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021" codeName="{00000000-0000-0000-0000-000000000000}"/>
  <workbookPr codeName="ThisWorkbook"/>
  <mc:AlternateContent xmlns:mc="http://schemas.openxmlformats.org/markup-compatibility/2006">
    <mc:Choice Requires="x15">
      <x15ac:absPath xmlns:x15ac="http://schemas.microsoft.com/office/spreadsheetml/2010/11/ac" url="https://partnersnet107.sharepoint.com/sites/FA/Finance  Operational/Field Office &amp; Sub/FO &amp; Sub Expense Reports/DOL423 Mexico Awareness/2023/01 - January 2023/"/>
    </mc:Choice>
  </mc:AlternateContent>
  <xr:revisionPtr revIDLastSave="960" documentId="13_ncr:1_{26783594-065B-47F5-99E5-3362A1EDF088}" xr6:coauthVersionLast="47" xr6:coauthVersionMax="47" xr10:uidLastSave="{54016564-0BBD-44E5-A99B-E384FE203051}"/>
  <workbookProtection workbookAlgorithmName="SHA-512" workbookHashValue="RalwAMc0kGxNDdPgTn5QgjFjxKEfwFDZJ9SOysbANJM6uUQa60gptYm67C3KHpmL//R4VrmK4hNUsuT1Z76HAw==" workbookSaltValue="XqGzJR8OQjAbq7y0DZQYUQ==" workbookSpinCount="100000" lockStructure="1"/>
  <bookViews>
    <workbookView xWindow="-110" yWindow="-110" windowWidth="22780" windowHeight="14660" tabRatio="772" firstSheet="2" activeTab="8" xr2:uid="{00000000-000D-0000-FFFF-FFFF00000000}"/>
  </bookViews>
  <sheets>
    <sheet name="Instructions" sheetId="14" state="hidden" r:id="rId1"/>
    <sheet name="Certification of Expenses" sheetId="17" r:id="rId2"/>
    <sheet name="GJ" sheetId="1" r:id="rId3"/>
    <sheet name="CoverPage" sheetId="15" state="veryHidden" r:id="rId4"/>
    <sheet name="OutstandingChecks" sheetId="9" state="hidden" r:id="rId5"/>
    <sheet name="Reconciliation" sheetId="10" state="hidden" r:id="rId6"/>
    <sheet name="BudgetCodes" sheetId="7" state="hidden" r:id="rId7"/>
    <sheet name="COA" sheetId="2" state="hidden" r:id="rId8"/>
    <sheet name="Dimentions" sheetId="5" r:id="rId9"/>
    <sheet name="Grants" sheetId="8" state="hidden" r:id="rId10"/>
    <sheet name="Upload" sheetId="13" state="veryHidden" r:id="rId11"/>
  </sheets>
  <externalReferences>
    <externalReference r:id="rId12"/>
  </externalReferences>
  <definedNames>
    <definedName name="_xlnm._FilterDatabase" localSheetId="9" hidden="1">Grants!$B$2:$D$216</definedName>
    <definedName name="aMOUNT">OutstandingChecks!$L$137:$L$160</definedName>
    <definedName name="Amount_USD">OutstandingChecks!$L$67:$L$125</definedName>
    <definedName name="_xlnm.Print_Area" localSheetId="3">CoverPage!$B$1:$U$15</definedName>
    <definedName name="_xlnm.Print_Area" localSheetId="2">GJ!$A$1:$T$3186</definedName>
    <definedName name="Budget">'[1]DOL423 Code Database'!$A$2:$A$92</definedName>
    <definedName name="CountryID">GJ!$D$5</definedName>
    <definedName name="Curr_Amount_Credit">Table1[Cur_Amount Credit]</definedName>
    <definedName name="Curr_Amount_Debit">Table1[Cur_Amount Debit]</definedName>
    <definedName name="Currency">GJ!$D$6</definedName>
    <definedName name="Date">Table1[Posting Date]</definedName>
    <definedName name="Date_">Table1[Posting Date]</definedName>
    <definedName name="Department_IDs">Table411[code]</definedName>
    <definedName name="Dim_1">Table1[[Line Description]:[Cur_Amount Credit]]</definedName>
    <definedName name="Dim_2">GJ!$AH$17:$BB$3186</definedName>
    <definedName name="DOL423Codes">'[1]DOL423 Code Database'!$A$2:$F$92</definedName>
    <definedName name="ExchangeRate">GJ!$D$8</definedName>
    <definedName name="GBP_AMOUNT">OutstandingChecks!#REF!</definedName>
    <definedName name="GJ_Accounts">Table1[Account]</definedName>
    <definedName name="GJ_BudgetCode_Description">Table1[Budget Code Description]</definedName>
    <definedName name="GJ_Date">Table1[Posting Date]</definedName>
    <definedName name="GJ_Department">Table1[Departments-Prgrams]</definedName>
    <definedName name="GJ_Grant">Table1[Grant]</definedName>
    <definedName name="GJ_Invoice">Table1[Vendor/Payee]</definedName>
    <definedName name="GJ_StaffID">Table1[Staff ID]</definedName>
    <definedName name="GJ_TDate">Table1[Transaction Date]</definedName>
    <definedName name="GJ_VendorID">Table1[Vendor ID]</definedName>
    <definedName name="Grant_">Table1[Grant]</definedName>
    <definedName name="Local_Amount">OutstandingChecks!$L$8:$L$63</definedName>
    <definedName name="PEriod">GJ!$D$7</definedName>
    <definedName name="Prepared_By">GJ!$D$4</definedName>
    <definedName name="Project_Codes">Table11[code]</definedName>
    <definedName name="Staff_IDs">Table2[ID]</definedName>
    <definedName name="StaffID_Check">GJ!$AC$17:$AC$3186</definedName>
    <definedName name="SUM_USD">Table1[Cur_Amount Credit]</definedName>
    <definedName name="SupportingDoc">Table1[Supporting Documentation Link]</definedName>
    <definedName name="USD_Amount">OutstandingChecks!$L$67:$L$128</definedName>
    <definedName name="Vendor_IDs">Table549[code]</definedName>
    <definedName name="VendorID_Check">GJ!$AD$17:$AD$3186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75" i="1" l="1"/>
  <c r="Y74" i="1"/>
  <c r="X73" i="1"/>
  <c r="B74" i="1"/>
  <c r="H74" i="1"/>
  <c r="K74" i="1"/>
  <c r="M74" i="1"/>
  <c r="N74" i="1"/>
  <c r="O74" i="1" s="1"/>
  <c r="Q74" i="1"/>
  <c r="R74" i="1"/>
  <c r="W74" i="1"/>
  <c r="X74" i="1"/>
  <c r="Z74" i="1"/>
  <c r="B75" i="1"/>
  <c r="H75" i="1"/>
  <c r="K75" i="1"/>
  <c r="M75" i="1"/>
  <c r="N75" i="1"/>
  <c r="O75" i="1" s="1"/>
  <c r="Q75" i="1"/>
  <c r="R75" i="1"/>
  <c r="W75" i="1"/>
  <c r="Y75" i="1"/>
  <c r="Z75" i="1"/>
  <c r="Y95" i="1"/>
  <c r="X51" i="1"/>
  <c r="Y50" i="1"/>
  <c r="B50" i="1"/>
  <c r="H50" i="1"/>
  <c r="K50" i="1"/>
  <c r="M50" i="1"/>
  <c r="N50" i="1"/>
  <c r="O50" i="1" s="1"/>
  <c r="Q50" i="1"/>
  <c r="R50" i="1"/>
  <c r="W50" i="1"/>
  <c r="X50" i="1"/>
  <c r="Z50" i="1"/>
  <c r="B51" i="1"/>
  <c r="H51" i="1"/>
  <c r="K51" i="1"/>
  <c r="M51" i="1"/>
  <c r="N51" i="1"/>
  <c r="O51" i="1" s="1"/>
  <c r="Q51" i="1"/>
  <c r="R51" i="1"/>
  <c r="W51" i="1"/>
  <c r="Y51" i="1"/>
  <c r="Z51" i="1"/>
  <c r="B28" i="1"/>
  <c r="H28" i="1"/>
  <c r="K28" i="1"/>
  <c r="M28" i="1"/>
  <c r="N28" i="1"/>
  <c r="O28" i="1" s="1"/>
  <c r="Q28" i="1"/>
  <c r="R28" i="1"/>
  <c r="W28" i="1"/>
  <c r="X28" i="1"/>
  <c r="Z28" i="1"/>
  <c r="B29" i="1"/>
  <c r="H29" i="1"/>
  <c r="K29" i="1"/>
  <c r="M29" i="1"/>
  <c r="N29" i="1"/>
  <c r="O29" i="1" s="1"/>
  <c r="Q29" i="1"/>
  <c r="R29" i="1"/>
  <c r="W29" i="1"/>
  <c r="Y29" i="1"/>
  <c r="Z29" i="1"/>
  <c r="B22" i="1"/>
  <c r="H22" i="1"/>
  <c r="K22" i="1"/>
  <c r="M22" i="1"/>
  <c r="N22" i="1"/>
  <c r="O22" i="1" s="1"/>
  <c r="Q22" i="1"/>
  <c r="R22" i="1"/>
  <c r="W22" i="1"/>
  <c r="X22" i="1"/>
  <c r="Z22" i="1"/>
  <c r="B23" i="1"/>
  <c r="H23" i="1"/>
  <c r="K23" i="1"/>
  <c r="M23" i="1"/>
  <c r="N23" i="1"/>
  <c r="O23" i="1" s="1"/>
  <c r="Q23" i="1"/>
  <c r="R23" i="1"/>
  <c r="W23" i="1"/>
  <c r="Y23" i="1"/>
  <c r="Z23" i="1"/>
  <c r="B19" i="1"/>
  <c r="H19" i="1"/>
  <c r="K19" i="1"/>
  <c r="M19" i="1"/>
  <c r="N19" i="1"/>
  <c r="O19" i="1" s="1"/>
  <c r="Q19" i="1"/>
  <c r="R19" i="1"/>
  <c r="W19" i="1"/>
  <c r="X19" i="1"/>
  <c r="Z19" i="1"/>
  <c r="B20" i="1"/>
  <c r="H20" i="1"/>
  <c r="K20" i="1"/>
  <c r="M20" i="1"/>
  <c r="N20" i="1"/>
  <c r="O20" i="1" s="1"/>
  <c r="Q20" i="1"/>
  <c r="R20" i="1"/>
  <c r="W20" i="1"/>
  <c r="Y20" i="1"/>
  <c r="Z20" i="1"/>
  <c r="F100" i="1"/>
  <c r="G100" i="1"/>
  <c r="H100" i="1" s="1"/>
  <c r="J100" i="1"/>
  <c r="K100" i="1"/>
  <c r="M100" i="1"/>
  <c r="N100" i="1"/>
  <c r="O100" i="1" s="1"/>
  <c r="Q100" i="1"/>
  <c r="R100" i="1"/>
  <c r="X100" i="1"/>
  <c r="Y100" i="1"/>
  <c r="F97" i="1"/>
  <c r="G97" i="1"/>
  <c r="H97" i="1" s="1"/>
  <c r="J97" i="1"/>
  <c r="K97" i="1"/>
  <c r="M97" i="1"/>
  <c r="N97" i="1"/>
  <c r="O97" i="1" s="1"/>
  <c r="Q97" i="1"/>
  <c r="R97" i="1"/>
  <c r="X97" i="1"/>
  <c r="Y97" i="1"/>
  <c r="F95" i="1"/>
  <c r="G95" i="1"/>
  <c r="H95" i="1" s="1"/>
  <c r="J95" i="1"/>
  <c r="K95" i="1"/>
  <c r="M95" i="1"/>
  <c r="N95" i="1"/>
  <c r="O95" i="1" s="1"/>
  <c r="Q95" i="1"/>
  <c r="R95" i="1"/>
  <c r="X95" i="1"/>
  <c r="F93" i="1"/>
  <c r="G93" i="1"/>
  <c r="H93" i="1" s="1"/>
  <c r="J93" i="1"/>
  <c r="K93" i="1"/>
  <c r="M93" i="1"/>
  <c r="N93" i="1"/>
  <c r="O93" i="1" s="1"/>
  <c r="Q93" i="1"/>
  <c r="R93" i="1"/>
  <c r="X93" i="1"/>
  <c r="Y93" i="1"/>
  <c r="F91" i="1"/>
  <c r="G91" i="1"/>
  <c r="H91" i="1" s="1"/>
  <c r="J91" i="1"/>
  <c r="K91" i="1"/>
  <c r="M91" i="1"/>
  <c r="N91" i="1"/>
  <c r="O91" i="1" s="1"/>
  <c r="Q91" i="1"/>
  <c r="R91" i="1"/>
  <c r="X91" i="1"/>
  <c r="Y91" i="1"/>
  <c r="F87" i="1"/>
  <c r="G87" i="1"/>
  <c r="H87" i="1" s="1"/>
  <c r="J87" i="1"/>
  <c r="K87" i="1"/>
  <c r="M87" i="1"/>
  <c r="N87" i="1"/>
  <c r="O87" i="1" s="1"/>
  <c r="Q87" i="1"/>
  <c r="R87" i="1"/>
  <c r="X87" i="1"/>
  <c r="Y87" i="1"/>
  <c r="F85" i="1"/>
  <c r="G85" i="1"/>
  <c r="H85" i="1" s="1"/>
  <c r="J85" i="1"/>
  <c r="K85" i="1"/>
  <c r="M85" i="1"/>
  <c r="N85" i="1"/>
  <c r="O85" i="1" s="1"/>
  <c r="Q85" i="1"/>
  <c r="R85" i="1"/>
  <c r="X85" i="1"/>
  <c r="Y85" i="1"/>
  <c r="F83" i="1"/>
  <c r="G83" i="1"/>
  <c r="H83" i="1" s="1"/>
  <c r="J83" i="1"/>
  <c r="K83" i="1"/>
  <c r="M83" i="1"/>
  <c r="N83" i="1"/>
  <c r="O83" i="1" s="1"/>
  <c r="Q83" i="1"/>
  <c r="R83" i="1"/>
  <c r="X83" i="1"/>
  <c r="Y83" i="1"/>
  <c r="F81" i="1"/>
  <c r="G81" i="1"/>
  <c r="H81" i="1" s="1"/>
  <c r="J81" i="1"/>
  <c r="K81" i="1"/>
  <c r="M81" i="1"/>
  <c r="N81" i="1"/>
  <c r="O81" i="1" s="1"/>
  <c r="Q81" i="1"/>
  <c r="R81" i="1"/>
  <c r="X81" i="1"/>
  <c r="Y81" i="1"/>
  <c r="F79" i="1"/>
  <c r="G79" i="1"/>
  <c r="H79" i="1" s="1"/>
  <c r="J79" i="1"/>
  <c r="K79" i="1"/>
  <c r="M79" i="1"/>
  <c r="N79" i="1"/>
  <c r="O79" i="1" s="1"/>
  <c r="Q79" i="1"/>
  <c r="R79" i="1"/>
  <c r="X79" i="1"/>
  <c r="Y79" i="1"/>
  <c r="F77" i="1"/>
  <c r="G77" i="1"/>
  <c r="H77" i="1" s="1"/>
  <c r="J77" i="1"/>
  <c r="K77" i="1"/>
  <c r="M77" i="1"/>
  <c r="N77" i="1"/>
  <c r="O77" i="1" s="1"/>
  <c r="Q77" i="1"/>
  <c r="R77" i="1"/>
  <c r="X77" i="1"/>
  <c r="Y77" i="1"/>
  <c r="F73" i="1"/>
  <c r="G73" i="1"/>
  <c r="H73" i="1" s="1"/>
  <c r="J73" i="1"/>
  <c r="K73" i="1"/>
  <c r="M73" i="1"/>
  <c r="N73" i="1"/>
  <c r="O73" i="1" s="1"/>
  <c r="Q73" i="1"/>
  <c r="R73" i="1"/>
  <c r="Y73" i="1"/>
  <c r="F71" i="1"/>
  <c r="G71" i="1"/>
  <c r="H71" i="1" s="1"/>
  <c r="J71" i="1"/>
  <c r="K71" i="1"/>
  <c r="M71" i="1"/>
  <c r="N71" i="1"/>
  <c r="O71" i="1" s="1"/>
  <c r="Q71" i="1"/>
  <c r="R71" i="1"/>
  <c r="X71" i="1"/>
  <c r="Y71" i="1"/>
  <c r="F69" i="1"/>
  <c r="G69" i="1"/>
  <c r="H69" i="1" s="1"/>
  <c r="J69" i="1"/>
  <c r="K69" i="1"/>
  <c r="M69" i="1"/>
  <c r="N69" i="1"/>
  <c r="O69" i="1" s="1"/>
  <c r="Q69" i="1"/>
  <c r="R69" i="1"/>
  <c r="X69" i="1"/>
  <c r="Y69" i="1"/>
  <c r="W104" i="1"/>
  <c r="X104" i="1" s="1"/>
  <c r="Y104" i="1"/>
  <c r="Y103" i="1"/>
  <c r="I74" i="1" l="1"/>
  <c r="I75" i="1"/>
  <c r="I50" i="1"/>
  <c r="I51" i="1"/>
  <c r="I28" i="1"/>
  <c r="I29" i="1"/>
  <c r="I22" i="1"/>
  <c r="I23" i="1"/>
  <c r="I19" i="1"/>
  <c r="I20" i="1"/>
  <c r="Z100" i="1"/>
  <c r="I100" i="1"/>
  <c r="Z97" i="1"/>
  <c r="Z95" i="1"/>
  <c r="I97" i="1"/>
  <c r="Z91" i="1"/>
  <c r="I95" i="1"/>
  <c r="Z93" i="1"/>
  <c r="I93" i="1"/>
  <c r="I91" i="1"/>
  <c r="Z87" i="1"/>
  <c r="Z85" i="1"/>
  <c r="I87" i="1"/>
  <c r="Z81" i="1"/>
  <c r="Z83" i="1"/>
  <c r="I85" i="1"/>
  <c r="I83" i="1"/>
  <c r="I81" i="1"/>
  <c r="Z79" i="1"/>
  <c r="Z77" i="1"/>
  <c r="I79" i="1"/>
  <c r="I77" i="1"/>
  <c r="Z73" i="1"/>
  <c r="I73" i="1"/>
  <c r="Z71" i="1"/>
  <c r="I71" i="1"/>
  <c r="Z69" i="1"/>
  <c r="I69" i="1"/>
  <c r="W18" i="1" l="1"/>
  <c r="W21" i="1"/>
  <c r="W24" i="1"/>
  <c r="X24" i="1" s="1"/>
  <c r="W25" i="1"/>
  <c r="W26" i="1"/>
  <c r="W27" i="1"/>
  <c r="W30" i="1"/>
  <c r="W31" i="1"/>
  <c r="W52" i="1"/>
  <c r="W53" i="1"/>
  <c r="W54" i="1"/>
  <c r="W55" i="1"/>
  <c r="W56" i="1"/>
  <c r="W57" i="1"/>
  <c r="W58" i="1"/>
  <c r="W59" i="1"/>
  <c r="W60" i="1"/>
  <c r="W61" i="1"/>
  <c r="W62" i="1"/>
  <c r="W63" i="1"/>
  <c r="W64" i="1"/>
  <c r="W65" i="1"/>
  <c r="W101" i="1"/>
  <c r="W102" i="1"/>
  <c r="W103" i="1"/>
  <c r="X103" i="1" s="1"/>
  <c r="G99" i="1"/>
  <c r="G98" i="1"/>
  <c r="G96" i="1"/>
  <c r="G94" i="1"/>
  <c r="G92" i="1"/>
  <c r="G90" i="1"/>
  <c r="G89" i="1"/>
  <c r="G88" i="1"/>
  <c r="G86" i="1"/>
  <c r="G84" i="1"/>
  <c r="G82" i="1"/>
  <c r="G80" i="1"/>
  <c r="G78" i="1"/>
  <c r="G76" i="1"/>
  <c r="G72" i="1"/>
  <c r="G70" i="1"/>
  <c r="G68" i="1"/>
  <c r="G67" i="1"/>
  <c r="G66" i="1"/>
  <c r="G65" i="1"/>
  <c r="G64" i="1"/>
  <c r="G63" i="1"/>
  <c r="G62" i="1"/>
  <c r="G61" i="1"/>
  <c r="G60" i="1"/>
  <c r="G59" i="1"/>
  <c r="G58" i="1"/>
  <c r="G55" i="1"/>
  <c r="G49" i="1"/>
  <c r="G48" i="1"/>
  <c r="G47" i="1"/>
  <c r="G46" i="1"/>
  <c r="G45" i="1"/>
  <c r="G44" i="1"/>
  <c r="G43" i="1"/>
  <c r="G42" i="1"/>
  <c r="G41" i="1"/>
  <c r="G40" i="1"/>
  <c r="G39" i="1"/>
  <c r="G38" i="1"/>
  <c r="G37" i="1"/>
  <c r="G36" i="1"/>
  <c r="G35" i="1"/>
  <c r="G34" i="1"/>
  <c r="G33" i="1"/>
  <c r="G32" i="1"/>
  <c r="G31" i="1"/>
  <c r="G30" i="1"/>
  <c r="G27" i="1"/>
  <c r="G21" i="1"/>
  <c r="G18" i="1"/>
  <c r="U62" i="1"/>
  <c r="U63" i="1"/>
  <c r="U64" i="1"/>
  <c r="U65" i="1"/>
  <c r="X29" i="1" l="1"/>
  <c r="Y28" i="1"/>
  <c r="X23" i="1"/>
  <c r="Y22" i="1"/>
  <c r="X20" i="1"/>
  <c r="Y19" i="1"/>
  <c r="R98" i="1"/>
  <c r="Q98" i="1"/>
  <c r="N98" i="1"/>
  <c r="O98" i="1" s="1"/>
  <c r="M98" i="1"/>
  <c r="K98" i="1"/>
  <c r="J98" i="1"/>
  <c r="H98" i="1"/>
  <c r="F98" i="1"/>
  <c r="R96" i="1"/>
  <c r="Q96" i="1"/>
  <c r="N96" i="1"/>
  <c r="O96" i="1" s="1"/>
  <c r="M96" i="1"/>
  <c r="K96" i="1"/>
  <c r="J96" i="1"/>
  <c r="I96" i="1"/>
  <c r="F96" i="1"/>
  <c r="R94" i="1"/>
  <c r="Q94" i="1"/>
  <c r="N94" i="1"/>
  <c r="O94" i="1" s="1"/>
  <c r="M94" i="1"/>
  <c r="K94" i="1"/>
  <c r="J94" i="1"/>
  <c r="I94" i="1"/>
  <c r="F94" i="1"/>
  <c r="R92" i="1"/>
  <c r="Q92" i="1"/>
  <c r="N92" i="1"/>
  <c r="O92" i="1" s="1"/>
  <c r="M92" i="1"/>
  <c r="K92" i="1"/>
  <c r="J92" i="1"/>
  <c r="I92" i="1"/>
  <c r="F92" i="1"/>
  <c r="R90" i="1"/>
  <c r="Q90" i="1"/>
  <c r="N90" i="1"/>
  <c r="O90" i="1" s="1"/>
  <c r="M90" i="1"/>
  <c r="K90" i="1"/>
  <c r="J90" i="1"/>
  <c r="I90" i="1"/>
  <c r="F90" i="1"/>
  <c r="R89" i="1"/>
  <c r="Q89" i="1"/>
  <c r="N89" i="1"/>
  <c r="O89" i="1" s="1"/>
  <c r="M89" i="1"/>
  <c r="K89" i="1"/>
  <c r="J89" i="1"/>
  <c r="I89" i="1"/>
  <c r="F89" i="1"/>
  <c r="R88" i="1"/>
  <c r="Q88" i="1"/>
  <c r="N88" i="1"/>
  <c r="O88" i="1" s="1"/>
  <c r="M88" i="1"/>
  <c r="K88" i="1"/>
  <c r="J88" i="1"/>
  <c r="I88" i="1"/>
  <c r="H88" i="1"/>
  <c r="F88" i="1"/>
  <c r="R86" i="1"/>
  <c r="Q86" i="1"/>
  <c r="N86" i="1"/>
  <c r="O86" i="1" s="1"/>
  <c r="M86" i="1"/>
  <c r="K86" i="1"/>
  <c r="J86" i="1"/>
  <c r="I86" i="1"/>
  <c r="F86" i="1"/>
  <c r="R84" i="1"/>
  <c r="Q84" i="1"/>
  <c r="N84" i="1"/>
  <c r="O84" i="1" s="1"/>
  <c r="M84" i="1"/>
  <c r="K84" i="1"/>
  <c r="J84" i="1"/>
  <c r="H84" i="1"/>
  <c r="F84" i="1"/>
  <c r="R82" i="1"/>
  <c r="Q82" i="1"/>
  <c r="N82" i="1"/>
  <c r="O82" i="1" s="1"/>
  <c r="M82" i="1"/>
  <c r="K82" i="1"/>
  <c r="J82" i="1"/>
  <c r="I82" i="1"/>
  <c r="F82" i="1"/>
  <c r="R80" i="1"/>
  <c r="Q80" i="1"/>
  <c r="N80" i="1"/>
  <c r="O80" i="1" s="1"/>
  <c r="M80" i="1"/>
  <c r="K80" i="1"/>
  <c r="J80" i="1"/>
  <c r="I80" i="1"/>
  <c r="F80" i="1"/>
  <c r="R78" i="1"/>
  <c r="Q78" i="1"/>
  <c r="N78" i="1"/>
  <c r="O78" i="1" s="1"/>
  <c r="M78" i="1"/>
  <c r="K78" i="1"/>
  <c r="J78" i="1"/>
  <c r="I78" i="1"/>
  <c r="F78" i="1"/>
  <c r="R76" i="1"/>
  <c r="Q76" i="1"/>
  <c r="N76" i="1"/>
  <c r="O76" i="1" s="1"/>
  <c r="M76" i="1"/>
  <c r="K76" i="1"/>
  <c r="J76" i="1"/>
  <c r="I76" i="1"/>
  <c r="F76" i="1"/>
  <c r="R72" i="1"/>
  <c r="Q72" i="1"/>
  <c r="N72" i="1"/>
  <c r="O72" i="1" s="1"/>
  <c r="M72" i="1"/>
  <c r="K72" i="1"/>
  <c r="J72" i="1"/>
  <c r="I72" i="1"/>
  <c r="H72" i="1"/>
  <c r="F72" i="1"/>
  <c r="R70" i="1"/>
  <c r="Q70" i="1"/>
  <c r="N70" i="1"/>
  <c r="O70" i="1" s="1"/>
  <c r="M70" i="1"/>
  <c r="K70" i="1"/>
  <c r="J70" i="1"/>
  <c r="H70" i="1"/>
  <c r="F70" i="1"/>
  <c r="R68" i="1"/>
  <c r="Q68" i="1"/>
  <c r="N68" i="1"/>
  <c r="O68" i="1" s="1"/>
  <c r="M68" i="1"/>
  <c r="K68" i="1"/>
  <c r="J68" i="1"/>
  <c r="I68" i="1"/>
  <c r="F68" i="1"/>
  <c r="R67" i="1"/>
  <c r="Q67" i="1"/>
  <c r="N67" i="1"/>
  <c r="O67" i="1" s="1"/>
  <c r="M67" i="1"/>
  <c r="K67" i="1"/>
  <c r="J67" i="1"/>
  <c r="H67" i="1"/>
  <c r="F67" i="1"/>
  <c r="R66" i="1"/>
  <c r="Q66" i="1"/>
  <c r="N66" i="1"/>
  <c r="O66" i="1" s="1"/>
  <c r="M66" i="1"/>
  <c r="K66" i="1"/>
  <c r="J66" i="1"/>
  <c r="I66" i="1"/>
  <c r="F66" i="1"/>
  <c r="R65" i="1"/>
  <c r="Q65" i="1"/>
  <c r="N65" i="1"/>
  <c r="O65" i="1" s="1"/>
  <c r="M65" i="1"/>
  <c r="K65" i="1"/>
  <c r="J65" i="1"/>
  <c r="H65" i="1"/>
  <c r="F65" i="1"/>
  <c r="R64" i="1"/>
  <c r="Q64" i="1"/>
  <c r="N64" i="1"/>
  <c r="O64" i="1" s="1"/>
  <c r="M64" i="1"/>
  <c r="K64" i="1"/>
  <c r="J64" i="1"/>
  <c r="H64" i="1"/>
  <c r="F64" i="1"/>
  <c r="R63" i="1"/>
  <c r="Q63" i="1"/>
  <c r="N63" i="1"/>
  <c r="O63" i="1" s="1"/>
  <c r="M63" i="1"/>
  <c r="K63" i="1"/>
  <c r="J63" i="1"/>
  <c r="H63" i="1"/>
  <c r="F63" i="1"/>
  <c r="F62" i="1"/>
  <c r="I56" i="1"/>
  <c r="F56" i="1"/>
  <c r="W17" i="1"/>
  <c r="X17" i="1" s="1"/>
  <c r="Y63" i="1"/>
  <c r="X63" i="1"/>
  <c r="Y62" i="1"/>
  <c r="R62" i="1"/>
  <c r="Q62" i="1"/>
  <c r="N62" i="1"/>
  <c r="O62" i="1" s="1"/>
  <c r="M62" i="1"/>
  <c r="K62" i="1"/>
  <c r="J62" i="1"/>
  <c r="I62" i="1"/>
  <c r="Y61" i="1"/>
  <c r="X61" i="1"/>
  <c r="R61" i="1"/>
  <c r="Q61" i="1"/>
  <c r="N61" i="1"/>
  <c r="O61" i="1" s="1"/>
  <c r="M61" i="1"/>
  <c r="K61" i="1"/>
  <c r="J61" i="1"/>
  <c r="I61" i="1"/>
  <c r="F61" i="1"/>
  <c r="Y60" i="1"/>
  <c r="X60" i="1"/>
  <c r="R60" i="1"/>
  <c r="Q60" i="1"/>
  <c r="N60" i="1"/>
  <c r="O60" i="1" s="1"/>
  <c r="M60" i="1"/>
  <c r="K60" i="1"/>
  <c r="J60" i="1"/>
  <c r="I60" i="1"/>
  <c r="F60" i="1"/>
  <c r="Y59" i="1"/>
  <c r="X59" i="1"/>
  <c r="R59" i="1"/>
  <c r="Q59" i="1"/>
  <c r="N59" i="1"/>
  <c r="O59" i="1" s="1"/>
  <c r="M59" i="1"/>
  <c r="K59" i="1"/>
  <c r="J59" i="1"/>
  <c r="I59" i="1"/>
  <c r="F59" i="1"/>
  <c r="Y58" i="1"/>
  <c r="X58" i="1"/>
  <c r="R58" i="1"/>
  <c r="Q58" i="1"/>
  <c r="N58" i="1"/>
  <c r="O58" i="1" s="1"/>
  <c r="M58" i="1"/>
  <c r="K58" i="1"/>
  <c r="J58" i="1"/>
  <c r="I58" i="1"/>
  <c r="F58" i="1"/>
  <c r="Y57" i="1"/>
  <c r="X57" i="1"/>
  <c r="R57" i="1"/>
  <c r="Q57" i="1"/>
  <c r="N57" i="1"/>
  <c r="O57" i="1" s="1"/>
  <c r="M57" i="1"/>
  <c r="K57" i="1"/>
  <c r="J57" i="1"/>
  <c r="I57" i="1"/>
  <c r="F57" i="1"/>
  <c r="Y56" i="1"/>
  <c r="X56" i="1"/>
  <c r="R56" i="1"/>
  <c r="Q56" i="1"/>
  <c r="N56" i="1"/>
  <c r="O56" i="1" s="1"/>
  <c r="M56" i="1"/>
  <c r="K56" i="1"/>
  <c r="J56" i="1"/>
  <c r="Y55" i="1"/>
  <c r="X55" i="1"/>
  <c r="R55" i="1"/>
  <c r="Q55" i="1"/>
  <c r="N55" i="1"/>
  <c r="O55" i="1" s="1"/>
  <c r="M55" i="1"/>
  <c r="K55" i="1"/>
  <c r="J55" i="1"/>
  <c r="I55" i="1"/>
  <c r="F55" i="1"/>
  <c r="Y54" i="1"/>
  <c r="X54" i="1"/>
  <c r="R54" i="1"/>
  <c r="Q54" i="1"/>
  <c r="N54" i="1"/>
  <c r="O54" i="1" s="1"/>
  <c r="M54" i="1"/>
  <c r="K54" i="1"/>
  <c r="J54" i="1"/>
  <c r="I54" i="1"/>
  <c r="F54" i="1"/>
  <c r="Y53" i="1"/>
  <c r="X53" i="1"/>
  <c r="R53" i="1"/>
  <c r="Q53" i="1"/>
  <c r="N53" i="1"/>
  <c r="O53" i="1" s="1"/>
  <c r="M53" i="1"/>
  <c r="K53" i="1"/>
  <c r="J53" i="1"/>
  <c r="I53" i="1"/>
  <c r="F53" i="1"/>
  <c r="Y52" i="1"/>
  <c r="X52" i="1"/>
  <c r="R52" i="1"/>
  <c r="Q52" i="1"/>
  <c r="N52" i="1"/>
  <c r="O52" i="1" s="1"/>
  <c r="M52" i="1"/>
  <c r="K52" i="1"/>
  <c r="J52" i="1"/>
  <c r="I52" i="1"/>
  <c r="F52" i="1"/>
  <c r="Y49" i="1"/>
  <c r="X49" i="1"/>
  <c r="R49" i="1"/>
  <c r="Q49" i="1"/>
  <c r="N49" i="1"/>
  <c r="O49" i="1" s="1"/>
  <c r="M49" i="1"/>
  <c r="K49" i="1"/>
  <c r="J49" i="1"/>
  <c r="I49" i="1"/>
  <c r="F49" i="1"/>
  <c r="Y48" i="1"/>
  <c r="X48" i="1"/>
  <c r="R48" i="1"/>
  <c r="Q48" i="1"/>
  <c r="N48" i="1"/>
  <c r="O48" i="1" s="1"/>
  <c r="M48" i="1"/>
  <c r="K48" i="1"/>
  <c r="J48" i="1"/>
  <c r="I48" i="1"/>
  <c r="F48" i="1"/>
  <c r="Y47" i="1"/>
  <c r="X47" i="1"/>
  <c r="R47" i="1"/>
  <c r="Q47" i="1"/>
  <c r="N47" i="1"/>
  <c r="O47" i="1" s="1"/>
  <c r="M47" i="1"/>
  <c r="K47" i="1"/>
  <c r="J47" i="1"/>
  <c r="I47" i="1"/>
  <c r="F47" i="1"/>
  <c r="Y46" i="1"/>
  <c r="X46" i="1"/>
  <c r="R46" i="1"/>
  <c r="Q46" i="1"/>
  <c r="N46" i="1"/>
  <c r="O46" i="1" s="1"/>
  <c r="M46" i="1"/>
  <c r="K46" i="1"/>
  <c r="J46" i="1"/>
  <c r="I46" i="1"/>
  <c r="F46" i="1"/>
  <c r="Y45" i="1"/>
  <c r="X45" i="1"/>
  <c r="R45" i="1"/>
  <c r="Q45" i="1"/>
  <c r="N45" i="1"/>
  <c r="O45" i="1" s="1"/>
  <c r="M45" i="1"/>
  <c r="K45" i="1"/>
  <c r="J45" i="1"/>
  <c r="I45" i="1"/>
  <c r="F45" i="1"/>
  <c r="Y44" i="1"/>
  <c r="X44" i="1"/>
  <c r="R44" i="1"/>
  <c r="Q44" i="1"/>
  <c r="N44" i="1"/>
  <c r="O44" i="1" s="1"/>
  <c r="M44" i="1"/>
  <c r="K44" i="1"/>
  <c r="J44" i="1"/>
  <c r="I44" i="1"/>
  <c r="F44" i="1"/>
  <c r="Y43" i="1"/>
  <c r="X43" i="1"/>
  <c r="R43" i="1"/>
  <c r="Q43" i="1"/>
  <c r="N43" i="1"/>
  <c r="O43" i="1" s="1"/>
  <c r="M43" i="1"/>
  <c r="K43" i="1"/>
  <c r="J43" i="1"/>
  <c r="I43" i="1"/>
  <c r="F43" i="1"/>
  <c r="Y42" i="1"/>
  <c r="X42" i="1"/>
  <c r="R42" i="1"/>
  <c r="Q42" i="1"/>
  <c r="N42" i="1"/>
  <c r="O42" i="1" s="1"/>
  <c r="M42" i="1"/>
  <c r="K42" i="1"/>
  <c r="J42" i="1"/>
  <c r="I42" i="1"/>
  <c r="F42" i="1"/>
  <c r="Y41" i="1"/>
  <c r="X41" i="1"/>
  <c r="R41" i="1"/>
  <c r="Q41" i="1"/>
  <c r="N41" i="1"/>
  <c r="O41" i="1" s="1"/>
  <c r="M41" i="1"/>
  <c r="K41" i="1"/>
  <c r="J41" i="1"/>
  <c r="I41" i="1"/>
  <c r="F41" i="1"/>
  <c r="Y40" i="1"/>
  <c r="X40" i="1"/>
  <c r="R40" i="1"/>
  <c r="Q40" i="1"/>
  <c r="N40" i="1"/>
  <c r="O40" i="1" s="1"/>
  <c r="M40" i="1"/>
  <c r="K40" i="1"/>
  <c r="J40" i="1"/>
  <c r="I40" i="1"/>
  <c r="F40" i="1"/>
  <c r="Y39" i="1"/>
  <c r="X39" i="1"/>
  <c r="R39" i="1"/>
  <c r="Q39" i="1"/>
  <c r="N39" i="1"/>
  <c r="O39" i="1" s="1"/>
  <c r="M39" i="1"/>
  <c r="K39" i="1"/>
  <c r="J39" i="1"/>
  <c r="I39" i="1"/>
  <c r="F39" i="1"/>
  <c r="Y38" i="1"/>
  <c r="X38" i="1"/>
  <c r="R38" i="1"/>
  <c r="Q38" i="1"/>
  <c r="N38" i="1"/>
  <c r="O38" i="1" s="1"/>
  <c r="M38" i="1"/>
  <c r="K38" i="1"/>
  <c r="J38" i="1"/>
  <c r="I38" i="1"/>
  <c r="F38" i="1"/>
  <c r="Y37" i="1"/>
  <c r="X37" i="1"/>
  <c r="R37" i="1"/>
  <c r="Q37" i="1"/>
  <c r="N37" i="1"/>
  <c r="O37" i="1" s="1"/>
  <c r="M37" i="1"/>
  <c r="K37" i="1"/>
  <c r="J37" i="1"/>
  <c r="I37" i="1"/>
  <c r="F37" i="1"/>
  <c r="Y36" i="1"/>
  <c r="X36" i="1"/>
  <c r="R36" i="1"/>
  <c r="Q36" i="1"/>
  <c r="N36" i="1"/>
  <c r="O36" i="1" s="1"/>
  <c r="M36" i="1"/>
  <c r="K36" i="1"/>
  <c r="J36" i="1"/>
  <c r="I36" i="1"/>
  <c r="F36" i="1"/>
  <c r="Y35" i="1"/>
  <c r="X35" i="1"/>
  <c r="R35" i="1"/>
  <c r="Q35" i="1"/>
  <c r="N35" i="1"/>
  <c r="O35" i="1" s="1"/>
  <c r="M35" i="1"/>
  <c r="K35" i="1"/>
  <c r="J35" i="1"/>
  <c r="I35" i="1"/>
  <c r="F35" i="1"/>
  <c r="Y34" i="1"/>
  <c r="X34" i="1"/>
  <c r="R34" i="1"/>
  <c r="Q34" i="1"/>
  <c r="N34" i="1"/>
  <c r="O34" i="1" s="1"/>
  <c r="M34" i="1"/>
  <c r="K34" i="1"/>
  <c r="J34" i="1"/>
  <c r="I34" i="1"/>
  <c r="F34" i="1"/>
  <c r="Y33" i="1"/>
  <c r="X33" i="1"/>
  <c r="R33" i="1"/>
  <c r="Q33" i="1"/>
  <c r="N33" i="1"/>
  <c r="O33" i="1" s="1"/>
  <c r="M33" i="1"/>
  <c r="K33" i="1"/>
  <c r="J33" i="1"/>
  <c r="I33" i="1"/>
  <c r="F33" i="1"/>
  <c r="Y32" i="1"/>
  <c r="X32" i="1"/>
  <c r="R32" i="1"/>
  <c r="Q32" i="1"/>
  <c r="N32" i="1"/>
  <c r="O32" i="1" s="1"/>
  <c r="M32" i="1"/>
  <c r="K32" i="1"/>
  <c r="J32" i="1"/>
  <c r="I32" i="1"/>
  <c r="F32" i="1"/>
  <c r="Y31" i="1"/>
  <c r="X31" i="1"/>
  <c r="R31" i="1"/>
  <c r="Q31" i="1"/>
  <c r="N31" i="1"/>
  <c r="O31" i="1" s="1"/>
  <c r="M31" i="1"/>
  <c r="K31" i="1"/>
  <c r="J31" i="1"/>
  <c r="I31" i="1"/>
  <c r="F31" i="1"/>
  <c r="Y30" i="1"/>
  <c r="X30" i="1"/>
  <c r="R30" i="1"/>
  <c r="Q30" i="1"/>
  <c r="N30" i="1"/>
  <c r="O30" i="1" s="1"/>
  <c r="M30" i="1"/>
  <c r="K30" i="1"/>
  <c r="J30" i="1"/>
  <c r="I30" i="1"/>
  <c r="F30" i="1"/>
  <c r="Y27" i="1"/>
  <c r="X27" i="1"/>
  <c r="R27" i="1"/>
  <c r="Q27" i="1"/>
  <c r="N27" i="1"/>
  <c r="O27" i="1" s="1"/>
  <c r="M27" i="1"/>
  <c r="K27" i="1"/>
  <c r="J27" i="1"/>
  <c r="I27" i="1"/>
  <c r="F27" i="1"/>
  <c r="Y26" i="1"/>
  <c r="X26" i="1"/>
  <c r="R26" i="1"/>
  <c r="Q26" i="1"/>
  <c r="N26" i="1"/>
  <c r="O26" i="1" s="1"/>
  <c r="M26" i="1"/>
  <c r="K26" i="1"/>
  <c r="J26" i="1"/>
  <c r="I26" i="1"/>
  <c r="F26" i="1"/>
  <c r="Y25" i="1"/>
  <c r="X25" i="1"/>
  <c r="R25" i="1"/>
  <c r="Q25" i="1"/>
  <c r="N25" i="1"/>
  <c r="O25" i="1" s="1"/>
  <c r="M25" i="1"/>
  <c r="K25" i="1"/>
  <c r="J25" i="1"/>
  <c r="I25" i="1"/>
  <c r="F25" i="1"/>
  <c r="Y24" i="1"/>
  <c r="R24" i="1"/>
  <c r="Q24" i="1"/>
  <c r="N24" i="1"/>
  <c r="O24" i="1" s="1"/>
  <c r="M24" i="1"/>
  <c r="K24" i="1"/>
  <c r="J24" i="1"/>
  <c r="I24" i="1"/>
  <c r="F24" i="1"/>
  <c r="Y21" i="1"/>
  <c r="X21" i="1"/>
  <c r="R21" i="1"/>
  <c r="Q21" i="1"/>
  <c r="N21" i="1"/>
  <c r="O21" i="1" s="1"/>
  <c r="M21" i="1"/>
  <c r="K21" i="1"/>
  <c r="J21" i="1"/>
  <c r="I21" i="1"/>
  <c r="F21" i="1"/>
  <c r="Y18" i="1"/>
  <c r="X18" i="1"/>
  <c r="R18" i="1"/>
  <c r="Q18" i="1"/>
  <c r="N18" i="1"/>
  <c r="O18" i="1" s="1"/>
  <c r="M18" i="1"/>
  <c r="K18" i="1"/>
  <c r="J18" i="1"/>
  <c r="I18" i="1"/>
  <c r="F18" i="1"/>
  <c r="Y17" i="1"/>
  <c r="R17" i="1"/>
  <c r="Q17" i="1"/>
  <c r="N17" i="1"/>
  <c r="O17" i="1" s="1"/>
  <c r="M17" i="1"/>
  <c r="K17" i="1"/>
  <c r="J17" i="1"/>
  <c r="G17" i="1"/>
  <c r="H17" i="1" s="1"/>
  <c r="F17" i="1"/>
  <c r="B17" i="1" l="1"/>
  <c r="H92" i="1"/>
  <c r="I64" i="1"/>
  <c r="X62" i="1"/>
  <c r="Z62" i="1" s="1"/>
  <c r="I63" i="1"/>
  <c r="H76" i="1"/>
  <c r="H89" i="1"/>
  <c r="H78" i="1"/>
  <c r="I70" i="1"/>
  <c r="H90" i="1"/>
  <c r="I98" i="1"/>
  <c r="I84" i="1"/>
  <c r="I67" i="1"/>
  <c r="H80" i="1"/>
  <c r="H94" i="1"/>
  <c r="I65" i="1"/>
  <c r="H68" i="1"/>
  <c r="H86" i="1"/>
  <c r="H66" i="1"/>
  <c r="H82" i="1"/>
  <c r="H96" i="1"/>
  <c r="Z43" i="1"/>
  <c r="Z53" i="1"/>
  <c r="Z54" i="1"/>
  <c r="Z59" i="1"/>
  <c r="Z45" i="1"/>
  <c r="Z49" i="1"/>
  <c r="Z55" i="1"/>
  <c r="Z56" i="1"/>
  <c r="Z60" i="1"/>
  <c r="Z25" i="1"/>
  <c r="Z31" i="1"/>
  <c r="Z39" i="1"/>
  <c r="Z52" i="1"/>
  <c r="Z37" i="1"/>
  <c r="Z58" i="1"/>
  <c r="Z48" i="1"/>
  <c r="Z63" i="1"/>
  <c r="Z26" i="1"/>
  <c r="Z57" i="1"/>
  <c r="Z61" i="1"/>
  <c r="Z27" i="1"/>
  <c r="Z30" i="1"/>
  <c r="Z41" i="1"/>
  <c r="Z47" i="1"/>
  <c r="Z46" i="1"/>
  <c r="Z44" i="1"/>
  <c r="Z42" i="1"/>
  <c r="Z40" i="1"/>
  <c r="Z38" i="1"/>
  <c r="Z36" i="1"/>
  <c r="Z32" i="1"/>
  <c r="Z35" i="1"/>
  <c r="Z34" i="1"/>
  <c r="Z33" i="1"/>
  <c r="Z24" i="1"/>
  <c r="Z21" i="1"/>
  <c r="Z18" i="1"/>
  <c r="Z17" i="1"/>
  <c r="I17" i="1"/>
  <c r="H18" i="1"/>
  <c r="H25" i="1"/>
  <c r="H30" i="1"/>
  <c r="H31" i="1"/>
  <c r="H32" i="1"/>
  <c r="H33" i="1"/>
  <c r="H34" i="1"/>
  <c r="H35" i="1"/>
  <c r="H36" i="1"/>
  <c r="H37" i="1"/>
  <c r="H38" i="1"/>
  <c r="H39" i="1"/>
  <c r="H40" i="1"/>
  <c r="H41" i="1"/>
  <c r="H42" i="1"/>
  <c r="H43" i="1"/>
  <c r="H44" i="1"/>
  <c r="H45" i="1"/>
  <c r="H46" i="1"/>
  <c r="H47" i="1"/>
  <c r="H48" i="1"/>
  <c r="H49" i="1"/>
  <c r="H52" i="1"/>
  <c r="H53" i="1"/>
  <c r="H54" i="1"/>
  <c r="H55" i="1"/>
  <c r="H56" i="1"/>
  <c r="H57" i="1"/>
  <c r="H58" i="1"/>
  <c r="H59" i="1"/>
  <c r="H60" i="1"/>
  <c r="H61" i="1"/>
  <c r="H62" i="1"/>
  <c r="H21" i="1"/>
  <c r="H24" i="1"/>
  <c r="H26" i="1"/>
  <c r="H27" i="1"/>
  <c r="K99"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B18" i="1" l="1"/>
  <c r="B21" i="1" s="1"/>
  <c r="B24" i="1" s="1"/>
  <c r="B25" i="1" s="1"/>
  <c r="B26" i="1" s="1"/>
  <c r="B27" i="1" s="1"/>
  <c r="B30" i="1" s="1"/>
  <c r="B31" i="1" s="1"/>
  <c r="B32" i="1" s="1"/>
  <c r="B33" i="1" s="1"/>
  <c r="B34" i="1" s="1"/>
  <c r="B35" i="1" s="1"/>
  <c r="B36" i="1" s="1"/>
  <c r="B37" i="1" s="1"/>
  <c r="B38" i="1" s="1"/>
  <c r="B39" i="1" s="1"/>
  <c r="B40" i="1" s="1"/>
  <c r="B41" i="1" s="1"/>
  <c r="B42" i="1" s="1"/>
  <c r="B43" i="1" s="1"/>
  <c r="B44" i="1" s="1"/>
  <c r="B45" i="1" s="1"/>
  <c r="B46" i="1" s="1"/>
  <c r="B47" i="1" s="1"/>
  <c r="B48" i="1" s="1"/>
  <c r="B49" i="1" s="1"/>
  <c r="B52" i="1" s="1"/>
  <c r="B53" i="1" s="1"/>
  <c r="B54" i="1" s="1"/>
  <c r="B55" i="1" s="1"/>
  <c r="B56" i="1" s="1"/>
  <c r="B57" i="1" s="1"/>
  <c r="B58" i="1" s="1"/>
  <c r="B59" i="1" s="1"/>
  <c r="B60" i="1" s="1"/>
  <c r="B61" i="1" s="1"/>
  <c r="B62" i="1" s="1"/>
  <c r="B63" i="1" s="1"/>
  <c r="N99"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Z293" i="1" l="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Z1079" i="1"/>
  <c r="Z1080" i="1"/>
  <c r="Z1081" i="1"/>
  <c r="Z1082" i="1"/>
  <c r="Z1083" i="1"/>
  <c r="Z1084" i="1"/>
  <c r="Z1085" i="1"/>
  <c r="Z1086" i="1"/>
  <c r="Z1087" i="1"/>
  <c r="Z1088" i="1"/>
  <c r="Z1089" i="1"/>
  <c r="Z1090" i="1"/>
  <c r="Z1091" i="1"/>
  <c r="Z1092" i="1"/>
  <c r="Z1093" i="1"/>
  <c r="Z1094" i="1"/>
  <c r="Z1095" i="1"/>
  <c r="Z1096" i="1"/>
  <c r="Z1097" i="1"/>
  <c r="Z1098" i="1"/>
  <c r="Z1099" i="1"/>
  <c r="Z1100" i="1"/>
  <c r="Z1101" i="1"/>
  <c r="Z1102" i="1"/>
  <c r="Z1103" i="1"/>
  <c r="Z1104" i="1"/>
  <c r="Z1105" i="1"/>
  <c r="Z1106" i="1"/>
  <c r="Z1107" i="1"/>
  <c r="Z1108" i="1"/>
  <c r="Z1109" i="1"/>
  <c r="Z1110" i="1"/>
  <c r="Z1111" i="1"/>
  <c r="Z1112" i="1"/>
  <c r="Z1113" i="1"/>
  <c r="Z1114" i="1"/>
  <c r="Z1115" i="1"/>
  <c r="Z1116" i="1"/>
  <c r="Z1117" i="1"/>
  <c r="Z1118" i="1"/>
  <c r="Z1119" i="1"/>
  <c r="Z1120" i="1"/>
  <c r="Z1121" i="1"/>
  <c r="Z1122" i="1"/>
  <c r="Z1123" i="1"/>
  <c r="Z1124" i="1"/>
  <c r="Z1125" i="1"/>
  <c r="Z1126" i="1"/>
  <c r="Z1127" i="1"/>
  <c r="Z1128" i="1"/>
  <c r="Z1129" i="1"/>
  <c r="Z1130" i="1"/>
  <c r="Z1131" i="1"/>
  <c r="Z1132" i="1"/>
  <c r="Z1133" i="1"/>
  <c r="Z1134" i="1"/>
  <c r="Z1135" i="1"/>
  <c r="Z1136" i="1"/>
  <c r="Z1137" i="1"/>
  <c r="Z1138" i="1"/>
  <c r="Z1139" i="1"/>
  <c r="Z1140" i="1"/>
  <c r="Z1141" i="1"/>
  <c r="Z1142" i="1"/>
  <c r="Z1143" i="1"/>
  <c r="Z1144" i="1"/>
  <c r="Z1145" i="1"/>
  <c r="Z1146" i="1"/>
  <c r="Z1147" i="1"/>
  <c r="Z1148" i="1"/>
  <c r="Z1149" i="1"/>
  <c r="Z1150" i="1"/>
  <c r="Z1151" i="1"/>
  <c r="Z1152" i="1"/>
  <c r="Z1153" i="1"/>
  <c r="Z1154" i="1"/>
  <c r="Z1155" i="1"/>
  <c r="Z1156" i="1"/>
  <c r="Z1157" i="1"/>
  <c r="Z1158" i="1"/>
  <c r="Z1159" i="1"/>
  <c r="Z1160" i="1"/>
  <c r="Z1161" i="1"/>
  <c r="Z1162" i="1"/>
  <c r="Z1163" i="1"/>
  <c r="Z1164" i="1"/>
  <c r="Z1165" i="1"/>
  <c r="Z1166" i="1"/>
  <c r="Z1167" i="1"/>
  <c r="Z1168" i="1"/>
  <c r="Z1169" i="1"/>
  <c r="Z1170" i="1"/>
  <c r="Z1171" i="1"/>
  <c r="Z1172" i="1"/>
  <c r="Z1173" i="1"/>
  <c r="Z1174" i="1"/>
  <c r="Z1175" i="1"/>
  <c r="Z1176" i="1"/>
  <c r="Z1177" i="1"/>
  <c r="Z1178" i="1"/>
  <c r="Z1179" i="1"/>
  <c r="Z1180" i="1"/>
  <c r="Z1181" i="1"/>
  <c r="Z1182" i="1"/>
  <c r="Z1183" i="1"/>
  <c r="Z1184" i="1"/>
  <c r="Z1185" i="1"/>
  <c r="Z1186" i="1"/>
  <c r="Z1187" i="1"/>
  <c r="Z1188" i="1"/>
  <c r="Z1189" i="1"/>
  <c r="Z1190" i="1"/>
  <c r="Z1191" i="1"/>
  <c r="Z1192" i="1"/>
  <c r="Z1193" i="1"/>
  <c r="Z1194" i="1"/>
  <c r="Z1195" i="1"/>
  <c r="Z1196" i="1"/>
  <c r="Z1197" i="1"/>
  <c r="Z1198" i="1"/>
  <c r="Z1199" i="1"/>
  <c r="Z1200" i="1"/>
  <c r="Z1201" i="1"/>
  <c r="Z1202" i="1"/>
  <c r="Z1203" i="1"/>
  <c r="Z1204" i="1"/>
  <c r="Z1205" i="1"/>
  <c r="Z1206" i="1"/>
  <c r="Z1207" i="1"/>
  <c r="Z1208" i="1"/>
  <c r="Z1209" i="1"/>
  <c r="Z1210" i="1"/>
  <c r="Z1211" i="1"/>
  <c r="Z1212" i="1"/>
  <c r="Z1213" i="1"/>
  <c r="Z1214" i="1"/>
  <c r="Z1215" i="1"/>
  <c r="Z1216" i="1"/>
  <c r="Z1217" i="1"/>
  <c r="Z1218" i="1"/>
  <c r="Z1219" i="1"/>
  <c r="Z1220" i="1"/>
  <c r="Z1221" i="1"/>
  <c r="Z1222" i="1"/>
  <c r="Z1223" i="1"/>
  <c r="Z1224" i="1"/>
  <c r="Z1225" i="1"/>
  <c r="Z1226" i="1"/>
  <c r="Z1227" i="1"/>
  <c r="Z1228" i="1"/>
  <c r="Z1229" i="1"/>
  <c r="Z1230" i="1"/>
  <c r="Z1231" i="1"/>
  <c r="Z1232" i="1"/>
  <c r="Z1233" i="1"/>
  <c r="Z1234" i="1"/>
  <c r="Z1235" i="1"/>
  <c r="Z1236" i="1"/>
  <c r="Z1237" i="1"/>
  <c r="Z1238" i="1"/>
  <c r="Z1239" i="1"/>
  <c r="Z1240" i="1"/>
  <c r="Z1241" i="1"/>
  <c r="Z1242" i="1"/>
  <c r="Z1243" i="1"/>
  <c r="Z1244" i="1"/>
  <c r="Z1245" i="1"/>
  <c r="Z1246" i="1"/>
  <c r="Z1247" i="1"/>
  <c r="Z1248" i="1"/>
  <c r="Z1249" i="1"/>
  <c r="Z1250" i="1"/>
  <c r="Z1251" i="1"/>
  <c r="Z1252" i="1"/>
  <c r="Z1253" i="1"/>
  <c r="Z1254" i="1"/>
  <c r="Z1255" i="1"/>
  <c r="Z1256" i="1"/>
  <c r="Z1257" i="1"/>
  <c r="Z1258" i="1"/>
  <c r="Z1259" i="1"/>
  <c r="Z1260" i="1"/>
  <c r="Z1261" i="1"/>
  <c r="Z1262" i="1"/>
  <c r="Z1263" i="1"/>
  <c r="Z1264" i="1"/>
  <c r="Z1265" i="1"/>
  <c r="Z1266" i="1"/>
  <c r="Z1267" i="1"/>
  <c r="Z1268" i="1"/>
  <c r="Z1269" i="1"/>
  <c r="Z1270" i="1"/>
  <c r="Z1271" i="1"/>
  <c r="Z1272" i="1"/>
  <c r="Z1273" i="1"/>
  <c r="Z1274" i="1"/>
  <c r="Z1275" i="1"/>
  <c r="Z1276" i="1"/>
  <c r="Z1277" i="1"/>
  <c r="Z1278" i="1"/>
  <c r="Z1279" i="1"/>
  <c r="Z1280" i="1"/>
  <c r="Z1281" i="1"/>
  <c r="Z1282" i="1"/>
  <c r="Z1283" i="1"/>
  <c r="Z1284" i="1"/>
  <c r="Z1285" i="1"/>
  <c r="Z1286" i="1"/>
  <c r="Z1287" i="1"/>
  <c r="Z1288" i="1"/>
  <c r="Z1289" i="1"/>
  <c r="Z1290" i="1"/>
  <c r="Z1291" i="1"/>
  <c r="Z1292" i="1"/>
  <c r="Z1293" i="1"/>
  <c r="Z1294" i="1"/>
  <c r="Z1295" i="1"/>
  <c r="Z1296" i="1"/>
  <c r="Z1297" i="1"/>
  <c r="Z1298" i="1"/>
  <c r="Z1299" i="1"/>
  <c r="Z1300" i="1"/>
  <c r="Z1301" i="1"/>
  <c r="Z1302" i="1"/>
  <c r="Z1303" i="1"/>
  <c r="Z1304" i="1"/>
  <c r="Z1305" i="1"/>
  <c r="Z1306" i="1"/>
  <c r="Z1307" i="1"/>
  <c r="Z1308" i="1"/>
  <c r="Z1309" i="1"/>
  <c r="Z1310" i="1"/>
  <c r="Z1311" i="1"/>
  <c r="Z1312" i="1"/>
  <c r="Z1313" i="1"/>
  <c r="Z1314" i="1"/>
  <c r="Z1315" i="1"/>
  <c r="Z1316" i="1"/>
  <c r="Z1317" i="1"/>
  <c r="Z1318" i="1"/>
  <c r="Z1319" i="1"/>
  <c r="Z1320" i="1"/>
  <c r="Z1321" i="1"/>
  <c r="Z1322" i="1"/>
  <c r="Z1323" i="1"/>
  <c r="Z1324" i="1"/>
  <c r="Z1325" i="1"/>
  <c r="Z1326" i="1"/>
  <c r="Z1327" i="1"/>
  <c r="Z1328" i="1"/>
  <c r="Z1329" i="1"/>
  <c r="Z1330" i="1"/>
  <c r="Z1331" i="1"/>
  <c r="Z1332" i="1"/>
  <c r="Z1333" i="1"/>
  <c r="Z1334" i="1"/>
  <c r="Z1335" i="1"/>
  <c r="Z1336" i="1"/>
  <c r="Z1337" i="1"/>
  <c r="Z1338" i="1"/>
  <c r="Z1339" i="1"/>
  <c r="Z1340" i="1"/>
  <c r="Z1341" i="1"/>
  <c r="Z1342" i="1"/>
  <c r="Z1343" i="1"/>
  <c r="Z1344" i="1"/>
  <c r="Z1345" i="1"/>
  <c r="Z1346" i="1"/>
  <c r="Z1347" i="1"/>
  <c r="Z1348" i="1"/>
  <c r="Z1349" i="1"/>
  <c r="Z1350" i="1"/>
  <c r="Z1351" i="1"/>
  <c r="Z1352" i="1"/>
  <c r="Z1353" i="1"/>
  <c r="Z1354" i="1"/>
  <c r="Z1355" i="1"/>
  <c r="Z1356" i="1"/>
  <c r="Z1357" i="1"/>
  <c r="Z1358" i="1"/>
  <c r="Z1359" i="1"/>
  <c r="Z1360" i="1"/>
  <c r="Z1361" i="1"/>
  <c r="Z1362" i="1"/>
  <c r="Z1363" i="1"/>
  <c r="Z1364" i="1"/>
  <c r="Z1365" i="1"/>
  <c r="Z1366" i="1"/>
  <c r="Z1367" i="1"/>
  <c r="Z1368" i="1"/>
  <c r="Z1369" i="1"/>
  <c r="Z1370" i="1"/>
  <c r="Z1371" i="1"/>
  <c r="Z1372" i="1"/>
  <c r="Z1373" i="1"/>
  <c r="Z1374" i="1"/>
  <c r="Z1375" i="1"/>
  <c r="Z1376" i="1"/>
  <c r="Z1377" i="1"/>
  <c r="Z1378" i="1"/>
  <c r="Z1379" i="1"/>
  <c r="Z1380" i="1"/>
  <c r="Z1381" i="1"/>
  <c r="Z1382" i="1"/>
  <c r="Z1383" i="1"/>
  <c r="Z1384" i="1"/>
  <c r="Z1385" i="1"/>
  <c r="Z1386" i="1"/>
  <c r="Z1387" i="1"/>
  <c r="Z1388" i="1"/>
  <c r="Z1389" i="1"/>
  <c r="Z1390" i="1"/>
  <c r="Z1391" i="1"/>
  <c r="Z1392" i="1"/>
  <c r="Z1393" i="1"/>
  <c r="Z1394" i="1"/>
  <c r="Z1395" i="1"/>
  <c r="Z1396" i="1"/>
  <c r="Z1397" i="1"/>
  <c r="Z1398" i="1"/>
  <c r="Z1399" i="1"/>
  <c r="Z1400" i="1"/>
  <c r="Z1401" i="1"/>
  <c r="Z1402" i="1"/>
  <c r="Z1403" i="1"/>
  <c r="Z1404" i="1"/>
  <c r="Z1405" i="1"/>
  <c r="Z1406" i="1"/>
  <c r="Z1407" i="1"/>
  <c r="Z1408" i="1"/>
  <c r="Z1409" i="1"/>
  <c r="Z1410" i="1"/>
  <c r="Z1411" i="1"/>
  <c r="Z1412" i="1"/>
  <c r="Z1413" i="1"/>
  <c r="Z1414" i="1"/>
  <c r="Z1415" i="1"/>
  <c r="Z1416" i="1"/>
  <c r="Z1417" i="1"/>
  <c r="Z1418" i="1"/>
  <c r="Z1419" i="1"/>
  <c r="Z1420" i="1"/>
  <c r="Z1421" i="1"/>
  <c r="Z1422" i="1"/>
  <c r="Z1423" i="1"/>
  <c r="Z1424" i="1"/>
  <c r="Z1425" i="1"/>
  <c r="Z1426" i="1"/>
  <c r="Z1427" i="1"/>
  <c r="Z1428" i="1"/>
  <c r="Z1429" i="1"/>
  <c r="Z1430" i="1"/>
  <c r="Z1431" i="1"/>
  <c r="Z1432" i="1"/>
  <c r="Z1433" i="1"/>
  <c r="Z1434" i="1"/>
  <c r="Z1435" i="1"/>
  <c r="Z1436" i="1"/>
  <c r="Z1437" i="1"/>
  <c r="Z1438" i="1"/>
  <c r="Z1439" i="1"/>
  <c r="Z1440" i="1"/>
  <c r="Z1441" i="1"/>
  <c r="Z1442" i="1"/>
  <c r="Z1443" i="1"/>
  <c r="Z1444" i="1"/>
  <c r="Z1445" i="1"/>
  <c r="Z1446" i="1"/>
  <c r="Z1447" i="1"/>
  <c r="Z1448" i="1"/>
  <c r="Z1449" i="1"/>
  <c r="Z1450" i="1"/>
  <c r="Z1451" i="1"/>
  <c r="Z1452" i="1"/>
  <c r="Z1453" i="1"/>
  <c r="Z1454" i="1"/>
  <c r="Z1455" i="1"/>
  <c r="Z1456" i="1"/>
  <c r="Z1457" i="1"/>
  <c r="Z1458" i="1"/>
  <c r="Z1459" i="1"/>
  <c r="Z1460" i="1"/>
  <c r="Z1461" i="1"/>
  <c r="Z1462" i="1"/>
  <c r="Z1463" i="1"/>
  <c r="Z1464" i="1"/>
  <c r="Z1465" i="1"/>
  <c r="Z1466" i="1"/>
  <c r="Z1467" i="1"/>
  <c r="Z1468" i="1"/>
  <c r="Z1469" i="1"/>
  <c r="Z1470" i="1"/>
  <c r="Z1471" i="1"/>
  <c r="Z1472" i="1"/>
  <c r="Z1473" i="1"/>
  <c r="Z1474" i="1"/>
  <c r="Z1475" i="1"/>
  <c r="Z1476" i="1"/>
  <c r="Z1477" i="1"/>
  <c r="Z1478" i="1"/>
  <c r="Z1479" i="1"/>
  <c r="Z1480" i="1"/>
  <c r="Z1481" i="1"/>
  <c r="Z1482" i="1"/>
  <c r="Z1483" i="1"/>
  <c r="Z1484" i="1"/>
  <c r="Z1485" i="1"/>
  <c r="Z1486" i="1"/>
  <c r="Z1487" i="1"/>
  <c r="Z1488" i="1"/>
  <c r="Z1489" i="1"/>
  <c r="Z1490" i="1"/>
  <c r="Z1491" i="1"/>
  <c r="Z1492" i="1"/>
  <c r="Z1493" i="1"/>
  <c r="Z1494" i="1"/>
  <c r="Z1495" i="1"/>
  <c r="Z1496" i="1"/>
  <c r="Z1497" i="1"/>
  <c r="Z1498" i="1"/>
  <c r="Z1499" i="1"/>
  <c r="Z1500" i="1"/>
  <c r="Z1501" i="1"/>
  <c r="Z1502" i="1"/>
  <c r="Z1503" i="1"/>
  <c r="Z1504" i="1"/>
  <c r="Z1505" i="1"/>
  <c r="Z1506" i="1"/>
  <c r="Z1507" i="1"/>
  <c r="Z1508" i="1"/>
  <c r="Z1509" i="1"/>
  <c r="Z1510" i="1"/>
  <c r="Z1511" i="1"/>
  <c r="Z1512" i="1"/>
  <c r="Z1513" i="1"/>
  <c r="Z1514" i="1"/>
  <c r="Z1515" i="1"/>
  <c r="Z1516" i="1"/>
  <c r="Z1517" i="1"/>
  <c r="Z1518" i="1"/>
  <c r="Z1519" i="1"/>
  <c r="Z1520" i="1"/>
  <c r="Z1521" i="1"/>
  <c r="Z1522" i="1"/>
  <c r="Z1523" i="1"/>
  <c r="Z1524" i="1"/>
  <c r="Z1525" i="1"/>
  <c r="Z1526" i="1"/>
  <c r="Z1527" i="1"/>
  <c r="Z1528" i="1"/>
  <c r="Z1529" i="1"/>
  <c r="Z1530" i="1"/>
  <c r="Z1531" i="1"/>
  <c r="Z1532" i="1"/>
  <c r="Z1533" i="1"/>
  <c r="Z1534" i="1"/>
  <c r="Z1535" i="1"/>
  <c r="Z1536" i="1"/>
  <c r="Z1537" i="1"/>
  <c r="Z1538" i="1"/>
  <c r="Z1539" i="1"/>
  <c r="Z1540" i="1"/>
  <c r="Z1541" i="1"/>
  <c r="Z1542" i="1"/>
  <c r="Z1543" i="1"/>
  <c r="Z1544" i="1"/>
  <c r="Z1545" i="1"/>
  <c r="Z1546" i="1"/>
  <c r="Z1547" i="1"/>
  <c r="Z1548" i="1"/>
  <c r="Z1549" i="1"/>
  <c r="Z1550" i="1"/>
  <c r="Z1551" i="1"/>
  <c r="Z1552" i="1"/>
  <c r="Z1553" i="1"/>
  <c r="Z1554" i="1"/>
  <c r="Z1555" i="1"/>
  <c r="Z1556" i="1"/>
  <c r="Z1557" i="1"/>
  <c r="Z1558" i="1"/>
  <c r="Z1559" i="1"/>
  <c r="Z1560" i="1"/>
  <c r="Z1561" i="1"/>
  <c r="Z1562" i="1"/>
  <c r="Z1563" i="1"/>
  <c r="Z1564" i="1"/>
  <c r="Z1565" i="1"/>
  <c r="Z1566" i="1"/>
  <c r="Z1567" i="1"/>
  <c r="Z1568" i="1"/>
  <c r="Z1569" i="1"/>
  <c r="Z1570" i="1"/>
  <c r="Z1571" i="1"/>
  <c r="Z1572" i="1"/>
  <c r="Z1573" i="1"/>
  <c r="Z1574" i="1"/>
  <c r="Z1575" i="1"/>
  <c r="Z1576" i="1"/>
  <c r="Z1577" i="1"/>
  <c r="Z1578" i="1"/>
  <c r="Z1579" i="1"/>
  <c r="Z1580" i="1"/>
  <c r="Z1581" i="1"/>
  <c r="Z1582" i="1"/>
  <c r="Z1583" i="1"/>
  <c r="Z1584" i="1"/>
  <c r="Z1585" i="1"/>
  <c r="Z1586" i="1"/>
  <c r="Z1587" i="1"/>
  <c r="Z1588" i="1"/>
  <c r="Z1589" i="1"/>
  <c r="Z1590" i="1"/>
  <c r="Z1591" i="1"/>
  <c r="Z1592" i="1"/>
  <c r="Z1593" i="1"/>
  <c r="Z1594" i="1"/>
  <c r="Z1595" i="1"/>
  <c r="Z1596" i="1"/>
  <c r="Z1597" i="1"/>
  <c r="Z1598" i="1"/>
  <c r="Z1599" i="1"/>
  <c r="Z1600" i="1"/>
  <c r="Z1601" i="1"/>
  <c r="Z1602" i="1"/>
  <c r="Z1603" i="1"/>
  <c r="Z1604" i="1"/>
  <c r="Z1605" i="1"/>
  <c r="Z1606" i="1"/>
  <c r="Z1607" i="1"/>
  <c r="Z1608" i="1"/>
  <c r="Z1609" i="1"/>
  <c r="Z1610" i="1"/>
  <c r="Z1611" i="1"/>
  <c r="Z1612" i="1"/>
  <c r="Z1613" i="1"/>
  <c r="Z1614" i="1"/>
  <c r="Z1615" i="1"/>
  <c r="Z1616" i="1"/>
  <c r="Z1617" i="1"/>
  <c r="Z1618" i="1"/>
  <c r="Z1619" i="1"/>
  <c r="Z1620" i="1"/>
  <c r="Z1621" i="1"/>
  <c r="Z1622" i="1"/>
  <c r="Z1623" i="1"/>
  <c r="Z1624" i="1"/>
  <c r="Z1625" i="1"/>
  <c r="Z1626" i="1"/>
  <c r="Z1627" i="1"/>
  <c r="Z1628" i="1"/>
  <c r="Z1629" i="1"/>
  <c r="Z1630" i="1"/>
  <c r="Z1631" i="1"/>
  <c r="Z1632" i="1"/>
  <c r="Z1633" i="1"/>
  <c r="Z1634" i="1"/>
  <c r="Z1635" i="1"/>
  <c r="Z1636" i="1"/>
  <c r="Z1637" i="1"/>
  <c r="Z1638" i="1"/>
  <c r="Z1639" i="1"/>
  <c r="Z1640" i="1"/>
  <c r="Z1641" i="1"/>
  <c r="Z1642" i="1"/>
  <c r="Z1643" i="1"/>
  <c r="Z1644" i="1"/>
  <c r="Z1645" i="1"/>
  <c r="Z1646" i="1"/>
  <c r="Z1647" i="1"/>
  <c r="Z1648" i="1"/>
  <c r="Z1649" i="1"/>
  <c r="Z1650" i="1"/>
  <c r="Z1651" i="1"/>
  <c r="Z1652" i="1"/>
  <c r="Z1653" i="1"/>
  <c r="Z1654" i="1"/>
  <c r="Z1655" i="1"/>
  <c r="Z1656" i="1"/>
  <c r="Z1657" i="1"/>
  <c r="Z1658" i="1"/>
  <c r="Z1659" i="1"/>
  <c r="Z1660" i="1"/>
  <c r="Z1661" i="1"/>
  <c r="Z1662" i="1"/>
  <c r="Z1663" i="1"/>
  <c r="Z1664" i="1"/>
  <c r="Z1665" i="1"/>
  <c r="Z1666" i="1"/>
  <c r="Z1667" i="1"/>
  <c r="Z1668" i="1"/>
  <c r="Z1669" i="1"/>
  <c r="Z1670" i="1"/>
  <c r="Z1671" i="1"/>
  <c r="Z1672" i="1"/>
  <c r="Z1673" i="1"/>
  <c r="Z1674" i="1"/>
  <c r="Z1675" i="1"/>
  <c r="Z1676" i="1"/>
  <c r="Z1677" i="1"/>
  <c r="Z1678" i="1"/>
  <c r="Z1679" i="1"/>
  <c r="Z1680" i="1"/>
  <c r="Z1681" i="1"/>
  <c r="Z1682" i="1"/>
  <c r="Z1683" i="1"/>
  <c r="Z1684" i="1"/>
  <c r="Z1685" i="1"/>
  <c r="Z1686" i="1"/>
  <c r="Z1687" i="1"/>
  <c r="Z1688" i="1"/>
  <c r="Z1689" i="1"/>
  <c r="Z1690" i="1"/>
  <c r="Z1691" i="1"/>
  <c r="Z1692" i="1"/>
  <c r="Z1693" i="1"/>
  <c r="Z1694" i="1"/>
  <c r="Z1695" i="1"/>
  <c r="Z1696" i="1"/>
  <c r="Z1697" i="1"/>
  <c r="Z1698" i="1"/>
  <c r="Z1699" i="1"/>
  <c r="Z1700" i="1"/>
  <c r="Z1701" i="1"/>
  <c r="Z1702" i="1"/>
  <c r="Z1703" i="1"/>
  <c r="Z1704" i="1"/>
  <c r="Z1705" i="1"/>
  <c r="Z1706" i="1"/>
  <c r="Z1707" i="1"/>
  <c r="Z1708" i="1"/>
  <c r="Z1709" i="1"/>
  <c r="Z1710" i="1"/>
  <c r="Z1711" i="1"/>
  <c r="Z1712" i="1"/>
  <c r="Z1713" i="1"/>
  <c r="Z1714" i="1"/>
  <c r="Z1715" i="1"/>
  <c r="Z1716" i="1"/>
  <c r="Z1717" i="1"/>
  <c r="Z1718" i="1"/>
  <c r="Z1719" i="1"/>
  <c r="Z1720" i="1"/>
  <c r="Z1721" i="1"/>
  <c r="Z1722" i="1"/>
  <c r="Z1723" i="1"/>
  <c r="Z1724" i="1"/>
  <c r="Z1725" i="1"/>
  <c r="Z1726" i="1"/>
  <c r="Z1727" i="1"/>
  <c r="Z1728" i="1"/>
  <c r="Z1729" i="1"/>
  <c r="Z1730" i="1"/>
  <c r="Z1731" i="1"/>
  <c r="Z1732" i="1"/>
  <c r="Z1733" i="1"/>
  <c r="Z1734" i="1"/>
  <c r="Z1735" i="1"/>
  <c r="Z1736" i="1"/>
  <c r="Z1737" i="1"/>
  <c r="Z1738" i="1"/>
  <c r="Z1739" i="1"/>
  <c r="Z1740" i="1"/>
  <c r="Z1741" i="1"/>
  <c r="Z1742" i="1"/>
  <c r="Z1743" i="1"/>
  <c r="Z1744" i="1"/>
  <c r="Z1745" i="1"/>
  <c r="Z1746" i="1"/>
  <c r="Z1747" i="1"/>
  <c r="Z1748" i="1"/>
  <c r="Z1749" i="1"/>
  <c r="Z1750" i="1"/>
  <c r="Z1751" i="1"/>
  <c r="Z1752" i="1"/>
  <c r="Z1753" i="1"/>
  <c r="Z1754" i="1"/>
  <c r="Z1755" i="1"/>
  <c r="Z1756" i="1"/>
  <c r="Z1757" i="1"/>
  <c r="Z1758" i="1"/>
  <c r="Z1759" i="1"/>
  <c r="Z1760" i="1"/>
  <c r="Z1761" i="1"/>
  <c r="Z1762" i="1"/>
  <c r="Z1763" i="1"/>
  <c r="Z1764" i="1"/>
  <c r="Z1765" i="1"/>
  <c r="Z1766" i="1"/>
  <c r="Z1767" i="1"/>
  <c r="Z1768" i="1"/>
  <c r="Z1769" i="1"/>
  <c r="Z1770" i="1"/>
  <c r="Z1771" i="1"/>
  <c r="Z1772" i="1"/>
  <c r="Z1773" i="1"/>
  <c r="Z1774" i="1"/>
  <c r="Z1775" i="1"/>
  <c r="Z1776" i="1"/>
  <c r="Z1777" i="1"/>
  <c r="Z1778" i="1"/>
  <c r="Z1779" i="1"/>
  <c r="Z1780" i="1"/>
  <c r="Z1781" i="1"/>
  <c r="Z1782" i="1"/>
  <c r="Z1783" i="1"/>
  <c r="Z1784" i="1"/>
  <c r="Z1785" i="1"/>
  <c r="Z1786" i="1"/>
  <c r="Z1787" i="1"/>
  <c r="Z1788" i="1"/>
  <c r="Z1789" i="1"/>
  <c r="Z1790" i="1"/>
  <c r="Z1791" i="1"/>
  <c r="Z1792" i="1"/>
  <c r="Z1793" i="1"/>
  <c r="Z1794" i="1"/>
  <c r="Z1795" i="1"/>
  <c r="Z1796" i="1"/>
  <c r="Z1797" i="1"/>
  <c r="Z1798" i="1"/>
  <c r="Z1799" i="1"/>
  <c r="Z1800" i="1"/>
  <c r="Z1801" i="1"/>
  <c r="Z1802" i="1"/>
  <c r="Z1803" i="1"/>
  <c r="Z1804" i="1"/>
  <c r="Z1805" i="1"/>
  <c r="Z1806" i="1"/>
  <c r="Z1807" i="1"/>
  <c r="Z1808" i="1"/>
  <c r="Z1809" i="1"/>
  <c r="Z1810" i="1"/>
  <c r="Z1811" i="1"/>
  <c r="Z1812" i="1"/>
  <c r="Z1813" i="1"/>
  <c r="Z1814" i="1"/>
  <c r="Z1815" i="1"/>
  <c r="Z1816" i="1"/>
  <c r="Z1817" i="1"/>
  <c r="Z1818" i="1"/>
  <c r="Z1819" i="1"/>
  <c r="Z1820" i="1"/>
  <c r="Z1821" i="1"/>
  <c r="Z1822" i="1"/>
  <c r="Z1823" i="1"/>
  <c r="Z1824" i="1"/>
  <c r="Z1825" i="1"/>
  <c r="Z1826" i="1"/>
  <c r="Z1827" i="1"/>
  <c r="Z1828" i="1"/>
  <c r="Z1829" i="1"/>
  <c r="Z1830" i="1"/>
  <c r="Z1831" i="1"/>
  <c r="Z1832" i="1"/>
  <c r="Z1833" i="1"/>
  <c r="Z1834" i="1"/>
  <c r="Z1835" i="1"/>
  <c r="Z1836" i="1"/>
  <c r="Z1837" i="1"/>
  <c r="Z1838" i="1"/>
  <c r="Z1839" i="1"/>
  <c r="Z1840" i="1"/>
  <c r="Z1841" i="1"/>
  <c r="Z1842" i="1"/>
  <c r="Z1843" i="1"/>
  <c r="Z1844" i="1"/>
  <c r="Z1845" i="1"/>
  <c r="Z1846" i="1"/>
  <c r="Z1847" i="1"/>
  <c r="Z1848" i="1"/>
  <c r="Z1849" i="1"/>
  <c r="Z1850" i="1"/>
  <c r="Z1851" i="1"/>
  <c r="Z1852" i="1"/>
  <c r="Z1853" i="1"/>
  <c r="Z1854" i="1"/>
  <c r="Z1855" i="1"/>
  <c r="Z1856" i="1"/>
  <c r="Z1857" i="1"/>
  <c r="Z1858" i="1"/>
  <c r="Z1859" i="1"/>
  <c r="Z1860" i="1"/>
  <c r="Z1861" i="1"/>
  <c r="Z1862" i="1"/>
  <c r="Z1863" i="1"/>
  <c r="Z1864" i="1"/>
  <c r="Z1865" i="1"/>
  <c r="Z1866" i="1"/>
  <c r="Z1867" i="1"/>
  <c r="Z1868" i="1"/>
  <c r="Z1869" i="1"/>
  <c r="Z1870" i="1"/>
  <c r="Z1871" i="1"/>
  <c r="Z1872" i="1"/>
  <c r="Z1873" i="1"/>
  <c r="Z1874" i="1"/>
  <c r="Z1875" i="1"/>
  <c r="Z1876" i="1"/>
  <c r="Z1877" i="1"/>
  <c r="Z1878" i="1"/>
  <c r="Z1879" i="1"/>
  <c r="Z1880" i="1"/>
  <c r="Z1881" i="1"/>
  <c r="Z1882" i="1"/>
  <c r="Z1883" i="1"/>
  <c r="Z1884" i="1"/>
  <c r="Z1885" i="1"/>
  <c r="Z1886" i="1"/>
  <c r="Z1887" i="1"/>
  <c r="Z1888" i="1"/>
  <c r="Z1889" i="1"/>
  <c r="Z1890" i="1"/>
  <c r="Z1891" i="1"/>
  <c r="Z1892" i="1"/>
  <c r="Z1893" i="1"/>
  <c r="Z1894" i="1"/>
  <c r="Z1895" i="1"/>
  <c r="Z1896" i="1"/>
  <c r="Z1897" i="1"/>
  <c r="Z1898" i="1"/>
  <c r="Z1899" i="1"/>
  <c r="Z1900" i="1"/>
  <c r="Z1901" i="1"/>
  <c r="Z1902" i="1"/>
  <c r="Z1903" i="1"/>
  <c r="Z1904" i="1"/>
  <c r="Z1905" i="1"/>
  <c r="Z1906" i="1"/>
  <c r="Z1907" i="1"/>
  <c r="Z1908" i="1"/>
  <c r="Z1909" i="1"/>
  <c r="Z1910" i="1"/>
  <c r="Z1911" i="1"/>
  <c r="Z1912" i="1"/>
  <c r="Z1913" i="1"/>
  <c r="Z1914" i="1"/>
  <c r="Z1915" i="1"/>
  <c r="Z1916" i="1"/>
  <c r="Z1917" i="1"/>
  <c r="Z1918" i="1"/>
  <c r="Z1919" i="1"/>
  <c r="Z1920" i="1"/>
  <c r="Z1921" i="1"/>
  <c r="Z1922" i="1"/>
  <c r="Z1923" i="1"/>
  <c r="Z1924" i="1"/>
  <c r="Z1925" i="1"/>
  <c r="Z1926" i="1"/>
  <c r="Z1927" i="1"/>
  <c r="Z1928" i="1"/>
  <c r="Z1929" i="1"/>
  <c r="Z1930" i="1"/>
  <c r="Z1931" i="1"/>
  <c r="Z1932" i="1"/>
  <c r="Z1933" i="1"/>
  <c r="Z1934" i="1"/>
  <c r="Z1935" i="1"/>
  <c r="Z1936" i="1"/>
  <c r="Z1937" i="1"/>
  <c r="Z1938" i="1"/>
  <c r="Z1939" i="1"/>
  <c r="Z1940" i="1"/>
  <c r="Z1941" i="1"/>
  <c r="Z1942" i="1"/>
  <c r="Z1943" i="1"/>
  <c r="Z1944" i="1"/>
  <c r="Z1945" i="1"/>
  <c r="Z1946" i="1"/>
  <c r="Z1947" i="1"/>
  <c r="Z1948" i="1"/>
  <c r="Z1949" i="1"/>
  <c r="Z1950" i="1"/>
  <c r="Z1951" i="1"/>
  <c r="Z1952" i="1"/>
  <c r="Z1953" i="1"/>
  <c r="Z1954" i="1"/>
  <c r="Z1955" i="1"/>
  <c r="Z1956" i="1"/>
  <c r="Z1957" i="1"/>
  <c r="Z1958" i="1"/>
  <c r="Z1959" i="1"/>
  <c r="Z1960" i="1"/>
  <c r="Z1961" i="1"/>
  <c r="Z1962" i="1"/>
  <c r="Z1963" i="1"/>
  <c r="Z1964" i="1"/>
  <c r="Z1965" i="1"/>
  <c r="Z1966" i="1"/>
  <c r="Z1967" i="1"/>
  <c r="Z1968" i="1"/>
  <c r="Z1969" i="1"/>
  <c r="Z1970" i="1"/>
  <c r="Z1971" i="1"/>
  <c r="Z1972" i="1"/>
  <c r="Z1973" i="1"/>
  <c r="Z1974" i="1"/>
  <c r="Z1975" i="1"/>
  <c r="Z1976" i="1"/>
  <c r="Z1977" i="1"/>
  <c r="Z1978" i="1"/>
  <c r="Z1979" i="1"/>
  <c r="Z1980" i="1"/>
  <c r="Z1981" i="1"/>
  <c r="Z1982" i="1"/>
  <c r="Z1983" i="1"/>
  <c r="Z1984" i="1"/>
  <c r="Z1985" i="1"/>
  <c r="Z1986" i="1"/>
  <c r="Z1987" i="1"/>
  <c r="Z1988" i="1"/>
  <c r="Z1989" i="1"/>
  <c r="Z1990" i="1"/>
  <c r="Z1991" i="1"/>
  <c r="Z1992" i="1"/>
  <c r="Z1993" i="1"/>
  <c r="Z1994" i="1"/>
  <c r="Z1995" i="1"/>
  <c r="Z1996" i="1"/>
  <c r="Z1997" i="1"/>
  <c r="Z1998" i="1"/>
  <c r="Z1999" i="1"/>
  <c r="Z2000" i="1"/>
  <c r="Z2001" i="1"/>
  <c r="Z2002" i="1"/>
  <c r="Z2003" i="1"/>
  <c r="Z2004" i="1"/>
  <c r="Z2005" i="1"/>
  <c r="Z2006" i="1"/>
  <c r="Z2007" i="1"/>
  <c r="Z2008" i="1"/>
  <c r="Z2009" i="1"/>
  <c r="Z2010" i="1"/>
  <c r="Z2011" i="1"/>
  <c r="Z2012" i="1"/>
  <c r="Z2013" i="1"/>
  <c r="Z2014" i="1"/>
  <c r="Z2015" i="1"/>
  <c r="Z2016" i="1"/>
  <c r="Z2017" i="1"/>
  <c r="Z2018" i="1"/>
  <c r="Z2019" i="1"/>
  <c r="Z2020" i="1"/>
  <c r="Z2021" i="1"/>
  <c r="Z2022" i="1"/>
  <c r="Z2023" i="1"/>
  <c r="Z2024" i="1"/>
  <c r="Z2025" i="1"/>
  <c r="Z2026" i="1"/>
  <c r="Z2027" i="1"/>
  <c r="Z2028" i="1"/>
  <c r="Z2029" i="1"/>
  <c r="Z2030" i="1"/>
  <c r="Z2031" i="1"/>
  <c r="Z2032" i="1"/>
  <c r="Z2033" i="1"/>
  <c r="Z2034" i="1"/>
  <c r="Z2035" i="1"/>
  <c r="Z2036" i="1"/>
  <c r="Z2037" i="1"/>
  <c r="Z2038" i="1"/>
  <c r="Z2039" i="1"/>
  <c r="Z2040" i="1"/>
  <c r="Z2041" i="1"/>
  <c r="Z2042" i="1"/>
  <c r="Z2043" i="1"/>
  <c r="Z2044" i="1"/>
  <c r="Z2045" i="1"/>
  <c r="Z2046" i="1"/>
  <c r="Z2047" i="1"/>
  <c r="Z2048" i="1"/>
  <c r="Z2049" i="1"/>
  <c r="Z2050" i="1"/>
  <c r="Z2051" i="1"/>
  <c r="Z2052" i="1"/>
  <c r="Z2053" i="1"/>
  <c r="Z2054" i="1"/>
  <c r="Z2055" i="1"/>
  <c r="Z2056" i="1"/>
  <c r="Z2057" i="1"/>
  <c r="Z2058" i="1"/>
  <c r="Z2059" i="1"/>
  <c r="Z2060" i="1"/>
  <c r="Z2061" i="1"/>
  <c r="Z2062" i="1"/>
  <c r="Z2063" i="1"/>
  <c r="Z2064" i="1"/>
  <c r="Z2065" i="1"/>
  <c r="Z2066" i="1"/>
  <c r="Z2067" i="1"/>
  <c r="Z2068" i="1"/>
  <c r="Z2069" i="1"/>
  <c r="Z2070" i="1"/>
  <c r="Z2071" i="1"/>
  <c r="Z2072" i="1"/>
  <c r="Z2073" i="1"/>
  <c r="Z2074" i="1"/>
  <c r="Z2075" i="1"/>
  <c r="Z2076" i="1"/>
  <c r="Z2077" i="1"/>
  <c r="Z2078" i="1"/>
  <c r="Z2079" i="1"/>
  <c r="Z2080" i="1"/>
  <c r="Z2081" i="1"/>
  <c r="Z2082" i="1"/>
  <c r="Z2083" i="1"/>
  <c r="Z2084" i="1"/>
  <c r="Z2085" i="1"/>
  <c r="Z2086" i="1"/>
  <c r="Z2087" i="1"/>
  <c r="Z2088" i="1"/>
  <c r="Z2089" i="1"/>
  <c r="Z2090" i="1"/>
  <c r="Z2091" i="1"/>
  <c r="Z2092" i="1"/>
  <c r="Z2093" i="1"/>
  <c r="Z2094" i="1"/>
  <c r="Z2095" i="1"/>
  <c r="Z2096" i="1"/>
  <c r="Z2097" i="1"/>
  <c r="Z2098" i="1"/>
  <c r="Z2099" i="1"/>
  <c r="Z2100" i="1"/>
  <c r="Z2101" i="1"/>
  <c r="Z2102" i="1"/>
  <c r="Z2103" i="1"/>
  <c r="Z2104" i="1"/>
  <c r="Z2105" i="1"/>
  <c r="Z2106" i="1"/>
  <c r="Z2107" i="1"/>
  <c r="Z2108" i="1"/>
  <c r="Z2109" i="1"/>
  <c r="Z2110" i="1"/>
  <c r="Z2111" i="1"/>
  <c r="Z2112" i="1"/>
  <c r="Z2113" i="1"/>
  <c r="Z2114" i="1"/>
  <c r="Z2115" i="1"/>
  <c r="Z2116" i="1"/>
  <c r="Z2117" i="1"/>
  <c r="Z2118" i="1"/>
  <c r="Z2119" i="1"/>
  <c r="Z2120" i="1"/>
  <c r="Z2121" i="1"/>
  <c r="Z2122" i="1"/>
  <c r="Z2123" i="1"/>
  <c r="Z2124" i="1"/>
  <c r="Z2125" i="1"/>
  <c r="Z2126" i="1"/>
  <c r="Z2127" i="1"/>
  <c r="Z2128" i="1"/>
  <c r="Z2129" i="1"/>
  <c r="Z2130" i="1"/>
  <c r="Z2131" i="1"/>
  <c r="Z2132" i="1"/>
  <c r="Z2133" i="1"/>
  <c r="Z2134" i="1"/>
  <c r="Z2135" i="1"/>
  <c r="Z2136" i="1"/>
  <c r="Z2137" i="1"/>
  <c r="Z2138" i="1"/>
  <c r="Z2139" i="1"/>
  <c r="Z2140" i="1"/>
  <c r="Z2141" i="1"/>
  <c r="Z2142" i="1"/>
  <c r="Z2143" i="1"/>
  <c r="Z2144" i="1"/>
  <c r="Z2145" i="1"/>
  <c r="Z2146" i="1"/>
  <c r="Z2147" i="1"/>
  <c r="Z2148" i="1"/>
  <c r="Z2149" i="1"/>
  <c r="Z2150" i="1"/>
  <c r="Z2151" i="1"/>
  <c r="Z2152" i="1"/>
  <c r="Z2153" i="1"/>
  <c r="Z2154" i="1"/>
  <c r="Z2155" i="1"/>
  <c r="Z2156" i="1"/>
  <c r="Z2157" i="1"/>
  <c r="Z2158" i="1"/>
  <c r="Z2159" i="1"/>
  <c r="Z2160" i="1"/>
  <c r="Z2161" i="1"/>
  <c r="Z2162" i="1"/>
  <c r="Z2163" i="1"/>
  <c r="Z2164" i="1"/>
  <c r="Z2165" i="1"/>
  <c r="Z2166" i="1"/>
  <c r="Z2167" i="1"/>
  <c r="Z2168" i="1"/>
  <c r="Z2169" i="1"/>
  <c r="Z2170" i="1"/>
  <c r="Z2171" i="1"/>
  <c r="Z2172" i="1"/>
  <c r="Z2173" i="1"/>
  <c r="Z2174" i="1"/>
  <c r="Z2175" i="1"/>
  <c r="Z2176" i="1"/>
  <c r="Z2177" i="1"/>
  <c r="Z2178" i="1"/>
  <c r="Z2179" i="1"/>
  <c r="Z2180" i="1"/>
  <c r="Z2181" i="1"/>
  <c r="Z2182" i="1"/>
  <c r="Z2183" i="1"/>
  <c r="Z2184" i="1"/>
  <c r="Z2185" i="1"/>
  <c r="Z2186" i="1"/>
  <c r="Z2187" i="1"/>
  <c r="Z2188" i="1"/>
  <c r="Z2189" i="1"/>
  <c r="Z2190" i="1"/>
  <c r="Z2191" i="1"/>
  <c r="Z2192" i="1"/>
  <c r="Z2193" i="1"/>
  <c r="Z2194" i="1"/>
  <c r="Z2195" i="1"/>
  <c r="Z2196" i="1"/>
  <c r="Z2197" i="1"/>
  <c r="Z2198" i="1"/>
  <c r="Z2199" i="1"/>
  <c r="Z2200" i="1"/>
  <c r="Z2201" i="1"/>
  <c r="Z2202" i="1"/>
  <c r="Z2203" i="1"/>
  <c r="Z2204" i="1"/>
  <c r="Z2205" i="1"/>
  <c r="Z2206" i="1"/>
  <c r="Z2207" i="1"/>
  <c r="Z2208" i="1"/>
  <c r="Z2209" i="1"/>
  <c r="Z2210" i="1"/>
  <c r="Z2211" i="1"/>
  <c r="Z2212" i="1"/>
  <c r="Z2213" i="1"/>
  <c r="Z2214" i="1"/>
  <c r="Z2215" i="1"/>
  <c r="Z2216" i="1"/>
  <c r="Z2217" i="1"/>
  <c r="Z2218" i="1"/>
  <c r="Z2219" i="1"/>
  <c r="Z2220" i="1"/>
  <c r="Z2221" i="1"/>
  <c r="Z2222" i="1"/>
  <c r="Z2223" i="1"/>
  <c r="Z2224" i="1"/>
  <c r="Z2225" i="1"/>
  <c r="Z2226" i="1"/>
  <c r="Z2227" i="1"/>
  <c r="Z2228" i="1"/>
  <c r="Z2229" i="1"/>
  <c r="Z2230" i="1"/>
  <c r="Z2231" i="1"/>
  <c r="Z2232" i="1"/>
  <c r="Z2233" i="1"/>
  <c r="Z2234" i="1"/>
  <c r="Z2235" i="1"/>
  <c r="Z2236" i="1"/>
  <c r="Z2237" i="1"/>
  <c r="Z2238" i="1"/>
  <c r="Z2239" i="1"/>
  <c r="Z2240" i="1"/>
  <c r="Z2241" i="1"/>
  <c r="Z2242" i="1"/>
  <c r="Z2243" i="1"/>
  <c r="Z2244" i="1"/>
  <c r="Z2245" i="1"/>
  <c r="Z2246" i="1"/>
  <c r="Z2247" i="1"/>
  <c r="Z2248" i="1"/>
  <c r="Z2249" i="1"/>
  <c r="Z2250" i="1"/>
  <c r="Z2251" i="1"/>
  <c r="Z2252" i="1"/>
  <c r="Z2253" i="1"/>
  <c r="Z2254" i="1"/>
  <c r="Z2255" i="1"/>
  <c r="Z2256" i="1"/>
  <c r="Z2257" i="1"/>
  <c r="Z2258" i="1"/>
  <c r="Z2259" i="1"/>
  <c r="Z2260" i="1"/>
  <c r="Z2261" i="1"/>
  <c r="Z2262" i="1"/>
  <c r="Z2263" i="1"/>
  <c r="Z2264" i="1"/>
  <c r="Z2265" i="1"/>
  <c r="Z2266" i="1"/>
  <c r="Z2267" i="1"/>
  <c r="Z2268" i="1"/>
  <c r="Z2269" i="1"/>
  <c r="Z2270" i="1"/>
  <c r="Z2271" i="1"/>
  <c r="Z2272" i="1"/>
  <c r="Z2273" i="1"/>
  <c r="Z2274" i="1"/>
  <c r="Z2275" i="1"/>
  <c r="Z2276" i="1"/>
  <c r="Z2277" i="1"/>
  <c r="Z2278" i="1"/>
  <c r="Z2279" i="1"/>
  <c r="Z2280" i="1"/>
  <c r="Z2281" i="1"/>
  <c r="Z2282" i="1"/>
  <c r="Z2283" i="1"/>
  <c r="Z2284" i="1"/>
  <c r="Z2285" i="1"/>
  <c r="Z2286" i="1"/>
  <c r="Z2287" i="1"/>
  <c r="Z2288" i="1"/>
  <c r="Z2289" i="1"/>
  <c r="Z2290" i="1"/>
  <c r="Z2291" i="1"/>
  <c r="Z2292" i="1"/>
  <c r="Z2293" i="1"/>
  <c r="Z2294" i="1"/>
  <c r="Z2295" i="1"/>
  <c r="Z2296" i="1"/>
  <c r="Z2297" i="1"/>
  <c r="Z2298" i="1"/>
  <c r="Z2299" i="1"/>
  <c r="Z2300" i="1"/>
  <c r="Z2301" i="1"/>
  <c r="Z2302" i="1"/>
  <c r="Z2303" i="1"/>
  <c r="Z2304" i="1"/>
  <c r="Z2305" i="1"/>
  <c r="Z2306" i="1"/>
  <c r="Z2307" i="1"/>
  <c r="Z2308" i="1"/>
  <c r="Z2309" i="1"/>
  <c r="Z2310" i="1"/>
  <c r="Z2311" i="1"/>
  <c r="Z2312" i="1"/>
  <c r="Z2313" i="1"/>
  <c r="Z2314" i="1"/>
  <c r="Z2315" i="1"/>
  <c r="Z2316" i="1"/>
  <c r="Z2317" i="1"/>
  <c r="Z2318" i="1"/>
  <c r="Z2319" i="1"/>
  <c r="Z2320" i="1"/>
  <c r="Z2321" i="1"/>
  <c r="Z2322" i="1"/>
  <c r="Z2323" i="1"/>
  <c r="Z2324" i="1"/>
  <c r="Z2325" i="1"/>
  <c r="Z2326" i="1"/>
  <c r="Z2327" i="1"/>
  <c r="Z2328" i="1"/>
  <c r="Z2329" i="1"/>
  <c r="Z2330" i="1"/>
  <c r="Z2331" i="1"/>
  <c r="Z2332" i="1"/>
  <c r="Z2333" i="1"/>
  <c r="Z2334" i="1"/>
  <c r="Z2335" i="1"/>
  <c r="Z2336" i="1"/>
  <c r="Z2337" i="1"/>
  <c r="Z2338" i="1"/>
  <c r="Z2339" i="1"/>
  <c r="Z2340" i="1"/>
  <c r="Z2341" i="1"/>
  <c r="Z2342" i="1"/>
  <c r="Z2343" i="1"/>
  <c r="Z2344" i="1"/>
  <c r="Z2345" i="1"/>
  <c r="Z2346" i="1"/>
  <c r="Z2347" i="1"/>
  <c r="Z2348" i="1"/>
  <c r="Z2349" i="1"/>
  <c r="Z2350" i="1"/>
  <c r="Z2351" i="1"/>
  <c r="Z2352" i="1"/>
  <c r="Z2353" i="1"/>
  <c r="Z2354" i="1"/>
  <c r="Z2355" i="1"/>
  <c r="Z2356" i="1"/>
  <c r="Z2357" i="1"/>
  <c r="Z2358" i="1"/>
  <c r="Z2359" i="1"/>
  <c r="Z2360" i="1"/>
  <c r="Z2361" i="1"/>
  <c r="Z2362" i="1"/>
  <c r="Z2363" i="1"/>
  <c r="Z2364" i="1"/>
  <c r="Z2365" i="1"/>
  <c r="Z2366" i="1"/>
  <c r="Z2367" i="1"/>
  <c r="Z2368" i="1"/>
  <c r="Z2369" i="1"/>
  <c r="Z2370" i="1"/>
  <c r="Z2371" i="1"/>
  <c r="Z2372" i="1"/>
  <c r="Z2373" i="1"/>
  <c r="Z2374" i="1"/>
  <c r="Z2375" i="1"/>
  <c r="Z2376" i="1"/>
  <c r="Z2377" i="1"/>
  <c r="Z2378" i="1"/>
  <c r="Z2379" i="1"/>
  <c r="Z2380" i="1"/>
  <c r="Z2381" i="1"/>
  <c r="Z2382" i="1"/>
  <c r="Z2383" i="1"/>
  <c r="Z2384" i="1"/>
  <c r="Z2385" i="1"/>
  <c r="Z2386" i="1"/>
  <c r="Z2387" i="1"/>
  <c r="Z2388" i="1"/>
  <c r="Z2389" i="1"/>
  <c r="Z2390" i="1"/>
  <c r="Z2391" i="1"/>
  <c r="Z2392" i="1"/>
  <c r="Z2393" i="1"/>
  <c r="Z2394" i="1"/>
  <c r="Z2395" i="1"/>
  <c r="Z2396" i="1"/>
  <c r="Z2397" i="1"/>
  <c r="Z2398" i="1"/>
  <c r="Z2399" i="1"/>
  <c r="Z2400" i="1"/>
  <c r="Z2401" i="1"/>
  <c r="Z2402" i="1"/>
  <c r="Z2403" i="1"/>
  <c r="Z2404" i="1"/>
  <c r="Z2405" i="1"/>
  <c r="Z2406" i="1"/>
  <c r="Z2407" i="1"/>
  <c r="Z2408" i="1"/>
  <c r="Z2409" i="1"/>
  <c r="Z2410" i="1"/>
  <c r="Z2411" i="1"/>
  <c r="Z2412" i="1"/>
  <c r="Z2413" i="1"/>
  <c r="Z2414" i="1"/>
  <c r="Z2415" i="1"/>
  <c r="Z2416" i="1"/>
  <c r="Z2417" i="1"/>
  <c r="Z2418" i="1"/>
  <c r="Z2419" i="1"/>
  <c r="Z2420" i="1"/>
  <c r="Z2421" i="1"/>
  <c r="Z2422" i="1"/>
  <c r="Z2423" i="1"/>
  <c r="Z2424" i="1"/>
  <c r="Z2425" i="1"/>
  <c r="Z2426" i="1"/>
  <c r="Z2427" i="1"/>
  <c r="Z2428" i="1"/>
  <c r="Z2429" i="1"/>
  <c r="Z2430" i="1"/>
  <c r="Z2431" i="1"/>
  <c r="Z2432" i="1"/>
  <c r="Z2433" i="1"/>
  <c r="Z2434" i="1"/>
  <c r="Z2435" i="1"/>
  <c r="Z2436" i="1"/>
  <c r="Z2437" i="1"/>
  <c r="Z2438" i="1"/>
  <c r="Z2439" i="1"/>
  <c r="Z2440" i="1"/>
  <c r="Z2441" i="1"/>
  <c r="Z2442" i="1"/>
  <c r="Z2443" i="1"/>
  <c r="Z2444" i="1"/>
  <c r="Z2445" i="1"/>
  <c r="Z2446" i="1"/>
  <c r="Z2447" i="1"/>
  <c r="Z2448" i="1"/>
  <c r="Z2449" i="1"/>
  <c r="Z2450" i="1"/>
  <c r="Z2451" i="1"/>
  <c r="Z2452" i="1"/>
  <c r="Z2453" i="1"/>
  <c r="Z2454" i="1"/>
  <c r="Z2455" i="1"/>
  <c r="Z2456" i="1"/>
  <c r="Z2457" i="1"/>
  <c r="Z2458" i="1"/>
  <c r="Z2459" i="1"/>
  <c r="Z2460" i="1"/>
  <c r="Z2461" i="1"/>
  <c r="Z2462" i="1"/>
  <c r="Z2463" i="1"/>
  <c r="Z2464" i="1"/>
  <c r="Z2465" i="1"/>
  <c r="Z2466" i="1"/>
  <c r="Z2467" i="1"/>
  <c r="Z2468" i="1"/>
  <c r="Z2469" i="1"/>
  <c r="Z2470" i="1"/>
  <c r="Z2471" i="1"/>
  <c r="Z2472" i="1"/>
  <c r="Z2473" i="1"/>
  <c r="Z2474" i="1"/>
  <c r="Z2475" i="1"/>
  <c r="Z2476" i="1"/>
  <c r="Z2477" i="1"/>
  <c r="Z2478" i="1"/>
  <c r="Z2479" i="1"/>
  <c r="Z2480" i="1"/>
  <c r="Z2481" i="1"/>
  <c r="Z2482" i="1"/>
  <c r="Z2483" i="1"/>
  <c r="Z2484" i="1"/>
  <c r="Z2485" i="1"/>
  <c r="Z2486" i="1"/>
  <c r="Z2487" i="1"/>
  <c r="Z2488" i="1"/>
  <c r="Z2489" i="1"/>
  <c r="Z2490" i="1"/>
  <c r="Z2491" i="1"/>
  <c r="Z2492" i="1"/>
  <c r="Z2493" i="1"/>
  <c r="Z2494" i="1"/>
  <c r="Z2495" i="1"/>
  <c r="Z2496" i="1"/>
  <c r="Z2497" i="1"/>
  <c r="Z2498" i="1"/>
  <c r="Z2499" i="1"/>
  <c r="Z2500" i="1"/>
  <c r="Z2501" i="1"/>
  <c r="Z2502" i="1"/>
  <c r="Z2503" i="1"/>
  <c r="Z2504" i="1"/>
  <c r="Z2505" i="1"/>
  <c r="Z2506" i="1"/>
  <c r="Z2507" i="1"/>
  <c r="Z2508" i="1"/>
  <c r="Z2509" i="1"/>
  <c r="Z2510" i="1"/>
  <c r="Z2511" i="1"/>
  <c r="Z2512" i="1"/>
  <c r="Z2513" i="1"/>
  <c r="Z2514" i="1"/>
  <c r="Z2515" i="1"/>
  <c r="Z2516" i="1"/>
  <c r="Z2517" i="1"/>
  <c r="Z2518" i="1"/>
  <c r="Z2519" i="1"/>
  <c r="Z2520" i="1"/>
  <c r="Z2521" i="1"/>
  <c r="Z2522" i="1"/>
  <c r="Z2523" i="1"/>
  <c r="Z2524" i="1"/>
  <c r="Z2525" i="1"/>
  <c r="Z2526" i="1"/>
  <c r="Z2527" i="1"/>
  <c r="Z2528" i="1"/>
  <c r="Z2529" i="1"/>
  <c r="Z2530" i="1"/>
  <c r="Z2531" i="1"/>
  <c r="Z2532" i="1"/>
  <c r="Z2533" i="1"/>
  <c r="Z2534" i="1"/>
  <c r="Z2535" i="1"/>
  <c r="Z2536" i="1"/>
  <c r="Z2537" i="1"/>
  <c r="Z2538" i="1"/>
  <c r="Z2539" i="1"/>
  <c r="Z2540" i="1"/>
  <c r="Z2541" i="1"/>
  <c r="Z2542" i="1"/>
  <c r="Z2543" i="1"/>
  <c r="Z2544" i="1"/>
  <c r="Z2545" i="1"/>
  <c r="Z2546" i="1"/>
  <c r="Z2547" i="1"/>
  <c r="Z2548" i="1"/>
  <c r="Z2549" i="1"/>
  <c r="Z2550" i="1"/>
  <c r="Z2551" i="1"/>
  <c r="Z2552" i="1"/>
  <c r="Z2553" i="1"/>
  <c r="Z2554" i="1"/>
  <c r="Z2555" i="1"/>
  <c r="Z2556" i="1"/>
  <c r="Z2557" i="1"/>
  <c r="Z2558" i="1"/>
  <c r="Z2559" i="1"/>
  <c r="Z2560" i="1"/>
  <c r="Z2561" i="1"/>
  <c r="Z2562" i="1"/>
  <c r="Z2563" i="1"/>
  <c r="Z2564" i="1"/>
  <c r="Z2565" i="1"/>
  <c r="Z2566" i="1"/>
  <c r="Z2567" i="1"/>
  <c r="Z2568" i="1"/>
  <c r="Z2569" i="1"/>
  <c r="Z2570" i="1"/>
  <c r="Z2571" i="1"/>
  <c r="Z2572" i="1"/>
  <c r="Z2573" i="1"/>
  <c r="Z2574" i="1"/>
  <c r="Z2575" i="1"/>
  <c r="Z2576" i="1"/>
  <c r="Z2577" i="1"/>
  <c r="Z2578" i="1"/>
  <c r="Z2579" i="1"/>
  <c r="Z2580" i="1"/>
  <c r="Z2581" i="1"/>
  <c r="Z2582" i="1"/>
  <c r="Z2583" i="1"/>
  <c r="Z2584" i="1"/>
  <c r="Z2585" i="1"/>
  <c r="Z2586" i="1"/>
  <c r="Z2587" i="1"/>
  <c r="Z2588" i="1"/>
  <c r="Z2589" i="1"/>
  <c r="Z2590" i="1"/>
  <c r="Z2591" i="1"/>
  <c r="Z2592" i="1"/>
  <c r="Z2593" i="1"/>
  <c r="Z2594" i="1"/>
  <c r="Z2595" i="1"/>
  <c r="Z2596" i="1"/>
  <c r="Z2597" i="1"/>
  <c r="Z2598" i="1"/>
  <c r="Z2599" i="1"/>
  <c r="Z2600" i="1"/>
  <c r="Z2601" i="1"/>
  <c r="Z2602" i="1"/>
  <c r="Z2603" i="1"/>
  <c r="Z2604" i="1"/>
  <c r="Z2605" i="1"/>
  <c r="Z2606" i="1"/>
  <c r="Z2607" i="1"/>
  <c r="Z2608" i="1"/>
  <c r="Z2609" i="1"/>
  <c r="Z2610" i="1"/>
  <c r="Z2611" i="1"/>
  <c r="Z2612" i="1"/>
  <c r="Z2613" i="1"/>
  <c r="Z2614" i="1"/>
  <c r="Z2615" i="1"/>
  <c r="Z2616" i="1"/>
  <c r="Z2617" i="1"/>
  <c r="Z2618" i="1"/>
  <c r="Z2619" i="1"/>
  <c r="Z2620" i="1"/>
  <c r="Z2621" i="1"/>
  <c r="Z2622" i="1"/>
  <c r="Z2623" i="1"/>
  <c r="Z2624" i="1"/>
  <c r="Z2625" i="1"/>
  <c r="Z2626" i="1"/>
  <c r="Z2627" i="1"/>
  <c r="Z2628" i="1"/>
  <c r="Z2629" i="1"/>
  <c r="Z2630" i="1"/>
  <c r="Z2631" i="1"/>
  <c r="Z2632" i="1"/>
  <c r="Z2633" i="1"/>
  <c r="Z2634" i="1"/>
  <c r="Z2635" i="1"/>
  <c r="Z2636" i="1"/>
  <c r="Z2637" i="1"/>
  <c r="Z2638" i="1"/>
  <c r="Z2639" i="1"/>
  <c r="Z2640" i="1"/>
  <c r="Z2641" i="1"/>
  <c r="Z2642" i="1"/>
  <c r="Z2643" i="1"/>
  <c r="Z2644" i="1"/>
  <c r="Z2645" i="1"/>
  <c r="Z2646" i="1"/>
  <c r="Z2647" i="1"/>
  <c r="Z2648" i="1"/>
  <c r="Z2649" i="1"/>
  <c r="Z2650" i="1"/>
  <c r="Z2651" i="1"/>
  <c r="Z2652" i="1"/>
  <c r="Z2653" i="1"/>
  <c r="Z2654" i="1"/>
  <c r="Z2655" i="1"/>
  <c r="Z2656" i="1"/>
  <c r="Z2657" i="1"/>
  <c r="Z2658" i="1"/>
  <c r="Z2659" i="1"/>
  <c r="Z2660" i="1"/>
  <c r="Z2661" i="1"/>
  <c r="Z2662" i="1"/>
  <c r="Z2663" i="1"/>
  <c r="Z2664" i="1"/>
  <c r="Z2665" i="1"/>
  <c r="Z2666" i="1"/>
  <c r="Z2667" i="1"/>
  <c r="Z2668" i="1"/>
  <c r="Z2669" i="1"/>
  <c r="Z2670" i="1"/>
  <c r="Z2671" i="1"/>
  <c r="Z2672" i="1"/>
  <c r="Z2673" i="1"/>
  <c r="Z2674" i="1"/>
  <c r="Z2675" i="1"/>
  <c r="Z2676" i="1"/>
  <c r="Z2677" i="1"/>
  <c r="Z2678" i="1"/>
  <c r="Z2679" i="1"/>
  <c r="Z2680" i="1"/>
  <c r="Z2681" i="1"/>
  <c r="Z2682" i="1"/>
  <c r="Z2683" i="1"/>
  <c r="Z2684" i="1"/>
  <c r="Z2685" i="1"/>
  <c r="Z2686" i="1"/>
  <c r="Z2687" i="1"/>
  <c r="Z2688" i="1"/>
  <c r="Z2689" i="1"/>
  <c r="Z2690" i="1"/>
  <c r="Z2691" i="1"/>
  <c r="Z2692" i="1"/>
  <c r="Z2693" i="1"/>
  <c r="Z2694" i="1"/>
  <c r="Z2695" i="1"/>
  <c r="Z2696" i="1"/>
  <c r="Z2697" i="1"/>
  <c r="Z2698" i="1"/>
  <c r="Z2699" i="1"/>
  <c r="Z2700" i="1"/>
  <c r="Z2701" i="1"/>
  <c r="Z2702" i="1"/>
  <c r="Z2703" i="1"/>
  <c r="Z2704" i="1"/>
  <c r="Z2705" i="1"/>
  <c r="Z2706" i="1"/>
  <c r="Z2707" i="1"/>
  <c r="Z2708" i="1"/>
  <c r="Z2709" i="1"/>
  <c r="Z2710" i="1"/>
  <c r="Z2711" i="1"/>
  <c r="Z2712" i="1"/>
  <c r="Z2713" i="1"/>
  <c r="Z2714" i="1"/>
  <c r="Z2715" i="1"/>
  <c r="Z2716" i="1"/>
  <c r="Z2717" i="1"/>
  <c r="Z2718" i="1"/>
  <c r="Z2719" i="1"/>
  <c r="Z2720" i="1"/>
  <c r="Z2721" i="1"/>
  <c r="Z2722" i="1"/>
  <c r="Z2723" i="1"/>
  <c r="Z2724" i="1"/>
  <c r="Z2725" i="1"/>
  <c r="Z2726" i="1"/>
  <c r="Z2727" i="1"/>
  <c r="Z2728" i="1"/>
  <c r="Z2729" i="1"/>
  <c r="Z2730" i="1"/>
  <c r="Z2731" i="1"/>
  <c r="Z2732" i="1"/>
  <c r="Z2733" i="1"/>
  <c r="Z2734" i="1"/>
  <c r="Z2735" i="1"/>
  <c r="Z2736" i="1"/>
  <c r="Z2737" i="1"/>
  <c r="Z2738" i="1"/>
  <c r="Z2739" i="1"/>
  <c r="Z2740" i="1"/>
  <c r="Z2741" i="1"/>
  <c r="Z2742" i="1"/>
  <c r="Z2743" i="1"/>
  <c r="Z2744" i="1"/>
  <c r="Z2745" i="1"/>
  <c r="Z2746" i="1"/>
  <c r="Z2747" i="1"/>
  <c r="Z2748" i="1"/>
  <c r="Z2749" i="1"/>
  <c r="Z2750" i="1"/>
  <c r="Z2751" i="1"/>
  <c r="Z2752" i="1"/>
  <c r="Z2753" i="1"/>
  <c r="Z2754" i="1"/>
  <c r="Z2755" i="1"/>
  <c r="Z2756" i="1"/>
  <c r="Z2757" i="1"/>
  <c r="Z2758" i="1"/>
  <c r="Z2759" i="1"/>
  <c r="Z2760" i="1"/>
  <c r="Z2761" i="1"/>
  <c r="Z2762" i="1"/>
  <c r="Z2763" i="1"/>
  <c r="Z2764" i="1"/>
  <c r="Z2765" i="1"/>
  <c r="Z2766" i="1"/>
  <c r="Z2767" i="1"/>
  <c r="Z2768" i="1"/>
  <c r="Z2769" i="1"/>
  <c r="Z2770" i="1"/>
  <c r="Z2771" i="1"/>
  <c r="Z2772" i="1"/>
  <c r="Z2773" i="1"/>
  <c r="Z2774" i="1"/>
  <c r="Z2775" i="1"/>
  <c r="Z2776" i="1"/>
  <c r="Z2777" i="1"/>
  <c r="Z2778" i="1"/>
  <c r="Z2779" i="1"/>
  <c r="Z2780" i="1"/>
  <c r="Z2781" i="1"/>
  <c r="Z2782" i="1"/>
  <c r="Z2783" i="1"/>
  <c r="Z2784" i="1"/>
  <c r="Z2785" i="1"/>
  <c r="Z2786" i="1"/>
  <c r="Z2787" i="1"/>
  <c r="Z2788" i="1"/>
  <c r="Z2789" i="1"/>
  <c r="Z2790" i="1"/>
  <c r="Z2791" i="1"/>
  <c r="Z2792" i="1"/>
  <c r="Z2793" i="1"/>
  <c r="Z2794" i="1"/>
  <c r="Z2795" i="1"/>
  <c r="Z2796" i="1"/>
  <c r="Z2797" i="1"/>
  <c r="Z2798" i="1"/>
  <c r="Z2799" i="1"/>
  <c r="Z2800" i="1"/>
  <c r="Z2801" i="1"/>
  <c r="Z2802" i="1"/>
  <c r="Z2803" i="1"/>
  <c r="Z2804" i="1"/>
  <c r="Z2805" i="1"/>
  <c r="Z2806" i="1"/>
  <c r="Z2807" i="1"/>
  <c r="Z2808" i="1"/>
  <c r="Z2809" i="1"/>
  <c r="Z2810" i="1"/>
  <c r="Z2811" i="1"/>
  <c r="Z2812" i="1"/>
  <c r="Z2813" i="1"/>
  <c r="Z2814" i="1"/>
  <c r="Z2815" i="1"/>
  <c r="Z2816" i="1"/>
  <c r="Z2817" i="1"/>
  <c r="Z2818" i="1"/>
  <c r="Z2819" i="1"/>
  <c r="Z2820" i="1"/>
  <c r="Z2821" i="1"/>
  <c r="Z2822" i="1"/>
  <c r="Z2823" i="1"/>
  <c r="Z2824" i="1"/>
  <c r="Z2825" i="1"/>
  <c r="Z2826" i="1"/>
  <c r="Z2827" i="1"/>
  <c r="Z2828" i="1"/>
  <c r="Z2829" i="1"/>
  <c r="Z2830" i="1"/>
  <c r="Z2831" i="1"/>
  <c r="Z2832" i="1"/>
  <c r="Z2833" i="1"/>
  <c r="Z2834" i="1"/>
  <c r="Z2835" i="1"/>
  <c r="Z2836" i="1"/>
  <c r="Z2837" i="1"/>
  <c r="Z2838" i="1"/>
  <c r="Z2839" i="1"/>
  <c r="Z2840" i="1"/>
  <c r="Z2841" i="1"/>
  <c r="Z2842" i="1"/>
  <c r="Z2843" i="1"/>
  <c r="Z2844" i="1"/>
  <c r="Z2845" i="1"/>
  <c r="Z2846" i="1"/>
  <c r="Z2847" i="1"/>
  <c r="Z2848" i="1"/>
  <c r="Z2849" i="1"/>
  <c r="Z2850" i="1"/>
  <c r="Z2851" i="1"/>
  <c r="Z2852" i="1"/>
  <c r="Z2853" i="1"/>
  <c r="Z2854" i="1"/>
  <c r="Z2855" i="1"/>
  <c r="Z2856" i="1"/>
  <c r="Z2857" i="1"/>
  <c r="Z2858" i="1"/>
  <c r="Z2859" i="1"/>
  <c r="Z2860" i="1"/>
  <c r="Z2861" i="1"/>
  <c r="Z2862" i="1"/>
  <c r="Z2863" i="1"/>
  <c r="Z2864" i="1"/>
  <c r="Z2865" i="1"/>
  <c r="Z2866" i="1"/>
  <c r="Z2867" i="1"/>
  <c r="Z2868" i="1"/>
  <c r="Z2869" i="1"/>
  <c r="Z2870" i="1"/>
  <c r="Z2871" i="1"/>
  <c r="Z2872" i="1"/>
  <c r="Z2873" i="1"/>
  <c r="Z2874" i="1"/>
  <c r="Z2875" i="1"/>
  <c r="Z2876" i="1"/>
  <c r="Z2877" i="1"/>
  <c r="Z2878" i="1"/>
  <c r="Z2879" i="1"/>
  <c r="Z2880" i="1"/>
  <c r="Z2881" i="1"/>
  <c r="Z2882" i="1"/>
  <c r="Z2883" i="1"/>
  <c r="Z2884" i="1"/>
  <c r="Z2885" i="1"/>
  <c r="Z2886" i="1"/>
  <c r="Z2887" i="1"/>
  <c r="Z2888" i="1"/>
  <c r="Z2889" i="1"/>
  <c r="Z2890" i="1"/>
  <c r="Z2891" i="1"/>
  <c r="Z2892" i="1"/>
  <c r="Z2893" i="1"/>
  <c r="Z2894" i="1"/>
  <c r="Z2895" i="1"/>
  <c r="Z2896" i="1"/>
  <c r="Z2897" i="1"/>
  <c r="Z2898" i="1"/>
  <c r="Z2899" i="1"/>
  <c r="Z2900" i="1"/>
  <c r="Z2901" i="1"/>
  <c r="Z2902" i="1"/>
  <c r="Z2903" i="1"/>
  <c r="Z2904" i="1"/>
  <c r="Z2905" i="1"/>
  <c r="Z2906" i="1"/>
  <c r="Z2907" i="1"/>
  <c r="Z2908" i="1"/>
  <c r="Z2909" i="1"/>
  <c r="Z2910" i="1"/>
  <c r="Z2911" i="1"/>
  <c r="Z2912" i="1"/>
  <c r="Z2913" i="1"/>
  <c r="Z2914" i="1"/>
  <c r="Z2915" i="1"/>
  <c r="Z2916" i="1"/>
  <c r="Z2917" i="1"/>
  <c r="Z2918" i="1"/>
  <c r="Z2919" i="1"/>
  <c r="Z2920" i="1"/>
  <c r="Z2921" i="1"/>
  <c r="Z2922" i="1"/>
  <c r="Z2923" i="1"/>
  <c r="Z2924" i="1"/>
  <c r="Z2925" i="1"/>
  <c r="Z2926" i="1"/>
  <c r="Z2927" i="1"/>
  <c r="Z2928" i="1"/>
  <c r="Z2929" i="1"/>
  <c r="Z2930" i="1"/>
  <c r="Z2931" i="1"/>
  <c r="Z2932" i="1"/>
  <c r="Z2933" i="1"/>
  <c r="Z2934" i="1"/>
  <c r="Z2935" i="1"/>
  <c r="Z2936" i="1"/>
  <c r="Z2937" i="1"/>
  <c r="Z2938" i="1"/>
  <c r="Z2939" i="1"/>
  <c r="Z2940" i="1"/>
  <c r="Z2941" i="1"/>
  <c r="Z2942" i="1"/>
  <c r="Z2943" i="1"/>
  <c r="Z2944" i="1"/>
  <c r="Z2945" i="1"/>
  <c r="Z2946" i="1"/>
  <c r="Z2947" i="1"/>
  <c r="Z2948" i="1"/>
  <c r="Z2949" i="1"/>
  <c r="Z2950" i="1"/>
  <c r="Z2951" i="1"/>
  <c r="Z2952" i="1"/>
  <c r="Z2953" i="1"/>
  <c r="Z2954" i="1"/>
  <c r="Z2955" i="1"/>
  <c r="Z2956" i="1"/>
  <c r="Z2957" i="1"/>
  <c r="Z2958" i="1"/>
  <c r="Z2959" i="1"/>
  <c r="Z2960" i="1"/>
  <c r="Z2961" i="1"/>
  <c r="Z2962" i="1"/>
  <c r="Z2963" i="1"/>
  <c r="Z2964" i="1"/>
  <c r="Z2965" i="1"/>
  <c r="Z2966" i="1"/>
  <c r="Z2967" i="1"/>
  <c r="Z2968" i="1"/>
  <c r="Z2969" i="1"/>
  <c r="Z2970" i="1"/>
  <c r="Z2971" i="1"/>
  <c r="Z2972" i="1"/>
  <c r="Z2973" i="1"/>
  <c r="Z2974" i="1"/>
  <c r="Z2975" i="1"/>
  <c r="Z2976" i="1"/>
  <c r="Z2977" i="1"/>
  <c r="Z2978" i="1"/>
  <c r="Z2979" i="1"/>
  <c r="Z2980" i="1"/>
  <c r="Z2981" i="1"/>
  <c r="Z2982" i="1"/>
  <c r="Z2983" i="1"/>
  <c r="Z2984" i="1"/>
  <c r="Z2985" i="1"/>
  <c r="Z2986" i="1"/>
  <c r="Z2987" i="1"/>
  <c r="Z2988" i="1"/>
  <c r="Z2989" i="1"/>
  <c r="Z2990" i="1"/>
  <c r="Z2991" i="1"/>
  <c r="Z2992" i="1"/>
  <c r="Z2993" i="1"/>
  <c r="Z2994" i="1"/>
  <c r="Z2995" i="1"/>
  <c r="Z2996" i="1"/>
  <c r="Z2997" i="1"/>
  <c r="Z2998" i="1"/>
  <c r="Z2999" i="1"/>
  <c r="Z3000" i="1"/>
  <c r="Z3001" i="1"/>
  <c r="Z3002" i="1"/>
  <c r="Z3003" i="1"/>
  <c r="Z3004" i="1"/>
  <c r="Z3005" i="1"/>
  <c r="Z3006" i="1"/>
  <c r="Z3007" i="1"/>
  <c r="Z3008" i="1"/>
  <c r="Z3009" i="1"/>
  <c r="Z3010" i="1"/>
  <c r="Z3011" i="1"/>
  <c r="Z3012" i="1"/>
  <c r="Z3013" i="1"/>
  <c r="Z3014" i="1"/>
  <c r="Z3015" i="1"/>
  <c r="Z3016" i="1"/>
  <c r="Z3017" i="1"/>
  <c r="Z3018" i="1"/>
  <c r="Z3019" i="1"/>
  <c r="Z3020" i="1"/>
  <c r="Z3021" i="1"/>
  <c r="Z3022" i="1"/>
  <c r="Z3023" i="1"/>
  <c r="Z3024" i="1"/>
  <c r="Z3025" i="1"/>
  <c r="Z3026" i="1"/>
  <c r="Z3027" i="1"/>
  <c r="Z3028" i="1"/>
  <c r="Z3029" i="1"/>
  <c r="Z3030" i="1"/>
  <c r="Z3031" i="1"/>
  <c r="Z3032" i="1"/>
  <c r="Z3033" i="1"/>
  <c r="Z3034" i="1"/>
  <c r="Z3035" i="1"/>
  <c r="Z3036" i="1"/>
  <c r="Z3037" i="1"/>
  <c r="Z3038" i="1"/>
  <c r="Z3039" i="1"/>
  <c r="Z3040" i="1"/>
  <c r="Z3041" i="1"/>
  <c r="Z3042" i="1"/>
  <c r="Z3043" i="1"/>
  <c r="Z3044" i="1"/>
  <c r="Z3045" i="1"/>
  <c r="Z3046" i="1"/>
  <c r="Z3047" i="1"/>
  <c r="Z3048" i="1"/>
  <c r="Z3049" i="1"/>
  <c r="Z3050" i="1"/>
  <c r="Z3051" i="1"/>
  <c r="Z3052" i="1"/>
  <c r="Z3053" i="1"/>
  <c r="Z3054" i="1"/>
  <c r="Z3055" i="1"/>
  <c r="Z3056" i="1"/>
  <c r="Z3057" i="1"/>
  <c r="Z3058" i="1"/>
  <c r="Z3059" i="1"/>
  <c r="Z3060" i="1"/>
  <c r="Z3061" i="1"/>
  <c r="Z3062" i="1"/>
  <c r="Z3063" i="1"/>
  <c r="Z3064" i="1"/>
  <c r="Z3065" i="1"/>
  <c r="Z3066" i="1"/>
  <c r="Z3067" i="1"/>
  <c r="Z3068" i="1"/>
  <c r="Z3069" i="1"/>
  <c r="Z3070" i="1"/>
  <c r="Z3071" i="1"/>
  <c r="Z3072" i="1"/>
  <c r="Z3073" i="1"/>
  <c r="Z3074" i="1"/>
  <c r="Z3075" i="1"/>
  <c r="Z3076" i="1"/>
  <c r="Z3077" i="1"/>
  <c r="Z3078" i="1"/>
  <c r="Z3079" i="1"/>
  <c r="Z3080" i="1"/>
  <c r="Z3081" i="1"/>
  <c r="Z3082" i="1"/>
  <c r="Z3083" i="1"/>
  <c r="Z3084" i="1"/>
  <c r="Z3085" i="1"/>
  <c r="Z3086" i="1"/>
  <c r="Z3087" i="1"/>
  <c r="Z3088" i="1"/>
  <c r="Z3089" i="1"/>
  <c r="Z3090" i="1"/>
  <c r="Z3091" i="1"/>
  <c r="Z3092" i="1"/>
  <c r="Z3093" i="1"/>
  <c r="Z3094" i="1"/>
  <c r="Z3095" i="1"/>
  <c r="Z3096" i="1"/>
  <c r="Z3097" i="1"/>
  <c r="Z3098" i="1"/>
  <c r="Z3099" i="1"/>
  <c r="Z3100" i="1"/>
  <c r="Z3101" i="1"/>
  <c r="Z3102" i="1"/>
  <c r="Z3103" i="1"/>
  <c r="Z3104" i="1"/>
  <c r="Z3105" i="1"/>
  <c r="Z3106" i="1"/>
  <c r="Z3107" i="1"/>
  <c r="Z3108" i="1"/>
  <c r="Z3109" i="1"/>
  <c r="Z3110" i="1"/>
  <c r="Z3111" i="1"/>
  <c r="Z3112" i="1"/>
  <c r="Z3113" i="1"/>
  <c r="Z3114" i="1"/>
  <c r="Z3115" i="1"/>
  <c r="Z3116" i="1"/>
  <c r="Z3117" i="1"/>
  <c r="Z3118" i="1"/>
  <c r="Z3119" i="1"/>
  <c r="Z3120" i="1"/>
  <c r="Z3121" i="1"/>
  <c r="Z3122" i="1"/>
  <c r="Z3123" i="1"/>
  <c r="Z3124" i="1"/>
  <c r="Z3125" i="1"/>
  <c r="Z3126" i="1"/>
  <c r="Z3127" i="1"/>
  <c r="Z3128" i="1"/>
  <c r="Z3129" i="1"/>
  <c r="Z3130" i="1"/>
  <c r="Z3131" i="1"/>
  <c r="Z3132" i="1"/>
  <c r="Z3133" i="1"/>
  <c r="Z3134" i="1"/>
  <c r="Z3135" i="1"/>
  <c r="Z3136" i="1"/>
  <c r="Z3137" i="1"/>
  <c r="Z3138" i="1"/>
  <c r="Z3139" i="1"/>
  <c r="Z3140" i="1"/>
  <c r="Z3141" i="1"/>
  <c r="Z3142" i="1"/>
  <c r="Z3143" i="1"/>
  <c r="Z3144" i="1"/>
  <c r="Z3145" i="1"/>
  <c r="Z3146" i="1"/>
  <c r="Z3147" i="1"/>
  <c r="Z3148" i="1"/>
  <c r="Z3149" i="1"/>
  <c r="Z3150" i="1"/>
  <c r="Z3151" i="1"/>
  <c r="Z3152" i="1"/>
  <c r="Z3153" i="1"/>
  <c r="Z3154" i="1"/>
  <c r="Z3155" i="1"/>
  <c r="Z3156" i="1"/>
  <c r="Z3157" i="1"/>
  <c r="Z3158" i="1"/>
  <c r="Z3159" i="1"/>
  <c r="Z3160" i="1"/>
  <c r="Z3161" i="1"/>
  <c r="Z3162" i="1"/>
  <c r="Z3163" i="1"/>
  <c r="Z3164" i="1"/>
  <c r="Z3165" i="1"/>
  <c r="Z3166" i="1"/>
  <c r="Z3167" i="1"/>
  <c r="Z3168" i="1"/>
  <c r="Z3169" i="1"/>
  <c r="Z3170" i="1"/>
  <c r="Z3171" i="1"/>
  <c r="Z3172" i="1"/>
  <c r="Z3173" i="1"/>
  <c r="Z3174" i="1"/>
  <c r="Z3175" i="1"/>
  <c r="Z3176" i="1"/>
  <c r="Z3177" i="1"/>
  <c r="Z3178" i="1"/>
  <c r="Z3179" i="1"/>
  <c r="Z3180" i="1"/>
  <c r="Z3181" i="1"/>
  <c r="Z3182" i="1"/>
  <c r="Z3183" i="1"/>
  <c r="Z3184" i="1"/>
  <c r="Z3185" i="1"/>
  <c r="Z3186" i="1"/>
  <c r="Y64" i="1"/>
  <c r="Y65" i="1"/>
  <c r="Y66" i="1"/>
  <c r="Y67" i="1"/>
  <c r="Y68" i="1"/>
  <c r="Y70" i="1"/>
  <c r="Y72" i="1"/>
  <c r="Y76" i="1"/>
  <c r="Y78" i="1"/>
  <c r="Y80" i="1"/>
  <c r="Y82" i="1"/>
  <c r="Y84" i="1"/>
  <c r="Y86" i="1"/>
  <c r="Y88" i="1"/>
  <c r="Y89" i="1"/>
  <c r="Y90" i="1"/>
  <c r="Y92" i="1"/>
  <c r="Y94" i="1"/>
  <c r="Y96" i="1"/>
  <c r="Y98" i="1"/>
  <c r="Y99" i="1"/>
  <c r="Y101" i="1"/>
  <c r="Y102"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1100" i="1"/>
  <c r="Y1101" i="1"/>
  <c r="Y1102" i="1"/>
  <c r="Y1103" i="1"/>
  <c r="Y1104" i="1"/>
  <c r="Y1105" i="1"/>
  <c r="Y1106" i="1"/>
  <c r="Y1107" i="1"/>
  <c r="Y1108" i="1"/>
  <c r="Y1109" i="1"/>
  <c r="Y1110" i="1"/>
  <c r="Y1111" i="1"/>
  <c r="Y1112" i="1"/>
  <c r="Y1113" i="1"/>
  <c r="Y1114" i="1"/>
  <c r="Y1115" i="1"/>
  <c r="Y1116" i="1"/>
  <c r="Y1117" i="1"/>
  <c r="Y1118" i="1"/>
  <c r="Y1119" i="1"/>
  <c r="Y1120" i="1"/>
  <c r="Y1121" i="1"/>
  <c r="Y1122" i="1"/>
  <c r="Y1123" i="1"/>
  <c r="Y1124" i="1"/>
  <c r="Y1125" i="1"/>
  <c r="Y1126" i="1"/>
  <c r="Y1127" i="1"/>
  <c r="Y1128" i="1"/>
  <c r="Y1129" i="1"/>
  <c r="Y1130" i="1"/>
  <c r="Y1131" i="1"/>
  <c r="Y1132" i="1"/>
  <c r="Y1133" i="1"/>
  <c r="Y1134" i="1"/>
  <c r="Y1135" i="1"/>
  <c r="Y1136" i="1"/>
  <c r="Y1137" i="1"/>
  <c r="Y1138" i="1"/>
  <c r="Y1139" i="1"/>
  <c r="Y1140" i="1"/>
  <c r="Y1141" i="1"/>
  <c r="Y1142" i="1"/>
  <c r="Y1143" i="1"/>
  <c r="Y1144" i="1"/>
  <c r="Y1145" i="1"/>
  <c r="Y1146" i="1"/>
  <c r="Y1147" i="1"/>
  <c r="Y1148" i="1"/>
  <c r="Y1149" i="1"/>
  <c r="Y1150" i="1"/>
  <c r="Y1151" i="1"/>
  <c r="Y1152" i="1"/>
  <c r="Y1153" i="1"/>
  <c r="Y1154" i="1"/>
  <c r="Y1155" i="1"/>
  <c r="Y1156" i="1"/>
  <c r="Y1157" i="1"/>
  <c r="Y1158" i="1"/>
  <c r="Y1159" i="1"/>
  <c r="Y1160" i="1"/>
  <c r="Y1161" i="1"/>
  <c r="Y1162" i="1"/>
  <c r="Y1163" i="1"/>
  <c r="Y1164" i="1"/>
  <c r="Y1165" i="1"/>
  <c r="Y1166" i="1"/>
  <c r="Y1167" i="1"/>
  <c r="Y1168" i="1"/>
  <c r="Y1169" i="1"/>
  <c r="Y1170" i="1"/>
  <c r="Y1171" i="1"/>
  <c r="Y1172" i="1"/>
  <c r="Y1173" i="1"/>
  <c r="Y1174" i="1"/>
  <c r="Y1175" i="1"/>
  <c r="Y1176" i="1"/>
  <c r="Y1177" i="1"/>
  <c r="Y1178" i="1"/>
  <c r="Y1179" i="1"/>
  <c r="Y1180" i="1"/>
  <c r="Y1181" i="1"/>
  <c r="Y1182" i="1"/>
  <c r="Y1183" i="1"/>
  <c r="Y1184" i="1"/>
  <c r="Y1185" i="1"/>
  <c r="Y1186" i="1"/>
  <c r="Y1187" i="1"/>
  <c r="Y1188" i="1"/>
  <c r="Y1189" i="1"/>
  <c r="Y1190" i="1"/>
  <c r="Y1191" i="1"/>
  <c r="Y1192" i="1"/>
  <c r="Y1193" i="1"/>
  <c r="Y1194" i="1"/>
  <c r="Y1195" i="1"/>
  <c r="Y1196" i="1"/>
  <c r="Y1197" i="1"/>
  <c r="Y1198" i="1"/>
  <c r="Y1199" i="1"/>
  <c r="Y1200" i="1"/>
  <c r="Y1201" i="1"/>
  <c r="Y1202" i="1"/>
  <c r="Y1203" i="1"/>
  <c r="Y1204" i="1"/>
  <c r="Y1205" i="1"/>
  <c r="Y1206" i="1"/>
  <c r="Y1207" i="1"/>
  <c r="Y1208" i="1"/>
  <c r="Y1209" i="1"/>
  <c r="Y1210" i="1"/>
  <c r="Y1211" i="1"/>
  <c r="Y1212" i="1"/>
  <c r="Y1213" i="1"/>
  <c r="Y1214" i="1"/>
  <c r="Y1215" i="1"/>
  <c r="Y1216" i="1"/>
  <c r="Y1217" i="1"/>
  <c r="Y1218" i="1"/>
  <c r="Y1219" i="1"/>
  <c r="Y1220" i="1"/>
  <c r="Y1221" i="1"/>
  <c r="Y1222" i="1"/>
  <c r="Y1223" i="1"/>
  <c r="Y1224" i="1"/>
  <c r="Y1225" i="1"/>
  <c r="Y1226" i="1"/>
  <c r="Y1227" i="1"/>
  <c r="Y1228" i="1"/>
  <c r="Y1229" i="1"/>
  <c r="Y1230" i="1"/>
  <c r="Y1231" i="1"/>
  <c r="Y1232" i="1"/>
  <c r="Y1233" i="1"/>
  <c r="Y1234" i="1"/>
  <c r="Y1235" i="1"/>
  <c r="Y1236" i="1"/>
  <c r="Y1237" i="1"/>
  <c r="Y1238" i="1"/>
  <c r="Y1239" i="1"/>
  <c r="Y1240" i="1"/>
  <c r="Y1241" i="1"/>
  <c r="Y1242" i="1"/>
  <c r="Y1243" i="1"/>
  <c r="Y1244" i="1"/>
  <c r="Y1245" i="1"/>
  <c r="Y1246" i="1"/>
  <c r="Y1247" i="1"/>
  <c r="Y1248" i="1"/>
  <c r="Y1249" i="1"/>
  <c r="Y1250" i="1"/>
  <c r="Y1251" i="1"/>
  <c r="Y1252" i="1"/>
  <c r="Y1253" i="1"/>
  <c r="Y1254" i="1"/>
  <c r="Y1255" i="1"/>
  <c r="Y1256" i="1"/>
  <c r="Y1257" i="1"/>
  <c r="Y1258" i="1"/>
  <c r="Y1259" i="1"/>
  <c r="Y1260" i="1"/>
  <c r="Y1261" i="1"/>
  <c r="Y1262" i="1"/>
  <c r="Y1263" i="1"/>
  <c r="Y1264" i="1"/>
  <c r="Y1265" i="1"/>
  <c r="Y1266" i="1"/>
  <c r="Y1267" i="1"/>
  <c r="Y1268" i="1"/>
  <c r="Y1269" i="1"/>
  <c r="Y1270" i="1"/>
  <c r="Y1271" i="1"/>
  <c r="Y1272" i="1"/>
  <c r="Y1273" i="1"/>
  <c r="Y1274" i="1"/>
  <c r="Y1275" i="1"/>
  <c r="Y1276" i="1"/>
  <c r="Y1277" i="1"/>
  <c r="Y1278" i="1"/>
  <c r="Y1279" i="1"/>
  <c r="Y1280" i="1"/>
  <c r="Y1281" i="1"/>
  <c r="Y1282" i="1"/>
  <c r="Y1283" i="1"/>
  <c r="Y1284" i="1"/>
  <c r="Y1285" i="1"/>
  <c r="Y1286" i="1"/>
  <c r="Y1287" i="1"/>
  <c r="Y1288" i="1"/>
  <c r="Y1289" i="1"/>
  <c r="Y1290" i="1"/>
  <c r="Y1291" i="1"/>
  <c r="Y1292" i="1"/>
  <c r="Y1293" i="1"/>
  <c r="Y1294" i="1"/>
  <c r="Y1295" i="1"/>
  <c r="Y1296" i="1"/>
  <c r="Y1297" i="1"/>
  <c r="Y1298" i="1"/>
  <c r="Y1299" i="1"/>
  <c r="Y1300" i="1"/>
  <c r="Y1301" i="1"/>
  <c r="Y1302" i="1"/>
  <c r="Y1303" i="1"/>
  <c r="Y1304" i="1"/>
  <c r="Y1305" i="1"/>
  <c r="Y1306" i="1"/>
  <c r="Y1307" i="1"/>
  <c r="Y1308" i="1"/>
  <c r="Y1309" i="1"/>
  <c r="Y1310" i="1"/>
  <c r="Y1311" i="1"/>
  <c r="Y1312" i="1"/>
  <c r="Y1313" i="1"/>
  <c r="Y1314" i="1"/>
  <c r="Y1315" i="1"/>
  <c r="Y1316" i="1"/>
  <c r="Y1317" i="1"/>
  <c r="Y1318" i="1"/>
  <c r="Y1319" i="1"/>
  <c r="Y1320" i="1"/>
  <c r="Y1321" i="1"/>
  <c r="Y1322" i="1"/>
  <c r="Y1323" i="1"/>
  <c r="Y1324" i="1"/>
  <c r="Y1325" i="1"/>
  <c r="Y1326" i="1"/>
  <c r="Y1327" i="1"/>
  <c r="Y1328" i="1"/>
  <c r="Y1329" i="1"/>
  <c r="Y1330" i="1"/>
  <c r="Y1331" i="1"/>
  <c r="Y1332" i="1"/>
  <c r="Y1333" i="1"/>
  <c r="Y1334" i="1"/>
  <c r="Y1335" i="1"/>
  <c r="Y1336" i="1"/>
  <c r="Y1337" i="1"/>
  <c r="Y1338" i="1"/>
  <c r="Y1339" i="1"/>
  <c r="Y1340" i="1"/>
  <c r="Y1341" i="1"/>
  <c r="Y1342" i="1"/>
  <c r="Y1343" i="1"/>
  <c r="Y1344" i="1"/>
  <c r="Y1345" i="1"/>
  <c r="Y1346" i="1"/>
  <c r="Y1347" i="1"/>
  <c r="Y1348" i="1"/>
  <c r="Y1349" i="1"/>
  <c r="Y1350" i="1"/>
  <c r="Y1351" i="1"/>
  <c r="Y1352" i="1"/>
  <c r="Y1353" i="1"/>
  <c r="Y1354" i="1"/>
  <c r="Y1355" i="1"/>
  <c r="Y1356" i="1"/>
  <c r="Y1357" i="1"/>
  <c r="Y1358" i="1"/>
  <c r="Y1359" i="1"/>
  <c r="Y1360" i="1"/>
  <c r="Y1361" i="1"/>
  <c r="Y1362" i="1"/>
  <c r="Y1363" i="1"/>
  <c r="Y1364" i="1"/>
  <c r="Y1365" i="1"/>
  <c r="Y1366" i="1"/>
  <c r="Y1367" i="1"/>
  <c r="Y1368" i="1"/>
  <c r="Y1369" i="1"/>
  <c r="Y1370" i="1"/>
  <c r="Y1371" i="1"/>
  <c r="Y1372" i="1"/>
  <c r="Y1373" i="1"/>
  <c r="Y1374" i="1"/>
  <c r="Y1375" i="1"/>
  <c r="Y1376" i="1"/>
  <c r="Y1377" i="1"/>
  <c r="Y1378" i="1"/>
  <c r="Y1379" i="1"/>
  <c r="Y1380" i="1"/>
  <c r="Y1381" i="1"/>
  <c r="Y1382" i="1"/>
  <c r="Y1383" i="1"/>
  <c r="Y1384" i="1"/>
  <c r="Y1385" i="1"/>
  <c r="Y1386" i="1"/>
  <c r="Y1387" i="1"/>
  <c r="Y1388" i="1"/>
  <c r="Y1389" i="1"/>
  <c r="Y1390" i="1"/>
  <c r="Y1391" i="1"/>
  <c r="Y1392" i="1"/>
  <c r="Y1393" i="1"/>
  <c r="Y1394" i="1"/>
  <c r="Y1395" i="1"/>
  <c r="Y1396" i="1"/>
  <c r="Y1397" i="1"/>
  <c r="Y1398" i="1"/>
  <c r="Y1399" i="1"/>
  <c r="Y1400" i="1"/>
  <c r="Y1401" i="1"/>
  <c r="Y1402" i="1"/>
  <c r="Y1403" i="1"/>
  <c r="Y1404" i="1"/>
  <c r="Y1405" i="1"/>
  <c r="Y1406" i="1"/>
  <c r="Y1407" i="1"/>
  <c r="Y1408" i="1"/>
  <c r="Y1409" i="1"/>
  <c r="Y1410" i="1"/>
  <c r="Y1411" i="1"/>
  <c r="Y1412" i="1"/>
  <c r="Y1413" i="1"/>
  <c r="Y1414" i="1"/>
  <c r="Y1415" i="1"/>
  <c r="Y1416" i="1"/>
  <c r="Y1417" i="1"/>
  <c r="Y1418" i="1"/>
  <c r="Y1419" i="1"/>
  <c r="Y1420" i="1"/>
  <c r="Y1421" i="1"/>
  <c r="Y1422" i="1"/>
  <c r="Y1423" i="1"/>
  <c r="Y1424" i="1"/>
  <c r="Y1425" i="1"/>
  <c r="Y1426" i="1"/>
  <c r="Y1427" i="1"/>
  <c r="Y1428" i="1"/>
  <c r="Y1429" i="1"/>
  <c r="Y1430" i="1"/>
  <c r="Y1431" i="1"/>
  <c r="Y1432" i="1"/>
  <c r="Y1433" i="1"/>
  <c r="Y1434" i="1"/>
  <c r="Y1435" i="1"/>
  <c r="Y1436" i="1"/>
  <c r="Y1437" i="1"/>
  <c r="Y1438" i="1"/>
  <c r="Y1439" i="1"/>
  <c r="Y1440" i="1"/>
  <c r="Y1441" i="1"/>
  <c r="Y1442" i="1"/>
  <c r="Y1443" i="1"/>
  <c r="Y1444" i="1"/>
  <c r="Y1445" i="1"/>
  <c r="Y1446" i="1"/>
  <c r="Y1447" i="1"/>
  <c r="Y1448" i="1"/>
  <c r="Y1449" i="1"/>
  <c r="Y1450" i="1"/>
  <c r="Y1451" i="1"/>
  <c r="Y1452" i="1"/>
  <c r="Y1453" i="1"/>
  <c r="Y1454" i="1"/>
  <c r="Y1455" i="1"/>
  <c r="Y1456" i="1"/>
  <c r="Y1457" i="1"/>
  <c r="Y1458" i="1"/>
  <c r="Y1459" i="1"/>
  <c r="Y1460" i="1"/>
  <c r="Y1461" i="1"/>
  <c r="Y1462" i="1"/>
  <c r="Y1463" i="1"/>
  <c r="Y1464" i="1"/>
  <c r="Y1465" i="1"/>
  <c r="Y1466" i="1"/>
  <c r="Y1467" i="1"/>
  <c r="Y1468" i="1"/>
  <c r="Y1469" i="1"/>
  <c r="Y1470" i="1"/>
  <c r="Y1471" i="1"/>
  <c r="Y1472" i="1"/>
  <c r="Y1473" i="1"/>
  <c r="Y1474" i="1"/>
  <c r="Y1475" i="1"/>
  <c r="Y1476" i="1"/>
  <c r="Y1477" i="1"/>
  <c r="Y1478" i="1"/>
  <c r="Y1479" i="1"/>
  <c r="Y1480" i="1"/>
  <c r="Y1481" i="1"/>
  <c r="Y1482" i="1"/>
  <c r="Y1483" i="1"/>
  <c r="Y1484" i="1"/>
  <c r="Y1485" i="1"/>
  <c r="Y1486" i="1"/>
  <c r="Y1487" i="1"/>
  <c r="Y1488" i="1"/>
  <c r="Y1489" i="1"/>
  <c r="Y1490" i="1"/>
  <c r="Y1491" i="1"/>
  <c r="Y1492" i="1"/>
  <c r="Y1493" i="1"/>
  <c r="Y1494" i="1"/>
  <c r="Y1495" i="1"/>
  <c r="Y1496" i="1"/>
  <c r="Y1497" i="1"/>
  <c r="Y1498" i="1"/>
  <c r="Y1499" i="1"/>
  <c r="Y1500" i="1"/>
  <c r="Y1501" i="1"/>
  <c r="Y1502" i="1"/>
  <c r="Y1503" i="1"/>
  <c r="Y1504" i="1"/>
  <c r="Y1505" i="1"/>
  <c r="Y1506" i="1"/>
  <c r="Y1507" i="1"/>
  <c r="Y1508" i="1"/>
  <c r="Y1509" i="1"/>
  <c r="Y1510" i="1"/>
  <c r="Y1511" i="1"/>
  <c r="Y1512" i="1"/>
  <c r="Y1513" i="1"/>
  <c r="Y1514" i="1"/>
  <c r="Y1515" i="1"/>
  <c r="Y1516" i="1"/>
  <c r="Y1517" i="1"/>
  <c r="Y1518" i="1"/>
  <c r="Y1519" i="1"/>
  <c r="Y1520" i="1"/>
  <c r="Y1521" i="1"/>
  <c r="Y1522" i="1"/>
  <c r="Y1523" i="1"/>
  <c r="Y1524" i="1"/>
  <c r="Y1525" i="1"/>
  <c r="Y1526" i="1"/>
  <c r="Y1527" i="1"/>
  <c r="Y1528" i="1"/>
  <c r="Y1529" i="1"/>
  <c r="Y1530" i="1"/>
  <c r="Y1531" i="1"/>
  <c r="Y1532" i="1"/>
  <c r="Y1533" i="1"/>
  <c r="Y1534" i="1"/>
  <c r="Y1535" i="1"/>
  <c r="Y1536" i="1"/>
  <c r="Y1537" i="1"/>
  <c r="Y1538" i="1"/>
  <c r="Y1539" i="1"/>
  <c r="Y1540" i="1"/>
  <c r="Y1541" i="1"/>
  <c r="Y1542" i="1"/>
  <c r="Y1543" i="1"/>
  <c r="Y1544" i="1"/>
  <c r="Y1545" i="1"/>
  <c r="Y1546" i="1"/>
  <c r="Y1547" i="1"/>
  <c r="Y1548" i="1"/>
  <c r="Y1549" i="1"/>
  <c r="Y1550" i="1"/>
  <c r="Y1551" i="1"/>
  <c r="Y1552" i="1"/>
  <c r="Y1553" i="1"/>
  <c r="Y1554" i="1"/>
  <c r="Y1555" i="1"/>
  <c r="Y1556" i="1"/>
  <c r="Y1557" i="1"/>
  <c r="Y1558" i="1"/>
  <c r="Y1559" i="1"/>
  <c r="Y1560" i="1"/>
  <c r="Y1561" i="1"/>
  <c r="Y1562" i="1"/>
  <c r="Y1563" i="1"/>
  <c r="Y1564" i="1"/>
  <c r="Y1565" i="1"/>
  <c r="Y1566" i="1"/>
  <c r="Y1567" i="1"/>
  <c r="Y1568" i="1"/>
  <c r="Y1569" i="1"/>
  <c r="Y1570" i="1"/>
  <c r="Y1571" i="1"/>
  <c r="Y1572" i="1"/>
  <c r="Y1573" i="1"/>
  <c r="Y1574" i="1"/>
  <c r="Y1575" i="1"/>
  <c r="Y1576" i="1"/>
  <c r="Y1577" i="1"/>
  <c r="Y1578" i="1"/>
  <c r="Y1579" i="1"/>
  <c r="Y1580" i="1"/>
  <c r="Y1581" i="1"/>
  <c r="Y1582" i="1"/>
  <c r="Y1583" i="1"/>
  <c r="Y1584" i="1"/>
  <c r="Y1585" i="1"/>
  <c r="Y1586" i="1"/>
  <c r="Y1587" i="1"/>
  <c r="Y1588" i="1"/>
  <c r="Y1589" i="1"/>
  <c r="Y1590" i="1"/>
  <c r="Y1591" i="1"/>
  <c r="Y1592" i="1"/>
  <c r="Y1593" i="1"/>
  <c r="Y1594" i="1"/>
  <c r="Y1595" i="1"/>
  <c r="Y1596" i="1"/>
  <c r="Y1597" i="1"/>
  <c r="Y1598" i="1"/>
  <c r="Y1599" i="1"/>
  <c r="Y1600" i="1"/>
  <c r="Y1601" i="1"/>
  <c r="Y1602" i="1"/>
  <c r="Y1603" i="1"/>
  <c r="Y1604" i="1"/>
  <c r="Y1605" i="1"/>
  <c r="Y1606" i="1"/>
  <c r="Y1607" i="1"/>
  <c r="Y1608" i="1"/>
  <c r="Y1609" i="1"/>
  <c r="Y1610" i="1"/>
  <c r="Y1611" i="1"/>
  <c r="Y1612" i="1"/>
  <c r="Y1613" i="1"/>
  <c r="Y1614" i="1"/>
  <c r="Y1615" i="1"/>
  <c r="Y1616" i="1"/>
  <c r="Y1617" i="1"/>
  <c r="Y1618" i="1"/>
  <c r="Y1619" i="1"/>
  <c r="Y1620" i="1"/>
  <c r="Y1621" i="1"/>
  <c r="Y1622" i="1"/>
  <c r="Y1623" i="1"/>
  <c r="Y1624" i="1"/>
  <c r="Y1625" i="1"/>
  <c r="Y1626" i="1"/>
  <c r="Y1627" i="1"/>
  <c r="Y1628" i="1"/>
  <c r="Y1629" i="1"/>
  <c r="Y1630" i="1"/>
  <c r="Y1631" i="1"/>
  <c r="Y1632" i="1"/>
  <c r="Y1633" i="1"/>
  <c r="Y1634" i="1"/>
  <c r="Y1635" i="1"/>
  <c r="Y1636" i="1"/>
  <c r="Y1637" i="1"/>
  <c r="Y1638" i="1"/>
  <c r="Y1639" i="1"/>
  <c r="Y1640" i="1"/>
  <c r="Y1641" i="1"/>
  <c r="Y1642" i="1"/>
  <c r="Y1643" i="1"/>
  <c r="Y1644" i="1"/>
  <c r="Y1645" i="1"/>
  <c r="Y1646" i="1"/>
  <c r="Y1647" i="1"/>
  <c r="Y1648" i="1"/>
  <c r="Y1649" i="1"/>
  <c r="Y1650" i="1"/>
  <c r="Y1651" i="1"/>
  <c r="Y1652" i="1"/>
  <c r="Y1653" i="1"/>
  <c r="Y1654" i="1"/>
  <c r="Y1655" i="1"/>
  <c r="Y1656" i="1"/>
  <c r="Y1657" i="1"/>
  <c r="Y1658" i="1"/>
  <c r="Y1659" i="1"/>
  <c r="Y1660" i="1"/>
  <c r="Y1661" i="1"/>
  <c r="Y1662" i="1"/>
  <c r="Y1663" i="1"/>
  <c r="Y1664" i="1"/>
  <c r="Y1665" i="1"/>
  <c r="Y1666" i="1"/>
  <c r="Y1667" i="1"/>
  <c r="Y1668" i="1"/>
  <c r="Y1669" i="1"/>
  <c r="Y1670" i="1"/>
  <c r="Y1671" i="1"/>
  <c r="Y1672" i="1"/>
  <c r="Y1673" i="1"/>
  <c r="Y1674" i="1"/>
  <c r="Y1675" i="1"/>
  <c r="Y1676" i="1"/>
  <c r="Y1677" i="1"/>
  <c r="Y1678" i="1"/>
  <c r="Y1679" i="1"/>
  <c r="Y1680" i="1"/>
  <c r="Y1681" i="1"/>
  <c r="Y1682" i="1"/>
  <c r="Y1683" i="1"/>
  <c r="Y1684" i="1"/>
  <c r="Y1685" i="1"/>
  <c r="Y1686" i="1"/>
  <c r="Y1687" i="1"/>
  <c r="Y1688" i="1"/>
  <c r="Y1689" i="1"/>
  <c r="Y1690" i="1"/>
  <c r="Y1691" i="1"/>
  <c r="Y1692" i="1"/>
  <c r="Y1693" i="1"/>
  <c r="Y1694" i="1"/>
  <c r="Y1695" i="1"/>
  <c r="Y1696" i="1"/>
  <c r="Y1697" i="1"/>
  <c r="Y1698" i="1"/>
  <c r="Y1699" i="1"/>
  <c r="Y1700" i="1"/>
  <c r="Y1701" i="1"/>
  <c r="Y1702" i="1"/>
  <c r="Y1703" i="1"/>
  <c r="Y1704" i="1"/>
  <c r="Y1705" i="1"/>
  <c r="Y1706" i="1"/>
  <c r="Y1707" i="1"/>
  <c r="Y1708" i="1"/>
  <c r="Y1709" i="1"/>
  <c r="Y1710" i="1"/>
  <c r="Y1711" i="1"/>
  <c r="Y1712" i="1"/>
  <c r="Y1713" i="1"/>
  <c r="Y1714" i="1"/>
  <c r="Y1715" i="1"/>
  <c r="Y1716" i="1"/>
  <c r="Y1717" i="1"/>
  <c r="Y1718" i="1"/>
  <c r="Y1719" i="1"/>
  <c r="Y1720" i="1"/>
  <c r="Y1721" i="1"/>
  <c r="Y1722" i="1"/>
  <c r="Y1723" i="1"/>
  <c r="Y1724" i="1"/>
  <c r="Y1725" i="1"/>
  <c r="Y1726" i="1"/>
  <c r="Y1727" i="1"/>
  <c r="Y1728" i="1"/>
  <c r="Y1729" i="1"/>
  <c r="Y1730" i="1"/>
  <c r="Y1731" i="1"/>
  <c r="Y1732" i="1"/>
  <c r="Y1733" i="1"/>
  <c r="Y1734" i="1"/>
  <c r="Y1735" i="1"/>
  <c r="Y1736" i="1"/>
  <c r="Y1737" i="1"/>
  <c r="Y1738" i="1"/>
  <c r="Y1739" i="1"/>
  <c r="Y1740" i="1"/>
  <c r="Y1741" i="1"/>
  <c r="Y1742" i="1"/>
  <c r="Y1743" i="1"/>
  <c r="Y1744" i="1"/>
  <c r="Y1745" i="1"/>
  <c r="Y1746" i="1"/>
  <c r="Y1747" i="1"/>
  <c r="Y1748" i="1"/>
  <c r="Y1749" i="1"/>
  <c r="Y1750" i="1"/>
  <c r="Y1751" i="1"/>
  <c r="Y1752" i="1"/>
  <c r="Y1753" i="1"/>
  <c r="Y1754" i="1"/>
  <c r="Y1755" i="1"/>
  <c r="Y1756" i="1"/>
  <c r="Y1757" i="1"/>
  <c r="Y1758" i="1"/>
  <c r="Y1759" i="1"/>
  <c r="Y1760" i="1"/>
  <c r="Y1761" i="1"/>
  <c r="Y1762" i="1"/>
  <c r="Y1763" i="1"/>
  <c r="Y1764" i="1"/>
  <c r="Y1765" i="1"/>
  <c r="Y1766" i="1"/>
  <c r="Y1767" i="1"/>
  <c r="Y1768" i="1"/>
  <c r="Y1769" i="1"/>
  <c r="Y1770" i="1"/>
  <c r="Y1771" i="1"/>
  <c r="Y1772" i="1"/>
  <c r="Y1773" i="1"/>
  <c r="Y1774" i="1"/>
  <c r="Y1775" i="1"/>
  <c r="Y1776" i="1"/>
  <c r="Y1777" i="1"/>
  <c r="Y1778" i="1"/>
  <c r="Y1779" i="1"/>
  <c r="Y1780" i="1"/>
  <c r="Y1781" i="1"/>
  <c r="Y1782" i="1"/>
  <c r="Y1783" i="1"/>
  <c r="Y1784" i="1"/>
  <c r="Y1785" i="1"/>
  <c r="Y1786" i="1"/>
  <c r="Y1787" i="1"/>
  <c r="Y1788" i="1"/>
  <c r="Y1789" i="1"/>
  <c r="Y1790" i="1"/>
  <c r="Y1791" i="1"/>
  <c r="Y1792" i="1"/>
  <c r="Y1793" i="1"/>
  <c r="Y1794" i="1"/>
  <c r="Y1795" i="1"/>
  <c r="Y1796" i="1"/>
  <c r="Y1797" i="1"/>
  <c r="Y1798" i="1"/>
  <c r="Y1799" i="1"/>
  <c r="Y1800" i="1"/>
  <c r="Y1801" i="1"/>
  <c r="Y1802" i="1"/>
  <c r="Y1803" i="1"/>
  <c r="Y1804" i="1"/>
  <c r="Y1805" i="1"/>
  <c r="Y1806" i="1"/>
  <c r="Y1807" i="1"/>
  <c r="Y1808" i="1"/>
  <c r="Y1809" i="1"/>
  <c r="Y1810" i="1"/>
  <c r="Y1811" i="1"/>
  <c r="Y1812" i="1"/>
  <c r="Y1813" i="1"/>
  <c r="Y1814" i="1"/>
  <c r="Y1815" i="1"/>
  <c r="Y1816" i="1"/>
  <c r="Y1817" i="1"/>
  <c r="Y1818" i="1"/>
  <c r="Y1819" i="1"/>
  <c r="Y1820" i="1"/>
  <c r="Y1821" i="1"/>
  <c r="Y1822" i="1"/>
  <c r="Y1823" i="1"/>
  <c r="Y1824" i="1"/>
  <c r="Y1825" i="1"/>
  <c r="Y1826" i="1"/>
  <c r="Y1827" i="1"/>
  <c r="Y1828" i="1"/>
  <c r="Y1829" i="1"/>
  <c r="Y1830" i="1"/>
  <c r="Y1831" i="1"/>
  <c r="Y1832" i="1"/>
  <c r="Y1833" i="1"/>
  <c r="Y1834" i="1"/>
  <c r="Y1835" i="1"/>
  <c r="Y1836" i="1"/>
  <c r="Y1837" i="1"/>
  <c r="Y1838" i="1"/>
  <c r="Y1839" i="1"/>
  <c r="Y1840" i="1"/>
  <c r="Y1841" i="1"/>
  <c r="Y1842" i="1"/>
  <c r="Y1843" i="1"/>
  <c r="Y1844" i="1"/>
  <c r="Y1845" i="1"/>
  <c r="Y1846" i="1"/>
  <c r="Y1847" i="1"/>
  <c r="Y1848" i="1"/>
  <c r="Y1849" i="1"/>
  <c r="Y1850" i="1"/>
  <c r="Y1851" i="1"/>
  <c r="Y1852" i="1"/>
  <c r="Y1853" i="1"/>
  <c r="Y1854" i="1"/>
  <c r="Y1855" i="1"/>
  <c r="Y1856" i="1"/>
  <c r="Y1857" i="1"/>
  <c r="Y1858" i="1"/>
  <c r="Y1859" i="1"/>
  <c r="Y1860" i="1"/>
  <c r="Y1861" i="1"/>
  <c r="Y1862" i="1"/>
  <c r="Y1863" i="1"/>
  <c r="Y1864" i="1"/>
  <c r="Y1865" i="1"/>
  <c r="Y1866" i="1"/>
  <c r="Y1867" i="1"/>
  <c r="Y1868" i="1"/>
  <c r="Y1869" i="1"/>
  <c r="Y1870" i="1"/>
  <c r="Y1871" i="1"/>
  <c r="Y1872" i="1"/>
  <c r="Y1873" i="1"/>
  <c r="Y1874" i="1"/>
  <c r="Y1875" i="1"/>
  <c r="Y1876" i="1"/>
  <c r="Y1877" i="1"/>
  <c r="Y1878" i="1"/>
  <c r="Y1879" i="1"/>
  <c r="Y1880" i="1"/>
  <c r="Y1881" i="1"/>
  <c r="Y1882" i="1"/>
  <c r="Y1883" i="1"/>
  <c r="Y1884" i="1"/>
  <c r="Y1885" i="1"/>
  <c r="Y1886" i="1"/>
  <c r="Y1887" i="1"/>
  <c r="Y1888" i="1"/>
  <c r="Y1889" i="1"/>
  <c r="Y1890" i="1"/>
  <c r="Y1891" i="1"/>
  <c r="Y1892" i="1"/>
  <c r="Y1893" i="1"/>
  <c r="Y1894" i="1"/>
  <c r="Y1895" i="1"/>
  <c r="Y1896" i="1"/>
  <c r="Y1897" i="1"/>
  <c r="Y1898" i="1"/>
  <c r="Y1899" i="1"/>
  <c r="Y1900" i="1"/>
  <c r="Y1901" i="1"/>
  <c r="Y1902" i="1"/>
  <c r="Y1903" i="1"/>
  <c r="Y1904" i="1"/>
  <c r="Y1905" i="1"/>
  <c r="Y1906" i="1"/>
  <c r="Y1907" i="1"/>
  <c r="Y1908" i="1"/>
  <c r="Y1909" i="1"/>
  <c r="Y1910" i="1"/>
  <c r="Y1911" i="1"/>
  <c r="Y1912" i="1"/>
  <c r="Y1913" i="1"/>
  <c r="Y1914" i="1"/>
  <c r="Y1915" i="1"/>
  <c r="Y1916" i="1"/>
  <c r="Y1917" i="1"/>
  <c r="Y1918" i="1"/>
  <c r="Y1919" i="1"/>
  <c r="Y1920" i="1"/>
  <c r="Y1921" i="1"/>
  <c r="Y1922" i="1"/>
  <c r="Y1923" i="1"/>
  <c r="Y1924" i="1"/>
  <c r="Y1925" i="1"/>
  <c r="Y1926" i="1"/>
  <c r="Y1927" i="1"/>
  <c r="Y1928" i="1"/>
  <c r="Y1929" i="1"/>
  <c r="Y1930" i="1"/>
  <c r="Y1931" i="1"/>
  <c r="Y1932" i="1"/>
  <c r="Y1933" i="1"/>
  <c r="Y1934" i="1"/>
  <c r="Y1935" i="1"/>
  <c r="Y1936" i="1"/>
  <c r="Y1937" i="1"/>
  <c r="Y1938" i="1"/>
  <c r="Y1939" i="1"/>
  <c r="Y1940" i="1"/>
  <c r="Y1941" i="1"/>
  <c r="Y1942" i="1"/>
  <c r="Y1943" i="1"/>
  <c r="Y1944" i="1"/>
  <c r="Y1945" i="1"/>
  <c r="Y1946" i="1"/>
  <c r="Y1947" i="1"/>
  <c r="Y1948" i="1"/>
  <c r="Y1949" i="1"/>
  <c r="Y1950" i="1"/>
  <c r="Y1951" i="1"/>
  <c r="Y1952" i="1"/>
  <c r="Y1953" i="1"/>
  <c r="Y1954" i="1"/>
  <c r="Y1955" i="1"/>
  <c r="Y1956" i="1"/>
  <c r="Y1957" i="1"/>
  <c r="Y1958" i="1"/>
  <c r="Y1959" i="1"/>
  <c r="Y1960" i="1"/>
  <c r="Y1961" i="1"/>
  <c r="Y1962" i="1"/>
  <c r="Y1963" i="1"/>
  <c r="Y1964" i="1"/>
  <c r="Y1965" i="1"/>
  <c r="Y1966" i="1"/>
  <c r="Y1967" i="1"/>
  <c r="Y1968" i="1"/>
  <c r="Y1969" i="1"/>
  <c r="Y1970" i="1"/>
  <c r="Y1971" i="1"/>
  <c r="Y1972" i="1"/>
  <c r="Y1973" i="1"/>
  <c r="Y1974" i="1"/>
  <c r="Y1975" i="1"/>
  <c r="Y1976" i="1"/>
  <c r="Y1977" i="1"/>
  <c r="Y1978" i="1"/>
  <c r="Y1979" i="1"/>
  <c r="Y1980" i="1"/>
  <c r="Y1981" i="1"/>
  <c r="Y1982" i="1"/>
  <c r="Y1983" i="1"/>
  <c r="Y1984" i="1"/>
  <c r="Y1985" i="1"/>
  <c r="Y1986" i="1"/>
  <c r="Y1987" i="1"/>
  <c r="Y1988" i="1"/>
  <c r="Y1989" i="1"/>
  <c r="Y1990" i="1"/>
  <c r="Y1991" i="1"/>
  <c r="Y1992" i="1"/>
  <c r="Y1993" i="1"/>
  <c r="Y1994" i="1"/>
  <c r="Y1995" i="1"/>
  <c r="Y1996" i="1"/>
  <c r="Y1997" i="1"/>
  <c r="Y1998" i="1"/>
  <c r="Y1999" i="1"/>
  <c r="Y2000" i="1"/>
  <c r="Y2001" i="1"/>
  <c r="Y2002" i="1"/>
  <c r="Y2003" i="1"/>
  <c r="Y2004" i="1"/>
  <c r="Y2005" i="1"/>
  <c r="Y2006" i="1"/>
  <c r="Y2007" i="1"/>
  <c r="Y2008" i="1"/>
  <c r="Y2009" i="1"/>
  <c r="Y2010" i="1"/>
  <c r="Y2011" i="1"/>
  <c r="Y2012" i="1"/>
  <c r="Y2013" i="1"/>
  <c r="Y2014" i="1"/>
  <c r="Y2015" i="1"/>
  <c r="Y2016" i="1"/>
  <c r="Y2017" i="1"/>
  <c r="Y2018" i="1"/>
  <c r="Y2019" i="1"/>
  <c r="Y2020" i="1"/>
  <c r="Y2021" i="1"/>
  <c r="Y2022" i="1"/>
  <c r="Y2023" i="1"/>
  <c r="Y2024" i="1"/>
  <c r="Y2025" i="1"/>
  <c r="Y2026" i="1"/>
  <c r="Y2027" i="1"/>
  <c r="Y2028" i="1"/>
  <c r="Y2029" i="1"/>
  <c r="Y2030" i="1"/>
  <c r="Y2031" i="1"/>
  <c r="Y2032" i="1"/>
  <c r="Y2033" i="1"/>
  <c r="Y2034" i="1"/>
  <c r="Y2035" i="1"/>
  <c r="Y2036" i="1"/>
  <c r="Y2037" i="1"/>
  <c r="Y2038" i="1"/>
  <c r="Y2039" i="1"/>
  <c r="Y2040" i="1"/>
  <c r="Y2041" i="1"/>
  <c r="Y2042" i="1"/>
  <c r="Y2043" i="1"/>
  <c r="Y2044" i="1"/>
  <c r="Y2045" i="1"/>
  <c r="Y2046" i="1"/>
  <c r="Y2047" i="1"/>
  <c r="Y2048" i="1"/>
  <c r="Y2049" i="1"/>
  <c r="Y2050" i="1"/>
  <c r="Y2051" i="1"/>
  <c r="Y2052" i="1"/>
  <c r="Y2053" i="1"/>
  <c r="Y2054" i="1"/>
  <c r="Y2055" i="1"/>
  <c r="Y2056" i="1"/>
  <c r="Y2057" i="1"/>
  <c r="Y2058" i="1"/>
  <c r="Y2059" i="1"/>
  <c r="Y2060" i="1"/>
  <c r="Y2061" i="1"/>
  <c r="Y2062" i="1"/>
  <c r="Y2063" i="1"/>
  <c r="Y2064" i="1"/>
  <c r="Y2065" i="1"/>
  <c r="Y2066" i="1"/>
  <c r="Y2067" i="1"/>
  <c r="Y2068" i="1"/>
  <c r="Y2069" i="1"/>
  <c r="Y2070" i="1"/>
  <c r="Y2071" i="1"/>
  <c r="Y2072" i="1"/>
  <c r="Y2073" i="1"/>
  <c r="Y2074" i="1"/>
  <c r="Y2075" i="1"/>
  <c r="Y2076" i="1"/>
  <c r="Y2077" i="1"/>
  <c r="Y2078" i="1"/>
  <c r="Y2079" i="1"/>
  <c r="Y2080" i="1"/>
  <c r="Y2081" i="1"/>
  <c r="Y2082" i="1"/>
  <c r="Y2083" i="1"/>
  <c r="Y2084" i="1"/>
  <c r="Y2085" i="1"/>
  <c r="Y2086" i="1"/>
  <c r="Y2087" i="1"/>
  <c r="Y2088" i="1"/>
  <c r="Y2089" i="1"/>
  <c r="Y2090" i="1"/>
  <c r="Y2091" i="1"/>
  <c r="Y2092" i="1"/>
  <c r="Y2093" i="1"/>
  <c r="Y2094" i="1"/>
  <c r="Y2095" i="1"/>
  <c r="Y2096" i="1"/>
  <c r="Y2097" i="1"/>
  <c r="Y2098" i="1"/>
  <c r="Y2099" i="1"/>
  <c r="Y2100" i="1"/>
  <c r="Y2101" i="1"/>
  <c r="Y2102" i="1"/>
  <c r="Y2103" i="1"/>
  <c r="Y2104" i="1"/>
  <c r="Y2105" i="1"/>
  <c r="Y2106" i="1"/>
  <c r="Y2107" i="1"/>
  <c r="Y2108" i="1"/>
  <c r="Y2109" i="1"/>
  <c r="Y2110" i="1"/>
  <c r="Y2111" i="1"/>
  <c r="Y2112" i="1"/>
  <c r="Y2113" i="1"/>
  <c r="Y2114" i="1"/>
  <c r="Y2115" i="1"/>
  <c r="Y2116" i="1"/>
  <c r="Y2117" i="1"/>
  <c r="Y2118" i="1"/>
  <c r="Y2119" i="1"/>
  <c r="Y2120" i="1"/>
  <c r="Y2121" i="1"/>
  <c r="Y2122" i="1"/>
  <c r="Y2123" i="1"/>
  <c r="Y2124" i="1"/>
  <c r="Y2125" i="1"/>
  <c r="Y2126" i="1"/>
  <c r="Y2127" i="1"/>
  <c r="Y2128" i="1"/>
  <c r="Y2129" i="1"/>
  <c r="Y2130" i="1"/>
  <c r="Y2131" i="1"/>
  <c r="Y2132" i="1"/>
  <c r="Y2133" i="1"/>
  <c r="Y2134" i="1"/>
  <c r="Y2135" i="1"/>
  <c r="Y2136" i="1"/>
  <c r="Y2137" i="1"/>
  <c r="Y2138" i="1"/>
  <c r="Y2139" i="1"/>
  <c r="Y2140" i="1"/>
  <c r="Y2141" i="1"/>
  <c r="Y2142" i="1"/>
  <c r="Y2143" i="1"/>
  <c r="Y2144" i="1"/>
  <c r="Y2145" i="1"/>
  <c r="Y2146" i="1"/>
  <c r="Y2147" i="1"/>
  <c r="Y2148" i="1"/>
  <c r="Y2149" i="1"/>
  <c r="Y2150" i="1"/>
  <c r="Y2151" i="1"/>
  <c r="Y2152" i="1"/>
  <c r="Y2153" i="1"/>
  <c r="Y2154" i="1"/>
  <c r="Y2155" i="1"/>
  <c r="Y2156" i="1"/>
  <c r="Y2157" i="1"/>
  <c r="Y2158" i="1"/>
  <c r="Y2159" i="1"/>
  <c r="Y2160" i="1"/>
  <c r="Y2161" i="1"/>
  <c r="Y2162" i="1"/>
  <c r="Y2163" i="1"/>
  <c r="Y2164" i="1"/>
  <c r="Y2165" i="1"/>
  <c r="Y2166" i="1"/>
  <c r="Y2167" i="1"/>
  <c r="Y2168" i="1"/>
  <c r="Y2169" i="1"/>
  <c r="Y2170" i="1"/>
  <c r="Y2171" i="1"/>
  <c r="Y2172" i="1"/>
  <c r="Y2173" i="1"/>
  <c r="Y2174" i="1"/>
  <c r="Y2175" i="1"/>
  <c r="Y2176" i="1"/>
  <c r="Y2177" i="1"/>
  <c r="Y2178" i="1"/>
  <c r="Y2179" i="1"/>
  <c r="Y2180" i="1"/>
  <c r="Y2181" i="1"/>
  <c r="Y2182" i="1"/>
  <c r="Y2183" i="1"/>
  <c r="Y2184" i="1"/>
  <c r="Y2185" i="1"/>
  <c r="Y2186" i="1"/>
  <c r="Y2187" i="1"/>
  <c r="Y2188" i="1"/>
  <c r="Y2189" i="1"/>
  <c r="Y2190" i="1"/>
  <c r="Y2191" i="1"/>
  <c r="Y2192" i="1"/>
  <c r="Y2193" i="1"/>
  <c r="Y2194" i="1"/>
  <c r="Y2195" i="1"/>
  <c r="Y2196" i="1"/>
  <c r="Y2197" i="1"/>
  <c r="Y2198" i="1"/>
  <c r="Y2199" i="1"/>
  <c r="Y2200" i="1"/>
  <c r="Y2201" i="1"/>
  <c r="Y2202" i="1"/>
  <c r="Y2203" i="1"/>
  <c r="Y2204" i="1"/>
  <c r="Y2205" i="1"/>
  <c r="Y2206" i="1"/>
  <c r="Y2207" i="1"/>
  <c r="Y2208" i="1"/>
  <c r="Y2209" i="1"/>
  <c r="Y2210" i="1"/>
  <c r="Y2211" i="1"/>
  <c r="Y2212" i="1"/>
  <c r="Y2213" i="1"/>
  <c r="Y2214" i="1"/>
  <c r="Y2215" i="1"/>
  <c r="Y2216" i="1"/>
  <c r="Y2217" i="1"/>
  <c r="Y2218" i="1"/>
  <c r="Y2219" i="1"/>
  <c r="Y2220" i="1"/>
  <c r="Y2221" i="1"/>
  <c r="Y2222" i="1"/>
  <c r="Y2223" i="1"/>
  <c r="Y2224" i="1"/>
  <c r="Y2225" i="1"/>
  <c r="Y2226" i="1"/>
  <c r="Y2227" i="1"/>
  <c r="Y2228" i="1"/>
  <c r="Y2229" i="1"/>
  <c r="Y2230" i="1"/>
  <c r="Y2231" i="1"/>
  <c r="Y2232" i="1"/>
  <c r="Y2233" i="1"/>
  <c r="Y2234" i="1"/>
  <c r="Y2235" i="1"/>
  <c r="Y2236" i="1"/>
  <c r="Y2237" i="1"/>
  <c r="Y2238" i="1"/>
  <c r="Y2239" i="1"/>
  <c r="Y2240" i="1"/>
  <c r="Y2241" i="1"/>
  <c r="Y2242" i="1"/>
  <c r="Y2243" i="1"/>
  <c r="Y2244" i="1"/>
  <c r="Y2245" i="1"/>
  <c r="Y2246" i="1"/>
  <c r="Y2247" i="1"/>
  <c r="Y2248" i="1"/>
  <c r="Y2249" i="1"/>
  <c r="Y2250" i="1"/>
  <c r="Y2251" i="1"/>
  <c r="Y2252" i="1"/>
  <c r="Y2253" i="1"/>
  <c r="Y2254" i="1"/>
  <c r="Y2255" i="1"/>
  <c r="Y2256" i="1"/>
  <c r="Y2257" i="1"/>
  <c r="Y2258" i="1"/>
  <c r="Y2259" i="1"/>
  <c r="Y2260" i="1"/>
  <c r="Y2261" i="1"/>
  <c r="Y2262" i="1"/>
  <c r="Y2263" i="1"/>
  <c r="Y2264" i="1"/>
  <c r="Y2265" i="1"/>
  <c r="Y2266" i="1"/>
  <c r="Y2267" i="1"/>
  <c r="Y2268" i="1"/>
  <c r="Y2269" i="1"/>
  <c r="Y2270" i="1"/>
  <c r="Y2271" i="1"/>
  <c r="Y2272" i="1"/>
  <c r="Y2273" i="1"/>
  <c r="Y2274" i="1"/>
  <c r="Y2275" i="1"/>
  <c r="Y2276" i="1"/>
  <c r="Y2277" i="1"/>
  <c r="Y2278" i="1"/>
  <c r="Y2279" i="1"/>
  <c r="Y2280" i="1"/>
  <c r="Y2281" i="1"/>
  <c r="Y2282" i="1"/>
  <c r="Y2283" i="1"/>
  <c r="Y2284" i="1"/>
  <c r="Y2285" i="1"/>
  <c r="Y2286" i="1"/>
  <c r="Y2287" i="1"/>
  <c r="Y2288" i="1"/>
  <c r="Y2289" i="1"/>
  <c r="Y2290" i="1"/>
  <c r="Y2291" i="1"/>
  <c r="Y2292" i="1"/>
  <c r="Y2293" i="1"/>
  <c r="Y2294" i="1"/>
  <c r="Y2295" i="1"/>
  <c r="Y2296" i="1"/>
  <c r="Y2297" i="1"/>
  <c r="Y2298" i="1"/>
  <c r="Y2299" i="1"/>
  <c r="Y2300" i="1"/>
  <c r="Y2301" i="1"/>
  <c r="Y2302" i="1"/>
  <c r="Y2303" i="1"/>
  <c r="Y2304" i="1"/>
  <c r="Y2305" i="1"/>
  <c r="Y2306" i="1"/>
  <c r="Y2307" i="1"/>
  <c r="Y2308" i="1"/>
  <c r="Y2309" i="1"/>
  <c r="Y2310" i="1"/>
  <c r="Y2311" i="1"/>
  <c r="Y2312" i="1"/>
  <c r="Y2313" i="1"/>
  <c r="Y2314" i="1"/>
  <c r="Y2315" i="1"/>
  <c r="Y2316" i="1"/>
  <c r="Y2317" i="1"/>
  <c r="Y2318" i="1"/>
  <c r="Y2319" i="1"/>
  <c r="Y2320" i="1"/>
  <c r="Y2321" i="1"/>
  <c r="Y2322" i="1"/>
  <c r="Y2323" i="1"/>
  <c r="Y2324" i="1"/>
  <c r="Y2325" i="1"/>
  <c r="Y2326" i="1"/>
  <c r="Y2327" i="1"/>
  <c r="Y2328" i="1"/>
  <c r="Y2329" i="1"/>
  <c r="Y2330" i="1"/>
  <c r="Y2331" i="1"/>
  <c r="Y2332" i="1"/>
  <c r="Y2333" i="1"/>
  <c r="Y2334" i="1"/>
  <c r="Y2335" i="1"/>
  <c r="Y2336" i="1"/>
  <c r="Y2337" i="1"/>
  <c r="Y2338" i="1"/>
  <c r="Y2339" i="1"/>
  <c r="Y2340" i="1"/>
  <c r="Y2341" i="1"/>
  <c r="Y2342" i="1"/>
  <c r="Y2343" i="1"/>
  <c r="Y2344" i="1"/>
  <c r="Y2345" i="1"/>
  <c r="Y2346" i="1"/>
  <c r="Y2347" i="1"/>
  <c r="Y2348" i="1"/>
  <c r="Y2349" i="1"/>
  <c r="Y2350" i="1"/>
  <c r="Y2351" i="1"/>
  <c r="Y2352" i="1"/>
  <c r="Y2353" i="1"/>
  <c r="Y2354" i="1"/>
  <c r="Y2355" i="1"/>
  <c r="Y2356" i="1"/>
  <c r="Y2357" i="1"/>
  <c r="Y2358" i="1"/>
  <c r="Y2359" i="1"/>
  <c r="Y2360" i="1"/>
  <c r="Y2361" i="1"/>
  <c r="Y2362" i="1"/>
  <c r="Y2363" i="1"/>
  <c r="Y2364" i="1"/>
  <c r="Y2365" i="1"/>
  <c r="Y2366" i="1"/>
  <c r="Y2367" i="1"/>
  <c r="Y2368" i="1"/>
  <c r="Y2369" i="1"/>
  <c r="Y2370" i="1"/>
  <c r="Y2371" i="1"/>
  <c r="Y2372" i="1"/>
  <c r="Y2373" i="1"/>
  <c r="Y2374" i="1"/>
  <c r="Y2375" i="1"/>
  <c r="Y2376" i="1"/>
  <c r="Y2377" i="1"/>
  <c r="Y2378" i="1"/>
  <c r="Y2379" i="1"/>
  <c r="Y2380" i="1"/>
  <c r="Y2381" i="1"/>
  <c r="Y2382" i="1"/>
  <c r="Y2383" i="1"/>
  <c r="Y2384" i="1"/>
  <c r="Y2385" i="1"/>
  <c r="Y2386" i="1"/>
  <c r="Y2387" i="1"/>
  <c r="Y2388" i="1"/>
  <c r="Y2389" i="1"/>
  <c r="Y2390" i="1"/>
  <c r="Y2391" i="1"/>
  <c r="Y2392" i="1"/>
  <c r="Y2393" i="1"/>
  <c r="Y2394" i="1"/>
  <c r="Y2395" i="1"/>
  <c r="Y2396" i="1"/>
  <c r="Y2397" i="1"/>
  <c r="Y2398" i="1"/>
  <c r="Y2399" i="1"/>
  <c r="Y2400" i="1"/>
  <c r="Y2401" i="1"/>
  <c r="Y2402" i="1"/>
  <c r="Y2403" i="1"/>
  <c r="Y2404" i="1"/>
  <c r="Y2405" i="1"/>
  <c r="Y2406" i="1"/>
  <c r="Y2407" i="1"/>
  <c r="Y2408" i="1"/>
  <c r="Y2409" i="1"/>
  <c r="Y2410" i="1"/>
  <c r="Y2411" i="1"/>
  <c r="Y2412" i="1"/>
  <c r="Y2413" i="1"/>
  <c r="Y2414" i="1"/>
  <c r="Y2415" i="1"/>
  <c r="Y2416" i="1"/>
  <c r="Y2417" i="1"/>
  <c r="Y2418" i="1"/>
  <c r="Y2419" i="1"/>
  <c r="Y2420" i="1"/>
  <c r="Y2421" i="1"/>
  <c r="Y2422" i="1"/>
  <c r="Y2423" i="1"/>
  <c r="Y2424" i="1"/>
  <c r="Y2425" i="1"/>
  <c r="Y2426" i="1"/>
  <c r="Y2427" i="1"/>
  <c r="Y2428" i="1"/>
  <c r="Y2429" i="1"/>
  <c r="Y2430" i="1"/>
  <c r="Y2431" i="1"/>
  <c r="Y2432" i="1"/>
  <c r="Y2433" i="1"/>
  <c r="Y2434" i="1"/>
  <c r="Y2435" i="1"/>
  <c r="Y2436" i="1"/>
  <c r="Y2437" i="1"/>
  <c r="Y2438" i="1"/>
  <c r="Y2439" i="1"/>
  <c r="Y2440" i="1"/>
  <c r="Y2441" i="1"/>
  <c r="Y2442" i="1"/>
  <c r="Y2443" i="1"/>
  <c r="Y2444" i="1"/>
  <c r="Y2445" i="1"/>
  <c r="Y2446" i="1"/>
  <c r="Y2447" i="1"/>
  <c r="Y2448" i="1"/>
  <c r="Y2449" i="1"/>
  <c r="Y2450" i="1"/>
  <c r="Y2451" i="1"/>
  <c r="Y2452" i="1"/>
  <c r="Y2453" i="1"/>
  <c r="Y2454" i="1"/>
  <c r="Y2455" i="1"/>
  <c r="Y2456" i="1"/>
  <c r="Y2457" i="1"/>
  <c r="Y2458" i="1"/>
  <c r="Y2459" i="1"/>
  <c r="Y2460" i="1"/>
  <c r="Y2461" i="1"/>
  <c r="Y2462" i="1"/>
  <c r="Y2463" i="1"/>
  <c r="Y2464" i="1"/>
  <c r="Y2465" i="1"/>
  <c r="Y2466" i="1"/>
  <c r="Y2467" i="1"/>
  <c r="Y2468" i="1"/>
  <c r="Y2469" i="1"/>
  <c r="Y2470" i="1"/>
  <c r="Y2471" i="1"/>
  <c r="Y2472" i="1"/>
  <c r="Y2473" i="1"/>
  <c r="Y2474" i="1"/>
  <c r="Y2475" i="1"/>
  <c r="Y2476" i="1"/>
  <c r="Y2477" i="1"/>
  <c r="Y2478" i="1"/>
  <c r="Y2479" i="1"/>
  <c r="Y2480" i="1"/>
  <c r="Y2481" i="1"/>
  <c r="Y2482" i="1"/>
  <c r="Y2483" i="1"/>
  <c r="Y2484" i="1"/>
  <c r="Y2485" i="1"/>
  <c r="Y2486" i="1"/>
  <c r="Y2487" i="1"/>
  <c r="Y2488" i="1"/>
  <c r="Y2489" i="1"/>
  <c r="Y2490" i="1"/>
  <c r="Y2491" i="1"/>
  <c r="Y2492" i="1"/>
  <c r="Y2493" i="1"/>
  <c r="Y2494" i="1"/>
  <c r="Y2495" i="1"/>
  <c r="Y2496" i="1"/>
  <c r="Y2497" i="1"/>
  <c r="Y2498" i="1"/>
  <c r="Y2499" i="1"/>
  <c r="Y2500" i="1"/>
  <c r="Y2501" i="1"/>
  <c r="Y2502" i="1"/>
  <c r="Y2503" i="1"/>
  <c r="Y2504" i="1"/>
  <c r="Y2505" i="1"/>
  <c r="Y2506" i="1"/>
  <c r="Y2507" i="1"/>
  <c r="Y2508" i="1"/>
  <c r="Y2509" i="1"/>
  <c r="Y2510" i="1"/>
  <c r="Y2511" i="1"/>
  <c r="Y2512" i="1"/>
  <c r="Y2513" i="1"/>
  <c r="Y2514" i="1"/>
  <c r="Y2515" i="1"/>
  <c r="Y2516" i="1"/>
  <c r="Y2517" i="1"/>
  <c r="Y2518" i="1"/>
  <c r="Y2519" i="1"/>
  <c r="Y2520" i="1"/>
  <c r="Y2521" i="1"/>
  <c r="Y2522" i="1"/>
  <c r="Y2523" i="1"/>
  <c r="Y2524" i="1"/>
  <c r="Y2525" i="1"/>
  <c r="Y2526" i="1"/>
  <c r="Y2527" i="1"/>
  <c r="Y2528" i="1"/>
  <c r="Y2529" i="1"/>
  <c r="Y2530" i="1"/>
  <c r="Y2531" i="1"/>
  <c r="Y2532" i="1"/>
  <c r="Y2533" i="1"/>
  <c r="Y2534" i="1"/>
  <c r="Y2535" i="1"/>
  <c r="Y2536" i="1"/>
  <c r="Y2537" i="1"/>
  <c r="Y2538" i="1"/>
  <c r="Y2539" i="1"/>
  <c r="Y2540" i="1"/>
  <c r="Y2541" i="1"/>
  <c r="Y2542" i="1"/>
  <c r="Y2543" i="1"/>
  <c r="Y2544" i="1"/>
  <c r="Y2545" i="1"/>
  <c r="Y2546" i="1"/>
  <c r="Y2547" i="1"/>
  <c r="Y2548" i="1"/>
  <c r="Y2549" i="1"/>
  <c r="Y2550" i="1"/>
  <c r="Y2551" i="1"/>
  <c r="Y2552" i="1"/>
  <c r="Y2553" i="1"/>
  <c r="Y2554" i="1"/>
  <c r="Y2555" i="1"/>
  <c r="Y2556" i="1"/>
  <c r="Y2557" i="1"/>
  <c r="Y2558" i="1"/>
  <c r="Y2559" i="1"/>
  <c r="Y2560" i="1"/>
  <c r="Y2561" i="1"/>
  <c r="Y2562" i="1"/>
  <c r="Y2563" i="1"/>
  <c r="Y2564" i="1"/>
  <c r="Y2565" i="1"/>
  <c r="Y2566" i="1"/>
  <c r="Y2567" i="1"/>
  <c r="Y2568" i="1"/>
  <c r="Y2569" i="1"/>
  <c r="Y2570" i="1"/>
  <c r="Y2571" i="1"/>
  <c r="Y2572" i="1"/>
  <c r="Y2573" i="1"/>
  <c r="Y2574" i="1"/>
  <c r="Y2575" i="1"/>
  <c r="Y2576" i="1"/>
  <c r="Y2577" i="1"/>
  <c r="Y2578" i="1"/>
  <c r="Y2579" i="1"/>
  <c r="Y2580" i="1"/>
  <c r="Y2581" i="1"/>
  <c r="Y2582" i="1"/>
  <c r="Y2583" i="1"/>
  <c r="Y2584" i="1"/>
  <c r="Y2585" i="1"/>
  <c r="Y2586" i="1"/>
  <c r="Y2587" i="1"/>
  <c r="Y2588" i="1"/>
  <c r="Y2589" i="1"/>
  <c r="Y2590" i="1"/>
  <c r="Y2591" i="1"/>
  <c r="Y2592" i="1"/>
  <c r="Y2593" i="1"/>
  <c r="Y2594" i="1"/>
  <c r="Y2595" i="1"/>
  <c r="Y2596" i="1"/>
  <c r="Y2597" i="1"/>
  <c r="Y2598" i="1"/>
  <c r="Y2599" i="1"/>
  <c r="Y2600" i="1"/>
  <c r="Y2601" i="1"/>
  <c r="Y2602" i="1"/>
  <c r="Y2603" i="1"/>
  <c r="Y2604" i="1"/>
  <c r="Y2605" i="1"/>
  <c r="Y2606" i="1"/>
  <c r="Y2607" i="1"/>
  <c r="Y2608" i="1"/>
  <c r="Y2609" i="1"/>
  <c r="Y2610" i="1"/>
  <c r="Y2611" i="1"/>
  <c r="Y2612" i="1"/>
  <c r="Y2613" i="1"/>
  <c r="Y2614" i="1"/>
  <c r="Y2615" i="1"/>
  <c r="Y2616" i="1"/>
  <c r="Y2617" i="1"/>
  <c r="Y2618" i="1"/>
  <c r="Y2619" i="1"/>
  <c r="Y2620" i="1"/>
  <c r="Y2621" i="1"/>
  <c r="Y2622" i="1"/>
  <c r="Y2623" i="1"/>
  <c r="Y2624" i="1"/>
  <c r="Y2625" i="1"/>
  <c r="Y2626" i="1"/>
  <c r="Y2627" i="1"/>
  <c r="Y2628" i="1"/>
  <c r="Y2629" i="1"/>
  <c r="Y2630" i="1"/>
  <c r="Y2631" i="1"/>
  <c r="Y2632" i="1"/>
  <c r="Y2633" i="1"/>
  <c r="Y2634" i="1"/>
  <c r="Y2635" i="1"/>
  <c r="Y2636" i="1"/>
  <c r="Y2637" i="1"/>
  <c r="Y2638" i="1"/>
  <c r="Y2639" i="1"/>
  <c r="Y2640" i="1"/>
  <c r="Y2641" i="1"/>
  <c r="Y2642" i="1"/>
  <c r="Y2643" i="1"/>
  <c r="Y2644" i="1"/>
  <c r="Y2645" i="1"/>
  <c r="Y2646" i="1"/>
  <c r="Y2647" i="1"/>
  <c r="Y2648" i="1"/>
  <c r="Y2649" i="1"/>
  <c r="Y2650" i="1"/>
  <c r="Y2651" i="1"/>
  <c r="Y2652" i="1"/>
  <c r="Y2653" i="1"/>
  <c r="Y2654" i="1"/>
  <c r="Y2655" i="1"/>
  <c r="Y2656" i="1"/>
  <c r="Y2657" i="1"/>
  <c r="Y2658" i="1"/>
  <c r="Y2659" i="1"/>
  <c r="Y2660" i="1"/>
  <c r="Y2661" i="1"/>
  <c r="Y2662" i="1"/>
  <c r="Y2663" i="1"/>
  <c r="Y2664" i="1"/>
  <c r="Y2665" i="1"/>
  <c r="Y2666" i="1"/>
  <c r="Y2667" i="1"/>
  <c r="Y2668" i="1"/>
  <c r="Y2669" i="1"/>
  <c r="Y2670" i="1"/>
  <c r="Y2671" i="1"/>
  <c r="Y2672" i="1"/>
  <c r="Y2673" i="1"/>
  <c r="Y2674" i="1"/>
  <c r="Y2675" i="1"/>
  <c r="Y2676" i="1"/>
  <c r="Y2677" i="1"/>
  <c r="Y2678" i="1"/>
  <c r="Y2679" i="1"/>
  <c r="Y2680" i="1"/>
  <c r="Y2681" i="1"/>
  <c r="Y2682" i="1"/>
  <c r="Y2683" i="1"/>
  <c r="Y2684" i="1"/>
  <c r="Y2685" i="1"/>
  <c r="Y2686" i="1"/>
  <c r="Y2687" i="1"/>
  <c r="Y2688" i="1"/>
  <c r="Y2689" i="1"/>
  <c r="Y2690" i="1"/>
  <c r="Y2691" i="1"/>
  <c r="Y2692" i="1"/>
  <c r="Y2693" i="1"/>
  <c r="Y2694" i="1"/>
  <c r="Y2695" i="1"/>
  <c r="Y2696" i="1"/>
  <c r="Y2697" i="1"/>
  <c r="Y2698" i="1"/>
  <c r="Y2699" i="1"/>
  <c r="Y2700" i="1"/>
  <c r="Y2701" i="1"/>
  <c r="Y2702" i="1"/>
  <c r="Y2703" i="1"/>
  <c r="Y2704" i="1"/>
  <c r="Y2705" i="1"/>
  <c r="Y2706" i="1"/>
  <c r="Y2707" i="1"/>
  <c r="Y2708" i="1"/>
  <c r="Y2709" i="1"/>
  <c r="Y2710" i="1"/>
  <c r="Y2711" i="1"/>
  <c r="Y2712" i="1"/>
  <c r="Y2713" i="1"/>
  <c r="Y2714" i="1"/>
  <c r="Y2715" i="1"/>
  <c r="Y2716" i="1"/>
  <c r="Y2717" i="1"/>
  <c r="Y2718" i="1"/>
  <c r="Y2719" i="1"/>
  <c r="Y2720" i="1"/>
  <c r="Y2721" i="1"/>
  <c r="Y2722" i="1"/>
  <c r="Y2723" i="1"/>
  <c r="Y2724" i="1"/>
  <c r="Y2725" i="1"/>
  <c r="Y2726" i="1"/>
  <c r="Y2727" i="1"/>
  <c r="Y2728" i="1"/>
  <c r="Y2729" i="1"/>
  <c r="Y2730" i="1"/>
  <c r="Y2731" i="1"/>
  <c r="Y2732" i="1"/>
  <c r="Y2733" i="1"/>
  <c r="Y2734" i="1"/>
  <c r="Y2735" i="1"/>
  <c r="Y2736" i="1"/>
  <c r="Y2737" i="1"/>
  <c r="Y2738" i="1"/>
  <c r="Y2739" i="1"/>
  <c r="Y2740" i="1"/>
  <c r="Y2741" i="1"/>
  <c r="Y2742" i="1"/>
  <c r="Y2743" i="1"/>
  <c r="Y2744" i="1"/>
  <c r="Y2745" i="1"/>
  <c r="Y2746" i="1"/>
  <c r="Y2747" i="1"/>
  <c r="Y2748" i="1"/>
  <c r="Y2749" i="1"/>
  <c r="Y2750" i="1"/>
  <c r="Y2751" i="1"/>
  <c r="Y2752" i="1"/>
  <c r="Y2753" i="1"/>
  <c r="Y2754" i="1"/>
  <c r="Y2755" i="1"/>
  <c r="Y2756" i="1"/>
  <c r="Y2757" i="1"/>
  <c r="Y2758" i="1"/>
  <c r="Y2759" i="1"/>
  <c r="Y2760" i="1"/>
  <c r="Y2761" i="1"/>
  <c r="Y2762" i="1"/>
  <c r="Y2763" i="1"/>
  <c r="Y2764" i="1"/>
  <c r="Y2765" i="1"/>
  <c r="Y2766" i="1"/>
  <c r="Y2767" i="1"/>
  <c r="Y2768" i="1"/>
  <c r="Y2769" i="1"/>
  <c r="Y2770" i="1"/>
  <c r="Y2771" i="1"/>
  <c r="Y2772" i="1"/>
  <c r="Y2773" i="1"/>
  <c r="Y2774" i="1"/>
  <c r="Y2775" i="1"/>
  <c r="Y2776" i="1"/>
  <c r="Y2777" i="1"/>
  <c r="Y2778" i="1"/>
  <c r="Y2779" i="1"/>
  <c r="Y2780" i="1"/>
  <c r="Y2781" i="1"/>
  <c r="Y2782" i="1"/>
  <c r="Y2783" i="1"/>
  <c r="Y2784" i="1"/>
  <c r="Y2785" i="1"/>
  <c r="Y2786" i="1"/>
  <c r="Y2787" i="1"/>
  <c r="Y2788" i="1"/>
  <c r="Y2789" i="1"/>
  <c r="Y2790" i="1"/>
  <c r="Y2791" i="1"/>
  <c r="Y2792" i="1"/>
  <c r="Y2793" i="1"/>
  <c r="Y2794" i="1"/>
  <c r="Y2795" i="1"/>
  <c r="Y2796" i="1"/>
  <c r="Y2797" i="1"/>
  <c r="Y2798" i="1"/>
  <c r="Y2799" i="1"/>
  <c r="Y2800" i="1"/>
  <c r="Y2801" i="1"/>
  <c r="Y2802" i="1"/>
  <c r="Y2803" i="1"/>
  <c r="Y2804" i="1"/>
  <c r="Y2805" i="1"/>
  <c r="Y2806" i="1"/>
  <c r="Y2807" i="1"/>
  <c r="Y2808" i="1"/>
  <c r="Y2809" i="1"/>
  <c r="Y2810" i="1"/>
  <c r="Y2811" i="1"/>
  <c r="Y2812" i="1"/>
  <c r="Y2813" i="1"/>
  <c r="Y2814" i="1"/>
  <c r="Y2815" i="1"/>
  <c r="Y2816" i="1"/>
  <c r="Y2817" i="1"/>
  <c r="Y2818" i="1"/>
  <c r="Y2819" i="1"/>
  <c r="Y2820" i="1"/>
  <c r="Y2821" i="1"/>
  <c r="Y2822" i="1"/>
  <c r="Y2823" i="1"/>
  <c r="Y2824" i="1"/>
  <c r="Y2825" i="1"/>
  <c r="Y2826" i="1"/>
  <c r="Y2827" i="1"/>
  <c r="Y2828" i="1"/>
  <c r="Y2829" i="1"/>
  <c r="Y2830" i="1"/>
  <c r="Y2831" i="1"/>
  <c r="Y2832" i="1"/>
  <c r="Y2833" i="1"/>
  <c r="Y2834" i="1"/>
  <c r="Y2835" i="1"/>
  <c r="Y2836" i="1"/>
  <c r="Y2837" i="1"/>
  <c r="Y2838" i="1"/>
  <c r="Y2839" i="1"/>
  <c r="Y2840" i="1"/>
  <c r="Y2841" i="1"/>
  <c r="Y2842" i="1"/>
  <c r="Y2843" i="1"/>
  <c r="Y2844" i="1"/>
  <c r="Y2845" i="1"/>
  <c r="Y2846" i="1"/>
  <c r="Y2847" i="1"/>
  <c r="Y2848" i="1"/>
  <c r="Y2849" i="1"/>
  <c r="Y2850" i="1"/>
  <c r="Y2851" i="1"/>
  <c r="Y2852" i="1"/>
  <c r="Y2853" i="1"/>
  <c r="Y2854" i="1"/>
  <c r="Y2855" i="1"/>
  <c r="Y2856" i="1"/>
  <c r="Y2857" i="1"/>
  <c r="Y2858" i="1"/>
  <c r="Y2859" i="1"/>
  <c r="Y2860" i="1"/>
  <c r="Y2861" i="1"/>
  <c r="Y2862" i="1"/>
  <c r="Y2863" i="1"/>
  <c r="Y2864" i="1"/>
  <c r="Y2865" i="1"/>
  <c r="Y2866" i="1"/>
  <c r="Y2867" i="1"/>
  <c r="Y2868" i="1"/>
  <c r="Y2869" i="1"/>
  <c r="Y2870" i="1"/>
  <c r="Y2871" i="1"/>
  <c r="Y2872" i="1"/>
  <c r="Y2873" i="1"/>
  <c r="Y2874" i="1"/>
  <c r="Y2875" i="1"/>
  <c r="Y2876" i="1"/>
  <c r="Y2877" i="1"/>
  <c r="Y2878" i="1"/>
  <c r="Y2879" i="1"/>
  <c r="Y2880" i="1"/>
  <c r="Y2881" i="1"/>
  <c r="Y2882" i="1"/>
  <c r="Y2883" i="1"/>
  <c r="Y2884" i="1"/>
  <c r="Y2885" i="1"/>
  <c r="Y2886" i="1"/>
  <c r="Y2887" i="1"/>
  <c r="Y2888" i="1"/>
  <c r="Y2889" i="1"/>
  <c r="Y2890" i="1"/>
  <c r="Y2891" i="1"/>
  <c r="Y2892" i="1"/>
  <c r="Y2893" i="1"/>
  <c r="Y2894" i="1"/>
  <c r="Y2895" i="1"/>
  <c r="Y2896" i="1"/>
  <c r="Y2897" i="1"/>
  <c r="Y2898" i="1"/>
  <c r="Y2899" i="1"/>
  <c r="Y2900" i="1"/>
  <c r="Y2901" i="1"/>
  <c r="Y2902" i="1"/>
  <c r="Y2903" i="1"/>
  <c r="Y2904" i="1"/>
  <c r="Y2905" i="1"/>
  <c r="Y2906" i="1"/>
  <c r="Y2907" i="1"/>
  <c r="Y2908" i="1"/>
  <c r="Y2909" i="1"/>
  <c r="Y2910" i="1"/>
  <c r="Y2911" i="1"/>
  <c r="Y2912" i="1"/>
  <c r="Y2913" i="1"/>
  <c r="Y2914" i="1"/>
  <c r="Y2915" i="1"/>
  <c r="Y2916" i="1"/>
  <c r="Y2917" i="1"/>
  <c r="Y2918" i="1"/>
  <c r="Y2919" i="1"/>
  <c r="Y2920" i="1"/>
  <c r="Y2921" i="1"/>
  <c r="Y2922" i="1"/>
  <c r="Y2923" i="1"/>
  <c r="Y2924" i="1"/>
  <c r="Y2925" i="1"/>
  <c r="Y2926" i="1"/>
  <c r="Y2927" i="1"/>
  <c r="Y2928" i="1"/>
  <c r="Y2929" i="1"/>
  <c r="Y2930" i="1"/>
  <c r="Y2931" i="1"/>
  <c r="Y2932" i="1"/>
  <c r="Y2933" i="1"/>
  <c r="Y2934" i="1"/>
  <c r="Y2935" i="1"/>
  <c r="Y2936" i="1"/>
  <c r="Y2937" i="1"/>
  <c r="Y2938" i="1"/>
  <c r="Y2939" i="1"/>
  <c r="Y2940" i="1"/>
  <c r="Y2941" i="1"/>
  <c r="Y2942" i="1"/>
  <c r="Y2943" i="1"/>
  <c r="Y2944" i="1"/>
  <c r="Y2945" i="1"/>
  <c r="Y2946" i="1"/>
  <c r="Y2947" i="1"/>
  <c r="Y2948" i="1"/>
  <c r="Y2949" i="1"/>
  <c r="Y2950" i="1"/>
  <c r="Y2951" i="1"/>
  <c r="Y2952" i="1"/>
  <c r="Y2953" i="1"/>
  <c r="Y2954" i="1"/>
  <c r="Y2955" i="1"/>
  <c r="Y2956" i="1"/>
  <c r="Y2957" i="1"/>
  <c r="Y2958" i="1"/>
  <c r="Y2959" i="1"/>
  <c r="Y2960" i="1"/>
  <c r="Y2961" i="1"/>
  <c r="Y2962" i="1"/>
  <c r="Y2963" i="1"/>
  <c r="Y2964" i="1"/>
  <c r="Y2965" i="1"/>
  <c r="Y2966" i="1"/>
  <c r="Y2967" i="1"/>
  <c r="Y2968" i="1"/>
  <c r="Y2969" i="1"/>
  <c r="Y2970" i="1"/>
  <c r="Y2971" i="1"/>
  <c r="Y2972" i="1"/>
  <c r="Y2973" i="1"/>
  <c r="Y2974" i="1"/>
  <c r="Y2975" i="1"/>
  <c r="Y2976" i="1"/>
  <c r="Y2977" i="1"/>
  <c r="Y2978" i="1"/>
  <c r="Y2979" i="1"/>
  <c r="Y2980" i="1"/>
  <c r="Y2981" i="1"/>
  <c r="Y2982" i="1"/>
  <c r="Y2983" i="1"/>
  <c r="Y2984" i="1"/>
  <c r="Y2985" i="1"/>
  <c r="Y2986" i="1"/>
  <c r="Y2987" i="1"/>
  <c r="Y2988" i="1"/>
  <c r="Y2989" i="1"/>
  <c r="Y2990" i="1"/>
  <c r="Y2991" i="1"/>
  <c r="Y2992" i="1"/>
  <c r="Y2993" i="1"/>
  <c r="Y2994" i="1"/>
  <c r="Y2995" i="1"/>
  <c r="Y2996" i="1"/>
  <c r="Y2997" i="1"/>
  <c r="Y2998" i="1"/>
  <c r="Y2999" i="1"/>
  <c r="Y3000" i="1"/>
  <c r="Y3001" i="1"/>
  <c r="Y3002" i="1"/>
  <c r="Y3003" i="1"/>
  <c r="Y3004" i="1"/>
  <c r="Y3005" i="1"/>
  <c r="Y3006" i="1"/>
  <c r="Y3007" i="1"/>
  <c r="Y3008" i="1"/>
  <c r="Y3009" i="1"/>
  <c r="Y3010" i="1"/>
  <c r="Y3011" i="1"/>
  <c r="Y3012" i="1"/>
  <c r="Y3013" i="1"/>
  <c r="Y3014" i="1"/>
  <c r="Y3015" i="1"/>
  <c r="Y3016" i="1"/>
  <c r="Y3017" i="1"/>
  <c r="Y3018" i="1"/>
  <c r="Y3019" i="1"/>
  <c r="Y3020" i="1"/>
  <c r="Y3021" i="1"/>
  <c r="Y3022" i="1"/>
  <c r="Y3023" i="1"/>
  <c r="Y3024" i="1"/>
  <c r="Y3025" i="1"/>
  <c r="Y3026" i="1"/>
  <c r="Y3027" i="1"/>
  <c r="Y3028" i="1"/>
  <c r="Y3029" i="1"/>
  <c r="Y3030" i="1"/>
  <c r="Y3031" i="1"/>
  <c r="Y3032" i="1"/>
  <c r="Y3033" i="1"/>
  <c r="Y3034" i="1"/>
  <c r="Y3035" i="1"/>
  <c r="Y3036" i="1"/>
  <c r="Y3037" i="1"/>
  <c r="Y3038" i="1"/>
  <c r="Y3039" i="1"/>
  <c r="Y3040" i="1"/>
  <c r="Y3041" i="1"/>
  <c r="Y3042" i="1"/>
  <c r="Y3043" i="1"/>
  <c r="Y3044" i="1"/>
  <c r="Y3045" i="1"/>
  <c r="Y3046" i="1"/>
  <c r="Y3047" i="1"/>
  <c r="Y3048" i="1"/>
  <c r="Y3049" i="1"/>
  <c r="Y3050" i="1"/>
  <c r="Y3051" i="1"/>
  <c r="Y3052" i="1"/>
  <c r="Y3053" i="1"/>
  <c r="Y3054" i="1"/>
  <c r="Y3055" i="1"/>
  <c r="Y3056" i="1"/>
  <c r="Y3057" i="1"/>
  <c r="Y3058" i="1"/>
  <c r="Y3059" i="1"/>
  <c r="Y3060" i="1"/>
  <c r="Y3061" i="1"/>
  <c r="Y3062" i="1"/>
  <c r="Y3063" i="1"/>
  <c r="Y3064" i="1"/>
  <c r="Y3065" i="1"/>
  <c r="Y3066" i="1"/>
  <c r="Y3067" i="1"/>
  <c r="Y3068" i="1"/>
  <c r="Y3069" i="1"/>
  <c r="Y3070" i="1"/>
  <c r="Y3071" i="1"/>
  <c r="Y3072" i="1"/>
  <c r="Y3073" i="1"/>
  <c r="Y3074" i="1"/>
  <c r="Y3075" i="1"/>
  <c r="Y3076" i="1"/>
  <c r="Y3077" i="1"/>
  <c r="Y3078" i="1"/>
  <c r="Y3079" i="1"/>
  <c r="Y3080" i="1"/>
  <c r="Y3081" i="1"/>
  <c r="Y3082" i="1"/>
  <c r="Y3083" i="1"/>
  <c r="Y3084" i="1"/>
  <c r="Y3085" i="1"/>
  <c r="Y3086" i="1"/>
  <c r="Y3087" i="1"/>
  <c r="Y3088" i="1"/>
  <c r="Y3089" i="1"/>
  <c r="Y3090" i="1"/>
  <c r="Y3091" i="1"/>
  <c r="Y3092" i="1"/>
  <c r="Y3093" i="1"/>
  <c r="Y3094" i="1"/>
  <c r="Y3095" i="1"/>
  <c r="Y3096" i="1"/>
  <c r="Y3097" i="1"/>
  <c r="Y3098" i="1"/>
  <c r="Y3099" i="1"/>
  <c r="Y3100" i="1"/>
  <c r="Y3101" i="1"/>
  <c r="Y3102" i="1"/>
  <c r="Y3103" i="1"/>
  <c r="Y3104" i="1"/>
  <c r="Y3105" i="1"/>
  <c r="Y3106" i="1"/>
  <c r="Y3107" i="1"/>
  <c r="Y3108" i="1"/>
  <c r="Y3109" i="1"/>
  <c r="Y3110" i="1"/>
  <c r="Y3111" i="1"/>
  <c r="Y3112" i="1"/>
  <c r="Y3113" i="1"/>
  <c r="Y3114" i="1"/>
  <c r="Y3115" i="1"/>
  <c r="Y3116" i="1"/>
  <c r="Y3117" i="1"/>
  <c r="Y3118" i="1"/>
  <c r="Y3119" i="1"/>
  <c r="Y3120" i="1"/>
  <c r="Y3121" i="1"/>
  <c r="Y3122" i="1"/>
  <c r="Y3123" i="1"/>
  <c r="Y3124" i="1"/>
  <c r="Y3125" i="1"/>
  <c r="Y3126" i="1"/>
  <c r="Y3127" i="1"/>
  <c r="Y3128" i="1"/>
  <c r="Y3129" i="1"/>
  <c r="Y3130" i="1"/>
  <c r="Y3131" i="1"/>
  <c r="Y3132" i="1"/>
  <c r="Y3133" i="1"/>
  <c r="Y3134" i="1"/>
  <c r="Y3135" i="1"/>
  <c r="Y3136" i="1"/>
  <c r="Y3137" i="1"/>
  <c r="Y3138" i="1"/>
  <c r="Y3139" i="1"/>
  <c r="Y3140" i="1"/>
  <c r="Y3141" i="1"/>
  <c r="Y3142" i="1"/>
  <c r="Y3143" i="1"/>
  <c r="Y3144" i="1"/>
  <c r="Y3145" i="1"/>
  <c r="Y3146" i="1"/>
  <c r="Y3147" i="1"/>
  <c r="Y3148" i="1"/>
  <c r="Y3149" i="1"/>
  <c r="Y3150" i="1"/>
  <c r="Y3151" i="1"/>
  <c r="Y3152" i="1"/>
  <c r="Y3153" i="1"/>
  <c r="Y3154" i="1"/>
  <c r="Y3155" i="1"/>
  <c r="Y3156" i="1"/>
  <c r="Y3157" i="1"/>
  <c r="Y3158" i="1"/>
  <c r="Y3159" i="1"/>
  <c r="Y3160" i="1"/>
  <c r="Y3161" i="1"/>
  <c r="Y3162" i="1"/>
  <c r="Y3163" i="1"/>
  <c r="Y3164" i="1"/>
  <c r="Y3165" i="1"/>
  <c r="Y3166" i="1"/>
  <c r="Y3167" i="1"/>
  <c r="Y3168" i="1"/>
  <c r="Y3169" i="1"/>
  <c r="Y3170" i="1"/>
  <c r="Y3171" i="1"/>
  <c r="Y3172" i="1"/>
  <c r="Y3173" i="1"/>
  <c r="Y3174" i="1"/>
  <c r="Y3175" i="1"/>
  <c r="Y3176" i="1"/>
  <c r="Y3177" i="1"/>
  <c r="Y3178" i="1"/>
  <c r="Y3179" i="1"/>
  <c r="Y3180" i="1"/>
  <c r="Y3181" i="1"/>
  <c r="Y3182" i="1"/>
  <c r="Y3183" i="1"/>
  <c r="Y3184" i="1"/>
  <c r="Y3185" i="1"/>
  <c r="Y3186" i="1"/>
  <c r="X110" i="1"/>
  <c r="Z110" i="1" s="1"/>
  <c r="X113" i="1"/>
  <c r="Z113" i="1" s="1"/>
  <c r="X118" i="1"/>
  <c r="Z118" i="1" s="1"/>
  <c r="X121" i="1"/>
  <c r="Z121" i="1" s="1"/>
  <c r="X126" i="1"/>
  <c r="Z126" i="1" s="1"/>
  <c r="X129" i="1"/>
  <c r="Z129" i="1" s="1"/>
  <c r="X134" i="1"/>
  <c r="Z134" i="1" s="1"/>
  <c r="X137" i="1"/>
  <c r="Z137" i="1" s="1"/>
  <c r="X142" i="1"/>
  <c r="Z142" i="1" s="1"/>
  <c r="X145" i="1"/>
  <c r="Z145" i="1" s="1"/>
  <c r="X150" i="1"/>
  <c r="Z150" i="1" s="1"/>
  <c r="X153" i="1"/>
  <c r="Z153" i="1" s="1"/>
  <c r="X158" i="1"/>
  <c r="Z158" i="1" s="1"/>
  <c r="X161" i="1"/>
  <c r="Z161" i="1" s="1"/>
  <c r="X166" i="1"/>
  <c r="Z166" i="1" s="1"/>
  <c r="X169" i="1"/>
  <c r="Z169" i="1" s="1"/>
  <c r="X174" i="1"/>
  <c r="Z174" i="1" s="1"/>
  <c r="X177" i="1"/>
  <c r="Z177" i="1" s="1"/>
  <c r="X182" i="1"/>
  <c r="Z182" i="1" s="1"/>
  <c r="X185" i="1"/>
  <c r="Z185" i="1" s="1"/>
  <c r="X190" i="1"/>
  <c r="Z190" i="1" s="1"/>
  <c r="X193" i="1"/>
  <c r="Z193" i="1" s="1"/>
  <c r="X198" i="1"/>
  <c r="Z198" i="1" s="1"/>
  <c r="X201" i="1"/>
  <c r="Z201" i="1" s="1"/>
  <c r="X206" i="1"/>
  <c r="Z206" i="1" s="1"/>
  <c r="X209" i="1"/>
  <c r="Z209" i="1" s="1"/>
  <c r="X214" i="1"/>
  <c r="Z214" i="1" s="1"/>
  <c r="X217" i="1"/>
  <c r="Z217" i="1" s="1"/>
  <c r="X222" i="1"/>
  <c r="Z222" i="1" s="1"/>
  <c r="X225" i="1"/>
  <c r="Z225" i="1" s="1"/>
  <c r="X230" i="1"/>
  <c r="Z230" i="1" s="1"/>
  <c r="X233" i="1"/>
  <c r="Z233" i="1" s="1"/>
  <c r="X238" i="1"/>
  <c r="Z238" i="1" s="1"/>
  <c r="X241" i="1"/>
  <c r="Z241" i="1" s="1"/>
  <c r="X246" i="1"/>
  <c r="Z246" i="1" s="1"/>
  <c r="X249" i="1"/>
  <c r="Z249" i="1" s="1"/>
  <c r="X254" i="1"/>
  <c r="Z254" i="1" s="1"/>
  <c r="X257" i="1"/>
  <c r="Z257" i="1" s="1"/>
  <c r="X262" i="1"/>
  <c r="Z262" i="1" s="1"/>
  <c r="X265" i="1"/>
  <c r="Z265" i="1" s="1"/>
  <c r="X270" i="1"/>
  <c r="Z270" i="1" s="1"/>
  <c r="X273" i="1"/>
  <c r="Z273" i="1" s="1"/>
  <c r="X278" i="1"/>
  <c r="Z278" i="1" s="1"/>
  <c r="X281" i="1"/>
  <c r="Z281" i="1" s="1"/>
  <c r="X286" i="1"/>
  <c r="Z286" i="1" s="1"/>
  <c r="X289" i="1"/>
  <c r="Z289" i="1" s="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X786" i="1"/>
  <c r="X787" i="1"/>
  <c r="X788" i="1"/>
  <c r="X789" i="1"/>
  <c r="X790" i="1"/>
  <c r="X791" i="1"/>
  <c r="X792" i="1"/>
  <c r="X793" i="1"/>
  <c r="X794" i="1"/>
  <c r="X795" i="1"/>
  <c r="X796" i="1"/>
  <c r="X797" i="1"/>
  <c r="X798" i="1"/>
  <c r="X799" i="1"/>
  <c r="X800" i="1"/>
  <c r="X801" i="1"/>
  <c r="X802" i="1"/>
  <c r="X803" i="1"/>
  <c r="X804" i="1"/>
  <c r="X805" i="1"/>
  <c r="X806" i="1"/>
  <c r="X807" i="1"/>
  <c r="X808" i="1"/>
  <c r="X809" i="1"/>
  <c r="X810" i="1"/>
  <c r="X811" i="1"/>
  <c r="X812" i="1"/>
  <c r="X813" i="1"/>
  <c r="X814" i="1"/>
  <c r="X815" i="1"/>
  <c r="X816" i="1"/>
  <c r="X817" i="1"/>
  <c r="X818" i="1"/>
  <c r="X819" i="1"/>
  <c r="X820" i="1"/>
  <c r="X821" i="1"/>
  <c r="X822" i="1"/>
  <c r="X823" i="1"/>
  <c r="X824" i="1"/>
  <c r="X825" i="1"/>
  <c r="X826" i="1"/>
  <c r="X827" i="1"/>
  <c r="X828" i="1"/>
  <c r="X829" i="1"/>
  <c r="X830" i="1"/>
  <c r="X831" i="1"/>
  <c r="X832" i="1"/>
  <c r="X833" i="1"/>
  <c r="X834" i="1"/>
  <c r="X835" i="1"/>
  <c r="X836" i="1"/>
  <c r="X837" i="1"/>
  <c r="X838" i="1"/>
  <c r="X839" i="1"/>
  <c r="X840" i="1"/>
  <c r="X841" i="1"/>
  <c r="X842" i="1"/>
  <c r="X843" i="1"/>
  <c r="X844" i="1"/>
  <c r="X845" i="1"/>
  <c r="X846" i="1"/>
  <c r="X847" i="1"/>
  <c r="X848" i="1"/>
  <c r="X849" i="1"/>
  <c r="X850" i="1"/>
  <c r="X851" i="1"/>
  <c r="X852" i="1"/>
  <c r="X853" i="1"/>
  <c r="X854" i="1"/>
  <c r="X855" i="1"/>
  <c r="X856" i="1"/>
  <c r="X857" i="1"/>
  <c r="X858" i="1"/>
  <c r="X859" i="1"/>
  <c r="X860" i="1"/>
  <c r="X861" i="1"/>
  <c r="X862" i="1"/>
  <c r="X863" i="1"/>
  <c r="X864" i="1"/>
  <c r="X865" i="1"/>
  <c r="X866" i="1"/>
  <c r="X867" i="1"/>
  <c r="X868" i="1"/>
  <c r="X869" i="1"/>
  <c r="X870" i="1"/>
  <c r="X871" i="1"/>
  <c r="X872" i="1"/>
  <c r="X873" i="1"/>
  <c r="X874" i="1"/>
  <c r="X875" i="1"/>
  <c r="X876" i="1"/>
  <c r="X877" i="1"/>
  <c r="X878" i="1"/>
  <c r="X879" i="1"/>
  <c r="X880" i="1"/>
  <c r="X881" i="1"/>
  <c r="X882" i="1"/>
  <c r="X883" i="1"/>
  <c r="X884" i="1"/>
  <c r="X885" i="1"/>
  <c r="X886" i="1"/>
  <c r="X887" i="1"/>
  <c r="X888" i="1"/>
  <c r="X889" i="1"/>
  <c r="X890" i="1"/>
  <c r="X891" i="1"/>
  <c r="X892" i="1"/>
  <c r="X893" i="1"/>
  <c r="X894" i="1"/>
  <c r="X895" i="1"/>
  <c r="X896" i="1"/>
  <c r="X897" i="1"/>
  <c r="X898" i="1"/>
  <c r="X899" i="1"/>
  <c r="X900" i="1"/>
  <c r="X901" i="1"/>
  <c r="X902" i="1"/>
  <c r="X903" i="1"/>
  <c r="X904" i="1"/>
  <c r="X905" i="1"/>
  <c r="X906" i="1"/>
  <c r="X907" i="1"/>
  <c r="X908" i="1"/>
  <c r="X909" i="1"/>
  <c r="X910" i="1"/>
  <c r="X911" i="1"/>
  <c r="X912" i="1"/>
  <c r="X913" i="1"/>
  <c r="X914" i="1"/>
  <c r="X915" i="1"/>
  <c r="X916" i="1"/>
  <c r="X917" i="1"/>
  <c r="X918" i="1"/>
  <c r="X919" i="1"/>
  <c r="X920" i="1"/>
  <c r="X921" i="1"/>
  <c r="X922" i="1"/>
  <c r="X923" i="1"/>
  <c r="X924" i="1"/>
  <c r="X925" i="1"/>
  <c r="X926" i="1"/>
  <c r="X927" i="1"/>
  <c r="X928" i="1"/>
  <c r="X929" i="1"/>
  <c r="X930" i="1"/>
  <c r="X931" i="1"/>
  <c r="X932" i="1"/>
  <c r="X933" i="1"/>
  <c r="X934" i="1"/>
  <c r="X935" i="1"/>
  <c r="X936" i="1"/>
  <c r="X937" i="1"/>
  <c r="X938" i="1"/>
  <c r="X939" i="1"/>
  <c r="X940" i="1"/>
  <c r="X941" i="1"/>
  <c r="X942" i="1"/>
  <c r="X943" i="1"/>
  <c r="X944" i="1"/>
  <c r="X945" i="1"/>
  <c r="X946" i="1"/>
  <c r="X947" i="1"/>
  <c r="X948" i="1"/>
  <c r="X949" i="1"/>
  <c r="X950" i="1"/>
  <c r="X951" i="1"/>
  <c r="X952" i="1"/>
  <c r="X953" i="1"/>
  <c r="X954" i="1"/>
  <c r="X955" i="1"/>
  <c r="X956" i="1"/>
  <c r="X957" i="1"/>
  <c r="X958" i="1"/>
  <c r="X959" i="1"/>
  <c r="X960" i="1"/>
  <c r="X961" i="1"/>
  <c r="X962" i="1"/>
  <c r="X963" i="1"/>
  <c r="X964" i="1"/>
  <c r="X965" i="1"/>
  <c r="X966" i="1"/>
  <c r="X967" i="1"/>
  <c r="X968" i="1"/>
  <c r="X969" i="1"/>
  <c r="X970" i="1"/>
  <c r="X971" i="1"/>
  <c r="X972" i="1"/>
  <c r="X973" i="1"/>
  <c r="X974" i="1"/>
  <c r="X975" i="1"/>
  <c r="X976" i="1"/>
  <c r="X977" i="1"/>
  <c r="X978" i="1"/>
  <c r="X979" i="1"/>
  <c r="X980" i="1"/>
  <c r="X981" i="1"/>
  <c r="X982" i="1"/>
  <c r="X983" i="1"/>
  <c r="X984" i="1"/>
  <c r="X985" i="1"/>
  <c r="X986" i="1"/>
  <c r="X987" i="1"/>
  <c r="X988" i="1"/>
  <c r="X989" i="1"/>
  <c r="X990" i="1"/>
  <c r="X991" i="1"/>
  <c r="X992" i="1"/>
  <c r="X993" i="1"/>
  <c r="X994" i="1"/>
  <c r="X995" i="1"/>
  <c r="X996" i="1"/>
  <c r="X997" i="1"/>
  <c r="X998" i="1"/>
  <c r="X999" i="1"/>
  <c r="X1000" i="1"/>
  <c r="X1001" i="1"/>
  <c r="X1002" i="1"/>
  <c r="X1003" i="1"/>
  <c r="X1004" i="1"/>
  <c r="X1005" i="1"/>
  <c r="X1006" i="1"/>
  <c r="X1007" i="1"/>
  <c r="X1008" i="1"/>
  <c r="X1009" i="1"/>
  <c r="X1010" i="1"/>
  <c r="X1011" i="1"/>
  <c r="X1012" i="1"/>
  <c r="X1013" i="1"/>
  <c r="X1014" i="1"/>
  <c r="X1015" i="1"/>
  <c r="X1016" i="1"/>
  <c r="X1017" i="1"/>
  <c r="X1018" i="1"/>
  <c r="X1019" i="1"/>
  <c r="X1020" i="1"/>
  <c r="X1021" i="1"/>
  <c r="X1022" i="1"/>
  <c r="X1023" i="1"/>
  <c r="X1024" i="1"/>
  <c r="X1025" i="1"/>
  <c r="X1026" i="1"/>
  <c r="X1027" i="1"/>
  <c r="X1028" i="1"/>
  <c r="X1029" i="1"/>
  <c r="X1030" i="1"/>
  <c r="X1031" i="1"/>
  <c r="X1032" i="1"/>
  <c r="X1033" i="1"/>
  <c r="X1034" i="1"/>
  <c r="X1035" i="1"/>
  <c r="X1036" i="1"/>
  <c r="X1037" i="1"/>
  <c r="X1038" i="1"/>
  <c r="X1039" i="1"/>
  <c r="X1040" i="1"/>
  <c r="X1041" i="1"/>
  <c r="X1042" i="1"/>
  <c r="X1043" i="1"/>
  <c r="X1044" i="1"/>
  <c r="X1045" i="1"/>
  <c r="X1046" i="1"/>
  <c r="X1047" i="1"/>
  <c r="X1048" i="1"/>
  <c r="X1049" i="1"/>
  <c r="X1050" i="1"/>
  <c r="X1051" i="1"/>
  <c r="X1052" i="1"/>
  <c r="X1053" i="1"/>
  <c r="X1054" i="1"/>
  <c r="X1055" i="1"/>
  <c r="X1056" i="1"/>
  <c r="X1057" i="1"/>
  <c r="X1058" i="1"/>
  <c r="X1059" i="1"/>
  <c r="X1060" i="1"/>
  <c r="X1061" i="1"/>
  <c r="X1062" i="1"/>
  <c r="X1063" i="1"/>
  <c r="X1064" i="1"/>
  <c r="X1065" i="1"/>
  <c r="X1066" i="1"/>
  <c r="X1067" i="1"/>
  <c r="X1068" i="1"/>
  <c r="X1069" i="1"/>
  <c r="X1070" i="1"/>
  <c r="X1071" i="1"/>
  <c r="X1072" i="1"/>
  <c r="X1073" i="1"/>
  <c r="X1074" i="1"/>
  <c r="X1075" i="1"/>
  <c r="X1076" i="1"/>
  <c r="X1077" i="1"/>
  <c r="X1078" i="1"/>
  <c r="X1079" i="1"/>
  <c r="X1080" i="1"/>
  <c r="X1081" i="1"/>
  <c r="X1082" i="1"/>
  <c r="X1083" i="1"/>
  <c r="X1084" i="1"/>
  <c r="X1085" i="1"/>
  <c r="X1086" i="1"/>
  <c r="X1087" i="1"/>
  <c r="X1088" i="1"/>
  <c r="X1089" i="1"/>
  <c r="X1090" i="1"/>
  <c r="X1091" i="1"/>
  <c r="X1092" i="1"/>
  <c r="X1093" i="1"/>
  <c r="X1094" i="1"/>
  <c r="X1095" i="1"/>
  <c r="X1096" i="1"/>
  <c r="X1097" i="1"/>
  <c r="X1098" i="1"/>
  <c r="X1099" i="1"/>
  <c r="X1100" i="1"/>
  <c r="X1101" i="1"/>
  <c r="X1102" i="1"/>
  <c r="X1103" i="1"/>
  <c r="X1104" i="1"/>
  <c r="X1105" i="1"/>
  <c r="X1106" i="1"/>
  <c r="X1107" i="1"/>
  <c r="X1108" i="1"/>
  <c r="X1109" i="1"/>
  <c r="X1110" i="1"/>
  <c r="X1111" i="1"/>
  <c r="X1112" i="1"/>
  <c r="X1113" i="1"/>
  <c r="X1114" i="1"/>
  <c r="X1115" i="1"/>
  <c r="X1116" i="1"/>
  <c r="X1117" i="1"/>
  <c r="X1118" i="1"/>
  <c r="X1119" i="1"/>
  <c r="X1120" i="1"/>
  <c r="X1121" i="1"/>
  <c r="X1122" i="1"/>
  <c r="X1123" i="1"/>
  <c r="X1124" i="1"/>
  <c r="X1125" i="1"/>
  <c r="X1126" i="1"/>
  <c r="X1127" i="1"/>
  <c r="X1128" i="1"/>
  <c r="X1129" i="1"/>
  <c r="X1130" i="1"/>
  <c r="X1131" i="1"/>
  <c r="X1132" i="1"/>
  <c r="X1133" i="1"/>
  <c r="X1134" i="1"/>
  <c r="X1135" i="1"/>
  <c r="X1136" i="1"/>
  <c r="X1137" i="1"/>
  <c r="X1138" i="1"/>
  <c r="X1139" i="1"/>
  <c r="X1140" i="1"/>
  <c r="X1141" i="1"/>
  <c r="X1142" i="1"/>
  <c r="X1143" i="1"/>
  <c r="X1144" i="1"/>
  <c r="X1145" i="1"/>
  <c r="X1146" i="1"/>
  <c r="X1147" i="1"/>
  <c r="X1148" i="1"/>
  <c r="X1149" i="1"/>
  <c r="X1150" i="1"/>
  <c r="X1151" i="1"/>
  <c r="X1152" i="1"/>
  <c r="X1153" i="1"/>
  <c r="X1154" i="1"/>
  <c r="X1155" i="1"/>
  <c r="X1156" i="1"/>
  <c r="X1157" i="1"/>
  <c r="X1158" i="1"/>
  <c r="X1159" i="1"/>
  <c r="X1160" i="1"/>
  <c r="X1161" i="1"/>
  <c r="X1162" i="1"/>
  <c r="X1163" i="1"/>
  <c r="X1164" i="1"/>
  <c r="X1165" i="1"/>
  <c r="X1166" i="1"/>
  <c r="X1167" i="1"/>
  <c r="X1168" i="1"/>
  <c r="X1169" i="1"/>
  <c r="X1170" i="1"/>
  <c r="X1171" i="1"/>
  <c r="X1172" i="1"/>
  <c r="X1173" i="1"/>
  <c r="X1174" i="1"/>
  <c r="X1175" i="1"/>
  <c r="X1176" i="1"/>
  <c r="X1177" i="1"/>
  <c r="X1178" i="1"/>
  <c r="X1179" i="1"/>
  <c r="X1180" i="1"/>
  <c r="X1181" i="1"/>
  <c r="X1182" i="1"/>
  <c r="X1183" i="1"/>
  <c r="X1184" i="1"/>
  <c r="X1185" i="1"/>
  <c r="X1186" i="1"/>
  <c r="X1187" i="1"/>
  <c r="X1188" i="1"/>
  <c r="X1189" i="1"/>
  <c r="X1190" i="1"/>
  <c r="X1191" i="1"/>
  <c r="X1192" i="1"/>
  <c r="X1193" i="1"/>
  <c r="X1194" i="1"/>
  <c r="X1195" i="1"/>
  <c r="X1196" i="1"/>
  <c r="X1197" i="1"/>
  <c r="X1198" i="1"/>
  <c r="X1199" i="1"/>
  <c r="X1200" i="1"/>
  <c r="X1201" i="1"/>
  <c r="X1202" i="1"/>
  <c r="X1203" i="1"/>
  <c r="X1204" i="1"/>
  <c r="X1205" i="1"/>
  <c r="X1206" i="1"/>
  <c r="X1207" i="1"/>
  <c r="X1208" i="1"/>
  <c r="X1209" i="1"/>
  <c r="X1210" i="1"/>
  <c r="X1211" i="1"/>
  <c r="X1212" i="1"/>
  <c r="X1213" i="1"/>
  <c r="X1214" i="1"/>
  <c r="X1215" i="1"/>
  <c r="X1216" i="1"/>
  <c r="X1217" i="1"/>
  <c r="X1218" i="1"/>
  <c r="X1219" i="1"/>
  <c r="X1220" i="1"/>
  <c r="X1221" i="1"/>
  <c r="X1222" i="1"/>
  <c r="X1223" i="1"/>
  <c r="X1224" i="1"/>
  <c r="X1225" i="1"/>
  <c r="X1226" i="1"/>
  <c r="X1227" i="1"/>
  <c r="X1228" i="1"/>
  <c r="X1229" i="1"/>
  <c r="X1230" i="1"/>
  <c r="X1231" i="1"/>
  <c r="X1232" i="1"/>
  <c r="X1233" i="1"/>
  <c r="X1234" i="1"/>
  <c r="X1235" i="1"/>
  <c r="X1236" i="1"/>
  <c r="X1237" i="1"/>
  <c r="X1238" i="1"/>
  <c r="X1239" i="1"/>
  <c r="X1240" i="1"/>
  <c r="X1241" i="1"/>
  <c r="X1242" i="1"/>
  <c r="X1243" i="1"/>
  <c r="X1244" i="1"/>
  <c r="X1245" i="1"/>
  <c r="X1246" i="1"/>
  <c r="X1247" i="1"/>
  <c r="X1248" i="1"/>
  <c r="X1249" i="1"/>
  <c r="X1250" i="1"/>
  <c r="X1251" i="1"/>
  <c r="X1252" i="1"/>
  <c r="X1253" i="1"/>
  <c r="X1254" i="1"/>
  <c r="X1255" i="1"/>
  <c r="X1256" i="1"/>
  <c r="X1257" i="1"/>
  <c r="X1258" i="1"/>
  <c r="X1259" i="1"/>
  <c r="X1260" i="1"/>
  <c r="X1261" i="1"/>
  <c r="X1262" i="1"/>
  <c r="X1263" i="1"/>
  <c r="X1264" i="1"/>
  <c r="X1265" i="1"/>
  <c r="X1266" i="1"/>
  <c r="X1267" i="1"/>
  <c r="X1268" i="1"/>
  <c r="X1269" i="1"/>
  <c r="X1270" i="1"/>
  <c r="X1271" i="1"/>
  <c r="X1272" i="1"/>
  <c r="X1273" i="1"/>
  <c r="X1274" i="1"/>
  <c r="X1275" i="1"/>
  <c r="X1276" i="1"/>
  <c r="X1277" i="1"/>
  <c r="X1278" i="1"/>
  <c r="X1279" i="1"/>
  <c r="X1280" i="1"/>
  <c r="X1281" i="1"/>
  <c r="X1282" i="1"/>
  <c r="X1283" i="1"/>
  <c r="X1284" i="1"/>
  <c r="X1285" i="1"/>
  <c r="X1286" i="1"/>
  <c r="X1287" i="1"/>
  <c r="X1288" i="1"/>
  <c r="X1289" i="1"/>
  <c r="X1290" i="1"/>
  <c r="X1291" i="1"/>
  <c r="X1292" i="1"/>
  <c r="X1293" i="1"/>
  <c r="X1294" i="1"/>
  <c r="X1295" i="1"/>
  <c r="X1296" i="1"/>
  <c r="X1297" i="1"/>
  <c r="X1298" i="1"/>
  <c r="X1299" i="1"/>
  <c r="X1300" i="1"/>
  <c r="X1301" i="1"/>
  <c r="X1302" i="1"/>
  <c r="X1303" i="1"/>
  <c r="X1304" i="1"/>
  <c r="X1305" i="1"/>
  <c r="X1306" i="1"/>
  <c r="X1307" i="1"/>
  <c r="X1308" i="1"/>
  <c r="X1309" i="1"/>
  <c r="X1310" i="1"/>
  <c r="X1311" i="1"/>
  <c r="X1312" i="1"/>
  <c r="X1313" i="1"/>
  <c r="X1314" i="1"/>
  <c r="X1315" i="1"/>
  <c r="X1316" i="1"/>
  <c r="X1317" i="1"/>
  <c r="X1318" i="1"/>
  <c r="X1319" i="1"/>
  <c r="X1320" i="1"/>
  <c r="X1321" i="1"/>
  <c r="X1322" i="1"/>
  <c r="X1323" i="1"/>
  <c r="X1324" i="1"/>
  <c r="X1325" i="1"/>
  <c r="X1326" i="1"/>
  <c r="X1327" i="1"/>
  <c r="X1328" i="1"/>
  <c r="X1329" i="1"/>
  <c r="X1330" i="1"/>
  <c r="X1331" i="1"/>
  <c r="X1332" i="1"/>
  <c r="X1333" i="1"/>
  <c r="X1334" i="1"/>
  <c r="X1335" i="1"/>
  <c r="X1336" i="1"/>
  <c r="X1337" i="1"/>
  <c r="X1338" i="1"/>
  <c r="X1339" i="1"/>
  <c r="X1340" i="1"/>
  <c r="X1341" i="1"/>
  <c r="X1342" i="1"/>
  <c r="X1343" i="1"/>
  <c r="X1344" i="1"/>
  <c r="X1345" i="1"/>
  <c r="X1346" i="1"/>
  <c r="X1347" i="1"/>
  <c r="X1348" i="1"/>
  <c r="X1349" i="1"/>
  <c r="X1350" i="1"/>
  <c r="X1351" i="1"/>
  <c r="X1352" i="1"/>
  <c r="X1353" i="1"/>
  <c r="X1354" i="1"/>
  <c r="X1355" i="1"/>
  <c r="X1356" i="1"/>
  <c r="X1357" i="1"/>
  <c r="X1358" i="1"/>
  <c r="X1359" i="1"/>
  <c r="X1360" i="1"/>
  <c r="X1361" i="1"/>
  <c r="X1362" i="1"/>
  <c r="X1363" i="1"/>
  <c r="X1364" i="1"/>
  <c r="X1365" i="1"/>
  <c r="X1366" i="1"/>
  <c r="X1367" i="1"/>
  <c r="X1368" i="1"/>
  <c r="X1369" i="1"/>
  <c r="X1370" i="1"/>
  <c r="X1371" i="1"/>
  <c r="X1372" i="1"/>
  <c r="X1373" i="1"/>
  <c r="X1374" i="1"/>
  <c r="X1375" i="1"/>
  <c r="X1376" i="1"/>
  <c r="X1377" i="1"/>
  <c r="X1378" i="1"/>
  <c r="X1379" i="1"/>
  <c r="X1380" i="1"/>
  <c r="X1381" i="1"/>
  <c r="X1382" i="1"/>
  <c r="X1383" i="1"/>
  <c r="X1384" i="1"/>
  <c r="X1385" i="1"/>
  <c r="X1386" i="1"/>
  <c r="X1387" i="1"/>
  <c r="X1388" i="1"/>
  <c r="X1389" i="1"/>
  <c r="X1390" i="1"/>
  <c r="X1391" i="1"/>
  <c r="X1392" i="1"/>
  <c r="X1393" i="1"/>
  <c r="X1394" i="1"/>
  <c r="X1395" i="1"/>
  <c r="X1396" i="1"/>
  <c r="X1397" i="1"/>
  <c r="X1398" i="1"/>
  <c r="X1399" i="1"/>
  <c r="X1400" i="1"/>
  <c r="X1401" i="1"/>
  <c r="X1402" i="1"/>
  <c r="X1403" i="1"/>
  <c r="X1404" i="1"/>
  <c r="X1405" i="1"/>
  <c r="X1406" i="1"/>
  <c r="X1407" i="1"/>
  <c r="X1408" i="1"/>
  <c r="X1409" i="1"/>
  <c r="X1410" i="1"/>
  <c r="X1411" i="1"/>
  <c r="X1412" i="1"/>
  <c r="X1413" i="1"/>
  <c r="X1414" i="1"/>
  <c r="X1415" i="1"/>
  <c r="X1416" i="1"/>
  <c r="X1417" i="1"/>
  <c r="X1418" i="1"/>
  <c r="X1419" i="1"/>
  <c r="X1420" i="1"/>
  <c r="X1421" i="1"/>
  <c r="X1422" i="1"/>
  <c r="X1423" i="1"/>
  <c r="X1424" i="1"/>
  <c r="X1425" i="1"/>
  <c r="X1426" i="1"/>
  <c r="X1427" i="1"/>
  <c r="X1428" i="1"/>
  <c r="X1429" i="1"/>
  <c r="X1430" i="1"/>
  <c r="X1431" i="1"/>
  <c r="X1432" i="1"/>
  <c r="X1433" i="1"/>
  <c r="X1434" i="1"/>
  <c r="X1435" i="1"/>
  <c r="X1436" i="1"/>
  <c r="X1437" i="1"/>
  <c r="X1438" i="1"/>
  <c r="X1439" i="1"/>
  <c r="X1440" i="1"/>
  <c r="X1441" i="1"/>
  <c r="X1442" i="1"/>
  <c r="X1443" i="1"/>
  <c r="X1444" i="1"/>
  <c r="X1445" i="1"/>
  <c r="X1446" i="1"/>
  <c r="X1447" i="1"/>
  <c r="X1448" i="1"/>
  <c r="X1449" i="1"/>
  <c r="X1450" i="1"/>
  <c r="X1451" i="1"/>
  <c r="X1452" i="1"/>
  <c r="X1453" i="1"/>
  <c r="X1454" i="1"/>
  <c r="X1455" i="1"/>
  <c r="X1456" i="1"/>
  <c r="X1457" i="1"/>
  <c r="X1458" i="1"/>
  <c r="X1459" i="1"/>
  <c r="X1460" i="1"/>
  <c r="X1461" i="1"/>
  <c r="X1462" i="1"/>
  <c r="X1463" i="1"/>
  <c r="X1464" i="1"/>
  <c r="X1465" i="1"/>
  <c r="X1466" i="1"/>
  <c r="X1467" i="1"/>
  <c r="X1468" i="1"/>
  <c r="X1469" i="1"/>
  <c r="X1470" i="1"/>
  <c r="X1471" i="1"/>
  <c r="X1472" i="1"/>
  <c r="X1473" i="1"/>
  <c r="X1474" i="1"/>
  <c r="X1475" i="1"/>
  <c r="X1476" i="1"/>
  <c r="X1477" i="1"/>
  <c r="X1478" i="1"/>
  <c r="X1479" i="1"/>
  <c r="X1480" i="1"/>
  <c r="X1481" i="1"/>
  <c r="X1482" i="1"/>
  <c r="X1483" i="1"/>
  <c r="X1484" i="1"/>
  <c r="X1485" i="1"/>
  <c r="X1486" i="1"/>
  <c r="X1487" i="1"/>
  <c r="X1488" i="1"/>
  <c r="X1489" i="1"/>
  <c r="X1490" i="1"/>
  <c r="X1491" i="1"/>
  <c r="X1492" i="1"/>
  <c r="X1493" i="1"/>
  <c r="X1494" i="1"/>
  <c r="X1495" i="1"/>
  <c r="X1496" i="1"/>
  <c r="X1497" i="1"/>
  <c r="X1498" i="1"/>
  <c r="X1499" i="1"/>
  <c r="X1500" i="1"/>
  <c r="X1501" i="1"/>
  <c r="X1502" i="1"/>
  <c r="X1503" i="1"/>
  <c r="X1504" i="1"/>
  <c r="X1505" i="1"/>
  <c r="X1506" i="1"/>
  <c r="X1507" i="1"/>
  <c r="X1508" i="1"/>
  <c r="X1509" i="1"/>
  <c r="X1510" i="1"/>
  <c r="X1511" i="1"/>
  <c r="X1512" i="1"/>
  <c r="X1513" i="1"/>
  <c r="X1514" i="1"/>
  <c r="X1515" i="1"/>
  <c r="X1516" i="1"/>
  <c r="X1517" i="1"/>
  <c r="X1518" i="1"/>
  <c r="X1519" i="1"/>
  <c r="X1520" i="1"/>
  <c r="X1521" i="1"/>
  <c r="X1522" i="1"/>
  <c r="X1523" i="1"/>
  <c r="X1524" i="1"/>
  <c r="X1525" i="1"/>
  <c r="X1526" i="1"/>
  <c r="X1527" i="1"/>
  <c r="X1528" i="1"/>
  <c r="X1529" i="1"/>
  <c r="X1530" i="1"/>
  <c r="X1531" i="1"/>
  <c r="X1532" i="1"/>
  <c r="X1533" i="1"/>
  <c r="X1534" i="1"/>
  <c r="X1535" i="1"/>
  <c r="X1536" i="1"/>
  <c r="X1537" i="1"/>
  <c r="X1538" i="1"/>
  <c r="X1539" i="1"/>
  <c r="X1540" i="1"/>
  <c r="X1541" i="1"/>
  <c r="X1542" i="1"/>
  <c r="X1543" i="1"/>
  <c r="X1544" i="1"/>
  <c r="X1545" i="1"/>
  <c r="X1546" i="1"/>
  <c r="X1547" i="1"/>
  <c r="X1548" i="1"/>
  <c r="X1549" i="1"/>
  <c r="X1550" i="1"/>
  <c r="X1551" i="1"/>
  <c r="X1552" i="1"/>
  <c r="X1553" i="1"/>
  <c r="X1554" i="1"/>
  <c r="X1555" i="1"/>
  <c r="X1556" i="1"/>
  <c r="X1557" i="1"/>
  <c r="X1558" i="1"/>
  <c r="X1559" i="1"/>
  <c r="X1560" i="1"/>
  <c r="X1561" i="1"/>
  <c r="X1562" i="1"/>
  <c r="X1563" i="1"/>
  <c r="X1564" i="1"/>
  <c r="X1565" i="1"/>
  <c r="X1566" i="1"/>
  <c r="X1567" i="1"/>
  <c r="X1568" i="1"/>
  <c r="X1569" i="1"/>
  <c r="X1570" i="1"/>
  <c r="X1571" i="1"/>
  <c r="X1572" i="1"/>
  <c r="X1573" i="1"/>
  <c r="X1574" i="1"/>
  <c r="X1575" i="1"/>
  <c r="X1576" i="1"/>
  <c r="X1577" i="1"/>
  <c r="X1578" i="1"/>
  <c r="X1579" i="1"/>
  <c r="X1580" i="1"/>
  <c r="X1581" i="1"/>
  <c r="X1582" i="1"/>
  <c r="X1583" i="1"/>
  <c r="X1584" i="1"/>
  <c r="X1585" i="1"/>
  <c r="X1586" i="1"/>
  <c r="X1587" i="1"/>
  <c r="X1588" i="1"/>
  <c r="X1589" i="1"/>
  <c r="X1590" i="1"/>
  <c r="X1591" i="1"/>
  <c r="X1592" i="1"/>
  <c r="X1593" i="1"/>
  <c r="X1594" i="1"/>
  <c r="X1595" i="1"/>
  <c r="X1596" i="1"/>
  <c r="X1597" i="1"/>
  <c r="X1598" i="1"/>
  <c r="X1599" i="1"/>
  <c r="X1600" i="1"/>
  <c r="X1601" i="1"/>
  <c r="X1602" i="1"/>
  <c r="X1603" i="1"/>
  <c r="X1604" i="1"/>
  <c r="X1605" i="1"/>
  <c r="X1606" i="1"/>
  <c r="X1607" i="1"/>
  <c r="X1608" i="1"/>
  <c r="X1609" i="1"/>
  <c r="X1610" i="1"/>
  <c r="X1611" i="1"/>
  <c r="X1612" i="1"/>
  <c r="X1613" i="1"/>
  <c r="X1614" i="1"/>
  <c r="X1615" i="1"/>
  <c r="X1616" i="1"/>
  <c r="X1617" i="1"/>
  <c r="X1618" i="1"/>
  <c r="X1619" i="1"/>
  <c r="X1620" i="1"/>
  <c r="X1621" i="1"/>
  <c r="X1622" i="1"/>
  <c r="X1623" i="1"/>
  <c r="X1624" i="1"/>
  <c r="X1625" i="1"/>
  <c r="X1626" i="1"/>
  <c r="X1627" i="1"/>
  <c r="X1628" i="1"/>
  <c r="X1629" i="1"/>
  <c r="X1630" i="1"/>
  <c r="X1631" i="1"/>
  <c r="X1632" i="1"/>
  <c r="X1633" i="1"/>
  <c r="X1634" i="1"/>
  <c r="X1635" i="1"/>
  <c r="X1636" i="1"/>
  <c r="X1637" i="1"/>
  <c r="X1638" i="1"/>
  <c r="X1639" i="1"/>
  <c r="X1640" i="1"/>
  <c r="X1641" i="1"/>
  <c r="X1642" i="1"/>
  <c r="X1643" i="1"/>
  <c r="X1644" i="1"/>
  <c r="X1645" i="1"/>
  <c r="X1646" i="1"/>
  <c r="X1647" i="1"/>
  <c r="X1648" i="1"/>
  <c r="X1649" i="1"/>
  <c r="X1650" i="1"/>
  <c r="X1651" i="1"/>
  <c r="X1652" i="1"/>
  <c r="X1653" i="1"/>
  <c r="X1654" i="1"/>
  <c r="X1655" i="1"/>
  <c r="X1656" i="1"/>
  <c r="X1657" i="1"/>
  <c r="X1658" i="1"/>
  <c r="X1659" i="1"/>
  <c r="X1660" i="1"/>
  <c r="X1661" i="1"/>
  <c r="X1662" i="1"/>
  <c r="X1663" i="1"/>
  <c r="X1664" i="1"/>
  <c r="X1665" i="1"/>
  <c r="X1666" i="1"/>
  <c r="X1667" i="1"/>
  <c r="X1668" i="1"/>
  <c r="X1669" i="1"/>
  <c r="X1670" i="1"/>
  <c r="X1671" i="1"/>
  <c r="X1672" i="1"/>
  <c r="X1673" i="1"/>
  <c r="X1674" i="1"/>
  <c r="X1675" i="1"/>
  <c r="X1676" i="1"/>
  <c r="X1677" i="1"/>
  <c r="X1678" i="1"/>
  <c r="X1679" i="1"/>
  <c r="X1680" i="1"/>
  <c r="X1681" i="1"/>
  <c r="X1682" i="1"/>
  <c r="X1683" i="1"/>
  <c r="X1684" i="1"/>
  <c r="X1685" i="1"/>
  <c r="X1686" i="1"/>
  <c r="X1687" i="1"/>
  <c r="X1688" i="1"/>
  <c r="X1689" i="1"/>
  <c r="X1690" i="1"/>
  <c r="X1691" i="1"/>
  <c r="X1692" i="1"/>
  <c r="X1693" i="1"/>
  <c r="X1694" i="1"/>
  <c r="X1695" i="1"/>
  <c r="X1696" i="1"/>
  <c r="X1697" i="1"/>
  <c r="X1698" i="1"/>
  <c r="X1699" i="1"/>
  <c r="X1700" i="1"/>
  <c r="X1701" i="1"/>
  <c r="X1702" i="1"/>
  <c r="X1703" i="1"/>
  <c r="X1704" i="1"/>
  <c r="X1705" i="1"/>
  <c r="X1706" i="1"/>
  <c r="X1707" i="1"/>
  <c r="X1708" i="1"/>
  <c r="X1709" i="1"/>
  <c r="X1710" i="1"/>
  <c r="X1711" i="1"/>
  <c r="X1712" i="1"/>
  <c r="X1713" i="1"/>
  <c r="X1714" i="1"/>
  <c r="X1715" i="1"/>
  <c r="X1716" i="1"/>
  <c r="X1717" i="1"/>
  <c r="X1718" i="1"/>
  <c r="X1719" i="1"/>
  <c r="X1720" i="1"/>
  <c r="X1721" i="1"/>
  <c r="X1722" i="1"/>
  <c r="X1723" i="1"/>
  <c r="X1724" i="1"/>
  <c r="X1725" i="1"/>
  <c r="X1726" i="1"/>
  <c r="X1727" i="1"/>
  <c r="X1728" i="1"/>
  <c r="X1729" i="1"/>
  <c r="X1730" i="1"/>
  <c r="X1731" i="1"/>
  <c r="X1732" i="1"/>
  <c r="X1733" i="1"/>
  <c r="X1734" i="1"/>
  <c r="X1735" i="1"/>
  <c r="X1736" i="1"/>
  <c r="X1737" i="1"/>
  <c r="X1738" i="1"/>
  <c r="X1739" i="1"/>
  <c r="X1740" i="1"/>
  <c r="X1741" i="1"/>
  <c r="X1742" i="1"/>
  <c r="X1743" i="1"/>
  <c r="X1744" i="1"/>
  <c r="X1745" i="1"/>
  <c r="X1746" i="1"/>
  <c r="X1747" i="1"/>
  <c r="X1748" i="1"/>
  <c r="X1749" i="1"/>
  <c r="X1750" i="1"/>
  <c r="X1751" i="1"/>
  <c r="X1752" i="1"/>
  <c r="X1753" i="1"/>
  <c r="X1754" i="1"/>
  <c r="X1755" i="1"/>
  <c r="X1756" i="1"/>
  <c r="X1757" i="1"/>
  <c r="X1758" i="1"/>
  <c r="X1759" i="1"/>
  <c r="X1760" i="1"/>
  <c r="X1761" i="1"/>
  <c r="X1762" i="1"/>
  <c r="X1763" i="1"/>
  <c r="X1764" i="1"/>
  <c r="X1765" i="1"/>
  <c r="X1766" i="1"/>
  <c r="X1767" i="1"/>
  <c r="X1768" i="1"/>
  <c r="X1769" i="1"/>
  <c r="X1770" i="1"/>
  <c r="X1771" i="1"/>
  <c r="X1772" i="1"/>
  <c r="X1773" i="1"/>
  <c r="X1774" i="1"/>
  <c r="X1775" i="1"/>
  <c r="X1776" i="1"/>
  <c r="X1777" i="1"/>
  <c r="X1778" i="1"/>
  <c r="X1779" i="1"/>
  <c r="X1780" i="1"/>
  <c r="X1781" i="1"/>
  <c r="X1782" i="1"/>
  <c r="X1783" i="1"/>
  <c r="X1784" i="1"/>
  <c r="X1785" i="1"/>
  <c r="X1786" i="1"/>
  <c r="X1787" i="1"/>
  <c r="X1788" i="1"/>
  <c r="X1789" i="1"/>
  <c r="X1790" i="1"/>
  <c r="X1791" i="1"/>
  <c r="X1792" i="1"/>
  <c r="X1793" i="1"/>
  <c r="X1794" i="1"/>
  <c r="X1795" i="1"/>
  <c r="X1796" i="1"/>
  <c r="X1797" i="1"/>
  <c r="X1798" i="1"/>
  <c r="X1799" i="1"/>
  <c r="X1800" i="1"/>
  <c r="X1801" i="1"/>
  <c r="X1802" i="1"/>
  <c r="X1803" i="1"/>
  <c r="X1804" i="1"/>
  <c r="X1805" i="1"/>
  <c r="X1806" i="1"/>
  <c r="X1807" i="1"/>
  <c r="X1808" i="1"/>
  <c r="X1809" i="1"/>
  <c r="X1810" i="1"/>
  <c r="X1811" i="1"/>
  <c r="X1812" i="1"/>
  <c r="X1813" i="1"/>
  <c r="X1814" i="1"/>
  <c r="X1815" i="1"/>
  <c r="X1816" i="1"/>
  <c r="X1817" i="1"/>
  <c r="X1818" i="1"/>
  <c r="X1819" i="1"/>
  <c r="X1820" i="1"/>
  <c r="X1821" i="1"/>
  <c r="X1822" i="1"/>
  <c r="X1823" i="1"/>
  <c r="X1824" i="1"/>
  <c r="X1825" i="1"/>
  <c r="X1826" i="1"/>
  <c r="X1827" i="1"/>
  <c r="X1828" i="1"/>
  <c r="X1829" i="1"/>
  <c r="X1830" i="1"/>
  <c r="X1831" i="1"/>
  <c r="X1832" i="1"/>
  <c r="X1833" i="1"/>
  <c r="X1834" i="1"/>
  <c r="X1835" i="1"/>
  <c r="X1836" i="1"/>
  <c r="X1837" i="1"/>
  <c r="X1838" i="1"/>
  <c r="X1839" i="1"/>
  <c r="X1840" i="1"/>
  <c r="X1841" i="1"/>
  <c r="X1842" i="1"/>
  <c r="X1843" i="1"/>
  <c r="X1844" i="1"/>
  <c r="X1845" i="1"/>
  <c r="X1846" i="1"/>
  <c r="X1847" i="1"/>
  <c r="X1848" i="1"/>
  <c r="X1849" i="1"/>
  <c r="X1850" i="1"/>
  <c r="X1851" i="1"/>
  <c r="X1852" i="1"/>
  <c r="X1853" i="1"/>
  <c r="X1854" i="1"/>
  <c r="X1855" i="1"/>
  <c r="X1856" i="1"/>
  <c r="X1857" i="1"/>
  <c r="X1858" i="1"/>
  <c r="X1859" i="1"/>
  <c r="X1860" i="1"/>
  <c r="X1861" i="1"/>
  <c r="X1862" i="1"/>
  <c r="X1863" i="1"/>
  <c r="X1864" i="1"/>
  <c r="X1865" i="1"/>
  <c r="X1866" i="1"/>
  <c r="X1867" i="1"/>
  <c r="X1868" i="1"/>
  <c r="X1869" i="1"/>
  <c r="X1870" i="1"/>
  <c r="X1871" i="1"/>
  <c r="X1872" i="1"/>
  <c r="X1873" i="1"/>
  <c r="X1874" i="1"/>
  <c r="X1875" i="1"/>
  <c r="X1876" i="1"/>
  <c r="X1877" i="1"/>
  <c r="X1878" i="1"/>
  <c r="X1879" i="1"/>
  <c r="X1880" i="1"/>
  <c r="X1881" i="1"/>
  <c r="X1882" i="1"/>
  <c r="X1883" i="1"/>
  <c r="X1884" i="1"/>
  <c r="X1885" i="1"/>
  <c r="X1886" i="1"/>
  <c r="X1887" i="1"/>
  <c r="X1888" i="1"/>
  <c r="X1889" i="1"/>
  <c r="X1890" i="1"/>
  <c r="X1891" i="1"/>
  <c r="X1892" i="1"/>
  <c r="X1893" i="1"/>
  <c r="X1894" i="1"/>
  <c r="X1895" i="1"/>
  <c r="X1896" i="1"/>
  <c r="X1897" i="1"/>
  <c r="X1898" i="1"/>
  <c r="X1899" i="1"/>
  <c r="X1900" i="1"/>
  <c r="X1901" i="1"/>
  <c r="X1902" i="1"/>
  <c r="X1903" i="1"/>
  <c r="X1904" i="1"/>
  <c r="X1905" i="1"/>
  <c r="X1906" i="1"/>
  <c r="X1907" i="1"/>
  <c r="X1908" i="1"/>
  <c r="X1909" i="1"/>
  <c r="X1910" i="1"/>
  <c r="X1911" i="1"/>
  <c r="X1912" i="1"/>
  <c r="X1913" i="1"/>
  <c r="X1914" i="1"/>
  <c r="X1915" i="1"/>
  <c r="X1916" i="1"/>
  <c r="X1917" i="1"/>
  <c r="X1918" i="1"/>
  <c r="X1919" i="1"/>
  <c r="X1920" i="1"/>
  <c r="X1921" i="1"/>
  <c r="X1922" i="1"/>
  <c r="X1923" i="1"/>
  <c r="X1924" i="1"/>
  <c r="X1925" i="1"/>
  <c r="X1926" i="1"/>
  <c r="X1927" i="1"/>
  <c r="X1928" i="1"/>
  <c r="X1929" i="1"/>
  <c r="X1930" i="1"/>
  <c r="X1931" i="1"/>
  <c r="X1932" i="1"/>
  <c r="X1933" i="1"/>
  <c r="X1934" i="1"/>
  <c r="X1935" i="1"/>
  <c r="X1936" i="1"/>
  <c r="X1937" i="1"/>
  <c r="X1938" i="1"/>
  <c r="X1939" i="1"/>
  <c r="X1940" i="1"/>
  <c r="X1941" i="1"/>
  <c r="X1942" i="1"/>
  <c r="X1943" i="1"/>
  <c r="X1944" i="1"/>
  <c r="X1945" i="1"/>
  <c r="X1946" i="1"/>
  <c r="X1947" i="1"/>
  <c r="X1948" i="1"/>
  <c r="X1949" i="1"/>
  <c r="X1950" i="1"/>
  <c r="X1951" i="1"/>
  <c r="X1952" i="1"/>
  <c r="X1953" i="1"/>
  <c r="X1954" i="1"/>
  <c r="X1955" i="1"/>
  <c r="X1956" i="1"/>
  <c r="X1957" i="1"/>
  <c r="X1958" i="1"/>
  <c r="X1959" i="1"/>
  <c r="X1960" i="1"/>
  <c r="X1961" i="1"/>
  <c r="X1962" i="1"/>
  <c r="X1963" i="1"/>
  <c r="X1964" i="1"/>
  <c r="X1965" i="1"/>
  <c r="X1966" i="1"/>
  <c r="X1967" i="1"/>
  <c r="X1968" i="1"/>
  <c r="X1969" i="1"/>
  <c r="X1970" i="1"/>
  <c r="X1971" i="1"/>
  <c r="X1972" i="1"/>
  <c r="X1973" i="1"/>
  <c r="X1974" i="1"/>
  <c r="X1975" i="1"/>
  <c r="X1976" i="1"/>
  <c r="X1977" i="1"/>
  <c r="X1978" i="1"/>
  <c r="X1979" i="1"/>
  <c r="X1980" i="1"/>
  <c r="X1981" i="1"/>
  <c r="X1982" i="1"/>
  <c r="X1983" i="1"/>
  <c r="X1984" i="1"/>
  <c r="X1985" i="1"/>
  <c r="X1986" i="1"/>
  <c r="X1987" i="1"/>
  <c r="X1988" i="1"/>
  <c r="X1989" i="1"/>
  <c r="X1990" i="1"/>
  <c r="X1991" i="1"/>
  <c r="X1992" i="1"/>
  <c r="X1993" i="1"/>
  <c r="X1994" i="1"/>
  <c r="X1995" i="1"/>
  <c r="X1996" i="1"/>
  <c r="X1997" i="1"/>
  <c r="X1998" i="1"/>
  <c r="X1999" i="1"/>
  <c r="X2000" i="1"/>
  <c r="X2001" i="1"/>
  <c r="X2002" i="1"/>
  <c r="X2003" i="1"/>
  <c r="X2004" i="1"/>
  <c r="X2005" i="1"/>
  <c r="X2006" i="1"/>
  <c r="X2007" i="1"/>
  <c r="X2008" i="1"/>
  <c r="X2009" i="1"/>
  <c r="X2010" i="1"/>
  <c r="X2011" i="1"/>
  <c r="X2012" i="1"/>
  <c r="X2013" i="1"/>
  <c r="X2014" i="1"/>
  <c r="X2015" i="1"/>
  <c r="X2016" i="1"/>
  <c r="X2017" i="1"/>
  <c r="X2018" i="1"/>
  <c r="X2019" i="1"/>
  <c r="X2020" i="1"/>
  <c r="X2021" i="1"/>
  <c r="X2022" i="1"/>
  <c r="X2023" i="1"/>
  <c r="X2024" i="1"/>
  <c r="X2025" i="1"/>
  <c r="X2026" i="1"/>
  <c r="X2027" i="1"/>
  <c r="X2028" i="1"/>
  <c r="X2029" i="1"/>
  <c r="X2030" i="1"/>
  <c r="X2031" i="1"/>
  <c r="X2032" i="1"/>
  <c r="X2033" i="1"/>
  <c r="X2034" i="1"/>
  <c r="X2035" i="1"/>
  <c r="X2036" i="1"/>
  <c r="X2037" i="1"/>
  <c r="X2038" i="1"/>
  <c r="X2039" i="1"/>
  <c r="X2040" i="1"/>
  <c r="X2041" i="1"/>
  <c r="X2042" i="1"/>
  <c r="X2043" i="1"/>
  <c r="X2044" i="1"/>
  <c r="X2045" i="1"/>
  <c r="X2046" i="1"/>
  <c r="X2047" i="1"/>
  <c r="X2048" i="1"/>
  <c r="X2049" i="1"/>
  <c r="X2050" i="1"/>
  <c r="X2051" i="1"/>
  <c r="X2052" i="1"/>
  <c r="X2053" i="1"/>
  <c r="X2054" i="1"/>
  <c r="X2055" i="1"/>
  <c r="X2056" i="1"/>
  <c r="X2057" i="1"/>
  <c r="X2058" i="1"/>
  <c r="X2059" i="1"/>
  <c r="X2060" i="1"/>
  <c r="X2061" i="1"/>
  <c r="X2062" i="1"/>
  <c r="X2063" i="1"/>
  <c r="X2064" i="1"/>
  <c r="X2065" i="1"/>
  <c r="X2066" i="1"/>
  <c r="X2067" i="1"/>
  <c r="X2068" i="1"/>
  <c r="X2069" i="1"/>
  <c r="X2070" i="1"/>
  <c r="X2071" i="1"/>
  <c r="X2072" i="1"/>
  <c r="X2073" i="1"/>
  <c r="X2074" i="1"/>
  <c r="X2075" i="1"/>
  <c r="X2076" i="1"/>
  <c r="X2077" i="1"/>
  <c r="X2078" i="1"/>
  <c r="X2079" i="1"/>
  <c r="X2080" i="1"/>
  <c r="X2081" i="1"/>
  <c r="X2082" i="1"/>
  <c r="X2083" i="1"/>
  <c r="X2084" i="1"/>
  <c r="X2085" i="1"/>
  <c r="X2086" i="1"/>
  <c r="X2087" i="1"/>
  <c r="X2088" i="1"/>
  <c r="X2089" i="1"/>
  <c r="X2090" i="1"/>
  <c r="X2091" i="1"/>
  <c r="X2092" i="1"/>
  <c r="X2093" i="1"/>
  <c r="X2094" i="1"/>
  <c r="X2095" i="1"/>
  <c r="X2096" i="1"/>
  <c r="X2097" i="1"/>
  <c r="X2098" i="1"/>
  <c r="X2099" i="1"/>
  <c r="X2100" i="1"/>
  <c r="X2101" i="1"/>
  <c r="X2102" i="1"/>
  <c r="X2103" i="1"/>
  <c r="X2104" i="1"/>
  <c r="X2105" i="1"/>
  <c r="X2106" i="1"/>
  <c r="X2107" i="1"/>
  <c r="X2108" i="1"/>
  <c r="X2109" i="1"/>
  <c r="X2110" i="1"/>
  <c r="X2111" i="1"/>
  <c r="X2112" i="1"/>
  <c r="X2113" i="1"/>
  <c r="X2114" i="1"/>
  <c r="X2115" i="1"/>
  <c r="X2116" i="1"/>
  <c r="X2117" i="1"/>
  <c r="X2118" i="1"/>
  <c r="X2119" i="1"/>
  <c r="X2120" i="1"/>
  <c r="X2121" i="1"/>
  <c r="X2122" i="1"/>
  <c r="X2123" i="1"/>
  <c r="X2124" i="1"/>
  <c r="X2125" i="1"/>
  <c r="X2126" i="1"/>
  <c r="X2127" i="1"/>
  <c r="X2128" i="1"/>
  <c r="X2129" i="1"/>
  <c r="X2130" i="1"/>
  <c r="X2131" i="1"/>
  <c r="X2132" i="1"/>
  <c r="X2133" i="1"/>
  <c r="X2134" i="1"/>
  <c r="X2135" i="1"/>
  <c r="X2136" i="1"/>
  <c r="X2137" i="1"/>
  <c r="X2138" i="1"/>
  <c r="X2139" i="1"/>
  <c r="X2140" i="1"/>
  <c r="X2141" i="1"/>
  <c r="X2142" i="1"/>
  <c r="X2143" i="1"/>
  <c r="X2144" i="1"/>
  <c r="X2145" i="1"/>
  <c r="X2146" i="1"/>
  <c r="X2147" i="1"/>
  <c r="X2148" i="1"/>
  <c r="X2149" i="1"/>
  <c r="X2150" i="1"/>
  <c r="X2151" i="1"/>
  <c r="X2152" i="1"/>
  <c r="X2153" i="1"/>
  <c r="X2154" i="1"/>
  <c r="X2155" i="1"/>
  <c r="X2156" i="1"/>
  <c r="X2157" i="1"/>
  <c r="X2158" i="1"/>
  <c r="X2159" i="1"/>
  <c r="X2160" i="1"/>
  <c r="X2161" i="1"/>
  <c r="X2162" i="1"/>
  <c r="X2163" i="1"/>
  <c r="X2164" i="1"/>
  <c r="X2165" i="1"/>
  <c r="X2166" i="1"/>
  <c r="X2167" i="1"/>
  <c r="X2168" i="1"/>
  <c r="X2169" i="1"/>
  <c r="X2170" i="1"/>
  <c r="X2171" i="1"/>
  <c r="X2172" i="1"/>
  <c r="X2173" i="1"/>
  <c r="X2174" i="1"/>
  <c r="X2175" i="1"/>
  <c r="X2176" i="1"/>
  <c r="X2177" i="1"/>
  <c r="X2178" i="1"/>
  <c r="X2179" i="1"/>
  <c r="X2180" i="1"/>
  <c r="X2181" i="1"/>
  <c r="X2182" i="1"/>
  <c r="X2183" i="1"/>
  <c r="X2184" i="1"/>
  <c r="X2185" i="1"/>
  <c r="X2186" i="1"/>
  <c r="X2187" i="1"/>
  <c r="X2188" i="1"/>
  <c r="X2189" i="1"/>
  <c r="X2190" i="1"/>
  <c r="X2191" i="1"/>
  <c r="X2192" i="1"/>
  <c r="X2193" i="1"/>
  <c r="X2194" i="1"/>
  <c r="X2195" i="1"/>
  <c r="X2196" i="1"/>
  <c r="X2197" i="1"/>
  <c r="X2198" i="1"/>
  <c r="X2199" i="1"/>
  <c r="X2200" i="1"/>
  <c r="X2201" i="1"/>
  <c r="X2202" i="1"/>
  <c r="X2203" i="1"/>
  <c r="X2204" i="1"/>
  <c r="X2205" i="1"/>
  <c r="X2206" i="1"/>
  <c r="X2207" i="1"/>
  <c r="X2208" i="1"/>
  <c r="X2209" i="1"/>
  <c r="X2210" i="1"/>
  <c r="X2211" i="1"/>
  <c r="X2212" i="1"/>
  <c r="X2213" i="1"/>
  <c r="X2214" i="1"/>
  <c r="X2215" i="1"/>
  <c r="X2216" i="1"/>
  <c r="X2217" i="1"/>
  <c r="X2218" i="1"/>
  <c r="X2219" i="1"/>
  <c r="X2220" i="1"/>
  <c r="X2221" i="1"/>
  <c r="X2222" i="1"/>
  <c r="X2223" i="1"/>
  <c r="X2224" i="1"/>
  <c r="X2225" i="1"/>
  <c r="X2226" i="1"/>
  <c r="X2227" i="1"/>
  <c r="X2228" i="1"/>
  <c r="X2229" i="1"/>
  <c r="X2230" i="1"/>
  <c r="X2231" i="1"/>
  <c r="X2232" i="1"/>
  <c r="X2233" i="1"/>
  <c r="X2234" i="1"/>
  <c r="X2235" i="1"/>
  <c r="X2236" i="1"/>
  <c r="X2237" i="1"/>
  <c r="X2238" i="1"/>
  <c r="X2239" i="1"/>
  <c r="X2240" i="1"/>
  <c r="X2241" i="1"/>
  <c r="X2242" i="1"/>
  <c r="X2243" i="1"/>
  <c r="X2244" i="1"/>
  <c r="X2245" i="1"/>
  <c r="X2246" i="1"/>
  <c r="X2247" i="1"/>
  <c r="X2248" i="1"/>
  <c r="X2249" i="1"/>
  <c r="X2250" i="1"/>
  <c r="X2251" i="1"/>
  <c r="X2252" i="1"/>
  <c r="X2253" i="1"/>
  <c r="X2254" i="1"/>
  <c r="X2255" i="1"/>
  <c r="X2256" i="1"/>
  <c r="X2257" i="1"/>
  <c r="X2258" i="1"/>
  <c r="X2259" i="1"/>
  <c r="X2260" i="1"/>
  <c r="X2261" i="1"/>
  <c r="X2262" i="1"/>
  <c r="X2263" i="1"/>
  <c r="X2264" i="1"/>
  <c r="X2265" i="1"/>
  <c r="X2266" i="1"/>
  <c r="X2267" i="1"/>
  <c r="X2268" i="1"/>
  <c r="X2269" i="1"/>
  <c r="X2270" i="1"/>
  <c r="X2271" i="1"/>
  <c r="X2272" i="1"/>
  <c r="X2273" i="1"/>
  <c r="X2274" i="1"/>
  <c r="X2275" i="1"/>
  <c r="X2276" i="1"/>
  <c r="X2277" i="1"/>
  <c r="X2278" i="1"/>
  <c r="X2279" i="1"/>
  <c r="X2280" i="1"/>
  <c r="X2281" i="1"/>
  <c r="X2282" i="1"/>
  <c r="X2283" i="1"/>
  <c r="X2284" i="1"/>
  <c r="X2285" i="1"/>
  <c r="X2286" i="1"/>
  <c r="X2287" i="1"/>
  <c r="X2288" i="1"/>
  <c r="X2289" i="1"/>
  <c r="X2290" i="1"/>
  <c r="X2291" i="1"/>
  <c r="X2292" i="1"/>
  <c r="X2293" i="1"/>
  <c r="X2294" i="1"/>
  <c r="X2295" i="1"/>
  <c r="X2296" i="1"/>
  <c r="X2297" i="1"/>
  <c r="X2298" i="1"/>
  <c r="X2299" i="1"/>
  <c r="X2300" i="1"/>
  <c r="X2301" i="1"/>
  <c r="X2302" i="1"/>
  <c r="X2303" i="1"/>
  <c r="X2304" i="1"/>
  <c r="X2305" i="1"/>
  <c r="X2306" i="1"/>
  <c r="X2307" i="1"/>
  <c r="X2308" i="1"/>
  <c r="X2309" i="1"/>
  <c r="X2310" i="1"/>
  <c r="X2311" i="1"/>
  <c r="X2312" i="1"/>
  <c r="X2313" i="1"/>
  <c r="X2314" i="1"/>
  <c r="X2315" i="1"/>
  <c r="X2316" i="1"/>
  <c r="X2317" i="1"/>
  <c r="X2318" i="1"/>
  <c r="X2319" i="1"/>
  <c r="X2320" i="1"/>
  <c r="X2321" i="1"/>
  <c r="X2322" i="1"/>
  <c r="X2323" i="1"/>
  <c r="X2324" i="1"/>
  <c r="X2325" i="1"/>
  <c r="X2326" i="1"/>
  <c r="X2327" i="1"/>
  <c r="X2328" i="1"/>
  <c r="X2329" i="1"/>
  <c r="X2330" i="1"/>
  <c r="X2331" i="1"/>
  <c r="X2332" i="1"/>
  <c r="X2333" i="1"/>
  <c r="X2334" i="1"/>
  <c r="X2335" i="1"/>
  <c r="X2336" i="1"/>
  <c r="X2337" i="1"/>
  <c r="X2338" i="1"/>
  <c r="X2339" i="1"/>
  <c r="X2340" i="1"/>
  <c r="X2341" i="1"/>
  <c r="X2342" i="1"/>
  <c r="X2343" i="1"/>
  <c r="X2344" i="1"/>
  <c r="X2345" i="1"/>
  <c r="X2346" i="1"/>
  <c r="X2347" i="1"/>
  <c r="X2348" i="1"/>
  <c r="X2349" i="1"/>
  <c r="X2350" i="1"/>
  <c r="X2351" i="1"/>
  <c r="X2352" i="1"/>
  <c r="X2353" i="1"/>
  <c r="X2354" i="1"/>
  <c r="X2355" i="1"/>
  <c r="X2356" i="1"/>
  <c r="X2357" i="1"/>
  <c r="X2358" i="1"/>
  <c r="X2359" i="1"/>
  <c r="X2360" i="1"/>
  <c r="X2361" i="1"/>
  <c r="X2362" i="1"/>
  <c r="X2363" i="1"/>
  <c r="X2364" i="1"/>
  <c r="X2365" i="1"/>
  <c r="X2366" i="1"/>
  <c r="X2367" i="1"/>
  <c r="X2368" i="1"/>
  <c r="X2369" i="1"/>
  <c r="X2370" i="1"/>
  <c r="X2371" i="1"/>
  <c r="X2372" i="1"/>
  <c r="X2373" i="1"/>
  <c r="X2374" i="1"/>
  <c r="X2375" i="1"/>
  <c r="X2376" i="1"/>
  <c r="X2377" i="1"/>
  <c r="X2378" i="1"/>
  <c r="X2379" i="1"/>
  <c r="X2380" i="1"/>
  <c r="X2381" i="1"/>
  <c r="X2382" i="1"/>
  <c r="X2383" i="1"/>
  <c r="X2384" i="1"/>
  <c r="X2385" i="1"/>
  <c r="X2386" i="1"/>
  <c r="X2387" i="1"/>
  <c r="X2388" i="1"/>
  <c r="X2389" i="1"/>
  <c r="X2390" i="1"/>
  <c r="X2391" i="1"/>
  <c r="X2392" i="1"/>
  <c r="X2393" i="1"/>
  <c r="X2394" i="1"/>
  <c r="X2395" i="1"/>
  <c r="X2396" i="1"/>
  <c r="X2397" i="1"/>
  <c r="X2398" i="1"/>
  <c r="X2399" i="1"/>
  <c r="X2400" i="1"/>
  <c r="X2401" i="1"/>
  <c r="X2402" i="1"/>
  <c r="X2403" i="1"/>
  <c r="X2404" i="1"/>
  <c r="X2405" i="1"/>
  <c r="X2406" i="1"/>
  <c r="X2407" i="1"/>
  <c r="X2408" i="1"/>
  <c r="X2409" i="1"/>
  <c r="X2410" i="1"/>
  <c r="X2411" i="1"/>
  <c r="X2412" i="1"/>
  <c r="X2413" i="1"/>
  <c r="X2414" i="1"/>
  <c r="X2415" i="1"/>
  <c r="X2416" i="1"/>
  <c r="X2417" i="1"/>
  <c r="X2418" i="1"/>
  <c r="X2419" i="1"/>
  <c r="X2420" i="1"/>
  <c r="X2421" i="1"/>
  <c r="X2422" i="1"/>
  <c r="X2423" i="1"/>
  <c r="X2424" i="1"/>
  <c r="X2425" i="1"/>
  <c r="X2426" i="1"/>
  <c r="X2427" i="1"/>
  <c r="X2428" i="1"/>
  <c r="X2429" i="1"/>
  <c r="X2430" i="1"/>
  <c r="X2431" i="1"/>
  <c r="X2432" i="1"/>
  <c r="X2433" i="1"/>
  <c r="X2434" i="1"/>
  <c r="X2435" i="1"/>
  <c r="X2436" i="1"/>
  <c r="X2437" i="1"/>
  <c r="X2438" i="1"/>
  <c r="X2439" i="1"/>
  <c r="X2440" i="1"/>
  <c r="X2441" i="1"/>
  <c r="X2442" i="1"/>
  <c r="X2443" i="1"/>
  <c r="X2444" i="1"/>
  <c r="X2445" i="1"/>
  <c r="X2446" i="1"/>
  <c r="X2447" i="1"/>
  <c r="X2448" i="1"/>
  <c r="X2449" i="1"/>
  <c r="X2450" i="1"/>
  <c r="X2451" i="1"/>
  <c r="X2452" i="1"/>
  <c r="X2453" i="1"/>
  <c r="X2454" i="1"/>
  <c r="X2455" i="1"/>
  <c r="X2456" i="1"/>
  <c r="X2457" i="1"/>
  <c r="X2458" i="1"/>
  <c r="X2459" i="1"/>
  <c r="X2460" i="1"/>
  <c r="X2461" i="1"/>
  <c r="X2462" i="1"/>
  <c r="X2463" i="1"/>
  <c r="X2464" i="1"/>
  <c r="X2465" i="1"/>
  <c r="X2466" i="1"/>
  <c r="X2467" i="1"/>
  <c r="X2468" i="1"/>
  <c r="X2469" i="1"/>
  <c r="X2470" i="1"/>
  <c r="X2471" i="1"/>
  <c r="X2472" i="1"/>
  <c r="X2473" i="1"/>
  <c r="X2474" i="1"/>
  <c r="X2475" i="1"/>
  <c r="X2476" i="1"/>
  <c r="X2477" i="1"/>
  <c r="X2478" i="1"/>
  <c r="X2479" i="1"/>
  <c r="X2480" i="1"/>
  <c r="X2481" i="1"/>
  <c r="X2482" i="1"/>
  <c r="X2483" i="1"/>
  <c r="X2484" i="1"/>
  <c r="X2485" i="1"/>
  <c r="X2486" i="1"/>
  <c r="X2487" i="1"/>
  <c r="X2488" i="1"/>
  <c r="X2489" i="1"/>
  <c r="X2490" i="1"/>
  <c r="X2491" i="1"/>
  <c r="X2492" i="1"/>
  <c r="X2493" i="1"/>
  <c r="X2494" i="1"/>
  <c r="X2495" i="1"/>
  <c r="X2496" i="1"/>
  <c r="X2497" i="1"/>
  <c r="X2498" i="1"/>
  <c r="X2499" i="1"/>
  <c r="X2500" i="1"/>
  <c r="X2501" i="1"/>
  <c r="X2502" i="1"/>
  <c r="X2503" i="1"/>
  <c r="X2504" i="1"/>
  <c r="X2505" i="1"/>
  <c r="X2506" i="1"/>
  <c r="X2507" i="1"/>
  <c r="X2508" i="1"/>
  <c r="X2509" i="1"/>
  <c r="X2510" i="1"/>
  <c r="X2511" i="1"/>
  <c r="X2512" i="1"/>
  <c r="X2513" i="1"/>
  <c r="X2514" i="1"/>
  <c r="X2515" i="1"/>
  <c r="X2516" i="1"/>
  <c r="X2517" i="1"/>
  <c r="X2518" i="1"/>
  <c r="X2519" i="1"/>
  <c r="X2520" i="1"/>
  <c r="X2521" i="1"/>
  <c r="X2522" i="1"/>
  <c r="X2523" i="1"/>
  <c r="X2524" i="1"/>
  <c r="X2525" i="1"/>
  <c r="X2526" i="1"/>
  <c r="X2527" i="1"/>
  <c r="X2528" i="1"/>
  <c r="X2529" i="1"/>
  <c r="X2530" i="1"/>
  <c r="X2531" i="1"/>
  <c r="X2532" i="1"/>
  <c r="X2533" i="1"/>
  <c r="X2534" i="1"/>
  <c r="X2535" i="1"/>
  <c r="X2536" i="1"/>
  <c r="X2537" i="1"/>
  <c r="X2538" i="1"/>
  <c r="X2539" i="1"/>
  <c r="X2540" i="1"/>
  <c r="X2541" i="1"/>
  <c r="X2542" i="1"/>
  <c r="X2543" i="1"/>
  <c r="X2544" i="1"/>
  <c r="X2545" i="1"/>
  <c r="X2546" i="1"/>
  <c r="X2547" i="1"/>
  <c r="X2548" i="1"/>
  <c r="X2549" i="1"/>
  <c r="X2550" i="1"/>
  <c r="X2551" i="1"/>
  <c r="X2552" i="1"/>
  <c r="X2553" i="1"/>
  <c r="X2554" i="1"/>
  <c r="X2555" i="1"/>
  <c r="X2556" i="1"/>
  <c r="X2557" i="1"/>
  <c r="X2558" i="1"/>
  <c r="X2559" i="1"/>
  <c r="X2560" i="1"/>
  <c r="X2561" i="1"/>
  <c r="X2562" i="1"/>
  <c r="X2563" i="1"/>
  <c r="X2564" i="1"/>
  <c r="X2565" i="1"/>
  <c r="X2566" i="1"/>
  <c r="X2567" i="1"/>
  <c r="X2568" i="1"/>
  <c r="X2569" i="1"/>
  <c r="X2570" i="1"/>
  <c r="X2571" i="1"/>
  <c r="X2572" i="1"/>
  <c r="X2573" i="1"/>
  <c r="X2574" i="1"/>
  <c r="X2575" i="1"/>
  <c r="X2576" i="1"/>
  <c r="X2577" i="1"/>
  <c r="X2578" i="1"/>
  <c r="X2579" i="1"/>
  <c r="X2580" i="1"/>
  <c r="X2581" i="1"/>
  <c r="X2582" i="1"/>
  <c r="X2583" i="1"/>
  <c r="X2584" i="1"/>
  <c r="X2585" i="1"/>
  <c r="X2586" i="1"/>
  <c r="X2587" i="1"/>
  <c r="X2588" i="1"/>
  <c r="X2589" i="1"/>
  <c r="X2590" i="1"/>
  <c r="X2591" i="1"/>
  <c r="X2592" i="1"/>
  <c r="X2593" i="1"/>
  <c r="X2594" i="1"/>
  <c r="X2595" i="1"/>
  <c r="X2596" i="1"/>
  <c r="X2597" i="1"/>
  <c r="X2598" i="1"/>
  <c r="X2599" i="1"/>
  <c r="X2600" i="1"/>
  <c r="X2601" i="1"/>
  <c r="X2602" i="1"/>
  <c r="X2603" i="1"/>
  <c r="X2604" i="1"/>
  <c r="X2605" i="1"/>
  <c r="X2606" i="1"/>
  <c r="X2607" i="1"/>
  <c r="X2608" i="1"/>
  <c r="X2609" i="1"/>
  <c r="X2610" i="1"/>
  <c r="X2611" i="1"/>
  <c r="X2612" i="1"/>
  <c r="X2613" i="1"/>
  <c r="X2614" i="1"/>
  <c r="X2615" i="1"/>
  <c r="X2616" i="1"/>
  <c r="X2617" i="1"/>
  <c r="X2618" i="1"/>
  <c r="X2619" i="1"/>
  <c r="X2620" i="1"/>
  <c r="X2621" i="1"/>
  <c r="X2622" i="1"/>
  <c r="X2623" i="1"/>
  <c r="X2624" i="1"/>
  <c r="X2625" i="1"/>
  <c r="X2626" i="1"/>
  <c r="X2627" i="1"/>
  <c r="X2628" i="1"/>
  <c r="X2629" i="1"/>
  <c r="X2630" i="1"/>
  <c r="X2631" i="1"/>
  <c r="X2632" i="1"/>
  <c r="X2633" i="1"/>
  <c r="X2634" i="1"/>
  <c r="X2635" i="1"/>
  <c r="X2636" i="1"/>
  <c r="X2637" i="1"/>
  <c r="X2638" i="1"/>
  <c r="X2639" i="1"/>
  <c r="X2640" i="1"/>
  <c r="X2641" i="1"/>
  <c r="X2642" i="1"/>
  <c r="X2643" i="1"/>
  <c r="X2644" i="1"/>
  <c r="X2645" i="1"/>
  <c r="X2646" i="1"/>
  <c r="X2647" i="1"/>
  <c r="X2648" i="1"/>
  <c r="X2649" i="1"/>
  <c r="X2650" i="1"/>
  <c r="X2651" i="1"/>
  <c r="X2652" i="1"/>
  <c r="X2653" i="1"/>
  <c r="X2654" i="1"/>
  <c r="X2655" i="1"/>
  <c r="X2656" i="1"/>
  <c r="X2657" i="1"/>
  <c r="X2658" i="1"/>
  <c r="X2659" i="1"/>
  <c r="X2660" i="1"/>
  <c r="X2661" i="1"/>
  <c r="X2662" i="1"/>
  <c r="X2663" i="1"/>
  <c r="X2664" i="1"/>
  <c r="X2665" i="1"/>
  <c r="X2666" i="1"/>
  <c r="X2667" i="1"/>
  <c r="X2668" i="1"/>
  <c r="X2669" i="1"/>
  <c r="X2670" i="1"/>
  <c r="X2671" i="1"/>
  <c r="X2672" i="1"/>
  <c r="X2673" i="1"/>
  <c r="X2674" i="1"/>
  <c r="X2675" i="1"/>
  <c r="X2676" i="1"/>
  <c r="X2677" i="1"/>
  <c r="X2678" i="1"/>
  <c r="X2679" i="1"/>
  <c r="X2680" i="1"/>
  <c r="X2681" i="1"/>
  <c r="X2682" i="1"/>
  <c r="X2683" i="1"/>
  <c r="X2684" i="1"/>
  <c r="X2685" i="1"/>
  <c r="X2686" i="1"/>
  <c r="X2687" i="1"/>
  <c r="X2688" i="1"/>
  <c r="X2689" i="1"/>
  <c r="X2690" i="1"/>
  <c r="X2691" i="1"/>
  <c r="X2692" i="1"/>
  <c r="X2693" i="1"/>
  <c r="X2694" i="1"/>
  <c r="X2695" i="1"/>
  <c r="X2696" i="1"/>
  <c r="X2697" i="1"/>
  <c r="X2698" i="1"/>
  <c r="X2699" i="1"/>
  <c r="X2700" i="1"/>
  <c r="X2701" i="1"/>
  <c r="X2702" i="1"/>
  <c r="X2703" i="1"/>
  <c r="X2704" i="1"/>
  <c r="X2705" i="1"/>
  <c r="X2706" i="1"/>
  <c r="X2707" i="1"/>
  <c r="X2708" i="1"/>
  <c r="X2709" i="1"/>
  <c r="X2710" i="1"/>
  <c r="X2711" i="1"/>
  <c r="X2712" i="1"/>
  <c r="X2713" i="1"/>
  <c r="X2714" i="1"/>
  <c r="X2715" i="1"/>
  <c r="X2716" i="1"/>
  <c r="X2717" i="1"/>
  <c r="X2718" i="1"/>
  <c r="X2719" i="1"/>
  <c r="X2720" i="1"/>
  <c r="X2721" i="1"/>
  <c r="X2722" i="1"/>
  <c r="X2723" i="1"/>
  <c r="X2724" i="1"/>
  <c r="X2725" i="1"/>
  <c r="X2726" i="1"/>
  <c r="X2727" i="1"/>
  <c r="X2728" i="1"/>
  <c r="X2729" i="1"/>
  <c r="X2730" i="1"/>
  <c r="X2731" i="1"/>
  <c r="X2732" i="1"/>
  <c r="X2733" i="1"/>
  <c r="X2734" i="1"/>
  <c r="X2735" i="1"/>
  <c r="X2736" i="1"/>
  <c r="X2737" i="1"/>
  <c r="X2738" i="1"/>
  <c r="X2739" i="1"/>
  <c r="X2740" i="1"/>
  <c r="X2741" i="1"/>
  <c r="X2742" i="1"/>
  <c r="X2743" i="1"/>
  <c r="X2744" i="1"/>
  <c r="X2745" i="1"/>
  <c r="X2746" i="1"/>
  <c r="X2747" i="1"/>
  <c r="X2748" i="1"/>
  <c r="X2749" i="1"/>
  <c r="X2750" i="1"/>
  <c r="X2751" i="1"/>
  <c r="X2752" i="1"/>
  <c r="X2753" i="1"/>
  <c r="X2754" i="1"/>
  <c r="X2755" i="1"/>
  <c r="X2756" i="1"/>
  <c r="X2757" i="1"/>
  <c r="X2758" i="1"/>
  <c r="X2759" i="1"/>
  <c r="X2760" i="1"/>
  <c r="X2761" i="1"/>
  <c r="X2762" i="1"/>
  <c r="X2763" i="1"/>
  <c r="X2764" i="1"/>
  <c r="X2765" i="1"/>
  <c r="X2766" i="1"/>
  <c r="X2767" i="1"/>
  <c r="X2768" i="1"/>
  <c r="X2769" i="1"/>
  <c r="X2770" i="1"/>
  <c r="X2771" i="1"/>
  <c r="X2772" i="1"/>
  <c r="X2773" i="1"/>
  <c r="X2774" i="1"/>
  <c r="X2775" i="1"/>
  <c r="X2776" i="1"/>
  <c r="X2777" i="1"/>
  <c r="X2778" i="1"/>
  <c r="X2779" i="1"/>
  <c r="X2780" i="1"/>
  <c r="X2781" i="1"/>
  <c r="X2782" i="1"/>
  <c r="X2783" i="1"/>
  <c r="X2784" i="1"/>
  <c r="X2785" i="1"/>
  <c r="X2786" i="1"/>
  <c r="X2787" i="1"/>
  <c r="X2788" i="1"/>
  <c r="X2789" i="1"/>
  <c r="X2790" i="1"/>
  <c r="X2791" i="1"/>
  <c r="X2792" i="1"/>
  <c r="X2793" i="1"/>
  <c r="X2794" i="1"/>
  <c r="X2795" i="1"/>
  <c r="X2796" i="1"/>
  <c r="X2797" i="1"/>
  <c r="X2798" i="1"/>
  <c r="X2799" i="1"/>
  <c r="X2800" i="1"/>
  <c r="X2801" i="1"/>
  <c r="X2802" i="1"/>
  <c r="X2803" i="1"/>
  <c r="X2804" i="1"/>
  <c r="X2805" i="1"/>
  <c r="X2806" i="1"/>
  <c r="X2807" i="1"/>
  <c r="X2808" i="1"/>
  <c r="X2809" i="1"/>
  <c r="X2810" i="1"/>
  <c r="X2811" i="1"/>
  <c r="X2812" i="1"/>
  <c r="X2813" i="1"/>
  <c r="X2814" i="1"/>
  <c r="X2815" i="1"/>
  <c r="X2816" i="1"/>
  <c r="X2817" i="1"/>
  <c r="X2818" i="1"/>
  <c r="X2819" i="1"/>
  <c r="X2820" i="1"/>
  <c r="X2821" i="1"/>
  <c r="X2822" i="1"/>
  <c r="X2823" i="1"/>
  <c r="X2824" i="1"/>
  <c r="X2825" i="1"/>
  <c r="X2826" i="1"/>
  <c r="X2827" i="1"/>
  <c r="X2828" i="1"/>
  <c r="X2829" i="1"/>
  <c r="X2830" i="1"/>
  <c r="X2831" i="1"/>
  <c r="X2832" i="1"/>
  <c r="X2833" i="1"/>
  <c r="X2834" i="1"/>
  <c r="X2835" i="1"/>
  <c r="X2836" i="1"/>
  <c r="X2837" i="1"/>
  <c r="X2838" i="1"/>
  <c r="X2839" i="1"/>
  <c r="X2840" i="1"/>
  <c r="X2841" i="1"/>
  <c r="X2842" i="1"/>
  <c r="X2843" i="1"/>
  <c r="X2844" i="1"/>
  <c r="X2845" i="1"/>
  <c r="X2846" i="1"/>
  <c r="X2847" i="1"/>
  <c r="X2848" i="1"/>
  <c r="X2849" i="1"/>
  <c r="X2850" i="1"/>
  <c r="X2851" i="1"/>
  <c r="X2852" i="1"/>
  <c r="X2853" i="1"/>
  <c r="X2854" i="1"/>
  <c r="X2855" i="1"/>
  <c r="X2856" i="1"/>
  <c r="X2857" i="1"/>
  <c r="X2858" i="1"/>
  <c r="X2859" i="1"/>
  <c r="X2860" i="1"/>
  <c r="X2861" i="1"/>
  <c r="X2862" i="1"/>
  <c r="X2863" i="1"/>
  <c r="X2864" i="1"/>
  <c r="X2865" i="1"/>
  <c r="X2866" i="1"/>
  <c r="X2867" i="1"/>
  <c r="X2868" i="1"/>
  <c r="X2869" i="1"/>
  <c r="X2870" i="1"/>
  <c r="X2871" i="1"/>
  <c r="X2872" i="1"/>
  <c r="X2873" i="1"/>
  <c r="X2874" i="1"/>
  <c r="X2875" i="1"/>
  <c r="X2876" i="1"/>
  <c r="X2877" i="1"/>
  <c r="X2878" i="1"/>
  <c r="X2879" i="1"/>
  <c r="X2880" i="1"/>
  <c r="X2881" i="1"/>
  <c r="X2882" i="1"/>
  <c r="X2883" i="1"/>
  <c r="X2884" i="1"/>
  <c r="X2885" i="1"/>
  <c r="X2886" i="1"/>
  <c r="X2887" i="1"/>
  <c r="X2888" i="1"/>
  <c r="X2889" i="1"/>
  <c r="X2890" i="1"/>
  <c r="X2891" i="1"/>
  <c r="X2892" i="1"/>
  <c r="X2893" i="1"/>
  <c r="X2894" i="1"/>
  <c r="X2895" i="1"/>
  <c r="X2896" i="1"/>
  <c r="X2897" i="1"/>
  <c r="X2898" i="1"/>
  <c r="X2899" i="1"/>
  <c r="X2900" i="1"/>
  <c r="X2901" i="1"/>
  <c r="X2902" i="1"/>
  <c r="X2903" i="1"/>
  <c r="X2904" i="1"/>
  <c r="X2905" i="1"/>
  <c r="X2906" i="1"/>
  <c r="X2907" i="1"/>
  <c r="X2908" i="1"/>
  <c r="X2909" i="1"/>
  <c r="X2910" i="1"/>
  <c r="X2911" i="1"/>
  <c r="X2912" i="1"/>
  <c r="X2913" i="1"/>
  <c r="X2914" i="1"/>
  <c r="X2915" i="1"/>
  <c r="X2916" i="1"/>
  <c r="X2917" i="1"/>
  <c r="X2918" i="1"/>
  <c r="X2919" i="1"/>
  <c r="X2920" i="1"/>
  <c r="X2921" i="1"/>
  <c r="X2922" i="1"/>
  <c r="X2923" i="1"/>
  <c r="X2924" i="1"/>
  <c r="X2925" i="1"/>
  <c r="X2926" i="1"/>
  <c r="X2927" i="1"/>
  <c r="X2928" i="1"/>
  <c r="X2929" i="1"/>
  <c r="X2930" i="1"/>
  <c r="X2931" i="1"/>
  <c r="X2932" i="1"/>
  <c r="X2933" i="1"/>
  <c r="X2934" i="1"/>
  <c r="X2935" i="1"/>
  <c r="X2936" i="1"/>
  <c r="X2937" i="1"/>
  <c r="X2938" i="1"/>
  <c r="X2939" i="1"/>
  <c r="X2940" i="1"/>
  <c r="X2941" i="1"/>
  <c r="X2942" i="1"/>
  <c r="X2943" i="1"/>
  <c r="X2944" i="1"/>
  <c r="X2945" i="1"/>
  <c r="X2946" i="1"/>
  <c r="X2947" i="1"/>
  <c r="X2948" i="1"/>
  <c r="X2949" i="1"/>
  <c r="X2950" i="1"/>
  <c r="X2951" i="1"/>
  <c r="X2952" i="1"/>
  <c r="X2953" i="1"/>
  <c r="X2954" i="1"/>
  <c r="X2955" i="1"/>
  <c r="X2956" i="1"/>
  <c r="X2957" i="1"/>
  <c r="X2958" i="1"/>
  <c r="X2959" i="1"/>
  <c r="X2960" i="1"/>
  <c r="X2961" i="1"/>
  <c r="X2962" i="1"/>
  <c r="X2963" i="1"/>
  <c r="X2964" i="1"/>
  <c r="X2965" i="1"/>
  <c r="X2966" i="1"/>
  <c r="X2967" i="1"/>
  <c r="X2968" i="1"/>
  <c r="X2969" i="1"/>
  <c r="X2970" i="1"/>
  <c r="X2971" i="1"/>
  <c r="X2972" i="1"/>
  <c r="X2973" i="1"/>
  <c r="X2974" i="1"/>
  <c r="X2975" i="1"/>
  <c r="X2976" i="1"/>
  <c r="X2977" i="1"/>
  <c r="X2978" i="1"/>
  <c r="X2979" i="1"/>
  <c r="X2980" i="1"/>
  <c r="X2981" i="1"/>
  <c r="X2982" i="1"/>
  <c r="X2983" i="1"/>
  <c r="X2984" i="1"/>
  <c r="X2985" i="1"/>
  <c r="X2986" i="1"/>
  <c r="X2987" i="1"/>
  <c r="X2988" i="1"/>
  <c r="X2989" i="1"/>
  <c r="X2990" i="1"/>
  <c r="X2991" i="1"/>
  <c r="X2992" i="1"/>
  <c r="X2993" i="1"/>
  <c r="X2994" i="1"/>
  <c r="X2995" i="1"/>
  <c r="X2996" i="1"/>
  <c r="X2997" i="1"/>
  <c r="X2998" i="1"/>
  <c r="X2999" i="1"/>
  <c r="X3000" i="1"/>
  <c r="X3001" i="1"/>
  <c r="X3002" i="1"/>
  <c r="X3003" i="1"/>
  <c r="X3004" i="1"/>
  <c r="X3005" i="1"/>
  <c r="X3006" i="1"/>
  <c r="X3007" i="1"/>
  <c r="X3008" i="1"/>
  <c r="X3009" i="1"/>
  <c r="X3010" i="1"/>
  <c r="X3011" i="1"/>
  <c r="X3012" i="1"/>
  <c r="X3013" i="1"/>
  <c r="X3014" i="1"/>
  <c r="X3015" i="1"/>
  <c r="X3016" i="1"/>
  <c r="X3017" i="1"/>
  <c r="X3018" i="1"/>
  <c r="X3019" i="1"/>
  <c r="X3020" i="1"/>
  <c r="X3021" i="1"/>
  <c r="X3022" i="1"/>
  <c r="X3023" i="1"/>
  <c r="X3024" i="1"/>
  <c r="X3025" i="1"/>
  <c r="X3026" i="1"/>
  <c r="X3027" i="1"/>
  <c r="X3028" i="1"/>
  <c r="X3029" i="1"/>
  <c r="X3030" i="1"/>
  <c r="X3031" i="1"/>
  <c r="X3032" i="1"/>
  <c r="X3033" i="1"/>
  <c r="X3034" i="1"/>
  <c r="X3035" i="1"/>
  <c r="X3036" i="1"/>
  <c r="X3037" i="1"/>
  <c r="X3038" i="1"/>
  <c r="X3039" i="1"/>
  <c r="X3040" i="1"/>
  <c r="X3041" i="1"/>
  <c r="X3042" i="1"/>
  <c r="X3043" i="1"/>
  <c r="X3044" i="1"/>
  <c r="X3045" i="1"/>
  <c r="X3046" i="1"/>
  <c r="X3047" i="1"/>
  <c r="X3048" i="1"/>
  <c r="X3049" i="1"/>
  <c r="X3050" i="1"/>
  <c r="X3051" i="1"/>
  <c r="X3052" i="1"/>
  <c r="X3053" i="1"/>
  <c r="X3054" i="1"/>
  <c r="X3055" i="1"/>
  <c r="X3056" i="1"/>
  <c r="X3057" i="1"/>
  <c r="X3058" i="1"/>
  <c r="X3059" i="1"/>
  <c r="X3060" i="1"/>
  <c r="X3061" i="1"/>
  <c r="X3062" i="1"/>
  <c r="X3063" i="1"/>
  <c r="X3064" i="1"/>
  <c r="X3065" i="1"/>
  <c r="X3066" i="1"/>
  <c r="X3067" i="1"/>
  <c r="X3068" i="1"/>
  <c r="X3069" i="1"/>
  <c r="X3070" i="1"/>
  <c r="X3071" i="1"/>
  <c r="X3072" i="1"/>
  <c r="X3073" i="1"/>
  <c r="X3074" i="1"/>
  <c r="X3075" i="1"/>
  <c r="X3076" i="1"/>
  <c r="X3077" i="1"/>
  <c r="X3078" i="1"/>
  <c r="X3079" i="1"/>
  <c r="X3080" i="1"/>
  <c r="X3081" i="1"/>
  <c r="X3082" i="1"/>
  <c r="X3083" i="1"/>
  <c r="X3084" i="1"/>
  <c r="X3085" i="1"/>
  <c r="X3086" i="1"/>
  <c r="X3087" i="1"/>
  <c r="X3088" i="1"/>
  <c r="X3089" i="1"/>
  <c r="X3090" i="1"/>
  <c r="X3091" i="1"/>
  <c r="X3092" i="1"/>
  <c r="X3093" i="1"/>
  <c r="X3094" i="1"/>
  <c r="X3095" i="1"/>
  <c r="X3096" i="1"/>
  <c r="X3097" i="1"/>
  <c r="X3098" i="1"/>
  <c r="X3099" i="1"/>
  <c r="X3100" i="1"/>
  <c r="X3101" i="1"/>
  <c r="X3102" i="1"/>
  <c r="X3103" i="1"/>
  <c r="X3104" i="1"/>
  <c r="X3105" i="1"/>
  <c r="X3106" i="1"/>
  <c r="X3107" i="1"/>
  <c r="X3108" i="1"/>
  <c r="X3109" i="1"/>
  <c r="X3110" i="1"/>
  <c r="X3111" i="1"/>
  <c r="X3112" i="1"/>
  <c r="X3113" i="1"/>
  <c r="X3114" i="1"/>
  <c r="X3115" i="1"/>
  <c r="X3116" i="1"/>
  <c r="X3117" i="1"/>
  <c r="X3118" i="1"/>
  <c r="X3119" i="1"/>
  <c r="X3120" i="1"/>
  <c r="X3121" i="1"/>
  <c r="X3122" i="1"/>
  <c r="X3123" i="1"/>
  <c r="X3124" i="1"/>
  <c r="X3125" i="1"/>
  <c r="X3126" i="1"/>
  <c r="X3127" i="1"/>
  <c r="X3128" i="1"/>
  <c r="X3129" i="1"/>
  <c r="X3130" i="1"/>
  <c r="X3131" i="1"/>
  <c r="X3132" i="1"/>
  <c r="X3133" i="1"/>
  <c r="X3134" i="1"/>
  <c r="X3135" i="1"/>
  <c r="X3136" i="1"/>
  <c r="X3137" i="1"/>
  <c r="X3138" i="1"/>
  <c r="X3139" i="1"/>
  <c r="X3140" i="1"/>
  <c r="X3141" i="1"/>
  <c r="X3142" i="1"/>
  <c r="X3143" i="1"/>
  <c r="X3144" i="1"/>
  <c r="X3145" i="1"/>
  <c r="X3146" i="1"/>
  <c r="X3147" i="1"/>
  <c r="X3148" i="1"/>
  <c r="X3149" i="1"/>
  <c r="X3150" i="1"/>
  <c r="X3151" i="1"/>
  <c r="X3152" i="1"/>
  <c r="X3153" i="1"/>
  <c r="X3154" i="1"/>
  <c r="X3155" i="1"/>
  <c r="X3156" i="1"/>
  <c r="X3157" i="1"/>
  <c r="X3158" i="1"/>
  <c r="X3159" i="1"/>
  <c r="X3160" i="1"/>
  <c r="X3161" i="1"/>
  <c r="X3162" i="1"/>
  <c r="X3163" i="1"/>
  <c r="X3164" i="1"/>
  <c r="X3165" i="1"/>
  <c r="X3166" i="1"/>
  <c r="X3167" i="1"/>
  <c r="X3168" i="1"/>
  <c r="X3169" i="1"/>
  <c r="X3170" i="1"/>
  <c r="X3171" i="1"/>
  <c r="X3172" i="1"/>
  <c r="X3173" i="1"/>
  <c r="X3174" i="1"/>
  <c r="X3175" i="1"/>
  <c r="X3176" i="1"/>
  <c r="X3177" i="1"/>
  <c r="X3178" i="1"/>
  <c r="X3179" i="1"/>
  <c r="X3180" i="1"/>
  <c r="X3181" i="1"/>
  <c r="X3182" i="1"/>
  <c r="X3183" i="1"/>
  <c r="X3184" i="1"/>
  <c r="X3185" i="1"/>
  <c r="X3186" i="1"/>
  <c r="X64" i="1"/>
  <c r="X65" i="1"/>
  <c r="X66" i="1"/>
  <c r="X67" i="1"/>
  <c r="X68" i="1"/>
  <c r="X70" i="1"/>
  <c r="X72" i="1"/>
  <c r="X76" i="1"/>
  <c r="X78" i="1"/>
  <c r="X80" i="1"/>
  <c r="X82" i="1"/>
  <c r="X84" i="1"/>
  <c r="X86" i="1"/>
  <c r="X88" i="1"/>
  <c r="X89" i="1"/>
  <c r="X90" i="1"/>
  <c r="X92" i="1"/>
  <c r="X94" i="1"/>
  <c r="X96" i="1"/>
  <c r="X98" i="1"/>
  <c r="X99" i="1"/>
  <c r="X101" i="1"/>
  <c r="X102" i="1"/>
  <c r="Z103" i="1"/>
  <c r="Z104" i="1"/>
  <c r="W106" i="1"/>
  <c r="X106" i="1" s="1"/>
  <c r="Z106" i="1" s="1"/>
  <c r="W107" i="1"/>
  <c r="X107" i="1" s="1"/>
  <c r="Z107" i="1" s="1"/>
  <c r="W108" i="1"/>
  <c r="X108" i="1" s="1"/>
  <c r="Z108" i="1" s="1"/>
  <c r="W109" i="1"/>
  <c r="X109" i="1" s="1"/>
  <c r="Z109" i="1" s="1"/>
  <c r="W110" i="1"/>
  <c r="W111" i="1"/>
  <c r="X111" i="1" s="1"/>
  <c r="Z111" i="1" s="1"/>
  <c r="W112" i="1"/>
  <c r="X112" i="1" s="1"/>
  <c r="Z112" i="1" s="1"/>
  <c r="W113" i="1"/>
  <c r="W114" i="1"/>
  <c r="X114" i="1" s="1"/>
  <c r="Z114" i="1" s="1"/>
  <c r="W115" i="1"/>
  <c r="X115" i="1" s="1"/>
  <c r="Z115" i="1" s="1"/>
  <c r="W116" i="1"/>
  <c r="X116" i="1" s="1"/>
  <c r="Z116" i="1" s="1"/>
  <c r="W117" i="1"/>
  <c r="X117" i="1" s="1"/>
  <c r="Z117" i="1" s="1"/>
  <c r="W118" i="1"/>
  <c r="W119" i="1"/>
  <c r="X119" i="1" s="1"/>
  <c r="Z119" i="1" s="1"/>
  <c r="W120" i="1"/>
  <c r="X120" i="1" s="1"/>
  <c r="Z120" i="1" s="1"/>
  <c r="W121" i="1"/>
  <c r="W122" i="1"/>
  <c r="X122" i="1" s="1"/>
  <c r="Z122" i="1" s="1"/>
  <c r="W123" i="1"/>
  <c r="X123" i="1" s="1"/>
  <c r="Z123" i="1" s="1"/>
  <c r="W124" i="1"/>
  <c r="X124" i="1" s="1"/>
  <c r="Z124" i="1" s="1"/>
  <c r="W125" i="1"/>
  <c r="X125" i="1" s="1"/>
  <c r="Z125" i="1" s="1"/>
  <c r="W126" i="1"/>
  <c r="W127" i="1"/>
  <c r="X127" i="1" s="1"/>
  <c r="Z127" i="1" s="1"/>
  <c r="W128" i="1"/>
  <c r="X128" i="1" s="1"/>
  <c r="Z128" i="1" s="1"/>
  <c r="W129" i="1"/>
  <c r="W130" i="1"/>
  <c r="X130" i="1" s="1"/>
  <c r="Z130" i="1" s="1"/>
  <c r="W131" i="1"/>
  <c r="X131" i="1" s="1"/>
  <c r="Z131" i="1" s="1"/>
  <c r="W132" i="1"/>
  <c r="X132" i="1" s="1"/>
  <c r="Z132" i="1" s="1"/>
  <c r="W133" i="1"/>
  <c r="X133" i="1" s="1"/>
  <c r="Z133" i="1" s="1"/>
  <c r="W134" i="1"/>
  <c r="W135" i="1"/>
  <c r="X135" i="1" s="1"/>
  <c r="Z135" i="1" s="1"/>
  <c r="W136" i="1"/>
  <c r="X136" i="1" s="1"/>
  <c r="Z136" i="1" s="1"/>
  <c r="W137" i="1"/>
  <c r="W138" i="1"/>
  <c r="X138" i="1" s="1"/>
  <c r="Z138" i="1" s="1"/>
  <c r="W139" i="1"/>
  <c r="X139" i="1" s="1"/>
  <c r="Z139" i="1" s="1"/>
  <c r="W140" i="1"/>
  <c r="X140" i="1" s="1"/>
  <c r="Z140" i="1" s="1"/>
  <c r="W141" i="1"/>
  <c r="X141" i="1" s="1"/>
  <c r="Z141" i="1" s="1"/>
  <c r="W142" i="1"/>
  <c r="W143" i="1"/>
  <c r="X143" i="1" s="1"/>
  <c r="Z143" i="1" s="1"/>
  <c r="W144" i="1"/>
  <c r="X144" i="1" s="1"/>
  <c r="Z144" i="1" s="1"/>
  <c r="W145" i="1"/>
  <c r="W146" i="1"/>
  <c r="X146" i="1" s="1"/>
  <c r="Z146" i="1" s="1"/>
  <c r="W147" i="1"/>
  <c r="X147" i="1" s="1"/>
  <c r="Z147" i="1" s="1"/>
  <c r="W148" i="1"/>
  <c r="X148" i="1" s="1"/>
  <c r="Z148" i="1" s="1"/>
  <c r="W149" i="1"/>
  <c r="X149" i="1" s="1"/>
  <c r="Z149" i="1" s="1"/>
  <c r="W150" i="1"/>
  <c r="W151" i="1"/>
  <c r="X151" i="1" s="1"/>
  <c r="Z151" i="1" s="1"/>
  <c r="W152" i="1"/>
  <c r="X152" i="1" s="1"/>
  <c r="Z152" i="1" s="1"/>
  <c r="W153" i="1"/>
  <c r="W154" i="1"/>
  <c r="X154" i="1" s="1"/>
  <c r="Z154" i="1" s="1"/>
  <c r="W155" i="1"/>
  <c r="X155" i="1" s="1"/>
  <c r="Z155" i="1" s="1"/>
  <c r="W156" i="1"/>
  <c r="X156" i="1" s="1"/>
  <c r="Z156" i="1" s="1"/>
  <c r="W157" i="1"/>
  <c r="X157" i="1" s="1"/>
  <c r="Z157" i="1" s="1"/>
  <c r="W158" i="1"/>
  <c r="W159" i="1"/>
  <c r="X159" i="1" s="1"/>
  <c r="Z159" i="1" s="1"/>
  <c r="W160" i="1"/>
  <c r="X160" i="1" s="1"/>
  <c r="Z160" i="1" s="1"/>
  <c r="W161" i="1"/>
  <c r="W162" i="1"/>
  <c r="X162" i="1" s="1"/>
  <c r="Z162" i="1" s="1"/>
  <c r="W163" i="1"/>
  <c r="X163" i="1" s="1"/>
  <c r="Z163" i="1" s="1"/>
  <c r="W164" i="1"/>
  <c r="X164" i="1" s="1"/>
  <c r="Z164" i="1" s="1"/>
  <c r="W165" i="1"/>
  <c r="X165" i="1" s="1"/>
  <c r="Z165" i="1" s="1"/>
  <c r="W166" i="1"/>
  <c r="W167" i="1"/>
  <c r="X167" i="1" s="1"/>
  <c r="Z167" i="1" s="1"/>
  <c r="W168" i="1"/>
  <c r="X168" i="1" s="1"/>
  <c r="Z168" i="1" s="1"/>
  <c r="W169" i="1"/>
  <c r="W170" i="1"/>
  <c r="X170" i="1" s="1"/>
  <c r="Z170" i="1" s="1"/>
  <c r="W171" i="1"/>
  <c r="X171" i="1" s="1"/>
  <c r="Z171" i="1" s="1"/>
  <c r="W172" i="1"/>
  <c r="X172" i="1" s="1"/>
  <c r="Z172" i="1" s="1"/>
  <c r="W173" i="1"/>
  <c r="X173" i="1" s="1"/>
  <c r="Z173" i="1" s="1"/>
  <c r="W174" i="1"/>
  <c r="W175" i="1"/>
  <c r="X175" i="1" s="1"/>
  <c r="Z175" i="1" s="1"/>
  <c r="W176" i="1"/>
  <c r="X176" i="1" s="1"/>
  <c r="Z176" i="1" s="1"/>
  <c r="W177" i="1"/>
  <c r="W178" i="1"/>
  <c r="X178" i="1" s="1"/>
  <c r="Z178" i="1" s="1"/>
  <c r="W179" i="1"/>
  <c r="X179" i="1" s="1"/>
  <c r="Z179" i="1" s="1"/>
  <c r="W180" i="1"/>
  <c r="X180" i="1" s="1"/>
  <c r="Z180" i="1" s="1"/>
  <c r="W181" i="1"/>
  <c r="X181" i="1" s="1"/>
  <c r="Z181" i="1" s="1"/>
  <c r="W182" i="1"/>
  <c r="W183" i="1"/>
  <c r="X183" i="1" s="1"/>
  <c r="Z183" i="1" s="1"/>
  <c r="W184" i="1"/>
  <c r="X184" i="1" s="1"/>
  <c r="Z184" i="1" s="1"/>
  <c r="W185" i="1"/>
  <c r="W186" i="1"/>
  <c r="X186" i="1" s="1"/>
  <c r="Z186" i="1" s="1"/>
  <c r="W187" i="1"/>
  <c r="X187" i="1" s="1"/>
  <c r="Z187" i="1" s="1"/>
  <c r="W188" i="1"/>
  <c r="X188" i="1" s="1"/>
  <c r="Z188" i="1" s="1"/>
  <c r="W189" i="1"/>
  <c r="X189" i="1" s="1"/>
  <c r="Z189" i="1" s="1"/>
  <c r="W190" i="1"/>
  <c r="W191" i="1"/>
  <c r="X191" i="1" s="1"/>
  <c r="Z191" i="1" s="1"/>
  <c r="W192" i="1"/>
  <c r="X192" i="1" s="1"/>
  <c r="Z192" i="1" s="1"/>
  <c r="W193" i="1"/>
  <c r="W194" i="1"/>
  <c r="X194" i="1" s="1"/>
  <c r="Z194" i="1" s="1"/>
  <c r="W195" i="1"/>
  <c r="X195" i="1" s="1"/>
  <c r="Z195" i="1" s="1"/>
  <c r="W196" i="1"/>
  <c r="X196" i="1" s="1"/>
  <c r="Z196" i="1" s="1"/>
  <c r="W197" i="1"/>
  <c r="X197" i="1" s="1"/>
  <c r="Z197" i="1" s="1"/>
  <c r="W198" i="1"/>
  <c r="W199" i="1"/>
  <c r="X199" i="1" s="1"/>
  <c r="Z199" i="1" s="1"/>
  <c r="W200" i="1"/>
  <c r="X200" i="1" s="1"/>
  <c r="Z200" i="1" s="1"/>
  <c r="W201" i="1"/>
  <c r="W202" i="1"/>
  <c r="X202" i="1" s="1"/>
  <c r="Z202" i="1" s="1"/>
  <c r="W203" i="1"/>
  <c r="X203" i="1" s="1"/>
  <c r="Z203" i="1" s="1"/>
  <c r="W204" i="1"/>
  <c r="X204" i="1" s="1"/>
  <c r="Z204" i="1" s="1"/>
  <c r="W205" i="1"/>
  <c r="X205" i="1" s="1"/>
  <c r="Z205" i="1" s="1"/>
  <c r="W206" i="1"/>
  <c r="W207" i="1"/>
  <c r="X207" i="1" s="1"/>
  <c r="Z207" i="1" s="1"/>
  <c r="W208" i="1"/>
  <c r="X208" i="1" s="1"/>
  <c r="Z208" i="1" s="1"/>
  <c r="W209" i="1"/>
  <c r="W210" i="1"/>
  <c r="X210" i="1" s="1"/>
  <c r="Z210" i="1" s="1"/>
  <c r="W211" i="1"/>
  <c r="X211" i="1" s="1"/>
  <c r="Z211" i="1" s="1"/>
  <c r="W212" i="1"/>
  <c r="X212" i="1" s="1"/>
  <c r="Z212" i="1" s="1"/>
  <c r="W213" i="1"/>
  <c r="X213" i="1" s="1"/>
  <c r="Z213" i="1" s="1"/>
  <c r="W214" i="1"/>
  <c r="W215" i="1"/>
  <c r="X215" i="1" s="1"/>
  <c r="Z215" i="1" s="1"/>
  <c r="W216" i="1"/>
  <c r="X216" i="1" s="1"/>
  <c r="Z216" i="1" s="1"/>
  <c r="W217" i="1"/>
  <c r="W218" i="1"/>
  <c r="X218" i="1" s="1"/>
  <c r="Z218" i="1" s="1"/>
  <c r="W219" i="1"/>
  <c r="X219" i="1" s="1"/>
  <c r="Z219" i="1" s="1"/>
  <c r="W220" i="1"/>
  <c r="X220" i="1" s="1"/>
  <c r="Z220" i="1" s="1"/>
  <c r="W221" i="1"/>
  <c r="X221" i="1" s="1"/>
  <c r="Z221" i="1" s="1"/>
  <c r="W222" i="1"/>
  <c r="W223" i="1"/>
  <c r="X223" i="1" s="1"/>
  <c r="Z223" i="1" s="1"/>
  <c r="W224" i="1"/>
  <c r="X224" i="1" s="1"/>
  <c r="Z224" i="1" s="1"/>
  <c r="W225" i="1"/>
  <c r="W226" i="1"/>
  <c r="X226" i="1" s="1"/>
  <c r="Z226" i="1" s="1"/>
  <c r="W227" i="1"/>
  <c r="X227" i="1" s="1"/>
  <c r="Z227" i="1" s="1"/>
  <c r="W228" i="1"/>
  <c r="X228" i="1" s="1"/>
  <c r="Z228" i="1" s="1"/>
  <c r="W229" i="1"/>
  <c r="X229" i="1" s="1"/>
  <c r="Z229" i="1" s="1"/>
  <c r="W230" i="1"/>
  <c r="W231" i="1"/>
  <c r="X231" i="1" s="1"/>
  <c r="Z231" i="1" s="1"/>
  <c r="W232" i="1"/>
  <c r="X232" i="1" s="1"/>
  <c r="Z232" i="1" s="1"/>
  <c r="W233" i="1"/>
  <c r="W234" i="1"/>
  <c r="X234" i="1" s="1"/>
  <c r="Z234" i="1" s="1"/>
  <c r="W235" i="1"/>
  <c r="X235" i="1" s="1"/>
  <c r="Z235" i="1" s="1"/>
  <c r="W236" i="1"/>
  <c r="X236" i="1" s="1"/>
  <c r="Z236" i="1" s="1"/>
  <c r="W237" i="1"/>
  <c r="X237" i="1" s="1"/>
  <c r="Z237" i="1" s="1"/>
  <c r="W238" i="1"/>
  <c r="W239" i="1"/>
  <c r="X239" i="1" s="1"/>
  <c r="Z239" i="1" s="1"/>
  <c r="W240" i="1"/>
  <c r="X240" i="1" s="1"/>
  <c r="Z240" i="1" s="1"/>
  <c r="W241" i="1"/>
  <c r="W242" i="1"/>
  <c r="X242" i="1" s="1"/>
  <c r="Z242" i="1" s="1"/>
  <c r="W243" i="1"/>
  <c r="X243" i="1" s="1"/>
  <c r="Z243" i="1" s="1"/>
  <c r="W244" i="1"/>
  <c r="X244" i="1" s="1"/>
  <c r="Z244" i="1" s="1"/>
  <c r="W245" i="1"/>
  <c r="X245" i="1" s="1"/>
  <c r="Z245" i="1" s="1"/>
  <c r="W246" i="1"/>
  <c r="W247" i="1"/>
  <c r="X247" i="1" s="1"/>
  <c r="Z247" i="1" s="1"/>
  <c r="W248" i="1"/>
  <c r="X248" i="1" s="1"/>
  <c r="Z248" i="1" s="1"/>
  <c r="W249" i="1"/>
  <c r="W250" i="1"/>
  <c r="X250" i="1" s="1"/>
  <c r="Z250" i="1" s="1"/>
  <c r="W251" i="1"/>
  <c r="X251" i="1" s="1"/>
  <c r="Z251" i="1" s="1"/>
  <c r="W252" i="1"/>
  <c r="X252" i="1" s="1"/>
  <c r="Z252" i="1" s="1"/>
  <c r="W253" i="1"/>
  <c r="X253" i="1" s="1"/>
  <c r="Z253" i="1" s="1"/>
  <c r="W254" i="1"/>
  <c r="W255" i="1"/>
  <c r="X255" i="1" s="1"/>
  <c r="Z255" i="1" s="1"/>
  <c r="W256" i="1"/>
  <c r="X256" i="1" s="1"/>
  <c r="Z256" i="1" s="1"/>
  <c r="W257" i="1"/>
  <c r="W258" i="1"/>
  <c r="X258" i="1" s="1"/>
  <c r="Z258" i="1" s="1"/>
  <c r="W259" i="1"/>
  <c r="X259" i="1" s="1"/>
  <c r="Z259" i="1" s="1"/>
  <c r="W260" i="1"/>
  <c r="X260" i="1" s="1"/>
  <c r="Z260" i="1" s="1"/>
  <c r="W261" i="1"/>
  <c r="X261" i="1" s="1"/>
  <c r="Z261" i="1" s="1"/>
  <c r="W262" i="1"/>
  <c r="W263" i="1"/>
  <c r="X263" i="1" s="1"/>
  <c r="Z263" i="1" s="1"/>
  <c r="W264" i="1"/>
  <c r="X264" i="1" s="1"/>
  <c r="Z264" i="1" s="1"/>
  <c r="W265" i="1"/>
  <c r="W266" i="1"/>
  <c r="X266" i="1" s="1"/>
  <c r="Z266" i="1" s="1"/>
  <c r="W267" i="1"/>
  <c r="X267" i="1" s="1"/>
  <c r="Z267" i="1" s="1"/>
  <c r="W268" i="1"/>
  <c r="X268" i="1" s="1"/>
  <c r="Z268" i="1" s="1"/>
  <c r="W269" i="1"/>
  <c r="X269" i="1" s="1"/>
  <c r="Z269" i="1" s="1"/>
  <c r="W270" i="1"/>
  <c r="W271" i="1"/>
  <c r="X271" i="1" s="1"/>
  <c r="Z271" i="1" s="1"/>
  <c r="W272" i="1"/>
  <c r="X272" i="1" s="1"/>
  <c r="Z272" i="1" s="1"/>
  <c r="W273" i="1"/>
  <c r="W274" i="1"/>
  <c r="X274" i="1" s="1"/>
  <c r="Z274" i="1" s="1"/>
  <c r="W275" i="1"/>
  <c r="X275" i="1" s="1"/>
  <c r="Z275" i="1" s="1"/>
  <c r="W276" i="1"/>
  <c r="X276" i="1" s="1"/>
  <c r="Z276" i="1" s="1"/>
  <c r="W277" i="1"/>
  <c r="X277" i="1" s="1"/>
  <c r="Z277" i="1" s="1"/>
  <c r="W278" i="1"/>
  <c r="W279" i="1"/>
  <c r="X279" i="1" s="1"/>
  <c r="Z279" i="1" s="1"/>
  <c r="W280" i="1"/>
  <c r="X280" i="1" s="1"/>
  <c r="Z280" i="1" s="1"/>
  <c r="W281" i="1"/>
  <c r="W282" i="1"/>
  <c r="X282" i="1" s="1"/>
  <c r="Z282" i="1" s="1"/>
  <c r="W283" i="1"/>
  <c r="X283" i="1" s="1"/>
  <c r="Z283" i="1" s="1"/>
  <c r="W284" i="1"/>
  <c r="X284" i="1" s="1"/>
  <c r="Z284" i="1" s="1"/>
  <c r="W285" i="1"/>
  <c r="X285" i="1" s="1"/>
  <c r="Z285" i="1" s="1"/>
  <c r="W286" i="1"/>
  <c r="W287" i="1"/>
  <c r="X287" i="1" s="1"/>
  <c r="Z287" i="1" s="1"/>
  <c r="W288" i="1"/>
  <c r="X288" i="1" s="1"/>
  <c r="Z288" i="1" s="1"/>
  <c r="W289" i="1"/>
  <c r="W290" i="1"/>
  <c r="X290" i="1" s="1"/>
  <c r="Z290" i="1" s="1"/>
  <c r="W291" i="1"/>
  <c r="X291" i="1" s="1"/>
  <c r="Z291" i="1" s="1"/>
  <c r="W292" i="1"/>
  <c r="X292" i="1" s="1"/>
  <c r="Z292" i="1" s="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W2215" i="1"/>
  <c r="W2216" i="1"/>
  <c r="W2217" i="1"/>
  <c r="W2218" i="1"/>
  <c r="W2219" i="1"/>
  <c r="W2220" i="1"/>
  <c r="W2221" i="1"/>
  <c r="W2222" i="1"/>
  <c r="W2223" i="1"/>
  <c r="W2224" i="1"/>
  <c r="W2225" i="1"/>
  <c r="W2226" i="1"/>
  <c r="W2227" i="1"/>
  <c r="W2228" i="1"/>
  <c r="W2229" i="1"/>
  <c r="W2230" i="1"/>
  <c r="W2231" i="1"/>
  <c r="W2232" i="1"/>
  <c r="W2233" i="1"/>
  <c r="W2234" i="1"/>
  <c r="W2235" i="1"/>
  <c r="W2236" i="1"/>
  <c r="W2237" i="1"/>
  <c r="W2238" i="1"/>
  <c r="W2239" i="1"/>
  <c r="W2240" i="1"/>
  <c r="W2241" i="1"/>
  <c r="W2242" i="1"/>
  <c r="W2243" i="1"/>
  <c r="W2244" i="1"/>
  <c r="W2245" i="1"/>
  <c r="W2246" i="1"/>
  <c r="W2247" i="1"/>
  <c r="W2248" i="1"/>
  <c r="W2249" i="1"/>
  <c r="W2250" i="1"/>
  <c r="W2251" i="1"/>
  <c r="W2252" i="1"/>
  <c r="W2253" i="1"/>
  <c r="W2254" i="1"/>
  <c r="W2255" i="1"/>
  <c r="W2256" i="1"/>
  <c r="W2257" i="1"/>
  <c r="W2258" i="1"/>
  <c r="W2259" i="1"/>
  <c r="W2260" i="1"/>
  <c r="W2261" i="1"/>
  <c r="W2262" i="1"/>
  <c r="W2263" i="1"/>
  <c r="W2264" i="1"/>
  <c r="W2265" i="1"/>
  <c r="W2266" i="1"/>
  <c r="W2267" i="1"/>
  <c r="W2268" i="1"/>
  <c r="W2269" i="1"/>
  <c r="W2270" i="1"/>
  <c r="W2271" i="1"/>
  <c r="W2272" i="1"/>
  <c r="W2273" i="1"/>
  <c r="W2274" i="1"/>
  <c r="W2275" i="1"/>
  <c r="W2276" i="1"/>
  <c r="W2277" i="1"/>
  <c r="W2278" i="1"/>
  <c r="W2279" i="1"/>
  <c r="W2280" i="1"/>
  <c r="W2281" i="1"/>
  <c r="W2282" i="1"/>
  <c r="W2283" i="1"/>
  <c r="W2284" i="1"/>
  <c r="W2285" i="1"/>
  <c r="W2286" i="1"/>
  <c r="W2287" i="1"/>
  <c r="W2288" i="1"/>
  <c r="W2289" i="1"/>
  <c r="W2290" i="1"/>
  <c r="W2291" i="1"/>
  <c r="W2292" i="1"/>
  <c r="W2293" i="1"/>
  <c r="W2294" i="1"/>
  <c r="W2295" i="1"/>
  <c r="W2296" i="1"/>
  <c r="W2297" i="1"/>
  <c r="W2298" i="1"/>
  <c r="W2299" i="1"/>
  <c r="W2300" i="1"/>
  <c r="W2301" i="1"/>
  <c r="W2302" i="1"/>
  <c r="W2303" i="1"/>
  <c r="W2304" i="1"/>
  <c r="W2305" i="1"/>
  <c r="W2306" i="1"/>
  <c r="W2307" i="1"/>
  <c r="W2308" i="1"/>
  <c r="W2309" i="1"/>
  <c r="W2310" i="1"/>
  <c r="W2311" i="1"/>
  <c r="W2312" i="1"/>
  <c r="W2313" i="1"/>
  <c r="W2314" i="1"/>
  <c r="W2315" i="1"/>
  <c r="W2316" i="1"/>
  <c r="W2317" i="1"/>
  <c r="W2318" i="1"/>
  <c r="W2319" i="1"/>
  <c r="W2320" i="1"/>
  <c r="W2321" i="1"/>
  <c r="W2322" i="1"/>
  <c r="W2323" i="1"/>
  <c r="W2324" i="1"/>
  <c r="W2325" i="1"/>
  <c r="W2326" i="1"/>
  <c r="W2327" i="1"/>
  <c r="W2328" i="1"/>
  <c r="W2329" i="1"/>
  <c r="W2330" i="1"/>
  <c r="W2331" i="1"/>
  <c r="W2332" i="1"/>
  <c r="W2333" i="1"/>
  <c r="W2334" i="1"/>
  <c r="W2335" i="1"/>
  <c r="W2336" i="1"/>
  <c r="W2337" i="1"/>
  <c r="W2338" i="1"/>
  <c r="W2339" i="1"/>
  <c r="W2340" i="1"/>
  <c r="W2341" i="1"/>
  <c r="W2342" i="1"/>
  <c r="W2343" i="1"/>
  <c r="W2344" i="1"/>
  <c r="W2345" i="1"/>
  <c r="W2346" i="1"/>
  <c r="W2347" i="1"/>
  <c r="W2348" i="1"/>
  <c r="W2349" i="1"/>
  <c r="W2350" i="1"/>
  <c r="W2351" i="1"/>
  <c r="W2352" i="1"/>
  <c r="W2353" i="1"/>
  <c r="W2354" i="1"/>
  <c r="W2355" i="1"/>
  <c r="W2356" i="1"/>
  <c r="W2357" i="1"/>
  <c r="W2358" i="1"/>
  <c r="W2359" i="1"/>
  <c r="W2360" i="1"/>
  <c r="W2361" i="1"/>
  <c r="W2362" i="1"/>
  <c r="W2363" i="1"/>
  <c r="W2364" i="1"/>
  <c r="W2365" i="1"/>
  <c r="W2366" i="1"/>
  <c r="W2367" i="1"/>
  <c r="W2368" i="1"/>
  <c r="W2369" i="1"/>
  <c r="W2370" i="1"/>
  <c r="W2371" i="1"/>
  <c r="W2372" i="1"/>
  <c r="W2373" i="1"/>
  <c r="W2374" i="1"/>
  <c r="W2375" i="1"/>
  <c r="W2376" i="1"/>
  <c r="W2377" i="1"/>
  <c r="W2378" i="1"/>
  <c r="W2379" i="1"/>
  <c r="W2380" i="1"/>
  <c r="W2381" i="1"/>
  <c r="W2382" i="1"/>
  <c r="W2383" i="1"/>
  <c r="W2384" i="1"/>
  <c r="W2385" i="1"/>
  <c r="W2386" i="1"/>
  <c r="W2387" i="1"/>
  <c r="W2388" i="1"/>
  <c r="W2389" i="1"/>
  <c r="W2390" i="1"/>
  <c r="W2391" i="1"/>
  <c r="W2392" i="1"/>
  <c r="W2393" i="1"/>
  <c r="W2394" i="1"/>
  <c r="W2395" i="1"/>
  <c r="W2396" i="1"/>
  <c r="W2397" i="1"/>
  <c r="W2398" i="1"/>
  <c r="W2399" i="1"/>
  <c r="W2400" i="1"/>
  <c r="W2401" i="1"/>
  <c r="W2402" i="1"/>
  <c r="W2403" i="1"/>
  <c r="W2404" i="1"/>
  <c r="W2405" i="1"/>
  <c r="W2406" i="1"/>
  <c r="W2407" i="1"/>
  <c r="W2408" i="1"/>
  <c r="W2409" i="1"/>
  <c r="W2410" i="1"/>
  <c r="W2411" i="1"/>
  <c r="W2412" i="1"/>
  <c r="W2413" i="1"/>
  <c r="W2414" i="1"/>
  <c r="W2415" i="1"/>
  <c r="W2416" i="1"/>
  <c r="W2417" i="1"/>
  <c r="W2418" i="1"/>
  <c r="W2419" i="1"/>
  <c r="W2420" i="1"/>
  <c r="W2421" i="1"/>
  <c r="W2422" i="1"/>
  <c r="W2423" i="1"/>
  <c r="W2424" i="1"/>
  <c r="W2425" i="1"/>
  <c r="W2426" i="1"/>
  <c r="W2427" i="1"/>
  <c r="W2428" i="1"/>
  <c r="W2429" i="1"/>
  <c r="W2430" i="1"/>
  <c r="W2431" i="1"/>
  <c r="W2432" i="1"/>
  <c r="W2433" i="1"/>
  <c r="W2434" i="1"/>
  <c r="W2435" i="1"/>
  <c r="W2436" i="1"/>
  <c r="W2437" i="1"/>
  <c r="W2438" i="1"/>
  <c r="W2439" i="1"/>
  <c r="W2440" i="1"/>
  <c r="W2441" i="1"/>
  <c r="W2442" i="1"/>
  <c r="W2443" i="1"/>
  <c r="W2444" i="1"/>
  <c r="W2445" i="1"/>
  <c r="W2446" i="1"/>
  <c r="W2447" i="1"/>
  <c r="W2448" i="1"/>
  <c r="W2449" i="1"/>
  <c r="W2450" i="1"/>
  <c r="W2451" i="1"/>
  <c r="W2452" i="1"/>
  <c r="W2453" i="1"/>
  <c r="W2454" i="1"/>
  <c r="W2455" i="1"/>
  <c r="W2456" i="1"/>
  <c r="W2457" i="1"/>
  <c r="W2458" i="1"/>
  <c r="W2459" i="1"/>
  <c r="W2460" i="1"/>
  <c r="W2461" i="1"/>
  <c r="W2462" i="1"/>
  <c r="W2463" i="1"/>
  <c r="W2464" i="1"/>
  <c r="W2465" i="1"/>
  <c r="W2466" i="1"/>
  <c r="W2467" i="1"/>
  <c r="W2468" i="1"/>
  <c r="W2469" i="1"/>
  <c r="W2470" i="1"/>
  <c r="W2471" i="1"/>
  <c r="W2472" i="1"/>
  <c r="W2473" i="1"/>
  <c r="W2474" i="1"/>
  <c r="W2475" i="1"/>
  <c r="W2476" i="1"/>
  <c r="W2477" i="1"/>
  <c r="W2478" i="1"/>
  <c r="W2479" i="1"/>
  <c r="W2480" i="1"/>
  <c r="W2481" i="1"/>
  <c r="W2482" i="1"/>
  <c r="W2483" i="1"/>
  <c r="W2484" i="1"/>
  <c r="W2485" i="1"/>
  <c r="W2486" i="1"/>
  <c r="W2487" i="1"/>
  <c r="W2488" i="1"/>
  <c r="W2489" i="1"/>
  <c r="W2490" i="1"/>
  <c r="W2491" i="1"/>
  <c r="W2492" i="1"/>
  <c r="W2493" i="1"/>
  <c r="W2494" i="1"/>
  <c r="W2495" i="1"/>
  <c r="W2496" i="1"/>
  <c r="W2497" i="1"/>
  <c r="W2498" i="1"/>
  <c r="W2499" i="1"/>
  <c r="W2500" i="1"/>
  <c r="W2501" i="1"/>
  <c r="W2502" i="1"/>
  <c r="W2503" i="1"/>
  <c r="W2504" i="1"/>
  <c r="W2505" i="1"/>
  <c r="W2506" i="1"/>
  <c r="W2507" i="1"/>
  <c r="W2508" i="1"/>
  <c r="W2509" i="1"/>
  <c r="W2510" i="1"/>
  <c r="W2511" i="1"/>
  <c r="W2512" i="1"/>
  <c r="W2513" i="1"/>
  <c r="W2514" i="1"/>
  <c r="W2515" i="1"/>
  <c r="W2516" i="1"/>
  <c r="W2517" i="1"/>
  <c r="W2518" i="1"/>
  <c r="W2519" i="1"/>
  <c r="W2520" i="1"/>
  <c r="W2521" i="1"/>
  <c r="W2522" i="1"/>
  <c r="W2523" i="1"/>
  <c r="W2524" i="1"/>
  <c r="W2525" i="1"/>
  <c r="W2526" i="1"/>
  <c r="W2527" i="1"/>
  <c r="W2528" i="1"/>
  <c r="W2529" i="1"/>
  <c r="W2530" i="1"/>
  <c r="W2531" i="1"/>
  <c r="W2532" i="1"/>
  <c r="W2533" i="1"/>
  <c r="W2534" i="1"/>
  <c r="W2535" i="1"/>
  <c r="W2536" i="1"/>
  <c r="W2537" i="1"/>
  <c r="W2538" i="1"/>
  <c r="W2539" i="1"/>
  <c r="W2540" i="1"/>
  <c r="W2541" i="1"/>
  <c r="W2542" i="1"/>
  <c r="W2543" i="1"/>
  <c r="W2544" i="1"/>
  <c r="W2545" i="1"/>
  <c r="W2546" i="1"/>
  <c r="W2547" i="1"/>
  <c r="W2548" i="1"/>
  <c r="W2549" i="1"/>
  <c r="W2550" i="1"/>
  <c r="W2551" i="1"/>
  <c r="W2552" i="1"/>
  <c r="W2553" i="1"/>
  <c r="W2554" i="1"/>
  <c r="W2555" i="1"/>
  <c r="W2556" i="1"/>
  <c r="W2557" i="1"/>
  <c r="W2558" i="1"/>
  <c r="W2559" i="1"/>
  <c r="W2560" i="1"/>
  <c r="W2561" i="1"/>
  <c r="W2562" i="1"/>
  <c r="W2563" i="1"/>
  <c r="W2564" i="1"/>
  <c r="W2565" i="1"/>
  <c r="W2566" i="1"/>
  <c r="W2567" i="1"/>
  <c r="W2568" i="1"/>
  <c r="W2569" i="1"/>
  <c r="W2570" i="1"/>
  <c r="W2571" i="1"/>
  <c r="W2572" i="1"/>
  <c r="W2573" i="1"/>
  <c r="W2574" i="1"/>
  <c r="W2575" i="1"/>
  <c r="W2576" i="1"/>
  <c r="W2577" i="1"/>
  <c r="W2578" i="1"/>
  <c r="W2579" i="1"/>
  <c r="W2580" i="1"/>
  <c r="W2581" i="1"/>
  <c r="W2582" i="1"/>
  <c r="W2583" i="1"/>
  <c r="W2584" i="1"/>
  <c r="W2585" i="1"/>
  <c r="W2586" i="1"/>
  <c r="W2587" i="1"/>
  <c r="W2588" i="1"/>
  <c r="W2589" i="1"/>
  <c r="W2590" i="1"/>
  <c r="W2591" i="1"/>
  <c r="W2592" i="1"/>
  <c r="W2593" i="1"/>
  <c r="W2594" i="1"/>
  <c r="W2595" i="1"/>
  <c r="W2596" i="1"/>
  <c r="W2597" i="1"/>
  <c r="W2598" i="1"/>
  <c r="W2599" i="1"/>
  <c r="W2600" i="1"/>
  <c r="W2601" i="1"/>
  <c r="W2602" i="1"/>
  <c r="W2603" i="1"/>
  <c r="W2604" i="1"/>
  <c r="W2605" i="1"/>
  <c r="W2606" i="1"/>
  <c r="W2607" i="1"/>
  <c r="W2608" i="1"/>
  <c r="W2609" i="1"/>
  <c r="W2610" i="1"/>
  <c r="W2611" i="1"/>
  <c r="W2612" i="1"/>
  <c r="W2613" i="1"/>
  <c r="W2614" i="1"/>
  <c r="W2615" i="1"/>
  <c r="W2616" i="1"/>
  <c r="W2617" i="1"/>
  <c r="W2618" i="1"/>
  <c r="W2619" i="1"/>
  <c r="W2620" i="1"/>
  <c r="W2621" i="1"/>
  <c r="W2622" i="1"/>
  <c r="W2623" i="1"/>
  <c r="W2624" i="1"/>
  <c r="W2625" i="1"/>
  <c r="W2626" i="1"/>
  <c r="W2627" i="1"/>
  <c r="W2628" i="1"/>
  <c r="W2629" i="1"/>
  <c r="W2630" i="1"/>
  <c r="W2631" i="1"/>
  <c r="W2632" i="1"/>
  <c r="W2633" i="1"/>
  <c r="W2634" i="1"/>
  <c r="W2635" i="1"/>
  <c r="W2636" i="1"/>
  <c r="W2637" i="1"/>
  <c r="W2638" i="1"/>
  <c r="W2639" i="1"/>
  <c r="W2640" i="1"/>
  <c r="W2641" i="1"/>
  <c r="W2642" i="1"/>
  <c r="W2643" i="1"/>
  <c r="W2644" i="1"/>
  <c r="W2645" i="1"/>
  <c r="W2646" i="1"/>
  <c r="W2647" i="1"/>
  <c r="W2648" i="1"/>
  <c r="W2649" i="1"/>
  <c r="W2650" i="1"/>
  <c r="W2651" i="1"/>
  <c r="W2652" i="1"/>
  <c r="W2653" i="1"/>
  <c r="W2654" i="1"/>
  <c r="W2655" i="1"/>
  <c r="W2656" i="1"/>
  <c r="W2657" i="1"/>
  <c r="W2658" i="1"/>
  <c r="W2659" i="1"/>
  <c r="W2660" i="1"/>
  <c r="W2661" i="1"/>
  <c r="W2662" i="1"/>
  <c r="W2663" i="1"/>
  <c r="W2664" i="1"/>
  <c r="W2665" i="1"/>
  <c r="W2666" i="1"/>
  <c r="W2667" i="1"/>
  <c r="W2668" i="1"/>
  <c r="W2669" i="1"/>
  <c r="W2670" i="1"/>
  <c r="W2671" i="1"/>
  <c r="W2672" i="1"/>
  <c r="W2673" i="1"/>
  <c r="W2674" i="1"/>
  <c r="W2675" i="1"/>
  <c r="W2676" i="1"/>
  <c r="W2677" i="1"/>
  <c r="W2678" i="1"/>
  <c r="W2679" i="1"/>
  <c r="W2680" i="1"/>
  <c r="W2681" i="1"/>
  <c r="W2682" i="1"/>
  <c r="W2683" i="1"/>
  <c r="W2684" i="1"/>
  <c r="W2685" i="1"/>
  <c r="W2686" i="1"/>
  <c r="W2687" i="1"/>
  <c r="W2688" i="1"/>
  <c r="W2689" i="1"/>
  <c r="W2690" i="1"/>
  <c r="W2691" i="1"/>
  <c r="W2692" i="1"/>
  <c r="W2693" i="1"/>
  <c r="W2694" i="1"/>
  <c r="W2695" i="1"/>
  <c r="W2696" i="1"/>
  <c r="W2697" i="1"/>
  <c r="W2698" i="1"/>
  <c r="W2699" i="1"/>
  <c r="W2700" i="1"/>
  <c r="W2701" i="1"/>
  <c r="W2702" i="1"/>
  <c r="W2703" i="1"/>
  <c r="W2704" i="1"/>
  <c r="W2705" i="1"/>
  <c r="W2706" i="1"/>
  <c r="W2707" i="1"/>
  <c r="W2708" i="1"/>
  <c r="W2709" i="1"/>
  <c r="W2710" i="1"/>
  <c r="W2711" i="1"/>
  <c r="W2712" i="1"/>
  <c r="W2713" i="1"/>
  <c r="W2714" i="1"/>
  <c r="W2715" i="1"/>
  <c r="W2716" i="1"/>
  <c r="W2717" i="1"/>
  <c r="W2718" i="1"/>
  <c r="W2719" i="1"/>
  <c r="W2720" i="1"/>
  <c r="W2721" i="1"/>
  <c r="W2722" i="1"/>
  <c r="W2723" i="1"/>
  <c r="W2724" i="1"/>
  <c r="W2725" i="1"/>
  <c r="W2726" i="1"/>
  <c r="W2727" i="1"/>
  <c r="W2728" i="1"/>
  <c r="W2729" i="1"/>
  <c r="W2730" i="1"/>
  <c r="W2731" i="1"/>
  <c r="W2732" i="1"/>
  <c r="W2733" i="1"/>
  <c r="W2734" i="1"/>
  <c r="W2735" i="1"/>
  <c r="W2736" i="1"/>
  <c r="W2737" i="1"/>
  <c r="W2738" i="1"/>
  <c r="W2739" i="1"/>
  <c r="W2740" i="1"/>
  <c r="W2741" i="1"/>
  <c r="W2742" i="1"/>
  <c r="W2743" i="1"/>
  <c r="W2744" i="1"/>
  <c r="W2745" i="1"/>
  <c r="W2746" i="1"/>
  <c r="W2747" i="1"/>
  <c r="W2748" i="1"/>
  <c r="W2749" i="1"/>
  <c r="W2750" i="1"/>
  <c r="W2751" i="1"/>
  <c r="W2752" i="1"/>
  <c r="W2753" i="1"/>
  <c r="W2754" i="1"/>
  <c r="W2755" i="1"/>
  <c r="W2756" i="1"/>
  <c r="W2757" i="1"/>
  <c r="W2758" i="1"/>
  <c r="W2759" i="1"/>
  <c r="W2760" i="1"/>
  <c r="W2761" i="1"/>
  <c r="W2762" i="1"/>
  <c r="W2763" i="1"/>
  <c r="W2764" i="1"/>
  <c r="W2765" i="1"/>
  <c r="W2766" i="1"/>
  <c r="W2767" i="1"/>
  <c r="W2768" i="1"/>
  <c r="W2769" i="1"/>
  <c r="W2770" i="1"/>
  <c r="W2771" i="1"/>
  <c r="W2772" i="1"/>
  <c r="W2773" i="1"/>
  <c r="W2774" i="1"/>
  <c r="W2775" i="1"/>
  <c r="W2776" i="1"/>
  <c r="W2777" i="1"/>
  <c r="W2778" i="1"/>
  <c r="W2779" i="1"/>
  <c r="W2780" i="1"/>
  <c r="W2781" i="1"/>
  <c r="W2782" i="1"/>
  <c r="W2783" i="1"/>
  <c r="W2784" i="1"/>
  <c r="W2785" i="1"/>
  <c r="W2786" i="1"/>
  <c r="W2787" i="1"/>
  <c r="W2788" i="1"/>
  <c r="W2789" i="1"/>
  <c r="W2790" i="1"/>
  <c r="W2791" i="1"/>
  <c r="W2792" i="1"/>
  <c r="W2793" i="1"/>
  <c r="W2794" i="1"/>
  <c r="W2795" i="1"/>
  <c r="W2796" i="1"/>
  <c r="W2797" i="1"/>
  <c r="W2798" i="1"/>
  <c r="W2799" i="1"/>
  <c r="W2800" i="1"/>
  <c r="W2801" i="1"/>
  <c r="W2802" i="1"/>
  <c r="W2803" i="1"/>
  <c r="W2804" i="1"/>
  <c r="W2805" i="1"/>
  <c r="W2806" i="1"/>
  <c r="W2807" i="1"/>
  <c r="W2808" i="1"/>
  <c r="W2809" i="1"/>
  <c r="W2810" i="1"/>
  <c r="W2811" i="1"/>
  <c r="W2812" i="1"/>
  <c r="W2813" i="1"/>
  <c r="W2814" i="1"/>
  <c r="W2815" i="1"/>
  <c r="W2816" i="1"/>
  <c r="W2817" i="1"/>
  <c r="W2818" i="1"/>
  <c r="W2819" i="1"/>
  <c r="W2820" i="1"/>
  <c r="W2821" i="1"/>
  <c r="W2822" i="1"/>
  <c r="W2823" i="1"/>
  <c r="W2824" i="1"/>
  <c r="W2825" i="1"/>
  <c r="W2826" i="1"/>
  <c r="W2827" i="1"/>
  <c r="W2828" i="1"/>
  <c r="W2829" i="1"/>
  <c r="W2830" i="1"/>
  <c r="W2831" i="1"/>
  <c r="W2832" i="1"/>
  <c r="W2833" i="1"/>
  <c r="W2834" i="1"/>
  <c r="W2835" i="1"/>
  <c r="W2836" i="1"/>
  <c r="W2837" i="1"/>
  <c r="W2838" i="1"/>
  <c r="W2839" i="1"/>
  <c r="W2840" i="1"/>
  <c r="W2841" i="1"/>
  <c r="W2842" i="1"/>
  <c r="W2843" i="1"/>
  <c r="W2844" i="1"/>
  <c r="W2845" i="1"/>
  <c r="W2846" i="1"/>
  <c r="W2847" i="1"/>
  <c r="W2848" i="1"/>
  <c r="W2849" i="1"/>
  <c r="W2850" i="1"/>
  <c r="W2851" i="1"/>
  <c r="W2852" i="1"/>
  <c r="W2853" i="1"/>
  <c r="W2854" i="1"/>
  <c r="W2855" i="1"/>
  <c r="W2856" i="1"/>
  <c r="W2857" i="1"/>
  <c r="W2858" i="1"/>
  <c r="W2859" i="1"/>
  <c r="W2860" i="1"/>
  <c r="W2861" i="1"/>
  <c r="W2862" i="1"/>
  <c r="W2863" i="1"/>
  <c r="W2864" i="1"/>
  <c r="W2865" i="1"/>
  <c r="W2866" i="1"/>
  <c r="W2867" i="1"/>
  <c r="W2868" i="1"/>
  <c r="W2869" i="1"/>
  <c r="W2870" i="1"/>
  <c r="W2871" i="1"/>
  <c r="W2872" i="1"/>
  <c r="W2873" i="1"/>
  <c r="W2874" i="1"/>
  <c r="W2875" i="1"/>
  <c r="W2876" i="1"/>
  <c r="W2877" i="1"/>
  <c r="W2878" i="1"/>
  <c r="W2879" i="1"/>
  <c r="W2880" i="1"/>
  <c r="W2881" i="1"/>
  <c r="W2882" i="1"/>
  <c r="W2883" i="1"/>
  <c r="W2884" i="1"/>
  <c r="W2885" i="1"/>
  <c r="W2886" i="1"/>
  <c r="W2887" i="1"/>
  <c r="W2888" i="1"/>
  <c r="W2889" i="1"/>
  <c r="W2890" i="1"/>
  <c r="W2891" i="1"/>
  <c r="W2892" i="1"/>
  <c r="W2893" i="1"/>
  <c r="W2894" i="1"/>
  <c r="W2895" i="1"/>
  <c r="W2896" i="1"/>
  <c r="W2897" i="1"/>
  <c r="W2898" i="1"/>
  <c r="W2899" i="1"/>
  <c r="W2900" i="1"/>
  <c r="W2901" i="1"/>
  <c r="W2902" i="1"/>
  <c r="W2903" i="1"/>
  <c r="W2904" i="1"/>
  <c r="W2905" i="1"/>
  <c r="W2906" i="1"/>
  <c r="W2907" i="1"/>
  <c r="W2908" i="1"/>
  <c r="W2909" i="1"/>
  <c r="W2910" i="1"/>
  <c r="W2911" i="1"/>
  <c r="W2912" i="1"/>
  <c r="W2913" i="1"/>
  <c r="W2914" i="1"/>
  <c r="W2915" i="1"/>
  <c r="W2916" i="1"/>
  <c r="W2917" i="1"/>
  <c r="W2918" i="1"/>
  <c r="W2919" i="1"/>
  <c r="W2920" i="1"/>
  <c r="W2921" i="1"/>
  <c r="W2922" i="1"/>
  <c r="W2923" i="1"/>
  <c r="W2924" i="1"/>
  <c r="W2925" i="1"/>
  <c r="W2926" i="1"/>
  <c r="W2927" i="1"/>
  <c r="W2928" i="1"/>
  <c r="W2929" i="1"/>
  <c r="W2930" i="1"/>
  <c r="W2931" i="1"/>
  <c r="W2932" i="1"/>
  <c r="W2933" i="1"/>
  <c r="W2934" i="1"/>
  <c r="W2935" i="1"/>
  <c r="W2936" i="1"/>
  <c r="W2937" i="1"/>
  <c r="W2938" i="1"/>
  <c r="W2939" i="1"/>
  <c r="W2940" i="1"/>
  <c r="W2941" i="1"/>
  <c r="W2942" i="1"/>
  <c r="W2943" i="1"/>
  <c r="W2944" i="1"/>
  <c r="W2945" i="1"/>
  <c r="W2946" i="1"/>
  <c r="W2947" i="1"/>
  <c r="W2948" i="1"/>
  <c r="W2949" i="1"/>
  <c r="W2950" i="1"/>
  <c r="W2951" i="1"/>
  <c r="W2952" i="1"/>
  <c r="W2953" i="1"/>
  <c r="W2954" i="1"/>
  <c r="W2955" i="1"/>
  <c r="W2956" i="1"/>
  <c r="W2957" i="1"/>
  <c r="W2958" i="1"/>
  <c r="W2959" i="1"/>
  <c r="W2960" i="1"/>
  <c r="W2961" i="1"/>
  <c r="W2962" i="1"/>
  <c r="W2963" i="1"/>
  <c r="W2964" i="1"/>
  <c r="W2965" i="1"/>
  <c r="W2966" i="1"/>
  <c r="W2967" i="1"/>
  <c r="W2968" i="1"/>
  <c r="W2969" i="1"/>
  <c r="W2970" i="1"/>
  <c r="W2971" i="1"/>
  <c r="W2972" i="1"/>
  <c r="W2973" i="1"/>
  <c r="W2974" i="1"/>
  <c r="W2975" i="1"/>
  <c r="W2976" i="1"/>
  <c r="W2977" i="1"/>
  <c r="W2978" i="1"/>
  <c r="W2979" i="1"/>
  <c r="W2980" i="1"/>
  <c r="W2981" i="1"/>
  <c r="W2982" i="1"/>
  <c r="W2983" i="1"/>
  <c r="W2984" i="1"/>
  <c r="W2985" i="1"/>
  <c r="W2986" i="1"/>
  <c r="W2987" i="1"/>
  <c r="W2988" i="1"/>
  <c r="W2989" i="1"/>
  <c r="W2990" i="1"/>
  <c r="W2991" i="1"/>
  <c r="W2992" i="1"/>
  <c r="W2993" i="1"/>
  <c r="W2994" i="1"/>
  <c r="W2995" i="1"/>
  <c r="W2996" i="1"/>
  <c r="W2997" i="1"/>
  <c r="W2998" i="1"/>
  <c r="W2999" i="1"/>
  <c r="W3000" i="1"/>
  <c r="W3001" i="1"/>
  <c r="W3002" i="1"/>
  <c r="W3003" i="1"/>
  <c r="W3004" i="1"/>
  <c r="W3005" i="1"/>
  <c r="W3006" i="1"/>
  <c r="W3007" i="1"/>
  <c r="W3008" i="1"/>
  <c r="W3009" i="1"/>
  <c r="W3010" i="1"/>
  <c r="W3011" i="1"/>
  <c r="W3012" i="1"/>
  <c r="W3013" i="1"/>
  <c r="W3014" i="1"/>
  <c r="W3015" i="1"/>
  <c r="W3016" i="1"/>
  <c r="W3017" i="1"/>
  <c r="W3018" i="1"/>
  <c r="W3019" i="1"/>
  <c r="W3020" i="1"/>
  <c r="W3021" i="1"/>
  <c r="W3022" i="1"/>
  <c r="W3023" i="1"/>
  <c r="W3024" i="1"/>
  <c r="W3025" i="1"/>
  <c r="W3026" i="1"/>
  <c r="W3027" i="1"/>
  <c r="W3028" i="1"/>
  <c r="W3029" i="1"/>
  <c r="W3030" i="1"/>
  <c r="W3031" i="1"/>
  <c r="W3032" i="1"/>
  <c r="W3033" i="1"/>
  <c r="W3034" i="1"/>
  <c r="W3035" i="1"/>
  <c r="W3036" i="1"/>
  <c r="W3037" i="1"/>
  <c r="W3038" i="1"/>
  <c r="W3039" i="1"/>
  <c r="W3040" i="1"/>
  <c r="W3041" i="1"/>
  <c r="W3042" i="1"/>
  <c r="W3043" i="1"/>
  <c r="W3044" i="1"/>
  <c r="W3045" i="1"/>
  <c r="W3046" i="1"/>
  <c r="W3047" i="1"/>
  <c r="W3048" i="1"/>
  <c r="W3049" i="1"/>
  <c r="W3050" i="1"/>
  <c r="W3051" i="1"/>
  <c r="W3052" i="1"/>
  <c r="W3053" i="1"/>
  <c r="W3054" i="1"/>
  <c r="W3055" i="1"/>
  <c r="W3056" i="1"/>
  <c r="W3057" i="1"/>
  <c r="W3058" i="1"/>
  <c r="W3059" i="1"/>
  <c r="W3060" i="1"/>
  <c r="W3061" i="1"/>
  <c r="W3062" i="1"/>
  <c r="W3063" i="1"/>
  <c r="W3064" i="1"/>
  <c r="W3065" i="1"/>
  <c r="W3066" i="1"/>
  <c r="W3067" i="1"/>
  <c r="W3068" i="1"/>
  <c r="W3069" i="1"/>
  <c r="W3070" i="1"/>
  <c r="W3071" i="1"/>
  <c r="W3072" i="1"/>
  <c r="W3073" i="1"/>
  <c r="W3074" i="1"/>
  <c r="W3075" i="1"/>
  <c r="W3076" i="1"/>
  <c r="W3077" i="1"/>
  <c r="W3078" i="1"/>
  <c r="W3079" i="1"/>
  <c r="W3080" i="1"/>
  <c r="W3081" i="1"/>
  <c r="W3082" i="1"/>
  <c r="W3083" i="1"/>
  <c r="W3084" i="1"/>
  <c r="W3085" i="1"/>
  <c r="W3086" i="1"/>
  <c r="W3087" i="1"/>
  <c r="W3088" i="1"/>
  <c r="W3089" i="1"/>
  <c r="W3090" i="1"/>
  <c r="W3091" i="1"/>
  <c r="W3092" i="1"/>
  <c r="W3093" i="1"/>
  <c r="W3094" i="1"/>
  <c r="W3095" i="1"/>
  <c r="W3096" i="1"/>
  <c r="W3097" i="1"/>
  <c r="W3098" i="1"/>
  <c r="W3099" i="1"/>
  <c r="W3100" i="1"/>
  <c r="W3101" i="1"/>
  <c r="W3102" i="1"/>
  <c r="W3103" i="1"/>
  <c r="W3104" i="1"/>
  <c r="W3105" i="1"/>
  <c r="W3106" i="1"/>
  <c r="W3107" i="1"/>
  <c r="W3108" i="1"/>
  <c r="W3109" i="1"/>
  <c r="W3110" i="1"/>
  <c r="W3111" i="1"/>
  <c r="W3112" i="1"/>
  <c r="W3113" i="1"/>
  <c r="W3114" i="1"/>
  <c r="W3115" i="1"/>
  <c r="W3116" i="1"/>
  <c r="W3117" i="1"/>
  <c r="W3118" i="1"/>
  <c r="W3119" i="1"/>
  <c r="W3120" i="1"/>
  <c r="W3121" i="1"/>
  <c r="W3122" i="1"/>
  <c r="W3123" i="1"/>
  <c r="W3124" i="1"/>
  <c r="W3125" i="1"/>
  <c r="W3126" i="1"/>
  <c r="W3127" i="1"/>
  <c r="W3128" i="1"/>
  <c r="W3129" i="1"/>
  <c r="W3130" i="1"/>
  <c r="W3131" i="1"/>
  <c r="W3132" i="1"/>
  <c r="W3133" i="1"/>
  <c r="W3134" i="1"/>
  <c r="W3135" i="1"/>
  <c r="W3136" i="1"/>
  <c r="W3137" i="1"/>
  <c r="W3138" i="1"/>
  <c r="W3139" i="1"/>
  <c r="W3140" i="1"/>
  <c r="W3141" i="1"/>
  <c r="W3142" i="1"/>
  <c r="W3143" i="1"/>
  <c r="W3144" i="1"/>
  <c r="W3145" i="1"/>
  <c r="W3146" i="1"/>
  <c r="W3147" i="1"/>
  <c r="W3148" i="1"/>
  <c r="W3149" i="1"/>
  <c r="W3150" i="1"/>
  <c r="W3151" i="1"/>
  <c r="W3152" i="1"/>
  <c r="W3153" i="1"/>
  <c r="W3154" i="1"/>
  <c r="W3155" i="1"/>
  <c r="W3156" i="1"/>
  <c r="W3157" i="1"/>
  <c r="W3158" i="1"/>
  <c r="W3159" i="1"/>
  <c r="W3160" i="1"/>
  <c r="W3161" i="1"/>
  <c r="W3162" i="1"/>
  <c r="W3163" i="1"/>
  <c r="W3164" i="1"/>
  <c r="W3165" i="1"/>
  <c r="W3166" i="1"/>
  <c r="W3167" i="1"/>
  <c r="W3168" i="1"/>
  <c r="W3169" i="1"/>
  <c r="W3170" i="1"/>
  <c r="W3171" i="1"/>
  <c r="W3172" i="1"/>
  <c r="W3173" i="1"/>
  <c r="W3174" i="1"/>
  <c r="W3175" i="1"/>
  <c r="W3176" i="1"/>
  <c r="W3177" i="1"/>
  <c r="W3178" i="1"/>
  <c r="W3179" i="1"/>
  <c r="W3180" i="1"/>
  <c r="W3181" i="1"/>
  <c r="W3182" i="1"/>
  <c r="W3183" i="1"/>
  <c r="W3184" i="1"/>
  <c r="W3185" i="1"/>
  <c r="W3186" i="1"/>
  <c r="Z102" i="1" l="1"/>
  <c r="Z89" i="1"/>
  <c r="Z72" i="1"/>
  <c r="X14" i="1"/>
  <c r="Z92" i="1"/>
  <c r="Z78" i="1"/>
  <c r="Z101" i="1"/>
  <c r="Z88" i="1"/>
  <c r="Z70" i="1"/>
  <c r="Z99" i="1"/>
  <c r="Z86" i="1"/>
  <c r="Z68" i="1"/>
  <c r="Z105" i="1"/>
  <c r="Z98" i="1"/>
  <c r="Z84" i="1"/>
  <c r="Z67" i="1"/>
  <c r="Z96" i="1"/>
  <c r="Z82" i="1"/>
  <c r="Z66" i="1"/>
  <c r="Z90" i="1"/>
  <c r="Z76" i="1"/>
  <c r="Z80" i="1"/>
  <c r="Z94" i="1"/>
  <c r="Z65" i="1"/>
  <c r="Z64" i="1"/>
  <c r="AS18" i="1"/>
  <c r="AC8" i="1"/>
  <c r="T14" i="1"/>
  <c r="AK17" i="1"/>
  <c r="R99"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3001" i="1"/>
  <c r="R3002" i="1"/>
  <c r="R3003" i="1"/>
  <c r="R3004" i="1"/>
  <c r="R3005" i="1"/>
  <c r="R3006" i="1"/>
  <c r="R3007" i="1"/>
  <c r="R3008" i="1"/>
  <c r="R3009" i="1"/>
  <c r="R3010" i="1"/>
  <c r="R3011" i="1"/>
  <c r="R3012" i="1"/>
  <c r="R3013" i="1"/>
  <c r="R3014" i="1"/>
  <c r="R3015" i="1"/>
  <c r="R3016" i="1"/>
  <c r="R3017" i="1"/>
  <c r="R3018" i="1"/>
  <c r="R3019" i="1"/>
  <c r="R3020" i="1"/>
  <c r="R3021" i="1"/>
  <c r="R3022" i="1"/>
  <c r="R3023" i="1"/>
  <c r="R3024" i="1"/>
  <c r="R3025" i="1"/>
  <c r="R3026" i="1"/>
  <c r="R3027" i="1"/>
  <c r="R3028" i="1"/>
  <c r="R3029" i="1"/>
  <c r="R3030" i="1"/>
  <c r="R3031" i="1"/>
  <c r="R3032" i="1"/>
  <c r="R3033" i="1"/>
  <c r="R3034" i="1"/>
  <c r="R3035" i="1"/>
  <c r="R3036" i="1"/>
  <c r="R3037" i="1"/>
  <c r="R3038" i="1"/>
  <c r="R3039" i="1"/>
  <c r="R3040" i="1"/>
  <c r="R3041" i="1"/>
  <c r="R3042" i="1"/>
  <c r="R3043" i="1"/>
  <c r="R3044" i="1"/>
  <c r="R3045" i="1"/>
  <c r="R3046" i="1"/>
  <c r="R3047" i="1"/>
  <c r="R3048" i="1"/>
  <c r="R3049" i="1"/>
  <c r="R3050" i="1"/>
  <c r="R3051" i="1"/>
  <c r="R3052" i="1"/>
  <c r="R3053" i="1"/>
  <c r="R3054" i="1"/>
  <c r="R3055" i="1"/>
  <c r="R3056" i="1"/>
  <c r="R3057" i="1"/>
  <c r="R3058" i="1"/>
  <c r="R3059" i="1"/>
  <c r="R3060" i="1"/>
  <c r="R3061" i="1"/>
  <c r="R3062" i="1"/>
  <c r="R3063" i="1"/>
  <c r="R3064" i="1"/>
  <c r="R3065" i="1"/>
  <c r="R3066" i="1"/>
  <c r="R3067" i="1"/>
  <c r="R3068" i="1"/>
  <c r="R3069" i="1"/>
  <c r="R3070" i="1"/>
  <c r="R3071" i="1"/>
  <c r="R3072" i="1"/>
  <c r="R3073" i="1"/>
  <c r="R3074" i="1"/>
  <c r="R3075" i="1"/>
  <c r="R3076" i="1"/>
  <c r="R3077" i="1"/>
  <c r="R3078" i="1"/>
  <c r="R3079" i="1"/>
  <c r="R3080" i="1"/>
  <c r="R3081" i="1"/>
  <c r="R3082" i="1"/>
  <c r="R3083" i="1"/>
  <c r="R3084" i="1"/>
  <c r="R3085" i="1"/>
  <c r="R3086" i="1"/>
  <c r="R3087" i="1"/>
  <c r="R3088" i="1"/>
  <c r="R3089" i="1"/>
  <c r="R3090" i="1"/>
  <c r="R3091" i="1"/>
  <c r="R3092" i="1"/>
  <c r="R3093" i="1"/>
  <c r="R3094" i="1"/>
  <c r="R3095" i="1"/>
  <c r="R3096" i="1"/>
  <c r="R3097" i="1"/>
  <c r="R3098" i="1"/>
  <c r="R3099" i="1"/>
  <c r="R3100" i="1"/>
  <c r="R3101" i="1"/>
  <c r="R3102" i="1"/>
  <c r="R3103" i="1"/>
  <c r="R3104" i="1"/>
  <c r="R3105" i="1"/>
  <c r="R3106" i="1"/>
  <c r="R3107" i="1"/>
  <c r="R3108" i="1"/>
  <c r="R3109" i="1"/>
  <c r="R3110" i="1"/>
  <c r="R3111" i="1"/>
  <c r="R3112" i="1"/>
  <c r="R3113" i="1"/>
  <c r="R3114" i="1"/>
  <c r="R3115" i="1"/>
  <c r="R3116" i="1"/>
  <c r="R3117" i="1"/>
  <c r="R3118" i="1"/>
  <c r="R3119" i="1"/>
  <c r="R3120" i="1"/>
  <c r="R3121" i="1"/>
  <c r="R3122" i="1"/>
  <c r="R3123" i="1"/>
  <c r="R3124" i="1"/>
  <c r="R3125" i="1"/>
  <c r="R3126" i="1"/>
  <c r="R3127" i="1"/>
  <c r="R3128" i="1"/>
  <c r="R3129" i="1"/>
  <c r="R3130" i="1"/>
  <c r="R3131" i="1"/>
  <c r="R3132" i="1"/>
  <c r="R3133" i="1"/>
  <c r="R3134" i="1"/>
  <c r="R3135" i="1"/>
  <c r="R3136" i="1"/>
  <c r="R3137" i="1"/>
  <c r="R3138" i="1"/>
  <c r="R3139" i="1"/>
  <c r="R3140" i="1"/>
  <c r="R3141" i="1"/>
  <c r="R3142" i="1"/>
  <c r="R3143" i="1"/>
  <c r="R3144" i="1"/>
  <c r="R3145" i="1"/>
  <c r="R3146" i="1"/>
  <c r="R3147" i="1"/>
  <c r="R3148" i="1"/>
  <c r="R3149" i="1"/>
  <c r="R3150" i="1"/>
  <c r="R3151" i="1"/>
  <c r="R3152" i="1"/>
  <c r="R3153" i="1"/>
  <c r="R3154" i="1"/>
  <c r="R3155" i="1"/>
  <c r="R3156" i="1"/>
  <c r="R3157" i="1"/>
  <c r="R3158" i="1"/>
  <c r="R3159" i="1"/>
  <c r="R3160" i="1"/>
  <c r="R3161" i="1"/>
  <c r="R3162" i="1"/>
  <c r="R3163" i="1"/>
  <c r="R3164" i="1"/>
  <c r="R3165" i="1"/>
  <c r="R3166" i="1"/>
  <c r="R3167" i="1"/>
  <c r="R3168" i="1"/>
  <c r="R3169" i="1"/>
  <c r="R3170" i="1"/>
  <c r="R3171" i="1"/>
  <c r="R3172" i="1"/>
  <c r="R3173" i="1"/>
  <c r="R3174" i="1"/>
  <c r="R3175" i="1"/>
  <c r="R3176" i="1"/>
  <c r="R3177" i="1"/>
  <c r="R3178" i="1"/>
  <c r="R3179" i="1"/>
  <c r="R3180" i="1"/>
  <c r="R3181" i="1"/>
  <c r="R3182" i="1"/>
  <c r="R3183" i="1"/>
  <c r="R3184" i="1"/>
  <c r="R3185" i="1"/>
  <c r="R3186" i="1"/>
  <c r="AL17" i="1"/>
  <c r="AL18" i="1"/>
  <c r="AL21" i="1"/>
  <c r="AL24" i="1"/>
  <c r="AL26" i="1"/>
  <c r="AL36" i="1"/>
  <c r="AL38" i="1"/>
  <c r="AL64" i="1"/>
  <c r="AL78" i="1"/>
  <c r="AL90" i="1"/>
  <c r="Q99" i="1"/>
  <c r="Q101" i="1"/>
  <c r="Q102" i="1"/>
  <c r="Q103" i="1"/>
  <c r="AL103" i="1" s="1"/>
  <c r="Q104" i="1"/>
  <c r="AL104" i="1" s="1"/>
  <c r="Q105" i="1"/>
  <c r="AL105" i="1" s="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3001" i="1"/>
  <c r="Q3002" i="1"/>
  <c r="Q3003" i="1"/>
  <c r="Q3004" i="1"/>
  <c r="Q3005" i="1"/>
  <c r="Q3006" i="1"/>
  <c r="Q3007" i="1"/>
  <c r="Q3008" i="1"/>
  <c r="Q3009" i="1"/>
  <c r="Q3010" i="1"/>
  <c r="Q3011" i="1"/>
  <c r="Q3012" i="1"/>
  <c r="Q3013" i="1"/>
  <c r="Q3014" i="1"/>
  <c r="Q3015" i="1"/>
  <c r="Q3016" i="1"/>
  <c r="Q3017" i="1"/>
  <c r="Q3018" i="1"/>
  <c r="Q3019" i="1"/>
  <c r="Q3020" i="1"/>
  <c r="Q3021" i="1"/>
  <c r="Q3022" i="1"/>
  <c r="Q3023" i="1"/>
  <c r="Q3024" i="1"/>
  <c r="Q3025" i="1"/>
  <c r="Q3026" i="1"/>
  <c r="Q3027" i="1"/>
  <c r="Q3028" i="1"/>
  <c r="Q3029" i="1"/>
  <c r="Q3030" i="1"/>
  <c r="Q3031" i="1"/>
  <c r="Q3032" i="1"/>
  <c r="Q3033" i="1"/>
  <c r="Q3034" i="1"/>
  <c r="Q3035" i="1"/>
  <c r="Q3036" i="1"/>
  <c r="Q3037" i="1"/>
  <c r="Q3038" i="1"/>
  <c r="Q3039" i="1"/>
  <c r="Q3040" i="1"/>
  <c r="Q3041" i="1"/>
  <c r="Q3042" i="1"/>
  <c r="Q3043" i="1"/>
  <c r="Q3044" i="1"/>
  <c r="Q3045" i="1"/>
  <c r="Q3046" i="1"/>
  <c r="Q3047" i="1"/>
  <c r="Q3048" i="1"/>
  <c r="Q3049" i="1"/>
  <c r="Q3050" i="1"/>
  <c r="Q3051" i="1"/>
  <c r="Q3052" i="1"/>
  <c r="Q3053" i="1"/>
  <c r="Q3054" i="1"/>
  <c r="Q3055" i="1"/>
  <c r="Q3056" i="1"/>
  <c r="Q3057" i="1"/>
  <c r="Q3058" i="1"/>
  <c r="Q3059" i="1"/>
  <c r="Q3060" i="1"/>
  <c r="Q3061" i="1"/>
  <c r="Q3062" i="1"/>
  <c r="Q3063" i="1"/>
  <c r="Q3064" i="1"/>
  <c r="Q3065" i="1"/>
  <c r="Q3066" i="1"/>
  <c r="Q3067" i="1"/>
  <c r="Q3068" i="1"/>
  <c r="Q3069" i="1"/>
  <c r="Q3070" i="1"/>
  <c r="Q3071" i="1"/>
  <c r="Q3072" i="1"/>
  <c r="Q3073" i="1"/>
  <c r="Q3074" i="1"/>
  <c r="Q3075" i="1"/>
  <c r="Q3076" i="1"/>
  <c r="Q3077" i="1"/>
  <c r="Q3078" i="1"/>
  <c r="Q3079" i="1"/>
  <c r="Q3080" i="1"/>
  <c r="Q3081" i="1"/>
  <c r="Q3082" i="1"/>
  <c r="Q3083" i="1"/>
  <c r="Q3084" i="1"/>
  <c r="Q3085" i="1"/>
  <c r="Q3086" i="1"/>
  <c r="Q3087" i="1"/>
  <c r="Q3088" i="1"/>
  <c r="Q3089" i="1"/>
  <c r="Q3090" i="1"/>
  <c r="Q3091" i="1"/>
  <c r="Q3092" i="1"/>
  <c r="Q3093" i="1"/>
  <c r="Q3094" i="1"/>
  <c r="Q3095" i="1"/>
  <c r="Q3096" i="1"/>
  <c r="Q3097" i="1"/>
  <c r="Q3098" i="1"/>
  <c r="Q3099" i="1"/>
  <c r="Q3100" i="1"/>
  <c r="Q3101" i="1"/>
  <c r="Q3102" i="1"/>
  <c r="Q3103" i="1"/>
  <c r="Q3104" i="1"/>
  <c r="Q3105" i="1"/>
  <c r="Q3106" i="1"/>
  <c r="Q3107" i="1"/>
  <c r="Q3108" i="1"/>
  <c r="Q3109" i="1"/>
  <c r="Q3110" i="1"/>
  <c r="Q3111" i="1"/>
  <c r="Q3112" i="1"/>
  <c r="Q3113" i="1"/>
  <c r="Q3114" i="1"/>
  <c r="Q3115" i="1"/>
  <c r="Q3116" i="1"/>
  <c r="Q3117" i="1"/>
  <c r="Q3118" i="1"/>
  <c r="Q3119" i="1"/>
  <c r="Q3120" i="1"/>
  <c r="Q3121" i="1"/>
  <c r="Q3122" i="1"/>
  <c r="Q3123" i="1"/>
  <c r="Q3124" i="1"/>
  <c r="Q3125" i="1"/>
  <c r="Q3126" i="1"/>
  <c r="Q3127" i="1"/>
  <c r="Q3128" i="1"/>
  <c r="Q3129" i="1"/>
  <c r="Q3130" i="1"/>
  <c r="Q3131" i="1"/>
  <c r="Q3132" i="1"/>
  <c r="Q3133" i="1"/>
  <c r="Q3134" i="1"/>
  <c r="Q3135" i="1"/>
  <c r="Q3136" i="1"/>
  <c r="Q3137" i="1"/>
  <c r="Q3138" i="1"/>
  <c r="Q3139" i="1"/>
  <c r="Q3140" i="1"/>
  <c r="Q3141" i="1"/>
  <c r="Q3142" i="1"/>
  <c r="Q3143" i="1"/>
  <c r="Q3144" i="1"/>
  <c r="Q3145" i="1"/>
  <c r="Q3146" i="1"/>
  <c r="Q3147" i="1"/>
  <c r="Q3148" i="1"/>
  <c r="Q3149" i="1"/>
  <c r="Q3150" i="1"/>
  <c r="Q3151" i="1"/>
  <c r="Q3152" i="1"/>
  <c r="Q3153" i="1"/>
  <c r="Q3154" i="1"/>
  <c r="Q3155" i="1"/>
  <c r="Q3156" i="1"/>
  <c r="Q3157" i="1"/>
  <c r="Q3158" i="1"/>
  <c r="Q3159" i="1"/>
  <c r="Q3160" i="1"/>
  <c r="Q3161" i="1"/>
  <c r="Q3162" i="1"/>
  <c r="Q3163" i="1"/>
  <c r="Q3164" i="1"/>
  <c r="Q3165" i="1"/>
  <c r="Q3166" i="1"/>
  <c r="Q3167" i="1"/>
  <c r="Q3168" i="1"/>
  <c r="Q3169" i="1"/>
  <c r="Q3170" i="1"/>
  <c r="Q3171" i="1"/>
  <c r="Q3172" i="1"/>
  <c r="Q3173" i="1"/>
  <c r="Q3174" i="1"/>
  <c r="Q3175" i="1"/>
  <c r="Q3176" i="1"/>
  <c r="Q3177" i="1"/>
  <c r="Q3178" i="1"/>
  <c r="Q3179" i="1"/>
  <c r="Q3180" i="1"/>
  <c r="Q3181" i="1"/>
  <c r="Q3182" i="1"/>
  <c r="Q3183" i="1"/>
  <c r="Q3184" i="1"/>
  <c r="Q3185" i="1"/>
  <c r="Q3186" i="1"/>
  <c r="AS21" i="1"/>
  <c r="AS25" i="1"/>
  <c r="AS26" i="1"/>
  <c r="AS27" i="1"/>
  <c r="AS30" i="1"/>
  <c r="AS31" i="1"/>
  <c r="AS32" i="1"/>
  <c r="AS33" i="1"/>
  <c r="AS34" i="1"/>
  <c r="AS35" i="1"/>
  <c r="AS36" i="1"/>
  <c r="AS37" i="1"/>
  <c r="AS38" i="1"/>
  <c r="AS39" i="1"/>
  <c r="AS40" i="1"/>
  <c r="AS41" i="1"/>
  <c r="AS42" i="1"/>
  <c r="AS43" i="1"/>
  <c r="AS44" i="1"/>
  <c r="AS45" i="1"/>
  <c r="AS46" i="1"/>
  <c r="AS47" i="1"/>
  <c r="AS48" i="1"/>
  <c r="AS49" i="1"/>
  <c r="AS52" i="1"/>
  <c r="AS53" i="1"/>
  <c r="AS54" i="1"/>
  <c r="AS55" i="1"/>
  <c r="AS56" i="1"/>
  <c r="AS57" i="1"/>
  <c r="AS58" i="1"/>
  <c r="AS59" i="1"/>
  <c r="AS60" i="1"/>
  <c r="AS61" i="1"/>
  <c r="AS62" i="1"/>
  <c r="AS63" i="1"/>
  <c r="AS64" i="1"/>
  <c r="AS65" i="1"/>
  <c r="AS66" i="1"/>
  <c r="AS67" i="1"/>
  <c r="AS68" i="1"/>
  <c r="AS70" i="1"/>
  <c r="AS72" i="1"/>
  <c r="AS76" i="1"/>
  <c r="AS78" i="1"/>
  <c r="AS80" i="1"/>
  <c r="AS82" i="1"/>
  <c r="AS84" i="1"/>
  <c r="AS86" i="1"/>
  <c r="AS88" i="1"/>
  <c r="AS89" i="1"/>
  <c r="AS90" i="1"/>
  <c r="AS92" i="1"/>
  <c r="AS94" i="1"/>
  <c r="AS96" i="1"/>
  <c r="AS98" i="1"/>
  <c r="F99" i="1"/>
  <c r="AS99" i="1" s="1"/>
  <c r="F101" i="1"/>
  <c r="AS101" i="1" s="1"/>
  <c r="F102" i="1"/>
  <c r="AS102" i="1" s="1"/>
  <c r="F103" i="1"/>
  <c r="AS103" i="1" s="1"/>
  <c r="F104" i="1"/>
  <c r="AS104" i="1" s="1"/>
  <c r="F105" i="1"/>
  <c r="AS105" i="1" s="1"/>
  <c r="F106" i="1"/>
  <c r="AS106" i="1" s="1"/>
  <c r="F107" i="1"/>
  <c r="AS107" i="1" s="1"/>
  <c r="F108" i="1"/>
  <c r="AS108" i="1" s="1"/>
  <c r="F109" i="1"/>
  <c r="AS109" i="1" s="1"/>
  <c r="F110" i="1"/>
  <c r="AS110" i="1" s="1"/>
  <c r="F111" i="1"/>
  <c r="AS111" i="1" s="1"/>
  <c r="F112" i="1"/>
  <c r="AS112" i="1" s="1"/>
  <c r="F113" i="1"/>
  <c r="AS113" i="1" s="1"/>
  <c r="F114" i="1"/>
  <c r="AS114" i="1" s="1"/>
  <c r="F115" i="1"/>
  <c r="AS115" i="1" s="1"/>
  <c r="F116" i="1"/>
  <c r="AS116" i="1" s="1"/>
  <c r="F117" i="1"/>
  <c r="AS117" i="1" s="1"/>
  <c r="F118" i="1"/>
  <c r="AS118" i="1" s="1"/>
  <c r="F119" i="1"/>
  <c r="AS119" i="1" s="1"/>
  <c r="F120" i="1"/>
  <c r="AS120" i="1" s="1"/>
  <c r="F121" i="1"/>
  <c r="AS121" i="1" s="1"/>
  <c r="F122" i="1"/>
  <c r="AS122" i="1" s="1"/>
  <c r="F123" i="1"/>
  <c r="AS123" i="1" s="1"/>
  <c r="F124" i="1"/>
  <c r="AS124" i="1" s="1"/>
  <c r="F125" i="1"/>
  <c r="AS125" i="1" s="1"/>
  <c r="F126" i="1"/>
  <c r="AS126" i="1" s="1"/>
  <c r="F127" i="1"/>
  <c r="AS127" i="1" s="1"/>
  <c r="F128" i="1"/>
  <c r="AS128" i="1" s="1"/>
  <c r="F129" i="1"/>
  <c r="AS129" i="1" s="1"/>
  <c r="F130" i="1"/>
  <c r="AS130" i="1" s="1"/>
  <c r="F131" i="1"/>
  <c r="AS131" i="1" s="1"/>
  <c r="F132" i="1"/>
  <c r="AS132" i="1" s="1"/>
  <c r="F133" i="1"/>
  <c r="AS133" i="1" s="1"/>
  <c r="F134" i="1"/>
  <c r="AS134" i="1" s="1"/>
  <c r="F135" i="1"/>
  <c r="AS135" i="1" s="1"/>
  <c r="F136" i="1"/>
  <c r="AS136" i="1" s="1"/>
  <c r="F137" i="1"/>
  <c r="AS137" i="1" s="1"/>
  <c r="F138" i="1"/>
  <c r="AS138" i="1" s="1"/>
  <c r="F139" i="1"/>
  <c r="AS139" i="1" s="1"/>
  <c r="F140" i="1"/>
  <c r="AS140" i="1" s="1"/>
  <c r="F141" i="1"/>
  <c r="AS141" i="1" s="1"/>
  <c r="F142" i="1"/>
  <c r="AS142" i="1" s="1"/>
  <c r="F143" i="1"/>
  <c r="AS143" i="1" s="1"/>
  <c r="F144" i="1"/>
  <c r="AS144" i="1" s="1"/>
  <c r="F145" i="1"/>
  <c r="AS145" i="1" s="1"/>
  <c r="F146" i="1"/>
  <c r="AS146" i="1" s="1"/>
  <c r="F147" i="1"/>
  <c r="AS147" i="1" s="1"/>
  <c r="F148" i="1"/>
  <c r="AS148" i="1" s="1"/>
  <c r="F149" i="1"/>
  <c r="AS149" i="1" s="1"/>
  <c r="F150" i="1"/>
  <c r="AS150" i="1" s="1"/>
  <c r="F151" i="1"/>
  <c r="AS151" i="1" s="1"/>
  <c r="F152" i="1"/>
  <c r="AS152" i="1" s="1"/>
  <c r="F153" i="1"/>
  <c r="AS153" i="1" s="1"/>
  <c r="F154" i="1"/>
  <c r="AS154" i="1" s="1"/>
  <c r="F155" i="1"/>
  <c r="AS155" i="1" s="1"/>
  <c r="F156" i="1"/>
  <c r="AS156" i="1" s="1"/>
  <c r="F157" i="1"/>
  <c r="AS157" i="1" s="1"/>
  <c r="F158" i="1"/>
  <c r="AS158" i="1" s="1"/>
  <c r="F159" i="1"/>
  <c r="AS159" i="1" s="1"/>
  <c r="F160" i="1"/>
  <c r="AS160" i="1" s="1"/>
  <c r="F161" i="1"/>
  <c r="AS161" i="1" s="1"/>
  <c r="F162" i="1"/>
  <c r="AS162" i="1" s="1"/>
  <c r="F163" i="1"/>
  <c r="AS163" i="1" s="1"/>
  <c r="F164" i="1"/>
  <c r="AS164" i="1" s="1"/>
  <c r="F165" i="1"/>
  <c r="AS165" i="1" s="1"/>
  <c r="F166" i="1"/>
  <c r="AS166" i="1" s="1"/>
  <c r="F167" i="1"/>
  <c r="AS167" i="1" s="1"/>
  <c r="F168" i="1"/>
  <c r="AS168" i="1" s="1"/>
  <c r="F169" i="1"/>
  <c r="AS169" i="1" s="1"/>
  <c r="F170" i="1"/>
  <c r="AS170" i="1" s="1"/>
  <c r="F171" i="1"/>
  <c r="AS171" i="1" s="1"/>
  <c r="F172" i="1"/>
  <c r="AS172" i="1" s="1"/>
  <c r="F173" i="1"/>
  <c r="AS173" i="1" s="1"/>
  <c r="F174" i="1"/>
  <c r="AS174" i="1" s="1"/>
  <c r="F175" i="1"/>
  <c r="AS175" i="1" s="1"/>
  <c r="F176" i="1"/>
  <c r="AS176" i="1" s="1"/>
  <c r="F177" i="1"/>
  <c r="AS177" i="1" s="1"/>
  <c r="F178" i="1"/>
  <c r="AS178" i="1" s="1"/>
  <c r="F179" i="1"/>
  <c r="AS179" i="1" s="1"/>
  <c r="F180" i="1"/>
  <c r="AS180" i="1" s="1"/>
  <c r="F181" i="1"/>
  <c r="AS181" i="1" s="1"/>
  <c r="F182" i="1"/>
  <c r="AS182" i="1" s="1"/>
  <c r="F183" i="1"/>
  <c r="AS183" i="1" s="1"/>
  <c r="F184" i="1"/>
  <c r="AS184" i="1" s="1"/>
  <c r="F185" i="1"/>
  <c r="AS185" i="1" s="1"/>
  <c r="F186" i="1"/>
  <c r="AS186" i="1" s="1"/>
  <c r="F187" i="1"/>
  <c r="AS187" i="1" s="1"/>
  <c r="F188" i="1"/>
  <c r="AS188" i="1" s="1"/>
  <c r="F189" i="1"/>
  <c r="AS189" i="1" s="1"/>
  <c r="F190" i="1"/>
  <c r="AS190" i="1" s="1"/>
  <c r="F191" i="1"/>
  <c r="AS191" i="1" s="1"/>
  <c r="F192" i="1"/>
  <c r="AS192" i="1" s="1"/>
  <c r="F193" i="1"/>
  <c r="AS193" i="1" s="1"/>
  <c r="F194" i="1"/>
  <c r="AS194" i="1" s="1"/>
  <c r="F195" i="1"/>
  <c r="AS195" i="1" s="1"/>
  <c r="F196" i="1"/>
  <c r="AS196" i="1" s="1"/>
  <c r="F197" i="1"/>
  <c r="AS197" i="1" s="1"/>
  <c r="F198" i="1"/>
  <c r="AS198" i="1" s="1"/>
  <c r="F199" i="1"/>
  <c r="AS199" i="1" s="1"/>
  <c r="F200" i="1"/>
  <c r="AS200" i="1" s="1"/>
  <c r="F201" i="1"/>
  <c r="AS201" i="1" s="1"/>
  <c r="F202" i="1"/>
  <c r="AS202" i="1" s="1"/>
  <c r="F203" i="1"/>
  <c r="AS203" i="1" s="1"/>
  <c r="F204" i="1"/>
  <c r="AS204" i="1" s="1"/>
  <c r="F205" i="1"/>
  <c r="AS205" i="1" s="1"/>
  <c r="F206" i="1"/>
  <c r="AS206" i="1" s="1"/>
  <c r="F207" i="1"/>
  <c r="AS207" i="1" s="1"/>
  <c r="F208" i="1"/>
  <c r="AS208" i="1" s="1"/>
  <c r="F209" i="1"/>
  <c r="AS209" i="1" s="1"/>
  <c r="F210" i="1"/>
  <c r="AS210" i="1" s="1"/>
  <c r="F211" i="1"/>
  <c r="AS211" i="1" s="1"/>
  <c r="F212" i="1"/>
  <c r="AS212" i="1" s="1"/>
  <c r="F213" i="1"/>
  <c r="AS213" i="1" s="1"/>
  <c r="F214" i="1"/>
  <c r="AS214" i="1" s="1"/>
  <c r="F215" i="1"/>
  <c r="AS215" i="1" s="1"/>
  <c r="F216" i="1"/>
  <c r="AS216" i="1" s="1"/>
  <c r="F217" i="1"/>
  <c r="AS217" i="1" s="1"/>
  <c r="F218" i="1"/>
  <c r="AS218" i="1" s="1"/>
  <c r="F219" i="1"/>
  <c r="AS219" i="1" s="1"/>
  <c r="F220" i="1"/>
  <c r="AS220" i="1" s="1"/>
  <c r="F221" i="1"/>
  <c r="AS221" i="1" s="1"/>
  <c r="F222" i="1"/>
  <c r="AS222" i="1" s="1"/>
  <c r="F223" i="1"/>
  <c r="AS223" i="1" s="1"/>
  <c r="F224" i="1"/>
  <c r="AS224" i="1" s="1"/>
  <c r="F225" i="1"/>
  <c r="AS225" i="1" s="1"/>
  <c r="F226" i="1"/>
  <c r="AS226" i="1" s="1"/>
  <c r="F227" i="1"/>
  <c r="AS227" i="1" s="1"/>
  <c r="F228" i="1"/>
  <c r="AS228" i="1" s="1"/>
  <c r="F229" i="1"/>
  <c r="AS229" i="1" s="1"/>
  <c r="F230" i="1"/>
  <c r="AS230" i="1" s="1"/>
  <c r="F231" i="1"/>
  <c r="AS231" i="1" s="1"/>
  <c r="F232" i="1"/>
  <c r="AS232" i="1" s="1"/>
  <c r="F233" i="1"/>
  <c r="AS233" i="1" s="1"/>
  <c r="F234" i="1"/>
  <c r="AS234" i="1" s="1"/>
  <c r="F235" i="1"/>
  <c r="AS235" i="1" s="1"/>
  <c r="F236" i="1"/>
  <c r="AS236" i="1" s="1"/>
  <c r="F237" i="1"/>
  <c r="AS237" i="1" s="1"/>
  <c r="F238" i="1"/>
  <c r="AS238" i="1" s="1"/>
  <c r="F239" i="1"/>
  <c r="AS239" i="1" s="1"/>
  <c r="F240" i="1"/>
  <c r="AS240" i="1" s="1"/>
  <c r="F241" i="1"/>
  <c r="AS241" i="1" s="1"/>
  <c r="F242" i="1"/>
  <c r="AS242" i="1" s="1"/>
  <c r="F243" i="1"/>
  <c r="AS243" i="1" s="1"/>
  <c r="F244" i="1"/>
  <c r="AS244" i="1" s="1"/>
  <c r="F245" i="1"/>
  <c r="AS245" i="1" s="1"/>
  <c r="F246" i="1"/>
  <c r="AS246" i="1" s="1"/>
  <c r="F247" i="1"/>
  <c r="AS247" i="1" s="1"/>
  <c r="F248" i="1"/>
  <c r="AS248" i="1" s="1"/>
  <c r="F249" i="1"/>
  <c r="AS249" i="1" s="1"/>
  <c r="F250" i="1"/>
  <c r="AS250" i="1" s="1"/>
  <c r="F251" i="1"/>
  <c r="AS251" i="1" s="1"/>
  <c r="F252" i="1"/>
  <c r="AS252" i="1" s="1"/>
  <c r="F253" i="1"/>
  <c r="AS253" i="1" s="1"/>
  <c r="F254" i="1"/>
  <c r="AS254" i="1" s="1"/>
  <c r="F255" i="1"/>
  <c r="AS255" i="1" s="1"/>
  <c r="F256" i="1"/>
  <c r="AS256" i="1" s="1"/>
  <c r="F257" i="1"/>
  <c r="AS257" i="1" s="1"/>
  <c r="F258" i="1"/>
  <c r="AS258" i="1" s="1"/>
  <c r="F259" i="1"/>
  <c r="AS259" i="1" s="1"/>
  <c r="F260" i="1"/>
  <c r="AS260" i="1" s="1"/>
  <c r="F261" i="1"/>
  <c r="AS261" i="1" s="1"/>
  <c r="F262" i="1"/>
  <c r="AS262" i="1" s="1"/>
  <c r="F263" i="1"/>
  <c r="AS263" i="1" s="1"/>
  <c r="F264" i="1"/>
  <c r="AS264" i="1" s="1"/>
  <c r="F265" i="1"/>
  <c r="AS265" i="1" s="1"/>
  <c r="F266" i="1"/>
  <c r="AS266" i="1" s="1"/>
  <c r="F267" i="1"/>
  <c r="AS267" i="1" s="1"/>
  <c r="F268" i="1"/>
  <c r="AS268" i="1" s="1"/>
  <c r="F269" i="1"/>
  <c r="AS269" i="1" s="1"/>
  <c r="F270" i="1"/>
  <c r="AS270" i="1" s="1"/>
  <c r="F271" i="1"/>
  <c r="AS271" i="1" s="1"/>
  <c r="F272" i="1"/>
  <c r="AS272" i="1" s="1"/>
  <c r="F273" i="1"/>
  <c r="AS273" i="1" s="1"/>
  <c r="F274" i="1"/>
  <c r="AS274" i="1" s="1"/>
  <c r="F275" i="1"/>
  <c r="AS275" i="1" s="1"/>
  <c r="F276" i="1"/>
  <c r="AS276" i="1" s="1"/>
  <c r="F277" i="1"/>
  <c r="AS277" i="1" s="1"/>
  <c r="F278" i="1"/>
  <c r="AS278" i="1" s="1"/>
  <c r="F279" i="1"/>
  <c r="AS279" i="1" s="1"/>
  <c r="F280" i="1"/>
  <c r="AS280" i="1" s="1"/>
  <c r="F281" i="1"/>
  <c r="AS281" i="1" s="1"/>
  <c r="F282" i="1"/>
  <c r="AS282" i="1" s="1"/>
  <c r="F283" i="1"/>
  <c r="AS283" i="1" s="1"/>
  <c r="F284" i="1"/>
  <c r="AS284" i="1" s="1"/>
  <c r="F285" i="1"/>
  <c r="AS285" i="1" s="1"/>
  <c r="F286" i="1"/>
  <c r="AS286" i="1" s="1"/>
  <c r="F287" i="1"/>
  <c r="AS287" i="1" s="1"/>
  <c r="F288" i="1"/>
  <c r="AS288" i="1" s="1"/>
  <c r="F289" i="1"/>
  <c r="AS289" i="1" s="1"/>
  <c r="F290" i="1"/>
  <c r="AS290" i="1" s="1"/>
  <c r="F291" i="1"/>
  <c r="AS291" i="1" s="1"/>
  <c r="F292" i="1"/>
  <c r="AS292" i="1" s="1"/>
  <c r="F293" i="1"/>
  <c r="AS293" i="1" s="1"/>
  <c r="F294" i="1"/>
  <c r="AS294" i="1" s="1"/>
  <c r="F295" i="1"/>
  <c r="AS295" i="1" s="1"/>
  <c r="F296" i="1"/>
  <c r="AS296" i="1" s="1"/>
  <c r="F297" i="1"/>
  <c r="AS297" i="1" s="1"/>
  <c r="F298" i="1"/>
  <c r="AS298" i="1" s="1"/>
  <c r="F299" i="1"/>
  <c r="AS299" i="1" s="1"/>
  <c r="F300" i="1"/>
  <c r="AS300" i="1" s="1"/>
  <c r="F301" i="1"/>
  <c r="AS301" i="1" s="1"/>
  <c r="F302" i="1"/>
  <c r="AS302" i="1" s="1"/>
  <c r="F303" i="1"/>
  <c r="AS303" i="1" s="1"/>
  <c r="F304" i="1"/>
  <c r="AS304" i="1" s="1"/>
  <c r="F305" i="1"/>
  <c r="AS305" i="1" s="1"/>
  <c r="F306" i="1"/>
  <c r="AS306" i="1" s="1"/>
  <c r="F307" i="1"/>
  <c r="AS307" i="1" s="1"/>
  <c r="F308" i="1"/>
  <c r="AS308" i="1" s="1"/>
  <c r="F309" i="1"/>
  <c r="AS309" i="1" s="1"/>
  <c r="F310" i="1"/>
  <c r="AS310" i="1" s="1"/>
  <c r="F311" i="1"/>
  <c r="AS311" i="1" s="1"/>
  <c r="F312" i="1"/>
  <c r="AS312" i="1" s="1"/>
  <c r="F313" i="1"/>
  <c r="AS313" i="1" s="1"/>
  <c r="F314" i="1"/>
  <c r="AS314" i="1" s="1"/>
  <c r="F315" i="1"/>
  <c r="AS315" i="1" s="1"/>
  <c r="F316" i="1"/>
  <c r="AS316" i="1" s="1"/>
  <c r="F317" i="1"/>
  <c r="AS317" i="1" s="1"/>
  <c r="F318" i="1"/>
  <c r="AS318" i="1" s="1"/>
  <c r="F319" i="1"/>
  <c r="AS319" i="1" s="1"/>
  <c r="F320" i="1"/>
  <c r="AS320" i="1" s="1"/>
  <c r="F321" i="1"/>
  <c r="AS321" i="1" s="1"/>
  <c r="F322" i="1"/>
  <c r="AS322" i="1" s="1"/>
  <c r="F323" i="1"/>
  <c r="AS323" i="1" s="1"/>
  <c r="F324" i="1"/>
  <c r="AS324" i="1" s="1"/>
  <c r="F325" i="1"/>
  <c r="AS325" i="1" s="1"/>
  <c r="F326" i="1"/>
  <c r="AS326" i="1" s="1"/>
  <c r="F327" i="1"/>
  <c r="AS327" i="1" s="1"/>
  <c r="F328" i="1"/>
  <c r="AS328" i="1" s="1"/>
  <c r="F329" i="1"/>
  <c r="AS329" i="1" s="1"/>
  <c r="F330" i="1"/>
  <c r="AS330" i="1" s="1"/>
  <c r="F331" i="1"/>
  <c r="AS331" i="1" s="1"/>
  <c r="F332" i="1"/>
  <c r="AS332" i="1" s="1"/>
  <c r="F333" i="1"/>
  <c r="AS333" i="1" s="1"/>
  <c r="F334" i="1"/>
  <c r="AS334" i="1" s="1"/>
  <c r="F335" i="1"/>
  <c r="AS335" i="1" s="1"/>
  <c r="F336" i="1"/>
  <c r="AS336" i="1" s="1"/>
  <c r="F337" i="1"/>
  <c r="AS337" i="1" s="1"/>
  <c r="F338" i="1"/>
  <c r="AS338" i="1" s="1"/>
  <c r="F339" i="1"/>
  <c r="AS339" i="1" s="1"/>
  <c r="F340" i="1"/>
  <c r="AS340" i="1" s="1"/>
  <c r="F341" i="1"/>
  <c r="AS341" i="1" s="1"/>
  <c r="F342" i="1"/>
  <c r="AS342" i="1" s="1"/>
  <c r="F343" i="1"/>
  <c r="AS343" i="1" s="1"/>
  <c r="F344" i="1"/>
  <c r="AS344" i="1" s="1"/>
  <c r="F345" i="1"/>
  <c r="AS345" i="1" s="1"/>
  <c r="F346" i="1"/>
  <c r="AS346" i="1" s="1"/>
  <c r="F347" i="1"/>
  <c r="AS347" i="1" s="1"/>
  <c r="F348" i="1"/>
  <c r="AS348" i="1" s="1"/>
  <c r="F349" i="1"/>
  <c r="AS349" i="1" s="1"/>
  <c r="F350" i="1"/>
  <c r="AS350" i="1" s="1"/>
  <c r="F351" i="1"/>
  <c r="AS351" i="1" s="1"/>
  <c r="F352" i="1"/>
  <c r="AS352" i="1" s="1"/>
  <c r="F353" i="1"/>
  <c r="AS353" i="1" s="1"/>
  <c r="F354" i="1"/>
  <c r="AS354" i="1" s="1"/>
  <c r="F355" i="1"/>
  <c r="AS355" i="1" s="1"/>
  <c r="F356" i="1"/>
  <c r="AS356" i="1" s="1"/>
  <c r="F357" i="1"/>
  <c r="AS357" i="1" s="1"/>
  <c r="F358" i="1"/>
  <c r="AS358" i="1" s="1"/>
  <c r="F359" i="1"/>
  <c r="AS359" i="1" s="1"/>
  <c r="F360" i="1"/>
  <c r="AS360" i="1" s="1"/>
  <c r="F361" i="1"/>
  <c r="AS361" i="1" s="1"/>
  <c r="F362" i="1"/>
  <c r="AS362" i="1" s="1"/>
  <c r="F363" i="1"/>
  <c r="AS363" i="1" s="1"/>
  <c r="F364" i="1"/>
  <c r="AS364" i="1" s="1"/>
  <c r="F365" i="1"/>
  <c r="AS365" i="1" s="1"/>
  <c r="F366" i="1"/>
  <c r="AS366" i="1" s="1"/>
  <c r="F367" i="1"/>
  <c r="AS367" i="1" s="1"/>
  <c r="F368" i="1"/>
  <c r="AS368" i="1" s="1"/>
  <c r="F369" i="1"/>
  <c r="AS369" i="1" s="1"/>
  <c r="F370" i="1"/>
  <c r="AS370" i="1" s="1"/>
  <c r="F371" i="1"/>
  <c r="AS371" i="1" s="1"/>
  <c r="F372" i="1"/>
  <c r="AS372" i="1" s="1"/>
  <c r="F373" i="1"/>
  <c r="AS373" i="1" s="1"/>
  <c r="F374" i="1"/>
  <c r="AS374" i="1" s="1"/>
  <c r="F375" i="1"/>
  <c r="AS375" i="1" s="1"/>
  <c r="F376" i="1"/>
  <c r="AS376" i="1" s="1"/>
  <c r="F377" i="1"/>
  <c r="AS377" i="1" s="1"/>
  <c r="F378" i="1"/>
  <c r="AS378" i="1" s="1"/>
  <c r="F379" i="1"/>
  <c r="AS379" i="1" s="1"/>
  <c r="F380" i="1"/>
  <c r="AS380" i="1" s="1"/>
  <c r="F381" i="1"/>
  <c r="AS381" i="1" s="1"/>
  <c r="F382" i="1"/>
  <c r="AS382" i="1" s="1"/>
  <c r="F383" i="1"/>
  <c r="AS383" i="1" s="1"/>
  <c r="F384" i="1"/>
  <c r="AS384" i="1" s="1"/>
  <c r="F385" i="1"/>
  <c r="AS385" i="1" s="1"/>
  <c r="F386" i="1"/>
  <c r="AS386" i="1" s="1"/>
  <c r="F387" i="1"/>
  <c r="AS387" i="1" s="1"/>
  <c r="F388" i="1"/>
  <c r="AS388" i="1" s="1"/>
  <c r="F389" i="1"/>
  <c r="AS389" i="1" s="1"/>
  <c r="F390" i="1"/>
  <c r="AS390" i="1" s="1"/>
  <c r="F391" i="1"/>
  <c r="AS391" i="1" s="1"/>
  <c r="F392" i="1"/>
  <c r="AS392" i="1" s="1"/>
  <c r="F393" i="1"/>
  <c r="AS393" i="1" s="1"/>
  <c r="F394" i="1"/>
  <c r="AS394" i="1" s="1"/>
  <c r="F395" i="1"/>
  <c r="AS395" i="1" s="1"/>
  <c r="F396" i="1"/>
  <c r="AS396" i="1" s="1"/>
  <c r="F397" i="1"/>
  <c r="AS397" i="1" s="1"/>
  <c r="F398" i="1"/>
  <c r="AS398" i="1" s="1"/>
  <c r="F399" i="1"/>
  <c r="AS399" i="1" s="1"/>
  <c r="F400" i="1"/>
  <c r="AS400" i="1" s="1"/>
  <c r="F401" i="1"/>
  <c r="AS401" i="1" s="1"/>
  <c r="F402" i="1"/>
  <c r="AS402" i="1" s="1"/>
  <c r="F403" i="1"/>
  <c r="AS403" i="1" s="1"/>
  <c r="F404" i="1"/>
  <c r="AS404" i="1" s="1"/>
  <c r="F405" i="1"/>
  <c r="AS405" i="1" s="1"/>
  <c r="F406" i="1"/>
  <c r="AS406" i="1" s="1"/>
  <c r="F407" i="1"/>
  <c r="AS407" i="1" s="1"/>
  <c r="F408" i="1"/>
  <c r="AS408" i="1" s="1"/>
  <c r="F409" i="1"/>
  <c r="AS409" i="1" s="1"/>
  <c r="F410" i="1"/>
  <c r="AS410" i="1" s="1"/>
  <c r="F411" i="1"/>
  <c r="AS411" i="1" s="1"/>
  <c r="F412" i="1"/>
  <c r="AS412" i="1" s="1"/>
  <c r="F413" i="1"/>
  <c r="AS413" i="1" s="1"/>
  <c r="F414" i="1"/>
  <c r="AS414" i="1" s="1"/>
  <c r="F415" i="1"/>
  <c r="AS415" i="1" s="1"/>
  <c r="F416" i="1"/>
  <c r="AS416" i="1" s="1"/>
  <c r="F417" i="1"/>
  <c r="AS417" i="1" s="1"/>
  <c r="F418" i="1"/>
  <c r="AS418" i="1" s="1"/>
  <c r="F419" i="1"/>
  <c r="AS419" i="1" s="1"/>
  <c r="F420" i="1"/>
  <c r="AS420" i="1" s="1"/>
  <c r="F421" i="1"/>
  <c r="AS421" i="1" s="1"/>
  <c r="F422" i="1"/>
  <c r="AS422" i="1" s="1"/>
  <c r="F423" i="1"/>
  <c r="AS423" i="1" s="1"/>
  <c r="F424" i="1"/>
  <c r="AS424" i="1" s="1"/>
  <c r="F425" i="1"/>
  <c r="AS425" i="1" s="1"/>
  <c r="F426" i="1"/>
  <c r="AS426" i="1" s="1"/>
  <c r="F427" i="1"/>
  <c r="AS427" i="1" s="1"/>
  <c r="F428" i="1"/>
  <c r="AS428" i="1" s="1"/>
  <c r="F429" i="1"/>
  <c r="AS429" i="1" s="1"/>
  <c r="F430" i="1"/>
  <c r="AS430" i="1" s="1"/>
  <c r="F431" i="1"/>
  <c r="AS431" i="1" s="1"/>
  <c r="F432" i="1"/>
  <c r="AS432" i="1" s="1"/>
  <c r="F433" i="1"/>
  <c r="AS433" i="1" s="1"/>
  <c r="F434" i="1"/>
  <c r="AS434" i="1" s="1"/>
  <c r="F435" i="1"/>
  <c r="AS435" i="1" s="1"/>
  <c r="F436" i="1"/>
  <c r="AS436" i="1" s="1"/>
  <c r="F437" i="1"/>
  <c r="AS437" i="1" s="1"/>
  <c r="F438" i="1"/>
  <c r="AS438" i="1" s="1"/>
  <c r="F439" i="1"/>
  <c r="AS439" i="1" s="1"/>
  <c r="F440" i="1"/>
  <c r="AS440" i="1" s="1"/>
  <c r="F441" i="1"/>
  <c r="AS441" i="1" s="1"/>
  <c r="F442" i="1"/>
  <c r="AS442" i="1" s="1"/>
  <c r="F443" i="1"/>
  <c r="AS443" i="1" s="1"/>
  <c r="F444" i="1"/>
  <c r="AS444" i="1" s="1"/>
  <c r="F445" i="1"/>
  <c r="AS445" i="1" s="1"/>
  <c r="F446" i="1"/>
  <c r="AS446" i="1" s="1"/>
  <c r="F447" i="1"/>
  <c r="AS447" i="1" s="1"/>
  <c r="F448" i="1"/>
  <c r="AS448" i="1" s="1"/>
  <c r="F449" i="1"/>
  <c r="AS449" i="1" s="1"/>
  <c r="F450" i="1"/>
  <c r="AS450" i="1" s="1"/>
  <c r="F451" i="1"/>
  <c r="AS451" i="1" s="1"/>
  <c r="F452" i="1"/>
  <c r="AS452" i="1" s="1"/>
  <c r="F453" i="1"/>
  <c r="AS453" i="1" s="1"/>
  <c r="F454" i="1"/>
  <c r="AS454" i="1" s="1"/>
  <c r="F455" i="1"/>
  <c r="AS455" i="1" s="1"/>
  <c r="F456" i="1"/>
  <c r="AS456" i="1" s="1"/>
  <c r="F457" i="1"/>
  <c r="AS457" i="1" s="1"/>
  <c r="F458" i="1"/>
  <c r="AS458" i="1" s="1"/>
  <c r="F459" i="1"/>
  <c r="AS459" i="1" s="1"/>
  <c r="F460" i="1"/>
  <c r="AS460" i="1" s="1"/>
  <c r="F461" i="1"/>
  <c r="AS461" i="1" s="1"/>
  <c r="F462" i="1"/>
  <c r="AS462" i="1" s="1"/>
  <c r="F463" i="1"/>
  <c r="AS463" i="1" s="1"/>
  <c r="F464" i="1"/>
  <c r="AS464" i="1" s="1"/>
  <c r="F465" i="1"/>
  <c r="AS465" i="1" s="1"/>
  <c r="F466" i="1"/>
  <c r="AS466" i="1" s="1"/>
  <c r="F467" i="1"/>
  <c r="AS467" i="1" s="1"/>
  <c r="F468" i="1"/>
  <c r="AS468" i="1" s="1"/>
  <c r="F469" i="1"/>
  <c r="AS469" i="1" s="1"/>
  <c r="F470" i="1"/>
  <c r="AS470" i="1" s="1"/>
  <c r="F471" i="1"/>
  <c r="AS471" i="1" s="1"/>
  <c r="F472" i="1"/>
  <c r="AS472" i="1" s="1"/>
  <c r="F473" i="1"/>
  <c r="AS473" i="1" s="1"/>
  <c r="F474" i="1"/>
  <c r="AS474" i="1" s="1"/>
  <c r="F475" i="1"/>
  <c r="AS475" i="1" s="1"/>
  <c r="F476" i="1"/>
  <c r="AS476" i="1" s="1"/>
  <c r="F477" i="1"/>
  <c r="AS477" i="1" s="1"/>
  <c r="F478" i="1"/>
  <c r="AS478" i="1" s="1"/>
  <c r="F479" i="1"/>
  <c r="AS479" i="1" s="1"/>
  <c r="F480" i="1"/>
  <c r="AS480" i="1" s="1"/>
  <c r="F481" i="1"/>
  <c r="AS481" i="1" s="1"/>
  <c r="F482" i="1"/>
  <c r="AS482" i="1" s="1"/>
  <c r="F483" i="1"/>
  <c r="AS483" i="1" s="1"/>
  <c r="F484" i="1"/>
  <c r="AS484" i="1" s="1"/>
  <c r="F485" i="1"/>
  <c r="AS485" i="1" s="1"/>
  <c r="F486" i="1"/>
  <c r="AS486" i="1" s="1"/>
  <c r="F487" i="1"/>
  <c r="AS487" i="1" s="1"/>
  <c r="F488" i="1"/>
  <c r="AS488" i="1" s="1"/>
  <c r="F489" i="1"/>
  <c r="AS489" i="1" s="1"/>
  <c r="F490" i="1"/>
  <c r="AS490" i="1" s="1"/>
  <c r="F491" i="1"/>
  <c r="AS491" i="1" s="1"/>
  <c r="F492" i="1"/>
  <c r="AS492" i="1" s="1"/>
  <c r="F493" i="1"/>
  <c r="AS493" i="1" s="1"/>
  <c r="F494" i="1"/>
  <c r="AS494" i="1" s="1"/>
  <c r="F495" i="1"/>
  <c r="AS495" i="1" s="1"/>
  <c r="F496" i="1"/>
  <c r="AS496" i="1" s="1"/>
  <c r="F497" i="1"/>
  <c r="AS497" i="1" s="1"/>
  <c r="F498" i="1"/>
  <c r="AS498" i="1" s="1"/>
  <c r="F499" i="1"/>
  <c r="AS499" i="1" s="1"/>
  <c r="F500" i="1"/>
  <c r="AS500" i="1" s="1"/>
  <c r="F501" i="1"/>
  <c r="AS501" i="1" s="1"/>
  <c r="F502" i="1"/>
  <c r="AS502" i="1" s="1"/>
  <c r="F503" i="1"/>
  <c r="AS503" i="1" s="1"/>
  <c r="F504" i="1"/>
  <c r="AS504" i="1" s="1"/>
  <c r="F505" i="1"/>
  <c r="AS505" i="1" s="1"/>
  <c r="F506" i="1"/>
  <c r="AS506" i="1" s="1"/>
  <c r="F507" i="1"/>
  <c r="AS507" i="1" s="1"/>
  <c r="F508" i="1"/>
  <c r="AS508" i="1" s="1"/>
  <c r="F509" i="1"/>
  <c r="AS509" i="1" s="1"/>
  <c r="F510" i="1"/>
  <c r="AS510" i="1" s="1"/>
  <c r="F511" i="1"/>
  <c r="AS511" i="1" s="1"/>
  <c r="F512" i="1"/>
  <c r="AS512" i="1" s="1"/>
  <c r="F513" i="1"/>
  <c r="AS513" i="1" s="1"/>
  <c r="F514" i="1"/>
  <c r="AS514" i="1" s="1"/>
  <c r="F515" i="1"/>
  <c r="AS515" i="1" s="1"/>
  <c r="F516" i="1"/>
  <c r="AS516" i="1" s="1"/>
  <c r="F517" i="1"/>
  <c r="AS517" i="1" s="1"/>
  <c r="F518" i="1"/>
  <c r="AS518" i="1" s="1"/>
  <c r="F519" i="1"/>
  <c r="AS519" i="1" s="1"/>
  <c r="F520" i="1"/>
  <c r="AS520" i="1" s="1"/>
  <c r="F521" i="1"/>
  <c r="AS521" i="1" s="1"/>
  <c r="F522" i="1"/>
  <c r="AS522" i="1" s="1"/>
  <c r="F523" i="1"/>
  <c r="AS523" i="1" s="1"/>
  <c r="F524" i="1"/>
  <c r="AS524" i="1" s="1"/>
  <c r="F525" i="1"/>
  <c r="AS525" i="1" s="1"/>
  <c r="F526" i="1"/>
  <c r="AS526" i="1" s="1"/>
  <c r="F527" i="1"/>
  <c r="AS527" i="1" s="1"/>
  <c r="F528" i="1"/>
  <c r="AS528" i="1" s="1"/>
  <c r="F529" i="1"/>
  <c r="AS529" i="1" s="1"/>
  <c r="F530" i="1"/>
  <c r="AS530" i="1" s="1"/>
  <c r="F531" i="1"/>
  <c r="AS531" i="1" s="1"/>
  <c r="F532" i="1"/>
  <c r="AS532" i="1" s="1"/>
  <c r="F533" i="1"/>
  <c r="AS533" i="1" s="1"/>
  <c r="F534" i="1"/>
  <c r="AS534" i="1" s="1"/>
  <c r="F535" i="1"/>
  <c r="AS535" i="1" s="1"/>
  <c r="F536" i="1"/>
  <c r="AS536" i="1" s="1"/>
  <c r="F537" i="1"/>
  <c r="AS537" i="1" s="1"/>
  <c r="F538" i="1"/>
  <c r="AS538" i="1" s="1"/>
  <c r="F539" i="1"/>
  <c r="AS539" i="1" s="1"/>
  <c r="F540" i="1"/>
  <c r="AS540" i="1" s="1"/>
  <c r="F541" i="1"/>
  <c r="AS541" i="1" s="1"/>
  <c r="F542" i="1"/>
  <c r="AS542" i="1" s="1"/>
  <c r="F543" i="1"/>
  <c r="AS543" i="1" s="1"/>
  <c r="F544" i="1"/>
  <c r="AS544" i="1" s="1"/>
  <c r="F545" i="1"/>
  <c r="AS545" i="1" s="1"/>
  <c r="F546" i="1"/>
  <c r="AS546" i="1" s="1"/>
  <c r="F547" i="1"/>
  <c r="AS547" i="1" s="1"/>
  <c r="F548" i="1"/>
  <c r="AS548" i="1" s="1"/>
  <c r="F549" i="1"/>
  <c r="AS549" i="1" s="1"/>
  <c r="F550" i="1"/>
  <c r="AS550" i="1" s="1"/>
  <c r="F551" i="1"/>
  <c r="AS551" i="1" s="1"/>
  <c r="F552" i="1"/>
  <c r="AS552" i="1" s="1"/>
  <c r="F553" i="1"/>
  <c r="AS553" i="1" s="1"/>
  <c r="F554" i="1"/>
  <c r="AS554" i="1" s="1"/>
  <c r="F555" i="1"/>
  <c r="AS555" i="1" s="1"/>
  <c r="F556" i="1"/>
  <c r="AS556" i="1" s="1"/>
  <c r="F557" i="1"/>
  <c r="AS557" i="1" s="1"/>
  <c r="F558" i="1"/>
  <c r="AS558" i="1" s="1"/>
  <c r="F559" i="1"/>
  <c r="AS559" i="1" s="1"/>
  <c r="F560" i="1"/>
  <c r="AS560" i="1" s="1"/>
  <c r="F561" i="1"/>
  <c r="AS561" i="1" s="1"/>
  <c r="F562" i="1"/>
  <c r="AS562" i="1" s="1"/>
  <c r="F563" i="1"/>
  <c r="AS563" i="1" s="1"/>
  <c r="F564" i="1"/>
  <c r="AS564" i="1" s="1"/>
  <c r="F565" i="1"/>
  <c r="AS565" i="1" s="1"/>
  <c r="F566" i="1"/>
  <c r="AS566" i="1" s="1"/>
  <c r="F567" i="1"/>
  <c r="AS567" i="1" s="1"/>
  <c r="F568" i="1"/>
  <c r="AS568" i="1" s="1"/>
  <c r="F569" i="1"/>
  <c r="AS569" i="1" s="1"/>
  <c r="F570" i="1"/>
  <c r="AS570" i="1" s="1"/>
  <c r="F571" i="1"/>
  <c r="AS571" i="1" s="1"/>
  <c r="F572" i="1"/>
  <c r="AS572" i="1" s="1"/>
  <c r="F573" i="1"/>
  <c r="AS573" i="1" s="1"/>
  <c r="F574" i="1"/>
  <c r="AS574" i="1" s="1"/>
  <c r="F575" i="1"/>
  <c r="AS575" i="1" s="1"/>
  <c r="F576" i="1"/>
  <c r="AS576" i="1" s="1"/>
  <c r="F577" i="1"/>
  <c r="AS577" i="1" s="1"/>
  <c r="F578" i="1"/>
  <c r="AS578" i="1" s="1"/>
  <c r="F579" i="1"/>
  <c r="AS579" i="1" s="1"/>
  <c r="F580" i="1"/>
  <c r="AS580" i="1" s="1"/>
  <c r="F581" i="1"/>
  <c r="AS581" i="1" s="1"/>
  <c r="F582" i="1"/>
  <c r="AS582" i="1" s="1"/>
  <c r="F583" i="1"/>
  <c r="AS583" i="1" s="1"/>
  <c r="F584" i="1"/>
  <c r="AS584" i="1" s="1"/>
  <c r="F585" i="1"/>
  <c r="AS585" i="1" s="1"/>
  <c r="F586" i="1"/>
  <c r="AS586" i="1" s="1"/>
  <c r="F587" i="1"/>
  <c r="AS587" i="1" s="1"/>
  <c r="F588" i="1"/>
  <c r="AS588" i="1" s="1"/>
  <c r="F589" i="1"/>
  <c r="AS589" i="1" s="1"/>
  <c r="F590" i="1"/>
  <c r="AS590" i="1" s="1"/>
  <c r="F591" i="1"/>
  <c r="AS591" i="1" s="1"/>
  <c r="F592" i="1"/>
  <c r="AS592" i="1" s="1"/>
  <c r="F593" i="1"/>
  <c r="AS593" i="1" s="1"/>
  <c r="F594" i="1"/>
  <c r="AS594" i="1" s="1"/>
  <c r="F595" i="1"/>
  <c r="AS595" i="1" s="1"/>
  <c r="F596" i="1"/>
  <c r="AS596" i="1" s="1"/>
  <c r="F597" i="1"/>
  <c r="AS597" i="1" s="1"/>
  <c r="F598" i="1"/>
  <c r="AS598" i="1" s="1"/>
  <c r="F599" i="1"/>
  <c r="AS599" i="1" s="1"/>
  <c r="F600" i="1"/>
  <c r="AS600" i="1" s="1"/>
  <c r="F601" i="1"/>
  <c r="AS601" i="1" s="1"/>
  <c r="F602" i="1"/>
  <c r="AS602" i="1" s="1"/>
  <c r="F603" i="1"/>
  <c r="AS603" i="1" s="1"/>
  <c r="F604" i="1"/>
  <c r="AS604" i="1" s="1"/>
  <c r="F605" i="1"/>
  <c r="AS605" i="1" s="1"/>
  <c r="F606" i="1"/>
  <c r="AS606" i="1" s="1"/>
  <c r="F607" i="1"/>
  <c r="AS607" i="1" s="1"/>
  <c r="F608" i="1"/>
  <c r="AS608" i="1" s="1"/>
  <c r="F609" i="1"/>
  <c r="AS609" i="1" s="1"/>
  <c r="F610" i="1"/>
  <c r="AS610" i="1" s="1"/>
  <c r="F611" i="1"/>
  <c r="AS611" i="1" s="1"/>
  <c r="F612" i="1"/>
  <c r="AS612" i="1" s="1"/>
  <c r="F613" i="1"/>
  <c r="AS613" i="1" s="1"/>
  <c r="F614" i="1"/>
  <c r="AS614" i="1" s="1"/>
  <c r="F615" i="1"/>
  <c r="AS615" i="1" s="1"/>
  <c r="F616" i="1"/>
  <c r="AS616" i="1" s="1"/>
  <c r="F617" i="1"/>
  <c r="AS617" i="1" s="1"/>
  <c r="F618" i="1"/>
  <c r="AS618" i="1" s="1"/>
  <c r="F619" i="1"/>
  <c r="AS619" i="1" s="1"/>
  <c r="F620" i="1"/>
  <c r="AS620" i="1" s="1"/>
  <c r="F621" i="1"/>
  <c r="AS621" i="1" s="1"/>
  <c r="F622" i="1"/>
  <c r="AS622" i="1" s="1"/>
  <c r="F623" i="1"/>
  <c r="AS623" i="1" s="1"/>
  <c r="F624" i="1"/>
  <c r="AS624" i="1" s="1"/>
  <c r="F625" i="1"/>
  <c r="AS625" i="1" s="1"/>
  <c r="F626" i="1"/>
  <c r="AS626" i="1" s="1"/>
  <c r="F627" i="1"/>
  <c r="AS627" i="1" s="1"/>
  <c r="F628" i="1"/>
  <c r="AS628" i="1" s="1"/>
  <c r="F629" i="1"/>
  <c r="AS629" i="1" s="1"/>
  <c r="F630" i="1"/>
  <c r="AS630" i="1" s="1"/>
  <c r="F631" i="1"/>
  <c r="AS631" i="1" s="1"/>
  <c r="F632" i="1"/>
  <c r="AS632" i="1" s="1"/>
  <c r="F633" i="1"/>
  <c r="AS633" i="1" s="1"/>
  <c r="F634" i="1"/>
  <c r="AS634" i="1" s="1"/>
  <c r="F635" i="1"/>
  <c r="AS635" i="1" s="1"/>
  <c r="F636" i="1"/>
  <c r="AS636" i="1" s="1"/>
  <c r="F637" i="1"/>
  <c r="AS637" i="1" s="1"/>
  <c r="F638" i="1"/>
  <c r="AS638" i="1" s="1"/>
  <c r="F639" i="1"/>
  <c r="AS639" i="1" s="1"/>
  <c r="F640" i="1"/>
  <c r="AS640" i="1" s="1"/>
  <c r="F641" i="1"/>
  <c r="AS641" i="1" s="1"/>
  <c r="F642" i="1"/>
  <c r="AS642" i="1" s="1"/>
  <c r="F643" i="1"/>
  <c r="AS643" i="1" s="1"/>
  <c r="F644" i="1"/>
  <c r="AS644" i="1" s="1"/>
  <c r="F645" i="1"/>
  <c r="AS645" i="1" s="1"/>
  <c r="F646" i="1"/>
  <c r="AS646" i="1" s="1"/>
  <c r="F647" i="1"/>
  <c r="AS647" i="1" s="1"/>
  <c r="F648" i="1"/>
  <c r="AS648" i="1" s="1"/>
  <c r="F649" i="1"/>
  <c r="AS649" i="1" s="1"/>
  <c r="F650" i="1"/>
  <c r="AS650" i="1" s="1"/>
  <c r="F651" i="1"/>
  <c r="AS651" i="1" s="1"/>
  <c r="F652" i="1"/>
  <c r="AS652" i="1" s="1"/>
  <c r="F653" i="1"/>
  <c r="AS653" i="1" s="1"/>
  <c r="F654" i="1"/>
  <c r="AS654" i="1" s="1"/>
  <c r="F655" i="1"/>
  <c r="AS655" i="1" s="1"/>
  <c r="F656" i="1"/>
  <c r="AS656" i="1" s="1"/>
  <c r="F657" i="1"/>
  <c r="AS657" i="1" s="1"/>
  <c r="F658" i="1"/>
  <c r="AS658" i="1" s="1"/>
  <c r="F659" i="1"/>
  <c r="AS659" i="1" s="1"/>
  <c r="F660" i="1"/>
  <c r="AS660" i="1" s="1"/>
  <c r="F661" i="1"/>
  <c r="AS661" i="1" s="1"/>
  <c r="F662" i="1"/>
  <c r="AS662" i="1" s="1"/>
  <c r="F663" i="1"/>
  <c r="AS663" i="1" s="1"/>
  <c r="F664" i="1"/>
  <c r="AS664" i="1" s="1"/>
  <c r="F665" i="1"/>
  <c r="AS665" i="1" s="1"/>
  <c r="F666" i="1"/>
  <c r="AS666" i="1" s="1"/>
  <c r="F667" i="1"/>
  <c r="AS667" i="1" s="1"/>
  <c r="F668" i="1"/>
  <c r="AS668" i="1" s="1"/>
  <c r="F669" i="1"/>
  <c r="AS669" i="1" s="1"/>
  <c r="F670" i="1"/>
  <c r="AS670" i="1" s="1"/>
  <c r="F671" i="1"/>
  <c r="AS671" i="1" s="1"/>
  <c r="F672" i="1"/>
  <c r="AS672" i="1" s="1"/>
  <c r="F673" i="1"/>
  <c r="AS673" i="1" s="1"/>
  <c r="F674" i="1"/>
  <c r="AS674" i="1" s="1"/>
  <c r="F675" i="1"/>
  <c r="AS675" i="1" s="1"/>
  <c r="F676" i="1"/>
  <c r="AS676" i="1" s="1"/>
  <c r="F677" i="1"/>
  <c r="AS677" i="1" s="1"/>
  <c r="F678" i="1"/>
  <c r="AS678" i="1" s="1"/>
  <c r="F679" i="1"/>
  <c r="AS679" i="1" s="1"/>
  <c r="F680" i="1"/>
  <c r="AS680" i="1" s="1"/>
  <c r="F681" i="1"/>
  <c r="AS681" i="1" s="1"/>
  <c r="F682" i="1"/>
  <c r="AS682" i="1" s="1"/>
  <c r="F683" i="1"/>
  <c r="AS683" i="1" s="1"/>
  <c r="F684" i="1"/>
  <c r="AS684" i="1" s="1"/>
  <c r="F685" i="1"/>
  <c r="AS685" i="1" s="1"/>
  <c r="F686" i="1"/>
  <c r="AS686" i="1" s="1"/>
  <c r="F687" i="1"/>
  <c r="AS687" i="1" s="1"/>
  <c r="F688" i="1"/>
  <c r="AS688" i="1" s="1"/>
  <c r="F689" i="1"/>
  <c r="AS689" i="1" s="1"/>
  <c r="F690" i="1"/>
  <c r="AS690" i="1" s="1"/>
  <c r="F691" i="1"/>
  <c r="AS691" i="1" s="1"/>
  <c r="F692" i="1"/>
  <c r="AS692" i="1" s="1"/>
  <c r="F693" i="1"/>
  <c r="AS693" i="1" s="1"/>
  <c r="F694" i="1"/>
  <c r="AS694" i="1" s="1"/>
  <c r="F695" i="1"/>
  <c r="AS695" i="1" s="1"/>
  <c r="F696" i="1"/>
  <c r="AS696" i="1" s="1"/>
  <c r="F697" i="1"/>
  <c r="AS697" i="1" s="1"/>
  <c r="F698" i="1"/>
  <c r="AS698" i="1" s="1"/>
  <c r="F699" i="1"/>
  <c r="AS699" i="1" s="1"/>
  <c r="F700" i="1"/>
  <c r="AS700" i="1" s="1"/>
  <c r="F701" i="1"/>
  <c r="AS701" i="1" s="1"/>
  <c r="F702" i="1"/>
  <c r="AS702" i="1" s="1"/>
  <c r="F703" i="1"/>
  <c r="AS703" i="1" s="1"/>
  <c r="F704" i="1"/>
  <c r="AS704" i="1" s="1"/>
  <c r="F705" i="1"/>
  <c r="AS705" i="1" s="1"/>
  <c r="F706" i="1"/>
  <c r="AS706" i="1" s="1"/>
  <c r="F707" i="1"/>
  <c r="AS707" i="1" s="1"/>
  <c r="F708" i="1"/>
  <c r="AS708" i="1" s="1"/>
  <c r="F709" i="1"/>
  <c r="AS709" i="1" s="1"/>
  <c r="F710" i="1"/>
  <c r="AS710" i="1" s="1"/>
  <c r="F711" i="1"/>
  <c r="AS711" i="1" s="1"/>
  <c r="F712" i="1"/>
  <c r="AS712" i="1" s="1"/>
  <c r="F713" i="1"/>
  <c r="AS713" i="1" s="1"/>
  <c r="F714" i="1"/>
  <c r="AS714" i="1" s="1"/>
  <c r="F715" i="1"/>
  <c r="AS715" i="1" s="1"/>
  <c r="F716" i="1"/>
  <c r="AS716" i="1" s="1"/>
  <c r="F717" i="1"/>
  <c r="AS717" i="1" s="1"/>
  <c r="F718" i="1"/>
  <c r="AS718" i="1" s="1"/>
  <c r="F719" i="1"/>
  <c r="AS719" i="1" s="1"/>
  <c r="F720" i="1"/>
  <c r="AS720" i="1" s="1"/>
  <c r="F721" i="1"/>
  <c r="AS721" i="1" s="1"/>
  <c r="F722" i="1"/>
  <c r="AS722" i="1" s="1"/>
  <c r="F723" i="1"/>
  <c r="AS723" i="1" s="1"/>
  <c r="F724" i="1"/>
  <c r="AS724" i="1" s="1"/>
  <c r="F725" i="1"/>
  <c r="AS725" i="1" s="1"/>
  <c r="F726" i="1"/>
  <c r="AS726" i="1" s="1"/>
  <c r="F727" i="1"/>
  <c r="AS727" i="1" s="1"/>
  <c r="F728" i="1"/>
  <c r="AS728" i="1" s="1"/>
  <c r="F729" i="1"/>
  <c r="AS729" i="1" s="1"/>
  <c r="F730" i="1"/>
  <c r="AS730" i="1" s="1"/>
  <c r="F731" i="1"/>
  <c r="AS731" i="1" s="1"/>
  <c r="F732" i="1"/>
  <c r="AS732" i="1" s="1"/>
  <c r="F733" i="1"/>
  <c r="AS733" i="1" s="1"/>
  <c r="F734" i="1"/>
  <c r="AS734" i="1" s="1"/>
  <c r="F735" i="1"/>
  <c r="AS735" i="1" s="1"/>
  <c r="F736" i="1"/>
  <c r="AS736" i="1" s="1"/>
  <c r="F737" i="1"/>
  <c r="AS737" i="1" s="1"/>
  <c r="F738" i="1"/>
  <c r="AS738" i="1" s="1"/>
  <c r="F739" i="1"/>
  <c r="AS739" i="1" s="1"/>
  <c r="F740" i="1"/>
  <c r="AS740" i="1" s="1"/>
  <c r="F741" i="1"/>
  <c r="AS741" i="1" s="1"/>
  <c r="F742" i="1"/>
  <c r="AS742" i="1" s="1"/>
  <c r="F743" i="1"/>
  <c r="AS743" i="1" s="1"/>
  <c r="F744" i="1"/>
  <c r="AS744" i="1" s="1"/>
  <c r="F745" i="1"/>
  <c r="AS745" i="1" s="1"/>
  <c r="F746" i="1"/>
  <c r="AS746" i="1" s="1"/>
  <c r="F747" i="1"/>
  <c r="AS747" i="1" s="1"/>
  <c r="F748" i="1"/>
  <c r="AS748" i="1" s="1"/>
  <c r="F749" i="1"/>
  <c r="AS749" i="1" s="1"/>
  <c r="F750" i="1"/>
  <c r="AS750" i="1" s="1"/>
  <c r="F751" i="1"/>
  <c r="AS751" i="1" s="1"/>
  <c r="F752" i="1"/>
  <c r="AS752" i="1" s="1"/>
  <c r="F753" i="1"/>
  <c r="AS753" i="1" s="1"/>
  <c r="F754" i="1"/>
  <c r="AS754" i="1" s="1"/>
  <c r="F755" i="1"/>
  <c r="AS755" i="1" s="1"/>
  <c r="F756" i="1"/>
  <c r="AS756" i="1" s="1"/>
  <c r="F757" i="1"/>
  <c r="AS757" i="1" s="1"/>
  <c r="F758" i="1"/>
  <c r="AS758" i="1" s="1"/>
  <c r="F759" i="1"/>
  <c r="AS759" i="1" s="1"/>
  <c r="F760" i="1"/>
  <c r="AS760" i="1" s="1"/>
  <c r="F761" i="1"/>
  <c r="AS761" i="1" s="1"/>
  <c r="F762" i="1"/>
  <c r="AS762" i="1" s="1"/>
  <c r="F763" i="1"/>
  <c r="AS763" i="1" s="1"/>
  <c r="F764" i="1"/>
  <c r="AS764" i="1" s="1"/>
  <c r="F765" i="1"/>
  <c r="AS765" i="1" s="1"/>
  <c r="F766" i="1"/>
  <c r="AS766" i="1" s="1"/>
  <c r="F767" i="1"/>
  <c r="AS767" i="1" s="1"/>
  <c r="F768" i="1"/>
  <c r="AS768" i="1" s="1"/>
  <c r="F769" i="1"/>
  <c r="AS769" i="1" s="1"/>
  <c r="F770" i="1"/>
  <c r="AS770" i="1" s="1"/>
  <c r="F771" i="1"/>
  <c r="AS771" i="1" s="1"/>
  <c r="F772" i="1"/>
  <c r="AS772" i="1" s="1"/>
  <c r="F773" i="1"/>
  <c r="AS773" i="1" s="1"/>
  <c r="F774" i="1"/>
  <c r="AS774" i="1" s="1"/>
  <c r="F775" i="1"/>
  <c r="AS775" i="1" s="1"/>
  <c r="F776" i="1"/>
  <c r="AS776" i="1" s="1"/>
  <c r="F777" i="1"/>
  <c r="AS777" i="1" s="1"/>
  <c r="F778" i="1"/>
  <c r="AS778" i="1" s="1"/>
  <c r="F779" i="1"/>
  <c r="AS779" i="1" s="1"/>
  <c r="F780" i="1"/>
  <c r="AS780" i="1" s="1"/>
  <c r="F781" i="1"/>
  <c r="AS781" i="1" s="1"/>
  <c r="F782" i="1"/>
  <c r="AS782" i="1" s="1"/>
  <c r="F783" i="1"/>
  <c r="AS783" i="1" s="1"/>
  <c r="F784" i="1"/>
  <c r="AS784" i="1" s="1"/>
  <c r="F785" i="1"/>
  <c r="AS785" i="1" s="1"/>
  <c r="F786" i="1"/>
  <c r="AS786" i="1" s="1"/>
  <c r="F787" i="1"/>
  <c r="AS787" i="1" s="1"/>
  <c r="F788" i="1"/>
  <c r="AS788" i="1" s="1"/>
  <c r="F789" i="1"/>
  <c r="AS789" i="1" s="1"/>
  <c r="F790" i="1"/>
  <c r="AS790" i="1" s="1"/>
  <c r="F791" i="1"/>
  <c r="AS791" i="1" s="1"/>
  <c r="F792" i="1"/>
  <c r="AS792" i="1" s="1"/>
  <c r="F793" i="1"/>
  <c r="AS793" i="1" s="1"/>
  <c r="F794" i="1"/>
  <c r="AS794" i="1" s="1"/>
  <c r="F795" i="1"/>
  <c r="AS795" i="1" s="1"/>
  <c r="F796" i="1"/>
  <c r="AS796" i="1" s="1"/>
  <c r="F797" i="1"/>
  <c r="AS797" i="1" s="1"/>
  <c r="F798" i="1"/>
  <c r="AS798" i="1" s="1"/>
  <c r="F799" i="1"/>
  <c r="AS799" i="1" s="1"/>
  <c r="F800" i="1"/>
  <c r="AS800" i="1" s="1"/>
  <c r="F801" i="1"/>
  <c r="AS801" i="1" s="1"/>
  <c r="F802" i="1"/>
  <c r="AS802" i="1" s="1"/>
  <c r="F803" i="1"/>
  <c r="AS803" i="1" s="1"/>
  <c r="F804" i="1"/>
  <c r="AS804" i="1" s="1"/>
  <c r="F805" i="1"/>
  <c r="AS805" i="1" s="1"/>
  <c r="F806" i="1"/>
  <c r="AS806" i="1" s="1"/>
  <c r="F807" i="1"/>
  <c r="AS807" i="1" s="1"/>
  <c r="F808" i="1"/>
  <c r="AS808" i="1" s="1"/>
  <c r="F809" i="1"/>
  <c r="AS809" i="1" s="1"/>
  <c r="F810" i="1"/>
  <c r="AS810" i="1" s="1"/>
  <c r="F811" i="1"/>
  <c r="AS811" i="1" s="1"/>
  <c r="F812" i="1"/>
  <c r="AS812" i="1" s="1"/>
  <c r="F813" i="1"/>
  <c r="AS813" i="1" s="1"/>
  <c r="F814" i="1"/>
  <c r="AS814" i="1" s="1"/>
  <c r="F815" i="1"/>
  <c r="AS815" i="1" s="1"/>
  <c r="F816" i="1"/>
  <c r="AS816" i="1" s="1"/>
  <c r="F817" i="1"/>
  <c r="AS817" i="1" s="1"/>
  <c r="F818" i="1"/>
  <c r="AS818" i="1" s="1"/>
  <c r="F819" i="1"/>
  <c r="AS819" i="1" s="1"/>
  <c r="F820" i="1"/>
  <c r="AS820" i="1" s="1"/>
  <c r="F821" i="1"/>
  <c r="AS821" i="1" s="1"/>
  <c r="F822" i="1"/>
  <c r="AS822" i="1" s="1"/>
  <c r="F823" i="1"/>
  <c r="AS823" i="1" s="1"/>
  <c r="F824" i="1"/>
  <c r="AS824" i="1" s="1"/>
  <c r="F825" i="1"/>
  <c r="AS825" i="1" s="1"/>
  <c r="F826" i="1"/>
  <c r="AS826" i="1" s="1"/>
  <c r="F827" i="1"/>
  <c r="AS827" i="1" s="1"/>
  <c r="F828" i="1"/>
  <c r="AS828" i="1" s="1"/>
  <c r="F829" i="1"/>
  <c r="AS829" i="1" s="1"/>
  <c r="F830" i="1"/>
  <c r="AS830" i="1" s="1"/>
  <c r="F831" i="1"/>
  <c r="AS831" i="1" s="1"/>
  <c r="F832" i="1"/>
  <c r="AS832" i="1" s="1"/>
  <c r="F833" i="1"/>
  <c r="AS833" i="1" s="1"/>
  <c r="F834" i="1"/>
  <c r="AS834" i="1" s="1"/>
  <c r="F835" i="1"/>
  <c r="AS835" i="1" s="1"/>
  <c r="F836" i="1"/>
  <c r="AS836" i="1" s="1"/>
  <c r="F837" i="1"/>
  <c r="AS837" i="1" s="1"/>
  <c r="F838" i="1"/>
  <c r="AS838" i="1" s="1"/>
  <c r="F839" i="1"/>
  <c r="AS839" i="1" s="1"/>
  <c r="F840" i="1"/>
  <c r="AS840" i="1" s="1"/>
  <c r="F841" i="1"/>
  <c r="AS841" i="1" s="1"/>
  <c r="F842" i="1"/>
  <c r="AS842" i="1" s="1"/>
  <c r="F843" i="1"/>
  <c r="AS843" i="1" s="1"/>
  <c r="F844" i="1"/>
  <c r="AS844" i="1" s="1"/>
  <c r="F845" i="1"/>
  <c r="AS845" i="1" s="1"/>
  <c r="F846" i="1"/>
  <c r="AS846" i="1" s="1"/>
  <c r="F847" i="1"/>
  <c r="AS847" i="1" s="1"/>
  <c r="F848" i="1"/>
  <c r="AS848" i="1" s="1"/>
  <c r="F849" i="1"/>
  <c r="AS849" i="1" s="1"/>
  <c r="F850" i="1"/>
  <c r="AS850" i="1" s="1"/>
  <c r="F851" i="1"/>
  <c r="AS851" i="1" s="1"/>
  <c r="F852" i="1"/>
  <c r="AS852" i="1" s="1"/>
  <c r="F853" i="1"/>
  <c r="AS853" i="1" s="1"/>
  <c r="F854" i="1"/>
  <c r="AS854" i="1" s="1"/>
  <c r="F855" i="1"/>
  <c r="AS855" i="1" s="1"/>
  <c r="F856" i="1"/>
  <c r="AS856" i="1" s="1"/>
  <c r="F857" i="1"/>
  <c r="AS857" i="1" s="1"/>
  <c r="F858" i="1"/>
  <c r="AS858" i="1" s="1"/>
  <c r="F859" i="1"/>
  <c r="AS859" i="1" s="1"/>
  <c r="F860" i="1"/>
  <c r="AS860" i="1" s="1"/>
  <c r="F861" i="1"/>
  <c r="AS861" i="1" s="1"/>
  <c r="F862" i="1"/>
  <c r="AS862" i="1" s="1"/>
  <c r="F863" i="1"/>
  <c r="AS863" i="1" s="1"/>
  <c r="F864" i="1"/>
  <c r="AS864" i="1" s="1"/>
  <c r="F865" i="1"/>
  <c r="AS865" i="1" s="1"/>
  <c r="F866" i="1"/>
  <c r="AS866" i="1" s="1"/>
  <c r="F867" i="1"/>
  <c r="AS867" i="1" s="1"/>
  <c r="F868" i="1"/>
  <c r="AS868" i="1" s="1"/>
  <c r="F869" i="1"/>
  <c r="AS869" i="1" s="1"/>
  <c r="F870" i="1"/>
  <c r="AS870" i="1" s="1"/>
  <c r="F871" i="1"/>
  <c r="AS871" i="1" s="1"/>
  <c r="F872" i="1"/>
  <c r="AS872" i="1" s="1"/>
  <c r="F873" i="1"/>
  <c r="AS873" i="1" s="1"/>
  <c r="F874" i="1"/>
  <c r="AS874" i="1" s="1"/>
  <c r="F875" i="1"/>
  <c r="AS875" i="1" s="1"/>
  <c r="F876" i="1"/>
  <c r="AS876" i="1" s="1"/>
  <c r="F877" i="1"/>
  <c r="AS877" i="1" s="1"/>
  <c r="F878" i="1"/>
  <c r="AS878" i="1" s="1"/>
  <c r="F879" i="1"/>
  <c r="AS879" i="1" s="1"/>
  <c r="F880" i="1"/>
  <c r="AS880" i="1" s="1"/>
  <c r="F881" i="1"/>
  <c r="AS881" i="1" s="1"/>
  <c r="F882" i="1"/>
  <c r="AS882" i="1" s="1"/>
  <c r="F883" i="1"/>
  <c r="AS883" i="1" s="1"/>
  <c r="F884" i="1"/>
  <c r="AS884" i="1" s="1"/>
  <c r="F885" i="1"/>
  <c r="AS885" i="1" s="1"/>
  <c r="F886" i="1"/>
  <c r="AS886" i="1" s="1"/>
  <c r="F887" i="1"/>
  <c r="AS887" i="1" s="1"/>
  <c r="F888" i="1"/>
  <c r="AS888" i="1" s="1"/>
  <c r="F889" i="1"/>
  <c r="AS889" i="1" s="1"/>
  <c r="F890" i="1"/>
  <c r="AS890" i="1" s="1"/>
  <c r="F891" i="1"/>
  <c r="AS891" i="1" s="1"/>
  <c r="F892" i="1"/>
  <c r="AS892" i="1" s="1"/>
  <c r="F893" i="1"/>
  <c r="AS893" i="1" s="1"/>
  <c r="F894" i="1"/>
  <c r="AS894" i="1" s="1"/>
  <c r="F895" i="1"/>
  <c r="AS895" i="1" s="1"/>
  <c r="F896" i="1"/>
  <c r="AS896" i="1" s="1"/>
  <c r="F897" i="1"/>
  <c r="AS897" i="1" s="1"/>
  <c r="F898" i="1"/>
  <c r="AS898" i="1" s="1"/>
  <c r="F899" i="1"/>
  <c r="AS899" i="1" s="1"/>
  <c r="F900" i="1"/>
  <c r="AS900" i="1" s="1"/>
  <c r="F901" i="1"/>
  <c r="AS901" i="1" s="1"/>
  <c r="F902" i="1"/>
  <c r="AS902" i="1" s="1"/>
  <c r="F903" i="1"/>
  <c r="AS903" i="1" s="1"/>
  <c r="F904" i="1"/>
  <c r="AS904" i="1" s="1"/>
  <c r="F905" i="1"/>
  <c r="AS905" i="1" s="1"/>
  <c r="F906" i="1"/>
  <c r="AS906" i="1" s="1"/>
  <c r="F907" i="1"/>
  <c r="AS907" i="1" s="1"/>
  <c r="F908" i="1"/>
  <c r="AS908" i="1" s="1"/>
  <c r="F909" i="1"/>
  <c r="AS909" i="1" s="1"/>
  <c r="F910" i="1"/>
  <c r="AS910" i="1" s="1"/>
  <c r="F911" i="1"/>
  <c r="AS911" i="1" s="1"/>
  <c r="F912" i="1"/>
  <c r="AS912" i="1" s="1"/>
  <c r="F913" i="1"/>
  <c r="AS913" i="1" s="1"/>
  <c r="F914" i="1"/>
  <c r="AS914" i="1" s="1"/>
  <c r="F915" i="1"/>
  <c r="AS915" i="1" s="1"/>
  <c r="F916" i="1"/>
  <c r="AS916" i="1" s="1"/>
  <c r="F917" i="1"/>
  <c r="AS917" i="1" s="1"/>
  <c r="F918" i="1"/>
  <c r="AS918" i="1" s="1"/>
  <c r="F919" i="1"/>
  <c r="AS919" i="1" s="1"/>
  <c r="F920" i="1"/>
  <c r="AS920" i="1" s="1"/>
  <c r="F921" i="1"/>
  <c r="AS921" i="1" s="1"/>
  <c r="F922" i="1"/>
  <c r="AS922" i="1" s="1"/>
  <c r="F923" i="1"/>
  <c r="AS923" i="1" s="1"/>
  <c r="F924" i="1"/>
  <c r="AS924" i="1" s="1"/>
  <c r="F925" i="1"/>
  <c r="AS925" i="1" s="1"/>
  <c r="F926" i="1"/>
  <c r="AS926" i="1" s="1"/>
  <c r="F927" i="1"/>
  <c r="AS927" i="1" s="1"/>
  <c r="F928" i="1"/>
  <c r="AS928" i="1" s="1"/>
  <c r="F929" i="1"/>
  <c r="AS929" i="1" s="1"/>
  <c r="F930" i="1"/>
  <c r="AS930" i="1" s="1"/>
  <c r="F931" i="1"/>
  <c r="AS931" i="1" s="1"/>
  <c r="F932" i="1"/>
  <c r="AS932" i="1" s="1"/>
  <c r="F933" i="1"/>
  <c r="AS933" i="1" s="1"/>
  <c r="F934" i="1"/>
  <c r="AS934" i="1" s="1"/>
  <c r="F935" i="1"/>
  <c r="AS935" i="1" s="1"/>
  <c r="F936" i="1"/>
  <c r="AS936" i="1" s="1"/>
  <c r="F937" i="1"/>
  <c r="AS937" i="1" s="1"/>
  <c r="F938" i="1"/>
  <c r="AS938" i="1" s="1"/>
  <c r="F939" i="1"/>
  <c r="AS939" i="1" s="1"/>
  <c r="F940" i="1"/>
  <c r="AS940" i="1" s="1"/>
  <c r="F941" i="1"/>
  <c r="AS941" i="1" s="1"/>
  <c r="F942" i="1"/>
  <c r="AS942" i="1" s="1"/>
  <c r="F943" i="1"/>
  <c r="AS943" i="1" s="1"/>
  <c r="F944" i="1"/>
  <c r="AS944" i="1" s="1"/>
  <c r="F945" i="1"/>
  <c r="AS945" i="1" s="1"/>
  <c r="F946" i="1"/>
  <c r="AS946" i="1" s="1"/>
  <c r="F947" i="1"/>
  <c r="AS947" i="1" s="1"/>
  <c r="F948" i="1"/>
  <c r="AS948" i="1" s="1"/>
  <c r="F949" i="1"/>
  <c r="AS949" i="1" s="1"/>
  <c r="F950" i="1"/>
  <c r="AS950" i="1" s="1"/>
  <c r="F951" i="1"/>
  <c r="AS951" i="1" s="1"/>
  <c r="F952" i="1"/>
  <c r="AS952" i="1" s="1"/>
  <c r="F953" i="1"/>
  <c r="AS953" i="1" s="1"/>
  <c r="F954" i="1"/>
  <c r="AS954" i="1" s="1"/>
  <c r="F955" i="1"/>
  <c r="AS955" i="1" s="1"/>
  <c r="F956" i="1"/>
  <c r="AS956" i="1" s="1"/>
  <c r="F957" i="1"/>
  <c r="AS957" i="1" s="1"/>
  <c r="F958" i="1"/>
  <c r="AS958" i="1" s="1"/>
  <c r="F959" i="1"/>
  <c r="AS959" i="1" s="1"/>
  <c r="F960" i="1"/>
  <c r="AS960" i="1" s="1"/>
  <c r="F961" i="1"/>
  <c r="AS961" i="1" s="1"/>
  <c r="F962" i="1"/>
  <c r="AS962" i="1" s="1"/>
  <c r="F963" i="1"/>
  <c r="AS963" i="1" s="1"/>
  <c r="F964" i="1"/>
  <c r="AS964" i="1" s="1"/>
  <c r="F965" i="1"/>
  <c r="AS965" i="1" s="1"/>
  <c r="F966" i="1"/>
  <c r="AS966" i="1" s="1"/>
  <c r="F967" i="1"/>
  <c r="AS967" i="1" s="1"/>
  <c r="F968" i="1"/>
  <c r="AS968" i="1" s="1"/>
  <c r="F969" i="1"/>
  <c r="AS969" i="1" s="1"/>
  <c r="F970" i="1"/>
  <c r="AS970" i="1" s="1"/>
  <c r="F971" i="1"/>
  <c r="AS971" i="1" s="1"/>
  <c r="F972" i="1"/>
  <c r="AS972" i="1" s="1"/>
  <c r="F973" i="1"/>
  <c r="AS973" i="1" s="1"/>
  <c r="F974" i="1"/>
  <c r="AS974" i="1" s="1"/>
  <c r="F975" i="1"/>
  <c r="AS975" i="1" s="1"/>
  <c r="F976" i="1"/>
  <c r="AS976" i="1" s="1"/>
  <c r="F977" i="1"/>
  <c r="AS977" i="1" s="1"/>
  <c r="F978" i="1"/>
  <c r="AS978" i="1" s="1"/>
  <c r="F979" i="1"/>
  <c r="AS979" i="1" s="1"/>
  <c r="F980" i="1"/>
  <c r="AS980" i="1" s="1"/>
  <c r="F981" i="1"/>
  <c r="AS981" i="1" s="1"/>
  <c r="F982" i="1"/>
  <c r="AS982" i="1" s="1"/>
  <c r="F983" i="1"/>
  <c r="AS983" i="1" s="1"/>
  <c r="F984" i="1"/>
  <c r="AS984" i="1" s="1"/>
  <c r="F985" i="1"/>
  <c r="AS985" i="1" s="1"/>
  <c r="F986" i="1"/>
  <c r="AS986" i="1" s="1"/>
  <c r="F987" i="1"/>
  <c r="AS987" i="1" s="1"/>
  <c r="F988" i="1"/>
  <c r="AS988" i="1" s="1"/>
  <c r="F989" i="1"/>
  <c r="AS989" i="1" s="1"/>
  <c r="F990" i="1"/>
  <c r="AS990" i="1" s="1"/>
  <c r="F991" i="1"/>
  <c r="AS991" i="1" s="1"/>
  <c r="F992" i="1"/>
  <c r="AS992" i="1" s="1"/>
  <c r="F993" i="1"/>
  <c r="AS993" i="1" s="1"/>
  <c r="F994" i="1"/>
  <c r="AS994" i="1" s="1"/>
  <c r="F995" i="1"/>
  <c r="AS995" i="1" s="1"/>
  <c r="F996" i="1"/>
  <c r="AS996" i="1" s="1"/>
  <c r="F997" i="1"/>
  <c r="AS997" i="1" s="1"/>
  <c r="F998" i="1"/>
  <c r="AS998" i="1" s="1"/>
  <c r="F999" i="1"/>
  <c r="AS999" i="1" s="1"/>
  <c r="F1000" i="1"/>
  <c r="AS1000" i="1" s="1"/>
  <c r="F1001" i="1"/>
  <c r="AS1001" i="1" s="1"/>
  <c r="F1002" i="1"/>
  <c r="AS1002" i="1" s="1"/>
  <c r="F1003" i="1"/>
  <c r="AS1003" i="1" s="1"/>
  <c r="F1004" i="1"/>
  <c r="AS1004" i="1" s="1"/>
  <c r="F1005" i="1"/>
  <c r="AS1005" i="1" s="1"/>
  <c r="F1006" i="1"/>
  <c r="AS1006" i="1" s="1"/>
  <c r="F1007" i="1"/>
  <c r="AS1007" i="1" s="1"/>
  <c r="F1008" i="1"/>
  <c r="AS1008" i="1" s="1"/>
  <c r="F1009" i="1"/>
  <c r="AS1009" i="1" s="1"/>
  <c r="F1010" i="1"/>
  <c r="AS1010" i="1" s="1"/>
  <c r="F1011" i="1"/>
  <c r="AS1011" i="1" s="1"/>
  <c r="F1012" i="1"/>
  <c r="AS1012" i="1" s="1"/>
  <c r="F1013" i="1"/>
  <c r="AS1013" i="1" s="1"/>
  <c r="F1014" i="1"/>
  <c r="AS1014" i="1" s="1"/>
  <c r="F1015" i="1"/>
  <c r="AS1015" i="1" s="1"/>
  <c r="F1016" i="1"/>
  <c r="AS1016" i="1" s="1"/>
  <c r="F1017" i="1"/>
  <c r="AS1017" i="1" s="1"/>
  <c r="F1018" i="1"/>
  <c r="AS1018" i="1" s="1"/>
  <c r="F1019" i="1"/>
  <c r="AS1019" i="1" s="1"/>
  <c r="F1020" i="1"/>
  <c r="AS1020" i="1" s="1"/>
  <c r="F1021" i="1"/>
  <c r="AS1021" i="1" s="1"/>
  <c r="F1022" i="1"/>
  <c r="AS1022" i="1" s="1"/>
  <c r="F1023" i="1"/>
  <c r="AS1023" i="1" s="1"/>
  <c r="F1024" i="1"/>
  <c r="AS1024" i="1" s="1"/>
  <c r="F1025" i="1"/>
  <c r="AS1025" i="1" s="1"/>
  <c r="F1026" i="1"/>
  <c r="AS1026" i="1" s="1"/>
  <c r="F1027" i="1"/>
  <c r="AS1027" i="1" s="1"/>
  <c r="F1028" i="1"/>
  <c r="AS1028" i="1" s="1"/>
  <c r="F1029" i="1"/>
  <c r="AS1029" i="1" s="1"/>
  <c r="F1030" i="1"/>
  <c r="AS1030" i="1" s="1"/>
  <c r="F1031" i="1"/>
  <c r="AS1031" i="1" s="1"/>
  <c r="F1032" i="1"/>
  <c r="AS1032" i="1" s="1"/>
  <c r="F1033" i="1"/>
  <c r="AS1033" i="1" s="1"/>
  <c r="F1034" i="1"/>
  <c r="AS1034" i="1" s="1"/>
  <c r="F1035" i="1"/>
  <c r="AS1035" i="1" s="1"/>
  <c r="F1036" i="1"/>
  <c r="AS1036" i="1" s="1"/>
  <c r="F1037" i="1"/>
  <c r="AS1037" i="1" s="1"/>
  <c r="F1038" i="1"/>
  <c r="AS1038" i="1" s="1"/>
  <c r="F1039" i="1"/>
  <c r="AS1039" i="1" s="1"/>
  <c r="F1040" i="1"/>
  <c r="AS1040" i="1" s="1"/>
  <c r="F1041" i="1"/>
  <c r="AS1041" i="1" s="1"/>
  <c r="F1042" i="1"/>
  <c r="AS1042" i="1" s="1"/>
  <c r="F1043" i="1"/>
  <c r="AS1043" i="1" s="1"/>
  <c r="F1044" i="1"/>
  <c r="AS1044" i="1" s="1"/>
  <c r="F1045" i="1"/>
  <c r="AS1045" i="1" s="1"/>
  <c r="F1046" i="1"/>
  <c r="AS1046" i="1" s="1"/>
  <c r="F1047" i="1"/>
  <c r="AS1047" i="1" s="1"/>
  <c r="F1048" i="1"/>
  <c r="AS1048" i="1" s="1"/>
  <c r="F1049" i="1"/>
  <c r="AS1049" i="1" s="1"/>
  <c r="F1050" i="1"/>
  <c r="AS1050" i="1" s="1"/>
  <c r="F1051" i="1"/>
  <c r="AS1051" i="1" s="1"/>
  <c r="F1052" i="1"/>
  <c r="AS1052" i="1" s="1"/>
  <c r="F1053" i="1"/>
  <c r="AS1053" i="1" s="1"/>
  <c r="F1054" i="1"/>
  <c r="AS1054" i="1" s="1"/>
  <c r="F1055" i="1"/>
  <c r="AS1055" i="1" s="1"/>
  <c r="F1056" i="1"/>
  <c r="AS1056" i="1" s="1"/>
  <c r="F1057" i="1"/>
  <c r="AS1057" i="1" s="1"/>
  <c r="F1058" i="1"/>
  <c r="AS1058" i="1" s="1"/>
  <c r="F1059" i="1"/>
  <c r="AS1059" i="1" s="1"/>
  <c r="F1060" i="1"/>
  <c r="AS1060" i="1" s="1"/>
  <c r="F1061" i="1"/>
  <c r="AS1061" i="1" s="1"/>
  <c r="F1062" i="1"/>
  <c r="AS1062" i="1" s="1"/>
  <c r="F1063" i="1"/>
  <c r="AS1063" i="1" s="1"/>
  <c r="F1064" i="1"/>
  <c r="AS1064" i="1" s="1"/>
  <c r="F1065" i="1"/>
  <c r="AS1065" i="1" s="1"/>
  <c r="F1066" i="1"/>
  <c r="AS1066" i="1" s="1"/>
  <c r="F1067" i="1"/>
  <c r="AS1067" i="1" s="1"/>
  <c r="F1068" i="1"/>
  <c r="AS1068" i="1" s="1"/>
  <c r="F1069" i="1"/>
  <c r="AS1069" i="1" s="1"/>
  <c r="F1070" i="1"/>
  <c r="AS1070" i="1" s="1"/>
  <c r="F1071" i="1"/>
  <c r="AS1071" i="1" s="1"/>
  <c r="F1072" i="1"/>
  <c r="AS1072" i="1" s="1"/>
  <c r="F1073" i="1"/>
  <c r="AS1073" i="1" s="1"/>
  <c r="F1074" i="1"/>
  <c r="AS1074" i="1" s="1"/>
  <c r="F1075" i="1"/>
  <c r="AS1075" i="1" s="1"/>
  <c r="F1076" i="1"/>
  <c r="AS1076" i="1" s="1"/>
  <c r="F1077" i="1"/>
  <c r="AS1077" i="1" s="1"/>
  <c r="F1078" i="1"/>
  <c r="AS1078" i="1" s="1"/>
  <c r="F1079" i="1"/>
  <c r="AS1079" i="1" s="1"/>
  <c r="F1080" i="1"/>
  <c r="AS1080" i="1" s="1"/>
  <c r="F1081" i="1"/>
  <c r="AS1081" i="1" s="1"/>
  <c r="F1082" i="1"/>
  <c r="AS1082" i="1" s="1"/>
  <c r="F1083" i="1"/>
  <c r="AS1083" i="1" s="1"/>
  <c r="F1084" i="1"/>
  <c r="AS1084" i="1" s="1"/>
  <c r="F1085" i="1"/>
  <c r="AS1085" i="1" s="1"/>
  <c r="F1086" i="1"/>
  <c r="AS1086" i="1" s="1"/>
  <c r="F1087" i="1"/>
  <c r="AS1087" i="1" s="1"/>
  <c r="F1088" i="1"/>
  <c r="AS1088" i="1" s="1"/>
  <c r="F1089" i="1"/>
  <c r="AS1089" i="1" s="1"/>
  <c r="F1090" i="1"/>
  <c r="AS1090" i="1" s="1"/>
  <c r="F1091" i="1"/>
  <c r="AS1091" i="1" s="1"/>
  <c r="F1092" i="1"/>
  <c r="AS1092" i="1" s="1"/>
  <c r="F1093" i="1"/>
  <c r="AS1093" i="1" s="1"/>
  <c r="F1094" i="1"/>
  <c r="AS1094" i="1" s="1"/>
  <c r="F1095" i="1"/>
  <c r="AS1095" i="1" s="1"/>
  <c r="F1096" i="1"/>
  <c r="AS1096" i="1" s="1"/>
  <c r="F1097" i="1"/>
  <c r="AS1097" i="1" s="1"/>
  <c r="F1098" i="1"/>
  <c r="AS1098" i="1" s="1"/>
  <c r="F1099" i="1"/>
  <c r="AS1099" i="1" s="1"/>
  <c r="F1100" i="1"/>
  <c r="AS1100" i="1" s="1"/>
  <c r="F1101" i="1"/>
  <c r="AS1101" i="1" s="1"/>
  <c r="F1102" i="1"/>
  <c r="AS1102" i="1" s="1"/>
  <c r="F1103" i="1"/>
  <c r="AS1103" i="1" s="1"/>
  <c r="F1104" i="1"/>
  <c r="AS1104" i="1" s="1"/>
  <c r="F1105" i="1"/>
  <c r="AS1105" i="1" s="1"/>
  <c r="F1106" i="1"/>
  <c r="AS1106" i="1" s="1"/>
  <c r="F1107" i="1"/>
  <c r="AS1107" i="1" s="1"/>
  <c r="F1108" i="1"/>
  <c r="AS1108" i="1" s="1"/>
  <c r="F1109" i="1"/>
  <c r="AS1109" i="1" s="1"/>
  <c r="F1110" i="1"/>
  <c r="AS1110" i="1" s="1"/>
  <c r="F1111" i="1"/>
  <c r="AS1111" i="1" s="1"/>
  <c r="F1112" i="1"/>
  <c r="AS1112" i="1" s="1"/>
  <c r="F1113" i="1"/>
  <c r="AS1113" i="1" s="1"/>
  <c r="F1114" i="1"/>
  <c r="AS1114" i="1" s="1"/>
  <c r="F1115" i="1"/>
  <c r="AS1115" i="1" s="1"/>
  <c r="F1116" i="1"/>
  <c r="AS1116" i="1" s="1"/>
  <c r="F1117" i="1"/>
  <c r="AS1117" i="1" s="1"/>
  <c r="F1118" i="1"/>
  <c r="AS1118" i="1" s="1"/>
  <c r="F1119" i="1"/>
  <c r="AS1119" i="1" s="1"/>
  <c r="F1120" i="1"/>
  <c r="AS1120" i="1" s="1"/>
  <c r="F1121" i="1"/>
  <c r="AS1121" i="1" s="1"/>
  <c r="F1122" i="1"/>
  <c r="AS1122" i="1" s="1"/>
  <c r="F1123" i="1"/>
  <c r="AS1123" i="1" s="1"/>
  <c r="F1124" i="1"/>
  <c r="AS1124" i="1" s="1"/>
  <c r="F1125" i="1"/>
  <c r="AS1125" i="1" s="1"/>
  <c r="F1126" i="1"/>
  <c r="AS1126" i="1" s="1"/>
  <c r="F1127" i="1"/>
  <c r="AS1127" i="1" s="1"/>
  <c r="F1128" i="1"/>
  <c r="AS1128" i="1" s="1"/>
  <c r="F1129" i="1"/>
  <c r="AS1129" i="1" s="1"/>
  <c r="F1130" i="1"/>
  <c r="AS1130" i="1" s="1"/>
  <c r="F1131" i="1"/>
  <c r="AS1131" i="1" s="1"/>
  <c r="F1132" i="1"/>
  <c r="AS1132" i="1" s="1"/>
  <c r="F1133" i="1"/>
  <c r="AS1133" i="1" s="1"/>
  <c r="F1134" i="1"/>
  <c r="AS1134" i="1" s="1"/>
  <c r="F1135" i="1"/>
  <c r="AS1135" i="1" s="1"/>
  <c r="F1136" i="1"/>
  <c r="AS1136" i="1" s="1"/>
  <c r="F1137" i="1"/>
  <c r="AS1137" i="1" s="1"/>
  <c r="F1138" i="1"/>
  <c r="AS1138" i="1" s="1"/>
  <c r="F1139" i="1"/>
  <c r="AS1139" i="1" s="1"/>
  <c r="F1140" i="1"/>
  <c r="AS1140" i="1" s="1"/>
  <c r="F1141" i="1"/>
  <c r="AS1141" i="1" s="1"/>
  <c r="F1142" i="1"/>
  <c r="AS1142" i="1" s="1"/>
  <c r="F1143" i="1"/>
  <c r="AS1143" i="1" s="1"/>
  <c r="F1144" i="1"/>
  <c r="AS1144" i="1" s="1"/>
  <c r="F1145" i="1"/>
  <c r="AS1145" i="1" s="1"/>
  <c r="F1146" i="1"/>
  <c r="AS1146" i="1" s="1"/>
  <c r="F1147" i="1"/>
  <c r="AS1147" i="1" s="1"/>
  <c r="F1148" i="1"/>
  <c r="AS1148" i="1" s="1"/>
  <c r="F1149" i="1"/>
  <c r="AS1149" i="1" s="1"/>
  <c r="F1150" i="1"/>
  <c r="AS1150" i="1" s="1"/>
  <c r="F1151" i="1"/>
  <c r="AS1151" i="1" s="1"/>
  <c r="F1152" i="1"/>
  <c r="AS1152" i="1" s="1"/>
  <c r="F1153" i="1"/>
  <c r="AS1153" i="1" s="1"/>
  <c r="F1154" i="1"/>
  <c r="AS1154" i="1" s="1"/>
  <c r="F1155" i="1"/>
  <c r="AS1155" i="1" s="1"/>
  <c r="F1156" i="1"/>
  <c r="AS1156" i="1" s="1"/>
  <c r="F1157" i="1"/>
  <c r="AS1157" i="1" s="1"/>
  <c r="F1158" i="1"/>
  <c r="AS1158" i="1" s="1"/>
  <c r="F1159" i="1"/>
  <c r="AS1159" i="1" s="1"/>
  <c r="F1160" i="1"/>
  <c r="AS1160" i="1" s="1"/>
  <c r="F1161" i="1"/>
  <c r="AS1161" i="1" s="1"/>
  <c r="F1162" i="1"/>
  <c r="AS1162" i="1" s="1"/>
  <c r="F1163" i="1"/>
  <c r="AS1163" i="1" s="1"/>
  <c r="F1164" i="1"/>
  <c r="AS1164" i="1" s="1"/>
  <c r="F1165" i="1"/>
  <c r="AS1165" i="1" s="1"/>
  <c r="F1166" i="1"/>
  <c r="AS1166" i="1" s="1"/>
  <c r="F1167" i="1"/>
  <c r="AS1167" i="1" s="1"/>
  <c r="F1168" i="1"/>
  <c r="AS1168" i="1" s="1"/>
  <c r="F1169" i="1"/>
  <c r="AS1169" i="1" s="1"/>
  <c r="F1170" i="1"/>
  <c r="AS1170" i="1" s="1"/>
  <c r="F1171" i="1"/>
  <c r="AS1171" i="1" s="1"/>
  <c r="F1172" i="1"/>
  <c r="AS1172" i="1" s="1"/>
  <c r="F1173" i="1"/>
  <c r="AS1173" i="1" s="1"/>
  <c r="F1174" i="1"/>
  <c r="AS1174" i="1" s="1"/>
  <c r="F1175" i="1"/>
  <c r="AS1175" i="1" s="1"/>
  <c r="F1176" i="1"/>
  <c r="AS1176" i="1" s="1"/>
  <c r="F1177" i="1"/>
  <c r="AS1177" i="1" s="1"/>
  <c r="F1178" i="1"/>
  <c r="AS1178" i="1" s="1"/>
  <c r="F1179" i="1"/>
  <c r="AS1179" i="1" s="1"/>
  <c r="F1180" i="1"/>
  <c r="AS1180" i="1" s="1"/>
  <c r="F1181" i="1"/>
  <c r="AS1181" i="1" s="1"/>
  <c r="F1182" i="1"/>
  <c r="AS1182" i="1" s="1"/>
  <c r="F1183" i="1"/>
  <c r="AS1183" i="1" s="1"/>
  <c r="F1184" i="1"/>
  <c r="AS1184" i="1" s="1"/>
  <c r="F1185" i="1"/>
  <c r="AS1185" i="1" s="1"/>
  <c r="F1186" i="1"/>
  <c r="AS1186" i="1" s="1"/>
  <c r="F1187" i="1"/>
  <c r="AS1187" i="1" s="1"/>
  <c r="F1188" i="1"/>
  <c r="AS1188" i="1" s="1"/>
  <c r="F1189" i="1"/>
  <c r="AS1189" i="1" s="1"/>
  <c r="F1190" i="1"/>
  <c r="AS1190" i="1" s="1"/>
  <c r="F1191" i="1"/>
  <c r="AS1191" i="1" s="1"/>
  <c r="F1192" i="1"/>
  <c r="AS1192" i="1" s="1"/>
  <c r="F1193" i="1"/>
  <c r="AS1193" i="1" s="1"/>
  <c r="F1194" i="1"/>
  <c r="AS1194" i="1" s="1"/>
  <c r="F1195" i="1"/>
  <c r="AS1195" i="1" s="1"/>
  <c r="F1196" i="1"/>
  <c r="AS1196" i="1" s="1"/>
  <c r="F1197" i="1"/>
  <c r="AS1197" i="1" s="1"/>
  <c r="F1198" i="1"/>
  <c r="AS1198" i="1" s="1"/>
  <c r="F1199" i="1"/>
  <c r="AS1199" i="1" s="1"/>
  <c r="F1200" i="1"/>
  <c r="AS1200" i="1" s="1"/>
  <c r="F1201" i="1"/>
  <c r="AS1201" i="1" s="1"/>
  <c r="F1202" i="1"/>
  <c r="AS1202" i="1" s="1"/>
  <c r="F1203" i="1"/>
  <c r="AS1203" i="1" s="1"/>
  <c r="F1204" i="1"/>
  <c r="AS1204" i="1" s="1"/>
  <c r="F1205" i="1"/>
  <c r="AS1205" i="1" s="1"/>
  <c r="F1206" i="1"/>
  <c r="AS1206" i="1" s="1"/>
  <c r="F1207" i="1"/>
  <c r="AS1207" i="1" s="1"/>
  <c r="F1208" i="1"/>
  <c r="AS1208" i="1" s="1"/>
  <c r="F1209" i="1"/>
  <c r="AS1209" i="1" s="1"/>
  <c r="F1210" i="1"/>
  <c r="AS1210" i="1" s="1"/>
  <c r="F1211" i="1"/>
  <c r="AS1211" i="1" s="1"/>
  <c r="F1212" i="1"/>
  <c r="AS1212" i="1" s="1"/>
  <c r="F1213" i="1"/>
  <c r="AS1213" i="1" s="1"/>
  <c r="F1214" i="1"/>
  <c r="AS1214" i="1" s="1"/>
  <c r="F1215" i="1"/>
  <c r="AS1215" i="1" s="1"/>
  <c r="F1216" i="1"/>
  <c r="AS1216" i="1" s="1"/>
  <c r="F1217" i="1"/>
  <c r="AS1217" i="1" s="1"/>
  <c r="F1218" i="1"/>
  <c r="AS1218" i="1" s="1"/>
  <c r="F1219" i="1"/>
  <c r="AS1219" i="1" s="1"/>
  <c r="F1220" i="1"/>
  <c r="AS1220" i="1" s="1"/>
  <c r="F1221" i="1"/>
  <c r="AS1221" i="1" s="1"/>
  <c r="F1222" i="1"/>
  <c r="AS1222" i="1" s="1"/>
  <c r="F1223" i="1"/>
  <c r="AS1223" i="1" s="1"/>
  <c r="F1224" i="1"/>
  <c r="AS1224" i="1" s="1"/>
  <c r="F1225" i="1"/>
  <c r="AS1225" i="1" s="1"/>
  <c r="F1226" i="1"/>
  <c r="AS1226" i="1" s="1"/>
  <c r="F1227" i="1"/>
  <c r="AS1227" i="1" s="1"/>
  <c r="F1228" i="1"/>
  <c r="AS1228" i="1" s="1"/>
  <c r="F1229" i="1"/>
  <c r="AS1229" i="1" s="1"/>
  <c r="F1230" i="1"/>
  <c r="AS1230" i="1" s="1"/>
  <c r="F1231" i="1"/>
  <c r="AS1231" i="1" s="1"/>
  <c r="F1232" i="1"/>
  <c r="AS1232" i="1" s="1"/>
  <c r="F1233" i="1"/>
  <c r="AS1233" i="1" s="1"/>
  <c r="F1234" i="1"/>
  <c r="AS1234" i="1" s="1"/>
  <c r="F1235" i="1"/>
  <c r="AS1235" i="1" s="1"/>
  <c r="F1236" i="1"/>
  <c r="AS1236" i="1" s="1"/>
  <c r="F1237" i="1"/>
  <c r="AS1237" i="1" s="1"/>
  <c r="F1238" i="1"/>
  <c r="AS1238" i="1" s="1"/>
  <c r="F1239" i="1"/>
  <c r="AS1239" i="1" s="1"/>
  <c r="F1240" i="1"/>
  <c r="AS1240" i="1" s="1"/>
  <c r="F1241" i="1"/>
  <c r="AS1241" i="1" s="1"/>
  <c r="F1242" i="1"/>
  <c r="AS1242" i="1" s="1"/>
  <c r="F1243" i="1"/>
  <c r="AS1243" i="1" s="1"/>
  <c r="F1244" i="1"/>
  <c r="AS1244" i="1" s="1"/>
  <c r="F1245" i="1"/>
  <c r="AS1245" i="1" s="1"/>
  <c r="F1246" i="1"/>
  <c r="AS1246" i="1" s="1"/>
  <c r="F1247" i="1"/>
  <c r="AS1247" i="1" s="1"/>
  <c r="F1248" i="1"/>
  <c r="AS1248" i="1" s="1"/>
  <c r="F1249" i="1"/>
  <c r="AS1249" i="1" s="1"/>
  <c r="F1250" i="1"/>
  <c r="AS1250" i="1" s="1"/>
  <c r="F1251" i="1"/>
  <c r="AS1251" i="1" s="1"/>
  <c r="F1252" i="1"/>
  <c r="AS1252" i="1" s="1"/>
  <c r="F1253" i="1"/>
  <c r="AS1253" i="1" s="1"/>
  <c r="F1254" i="1"/>
  <c r="AS1254" i="1" s="1"/>
  <c r="F1255" i="1"/>
  <c r="AS1255" i="1" s="1"/>
  <c r="F1256" i="1"/>
  <c r="AS1256" i="1" s="1"/>
  <c r="F1257" i="1"/>
  <c r="AS1257" i="1" s="1"/>
  <c r="F1258" i="1"/>
  <c r="AS1258" i="1" s="1"/>
  <c r="F1259" i="1"/>
  <c r="AS1259" i="1" s="1"/>
  <c r="F1260" i="1"/>
  <c r="AS1260" i="1" s="1"/>
  <c r="F1261" i="1"/>
  <c r="AS1261" i="1" s="1"/>
  <c r="F1262" i="1"/>
  <c r="AS1262" i="1" s="1"/>
  <c r="F1263" i="1"/>
  <c r="AS1263" i="1" s="1"/>
  <c r="F1264" i="1"/>
  <c r="AS1264" i="1" s="1"/>
  <c r="F1265" i="1"/>
  <c r="AS1265" i="1" s="1"/>
  <c r="F1266" i="1"/>
  <c r="AS1266" i="1" s="1"/>
  <c r="F1267" i="1"/>
  <c r="AS1267" i="1" s="1"/>
  <c r="F1268" i="1"/>
  <c r="AS1268" i="1" s="1"/>
  <c r="F1269" i="1"/>
  <c r="AS1269" i="1" s="1"/>
  <c r="F1270" i="1"/>
  <c r="AS1270" i="1" s="1"/>
  <c r="F1271" i="1"/>
  <c r="AS1271" i="1" s="1"/>
  <c r="F1272" i="1"/>
  <c r="AS1272" i="1" s="1"/>
  <c r="F1273" i="1"/>
  <c r="AS1273" i="1" s="1"/>
  <c r="F1274" i="1"/>
  <c r="AS1274" i="1" s="1"/>
  <c r="F1275" i="1"/>
  <c r="AS1275" i="1" s="1"/>
  <c r="F1276" i="1"/>
  <c r="AS1276" i="1" s="1"/>
  <c r="F1277" i="1"/>
  <c r="AS1277" i="1" s="1"/>
  <c r="F1278" i="1"/>
  <c r="AS1278" i="1" s="1"/>
  <c r="F1279" i="1"/>
  <c r="AS1279" i="1" s="1"/>
  <c r="F1280" i="1"/>
  <c r="AS1280" i="1" s="1"/>
  <c r="F1281" i="1"/>
  <c r="AS1281" i="1" s="1"/>
  <c r="F1282" i="1"/>
  <c r="AS1282" i="1" s="1"/>
  <c r="F1283" i="1"/>
  <c r="AS1283" i="1" s="1"/>
  <c r="F1284" i="1"/>
  <c r="AS1284" i="1" s="1"/>
  <c r="F1285" i="1"/>
  <c r="AS1285" i="1" s="1"/>
  <c r="F1286" i="1"/>
  <c r="AS1286" i="1" s="1"/>
  <c r="F1287" i="1"/>
  <c r="AS1287" i="1" s="1"/>
  <c r="F1288" i="1"/>
  <c r="AS1288" i="1" s="1"/>
  <c r="F1289" i="1"/>
  <c r="AS1289" i="1" s="1"/>
  <c r="F1290" i="1"/>
  <c r="AS1290" i="1" s="1"/>
  <c r="F1291" i="1"/>
  <c r="AS1291" i="1" s="1"/>
  <c r="F1292" i="1"/>
  <c r="AS1292" i="1" s="1"/>
  <c r="F1293" i="1"/>
  <c r="AS1293" i="1" s="1"/>
  <c r="F1294" i="1"/>
  <c r="AS1294" i="1" s="1"/>
  <c r="F1295" i="1"/>
  <c r="AS1295" i="1" s="1"/>
  <c r="F1296" i="1"/>
  <c r="AS1296" i="1" s="1"/>
  <c r="F1297" i="1"/>
  <c r="AS1297" i="1" s="1"/>
  <c r="F1298" i="1"/>
  <c r="AS1298" i="1" s="1"/>
  <c r="F1299" i="1"/>
  <c r="AS1299" i="1" s="1"/>
  <c r="F1300" i="1"/>
  <c r="AS1300" i="1" s="1"/>
  <c r="F1301" i="1"/>
  <c r="AS1301" i="1" s="1"/>
  <c r="F1302" i="1"/>
  <c r="AS1302" i="1" s="1"/>
  <c r="F1303" i="1"/>
  <c r="AS1303" i="1" s="1"/>
  <c r="F1304" i="1"/>
  <c r="AS1304" i="1" s="1"/>
  <c r="F1305" i="1"/>
  <c r="AS1305" i="1" s="1"/>
  <c r="F1306" i="1"/>
  <c r="AS1306" i="1" s="1"/>
  <c r="F1307" i="1"/>
  <c r="AS1307" i="1" s="1"/>
  <c r="F1308" i="1"/>
  <c r="AS1308" i="1" s="1"/>
  <c r="F1309" i="1"/>
  <c r="AS1309" i="1" s="1"/>
  <c r="F1310" i="1"/>
  <c r="AS1310" i="1" s="1"/>
  <c r="F1311" i="1"/>
  <c r="AS1311" i="1" s="1"/>
  <c r="F1312" i="1"/>
  <c r="AS1312" i="1" s="1"/>
  <c r="F1313" i="1"/>
  <c r="AS1313" i="1" s="1"/>
  <c r="F1314" i="1"/>
  <c r="AS1314" i="1" s="1"/>
  <c r="F1315" i="1"/>
  <c r="AS1315" i="1" s="1"/>
  <c r="F1316" i="1"/>
  <c r="AS1316" i="1" s="1"/>
  <c r="F1317" i="1"/>
  <c r="AS1317" i="1" s="1"/>
  <c r="F1318" i="1"/>
  <c r="AS1318" i="1" s="1"/>
  <c r="F1319" i="1"/>
  <c r="AS1319" i="1" s="1"/>
  <c r="F1320" i="1"/>
  <c r="AS1320" i="1" s="1"/>
  <c r="F1321" i="1"/>
  <c r="AS1321" i="1" s="1"/>
  <c r="F1322" i="1"/>
  <c r="AS1322" i="1" s="1"/>
  <c r="F1323" i="1"/>
  <c r="AS1323" i="1" s="1"/>
  <c r="F1324" i="1"/>
  <c r="AS1324" i="1" s="1"/>
  <c r="F1325" i="1"/>
  <c r="AS1325" i="1" s="1"/>
  <c r="F1326" i="1"/>
  <c r="AS1326" i="1" s="1"/>
  <c r="F1327" i="1"/>
  <c r="AS1327" i="1" s="1"/>
  <c r="F1328" i="1"/>
  <c r="AS1328" i="1" s="1"/>
  <c r="F1329" i="1"/>
  <c r="AS1329" i="1" s="1"/>
  <c r="F1330" i="1"/>
  <c r="AS1330" i="1" s="1"/>
  <c r="F1331" i="1"/>
  <c r="AS1331" i="1" s="1"/>
  <c r="F1332" i="1"/>
  <c r="AS1332" i="1" s="1"/>
  <c r="F1333" i="1"/>
  <c r="AS1333" i="1" s="1"/>
  <c r="F1334" i="1"/>
  <c r="AS1334" i="1" s="1"/>
  <c r="F1335" i="1"/>
  <c r="AS1335" i="1" s="1"/>
  <c r="F1336" i="1"/>
  <c r="AS1336" i="1" s="1"/>
  <c r="F1337" i="1"/>
  <c r="AS1337" i="1" s="1"/>
  <c r="F1338" i="1"/>
  <c r="AS1338" i="1" s="1"/>
  <c r="F1339" i="1"/>
  <c r="AS1339" i="1" s="1"/>
  <c r="F1340" i="1"/>
  <c r="AS1340" i="1" s="1"/>
  <c r="F1341" i="1"/>
  <c r="AS1341" i="1" s="1"/>
  <c r="F1342" i="1"/>
  <c r="AS1342" i="1" s="1"/>
  <c r="F1343" i="1"/>
  <c r="AS1343" i="1" s="1"/>
  <c r="F1344" i="1"/>
  <c r="AS1344" i="1" s="1"/>
  <c r="F1345" i="1"/>
  <c r="AS1345" i="1" s="1"/>
  <c r="F1346" i="1"/>
  <c r="AS1346" i="1" s="1"/>
  <c r="F1347" i="1"/>
  <c r="AS1347" i="1" s="1"/>
  <c r="F1348" i="1"/>
  <c r="AS1348" i="1" s="1"/>
  <c r="F1349" i="1"/>
  <c r="AS1349" i="1" s="1"/>
  <c r="F1350" i="1"/>
  <c r="AS1350" i="1" s="1"/>
  <c r="F1351" i="1"/>
  <c r="AS1351" i="1" s="1"/>
  <c r="F1352" i="1"/>
  <c r="AS1352" i="1" s="1"/>
  <c r="F1353" i="1"/>
  <c r="AS1353" i="1" s="1"/>
  <c r="F1354" i="1"/>
  <c r="AS1354" i="1" s="1"/>
  <c r="F1355" i="1"/>
  <c r="AS1355" i="1" s="1"/>
  <c r="F1356" i="1"/>
  <c r="AS1356" i="1" s="1"/>
  <c r="F1357" i="1"/>
  <c r="AS1357" i="1" s="1"/>
  <c r="F1358" i="1"/>
  <c r="AS1358" i="1" s="1"/>
  <c r="F1359" i="1"/>
  <c r="AS1359" i="1" s="1"/>
  <c r="F1360" i="1"/>
  <c r="AS1360" i="1" s="1"/>
  <c r="F1361" i="1"/>
  <c r="AS1361" i="1" s="1"/>
  <c r="F1362" i="1"/>
  <c r="AS1362" i="1" s="1"/>
  <c r="F1363" i="1"/>
  <c r="AS1363" i="1" s="1"/>
  <c r="F1364" i="1"/>
  <c r="AS1364" i="1" s="1"/>
  <c r="F1365" i="1"/>
  <c r="AS1365" i="1" s="1"/>
  <c r="F1366" i="1"/>
  <c r="AS1366" i="1" s="1"/>
  <c r="F1367" i="1"/>
  <c r="AS1367" i="1" s="1"/>
  <c r="F1368" i="1"/>
  <c r="AS1368" i="1" s="1"/>
  <c r="F1369" i="1"/>
  <c r="AS1369" i="1" s="1"/>
  <c r="F1370" i="1"/>
  <c r="AS1370" i="1" s="1"/>
  <c r="F1371" i="1"/>
  <c r="AS1371" i="1" s="1"/>
  <c r="F1372" i="1"/>
  <c r="AS1372" i="1" s="1"/>
  <c r="F1373" i="1"/>
  <c r="AS1373" i="1" s="1"/>
  <c r="F1374" i="1"/>
  <c r="AS1374" i="1" s="1"/>
  <c r="F1375" i="1"/>
  <c r="AS1375" i="1" s="1"/>
  <c r="F1376" i="1"/>
  <c r="AS1376" i="1" s="1"/>
  <c r="F1377" i="1"/>
  <c r="AS1377" i="1" s="1"/>
  <c r="F1378" i="1"/>
  <c r="AS1378" i="1" s="1"/>
  <c r="F1379" i="1"/>
  <c r="AS1379" i="1" s="1"/>
  <c r="F1380" i="1"/>
  <c r="AS1380" i="1" s="1"/>
  <c r="F1381" i="1"/>
  <c r="AS1381" i="1" s="1"/>
  <c r="F1382" i="1"/>
  <c r="AS1382" i="1" s="1"/>
  <c r="F1383" i="1"/>
  <c r="AS1383" i="1" s="1"/>
  <c r="F1384" i="1"/>
  <c r="AS1384" i="1" s="1"/>
  <c r="F1385" i="1"/>
  <c r="AS1385" i="1" s="1"/>
  <c r="F1386" i="1"/>
  <c r="AS1386" i="1" s="1"/>
  <c r="F1387" i="1"/>
  <c r="AS1387" i="1" s="1"/>
  <c r="F1388" i="1"/>
  <c r="AS1388" i="1" s="1"/>
  <c r="F1389" i="1"/>
  <c r="AS1389" i="1" s="1"/>
  <c r="F1390" i="1"/>
  <c r="AS1390" i="1" s="1"/>
  <c r="F1391" i="1"/>
  <c r="AS1391" i="1" s="1"/>
  <c r="F1392" i="1"/>
  <c r="AS1392" i="1" s="1"/>
  <c r="F1393" i="1"/>
  <c r="AS1393" i="1" s="1"/>
  <c r="F1394" i="1"/>
  <c r="AS1394" i="1" s="1"/>
  <c r="F1395" i="1"/>
  <c r="AS1395" i="1" s="1"/>
  <c r="F1396" i="1"/>
  <c r="AS1396" i="1" s="1"/>
  <c r="F1397" i="1"/>
  <c r="AS1397" i="1" s="1"/>
  <c r="F1398" i="1"/>
  <c r="AS1398" i="1" s="1"/>
  <c r="F1399" i="1"/>
  <c r="AS1399" i="1" s="1"/>
  <c r="F1400" i="1"/>
  <c r="AS1400" i="1" s="1"/>
  <c r="F1401" i="1"/>
  <c r="AS1401" i="1" s="1"/>
  <c r="F1402" i="1"/>
  <c r="AS1402" i="1" s="1"/>
  <c r="F1403" i="1"/>
  <c r="AS1403" i="1" s="1"/>
  <c r="F1404" i="1"/>
  <c r="AS1404" i="1" s="1"/>
  <c r="F1405" i="1"/>
  <c r="AS1405" i="1" s="1"/>
  <c r="F1406" i="1"/>
  <c r="AS1406" i="1" s="1"/>
  <c r="F1407" i="1"/>
  <c r="AS1407" i="1" s="1"/>
  <c r="F1408" i="1"/>
  <c r="AS1408" i="1" s="1"/>
  <c r="F1409" i="1"/>
  <c r="AS1409" i="1" s="1"/>
  <c r="F1410" i="1"/>
  <c r="AS1410" i="1" s="1"/>
  <c r="F1411" i="1"/>
  <c r="AS1411" i="1" s="1"/>
  <c r="F1412" i="1"/>
  <c r="AS1412" i="1" s="1"/>
  <c r="F1413" i="1"/>
  <c r="AS1413" i="1" s="1"/>
  <c r="F1414" i="1"/>
  <c r="AS1414" i="1" s="1"/>
  <c r="F1415" i="1"/>
  <c r="AS1415" i="1" s="1"/>
  <c r="F1416" i="1"/>
  <c r="AS1416" i="1" s="1"/>
  <c r="F1417" i="1"/>
  <c r="AS1417" i="1" s="1"/>
  <c r="F1418" i="1"/>
  <c r="AS1418" i="1" s="1"/>
  <c r="F1419" i="1"/>
  <c r="AS1419" i="1" s="1"/>
  <c r="F1420" i="1"/>
  <c r="AS1420" i="1" s="1"/>
  <c r="F1421" i="1"/>
  <c r="AS1421" i="1" s="1"/>
  <c r="F1422" i="1"/>
  <c r="AS1422" i="1" s="1"/>
  <c r="F1423" i="1"/>
  <c r="AS1423" i="1" s="1"/>
  <c r="F1424" i="1"/>
  <c r="AS1424" i="1" s="1"/>
  <c r="F1425" i="1"/>
  <c r="AS1425" i="1" s="1"/>
  <c r="F1426" i="1"/>
  <c r="AS1426" i="1" s="1"/>
  <c r="F1427" i="1"/>
  <c r="AS1427" i="1" s="1"/>
  <c r="F1428" i="1"/>
  <c r="AS1428" i="1" s="1"/>
  <c r="F1429" i="1"/>
  <c r="AS1429" i="1" s="1"/>
  <c r="F1430" i="1"/>
  <c r="AS1430" i="1" s="1"/>
  <c r="F1431" i="1"/>
  <c r="AS1431" i="1" s="1"/>
  <c r="F1432" i="1"/>
  <c r="AS1432" i="1" s="1"/>
  <c r="F1433" i="1"/>
  <c r="AS1433" i="1" s="1"/>
  <c r="F1434" i="1"/>
  <c r="AS1434" i="1" s="1"/>
  <c r="F1435" i="1"/>
  <c r="AS1435" i="1" s="1"/>
  <c r="F1436" i="1"/>
  <c r="AS1436" i="1" s="1"/>
  <c r="F1437" i="1"/>
  <c r="AS1437" i="1" s="1"/>
  <c r="F1438" i="1"/>
  <c r="AS1438" i="1" s="1"/>
  <c r="F1439" i="1"/>
  <c r="AS1439" i="1" s="1"/>
  <c r="F1440" i="1"/>
  <c r="AS1440" i="1" s="1"/>
  <c r="F1441" i="1"/>
  <c r="AS1441" i="1" s="1"/>
  <c r="F1442" i="1"/>
  <c r="AS1442" i="1" s="1"/>
  <c r="F1443" i="1"/>
  <c r="AS1443" i="1" s="1"/>
  <c r="F1444" i="1"/>
  <c r="AS1444" i="1" s="1"/>
  <c r="F1445" i="1"/>
  <c r="AS1445" i="1" s="1"/>
  <c r="F1446" i="1"/>
  <c r="AS1446" i="1" s="1"/>
  <c r="F1447" i="1"/>
  <c r="AS1447" i="1" s="1"/>
  <c r="F1448" i="1"/>
  <c r="AS1448" i="1" s="1"/>
  <c r="F1449" i="1"/>
  <c r="AS1449" i="1" s="1"/>
  <c r="F1450" i="1"/>
  <c r="AS1450" i="1" s="1"/>
  <c r="F1451" i="1"/>
  <c r="AS1451" i="1" s="1"/>
  <c r="F1452" i="1"/>
  <c r="AS1452" i="1" s="1"/>
  <c r="F1453" i="1"/>
  <c r="AS1453" i="1" s="1"/>
  <c r="F1454" i="1"/>
  <c r="AS1454" i="1" s="1"/>
  <c r="F1455" i="1"/>
  <c r="AS1455" i="1" s="1"/>
  <c r="F1456" i="1"/>
  <c r="AS1456" i="1" s="1"/>
  <c r="F1457" i="1"/>
  <c r="AS1457" i="1" s="1"/>
  <c r="F1458" i="1"/>
  <c r="AS1458" i="1" s="1"/>
  <c r="F1459" i="1"/>
  <c r="AS1459" i="1" s="1"/>
  <c r="F1460" i="1"/>
  <c r="AS1460" i="1" s="1"/>
  <c r="F1461" i="1"/>
  <c r="AS1461" i="1" s="1"/>
  <c r="F1462" i="1"/>
  <c r="AS1462" i="1" s="1"/>
  <c r="F1463" i="1"/>
  <c r="AS1463" i="1" s="1"/>
  <c r="F1464" i="1"/>
  <c r="AS1464" i="1" s="1"/>
  <c r="F1465" i="1"/>
  <c r="AS1465" i="1" s="1"/>
  <c r="F1466" i="1"/>
  <c r="AS1466" i="1" s="1"/>
  <c r="F1467" i="1"/>
  <c r="AS1467" i="1" s="1"/>
  <c r="F1468" i="1"/>
  <c r="AS1468" i="1" s="1"/>
  <c r="F1469" i="1"/>
  <c r="AS1469" i="1" s="1"/>
  <c r="F1470" i="1"/>
  <c r="AS1470" i="1" s="1"/>
  <c r="F1471" i="1"/>
  <c r="AS1471" i="1" s="1"/>
  <c r="F1472" i="1"/>
  <c r="AS1472" i="1" s="1"/>
  <c r="F1473" i="1"/>
  <c r="AS1473" i="1" s="1"/>
  <c r="F1474" i="1"/>
  <c r="AS1474" i="1" s="1"/>
  <c r="F1475" i="1"/>
  <c r="AS1475" i="1" s="1"/>
  <c r="F1476" i="1"/>
  <c r="AS1476" i="1" s="1"/>
  <c r="F1477" i="1"/>
  <c r="AS1477" i="1" s="1"/>
  <c r="F1478" i="1"/>
  <c r="AS1478" i="1" s="1"/>
  <c r="F1479" i="1"/>
  <c r="AS1479" i="1" s="1"/>
  <c r="F1480" i="1"/>
  <c r="AS1480" i="1" s="1"/>
  <c r="F1481" i="1"/>
  <c r="AS1481" i="1" s="1"/>
  <c r="F1482" i="1"/>
  <c r="AS1482" i="1" s="1"/>
  <c r="F1483" i="1"/>
  <c r="AS1483" i="1" s="1"/>
  <c r="F1484" i="1"/>
  <c r="AS1484" i="1" s="1"/>
  <c r="F1485" i="1"/>
  <c r="AS1485" i="1" s="1"/>
  <c r="F1486" i="1"/>
  <c r="AS1486" i="1" s="1"/>
  <c r="F1487" i="1"/>
  <c r="AS1487" i="1" s="1"/>
  <c r="F1488" i="1"/>
  <c r="AS1488" i="1" s="1"/>
  <c r="F1489" i="1"/>
  <c r="AS1489" i="1" s="1"/>
  <c r="F1490" i="1"/>
  <c r="AS1490" i="1" s="1"/>
  <c r="F1491" i="1"/>
  <c r="AS1491" i="1" s="1"/>
  <c r="F1492" i="1"/>
  <c r="AS1492" i="1" s="1"/>
  <c r="F1493" i="1"/>
  <c r="AS1493" i="1" s="1"/>
  <c r="F1494" i="1"/>
  <c r="AS1494" i="1" s="1"/>
  <c r="F1495" i="1"/>
  <c r="AS1495" i="1" s="1"/>
  <c r="F1496" i="1"/>
  <c r="AS1496" i="1" s="1"/>
  <c r="F1497" i="1"/>
  <c r="AS1497" i="1" s="1"/>
  <c r="F1498" i="1"/>
  <c r="AS1498" i="1" s="1"/>
  <c r="F1499" i="1"/>
  <c r="AS1499" i="1" s="1"/>
  <c r="F1500" i="1"/>
  <c r="AS1500" i="1" s="1"/>
  <c r="F1501" i="1"/>
  <c r="AS1501" i="1" s="1"/>
  <c r="F1502" i="1"/>
  <c r="AS1502" i="1" s="1"/>
  <c r="F1503" i="1"/>
  <c r="AS1503" i="1" s="1"/>
  <c r="F1504" i="1"/>
  <c r="AS1504" i="1" s="1"/>
  <c r="F1505" i="1"/>
  <c r="AS1505" i="1" s="1"/>
  <c r="F1506" i="1"/>
  <c r="AS1506" i="1" s="1"/>
  <c r="F1507" i="1"/>
  <c r="AS1507" i="1" s="1"/>
  <c r="F1508" i="1"/>
  <c r="AS1508" i="1" s="1"/>
  <c r="F1509" i="1"/>
  <c r="AS1509" i="1" s="1"/>
  <c r="F1510" i="1"/>
  <c r="AS1510" i="1" s="1"/>
  <c r="F1511" i="1"/>
  <c r="AS1511" i="1" s="1"/>
  <c r="F1512" i="1"/>
  <c r="AS1512" i="1" s="1"/>
  <c r="F1513" i="1"/>
  <c r="AS1513" i="1" s="1"/>
  <c r="F1514" i="1"/>
  <c r="AS1514" i="1" s="1"/>
  <c r="F1515" i="1"/>
  <c r="AS1515" i="1" s="1"/>
  <c r="F1516" i="1"/>
  <c r="AS1516" i="1" s="1"/>
  <c r="F1517" i="1"/>
  <c r="AS1517" i="1" s="1"/>
  <c r="F1518" i="1"/>
  <c r="AS1518" i="1" s="1"/>
  <c r="F1519" i="1"/>
  <c r="AS1519" i="1" s="1"/>
  <c r="F1520" i="1"/>
  <c r="AS1520" i="1" s="1"/>
  <c r="F1521" i="1"/>
  <c r="AS1521" i="1" s="1"/>
  <c r="F1522" i="1"/>
  <c r="AS1522" i="1" s="1"/>
  <c r="F1523" i="1"/>
  <c r="AS1523" i="1" s="1"/>
  <c r="F1524" i="1"/>
  <c r="AS1524" i="1" s="1"/>
  <c r="F1525" i="1"/>
  <c r="AS1525" i="1" s="1"/>
  <c r="F1526" i="1"/>
  <c r="AS1526" i="1" s="1"/>
  <c r="F1527" i="1"/>
  <c r="AS1527" i="1" s="1"/>
  <c r="F1528" i="1"/>
  <c r="AS1528" i="1" s="1"/>
  <c r="F1529" i="1"/>
  <c r="AS1529" i="1" s="1"/>
  <c r="F1530" i="1"/>
  <c r="AS1530" i="1" s="1"/>
  <c r="F1531" i="1"/>
  <c r="AS1531" i="1" s="1"/>
  <c r="F1532" i="1"/>
  <c r="AS1532" i="1" s="1"/>
  <c r="F1533" i="1"/>
  <c r="AS1533" i="1" s="1"/>
  <c r="F1534" i="1"/>
  <c r="AS1534" i="1" s="1"/>
  <c r="F1535" i="1"/>
  <c r="AS1535" i="1" s="1"/>
  <c r="F1536" i="1"/>
  <c r="AS1536" i="1" s="1"/>
  <c r="F1537" i="1"/>
  <c r="AS1537" i="1" s="1"/>
  <c r="F1538" i="1"/>
  <c r="AS1538" i="1" s="1"/>
  <c r="F1539" i="1"/>
  <c r="AS1539" i="1" s="1"/>
  <c r="F1540" i="1"/>
  <c r="AS1540" i="1" s="1"/>
  <c r="F1541" i="1"/>
  <c r="AS1541" i="1" s="1"/>
  <c r="F1542" i="1"/>
  <c r="AS1542" i="1" s="1"/>
  <c r="F1543" i="1"/>
  <c r="AS1543" i="1" s="1"/>
  <c r="F1544" i="1"/>
  <c r="AS1544" i="1" s="1"/>
  <c r="F1545" i="1"/>
  <c r="AS1545" i="1" s="1"/>
  <c r="F1546" i="1"/>
  <c r="AS1546" i="1" s="1"/>
  <c r="F1547" i="1"/>
  <c r="AS1547" i="1" s="1"/>
  <c r="F1548" i="1"/>
  <c r="AS1548" i="1" s="1"/>
  <c r="F1549" i="1"/>
  <c r="AS1549" i="1" s="1"/>
  <c r="F1550" i="1"/>
  <c r="AS1550" i="1" s="1"/>
  <c r="F1551" i="1"/>
  <c r="AS1551" i="1" s="1"/>
  <c r="F1552" i="1"/>
  <c r="AS1552" i="1" s="1"/>
  <c r="F1553" i="1"/>
  <c r="AS1553" i="1" s="1"/>
  <c r="F1554" i="1"/>
  <c r="AS1554" i="1" s="1"/>
  <c r="F1555" i="1"/>
  <c r="AS1555" i="1" s="1"/>
  <c r="F1556" i="1"/>
  <c r="AS1556" i="1" s="1"/>
  <c r="F1557" i="1"/>
  <c r="AS1557" i="1" s="1"/>
  <c r="F1558" i="1"/>
  <c r="AS1558" i="1" s="1"/>
  <c r="F1559" i="1"/>
  <c r="AS1559" i="1" s="1"/>
  <c r="F1560" i="1"/>
  <c r="AS1560" i="1" s="1"/>
  <c r="F1561" i="1"/>
  <c r="AS1561" i="1" s="1"/>
  <c r="F1562" i="1"/>
  <c r="AS1562" i="1" s="1"/>
  <c r="F1563" i="1"/>
  <c r="AS1563" i="1" s="1"/>
  <c r="F1564" i="1"/>
  <c r="AS1564" i="1" s="1"/>
  <c r="F1565" i="1"/>
  <c r="AS1565" i="1" s="1"/>
  <c r="F1566" i="1"/>
  <c r="AS1566" i="1" s="1"/>
  <c r="F1567" i="1"/>
  <c r="AS1567" i="1" s="1"/>
  <c r="F1568" i="1"/>
  <c r="AS1568" i="1" s="1"/>
  <c r="F1569" i="1"/>
  <c r="AS1569" i="1" s="1"/>
  <c r="F1570" i="1"/>
  <c r="AS1570" i="1" s="1"/>
  <c r="F1571" i="1"/>
  <c r="AS1571" i="1" s="1"/>
  <c r="F1572" i="1"/>
  <c r="AS1572" i="1" s="1"/>
  <c r="F1573" i="1"/>
  <c r="AS1573" i="1" s="1"/>
  <c r="F1574" i="1"/>
  <c r="AS1574" i="1" s="1"/>
  <c r="F1575" i="1"/>
  <c r="AS1575" i="1" s="1"/>
  <c r="F1576" i="1"/>
  <c r="AS1576" i="1" s="1"/>
  <c r="F1577" i="1"/>
  <c r="AS1577" i="1" s="1"/>
  <c r="F1578" i="1"/>
  <c r="AS1578" i="1" s="1"/>
  <c r="F1579" i="1"/>
  <c r="AS1579" i="1" s="1"/>
  <c r="F1580" i="1"/>
  <c r="AS1580" i="1" s="1"/>
  <c r="F1581" i="1"/>
  <c r="AS1581" i="1" s="1"/>
  <c r="F1582" i="1"/>
  <c r="AS1582" i="1" s="1"/>
  <c r="F1583" i="1"/>
  <c r="AS1583" i="1" s="1"/>
  <c r="F1584" i="1"/>
  <c r="AS1584" i="1" s="1"/>
  <c r="F1585" i="1"/>
  <c r="AS1585" i="1" s="1"/>
  <c r="F1586" i="1"/>
  <c r="AS1586" i="1" s="1"/>
  <c r="F1587" i="1"/>
  <c r="AS1587" i="1" s="1"/>
  <c r="F1588" i="1"/>
  <c r="AS1588" i="1" s="1"/>
  <c r="F1589" i="1"/>
  <c r="AS1589" i="1" s="1"/>
  <c r="F1590" i="1"/>
  <c r="AS1590" i="1" s="1"/>
  <c r="F1591" i="1"/>
  <c r="AS1591" i="1" s="1"/>
  <c r="F1592" i="1"/>
  <c r="AS1592" i="1" s="1"/>
  <c r="F1593" i="1"/>
  <c r="AS1593" i="1" s="1"/>
  <c r="F1594" i="1"/>
  <c r="AS1594" i="1" s="1"/>
  <c r="F1595" i="1"/>
  <c r="AS1595" i="1" s="1"/>
  <c r="F1596" i="1"/>
  <c r="AS1596" i="1" s="1"/>
  <c r="F1597" i="1"/>
  <c r="AS1597" i="1" s="1"/>
  <c r="F1598" i="1"/>
  <c r="AS1598" i="1" s="1"/>
  <c r="F1599" i="1"/>
  <c r="AS1599" i="1" s="1"/>
  <c r="F1600" i="1"/>
  <c r="AS1600" i="1" s="1"/>
  <c r="F1601" i="1"/>
  <c r="AS1601" i="1" s="1"/>
  <c r="F1602" i="1"/>
  <c r="AS1602" i="1" s="1"/>
  <c r="F1603" i="1"/>
  <c r="AS1603" i="1" s="1"/>
  <c r="F1604" i="1"/>
  <c r="AS1604" i="1" s="1"/>
  <c r="F1605" i="1"/>
  <c r="AS1605" i="1" s="1"/>
  <c r="F1606" i="1"/>
  <c r="AS1606" i="1" s="1"/>
  <c r="F1607" i="1"/>
  <c r="AS1607" i="1" s="1"/>
  <c r="F1608" i="1"/>
  <c r="AS1608" i="1" s="1"/>
  <c r="F1609" i="1"/>
  <c r="AS1609" i="1" s="1"/>
  <c r="F1610" i="1"/>
  <c r="AS1610" i="1" s="1"/>
  <c r="F1611" i="1"/>
  <c r="AS1611" i="1" s="1"/>
  <c r="F1612" i="1"/>
  <c r="AS1612" i="1" s="1"/>
  <c r="F1613" i="1"/>
  <c r="AS1613" i="1" s="1"/>
  <c r="F1614" i="1"/>
  <c r="AS1614" i="1" s="1"/>
  <c r="F1615" i="1"/>
  <c r="AS1615" i="1" s="1"/>
  <c r="F1616" i="1"/>
  <c r="AS1616" i="1" s="1"/>
  <c r="F1617" i="1"/>
  <c r="AS1617" i="1" s="1"/>
  <c r="F1618" i="1"/>
  <c r="AS1618" i="1" s="1"/>
  <c r="F1619" i="1"/>
  <c r="AS1619" i="1" s="1"/>
  <c r="F1620" i="1"/>
  <c r="AS1620" i="1" s="1"/>
  <c r="F1621" i="1"/>
  <c r="AS1621" i="1" s="1"/>
  <c r="F1622" i="1"/>
  <c r="AS1622" i="1" s="1"/>
  <c r="F1623" i="1"/>
  <c r="AS1623" i="1" s="1"/>
  <c r="F1624" i="1"/>
  <c r="AS1624" i="1" s="1"/>
  <c r="F1625" i="1"/>
  <c r="AS1625" i="1" s="1"/>
  <c r="F1626" i="1"/>
  <c r="AS1626" i="1" s="1"/>
  <c r="F1627" i="1"/>
  <c r="AS1627" i="1" s="1"/>
  <c r="F1628" i="1"/>
  <c r="AS1628" i="1" s="1"/>
  <c r="F1629" i="1"/>
  <c r="AS1629" i="1" s="1"/>
  <c r="F1630" i="1"/>
  <c r="AS1630" i="1" s="1"/>
  <c r="F1631" i="1"/>
  <c r="AS1631" i="1" s="1"/>
  <c r="F1632" i="1"/>
  <c r="AS1632" i="1" s="1"/>
  <c r="F1633" i="1"/>
  <c r="AS1633" i="1" s="1"/>
  <c r="F1634" i="1"/>
  <c r="AS1634" i="1" s="1"/>
  <c r="F1635" i="1"/>
  <c r="AS1635" i="1" s="1"/>
  <c r="F1636" i="1"/>
  <c r="AS1636" i="1" s="1"/>
  <c r="F1637" i="1"/>
  <c r="AS1637" i="1" s="1"/>
  <c r="F1638" i="1"/>
  <c r="AS1638" i="1" s="1"/>
  <c r="F1639" i="1"/>
  <c r="AS1639" i="1" s="1"/>
  <c r="F1640" i="1"/>
  <c r="AS1640" i="1" s="1"/>
  <c r="F1641" i="1"/>
  <c r="AS1641" i="1" s="1"/>
  <c r="F1642" i="1"/>
  <c r="AS1642" i="1" s="1"/>
  <c r="F1643" i="1"/>
  <c r="AS1643" i="1" s="1"/>
  <c r="F1644" i="1"/>
  <c r="AS1644" i="1" s="1"/>
  <c r="F1645" i="1"/>
  <c r="AS1645" i="1" s="1"/>
  <c r="F1646" i="1"/>
  <c r="AS1646" i="1" s="1"/>
  <c r="F1647" i="1"/>
  <c r="AS1647" i="1" s="1"/>
  <c r="F1648" i="1"/>
  <c r="AS1648" i="1" s="1"/>
  <c r="F1649" i="1"/>
  <c r="AS1649" i="1" s="1"/>
  <c r="F1650" i="1"/>
  <c r="AS1650" i="1" s="1"/>
  <c r="F1651" i="1"/>
  <c r="AS1651" i="1" s="1"/>
  <c r="F1652" i="1"/>
  <c r="AS1652" i="1" s="1"/>
  <c r="F1653" i="1"/>
  <c r="AS1653" i="1" s="1"/>
  <c r="F1654" i="1"/>
  <c r="AS1654" i="1" s="1"/>
  <c r="F1655" i="1"/>
  <c r="AS1655" i="1" s="1"/>
  <c r="F1656" i="1"/>
  <c r="AS1656" i="1" s="1"/>
  <c r="F1657" i="1"/>
  <c r="AS1657" i="1" s="1"/>
  <c r="F1658" i="1"/>
  <c r="AS1658" i="1" s="1"/>
  <c r="F1659" i="1"/>
  <c r="AS1659" i="1" s="1"/>
  <c r="F1660" i="1"/>
  <c r="AS1660" i="1" s="1"/>
  <c r="F1661" i="1"/>
  <c r="AS1661" i="1" s="1"/>
  <c r="F1662" i="1"/>
  <c r="AS1662" i="1" s="1"/>
  <c r="F1663" i="1"/>
  <c r="AS1663" i="1" s="1"/>
  <c r="F1664" i="1"/>
  <c r="AS1664" i="1" s="1"/>
  <c r="F1665" i="1"/>
  <c r="AS1665" i="1" s="1"/>
  <c r="F1666" i="1"/>
  <c r="AS1666" i="1" s="1"/>
  <c r="F1667" i="1"/>
  <c r="AS1667" i="1" s="1"/>
  <c r="F1668" i="1"/>
  <c r="AS1668" i="1" s="1"/>
  <c r="F1669" i="1"/>
  <c r="AS1669" i="1" s="1"/>
  <c r="F1670" i="1"/>
  <c r="AS1670" i="1" s="1"/>
  <c r="F1671" i="1"/>
  <c r="AS1671" i="1" s="1"/>
  <c r="F1672" i="1"/>
  <c r="AS1672" i="1" s="1"/>
  <c r="F1673" i="1"/>
  <c r="AS1673" i="1" s="1"/>
  <c r="F1674" i="1"/>
  <c r="AS1674" i="1" s="1"/>
  <c r="F1675" i="1"/>
  <c r="AS1675" i="1" s="1"/>
  <c r="F1676" i="1"/>
  <c r="AS1676" i="1" s="1"/>
  <c r="F1677" i="1"/>
  <c r="AS1677" i="1" s="1"/>
  <c r="F1678" i="1"/>
  <c r="AS1678" i="1" s="1"/>
  <c r="F1679" i="1"/>
  <c r="AS1679" i="1" s="1"/>
  <c r="F1680" i="1"/>
  <c r="AS1680" i="1" s="1"/>
  <c r="F1681" i="1"/>
  <c r="AS1681" i="1" s="1"/>
  <c r="F1682" i="1"/>
  <c r="AS1682" i="1" s="1"/>
  <c r="F1683" i="1"/>
  <c r="AS1683" i="1" s="1"/>
  <c r="F1684" i="1"/>
  <c r="AS1684" i="1" s="1"/>
  <c r="F1685" i="1"/>
  <c r="AS1685" i="1" s="1"/>
  <c r="F1686" i="1"/>
  <c r="AS1686" i="1" s="1"/>
  <c r="F1687" i="1"/>
  <c r="AS1687" i="1" s="1"/>
  <c r="F1688" i="1"/>
  <c r="AS1688" i="1" s="1"/>
  <c r="F1689" i="1"/>
  <c r="AS1689" i="1" s="1"/>
  <c r="F1690" i="1"/>
  <c r="AS1690" i="1" s="1"/>
  <c r="F1691" i="1"/>
  <c r="AS1691" i="1" s="1"/>
  <c r="F1692" i="1"/>
  <c r="AS1692" i="1" s="1"/>
  <c r="F1693" i="1"/>
  <c r="AS1693" i="1" s="1"/>
  <c r="F1694" i="1"/>
  <c r="AS1694" i="1" s="1"/>
  <c r="F1695" i="1"/>
  <c r="AS1695" i="1" s="1"/>
  <c r="F1696" i="1"/>
  <c r="AS1696" i="1" s="1"/>
  <c r="F1697" i="1"/>
  <c r="AS1697" i="1" s="1"/>
  <c r="F1698" i="1"/>
  <c r="AS1698" i="1" s="1"/>
  <c r="F1699" i="1"/>
  <c r="AS1699" i="1" s="1"/>
  <c r="F1700" i="1"/>
  <c r="AS1700" i="1" s="1"/>
  <c r="F1701" i="1"/>
  <c r="AS1701" i="1" s="1"/>
  <c r="F1702" i="1"/>
  <c r="AS1702" i="1" s="1"/>
  <c r="F1703" i="1"/>
  <c r="AS1703" i="1" s="1"/>
  <c r="F1704" i="1"/>
  <c r="AS1704" i="1" s="1"/>
  <c r="F1705" i="1"/>
  <c r="AS1705" i="1" s="1"/>
  <c r="F1706" i="1"/>
  <c r="AS1706" i="1" s="1"/>
  <c r="F1707" i="1"/>
  <c r="AS1707" i="1" s="1"/>
  <c r="F1708" i="1"/>
  <c r="AS1708" i="1" s="1"/>
  <c r="F1709" i="1"/>
  <c r="AS1709" i="1" s="1"/>
  <c r="F1710" i="1"/>
  <c r="AS1710" i="1" s="1"/>
  <c r="F1711" i="1"/>
  <c r="AS1711" i="1" s="1"/>
  <c r="F1712" i="1"/>
  <c r="AS1712" i="1" s="1"/>
  <c r="F1713" i="1"/>
  <c r="AS1713" i="1" s="1"/>
  <c r="F1714" i="1"/>
  <c r="AS1714" i="1" s="1"/>
  <c r="F1715" i="1"/>
  <c r="AS1715" i="1" s="1"/>
  <c r="F1716" i="1"/>
  <c r="AS1716" i="1" s="1"/>
  <c r="F1717" i="1"/>
  <c r="AS1717" i="1" s="1"/>
  <c r="F1718" i="1"/>
  <c r="AS1718" i="1" s="1"/>
  <c r="F1719" i="1"/>
  <c r="AS1719" i="1" s="1"/>
  <c r="F1720" i="1"/>
  <c r="AS1720" i="1" s="1"/>
  <c r="F1721" i="1"/>
  <c r="AS1721" i="1" s="1"/>
  <c r="F1722" i="1"/>
  <c r="AS1722" i="1" s="1"/>
  <c r="F1723" i="1"/>
  <c r="AS1723" i="1" s="1"/>
  <c r="F1724" i="1"/>
  <c r="AS1724" i="1" s="1"/>
  <c r="F1725" i="1"/>
  <c r="AS1725" i="1" s="1"/>
  <c r="F1726" i="1"/>
  <c r="AS1726" i="1" s="1"/>
  <c r="F1727" i="1"/>
  <c r="AS1727" i="1" s="1"/>
  <c r="F1728" i="1"/>
  <c r="AS1728" i="1" s="1"/>
  <c r="F1729" i="1"/>
  <c r="AS1729" i="1" s="1"/>
  <c r="F1730" i="1"/>
  <c r="AS1730" i="1" s="1"/>
  <c r="F1731" i="1"/>
  <c r="AS1731" i="1" s="1"/>
  <c r="F1732" i="1"/>
  <c r="AS1732" i="1" s="1"/>
  <c r="F1733" i="1"/>
  <c r="AS1733" i="1" s="1"/>
  <c r="F1734" i="1"/>
  <c r="AS1734" i="1" s="1"/>
  <c r="F1735" i="1"/>
  <c r="AS1735" i="1" s="1"/>
  <c r="F1736" i="1"/>
  <c r="AS1736" i="1" s="1"/>
  <c r="F1737" i="1"/>
  <c r="AS1737" i="1" s="1"/>
  <c r="F1738" i="1"/>
  <c r="AS1738" i="1" s="1"/>
  <c r="F1739" i="1"/>
  <c r="AS1739" i="1" s="1"/>
  <c r="F1740" i="1"/>
  <c r="AS1740" i="1" s="1"/>
  <c r="F1741" i="1"/>
  <c r="AS1741" i="1" s="1"/>
  <c r="F1742" i="1"/>
  <c r="AS1742" i="1" s="1"/>
  <c r="F1743" i="1"/>
  <c r="AS1743" i="1" s="1"/>
  <c r="F1744" i="1"/>
  <c r="AS1744" i="1" s="1"/>
  <c r="F1745" i="1"/>
  <c r="AS1745" i="1" s="1"/>
  <c r="F1746" i="1"/>
  <c r="AS1746" i="1" s="1"/>
  <c r="F1747" i="1"/>
  <c r="AS1747" i="1" s="1"/>
  <c r="F1748" i="1"/>
  <c r="AS1748" i="1" s="1"/>
  <c r="F1749" i="1"/>
  <c r="AS1749" i="1" s="1"/>
  <c r="F1750" i="1"/>
  <c r="AS1750" i="1" s="1"/>
  <c r="F1751" i="1"/>
  <c r="AS1751" i="1" s="1"/>
  <c r="F1752" i="1"/>
  <c r="AS1752" i="1" s="1"/>
  <c r="F1753" i="1"/>
  <c r="AS1753" i="1" s="1"/>
  <c r="F1754" i="1"/>
  <c r="AS1754" i="1" s="1"/>
  <c r="F1755" i="1"/>
  <c r="AS1755" i="1" s="1"/>
  <c r="F1756" i="1"/>
  <c r="AS1756" i="1" s="1"/>
  <c r="F1757" i="1"/>
  <c r="AS1757" i="1" s="1"/>
  <c r="F1758" i="1"/>
  <c r="AS1758" i="1" s="1"/>
  <c r="F1759" i="1"/>
  <c r="AS1759" i="1" s="1"/>
  <c r="F1760" i="1"/>
  <c r="AS1760" i="1" s="1"/>
  <c r="F1761" i="1"/>
  <c r="AS1761" i="1" s="1"/>
  <c r="F1762" i="1"/>
  <c r="AS1762" i="1" s="1"/>
  <c r="F1763" i="1"/>
  <c r="AS1763" i="1" s="1"/>
  <c r="F1764" i="1"/>
  <c r="AS1764" i="1" s="1"/>
  <c r="F1765" i="1"/>
  <c r="AS1765" i="1" s="1"/>
  <c r="F1766" i="1"/>
  <c r="AS1766" i="1" s="1"/>
  <c r="F1767" i="1"/>
  <c r="AS1767" i="1" s="1"/>
  <c r="F1768" i="1"/>
  <c r="AS1768" i="1" s="1"/>
  <c r="F1769" i="1"/>
  <c r="AS1769" i="1" s="1"/>
  <c r="F1770" i="1"/>
  <c r="AS1770" i="1" s="1"/>
  <c r="F1771" i="1"/>
  <c r="AS1771" i="1" s="1"/>
  <c r="F1772" i="1"/>
  <c r="AS1772" i="1" s="1"/>
  <c r="F1773" i="1"/>
  <c r="AS1773" i="1" s="1"/>
  <c r="F1774" i="1"/>
  <c r="AS1774" i="1" s="1"/>
  <c r="F1775" i="1"/>
  <c r="AS1775" i="1" s="1"/>
  <c r="F1776" i="1"/>
  <c r="AS1776" i="1" s="1"/>
  <c r="F1777" i="1"/>
  <c r="AS1777" i="1" s="1"/>
  <c r="F1778" i="1"/>
  <c r="AS1778" i="1" s="1"/>
  <c r="F1779" i="1"/>
  <c r="AS1779" i="1" s="1"/>
  <c r="F1780" i="1"/>
  <c r="AS1780" i="1" s="1"/>
  <c r="F1781" i="1"/>
  <c r="AS1781" i="1" s="1"/>
  <c r="F1782" i="1"/>
  <c r="AS1782" i="1" s="1"/>
  <c r="F1783" i="1"/>
  <c r="AS1783" i="1" s="1"/>
  <c r="F1784" i="1"/>
  <c r="AS1784" i="1" s="1"/>
  <c r="F1785" i="1"/>
  <c r="AS1785" i="1" s="1"/>
  <c r="F1786" i="1"/>
  <c r="AS1786" i="1" s="1"/>
  <c r="F1787" i="1"/>
  <c r="AS1787" i="1" s="1"/>
  <c r="F1788" i="1"/>
  <c r="AS1788" i="1" s="1"/>
  <c r="F1789" i="1"/>
  <c r="AS1789" i="1" s="1"/>
  <c r="F1790" i="1"/>
  <c r="AS1790" i="1" s="1"/>
  <c r="F1791" i="1"/>
  <c r="AS1791" i="1" s="1"/>
  <c r="F1792" i="1"/>
  <c r="AS1792" i="1" s="1"/>
  <c r="F1793" i="1"/>
  <c r="AS1793" i="1" s="1"/>
  <c r="F1794" i="1"/>
  <c r="AS1794" i="1" s="1"/>
  <c r="F1795" i="1"/>
  <c r="AS1795" i="1" s="1"/>
  <c r="F1796" i="1"/>
  <c r="AS1796" i="1" s="1"/>
  <c r="F1797" i="1"/>
  <c r="AS1797" i="1" s="1"/>
  <c r="F1798" i="1"/>
  <c r="AS1798" i="1" s="1"/>
  <c r="F1799" i="1"/>
  <c r="AS1799" i="1" s="1"/>
  <c r="F1800" i="1"/>
  <c r="AS1800" i="1" s="1"/>
  <c r="F1801" i="1"/>
  <c r="AS1801" i="1" s="1"/>
  <c r="F1802" i="1"/>
  <c r="AS1802" i="1" s="1"/>
  <c r="F1803" i="1"/>
  <c r="AS1803" i="1" s="1"/>
  <c r="F1804" i="1"/>
  <c r="AS1804" i="1" s="1"/>
  <c r="F1805" i="1"/>
  <c r="AS1805" i="1" s="1"/>
  <c r="F1806" i="1"/>
  <c r="AS1806" i="1" s="1"/>
  <c r="F1807" i="1"/>
  <c r="AS1807" i="1" s="1"/>
  <c r="F1808" i="1"/>
  <c r="AS1808" i="1" s="1"/>
  <c r="F1809" i="1"/>
  <c r="AS1809" i="1" s="1"/>
  <c r="F1810" i="1"/>
  <c r="AS1810" i="1" s="1"/>
  <c r="F1811" i="1"/>
  <c r="AS1811" i="1" s="1"/>
  <c r="F1812" i="1"/>
  <c r="AS1812" i="1" s="1"/>
  <c r="F1813" i="1"/>
  <c r="AS1813" i="1" s="1"/>
  <c r="F1814" i="1"/>
  <c r="AS1814" i="1" s="1"/>
  <c r="F1815" i="1"/>
  <c r="AS1815" i="1" s="1"/>
  <c r="F1816" i="1"/>
  <c r="AS1816" i="1" s="1"/>
  <c r="F1817" i="1"/>
  <c r="AS1817" i="1" s="1"/>
  <c r="F1818" i="1"/>
  <c r="AS1818" i="1" s="1"/>
  <c r="F1819" i="1"/>
  <c r="AS1819" i="1" s="1"/>
  <c r="F1820" i="1"/>
  <c r="AS1820" i="1" s="1"/>
  <c r="F1821" i="1"/>
  <c r="AS1821" i="1" s="1"/>
  <c r="F1822" i="1"/>
  <c r="AS1822" i="1" s="1"/>
  <c r="F1823" i="1"/>
  <c r="AS1823" i="1" s="1"/>
  <c r="F1824" i="1"/>
  <c r="AS1824" i="1" s="1"/>
  <c r="F1825" i="1"/>
  <c r="AS1825" i="1" s="1"/>
  <c r="F1826" i="1"/>
  <c r="AS1826" i="1" s="1"/>
  <c r="F1827" i="1"/>
  <c r="AS1827" i="1" s="1"/>
  <c r="F1828" i="1"/>
  <c r="AS1828" i="1" s="1"/>
  <c r="F1829" i="1"/>
  <c r="AS1829" i="1" s="1"/>
  <c r="F1830" i="1"/>
  <c r="AS1830" i="1" s="1"/>
  <c r="F1831" i="1"/>
  <c r="AS1831" i="1" s="1"/>
  <c r="F1832" i="1"/>
  <c r="AS1832" i="1" s="1"/>
  <c r="F1833" i="1"/>
  <c r="AS1833" i="1" s="1"/>
  <c r="F1834" i="1"/>
  <c r="AS1834" i="1" s="1"/>
  <c r="F1835" i="1"/>
  <c r="AS1835" i="1" s="1"/>
  <c r="F1836" i="1"/>
  <c r="AS1836" i="1" s="1"/>
  <c r="F1837" i="1"/>
  <c r="AS1837" i="1" s="1"/>
  <c r="F1838" i="1"/>
  <c r="AS1838" i="1" s="1"/>
  <c r="F1839" i="1"/>
  <c r="AS1839" i="1" s="1"/>
  <c r="F1840" i="1"/>
  <c r="AS1840" i="1" s="1"/>
  <c r="F1841" i="1"/>
  <c r="AS1841" i="1" s="1"/>
  <c r="F1842" i="1"/>
  <c r="AS1842" i="1" s="1"/>
  <c r="F1843" i="1"/>
  <c r="AS1843" i="1" s="1"/>
  <c r="F1844" i="1"/>
  <c r="AS1844" i="1" s="1"/>
  <c r="F1845" i="1"/>
  <c r="AS1845" i="1" s="1"/>
  <c r="F1846" i="1"/>
  <c r="AS1846" i="1" s="1"/>
  <c r="F1847" i="1"/>
  <c r="AS1847" i="1" s="1"/>
  <c r="F1848" i="1"/>
  <c r="AS1848" i="1" s="1"/>
  <c r="F1849" i="1"/>
  <c r="AS1849" i="1" s="1"/>
  <c r="F1850" i="1"/>
  <c r="AS1850" i="1" s="1"/>
  <c r="F1851" i="1"/>
  <c r="AS1851" i="1" s="1"/>
  <c r="F1852" i="1"/>
  <c r="AS1852" i="1" s="1"/>
  <c r="F1853" i="1"/>
  <c r="AS1853" i="1" s="1"/>
  <c r="F1854" i="1"/>
  <c r="AS1854" i="1" s="1"/>
  <c r="F1855" i="1"/>
  <c r="AS1855" i="1" s="1"/>
  <c r="F1856" i="1"/>
  <c r="AS1856" i="1" s="1"/>
  <c r="F1857" i="1"/>
  <c r="AS1857" i="1" s="1"/>
  <c r="F1858" i="1"/>
  <c r="AS1858" i="1" s="1"/>
  <c r="F1859" i="1"/>
  <c r="AS1859" i="1" s="1"/>
  <c r="F1860" i="1"/>
  <c r="AS1860" i="1" s="1"/>
  <c r="F1861" i="1"/>
  <c r="AS1861" i="1" s="1"/>
  <c r="F1862" i="1"/>
  <c r="AS1862" i="1" s="1"/>
  <c r="F1863" i="1"/>
  <c r="AS1863" i="1" s="1"/>
  <c r="F1864" i="1"/>
  <c r="AS1864" i="1" s="1"/>
  <c r="F1865" i="1"/>
  <c r="AS1865" i="1" s="1"/>
  <c r="F1866" i="1"/>
  <c r="AS1866" i="1" s="1"/>
  <c r="F1867" i="1"/>
  <c r="AS1867" i="1" s="1"/>
  <c r="F1868" i="1"/>
  <c r="AS1868" i="1" s="1"/>
  <c r="F1869" i="1"/>
  <c r="AS1869" i="1" s="1"/>
  <c r="F1870" i="1"/>
  <c r="AS1870" i="1" s="1"/>
  <c r="F1871" i="1"/>
  <c r="AS1871" i="1" s="1"/>
  <c r="F1872" i="1"/>
  <c r="AS1872" i="1" s="1"/>
  <c r="F1873" i="1"/>
  <c r="AS1873" i="1" s="1"/>
  <c r="F1874" i="1"/>
  <c r="AS1874" i="1" s="1"/>
  <c r="F1875" i="1"/>
  <c r="AS1875" i="1" s="1"/>
  <c r="F1876" i="1"/>
  <c r="AS1876" i="1" s="1"/>
  <c r="F1877" i="1"/>
  <c r="AS1877" i="1" s="1"/>
  <c r="F1878" i="1"/>
  <c r="AS1878" i="1" s="1"/>
  <c r="F1879" i="1"/>
  <c r="AS1879" i="1" s="1"/>
  <c r="F1880" i="1"/>
  <c r="AS1880" i="1" s="1"/>
  <c r="F1881" i="1"/>
  <c r="AS1881" i="1" s="1"/>
  <c r="F1882" i="1"/>
  <c r="AS1882" i="1" s="1"/>
  <c r="F1883" i="1"/>
  <c r="AS1883" i="1" s="1"/>
  <c r="F1884" i="1"/>
  <c r="AS1884" i="1" s="1"/>
  <c r="F1885" i="1"/>
  <c r="AS1885" i="1" s="1"/>
  <c r="F1886" i="1"/>
  <c r="AS1886" i="1" s="1"/>
  <c r="F1887" i="1"/>
  <c r="AS1887" i="1" s="1"/>
  <c r="F1888" i="1"/>
  <c r="AS1888" i="1" s="1"/>
  <c r="F1889" i="1"/>
  <c r="AS1889" i="1" s="1"/>
  <c r="F1890" i="1"/>
  <c r="AS1890" i="1" s="1"/>
  <c r="F1891" i="1"/>
  <c r="AS1891" i="1" s="1"/>
  <c r="F1892" i="1"/>
  <c r="AS1892" i="1" s="1"/>
  <c r="F1893" i="1"/>
  <c r="AS1893" i="1" s="1"/>
  <c r="F1894" i="1"/>
  <c r="AS1894" i="1" s="1"/>
  <c r="F1895" i="1"/>
  <c r="AS1895" i="1" s="1"/>
  <c r="F1896" i="1"/>
  <c r="AS1896" i="1" s="1"/>
  <c r="F1897" i="1"/>
  <c r="AS1897" i="1" s="1"/>
  <c r="F1898" i="1"/>
  <c r="AS1898" i="1" s="1"/>
  <c r="F1899" i="1"/>
  <c r="AS1899" i="1" s="1"/>
  <c r="F1900" i="1"/>
  <c r="AS1900" i="1" s="1"/>
  <c r="F1901" i="1"/>
  <c r="AS1901" i="1" s="1"/>
  <c r="F1902" i="1"/>
  <c r="AS1902" i="1" s="1"/>
  <c r="F1903" i="1"/>
  <c r="AS1903" i="1" s="1"/>
  <c r="F1904" i="1"/>
  <c r="AS1904" i="1" s="1"/>
  <c r="F1905" i="1"/>
  <c r="AS1905" i="1" s="1"/>
  <c r="F1906" i="1"/>
  <c r="AS1906" i="1" s="1"/>
  <c r="F1907" i="1"/>
  <c r="AS1907" i="1" s="1"/>
  <c r="F1908" i="1"/>
  <c r="AS1908" i="1" s="1"/>
  <c r="F1909" i="1"/>
  <c r="AS1909" i="1" s="1"/>
  <c r="F1910" i="1"/>
  <c r="AS1910" i="1" s="1"/>
  <c r="F1911" i="1"/>
  <c r="AS1911" i="1" s="1"/>
  <c r="F1912" i="1"/>
  <c r="AS1912" i="1" s="1"/>
  <c r="F1913" i="1"/>
  <c r="AS1913" i="1" s="1"/>
  <c r="F1914" i="1"/>
  <c r="AS1914" i="1" s="1"/>
  <c r="F1915" i="1"/>
  <c r="AS1915" i="1" s="1"/>
  <c r="F1916" i="1"/>
  <c r="AS1916" i="1" s="1"/>
  <c r="F1917" i="1"/>
  <c r="AS1917" i="1" s="1"/>
  <c r="F1918" i="1"/>
  <c r="AS1918" i="1" s="1"/>
  <c r="F1919" i="1"/>
  <c r="AS1919" i="1" s="1"/>
  <c r="F1920" i="1"/>
  <c r="AS1920" i="1" s="1"/>
  <c r="F1921" i="1"/>
  <c r="AS1921" i="1" s="1"/>
  <c r="F1922" i="1"/>
  <c r="AS1922" i="1" s="1"/>
  <c r="F1923" i="1"/>
  <c r="AS1923" i="1" s="1"/>
  <c r="F1924" i="1"/>
  <c r="AS1924" i="1" s="1"/>
  <c r="F1925" i="1"/>
  <c r="AS1925" i="1" s="1"/>
  <c r="F1926" i="1"/>
  <c r="AS1926" i="1" s="1"/>
  <c r="F1927" i="1"/>
  <c r="AS1927" i="1" s="1"/>
  <c r="F1928" i="1"/>
  <c r="AS1928" i="1" s="1"/>
  <c r="F1929" i="1"/>
  <c r="AS1929" i="1" s="1"/>
  <c r="F1930" i="1"/>
  <c r="AS1930" i="1" s="1"/>
  <c r="F1931" i="1"/>
  <c r="AS1931" i="1" s="1"/>
  <c r="F1932" i="1"/>
  <c r="AS1932" i="1" s="1"/>
  <c r="F1933" i="1"/>
  <c r="AS1933" i="1" s="1"/>
  <c r="F1934" i="1"/>
  <c r="AS1934" i="1" s="1"/>
  <c r="F1935" i="1"/>
  <c r="AS1935" i="1" s="1"/>
  <c r="F1936" i="1"/>
  <c r="AS1936" i="1" s="1"/>
  <c r="F1937" i="1"/>
  <c r="AS1937" i="1" s="1"/>
  <c r="F1938" i="1"/>
  <c r="AS1938" i="1" s="1"/>
  <c r="F1939" i="1"/>
  <c r="AS1939" i="1" s="1"/>
  <c r="F1940" i="1"/>
  <c r="AS1940" i="1" s="1"/>
  <c r="F1941" i="1"/>
  <c r="AS1941" i="1" s="1"/>
  <c r="F1942" i="1"/>
  <c r="AS1942" i="1" s="1"/>
  <c r="F1943" i="1"/>
  <c r="AS1943" i="1" s="1"/>
  <c r="F1944" i="1"/>
  <c r="AS1944" i="1" s="1"/>
  <c r="F1945" i="1"/>
  <c r="AS1945" i="1" s="1"/>
  <c r="F1946" i="1"/>
  <c r="AS1946" i="1" s="1"/>
  <c r="F1947" i="1"/>
  <c r="AS1947" i="1" s="1"/>
  <c r="F1948" i="1"/>
  <c r="AS1948" i="1" s="1"/>
  <c r="F1949" i="1"/>
  <c r="AS1949" i="1" s="1"/>
  <c r="F1950" i="1"/>
  <c r="AS1950" i="1" s="1"/>
  <c r="F1951" i="1"/>
  <c r="AS1951" i="1" s="1"/>
  <c r="F1952" i="1"/>
  <c r="AS1952" i="1" s="1"/>
  <c r="F1953" i="1"/>
  <c r="AS1953" i="1" s="1"/>
  <c r="F1954" i="1"/>
  <c r="AS1954" i="1" s="1"/>
  <c r="F1955" i="1"/>
  <c r="AS1955" i="1" s="1"/>
  <c r="F1956" i="1"/>
  <c r="AS1956" i="1" s="1"/>
  <c r="F1957" i="1"/>
  <c r="AS1957" i="1" s="1"/>
  <c r="F1958" i="1"/>
  <c r="AS1958" i="1" s="1"/>
  <c r="F1959" i="1"/>
  <c r="AS1959" i="1" s="1"/>
  <c r="F1960" i="1"/>
  <c r="AS1960" i="1" s="1"/>
  <c r="F1961" i="1"/>
  <c r="AS1961" i="1" s="1"/>
  <c r="F1962" i="1"/>
  <c r="AS1962" i="1" s="1"/>
  <c r="F1963" i="1"/>
  <c r="AS1963" i="1" s="1"/>
  <c r="F1964" i="1"/>
  <c r="AS1964" i="1" s="1"/>
  <c r="F1965" i="1"/>
  <c r="AS1965" i="1" s="1"/>
  <c r="F1966" i="1"/>
  <c r="AS1966" i="1" s="1"/>
  <c r="F1967" i="1"/>
  <c r="AS1967" i="1" s="1"/>
  <c r="F1968" i="1"/>
  <c r="AS1968" i="1" s="1"/>
  <c r="F1969" i="1"/>
  <c r="AS1969" i="1" s="1"/>
  <c r="F1970" i="1"/>
  <c r="AS1970" i="1" s="1"/>
  <c r="F1971" i="1"/>
  <c r="AS1971" i="1" s="1"/>
  <c r="F1972" i="1"/>
  <c r="AS1972" i="1" s="1"/>
  <c r="F1973" i="1"/>
  <c r="AS1973" i="1" s="1"/>
  <c r="F1974" i="1"/>
  <c r="AS1974" i="1" s="1"/>
  <c r="F1975" i="1"/>
  <c r="AS1975" i="1" s="1"/>
  <c r="F1976" i="1"/>
  <c r="AS1976" i="1" s="1"/>
  <c r="F1977" i="1"/>
  <c r="AS1977" i="1" s="1"/>
  <c r="F1978" i="1"/>
  <c r="AS1978" i="1" s="1"/>
  <c r="F1979" i="1"/>
  <c r="AS1979" i="1" s="1"/>
  <c r="F1980" i="1"/>
  <c r="AS1980" i="1" s="1"/>
  <c r="F1981" i="1"/>
  <c r="AS1981" i="1" s="1"/>
  <c r="F1982" i="1"/>
  <c r="AS1982" i="1" s="1"/>
  <c r="F1983" i="1"/>
  <c r="AS1983" i="1" s="1"/>
  <c r="F1984" i="1"/>
  <c r="AS1984" i="1" s="1"/>
  <c r="F1985" i="1"/>
  <c r="AS1985" i="1" s="1"/>
  <c r="F1986" i="1"/>
  <c r="AS1986" i="1" s="1"/>
  <c r="F1987" i="1"/>
  <c r="AS1987" i="1" s="1"/>
  <c r="F1988" i="1"/>
  <c r="AS1988" i="1" s="1"/>
  <c r="F1989" i="1"/>
  <c r="AS1989" i="1" s="1"/>
  <c r="F1990" i="1"/>
  <c r="AS1990" i="1" s="1"/>
  <c r="F1991" i="1"/>
  <c r="AS1991" i="1" s="1"/>
  <c r="F1992" i="1"/>
  <c r="AS1992" i="1" s="1"/>
  <c r="F1993" i="1"/>
  <c r="AS1993" i="1" s="1"/>
  <c r="F1994" i="1"/>
  <c r="AS1994" i="1" s="1"/>
  <c r="F1995" i="1"/>
  <c r="AS1995" i="1" s="1"/>
  <c r="F1996" i="1"/>
  <c r="AS1996" i="1" s="1"/>
  <c r="F1997" i="1"/>
  <c r="AS1997" i="1" s="1"/>
  <c r="F1998" i="1"/>
  <c r="AS1998" i="1" s="1"/>
  <c r="F1999" i="1"/>
  <c r="AS1999" i="1" s="1"/>
  <c r="F2000" i="1"/>
  <c r="AS2000" i="1" s="1"/>
  <c r="F2001" i="1"/>
  <c r="AS2001" i="1" s="1"/>
  <c r="F2002" i="1"/>
  <c r="AS2002" i="1" s="1"/>
  <c r="F2003" i="1"/>
  <c r="AS2003" i="1" s="1"/>
  <c r="F2004" i="1"/>
  <c r="AS2004" i="1" s="1"/>
  <c r="F2005" i="1"/>
  <c r="AS2005" i="1" s="1"/>
  <c r="F2006" i="1"/>
  <c r="AS2006" i="1" s="1"/>
  <c r="F2007" i="1"/>
  <c r="AS2007" i="1" s="1"/>
  <c r="F2008" i="1"/>
  <c r="AS2008" i="1" s="1"/>
  <c r="F2009" i="1"/>
  <c r="AS2009" i="1" s="1"/>
  <c r="F2010" i="1"/>
  <c r="AS2010" i="1" s="1"/>
  <c r="F2011" i="1"/>
  <c r="AS2011" i="1" s="1"/>
  <c r="F2012" i="1"/>
  <c r="AS2012" i="1" s="1"/>
  <c r="F2013" i="1"/>
  <c r="AS2013" i="1" s="1"/>
  <c r="F2014" i="1"/>
  <c r="AS2014" i="1" s="1"/>
  <c r="F2015" i="1"/>
  <c r="AS2015" i="1" s="1"/>
  <c r="F2016" i="1"/>
  <c r="AS2016" i="1" s="1"/>
  <c r="F2017" i="1"/>
  <c r="AS2017" i="1" s="1"/>
  <c r="F2018" i="1"/>
  <c r="AS2018" i="1" s="1"/>
  <c r="F2019" i="1"/>
  <c r="AS2019" i="1" s="1"/>
  <c r="F2020" i="1"/>
  <c r="AS2020" i="1" s="1"/>
  <c r="F2021" i="1"/>
  <c r="AS2021" i="1" s="1"/>
  <c r="F2022" i="1"/>
  <c r="AS2022" i="1" s="1"/>
  <c r="F2023" i="1"/>
  <c r="AS2023" i="1" s="1"/>
  <c r="F2024" i="1"/>
  <c r="AS2024" i="1" s="1"/>
  <c r="F2025" i="1"/>
  <c r="AS2025" i="1" s="1"/>
  <c r="F2026" i="1"/>
  <c r="AS2026" i="1" s="1"/>
  <c r="F2027" i="1"/>
  <c r="AS2027" i="1" s="1"/>
  <c r="F2028" i="1"/>
  <c r="AS2028" i="1" s="1"/>
  <c r="F2029" i="1"/>
  <c r="AS2029" i="1" s="1"/>
  <c r="F2030" i="1"/>
  <c r="AS2030" i="1" s="1"/>
  <c r="F2031" i="1"/>
  <c r="AS2031" i="1" s="1"/>
  <c r="F2032" i="1"/>
  <c r="AS2032" i="1" s="1"/>
  <c r="F2033" i="1"/>
  <c r="AS2033" i="1" s="1"/>
  <c r="F2034" i="1"/>
  <c r="AS2034" i="1" s="1"/>
  <c r="F2035" i="1"/>
  <c r="AS2035" i="1" s="1"/>
  <c r="F2036" i="1"/>
  <c r="AS2036" i="1" s="1"/>
  <c r="F2037" i="1"/>
  <c r="AS2037" i="1" s="1"/>
  <c r="F2038" i="1"/>
  <c r="AS2038" i="1" s="1"/>
  <c r="F2039" i="1"/>
  <c r="AS2039" i="1" s="1"/>
  <c r="F2040" i="1"/>
  <c r="AS2040" i="1" s="1"/>
  <c r="F2041" i="1"/>
  <c r="AS2041" i="1" s="1"/>
  <c r="F2042" i="1"/>
  <c r="AS2042" i="1" s="1"/>
  <c r="F2043" i="1"/>
  <c r="AS2043" i="1" s="1"/>
  <c r="F2044" i="1"/>
  <c r="AS2044" i="1" s="1"/>
  <c r="F2045" i="1"/>
  <c r="AS2045" i="1" s="1"/>
  <c r="F2046" i="1"/>
  <c r="AS2046" i="1" s="1"/>
  <c r="F2047" i="1"/>
  <c r="AS2047" i="1" s="1"/>
  <c r="F2048" i="1"/>
  <c r="AS2048" i="1" s="1"/>
  <c r="F2049" i="1"/>
  <c r="AS2049" i="1" s="1"/>
  <c r="F2050" i="1"/>
  <c r="AS2050" i="1" s="1"/>
  <c r="F2051" i="1"/>
  <c r="AS2051" i="1" s="1"/>
  <c r="F2052" i="1"/>
  <c r="AS2052" i="1" s="1"/>
  <c r="F2053" i="1"/>
  <c r="AS2053" i="1" s="1"/>
  <c r="F2054" i="1"/>
  <c r="AS2054" i="1" s="1"/>
  <c r="F2055" i="1"/>
  <c r="AS2055" i="1" s="1"/>
  <c r="F2056" i="1"/>
  <c r="AS2056" i="1" s="1"/>
  <c r="F2057" i="1"/>
  <c r="AS2057" i="1" s="1"/>
  <c r="F2058" i="1"/>
  <c r="AS2058" i="1" s="1"/>
  <c r="F2059" i="1"/>
  <c r="AS2059" i="1" s="1"/>
  <c r="F2060" i="1"/>
  <c r="AS2060" i="1" s="1"/>
  <c r="F2061" i="1"/>
  <c r="AS2061" i="1" s="1"/>
  <c r="F2062" i="1"/>
  <c r="AS2062" i="1" s="1"/>
  <c r="F2063" i="1"/>
  <c r="AS2063" i="1" s="1"/>
  <c r="F2064" i="1"/>
  <c r="AS2064" i="1" s="1"/>
  <c r="F2065" i="1"/>
  <c r="AS2065" i="1" s="1"/>
  <c r="F2066" i="1"/>
  <c r="AS2066" i="1" s="1"/>
  <c r="F2067" i="1"/>
  <c r="AS2067" i="1" s="1"/>
  <c r="F2068" i="1"/>
  <c r="AS2068" i="1" s="1"/>
  <c r="F2069" i="1"/>
  <c r="AS2069" i="1" s="1"/>
  <c r="F2070" i="1"/>
  <c r="AS2070" i="1" s="1"/>
  <c r="F2071" i="1"/>
  <c r="AS2071" i="1" s="1"/>
  <c r="F2072" i="1"/>
  <c r="AS2072" i="1" s="1"/>
  <c r="F2073" i="1"/>
  <c r="AS2073" i="1" s="1"/>
  <c r="F2074" i="1"/>
  <c r="AS2074" i="1" s="1"/>
  <c r="F2075" i="1"/>
  <c r="AS2075" i="1" s="1"/>
  <c r="F2076" i="1"/>
  <c r="AS2076" i="1" s="1"/>
  <c r="F2077" i="1"/>
  <c r="AS2077" i="1" s="1"/>
  <c r="F2078" i="1"/>
  <c r="AS2078" i="1" s="1"/>
  <c r="F2079" i="1"/>
  <c r="AS2079" i="1" s="1"/>
  <c r="F2080" i="1"/>
  <c r="AS2080" i="1" s="1"/>
  <c r="F2081" i="1"/>
  <c r="AS2081" i="1" s="1"/>
  <c r="F2082" i="1"/>
  <c r="AS2082" i="1" s="1"/>
  <c r="F2083" i="1"/>
  <c r="AS2083" i="1" s="1"/>
  <c r="F2084" i="1"/>
  <c r="AS2084" i="1" s="1"/>
  <c r="F2085" i="1"/>
  <c r="AS2085" i="1" s="1"/>
  <c r="F2086" i="1"/>
  <c r="AS2086" i="1" s="1"/>
  <c r="F2087" i="1"/>
  <c r="AS2087" i="1" s="1"/>
  <c r="F2088" i="1"/>
  <c r="AS2088" i="1" s="1"/>
  <c r="F2089" i="1"/>
  <c r="AS2089" i="1" s="1"/>
  <c r="F2090" i="1"/>
  <c r="AS2090" i="1" s="1"/>
  <c r="F2091" i="1"/>
  <c r="AS2091" i="1" s="1"/>
  <c r="F2092" i="1"/>
  <c r="AS2092" i="1" s="1"/>
  <c r="F2093" i="1"/>
  <c r="AS2093" i="1" s="1"/>
  <c r="F2094" i="1"/>
  <c r="AS2094" i="1" s="1"/>
  <c r="F2095" i="1"/>
  <c r="AS2095" i="1" s="1"/>
  <c r="F2096" i="1"/>
  <c r="AS2096" i="1" s="1"/>
  <c r="F2097" i="1"/>
  <c r="AS2097" i="1" s="1"/>
  <c r="F2098" i="1"/>
  <c r="AS2098" i="1" s="1"/>
  <c r="F2099" i="1"/>
  <c r="AS2099" i="1" s="1"/>
  <c r="F2100" i="1"/>
  <c r="AS2100" i="1" s="1"/>
  <c r="F2101" i="1"/>
  <c r="AS2101" i="1" s="1"/>
  <c r="F2102" i="1"/>
  <c r="AS2102" i="1" s="1"/>
  <c r="F2103" i="1"/>
  <c r="AS2103" i="1" s="1"/>
  <c r="F2104" i="1"/>
  <c r="AS2104" i="1" s="1"/>
  <c r="F2105" i="1"/>
  <c r="AS2105" i="1" s="1"/>
  <c r="F2106" i="1"/>
  <c r="AS2106" i="1" s="1"/>
  <c r="F2107" i="1"/>
  <c r="AS2107" i="1" s="1"/>
  <c r="F2108" i="1"/>
  <c r="AS2108" i="1" s="1"/>
  <c r="F2109" i="1"/>
  <c r="AS2109" i="1" s="1"/>
  <c r="F2110" i="1"/>
  <c r="AS2110" i="1" s="1"/>
  <c r="F2111" i="1"/>
  <c r="AS2111" i="1" s="1"/>
  <c r="F2112" i="1"/>
  <c r="AS2112" i="1" s="1"/>
  <c r="F2113" i="1"/>
  <c r="AS2113" i="1" s="1"/>
  <c r="F2114" i="1"/>
  <c r="AS2114" i="1" s="1"/>
  <c r="F2115" i="1"/>
  <c r="AS2115" i="1" s="1"/>
  <c r="F2116" i="1"/>
  <c r="AS2116" i="1" s="1"/>
  <c r="F2117" i="1"/>
  <c r="AS2117" i="1" s="1"/>
  <c r="F2118" i="1"/>
  <c r="AS2118" i="1" s="1"/>
  <c r="F2119" i="1"/>
  <c r="AS2119" i="1" s="1"/>
  <c r="F2120" i="1"/>
  <c r="AS2120" i="1" s="1"/>
  <c r="F2121" i="1"/>
  <c r="AS2121" i="1" s="1"/>
  <c r="F2122" i="1"/>
  <c r="AS2122" i="1" s="1"/>
  <c r="F2123" i="1"/>
  <c r="AS2123" i="1" s="1"/>
  <c r="F2124" i="1"/>
  <c r="AS2124" i="1" s="1"/>
  <c r="F2125" i="1"/>
  <c r="AS2125" i="1" s="1"/>
  <c r="F2126" i="1"/>
  <c r="AS2126" i="1" s="1"/>
  <c r="F2127" i="1"/>
  <c r="AS2127" i="1" s="1"/>
  <c r="F2128" i="1"/>
  <c r="AS2128" i="1" s="1"/>
  <c r="F2129" i="1"/>
  <c r="AS2129" i="1" s="1"/>
  <c r="F2130" i="1"/>
  <c r="AS2130" i="1" s="1"/>
  <c r="F2131" i="1"/>
  <c r="AS2131" i="1" s="1"/>
  <c r="F2132" i="1"/>
  <c r="AS2132" i="1" s="1"/>
  <c r="F2133" i="1"/>
  <c r="AS2133" i="1" s="1"/>
  <c r="F2134" i="1"/>
  <c r="AS2134" i="1" s="1"/>
  <c r="F2135" i="1"/>
  <c r="AS2135" i="1" s="1"/>
  <c r="F2136" i="1"/>
  <c r="AS2136" i="1" s="1"/>
  <c r="F2137" i="1"/>
  <c r="AS2137" i="1" s="1"/>
  <c r="F2138" i="1"/>
  <c r="AS2138" i="1" s="1"/>
  <c r="F2139" i="1"/>
  <c r="AS2139" i="1" s="1"/>
  <c r="F2140" i="1"/>
  <c r="AS2140" i="1" s="1"/>
  <c r="F2141" i="1"/>
  <c r="AS2141" i="1" s="1"/>
  <c r="F2142" i="1"/>
  <c r="AS2142" i="1" s="1"/>
  <c r="F2143" i="1"/>
  <c r="AS2143" i="1" s="1"/>
  <c r="F2144" i="1"/>
  <c r="AS2144" i="1" s="1"/>
  <c r="F2145" i="1"/>
  <c r="AS2145" i="1" s="1"/>
  <c r="F2146" i="1"/>
  <c r="AS2146" i="1" s="1"/>
  <c r="F2147" i="1"/>
  <c r="AS2147" i="1" s="1"/>
  <c r="F2148" i="1"/>
  <c r="AS2148" i="1" s="1"/>
  <c r="F2149" i="1"/>
  <c r="AS2149" i="1" s="1"/>
  <c r="F2150" i="1"/>
  <c r="AS2150" i="1" s="1"/>
  <c r="F2151" i="1"/>
  <c r="AS2151" i="1" s="1"/>
  <c r="F2152" i="1"/>
  <c r="AS2152" i="1" s="1"/>
  <c r="F2153" i="1"/>
  <c r="AS2153" i="1" s="1"/>
  <c r="F2154" i="1"/>
  <c r="AS2154" i="1" s="1"/>
  <c r="F2155" i="1"/>
  <c r="AS2155" i="1" s="1"/>
  <c r="F2156" i="1"/>
  <c r="AS2156" i="1" s="1"/>
  <c r="F2157" i="1"/>
  <c r="AS2157" i="1" s="1"/>
  <c r="F2158" i="1"/>
  <c r="AS2158" i="1" s="1"/>
  <c r="F2159" i="1"/>
  <c r="AS2159" i="1" s="1"/>
  <c r="F2160" i="1"/>
  <c r="AS2160" i="1" s="1"/>
  <c r="F2161" i="1"/>
  <c r="AS2161" i="1" s="1"/>
  <c r="F2162" i="1"/>
  <c r="AS2162" i="1" s="1"/>
  <c r="F2163" i="1"/>
  <c r="AS2163" i="1" s="1"/>
  <c r="F2164" i="1"/>
  <c r="AS2164" i="1" s="1"/>
  <c r="F2165" i="1"/>
  <c r="AS2165" i="1" s="1"/>
  <c r="F2166" i="1"/>
  <c r="AS2166" i="1" s="1"/>
  <c r="F2167" i="1"/>
  <c r="AS2167" i="1" s="1"/>
  <c r="F2168" i="1"/>
  <c r="AS2168" i="1" s="1"/>
  <c r="F2169" i="1"/>
  <c r="AS2169" i="1" s="1"/>
  <c r="F2170" i="1"/>
  <c r="AS2170" i="1" s="1"/>
  <c r="F2171" i="1"/>
  <c r="AS2171" i="1" s="1"/>
  <c r="F2172" i="1"/>
  <c r="AS2172" i="1" s="1"/>
  <c r="F2173" i="1"/>
  <c r="AS2173" i="1" s="1"/>
  <c r="F2174" i="1"/>
  <c r="AS2174" i="1" s="1"/>
  <c r="F2175" i="1"/>
  <c r="AS2175" i="1" s="1"/>
  <c r="F2176" i="1"/>
  <c r="AS2176" i="1" s="1"/>
  <c r="F2177" i="1"/>
  <c r="AS2177" i="1" s="1"/>
  <c r="F2178" i="1"/>
  <c r="AS2178" i="1" s="1"/>
  <c r="F2179" i="1"/>
  <c r="AS2179" i="1" s="1"/>
  <c r="F2180" i="1"/>
  <c r="AS2180" i="1" s="1"/>
  <c r="F2181" i="1"/>
  <c r="AS2181" i="1" s="1"/>
  <c r="F2182" i="1"/>
  <c r="AS2182" i="1" s="1"/>
  <c r="F2183" i="1"/>
  <c r="AS2183" i="1" s="1"/>
  <c r="F2184" i="1"/>
  <c r="AS2184" i="1" s="1"/>
  <c r="F2185" i="1"/>
  <c r="AS2185" i="1" s="1"/>
  <c r="F2186" i="1"/>
  <c r="AS2186" i="1" s="1"/>
  <c r="F2187" i="1"/>
  <c r="AS2187" i="1" s="1"/>
  <c r="F2188" i="1"/>
  <c r="AS2188" i="1" s="1"/>
  <c r="F2189" i="1"/>
  <c r="AS2189" i="1" s="1"/>
  <c r="F2190" i="1"/>
  <c r="AS2190" i="1" s="1"/>
  <c r="F2191" i="1"/>
  <c r="AS2191" i="1" s="1"/>
  <c r="F2192" i="1"/>
  <c r="AS2192" i="1" s="1"/>
  <c r="F2193" i="1"/>
  <c r="AS2193" i="1" s="1"/>
  <c r="F2194" i="1"/>
  <c r="AS2194" i="1" s="1"/>
  <c r="F2195" i="1"/>
  <c r="AS2195" i="1" s="1"/>
  <c r="F2196" i="1"/>
  <c r="AS2196" i="1" s="1"/>
  <c r="F2197" i="1"/>
  <c r="AS2197" i="1" s="1"/>
  <c r="F2198" i="1"/>
  <c r="AS2198" i="1" s="1"/>
  <c r="F2199" i="1"/>
  <c r="AS2199" i="1" s="1"/>
  <c r="F2200" i="1"/>
  <c r="AS2200" i="1" s="1"/>
  <c r="F2201" i="1"/>
  <c r="AS2201" i="1" s="1"/>
  <c r="F2202" i="1"/>
  <c r="AS2202" i="1" s="1"/>
  <c r="F2203" i="1"/>
  <c r="AS2203" i="1" s="1"/>
  <c r="F2204" i="1"/>
  <c r="AS2204" i="1" s="1"/>
  <c r="F2205" i="1"/>
  <c r="AS2205" i="1" s="1"/>
  <c r="F2206" i="1"/>
  <c r="AS2206" i="1" s="1"/>
  <c r="F2207" i="1"/>
  <c r="AS2207" i="1" s="1"/>
  <c r="F2208" i="1"/>
  <c r="AS2208" i="1" s="1"/>
  <c r="F2209" i="1"/>
  <c r="AS2209" i="1" s="1"/>
  <c r="F2210" i="1"/>
  <c r="AS2210" i="1" s="1"/>
  <c r="F2211" i="1"/>
  <c r="AS2211" i="1" s="1"/>
  <c r="F2212" i="1"/>
  <c r="AS2212" i="1" s="1"/>
  <c r="F2213" i="1"/>
  <c r="AS2213" i="1" s="1"/>
  <c r="F2214" i="1"/>
  <c r="AS2214" i="1" s="1"/>
  <c r="F2215" i="1"/>
  <c r="AS2215" i="1" s="1"/>
  <c r="F2216" i="1"/>
  <c r="AS2216" i="1" s="1"/>
  <c r="F2217" i="1"/>
  <c r="AS2217" i="1" s="1"/>
  <c r="F2218" i="1"/>
  <c r="AS2218" i="1" s="1"/>
  <c r="F2219" i="1"/>
  <c r="AS2219" i="1" s="1"/>
  <c r="F2220" i="1"/>
  <c r="AS2220" i="1" s="1"/>
  <c r="F2221" i="1"/>
  <c r="AS2221" i="1" s="1"/>
  <c r="F2222" i="1"/>
  <c r="AS2222" i="1" s="1"/>
  <c r="F2223" i="1"/>
  <c r="AS2223" i="1" s="1"/>
  <c r="F2224" i="1"/>
  <c r="AS2224" i="1" s="1"/>
  <c r="F2225" i="1"/>
  <c r="AS2225" i="1" s="1"/>
  <c r="F2226" i="1"/>
  <c r="AS2226" i="1" s="1"/>
  <c r="F2227" i="1"/>
  <c r="AS2227" i="1" s="1"/>
  <c r="F2228" i="1"/>
  <c r="AS2228" i="1" s="1"/>
  <c r="F2229" i="1"/>
  <c r="AS2229" i="1" s="1"/>
  <c r="F2230" i="1"/>
  <c r="AS2230" i="1" s="1"/>
  <c r="F2231" i="1"/>
  <c r="AS2231" i="1" s="1"/>
  <c r="F2232" i="1"/>
  <c r="AS2232" i="1" s="1"/>
  <c r="F2233" i="1"/>
  <c r="AS2233" i="1" s="1"/>
  <c r="F2234" i="1"/>
  <c r="AS2234" i="1" s="1"/>
  <c r="F2235" i="1"/>
  <c r="AS2235" i="1" s="1"/>
  <c r="F2236" i="1"/>
  <c r="AS2236" i="1" s="1"/>
  <c r="F2237" i="1"/>
  <c r="AS2237" i="1" s="1"/>
  <c r="F2238" i="1"/>
  <c r="AS2238" i="1" s="1"/>
  <c r="F2239" i="1"/>
  <c r="AS2239" i="1" s="1"/>
  <c r="F2240" i="1"/>
  <c r="AS2240" i="1" s="1"/>
  <c r="F2241" i="1"/>
  <c r="AS2241" i="1" s="1"/>
  <c r="F2242" i="1"/>
  <c r="AS2242" i="1" s="1"/>
  <c r="F2243" i="1"/>
  <c r="AS2243" i="1" s="1"/>
  <c r="F2244" i="1"/>
  <c r="AS2244" i="1" s="1"/>
  <c r="F2245" i="1"/>
  <c r="AS2245" i="1" s="1"/>
  <c r="F2246" i="1"/>
  <c r="AS2246" i="1" s="1"/>
  <c r="F2247" i="1"/>
  <c r="AS2247" i="1" s="1"/>
  <c r="F2248" i="1"/>
  <c r="AS2248" i="1" s="1"/>
  <c r="F2249" i="1"/>
  <c r="AS2249" i="1" s="1"/>
  <c r="F2250" i="1"/>
  <c r="AS2250" i="1" s="1"/>
  <c r="F2251" i="1"/>
  <c r="AS2251" i="1" s="1"/>
  <c r="F2252" i="1"/>
  <c r="AS2252" i="1" s="1"/>
  <c r="F2253" i="1"/>
  <c r="AS2253" i="1" s="1"/>
  <c r="F2254" i="1"/>
  <c r="AS2254" i="1" s="1"/>
  <c r="F2255" i="1"/>
  <c r="AS2255" i="1" s="1"/>
  <c r="F2256" i="1"/>
  <c r="AS2256" i="1" s="1"/>
  <c r="F2257" i="1"/>
  <c r="AS2257" i="1" s="1"/>
  <c r="F2258" i="1"/>
  <c r="AS2258" i="1" s="1"/>
  <c r="F2259" i="1"/>
  <c r="AS2259" i="1" s="1"/>
  <c r="F2260" i="1"/>
  <c r="AS2260" i="1" s="1"/>
  <c r="F2261" i="1"/>
  <c r="AS2261" i="1" s="1"/>
  <c r="F2262" i="1"/>
  <c r="AS2262" i="1" s="1"/>
  <c r="F2263" i="1"/>
  <c r="AS2263" i="1" s="1"/>
  <c r="F2264" i="1"/>
  <c r="AS2264" i="1" s="1"/>
  <c r="F2265" i="1"/>
  <c r="AS2265" i="1" s="1"/>
  <c r="F2266" i="1"/>
  <c r="AS2266" i="1" s="1"/>
  <c r="F2267" i="1"/>
  <c r="AS2267" i="1" s="1"/>
  <c r="F2268" i="1"/>
  <c r="AS2268" i="1" s="1"/>
  <c r="F2269" i="1"/>
  <c r="AS2269" i="1" s="1"/>
  <c r="F2270" i="1"/>
  <c r="AS2270" i="1" s="1"/>
  <c r="F2271" i="1"/>
  <c r="AS2271" i="1" s="1"/>
  <c r="F2272" i="1"/>
  <c r="AS2272" i="1" s="1"/>
  <c r="F2273" i="1"/>
  <c r="AS2273" i="1" s="1"/>
  <c r="F2274" i="1"/>
  <c r="AS2274" i="1" s="1"/>
  <c r="F2275" i="1"/>
  <c r="AS2275" i="1" s="1"/>
  <c r="F2276" i="1"/>
  <c r="AS2276" i="1" s="1"/>
  <c r="F2277" i="1"/>
  <c r="AS2277" i="1" s="1"/>
  <c r="F2278" i="1"/>
  <c r="AS2278" i="1" s="1"/>
  <c r="F2279" i="1"/>
  <c r="AS2279" i="1" s="1"/>
  <c r="F2280" i="1"/>
  <c r="AS2280" i="1" s="1"/>
  <c r="F2281" i="1"/>
  <c r="AS2281" i="1" s="1"/>
  <c r="F2282" i="1"/>
  <c r="AS2282" i="1" s="1"/>
  <c r="F2283" i="1"/>
  <c r="AS2283" i="1" s="1"/>
  <c r="F2284" i="1"/>
  <c r="AS2284" i="1" s="1"/>
  <c r="F2285" i="1"/>
  <c r="AS2285" i="1" s="1"/>
  <c r="F2286" i="1"/>
  <c r="AS2286" i="1" s="1"/>
  <c r="F2287" i="1"/>
  <c r="AS2287" i="1" s="1"/>
  <c r="F2288" i="1"/>
  <c r="AS2288" i="1" s="1"/>
  <c r="F2289" i="1"/>
  <c r="AS2289" i="1" s="1"/>
  <c r="F2290" i="1"/>
  <c r="AS2290" i="1" s="1"/>
  <c r="F2291" i="1"/>
  <c r="AS2291" i="1" s="1"/>
  <c r="F2292" i="1"/>
  <c r="AS2292" i="1" s="1"/>
  <c r="F2293" i="1"/>
  <c r="AS2293" i="1" s="1"/>
  <c r="F2294" i="1"/>
  <c r="AS2294" i="1" s="1"/>
  <c r="F2295" i="1"/>
  <c r="AS2295" i="1" s="1"/>
  <c r="F2296" i="1"/>
  <c r="AS2296" i="1" s="1"/>
  <c r="F2297" i="1"/>
  <c r="AS2297" i="1" s="1"/>
  <c r="F2298" i="1"/>
  <c r="AS2298" i="1" s="1"/>
  <c r="F2299" i="1"/>
  <c r="AS2299" i="1" s="1"/>
  <c r="F2300" i="1"/>
  <c r="AS2300" i="1" s="1"/>
  <c r="F2301" i="1"/>
  <c r="AS2301" i="1" s="1"/>
  <c r="F2302" i="1"/>
  <c r="AS2302" i="1" s="1"/>
  <c r="F2303" i="1"/>
  <c r="AS2303" i="1" s="1"/>
  <c r="F2304" i="1"/>
  <c r="AS2304" i="1" s="1"/>
  <c r="F2305" i="1"/>
  <c r="AS2305" i="1" s="1"/>
  <c r="F2306" i="1"/>
  <c r="AS2306" i="1" s="1"/>
  <c r="F2307" i="1"/>
  <c r="AS2307" i="1" s="1"/>
  <c r="F2308" i="1"/>
  <c r="AS2308" i="1" s="1"/>
  <c r="F2309" i="1"/>
  <c r="AS2309" i="1" s="1"/>
  <c r="F2310" i="1"/>
  <c r="AS2310" i="1" s="1"/>
  <c r="F2311" i="1"/>
  <c r="AS2311" i="1" s="1"/>
  <c r="F2312" i="1"/>
  <c r="AS2312" i="1" s="1"/>
  <c r="F2313" i="1"/>
  <c r="AS2313" i="1" s="1"/>
  <c r="F2314" i="1"/>
  <c r="AS2314" i="1" s="1"/>
  <c r="F2315" i="1"/>
  <c r="AS2315" i="1" s="1"/>
  <c r="F2316" i="1"/>
  <c r="AS2316" i="1" s="1"/>
  <c r="F2317" i="1"/>
  <c r="AS2317" i="1" s="1"/>
  <c r="F2318" i="1"/>
  <c r="AS2318" i="1" s="1"/>
  <c r="F2319" i="1"/>
  <c r="AS2319" i="1" s="1"/>
  <c r="F2320" i="1"/>
  <c r="AS2320" i="1" s="1"/>
  <c r="F2321" i="1"/>
  <c r="AS2321" i="1" s="1"/>
  <c r="F2322" i="1"/>
  <c r="AS2322" i="1" s="1"/>
  <c r="F2323" i="1"/>
  <c r="AS2323" i="1" s="1"/>
  <c r="F2324" i="1"/>
  <c r="AS2324" i="1" s="1"/>
  <c r="F2325" i="1"/>
  <c r="AS2325" i="1" s="1"/>
  <c r="F2326" i="1"/>
  <c r="AS2326" i="1" s="1"/>
  <c r="F2327" i="1"/>
  <c r="AS2327" i="1" s="1"/>
  <c r="F2328" i="1"/>
  <c r="AS2328" i="1" s="1"/>
  <c r="F2329" i="1"/>
  <c r="AS2329" i="1" s="1"/>
  <c r="F2330" i="1"/>
  <c r="AS2330" i="1" s="1"/>
  <c r="F2331" i="1"/>
  <c r="AS2331" i="1" s="1"/>
  <c r="F2332" i="1"/>
  <c r="AS2332" i="1" s="1"/>
  <c r="F2333" i="1"/>
  <c r="AS2333" i="1" s="1"/>
  <c r="F2334" i="1"/>
  <c r="AS2334" i="1" s="1"/>
  <c r="F2335" i="1"/>
  <c r="AS2335" i="1" s="1"/>
  <c r="F2336" i="1"/>
  <c r="AS2336" i="1" s="1"/>
  <c r="F2337" i="1"/>
  <c r="AS2337" i="1" s="1"/>
  <c r="F2338" i="1"/>
  <c r="AS2338" i="1" s="1"/>
  <c r="F2339" i="1"/>
  <c r="AS2339" i="1" s="1"/>
  <c r="F2340" i="1"/>
  <c r="AS2340" i="1" s="1"/>
  <c r="F2341" i="1"/>
  <c r="AS2341" i="1" s="1"/>
  <c r="F2342" i="1"/>
  <c r="AS2342" i="1" s="1"/>
  <c r="F2343" i="1"/>
  <c r="AS2343" i="1" s="1"/>
  <c r="F2344" i="1"/>
  <c r="AS2344" i="1" s="1"/>
  <c r="F2345" i="1"/>
  <c r="AS2345" i="1" s="1"/>
  <c r="F2346" i="1"/>
  <c r="AS2346" i="1" s="1"/>
  <c r="F2347" i="1"/>
  <c r="AS2347" i="1" s="1"/>
  <c r="F2348" i="1"/>
  <c r="AS2348" i="1" s="1"/>
  <c r="F2349" i="1"/>
  <c r="AS2349" i="1" s="1"/>
  <c r="F2350" i="1"/>
  <c r="AS2350" i="1" s="1"/>
  <c r="F2351" i="1"/>
  <c r="AS2351" i="1" s="1"/>
  <c r="F2352" i="1"/>
  <c r="AS2352" i="1" s="1"/>
  <c r="F2353" i="1"/>
  <c r="AS2353" i="1" s="1"/>
  <c r="F2354" i="1"/>
  <c r="AS2354" i="1" s="1"/>
  <c r="F2355" i="1"/>
  <c r="AS2355" i="1" s="1"/>
  <c r="F2356" i="1"/>
  <c r="AS2356" i="1" s="1"/>
  <c r="F2357" i="1"/>
  <c r="AS2357" i="1" s="1"/>
  <c r="F2358" i="1"/>
  <c r="AS2358" i="1" s="1"/>
  <c r="F2359" i="1"/>
  <c r="AS2359" i="1" s="1"/>
  <c r="F2360" i="1"/>
  <c r="AS2360" i="1" s="1"/>
  <c r="F2361" i="1"/>
  <c r="AS2361" i="1" s="1"/>
  <c r="F2362" i="1"/>
  <c r="AS2362" i="1" s="1"/>
  <c r="F2363" i="1"/>
  <c r="AS2363" i="1" s="1"/>
  <c r="F2364" i="1"/>
  <c r="AS2364" i="1" s="1"/>
  <c r="F2365" i="1"/>
  <c r="AS2365" i="1" s="1"/>
  <c r="F2366" i="1"/>
  <c r="AS2366" i="1" s="1"/>
  <c r="F2367" i="1"/>
  <c r="AS2367" i="1" s="1"/>
  <c r="F2368" i="1"/>
  <c r="AS2368" i="1" s="1"/>
  <c r="F2369" i="1"/>
  <c r="AS2369" i="1" s="1"/>
  <c r="F2370" i="1"/>
  <c r="AS2370" i="1" s="1"/>
  <c r="F2371" i="1"/>
  <c r="AS2371" i="1" s="1"/>
  <c r="F2372" i="1"/>
  <c r="AS2372" i="1" s="1"/>
  <c r="F2373" i="1"/>
  <c r="AS2373" i="1" s="1"/>
  <c r="F2374" i="1"/>
  <c r="AS2374" i="1" s="1"/>
  <c r="F2375" i="1"/>
  <c r="AS2375" i="1" s="1"/>
  <c r="F2376" i="1"/>
  <c r="AS2376" i="1" s="1"/>
  <c r="F2377" i="1"/>
  <c r="AS2377" i="1" s="1"/>
  <c r="F2378" i="1"/>
  <c r="AS2378" i="1" s="1"/>
  <c r="F2379" i="1"/>
  <c r="AS2379" i="1" s="1"/>
  <c r="F2380" i="1"/>
  <c r="AS2380" i="1" s="1"/>
  <c r="F2381" i="1"/>
  <c r="AS2381" i="1" s="1"/>
  <c r="F2382" i="1"/>
  <c r="AS2382" i="1" s="1"/>
  <c r="F2383" i="1"/>
  <c r="AS2383" i="1" s="1"/>
  <c r="F2384" i="1"/>
  <c r="AS2384" i="1" s="1"/>
  <c r="F2385" i="1"/>
  <c r="AS2385" i="1" s="1"/>
  <c r="F2386" i="1"/>
  <c r="AS2386" i="1" s="1"/>
  <c r="F2387" i="1"/>
  <c r="AS2387" i="1" s="1"/>
  <c r="F2388" i="1"/>
  <c r="AS2388" i="1" s="1"/>
  <c r="F2389" i="1"/>
  <c r="AS2389" i="1" s="1"/>
  <c r="F2390" i="1"/>
  <c r="AS2390" i="1" s="1"/>
  <c r="F2391" i="1"/>
  <c r="AS2391" i="1" s="1"/>
  <c r="F2392" i="1"/>
  <c r="AS2392" i="1" s="1"/>
  <c r="F2393" i="1"/>
  <c r="AS2393" i="1" s="1"/>
  <c r="F2394" i="1"/>
  <c r="AS2394" i="1" s="1"/>
  <c r="F2395" i="1"/>
  <c r="AS2395" i="1" s="1"/>
  <c r="F2396" i="1"/>
  <c r="AS2396" i="1" s="1"/>
  <c r="F2397" i="1"/>
  <c r="AS2397" i="1" s="1"/>
  <c r="F2398" i="1"/>
  <c r="AS2398" i="1" s="1"/>
  <c r="F2399" i="1"/>
  <c r="AS2399" i="1" s="1"/>
  <c r="F2400" i="1"/>
  <c r="AS2400" i="1" s="1"/>
  <c r="F2401" i="1"/>
  <c r="AS2401" i="1" s="1"/>
  <c r="F2402" i="1"/>
  <c r="AS2402" i="1" s="1"/>
  <c r="F2403" i="1"/>
  <c r="AS2403" i="1" s="1"/>
  <c r="F2404" i="1"/>
  <c r="AS2404" i="1" s="1"/>
  <c r="F2405" i="1"/>
  <c r="AS2405" i="1" s="1"/>
  <c r="F2406" i="1"/>
  <c r="AS2406" i="1" s="1"/>
  <c r="F2407" i="1"/>
  <c r="AS2407" i="1" s="1"/>
  <c r="F2408" i="1"/>
  <c r="AS2408" i="1" s="1"/>
  <c r="F2409" i="1"/>
  <c r="AS2409" i="1" s="1"/>
  <c r="F2410" i="1"/>
  <c r="AS2410" i="1" s="1"/>
  <c r="F2411" i="1"/>
  <c r="AS2411" i="1" s="1"/>
  <c r="F2412" i="1"/>
  <c r="AS2412" i="1" s="1"/>
  <c r="F2413" i="1"/>
  <c r="AS2413" i="1" s="1"/>
  <c r="F2414" i="1"/>
  <c r="AS2414" i="1" s="1"/>
  <c r="F2415" i="1"/>
  <c r="AS2415" i="1" s="1"/>
  <c r="F2416" i="1"/>
  <c r="AS2416" i="1" s="1"/>
  <c r="F2417" i="1"/>
  <c r="AS2417" i="1" s="1"/>
  <c r="F2418" i="1"/>
  <c r="AS2418" i="1" s="1"/>
  <c r="F2419" i="1"/>
  <c r="AS2419" i="1" s="1"/>
  <c r="F2420" i="1"/>
  <c r="AS2420" i="1" s="1"/>
  <c r="F2421" i="1"/>
  <c r="AS2421" i="1" s="1"/>
  <c r="F2422" i="1"/>
  <c r="AS2422" i="1" s="1"/>
  <c r="F2423" i="1"/>
  <c r="AS2423" i="1" s="1"/>
  <c r="F2424" i="1"/>
  <c r="AS2424" i="1" s="1"/>
  <c r="F2425" i="1"/>
  <c r="AS2425" i="1" s="1"/>
  <c r="F2426" i="1"/>
  <c r="AS2426" i="1" s="1"/>
  <c r="F2427" i="1"/>
  <c r="AS2427" i="1" s="1"/>
  <c r="F2428" i="1"/>
  <c r="AS2428" i="1" s="1"/>
  <c r="F2429" i="1"/>
  <c r="AS2429" i="1" s="1"/>
  <c r="F2430" i="1"/>
  <c r="AS2430" i="1" s="1"/>
  <c r="F2431" i="1"/>
  <c r="AS2431" i="1" s="1"/>
  <c r="F2432" i="1"/>
  <c r="AS2432" i="1" s="1"/>
  <c r="F2433" i="1"/>
  <c r="AS2433" i="1" s="1"/>
  <c r="F2434" i="1"/>
  <c r="AS2434" i="1" s="1"/>
  <c r="F2435" i="1"/>
  <c r="AS2435" i="1" s="1"/>
  <c r="F2436" i="1"/>
  <c r="AS2436" i="1" s="1"/>
  <c r="F2437" i="1"/>
  <c r="AS2437" i="1" s="1"/>
  <c r="F2438" i="1"/>
  <c r="AS2438" i="1" s="1"/>
  <c r="F2439" i="1"/>
  <c r="AS2439" i="1" s="1"/>
  <c r="F2440" i="1"/>
  <c r="AS2440" i="1" s="1"/>
  <c r="F2441" i="1"/>
  <c r="AS2441" i="1" s="1"/>
  <c r="F2442" i="1"/>
  <c r="AS2442" i="1" s="1"/>
  <c r="F2443" i="1"/>
  <c r="AS2443" i="1" s="1"/>
  <c r="F2444" i="1"/>
  <c r="AS2444" i="1" s="1"/>
  <c r="F2445" i="1"/>
  <c r="AS2445" i="1" s="1"/>
  <c r="F2446" i="1"/>
  <c r="AS2446" i="1" s="1"/>
  <c r="F2447" i="1"/>
  <c r="AS2447" i="1" s="1"/>
  <c r="F2448" i="1"/>
  <c r="AS2448" i="1" s="1"/>
  <c r="F2449" i="1"/>
  <c r="AS2449" i="1" s="1"/>
  <c r="F2450" i="1"/>
  <c r="AS2450" i="1" s="1"/>
  <c r="F2451" i="1"/>
  <c r="AS2451" i="1" s="1"/>
  <c r="F2452" i="1"/>
  <c r="AS2452" i="1" s="1"/>
  <c r="F2453" i="1"/>
  <c r="AS2453" i="1" s="1"/>
  <c r="F2454" i="1"/>
  <c r="AS2454" i="1" s="1"/>
  <c r="F2455" i="1"/>
  <c r="AS2455" i="1" s="1"/>
  <c r="F2456" i="1"/>
  <c r="AS2456" i="1" s="1"/>
  <c r="F2457" i="1"/>
  <c r="AS2457" i="1" s="1"/>
  <c r="F2458" i="1"/>
  <c r="AS2458" i="1" s="1"/>
  <c r="F2459" i="1"/>
  <c r="AS2459" i="1" s="1"/>
  <c r="F2460" i="1"/>
  <c r="AS2460" i="1" s="1"/>
  <c r="F2461" i="1"/>
  <c r="AS2461" i="1" s="1"/>
  <c r="F2462" i="1"/>
  <c r="AS2462" i="1" s="1"/>
  <c r="F2463" i="1"/>
  <c r="AS2463" i="1" s="1"/>
  <c r="F2464" i="1"/>
  <c r="AS2464" i="1" s="1"/>
  <c r="F2465" i="1"/>
  <c r="AS2465" i="1" s="1"/>
  <c r="F2466" i="1"/>
  <c r="AS2466" i="1" s="1"/>
  <c r="F2467" i="1"/>
  <c r="AS2467" i="1" s="1"/>
  <c r="F2468" i="1"/>
  <c r="AS2468" i="1" s="1"/>
  <c r="F2469" i="1"/>
  <c r="AS2469" i="1" s="1"/>
  <c r="F2470" i="1"/>
  <c r="AS2470" i="1" s="1"/>
  <c r="F2471" i="1"/>
  <c r="AS2471" i="1" s="1"/>
  <c r="F2472" i="1"/>
  <c r="AS2472" i="1" s="1"/>
  <c r="F2473" i="1"/>
  <c r="AS2473" i="1" s="1"/>
  <c r="F2474" i="1"/>
  <c r="AS2474" i="1" s="1"/>
  <c r="F2475" i="1"/>
  <c r="AS2475" i="1" s="1"/>
  <c r="F2476" i="1"/>
  <c r="AS2476" i="1" s="1"/>
  <c r="F2477" i="1"/>
  <c r="AS2477" i="1" s="1"/>
  <c r="F2478" i="1"/>
  <c r="AS2478" i="1" s="1"/>
  <c r="F2479" i="1"/>
  <c r="AS2479" i="1" s="1"/>
  <c r="F2480" i="1"/>
  <c r="AS2480" i="1" s="1"/>
  <c r="F2481" i="1"/>
  <c r="AS2481" i="1" s="1"/>
  <c r="F2482" i="1"/>
  <c r="AS2482" i="1" s="1"/>
  <c r="F2483" i="1"/>
  <c r="AS2483" i="1" s="1"/>
  <c r="F2484" i="1"/>
  <c r="AS2484" i="1" s="1"/>
  <c r="F2485" i="1"/>
  <c r="AS2485" i="1" s="1"/>
  <c r="F2486" i="1"/>
  <c r="AS2486" i="1" s="1"/>
  <c r="F2487" i="1"/>
  <c r="AS2487" i="1" s="1"/>
  <c r="F2488" i="1"/>
  <c r="AS2488" i="1" s="1"/>
  <c r="F2489" i="1"/>
  <c r="AS2489" i="1" s="1"/>
  <c r="F2490" i="1"/>
  <c r="AS2490" i="1" s="1"/>
  <c r="F2491" i="1"/>
  <c r="AS2491" i="1" s="1"/>
  <c r="F2492" i="1"/>
  <c r="AS2492" i="1" s="1"/>
  <c r="F2493" i="1"/>
  <c r="AS2493" i="1" s="1"/>
  <c r="F2494" i="1"/>
  <c r="AS2494" i="1" s="1"/>
  <c r="F2495" i="1"/>
  <c r="AS2495" i="1" s="1"/>
  <c r="F2496" i="1"/>
  <c r="AS2496" i="1" s="1"/>
  <c r="F2497" i="1"/>
  <c r="AS2497" i="1" s="1"/>
  <c r="F2498" i="1"/>
  <c r="AS2498" i="1" s="1"/>
  <c r="F2499" i="1"/>
  <c r="AS2499" i="1" s="1"/>
  <c r="F2500" i="1"/>
  <c r="AS2500" i="1" s="1"/>
  <c r="F2501" i="1"/>
  <c r="AS2501" i="1" s="1"/>
  <c r="F2502" i="1"/>
  <c r="AS2502" i="1" s="1"/>
  <c r="F2503" i="1"/>
  <c r="AS2503" i="1" s="1"/>
  <c r="F2504" i="1"/>
  <c r="AS2504" i="1" s="1"/>
  <c r="F2505" i="1"/>
  <c r="AS2505" i="1" s="1"/>
  <c r="F2506" i="1"/>
  <c r="AS2506" i="1" s="1"/>
  <c r="F2507" i="1"/>
  <c r="AS2507" i="1" s="1"/>
  <c r="F2508" i="1"/>
  <c r="AS2508" i="1" s="1"/>
  <c r="F2509" i="1"/>
  <c r="AS2509" i="1" s="1"/>
  <c r="F2510" i="1"/>
  <c r="AS2510" i="1" s="1"/>
  <c r="F2511" i="1"/>
  <c r="AS2511" i="1" s="1"/>
  <c r="F2512" i="1"/>
  <c r="AS2512" i="1" s="1"/>
  <c r="F2513" i="1"/>
  <c r="AS2513" i="1" s="1"/>
  <c r="F2514" i="1"/>
  <c r="AS2514" i="1" s="1"/>
  <c r="F2515" i="1"/>
  <c r="AS2515" i="1" s="1"/>
  <c r="F2516" i="1"/>
  <c r="AS2516" i="1" s="1"/>
  <c r="F2517" i="1"/>
  <c r="AS2517" i="1" s="1"/>
  <c r="F2518" i="1"/>
  <c r="AS2518" i="1" s="1"/>
  <c r="F2519" i="1"/>
  <c r="AS2519" i="1" s="1"/>
  <c r="F2520" i="1"/>
  <c r="AS2520" i="1" s="1"/>
  <c r="F2521" i="1"/>
  <c r="AS2521" i="1" s="1"/>
  <c r="F2522" i="1"/>
  <c r="AS2522" i="1" s="1"/>
  <c r="F2523" i="1"/>
  <c r="AS2523" i="1" s="1"/>
  <c r="F2524" i="1"/>
  <c r="AS2524" i="1" s="1"/>
  <c r="F2525" i="1"/>
  <c r="AS2525" i="1" s="1"/>
  <c r="F2526" i="1"/>
  <c r="AS2526" i="1" s="1"/>
  <c r="F2527" i="1"/>
  <c r="AS2527" i="1" s="1"/>
  <c r="F2528" i="1"/>
  <c r="AS2528" i="1" s="1"/>
  <c r="F2529" i="1"/>
  <c r="AS2529" i="1" s="1"/>
  <c r="F2530" i="1"/>
  <c r="AS2530" i="1" s="1"/>
  <c r="F2531" i="1"/>
  <c r="AS2531" i="1" s="1"/>
  <c r="F2532" i="1"/>
  <c r="AS2532" i="1" s="1"/>
  <c r="F2533" i="1"/>
  <c r="AS2533" i="1" s="1"/>
  <c r="F2534" i="1"/>
  <c r="AS2534" i="1" s="1"/>
  <c r="F2535" i="1"/>
  <c r="AS2535" i="1" s="1"/>
  <c r="F2536" i="1"/>
  <c r="AS2536" i="1" s="1"/>
  <c r="F2537" i="1"/>
  <c r="AS2537" i="1" s="1"/>
  <c r="F2538" i="1"/>
  <c r="AS2538" i="1" s="1"/>
  <c r="F2539" i="1"/>
  <c r="AS2539" i="1" s="1"/>
  <c r="F2540" i="1"/>
  <c r="AS2540" i="1" s="1"/>
  <c r="F2541" i="1"/>
  <c r="AS2541" i="1" s="1"/>
  <c r="F2542" i="1"/>
  <c r="AS2542" i="1" s="1"/>
  <c r="F2543" i="1"/>
  <c r="AS2543" i="1" s="1"/>
  <c r="F2544" i="1"/>
  <c r="AS2544" i="1" s="1"/>
  <c r="F2545" i="1"/>
  <c r="AS2545" i="1" s="1"/>
  <c r="F2546" i="1"/>
  <c r="AS2546" i="1" s="1"/>
  <c r="F2547" i="1"/>
  <c r="AS2547" i="1" s="1"/>
  <c r="F2548" i="1"/>
  <c r="AS2548" i="1" s="1"/>
  <c r="F2549" i="1"/>
  <c r="AS2549" i="1" s="1"/>
  <c r="F2550" i="1"/>
  <c r="AS2550" i="1" s="1"/>
  <c r="F2551" i="1"/>
  <c r="AS2551" i="1" s="1"/>
  <c r="F2552" i="1"/>
  <c r="AS2552" i="1" s="1"/>
  <c r="F2553" i="1"/>
  <c r="AS2553" i="1" s="1"/>
  <c r="F2554" i="1"/>
  <c r="AS2554" i="1" s="1"/>
  <c r="F2555" i="1"/>
  <c r="AS2555" i="1" s="1"/>
  <c r="F2556" i="1"/>
  <c r="AS2556" i="1" s="1"/>
  <c r="F2557" i="1"/>
  <c r="AS2557" i="1" s="1"/>
  <c r="F2558" i="1"/>
  <c r="AS2558" i="1" s="1"/>
  <c r="F2559" i="1"/>
  <c r="AS2559" i="1" s="1"/>
  <c r="F2560" i="1"/>
  <c r="AS2560" i="1" s="1"/>
  <c r="F2561" i="1"/>
  <c r="AS2561" i="1" s="1"/>
  <c r="F2562" i="1"/>
  <c r="AS2562" i="1" s="1"/>
  <c r="F2563" i="1"/>
  <c r="AS2563" i="1" s="1"/>
  <c r="F2564" i="1"/>
  <c r="AS2564" i="1" s="1"/>
  <c r="F2565" i="1"/>
  <c r="AS2565" i="1" s="1"/>
  <c r="F2566" i="1"/>
  <c r="AS2566" i="1" s="1"/>
  <c r="F2567" i="1"/>
  <c r="AS2567" i="1" s="1"/>
  <c r="F2568" i="1"/>
  <c r="AS2568" i="1" s="1"/>
  <c r="F2569" i="1"/>
  <c r="AS2569" i="1" s="1"/>
  <c r="F2570" i="1"/>
  <c r="AS2570" i="1" s="1"/>
  <c r="F2571" i="1"/>
  <c r="AS2571" i="1" s="1"/>
  <c r="F2572" i="1"/>
  <c r="AS2572" i="1" s="1"/>
  <c r="F2573" i="1"/>
  <c r="AS2573" i="1" s="1"/>
  <c r="F2574" i="1"/>
  <c r="AS2574" i="1" s="1"/>
  <c r="F2575" i="1"/>
  <c r="AS2575" i="1" s="1"/>
  <c r="F2576" i="1"/>
  <c r="AS2576" i="1" s="1"/>
  <c r="F2577" i="1"/>
  <c r="AS2577" i="1" s="1"/>
  <c r="F2578" i="1"/>
  <c r="AS2578" i="1" s="1"/>
  <c r="F2579" i="1"/>
  <c r="AS2579" i="1" s="1"/>
  <c r="F2580" i="1"/>
  <c r="AS2580" i="1" s="1"/>
  <c r="F2581" i="1"/>
  <c r="AS2581" i="1" s="1"/>
  <c r="F2582" i="1"/>
  <c r="AS2582" i="1" s="1"/>
  <c r="F2583" i="1"/>
  <c r="AS2583" i="1" s="1"/>
  <c r="F2584" i="1"/>
  <c r="AS2584" i="1" s="1"/>
  <c r="F2585" i="1"/>
  <c r="AS2585" i="1" s="1"/>
  <c r="F2586" i="1"/>
  <c r="AS2586" i="1" s="1"/>
  <c r="F2587" i="1"/>
  <c r="AS2587" i="1" s="1"/>
  <c r="F2588" i="1"/>
  <c r="AS2588" i="1" s="1"/>
  <c r="F2589" i="1"/>
  <c r="AS2589" i="1" s="1"/>
  <c r="F2590" i="1"/>
  <c r="AS2590" i="1" s="1"/>
  <c r="F2591" i="1"/>
  <c r="AS2591" i="1" s="1"/>
  <c r="F2592" i="1"/>
  <c r="AS2592" i="1" s="1"/>
  <c r="F2593" i="1"/>
  <c r="AS2593" i="1" s="1"/>
  <c r="F2594" i="1"/>
  <c r="AS2594" i="1" s="1"/>
  <c r="F2595" i="1"/>
  <c r="AS2595" i="1" s="1"/>
  <c r="F2596" i="1"/>
  <c r="AS2596" i="1" s="1"/>
  <c r="F2597" i="1"/>
  <c r="AS2597" i="1" s="1"/>
  <c r="F2598" i="1"/>
  <c r="AS2598" i="1" s="1"/>
  <c r="F2599" i="1"/>
  <c r="AS2599" i="1" s="1"/>
  <c r="F2600" i="1"/>
  <c r="AS2600" i="1" s="1"/>
  <c r="F2601" i="1"/>
  <c r="AS2601" i="1" s="1"/>
  <c r="F2602" i="1"/>
  <c r="AS2602" i="1" s="1"/>
  <c r="F2603" i="1"/>
  <c r="AS2603" i="1" s="1"/>
  <c r="F2604" i="1"/>
  <c r="AS2604" i="1" s="1"/>
  <c r="F2605" i="1"/>
  <c r="AS2605" i="1" s="1"/>
  <c r="F2606" i="1"/>
  <c r="AS2606" i="1" s="1"/>
  <c r="F2607" i="1"/>
  <c r="AS2607" i="1" s="1"/>
  <c r="F2608" i="1"/>
  <c r="AS2608" i="1" s="1"/>
  <c r="F2609" i="1"/>
  <c r="AS2609" i="1" s="1"/>
  <c r="F2610" i="1"/>
  <c r="AS2610" i="1" s="1"/>
  <c r="F2611" i="1"/>
  <c r="AS2611" i="1" s="1"/>
  <c r="F2612" i="1"/>
  <c r="AS2612" i="1" s="1"/>
  <c r="F2613" i="1"/>
  <c r="AS2613" i="1" s="1"/>
  <c r="F2614" i="1"/>
  <c r="AS2614" i="1" s="1"/>
  <c r="F2615" i="1"/>
  <c r="AS2615" i="1" s="1"/>
  <c r="F2616" i="1"/>
  <c r="AS2616" i="1" s="1"/>
  <c r="F2617" i="1"/>
  <c r="AS2617" i="1" s="1"/>
  <c r="F2618" i="1"/>
  <c r="AS2618" i="1" s="1"/>
  <c r="F2619" i="1"/>
  <c r="AS2619" i="1" s="1"/>
  <c r="F2620" i="1"/>
  <c r="AS2620" i="1" s="1"/>
  <c r="F2621" i="1"/>
  <c r="AS2621" i="1" s="1"/>
  <c r="F2622" i="1"/>
  <c r="AS2622" i="1" s="1"/>
  <c r="F2623" i="1"/>
  <c r="AS2623" i="1" s="1"/>
  <c r="F2624" i="1"/>
  <c r="AS2624" i="1" s="1"/>
  <c r="F2625" i="1"/>
  <c r="AS2625" i="1" s="1"/>
  <c r="F2626" i="1"/>
  <c r="AS2626" i="1" s="1"/>
  <c r="F2627" i="1"/>
  <c r="AS2627" i="1" s="1"/>
  <c r="F2628" i="1"/>
  <c r="AS2628" i="1" s="1"/>
  <c r="F2629" i="1"/>
  <c r="AS2629" i="1" s="1"/>
  <c r="F2630" i="1"/>
  <c r="AS2630" i="1" s="1"/>
  <c r="F2631" i="1"/>
  <c r="AS2631" i="1" s="1"/>
  <c r="F2632" i="1"/>
  <c r="AS2632" i="1" s="1"/>
  <c r="F2633" i="1"/>
  <c r="AS2633" i="1" s="1"/>
  <c r="F2634" i="1"/>
  <c r="AS2634" i="1" s="1"/>
  <c r="F2635" i="1"/>
  <c r="AS2635" i="1" s="1"/>
  <c r="F2636" i="1"/>
  <c r="AS2636" i="1" s="1"/>
  <c r="F2637" i="1"/>
  <c r="AS2637" i="1" s="1"/>
  <c r="F2638" i="1"/>
  <c r="AS2638" i="1" s="1"/>
  <c r="F2639" i="1"/>
  <c r="AS2639" i="1" s="1"/>
  <c r="F2640" i="1"/>
  <c r="AS2640" i="1" s="1"/>
  <c r="F2641" i="1"/>
  <c r="AS2641" i="1" s="1"/>
  <c r="F2642" i="1"/>
  <c r="AS2642" i="1" s="1"/>
  <c r="F2643" i="1"/>
  <c r="AS2643" i="1" s="1"/>
  <c r="F2644" i="1"/>
  <c r="AS2644" i="1" s="1"/>
  <c r="F2645" i="1"/>
  <c r="AS2645" i="1" s="1"/>
  <c r="F2646" i="1"/>
  <c r="AS2646" i="1" s="1"/>
  <c r="F2647" i="1"/>
  <c r="AS2647" i="1" s="1"/>
  <c r="F2648" i="1"/>
  <c r="AS2648" i="1" s="1"/>
  <c r="F2649" i="1"/>
  <c r="AS2649" i="1" s="1"/>
  <c r="F2650" i="1"/>
  <c r="AS2650" i="1" s="1"/>
  <c r="F2651" i="1"/>
  <c r="AS2651" i="1" s="1"/>
  <c r="F2652" i="1"/>
  <c r="AS2652" i="1" s="1"/>
  <c r="F2653" i="1"/>
  <c r="AS2653" i="1" s="1"/>
  <c r="F2654" i="1"/>
  <c r="AS2654" i="1" s="1"/>
  <c r="F2655" i="1"/>
  <c r="AS2655" i="1" s="1"/>
  <c r="F2656" i="1"/>
  <c r="AS2656" i="1" s="1"/>
  <c r="F2657" i="1"/>
  <c r="AS2657" i="1" s="1"/>
  <c r="F2658" i="1"/>
  <c r="AS2658" i="1" s="1"/>
  <c r="F2659" i="1"/>
  <c r="AS2659" i="1" s="1"/>
  <c r="F2660" i="1"/>
  <c r="AS2660" i="1" s="1"/>
  <c r="F2661" i="1"/>
  <c r="AS2661" i="1" s="1"/>
  <c r="F2662" i="1"/>
  <c r="AS2662" i="1" s="1"/>
  <c r="F2663" i="1"/>
  <c r="AS2663" i="1" s="1"/>
  <c r="F2664" i="1"/>
  <c r="AS2664" i="1" s="1"/>
  <c r="F2665" i="1"/>
  <c r="AS2665" i="1" s="1"/>
  <c r="F2666" i="1"/>
  <c r="AS2666" i="1" s="1"/>
  <c r="F2667" i="1"/>
  <c r="AS2667" i="1" s="1"/>
  <c r="F2668" i="1"/>
  <c r="AS2668" i="1" s="1"/>
  <c r="F2669" i="1"/>
  <c r="AS2669" i="1" s="1"/>
  <c r="F2670" i="1"/>
  <c r="AS2670" i="1" s="1"/>
  <c r="F2671" i="1"/>
  <c r="AS2671" i="1" s="1"/>
  <c r="F2672" i="1"/>
  <c r="AS2672" i="1" s="1"/>
  <c r="F2673" i="1"/>
  <c r="AS2673" i="1" s="1"/>
  <c r="F2674" i="1"/>
  <c r="AS2674" i="1" s="1"/>
  <c r="F2675" i="1"/>
  <c r="AS2675" i="1" s="1"/>
  <c r="F2676" i="1"/>
  <c r="AS2676" i="1" s="1"/>
  <c r="F2677" i="1"/>
  <c r="AS2677" i="1" s="1"/>
  <c r="F2678" i="1"/>
  <c r="AS2678" i="1" s="1"/>
  <c r="F2679" i="1"/>
  <c r="AS2679" i="1" s="1"/>
  <c r="F2680" i="1"/>
  <c r="AS2680" i="1" s="1"/>
  <c r="F2681" i="1"/>
  <c r="AS2681" i="1" s="1"/>
  <c r="F2682" i="1"/>
  <c r="AS2682" i="1" s="1"/>
  <c r="F2683" i="1"/>
  <c r="AS2683" i="1" s="1"/>
  <c r="F2684" i="1"/>
  <c r="AS2684" i="1" s="1"/>
  <c r="F2685" i="1"/>
  <c r="AS2685" i="1" s="1"/>
  <c r="F2686" i="1"/>
  <c r="AS2686" i="1" s="1"/>
  <c r="F2687" i="1"/>
  <c r="AS2687" i="1" s="1"/>
  <c r="F2688" i="1"/>
  <c r="AS2688" i="1" s="1"/>
  <c r="F2689" i="1"/>
  <c r="AS2689" i="1" s="1"/>
  <c r="F2690" i="1"/>
  <c r="AS2690" i="1" s="1"/>
  <c r="F2691" i="1"/>
  <c r="AS2691" i="1" s="1"/>
  <c r="F2692" i="1"/>
  <c r="AS2692" i="1" s="1"/>
  <c r="F2693" i="1"/>
  <c r="AS2693" i="1" s="1"/>
  <c r="F2694" i="1"/>
  <c r="AS2694" i="1" s="1"/>
  <c r="F2695" i="1"/>
  <c r="AS2695" i="1" s="1"/>
  <c r="F2696" i="1"/>
  <c r="AS2696" i="1" s="1"/>
  <c r="F2697" i="1"/>
  <c r="AS2697" i="1" s="1"/>
  <c r="F2698" i="1"/>
  <c r="AS2698" i="1" s="1"/>
  <c r="F2699" i="1"/>
  <c r="AS2699" i="1" s="1"/>
  <c r="F2700" i="1"/>
  <c r="AS2700" i="1" s="1"/>
  <c r="F2701" i="1"/>
  <c r="AS2701" i="1" s="1"/>
  <c r="F2702" i="1"/>
  <c r="AS2702" i="1" s="1"/>
  <c r="F2703" i="1"/>
  <c r="AS2703" i="1" s="1"/>
  <c r="F2704" i="1"/>
  <c r="AS2704" i="1" s="1"/>
  <c r="F2705" i="1"/>
  <c r="AS2705" i="1" s="1"/>
  <c r="F2706" i="1"/>
  <c r="AS2706" i="1" s="1"/>
  <c r="F2707" i="1"/>
  <c r="AS2707" i="1" s="1"/>
  <c r="F2708" i="1"/>
  <c r="AS2708" i="1" s="1"/>
  <c r="F2709" i="1"/>
  <c r="AS2709" i="1" s="1"/>
  <c r="F2710" i="1"/>
  <c r="AS2710" i="1" s="1"/>
  <c r="F2711" i="1"/>
  <c r="AS2711" i="1" s="1"/>
  <c r="F2712" i="1"/>
  <c r="AS2712" i="1" s="1"/>
  <c r="F2713" i="1"/>
  <c r="AS2713" i="1" s="1"/>
  <c r="F2714" i="1"/>
  <c r="AS2714" i="1" s="1"/>
  <c r="F2715" i="1"/>
  <c r="AS2715" i="1" s="1"/>
  <c r="F2716" i="1"/>
  <c r="AS2716" i="1" s="1"/>
  <c r="F2717" i="1"/>
  <c r="AS2717" i="1" s="1"/>
  <c r="F2718" i="1"/>
  <c r="AS2718" i="1" s="1"/>
  <c r="F2719" i="1"/>
  <c r="AS2719" i="1" s="1"/>
  <c r="F2720" i="1"/>
  <c r="AS2720" i="1" s="1"/>
  <c r="F2721" i="1"/>
  <c r="AS2721" i="1" s="1"/>
  <c r="F2722" i="1"/>
  <c r="AS2722" i="1" s="1"/>
  <c r="F2723" i="1"/>
  <c r="AS2723" i="1" s="1"/>
  <c r="F2724" i="1"/>
  <c r="AS2724" i="1" s="1"/>
  <c r="F2725" i="1"/>
  <c r="AS2725" i="1" s="1"/>
  <c r="F2726" i="1"/>
  <c r="AS2726" i="1" s="1"/>
  <c r="F2727" i="1"/>
  <c r="AS2727" i="1" s="1"/>
  <c r="F2728" i="1"/>
  <c r="AS2728" i="1" s="1"/>
  <c r="F2729" i="1"/>
  <c r="AS2729" i="1" s="1"/>
  <c r="F2730" i="1"/>
  <c r="AS2730" i="1" s="1"/>
  <c r="F2731" i="1"/>
  <c r="AS2731" i="1" s="1"/>
  <c r="F2732" i="1"/>
  <c r="AS2732" i="1" s="1"/>
  <c r="F2733" i="1"/>
  <c r="AS2733" i="1" s="1"/>
  <c r="F2734" i="1"/>
  <c r="AS2734" i="1" s="1"/>
  <c r="F2735" i="1"/>
  <c r="AS2735" i="1" s="1"/>
  <c r="F2736" i="1"/>
  <c r="AS2736" i="1" s="1"/>
  <c r="F2737" i="1"/>
  <c r="AS2737" i="1" s="1"/>
  <c r="F2738" i="1"/>
  <c r="AS2738" i="1" s="1"/>
  <c r="F2739" i="1"/>
  <c r="AS2739" i="1" s="1"/>
  <c r="F2740" i="1"/>
  <c r="AS2740" i="1" s="1"/>
  <c r="F2741" i="1"/>
  <c r="AS2741" i="1" s="1"/>
  <c r="F2742" i="1"/>
  <c r="AS2742" i="1" s="1"/>
  <c r="F2743" i="1"/>
  <c r="AS2743" i="1" s="1"/>
  <c r="F2744" i="1"/>
  <c r="AS2744" i="1" s="1"/>
  <c r="F2745" i="1"/>
  <c r="AS2745" i="1" s="1"/>
  <c r="F2746" i="1"/>
  <c r="AS2746" i="1" s="1"/>
  <c r="F2747" i="1"/>
  <c r="AS2747" i="1" s="1"/>
  <c r="F2748" i="1"/>
  <c r="AS2748" i="1" s="1"/>
  <c r="F2749" i="1"/>
  <c r="AS2749" i="1" s="1"/>
  <c r="F2750" i="1"/>
  <c r="AS2750" i="1" s="1"/>
  <c r="F2751" i="1"/>
  <c r="AS2751" i="1" s="1"/>
  <c r="F2752" i="1"/>
  <c r="AS2752" i="1" s="1"/>
  <c r="F2753" i="1"/>
  <c r="AS2753" i="1" s="1"/>
  <c r="F2754" i="1"/>
  <c r="AS2754" i="1" s="1"/>
  <c r="F2755" i="1"/>
  <c r="AS2755" i="1" s="1"/>
  <c r="F2756" i="1"/>
  <c r="AS2756" i="1" s="1"/>
  <c r="F2757" i="1"/>
  <c r="AS2757" i="1" s="1"/>
  <c r="F2758" i="1"/>
  <c r="AS2758" i="1" s="1"/>
  <c r="F2759" i="1"/>
  <c r="AS2759" i="1" s="1"/>
  <c r="F2760" i="1"/>
  <c r="AS2760" i="1" s="1"/>
  <c r="F2761" i="1"/>
  <c r="AS2761" i="1" s="1"/>
  <c r="F2762" i="1"/>
  <c r="AS2762" i="1" s="1"/>
  <c r="F2763" i="1"/>
  <c r="AS2763" i="1" s="1"/>
  <c r="F2764" i="1"/>
  <c r="AS2764" i="1" s="1"/>
  <c r="F2765" i="1"/>
  <c r="AS2765" i="1" s="1"/>
  <c r="F2766" i="1"/>
  <c r="AS2766" i="1" s="1"/>
  <c r="F2767" i="1"/>
  <c r="AS2767" i="1" s="1"/>
  <c r="F2768" i="1"/>
  <c r="AS2768" i="1" s="1"/>
  <c r="F2769" i="1"/>
  <c r="AS2769" i="1" s="1"/>
  <c r="F2770" i="1"/>
  <c r="AS2770" i="1" s="1"/>
  <c r="F2771" i="1"/>
  <c r="AS2771" i="1" s="1"/>
  <c r="F2772" i="1"/>
  <c r="AS2772" i="1" s="1"/>
  <c r="F2773" i="1"/>
  <c r="AS2773" i="1" s="1"/>
  <c r="F2774" i="1"/>
  <c r="AS2774" i="1" s="1"/>
  <c r="F2775" i="1"/>
  <c r="AS2775" i="1" s="1"/>
  <c r="F2776" i="1"/>
  <c r="AS2776" i="1" s="1"/>
  <c r="F2777" i="1"/>
  <c r="AS2777" i="1" s="1"/>
  <c r="F2778" i="1"/>
  <c r="AS2778" i="1" s="1"/>
  <c r="F2779" i="1"/>
  <c r="AS2779" i="1" s="1"/>
  <c r="F2780" i="1"/>
  <c r="AS2780" i="1" s="1"/>
  <c r="F2781" i="1"/>
  <c r="AS2781" i="1" s="1"/>
  <c r="F2782" i="1"/>
  <c r="AS2782" i="1" s="1"/>
  <c r="F2783" i="1"/>
  <c r="AS2783" i="1" s="1"/>
  <c r="F2784" i="1"/>
  <c r="AS2784" i="1" s="1"/>
  <c r="F2785" i="1"/>
  <c r="AS2785" i="1" s="1"/>
  <c r="F2786" i="1"/>
  <c r="AS2786" i="1" s="1"/>
  <c r="F2787" i="1"/>
  <c r="AS2787" i="1" s="1"/>
  <c r="F2788" i="1"/>
  <c r="AS2788" i="1" s="1"/>
  <c r="F2789" i="1"/>
  <c r="AS2789" i="1" s="1"/>
  <c r="F2790" i="1"/>
  <c r="AS2790" i="1" s="1"/>
  <c r="F2791" i="1"/>
  <c r="AS2791" i="1" s="1"/>
  <c r="F2792" i="1"/>
  <c r="AS2792" i="1" s="1"/>
  <c r="F2793" i="1"/>
  <c r="AS2793" i="1" s="1"/>
  <c r="F2794" i="1"/>
  <c r="AS2794" i="1" s="1"/>
  <c r="F2795" i="1"/>
  <c r="AS2795" i="1" s="1"/>
  <c r="F2796" i="1"/>
  <c r="AS2796" i="1" s="1"/>
  <c r="F2797" i="1"/>
  <c r="AS2797" i="1" s="1"/>
  <c r="F2798" i="1"/>
  <c r="AS2798" i="1" s="1"/>
  <c r="F2799" i="1"/>
  <c r="AS2799" i="1" s="1"/>
  <c r="F2800" i="1"/>
  <c r="AS2800" i="1" s="1"/>
  <c r="F2801" i="1"/>
  <c r="AS2801" i="1" s="1"/>
  <c r="F2802" i="1"/>
  <c r="AS2802" i="1" s="1"/>
  <c r="F2803" i="1"/>
  <c r="AS2803" i="1" s="1"/>
  <c r="F2804" i="1"/>
  <c r="AS2804" i="1" s="1"/>
  <c r="F2805" i="1"/>
  <c r="AS2805" i="1" s="1"/>
  <c r="F2806" i="1"/>
  <c r="AS2806" i="1" s="1"/>
  <c r="F2807" i="1"/>
  <c r="AS2807" i="1" s="1"/>
  <c r="F2808" i="1"/>
  <c r="AS2808" i="1" s="1"/>
  <c r="F2809" i="1"/>
  <c r="AS2809" i="1" s="1"/>
  <c r="F2810" i="1"/>
  <c r="AS2810" i="1" s="1"/>
  <c r="F2811" i="1"/>
  <c r="AS2811" i="1" s="1"/>
  <c r="F2812" i="1"/>
  <c r="AS2812" i="1" s="1"/>
  <c r="F2813" i="1"/>
  <c r="AS2813" i="1" s="1"/>
  <c r="F2814" i="1"/>
  <c r="AS2814" i="1" s="1"/>
  <c r="F2815" i="1"/>
  <c r="AS2815" i="1" s="1"/>
  <c r="F2816" i="1"/>
  <c r="AS2816" i="1" s="1"/>
  <c r="F2817" i="1"/>
  <c r="AS2817" i="1" s="1"/>
  <c r="F2818" i="1"/>
  <c r="AS2818" i="1" s="1"/>
  <c r="F2819" i="1"/>
  <c r="AS2819" i="1" s="1"/>
  <c r="F2820" i="1"/>
  <c r="AS2820" i="1" s="1"/>
  <c r="F2821" i="1"/>
  <c r="AS2821" i="1" s="1"/>
  <c r="F2822" i="1"/>
  <c r="AS2822" i="1" s="1"/>
  <c r="F2823" i="1"/>
  <c r="AS2823" i="1" s="1"/>
  <c r="F2824" i="1"/>
  <c r="AS2824" i="1" s="1"/>
  <c r="F2825" i="1"/>
  <c r="AS2825" i="1" s="1"/>
  <c r="F2826" i="1"/>
  <c r="AS2826" i="1" s="1"/>
  <c r="F2827" i="1"/>
  <c r="AS2827" i="1" s="1"/>
  <c r="F2828" i="1"/>
  <c r="AS2828" i="1" s="1"/>
  <c r="F2829" i="1"/>
  <c r="AS2829" i="1" s="1"/>
  <c r="F2830" i="1"/>
  <c r="AS2830" i="1" s="1"/>
  <c r="F2831" i="1"/>
  <c r="AS2831" i="1" s="1"/>
  <c r="F2832" i="1"/>
  <c r="AS2832" i="1" s="1"/>
  <c r="F2833" i="1"/>
  <c r="AS2833" i="1" s="1"/>
  <c r="F2834" i="1"/>
  <c r="AS2834" i="1" s="1"/>
  <c r="F2835" i="1"/>
  <c r="AS2835" i="1" s="1"/>
  <c r="F2836" i="1"/>
  <c r="AS2836" i="1" s="1"/>
  <c r="F2837" i="1"/>
  <c r="AS2837" i="1" s="1"/>
  <c r="F2838" i="1"/>
  <c r="AS2838" i="1" s="1"/>
  <c r="F2839" i="1"/>
  <c r="AS2839" i="1" s="1"/>
  <c r="F2840" i="1"/>
  <c r="AS2840" i="1" s="1"/>
  <c r="F2841" i="1"/>
  <c r="AS2841" i="1" s="1"/>
  <c r="F2842" i="1"/>
  <c r="AS2842" i="1" s="1"/>
  <c r="F2843" i="1"/>
  <c r="AS2843" i="1" s="1"/>
  <c r="F2844" i="1"/>
  <c r="AS2844" i="1" s="1"/>
  <c r="F2845" i="1"/>
  <c r="AS2845" i="1" s="1"/>
  <c r="F2846" i="1"/>
  <c r="AS2846" i="1" s="1"/>
  <c r="F2847" i="1"/>
  <c r="AS2847" i="1" s="1"/>
  <c r="F2848" i="1"/>
  <c r="AS2848" i="1" s="1"/>
  <c r="F2849" i="1"/>
  <c r="AS2849" i="1" s="1"/>
  <c r="F2850" i="1"/>
  <c r="AS2850" i="1" s="1"/>
  <c r="F2851" i="1"/>
  <c r="AS2851" i="1" s="1"/>
  <c r="F2852" i="1"/>
  <c r="AS2852" i="1" s="1"/>
  <c r="F2853" i="1"/>
  <c r="AS2853" i="1" s="1"/>
  <c r="F2854" i="1"/>
  <c r="AS2854" i="1" s="1"/>
  <c r="F2855" i="1"/>
  <c r="AS2855" i="1" s="1"/>
  <c r="F2856" i="1"/>
  <c r="AS2856" i="1" s="1"/>
  <c r="F2857" i="1"/>
  <c r="AS2857" i="1" s="1"/>
  <c r="F2858" i="1"/>
  <c r="AS2858" i="1" s="1"/>
  <c r="F2859" i="1"/>
  <c r="AS2859" i="1" s="1"/>
  <c r="F2860" i="1"/>
  <c r="AS2860" i="1" s="1"/>
  <c r="F2861" i="1"/>
  <c r="AS2861" i="1" s="1"/>
  <c r="F2862" i="1"/>
  <c r="AS2862" i="1" s="1"/>
  <c r="F2863" i="1"/>
  <c r="AS2863" i="1" s="1"/>
  <c r="F2864" i="1"/>
  <c r="AS2864" i="1" s="1"/>
  <c r="F2865" i="1"/>
  <c r="AS2865" i="1" s="1"/>
  <c r="F2866" i="1"/>
  <c r="AS2866" i="1" s="1"/>
  <c r="F2867" i="1"/>
  <c r="AS2867" i="1" s="1"/>
  <c r="F2868" i="1"/>
  <c r="AS2868" i="1" s="1"/>
  <c r="F2869" i="1"/>
  <c r="AS2869" i="1" s="1"/>
  <c r="F2870" i="1"/>
  <c r="AS2870" i="1" s="1"/>
  <c r="F2871" i="1"/>
  <c r="AS2871" i="1" s="1"/>
  <c r="F2872" i="1"/>
  <c r="AS2872" i="1" s="1"/>
  <c r="F2873" i="1"/>
  <c r="AS2873" i="1" s="1"/>
  <c r="F2874" i="1"/>
  <c r="AS2874" i="1" s="1"/>
  <c r="F2875" i="1"/>
  <c r="AS2875" i="1" s="1"/>
  <c r="F2876" i="1"/>
  <c r="AS2876" i="1" s="1"/>
  <c r="F2877" i="1"/>
  <c r="AS2877" i="1" s="1"/>
  <c r="F2878" i="1"/>
  <c r="AS2878" i="1" s="1"/>
  <c r="F2879" i="1"/>
  <c r="AS2879" i="1" s="1"/>
  <c r="F2880" i="1"/>
  <c r="AS2880" i="1" s="1"/>
  <c r="F2881" i="1"/>
  <c r="AS2881" i="1" s="1"/>
  <c r="F2882" i="1"/>
  <c r="AS2882" i="1" s="1"/>
  <c r="F2883" i="1"/>
  <c r="AS2883" i="1" s="1"/>
  <c r="F2884" i="1"/>
  <c r="AS2884" i="1" s="1"/>
  <c r="F2885" i="1"/>
  <c r="AS2885" i="1" s="1"/>
  <c r="F2886" i="1"/>
  <c r="AS2886" i="1" s="1"/>
  <c r="F2887" i="1"/>
  <c r="AS2887" i="1" s="1"/>
  <c r="F2888" i="1"/>
  <c r="AS2888" i="1" s="1"/>
  <c r="F2889" i="1"/>
  <c r="AS2889" i="1" s="1"/>
  <c r="F2890" i="1"/>
  <c r="AS2890" i="1" s="1"/>
  <c r="F2891" i="1"/>
  <c r="AS2891" i="1" s="1"/>
  <c r="F2892" i="1"/>
  <c r="AS2892" i="1" s="1"/>
  <c r="F2893" i="1"/>
  <c r="AS2893" i="1" s="1"/>
  <c r="F2894" i="1"/>
  <c r="AS2894" i="1" s="1"/>
  <c r="F2895" i="1"/>
  <c r="AS2895" i="1" s="1"/>
  <c r="F2896" i="1"/>
  <c r="AS2896" i="1" s="1"/>
  <c r="F2897" i="1"/>
  <c r="AS2897" i="1" s="1"/>
  <c r="F2898" i="1"/>
  <c r="AS2898" i="1" s="1"/>
  <c r="F2899" i="1"/>
  <c r="AS2899" i="1" s="1"/>
  <c r="F2900" i="1"/>
  <c r="AS2900" i="1" s="1"/>
  <c r="F2901" i="1"/>
  <c r="AS2901" i="1" s="1"/>
  <c r="F2902" i="1"/>
  <c r="AS2902" i="1" s="1"/>
  <c r="F2903" i="1"/>
  <c r="AS2903" i="1" s="1"/>
  <c r="F2904" i="1"/>
  <c r="AS2904" i="1" s="1"/>
  <c r="F2905" i="1"/>
  <c r="AS2905" i="1" s="1"/>
  <c r="F2906" i="1"/>
  <c r="AS2906" i="1" s="1"/>
  <c r="F2907" i="1"/>
  <c r="AS2907" i="1" s="1"/>
  <c r="F2908" i="1"/>
  <c r="AS2908" i="1" s="1"/>
  <c r="F2909" i="1"/>
  <c r="AS2909" i="1" s="1"/>
  <c r="F2910" i="1"/>
  <c r="AS2910" i="1" s="1"/>
  <c r="F2911" i="1"/>
  <c r="AS2911" i="1" s="1"/>
  <c r="F2912" i="1"/>
  <c r="AS2912" i="1" s="1"/>
  <c r="F2913" i="1"/>
  <c r="AS2913" i="1" s="1"/>
  <c r="F2914" i="1"/>
  <c r="AS2914" i="1" s="1"/>
  <c r="F2915" i="1"/>
  <c r="AS2915" i="1" s="1"/>
  <c r="F2916" i="1"/>
  <c r="AS2916" i="1" s="1"/>
  <c r="F2917" i="1"/>
  <c r="AS2917" i="1" s="1"/>
  <c r="F2918" i="1"/>
  <c r="AS2918" i="1" s="1"/>
  <c r="F2919" i="1"/>
  <c r="AS2919" i="1" s="1"/>
  <c r="F2920" i="1"/>
  <c r="AS2920" i="1" s="1"/>
  <c r="F2921" i="1"/>
  <c r="AS2921" i="1" s="1"/>
  <c r="F2922" i="1"/>
  <c r="AS2922" i="1" s="1"/>
  <c r="F2923" i="1"/>
  <c r="AS2923" i="1" s="1"/>
  <c r="F2924" i="1"/>
  <c r="AS2924" i="1" s="1"/>
  <c r="F2925" i="1"/>
  <c r="AS2925" i="1" s="1"/>
  <c r="F2926" i="1"/>
  <c r="AS2926" i="1" s="1"/>
  <c r="F2927" i="1"/>
  <c r="AS2927" i="1" s="1"/>
  <c r="F2928" i="1"/>
  <c r="AS2928" i="1" s="1"/>
  <c r="F2929" i="1"/>
  <c r="AS2929" i="1" s="1"/>
  <c r="F2930" i="1"/>
  <c r="AS2930" i="1" s="1"/>
  <c r="F2931" i="1"/>
  <c r="AS2931" i="1" s="1"/>
  <c r="F2932" i="1"/>
  <c r="AS2932" i="1" s="1"/>
  <c r="F2933" i="1"/>
  <c r="AS2933" i="1" s="1"/>
  <c r="F2934" i="1"/>
  <c r="AS2934" i="1" s="1"/>
  <c r="F2935" i="1"/>
  <c r="AS2935" i="1" s="1"/>
  <c r="F2936" i="1"/>
  <c r="AS2936" i="1" s="1"/>
  <c r="F2937" i="1"/>
  <c r="AS2937" i="1" s="1"/>
  <c r="F2938" i="1"/>
  <c r="AS2938" i="1" s="1"/>
  <c r="F2939" i="1"/>
  <c r="AS2939" i="1" s="1"/>
  <c r="F2940" i="1"/>
  <c r="AS2940" i="1" s="1"/>
  <c r="F2941" i="1"/>
  <c r="AS2941" i="1" s="1"/>
  <c r="F2942" i="1"/>
  <c r="AS2942" i="1" s="1"/>
  <c r="F2943" i="1"/>
  <c r="AS2943" i="1" s="1"/>
  <c r="F2944" i="1"/>
  <c r="AS2944" i="1" s="1"/>
  <c r="F2945" i="1"/>
  <c r="AS2945" i="1" s="1"/>
  <c r="F2946" i="1"/>
  <c r="AS2946" i="1" s="1"/>
  <c r="F2947" i="1"/>
  <c r="AS2947" i="1" s="1"/>
  <c r="F2948" i="1"/>
  <c r="AS2948" i="1" s="1"/>
  <c r="F2949" i="1"/>
  <c r="AS2949" i="1" s="1"/>
  <c r="F2950" i="1"/>
  <c r="AS2950" i="1" s="1"/>
  <c r="F2951" i="1"/>
  <c r="AS2951" i="1" s="1"/>
  <c r="F2952" i="1"/>
  <c r="AS2952" i="1" s="1"/>
  <c r="F2953" i="1"/>
  <c r="AS2953" i="1" s="1"/>
  <c r="F2954" i="1"/>
  <c r="AS2954" i="1" s="1"/>
  <c r="F2955" i="1"/>
  <c r="AS2955" i="1" s="1"/>
  <c r="F2956" i="1"/>
  <c r="AS2956" i="1" s="1"/>
  <c r="F2957" i="1"/>
  <c r="AS2957" i="1" s="1"/>
  <c r="F2958" i="1"/>
  <c r="AS2958" i="1" s="1"/>
  <c r="F2959" i="1"/>
  <c r="AS2959" i="1" s="1"/>
  <c r="F2960" i="1"/>
  <c r="AS2960" i="1" s="1"/>
  <c r="F2961" i="1"/>
  <c r="AS2961" i="1" s="1"/>
  <c r="F2962" i="1"/>
  <c r="AS2962" i="1" s="1"/>
  <c r="F2963" i="1"/>
  <c r="AS2963" i="1" s="1"/>
  <c r="F2964" i="1"/>
  <c r="AS2964" i="1" s="1"/>
  <c r="F2965" i="1"/>
  <c r="AS2965" i="1" s="1"/>
  <c r="F2966" i="1"/>
  <c r="AS2966" i="1" s="1"/>
  <c r="F2967" i="1"/>
  <c r="AS2967" i="1" s="1"/>
  <c r="F2968" i="1"/>
  <c r="AS2968" i="1" s="1"/>
  <c r="F2969" i="1"/>
  <c r="AS2969" i="1" s="1"/>
  <c r="F2970" i="1"/>
  <c r="AS2970" i="1" s="1"/>
  <c r="F2971" i="1"/>
  <c r="AS2971" i="1" s="1"/>
  <c r="F2972" i="1"/>
  <c r="AS2972" i="1" s="1"/>
  <c r="F2973" i="1"/>
  <c r="AS2973" i="1" s="1"/>
  <c r="F2974" i="1"/>
  <c r="AS2974" i="1" s="1"/>
  <c r="F2975" i="1"/>
  <c r="AS2975" i="1" s="1"/>
  <c r="F2976" i="1"/>
  <c r="AS2976" i="1" s="1"/>
  <c r="F2977" i="1"/>
  <c r="AS2977" i="1" s="1"/>
  <c r="F2978" i="1"/>
  <c r="AS2978" i="1" s="1"/>
  <c r="F2979" i="1"/>
  <c r="AS2979" i="1" s="1"/>
  <c r="F2980" i="1"/>
  <c r="AS2980" i="1" s="1"/>
  <c r="F2981" i="1"/>
  <c r="AS2981" i="1" s="1"/>
  <c r="F2982" i="1"/>
  <c r="AS2982" i="1" s="1"/>
  <c r="F2983" i="1"/>
  <c r="AS2983" i="1" s="1"/>
  <c r="F2984" i="1"/>
  <c r="AS2984" i="1" s="1"/>
  <c r="F2985" i="1"/>
  <c r="AS2985" i="1" s="1"/>
  <c r="F2986" i="1"/>
  <c r="AS2986" i="1" s="1"/>
  <c r="F2987" i="1"/>
  <c r="AS2987" i="1" s="1"/>
  <c r="F2988" i="1"/>
  <c r="AS2988" i="1" s="1"/>
  <c r="F2989" i="1"/>
  <c r="AS2989" i="1" s="1"/>
  <c r="F2990" i="1"/>
  <c r="AS2990" i="1" s="1"/>
  <c r="F2991" i="1"/>
  <c r="AS2991" i="1" s="1"/>
  <c r="F2992" i="1"/>
  <c r="AS2992" i="1" s="1"/>
  <c r="F2993" i="1"/>
  <c r="AS2993" i="1" s="1"/>
  <c r="F2994" i="1"/>
  <c r="AS2994" i="1" s="1"/>
  <c r="F2995" i="1"/>
  <c r="AS2995" i="1" s="1"/>
  <c r="F2996" i="1"/>
  <c r="AS2996" i="1" s="1"/>
  <c r="F2997" i="1"/>
  <c r="AS2997" i="1" s="1"/>
  <c r="F2998" i="1"/>
  <c r="AS2998" i="1" s="1"/>
  <c r="F2999" i="1"/>
  <c r="AS2999" i="1" s="1"/>
  <c r="F3000" i="1"/>
  <c r="AS3000" i="1" s="1"/>
  <c r="F3001" i="1"/>
  <c r="AS3001" i="1" s="1"/>
  <c r="F3002" i="1"/>
  <c r="AS3002" i="1" s="1"/>
  <c r="F3003" i="1"/>
  <c r="AS3003" i="1" s="1"/>
  <c r="F3004" i="1"/>
  <c r="AS3004" i="1" s="1"/>
  <c r="F3005" i="1"/>
  <c r="AS3005" i="1" s="1"/>
  <c r="F3006" i="1"/>
  <c r="AS3006" i="1" s="1"/>
  <c r="F3007" i="1"/>
  <c r="AS3007" i="1" s="1"/>
  <c r="F3008" i="1"/>
  <c r="AS3008" i="1" s="1"/>
  <c r="F3009" i="1"/>
  <c r="AS3009" i="1" s="1"/>
  <c r="F3010" i="1"/>
  <c r="AS3010" i="1" s="1"/>
  <c r="F3011" i="1"/>
  <c r="AS3011" i="1" s="1"/>
  <c r="F3012" i="1"/>
  <c r="AS3012" i="1" s="1"/>
  <c r="F3013" i="1"/>
  <c r="AS3013" i="1" s="1"/>
  <c r="F3014" i="1"/>
  <c r="AS3014" i="1" s="1"/>
  <c r="F3015" i="1"/>
  <c r="AS3015" i="1" s="1"/>
  <c r="F3016" i="1"/>
  <c r="AS3016" i="1" s="1"/>
  <c r="F3017" i="1"/>
  <c r="AS3017" i="1" s="1"/>
  <c r="F3018" i="1"/>
  <c r="AS3018" i="1" s="1"/>
  <c r="F3019" i="1"/>
  <c r="AS3019" i="1" s="1"/>
  <c r="F3020" i="1"/>
  <c r="AS3020" i="1" s="1"/>
  <c r="F3021" i="1"/>
  <c r="AS3021" i="1" s="1"/>
  <c r="F3022" i="1"/>
  <c r="AS3022" i="1" s="1"/>
  <c r="F3023" i="1"/>
  <c r="AS3023" i="1" s="1"/>
  <c r="F3024" i="1"/>
  <c r="AS3024" i="1" s="1"/>
  <c r="F3025" i="1"/>
  <c r="AS3025" i="1" s="1"/>
  <c r="F3026" i="1"/>
  <c r="AS3026" i="1" s="1"/>
  <c r="F3027" i="1"/>
  <c r="AS3027" i="1" s="1"/>
  <c r="F3028" i="1"/>
  <c r="AS3028" i="1" s="1"/>
  <c r="F3029" i="1"/>
  <c r="AS3029" i="1" s="1"/>
  <c r="F3030" i="1"/>
  <c r="AS3030" i="1" s="1"/>
  <c r="F3031" i="1"/>
  <c r="AS3031" i="1" s="1"/>
  <c r="F3032" i="1"/>
  <c r="AS3032" i="1" s="1"/>
  <c r="F3033" i="1"/>
  <c r="AS3033" i="1" s="1"/>
  <c r="F3034" i="1"/>
  <c r="AS3034" i="1" s="1"/>
  <c r="F3035" i="1"/>
  <c r="AS3035" i="1" s="1"/>
  <c r="F3036" i="1"/>
  <c r="AS3036" i="1" s="1"/>
  <c r="F3037" i="1"/>
  <c r="AS3037" i="1" s="1"/>
  <c r="F3038" i="1"/>
  <c r="AS3038" i="1" s="1"/>
  <c r="F3039" i="1"/>
  <c r="AS3039" i="1" s="1"/>
  <c r="F3040" i="1"/>
  <c r="AS3040" i="1" s="1"/>
  <c r="F3041" i="1"/>
  <c r="AS3041" i="1" s="1"/>
  <c r="F3042" i="1"/>
  <c r="AS3042" i="1" s="1"/>
  <c r="F3043" i="1"/>
  <c r="AS3043" i="1" s="1"/>
  <c r="F3044" i="1"/>
  <c r="AS3044" i="1" s="1"/>
  <c r="F3045" i="1"/>
  <c r="AS3045" i="1" s="1"/>
  <c r="F3046" i="1"/>
  <c r="AS3046" i="1" s="1"/>
  <c r="F3047" i="1"/>
  <c r="AS3047" i="1" s="1"/>
  <c r="F3048" i="1"/>
  <c r="AS3048" i="1" s="1"/>
  <c r="F3049" i="1"/>
  <c r="AS3049" i="1" s="1"/>
  <c r="F3050" i="1"/>
  <c r="AS3050" i="1" s="1"/>
  <c r="F3051" i="1"/>
  <c r="AS3051" i="1" s="1"/>
  <c r="F3052" i="1"/>
  <c r="AS3052" i="1" s="1"/>
  <c r="F3053" i="1"/>
  <c r="AS3053" i="1" s="1"/>
  <c r="F3054" i="1"/>
  <c r="AS3054" i="1" s="1"/>
  <c r="F3055" i="1"/>
  <c r="AS3055" i="1" s="1"/>
  <c r="F3056" i="1"/>
  <c r="AS3056" i="1" s="1"/>
  <c r="F3057" i="1"/>
  <c r="AS3057" i="1" s="1"/>
  <c r="F3058" i="1"/>
  <c r="AS3058" i="1" s="1"/>
  <c r="F3059" i="1"/>
  <c r="AS3059" i="1" s="1"/>
  <c r="F3060" i="1"/>
  <c r="AS3060" i="1" s="1"/>
  <c r="F3061" i="1"/>
  <c r="AS3061" i="1" s="1"/>
  <c r="F3062" i="1"/>
  <c r="AS3062" i="1" s="1"/>
  <c r="F3063" i="1"/>
  <c r="AS3063" i="1" s="1"/>
  <c r="F3064" i="1"/>
  <c r="AS3064" i="1" s="1"/>
  <c r="F3065" i="1"/>
  <c r="AS3065" i="1" s="1"/>
  <c r="F3066" i="1"/>
  <c r="AS3066" i="1" s="1"/>
  <c r="F3067" i="1"/>
  <c r="AS3067" i="1" s="1"/>
  <c r="F3068" i="1"/>
  <c r="AS3068" i="1" s="1"/>
  <c r="F3069" i="1"/>
  <c r="AS3069" i="1" s="1"/>
  <c r="F3070" i="1"/>
  <c r="AS3070" i="1" s="1"/>
  <c r="F3071" i="1"/>
  <c r="AS3071" i="1" s="1"/>
  <c r="F3072" i="1"/>
  <c r="AS3072" i="1" s="1"/>
  <c r="F3073" i="1"/>
  <c r="AS3073" i="1" s="1"/>
  <c r="F3074" i="1"/>
  <c r="AS3074" i="1" s="1"/>
  <c r="F3075" i="1"/>
  <c r="AS3075" i="1" s="1"/>
  <c r="F3076" i="1"/>
  <c r="AS3076" i="1" s="1"/>
  <c r="F3077" i="1"/>
  <c r="AS3077" i="1" s="1"/>
  <c r="F3078" i="1"/>
  <c r="AS3078" i="1" s="1"/>
  <c r="F3079" i="1"/>
  <c r="AS3079" i="1" s="1"/>
  <c r="F3080" i="1"/>
  <c r="AS3080" i="1" s="1"/>
  <c r="F3081" i="1"/>
  <c r="AS3081" i="1" s="1"/>
  <c r="F3082" i="1"/>
  <c r="AS3082" i="1" s="1"/>
  <c r="F3083" i="1"/>
  <c r="AS3083" i="1" s="1"/>
  <c r="F3084" i="1"/>
  <c r="AS3084" i="1" s="1"/>
  <c r="F3085" i="1"/>
  <c r="AS3085" i="1" s="1"/>
  <c r="F3086" i="1"/>
  <c r="AS3086" i="1" s="1"/>
  <c r="F3087" i="1"/>
  <c r="AS3087" i="1" s="1"/>
  <c r="F3088" i="1"/>
  <c r="AS3088" i="1" s="1"/>
  <c r="F3089" i="1"/>
  <c r="AS3089" i="1" s="1"/>
  <c r="F3090" i="1"/>
  <c r="AS3090" i="1" s="1"/>
  <c r="F3091" i="1"/>
  <c r="AS3091" i="1" s="1"/>
  <c r="F3092" i="1"/>
  <c r="AS3092" i="1" s="1"/>
  <c r="F3093" i="1"/>
  <c r="AS3093" i="1" s="1"/>
  <c r="F3094" i="1"/>
  <c r="AS3094" i="1" s="1"/>
  <c r="F3095" i="1"/>
  <c r="AS3095" i="1" s="1"/>
  <c r="F3096" i="1"/>
  <c r="AS3096" i="1" s="1"/>
  <c r="F3097" i="1"/>
  <c r="AS3097" i="1" s="1"/>
  <c r="F3098" i="1"/>
  <c r="AS3098" i="1" s="1"/>
  <c r="F3099" i="1"/>
  <c r="AS3099" i="1" s="1"/>
  <c r="F3100" i="1"/>
  <c r="AS3100" i="1" s="1"/>
  <c r="F3101" i="1"/>
  <c r="AS3101" i="1" s="1"/>
  <c r="F3102" i="1"/>
  <c r="AS3102" i="1" s="1"/>
  <c r="F3103" i="1"/>
  <c r="AS3103" i="1" s="1"/>
  <c r="F3104" i="1"/>
  <c r="AS3104" i="1" s="1"/>
  <c r="F3105" i="1"/>
  <c r="AS3105" i="1" s="1"/>
  <c r="F3106" i="1"/>
  <c r="AS3106" i="1" s="1"/>
  <c r="F3107" i="1"/>
  <c r="AS3107" i="1" s="1"/>
  <c r="F3108" i="1"/>
  <c r="AS3108" i="1" s="1"/>
  <c r="F3109" i="1"/>
  <c r="AS3109" i="1" s="1"/>
  <c r="F3110" i="1"/>
  <c r="AS3110" i="1" s="1"/>
  <c r="F3111" i="1"/>
  <c r="AS3111" i="1" s="1"/>
  <c r="F3112" i="1"/>
  <c r="AS3112" i="1" s="1"/>
  <c r="F3113" i="1"/>
  <c r="AS3113" i="1" s="1"/>
  <c r="F3114" i="1"/>
  <c r="AS3114" i="1" s="1"/>
  <c r="F3115" i="1"/>
  <c r="AS3115" i="1" s="1"/>
  <c r="F3116" i="1"/>
  <c r="AS3116" i="1" s="1"/>
  <c r="F3117" i="1"/>
  <c r="AS3117" i="1" s="1"/>
  <c r="F3118" i="1"/>
  <c r="AS3118" i="1" s="1"/>
  <c r="F3119" i="1"/>
  <c r="AS3119" i="1" s="1"/>
  <c r="F3120" i="1"/>
  <c r="AS3120" i="1" s="1"/>
  <c r="F3121" i="1"/>
  <c r="AS3121" i="1" s="1"/>
  <c r="F3122" i="1"/>
  <c r="AS3122" i="1" s="1"/>
  <c r="F3123" i="1"/>
  <c r="AS3123" i="1" s="1"/>
  <c r="F3124" i="1"/>
  <c r="AS3124" i="1" s="1"/>
  <c r="F3125" i="1"/>
  <c r="AS3125" i="1" s="1"/>
  <c r="F3126" i="1"/>
  <c r="AS3126" i="1" s="1"/>
  <c r="F3127" i="1"/>
  <c r="AS3127" i="1" s="1"/>
  <c r="F3128" i="1"/>
  <c r="AS3128" i="1" s="1"/>
  <c r="F3129" i="1"/>
  <c r="AS3129" i="1" s="1"/>
  <c r="F3130" i="1"/>
  <c r="AS3130" i="1" s="1"/>
  <c r="F3131" i="1"/>
  <c r="AS3131" i="1" s="1"/>
  <c r="F3132" i="1"/>
  <c r="AS3132" i="1" s="1"/>
  <c r="F3133" i="1"/>
  <c r="AS3133" i="1" s="1"/>
  <c r="F3134" i="1"/>
  <c r="AS3134" i="1" s="1"/>
  <c r="F3135" i="1"/>
  <c r="AS3135" i="1" s="1"/>
  <c r="F3136" i="1"/>
  <c r="AS3136" i="1" s="1"/>
  <c r="F3137" i="1"/>
  <c r="AS3137" i="1" s="1"/>
  <c r="F3138" i="1"/>
  <c r="AS3138" i="1" s="1"/>
  <c r="F3139" i="1"/>
  <c r="AS3139" i="1" s="1"/>
  <c r="F3140" i="1"/>
  <c r="AS3140" i="1" s="1"/>
  <c r="F3141" i="1"/>
  <c r="AS3141" i="1" s="1"/>
  <c r="F3142" i="1"/>
  <c r="AS3142" i="1" s="1"/>
  <c r="F3143" i="1"/>
  <c r="AS3143" i="1" s="1"/>
  <c r="F3144" i="1"/>
  <c r="AS3144" i="1" s="1"/>
  <c r="F3145" i="1"/>
  <c r="AS3145" i="1" s="1"/>
  <c r="F3146" i="1"/>
  <c r="AS3146" i="1" s="1"/>
  <c r="F3147" i="1"/>
  <c r="AS3147" i="1" s="1"/>
  <c r="F3148" i="1"/>
  <c r="AS3148" i="1" s="1"/>
  <c r="F3149" i="1"/>
  <c r="AS3149" i="1" s="1"/>
  <c r="F3150" i="1"/>
  <c r="AS3150" i="1" s="1"/>
  <c r="F3151" i="1"/>
  <c r="AS3151" i="1" s="1"/>
  <c r="F3152" i="1"/>
  <c r="AS3152" i="1" s="1"/>
  <c r="F3153" i="1"/>
  <c r="AS3153" i="1" s="1"/>
  <c r="F3154" i="1"/>
  <c r="AS3154" i="1" s="1"/>
  <c r="F3155" i="1"/>
  <c r="AS3155" i="1" s="1"/>
  <c r="F3156" i="1"/>
  <c r="AS3156" i="1" s="1"/>
  <c r="F3157" i="1"/>
  <c r="AS3157" i="1" s="1"/>
  <c r="F3158" i="1"/>
  <c r="AS3158" i="1" s="1"/>
  <c r="F3159" i="1"/>
  <c r="AS3159" i="1" s="1"/>
  <c r="F3160" i="1"/>
  <c r="AS3160" i="1" s="1"/>
  <c r="F3161" i="1"/>
  <c r="AS3161" i="1" s="1"/>
  <c r="F3162" i="1"/>
  <c r="AS3162" i="1" s="1"/>
  <c r="F3163" i="1"/>
  <c r="AS3163" i="1" s="1"/>
  <c r="F3164" i="1"/>
  <c r="AS3164" i="1" s="1"/>
  <c r="F3165" i="1"/>
  <c r="AS3165" i="1" s="1"/>
  <c r="F3166" i="1"/>
  <c r="AS3166" i="1" s="1"/>
  <c r="F3167" i="1"/>
  <c r="AS3167" i="1" s="1"/>
  <c r="F3168" i="1"/>
  <c r="AS3168" i="1" s="1"/>
  <c r="F3169" i="1"/>
  <c r="AS3169" i="1" s="1"/>
  <c r="F3170" i="1"/>
  <c r="AS3170" i="1" s="1"/>
  <c r="F3171" i="1"/>
  <c r="AS3171" i="1" s="1"/>
  <c r="F3172" i="1"/>
  <c r="AS3172" i="1" s="1"/>
  <c r="F3173" i="1"/>
  <c r="AS3173" i="1" s="1"/>
  <c r="F3174" i="1"/>
  <c r="AS3174" i="1" s="1"/>
  <c r="F3175" i="1"/>
  <c r="AS3175" i="1" s="1"/>
  <c r="F3176" i="1"/>
  <c r="AS3176" i="1" s="1"/>
  <c r="F3177" i="1"/>
  <c r="AS3177" i="1" s="1"/>
  <c r="F3178" i="1"/>
  <c r="AS3178" i="1" s="1"/>
  <c r="F3179" i="1"/>
  <c r="AS3179" i="1" s="1"/>
  <c r="F3180" i="1"/>
  <c r="AS3180" i="1" s="1"/>
  <c r="F3181" i="1"/>
  <c r="AS3181" i="1" s="1"/>
  <c r="F3182" i="1"/>
  <c r="AS3182" i="1" s="1"/>
  <c r="F3183" i="1"/>
  <c r="AS3183" i="1" s="1"/>
  <c r="F3184" i="1"/>
  <c r="AS3184" i="1" s="1"/>
  <c r="F3185" i="1"/>
  <c r="AS3185" i="1" s="1"/>
  <c r="F3186" i="1"/>
  <c r="AS3186" i="1" s="1"/>
  <c r="BA18" i="1"/>
  <c r="AZ17" i="1"/>
  <c r="E14" i="1"/>
  <c r="S14" i="1"/>
  <c r="AH17" i="1"/>
  <c r="V14" i="1"/>
  <c r="BA17" i="1"/>
  <c r="BA21" i="1"/>
  <c r="BA24" i="1"/>
  <c r="BA25" i="1"/>
  <c r="BA26" i="1"/>
  <c r="BA27" i="1"/>
  <c r="BA30" i="1"/>
  <c r="BA31" i="1"/>
  <c r="BA32" i="1"/>
  <c r="BA33" i="1"/>
  <c r="BA34" i="1"/>
  <c r="BA35" i="1"/>
  <c r="BA36" i="1"/>
  <c r="BA37" i="1"/>
  <c r="BA38" i="1"/>
  <c r="BA39" i="1"/>
  <c r="BA40" i="1"/>
  <c r="BA41" i="1"/>
  <c r="BA42" i="1"/>
  <c r="BA43" i="1"/>
  <c r="BA44" i="1"/>
  <c r="BA45" i="1"/>
  <c r="BA46" i="1"/>
  <c r="BA47" i="1"/>
  <c r="BA48" i="1"/>
  <c r="BA49" i="1"/>
  <c r="BA52" i="1"/>
  <c r="BA53" i="1"/>
  <c r="BA54" i="1"/>
  <c r="BA55" i="1"/>
  <c r="BA56" i="1"/>
  <c r="BA57" i="1"/>
  <c r="BA58" i="1"/>
  <c r="BA59" i="1"/>
  <c r="BA60" i="1"/>
  <c r="BA61" i="1"/>
  <c r="BA62" i="1"/>
  <c r="BA63" i="1"/>
  <c r="BA64" i="1"/>
  <c r="BA65" i="1"/>
  <c r="BA66" i="1"/>
  <c r="BA67" i="1"/>
  <c r="BA68" i="1"/>
  <c r="BA70" i="1"/>
  <c r="BA72" i="1"/>
  <c r="BA76" i="1"/>
  <c r="BA78" i="1"/>
  <c r="BA80" i="1"/>
  <c r="BA82" i="1"/>
  <c r="BA84" i="1"/>
  <c r="BA86" i="1"/>
  <c r="BA88" i="1"/>
  <c r="BA89" i="1"/>
  <c r="BA90" i="1"/>
  <c r="BA92" i="1"/>
  <c r="BA94" i="1"/>
  <c r="BA96" i="1"/>
  <c r="BA98" i="1"/>
  <c r="J99" i="1"/>
  <c r="BA99" i="1" s="1"/>
  <c r="J101" i="1"/>
  <c r="BA101" i="1" s="1"/>
  <c r="J102" i="1"/>
  <c r="BA102" i="1" s="1"/>
  <c r="J103" i="1"/>
  <c r="BA103" i="1" s="1"/>
  <c r="J104" i="1"/>
  <c r="BA104" i="1" s="1"/>
  <c r="J105" i="1"/>
  <c r="BA105" i="1" s="1"/>
  <c r="J106" i="1"/>
  <c r="BA106" i="1" s="1"/>
  <c r="J107" i="1"/>
  <c r="BA107" i="1" s="1"/>
  <c r="J108" i="1"/>
  <c r="BA108" i="1" s="1"/>
  <c r="J109" i="1"/>
  <c r="BA109" i="1" s="1"/>
  <c r="J110" i="1"/>
  <c r="BA110" i="1" s="1"/>
  <c r="J111" i="1"/>
  <c r="BA111" i="1" s="1"/>
  <c r="J112" i="1"/>
  <c r="BA112" i="1" s="1"/>
  <c r="J113" i="1"/>
  <c r="BA113" i="1" s="1"/>
  <c r="J114" i="1"/>
  <c r="BA114" i="1" s="1"/>
  <c r="J115" i="1"/>
  <c r="BA115" i="1" s="1"/>
  <c r="J116" i="1"/>
  <c r="BA116" i="1" s="1"/>
  <c r="J117" i="1"/>
  <c r="BA117" i="1" s="1"/>
  <c r="J118" i="1"/>
  <c r="BA118" i="1" s="1"/>
  <c r="J119" i="1"/>
  <c r="BA119" i="1" s="1"/>
  <c r="J120" i="1"/>
  <c r="BA120" i="1" s="1"/>
  <c r="J121" i="1"/>
  <c r="BA121" i="1" s="1"/>
  <c r="J122" i="1"/>
  <c r="BA122" i="1" s="1"/>
  <c r="J123" i="1"/>
  <c r="BA123" i="1" s="1"/>
  <c r="J124" i="1"/>
  <c r="BA124" i="1" s="1"/>
  <c r="J125" i="1"/>
  <c r="BA125" i="1" s="1"/>
  <c r="J126" i="1"/>
  <c r="BA126" i="1" s="1"/>
  <c r="J127" i="1"/>
  <c r="BA127" i="1" s="1"/>
  <c r="J128" i="1"/>
  <c r="BA128" i="1" s="1"/>
  <c r="J129" i="1"/>
  <c r="BA129" i="1" s="1"/>
  <c r="J130" i="1"/>
  <c r="BA130" i="1" s="1"/>
  <c r="J131" i="1"/>
  <c r="BA131" i="1" s="1"/>
  <c r="J132" i="1"/>
  <c r="BA132" i="1" s="1"/>
  <c r="J133" i="1"/>
  <c r="BA133" i="1" s="1"/>
  <c r="J134" i="1"/>
  <c r="BA134" i="1" s="1"/>
  <c r="J135" i="1"/>
  <c r="BA135" i="1" s="1"/>
  <c r="J136" i="1"/>
  <c r="BA136" i="1" s="1"/>
  <c r="J137" i="1"/>
  <c r="BA137" i="1" s="1"/>
  <c r="J138" i="1"/>
  <c r="BA138" i="1" s="1"/>
  <c r="J139" i="1"/>
  <c r="BA139" i="1" s="1"/>
  <c r="J140" i="1"/>
  <c r="BA140" i="1" s="1"/>
  <c r="J141" i="1"/>
  <c r="BA141" i="1" s="1"/>
  <c r="J142" i="1"/>
  <c r="BA142" i="1" s="1"/>
  <c r="J143" i="1"/>
  <c r="BA143" i="1" s="1"/>
  <c r="J144" i="1"/>
  <c r="BA144" i="1" s="1"/>
  <c r="J145" i="1"/>
  <c r="BA145" i="1" s="1"/>
  <c r="J146" i="1"/>
  <c r="BA146" i="1" s="1"/>
  <c r="J147" i="1"/>
  <c r="BA147" i="1" s="1"/>
  <c r="J148" i="1"/>
  <c r="BA148" i="1" s="1"/>
  <c r="J149" i="1"/>
  <c r="BA149" i="1" s="1"/>
  <c r="J150" i="1"/>
  <c r="BA150" i="1" s="1"/>
  <c r="J151" i="1"/>
  <c r="BA151" i="1" s="1"/>
  <c r="J152" i="1"/>
  <c r="BA152" i="1" s="1"/>
  <c r="J153" i="1"/>
  <c r="BA153" i="1" s="1"/>
  <c r="J154" i="1"/>
  <c r="BA154" i="1" s="1"/>
  <c r="J155" i="1"/>
  <c r="BA155" i="1" s="1"/>
  <c r="J156" i="1"/>
  <c r="BA156" i="1" s="1"/>
  <c r="J157" i="1"/>
  <c r="BA157" i="1" s="1"/>
  <c r="J158" i="1"/>
  <c r="BA158" i="1" s="1"/>
  <c r="J159" i="1"/>
  <c r="BA159" i="1" s="1"/>
  <c r="J160" i="1"/>
  <c r="BA160" i="1" s="1"/>
  <c r="J161" i="1"/>
  <c r="BA161" i="1" s="1"/>
  <c r="J162" i="1"/>
  <c r="BA162" i="1" s="1"/>
  <c r="J163" i="1"/>
  <c r="BA163" i="1" s="1"/>
  <c r="J164" i="1"/>
  <c r="BA164" i="1" s="1"/>
  <c r="J165" i="1"/>
  <c r="BA165" i="1" s="1"/>
  <c r="J166" i="1"/>
  <c r="BA166" i="1" s="1"/>
  <c r="J167" i="1"/>
  <c r="BA167" i="1" s="1"/>
  <c r="J168" i="1"/>
  <c r="BA168" i="1" s="1"/>
  <c r="J169" i="1"/>
  <c r="BA169" i="1" s="1"/>
  <c r="J170" i="1"/>
  <c r="BA170" i="1" s="1"/>
  <c r="J171" i="1"/>
  <c r="BA171" i="1" s="1"/>
  <c r="J172" i="1"/>
  <c r="BA172" i="1" s="1"/>
  <c r="J173" i="1"/>
  <c r="BA173" i="1" s="1"/>
  <c r="J174" i="1"/>
  <c r="BA174" i="1" s="1"/>
  <c r="J175" i="1"/>
  <c r="BA175" i="1" s="1"/>
  <c r="J176" i="1"/>
  <c r="BA176" i="1" s="1"/>
  <c r="J177" i="1"/>
  <c r="BA177" i="1" s="1"/>
  <c r="J178" i="1"/>
  <c r="BA178" i="1" s="1"/>
  <c r="J179" i="1"/>
  <c r="BA179" i="1" s="1"/>
  <c r="J180" i="1"/>
  <c r="BA180" i="1" s="1"/>
  <c r="J181" i="1"/>
  <c r="BA181" i="1" s="1"/>
  <c r="J182" i="1"/>
  <c r="BA182" i="1" s="1"/>
  <c r="J183" i="1"/>
  <c r="BA183" i="1" s="1"/>
  <c r="J184" i="1"/>
  <c r="BA184" i="1" s="1"/>
  <c r="J185" i="1"/>
  <c r="BA185" i="1" s="1"/>
  <c r="J186" i="1"/>
  <c r="BA186" i="1" s="1"/>
  <c r="J187" i="1"/>
  <c r="BA187" i="1" s="1"/>
  <c r="J188" i="1"/>
  <c r="BA188" i="1" s="1"/>
  <c r="J189" i="1"/>
  <c r="BA189" i="1" s="1"/>
  <c r="J190" i="1"/>
  <c r="BA190" i="1" s="1"/>
  <c r="J191" i="1"/>
  <c r="BA191" i="1" s="1"/>
  <c r="J192" i="1"/>
  <c r="BA192" i="1" s="1"/>
  <c r="J193" i="1"/>
  <c r="BA193" i="1" s="1"/>
  <c r="J194" i="1"/>
  <c r="BA194" i="1" s="1"/>
  <c r="J195" i="1"/>
  <c r="BA195" i="1" s="1"/>
  <c r="J196" i="1"/>
  <c r="BA196" i="1" s="1"/>
  <c r="J197" i="1"/>
  <c r="BA197" i="1" s="1"/>
  <c r="J198" i="1"/>
  <c r="BA198" i="1" s="1"/>
  <c r="J199" i="1"/>
  <c r="BA199" i="1" s="1"/>
  <c r="J200" i="1"/>
  <c r="BA200" i="1" s="1"/>
  <c r="J201" i="1"/>
  <c r="BA201" i="1" s="1"/>
  <c r="J202" i="1"/>
  <c r="BA202" i="1" s="1"/>
  <c r="J203" i="1"/>
  <c r="BA203" i="1" s="1"/>
  <c r="J204" i="1"/>
  <c r="BA204" i="1" s="1"/>
  <c r="J205" i="1"/>
  <c r="BA205" i="1" s="1"/>
  <c r="J206" i="1"/>
  <c r="BA206" i="1" s="1"/>
  <c r="J207" i="1"/>
  <c r="BA207" i="1" s="1"/>
  <c r="J208" i="1"/>
  <c r="BA208" i="1" s="1"/>
  <c r="J209" i="1"/>
  <c r="BA209" i="1" s="1"/>
  <c r="J210" i="1"/>
  <c r="BA210" i="1" s="1"/>
  <c r="J211" i="1"/>
  <c r="BA211" i="1" s="1"/>
  <c r="J212" i="1"/>
  <c r="BA212" i="1" s="1"/>
  <c r="J213" i="1"/>
  <c r="BA213" i="1" s="1"/>
  <c r="J214" i="1"/>
  <c r="BA214" i="1" s="1"/>
  <c r="J215" i="1"/>
  <c r="BA215" i="1" s="1"/>
  <c r="J216" i="1"/>
  <c r="BA216" i="1" s="1"/>
  <c r="J217" i="1"/>
  <c r="BA217" i="1" s="1"/>
  <c r="J218" i="1"/>
  <c r="BA218" i="1" s="1"/>
  <c r="J219" i="1"/>
  <c r="BA219" i="1" s="1"/>
  <c r="J220" i="1"/>
  <c r="BA220" i="1" s="1"/>
  <c r="J221" i="1"/>
  <c r="BA221" i="1" s="1"/>
  <c r="J222" i="1"/>
  <c r="BA222" i="1" s="1"/>
  <c r="J223" i="1"/>
  <c r="BA223" i="1" s="1"/>
  <c r="J224" i="1"/>
  <c r="BA224" i="1" s="1"/>
  <c r="J225" i="1"/>
  <c r="BA225" i="1" s="1"/>
  <c r="J226" i="1"/>
  <c r="BA226" i="1" s="1"/>
  <c r="J227" i="1"/>
  <c r="BA227" i="1" s="1"/>
  <c r="J228" i="1"/>
  <c r="BA228" i="1" s="1"/>
  <c r="J229" i="1"/>
  <c r="BA229" i="1" s="1"/>
  <c r="J230" i="1"/>
  <c r="BA230" i="1" s="1"/>
  <c r="J231" i="1"/>
  <c r="BA231" i="1" s="1"/>
  <c r="J232" i="1"/>
  <c r="BA232" i="1" s="1"/>
  <c r="J233" i="1"/>
  <c r="BA233" i="1" s="1"/>
  <c r="J234" i="1"/>
  <c r="BA234" i="1" s="1"/>
  <c r="J235" i="1"/>
  <c r="BA235" i="1" s="1"/>
  <c r="J236" i="1"/>
  <c r="BA236" i="1" s="1"/>
  <c r="J237" i="1"/>
  <c r="BA237" i="1" s="1"/>
  <c r="J238" i="1"/>
  <c r="BA238" i="1" s="1"/>
  <c r="J239" i="1"/>
  <c r="BA239" i="1" s="1"/>
  <c r="J240" i="1"/>
  <c r="BA240" i="1" s="1"/>
  <c r="J241" i="1"/>
  <c r="BA241" i="1" s="1"/>
  <c r="J242" i="1"/>
  <c r="BA242" i="1" s="1"/>
  <c r="J243" i="1"/>
  <c r="BA243" i="1" s="1"/>
  <c r="J244" i="1"/>
  <c r="BA244" i="1" s="1"/>
  <c r="J245" i="1"/>
  <c r="BA245" i="1" s="1"/>
  <c r="J246" i="1"/>
  <c r="BA246" i="1" s="1"/>
  <c r="J247" i="1"/>
  <c r="BA247" i="1" s="1"/>
  <c r="J248" i="1"/>
  <c r="BA248" i="1" s="1"/>
  <c r="J249" i="1"/>
  <c r="BA249" i="1" s="1"/>
  <c r="J250" i="1"/>
  <c r="BA250" i="1" s="1"/>
  <c r="J251" i="1"/>
  <c r="BA251" i="1" s="1"/>
  <c r="J252" i="1"/>
  <c r="BA252" i="1" s="1"/>
  <c r="J253" i="1"/>
  <c r="BA253" i="1" s="1"/>
  <c r="J254" i="1"/>
  <c r="BA254" i="1" s="1"/>
  <c r="J255" i="1"/>
  <c r="BA255" i="1" s="1"/>
  <c r="J256" i="1"/>
  <c r="BA256" i="1" s="1"/>
  <c r="J257" i="1"/>
  <c r="BA257" i="1" s="1"/>
  <c r="J258" i="1"/>
  <c r="BA258" i="1" s="1"/>
  <c r="J259" i="1"/>
  <c r="BA259" i="1" s="1"/>
  <c r="J260" i="1"/>
  <c r="BA260" i="1" s="1"/>
  <c r="J261" i="1"/>
  <c r="BA261" i="1" s="1"/>
  <c r="J262" i="1"/>
  <c r="BA262" i="1" s="1"/>
  <c r="J263" i="1"/>
  <c r="BA263" i="1" s="1"/>
  <c r="J264" i="1"/>
  <c r="BA264" i="1" s="1"/>
  <c r="J265" i="1"/>
  <c r="BA265" i="1" s="1"/>
  <c r="J266" i="1"/>
  <c r="BA266" i="1" s="1"/>
  <c r="J267" i="1"/>
  <c r="BA267" i="1" s="1"/>
  <c r="J268" i="1"/>
  <c r="BA268" i="1" s="1"/>
  <c r="J269" i="1"/>
  <c r="BA269" i="1" s="1"/>
  <c r="J270" i="1"/>
  <c r="BA270" i="1" s="1"/>
  <c r="J271" i="1"/>
  <c r="BA271" i="1" s="1"/>
  <c r="J272" i="1"/>
  <c r="BA272" i="1" s="1"/>
  <c r="J273" i="1"/>
  <c r="BA273" i="1" s="1"/>
  <c r="J274" i="1"/>
  <c r="BA274" i="1" s="1"/>
  <c r="J275" i="1"/>
  <c r="BA275" i="1" s="1"/>
  <c r="J276" i="1"/>
  <c r="BA276" i="1" s="1"/>
  <c r="J277" i="1"/>
  <c r="BA277" i="1" s="1"/>
  <c r="J278" i="1"/>
  <c r="BA278" i="1" s="1"/>
  <c r="J279" i="1"/>
  <c r="BA279" i="1" s="1"/>
  <c r="J280" i="1"/>
  <c r="BA280" i="1" s="1"/>
  <c r="J281" i="1"/>
  <c r="BA281" i="1" s="1"/>
  <c r="J282" i="1"/>
  <c r="BA282" i="1" s="1"/>
  <c r="J283" i="1"/>
  <c r="BA283" i="1" s="1"/>
  <c r="J284" i="1"/>
  <c r="BA284" i="1" s="1"/>
  <c r="J285" i="1"/>
  <c r="BA285" i="1" s="1"/>
  <c r="J286" i="1"/>
  <c r="BA286" i="1" s="1"/>
  <c r="J287" i="1"/>
  <c r="BA287" i="1" s="1"/>
  <c r="J288" i="1"/>
  <c r="BA288" i="1" s="1"/>
  <c r="J289" i="1"/>
  <c r="BA289" i="1" s="1"/>
  <c r="J290" i="1"/>
  <c r="BA290" i="1" s="1"/>
  <c r="J291" i="1"/>
  <c r="BA291" i="1" s="1"/>
  <c r="J292" i="1"/>
  <c r="BA292" i="1" s="1"/>
  <c r="J293" i="1"/>
  <c r="BA293" i="1" s="1"/>
  <c r="J294" i="1"/>
  <c r="BA294" i="1" s="1"/>
  <c r="J295" i="1"/>
  <c r="BA295" i="1" s="1"/>
  <c r="J296" i="1"/>
  <c r="BA296" i="1" s="1"/>
  <c r="J297" i="1"/>
  <c r="BA297" i="1" s="1"/>
  <c r="J298" i="1"/>
  <c r="BA298" i="1" s="1"/>
  <c r="J299" i="1"/>
  <c r="BA299" i="1" s="1"/>
  <c r="J300" i="1"/>
  <c r="BA300" i="1" s="1"/>
  <c r="J301" i="1"/>
  <c r="BA301" i="1" s="1"/>
  <c r="J302" i="1"/>
  <c r="BA302" i="1" s="1"/>
  <c r="J303" i="1"/>
  <c r="BA303" i="1" s="1"/>
  <c r="J304" i="1"/>
  <c r="BA304" i="1" s="1"/>
  <c r="J305" i="1"/>
  <c r="BA305" i="1" s="1"/>
  <c r="J306" i="1"/>
  <c r="BA306" i="1" s="1"/>
  <c r="J307" i="1"/>
  <c r="BA307" i="1" s="1"/>
  <c r="J308" i="1"/>
  <c r="BA308" i="1" s="1"/>
  <c r="J309" i="1"/>
  <c r="BA309" i="1" s="1"/>
  <c r="J310" i="1"/>
  <c r="BA310" i="1" s="1"/>
  <c r="J311" i="1"/>
  <c r="BA311" i="1" s="1"/>
  <c r="J312" i="1"/>
  <c r="BA312" i="1" s="1"/>
  <c r="J313" i="1"/>
  <c r="BA313" i="1" s="1"/>
  <c r="J314" i="1"/>
  <c r="BA314" i="1" s="1"/>
  <c r="J315" i="1"/>
  <c r="BA315" i="1" s="1"/>
  <c r="J316" i="1"/>
  <c r="BA316" i="1" s="1"/>
  <c r="J317" i="1"/>
  <c r="BA317" i="1" s="1"/>
  <c r="J318" i="1"/>
  <c r="BA318" i="1" s="1"/>
  <c r="J319" i="1"/>
  <c r="BA319" i="1" s="1"/>
  <c r="J320" i="1"/>
  <c r="BA320" i="1" s="1"/>
  <c r="J321" i="1"/>
  <c r="BA321" i="1" s="1"/>
  <c r="J322" i="1"/>
  <c r="BA322" i="1" s="1"/>
  <c r="J323" i="1"/>
  <c r="BA323" i="1" s="1"/>
  <c r="J324" i="1"/>
  <c r="BA324" i="1" s="1"/>
  <c r="J325" i="1"/>
  <c r="BA325" i="1" s="1"/>
  <c r="J326" i="1"/>
  <c r="BA326" i="1" s="1"/>
  <c r="J327" i="1"/>
  <c r="BA327" i="1" s="1"/>
  <c r="J328" i="1"/>
  <c r="BA328" i="1" s="1"/>
  <c r="J329" i="1"/>
  <c r="BA329" i="1" s="1"/>
  <c r="J330" i="1"/>
  <c r="BA330" i="1" s="1"/>
  <c r="J331" i="1"/>
  <c r="BA331" i="1" s="1"/>
  <c r="J332" i="1"/>
  <c r="BA332" i="1" s="1"/>
  <c r="J333" i="1"/>
  <c r="BA333" i="1" s="1"/>
  <c r="J334" i="1"/>
  <c r="BA334" i="1" s="1"/>
  <c r="J335" i="1"/>
  <c r="BA335" i="1" s="1"/>
  <c r="J336" i="1"/>
  <c r="BA336" i="1" s="1"/>
  <c r="J337" i="1"/>
  <c r="BA337" i="1" s="1"/>
  <c r="J338" i="1"/>
  <c r="BA338" i="1" s="1"/>
  <c r="J339" i="1"/>
  <c r="BA339" i="1" s="1"/>
  <c r="J340" i="1"/>
  <c r="BA340" i="1" s="1"/>
  <c r="J341" i="1"/>
  <c r="BA341" i="1" s="1"/>
  <c r="J342" i="1"/>
  <c r="BA342" i="1" s="1"/>
  <c r="J343" i="1"/>
  <c r="BA343" i="1" s="1"/>
  <c r="J344" i="1"/>
  <c r="BA344" i="1" s="1"/>
  <c r="J345" i="1"/>
  <c r="BA345" i="1" s="1"/>
  <c r="J346" i="1"/>
  <c r="BA346" i="1" s="1"/>
  <c r="J347" i="1"/>
  <c r="BA347" i="1" s="1"/>
  <c r="J348" i="1"/>
  <c r="BA348" i="1" s="1"/>
  <c r="J349" i="1"/>
  <c r="BA349" i="1" s="1"/>
  <c r="J350" i="1"/>
  <c r="BA350" i="1" s="1"/>
  <c r="J351" i="1"/>
  <c r="BA351" i="1" s="1"/>
  <c r="J352" i="1"/>
  <c r="BA352" i="1" s="1"/>
  <c r="J353" i="1"/>
  <c r="BA353" i="1" s="1"/>
  <c r="J354" i="1"/>
  <c r="BA354" i="1" s="1"/>
  <c r="J355" i="1"/>
  <c r="BA355" i="1" s="1"/>
  <c r="J356" i="1"/>
  <c r="BA356" i="1" s="1"/>
  <c r="J357" i="1"/>
  <c r="BA357" i="1" s="1"/>
  <c r="J358" i="1"/>
  <c r="BA358" i="1" s="1"/>
  <c r="J359" i="1"/>
  <c r="BA359" i="1" s="1"/>
  <c r="J360" i="1"/>
  <c r="BA360" i="1" s="1"/>
  <c r="J361" i="1"/>
  <c r="BA361" i="1" s="1"/>
  <c r="J362" i="1"/>
  <c r="BA362" i="1" s="1"/>
  <c r="J363" i="1"/>
  <c r="BA363" i="1" s="1"/>
  <c r="J364" i="1"/>
  <c r="BA364" i="1" s="1"/>
  <c r="J365" i="1"/>
  <c r="BA365" i="1" s="1"/>
  <c r="J366" i="1"/>
  <c r="BA366" i="1" s="1"/>
  <c r="J367" i="1"/>
  <c r="BA367" i="1" s="1"/>
  <c r="J368" i="1"/>
  <c r="BA368" i="1" s="1"/>
  <c r="J369" i="1"/>
  <c r="BA369" i="1" s="1"/>
  <c r="J370" i="1"/>
  <c r="BA370" i="1" s="1"/>
  <c r="J371" i="1"/>
  <c r="BA371" i="1" s="1"/>
  <c r="J372" i="1"/>
  <c r="BA372" i="1" s="1"/>
  <c r="J373" i="1"/>
  <c r="BA373" i="1" s="1"/>
  <c r="J374" i="1"/>
  <c r="BA374" i="1" s="1"/>
  <c r="J375" i="1"/>
  <c r="BA375" i="1" s="1"/>
  <c r="J376" i="1"/>
  <c r="BA376" i="1" s="1"/>
  <c r="J377" i="1"/>
  <c r="BA377" i="1" s="1"/>
  <c r="J378" i="1"/>
  <c r="BA378" i="1" s="1"/>
  <c r="J379" i="1"/>
  <c r="BA379" i="1" s="1"/>
  <c r="J380" i="1"/>
  <c r="BA380" i="1" s="1"/>
  <c r="J381" i="1"/>
  <c r="BA381" i="1" s="1"/>
  <c r="J382" i="1"/>
  <c r="BA382" i="1" s="1"/>
  <c r="J383" i="1"/>
  <c r="BA383" i="1" s="1"/>
  <c r="J384" i="1"/>
  <c r="BA384" i="1" s="1"/>
  <c r="J385" i="1"/>
  <c r="BA385" i="1" s="1"/>
  <c r="J386" i="1"/>
  <c r="BA386" i="1" s="1"/>
  <c r="J387" i="1"/>
  <c r="BA387" i="1" s="1"/>
  <c r="J388" i="1"/>
  <c r="BA388" i="1" s="1"/>
  <c r="J389" i="1"/>
  <c r="BA389" i="1" s="1"/>
  <c r="J390" i="1"/>
  <c r="BA390" i="1" s="1"/>
  <c r="J391" i="1"/>
  <c r="BA391" i="1" s="1"/>
  <c r="J392" i="1"/>
  <c r="BA392" i="1" s="1"/>
  <c r="J393" i="1"/>
  <c r="BA393" i="1" s="1"/>
  <c r="J394" i="1"/>
  <c r="BA394" i="1" s="1"/>
  <c r="J395" i="1"/>
  <c r="BA395" i="1" s="1"/>
  <c r="J396" i="1"/>
  <c r="BA396" i="1" s="1"/>
  <c r="J397" i="1"/>
  <c r="BA397" i="1" s="1"/>
  <c r="J398" i="1"/>
  <c r="BA398" i="1" s="1"/>
  <c r="J399" i="1"/>
  <c r="BA399" i="1" s="1"/>
  <c r="J400" i="1"/>
  <c r="BA400" i="1" s="1"/>
  <c r="J401" i="1"/>
  <c r="BA401" i="1" s="1"/>
  <c r="J402" i="1"/>
  <c r="BA402" i="1" s="1"/>
  <c r="J403" i="1"/>
  <c r="BA403" i="1" s="1"/>
  <c r="J404" i="1"/>
  <c r="BA404" i="1" s="1"/>
  <c r="J405" i="1"/>
  <c r="BA405" i="1" s="1"/>
  <c r="J406" i="1"/>
  <c r="BA406" i="1" s="1"/>
  <c r="J407" i="1"/>
  <c r="BA407" i="1" s="1"/>
  <c r="J408" i="1"/>
  <c r="BA408" i="1" s="1"/>
  <c r="J409" i="1"/>
  <c r="BA409" i="1" s="1"/>
  <c r="J410" i="1"/>
  <c r="BA410" i="1" s="1"/>
  <c r="J411" i="1"/>
  <c r="BA411" i="1" s="1"/>
  <c r="J412" i="1"/>
  <c r="BA412" i="1" s="1"/>
  <c r="J413" i="1"/>
  <c r="BA413" i="1" s="1"/>
  <c r="J414" i="1"/>
  <c r="BA414" i="1" s="1"/>
  <c r="J415" i="1"/>
  <c r="BA415" i="1" s="1"/>
  <c r="J416" i="1"/>
  <c r="BA416" i="1" s="1"/>
  <c r="J417" i="1"/>
  <c r="BA417" i="1" s="1"/>
  <c r="J418" i="1"/>
  <c r="BA418" i="1" s="1"/>
  <c r="J419" i="1"/>
  <c r="BA419" i="1" s="1"/>
  <c r="J420" i="1"/>
  <c r="BA420" i="1" s="1"/>
  <c r="J421" i="1"/>
  <c r="BA421" i="1" s="1"/>
  <c r="J422" i="1"/>
  <c r="BA422" i="1" s="1"/>
  <c r="J423" i="1"/>
  <c r="BA423" i="1" s="1"/>
  <c r="J424" i="1"/>
  <c r="BA424" i="1" s="1"/>
  <c r="J425" i="1"/>
  <c r="BA425" i="1" s="1"/>
  <c r="J426" i="1"/>
  <c r="BA426" i="1" s="1"/>
  <c r="J427" i="1"/>
  <c r="BA427" i="1" s="1"/>
  <c r="J428" i="1"/>
  <c r="BA428" i="1" s="1"/>
  <c r="J429" i="1"/>
  <c r="BA429" i="1" s="1"/>
  <c r="J430" i="1"/>
  <c r="BA430" i="1" s="1"/>
  <c r="J431" i="1"/>
  <c r="BA431" i="1" s="1"/>
  <c r="J432" i="1"/>
  <c r="BA432" i="1" s="1"/>
  <c r="J433" i="1"/>
  <c r="BA433" i="1" s="1"/>
  <c r="J434" i="1"/>
  <c r="BA434" i="1" s="1"/>
  <c r="J435" i="1"/>
  <c r="BA435" i="1" s="1"/>
  <c r="J436" i="1"/>
  <c r="BA436" i="1" s="1"/>
  <c r="J437" i="1"/>
  <c r="BA437" i="1" s="1"/>
  <c r="J438" i="1"/>
  <c r="BA438" i="1" s="1"/>
  <c r="J439" i="1"/>
  <c r="BA439" i="1" s="1"/>
  <c r="J440" i="1"/>
  <c r="BA440" i="1" s="1"/>
  <c r="J441" i="1"/>
  <c r="BA441" i="1" s="1"/>
  <c r="J442" i="1"/>
  <c r="BA442" i="1" s="1"/>
  <c r="J443" i="1"/>
  <c r="BA443" i="1" s="1"/>
  <c r="J444" i="1"/>
  <c r="BA444" i="1" s="1"/>
  <c r="J445" i="1"/>
  <c r="BA445" i="1" s="1"/>
  <c r="J446" i="1"/>
  <c r="BA446" i="1" s="1"/>
  <c r="J447" i="1"/>
  <c r="BA447" i="1" s="1"/>
  <c r="J448" i="1"/>
  <c r="BA448" i="1" s="1"/>
  <c r="J449" i="1"/>
  <c r="BA449" i="1" s="1"/>
  <c r="J450" i="1"/>
  <c r="BA450" i="1" s="1"/>
  <c r="J451" i="1"/>
  <c r="BA451" i="1" s="1"/>
  <c r="J452" i="1"/>
  <c r="BA452" i="1" s="1"/>
  <c r="J453" i="1"/>
  <c r="BA453" i="1" s="1"/>
  <c r="J454" i="1"/>
  <c r="BA454" i="1" s="1"/>
  <c r="J455" i="1"/>
  <c r="BA455" i="1" s="1"/>
  <c r="J456" i="1"/>
  <c r="BA456" i="1" s="1"/>
  <c r="J457" i="1"/>
  <c r="BA457" i="1" s="1"/>
  <c r="J458" i="1"/>
  <c r="BA458" i="1" s="1"/>
  <c r="J459" i="1"/>
  <c r="BA459" i="1" s="1"/>
  <c r="J460" i="1"/>
  <c r="BA460" i="1" s="1"/>
  <c r="J461" i="1"/>
  <c r="BA461" i="1" s="1"/>
  <c r="J462" i="1"/>
  <c r="BA462" i="1" s="1"/>
  <c r="J463" i="1"/>
  <c r="BA463" i="1" s="1"/>
  <c r="J464" i="1"/>
  <c r="BA464" i="1" s="1"/>
  <c r="J465" i="1"/>
  <c r="BA465" i="1" s="1"/>
  <c r="J466" i="1"/>
  <c r="BA466" i="1" s="1"/>
  <c r="J467" i="1"/>
  <c r="BA467" i="1" s="1"/>
  <c r="J468" i="1"/>
  <c r="BA468" i="1" s="1"/>
  <c r="J469" i="1"/>
  <c r="BA469" i="1" s="1"/>
  <c r="J470" i="1"/>
  <c r="BA470" i="1" s="1"/>
  <c r="J471" i="1"/>
  <c r="BA471" i="1" s="1"/>
  <c r="J472" i="1"/>
  <c r="BA472" i="1" s="1"/>
  <c r="J473" i="1"/>
  <c r="BA473" i="1" s="1"/>
  <c r="J474" i="1"/>
  <c r="BA474" i="1" s="1"/>
  <c r="J475" i="1"/>
  <c r="BA475" i="1" s="1"/>
  <c r="J476" i="1"/>
  <c r="BA476" i="1" s="1"/>
  <c r="J477" i="1"/>
  <c r="BA477" i="1" s="1"/>
  <c r="J478" i="1"/>
  <c r="BA478" i="1" s="1"/>
  <c r="J479" i="1"/>
  <c r="BA479" i="1" s="1"/>
  <c r="J480" i="1"/>
  <c r="BA480" i="1" s="1"/>
  <c r="J481" i="1"/>
  <c r="BA481" i="1" s="1"/>
  <c r="J482" i="1"/>
  <c r="BA482" i="1" s="1"/>
  <c r="J483" i="1"/>
  <c r="BA483" i="1" s="1"/>
  <c r="J484" i="1"/>
  <c r="BA484" i="1" s="1"/>
  <c r="J485" i="1"/>
  <c r="BA485" i="1" s="1"/>
  <c r="J486" i="1"/>
  <c r="BA486" i="1" s="1"/>
  <c r="J487" i="1"/>
  <c r="BA487" i="1" s="1"/>
  <c r="J488" i="1"/>
  <c r="BA488" i="1" s="1"/>
  <c r="J489" i="1"/>
  <c r="BA489" i="1" s="1"/>
  <c r="J490" i="1"/>
  <c r="BA490" i="1" s="1"/>
  <c r="J491" i="1"/>
  <c r="BA491" i="1" s="1"/>
  <c r="J492" i="1"/>
  <c r="BA492" i="1" s="1"/>
  <c r="J493" i="1"/>
  <c r="BA493" i="1" s="1"/>
  <c r="J494" i="1"/>
  <c r="BA494" i="1" s="1"/>
  <c r="J495" i="1"/>
  <c r="BA495" i="1" s="1"/>
  <c r="J496" i="1"/>
  <c r="BA496" i="1" s="1"/>
  <c r="J497" i="1"/>
  <c r="BA497" i="1" s="1"/>
  <c r="J498" i="1"/>
  <c r="BA498" i="1" s="1"/>
  <c r="J499" i="1"/>
  <c r="BA499" i="1" s="1"/>
  <c r="J500" i="1"/>
  <c r="BA500" i="1" s="1"/>
  <c r="J501" i="1"/>
  <c r="BA501" i="1" s="1"/>
  <c r="J502" i="1"/>
  <c r="BA502" i="1" s="1"/>
  <c r="J503" i="1"/>
  <c r="BA503" i="1" s="1"/>
  <c r="J504" i="1"/>
  <c r="BA504" i="1" s="1"/>
  <c r="J505" i="1"/>
  <c r="BA505" i="1" s="1"/>
  <c r="J506" i="1"/>
  <c r="BA506" i="1" s="1"/>
  <c r="J507" i="1"/>
  <c r="BA507" i="1" s="1"/>
  <c r="J508" i="1"/>
  <c r="BA508" i="1" s="1"/>
  <c r="J509" i="1"/>
  <c r="BA509" i="1" s="1"/>
  <c r="J510" i="1"/>
  <c r="BA510" i="1" s="1"/>
  <c r="J511" i="1"/>
  <c r="BA511" i="1" s="1"/>
  <c r="J512" i="1"/>
  <c r="BA512" i="1" s="1"/>
  <c r="J513" i="1"/>
  <c r="BA513" i="1" s="1"/>
  <c r="J514" i="1"/>
  <c r="BA514" i="1" s="1"/>
  <c r="J515" i="1"/>
  <c r="BA515" i="1" s="1"/>
  <c r="J516" i="1"/>
  <c r="BA516" i="1" s="1"/>
  <c r="J517" i="1"/>
  <c r="BA517" i="1" s="1"/>
  <c r="J518" i="1"/>
  <c r="BA518" i="1" s="1"/>
  <c r="J519" i="1"/>
  <c r="BA519" i="1" s="1"/>
  <c r="J520" i="1"/>
  <c r="BA520" i="1" s="1"/>
  <c r="J521" i="1"/>
  <c r="BA521" i="1" s="1"/>
  <c r="J522" i="1"/>
  <c r="BA522" i="1" s="1"/>
  <c r="J523" i="1"/>
  <c r="BA523" i="1" s="1"/>
  <c r="J524" i="1"/>
  <c r="BA524" i="1" s="1"/>
  <c r="J525" i="1"/>
  <c r="BA525" i="1" s="1"/>
  <c r="J526" i="1"/>
  <c r="BA526" i="1" s="1"/>
  <c r="J527" i="1"/>
  <c r="BA527" i="1" s="1"/>
  <c r="J528" i="1"/>
  <c r="BA528" i="1" s="1"/>
  <c r="J529" i="1"/>
  <c r="BA529" i="1" s="1"/>
  <c r="J530" i="1"/>
  <c r="BA530" i="1" s="1"/>
  <c r="J531" i="1"/>
  <c r="BA531" i="1" s="1"/>
  <c r="J532" i="1"/>
  <c r="BA532" i="1" s="1"/>
  <c r="J533" i="1"/>
  <c r="BA533" i="1" s="1"/>
  <c r="J534" i="1"/>
  <c r="BA534" i="1" s="1"/>
  <c r="J535" i="1"/>
  <c r="BA535" i="1" s="1"/>
  <c r="J536" i="1"/>
  <c r="BA536" i="1" s="1"/>
  <c r="J537" i="1"/>
  <c r="BA537" i="1" s="1"/>
  <c r="J538" i="1"/>
  <c r="BA538" i="1" s="1"/>
  <c r="J539" i="1"/>
  <c r="BA539" i="1" s="1"/>
  <c r="J540" i="1"/>
  <c r="BA540" i="1" s="1"/>
  <c r="J541" i="1"/>
  <c r="BA541" i="1" s="1"/>
  <c r="J542" i="1"/>
  <c r="BA542" i="1" s="1"/>
  <c r="J543" i="1"/>
  <c r="BA543" i="1" s="1"/>
  <c r="J544" i="1"/>
  <c r="BA544" i="1" s="1"/>
  <c r="J545" i="1"/>
  <c r="BA545" i="1" s="1"/>
  <c r="J546" i="1"/>
  <c r="BA546" i="1" s="1"/>
  <c r="J547" i="1"/>
  <c r="BA547" i="1" s="1"/>
  <c r="J548" i="1"/>
  <c r="BA548" i="1" s="1"/>
  <c r="J549" i="1"/>
  <c r="BA549" i="1" s="1"/>
  <c r="J550" i="1"/>
  <c r="BA550" i="1" s="1"/>
  <c r="J551" i="1"/>
  <c r="BA551" i="1" s="1"/>
  <c r="J552" i="1"/>
  <c r="BA552" i="1" s="1"/>
  <c r="J553" i="1"/>
  <c r="BA553" i="1" s="1"/>
  <c r="J554" i="1"/>
  <c r="BA554" i="1" s="1"/>
  <c r="J555" i="1"/>
  <c r="BA555" i="1" s="1"/>
  <c r="J556" i="1"/>
  <c r="BA556" i="1" s="1"/>
  <c r="J557" i="1"/>
  <c r="BA557" i="1" s="1"/>
  <c r="J558" i="1"/>
  <c r="BA558" i="1" s="1"/>
  <c r="J559" i="1"/>
  <c r="BA559" i="1" s="1"/>
  <c r="J560" i="1"/>
  <c r="BA560" i="1" s="1"/>
  <c r="J561" i="1"/>
  <c r="BA561" i="1" s="1"/>
  <c r="J562" i="1"/>
  <c r="BA562" i="1" s="1"/>
  <c r="J563" i="1"/>
  <c r="BA563" i="1" s="1"/>
  <c r="J564" i="1"/>
  <c r="BA564" i="1" s="1"/>
  <c r="J565" i="1"/>
  <c r="BA565" i="1" s="1"/>
  <c r="J566" i="1"/>
  <c r="BA566" i="1" s="1"/>
  <c r="J567" i="1"/>
  <c r="BA567" i="1" s="1"/>
  <c r="J568" i="1"/>
  <c r="BA568" i="1" s="1"/>
  <c r="J569" i="1"/>
  <c r="BA569" i="1" s="1"/>
  <c r="J570" i="1"/>
  <c r="BA570" i="1" s="1"/>
  <c r="J571" i="1"/>
  <c r="BA571" i="1" s="1"/>
  <c r="J572" i="1"/>
  <c r="BA572" i="1" s="1"/>
  <c r="J573" i="1"/>
  <c r="BA573" i="1" s="1"/>
  <c r="J574" i="1"/>
  <c r="BA574" i="1" s="1"/>
  <c r="J575" i="1"/>
  <c r="BA575" i="1" s="1"/>
  <c r="J576" i="1"/>
  <c r="BA576" i="1" s="1"/>
  <c r="J577" i="1"/>
  <c r="BA577" i="1" s="1"/>
  <c r="J578" i="1"/>
  <c r="BA578" i="1" s="1"/>
  <c r="J579" i="1"/>
  <c r="BA579" i="1" s="1"/>
  <c r="J580" i="1"/>
  <c r="BA580" i="1" s="1"/>
  <c r="J581" i="1"/>
  <c r="BA581" i="1" s="1"/>
  <c r="J582" i="1"/>
  <c r="BA582" i="1" s="1"/>
  <c r="J583" i="1"/>
  <c r="BA583" i="1" s="1"/>
  <c r="J584" i="1"/>
  <c r="BA584" i="1" s="1"/>
  <c r="J585" i="1"/>
  <c r="BA585" i="1" s="1"/>
  <c r="J586" i="1"/>
  <c r="BA586" i="1" s="1"/>
  <c r="J587" i="1"/>
  <c r="BA587" i="1" s="1"/>
  <c r="J588" i="1"/>
  <c r="BA588" i="1" s="1"/>
  <c r="J589" i="1"/>
  <c r="BA589" i="1" s="1"/>
  <c r="J590" i="1"/>
  <c r="BA590" i="1" s="1"/>
  <c r="J591" i="1"/>
  <c r="BA591" i="1" s="1"/>
  <c r="J592" i="1"/>
  <c r="BA592" i="1" s="1"/>
  <c r="J593" i="1"/>
  <c r="BA593" i="1" s="1"/>
  <c r="J594" i="1"/>
  <c r="BA594" i="1" s="1"/>
  <c r="J595" i="1"/>
  <c r="BA595" i="1" s="1"/>
  <c r="J596" i="1"/>
  <c r="BA596" i="1" s="1"/>
  <c r="J597" i="1"/>
  <c r="BA597" i="1" s="1"/>
  <c r="J598" i="1"/>
  <c r="BA598" i="1" s="1"/>
  <c r="J599" i="1"/>
  <c r="BA599" i="1" s="1"/>
  <c r="J600" i="1"/>
  <c r="BA600" i="1" s="1"/>
  <c r="J601" i="1"/>
  <c r="BA601" i="1" s="1"/>
  <c r="J602" i="1"/>
  <c r="BA602" i="1" s="1"/>
  <c r="J603" i="1"/>
  <c r="BA603" i="1" s="1"/>
  <c r="J604" i="1"/>
  <c r="BA604" i="1" s="1"/>
  <c r="J605" i="1"/>
  <c r="BA605" i="1" s="1"/>
  <c r="J606" i="1"/>
  <c r="BA606" i="1" s="1"/>
  <c r="J607" i="1"/>
  <c r="BA607" i="1" s="1"/>
  <c r="J608" i="1"/>
  <c r="BA608" i="1" s="1"/>
  <c r="J609" i="1"/>
  <c r="BA609" i="1" s="1"/>
  <c r="J610" i="1"/>
  <c r="BA610" i="1" s="1"/>
  <c r="J611" i="1"/>
  <c r="BA611" i="1" s="1"/>
  <c r="J612" i="1"/>
  <c r="BA612" i="1" s="1"/>
  <c r="J613" i="1"/>
  <c r="BA613" i="1" s="1"/>
  <c r="J614" i="1"/>
  <c r="BA614" i="1" s="1"/>
  <c r="J615" i="1"/>
  <c r="BA615" i="1" s="1"/>
  <c r="J616" i="1"/>
  <c r="BA616" i="1" s="1"/>
  <c r="J617" i="1"/>
  <c r="BA617" i="1" s="1"/>
  <c r="J618" i="1"/>
  <c r="BA618" i="1" s="1"/>
  <c r="J619" i="1"/>
  <c r="BA619" i="1" s="1"/>
  <c r="J620" i="1"/>
  <c r="BA620" i="1" s="1"/>
  <c r="J621" i="1"/>
  <c r="BA621" i="1" s="1"/>
  <c r="J622" i="1"/>
  <c r="BA622" i="1" s="1"/>
  <c r="J623" i="1"/>
  <c r="BA623" i="1" s="1"/>
  <c r="J624" i="1"/>
  <c r="BA624" i="1" s="1"/>
  <c r="J625" i="1"/>
  <c r="BA625" i="1" s="1"/>
  <c r="J626" i="1"/>
  <c r="BA626" i="1" s="1"/>
  <c r="J627" i="1"/>
  <c r="BA627" i="1" s="1"/>
  <c r="J628" i="1"/>
  <c r="BA628" i="1" s="1"/>
  <c r="J629" i="1"/>
  <c r="BA629" i="1" s="1"/>
  <c r="J630" i="1"/>
  <c r="BA630" i="1" s="1"/>
  <c r="J631" i="1"/>
  <c r="BA631" i="1" s="1"/>
  <c r="J632" i="1"/>
  <c r="BA632" i="1" s="1"/>
  <c r="J633" i="1"/>
  <c r="BA633" i="1" s="1"/>
  <c r="J634" i="1"/>
  <c r="BA634" i="1" s="1"/>
  <c r="J635" i="1"/>
  <c r="BA635" i="1" s="1"/>
  <c r="J636" i="1"/>
  <c r="BA636" i="1" s="1"/>
  <c r="J637" i="1"/>
  <c r="BA637" i="1" s="1"/>
  <c r="J638" i="1"/>
  <c r="BA638" i="1" s="1"/>
  <c r="J639" i="1"/>
  <c r="BA639" i="1" s="1"/>
  <c r="J640" i="1"/>
  <c r="BA640" i="1" s="1"/>
  <c r="J641" i="1"/>
  <c r="BA641" i="1" s="1"/>
  <c r="J642" i="1"/>
  <c r="BA642" i="1" s="1"/>
  <c r="J643" i="1"/>
  <c r="BA643" i="1" s="1"/>
  <c r="J644" i="1"/>
  <c r="BA644" i="1" s="1"/>
  <c r="J645" i="1"/>
  <c r="BA645" i="1" s="1"/>
  <c r="J646" i="1"/>
  <c r="BA646" i="1" s="1"/>
  <c r="J647" i="1"/>
  <c r="BA647" i="1" s="1"/>
  <c r="J648" i="1"/>
  <c r="BA648" i="1" s="1"/>
  <c r="J649" i="1"/>
  <c r="BA649" i="1" s="1"/>
  <c r="J650" i="1"/>
  <c r="BA650" i="1" s="1"/>
  <c r="J651" i="1"/>
  <c r="BA651" i="1" s="1"/>
  <c r="J652" i="1"/>
  <c r="BA652" i="1" s="1"/>
  <c r="J653" i="1"/>
  <c r="BA653" i="1" s="1"/>
  <c r="J654" i="1"/>
  <c r="BA654" i="1" s="1"/>
  <c r="J655" i="1"/>
  <c r="BA655" i="1" s="1"/>
  <c r="J656" i="1"/>
  <c r="BA656" i="1" s="1"/>
  <c r="J657" i="1"/>
  <c r="BA657" i="1" s="1"/>
  <c r="J658" i="1"/>
  <c r="BA658" i="1" s="1"/>
  <c r="J659" i="1"/>
  <c r="BA659" i="1" s="1"/>
  <c r="J660" i="1"/>
  <c r="BA660" i="1" s="1"/>
  <c r="J661" i="1"/>
  <c r="BA661" i="1" s="1"/>
  <c r="J662" i="1"/>
  <c r="BA662" i="1" s="1"/>
  <c r="J663" i="1"/>
  <c r="BA663" i="1" s="1"/>
  <c r="J664" i="1"/>
  <c r="BA664" i="1" s="1"/>
  <c r="J665" i="1"/>
  <c r="BA665" i="1" s="1"/>
  <c r="J666" i="1"/>
  <c r="BA666" i="1" s="1"/>
  <c r="J667" i="1"/>
  <c r="BA667" i="1" s="1"/>
  <c r="J668" i="1"/>
  <c r="BA668" i="1" s="1"/>
  <c r="J669" i="1"/>
  <c r="BA669" i="1" s="1"/>
  <c r="J670" i="1"/>
  <c r="BA670" i="1" s="1"/>
  <c r="J671" i="1"/>
  <c r="BA671" i="1" s="1"/>
  <c r="J672" i="1"/>
  <c r="BA672" i="1" s="1"/>
  <c r="J673" i="1"/>
  <c r="BA673" i="1" s="1"/>
  <c r="J674" i="1"/>
  <c r="BA674" i="1" s="1"/>
  <c r="J675" i="1"/>
  <c r="BA675" i="1" s="1"/>
  <c r="J676" i="1"/>
  <c r="BA676" i="1" s="1"/>
  <c r="J677" i="1"/>
  <c r="BA677" i="1" s="1"/>
  <c r="J678" i="1"/>
  <c r="BA678" i="1" s="1"/>
  <c r="J679" i="1"/>
  <c r="BA679" i="1" s="1"/>
  <c r="J680" i="1"/>
  <c r="BA680" i="1" s="1"/>
  <c r="J681" i="1"/>
  <c r="BA681" i="1" s="1"/>
  <c r="J682" i="1"/>
  <c r="BA682" i="1" s="1"/>
  <c r="J683" i="1"/>
  <c r="BA683" i="1" s="1"/>
  <c r="J684" i="1"/>
  <c r="BA684" i="1" s="1"/>
  <c r="J685" i="1"/>
  <c r="BA685" i="1" s="1"/>
  <c r="J686" i="1"/>
  <c r="BA686" i="1" s="1"/>
  <c r="J687" i="1"/>
  <c r="BA687" i="1" s="1"/>
  <c r="J688" i="1"/>
  <c r="BA688" i="1" s="1"/>
  <c r="J689" i="1"/>
  <c r="BA689" i="1" s="1"/>
  <c r="J690" i="1"/>
  <c r="BA690" i="1" s="1"/>
  <c r="J691" i="1"/>
  <c r="BA691" i="1" s="1"/>
  <c r="J692" i="1"/>
  <c r="BA692" i="1" s="1"/>
  <c r="J693" i="1"/>
  <c r="BA693" i="1" s="1"/>
  <c r="J694" i="1"/>
  <c r="BA694" i="1" s="1"/>
  <c r="J695" i="1"/>
  <c r="BA695" i="1" s="1"/>
  <c r="J696" i="1"/>
  <c r="BA696" i="1" s="1"/>
  <c r="J697" i="1"/>
  <c r="BA697" i="1" s="1"/>
  <c r="J698" i="1"/>
  <c r="BA698" i="1" s="1"/>
  <c r="J699" i="1"/>
  <c r="BA699" i="1" s="1"/>
  <c r="J700" i="1"/>
  <c r="BA700" i="1" s="1"/>
  <c r="J701" i="1"/>
  <c r="BA701" i="1" s="1"/>
  <c r="J702" i="1"/>
  <c r="BA702" i="1" s="1"/>
  <c r="J703" i="1"/>
  <c r="BA703" i="1" s="1"/>
  <c r="J704" i="1"/>
  <c r="BA704" i="1" s="1"/>
  <c r="J705" i="1"/>
  <c r="BA705" i="1" s="1"/>
  <c r="J706" i="1"/>
  <c r="BA706" i="1" s="1"/>
  <c r="J707" i="1"/>
  <c r="BA707" i="1" s="1"/>
  <c r="J708" i="1"/>
  <c r="BA708" i="1" s="1"/>
  <c r="J709" i="1"/>
  <c r="BA709" i="1" s="1"/>
  <c r="J710" i="1"/>
  <c r="BA710" i="1" s="1"/>
  <c r="J711" i="1"/>
  <c r="BA711" i="1" s="1"/>
  <c r="J712" i="1"/>
  <c r="BA712" i="1" s="1"/>
  <c r="J713" i="1"/>
  <c r="BA713" i="1" s="1"/>
  <c r="J714" i="1"/>
  <c r="BA714" i="1" s="1"/>
  <c r="J715" i="1"/>
  <c r="BA715" i="1" s="1"/>
  <c r="J716" i="1"/>
  <c r="BA716" i="1" s="1"/>
  <c r="J717" i="1"/>
  <c r="BA717" i="1" s="1"/>
  <c r="J718" i="1"/>
  <c r="BA718" i="1" s="1"/>
  <c r="J719" i="1"/>
  <c r="BA719" i="1" s="1"/>
  <c r="J720" i="1"/>
  <c r="BA720" i="1" s="1"/>
  <c r="J721" i="1"/>
  <c r="BA721" i="1" s="1"/>
  <c r="J722" i="1"/>
  <c r="BA722" i="1" s="1"/>
  <c r="J723" i="1"/>
  <c r="BA723" i="1" s="1"/>
  <c r="J724" i="1"/>
  <c r="BA724" i="1" s="1"/>
  <c r="J725" i="1"/>
  <c r="BA725" i="1" s="1"/>
  <c r="J726" i="1"/>
  <c r="BA726" i="1" s="1"/>
  <c r="J727" i="1"/>
  <c r="BA727" i="1" s="1"/>
  <c r="J728" i="1"/>
  <c r="BA728" i="1" s="1"/>
  <c r="J729" i="1"/>
  <c r="BA729" i="1" s="1"/>
  <c r="J730" i="1"/>
  <c r="BA730" i="1" s="1"/>
  <c r="J731" i="1"/>
  <c r="BA731" i="1" s="1"/>
  <c r="J732" i="1"/>
  <c r="BA732" i="1" s="1"/>
  <c r="J733" i="1"/>
  <c r="BA733" i="1" s="1"/>
  <c r="J734" i="1"/>
  <c r="BA734" i="1" s="1"/>
  <c r="J735" i="1"/>
  <c r="BA735" i="1" s="1"/>
  <c r="J736" i="1"/>
  <c r="BA736" i="1" s="1"/>
  <c r="J737" i="1"/>
  <c r="BA737" i="1" s="1"/>
  <c r="J738" i="1"/>
  <c r="BA738" i="1" s="1"/>
  <c r="J739" i="1"/>
  <c r="BA739" i="1" s="1"/>
  <c r="J740" i="1"/>
  <c r="BA740" i="1" s="1"/>
  <c r="J741" i="1"/>
  <c r="BA741" i="1" s="1"/>
  <c r="J742" i="1"/>
  <c r="BA742" i="1" s="1"/>
  <c r="J743" i="1"/>
  <c r="BA743" i="1" s="1"/>
  <c r="J744" i="1"/>
  <c r="BA744" i="1" s="1"/>
  <c r="J745" i="1"/>
  <c r="BA745" i="1" s="1"/>
  <c r="J746" i="1"/>
  <c r="BA746" i="1" s="1"/>
  <c r="J747" i="1"/>
  <c r="BA747" i="1" s="1"/>
  <c r="J748" i="1"/>
  <c r="BA748" i="1" s="1"/>
  <c r="J749" i="1"/>
  <c r="BA749" i="1" s="1"/>
  <c r="J750" i="1"/>
  <c r="BA750" i="1" s="1"/>
  <c r="J751" i="1"/>
  <c r="BA751" i="1" s="1"/>
  <c r="J752" i="1"/>
  <c r="BA752" i="1" s="1"/>
  <c r="J753" i="1"/>
  <c r="BA753" i="1" s="1"/>
  <c r="J754" i="1"/>
  <c r="BA754" i="1" s="1"/>
  <c r="J755" i="1"/>
  <c r="BA755" i="1" s="1"/>
  <c r="J756" i="1"/>
  <c r="BA756" i="1" s="1"/>
  <c r="J757" i="1"/>
  <c r="BA757" i="1" s="1"/>
  <c r="J758" i="1"/>
  <c r="BA758" i="1" s="1"/>
  <c r="J759" i="1"/>
  <c r="BA759" i="1" s="1"/>
  <c r="J760" i="1"/>
  <c r="BA760" i="1" s="1"/>
  <c r="J761" i="1"/>
  <c r="BA761" i="1" s="1"/>
  <c r="J762" i="1"/>
  <c r="BA762" i="1" s="1"/>
  <c r="J763" i="1"/>
  <c r="BA763" i="1" s="1"/>
  <c r="J764" i="1"/>
  <c r="BA764" i="1" s="1"/>
  <c r="J765" i="1"/>
  <c r="BA765" i="1" s="1"/>
  <c r="J766" i="1"/>
  <c r="BA766" i="1" s="1"/>
  <c r="J767" i="1"/>
  <c r="BA767" i="1" s="1"/>
  <c r="J768" i="1"/>
  <c r="BA768" i="1" s="1"/>
  <c r="J769" i="1"/>
  <c r="BA769" i="1" s="1"/>
  <c r="J770" i="1"/>
  <c r="BA770" i="1" s="1"/>
  <c r="J771" i="1"/>
  <c r="BA771" i="1" s="1"/>
  <c r="J772" i="1"/>
  <c r="BA772" i="1" s="1"/>
  <c r="J773" i="1"/>
  <c r="BA773" i="1" s="1"/>
  <c r="J774" i="1"/>
  <c r="BA774" i="1" s="1"/>
  <c r="J775" i="1"/>
  <c r="BA775" i="1" s="1"/>
  <c r="J776" i="1"/>
  <c r="BA776" i="1" s="1"/>
  <c r="J777" i="1"/>
  <c r="BA777" i="1" s="1"/>
  <c r="J778" i="1"/>
  <c r="BA778" i="1" s="1"/>
  <c r="J779" i="1"/>
  <c r="BA779" i="1" s="1"/>
  <c r="J780" i="1"/>
  <c r="BA780" i="1" s="1"/>
  <c r="J781" i="1"/>
  <c r="BA781" i="1" s="1"/>
  <c r="J782" i="1"/>
  <c r="BA782" i="1" s="1"/>
  <c r="J783" i="1"/>
  <c r="BA783" i="1" s="1"/>
  <c r="J784" i="1"/>
  <c r="BA784" i="1" s="1"/>
  <c r="J785" i="1"/>
  <c r="BA785" i="1" s="1"/>
  <c r="J786" i="1"/>
  <c r="BA786" i="1" s="1"/>
  <c r="J787" i="1"/>
  <c r="BA787" i="1" s="1"/>
  <c r="J788" i="1"/>
  <c r="BA788" i="1" s="1"/>
  <c r="J789" i="1"/>
  <c r="BA789" i="1" s="1"/>
  <c r="J790" i="1"/>
  <c r="BA790" i="1" s="1"/>
  <c r="J791" i="1"/>
  <c r="BA791" i="1" s="1"/>
  <c r="J792" i="1"/>
  <c r="BA792" i="1" s="1"/>
  <c r="J793" i="1"/>
  <c r="BA793" i="1" s="1"/>
  <c r="J794" i="1"/>
  <c r="BA794" i="1" s="1"/>
  <c r="J795" i="1"/>
  <c r="BA795" i="1" s="1"/>
  <c r="J796" i="1"/>
  <c r="BA796" i="1" s="1"/>
  <c r="J797" i="1"/>
  <c r="BA797" i="1" s="1"/>
  <c r="J798" i="1"/>
  <c r="BA798" i="1" s="1"/>
  <c r="J799" i="1"/>
  <c r="BA799" i="1" s="1"/>
  <c r="J800" i="1"/>
  <c r="BA800" i="1" s="1"/>
  <c r="J801" i="1"/>
  <c r="BA801" i="1" s="1"/>
  <c r="J802" i="1"/>
  <c r="BA802" i="1" s="1"/>
  <c r="J803" i="1"/>
  <c r="BA803" i="1" s="1"/>
  <c r="J804" i="1"/>
  <c r="BA804" i="1" s="1"/>
  <c r="J805" i="1"/>
  <c r="BA805" i="1" s="1"/>
  <c r="J806" i="1"/>
  <c r="BA806" i="1" s="1"/>
  <c r="J807" i="1"/>
  <c r="BA807" i="1" s="1"/>
  <c r="J808" i="1"/>
  <c r="BA808" i="1" s="1"/>
  <c r="J809" i="1"/>
  <c r="BA809" i="1" s="1"/>
  <c r="J810" i="1"/>
  <c r="BA810" i="1" s="1"/>
  <c r="J811" i="1"/>
  <c r="BA811" i="1" s="1"/>
  <c r="J812" i="1"/>
  <c r="BA812" i="1" s="1"/>
  <c r="J813" i="1"/>
  <c r="BA813" i="1" s="1"/>
  <c r="J814" i="1"/>
  <c r="BA814" i="1" s="1"/>
  <c r="J815" i="1"/>
  <c r="BA815" i="1" s="1"/>
  <c r="J816" i="1"/>
  <c r="BA816" i="1" s="1"/>
  <c r="J817" i="1"/>
  <c r="BA817" i="1" s="1"/>
  <c r="J818" i="1"/>
  <c r="BA818" i="1" s="1"/>
  <c r="J819" i="1"/>
  <c r="BA819" i="1" s="1"/>
  <c r="J820" i="1"/>
  <c r="BA820" i="1" s="1"/>
  <c r="J821" i="1"/>
  <c r="BA821" i="1" s="1"/>
  <c r="J822" i="1"/>
  <c r="BA822" i="1" s="1"/>
  <c r="J823" i="1"/>
  <c r="BA823" i="1" s="1"/>
  <c r="J824" i="1"/>
  <c r="BA824" i="1" s="1"/>
  <c r="J825" i="1"/>
  <c r="BA825" i="1" s="1"/>
  <c r="J826" i="1"/>
  <c r="BA826" i="1" s="1"/>
  <c r="J827" i="1"/>
  <c r="BA827" i="1" s="1"/>
  <c r="J828" i="1"/>
  <c r="BA828" i="1" s="1"/>
  <c r="J829" i="1"/>
  <c r="BA829" i="1" s="1"/>
  <c r="J830" i="1"/>
  <c r="BA830" i="1" s="1"/>
  <c r="J831" i="1"/>
  <c r="BA831" i="1" s="1"/>
  <c r="J832" i="1"/>
  <c r="BA832" i="1" s="1"/>
  <c r="J833" i="1"/>
  <c r="BA833" i="1" s="1"/>
  <c r="J834" i="1"/>
  <c r="BA834" i="1" s="1"/>
  <c r="J835" i="1"/>
  <c r="BA835" i="1" s="1"/>
  <c r="J836" i="1"/>
  <c r="BA836" i="1" s="1"/>
  <c r="J837" i="1"/>
  <c r="BA837" i="1" s="1"/>
  <c r="J838" i="1"/>
  <c r="BA838" i="1" s="1"/>
  <c r="J839" i="1"/>
  <c r="BA839" i="1" s="1"/>
  <c r="J840" i="1"/>
  <c r="BA840" i="1" s="1"/>
  <c r="J841" i="1"/>
  <c r="BA841" i="1" s="1"/>
  <c r="J842" i="1"/>
  <c r="BA842" i="1" s="1"/>
  <c r="J843" i="1"/>
  <c r="BA843" i="1" s="1"/>
  <c r="J844" i="1"/>
  <c r="BA844" i="1" s="1"/>
  <c r="J845" i="1"/>
  <c r="BA845" i="1" s="1"/>
  <c r="J846" i="1"/>
  <c r="BA846" i="1" s="1"/>
  <c r="J847" i="1"/>
  <c r="BA847" i="1" s="1"/>
  <c r="J848" i="1"/>
  <c r="BA848" i="1" s="1"/>
  <c r="J849" i="1"/>
  <c r="BA849" i="1" s="1"/>
  <c r="J850" i="1"/>
  <c r="BA850" i="1" s="1"/>
  <c r="J851" i="1"/>
  <c r="BA851" i="1" s="1"/>
  <c r="J852" i="1"/>
  <c r="BA852" i="1" s="1"/>
  <c r="J853" i="1"/>
  <c r="BA853" i="1" s="1"/>
  <c r="J854" i="1"/>
  <c r="BA854" i="1" s="1"/>
  <c r="J855" i="1"/>
  <c r="BA855" i="1" s="1"/>
  <c r="J856" i="1"/>
  <c r="BA856" i="1" s="1"/>
  <c r="J857" i="1"/>
  <c r="BA857" i="1" s="1"/>
  <c r="J858" i="1"/>
  <c r="BA858" i="1" s="1"/>
  <c r="J859" i="1"/>
  <c r="BA859" i="1" s="1"/>
  <c r="J860" i="1"/>
  <c r="BA860" i="1" s="1"/>
  <c r="J861" i="1"/>
  <c r="BA861" i="1" s="1"/>
  <c r="J862" i="1"/>
  <c r="BA862" i="1" s="1"/>
  <c r="J863" i="1"/>
  <c r="BA863" i="1" s="1"/>
  <c r="J864" i="1"/>
  <c r="BA864" i="1" s="1"/>
  <c r="J865" i="1"/>
  <c r="BA865" i="1" s="1"/>
  <c r="J866" i="1"/>
  <c r="BA866" i="1" s="1"/>
  <c r="J867" i="1"/>
  <c r="BA867" i="1" s="1"/>
  <c r="J868" i="1"/>
  <c r="BA868" i="1" s="1"/>
  <c r="J869" i="1"/>
  <c r="BA869" i="1" s="1"/>
  <c r="J870" i="1"/>
  <c r="BA870" i="1" s="1"/>
  <c r="J871" i="1"/>
  <c r="BA871" i="1" s="1"/>
  <c r="J872" i="1"/>
  <c r="BA872" i="1" s="1"/>
  <c r="J873" i="1"/>
  <c r="BA873" i="1" s="1"/>
  <c r="J874" i="1"/>
  <c r="BA874" i="1" s="1"/>
  <c r="J875" i="1"/>
  <c r="BA875" i="1" s="1"/>
  <c r="J876" i="1"/>
  <c r="BA876" i="1" s="1"/>
  <c r="J877" i="1"/>
  <c r="BA877" i="1" s="1"/>
  <c r="J878" i="1"/>
  <c r="BA878" i="1" s="1"/>
  <c r="J879" i="1"/>
  <c r="BA879" i="1" s="1"/>
  <c r="J880" i="1"/>
  <c r="BA880" i="1" s="1"/>
  <c r="J881" i="1"/>
  <c r="BA881" i="1" s="1"/>
  <c r="J882" i="1"/>
  <c r="BA882" i="1" s="1"/>
  <c r="J883" i="1"/>
  <c r="BA883" i="1" s="1"/>
  <c r="J884" i="1"/>
  <c r="BA884" i="1" s="1"/>
  <c r="J885" i="1"/>
  <c r="BA885" i="1" s="1"/>
  <c r="J886" i="1"/>
  <c r="BA886" i="1" s="1"/>
  <c r="J887" i="1"/>
  <c r="BA887" i="1" s="1"/>
  <c r="J888" i="1"/>
  <c r="BA888" i="1" s="1"/>
  <c r="J889" i="1"/>
  <c r="BA889" i="1" s="1"/>
  <c r="J890" i="1"/>
  <c r="BA890" i="1" s="1"/>
  <c r="J891" i="1"/>
  <c r="BA891" i="1" s="1"/>
  <c r="J892" i="1"/>
  <c r="BA892" i="1" s="1"/>
  <c r="J893" i="1"/>
  <c r="BA893" i="1" s="1"/>
  <c r="J894" i="1"/>
  <c r="BA894" i="1" s="1"/>
  <c r="J895" i="1"/>
  <c r="BA895" i="1" s="1"/>
  <c r="J896" i="1"/>
  <c r="BA896" i="1" s="1"/>
  <c r="J897" i="1"/>
  <c r="BA897" i="1" s="1"/>
  <c r="J898" i="1"/>
  <c r="BA898" i="1" s="1"/>
  <c r="J899" i="1"/>
  <c r="BA899" i="1" s="1"/>
  <c r="J900" i="1"/>
  <c r="BA900" i="1" s="1"/>
  <c r="J901" i="1"/>
  <c r="BA901" i="1" s="1"/>
  <c r="J902" i="1"/>
  <c r="BA902" i="1" s="1"/>
  <c r="J903" i="1"/>
  <c r="BA903" i="1" s="1"/>
  <c r="J904" i="1"/>
  <c r="BA904" i="1" s="1"/>
  <c r="J905" i="1"/>
  <c r="BA905" i="1" s="1"/>
  <c r="J906" i="1"/>
  <c r="BA906" i="1" s="1"/>
  <c r="J907" i="1"/>
  <c r="BA907" i="1" s="1"/>
  <c r="J908" i="1"/>
  <c r="BA908" i="1" s="1"/>
  <c r="J909" i="1"/>
  <c r="BA909" i="1" s="1"/>
  <c r="J910" i="1"/>
  <c r="BA910" i="1" s="1"/>
  <c r="J911" i="1"/>
  <c r="BA911" i="1" s="1"/>
  <c r="J912" i="1"/>
  <c r="BA912" i="1" s="1"/>
  <c r="J913" i="1"/>
  <c r="BA913" i="1" s="1"/>
  <c r="J914" i="1"/>
  <c r="BA914" i="1" s="1"/>
  <c r="J915" i="1"/>
  <c r="BA915" i="1" s="1"/>
  <c r="J916" i="1"/>
  <c r="BA916" i="1" s="1"/>
  <c r="J917" i="1"/>
  <c r="BA917" i="1" s="1"/>
  <c r="J918" i="1"/>
  <c r="BA918" i="1" s="1"/>
  <c r="J919" i="1"/>
  <c r="BA919" i="1" s="1"/>
  <c r="J920" i="1"/>
  <c r="BA920" i="1" s="1"/>
  <c r="J921" i="1"/>
  <c r="BA921" i="1" s="1"/>
  <c r="J922" i="1"/>
  <c r="BA922" i="1" s="1"/>
  <c r="J923" i="1"/>
  <c r="BA923" i="1" s="1"/>
  <c r="J924" i="1"/>
  <c r="BA924" i="1" s="1"/>
  <c r="J925" i="1"/>
  <c r="BA925" i="1" s="1"/>
  <c r="J926" i="1"/>
  <c r="BA926" i="1" s="1"/>
  <c r="J927" i="1"/>
  <c r="BA927" i="1" s="1"/>
  <c r="J928" i="1"/>
  <c r="BA928" i="1" s="1"/>
  <c r="J929" i="1"/>
  <c r="BA929" i="1" s="1"/>
  <c r="J930" i="1"/>
  <c r="BA930" i="1" s="1"/>
  <c r="J931" i="1"/>
  <c r="BA931" i="1" s="1"/>
  <c r="J932" i="1"/>
  <c r="BA932" i="1" s="1"/>
  <c r="J933" i="1"/>
  <c r="BA933" i="1" s="1"/>
  <c r="J934" i="1"/>
  <c r="BA934" i="1" s="1"/>
  <c r="J935" i="1"/>
  <c r="BA935" i="1" s="1"/>
  <c r="J936" i="1"/>
  <c r="BA936" i="1" s="1"/>
  <c r="J937" i="1"/>
  <c r="BA937" i="1" s="1"/>
  <c r="J938" i="1"/>
  <c r="BA938" i="1" s="1"/>
  <c r="J939" i="1"/>
  <c r="BA939" i="1" s="1"/>
  <c r="J940" i="1"/>
  <c r="BA940" i="1" s="1"/>
  <c r="J941" i="1"/>
  <c r="BA941" i="1" s="1"/>
  <c r="J942" i="1"/>
  <c r="BA942" i="1" s="1"/>
  <c r="J943" i="1"/>
  <c r="BA943" i="1" s="1"/>
  <c r="J944" i="1"/>
  <c r="BA944" i="1" s="1"/>
  <c r="J945" i="1"/>
  <c r="BA945" i="1" s="1"/>
  <c r="J946" i="1"/>
  <c r="BA946" i="1" s="1"/>
  <c r="J947" i="1"/>
  <c r="BA947" i="1" s="1"/>
  <c r="J948" i="1"/>
  <c r="BA948" i="1" s="1"/>
  <c r="J949" i="1"/>
  <c r="BA949" i="1" s="1"/>
  <c r="J950" i="1"/>
  <c r="BA950" i="1" s="1"/>
  <c r="J951" i="1"/>
  <c r="BA951" i="1" s="1"/>
  <c r="J952" i="1"/>
  <c r="BA952" i="1" s="1"/>
  <c r="J953" i="1"/>
  <c r="BA953" i="1" s="1"/>
  <c r="J954" i="1"/>
  <c r="BA954" i="1" s="1"/>
  <c r="J955" i="1"/>
  <c r="BA955" i="1" s="1"/>
  <c r="J956" i="1"/>
  <c r="BA956" i="1" s="1"/>
  <c r="J957" i="1"/>
  <c r="BA957" i="1" s="1"/>
  <c r="J958" i="1"/>
  <c r="BA958" i="1" s="1"/>
  <c r="J959" i="1"/>
  <c r="BA959" i="1" s="1"/>
  <c r="J960" i="1"/>
  <c r="BA960" i="1" s="1"/>
  <c r="J961" i="1"/>
  <c r="BA961" i="1" s="1"/>
  <c r="J962" i="1"/>
  <c r="BA962" i="1" s="1"/>
  <c r="J963" i="1"/>
  <c r="BA963" i="1" s="1"/>
  <c r="J964" i="1"/>
  <c r="BA964" i="1" s="1"/>
  <c r="J965" i="1"/>
  <c r="BA965" i="1" s="1"/>
  <c r="J966" i="1"/>
  <c r="BA966" i="1" s="1"/>
  <c r="J967" i="1"/>
  <c r="BA967" i="1" s="1"/>
  <c r="J968" i="1"/>
  <c r="BA968" i="1" s="1"/>
  <c r="J969" i="1"/>
  <c r="BA969" i="1" s="1"/>
  <c r="J970" i="1"/>
  <c r="BA970" i="1" s="1"/>
  <c r="J971" i="1"/>
  <c r="BA971" i="1" s="1"/>
  <c r="J972" i="1"/>
  <c r="BA972" i="1" s="1"/>
  <c r="J973" i="1"/>
  <c r="BA973" i="1" s="1"/>
  <c r="J974" i="1"/>
  <c r="BA974" i="1" s="1"/>
  <c r="J975" i="1"/>
  <c r="BA975" i="1" s="1"/>
  <c r="J976" i="1"/>
  <c r="BA976" i="1" s="1"/>
  <c r="J977" i="1"/>
  <c r="BA977" i="1" s="1"/>
  <c r="J978" i="1"/>
  <c r="BA978" i="1" s="1"/>
  <c r="J979" i="1"/>
  <c r="BA979" i="1" s="1"/>
  <c r="J980" i="1"/>
  <c r="BA980" i="1" s="1"/>
  <c r="J981" i="1"/>
  <c r="BA981" i="1" s="1"/>
  <c r="J982" i="1"/>
  <c r="BA982" i="1" s="1"/>
  <c r="J983" i="1"/>
  <c r="BA983" i="1" s="1"/>
  <c r="J984" i="1"/>
  <c r="BA984" i="1" s="1"/>
  <c r="J985" i="1"/>
  <c r="BA985" i="1" s="1"/>
  <c r="J986" i="1"/>
  <c r="BA986" i="1" s="1"/>
  <c r="J987" i="1"/>
  <c r="BA987" i="1" s="1"/>
  <c r="J988" i="1"/>
  <c r="BA988" i="1" s="1"/>
  <c r="J989" i="1"/>
  <c r="BA989" i="1" s="1"/>
  <c r="J990" i="1"/>
  <c r="BA990" i="1" s="1"/>
  <c r="J991" i="1"/>
  <c r="BA991" i="1" s="1"/>
  <c r="J992" i="1"/>
  <c r="BA992" i="1" s="1"/>
  <c r="J993" i="1"/>
  <c r="BA993" i="1" s="1"/>
  <c r="J994" i="1"/>
  <c r="BA994" i="1" s="1"/>
  <c r="J995" i="1"/>
  <c r="BA995" i="1" s="1"/>
  <c r="J996" i="1"/>
  <c r="BA996" i="1" s="1"/>
  <c r="J997" i="1"/>
  <c r="BA997" i="1" s="1"/>
  <c r="J998" i="1"/>
  <c r="BA998" i="1" s="1"/>
  <c r="J999" i="1"/>
  <c r="BA999" i="1" s="1"/>
  <c r="J1000" i="1"/>
  <c r="BA1000" i="1" s="1"/>
  <c r="J1001" i="1"/>
  <c r="BA1001" i="1" s="1"/>
  <c r="J1002" i="1"/>
  <c r="BA1002" i="1" s="1"/>
  <c r="J1003" i="1"/>
  <c r="BA1003" i="1" s="1"/>
  <c r="J1004" i="1"/>
  <c r="BA1004" i="1" s="1"/>
  <c r="J1005" i="1"/>
  <c r="BA1005" i="1" s="1"/>
  <c r="J1006" i="1"/>
  <c r="BA1006" i="1" s="1"/>
  <c r="J1007" i="1"/>
  <c r="BA1007" i="1" s="1"/>
  <c r="J1008" i="1"/>
  <c r="BA1008" i="1" s="1"/>
  <c r="J1009" i="1"/>
  <c r="BA1009" i="1" s="1"/>
  <c r="J1010" i="1"/>
  <c r="BA1010" i="1" s="1"/>
  <c r="J1011" i="1"/>
  <c r="BA1011" i="1" s="1"/>
  <c r="J1012" i="1"/>
  <c r="BA1012" i="1" s="1"/>
  <c r="J1013" i="1"/>
  <c r="BA1013" i="1" s="1"/>
  <c r="J1014" i="1"/>
  <c r="BA1014" i="1" s="1"/>
  <c r="J1015" i="1"/>
  <c r="BA1015" i="1" s="1"/>
  <c r="J1016" i="1"/>
  <c r="BA1016" i="1" s="1"/>
  <c r="J1017" i="1"/>
  <c r="BA1017" i="1" s="1"/>
  <c r="J1018" i="1"/>
  <c r="BA1018" i="1" s="1"/>
  <c r="J1019" i="1"/>
  <c r="BA1019" i="1" s="1"/>
  <c r="J1020" i="1"/>
  <c r="BA1020" i="1" s="1"/>
  <c r="J1021" i="1"/>
  <c r="BA1021" i="1" s="1"/>
  <c r="J1022" i="1"/>
  <c r="BA1022" i="1" s="1"/>
  <c r="J1023" i="1"/>
  <c r="BA1023" i="1" s="1"/>
  <c r="J1024" i="1"/>
  <c r="BA1024" i="1" s="1"/>
  <c r="J1025" i="1"/>
  <c r="BA1025" i="1" s="1"/>
  <c r="J1026" i="1"/>
  <c r="BA1026" i="1" s="1"/>
  <c r="J1027" i="1"/>
  <c r="BA1027" i="1" s="1"/>
  <c r="J1028" i="1"/>
  <c r="BA1028" i="1" s="1"/>
  <c r="J1029" i="1"/>
  <c r="BA1029" i="1" s="1"/>
  <c r="J1030" i="1"/>
  <c r="BA1030" i="1" s="1"/>
  <c r="J1031" i="1"/>
  <c r="BA1031" i="1" s="1"/>
  <c r="J1032" i="1"/>
  <c r="BA1032" i="1" s="1"/>
  <c r="J1033" i="1"/>
  <c r="BA1033" i="1" s="1"/>
  <c r="J1034" i="1"/>
  <c r="BA1034" i="1" s="1"/>
  <c r="J1035" i="1"/>
  <c r="BA1035" i="1" s="1"/>
  <c r="J1036" i="1"/>
  <c r="BA1036" i="1" s="1"/>
  <c r="J1037" i="1"/>
  <c r="BA1037" i="1" s="1"/>
  <c r="J1038" i="1"/>
  <c r="BA1038" i="1" s="1"/>
  <c r="J1039" i="1"/>
  <c r="BA1039" i="1" s="1"/>
  <c r="J1040" i="1"/>
  <c r="BA1040" i="1" s="1"/>
  <c r="J1041" i="1"/>
  <c r="BA1041" i="1" s="1"/>
  <c r="J1042" i="1"/>
  <c r="BA1042" i="1" s="1"/>
  <c r="J1043" i="1"/>
  <c r="BA1043" i="1" s="1"/>
  <c r="J1044" i="1"/>
  <c r="BA1044" i="1" s="1"/>
  <c r="J1045" i="1"/>
  <c r="BA1045" i="1" s="1"/>
  <c r="J1046" i="1"/>
  <c r="BA1046" i="1" s="1"/>
  <c r="J1047" i="1"/>
  <c r="BA1047" i="1" s="1"/>
  <c r="J1048" i="1"/>
  <c r="BA1048" i="1" s="1"/>
  <c r="J1049" i="1"/>
  <c r="BA1049" i="1" s="1"/>
  <c r="J1050" i="1"/>
  <c r="BA1050" i="1" s="1"/>
  <c r="J1051" i="1"/>
  <c r="BA1051" i="1" s="1"/>
  <c r="J1052" i="1"/>
  <c r="BA1052" i="1" s="1"/>
  <c r="J1053" i="1"/>
  <c r="BA1053" i="1" s="1"/>
  <c r="J1054" i="1"/>
  <c r="BA1054" i="1" s="1"/>
  <c r="J1055" i="1"/>
  <c r="BA1055" i="1" s="1"/>
  <c r="J1056" i="1"/>
  <c r="BA1056" i="1" s="1"/>
  <c r="J1057" i="1"/>
  <c r="BA1057" i="1" s="1"/>
  <c r="J1058" i="1"/>
  <c r="BA1058" i="1" s="1"/>
  <c r="J1059" i="1"/>
  <c r="BA1059" i="1" s="1"/>
  <c r="J1060" i="1"/>
  <c r="BA1060" i="1" s="1"/>
  <c r="J1061" i="1"/>
  <c r="BA1061" i="1" s="1"/>
  <c r="J1062" i="1"/>
  <c r="BA1062" i="1" s="1"/>
  <c r="J1063" i="1"/>
  <c r="BA1063" i="1" s="1"/>
  <c r="J1064" i="1"/>
  <c r="BA1064" i="1" s="1"/>
  <c r="J1065" i="1"/>
  <c r="BA1065" i="1" s="1"/>
  <c r="J1066" i="1"/>
  <c r="BA1066" i="1" s="1"/>
  <c r="J1067" i="1"/>
  <c r="BA1067" i="1" s="1"/>
  <c r="J1068" i="1"/>
  <c r="BA1068" i="1" s="1"/>
  <c r="J1069" i="1"/>
  <c r="BA1069" i="1" s="1"/>
  <c r="J1070" i="1"/>
  <c r="BA1070" i="1" s="1"/>
  <c r="J1071" i="1"/>
  <c r="BA1071" i="1" s="1"/>
  <c r="J1072" i="1"/>
  <c r="BA1072" i="1" s="1"/>
  <c r="J1073" i="1"/>
  <c r="BA1073" i="1" s="1"/>
  <c r="J1074" i="1"/>
  <c r="BA1074" i="1" s="1"/>
  <c r="J1075" i="1"/>
  <c r="BA1075" i="1" s="1"/>
  <c r="J1076" i="1"/>
  <c r="BA1076" i="1" s="1"/>
  <c r="J1077" i="1"/>
  <c r="BA1077" i="1" s="1"/>
  <c r="J1078" i="1"/>
  <c r="BA1078" i="1" s="1"/>
  <c r="J1079" i="1"/>
  <c r="BA1079" i="1" s="1"/>
  <c r="J1080" i="1"/>
  <c r="BA1080" i="1" s="1"/>
  <c r="J1081" i="1"/>
  <c r="BA1081" i="1" s="1"/>
  <c r="J1082" i="1"/>
  <c r="BA1082" i="1" s="1"/>
  <c r="J1083" i="1"/>
  <c r="BA1083" i="1" s="1"/>
  <c r="J1084" i="1"/>
  <c r="BA1084" i="1" s="1"/>
  <c r="J1085" i="1"/>
  <c r="BA1085" i="1" s="1"/>
  <c r="J1086" i="1"/>
  <c r="BA1086" i="1" s="1"/>
  <c r="J1087" i="1"/>
  <c r="BA1087" i="1" s="1"/>
  <c r="J1088" i="1"/>
  <c r="BA1088" i="1" s="1"/>
  <c r="J1089" i="1"/>
  <c r="BA1089" i="1" s="1"/>
  <c r="J1090" i="1"/>
  <c r="BA1090" i="1" s="1"/>
  <c r="J1091" i="1"/>
  <c r="BA1091" i="1" s="1"/>
  <c r="J1092" i="1"/>
  <c r="BA1092" i="1" s="1"/>
  <c r="J1093" i="1"/>
  <c r="BA1093" i="1" s="1"/>
  <c r="J1094" i="1"/>
  <c r="BA1094" i="1" s="1"/>
  <c r="J1095" i="1"/>
  <c r="BA1095" i="1" s="1"/>
  <c r="J1096" i="1"/>
  <c r="BA1096" i="1" s="1"/>
  <c r="J1097" i="1"/>
  <c r="BA1097" i="1" s="1"/>
  <c r="J1098" i="1"/>
  <c r="BA1098" i="1" s="1"/>
  <c r="J1099" i="1"/>
  <c r="BA1099" i="1" s="1"/>
  <c r="J1100" i="1"/>
  <c r="BA1100" i="1" s="1"/>
  <c r="J1101" i="1"/>
  <c r="BA1101" i="1" s="1"/>
  <c r="J1102" i="1"/>
  <c r="BA1102" i="1" s="1"/>
  <c r="J1103" i="1"/>
  <c r="BA1103" i="1" s="1"/>
  <c r="J1104" i="1"/>
  <c r="BA1104" i="1" s="1"/>
  <c r="J1105" i="1"/>
  <c r="BA1105" i="1" s="1"/>
  <c r="J1106" i="1"/>
  <c r="BA1106" i="1" s="1"/>
  <c r="J1107" i="1"/>
  <c r="BA1107" i="1" s="1"/>
  <c r="J1108" i="1"/>
  <c r="BA1108" i="1" s="1"/>
  <c r="J1109" i="1"/>
  <c r="BA1109" i="1" s="1"/>
  <c r="J1110" i="1"/>
  <c r="BA1110" i="1" s="1"/>
  <c r="J1111" i="1"/>
  <c r="BA1111" i="1" s="1"/>
  <c r="J1112" i="1"/>
  <c r="BA1112" i="1" s="1"/>
  <c r="J1113" i="1"/>
  <c r="BA1113" i="1" s="1"/>
  <c r="J1114" i="1"/>
  <c r="BA1114" i="1" s="1"/>
  <c r="J1115" i="1"/>
  <c r="BA1115" i="1" s="1"/>
  <c r="J1116" i="1"/>
  <c r="BA1116" i="1" s="1"/>
  <c r="J1117" i="1"/>
  <c r="BA1117" i="1" s="1"/>
  <c r="J1118" i="1"/>
  <c r="BA1118" i="1" s="1"/>
  <c r="J1119" i="1"/>
  <c r="BA1119" i="1" s="1"/>
  <c r="J1120" i="1"/>
  <c r="BA1120" i="1" s="1"/>
  <c r="J1121" i="1"/>
  <c r="BA1121" i="1" s="1"/>
  <c r="J1122" i="1"/>
  <c r="BA1122" i="1" s="1"/>
  <c r="J1123" i="1"/>
  <c r="BA1123" i="1" s="1"/>
  <c r="J1124" i="1"/>
  <c r="BA1124" i="1" s="1"/>
  <c r="J1125" i="1"/>
  <c r="BA1125" i="1" s="1"/>
  <c r="J1126" i="1"/>
  <c r="BA1126" i="1" s="1"/>
  <c r="J1127" i="1"/>
  <c r="BA1127" i="1" s="1"/>
  <c r="J1128" i="1"/>
  <c r="BA1128" i="1" s="1"/>
  <c r="J1129" i="1"/>
  <c r="BA1129" i="1" s="1"/>
  <c r="J1130" i="1"/>
  <c r="BA1130" i="1" s="1"/>
  <c r="J1131" i="1"/>
  <c r="BA1131" i="1" s="1"/>
  <c r="J1132" i="1"/>
  <c r="BA1132" i="1" s="1"/>
  <c r="J1133" i="1"/>
  <c r="BA1133" i="1" s="1"/>
  <c r="J1134" i="1"/>
  <c r="BA1134" i="1" s="1"/>
  <c r="J1135" i="1"/>
  <c r="BA1135" i="1" s="1"/>
  <c r="J1136" i="1"/>
  <c r="BA1136" i="1" s="1"/>
  <c r="J1137" i="1"/>
  <c r="BA1137" i="1" s="1"/>
  <c r="J1138" i="1"/>
  <c r="BA1138" i="1" s="1"/>
  <c r="J1139" i="1"/>
  <c r="BA1139" i="1" s="1"/>
  <c r="J1140" i="1"/>
  <c r="BA1140" i="1" s="1"/>
  <c r="J1141" i="1"/>
  <c r="BA1141" i="1" s="1"/>
  <c r="J1142" i="1"/>
  <c r="BA1142" i="1" s="1"/>
  <c r="J1143" i="1"/>
  <c r="BA1143" i="1" s="1"/>
  <c r="J1144" i="1"/>
  <c r="BA1144" i="1" s="1"/>
  <c r="J1145" i="1"/>
  <c r="BA1145" i="1" s="1"/>
  <c r="J1146" i="1"/>
  <c r="BA1146" i="1" s="1"/>
  <c r="J1147" i="1"/>
  <c r="BA1147" i="1" s="1"/>
  <c r="J1148" i="1"/>
  <c r="BA1148" i="1" s="1"/>
  <c r="J1149" i="1"/>
  <c r="BA1149" i="1" s="1"/>
  <c r="J1150" i="1"/>
  <c r="BA1150" i="1" s="1"/>
  <c r="J1151" i="1"/>
  <c r="BA1151" i="1" s="1"/>
  <c r="J1152" i="1"/>
  <c r="BA1152" i="1" s="1"/>
  <c r="J1153" i="1"/>
  <c r="BA1153" i="1" s="1"/>
  <c r="J1154" i="1"/>
  <c r="BA1154" i="1" s="1"/>
  <c r="J1155" i="1"/>
  <c r="BA1155" i="1" s="1"/>
  <c r="J1156" i="1"/>
  <c r="BA1156" i="1" s="1"/>
  <c r="J1157" i="1"/>
  <c r="BA1157" i="1" s="1"/>
  <c r="J1158" i="1"/>
  <c r="BA1158" i="1" s="1"/>
  <c r="J1159" i="1"/>
  <c r="BA1159" i="1" s="1"/>
  <c r="J1160" i="1"/>
  <c r="BA1160" i="1" s="1"/>
  <c r="J1161" i="1"/>
  <c r="BA1161" i="1" s="1"/>
  <c r="J1162" i="1"/>
  <c r="BA1162" i="1" s="1"/>
  <c r="J1163" i="1"/>
  <c r="BA1163" i="1" s="1"/>
  <c r="J1164" i="1"/>
  <c r="BA1164" i="1" s="1"/>
  <c r="J1165" i="1"/>
  <c r="BA1165" i="1" s="1"/>
  <c r="J1166" i="1"/>
  <c r="BA1166" i="1" s="1"/>
  <c r="J1167" i="1"/>
  <c r="BA1167" i="1" s="1"/>
  <c r="J1168" i="1"/>
  <c r="BA1168" i="1" s="1"/>
  <c r="J1169" i="1"/>
  <c r="BA1169" i="1" s="1"/>
  <c r="J1170" i="1"/>
  <c r="BA1170" i="1" s="1"/>
  <c r="J1171" i="1"/>
  <c r="BA1171" i="1" s="1"/>
  <c r="J1172" i="1"/>
  <c r="BA1172" i="1" s="1"/>
  <c r="J1173" i="1"/>
  <c r="BA1173" i="1" s="1"/>
  <c r="J1174" i="1"/>
  <c r="BA1174" i="1" s="1"/>
  <c r="J1175" i="1"/>
  <c r="BA1175" i="1" s="1"/>
  <c r="J1176" i="1"/>
  <c r="BA1176" i="1" s="1"/>
  <c r="J1177" i="1"/>
  <c r="BA1177" i="1" s="1"/>
  <c r="J1178" i="1"/>
  <c r="BA1178" i="1" s="1"/>
  <c r="J1179" i="1"/>
  <c r="BA1179" i="1" s="1"/>
  <c r="J1180" i="1"/>
  <c r="BA1180" i="1" s="1"/>
  <c r="J1181" i="1"/>
  <c r="BA1181" i="1" s="1"/>
  <c r="J1182" i="1"/>
  <c r="BA1182" i="1" s="1"/>
  <c r="J1183" i="1"/>
  <c r="BA1183" i="1" s="1"/>
  <c r="J1184" i="1"/>
  <c r="BA1184" i="1" s="1"/>
  <c r="J1185" i="1"/>
  <c r="BA1185" i="1" s="1"/>
  <c r="J1186" i="1"/>
  <c r="BA1186" i="1" s="1"/>
  <c r="J1187" i="1"/>
  <c r="BA1187" i="1" s="1"/>
  <c r="J1188" i="1"/>
  <c r="BA1188" i="1" s="1"/>
  <c r="J1189" i="1"/>
  <c r="BA1189" i="1" s="1"/>
  <c r="J1190" i="1"/>
  <c r="BA1190" i="1" s="1"/>
  <c r="J1191" i="1"/>
  <c r="BA1191" i="1" s="1"/>
  <c r="J1192" i="1"/>
  <c r="BA1192" i="1" s="1"/>
  <c r="J1193" i="1"/>
  <c r="BA1193" i="1" s="1"/>
  <c r="J1194" i="1"/>
  <c r="BA1194" i="1" s="1"/>
  <c r="J1195" i="1"/>
  <c r="BA1195" i="1" s="1"/>
  <c r="J1196" i="1"/>
  <c r="BA1196" i="1" s="1"/>
  <c r="J1197" i="1"/>
  <c r="BA1197" i="1" s="1"/>
  <c r="J1198" i="1"/>
  <c r="BA1198" i="1" s="1"/>
  <c r="J1199" i="1"/>
  <c r="BA1199" i="1" s="1"/>
  <c r="J1200" i="1"/>
  <c r="BA1200" i="1" s="1"/>
  <c r="J1201" i="1"/>
  <c r="BA1201" i="1" s="1"/>
  <c r="J1202" i="1"/>
  <c r="BA1202" i="1" s="1"/>
  <c r="J1203" i="1"/>
  <c r="BA1203" i="1" s="1"/>
  <c r="J1204" i="1"/>
  <c r="BA1204" i="1" s="1"/>
  <c r="J1205" i="1"/>
  <c r="BA1205" i="1" s="1"/>
  <c r="J1206" i="1"/>
  <c r="BA1206" i="1" s="1"/>
  <c r="J1207" i="1"/>
  <c r="BA1207" i="1" s="1"/>
  <c r="J1208" i="1"/>
  <c r="BA1208" i="1" s="1"/>
  <c r="J1209" i="1"/>
  <c r="BA1209" i="1" s="1"/>
  <c r="J1210" i="1"/>
  <c r="BA1210" i="1" s="1"/>
  <c r="J1211" i="1"/>
  <c r="BA1211" i="1" s="1"/>
  <c r="J1212" i="1"/>
  <c r="BA1212" i="1" s="1"/>
  <c r="J1213" i="1"/>
  <c r="BA1213" i="1" s="1"/>
  <c r="J1214" i="1"/>
  <c r="BA1214" i="1" s="1"/>
  <c r="J1215" i="1"/>
  <c r="BA1215" i="1" s="1"/>
  <c r="J1216" i="1"/>
  <c r="BA1216" i="1" s="1"/>
  <c r="J1217" i="1"/>
  <c r="BA1217" i="1" s="1"/>
  <c r="J1218" i="1"/>
  <c r="BA1218" i="1" s="1"/>
  <c r="J1219" i="1"/>
  <c r="BA1219" i="1" s="1"/>
  <c r="J1220" i="1"/>
  <c r="BA1220" i="1" s="1"/>
  <c r="J1221" i="1"/>
  <c r="BA1221" i="1" s="1"/>
  <c r="J1222" i="1"/>
  <c r="BA1222" i="1" s="1"/>
  <c r="J1223" i="1"/>
  <c r="BA1223" i="1" s="1"/>
  <c r="J1224" i="1"/>
  <c r="BA1224" i="1" s="1"/>
  <c r="J1225" i="1"/>
  <c r="BA1225" i="1" s="1"/>
  <c r="J1226" i="1"/>
  <c r="BA1226" i="1" s="1"/>
  <c r="J1227" i="1"/>
  <c r="BA1227" i="1" s="1"/>
  <c r="J1228" i="1"/>
  <c r="BA1228" i="1" s="1"/>
  <c r="J1229" i="1"/>
  <c r="BA1229" i="1" s="1"/>
  <c r="J1230" i="1"/>
  <c r="BA1230" i="1" s="1"/>
  <c r="J1231" i="1"/>
  <c r="BA1231" i="1" s="1"/>
  <c r="J1232" i="1"/>
  <c r="BA1232" i="1" s="1"/>
  <c r="J1233" i="1"/>
  <c r="BA1233" i="1" s="1"/>
  <c r="J1234" i="1"/>
  <c r="BA1234" i="1" s="1"/>
  <c r="J1235" i="1"/>
  <c r="BA1235" i="1" s="1"/>
  <c r="J1236" i="1"/>
  <c r="BA1236" i="1" s="1"/>
  <c r="J1237" i="1"/>
  <c r="BA1237" i="1" s="1"/>
  <c r="J1238" i="1"/>
  <c r="BA1238" i="1" s="1"/>
  <c r="J1239" i="1"/>
  <c r="BA1239" i="1" s="1"/>
  <c r="J1240" i="1"/>
  <c r="BA1240" i="1" s="1"/>
  <c r="J1241" i="1"/>
  <c r="BA1241" i="1" s="1"/>
  <c r="J1242" i="1"/>
  <c r="BA1242" i="1" s="1"/>
  <c r="J1243" i="1"/>
  <c r="BA1243" i="1" s="1"/>
  <c r="J1244" i="1"/>
  <c r="BA1244" i="1" s="1"/>
  <c r="J1245" i="1"/>
  <c r="BA1245" i="1" s="1"/>
  <c r="J1246" i="1"/>
  <c r="BA1246" i="1" s="1"/>
  <c r="J1247" i="1"/>
  <c r="BA1247" i="1" s="1"/>
  <c r="J1248" i="1"/>
  <c r="BA1248" i="1" s="1"/>
  <c r="J1249" i="1"/>
  <c r="BA1249" i="1" s="1"/>
  <c r="J1250" i="1"/>
  <c r="BA1250" i="1" s="1"/>
  <c r="J1251" i="1"/>
  <c r="BA1251" i="1" s="1"/>
  <c r="J1252" i="1"/>
  <c r="BA1252" i="1" s="1"/>
  <c r="J1253" i="1"/>
  <c r="BA1253" i="1" s="1"/>
  <c r="J1254" i="1"/>
  <c r="BA1254" i="1" s="1"/>
  <c r="J1255" i="1"/>
  <c r="BA1255" i="1" s="1"/>
  <c r="J1256" i="1"/>
  <c r="BA1256" i="1" s="1"/>
  <c r="J1257" i="1"/>
  <c r="BA1257" i="1" s="1"/>
  <c r="J1258" i="1"/>
  <c r="BA1258" i="1" s="1"/>
  <c r="J1259" i="1"/>
  <c r="BA1259" i="1" s="1"/>
  <c r="J1260" i="1"/>
  <c r="BA1260" i="1" s="1"/>
  <c r="J1261" i="1"/>
  <c r="BA1261" i="1" s="1"/>
  <c r="J1262" i="1"/>
  <c r="BA1262" i="1" s="1"/>
  <c r="J1263" i="1"/>
  <c r="BA1263" i="1" s="1"/>
  <c r="J1264" i="1"/>
  <c r="BA1264" i="1" s="1"/>
  <c r="J1265" i="1"/>
  <c r="BA1265" i="1" s="1"/>
  <c r="J1266" i="1"/>
  <c r="BA1266" i="1" s="1"/>
  <c r="J1267" i="1"/>
  <c r="BA1267" i="1" s="1"/>
  <c r="J1268" i="1"/>
  <c r="BA1268" i="1" s="1"/>
  <c r="J1269" i="1"/>
  <c r="BA1269" i="1" s="1"/>
  <c r="J1270" i="1"/>
  <c r="BA1270" i="1" s="1"/>
  <c r="J1271" i="1"/>
  <c r="BA1271" i="1" s="1"/>
  <c r="J1272" i="1"/>
  <c r="BA1272" i="1" s="1"/>
  <c r="J1273" i="1"/>
  <c r="BA1273" i="1" s="1"/>
  <c r="J1274" i="1"/>
  <c r="BA1274" i="1" s="1"/>
  <c r="J1275" i="1"/>
  <c r="BA1275" i="1" s="1"/>
  <c r="J1276" i="1"/>
  <c r="BA1276" i="1" s="1"/>
  <c r="J1277" i="1"/>
  <c r="BA1277" i="1" s="1"/>
  <c r="J1278" i="1"/>
  <c r="BA1278" i="1" s="1"/>
  <c r="J1279" i="1"/>
  <c r="BA1279" i="1" s="1"/>
  <c r="J1280" i="1"/>
  <c r="BA1280" i="1" s="1"/>
  <c r="J1281" i="1"/>
  <c r="BA1281" i="1" s="1"/>
  <c r="J1282" i="1"/>
  <c r="BA1282" i="1" s="1"/>
  <c r="J1283" i="1"/>
  <c r="BA1283" i="1" s="1"/>
  <c r="J1284" i="1"/>
  <c r="BA1284" i="1" s="1"/>
  <c r="J1285" i="1"/>
  <c r="BA1285" i="1" s="1"/>
  <c r="J1286" i="1"/>
  <c r="BA1286" i="1" s="1"/>
  <c r="J1287" i="1"/>
  <c r="BA1287" i="1" s="1"/>
  <c r="J1288" i="1"/>
  <c r="BA1288" i="1" s="1"/>
  <c r="J1289" i="1"/>
  <c r="BA1289" i="1" s="1"/>
  <c r="J1290" i="1"/>
  <c r="BA1290" i="1" s="1"/>
  <c r="J1291" i="1"/>
  <c r="BA1291" i="1" s="1"/>
  <c r="J1292" i="1"/>
  <c r="BA1292" i="1" s="1"/>
  <c r="J1293" i="1"/>
  <c r="BA1293" i="1" s="1"/>
  <c r="J1294" i="1"/>
  <c r="BA1294" i="1" s="1"/>
  <c r="J1295" i="1"/>
  <c r="BA1295" i="1" s="1"/>
  <c r="J1296" i="1"/>
  <c r="BA1296" i="1" s="1"/>
  <c r="J1297" i="1"/>
  <c r="BA1297" i="1" s="1"/>
  <c r="J1298" i="1"/>
  <c r="BA1298" i="1" s="1"/>
  <c r="J1299" i="1"/>
  <c r="BA1299" i="1" s="1"/>
  <c r="J1300" i="1"/>
  <c r="BA1300" i="1" s="1"/>
  <c r="J1301" i="1"/>
  <c r="BA1301" i="1" s="1"/>
  <c r="J1302" i="1"/>
  <c r="BA1302" i="1" s="1"/>
  <c r="J1303" i="1"/>
  <c r="BA1303" i="1" s="1"/>
  <c r="J1304" i="1"/>
  <c r="BA1304" i="1" s="1"/>
  <c r="J1305" i="1"/>
  <c r="BA1305" i="1" s="1"/>
  <c r="J1306" i="1"/>
  <c r="BA1306" i="1" s="1"/>
  <c r="J1307" i="1"/>
  <c r="BA1307" i="1" s="1"/>
  <c r="J1308" i="1"/>
  <c r="BA1308" i="1" s="1"/>
  <c r="J1309" i="1"/>
  <c r="BA1309" i="1" s="1"/>
  <c r="J1310" i="1"/>
  <c r="BA1310" i="1" s="1"/>
  <c r="J1311" i="1"/>
  <c r="BA1311" i="1" s="1"/>
  <c r="J1312" i="1"/>
  <c r="BA1312" i="1" s="1"/>
  <c r="J1313" i="1"/>
  <c r="BA1313" i="1" s="1"/>
  <c r="J1314" i="1"/>
  <c r="BA1314" i="1" s="1"/>
  <c r="J1315" i="1"/>
  <c r="BA1315" i="1" s="1"/>
  <c r="J1316" i="1"/>
  <c r="BA1316" i="1" s="1"/>
  <c r="J1317" i="1"/>
  <c r="BA1317" i="1" s="1"/>
  <c r="J1318" i="1"/>
  <c r="BA1318" i="1" s="1"/>
  <c r="J1319" i="1"/>
  <c r="BA1319" i="1" s="1"/>
  <c r="J1320" i="1"/>
  <c r="BA1320" i="1" s="1"/>
  <c r="J1321" i="1"/>
  <c r="BA1321" i="1" s="1"/>
  <c r="J1322" i="1"/>
  <c r="BA1322" i="1" s="1"/>
  <c r="J1323" i="1"/>
  <c r="BA1323" i="1" s="1"/>
  <c r="J1324" i="1"/>
  <c r="BA1324" i="1" s="1"/>
  <c r="J1325" i="1"/>
  <c r="BA1325" i="1" s="1"/>
  <c r="J1326" i="1"/>
  <c r="BA1326" i="1" s="1"/>
  <c r="J1327" i="1"/>
  <c r="BA1327" i="1" s="1"/>
  <c r="J1328" i="1"/>
  <c r="BA1328" i="1" s="1"/>
  <c r="J1329" i="1"/>
  <c r="BA1329" i="1" s="1"/>
  <c r="J1330" i="1"/>
  <c r="BA1330" i="1" s="1"/>
  <c r="J1331" i="1"/>
  <c r="BA1331" i="1" s="1"/>
  <c r="J1332" i="1"/>
  <c r="BA1332" i="1" s="1"/>
  <c r="J1333" i="1"/>
  <c r="BA1333" i="1" s="1"/>
  <c r="J1334" i="1"/>
  <c r="BA1334" i="1" s="1"/>
  <c r="J1335" i="1"/>
  <c r="BA1335" i="1" s="1"/>
  <c r="J1336" i="1"/>
  <c r="BA1336" i="1" s="1"/>
  <c r="J1337" i="1"/>
  <c r="BA1337" i="1" s="1"/>
  <c r="J1338" i="1"/>
  <c r="BA1338" i="1" s="1"/>
  <c r="J1339" i="1"/>
  <c r="BA1339" i="1" s="1"/>
  <c r="J1340" i="1"/>
  <c r="BA1340" i="1" s="1"/>
  <c r="J1341" i="1"/>
  <c r="BA1341" i="1" s="1"/>
  <c r="J1342" i="1"/>
  <c r="BA1342" i="1" s="1"/>
  <c r="J1343" i="1"/>
  <c r="BA1343" i="1" s="1"/>
  <c r="J1344" i="1"/>
  <c r="BA1344" i="1" s="1"/>
  <c r="J1345" i="1"/>
  <c r="BA1345" i="1" s="1"/>
  <c r="J1346" i="1"/>
  <c r="BA1346" i="1" s="1"/>
  <c r="J1347" i="1"/>
  <c r="BA1347" i="1" s="1"/>
  <c r="J1348" i="1"/>
  <c r="BA1348" i="1" s="1"/>
  <c r="J1349" i="1"/>
  <c r="BA1349" i="1" s="1"/>
  <c r="J1350" i="1"/>
  <c r="BA1350" i="1" s="1"/>
  <c r="J1351" i="1"/>
  <c r="BA1351" i="1" s="1"/>
  <c r="J1352" i="1"/>
  <c r="BA1352" i="1" s="1"/>
  <c r="J1353" i="1"/>
  <c r="BA1353" i="1" s="1"/>
  <c r="J1354" i="1"/>
  <c r="BA1354" i="1" s="1"/>
  <c r="J1355" i="1"/>
  <c r="BA1355" i="1" s="1"/>
  <c r="J1356" i="1"/>
  <c r="BA1356" i="1" s="1"/>
  <c r="J1357" i="1"/>
  <c r="BA1357" i="1" s="1"/>
  <c r="J1358" i="1"/>
  <c r="BA1358" i="1" s="1"/>
  <c r="J1359" i="1"/>
  <c r="BA1359" i="1" s="1"/>
  <c r="J1360" i="1"/>
  <c r="BA1360" i="1" s="1"/>
  <c r="J1361" i="1"/>
  <c r="BA1361" i="1" s="1"/>
  <c r="J1362" i="1"/>
  <c r="BA1362" i="1" s="1"/>
  <c r="J1363" i="1"/>
  <c r="BA1363" i="1" s="1"/>
  <c r="J1364" i="1"/>
  <c r="BA1364" i="1" s="1"/>
  <c r="J1365" i="1"/>
  <c r="BA1365" i="1" s="1"/>
  <c r="J1366" i="1"/>
  <c r="BA1366" i="1" s="1"/>
  <c r="J1367" i="1"/>
  <c r="BA1367" i="1" s="1"/>
  <c r="J1368" i="1"/>
  <c r="BA1368" i="1" s="1"/>
  <c r="J1369" i="1"/>
  <c r="BA1369" i="1" s="1"/>
  <c r="J1370" i="1"/>
  <c r="BA1370" i="1" s="1"/>
  <c r="J1371" i="1"/>
  <c r="BA1371" i="1" s="1"/>
  <c r="J1372" i="1"/>
  <c r="BA1372" i="1" s="1"/>
  <c r="J1373" i="1"/>
  <c r="BA1373" i="1" s="1"/>
  <c r="J1374" i="1"/>
  <c r="BA1374" i="1" s="1"/>
  <c r="J1375" i="1"/>
  <c r="BA1375" i="1" s="1"/>
  <c r="J1376" i="1"/>
  <c r="BA1376" i="1" s="1"/>
  <c r="J1377" i="1"/>
  <c r="BA1377" i="1" s="1"/>
  <c r="J1378" i="1"/>
  <c r="BA1378" i="1" s="1"/>
  <c r="J1379" i="1"/>
  <c r="BA1379" i="1" s="1"/>
  <c r="J1380" i="1"/>
  <c r="BA1380" i="1" s="1"/>
  <c r="J1381" i="1"/>
  <c r="BA1381" i="1" s="1"/>
  <c r="J1382" i="1"/>
  <c r="BA1382" i="1" s="1"/>
  <c r="J1383" i="1"/>
  <c r="BA1383" i="1" s="1"/>
  <c r="J1384" i="1"/>
  <c r="BA1384" i="1" s="1"/>
  <c r="J1385" i="1"/>
  <c r="BA1385" i="1" s="1"/>
  <c r="J1386" i="1"/>
  <c r="BA1386" i="1" s="1"/>
  <c r="J1387" i="1"/>
  <c r="BA1387" i="1" s="1"/>
  <c r="J1388" i="1"/>
  <c r="BA1388" i="1" s="1"/>
  <c r="J1389" i="1"/>
  <c r="BA1389" i="1" s="1"/>
  <c r="J1390" i="1"/>
  <c r="BA1390" i="1" s="1"/>
  <c r="J1391" i="1"/>
  <c r="BA1391" i="1" s="1"/>
  <c r="J1392" i="1"/>
  <c r="BA1392" i="1" s="1"/>
  <c r="J1393" i="1"/>
  <c r="BA1393" i="1" s="1"/>
  <c r="J1394" i="1"/>
  <c r="BA1394" i="1" s="1"/>
  <c r="J1395" i="1"/>
  <c r="BA1395" i="1" s="1"/>
  <c r="J1396" i="1"/>
  <c r="BA1396" i="1" s="1"/>
  <c r="J1397" i="1"/>
  <c r="BA1397" i="1" s="1"/>
  <c r="J1398" i="1"/>
  <c r="BA1398" i="1" s="1"/>
  <c r="J1399" i="1"/>
  <c r="BA1399" i="1" s="1"/>
  <c r="J1400" i="1"/>
  <c r="BA1400" i="1" s="1"/>
  <c r="J1401" i="1"/>
  <c r="BA1401" i="1" s="1"/>
  <c r="J1402" i="1"/>
  <c r="BA1402" i="1" s="1"/>
  <c r="J1403" i="1"/>
  <c r="BA1403" i="1" s="1"/>
  <c r="J1404" i="1"/>
  <c r="BA1404" i="1" s="1"/>
  <c r="J1405" i="1"/>
  <c r="BA1405" i="1" s="1"/>
  <c r="J1406" i="1"/>
  <c r="BA1406" i="1" s="1"/>
  <c r="J1407" i="1"/>
  <c r="BA1407" i="1" s="1"/>
  <c r="J1408" i="1"/>
  <c r="BA1408" i="1" s="1"/>
  <c r="J1409" i="1"/>
  <c r="BA1409" i="1" s="1"/>
  <c r="J1410" i="1"/>
  <c r="BA1410" i="1" s="1"/>
  <c r="J1411" i="1"/>
  <c r="BA1411" i="1" s="1"/>
  <c r="J1412" i="1"/>
  <c r="BA1412" i="1" s="1"/>
  <c r="J1413" i="1"/>
  <c r="BA1413" i="1" s="1"/>
  <c r="J1414" i="1"/>
  <c r="BA1414" i="1" s="1"/>
  <c r="J1415" i="1"/>
  <c r="BA1415" i="1" s="1"/>
  <c r="J1416" i="1"/>
  <c r="BA1416" i="1" s="1"/>
  <c r="J1417" i="1"/>
  <c r="BA1417" i="1" s="1"/>
  <c r="J1418" i="1"/>
  <c r="BA1418" i="1" s="1"/>
  <c r="J1419" i="1"/>
  <c r="BA1419" i="1" s="1"/>
  <c r="J1420" i="1"/>
  <c r="BA1420" i="1" s="1"/>
  <c r="J1421" i="1"/>
  <c r="BA1421" i="1" s="1"/>
  <c r="J1422" i="1"/>
  <c r="BA1422" i="1" s="1"/>
  <c r="J1423" i="1"/>
  <c r="BA1423" i="1" s="1"/>
  <c r="J1424" i="1"/>
  <c r="BA1424" i="1" s="1"/>
  <c r="J1425" i="1"/>
  <c r="BA1425" i="1" s="1"/>
  <c r="J1426" i="1"/>
  <c r="BA1426" i="1" s="1"/>
  <c r="J1427" i="1"/>
  <c r="BA1427" i="1" s="1"/>
  <c r="J1428" i="1"/>
  <c r="BA1428" i="1" s="1"/>
  <c r="J1429" i="1"/>
  <c r="BA1429" i="1" s="1"/>
  <c r="J1430" i="1"/>
  <c r="BA1430" i="1" s="1"/>
  <c r="J1431" i="1"/>
  <c r="BA1431" i="1" s="1"/>
  <c r="J1432" i="1"/>
  <c r="BA1432" i="1" s="1"/>
  <c r="J1433" i="1"/>
  <c r="BA1433" i="1" s="1"/>
  <c r="J1434" i="1"/>
  <c r="BA1434" i="1" s="1"/>
  <c r="J1435" i="1"/>
  <c r="BA1435" i="1" s="1"/>
  <c r="J1436" i="1"/>
  <c r="BA1436" i="1" s="1"/>
  <c r="J1437" i="1"/>
  <c r="BA1437" i="1" s="1"/>
  <c r="J1438" i="1"/>
  <c r="BA1438" i="1" s="1"/>
  <c r="J1439" i="1"/>
  <c r="BA1439" i="1" s="1"/>
  <c r="J1440" i="1"/>
  <c r="BA1440" i="1" s="1"/>
  <c r="J1441" i="1"/>
  <c r="BA1441" i="1" s="1"/>
  <c r="J1442" i="1"/>
  <c r="BA1442" i="1" s="1"/>
  <c r="J1443" i="1"/>
  <c r="BA1443" i="1" s="1"/>
  <c r="J1444" i="1"/>
  <c r="BA1444" i="1" s="1"/>
  <c r="J1445" i="1"/>
  <c r="BA1445" i="1" s="1"/>
  <c r="J1446" i="1"/>
  <c r="BA1446" i="1" s="1"/>
  <c r="J1447" i="1"/>
  <c r="BA1447" i="1" s="1"/>
  <c r="J1448" i="1"/>
  <c r="BA1448" i="1" s="1"/>
  <c r="J1449" i="1"/>
  <c r="BA1449" i="1" s="1"/>
  <c r="J1450" i="1"/>
  <c r="BA1450" i="1" s="1"/>
  <c r="J1451" i="1"/>
  <c r="BA1451" i="1" s="1"/>
  <c r="J1452" i="1"/>
  <c r="BA1452" i="1" s="1"/>
  <c r="J1453" i="1"/>
  <c r="BA1453" i="1" s="1"/>
  <c r="J1454" i="1"/>
  <c r="BA1454" i="1" s="1"/>
  <c r="J1455" i="1"/>
  <c r="BA1455" i="1" s="1"/>
  <c r="J1456" i="1"/>
  <c r="BA1456" i="1" s="1"/>
  <c r="J1457" i="1"/>
  <c r="BA1457" i="1" s="1"/>
  <c r="J1458" i="1"/>
  <c r="BA1458" i="1" s="1"/>
  <c r="J1459" i="1"/>
  <c r="BA1459" i="1" s="1"/>
  <c r="J1460" i="1"/>
  <c r="BA1460" i="1" s="1"/>
  <c r="J1461" i="1"/>
  <c r="BA1461" i="1" s="1"/>
  <c r="J1462" i="1"/>
  <c r="BA1462" i="1" s="1"/>
  <c r="J1463" i="1"/>
  <c r="BA1463" i="1" s="1"/>
  <c r="J1464" i="1"/>
  <c r="BA1464" i="1" s="1"/>
  <c r="J1465" i="1"/>
  <c r="BA1465" i="1" s="1"/>
  <c r="J1466" i="1"/>
  <c r="BA1466" i="1" s="1"/>
  <c r="J1467" i="1"/>
  <c r="BA1467" i="1" s="1"/>
  <c r="J1468" i="1"/>
  <c r="BA1468" i="1" s="1"/>
  <c r="J1469" i="1"/>
  <c r="BA1469" i="1" s="1"/>
  <c r="J1470" i="1"/>
  <c r="BA1470" i="1" s="1"/>
  <c r="J1471" i="1"/>
  <c r="BA1471" i="1" s="1"/>
  <c r="J1472" i="1"/>
  <c r="BA1472" i="1" s="1"/>
  <c r="J1473" i="1"/>
  <c r="BA1473" i="1" s="1"/>
  <c r="J1474" i="1"/>
  <c r="BA1474" i="1" s="1"/>
  <c r="J1475" i="1"/>
  <c r="BA1475" i="1" s="1"/>
  <c r="J1476" i="1"/>
  <c r="BA1476" i="1" s="1"/>
  <c r="J1477" i="1"/>
  <c r="BA1477" i="1" s="1"/>
  <c r="J1478" i="1"/>
  <c r="BA1478" i="1" s="1"/>
  <c r="J1479" i="1"/>
  <c r="BA1479" i="1" s="1"/>
  <c r="J1480" i="1"/>
  <c r="BA1480" i="1" s="1"/>
  <c r="J1481" i="1"/>
  <c r="BA1481" i="1" s="1"/>
  <c r="J1482" i="1"/>
  <c r="BA1482" i="1" s="1"/>
  <c r="J1483" i="1"/>
  <c r="BA1483" i="1" s="1"/>
  <c r="J1484" i="1"/>
  <c r="BA1484" i="1" s="1"/>
  <c r="J1485" i="1"/>
  <c r="BA1485" i="1" s="1"/>
  <c r="J1486" i="1"/>
  <c r="BA1486" i="1" s="1"/>
  <c r="J1487" i="1"/>
  <c r="BA1487" i="1" s="1"/>
  <c r="J1488" i="1"/>
  <c r="BA1488" i="1" s="1"/>
  <c r="J1489" i="1"/>
  <c r="BA1489" i="1" s="1"/>
  <c r="J1490" i="1"/>
  <c r="BA1490" i="1" s="1"/>
  <c r="J1491" i="1"/>
  <c r="BA1491" i="1" s="1"/>
  <c r="J1492" i="1"/>
  <c r="BA1492" i="1" s="1"/>
  <c r="J1493" i="1"/>
  <c r="BA1493" i="1" s="1"/>
  <c r="J1494" i="1"/>
  <c r="BA1494" i="1" s="1"/>
  <c r="J1495" i="1"/>
  <c r="BA1495" i="1" s="1"/>
  <c r="J1496" i="1"/>
  <c r="BA1496" i="1" s="1"/>
  <c r="J1497" i="1"/>
  <c r="BA1497" i="1" s="1"/>
  <c r="J1498" i="1"/>
  <c r="BA1498" i="1" s="1"/>
  <c r="J1499" i="1"/>
  <c r="BA1499" i="1" s="1"/>
  <c r="J1500" i="1"/>
  <c r="BA1500" i="1" s="1"/>
  <c r="J1501" i="1"/>
  <c r="BA1501" i="1" s="1"/>
  <c r="J1502" i="1"/>
  <c r="BA1502" i="1" s="1"/>
  <c r="J1503" i="1"/>
  <c r="BA1503" i="1" s="1"/>
  <c r="J1504" i="1"/>
  <c r="BA1504" i="1" s="1"/>
  <c r="J1505" i="1"/>
  <c r="BA1505" i="1" s="1"/>
  <c r="J1506" i="1"/>
  <c r="BA1506" i="1" s="1"/>
  <c r="J1507" i="1"/>
  <c r="BA1507" i="1" s="1"/>
  <c r="J1508" i="1"/>
  <c r="BA1508" i="1" s="1"/>
  <c r="J1509" i="1"/>
  <c r="BA1509" i="1" s="1"/>
  <c r="J1510" i="1"/>
  <c r="BA1510" i="1" s="1"/>
  <c r="J1511" i="1"/>
  <c r="BA1511" i="1" s="1"/>
  <c r="J1512" i="1"/>
  <c r="BA1512" i="1" s="1"/>
  <c r="J1513" i="1"/>
  <c r="BA1513" i="1" s="1"/>
  <c r="J1514" i="1"/>
  <c r="BA1514" i="1" s="1"/>
  <c r="J1515" i="1"/>
  <c r="BA1515" i="1" s="1"/>
  <c r="J1516" i="1"/>
  <c r="BA1516" i="1" s="1"/>
  <c r="J1517" i="1"/>
  <c r="BA1517" i="1" s="1"/>
  <c r="J1518" i="1"/>
  <c r="BA1518" i="1" s="1"/>
  <c r="J1519" i="1"/>
  <c r="BA1519" i="1" s="1"/>
  <c r="J1520" i="1"/>
  <c r="BA1520" i="1" s="1"/>
  <c r="J1521" i="1"/>
  <c r="BA1521" i="1" s="1"/>
  <c r="J1522" i="1"/>
  <c r="BA1522" i="1" s="1"/>
  <c r="J1523" i="1"/>
  <c r="BA1523" i="1" s="1"/>
  <c r="J1524" i="1"/>
  <c r="BA1524" i="1" s="1"/>
  <c r="J1525" i="1"/>
  <c r="BA1525" i="1" s="1"/>
  <c r="J1526" i="1"/>
  <c r="BA1526" i="1" s="1"/>
  <c r="J1527" i="1"/>
  <c r="BA1527" i="1" s="1"/>
  <c r="J1528" i="1"/>
  <c r="BA1528" i="1" s="1"/>
  <c r="J1529" i="1"/>
  <c r="BA1529" i="1" s="1"/>
  <c r="J1530" i="1"/>
  <c r="BA1530" i="1" s="1"/>
  <c r="J1531" i="1"/>
  <c r="BA1531" i="1" s="1"/>
  <c r="J1532" i="1"/>
  <c r="BA1532" i="1" s="1"/>
  <c r="J1533" i="1"/>
  <c r="BA1533" i="1" s="1"/>
  <c r="J1534" i="1"/>
  <c r="BA1534" i="1" s="1"/>
  <c r="J1535" i="1"/>
  <c r="BA1535" i="1" s="1"/>
  <c r="J1536" i="1"/>
  <c r="BA1536" i="1" s="1"/>
  <c r="J1537" i="1"/>
  <c r="BA1537" i="1" s="1"/>
  <c r="J1538" i="1"/>
  <c r="BA1538" i="1" s="1"/>
  <c r="J1539" i="1"/>
  <c r="BA1539" i="1" s="1"/>
  <c r="J1540" i="1"/>
  <c r="BA1540" i="1" s="1"/>
  <c r="J1541" i="1"/>
  <c r="BA1541" i="1" s="1"/>
  <c r="J1542" i="1"/>
  <c r="BA1542" i="1" s="1"/>
  <c r="J1543" i="1"/>
  <c r="BA1543" i="1" s="1"/>
  <c r="J1544" i="1"/>
  <c r="BA1544" i="1" s="1"/>
  <c r="J1545" i="1"/>
  <c r="BA1545" i="1" s="1"/>
  <c r="J1546" i="1"/>
  <c r="BA1546" i="1" s="1"/>
  <c r="J1547" i="1"/>
  <c r="BA1547" i="1" s="1"/>
  <c r="J1548" i="1"/>
  <c r="BA1548" i="1" s="1"/>
  <c r="J1549" i="1"/>
  <c r="BA1549" i="1" s="1"/>
  <c r="J1550" i="1"/>
  <c r="BA1550" i="1" s="1"/>
  <c r="J1551" i="1"/>
  <c r="BA1551" i="1" s="1"/>
  <c r="J1552" i="1"/>
  <c r="BA1552" i="1" s="1"/>
  <c r="J1553" i="1"/>
  <c r="BA1553" i="1" s="1"/>
  <c r="J1554" i="1"/>
  <c r="BA1554" i="1" s="1"/>
  <c r="J1555" i="1"/>
  <c r="BA1555" i="1" s="1"/>
  <c r="J1556" i="1"/>
  <c r="BA1556" i="1" s="1"/>
  <c r="J1557" i="1"/>
  <c r="BA1557" i="1" s="1"/>
  <c r="J1558" i="1"/>
  <c r="BA1558" i="1" s="1"/>
  <c r="J1559" i="1"/>
  <c r="BA1559" i="1" s="1"/>
  <c r="J1560" i="1"/>
  <c r="BA1560" i="1" s="1"/>
  <c r="J1561" i="1"/>
  <c r="BA1561" i="1" s="1"/>
  <c r="J1562" i="1"/>
  <c r="BA1562" i="1" s="1"/>
  <c r="J1563" i="1"/>
  <c r="BA1563" i="1" s="1"/>
  <c r="J1564" i="1"/>
  <c r="BA1564" i="1" s="1"/>
  <c r="J1565" i="1"/>
  <c r="BA1565" i="1" s="1"/>
  <c r="J1566" i="1"/>
  <c r="BA1566" i="1" s="1"/>
  <c r="J1567" i="1"/>
  <c r="BA1567" i="1" s="1"/>
  <c r="J1568" i="1"/>
  <c r="BA1568" i="1" s="1"/>
  <c r="J1569" i="1"/>
  <c r="BA1569" i="1" s="1"/>
  <c r="J1570" i="1"/>
  <c r="BA1570" i="1" s="1"/>
  <c r="J1571" i="1"/>
  <c r="BA1571" i="1" s="1"/>
  <c r="J1572" i="1"/>
  <c r="BA1572" i="1" s="1"/>
  <c r="J1573" i="1"/>
  <c r="BA1573" i="1" s="1"/>
  <c r="J1574" i="1"/>
  <c r="BA1574" i="1" s="1"/>
  <c r="J1575" i="1"/>
  <c r="BA1575" i="1" s="1"/>
  <c r="J1576" i="1"/>
  <c r="BA1576" i="1" s="1"/>
  <c r="J1577" i="1"/>
  <c r="BA1577" i="1" s="1"/>
  <c r="J1578" i="1"/>
  <c r="BA1578" i="1" s="1"/>
  <c r="J1579" i="1"/>
  <c r="BA1579" i="1" s="1"/>
  <c r="J1580" i="1"/>
  <c r="BA1580" i="1" s="1"/>
  <c r="J1581" i="1"/>
  <c r="BA1581" i="1" s="1"/>
  <c r="J1582" i="1"/>
  <c r="BA1582" i="1" s="1"/>
  <c r="J1583" i="1"/>
  <c r="BA1583" i="1" s="1"/>
  <c r="J1584" i="1"/>
  <c r="BA1584" i="1" s="1"/>
  <c r="J1585" i="1"/>
  <c r="BA1585" i="1" s="1"/>
  <c r="J1586" i="1"/>
  <c r="BA1586" i="1" s="1"/>
  <c r="J1587" i="1"/>
  <c r="BA1587" i="1" s="1"/>
  <c r="J1588" i="1"/>
  <c r="BA1588" i="1" s="1"/>
  <c r="J1589" i="1"/>
  <c r="BA1589" i="1" s="1"/>
  <c r="J1590" i="1"/>
  <c r="BA1590" i="1" s="1"/>
  <c r="J1591" i="1"/>
  <c r="BA1591" i="1" s="1"/>
  <c r="J1592" i="1"/>
  <c r="BA1592" i="1" s="1"/>
  <c r="J1593" i="1"/>
  <c r="BA1593" i="1" s="1"/>
  <c r="J1594" i="1"/>
  <c r="BA1594" i="1" s="1"/>
  <c r="J1595" i="1"/>
  <c r="BA1595" i="1" s="1"/>
  <c r="J1596" i="1"/>
  <c r="BA1596" i="1" s="1"/>
  <c r="J1597" i="1"/>
  <c r="BA1597" i="1" s="1"/>
  <c r="J1598" i="1"/>
  <c r="BA1598" i="1" s="1"/>
  <c r="J1599" i="1"/>
  <c r="BA1599" i="1" s="1"/>
  <c r="J1600" i="1"/>
  <c r="BA1600" i="1" s="1"/>
  <c r="J1601" i="1"/>
  <c r="BA1601" i="1" s="1"/>
  <c r="J1602" i="1"/>
  <c r="BA1602" i="1" s="1"/>
  <c r="J1603" i="1"/>
  <c r="BA1603" i="1" s="1"/>
  <c r="J1604" i="1"/>
  <c r="BA1604" i="1" s="1"/>
  <c r="J1605" i="1"/>
  <c r="BA1605" i="1" s="1"/>
  <c r="J1606" i="1"/>
  <c r="BA1606" i="1" s="1"/>
  <c r="J1607" i="1"/>
  <c r="BA1607" i="1" s="1"/>
  <c r="J1608" i="1"/>
  <c r="BA1608" i="1" s="1"/>
  <c r="J1609" i="1"/>
  <c r="BA1609" i="1" s="1"/>
  <c r="J1610" i="1"/>
  <c r="BA1610" i="1" s="1"/>
  <c r="J1611" i="1"/>
  <c r="BA1611" i="1" s="1"/>
  <c r="J1612" i="1"/>
  <c r="BA1612" i="1" s="1"/>
  <c r="J1613" i="1"/>
  <c r="BA1613" i="1" s="1"/>
  <c r="J1614" i="1"/>
  <c r="BA1614" i="1" s="1"/>
  <c r="J1615" i="1"/>
  <c r="BA1615" i="1" s="1"/>
  <c r="J1616" i="1"/>
  <c r="BA1616" i="1" s="1"/>
  <c r="J1617" i="1"/>
  <c r="BA1617" i="1" s="1"/>
  <c r="J1618" i="1"/>
  <c r="BA1618" i="1" s="1"/>
  <c r="J1619" i="1"/>
  <c r="BA1619" i="1" s="1"/>
  <c r="J1620" i="1"/>
  <c r="BA1620" i="1" s="1"/>
  <c r="J1621" i="1"/>
  <c r="BA1621" i="1" s="1"/>
  <c r="J1622" i="1"/>
  <c r="BA1622" i="1" s="1"/>
  <c r="J1623" i="1"/>
  <c r="BA1623" i="1" s="1"/>
  <c r="J1624" i="1"/>
  <c r="BA1624" i="1" s="1"/>
  <c r="J1625" i="1"/>
  <c r="BA1625" i="1" s="1"/>
  <c r="J1626" i="1"/>
  <c r="BA1626" i="1" s="1"/>
  <c r="J1627" i="1"/>
  <c r="BA1627" i="1" s="1"/>
  <c r="J1628" i="1"/>
  <c r="BA1628" i="1" s="1"/>
  <c r="J1629" i="1"/>
  <c r="BA1629" i="1" s="1"/>
  <c r="J1630" i="1"/>
  <c r="BA1630" i="1" s="1"/>
  <c r="J1631" i="1"/>
  <c r="BA1631" i="1" s="1"/>
  <c r="J1632" i="1"/>
  <c r="BA1632" i="1" s="1"/>
  <c r="J1633" i="1"/>
  <c r="BA1633" i="1" s="1"/>
  <c r="J1634" i="1"/>
  <c r="BA1634" i="1" s="1"/>
  <c r="J1635" i="1"/>
  <c r="BA1635" i="1" s="1"/>
  <c r="J1636" i="1"/>
  <c r="BA1636" i="1" s="1"/>
  <c r="J1637" i="1"/>
  <c r="BA1637" i="1" s="1"/>
  <c r="J1638" i="1"/>
  <c r="BA1638" i="1" s="1"/>
  <c r="J1639" i="1"/>
  <c r="BA1639" i="1" s="1"/>
  <c r="J1640" i="1"/>
  <c r="BA1640" i="1" s="1"/>
  <c r="J1641" i="1"/>
  <c r="BA1641" i="1" s="1"/>
  <c r="J1642" i="1"/>
  <c r="BA1642" i="1" s="1"/>
  <c r="J1643" i="1"/>
  <c r="BA1643" i="1" s="1"/>
  <c r="J1644" i="1"/>
  <c r="BA1644" i="1" s="1"/>
  <c r="J1645" i="1"/>
  <c r="BA1645" i="1" s="1"/>
  <c r="J1646" i="1"/>
  <c r="BA1646" i="1" s="1"/>
  <c r="J1647" i="1"/>
  <c r="BA1647" i="1" s="1"/>
  <c r="J1648" i="1"/>
  <c r="BA1648" i="1" s="1"/>
  <c r="J1649" i="1"/>
  <c r="BA1649" i="1" s="1"/>
  <c r="J1650" i="1"/>
  <c r="BA1650" i="1" s="1"/>
  <c r="J1651" i="1"/>
  <c r="BA1651" i="1" s="1"/>
  <c r="J1652" i="1"/>
  <c r="BA1652" i="1" s="1"/>
  <c r="J1653" i="1"/>
  <c r="BA1653" i="1" s="1"/>
  <c r="J1654" i="1"/>
  <c r="BA1654" i="1" s="1"/>
  <c r="J1655" i="1"/>
  <c r="BA1655" i="1" s="1"/>
  <c r="J1656" i="1"/>
  <c r="BA1656" i="1" s="1"/>
  <c r="J1657" i="1"/>
  <c r="BA1657" i="1" s="1"/>
  <c r="J1658" i="1"/>
  <c r="BA1658" i="1" s="1"/>
  <c r="J1659" i="1"/>
  <c r="BA1659" i="1" s="1"/>
  <c r="J1660" i="1"/>
  <c r="BA1660" i="1" s="1"/>
  <c r="J1661" i="1"/>
  <c r="BA1661" i="1" s="1"/>
  <c r="J1662" i="1"/>
  <c r="BA1662" i="1" s="1"/>
  <c r="J1663" i="1"/>
  <c r="BA1663" i="1" s="1"/>
  <c r="J1664" i="1"/>
  <c r="BA1664" i="1" s="1"/>
  <c r="J1665" i="1"/>
  <c r="BA1665" i="1" s="1"/>
  <c r="J1666" i="1"/>
  <c r="BA1666" i="1" s="1"/>
  <c r="J1667" i="1"/>
  <c r="BA1667" i="1" s="1"/>
  <c r="J1668" i="1"/>
  <c r="BA1668" i="1" s="1"/>
  <c r="J1669" i="1"/>
  <c r="BA1669" i="1" s="1"/>
  <c r="J1670" i="1"/>
  <c r="BA1670" i="1" s="1"/>
  <c r="J1671" i="1"/>
  <c r="BA1671" i="1" s="1"/>
  <c r="J1672" i="1"/>
  <c r="BA1672" i="1" s="1"/>
  <c r="J1673" i="1"/>
  <c r="BA1673" i="1" s="1"/>
  <c r="J1674" i="1"/>
  <c r="BA1674" i="1" s="1"/>
  <c r="J1675" i="1"/>
  <c r="BA1675" i="1" s="1"/>
  <c r="J1676" i="1"/>
  <c r="BA1676" i="1" s="1"/>
  <c r="J1677" i="1"/>
  <c r="BA1677" i="1" s="1"/>
  <c r="J1678" i="1"/>
  <c r="BA1678" i="1" s="1"/>
  <c r="J1679" i="1"/>
  <c r="BA1679" i="1" s="1"/>
  <c r="J1680" i="1"/>
  <c r="BA1680" i="1" s="1"/>
  <c r="J1681" i="1"/>
  <c r="BA1681" i="1" s="1"/>
  <c r="J1682" i="1"/>
  <c r="BA1682" i="1" s="1"/>
  <c r="J1683" i="1"/>
  <c r="BA1683" i="1" s="1"/>
  <c r="J1684" i="1"/>
  <c r="BA1684" i="1" s="1"/>
  <c r="J1685" i="1"/>
  <c r="BA1685" i="1" s="1"/>
  <c r="J1686" i="1"/>
  <c r="BA1686" i="1" s="1"/>
  <c r="J1687" i="1"/>
  <c r="BA1687" i="1" s="1"/>
  <c r="J1688" i="1"/>
  <c r="BA1688" i="1" s="1"/>
  <c r="J1689" i="1"/>
  <c r="BA1689" i="1" s="1"/>
  <c r="J1690" i="1"/>
  <c r="BA1690" i="1" s="1"/>
  <c r="J1691" i="1"/>
  <c r="BA1691" i="1" s="1"/>
  <c r="J1692" i="1"/>
  <c r="BA1692" i="1" s="1"/>
  <c r="J1693" i="1"/>
  <c r="BA1693" i="1" s="1"/>
  <c r="J1694" i="1"/>
  <c r="BA1694" i="1" s="1"/>
  <c r="J1695" i="1"/>
  <c r="BA1695" i="1" s="1"/>
  <c r="J1696" i="1"/>
  <c r="BA1696" i="1" s="1"/>
  <c r="J1697" i="1"/>
  <c r="BA1697" i="1" s="1"/>
  <c r="J1698" i="1"/>
  <c r="BA1698" i="1" s="1"/>
  <c r="J1699" i="1"/>
  <c r="BA1699" i="1" s="1"/>
  <c r="J1700" i="1"/>
  <c r="BA1700" i="1" s="1"/>
  <c r="J1701" i="1"/>
  <c r="BA1701" i="1" s="1"/>
  <c r="J1702" i="1"/>
  <c r="BA1702" i="1" s="1"/>
  <c r="J1703" i="1"/>
  <c r="BA1703" i="1" s="1"/>
  <c r="J1704" i="1"/>
  <c r="BA1704" i="1" s="1"/>
  <c r="J1705" i="1"/>
  <c r="BA1705" i="1" s="1"/>
  <c r="J1706" i="1"/>
  <c r="BA1706" i="1" s="1"/>
  <c r="J1707" i="1"/>
  <c r="BA1707" i="1" s="1"/>
  <c r="J1708" i="1"/>
  <c r="BA1708" i="1" s="1"/>
  <c r="J1709" i="1"/>
  <c r="BA1709" i="1" s="1"/>
  <c r="J1710" i="1"/>
  <c r="BA1710" i="1" s="1"/>
  <c r="J1711" i="1"/>
  <c r="BA1711" i="1" s="1"/>
  <c r="J1712" i="1"/>
  <c r="BA1712" i="1" s="1"/>
  <c r="J1713" i="1"/>
  <c r="BA1713" i="1" s="1"/>
  <c r="J1714" i="1"/>
  <c r="BA1714" i="1" s="1"/>
  <c r="J1715" i="1"/>
  <c r="BA1715" i="1" s="1"/>
  <c r="J1716" i="1"/>
  <c r="BA1716" i="1" s="1"/>
  <c r="J1717" i="1"/>
  <c r="BA1717" i="1" s="1"/>
  <c r="J1718" i="1"/>
  <c r="BA1718" i="1" s="1"/>
  <c r="J1719" i="1"/>
  <c r="BA1719" i="1" s="1"/>
  <c r="J1720" i="1"/>
  <c r="BA1720" i="1" s="1"/>
  <c r="J1721" i="1"/>
  <c r="BA1721" i="1" s="1"/>
  <c r="J1722" i="1"/>
  <c r="BA1722" i="1" s="1"/>
  <c r="J1723" i="1"/>
  <c r="BA1723" i="1" s="1"/>
  <c r="J1724" i="1"/>
  <c r="BA1724" i="1" s="1"/>
  <c r="J1725" i="1"/>
  <c r="BA1725" i="1" s="1"/>
  <c r="J1726" i="1"/>
  <c r="BA1726" i="1" s="1"/>
  <c r="J1727" i="1"/>
  <c r="BA1727" i="1" s="1"/>
  <c r="J1728" i="1"/>
  <c r="BA1728" i="1" s="1"/>
  <c r="J1729" i="1"/>
  <c r="BA1729" i="1" s="1"/>
  <c r="J1730" i="1"/>
  <c r="BA1730" i="1" s="1"/>
  <c r="J1731" i="1"/>
  <c r="BA1731" i="1" s="1"/>
  <c r="J1732" i="1"/>
  <c r="BA1732" i="1" s="1"/>
  <c r="J1733" i="1"/>
  <c r="BA1733" i="1" s="1"/>
  <c r="J1734" i="1"/>
  <c r="BA1734" i="1" s="1"/>
  <c r="J1735" i="1"/>
  <c r="BA1735" i="1" s="1"/>
  <c r="J1736" i="1"/>
  <c r="BA1736" i="1" s="1"/>
  <c r="J1737" i="1"/>
  <c r="BA1737" i="1" s="1"/>
  <c r="J1738" i="1"/>
  <c r="BA1738" i="1" s="1"/>
  <c r="J1739" i="1"/>
  <c r="BA1739" i="1" s="1"/>
  <c r="J1740" i="1"/>
  <c r="BA1740" i="1" s="1"/>
  <c r="J1741" i="1"/>
  <c r="BA1741" i="1" s="1"/>
  <c r="J1742" i="1"/>
  <c r="BA1742" i="1" s="1"/>
  <c r="J1743" i="1"/>
  <c r="BA1743" i="1" s="1"/>
  <c r="J1744" i="1"/>
  <c r="BA1744" i="1" s="1"/>
  <c r="J1745" i="1"/>
  <c r="BA1745" i="1" s="1"/>
  <c r="J1746" i="1"/>
  <c r="BA1746" i="1" s="1"/>
  <c r="J1747" i="1"/>
  <c r="BA1747" i="1" s="1"/>
  <c r="J1748" i="1"/>
  <c r="BA1748" i="1" s="1"/>
  <c r="J1749" i="1"/>
  <c r="BA1749" i="1" s="1"/>
  <c r="J1750" i="1"/>
  <c r="BA1750" i="1" s="1"/>
  <c r="J1751" i="1"/>
  <c r="BA1751" i="1" s="1"/>
  <c r="J1752" i="1"/>
  <c r="BA1752" i="1" s="1"/>
  <c r="J1753" i="1"/>
  <c r="BA1753" i="1" s="1"/>
  <c r="J1754" i="1"/>
  <c r="BA1754" i="1" s="1"/>
  <c r="J1755" i="1"/>
  <c r="BA1755" i="1" s="1"/>
  <c r="J1756" i="1"/>
  <c r="BA1756" i="1" s="1"/>
  <c r="J1757" i="1"/>
  <c r="BA1757" i="1" s="1"/>
  <c r="J1758" i="1"/>
  <c r="BA1758" i="1" s="1"/>
  <c r="J1759" i="1"/>
  <c r="BA1759" i="1" s="1"/>
  <c r="J1760" i="1"/>
  <c r="BA1760" i="1" s="1"/>
  <c r="J1761" i="1"/>
  <c r="BA1761" i="1" s="1"/>
  <c r="J1762" i="1"/>
  <c r="BA1762" i="1" s="1"/>
  <c r="J1763" i="1"/>
  <c r="BA1763" i="1" s="1"/>
  <c r="J1764" i="1"/>
  <c r="BA1764" i="1" s="1"/>
  <c r="J1765" i="1"/>
  <c r="BA1765" i="1" s="1"/>
  <c r="J1766" i="1"/>
  <c r="BA1766" i="1" s="1"/>
  <c r="J1767" i="1"/>
  <c r="BA1767" i="1" s="1"/>
  <c r="J1768" i="1"/>
  <c r="BA1768" i="1" s="1"/>
  <c r="J1769" i="1"/>
  <c r="BA1769" i="1" s="1"/>
  <c r="J1770" i="1"/>
  <c r="BA1770" i="1" s="1"/>
  <c r="J1771" i="1"/>
  <c r="BA1771" i="1" s="1"/>
  <c r="J1772" i="1"/>
  <c r="BA1772" i="1" s="1"/>
  <c r="J1773" i="1"/>
  <c r="BA1773" i="1" s="1"/>
  <c r="J1774" i="1"/>
  <c r="BA1774" i="1" s="1"/>
  <c r="J1775" i="1"/>
  <c r="BA1775" i="1" s="1"/>
  <c r="J1776" i="1"/>
  <c r="BA1776" i="1" s="1"/>
  <c r="J1777" i="1"/>
  <c r="BA1777" i="1" s="1"/>
  <c r="J1778" i="1"/>
  <c r="BA1778" i="1" s="1"/>
  <c r="J1779" i="1"/>
  <c r="BA1779" i="1" s="1"/>
  <c r="J1780" i="1"/>
  <c r="BA1780" i="1" s="1"/>
  <c r="J1781" i="1"/>
  <c r="BA1781" i="1" s="1"/>
  <c r="J1782" i="1"/>
  <c r="BA1782" i="1" s="1"/>
  <c r="J1783" i="1"/>
  <c r="BA1783" i="1" s="1"/>
  <c r="J1784" i="1"/>
  <c r="BA1784" i="1" s="1"/>
  <c r="J1785" i="1"/>
  <c r="BA1785" i="1" s="1"/>
  <c r="J1786" i="1"/>
  <c r="BA1786" i="1" s="1"/>
  <c r="J1787" i="1"/>
  <c r="BA1787" i="1" s="1"/>
  <c r="J1788" i="1"/>
  <c r="BA1788" i="1" s="1"/>
  <c r="J1789" i="1"/>
  <c r="BA1789" i="1" s="1"/>
  <c r="J1790" i="1"/>
  <c r="BA1790" i="1" s="1"/>
  <c r="J1791" i="1"/>
  <c r="BA1791" i="1" s="1"/>
  <c r="J1792" i="1"/>
  <c r="BA1792" i="1" s="1"/>
  <c r="J1793" i="1"/>
  <c r="BA1793" i="1" s="1"/>
  <c r="J1794" i="1"/>
  <c r="BA1794" i="1" s="1"/>
  <c r="J1795" i="1"/>
  <c r="BA1795" i="1" s="1"/>
  <c r="J1796" i="1"/>
  <c r="BA1796" i="1" s="1"/>
  <c r="J1797" i="1"/>
  <c r="BA1797" i="1" s="1"/>
  <c r="J1798" i="1"/>
  <c r="BA1798" i="1" s="1"/>
  <c r="J1799" i="1"/>
  <c r="BA1799" i="1" s="1"/>
  <c r="J1800" i="1"/>
  <c r="BA1800" i="1" s="1"/>
  <c r="J1801" i="1"/>
  <c r="BA1801" i="1" s="1"/>
  <c r="J1802" i="1"/>
  <c r="BA1802" i="1" s="1"/>
  <c r="J1803" i="1"/>
  <c r="BA1803" i="1" s="1"/>
  <c r="J1804" i="1"/>
  <c r="BA1804" i="1" s="1"/>
  <c r="J1805" i="1"/>
  <c r="BA1805" i="1" s="1"/>
  <c r="J1806" i="1"/>
  <c r="BA1806" i="1" s="1"/>
  <c r="J1807" i="1"/>
  <c r="BA1807" i="1" s="1"/>
  <c r="J1808" i="1"/>
  <c r="BA1808" i="1" s="1"/>
  <c r="J1809" i="1"/>
  <c r="BA1809" i="1" s="1"/>
  <c r="J1810" i="1"/>
  <c r="BA1810" i="1" s="1"/>
  <c r="J1811" i="1"/>
  <c r="BA1811" i="1" s="1"/>
  <c r="J1812" i="1"/>
  <c r="BA1812" i="1" s="1"/>
  <c r="J1813" i="1"/>
  <c r="BA1813" i="1" s="1"/>
  <c r="J1814" i="1"/>
  <c r="BA1814" i="1" s="1"/>
  <c r="J1815" i="1"/>
  <c r="BA1815" i="1" s="1"/>
  <c r="J1816" i="1"/>
  <c r="BA1816" i="1" s="1"/>
  <c r="J1817" i="1"/>
  <c r="BA1817" i="1" s="1"/>
  <c r="J1818" i="1"/>
  <c r="BA1818" i="1" s="1"/>
  <c r="J1819" i="1"/>
  <c r="BA1819" i="1" s="1"/>
  <c r="J1820" i="1"/>
  <c r="BA1820" i="1" s="1"/>
  <c r="J1821" i="1"/>
  <c r="BA1821" i="1" s="1"/>
  <c r="J1822" i="1"/>
  <c r="BA1822" i="1" s="1"/>
  <c r="J1823" i="1"/>
  <c r="BA1823" i="1" s="1"/>
  <c r="J1824" i="1"/>
  <c r="BA1824" i="1" s="1"/>
  <c r="J1825" i="1"/>
  <c r="BA1825" i="1" s="1"/>
  <c r="J1826" i="1"/>
  <c r="BA1826" i="1" s="1"/>
  <c r="J1827" i="1"/>
  <c r="BA1827" i="1" s="1"/>
  <c r="J1828" i="1"/>
  <c r="BA1828" i="1" s="1"/>
  <c r="J1829" i="1"/>
  <c r="BA1829" i="1" s="1"/>
  <c r="J1830" i="1"/>
  <c r="BA1830" i="1" s="1"/>
  <c r="J1831" i="1"/>
  <c r="BA1831" i="1" s="1"/>
  <c r="J1832" i="1"/>
  <c r="BA1832" i="1" s="1"/>
  <c r="J1833" i="1"/>
  <c r="BA1833" i="1" s="1"/>
  <c r="J1834" i="1"/>
  <c r="BA1834" i="1" s="1"/>
  <c r="J1835" i="1"/>
  <c r="BA1835" i="1" s="1"/>
  <c r="J1836" i="1"/>
  <c r="BA1836" i="1" s="1"/>
  <c r="J1837" i="1"/>
  <c r="BA1837" i="1" s="1"/>
  <c r="J1838" i="1"/>
  <c r="BA1838" i="1" s="1"/>
  <c r="J1839" i="1"/>
  <c r="BA1839" i="1" s="1"/>
  <c r="J1840" i="1"/>
  <c r="BA1840" i="1" s="1"/>
  <c r="J1841" i="1"/>
  <c r="BA1841" i="1" s="1"/>
  <c r="J1842" i="1"/>
  <c r="BA1842" i="1" s="1"/>
  <c r="J1843" i="1"/>
  <c r="BA1843" i="1" s="1"/>
  <c r="J1844" i="1"/>
  <c r="BA1844" i="1" s="1"/>
  <c r="J1845" i="1"/>
  <c r="BA1845" i="1" s="1"/>
  <c r="J1846" i="1"/>
  <c r="BA1846" i="1" s="1"/>
  <c r="J1847" i="1"/>
  <c r="BA1847" i="1" s="1"/>
  <c r="J1848" i="1"/>
  <c r="BA1848" i="1" s="1"/>
  <c r="J1849" i="1"/>
  <c r="BA1849" i="1" s="1"/>
  <c r="J1850" i="1"/>
  <c r="BA1850" i="1" s="1"/>
  <c r="J1851" i="1"/>
  <c r="BA1851" i="1" s="1"/>
  <c r="J1852" i="1"/>
  <c r="BA1852" i="1" s="1"/>
  <c r="J1853" i="1"/>
  <c r="BA1853" i="1" s="1"/>
  <c r="J1854" i="1"/>
  <c r="BA1854" i="1" s="1"/>
  <c r="J1855" i="1"/>
  <c r="BA1855" i="1" s="1"/>
  <c r="J1856" i="1"/>
  <c r="BA1856" i="1" s="1"/>
  <c r="J1857" i="1"/>
  <c r="BA1857" i="1" s="1"/>
  <c r="J1858" i="1"/>
  <c r="BA1858" i="1" s="1"/>
  <c r="J1859" i="1"/>
  <c r="BA1859" i="1" s="1"/>
  <c r="J1860" i="1"/>
  <c r="BA1860" i="1" s="1"/>
  <c r="J1861" i="1"/>
  <c r="BA1861" i="1" s="1"/>
  <c r="J1862" i="1"/>
  <c r="BA1862" i="1" s="1"/>
  <c r="J1863" i="1"/>
  <c r="BA1863" i="1" s="1"/>
  <c r="J1864" i="1"/>
  <c r="BA1864" i="1" s="1"/>
  <c r="J1865" i="1"/>
  <c r="BA1865" i="1" s="1"/>
  <c r="J1866" i="1"/>
  <c r="BA1866" i="1" s="1"/>
  <c r="J1867" i="1"/>
  <c r="BA1867" i="1" s="1"/>
  <c r="J1868" i="1"/>
  <c r="BA1868" i="1" s="1"/>
  <c r="J1869" i="1"/>
  <c r="BA1869" i="1" s="1"/>
  <c r="J1870" i="1"/>
  <c r="BA1870" i="1" s="1"/>
  <c r="J1871" i="1"/>
  <c r="BA1871" i="1" s="1"/>
  <c r="J1872" i="1"/>
  <c r="BA1872" i="1" s="1"/>
  <c r="J1873" i="1"/>
  <c r="BA1873" i="1" s="1"/>
  <c r="J1874" i="1"/>
  <c r="BA1874" i="1" s="1"/>
  <c r="J1875" i="1"/>
  <c r="BA1875" i="1" s="1"/>
  <c r="J1876" i="1"/>
  <c r="BA1876" i="1" s="1"/>
  <c r="J1877" i="1"/>
  <c r="BA1877" i="1" s="1"/>
  <c r="J1878" i="1"/>
  <c r="BA1878" i="1" s="1"/>
  <c r="J1879" i="1"/>
  <c r="BA1879" i="1" s="1"/>
  <c r="J1880" i="1"/>
  <c r="BA1880" i="1" s="1"/>
  <c r="J1881" i="1"/>
  <c r="BA1881" i="1" s="1"/>
  <c r="J1882" i="1"/>
  <c r="BA1882" i="1" s="1"/>
  <c r="J1883" i="1"/>
  <c r="BA1883" i="1" s="1"/>
  <c r="J1884" i="1"/>
  <c r="BA1884" i="1" s="1"/>
  <c r="J1885" i="1"/>
  <c r="BA1885" i="1" s="1"/>
  <c r="J1886" i="1"/>
  <c r="BA1886" i="1" s="1"/>
  <c r="J1887" i="1"/>
  <c r="BA1887" i="1" s="1"/>
  <c r="J1888" i="1"/>
  <c r="BA1888" i="1" s="1"/>
  <c r="J1889" i="1"/>
  <c r="BA1889" i="1" s="1"/>
  <c r="J1890" i="1"/>
  <c r="BA1890" i="1" s="1"/>
  <c r="J1891" i="1"/>
  <c r="BA1891" i="1" s="1"/>
  <c r="J1892" i="1"/>
  <c r="BA1892" i="1" s="1"/>
  <c r="J1893" i="1"/>
  <c r="BA1893" i="1" s="1"/>
  <c r="J1894" i="1"/>
  <c r="BA1894" i="1" s="1"/>
  <c r="J1895" i="1"/>
  <c r="BA1895" i="1" s="1"/>
  <c r="J1896" i="1"/>
  <c r="BA1896" i="1" s="1"/>
  <c r="J1897" i="1"/>
  <c r="BA1897" i="1" s="1"/>
  <c r="J1898" i="1"/>
  <c r="BA1898" i="1" s="1"/>
  <c r="J1899" i="1"/>
  <c r="BA1899" i="1" s="1"/>
  <c r="J1900" i="1"/>
  <c r="BA1900" i="1" s="1"/>
  <c r="J1901" i="1"/>
  <c r="BA1901" i="1" s="1"/>
  <c r="J1902" i="1"/>
  <c r="BA1902" i="1" s="1"/>
  <c r="J1903" i="1"/>
  <c r="BA1903" i="1" s="1"/>
  <c r="J1904" i="1"/>
  <c r="BA1904" i="1" s="1"/>
  <c r="J1905" i="1"/>
  <c r="BA1905" i="1" s="1"/>
  <c r="J1906" i="1"/>
  <c r="BA1906" i="1" s="1"/>
  <c r="J1907" i="1"/>
  <c r="BA1907" i="1" s="1"/>
  <c r="J1908" i="1"/>
  <c r="BA1908" i="1" s="1"/>
  <c r="J1909" i="1"/>
  <c r="BA1909" i="1" s="1"/>
  <c r="J1910" i="1"/>
  <c r="BA1910" i="1" s="1"/>
  <c r="J1911" i="1"/>
  <c r="BA1911" i="1" s="1"/>
  <c r="J1912" i="1"/>
  <c r="BA1912" i="1" s="1"/>
  <c r="J1913" i="1"/>
  <c r="BA1913" i="1" s="1"/>
  <c r="J1914" i="1"/>
  <c r="BA1914" i="1" s="1"/>
  <c r="J1915" i="1"/>
  <c r="BA1915" i="1" s="1"/>
  <c r="J1916" i="1"/>
  <c r="BA1916" i="1" s="1"/>
  <c r="J1917" i="1"/>
  <c r="BA1917" i="1" s="1"/>
  <c r="J1918" i="1"/>
  <c r="BA1918" i="1" s="1"/>
  <c r="J1919" i="1"/>
  <c r="BA1919" i="1" s="1"/>
  <c r="J1920" i="1"/>
  <c r="BA1920" i="1" s="1"/>
  <c r="J1921" i="1"/>
  <c r="BA1921" i="1" s="1"/>
  <c r="J1922" i="1"/>
  <c r="BA1922" i="1" s="1"/>
  <c r="J1923" i="1"/>
  <c r="BA1923" i="1" s="1"/>
  <c r="J1924" i="1"/>
  <c r="BA1924" i="1" s="1"/>
  <c r="J1925" i="1"/>
  <c r="BA1925" i="1" s="1"/>
  <c r="J1926" i="1"/>
  <c r="BA1926" i="1" s="1"/>
  <c r="J1927" i="1"/>
  <c r="BA1927" i="1" s="1"/>
  <c r="J1928" i="1"/>
  <c r="BA1928" i="1" s="1"/>
  <c r="J1929" i="1"/>
  <c r="BA1929" i="1" s="1"/>
  <c r="J1930" i="1"/>
  <c r="BA1930" i="1" s="1"/>
  <c r="J1931" i="1"/>
  <c r="BA1931" i="1" s="1"/>
  <c r="J1932" i="1"/>
  <c r="BA1932" i="1" s="1"/>
  <c r="J1933" i="1"/>
  <c r="BA1933" i="1" s="1"/>
  <c r="J1934" i="1"/>
  <c r="BA1934" i="1" s="1"/>
  <c r="J1935" i="1"/>
  <c r="BA1935" i="1" s="1"/>
  <c r="J1936" i="1"/>
  <c r="BA1936" i="1" s="1"/>
  <c r="J1937" i="1"/>
  <c r="BA1937" i="1" s="1"/>
  <c r="J1938" i="1"/>
  <c r="BA1938" i="1" s="1"/>
  <c r="J1939" i="1"/>
  <c r="BA1939" i="1" s="1"/>
  <c r="J1940" i="1"/>
  <c r="BA1940" i="1" s="1"/>
  <c r="J1941" i="1"/>
  <c r="BA1941" i="1" s="1"/>
  <c r="J1942" i="1"/>
  <c r="BA1942" i="1" s="1"/>
  <c r="J1943" i="1"/>
  <c r="BA1943" i="1" s="1"/>
  <c r="J1944" i="1"/>
  <c r="BA1944" i="1" s="1"/>
  <c r="J1945" i="1"/>
  <c r="BA1945" i="1" s="1"/>
  <c r="J1946" i="1"/>
  <c r="BA1946" i="1" s="1"/>
  <c r="J1947" i="1"/>
  <c r="BA1947" i="1" s="1"/>
  <c r="J1948" i="1"/>
  <c r="BA1948" i="1" s="1"/>
  <c r="J1949" i="1"/>
  <c r="BA1949" i="1" s="1"/>
  <c r="J1950" i="1"/>
  <c r="BA1950" i="1" s="1"/>
  <c r="J1951" i="1"/>
  <c r="BA1951" i="1" s="1"/>
  <c r="J1952" i="1"/>
  <c r="BA1952" i="1" s="1"/>
  <c r="J1953" i="1"/>
  <c r="BA1953" i="1" s="1"/>
  <c r="J1954" i="1"/>
  <c r="BA1954" i="1" s="1"/>
  <c r="J1955" i="1"/>
  <c r="BA1955" i="1" s="1"/>
  <c r="J1956" i="1"/>
  <c r="BA1956" i="1" s="1"/>
  <c r="J1957" i="1"/>
  <c r="BA1957" i="1" s="1"/>
  <c r="J1958" i="1"/>
  <c r="BA1958" i="1" s="1"/>
  <c r="J1959" i="1"/>
  <c r="BA1959" i="1" s="1"/>
  <c r="J1960" i="1"/>
  <c r="BA1960" i="1" s="1"/>
  <c r="J1961" i="1"/>
  <c r="BA1961" i="1" s="1"/>
  <c r="J1962" i="1"/>
  <c r="BA1962" i="1" s="1"/>
  <c r="J1963" i="1"/>
  <c r="BA1963" i="1" s="1"/>
  <c r="J1964" i="1"/>
  <c r="BA1964" i="1" s="1"/>
  <c r="J1965" i="1"/>
  <c r="BA1965" i="1" s="1"/>
  <c r="J1966" i="1"/>
  <c r="BA1966" i="1" s="1"/>
  <c r="J1967" i="1"/>
  <c r="BA1967" i="1" s="1"/>
  <c r="J1968" i="1"/>
  <c r="BA1968" i="1" s="1"/>
  <c r="J1969" i="1"/>
  <c r="BA1969" i="1" s="1"/>
  <c r="J1970" i="1"/>
  <c r="BA1970" i="1" s="1"/>
  <c r="J1971" i="1"/>
  <c r="BA1971" i="1" s="1"/>
  <c r="J1972" i="1"/>
  <c r="BA1972" i="1" s="1"/>
  <c r="J1973" i="1"/>
  <c r="BA1973" i="1" s="1"/>
  <c r="J1974" i="1"/>
  <c r="BA1974" i="1" s="1"/>
  <c r="J1975" i="1"/>
  <c r="BA1975" i="1" s="1"/>
  <c r="J1976" i="1"/>
  <c r="BA1976" i="1" s="1"/>
  <c r="J1977" i="1"/>
  <c r="BA1977" i="1" s="1"/>
  <c r="J1978" i="1"/>
  <c r="BA1978" i="1" s="1"/>
  <c r="J1979" i="1"/>
  <c r="BA1979" i="1" s="1"/>
  <c r="J1980" i="1"/>
  <c r="BA1980" i="1" s="1"/>
  <c r="J1981" i="1"/>
  <c r="BA1981" i="1" s="1"/>
  <c r="J1982" i="1"/>
  <c r="BA1982" i="1" s="1"/>
  <c r="J1983" i="1"/>
  <c r="BA1983" i="1" s="1"/>
  <c r="J1984" i="1"/>
  <c r="BA1984" i="1" s="1"/>
  <c r="J1985" i="1"/>
  <c r="BA1985" i="1" s="1"/>
  <c r="J1986" i="1"/>
  <c r="BA1986" i="1" s="1"/>
  <c r="J1987" i="1"/>
  <c r="BA1987" i="1" s="1"/>
  <c r="J1988" i="1"/>
  <c r="BA1988" i="1" s="1"/>
  <c r="J1989" i="1"/>
  <c r="BA1989" i="1" s="1"/>
  <c r="J1990" i="1"/>
  <c r="BA1990" i="1" s="1"/>
  <c r="J1991" i="1"/>
  <c r="BA1991" i="1" s="1"/>
  <c r="J1992" i="1"/>
  <c r="BA1992" i="1" s="1"/>
  <c r="J1993" i="1"/>
  <c r="BA1993" i="1" s="1"/>
  <c r="J1994" i="1"/>
  <c r="BA1994" i="1" s="1"/>
  <c r="J1995" i="1"/>
  <c r="BA1995" i="1" s="1"/>
  <c r="J1996" i="1"/>
  <c r="BA1996" i="1" s="1"/>
  <c r="J1997" i="1"/>
  <c r="BA1997" i="1" s="1"/>
  <c r="J1998" i="1"/>
  <c r="BA1998" i="1" s="1"/>
  <c r="J1999" i="1"/>
  <c r="BA1999" i="1" s="1"/>
  <c r="J2000" i="1"/>
  <c r="BA2000" i="1" s="1"/>
  <c r="J2001" i="1"/>
  <c r="BA2001" i="1" s="1"/>
  <c r="J2002" i="1"/>
  <c r="BA2002" i="1" s="1"/>
  <c r="J2003" i="1"/>
  <c r="BA2003" i="1" s="1"/>
  <c r="J2004" i="1"/>
  <c r="BA2004" i="1" s="1"/>
  <c r="J2005" i="1"/>
  <c r="BA2005" i="1" s="1"/>
  <c r="J2006" i="1"/>
  <c r="BA2006" i="1" s="1"/>
  <c r="J2007" i="1"/>
  <c r="BA2007" i="1" s="1"/>
  <c r="J2008" i="1"/>
  <c r="BA2008" i="1" s="1"/>
  <c r="J2009" i="1"/>
  <c r="BA2009" i="1" s="1"/>
  <c r="J2010" i="1"/>
  <c r="BA2010" i="1" s="1"/>
  <c r="J2011" i="1"/>
  <c r="BA2011" i="1" s="1"/>
  <c r="J2012" i="1"/>
  <c r="BA2012" i="1" s="1"/>
  <c r="J2013" i="1"/>
  <c r="BA2013" i="1" s="1"/>
  <c r="J2014" i="1"/>
  <c r="BA2014" i="1" s="1"/>
  <c r="J2015" i="1"/>
  <c r="BA2015" i="1" s="1"/>
  <c r="J2016" i="1"/>
  <c r="BA2016" i="1" s="1"/>
  <c r="J2017" i="1"/>
  <c r="BA2017" i="1" s="1"/>
  <c r="J2018" i="1"/>
  <c r="BA2018" i="1" s="1"/>
  <c r="J2019" i="1"/>
  <c r="BA2019" i="1" s="1"/>
  <c r="J2020" i="1"/>
  <c r="BA2020" i="1" s="1"/>
  <c r="J2021" i="1"/>
  <c r="BA2021" i="1" s="1"/>
  <c r="J2022" i="1"/>
  <c r="BA2022" i="1" s="1"/>
  <c r="J2023" i="1"/>
  <c r="BA2023" i="1" s="1"/>
  <c r="J2024" i="1"/>
  <c r="BA2024" i="1" s="1"/>
  <c r="J2025" i="1"/>
  <c r="BA2025" i="1" s="1"/>
  <c r="J2026" i="1"/>
  <c r="BA2026" i="1" s="1"/>
  <c r="J2027" i="1"/>
  <c r="BA2027" i="1" s="1"/>
  <c r="J2028" i="1"/>
  <c r="BA2028" i="1" s="1"/>
  <c r="J2029" i="1"/>
  <c r="BA2029" i="1" s="1"/>
  <c r="J2030" i="1"/>
  <c r="BA2030" i="1" s="1"/>
  <c r="J2031" i="1"/>
  <c r="BA2031" i="1" s="1"/>
  <c r="J2032" i="1"/>
  <c r="BA2032" i="1" s="1"/>
  <c r="J2033" i="1"/>
  <c r="BA2033" i="1" s="1"/>
  <c r="J2034" i="1"/>
  <c r="BA2034" i="1" s="1"/>
  <c r="J2035" i="1"/>
  <c r="BA2035" i="1" s="1"/>
  <c r="J2036" i="1"/>
  <c r="BA2036" i="1" s="1"/>
  <c r="J2037" i="1"/>
  <c r="BA2037" i="1" s="1"/>
  <c r="J2038" i="1"/>
  <c r="BA2038" i="1" s="1"/>
  <c r="J2039" i="1"/>
  <c r="BA2039" i="1" s="1"/>
  <c r="J2040" i="1"/>
  <c r="BA2040" i="1" s="1"/>
  <c r="J2041" i="1"/>
  <c r="BA2041" i="1" s="1"/>
  <c r="J2042" i="1"/>
  <c r="BA2042" i="1" s="1"/>
  <c r="J2043" i="1"/>
  <c r="BA2043" i="1" s="1"/>
  <c r="J2044" i="1"/>
  <c r="BA2044" i="1" s="1"/>
  <c r="J2045" i="1"/>
  <c r="BA2045" i="1" s="1"/>
  <c r="J2046" i="1"/>
  <c r="BA2046" i="1" s="1"/>
  <c r="J2047" i="1"/>
  <c r="BA2047" i="1" s="1"/>
  <c r="J2048" i="1"/>
  <c r="BA2048" i="1" s="1"/>
  <c r="J2049" i="1"/>
  <c r="BA2049" i="1" s="1"/>
  <c r="J2050" i="1"/>
  <c r="BA2050" i="1" s="1"/>
  <c r="J2051" i="1"/>
  <c r="BA2051" i="1" s="1"/>
  <c r="J2052" i="1"/>
  <c r="BA2052" i="1" s="1"/>
  <c r="J2053" i="1"/>
  <c r="BA2053" i="1" s="1"/>
  <c r="J2054" i="1"/>
  <c r="BA2054" i="1" s="1"/>
  <c r="J2055" i="1"/>
  <c r="BA2055" i="1" s="1"/>
  <c r="J2056" i="1"/>
  <c r="BA2056" i="1" s="1"/>
  <c r="J2057" i="1"/>
  <c r="BA2057" i="1" s="1"/>
  <c r="J2058" i="1"/>
  <c r="BA2058" i="1" s="1"/>
  <c r="J2059" i="1"/>
  <c r="BA2059" i="1" s="1"/>
  <c r="J2060" i="1"/>
  <c r="BA2060" i="1" s="1"/>
  <c r="J2061" i="1"/>
  <c r="BA2061" i="1" s="1"/>
  <c r="J2062" i="1"/>
  <c r="BA2062" i="1" s="1"/>
  <c r="J2063" i="1"/>
  <c r="BA2063" i="1" s="1"/>
  <c r="J2064" i="1"/>
  <c r="BA2064" i="1" s="1"/>
  <c r="J2065" i="1"/>
  <c r="BA2065" i="1" s="1"/>
  <c r="J2066" i="1"/>
  <c r="BA2066" i="1" s="1"/>
  <c r="J2067" i="1"/>
  <c r="BA2067" i="1" s="1"/>
  <c r="J2068" i="1"/>
  <c r="BA2068" i="1" s="1"/>
  <c r="J2069" i="1"/>
  <c r="BA2069" i="1" s="1"/>
  <c r="J2070" i="1"/>
  <c r="BA2070" i="1" s="1"/>
  <c r="J2071" i="1"/>
  <c r="BA2071" i="1" s="1"/>
  <c r="J2072" i="1"/>
  <c r="BA2072" i="1" s="1"/>
  <c r="J2073" i="1"/>
  <c r="BA2073" i="1" s="1"/>
  <c r="J2074" i="1"/>
  <c r="BA2074" i="1" s="1"/>
  <c r="J2075" i="1"/>
  <c r="BA2075" i="1" s="1"/>
  <c r="J2076" i="1"/>
  <c r="BA2076" i="1" s="1"/>
  <c r="J2077" i="1"/>
  <c r="BA2077" i="1" s="1"/>
  <c r="J2078" i="1"/>
  <c r="BA2078" i="1" s="1"/>
  <c r="J2079" i="1"/>
  <c r="BA2079" i="1" s="1"/>
  <c r="J2080" i="1"/>
  <c r="BA2080" i="1" s="1"/>
  <c r="J2081" i="1"/>
  <c r="BA2081" i="1" s="1"/>
  <c r="J2082" i="1"/>
  <c r="BA2082" i="1" s="1"/>
  <c r="J2083" i="1"/>
  <c r="BA2083" i="1" s="1"/>
  <c r="J2084" i="1"/>
  <c r="BA2084" i="1" s="1"/>
  <c r="J2085" i="1"/>
  <c r="BA2085" i="1" s="1"/>
  <c r="J2086" i="1"/>
  <c r="BA2086" i="1" s="1"/>
  <c r="J2087" i="1"/>
  <c r="BA2087" i="1" s="1"/>
  <c r="J2088" i="1"/>
  <c r="BA2088" i="1" s="1"/>
  <c r="J2089" i="1"/>
  <c r="BA2089" i="1" s="1"/>
  <c r="J2090" i="1"/>
  <c r="BA2090" i="1" s="1"/>
  <c r="J2091" i="1"/>
  <c r="BA2091" i="1" s="1"/>
  <c r="J2092" i="1"/>
  <c r="BA2092" i="1" s="1"/>
  <c r="J2093" i="1"/>
  <c r="BA2093" i="1" s="1"/>
  <c r="J2094" i="1"/>
  <c r="BA2094" i="1" s="1"/>
  <c r="J2095" i="1"/>
  <c r="BA2095" i="1" s="1"/>
  <c r="J2096" i="1"/>
  <c r="BA2096" i="1" s="1"/>
  <c r="J2097" i="1"/>
  <c r="BA2097" i="1" s="1"/>
  <c r="J2098" i="1"/>
  <c r="BA2098" i="1" s="1"/>
  <c r="J2099" i="1"/>
  <c r="BA2099" i="1" s="1"/>
  <c r="J2100" i="1"/>
  <c r="BA2100" i="1" s="1"/>
  <c r="J2101" i="1"/>
  <c r="BA2101" i="1" s="1"/>
  <c r="J2102" i="1"/>
  <c r="BA2102" i="1" s="1"/>
  <c r="J2103" i="1"/>
  <c r="BA2103" i="1" s="1"/>
  <c r="J2104" i="1"/>
  <c r="BA2104" i="1" s="1"/>
  <c r="J2105" i="1"/>
  <c r="BA2105" i="1" s="1"/>
  <c r="J2106" i="1"/>
  <c r="BA2106" i="1" s="1"/>
  <c r="J2107" i="1"/>
  <c r="BA2107" i="1" s="1"/>
  <c r="J2108" i="1"/>
  <c r="BA2108" i="1" s="1"/>
  <c r="J2109" i="1"/>
  <c r="BA2109" i="1" s="1"/>
  <c r="J2110" i="1"/>
  <c r="BA2110" i="1" s="1"/>
  <c r="J2111" i="1"/>
  <c r="BA2111" i="1" s="1"/>
  <c r="J2112" i="1"/>
  <c r="BA2112" i="1" s="1"/>
  <c r="J2113" i="1"/>
  <c r="BA2113" i="1" s="1"/>
  <c r="J2114" i="1"/>
  <c r="BA2114" i="1" s="1"/>
  <c r="J2115" i="1"/>
  <c r="BA2115" i="1" s="1"/>
  <c r="J2116" i="1"/>
  <c r="BA2116" i="1" s="1"/>
  <c r="J2117" i="1"/>
  <c r="BA2117" i="1" s="1"/>
  <c r="J2118" i="1"/>
  <c r="BA2118" i="1" s="1"/>
  <c r="J2119" i="1"/>
  <c r="BA2119" i="1" s="1"/>
  <c r="J2120" i="1"/>
  <c r="BA2120" i="1" s="1"/>
  <c r="J2121" i="1"/>
  <c r="BA2121" i="1" s="1"/>
  <c r="J2122" i="1"/>
  <c r="BA2122" i="1" s="1"/>
  <c r="J2123" i="1"/>
  <c r="BA2123" i="1" s="1"/>
  <c r="J2124" i="1"/>
  <c r="BA2124" i="1" s="1"/>
  <c r="J2125" i="1"/>
  <c r="BA2125" i="1" s="1"/>
  <c r="J2126" i="1"/>
  <c r="BA2126" i="1" s="1"/>
  <c r="J2127" i="1"/>
  <c r="BA2127" i="1" s="1"/>
  <c r="J2128" i="1"/>
  <c r="BA2128" i="1" s="1"/>
  <c r="J2129" i="1"/>
  <c r="BA2129" i="1" s="1"/>
  <c r="J2130" i="1"/>
  <c r="BA2130" i="1" s="1"/>
  <c r="J2131" i="1"/>
  <c r="BA2131" i="1" s="1"/>
  <c r="J2132" i="1"/>
  <c r="BA2132" i="1" s="1"/>
  <c r="J2133" i="1"/>
  <c r="BA2133" i="1" s="1"/>
  <c r="J2134" i="1"/>
  <c r="BA2134" i="1" s="1"/>
  <c r="J2135" i="1"/>
  <c r="BA2135" i="1" s="1"/>
  <c r="J2136" i="1"/>
  <c r="BA2136" i="1" s="1"/>
  <c r="J2137" i="1"/>
  <c r="BA2137" i="1" s="1"/>
  <c r="J2138" i="1"/>
  <c r="BA2138" i="1" s="1"/>
  <c r="J2139" i="1"/>
  <c r="BA2139" i="1" s="1"/>
  <c r="J2140" i="1"/>
  <c r="BA2140" i="1" s="1"/>
  <c r="J2141" i="1"/>
  <c r="BA2141" i="1" s="1"/>
  <c r="J2142" i="1"/>
  <c r="BA2142" i="1" s="1"/>
  <c r="J2143" i="1"/>
  <c r="BA2143" i="1" s="1"/>
  <c r="J2144" i="1"/>
  <c r="BA2144" i="1" s="1"/>
  <c r="J2145" i="1"/>
  <c r="BA2145" i="1" s="1"/>
  <c r="J2146" i="1"/>
  <c r="BA2146" i="1" s="1"/>
  <c r="J2147" i="1"/>
  <c r="BA2147" i="1" s="1"/>
  <c r="J2148" i="1"/>
  <c r="BA2148" i="1" s="1"/>
  <c r="J2149" i="1"/>
  <c r="BA2149" i="1" s="1"/>
  <c r="J2150" i="1"/>
  <c r="BA2150" i="1" s="1"/>
  <c r="J2151" i="1"/>
  <c r="BA2151" i="1" s="1"/>
  <c r="J2152" i="1"/>
  <c r="BA2152" i="1" s="1"/>
  <c r="J2153" i="1"/>
  <c r="BA2153" i="1" s="1"/>
  <c r="J2154" i="1"/>
  <c r="BA2154" i="1" s="1"/>
  <c r="J2155" i="1"/>
  <c r="BA2155" i="1" s="1"/>
  <c r="J2156" i="1"/>
  <c r="BA2156" i="1" s="1"/>
  <c r="J2157" i="1"/>
  <c r="BA2157" i="1" s="1"/>
  <c r="J2158" i="1"/>
  <c r="BA2158" i="1" s="1"/>
  <c r="J2159" i="1"/>
  <c r="BA2159" i="1" s="1"/>
  <c r="J2160" i="1"/>
  <c r="BA2160" i="1" s="1"/>
  <c r="J2161" i="1"/>
  <c r="BA2161" i="1" s="1"/>
  <c r="J2162" i="1"/>
  <c r="BA2162" i="1" s="1"/>
  <c r="J2163" i="1"/>
  <c r="BA2163" i="1" s="1"/>
  <c r="J2164" i="1"/>
  <c r="BA2164" i="1" s="1"/>
  <c r="J2165" i="1"/>
  <c r="BA2165" i="1" s="1"/>
  <c r="J2166" i="1"/>
  <c r="BA2166" i="1" s="1"/>
  <c r="J2167" i="1"/>
  <c r="BA2167" i="1" s="1"/>
  <c r="J2168" i="1"/>
  <c r="BA2168" i="1" s="1"/>
  <c r="J2169" i="1"/>
  <c r="BA2169" i="1" s="1"/>
  <c r="J2170" i="1"/>
  <c r="BA2170" i="1" s="1"/>
  <c r="J2171" i="1"/>
  <c r="BA2171" i="1" s="1"/>
  <c r="J2172" i="1"/>
  <c r="BA2172" i="1" s="1"/>
  <c r="J2173" i="1"/>
  <c r="BA2173" i="1" s="1"/>
  <c r="J2174" i="1"/>
  <c r="BA2174" i="1" s="1"/>
  <c r="J2175" i="1"/>
  <c r="BA2175" i="1" s="1"/>
  <c r="J2176" i="1"/>
  <c r="BA2176" i="1" s="1"/>
  <c r="J2177" i="1"/>
  <c r="BA2177" i="1" s="1"/>
  <c r="J2178" i="1"/>
  <c r="BA2178" i="1" s="1"/>
  <c r="J2179" i="1"/>
  <c r="BA2179" i="1" s="1"/>
  <c r="J2180" i="1"/>
  <c r="BA2180" i="1" s="1"/>
  <c r="J2181" i="1"/>
  <c r="BA2181" i="1" s="1"/>
  <c r="J2182" i="1"/>
  <c r="BA2182" i="1" s="1"/>
  <c r="J2183" i="1"/>
  <c r="BA2183" i="1" s="1"/>
  <c r="J2184" i="1"/>
  <c r="BA2184" i="1" s="1"/>
  <c r="J2185" i="1"/>
  <c r="BA2185" i="1" s="1"/>
  <c r="J2186" i="1"/>
  <c r="BA2186" i="1" s="1"/>
  <c r="J2187" i="1"/>
  <c r="BA2187" i="1" s="1"/>
  <c r="J2188" i="1"/>
  <c r="BA2188" i="1" s="1"/>
  <c r="J2189" i="1"/>
  <c r="BA2189" i="1" s="1"/>
  <c r="J2190" i="1"/>
  <c r="BA2190" i="1" s="1"/>
  <c r="J2191" i="1"/>
  <c r="BA2191" i="1" s="1"/>
  <c r="J2192" i="1"/>
  <c r="BA2192" i="1" s="1"/>
  <c r="J2193" i="1"/>
  <c r="BA2193" i="1" s="1"/>
  <c r="J2194" i="1"/>
  <c r="BA2194" i="1" s="1"/>
  <c r="J2195" i="1"/>
  <c r="BA2195" i="1" s="1"/>
  <c r="J2196" i="1"/>
  <c r="BA2196" i="1" s="1"/>
  <c r="J2197" i="1"/>
  <c r="BA2197" i="1" s="1"/>
  <c r="J2198" i="1"/>
  <c r="BA2198" i="1" s="1"/>
  <c r="J2199" i="1"/>
  <c r="BA2199" i="1" s="1"/>
  <c r="J2200" i="1"/>
  <c r="BA2200" i="1" s="1"/>
  <c r="J2201" i="1"/>
  <c r="BA2201" i="1" s="1"/>
  <c r="J2202" i="1"/>
  <c r="BA2202" i="1" s="1"/>
  <c r="J2203" i="1"/>
  <c r="BA2203" i="1" s="1"/>
  <c r="J2204" i="1"/>
  <c r="BA2204" i="1" s="1"/>
  <c r="J2205" i="1"/>
  <c r="BA2205" i="1" s="1"/>
  <c r="J2206" i="1"/>
  <c r="BA2206" i="1" s="1"/>
  <c r="J2207" i="1"/>
  <c r="BA2207" i="1" s="1"/>
  <c r="J2208" i="1"/>
  <c r="BA2208" i="1" s="1"/>
  <c r="J2209" i="1"/>
  <c r="BA2209" i="1" s="1"/>
  <c r="J2210" i="1"/>
  <c r="BA2210" i="1" s="1"/>
  <c r="J2211" i="1"/>
  <c r="BA2211" i="1" s="1"/>
  <c r="J2212" i="1"/>
  <c r="BA2212" i="1" s="1"/>
  <c r="J2213" i="1"/>
  <c r="BA2213" i="1" s="1"/>
  <c r="J2214" i="1"/>
  <c r="BA2214" i="1" s="1"/>
  <c r="J2215" i="1"/>
  <c r="BA2215" i="1" s="1"/>
  <c r="J2216" i="1"/>
  <c r="BA2216" i="1" s="1"/>
  <c r="J2217" i="1"/>
  <c r="BA2217" i="1" s="1"/>
  <c r="J2218" i="1"/>
  <c r="BA2218" i="1" s="1"/>
  <c r="J2219" i="1"/>
  <c r="BA2219" i="1" s="1"/>
  <c r="J2220" i="1"/>
  <c r="BA2220" i="1" s="1"/>
  <c r="J2221" i="1"/>
  <c r="BA2221" i="1" s="1"/>
  <c r="J2222" i="1"/>
  <c r="BA2222" i="1" s="1"/>
  <c r="J2223" i="1"/>
  <c r="BA2223" i="1" s="1"/>
  <c r="J2224" i="1"/>
  <c r="BA2224" i="1" s="1"/>
  <c r="J2225" i="1"/>
  <c r="BA2225" i="1" s="1"/>
  <c r="J2226" i="1"/>
  <c r="BA2226" i="1" s="1"/>
  <c r="J2227" i="1"/>
  <c r="BA2227" i="1" s="1"/>
  <c r="J2228" i="1"/>
  <c r="BA2228" i="1" s="1"/>
  <c r="J2229" i="1"/>
  <c r="BA2229" i="1" s="1"/>
  <c r="J2230" i="1"/>
  <c r="BA2230" i="1" s="1"/>
  <c r="J2231" i="1"/>
  <c r="BA2231" i="1" s="1"/>
  <c r="J2232" i="1"/>
  <c r="BA2232" i="1" s="1"/>
  <c r="J2233" i="1"/>
  <c r="BA2233" i="1" s="1"/>
  <c r="J2234" i="1"/>
  <c r="BA2234" i="1" s="1"/>
  <c r="J2235" i="1"/>
  <c r="BA2235" i="1" s="1"/>
  <c r="J2236" i="1"/>
  <c r="BA2236" i="1" s="1"/>
  <c r="J2237" i="1"/>
  <c r="BA2237" i="1" s="1"/>
  <c r="J2238" i="1"/>
  <c r="BA2238" i="1" s="1"/>
  <c r="J2239" i="1"/>
  <c r="BA2239" i="1" s="1"/>
  <c r="J2240" i="1"/>
  <c r="BA2240" i="1" s="1"/>
  <c r="J2241" i="1"/>
  <c r="BA2241" i="1" s="1"/>
  <c r="J2242" i="1"/>
  <c r="BA2242" i="1" s="1"/>
  <c r="J2243" i="1"/>
  <c r="BA2243" i="1" s="1"/>
  <c r="J2244" i="1"/>
  <c r="BA2244" i="1" s="1"/>
  <c r="J2245" i="1"/>
  <c r="BA2245" i="1" s="1"/>
  <c r="J2246" i="1"/>
  <c r="BA2246" i="1" s="1"/>
  <c r="J2247" i="1"/>
  <c r="BA2247" i="1" s="1"/>
  <c r="J2248" i="1"/>
  <c r="BA2248" i="1" s="1"/>
  <c r="J2249" i="1"/>
  <c r="BA2249" i="1" s="1"/>
  <c r="J2250" i="1"/>
  <c r="BA2250" i="1" s="1"/>
  <c r="J2251" i="1"/>
  <c r="BA2251" i="1" s="1"/>
  <c r="J2252" i="1"/>
  <c r="BA2252" i="1" s="1"/>
  <c r="J2253" i="1"/>
  <c r="BA2253" i="1" s="1"/>
  <c r="J2254" i="1"/>
  <c r="BA2254" i="1" s="1"/>
  <c r="J2255" i="1"/>
  <c r="BA2255" i="1" s="1"/>
  <c r="J2256" i="1"/>
  <c r="BA2256" i="1" s="1"/>
  <c r="J2257" i="1"/>
  <c r="BA2257" i="1" s="1"/>
  <c r="J2258" i="1"/>
  <c r="BA2258" i="1" s="1"/>
  <c r="J2259" i="1"/>
  <c r="BA2259" i="1" s="1"/>
  <c r="J2260" i="1"/>
  <c r="BA2260" i="1" s="1"/>
  <c r="J2261" i="1"/>
  <c r="BA2261" i="1" s="1"/>
  <c r="J2262" i="1"/>
  <c r="BA2262" i="1" s="1"/>
  <c r="J2263" i="1"/>
  <c r="BA2263" i="1" s="1"/>
  <c r="J2264" i="1"/>
  <c r="BA2264" i="1" s="1"/>
  <c r="J2265" i="1"/>
  <c r="BA2265" i="1" s="1"/>
  <c r="J2266" i="1"/>
  <c r="BA2266" i="1" s="1"/>
  <c r="J2267" i="1"/>
  <c r="BA2267" i="1" s="1"/>
  <c r="J2268" i="1"/>
  <c r="BA2268" i="1" s="1"/>
  <c r="J2269" i="1"/>
  <c r="BA2269" i="1" s="1"/>
  <c r="J2270" i="1"/>
  <c r="BA2270" i="1" s="1"/>
  <c r="J2271" i="1"/>
  <c r="BA2271" i="1" s="1"/>
  <c r="J2272" i="1"/>
  <c r="BA2272" i="1" s="1"/>
  <c r="J2273" i="1"/>
  <c r="BA2273" i="1" s="1"/>
  <c r="J2274" i="1"/>
  <c r="BA2274" i="1" s="1"/>
  <c r="J2275" i="1"/>
  <c r="BA2275" i="1" s="1"/>
  <c r="J2276" i="1"/>
  <c r="BA2276" i="1" s="1"/>
  <c r="J2277" i="1"/>
  <c r="BA2277" i="1" s="1"/>
  <c r="J2278" i="1"/>
  <c r="BA2278" i="1" s="1"/>
  <c r="J2279" i="1"/>
  <c r="BA2279" i="1" s="1"/>
  <c r="J2280" i="1"/>
  <c r="BA2280" i="1" s="1"/>
  <c r="J2281" i="1"/>
  <c r="BA2281" i="1" s="1"/>
  <c r="J2282" i="1"/>
  <c r="BA2282" i="1" s="1"/>
  <c r="J2283" i="1"/>
  <c r="BA2283" i="1" s="1"/>
  <c r="J2284" i="1"/>
  <c r="BA2284" i="1" s="1"/>
  <c r="J2285" i="1"/>
  <c r="BA2285" i="1" s="1"/>
  <c r="J2286" i="1"/>
  <c r="BA2286" i="1" s="1"/>
  <c r="J2287" i="1"/>
  <c r="BA2287" i="1" s="1"/>
  <c r="J2288" i="1"/>
  <c r="BA2288" i="1" s="1"/>
  <c r="J2289" i="1"/>
  <c r="BA2289" i="1" s="1"/>
  <c r="J2290" i="1"/>
  <c r="BA2290" i="1" s="1"/>
  <c r="J2291" i="1"/>
  <c r="BA2291" i="1" s="1"/>
  <c r="J2292" i="1"/>
  <c r="BA2292" i="1" s="1"/>
  <c r="J2293" i="1"/>
  <c r="BA2293" i="1" s="1"/>
  <c r="J2294" i="1"/>
  <c r="BA2294" i="1" s="1"/>
  <c r="J2295" i="1"/>
  <c r="BA2295" i="1" s="1"/>
  <c r="J2296" i="1"/>
  <c r="BA2296" i="1" s="1"/>
  <c r="J2297" i="1"/>
  <c r="BA2297" i="1" s="1"/>
  <c r="J2298" i="1"/>
  <c r="BA2298" i="1" s="1"/>
  <c r="J2299" i="1"/>
  <c r="BA2299" i="1" s="1"/>
  <c r="J2300" i="1"/>
  <c r="BA2300" i="1" s="1"/>
  <c r="J2301" i="1"/>
  <c r="BA2301" i="1" s="1"/>
  <c r="J2302" i="1"/>
  <c r="BA2302" i="1" s="1"/>
  <c r="J2303" i="1"/>
  <c r="BA2303" i="1" s="1"/>
  <c r="J2304" i="1"/>
  <c r="BA2304" i="1" s="1"/>
  <c r="J2305" i="1"/>
  <c r="BA2305" i="1" s="1"/>
  <c r="J2306" i="1"/>
  <c r="BA2306" i="1" s="1"/>
  <c r="J2307" i="1"/>
  <c r="BA2307" i="1" s="1"/>
  <c r="J2308" i="1"/>
  <c r="BA2308" i="1" s="1"/>
  <c r="J2309" i="1"/>
  <c r="BA2309" i="1" s="1"/>
  <c r="J2310" i="1"/>
  <c r="BA2310" i="1" s="1"/>
  <c r="J2311" i="1"/>
  <c r="BA2311" i="1" s="1"/>
  <c r="J2312" i="1"/>
  <c r="BA2312" i="1" s="1"/>
  <c r="J2313" i="1"/>
  <c r="BA2313" i="1" s="1"/>
  <c r="J2314" i="1"/>
  <c r="BA2314" i="1" s="1"/>
  <c r="J2315" i="1"/>
  <c r="BA2315" i="1" s="1"/>
  <c r="J2316" i="1"/>
  <c r="BA2316" i="1" s="1"/>
  <c r="J2317" i="1"/>
  <c r="BA2317" i="1" s="1"/>
  <c r="J2318" i="1"/>
  <c r="BA2318" i="1" s="1"/>
  <c r="J2319" i="1"/>
  <c r="BA2319" i="1" s="1"/>
  <c r="J2320" i="1"/>
  <c r="BA2320" i="1" s="1"/>
  <c r="J2321" i="1"/>
  <c r="BA2321" i="1" s="1"/>
  <c r="J2322" i="1"/>
  <c r="BA2322" i="1" s="1"/>
  <c r="J2323" i="1"/>
  <c r="BA2323" i="1" s="1"/>
  <c r="J2324" i="1"/>
  <c r="BA2324" i="1" s="1"/>
  <c r="J2325" i="1"/>
  <c r="BA2325" i="1" s="1"/>
  <c r="J2326" i="1"/>
  <c r="BA2326" i="1" s="1"/>
  <c r="J2327" i="1"/>
  <c r="BA2327" i="1" s="1"/>
  <c r="J2328" i="1"/>
  <c r="BA2328" i="1" s="1"/>
  <c r="J2329" i="1"/>
  <c r="BA2329" i="1" s="1"/>
  <c r="J2330" i="1"/>
  <c r="BA2330" i="1" s="1"/>
  <c r="J2331" i="1"/>
  <c r="BA2331" i="1" s="1"/>
  <c r="J2332" i="1"/>
  <c r="BA2332" i="1" s="1"/>
  <c r="J2333" i="1"/>
  <c r="BA2333" i="1" s="1"/>
  <c r="J2334" i="1"/>
  <c r="BA2334" i="1" s="1"/>
  <c r="J2335" i="1"/>
  <c r="BA2335" i="1" s="1"/>
  <c r="J2336" i="1"/>
  <c r="BA2336" i="1" s="1"/>
  <c r="J2337" i="1"/>
  <c r="BA2337" i="1" s="1"/>
  <c r="J2338" i="1"/>
  <c r="BA2338" i="1" s="1"/>
  <c r="J2339" i="1"/>
  <c r="BA2339" i="1" s="1"/>
  <c r="J2340" i="1"/>
  <c r="BA2340" i="1" s="1"/>
  <c r="J2341" i="1"/>
  <c r="BA2341" i="1" s="1"/>
  <c r="J2342" i="1"/>
  <c r="BA2342" i="1" s="1"/>
  <c r="J2343" i="1"/>
  <c r="BA2343" i="1" s="1"/>
  <c r="J2344" i="1"/>
  <c r="BA2344" i="1" s="1"/>
  <c r="J2345" i="1"/>
  <c r="BA2345" i="1" s="1"/>
  <c r="J2346" i="1"/>
  <c r="BA2346" i="1" s="1"/>
  <c r="J2347" i="1"/>
  <c r="BA2347" i="1" s="1"/>
  <c r="J2348" i="1"/>
  <c r="BA2348" i="1" s="1"/>
  <c r="J2349" i="1"/>
  <c r="BA2349" i="1" s="1"/>
  <c r="J2350" i="1"/>
  <c r="BA2350" i="1" s="1"/>
  <c r="J2351" i="1"/>
  <c r="BA2351" i="1" s="1"/>
  <c r="J2352" i="1"/>
  <c r="BA2352" i="1" s="1"/>
  <c r="J2353" i="1"/>
  <c r="BA2353" i="1" s="1"/>
  <c r="J2354" i="1"/>
  <c r="BA2354" i="1" s="1"/>
  <c r="J2355" i="1"/>
  <c r="BA2355" i="1" s="1"/>
  <c r="J2356" i="1"/>
  <c r="BA2356" i="1" s="1"/>
  <c r="J2357" i="1"/>
  <c r="BA2357" i="1" s="1"/>
  <c r="J2358" i="1"/>
  <c r="BA2358" i="1" s="1"/>
  <c r="J2359" i="1"/>
  <c r="BA2359" i="1" s="1"/>
  <c r="J2360" i="1"/>
  <c r="BA2360" i="1" s="1"/>
  <c r="J2361" i="1"/>
  <c r="BA2361" i="1" s="1"/>
  <c r="J2362" i="1"/>
  <c r="BA2362" i="1" s="1"/>
  <c r="J2363" i="1"/>
  <c r="BA2363" i="1" s="1"/>
  <c r="J2364" i="1"/>
  <c r="BA2364" i="1" s="1"/>
  <c r="J2365" i="1"/>
  <c r="BA2365" i="1" s="1"/>
  <c r="J2366" i="1"/>
  <c r="BA2366" i="1" s="1"/>
  <c r="J2367" i="1"/>
  <c r="BA2367" i="1" s="1"/>
  <c r="J2368" i="1"/>
  <c r="BA2368" i="1" s="1"/>
  <c r="J2369" i="1"/>
  <c r="BA2369" i="1" s="1"/>
  <c r="J2370" i="1"/>
  <c r="BA2370" i="1" s="1"/>
  <c r="J2371" i="1"/>
  <c r="BA2371" i="1" s="1"/>
  <c r="J2372" i="1"/>
  <c r="BA2372" i="1" s="1"/>
  <c r="J2373" i="1"/>
  <c r="BA2373" i="1" s="1"/>
  <c r="J2374" i="1"/>
  <c r="BA2374" i="1" s="1"/>
  <c r="J2375" i="1"/>
  <c r="BA2375" i="1" s="1"/>
  <c r="J2376" i="1"/>
  <c r="BA2376" i="1" s="1"/>
  <c r="J2377" i="1"/>
  <c r="BA2377" i="1" s="1"/>
  <c r="J2378" i="1"/>
  <c r="BA2378" i="1" s="1"/>
  <c r="J2379" i="1"/>
  <c r="BA2379" i="1" s="1"/>
  <c r="J2380" i="1"/>
  <c r="BA2380" i="1" s="1"/>
  <c r="J2381" i="1"/>
  <c r="BA2381" i="1" s="1"/>
  <c r="J2382" i="1"/>
  <c r="BA2382" i="1" s="1"/>
  <c r="J2383" i="1"/>
  <c r="BA2383" i="1" s="1"/>
  <c r="J2384" i="1"/>
  <c r="BA2384" i="1" s="1"/>
  <c r="J2385" i="1"/>
  <c r="BA2385" i="1" s="1"/>
  <c r="J2386" i="1"/>
  <c r="BA2386" i="1" s="1"/>
  <c r="J2387" i="1"/>
  <c r="BA2387" i="1" s="1"/>
  <c r="J2388" i="1"/>
  <c r="BA2388" i="1" s="1"/>
  <c r="J2389" i="1"/>
  <c r="BA2389" i="1" s="1"/>
  <c r="J2390" i="1"/>
  <c r="BA2390" i="1" s="1"/>
  <c r="J2391" i="1"/>
  <c r="BA2391" i="1" s="1"/>
  <c r="J2392" i="1"/>
  <c r="BA2392" i="1" s="1"/>
  <c r="J2393" i="1"/>
  <c r="BA2393" i="1" s="1"/>
  <c r="J2394" i="1"/>
  <c r="BA2394" i="1" s="1"/>
  <c r="J2395" i="1"/>
  <c r="BA2395" i="1" s="1"/>
  <c r="J2396" i="1"/>
  <c r="BA2396" i="1" s="1"/>
  <c r="J2397" i="1"/>
  <c r="BA2397" i="1" s="1"/>
  <c r="J2398" i="1"/>
  <c r="BA2398" i="1" s="1"/>
  <c r="J2399" i="1"/>
  <c r="BA2399" i="1" s="1"/>
  <c r="J2400" i="1"/>
  <c r="BA2400" i="1" s="1"/>
  <c r="J2401" i="1"/>
  <c r="BA2401" i="1" s="1"/>
  <c r="J2402" i="1"/>
  <c r="BA2402" i="1" s="1"/>
  <c r="J2403" i="1"/>
  <c r="BA2403" i="1" s="1"/>
  <c r="J2404" i="1"/>
  <c r="BA2404" i="1" s="1"/>
  <c r="J2405" i="1"/>
  <c r="BA2405" i="1" s="1"/>
  <c r="J2406" i="1"/>
  <c r="BA2406" i="1" s="1"/>
  <c r="J2407" i="1"/>
  <c r="BA2407" i="1" s="1"/>
  <c r="J2408" i="1"/>
  <c r="BA2408" i="1" s="1"/>
  <c r="J2409" i="1"/>
  <c r="BA2409" i="1" s="1"/>
  <c r="J2410" i="1"/>
  <c r="BA2410" i="1" s="1"/>
  <c r="J2411" i="1"/>
  <c r="BA2411" i="1" s="1"/>
  <c r="J2412" i="1"/>
  <c r="BA2412" i="1" s="1"/>
  <c r="J2413" i="1"/>
  <c r="BA2413" i="1" s="1"/>
  <c r="J2414" i="1"/>
  <c r="BA2414" i="1" s="1"/>
  <c r="J2415" i="1"/>
  <c r="BA2415" i="1" s="1"/>
  <c r="J2416" i="1"/>
  <c r="BA2416" i="1" s="1"/>
  <c r="J2417" i="1"/>
  <c r="BA2417" i="1" s="1"/>
  <c r="J2418" i="1"/>
  <c r="BA2418" i="1" s="1"/>
  <c r="J2419" i="1"/>
  <c r="BA2419" i="1" s="1"/>
  <c r="J2420" i="1"/>
  <c r="BA2420" i="1" s="1"/>
  <c r="J2421" i="1"/>
  <c r="BA2421" i="1" s="1"/>
  <c r="J2422" i="1"/>
  <c r="BA2422" i="1" s="1"/>
  <c r="J2423" i="1"/>
  <c r="BA2423" i="1" s="1"/>
  <c r="J2424" i="1"/>
  <c r="BA2424" i="1" s="1"/>
  <c r="J2425" i="1"/>
  <c r="BA2425" i="1" s="1"/>
  <c r="J2426" i="1"/>
  <c r="BA2426" i="1" s="1"/>
  <c r="J2427" i="1"/>
  <c r="BA2427" i="1" s="1"/>
  <c r="J2428" i="1"/>
  <c r="BA2428" i="1" s="1"/>
  <c r="J2429" i="1"/>
  <c r="BA2429" i="1" s="1"/>
  <c r="J2430" i="1"/>
  <c r="BA2430" i="1" s="1"/>
  <c r="J2431" i="1"/>
  <c r="BA2431" i="1" s="1"/>
  <c r="J2432" i="1"/>
  <c r="BA2432" i="1" s="1"/>
  <c r="J2433" i="1"/>
  <c r="BA2433" i="1" s="1"/>
  <c r="J2434" i="1"/>
  <c r="BA2434" i="1" s="1"/>
  <c r="J2435" i="1"/>
  <c r="BA2435" i="1" s="1"/>
  <c r="J2436" i="1"/>
  <c r="BA2436" i="1" s="1"/>
  <c r="J2437" i="1"/>
  <c r="BA2437" i="1" s="1"/>
  <c r="J2438" i="1"/>
  <c r="BA2438" i="1" s="1"/>
  <c r="J2439" i="1"/>
  <c r="BA2439" i="1" s="1"/>
  <c r="J2440" i="1"/>
  <c r="BA2440" i="1" s="1"/>
  <c r="J2441" i="1"/>
  <c r="BA2441" i="1" s="1"/>
  <c r="J2442" i="1"/>
  <c r="BA2442" i="1" s="1"/>
  <c r="J2443" i="1"/>
  <c r="BA2443" i="1" s="1"/>
  <c r="J2444" i="1"/>
  <c r="BA2444" i="1" s="1"/>
  <c r="J2445" i="1"/>
  <c r="BA2445" i="1" s="1"/>
  <c r="J2446" i="1"/>
  <c r="BA2446" i="1" s="1"/>
  <c r="J2447" i="1"/>
  <c r="BA2447" i="1" s="1"/>
  <c r="J2448" i="1"/>
  <c r="BA2448" i="1" s="1"/>
  <c r="J2449" i="1"/>
  <c r="BA2449" i="1" s="1"/>
  <c r="J2450" i="1"/>
  <c r="BA2450" i="1" s="1"/>
  <c r="J2451" i="1"/>
  <c r="BA2451" i="1" s="1"/>
  <c r="J2452" i="1"/>
  <c r="BA2452" i="1" s="1"/>
  <c r="J2453" i="1"/>
  <c r="BA2453" i="1" s="1"/>
  <c r="J2454" i="1"/>
  <c r="BA2454" i="1" s="1"/>
  <c r="J2455" i="1"/>
  <c r="BA2455" i="1" s="1"/>
  <c r="J2456" i="1"/>
  <c r="BA2456" i="1" s="1"/>
  <c r="J2457" i="1"/>
  <c r="BA2457" i="1" s="1"/>
  <c r="J2458" i="1"/>
  <c r="BA2458" i="1" s="1"/>
  <c r="J2459" i="1"/>
  <c r="BA2459" i="1" s="1"/>
  <c r="J2460" i="1"/>
  <c r="BA2460" i="1" s="1"/>
  <c r="J2461" i="1"/>
  <c r="BA2461" i="1" s="1"/>
  <c r="J2462" i="1"/>
  <c r="BA2462" i="1" s="1"/>
  <c r="J2463" i="1"/>
  <c r="BA2463" i="1" s="1"/>
  <c r="J2464" i="1"/>
  <c r="BA2464" i="1" s="1"/>
  <c r="J2465" i="1"/>
  <c r="BA2465" i="1" s="1"/>
  <c r="J2466" i="1"/>
  <c r="BA2466" i="1" s="1"/>
  <c r="J2467" i="1"/>
  <c r="BA2467" i="1" s="1"/>
  <c r="J2468" i="1"/>
  <c r="BA2468" i="1" s="1"/>
  <c r="J2469" i="1"/>
  <c r="BA2469" i="1" s="1"/>
  <c r="J2470" i="1"/>
  <c r="BA2470" i="1" s="1"/>
  <c r="J2471" i="1"/>
  <c r="BA2471" i="1" s="1"/>
  <c r="J2472" i="1"/>
  <c r="BA2472" i="1" s="1"/>
  <c r="J2473" i="1"/>
  <c r="BA2473" i="1" s="1"/>
  <c r="J2474" i="1"/>
  <c r="BA2474" i="1" s="1"/>
  <c r="J2475" i="1"/>
  <c r="BA2475" i="1" s="1"/>
  <c r="J2476" i="1"/>
  <c r="BA2476" i="1" s="1"/>
  <c r="J2477" i="1"/>
  <c r="BA2477" i="1" s="1"/>
  <c r="J2478" i="1"/>
  <c r="BA2478" i="1" s="1"/>
  <c r="J2479" i="1"/>
  <c r="BA2479" i="1" s="1"/>
  <c r="J2480" i="1"/>
  <c r="BA2480" i="1" s="1"/>
  <c r="J2481" i="1"/>
  <c r="BA2481" i="1" s="1"/>
  <c r="J2482" i="1"/>
  <c r="BA2482" i="1" s="1"/>
  <c r="J2483" i="1"/>
  <c r="BA2483" i="1" s="1"/>
  <c r="J2484" i="1"/>
  <c r="BA2484" i="1" s="1"/>
  <c r="J2485" i="1"/>
  <c r="BA2485" i="1" s="1"/>
  <c r="J2486" i="1"/>
  <c r="BA2486" i="1" s="1"/>
  <c r="J2487" i="1"/>
  <c r="BA2487" i="1" s="1"/>
  <c r="J2488" i="1"/>
  <c r="BA2488" i="1" s="1"/>
  <c r="J2489" i="1"/>
  <c r="BA2489" i="1" s="1"/>
  <c r="J2490" i="1"/>
  <c r="BA2490" i="1" s="1"/>
  <c r="J2491" i="1"/>
  <c r="BA2491" i="1" s="1"/>
  <c r="J2492" i="1"/>
  <c r="BA2492" i="1" s="1"/>
  <c r="J2493" i="1"/>
  <c r="BA2493" i="1" s="1"/>
  <c r="J2494" i="1"/>
  <c r="BA2494" i="1" s="1"/>
  <c r="J2495" i="1"/>
  <c r="BA2495" i="1" s="1"/>
  <c r="J2496" i="1"/>
  <c r="BA2496" i="1" s="1"/>
  <c r="J2497" i="1"/>
  <c r="BA2497" i="1" s="1"/>
  <c r="J2498" i="1"/>
  <c r="BA2498" i="1" s="1"/>
  <c r="J2499" i="1"/>
  <c r="BA2499" i="1" s="1"/>
  <c r="J2500" i="1"/>
  <c r="BA2500" i="1" s="1"/>
  <c r="J2501" i="1"/>
  <c r="BA2501" i="1" s="1"/>
  <c r="J2502" i="1"/>
  <c r="BA2502" i="1" s="1"/>
  <c r="J2503" i="1"/>
  <c r="BA2503" i="1" s="1"/>
  <c r="J2504" i="1"/>
  <c r="BA2504" i="1" s="1"/>
  <c r="J2505" i="1"/>
  <c r="BA2505" i="1" s="1"/>
  <c r="J2506" i="1"/>
  <c r="BA2506" i="1" s="1"/>
  <c r="J2507" i="1"/>
  <c r="BA2507" i="1" s="1"/>
  <c r="J2508" i="1"/>
  <c r="BA2508" i="1" s="1"/>
  <c r="J2509" i="1"/>
  <c r="BA2509" i="1" s="1"/>
  <c r="J2510" i="1"/>
  <c r="BA2510" i="1" s="1"/>
  <c r="J2511" i="1"/>
  <c r="BA2511" i="1" s="1"/>
  <c r="J2512" i="1"/>
  <c r="BA2512" i="1" s="1"/>
  <c r="J2513" i="1"/>
  <c r="BA2513" i="1" s="1"/>
  <c r="J2514" i="1"/>
  <c r="BA2514" i="1" s="1"/>
  <c r="J2515" i="1"/>
  <c r="BA2515" i="1" s="1"/>
  <c r="J2516" i="1"/>
  <c r="BA2516" i="1" s="1"/>
  <c r="J2517" i="1"/>
  <c r="BA2517" i="1" s="1"/>
  <c r="J2518" i="1"/>
  <c r="BA2518" i="1" s="1"/>
  <c r="J2519" i="1"/>
  <c r="BA2519" i="1" s="1"/>
  <c r="J2520" i="1"/>
  <c r="BA2520" i="1" s="1"/>
  <c r="J2521" i="1"/>
  <c r="BA2521" i="1" s="1"/>
  <c r="J2522" i="1"/>
  <c r="BA2522" i="1" s="1"/>
  <c r="J2523" i="1"/>
  <c r="BA2523" i="1" s="1"/>
  <c r="J2524" i="1"/>
  <c r="BA2524" i="1" s="1"/>
  <c r="J2525" i="1"/>
  <c r="BA2525" i="1" s="1"/>
  <c r="J2526" i="1"/>
  <c r="BA2526" i="1" s="1"/>
  <c r="J2527" i="1"/>
  <c r="BA2527" i="1" s="1"/>
  <c r="J2528" i="1"/>
  <c r="BA2528" i="1" s="1"/>
  <c r="J2529" i="1"/>
  <c r="BA2529" i="1" s="1"/>
  <c r="J2530" i="1"/>
  <c r="BA2530" i="1" s="1"/>
  <c r="J2531" i="1"/>
  <c r="BA2531" i="1" s="1"/>
  <c r="J2532" i="1"/>
  <c r="BA2532" i="1" s="1"/>
  <c r="J2533" i="1"/>
  <c r="BA2533" i="1" s="1"/>
  <c r="J2534" i="1"/>
  <c r="BA2534" i="1" s="1"/>
  <c r="J2535" i="1"/>
  <c r="BA2535" i="1" s="1"/>
  <c r="J2536" i="1"/>
  <c r="BA2536" i="1" s="1"/>
  <c r="J2537" i="1"/>
  <c r="BA2537" i="1" s="1"/>
  <c r="J2538" i="1"/>
  <c r="BA2538" i="1" s="1"/>
  <c r="J2539" i="1"/>
  <c r="BA2539" i="1" s="1"/>
  <c r="J2540" i="1"/>
  <c r="BA2540" i="1" s="1"/>
  <c r="J2541" i="1"/>
  <c r="BA2541" i="1" s="1"/>
  <c r="J2542" i="1"/>
  <c r="BA2542" i="1" s="1"/>
  <c r="J2543" i="1"/>
  <c r="BA2543" i="1" s="1"/>
  <c r="J2544" i="1"/>
  <c r="BA2544" i="1" s="1"/>
  <c r="J2545" i="1"/>
  <c r="BA2545" i="1" s="1"/>
  <c r="J2546" i="1"/>
  <c r="BA2546" i="1" s="1"/>
  <c r="J2547" i="1"/>
  <c r="BA2547" i="1" s="1"/>
  <c r="J2548" i="1"/>
  <c r="BA2548" i="1" s="1"/>
  <c r="J2549" i="1"/>
  <c r="BA2549" i="1" s="1"/>
  <c r="J2550" i="1"/>
  <c r="BA2550" i="1" s="1"/>
  <c r="J2551" i="1"/>
  <c r="BA2551" i="1" s="1"/>
  <c r="J2552" i="1"/>
  <c r="BA2552" i="1" s="1"/>
  <c r="J2553" i="1"/>
  <c r="BA2553" i="1" s="1"/>
  <c r="J2554" i="1"/>
  <c r="BA2554" i="1" s="1"/>
  <c r="J2555" i="1"/>
  <c r="BA2555" i="1" s="1"/>
  <c r="J2556" i="1"/>
  <c r="BA2556" i="1" s="1"/>
  <c r="J2557" i="1"/>
  <c r="BA2557" i="1" s="1"/>
  <c r="J2558" i="1"/>
  <c r="BA2558" i="1" s="1"/>
  <c r="J2559" i="1"/>
  <c r="BA2559" i="1" s="1"/>
  <c r="J2560" i="1"/>
  <c r="BA2560" i="1" s="1"/>
  <c r="J2561" i="1"/>
  <c r="BA2561" i="1" s="1"/>
  <c r="J2562" i="1"/>
  <c r="BA2562" i="1" s="1"/>
  <c r="J2563" i="1"/>
  <c r="BA2563" i="1" s="1"/>
  <c r="J2564" i="1"/>
  <c r="BA2564" i="1" s="1"/>
  <c r="J2565" i="1"/>
  <c r="BA2565" i="1" s="1"/>
  <c r="J2566" i="1"/>
  <c r="BA2566" i="1" s="1"/>
  <c r="J2567" i="1"/>
  <c r="BA2567" i="1" s="1"/>
  <c r="J2568" i="1"/>
  <c r="BA2568" i="1" s="1"/>
  <c r="J2569" i="1"/>
  <c r="BA2569" i="1" s="1"/>
  <c r="J2570" i="1"/>
  <c r="BA2570" i="1" s="1"/>
  <c r="J2571" i="1"/>
  <c r="BA2571" i="1" s="1"/>
  <c r="J2572" i="1"/>
  <c r="BA2572" i="1" s="1"/>
  <c r="J2573" i="1"/>
  <c r="BA2573" i="1" s="1"/>
  <c r="J2574" i="1"/>
  <c r="BA2574" i="1" s="1"/>
  <c r="J2575" i="1"/>
  <c r="BA2575" i="1" s="1"/>
  <c r="J2576" i="1"/>
  <c r="BA2576" i="1" s="1"/>
  <c r="J2577" i="1"/>
  <c r="BA2577" i="1" s="1"/>
  <c r="J2578" i="1"/>
  <c r="BA2578" i="1" s="1"/>
  <c r="J2579" i="1"/>
  <c r="BA2579" i="1" s="1"/>
  <c r="J2580" i="1"/>
  <c r="BA2580" i="1" s="1"/>
  <c r="J2581" i="1"/>
  <c r="BA2581" i="1" s="1"/>
  <c r="J2582" i="1"/>
  <c r="BA2582" i="1" s="1"/>
  <c r="J2583" i="1"/>
  <c r="BA2583" i="1" s="1"/>
  <c r="J2584" i="1"/>
  <c r="BA2584" i="1" s="1"/>
  <c r="J2585" i="1"/>
  <c r="BA2585" i="1" s="1"/>
  <c r="J2586" i="1"/>
  <c r="BA2586" i="1" s="1"/>
  <c r="J2587" i="1"/>
  <c r="BA2587" i="1" s="1"/>
  <c r="J2588" i="1"/>
  <c r="BA2588" i="1" s="1"/>
  <c r="J2589" i="1"/>
  <c r="BA2589" i="1" s="1"/>
  <c r="J2590" i="1"/>
  <c r="BA2590" i="1" s="1"/>
  <c r="J2591" i="1"/>
  <c r="BA2591" i="1" s="1"/>
  <c r="J2592" i="1"/>
  <c r="BA2592" i="1" s="1"/>
  <c r="J2593" i="1"/>
  <c r="BA2593" i="1" s="1"/>
  <c r="J2594" i="1"/>
  <c r="BA2594" i="1" s="1"/>
  <c r="J2595" i="1"/>
  <c r="BA2595" i="1" s="1"/>
  <c r="J2596" i="1"/>
  <c r="BA2596" i="1" s="1"/>
  <c r="J2597" i="1"/>
  <c r="BA2597" i="1" s="1"/>
  <c r="J2598" i="1"/>
  <c r="BA2598" i="1" s="1"/>
  <c r="J2599" i="1"/>
  <c r="BA2599" i="1" s="1"/>
  <c r="J2600" i="1"/>
  <c r="BA2600" i="1" s="1"/>
  <c r="J2601" i="1"/>
  <c r="BA2601" i="1" s="1"/>
  <c r="J2602" i="1"/>
  <c r="BA2602" i="1" s="1"/>
  <c r="J2603" i="1"/>
  <c r="BA2603" i="1" s="1"/>
  <c r="J2604" i="1"/>
  <c r="BA2604" i="1" s="1"/>
  <c r="J2605" i="1"/>
  <c r="BA2605" i="1" s="1"/>
  <c r="J2606" i="1"/>
  <c r="BA2606" i="1" s="1"/>
  <c r="J2607" i="1"/>
  <c r="BA2607" i="1" s="1"/>
  <c r="J2608" i="1"/>
  <c r="BA2608" i="1" s="1"/>
  <c r="J2609" i="1"/>
  <c r="BA2609" i="1" s="1"/>
  <c r="J2610" i="1"/>
  <c r="BA2610" i="1" s="1"/>
  <c r="J2611" i="1"/>
  <c r="BA2611" i="1" s="1"/>
  <c r="J2612" i="1"/>
  <c r="BA2612" i="1" s="1"/>
  <c r="J2613" i="1"/>
  <c r="BA2613" i="1" s="1"/>
  <c r="J2614" i="1"/>
  <c r="BA2614" i="1" s="1"/>
  <c r="J2615" i="1"/>
  <c r="BA2615" i="1" s="1"/>
  <c r="J2616" i="1"/>
  <c r="BA2616" i="1" s="1"/>
  <c r="J2617" i="1"/>
  <c r="BA2617" i="1" s="1"/>
  <c r="J2618" i="1"/>
  <c r="BA2618" i="1" s="1"/>
  <c r="J2619" i="1"/>
  <c r="BA2619" i="1" s="1"/>
  <c r="J2620" i="1"/>
  <c r="BA2620" i="1" s="1"/>
  <c r="J2621" i="1"/>
  <c r="BA2621" i="1" s="1"/>
  <c r="J2622" i="1"/>
  <c r="BA2622" i="1" s="1"/>
  <c r="J2623" i="1"/>
  <c r="BA2623" i="1" s="1"/>
  <c r="J2624" i="1"/>
  <c r="BA2624" i="1" s="1"/>
  <c r="J2625" i="1"/>
  <c r="BA2625" i="1" s="1"/>
  <c r="J2626" i="1"/>
  <c r="BA2626" i="1" s="1"/>
  <c r="J2627" i="1"/>
  <c r="BA2627" i="1" s="1"/>
  <c r="J2628" i="1"/>
  <c r="BA2628" i="1" s="1"/>
  <c r="J2629" i="1"/>
  <c r="BA2629" i="1" s="1"/>
  <c r="J2630" i="1"/>
  <c r="BA2630" i="1" s="1"/>
  <c r="J2631" i="1"/>
  <c r="BA2631" i="1" s="1"/>
  <c r="J2632" i="1"/>
  <c r="BA2632" i="1" s="1"/>
  <c r="J2633" i="1"/>
  <c r="BA2633" i="1" s="1"/>
  <c r="J2634" i="1"/>
  <c r="BA2634" i="1" s="1"/>
  <c r="J2635" i="1"/>
  <c r="BA2635" i="1" s="1"/>
  <c r="J2636" i="1"/>
  <c r="BA2636" i="1" s="1"/>
  <c r="J2637" i="1"/>
  <c r="BA2637" i="1" s="1"/>
  <c r="J2638" i="1"/>
  <c r="BA2638" i="1" s="1"/>
  <c r="J2639" i="1"/>
  <c r="BA2639" i="1" s="1"/>
  <c r="J2640" i="1"/>
  <c r="BA2640" i="1" s="1"/>
  <c r="J2641" i="1"/>
  <c r="BA2641" i="1" s="1"/>
  <c r="J2642" i="1"/>
  <c r="BA2642" i="1" s="1"/>
  <c r="J2643" i="1"/>
  <c r="BA2643" i="1" s="1"/>
  <c r="J2644" i="1"/>
  <c r="BA2644" i="1" s="1"/>
  <c r="J2645" i="1"/>
  <c r="BA2645" i="1" s="1"/>
  <c r="J2646" i="1"/>
  <c r="BA2646" i="1" s="1"/>
  <c r="J2647" i="1"/>
  <c r="BA2647" i="1" s="1"/>
  <c r="J2648" i="1"/>
  <c r="BA2648" i="1" s="1"/>
  <c r="J2649" i="1"/>
  <c r="BA2649" i="1" s="1"/>
  <c r="J2650" i="1"/>
  <c r="BA2650" i="1" s="1"/>
  <c r="J2651" i="1"/>
  <c r="BA2651" i="1" s="1"/>
  <c r="J2652" i="1"/>
  <c r="BA2652" i="1" s="1"/>
  <c r="J2653" i="1"/>
  <c r="BA2653" i="1" s="1"/>
  <c r="J2654" i="1"/>
  <c r="BA2654" i="1" s="1"/>
  <c r="J2655" i="1"/>
  <c r="BA2655" i="1" s="1"/>
  <c r="J2656" i="1"/>
  <c r="BA2656" i="1" s="1"/>
  <c r="J2657" i="1"/>
  <c r="BA2657" i="1" s="1"/>
  <c r="J2658" i="1"/>
  <c r="BA2658" i="1" s="1"/>
  <c r="J2659" i="1"/>
  <c r="BA2659" i="1" s="1"/>
  <c r="J2660" i="1"/>
  <c r="BA2660" i="1" s="1"/>
  <c r="J2661" i="1"/>
  <c r="BA2661" i="1" s="1"/>
  <c r="J2662" i="1"/>
  <c r="BA2662" i="1" s="1"/>
  <c r="J2663" i="1"/>
  <c r="BA2663" i="1" s="1"/>
  <c r="J2664" i="1"/>
  <c r="BA2664" i="1" s="1"/>
  <c r="J2665" i="1"/>
  <c r="BA2665" i="1" s="1"/>
  <c r="J2666" i="1"/>
  <c r="BA2666" i="1" s="1"/>
  <c r="J2667" i="1"/>
  <c r="BA2667" i="1" s="1"/>
  <c r="J2668" i="1"/>
  <c r="BA2668" i="1" s="1"/>
  <c r="J2669" i="1"/>
  <c r="BA2669" i="1" s="1"/>
  <c r="J2670" i="1"/>
  <c r="BA2670" i="1" s="1"/>
  <c r="J2671" i="1"/>
  <c r="BA2671" i="1" s="1"/>
  <c r="J2672" i="1"/>
  <c r="BA2672" i="1" s="1"/>
  <c r="J2673" i="1"/>
  <c r="BA2673" i="1" s="1"/>
  <c r="J2674" i="1"/>
  <c r="BA2674" i="1" s="1"/>
  <c r="J2675" i="1"/>
  <c r="BA2675" i="1" s="1"/>
  <c r="J2676" i="1"/>
  <c r="BA2676" i="1" s="1"/>
  <c r="J2677" i="1"/>
  <c r="BA2677" i="1" s="1"/>
  <c r="J2678" i="1"/>
  <c r="BA2678" i="1" s="1"/>
  <c r="J2679" i="1"/>
  <c r="BA2679" i="1" s="1"/>
  <c r="J2680" i="1"/>
  <c r="BA2680" i="1" s="1"/>
  <c r="J2681" i="1"/>
  <c r="BA2681" i="1" s="1"/>
  <c r="J2682" i="1"/>
  <c r="BA2682" i="1" s="1"/>
  <c r="J2683" i="1"/>
  <c r="BA2683" i="1" s="1"/>
  <c r="J2684" i="1"/>
  <c r="BA2684" i="1" s="1"/>
  <c r="J2685" i="1"/>
  <c r="BA2685" i="1" s="1"/>
  <c r="J2686" i="1"/>
  <c r="BA2686" i="1" s="1"/>
  <c r="J2687" i="1"/>
  <c r="BA2687" i="1" s="1"/>
  <c r="J2688" i="1"/>
  <c r="BA2688" i="1" s="1"/>
  <c r="J2689" i="1"/>
  <c r="BA2689" i="1" s="1"/>
  <c r="J2690" i="1"/>
  <c r="BA2690" i="1" s="1"/>
  <c r="J2691" i="1"/>
  <c r="BA2691" i="1" s="1"/>
  <c r="J2692" i="1"/>
  <c r="BA2692" i="1" s="1"/>
  <c r="J2693" i="1"/>
  <c r="BA2693" i="1" s="1"/>
  <c r="J2694" i="1"/>
  <c r="BA2694" i="1" s="1"/>
  <c r="J2695" i="1"/>
  <c r="BA2695" i="1" s="1"/>
  <c r="J2696" i="1"/>
  <c r="BA2696" i="1" s="1"/>
  <c r="J2697" i="1"/>
  <c r="BA2697" i="1" s="1"/>
  <c r="J2698" i="1"/>
  <c r="BA2698" i="1" s="1"/>
  <c r="J2699" i="1"/>
  <c r="BA2699" i="1" s="1"/>
  <c r="J2700" i="1"/>
  <c r="BA2700" i="1" s="1"/>
  <c r="J2701" i="1"/>
  <c r="BA2701" i="1" s="1"/>
  <c r="J2702" i="1"/>
  <c r="BA2702" i="1" s="1"/>
  <c r="J2703" i="1"/>
  <c r="BA2703" i="1" s="1"/>
  <c r="J2704" i="1"/>
  <c r="BA2704" i="1" s="1"/>
  <c r="J2705" i="1"/>
  <c r="BA2705" i="1" s="1"/>
  <c r="J2706" i="1"/>
  <c r="BA2706" i="1" s="1"/>
  <c r="J2707" i="1"/>
  <c r="BA2707" i="1" s="1"/>
  <c r="J2708" i="1"/>
  <c r="BA2708" i="1" s="1"/>
  <c r="J2709" i="1"/>
  <c r="BA2709" i="1" s="1"/>
  <c r="J2710" i="1"/>
  <c r="BA2710" i="1" s="1"/>
  <c r="J2711" i="1"/>
  <c r="BA2711" i="1" s="1"/>
  <c r="J2712" i="1"/>
  <c r="BA2712" i="1" s="1"/>
  <c r="J2713" i="1"/>
  <c r="BA2713" i="1" s="1"/>
  <c r="J2714" i="1"/>
  <c r="BA2714" i="1" s="1"/>
  <c r="J2715" i="1"/>
  <c r="BA2715" i="1" s="1"/>
  <c r="J2716" i="1"/>
  <c r="BA2716" i="1" s="1"/>
  <c r="J2717" i="1"/>
  <c r="BA2717" i="1" s="1"/>
  <c r="J2718" i="1"/>
  <c r="BA2718" i="1" s="1"/>
  <c r="J2719" i="1"/>
  <c r="BA2719" i="1" s="1"/>
  <c r="J2720" i="1"/>
  <c r="BA2720" i="1" s="1"/>
  <c r="J2721" i="1"/>
  <c r="BA2721" i="1" s="1"/>
  <c r="J2722" i="1"/>
  <c r="BA2722" i="1" s="1"/>
  <c r="J2723" i="1"/>
  <c r="BA2723" i="1" s="1"/>
  <c r="J2724" i="1"/>
  <c r="BA2724" i="1" s="1"/>
  <c r="J2725" i="1"/>
  <c r="BA2725" i="1" s="1"/>
  <c r="J2726" i="1"/>
  <c r="BA2726" i="1" s="1"/>
  <c r="J2727" i="1"/>
  <c r="BA2727" i="1" s="1"/>
  <c r="J2728" i="1"/>
  <c r="BA2728" i="1" s="1"/>
  <c r="J2729" i="1"/>
  <c r="BA2729" i="1" s="1"/>
  <c r="J2730" i="1"/>
  <c r="BA2730" i="1" s="1"/>
  <c r="J2731" i="1"/>
  <c r="BA2731" i="1" s="1"/>
  <c r="J2732" i="1"/>
  <c r="BA2732" i="1" s="1"/>
  <c r="J2733" i="1"/>
  <c r="BA2733" i="1" s="1"/>
  <c r="J2734" i="1"/>
  <c r="BA2734" i="1" s="1"/>
  <c r="J2735" i="1"/>
  <c r="BA2735" i="1" s="1"/>
  <c r="J2736" i="1"/>
  <c r="BA2736" i="1" s="1"/>
  <c r="J2737" i="1"/>
  <c r="BA2737" i="1" s="1"/>
  <c r="J2738" i="1"/>
  <c r="BA2738" i="1" s="1"/>
  <c r="J2739" i="1"/>
  <c r="BA2739" i="1" s="1"/>
  <c r="J2740" i="1"/>
  <c r="BA2740" i="1" s="1"/>
  <c r="J2741" i="1"/>
  <c r="BA2741" i="1" s="1"/>
  <c r="J2742" i="1"/>
  <c r="BA2742" i="1" s="1"/>
  <c r="J2743" i="1"/>
  <c r="BA2743" i="1" s="1"/>
  <c r="J2744" i="1"/>
  <c r="BA2744" i="1" s="1"/>
  <c r="J2745" i="1"/>
  <c r="BA2745" i="1" s="1"/>
  <c r="J2746" i="1"/>
  <c r="BA2746" i="1" s="1"/>
  <c r="J2747" i="1"/>
  <c r="BA2747" i="1" s="1"/>
  <c r="J2748" i="1"/>
  <c r="BA2748" i="1" s="1"/>
  <c r="J2749" i="1"/>
  <c r="BA2749" i="1" s="1"/>
  <c r="J2750" i="1"/>
  <c r="BA2750" i="1" s="1"/>
  <c r="J2751" i="1"/>
  <c r="BA2751" i="1" s="1"/>
  <c r="J2752" i="1"/>
  <c r="BA2752" i="1" s="1"/>
  <c r="J2753" i="1"/>
  <c r="BA2753" i="1" s="1"/>
  <c r="J2754" i="1"/>
  <c r="BA2754" i="1" s="1"/>
  <c r="J2755" i="1"/>
  <c r="BA2755" i="1" s="1"/>
  <c r="J2756" i="1"/>
  <c r="BA2756" i="1" s="1"/>
  <c r="J2757" i="1"/>
  <c r="BA2757" i="1" s="1"/>
  <c r="J2758" i="1"/>
  <c r="BA2758" i="1" s="1"/>
  <c r="J2759" i="1"/>
  <c r="BA2759" i="1" s="1"/>
  <c r="J2760" i="1"/>
  <c r="BA2760" i="1" s="1"/>
  <c r="J2761" i="1"/>
  <c r="BA2761" i="1" s="1"/>
  <c r="J2762" i="1"/>
  <c r="BA2762" i="1" s="1"/>
  <c r="J2763" i="1"/>
  <c r="BA2763" i="1" s="1"/>
  <c r="J2764" i="1"/>
  <c r="BA2764" i="1" s="1"/>
  <c r="J2765" i="1"/>
  <c r="BA2765" i="1" s="1"/>
  <c r="J2766" i="1"/>
  <c r="BA2766" i="1" s="1"/>
  <c r="J2767" i="1"/>
  <c r="BA2767" i="1" s="1"/>
  <c r="J2768" i="1"/>
  <c r="BA2768" i="1" s="1"/>
  <c r="J2769" i="1"/>
  <c r="BA2769" i="1" s="1"/>
  <c r="J2770" i="1"/>
  <c r="BA2770" i="1" s="1"/>
  <c r="J2771" i="1"/>
  <c r="BA2771" i="1" s="1"/>
  <c r="J2772" i="1"/>
  <c r="BA2772" i="1" s="1"/>
  <c r="J2773" i="1"/>
  <c r="BA2773" i="1" s="1"/>
  <c r="J2774" i="1"/>
  <c r="BA2774" i="1" s="1"/>
  <c r="J2775" i="1"/>
  <c r="BA2775" i="1" s="1"/>
  <c r="J2776" i="1"/>
  <c r="BA2776" i="1" s="1"/>
  <c r="J2777" i="1"/>
  <c r="BA2777" i="1" s="1"/>
  <c r="J2778" i="1"/>
  <c r="BA2778" i="1" s="1"/>
  <c r="J2779" i="1"/>
  <c r="BA2779" i="1" s="1"/>
  <c r="J2780" i="1"/>
  <c r="BA2780" i="1" s="1"/>
  <c r="J2781" i="1"/>
  <c r="BA2781" i="1" s="1"/>
  <c r="J2782" i="1"/>
  <c r="BA2782" i="1" s="1"/>
  <c r="J2783" i="1"/>
  <c r="BA2783" i="1" s="1"/>
  <c r="J2784" i="1"/>
  <c r="BA2784" i="1" s="1"/>
  <c r="J2785" i="1"/>
  <c r="BA2785" i="1" s="1"/>
  <c r="J2786" i="1"/>
  <c r="BA2786" i="1" s="1"/>
  <c r="J2787" i="1"/>
  <c r="BA2787" i="1" s="1"/>
  <c r="J2788" i="1"/>
  <c r="BA2788" i="1" s="1"/>
  <c r="J2789" i="1"/>
  <c r="BA2789" i="1" s="1"/>
  <c r="J2790" i="1"/>
  <c r="BA2790" i="1" s="1"/>
  <c r="J2791" i="1"/>
  <c r="BA2791" i="1" s="1"/>
  <c r="J2792" i="1"/>
  <c r="BA2792" i="1" s="1"/>
  <c r="J2793" i="1"/>
  <c r="BA2793" i="1" s="1"/>
  <c r="J2794" i="1"/>
  <c r="BA2794" i="1" s="1"/>
  <c r="J2795" i="1"/>
  <c r="BA2795" i="1" s="1"/>
  <c r="J2796" i="1"/>
  <c r="BA2796" i="1" s="1"/>
  <c r="J2797" i="1"/>
  <c r="BA2797" i="1" s="1"/>
  <c r="J2798" i="1"/>
  <c r="BA2798" i="1" s="1"/>
  <c r="J2799" i="1"/>
  <c r="BA2799" i="1" s="1"/>
  <c r="J2800" i="1"/>
  <c r="BA2800" i="1" s="1"/>
  <c r="J2801" i="1"/>
  <c r="BA2801" i="1" s="1"/>
  <c r="J2802" i="1"/>
  <c r="BA2802" i="1" s="1"/>
  <c r="J2803" i="1"/>
  <c r="BA2803" i="1" s="1"/>
  <c r="J2804" i="1"/>
  <c r="BA2804" i="1" s="1"/>
  <c r="J2805" i="1"/>
  <c r="BA2805" i="1" s="1"/>
  <c r="J2806" i="1"/>
  <c r="BA2806" i="1" s="1"/>
  <c r="J2807" i="1"/>
  <c r="BA2807" i="1" s="1"/>
  <c r="J2808" i="1"/>
  <c r="BA2808" i="1" s="1"/>
  <c r="J2809" i="1"/>
  <c r="BA2809" i="1" s="1"/>
  <c r="J2810" i="1"/>
  <c r="BA2810" i="1" s="1"/>
  <c r="J2811" i="1"/>
  <c r="BA2811" i="1" s="1"/>
  <c r="J2812" i="1"/>
  <c r="BA2812" i="1" s="1"/>
  <c r="J2813" i="1"/>
  <c r="BA2813" i="1" s="1"/>
  <c r="J2814" i="1"/>
  <c r="BA2814" i="1" s="1"/>
  <c r="J2815" i="1"/>
  <c r="BA2815" i="1" s="1"/>
  <c r="J2816" i="1"/>
  <c r="BA2816" i="1" s="1"/>
  <c r="J2817" i="1"/>
  <c r="BA2817" i="1" s="1"/>
  <c r="J2818" i="1"/>
  <c r="BA2818" i="1" s="1"/>
  <c r="J2819" i="1"/>
  <c r="BA2819" i="1" s="1"/>
  <c r="J2820" i="1"/>
  <c r="BA2820" i="1" s="1"/>
  <c r="J2821" i="1"/>
  <c r="BA2821" i="1" s="1"/>
  <c r="J2822" i="1"/>
  <c r="BA2822" i="1" s="1"/>
  <c r="J2823" i="1"/>
  <c r="BA2823" i="1" s="1"/>
  <c r="J2824" i="1"/>
  <c r="BA2824" i="1" s="1"/>
  <c r="J2825" i="1"/>
  <c r="BA2825" i="1" s="1"/>
  <c r="J2826" i="1"/>
  <c r="BA2826" i="1" s="1"/>
  <c r="J2827" i="1"/>
  <c r="BA2827" i="1" s="1"/>
  <c r="J2828" i="1"/>
  <c r="BA2828" i="1" s="1"/>
  <c r="J2829" i="1"/>
  <c r="BA2829" i="1" s="1"/>
  <c r="J2830" i="1"/>
  <c r="BA2830" i="1" s="1"/>
  <c r="J2831" i="1"/>
  <c r="BA2831" i="1" s="1"/>
  <c r="J2832" i="1"/>
  <c r="BA2832" i="1" s="1"/>
  <c r="J2833" i="1"/>
  <c r="BA2833" i="1" s="1"/>
  <c r="J2834" i="1"/>
  <c r="BA2834" i="1" s="1"/>
  <c r="J2835" i="1"/>
  <c r="BA2835" i="1" s="1"/>
  <c r="J2836" i="1"/>
  <c r="BA2836" i="1" s="1"/>
  <c r="J2837" i="1"/>
  <c r="BA2837" i="1" s="1"/>
  <c r="J2838" i="1"/>
  <c r="BA2838" i="1" s="1"/>
  <c r="J2839" i="1"/>
  <c r="BA2839" i="1" s="1"/>
  <c r="J2840" i="1"/>
  <c r="BA2840" i="1" s="1"/>
  <c r="J2841" i="1"/>
  <c r="BA2841" i="1" s="1"/>
  <c r="J2842" i="1"/>
  <c r="BA2842" i="1" s="1"/>
  <c r="J2843" i="1"/>
  <c r="BA2843" i="1" s="1"/>
  <c r="J2844" i="1"/>
  <c r="BA2844" i="1" s="1"/>
  <c r="J2845" i="1"/>
  <c r="BA2845" i="1" s="1"/>
  <c r="J2846" i="1"/>
  <c r="BA2846" i="1" s="1"/>
  <c r="J2847" i="1"/>
  <c r="BA2847" i="1" s="1"/>
  <c r="J2848" i="1"/>
  <c r="BA2848" i="1" s="1"/>
  <c r="J2849" i="1"/>
  <c r="BA2849" i="1" s="1"/>
  <c r="J2850" i="1"/>
  <c r="BA2850" i="1" s="1"/>
  <c r="J2851" i="1"/>
  <c r="BA2851" i="1" s="1"/>
  <c r="J2852" i="1"/>
  <c r="BA2852" i="1" s="1"/>
  <c r="J2853" i="1"/>
  <c r="BA2853" i="1" s="1"/>
  <c r="J2854" i="1"/>
  <c r="BA2854" i="1" s="1"/>
  <c r="J2855" i="1"/>
  <c r="BA2855" i="1" s="1"/>
  <c r="J2856" i="1"/>
  <c r="BA2856" i="1" s="1"/>
  <c r="J2857" i="1"/>
  <c r="BA2857" i="1" s="1"/>
  <c r="J2858" i="1"/>
  <c r="BA2858" i="1" s="1"/>
  <c r="J2859" i="1"/>
  <c r="BA2859" i="1" s="1"/>
  <c r="J2860" i="1"/>
  <c r="BA2860" i="1" s="1"/>
  <c r="J2861" i="1"/>
  <c r="BA2861" i="1" s="1"/>
  <c r="J2862" i="1"/>
  <c r="BA2862" i="1" s="1"/>
  <c r="J2863" i="1"/>
  <c r="BA2863" i="1" s="1"/>
  <c r="J2864" i="1"/>
  <c r="BA2864" i="1" s="1"/>
  <c r="J2865" i="1"/>
  <c r="BA2865" i="1" s="1"/>
  <c r="J2866" i="1"/>
  <c r="BA2866" i="1" s="1"/>
  <c r="J2867" i="1"/>
  <c r="BA2867" i="1" s="1"/>
  <c r="J2868" i="1"/>
  <c r="BA2868" i="1" s="1"/>
  <c r="J2869" i="1"/>
  <c r="BA2869" i="1" s="1"/>
  <c r="J2870" i="1"/>
  <c r="BA2870" i="1" s="1"/>
  <c r="J2871" i="1"/>
  <c r="BA2871" i="1" s="1"/>
  <c r="J2872" i="1"/>
  <c r="BA2872" i="1" s="1"/>
  <c r="J2873" i="1"/>
  <c r="BA2873" i="1" s="1"/>
  <c r="J2874" i="1"/>
  <c r="BA2874" i="1" s="1"/>
  <c r="J2875" i="1"/>
  <c r="BA2875" i="1" s="1"/>
  <c r="J2876" i="1"/>
  <c r="BA2876" i="1" s="1"/>
  <c r="J2877" i="1"/>
  <c r="BA2877" i="1" s="1"/>
  <c r="J2878" i="1"/>
  <c r="BA2878" i="1" s="1"/>
  <c r="J2879" i="1"/>
  <c r="BA2879" i="1" s="1"/>
  <c r="J2880" i="1"/>
  <c r="BA2880" i="1" s="1"/>
  <c r="J2881" i="1"/>
  <c r="BA2881" i="1" s="1"/>
  <c r="J2882" i="1"/>
  <c r="BA2882" i="1" s="1"/>
  <c r="J2883" i="1"/>
  <c r="BA2883" i="1" s="1"/>
  <c r="J2884" i="1"/>
  <c r="BA2884" i="1" s="1"/>
  <c r="J2885" i="1"/>
  <c r="BA2885" i="1" s="1"/>
  <c r="J2886" i="1"/>
  <c r="BA2886" i="1" s="1"/>
  <c r="J2887" i="1"/>
  <c r="BA2887" i="1" s="1"/>
  <c r="J2888" i="1"/>
  <c r="BA2888" i="1" s="1"/>
  <c r="J2889" i="1"/>
  <c r="BA2889" i="1" s="1"/>
  <c r="J2890" i="1"/>
  <c r="BA2890" i="1" s="1"/>
  <c r="J2891" i="1"/>
  <c r="BA2891" i="1" s="1"/>
  <c r="J2892" i="1"/>
  <c r="BA2892" i="1" s="1"/>
  <c r="J2893" i="1"/>
  <c r="BA2893" i="1" s="1"/>
  <c r="J2894" i="1"/>
  <c r="BA2894" i="1" s="1"/>
  <c r="J2895" i="1"/>
  <c r="BA2895" i="1" s="1"/>
  <c r="J2896" i="1"/>
  <c r="BA2896" i="1" s="1"/>
  <c r="J2897" i="1"/>
  <c r="BA2897" i="1" s="1"/>
  <c r="J2898" i="1"/>
  <c r="BA2898" i="1" s="1"/>
  <c r="J2899" i="1"/>
  <c r="BA2899" i="1" s="1"/>
  <c r="J2900" i="1"/>
  <c r="BA2900" i="1" s="1"/>
  <c r="J2901" i="1"/>
  <c r="BA2901" i="1" s="1"/>
  <c r="J2902" i="1"/>
  <c r="BA2902" i="1" s="1"/>
  <c r="J2903" i="1"/>
  <c r="BA2903" i="1" s="1"/>
  <c r="J2904" i="1"/>
  <c r="BA2904" i="1" s="1"/>
  <c r="J2905" i="1"/>
  <c r="BA2905" i="1" s="1"/>
  <c r="J2906" i="1"/>
  <c r="BA2906" i="1" s="1"/>
  <c r="J2907" i="1"/>
  <c r="BA2907" i="1" s="1"/>
  <c r="J2908" i="1"/>
  <c r="BA2908" i="1" s="1"/>
  <c r="J2909" i="1"/>
  <c r="BA2909" i="1" s="1"/>
  <c r="J2910" i="1"/>
  <c r="BA2910" i="1" s="1"/>
  <c r="J2911" i="1"/>
  <c r="BA2911" i="1" s="1"/>
  <c r="J2912" i="1"/>
  <c r="BA2912" i="1" s="1"/>
  <c r="J2913" i="1"/>
  <c r="BA2913" i="1" s="1"/>
  <c r="J2914" i="1"/>
  <c r="BA2914" i="1" s="1"/>
  <c r="J2915" i="1"/>
  <c r="BA2915" i="1" s="1"/>
  <c r="J2916" i="1"/>
  <c r="BA2916" i="1" s="1"/>
  <c r="J2917" i="1"/>
  <c r="BA2917" i="1" s="1"/>
  <c r="J2918" i="1"/>
  <c r="BA2918" i="1" s="1"/>
  <c r="J2919" i="1"/>
  <c r="BA2919" i="1" s="1"/>
  <c r="J2920" i="1"/>
  <c r="BA2920" i="1" s="1"/>
  <c r="J2921" i="1"/>
  <c r="BA2921" i="1" s="1"/>
  <c r="J2922" i="1"/>
  <c r="BA2922" i="1" s="1"/>
  <c r="J2923" i="1"/>
  <c r="BA2923" i="1" s="1"/>
  <c r="J2924" i="1"/>
  <c r="BA2924" i="1" s="1"/>
  <c r="J2925" i="1"/>
  <c r="BA2925" i="1" s="1"/>
  <c r="J2926" i="1"/>
  <c r="BA2926" i="1" s="1"/>
  <c r="J2927" i="1"/>
  <c r="BA2927" i="1" s="1"/>
  <c r="J2928" i="1"/>
  <c r="BA2928" i="1" s="1"/>
  <c r="J2929" i="1"/>
  <c r="BA2929" i="1" s="1"/>
  <c r="J2930" i="1"/>
  <c r="BA2930" i="1" s="1"/>
  <c r="J2931" i="1"/>
  <c r="BA2931" i="1" s="1"/>
  <c r="J2932" i="1"/>
  <c r="BA2932" i="1" s="1"/>
  <c r="J2933" i="1"/>
  <c r="BA2933" i="1" s="1"/>
  <c r="J2934" i="1"/>
  <c r="BA2934" i="1" s="1"/>
  <c r="J2935" i="1"/>
  <c r="BA2935" i="1" s="1"/>
  <c r="J2936" i="1"/>
  <c r="BA2936" i="1" s="1"/>
  <c r="J2937" i="1"/>
  <c r="BA2937" i="1" s="1"/>
  <c r="J2938" i="1"/>
  <c r="BA2938" i="1" s="1"/>
  <c r="J2939" i="1"/>
  <c r="BA2939" i="1" s="1"/>
  <c r="J2940" i="1"/>
  <c r="BA2940" i="1" s="1"/>
  <c r="J2941" i="1"/>
  <c r="BA2941" i="1" s="1"/>
  <c r="J2942" i="1"/>
  <c r="BA2942" i="1" s="1"/>
  <c r="J2943" i="1"/>
  <c r="BA2943" i="1" s="1"/>
  <c r="J2944" i="1"/>
  <c r="BA2944" i="1" s="1"/>
  <c r="J2945" i="1"/>
  <c r="BA2945" i="1" s="1"/>
  <c r="J2946" i="1"/>
  <c r="BA2946" i="1" s="1"/>
  <c r="J2947" i="1"/>
  <c r="BA2947" i="1" s="1"/>
  <c r="J2948" i="1"/>
  <c r="BA2948" i="1" s="1"/>
  <c r="J2949" i="1"/>
  <c r="BA2949" i="1" s="1"/>
  <c r="J2950" i="1"/>
  <c r="BA2950" i="1" s="1"/>
  <c r="J2951" i="1"/>
  <c r="BA2951" i="1" s="1"/>
  <c r="J2952" i="1"/>
  <c r="BA2952" i="1" s="1"/>
  <c r="J2953" i="1"/>
  <c r="BA2953" i="1" s="1"/>
  <c r="J2954" i="1"/>
  <c r="BA2954" i="1" s="1"/>
  <c r="J2955" i="1"/>
  <c r="BA2955" i="1" s="1"/>
  <c r="J2956" i="1"/>
  <c r="BA2956" i="1" s="1"/>
  <c r="J2957" i="1"/>
  <c r="BA2957" i="1" s="1"/>
  <c r="J2958" i="1"/>
  <c r="BA2958" i="1" s="1"/>
  <c r="J2959" i="1"/>
  <c r="BA2959" i="1" s="1"/>
  <c r="J2960" i="1"/>
  <c r="BA2960" i="1" s="1"/>
  <c r="J2961" i="1"/>
  <c r="BA2961" i="1" s="1"/>
  <c r="J2962" i="1"/>
  <c r="BA2962" i="1" s="1"/>
  <c r="J2963" i="1"/>
  <c r="BA2963" i="1" s="1"/>
  <c r="J2964" i="1"/>
  <c r="BA2964" i="1" s="1"/>
  <c r="J2965" i="1"/>
  <c r="BA2965" i="1" s="1"/>
  <c r="J2966" i="1"/>
  <c r="BA2966" i="1" s="1"/>
  <c r="J2967" i="1"/>
  <c r="BA2967" i="1" s="1"/>
  <c r="J2968" i="1"/>
  <c r="BA2968" i="1" s="1"/>
  <c r="J2969" i="1"/>
  <c r="BA2969" i="1" s="1"/>
  <c r="J2970" i="1"/>
  <c r="BA2970" i="1" s="1"/>
  <c r="J2971" i="1"/>
  <c r="BA2971" i="1" s="1"/>
  <c r="J2972" i="1"/>
  <c r="BA2972" i="1" s="1"/>
  <c r="J2973" i="1"/>
  <c r="BA2973" i="1" s="1"/>
  <c r="J2974" i="1"/>
  <c r="BA2974" i="1" s="1"/>
  <c r="J2975" i="1"/>
  <c r="BA2975" i="1" s="1"/>
  <c r="J2976" i="1"/>
  <c r="BA2976" i="1" s="1"/>
  <c r="J2977" i="1"/>
  <c r="BA2977" i="1" s="1"/>
  <c r="J2978" i="1"/>
  <c r="BA2978" i="1" s="1"/>
  <c r="J2979" i="1"/>
  <c r="BA2979" i="1" s="1"/>
  <c r="J2980" i="1"/>
  <c r="BA2980" i="1" s="1"/>
  <c r="J2981" i="1"/>
  <c r="BA2981" i="1" s="1"/>
  <c r="J2982" i="1"/>
  <c r="BA2982" i="1" s="1"/>
  <c r="J2983" i="1"/>
  <c r="BA2983" i="1" s="1"/>
  <c r="J2984" i="1"/>
  <c r="BA2984" i="1" s="1"/>
  <c r="J2985" i="1"/>
  <c r="BA2985" i="1" s="1"/>
  <c r="J2986" i="1"/>
  <c r="BA2986" i="1" s="1"/>
  <c r="J2987" i="1"/>
  <c r="BA2987" i="1" s="1"/>
  <c r="J2988" i="1"/>
  <c r="BA2988" i="1" s="1"/>
  <c r="J2989" i="1"/>
  <c r="BA2989" i="1" s="1"/>
  <c r="J2990" i="1"/>
  <c r="BA2990" i="1" s="1"/>
  <c r="J2991" i="1"/>
  <c r="BA2991" i="1" s="1"/>
  <c r="J2992" i="1"/>
  <c r="BA2992" i="1" s="1"/>
  <c r="J2993" i="1"/>
  <c r="BA2993" i="1" s="1"/>
  <c r="J2994" i="1"/>
  <c r="BA2994" i="1" s="1"/>
  <c r="J2995" i="1"/>
  <c r="BA2995" i="1" s="1"/>
  <c r="J2996" i="1"/>
  <c r="BA2996" i="1" s="1"/>
  <c r="J2997" i="1"/>
  <c r="BA2997" i="1" s="1"/>
  <c r="J2998" i="1"/>
  <c r="BA2998" i="1" s="1"/>
  <c r="J2999" i="1"/>
  <c r="BA2999" i="1" s="1"/>
  <c r="J3000" i="1"/>
  <c r="BA3000" i="1" s="1"/>
  <c r="J3001" i="1"/>
  <c r="BA3001" i="1" s="1"/>
  <c r="J3002" i="1"/>
  <c r="BA3002" i="1" s="1"/>
  <c r="J3003" i="1"/>
  <c r="BA3003" i="1" s="1"/>
  <c r="J3004" i="1"/>
  <c r="BA3004" i="1" s="1"/>
  <c r="J3005" i="1"/>
  <c r="BA3005" i="1" s="1"/>
  <c r="J3006" i="1"/>
  <c r="BA3006" i="1" s="1"/>
  <c r="J3007" i="1"/>
  <c r="BA3007" i="1" s="1"/>
  <c r="J3008" i="1"/>
  <c r="BA3008" i="1" s="1"/>
  <c r="J3009" i="1"/>
  <c r="BA3009" i="1" s="1"/>
  <c r="J3010" i="1"/>
  <c r="BA3010" i="1" s="1"/>
  <c r="J3011" i="1"/>
  <c r="BA3011" i="1" s="1"/>
  <c r="J3012" i="1"/>
  <c r="BA3012" i="1" s="1"/>
  <c r="J3013" i="1"/>
  <c r="BA3013" i="1" s="1"/>
  <c r="J3014" i="1"/>
  <c r="BA3014" i="1" s="1"/>
  <c r="J3015" i="1"/>
  <c r="BA3015" i="1" s="1"/>
  <c r="J3016" i="1"/>
  <c r="BA3016" i="1" s="1"/>
  <c r="J3017" i="1"/>
  <c r="BA3017" i="1" s="1"/>
  <c r="J3018" i="1"/>
  <c r="BA3018" i="1" s="1"/>
  <c r="J3019" i="1"/>
  <c r="BA3019" i="1" s="1"/>
  <c r="J3020" i="1"/>
  <c r="BA3020" i="1" s="1"/>
  <c r="J3021" i="1"/>
  <c r="BA3021" i="1" s="1"/>
  <c r="J3022" i="1"/>
  <c r="BA3022" i="1" s="1"/>
  <c r="J3023" i="1"/>
  <c r="BA3023" i="1" s="1"/>
  <c r="J3024" i="1"/>
  <c r="BA3024" i="1" s="1"/>
  <c r="J3025" i="1"/>
  <c r="BA3025" i="1" s="1"/>
  <c r="J3026" i="1"/>
  <c r="BA3026" i="1" s="1"/>
  <c r="J3027" i="1"/>
  <c r="BA3027" i="1" s="1"/>
  <c r="J3028" i="1"/>
  <c r="BA3028" i="1" s="1"/>
  <c r="J3029" i="1"/>
  <c r="BA3029" i="1" s="1"/>
  <c r="J3030" i="1"/>
  <c r="BA3030" i="1" s="1"/>
  <c r="J3031" i="1"/>
  <c r="BA3031" i="1" s="1"/>
  <c r="J3032" i="1"/>
  <c r="BA3032" i="1" s="1"/>
  <c r="J3033" i="1"/>
  <c r="BA3033" i="1" s="1"/>
  <c r="J3034" i="1"/>
  <c r="BA3034" i="1" s="1"/>
  <c r="J3035" i="1"/>
  <c r="BA3035" i="1" s="1"/>
  <c r="J3036" i="1"/>
  <c r="BA3036" i="1" s="1"/>
  <c r="J3037" i="1"/>
  <c r="BA3037" i="1" s="1"/>
  <c r="J3038" i="1"/>
  <c r="BA3038" i="1" s="1"/>
  <c r="J3039" i="1"/>
  <c r="BA3039" i="1" s="1"/>
  <c r="J3040" i="1"/>
  <c r="BA3040" i="1" s="1"/>
  <c r="J3041" i="1"/>
  <c r="BA3041" i="1" s="1"/>
  <c r="J3042" i="1"/>
  <c r="BA3042" i="1" s="1"/>
  <c r="J3043" i="1"/>
  <c r="BA3043" i="1" s="1"/>
  <c r="J3044" i="1"/>
  <c r="BA3044" i="1" s="1"/>
  <c r="J3045" i="1"/>
  <c r="BA3045" i="1" s="1"/>
  <c r="J3046" i="1"/>
  <c r="BA3046" i="1" s="1"/>
  <c r="J3047" i="1"/>
  <c r="BA3047" i="1" s="1"/>
  <c r="J3048" i="1"/>
  <c r="BA3048" i="1" s="1"/>
  <c r="J3049" i="1"/>
  <c r="BA3049" i="1" s="1"/>
  <c r="J3050" i="1"/>
  <c r="BA3050" i="1" s="1"/>
  <c r="J3051" i="1"/>
  <c r="BA3051" i="1" s="1"/>
  <c r="J3052" i="1"/>
  <c r="BA3052" i="1" s="1"/>
  <c r="J3053" i="1"/>
  <c r="BA3053" i="1" s="1"/>
  <c r="J3054" i="1"/>
  <c r="BA3054" i="1" s="1"/>
  <c r="J3055" i="1"/>
  <c r="BA3055" i="1" s="1"/>
  <c r="J3056" i="1"/>
  <c r="BA3056" i="1" s="1"/>
  <c r="J3057" i="1"/>
  <c r="BA3057" i="1" s="1"/>
  <c r="J3058" i="1"/>
  <c r="BA3058" i="1" s="1"/>
  <c r="J3059" i="1"/>
  <c r="BA3059" i="1" s="1"/>
  <c r="J3060" i="1"/>
  <c r="BA3060" i="1" s="1"/>
  <c r="J3061" i="1"/>
  <c r="BA3061" i="1" s="1"/>
  <c r="J3062" i="1"/>
  <c r="BA3062" i="1" s="1"/>
  <c r="J3063" i="1"/>
  <c r="BA3063" i="1" s="1"/>
  <c r="J3064" i="1"/>
  <c r="BA3064" i="1" s="1"/>
  <c r="J3065" i="1"/>
  <c r="BA3065" i="1" s="1"/>
  <c r="J3066" i="1"/>
  <c r="BA3066" i="1" s="1"/>
  <c r="J3067" i="1"/>
  <c r="BA3067" i="1" s="1"/>
  <c r="J3068" i="1"/>
  <c r="BA3068" i="1" s="1"/>
  <c r="J3069" i="1"/>
  <c r="BA3069" i="1" s="1"/>
  <c r="J3070" i="1"/>
  <c r="BA3070" i="1" s="1"/>
  <c r="J3071" i="1"/>
  <c r="BA3071" i="1" s="1"/>
  <c r="J3072" i="1"/>
  <c r="BA3072" i="1" s="1"/>
  <c r="J3073" i="1"/>
  <c r="BA3073" i="1" s="1"/>
  <c r="J3074" i="1"/>
  <c r="BA3074" i="1" s="1"/>
  <c r="J3075" i="1"/>
  <c r="BA3075" i="1" s="1"/>
  <c r="J3076" i="1"/>
  <c r="BA3076" i="1" s="1"/>
  <c r="J3077" i="1"/>
  <c r="BA3077" i="1" s="1"/>
  <c r="J3078" i="1"/>
  <c r="BA3078" i="1" s="1"/>
  <c r="J3079" i="1"/>
  <c r="BA3079" i="1" s="1"/>
  <c r="J3080" i="1"/>
  <c r="BA3080" i="1" s="1"/>
  <c r="J3081" i="1"/>
  <c r="BA3081" i="1" s="1"/>
  <c r="J3082" i="1"/>
  <c r="BA3082" i="1" s="1"/>
  <c r="J3083" i="1"/>
  <c r="BA3083" i="1" s="1"/>
  <c r="J3084" i="1"/>
  <c r="BA3084" i="1" s="1"/>
  <c r="J3085" i="1"/>
  <c r="BA3085" i="1" s="1"/>
  <c r="J3086" i="1"/>
  <c r="BA3086" i="1" s="1"/>
  <c r="J3087" i="1"/>
  <c r="BA3087" i="1" s="1"/>
  <c r="J3088" i="1"/>
  <c r="BA3088" i="1" s="1"/>
  <c r="J3089" i="1"/>
  <c r="BA3089" i="1" s="1"/>
  <c r="J3090" i="1"/>
  <c r="BA3090" i="1" s="1"/>
  <c r="J3091" i="1"/>
  <c r="BA3091" i="1" s="1"/>
  <c r="J3092" i="1"/>
  <c r="BA3092" i="1" s="1"/>
  <c r="J3093" i="1"/>
  <c r="BA3093" i="1" s="1"/>
  <c r="J3094" i="1"/>
  <c r="BA3094" i="1" s="1"/>
  <c r="J3095" i="1"/>
  <c r="BA3095" i="1" s="1"/>
  <c r="J3096" i="1"/>
  <c r="BA3096" i="1" s="1"/>
  <c r="J3097" i="1"/>
  <c r="BA3097" i="1" s="1"/>
  <c r="J3098" i="1"/>
  <c r="BA3098" i="1" s="1"/>
  <c r="J3099" i="1"/>
  <c r="BA3099" i="1" s="1"/>
  <c r="J3100" i="1"/>
  <c r="BA3100" i="1" s="1"/>
  <c r="J3101" i="1"/>
  <c r="BA3101" i="1" s="1"/>
  <c r="J3102" i="1"/>
  <c r="BA3102" i="1" s="1"/>
  <c r="J3103" i="1"/>
  <c r="BA3103" i="1" s="1"/>
  <c r="J3104" i="1"/>
  <c r="BA3104" i="1" s="1"/>
  <c r="J3105" i="1"/>
  <c r="BA3105" i="1" s="1"/>
  <c r="J3106" i="1"/>
  <c r="BA3106" i="1" s="1"/>
  <c r="J3107" i="1"/>
  <c r="BA3107" i="1" s="1"/>
  <c r="J3108" i="1"/>
  <c r="BA3108" i="1" s="1"/>
  <c r="J3109" i="1"/>
  <c r="BA3109" i="1" s="1"/>
  <c r="J3110" i="1"/>
  <c r="BA3110" i="1" s="1"/>
  <c r="J3111" i="1"/>
  <c r="BA3111" i="1" s="1"/>
  <c r="J3112" i="1"/>
  <c r="BA3112" i="1" s="1"/>
  <c r="J3113" i="1"/>
  <c r="BA3113" i="1" s="1"/>
  <c r="J3114" i="1"/>
  <c r="BA3114" i="1" s="1"/>
  <c r="J3115" i="1"/>
  <c r="BA3115" i="1" s="1"/>
  <c r="J3116" i="1"/>
  <c r="BA3116" i="1" s="1"/>
  <c r="J3117" i="1"/>
  <c r="BA3117" i="1" s="1"/>
  <c r="J3118" i="1"/>
  <c r="BA3118" i="1" s="1"/>
  <c r="J3119" i="1"/>
  <c r="BA3119" i="1" s="1"/>
  <c r="J3120" i="1"/>
  <c r="BA3120" i="1" s="1"/>
  <c r="J3121" i="1"/>
  <c r="BA3121" i="1" s="1"/>
  <c r="J3122" i="1"/>
  <c r="BA3122" i="1" s="1"/>
  <c r="J3123" i="1"/>
  <c r="BA3123" i="1" s="1"/>
  <c r="J3124" i="1"/>
  <c r="BA3124" i="1" s="1"/>
  <c r="J3125" i="1"/>
  <c r="BA3125" i="1" s="1"/>
  <c r="J3126" i="1"/>
  <c r="BA3126" i="1" s="1"/>
  <c r="J3127" i="1"/>
  <c r="BA3127" i="1" s="1"/>
  <c r="J3128" i="1"/>
  <c r="BA3128" i="1" s="1"/>
  <c r="J3129" i="1"/>
  <c r="BA3129" i="1" s="1"/>
  <c r="J3130" i="1"/>
  <c r="BA3130" i="1" s="1"/>
  <c r="J3131" i="1"/>
  <c r="BA3131" i="1" s="1"/>
  <c r="J3132" i="1"/>
  <c r="BA3132" i="1" s="1"/>
  <c r="J3133" i="1"/>
  <c r="BA3133" i="1" s="1"/>
  <c r="J3134" i="1"/>
  <c r="BA3134" i="1" s="1"/>
  <c r="J3135" i="1"/>
  <c r="BA3135" i="1" s="1"/>
  <c r="J3136" i="1"/>
  <c r="BA3136" i="1" s="1"/>
  <c r="J3137" i="1"/>
  <c r="BA3137" i="1" s="1"/>
  <c r="J3138" i="1"/>
  <c r="BA3138" i="1" s="1"/>
  <c r="J3139" i="1"/>
  <c r="BA3139" i="1" s="1"/>
  <c r="J3140" i="1"/>
  <c r="BA3140" i="1" s="1"/>
  <c r="J3141" i="1"/>
  <c r="BA3141" i="1" s="1"/>
  <c r="J3142" i="1"/>
  <c r="BA3142" i="1" s="1"/>
  <c r="J3143" i="1"/>
  <c r="BA3143" i="1" s="1"/>
  <c r="J3144" i="1"/>
  <c r="BA3144" i="1" s="1"/>
  <c r="J3145" i="1"/>
  <c r="BA3145" i="1" s="1"/>
  <c r="J3146" i="1"/>
  <c r="BA3146" i="1" s="1"/>
  <c r="J3147" i="1"/>
  <c r="BA3147" i="1" s="1"/>
  <c r="J3148" i="1"/>
  <c r="BA3148" i="1" s="1"/>
  <c r="J3149" i="1"/>
  <c r="BA3149" i="1" s="1"/>
  <c r="J3150" i="1"/>
  <c r="BA3150" i="1" s="1"/>
  <c r="J3151" i="1"/>
  <c r="BA3151" i="1" s="1"/>
  <c r="J3152" i="1"/>
  <c r="BA3152" i="1" s="1"/>
  <c r="J3153" i="1"/>
  <c r="BA3153" i="1" s="1"/>
  <c r="J3154" i="1"/>
  <c r="BA3154" i="1" s="1"/>
  <c r="J3155" i="1"/>
  <c r="BA3155" i="1" s="1"/>
  <c r="J3156" i="1"/>
  <c r="BA3156" i="1" s="1"/>
  <c r="J3157" i="1"/>
  <c r="BA3157" i="1" s="1"/>
  <c r="J3158" i="1"/>
  <c r="BA3158" i="1" s="1"/>
  <c r="J3159" i="1"/>
  <c r="BA3159" i="1" s="1"/>
  <c r="J3160" i="1"/>
  <c r="BA3160" i="1" s="1"/>
  <c r="J3161" i="1"/>
  <c r="BA3161" i="1" s="1"/>
  <c r="J3162" i="1"/>
  <c r="BA3162" i="1" s="1"/>
  <c r="J3163" i="1"/>
  <c r="BA3163" i="1" s="1"/>
  <c r="J3164" i="1"/>
  <c r="BA3164" i="1" s="1"/>
  <c r="J3165" i="1"/>
  <c r="BA3165" i="1" s="1"/>
  <c r="J3166" i="1"/>
  <c r="BA3166" i="1" s="1"/>
  <c r="J3167" i="1"/>
  <c r="BA3167" i="1" s="1"/>
  <c r="J3168" i="1"/>
  <c r="BA3168" i="1" s="1"/>
  <c r="J3169" i="1"/>
  <c r="BA3169" i="1" s="1"/>
  <c r="J3170" i="1"/>
  <c r="BA3170" i="1" s="1"/>
  <c r="J3171" i="1"/>
  <c r="BA3171" i="1" s="1"/>
  <c r="J3172" i="1"/>
  <c r="BA3172" i="1" s="1"/>
  <c r="J3173" i="1"/>
  <c r="BA3173" i="1" s="1"/>
  <c r="J3174" i="1"/>
  <c r="BA3174" i="1" s="1"/>
  <c r="J3175" i="1"/>
  <c r="BA3175" i="1" s="1"/>
  <c r="J3176" i="1"/>
  <c r="BA3176" i="1" s="1"/>
  <c r="J3177" i="1"/>
  <c r="BA3177" i="1" s="1"/>
  <c r="J3178" i="1"/>
  <c r="BA3178" i="1" s="1"/>
  <c r="J3179" i="1"/>
  <c r="BA3179" i="1" s="1"/>
  <c r="J3180" i="1"/>
  <c r="BA3180" i="1" s="1"/>
  <c r="J3181" i="1"/>
  <c r="BA3181" i="1" s="1"/>
  <c r="J3182" i="1"/>
  <c r="BA3182" i="1" s="1"/>
  <c r="J3183" i="1"/>
  <c r="BA3183" i="1" s="1"/>
  <c r="J3184" i="1"/>
  <c r="BA3184" i="1" s="1"/>
  <c r="J3185" i="1"/>
  <c r="BA3185" i="1" s="1"/>
  <c r="J3186" i="1"/>
  <c r="BA3186" i="1" s="1"/>
  <c r="G101" i="1"/>
  <c r="G102" i="1"/>
  <c r="H102" i="1" s="1"/>
  <c r="G103" i="1"/>
  <c r="G104" i="1"/>
  <c r="G106" i="1"/>
  <c r="G107" i="1"/>
  <c r="G108" i="1"/>
  <c r="G109" i="1"/>
  <c r="G110" i="1"/>
  <c r="H110" i="1" s="1"/>
  <c r="G111" i="1"/>
  <c r="G112" i="1"/>
  <c r="G113" i="1"/>
  <c r="G114" i="1"/>
  <c r="G115" i="1"/>
  <c r="G116" i="1"/>
  <c r="G117" i="1"/>
  <c r="G118" i="1"/>
  <c r="H118" i="1" s="1"/>
  <c r="G119" i="1"/>
  <c r="G120" i="1"/>
  <c r="G121" i="1"/>
  <c r="G122" i="1"/>
  <c r="G123" i="1"/>
  <c r="G124" i="1"/>
  <c r="G125" i="1"/>
  <c r="G126" i="1"/>
  <c r="H126" i="1" s="1"/>
  <c r="G127" i="1"/>
  <c r="G128" i="1"/>
  <c r="G129" i="1"/>
  <c r="G130" i="1"/>
  <c r="G131" i="1"/>
  <c r="G132" i="1"/>
  <c r="G133" i="1"/>
  <c r="G134" i="1"/>
  <c r="H134" i="1" s="1"/>
  <c r="G135" i="1"/>
  <c r="G136" i="1"/>
  <c r="G137" i="1"/>
  <c r="G138" i="1"/>
  <c r="G139" i="1"/>
  <c r="G140" i="1"/>
  <c r="G141" i="1"/>
  <c r="G142" i="1"/>
  <c r="H142" i="1" s="1"/>
  <c r="G143" i="1"/>
  <c r="G144" i="1"/>
  <c r="G145" i="1"/>
  <c r="G146" i="1"/>
  <c r="G147" i="1"/>
  <c r="G148" i="1"/>
  <c r="G149" i="1"/>
  <c r="G150" i="1"/>
  <c r="H150" i="1" s="1"/>
  <c r="G151" i="1"/>
  <c r="G152" i="1"/>
  <c r="G153" i="1"/>
  <c r="G154" i="1"/>
  <c r="G155" i="1"/>
  <c r="G156" i="1"/>
  <c r="G157" i="1"/>
  <c r="G158" i="1"/>
  <c r="H158" i="1" s="1"/>
  <c r="G159" i="1"/>
  <c r="G160" i="1"/>
  <c r="G161" i="1"/>
  <c r="G162" i="1"/>
  <c r="G163" i="1"/>
  <c r="G164" i="1"/>
  <c r="G165" i="1"/>
  <c r="G166" i="1"/>
  <c r="H166" i="1" s="1"/>
  <c r="G167" i="1"/>
  <c r="G168" i="1"/>
  <c r="G169" i="1"/>
  <c r="G170" i="1"/>
  <c r="G171" i="1"/>
  <c r="G172" i="1"/>
  <c r="G173" i="1"/>
  <c r="G174" i="1"/>
  <c r="H174" i="1" s="1"/>
  <c r="G175" i="1"/>
  <c r="G176" i="1"/>
  <c r="G177" i="1"/>
  <c r="G178" i="1"/>
  <c r="G179" i="1"/>
  <c r="G180" i="1"/>
  <c r="G181" i="1"/>
  <c r="G182" i="1"/>
  <c r="H182" i="1" s="1"/>
  <c r="G183" i="1"/>
  <c r="G184" i="1"/>
  <c r="G185" i="1"/>
  <c r="G186" i="1"/>
  <c r="G187" i="1"/>
  <c r="G188" i="1"/>
  <c r="G189" i="1"/>
  <c r="G190" i="1"/>
  <c r="H190" i="1" s="1"/>
  <c r="G191" i="1"/>
  <c r="G192" i="1"/>
  <c r="G193" i="1"/>
  <c r="G194" i="1"/>
  <c r="G195" i="1"/>
  <c r="G196" i="1"/>
  <c r="G197" i="1"/>
  <c r="G198" i="1"/>
  <c r="H198" i="1" s="1"/>
  <c r="G199" i="1"/>
  <c r="G200" i="1"/>
  <c r="G201" i="1"/>
  <c r="G202" i="1"/>
  <c r="G203" i="1"/>
  <c r="G204" i="1"/>
  <c r="G205" i="1"/>
  <c r="G206" i="1"/>
  <c r="H206" i="1" s="1"/>
  <c r="G207" i="1"/>
  <c r="G208" i="1"/>
  <c r="G209" i="1"/>
  <c r="G210" i="1"/>
  <c r="G211" i="1"/>
  <c r="G212" i="1"/>
  <c r="G213" i="1"/>
  <c r="G214" i="1"/>
  <c r="H214" i="1" s="1"/>
  <c r="G215" i="1"/>
  <c r="G216" i="1"/>
  <c r="H216" i="1" s="1"/>
  <c r="G217" i="1"/>
  <c r="G218" i="1"/>
  <c r="G219" i="1"/>
  <c r="G220" i="1"/>
  <c r="G221" i="1"/>
  <c r="G222" i="1"/>
  <c r="H222" i="1" s="1"/>
  <c r="G223" i="1"/>
  <c r="G224" i="1"/>
  <c r="G225" i="1"/>
  <c r="G226" i="1"/>
  <c r="G227" i="1"/>
  <c r="G228" i="1"/>
  <c r="G229" i="1"/>
  <c r="G230" i="1"/>
  <c r="H230" i="1" s="1"/>
  <c r="G231" i="1"/>
  <c r="G232" i="1"/>
  <c r="G233" i="1"/>
  <c r="G234" i="1"/>
  <c r="G235" i="1"/>
  <c r="G236" i="1"/>
  <c r="G237" i="1"/>
  <c r="G238" i="1"/>
  <c r="H238" i="1" s="1"/>
  <c r="G239" i="1"/>
  <c r="G240" i="1"/>
  <c r="G241" i="1"/>
  <c r="G242" i="1"/>
  <c r="G243" i="1"/>
  <c r="G244" i="1"/>
  <c r="G245" i="1"/>
  <c r="G246" i="1"/>
  <c r="H246" i="1" s="1"/>
  <c r="G247" i="1"/>
  <c r="G248" i="1"/>
  <c r="G249" i="1"/>
  <c r="G250" i="1"/>
  <c r="G251" i="1"/>
  <c r="G252" i="1"/>
  <c r="H252" i="1" s="1"/>
  <c r="G253" i="1"/>
  <c r="G254" i="1"/>
  <c r="H254" i="1" s="1"/>
  <c r="G255" i="1"/>
  <c r="G256" i="1"/>
  <c r="G257" i="1"/>
  <c r="G258" i="1"/>
  <c r="G259" i="1"/>
  <c r="G260" i="1"/>
  <c r="G261" i="1"/>
  <c r="G262" i="1"/>
  <c r="H262" i="1" s="1"/>
  <c r="G263" i="1"/>
  <c r="G264" i="1"/>
  <c r="G265" i="1"/>
  <c r="G266" i="1"/>
  <c r="G267" i="1"/>
  <c r="G268" i="1"/>
  <c r="G269" i="1"/>
  <c r="G270" i="1"/>
  <c r="H270" i="1" s="1"/>
  <c r="G271" i="1"/>
  <c r="G272" i="1"/>
  <c r="G273" i="1"/>
  <c r="G274" i="1"/>
  <c r="G275" i="1"/>
  <c r="G276" i="1"/>
  <c r="G277" i="1"/>
  <c r="G278" i="1"/>
  <c r="H278" i="1" s="1"/>
  <c r="G279" i="1"/>
  <c r="G280" i="1"/>
  <c r="G281" i="1"/>
  <c r="G282" i="1"/>
  <c r="G283" i="1"/>
  <c r="G284" i="1"/>
  <c r="G285" i="1"/>
  <c r="G286" i="1"/>
  <c r="H286" i="1" s="1"/>
  <c r="G287" i="1"/>
  <c r="G288" i="1"/>
  <c r="G289" i="1"/>
  <c r="G290" i="1"/>
  <c r="G291" i="1"/>
  <c r="H291" i="1" s="1"/>
  <c r="G292" i="1"/>
  <c r="G293" i="1"/>
  <c r="G294" i="1"/>
  <c r="H294" i="1" s="1"/>
  <c r="G295" i="1"/>
  <c r="G296" i="1"/>
  <c r="G297" i="1"/>
  <c r="G298" i="1"/>
  <c r="G299" i="1"/>
  <c r="G300" i="1"/>
  <c r="G301" i="1"/>
  <c r="G302" i="1"/>
  <c r="H302" i="1" s="1"/>
  <c r="G303" i="1"/>
  <c r="G304" i="1"/>
  <c r="H304" i="1" s="1"/>
  <c r="G305" i="1"/>
  <c r="G306" i="1"/>
  <c r="G307" i="1"/>
  <c r="G308" i="1"/>
  <c r="G309" i="1"/>
  <c r="G310" i="1"/>
  <c r="H310" i="1" s="1"/>
  <c r="G311" i="1"/>
  <c r="G312" i="1"/>
  <c r="G313" i="1"/>
  <c r="G314" i="1"/>
  <c r="G315" i="1"/>
  <c r="G316" i="1"/>
  <c r="G317" i="1"/>
  <c r="G318" i="1"/>
  <c r="H318" i="1" s="1"/>
  <c r="G319" i="1"/>
  <c r="G320" i="1"/>
  <c r="G321" i="1"/>
  <c r="G322" i="1"/>
  <c r="G323" i="1"/>
  <c r="G324" i="1"/>
  <c r="G325" i="1"/>
  <c r="G326" i="1"/>
  <c r="H326" i="1" s="1"/>
  <c r="G327" i="1"/>
  <c r="G328" i="1"/>
  <c r="G329" i="1"/>
  <c r="G330" i="1"/>
  <c r="G331" i="1"/>
  <c r="G332" i="1"/>
  <c r="G333" i="1"/>
  <c r="G334" i="1"/>
  <c r="H334" i="1" s="1"/>
  <c r="G335" i="1"/>
  <c r="G336" i="1"/>
  <c r="G337" i="1"/>
  <c r="G338" i="1"/>
  <c r="G339" i="1"/>
  <c r="G340" i="1"/>
  <c r="G341" i="1"/>
  <c r="G342" i="1"/>
  <c r="H342" i="1" s="1"/>
  <c r="G343" i="1"/>
  <c r="G344" i="1"/>
  <c r="G345" i="1"/>
  <c r="G346" i="1"/>
  <c r="G347" i="1"/>
  <c r="G348" i="1"/>
  <c r="G349" i="1"/>
  <c r="G350" i="1"/>
  <c r="H350" i="1" s="1"/>
  <c r="G351" i="1"/>
  <c r="G352" i="1"/>
  <c r="G353" i="1"/>
  <c r="G354" i="1"/>
  <c r="G355" i="1"/>
  <c r="G356" i="1"/>
  <c r="G357" i="1"/>
  <c r="G358" i="1"/>
  <c r="H358" i="1" s="1"/>
  <c r="G359" i="1"/>
  <c r="G360" i="1"/>
  <c r="G361" i="1"/>
  <c r="G362" i="1"/>
  <c r="G363" i="1"/>
  <c r="G364" i="1"/>
  <c r="G365" i="1"/>
  <c r="G366" i="1"/>
  <c r="H366" i="1" s="1"/>
  <c r="G367" i="1"/>
  <c r="G368" i="1"/>
  <c r="G369" i="1"/>
  <c r="G370" i="1"/>
  <c r="G371" i="1"/>
  <c r="G372" i="1"/>
  <c r="G373" i="1"/>
  <c r="G374" i="1"/>
  <c r="H374" i="1" s="1"/>
  <c r="G375" i="1"/>
  <c r="G376" i="1"/>
  <c r="G377" i="1"/>
  <c r="G378" i="1"/>
  <c r="G379" i="1"/>
  <c r="G380" i="1"/>
  <c r="G381" i="1"/>
  <c r="G382" i="1"/>
  <c r="H382" i="1" s="1"/>
  <c r="G383" i="1"/>
  <c r="G384" i="1"/>
  <c r="G385" i="1"/>
  <c r="G386" i="1"/>
  <c r="G387" i="1"/>
  <c r="G388" i="1"/>
  <c r="G389" i="1"/>
  <c r="G390" i="1"/>
  <c r="H390" i="1" s="1"/>
  <c r="G391" i="1"/>
  <c r="G392" i="1"/>
  <c r="G393" i="1"/>
  <c r="G394" i="1"/>
  <c r="G395" i="1"/>
  <c r="G396" i="1"/>
  <c r="G397" i="1"/>
  <c r="G398" i="1"/>
  <c r="H398" i="1" s="1"/>
  <c r="G399" i="1"/>
  <c r="G400" i="1"/>
  <c r="H400" i="1" s="1"/>
  <c r="G401" i="1"/>
  <c r="G402" i="1"/>
  <c r="G403" i="1"/>
  <c r="G404" i="1"/>
  <c r="G405" i="1"/>
  <c r="G406" i="1"/>
  <c r="H406" i="1" s="1"/>
  <c r="G407" i="1"/>
  <c r="G408" i="1"/>
  <c r="G409" i="1"/>
  <c r="G410" i="1"/>
  <c r="G411" i="1"/>
  <c r="G412" i="1"/>
  <c r="G413" i="1"/>
  <c r="G414" i="1"/>
  <c r="H414" i="1" s="1"/>
  <c r="G415" i="1"/>
  <c r="G416" i="1"/>
  <c r="G417" i="1"/>
  <c r="G418" i="1"/>
  <c r="G419" i="1"/>
  <c r="G420" i="1"/>
  <c r="G421" i="1"/>
  <c r="G422" i="1"/>
  <c r="H422" i="1" s="1"/>
  <c r="G423" i="1"/>
  <c r="G424" i="1"/>
  <c r="G425" i="1"/>
  <c r="G426" i="1"/>
  <c r="G427" i="1"/>
  <c r="G428" i="1"/>
  <c r="G429" i="1"/>
  <c r="G430" i="1"/>
  <c r="H430" i="1" s="1"/>
  <c r="G431" i="1"/>
  <c r="G432" i="1"/>
  <c r="G433" i="1"/>
  <c r="G434" i="1"/>
  <c r="G435" i="1"/>
  <c r="G436" i="1"/>
  <c r="G437" i="1"/>
  <c r="G438" i="1"/>
  <c r="H438" i="1" s="1"/>
  <c r="G439" i="1"/>
  <c r="G440" i="1"/>
  <c r="G441" i="1"/>
  <c r="G442" i="1"/>
  <c r="G443" i="1"/>
  <c r="G444" i="1"/>
  <c r="G445" i="1"/>
  <c r="G446" i="1"/>
  <c r="H446" i="1" s="1"/>
  <c r="G447" i="1"/>
  <c r="G448" i="1"/>
  <c r="G449" i="1"/>
  <c r="G450" i="1"/>
  <c r="G451" i="1"/>
  <c r="G452" i="1"/>
  <c r="G453" i="1"/>
  <c r="G454" i="1"/>
  <c r="H454" i="1" s="1"/>
  <c r="G455" i="1"/>
  <c r="G456" i="1"/>
  <c r="G457" i="1"/>
  <c r="G458" i="1"/>
  <c r="G459" i="1"/>
  <c r="G460" i="1"/>
  <c r="G461" i="1"/>
  <c r="G462" i="1"/>
  <c r="H462" i="1" s="1"/>
  <c r="G463" i="1"/>
  <c r="G464" i="1"/>
  <c r="H464" i="1" s="1"/>
  <c r="G465" i="1"/>
  <c r="G466" i="1"/>
  <c r="G467" i="1"/>
  <c r="G468" i="1"/>
  <c r="G469" i="1"/>
  <c r="G470" i="1"/>
  <c r="H470" i="1" s="1"/>
  <c r="G471" i="1"/>
  <c r="G472" i="1"/>
  <c r="G473" i="1"/>
  <c r="G474" i="1"/>
  <c r="G475" i="1"/>
  <c r="G476" i="1"/>
  <c r="G477" i="1"/>
  <c r="G478" i="1"/>
  <c r="H478" i="1" s="1"/>
  <c r="G479" i="1"/>
  <c r="G480" i="1"/>
  <c r="G481" i="1"/>
  <c r="G482" i="1"/>
  <c r="G483" i="1"/>
  <c r="G484" i="1"/>
  <c r="G485" i="1"/>
  <c r="G486" i="1"/>
  <c r="H486" i="1" s="1"/>
  <c r="G487" i="1"/>
  <c r="G488" i="1"/>
  <c r="G489" i="1"/>
  <c r="G490" i="1"/>
  <c r="G491" i="1"/>
  <c r="G492" i="1"/>
  <c r="G493" i="1"/>
  <c r="G494" i="1"/>
  <c r="H494" i="1" s="1"/>
  <c r="G495" i="1"/>
  <c r="G496" i="1"/>
  <c r="G497" i="1"/>
  <c r="G498" i="1"/>
  <c r="G499" i="1"/>
  <c r="G500" i="1"/>
  <c r="G501" i="1"/>
  <c r="G502" i="1"/>
  <c r="H502" i="1" s="1"/>
  <c r="G503" i="1"/>
  <c r="G504" i="1"/>
  <c r="G505" i="1"/>
  <c r="G506" i="1"/>
  <c r="G507" i="1"/>
  <c r="G508" i="1"/>
  <c r="G509" i="1"/>
  <c r="G510" i="1"/>
  <c r="H510" i="1" s="1"/>
  <c r="G511" i="1"/>
  <c r="G512" i="1"/>
  <c r="G513" i="1"/>
  <c r="G514" i="1"/>
  <c r="G515" i="1"/>
  <c r="G516" i="1"/>
  <c r="G517" i="1"/>
  <c r="G518" i="1"/>
  <c r="H518" i="1" s="1"/>
  <c r="G519" i="1"/>
  <c r="G520" i="1"/>
  <c r="G521" i="1"/>
  <c r="G522" i="1"/>
  <c r="G523" i="1"/>
  <c r="G524" i="1"/>
  <c r="G525" i="1"/>
  <c r="G526" i="1"/>
  <c r="H526" i="1" s="1"/>
  <c r="G527" i="1"/>
  <c r="G528" i="1"/>
  <c r="G529" i="1"/>
  <c r="G530" i="1"/>
  <c r="G531" i="1"/>
  <c r="G532" i="1"/>
  <c r="G533" i="1"/>
  <c r="G534" i="1"/>
  <c r="H534" i="1" s="1"/>
  <c r="G535" i="1"/>
  <c r="G536" i="1"/>
  <c r="G537" i="1"/>
  <c r="G538" i="1"/>
  <c r="G539" i="1"/>
  <c r="G540" i="1"/>
  <c r="G541" i="1"/>
  <c r="G542" i="1"/>
  <c r="H542" i="1" s="1"/>
  <c r="G543" i="1"/>
  <c r="G544" i="1"/>
  <c r="G545" i="1"/>
  <c r="G546" i="1"/>
  <c r="G547" i="1"/>
  <c r="G548" i="1"/>
  <c r="G549" i="1"/>
  <c r="G550" i="1"/>
  <c r="H550" i="1" s="1"/>
  <c r="G551" i="1"/>
  <c r="G552" i="1"/>
  <c r="G553" i="1"/>
  <c r="G554" i="1"/>
  <c r="G555" i="1"/>
  <c r="G556" i="1"/>
  <c r="G557" i="1"/>
  <c r="G558" i="1"/>
  <c r="H558" i="1" s="1"/>
  <c r="G559" i="1"/>
  <c r="G560" i="1"/>
  <c r="G561" i="1"/>
  <c r="G562" i="1"/>
  <c r="G563" i="1"/>
  <c r="G564" i="1"/>
  <c r="H564" i="1" s="1"/>
  <c r="G565" i="1"/>
  <c r="G566" i="1"/>
  <c r="H566" i="1" s="1"/>
  <c r="G567" i="1"/>
  <c r="G568" i="1"/>
  <c r="G569" i="1"/>
  <c r="G570" i="1"/>
  <c r="G571" i="1"/>
  <c r="G572" i="1"/>
  <c r="G573" i="1"/>
  <c r="G574" i="1"/>
  <c r="H574" i="1" s="1"/>
  <c r="G575" i="1"/>
  <c r="G576" i="1"/>
  <c r="G577" i="1"/>
  <c r="G578" i="1"/>
  <c r="G579" i="1"/>
  <c r="G580" i="1"/>
  <c r="G581" i="1"/>
  <c r="G582" i="1"/>
  <c r="H582" i="1" s="1"/>
  <c r="G583" i="1"/>
  <c r="G584" i="1"/>
  <c r="G585" i="1"/>
  <c r="G586" i="1"/>
  <c r="G587" i="1"/>
  <c r="G588" i="1"/>
  <c r="G589" i="1"/>
  <c r="G590" i="1"/>
  <c r="H590" i="1" s="1"/>
  <c r="G591" i="1"/>
  <c r="G592" i="1"/>
  <c r="G593" i="1"/>
  <c r="G594" i="1"/>
  <c r="G595" i="1"/>
  <c r="G596" i="1"/>
  <c r="G597" i="1"/>
  <c r="G598" i="1"/>
  <c r="H598" i="1" s="1"/>
  <c r="G599" i="1"/>
  <c r="G600" i="1"/>
  <c r="G601" i="1"/>
  <c r="G602" i="1"/>
  <c r="G603" i="1"/>
  <c r="G604" i="1"/>
  <c r="G605" i="1"/>
  <c r="G606" i="1"/>
  <c r="H606" i="1" s="1"/>
  <c r="G607" i="1"/>
  <c r="G608" i="1"/>
  <c r="G609" i="1"/>
  <c r="G610" i="1"/>
  <c r="G611" i="1"/>
  <c r="G612" i="1"/>
  <c r="G613" i="1"/>
  <c r="G614" i="1"/>
  <c r="H614" i="1" s="1"/>
  <c r="G615" i="1"/>
  <c r="G616" i="1"/>
  <c r="G617" i="1"/>
  <c r="G618" i="1"/>
  <c r="G619" i="1"/>
  <c r="G620" i="1"/>
  <c r="G621" i="1"/>
  <c r="G622" i="1"/>
  <c r="H622" i="1" s="1"/>
  <c r="G623" i="1"/>
  <c r="G624" i="1"/>
  <c r="G625" i="1"/>
  <c r="G626" i="1"/>
  <c r="G627" i="1"/>
  <c r="G628" i="1"/>
  <c r="G629" i="1"/>
  <c r="G630" i="1"/>
  <c r="H630" i="1" s="1"/>
  <c r="G631" i="1"/>
  <c r="G632" i="1"/>
  <c r="G633" i="1"/>
  <c r="G634" i="1"/>
  <c r="G635" i="1"/>
  <c r="G636" i="1"/>
  <c r="G637" i="1"/>
  <c r="G638" i="1"/>
  <c r="H638" i="1" s="1"/>
  <c r="G639" i="1"/>
  <c r="G640" i="1"/>
  <c r="G641" i="1"/>
  <c r="G642" i="1"/>
  <c r="G643" i="1"/>
  <c r="G644" i="1"/>
  <c r="G645" i="1"/>
  <c r="G646" i="1"/>
  <c r="H646" i="1" s="1"/>
  <c r="G647" i="1"/>
  <c r="G648" i="1"/>
  <c r="G649" i="1"/>
  <c r="G650" i="1"/>
  <c r="G651" i="1"/>
  <c r="G652" i="1"/>
  <c r="G653" i="1"/>
  <c r="G654" i="1"/>
  <c r="H654" i="1" s="1"/>
  <c r="G655" i="1"/>
  <c r="G656" i="1"/>
  <c r="G657" i="1"/>
  <c r="G658" i="1"/>
  <c r="G659" i="1"/>
  <c r="G660" i="1"/>
  <c r="G661" i="1"/>
  <c r="G662" i="1"/>
  <c r="H662" i="1" s="1"/>
  <c r="G663" i="1"/>
  <c r="G664" i="1"/>
  <c r="G665" i="1"/>
  <c r="G666" i="1"/>
  <c r="G667" i="1"/>
  <c r="G668" i="1"/>
  <c r="G669" i="1"/>
  <c r="G670" i="1"/>
  <c r="H670" i="1" s="1"/>
  <c r="G671" i="1"/>
  <c r="G672" i="1"/>
  <c r="G673" i="1"/>
  <c r="G674" i="1"/>
  <c r="G675" i="1"/>
  <c r="G676" i="1"/>
  <c r="G677" i="1"/>
  <c r="G678" i="1"/>
  <c r="H678" i="1" s="1"/>
  <c r="G679" i="1"/>
  <c r="G680" i="1"/>
  <c r="G681" i="1"/>
  <c r="G682" i="1"/>
  <c r="G683" i="1"/>
  <c r="G684" i="1"/>
  <c r="G685" i="1"/>
  <c r="G686" i="1"/>
  <c r="H686" i="1" s="1"/>
  <c r="G687" i="1"/>
  <c r="G688" i="1"/>
  <c r="G689" i="1"/>
  <c r="G690" i="1"/>
  <c r="G691" i="1"/>
  <c r="G692" i="1"/>
  <c r="G693" i="1"/>
  <c r="G694" i="1"/>
  <c r="H694" i="1" s="1"/>
  <c r="G695" i="1"/>
  <c r="G696" i="1"/>
  <c r="H696" i="1" s="1"/>
  <c r="G697" i="1"/>
  <c r="G698" i="1"/>
  <c r="G699" i="1"/>
  <c r="G700" i="1"/>
  <c r="G701" i="1"/>
  <c r="G702" i="1"/>
  <c r="H702" i="1" s="1"/>
  <c r="G703" i="1"/>
  <c r="G704" i="1"/>
  <c r="G705" i="1"/>
  <c r="G706" i="1"/>
  <c r="G707" i="1"/>
  <c r="G708" i="1"/>
  <c r="G709" i="1"/>
  <c r="G710" i="1"/>
  <c r="H710" i="1" s="1"/>
  <c r="G711" i="1"/>
  <c r="G712" i="1"/>
  <c r="G713" i="1"/>
  <c r="G714" i="1"/>
  <c r="G715" i="1"/>
  <c r="G716" i="1"/>
  <c r="G717" i="1"/>
  <c r="G718" i="1"/>
  <c r="H718" i="1" s="1"/>
  <c r="G719" i="1"/>
  <c r="G720" i="1"/>
  <c r="G721" i="1"/>
  <c r="G722" i="1"/>
  <c r="G723" i="1"/>
  <c r="G724" i="1"/>
  <c r="G725" i="1"/>
  <c r="G726" i="1"/>
  <c r="H726" i="1" s="1"/>
  <c r="G727" i="1"/>
  <c r="G728" i="1"/>
  <c r="G729" i="1"/>
  <c r="G730" i="1"/>
  <c r="G731" i="1"/>
  <c r="G732" i="1"/>
  <c r="G733" i="1"/>
  <c r="G734" i="1"/>
  <c r="H734" i="1" s="1"/>
  <c r="G735" i="1"/>
  <c r="G736" i="1"/>
  <c r="G737" i="1"/>
  <c r="G738" i="1"/>
  <c r="G739" i="1"/>
  <c r="G740" i="1"/>
  <c r="G741" i="1"/>
  <c r="G742" i="1"/>
  <c r="H742" i="1" s="1"/>
  <c r="G743" i="1"/>
  <c r="G744" i="1"/>
  <c r="G745" i="1"/>
  <c r="G746" i="1"/>
  <c r="G747" i="1"/>
  <c r="G748" i="1"/>
  <c r="G749" i="1"/>
  <c r="G750" i="1"/>
  <c r="H750" i="1" s="1"/>
  <c r="G751" i="1"/>
  <c r="G752" i="1"/>
  <c r="G753" i="1"/>
  <c r="G754" i="1"/>
  <c r="G755" i="1"/>
  <c r="G756" i="1"/>
  <c r="G757" i="1"/>
  <c r="G758" i="1"/>
  <c r="H758" i="1" s="1"/>
  <c r="G759" i="1"/>
  <c r="G760" i="1"/>
  <c r="G761" i="1"/>
  <c r="G762" i="1"/>
  <c r="G763" i="1"/>
  <c r="G764" i="1"/>
  <c r="G765" i="1"/>
  <c r="G766" i="1"/>
  <c r="H766" i="1" s="1"/>
  <c r="G767" i="1"/>
  <c r="G768" i="1"/>
  <c r="G769" i="1"/>
  <c r="G770" i="1"/>
  <c r="G771" i="1"/>
  <c r="G772" i="1"/>
  <c r="G773" i="1"/>
  <c r="G774" i="1"/>
  <c r="H774" i="1" s="1"/>
  <c r="G775" i="1"/>
  <c r="G776" i="1"/>
  <c r="G777" i="1"/>
  <c r="G778" i="1"/>
  <c r="G779" i="1"/>
  <c r="G780" i="1"/>
  <c r="G781" i="1"/>
  <c r="G782" i="1"/>
  <c r="H782" i="1" s="1"/>
  <c r="G783" i="1"/>
  <c r="G784" i="1"/>
  <c r="G785" i="1"/>
  <c r="G786" i="1"/>
  <c r="G787" i="1"/>
  <c r="G788" i="1"/>
  <c r="G789" i="1"/>
  <c r="G790" i="1"/>
  <c r="H790" i="1" s="1"/>
  <c r="G791" i="1"/>
  <c r="G792" i="1"/>
  <c r="G793" i="1"/>
  <c r="G794" i="1"/>
  <c r="G795" i="1"/>
  <c r="G796" i="1"/>
  <c r="G797" i="1"/>
  <c r="G798" i="1"/>
  <c r="H798" i="1" s="1"/>
  <c r="G799" i="1"/>
  <c r="G800" i="1"/>
  <c r="G801" i="1"/>
  <c r="G802" i="1"/>
  <c r="G803" i="1"/>
  <c r="G804" i="1"/>
  <c r="G805" i="1"/>
  <c r="G806" i="1"/>
  <c r="H806" i="1" s="1"/>
  <c r="G807" i="1"/>
  <c r="G808" i="1"/>
  <c r="H808" i="1" s="1"/>
  <c r="G809" i="1"/>
  <c r="G810" i="1"/>
  <c r="G811" i="1"/>
  <c r="G812" i="1"/>
  <c r="G813" i="1"/>
  <c r="G814" i="1"/>
  <c r="H814" i="1" s="1"/>
  <c r="G815" i="1"/>
  <c r="G816" i="1"/>
  <c r="G817" i="1"/>
  <c r="G818" i="1"/>
  <c r="G819" i="1"/>
  <c r="G820" i="1"/>
  <c r="H820" i="1" s="1"/>
  <c r="G821" i="1"/>
  <c r="G822" i="1"/>
  <c r="H822" i="1" s="1"/>
  <c r="G823" i="1"/>
  <c r="G824" i="1"/>
  <c r="G825" i="1"/>
  <c r="G826" i="1"/>
  <c r="G827" i="1"/>
  <c r="G828" i="1"/>
  <c r="G829" i="1"/>
  <c r="G830" i="1"/>
  <c r="H830" i="1" s="1"/>
  <c r="G831" i="1"/>
  <c r="G832" i="1"/>
  <c r="G833" i="1"/>
  <c r="G834" i="1"/>
  <c r="G835" i="1"/>
  <c r="G836" i="1"/>
  <c r="G837" i="1"/>
  <c r="G838" i="1"/>
  <c r="H838" i="1" s="1"/>
  <c r="G839" i="1"/>
  <c r="G840" i="1"/>
  <c r="H840" i="1" s="1"/>
  <c r="G841" i="1"/>
  <c r="G842" i="1"/>
  <c r="G843" i="1"/>
  <c r="G844" i="1"/>
  <c r="G845" i="1"/>
  <c r="G846" i="1"/>
  <c r="H846" i="1" s="1"/>
  <c r="G847" i="1"/>
  <c r="G848" i="1"/>
  <c r="G849" i="1"/>
  <c r="G850" i="1"/>
  <c r="G851" i="1"/>
  <c r="G852" i="1"/>
  <c r="G853" i="1"/>
  <c r="G854" i="1"/>
  <c r="H854" i="1" s="1"/>
  <c r="G855" i="1"/>
  <c r="G856" i="1"/>
  <c r="G857" i="1"/>
  <c r="G858" i="1"/>
  <c r="G859" i="1"/>
  <c r="G860" i="1"/>
  <c r="G861" i="1"/>
  <c r="G862" i="1"/>
  <c r="H862" i="1" s="1"/>
  <c r="G863" i="1"/>
  <c r="G864" i="1"/>
  <c r="G865" i="1"/>
  <c r="G866" i="1"/>
  <c r="G867" i="1"/>
  <c r="G868" i="1"/>
  <c r="G869" i="1"/>
  <c r="G870" i="1"/>
  <c r="H870" i="1" s="1"/>
  <c r="G871" i="1"/>
  <c r="G872" i="1"/>
  <c r="G873" i="1"/>
  <c r="G874" i="1"/>
  <c r="G875" i="1"/>
  <c r="G876" i="1"/>
  <c r="G877" i="1"/>
  <c r="G878" i="1"/>
  <c r="H878" i="1" s="1"/>
  <c r="G879" i="1"/>
  <c r="G880" i="1"/>
  <c r="G881" i="1"/>
  <c r="G882" i="1"/>
  <c r="G883" i="1"/>
  <c r="G884" i="1"/>
  <c r="G885" i="1"/>
  <c r="G886" i="1"/>
  <c r="H886" i="1" s="1"/>
  <c r="G887" i="1"/>
  <c r="G888" i="1"/>
  <c r="G889" i="1"/>
  <c r="G890" i="1"/>
  <c r="G891" i="1"/>
  <c r="G892" i="1"/>
  <c r="G893" i="1"/>
  <c r="G894" i="1"/>
  <c r="H894" i="1" s="1"/>
  <c r="G895" i="1"/>
  <c r="G896" i="1"/>
  <c r="G897" i="1"/>
  <c r="G898" i="1"/>
  <c r="G899" i="1"/>
  <c r="G900" i="1"/>
  <c r="G901" i="1"/>
  <c r="G902" i="1"/>
  <c r="H902" i="1" s="1"/>
  <c r="G903" i="1"/>
  <c r="G904" i="1"/>
  <c r="H904" i="1" s="1"/>
  <c r="G905" i="1"/>
  <c r="G906" i="1"/>
  <c r="G907" i="1"/>
  <c r="G908" i="1"/>
  <c r="G909" i="1"/>
  <c r="G910" i="1"/>
  <c r="H910" i="1" s="1"/>
  <c r="G911" i="1"/>
  <c r="G912" i="1"/>
  <c r="G913" i="1"/>
  <c r="G914" i="1"/>
  <c r="G915" i="1"/>
  <c r="G916" i="1"/>
  <c r="G917" i="1"/>
  <c r="G918" i="1"/>
  <c r="H918" i="1" s="1"/>
  <c r="G919" i="1"/>
  <c r="G920" i="1"/>
  <c r="G921" i="1"/>
  <c r="G922" i="1"/>
  <c r="G923" i="1"/>
  <c r="G924" i="1"/>
  <c r="G925" i="1"/>
  <c r="G926" i="1"/>
  <c r="H926" i="1" s="1"/>
  <c r="G927" i="1"/>
  <c r="G928" i="1"/>
  <c r="G929" i="1"/>
  <c r="G930" i="1"/>
  <c r="G931" i="1"/>
  <c r="G932" i="1"/>
  <c r="G933" i="1"/>
  <c r="G934" i="1"/>
  <c r="H934" i="1" s="1"/>
  <c r="G935" i="1"/>
  <c r="G936" i="1"/>
  <c r="G937" i="1"/>
  <c r="G938" i="1"/>
  <c r="G939" i="1"/>
  <c r="G940" i="1"/>
  <c r="G941" i="1"/>
  <c r="G942" i="1"/>
  <c r="H942" i="1" s="1"/>
  <c r="G943" i="1"/>
  <c r="G944" i="1"/>
  <c r="H944" i="1" s="1"/>
  <c r="G945" i="1"/>
  <c r="G946" i="1"/>
  <c r="G947" i="1"/>
  <c r="G948" i="1"/>
  <c r="G949" i="1"/>
  <c r="G950" i="1"/>
  <c r="H950" i="1" s="1"/>
  <c r="G951" i="1"/>
  <c r="G952" i="1"/>
  <c r="G953" i="1"/>
  <c r="G954" i="1"/>
  <c r="G955" i="1"/>
  <c r="G956" i="1"/>
  <c r="G957" i="1"/>
  <c r="G958" i="1"/>
  <c r="H958" i="1" s="1"/>
  <c r="G959" i="1"/>
  <c r="G960" i="1"/>
  <c r="G961" i="1"/>
  <c r="G962" i="1"/>
  <c r="G963" i="1"/>
  <c r="G964" i="1"/>
  <c r="G965" i="1"/>
  <c r="G966" i="1"/>
  <c r="H966" i="1" s="1"/>
  <c r="G967" i="1"/>
  <c r="G968" i="1"/>
  <c r="G969" i="1"/>
  <c r="G970" i="1"/>
  <c r="G971" i="1"/>
  <c r="G972" i="1"/>
  <c r="G973" i="1"/>
  <c r="G974" i="1"/>
  <c r="H974" i="1" s="1"/>
  <c r="G975" i="1"/>
  <c r="G976" i="1"/>
  <c r="G977" i="1"/>
  <c r="G978" i="1"/>
  <c r="G979" i="1"/>
  <c r="G980" i="1"/>
  <c r="G981" i="1"/>
  <c r="G982" i="1"/>
  <c r="H982" i="1" s="1"/>
  <c r="G983" i="1"/>
  <c r="G984" i="1"/>
  <c r="G985" i="1"/>
  <c r="G986" i="1"/>
  <c r="G987" i="1"/>
  <c r="G988" i="1"/>
  <c r="G989" i="1"/>
  <c r="G990" i="1"/>
  <c r="H990" i="1" s="1"/>
  <c r="G991" i="1"/>
  <c r="G992" i="1"/>
  <c r="G993" i="1"/>
  <c r="G994" i="1"/>
  <c r="G995" i="1"/>
  <c r="G996" i="1"/>
  <c r="G997" i="1"/>
  <c r="G998" i="1"/>
  <c r="H998" i="1" s="1"/>
  <c r="G999" i="1"/>
  <c r="G1000" i="1"/>
  <c r="G1001" i="1"/>
  <c r="G1002" i="1"/>
  <c r="G1003" i="1"/>
  <c r="G1004" i="1"/>
  <c r="G1005" i="1"/>
  <c r="G1006" i="1"/>
  <c r="H1006" i="1" s="1"/>
  <c r="G1007" i="1"/>
  <c r="G1008" i="1"/>
  <c r="G1009" i="1"/>
  <c r="G1010" i="1"/>
  <c r="G1011" i="1"/>
  <c r="G1012" i="1"/>
  <c r="G1013" i="1"/>
  <c r="G1014" i="1"/>
  <c r="H1014" i="1" s="1"/>
  <c r="G1015" i="1"/>
  <c r="G1016" i="1"/>
  <c r="G1017" i="1"/>
  <c r="G1018" i="1"/>
  <c r="G1019" i="1"/>
  <c r="G1020" i="1"/>
  <c r="G1021" i="1"/>
  <c r="G1022" i="1"/>
  <c r="H1022" i="1" s="1"/>
  <c r="G1023" i="1"/>
  <c r="G1024" i="1"/>
  <c r="G1025" i="1"/>
  <c r="G1026" i="1"/>
  <c r="G1027" i="1"/>
  <c r="G1028" i="1"/>
  <c r="G1029" i="1"/>
  <c r="G1030" i="1"/>
  <c r="H1030" i="1" s="1"/>
  <c r="G1031" i="1"/>
  <c r="G1032" i="1"/>
  <c r="G1033" i="1"/>
  <c r="G1034" i="1"/>
  <c r="G1035" i="1"/>
  <c r="G1036" i="1"/>
  <c r="G1037" i="1"/>
  <c r="G1038" i="1"/>
  <c r="H1038" i="1" s="1"/>
  <c r="G1039" i="1"/>
  <c r="G1040" i="1"/>
  <c r="G1041" i="1"/>
  <c r="G1042" i="1"/>
  <c r="G1043" i="1"/>
  <c r="G1044" i="1"/>
  <c r="G1045" i="1"/>
  <c r="G1046" i="1"/>
  <c r="H1046" i="1" s="1"/>
  <c r="G1047" i="1"/>
  <c r="G1048" i="1"/>
  <c r="H1048" i="1" s="1"/>
  <c r="G1049" i="1"/>
  <c r="G1050" i="1"/>
  <c r="G1051" i="1"/>
  <c r="G1052" i="1"/>
  <c r="G1053" i="1"/>
  <c r="G1054" i="1"/>
  <c r="H1054" i="1" s="1"/>
  <c r="G1055" i="1"/>
  <c r="G1056" i="1"/>
  <c r="G1057" i="1"/>
  <c r="G1058" i="1"/>
  <c r="G1059" i="1"/>
  <c r="G1060" i="1"/>
  <c r="G1061" i="1"/>
  <c r="G1062" i="1"/>
  <c r="H1062" i="1" s="1"/>
  <c r="G1063" i="1"/>
  <c r="G1064" i="1"/>
  <c r="G1065" i="1"/>
  <c r="G1066" i="1"/>
  <c r="G1067" i="1"/>
  <c r="G1068" i="1"/>
  <c r="G1069" i="1"/>
  <c r="G1070" i="1"/>
  <c r="H1070" i="1" s="1"/>
  <c r="G1071" i="1"/>
  <c r="G1072" i="1"/>
  <c r="G1073" i="1"/>
  <c r="G1074" i="1"/>
  <c r="G1075" i="1"/>
  <c r="G1076" i="1"/>
  <c r="G1077" i="1"/>
  <c r="G1078" i="1"/>
  <c r="H1078" i="1" s="1"/>
  <c r="G1079" i="1"/>
  <c r="G1080" i="1"/>
  <c r="G1081" i="1"/>
  <c r="G1082" i="1"/>
  <c r="G1083" i="1"/>
  <c r="G1084" i="1"/>
  <c r="G1085" i="1"/>
  <c r="G1086" i="1"/>
  <c r="H1086" i="1" s="1"/>
  <c r="G1087" i="1"/>
  <c r="G1088" i="1"/>
  <c r="G1089" i="1"/>
  <c r="G1090" i="1"/>
  <c r="G1091" i="1"/>
  <c r="G1092" i="1"/>
  <c r="H1092" i="1" s="1"/>
  <c r="G1093" i="1"/>
  <c r="G1094" i="1"/>
  <c r="H1094" i="1" s="1"/>
  <c r="G1095" i="1"/>
  <c r="G1096" i="1"/>
  <c r="G1097" i="1"/>
  <c r="G1098" i="1"/>
  <c r="G1099" i="1"/>
  <c r="G1100" i="1"/>
  <c r="G1101" i="1"/>
  <c r="G1102" i="1"/>
  <c r="H1102" i="1" s="1"/>
  <c r="G1103" i="1"/>
  <c r="G1104" i="1"/>
  <c r="G1105" i="1"/>
  <c r="G1106" i="1"/>
  <c r="G1107" i="1"/>
  <c r="G1108" i="1"/>
  <c r="G1109" i="1"/>
  <c r="G1110" i="1"/>
  <c r="H1110" i="1" s="1"/>
  <c r="G1111" i="1"/>
  <c r="G1112" i="1"/>
  <c r="G1113" i="1"/>
  <c r="G1114" i="1"/>
  <c r="G1115" i="1"/>
  <c r="G1116" i="1"/>
  <c r="G1117" i="1"/>
  <c r="G1118" i="1"/>
  <c r="H1118" i="1" s="1"/>
  <c r="G1119" i="1"/>
  <c r="G1120" i="1"/>
  <c r="G1121" i="1"/>
  <c r="G1122" i="1"/>
  <c r="G1123" i="1"/>
  <c r="G1124" i="1"/>
  <c r="G1125" i="1"/>
  <c r="G1126" i="1"/>
  <c r="H1126" i="1" s="1"/>
  <c r="G1127" i="1"/>
  <c r="G1128" i="1"/>
  <c r="G1129" i="1"/>
  <c r="G1130" i="1"/>
  <c r="G1131" i="1"/>
  <c r="G1132" i="1"/>
  <c r="G1133" i="1"/>
  <c r="G1134" i="1"/>
  <c r="H1134" i="1" s="1"/>
  <c r="G1135" i="1"/>
  <c r="G1136" i="1"/>
  <c r="G1137" i="1"/>
  <c r="G1138" i="1"/>
  <c r="G1139" i="1"/>
  <c r="G1140" i="1"/>
  <c r="G1141" i="1"/>
  <c r="G1142" i="1"/>
  <c r="H1142" i="1" s="1"/>
  <c r="G1143" i="1"/>
  <c r="G1144" i="1"/>
  <c r="G1145" i="1"/>
  <c r="G1146" i="1"/>
  <c r="G1147" i="1"/>
  <c r="G1148" i="1"/>
  <c r="G1149" i="1"/>
  <c r="G1150" i="1"/>
  <c r="H1150" i="1" s="1"/>
  <c r="G1151" i="1"/>
  <c r="G1152" i="1"/>
  <c r="G1153" i="1"/>
  <c r="G1154" i="1"/>
  <c r="G1155" i="1"/>
  <c r="G1156" i="1"/>
  <c r="G1157" i="1"/>
  <c r="G1158" i="1"/>
  <c r="H1158" i="1" s="1"/>
  <c r="G1159" i="1"/>
  <c r="G1160" i="1"/>
  <c r="G1161" i="1"/>
  <c r="G1162" i="1"/>
  <c r="G1163" i="1"/>
  <c r="G1164" i="1"/>
  <c r="G1165" i="1"/>
  <c r="G1166" i="1"/>
  <c r="H1166" i="1" s="1"/>
  <c r="G1167" i="1"/>
  <c r="G1168" i="1"/>
  <c r="G1169" i="1"/>
  <c r="G1170" i="1"/>
  <c r="G1171" i="1"/>
  <c r="G1172" i="1"/>
  <c r="G1173" i="1"/>
  <c r="G1174" i="1"/>
  <c r="H1174" i="1" s="1"/>
  <c r="G1175" i="1"/>
  <c r="G1176" i="1"/>
  <c r="G1177" i="1"/>
  <c r="G1178" i="1"/>
  <c r="G1179" i="1"/>
  <c r="G1180" i="1"/>
  <c r="G1181" i="1"/>
  <c r="G1182" i="1"/>
  <c r="H1182" i="1" s="1"/>
  <c r="G1183" i="1"/>
  <c r="G1184" i="1"/>
  <c r="G1185" i="1"/>
  <c r="G1186" i="1"/>
  <c r="G1187" i="1"/>
  <c r="G1188" i="1"/>
  <c r="G1189" i="1"/>
  <c r="G1190" i="1"/>
  <c r="H1190" i="1" s="1"/>
  <c r="G1191" i="1"/>
  <c r="G1192" i="1"/>
  <c r="G1193" i="1"/>
  <c r="G1194" i="1"/>
  <c r="G1195" i="1"/>
  <c r="G1196" i="1"/>
  <c r="G1197" i="1"/>
  <c r="G1198" i="1"/>
  <c r="H1198" i="1" s="1"/>
  <c r="G1199" i="1"/>
  <c r="G1200" i="1"/>
  <c r="G1201" i="1"/>
  <c r="G1202" i="1"/>
  <c r="G1203" i="1"/>
  <c r="G1204" i="1"/>
  <c r="G1205" i="1"/>
  <c r="G1206" i="1"/>
  <c r="H1206" i="1" s="1"/>
  <c r="G1207" i="1"/>
  <c r="G1208" i="1"/>
  <c r="G1209" i="1"/>
  <c r="G1210" i="1"/>
  <c r="G1211" i="1"/>
  <c r="G1212" i="1"/>
  <c r="G1213" i="1"/>
  <c r="G1214" i="1"/>
  <c r="H1214" i="1" s="1"/>
  <c r="G1215" i="1"/>
  <c r="G1216" i="1"/>
  <c r="G1217" i="1"/>
  <c r="G1218" i="1"/>
  <c r="G1219" i="1"/>
  <c r="G1220" i="1"/>
  <c r="G1221" i="1"/>
  <c r="G1222" i="1"/>
  <c r="H1222" i="1" s="1"/>
  <c r="G1223" i="1"/>
  <c r="G1224" i="1"/>
  <c r="G1225" i="1"/>
  <c r="G1226" i="1"/>
  <c r="G1227" i="1"/>
  <c r="G1228" i="1"/>
  <c r="G1229" i="1"/>
  <c r="G1230" i="1"/>
  <c r="H1230" i="1" s="1"/>
  <c r="G1231" i="1"/>
  <c r="G1232" i="1"/>
  <c r="G1233" i="1"/>
  <c r="G1234" i="1"/>
  <c r="G1235" i="1"/>
  <c r="G1236" i="1"/>
  <c r="G1237" i="1"/>
  <c r="G1238" i="1"/>
  <c r="H1238" i="1" s="1"/>
  <c r="G1239" i="1"/>
  <c r="G1240" i="1"/>
  <c r="G1241" i="1"/>
  <c r="G1242" i="1"/>
  <c r="G1243" i="1"/>
  <c r="G1244" i="1"/>
  <c r="G1245" i="1"/>
  <c r="G1246" i="1"/>
  <c r="H1246" i="1" s="1"/>
  <c r="G1247" i="1"/>
  <c r="G1248" i="1"/>
  <c r="G1249" i="1"/>
  <c r="G1250" i="1"/>
  <c r="G1251" i="1"/>
  <c r="G1252" i="1"/>
  <c r="G1253" i="1"/>
  <c r="G1254" i="1"/>
  <c r="H1254" i="1" s="1"/>
  <c r="G1255" i="1"/>
  <c r="G1256" i="1"/>
  <c r="G1257" i="1"/>
  <c r="G1258" i="1"/>
  <c r="G1259" i="1"/>
  <c r="G1260" i="1"/>
  <c r="G1261" i="1"/>
  <c r="G1262" i="1"/>
  <c r="H1262" i="1" s="1"/>
  <c r="G1263" i="1"/>
  <c r="G1264" i="1"/>
  <c r="G1265" i="1"/>
  <c r="G1266" i="1"/>
  <c r="G1267" i="1"/>
  <c r="G1268" i="1"/>
  <c r="G1269" i="1"/>
  <c r="G1270" i="1"/>
  <c r="H1270" i="1" s="1"/>
  <c r="G1271" i="1"/>
  <c r="G1272" i="1"/>
  <c r="G1273" i="1"/>
  <c r="G1274" i="1"/>
  <c r="G1275" i="1"/>
  <c r="G1276" i="1"/>
  <c r="G1277" i="1"/>
  <c r="G1278" i="1"/>
  <c r="H1278" i="1" s="1"/>
  <c r="G1279" i="1"/>
  <c r="G1280" i="1"/>
  <c r="G1281" i="1"/>
  <c r="G1282" i="1"/>
  <c r="G1283" i="1"/>
  <c r="G1284" i="1"/>
  <c r="G1285" i="1"/>
  <c r="G1286" i="1"/>
  <c r="H1286" i="1" s="1"/>
  <c r="G1287" i="1"/>
  <c r="G1288" i="1"/>
  <c r="G1289" i="1"/>
  <c r="G1290" i="1"/>
  <c r="G1291" i="1"/>
  <c r="G1292" i="1"/>
  <c r="G1293" i="1"/>
  <c r="G1294" i="1"/>
  <c r="H1294" i="1" s="1"/>
  <c r="G1295" i="1"/>
  <c r="G1296" i="1"/>
  <c r="G1297" i="1"/>
  <c r="G1298" i="1"/>
  <c r="G1299" i="1"/>
  <c r="G1300" i="1"/>
  <c r="G1301" i="1"/>
  <c r="G1302" i="1"/>
  <c r="H1302" i="1" s="1"/>
  <c r="G1303" i="1"/>
  <c r="G1304" i="1"/>
  <c r="G1305" i="1"/>
  <c r="G1306" i="1"/>
  <c r="G1307" i="1"/>
  <c r="G1308" i="1"/>
  <c r="G1309" i="1"/>
  <c r="G1310" i="1"/>
  <c r="H1310" i="1" s="1"/>
  <c r="G1311" i="1"/>
  <c r="G1312" i="1"/>
  <c r="G1313" i="1"/>
  <c r="G1314" i="1"/>
  <c r="G1315" i="1"/>
  <c r="G1316" i="1"/>
  <c r="G1317" i="1"/>
  <c r="G1318" i="1"/>
  <c r="H1318" i="1" s="1"/>
  <c r="G1319" i="1"/>
  <c r="G1320" i="1"/>
  <c r="G1321" i="1"/>
  <c r="G1322" i="1"/>
  <c r="G1323" i="1"/>
  <c r="G1324" i="1"/>
  <c r="G1325" i="1"/>
  <c r="G1326" i="1"/>
  <c r="H1326" i="1" s="1"/>
  <c r="G1327" i="1"/>
  <c r="G1328" i="1"/>
  <c r="H1328" i="1" s="1"/>
  <c r="G1329" i="1"/>
  <c r="G1330" i="1"/>
  <c r="G1331" i="1"/>
  <c r="G1332" i="1"/>
  <c r="G1333" i="1"/>
  <c r="G1334" i="1"/>
  <c r="H1334" i="1" s="1"/>
  <c r="G1335" i="1"/>
  <c r="G1336" i="1"/>
  <c r="G1337" i="1"/>
  <c r="G1338" i="1"/>
  <c r="G1339" i="1"/>
  <c r="G1340" i="1"/>
  <c r="G1341" i="1"/>
  <c r="G1342" i="1"/>
  <c r="H1342" i="1" s="1"/>
  <c r="G1343" i="1"/>
  <c r="G1344" i="1"/>
  <c r="G1345" i="1"/>
  <c r="G1346" i="1"/>
  <c r="G1347" i="1"/>
  <c r="G1348" i="1"/>
  <c r="G1349" i="1"/>
  <c r="G1350" i="1"/>
  <c r="H1350" i="1" s="1"/>
  <c r="G1351" i="1"/>
  <c r="G1352" i="1"/>
  <c r="G1353" i="1"/>
  <c r="G1354" i="1"/>
  <c r="G1355" i="1"/>
  <c r="G1356" i="1"/>
  <c r="G1357" i="1"/>
  <c r="G1358" i="1"/>
  <c r="H1358" i="1" s="1"/>
  <c r="G1359" i="1"/>
  <c r="G1360" i="1"/>
  <c r="G1361" i="1"/>
  <c r="G1362" i="1"/>
  <c r="G1363" i="1"/>
  <c r="G1364" i="1"/>
  <c r="G1365" i="1"/>
  <c r="G1366" i="1"/>
  <c r="H1366" i="1" s="1"/>
  <c r="G1367" i="1"/>
  <c r="G1368" i="1"/>
  <c r="H1368" i="1" s="1"/>
  <c r="G1369" i="1"/>
  <c r="G1370" i="1"/>
  <c r="G1371" i="1"/>
  <c r="G1372" i="1"/>
  <c r="G1373" i="1"/>
  <c r="G1374" i="1"/>
  <c r="H1374" i="1" s="1"/>
  <c r="G1375" i="1"/>
  <c r="G1376" i="1"/>
  <c r="G1377" i="1"/>
  <c r="G1378" i="1"/>
  <c r="G1379" i="1"/>
  <c r="G1380" i="1"/>
  <c r="G1381" i="1"/>
  <c r="G1382" i="1"/>
  <c r="H1382" i="1" s="1"/>
  <c r="G1383" i="1"/>
  <c r="G1384" i="1"/>
  <c r="G1385" i="1"/>
  <c r="G1386" i="1"/>
  <c r="G1387" i="1"/>
  <c r="G1388" i="1"/>
  <c r="G1389" i="1"/>
  <c r="G1390" i="1"/>
  <c r="H1390" i="1" s="1"/>
  <c r="G1391" i="1"/>
  <c r="G1392" i="1"/>
  <c r="G1393" i="1"/>
  <c r="G1394" i="1"/>
  <c r="G1395" i="1"/>
  <c r="G1396" i="1"/>
  <c r="G1397" i="1"/>
  <c r="G1398" i="1"/>
  <c r="H1398" i="1" s="1"/>
  <c r="G1399" i="1"/>
  <c r="G1400" i="1"/>
  <c r="G1401" i="1"/>
  <c r="G1402" i="1"/>
  <c r="G1403" i="1"/>
  <c r="G1404" i="1"/>
  <c r="G1405" i="1"/>
  <c r="G1406" i="1"/>
  <c r="H1406" i="1" s="1"/>
  <c r="G1407" i="1"/>
  <c r="G1408" i="1"/>
  <c r="G1409" i="1"/>
  <c r="G1410" i="1"/>
  <c r="G1411" i="1"/>
  <c r="G1412" i="1"/>
  <c r="G1413" i="1"/>
  <c r="G1414" i="1"/>
  <c r="H1414" i="1" s="1"/>
  <c r="G1415" i="1"/>
  <c r="G1416" i="1"/>
  <c r="G1417" i="1"/>
  <c r="G1418" i="1"/>
  <c r="G1419" i="1"/>
  <c r="G1420" i="1"/>
  <c r="G1421" i="1"/>
  <c r="G1422" i="1"/>
  <c r="H1422" i="1" s="1"/>
  <c r="G1423" i="1"/>
  <c r="G1424" i="1"/>
  <c r="G1425" i="1"/>
  <c r="G1426" i="1"/>
  <c r="G1427" i="1"/>
  <c r="G1428" i="1"/>
  <c r="G1429" i="1"/>
  <c r="G1430" i="1"/>
  <c r="H1430" i="1" s="1"/>
  <c r="G1431" i="1"/>
  <c r="G1432" i="1"/>
  <c r="H1432" i="1" s="1"/>
  <c r="G1433" i="1"/>
  <c r="G1434" i="1"/>
  <c r="G1435" i="1"/>
  <c r="G1436" i="1"/>
  <c r="G1437" i="1"/>
  <c r="G1438" i="1"/>
  <c r="H1438" i="1" s="1"/>
  <c r="G1439" i="1"/>
  <c r="G1440" i="1"/>
  <c r="G1441" i="1"/>
  <c r="G1442" i="1"/>
  <c r="G1443" i="1"/>
  <c r="G1444" i="1"/>
  <c r="G1445" i="1"/>
  <c r="G1446" i="1"/>
  <c r="H1446" i="1" s="1"/>
  <c r="G1447" i="1"/>
  <c r="G1448" i="1"/>
  <c r="G1449" i="1"/>
  <c r="G1450" i="1"/>
  <c r="G1451" i="1"/>
  <c r="G1452" i="1"/>
  <c r="G1453" i="1"/>
  <c r="G1454" i="1"/>
  <c r="H1454" i="1" s="1"/>
  <c r="G1455" i="1"/>
  <c r="G1456" i="1"/>
  <c r="G1457" i="1"/>
  <c r="G1458" i="1"/>
  <c r="G1459" i="1"/>
  <c r="G1460" i="1"/>
  <c r="G1461" i="1"/>
  <c r="G1462" i="1"/>
  <c r="H1462" i="1" s="1"/>
  <c r="G1463" i="1"/>
  <c r="G1464" i="1"/>
  <c r="H1464" i="1" s="1"/>
  <c r="G1465" i="1"/>
  <c r="G1466" i="1"/>
  <c r="G1467" i="1"/>
  <c r="G1468" i="1"/>
  <c r="G1469" i="1"/>
  <c r="G1470" i="1"/>
  <c r="H1470" i="1" s="1"/>
  <c r="G1471" i="1"/>
  <c r="G1472" i="1"/>
  <c r="H1472" i="1" s="1"/>
  <c r="G1473" i="1"/>
  <c r="G1474" i="1"/>
  <c r="G1475" i="1"/>
  <c r="G1476" i="1"/>
  <c r="G1477" i="1"/>
  <c r="G1478" i="1"/>
  <c r="H1478" i="1" s="1"/>
  <c r="G1479" i="1"/>
  <c r="G1480" i="1"/>
  <c r="G1481" i="1"/>
  <c r="G1482" i="1"/>
  <c r="G1483" i="1"/>
  <c r="G1484" i="1"/>
  <c r="G1485" i="1"/>
  <c r="G1486" i="1"/>
  <c r="H1486" i="1" s="1"/>
  <c r="G1487" i="1"/>
  <c r="G1488" i="1"/>
  <c r="G1489" i="1"/>
  <c r="G1490" i="1"/>
  <c r="G1491" i="1"/>
  <c r="G1492" i="1"/>
  <c r="G1493" i="1"/>
  <c r="G1494" i="1"/>
  <c r="H1494" i="1" s="1"/>
  <c r="G1495" i="1"/>
  <c r="G1496" i="1"/>
  <c r="G1497" i="1"/>
  <c r="G1498" i="1"/>
  <c r="G1499" i="1"/>
  <c r="G1500" i="1"/>
  <c r="G1501" i="1"/>
  <c r="G1502" i="1"/>
  <c r="H1502" i="1" s="1"/>
  <c r="G1503" i="1"/>
  <c r="G1504" i="1"/>
  <c r="H1504" i="1" s="1"/>
  <c r="G1505" i="1"/>
  <c r="G1506" i="1"/>
  <c r="G1507" i="1"/>
  <c r="G1508" i="1"/>
  <c r="G1509" i="1"/>
  <c r="G1510" i="1"/>
  <c r="H1510" i="1" s="1"/>
  <c r="G1511" i="1"/>
  <c r="G1512" i="1"/>
  <c r="G1513" i="1"/>
  <c r="G1514" i="1"/>
  <c r="G1515" i="1"/>
  <c r="G1516" i="1"/>
  <c r="G1517" i="1"/>
  <c r="G1518" i="1"/>
  <c r="H1518" i="1" s="1"/>
  <c r="G1519" i="1"/>
  <c r="G1520" i="1"/>
  <c r="G1521" i="1"/>
  <c r="G1522" i="1"/>
  <c r="G1523" i="1"/>
  <c r="G1524" i="1"/>
  <c r="G1525" i="1"/>
  <c r="G1526" i="1"/>
  <c r="H1526" i="1" s="1"/>
  <c r="G1527" i="1"/>
  <c r="G1528" i="1"/>
  <c r="G1529" i="1"/>
  <c r="G1530" i="1"/>
  <c r="G1531" i="1"/>
  <c r="G1532" i="1"/>
  <c r="G1533" i="1"/>
  <c r="G1534" i="1"/>
  <c r="H1534" i="1" s="1"/>
  <c r="G1535" i="1"/>
  <c r="G1536" i="1"/>
  <c r="G1537" i="1"/>
  <c r="G1538" i="1"/>
  <c r="G1539" i="1"/>
  <c r="G1540" i="1"/>
  <c r="G1541" i="1"/>
  <c r="G1542" i="1"/>
  <c r="H1542" i="1" s="1"/>
  <c r="G1543" i="1"/>
  <c r="G1544" i="1"/>
  <c r="G1545" i="1"/>
  <c r="G1546" i="1"/>
  <c r="G1547" i="1"/>
  <c r="G1548" i="1"/>
  <c r="G1549" i="1"/>
  <c r="G1550" i="1"/>
  <c r="H1550" i="1" s="1"/>
  <c r="G1551" i="1"/>
  <c r="G1552" i="1"/>
  <c r="G1553" i="1"/>
  <c r="G1554" i="1"/>
  <c r="G1555" i="1"/>
  <c r="G1556" i="1"/>
  <c r="G1557" i="1"/>
  <c r="G1558" i="1"/>
  <c r="H1558" i="1" s="1"/>
  <c r="G1559" i="1"/>
  <c r="G1560" i="1"/>
  <c r="H1560" i="1" s="1"/>
  <c r="G1561" i="1"/>
  <c r="G1562" i="1"/>
  <c r="G1563" i="1"/>
  <c r="G1564" i="1"/>
  <c r="G1565" i="1"/>
  <c r="G1566" i="1"/>
  <c r="H1566" i="1" s="1"/>
  <c r="G1567" i="1"/>
  <c r="G1568" i="1"/>
  <c r="G1569" i="1"/>
  <c r="G1570" i="1"/>
  <c r="G1571" i="1"/>
  <c r="G1572" i="1"/>
  <c r="G1573" i="1"/>
  <c r="G1574" i="1"/>
  <c r="H1574" i="1" s="1"/>
  <c r="G1575" i="1"/>
  <c r="G1576" i="1"/>
  <c r="G1577" i="1"/>
  <c r="G1578" i="1"/>
  <c r="G1579" i="1"/>
  <c r="G1580" i="1"/>
  <c r="G1581" i="1"/>
  <c r="G1582" i="1"/>
  <c r="H1582" i="1" s="1"/>
  <c r="G1583" i="1"/>
  <c r="G1584" i="1"/>
  <c r="G1585" i="1"/>
  <c r="G1586" i="1"/>
  <c r="G1587" i="1"/>
  <c r="G1588" i="1"/>
  <c r="H1588" i="1" s="1"/>
  <c r="G1589" i="1"/>
  <c r="G1590" i="1"/>
  <c r="H1590" i="1" s="1"/>
  <c r="G1591" i="1"/>
  <c r="G1592" i="1"/>
  <c r="G1593" i="1"/>
  <c r="G1594" i="1"/>
  <c r="G1595" i="1"/>
  <c r="G1596" i="1"/>
  <c r="G1597" i="1"/>
  <c r="G1598" i="1"/>
  <c r="H1598" i="1" s="1"/>
  <c r="G1599" i="1"/>
  <c r="G1600" i="1"/>
  <c r="H1600" i="1" s="1"/>
  <c r="G1601" i="1"/>
  <c r="G1602" i="1"/>
  <c r="G1603" i="1"/>
  <c r="G1604" i="1"/>
  <c r="G1605" i="1"/>
  <c r="G1606" i="1"/>
  <c r="H1606" i="1" s="1"/>
  <c r="G1607" i="1"/>
  <c r="G1608" i="1"/>
  <c r="G1609" i="1"/>
  <c r="G1610" i="1"/>
  <c r="G1611" i="1"/>
  <c r="G1612" i="1"/>
  <c r="G1613" i="1"/>
  <c r="G1614" i="1"/>
  <c r="H1614" i="1" s="1"/>
  <c r="G1615" i="1"/>
  <c r="G1616" i="1"/>
  <c r="G1617" i="1"/>
  <c r="G1618" i="1"/>
  <c r="G1619" i="1"/>
  <c r="G1620" i="1"/>
  <c r="G1621" i="1"/>
  <c r="G1622" i="1"/>
  <c r="H1622" i="1" s="1"/>
  <c r="G1623" i="1"/>
  <c r="G1624" i="1"/>
  <c r="G1625" i="1"/>
  <c r="G1626" i="1"/>
  <c r="G1627" i="1"/>
  <c r="G1628" i="1"/>
  <c r="G1629" i="1"/>
  <c r="G1630" i="1"/>
  <c r="H1630" i="1" s="1"/>
  <c r="G1631" i="1"/>
  <c r="G1632" i="1"/>
  <c r="G1633" i="1"/>
  <c r="G1634" i="1"/>
  <c r="G1635" i="1"/>
  <c r="G1636" i="1"/>
  <c r="G1637" i="1"/>
  <c r="G1638" i="1"/>
  <c r="H1638" i="1" s="1"/>
  <c r="G1639" i="1"/>
  <c r="G1640" i="1"/>
  <c r="G1641" i="1"/>
  <c r="G1642" i="1"/>
  <c r="G1643" i="1"/>
  <c r="G1644" i="1"/>
  <c r="G1645" i="1"/>
  <c r="G1646" i="1"/>
  <c r="H1646" i="1" s="1"/>
  <c r="G1647" i="1"/>
  <c r="G1648" i="1"/>
  <c r="G1649" i="1"/>
  <c r="G1650" i="1"/>
  <c r="G1651" i="1"/>
  <c r="G1652" i="1"/>
  <c r="G1653" i="1"/>
  <c r="G1654" i="1"/>
  <c r="H1654" i="1" s="1"/>
  <c r="G1655" i="1"/>
  <c r="G1656" i="1"/>
  <c r="G1657" i="1"/>
  <c r="G1658" i="1"/>
  <c r="G1659" i="1"/>
  <c r="G1660" i="1"/>
  <c r="G1661" i="1"/>
  <c r="G1662" i="1"/>
  <c r="H1662" i="1" s="1"/>
  <c r="G1663" i="1"/>
  <c r="G1664" i="1"/>
  <c r="G1665" i="1"/>
  <c r="G1666" i="1"/>
  <c r="G1667" i="1"/>
  <c r="G1668" i="1"/>
  <c r="G1669" i="1"/>
  <c r="G1670" i="1"/>
  <c r="H1670" i="1" s="1"/>
  <c r="G1671" i="1"/>
  <c r="G1672" i="1"/>
  <c r="G1673" i="1"/>
  <c r="G1674" i="1"/>
  <c r="G1675" i="1"/>
  <c r="G1676" i="1"/>
  <c r="G1677" i="1"/>
  <c r="G1678" i="1"/>
  <c r="H1678" i="1" s="1"/>
  <c r="G1679" i="1"/>
  <c r="G1680" i="1"/>
  <c r="G1681" i="1"/>
  <c r="G1682" i="1"/>
  <c r="G1683" i="1"/>
  <c r="G1684" i="1"/>
  <c r="G1685" i="1"/>
  <c r="G1686" i="1"/>
  <c r="H1686" i="1" s="1"/>
  <c r="G1687" i="1"/>
  <c r="G1688" i="1"/>
  <c r="G1689" i="1"/>
  <c r="G1690" i="1"/>
  <c r="G1691" i="1"/>
  <c r="G1692" i="1"/>
  <c r="G1693" i="1"/>
  <c r="G1694" i="1"/>
  <c r="H1694" i="1" s="1"/>
  <c r="G1695" i="1"/>
  <c r="G1696" i="1"/>
  <c r="G1697" i="1"/>
  <c r="G1698" i="1"/>
  <c r="G1699" i="1"/>
  <c r="G1700" i="1"/>
  <c r="G1701" i="1"/>
  <c r="G1702" i="1"/>
  <c r="H1702" i="1" s="1"/>
  <c r="G1703" i="1"/>
  <c r="G1704" i="1"/>
  <c r="G1705" i="1"/>
  <c r="G1706" i="1"/>
  <c r="G1707" i="1"/>
  <c r="G1708" i="1"/>
  <c r="G1709" i="1"/>
  <c r="G1710" i="1"/>
  <c r="H1710" i="1" s="1"/>
  <c r="G1711" i="1"/>
  <c r="G1712" i="1"/>
  <c r="G1713" i="1"/>
  <c r="G1714" i="1"/>
  <c r="G1715" i="1"/>
  <c r="G1716" i="1"/>
  <c r="G1717" i="1"/>
  <c r="G1718" i="1"/>
  <c r="H1718" i="1" s="1"/>
  <c r="G1719" i="1"/>
  <c r="G1720" i="1"/>
  <c r="G1721" i="1"/>
  <c r="G1722" i="1"/>
  <c r="G1723" i="1"/>
  <c r="G1724" i="1"/>
  <c r="G1725" i="1"/>
  <c r="G1726" i="1"/>
  <c r="H1726" i="1" s="1"/>
  <c r="G1727" i="1"/>
  <c r="G1728" i="1"/>
  <c r="G1729" i="1"/>
  <c r="G1730" i="1"/>
  <c r="G1731" i="1"/>
  <c r="G1732" i="1"/>
  <c r="G1733" i="1"/>
  <c r="G1734" i="1"/>
  <c r="H1734" i="1" s="1"/>
  <c r="G1735" i="1"/>
  <c r="G1736" i="1"/>
  <c r="G1737" i="1"/>
  <c r="G1738" i="1"/>
  <c r="G1739" i="1"/>
  <c r="G1740" i="1"/>
  <c r="G1741" i="1"/>
  <c r="G1742" i="1"/>
  <c r="H1742" i="1" s="1"/>
  <c r="G1743" i="1"/>
  <c r="G1744" i="1"/>
  <c r="H1744" i="1" s="1"/>
  <c r="G1745" i="1"/>
  <c r="G1746" i="1"/>
  <c r="G1747" i="1"/>
  <c r="G1748" i="1"/>
  <c r="G1749" i="1"/>
  <c r="G1750" i="1"/>
  <c r="H1750" i="1" s="1"/>
  <c r="G1751" i="1"/>
  <c r="G1752" i="1"/>
  <c r="G1753" i="1"/>
  <c r="G1754" i="1"/>
  <c r="G1755" i="1"/>
  <c r="G1756" i="1"/>
  <c r="G1757" i="1"/>
  <c r="G1758" i="1"/>
  <c r="H1758" i="1" s="1"/>
  <c r="G1759" i="1"/>
  <c r="G1760" i="1"/>
  <c r="G1761" i="1"/>
  <c r="G1762" i="1"/>
  <c r="G1763" i="1"/>
  <c r="G1764" i="1"/>
  <c r="G1765" i="1"/>
  <c r="G1766" i="1"/>
  <c r="H1766" i="1" s="1"/>
  <c r="G1767" i="1"/>
  <c r="G1768" i="1"/>
  <c r="G1769" i="1"/>
  <c r="G1770" i="1"/>
  <c r="G1771" i="1"/>
  <c r="G1772" i="1"/>
  <c r="G1773" i="1"/>
  <c r="G1774" i="1"/>
  <c r="H1774" i="1" s="1"/>
  <c r="G1775" i="1"/>
  <c r="G1776" i="1"/>
  <c r="G1777" i="1"/>
  <c r="G1778" i="1"/>
  <c r="G1779" i="1"/>
  <c r="G1780" i="1"/>
  <c r="G1781" i="1"/>
  <c r="G1782" i="1"/>
  <c r="H1782" i="1" s="1"/>
  <c r="G1783" i="1"/>
  <c r="G1784" i="1"/>
  <c r="G1785" i="1"/>
  <c r="G1786" i="1"/>
  <c r="G1787" i="1"/>
  <c r="G1788" i="1"/>
  <c r="G1789" i="1"/>
  <c r="G1790" i="1"/>
  <c r="H1790" i="1" s="1"/>
  <c r="G1791" i="1"/>
  <c r="G1792" i="1"/>
  <c r="H1792" i="1" s="1"/>
  <c r="G1793" i="1"/>
  <c r="G1794" i="1"/>
  <c r="G1795" i="1"/>
  <c r="G1796" i="1"/>
  <c r="G1797" i="1"/>
  <c r="G1798" i="1"/>
  <c r="H1798" i="1" s="1"/>
  <c r="G1799" i="1"/>
  <c r="G1800" i="1"/>
  <c r="G1801" i="1"/>
  <c r="G1802" i="1"/>
  <c r="G1803" i="1"/>
  <c r="G1804" i="1"/>
  <c r="G1805" i="1"/>
  <c r="G1806" i="1"/>
  <c r="H1806" i="1" s="1"/>
  <c r="G1807" i="1"/>
  <c r="G1808" i="1"/>
  <c r="G1809" i="1"/>
  <c r="G1810" i="1"/>
  <c r="G1811" i="1"/>
  <c r="G1812" i="1"/>
  <c r="G1813" i="1"/>
  <c r="G1814" i="1"/>
  <c r="H1814" i="1" s="1"/>
  <c r="G1815" i="1"/>
  <c r="G1816" i="1"/>
  <c r="G1817" i="1"/>
  <c r="G1818" i="1"/>
  <c r="G1819" i="1"/>
  <c r="G1820" i="1"/>
  <c r="G1821" i="1"/>
  <c r="G1822" i="1"/>
  <c r="H1822" i="1" s="1"/>
  <c r="G1823" i="1"/>
  <c r="G1824" i="1"/>
  <c r="H1824" i="1" s="1"/>
  <c r="G1825" i="1"/>
  <c r="G1826" i="1"/>
  <c r="G1827" i="1"/>
  <c r="G1828" i="1"/>
  <c r="G1829" i="1"/>
  <c r="G1830" i="1"/>
  <c r="H1830" i="1" s="1"/>
  <c r="G1831" i="1"/>
  <c r="G1832" i="1"/>
  <c r="H1832" i="1" s="1"/>
  <c r="G1833" i="1"/>
  <c r="G1834" i="1"/>
  <c r="G1835" i="1"/>
  <c r="G1836" i="1"/>
  <c r="G1837" i="1"/>
  <c r="G1838" i="1"/>
  <c r="H1838" i="1" s="1"/>
  <c r="G1839" i="1"/>
  <c r="G1840" i="1"/>
  <c r="G1841" i="1"/>
  <c r="G1842" i="1"/>
  <c r="G1843" i="1"/>
  <c r="G1844" i="1"/>
  <c r="G1845" i="1"/>
  <c r="G1846" i="1"/>
  <c r="H1846" i="1" s="1"/>
  <c r="G1847" i="1"/>
  <c r="G1848" i="1"/>
  <c r="G1849" i="1"/>
  <c r="G1850" i="1"/>
  <c r="G1851" i="1"/>
  <c r="G1852" i="1"/>
  <c r="G1853" i="1"/>
  <c r="G1854" i="1"/>
  <c r="H1854" i="1" s="1"/>
  <c r="G1855" i="1"/>
  <c r="G1856" i="1"/>
  <c r="H1856" i="1" s="1"/>
  <c r="G1857" i="1"/>
  <c r="G1858" i="1"/>
  <c r="G1859" i="1"/>
  <c r="G1860" i="1"/>
  <c r="G1861" i="1"/>
  <c r="G1862" i="1"/>
  <c r="H1862" i="1" s="1"/>
  <c r="G1863" i="1"/>
  <c r="G1864" i="1"/>
  <c r="H1864" i="1" s="1"/>
  <c r="G1865" i="1"/>
  <c r="G1866" i="1"/>
  <c r="G1867" i="1"/>
  <c r="G1868" i="1"/>
  <c r="G1869" i="1"/>
  <c r="G1870" i="1"/>
  <c r="H1870" i="1" s="1"/>
  <c r="G1871" i="1"/>
  <c r="G1872" i="1"/>
  <c r="G1873" i="1"/>
  <c r="G1874" i="1"/>
  <c r="G1875" i="1"/>
  <c r="G1876" i="1"/>
  <c r="G1877" i="1"/>
  <c r="G1878" i="1"/>
  <c r="H1878" i="1" s="1"/>
  <c r="G1879" i="1"/>
  <c r="G1880" i="1"/>
  <c r="G1881" i="1"/>
  <c r="G1882" i="1"/>
  <c r="G1883" i="1"/>
  <c r="G1884" i="1"/>
  <c r="G1885" i="1"/>
  <c r="G1886" i="1"/>
  <c r="H1886" i="1" s="1"/>
  <c r="G1887" i="1"/>
  <c r="G1888" i="1"/>
  <c r="G1889" i="1"/>
  <c r="G1890" i="1"/>
  <c r="G1891" i="1"/>
  <c r="G1892" i="1"/>
  <c r="G1893" i="1"/>
  <c r="G1894" i="1"/>
  <c r="H1894" i="1" s="1"/>
  <c r="G1895" i="1"/>
  <c r="G1896" i="1"/>
  <c r="G1897" i="1"/>
  <c r="G1898" i="1"/>
  <c r="G1899" i="1"/>
  <c r="G1900" i="1"/>
  <c r="G1901" i="1"/>
  <c r="G1902" i="1"/>
  <c r="H1902" i="1" s="1"/>
  <c r="G1903" i="1"/>
  <c r="G1904" i="1"/>
  <c r="G1905" i="1"/>
  <c r="G1906" i="1"/>
  <c r="G1907" i="1"/>
  <c r="G1908" i="1"/>
  <c r="G1909" i="1"/>
  <c r="G1910" i="1"/>
  <c r="G1911" i="1"/>
  <c r="G1912" i="1"/>
  <c r="H1912" i="1" s="1"/>
  <c r="G1913" i="1"/>
  <c r="G1914" i="1"/>
  <c r="G1915" i="1"/>
  <c r="G1916" i="1"/>
  <c r="G1917" i="1"/>
  <c r="G1918" i="1"/>
  <c r="H1918" i="1" s="1"/>
  <c r="G1919" i="1"/>
  <c r="G1920" i="1"/>
  <c r="G1921" i="1"/>
  <c r="G1922" i="1"/>
  <c r="G1923" i="1"/>
  <c r="G1924" i="1"/>
  <c r="G1925" i="1"/>
  <c r="G1926" i="1"/>
  <c r="H1926" i="1" s="1"/>
  <c r="G1927" i="1"/>
  <c r="G1928" i="1"/>
  <c r="G1929" i="1"/>
  <c r="G1930" i="1"/>
  <c r="G1931" i="1"/>
  <c r="G1932" i="1"/>
  <c r="G1933" i="1"/>
  <c r="G1934" i="1"/>
  <c r="H1934" i="1" s="1"/>
  <c r="G1935" i="1"/>
  <c r="G1936" i="1"/>
  <c r="G1937" i="1"/>
  <c r="G1938" i="1"/>
  <c r="G1939" i="1"/>
  <c r="G1940" i="1"/>
  <c r="G1941" i="1"/>
  <c r="G1942" i="1"/>
  <c r="H1942" i="1" s="1"/>
  <c r="G1943" i="1"/>
  <c r="G1944" i="1"/>
  <c r="G1945" i="1"/>
  <c r="G1946" i="1"/>
  <c r="G1947" i="1"/>
  <c r="G1948" i="1"/>
  <c r="G1949" i="1"/>
  <c r="G1950" i="1"/>
  <c r="G1951" i="1"/>
  <c r="G1952" i="1"/>
  <c r="G1953" i="1"/>
  <c r="G1954" i="1"/>
  <c r="G1955" i="1"/>
  <c r="G1956" i="1"/>
  <c r="G1957" i="1"/>
  <c r="G1958" i="1"/>
  <c r="H1958" i="1" s="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H1982" i="1" s="1"/>
  <c r="G1983" i="1"/>
  <c r="G1984" i="1"/>
  <c r="G1985" i="1"/>
  <c r="G1986" i="1"/>
  <c r="G1987" i="1"/>
  <c r="G1988" i="1"/>
  <c r="G1989" i="1"/>
  <c r="G1990" i="1"/>
  <c r="G1991" i="1"/>
  <c r="G1992" i="1"/>
  <c r="H1992" i="1" s="1"/>
  <c r="G1993" i="1"/>
  <c r="G1994" i="1"/>
  <c r="G1995" i="1"/>
  <c r="G1996" i="1"/>
  <c r="G1997" i="1"/>
  <c r="G1998" i="1"/>
  <c r="G1999" i="1"/>
  <c r="G2000" i="1"/>
  <c r="H2000" i="1" s="1"/>
  <c r="G2001" i="1"/>
  <c r="G2002" i="1"/>
  <c r="G2003" i="1"/>
  <c r="G2004" i="1"/>
  <c r="G2005" i="1"/>
  <c r="G2006" i="1"/>
  <c r="G2007" i="1"/>
  <c r="G2008" i="1"/>
  <c r="H2008" i="1" s="1"/>
  <c r="G2009" i="1"/>
  <c r="G2010" i="1"/>
  <c r="G2011" i="1"/>
  <c r="G2012" i="1"/>
  <c r="G2013" i="1"/>
  <c r="G2014" i="1"/>
  <c r="H2014" i="1" s="1"/>
  <c r="G2015" i="1"/>
  <c r="G2016" i="1"/>
  <c r="H2016" i="1" s="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H2046" i="1" s="1"/>
  <c r="G2047" i="1"/>
  <c r="G2048" i="1"/>
  <c r="G2049" i="1"/>
  <c r="G2050" i="1"/>
  <c r="G2051" i="1"/>
  <c r="G2052" i="1"/>
  <c r="G2053" i="1"/>
  <c r="G2054" i="1"/>
  <c r="G2055" i="1"/>
  <c r="G2056" i="1"/>
  <c r="H2056" i="1" s="1"/>
  <c r="G2057" i="1"/>
  <c r="G2058" i="1"/>
  <c r="G2059" i="1"/>
  <c r="G2060" i="1"/>
  <c r="G2061" i="1"/>
  <c r="G2062" i="1"/>
  <c r="G2063" i="1"/>
  <c r="G2064" i="1"/>
  <c r="G2065" i="1"/>
  <c r="G2066" i="1"/>
  <c r="G2067" i="1"/>
  <c r="G2068" i="1"/>
  <c r="G2069" i="1"/>
  <c r="G2070" i="1"/>
  <c r="G2071" i="1"/>
  <c r="G2072" i="1"/>
  <c r="H2072" i="1" s="1"/>
  <c r="G2073" i="1"/>
  <c r="G2074" i="1"/>
  <c r="G2075" i="1"/>
  <c r="G2076" i="1"/>
  <c r="G2077" i="1"/>
  <c r="G2078" i="1"/>
  <c r="H2078" i="1" s="1"/>
  <c r="G2079" i="1"/>
  <c r="G2080" i="1"/>
  <c r="G2081" i="1"/>
  <c r="G2082" i="1"/>
  <c r="G2083" i="1"/>
  <c r="G2084" i="1"/>
  <c r="G2085" i="1"/>
  <c r="G2086" i="1"/>
  <c r="H2086" i="1" s="1"/>
  <c r="G2087" i="1"/>
  <c r="G2088" i="1"/>
  <c r="G2089" i="1"/>
  <c r="G2090" i="1"/>
  <c r="G2091" i="1"/>
  <c r="G2092" i="1"/>
  <c r="G2093" i="1"/>
  <c r="G2094" i="1"/>
  <c r="H2094" i="1" s="1"/>
  <c r="G2095" i="1"/>
  <c r="G2096" i="1"/>
  <c r="G2097" i="1"/>
  <c r="G2098" i="1"/>
  <c r="G2099" i="1"/>
  <c r="G2100" i="1"/>
  <c r="G2101" i="1"/>
  <c r="G2102" i="1"/>
  <c r="G2103" i="1"/>
  <c r="G2104" i="1"/>
  <c r="G2105" i="1"/>
  <c r="G2106" i="1"/>
  <c r="G2107" i="1"/>
  <c r="G2108" i="1"/>
  <c r="H2108" i="1" s="1"/>
  <c r="G2109" i="1"/>
  <c r="G2110" i="1"/>
  <c r="H2110" i="1" s="1"/>
  <c r="G2111" i="1"/>
  <c r="G2112" i="1"/>
  <c r="G2113" i="1"/>
  <c r="G2114" i="1"/>
  <c r="G2115" i="1"/>
  <c r="G2116" i="1"/>
  <c r="G2117" i="1"/>
  <c r="G2118" i="1"/>
  <c r="G2119" i="1"/>
  <c r="G2120" i="1"/>
  <c r="G2121" i="1"/>
  <c r="G2122" i="1"/>
  <c r="G2123" i="1"/>
  <c r="G2124" i="1"/>
  <c r="G2125" i="1"/>
  <c r="G2126" i="1"/>
  <c r="H2126" i="1" s="1"/>
  <c r="G2127" i="1"/>
  <c r="G2128" i="1"/>
  <c r="G2129" i="1"/>
  <c r="G2130" i="1"/>
  <c r="G2131" i="1"/>
  <c r="G2132" i="1"/>
  <c r="G2133" i="1"/>
  <c r="G2134" i="1"/>
  <c r="G2135" i="1"/>
  <c r="G2136" i="1"/>
  <c r="H2136" i="1" s="1"/>
  <c r="G2137" i="1"/>
  <c r="G2138" i="1"/>
  <c r="G2139" i="1"/>
  <c r="G2140" i="1"/>
  <c r="G2141" i="1"/>
  <c r="G2142" i="1"/>
  <c r="H2142" i="1" s="1"/>
  <c r="G2143" i="1"/>
  <c r="G2144" i="1"/>
  <c r="G2145" i="1"/>
  <c r="G2146" i="1"/>
  <c r="G2147" i="1"/>
  <c r="G2148" i="1"/>
  <c r="G2149" i="1"/>
  <c r="G2150" i="1"/>
  <c r="H2150" i="1" s="1"/>
  <c r="G2151" i="1"/>
  <c r="G2152" i="1"/>
  <c r="G2153" i="1"/>
  <c r="G2154" i="1"/>
  <c r="G2155" i="1"/>
  <c r="G2156" i="1"/>
  <c r="G2157" i="1"/>
  <c r="G2158" i="1"/>
  <c r="H2158" i="1" s="1"/>
  <c r="G2159" i="1"/>
  <c r="G2160" i="1"/>
  <c r="G2161" i="1"/>
  <c r="G2162" i="1"/>
  <c r="G2163" i="1"/>
  <c r="G2164" i="1"/>
  <c r="G2165" i="1"/>
  <c r="G2166" i="1"/>
  <c r="G2167" i="1"/>
  <c r="G2168" i="1"/>
  <c r="G2169" i="1"/>
  <c r="G2170" i="1"/>
  <c r="G2171" i="1"/>
  <c r="G2172" i="1"/>
  <c r="G2173" i="1"/>
  <c r="G2174" i="1"/>
  <c r="H2174" i="1" s="1"/>
  <c r="G2175" i="1"/>
  <c r="G2176" i="1"/>
  <c r="H2176" i="1" s="1"/>
  <c r="G2177" i="1"/>
  <c r="G2178" i="1"/>
  <c r="G2179" i="1"/>
  <c r="G2180" i="1"/>
  <c r="G2181" i="1"/>
  <c r="G2182" i="1"/>
  <c r="H2182" i="1" s="1"/>
  <c r="G2183" i="1"/>
  <c r="G2184" i="1"/>
  <c r="H2184" i="1" s="1"/>
  <c r="G2185" i="1"/>
  <c r="G2186" i="1"/>
  <c r="G2187" i="1"/>
  <c r="G2188" i="1"/>
  <c r="G2189" i="1"/>
  <c r="G2190" i="1"/>
  <c r="H2190" i="1" s="1"/>
  <c r="G2191" i="1"/>
  <c r="G2192" i="1"/>
  <c r="H2192" i="1" s="1"/>
  <c r="G2193" i="1"/>
  <c r="G2194" i="1"/>
  <c r="G2195" i="1"/>
  <c r="G2196" i="1"/>
  <c r="G2197" i="1"/>
  <c r="G2198" i="1"/>
  <c r="G2199" i="1"/>
  <c r="G2200" i="1"/>
  <c r="G2201" i="1"/>
  <c r="G2202" i="1"/>
  <c r="G2203" i="1"/>
  <c r="G2204" i="1"/>
  <c r="G2205" i="1"/>
  <c r="G2206" i="1"/>
  <c r="H2206" i="1" s="1"/>
  <c r="G2207" i="1"/>
  <c r="G2208" i="1"/>
  <c r="G2209" i="1"/>
  <c r="G2210" i="1"/>
  <c r="G2211" i="1"/>
  <c r="G2212" i="1"/>
  <c r="G2213" i="1"/>
  <c r="G2214" i="1"/>
  <c r="H2214" i="1" s="1"/>
  <c r="G2215" i="1"/>
  <c r="G2216" i="1"/>
  <c r="H2216" i="1" s="1"/>
  <c r="G2217" i="1"/>
  <c r="G2218" i="1"/>
  <c r="G2219" i="1"/>
  <c r="G2220" i="1"/>
  <c r="G2221" i="1"/>
  <c r="G2222" i="1"/>
  <c r="H2222" i="1" s="1"/>
  <c r="G2223" i="1"/>
  <c r="G2224" i="1"/>
  <c r="G2225" i="1"/>
  <c r="G2226" i="1"/>
  <c r="G2227" i="1"/>
  <c r="G2228" i="1"/>
  <c r="G2229" i="1"/>
  <c r="G2230" i="1"/>
  <c r="H2230" i="1" s="1"/>
  <c r="G2231" i="1"/>
  <c r="G2232" i="1"/>
  <c r="H2232" i="1" s="1"/>
  <c r="G2233" i="1"/>
  <c r="G2234" i="1"/>
  <c r="G2235" i="1"/>
  <c r="G2236" i="1"/>
  <c r="G2237" i="1"/>
  <c r="G2238" i="1"/>
  <c r="H2238" i="1" s="1"/>
  <c r="G2239" i="1"/>
  <c r="G2240" i="1"/>
  <c r="H2240" i="1" s="1"/>
  <c r="G2241" i="1"/>
  <c r="G2242" i="1"/>
  <c r="G2243" i="1"/>
  <c r="G2244" i="1"/>
  <c r="G2245" i="1"/>
  <c r="G2246" i="1"/>
  <c r="H2246" i="1" s="1"/>
  <c r="G2247" i="1"/>
  <c r="G2248" i="1"/>
  <c r="H2248" i="1" s="1"/>
  <c r="G2249" i="1"/>
  <c r="G2250" i="1"/>
  <c r="G2251" i="1"/>
  <c r="G2252" i="1"/>
  <c r="G2253" i="1"/>
  <c r="G2254" i="1"/>
  <c r="H2254" i="1" s="1"/>
  <c r="G2255" i="1"/>
  <c r="G2256" i="1"/>
  <c r="G2257" i="1"/>
  <c r="G2258" i="1"/>
  <c r="G2259" i="1"/>
  <c r="G2260" i="1"/>
  <c r="G2261" i="1"/>
  <c r="G2262" i="1"/>
  <c r="H2262" i="1" s="1"/>
  <c r="G2263" i="1"/>
  <c r="G2264" i="1"/>
  <c r="G2265" i="1"/>
  <c r="G2266" i="1"/>
  <c r="G2267" i="1"/>
  <c r="G2268" i="1"/>
  <c r="G2269" i="1"/>
  <c r="G2270" i="1"/>
  <c r="H2270" i="1" s="1"/>
  <c r="G2271" i="1"/>
  <c r="G2272" i="1"/>
  <c r="G2273" i="1"/>
  <c r="G2274" i="1"/>
  <c r="G2275" i="1"/>
  <c r="G2276" i="1"/>
  <c r="G2277" i="1"/>
  <c r="G2278" i="1"/>
  <c r="H2278" i="1" s="1"/>
  <c r="G2279" i="1"/>
  <c r="G2280" i="1"/>
  <c r="H2280" i="1" s="1"/>
  <c r="G2281" i="1"/>
  <c r="G2282" i="1"/>
  <c r="G2283" i="1"/>
  <c r="G2284" i="1"/>
  <c r="G2285" i="1"/>
  <c r="G2286" i="1"/>
  <c r="H2286" i="1" s="1"/>
  <c r="G2287" i="1"/>
  <c r="G2288" i="1"/>
  <c r="H2288" i="1" s="1"/>
  <c r="G2289" i="1"/>
  <c r="G2290" i="1"/>
  <c r="G2291" i="1"/>
  <c r="G2292" i="1"/>
  <c r="G2293" i="1"/>
  <c r="G2294" i="1"/>
  <c r="H2294" i="1" s="1"/>
  <c r="G2295" i="1"/>
  <c r="G2296" i="1"/>
  <c r="G2297" i="1"/>
  <c r="G2298" i="1"/>
  <c r="G2299" i="1"/>
  <c r="G2300" i="1"/>
  <c r="G2301" i="1"/>
  <c r="G2302" i="1"/>
  <c r="H2302" i="1" s="1"/>
  <c r="G2303" i="1"/>
  <c r="G2304" i="1"/>
  <c r="G2305" i="1"/>
  <c r="G2306" i="1"/>
  <c r="G2307" i="1"/>
  <c r="G2308" i="1"/>
  <c r="G2309" i="1"/>
  <c r="G2310" i="1"/>
  <c r="H2310" i="1" s="1"/>
  <c r="G2311" i="1"/>
  <c r="G2312" i="1"/>
  <c r="H2312" i="1" s="1"/>
  <c r="G2313" i="1"/>
  <c r="G2314" i="1"/>
  <c r="G2315" i="1"/>
  <c r="G2316" i="1"/>
  <c r="G2317" i="1"/>
  <c r="G2318" i="1"/>
  <c r="H2318" i="1" s="1"/>
  <c r="G2319" i="1"/>
  <c r="G2320" i="1"/>
  <c r="G2321" i="1"/>
  <c r="G2322" i="1"/>
  <c r="G2323" i="1"/>
  <c r="G2324" i="1"/>
  <c r="G2325" i="1"/>
  <c r="G2326" i="1"/>
  <c r="H2326" i="1" s="1"/>
  <c r="G2327" i="1"/>
  <c r="G2328" i="1"/>
  <c r="G2329" i="1"/>
  <c r="G2330" i="1"/>
  <c r="G2331" i="1"/>
  <c r="G2332" i="1"/>
  <c r="G2333" i="1"/>
  <c r="G2334" i="1"/>
  <c r="H2334" i="1" s="1"/>
  <c r="G2335" i="1"/>
  <c r="G2336" i="1"/>
  <c r="G2337" i="1"/>
  <c r="G2338" i="1"/>
  <c r="G2339" i="1"/>
  <c r="G2340" i="1"/>
  <c r="G2341" i="1"/>
  <c r="G2342" i="1"/>
  <c r="H2342" i="1" s="1"/>
  <c r="G2343" i="1"/>
  <c r="G2344" i="1"/>
  <c r="H2344" i="1" s="1"/>
  <c r="G2345" i="1"/>
  <c r="G2346" i="1"/>
  <c r="G2347" i="1"/>
  <c r="G2348" i="1"/>
  <c r="G2349" i="1"/>
  <c r="G2350" i="1"/>
  <c r="G2351" i="1"/>
  <c r="G2352" i="1"/>
  <c r="G2353" i="1"/>
  <c r="G2354" i="1"/>
  <c r="G2355" i="1"/>
  <c r="G2356" i="1"/>
  <c r="G2357" i="1"/>
  <c r="G2358" i="1"/>
  <c r="H2358" i="1" s="1"/>
  <c r="G2359" i="1"/>
  <c r="G2360" i="1"/>
  <c r="H2360" i="1" s="1"/>
  <c r="G2361" i="1"/>
  <c r="G2362" i="1"/>
  <c r="G2363" i="1"/>
  <c r="G2364" i="1"/>
  <c r="G2365" i="1"/>
  <c r="G2366" i="1"/>
  <c r="H2366" i="1" s="1"/>
  <c r="G2367" i="1"/>
  <c r="G2368" i="1"/>
  <c r="G2369" i="1"/>
  <c r="G2370" i="1"/>
  <c r="G2371" i="1"/>
  <c r="G2372" i="1"/>
  <c r="G2373" i="1"/>
  <c r="G2374" i="1"/>
  <c r="H2374" i="1" s="1"/>
  <c r="G2375" i="1"/>
  <c r="G2376" i="1"/>
  <c r="H2376" i="1" s="1"/>
  <c r="G2377" i="1"/>
  <c r="G2378" i="1"/>
  <c r="G2379" i="1"/>
  <c r="G2380" i="1"/>
  <c r="G2381" i="1"/>
  <c r="G2382" i="1"/>
  <c r="H2382" i="1" s="1"/>
  <c r="G2383" i="1"/>
  <c r="G2384" i="1"/>
  <c r="H2384" i="1" s="1"/>
  <c r="G2385" i="1"/>
  <c r="G2386" i="1"/>
  <c r="G2387" i="1"/>
  <c r="G2388" i="1"/>
  <c r="G2389" i="1"/>
  <c r="G2390" i="1"/>
  <c r="H2390" i="1" s="1"/>
  <c r="G2391" i="1"/>
  <c r="G2392" i="1"/>
  <c r="G2393" i="1"/>
  <c r="G2394" i="1"/>
  <c r="G2395" i="1"/>
  <c r="G2396" i="1"/>
  <c r="G2397" i="1"/>
  <c r="G2398" i="1"/>
  <c r="H2398" i="1" s="1"/>
  <c r="G2399" i="1"/>
  <c r="G2400" i="1"/>
  <c r="G2401" i="1"/>
  <c r="G2402" i="1"/>
  <c r="G2403" i="1"/>
  <c r="G2404" i="1"/>
  <c r="G2405" i="1"/>
  <c r="G2406" i="1"/>
  <c r="H2406" i="1" s="1"/>
  <c r="G2407" i="1"/>
  <c r="G2408" i="1"/>
  <c r="H2408" i="1" s="1"/>
  <c r="G2409" i="1"/>
  <c r="G2410" i="1"/>
  <c r="G2411" i="1"/>
  <c r="G2412" i="1"/>
  <c r="G2413" i="1"/>
  <c r="G2414" i="1"/>
  <c r="H2414" i="1" s="1"/>
  <c r="G2415" i="1"/>
  <c r="G2416" i="1"/>
  <c r="G2417" i="1"/>
  <c r="G2418" i="1"/>
  <c r="G2419" i="1"/>
  <c r="G2420" i="1"/>
  <c r="G2421" i="1"/>
  <c r="G2422" i="1"/>
  <c r="H2422" i="1" s="1"/>
  <c r="G2423" i="1"/>
  <c r="G2424" i="1"/>
  <c r="H2424" i="1" s="1"/>
  <c r="G2425" i="1"/>
  <c r="G2426" i="1"/>
  <c r="G2427" i="1"/>
  <c r="G2428" i="1"/>
  <c r="G2429" i="1"/>
  <c r="G2430" i="1"/>
  <c r="H2430" i="1" s="1"/>
  <c r="G2431" i="1"/>
  <c r="G2432" i="1"/>
  <c r="H2432" i="1" s="1"/>
  <c r="G2433" i="1"/>
  <c r="G2434" i="1"/>
  <c r="G2435" i="1"/>
  <c r="G2436" i="1"/>
  <c r="G2437" i="1"/>
  <c r="G2438" i="1"/>
  <c r="H2438" i="1" s="1"/>
  <c r="G2439" i="1"/>
  <c r="G2440" i="1"/>
  <c r="G2441" i="1"/>
  <c r="G2442" i="1"/>
  <c r="G2443" i="1"/>
  <c r="G2444" i="1"/>
  <c r="G2445" i="1"/>
  <c r="G2446" i="1"/>
  <c r="G2447" i="1"/>
  <c r="G2448" i="1"/>
  <c r="G2449" i="1"/>
  <c r="G2450" i="1"/>
  <c r="G2451" i="1"/>
  <c r="G2452" i="1"/>
  <c r="G2453" i="1"/>
  <c r="G2454" i="1"/>
  <c r="H2454" i="1" s="1"/>
  <c r="G2455" i="1"/>
  <c r="G2456" i="1"/>
  <c r="G2457" i="1"/>
  <c r="G2458" i="1"/>
  <c r="G2459" i="1"/>
  <c r="G2460" i="1"/>
  <c r="G2461" i="1"/>
  <c r="G2462" i="1"/>
  <c r="H2462" i="1" s="1"/>
  <c r="G2463" i="1"/>
  <c r="G2464" i="1"/>
  <c r="G2465" i="1"/>
  <c r="G2466" i="1"/>
  <c r="G2467" i="1"/>
  <c r="G2468" i="1"/>
  <c r="G2469" i="1"/>
  <c r="G2470" i="1"/>
  <c r="H2470" i="1" s="1"/>
  <c r="G2471" i="1"/>
  <c r="G2472" i="1"/>
  <c r="H2472" i="1" s="1"/>
  <c r="G2473" i="1"/>
  <c r="G2474" i="1"/>
  <c r="G2475" i="1"/>
  <c r="G2476" i="1"/>
  <c r="G2477" i="1"/>
  <c r="G2478" i="1"/>
  <c r="G2479" i="1"/>
  <c r="G2480" i="1"/>
  <c r="H2480" i="1" s="1"/>
  <c r="G2481" i="1"/>
  <c r="G2482" i="1"/>
  <c r="G2483" i="1"/>
  <c r="G2484" i="1"/>
  <c r="G2485" i="1"/>
  <c r="G2486" i="1"/>
  <c r="H2486" i="1" s="1"/>
  <c r="G2487" i="1"/>
  <c r="G2488" i="1"/>
  <c r="G2489" i="1"/>
  <c r="G2490" i="1"/>
  <c r="G2491" i="1"/>
  <c r="G2492" i="1"/>
  <c r="G2493" i="1"/>
  <c r="G2494" i="1"/>
  <c r="H2494" i="1" s="1"/>
  <c r="G2495" i="1"/>
  <c r="G2496" i="1"/>
  <c r="G2497" i="1"/>
  <c r="G2498" i="1"/>
  <c r="G2499" i="1"/>
  <c r="G2500" i="1"/>
  <c r="G2501" i="1"/>
  <c r="G2502" i="1"/>
  <c r="H2502" i="1" s="1"/>
  <c r="G2503" i="1"/>
  <c r="G2504" i="1"/>
  <c r="H2504" i="1" s="1"/>
  <c r="G2505" i="1"/>
  <c r="G2506" i="1"/>
  <c r="G2507" i="1"/>
  <c r="G2508" i="1"/>
  <c r="G2509" i="1"/>
  <c r="G2510" i="1"/>
  <c r="G2511" i="1"/>
  <c r="G2512" i="1"/>
  <c r="G2513" i="1"/>
  <c r="G2514" i="1"/>
  <c r="G2515" i="1"/>
  <c r="G2516" i="1"/>
  <c r="G2517" i="1"/>
  <c r="G2518" i="1"/>
  <c r="H2518" i="1" s="1"/>
  <c r="G2519" i="1"/>
  <c r="G2520" i="1"/>
  <c r="G2521" i="1"/>
  <c r="G2522" i="1"/>
  <c r="G2523" i="1"/>
  <c r="G2524" i="1"/>
  <c r="G2525" i="1"/>
  <c r="G2526" i="1"/>
  <c r="H2526" i="1" s="1"/>
  <c r="G2527" i="1"/>
  <c r="G2528" i="1"/>
  <c r="G2529" i="1"/>
  <c r="G2530" i="1"/>
  <c r="G2531" i="1"/>
  <c r="G2532" i="1"/>
  <c r="G2533" i="1"/>
  <c r="G2534" i="1"/>
  <c r="H2534" i="1" s="1"/>
  <c r="G2535" i="1"/>
  <c r="G2536" i="1"/>
  <c r="G2537" i="1"/>
  <c r="G2538" i="1"/>
  <c r="G2539" i="1"/>
  <c r="G2540" i="1"/>
  <c r="G2541" i="1"/>
  <c r="G2542" i="1"/>
  <c r="G2543" i="1"/>
  <c r="G2544" i="1"/>
  <c r="G2545" i="1"/>
  <c r="G2546" i="1"/>
  <c r="G2547" i="1"/>
  <c r="G2548" i="1"/>
  <c r="G2549" i="1"/>
  <c r="G2550" i="1"/>
  <c r="H2550" i="1" s="1"/>
  <c r="G2551" i="1"/>
  <c r="G2552" i="1"/>
  <c r="H2552" i="1" s="1"/>
  <c r="G2553" i="1"/>
  <c r="G2554" i="1"/>
  <c r="G2555" i="1"/>
  <c r="G2556" i="1"/>
  <c r="G2557" i="1"/>
  <c r="G2558" i="1"/>
  <c r="H2558" i="1" s="1"/>
  <c r="G2559" i="1"/>
  <c r="G2560" i="1"/>
  <c r="H2560" i="1" s="1"/>
  <c r="G2561" i="1"/>
  <c r="G2562" i="1"/>
  <c r="G2563" i="1"/>
  <c r="G2564" i="1"/>
  <c r="G2565" i="1"/>
  <c r="G2566" i="1"/>
  <c r="H2566" i="1" s="1"/>
  <c r="G2567" i="1"/>
  <c r="G2568" i="1"/>
  <c r="H2568" i="1" s="1"/>
  <c r="G2569" i="1"/>
  <c r="G2570" i="1"/>
  <c r="G2571" i="1"/>
  <c r="G2572" i="1"/>
  <c r="G2573" i="1"/>
  <c r="G2574" i="1"/>
  <c r="G2575" i="1"/>
  <c r="G2576" i="1"/>
  <c r="G2577" i="1"/>
  <c r="G2578" i="1"/>
  <c r="G2579" i="1"/>
  <c r="G2580" i="1"/>
  <c r="G2581" i="1"/>
  <c r="G2582" i="1"/>
  <c r="H2582" i="1" s="1"/>
  <c r="G2583" i="1"/>
  <c r="G2584" i="1"/>
  <c r="H2584" i="1" s="1"/>
  <c r="G2585" i="1"/>
  <c r="G2586" i="1"/>
  <c r="G2587" i="1"/>
  <c r="G2588" i="1"/>
  <c r="G2589" i="1"/>
  <c r="G2590" i="1"/>
  <c r="H2590" i="1" s="1"/>
  <c r="G2591" i="1"/>
  <c r="G2592" i="1"/>
  <c r="G2593" i="1"/>
  <c r="G2594" i="1"/>
  <c r="G2595" i="1"/>
  <c r="G2596" i="1"/>
  <c r="G2597" i="1"/>
  <c r="G2598" i="1"/>
  <c r="H2598" i="1" s="1"/>
  <c r="G2599" i="1"/>
  <c r="G2600" i="1"/>
  <c r="H2600" i="1" s="1"/>
  <c r="G2601" i="1"/>
  <c r="G2602" i="1"/>
  <c r="G2603" i="1"/>
  <c r="G2604" i="1"/>
  <c r="G2605" i="1"/>
  <c r="G2606" i="1"/>
  <c r="G2607" i="1"/>
  <c r="G2608" i="1"/>
  <c r="G2609" i="1"/>
  <c r="G2610" i="1"/>
  <c r="G2611" i="1"/>
  <c r="G2612" i="1"/>
  <c r="G2613" i="1"/>
  <c r="G2614" i="1"/>
  <c r="H2614" i="1" s="1"/>
  <c r="G2615" i="1"/>
  <c r="G2616" i="1"/>
  <c r="G2617" i="1"/>
  <c r="G2618" i="1"/>
  <c r="G2619" i="1"/>
  <c r="G2620" i="1"/>
  <c r="H2620" i="1" s="1"/>
  <c r="G2621" i="1"/>
  <c r="G2622" i="1"/>
  <c r="H2622" i="1" s="1"/>
  <c r="G2623" i="1"/>
  <c r="G2624" i="1"/>
  <c r="H2624" i="1" s="1"/>
  <c r="G2625" i="1"/>
  <c r="G2626" i="1"/>
  <c r="G2627" i="1"/>
  <c r="G2628" i="1"/>
  <c r="G2629" i="1"/>
  <c r="G2630" i="1"/>
  <c r="H2630" i="1" s="1"/>
  <c r="G2631" i="1"/>
  <c r="G2632" i="1"/>
  <c r="G2633" i="1"/>
  <c r="G2634" i="1"/>
  <c r="G2635" i="1"/>
  <c r="G2636" i="1"/>
  <c r="G2637" i="1"/>
  <c r="G2638" i="1"/>
  <c r="H2638" i="1" s="1"/>
  <c r="G2639" i="1"/>
  <c r="G2640" i="1"/>
  <c r="H2640" i="1" s="1"/>
  <c r="G2641" i="1"/>
  <c r="G2642" i="1"/>
  <c r="G2643" i="1"/>
  <c r="G2644" i="1"/>
  <c r="G2645" i="1"/>
  <c r="G2646" i="1"/>
  <c r="H2646" i="1" s="1"/>
  <c r="G2647" i="1"/>
  <c r="G2648" i="1"/>
  <c r="G2649" i="1"/>
  <c r="G2650" i="1"/>
  <c r="G2651" i="1"/>
  <c r="G2652" i="1"/>
  <c r="G2653" i="1"/>
  <c r="G2654" i="1"/>
  <c r="H2654" i="1" s="1"/>
  <c r="G2655" i="1"/>
  <c r="G2656" i="1"/>
  <c r="H2656" i="1" s="1"/>
  <c r="G2657" i="1"/>
  <c r="G2658" i="1"/>
  <c r="G2659" i="1"/>
  <c r="G2660" i="1"/>
  <c r="G2661" i="1"/>
  <c r="G2662" i="1"/>
  <c r="H2662" i="1" s="1"/>
  <c r="G2663" i="1"/>
  <c r="G2664" i="1"/>
  <c r="G2665" i="1"/>
  <c r="G2666" i="1"/>
  <c r="G2667" i="1"/>
  <c r="G2668" i="1"/>
  <c r="G2669" i="1"/>
  <c r="G2670" i="1"/>
  <c r="G2671" i="1"/>
  <c r="G2672" i="1"/>
  <c r="G2673" i="1"/>
  <c r="G2674" i="1"/>
  <c r="G2675" i="1"/>
  <c r="G2676" i="1"/>
  <c r="G2677" i="1"/>
  <c r="G2678" i="1"/>
  <c r="H2678" i="1" s="1"/>
  <c r="G2679" i="1"/>
  <c r="G2680" i="1"/>
  <c r="H2680" i="1" s="1"/>
  <c r="G2681" i="1"/>
  <c r="G2682" i="1"/>
  <c r="G2683" i="1"/>
  <c r="G2684" i="1"/>
  <c r="G2685" i="1"/>
  <c r="G2686" i="1"/>
  <c r="H2686" i="1" s="1"/>
  <c r="G2687" i="1"/>
  <c r="G2688" i="1"/>
  <c r="H2688" i="1" s="1"/>
  <c r="G2689" i="1"/>
  <c r="G2690" i="1"/>
  <c r="G2691" i="1"/>
  <c r="G2692" i="1"/>
  <c r="G2693" i="1"/>
  <c r="G2694" i="1"/>
  <c r="H2694" i="1" s="1"/>
  <c r="G2695" i="1"/>
  <c r="G2696" i="1"/>
  <c r="H2696" i="1" s="1"/>
  <c r="G2697" i="1"/>
  <c r="G2698" i="1"/>
  <c r="G2699" i="1"/>
  <c r="G2700" i="1"/>
  <c r="G2701" i="1"/>
  <c r="G2702" i="1"/>
  <c r="H2702" i="1" s="1"/>
  <c r="G2703" i="1"/>
  <c r="G2704" i="1"/>
  <c r="G2705" i="1"/>
  <c r="G2706" i="1"/>
  <c r="G2707" i="1"/>
  <c r="G2708" i="1"/>
  <c r="G2709" i="1"/>
  <c r="G2710" i="1"/>
  <c r="H2710" i="1" s="1"/>
  <c r="G2711" i="1"/>
  <c r="G2712" i="1"/>
  <c r="H2712" i="1" s="1"/>
  <c r="G2713" i="1"/>
  <c r="G2714" i="1"/>
  <c r="G2715" i="1"/>
  <c r="G2716" i="1"/>
  <c r="G2717" i="1"/>
  <c r="G2718" i="1"/>
  <c r="H2718" i="1" s="1"/>
  <c r="G2719" i="1"/>
  <c r="G2720" i="1"/>
  <c r="G2721" i="1"/>
  <c r="G2722" i="1"/>
  <c r="G2723" i="1"/>
  <c r="G2724" i="1"/>
  <c r="G2725" i="1"/>
  <c r="G2726" i="1"/>
  <c r="H2726" i="1" s="1"/>
  <c r="G2727" i="1"/>
  <c r="G2728" i="1"/>
  <c r="G2729" i="1"/>
  <c r="G2730" i="1"/>
  <c r="G2731" i="1"/>
  <c r="G2732" i="1"/>
  <c r="G2733" i="1"/>
  <c r="G2734" i="1"/>
  <c r="H2734" i="1" s="1"/>
  <c r="G2735" i="1"/>
  <c r="G2736" i="1"/>
  <c r="G2737" i="1"/>
  <c r="G2738" i="1"/>
  <c r="G2739" i="1"/>
  <c r="G2740" i="1"/>
  <c r="G2741" i="1"/>
  <c r="G2742" i="1"/>
  <c r="H2742" i="1" s="1"/>
  <c r="G2743" i="1"/>
  <c r="G2744" i="1"/>
  <c r="G2745" i="1"/>
  <c r="G2746" i="1"/>
  <c r="G2747" i="1"/>
  <c r="G2748" i="1"/>
  <c r="G2749" i="1"/>
  <c r="G2750" i="1"/>
  <c r="H2750" i="1" s="1"/>
  <c r="G2751" i="1"/>
  <c r="G2752" i="1"/>
  <c r="H2752" i="1" s="1"/>
  <c r="G2753" i="1"/>
  <c r="G2754" i="1"/>
  <c r="G2755" i="1"/>
  <c r="G2756" i="1"/>
  <c r="G2757" i="1"/>
  <c r="G2758" i="1"/>
  <c r="H2758" i="1" s="1"/>
  <c r="G2759" i="1"/>
  <c r="G2760" i="1"/>
  <c r="H2760" i="1" s="1"/>
  <c r="G2761" i="1"/>
  <c r="G2762" i="1"/>
  <c r="G2763" i="1"/>
  <c r="G2764" i="1"/>
  <c r="G2765" i="1"/>
  <c r="G2766" i="1"/>
  <c r="H2766" i="1" s="1"/>
  <c r="G2767" i="1"/>
  <c r="G2768" i="1"/>
  <c r="G2769" i="1"/>
  <c r="G2770" i="1"/>
  <c r="G2771" i="1"/>
  <c r="G2772" i="1"/>
  <c r="G2773" i="1"/>
  <c r="G2774" i="1"/>
  <c r="G2775" i="1"/>
  <c r="G2776" i="1"/>
  <c r="H2776" i="1" s="1"/>
  <c r="G2777" i="1"/>
  <c r="G2778" i="1"/>
  <c r="G2779" i="1"/>
  <c r="G2780" i="1"/>
  <c r="G2781" i="1"/>
  <c r="G2782" i="1"/>
  <c r="H2782" i="1" s="1"/>
  <c r="G2783" i="1"/>
  <c r="G2784" i="1"/>
  <c r="H2784" i="1" s="1"/>
  <c r="G2785" i="1"/>
  <c r="G2786" i="1"/>
  <c r="G2787" i="1"/>
  <c r="G2788" i="1"/>
  <c r="G2789" i="1"/>
  <c r="G2790" i="1"/>
  <c r="H2790" i="1" s="1"/>
  <c r="G2791" i="1"/>
  <c r="G2792" i="1"/>
  <c r="G2793" i="1"/>
  <c r="G2794" i="1"/>
  <c r="G2795" i="1"/>
  <c r="G2796" i="1"/>
  <c r="G2797" i="1"/>
  <c r="G2798" i="1"/>
  <c r="H2798" i="1" s="1"/>
  <c r="G2799" i="1"/>
  <c r="G2800" i="1"/>
  <c r="G2801" i="1"/>
  <c r="G2802" i="1"/>
  <c r="G2803" i="1"/>
  <c r="G2804" i="1"/>
  <c r="G2805" i="1"/>
  <c r="G2806" i="1"/>
  <c r="H2806" i="1" s="1"/>
  <c r="G2807" i="1"/>
  <c r="G2808" i="1"/>
  <c r="G2809" i="1"/>
  <c r="G2810" i="1"/>
  <c r="G2811" i="1"/>
  <c r="G2812" i="1"/>
  <c r="G2813" i="1"/>
  <c r="G2814" i="1"/>
  <c r="H2814" i="1" s="1"/>
  <c r="G2815" i="1"/>
  <c r="G2816" i="1"/>
  <c r="G2817" i="1"/>
  <c r="G2818" i="1"/>
  <c r="G2819" i="1"/>
  <c r="G2820" i="1"/>
  <c r="G2821" i="1"/>
  <c r="G2822" i="1"/>
  <c r="H2822" i="1" s="1"/>
  <c r="G2823" i="1"/>
  <c r="G2824" i="1"/>
  <c r="H2824" i="1" s="1"/>
  <c r="G2825" i="1"/>
  <c r="G2826" i="1"/>
  <c r="G2827" i="1"/>
  <c r="G2828" i="1"/>
  <c r="G2829" i="1"/>
  <c r="G2830" i="1"/>
  <c r="H2830" i="1" s="1"/>
  <c r="G2831" i="1"/>
  <c r="G2832" i="1"/>
  <c r="H2832" i="1" s="1"/>
  <c r="G2833" i="1"/>
  <c r="G2834" i="1"/>
  <c r="G2835" i="1"/>
  <c r="G2836" i="1"/>
  <c r="G2837" i="1"/>
  <c r="G2838" i="1"/>
  <c r="H2838" i="1" s="1"/>
  <c r="G2839" i="1"/>
  <c r="G2840" i="1"/>
  <c r="G2841" i="1"/>
  <c r="G2842" i="1"/>
  <c r="G2843" i="1"/>
  <c r="G2844" i="1"/>
  <c r="G2845" i="1"/>
  <c r="G2846" i="1"/>
  <c r="H2846" i="1" s="1"/>
  <c r="G2847" i="1"/>
  <c r="G2848" i="1"/>
  <c r="H2848" i="1" s="1"/>
  <c r="G2849" i="1"/>
  <c r="G2850" i="1"/>
  <c r="G2851" i="1"/>
  <c r="G2852" i="1"/>
  <c r="G2853" i="1"/>
  <c r="G2854" i="1"/>
  <c r="G2855" i="1"/>
  <c r="G2856" i="1"/>
  <c r="H2856" i="1" s="1"/>
  <c r="G2857" i="1"/>
  <c r="G2858" i="1"/>
  <c r="G2859" i="1"/>
  <c r="G2860" i="1"/>
  <c r="G2861" i="1"/>
  <c r="G2862" i="1"/>
  <c r="H2862" i="1" s="1"/>
  <c r="G2863" i="1"/>
  <c r="G2864" i="1"/>
  <c r="G2865" i="1"/>
  <c r="G2866" i="1"/>
  <c r="G2867" i="1"/>
  <c r="G2868" i="1"/>
  <c r="G2869" i="1"/>
  <c r="G2870" i="1"/>
  <c r="H2870" i="1" s="1"/>
  <c r="G2871" i="1"/>
  <c r="G2872" i="1"/>
  <c r="H2872" i="1" s="1"/>
  <c r="G2873" i="1"/>
  <c r="G2874" i="1"/>
  <c r="G2875" i="1"/>
  <c r="G2876" i="1"/>
  <c r="G2877" i="1"/>
  <c r="G2878" i="1"/>
  <c r="H2878" i="1" s="1"/>
  <c r="G2879" i="1"/>
  <c r="G2880" i="1"/>
  <c r="H2880" i="1" s="1"/>
  <c r="G2881" i="1"/>
  <c r="G2882" i="1"/>
  <c r="G2883" i="1"/>
  <c r="G2884" i="1"/>
  <c r="G2885" i="1"/>
  <c r="G2886" i="1"/>
  <c r="H2886" i="1" s="1"/>
  <c r="G2887" i="1"/>
  <c r="G2888" i="1"/>
  <c r="G2889" i="1"/>
  <c r="G2890" i="1"/>
  <c r="G2891" i="1"/>
  <c r="G2892" i="1"/>
  <c r="G2893" i="1"/>
  <c r="G2894" i="1"/>
  <c r="H2894" i="1" s="1"/>
  <c r="G2895" i="1"/>
  <c r="G2896" i="1"/>
  <c r="H2896" i="1" s="1"/>
  <c r="G2897" i="1"/>
  <c r="G2898" i="1"/>
  <c r="G2899" i="1"/>
  <c r="G2900" i="1"/>
  <c r="G2901" i="1"/>
  <c r="G2902" i="1"/>
  <c r="H2902" i="1" s="1"/>
  <c r="G2903" i="1"/>
  <c r="G2904" i="1"/>
  <c r="H2904" i="1" s="1"/>
  <c r="G2905" i="1"/>
  <c r="G2906" i="1"/>
  <c r="G2907" i="1"/>
  <c r="G2908" i="1"/>
  <c r="G2909" i="1"/>
  <c r="G2910" i="1"/>
  <c r="H2910" i="1" s="1"/>
  <c r="G2911" i="1"/>
  <c r="G2912" i="1"/>
  <c r="G2913" i="1"/>
  <c r="G2914" i="1"/>
  <c r="G2915" i="1"/>
  <c r="G2916" i="1"/>
  <c r="G2917" i="1"/>
  <c r="G2918" i="1"/>
  <c r="H2918" i="1" s="1"/>
  <c r="G2919" i="1"/>
  <c r="G2920" i="1"/>
  <c r="G2921" i="1"/>
  <c r="G2922" i="1"/>
  <c r="G2923" i="1"/>
  <c r="G2924" i="1"/>
  <c r="G2925" i="1"/>
  <c r="G2926" i="1"/>
  <c r="H2926" i="1" s="1"/>
  <c r="G2927" i="1"/>
  <c r="G2928" i="1"/>
  <c r="G2929" i="1"/>
  <c r="G2930" i="1"/>
  <c r="G2931" i="1"/>
  <c r="G2932" i="1"/>
  <c r="G2933" i="1"/>
  <c r="G2934" i="1"/>
  <c r="H2934" i="1" s="1"/>
  <c r="G2935" i="1"/>
  <c r="G2936" i="1"/>
  <c r="H2936" i="1" s="1"/>
  <c r="G2937" i="1"/>
  <c r="G2938" i="1"/>
  <c r="G2939" i="1"/>
  <c r="G2940" i="1"/>
  <c r="G2941" i="1"/>
  <c r="G2942" i="1"/>
  <c r="H2942" i="1" s="1"/>
  <c r="G2943" i="1"/>
  <c r="G2944" i="1"/>
  <c r="G2945" i="1"/>
  <c r="G2946" i="1"/>
  <c r="G2947" i="1"/>
  <c r="G2948" i="1"/>
  <c r="G2949" i="1"/>
  <c r="G2950" i="1"/>
  <c r="H2950" i="1" s="1"/>
  <c r="G2951" i="1"/>
  <c r="G2952" i="1"/>
  <c r="H2952" i="1" s="1"/>
  <c r="G2953" i="1"/>
  <c r="G2954" i="1"/>
  <c r="G2955" i="1"/>
  <c r="G2956" i="1"/>
  <c r="G2957" i="1"/>
  <c r="G2958" i="1"/>
  <c r="G2959" i="1"/>
  <c r="G2960" i="1"/>
  <c r="H2960" i="1" s="1"/>
  <c r="G2961" i="1"/>
  <c r="G2962" i="1"/>
  <c r="G2963" i="1"/>
  <c r="G2964" i="1"/>
  <c r="G2965" i="1"/>
  <c r="G2966" i="1"/>
  <c r="H2966" i="1" s="1"/>
  <c r="G2967" i="1"/>
  <c r="G2968" i="1"/>
  <c r="G2969" i="1"/>
  <c r="G2970" i="1"/>
  <c r="G2971" i="1"/>
  <c r="G2972" i="1"/>
  <c r="G2973" i="1"/>
  <c r="G2974" i="1"/>
  <c r="H2974" i="1" s="1"/>
  <c r="G2975" i="1"/>
  <c r="G2976" i="1"/>
  <c r="H2976" i="1" s="1"/>
  <c r="G2977" i="1"/>
  <c r="G2978" i="1"/>
  <c r="G2979" i="1"/>
  <c r="G2980" i="1"/>
  <c r="G2981" i="1"/>
  <c r="G2982" i="1"/>
  <c r="H2982" i="1" s="1"/>
  <c r="G2983" i="1"/>
  <c r="G2984" i="1"/>
  <c r="H2984" i="1" s="1"/>
  <c r="G2985" i="1"/>
  <c r="G2986" i="1"/>
  <c r="G2987" i="1"/>
  <c r="G2988" i="1"/>
  <c r="G2989" i="1"/>
  <c r="G2990" i="1"/>
  <c r="H2990" i="1" s="1"/>
  <c r="G2991" i="1"/>
  <c r="G2992" i="1"/>
  <c r="G2993" i="1"/>
  <c r="G2994" i="1"/>
  <c r="G2995" i="1"/>
  <c r="G2996" i="1"/>
  <c r="G2997" i="1"/>
  <c r="G2998" i="1"/>
  <c r="G2999" i="1"/>
  <c r="G3000" i="1"/>
  <c r="G3001" i="1"/>
  <c r="G3002" i="1"/>
  <c r="G3003" i="1"/>
  <c r="G3004" i="1"/>
  <c r="G3005" i="1"/>
  <c r="G3006" i="1"/>
  <c r="H3006" i="1" s="1"/>
  <c r="G3007" i="1"/>
  <c r="G3008" i="1"/>
  <c r="G3009" i="1"/>
  <c r="G3010" i="1"/>
  <c r="G3011" i="1"/>
  <c r="G3012" i="1"/>
  <c r="G3013" i="1"/>
  <c r="G3014" i="1"/>
  <c r="H3014" i="1" s="1"/>
  <c r="G3015" i="1"/>
  <c r="G3016" i="1"/>
  <c r="G3017" i="1"/>
  <c r="G3018" i="1"/>
  <c r="G3019" i="1"/>
  <c r="G3020" i="1"/>
  <c r="G3021" i="1"/>
  <c r="G3022" i="1"/>
  <c r="H3022" i="1" s="1"/>
  <c r="G3023" i="1"/>
  <c r="G3024" i="1"/>
  <c r="G3025" i="1"/>
  <c r="G3026" i="1"/>
  <c r="G3027" i="1"/>
  <c r="G3028" i="1"/>
  <c r="G3029" i="1"/>
  <c r="G3030" i="1"/>
  <c r="H3030" i="1" s="1"/>
  <c r="G3031" i="1"/>
  <c r="G3032" i="1"/>
  <c r="H3032" i="1" s="1"/>
  <c r="G3033" i="1"/>
  <c r="G3034" i="1"/>
  <c r="G3035" i="1"/>
  <c r="G3036" i="1"/>
  <c r="G3037" i="1"/>
  <c r="G3038" i="1"/>
  <c r="G3039" i="1"/>
  <c r="G3040" i="1"/>
  <c r="H3040" i="1" s="1"/>
  <c r="G3041" i="1"/>
  <c r="G3042" i="1"/>
  <c r="G3043" i="1"/>
  <c r="G3044" i="1"/>
  <c r="G3045" i="1"/>
  <c r="G3046" i="1"/>
  <c r="H3046" i="1" s="1"/>
  <c r="G3047" i="1"/>
  <c r="G3048" i="1"/>
  <c r="G3049" i="1"/>
  <c r="G3050" i="1"/>
  <c r="G3051" i="1"/>
  <c r="G3052" i="1"/>
  <c r="G3053" i="1"/>
  <c r="G3054" i="1"/>
  <c r="H3054" i="1" s="1"/>
  <c r="G3055" i="1"/>
  <c r="G3056" i="1"/>
  <c r="H3056" i="1" s="1"/>
  <c r="G3057" i="1"/>
  <c r="G3058" i="1"/>
  <c r="G3059" i="1"/>
  <c r="G3060" i="1"/>
  <c r="G3061" i="1"/>
  <c r="G3062" i="1"/>
  <c r="H3062" i="1" s="1"/>
  <c r="G3063" i="1"/>
  <c r="G3064" i="1"/>
  <c r="G3065" i="1"/>
  <c r="G3066" i="1"/>
  <c r="G3067" i="1"/>
  <c r="G3068" i="1"/>
  <c r="G3069" i="1"/>
  <c r="G3070" i="1"/>
  <c r="H3070" i="1" s="1"/>
  <c r="G3071" i="1"/>
  <c r="G3072" i="1"/>
  <c r="G3073" i="1"/>
  <c r="G3074" i="1"/>
  <c r="G3075" i="1"/>
  <c r="G3076" i="1"/>
  <c r="G3077" i="1"/>
  <c r="G3078" i="1"/>
  <c r="H3078" i="1" s="1"/>
  <c r="G3079" i="1"/>
  <c r="G3080" i="1"/>
  <c r="G3081" i="1"/>
  <c r="G3082" i="1"/>
  <c r="G3083" i="1"/>
  <c r="G3084" i="1"/>
  <c r="G3085" i="1"/>
  <c r="G3086" i="1"/>
  <c r="G3087" i="1"/>
  <c r="G3088" i="1"/>
  <c r="H3088" i="1" s="1"/>
  <c r="G3089" i="1"/>
  <c r="G3090" i="1"/>
  <c r="G3091" i="1"/>
  <c r="G3092" i="1"/>
  <c r="G3093" i="1"/>
  <c r="G3094" i="1"/>
  <c r="H3094" i="1" s="1"/>
  <c r="G3095" i="1"/>
  <c r="G3096" i="1"/>
  <c r="H3096" i="1" s="1"/>
  <c r="G3097" i="1"/>
  <c r="G3098" i="1"/>
  <c r="G3099" i="1"/>
  <c r="G3100" i="1"/>
  <c r="G3101" i="1"/>
  <c r="G3102" i="1"/>
  <c r="H3102" i="1" s="1"/>
  <c r="G3103" i="1"/>
  <c r="G3104" i="1"/>
  <c r="H3104" i="1" s="1"/>
  <c r="G3105" i="1"/>
  <c r="G3106" i="1"/>
  <c r="G3107" i="1"/>
  <c r="G3108" i="1"/>
  <c r="G3109" i="1"/>
  <c r="G3110" i="1"/>
  <c r="H3110" i="1" s="1"/>
  <c r="G3111" i="1"/>
  <c r="G3112" i="1"/>
  <c r="G3113" i="1"/>
  <c r="G3114" i="1"/>
  <c r="G3115" i="1"/>
  <c r="G3116" i="1"/>
  <c r="G3117" i="1"/>
  <c r="G3118" i="1"/>
  <c r="H3118" i="1" s="1"/>
  <c r="G3119" i="1"/>
  <c r="G3120" i="1"/>
  <c r="G3121" i="1"/>
  <c r="G3122" i="1"/>
  <c r="G3123" i="1"/>
  <c r="G3124" i="1"/>
  <c r="G3125" i="1"/>
  <c r="G3126" i="1"/>
  <c r="H3126" i="1" s="1"/>
  <c r="G3127" i="1"/>
  <c r="G3128" i="1"/>
  <c r="G3129" i="1"/>
  <c r="G3130" i="1"/>
  <c r="G3131" i="1"/>
  <c r="G3132" i="1"/>
  <c r="G3133" i="1"/>
  <c r="G3134" i="1"/>
  <c r="H3134" i="1" s="1"/>
  <c r="G3135" i="1"/>
  <c r="G3136" i="1"/>
  <c r="G3137" i="1"/>
  <c r="G3138" i="1"/>
  <c r="G3139" i="1"/>
  <c r="G3140" i="1"/>
  <c r="G3141" i="1"/>
  <c r="G3142" i="1"/>
  <c r="H3142" i="1" s="1"/>
  <c r="G3143" i="1"/>
  <c r="G3144" i="1"/>
  <c r="G3145" i="1"/>
  <c r="G3146" i="1"/>
  <c r="G3147" i="1"/>
  <c r="G3148" i="1"/>
  <c r="G3149" i="1"/>
  <c r="G3150" i="1"/>
  <c r="H3150" i="1" s="1"/>
  <c r="G3151" i="1"/>
  <c r="G3152" i="1"/>
  <c r="H3152" i="1" s="1"/>
  <c r="G3153" i="1"/>
  <c r="G3154" i="1"/>
  <c r="G3155" i="1"/>
  <c r="G3156" i="1"/>
  <c r="G3157" i="1"/>
  <c r="G3158" i="1"/>
  <c r="H3158" i="1" s="1"/>
  <c r="G3159" i="1"/>
  <c r="G3160" i="1"/>
  <c r="G3161" i="1"/>
  <c r="G3162" i="1"/>
  <c r="G3163" i="1"/>
  <c r="G3164" i="1"/>
  <c r="G3165" i="1"/>
  <c r="G3166" i="1"/>
  <c r="G3167" i="1"/>
  <c r="G3168" i="1"/>
  <c r="H3168" i="1" s="1"/>
  <c r="G3169" i="1"/>
  <c r="G3170" i="1"/>
  <c r="G3171" i="1"/>
  <c r="G3172" i="1"/>
  <c r="G3173" i="1"/>
  <c r="G3174" i="1"/>
  <c r="H3174" i="1" s="1"/>
  <c r="G3175" i="1"/>
  <c r="G3176" i="1"/>
  <c r="G3177" i="1"/>
  <c r="G3178" i="1"/>
  <c r="G3179" i="1"/>
  <c r="G3180" i="1"/>
  <c r="G3181" i="1"/>
  <c r="G3182" i="1"/>
  <c r="H3182" i="1" s="1"/>
  <c r="G3183" i="1"/>
  <c r="G3184" i="1"/>
  <c r="G3185" i="1"/>
  <c r="G3186" i="1"/>
  <c r="AS24" i="1"/>
  <c r="AZ3186" i="1"/>
  <c r="AZ3185" i="1"/>
  <c r="AZ3184" i="1"/>
  <c r="AZ3183" i="1"/>
  <c r="AZ3182" i="1"/>
  <c r="AZ3181" i="1"/>
  <c r="AZ3180" i="1"/>
  <c r="AZ3179" i="1"/>
  <c r="AZ3178" i="1"/>
  <c r="AZ3177" i="1"/>
  <c r="AZ3176" i="1"/>
  <c r="AZ3175" i="1"/>
  <c r="AZ3174" i="1"/>
  <c r="AZ3173" i="1"/>
  <c r="AZ3172" i="1"/>
  <c r="AZ3171" i="1"/>
  <c r="AZ3170" i="1"/>
  <c r="AZ3169" i="1"/>
  <c r="AZ3168" i="1"/>
  <c r="AZ3167" i="1"/>
  <c r="AZ3166" i="1"/>
  <c r="AZ3165" i="1"/>
  <c r="AZ3164" i="1"/>
  <c r="AZ3163" i="1"/>
  <c r="AZ3162" i="1"/>
  <c r="AZ3161" i="1"/>
  <c r="AZ3160" i="1"/>
  <c r="AZ3159" i="1"/>
  <c r="AZ3158" i="1"/>
  <c r="AZ3157" i="1"/>
  <c r="AZ3156" i="1"/>
  <c r="AZ3155" i="1"/>
  <c r="AZ3154" i="1"/>
  <c r="AZ3153" i="1"/>
  <c r="AZ3152" i="1"/>
  <c r="AZ3151" i="1"/>
  <c r="AZ3150" i="1"/>
  <c r="AZ3149" i="1"/>
  <c r="AZ3148" i="1"/>
  <c r="AZ3147" i="1"/>
  <c r="AZ3146" i="1"/>
  <c r="AZ3145" i="1"/>
  <c r="AZ3144" i="1"/>
  <c r="AZ3143" i="1"/>
  <c r="AZ3142" i="1"/>
  <c r="AZ3141" i="1"/>
  <c r="AZ3140" i="1"/>
  <c r="AZ3139" i="1"/>
  <c r="AZ3138" i="1"/>
  <c r="AZ3137" i="1"/>
  <c r="AZ3136" i="1"/>
  <c r="AZ3135" i="1"/>
  <c r="AZ3134" i="1"/>
  <c r="AZ3133" i="1"/>
  <c r="AZ3132" i="1"/>
  <c r="AZ3131" i="1"/>
  <c r="AZ3130" i="1"/>
  <c r="AZ3129" i="1"/>
  <c r="AZ3128" i="1"/>
  <c r="AZ3127" i="1"/>
  <c r="AZ3126" i="1"/>
  <c r="AZ3125" i="1"/>
  <c r="AZ3124" i="1"/>
  <c r="AZ3123" i="1"/>
  <c r="AZ3122" i="1"/>
  <c r="AZ3121" i="1"/>
  <c r="AZ3120" i="1"/>
  <c r="AZ3119" i="1"/>
  <c r="AZ3118" i="1"/>
  <c r="AZ3117" i="1"/>
  <c r="AZ3116" i="1"/>
  <c r="AZ3115" i="1"/>
  <c r="AZ3114" i="1"/>
  <c r="AZ3113" i="1"/>
  <c r="AZ3112" i="1"/>
  <c r="AZ3111" i="1"/>
  <c r="AZ3110" i="1"/>
  <c r="AZ3109" i="1"/>
  <c r="AZ3108" i="1"/>
  <c r="AZ3107" i="1"/>
  <c r="AZ3106" i="1"/>
  <c r="AZ3105" i="1"/>
  <c r="AZ3104" i="1"/>
  <c r="AZ3103" i="1"/>
  <c r="AZ3102" i="1"/>
  <c r="AZ3101" i="1"/>
  <c r="AZ3100" i="1"/>
  <c r="AZ3099" i="1"/>
  <c r="AZ3098" i="1"/>
  <c r="AZ3097" i="1"/>
  <c r="AZ3096" i="1"/>
  <c r="AZ3095" i="1"/>
  <c r="AZ3094" i="1"/>
  <c r="AZ3093" i="1"/>
  <c r="AZ3092" i="1"/>
  <c r="AZ3091" i="1"/>
  <c r="AZ3090" i="1"/>
  <c r="AZ3089" i="1"/>
  <c r="AZ3088" i="1"/>
  <c r="AZ3087" i="1"/>
  <c r="AZ3086" i="1"/>
  <c r="AZ3085" i="1"/>
  <c r="AZ3084" i="1"/>
  <c r="AZ3083" i="1"/>
  <c r="AZ3082" i="1"/>
  <c r="AZ3081" i="1"/>
  <c r="AZ3080" i="1"/>
  <c r="AZ3079" i="1"/>
  <c r="AZ3078" i="1"/>
  <c r="AZ3077" i="1"/>
  <c r="AZ3076" i="1"/>
  <c r="AZ3075" i="1"/>
  <c r="AZ3074" i="1"/>
  <c r="AZ3073" i="1"/>
  <c r="AZ3072" i="1"/>
  <c r="AZ3071" i="1"/>
  <c r="AZ3070" i="1"/>
  <c r="AZ3069" i="1"/>
  <c r="AZ3068" i="1"/>
  <c r="AZ3067" i="1"/>
  <c r="AZ3066" i="1"/>
  <c r="AZ3065" i="1"/>
  <c r="AZ3064" i="1"/>
  <c r="AZ3063" i="1"/>
  <c r="AZ3062" i="1"/>
  <c r="AZ3061" i="1"/>
  <c r="AZ3060" i="1"/>
  <c r="AZ3059" i="1"/>
  <c r="AZ3058" i="1"/>
  <c r="AZ3057" i="1"/>
  <c r="AZ3056" i="1"/>
  <c r="AZ3055" i="1"/>
  <c r="AZ3054" i="1"/>
  <c r="AZ3053" i="1"/>
  <c r="AZ3052" i="1"/>
  <c r="AZ3051" i="1"/>
  <c r="AZ3050" i="1"/>
  <c r="AZ3049" i="1"/>
  <c r="AZ3048" i="1"/>
  <c r="AZ3047" i="1"/>
  <c r="AZ3046" i="1"/>
  <c r="AZ3045" i="1"/>
  <c r="AZ3044" i="1"/>
  <c r="AZ3043" i="1"/>
  <c r="AZ3042" i="1"/>
  <c r="AZ3041" i="1"/>
  <c r="AZ3040" i="1"/>
  <c r="AZ3039" i="1"/>
  <c r="AZ3038" i="1"/>
  <c r="AZ3037" i="1"/>
  <c r="AZ3036" i="1"/>
  <c r="AZ3035" i="1"/>
  <c r="AZ3034" i="1"/>
  <c r="AZ3033" i="1"/>
  <c r="AZ3032" i="1"/>
  <c r="AZ3031" i="1"/>
  <c r="AZ3030" i="1"/>
  <c r="AZ3029" i="1"/>
  <c r="AZ3028" i="1"/>
  <c r="AZ3027" i="1"/>
  <c r="AZ3026" i="1"/>
  <c r="AZ3025" i="1"/>
  <c r="AZ3024" i="1"/>
  <c r="AZ3023" i="1"/>
  <c r="AZ3022" i="1"/>
  <c r="AZ3021" i="1"/>
  <c r="AZ3020" i="1"/>
  <c r="AZ3019" i="1"/>
  <c r="AZ3018" i="1"/>
  <c r="AZ3017" i="1"/>
  <c r="AZ3016" i="1"/>
  <c r="AZ3015" i="1"/>
  <c r="AZ3014" i="1"/>
  <c r="AZ3013" i="1"/>
  <c r="AZ3012" i="1"/>
  <c r="AZ3011" i="1"/>
  <c r="AZ3010" i="1"/>
  <c r="AZ3009" i="1"/>
  <c r="AZ3008" i="1"/>
  <c r="AZ3007" i="1"/>
  <c r="AZ3006" i="1"/>
  <c r="AZ3005" i="1"/>
  <c r="AZ3004" i="1"/>
  <c r="AZ3003" i="1"/>
  <c r="AZ3002" i="1"/>
  <c r="AZ3001" i="1"/>
  <c r="AZ3000" i="1"/>
  <c r="AZ2999" i="1"/>
  <c r="AZ2998" i="1"/>
  <c r="AZ2997" i="1"/>
  <c r="AZ2996" i="1"/>
  <c r="AZ2995" i="1"/>
  <c r="AZ2994" i="1"/>
  <c r="AZ2993" i="1"/>
  <c r="AZ2992" i="1"/>
  <c r="AZ2991" i="1"/>
  <c r="AZ2990" i="1"/>
  <c r="AZ2989" i="1"/>
  <c r="AZ2988" i="1"/>
  <c r="AZ2987" i="1"/>
  <c r="AZ2986" i="1"/>
  <c r="AZ2985" i="1"/>
  <c r="AZ2984" i="1"/>
  <c r="AZ2983" i="1"/>
  <c r="AZ2982" i="1"/>
  <c r="AZ2981" i="1"/>
  <c r="AZ2980" i="1"/>
  <c r="AZ2979" i="1"/>
  <c r="AZ2978" i="1"/>
  <c r="AZ2977" i="1"/>
  <c r="AZ2976" i="1"/>
  <c r="AZ2975" i="1"/>
  <c r="AZ2974" i="1"/>
  <c r="AZ2973" i="1"/>
  <c r="AZ2972" i="1"/>
  <c r="AZ2971" i="1"/>
  <c r="AZ2970" i="1"/>
  <c r="AZ2969" i="1"/>
  <c r="AZ2968" i="1"/>
  <c r="AZ2967" i="1"/>
  <c r="AZ2966" i="1"/>
  <c r="AZ2965" i="1"/>
  <c r="AZ2964" i="1"/>
  <c r="AZ2963" i="1"/>
  <c r="AZ2962" i="1"/>
  <c r="AZ2961" i="1"/>
  <c r="AZ2960" i="1"/>
  <c r="AZ2959" i="1"/>
  <c r="AZ2958" i="1"/>
  <c r="AZ2957" i="1"/>
  <c r="AZ2956" i="1"/>
  <c r="AZ2955" i="1"/>
  <c r="AZ2954" i="1"/>
  <c r="AZ2953" i="1"/>
  <c r="AZ2952" i="1"/>
  <c r="AZ2951" i="1"/>
  <c r="AZ2950" i="1"/>
  <c r="AZ2949" i="1"/>
  <c r="AZ2948" i="1"/>
  <c r="AZ2947" i="1"/>
  <c r="AZ2946" i="1"/>
  <c r="AZ2945" i="1"/>
  <c r="AZ2944" i="1"/>
  <c r="AZ2943" i="1"/>
  <c r="AZ2942" i="1"/>
  <c r="AZ2941" i="1"/>
  <c r="AZ2940" i="1"/>
  <c r="AZ2939" i="1"/>
  <c r="AZ2938" i="1"/>
  <c r="AZ2937" i="1"/>
  <c r="AZ2936" i="1"/>
  <c r="AZ2935" i="1"/>
  <c r="AZ2934" i="1"/>
  <c r="AZ2933" i="1"/>
  <c r="AZ2932" i="1"/>
  <c r="AZ2931" i="1"/>
  <c r="AZ2930" i="1"/>
  <c r="AZ2929" i="1"/>
  <c r="AZ2928" i="1"/>
  <c r="AZ2927" i="1"/>
  <c r="AZ2926" i="1"/>
  <c r="AZ2925" i="1"/>
  <c r="AZ2924" i="1"/>
  <c r="AZ2923" i="1"/>
  <c r="AZ2922" i="1"/>
  <c r="AZ2921" i="1"/>
  <c r="AZ2920" i="1"/>
  <c r="AZ2919" i="1"/>
  <c r="AZ2918" i="1"/>
  <c r="AZ2917" i="1"/>
  <c r="AZ2916" i="1"/>
  <c r="AZ2915" i="1"/>
  <c r="AZ2914" i="1"/>
  <c r="AZ2913" i="1"/>
  <c r="AZ2912" i="1"/>
  <c r="AZ2911" i="1"/>
  <c r="AZ2910" i="1"/>
  <c r="AZ2909" i="1"/>
  <c r="AZ2908" i="1"/>
  <c r="AZ2907" i="1"/>
  <c r="AZ2906" i="1"/>
  <c r="AZ2905" i="1"/>
  <c r="AZ2904" i="1"/>
  <c r="AZ2903" i="1"/>
  <c r="AZ2902" i="1"/>
  <c r="AZ2901" i="1"/>
  <c r="AZ2900" i="1"/>
  <c r="AZ2899" i="1"/>
  <c r="AZ2898" i="1"/>
  <c r="AZ2897" i="1"/>
  <c r="AZ2896" i="1"/>
  <c r="AZ2895" i="1"/>
  <c r="AZ2894" i="1"/>
  <c r="AZ2893" i="1"/>
  <c r="AZ2892" i="1"/>
  <c r="AZ2891" i="1"/>
  <c r="AZ2890" i="1"/>
  <c r="AZ2889" i="1"/>
  <c r="AZ2888" i="1"/>
  <c r="AZ2887" i="1"/>
  <c r="AZ2886" i="1"/>
  <c r="AZ2885" i="1"/>
  <c r="AZ2884" i="1"/>
  <c r="AZ2883" i="1"/>
  <c r="AZ2882" i="1"/>
  <c r="AZ2881" i="1"/>
  <c r="AZ2880" i="1"/>
  <c r="AZ2879" i="1"/>
  <c r="AZ2878" i="1"/>
  <c r="AZ2877" i="1"/>
  <c r="AZ2876" i="1"/>
  <c r="AZ2875" i="1"/>
  <c r="AZ2874" i="1"/>
  <c r="AZ2873" i="1"/>
  <c r="AZ2872" i="1"/>
  <c r="AZ2871" i="1"/>
  <c r="AZ2870" i="1"/>
  <c r="AZ2869" i="1"/>
  <c r="AZ2868" i="1"/>
  <c r="AZ2867" i="1"/>
  <c r="AZ2866" i="1"/>
  <c r="AZ2865" i="1"/>
  <c r="AZ2864" i="1"/>
  <c r="AZ2863" i="1"/>
  <c r="AZ2862" i="1"/>
  <c r="AZ2861" i="1"/>
  <c r="AZ2860" i="1"/>
  <c r="AZ2859" i="1"/>
  <c r="AZ2858" i="1"/>
  <c r="AZ2857" i="1"/>
  <c r="AZ2856" i="1"/>
  <c r="AZ2855" i="1"/>
  <c r="AZ2854" i="1"/>
  <c r="AZ2853" i="1"/>
  <c r="AZ2852" i="1"/>
  <c r="AZ2851" i="1"/>
  <c r="AZ2850" i="1"/>
  <c r="AZ2849" i="1"/>
  <c r="AZ2848" i="1"/>
  <c r="AZ2847" i="1"/>
  <c r="AZ2846" i="1"/>
  <c r="AZ2845" i="1"/>
  <c r="AZ2844" i="1"/>
  <c r="AZ2843" i="1"/>
  <c r="AZ2842" i="1"/>
  <c r="AZ2841" i="1"/>
  <c r="AZ2840" i="1"/>
  <c r="AZ2839" i="1"/>
  <c r="AZ2838" i="1"/>
  <c r="AZ2837" i="1"/>
  <c r="AZ2836" i="1"/>
  <c r="AZ2835" i="1"/>
  <c r="AZ2834" i="1"/>
  <c r="AZ2833" i="1"/>
  <c r="AZ2832" i="1"/>
  <c r="AZ2831" i="1"/>
  <c r="AZ2830" i="1"/>
  <c r="AZ2829" i="1"/>
  <c r="AZ2828" i="1"/>
  <c r="AZ2827" i="1"/>
  <c r="AZ2826" i="1"/>
  <c r="AZ2825" i="1"/>
  <c r="AZ2824" i="1"/>
  <c r="AZ2823" i="1"/>
  <c r="AZ2822" i="1"/>
  <c r="AZ2821" i="1"/>
  <c r="AZ2820" i="1"/>
  <c r="AZ2819" i="1"/>
  <c r="AZ2818" i="1"/>
  <c r="AZ2817" i="1"/>
  <c r="AZ2816" i="1"/>
  <c r="AZ2815" i="1"/>
  <c r="AZ2814" i="1"/>
  <c r="AZ2813" i="1"/>
  <c r="AZ2812" i="1"/>
  <c r="AZ2811" i="1"/>
  <c r="AZ2810" i="1"/>
  <c r="AZ2809" i="1"/>
  <c r="AZ2808" i="1"/>
  <c r="AZ2807" i="1"/>
  <c r="AZ2806" i="1"/>
  <c r="AZ2805" i="1"/>
  <c r="AZ2804" i="1"/>
  <c r="AZ2803" i="1"/>
  <c r="AZ2802" i="1"/>
  <c r="AZ2801" i="1"/>
  <c r="AZ2800" i="1"/>
  <c r="AZ2799" i="1"/>
  <c r="AZ2798" i="1"/>
  <c r="AZ2797" i="1"/>
  <c r="AZ2796" i="1"/>
  <c r="AZ2795" i="1"/>
  <c r="AZ2794" i="1"/>
  <c r="AZ2793" i="1"/>
  <c r="AZ2792" i="1"/>
  <c r="AZ2791" i="1"/>
  <c r="AZ2790" i="1"/>
  <c r="AZ2789" i="1"/>
  <c r="AZ2788" i="1"/>
  <c r="AZ2787" i="1"/>
  <c r="AZ2786" i="1"/>
  <c r="AZ2785" i="1"/>
  <c r="AZ2784" i="1"/>
  <c r="AZ2783" i="1"/>
  <c r="AZ2782" i="1"/>
  <c r="AZ2781" i="1"/>
  <c r="AZ2780" i="1"/>
  <c r="AZ2779" i="1"/>
  <c r="AZ2778" i="1"/>
  <c r="AZ2777" i="1"/>
  <c r="AZ2776" i="1"/>
  <c r="AZ2775" i="1"/>
  <c r="AZ2774" i="1"/>
  <c r="AZ2773" i="1"/>
  <c r="AZ2772" i="1"/>
  <c r="AZ2771" i="1"/>
  <c r="AZ2770" i="1"/>
  <c r="AZ2769" i="1"/>
  <c r="AZ2768" i="1"/>
  <c r="AZ2767" i="1"/>
  <c r="AZ2766" i="1"/>
  <c r="AZ2765" i="1"/>
  <c r="AZ2764" i="1"/>
  <c r="AZ2763" i="1"/>
  <c r="AZ2762" i="1"/>
  <c r="AZ2761" i="1"/>
  <c r="AZ2760" i="1"/>
  <c r="AZ2759" i="1"/>
  <c r="AZ2758" i="1"/>
  <c r="AZ2757" i="1"/>
  <c r="AZ2756" i="1"/>
  <c r="AZ2755" i="1"/>
  <c r="AZ2754" i="1"/>
  <c r="AZ2753" i="1"/>
  <c r="AZ2752" i="1"/>
  <c r="AZ2751" i="1"/>
  <c r="AZ2750" i="1"/>
  <c r="AZ2749" i="1"/>
  <c r="AZ2748" i="1"/>
  <c r="AZ2747" i="1"/>
  <c r="AZ2746" i="1"/>
  <c r="AZ2745" i="1"/>
  <c r="AZ2744" i="1"/>
  <c r="AZ2743" i="1"/>
  <c r="AZ2742" i="1"/>
  <c r="AZ2741" i="1"/>
  <c r="AZ2740" i="1"/>
  <c r="AZ2739" i="1"/>
  <c r="AZ2738" i="1"/>
  <c r="AZ2737" i="1"/>
  <c r="AZ2736" i="1"/>
  <c r="AZ2735" i="1"/>
  <c r="AZ2734" i="1"/>
  <c r="AZ2733" i="1"/>
  <c r="AZ2732" i="1"/>
  <c r="AZ2731" i="1"/>
  <c r="AZ2730" i="1"/>
  <c r="AZ2729" i="1"/>
  <c r="AZ2728" i="1"/>
  <c r="AZ2727" i="1"/>
  <c r="AZ2726" i="1"/>
  <c r="AZ2725" i="1"/>
  <c r="AZ2724" i="1"/>
  <c r="AZ2723" i="1"/>
  <c r="AZ2722" i="1"/>
  <c r="AZ2721" i="1"/>
  <c r="AZ2720" i="1"/>
  <c r="AZ2719" i="1"/>
  <c r="AZ2718" i="1"/>
  <c r="AZ2717" i="1"/>
  <c r="AZ2716" i="1"/>
  <c r="AZ2715" i="1"/>
  <c r="AZ2714" i="1"/>
  <c r="AZ2713" i="1"/>
  <c r="AZ2712" i="1"/>
  <c r="AZ2711" i="1"/>
  <c r="AZ2710" i="1"/>
  <c r="AZ2709" i="1"/>
  <c r="AZ2708" i="1"/>
  <c r="AZ2707" i="1"/>
  <c r="AZ2706" i="1"/>
  <c r="AZ2705" i="1"/>
  <c r="AZ2704" i="1"/>
  <c r="AZ2703" i="1"/>
  <c r="AZ2702" i="1"/>
  <c r="AZ2701" i="1"/>
  <c r="AZ2700" i="1"/>
  <c r="AZ2699" i="1"/>
  <c r="AZ2698" i="1"/>
  <c r="AZ2697" i="1"/>
  <c r="AZ2696" i="1"/>
  <c r="AZ2695" i="1"/>
  <c r="AZ2694" i="1"/>
  <c r="AZ2693" i="1"/>
  <c r="AZ2692" i="1"/>
  <c r="AZ2691" i="1"/>
  <c r="AZ2690" i="1"/>
  <c r="AZ2689" i="1"/>
  <c r="AZ2688" i="1"/>
  <c r="AZ2687" i="1"/>
  <c r="AZ2686" i="1"/>
  <c r="AZ2685" i="1"/>
  <c r="AZ2684" i="1"/>
  <c r="AZ2683" i="1"/>
  <c r="AZ2682" i="1"/>
  <c r="AZ2681" i="1"/>
  <c r="AZ2680" i="1"/>
  <c r="AZ2679" i="1"/>
  <c r="AZ2678" i="1"/>
  <c r="AZ2677" i="1"/>
  <c r="AZ2676" i="1"/>
  <c r="AZ2675" i="1"/>
  <c r="AZ2674" i="1"/>
  <c r="AZ2673" i="1"/>
  <c r="AZ2672" i="1"/>
  <c r="AZ2671" i="1"/>
  <c r="AZ2670" i="1"/>
  <c r="AZ2669" i="1"/>
  <c r="AZ2668" i="1"/>
  <c r="AZ2667" i="1"/>
  <c r="AZ2666" i="1"/>
  <c r="AZ2665" i="1"/>
  <c r="AZ2664" i="1"/>
  <c r="AZ2663" i="1"/>
  <c r="AZ2662" i="1"/>
  <c r="AZ2661" i="1"/>
  <c r="AZ2660" i="1"/>
  <c r="AZ2659" i="1"/>
  <c r="AZ2658" i="1"/>
  <c r="AZ2657" i="1"/>
  <c r="AZ2656" i="1"/>
  <c r="AZ2655" i="1"/>
  <c r="AZ2654" i="1"/>
  <c r="AZ2653" i="1"/>
  <c r="AZ2652" i="1"/>
  <c r="AZ2651" i="1"/>
  <c r="AZ2650" i="1"/>
  <c r="AZ2649" i="1"/>
  <c r="AZ2648" i="1"/>
  <c r="AZ2647" i="1"/>
  <c r="AZ2646" i="1"/>
  <c r="AZ2645" i="1"/>
  <c r="AZ2644" i="1"/>
  <c r="AZ2643" i="1"/>
  <c r="AZ2642" i="1"/>
  <c r="AZ2641" i="1"/>
  <c r="AZ2640" i="1"/>
  <c r="AZ2639" i="1"/>
  <c r="AZ2638" i="1"/>
  <c r="AZ2637" i="1"/>
  <c r="AZ2636" i="1"/>
  <c r="AZ2635" i="1"/>
  <c r="AZ2634" i="1"/>
  <c r="AZ2633" i="1"/>
  <c r="AZ2632" i="1"/>
  <c r="AZ2631" i="1"/>
  <c r="AZ2630" i="1"/>
  <c r="AZ2629" i="1"/>
  <c r="AZ2628" i="1"/>
  <c r="AZ2627" i="1"/>
  <c r="AZ2626" i="1"/>
  <c r="AZ2625" i="1"/>
  <c r="AZ2624" i="1"/>
  <c r="AZ2623" i="1"/>
  <c r="AZ2622" i="1"/>
  <c r="AZ2621" i="1"/>
  <c r="AZ2620" i="1"/>
  <c r="AZ2619" i="1"/>
  <c r="AZ2618" i="1"/>
  <c r="AZ2617" i="1"/>
  <c r="AZ2616" i="1"/>
  <c r="AZ2615" i="1"/>
  <c r="AZ2614" i="1"/>
  <c r="AZ2613" i="1"/>
  <c r="AZ2612" i="1"/>
  <c r="AZ2611" i="1"/>
  <c r="AZ2610" i="1"/>
  <c r="AZ2609" i="1"/>
  <c r="AZ2608" i="1"/>
  <c r="AZ2607" i="1"/>
  <c r="AZ2606" i="1"/>
  <c r="AZ2605" i="1"/>
  <c r="AZ2604" i="1"/>
  <c r="AZ2603" i="1"/>
  <c r="AZ2602" i="1"/>
  <c r="AZ2601" i="1"/>
  <c r="AZ2600" i="1"/>
  <c r="AZ2599" i="1"/>
  <c r="AZ2598" i="1"/>
  <c r="AZ2597" i="1"/>
  <c r="AZ2596" i="1"/>
  <c r="AZ2595" i="1"/>
  <c r="AZ2594" i="1"/>
  <c r="AZ2593" i="1"/>
  <c r="AZ2592" i="1"/>
  <c r="AZ2591" i="1"/>
  <c r="AZ2590" i="1"/>
  <c r="AZ2589" i="1"/>
  <c r="AZ2588" i="1"/>
  <c r="AZ2587" i="1"/>
  <c r="AZ2586" i="1"/>
  <c r="AZ2585" i="1"/>
  <c r="AZ2584" i="1"/>
  <c r="AZ2583" i="1"/>
  <c r="AZ2582" i="1"/>
  <c r="AZ2581" i="1"/>
  <c r="AZ2580" i="1"/>
  <c r="AZ2579" i="1"/>
  <c r="AZ2578" i="1"/>
  <c r="AZ2577" i="1"/>
  <c r="AZ2576" i="1"/>
  <c r="AZ2575" i="1"/>
  <c r="AZ2574" i="1"/>
  <c r="AZ2573" i="1"/>
  <c r="AZ2572" i="1"/>
  <c r="AZ2571" i="1"/>
  <c r="AZ2570" i="1"/>
  <c r="AZ2569" i="1"/>
  <c r="AZ2568" i="1"/>
  <c r="AZ2567" i="1"/>
  <c r="AZ2566" i="1"/>
  <c r="AZ2565" i="1"/>
  <c r="AZ2564" i="1"/>
  <c r="AZ2563" i="1"/>
  <c r="AZ2562" i="1"/>
  <c r="AZ2561" i="1"/>
  <c r="AZ2560" i="1"/>
  <c r="AZ2559" i="1"/>
  <c r="AZ2558" i="1"/>
  <c r="AZ2557" i="1"/>
  <c r="AZ2556" i="1"/>
  <c r="AZ2555" i="1"/>
  <c r="AZ2554" i="1"/>
  <c r="AZ2553" i="1"/>
  <c r="AZ2552" i="1"/>
  <c r="AZ2551" i="1"/>
  <c r="AZ2550" i="1"/>
  <c r="AZ2549" i="1"/>
  <c r="AZ2548" i="1"/>
  <c r="AZ2547" i="1"/>
  <c r="AZ2546" i="1"/>
  <c r="AZ2545" i="1"/>
  <c r="AZ2544" i="1"/>
  <c r="AZ2543" i="1"/>
  <c r="AZ2542" i="1"/>
  <c r="AZ2541" i="1"/>
  <c r="AZ2540" i="1"/>
  <c r="AZ2539" i="1"/>
  <c r="AZ2538" i="1"/>
  <c r="AZ2537" i="1"/>
  <c r="AZ2536" i="1"/>
  <c r="AZ2535" i="1"/>
  <c r="AZ2534" i="1"/>
  <c r="AZ2533" i="1"/>
  <c r="AZ2532" i="1"/>
  <c r="AZ2531" i="1"/>
  <c r="AZ2530" i="1"/>
  <c r="AZ2529" i="1"/>
  <c r="AZ2528" i="1"/>
  <c r="AZ2527" i="1"/>
  <c r="AZ2526" i="1"/>
  <c r="AZ2525" i="1"/>
  <c r="AZ2524" i="1"/>
  <c r="AZ2523" i="1"/>
  <c r="AZ2522" i="1"/>
  <c r="AZ2521" i="1"/>
  <c r="AZ2520" i="1"/>
  <c r="AZ2519" i="1"/>
  <c r="AZ2518" i="1"/>
  <c r="AZ2517" i="1"/>
  <c r="AZ2516" i="1"/>
  <c r="AZ2515" i="1"/>
  <c r="AZ2514" i="1"/>
  <c r="AZ2513" i="1"/>
  <c r="AZ2512" i="1"/>
  <c r="AZ2511" i="1"/>
  <c r="AZ2510" i="1"/>
  <c r="AZ2509" i="1"/>
  <c r="AZ2508" i="1"/>
  <c r="AZ2507" i="1"/>
  <c r="AZ2506" i="1"/>
  <c r="AZ2505" i="1"/>
  <c r="AZ2504" i="1"/>
  <c r="AZ2503" i="1"/>
  <c r="AZ2502" i="1"/>
  <c r="AZ2501" i="1"/>
  <c r="AZ2500" i="1"/>
  <c r="AZ2499" i="1"/>
  <c r="AZ2498" i="1"/>
  <c r="AZ2497" i="1"/>
  <c r="AZ2496" i="1"/>
  <c r="AZ2495" i="1"/>
  <c r="AZ2494" i="1"/>
  <c r="AZ2493" i="1"/>
  <c r="AZ2492" i="1"/>
  <c r="AZ2491" i="1"/>
  <c r="AZ2490" i="1"/>
  <c r="AZ2489" i="1"/>
  <c r="AZ2488" i="1"/>
  <c r="AZ2487" i="1"/>
  <c r="AZ2486" i="1"/>
  <c r="AZ2485" i="1"/>
  <c r="AZ2484" i="1"/>
  <c r="AZ2483" i="1"/>
  <c r="AZ2482" i="1"/>
  <c r="AZ2481" i="1"/>
  <c r="AZ2480" i="1"/>
  <c r="AZ2479" i="1"/>
  <c r="AZ2478" i="1"/>
  <c r="AZ2477" i="1"/>
  <c r="AZ2476" i="1"/>
  <c r="AZ2475" i="1"/>
  <c r="AZ2474" i="1"/>
  <c r="AZ2473" i="1"/>
  <c r="AZ2472" i="1"/>
  <c r="AZ2471" i="1"/>
  <c r="AZ2470" i="1"/>
  <c r="AZ2469" i="1"/>
  <c r="AZ2468" i="1"/>
  <c r="AZ2467" i="1"/>
  <c r="AZ2466" i="1"/>
  <c r="AZ2465" i="1"/>
  <c r="AZ2464" i="1"/>
  <c r="AZ2463" i="1"/>
  <c r="AZ2462" i="1"/>
  <c r="AZ2461" i="1"/>
  <c r="AZ2460" i="1"/>
  <c r="AZ2459" i="1"/>
  <c r="AZ2458" i="1"/>
  <c r="AZ2457" i="1"/>
  <c r="AZ2456" i="1"/>
  <c r="AZ2455" i="1"/>
  <c r="AZ2454" i="1"/>
  <c r="AZ2453" i="1"/>
  <c r="AZ2452" i="1"/>
  <c r="AZ2451" i="1"/>
  <c r="AZ2450" i="1"/>
  <c r="AZ2449" i="1"/>
  <c r="AZ2448" i="1"/>
  <c r="AZ2447" i="1"/>
  <c r="AZ2446" i="1"/>
  <c r="AZ2445" i="1"/>
  <c r="AZ2444" i="1"/>
  <c r="AZ2443" i="1"/>
  <c r="AZ2442" i="1"/>
  <c r="AZ2441" i="1"/>
  <c r="AZ2440" i="1"/>
  <c r="AZ2439" i="1"/>
  <c r="AZ2438" i="1"/>
  <c r="AZ2437" i="1"/>
  <c r="AZ2436" i="1"/>
  <c r="AZ2435" i="1"/>
  <c r="AZ2434" i="1"/>
  <c r="AZ2433" i="1"/>
  <c r="AZ2432" i="1"/>
  <c r="AZ2431" i="1"/>
  <c r="AZ2430" i="1"/>
  <c r="AZ2429" i="1"/>
  <c r="AZ2428" i="1"/>
  <c r="AZ2427" i="1"/>
  <c r="AZ2426" i="1"/>
  <c r="AZ2425" i="1"/>
  <c r="AZ2424" i="1"/>
  <c r="AZ2423" i="1"/>
  <c r="AZ2422" i="1"/>
  <c r="AZ2421" i="1"/>
  <c r="AZ2420" i="1"/>
  <c r="AZ2419" i="1"/>
  <c r="AZ2418" i="1"/>
  <c r="AZ2417" i="1"/>
  <c r="AZ2416" i="1"/>
  <c r="AZ2415" i="1"/>
  <c r="AZ2414" i="1"/>
  <c r="AZ2413" i="1"/>
  <c r="AZ2412" i="1"/>
  <c r="AZ2411" i="1"/>
  <c r="AZ2410" i="1"/>
  <c r="AZ2409" i="1"/>
  <c r="AZ2408" i="1"/>
  <c r="AZ2407" i="1"/>
  <c r="AZ2406" i="1"/>
  <c r="AZ2405" i="1"/>
  <c r="AZ2404" i="1"/>
  <c r="AZ2403" i="1"/>
  <c r="AZ2402" i="1"/>
  <c r="AZ2401" i="1"/>
  <c r="AZ2400" i="1"/>
  <c r="AZ2399" i="1"/>
  <c r="AZ2398" i="1"/>
  <c r="AZ2397" i="1"/>
  <c r="AZ2396" i="1"/>
  <c r="AZ2395" i="1"/>
  <c r="AZ2394" i="1"/>
  <c r="AZ2393" i="1"/>
  <c r="AZ2392" i="1"/>
  <c r="AZ2391" i="1"/>
  <c r="AZ2390" i="1"/>
  <c r="AZ2389" i="1"/>
  <c r="AZ2388" i="1"/>
  <c r="AZ2387" i="1"/>
  <c r="AZ2386" i="1"/>
  <c r="AZ2385" i="1"/>
  <c r="AZ2384" i="1"/>
  <c r="AZ2383" i="1"/>
  <c r="AZ2382" i="1"/>
  <c r="AZ2381" i="1"/>
  <c r="AZ2380" i="1"/>
  <c r="AZ2379" i="1"/>
  <c r="AZ2378" i="1"/>
  <c r="AZ2377" i="1"/>
  <c r="AZ2376" i="1"/>
  <c r="AZ2375" i="1"/>
  <c r="AZ2374" i="1"/>
  <c r="AZ2373" i="1"/>
  <c r="AZ2372" i="1"/>
  <c r="AZ2371" i="1"/>
  <c r="AZ2370" i="1"/>
  <c r="AZ2369" i="1"/>
  <c r="AZ2368" i="1"/>
  <c r="AZ2367" i="1"/>
  <c r="AZ2366" i="1"/>
  <c r="AZ2365" i="1"/>
  <c r="AZ2364" i="1"/>
  <c r="AZ2363" i="1"/>
  <c r="AZ2362" i="1"/>
  <c r="AZ2361" i="1"/>
  <c r="AZ2360" i="1"/>
  <c r="AZ2359" i="1"/>
  <c r="AZ2358" i="1"/>
  <c r="AZ2357" i="1"/>
  <c r="AZ2356" i="1"/>
  <c r="AZ2355" i="1"/>
  <c r="AZ2354" i="1"/>
  <c r="AZ2353" i="1"/>
  <c r="AZ2352" i="1"/>
  <c r="AZ2351" i="1"/>
  <c r="AZ2350" i="1"/>
  <c r="AZ2349" i="1"/>
  <c r="AZ2348" i="1"/>
  <c r="AZ2347" i="1"/>
  <c r="AZ2346" i="1"/>
  <c r="AZ2345" i="1"/>
  <c r="AZ2344" i="1"/>
  <c r="AZ2343" i="1"/>
  <c r="AZ2342" i="1"/>
  <c r="AZ2341" i="1"/>
  <c r="AZ2340" i="1"/>
  <c r="AZ2339" i="1"/>
  <c r="AZ2338" i="1"/>
  <c r="AZ2337" i="1"/>
  <c r="AZ2336" i="1"/>
  <c r="AZ2335" i="1"/>
  <c r="AZ2334" i="1"/>
  <c r="AZ2333" i="1"/>
  <c r="AZ2332" i="1"/>
  <c r="AZ2331" i="1"/>
  <c r="AZ2330" i="1"/>
  <c r="AZ2329" i="1"/>
  <c r="AZ2328" i="1"/>
  <c r="AZ2327" i="1"/>
  <c r="AZ2326" i="1"/>
  <c r="AZ2325" i="1"/>
  <c r="AZ2324" i="1"/>
  <c r="AZ2323" i="1"/>
  <c r="AZ2322" i="1"/>
  <c r="AZ2321" i="1"/>
  <c r="AZ2320" i="1"/>
  <c r="AZ2319" i="1"/>
  <c r="AZ2318" i="1"/>
  <c r="AZ2317" i="1"/>
  <c r="AZ2316" i="1"/>
  <c r="AZ2315" i="1"/>
  <c r="AZ2314" i="1"/>
  <c r="AZ2313" i="1"/>
  <c r="AZ2312" i="1"/>
  <c r="AZ2311" i="1"/>
  <c r="AZ2310" i="1"/>
  <c r="AZ2309" i="1"/>
  <c r="AZ2308" i="1"/>
  <c r="AZ2307" i="1"/>
  <c r="AZ2306" i="1"/>
  <c r="AZ2305" i="1"/>
  <c r="AZ2304" i="1"/>
  <c r="AZ2303" i="1"/>
  <c r="AZ2302" i="1"/>
  <c r="AZ2301" i="1"/>
  <c r="AZ2300" i="1"/>
  <c r="AZ2299" i="1"/>
  <c r="AZ2298" i="1"/>
  <c r="AZ2297" i="1"/>
  <c r="AZ2296" i="1"/>
  <c r="AZ2295" i="1"/>
  <c r="AZ2294" i="1"/>
  <c r="AZ2293" i="1"/>
  <c r="AZ2292" i="1"/>
  <c r="AZ2291" i="1"/>
  <c r="AZ2290" i="1"/>
  <c r="AZ2289" i="1"/>
  <c r="AZ2288" i="1"/>
  <c r="AZ2287" i="1"/>
  <c r="AZ2286" i="1"/>
  <c r="AZ2285" i="1"/>
  <c r="AZ2284" i="1"/>
  <c r="AZ2283" i="1"/>
  <c r="AZ2282" i="1"/>
  <c r="AZ2281" i="1"/>
  <c r="AZ2280" i="1"/>
  <c r="AZ2279" i="1"/>
  <c r="AZ2278" i="1"/>
  <c r="AZ2277" i="1"/>
  <c r="AZ2276" i="1"/>
  <c r="AZ2275" i="1"/>
  <c r="AZ2274" i="1"/>
  <c r="AZ2273" i="1"/>
  <c r="AZ2272" i="1"/>
  <c r="AZ2271" i="1"/>
  <c r="AZ2270" i="1"/>
  <c r="AZ2269" i="1"/>
  <c r="AZ2268" i="1"/>
  <c r="AZ2267" i="1"/>
  <c r="AZ2266" i="1"/>
  <c r="AZ2265" i="1"/>
  <c r="AZ2264" i="1"/>
  <c r="AZ2263" i="1"/>
  <c r="AZ2262" i="1"/>
  <c r="AZ2261" i="1"/>
  <c r="AZ2260" i="1"/>
  <c r="AZ2259" i="1"/>
  <c r="AZ2258" i="1"/>
  <c r="AZ2257" i="1"/>
  <c r="AZ2256" i="1"/>
  <c r="AZ2255" i="1"/>
  <c r="AZ2254" i="1"/>
  <c r="AZ2253" i="1"/>
  <c r="AZ2252" i="1"/>
  <c r="AZ2251" i="1"/>
  <c r="AZ2250" i="1"/>
  <c r="AZ2249" i="1"/>
  <c r="AZ2248" i="1"/>
  <c r="AZ2247" i="1"/>
  <c r="AZ2246" i="1"/>
  <c r="AZ2245" i="1"/>
  <c r="AZ2244" i="1"/>
  <c r="AZ2243" i="1"/>
  <c r="AZ2242" i="1"/>
  <c r="AZ2241" i="1"/>
  <c r="AZ2240" i="1"/>
  <c r="AZ2239" i="1"/>
  <c r="AZ2238" i="1"/>
  <c r="AZ2237" i="1"/>
  <c r="AZ2236" i="1"/>
  <c r="AZ2235" i="1"/>
  <c r="AZ2234" i="1"/>
  <c r="AZ2233" i="1"/>
  <c r="AZ2232" i="1"/>
  <c r="AZ2231" i="1"/>
  <c r="AZ2230" i="1"/>
  <c r="AZ2229" i="1"/>
  <c r="AZ2228" i="1"/>
  <c r="AZ2227" i="1"/>
  <c r="AZ2226" i="1"/>
  <c r="AZ2225" i="1"/>
  <c r="AZ2224" i="1"/>
  <c r="AZ2223" i="1"/>
  <c r="AZ2222" i="1"/>
  <c r="AZ2221" i="1"/>
  <c r="AZ2220" i="1"/>
  <c r="AZ2219" i="1"/>
  <c r="AZ2218" i="1"/>
  <c r="AZ2217" i="1"/>
  <c r="AZ2216" i="1"/>
  <c r="AZ2215" i="1"/>
  <c r="AZ2214" i="1"/>
  <c r="AZ2213" i="1"/>
  <c r="AZ2212" i="1"/>
  <c r="AZ2211" i="1"/>
  <c r="AZ2210" i="1"/>
  <c r="AZ2209" i="1"/>
  <c r="AZ2208" i="1"/>
  <c r="AZ2207" i="1"/>
  <c r="AZ2206" i="1"/>
  <c r="AZ2205" i="1"/>
  <c r="AZ2204" i="1"/>
  <c r="AZ2203" i="1"/>
  <c r="AZ2202" i="1"/>
  <c r="AZ2201" i="1"/>
  <c r="AZ2200" i="1"/>
  <c r="AZ2199" i="1"/>
  <c r="AZ2198" i="1"/>
  <c r="AZ2197" i="1"/>
  <c r="AZ2196" i="1"/>
  <c r="AZ2195" i="1"/>
  <c r="AZ2194" i="1"/>
  <c r="AZ2193" i="1"/>
  <c r="AZ2192" i="1"/>
  <c r="AZ2191" i="1"/>
  <c r="AZ2190" i="1"/>
  <c r="AZ2189" i="1"/>
  <c r="AZ2188" i="1"/>
  <c r="AZ2187" i="1"/>
  <c r="AZ2186" i="1"/>
  <c r="AZ2185" i="1"/>
  <c r="AZ2184" i="1"/>
  <c r="AZ2183" i="1"/>
  <c r="AZ2182" i="1"/>
  <c r="AZ2181" i="1"/>
  <c r="AZ2180" i="1"/>
  <c r="AZ2179" i="1"/>
  <c r="AZ2178" i="1"/>
  <c r="AZ2177" i="1"/>
  <c r="AZ2176" i="1"/>
  <c r="AZ2175" i="1"/>
  <c r="AZ2174" i="1"/>
  <c r="AZ2173" i="1"/>
  <c r="AZ2172" i="1"/>
  <c r="AZ2171" i="1"/>
  <c r="AZ2170" i="1"/>
  <c r="AZ2169" i="1"/>
  <c r="AZ2168" i="1"/>
  <c r="AZ2167" i="1"/>
  <c r="AZ2166" i="1"/>
  <c r="AZ2165" i="1"/>
  <c r="AZ2164" i="1"/>
  <c r="AZ2163" i="1"/>
  <c r="AZ2162" i="1"/>
  <c r="AZ2161" i="1"/>
  <c r="AZ2160" i="1"/>
  <c r="AZ2159" i="1"/>
  <c r="AZ2158" i="1"/>
  <c r="AZ2157" i="1"/>
  <c r="AZ2156" i="1"/>
  <c r="AZ2155" i="1"/>
  <c r="AZ2154" i="1"/>
  <c r="AZ2153" i="1"/>
  <c r="AZ2152" i="1"/>
  <c r="AZ2151" i="1"/>
  <c r="AZ2150" i="1"/>
  <c r="AZ2149" i="1"/>
  <c r="AZ2148" i="1"/>
  <c r="AZ2147" i="1"/>
  <c r="AZ2146" i="1"/>
  <c r="AZ2145" i="1"/>
  <c r="AZ2144" i="1"/>
  <c r="AZ2143" i="1"/>
  <c r="AZ2142" i="1"/>
  <c r="AZ2141" i="1"/>
  <c r="AZ2140" i="1"/>
  <c r="AZ2139" i="1"/>
  <c r="AZ2138" i="1"/>
  <c r="AZ2137" i="1"/>
  <c r="AZ2136" i="1"/>
  <c r="AZ2135" i="1"/>
  <c r="AZ2134" i="1"/>
  <c r="AZ2133" i="1"/>
  <c r="AZ2132" i="1"/>
  <c r="AZ2131" i="1"/>
  <c r="AZ2130" i="1"/>
  <c r="AZ2129" i="1"/>
  <c r="AZ2128" i="1"/>
  <c r="AZ2127" i="1"/>
  <c r="AZ2126" i="1"/>
  <c r="AZ2125" i="1"/>
  <c r="AZ2124" i="1"/>
  <c r="AZ2123" i="1"/>
  <c r="AZ2122" i="1"/>
  <c r="AZ2121" i="1"/>
  <c r="AZ2120" i="1"/>
  <c r="AZ2119" i="1"/>
  <c r="AZ2118" i="1"/>
  <c r="AZ2117" i="1"/>
  <c r="AZ2116" i="1"/>
  <c r="AZ2115" i="1"/>
  <c r="AZ2114" i="1"/>
  <c r="AZ2113" i="1"/>
  <c r="AZ2112" i="1"/>
  <c r="AZ2111" i="1"/>
  <c r="AZ2110" i="1"/>
  <c r="AZ2109" i="1"/>
  <c r="AZ2108" i="1"/>
  <c r="AZ2107" i="1"/>
  <c r="AZ2106" i="1"/>
  <c r="AZ2105" i="1"/>
  <c r="AZ2104" i="1"/>
  <c r="AZ2103" i="1"/>
  <c r="AZ2102" i="1"/>
  <c r="AZ2101" i="1"/>
  <c r="AZ2100" i="1"/>
  <c r="AZ2099" i="1"/>
  <c r="AZ2098" i="1"/>
  <c r="AZ2097" i="1"/>
  <c r="AZ2096" i="1"/>
  <c r="AZ2095" i="1"/>
  <c r="AZ2094" i="1"/>
  <c r="AZ2093" i="1"/>
  <c r="AZ2092" i="1"/>
  <c r="AZ2091" i="1"/>
  <c r="AZ2090" i="1"/>
  <c r="AZ2089" i="1"/>
  <c r="AZ2088" i="1"/>
  <c r="AZ2087" i="1"/>
  <c r="AZ2086" i="1"/>
  <c r="AZ2085" i="1"/>
  <c r="AZ2084" i="1"/>
  <c r="AZ2083" i="1"/>
  <c r="AZ2082" i="1"/>
  <c r="AZ2081" i="1"/>
  <c r="AZ2080" i="1"/>
  <c r="AZ2079" i="1"/>
  <c r="AZ2078" i="1"/>
  <c r="AZ2077" i="1"/>
  <c r="AZ2076" i="1"/>
  <c r="AZ2075" i="1"/>
  <c r="AZ2074" i="1"/>
  <c r="AZ2073" i="1"/>
  <c r="AZ2072" i="1"/>
  <c r="AZ2071" i="1"/>
  <c r="AZ2070" i="1"/>
  <c r="AZ2069" i="1"/>
  <c r="AZ2068" i="1"/>
  <c r="AZ2067" i="1"/>
  <c r="AZ2066" i="1"/>
  <c r="AZ2065" i="1"/>
  <c r="AZ2064" i="1"/>
  <c r="AZ2063" i="1"/>
  <c r="AZ2062" i="1"/>
  <c r="AZ2061" i="1"/>
  <c r="AZ2060" i="1"/>
  <c r="AZ2059" i="1"/>
  <c r="AZ2058" i="1"/>
  <c r="AZ2057" i="1"/>
  <c r="AZ2056" i="1"/>
  <c r="AZ2055" i="1"/>
  <c r="AZ2054" i="1"/>
  <c r="AZ2053" i="1"/>
  <c r="AZ2052" i="1"/>
  <c r="AZ2051" i="1"/>
  <c r="AZ2050" i="1"/>
  <c r="AZ2049" i="1"/>
  <c r="AZ2048" i="1"/>
  <c r="AZ2047" i="1"/>
  <c r="AZ2046" i="1"/>
  <c r="AZ2045" i="1"/>
  <c r="AZ2044" i="1"/>
  <c r="AZ2043" i="1"/>
  <c r="AZ2042" i="1"/>
  <c r="AZ2041" i="1"/>
  <c r="AZ2040" i="1"/>
  <c r="AZ2039" i="1"/>
  <c r="AZ2038" i="1"/>
  <c r="AZ2037" i="1"/>
  <c r="AZ2036" i="1"/>
  <c r="AZ2035" i="1"/>
  <c r="AZ2034" i="1"/>
  <c r="AZ2033" i="1"/>
  <c r="AZ2032" i="1"/>
  <c r="AZ2031" i="1"/>
  <c r="AZ2030" i="1"/>
  <c r="AZ2029" i="1"/>
  <c r="AZ2028" i="1"/>
  <c r="AZ2027" i="1"/>
  <c r="AZ2026" i="1"/>
  <c r="AZ2025" i="1"/>
  <c r="AZ2024" i="1"/>
  <c r="AZ2023" i="1"/>
  <c r="AZ2022" i="1"/>
  <c r="AZ2021" i="1"/>
  <c r="AZ2020" i="1"/>
  <c r="AZ2019" i="1"/>
  <c r="AZ2018" i="1"/>
  <c r="AZ2017" i="1"/>
  <c r="AZ2016" i="1"/>
  <c r="AZ2015" i="1"/>
  <c r="AZ2014" i="1"/>
  <c r="AZ2013" i="1"/>
  <c r="AZ2012" i="1"/>
  <c r="AZ2011" i="1"/>
  <c r="AZ2010" i="1"/>
  <c r="AZ2009" i="1"/>
  <c r="AZ2008" i="1"/>
  <c r="AZ2007" i="1"/>
  <c r="AZ2006" i="1"/>
  <c r="AZ2005" i="1"/>
  <c r="AZ2004" i="1"/>
  <c r="AZ2003" i="1"/>
  <c r="AZ2002" i="1"/>
  <c r="AZ2001" i="1"/>
  <c r="AZ2000" i="1"/>
  <c r="AZ1999" i="1"/>
  <c r="AZ1998" i="1"/>
  <c r="AZ1997" i="1"/>
  <c r="AZ1996" i="1"/>
  <c r="AZ1995" i="1"/>
  <c r="AZ1994" i="1"/>
  <c r="AZ1993" i="1"/>
  <c r="AZ1992" i="1"/>
  <c r="AZ1991" i="1"/>
  <c r="AZ1990" i="1"/>
  <c r="AZ1989" i="1"/>
  <c r="AZ1988" i="1"/>
  <c r="AZ1987" i="1"/>
  <c r="AZ1986" i="1"/>
  <c r="AZ1985" i="1"/>
  <c r="AZ1984" i="1"/>
  <c r="AZ1983" i="1"/>
  <c r="AZ1982" i="1"/>
  <c r="AZ1981" i="1"/>
  <c r="AZ1980" i="1"/>
  <c r="AZ1979" i="1"/>
  <c r="AZ1978" i="1"/>
  <c r="AZ1977" i="1"/>
  <c r="AZ1976" i="1"/>
  <c r="AZ1975" i="1"/>
  <c r="AZ1974" i="1"/>
  <c r="AZ1973" i="1"/>
  <c r="AZ1972" i="1"/>
  <c r="AZ1971" i="1"/>
  <c r="AZ1970" i="1"/>
  <c r="AZ1969" i="1"/>
  <c r="AZ1968" i="1"/>
  <c r="AZ1967" i="1"/>
  <c r="AZ1966" i="1"/>
  <c r="AZ1965" i="1"/>
  <c r="AZ1964" i="1"/>
  <c r="AZ1963" i="1"/>
  <c r="AZ1962" i="1"/>
  <c r="AZ1961" i="1"/>
  <c r="AZ1960" i="1"/>
  <c r="AZ1959" i="1"/>
  <c r="AZ1958" i="1"/>
  <c r="AZ1957" i="1"/>
  <c r="AZ1956" i="1"/>
  <c r="AZ1955" i="1"/>
  <c r="AZ1954" i="1"/>
  <c r="AZ1953" i="1"/>
  <c r="AZ1952" i="1"/>
  <c r="AZ1951" i="1"/>
  <c r="AZ1950" i="1"/>
  <c r="AZ1949" i="1"/>
  <c r="AZ1948" i="1"/>
  <c r="AZ1947" i="1"/>
  <c r="AZ1946" i="1"/>
  <c r="AZ1945" i="1"/>
  <c r="AZ1944" i="1"/>
  <c r="AZ1943" i="1"/>
  <c r="AZ1942" i="1"/>
  <c r="AZ1941" i="1"/>
  <c r="AZ1940" i="1"/>
  <c r="AZ1939" i="1"/>
  <c r="AZ1938" i="1"/>
  <c r="AZ1937" i="1"/>
  <c r="AZ1936" i="1"/>
  <c r="AZ1935" i="1"/>
  <c r="AZ1934" i="1"/>
  <c r="AZ1933" i="1"/>
  <c r="AZ1932" i="1"/>
  <c r="AZ1931" i="1"/>
  <c r="AZ1930" i="1"/>
  <c r="AZ1929" i="1"/>
  <c r="AZ1928" i="1"/>
  <c r="AZ1927" i="1"/>
  <c r="AZ1926" i="1"/>
  <c r="AZ1925" i="1"/>
  <c r="AZ1924" i="1"/>
  <c r="AZ1923" i="1"/>
  <c r="AZ1922" i="1"/>
  <c r="AZ1921" i="1"/>
  <c r="AZ1920" i="1"/>
  <c r="AZ1919" i="1"/>
  <c r="AZ1918" i="1"/>
  <c r="AZ1917" i="1"/>
  <c r="AZ1916" i="1"/>
  <c r="AZ1915" i="1"/>
  <c r="AZ1914" i="1"/>
  <c r="AZ1913" i="1"/>
  <c r="AZ1912" i="1"/>
  <c r="AZ1911" i="1"/>
  <c r="AZ1910" i="1"/>
  <c r="AZ1909" i="1"/>
  <c r="AZ1908" i="1"/>
  <c r="AZ1907" i="1"/>
  <c r="AZ1906" i="1"/>
  <c r="AZ1905" i="1"/>
  <c r="AZ1904" i="1"/>
  <c r="AZ1903" i="1"/>
  <c r="AZ1902" i="1"/>
  <c r="AZ1901" i="1"/>
  <c r="AZ1900" i="1"/>
  <c r="AZ1899" i="1"/>
  <c r="AZ1898" i="1"/>
  <c r="AZ1897" i="1"/>
  <c r="AZ1896" i="1"/>
  <c r="AZ1895" i="1"/>
  <c r="AZ1894" i="1"/>
  <c r="AZ1893" i="1"/>
  <c r="AZ1892" i="1"/>
  <c r="AZ1891" i="1"/>
  <c r="AZ1890" i="1"/>
  <c r="AZ1889" i="1"/>
  <c r="AZ1888" i="1"/>
  <c r="AZ1887" i="1"/>
  <c r="AZ1886" i="1"/>
  <c r="AZ1885" i="1"/>
  <c r="AZ1884" i="1"/>
  <c r="AZ1883" i="1"/>
  <c r="AZ1882" i="1"/>
  <c r="AZ1881" i="1"/>
  <c r="AZ1880" i="1"/>
  <c r="AZ1879" i="1"/>
  <c r="AZ1878" i="1"/>
  <c r="AZ1877" i="1"/>
  <c r="AZ1876" i="1"/>
  <c r="AZ1875" i="1"/>
  <c r="AZ1874" i="1"/>
  <c r="AZ1873" i="1"/>
  <c r="AZ1872" i="1"/>
  <c r="AZ1871" i="1"/>
  <c r="AZ1870" i="1"/>
  <c r="AZ1869" i="1"/>
  <c r="AZ1868" i="1"/>
  <c r="AZ1867" i="1"/>
  <c r="AZ1866" i="1"/>
  <c r="AZ1865" i="1"/>
  <c r="AZ1864" i="1"/>
  <c r="AZ1863" i="1"/>
  <c r="AZ1862" i="1"/>
  <c r="AZ1861" i="1"/>
  <c r="AZ1860" i="1"/>
  <c r="AZ1859" i="1"/>
  <c r="AZ1858" i="1"/>
  <c r="AZ1857" i="1"/>
  <c r="AZ1856" i="1"/>
  <c r="AZ1855" i="1"/>
  <c r="AZ1854" i="1"/>
  <c r="AZ1853" i="1"/>
  <c r="AZ1852" i="1"/>
  <c r="AZ1851" i="1"/>
  <c r="AZ1850" i="1"/>
  <c r="AZ1849" i="1"/>
  <c r="AZ1848" i="1"/>
  <c r="AZ1847" i="1"/>
  <c r="AZ1846" i="1"/>
  <c r="AZ1845" i="1"/>
  <c r="AZ1844" i="1"/>
  <c r="AZ1843" i="1"/>
  <c r="AZ1842" i="1"/>
  <c r="AZ1841" i="1"/>
  <c r="AZ1840" i="1"/>
  <c r="AZ1839" i="1"/>
  <c r="AZ1838" i="1"/>
  <c r="AZ1837" i="1"/>
  <c r="AZ1836" i="1"/>
  <c r="AZ1835" i="1"/>
  <c r="AZ1834" i="1"/>
  <c r="AZ1833" i="1"/>
  <c r="AZ1832" i="1"/>
  <c r="AZ1831" i="1"/>
  <c r="AZ1830" i="1"/>
  <c r="AZ1829" i="1"/>
  <c r="AZ1828" i="1"/>
  <c r="AZ1827" i="1"/>
  <c r="AZ1826" i="1"/>
  <c r="AZ1825" i="1"/>
  <c r="AZ1824" i="1"/>
  <c r="AZ1823" i="1"/>
  <c r="AZ1822" i="1"/>
  <c r="AZ1821" i="1"/>
  <c r="AZ1820" i="1"/>
  <c r="AZ1819" i="1"/>
  <c r="AZ1818" i="1"/>
  <c r="AZ1817" i="1"/>
  <c r="AZ1816" i="1"/>
  <c r="AZ1815" i="1"/>
  <c r="AZ1814" i="1"/>
  <c r="AZ1813" i="1"/>
  <c r="AZ1812" i="1"/>
  <c r="AZ1811" i="1"/>
  <c r="AZ1810" i="1"/>
  <c r="AZ1809" i="1"/>
  <c r="AZ1808" i="1"/>
  <c r="AZ1807" i="1"/>
  <c r="AZ1806" i="1"/>
  <c r="AZ1805" i="1"/>
  <c r="AZ1804" i="1"/>
  <c r="AZ1803" i="1"/>
  <c r="AZ1802" i="1"/>
  <c r="AZ1801" i="1"/>
  <c r="AZ1800" i="1"/>
  <c r="AZ1799" i="1"/>
  <c r="AZ1798" i="1"/>
  <c r="AZ1797" i="1"/>
  <c r="AZ1796" i="1"/>
  <c r="AZ1795" i="1"/>
  <c r="AZ1794" i="1"/>
  <c r="AZ1793" i="1"/>
  <c r="AZ1792" i="1"/>
  <c r="AZ1791" i="1"/>
  <c r="AZ1790" i="1"/>
  <c r="AZ1789" i="1"/>
  <c r="AZ1788" i="1"/>
  <c r="AZ1787" i="1"/>
  <c r="AZ1786" i="1"/>
  <c r="AZ1785" i="1"/>
  <c r="AZ1784" i="1"/>
  <c r="AZ1783" i="1"/>
  <c r="AZ1782" i="1"/>
  <c r="AZ1781" i="1"/>
  <c r="AZ1780" i="1"/>
  <c r="AZ1779" i="1"/>
  <c r="AZ1778" i="1"/>
  <c r="AZ1777" i="1"/>
  <c r="AZ1776" i="1"/>
  <c r="AZ1775" i="1"/>
  <c r="AZ1774" i="1"/>
  <c r="AZ1773" i="1"/>
  <c r="AZ1772" i="1"/>
  <c r="AZ1771" i="1"/>
  <c r="AZ1770" i="1"/>
  <c r="AZ1769" i="1"/>
  <c r="AZ1768" i="1"/>
  <c r="AZ1767" i="1"/>
  <c r="AZ1766" i="1"/>
  <c r="AZ1765" i="1"/>
  <c r="AZ1764" i="1"/>
  <c r="AZ1763" i="1"/>
  <c r="AZ1762" i="1"/>
  <c r="AZ1761" i="1"/>
  <c r="AZ1760" i="1"/>
  <c r="AZ1759" i="1"/>
  <c r="AZ1758" i="1"/>
  <c r="AZ1757" i="1"/>
  <c r="AZ1756" i="1"/>
  <c r="AZ1755" i="1"/>
  <c r="AZ1754" i="1"/>
  <c r="AZ1753" i="1"/>
  <c r="AZ1752" i="1"/>
  <c r="AZ1751" i="1"/>
  <c r="AZ1750" i="1"/>
  <c r="AZ1749" i="1"/>
  <c r="AZ1748" i="1"/>
  <c r="AZ1747" i="1"/>
  <c r="AZ1746" i="1"/>
  <c r="AZ1745" i="1"/>
  <c r="AZ1744" i="1"/>
  <c r="AZ1743" i="1"/>
  <c r="AZ1742" i="1"/>
  <c r="AZ1741" i="1"/>
  <c r="AZ1740" i="1"/>
  <c r="AZ1739" i="1"/>
  <c r="AZ1738" i="1"/>
  <c r="AZ1737" i="1"/>
  <c r="AZ1736" i="1"/>
  <c r="AZ1735" i="1"/>
  <c r="AZ1734" i="1"/>
  <c r="AZ1733" i="1"/>
  <c r="AZ1732" i="1"/>
  <c r="AZ1731" i="1"/>
  <c r="AZ1730" i="1"/>
  <c r="AZ1729" i="1"/>
  <c r="AZ1728" i="1"/>
  <c r="AZ1727" i="1"/>
  <c r="AZ1726" i="1"/>
  <c r="AZ1725" i="1"/>
  <c r="AZ1724" i="1"/>
  <c r="AZ1723" i="1"/>
  <c r="AZ1722" i="1"/>
  <c r="AZ1721" i="1"/>
  <c r="AZ1720" i="1"/>
  <c r="AZ1719" i="1"/>
  <c r="AZ1718" i="1"/>
  <c r="AZ1717" i="1"/>
  <c r="AZ1716" i="1"/>
  <c r="AZ1715" i="1"/>
  <c r="AZ1714" i="1"/>
  <c r="AZ1713" i="1"/>
  <c r="AZ1712" i="1"/>
  <c r="AZ1711" i="1"/>
  <c r="AZ1710" i="1"/>
  <c r="AZ1709" i="1"/>
  <c r="AZ1708" i="1"/>
  <c r="AZ1707" i="1"/>
  <c r="AZ1706" i="1"/>
  <c r="AZ1705" i="1"/>
  <c r="AZ1704" i="1"/>
  <c r="AZ1703" i="1"/>
  <c r="AZ1702" i="1"/>
  <c r="AZ1701" i="1"/>
  <c r="AZ1700" i="1"/>
  <c r="AZ1699" i="1"/>
  <c r="AZ1698" i="1"/>
  <c r="AZ1697" i="1"/>
  <c r="AZ1696" i="1"/>
  <c r="AZ1695" i="1"/>
  <c r="AZ1694" i="1"/>
  <c r="AZ1693" i="1"/>
  <c r="AZ1692" i="1"/>
  <c r="AZ1691" i="1"/>
  <c r="AZ1690" i="1"/>
  <c r="AZ1689" i="1"/>
  <c r="AZ1688" i="1"/>
  <c r="AZ1687" i="1"/>
  <c r="AZ1686" i="1"/>
  <c r="AZ1685" i="1"/>
  <c r="AZ1684" i="1"/>
  <c r="AZ1683" i="1"/>
  <c r="AZ1682" i="1"/>
  <c r="AZ1681" i="1"/>
  <c r="AZ1680" i="1"/>
  <c r="AZ1679" i="1"/>
  <c r="AZ1678" i="1"/>
  <c r="AZ1677" i="1"/>
  <c r="AZ1676" i="1"/>
  <c r="AZ1675" i="1"/>
  <c r="AZ1674" i="1"/>
  <c r="AZ1673" i="1"/>
  <c r="AZ1672" i="1"/>
  <c r="AZ1671" i="1"/>
  <c r="AZ1670" i="1"/>
  <c r="AZ1669" i="1"/>
  <c r="AZ1668" i="1"/>
  <c r="AZ1667" i="1"/>
  <c r="AZ1666" i="1"/>
  <c r="AZ1665" i="1"/>
  <c r="AZ1664" i="1"/>
  <c r="AZ1663" i="1"/>
  <c r="AZ1662" i="1"/>
  <c r="AZ1661" i="1"/>
  <c r="AZ1660" i="1"/>
  <c r="AZ1659" i="1"/>
  <c r="AZ1658" i="1"/>
  <c r="AZ1657" i="1"/>
  <c r="AZ1656" i="1"/>
  <c r="AZ1655" i="1"/>
  <c r="AZ1654" i="1"/>
  <c r="AZ1653" i="1"/>
  <c r="AZ1652" i="1"/>
  <c r="AZ1651" i="1"/>
  <c r="AZ1650" i="1"/>
  <c r="AZ1649" i="1"/>
  <c r="AZ1648" i="1"/>
  <c r="AZ1647" i="1"/>
  <c r="AZ1646" i="1"/>
  <c r="AZ1645" i="1"/>
  <c r="AZ1644" i="1"/>
  <c r="AZ1643" i="1"/>
  <c r="AZ1642" i="1"/>
  <c r="AZ1641" i="1"/>
  <c r="AZ1640" i="1"/>
  <c r="AZ1639" i="1"/>
  <c r="AZ1638" i="1"/>
  <c r="AZ1637" i="1"/>
  <c r="AZ1636" i="1"/>
  <c r="AZ1635" i="1"/>
  <c r="AZ1634" i="1"/>
  <c r="AZ1633" i="1"/>
  <c r="AZ1632" i="1"/>
  <c r="AZ1631" i="1"/>
  <c r="AZ1630" i="1"/>
  <c r="AZ1629" i="1"/>
  <c r="AZ1628" i="1"/>
  <c r="AZ1627" i="1"/>
  <c r="AZ1626" i="1"/>
  <c r="AZ1625" i="1"/>
  <c r="AZ1624" i="1"/>
  <c r="AZ1623" i="1"/>
  <c r="AZ1622" i="1"/>
  <c r="AZ1621" i="1"/>
  <c r="AZ1620" i="1"/>
  <c r="AZ1619" i="1"/>
  <c r="AZ1618" i="1"/>
  <c r="AZ1617" i="1"/>
  <c r="AZ1616" i="1"/>
  <c r="AZ1615" i="1"/>
  <c r="AZ1614" i="1"/>
  <c r="AZ1613" i="1"/>
  <c r="AZ1612" i="1"/>
  <c r="AZ1611" i="1"/>
  <c r="AZ1610" i="1"/>
  <c r="AZ1609" i="1"/>
  <c r="AZ1608" i="1"/>
  <c r="AZ1607" i="1"/>
  <c r="AZ1606" i="1"/>
  <c r="AZ1605" i="1"/>
  <c r="AZ1604" i="1"/>
  <c r="AZ1603" i="1"/>
  <c r="AZ1602" i="1"/>
  <c r="AZ1601" i="1"/>
  <c r="AZ1600" i="1"/>
  <c r="AZ1599" i="1"/>
  <c r="AZ1598" i="1"/>
  <c r="AZ1597" i="1"/>
  <c r="AZ1596" i="1"/>
  <c r="AZ1595" i="1"/>
  <c r="AZ1594" i="1"/>
  <c r="AZ1593" i="1"/>
  <c r="AZ1592" i="1"/>
  <c r="AZ1591" i="1"/>
  <c r="AZ1590" i="1"/>
  <c r="AZ1589" i="1"/>
  <c r="AZ1588" i="1"/>
  <c r="AZ1587" i="1"/>
  <c r="AZ1586" i="1"/>
  <c r="AZ1585" i="1"/>
  <c r="AZ1584" i="1"/>
  <c r="AZ1583" i="1"/>
  <c r="AZ1582" i="1"/>
  <c r="AZ1581" i="1"/>
  <c r="AZ1580" i="1"/>
  <c r="AZ1579" i="1"/>
  <c r="AZ1578" i="1"/>
  <c r="AZ1577" i="1"/>
  <c r="AZ1576" i="1"/>
  <c r="AZ1575" i="1"/>
  <c r="AZ1574" i="1"/>
  <c r="AZ1573" i="1"/>
  <c r="AZ1572" i="1"/>
  <c r="AZ1571" i="1"/>
  <c r="AZ1570" i="1"/>
  <c r="AZ1569" i="1"/>
  <c r="AZ1568" i="1"/>
  <c r="AZ1567" i="1"/>
  <c r="AZ1566" i="1"/>
  <c r="AZ1565" i="1"/>
  <c r="AZ1564" i="1"/>
  <c r="AZ1563" i="1"/>
  <c r="AZ1562" i="1"/>
  <c r="AZ1561" i="1"/>
  <c r="AZ1560" i="1"/>
  <c r="AZ1559" i="1"/>
  <c r="AZ1558" i="1"/>
  <c r="AZ1557" i="1"/>
  <c r="AZ1556" i="1"/>
  <c r="AZ1555" i="1"/>
  <c r="AZ1554" i="1"/>
  <c r="AZ1553" i="1"/>
  <c r="AZ1552" i="1"/>
  <c r="AZ1551" i="1"/>
  <c r="AZ1550" i="1"/>
  <c r="AZ1549" i="1"/>
  <c r="AZ1548" i="1"/>
  <c r="AZ1547" i="1"/>
  <c r="AZ1546" i="1"/>
  <c r="AZ1545" i="1"/>
  <c r="AZ1544" i="1"/>
  <c r="AZ1543" i="1"/>
  <c r="AZ1542" i="1"/>
  <c r="AZ1541" i="1"/>
  <c r="AZ1540" i="1"/>
  <c r="AZ1539" i="1"/>
  <c r="AZ1538" i="1"/>
  <c r="AZ1537" i="1"/>
  <c r="AZ1536" i="1"/>
  <c r="AZ1535" i="1"/>
  <c r="AZ1534" i="1"/>
  <c r="AZ1533" i="1"/>
  <c r="AZ1532" i="1"/>
  <c r="AZ1531" i="1"/>
  <c r="AZ1530" i="1"/>
  <c r="AZ1529" i="1"/>
  <c r="AZ1528" i="1"/>
  <c r="AZ1527" i="1"/>
  <c r="AZ1526" i="1"/>
  <c r="AZ1525" i="1"/>
  <c r="AZ1524" i="1"/>
  <c r="AZ1523" i="1"/>
  <c r="AZ1522" i="1"/>
  <c r="AZ1521" i="1"/>
  <c r="AZ1520" i="1"/>
  <c r="AZ1519" i="1"/>
  <c r="AZ1518" i="1"/>
  <c r="AZ1517" i="1"/>
  <c r="AZ1516" i="1"/>
  <c r="AZ1515" i="1"/>
  <c r="AZ1514" i="1"/>
  <c r="AZ1513" i="1"/>
  <c r="AZ1512" i="1"/>
  <c r="AZ1511" i="1"/>
  <c r="AZ1510" i="1"/>
  <c r="AZ1509" i="1"/>
  <c r="AZ1508" i="1"/>
  <c r="AZ1507" i="1"/>
  <c r="AZ1506" i="1"/>
  <c r="AZ1505" i="1"/>
  <c r="AZ1504" i="1"/>
  <c r="AZ1503" i="1"/>
  <c r="AZ1502" i="1"/>
  <c r="AZ1501" i="1"/>
  <c r="AZ1500" i="1"/>
  <c r="AZ1499" i="1"/>
  <c r="AZ1498" i="1"/>
  <c r="AZ1497" i="1"/>
  <c r="AZ1496" i="1"/>
  <c r="AZ1495" i="1"/>
  <c r="AZ1494" i="1"/>
  <c r="AZ1493" i="1"/>
  <c r="AZ1492" i="1"/>
  <c r="AZ1491" i="1"/>
  <c r="AZ1490" i="1"/>
  <c r="AZ1489" i="1"/>
  <c r="AZ1488" i="1"/>
  <c r="AZ1487" i="1"/>
  <c r="AZ1486" i="1"/>
  <c r="AZ1485" i="1"/>
  <c r="AZ1484" i="1"/>
  <c r="AZ1483" i="1"/>
  <c r="AZ1482" i="1"/>
  <c r="AZ1481" i="1"/>
  <c r="AZ1480" i="1"/>
  <c r="AZ1479" i="1"/>
  <c r="AZ1478" i="1"/>
  <c r="AZ1477" i="1"/>
  <c r="AZ1476" i="1"/>
  <c r="AZ1475" i="1"/>
  <c r="AZ1474" i="1"/>
  <c r="AZ1473" i="1"/>
  <c r="AZ1472" i="1"/>
  <c r="AZ1471" i="1"/>
  <c r="AZ1470" i="1"/>
  <c r="AZ1469" i="1"/>
  <c r="AZ1468" i="1"/>
  <c r="AZ1467" i="1"/>
  <c r="AZ1466" i="1"/>
  <c r="AZ1465" i="1"/>
  <c r="AZ1464" i="1"/>
  <c r="AZ1463" i="1"/>
  <c r="AZ1462" i="1"/>
  <c r="AZ1461" i="1"/>
  <c r="AZ1460" i="1"/>
  <c r="AZ1459" i="1"/>
  <c r="AZ1458" i="1"/>
  <c r="AZ1457" i="1"/>
  <c r="AZ1456" i="1"/>
  <c r="AZ1455" i="1"/>
  <c r="AZ1454" i="1"/>
  <c r="AZ1453" i="1"/>
  <c r="AZ1452" i="1"/>
  <c r="AZ1451" i="1"/>
  <c r="AZ1450" i="1"/>
  <c r="AZ1449" i="1"/>
  <c r="AZ1448" i="1"/>
  <c r="AZ1447" i="1"/>
  <c r="AZ1446" i="1"/>
  <c r="AZ1445" i="1"/>
  <c r="AZ1444" i="1"/>
  <c r="AZ1443" i="1"/>
  <c r="AZ1442" i="1"/>
  <c r="AZ1441" i="1"/>
  <c r="AZ1440" i="1"/>
  <c r="AZ1439" i="1"/>
  <c r="AZ1438" i="1"/>
  <c r="AZ1437" i="1"/>
  <c r="AZ1436" i="1"/>
  <c r="AZ1435" i="1"/>
  <c r="AZ1434" i="1"/>
  <c r="AZ1433" i="1"/>
  <c r="AZ1432" i="1"/>
  <c r="AZ1431" i="1"/>
  <c r="AZ1430" i="1"/>
  <c r="AZ1429" i="1"/>
  <c r="AZ1428" i="1"/>
  <c r="AZ1427" i="1"/>
  <c r="AZ1426" i="1"/>
  <c r="AZ1425" i="1"/>
  <c r="AZ1424" i="1"/>
  <c r="AZ1423" i="1"/>
  <c r="AZ1422" i="1"/>
  <c r="AZ1421" i="1"/>
  <c r="AZ1420" i="1"/>
  <c r="AZ1419" i="1"/>
  <c r="AZ1418" i="1"/>
  <c r="AZ1417" i="1"/>
  <c r="AZ1416" i="1"/>
  <c r="AZ1415" i="1"/>
  <c r="AZ1414" i="1"/>
  <c r="AZ1413" i="1"/>
  <c r="AZ1412" i="1"/>
  <c r="AZ1411" i="1"/>
  <c r="AZ1410" i="1"/>
  <c r="AZ1409" i="1"/>
  <c r="AZ1408" i="1"/>
  <c r="AZ1407" i="1"/>
  <c r="AZ1406" i="1"/>
  <c r="AZ1405" i="1"/>
  <c r="AZ1404" i="1"/>
  <c r="AZ1403" i="1"/>
  <c r="AZ1402" i="1"/>
  <c r="AZ1401" i="1"/>
  <c r="AZ1400" i="1"/>
  <c r="AZ1399" i="1"/>
  <c r="AZ1398" i="1"/>
  <c r="AZ1397" i="1"/>
  <c r="AZ1396" i="1"/>
  <c r="AZ1395" i="1"/>
  <c r="AZ1394" i="1"/>
  <c r="AZ1393" i="1"/>
  <c r="AZ1392" i="1"/>
  <c r="AZ1391" i="1"/>
  <c r="AZ1390" i="1"/>
  <c r="AZ1389" i="1"/>
  <c r="AZ1388" i="1"/>
  <c r="AZ1387" i="1"/>
  <c r="AZ1386" i="1"/>
  <c r="AZ1385" i="1"/>
  <c r="AZ1384" i="1"/>
  <c r="AZ1383" i="1"/>
  <c r="AZ1382" i="1"/>
  <c r="AZ1381" i="1"/>
  <c r="AZ1380" i="1"/>
  <c r="AZ1379" i="1"/>
  <c r="AZ1378" i="1"/>
  <c r="AZ1377" i="1"/>
  <c r="AZ1376" i="1"/>
  <c r="AZ1375" i="1"/>
  <c r="AZ1374" i="1"/>
  <c r="AZ1373" i="1"/>
  <c r="AZ1372" i="1"/>
  <c r="AZ1371" i="1"/>
  <c r="AZ1370" i="1"/>
  <c r="AZ1369" i="1"/>
  <c r="AZ1368" i="1"/>
  <c r="AZ1367" i="1"/>
  <c r="AZ1366" i="1"/>
  <c r="AZ1365" i="1"/>
  <c r="AZ1364" i="1"/>
  <c r="AZ1363" i="1"/>
  <c r="AZ1362" i="1"/>
  <c r="AZ1361" i="1"/>
  <c r="AZ1360" i="1"/>
  <c r="AZ1359" i="1"/>
  <c r="AZ1358" i="1"/>
  <c r="AZ1357" i="1"/>
  <c r="AZ1356" i="1"/>
  <c r="AZ1355" i="1"/>
  <c r="AZ1354" i="1"/>
  <c r="AZ1353" i="1"/>
  <c r="AZ1352" i="1"/>
  <c r="AZ1351" i="1"/>
  <c r="AZ1350" i="1"/>
  <c r="AZ1349" i="1"/>
  <c r="AZ1348" i="1"/>
  <c r="AZ1347" i="1"/>
  <c r="AZ1346" i="1"/>
  <c r="AZ1345" i="1"/>
  <c r="AZ1344" i="1"/>
  <c r="AZ1343" i="1"/>
  <c r="AZ1342" i="1"/>
  <c r="AZ1341" i="1"/>
  <c r="AZ1340" i="1"/>
  <c r="AZ1339" i="1"/>
  <c r="AZ1338" i="1"/>
  <c r="AZ1337" i="1"/>
  <c r="AZ1336" i="1"/>
  <c r="AZ1335" i="1"/>
  <c r="AZ1334" i="1"/>
  <c r="AZ1333" i="1"/>
  <c r="AZ1332" i="1"/>
  <c r="AZ1331" i="1"/>
  <c r="AZ1330" i="1"/>
  <c r="AZ1329" i="1"/>
  <c r="AZ1328" i="1"/>
  <c r="AZ1327" i="1"/>
  <c r="AZ1326" i="1"/>
  <c r="AZ1325" i="1"/>
  <c r="AZ1324" i="1"/>
  <c r="AZ1323" i="1"/>
  <c r="AZ1322" i="1"/>
  <c r="AZ1321" i="1"/>
  <c r="AZ1320" i="1"/>
  <c r="AZ1319" i="1"/>
  <c r="AZ1318" i="1"/>
  <c r="AZ1317" i="1"/>
  <c r="AZ1316" i="1"/>
  <c r="AZ1315" i="1"/>
  <c r="AZ1314" i="1"/>
  <c r="AZ1313" i="1"/>
  <c r="AZ1312" i="1"/>
  <c r="AZ1311" i="1"/>
  <c r="AZ1310" i="1"/>
  <c r="AZ1309" i="1"/>
  <c r="AZ1308" i="1"/>
  <c r="AZ1307" i="1"/>
  <c r="AZ1306" i="1"/>
  <c r="AZ1305" i="1"/>
  <c r="AZ1304" i="1"/>
  <c r="AZ1303" i="1"/>
  <c r="AZ1302" i="1"/>
  <c r="AZ1301" i="1"/>
  <c r="AZ1300" i="1"/>
  <c r="AZ1299" i="1"/>
  <c r="AZ1298" i="1"/>
  <c r="AZ1297" i="1"/>
  <c r="AZ1296" i="1"/>
  <c r="AZ1295" i="1"/>
  <c r="AZ1294" i="1"/>
  <c r="AZ1293" i="1"/>
  <c r="AZ1292" i="1"/>
  <c r="AZ1291" i="1"/>
  <c r="AZ1290" i="1"/>
  <c r="AZ1289" i="1"/>
  <c r="AZ1288" i="1"/>
  <c r="AZ1287" i="1"/>
  <c r="AZ1286" i="1"/>
  <c r="AZ1285" i="1"/>
  <c r="AZ1284" i="1"/>
  <c r="AZ1283" i="1"/>
  <c r="AZ1282" i="1"/>
  <c r="AZ1281" i="1"/>
  <c r="AZ1280" i="1"/>
  <c r="AZ1279" i="1"/>
  <c r="AZ1278" i="1"/>
  <c r="AZ1277" i="1"/>
  <c r="AZ1276" i="1"/>
  <c r="AZ1275" i="1"/>
  <c r="AZ1274" i="1"/>
  <c r="AZ1273" i="1"/>
  <c r="AZ1272" i="1"/>
  <c r="AZ1271" i="1"/>
  <c r="AZ1270" i="1"/>
  <c r="AZ1269" i="1"/>
  <c r="AZ1268" i="1"/>
  <c r="AZ1267" i="1"/>
  <c r="AZ1266" i="1"/>
  <c r="AZ1265" i="1"/>
  <c r="AZ1264" i="1"/>
  <c r="AZ1263" i="1"/>
  <c r="AZ1262" i="1"/>
  <c r="AZ1261" i="1"/>
  <c r="AZ1260" i="1"/>
  <c r="AZ1259" i="1"/>
  <c r="AZ1258" i="1"/>
  <c r="AZ1257" i="1"/>
  <c r="AZ1256" i="1"/>
  <c r="AZ1255" i="1"/>
  <c r="AZ1254" i="1"/>
  <c r="AZ1253" i="1"/>
  <c r="AZ1252" i="1"/>
  <c r="AZ1251" i="1"/>
  <c r="AZ1250" i="1"/>
  <c r="AZ1249" i="1"/>
  <c r="AZ1248" i="1"/>
  <c r="AZ1247" i="1"/>
  <c r="AZ1246" i="1"/>
  <c r="AZ1245" i="1"/>
  <c r="AZ1244" i="1"/>
  <c r="AZ1243" i="1"/>
  <c r="AZ1242" i="1"/>
  <c r="AZ1241" i="1"/>
  <c r="AZ1240" i="1"/>
  <c r="AZ1239" i="1"/>
  <c r="AZ1238" i="1"/>
  <c r="AZ1237" i="1"/>
  <c r="AZ1236" i="1"/>
  <c r="AZ1235" i="1"/>
  <c r="AZ1234" i="1"/>
  <c r="AZ1233" i="1"/>
  <c r="AZ1232" i="1"/>
  <c r="AZ1231" i="1"/>
  <c r="AZ1230" i="1"/>
  <c r="AZ1229" i="1"/>
  <c r="AZ1228" i="1"/>
  <c r="AZ1227" i="1"/>
  <c r="AZ1226" i="1"/>
  <c r="AZ1225" i="1"/>
  <c r="AZ1224" i="1"/>
  <c r="AZ1223" i="1"/>
  <c r="AZ1222" i="1"/>
  <c r="AZ1221" i="1"/>
  <c r="AZ1220" i="1"/>
  <c r="AZ1219" i="1"/>
  <c r="AZ1218" i="1"/>
  <c r="AZ1217" i="1"/>
  <c r="AZ1216" i="1"/>
  <c r="AZ1215" i="1"/>
  <c r="AZ1214" i="1"/>
  <c r="AZ1213" i="1"/>
  <c r="AZ1212" i="1"/>
  <c r="AZ1211" i="1"/>
  <c r="AZ1210" i="1"/>
  <c r="AZ1209" i="1"/>
  <c r="AZ1208" i="1"/>
  <c r="AZ1207" i="1"/>
  <c r="AZ1206" i="1"/>
  <c r="AZ1205" i="1"/>
  <c r="AZ1204" i="1"/>
  <c r="AZ1203" i="1"/>
  <c r="AZ1202" i="1"/>
  <c r="AZ1201" i="1"/>
  <c r="AZ1200" i="1"/>
  <c r="AZ1199" i="1"/>
  <c r="AZ1198" i="1"/>
  <c r="AZ1197" i="1"/>
  <c r="AZ1196" i="1"/>
  <c r="AZ1195" i="1"/>
  <c r="AZ1194" i="1"/>
  <c r="AZ1193" i="1"/>
  <c r="AZ1192" i="1"/>
  <c r="AZ1191" i="1"/>
  <c r="AZ1190" i="1"/>
  <c r="AZ1189" i="1"/>
  <c r="AZ1188" i="1"/>
  <c r="AZ1187" i="1"/>
  <c r="AZ1186" i="1"/>
  <c r="AZ1185" i="1"/>
  <c r="AZ1184" i="1"/>
  <c r="AZ1183" i="1"/>
  <c r="AZ1182" i="1"/>
  <c r="AZ1181" i="1"/>
  <c r="AZ1180" i="1"/>
  <c r="AZ1179" i="1"/>
  <c r="AZ1178" i="1"/>
  <c r="AZ1177" i="1"/>
  <c r="AZ1176" i="1"/>
  <c r="AZ1175" i="1"/>
  <c r="AZ1174" i="1"/>
  <c r="AZ1173" i="1"/>
  <c r="AZ1172" i="1"/>
  <c r="AZ1171" i="1"/>
  <c r="AZ1170" i="1"/>
  <c r="AZ1169" i="1"/>
  <c r="AZ1168" i="1"/>
  <c r="AZ1167" i="1"/>
  <c r="AZ1166" i="1"/>
  <c r="AZ1165" i="1"/>
  <c r="AZ1164" i="1"/>
  <c r="AZ1163" i="1"/>
  <c r="AZ1162" i="1"/>
  <c r="AZ1161" i="1"/>
  <c r="AZ1160" i="1"/>
  <c r="AZ1159" i="1"/>
  <c r="AZ1158" i="1"/>
  <c r="AZ1157" i="1"/>
  <c r="AZ1156" i="1"/>
  <c r="AZ1155" i="1"/>
  <c r="AZ1154" i="1"/>
  <c r="AZ1153" i="1"/>
  <c r="AZ1152" i="1"/>
  <c r="AZ1151" i="1"/>
  <c r="AZ1150" i="1"/>
  <c r="AZ1149" i="1"/>
  <c r="AZ1148" i="1"/>
  <c r="AZ1147" i="1"/>
  <c r="AZ1146" i="1"/>
  <c r="AZ1145" i="1"/>
  <c r="AZ1144" i="1"/>
  <c r="AZ1143" i="1"/>
  <c r="AZ1142" i="1"/>
  <c r="AZ1141" i="1"/>
  <c r="AZ1140" i="1"/>
  <c r="AZ1139" i="1"/>
  <c r="AZ1138" i="1"/>
  <c r="AZ1137" i="1"/>
  <c r="AZ1136" i="1"/>
  <c r="AZ1135" i="1"/>
  <c r="AZ1134" i="1"/>
  <c r="AZ1133" i="1"/>
  <c r="AZ1132" i="1"/>
  <c r="AZ1131" i="1"/>
  <c r="AZ1130" i="1"/>
  <c r="AZ1129" i="1"/>
  <c r="AZ1128" i="1"/>
  <c r="AZ1127" i="1"/>
  <c r="AZ1126" i="1"/>
  <c r="AZ1125" i="1"/>
  <c r="AZ1124" i="1"/>
  <c r="AZ1123" i="1"/>
  <c r="AZ1122" i="1"/>
  <c r="AZ1121" i="1"/>
  <c r="AZ1120" i="1"/>
  <c r="AZ1119" i="1"/>
  <c r="AZ1118" i="1"/>
  <c r="AZ1117" i="1"/>
  <c r="AZ1116" i="1"/>
  <c r="AZ1115" i="1"/>
  <c r="AZ1114" i="1"/>
  <c r="AZ1113" i="1"/>
  <c r="AZ1112" i="1"/>
  <c r="AZ1111" i="1"/>
  <c r="AZ1110" i="1"/>
  <c r="AZ1109" i="1"/>
  <c r="AZ1108" i="1"/>
  <c r="AZ1107" i="1"/>
  <c r="AZ1106" i="1"/>
  <c r="AZ1105" i="1"/>
  <c r="AZ1104" i="1"/>
  <c r="AZ1103" i="1"/>
  <c r="AZ1102" i="1"/>
  <c r="AZ1101" i="1"/>
  <c r="AZ1100" i="1"/>
  <c r="AZ1099" i="1"/>
  <c r="AZ1098" i="1"/>
  <c r="AZ1097" i="1"/>
  <c r="AZ1096" i="1"/>
  <c r="AZ1095" i="1"/>
  <c r="AZ1094" i="1"/>
  <c r="AZ1093" i="1"/>
  <c r="AZ1092" i="1"/>
  <c r="AZ1091" i="1"/>
  <c r="AZ1090" i="1"/>
  <c r="AZ1089" i="1"/>
  <c r="AZ1088" i="1"/>
  <c r="AZ1087" i="1"/>
  <c r="AZ1086" i="1"/>
  <c r="AZ1085" i="1"/>
  <c r="AZ1084" i="1"/>
  <c r="AZ1083" i="1"/>
  <c r="AZ1082" i="1"/>
  <c r="AZ1081" i="1"/>
  <c r="AZ1080" i="1"/>
  <c r="AZ1079" i="1"/>
  <c r="AZ1078" i="1"/>
  <c r="AZ1077" i="1"/>
  <c r="AZ1076" i="1"/>
  <c r="AZ1075" i="1"/>
  <c r="AZ1074" i="1"/>
  <c r="AZ1073" i="1"/>
  <c r="AZ1072" i="1"/>
  <c r="AZ1071" i="1"/>
  <c r="AZ1070" i="1"/>
  <c r="AZ1069" i="1"/>
  <c r="AZ1068" i="1"/>
  <c r="AZ1067" i="1"/>
  <c r="AZ1066" i="1"/>
  <c r="AZ1065" i="1"/>
  <c r="AZ1064" i="1"/>
  <c r="AZ1063" i="1"/>
  <c r="AZ1062" i="1"/>
  <c r="AZ1061" i="1"/>
  <c r="AZ1060" i="1"/>
  <c r="AZ1059" i="1"/>
  <c r="AZ1058" i="1"/>
  <c r="AZ1057" i="1"/>
  <c r="AZ1056" i="1"/>
  <c r="AZ1055" i="1"/>
  <c r="AZ1054" i="1"/>
  <c r="AZ1053" i="1"/>
  <c r="AZ1052" i="1"/>
  <c r="AZ1051" i="1"/>
  <c r="AZ1050" i="1"/>
  <c r="AZ1049" i="1"/>
  <c r="AZ1048" i="1"/>
  <c r="AZ1047" i="1"/>
  <c r="AZ1046" i="1"/>
  <c r="AZ1045" i="1"/>
  <c r="AZ1044" i="1"/>
  <c r="AZ1043" i="1"/>
  <c r="AZ1042" i="1"/>
  <c r="AZ1041" i="1"/>
  <c r="AZ1040" i="1"/>
  <c r="AZ1039" i="1"/>
  <c r="AZ1038" i="1"/>
  <c r="AZ1037" i="1"/>
  <c r="AZ1036" i="1"/>
  <c r="AZ1035" i="1"/>
  <c r="AZ1034" i="1"/>
  <c r="AZ1033" i="1"/>
  <c r="AZ1032" i="1"/>
  <c r="AZ1031" i="1"/>
  <c r="AZ1030" i="1"/>
  <c r="AZ1029" i="1"/>
  <c r="AZ1028" i="1"/>
  <c r="AZ1027" i="1"/>
  <c r="AZ1026" i="1"/>
  <c r="AZ1025" i="1"/>
  <c r="AZ1024" i="1"/>
  <c r="AZ1023" i="1"/>
  <c r="AZ1022" i="1"/>
  <c r="AZ1021" i="1"/>
  <c r="AZ1020" i="1"/>
  <c r="AZ1019" i="1"/>
  <c r="AZ1018" i="1"/>
  <c r="AZ1017" i="1"/>
  <c r="AZ1016" i="1"/>
  <c r="AZ1015" i="1"/>
  <c r="AZ1014" i="1"/>
  <c r="AZ1013" i="1"/>
  <c r="AZ1012" i="1"/>
  <c r="AZ1011" i="1"/>
  <c r="AZ1010" i="1"/>
  <c r="AZ1009" i="1"/>
  <c r="AZ1008" i="1"/>
  <c r="AZ1007" i="1"/>
  <c r="AZ1006" i="1"/>
  <c r="AZ1005" i="1"/>
  <c r="AZ1004" i="1"/>
  <c r="AZ1003" i="1"/>
  <c r="AZ1002" i="1"/>
  <c r="AZ1001" i="1"/>
  <c r="AZ1000" i="1"/>
  <c r="AZ999" i="1"/>
  <c r="AZ998" i="1"/>
  <c r="AZ997" i="1"/>
  <c r="AZ996" i="1"/>
  <c r="AZ995" i="1"/>
  <c r="AZ994" i="1"/>
  <c r="AZ993" i="1"/>
  <c r="AZ992" i="1"/>
  <c r="AZ991" i="1"/>
  <c r="AZ990" i="1"/>
  <c r="AZ989" i="1"/>
  <c r="AZ988" i="1"/>
  <c r="AZ987" i="1"/>
  <c r="AZ986" i="1"/>
  <c r="AZ985" i="1"/>
  <c r="AZ984" i="1"/>
  <c r="AZ983" i="1"/>
  <c r="AZ982" i="1"/>
  <c r="AZ981" i="1"/>
  <c r="AZ980" i="1"/>
  <c r="AZ979" i="1"/>
  <c r="AZ978" i="1"/>
  <c r="AZ977" i="1"/>
  <c r="AZ976" i="1"/>
  <c r="AZ975" i="1"/>
  <c r="AZ974" i="1"/>
  <c r="AZ973" i="1"/>
  <c r="AZ972" i="1"/>
  <c r="AZ971" i="1"/>
  <c r="AZ970" i="1"/>
  <c r="AZ969" i="1"/>
  <c r="AZ968" i="1"/>
  <c r="AZ967" i="1"/>
  <c r="AZ966" i="1"/>
  <c r="AZ965" i="1"/>
  <c r="AZ964" i="1"/>
  <c r="AZ963" i="1"/>
  <c r="AZ962" i="1"/>
  <c r="AZ961" i="1"/>
  <c r="AZ960" i="1"/>
  <c r="AZ959" i="1"/>
  <c r="AZ958" i="1"/>
  <c r="AZ957" i="1"/>
  <c r="AZ956" i="1"/>
  <c r="AZ955" i="1"/>
  <c r="AZ954" i="1"/>
  <c r="AZ953" i="1"/>
  <c r="AZ952" i="1"/>
  <c r="AZ951" i="1"/>
  <c r="AZ950" i="1"/>
  <c r="AZ949" i="1"/>
  <c r="AZ948" i="1"/>
  <c r="AZ947" i="1"/>
  <c r="AZ946" i="1"/>
  <c r="AZ945" i="1"/>
  <c r="AZ944" i="1"/>
  <c r="AZ943" i="1"/>
  <c r="AZ942" i="1"/>
  <c r="AZ941" i="1"/>
  <c r="AZ940" i="1"/>
  <c r="AZ939" i="1"/>
  <c r="AZ938" i="1"/>
  <c r="AZ937" i="1"/>
  <c r="AZ936" i="1"/>
  <c r="AZ935" i="1"/>
  <c r="AZ934" i="1"/>
  <c r="AZ933" i="1"/>
  <c r="AZ932" i="1"/>
  <c r="AZ931" i="1"/>
  <c r="AZ930" i="1"/>
  <c r="AZ929" i="1"/>
  <c r="AZ928" i="1"/>
  <c r="AZ927" i="1"/>
  <c r="AZ926" i="1"/>
  <c r="AZ925" i="1"/>
  <c r="AZ924" i="1"/>
  <c r="AZ923" i="1"/>
  <c r="AZ922" i="1"/>
  <c r="AZ921" i="1"/>
  <c r="AZ920" i="1"/>
  <c r="AZ919" i="1"/>
  <c r="AZ918" i="1"/>
  <c r="AZ917" i="1"/>
  <c r="AZ916" i="1"/>
  <c r="AZ915" i="1"/>
  <c r="AZ914" i="1"/>
  <c r="AZ913" i="1"/>
  <c r="AZ912" i="1"/>
  <c r="AZ911" i="1"/>
  <c r="AZ910" i="1"/>
  <c r="AZ909" i="1"/>
  <c r="AZ908" i="1"/>
  <c r="AZ907" i="1"/>
  <c r="AZ906" i="1"/>
  <c r="AZ905" i="1"/>
  <c r="AZ904" i="1"/>
  <c r="AZ903" i="1"/>
  <c r="AZ902" i="1"/>
  <c r="AZ901" i="1"/>
  <c r="AZ900" i="1"/>
  <c r="AZ899" i="1"/>
  <c r="AZ898" i="1"/>
  <c r="AZ897" i="1"/>
  <c r="AZ896" i="1"/>
  <c r="AZ895" i="1"/>
  <c r="AZ894" i="1"/>
  <c r="AZ893" i="1"/>
  <c r="AZ892" i="1"/>
  <c r="AZ891" i="1"/>
  <c r="AZ890" i="1"/>
  <c r="AZ889" i="1"/>
  <c r="AZ888" i="1"/>
  <c r="AZ887" i="1"/>
  <c r="AZ886" i="1"/>
  <c r="AZ885" i="1"/>
  <c r="AZ884" i="1"/>
  <c r="AZ883" i="1"/>
  <c r="AZ882" i="1"/>
  <c r="AZ881" i="1"/>
  <c r="AZ880" i="1"/>
  <c r="AZ879" i="1"/>
  <c r="AZ878" i="1"/>
  <c r="AZ877" i="1"/>
  <c r="AZ876" i="1"/>
  <c r="AZ875" i="1"/>
  <c r="AZ874" i="1"/>
  <c r="AZ873" i="1"/>
  <c r="AZ872" i="1"/>
  <c r="AZ871" i="1"/>
  <c r="AZ870" i="1"/>
  <c r="AZ869" i="1"/>
  <c r="AZ868" i="1"/>
  <c r="AZ867" i="1"/>
  <c r="AZ866" i="1"/>
  <c r="AZ865" i="1"/>
  <c r="AZ864" i="1"/>
  <c r="AZ863" i="1"/>
  <c r="AZ862" i="1"/>
  <c r="AZ861" i="1"/>
  <c r="AZ860" i="1"/>
  <c r="AZ859" i="1"/>
  <c r="AZ858" i="1"/>
  <c r="AZ857" i="1"/>
  <c r="AZ856" i="1"/>
  <c r="AZ855" i="1"/>
  <c r="AZ854" i="1"/>
  <c r="AZ853" i="1"/>
  <c r="AZ852" i="1"/>
  <c r="AZ851" i="1"/>
  <c r="AZ850" i="1"/>
  <c r="AZ849" i="1"/>
  <c r="AZ848" i="1"/>
  <c r="AZ847" i="1"/>
  <c r="AZ846" i="1"/>
  <c r="AZ845" i="1"/>
  <c r="AZ844" i="1"/>
  <c r="AZ843" i="1"/>
  <c r="AZ842" i="1"/>
  <c r="AZ841" i="1"/>
  <c r="AZ840" i="1"/>
  <c r="AZ839" i="1"/>
  <c r="AZ838" i="1"/>
  <c r="AZ837" i="1"/>
  <c r="AZ836" i="1"/>
  <c r="AZ835" i="1"/>
  <c r="AZ834" i="1"/>
  <c r="AZ833" i="1"/>
  <c r="AZ832" i="1"/>
  <c r="AZ831" i="1"/>
  <c r="AZ830" i="1"/>
  <c r="AZ829" i="1"/>
  <c r="AZ828" i="1"/>
  <c r="AZ827" i="1"/>
  <c r="AZ826" i="1"/>
  <c r="AZ825" i="1"/>
  <c r="AZ824" i="1"/>
  <c r="AZ823" i="1"/>
  <c r="AZ822" i="1"/>
  <c r="AZ821" i="1"/>
  <c r="AZ820" i="1"/>
  <c r="AZ819" i="1"/>
  <c r="AZ818" i="1"/>
  <c r="AZ817" i="1"/>
  <c r="AZ816" i="1"/>
  <c r="AZ815" i="1"/>
  <c r="AZ814" i="1"/>
  <c r="AZ813" i="1"/>
  <c r="AZ812" i="1"/>
  <c r="AZ811" i="1"/>
  <c r="AZ810" i="1"/>
  <c r="AZ809" i="1"/>
  <c r="AZ808" i="1"/>
  <c r="AZ807" i="1"/>
  <c r="AZ806" i="1"/>
  <c r="AZ805" i="1"/>
  <c r="AZ804" i="1"/>
  <c r="AZ803" i="1"/>
  <c r="AZ802" i="1"/>
  <c r="AZ801" i="1"/>
  <c r="AZ800" i="1"/>
  <c r="AZ799" i="1"/>
  <c r="AZ798" i="1"/>
  <c r="AZ797" i="1"/>
  <c r="AZ796" i="1"/>
  <c r="AZ795" i="1"/>
  <c r="AZ794" i="1"/>
  <c r="AZ793" i="1"/>
  <c r="AZ792" i="1"/>
  <c r="AZ791" i="1"/>
  <c r="AZ790" i="1"/>
  <c r="AZ789" i="1"/>
  <c r="AZ788" i="1"/>
  <c r="AZ787" i="1"/>
  <c r="AZ786" i="1"/>
  <c r="AZ785" i="1"/>
  <c r="AZ784" i="1"/>
  <c r="AZ783" i="1"/>
  <c r="AZ782" i="1"/>
  <c r="AZ781" i="1"/>
  <c r="AZ780" i="1"/>
  <c r="AZ779" i="1"/>
  <c r="AZ778" i="1"/>
  <c r="AZ777" i="1"/>
  <c r="AZ776" i="1"/>
  <c r="AZ775" i="1"/>
  <c r="AZ774" i="1"/>
  <c r="AZ773" i="1"/>
  <c r="AZ772" i="1"/>
  <c r="AZ771" i="1"/>
  <c r="AZ770" i="1"/>
  <c r="AZ769" i="1"/>
  <c r="AZ768" i="1"/>
  <c r="AZ767" i="1"/>
  <c r="AZ766" i="1"/>
  <c r="AZ765" i="1"/>
  <c r="AZ764" i="1"/>
  <c r="AZ763" i="1"/>
  <c r="AZ762" i="1"/>
  <c r="AZ761" i="1"/>
  <c r="AZ760" i="1"/>
  <c r="AZ759" i="1"/>
  <c r="AZ758" i="1"/>
  <c r="AZ757" i="1"/>
  <c r="AZ756" i="1"/>
  <c r="AZ755" i="1"/>
  <c r="AZ754" i="1"/>
  <c r="AZ753" i="1"/>
  <c r="AZ752" i="1"/>
  <c r="AZ751" i="1"/>
  <c r="AZ750" i="1"/>
  <c r="AZ749" i="1"/>
  <c r="AZ748" i="1"/>
  <c r="AZ747" i="1"/>
  <c r="AZ746" i="1"/>
  <c r="AZ745" i="1"/>
  <c r="AZ744" i="1"/>
  <c r="AZ743" i="1"/>
  <c r="AZ742" i="1"/>
  <c r="AZ741" i="1"/>
  <c r="AZ740" i="1"/>
  <c r="AZ739" i="1"/>
  <c r="AZ738" i="1"/>
  <c r="AZ737" i="1"/>
  <c r="AZ736" i="1"/>
  <c r="AZ735" i="1"/>
  <c r="AZ734" i="1"/>
  <c r="AZ733" i="1"/>
  <c r="AZ732" i="1"/>
  <c r="AZ731" i="1"/>
  <c r="AZ730" i="1"/>
  <c r="AZ729" i="1"/>
  <c r="AZ728" i="1"/>
  <c r="AZ727" i="1"/>
  <c r="AZ726" i="1"/>
  <c r="AZ725" i="1"/>
  <c r="AZ724" i="1"/>
  <c r="AZ723" i="1"/>
  <c r="AZ722" i="1"/>
  <c r="AZ721" i="1"/>
  <c r="AZ720" i="1"/>
  <c r="AZ719" i="1"/>
  <c r="AZ718" i="1"/>
  <c r="AZ717" i="1"/>
  <c r="AZ716" i="1"/>
  <c r="AZ715" i="1"/>
  <c r="AZ714" i="1"/>
  <c r="AZ713" i="1"/>
  <c r="AZ712" i="1"/>
  <c r="AZ711" i="1"/>
  <c r="AZ710" i="1"/>
  <c r="AZ709" i="1"/>
  <c r="AZ708" i="1"/>
  <c r="AZ707" i="1"/>
  <c r="AZ706" i="1"/>
  <c r="AZ705" i="1"/>
  <c r="AZ704" i="1"/>
  <c r="AZ703" i="1"/>
  <c r="AZ702" i="1"/>
  <c r="AZ701" i="1"/>
  <c r="AZ700" i="1"/>
  <c r="AZ699" i="1"/>
  <c r="AZ698" i="1"/>
  <c r="AZ697" i="1"/>
  <c r="AZ696" i="1"/>
  <c r="AZ695" i="1"/>
  <c r="AZ694" i="1"/>
  <c r="AZ693" i="1"/>
  <c r="AZ692" i="1"/>
  <c r="AZ691" i="1"/>
  <c r="AZ690" i="1"/>
  <c r="AZ689" i="1"/>
  <c r="AZ688" i="1"/>
  <c r="AZ687" i="1"/>
  <c r="AZ686" i="1"/>
  <c r="AZ685" i="1"/>
  <c r="AZ684" i="1"/>
  <c r="AZ683" i="1"/>
  <c r="AZ682" i="1"/>
  <c r="AZ681" i="1"/>
  <c r="AZ680" i="1"/>
  <c r="AZ679" i="1"/>
  <c r="AZ678" i="1"/>
  <c r="AZ677" i="1"/>
  <c r="AZ676" i="1"/>
  <c r="AZ675" i="1"/>
  <c r="AZ674" i="1"/>
  <c r="AZ673" i="1"/>
  <c r="AZ672" i="1"/>
  <c r="AZ671" i="1"/>
  <c r="AZ670" i="1"/>
  <c r="AZ669" i="1"/>
  <c r="AZ668" i="1"/>
  <c r="AZ667" i="1"/>
  <c r="AZ666" i="1"/>
  <c r="AZ665" i="1"/>
  <c r="AZ664" i="1"/>
  <c r="AZ663" i="1"/>
  <c r="AZ662" i="1"/>
  <c r="AZ661" i="1"/>
  <c r="AZ660" i="1"/>
  <c r="AZ659" i="1"/>
  <c r="AZ658" i="1"/>
  <c r="AZ657" i="1"/>
  <c r="AZ656" i="1"/>
  <c r="AZ655" i="1"/>
  <c r="AZ654" i="1"/>
  <c r="AZ653" i="1"/>
  <c r="AZ652" i="1"/>
  <c r="AZ651" i="1"/>
  <c r="AZ650" i="1"/>
  <c r="AZ649" i="1"/>
  <c r="AZ648" i="1"/>
  <c r="AZ647" i="1"/>
  <c r="AZ646" i="1"/>
  <c r="AZ645" i="1"/>
  <c r="AZ644" i="1"/>
  <c r="AZ643" i="1"/>
  <c r="AZ642" i="1"/>
  <c r="AZ641" i="1"/>
  <c r="AZ640" i="1"/>
  <c r="AZ639" i="1"/>
  <c r="AZ638" i="1"/>
  <c r="AZ637" i="1"/>
  <c r="AZ636" i="1"/>
  <c r="AZ635" i="1"/>
  <c r="AZ634" i="1"/>
  <c r="AZ633" i="1"/>
  <c r="AZ632" i="1"/>
  <c r="AZ631" i="1"/>
  <c r="AZ630" i="1"/>
  <c r="AZ629" i="1"/>
  <c r="AZ628" i="1"/>
  <c r="AZ627" i="1"/>
  <c r="AZ626" i="1"/>
  <c r="AZ625" i="1"/>
  <c r="AZ624" i="1"/>
  <c r="AZ623" i="1"/>
  <c r="AZ622" i="1"/>
  <c r="AZ621" i="1"/>
  <c r="AZ620" i="1"/>
  <c r="AZ619" i="1"/>
  <c r="AZ618" i="1"/>
  <c r="AZ617" i="1"/>
  <c r="AZ616" i="1"/>
  <c r="AZ615" i="1"/>
  <c r="AZ614" i="1"/>
  <c r="AZ613" i="1"/>
  <c r="AZ612" i="1"/>
  <c r="AZ611" i="1"/>
  <c r="AZ610" i="1"/>
  <c r="AZ609" i="1"/>
  <c r="AZ608" i="1"/>
  <c r="AZ607" i="1"/>
  <c r="AZ606" i="1"/>
  <c r="AZ605" i="1"/>
  <c r="AZ604" i="1"/>
  <c r="AZ603" i="1"/>
  <c r="AZ602" i="1"/>
  <c r="AZ601" i="1"/>
  <c r="AZ600" i="1"/>
  <c r="AZ599" i="1"/>
  <c r="AZ598" i="1"/>
  <c r="AZ597" i="1"/>
  <c r="AZ596" i="1"/>
  <c r="AZ595" i="1"/>
  <c r="AZ594" i="1"/>
  <c r="AZ593" i="1"/>
  <c r="AZ592" i="1"/>
  <c r="AZ591" i="1"/>
  <c r="AZ590" i="1"/>
  <c r="AZ589" i="1"/>
  <c r="AZ588" i="1"/>
  <c r="AZ587" i="1"/>
  <c r="AZ586" i="1"/>
  <c r="AZ585" i="1"/>
  <c r="AZ584" i="1"/>
  <c r="AZ583" i="1"/>
  <c r="AZ582" i="1"/>
  <c r="AZ581" i="1"/>
  <c r="AZ580" i="1"/>
  <c r="AZ579" i="1"/>
  <c r="AZ578" i="1"/>
  <c r="AZ577" i="1"/>
  <c r="AZ576" i="1"/>
  <c r="AZ575" i="1"/>
  <c r="AZ574" i="1"/>
  <c r="AZ573" i="1"/>
  <c r="AZ572" i="1"/>
  <c r="AZ571" i="1"/>
  <c r="AZ570" i="1"/>
  <c r="AZ569" i="1"/>
  <c r="AZ568" i="1"/>
  <c r="AZ567" i="1"/>
  <c r="AZ566" i="1"/>
  <c r="AZ565" i="1"/>
  <c r="AZ564" i="1"/>
  <c r="AZ563" i="1"/>
  <c r="AZ562" i="1"/>
  <c r="AZ561" i="1"/>
  <c r="AZ560" i="1"/>
  <c r="AZ559" i="1"/>
  <c r="AZ558" i="1"/>
  <c r="AZ557" i="1"/>
  <c r="AZ556" i="1"/>
  <c r="AZ555" i="1"/>
  <c r="AZ554" i="1"/>
  <c r="AZ553" i="1"/>
  <c r="AZ552" i="1"/>
  <c r="AZ551" i="1"/>
  <c r="AZ550" i="1"/>
  <c r="AZ549" i="1"/>
  <c r="AZ548" i="1"/>
  <c r="AZ547" i="1"/>
  <c r="AZ546" i="1"/>
  <c r="AZ545" i="1"/>
  <c r="AZ544" i="1"/>
  <c r="AZ543" i="1"/>
  <c r="AZ542" i="1"/>
  <c r="AZ541" i="1"/>
  <c r="AZ540" i="1"/>
  <c r="AZ539" i="1"/>
  <c r="AZ538" i="1"/>
  <c r="AZ537" i="1"/>
  <c r="AZ536" i="1"/>
  <c r="AZ535" i="1"/>
  <c r="AZ534" i="1"/>
  <c r="AZ533" i="1"/>
  <c r="AZ532" i="1"/>
  <c r="AZ531" i="1"/>
  <c r="AZ530" i="1"/>
  <c r="AZ529" i="1"/>
  <c r="AZ528" i="1"/>
  <c r="AZ527" i="1"/>
  <c r="AZ526" i="1"/>
  <c r="AZ525" i="1"/>
  <c r="AZ524" i="1"/>
  <c r="AZ523" i="1"/>
  <c r="AZ522" i="1"/>
  <c r="AZ521" i="1"/>
  <c r="AZ520" i="1"/>
  <c r="AZ519" i="1"/>
  <c r="AZ518" i="1"/>
  <c r="AZ517" i="1"/>
  <c r="AZ516" i="1"/>
  <c r="AZ515" i="1"/>
  <c r="AZ514" i="1"/>
  <c r="AZ513" i="1"/>
  <c r="AZ512" i="1"/>
  <c r="AZ511" i="1"/>
  <c r="AZ510" i="1"/>
  <c r="AZ509" i="1"/>
  <c r="AZ508" i="1"/>
  <c r="AZ507" i="1"/>
  <c r="AZ506" i="1"/>
  <c r="AZ505" i="1"/>
  <c r="AZ504" i="1"/>
  <c r="AZ503" i="1"/>
  <c r="AZ502" i="1"/>
  <c r="AZ501" i="1"/>
  <c r="AZ500" i="1"/>
  <c r="AZ499" i="1"/>
  <c r="AZ498" i="1"/>
  <c r="AZ497" i="1"/>
  <c r="AZ496" i="1"/>
  <c r="AZ495" i="1"/>
  <c r="AZ494" i="1"/>
  <c r="AZ493" i="1"/>
  <c r="AZ492" i="1"/>
  <c r="AZ491" i="1"/>
  <c r="AZ490" i="1"/>
  <c r="AZ489" i="1"/>
  <c r="AZ488" i="1"/>
  <c r="AZ487" i="1"/>
  <c r="AZ486" i="1"/>
  <c r="AZ485" i="1"/>
  <c r="AZ484"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7"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11" i="1"/>
  <c r="AZ410" i="1"/>
  <c r="AZ409" i="1"/>
  <c r="AZ408" i="1"/>
  <c r="AZ407" i="1"/>
  <c r="AZ406" i="1"/>
  <c r="AZ405" i="1"/>
  <c r="AZ404" i="1"/>
  <c r="AZ403" i="1"/>
  <c r="AZ402" i="1"/>
  <c r="AZ401" i="1"/>
  <c r="AZ400" i="1"/>
  <c r="AZ399" i="1"/>
  <c r="AZ398" i="1"/>
  <c r="AZ397" i="1"/>
  <c r="AZ396" i="1"/>
  <c r="AZ395" i="1"/>
  <c r="AZ394" i="1"/>
  <c r="AZ393" i="1"/>
  <c r="AZ392" i="1"/>
  <c r="AZ391" i="1"/>
  <c r="AZ390" i="1"/>
  <c r="AZ389" i="1"/>
  <c r="AZ388" i="1"/>
  <c r="AZ387" i="1"/>
  <c r="AZ386" i="1"/>
  <c r="AZ385" i="1"/>
  <c r="AZ384" i="1"/>
  <c r="AZ383" i="1"/>
  <c r="AZ382" i="1"/>
  <c r="AZ381" i="1"/>
  <c r="AZ380"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337" i="1"/>
  <c r="AZ336" i="1"/>
  <c r="AZ335" i="1"/>
  <c r="AZ334" i="1"/>
  <c r="AZ333" i="1"/>
  <c r="AZ332" i="1"/>
  <c r="AZ331" i="1"/>
  <c r="AZ330" i="1"/>
  <c r="AZ329" i="1"/>
  <c r="AZ328" i="1"/>
  <c r="AZ327" i="1"/>
  <c r="AZ326" i="1"/>
  <c r="AZ325" i="1"/>
  <c r="AZ324" i="1"/>
  <c r="AZ323" i="1"/>
  <c r="AZ322" i="1"/>
  <c r="AZ321" i="1"/>
  <c r="AZ320" i="1"/>
  <c r="AZ319" i="1"/>
  <c r="AZ318" i="1"/>
  <c r="AZ317" i="1"/>
  <c r="AZ316" i="1"/>
  <c r="AZ315" i="1"/>
  <c r="AZ314" i="1"/>
  <c r="AZ313"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67" i="1"/>
  <c r="AZ266" i="1"/>
  <c r="AZ265" i="1"/>
  <c r="AZ264" i="1"/>
  <c r="AZ263" i="1"/>
  <c r="AZ262" i="1"/>
  <c r="AZ261" i="1"/>
  <c r="AZ260" i="1"/>
  <c r="AZ259" i="1"/>
  <c r="AZ258" i="1"/>
  <c r="AZ257" i="1"/>
  <c r="AZ256" i="1"/>
  <c r="AZ255" i="1"/>
  <c r="AZ254" i="1"/>
  <c r="AZ253" i="1"/>
  <c r="AZ252" i="1"/>
  <c r="AZ251" i="1"/>
  <c r="AZ250" i="1"/>
  <c r="AZ249" i="1"/>
  <c r="AZ248" i="1"/>
  <c r="AZ247" i="1"/>
  <c r="AZ246" i="1"/>
  <c r="AZ245" i="1"/>
  <c r="AZ244" i="1"/>
  <c r="AZ243" i="1"/>
  <c r="AZ242" i="1"/>
  <c r="AZ241" i="1"/>
  <c r="AZ240" i="1"/>
  <c r="AZ239" i="1"/>
  <c r="AZ238" i="1"/>
  <c r="AZ237" i="1"/>
  <c r="AZ236" i="1"/>
  <c r="AZ235" i="1"/>
  <c r="AZ234" i="1"/>
  <c r="AZ233" i="1"/>
  <c r="AZ232" i="1"/>
  <c r="AZ231" i="1"/>
  <c r="AZ230" i="1"/>
  <c r="AZ229" i="1"/>
  <c r="AZ228" i="1"/>
  <c r="AZ227" i="1"/>
  <c r="AZ226" i="1"/>
  <c r="AZ225"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201" i="1"/>
  <c r="AZ200" i="1"/>
  <c r="AZ199" i="1"/>
  <c r="AZ198" i="1"/>
  <c r="AZ197" i="1"/>
  <c r="AZ196" i="1"/>
  <c r="AZ195" i="1"/>
  <c r="AZ194" i="1"/>
  <c r="AZ193" i="1"/>
  <c r="AZ192" i="1"/>
  <c r="AZ191" i="1"/>
  <c r="AZ190" i="1"/>
  <c r="AZ189" i="1"/>
  <c r="AZ188" i="1"/>
  <c r="AZ187" i="1"/>
  <c r="AZ186" i="1"/>
  <c r="AZ185" i="1"/>
  <c r="AZ184" i="1"/>
  <c r="AZ183" i="1"/>
  <c r="AZ182" i="1"/>
  <c r="AZ181" i="1"/>
  <c r="AZ180" i="1"/>
  <c r="AZ179" i="1"/>
  <c r="AZ178" i="1"/>
  <c r="AZ177" i="1"/>
  <c r="AZ176" i="1"/>
  <c r="AZ175" i="1"/>
  <c r="AZ174" i="1"/>
  <c r="AZ173" i="1"/>
  <c r="AZ172" i="1"/>
  <c r="AZ171" i="1"/>
  <c r="AZ170" i="1"/>
  <c r="AZ169" i="1"/>
  <c r="AZ168" i="1"/>
  <c r="AZ167" i="1"/>
  <c r="AZ166" i="1"/>
  <c r="AZ165" i="1"/>
  <c r="AZ164" i="1"/>
  <c r="AZ163" i="1"/>
  <c r="AZ162" i="1"/>
  <c r="AZ161" i="1"/>
  <c r="AZ160" i="1"/>
  <c r="AZ159" i="1"/>
  <c r="AZ158" i="1"/>
  <c r="AZ157" i="1"/>
  <c r="AZ156" i="1"/>
  <c r="AZ155" i="1"/>
  <c r="AZ154" i="1"/>
  <c r="AZ153" i="1"/>
  <c r="AZ152" i="1"/>
  <c r="AZ151" i="1"/>
  <c r="AZ150" i="1"/>
  <c r="AZ149" i="1"/>
  <c r="AZ148" i="1"/>
  <c r="AZ147" i="1"/>
  <c r="AZ146" i="1"/>
  <c r="AZ145" i="1"/>
  <c r="AZ144" i="1"/>
  <c r="AZ143" i="1"/>
  <c r="AZ142" i="1"/>
  <c r="AZ141" i="1"/>
  <c r="AZ140" i="1"/>
  <c r="AZ139" i="1"/>
  <c r="AZ13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99" i="1"/>
  <c r="AZ98" i="1"/>
  <c r="AZ96" i="1"/>
  <c r="AZ94" i="1"/>
  <c r="AZ92" i="1"/>
  <c r="AZ90" i="1"/>
  <c r="AZ89" i="1"/>
  <c r="AZ88" i="1"/>
  <c r="AZ86" i="1"/>
  <c r="AZ84" i="1"/>
  <c r="AZ82" i="1"/>
  <c r="AZ80" i="1"/>
  <c r="AZ78" i="1"/>
  <c r="AZ76" i="1"/>
  <c r="AZ72" i="1"/>
  <c r="AZ70" i="1"/>
  <c r="AZ68" i="1"/>
  <c r="AZ67" i="1"/>
  <c r="AZ66" i="1"/>
  <c r="AZ65" i="1"/>
  <c r="AZ64" i="1"/>
  <c r="AZ63" i="1"/>
  <c r="AZ62" i="1"/>
  <c r="AZ61" i="1"/>
  <c r="AZ60" i="1"/>
  <c r="AZ59" i="1"/>
  <c r="AZ58" i="1"/>
  <c r="AZ57" i="1"/>
  <c r="AZ56" i="1"/>
  <c r="AZ55" i="1"/>
  <c r="AZ54" i="1"/>
  <c r="AZ53" i="1"/>
  <c r="AZ52" i="1"/>
  <c r="AZ49" i="1"/>
  <c r="AZ48" i="1"/>
  <c r="AZ47" i="1"/>
  <c r="AZ46" i="1"/>
  <c r="AZ45" i="1"/>
  <c r="AZ44" i="1"/>
  <c r="AZ43" i="1"/>
  <c r="AZ42" i="1"/>
  <c r="AZ41" i="1"/>
  <c r="AZ40" i="1"/>
  <c r="AZ39" i="1"/>
  <c r="AZ38" i="1"/>
  <c r="AZ37" i="1"/>
  <c r="AZ36" i="1"/>
  <c r="AZ35" i="1"/>
  <c r="AZ34" i="1"/>
  <c r="AZ33" i="1"/>
  <c r="AZ32" i="1"/>
  <c r="AZ31" i="1"/>
  <c r="AZ30" i="1"/>
  <c r="AZ27" i="1"/>
  <c r="AZ26" i="1"/>
  <c r="AZ25" i="1"/>
  <c r="AZ24" i="1"/>
  <c r="AZ21" i="1"/>
  <c r="AZ18" i="1"/>
  <c r="B64" i="10"/>
  <c r="B62" i="10"/>
  <c r="B60" i="10"/>
  <c r="C59" i="10"/>
  <c r="C58" i="10"/>
  <c r="B57" i="10"/>
  <c r="B56" i="10"/>
  <c r="B52" i="10"/>
  <c r="B50" i="10"/>
  <c r="B48" i="10"/>
  <c r="C47" i="10"/>
  <c r="C46" i="10"/>
  <c r="B45" i="10"/>
  <c r="B44" i="10"/>
  <c r="B40" i="10"/>
  <c r="B38" i="10"/>
  <c r="B36" i="10"/>
  <c r="C35" i="10"/>
  <c r="C34" i="10"/>
  <c r="B33" i="10"/>
  <c r="B32" i="10"/>
  <c r="AH3186" i="1"/>
  <c r="AH3185" i="1"/>
  <c r="AH3184" i="1"/>
  <c r="AH3183" i="1"/>
  <c r="AH3182" i="1"/>
  <c r="AH3181" i="1"/>
  <c r="AH3180" i="1"/>
  <c r="AH3179" i="1"/>
  <c r="AH3178" i="1"/>
  <c r="AH3177" i="1"/>
  <c r="AH3176" i="1"/>
  <c r="AH3175" i="1"/>
  <c r="AH3174" i="1"/>
  <c r="AH3173" i="1"/>
  <c r="AH3172" i="1"/>
  <c r="AH3171" i="1"/>
  <c r="AH3170" i="1"/>
  <c r="AH3169" i="1"/>
  <c r="AH3168" i="1"/>
  <c r="AH3167" i="1"/>
  <c r="AH3166" i="1"/>
  <c r="AH3165" i="1"/>
  <c r="AH3164" i="1"/>
  <c r="AH3163" i="1"/>
  <c r="AH3162" i="1"/>
  <c r="AH3161" i="1"/>
  <c r="AH3160" i="1"/>
  <c r="AH3159" i="1"/>
  <c r="AH3158" i="1"/>
  <c r="AH3157" i="1"/>
  <c r="AH3156" i="1"/>
  <c r="AH3155" i="1"/>
  <c r="AH3154" i="1"/>
  <c r="AH3153" i="1"/>
  <c r="AH3152" i="1"/>
  <c r="AH3151" i="1"/>
  <c r="AH3150" i="1"/>
  <c r="AH3149" i="1"/>
  <c r="AH3148" i="1"/>
  <c r="AH3147" i="1"/>
  <c r="AH3146" i="1"/>
  <c r="AH3145" i="1"/>
  <c r="AH3144" i="1"/>
  <c r="AH3143" i="1"/>
  <c r="AH3142" i="1"/>
  <c r="AH3141" i="1"/>
  <c r="AH3140" i="1"/>
  <c r="AH3139" i="1"/>
  <c r="AH3138" i="1"/>
  <c r="AH3137" i="1"/>
  <c r="AH3136" i="1"/>
  <c r="AH3135" i="1"/>
  <c r="AH3134" i="1"/>
  <c r="AH3133" i="1"/>
  <c r="AH3132" i="1"/>
  <c r="AH3131" i="1"/>
  <c r="AH3130" i="1"/>
  <c r="AH3129" i="1"/>
  <c r="AH3128" i="1"/>
  <c r="AH3127" i="1"/>
  <c r="AH3126" i="1"/>
  <c r="AH3125" i="1"/>
  <c r="AH3124" i="1"/>
  <c r="AH3123" i="1"/>
  <c r="AH3122" i="1"/>
  <c r="AH3121" i="1"/>
  <c r="AH3120" i="1"/>
  <c r="AH3119" i="1"/>
  <c r="AH3118" i="1"/>
  <c r="AH3117" i="1"/>
  <c r="AH3116" i="1"/>
  <c r="AH3115" i="1"/>
  <c r="AH3114" i="1"/>
  <c r="AH3113" i="1"/>
  <c r="AH3112" i="1"/>
  <c r="AH3111" i="1"/>
  <c r="AH3110" i="1"/>
  <c r="AH3109" i="1"/>
  <c r="AH3108" i="1"/>
  <c r="AH3107" i="1"/>
  <c r="AH3106" i="1"/>
  <c r="AH3105" i="1"/>
  <c r="AH3104" i="1"/>
  <c r="AH3103" i="1"/>
  <c r="AH3102" i="1"/>
  <c r="AH3101" i="1"/>
  <c r="AH3100" i="1"/>
  <c r="AH3099" i="1"/>
  <c r="AH3098" i="1"/>
  <c r="AH3097" i="1"/>
  <c r="AH3096" i="1"/>
  <c r="AH3095" i="1"/>
  <c r="AH3094" i="1"/>
  <c r="AH3093" i="1"/>
  <c r="AH3092" i="1"/>
  <c r="AH3091" i="1"/>
  <c r="AH3090" i="1"/>
  <c r="AH3089" i="1"/>
  <c r="AH3088" i="1"/>
  <c r="AH3087" i="1"/>
  <c r="AH3086" i="1"/>
  <c r="AH3085" i="1"/>
  <c r="AH3084" i="1"/>
  <c r="AH3083" i="1"/>
  <c r="AH3082" i="1"/>
  <c r="AH3081" i="1"/>
  <c r="AH3080" i="1"/>
  <c r="AH3079" i="1"/>
  <c r="AH3078" i="1"/>
  <c r="AH3077" i="1"/>
  <c r="AH3076" i="1"/>
  <c r="AH3075" i="1"/>
  <c r="AH3074" i="1"/>
  <c r="AH3073" i="1"/>
  <c r="AH3072" i="1"/>
  <c r="AH3071" i="1"/>
  <c r="AH3070" i="1"/>
  <c r="AH3069" i="1"/>
  <c r="AH3068" i="1"/>
  <c r="AH3067" i="1"/>
  <c r="AH3066" i="1"/>
  <c r="AH3065" i="1"/>
  <c r="AH3064" i="1"/>
  <c r="AH3063" i="1"/>
  <c r="AH3062" i="1"/>
  <c r="AH3061" i="1"/>
  <c r="AH3060" i="1"/>
  <c r="AH3059" i="1"/>
  <c r="AH3058" i="1"/>
  <c r="AH3057" i="1"/>
  <c r="AH3056" i="1"/>
  <c r="AH3055" i="1"/>
  <c r="AH3054" i="1"/>
  <c r="AH3053" i="1"/>
  <c r="AH3052" i="1"/>
  <c r="AH3051" i="1"/>
  <c r="AH3050" i="1"/>
  <c r="AH3049" i="1"/>
  <c r="AH3048" i="1"/>
  <c r="AH3047" i="1"/>
  <c r="AH3046" i="1"/>
  <c r="AH3045" i="1"/>
  <c r="AH3044" i="1"/>
  <c r="AH3043" i="1"/>
  <c r="AH3042" i="1"/>
  <c r="AH3041" i="1"/>
  <c r="AH3040" i="1"/>
  <c r="AH3039" i="1"/>
  <c r="AH3038" i="1"/>
  <c r="AH3037" i="1"/>
  <c r="AH3036" i="1"/>
  <c r="AH3035" i="1"/>
  <c r="AH3034" i="1"/>
  <c r="AH3033" i="1"/>
  <c r="AH3032" i="1"/>
  <c r="AH3031" i="1"/>
  <c r="AH3030" i="1"/>
  <c r="AH3029" i="1"/>
  <c r="AH3028" i="1"/>
  <c r="AH3027" i="1"/>
  <c r="AH3026" i="1"/>
  <c r="AH3025" i="1"/>
  <c r="AH3024" i="1"/>
  <c r="AH3023" i="1"/>
  <c r="AH3022" i="1"/>
  <c r="AH3021" i="1"/>
  <c r="AH3020" i="1"/>
  <c r="AH3019" i="1"/>
  <c r="AH3018" i="1"/>
  <c r="AH3017" i="1"/>
  <c r="AH3016" i="1"/>
  <c r="AH3015" i="1"/>
  <c r="AH3014" i="1"/>
  <c r="AH3013" i="1"/>
  <c r="AH3012" i="1"/>
  <c r="AH3011" i="1"/>
  <c r="AH3010" i="1"/>
  <c r="AH3009" i="1"/>
  <c r="AH3008" i="1"/>
  <c r="AH3007" i="1"/>
  <c r="AH3006" i="1"/>
  <c r="AH3005" i="1"/>
  <c r="AH3004" i="1"/>
  <c r="AH3003" i="1"/>
  <c r="AH3002" i="1"/>
  <c r="AH3001" i="1"/>
  <c r="AH3000" i="1"/>
  <c r="AH2999" i="1"/>
  <c r="AH2998" i="1"/>
  <c r="AH2997" i="1"/>
  <c r="AH2996" i="1"/>
  <c r="AH2995" i="1"/>
  <c r="AH2994" i="1"/>
  <c r="AH2993" i="1"/>
  <c r="AH2992" i="1"/>
  <c r="AH2991" i="1"/>
  <c r="AH2990" i="1"/>
  <c r="AH2989" i="1"/>
  <c r="AH2988" i="1"/>
  <c r="AH2987" i="1"/>
  <c r="AH2986" i="1"/>
  <c r="AH2985" i="1"/>
  <c r="AH2984" i="1"/>
  <c r="AH2983" i="1"/>
  <c r="AH2982" i="1"/>
  <c r="AH2981" i="1"/>
  <c r="AH2980" i="1"/>
  <c r="AH2979" i="1"/>
  <c r="AH2978" i="1"/>
  <c r="AH2977" i="1"/>
  <c r="AH2976" i="1"/>
  <c r="AH2975" i="1"/>
  <c r="AH2974" i="1"/>
  <c r="AH2973" i="1"/>
  <c r="AH2972" i="1"/>
  <c r="AH2971" i="1"/>
  <c r="AH2970" i="1"/>
  <c r="AH2969" i="1"/>
  <c r="AH2968" i="1"/>
  <c r="AH2967" i="1"/>
  <c r="AH2966" i="1"/>
  <c r="AH2965" i="1"/>
  <c r="AH2964" i="1"/>
  <c r="AH2963" i="1"/>
  <c r="AH2962" i="1"/>
  <c r="AH2961" i="1"/>
  <c r="AH2960" i="1"/>
  <c r="AH2959" i="1"/>
  <c r="AH2958" i="1"/>
  <c r="AH2957" i="1"/>
  <c r="AH2956" i="1"/>
  <c r="AH2955" i="1"/>
  <c r="AH2954" i="1"/>
  <c r="AH2953" i="1"/>
  <c r="AH2952" i="1"/>
  <c r="AH2951" i="1"/>
  <c r="AH2950" i="1"/>
  <c r="AH2949" i="1"/>
  <c r="AH2948" i="1"/>
  <c r="AH2947" i="1"/>
  <c r="AH2946" i="1"/>
  <c r="AH2945" i="1"/>
  <c r="AH2944" i="1"/>
  <c r="AH2943" i="1"/>
  <c r="AH2942" i="1"/>
  <c r="AH2941" i="1"/>
  <c r="AH2940" i="1"/>
  <c r="AH2939" i="1"/>
  <c r="AH2938" i="1"/>
  <c r="AH2937" i="1"/>
  <c r="AH2936" i="1"/>
  <c r="AH2935" i="1"/>
  <c r="AH2934" i="1"/>
  <c r="AH2933" i="1"/>
  <c r="AH2932" i="1"/>
  <c r="AH2931" i="1"/>
  <c r="AH2930" i="1"/>
  <c r="AH2929" i="1"/>
  <c r="AH2928" i="1"/>
  <c r="AH2927" i="1"/>
  <c r="AH2926" i="1"/>
  <c r="AH2925" i="1"/>
  <c r="AH2924" i="1"/>
  <c r="AH2923" i="1"/>
  <c r="AH2922" i="1"/>
  <c r="AH2921" i="1"/>
  <c r="AH2920" i="1"/>
  <c r="AH2919" i="1"/>
  <c r="AH2918" i="1"/>
  <c r="AH2917" i="1"/>
  <c r="AH2916" i="1"/>
  <c r="AH2915" i="1"/>
  <c r="AH2914" i="1"/>
  <c r="AH2913" i="1"/>
  <c r="AH2912" i="1"/>
  <c r="AH2911" i="1"/>
  <c r="AH2910" i="1"/>
  <c r="AH2909" i="1"/>
  <c r="AH2908" i="1"/>
  <c r="AH2907" i="1"/>
  <c r="AH2906" i="1"/>
  <c r="AH2905" i="1"/>
  <c r="AH2904" i="1"/>
  <c r="AH2903" i="1"/>
  <c r="AH2902" i="1"/>
  <c r="AH2901" i="1"/>
  <c r="AH2900" i="1"/>
  <c r="AH2899" i="1"/>
  <c r="AH2898" i="1"/>
  <c r="AH2897" i="1"/>
  <c r="AH2896" i="1"/>
  <c r="AH2895" i="1"/>
  <c r="AH2894" i="1"/>
  <c r="AH2893" i="1"/>
  <c r="AH2892" i="1"/>
  <c r="AH2891" i="1"/>
  <c r="AH2890" i="1"/>
  <c r="AH2889" i="1"/>
  <c r="AH2888" i="1"/>
  <c r="AH2887" i="1"/>
  <c r="AH2886" i="1"/>
  <c r="AH2885" i="1"/>
  <c r="AH2884" i="1"/>
  <c r="AH2883" i="1"/>
  <c r="AH2882" i="1"/>
  <c r="AH2881" i="1"/>
  <c r="AH2880" i="1"/>
  <c r="AH2879" i="1"/>
  <c r="AH2878" i="1"/>
  <c r="AH2877" i="1"/>
  <c r="AH2876" i="1"/>
  <c r="AH2875" i="1"/>
  <c r="AH2874" i="1"/>
  <c r="AH2873" i="1"/>
  <c r="AH2872" i="1"/>
  <c r="AH2871" i="1"/>
  <c r="AH2870" i="1"/>
  <c r="AH2869" i="1"/>
  <c r="AH2868" i="1"/>
  <c r="AH2867" i="1"/>
  <c r="AH2866" i="1"/>
  <c r="AH2865" i="1"/>
  <c r="AH2864" i="1"/>
  <c r="AH2863" i="1"/>
  <c r="AH2862" i="1"/>
  <c r="AH2861" i="1"/>
  <c r="AH2860" i="1"/>
  <c r="AH2859" i="1"/>
  <c r="AH2858" i="1"/>
  <c r="AH2857" i="1"/>
  <c r="AH2856" i="1"/>
  <c r="AH2855" i="1"/>
  <c r="AH2854" i="1"/>
  <c r="AH2853" i="1"/>
  <c r="AH2852" i="1"/>
  <c r="AH2851" i="1"/>
  <c r="AH2850" i="1"/>
  <c r="AH2849" i="1"/>
  <c r="AH2848" i="1"/>
  <c r="AH2847" i="1"/>
  <c r="AH2846" i="1"/>
  <c r="AH2845" i="1"/>
  <c r="AH2844" i="1"/>
  <c r="AH2843" i="1"/>
  <c r="AH2842" i="1"/>
  <c r="AH2841" i="1"/>
  <c r="AH2840" i="1"/>
  <c r="AH2839" i="1"/>
  <c r="AH2838" i="1"/>
  <c r="AH2837" i="1"/>
  <c r="AH2836" i="1"/>
  <c r="AH2835" i="1"/>
  <c r="AH2834" i="1"/>
  <c r="AH2833" i="1"/>
  <c r="AH2832" i="1"/>
  <c r="AH2831" i="1"/>
  <c r="AH2830" i="1"/>
  <c r="AH2829" i="1"/>
  <c r="AH2828" i="1"/>
  <c r="AH2827" i="1"/>
  <c r="AH2826" i="1"/>
  <c r="AH2825" i="1"/>
  <c r="AH2824" i="1"/>
  <c r="AH2823" i="1"/>
  <c r="AH2822" i="1"/>
  <c r="AH2821" i="1"/>
  <c r="AH2820" i="1"/>
  <c r="AH2819" i="1"/>
  <c r="AH2818" i="1"/>
  <c r="AH2817" i="1"/>
  <c r="AH2816" i="1"/>
  <c r="AH2815" i="1"/>
  <c r="AH2814" i="1"/>
  <c r="AH2813" i="1"/>
  <c r="AH2812" i="1"/>
  <c r="AH2811" i="1"/>
  <c r="AH2810" i="1"/>
  <c r="AH2809" i="1"/>
  <c r="AH2808" i="1"/>
  <c r="AH2807" i="1"/>
  <c r="AH2806" i="1"/>
  <c r="AH2805" i="1"/>
  <c r="AH2804" i="1"/>
  <c r="AH2803" i="1"/>
  <c r="AH2802" i="1"/>
  <c r="AH2801" i="1"/>
  <c r="AH2800" i="1"/>
  <c r="AH2799" i="1"/>
  <c r="AH2798" i="1"/>
  <c r="AH2797" i="1"/>
  <c r="AH2796" i="1"/>
  <c r="AH2795" i="1"/>
  <c r="AH2794" i="1"/>
  <c r="AH2793" i="1"/>
  <c r="AH2792" i="1"/>
  <c r="AH2791" i="1"/>
  <c r="AH2790" i="1"/>
  <c r="AH2789" i="1"/>
  <c r="AH2788" i="1"/>
  <c r="AH2787" i="1"/>
  <c r="AH2786" i="1"/>
  <c r="AH2785" i="1"/>
  <c r="AH2784" i="1"/>
  <c r="AH2783" i="1"/>
  <c r="AH2782" i="1"/>
  <c r="AH2781" i="1"/>
  <c r="AH2780" i="1"/>
  <c r="AH2779" i="1"/>
  <c r="AH2778" i="1"/>
  <c r="AH2777" i="1"/>
  <c r="AH2776" i="1"/>
  <c r="AH2775" i="1"/>
  <c r="AH2774" i="1"/>
  <c r="AH2773" i="1"/>
  <c r="AH2772" i="1"/>
  <c r="AH2771" i="1"/>
  <c r="AH2770" i="1"/>
  <c r="AH2769" i="1"/>
  <c r="AH2768" i="1"/>
  <c r="AH2767" i="1"/>
  <c r="AH2766" i="1"/>
  <c r="AH2765" i="1"/>
  <c r="AH2764" i="1"/>
  <c r="AH2763" i="1"/>
  <c r="AH2762" i="1"/>
  <c r="AH2761" i="1"/>
  <c r="AH2760" i="1"/>
  <c r="AH2759" i="1"/>
  <c r="AH2758" i="1"/>
  <c r="AH2757" i="1"/>
  <c r="AH2756" i="1"/>
  <c r="AH2755" i="1"/>
  <c r="AH2754" i="1"/>
  <c r="AH2753" i="1"/>
  <c r="AH2752" i="1"/>
  <c r="AH2751" i="1"/>
  <c r="AH2750" i="1"/>
  <c r="AH2749" i="1"/>
  <c r="AH2748" i="1"/>
  <c r="AH2747" i="1"/>
  <c r="AH2746" i="1"/>
  <c r="AH2745" i="1"/>
  <c r="AH2744" i="1"/>
  <c r="AH2743" i="1"/>
  <c r="AH2742" i="1"/>
  <c r="AH2741" i="1"/>
  <c r="AH2740" i="1"/>
  <c r="AH2739" i="1"/>
  <c r="AH2738" i="1"/>
  <c r="AH2737" i="1"/>
  <c r="AH2736" i="1"/>
  <c r="AH2735" i="1"/>
  <c r="AH2734" i="1"/>
  <c r="AH2733" i="1"/>
  <c r="AH2732" i="1"/>
  <c r="AH2731" i="1"/>
  <c r="AH2730" i="1"/>
  <c r="AH2729" i="1"/>
  <c r="AH2728" i="1"/>
  <c r="AH2727" i="1"/>
  <c r="AH2726" i="1"/>
  <c r="AH2725" i="1"/>
  <c r="AH2724" i="1"/>
  <c r="AH2723" i="1"/>
  <c r="AH2722" i="1"/>
  <c r="AH2721" i="1"/>
  <c r="AH2720" i="1"/>
  <c r="AH2719" i="1"/>
  <c r="AH2718" i="1"/>
  <c r="AH2717" i="1"/>
  <c r="AH2716" i="1"/>
  <c r="AH2715" i="1"/>
  <c r="AH2714" i="1"/>
  <c r="AH2713" i="1"/>
  <c r="AH2712" i="1"/>
  <c r="AH2711" i="1"/>
  <c r="AH2710" i="1"/>
  <c r="AH2709" i="1"/>
  <c r="AH2708" i="1"/>
  <c r="AH2707" i="1"/>
  <c r="AH2706" i="1"/>
  <c r="AH2705" i="1"/>
  <c r="AH2704" i="1"/>
  <c r="AH2703" i="1"/>
  <c r="AH2702" i="1"/>
  <c r="AH2701" i="1"/>
  <c r="AH2700" i="1"/>
  <c r="AH2699" i="1"/>
  <c r="AH2698" i="1"/>
  <c r="AH2697" i="1"/>
  <c r="AH2696" i="1"/>
  <c r="AH2695" i="1"/>
  <c r="AH2694" i="1"/>
  <c r="AH2693" i="1"/>
  <c r="AH2692" i="1"/>
  <c r="AH2691" i="1"/>
  <c r="AH2690" i="1"/>
  <c r="AH2689" i="1"/>
  <c r="AH2688" i="1"/>
  <c r="AH2687" i="1"/>
  <c r="AH2686" i="1"/>
  <c r="AH2685" i="1"/>
  <c r="AH2684" i="1"/>
  <c r="AH2683" i="1"/>
  <c r="AH2682" i="1"/>
  <c r="AH2681" i="1"/>
  <c r="AH2680" i="1"/>
  <c r="AH2679" i="1"/>
  <c r="AH2678" i="1"/>
  <c r="AH2677" i="1"/>
  <c r="AH2676" i="1"/>
  <c r="AH2675" i="1"/>
  <c r="AH2674" i="1"/>
  <c r="AH2673" i="1"/>
  <c r="AH2672" i="1"/>
  <c r="AH2671" i="1"/>
  <c r="AH2670" i="1"/>
  <c r="AH2669" i="1"/>
  <c r="AH2668" i="1"/>
  <c r="AH2667" i="1"/>
  <c r="AH2666" i="1"/>
  <c r="AH2665" i="1"/>
  <c r="AH2664" i="1"/>
  <c r="AH2663" i="1"/>
  <c r="AH2662" i="1"/>
  <c r="AH2661" i="1"/>
  <c r="AH2660" i="1"/>
  <c r="AH2659" i="1"/>
  <c r="AH2658" i="1"/>
  <c r="AH2657" i="1"/>
  <c r="AH2656" i="1"/>
  <c r="AH2655" i="1"/>
  <c r="AH2654" i="1"/>
  <c r="AH2653" i="1"/>
  <c r="AH2652" i="1"/>
  <c r="AH2651" i="1"/>
  <c r="AH2650" i="1"/>
  <c r="AH2649" i="1"/>
  <c r="AH2648" i="1"/>
  <c r="AH2647" i="1"/>
  <c r="AH2646" i="1"/>
  <c r="AH2645" i="1"/>
  <c r="AH2644" i="1"/>
  <c r="AH2643" i="1"/>
  <c r="AH2642" i="1"/>
  <c r="AH2641" i="1"/>
  <c r="AH2640" i="1"/>
  <c r="AH2639" i="1"/>
  <c r="AH2638" i="1"/>
  <c r="AH2637" i="1"/>
  <c r="AH2636" i="1"/>
  <c r="AH2635" i="1"/>
  <c r="AH2634" i="1"/>
  <c r="AH2633" i="1"/>
  <c r="AH2632" i="1"/>
  <c r="AH2631" i="1"/>
  <c r="AH2630" i="1"/>
  <c r="AH2629" i="1"/>
  <c r="AH2628" i="1"/>
  <c r="AH2627" i="1"/>
  <c r="AH2626" i="1"/>
  <c r="AH2625" i="1"/>
  <c r="AH2624" i="1"/>
  <c r="AH2623" i="1"/>
  <c r="AH2622" i="1"/>
  <c r="AH2621" i="1"/>
  <c r="AH2620" i="1"/>
  <c r="AH2619" i="1"/>
  <c r="AH2618" i="1"/>
  <c r="AH2617" i="1"/>
  <c r="AH2616" i="1"/>
  <c r="AH2615" i="1"/>
  <c r="AH2614" i="1"/>
  <c r="AH2613" i="1"/>
  <c r="AH2612" i="1"/>
  <c r="AH2611" i="1"/>
  <c r="AH2610" i="1"/>
  <c r="AH2609" i="1"/>
  <c r="AH2608" i="1"/>
  <c r="AH2607" i="1"/>
  <c r="AH2606" i="1"/>
  <c r="AH2605" i="1"/>
  <c r="AH2604" i="1"/>
  <c r="AH2603" i="1"/>
  <c r="AH2602" i="1"/>
  <c r="AH2601" i="1"/>
  <c r="AH2600" i="1"/>
  <c r="AH2599" i="1"/>
  <c r="AH2598" i="1"/>
  <c r="AH2597" i="1"/>
  <c r="AH2596" i="1"/>
  <c r="AH2595" i="1"/>
  <c r="AH2594" i="1"/>
  <c r="AH2593" i="1"/>
  <c r="AH2592" i="1"/>
  <c r="AH2591" i="1"/>
  <c r="AH2590" i="1"/>
  <c r="AH2589" i="1"/>
  <c r="AH2588" i="1"/>
  <c r="AH2587" i="1"/>
  <c r="AH2586" i="1"/>
  <c r="AH2585" i="1"/>
  <c r="AH2584" i="1"/>
  <c r="AH2583" i="1"/>
  <c r="AH2582" i="1"/>
  <c r="AH2581" i="1"/>
  <c r="AH2580" i="1"/>
  <c r="AH2579" i="1"/>
  <c r="AH2578" i="1"/>
  <c r="AH2577" i="1"/>
  <c r="AH2576" i="1"/>
  <c r="AH2575" i="1"/>
  <c r="AH2574" i="1"/>
  <c r="AH2573" i="1"/>
  <c r="AH2572" i="1"/>
  <c r="AH2571" i="1"/>
  <c r="AH2570" i="1"/>
  <c r="AH2569" i="1"/>
  <c r="AH2568" i="1"/>
  <c r="AH2567" i="1"/>
  <c r="AH2566" i="1"/>
  <c r="AH2565" i="1"/>
  <c r="AH2564" i="1"/>
  <c r="AH2563" i="1"/>
  <c r="AH2562" i="1"/>
  <c r="AH2561" i="1"/>
  <c r="AH2560" i="1"/>
  <c r="AH2559" i="1"/>
  <c r="AH2558" i="1"/>
  <c r="AH2557" i="1"/>
  <c r="AH2556" i="1"/>
  <c r="AH2555" i="1"/>
  <c r="AH2554" i="1"/>
  <c r="AH2553" i="1"/>
  <c r="AH2552" i="1"/>
  <c r="AH2551" i="1"/>
  <c r="AH2550" i="1"/>
  <c r="AH2549" i="1"/>
  <c r="AH2548" i="1"/>
  <c r="AH2547" i="1"/>
  <c r="AH2546" i="1"/>
  <c r="AH2545" i="1"/>
  <c r="AH2544" i="1"/>
  <c r="AH2543" i="1"/>
  <c r="AH2542" i="1"/>
  <c r="AH2541" i="1"/>
  <c r="AH2540" i="1"/>
  <c r="AH2539" i="1"/>
  <c r="AH2538" i="1"/>
  <c r="AH2537" i="1"/>
  <c r="AH2536" i="1"/>
  <c r="AH2535" i="1"/>
  <c r="AH2534" i="1"/>
  <c r="AH2533" i="1"/>
  <c r="AH2532" i="1"/>
  <c r="AH2531" i="1"/>
  <c r="AH2530" i="1"/>
  <c r="AH2529" i="1"/>
  <c r="AH2528" i="1"/>
  <c r="AH2527" i="1"/>
  <c r="AH2526" i="1"/>
  <c r="AH2525" i="1"/>
  <c r="AH2524" i="1"/>
  <c r="AH2523" i="1"/>
  <c r="AH2522" i="1"/>
  <c r="AH2521" i="1"/>
  <c r="AH2520" i="1"/>
  <c r="AH2519" i="1"/>
  <c r="AH2518" i="1"/>
  <c r="AH2517" i="1"/>
  <c r="AH2516" i="1"/>
  <c r="AH2515" i="1"/>
  <c r="AH2514" i="1"/>
  <c r="AH2513" i="1"/>
  <c r="AH2512" i="1"/>
  <c r="AH2511" i="1"/>
  <c r="AH2510" i="1"/>
  <c r="AH2509" i="1"/>
  <c r="AH2508" i="1"/>
  <c r="AH2507" i="1"/>
  <c r="AH2506" i="1"/>
  <c r="AH2505" i="1"/>
  <c r="AH2504" i="1"/>
  <c r="AH2503" i="1"/>
  <c r="AH2502" i="1"/>
  <c r="AH2501" i="1"/>
  <c r="AH2500" i="1"/>
  <c r="AH2499" i="1"/>
  <c r="AH2498" i="1"/>
  <c r="AH2497" i="1"/>
  <c r="AH2496" i="1"/>
  <c r="AH2495" i="1"/>
  <c r="AH2494" i="1"/>
  <c r="AH2493" i="1"/>
  <c r="AH2492" i="1"/>
  <c r="AH2491" i="1"/>
  <c r="AH2490" i="1"/>
  <c r="AH2489" i="1"/>
  <c r="AH2488" i="1"/>
  <c r="AH2487" i="1"/>
  <c r="AH2486" i="1"/>
  <c r="AH2485" i="1"/>
  <c r="AH2484" i="1"/>
  <c r="AH2483" i="1"/>
  <c r="AH2482" i="1"/>
  <c r="AH2481" i="1"/>
  <c r="AH2480" i="1"/>
  <c r="AH2479" i="1"/>
  <c r="AH2478" i="1"/>
  <c r="AH2477" i="1"/>
  <c r="AH2476" i="1"/>
  <c r="AH2475" i="1"/>
  <c r="AH2474" i="1"/>
  <c r="AH2473" i="1"/>
  <c r="AH2472" i="1"/>
  <c r="AH2471" i="1"/>
  <c r="AH2470" i="1"/>
  <c r="AH2469" i="1"/>
  <c r="AH2468" i="1"/>
  <c r="AH2467" i="1"/>
  <c r="AH2466" i="1"/>
  <c r="AH2465" i="1"/>
  <c r="AH2464" i="1"/>
  <c r="AH2463" i="1"/>
  <c r="AH2462" i="1"/>
  <c r="AH2461" i="1"/>
  <c r="AH2460" i="1"/>
  <c r="AH2459" i="1"/>
  <c r="AH2458" i="1"/>
  <c r="AH2457" i="1"/>
  <c r="AH2456" i="1"/>
  <c r="AH2455" i="1"/>
  <c r="AH2454" i="1"/>
  <c r="AH2453" i="1"/>
  <c r="AH2452" i="1"/>
  <c r="AH2451" i="1"/>
  <c r="AH2450" i="1"/>
  <c r="AH2449" i="1"/>
  <c r="AH2448" i="1"/>
  <c r="AH2447" i="1"/>
  <c r="AH2446" i="1"/>
  <c r="AH2445" i="1"/>
  <c r="AH2444" i="1"/>
  <c r="AH2443" i="1"/>
  <c r="AH2442" i="1"/>
  <c r="AH2441" i="1"/>
  <c r="AH2440" i="1"/>
  <c r="AH2439" i="1"/>
  <c r="AH2438" i="1"/>
  <c r="AH2437" i="1"/>
  <c r="AH2436" i="1"/>
  <c r="AH2435" i="1"/>
  <c r="AH2434" i="1"/>
  <c r="AH2433" i="1"/>
  <c r="AH2432" i="1"/>
  <c r="AH2431" i="1"/>
  <c r="AH2430" i="1"/>
  <c r="AH2429" i="1"/>
  <c r="AH2428" i="1"/>
  <c r="AH2427" i="1"/>
  <c r="AH2426" i="1"/>
  <c r="AH2425" i="1"/>
  <c r="AH2424" i="1"/>
  <c r="AH2423" i="1"/>
  <c r="AH2422" i="1"/>
  <c r="AH2421" i="1"/>
  <c r="AH2420" i="1"/>
  <c r="AH2419" i="1"/>
  <c r="AH2418" i="1"/>
  <c r="AH2417" i="1"/>
  <c r="AH2416" i="1"/>
  <c r="AH2415" i="1"/>
  <c r="AH2414" i="1"/>
  <c r="AH2413" i="1"/>
  <c r="AH2412" i="1"/>
  <c r="AH2411" i="1"/>
  <c r="AH2410" i="1"/>
  <c r="AH2409" i="1"/>
  <c r="AH2408" i="1"/>
  <c r="AH2407" i="1"/>
  <c r="AH2406" i="1"/>
  <c r="AH2405" i="1"/>
  <c r="AH2404" i="1"/>
  <c r="AH2403" i="1"/>
  <c r="AH2402" i="1"/>
  <c r="AH2401" i="1"/>
  <c r="AH2400" i="1"/>
  <c r="AH2399" i="1"/>
  <c r="AH2398" i="1"/>
  <c r="AH2397" i="1"/>
  <c r="AH2396" i="1"/>
  <c r="AH2395" i="1"/>
  <c r="AH2394" i="1"/>
  <c r="AH2393" i="1"/>
  <c r="AH2392" i="1"/>
  <c r="AH2391" i="1"/>
  <c r="AH2390" i="1"/>
  <c r="AH2389" i="1"/>
  <c r="AH2388" i="1"/>
  <c r="AH2387" i="1"/>
  <c r="AH2386" i="1"/>
  <c r="AH2385" i="1"/>
  <c r="AH2384" i="1"/>
  <c r="AH2383" i="1"/>
  <c r="AH2382" i="1"/>
  <c r="AH2381" i="1"/>
  <c r="AH2380" i="1"/>
  <c r="AH2379" i="1"/>
  <c r="AH2378" i="1"/>
  <c r="AH2377" i="1"/>
  <c r="AH2376" i="1"/>
  <c r="AH2375" i="1"/>
  <c r="AH2374" i="1"/>
  <c r="AH2373" i="1"/>
  <c r="AH2372" i="1"/>
  <c r="AH2371" i="1"/>
  <c r="AH2370" i="1"/>
  <c r="AH2369" i="1"/>
  <c r="AH2368" i="1"/>
  <c r="AH2367" i="1"/>
  <c r="AH2366" i="1"/>
  <c r="AH2365" i="1"/>
  <c r="AH2364" i="1"/>
  <c r="AH2363" i="1"/>
  <c r="AH2362" i="1"/>
  <c r="AH2361" i="1"/>
  <c r="AH2360" i="1"/>
  <c r="AH2359" i="1"/>
  <c r="AH2358" i="1"/>
  <c r="AH2357" i="1"/>
  <c r="AH2356" i="1"/>
  <c r="AH2355" i="1"/>
  <c r="AH2354" i="1"/>
  <c r="AH2353" i="1"/>
  <c r="AH2352" i="1"/>
  <c r="AH2351" i="1"/>
  <c r="AH2350" i="1"/>
  <c r="AH2349" i="1"/>
  <c r="AH2348" i="1"/>
  <c r="AH2347" i="1"/>
  <c r="AH2346" i="1"/>
  <c r="AH2345" i="1"/>
  <c r="AH2344" i="1"/>
  <c r="AH2343" i="1"/>
  <c r="AH2342" i="1"/>
  <c r="AH2341" i="1"/>
  <c r="AH2340" i="1"/>
  <c r="AH2339" i="1"/>
  <c r="AH2338" i="1"/>
  <c r="AH2337" i="1"/>
  <c r="AH2336" i="1"/>
  <c r="AH2335" i="1"/>
  <c r="AH2334" i="1"/>
  <c r="AH2333" i="1"/>
  <c r="AH2332" i="1"/>
  <c r="AH2331" i="1"/>
  <c r="AH2330" i="1"/>
  <c r="AH2329" i="1"/>
  <c r="AH2328" i="1"/>
  <c r="AH2327" i="1"/>
  <c r="AH2326" i="1"/>
  <c r="AH2325" i="1"/>
  <c r="AH2324" i="1"/>
  <c r="AH2323" i="1"/>
  <c r="AH2322" i="1"/>
  <c r="AH2321" i="1"/>
  <c r="AH2320" i="1"/>
  <c r="AH2319" i="1"/>
  <c r="AH2318" i="1"/>
  <c r="AH2317" i="1"/>
  <c r="AH2316" i="1"/>
  <c r="AH2315" i="1"/>
  <c r="AH2314" i="1"/>
  <c r="AH2313" i="1"/>
  <c r="AH2312" i="1"/>
  <c r="AH2311" i="1"/>
  <c r="AH2310" i="1"/>
  <c r="AH2309" i="1"/>
  <c r="AH2308" i="1"/>
  <c r="AH2307" i="1"/>
  <c r="AH2306" i="1"/>
  <c r="AH2305" i="1"/>
  <c r="AH2304" i="1"/>
  <c r="AH2303" i="1"/>
  <c r="AH2302" i="1"/>
  <c r="AH2301" i="1"/>
  <c r="AH2300" i="1"/>
  <c r="AH2299" i="1"/>
  <c r="AH2298" i="1"/>
  <c r="AH2297" i="1"/>
  <c r="AH2296" i="1"/>
  <c r="AH2295" i="1"/>
  <c r="AH2294" i="1"/>
  <c r="AH2293" i="1"/>
  <c r="AH2292" i="1"/>
  <c r="AH2291" i="1"/>
  <c r="AH2290" i="1"/>
  <c r="AH2289" i="1"/>
  <c r="AH2288" i="1"/>
  <c r="AH2287" i="1"/>
  <c r="AH2286" i="1"/>
  <c r="AH2285" i="1"/>
  <c r="AH2284" i="1"/>
  <c r="AH2283" i="1"/>
  <c r="AH2282" i="1"/>
  <c r="AH2281" i="1"/>
  <c r="AH2280" i="1"/>
  <c r="AH2279" i="1"/>
  <c r="AH2278" i="1"/>
  <c r="AH2277" i="1"/>
  <c r="AH2276" i="1"/>
  <c r="AH2275" i="1"/>
  <c r="AH2274" i="1"/>
  <c r="AH2273" i="1"/>
  <c r="AH2272" i="1"/>
  <c r="AH2271" i="1"/>
  <c r="AH2270" i="1"/>
  <c r="AH2269" i="1"/>
  <c r="AH2268" i="1"/>
  <c r="AH2267" i="1"/>
  <c r="AH2266" i="1"/>
  <c r="AH2265" i="1"/>
  <c r="AH2264" i="1"/>
  <c r="AH2263" i="1"/>
  <c r="AH2262" i="1"/>
  <c r="AH2261" i="1"/>
  <c r="AH2260" i="1"/>
  <c r="AH2259" i="1"/>
  <c r="AH2258" i="1"/>
  <c r="AH2257" i="1"/>
  <c r="AH2256" i="1"/>
  <c r="AH2255" i="1"/>
  <c r="AH2254" i="1"/>
  <c r="AH2253" i="1"/>
  <c r="AH2252" i="1"/>
  <c r="AH2251" i="1"/>
  <c r="AH2250" i="1"/>
  <c r="AH2249" i="1"/>
  <c r="AH2248" i="1"/>
  <c r="AH2247" i="1"/>
  <c r="AH2246" i="1"/>
  <c r="AH2245" i="1"/>
  <c r="AH2244" i="1"/>
  <c r="AH2243" i="1"/>
  <c r="AH2242" i="1"/>
  <c r="AH2241" i="1"/>
  <c r="AH2240" i="1"/>
  <c r="AH2239" i="1"/>
  <c r="AH2238" i="1"/>
  <c r="AH2237" i="1"/>
  <c r="AH2236" i="1"/>
  <c r="AH2235" i="1"/>
  <c r="AH2234" i="1"/>
  <c r="AH2233" i="1"/>
  <c r="AH2232" i="1"/>
  <c r="AH2231" i="1"/>
  <c r="AH2230" i="1"/>
  <c r="AH2229" i="1"/>
  <c r="AH2228" i="1"/>
  <c r="AH2227" i="1"/>
  <c r="AH2226" i="1"/>
  <c r="AH2225" i="1"/>
  <c r="AH2224" i="1"/>
  <c r="AH2223" i="1"/>
  <c r="AH2222" i="1"/>
  <c r="AH2221" i="1"/>
  <c r="AH2220" i="1"/>
  <c r="AH2219" i="1"/>
  <c r="AH2218" i="1"/>
  <c r="AH2217" i="1"/>
  <c r="AH2216" i="1"/>
  <c r="AH2215" i="1"/>
  <c r="AH2214" i="1"/>
  <c r="AH2213" i="1"/>
  <c r="AH2212" i="1"/>
  <c r="AH2211" i="1"/>
  <c r="AH2210" i="1"/>
  <c r="AH2209" i="1"/>
  <c r="AH2208" i="1"/>
  <c r="AH2207" i="1"/>
  <c r="AH2206" i="1"/>
  <c r="AH2205" i="1"/>
  <c r="AH2204" i="1"/>
  <c r="AH2203" i="1"/>
  <c r="AH2202" i="1"/>
  <c r="AH2201" i="1"/>
  <c r="AH2200" i="1"/>
  <c r="AH2199" i="1"/>
  <c r="AH2198" i="1"/>
  <c r="AH2197" i="1"/>
  <c r="AH2196" i="1"/>
  <c r="AH2195" i="1"/>
  <c r="AH2194" i="1"/>
  <c r="AH2193" i="1"/>
  <c r="AH2192" i="1"/>
  <c r="AH2191" i="1"/>
  <c r="AH2190" i="1"/>
  <c r="AH2189" i="1"/>
  <c r="AH2188" i="1"/>
  <c r="AH2187" i="1"/>
  <c r="AH2186" i="1"/>
  <c r="AH2185" i="1"/>
  <c r="AH2184" i="1"/>
  <c r="AH2183" i="1"/>
  <c r="AH2182" i="1"/>
  <c r="AH2181" i="1"/>
  <c r="AH2180" i="1"/>
  <c r="AH2179" i="1"/>
  <c r="AH2178" i="1"/>
  <c r="AH2177" i="1"/>
  <c r="AH2176" i="1"/>
  <c r="AH2175" i="1"/>
  <c r="AH2174" i="1"/>
  <c r="AH2173" i="1"/>
  <c r="AH2172" i="1"/>
  <c r="AH2171" i="1"/>
  <c r="AH2170" i="1"/>
  <c r="AH2169" i="1"/>
  <c r="AH2168" i="1"/>
  <c r="AH2167" i="1"/>
  <c r="AH2166" i="1"/>
  <c r="AH2165" i="1"/>
  <c r="AH2164" i="1"/>
  <c r="AH2163" i="1"/>
  <c r="AH2162" i="1"/>
  <c r="AH2161" i="1"/>
  <c r="AH2160" i="1"/>
  <c r="AH2159" i="1"/>
  <c r="AH2158" i="1"/>
  <c r="AH2157" i="1"/>
  <c r="AH2156" i="1"/>
  <c r="AH2155" i="1"/>
  <c r="AH2154" i="1"/>
  <c r="AH2153" i="1"/>
  <c r="AH2152" i="1"/>
  <c r="AH2151" i="1"/>
  <c r="AH2150" i="1"/>
  <c r="AH2149" i="1"/>
  <c r="AH2148" i="1"/>
  <c r="AH2147" i="1"/>
  <c r="AH2146" i="1"/>
  <c r="AH2145" i="1"/>
  <c r="AH2144" i="1"/>
  <c r="AH2143" i="1"/>
  <c r="AH2142" i="1"/>
  <c r="AH2141" i="1"/>
  <c r="AH2140" i="1"/>
  <c r="AH2139" i="1"/>
  <c r="AH2138" i="1"/>
  <c r="AH2137" i="1"/>
  <c r="AH2136" i="1"/>
  <c r="AH2135" i="1"/>
  <c r="AH2134" i="1"/>
  <c r="AH2133" i="1"/>
  <c r="AH2132" i="1"/>
  <c r="AH2131" i="1"/>
  <c r="AH2130" i="1"/>
  <c r="AH2129" i="1"/>
  <c r="AH2128" i="1"/>
  <c r="AH2127" i="1"/>
  <c r="AH2126" i="1"/>
  <c r="AH2125" i="1"/>
  <c r="AH2124" i="1"/>
  <c r="AH2123" i="1"/>
  <c r="AH2122" i="1"/>
  <c r="AH2121" i="1"/>
  <c r="AH2120" i="1"/>
  <c r="AH2119" i="1"/>
  <c r="AH2118" i="1"/>
  <c r="AH2117" i="1"/>
  <c r="AH2116" i="1"/>
  <c r="AH2115" i="1"/>
  <c r="AH2114" i="1"/>
  <c r="AH2113" i="1"/>
  <c r="AH2112" i="1"/>
  <c r="AH2111" i="1"/>
  <c r="AH2110" i="1"/>
  <c r="AH2109" i="1"/>
  <c r="AH2108" i="1"/>
  <c r="AH2107" i="1"/>
  <c r="AH2106" i="1"/>
  <c r="AH2105" i="1"/>
  <c r="AH2104" i="1"/>
  <c r="AH2103" i="1"/>
  <c r="AH2102" i="1"/>
  <c r="AH2101" i="1"/>
  <c r="AH2100" i="1"/>
  <c r="AH2099" i="1"/>
  <c r="AH2098" i="1"/>
  <c r="AH2097" i="1"/>
  <c r="AH2096" i="1"/>
  <c r="AH2095" i="1"/>
  <c r="AH2094" i="1"/>
  <c r="AH2093" i="1"/>
  <c r="AH2092" i="1"/>
  <c r="AH2091" i="1"/>
  <c r="AH2090" i="1"/>
  <c r="AH2089" i="1"/>
  <c r="AH2088" i="1"/>
  <c r="AH2087" i="1"/>
  <c r="AH2086" i="1"/>
  <c r="AH2085" i="1"/>
  <c r="AH2084" i="1"/>
  <c r="AH2083" i="1"/>
  <c r="AH2082" i="1"/>
  <c r="AH2081" i="1"/>
  <c r="AH2080" i="1"/>
  <c r="AH2079" i="1"/>
  <c r="AH2078" i="1"/>
  <c r="AH2077" i="1"/>
  <c r="AH2076" i="1"/>
  <c r="AH2075" i="1"/>
  <c r="AH2074" i="1"/>
  <c r="AH2073" i="1"/>
  <c r="AH2072" i="1"/>
  <c r="AH2071" i="1"/>
  <c r="AH2070" i="1"/>
  <c r="AH2069" i="1"/>
  <c r="AH2068" i="1"/>
  <c r="AH2067" i="1"/>
  <c r="AH2066" i="1"/>
  <c r="AH2065" i="1"/>
  <c r="AH2064" i="1"/>
  <c r="AH2063" i="1"/>
  <c r="AH2062" i="1"/>
  <c r="AH2061" i="1"/>
  <c r="AH2060" i="1"/>
  <c r="AH2059" i="1"/>
  <c r="AH2058" i="1"/>
  <c r="AH2057" i="1"/>
  <c r="AH2056" i="1"/>
  <c r="AH2055" i="1"/>
  <c r="AH2054" i="1"/>
  <c r="AH2053" i="1"/>
  <c r="AH2052" i="1"/>
  <c r="AH2051" i="1"/>
  <c r="AH2050" i="1"/>
  <c r="AH2049" i="1"/>
  <c r="AH2048" i="1"/>
  <c r="AH2047" i="1"/>
  <c r="AH2046" i="1"/>
  <c r="AH2045" i="1"/>
  <c r="AH2044" i="1"/>
  <c r="AH2043" i="1"/>
  <c r="AH2042" i="1"/>
  <c r="AH2041" i="1"/>
  <c r="AH2040" i="1"/>
  <c r="AH2039" i="1"/>
  <c r="AH2038" i="1"/>
  <c r="AH2037" i="1"/>
  <c r="AH2036" i="1"/>
  <c r="AH2035" i="1"/>
  <c r="AH2034" i="1"/>
  <c r="AH2033" i="1"/>
  <c r="AH2032" i="1"/>
  <c r="AH2031" i="1"/>
  <c r="AH2030" i="1"/>
  <c r="AH2029" i="1"/>
  <c r="AH2028" i="1"/>
  <c r="AH2027" i="1"/>
  <c r="AH2026" i="1"/>
  <c r="AH2025" i="1"/>
  <c r="AH2024" i="1"/>
  <c r="AH2023" i="1"/>
  <c r="AH2022" i="1"/>
  <c r="AH2021" i="1"/>
  <c r="AH2020" i="1"/>
  <c r="AH2019" i="1"/>
  <c r="AH2018" i="1"/>
  <c r="AH2017" i="1"/>
  <c r="AH2016" i="1"/>
  <c r="AH2015" i="1"/>
  <c r="AH2014" i="1"/>
  <c r="AH2013" i="1"/>
  <c r="AH2012" i="1"/>
  <c r="AH2011" i="1"/>
  <c r="AH2010" i="1"/>
  <c r="AH2009" i="1"/>
  <c r="AH2008" i="1"/>
  <c r="AH2007" i="1"/>
  <c r="AH2006" i="1"/>
  <c r="AH2005" i="1"/>
  <c r="AH2004" i="1"/>
  <c r="AH2003" i="1"/>
  <c r="AH2002" i="1"/>
  <c r="AH2001" i="1"/>
  <c r="AH2000" i="1"/>
  <c r="AH1999" i="1"/>
  <c r="AH1998" i="1"/>
  <c r="AH1997" i="1"/>
  <c r="AH1996" i="1"/>
  <c r="AH1995" i="1"/>
  <c r="AH1994" i="1"/>
  <c r="AH1993" i="1"/>
  <c r="AH1992" i="1"/>
  <c r="AH1991" i="1"/>
  <c r="AH1990" i="1"/>
  <c r="AH1989" i="1"/>
  <c r="AH1988" i="1"/>
  <c r="AH1987" i="1"/>
  <c r="AH1986" i="1"/>
  <c r="AH1985" i="1"/>
  <c r="AH1984" i="1"/>
  <c r="AH1983" i="1"/>
  <c r="AH1982" i="1"/>
  <c r="AH1981" i="1"/>
  <c r="AH1980" i="1"/>
  <c r="AH1979" i="1"/>
  <c r="AH1978" i="1"/>
  <c r="AH1977" i="1"/>
  <c r="AH1976" i="1"/>
  <c r="AH1975" i="1"/>
  <c r="AH1974" i="1"/>
  <c r="AH1973" i="1"/>
  <c r="AH1972" i="1"/>
  <c r="AH1971" i="1"/>
  <c r="AH1970" i="1"/>
  <c r="AH1969" i="1"/>
  <c r="AH1968" i="1"/>
  <c r="AH1967" i="1"/>
  <c r="AH1966" i="1"/>
  <c r="AH1965" i="1"/>
  <c r="AH1964" i="1"/>
  <c r="AH1963" i="1"/>
  <c r="AH1962" i="1"/>
  <c r="AH1961" i="1"/>
  <c r="AH1960" i="1"/>
  <c r="AH1959" i="1"/>
  <c r="AH1958" i="1"/>
  <c r="AH1957" i="1"/>
  <c r="AH1956" i="1"/>
  <c r="AH1955" i="1"/>
  <c r="AH1954" i="1"/>
  <c r="AH1953" i="1"/>
  <c r="AH1952" i="1"/>
  <c r="AH1951" i="1"/>
  <c r="AH1950" i="1"/>
  <c r="AH1949" i="1"/>
  <c r="AH1948" i="1"/>
  <c r="AH1947" i="1"/>
  <c r="AH1946" i="1"/>
  <c r="AH1945" i="1"/>
  <c r="AH1944" i="1"/>
  <c r="AH1943" i="1"/>
  <c r="AH1942" i="1"/>
  <c r="AH1941" i="1"/>
  <c r="AH1940" i="1"/>
  <c r="AH1939" i="1"/>
  <c r="AH1938" i="1"/>
  <c r="AH1937" i="1"/>
  <c r="AH1936" i="1"/>
  <c r="AH1935" i="1"/>
  <c r="AH1934" i="1"/>
  <c r="AH1933" i="1"/>
  <c r="AH1932" i="1"/>
  <c r="AH1931" i="1"/>
  <c r="AH1930" i="1"/>
  <c r="AH1929" i="1"/>
  <c r="AH1928" i="1"/>
  <c r="AH1927" i="1"/>
  <c r="AH1926" i="1"/>
  <c r="AH1925" i="1"/>
  <c r="AH1924" i="1"/>
  <c r="AH1923" i="1"/>
  <c r="AH1922" i="1"/>
  <c r="AH1921" i="1"/>
  <c r="AH1920" i="1"/>
  <c r="AH1919" i="1"/>
  <c r="AH1918" i="1"/>
  <c r="AH1917" i="1"/>
  <c r="AH1916" i="1"/>
  <c r="AH1915" i="1"/>
  <c r="AH1914" i="1"/>
  <c r="AH1913" i="1"/>
  <c r="AH1912" i="1"/>
  <c r="AH1911" i="1"/>
  <c r="AH1910" i="1"/>
  <c r="AH1909" i="1"/>
  <c r="AH1908" i="1"/>
  <c r="AH1907" i="1"/>
  <c r="AH1906" i="1"/>
  <c r="AH1905" i="1"/>
  <c r="AH1904" i="1"/>
  <c r="AH1903" i="1"/>
  <c r="AH1902" i="1"/>
  <c r="AH1901" i="1"/>
  <c r="AH1900" i="1"/>
  <c r="AH1899" i="1"/>
  <c r="AH1898" i="1"/>
  <c r="AH1897" i="1"/>
  <c r="AH1896" i="1"/>
  <c r="AH1895" i="1"/>
  <c r="AH1894" i="1"/>
  <c r="AH1893" i="1"/>
  <c r="AH1892" i="1"/>
  <c r="AH1891" i="1"/>
  <c r="AH1890" i="1"/>
  <c r="AH1889" i="1"/>
  <c r="AH1888" i="1"/>
  <c r="AH1887" i="1"/>
  <c r="AH1886" i="1"/>
  <c r="AH1885" i="1"/>
  <c r="AH1884" i="1"/>
  <c r="AH1883" i="1"/>
  <c r="AH1882" i="1"/>
  <c r="AH1881" i="1"/>
  <c r="AH1880" i="1"/>
  <c r="AH1879" i="1"/>
  <c r="AH1878" i="1"/>
  <c r="AH1877" i="1"/>
  <c r="AH1876" i="1"/>
  <c r="AH1875" i="1"/>
  <c r="AH1874" i="1"/>
  <c r="AH1873" i="1"/>
  <c r="AH1872" i="1"/>
  <c r="AH1871" i="1"/>
  <c r="AH1870" i="1"/>
  <c r="AH1869" i="1"/>
  <c r="AH1868" i="1"/>
  <c r="AH1867" i="1"/>
  <c r="AH1866" i="1"/>
  <c r="AH1865" i="1"/>
  <c r="AH1864" i="1"/>
  <c r="AH1863" i="1"/>
  <c r="AH1862" i="1"/>
  <c r="AH1861" i="1"/>
  <c r="AH1860" i="1"/>
  <c r="AH1859" i="1"/>
  <c r="AH1858" i="1"/>
  <c r="AH1857" i="1"/>
  <c r="AH1856" i="1"/>
  <c r="AH1855" i="1"/>
  <c r="AH1854" i="1"/>
  <c r="AH1853" i="1"/>
  <c r="AH1852" i="1"/>
  <c r="AH1851" i="1"/>
  <c r="AH1850" i="1"/>
  <c r="AH1849" i="1"/>
  <c r="AH1848" i="1"/>
  <c r="AH1847" i="1"/>
  <c r="AH1846" i="1"/>
  <c r="AH1845" i="1"/>
  <c r="AH1844" i="1"/>
  <c r="AH1843" i="1"/>
  <c r="AH1842" i="1"/>
  <c r="AH1841" i="1"/>
  <c r="AH1840" i="1"/>
  <c r="AH1839" i="1"/>
  <c r="AH1838" i="1"/>
  <c r="AH1837" i="1"/>
  <c r="AH1836" i="1"/>
  <c r="AH1835" i="1"/>
  <c r="AH1834" i="1"/>
  <c r="AH1833" i="1"/>
  <c r="AH1832" i="1"/>
  <c r="AH1831" i="1"/>
  <c r="AH1830" i="1"/>
  <c r="AH1829" i="1"/>
  <c r="AH1828" i="1"/>
  <c r="AH1827" i="1"/>
  <c r="AH1826" i="1"/>
  <c r="AH1825" i="1"/>
  <c r="AH1824" i="1"/>
  <c r="AH1823" i="1"/>
  <c r="AH1822" i="1"/>
  <c r="AH1821" i="1"/>
  <c r="AH1820" i="1"/>
  <c r="AH1819" i="1"/>
  <c r="AH1818" i="1"/>
  <c r="AH1817" i="1"/>
  <c r="AH1816" i="1"/>
  <c r="AH1815" i="1"/>
  <c r="AH1814" i="1"/>
  <c r="AH1813" i="1"/>
  <c r="AH1812" i="1"/>
  <c r="AH1811" i="1"/>
  <c r="AH1810" i="1"/>
  <c r="AH1809" i="1"/>
  <c r="AH1808" i="1"/>
  <c r="AH1807" i="1"/>
  <c r="AH1806" i="1"/>
  <c r="AH1805" i="1"/>
  <c r="AH1804" i="1"/>
  <c r="AH1803" i="1"/>
  <c r="AH1802" i="1"/>
  <c r="AH1801" i="1"/>
  <c r="AH1800" i="1"/>
  <c r="AH1799" i="1"/>
  <c r="AH1798" i="1"/>
  <c r="AH1797" i="1"/>
  <c r="AH1796" i="1"/>
  <c r="AH1795" i="1"/>
  <c r="AH1794" i="1"/>
  <c r="AH1793" i="1"/>
  <c r="AH1792" i="1"/>
  <c r="AH1791" i="1"/>
  <c r="AH1790" i="1"/>
  <c r="AH1789" i="1"/>
  <c r="AH1788" i="1"/>
  <c r="AH1787" i="1"/>
  <c r="AH1786" i="1"/>
  <c r="AH1785" i="1"/>
  <c r="AH1784" i="1"/>
  <c r="AH1783" i="1"/>
  <c r="AH1782" i="1"/>
  <c r="AH1781" i="1"/>
  <c r="AH1780" i="1"/>
  <c r="AH1779" i="1"/>
  <c r="AH1778" i="1"/>
  <c r="AH1777" i="1"/>
  <c r="AH1776" i="1"/>
  <c r="AH1775" i="1"/>
  <c r="AH1774" i="1"/>
  <c r="AH1773" i="1"/>
  <c r="AH1772" i="1"/>
  <c r="AH1771" i="1"/>
  <c r="AH1770" i="1"/>
  <c r="AH1769" i="1"/>
  <c r="AH1768" i="1"/>
  <c r="AH1767" i="1"/>
  <c r="AH1766" i="1"/>
  <c r="AH1765" i="1"/>
  <c r="AH1764" i="1"/>
  <c r="AH1763" i="1"/>
  <c r="AH1762" i="1"/>
  <c r="AH1761" i="1"/>
  <c r="AH1760" i="1"/>
  <c r="AH1759" i="1"/>
  <c r="AH1758" i="1"/>
  <c r="AH1757" i="1"/>
  <c r="AH1756" i="1"/>
  <c r="AH1755" i="1"/>
  <c r="AH1754" i="1"/>
  <c r="AH1753" i="1"/>
  <c r="AH1752" i="1"/>
  <c r="AH1751" i="1"/>
  <c r="AH1750" i="1"/>
  <c r="AH1749" i="1"/>
  <c r="AH1748" i="1"/>
  <c r="AH1747" i="1"/>
  <c r="AH1746" i="1"/>
  <c r="AH1745" i="1"/>
  <c r="AH1744" i="1"/>
  <c r="AH1743" i="1"/>
  <c r="AH1742" i="1"/>
  <c r="AH1741" i="1"/>
  <c r="AH1740" i="1"/>
  <c r="AH1739" i="1"/>
  <c r="AH1738" i="1"/>
  <c r="AH1737" i="1"/>
  <c r="AH1736" i="1"/>
  <c r="AH1735" i="1"/>
  <c r="AH1734" i="1"/>
  <c r="AH1733" i="1"/>
  <c r="AH1732" i="1"/>
  <c r="AH1731" i="1"/>
  <c r="AH1730" i="1"/>
  <c r="AH1729" i="1"/>
  <c r="AH1728" i="1"/>
  <c r="AH1727" i="1"/>
  <c r="AH1726" i="1"/>
  <c r="AH1725" i="1"/>
  <c r="AH1724" i="1"/>
  <c r="AH1723" i="1"/>
  <c r="AH1722" i="1"/>
  <c r="AH1721" i="1"/>
  <c r="AH1720" i="1"/>
  <c r="AH1719" i="1"/>
  <c r="AH1718" i="1"/>
  <c r="AH1717" i="1"/>
  <c r="AH1716" i="1"/>
  <c r="AH1715" i="1"/>
  <c r="AH1714" i="1"/>
  <c r="AH1713" i="1"/>
  <c r="AH1712" i="1"/>
  <c r="AH1711" i="1"/>
  <c r="AH1710" i="1"/>
  <c r="AH1709" i="1"/>
  <c r="AH1708" i="1"/>
  <c r="AH1707" i="1"/>
  <c r="AH1706" i="1"/>
  <c r="AH1705" i="1"/>
  <c r="AH1704" i="1"/>
  <c r="AH1703" i="1"/>
  <c r="AH1702" i="1"/>
  <c r="AH1701" i="1"/>
  <c r="AH1700" i="1"/>
  <c r="AH1699" i="1"/>
  <c r="AH1698" i="1"/>
  <c r="AH1697" i="1"/>
  <c r="AH1696" i="1"/>
  <c r="AH1695" i="1"/>
  <c r="AH1694" i="1"/>
  <c r="AH1693" i="1"/>
  <c r="AH1692" i="1"/>
  <c r="AH1691" i="1"/>
  <c r="AH1690" i="1"/>
  <c r="AH1689" i="1"/>
  <c r="AH1688" i="1"/>
  <c r="AH1687" i="1"/>
  <c r="AH1686" i="1"/>
  <c r="AH1685" i="1"/>
  <c r="AH1684" i="1"/>
  <c r="AH1683" i="1"/>
  <c r="AH1682" i="1"/>
  <c r="AH1681" i="1"/>
  <c r="AH1680" i="1"/>
  <c r="AH1679" i="1"/>
  <c r="AH1678" i="1"/>
  <c r="AH1677" i="1"/>
  <c r="AH1676" i="1"/>
  <c r="AH1675" i="1"/>
  <c r="AH1674" i="1"/>
  <c r="AH1673" i="1"/>
  <c r="AH1672" i="1"/>
  <c r="AH1671" i="1"/>
  <c r="AH1670" i="1"/>
  <c r="AH1669" i="1"/>
  <c r="AH1668" i="1"/>
  <c r="AH1667" i="1"/>
  <c r="AH1666" i="1"/>
  <c r="AH1665" i="1"/>
  <c r="AH1664" i="1"/>
  <c r="AH1663" i="1"/>
  <c r="AH1662" i="1"/>
  <c r="AH1661" i="1"/>
  <c r="AH1660" i="1"/>
  <c r="AH1659" i="1"/>
  <c r="AH1658" i="1"/>
  <c r="AH1657" i="1"/>
  <c r="AH1656" i="1"/>
  <c r="AH1655" i="1"/>
  <c r="AH1654" i="1"/>
  <c r="AH1653" i="1"/>
  <c r="AH1652" i="1"/>
  <c r="AH1651" i="1"/>
  <c r="AH1650" i="1"/>
  <c r="AH1649" i="1"/>
  <c r="AH1648" i="1"/>
  <c r="AH1647" i="1"/>
  <c r="AH1646" i="1"/>
  <c r="AH1645" i="1"/>
  <c r="AH1644" i="1"/>
  <c r="AH1643" i="1"/>
  <c r="AH1642" i="1"/>
  <c r="AH1641" i="1"/>
  <c r="AH1640" i="1"/>
  <c r="AH1639" i="1"/>
  <c r="AH1638" i="1"/>
  <c r="AH1637" i="1"/>
  <c r="AH1636" i="1"/>
  <c r="AH1635" i="1"/>
  <c r="AH1634" i="1"/>
  <c r="AH1633" i="1"/>
  <c r="AH1632" i="1"/>
  <c r="AH1631" i="1"/>
  <c r="AH1630" i="1"/>
  <c r="AH1629" i="1"/>
  <c r="AH1628" i="1"/>
  <c r="AH1627" i="1"/>
  <c r="AH1626" i="1"/>
  <c r="AH1625" i="1"/>
  <c r="AH1624" i="1"/>
  <c r="AH1623" i="1"/>
  <c r="AH1622" i="1"/>
  <c r="AH1621" i="1"/>
  <c r="AH1620" i="1"/>
  <c r="AH1619" i="1"/>
  <c r="AH1618" i="1"/>
  <c r="AH1617" i="1"/>
  <c r="AH1616" i="1"/>
  <c r="AH1615" i="1"/>
  <c r="AH1614" i="1"/>
  <c r="AH1613" i="1"/>
  <c r="AH1612" i="1"/>
  <c r="AH1611" i="1"/>
  <c r="AH1610" i="1"/>
  <c r="AH1609" i="1"/>
  <c r="AH1608" i="1"/>
  <c r="AH1607" i="1"/>
  <c r="AH1606" i="1"/>
  <c r="AH1605" i="1"/>
  <c r="AH1604" i="1"/>
  <c r="AH1603" i="1"/>
  <c r="AH1602" i="1"/>
  <c r="AH1601" i="1"/>
  <c r="AH1600" i="1"/>
  <c r="AH1599" i="1"/>
  <c r="AH1598" i="1"/>
  <c r="AH1597" i="1"/>
  <c r="AH1596" i="1"/>
  <c r="AH1595" i="1"/>
  <c r="AH1594" i="1"/>
  <c r="AH1593" i="1"/>
  <c r="AH1592" i="1"/>
  <c r="AH1591" i="1"/>
  <c r="AH1590" i="1"/>
  <c r="AH1589" i="1"/>
  <c r="AH1588" i="1"/>
  <c r="AH1587" i="1"/>
  <c r="AH1586" i="1"/>
  <c r="AH1585" i="1"/>
  <c r="AH1584" i="1"/>
  <c r="AH1583" i="1"/>
  <c r="AH1582" i="1"/>
  <c r="AH1581" i="1"/>
  <c r="AH1580" i="1"/>
  <c r="AH1579" i="1"/>
  <c r="AH1578" i="1"/>
  <c r="AH1577" i="1"/>
  <c r="AH1576" i="1"/>
  <c r="AH1575" i="1"/>
  <c r="AH1574" i="1"/>
  <c r="AH1573" i="1"/>
  <c r="AH1572" i="1"/>
  <c r="AH1571" i="1"/>
  <c r="AH1570" i="1"/>
  <c r="AH1569" i="1"/>
  <c r="AH1568" i="1"/>
  <c r="AH1567" i="1"/>
  <c r="AH1566" i="1"/>
  <c r="AH1565" i="1"/>
  <c r="AH1564" i="1"/>
  <c r="AH1563" i="1"/>
  <c r="AH1562" i="1"/>
  <c r="AH1561" i="1"/>
  <c r="AH1560" i="1"/>
  <c r="AH1559" i="1"/>
  <c r="AH1558" i="1"/>
  <c r="AH1557" i="1"/>
  <c r="AH1556" i="1"/>
  <c r="AH1555" i="1"/>
  <c r="AH1554" i="1"/>
  <c r="AH1553" i="1"/>
  <c r="AH1552" i="1"/>
  <c r="AH1551" i="1"/>
  <c r="AH1550" i="1"/>
  <c r="AH1549" i="1"/>
  <c r="AH1548" i="1"/>
  <c r="AH1547" i="1"/>
  <c r="AH1546" i="1"/>
  <c r="AH1545" i="1"/>
  <c r="AH1544" i="1"/>
  <c r="AH1543" i="1"/>
  <c r="AH1542" i="1"/>
  <c r="AH1541" i="1"/>
  <c r="AH1540" i="1"/>
  <c r="AH1539" i="1"/>
  <c r="AH1538" i="1"/>
  <c r="AH1537" i="1"/>
  <c r="AH1536" i="1"/>
  <c r="AH1535" i="1"/>
  <c r="AH1534" i="1"/>
  <c r="AH1533" i="1"/>
  <c r="AH1532" i="1"/>
  <c r="AH1531" i="1"/>
  <c r="AH1530" i="1"/>
  <c r="AH1529" i="1"/>
  <c r="AH1528" i="1"/>
  <c r="AH1527" i="1"/>
  <c r="AH1526" i="1"/>
  <c r="AH1525" i="1"/>
  <c r="AH1524" i="1"/>
  <c r="AH1523" i="1"/>
  <c r="AH1522" i="1"/>
  <c r="AH1521" i="1"/>
  <c r="AH1520" i="1"/>
  <c r="AH1519" i="1"/>
  <c r="AH1518" i="1"/>
  <c r="AH1517" i="1"/>
  <c r="AH1516" i="1"/>
  <c r="AH1515" i="1"/>
  <c r="AH1514" i="1"/>
  <c r="AH1513" i="1"/>
  <c r="AH1512" i="1"/>
  <c r="AH1511" i="1"/>
  <c r="AH1510" i="1"/>
  <c r="AH1509" i="1"/>
  <c r="AH1508" i="1"/>
  <c r="AH1507" i="1"/>
  <c r="AH1506" i="1"/>
  <c r="AH1505" i="1"/>
  <c r="AH1504" i="1"/>
  <c r="AH1503" i="1"/>
  <c r="AH1502" i="1"/>
  <c r="AH1501" i="1"/>
  <c r="AH1500" i="1"/>
  <c r="AH1499" i="1"/>
  <c r="AH1498" i="1"/>
  <c r="AH1497" i="1"/>
  <c r="AH1496" i="1"/>
  <c r="AH1495" i="1"/>
  <c r="AH1494" i="1"/>
  <c r="AH1493" i="1"/>
  <c r="AH1492" i="1"/>
  <c r="AH1491" i="1"/>
  <c r="AH1490" i="1"/>
  <c r="AH1489" i="1"/>
  <c r="AH1488" i="1"/>
  <c r="AH1487" i="1"/>
  <c r="AH1486" i="1"/>
  <c r="AH1485" i="1"/>
  <c r="AH1484" i="1"/>
  <c r="AH1483" i="1"/>
  <c r="AH1482" i="1"/>
  <c r="AH1481" i="1"/>
  <c r="AH1480" i="1"/>
  <c r="AH1479" i="1"/>
  <c r="AH1478" i="1"/>
  <c r="AH1477" i="1"/>
  <c r="AH1476" i="1"/>
  <c r="AH1475" i="1"/>
  <c r="AH1474" i="1"/>
  <c r="AH1473" i="1"/>
  <c r="AH1472" i="1"/>
  <c r="AH1471" i="1"/>
  <c r="AH1470" i="1"/>
  <c r="AH1469" i="1"/>
  <c r="AH1468" i="1"/>
  <c r="AH1467" i="1"/>
  <c r="AH1466" i="1"/>
  <c r="AH1465" i="1"/>
  <c r="AH1464" i="1"/>
  <c r="AH1463" i="1"/>
  <c r="AH1462" i="1"/>
  <c r="AH1461" i="1"/>
  <c r="AH1460" i="1"/>
  <c r="AH1459" i="1"/>
  <c r="AH1458" i="1"/>
  <c r="AH1457" i="1"/>
  <c r="AH1456" i="1"/>
  <c r="AH1455" i="1"/>
  <c r="AH1454" i="1"/>
  <c r="AH1453" i="1"/>
  <c r="AH1452" i="1"/>
  <c r="AH1451" i="1"/>
  <c r="AH1450" i="1"/>
  <c r="AH1449" i="1"/>
  <c r="AH1448" i="1"/>
  <c r="AH1447" i="1"/>
  <c r="AH1446" i="1"/>
  <c r="AH1445" i="1"/>
  <c r="AH1444" i="1"/>
  <c r="AH1443" i="1"/>
  <c r="AH1442" i="1"/>
  <c r="AH1441" i="1"/>
  <c r="AH1440" i="1"/>
  <c r="AH1439" i="1"/>
  <c r="AH1438" i="1"/>
  <c r="AH1437" i="1"/>
  <c r="AH1436" i="1"/>
  <c r="AH1435" i="1"/>
  <c r="AH1434" i="1"/>
  <c r="AH1433" i="1"/>
  <c r="AH1432" i="1"/>
  <c r="AH1431" i="1"/>
  <c r="AH1430" i="1"/>
  <c r="AH1429" i="1"/>
  <c r="AH1428" i="1"/>
  <c r="AH1427" i="1"/>
  <c r="AH1426" i="1"/>
  <c r="AH1425" i="1"/>
  <c r="AH1424" i="1"/>
  <c r="AH1423" i="1"/>
  <c r="AH1422" i="1"/>
  <c r="AH1421" i="1"/>
  <c r="AH1420" i="1"/>
  <c r="AH1419" i="1"/>
  <c r="AH1418" i="1"/>
  <c r="AH1417" i="1"/>
  <c r="AH1416" i="1"/>
  <c r="AH1415" i="1"/>
  <c r="AH1414" i="1"/>
  <c r="AH1413" i="1"/>
  <c r="AH1412" i="1"/>
  <c r="AH1411" i="1"/>
  <c r="AH1410" i="1"/>
  <c r="AH1409" i="1"/>
  <c r="AH1408" i="1"/>
  <c r="AH1407" i="1"/>
  <c r="AH1406" i="1"/>
  <c r="AH1405" i="1"/>
  <c r="AH1404" i="1"/>
  <c r="AH1403" i="1"/>
  <c r="AH1402" i="1"/>
  <c r="AH1401" i="1"/>
  <c r="AH1400" i="1"/>
  <c r="AH1399" i="1"/>
  <c r="AH1398" i="1"/>
  <c r="AH1397" i="1"/>
  <c r="AH1396" i="1"/>
  <c r="AH1395" i="1"/>
  <c r="AH1394" i="1"/>
  <c r="AH1393" i="1"/>
  <c r="AH1392" i="1"/>
  <c r="AH1391" i="1"/>
  <c r="AH1390" i="1"/>
  <c r="AH1389" i="1"/>
  <c r="AH1388" i="1"/>
  <c r="AH1387" i="1"/>
  <c r="AH1386" i="1"/>
  <c r="AH1385" i="1"/>
  <c r="AH1384" i="1"/>
  <c r="AH1383" i="1"/>
  <c r="AH1382" i="1"/>
  <c r="AH1381" i="1"/>
  <c r="AH1380" i="1"/>
  <c r="AH1379" i="1"/>
  <c r="AH1378" i="1"/>
  <c r="AH1377" i="1"/>
  <c r="AH1376" i="1"/>
  <c r="AH1375" i="1"/>
  <c r="AH1374" i="1"/>
  <c r="AH1373" i="1"/>
  <c r="AH1372" i="1"/>
  <c r="AH1371" i="1"/>
  <c r="AH1370" i="1"/>
  <c r="AH1369" i="1"/>
  <c r="AH1368" i="1"/>
  <c r="AH1367" i="1"/>
  <c r="AH1366" i="1"/>
  <c r="AH1365" i="1"/>
  <c r="AH1364" i="1"/>
  <c r="AH1363" i="1"/>
  <c r="AH1362" i="1"/>
  <c r="AH1361" i="1"/>
  <c r="AH1360" i="1"/>
  <c r="AH1359" i="1"/>
  <c r="AH1358" i="1"/>
  <c r="AH1357" i="1"/>
  <c r="AH1356" i="1"/>
  <c r="AH1355" i="1"/>
  <c r="AH1354" i="1"/>
  <c r="AH1353" i="1"/>
  <c r="AH1352" i="1"/>
  <c r="AH1351" i="1"/>
  <c r="AH1350" i="1"/>
  <c r="AH1349" i="1"/>
  <c r="AH1348" i="1"/>
  <c r="AH1347" i="1"/>
  <c r="AH1346" i="1"/>
  <c r="AH1345" i="1"/>
  <c r="AH1344" i="1"/>
  <c r="AH1343" i="1"/>
  <c r="AH1342" i="1"/>
  <c r="AH1341" i="1"/>
  <c r="AH1340" i="1"/>
  <c r="AH1339" i="1"/>
  <c r="AH1338" i="1"/>
  <c r="AH1337" i="1"/>
  <c r="AH1336" i="1"/>
  <c r="AH1335" i="1"/>
  <c r="AH1334" i="1"/>
  <c r="AH1333" i="1"/>
  <c r="AH1332" i="1"/>
  <c r="AH1331" i="1"/>
  <c r="AH1330" i="1"/>
  <c r="AH1329" i="1"/>
  <c r="AH1328" i="1"/>
  <c r="AH1327" i="1"/>
  <c r="AH1326" i="1"/>
  <c r="AH1325" i="1"/>
  <c r="AH1324" i="1"/>
  <c r="AH1323" i="1"/>
  <c r="AH1322" i="1"/>
  <c r="AH1321" i="1"/>
  <c r="AH1320" i="1"/>
  <c r="AH1319" i="1"/>
  <c r="AH1318" i="1"/>
  <c r="AH1317" i="1"/>
  <c r="AH1316" i="1"/>
  <c r="AH1315" i="1"/>
  <c r="AH1314" i="1"/>
  <c r="AH1313" i="1"/>
  <c r="AH1312" i="1"/>
  <c r="AH1311" i="1"/>
  <c r="AH1310" i="1"/>
  <c r="AH1309" i="1"/>
  <c r="AH1308" i="1"/>
  <c r="AH1307" i="1"/>
  <c r="AH1306" i="1"/>
  <c r="AH1305" i="1"/>
  <c r="AH1304" i="1"/>
  <c r="AH1303" i="1"/>
  <c r="AH1302" i="1"/>
  <c r="AH1301" i="1"/>
  <c r="AH1300" i="1"/>
  <c r="AH1299" i="1"/>
  <c r="AH1298" i="1"/>
  <c r="AH1297" i="1"/>
  <c r="AH1296" i="1"/>
  <c r="AH1295" i="1"/>
  <c r="AH1294" i="1"/>
  <c r="AH1293" i="1"/>
  <c r="AH1292" i="1"/>
  <c r="AH1291" i="1"/>
  <c r="AH1290" i="1"/>
  <c r="AH1289" i="1"/>
  <c r="AH1288" i="1"/>
  <c r="AH1287" i="1"/>
  <c r="AH1286" i="1"/>
  <c r="AH1285" i="1"/>
  <c r="AH1284" i="1"/>
  <c r="AH1283" i="1"/>
  <c r="AH1282" i="1"/>
  <c r="AH1281" i="1"/>
  <c r="AH1280" i="1"/>
  <c r="AH1279" i="1"/>
  <c r="AH1278" i="1"/>
  <c r="AH1277" i="1"/>
  <c r="AH1276" i="1"/>
  <c r="AH1275" i="1"/>
  <c r="AH1274" i="1"/>
  <c r="AH1273" i="1"/>
  <c r="AH1272" i="1"/>
  <c r="AH1271" i="1"/>
  <c r="AH1270" i="1"/>
  <c r="AH1269" i="1"/>
  <c r="AH1268" i="1"/>
  <c r="AH1267" i="1"/>
  <c r="AH1266" i="1"/>
  <c r="AH1265" i="1"/>
  <c r="AH1264" i="1"/>
  <c r="AH1263" i="1"/>
  <c r="AH1262" i="1"/>
  <c r="AH1261" i="1"/>
  <c r="AH1260" i="1"/>
  <c r="AH1259" i="1"/>
  <c r="AH1258" i="1"/>
  <c r="AH1257" i="1"/>
  <c r="AH1256" i="1"/>
  <c r="AH1255" i="1"/>
  <c r="AH1254" i="1"/>
  <c r="AH1253" i="1"/>
  <c r="AH1252" i="1"/>
  <c r="AH1251" i="1"/>
  <c r="AH1250" i="1"/>
  <c r="AH1249" i="1"/>
  <c r="AH1248" i="1"/>
  <c r="AH1247" i="1"/>
  <c r="AH1246" i="1"/>
  <c r="AH1245" i="1"/>
  <c r="AH1244" i="1"/>
  <c r="AH1243" i="1"/>
  <c r="AH1242" i="1"/>
  <c r="AH1241" i="1"/>
  <c r="AH1240" i="1"/>
  <c r="AH1239" i="1"/>
  <c r="AH1238" i="1"/>
  <c r="AH1237" i="1"/>
  <c r="AH1236" i="1"/>
  <c r="AH1235" i="1"/>
  <c r="AH1234" i="1"/>
  <c r="AH1233" i="1"/>
  <c r="AH1232" i="1"/>
  <c r="AH1231" i="1"/>
  <c r="AH1230" i="1"/>
  <c r="AH1229" i="1"/>
  <c r="AH1228" i="1"/>
  <c r="AH1227" i="1"/>
  <c r="AH1226" i="1"/>
  <c r="AH1225" i="1"/>
  <c r="AH1224" i="1"/>
  <c r="AH1223" i="1"/>
  <c r="AH1222" i="1"/>
  <c r="AH1221" i="1"/>
  <c r="AH1220" i="1"/>
  <c r="AH1219" i="1"/>
  <c r="AH1218" i="1"/>
  <c r="AH1217" i="1"/>
  <c r="AH1216" i="1"/>
  <c r="AH1215" i="1"/>
  <c r="AH1214" i="1"/>
  <c r="AH1213" i="1"/>
  <c r="AH1212" i="1"/>
  <c r="AH1211" i="1"/>
  <c r="AH1210" i="1"/>
  <c r="AH1209" i="1"/>
  <c r="AH1208" i="1"/>
  <c r="AH1207" i="1"/>
  <c r="AH1206" i="1"/>
  <c r="AH1205" i="1"/>
  <c r="AH1204" i="1"/>
  <c r="AH1203" i="1"/>
  <c r="AH1202" i="1"/>
  <c r="AH1201" i="1"/>
  <c r="AH1200" i="1"/>
  <c r="AH1199" i="1"/>
  <c r="AH1198" i="1"/>
  <c r="AH1197" i="1"/>
  <c r="AH1196" i="1"/>
  <c r="AH1195" i="1"/>
  <c r="AH1194" i="1"/>
  <c r="AH1193" i="1"/>
  <c r="AH1192" i="1"/>
  <c r="AH1191" i="1"/>
  <c r="AH1190" i="1"/>
  <c r="AH1189" i="1"/>
  <c r="AH1188" i="1"/>
  <c r="AH1187" i="1"/>
  <c r="AH1186" i="1"/>
  <c r="AH1185" i="1"/>
  <c r="AH1184" i="1"/>
  <c r="AH1183" i="1"/>
  <c r="AH1182" i="1"/>
  <c r="AH1181" i="1"/>
  <c r="AH1180" i="1"/>
  <c r="AH1179" i="1"/>
  <c r="AH1178" i="1"/>
  <c r="AH1177" i="1"/>
  <c r="AH1176" i="1"/>
  <c r="AH1175" i="1"/>
  <c r="AH1174" i="1"/>
  <c r="AH1173" i="1"/>
  <c r="AH1172" i="1"/>
  <c r="AH1171" i="1"/>
  <c r="AH1170" i="1"/>
  <c r="AH1169" i="1"/>
  <c r="AH1168" i="1"/>
  <c r="AH1167" i="1"/>
  <c r="AH1166" i="1"/>
  <c r="AH1165" i="1"/>
  <c r="AH1164" i="1"/>
  <c r="AH1163" i="1"/>
  <c r="AH1162" i="1"/>
  <c r="AH1161" i="1"/>
  <c r="AH1160" i="1"/>
  <c r="AH1159" i="1"/>
  <c r="AH1158" i="1"/>
  <c r="AH1157" i="1"/>
  <c r="AH1156" i="1"/>
  <c r="AH1155" i="1"/>
  <c r="AH1154" i="1"/>
  <c r="AH1153" i="1"/>
  <c r="AH1152" i="1"/>
  <c r="AH1151" i="1"/>
  <c r="AH1150" i="1"/>
  <c r="AH1149" i="1"/>
  <c r="AH1148" i="1"/>
  <c r="AH1147" i="1"/>
  <c r="AH1146" i="1"/>
  <c r="AH1145" i="1"/>
  <c r="AH1144" i="1"/>
  <c r="AH1143" i="1"/>
  <c r="AH1142" i="1"/>
  <c r="AH1141" i="1"/>
  <c r="AH1140" i="1"/>
  <c r="AH1139" i="1"/>
  <c r="AH1138" i="1"/>
  <c r="AH1137" i="1"/>
  <c r="AH1136" i="1"/>
  <c r="AH1135" i="1"/>
  <c r="AH1134" i="1"/>
  <c r="AH1133" i="1"/>
  <c r="AH1132" i="1"/>
  <c r="AH1131" i="1"/>
  <c r="AH1130" i="1"/>
  <c r="AH1129" i="1"/>
  <c r="AH1128" i="1"/>
  <c r="AH1127" i="1"/>
  <c r="AH1126" i="1"/>
  <c r="AH1125" i="1"/>
  <c r="AH1124" i="1"/>
  <c r="AH1123" i="1"/>
  <c r="AH1122" i="1"/>
  <c r="AH1121" i="1"/>
  <c r="AH1120" i="1"/>
  <c r="AH1119" i="1"/>
  <c r="AH1118" i="1"/>
  <c r="AH1117" i="1"/>
  <c r="AH1116" i="1"/>
  <c r="AH1115" i="1"/>
  <c r="AH1114" i="1"/>
  <c r="AH1113" i="1"/>
  <c r="AH1112" i="1"/>
  <c r="AH1111" i="1"/>
  <c r="AH1110" i="1"/>
  <c r="AH1109" i="1"/>
  <c r="AH1108" i="1"/>
  <c r="AH1107" i="1"/>
  <c r="AH1106" i="1"/>
  <c r="AH1105" i="1"/>
  <c r="AH1104" i="1"/>
  <c r="AH1103" i="1"/>
  <c r="AH1102" i="1"/>
  <c r="AH1101" i="1"/>
  <c r="AH1100" i="1"/>
  <c r="AH1099" i="1"/>
  <c r="AH1098" i="1"/>
  <c r="AH1097" i="1"/>
  <c r="AH1096" i="1"/>
  <c r="AH1095" i="1"/>
  <c r="AH1094" i="1"/>
  <c r="AH1093" i="1"/>
  <c r="AH1092" i="1"/>
  <c r="AH1091" i="1"/>
  <c r="AH1090" i="1"/>
  <c r="AH1089" i="1"/>
  <c r="AH1088" i="1"/>
  <c r="AH1087" i="1"/>
  <c r="AH1086" i="1"/>
  <c r="AH1085" i="1"/>
  <c r="AH1084" i="1"/>
  <c r="AH1083" i="1"/>
  <c r="AH1082" i="1"/>
  <c r="AH1081" i="1"/>
  <c r="AH1080" i="1"/>
  <c r="AH1079" i="1"/>
  <c r="AH1078" i="1"/>
  <c r="AH1077" i="1"/>
  <c r="AH1076" i="1"/>
  <c r="AH1075" i="1"/>
  <c r="AH1074" i="1"/>
  <c r="AH1073" i="1"/>
  <c r="AH1072" i="1"/>
  <c r="AH1071" i="1"/>
  <c r="AH1070" i="1"/>
  <c r="AH1069" i="1"/>
  <c r="AH1068" i="1"/>
  <c r="AH1067" i="1"/>
  <c r="AH1066" i="1"/>
  <c r="AH1065" i="1"/>
  <c r="AH1064" i="1"/>
  <c r="AH1063" i="1"/>
  <c r="AH1062" i="1"/>
  <c r="AH1061" i="1"/>
  <c r="AH1060" i="1"/>
  <c r="AH1059" i="1"/>
  <c r="AH1058" i="1"/>
  <c r="AH1057" i="1"/>
  <c r="AH1056" i="1"/>
  <c r="AH1055" i="1"/>
  <c r="AH1054" i="1"/>
  <c r="AH1053" i="1"/>
  <c r="AH1052" i="1"/>
  <c r="AH1051" i="1"/>
  <c r="AH1050" i="1"/>
  <c r="AH1049" i="1"/>
  <c r="AH1048" i="1"/>
  <c r="AH1047" i="1"/>
  <c r="AH1046" i="1"/>
  <c r="AH1045" i="1"/>
  <c r="AH1044" i="1"/>
  <c r="AH1043" i="1"/>
  <c r="AH1042" i="1"/>
  <c r="AH1041" i="1"/>
  <c r="AH1040" i="1"/>
  <c r="AH1039" i="1"/>
  <c r="AH1038" i="1"/>
  <c r="AH1037" i="1"/>
  <c r="AH1036" i="1"/>
  <c r="AH1035" i="1"/>
  <c r="AH1034" i="1"/>
  <c r="AH1033" i="1"/>
  <c r="AH1032" i="1"/>
  <c r="AH1031" i="1"/>
  <c r="AH1030" i="1"/>
  <c r="AH1029" i="1"/>
  <c r="AH1028" i="1"/>
  <c r="AH1027" i="1"/>
  <c r="AH1026" i="1"/>
  <c r="AH1025" i="1"/>
  <c r="AH1024" i="1"/>
  <c r="AH1023" i="1"/>
  <c r="AH1022" i="1"/>
  <c r="AH1021" i="1"/>
  <c r="AH1020" i="1"/>
  <c r="AH1019" i="1"/>
  <c r="AH1018" i="1"/>
  <c r="AH1017" i="1"/>
  <c r="AH1016" i="1"/>
  <c r="AH1015" i="1"/>
  <c r="AH1014" i="1"/>
  <c r="AH1013" i="1"/>
  <c r="AH1012" i="1"/>
  <c r="AH1011" i="1"/>
  <c r="AH1010" i="1"/>
  <c r="AH1009" i="1"/>
  <c r="AH1008" i="1"/>
  <c r="AH1007" i="1"/>
  <c r="AH1006" i="1"/>
  <c r="AH1005" i="1"/>
  <c r="AH1004" i="1"/>
  <c r="AH1003" i="1"/>
  <c r="AH1002" i="1"/>
  <c r="AH1001" i="1"/>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99" i="1"/>
  <c r="AH98" i="1"/>
  <c r="AH96" i="1"/>
  <c r="AH94" i="1"/>
  <c r="AH92" i="1"/>
  <c r="AH90" i="1"/>
  <c r="AH89" i="1"/>
  <c r="AH88" i="1"/>
  <c r="AH86" i="1"/>
  <c r="AH84" i="1"/>
  <c r="AH82" i="1"/>
  <c r="AH80" i="1"/>
  <c r="AH78" i="1"/>
  <c r="AH76" i="1"/>
  <c r="AH72" i="1"/>
  <c r="AH70" i="1"/>
  <c r="AH68" i="1"/>
  <c r="AH67" i="1"/>
  <c r="AH66" i="1"/>
  <c r="AH65" i="1"/>
  <c r="AH64" i="1"/>
  <c r="AH63" i="1"/>
  <c r="AH62" i="1"/>
  <c r="AH61" i="1"/>
  <c r="AH60" i="1"/>
  <c r="AH59" i="1"/>
  <c r="AH58" i="1"/>
  <c r="AH57" i="1"/>
  <c r="AH56" i="1"/>
  <c r="AH55" i="1"/>
  <c r="AH54" i="1"/>
  <c r="AH53" i="1"/>
  <c r="AH52" i="1"/>
  <c r="AH49" i="1"/>
  <c r="AH48" i="1"/>
  <c r="AH47" i="1"/>
  <c r="AH46" i="1"/>
  <c r="AH45" i="1"/>
  <c r="AH44" i="1"/>
  <c r="AH43" i="1"/>
  <c r="AH42" i="1"/>
  <c r="AH41" i="1"/>
  <c r="AH40" i="1"/>
  <c r="AH39" i="1"/>
  <c r="AH38" i="1"/>
  <c r="AH37" i="1"/>
  <c r="AH36" i="1"/>
  <c r="AH35" i="1"/>
  <c r="AH34" i="1"/>
  <c r="AH33" i="1"/>
  <c r="AH32" i="1"/>
  <c r="AH31" i="1"/>
  <c r="AH30" i="1"/>
  <c r="AH27" i="1"/>
  <c r="AH26" i="1"/>
  <c r="AH25" i="1"/>
  <c r="AH24" i="1"/>
  <c r="AH21" i="1"/>
  <c r="AH18" i="1"/>
  <c r="G230" i="2"/>
  <c r="G229" i="2"/>
  <c r="G228" i="2"/>
  <c r="G227" i="2"/>
  <c r="G226" i="2"/>
  <c r="G225" i="2"/>
  <c r="G224" i="2"/>
  <c r="G223" i="2"/>
  <c r="G222" i="2"/>
  <c r="G221" i="2"/>
  <c r="G220" i="2"/>
  <c r="G219" i="2"/>
  <c r="G218" i="2"/>
  <c r="G217" i="2"/>
  <c r="G216" i="2"/>
  <c r="G215" i="2"/>
  <c r="G214" i="2"/>
  <c r="G213" i="2"/>
  <c r="G212" i="2"/>
  <c r="G211" i="2"/>
  <c r="G210" i="2"/>
  <c r="G209" i="2"/>
  <c r="G208" i="2"/>
  <c r="G207" i="2"/>
  <c r="G206" i="2"/>
  <c r="G205" i="2"/>
  <c r="G204" i="2"/>
  <c r="G203" i="2"/>
  <c r="G202" i="2"/>
  <c r="G201" i="2"/>
  <c r="G200" i="2"/>
  <c r="G199" i="2"/>
  <c r="G198" i="2"/>
  <c r="G197" i="2"/>
  <c r="G196" i="2"/>
  <c r="G195" i="2"/>
  <c r="G194" i="2"/>
  <c r="G193" i="2"/>
  <c r="G192" i="2"/>
  <c r="G191" i="2"/>
  <c r="G189" i="2"/>
  <c r="G188" i="2"/>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3" i="2"/>
  <c r="G142" i="2"/>
  <c r="G141" i="2"/>
  <c r="G140" i="2"/>
  <c r="G139" i="2"/>
  <c r="G138" i="2"/>
  <c r="G137" i="2"/>
  <c r="G136" i="2"/>
  <c r="G135" i="2"/>
  <c r="G134" i="2"/>
  <c r="G133" i="2"/>
  <c r="G132" i="2"/>
  <c r="G131" i="2"/>
  <c r="G130" i="2"/>
  <c r="G129" i="2"/>
  <c r="G128" i="2"/>
  <c r="G127" i="2"/>
  <c r="G126" i="2"/>
  <c r="G125" i="2"/>
  <c r="G124" i="2"/>
  <c r="G123" i="2"/>
  <c r="G122" i="2"/>
  <c r="G121" i="2"/>
  <c r="G120" i="2"/>
  <c r="G119" i="2"/>
  <c r="G118" i="2"/>
  <c r="G117" i="2"/>
  <c r="G116" i="2"/>
  <c r="G115" i="2"/>
  <c r="G114" i="2"/>
  <c r="G113" i="2"/>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60" i="2"/>
  <c r="G59" i="2"/>
  <c r="G58" i="2"/>
  <c r="G57" i="2"/>
  <c r="G56" i="2"/>
  <c r="G55" i="2"/>
  <c r="G54" i="2"/>
  <c r="G53" i="2"/>
  <c r="G52" i="2"/>
  <c r="G51" i="2"/>
  <c r="G50" i="2"/>
  <c r="G49" i="2"/>
  <c r="G48" i="2"/>
  <c r="G47" i="2"/>
  <c r="G46" i="2"/>
  <c r="G45" i="2"/>
  <c r="G44" i="2"/>
  <c r="G43" i="2"/>
  <c r="G42" i="2"/>
  <c r="G41" i="2"/>
  <c r="G40" i="2"/>
  <c r="G39" i="2"/>
  <c r="G38" i="2"/>
  <c r="G37" i="2"/>
  <c r="G36" i="2"/>
  <c r="G35" i="2"/>
  <c r="G34" i="2"/>
  <c r="G33" i="2"/>
  <c r="G32" i="2"/>
  <c r="G31" i="2"/>
  <c r="G30" i="2"/>
  <c r="G29" i="2"/>
  <c r="G28" i="2"/>
  <c r="G27" i="2"/>
  <c r="G26" i="2"/>
  <c r="G25" i="2"/>
  <c r="G24" i="2"/>
  <c r="G23" i="2"/>
  <c r="G22" i="2"/>
  <c r="AL25" i="1"/>
  <c r="AL27" i="1"/>
  <c r="AL30" i="1"/>
  <c r="AL31" i="1"/>
  <c r="AL32" i="1"/>
  <c r="AL33" i="1"/>
  <c r="AL34" i="1"/>
  <c r="AL35" i="1"/>
  <c r="AL39" i="1"/>
  <c r="AL40" i="1"/>
  <c r="AL41" i="1"/>
  <c r="AL42" i="1"/>
  <c r="AL43" i="1"/>
  <c r="AL44" i="1"/>
  <c r="AL45" i="1"/>
  <c r="AL46" i="1"/>
  <c r="AL47" i="1"/>
  <c r="AL48" i="1"/>
  <c r="AL49" i="1"/>
  <c r="AL52" i="1"/>
  <c r="AL53" i="1"/>
  <c r="AL54" i="1"/>
  <c r="AL55" i="1"/>
  <c r="AL56" i="1"/>
  <c r="AL57" i="1"/>
  <c r="AL58" i="1"/>
  <c r="AL59" i="1"/>
  <c r="AL60" i="1"/>
  <c r="AL61" i="1"/>
  <c r="AL62" i="1"/>
  <c r="AL63" i="1"/>
  <c r="AL65" i="1"/>
  <c r="AL66" i="1"/>
  <c r="AL67" i="1"/>
  <c r="AL68" i="1"/>
  <c r="AL70" i="1"/>
  <c r="AL72" i="1"/>
  <c r="AL76" i="1"/>
  <c r="AL80" i="1"/>
  <c r="AL82" i="1"/>
  <c r="AL84" i="1"/>
  <c r="AL86" i="1"/>
  <c r="AL88" i="1"/>
  <c r="AL89" i="1"/>
  <c r="AL92" i="1"/>
  <c r="AL94" i="1"/>
  <c r="AL96" i="1"/>
  <c r="AL98" i="1"/>
  <c r="AL101" i="1"/>
  <c r="AL102" i="1"/>
  <c r="AL106" i="1"/>
  <c r="AL107" i="1"/>
  <c r="AL108" i="1"/>
  <c r="AL109" i="1"/>
  <c r="AL110" i="1"/>
  <c r="AL111" i="1"/>
  <c r="AL112" i="1"/>
  <c r="AL113" i="1"/>
  <c r="AL114" i="1"/>
  <c r="AL115" i="1"/>
  <c r="AL116" i="1"/>
  <c r="AL117" i="1"/>
  <c r="AL118" i="1"/>
  <c r="AL119" i="1"/>
  <c r="AL120" i="1"/>
  <c r="AL121" i="1"/>
  <c r="AL122" i="1"/>
  <c r="AL123" i="1"/>
  <c r="AL124" i="1"/>
  <c r="AL125" i="1"/>
  <c r="AL126" i="1"/>
  <c r="AL127" i="1"/>
  <c r="AL128" i="1"/>
  <c r="AL129" i="1"/>
  <c r="AL130" i="1"/>
  <c r="AL131" i="1"/>
  <c r="AL132" i="1"/>
  <c r="AL133" i="1"/>
  <c r="AL134" i="1"/>
  <c r="AL135" i="1"/>
  <c r="AL136" i="1"/>
  <c r="AL137" i="1"/>
  <c r="AL138" i="1"/>
  <c r="AL139" i="1"/>
  <c r="AL140" i="1"/>
  <c r="AL141" i="1"/>
  <c r="AL142" i="1"/>
  <c r="AL143" i="1"/>
  <c r="AL144" i="1"/>
  <c r="AL145" i="1"/>
  <c r="AL146" i="1"/>
  <c r="AL147" i="1"/>
  <c r="AL148" i="1"/>
  <c r="AL149" i="1"/>
  <c r="AL150" i="1"/>
  <c r="AL151" i="1"/>
  <c r="AL152" i="1"/>
  <c r="AL153" i="1"/>
  <c r="AL154" i="1"/>
  <c r="AL155" i="1"/>
  <c r="AL156" i="1"/>
  <c r="AL157" i="1"/>
  <c r="AL158" i="1"/>
  <c r="AL159" i="1"/>
  <c r="AL160" i="1"/>
  <c r="AL161" i="1"/>
  <c r="AL162" i="1"/>
  <c r="AL163" i="1"/>
  <c r="AL164" i="1"/>
  <c r="AL165" i="1"/>
  <c r="AL166" i="1"/>
  <c r="AL167" i="1"/>
  <c r="AL168" i="1"/>
  <c r="AL169" i="1"/>
  <c r="AL170" i="1"/>
  <c r="AL171" i="1"/>
  <c r="AL172" i="1"/>
  <c r="AL173" i="1"/>
  <c r="AL174" i="1"/>
  <c r="AL175" i="1"/>
  <c r="AL176" i="1"/>
  <c r="AL177" i="1"/>
  <c r="AL178" i="1"/>
  <c r="AL179" i="1"/>
  <c r="AL180" i="1"/>
  <c r="AL181" i="1"/>
  <c r="AL182" i="1"/>
  <c r="AL183" i="1"/>
  <c r="AL184" i="1"/>
  <c r="AL185" i="1"/>
  <c r="AL186" i="1"/>
  <c r="AL187" i="1"/>
  <c r="AL188" i="1"/>
  <c r="AL189" i="1"/>
  <c r="AL190" i="1"/>
  <c r="AL191" i="1"/>
  <c r="AL192" i="1"/>
  <c r="AL193" i="1"/>
  <c r="AL194" i="1"/>
  <c r="AL195" i="1"/>
  <c r="AL196" i="1"/>
  <c r="AL197" i="1"/>
  <c r="AL198" i="1"/>
  <c r="AL199" i="1"/>
  <c r="AL200" i="1"/>
  <c r="AL201" i="1"/>
  <c r="AL202" i="1"/>
  <c r="AL203" i="1"/>
  <c r="AL204" i="1"/>
  <c r="AL205" i="1"/>
  <c r="AL206" i="1"/>
  <c r="AL207" i="1"/>
  <c r="AL208" i="1"/>
  <c r="AL209" i="1"/>
  <c r="AL210" i="1"/>
  <c r="AL211" i="1"/>
  <c r="AL212" i="1"/>
  <c r="AL213" i="1"/>
  <c r="AL214" i="1"/>
  <c r="AL215" i="1"/>
  <c r="AL216" i="1"/>
  <c r="AL217" i="1"/>
  <c r="AL218" i="1"/>
  <c r="AL219" i="1"/>
  <c r="AL220" i="1"/>
  <c r="AL221" i="1"/>
  <c r="AL222" i="1"/>
  <c r="AL223" i="1"/>
  <c r="AL224" i="1"/>
  <c r="AL225" i="1"/>
  <c r="AL226" i="1"/>
  <c r="AL227" i="1"/>
  <c r="AL228" i="1"/>
  <c r="AL229" i="1"/>
  <c r="AL230" i="1"/>
  <c r="AL231" i="1"/>
  <c r="AL232" i="1"/>
  <c r="AL233" i="1"/>
  <c r="AL234" i="1"/>
  <c r="AL235" i="1"/>
  <c r="AL236" i="1"/>
  <c r="AL237" i="1"/>
  <c r="AL238" i="1"/>
  <c r="AL239" i="1"/>
  <c r="AL240" i="1"/>
  <c r="AL241" i="1"/>
  <c r="AL242" i="1"/>
  <c r="AL243" i="1"/>
  <c r="AL244" i="1"/>
  <c r="AL245" i="1"/>
  <c r="AL246" i="1"/>
  <c r="AL247" i="1"/>
  <c r="AL248" i="1"/>
  <c r="AL249" i="1"/>
  <c r="AL250" i="1"/>
  <c r="AL251" i="1"/>
  <c r="AL252" i="1"/>
  <c r="AL253" i="1"/>
  <c r="AL254" i="1"/>
  <c r="AL255" i="1"/>
  <c r="AL256" i="1"/>
  <c r="AL257" i="1"/>
  <c r="AL258" i="1"/>
  <c r="AL259" i="1"/>
  <c r="AL260" i="1"/>
  <c r="AL261" i="1"/>
  <c r="AL262" i="1"/>
  <c r="AL263" i="1"/>
  <c r="AL264" i="1"/>
  <c r="AL265" i="1"/>
  <c r="AL266" i="1"/>
  <c r="AL267" i="1"/>
  <c r="AL268" i="1"/>
  <c r="AL269" i="1"/>
  <c r="AL270" i="1"/>
  <c r="AL271" i="1"/>
  <c r="AL272" i="1"/>
  <c r="AL273" i="1"/>
  <c r="AL274" i="1"/>
  <c r="AL275" i="1"/>
  <c r="AL276" i="1"/>
  <c r="AL277" i="1"/>
  <c r="AL278" i="1"/>
  <c r="AL279" i="1"/>
  <c r="AL280" i="1"/>
  <c r="AL281" i="1"/>
  <c r="AL282" i="1"/>
  <c r="AL283" i="1"/>
  <c r="AL284" i="1"/>
  <c r="AL285" i="1"/>
  <c r="AL286" i="1"/>
  <c r="AL287" i="1"/>
  <c r="AL288" i="1"/>
  <c r="AL289" i="1"/>
  <c r="AL290" i="1"/>
  <c r="AL291" i="1"/>
  <c r="AL292" i="1"/>
  <c r="AL293" i="1"/>
  <c r="AL294" i="1"/>
  <c r="AL295" i="1"/>
  <c r="AL296" i="1"/>
  <c r="AL297" i="1"/>
  <c r="AL298" i="1"/>
  <c r="AL299" i="1"/>
  <c r="AL300" i="1"/>
  <c r="AL301" i="1"/>
  <c r="AL302" i="1"/>
  <c r="AL303" i="1"/>
  <c r="AL304" i="1"/>
  <c r="AL305" i="1"/>
  <c r="AL306" i="1"/>
  <c r="AL307" i="1"/>
  <c r="AL308" i="1"/>
  <c r="AL309" i="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7" i="1"/>
  <c r="AL498" i="1"/>
  <c r="AL499" i="1"/>
  <c r="AL500" i="1"/>
  <c r="AL501" i="1"/>
  <c r="AL502" i="1"/>
  <c r="AL503" i="1"/>
  <c r="AL504" i="1"/>
  <c r="AL505" i="1"/>
  <c r="AL506" i="1"/>
  <c r="AL507" i="1"/>
  <c r="AL508" i="1"/>
  <c r="AL509" i="1"/>
  <c r="AL510" i="1"/>
  <c r="AL511" i="1"/>
  <c r="AL512" i="1"/>
  <c r="AL513" i="1"/>
  <c r="AL514" i="1"/>
  <c r="AL515" i="1"/>
  <c r="AL516" i="1"/>
  <c r="AL517" i="1"/>
  <c r="AL518" i="1"/>
  <c r="AL519" i="1"/>
  <c r="AL520" i="1"/>
  <c r="AL521" i="1"/>
  <c r="AL522" i="1"/>
  <c r="AL523" i="1"/>
  <c r="AL524" i="1"/>
  <c r="AL525" i="1"/>
  <c r="AL526" i="1"/>
  <c r="AL527" i="1"/>
  <c r="AL528" i="1"/>
  <c r="AL529" i="1"/>
  <c r="AL530" i="1"/>
  <c r="AL531" i="1"/>
  <c r="AL532" i="1"/>
  <c r="AL533" i="1"/>
  <c r="AL534" i="1"/>
  <c r="AL535" i="1"/>
  <c r="AL536" i="1"/>
  <c r="AL537" i="1"/>
  <c r="AL538" i="1"/>
  <c r="AL539" i="1"/>
  <c r="AL540" i="1"/>
  <c r="AL541" i="1"/>
  <c r="AL542" i="1"/>
  <c r="AL543" i="1"/>
  <c r="AL544" i="1"/>
  <c r="AL545" i="1"/>
  <c r="AL546" i="1"/>
  <c r="AL547" i="1"/>
  <c r="AL548" i="1"/>
  <c r="AL549" i="1"/>
  <c r="AL550" i="1"/>
  <c r="AL551" i="1"/>
  <c r="AL552" i="1"/>
  <c r="AL553" i="1"/>
  <c r="AL554" i="1"/>
  <c r="AL555" i="1"/>
  <c r="AL556" i="1"/>
  <c r="AL557" i="1"/>
  <c r="AL558" i="1"/>
  <c r="AL559" i="1"/>
  <c r="AL560" i="1"/>
  <c r="AL561" i="1"/>
  <c r="AL562" i="1"/>
  <c r="AL563" i="1"/>
  <c r="AL564" i="1"/>
  <c r="AL565" i="1"/>
  <c r="AL566" i="1"/>
  <c r="AL567" i="1"/>
  <c r="AL568" i="1"/>
  <c r="AL569" i="1"/>
  <c r="AL570" i="1"/>
  <c r="AL571" i="1"/>
  <c r="AL572" i="1"/>
  <c r="AL573" i="1"/>
  <c r="AL574" i="1"/>
  <c r="AL575" i="1"/>
  <c r="AL576" i="1"/>
  <c r="AL577" i="1"/>
  <c r="AL578" i="1"/>
  <c r="AL579" i="1"/>
  <c r="AL580" i="1"/>
  <c r="AL581" i="1"/>
  <c r="AL582" i="1"/>
  <c r="AL583" i="1"/>
  <c r="AL584" i="1"/>
  <c r="AL585" i="1"/>
  <c r="AL586" i="1"/>
  <c r="AL587" i="1"/>
  <c r="AL588" i="1"/>
  <c r="AL589" i="1"/>
  <c r="AL590" i="1"/>
  <c r="AL591" i="1"/>
  <c r="AL592" i="1"/>
  <c r="AL593" i="1"/>
  <c r="AL594" i="1"/>
  <c r="AL595" i="1"/>
  <c r="AL596" i="1"/>
  <c r="AL597" i="1"/>
  <c r="AL598" i="1"/>
  <c r="AL599" i="1"/>
  <c r="AL600" i="1"/>
  <c r="AL601" i="1"/>
  <c r="AL602" i="1"/>
  <c r="AL603" i="1"/>
  <c r="AL604" i="1"/>
  <c r="AL605" i="1"/>
  <c r="AL606" i="1"/>
  <c r="AL607" i="1"/>
  <c r="AL608" i="1"/>
  <c r="AL609" i="1"/>
  <c r="AL610" i="1"/>
  <c r="AL611" i="1"/>
  <c r="AL612" i="1"/>
  <c r="AL613" i="1"/>
  <c r="AL614" i="1"/>
  <c r="AL615" i="1"/>
  <c r="AL616" i="1"/>
  <c r="AL617" i="1"/>
  <c r="AL618" i="1"/>
  <c r="AL619" i="1"/>
  <c r="AL620" i="1"/>
  <c r="AL621" i="1"/>
  <c r="AL622" i="1"/>
  <c r="AL623" i="1"/>
  <c r="AL624" i="1"/>
  <c r="AL625" i="1"/>
  <c r="AL626" i="1"/>
  <c r="AL627" i="1"/>
  <c r="AL628" i="1"/>
  <c r="AL629" i="1"/>
  <c r="AL630" i="1"/>
  <c r="AL631" i="1"/>
  <c r="AL632" i="1"/>
  <c r="AL633" i="1"/>
  <c r="AL634" i="1"/>
  <c r="AL635" i="1"/>
  <c r="AL636" i="1"/>
  <c r="AL637" i="1"/>
  <c r="AL638" i="1"/>
  <c r="AL639" i="1"/>
  <c r="AL640" i="1"/>
  <c r="AL641" i="1"/>
  <c r="AL642" i="1"/>
  <c r="AL643" i="1"/>
  <c r="AL644" i="1"/>
  <c r="AL645" i="1"/>
  <c r="AL646" i="1"/>
  <c r="AL647" i="1"/>
  <c r="AL648" i="1"/>
  <c r="AL649" i="1"/>
  <c r="AL650" i="1"/>
  <c r="AL651" i="1"/>
  <c r="AL652" i="1"/>
  <c r="AL653" i="1"/>
  <c r="AL654" i="1"/>
  <c r="AL655" i="1"/>
  <c r="AL656" i="1"/>
  <c r="AL657" i="1"/>
  <c r="AL658" i="1"/>
  <c r="AL659" i="1"/>
  <c r="AL660" i="1"/>
  <c r="AL661" i="1"/>
  <c r="AL662" i="1"/>
  <c r="AL663" i="1"/>
  <c r="AL664" i="1"/>
  <c r="AL665" i="1"/>
  <c r="AL666" i="1"/>
  <c r="AL667" i="1"/>
  <c r="AL668" i="1"/>
  <c r="AL669" i="1"/>
  <c r="AL670" i="1"/>
  <c r="AL671" i="1"/>
  <c r="AL672" i="1"/>
  <c r="AL673" i="1"/>
  <c r="AL674" i="1"/>
  <c r="AL675" i="1"/>
  <c r="AL676" i="1"/>
  <c r="AL677" i="1"/>
  <c r="AL678" i="1"/>
  <c r="AL679" i="1"/>
  <c r="AL680" i="1"/>
  <c r="AL681" i="1"/>
  <c r="AL682" i="1"/>
  <c r="AL683" i="1"/>
  <c r="AL684" i="1"/>
  <c r="AL685" i="1"/>
  <c r="AL686" i="1"/>
  <c r="AL687" i="1"/>
  <c r="AL688" i="1"/>
  <c r="AL689" i="1"/>
  <c r="AL690" i="1"/>
  <c r="AL691" i="1"/>
  <c r="AL692" i="1"/>
  <c r="AL693" i="1"/>
  <c r="AL694" i="1"/>
  <c r="AL695" i="1"/>
  <c r="AL696" i="1"/>
  <c r="AL697" i="1"/>
  <c r="AL698" i="1"/>
  <c r="AL699" i="1"/>
  <c r="AL700" i="1"/>
  <c r="AL701" i="1"/>
  <c r="AL702" i="1"/>
  <c r="AL703" i="1"/>
  <c r="AL704" i="1"/>
  <c r="AL705" i="1"/>
  <c r="AL706" i="1"/>
  <c r="AL707" i="1"/>
  <c r="AL708" i="1"/>
  <c r="AL709" i="1"/>
  <c r="AL710" i="1"/>
  <c r="AL711" i="1"/>
  <c r="AL712" i="1"/>
  <c r="AL713" i="1"/>
  <c r="AL714" i="1"/>
  <c r="AL715" i="1"/>
  <c r="AL716" i="1"/>
  <c r="AL717" i="1"/>
  <c r="AL718" i="1"/>
  <c r="AL719" i="1"/>
  <c r="AL720" i="1"/>
  <c r="AL721" i="1"/>
  <c r="AL722" i="1"/>
  <c r="AL723" i="1"/>
  <c r="AL724" i="1"/>
  <c r="AL725" i="1"/>
  <c r="AL726" i="1"/>
  <c r="AL727" i="1"/>
  <c r="AL728" i="1"/>
  <c r="AL729" i="1"/>
  <c r="AL730" i="1"/>
  <c r="AL731" i="1"/>
  <c r="AL732" i="1"/>
  <c r="AL733" i="1"/>
  <c r="AL734" i="1"/>
  <c r="AL735" i="1"/>
  <c r="AL736" i="1"/>
  <c r="AL737" i="1"/>
  <c r="AL738" i="1"/>
  <c r="AL739" i="1"/>
  <c r="AL740" i="1"/>
  <c r="AL741" i="1"/>
  <c r="AL742" i="1"/>
  <c r="AL743" i="1"/>
  <c r="AL744" i="1"/>
  <c r="AL745" i="1"/>
  <c r="AL746" i="1"/>
  <c r="AL747" i="1"/>
  <c r="AL748" i="1"/>
  <c r="AL749" i="1"/>
  <c r="AL750" i="1"/>
  <c r="AL751" i="1"/>
  <c r="AL752" i="1"/>
  <c r="AL753" i="1"/>
  <c r="AL754" i="1"/>
  <c r="AL755" i="1"/>
  <c r="AL756" i="1"/>
  <c r="AL757" i="1"/>
  <c r="AL758" i="1"/>
  <c r="AL759" i="1"/>
  <c r="AL760" i="1"/>
  <c r="AL761" i="1"/>
  <c r="AL762" i="1"/>
  <c r="AL763" i="1"/>
  <c r="AL764" i="1"/>
  <c r="AL765" i="1"/>
  <c r="AL766" i="1"/>
  <c r="AL767" i="1"/>
  <c r="AL768" i="1"/>
  <c r="AL769" i="1"/>
  <c r="AL770" i="1"/>
  <c r="AL771" i="1"/>
  <c r="AL772" i="1"/>
  <c r="AL773" i="1"/>
  <c r="AL774" i="1"/>
  <c r="AL775" i="1"/>
  <c r="AL776" i="1"/>
  <c r="AL777" i="1"/>
  <c r="AL778" i="1"/>
  <c r="AL779" i="1"/>
  <c r="AL780" i="1"/>
  <c r="AL781" i="1"/>
  <c r="AL782" i="1"/>
  <c r="AL783" i="1"/>
  <c r="AL784" i="1"/>
  <c r="AL785" i="1"/>
  <c r="AL786" i="1"/>
  <c r="AL787" i="1"/>
  <c r="AL788" i="1"/>
  <c r="AL789" i="1"/>
  <c r="AL790" i="1"/>
  <c r="AL791" i="1"/>
  <c r="AL792" i="1"/>
  <c r="AL793" i="1"/>
  <c r="AL794" i="1"/>
  <c r="AL795" i="1"/>
  <c r="AL796" i="1"/>
  <c r="AL797" i="1"/>
  <c r="AL798" i="1"/>
  <c r="AL799" i="1"/>
  <c r="AL800" i="1"/>
  <c r="AL801" i="1"/>
  <c r="AL802" i="1"/>
  <c r="AL803" i="1"/>
  <c r="AL804" i="1"/>
  <c r="AL805" i="1"/>
  <c r="AL806" i="1"/>
  <c r="AL807" i="1"/>
  <c r="AL808" i="1"/>
  <c r="AL809" i="1"/>
  <c r="AL810" i="1"/>
  <c r="AL811" i="1"/>
  <c r="AL812" i="1"/>
  <c r="AL813" i="1"/>
  <c r="AL814" i="1"/>
  <c r="AL815" i="1"/>
  <c r="AL816" i="1"/>
  <c r="AL817" i="1"/>
  <c r="AL818" i="1"/>
  <c r="AL819" i="1"/>
  <c r="AL820" i="1"/>
  <c r="AL821" i="1"/>
  <c r="AL822" i="1"/>
  <c r="AL823" i="1"/>
  <c r="AL824" i="1"/>
  <c r="AL825" i="1"/>
  <c r="AL826" i="1"/>
  <c r="AL827" i="1"/>
  <c r="AL828" i="1"/>
  <c r="AL829" i="1"/>
  <c r="AL830" i="1"/>
  <c r="AL831" i="1"/>
  <c r="AL832" i="1"/>
  <c r="AL833" i="1"/>
  <c r="AL834" i="1"/>
  <c r="AL835" i="1"/>
  <c r="AL836" i="1"/>
  <c r="AL837" i="1"/>
  <c r="AL838" i="1"/>
  <c r="AL839" i="1"/>
  <c r="AL840" i="1"/>
  <c r="AL841" i="1"/>
  <c r="AL842" i="1"/>
  <c r="AL843" i="1"/>
  <c r="AL844" i="1"/>
  <c r="AL845" i="1"/>
  <c r="AL846" i="1"/>
  <c r="AL847" i="1"/>
  <c r="AL848" i="1"/>
  <c r="AL849" i="1"/>
  <c r="AL850" i="1"/>
  <c r="AL851" i="1"/>
  <c r="AL852" i="1"/>
  <c r="AL853" i="1"/>
  <c r="AL854" i="1"/>
  <c r="AL855" i="1"/>
  <c r="AL856" i="1"/>
  <c r="AL857" i="1"/>
  <c r="AL858" i="1"/>
  <c r="AL859" i="1"/>
  <c r="AL860" i="1"/>
  <c r="AL861" i="1"/>
  <c r="AL862" i="1"/>
  <c r="AL863" i="1"/>
  <c r="AL864" i="1"/>
  <c r="AL865" i="1"/>
  <c r="AL866" i="1"/>
  <c r="AL867" i="1"/>
  <c r="AL868" i="1"/>
  <c r="AL869" i="1"/>
  <c r="AL870" i="1"/>
  <c r="AL871" i="1"/>
  <c r="AL872" i="1"/>
  <c r="AL873" i="1"/>
  <c r="AL874" i="1"/>
  <c r="AL875" i="1"/>
  <c r="AL876" i="1"/>
  <c r="AL877" i="1"/>
  <c r="AL878" i="1"/>
  <c r="AL879" i="1"/>
  <c r="AL880" i="1"/>
  <c r="AL881" i="1"/>
  <c r="AL882" i="1"/>
  <c r="AL883" i="1"/>
  <c r="AL884" i="1"/>
  <c r="AL885" i="1"/>
  <c r="AL886" i="1"/>
  <c r="AL887" i="1"/>
  <c r="AL888" i="1"/>
  <c r="AL889" i="1"/>
  <c r="AL890" i="1"/>
  <c r="AL891" i="1"/>
  <c r="AL892" i="1"/>
  <c r="AL893" i="1"/>
  <c r="AL894" i="1"/>
  <c r="AL895" i="1"/>
  <c r="AL896" i="1"/>
  <c r="AL897" i="1"/>
  <c r="AL898" i="1"/>
  <c r="AL899" i="1"/>
  <c r="AL900" i="1"/>
  <c r="AL901" i="1"/>
  <c r="AL902" i="1"/>
  <c r="AL903" i="1"/>
  <c r="AL904" i="1"/>
  <c r="AL905" i="1"/>
  <c r="AL906" i="1"/>
  <c r="AL907" i="1"/>
  <c r="AL908" i="1"/>
  <c r="AL909" i="1"/>
  <c r="AL910" i="1"/>
  <c r="AL911" i="1"/>
  <c r="AL912" i="1"/>
  <c r="AL913" i="1"/>
  <c r="AL914" i="1"/>
  <c r="AL915" i="1"/>
  <c r="AL916" i="1"/>
  <c r="AL917" i="1"/>
  <c r="AL918" i="1"/>
  <c r="AL919" i="1"/>
  <c r="AL920" i="1"/>
  <c r="AL921" i="1"/>
  <c r="AL922" i="1"/>
  <c r="AL923" i="1"/>
  <c r="AL924" i="1"/>
  <c r="AL925" i="1"/>
  <c r="AL926" i="1"/>
  <c r="AL927" i="1"/>
  <c r="AL928" i="1"/>
  <c r="AL929" i="1"/>
  <c r="AL930" i="1"/>
  <c r="AL931" i="1"/>
  <c r="AL932" i="1"/>
  <c r="AL933" i="1"/>
  <c r="AL934" i="1"/>
  <c r="AL935" i="1"/>
  <c r="AL936" i="1"/>
  <c r="AL937" i="1"/>
  <c r="AL938" i="1"/>
  <c r="AL939" i="1"/>
  <c r="AL940" i="1"/>
  <c r="AL941" i="1"/>
  <c r="AL942" i="1"/>
  <c r="AL943" i="1"/>
  <c r="AL944" i="1"/>
  <c r="AL945" i="1"/>
  <c r="AL946" i="1"/>
  <c r="AL947" i="1"/>
  <c r="AL948" i="1"/>
  <c r="AL949" i="1"/>
  <c r="AL950" i="1"/>
  <c r="AL951" i="1"/>
  <c r="AL952" i="1"/>
  <c r="AL953" i="1"/>
  <c r="AL954" i="1"/>
  <c r="AL955" i="1"/>
  <c r="AL956" i="1"/>
  <c r="AL957" i="1"/>
  <c r="AL958" i="1"/>
  <c r="AL959" i="1"/>
  <c r="AL960" i="1"/>
  <c r="AL961" i="1"/>
  <c r="AL962" i="1"/>
  <c r="AL963" i="1"/>
  <c r="AL964" i="1"/>
  <c r="AL965" i="1"/>
  <c r="AL966" i="1"/>
  <c r="AL967" i="1"/>
  <c r="AL968" i="1"/>
  <c r="AL969" i="1"/>
  <c r="AL970" i="1"/>
  <c r="AL971" i="1"/>
  <c r="AL972" i="1"/>
  <c r="AL973" i="1"/>
  <c r="AL974" i="1"/>
  <c r="AL975" i="1"/>
  <c r="AL976" i="1"/>
  <c r="AL977" i="1"/>
  <c r="AL978" i="1"/>
  <c r="AL979" i="1"/>
  <c r="AL980" i="1"/>
  <c r="AL981" i="1"/>
  <c r="AL982" i="1"/>
  <c r="AL983" i="1"/>
  <c r="AL984" i="1"/>
  <c r="AL985" i="1"/>
  <c r="AL986" i="1"/>
  <c r="AL987" i="1"/>
  <c r="AL988" i="1"/>
  <c r="AL989" i="1"/>
  <c r="AL990" i="1"/>
  <c r="AL991" i="1"/>
  <c r="AL992" i="1"/>
  <c r="AL993" i="1"/>
  <c r="AL994" i="1"/>
  <c r="AL995" i="1"/>
  <c r="AL996" i="1"/>
  <c r="AL997" i="1"/>
  <c r="AL998" i="1"/>
  <c r="AL999" i="1"/>
  <c r="AL1000" i="1"/>
  <c r="AL1001" i="1"/>
  <c r="AL1002" i="1"/>
  <c r="AL1003" i="1"/>
  <c r="AL1004" i="1"/>
  <c r="AL1005" i="1"/>
  <c r="AL1006" i="1"/>
  <c r="AL1007" i="1"/>
  <c r="AL1008" i="1"/>
  <c r="AL1009" i="1"/>
  <c r="AL1010" i="1"/>
  <c r="AL1011" i="1"/>
  <c r="AL1012" i="1"/>
  <c r="AL1013" i="1"/>
  <c r="AL1014" i="1"/>
  <c r="AL1015" i="1"/>
  <c r="AL1016" i="1"/>
  <c r="AL1017" i="1"/>
  <c r="AL1018" i="1"/>
  <c r="AL1019" i="1"/>
  <c r="AL1020" i="1"/>
  <c r="AL1021" i="1"/>
  <c r="AL1022" i="1"/>
  <c r="AL1023" i="1"/>
  <c r="AL1024" i="1"/>
  <c r="AL1025" i="1"/>
  <c r="AL1026" i="1"/>
  <c r="AL1027" i="1"/>
  <c r="AL1028" i="1"/>
  <c r="AL1029" i="1"/>
  <c r="AL1030" i="1"/>
  <c r="AL1031" i="1"/>
  <c r="AL1032" i="1"/>
  <c r="AL1033" i="1"/>
  <c r="AL1034" i="1"/>
  <c r="AL1035" i="1"/>
  <c r="AL1036" i="1"/>
  <c r="AL1037" i="1"/>
  <c r="AL1038" i="1"/>
  <c r="AL1039" i="1"/>
  <c r="AL1040" i="1"/>
  <c r="AL1041" i="1"/>
  <c r="AL1042" i="1"/>
  <c r="AL1043" i="1"/>
  <c r="AL1044" i="1"/>
  <c r="AL1045" i="1"/>
  <c r="AL1046" i="1"/>
  <c r="AL1047" i="1"/>
  <c r="AL1048" i="1"/>
  <c r="AL1049" i="1"/>
  <c r="AL1050" i="1"/>
  <c r="AL1051" i="1"/>
  <c r="AL1052" i="1"/>
  <c r="AL1053" i="1"/>
  <c r="AL1054" i="1"/>
  <c r="AL1055" i="1"/>
  <c r="AL1056" i="1"/>
  <c r="AL1057" i="1"/>
  <c r="AL1058" i="1"/>
  <c r="AL1059" i="1"/>
  <c r="AL1060" i="1"/>
  <c r="AL1061" i="1"/>
  <c r="AL1062" i="1"/>
  <c r="AL1063" i="1"/>
  <c r="AL1064" i="1"/>
  <c r="AL1065" i="1"/>
  <c r="AL1066" i="1"/>
  <c r="AL1067" i="1"/>
  <c r="AL1068" i="1"/>
  <c r="AL1069" i="1"/>
  <c r="AL1070" i="1"/>
  <c r="AL1071" i="1"/>
  <c r="AL1072" i="1"/>
  <c r="AL1073" i="1"/>
  <c r="AL1074" i="1"/>
  <c r="AL1075" i="1"/>
  <c r="AL1076" i="1"/>
  <c r="AL1077" i="1"/>
  <c r="AL1078" i="1"/>
  <c r="AL1079" i="1"/>
  <c r="AL1080" i="1"/>
  <c r="AL1081" i="1"/>
  <c r="AL1082" i="1"/>
  <c r="AL1083" i="1"/>
  <c r="AL1084" i="1"/>
  <c r="AL1085" i="1"/>
  <c r="AL1086" i="1"/>
  <c r="AL1087" i="1"/>
  <c r="AL1088" i="1"/>
  <c r="AL1089" i="1"/>
  <c r="AL1090" i="1"/>
  <c r="AL1091" i="1"/>
  <c r="AL1092" i="1"/>
  <c r="AL1093" i="1"/>
  <c r="AL1094" i="1"/>
  <c r="AL1095" i="1"/>
  <c r="AL1096" i="1"/>
  <c r="AL1097" i="1"/>
  <c r="AL1098" i="1"/>
  <c r="AL1099" i="1"/>
  <c r="AL1100" i="1"/>
  <c r="AL1101" i="1"/>
  <c r="AL1102" i="1"/>
  <c r="AL1103" i="1"/>
  <c r="AL1104" i="1"/>
  <c r="AL1105" i="1"/>
  <c r="AL1106" i="1"/>
  <c r="AL1107" i="1"/>
  <c r="AL1108" i="1"/>
  <c r="AL1109" i="1"/>
  <c r="AL1110" i="1"/>
  <c r="AL1111" i="1"/>
  <c r="AL1112" i="1"/>
  <c r="AL1113" i="1"/>
  <c r="AL1114" i="1"/>
  <c r="AL1115" i="1"/>
  <c r="AL1116" i="1"/>
  <c r="AL1117" i="1"/>
  <c r="AL1118" i="1"/>
  <c r="AL1119" i="1"/>
  <c r="AL1120" i="1"/>
  <c r="AL1121" i="1"/>
  <c r="AL1122" i="1"/>
  <c r="AL1123" i="1"/>
  <c r="AL1124" i="1"/>
  <c r="AL1125" i="1"/>
  <c r="AL1126" i="1"/>
  <c r="AL1127" i="1"/>
  <c r="AL1128" i="1"/>
  <c r="AL1129" i="1"/>
  <c r="AL1130" i="1"/>
  <c r="AL1131" i="1"/>
  <c r="AL1132" i="1"/>
  <c r="AL1133" i="1"/>
  <c r="AL1134" i="1"/>
  <c r="AL1135" i="1"/>
  <c r="AL1136" i="1"/>
  <c r="AL1137" i="1"/>
  <c r="AL1138" i="1"/>
  <c r="AL1139" i="1"/>
  <c r="AL1140" i="1"/>
  <c r="AL1141" i="1"/>
  <c r="AL1142" i="1"/>
  <c r="AL1143" i="1"/>
  <c r="AL1144" i="1"/>
  <c r="AL1145" i="1"/>
  <c r="AL1146" i="1"/>
  <c r="AL1147" i="1"/>
  <c r="AL1148" i="1"/>
  <c r="AL1149" i="1"/>
  <c r="AL1150" i="1"/>
  <c r="AL1151" i="1"/>
  <c r="AL1152" i="1"/>
  <c r="AL1153" i="1"/>
  <c r="AL1154" i="1"/>
  <c r="AL1155" i="1"/>
  <c r="AL1156" i="1"/>
  <c r="AL1157" i="1"/>
  <c r="AL1158" i="1"/>
  <c r="AL1159" i="1"/>
  <c r="AL1160" i="1"/>
  <c r="AL1161" i="1"/>
  <c r="AL1162" i="1"/>
  <c r="AL1163" i="1"/>
  <c r="AL1164" i="1"/>
  <c r="AL1165" i="1"/>
  <c r="AL1166" i="1"/>
  <c r="AL1167" i="1"/>
  <c r="AL1168" i="1"/>
  <c r="AL1169" i="1"/>
  <c r="AL1170" i="1"/>
  <c r="AL1171" i="1"/>
  <c r="AL1172" i="1"/>
  <c r="AL1173" i="1"/>
  <c r="AL1174" i="1"/>
  <c r="AL1175" i="1"/>
  <c r="AL1176" i="1"/>
  <c r="AL1177" i="1"/>
  <c r="AL1178" i="1"/>
  <c r="AL1179" i="1"/>
  <c r="AL1180" i="1"/>
  <c r="AL1181" i="1"/>
  <c r="AL1182" i="1"/>
  <c r="AL1183" i="1"/>
  <c r="AL1184" i="1"/>
  <c r="AL1185" i="1"/>
  <c r="AL1186" i="1"/>
  <c r="AL1187" i="1"/>
  <c r="AL1188" i="1"/>
  <c r="AL1189" i="1"/>
  <c r="AL1190" i="1"/>
  <c r="AL1191" i="1"/>
  <c r="AL1192" i="1"/>
  <c r="AL1193" i="1"/>
  <c r="AL1194" i="1"/>
  <c r="AL1195" i="1"/>
  <c r="AL1196" i="1"/>
  <c r="AL1197" i="1"/>
  <c r="AL1198" i="1"/>
  <c r="AL1199" i="1"/>
  <c r="AL1200" i="1"/>
  <c r="AL1201" i="1"/>
  <c r="AL1202" i="1"/>
  <c r="AL1203" i="1"/>
  <c r="AL1204" i="1"/>
  <c r="AL1205" i="1"/>
  <c r="AL1206" i="1"/>
  <c r="AL1207" i="1"/>
  <c r="AL1208" i="1"/>
  <c r="AL1209" i="1"/>
  <c r="AL1210" i="1"/>
  <c r="AL1211" i="1"/>
  <c r="AL1212" i="1"/>
  <c r="AL1213" i="1"/>
  <c r="AL1214" i="1"/>
  <c r="AL1215" i="1"/>
  <c r="AL1216" i="1"/>
  <c r="AL1217" i="1"/>
  <c r="AL1218" i="1"/>
  <c r="AL1219" i="1"/>
  <c r="AL1220" i="1"/>
  <c r="AL1221" i="1"/>
  <c r="AL1222" i="1"/>
  <c r="AL1223" i="1"/>
  <c r="AL1224" i="1"/>
  <c r="AL1225" i="1"/>
  <c r="AL1226" i="1"/>
  <c r="AL1227" i="1"/>
  <c r="AL1228" i="1"/>
  <c r="AL1229" i="1"/>
  <c r="AL1230" i="1"/>
  <c r="AL1231" i="1"/>
  <c r="AL1232" i="1"/>
  <c r="AL1233" i="1"/>
  <c r="AL1234" i="1"/>
  <c r="AL1235" i="1"/>
  <c r="AL1236" i="1"/>
  <c r="AL1237" i="1"/>
  <c r="AL1238" i="1"/>
  <c r="AL1239" i="1"/>
  <c r="AL1240" i="1"/>
  <c r="AL1241" i="1"/>
  <c r="AL1242" i="1"/>
  <c r="AL1243" i="1"/>
  <c r="AL1244" i="1"/>
  <c r="AL1245" i="1"/>
  <c r="AL1246" i="1"/>
  <c r="AL1247" i="1"/>
  <c r="AL1248" i="1"/>
  <c r="AL1249" i="1"/>
  <c r="AL1250" i="1"/>
  <c r="AL1251" i="1"/>
  <c r="AL1252" i="1"/>
  <c r="AL1253" i="1"/>
  <c r="AL1254" i="1"/>
  <c r="AL1255" i="1"/>
  <c r="AL1256" i="1"/>
  <c r="AL1257" i="1"/>
  <c r="AL1258" i="1"/>
  <c r="AL1259" i="1"/>
  <c r="AL1260" i="1"/>
  <c r="AL1261" i="1"/>
  <c r="AL1262" i="1"/>
  <c r="AL1263" i="1"/>
  <c r="AL1264" i="1"/>
  <c r="AL1265" i="1"/>
  <c r="AL1266" i="1"/>
  <c r="AL1267" i="1"/>
  <c r="AL1268" i="1"/>
  <c r="AL1269" i="1"/>
  <c r="AL1270" i="1"/>
  <c r="AL1271" i="1"/>
  <c r="AL1272" i="1"/>
  <c r="AL1273" i="1"/>
  <c r="AL1274" i="1"/>
  <c r="AL1275" i="1"/>
  <c r="AL1276" i="1"/>
  <c r="AL1277" i="1"/>
  <c r="AL1278" i="1"/>
  <c r="AL1279" i="1"/>
  <c r="AL1280" i="1"/>
  <c r="AL1281" i="1"/>
  <c r="AL1282" i="1"/>
  <c r="AL1283" i="1"/>
  <c r="AL1284" i="1"/>
  <c r="AL1285" i="1"/>
  <c r="AL1286" i="1"/>
  <c r="AL1287" i="1"/>
  <c r="AL1288" i="1"/>
  <c r="AL1289" i="1"/>
  <c r="AL1290" i="1"/>
  <c r="AL1291" i="1"/>
  <c r="AL1292" i="1"/>
  <c r="AL1293" i="1"/>
  <c r="AL1294" i="1"/>
  <c r="AL1295" i="1"/>
  <c r="AL1296" i="1"/>
  <c r="AL1297" i="1"/>
  <c r="AL1298" i="1"/>
  <c r="AL1299" i="1"/>
  <c r="AL1300" i="1"/>
  <c r="AL1301" i="1"/>
  <c r="AL1302" i="1"/>
  <c r="AL1303" i="1"/>
  <c r="AL1304" i="1"/>
  <c r="AL1305" i="1"/>
  <c r="AL1306" i="1"/>
  <c r="AL1307" i="1"/>
  <c r="AL1308" i="1"/>
  <c r="AL1309" i="1"/>
  <c r="AL1310" i="1"/>
  <c r="AL1311" i="1"/>
  <c r="AL1312" i="1"/>
  <c r="AL1313" i="1"/>
  <c r="AL1314" i="1"/>
  <c r="AL1315" i="1"/>
  <c r="AL1316" i="1"/>
  <c r="AL1317" i="1"/>
  <c r="AL1318" i="1"/>
  <c r="AL1319" i="1"/>
  <c r="AL1320" i="1"/>
  <c r="AL1321" i="1"/>
  <c r="AL1322" i="1"/>
  <c r="AL1323" i="1"/>
  <c r="AL1324" i="1"/>
  <c r="AL1325" i="1"/>
  <c r="AL1326" i="1"/>
  <c r="AL1327" i="1"/>
  <c r="AL1328" i="1"/>
  <c r="AL1329" i="1"/>
  <c r="AL1330" i="1"/>
  <c r="AL1331" i="1"/>
  <c r="AL1332" i="1"/>
  <c r="AL1333" i="1"/>
  <c r="AL1334" i="1"/>
  <c r="AL1335" i="1"/>
  <c r="AL1336" i="1"/>
  <c r="AL1337" i="1"/>
  <c r="AL1338" i="1"/>
  <c r="AL1339" i="1"/>
  <c r="AL1340" i="1"/>
  <c r="AL1341" i="1"/>
  <c r="AL1342" i="1"/>
  <c r="AL1343" i="1"/>
  <c r="AL1344" i="1"/>
  <c r="AL1345" i="1"/>
  <c r="AL1346" i="1"/>
  <c r="AL1347" i="1"/>
  <c r="AL1348" i="1"/>
  <c r="AL1349" i="1"/>
  <c r="AL1350" i="1"/>
  <c r="AL1351" i="1"/>
  <c r="AL1352" i="1"/>
  <c r="AL1353" i="1"/>
  <c r="AL1354" i="1"/>
  <c r="AL1355" i="1"/>
  <c r="AL1356" i="1"/>
  <c r="AL1357" i="1"/>
  <c r="AL1358" i="1"/>
  <c r="AL1359" i="1"/>
  <c r="AL1360" i="1"/>
  <c r="AL1361" i="1"/>
  <c r="AL1362" i="1"/>
  <c r="AL1363" i="1"/>
  <c r="AL1364" i="1"/>
  <c r="AL1365" i="1"/>
  <c r="AL1366" i="1"/>
  <c r="AL1367" i="1"/>
  <c r="AL1368" i="1"/>
  <c r="AL1369" i="1"/>
  <c r="AL1370" i="1"/>
  <c r="AL1371" i="1"/>
  <c r="AL1372" i="1"/>
  <c r="AL1373" i="1"/>
  <c r="AL1374" i="1"/>
  <c r="AL1375" i="1"/>
  <c r="AL1376" i="1"/>
  <c r="AL1377" i="1"/>
  <c r="AL1378" i="1"/>
  <c r="AL1379" i="1"/>
  <c r="AL1380" i="1"/>
  <c r="AL1381" i="1"/>
  <c r="AL1382" i="1"/>
  <c r="AL1383" i="1"/>
  <c r="AL1384" i="1"/>
  <c r="AL1385" i="1"/>
  <c r="AL1386" i="1"/>
  <c r="AL1387" i="1"/>
  <c r="AL1388" i="1"/>
  <c r="AL1389" i="1"/>
  <c r="AL1390" i="1"/>
  <c r="AL1391" i="1"/>
  <c r="AL1392" i="1"/>
  <c r="AL1393" i="1"/>
  <c r="AL1394" i="1"/>
  <c r="AL1395" i="1"/>
  <c r="AL1396" i="1"/>
  <c r="AL1397" i="1"/>
  <c r="AL1398" i="1"/>
  <c r="AL1399" i="1"/>
  <c r="AL1400" i="1"/>
  <c r="AL1401" i="1"/>
  <c r="AL1402" i="1"/>
  <c r="AL1403" i="1"/>
  <c r="AL1404" i="1"/>
  <c r="AL1405" i="1"/>
  <c r="AL1406" i="1"/>
  <c r="AL1407" i="1"/>
  <c r="AL1408" i="1"/>
  <c r="AL1409" i="1"/>
  <c r="AL1410" i="1"/>
  <c r="AL1411" i="1"/>
  <c r="AL1412" i="1"/>
  <c r="AL1413" i="1"/>
  <c r="AL1414" i="1"/>
  <c r="AL1415" i="1"/>
  <c r="AL1416" i="1"/>
  <c r="AL1417" i="1"/>
  <c r="AL1418" i="1"/>
  <c r="AL1419" i="1"/>
  <c r="AL1420" i="1"/>
  <c r="AL1421" i="1"/>
  <c r="AL1422" i="1"/>
  <c r="AL1423" i="1"/>
  <c r="AL1424" i="1"/>
  <c r="AL1425" i="1"/>
  <c r="AL1426" i="1"/>
  <c r="AL1427" i="1"/>
  <c r="AL1428" i="1"/>
  <c r="AL1429" i="1"/>
  <c r="AL1430" i="1"/>
  <c r="AL1431" i="1"/>
  <c r="AL1432" i="1"/>
  <c r="AL1433" i="1"/>
  <c r="AL1434" i="1"/>
  <c r="AL1435" i="1"/>
  <c r="AL1436" i="1"/>
  <c r="AL1437" i="1"/>
  <c r="AL1438" i="1"/>
  <c r="AL1439" i="1"/>
  <c r="AL1440" i="1"/>
  <c r="AL1441" i="1"/>
  <c r="AL1442" i="1"/>
  <c r="AL1443" i="1"/>
  <c r="AL1444" i="1"/>
  <c r="AL1445" i="1"/>
  <c r="AL1446" i="1"/>
  <c r="AL1447" i="1"/>
  <c r="AL1448" i="1"/>
  <c r="AL1449" i="1"/>
  <c r="AL1450" i="1"/>
  <c r="AL1451" i="1"/>
  <c r="AL1452" i="1"/>
  <c r="AL1453" i="1"/>
  <c r="AL1454" i="1"/>
  <c r="AL1455" i="1"/>
  <c r="AL1456" i="1"/>
  <c r="AL1457" i="1"/>
  <c r="AL1458" i="1"/>
  <c r="AL1459" i="1"/>
  <c r="AL1460" i="1"/>
  <c r="AL1461" i="1"/>
  <c r="AL1462" i="1"/>
  <c r="AL1463" i="1"/>
  <c r="AL1464" i="1"/>
  <c r="AL1465" i="1"/>
  <c r="AL1466" i="1"/>
  <c r="AL1467" i="1"/>
  <c r="AL1468" i="1"/>
  <c r="AL1469" i="1"/>
  <c r="AL1470" i="1"/>
  <c r="AL1471" i="1"/>
  <c r="AL1472" i="1"/>
  <c r="AL1473" i="1"/>
  <c r="AL1474" i="1"/>
  <c r="AL1475" i="1"/>
  <c r="AL1476" i="1"/>
  <c r="AL1477" i="1"/>
  <c r="AL1478" i="1"/>
  <c r="AL1479" i="1"/>
  <c r="AL1480" i="1"/>
  <c r="AL1481" i="1"/>
  <c r="AL1482" i="1"/>
  <c r="AL1483" i="1"/>
  <c r="AL1484" i="1"/>
  <c r="AL1485" i="1"/>
  <c r="AL1486" i="1"/>
  <c r="AL1487" i="1"/>
  <c r="AL1488" i="1"/>
  <c r="AL1489" i="1"/>
  <c r="AL1490" i="1"/>
  <c r="AL1491" i="1"/>
  <c r="AL1492" i="1"/>
  <c r="AL1493" i="1"/>
  <c r="AL1494" i="1"/>
  <c r="AL1495" i="1"/>
  <c r="AL1496" i="1"/>
  <c r="AL1497" i="1"/>
  <c r="AL1498" i="1"/>
  <c r="AL1499" i="1"/>
  <c r="AL1500" i="1"/>
  <c r="AL1501" i="1"/>
  <c r="AL1502" i="1"/>
  <c r="AL1503" i="1"/>
  <c r="AL1504" i="1"/>
  <c r="AL1505" i="1"/>
  <c r="AL1506" i="1"/>
  <c r="AL1507" i="1"/>
  <c r="AL1508" i="1"/>
  <c r="AL1509" i="1"/>
  <c r="AL1510" i="1"/>
  <c r="AL1511" i="1"/>
  <c r="AL1512" i="1"/>
  <c r="AL1513" i="1"/>
  <c r="AL1514" i="1"/>
  <c r="AL1515" i="1"/>
  <c r="AL1516" i="1"/>
  <c r="AL1517" i="1"/>
  <c r="AL1518" i="1"/>
  <c r="AL1519" i="1"/>
  <c r="AL1520" i="1"/>
  <c r="AL1521" i="1"/>
  <c r="AL1522" i="1"/>
  <c r="AL1523" i="1"/>
  <c r="AL1524" i="1"/>
  <c r="AL1525" i="1"/>
  <c r="AL1526" i="1"/>
  <c r="AL1527" i="1"/>
  <c r="AL1528" i="1"/>
  <c r="AL1529" i="1"/>
  <c r="AL1530" i="1"/>
  <c r="AL1531" i="1"/>
  <c r="AL1532" i="1"/>
  <c r="AL1533" i="1"/>
  <c r="AL1534" i="1"/>
  <c r="AL1535" i="1"/>
  <c r="AL1536" i="1"/>
  <c r="AL1537" i="1"/>
  <c r="AL1538" i="1"/>
  <c r="AL1539" i="1"/>
  <c r="AL1540" i="1"/>
  <c r="AL1541" i="1"/>
  <c r="AL1542" i="1"/>
  <c r="AL1543" i="1"/>
  <c r="AL1544" i="1"/>
  <c r="AL1545" i="1"/>
  <c r="AL1546" i="1"/>
  <c r="AL1547" i="1"/>
  <c r="AL1548" i="1"/>
  <c r="AL1549" i="1"/>
  <c r="AL1550" i="1"/>
  <c r="AL1551" i="1"/>
  <c r="AL1552" i="1"/>
  <c r="AL1553" i="1"/>
  <c r="AL1554" i="1"/>
  <c r="AL1555" i="1"/>
  <c r="AL1556" i="1"/>
  <c r="AL1557" i="1"/>
  <c r="AL1558" i="1"/>
  <c r="AL1559" i="1"/>
  <c r="AL1560" i="1"/>
  <c r="AL1561" i="1"/>
  <c r="AL1562" i="1"/>
  <c r="AL1563" i="1"/>
  <c r="AL1564" i="1"/>
  <c r="AL1565" i="1"/>
  <c r="AL1566" i="1"/>
  <c r="AL1567" i="1"/>
  <c r="AL1568" i="1"/>
  <c r="AL1569" i="1"/>
  <c r="AL1570" i="1"/>
  <c r="AL1571" i="1"/>
  <c r="AL1572" i="1"/>
  <c r="AL1573" i="1"/>
  <c r="AL1574" i="1"/>
  <c r="AL1575" i="1"/>
  <c r="AL1576" i="1"/>
  <c r="AL1577" i="1"/>
  <c r="AL1578" i="1"/>
  <c r="AL1579" i="1"/>
  <c r="AL1580" i="1"/>
  <c r="AL1581" i="1"/>
  <c r="AL1582" i="1"/>
  <c r="AL1583" i="1"/>
  <c r="AL1584" i="1"/>
  <c r="AL1585" i="1"/>
  <c r="AL1586" i="1"/>
  <c r="AL1587" i="1"/>
  <c r="AL1588" i="1"/>
  <c r="AL1589" i="1"/>
  <c r="AL1590" i="1"/>
  <c r="AL1591" i="1"/>
  <c r="AL1592" i="1"/>
  <c r="AL1593" i="1"/>
  <c r="AL1594" i="1"/>
  <c r="AL1595" i="1"/>
  <c r="AL1596" i="1"/>
  <c r="AL1597" i="1"/>
  <c r="AL1598" i="1"/>
  <c r="AL1599" i="1"/>
  <c r="AL1600" i="1"/>
  <c r="AL1601" i="1"/>
  <c r="AL1602" i="1"/>
  <c r="AL1603" i="1"/>
  <c r="AL1604" i="1"/>
  <c r="AL1605" i="1"/>
  <c r="AL1606" i="1"/>
  <c r="AL1607" i="1"/>
  <c r="AL1608" i="1"/>
  <c r="AL1609" i="1"/>
  <c r="AL1610" i="1"/>
  <c r="AL1611" i="1"/>
  <c r="AL1612" i="1"/>
  <c r="AL1613" i="1"/>
  <c r="AL1614" i="1"/>
  <c r="AL1615" i="1"/>
  <c r="AL1616" i="1"/>
  <c r="AL1617" i="1"/>
  <c r="AL1618" i="1"/>
  <c r="AL1619" i="1"/>
  <c r="AL1620" i="1"/>
  <c r="AL1621" i="1"/>
  <c r="AL1622" i="1"/>
  <c r="AL1623" i="1"/>
  <c r="AL1624" i="1"/>
  <c r="AL1625" i="1"/>
  <c r="AL1626" i="1"/>
  <c r="AL1627" i="1"/>
  <c r="AL1628" i="1"/>
  <c r="AL1629" i="1"/>
  <c r="AL1630" i="1"/>
  <c r="AL1631" i="1"/>
  <c r="AL1632" i="1"/>
  <c r="AL1633" i="1"/>
  <c r="AL1634" i="1"/>
  <c r="AL1635" i="1"/>
  <c r="AL1636" i="1"/>
  <c r="AL1637" i="1"/>
  <c r="AL1638" i="1"/>
  <c r="AL1639" i="1"/>
  <c r="AL1640" i="1"/>
  <c r="AL1641" i="1"/>
  <c r="AL1642" i="1"/>
  <c r="AL1643" i="1"/>
  <c r="AL1644" i="1"/>
  <c r="AL1645" i="1"/>
  <c r="AL1646" i="1"/>
  <c r="AL1647" i="1"/>
  <c r="AL1648" i="1"/>
  <c r="AL1649" i="1"/>
  <c r="AL1650" i="1"/>
  <c r="AL1651" i="1"/>
  <c r="AL1652" i="1"/>
  <c r="AL1653" i="1"/>
  <c r="AL1654" i="1"/>
  <c r="AL1655" i="1"/>
  <c r="AL1656" i="1"/>
  <c r="AL1657" i="1"/>
  <c r="AL1658" i="1"/>
  <c r="AL1659" i="1"/>
  <c r="AL1660" i="1"/>
  <c r="AL1661" i="1"/>
  <c r="AL1662" i="1"/>
  <c r="AL1663" i="1"/>
  <c r="AL1664" i="1"/>
  <c r="AL1665" i="1"/>
  <c r="AL1666" i="1"/>
  <c r="AL1667" i="1"/>
  <c r="AL1668" i="1"/>
  <c r="AL1669" i="1"/>
  <c r="AL1670" i="1"/>
  <c r="AL1671" i="1"/>
  <c r="AL1672" i="1"/>
  <c r="AL1673" i="1"/>
  <c r="AL1674" i="1"/>
  <c r="AL1675" i="1"/>
  <c r="AL1676" i="1"/>
  <c r="AL1677" i="1"/>
  <c r="AL1678" i="1"/>
  <c r="AL1679" i="1"/>
  <c r="AL1680" i="1"/>
  <c r="AL1681" i="1"/>
  <c r="AL1682" i="1"/>
  <c r="AL1683" i="1"/>
  <c r="AL1684" i="1"/>
  <c r="AL1685" i="1"/>
  <c r="AL1686" i="1"/>
  <c r="AL1687" i="1"/>
  <c r="AL1688" i="1"/>
  <c r="AL1689" i="1"/>
  <c r="AL1690" i="1"/>
  <c r="AL1691" i="1"/>
  <c r="AL1692" i="1"/>
  <c r="AL1693" i="1"/>
  <c r="AL1694" i="1"/>
  <c r="AL1695" i="1"/>
  <c r="AL1696" i="1"/>
  <c r="AL1697" i="1"/>
  <c r="AL1698" i="1"/>
  <c r="AL1699" i="1"/>
  <c r="AL1700" i="1"/>
  <c r="AL1701" i="1"/>
  <c r="AL1702" i="1"/>
  <c r="AL1703" i="1"/>
  <c r="AL1704" i="1"/>
  <c r="AL1705" i="1"/>
  <c r="AL1706" i="1"/>
  <c r="AL1707" i="1"/>
  <c r="AL1708" i="1"/>
  <c r="AL1709" i="1"/>
  <c r="AL1710" i="1"/>
  <c r="AL1711" i="1"/>
  <c r="AL1712" i="1"/>
  <c r="AL1713" i="1"/>
  <c r="AL1714" i="1"/>
  <c r="AL1715" i="1"/>
  <c r="AL1716" i="1"/>
  <c r="AL1717" i="1"/>
  <c r="AL1718" i="1"/>
  <c r="AL1719" i="1"/>
  <c r="AL1720" i="1"/>
  <c r="AL1721" i="1"/>
  <c r="AL1722" i="1"/>
  <c r="AL1723" i="1"/>
  <c r="AL1724" i="1"/>
  <c r="AL1725" i="1"/>
  <c r="AL1726" i="1"/>
  <c r="AL1727" i="1"/>
  <c r="AL1728" i="1"/>
  <c r="AL1729" i="1"/>
  <c r="AL1730" i="1"/>
  <c r="AL1731" i="1"/>
  <c r="AL1732" i="1"/>
  <c r="AL1733" i="1"/>
  <c r="AL1734" i="1"/>
  <c r="AL1735" i="1"/>
  <c r="AL1736" i="1"/>
  <c r="AL1737" i="1"/>
  <c r="AL1738" i="1"/>
  <c r="AL1739" i="1"/>
  <c r="AL1740" i="1"/>
  <c r="AL1741" i="1"/>
  <c r="AL1742" i="1"/>
  <c r="AL1743" i="1"/>
  <c r="AL1744" i="1"/>
  <c r="AL1745" i="1"/>
  <c r="AL1746" i="1"/>
  <c r="AL1747" i="1"/>
  <c r="AL1748" i="1"/>
  <c r="AL1749" i="1"/>
  <c r="AL1750" i="1"/>
  <c r="AL1751" i="1"/>
  <c r="AL1752" i="1"/>
  <c r="AL1753" i="1"/>
  <c r="AL1754" i="1"/>
  <c r="AL1755" i="1"/>
  <c r="AL1756" i="1"/>
  <c r="AL1757" i="1"/>
  <c r="AL1758" i="1"/>
  <c r="AL1759" i="1"/>
  <c r="AL1760" i="1"/>
  <c r="AL1761" i="1"/>
  <c r="AL1762" i="1"/>
  <c r="AL1763" i="1"/>
  <c r="AL1764" i="1"/>
  <c r="AL1765" i="1"/>
  <c r="AL1766" i="1"/>
  <c r="AL1767" i="1"/>
  <c r="AL1768" i="1"/>
  <c r="AL1769" i="1"/>
  <c r="AL1770" i="1"/>
  <c r="AL1771" i="1"/>
  <c r="AL1772" i="1"/>
  <c r="AL1773" i="1"/>
  <c r="AL1774" i="1"/>
  <c r="AL1775" i="1"/>
  <c r="AL1776" i="1"/>
  <c r="AL1777" i="1"/>
  <c r="AL1778" i="1"/>
  <c r="AL1779" i="1"/>
  <c r="AL1780" i="1"/>
  <c r="AL1781" i="1"/>
  <c r="AL1782" i="1"/>
  <c r="AL1783" i="1"/>
  <c r="AL1784" i="1"/>
  <c r="AL1785" i="1"/>
  <c r="AL1786" i="1"/>
  <c r="AL1787" i="1"/>
  <c r="AL1788" i="1"/>
  <c r="AL1789" i="1"/>
  <c r="AL1790" i="1"/>
  <c r="AL1791" i="1"/>
  <c r="AL1792" i="1"/>
  <c r="AL1793" i="1"/>
  <c r="AL1794" i="1"/>
  <c r="AL1795" i="1"/>
  <c r="AL1796" i="1"/>
  <c r="AL1797" i="1"/>
  <c r="AL1798" i="1"/>
  <c r="AL1799" i="1"/>
  <c r="AL1800" i="1"/>
  <c r="AL1801" i="1"/>
  <c r="AL1802" i="1"/>
  <c r="AL1803" i="1"/>
  <c r="AL1804" i="1"/>
  <c r="AL1805" i="1"/>
  <c r="AL1806" i="1"/>
  <c r="AL1807" i="1"/>
  <c r="AL1808" i="1"/>
  <c r="AL1809" i="1"/>
  <c r="AL1810" i="1"/>
  <c r="AL1811" i="1"/>
  <c r="AL1812" i="1"/>
  <c r="AL1813" i="1"/>
  <c r="AL1814" i="1"/>
  <c r="AL1815" i="1"/>
  <c r="AL1816" i="1"/>
  <c r="AL1817" i="1"/>
  <c r="AL1818" i="1"/>
  <c r="AL1819" i="1"/>
  <c r="AL1820" i="1"/>
  <c r="AL1821" i="1"/>
  <c r="AL1822" i="1"/>
  <c r="AL1823" i="1"/>
  <c r="AL1824" i="1"/>
  <c r="AL1825" i="1"/>
  <c r="AL1826" i="1"/>
  <c r="AL1827" i="1"/>
  <c r="AL1828" i="1"/>
  <c r="AL1829" i="1"/>
  <c r="AL1830" i="1"/>
  <c r="AL1831" i="1"/>
  <c r="AL1832" i="1"/>
  <c r="AL1833" i="1"/>
  <c r="AL1834" i="1"/>
  <c r="AL1835" i="1"/>
  <c r="AL1836" i="1"/>
  <c r="AL1837" i="1"/>
  <c r="AL1838" i="1"/>
  <c r="AL1839" i="1"/>
  <c r="AL1840" i="1"/>
  <c r="AL1841" i="1"/>
  <c r="AL1842" i="1"/>
  <c r="AL1843" i="1"/>
  <c r="AL1844" i="1"/>
  <c r="AL1845" i="1"/>
  <c r="AL1846" i="1"/>
  <c r="AL1847" i="1"/>
  <c r="AL1848" i="1"/>
  <c r="AL1849" i="1"/>
  <c r="AL1850" i="1"/>
  <c r="AL1851" i="1"/>
  <c r="AL1852" i="1"/>
  <c r="AL1853" i="1"/>
  <c r="AL1854" i="1"/>
  <c r="AL1855" i="1"/>
  <c r="AL1856" i="1"/>
  <c r="AL1857" i="1"/>
  <c r="AL1858" i="1"/>
  <c r="AL1859" i="1"/>
  <c r="AL1860" i="1"/>
  <c r="AL1861" i="1"/>
  <c r="AL1862" i="1"/>
  <c r="AL1863" i="1"/>
  <c r="AL1864" i="1"/>
  <c r="AL1865" i="1"/>
  <c r="AL1866" i="1"/>
  <c r="AL1867" i="1"/>
  <c r="AL1868" i="1"/>
  <c r="AL1869" i="1"/>
  <c r="AL1870" i="1"/>
  <c r="AL1871" i="1"/>
  <c r="AL1872" i="1"/>
  <c r="AL1873" i="1"/>
  <c r="AL1874" i="1"/>
  <c r="AL1875" i="1"/>
  <c r="AL1876" i="1"/>
  <c r="AL1877" i="1"/>
  <c r="AL1878" i="1"/>
  <c r="AL1879" i="1"/>
  <c r="AL1880" i="1"/>
  <c r="AL1881" i="1"/>
  <c r="AL1882" i="1"/>
  <c r="AL1883" i="1"/>
  <c r="AL1884" i="1"/>
  <c r="AL1885" i="1"/>
  <c r="AL1886" i="1"/>
  <c r="AL1887" i="1"/>
  <c r="AL1888" i="1"/>
  <c r="AL1889" i="1"/>
  <c r="AL1890" i="1"/>
  <c r="AL1891" i="1"/>
  <c r="AL1892" i="1"/>
  <c r="AL1893" i="1"/>
  <c r="AL1894" i="1"/>
  <c r="AL1895" i="1"/>
  <c r="AL1896" i="1"/>
  <c r="AL1897" i="1"/>
  <c r="AL1898" i="1"/>
  <c r="AL1899" i="1"/>
  <c r="AL1900" i="1"/>
  <c r="AL1901" i="1"/>
  <c r="AL1902" i="1"/>
  <c r="AL1903" i="1"/>
  <c r="AL1904" i="1"/>
  <c r="AL1905" i="1"/>
  <c r="AL1906" i="1"/>
  <c r="AL1907" i="1"/>
  <c r="AL1908" i="1"/>
  <c r="AL1909" i="1"/>
  <c r="AL1910" i="1"/>
  <c r="AL1911" i="1"/>
  <c r="AL1912" i="1"/>
  <c r="AL1913" i="1"/>
  <c r="AL1914" i="1"/>
  <c r="AL1915" i="1"/>
  <c r="AL1916" i="1"/>
  <c r="AL1917" i="1"/>
  <c r="AL1918" i="1"/>
  <c r="AL1919" i="1"/>
  <c r="AL1920" i="1"/>
  <c r="AL1921" i="1"/>
  <c r="AL1922" i="1"/>
  <c r="AL1923" i="1"/>
  <c r="AL1924" i="1"/>
  <c r="AL1925" i="1"/>
  <c r="AL1926" i="1"/>
  <c r="AL1927" i="1"/>
  <c r="AL1928" i="1"/>
  <c r="AL1929" i="1"/>
  <c r="AL1930" i="1"/>
  <c r="AL1931" i="1"/>
  <c r="AL1932" i="1"/>
  <c r="AL1933" i="1"/>
  <c r="AL1934" i="1"/>
  <c r="AL1935" i="1"/>
  <c r="AL1936" i="1"/>
  <c r="AL1937" i="1"/>
  <c r="AL1938" i="1"/>
  <c r="AL1939" i="1"/>
  <c r="AL1940" i="1"/>
  <c r="AL1941" i="1"/>
  <c r="AL1942" i="1"/>
  <c r="AL1943" i="1"/>
  <c r="AL1944" i="1"/>
  <c r="AL1945" i="1"/>
  <c r="AL1946" i="1"/>
  <c r="AL1947" i="1"/>
  <c r="AL1948" i="1"/>
  <c r="AL1949" i="1"/>
  <c r="AL1950" i="1"/>
  <c r="AL1951" i="1"/>
  <c r="AL1952" i="1"/>
  <c r="AL1953" i="1"/>
  <c r="AL1954" i="1"/>
  <c r="AL1955" i="1"/>
  <c r="AL1956" i="1"/>
  <c r="AL1957" i="1"/>
  <c r="AL1958" i="1"/>
  <c r="AL1959" i="1"/>
  <c r="AL1960" i="1"/>
  <c r="AL1961" i="1"/>
  <c r="AL1962" i="1"/>
  <c r="AL1963" i="1"/>
  <c r="AL1964" i="1"/>
  <c r="AL1965" i="1"/>
  <c r="AL1966" i="1"/>
  <c r="AL1967" i="1"/>
  <c r="AL1968" i="1"/>
  <c r="AL1969" i="1"/>
  <c r="AL1970" i="1"/>
  <c r="AL1971" i="1"/>
  <c r="AL1972" i="1"/>
  <c r="AL1973" i="1"/>
  <c r="AL1974" i="1"/>
  <c r="AL1975" i="1"/>
  <c r="AL1976" i="1"/>
  <c r="AL1977" i="1"/>
  <c r="AL1978" i="1"/>
  <c r="AL1979" i="1"/>
  <c r="AL1980" i="1"/>
  <c r="AL1981" i="1"/>
  <c r="AL1982" i="1"/>
  <c r="AL1983" i="1"/>
  <c r="AL1984" i="1"/>
  <c r="AL1985" i="1"/>
  <c r="AL1986" i="1"/>
  <c r="AL1987" i="1"/>
  <c r="AL1988" i="1"/>
  <c r="AL1989" i="1"/>
  <c r="AL1990" i="1"/>
  <c r="AL1991" i="1"/>
  <c r="AL1992" i="1"/>
  <c r="AL1993" i="1"/>
  <c r="AL1994" i="1"/>
  <c r="AL1995" i="1"/>
  <c r="AL1996" i="1"/>
  <c r="AL1997" i="1"/>
  <c r="AL1998" i="1"/>
  <c r="AL1999" i="1"/>
  <c r="AL2000" i="1"/>
  <c r="AL2001" i="1"/>
  <c r="AL2002" i="1"/>
  <c r="AL2003" i="1"/>
  <c r="AL2004" i="1"/>
  <c r="AL2005" i="1"/>
  <c r="AL2006" i="1"/>
  <c r="AL2007" i="1"/>
  <c r="AL2008" i="1"/>
  <c r="AL2009" i="1"/>
  <c r="AL2010" i="1"/>
  <c r="AL2011" i="1"/>
  <c r="AL2012" i="1"/>
  <c r="AL2013" i="1"/>
  <c r="AL2014" i="1"/>
  <c r="AL2015" i="1"/>
  <c r="AL2016" i="1"/>
  <c r="AL2017" i="1"/>
  <c r="AL2018" i="1"/>
  <c r="AL2019" i="1"/>
  <c r="AL2020" i="1"/>
  <c r="AL2021" i="1"/>
  <c r="AL2022" i="1"/>
  <c r="AL2023" i="1"/>
  <c r="AL2024" i="1"/>
  <c r="AL2025" i="1"/>
  <c r="AL2026" i="1"/>
  <c r="AL2027" i="1"/>
  <c r="AL2028" i="1"/>
  <c r="AL2029" i="1"/>
  <c r="AL2030" i="1"/>
  <c r="AL2031" i="1"/>
  <c r="AL2032" i="1"/>
  <c r="AL2033" i="1"/>
  <c r="AL2034" i="1"/>
  <c r="AL2035" i="1"/>
  <c r="AL2036" i="1"/>
  <c r="AL2037" i="1"/>
  <c r="AL2038" i="1"/>
  <c r="AL2039" i="1"/>
  <c r="AL2040" i="1"/>
  <c r="AL2041" i="1"/>
  <c r="AL2042" i="1"/>
  <c r="AL2043" i="1"/>
  <c r="AL2044" i="1"/>
  <c r="AL2045" i="1"/>
  <c r="AL2046" i="1"/>
  <c r="AL2047" i="1"/>
  <c r="AL2048" i="1"/>
  <c r="AL2049" i="1"/>
  <c r="AL2050" i="1"/>
  <c r="AL2051" i="1"/>
  <c r="AL2052" i="1"/>
  <c r="AL2053" i="1"/>
  <c r="AL2054" i="1"/>
  <c r="AL2055" i="1"/>
  <c r="AL2056" i="1"/>
  <c r="AL2057" i="1"/>
  <c r="AL2058" i="1"/>
  <c r="AL2059" i="1"/>
  <c r="AL2060" i="1"/>
  <c r="AL2061" i="1"/>
  <c r="AL2062" i="1"/>
  <c r="AL2063" i="1"/>
  <c r="AL2064" i="1"/>
  <c r="AL2065" i="1"/>
  <c r="AL2066" i="1"/>
  <c r="AL2067" i="1"/>
  <c r="AL2068" i="1"/>
  <c r="AL2069" i="1"/>
  <c r="AL2070" i="1"/>
  <c r="AL2071" i="1"/>
  <c r="AL2072" i="1"/>
  <c r="AL2073" i="1"/>
  <c r="AL2074" i="1"/>
  <c r="AL2075" i="1"/>
  <c r="AL2076" i="1"/>
  <c r="AL2077" i="1"/>
  <c r="AL2078" i="1"/>
  <c r="AL2079" i="1"/>
  <c r="AL2080" i="1"/>
  <c r="AL2081" i="1"/>
  <c r="AL2082" i="1"/>
  <c r="AL2083" i="1"/>
  <c r="AL2084" i="1"/>
  <c r="AL2085" i="1"/>
  <c r="AL2086" i="1"/>
  <c r="AL2087" i="1"/>
  <c r="AL2088" i="1"/>
  <c r="AL2089" i="1"/>
  <c r="AL2090" i="1"/>
  <c r="AL2091" i="1"/>
  <c r="AL2092" i="1"/>
  <c r="AL2093" i="1"/>
  <c r="AL2094" i="1"/>
  <c r="AL2095" i="1"/>
  <c r="AL2096" i="1"/>
  <c r="AL2097" i="1"/>
  <c r="AL2098" i="1"/>
  <c r="AL2099" i="1"/>
  <c r="AL2100" i="1"/>
  <c r="AL2101" i="1"/>
  <c r="AL2102" i="1"/>
  <c r="AL2103" i="1"/>
  <c r="AL2104" i="1"/>
  <c r="AL2105" i="1"/>
  <c r="AL2106" i="1"/>
  <c r="AL2107" i="1"/>
  <c r="AL2108" i="1"/>
  <c r="AL2109" i="1"/>
  <c r="AL2110" i="1"/>
  <c r="AL2111" i="1"/>
  <c r="AL2112" i="1"/>
  <c r="AL2113" i="1"/>
  <c r="AL2114" i="1"/>
  <c r="AL2115" i="1"/>
  <c r="AL2116" i="1"/>
  <c r="AL2117" i="1"/>
  <c r="AL2118" i="1"/>
  <c r="AL2119" i="1"/>
  <c r="AL2120" i="1"/>
  <c r="AL2121" i="1"/>
  <c r="AL2122" i="1"/>
  <c r="AL2123" i="1"/>
  <c r="AL2124" i="1"/>
  <c r="AL2125" i="1"/>
  <c r="AL2126" i="1"/>
  <c r="AL2127" i="1"/>
  <c r="AL2128" i="1"/>
  <c r="AL2129" i="1"/>
  <c r="AL2130" i="1"/>
  <c r="AL2131" i="1"/>
  <c r="AL2132" i="1"/>
  <c r="AL2133" i="1"/>
  <c r="AL2134" i="1"/>
  <c r="AL2135" i="1"/>
  <c r="AL2136" i="1"/>
  <c r="AL2137" i="1"/>
  <c r="AL2138" i="1"/>
  <c r="AL2139" i="1"/>
  <c r="AL2140" i="1"/>
  <c r="AL2141" i="1"/>
  <c r="AL2142" i="1"/>
  <c r="AL2143" i="1"/>
  <c r="AL2144" i="1"/>
  <c r="AL2145" i="1"/>
  <c r="AL2146" i="1"/>
  <c r="AL2147" i="1"/>
  <c r="AL2148" i="1"/>
  <c r="AL2149" i="1"/>
  <c r="AL2150" i="1"/>
  <c r="AL2151" i="1"/>
  <c r="AL2152" i="1"/>
  <c r="AL2153" i="1"/>
  <c r="AL2154" i="1"/>
  <c r="AL2155" i="1"/>
  <c r="AL2156" i="1"/>
  <c r="AL2157" i="1"/>
  <c r="AL2158" i="1"/>
  <c r="AL2159" i="1"/>
  <c r="AL2160" i="1"/>
  <c r="AL2161" i="1"/>
  <c r="AL2162" i="1"/>
  <c r="AL2163" i="1"/>
  <c r="AL2164" i="1"/>
  <c r="AL2165" i="1"/>
  <c r="AL2166" i="1"/>
  <c r="AL2167" i="1"/>
  <c r="AL2168" i="1"/>
  <c r="AL2169" i="1"/>
  <c r="AL2170" i="1"/>
  <c r="AL2171" i="1"/>
  <c r="AL2172" i="1"/>
  <c r="AL2173" i="1"/>
  <c r="AL2174" i="1"/>
  <c r="AL2175" i="1"/>
  <c r="AL2176" i="1"/>
  <c r="AL2177" i="1"/>
  <c r="AL2178" i="1"/>
  <c r="AL2179" i="1"/>
  <c r="AL2180" i="1"/>
  <c r="AL2181" i="1"/>
  <c r="AL2182" i="1"/>
  <c r="AL2183" i="1"/>
  <c r="AL2184" i="1"/>
  <c r="AL2185" i="1"/>
  <c r="AL2186" i="1"/>
  <c r="AL2187" i="1"/>
  <c r="AL2188" i="1"/>
  <c r="AL2189" i="1"/>
  <c r="AL2190" i="1"/>
  <c r="AL2191" i="1"/>
  <c r="AL2192" i="1"/>
  <c r="AL2193" i="1"/>
  <c r="AL2194" i="1"/>
  <c r="AL2195" i="1"/>
  <c r="AL2196" i="1"/>
  <c r="AL2197" i="1"/>
  <c r="AL2198" i="1"/>
  <c r="AL2199" i="1"/>
  <c r="AL2200" i="1"/>
  <c r="AL2201" i="1"/>
  <c r="AL2202" i="1"/>
  <c r="AL2203" i="1"/>
  <c r="AL2204" i="1"/>
  <c r="AL2205" i="1"/>
  <c r="AL2206" i="1"/>
  <c r="AL2207" i="1"/>
  <c r="AL2208" i="1"/>
  <c r="AL2209" i="1"/>
  <c r="AL2210" i="1"/>
  <c r="AL2211" i="1"/>
  <c r="AL2212" i="1"/>
  <c r="AL2213" i="1"/>
  <c r="AL2214" i="1"/>
  <c r="AL2215" i="1"/>
  <c r="AL2216" i="1"/>
  <c r="AL2217" i="1"/>
  <c r="AL2218" i="1"/>
  <c r="AL2219" i="1"/>
  <c r="AL2220" i="1"/>
  <c r="AL2221" i="1"/>
  <c r="AL2222" i="1"/>
  <c r="AL2223" i="1"/>
  <c r="AL2224" i="1"/>
  <c r="AL2225" i="1"/>
  <c r="AL2226" i="1"/>
  <c r="AL2227" i="1"/>
  <c r="AL2228" i="1"/>
  <c r="AL2229" i="1"/>
  <c r="AL2230" i="1"/>
  <c r="AL2231" i="1"/>
  <c r="AL2232" i="1"/>
  <c r="AL2233" i="1"/>
  <c r="AL2234" i="1"/>
  <c r="AL2235" i="1"/>
  <c r="AL2236" i="1"/>
  <c r="AL2237" i="1"/>
  <c r="AL2238" i="1"/>
  <c r="AL2239" i="1"/>
  <c r="AL2240" i="1"/>
  <c r="AL2241" i="1"/>
  <c r="AL2242" i="1"/>
  <c r="AL2243" i="1"/>
  <c r="AL2244" i="1"/>
  <c r="AL2245" i="1"/>
  <c r="AL2246" i="1"/>
  <c r="AL2247" i="1"/>
  <c r="AL2248" i="1"/>
  <c r="AL2249" i="1"/>
  <c r="AL2250" i="1"/>
  <c r="AL2251" i="1"/>
  <c r="AL2252" i="1"/>
  <c r="AL2253" i="1"/>
  <c r="AL2254" i="1"/>
  <c r="AL2255" i="1"/>
  <c r="AL2256" i="1"/>
  <c r="AL2257" i="1"/>
  <c r="AL2258" i="1"/>
  <c r="AL2259" i="1"/>
  <c r="AL2260" i="1"/>
  <c r="AL2261" i="1"/>
  <c r="AL2262" i="1"/>
  <c r="AL2263" i="1"/>
  <c r="AL2264" i="1"/>
  <c r="AL2265" i="1"/>
  <c r="AL2266" i="1"/>
  <c r="AL2267" i="1"/>
  <c r="AL2268" i="1"/>
  <c r="AL2269" i="1"/>
  <c r="AL2270" i="1"/>
  <c r="AL2271" i="1"/>
  <c r="AL2272" i="1"/>
  <c r="AL2273" i="1"/>
  <c r="AL2274" i="1"/>
  <c r="AL2275" i="1"/>
  <c r="AL2276" i="1"/>
  <c r="AL2277" i="1"/>
  <c r="AL2278" i="1"/>
  <c r="AL2279" i="1"/>
  <c r="AL2280" i="1"/>
  <c r="AL2281" i="1"/>
  <c r="AL2282" i="1"/>
  <c r="AL2283" i="1"/>
  <c r="AL2284" i="1"/>
  <c r="AL2285" i="1"/>
  <c r="AL2286" i="1"/>
  <c r="AL2287" i="1"/>
  <c r="AL2288" i="1"/>
  <c r="AL2289" i="1"/>
  <c r="AL2290" i="1"/>
  <c r="AL2291" i="1"/>
  <c r="AL2292" i="1"/>
  <c r="AL2293" i="1"/>
  <c r="AL2294" i="1"/>
  <c r="AL2295" i="1"/>
  <c r="AL2296" i="1"/>
  <c r="AL2297" i="1"/>
  <c r="AL2298" i="1"/>
  <c r="AL2299" i="1"/>
  <c r="AL2300" i="1"/>
  <c r="AL2301" i="1"/>
  <c r="AL2302" i="1"/>
  <c r="AL2303" i="1"/>
  <c r="AL2304" i="1"/>
  <c r="AL2305" i="1"/>
  <c r="AL2306" i="1"/>
  <c r="AL2307" i="1"/>
  <c r="AL2308" i="1"/>
  <c r="AL2309" i="1"/>
  <c r="AL2310" i="1"/>
  <c r="AL2311" i="1"/>
  <c r="AL2312" i="1"/>
  <c r="AL2313" i="1"/>
  <c r="AL2314" i="1"/>
  <c r="AL2315" i="1"/>
  <c r="AL2316" i="1"/>
  <c r="AL2317" i="1"/>
  <c r="AL2318" i="1"/>
  <c r="AL2319" i="1"/>
  <c r="AL2320" i="1"/>
  <c r="AL2321" i="1"/>
  <c r="AL2322" i="1"/>
  <c r="AL2323" i="1"/>
  <c r="AL2324" i="1"/>
  <c r="AL2325" i="1"/>
  <c r="AL2326" i="1"/>
  <c r="AL2327" i="1"/>
  <c r="AL2328" i="1"/>
  <c r="AL2329" i="1"/>
  <c r="AL2330" i="1"/>
  <c r="AL2331" i="1"/>
  <c r="AL2332" i="1"/>
  <c r="AL2333" i="1"/>
  <c r="AL2334" i="1"/>
  <c r="AL2335" i="1"/>
  <c r="AL2336" i="1"/>
  <c r="AL2337" i="1"/>
  <c r="AL2338" i="1"/>
  <c r="AL2339" i="1"/>
  <c r="AL2340" i="1"/>
  <c r="AL2341" i="1"/>
  <c r="AL2342" i="1"/>
  <c r="AL2343" i="1"/>
  <c r="AL2344" i="1"/>
  <c r="AL2345" i="1"/>
  <c r="AL2346" i="1"/>
  <c r="AL2347" i="1"/>
  <c r="AL2348" i="1"/>
  <c r="AL2349" i="1"/>
  <c r="AL2350" i="1"/>
  <c r="AL2351" i="1"/>
  <c r="AL2352" i="1"/>
  <c r="AL2353" i="1"/>
  <c r="AL2354" i="1"/>
  <c r="AL2355" i="1"/>
  <c r="AL2356" i="1"/>
  <c r="AL2357" i="1"/>
  <c r="AL2358" i="1"/>
  <c r="AL2359" i="1"/>
  <c r="AL2360" i="1"/>
  <c r="AL2361" i="1"/>
  <c r="AL2362" i="1"/>
  <c r="AL2363" i="1"/>
  <c r="AL2364" i="1"/>
  <c r="AL2365" i="1"/>
  <c r="AL2366" i="1"/>
  <c r="AL2367" i="1"/>
  <c r="AL2368" i="1"/>
  <c r="AL2369" i="1"/>
  <c r="AL2370" i="1"/>
  <c r="AL2371" i="1"/>
  <c r="AL2372" i="1"/>
  <c r="AL2373" i="1"/>
  <c r="AL2374" i="1"/>
  <c r="AL2375" i="1"/>
  <c r="AL2376" i="1"/>
  <c r="AL2377" i="1"/>
  <c r="AL2378" i="1"/>
  <c r="AL2379" i="1"/>
  <c r="AL2380" i="1"/>
  <c r="AL2381" i="1"/>
  <c r="AL2382" i="1"/>
  <c r="AL2383" i="1"/>
  <c r="AL2384" i="1"/>
  <c r="AL2385" i="1"/>
  <c r="AL2386" i="1"/>
  <c r="AL2387" i="1"/>
  <c r="AL2388" i="1"/>
  <c r="AL2389" i="1"/>
  <c r="AL2390" i="1"/>
  <c r="AL2391" i="1"/>
  <c r="AL2392" i="1"/>
  <c r="AL2393" i="1"/>
  <c r="AL2394" i="1"/>
  <c r="AL2395" i="1"/>
  <c r="AL2396" i="1"/>
  <c r="AL2397" i="1"/>
  <c r="AL2398" i="1"/>
  <c r="AL2399" i="1"/>
  <c r="AL2400" i="1"/>
  <c r="AL2401" i="1"/>
  <c r="AL2402" i="1"/>
  <c r="AL2403" i="1"/>
  <c r="AL2404" i="1"/>
  <c r="AL2405" i="1"/>
  <c r="AL2406" i="1"/>
  <c r="AL2407" i="1"/>
  <c r="AL2408" i="1"/>
  <c r="AL2409" i="1"/>
  <c r="AL2410" i="1"/>
  <c r="AL2411" i="1"/>
  <c r="AL2412" i="1"/>
  <c r="AL2413" i="1"/>
  <c r="AL2414" i="1"/>
  <c r="AL2415" i="1"/>
  <c r="AL2416" i="1"/>
  <c r="AL2417" i="1"/>
  <c r="AL2418" i="1"/>
  <c r="AL2419" i="1"/>
  <c r="AL2420" i="1"/>
  <c r="AL2421" i="1"/>
  <c r="AL2422" i="1"/>
  <c r="AL2423" i="1"/>
  <c r="AL2424" i="1"/>
  <c r="AL2425" i="1"/>
  <c r="AL2426" i="1"/>
  <c r="AL2427" i="1"/>
  <c r="AL2428" i="1"/>
  <c r="AL2429" i="1"/>
  <c r="AL2430" i="1"/>
  <c r="AL2431" i="1"/>
  <c r="AL2432" i="1"/>
  <c r="AL2433" i="1"/>
  <c r="AL2434" i="1"/>
  <c r="AL2435" i="1"/>
  <c r="AL2436" i="1"/>
  <c r="AL2437" i="1"/>
  <c r="AL2438" i="1"/>
  <c r="AL2439" i="1"/>
  <c r="AL2440" i="1"/>
  <c r="AL2441" i="1"/>
  <c r="AL2442" i="1"/>
  <c r="AL2443" i="1"/>
  <c r="AL2444" i="1"/>
  <c r="AL2445" i="1"/>
  <c r="AL2446" i="1"/>
  <c r="AL2447" i="1"/>
  <c r="AL2448" i="1"/>
  <c r="AL2449" i="1"/>
  <c r="AL2450" i="1"/>
  <c r="AL2451" i="1"/>
  <c r="AL2452" i="1"/>
  <c r="AL2453" i="1"/>
  <c r="AL2454" i="1"/>
  <c r="AL2455" i="1"/>
  <c r="AL2456" i="1"/>
  <c r="AL2457" i="1"/>
  <c r="AL2458" i="1"/>
  <c r="AL2459" i="1"/>
  <c r="AL2460" i="1"/>
  <c r="AL2461" i="1"/>
  <c r="AL2462" i="1"/>
  <c r="AL2463" i="1"/>
  <c r="AL2464" i="1"/>
  <c r="AL2465" i="1"/>
  <c r="AL2466" i="1"/>
  <c r="AL2467" i="1"/>
  <c r="AL2468" i="1"/>
  <c r="AL2469" i="1"/>
  <c r="AL2470" i="1"/>
  <c r="AL2471" i="1"/>
  <c r="AL2472" i="1"/>
  <c r="AL2473" i="1"/>
  <c r="AL2474" i="1"/>
  <c r="AL2475" i="1"/>
  <c r="AL2476" i="1"/>
  <c r="AL2477" i="1"/>
  <c r="AL2478" i="1"/>
  <c r="AL2479" i="1"/>
  <c r="AL2480" i="1"/>
  <c r="AL2481" i="1"/>
  <c r="AL2482" i="1"/>
  <c r="AL2483" i="1"/>
  <c r="AL2484" i="1"/>
  <c r="AL2485" i="1"/>
  <c r="AL2486" i="1"/>
  <c r="AL2487" i="1"/>
  <c r="AL2488" i="1"/>
  <c r="AL2489" i="1"/>
  <c r="AL2490" i="1"/>
  <c r="AL2491" i="1"/>
  <c r="AL2492" i="1"/>
  <c r="AL2493" i="1"/>
  <c r="AL2494" i="1"/>
  <c r="AL2495" i="1"/>
  <c r="AL2496" i="1"/>
  <c r="AL2497" i="1"/>
  <c r="AL2498" i="1"/>
  <c r="AL2499" i="1"/>
  <c r="AL2500" i="1"/>
  <c r="AL2501" i="1"/>
  <c r="AL2502" i="1"/>
  <c r="AL2503" i="1"/>
  <c r="AL2504" i="1"/>
  <c r="AL2505" i="1"/>
  <c r="AL2506" i="1"/>
  <c r="AL2507" i="1"/>
  <c r="AL2508" i="1"/>
  <c r="AL2509" i="1"/>
  <c r="AL2510" i="1"/>
  <c r="AL2511" i="1"/>
  <c r="AL2512" i="1"/>
  <c r="AL2513" i="1"/>
  <c r="AL2514" i="1"/>
  <c r="AL2515" i="1"/>
  <c r="AL2516" i="1"/>
  <c r="AL2517" i="1"/>
  <c r="AL2518" i="1"/>
  <c r="AL2519" i="1"/>
  <c r="AL2520" i="1"/>
  <c r="AL2521" i="1"/>
  <c r="AL2522" i="1"/>
  <c r="AL2523" i="1"/>
  <c r="AL2524" i="1"/>
  <c r="AL2525" i="1"/>
  <c r="AL2526" i="1"/>
  <c r="AL2527" i="1"/>
  <c r="AL2528" i="1"/>
  <c r="AL2529" i="1"/>
  <c r="AL2530" i="1"/>
  <c r="AL2531" i="1"/>
  <c r="AL2532" i="1"/>
  <c r="AL2533" i="1"/>
  <c r="AL2534" i="1"/>
  <c r="AL2535" i="1"/>
  <c r="AL2536" i="1"/>
  <c r="AL2537" i="1"/>
  <c r="AL2538" i="1"/>
  <c r="AL2539" i="1"/>
  <c r="AL2540" i="1"/>
  <c r="AL2541" i="1"/>
  <c r="AL2542" i="1"/>
  <c r="AL2543" i="1"/>
  <c r="AL2544" i="1"/>
  <c r="AL2545" i="1"/>
  <c r="AL2546" i="1"/>
  <c r="AL2547" i="1"/>
  <c r="AL2548" i="1"/>
  <c r="AL2549" i="1"/>
  <c r="AL2550" i="1"/>
  <c r="AL2551" i="1"/>
  <c r="AL2552" i="1"/>
  <c r="AL2553" i="1"/>
  <c r="AL2554" i="1"/>
  <c r="AL2555" i="1"/>
  <c r="AL2556" i="1"/>
  <c r="AL2557" i="1"/>
  <c r="AL2558" i="1"/>
  <c r="AL2559" i="1"/>
  <c r="AL2560" i="1"/>
  <c r="AL2561" i="1"/>
  <c r="AL2562" i="1"/>
  <c r="AL2563" i="1"/>
  <c r="AL2564" i="1"/>
  <c r="AL2565" i="1"/>
  <c r="AL2566" i="1"/>
  <c r="AL2567" i="1"/>
  <c r="AL2568" i="1"/>
  <c r="AL2569" i="1"/>
  <c r="AL2570" i="1"/>
  <c r="AL2571" i="1"/>
  <c r="AL2572" i="1"/>
  <c r="AL2573" i="1"/>
  <c r="AL2574" i="1"/>
  <c r="AL2575" i="1"/>
  <c r="AL2576" i="1"/>
  <c r="AL2577" i="1"/>
  <c r="AL2578" i="1"/>
  <c r="AL2579" i="1"/>
  <c r="AL2580" i="1"/>
  <c r="AL2581" i="1"/>
  <c r="AL2582" i="1"/>
  <c r="AL2583" i="1"/>
  <c r="AL2584" i="1"/>
  <c r="AL2585" i="1"/>
  <c r="AL2586" i="1"/>
  <c r="AL2587" i="1"/>
  <c r="AL2588" i="1"/>
  <c r="AL2589" i="1"/>
  <c r="AL2590" i="1"/>
  <c r="AL2591" i="1"/>
  <c r="AL2592" i="1"/>
  <c r="AL2593" i="1"/>
  <c r="AL2594" i="1"/>
  <c r="AL2595" i="1"/>
  <c r="AL2596" i="1"/>
  <c r="AL2597" i="1"/>
  <c r="AL2598" i="1"/>
  <c r="AL2599" i="1"/>
  <c r="AL2600" i="1"/>
  <c r="AL2601" i="1"/>
  <c r="AL2602" i="1"/>
  <c r="AL2603" i="1"/>
  <c r="AL2604" i="1"/>
  <c r="AL2605" i="1"/>
  <c r="AL2606" i="1"/>
  <c r="AL2607" i="1"/>
  <c r="AL2608" i="1"/>
  <c r="AL2609" i="1"/>
  <c r="AL2610" i="1"/>
  <c r="AL2611" i="1"/>
  <c r="AL2612" i="1"/>
  <c r="AL2613" i="1"/>
  <c r="AL2614" i="1"/>
  <c r="AL2615" i="1"/>
  <c r="AL2616" i="1"/>
  <c r="AL2617" i="1"/>
  <c r="AL2618" i="1"/>
  <c r="AL2619" i="1"/>
  <c r="AL2620" i="1"/>
  <c r="AL2621" i="1"/>
  <c r="AL2622" i="1"/>
  <c r="AL2623" i="1"/>
  <c r="AL2624" i="1"/>
  <c r="AL2625" i="1"/>
  <c r="AL2626" i="1"/>
  <c r="AL2627" i="1"/>
  <c r="AL2628" i="1"/>
  <c r="AL2629" i="1"/>
  <c r="AL2630" i="1"/>
  <c r="AL2631" i="1"/>
  <c r="AL2632" i="1"/>
  <c r="AL2633" i="1"/>
  <c r="AL2634" i="1"/>
  <c r="AL2635" i="1"/>
  <c r="AL2636" i="1"/>
  <c r="AL2637" i="1"/>
  <c r="AL2638" i="1"/>
  <c r="AL2639" i="1"/>
  <c r="AL2640" i="1"/>
  <c r="AL2641" i="1"/>
  <c r="AL2642" i="1"/>
  <c r="AL2643" i="1"/>
  <c r="AL2644" i="1"/>
  <c r="AL2645" i="1"/>
  <c r="AL2646" i="1"/>
  <c r="AL2647" i="1"/>
  <c r="AL2648" i="1"/>
  <c r="AL2649" i="1"/>
  <c r="AL2650" i="1"/>
  <c r="AL2651" i="1"/>
  <c r="AL2652" i="1"/>
  <c r="AL2653" i="1"/>
  <c r="AL2654" i="1"/>
  <c r="AL2655" i="1"/>
  <c r="AL2656" i="1"/>
  <c r="AL2657" i="1"/>
  <c r="AL2658" i="1"/>
  <c r="AL2659" i="1"/>
  <c r="AL2660" i="1"/>
  <c r="AL2661" i="1"/>
  <c r="AL2662" i="1"/>
  <c r="AL2663" i="1"/>
  <c r="AL2664" i="1"/>
  <c r="AL2665" i="1"/>
  <c r="AL2666" i="1"/>
  <c r="AL2667" i="1"/>
  <c r="AL2668" i="1"/>
  <c r="AL2669" i="1"/>
  <c r="AL2670" i="1"/>
  <c r="AL2671" i="1"/>
  <c r="AL2672" i="1"/>
  <c r="AL2673" i="1"/>
  <c r="AL2674" i="1"/>
  <c r="AL2675" i="1"/>
  <c r="AL2676" i="1"/>
  <c r="AL2677" i="1"/>
  <c r="AL2678" i="1"/>
  <c r="AL2679" i="1"/>
  <c r="AL2680" i="1"/>
  <c r="AL2681" i="1"/>
  <c r="AL2682" i="1"/>
  <c r="AL2683" i="1"/>
  <c r="AL2684" i="1"/>
  <c r="AL2685" i="1"/>
  <c r="AL2686" i="1"/>
  <c r="AL2687" i="1"/>
  <c r="AL2688" i="1"/>
  <c r="AL2689" i="1"/>
  <c r="AL2690" i="1"/>
  <c r="AL2691" i="1"/>
  <c r="AL2692" i="1"/>
  <c r="AL2693" i="1"/>
  <c r="AL2694" i="1"/>
  <c r="AL2695" i="1"/>
  <c r="AL2696" i="1"/>
  <c r="AL2697" i="1"/>
  <c r="AL2698" i="1"/>
  <c r="AL2699" i="1"/>
  <c r="AL2700" i="1"/>
  <c r="AL2701" i="1"/>
  <c r="AL2702" i="1"/>
  <c r="AL2703" i="1"/>
  <c r="AL2704" i="1"/>
  <c r="AL2705" i="1"/>
  <c r="AL2706" i="1"/>
  <c r="AL2707" i="1"/>
  <c r="AL2708" i="1"/>
  <c r="AL2709" i="1"/>
  <c r="AL2710" i="1"/>
  <c r="AL2711" i="1"/>
  <c r="AL2712" i="1"/>
  <c r="AL2713" i="1"/>
  <c r="AL2714" i="1"/>
  <c r="AL2715" i="1"/>
  <c r="AL2716" i="1"/>
  <c r="AL2717" i="1"/>
  <c r="AL2718" i="1"/>
  <c r="AL2719" i="1"/>
  <c r="AL2720" i="1"/>
  <c r="AL2721" i="1"/>
  <c r="AL2722" i="1"/>
  <c r="AL2723" i="1"/>
  <c r="AL2724" i="1"/>
  <c r="AL2725" i="1"/>
  <c r="AL2726" i="1"/>
  <c r="AL2727" i="1"/>
  <c r="AL2728" i="1"/>
  <c r="AL2729" i="1"/>
  <c r="AL2730" i="1"/>
  <c r="AL2731" i="1"/>
  <c r="AL2732" i="1"/>
  <c r="AL2733" i="1"/>
  <c r="AL2734" i="1"/>
  <c r="AL2735" i="1"/>
  <c r="AL2736" i="1"/>
  <c r="AL2737" i="1"/>
  <c r="AL2738" i="1"/>
  <c r="AL2739" i="1"/>
  <c r="AL2740" i="1"/>
  <c r="AL2741" i="1"/>
  <c r="AL2742" i="1"/>
  <c r="AL2743" i="1"/>
  <c r="AL2744" i="1"/>
  <c r="AL2745" i="1"/>
  <c r="AL2746" i="1"/>
  <c r="AL2747" i="1"/>
  <c r="AL2748" i="1"/>
  <c r="AL2749" i="1"/>
  <c r="AL2750" i="1"/>
  <c r="AL2751" i="1"/>
  <c r="AL2752" i="1"/>
  <c r="AL2753" i="1"/>
  <c r="AL2754" i="1"/>
  <c r="AL2755" i="1"/>
  <c r="AL2756" i="1"/>
  <c r="AL2757" i="1"/>
  <c r="AL2758" i="1"/>
  <c r="AL2759" i="1"/>
  <c r="AL2760" i="1"/>
  <c r="AL2761" i="1"/>
  <c r="AL2762" i="1"/>
  <c r="AL2763" i="1"/>
  <c r="AL2764" i="1"/>
  <c r="AL2765" i="1"/>
  <c r="AL2766" i="1"/>
  <c r="AL2767" i="1"/>
  <c r="AL2768" i="1"/>
  <c r="AL2769" i="1"/>
  <c r="AL2770" i="1"/>
  <c r="AL2771" i="1"/>
  <c r="AL2772" i="1"/>
  <c r="AL2773" i="1"/>
  <c r="AL2774" i="1"/>
  <c r="AL2775" i="1"/>
  <c r="AL2776" i="1"/>
  <c r="AL2777" i="1"/>
  <c r="AL2778" i="1"/>
  <c r="AL2779" i="1"/>
  <c r="AL2780" i="1"/>
  <c r="AL2781" i="1"/>
  <c r="AL2782" i="1"/>
  <c r="AL2783" i="1"/>
  <c r="AL2784" i="1"/>
  <c r="AL2785" i="1"/>
  <c r="AL2786" i="1"/>
  <c r="AL2787" i="1"/>
  <c r="AL2788" i="1"/>
  <c r="AL2789" i="1"/>
  <c r="AL2790" i="1"/>
  <c r="AL2791" i="1"/>
  <c r="AL2792" i="1"/>
  <c r="AL2793" i="1"/>
  <c r="AL2794" i="1"/>
  <c r="AL2795" i="1"/>
  <c r="AL2796" i="1"/>
  <c r="AL2797" i="1"/>
  <c r="AL2798" i="1"/>
  <c r="AL2799" i="1"/>
  <c r="AL2800" i="1"/>
  <c r="AL2801" i="1"/>
  <c r="AL2802" i="1"/>
  <c r="AL2803" i="1"/>
  <c r="AL2804" i="1"/>
  <c r="AL2805" i="1"/>
  <c r="AL2806" i="1"/>
  <c r="AL2807" i="1"/>
  <c r="AL2808" i="1"/>
  <c r="AL2809" i="1"/>
  <c r="AL2810" i="1"/>
  <c r="AL2811" i="1"/>
  <c r="AL2812" i="1"/>
  <c r="AL2813" i="1"/>
  <c r="AL2814" i="1"/>
  <c r="AL2815" i="1"/>
  <c r="AL2816" i="1"/>
  <c r="AL2817" i="1"/>
  <c r="AL2818" i="1"/>
  <c r="AL2819" i="1"/>
  <c r="AL2820" i="1"/>
  <c r="AL2821" i="1"/>
  <c r="AL2822" i="1"/>
  <c r="AL2823" i="1"/>
  <c r="AL2824" i="1"/>
  <c r="AL2825" i="1"/>
  <c r="AL2826" i="1"/>
  <c r="AL2827" i="1"/>
  <c r="AL2828" i="1"/>
  <c r="AL2829" i="1"/>
  <c r="AL2830" i="1"/>
  <c r="AL2831" i="1"/>
  <c r="AL2832" i="1"/>
  <c r="AL2833" i="1"/>
  <c r="AL2834" i="1"/>
  <c r="AL2835" i="1"/>
  <c r="AL2836" i="1"/>
  <c r="AL2837" i="1"/>
  <c r="AL2838" i="1"/>
  <c r="AL2839" i="1"/>
  <c r="AL2840" i="1"/>
  <c r="AL2841" i="1"/>
  <c r="AL2842" i="1"/>
  <c r="AL2843" i="1"/>
  <c r="AL2844" i="1"/>
  <c r="AL2845" i="1"/>
  <c r="AL2846" i="1"/>
  <c r="AL2847" i="1"/>
  <c r="AL2848" i="1"/>
  <c r="AL2849" i="1"/>
  <c r="AL2850" i="1"/>
  <c r="AL2851" i="1"/>
  <c r="AL2852" i="1"/>
  <c r="AL2853" i="1"/>
  <c r="AL2854" i="1"/>
  <c r="AL2855" i="1"/>
  <c r="AL2856" i="1"/>
  <c r="AL2857" i="1"/>
  <c r="AL2858" i="1"/>
  <c r="AL2859" i="1"/>
  <c r="AL2860" i="1"/>
  <c r="AL2861" i="1"/>
  <c r="AL2862" i="1"/>
  <c r="AL2863" i="1"/>
  <c r="AL2864" i="1"/>
  <c r="AL2865" i="1"/>
  <c r="AL2866" i="1"/>
  <c r="AL2867" i="1"/>
  <c r="AL2868" i="1"/>
  <c r="AL2869" i="1"/>
  <c r="AL2870" i="1"/>
  <c r="AL2871" i="1"/>
  <c r="AL2872" i="1"/>
  <c r="AL2873" i="1"/>
  <c r="AL2874" i="1"/>
  <c r="AL2875" i="1"/>
  <c r="AL2876" i="1"/>
  <c r="AL2877" i="1"/>
  <c r="AL2878" i="1"/>
  <c r="AL2879" i="1"/>
  <c r="AL2880" i="1"/>
  <c r="AL2881" i="1"/>
  <c r="AL2882" i="1"/>
  <c r="AL2883" i="1"/>
  <c r="AL2884" i="1"/>
  <c r="AL2885" i="1"/>
  <c r="AL2886" i="1"/>
  <c r="AL2887" i="1"/>
  <c r="AL2888" i="1"/>
  <c r="AL2889" i="1"/>
  <c r="AL2890" i="1"/>
  <c r="AL2891" i="1"/>
  <c r="AL2892" i="1"/>
  <c r="AL2893" i="1"/>
  <c r="AL2894" i="1"/>
  <c r="AL2895" i="1"/>
  <c r="AL2896" i="1"/>
  <c r="AL2897" i="1"/>
  <c r="AL2898" i="1"/>
  <c r="AL2899" i="1"/>
  <c r="AL2900" i="1"/>
  <c r="AL2901" i="1"/>
  <c r="AL2902" i="1"/>
  <c r="AL2903" i="1"/>
  <c r="AL2904" i="1"/>
  <c r="AL2905" i="1"/>
  <c r="AL2906" i="1"/>
  <c r="AL2907" i="1"/>
  <c r="AL2908" i="1"/>
  <c r="AL2909" i="1"/>
  <c r="AL2910" i="1"/>
  <c r="AL2911" i="1"/>
  <c r="AL2912" i="1"/>
  <c r="AL2913" i="1"/>
  <c r="AL2914" i="1"/>
  <c r="AL2915" i="1"/>
  <c r="AL2916" i="1"/>
  <c r="AL2917" i="1"/>
  <c r="AL2918" i="1"/>
  <c r="AL2919" i="1"/>
  <c r="AL2920" i="1"/>
  <c r="AL2921" i="1"/>
  <c r="AL2922" i="1"/>
  <c r="AL2923" i="1"/>
  <c r="AL2924" i="1"/>
  <c r="AL2925" i="1"/>
  <c r="AL2926" i="1"/>
  <c r="AL2927" i="1"/>
  <c r="AL2928" i="1"/>
  <c r="AL2929" i="1"/>
  <c r="AL2930" i="1"/>
  <c r="AL2931" i="1"/>
  <c r="AL2932" i="1"/>
  <c r="AL2933" i="1"/>
  <c r="AL2934" i="1"/>
  <c r="AL2935" i="1"/>
  <c r="AL2936" i="1"/>
  <c r="AL2937" i="1"/>
  <c r="AL2938" i="1"/>
  <c r="AL2939" i="1"/>
  <c r="AL2940" i="1"/>
  <c r="AL2941" i="1"/>
  <c r="AL2942" i="1"/>
  <c r="AL2943" i="1"/>
  <c r="AL2944" i="1"/>
  <c r="AL2945" i="1"/>
  <c r="AL2946" i="1"/>
  <c r="AL2947" i="1"/>
  <c r="AL2948" i="1"/>
  <c r="AL2949" i="1"/>
  <c r="AL2950" i="1"/>
  <c r="AL2951" i="1"/>
  <c r="AL2952" i="1"/>
  <c r="AL2953" i="1"/>
  <c r="AL2954" i="1"/>
  <c r="AL2955" i="1"/>
  <c r="AL2956" i="1"/>
  <c r="AL2957" i="1"/>
  <c r="AL2958" i="1"/>
  <c r="AL2959" i="1"/>
  <c r="AL2960" i="1"/>
  <c r="AL2961" i="1"/>
  <c r="AL2962" i="1"/>
  <c r="AL2963" i="1"/>
  <c r="AL2964" i="1"/>
  <c r="AL2965" i="1"/>
  <c r="AL2966" i="1"/>
  <c r="AL2967" i="1"/>
  <c r="AL2968" i="1"/>
  <c r="AL2969" i="1"/>
  <c r="AL2970" i="1"/>
  <c r="AL2971" i="1"/>
  <c r="AL2972" i="1"/>
  <c r="AL2973" i="1"/>
  <c r="AL2974" i="1"/>
  <c r="AL2975" i="1"/>
  <c r="AL2976" i="1"/>
  <c r="AL2977" i="1"/>
  <c r="AL2978" i="1"/>
  <c r="AL2979" i="1"/>
  <c r="AL2980" i="1"/>
  <c r="AL2981" i="1"/>
  <c r="AL2982" i="1"/>
  <c r="AL2983" i="1"/>
  <c r="AL2984" i="1"/>
  <c r="AL2985" i="1"/>
  <c r="AL2986" i="1"/>
  <c r="AL2987" i="1"/>
  <c r="AL2988" i="1"/>
  <c r="AL2989" i="1"/>
  <c r="AL2990" i="1"/>
  <c r="AL2991" i="1"/>
  <c r="AL2992" i="1"/>
  <c r="AL2993" i="1"/>
  <c r="AL2994" i="1"/>
  <c r="AL2995" i="1"/>
  <c r="AL2996" i="1"/>
  <c r="AL2997" i="1"/>
  <c r="AL2998" i="1"/>
  <c r="AL2999" i="1"/>
  <c r="AL3000" i="1"/>
  <c r="AL3001" i="1"/>
  <c r="AL3002" i="1"/>
  <c r="AL3003" i="1"/>
  <c r="AL3004" i="1"/>
  <c r="AL3005" i="1"/>
  <c r="AL3006" i="1"/>
  <c r="AL3007" i="1"/>
  <c r="AL3008" i="1"/>
  <c r="AL3009" i="1"/>
  <c r="AL3010" i="1"/>
  <c r="AL3011" i="1"/>
  <c r="AL3012" i="1"/>
  <c r="AL3013" i="1"/>
  <c r="AL3014" i="1"/>
  <c r="AL3015" i="1"/>
  <c r="AL3016" i="1"/>
  <c r="AL3017" i="1"/>
  <c r="AL3018" i="1"/>
  <c r="AL3019" i="1"/>
  <c r="AL3020" i="1"/>
  <c r="AL3021" i="1"/>
  <c r="AL3022" i="1"/>
  <c r="AL3023" i="1"/>
  <c r="AL3024" i="1"/>
  <c r="AL3025" i="1"/>
  <c r="AL3026" i="1"/>
  <c r="AL3027" i="1"/>
  <c r="AL3028" i="1"/>
  <c r="AL3029" i="1"/>
  <c r="AL3030" i="1"/>
  <c r="AL3031" i="1"/>
  <c r="AL3032" i="1"/>
  <c r="AL3033" i="1"/>
  <c r="AL3034" i="1"/>
  <c r="AL3035" i="1"/>
  <c r="AL3036" i="1"/>
  <c r="AL3037" i="1"/>
  <c r="AL3038" i="1"/>
  <c r="AL3039" i="1"/>
  <c r="AL3040" i="1"/>
  <c r="AL3041" i="1"/>
  <c r="AL3042" i="1"/>
  <c r="AL3043" i="1"/>
  <c r="AL3044" i="1"/>
  <c r="AL3045" i="1"/>
  <c r="AL3046" i="1"/>
  <c r="AL3047" i="1"/>
  <c r="AL3048" i="1"/>
  <c r="AL3049" i="1"/>
  <c r="AL3050" i="1"/>
  <c r="AL3051" i="1"/>
  <c r="AL3052" i="1"/>
  <c r="AL3053" i="1"/>
  <c r="AL3054" i="1"/>
  <c r="AL3055" i="1"/>
  <c r="AL3056" i="1"/>
  <c r="AL3057" i="1"/>
  <c r="AL3058" i="1"/>
  <c r="AL3059" i="1"/>
  <c r="AL3060" i="1"/>
  <c r="AL3061" i="1"/>
  <c r="AL3062" i="1"/>
  <c r="AL3063" i="1"/>
  <c r="AL3064" i="1"/>
  <c r="AL3065" i="1"/>
  <c r="AL3066" i="1"/>
  <c r="AL3067" i="1"/>
  <c r="AL3068" i="1"/>
  <c r="AL3069" i="1"/>
  <c r="AL3070" i="1"/>
  <c r="AL3071" i="1"/>
  <c r="AL3072" i="1"/>
  <c r="AL3073" i="1"/>
  <c r="AL3074" i="1"/>
  <c r="AL3075" i="1"/>
  <c r="AL3076" i="1"/>
  <c r="AL3077" i="1"/>
  <c r="AL3078" i="1"/>
  <c r="AL3079" i="1"/>
  <c r="AL3080" i="1"/>
  <c r="AL3081" i="1"/>
  <c r="AL3082" i="1"/>
  <c r="AL3083" i="1"/>
  <c r="AL3084" i="1"/>
  <c r="AL3085" i="1"/>
  <c r="AL3086" i="1"/>
  <c r="AL3087" i="1"/>
  <c r="AL3088" i="1"/>
  <c r="AL3089" i="1"/>
  <c r="AL3090" i="1"/>
  <c r="AL3091" i="1"/>
  <c r="AL3092" i="1"/>
  <c r="AL3093" i="1"/>
  <c r="AL3094" i="1"/>
  <c r="AL3095" i="1"/>
  <c r="AL3096" i="1"/>
  <c r="AL3097" i="1"/>
  <c r="AL3098" i="1"/>
  <c r="AL3099" i="1"/>
  <c r="AL3100" i="1"/>
  <c r="AL3101" i="1"/>
  <c r="AL3102" i="1"/>
  <c r="AL3103" i="1"/>
  <c r="AL3104" i="1"/>
  <c r="AL3105" i="1"/>
  <c r="AL3106" i="1"/>
  <c r="AL3107" i="1"/>
  <c r="AL3108" i="1"/>
  <c r="AL3109" i="1"/>
  <c r="AL3110" i="1"/>
  <c r="AL3111" i="1"/>
  <c r="AL3112" i="1"/>
  <c r="AL3113" i="1"/>
  <c r="AL3114" i="1"/>
  <c r="AL3115" i="1"/>
  <c r="AL3116" i="1"/>
  <c r="AL3117" i="1"/>
  <c r="AL3118" i="1"/>
  <c r="AL3119" i="1"/>
  <c r="AL3120" i="1"/>
  <c r="AL3121" i="1"/>
  <c r="AL3122" i="1"/>
  <c r="AL3123" i="1"/>
  <c r="AL3124" i="1"/>
  <c r="AL3125" i="1"/>
  <c r="AL3126" i="1"/>
  <c r="AL3127" i="1"/>
  <c r="AL3128" i="1"/>
  <c r="AL3129" i="1"/>
  <c r="AL3130" i="1"/>
  <c r="AL3131" i="1"/>
  <c r="AL3132" i="1"/>
  <c r="AL3133" i="1"/>
  <c r="AL3134" i="1"/>
  <c r="AL3135" i="1"/>
  <c r="AL3136" i="1"/>
  <c r="AL3137" i="1"/>
  <c r="AL3138" i="1"/>
  <c r="AL3139" i="1"/>
  <c r="AL3140" i="1"/>
  <c r="AL3141" i="1"/>
  <c r="AL3142" i="1"/>
  <c r="AL3143" i="1"/>
  <c r="AL3144" i="1"/>
  <c r="AL3145" i="1"/>
  <c r="AL3146" i="1"/>
  <c r="AL3147" i="1"/>
  <c r="AL3148" i="1"/>
  <c r="AL3149" i="1"/>
  <c r="AL3150" i="1"/>
  <c r="AL3151" i="1"/>
  <c r="AL3152" i="1"/>
  <c r="AL3153" i="1"/>
  <c r="AL3154" i="1"/>
  <c r="AL3155" i="1"/>
  <c r="AL3156" i="1"/>
  <c r="AL3157" i="1"/>
  <c r="AL3158" i="1"/>
  <c r="AL3159" i="1"/>
  <c r="AL3160" i="1"/>
  <c r="AL3161" i="1"/>
  <c r="AL3162" i="1"/>
  <c r="AL3163" i="1"/>
  <c r="AL3164" i="1"/>
  <c r="AL3165" i="1"/>
  <c r="AL3166" i="1"/>
  <c r="AL3167" i="1"/>
  <c r="AL3168" i="1"/>
  <c r="AL3169" i="1"/>
  <c r="AL3170" i="1"/>
  <c r="AL3171" i="1"/>
  <c r="AL3172" i="1"/>
  <c r="AL3173" i="1"/>
  <c r="AL3174" i="1"/>
  <c r="AL3175" i="1"/>
  <c r="AL3176" i="1"/>
  <c r="AL3177" i="1"/>
  <c r="AL3178" i="1"/>
  <c r="AL3179" i="1"/>
  <c r="AL3180" i="1"/>
  <c r="AL3181" i="1"/>
  <c r="AL3182" i="1"/>
  <c r="AL3183" i="1"/>
  <c r="AL3184" i="1"/>
  <c r="AL3185" i="1"/>
  <c r="AL3186" i="1"/>
  <c r="AL99" i="1" l="1"/>
  <c r="B99" i="1"/>
  <c r="B100" i="1" s="1"/>
  <c r="B101" i="1" s="1"/>
  <c r="AL37" i="1"/>
  <c r="AS17" i="1"/>
  <c r="AD636" i="1"/>
  <c r="AD467" i="1"/>
  <c r="AD980" i="1"/>
  <c r="AD1044" i="1"/>
  <c r="AD1108" i="1"/>
  <c r="AD1172" i="1"/>
  <c r="AD1236" i="1"/>
  <c r="AD1300" i="1"/>
  <c r="AD1364" i="1"/>
  <c r="AD1428" i="1"/>
  <c r="AD162" i="1"/>
  <c r="AD571" i="1"/>
  <c r="AD856" i="1"/>
  <c r="AD997" i="1"/>
  <c r="AD1061" i="1"/>
  <c r="AD1125" i="1"/>
  <c r="AD1189" i="1"/>
  <c r="AD1253" i="1"/>
  <c r="AD1317" i="1"/>
  <c r="AD1381" i="1"/>
  <c r="AD1445" i="1"/>
  <c r="AD325" i="1"/>
  <c r="AD728" i="1"/>
  <c r="AD921" i="1"/>
  <c r="AD1022" i="1"/>
  <c r="AD1086" i="1"/>
  <c r="AD1150" i="1"/>
  <c r="AD1278" i="1"/>
  <c r="AD1342" i="1"/>
  <c r="AD1406" i="1"/>
  <c r="AD1470" i="1"/>
  <c r="AD429" i="1"/>
  <c r="AD793" i="1"/>
  <c r="AD968" i="1"/>
  <c r="AD1039" i="1"/>
  <c r="AD1103" i="1"/>
  <c r="AD1167" i="1"/>
  <c r="AD1231" i="1"/>
  <c r="AD1295" i="1"/>
  <c r="AD1359" i="1"/>
  <c r="AD1423" i="1"/>
  <c r="AD595" i="1"/>
  <c r="AD864" i="1"/>
  <c r="AD1000" i="1"/>
  <c r="AD1064" i="1"/>
  <c r="AD1128" i="1"/>
  <c r="AD1192" i="1"/>
  <c r="AD1256" i="1"/>
  <c r="AD1320" i="1"/>
  <c r="AD1384" i="1"/>
  <c r="AD1448" i="1"/>
  <c r="AD340" i="1"/>
  <c r="AD737" i="1"/>
  <c r="AD929" i="1"/>
  <c r="AD1025" i="1"/>
  <c r="AD1089" i="1"/>
  <c r="AD1153" i="1"/>
  <c r="AD1217" i="1"/>
  <c r="AD1281" i="1"/>
  <c r="AD1345" i="1"/>
  <c r="AD1409" i="1"/>
  <c r="AD92" i="1"/>
  <c r="AD1306" i="1"/>
  <c r="AD1492" i="1"/>
  <c r="AD1556" i="1"/>
  <c r="AD831" i="1"/>
  <c r="AD1179" i="1"/>
  <c r="AD1435" i="1"/>
  <c r="AD1525" i="1"/>
  <c r="AD1589" i="1"/>
  <c r="AD1653" i="1"/>
  <c r="AD1717" i="1"/>
  <c r="AD1781" i="1"/>
  <c r="AD1845" i="1"/>
  <c r="AD1909" i="1"/>
  <c r="AD352" i="1"/>
  <c r="AD1090" i="1"/>
  <c r="AD1346" i="1"/>
  <c r="AD1502" i="1"/>
  <c r="AD1566" i="1"/>
  <c r="AD1630" i="1"/>
  <c r="AD1694" i="1"/>
  <c r="AD1758" i="1"/>
  <c r="AD1886" i="1"/>
  <c r="AD1950" i="1"/>
  <c r="AD1155" i="1"/>
  <c r="AD1411" i="1"/>
  <c r="AD1519" i="1"/>
  <c r="AD1583" i="1"/>
  <c r="AD1647" i="1"/>
  <c r="AD1711" i="1"/>
  <c r="AD1775" i="1"/>
  <c r="AD1839" i="1"/>
  <c r="AD1903" i="1"/>
  <c r="AD1967" i="1"/>
  <c r="AD1002" i="1"/>
  <c r="AD1258" i="1"/>
  <c r="AD1480" i="1"/>
  <c r="AD1544" i="1"/>
  <c r="AD1608" i="1"/>
  <c r="AD1672" i="1"/>
  <c r="AD1736" i="1"/>
  <c r="AD1800" i="1"/>
  <c r="AD1864" i="1"/>
  <c r="AD1928" i="1"/>
  <c r="AD404" i="1"/>
  <c r="AD1099" i="1"/>
  <c r="AD1355" i="1"/>
  <c r="AD1505" i="1"/>
  <c r="AD1569" i="1"/>
  <c r="AD1633" i="1"/>
  <c r="AD1697" i="1"/>
  <c r="AD1761" i="1"/>
  <c r="AD1825" i="1"/>
  <c r="AD1889" i="1"/>
  <c r="AD1953" i="1"/>
  <c r="AD1202" i="1"/>
  <c r="AD1658" i="1"/>
  <c r="AD1914" i="1"/>
  <c r="AD1331" i="1"/>
  <c r="AD1691" i="1"/>
  <c r="AD1947" i="1"/>
  <c r="AD2034" i="1"/>
  <c r="AD2098" i="1"/>
  <c r="AD2162" i="1"/>
  <c r="AD2226" i="1"/>
  <c r="AD2290" i="1"/>
  <c r="AD2354" i="1"/>
  <c r="AD2418" i="1"/>
  <c r="AD2482" i="1"/>
  <c r="AD1538" i="1"/>
  <c r="AD1794" i="1"/>
  <c r="AD1995" i="1"/>
  <c r="AD2059" i="1"/>
  <c r="AD2123" i="1"/>
  <c r="AD2187" i="1"/>
  <c r="AD2251" i="1"/>
  <c r="AD2315" i="1"/>
  <c r="AD2379" i="1"/>
  <c r="AD2443" i="1"/>
  <c r="AD456" i="1"/>
  <c r="AD1571" i="1"/>
  <c r="AD2132" i="1"/>
  <c r="AD2196" i="1"/>
  <c r="AD2260" i="1"/>
  <c r="AD2324" i="1"/>
  <c r="AD2388" i="1"/>
  <c r="AD2452" i="1"/>
  <c r="AD1138" i="1"/>
  <c r="AD2021" i="1"/>
  <c r="AD2085" i="1"/>
  <c r="AD2149" i="1"/>
  <c r="AD2213" i="1"/>
  <c r="AD2277" i="1"/>
  <c r="AD2341" i="1"/>
  <c r="AD2405" i="1"/>
  <c r="AD2469" i="1"/>
  <c r="AD1483" i="1"/>
  <c r="AD1739" i="1"/>
  <c r="AD1980" i="1"/>
  <c r="AD2110" i="1"/>
  <c r="AD2174" i="1"/>
  <c r="AD2238" i="1"/>
  <c r="AD2302" i="1"/>
  <c r="AD2366" i="1"/>
  <c r="AD2430" i="1"/>
  <c r="AD2494" i="1"/>
  <c r="AD2039" i="1"/>
  <c r="AD2295" i="1"/>
  <c r="AD2509" i="1"/>
  <c r="AD2573" i="1"/>
  <c r="AD2637" i="1"/>
  <c r="AD2701" i="1"/>
  <c r="AD2765" i="1"/>
  <c r="AD2829" i="1"/>
  <c r="AD2893" i="1"/>
  <c r="AD2957" i="1"/>
  <c r="AD1427" i="1"/>
  <c r="AD2104" i="1"/>
  <c r="AD2360" i="1"/>
  <c r="AD2526" i="1"/>
  <c r="AD2590" i="1"/>
  <c r="AD2654" i="1"/>
  <c r="AD2718" i="1"/>
  <c r="AD2782" i="1"/>
  <c r="AD2846" i="1"/>
  <c r="AD2910" i="1"/>
  <c r="AD1874" i="1"/>
  <c r="AD2207" i="1"/>
  <c r="AD2463" i="1"/>
  <c r="AD2551" i="1"/>
  <c r="AD2615" i="1"/>
  <c r="AD2679" i="1"/>
  <c r="AD2743" i="1"/>
  <c r="AD2807" i="1"/>
  <c r="AD2871" i="1"/>
  <c r="AD2935" i="1"/>
  <c r="AD2999" i="1"/>
  <c r="AD2272" i="1"/>
  <c r="AD2504" i="1"/>
  <c r="AD2568" i="1"/>
  <c r="AD2632" i="1"/>
  <c r="AD2696" i="1"/>
  <c r="AD2760" i="1"/>
  <c r="AD2824" i="1"/>
  <c r="AD2888" i="1"/>
  <c r="AD2952" i="1"/>
  <c r="AD1522" i="1"/>
  <c r="AD2529" i="1"/>
  <c r="AD2593" i="1"/>
  <c r="AD2657" i="1"/>
  <c r="AD2721" i="1"/>
  <c r="AD2785" i="1"/>
  <c r="AD2849" i="1"/>
  <c r="AD2913" i="1"/>
  <c r="AD2977" i="1"/>
  <c r="AD1907" i="1"/>
  <c r="AD2216" i="1"/>
  <c r="AD2472" i="1"/>
  <c r="AD2554" i="1"/>
  <c r="AD2618" i="1"/>
  <c r="AD2682" i="1"/>
  <c r="AD2746" i="1"/>
  <c r="AD2810" i="1"/>
  <c r="AD2874" i="1"/>
  <c r="AD2938" i="1"/>
  <c r="AD3002" i="1"/>
  <c r="AD3129" i="1"/>
  <c r="AD3065" i="1"/>
  <c r="AD2987" i="1"/>
  <c r="AD2731" i="1"/>
  <c r="AD2415" i="1"/>
  <c r="AD3160" i="1"/>
  <c r="AD3096" i="1"/>
  <c r="AD3032" i="1"/>
  <c r="AD2852" i="1"/>
  <c r="AD1555" i="1"/>
  <c r="AD3127" i="1"/>
  <c r="AD3063" i="1"/>
  <c r="AD3015" i="1"/>
  <c r="AD2383" i="1"/>
  <c r="AD3174" i="1"/>
  <c r="AD3158" i="1"/>
  <c r="AD3094" i="1"/>
  <c r="AD3030" i="1"/>
  <c r="AD2844" i="1"/>
  <c r="AD2588" i="1"/>
  <c r="AD2096" i="1"/>
  <c r="AD1299" i="1"/>
  <c r="AD3125" i="1"/>
  <c r="AD3061" i="1"/>
  <c r="AD2971" i="1"/>
  <c r="AD2715" i="1"/>
  <c r="AD2351" i="1"/>
  <c r="AD454" i="1"/>
  <c r="AD1078" i="1"/>
  <c r="AD390" i="1"/>
  <c r="AD1588" i="1"/>
  <c r="AD1518" i="1"/>
  <c r="AD1390" i="1"/>
  <c r="AD1134" i="1"/>
  <c r="AD950" i="1"/>
  <c r="AD886" i="1"/>
  <c r="AD822" i="1"/>
  <c r="AD766" i="1"/>
  <c r="AD702" i="1"/>
  <c r="AD574" i="1"/>
  <c r="AD518" i="1"/>
  <c r="AD62" i="1"/>
  <c r="AD1092" i="1"/>
  <c r="AD1454" i="1"/>
  <c r="AD1014" i="1"/>
  <c r="AD564" i="1"/>
  <c r="AD1326" i="1"/>
  <c r="AD1262" i="1"/>
  <c r="AD1198" i="1"/>
  <c r="AD820" i="1"/>
  <c r="AD252" i="1"/>
  <c r="AD2620" i="1"/>
  <c r="AD1542" i="1"/>
  <c r="AD1526" i="1"/>
  <c r="AD1510" i="1"/>
  <c r="AD1478" i="1"/>
  <c r="AD1462" i="1"/>
  <c r="AD1446" i="1"/>
  <c r="AD1438" i="1"/>
  <c r="AD1430" i="1"/>
  <c r="AD1422" i="1"/>
  <c r="AD1414" i="1"/>
  <c r="AD1398" i="1"/>
  <c r="AD1382" i="1"/>
  <c r="AD1374" i="1"/>
  <c r="AD1366" i="1"/>
  <c r="AD1358" i="1"/>
  <c r="AD1350" i="1"/>
  <c r="AD1334" i="1"/>
  <c r="AD1318" i="1"/>
  <c r="AD1310" i="1"/>
  <c r="AD1302" i="1"/>
  <c r="AD1294" i="1"/>
  <c r="AD1286" i="1"/>
  <c r="AD1270" i="1"/>
  <c r="AD1254" i="1"/>
  <c r="AD1246" i="1"/>
  <c r="AD1238" i="1"/>
  <c r="AD1230" i="1"/>
  <c r="AD1222" i="1"/>
  <c r="AD1214" i="1"/>
  <c r="AD1206" i="1"/>
  <c r="AD1190" i="1"/>
  <c r="AD1182" i="1"/>
  <c r="AD1174" i="1"/>
  <c r="AD1166" i="1"/>
  <c r="AD1158" i="1"/>
  <c r="AD1142" i="1"/>
  <c r="AD1126" i="1"/>
  <c r="AD1118" i="1"/>
  <c r="AD1110" i="1"/>
  <c r="AD1102" i="1"/>
  <c r="AD1094" i="1"/>
  <c r="AD1070" i="1"/>
  <c r="AD1062" i="1"/>
  <c r="AD1054" i="1"/>
  <c r="AD1046" i="1"/>
  <c r="AD1038" i="1"/>
  <c r="AD1030" i="1"/>
  <c r="AD1006" i="1"/>
  <c r="AD998" i="1"/>
  <c r="AD990" i="1"/>
  <c r="AD982" i="1"/>
  <c r="AD974" i="1"/>
  <c r="AD966" i="1"/>
  <c r="AD958" i="1"/>
  <c r="AD942" i="1"/>
  <c r="AD934" i="1"/>
  <c r="AD926" i="1"/>
  <c r="AD918" i="1"/>
  <c r="AD910" i="1"/>
  <c r="AD902" i="1"/>
  <c r="AD894" i="1"/>
  <c r="AD878" i="1"/>
  <c r="AD870" i="1"/>
  <c r="AD862" i="1"/>
  <c r="AD854" i="1"/>
  <c r="AD846" i="1"/>
  <c r="AD838" i="1"/>
  <c r="AD830" i="1"/>
  <c r="AD326" i="1"/>
  <c r="AD262" i="1"/>
  <c r="AD638" i="1"/>
  <c r="AD206" i="1"/>
  <c r="AD142" i="1"/>
  <c r="AD814" i="1"/>
  <c r="AD806" i="1"/>
  <c r="AD798" i="1"/>
  <c r="AD790" i="1"/>
  <c r="AD782" i="1"/>
  <c r="AD774" i="1"/>
  <c r="AD758" i="1"/>
  <c r="AD750" i="1"/>
  <c r="AD742" i="1"/>
  <c r="AD734" i="1"/>
  <c r="AD726" i="1"/>
  <c r="AD718" i="1"/>
  <c r="AD710" i="1"/>
  <c r="AD694" i="1"/>
  <c r="AD686" i="1"/>
  <c r="AD678" i="1"/>
  <c r="AD670" i="1"/>
  <c r="AD662" i="1"/>
  <c r="AD654" i="1"/>
  <c r="AD646" i="1"/>
  <c r="AD630" i="1"/>
  <c r="AD622" i="1"/>
  <c r="AD614" i="1"/>
  <c r="AD606" i="1"/>
  <c r="AD598" i="1"/>
  <c r="AD590" i="1"/>
  <c r="AD582" i="1"/>
  <c r="AD566" i="1"/>
  <c r="AD558" i="1"/>
  <c r="AD550" i="1"/>
  <c r="AD542" i="1"/>
  <c r="AD534" i="1"/>
  <c r="AD526" i="1"/>
  <c r="AD510" i="1"/>
  <c r="AD502" i="1"/>
  <c r="AD494" i="1"/>
  <c r="AD486" i="1"/>
  <c r="AD478" i="1"/>
  <c r="AD470" i="1"/>
  <c r="AD462" i="1"/>
  <c r="AD446" i="1"/>
  <c r="AD438" i="1"/>
  <c r="AD430" i="1"/>
  <c r="AD422" i="1"/>
  <c r="AD414" i="1"/>
  <c r="AD406" i="1"/>
  <c r="AD398" i="1"/>
  <c r="AD382" i="1"/>
  <c r="AD374" i="1"/>
  <c r="AD366" i="1"/>
  <c r="AD358" i="1"/>
  <c r="AD350" i="1"/>
  <c r="AD342" i="1"/>
  <c r="AD334" i="1"/>
  <c r="AD318" i="1"/>
  <c r="AD310" i="1"/>
  <c r="AD302" i="1"/>
  <c r="AD294" i="1"/>
  <c r="AD286" i="1"/>
  <c r="AD278" i="1"/>
  <c r="AD270" i="1"/>
  <c r="AD254" i="1"/>
  <c r="AD246" i="1"/>
  <c r="AD238" i="1"/>
  <c r="AD230" i="1"/>
  <c r="AD222" i="1"/>
  <c r="AD214" i="1"/>
  <c r="AD198" i="1"/>
  <c r="AD190" i="1"/>
  <c r="AD182" i="1"/>
  <c r="AD174" i="1"/>
  <c r="AD166" i="1"/>
  <c r="AD158" i="1"/>
  <c r="AD150" i="1"/>
  <c r="AD134" i="1"/>
  <c r="AD126" i="1"/>
  <c r="AD118" i="1"/>
  <c r="AD110" i="1"/>
  <c r="AD102" i="1"/>
  <c r="AD89" i="1"/>
  <c r="AD72" i="1"/>
  <c r="AD54" i="1"/>
  <c r="AD44" i="1"/>
  <c r="AD36" i="1"/>
  <c r="AD26" i="1"/>
  <c r="AD1582" i="1"/>
  <c r="AD1574" i="1"/>
  <c r="AD1494" i="1"/>
  <c r="AD1550" i="1"/>
  <c r="AD1486" i="1"/>
  <c r="AD1534" i="1"/>
  <c r="AD1726" i="1"/>
  <c r="AD1558" i="1"/>
  <c r="AD1654" i="1"/>
  <c r="AD1598" i="1"/>
  <c r="AD1590" i="1"/>
  <c r="AD1718" i="1"/>
  <c r="AD1646" i="1"/>
  <c r="AD1750" i="1"/>
  <c r="AD291" i="1"/>
  <c r="AD2108" i="1"/>
  <c r="AD3039" i="1"/>
  <c r="AD3031" i="1"/>
  <c r="AD3023" i="1"/>
  <c r="AD3007" i="1"/>
  <c r="AD2991" i="1"/>
  <c r="AD2983" i="1"/>
  <c r="AD2975" i="1"/>
  <c r="AD2967" i="1"/>
  <c r="AD2959" i="1"/>
  <c r="AD2951" i="1"/>
  <c r="AD2943" i="1"/>
  <c r="AD2927" i="1"/>
  <c r="AD2919" i="1"/>
  <c r="AD2911" i="1"/>
  <c r="AD2903" i="1"/>
  <c r="AD2895" i="1"/>
  <c r="AD2887" i="1"/>
  <c r="AD2879" i="1"/>
  <c r="AD2863" i="1"/>
  <c r="AD2855" i="1"/>
  <c r="AD2847" i="1"/>
  <c r="AD2839" i="1"/>
  <c r="AD2831" i="1"/>
  <c r="AD2823" i="1"/>
  <c r="AD2815" i="1"/>
  <c r="AD2799" i="1"/>
  <c r="AD2791" i="1"/>
  <c r="AD2783" i="1"/>
  <c r="AD2775" i="1"/>
  <c r="AD2767" i="1"/>
  <c r="AD2759" i="1"/>
  <c r="AD2751" i="1"/>
  <c r="AD1662" i="1"/>
  <c r="AD1894" i="1"/>
  <c r="AD1870" i="1"/>
  <c r="AD1702" i="1"/>
  <c r="AD1638" i="1"/>
  <c r="AD1790" i="1"/>
  <c r="AD1782" i="1"/>
  <c r="AD1686" i="1"/>
  <c r="AD1622" i="1"/>
  <c r="AD1774" i="1"/>
  <c r="AD1678" i="1"/>
  <c r="AD1614" i="1"/>
  <c r="AD1670" i="1"/>
  <c r="AD1606" i="1"/>
  <c r="H2616" i="1"/>
  <c r="AD2616" i="1"/>
  <c r="H2576" i="1"/>
  <c r="AD2576" i="1"/>
  <c r="H2528" i="1"/>
  <c r="AD2528" i="1"/>
  <c r="H2520" i="1"/>
  <c r="AD2520" i="1"/>
  <c r="H2512" i="1"/>
  <c r="AD2512" i="1"/>
  <c r="H2464" i="1"/>
  <c r="AD2464" i="1"/>
  <c r="H2416" i="1"/>
  <c r="AD2416" i="1"/>
  <c r="H2368" i="1"/>
  <c r="AD2368" i="1"/>
  <c r="H2328" i="1"/>
  <c r="AD2328" i="1"/>
  <c r="H2320" i="1"/>
  <c r="AD2320" i="1"/>
  <c r="H2272" i="1"/>
  <c r="H2264" i="1"/>
  <c r="AD2264" i="1"/>
  <c r="H2224" i="1"/>
  <c r="AD2224" i="1"/>
  <c r="H2152" i="1"/>
  <c r="AD2152" i="1"/>
  <c r="H2144" i="1"/>
  <c r="AD2144" i="1"/>
  <c r="H2104" i="1"/>
  <c r="H2096" i="1"/>
  <c r="H2048" i="1"/>
  <c r="AD2048" i="1"/>
  <c r="H1968" i="1"/>
  <c r="AD1968" i="1"/>
  <c r="H1960" i="1"/>
  <c r="AD1960" i="1"/>
  <c r="H1944" i="1"/>
  <c r="AD1944" i="1"/>
  <c r="H1904" i="1"/>
  <c r="AD1904" i="1"/>
  <c r="H1896" i="1"/>
  <c r="AD1896" i="1"/>
  <c r="H1840" i="1"/>
  <c r="AD1840" i="1"/>
  <c r="H1800" i="1"/>
  <c r="H1752" i="1"/>
  <c r="AD1752" i="1"/>
  <c r="H1680" i="1"/>
  <c r="AD1680" i="1"/>
  <c r="H1632" i="1"/>
  <c r="AD1632" i="1"/>
  <c r="H1592" i="1"/>
  <c r="AD1592" i="1"/>
  <c r="H1496" i="1"/>
  <c r="AD1496" i="1"/>
  <c r="H1336" i="1"/>
  <c r="AD1336" i="1"/>
  <c r="H1296" i="1"/>
  <c r="AD1296" i="1"/>
  <c r="H1224" i="1"/>
  <c r="AD1224" i="1"/>
  <c r="H1192" i="1"/>
  <c r="H1184" i="1"/>
  <c r="AD1184" i="1"/>
  <c r="H1144" i="1"/>
  <c r="AD1144" i="1"/>
  <c r="H1088" i="1"/>
  <c r="AD1088" i="1"/>
  <c r="H984" i="1"/>
  <c r="AD984" i="1"/>
  <c r="H936" i="1"/>
  <c r="AD936" i="1"/>
  <c r="H704" i="1"/>
  <c r="AD704" i="1"/>
  <c r="H664" i="1"/>
  <c r="AD664" i="1"/>
  <c r="H600" i="1"/>
  <c r="AD600" i="1"/>
  <c r="H368" i="1"/>
  <c r="AD368" i="1"/>
  <c r="H272" i="1"/>
  <c r="AD272" i="1"/>
  <c r="H184" i="1"/>
  <c r="AD184" i="1"/>
  <c r="H120" i="1"/>
  <c r="AD120" i="1"/>
  <c r="AD1856" i="1"/>
  <c r="AD216" i="1"/>
  <c r="AD2688" i="1"/>
  <c r="H2744" i="1"/>
  <c r="AD2744" i="1"/>
  <c r="AD2192" i="1"/>
  <c r="AD2016" i="1"/>
  <c r="H2350" i="1"/>
  <c r="AD2350" i="1"/>
  <c r="H1950" i="1"/>
  <c r="H1910" i="1"/>
  <c r="AD1910" i="1"/>
  <c r="AD1838" i="1"/>
  <c r="AD1822" i="1"/>
  <c r="AD1806" i="1"/>
  <c r="AD2206" i="1"/>
  <c r="AD2182" i="1"/>
  <c r="AD2078" i="1"/>
  <c r="AD2862" i="1"/>
  <c r="AD1942" i="1"/>
  <c r="AD2278" i="1"/>
  <c r="AD2046" i="1"/>
  <c r="AD2462" i="1"/>
  <c r="AD2142" i="1"/>
  <c r="AD2014" i="1"/>
  <c r="AD3078" i="1"/>
  <c r="AD2406" i="1"/>
  <c r="AD2310" i="1"/>
  <c r="AD1982" i="1"/>
  <c r="AD1854" i="1"/>
  <c r="AD1798" i="1"/>
  <c r="AD1734" i="1"/>
  <c r="AD2486" i="1"/>
  <c r="AD2294" i="1"/>
  <c r="AD2150" i="1"/>
  <c r="AD2094" i="1"/>
  <c r="AD1902" i="1"/>
  <c r="AD1846" i="1"/>
  <c r="AD2990" i="1"/>
  <c r="AD2742" i="1"/>
  <c r="AD2582" i="1"/>
  <c r="AD2358" i="1"/>
  <c r="AD2286" i="1"/>
  <c r="AD2222" i="1"/>
  <c r="AD2086" i="1"/>
  <c r="AD2950" i="1"/>
  <c r="AD2710" i="1"/>
  <c r="AD2872" i="1"/>
  <c r="AD2702" i="1"/>
  <c r="AD2534" i="1"/>
  <c r="AD2438" i="1"/>
  <c r="AD2334" i="1"/>
  <c r="AD2126" i="1"/>
  <c r="AD1878" i="1"/>
  <c r="AD1830" i="1"/>
  <c r="AD1766" i="1"/>
  <c r="AD2830" i="1"/>
  <c r="AD2422" i="1"/>
  <c r="AD2262" i="1"/>
  <c r="AD1934" i="1"/>
  <c r="AD1862" i="1"/>
  <c r="AD2822" i="1"/>
  <c r="AD2622" i="1"/>
  <c r="AD2518" i="1"/>
  <c r="AD2318" i="1"/>
  <c r="AD2246" i="1"/>
  <c r="AD2158" i="1"/>
  <c r="AD2982" i="1"/>
  <c r="AD2806" i="1"/>
  <c r="AD2694" i="1"/>
  <c r="AD2766" i="1"/>
  <c r="AD2686" i="1"/>
  <c r="AD2470" i="1"/>
  <c r="AD3126" i="1"/>
  <c r="AD2902" i="1"/>
  <c r="AD2758" i="1"/>
  <c r="AD2662" i="1"/>
  <c r="AD2558" i="1"/>
  <c r="Q14" i="1"/>
  <c r="H3184" i="1"/>
  <c r="AD3184" i="1"/>
  <c r="H3136" i="1"/>
  <c r="AD3136" i="1"/>
  <c r="H3016" i="1"/>
  <c r="AD3016" i="1"/>
  <c r="H3000" i="1"/>
  <c r="AD3000" i="1"/>
  <c r="H2928" i="1"/>
  <c r="AD2928" i="1"/>
  <c r="H2912" i="1"/>
  <c r="AD2912" i="1"/>
  <c r="H2728" i="1"/>
  <c r="AD2728" i="1"/>
  <c r="H2720" i="1"/>
  <c r="AD2720" i="1"/>
  <c r="H2664" i="1"/>
  <c r="AD2664" i="1"/>
  <c r="H2608" i="1"/>
  <c r="AD2608" i="1"/>
  <c r="H2592" i="1"/>
  <c r="AD2592" i="1"/>
  <c r="H2544" i="1"/>
  <c r="AD2544" i="1"/>
  <c r="H2536" i="1"/>
  <c r="AD2536" i="1"/>
  <c r="H2496" i="1"/>
  <c r="AD2496" i="1"/>
  <c r="H2488" i="1"/>
  <c r="AD2488" i="1"/>
  <c r="H2456" i="1"/>
  <c r="AD2456" i="1"/>
  <c r="H2448" i="1"/>
  <c r="AD2448" i="1"/>
  <c r="H2400" i="1"/>
  <c r="AD2400" i="1"/>
  <c r="H2392" i="1"/>
  <c r="AD2392" i="1"/>
  <c r="H2352" i="1"/>
  <c r="AD2352" i="1"/>
  <c r="H2336" i="1"/>
  <c r="AD2336" i="1"/>
  <c r="H2304" i="1"/>
  <c r="AD2304" i="1"/>
  <c r="H2296" i="1"/>
  <c r="AD2296" i="1"/>
  <c r="H2256" i="1"/>
  <c r="AD2256" i="1"/>
  <c r="H2208" i="1"/>
  <c r="AD2208" i="1"/>
  <c r="H2200" i="1"/>
  <c r="AD2200" i="1"/>
  <c r="H2168" i="1"/>
  <c r="AD2168" i="1"/>
  <c r="H2160" i="1"/>
  <c r="AD2160" i="1"/>
  <c r="H2128" i="1"/>
  <c r="AD2128" i="1"/>
  <c r="H2112" i="1"/>
  <c r="AD2112" i="1"/>
  <c r="H2088" i="1"/>
  <c r="AD2088" i="1"/>
  <c r="H2080" i="1"/>
  <c r="AD2080" i="1"/>
  <c r="H2040" i="1"/>
  <c r="AD2040" i="1"/>
  <c r="H2032" i="1"/>
  <c r="AD2032" i="1"/>
  <c r="H2024" i="1"/>
  <c r="AD2024" i="1"/>
  <c r="H1984" i="1"/>
  <c r="AD1984" i="1"/>
  <c r="H1976" i="1"/>
  <c r="AD1976" i="1"/>
  <c r="H1936" i="1"/>
  <c r="AD1936" i="1"/>
  <c r="H1920" i="1"/>
  <c r="AD1920" i="1"/>
  <c r="H1888" i="1"/>
  <c r="AD1888" i="1"/>
  <c r="H1880" i="1"/>
  <c r="AD1880" i="1"/>
  <c r="H1848" i="1"/>
  <c r="AD1848" i="1"/>
  <c r="H1808" i="1"/>
  <c r="AD1808" i="1"/>
  <c r="H1776" i="1"/>
  <c r="AD1776" i="1"/>
  <c r="H1768" i="1"/>
  <c r="AD1768" i="1"/>
  <c r="H1736" i="1"/>
  <c r="H1728" i="1"/>
  <c r="AD1728" i="1"/>
  <c r="H1720" i="1"/>
  <c r="AD1720" i="1"/>
  <c r="H1712" i="1"/>
  <c r="AD1712" i="1"/>
  <c r="H1696" i="1"/>
  <c r="AD1696" i="1"/>
  <c r="H1688" i="1"/>
  <c r="AD1688" i="1"/>
  <c r="H1664" i="1"/>
  <c r="AD1664" i="1"/>
  <c r="H1656" i="1"/>
  <c r="AD1656" i="1"/>
  <c r="H1648" i="1"/>
  <c r="AD1648" i="1"/>
  <c r="H1624" i="1"/>
  <c r="AD1624" i="1"/>
  <c r="H1616" i="1"/>
  <c r="AD1616" i="1"/>
  <c r="H1576" i="1"/>
  <c r="AD1576" i="1"/>
  <c r="H1568" i="1"/>
  <c r="AD1568" i="1"/>
  <c r="H1552" i="1"/>
  <c r="AD1552" i="1"/>
  <c r="H1544" i="1"/>
  <c r="H1536" i="1"/>
  <c r="AD1536" i="1"/>
  <c r="H1520" i="1"/>
  <c r="AD1520" i="1"/>
  <c r="H1512" i="1"/>
  <c r="AD1512" i="1"/>
  <c r="H1488" i="1"/>
  <c r="AD1488" i="1"/>
  <c r="H1480" i="1"/>
  <c r="H1456" i="1"/>
  <c r="AD1456" i="1"/>
  <c r="H1448" i="1"/>
  <c r="H1440" i="1"/>
  <c r="AD1440" i="1"/>
  <c r="H1416" i="1"/>
  <c r="AD1416" i="1"/>
  <c r="H1408" i="1"/>
  <c r="AD1408" i="1"/>
  <c r="H1400" i="1"/>
  <c r="AD1400" i="1"/>
  <c r="H1392" i="1"/>
  <c r="AD1392" i="1"/>
  <c r="H1384" i="1"/>
  <c r="H1376" i="1"/>
  <c r="AD1376" i="1"/>
  <c r="H1360" i="1"/>
  <c r="AD1360" i="1"/>
  <c r="H1352" i="1"/>
  <c r="AD1352" i="1"/>
  <c r="H1320" i="1"/>
  <c r="H1312" i="1"/>
  <c r="AD1312" i="1"/>
  <c r="H1304" i="1"/>
  <c r="AD1304" i="1"/>
  <c r="H1280" i="1"/>
  <c r="AD1280" i="1"/>
  <c r="H1272" i="1"/>
  <c r="AD1272" i="1"/>
  <c r="H1264" i="1"/>
  <c r="AD1264" i="1"/>
  <c r="H1256" i="1"/>
  <c r="H1248" i="1"/>
  <c r="AD1248" i="1"/>
  <c r="H1232" i="1"/>
  <c r="AD1232" i="1"/>
  <c r="H1216" i="1"/>
  <c r="AD1216" i="1"/>
  <c r="H1200" i="1"/>
  <c r="AD1200" i="1"/>
  <c r="H1168" i="1"/>
  <c r="AD1168" i="1"/>
  <c r="H1160" i="1"/>
  <c r="AD1160" i="1"/>
  <c r="H1136" i="1"/>
  <c r="AD1136" i="1"/>
  <c r="H1120" i="1"/>
  <c r="AD1120" i="1"/>
  <c r="H1112" i="1"/>
  <c r="AD1112" i="1"/>
  <c r="H1104" i="1"/>
  <c r="AD1104" i="1"/>
  <c r="H1096" i="1"/>
  <c r="AD1096" i="1"/>
  <c r="H1072" i="1"/>
  <c r="AD1072" i="1"/>
  <c r="H1064" i="1"/>
  <c r="H1056" i="1"/>
  <c r="AD1056" i="1"/>
  <c r="H1040" i="1"/>
  <c r="AD1040" i="1"/>
  <c r="H1024" i="1"/>
  <c r="AD1024" i="1"/>
  <c r="H1016" i="1"/>
  <c r="AD1016" i="1"/>
  <c r="H1008" i="1"/>
  <c r="AD1008" i="1"/>
  <c r="H1000" i="1"/>
  <c r="H992" i="1"/>
  <c r="AD992" i="1"/>
  <c r="H968" i="1"/>
  <c r="H960" i="1"/>
  <c r="AD960" i="1"/>
  <c r="H920" i="1"/>
  <c r="AD920" i="1"/>
  <c r="H912" i="1"/>
  <c r="AD912" i="1"/>
  <c r="H896" i="1"/>
  <c r="AD896" i="1"/>
  <c r="H888" i="1"/>
  <c r="AD888" i="1"/>
  <c r="H880" i="1"/>
  <c r="AD880" i="1"/>
  <c r="H872" i="1"/>
  <c r="AD872" i="1"/>
  <c r="H864" i="1"/>
  <c r="H856" i="1"/>
  <c r="H832" i="1"/>
  <c r="AD832" i="1"/>
  <c r="H816" i="1"/>
  <c r="AD816" i="1"/>
  <c r="H792" i="1"/>
  <c r="AD792" i="1"/>
  <c r="H784" i="1"/>
  <c r="AD784" i="1"/>
  <c r="H776" i="1"/>
  <c r="AD776" i="1"/>
  <c r="H768" i="1"/>
  <c r="AD768" i="1"/>
  <c r="H760" i="1"/>
  <c r="AD760" i="1"/>
  <c r="H752" i="1"/>
  <c r="AD752" i="1"/>
  <c r="H744" i="1"/>
  <c r="AD744" i="1"/>
  <c r="H736" i="1"/>
  <c r="AD736" i="1"/>
  <c r="H728" i="1"/>
  <c r="H712" i="1"/>
  <c r="AD712" i="1"/>
  <c r="H688" i="1"/>
  <c r="AD688" i="1"/>
  <c r="H680" i="1"/>
  <c r="AD680" i="1"/>
  <c r="H656" i="1"/>
  <c r="AD656" i="1"/>
  <c r="H648" i="1"/>
  <c r="AD648" i="1"/>
  <c r="H632" i="1"/>
  <c r="AD632" i="1"/>
  <c r="H624" i="1"/>
  <c r="AD624" i="1"/>
  <c r="H616" i="1"/>
  <c r="AD616" i="1"/>
  <c r="H608" i="1"/>
  <c r="AD608" i="1"/>
  <c r="H592" i="1"/>
  <c r="AD592" i="1"/>
  <c r="H576" i="1"/>
  <c r="AD576" i="1"/>
  <c r="H568" i="1"/>
  <c r="AD568" i="1"/>
  <c r="H552" i="1"/>
  <c r="AD552" i="1"/>
  <c r="H544" i="1"/>
  <c r="AD544" i="1"/>
  <c r="H536" i="1"/>
  <c r="AD536" i="1"/>
  <c r="H528" i="1"/>
  <c r="AD528" i="1"/>
  <c r="H520" i="1"/>
  <c r="AD520" i="1"/>
  <c r="H512" i="1"/>
  <c r="AD512" i="1"/>
  <c r="H504" i="1"/>
  <c r="AD504" i="1"/>
  <c r="H496" i="1"/>
  <c r="AD496" i="1"/>
  <c r="H488" i="1"/>
  <c r="AD488" i="1"/>
  <c r="H480" i="1"/>
  <c r="AD480" i="1"/>
  <c r="H472" i="1"/>
  <c r="AD472" i="1"/>
  <c r="H456" i="1"/>
  <c r="H448" i="1"/>
  <c r="AD448" i="1"/>
  <c r="H440" i="1"/>
  <c r="AD440" i="1"/>
  <c r="H432" i="1"/>
  <c r="AD432" i="1"/>
  <c r="H424" i="1"/>
  <c r="AD424" i="1"/>
  <c r="H416" i="1"/>
  <c r="AD416" i="1"/>
  <c r="H408" i="1"/>
  <c r="AD408" i="1"/>
  <c r="H392" i="1"/>
  <c r="AD392" i="1"/>
  <c r="H384" i="1"/>
  <c r="AD384" i="1"/>
  <c r="H376" i="1"/>
  <c r="AD376" i="1"/>
  <c r="H360" i="1"/>
  <c r="AD360" i="1"/>
  <c r="H352" i="1"/>
  <c r="H344" i="1"/>
  <c r="AD344" i="1"/>
  <c r="H336" i="1"/>
  <c r="AD336" i="1"/>
  <c r="H328" i="1"/>
  <c r="AD328" i="1"/>
  <c r="H320" i="1"/>
  <c r="AD320" i="1"/>
  <c r="H312" i="1"/>
  <c r="AD312" i="1"/>
  <c r="H296" i="1"/>
  <c r="AD296" i="1"/>
  <c r="H288" i="1"/>
  <c r="AD288" i="1"/>
  <c r="H280" i="1"/>
  <c r="AD280" i="1"/>
  <c r="H264" i="1"/>
  <c r="AD264" i="1"/>
  <c r="H256" i="1"/>
  <c r="AD256" i="1"/>
  <c r="H248" i="1"/>
  <c r="AD248" i="1"/>
  <c r="H240" i="1"/>
  <c r="AD240" i="1"/>
  <c r="H232" i="1"/>
  <c r="AD232" i="1"/>
  <c r="H224" i="1"/>
  <c r="AD224" i="1"/>
  <c r="H208" i="1"/>
  <c r="AD208" i="1"/>
  <c r="H200" i="1"/>
  <c r="AD200" i="1"/>
  <c r="H192" i="1"/>
  <c r="AD192" i="1"/>
  <c r="H176" i="1"/>
  <c r="AD176" i="1"/>
  <c r="H168" i="1"/>
  <c r="AD168" i="1"/>
  <c r="H160" i="1"/>
  <c r="AD160" i="1"/>
  <c r="H152" i="1"/>
  <c r="AD152" i="1"/>
  <c r="H144" i="1"/>
  <c r="AD144" i="1"/>
  <c r="H136" i="1"/>
  <c r="AD136" i="1"/>
  <c r="H128" i="1"/>
  <c r="AD128" i="1"/>
  <c r="H112" i="1"/>
  <c r="AD112" i="1"/>
  <c r="H104" i="1"/>
  <c r="AD104" i="1"/>
  <c r="AD78" i="1"/>
  <c r="AD64" i="1"/>
  <c r="AD56" i="1"/>
  <c r="AD46" i="1"/>
  <c r="AD38" i="1"/>
  <c r="AD30" i="1"/>
  <c r="AD2848" i="1"/>
  <c r="AD2384" i="1"/>
  <c r="AD37" i="1"/>
  <c r="AD2640" i="1"/>
  <c r="AD2432" i="1"/>
  <c r="AD2184" i="1"/>
  <c r="AD2008" i="1"/>
  <c r="AD1792" i="1"/>
  <c r="AD1744" i="1"/>
  <c r="AD1432" i="1"/>
  <c r="AD1328" i="1"/>
  <c r="AD808" i="1"/>
  <c r="AD696" i="1"/>
  <c r="AD304" i="1"/>
  <c r="AD2936" i="1"/>
  <c r="AD2624" i="1"/>
  <c r="AD2240" i="1"/>
  <c r="AD2136" i="1"/>
  <c r="AD2000" i="1"/>
  <c r="AD1832" i="1"/>
  <c r="AD1472" i="1"/>
  <c r="AD1368" i="1"/>
  <c r="AD904" i="1"/>
  <c r="AD464" i="1"/>
  <c r="AD2832" i="1"/>
  <c r="AD2552" i="1"/>
  <c r="AD2480" i="1"/>
  <c r="AD2424" i="1"/>
  <c r="AD2288" i="1"/>
  <c r="AD2176" i="1"/>
  <c r="AD2072" i="1"/>
  <c r="AD1992" i="1"/>
  <c r="AD1912" i="1"/>
  <c r="AD944" i="1"/>
  <c r="AD840" i="1"/>
  <c r="AD400" i="1"/>
  <c r="AD3040" i="1"/>
  <c r="AD2784" i="1"/>
  <c r="AD2232" i="1"/>
  <c r="AD2056" i="1"/>
  <c r="AD1824" i="1"/>
  <c r="AD1600" i="1"/>
  <c r="AD1560" i="1"/>
  <c r="AD1504" i="1"/>
  <c r="AD1464" i="1"/>
  <c r="AD1048" i="1"/>
  <c r="R14" i="1"/>
  <c r="AD3142" i="1"/>
  <c r="AD3046" i="1"/>
  <c r="AD2878" i="1"/>
  <c r="AD3176" i="1"/>
  <c r="H3176" i="1"/>
  <c r="H3160" i="1"/>
  <c r="AD3144" i="1"/>
  <c r="H3144" i="1"/>
  <c r="AD3128" i="1"/>
  <c r="H3128" i="1"/>
  <c r="H3120" i="1"/>
  <c r="AD3120" i="1"/>
  <c r="AD3112" i="1"/>
  <c r="H3112" i="1"/>
  <c r="AD3080" i="1"/>
  <c r="H3080" i="1"/>
  <c r="AD3072" i="1"/>
  <c r="H3072" i="1"/>
  <c r="AD3064" i="1"/>
  <c r="H3064" i="1"/>
  <c r="AD3048" i="1"/>
  <c r="H3048" i="1"/>
  <c r="AD3024" i="1"/>
  <c r="H3024" i="1"/>
  <c r="AD3008" i="1"/>
  <c r="H3008" i="1"/>
  <c r="AD2992" i="1"/>
  <c r="H2992" i="1"/>
  <c r="AD2968" i="1"/>
  <c r="H2968" i="1"/>
  <c r="AD2944" i="1"/>
  <c r="H2944" i="1"/>
  <c r="H2920" i="1"/>
  <c r="AD2920" i="1"/>
  <c r="H2888" i="1"/>
  <c r="AD2864" i="1"/>
  <c r="H2864" i="1"/>
  <c r="AD2840" i="1"/>
  <c r="H2840" i="1"/>
  <c r="H2816" i="1"/>
  <c r="AD2816" i="1"/>
  <c r="AD2808" i="1"/>
  <c r="H2808" i="1"/>
  <c r="AD2800" i="1"/>
  <c r="H2800" i="1"/>
  <c r="AD2792" i="1"/>
  <c r="H2792" i="1"/>
  <c r="AD2768" i="1"/>
  <c r="H2768" i="1"/>
  <c r="H2736" i="1"/>
  <c r="AD2736" i="1"/>
  <c r="H2704" i="1"/>
  <c r="AD2704" i="1"/>
  <c r="AD2672" i="1"/>
  <c r="H2672" i="1"/>
  <c r="AD2648" i="1"/>
  <c r="H2648" i="1"/>
  <c r="H2632" i="1"/>
  <c r="AD2440" i="1"/>
  <c r="H2440" i="1"/>
  <c r="AD3182" i="1"/>
  <c r="AD3134" i="1"/>
  <c r="AD3088" i="1"/>
  <c r="AD2984" i="1"/>
  <c r="AD2942" i="1"/>
  <c r="AD2904" i="1"/>
  <c r="AD2870" i="1"/>
  <c r="AD2776" i="1"/>
  <c r="AD2734" i="1"/>
  <c r="AD2656" i="1"/>
  <c r="AD2584" i="1"/>
  <c r="AD2550" i="1"/>
  <c r="AD2398" i="1"/>
  <c r="AD2326" i="1"/>
  <c r="AD2254" i="1"/>
  <c r="AD2214" i="1"/>
  <c r="H3166" i="1"/>
  <c r="AD3166" i="1"/>
  <c r="H3086" i="1"/>
  <c r="AD3086" i="1"/>
  <c r="H2854" i="1"/>
  <c r="AD2854" i="1"/>
  <c r="H2774" i="1"/>
  <c r="AD2774" i="1"/>
  <c r="H2670" i="1"/>
  <c r="AD2670" i="1"/>
  <c r="H2606" i="1"/>
  <c r="AD2606" i="1"/>
  <c r="H2574" i="1"/>
  <c r="AD2574" i="1"/>
  <c r="H2542" i="1"/>
  <c r="AD2542" i="1"/>
  <c r="H2510" i="1"/>
  <c r="AD2510" i="1"/>
  <c r="H2478" i="1"/>
  <c r="AD2478" i="1"/>
  <c r="H2446" i="1"/>
  <c r="AD2446" i="1"/>
  <c r="H2198" i="1"/>
  <c r="AD2198" i="1"/>
  <c r="H2166" i="1"/>
  <c r="AD2166" i="1"/>
  <c r="H2134" i="1"/>
  <c r="AD2134" i="1"/>
  <c r="H2118" i="1"/>
  <c r="AD2118" i="1"/>
  <c r="H2102" i="1"/>
  <c r="AD2102" i="1"/>
  <c r="H2070" i="1"/>
  <c r="AD2070" i="1"/>
  <c r="H2062" i="1"/>
  <c r="AD2062" i="1"/>
  <c r="H2054" i="1"/>
  <c r="AD2054" i="1"/>
  <c r="H2038" i="1"/>
  <c r="AD2038" i="1"/>
  <c r="H2030" i="1"/>
  <c r="AD2030" i="1"/>
  <c r="H2022" i="1"/>
  <c r="AD2022" i="1"/>
  <c r="H2006" i="1"/>
  <c r="AD2006" i="1"/>
  <c r="H1998" i="1"/>
  <c r="AD1998" i="1"/>
  <c r="H1990" i="1"/>
  <c r="AD1990" i="1"/>
  <c r="H1974" i="1"/>
  <c r="AD1974" i="1"/>
  <c r="H1966" i="1"/>
  <c r="AD1966" i="1"/>
  <c r="H2998" i="1"/>
  <c r="AD2998" i="1"/>
  <c r="H2958" i="1"/>
  <c r="AD2958" i="1"/>
  <c r="AD3168" i="1"/>
  <c r="AD3118" i="1"/>
  <c r="AD3070" i="1"/>
  <c r="AD3022" i="1"/>
  <c r="AD2976" i="1"/>
  <c r="AD2934" i="1"/>
  <c r="AD2896" i="1"/>
  <c r="AD2856" i="1"/>
  <c r="AD2814" i="1"/>
  <c r="AD2726" i="1"/>
  <c r="AD2646" i="1"/>
  <c r="AD2614" i="1"/>
  <c r="AD2502" i="1"/>
  <c r="AD2390" i="1"/>
  <c r="AD3180" i="1"/>
  <c r="H3180" i="1"/>
  <c r="AD3172" i="1"/>
  <c r="H3172" i="1"/>
  <c r="AD3164" i="1"/>
  <c r="H3164" i="1"/>
  <c r="AD3156" i="1"/>
  <c r="H3156" i="1"/>
  <c r="AD3148" i="1"/>
  <c r="H3148" i="1"/>
  <c r="AD3140" i="1"/>
  <c r="H3140" i="1"/>
  <c r="AD3132" i="1"/>
  <c r="H3132" i="1"/>
  <c r="AD3124" i="1"/>
  <c r="H3124" i="1"/>
  <c r="AD3116" i="1"/>
  <c r="H3116" i="1"/>
  <c r="AD3108" i="1"/>
  <c r="H3108" i="1"/>
  <c r="AD3100" i="1"/>
  <c r="H3100" i="1"/>
  <c r="AD3092" i="1"/>
  <c r="H3092" i="1"/>
  <c r="AD3084" i="1"/>
  <c r="H3084" i="1"/>
  <c r="AD3076" i="1"/>
  <c r="H3076" i="1"/>
  <c r="AD3068" i="1"/>
  <c r="H3068" i="1"/>
  <c r="AD3060" i="1"/>
  <c r="H3060" i="1"/>
  <c r="AD3052" i="1"/>
  <c r="H3052" i="1"/>
  <c r="AD3044" i="1"/>
  <c r="H3044" i="1"/>
  <c r="AD3036" i="1"/>
  <c r="H3036" i="1"/>
  <c r="AD3028" i="1"/>
  <c r="H3028" i="1"/>
  <c r="AD3020" i="1"/>
  <c r="H3020" i="1"/>
  <c r="AD3012" i="1"/>
  <c r="H3012" i="1"/>
  <c r="AD3004" i="1"/>
  <c r="H3004" i="1"/>
  <c r="AD2996" i="1"/>
  <c r="H2996" i="1"/>
  <c r="AD2988" i="1"/>
  <c r="H2988" i="1"/>
  <c r="AD2980" i="1"/>
  <c r="H2980" i="1"/>
  <c r="AD2972" i="1"/>
  <c r="H2972" i="1"/>
  <c r="AD2964" i="1"/>
  <c r="H2964" i="1"/>
  <c r="AD2956" i="1"/>
  <c r="H2956" i="1"/>
  <c r="AD2948" i="1"/>
  <c r="H2948" i="1"/>
  <c r="AD2940" i="1"/>
  <c r="H2940" i="1"/>
  <c r="AD2932" i="1"/>
  <c r="H2932" i="1"/>
  <c r="AD2924" i="1"/>
  <c r="H2924" i="1"/>
  <c r="AD2916" i="1"/>
  <c r="H2916" i="1"/>
  <c r="AD2908" i="1"/>
  <c r="H2908" i="1"/>
  <c r="AD2900" i="1"/>
  <c r="H2900" i="1"/>
  <c r="AD2892" i="1"/>
  <c r="H2892" i="1"/>
  <c r="AD2884" i="1"/>
  <c r="H2884" i="1"/>
  <c r="AD2876" i="1"/>
  <c r="H2876" i="1"/>
  <c r="AD2868" i="1"/>
  <c r="H2868" i="1"/>
  <c r="AD2860" i="1"/>
  <c r="H2860" i="1"/>
  <c r="H2852" i="1"/>
  <c r="H2844" i="1"/>
  <c r="AD2836" i="1"/>
  <c r="H2836" i="1"/>
  <c r="AD2828" i="1"/>
  <c r="H2828" i="1"/>
  <c r="AD2820" i="1"/>
  <c r="H2820" i="1"/>
  <c r="AD2812" i="1"/>
  <c r="H2812" i="1"/>
  <c r="AD2804" i="1"/>
  <c r="H2804" i="1"/>
  <c r="AD2796" i="1"/>
  <c r="H2796" i="1"/>
  <c r="AD2788" i="1"/>
  <c r="H2788" i="1"/>
  <c r="AD2780" i="1"/>
  <c r="H2780" i="1"/>
  <c r="AD2772" i="1"/>
  <c r="H2772" i="1"/>
  <c r="AD2764" i="1"/>
  <c r="H2764" i="1"/>
  <c r="AD2756" i="1"/>
  <c r="H2756" i="1"/>
  <c r="AD2748" i="1"/>
  <c r="H2748" i="1"/>
  <c r="AD2740" i="1"/>
  <c r="H2740" i="1"/>
  <c r="AD2732" i="1"/>
  <c r="H2732" i="1"/>
  <c r="AD2724" i="1"/>
  <c r="H2724" i="1"/>
  <c r="AD2716" i="1"/>
  <c r="H2716" i="1"/>
  <c r="AD2708" i="1"/>
  <c r="H2708" i="1"/>
  <c r="AD2700" i="1"/>
  <c r="H2700" i="1"/>
  <c r="AD2692" i="1"/>
  <c r="H2692" i="1"/>
  <c r="AD2684" i="1"/>
  <c r="H2684" i="1"/>
  <c r="AD2676" i="1"/>
  <c r="H2676" i="1"/>
  <c r="AD2668" i="1"/>
  <c r="H2668" i="1"/>
  <c r="AD2660" i="1"/>
  <c r="H2660" i="1"/>
  <c r="AD2652" i="1"/>
  <c r="H2652" i="1"/>
  <c r="AD2644" i="1"/>
  <c r="H2644" i="1"/>
  <c r="AD2636" i="1"/>
  <c r="H2636" i="1"/>
  <c r="AD2628" i="1"/>
  <c r="H2628" i="1"/>
  <c r="AD2612" i="1"/>
  <c r="H2612" i="1"/>
  <c r="AD2604" i="1"/>
  <c r="H2604" i="1"/>
  <c r="AD2596" i="1"/>
  <c r="H2596" i="1"/>
  <c r="H2588" i="1"/>
  <c r="AD2580" i="1"/>
  <c r="H2580" i="1"/>
  <c r="AD2572" i="1"/>
  <c r="H2572" i="1"/>
  <c r="AD2564" i="1"/>
  <c r="H2564" i="1"/>
  <c r="AD2556" i="1"/>
  <c r="H2556" i="1"/>
  <c r="AD2548" i="1"/>
  <c r="H2548" i="1"/>
  <c r="AD2540" i="1"/>
  <c r="H2540" i="1"/>
  <c r="AD2532" i="1"/>
  <c r="H2532" i="1"/>
  <c r="AD2524" i="1"/>
  <c r="H2524" i="1"/>
  <c r="AD2516" i="1"/>
  <c r="H2516" i="1"/>
  <c r="AD2508" i="1"/>
  <c r="H2508" i="1"/>
  <c r="AD2500" i="1"/>
  <c r="H2500" i="1"/>
  <c r="AD2492" i="1"/>
  <c r="H2492" i="1"/>
  <c r="AD2484" i="1"/>
  <c r="H2484" i="1"/>
  <c r="AD2476" i="1"/>
  <c r="H2476" i="1"/>
  <c r="AD2468" i="1"/>
  <c r="H2468" i="1"/>
  <c r="AD2460" i="1"/>
  <c r="H2460" i="1"/>
  <c r="H2452" i="1"/>
  <c r="AD2444" i="1"/>
  <c r="H2444" i="1"/>
  <c r="AD2436" i="1"/>
  <c r="H2436" i="1"/>
  <c r="AD2428" i="1"/>
  <c r="H2428" i="1"/>
  <c r="AD2420" i="1"/>
  <c r="H2420" i="1"/>
  <c r="AD2412" i="1"/>
  <c r="H2412" i="1"/>
  <c r="AD2404" i="1"/>
  <c r="H2404" i="1"/>
  <c r="AD2396" i="1"/>
  <c r="H2396" i="1"/>
  <c r="H2388" i="1"/>
  <c r="AD2380" i="1"/>
  <c r="H2380" i="1"/>
  <c r="AD2372" i="1"/>
  <c r="H2372" i="1"/>
  <c r="AD2364" i="1"/>
  <c r="H2364" i="1"/>
  <c r="AD2356" i="1"/>
  <c r="H2356" i="1"/>
  <c r="AD2348" i="1"/>
  <c r="H2348" i="1"/>
  <c r="AD2340" i="1"/>
  <c r="H2340" i="1"/>
  <c r="AD2332" i="1"/>
  <c r="H2332" i="1"/>
  <c r="H2324" i="1"/>
  <c r="AD2316" i="1"/>
  <c r="H2316" i="1"/>
  <c r="AD2308" i="1"/>
  <c r="H2308" i="1"/>
  <c r="AD2300" i="1"/>
  <c r="H2300" i="1"/>
  <c r="AD2292" i="1"/>
  <c r="H2292" i="1"/>
  <c r="AD2284" i="1"/>
  <c r="H2284" i="1"/>
  <c r="AD2276" i="1"/>
  <c r="H2276" i="1"/>
  <c r="AD2268" i="1"/>
  <c r="H2268" i="1"/>
  <c r="H3038" i="1"/>
  <c r="AD3038" i="1"/>
  <c r="AD3062" i="1"/>
  <c r="AD2974" i="1"/>
  <c r="AD2894" i="1"/>
  <c r="AD3152" i="1"/>
  <c r="AD3104" i="1"/>
  <c r="AD3056" i="1"/>
  <c r="AD3014" i="1"/>
  <c r="AD2966" i="1"/>
  <c r="AD2926" i="1"/>
  <c r="AD2886" i="1"/>
  <c r="AD2798" i="1"/>
  <c r="AD2752" i="1"/>
  <c r="AD2680" i="1"/>
  <c r="AD2638" i="1"/>
  <c r="AD2600" i="1"/>
  <c r="AD2566" i="1"/>
  <c r="AD2382" i="1"/>
  <c r="AD2342" i="1"/>
  <c r="AD2270" i="1"/>
  <c r="AD3110" i="1"/>
  <c r="AD3150" i="1"/>
  <c r="AD3102" i="1"/>
  <c r="AD3054" i="1"/>
  <c r="AD3006" i="1"/>
  <c r="AD2960" i="1"/>
  <c r="AD2918" i="1"/>
  <c r="AD2880" i="1"/>
  <c r="AD2838" i="1"/>
  <c r="AD2790" i="1"/>
  <c r="AD2750" i="1"/>
  <c r="AD2712" i="1"/>
  <c r="AD2678" i="1"/>
  <c r="AD2630" i="1"/>
  <c r="AD2598" i="1"/>
  <c r="AD2560" i="1"/>
  <c r="AD2454" i="1"/>
  <c r="AD2414" i="1"/>
  <c r="AD2374" i="1"/>
  <c r="AD2230" i="1"/>
  <c r="AD2190" i="1"/>
  <c r="AD1926" i="1"/>
  <c r="AD3185" i="1"/>
  <c r="H3185" i="1"/>
  <c r="AD3177" i="1"/>
  <c r="H3177" i="1"/>
  <c r="AD3169" i="1"/>
  <c r="H3169" i="1"/>
  <c r="AD3161" i="1"/>
  <c r="H3161" i="1"/>
  <c r="AD3153" i="1"/>
  <c r="H3153" i="1"/>
  <c r="AD3145" i="1"/>
  <c r="H3145" i="1"/>
  <c r="AD3137" i="1"/>
  <c r="H3137" i="1"/>
  <c r="H3129" i="1"/>
  <c r="AD3121" i="1"/>
  <c r="H3121" i="1"/>
  <c r="AD3113" i="1"/>
  <c r="H3113" i="1"/>
  <c r="AD3105" i="1"/>
  <c r="H3105" i="1"/>
  <c r="AD3097" i="1"/>
  <c r="H3097" i="1"/>
  <c r="AD3089" i="1"/>
  <c r="H3089" i="1"/>
  <c r="AD3081" i="1"/>
  <c r="H3081" i="1"/>
  <c r="AD3073" i="1"/>
  <c r="H3073" i="1"/>
  <c r="H3065" i="1"/>
  <c r="AD3057" i="1"/>
  <c r="H3057" i="1"/>
  <c r="AD3049" i="1"/>
  <c r="H3049" i="1"/>
  <c r="AD3041" i="1"/>
  <c r="H3041" i="1"/>
  <c r="AD3033" i="1"/>
  <c r="H3033" i="1"/>
  <c r="AD3025" i="1"/>
  <c r="H3025" i="1"/>
  <c r="AD3017" i="1"/>
  <c r="H3017" i="1"/>
  <c r="AD3009" i="1"/>
  <c r="H3009" i="1"/>
  <c r="AD3001" i="1"/>
  <c r="H3001" i="1"/>
  <c r="AD2993" i="1"/>
  <c r="H2993" i="1"/>
  <c r="AD2985" i="1"/>
  <c r="H2985" i="1"/>
  <c r="H2977" i="1"/>
  <c r="AD2969" i="1"/>
  <c r="H2969" i="1"/>
  <c r="AD2961" i="1"/>
  <c r="H2961" i="1"/>
  <c r="AD2953" i="1"/>
  <c r="H2953" i="1"/>
  <c r="AD2945" i="1"/>
  <c r="H2945" i="1"/>
  <c r="AD2937" i="1"/>
  <c r="H2937" i="1"/>
  <c r="AD2929" i="1"/>
  <c r="H2929" i="1"/>
  <c r="AD2921" i="1"/>
  <c r="H2921" i="1"/>
  <c r="H2913" i="1"/>
  <c r="AD2905" i="1"/>
  <c r="H2905" i="1"/>
  <c r="AD2897" i="1"/>
  <c r="H2897" i="1"/>
  <c r="AD2889" i="1"/>
  <c r="H2889" i="1"/>
  <c r="AD2881" i="1"/>
  <c r="H2881" i="1"/>
  <c r="AD2873" i="1"/>
  <c r="H2873" i="1"/>
  <c r="AD2865" i="1"/>
  <c r="H2865" i="1"/>
  <c r="AD2857" i="1"/>
  <c r="H2857" i="1"/>
  <c r="H2849" i="1"/>
  <c r="AD2841" i="1"/>
  <c r="H2841" i="1"/>
  <c r="AD2833" i="1"/>
  <c r="H2833" i="1"/>
  <c r="AD2825" i="1"/>
  <c r="H2825" i="1"/>
  <c r="AD2817" i="1"/>
  <c r="H2817" i="1"/>
  <c r="AD2809" i="1"/>
  <c r="H2809" i="1"/>
  <c r="AD2801" i="1"/>
  <c r="H2801" i="1"/>
  <c r="AD2793" i="1"/>
  <c r="H2793" i="1"/>
  <c r="H2785" i="1"/>
  <c r="AD2777" i="1"/>
  <c r="H2777" i="1"/>
  <c r="AD2769" i="1"/>
  <c r="H2769" i="1"/>
  <c r="AD2761" i="1"/>
  <c r="H2761" i="1"/>
  <c r="AD2753" i="1"/>
  <c r="H2753" i="1"/>
  <c r="AD2745" i="1"/>
  <c r="H2745" i="1"/>
  <c r="AD2737" i="1"/>
  <c r="H2737" i="1"/>
  <c r="AD2729" i="1"/>
  <c r="H2729" i="1"/>
  <c r="H2721" i="1"/>
  <c r="AD2713" i="1"/>
  <c r="H2713" i="1"/>
  <c r="AD2705" i="1"/>
  <c r="H2705" i="1"/>
  <c r="AD2697" i="1"/>
  <c r="H2697" i="1"/>
  <c r="AD2689" i="1"/>
  <c r="H2689" i="1"/>
  <c r="AD2681" i="1"/>
  <c r="H2681" i="1"/>
  <c r="AD2673" i="1"/>
  <c r="H2673" i="1"/>
  <c r="AD2665" i="1"/>
  <c r="H2665" i="1"/>
  <c r="H2657" i="1"/>
  <c r="AD2649" i="1"/>
  <c r="H2649" i="1"/>
  <c r="AD2641" i="1"/>
  <c r="H2641" i="1"/>
  <c r="AD2633" i="1"/>
  <c r="H2633" i="1"/>
  <c r="AD2625" i="1"/>
  <c r="H2625" i="1"/>
  <c r="AD2617" i="1"/>
  <c r="H2617" i="1"/>
  <c r="AD2120" i="1"/>
  <c r="H2120" i="1"/>
  <c r="AD2064" i="1"/>
  <c r="H2064" i="1"/>
  <c r="AD1952" i="1"/>
  <c r="H1952" i="1"/>
  <c r="H1928" i="1"/>
  <c r="AD1872" i="1"/>
  <c r="H1872" i="1"/>
  <c r="AD1816" i="1"/>
  <c r="H1816" i="1"/>
  <c r="AD1784" i="1"/>
  <c r="H1784" i="1"/>
  <c r="AD1760" i="1"/>
  <c r="H1760" i="1"/>
  <c r="AD1704" i="1"/>
  <c r="H1704" i="1"/>
  <c r="H1672" i="1"/>
  <c r="AD1640" i="1"/>
  <c r="H1640" i="1"/>
  <c r="H1608" i="1"/>
  <c r="AD1584" i="1"/>
  <c r="H1584" i="1"/>
  <c r="AD1528" i="1"/>
  <c r="H1528" i="1"/>
  <c r="AD1424" i="1"/>
  <c r="H1424" i="1"/>
  <c r="AD1344" i="1"/>
  <c r="H1344" i="1"/>
  <c r="AD1288" i="1"/>
  <c r="H1288" i="1"/>
  <c r="AD1240" i="1"/>
  <c r="H1240" i="1"/>
  <c r="AD1208" i="1"/>
  <c r="H1208" i="1"/>
  <c r="AD2408" i="1"/>
  <c r="AD2376" i="1"/>
  <c r="AD2344" i="1"/>
  <c r="AD2312" i="1"/>
  <c r="AD2280" i="1"/>
  <c r="AD2248" i="1"/>
  <c r="AD1958" i="1"/>
  <c r="AD1918" i="1"/>
  <c r="AD1814" i="1"/>
  <c r="AD1742" i="1"/>
  <c r="AD1710" i="1"/>
  <c r="AD3183" i="1"/>
  <c r="H3183" i="1"/>
  <c r="AD3175" i="1"/>
  <c r="H3175" i="1"/>
  <c r="AD3167" i="1"/>
  <c r="H3167" i="1"/>
  <c r="AD3159" i="1"/>
  <c r="H3159" i="1"/>
  <c r="AD3151" i="1"/>
  <c r="H3151" i="1"/>
  <c r="AD3143" i="1"/>
  <c r="H3143" i="1"/>
  <c r="AD3135" i="1"/>
  <c r="H3135" i="1"/>
  <c r="H3127" i="1"/>
  <c r="AD3119" i="1"/>
  <c r="H3119" i="1"/>
  <c r="AD3111" i="1"/>
  <c r="H3111" i="1"/>
  <c r="AD3103" i="1"/>
  <c r="H3103" i="1"/>
  <c r="AD3095" i="1"/>
  <c r="H3095" i="1"/>
  <c r="AD3087" i="1"/>
  <c r="H3087" i="1"/>
  <c r="AD3079" i="1"/>
  <c r="H3079" i="1"/>
  <c r="AD3071" i="1"/>
  <c r="H3071" i="1"/>
  <c r="H3063" i="1"/>
  <c r="AD3055" i="1"/>
  <c r="H3055" i="1"/>
  <c r="AD3047" i="1"/>
  <c r="H3047" i="1"/>
  <c r="AD3181" i="1"/>
  <c r="H3181" i="1"/>
  <c r="AD3173" i="1"/>
  <c r="H3173" i="1"/>
  <c r="AD3165" i="1"/>
  <c r="H3165" i="1"/>
  <c r="AD3157" i="1"/>
  <c r="H3157" i="1"/>
  <c r="AD3149" i="1"/>
  <c r="H3149" i="1"/>
  <c r="AD3141" i="1"/>
  <c r="H3141" i="1"/>
  <c r="AD3133" i="1"/>
  <c r="H3133" i="1"/>
  <c r="H3125" i="1"/>
  <c r="AD3117" i="1"/>
  <c r="H3117" i="1"/>
  <c r="AD3109" i="1"/>
  <c r="H3109" i="1"/>
  <c r="AD3101" i="1"/>
  <c r="H3101" i="1"/>
  <c r="AD3093" i="1"/>
  <c r="H3093" i="1"/>
  <c r="AD3085" i="1"/>
  <c r="H3085" i="1"/>
  <c r="AD3077" i="1"/>
  <c r="H3077" i="1"/>
  <c r="AD3069" i="1"/>
  <c r="H3069" i="1"/>
  <c r="H3061" i="1"/>
  <c r="AD3053" i="1"/>
  <c r="H3053" i="1"/>
  <c r="AD3045" i="1"/>
  <c r="H3045" i="1"/>
  <c r="AD3037" i="1"/>
  <c r="H3037" i="1"/>
  <c r="AD3029" i="1"/>
  <c r="H3029" i="1"/>
  <c r="AD3021" i="1"/>
  <c r="H3021" i="1"/>
  <c r="AD3013" i="1"/>
  <c r="H3013" i="1"/>
  <c r="AD3005" i="1"/>
  <c r="H3005" i="1"/>
  <c r="AD2997" i="1"/>
  <c r="H2997" i="1"/>
  <c r="AD2989" i="1"/>
  <c r="H2989" i="1"/>
  <c r="AD2981" i="1"/>
  <c r="H2981" i="1"/>
  <c r="AD2973" i="1"/>
  <c r="H2973" i="1"/>
  <c r="AD2965" i="1"/>
  <c r="H2965" i="1"/>
  <c r="H2957" i="1"/>
  <c r="AD2949" i="1"/>
  <c r="H2949" i="1"/>
  <c r="AD2941" i="1"/>
  <c r="H2941" i="1"/>
  <c r="AD2933" i="1"/>
  <c r="H2933" i="1"/>
  <c r="AD2925" i="1"/>
  <c r="H2925" i="1"/>
  <c r="AD2917" i="1"/>
  <c r="H2917" i="1"/>
  <c r="AD2909" i="1"/>
  <c r="H2909" i="1"/>
  <c r="AD2901" i="1"/>
  <c r="H2901" i="1"/>
  <c r="H2893" i="1"/>
  <c r="AD2885" i="1"/>
  <c r="H2885" i="1"/>
  <c r="AD2877" i="1"/>
  <c r="H2877" i="1"/>
  <c r="AD2869" i="1"/>
  <c r="H2869" i="1"/>
  <c r="AD2861" i="1"/>
  <c r="H2861" i="1"/>
  <c r="AD2853" i="1"/>
  <c r="H2853" i="1"/>
  <c r="AD2845" i="1"/>
  <c r="H2845" i="1"/>
  <c r="AD2837" i="1"/>
  <c r="H2837" i="1"/>
  <c r="H2829" i="1"/>
  <c r="AD2821" i="1"/>
  <c r="H2821" i="1"/>
  <c r="AD2813" i="1"/>
  <c r="H2813" i="1"/>
  <c r="AD2805" i="1"/>
  <c r="H2805" i="1"/>
  <c r="AD2797" i="1"/>
  <c r="H2797" i="1"/>
  <c r="AD2789" i="1"/>
  <c r="H2789" i="1"/>
  <c r="AD2781" i="1"/>
  <c r="H2781" i="1"/>
  <c r="AD2773" i="1"/>
  <c r="H2773" i="1"/>
  <c r="H2765" i="1"/>
  <c r="AD2757" i="1"/>
  <c r="H2757" i="1"/>
  <c r="AD2749" i="1"/>
  <c r="H2749" i="1"/>
  <c r="AD2741" i="1"/>
  <c r="H2741" i="1"/>
  <c r="AD2733" i="1"/>
  <c r="H2733" i="1"/>
  <c r="AD2725" i="1"/>
  <c r="H2725" i="1"/>
  <c r="AD2717" i="1"/>
  <c r="H2717" i="1"/>
  <c r="AD2709" i="1"/>
  <c r="H2709" i="1"/>
  <c r="H2701" i="1"/>
  <c r="AD2693" i="1"/>
  <c r="H2693" i="1"/>
  <c r="AD2685" i="1"/>
  <c r="H2685" i="1"/>
  <c r="AD2677" i="1"/>
  <c r="H2677" i="1"/>
  <c r="AD2669" i="1"/>
  <c r="H2669" i="1"/>
  <c r="AD2661" i="1"/>
  <c r="H2661" i="1"/>
  <c r="AD2653" i="1"/>
  <c r="H2653" i="1"/>
  <c r="AD2645" i="1"/>
  <c r="H2645" i="1"/>
  <c r="H2637" i="1"/>
  <c r="AD2629" i="1"/>
  <c r="H2629" i="1"/>
  <c r="AD2621" i="1"/>
  <c r="H2621" i="1"/>
  <c r="AD2613" i="1"/>
  <c r="H2613" i="1"/>
  <c r="AD2605" i="1"/>
  <c r="H2605" i="1"/>
  <c r="AD2597" i="1"/>
  <c r="H2597" i="1"/>
  <c r="AD2589" i="1"/>
  <c r="H2589" i="1"/>
  <c r="AD2581" i="1"/>
  <c r="H2581" i="1"/>
  <c r="H2573" i="1"/>
  <c r="AD2565" i="1"/>
  <c r="H2565" i="1"/>
  <c r="AD2557" i="1"/>
  <c r="H2557" i="1"/>
  <c r="AD2549" i="1"/>
  <c r="H2549" i="1"/>
  <c r="AD2541" i="1"/>
  <c r="H2541" i="1"/>
  <c r="AD2533" i="1"/>
  <c r="H2533" i="1"/>
  <c r="AD2525" i="1"/>
  <c r="H2525" i="1"/>
  <c r="AD2517" i="1"/>
  <c r="H2517" i="1"/>
  <c r="H2509" i="1"/>
  <c r="AD2501" i="1"/>
  <c r="H2501" i="1"/>
  <c r="AD2493" i="1"/>
  <c r="H2493" i="1"/>
  <c r="AD2485" i="1"/>
  <c r="H2485" i="1"/>
  <c r="AD2477" i="1"/>
  <c r="H2477" i="1"/>
  <c r="H2469" i="1"/>
  <c r="AD2461" i="1"/>
  <c r="H2461" i="1"/>
  <c r="AD2453" i="1"/>
  <c r="H2453" i="1"/>
  <c r="AD2445" i="1"/>
  <c r="H2445" i="1"/>
  <c r="AD2437" i="1"/>
  <c r="H2437" i="1"/>
  <c r="AD2429" i="1"/>
  <c r="H2429" i="1"/>
  <c r="AD2421" i="1"/>
  <c r="H2421" i="1"/>
  <c r="AD2413" i="1"/>
  <c r="H2413" i="1"/>
  <c r="H2405" i="1"/>
  <c r="AD2397" i="1"/>
  <c r="H2397" i="1"/>
  <c r="AD2389" i="1"/>
  <c r="H2389" i="1"/>
  <c r="AD2381" i="1"/>
  <c r="H2381" i="1"/>
  <c r="AD2373" i="1"/>
  <c r="H2373" i="1"/>
  <c r="AD2365" i="1"/>
  <c r="H2365" i="1"/>
  <c r="AD2357" i="1"/>
  <c r="H2357" i="1"/>
  <c r="AD2349" i="1"/>
  <c r="H2349" i="1"/>
  <c r="H2341" i="1"/>
  <c r="AD2333" i="1"/>
  <c r="H2333" i="1"/>
  <c r="AD2325" i="1"/>
  <c r="H2325" i="1"/>
  <c r="AD2317" i="1"/>
  <c r="H2317" i="1"/>
  <c r="AD2309" i="1"/>
  <c r="H2309" i="1"/>
  <c r="AD2301" i="1"/>
  <c r="H2301" i="1"/>
  <c r="AD2293" i="1"/>
  <c r="H2293" i="1"/>
  <c r="AD2285" i="1"/>
  <c r="H2285" i="1"/>
  <c r="H2277" i="1"/>
  <c r="AD2269" i="1"/>
  <c r="H2269" i="1"/>
  <c r="AD2261" i="1"/>
  <c r="H2261" i="1"/>
  <c r="AD2253" i="1"/>
  <c r="H2253" i="1"/>
  <c r="AD2245" i="1"/>
  <c r="H2245" i="1"/>
  <c r="AD2237" i="1"/>
  <c r="H2237" i="1"/>
  <c r="AD2229" i="1"/>
  <c r="H2229" i="1"/>
  <c r="AD2221" i="1"/>
  <c r="H2221" i="1"/>
  <c r="H2213" i="1"/>
  <c r="AD2205" i="1"/>
  <c r="H2205" i="1"/>
  <c r="AD2197" i="1"/>
  <c r="H2197" i="1"/>
  <c r="AD2189" i="1"/>
  <c r="H2189" i="1"/>
  <c r="AD2181" i="1"/>
  <c r="H2181" i="1"/>
  <c r="AD2173" i="1"/>
  <c r="H2173" i="1"/>
  <c r="AD2165" i="1"/>
  <c r="H2165" i="1"/>
  <c r="AD2157" i="1"/>
  <c r="H2157" i="1"/>
  <c r="H2149" i="1"/>
  <c r="AD2141" i="1"/>
  <c r="H2141" i="1"/>
  <c r="AD2133" i="1"/>
  <c r="H2133" i="1"/>
  <c r="AD2125" i="1"/>
  <c r="H2125" i="1"/>
  <c r="AD2117" i="1"/>
  <c r="H2117" i="1"/>
  <c r="AD2109" i="1"/>
  <c r="H2109" i="1"/>
  <c r="AD2101" i="1"/>
  <c r="H2101" i="1"/>
  <c r="AD2093" i="1"/>
  <c r="H2093" i="1"/>
  <c r="H2085" i="1"/>
  <c r="AD2077" i="1"/>
  <c r="H2077" i="1"/>
  <c r="AD2069" i="1"/>
  <c r="H2069" i="1"/>
  <c r="AD2061" i="1"/>
  <c r="H2061" i="1"/>
  <c r="AD2053" i="1"/>
  <c r="H2053" i="1"/>
  <c r="AD2045" i="1"/>
  <c r="H2045" i="1"/>
  <c r="AD2037" i="1"/>
  <c r="H2037" i="1"/>
  <c r="AD2029" i="1"/>
  <c r="H2029" i="1"/>
  <c r="H2021" i="1"/>
  <c r="AD2013" i="1"/>
  <c r="H2013" i="1"/>
  <c r="AD2005" i="1"/>
  <c r="H2005" i="1"/>
  <c r="AD1997" i="1"/>
  <c r="H1997" i="1"/>
  <c r="AD1989" i="1"/>
  <c r="H1989" i="1"/>
  <c r="AD1981" i="1"/>
  <c r="H1981" i="1"/>
  <c r="AD1973" i="1"/>
  <c r="H1973" i="1"/>
  <c r="AD1965" i="1"/>
  <c r="H1965" i="1"/>
  <c r="AD1957" i="1"/>
  <c r="H1957" i="1"/>
  <c r="AD1949" i="1"/>
  <c r="H1949" i="1"/>
  <c r="AD1941" i="1"/>
  <c r="H1941" i="1"/>
  <c r="AD1933" i="1"/>
  <c r="H1933" i="1"/>
  <c r="AD1925" i="1"/>
  <c r="H1925" i="1"/>
  <c r="AD1917" i="1"/>
  <c r="H1917" i="1"/>
  <c r="H1909" i="1"/>
  <c r="AD1901" i="1"/>
  <c r="H1901" i="1"/>
  <c r="AD1893" i="1"/>
  <c r="H1893" i="1"/>
  <c r="AD1885" i="1"/>
  <c r="H1885" i="1"/>
  <c r="AD1877" i="1"/>
  <c r="H1877" i="1"/>
  <c r="AD1869" i="1"/>
  <c r="H1869" i="1"/>
  <c r="AD1861" i="1"/>
  <c r="H1861" i="1"/>
  <c r="AD1853" i="1"/>
  <c r="H1853" i="1"/>
  <c r="H1845" i="1"/>
  <c r="AD1837" i="1"/>
  <c r="H1837" i="1"/>
  <c r="AD1829" i="1"/>
  <c r="H1829" i="1"/>
  <c r="AD1821" i="1"/>
  <c r="H1821" i="1"/>
  <c r="AD1813" i="1"/>
  <c r="H1813" i="1"/>
  <c r="AD1805" i="1"/>
  <c r="H1805" i="1"/>
  <c r="AD1797" i="1"/>
  <c r="H1797" i="1"/>
  <c r="AD1789" i="1"/>
  <c r="H1789" i="1"/>
  <c r="H1781" i="1"/>
  <c r="AD1773" i="1"/>
  <c r="H1773" i="1"/>
  <c r="AD1765" i="1"/>
  <c r="H1765" i="1"/>
  <c r="AD1757" i="1"/>
  <c r="H1757" i="1"/>
  <c r="AD1749" i="1"/>
  <c r="H1749" i="1"/>
  <c r="AD1741" i="1"/>
  <c r="H1741" i="1"/>
  <c r="AD1733" i="1"/>
  <c r="H1733" i="1"/>
  <c r="AD1725" i="1"/>
  <c r="H1725" i="1"/>
  <c r="H1717" i="1"/>
  <c r="AD1709" i="1"/>
  <c r="H1709" i="1"/>
  <c r="AD1701" i="1"/>
  <c r="H1701" i="1"/>
  <c r="AD1693" i="1"/>
  <c r="H1693" i="1"/>
  <c r="AD1685" i="1"/>
  <c r="H1685" i="1"/>
  <c r="AD1677" i="1"/>
  <c r="H1677" i="1"/>
  <c r="AD1669" i="1"/>
  <c r="H1669" i="1"/>
  <c r="AD1661" i="1"/>
  <c r="H1661" i="1"/>
  <c r="H1653" i="1"/>
  <c r="AD1645" i="1"/>
  <c r="H1645" i="1"/>
  <c r="AD1637" i="1"/>
  <c r="H1637" i="1"/>
  <c r="AD1629" i="1"/>
  <c r="H1629" i="1"/>
  <c r="AD1621" i="1"/>
  <c r="H1621" i="1"/>
  <c r="AD1613" i="1"/>
  <c r="H1613" i="1"/>
  <c r="AD1605" i="1"/>
  <c r="H1605" i="1"/>
  <c r="AD1597" i="1"/>
  <c r="H1597" i="1"/>
  <c r="H1589" i="1"/>
  <c r="AD1581" i="1"/>
  <c r="H1581" i="1"/>
  <c r="AD1573" i="1"/>
  <c r="H1573" i="1"/>
  <c r="AD1565" i="1"/>
  <c r="H1565" i="1"/>
  <c r="AD1557" i="1"/>
  <c r="H1557" i="1"/>
  <c r="AD1549" i="1"/>
  <c r="H1549" i="1"/>
  <c r="AD1541" i="1"/>
  <c r="H1541" i="1"/>
  <c r="AD1533" i="1"/>
  <c r="H1533" i="1"/>
  <c r="H1525" i="1"/>
  <c r="AD1517" i="1"/>
  <c r="H1517" i="1"/>
  <c r="AD1509" i="1"/>
  <c r="H1509" i="1"/>
  <c r="AD1501" i="1"/>
  <c r="H1501" i="1"/>
  <c r="AD1493" i="1"/>
  <c r="H1493" i="1"/>
  <c r="AD1485" i="1"/>
  <c r="H1485" i="1"/>
  <c r="AD1477" i="1"/>
  <c r="H1477" i="1"/>
  <c r="AD1469" i="1"/>
  <c r="H1469" i="1"/>
  <c r="AD1461" i="1"/>
  <c r="H1461" i="1"/>
  <c r="AD1453" i="1"/>
  <c r="H1453" i="1"/>
  <c r="H1445" i="1"/>
  <c r="AD1437" i="1"/>
  <c r="H1437" i="1"/>
  <c r="AD1429" i="1"/>
  <c r="H1429" i="1"/>
  <c r="AD1421" i="1"/>
  <c r="H1421" i="1"/>
  <c r="AD1413" i="1"/>
  <c r="H1413" i="1"/>
  <c r="AD1405" i="1"/>
  <c r="H1405" i="1"/>
  <c r="AD1397" i="1"/>
  <c r="H1397" i="1"/>
  <c r="AD1389" i="1"/>
  <c r="H1389" i="1"/>
  <c r="H1381" i="1"/>
  <c r="AD1373" i="1"/>
  <c r="H1373" i="1"/>
  <c r="AD1365" i="1"/>
  <c r="H1365" i="1"/>
  <c r="AD1357" i="1"/>
  <c r="H1357" i="1"/>
  <c r="AD1349" i="1"/>
  <c r="H1349" i="1"/>
  <c r="AD1341" i="1"/>
  <c r="H1341" i="1"/>
  <c r="AD1333" i="1"/>
  <c r="H1333" i="1"/>
  <c r="AD1325" i="1"/>
  <c r="H1325" i="1"/>
  <c r="H1317" i="1"/>
  <c r="AD1309" i="1"/>
  <c r="H1309" i="1"/>
  <c r="AD1301" i="1"/>
  <c r="H1301" i="1"/>
  <c r="AD1293" i="1"/>
  <c r="H1293" i="1"/>
  <c r="AD1285" i="1"/>
  <c r="H1285" i="1"/>
  <c r="AD1277" i="1"/>
  <c r="H1277" i="1"/>
  <c r="AD1269" i="1"/>
  <c r="H1269" i="1"/>
  <c r="AD1261" i="1"/>
  <c r="H1261" i="1"/>
  <c r="H1253" i="1"/>
  <c r="AD1245" i="1"/>
  <c r="H1245" i="1"/>
  <c r="H2260" i="1"/>
  <c r="AD2252" i="1"/>
  <c r="H2252" i="1"/>
  <c r="AD2244" i="1"/>
  <c r="H2244" i="1"/>
  <c r="AD2236" i="1"/>
  <c r="H2236" i="1"/>
  <c r="AD2228" i="1"/>
  <c r="H2228" i="1"/>
  <c r="AD2220" i="1"/>
  <c r="H2220" i="1"/>
  <c r="AD2212" i="1"/>
  <c r="H2212" i="1"/>
  <c r="AD2204" i="1"/>
  <c r="H2204" i="1"/>
  <c r="H2196" i="1"/>
  <c r="AD2188" i="1"/>
  <c r="H2188" i="1"/>
  <c r="AD2180" i="1"/>
  <c r="H2180" i="1"/>
  <c r="AD2172" i="1"/>
  <c r="H2172" i="1"/>
  <c r="AD2164" i="1"/>
  <c r="H2164" i="1"/>
  <c r="AD2156" i="1"/>
  <c r="H2156" i="1"/>
  <c r="AD2148" i="1"/>
  <c r="H2148" i="1"/>
  <c r="AD2140" i="1"/>
  <c r="H2140" i="1"/>
  <c r="H2132" i="1"/>
  <c r="AD2124" i="1"/>
  <c r="H2124" i="1"/>
  <c r="AD2116" i="1"/>
  <c r="H2116" i="1"/>
  <c r="AD2100" i="1"/>
  <c r="H2100" i="1"/>
  <c r="AD2092" i="1"/>
  <c r="H2092" i="1"/>
  <c r="AD2084" i="1"/>
  <c r="H2084" i="1"/>
  <c r="AD2076" i="1"/>
  <c r="H2076" i="1"/>
  <c r="AD2068" i="1"/>
  <c r="H2068" i="1"/>
  <c r="AD2060" i="1"/>
  <c r="H2060" i="1"/>
  <c r="AD2052" i="1"/>
  <c r="H2052" i="1"/>
  <c r="AD2044" i="1"/>
  <c r="H2044" i="1"/>
  <c r="AD2036" i="1"/>
  <c r="H2036" i="1"/>
  <c r="AD2028" i="1"/>
  <c r="H2028" i="1"/>
  <c r="AD2020" i="1"/>
  <c r="H2020" i="1"/>
  <c r="AD2012" i="1"/>
  <c r="H2012" i="1"/>
  <c r="AD2004" i="1"/>
  <c r="H2004" i="1"/>
  <c r="AD1996" i="1"/>
  <c r="H1996" i="1"/>
  <c r="AD1988" i="1"/>
  <c r="H1988" i="1"/>
  <c r="H1980" i="1"/>
  <c r="AD1972" i="1"/>
  <c r="H1972" i="1"/>
  <c r="AD1964" i="1"/>
  <c r="H1964" i="1"/>
  <c r="AD1956" i="1"/>
  <c r="H1956" i="1"/>
  <c r="AD1948" i="1"/>
  <c r="H1948" i="1"/>
  <c r="AD1940" i="1"/>
  <c r="H1940" i="1"/>
  <c r="AD1932" i="1"/>
  <c r="H1932" i="1"/>
  <c r="AD1924" i="1"/>
  <c r="H1924" i="1"/>
  <c r="AD1916" i="1"/>
  <c r="H1916" i="1"/>
  <c r="AD1908" i="1"/>
  <c r="H1908" i="1"/>
  <c r="AD1900" i="1"/>
  <c r="H1900" i="1"/>
  <c r="AD1892" i="1"/>
  <c r="H1892" i="1"/>
  <c r="AD1884" i="1"/>
  <c r="H1884" i="1"/>
  <c r="AD1876" i="1"/>
  <c r="H1876" i="1"/>
  <c r="AD1868" i="1"/>
  <c r="H1868" i="1"/>
  <c r="AD1860" i="1"/>
  <c r="H1860" i="1"/>
  <c r="AD1852" i="1"/>
  <c r="H1852" i="1"/>
  <c r="AD1844" i="1"/>
  <c r="H1844" i="1"/>
  <c r="AD1836" i="1"/>
  <c r="H1836" i="1"/>
  <c r="AD1828" i="1"/>
  <c r="H1828" i="1"/>
  <c r="AD1820" i="1"/>
  <c r="H1820" i="1"/>
  <c r="AD1812" i="1"/>
  <c r="H1812" i="1"/>
  <c r="AD1804" i="1"/>
  <c r="H1804" i="1"/>
  <c r="AD1796" i="1"/>
  <c r="H1796" i="1"/>
  <c r="AD1788" i="1"/>
  <c r="H1788" i="1"/>
  <c r="AD1780" i="1"/>
  <c r="H1780" i="1"/>
  <c r="AD1772" i="1"/>
  <c r="H1772" i="1"/>
  <c r="AD1764" i="1"/>
  <c r="H1764" i="1"/>
  <c r="AD1756" i="1"/>
  <c r="H1756" i="1"/>
  <c r="AD1748" i="1"/>
  <c r="H1748" i="1"/>
  <c r="AD1740" i="1"/>
  <c r="H1740" i="1"/>
  <c r="AD1732" i="1"/>
  <c r="H1732" i="1"/>
  <c r="AD1724" i="1"/>
  <c r="H1724" i="1"/>
  <c r="AD1716" i="1"/>
  <c r="H1716" i="1"/>
  <c r="AD1708" i="1"/>
  <c r="H1708" i="1"/>
  <c r="AD1700" i="1"/>
  <c r="H1700" i="1"/>
  <c r="AD1692" i="1"/>
  <c r="H1692" i="1"/>
  <c r="AD1684" i="1"/>
  <c r="H1684" i="1"/>
  <c r="AD1676" i="1"/>
  <c r="H1676" i="1"/>
  <c r="AD1668" i="1"/>
  <c r="H1668" i="1"/>
  <c r="AD1660" i="1"/>
  <c r="H1660" i="1"/>
  <c r="AD1652" i="1"/>
  <c r="H1652" i="1"/>
  <c r="AD1644" i="1"/>
  <c r="H1644" i="1"/>
  <c r="AD1636" i="1"/>
  <c r="H1636" i="1"/>
  <c r="AD1628" i="1"/>
  <c r="H1628" i="1"/>
  <c r="AD1620" i="1"/>
  <c r="H1620" i="1"/>
  <c r="AD1612" i="1"/>
  <c r="H1612" i="1"/>
  <c r="AD1604" i="1"/>
  <c r="H1604" i="1"/>
  <c r="AD1596" i="1"/>
  <c r="H1596" i="1"/>
  <c r="AD1580" i="1"/>
  <c r="H1580" i="1"/>
  <c r="AD1572" i="1"/>
  <c r="H1572" i="1"/>
  <c r="AD1564" i="1"/>
  <c r="H1564" i="1"/>
  <c r="H1556" i="1"/>
  <c r="AD1548" i="1"/>
  <c r="H1548" i="1"/>
  <c r="AD1540" i="1"/>
  <c r="H1540" i="1"/>
  <c r="AD1532" i="1"/>
  <c r="H1532" i="1"/>
  <c r="AD1524" i="1"/>
  <c r="H1524" i="1"/>
  <c r="AD1516" i="1"/>
  <c r="H1516" i="1"/>
  <c r="AD1508" i="1"/>
  <c r="H1508" i="1"/>
  <c r="AD1500" i="1"/>
  <c r="H1500" i="1"/>
  <c r="H1492" i="1"/>
  <c r="AD1484" i="1"/>
  <c r="H1484" i="1"/>
  <c r="AD1476" i="1"/>
  <c r="H1476" i="1"/>
  <c r="AD1468" i="1"/>
  <c r="H1468" i="1"/>
  <c r="AD1460" i="1"/>
  <c r="H1460" i="1"/>
  <c r="AD1452" i="1"/>
  <c r="H1452" i="1"/>
  <c r="AD1444" i="1"/>
  <c r="H1444" i="1"/>
  <c r="AD1436" i="1"/>
  <c r="H1436" i="1"/>
  <c r="H1428" i="1"/>
  <c r="AD1420" i="1"/>
  <c r="H1420" i="1"/>
  <c r="AD1412" i="1"/>
  <c r="H1412" i="1"/>
  <c r="AD1404" i="1"/>
  <c r="H1404" i="1"/>
  <c r="AD1396" i="1"/>
  <c r="H1396" i="1"/>
  <c r="AD1388" i="1"/>
  <c r="H1388" i="1"/>
  <c r="AD1380" i="1"/>
  <c r="H1380" i="1"/>
  <c r="AD1372" i="1"/>
  <c r="H1372" i="1"/>
  <c r="H1364" i="1"/>
  <c r="AD1356" i="1"/>
  <c r="H1356" i="1"/>
  <c r="AD1348" i="1"/>
  <c r="H1348" i="1"/>
  <c r="AD1340" i="1"/>
  <c r="H1340" i="1"/>
  <c r="AD1332" i="1"/>
  <c r="H1332" i="1"/>
  <c r="AD1324" i="1"/>
  <c r="H1324" i="1"/>
  <c r="AD1316" i="1"/>
  <c r="H1316" i="1"/>
  <c r="AD1308" i="1"/>
  <c r="H1308" i="1"/>
  <c r="H1300" i="1"/>
  <c r="AD1292" i="1"/>
  <c r="H1292" i="1"/>
  <c r="AD1284" i="1"/>
  <c r="H1284" i="1"/>
  <c r="AD1276" i="1"/>
  <c r="H1276" i="1"/>
  <c r="AD1268" i="1"/>
  <c r="H1268" i="1"/>
  <c r="AD1260" i="1"/>
  <c r="H1260" i="1"/>
  <c r="AD1252" i="1"/>
  <c r="H1252" i="1"/>
  <c r="AD1244" i="1"/>
  <c r="H1244" i="1"/>
  <c r="H1236" i="1"/>
  <c r="AD1228" i="1"/>
  <c r="H1228" i="1"/>
  <c r="AD1220" i="1"/>
  <c r="H1220" i="1"/>
  <c r="AD1212" i="1"/>
  <c r="H1212" i="1"/>
  <c r="AD1204" i="1"/>
  <c r="H1204" i="1"/>
  <c r="AD1196" i="1"/>
  <c r="H1196" i="1"/>
  <c r="AD1188" i="1"/>
  <c r="H1188" i="1"/>
  <c r="AD1180" i="1"/>
  <c r="H1180" i="1"/>
  <c r="H1172" i="1"/>
  <c r="AD1164" i="1"/>
  <c r="H1164" i="1"/>
  <c r="AD1156" i="1"/>
  <c r="H1156" i="1"/>
  <c r="AD1148" i="1"/>
  <c r="H1148" i="1"/>
  <c r="AD1140" i="1"/>
  <c r="H1140" i="1"/>
  <c r="AD1132" i="1"/>
  <c r="H1132" i="1"/>
  <c r="AD1124" i="1"/>
  <c r="H1124" i="1"/>
  <c r="AD1116" i="1"/>
  <c r="H1116" i="1"/>
  <c r="H1108" i="1"/>
  <c r="AD1100" i="1"/>
  <c r="H1100" i="1"/>
  <c r="AD1084" i="1"/>
  <c r="H1084" i="1"/>
  <c r="AD1076" i="1"/>
  <c r="H1076" i="1"/>
  <c r="AD1068" i="1"/>
  <c r="H1068" i="1"/>
  <c r="AD1060" i="1"/>
  <c r="H1060" i="1"/>
  <c r="AD1052" i="1"/>
  <c r="H1052" i="1"/>
  <c r="H1044" i="1"/>
  <c r="AD3179" i="1"/>
  <c r="H3179" i="1"/>
  <c r="AD3171" i="1"/>
  <c r="H3171" i="1"/>
  <c r="AD3163" i="1"/>
  <c r="H3163" i="1"/>
  <c r="AD3155" i="1"/>
  <c r="H3155" i="1"/>
  <c r="AD3147" i="1"/>
  <c r="H3147" i="1"/>
  <c r="AD3139" i="1"/>
  <c r="H3139" i="1"/>
  <c r="AD3131" i="1"/>
  <c r="H3131" i="1"/>
  <c r="AD3123" i="1"/>
  <c r="H3123" i="1"/>
  <c r="AD3115" i="1"/>
  <c r="H3115" i="1"/>
  <c r="AD3107" i="1"/>
  <c r="H3107" i="1"/>
  <c r="AD3099" i="1"/>
  <c r="H3099" i="1"/>
  <c r="AD3091" i="1"/>
  <c r="H3091" i="1"/>
  <c r="AD3083" i="1"/>
  <c r="H3083" i="1"/>
  <c r="AD3075" i="1"/>
  <c r="H3075" i="1"/>
  <c r="AD3067" i="1"/>
  <c r="H3067" i="1"/>
  <c r="AD3059" i="1"/>
  <c r="H3059" i="1"/>
  <c r="AD3051" i="1"/>
  <c r="H3051" i="1"/>
  <c r="AD3043" i="1"/>
  <c r="H3043" i="1"/>
  <c r="AD3035" i="1"/>
  <c r="H3035" i="1"/>
  <c r="AD3027" i="1"/>
  <c r="H3027" i="1"/>
  <c r="AD3019" i="1"/>
  <c r="H3019" i="1"/>
  <c r="AD3011" i="1"/>
  <c r="H3011" i="1"/>
  <c r="AD3003" i="1"/>
  <c r="H3003" i="1"/>
  <c r="AD2995" i="1"/>
  <c r="H2995" i="1"/>
  <c r="H2987" i="1"/>
  <c r="AD2979" i="1"/>
  <c r="H2979" i="1"/>
  <c r="H2971" i="1"/>
  <c r="AD2963" i="1"/>
  <c r="H2963" i="1"/>
  <c r="AD2955" i="1"/>
  <c r="H2955" i="1"/>
  <c r="AD2947" i="1"/>
  <c r="H2947" i="1"/>
  <c r="AD2939" i="1"/>
  <c r="H2939" i="1"/>
  <c r="AD2931" i="1"/>
  <c r="H2931" i="1"/>
  <c r="AD2923" i="1"/>
  <c r="H2923" i="1"/>
  <c r="AD2915" i="1"/>
  <c r="H2915" i="1"/>
  <c r="AD2907" i="1"/>
  <c r="H2907" i="1"/>
  <c r="AD2899" i="1"/>
  <c r="H2899" i="1"/>
  <c r="AD2891" i="1"/>
  <c r="H2891" i="1"/>
  <c r="AD2883" i="1"/>
  <c r="H2883" i="1"/>
  <c r="AD2875" i="1"/>
  <c r="H2875" i="1"/>
  <c r="AD2867" i="1"/>
  <c r="H2867" i="1"/>
  <c r="AD2859" i="1"/>
  <c r="H2859" i="1"/>
  <c r="AD2851" i="1"/>
  <c r="H2851" i="1"/>
  <c r="AD2843" i="1"/>
  <c r="H2843" i="1"/>
  <c r="AD2835" i="1"/>
  <c r="H2835" i="1"/>
  <c r="AD2827" i="1"/>
  <c r="H2827" i="1"/>
  <c r="AD2819" i="1"/>
  <c r="H2819" i="1"/>
  <c r="AD2811" i="1"/>
  <c r="H2811" i="1"/>
  <c r="AD2803" i="1"/>
  <c r="H2803" i="1"/>
  <c r="AD2795" i="1"/>
  <c r="H2795" i="1"/>
  <c r="AD2787" i="1"/>
  <c r="H2787" i="1"/>
  <c r="AD2779" i="1"/>
  <c r="H2779" i="1"/>
  <c r="AD2771" i="1"/>
  <c r="H2771" i="1"/>
  <c r="AD2763" i="1"/>
  <c r="H2763" i="1"/>
  <c r="AD2755" i="1"/>
  <c r="H2755" i="1"/>
  <c r="AD2747" i="1"/>
  <c r="H2747" i="1"/>
  <c r="AD2739" i="1"/>
  <c r="H2739" i="1"/>
  <c r="H2731" i="1"/>
  <c r="AD2723" i="1"/>
  <c r="H2723" i="1"/>
  <c r="H2715" i="1"/>
  <c r="AD2707" i="1"/>
  <c r="H2707" i="1"/>
  <c r="AD2699" i="1"/>
  <c r="H2699" i="1"/>
  <c r="AD2691" i="1"/>
  <c r="H2691" i="1"/>
  <c r="AD2683" i="1"/>
  <c r="H2683" i="1"/>
  <c r="AD2675" i="1"/>
  <c r="H2675" i="1"/>
  <c r="AD2667" i="1"/>
  <c r="H2667" i="1"/>
  <c r="AD2659" i="1"/>
  <c r="H2659" i="1"/>
  <c r="AD2651" i="1"/>
  <c r="H2651" i="1"/>
  <c r="AD2643" i="1"/>
  <c r="H2643" i="1"/>
  <c r="AD2635" i="1"/>
  <c r="H2635" i="1"/>
  <c r="AD2627" i="1"/>
  <c r="H2627" i="1"/>
  <c r="AD2619" i="1"/>
  <c r="H2619" i="1"/>
  <c r="AD2611" i="1"/>
  <c r="H2611" i="1"/>
  <c r="AD2603" i="1"/>
  <c r="H2603" i="1"/>
  <c r="AD2595" i="1"/>
  <c r="H2595" i="1"/>
  <c r="AD2587" i="1"/>
  <c r="H2587" i="1"/>
  <c r="AD2579" i="1"/>
  <c r="H2579" i="1"/>
  <c r="AD2571" i="1"/>
  <c r="H2571" i="1"/>
  <c r="AD2563" i="1"/>
  <c r="H2563" i="1"/>
  <c r="AD2555" i="1"/>
  <c r="H2555" i="1"/>
  <c r="AD2547" i="1"/>
  <c r="H2547" i="1"/>
  <c r="AD2539" i="1"/>
  <c r="H2539" i="1"/>
  <c r="AD2531" i="1"/>
  <c r="H2531" i="1"/>
  <c r="AD2523" i="1"/>
  <c r="H2523" i="1"/>
  <c r="AD2515" i="1"/>
  <c r="H2515" i="1"/>
  <c r="AD2507" i="1"/>
  <c r="H2507" i="1"/>
  <c r="AD2499" i="1"/>
  <c r="H2499" i="1"/>
  <c r="AD2491" i="1"/>
  <c r="H2491" i="1"/>
  <c r="AD2483" i="1"/>
  <c r="H2483" i="1"/>
  <c r="AD2475" i="1"/>
  <c r="H2475" i="1"/>
  <c r="AD2467" i="1"/>
  <c r="H2467" i="1"/>
  <c r="AD2459" i="1"/>
  <c r="H2459" i="1"/>
  <c r="AD2451" i="1"/>
  <c r="H2451" i="1"/>
  <c r="H2443" i="1"/>
  <c r="AD2435" i="1"/>
  <c r="H2435" i="1"/>
  <c r="AD2427" i="1"/>
  <c r="H2427" i="1"/>
  <c r="AD2419" i="1"/>
  <c r="H2419" i="1"/>
  <c r="AD2411" i="1"/>
  <c r="H2411" i="1"/>
  <c r="AD2403" i="1"/>
  <c r="H2403" i="1"/>
  <c r="AD2395" i="1"/>
  <c r="H2395" i="1"/>
  <c r="AD2387" i="1"/>
  <c r="H2387" i="1"/>
  <c r="H2379" i="1"/>
  <c r="AD2371" i="1"/>
  <c r="H2371" i="1"/>
  <c r="AD2363" i="1"/>
  <c r="H2363" i="1"/>
  <c r="AD2355" i="1"/>
  <c r="H2355" i="1"/>
  <c r="AD2347" i="1"/>
  <c r="H2347" i="1"/>
  <c r="AD2339" i="1"/>
  <c r="H2339" i="1"/>
  <c r="AD2331" i="1"/>
  <c r="H2331" i="1"/>
  <c r="AD2323" i="1"/>
  <c r="H2323" i="1"/>
  <c r="H2315" i="1"/>
  <c r="AD2307" i="1"/>
  <c r="H2307" i="1"/>
  <c r="AD2299" i="1"/>
  <c r="H2299" i="1"/>
  <c r="AD2291" i="1"/>
  <c r="H2291" i="1"/>
  <c r="AD2283" i="1"/>
  <c r="H2283" i="1"/>
  <c r="AD2275" i="1"/>
  <c r="H2275" i="1"/>
  <c r="AD2267" i="1"/>
  <c r="H2267" i="1"/>
  <c r="AD2259" i="1"/>
  <c r="H2259" i="1"/>
  <c r="H2251" i="1"/>
  <c r="AD2243" i="1"/>
  <c r="H2243" i="1"/>
  <c r="AD2235" i="1"/>
  <c r="H2235" i="1"/>
  <c r="AD2227" i="1"/>
  <c r="H2227" i="1"/>
  <c r="AD2219" i="1"/>
  <c r="H2219" i="1"/>
  <c r="AD2211" i="1"/>
  <c r="H2211" i="1"/>
  <c r="AD2203" i="1"/>
  <c r="H2203" i="1"/>
  <c r="AD2195" i="1"/>
  <c r="H2195" i="1"/>
  <c r="H2187" i="1"/>
  <c r="AD2179" i="1"/>
  <c r="H2179" i="1"/>
  <c r="AD2171" i="1"/>
  <c r="H2171" i="1"/>
  <c r="AD2163" i="1"/>
  <c r="H2163" i="1"/>
  <c r="AD2155" i="1"/>
  <c r="H2155" i="1"/>
  <c r="AD2147" i="1"/>
  <c r="H2147" i="1"/>
  <c r="AD2139" i="1"/>
  <c r="H2139" i="1"/>
  <c r="AD2131" i="1"/>
  <c r="H2131" i="1"/>
  <c r="H2123" i="1"/>
  <c r="AD2115" i="1"/>
  <c r="H2115" i="1"/>
  <c r="AD2107" i="1"/>
  <c r="H2107" i="1"/>
  <c r="AD2099" i="1"/>
  <c r="H2099" i="1"/>
  <c r="AD2091" i="1"/>
  <c r="H2091" i="1"/>
  <c r="AD2083" i="1"/>
  <c r="H2083" i="1"/>
  <c r="AD2075" i="1"/>
  <c r="H2075" i="1"/>
  <c r="AD2067" i="1"/>
  <c r="H2067" i="1"/>
  <c r="H2059" i="1"/>
  <c r="AD2051" i="1"/>
  <c r="H2051" i="1"/>
  <c r="AD2043" i="1"/>
  <c r="H2043" i="1"/>
  <c r="AD2035" i="1"/>
  <c r="H2035" i="1"/>
  <c r="AD2027" i="1"/>
  <c r="H2027" i="1"/>
  <c r="AD2019" i="1"/>
  <c r="H2019" i="1"/>
  <c r="AD2011" i="1"/>
  <c r="H2011" i="1"/>
  <c r="AD2003" i="1"/>
  <c r="H2003" i="1"/>
  <c r="H1995" i="1"/>
  <c r="AD1987" i="1"/>
  <c r="H1987" i="1"/>
  <c r="AD1979" i="1"/>
  <c r="H1979" i="1"/>
  <c r="AD1971" i="1"/>
  <c r="H1971" i="1"/>
  <c r="AD1963" i="1"/>
  <c r="H1963" i="1"/>
  <c r="AD1955" i="1"/>
  <c r="H1955" i="1"/>
  <c r="H1947" i="1"/>
  <c r="AD1939" i="1"/>
  <c r="H1939" i="1"/>
  <c r="AD1931" i="1"/>
  <c r="H1931" i="1"/>
  <c r="AD1923" i="1"/>
  <c r="H1923" i="1"/>
  <c r="AD1915" i="1"/>
  <c r="H1915" i="1"/>
  <c r="H1907" i="1"/>
  <c r="AD1899" i="1"/>
  <c r="H1899" i="1"/>
  <c r="AD1891" i="1"/>
  <c r="H1891" i="1"/>
  <c r="AD1883" i="1"/>
  <c r="H1883" i="1"/>
  <c r="AD1875" i="1"/>
  <c r="H1875" i="1"/>
  <c r="AD1867" i="1"/>
  <c r="H1867" i="1"/>
  <c r="AD1859" i="1"/>
  <c r="H1859" i="1"/>
  <c r="AD1851" i="1"/>
  <c r="H1851" i="1"/>
  <c r="AD1843" i="1"/>
  <c r="H1843" i="1"/>
  <c r="AD1835" i="1"/>
  <c r="H1835" i="1"/>
  <c r="AD1827" i="1"/>
  <c r="H1827" i="1"/>
  <c r="AD1819" i="1"/>
  <c r="H1819" i="1"/>
  <c r="AD1811" i="1"/>
  <c r="H1811" i="1"/>
  <c r="AD3186" i="1"/>
  <c r="H3186" i="1"/>
  <c r="AD3178" i="1"/>
  <c r="H3178" i="1"/>
  <c r="AD3170" i="1"/>
  <c r="H3170" i="1"/>
  <c r="AD3162" i="1"/>
  <c r="H3162" i="1"/>
  <c r="AD3154" i="1"/>
  <c r="H3154" i="1"/>
  <c r="AD3146" i="1"/>
  <c r="H3146" i="1"/>
  <c r="AD3138" i="1"/>
  <c r="H3138" i="1"/>
  <c r="AD3130" i="1"/>
  <c r="H3130" i="1"/>
  <c r="AD3122" i="1"/>
  <c r="H3122" i="1"/>
  <c r="AD3114" i="1"/>
  <c r="H3114" i="1"/>
  <c r="AD3106" i="1"/>
  <c r="H3106" i="1"/>
  <c r="AD3098" i="1"/>
  <c r="H3098" i="1"/>
  <c r="AD3090" i="1"/>
  <c r="H3090" i="1"/>
  <c r="AD3082" i="1"/>
  <c r="H3082" i="1"/>
  <c r="AD3074" i="1"/>
  <c r="H3074" i="1"/>
  <c r="AD3066" i="1"/>
  <c r="H3066" i="1"/>
  <c r="AD3058" i="1"/>
  <c r="H3058" i="1"/>
  <c r="AD3050" i="1"/>
  <c r="H3050" i="1"/>
  <c r="AD3042" i="1"/>
  <c r="H3042" i="1"/>
  <c r="AD3034" i="1"/>
  <c r="H3034" i="1"/>
  <c r="AD3026" i="1"/>
  <c r="H3026" i="1"/>
  <c r="AD3018" i="1"/>
  <c r="H3018" i="1"/>
  <c r="AD3010" i="1"/>
  <c r="H3010" i="1"/>
  <c r="H3002" i="1"/>
  <c r="AD2994" i="1"/>
  <c r="H2994" i="1"/>
  <c r="AD2986" i="1"/>
  <c r="H2986" i="1"/>
  <c r="AD2978" i="1"/>
  <c r="H2978" i="1"/>
  <c r="AD2970" i="1"/>
  <c r="H2970" i="1"/>
  <c r="AD2962" i="1"/>
  <c r="H2962" i="1"/>
  <c r="AD2954" i="1"/>
  <c r="H2954" i="1"/>
  <c r="AD2946" i="1"/>
  <c r="H2946" i="1"/>
  <c r="H2938" i="1"/>
  <c r="AD2930" i="1"/>
  <c r="H2930" i="1"/>
  <c r="AD2922" i="1"/>
  <c r="H2922" i="1"/>
  <c r="AD2914" i="1"/>
  <c r="H2914" i="1"/>
  <c r="AD2906" i="1"/>
  <c r="H2906" i="1"/>
  <c r="AD2898" i="1"/>
  <c r="H2898" i="1"/>
  <c r="AD2890" i="1"/>
  <c r="H2890" i="1"/>
  <c r="AD2882" i="1"/>
  <c r="H2882" i="1"/>
  <c r="H2874" i="1"/>
  <c r="AD2866" i="1"/>
  <c r="H2866" i="1"/>
  <c r="AD2858" i="1"/>
  <c r="H2858" i="1"/>
  <c r="AD2850" i="1"/>
  <c r="H2850" i="1"/>
  <c r="AD2842" i="1"/>
  <c r="H2842" i="1"/>
  <c r="AD2834" i="1"/>
  <c r="H2834" i="1"/>
  <c r="AD2826" i="1"/>
  <c r="H2826" i="1"/>
  <c r="AD2818" i="1"/>
  <c r="H2818" i="1"/>
  <c r="H2810" i="1"/>
  <c r="AD2802" i="1"/>
  <c r="H2802" i="1"/>
  <c r="AD2794" i="1"/>
  <c r="H2794" i="1"/>
  <c r="AD2786" i="1"/>
  <c r="H2786" i="1"/>
  <c r="AD2778" i="1"/>
  <c r="H2778" i="1"/>
  <c r="AD2770" i="1"/>
  <c r="H2770" i="1"/>
  <c r="AD2762" i="1"/>
  <c r="H2762" i="1"/>
  <c r="AD2754" i="1"/>
  <c r="H2754" i="1"/>
  <c r="H2746" i="1"/>
  <c r="AD2738" i="1"/>
  <c r="H2738" i="1"/>
  <c r="AD2730" i="1"/>
  <c r="H2730" i="1"/>
  <c r="AD2722" i="1"/>
  <c r="H2722" i="1"/>
  <c r="AD2714" i="1"/>
  <c r="H2714" i="1"/>
  <c r="AD2706" i="1"/>
  <c r="H2706" i="1"/>
  <c r="AD2698" i="1"/>
  <c r="H2698" i="1"/>
  <c r="AD2690" i="1"/>
  <c r="H2690" i="1"/>
  <c r="H2682" i="1"/>
  <c r="AD2674" i="1"/>
  <c r="H2674" i="1"/>
  <c r="AD2666" i="1"/>
  <c r="H2666" i="1"/>
  <c r="AD2658" i="1"/>
  <c r="H2658" i="1"/>
  <c r="AD2650" i="1"/>
  <c r="H2650" i="1"/>
  <c r="AD2642" i="1"/>
  <c r="H2642" i="1"/>
  <c r="AD2634" i="1"/>
  <c r="H2634" i="1"/>
  <c r="AD2626" i="1"/>
  <c r="H2626" i="1"/>
  <c r="H2618" i="1"/>
  <c r="AD2610" i="1"/>
  <c r="H2610" i="1"/>
  <c r="AD2602" i="1"/>
  <c r="H2602" i="1"/>
  <c r="AD2594" i="1"/>
  <c r="H2594" i="1"/>
  <c r="AD2586" i="1"/>
  <c r="H2586" i="1"/>
  <c r="AD2578" i="1"/>
  <c r="H2578" i="1"/>
  <c r="AD2570" i="1"/>
  <c r="H2570" i="1"/>
  <c r="AD2562" i="1"/>
  <c r="H2562" i="1"/>
  <c r="H2554" i="1"/>
  <c r="AD2546" i="1"/>
  <c r="H2546" i="1"/>
  <c r="AD2538" i="1"/>
  <c r="H2538" i="1"/>
  <c r="AD2530" i="1"/>
  <c r="H2530" i="1"/>
  <c r="AD2522" i="1"/>
  <c r="H2522" i="1"/>
  <c r="AD2514" i="1"/>
  <c r="H2514" i="1"/>
  <c r="AD2506" i="1"/>
  <c r="H2506" i="1"/>
  <c r="AD2498" i="1"/>
  <c r="H2498" i="1"/>
  <c r="AD2490" i="1"/>
  <c r="H2490" i="1"/>
  <c r="H2482" i="1"/>
  <c r="AD2474" i="1"/>
  <c r="H2474" i="1"/>
  <c r="AD2466" i="1"/>
  <c r="H2466" i="1"/>
  <c r="AD2458" i="1"/>
  <c r="H2458" i="1"/>
  <c r="AD2450" i="1"/>
  <c r="H2450" i="1"/>
  <c r="AD2442" i="1"/>
  <c r="H2442" i="1"/>
  <c r="AD2434" i="1"/>
  <c r="H2434" i="1"/>
  <c r="AD2426" i="1"/>
  <c r="H2426" i="1"/>
  <c r="H2418" i="1"/>
  <c r="AD2410" i="1"/>
  <c r="H2410" i="1"/>
  <c r="AD2402" i="1"/>
  <c r="H2402" i="1"/>
  <c r="AD2394" i="1"/>
  <c r="H2394" i="1"/>
  <c r="AD2386" i="1"/>
  <c r="H2386" i="1"/>
  <c r="AD2378" i="1"/>
  <c r="H2378" i="1"/>
  <c r="AD2370" i="1"/>
  <c r="H2370" i="1"/>
  <c r="AD2362" i="1"/>
  <c r="H2362" i="1"/>
  <c r="H2354" i="1"/>
  <c r="AD2346" i="1"/>
  <c r="H2346" i="1"/>
  <c r="AD2338" i="1"/>
  <c r="H2338" i="1"/>
  <c r="AD2330" i="1"/>
  <c r="H2330" i="1"/>
  <c r="AD2322" i="1"/>
  <c r="H2322" i="1"/>
  <c r="AD2314" i="1"/>
  <c r="H2314" i="1"/>
  <c r="AD2306" i="1"/>
  <c r="H2306" i="1"/>
  <c r="AD2298" i="1"/>
  <c r="H2298" i="1"/>
  <c r="H2290" i="1"/>
  <c r="AD2282" i="1"/>
  <c r="H2282" i="1"/>
  <c r="AD2274" i="1"/>
  <c r="H2274" i="1"/>
  <c r="AD2266" i="1"/>
  <c r="H2266" i="1"/>
  <c r="AD2258" i="1"/>
  <c r="H2258" i="1"/>
  <c r="AD2250" i="1"/>
  <c r="H2250" i="1"/>
  <c r="AD2242" i="1"/>
  <c r="H2242" i="1"/>
  <c r="AD2234" i="1"/>
  <c r="H2234" i="1"/>
  <c r="H2226" i="1"/>
  <c r="AD2218" i="1"/>
  <c r="H2218" i="1"/>
  <c r="AD2210" i="1"/>
  <c r="H2210" i="1"/>
  <c r="AD2202" i="1"/>
  <c r="H2202" i="1"/>
  <c r="AD2194" i="1"/>
  <c r="H2194" i="1"/>
  <c r="AD2186" i="1"/>
  <c r="H2186" i="1"/>
  <c r="AD2178" i="1"/>
  <c r="H2178" i="1"/>
  <c r="AD2170" i="1"/>
  <c r="H2170" i="1"/>
  <c r="H2162" i="1"/>
  <c r="AD2154" i="1"/>
  <c r="H2154" i="1"/>
  <c r="AD2146" i="1"/>
  <c r="H2146" i="1"/>
  <c r="AD2138" i="1"/>
  <c r="H2138" i="1"/>
  <c r="AD2130" i="1"/>
  <c r="H2130" i="1"/>
  <c r="AD2122" i="1"/>
  <c r="H2122" i="1"/>
  <c r="AD2114" i="1"/>
  <c r="H2114" i="1"/>
  <c r="AD2106" i="1"/>
  <c r="H2106" i="1"/>
  <c r="H2098" i="1"/>
  <c r="AD2090" i="1"/>
  <c r="H2090" i="1"/>
  <c r="AD2082" i="1"/>
  <c r="H2082" i="1"/>
  <c r="AD2074" i="1"/>
  <c r="H2074" i="1"/>
  <c r="AD2066" i="1"/>
  <c r="H2066" i="1"/>
  <c r="AD2058" i="1"/>
  <c r="H2058" i="1"/>
  <c r="AD2050" i="1"/>
  <c r="H2050" i="1"/>
  <c r="AD2042" i="1"/>
  <c r="H2042" i="1"/>
  <c r="H2034" i="1"/>
  <c r="AD2026" i="1"/>
  <c r="H2026" i="1"/>
  <c r="AD2018" i="1"/>
  <c r="H2018" i="1"/>
  <c r="AD2010" i="1"/>
  <c r="H2010" i="1"/>
  <c r="AD2002" i="1"/>
  <c r="H2002" i="1"/>
  <c r="AD1994" i="1"/>
  <c r="H1994" i="1"/>
  <c r="AD1986" i="1"/>
  <c r="H1986" i="1"/>
  <c r="AD1978" i="1"/>
  <c r="H1978" i="1"/>
  <c r="AD1970" i="1"/>
  <c r="H1970" i="1"/>
  <c r="AD1962" i="1"/>
  <c r="H1962" i="1"/>
  <c r="AD1954" i="1"/>
  <c r="H1954" i="1"/>
  <c r="AD1946" i="1"/>
  <c r="H1946" i="1"/>
  <c r="AD1938" i="1"/>
  <c r="H1938" i="1"/>
  <c r="AD1930" i="1"/>
  <c r="H1930" i="1"/>
  <c r="AD1922" i="1"/>
  <c r="H1922" i="1"/>
  <c r="H1914" i="1"/>
  <c r="AD1906" i="1"/>
  <c r="H1906" i="1"/>
  <c r="AD1898" i="1"/>
  <c r="H1898" i="1"/>
  <c r="AD1890" i="1"/>
  <c r="H1890" i="1"/>
  <c r="AD1882" i="1"/>
  <c r="H1882" i="1"/>
  <c r="H1874" i="1"/>
  <c r="AD1866" i="1"/>
  <c r="H1866" i="1"/>
  <c r="AD1858" i="1"/>
  <c r="H1858" i="1"/>
  <c r="AD1850" i="1"/>
  <c r="H1850" i="1"/>
  <c r="AD1842" i="1"/>
  <c r="H1842" i="1"/>
  <c r="AD1834" i="1"/>
  <c r="H1834" i="1"/>
  <c r="AD1826" i="1"/>
  <c r="H1826" i="1"/>
  <c r="AD1818" i="1"/>
  <c r="H1818" i="1"/>
  <c r="AD1810" i="1"/>
  <c r="H1810" i="1"/>
  <c r="AD1802" i="1"/>
  <c r="H1802" i="1"/>
  <c r="H1794" i="1"/>
  <c r="AD1786" i="1"/>
  <c r="H1786" i="1"/>
  <c r="AD1778" i="1"/>
  <c r="H1778" i="1"/>
  <c r="AD1770" i="1"/>
  <c r="H1770" i="1"/>
  <c r="AD1762" i="1"/>
  <c r="H1762" i="1"/>
  <c r="AD1754" i="1"/>
  <c r="H1754" i="1"/>
  <c r="AD1746" i="1"/>
  <c r="H1746" i="1"/>
  <c r="AD1738" i="1"/>
  <c r="H1738" i="1"/>
  <c r="AD1730" i="1"/>
  <c r="H1730" i="1"/>
  <c r="AD1722" i="1"/>
  <c r="H1722" i="1"/>
  <c r="AD1714" i="1"/>
  <c r="H1714" i="1"/>
  <c r="AD1706" i="1"/>
  <c r="H1706" i="1"/>
  <c r="AD1698" i="1"/>
  <c r="H1698" i="1"/>
  <c r="AD1690" i="1"/>
  <c r="H1690" i="1"/>
  <c r="AD1682" i="1"/>
  <c r="H1682" i="1"/>
  <c r="AD1674" i="1"/>
  <c r="H1674" i="1"/>
  <c r="AD1666" i="1"/>
  <c r="H1666" i="1"/>
  <c r="H1658" i="1"/>
  <c r="AD1650" i="1"/>
  <c r="H1650" i="1"/>
  <c r="AD1642" i="1"/>
  <c r="H1642" i="1"/>
  <c r="AD1634" i="1"/>
  <c r="H1634" i="1"/>
  <c r="AD1626" i="1"/>
  <c r="H1626" i="1"/>
  <c r="AD1618" i="1"/>
  <c r="H1618" i="1"/>
  <c r="AD1610" i="1"/>
  <c r="H1610" i="1"/>
  <c r="AD1602" i="1"/>
  <c r="H1602" i="1"/>
  <c r="AD1594" i="1"/>
  <c r="H1594" i="1"/>
  <c r="AD1586" i="1"/>
  <c r="H1586" i="1"/>
  <c r="AD1578" i="1"/>
  <c r="H1578" i="1"/>
  <c r="AD1570" i="1"/>
  <c r="H1570" i="1"/>
  <c r="AD1562" i="1"/>
  <c r="H1562" i="1"/>
  <c r="AD1554" i="1"/>
  <c r="H1554" i="1"/>
  <c r="AD1546" i="1"/>
  <c r="H1546" i="1"/>
  <c r="H1538" i="1"/>
  <c r="AD1530" i="1"/>
  <c r="H1530" i="1"/>
  <c r="H1522" i="1"/>
  <c r="AD1514" i="1"/>
  <c r="H1514" i="1"/>
  <c r="AD1506" i="1"/>
  <c r="H1506" i="1"/>
  <c r="AD1498" i="1"/>
  <c r="H1498" i="1"/>
  <c r="AD1490" i="1"/>
  <c r="H1490" i="1"/>
  <c r="AD1482" i="1"/>
  <c r="H1482" i="1"/>
  <c r="AD1474" i="1"/>
  <c r="H1474" i="1"/>
  <c r="AD1466" i="1"/>
  <c r="H1466" i="1"/>
  <c r="AD1458" i="1"/>
  <c r="H1458" i="1"/>
  <c r="AD1450" i="1"/>
  <c r="H1450" i="1"/>
  <c r="AD1442" i="1"/>
  <c r="H1442" i="1"/>
  <c r="AD1434" i="1"/>
  <c r="H1434" i="1"/>
  <c r="AD1426" i="1"/>
  <c r="H1426" i="1"/>
  <c r="AD1418" i="1"/>
  <c r="H1418" i="1"/>
  <c r="AD1410" i="1"/>
  <c r="H1410" i="1"/>
  <c r="AD1402" i="1"/>
  <c r="H1402" i="1"/>
  <c r="AD1394" i="1"/>
  <c r="H1394" i="1"/>
  <c r="AD1386" i="1"/>
  <c r="H1386" i="1"/>
  <c r="AD1378" i="1"/>
  <c r="H1378" i="1"/>
  <c r="AD1370" i="1"/>
  <c r="H1370" i="1"/>
  <c r="AD1362" i="1"/>
  <c r="H1362" i="1"/>
  <c r="AD1354" i="1"/>
  <c r="H1354" i="1"/>
  <c r="H1346" i="1"/>
  <c r="AD1338" i="1"/>
  <c r="H1338" i="1"/>
  <c r="AD1330" i="1"/>
  <c r="H1330" i="1"/>
  <c r="AD1322" i="1"/>
  <c r="H1322" i="1"/>
  <c r="AD1314" i="1"/>
  <c r="H1314" i="1"/>
  <c r="H1306" i="1"/>
  <c r="AD1298" i="1"/>
  <c r="H1298" i="1"/>
  <c r="AD1290" i="1"/>
  <c r="H1290" i="1"/>
  <c r="AD1282" i="1"/>
  <c r="H1282" i="1"/>
  <c r="H2743" i="1"/>
  <c r="AD2735" i="1"/>
  <c r="H2735" i="1"/>
  <c r="AD2727" i="1"/>
  <c r="H2727" i="1"/>
  <c r="AD2719" i="1"/>
  <c r="H2719" i="1"/>
  <c r="AD2711" i="1"/>
  <c r="H2711" i="1"/>
  <c r="AD2703" i="1"/>
  <c r="H2703" i="1"/>
  <c r="AD2695" i="1"/>
  <c r="H2695" i="1"/>
  <c r="AD2687" i="1"/>
  <c r="H2687" i="1"/>
  <c r="H2679" i="1"/>
  <c r="AD2671" i="1"/>
  <c r="H2671" i="1"/>
  <c r="AD2663" i="1"/>
  <c r="H2663" i="1"/>
  <c r="AD2655" i="1"/>
  <c r="H2655" i="1"/>
  <c r="AD2647" i="1"/>
  <c r="H2647" i="1"/>
  <c r="AD2639" i="1"/>
  <c r="H2639" i="1"/>
  <c r="AD2631" i="1"/>
  <c r="H2631" i="1"/>
  <c r="AD2623" i="1"/>
  <c r="H2623" i="1"/>
  <c r="H2615" i="1"/>
  <c r="AD2607" i="1"/>
  <c r="H2607" i="1"/>
  <c r="AD2599" i="1"/>
  <c r="H2599" i="1"/>
  <c r="AD2591" i="1"/>
  <c r="H2591" i="1"/>
  <c r="AD2583" i="1"/>
  <c r="H2583" i="1"/>
  <c r="AD2575" i="1"/>
  <c r="H2575" i="1"/>
  <c r="AD2567" i="1"/>
  <c r="H2567" i="1"/>
  <c r="AD2559" i="1"/>
  <c r="H2559" i="1"/>
  <c r="H2551" i="1"/>
  <c r="AD2543" i="1"/>
  <c r="H2543" i="1"/>
  <c r="AD2535" i="1"/>
  <c r="H2535" i="1"/>
  <c r="AD2527" i="1"/>
  <c r="H2527" i="1"/>
  <c r="AD2519" i="1"/>
  <c r="H2519" i="1"/>
  <c r="AD2511" i="1"/>
  <c r="H2511" i="1"/>
  <c r="AD2503" i="1"/>
  <c r="H2503" i="1"/>
  <c r="AD2495" i="1"/>
  <c r="H2495" i="1"/>
  <c r="AD2487" i="1"/>
  <c r="H2487" i="1"/>
  <c r="AD2479" i="1"/>
  <c r="H2479" i="1"/>
  <c r="AD2471" i="1"/>
  <c r="H2471" i="1"/>
  <c r="H2463" i="1"/>
  <c r="AD2455" i="1"/>
  <c r="H2455" i="1"/>
  <c r="AD2447" i="1"/>
  <c r="H2447" i="1"/>
  <c r="AD2439" i="1"/>
  <c r="H2439" i="1"/>
  <c r="AD2431" i="1"/>
  <c r="H2431" i="1"/>
  <c r="AD2423" i="1"/>
  <c r="H2423" i="1"/>
  <c r="H2415" i="1"/>
  <c r="AD2407" i="1"/>
  <c r="H2407" i="1"/>
  <c r="AD2399" i="1"/>
  <c r="H2399" i="1"/>
  <c r="AD2391" i="1"/>
  <c r="H2391" i="1"/>
  <c r="H2383" i="1"/>
  <c r="AD2375" i="1"/>
  <c r="H2375" i="1"/>
  <c r="AD2367" i="1"/>
  <c r="H2367" i="1"/>
  <c r="AD2359" i="1"/>
  <c r="H2359" i="1"/>
  <c r="H2351" i="1"/>
  <c r="AD2343" i="1"/>
  <c r="H2343" i="1"/>
  <c r="AD2335" i="1"/>
  <c r="H2335" i="1"/>
  <c r="AD2327" i="1"/>
  <c r="H2327" i="1"/>
  <c r="AD2319" i="1"/>
  <c r="H2319" i="1"/>
  <c r="AD2311" i="1"/>
  <c r="H2311" i="1"/>
  <c r="AD2303" i="1"/>
  <c r="H2303" i="1"/>
  <c r="H2295" i="1"/>
  <c r="AD2287" i="1"/>
  <c r="H2287" i="1"/>
  <c r="AD2279" i="1"/>
  <c r="H2279" i="1"/>
  <c r="AD2271" i="1"/>
  <c r="H2271" i="1"/>
  <c r="AD2263" i="1"/>
  <c r="H2263" i="1"/>
  <c r="AD2255" i="1"/>
  <c r="H2255" i="1"/>
  <c r="AD2247" i="1"/>
  <c r="H2247" i="1"/>
  <c r="AD2239" i="1"/>
  <c r="H2239" i="1"/>
  <c r="AD2231" i="1"/>
  <c r="H2231" i="1"/>
  <c r="AD2223" i="1"/>
  <c r="H2223" i="1"/>
  <c r="AD2215" i="1"/>
  <c r="H2215" i="1"/>
  <c r="H2207" i="1"/>
  <c r="AD2199" i="1"/>
  <c r="H2199" i="1"/>
  <c r="AD2191" i="1"/>
  <c r="H2191" i="1"/>
  <c r="AD2183" i="1"/>
  <c r="H2183" i="1"/>
  <c r="AD2175" i="1"/>
  <c r="H2175" i="1"/>
  <c r="AD2167" i="1"/>
  <c r="H2167" i="1"/>
  <c r="AD2159" i="1"/>
  <c r="H2159" i="1"/>
  <c r="AD2151" i="1"/>
  <c r="H2151" i="1"/>
  <c r="AD2143" i="1"/>
  <c r="H2143" i="1"/>
  <c r="AD2135" i="1"/>
  <c r="H2135" i="1"/>
  <c r="AD2127" i="1"/>
  <c r="H2127" i="1"/>
  <c r="AD2119" i="1"/>
  <c r="H2119" i="1"/>
  <c r="AD2111" i="1"/>
  <c r="H2111" i="1"/>
  <c r="AD2103" i="1"/>
  <c r="H2103" i="1"/>
  <c r="AD2095" i="1"/>
  <c r="H2095" i="1"/>
  <c r="AD2087" i="1"/>
  <c r="H2087" i="1"/>
  <c r="AD2079" i="1"/>
  <c r="H2079" i="1"/>
  <c r="AD2071" i="1"/>
  <c r="H2071" i="1"/>
  <c r="AD2063" i="1"/>
  <c r="H2063" i="1"/>
  <c r="AD2055" i="1"/>
  <c r="H2055" i="1"/>
  <c r="AD2047" i="1"/>
  <c r="H2047" i="1"/>
  <c r="H2039" i="1"/>
  <c r="AD2031" i="1"/>
  <c r="H2031" i="1"/>
  <c r="AD2023" i="1"/>
  <c r="H2023" i="1"/>
  <c r="AD2015" i="1"/>
  <c r="H2015" i="1"/>
  <c r="AD2007" i="1"/>
  <c r="H2007" i="1"/>
  <c r="AD1999" i="1"/>
  <c r="H1999" i="1"/>
  <c r="AD1991" i="1"/>
  <c r="H1991" i="1"/>
  <c r="AD1983" i="1"/>
  <c r="H1983" i="1"/>
  <c r="AD1975" i="1"/>
  <c r="H1975" i="1"/>
  <c r="H1967" i="1"/>
  <c r="AD1959" i="1"/>
  <c r="H1959" i="1"/>
  <c r="AD1951" i="1"/>
  <c r="H1951" i="1"/>
  <c r="AD1943" i="1"/>
  <c r="H1943" i="1"/>
  <c r="AD1935" i="1"/>
  <c r="H1935" i="1"/>
  <c r="AD1927" i="1"/>
  <c r="H1927" i="1"/>
  <c r="AD1919" i="1"/>
  <c r="H1919" i="1"/>
  <c r="AD1911" i="1"/>
  <c r="H1911" i="1"/>
  <c r="H1903" i="1"/>
  <c r="AD1895" i="1"/>
  <c r="H1895" i="1"/>
  <c r="AD1887" i="1"/>
  <c r="H1887" i="1"/>
  <c r="AD1879" i="1"/>
  <c r="H1879" i="1"/>
  <c r="AD1871" i="1"/>
  <c r="H1871" i="1"/>
  <c r="AD1863" i="1"/>
  <c r="H1863" i="1"/>
  <c r="AD1855" i="1"/>
  <c r="H1855" i="1"/>
  <c r="AD1847" i="1"/>
  <c r="H1847" i="1"/>
  <c r="H1839" i="1"/>
  <c r="AD1831" i="1"/>
  <c r="H1831" i="1"/>
  <c r="AD1823" i="1"/>
  <c r="H1823" i="1"/>
  <c r="AD1815" i="1"/>
  <c r="H1815" i="1"/>
  <c r="AD1807" i="1"/>
  <c r="H1807" i="1"/>
  <c r="AD1799" i="1"/>
  <c r="H1799" i="1"/>
  <c r="AD1791" i="1"/>
  <c r="H1791" i="1"/>
  <c r="AD1783" i="1"/>
  <c r="H1783" i="1"/>
  <c r="H1775" i="1"/>
  <c r="AD1767" i="1"/>
  <c r="H1767" i="1"/>
  <c r="AD1759" i="1"/>
  <c r="H1759" i="1"/>
  <c r="AD1751" i="1"/>
  <c r="H1751" i="1"/>
  <c r="AD1743" i="1"/>
  <c r="H1743" i="1"/>
  <c r="AD1735" i="1"/>
  <c r="H1735" i="1"/>
  <c r="AD1727" i="1"/>
  <c r="H1727" i="1"/>
  <c r="AD1719" i="1"/>
  <c r="H1719" i="1"/>
  <c r="H1711" i="1"/>
  <c r="AD1703" i="1"/>
  <c r="H1703" i="1"/>
  <c r="AD1695" i="1"/>
  <c r="H1695" i="1"/>
  <c r="AD1687" i="1"/>
  <c r="H1687" i="1"/>
  <c r="AD1679" i="1"/>
  <c r="H1679" i="1"/>
  <c r="AD1671" i="1"/>
  <c r="H1671" i="1"/>
  <c r="AD1663" i="1"/>
  <c r="H1663" i="1"/>
  <c r="AD1655" i="1"/>
  <c r="H1655" i="1"/>
  <c r="H1647" i="1"/>
  <c r="AD1639" i="1"/>
  <c r="H1639" i="1"/>
  <c r="AD1631" i="1"/>
  <c r="H1631" i="1"/>
  <c r="AD1623" i="1"/>
  <c r="H1623" i="1"/>
  <c r="AD1615" i="1"/>
  <c r="H1615" i="1"/>
  <c r="AD1607" i="1"/>
  <c r="H1607" i="1"/>
  <c r="AD1599" i="1"/>
  <c r="H1599" i="1"/>
  <c r="AD1591" i="1"/>
  <c r="H1591" i="1"/>
  <c r="H1583" i="1"/>
  <c r="AD1575" i="1"/>
  <c r="H1575" i="1"/>
  <c r="AD1567" i="1"/>
  <c r="H1567" i="1"/>
  <c r="AD1559" i="1"/>
  <c r="H1559" i="1"/>
  <c r="AD1551" i="1"/>
  <c r="H1551" i="1"/>
  <c r="AD1543" i="1"/>
  <c r="H1543" i="1"/>
  <c r="AD1535" i="1"/>
  <c r="H1535" i="1"/>
  <c r="AD1527" i="1"/>
  <c r="H1527" i="1"/>
  <c r="H1519" i="1"/>
  <c r="AD1511" i="1"/>
  <c r="H1511" i="1"/>
  <c r="AD1503" i="1"/>
  <c r="H1503" i="1"/>
  <c r="AD1495" i="1"/>
  <c r="H1495" i="1"/>
  <c r="AD1487" i="1"/>
  <c r="H1487" i="1"/>
  <c r="AD1479" i="1"/>
  <c r="H1479" i="1"/>
  <c r="AD1471" i="1"/>
  <c r="H1471" i="1"/>
  <c r="AD1463" i="1"/>
  <c r="H1463" i="1"/>
  <c r="AD1455" i="1"/>
  <c r="H1455" i="1"/>
  <c r="AD1447" i="1"/>
  <c r="H1447" i="1"/>
  <c r="AD1439" i="1"/>
  <c r="H1439" i="1"/>
  <c r="AD1431" i="1"/>
  <c r="H1431" i="1"/>
  <c r="H1423" i="1"/>
  <c r="AD1415" i="1"/>
  <c r="H1415" i="1"/>
  <c r="AD1407" i="1"/>
  <c r="H1407" i="1"/>
  <c r="AD1399" i="1"/>
  <c r="H1399" i="1"/>
  <c r="AD1391" i="1"/>
  <c r="H1391" i="1"/>
  <c r="AD1383" i="1"/>
  <c r="H1383" i="1"/>
  <c r="AD1375" i="1"/>
  <c r="H1375" i="1"/>
  <c r="AD1367" i="1"/>
  <c r="H1367" i="1"/>
  <c r="H1359" i="1"/>
  <c r="AD1351" i="1"/>
  <c r="H1351" i="1"/>
  <c r="AD1343" i="1"/>
  <c r="H1343" i="1"/>
  <c r="AD1335" i="1"/>
  <c r="H1335" i="1"/>
  <c r="AD1327" i="1"/>
  <c r="H1327" i="1"/>
  <c r="AD1319" i="1"/>
  <c r="H1319" i="1"/>
  <c r="AD1311" i="1"/>
  <c r="H1311" i="1"/>
  <c r="AD1303" i="1"/>
  <c r="H1303" i="1"/>
  <c r="H1295" i="1"/>
  <c r="AD1287" i="1"/>
  <c r="H1287" i="1"/>
  <c r="AD1279" i="1"/>
  <c r="H1279" i="1"/>
  <c r="AD1271" i="1"/>
  <c r="H1271" i="1"/>
  <c r="AD1263" i="1"/>
  <c r="H1263" i="1"/>
  <c r="AD1255" i="1"/>
  <c r="H1255" i="1"/>
  <c r="AD1247" i="1"/>
  <c r="H1247" i="1"/>
  <c r="AD1239" i="1"/>
  <c r="H1239" i="1"/>
  <c r="H1231" i="1"/>
  <c r="AD1223" i="1"/>
  <c r="H1223" i="1"/>
  <c r="AD1215" i="1"/>
  <c r="H1215" i="1"/>
  <c r="AD1207" i="1"/>
  <c r="H1207" i="1"/>
  <c r="AD1199" i="1"/>
  <c r="H1199" i="1"/>
  <c r="AD1191" i="1"/>
  <c r="H1191" i="1"/>
  <c r="AD1183" i="1"/>
  <c r="H1183" i="1"/>
  <c r="AD1175" i="1"/>
  <c r="H1175" i="1"/>
  <c r="H1167" i="1"/>
  <c r="AD1159" i="1"/>
  <c r="H1159" i="1"/>
  <c r="AD1151" i="1"/>
  <c r="H1151" i="1"/>
  <c r="AD1143" i="1"/>
  <c r="H1143" i="1"/>
  <c r="AD1135" i="1"/>
  <c r="H1135" i="1"/>
  <c r="AD1127" i="1"/>
  <c r="H1127" i="1"/>
  <c r="AD1119" i="1"/>
  <c r="H1119" i="1"/>
  <c r="AD1111" i="1"/>
  <c r="H1111" i="1"/>
  <c r="H1103" i="1"/>
  <c r="AD1095" i="1"/>
  <c r="H1095" i="1"/>
  <c r="AD1087" i="1"/>
  <c r="H1087" i="1"/>
  <c r="AD1079" i="1"/>
  <c r="H1079" i="1"/>
  <c r="AD1071" i="1"/>
  <c r="H1071" i="1"/>
  <c r="AD1063" i="1"/>
  <c r="H1063" i="1"/>
  <c r="AD1055" i="1"/>
  <c r="H1055" i="1"/>
  <c r="AD1047" i="1"/>
  <c r="H1047" i="1"/>
  <c r="H1039" i="1"/>
  <c r="AD1031" i="1"/>
  <c r="H1031" i="1"/>
  <c r="AD1023" i="1"/>
  <c r="H1023" i="1"/>
  <c r="AD1015" i="1"/>
  <c r="H1015" i="1"/>
  <c r="AD1007" i="1"/>
  <c r="H1007" i="1"/>
  <c r="AD999" i="1"/>
  <c r="H999" i="1"/>
  <c r="AD991" i="1"/>
  <c r="H991" i="1"/>
  <c r="AD983" i="1"/>
  <c r="H983" i="1"/>
  <c r="AD975" i="1"/>
  <c r="H975" i="1"/>
  <c r="AD967" i="1"/>
  <c r="H967" i="1"/>
  <c r="AD959" i="1"/>
  <c r="H959" i="1"/>
  <c r="AD951" i="1"/>
  <c r="H951" i="1"/>
  <c r="AD943" i="1"/>
  <c r="H943" i="1"/>
  <c r="AD935" i="1"/>
  <c r="H935" i="1"/>
  <c r="AD927" i="1"/>
  <c r="H927" i="1"/>
  <c r="AD919" i="1"/>
  <c r="H919" i="1"/>
  <c r="AD911" i="1"/>
  <c r="H911" i="1"/>
  <c r="AD903" i="1"/>
  <c r="H903" i="1"/>
  <c r="AD895" i="1"/>
  <c r="H895" i="1"/>
  <c r="AD887" i="1"/>
  <c r="H887" i="1"/>
  <c r="AD879" i="1"/>
  <c r="H879" i="1"/>
  <c r="AD871" i="1"/>
  <c r="H871" i="1"/>
  <c r="AD863" i="1"/>
  <c r="H863" i="1"/>
  <c r="AD855" i="1"/>
  <c r="H855" i="1"/>
  <c r="AD847" i="1"/>
  <c r="H847" i="1"/>
  <c r="AD839" i="1"/>
  <c r="H839" i="1"/>
  <c r="H831" i="1"/>
  <c r="AD823" i="1"/>
  <c r="H823" i="1"/>
  <c r="AD815" i="1"/>
  <c r="H815" i="1"/>
  <c r="AD807" i="1"/>
  <c r="H807" i="1"/>
  <c r="AD799" i="1"/>
  <c r="H799" i="1"/>
  <c r="AD791" i="1"/>
  <c r="H791" i="1"/>
  <c r="AD783" i="1"/>
  <c r="H783" i="1"/>
  <c r="AD775" i="1"/>
  <c r="H775" i="1"/>
  <c r="AD767" i="1"/>
  <c r="H767" i="1"/>
  <c r="AD759" i="1"/>
  <c r="H759" i="1"/>
  <c r="AD751" i="1"/>
  <c r="H751" i="1"/>
  <c r="AD743" i="1"/>
  <c r="H743" i="1"/>
  <c r="AD735" i="1"/>
  <c r="H735" i="1"/>
  <c r="AD727" i="1"/>
  <c r="H727" i="1"/>
  <c r="AD719" i="1"/>
  <c r="H719" i="1"/>
  <c r="AD711" i="1"/>
  <c r="H711" i="1"/>
  <c r="AD703" i="1"/>
  <c r="H703" i="1"/>
  <c r="AD695" i="1"/>
  <c r="H695" i="1"/>
  <c r="AD687" i="1"/>
  <c r="H687" i="1"/>
  <c r="AD679" i="1"/>
  <c r="H679" i="1"/>
  <c r="AD671" i="1"/>
  <c r="H671" i="1"/>
  <c r="AD663" i="1"/>
  <c r="H663" i="1"/>
  <c r="AD655" i="1"/>
  <c r="H655" i="1"/>
  <c r="AD647" i="1"/>
  <c r="H647" i="1"/>
  <c r="AD639" i="1"/>
  <c r="H639" i="1"/>
  <c r="AD631" i="1"/>
  <c r="H631" i="1"/>
  <c r="AD623" i="1"/>
  <c r="H623" i="1"/>
  <c r="AD615" i="1"/>
  <c r="H615" i="1"/>
  <c r="AD607" i="1"/>
  <c r="H607" i="1"/>
  <c r="AD599" i="1"/>
  <c r="H599" i="1"/>
  <c r="AD591" i="1"/>
  <c r="H591" i="1"/>
  <c r="AD583" i="1"/>
  <c r="H583" i="1"/>
  <c r="AD575" i="1"/>
  <c r="H575" i="1"/>
  <c r="AD567" i="1"/>
  <c r="H567" i="1"/>
  <c r="AD559" i="1"/>
  <c r="H559" i="1"/>
  <c r="AD551" i="1"/>
  <c r="H551" i="1"/>
  <c r="AD543" i="1"/>
  <c r="H543" i="1"/>
  <c r="AD535" i="1"/>
  <c r="H535" i="1"/>
  <c r="AD527" i="1"/>
  <c r="H527" i="1"/>
  <c r="AD519" i="1"/>
  <c r="H519" i="1"/>
  <c r="AD511" i="1"/>
  <c r="H511" i="1"/>
  <c r="AD503" i="1"/>
  <c r="H503" i="1"/>
  <c r="AD495" i="1"/>
  <c r="H495" i="1"/>
  <c r="AD487" i="1"/>
  <c r="H487" i="1"/>
  <c r="AD479" i="1"/>
  <c r="H479" i="1"/>
  <c r="AD471" i="1"/>
  <c r="H471" i="1"/>
  <c r="AD463" i="1"/>
  <c r="H463" i="1"/>
  <c r="AD455" i="1"/>
  <c r="H455" i="1"/>
  <c r="AD447" i="1"/>
  <c r="H447" i="1"/>
  <c r="AD439" i="1"/>
  <c r="H439" i="1"/>
  <c r="AD431" i="1"/>
  <c r="H431" i="1"/>
  <c r="AD423" i="1"/>
  <c r="H423" i="1"/>
  <c r="AD415" i="1"/>
  <c r="H415" i="1"/>
  <c r="AD407" i="1"/>
  <c r="H407" i="1"/>
  <c r="AD399" i="1"/>
  <c r="H399" i="1"/>
  <c r="AD391" i="1"/>
  <c r="H391" i="1"/>
  <c r="AD383" i="1"/>
  <c r="H383" i="1"/>
  <c r="AD375" i="1"/>
  <c r="H375" i="1"/>
  <c r="AD367" i="1"/>
  <c r="H367" i="1"/>
  <c r="AD359" i="1"/>
  <c r="H359" i="1"/>
  <c r="AD351" i="1"/>
  <c r="H351" i="1"/>
  <c r="AD343" i="1"/>
  <c r="H343" i="1"/>
  <c r="AD335" i="1"/>
  <c r="H335" i="1"/>
  <c r="AD327" i="1"/>
  <c r="H327" i="1"/>
  <c r="AD319" i="1"/>
  <c r="H319" i="1"/>
  <c r="AD311" i="1"/>
  <c r="H311" i="1"/>
  <c r="AD303" i="1"/>
  <c r="H303" i="1"/>
  <c r="AD295" i="1"/>
  <c r="H295" i="1"/>
  <c r="AD287" i="1"/>
  <c r="H287" i="1"/>
  <c r="AD279" i="1"/>
  <c r="H279" i="1"/>
  <c r="AD271" i="1"/>
  <c r="H271" i="1"/>
  <c r="AD263" i="1"/>
  <c r="H263" i="1"/>
  <c r="AD255" i="1"/>
  <c r="H255" i="1"/>
  <c r="AD247" i="1"/>
  <c r="H247" i="1"/>
  <c r="AD239" i="1"/>
  <c r="H239" i="1"/>
  <c r="AD231" i="1"/>
  <c r="H231" i="1"/>
  <c r="AD223" i="1"/>
  <c r="H223" i="1"/>
  <c r="AD215" i="1"/>
  <c r="H215" i="1"/>
  <c r="AD207" i="1"/>
  <c r="H207" i="1"/>
  <c r="AD199" i="1"/>
  <c r="H199" i="1"/>
  <c r="AD191" i="1"/>
  <c r="H191" i="1"/>
  <c r="AD183" i="1"/>
  <c r="H183" i="1"/>
  <c r="AD175" i="1"/>
  <c r="H175" i="1"/>
  <c r="AD167" i="1"/>
  <c r="H167" i="1"/>
  <c r="AD159" i="1"/>
  <c r="H159" i="1"/>
  <c r="AD151" i="1"/>
  <c r="H151" i="1"/>
  <c r="AD143" i="1"/>
  <c r="H143" i="1"/>
  <c r="AD135" i="1"/>
  <c r="H135" i="1"/>
  <c r="AD127" i="1"/>
  <c r="H127" i="1"/>
  <c r="AD119" i="1"/>
  <c r="H119" i="1"/>
  <c r="AD111" i="1"/>
  <c r="H111" i="1"/>
  <c r="AD103" i="1"/>
  <c r="H103" i="1"/>
  <c r="AD90" i="1"/>
  <c r="AD76" i="1"/>
  <c r="AD63" i="1"/>
  <c r="AD55" i="1"/>
  <c r="AD45" i="1"/>
  <c r="AD27" i="1"/>
  <c r="H3031" i="1"/>
  <c r="H2999" i="1"/>
  <c r="H2967" i="1"/>
  <c r="H2935" i="1"/>
  <c r="H2903" i="1"/>
  <c r="H2871" i="1"/>
  <c r="H2839" i="1"/>
  <c r="H2807" i="1"/>
  <c r="H2775" i="1"/>
  <c r="AD1237" i="1"/>
  <c r="H1237" i="1"/>
  <c r="AD1229" i="1"/>
  <c r="H1229" i="1"/>
  <c r="AD1221" i="1"/>
  <c r="H1221" i="1"/>
  <c r="AD1213" i="1"/>
  <c r="H1213" i="1"/>
  <c r="AD1205" i="1"/>
  <c r="H1205" i="1"/>
  <c r="AD1197" i="1"/>
  <c r="H1197" i="1"/>
  <c r="H1189" i="1"/>
  <c r="AD1181" i="1"/>
  <c r="H1181" i="1"/>
  <c r="AD1173" i="1"/>
  <c r="H1173" i="1"/>
  <c r="AD1165" i="1"/>
  <c r="H1165" i="1"/>
  <c r="AD1157" i="1"/>
  <c r="H1157" i="1"/>
  <c r="AD1149" i="1"/>
  <c r="H1149" i="1"/>
  <c r="AD1141" i="1"/>
  <c r="H1141" i="1"/>
  <c r="AD1133" i="1"/>
  <c r="H1133" i="1"/>
  <c r="H1125" i="1"/>
  <c r="AD1117" i="1"/>
  <c r="H1117" i="1"/>
  <c r="AD1109" i="1"/>
  <c r="H1109" i="1"/>
  <c r="AD1101" i="1"/>
  <c r="H1101" i="1"/>
  <c r="AD1093" i="1"/>
  <c r="H1093" i="1"/>
  <c r="AD1085" i="1"/>
  <c r="H1085" i="1"/>
  <c r="AD1077" i="1"/>
  <c r="H1077" i="1"/>
  <c r="AD1069" i="1"/>
  <c r="H1069" i="1"/>
  <c r="H1061" i="1"/>
  <c r="AD1053" i="1"/>
  <c r="H1053" i="1"/>
  <c r="AD1045" i="1"/>
  <c r="H1045" i="1"/>
  <c r="AD1037" i="1"/>
  <c r="H1037" i="1"/>
  <c r="AD1029" i="1"/>
  <c r="H1029" i="1"/>
  <c r="AD1021" i="1"/>
  <c r="H1021" i="1"/>
  <c r="AD1013" i="1"/>
  <c r="H1013" i="1"/>
  <c r="AD1005" i="1"/>
  <c r="H1005" i="1"/>
  <c r="H997" i="1"/>
  <c r="AD989" i="1"/>
  <c r="H989" i="1"/>
  <c r="AD981" i="1"/>
  <c r="H981" i="1"/>
  <c r="AD973" i="1"/>
  <c r="H973" i="1"/>
  <c r="AD965" i="1"/>
  <c r="H965" i="1"/>
  <c r="AD957" i="1"/>
  <c r="H957" i="1"/>
  <c r="AD949" i="1"/>
  <c r="H949" i="1"/>
  <c r="AD941" i="1"/>
  <c r="H941" i="1"/>
  <c r="AD933" i="1"/>
  <c r="H933" i="1"/>
  <c r="AD925" i="1"/>
  <c r="H925" i="1"/>
  <c r="AD917" i="1"/>
  <c r="H917" i="1"/>
  <c r="AD909" i="1"/>
  <c r="H909" i="1"/>
  <c r="AD901" i="1"/>
  <c r="H901" i="1"/>
  <c r="AD893" i="1"/>
  <c r="H893" i="1"/>
  <c r="AD885" i="1"/>
  <c r="H885" i="1"/>
  <c r="AD877" i="1"/>
  <c r="H877" i="1"/>
  <c r="AD869" i="1"/>
  <c r="H869" i="1"/>
  <c r="AD861" i="1"/>
  <c r="H861" i="1"/>
  <c r="AD853" i="1"/>
  <c r="H853" i="1"/>
  <c r="AD845" i="1"/>
  <c r="H845" i="1"/>
  <c r="AD837" i="1"/>
  <c r="H837" i="1"/>
  <c r="AD829" i="1"/>
  <c r="H829" i="1"/>
  <c r="AD821" i="1"/>
  <c r="H821" i="1"/>
  <c r="AD813" i="1"/>
  <c r="H813" i="1"/>
  <c r="AD805" i="1"/>
  <c r="H805" i="1"/>
  <c r="AD797" i="1"/>
  <c r="H797" i="1"/>
  <c r="AD789" i="1"/>
  <c r="H789" i="1"/>
  <c r="AD781" i="1"/>
  <c r="H781" i="1"/>
  <c r="AD773" i="1"/>
  <c r="H773" i="1"/>
  <c r="AD765" i="1"/>
  <c r="H765" i="1"/>
  <c r="AD757" i="1"/>
  <c r="H757" i="1"/>
  <c r="AD749" i="1"/>
  <c r="H749" i="1"/>
  <c r="AD741" i="1"/>
  <c r="H741" i="1"/>
  <c r="AD733" i="1"/>
  <c r="H733" i="1"/>
  <c r="AD725" i="1"/>
  <c r="H725" i="1"/>
  <c r="AD717" i="1"/>
  <c r="H717" i="1"/>
  <c r="AD709" i="1"/>
  <c r="H709" i="1"/>
  <c r="AD701" i="1"/>
  <c r="H701" i="1"/>
  <c r="AD693" i="1"/>
  <c r="H693" i="1"/>
  <c r="AD685" i="1"/>
  <c r="H685" i="1"/>
  <c r="AD677" i="1"/>
  <c r="H677" i="1"/>
  <c r="AD669" i="1"/>
  <c r="H669" i="1"/>
  <c r="AD661" i="1"/>
  <c r="H661" i="1"/>
  <c r="AD653" i="1"/>
  <c r="H653" i="1"/>
  <c r="AD645" i="1"/>
  <c r="H645" i="1"/>
  <c r="AD637" i="1"/>
  <c r="H637" i="1"/>
  <c r="AD629" i="1"/>
  <c r="H629" i="1"/>
  <c r="AD621" i="1"/>
  <c r="H621" i="1"/>
  <c r="AD613" i="1"/>
  <c r="H613" i="1"/>
  <c r="AD605" i="1"/>
  <c r="H605" i="1"/>
  <c r="AD597" i="1"/>
  <c r="H597" i="1"/>
  <c r="AD589" i="1"/>
  <c r="H589" i="1"/>
  <c r="AD581" i="1"/>
  <c r="H581" i="1"/>
  <c r="AD573" i="1"/>
  <c r="H573" i="1"/>
  <c r="AD565" i="1"/>
  <c r="H565" i="1"/>
  <c r="AD557" i="1"/>
  <c r="H557" i="1"/>
  <c r="AD549" i="1"/>
  <c r="H549" i="1"/>
  <c r="AD541" i="1"/>
  <c r="H541" i="1"/>
  <c r="AD533" i="1"/>
  <c r="H533" i="1"/>
  <c r="AD525" i="1"/>
  <c r="H525" i="1"/>
  <c r="AD517" i="1"/>
  <c r="H517" i="1"/>
  <c r="AD509" i="1"/>
  <c r="H509" i="1"/>
  <c r="AD501" i="1"/>
  <c r="H501" i="1"/>
  <c r="AD493" i="1"/>
  <c r="H493" i="1"/>
  <c r="AD485" i="1"/>
  <c r="H485" i="1"/>
  <c r="AD477" i="1"/>
  <c r="H477" i="1"/>
  <c r="AD469" i="1"/>
  <c r="H469" i="1"/>
  <c r="AD461" i="1"/>
  <c r="H461" i="1"/>
  <c r="AD453" i="1"/>
  <c r="H453" i="1"/>
  <c r="AD445" i="1"/>
  <c r="H445" i="1"/>
  <c r="AD437" i="1"/>
  <c r="H437" i="1"/>
  <c r="H429" i="1"/>
  <c r="AD421" i="1"/>
  <c r="H421" i="1"/>
  <c r="AD413" i="1"/>
  <c r="H413" i="1"/>
  <c r="AD405" i="1"/>
  <c r="H405" i="1"/>
  <c r="AD397" i="1"/>
  <c r="H397" i="1"/>
  <c r="AD389" i="1"/>
  <c r="H389" i="1"/>
  <c r="AD381" i="1"/>
  <c r="H381" i="1"/>
  <c r="AD373" i="1"/>
  <c r="H373" i="1"/>
  <c r="AD365" i="1"/>
  <c r="H365" i="1"/>
  <c r="AD357" i="1"/>
  <c r="H357" i="1"/>
  <c r="AD349" i="1"/>
  <c r="H349" i="1"/>
  <c r="AD341" i="1"/>
  <c r="H341" i="1"/>
  <c r="AD333" i="1"/>
  <c r="H333" i="1"/>
  <c r="H325" i="1"/>
  <c r="AD317" i="1"/>
  <c r="H317" i="1"/>
  <c r="AD309" i="1"/>
  <c r="H309" i="1"/>
  <c r="AD301" i="1"/>
  <c r="H301" i="1"/>
  <c r="AD293" i="1"/>
  <c r="H293" i="1"/>
  <c r="AD285" i="1"/>
  <c r="H285" i="1"/>
  <c r="AD277" i="1"/>
  <c r="H277" i="1"/>
  <c r="AD269" i="1"/>
  <c r="H269" i="1"/>
  <c r="AD261" i="1"/>
  <c r="H261" i="1"/>
  <c r="AD253" i="1"/>
  <c r="H253" i="1"/>
  <c r="AD245" i="1"/>
  <c r="H245" i="1"/>
  <c r="AD237" i="1"/>
  <c r="H237" i="1"/>
  <c r="AD229" i="1"/>
  <c r="H229" i="1"/>
  <c r="AD221" i="1"/>
  <c r="H221" i="1"/>
  <c r="AD213" i="1"/>
  <c r="H213" i="1"/>
  <c r="AD205" i="1"/>
  <c r="H205" i="1"/>
  <c r="AD197" i="1"/>
  <c r="H197" i="1"/>
  <c r="AD189" i="1"/>
  <c r="H189" i="1"/>
  <c r="AD181" i="1"/>
  <c r="H181" i="1"/>
  <c r="AD173" i="1"/>
  <c r="H173" i="1"/>
  <c r="AD165" i="1"/>
  <c r="H165" i="1"/>
  <c r="AD157" i="1"/>
  <c r="H157" i="1"/>
  <c r="AD149" i="1"/>
  <c r="H149" i="1"/>
  <c r="AD141" i="1"/>
  <c r="H141" i="1"/>
  <c r="AD133" i="1"/>
  <c r="H133" i="1"/>
  <c r="AD125" i="1"/>
  <c r="H125" i="1"/>
  <c r="AD117" i="1"/>
  <c r="H117" i="1"/>
  <c r="AD109" i="1"/>
  <c r="H109" i="1"/>
  <c r="AD101" i="1"/>
  <c r="H101" i="1"/>
  <c r="AD88" i="1"/>
  <c r="AD70" i="1"/>
  <c r="AD61" i="1"/>
  <c r="AD53" i="1"/>
  <c r="AD43" i="1"/>
  <c r="AD35" i="1"/>
  <c r="AD25" i="1"/>
  <c r="H3039" i="1"/>
  <c r="H3007" i="1"/>
  <c r="H2975" i="1"/>
  <c r="H2943" i="1"/>
  <c r="H2911" i="1"/>
  <c r="H2879" i="1"/>
  <c r="H2847" i="1"/>
  <c r="H2815" i="1"/>
  <c r="H2783" i="1"/>
  <c r="H2751" i="1"/>
  <c r="AD1036" i="1"/>
  <c r="H1036" i="1"/>
  <c r="AD1028" i="1"/>
  <c r="H1028" i="1"/>
  <c r="AD1020" i="1"/>
  <c r="H1020" i="1"/>
  <c r="AD1012" i="1"/>
  <c r="H1012" i="1"/>
  <c r="AD1004" i="1"/>
  <c r="H1004" i="1"/>
  <c r="AD996" i="1"/>
  <c r="H996" i="1"/>
  <c r="AD988" i="1"/>
  <c r="H988" i="1"/>
  <c r="H980" i="1"/>
  <c r="AD972" i="1"/>
  <c r="H972" i="1"/>
  <c r="AD964" i="1"/>
  <c r="H964" i="1"/>
  <c r="AD956" i="1"/>
  <c r="H956" i="1"/>
  <c r="AD948" i="1"/>
  <c r="H948" i="1"/>
  <c r="AD940" i="1"/>
  <c r="H940" i="1"/>
  <c r="AD932" i="1"/>
  <c r="H932" i="1"/>
  <c r="AD924" i="1"/>
  <c r="H924" i="1"/>
  <c r="AD916" i="1"/>
  <c r="H916" i="1"/>
  <c r="AD908" i="1"/>
  <c r="H908" i="1"/>
  <c r="AD900" i="1"/>
  <c r="H900" i="1"/>
  <c r="AD892" i="1"/>
  <c r="H892" i="1"/>
  <c r="AD884" i="1"/>
  <c r="H884" i="1"/>
  <c r="AD876" i="1"/>
  <c r="H876" i="1"/>
  <c r="AD868" i="1"/>
  <c r="H868" i="1"/>
  <c r="AD860" i="1"/>
  <c r="H860" i="1"/>
  <c r="AD852" i="1"/>
  <c r="H852" i="1"/>
  <c r="AD844" i="1"/>
  <c r="H844" i="1"/>
  <c r="AD836" i="1"/>
  <c r="H836" i="1"/>
  <c r="AD828" i="1"/>
  <c r="H828" i="1"/>
  <c r="AD812" i="1"/>
  <c r="H812" i="1"/>
  <c r="AD804" i="1"/>
  <c r="H804" i="1"/>
  <c r="AD796" i="1"/>
  <c r="H796" i="1"/>
  <c r="AD788" i="1"/>
  <c r="H788" i="1"/>
  <c r="AD780" i="1"/>
  <c r="H780" i="1"/>
  <c r="AD772" i="1"/>
  <c r="H772" i="1"/>
  <c r="AD764" i="1"/>
  <c r="H764" i="1"/>
  <c r="AD756" i="1"/>
  <c r="H756" i="1"/>
  <c r="AD748" i="1"/>
  <c r="H748" i="1"/>
  <c r="AD740" i="1"/>
  <c r="H740" i="1"/>
  <c r="AD732" i="1"/>
  <c r="H732" i="1"/>
  <c r="AD724" i="1"/>
  <c r="H724" i="1"/>
  <c r="AD716" i="1"/>
  <c r="H716" i="1"/>
  <c r="AD708" i="1"/>
  <c r="H708" i="1"/>
  <c r="AD700" i="1"/>
  <c r="H700" i="1"/>
  <c r="AD692" i="1"/>
  <c r="H692" i="1"/>
  <c r="AD684" i="1"/>
  <c r="H684" i="1"/>
  <c r="AD676" i="1"/>
  <c r="H676" i="1"/>
  <c r="AD668" i="1"/>
  <c r="H668" i="1"/>
  <c r="AD660" i="1"/>
  <c r="H660" i="1"/>
  <c r="AD652" i="1"/>
  <c r="H652" i="1"/>
  <c r="AD644" i="1"/>
  <c r="H644" i="1"/>
  <c r="H636" i="1"/>
  <c r="AD628" i="1"/>
  <c r="H628" i="1"/>
  <c r="AD620" i="1"/>
  <c r="H620" i="1"/>
  <c r="AD612" i="1"/>
  <c r="H612" i="1"/>
  <c r="AD604" i="1"/>
  <c r="H604" i="1"/>
  <c r="AD596" i="1"/>
  <c r="H596" i="1"/>
  <c r="AD588" i="1"/>
  <c r="H588" i="1"/>
  <c r="AD580" i="1"/>
  <c r="H580" i="1"/>
  <c r="AD572" i="1"/>
  <c r="H572" i="1"/>
  <c r="AD556" i="1"/>
  <c r="H556" i="1"/>
  <c r="AD548" i="1"/>
  <c r="H548" i="1"/>
  <c r="AD540" i="1"/>
  <c r="H540" i="1"/>
  <c r="AD532" i="1"/>
  <c r="H532" i="1"/>
  <c r="AD524" i="1"/>
  <c r="H524" i="1"/>
  <c r="AD516" i="1"/>
  <c r="H516" i="1"/>
  <c r="AD508" i="1"/>
  <c r="H508" i="1"/>
  <c r="AD500" i="1"/>
  <c r="H500" i="1"/>
  <c r="AD492" i="1"/>
  <c r="H492" i="1"/>
  <c r="AD484" i="1"/>
  <c r="H484" i="1"/>
  <c r="AD476" i="1"/>
  <c r="H476" i="1"/>
  <c r="AD468" i="1"/>
  <c r="H468" i="1"/>
  <c r="AD460" i="1"/>
  <c r="H460" i="1"/>
  <c r="AD452" i="1"/>
  <c r="H452" i="1"/>
  <c r="AD444" i="1"/>
  <c r="H444" i="1"/>
  <c r="AD436" i="1"/>
  <c r="H436" i="1"/>
  <c r="AD428" i="1"/>
  <c r="H428" i="1"/>
  <c r="AD420" i="1"/>
  <c r="H420" i="1"/>
  <c r="AD412" i="1"/>
  <c r="H412" i="1"/>
  <c r="H404" i="1"/>
  <c r="AD396" i="1"/>
  <c r="H396" i="1"/>
  <c r="AD388" i="1"/>
  <c r="H388" i="1"/>
  <c r="AD380" i="1"/>
  <c r="H380" i="1"/>
  <c r="AD372" i="1"/>
  <c r="H372" i="1"/>
  <c r="AD364" i="1"/>
  <c r="H364" i="1"/>
  <c r="AD356" i="1"/>
  <c r="H356" i="1"/>
  <c r="AD348" i="1"/>
  <c r="H348" i="1"/>
  <c r="H340" i="1"/>
  <c r="AD332" i="1"/>
  <c r="H332" i="1"/>
  <c r="AD324" i="1"/>
  <c r="H324" i="1"/>
  <c r="AD316" i="1"/>
  <c r="H316" i="1"/>
  <c r="AD308" i="1"/>
  <c r="H308" i="1"/>
  <c r="AD300" i="1"/>
  <c r="H300" i="1"/>
  <c r="AD292" i="1"/>
  <c r="H292" i="1"/>
  <c r="AD284" i="1"/>
  <c r="H284" i="1"/>
  <c r="AD276" i="1"/>
  <c r="H276" i="1"/>
  <c r="AD268" i="1"/>
  <c r="H268" i="1"/>
  <c r="AD260" i="1"/>
  <c r="H260" i="1"/>
  <c r="AD244" i="1"/>
  <c r="H244" i="1"/>
  <c r="AD236" i="1"/>
  <c r="H236" i="1"/>
  <c r="AD228" i="1"/>
  <c r="H228" i="1"/>
  <c r="AD220" i="1"/>
  <c r="H220" i="1"/>
  <c r="AD212" i="1"/>
  <c r="H212" i="1"/>
  <c r="AD204" i="1"/>
  <c r="H204" i="1"/>
  <c r="AD196" i="1"/>
  <c r="H196" i="1"/>
  <c r="AD188" i="1"/>
  <c r="H188" i="1"/>
  <c r="AD180" i="1"/>
  <c r="H180" i="1"/>
  <c r="AD172" i="1"/>
  <c r="H172" i="1"/>
  <c r="AD164" i="1"/>
  <c r="H164" i="1"/>
  <c r="AD156" i="1"/>
  <c r="H156" i="1"/>
  <c r="AD148" i="1"/>
  <c r="H148" i="1"/>
  <c r="AD140" i="1"/>
  <c r="H140" i="1"/>
  <c r="AD132" i="1"/>
  <c r="H132" i="1"/>
  <c r="AD124" i="1"/>
  <c r="H124" i="1"/>
  <c r="AD116" i="1"/>
  <c r="H116" i="1"/>
  <c r="AD108" i="1"/>
  <c r="H108" i="1"/>
  <c r="AD99" i="1"/>
  <c r="H99" i="1"/>
  <c r="AD86" i="1"/>
  <c r="AD68" i="1"/>
  <c r="AD60" i="1"/>
  <c r="AD52" i="1"/>
  <c r="AD42" i="1"/>
  <c r="AD34" i="1"/>
  <c r="AD24" i="1"/>
  <c r="AD1803" i="1"/>
  <c r="H1803" i="1"/>
  <c r="AD1795" i="1"/>
  <c r="H1795" i="1"/>
  <c r="AD1787" i="1"/>
  <c r="H1787" i="1"/>
  <c r="AD1779" i="1"/>
  <c r="H1779" i="1"/>
  <c r="AD1771" i="1"/>
  <c r="H1771" i="1"/>
  <c r="AD1763" i="1"/>
  <c r="H1763" i="1"/>
  <c r="AD1755" i="1"/>
  <c r="H1755" i="1"/>
  <c r="AD1747" i="1"/>
  <c r="H1747" i="1"/>
  <c r="H1739" i="1"/>
  <c r="AD1731" i="1"/>
  <c r="H1731" i="1"/>
  <c r="AD1723" i="1"/>
  <c r="H1723" i="1"/>
  <c r="AD1715" i="1"/>
  <c r="H1715" i="1"/>
  <c r="AD1707" i="1"/>
  <c r="H1707" i="1"/>
  <c r="AD1699" i="1"/>
  <c r="H1699" i="1"/>
  <c r="H1691" i="1"/>
  <c r="AD1683" i="1"/>
  <c r="H1683" i="1"/>
  <c r="AD1675" i="1"/>
  <c r="H1675" i="1"/>
  <c r="AD1667" i="1"/>
  <c r="H1667" i="1"/>
  <c r="AD1659" i="1"/>
  <c r="H1659" i="1"/>
  <c r="AD1651" i="1"/>
  <c r="H1651" i="1"/>
  <c r="AD1643" i="1"/>
  <c r="H1643" i="1"/>
  <c r="AD1635" i="1"/>
  <c r="H1635" i="1"/>
  <c r="AD1627" i="1"/>
  <c r="H1627" i="1"/>
  <c r="AD1619" i="1"/>
  <c r="H1619" i="1"/>
  <c r="AD1611" i="1"/>
  <c r="H1611" i="1"/>
  <c r="AD1603" i="1"/>
  <c r="H1603" i="1"/>
  <c r="AD1595" i="1"/>
  <c r="H1595" i="1"/>
  <c r="AD1587" i="1"/>
  <c r="H1587" i="1"/>
  <c r="AD1579" i="1"/>
  <c r="H1579" i="1"/>
  <c r="H1571" i="1"/>
  <c r="AD1563" i="1"/>
  <c r="H1563" i="1"/>
  <c r="H1555" i="1"/>
  <c r="AD1547" i="1"/>
  <c r="H1547" i="1"/>
  <c r="AD1539" i="1"/>
  <c r="H1539" i="1"/>
  <c r="AD1531" i="1"/>
  <c r="H1531" i="1"/>
  <c r="AD1523" i="1"/>
  <c r="H1523" i="1"/>
  <c r="AD1515" i="1"/>
  <c r="H1515" i="1"/>
  <c r="AD1507" i="1"/>
  <c r="H1507" i="1"/>
  <c r="AD1499" i="1"/>
  <c r="H1499" i="1"/>
  <c r="AD1491" i="1"/>
  <c r="H1491" i="1"/>
  <c r="H1483" i="1"/>
  <c r="AD1475" i="1"/>
  <c r="H1475" i="1"/>
  <c r="AD1467" i="1"/>
  <c r="H1467" i="1"/>
  <c r="AD1459" i="1"/>
  <c r="H1459" i="1"/>
  <c r="AD1451" i="1"/>
  <c r="H1451" i="1"/>
  <c r="AD1443" i="1"/>
  <c r="H1443" i="1"/>
  <c r="H1435" i="1"/>
  <c r="H1427" i="1"/>
  <c r="AD1419" i="1"/>
  <c r="H1419" i="1"/>
  <c r="H1411" i="1"/>
  <c r="AD1403" i="1"/>
  <c r="H1403" i="1"/>
  <c r="AD1395" i="1"/>
  <c r="H1395" i="1"/>
  <c r="AD1387" i="1"/>
  <c r="H1387" i="1"/>
  <c r="AD1379" i="1"/>
  <c r="H1379" i="1"/>
  <c r="AD1371" i="1"/>
  <c r="H1371" i="1"/>
  <c r="AD1363" i="1"/>
  <c r="H1363" i="1"/>
  <c r="H1355" i="1"/>
  <c r="AD1347" i="1"/>
  <c r="H1347" i="1"/>
  <c r="AD1339" i="1"/>
  <c r="H1339" i="1"/>
  <c r="H1331" i="1"/>
  <c r="AD1323" i="1"/>
  <c r="H1323" i="1"/>
  <c r="AD1315" i="1"/>
  <c r="H1315" i="1"/>
  <c r="AD1307" i="1"/>
  <c r="H1307" i="1"/>
  <c r="H1299" i="1"/>
  <c r="AD1291" i="1"/>
  <c r="H1291" i="1"/>
  <c r="AD1283" i="1"/>
  <c r="H1283" i="1"/>
  <c r="AD1275" i="1"/>
  <c r="H1275" i="1"/>
  <c r="AD1267" i="1"/>
  <c r="H1267" i="1"/>
  <c r="AD1259" i="1"/>
  <c r="H1259" i="1"/>
  <c r="AD1251" i="1"/>
  <c r="H1251" i="1"/>
  <c r="AD1243" i="1"/>
  <c r="H1243" i="1"/>
  <c r="AD1235" i="1"/>
  <c r="H1235" i="1"/>
  <c r="AD1227" i="1"/>
  <c r="H1227" i="1"/>
  <c r="AD1219" i="1"/>
  <c r="H1219" i="1"/>
  <c r="AD1211" i="1"/>
  <c r="H1211" i="1"/>
  <c r="AD1203" i="1"/>
  <c r="H1203" i="1"/>
  <c r="AD1195" i="1"/>
  <c r="H1195" i="1"/>
  <c r="AD1187" i="1"/>
  <c r="H1187" i="1"/>
  <c r="H1179" i="1"/>
  <c r="AD1171" i="1"/>
  <c r="H1171" i="1"/>
  <c r="AD1163" i="1"/>
  <c r="H1163" i="1"/>
  <c r="H1155" i="1"/>
  <c r="AD1147" i="1"/>
  <c r="H1147" i="1"/>
  <c r="AD1139" i="1"/>
  <c r="H1139" i="1"/>
  <c r="AD1131" i="1"/>
  <c r="H1131" i="1"/>
  <c r="AD1123" i="1"/>
  <c r="H1123" i="1"/>
  <c r="AD1115" i="1"/>
  <c r="H1115" i="1"/>
  <c r="AD1107" i="1"/>
  <c r="H1107" i="1"/>
  <c r="H1099" i="1"/>
  <c r="AD1091" i="1"/>
  <c r="H1091" i="1"/>
  <c r="AD1083" i="1"/>
  <c r="H1083" i="1"/>
  <c r="AD1075" i="1"/>
  <c r="H1075" i="1"/>
  <c r="AD1067" i="1"/>
  <c r="H1067" i="1"/>
  <c r="AD1059" i="1"/>
  <c r="H1059" i="1"/>
  <c r="AD1051" i="1"/>
  <c r="H1051" i="1"/>
  <c r="AD1043" i="1"/>
  <c r="H1043" i="1"/>
  <c r="AD1035" i="1"/>
  <c r="H1035" i="1"/>
  <c r="AD1027" i="1"/>
  <c r="H1027" i="1"/>
  <c r="AD1019" i="1"/>
  <c r="H1019" i="1"/>
  <c r="AD1011" i="1"/>
  <c r="H1011" i="1"/>
  <c r="AD1003" i="1"/>
  <c r="H1003" i="1"/>
  <c r="AD995" i="1"/>
  <c r="H995" i="1"/>
  <c r="AD987" i="1"/>
  <c r="H987" i="1"/>
  <c r="AD979" i="1"/>
  <c r="H979" i="1"/>
  <c r="AD971" i="1"/>
  <c r="H971" i="1"/>
  <c r="AD963" i="1"/>
  <c r="H963" i="1"/>
  <c r="AD955" i="1"/>
  <c r="H955" i="1"/>
  <c r="AD947" i="1"/>
  <c r="H947" i="1"/>
  <c r="AD939" i="1"/>
  <c r="H939" i="1"/>
  <c r="AD931" i="1"/>
  <c r="H931" i="1"/>
  <c r="AD923" i="1"/>
  <c r="H923" i="1"/>
  <c r="AD915" i="1"/>
  <c r="H915" i="1"/>
  <c r="AD907" i="1"/>
  <c r="H907" i="1"/>
  <c r="AD899" i="1"/>
  <c r="H899" i="1"/>
  <c r="AD891" i="1"/>
  <c r="H891" i="1"/>
  <c r="AD883" i="1"/>
  <c r="H883" i="1"/>
  <c r="AD875" i="1"/>
  <c r="H875" i="1"/>
  <c r="AD867" i="1"/>
  <c r="H867" i="1"/>
  <c r="AD859" i="1"/>
  <c r="H859" i="1"/>
  <c r="AD851" i="1"/>
  <c r="H851" i="1"/>
  <c r="AD843" i="1"/>
  <c r="H843" i="1"/>
  <c r="AD835" i="1"/>
  <c r="H835" i="1"/>
  <c r="AD827" i="1"/>
  <c r="H827" i="1"/>
  <c r="AD819" i="1"/>
  <c r="H819" i="1"/>
  <c r="AD811" i="1"/>
  <c r="H811" i="1"/>
  <c r="AD803" i="1"/>
  <c r="H803" i="1"/>
  <c r="AD795" i="1"/>
  <c r="H795" i="1"/>
  <c r="AD787" i="1"/>
  <c r="H787" i="1"/>
  <c r="AD779" i="1"/>
  <c r="H779" i="1"/>
  <c r="AD771" i="1"/>
  <c r="H771" i="1"/>
  <c r="AD763" i="1"/>
  <c r="H763" i="1"/>
  <c r="AD755" i="1"/>
  <c r="H755" i="1"/>
  <c r="AD747" i="1"/>
  <c r="H747" i="1"/>
  <c r="AD739" i="1"/>
  <c r="H739" i="1"/>
  <c r="AD731" i="1"/>
  <c r="H731" i="1"/>
  <c r="AD723" i="1"/>
  <c r="H723" i="1"/>
  <c r="AD715" i="1"/>
  <c r="H715" i="1"/>
  <c r="AD707" i="1"/>
  <c r="H707" i="1"/>
  <c r="AD699" i="1"/>
  <c r="H699" i="1"/>
  <c r="AD691" i="1"/>
  <c r="H691" i="1"/>
  <c r="AD683" i="1"/>
  <c r="H683" i="1"/>
  <c r="AD675" i="1"/>
  <c r="H675" i="1"/>
  <c r="AD667" i="1"/>
  <c r="H667" i="1"/>
  <c r="AD659" i="1"/>
  <c r="H659" i="1"/>
  <c r="AD651" i="1"/>
  <c r="H651" i="1"/>
  <c r="AD643" i="1"/>
  <c r="H643" i="1"/>
  <c r="AD635" i="1"/>
  <c r="H635" i="1"/>
  <c r="AD627" i="1"/>
  <c r="H627" i="1"/>
  <c r="AD619" i="1"/>
  <c r="H619" i="1"/>
  <c r="AD611" i="1"/>
  <c r="H611" i="1"/>
  <c r="AD603" i="1"/>
  <c r="H603" i="1"/>
  <c r="H595" i="1"/>
  <c r="AD587" i="1"/>
  <c r="H587" i="1"/>
  <c r="AD579" i="1"/>
  <c r="H579" i="1"/>
  <c r="H571" i="1"/>
  <c r="AD563" i="1"/>
  <c r="H563" i="1"/>
  <c r="AD555" i="1"/>
  <c r="H555" i="1"/>
  <c r="AD547" i="1"/>
  <c r="H547" i="1"/>
  <c r="AD539" i="1"/>
  <c r="H539" i="1"/>
  <c r="AD531" i="1"/>
  <c r="H531" i="1"/>
  <c r="AD523" i="1"/>
  <c r="H523" i="1"/>
  <c r="AD515" i="1"/>
  <c r="H515" i="1"/>
  <c r="AD507" i="1"/>
  <c r="H507" i="1"/>
  <c r="AD499" i="1"/>
  <c r="H499" i="1"/>
  <c r="AD491" i="1"/>
  <c r="H491" i="1"/>
  <c r="AD483" i="1"/>
  <c r="H483" i="1"/>
  <c r="AD475" i="1"/>
  <c r="H475" i="1"/>
  <c r="H467" i="1"/>
  <c r="AD459" i="1"/>
  <c r="H459" i="1"/>
  <c r="AD451" i="1"/>
  <c r="H451" i="1"/>
  <c r="AD443" i="1"/>
  <c r="H443" i="1"/>
  <c r="AD435" i="1"/>
  <c r="H435" i="1"/>
  <c r="AD427" i="1"/>
  <c r="H427" i="1"/>
  <c r="AD419" i="1"/>
  <c r="H419" i="1"/>
  <c r="AD411" i="1"/>
  <c r="H411" i="1"/>
  <c r="AD403" i="1"/>
  <c r="H403" i="1"/>
  <c r="AD395" i="1"/>
  <c r="H395" i="1"/>
  <c r="AD387" i="1"/>
  <c r="H387" i="1"/>
  <c r="AD379" i="1"/>
  <c r="H379" i="1"/>
  <c r="AD371" i="1"/>
  <c r="H371" i="1"/>
  <c r="AD363" i="1"/>
  <c r="H363" i="1"/>
  <c r="AD355" i="1"/>
  <c r="H355" i="1"/>
  <c r="AD347" i="1"/>
  <c r="H347" i="1"/>
  <c r="AD339" i="1"/>
  <c r="H339" i="1"/>
  <c r="AD331" i="1"/>
  <c r="H331" i="1"/>
  <c r="AD323" i="1"/>
  <c r="H323" i="1"/>
  <c r="AD315" i="1"/>
  <c r="H315" i="1"/>
  <c r="AD307" i="1"/>
  <c r="H307" i="1"/>
  <c r="AD299" i="1"/>
  <c r="H299" i="1"/>
  <c r="AD283" i="1"/>
  <c r="H283" i="1"/>
  <c r="AD275" i="1"/>
  <c r="H275" i="1"/>
  <c r="AD267" i="1"/>
  <c r="H267" i="1"/>
  <c r="AD259" i="1"/>
  <c r="H259" i="1"/>
  <c r="AD251" i="1"/>
  <c r="H251" i="1"/>
  <c r="AD243" i="1"/>
  <c r="H243" i="1"/>
  <c r="AD235" i="1"/>
  <c r="H235" i="1"/>
  <c r="AD227" i="1"/>
  <c r="H227" i="1"/>
  <c r="AD219" i="1"/>
  <c r="H219" i="1"/>
  <c r="AD211" i="1"/>
  <c r="H211" i="1"/>
  <c r="AD203" i="1"/>
  <c r="H203" i="1"/>
  <c r="AD195" i="1"/>
  <c r="H195" i="1"/>
  <c r="AD187" i="1"/>
  <c r="H187" i="1"/>
  <c r="AD179" i="1"/>
  <c r="H179" i="1"/>
  <c r="AD171" i="1"/>
  <c r="H171" i="1"/>
  <c r="AD163" i="1"/>
  <c r="H163" i="1"/>
  <c r="AD155" i="1"/>
  <c r="H155" i="1"/>
  <c r="AD147" i="1"/>
  <c r="H147" i="1"/>
  <c r="AD139" i="1"/>
  <c r="H139" i="1"/>
  <c r="AD131" i="1"/>
  <c r="H131" i="1"/>
  <c r="AD123" i="1"/>
  <c r="H123" i="1"/>
  <c r="AD115" i="1"/>
  <c r="H115" i="1"/>
  <c r="AD107" i="1"/>
  <c r="H107" i="1"/>
  <c r="AD98" i="1"/>
  <c r="AD84" i="1"/>
  <c r="AD67" i="1"/>
  <c r="AD59" i="1"/>
  <c r="AD49" i="1"/>
  <c r="AD41" i="1"/>
  <c r="AD21" i="1"/>
  <c r="H3015" i="1"/>
  <c r="H2983" i="1"/>
  <c r="H2951" i="1"/>
  <c r="H2919" i="1"/>
  <c r="H2887" i="1"/>
  <c r="H2855" i="1"/>
  <c r="H2823" i="1"/>
  <c r="H2791" i="1"/>
  <c r="H2759" i="1"/>
  <c r="AD1274" i="1"/>
  <c r="H1274" i="1"/>
  <c r="AD1266" i="1"/>
  <c r="H1266" i="1"/>
  <c r="H1258" i="1"/>
  <c r="AD1250" i="1"/>
  <c r="H1250" i="1"/>
  <c r="AD1242" i="1"/>
  <c r="H1242" i="1"/>
  <c r="AD1234" i="1"/>
  <c r="H1234" i="1"/>
  <c r="AD1226" i="1"/>
  <c r="H1226" i="1"/>
  <c r="AD1218" i="1"/>
  <c r="H1218" i="1"/>
  <c r="AD1210" i="1"/>
  <c r="H1210" i="1"/>
  <c r="H1202" i="1"/>
  <c r="AD1194" i="1"/>
  <c r="H1194" i="1"/>
  <c r="AD1186" i="1"/>
  <c r="H1186" i="1"/>
  <c r="AD1178" i="1"/>
  <c r="H1178" i="1"/>
  <c r="AD1170" i="1"/>
  <c r="H1170" i="1"/>
  <c r="AD1162" i="1"/>
  <c r="H1162" i="1"/>
  <c r="AD1154" i="1"/>
  <c r="H1154" i="1"/>
  <c r="AD1146" i="1"/>
  <c r="H1146" i="1"/>
  <c r="H1138" i="1"/>
  <c r="AD1130" i="1"/>
  <c r="H1130" i="1"/>
  <c r="AD1122" i="1"/>
  <c r="H1122" i="1"/>
  <c r="AD1114" i="1"/>
  <c r="H1114" i="1"/>
  <c r="AD1106" i="1"/>
  <c r="H1106" i="1"/>
  <c r="AD1098" i="1"/>
  <c r="H1098" i="1"/>
  <c r="H1090" i="1"/>
  <c r="AD1082" i="1"/>
  <c r="H1082" i="1"/>
  <c r="AD1074" i="1"/>
  <c r="H1074" i="1"/>
  <c r="AD1066" i="1"/>
  <c r="H1066" i="1"/>
  <c r="AD1058" i="1"/>
  <c r="H1058" i="1"/>
  <c r="AD1050" i="1"/>
  <c r="H1050" i="1"/>
  <c r="AD1042" i="1"/>
  <c r="H1042" i="1"/>
  <c r="AD1034" i="1"/>
  <c r="H1034" i="1"/>
  <c r="AD1026" i="1"/>
  <c r="H1026" i="1"/>
  <c r="AD1018" i="1"/>
  <c r="H1018" i="1"/>
  <c r="AD1010" i="1"/>
  <c r="H1010" i="1"/>
  <c r="H1002" i="1"/>
  <c r="AD994" i="1"/>
  <c r="H994" i="1"/>
  <c r="AD986" i="1"/>
  <c r="H986" i="1"/>
  <c r="AD978" i="1"/>
  <c r="H978" i="1"/>
  <c r="AD970" i="1"/>
  <c r="H970" i="1"/>
  <c r="AD962" i="1"/>
  <c r="H962" i="1"/>
  <c r="AD954" i="1"/>
  <c r="H954" i="1"/>
  <c r="AD946" i="1"/>
  <c r="H946" i="1"/>
  <c r="AD938" i="1"/>
  <c r="H938" i="1"/>
  <c r="AD930" i="1"/>
  <c r="H930" i="1"/>
  <c r="AD922" i="1"/>
  <c r="H922" i="1"/>
  <c r="AD914" i="1"/>
  <c r="H914" i="1"/>
  <c r="AD906" i="1"/>
  <c r="H906" i="1"/>
  <c r="AD898" i="1"/>
  <c r="H898" i="1"/>
  <c r="AD890" i="1"/>
  <c r="H890" i="1"/>
  <c r="AD882" i="1"/>
  <c r="H882" i="1"/>
  <c r="AD874" i="1"/>
  <c r="H874" i="1"/>
  <c r="AD866" i="1"/>
  <c r="H866" i="1"/>
  <c r="AD858" i="1"/>
  <c r="H858" i="1"/>
  <c r="AD850" i="1"/>
  <c r="H850" i="1"/>
  <c r="AD842" i="1"/>
  <c r="H842" i="1"/>
  <c r="AD834" i="1"/>
  <c r="H834" i="1"/>
  <c r="AD826" i="1"/>
  <c r="H826" i="1"/>
  <c r="AD818" i="1"/>
  <c r="H818" i="1"/>
  <c r="AD810" i="1"/>
  <c r="H810" i="1"/>
  <c r="AD802" i="1"/>
  <c r="H802" i="1"/>
  <c r="AD794" i="1"/>
  <c r="H794" i="1"/>
  <c r="AD786" i="1"/>
  <c r="H786" i="1"/>
  <c r="AD778" i="1"/>
  <c r="H778" i="1"/>
  <c r="AD770" i="1"/>
  <c r="H770" i="1"/>
  <c r="AD762" i="1"/>
  <c r="H762" i="1"/>
  <c r="AD754" i="1"/>
  <c r="H754" i="1"/>
  <c r="AD746" i="1"/>
  <c r="H746" i="1"/>
  <c r="AD738" i="1"/>
  <c r="H738" i="1"/>
  <c r="AD730" i="1"/>
  <c r="H730" i="1"/>
  <c r="AD722" i="1"/>
  <c r="H722" i="1"/>
  <c r="AD714" i="1"/>
  <c r="H714" i="1"/>
  <c r="AD706" i="1"/>
  <c r="H706" i="1"/>
  <c r="AD698" i="1"/>
  <c r="H698" i="1"/>
  <c r="AD690" i="1"/>
  <c r="H690" i="1"/>
  <c r="AD682" i="1"/>
  <c r="H682" i="1"/>
  <c r="AD674" i="1"/>
  <c r="H674" i="1"/>
  <c r="AD666" i="1"/>
  <c r="H666" i="1"/>
  <c r="AD658" i="1"/>
  <c r="H658" i="1"/>
  <c r="AD650" i="1"/>
  <c r="H650" i="1"/>
  <c r="AD642" i="1"/>
  <c r="H642" i="1"/>
  <c r="AD634" i="1"/>
  <c r="H634" i="1"/>
  <c r="AD626" i="1"/>
  <c r="H626" i="1"/>
  <c r="AD618" i="1"/>
  <c r="H618" i="1"/>
  <c r="AD610" i="1"/>
  <c r="H610" i="1"/>
  <c r="AD602" i="1"/>
  <c r="H602" i="1"/>
  <c r="AD594" i="1"/>
  <c r="H594" i="1"/>
  <c r="AD586" i="1"/>
  <c r="H586" i="1"/>
  <c r="AD578" i="1"/>
  <c r="H578" i="1"/>
  <c r="AD570" i="1"/>
  <c r="H570" i="1"/>
  <c r="AD562" i="1"/>
  <c r="H562" i="1"/>
  <c r="AD554" i="1"/>
  <c r="H554" i="1"/>
  <c r="AD546" i="1"/>
  <c r="H546" i="1"/>
  <c r="AD538" i="1"/>
  <c r="H538" i="1"/>
  <c r="AD530" i="1"/>
  <c r="H530" i="1"/>
  <c r="AD522" i="1"/>
  <c r="H522" i="1"/>
  <c r="AD514" i="1"/>
  <c r="H514" i="1"/>
  <c r="AD506" i="1"/>
  <c r="H506" i="1"/>
  <c r="AD498" i="1"/>
  <c r="H498" i="1"/>
  <c r="AD490" i="1"/>
  <c r="H490" i="1"/>
  <c r="AD482" i="1"/>
  <c r="H482" i="1"/>
  <c r="AD474" i="1"/>
  <c r="H474" i="1"/>
  <c r="AD466" i="1"/>
  <c r="H466" i="1"/>
  <c r="AD458" i="1"/>
  <c r="H458" i="1"/>
  <c r="AD450" i="1"/>
  <c r="H450" i="1"/>
  <c r="AD442" i="1"/>
  <c r="H442" i="1"/>
  <c r="AD434" i="1"/>
  <c r="H434" i="1"/>
  <c r="AD426" i="1"/>
  <c r="H426" i="1"/>
  <c r="AD418" i="1"/>
  <c r="H418" i="1"/>
  <c r="AD410" i="1"/>
  <c r="H410" i="1"/>
  <c r="AD402" i="1"/>
  <c r="H402" i="1"/>
  <c r="AD394" i="1"/>
  <c r="H394" i="1"/>
  <c r="AD386" i="1"/>
  <c r="H386" i="1"/>
  <c r="AD378" i="1"/>
  <c r="H378" i="1"/>
  <c r="AD370" i="1"/>
  <c r="H370" i="1"/>
  <c r="AD362" i="1"/>
  <c r="H362" i="1"/>
  <c r="AD354" i="1"/>
  <c r="H354" i="1"/>
  <c r="AD346" i="1"/>
  <c r="H346" i="1"/>
  <c r="AD338" i="1"/>
  <c r="H338" i="1"/>
  <c r="AD330" i="1"/>
  <c r="H330" i="1"/>
  <c r="AD322" i="1"/>
  <c r="H322" i="1"/>
  <c r="AD314" i="1"/>
  <c r="H314" i="1"/>
  <c r="AD306" i="1"/>
  <c r="H306" i="1"/>
  <c r="AD298" i="1"/>
  <c r="H298" i="1"/>
  <c r="AD290" i="1"/>
  <c r="H290" i="1"/>
  <c r="AD282" i="1"/>
  <c r="H282" i="1"/>
  <c r="AD274" i="1"/>
  <c r="H274" i="1"/>
  <c r="AD266" i="1"/>
  <c r="H266" i="1"/>
  <c r="AD258" i="1"/>
  <c r="H258" i="1"/>
  <c r="AD250" i="1"/>
  <c r="H250" i="1"/>
  <c r="AD242" i="1"/>
  <c r="H242" i="1"/>
  <c r="AD234" i="1"/>
  <c r="H234" i="1"/>
  <c r="AD226" i="1"/>
  <c r="H226" i="1"/>
  <c r="AD218" i="1"/>
  <c r="H218" i="1"/>
  <c r="AD210" i="1"/>
  <c r="H210" i="1"/>
  <c r="AD202" i="1"/>
  <c r="H202" i="1"/>
  <c r="AD194" i="1"/>
  <c r="H194" i="1"/>
  <c r="AD186" i="1"/>
  <c r="H186" i="1"/>
  <c r="AD178" i="1"/>
  <c r="H178" i="1"/>
  <c r="AD170" i="1"/>
  <c r="H170" i="1"/>
  <c r="H162" i="1"/>
  <c r="AD154" i="1"/>
  <c r="H154" i="1"/>
  <c r="AD146" i="1"/>
  <c r="H146" i="1"/>
  <c r="AD138" i="1"/>
  <c r="H138" i="1"/>
  <c r="AD130" i="1"/>
  <c r="H130" i="1"/>
  <c r="AD122" i="1"/>
  <c r="H122" i="1"/>
  <c r="AD114" i="1"/>
  <c r="H114" i="1"/>
  <c r="AD106" i="1"/>
  <c r="H106" i="1"/>
  <c r="AD96" i="1"/>
  <c r="AD82" i="1"/>
  <c r="AD66" i="1"/>
  <c r="AD58" i="1"/>
  <c r="AD48" i="1"/>
  <c r="AD40" i="1"/>
  <c r="AD32" i="1"/>
  <c r="AD17" i="1"/>
  <c r="AD2609" i="1"/>
  <c r="H2609" i="1"/>
  <c r="AD2601" i="1"/>
  <c r="H2601" i="1"/>
  <c r="H2593" i="1"/>
  <c r="AD2585" i="1"/>
  <c r="H2585" i="1"/>
  <c r="AD2577" i="1"/>
  <c r="H2577" i="1"/>
  <c r="AD2569" i="1"/>
  <c r="H2569" i="1"/>
  <c r="AD2561" i="1"/>
  <c r="H2561" i="1"/>
  <c r="AD2553" i="1"/>
  <c r="H2553" i="1"/>
  <c r="AD2545" i="1"/>
  <c r="H2545" i="1"/>
  <c r="AD2537" i="1"/>
  <c r="H2537" i="1"/>
  <c r="H2529" i="1"/>
  <c r="AD2521" i="1"/>
  <c r="H2521" i="1"/>
  <c r="AD2513" i="1"/>
  <c r="H2513" i="1"/>
  <c r="AD2505" i="1"/>
  <c r="H2505" i="1"/>
  <c r="AD2497" i="1"/>
  <c r="H2497" i="1"/>
  <c r="AD2489" i="1"/>
  <c r="H2489" i="1"/>
  <c r="AD2481" i="1"/>
  <c r="H2481" i="1"/>
  <c r="AD2473" i="1"/>
  <c r="H2473" i="1"/>
  <c r="AD2465" i="1"/>
  <c r="H2465" i="1"/>
  <c r="AD2457" i="1"/>
  <c r="H2457" i="1"/>
  <c r="AD2449" i="1"/>
  <c r="H2449" i="1"/>
  <c r="AD2441" i="1"/>
  <c r="H2441" i="1"/>
  <c r="AD2433" i="1"/>
  <c r="H2433" i="1"/>
  <c r="AD2425" i="1"/>
  <c r="H2425" i="1"/>
  <c r="AD2417" i="1"/>
  <c r="H2417" i="1"/>
  <c r="AD2409" i="1"/>
  <c r="H2409" i="1"/>
  <c r="AD2401" i="1"/>
  <c r="H2401" i="1"/>
  <c r="AD2393" i="1"/>
  <c r="H2393" i="1"/>
  <c r="AD2385" i="1"/>
  <c r="H2385" i="1"/>
  <c r="AD2377" i="1"/>
  <c r="H2377" i="1"/>
  <c r="AD2369" i="1"/>
  <c r="H2369" i="1"/>
  <c r="AD2361" i="1"/>
  <c r="H2361" i="1"/>
  <c r="AD2353" i="1"/>
  <c r="H2353" i="1"/>
  <c r="AD2345" i="1"/>
  <c r="H2345" i="1"/>
  <c r="AD2337" i="1"/>
  <c r="H2337" i="1"/>
  <c r="AD2329" i="1"/>
  <c r="H2329" i="1"/>
  <c r="AD2321" i="1"/>
  <c r="H2321" i="1"/>
  <c r="AD2313" i="1"/>
  <c r="H2313" i="1"/>
  <c r="AD2305" i="1"/>
  <c r="H2305" i="1"/>
  <c r="AD2297" i="1"/>
  <c r="H2297" i="1"/>
  <c r="AD2289" i="1"/>
  <c r="H2289" i="1"/>
  <c r="AD2281" i="1"/>
  <c r="H2281" i="1"/>
  <c r="AD2273" i="1"/>
  <c r="H2273" i="1"/>
  <c r="AD2265" i="1"/>
  <c r="H2265" i="1"/>
  <c r="AD2257" i="1"/>
  <c r="H2257" i="1"/>
  <c r="AD2249" i="1"/>
  <c r="H2249" i="1"/>
  <c r="AD2241" i="1"/>
  <c r="H2241" i="1"/>
  <c r="AD2233" i="1"/>
  <c r="H2233" i="1"/>
  <c r="AD2225" i="1"/>
  <c r="H2225" i="1"/>
  <c r="AD2217" i="1"/>
  <c r="H2217" i="1"/>
  <c r="AD2209" i="1"/>
  <c r="H2209" i="1"/>
  <c r="AD2201" i="1"/>
  <c r="H2201" i="1"/>
  <c r="AD2193" i="1"/>
  <c r="H2193" i="1"/>
  <c r="AD2185" i="1"/>
  <c r="H2185" i="1"/>
  <c r="AD2177" i="1"/>
  <c r="H2177" i="1"/>
  <c r="AD2169" i="1"/>
  <c r="H2169" i="1"/>
  <c r="AD2161" i="1"/>
  <c r="H2161" i="1"/>
  <c r="AD2153" i="1"/>
  <c r="H2153" i="1"/>
  <c r="AD2145" i="1"/>
  <c r="H2145" i="1"/>
  <c r="AD2137" i="1"/>
  <c r="H2137" i="1"/>
  <c r="AD2129" i="1"/>
  <c r="H2129" i="1"/>
  <c r="AD2121" i="1"/>
  <c r="H2121" i="1"/>
  <c r="AD2113" i="1"/>
  <c r="H2113" i="1"/>
  <c r="AD2105" i="1"/>
  <c r="H2105" i="1"/>
  <c r="AD2097" i="1"/>
  <c r="H2097" i="1"/>
  <c r="AD2089" i="1"/>
  <c r="H2089" i="1"/>
  <c r="AD2081" i="1"/>
  <c r="H2081" i="1"/>
  <c r="AD2073" i="1"/>
  <c r="H2073" i="1"/>
  <c r="AD2065" i="1"/>
  <c r="H2065" i="1"/>
  <c r="AD2057" i="1"/>
  <c r="H2057" i="1"/>
  <c r="AD2049" i="1"/>
  <c r="H2049" i="1"/>
  <c r="AD2041" i="1"/>
  <c r="H2041" i="1"/>
  <c r="AD2033" i="1"/>
  <c r="H2033" i="1"/>
  <c r="AD2025" i="1"/>
  <c r="H2025" i="1"/>
  <c r="AD2017" i="1"/>
  <c r="H2017" i="1"/>
  <c r="AD2009" i="1"/>
  <c r="H2009" i="1"/>
  <c r="AD2001" i="1"/>
  <c r="H2001" i="1"/>
  <c r="AD1993" i="1"/>
  <c r="H1993" i="1"/>
  <c r="AD1985" i="1"/>
  <c r="H1985" i="1"/>
  <c r="AD1977" i="1"/>
  <c r="H1977" i="1"/>
  <c r="AD1969" i="1"/>
  <c r="H1969" i="1"/>
  <c r="AD1961" i="1"/>
  <c r="H1961" i="1"/>
  <c r="H1953" i="1"/>
  <c r="AD1945" i="1"/>
  <c r="H1945" i="1"/>
  <c r="AD1937" i="1"/>
  <c r="H1937" i="1"/>
  <c r="AD1929" i="1"/>
  <c r="H1929" i="1"/>
  <c r="AD1921" i="1"/>
  <c r="H1921" i="1"/>
  <c r="AD1913" i="1"/>
  <c r="H1913" i="1"/>
  <c r="AD1905" i="1"/>
  <c r="H1905" i="1"/>
  <c r="AD1897" i="1"/>
  <c r="H1897" i="1"/>
  <c r="H1889" i="1"/>
  <c r="AD1881" i="1"/>
  <c r="H1881" i="1"/>
  <c r="AD1873" i="1"/>
  <c r="H1873" i="1"/>
  <c r="AD1865" i="1"/>
  <c r="H1865" i="1"/>
  <c r="AD1857" i="1"/>
  <c r="H1857" i="1"/>
  <c r="AD1849" i="1"/>
  <c r="H1849" i="1"/>
  <c r="AD1841" i="1"/>
  <c r="H1841" i="1"/>
  <c r="AD1833" i="1"/>
  <c r="H1833" i="1"/>
  <c r="H1825" i="1"/>
  <c r="AD1817" i="1"/>
  <c r="H1817" i="1"/>
  <c r="AD1809" i="1"/>
  <c r="H1809" i="1"/>
  <c r="AD1801" i="1"/>
  <c r="H1801" i="1"/>
  <c r="AD1793" i="1"/>
  <c r="H1793" i="1"/>
  <c r="AD1785" i="1"/>
  <c r="H1785" i="1"/>
  <c r="AD1777" i="1"/>
  <c r="H1777" i="1"/>
  <c r="AD1769" i="1"/>
  <c r="H1769" i="1"/>
  <c r="H1761" i="1"/>
  <c r="AD1753" i="1"/>
  <c r="H1753" i="1"/>
  <c r="AD1745" i="1"/>
  <c r="H1745" i="1"/>
  <c r="AD1737" i="1"/>
  <c r="H1737" i="1"/>
  <c r="AD1729" i="1"/>
  <c r="H1729" i="1"/>
  <c r="AD1721" i="1"/>
  <c r="H1721" i="1"/>
  <c r="AD1713" i="1"/>
  <c r="H1713" i="1"/>
  <c r="AD1705" i="1"/>
  <c r="H1705" i="1"/>
  <c r="H1697" i="1"/>
  <c r="AD1689" i="1"/>
  <c r="H1689" i="1"/>
  <c r="AD1681" i="1"/>
  <c r="H1681" i="1"/>
  <c r="AD1673" i="1"/>
  <c r="H1673" i="1"/>
  <c r="AD1665" i="1"/>
  <c r="H1665" i="1"/>
  <c r="AD1657" i="1"/>
  <c r="H1657" i="1"/>
  <c r="AD1649" i="1"/>
  <c r="H1649" i="1"/>
  <c r="AD1641" i="1"/>
  <c r="H1641" i="1"/>
  <c r="H1633" i="1"/>
  <c r="AD1625" i="1"/>
  <c r="H1625" i="1"/>
  <c r="AD1617" i="1"/>
  <c r="H1617" i="1"/>
  <c r="AD1609" i="1"/>
  <c r="H1609" i="1"/>
  <c r="AD1601" i="1"/>
  <c r="H1601" i="1"/>
  <c r="AD1593" i="1"/>
  <c r="H1593" i="1"/>
  <c r="AD1585" i="1"/>
  <c r="H1585" i="1"/>
  <c r="AD1577" i="1"/>
  <c r="H1577" i="1"/>
  <c r="H1569" i="1"/>
  <c r="AD1561" i="1"/>
  <c r="H1561" i="1"/>
  <c r="AD1553" i="1"/>
  <c r="H1553" i="1"/>
  <c r="AD1545" i="1"/>
  <c r="H1545" i="1"/>
  <c r="AD1537" i="1"/>
  <c r="H1537" i="1"/>
  <c r="AD1529" i="1"/>
  <c r="H1529" i="1"/>
  <c r="AD1521" i="1"/>
  <c r="H1521" i="1"/>
  <c r="AD1513" i="1"/>
  <c r="H1513" i="1"/>
  <c r="H1505" i="1"/>
  <c r="AD1497" i="1"/>
  <c r="H1497" i="1"/>
  <c r="AD1489" i="1"/>
  <c r="H1489" i="1"/>
  <c r="AD1481" i="1"/>
  <c r="H1481" i="1"/>
  <c r="AD1473" i="1"/>
  <c r="H1473" i="1"/>
  <c r="AD1465" i="1"/>
  <c r="H1465" i="1"/>
  <c r="AD1457" i="1"/>
  <c r="H1457" i="1"/>
  <c r="AD1449" i="1"/>
  <c r="H1449" i="1"/>
  <c r="AD1441" i="1"/>
  <c r="H1441" i="1"/>
  <c r="AD1433" i="1"/>
  <c r="H1433" i="1"/>
  <c r="AD1425" i="1"/>
  <c r="H1425" i="1"/>
  <c r="AD1417" i="1"/>
  <c r="H1417" i="1"/>
  <c r="H1409" i="1"/>
  <c r="AD1401" i="1"/>
  <c r="H1401" i="1"/>
  <c r="AD1393" i="1"/>
  <c r="H1393" i="1"/>
  <c r="AD1385" i="1"/>
  <c r="H1385" i="1"/>
  <c r="AD1377" i="1"/>
  <c r="H1377" i="1"/>
  <c r="AD1369" i="1"/>
  <c r="H1369" i="1"/>
  <c r="AD1361" i="1"/>
  <c r="H1361" i="1"/>
  <c r="AD1353" i="1"/>
  <c r="H1353" i="1"/>
  <c r="H1345" i="1"/>
  <c r="AD1337" i="1"/>
  <c r="H1337" i="1"/>
  <c r="AD1329" i="1"/>
  <c r="H1329" i="1"/>
  <c r="AD1321" i="1"/>
  <c r="H1321" i="1"/>
  <c r="AD1313" i="1"/>
  <c r="H1313" i="1"/>
  <c r="AD1305" i="1"/>
  <c r="H1305" i="1"/>
  <c r="AD1297" i="1"/>
  <c r="H1297" i="1"/>
  <c r="AD1289" i="1"/>
  <c r="H1289" i="1"/>
  <c r="H1281" i="1"/>
  <c r="AD1273" i="1"/>
  <c r="H1273" i="1"/>
  <c r="AD1265" i="1"/>
  <c r="H1265" i="1"/>
  <c r="AD1257" i="1"/>
  <c r="H1257" i="1"/>
  <c r="AD1249" i="1"/>
  <c r="H1249" i="1"/>
  <c r="AD1241" i="1"/>
  <c r="H1241" i="1"/>
  <c r="AD1233" i="1"/>
  <c r="H1233" i="1"/>
  <c r="AD1225" i="1"/>
  <c r="H1225" i="1"/>
  <c r="H1217" i="1"/>
  <c r="AD1209" i="1"/>
  <c r="H1209" i="1"/>
  <c r="AD1201" i="1"/>
  <c r="H1201" i="1"/>
  <c r="AD1193" i="1"/>
  <c r="H1193" i="1"/>
  <c r="AD1185" i="1"/>
  <c r="H1185" i="1"/>
  <c r="AD1177" i="1"/>
  <c r="H1177" i="1"/>
  <c r="AD1169" i="1"/>
  <c r="H1169" i="1"/>
  <c r="AD1161" i="1"/>
  <c r="H1161" i="1"/>
  <c r="H1153" i="1"/>
  <c r="AD1145" i="1"/>
  <c r="H1145" i="1"/>
  <c r="AD1137" i="1"/>
  <c r="H1137" i="1"/>
  <c r="AD1129" i="1"/>
  <c r="H1129" i="1"/>
  <c r="AD1121" i="1"/>
  <c r="H1121" i="1"/>
  <c r="AD1113" i="1"/>
  <c r="H1113" i="1"/>
  <c r="AD1105" i="1"/>
  <c r="H1105" i="1"/>
  <c r="AD1097" i="1"/>
  <c r="H1097" i="1"/>
  <c r="H1089" i="1"/>
  <c r="AD1081" i="1"/>
  <c r="H1081" i="1"/>
  <c r="AD1073" i="1"/>
  <c r="H1073" i="1"/>
  <c r="AD1065" i="1"/>
  <c r="H1065" i="1"/>
  <c r="AD1057" i="1"/>
  <c r="H1057" i="1"/>
  <c r="AD1049" i="1"/>
  <c r="H1049" i="1"/>
  <c r="AD1041" i="1"/>
  <c r="H1041" i="1"/>
  <c r="AD1033" i="1"/>
  <c r="H1033" i="1"/>
  <c r="H1025" i="1"/>
  <c r="AD1017" i="1"/>
  <c r="H1017" i="1"/>
  <c r="AD1009" i="1"/>
  <c r="H1009" i="1"/>
  <c r="AD1001" i="1"/>
  <c r="H1001" i="1"/>
  <c r="AD993" i="1"/>
  <c r="H993" i="1"/>
  <c r="AD985" i="1"/>
  <c r="H985" i="1"/>
  <c r="AD977" i="1"/>
  <c r="H977" i="1"/>
  <c r="AD969" i="1"/>
  <c r="H969" i="1"/>
  <c r="AD961" i="1"/>
  <c r="H961" i="1"/>
  <c r="AD953" i="1"/>
  <c r="H953" i="1"/>
  <c r="AD945" i="1"/>
  <c r="H945" i="1"/>
  <c r="AD937" i="1"/>
  <c r="H937" i="1"/>
  <c r="H929" i="1"/>
  <c r="H921" i="1"/>
  <c r="AD913" i="1"/>
  <c r="H913" i="1"/>
  <c r="AD905" i="1"/>
  <c r="H905" i="1"/>
  <c r="AD897" i="1"/>
  <c r="H897" i="1"/>
  <c r="AD889" i="1"/>
  <c r="H889" i="1"/>
  <c r="AD881" i="1"/>
  <c r="H881" i="1"/>
  <c r="AD873" i="1"/>
  <c r="H873" i="1"/>
  <c r="AD865" i="1"/>
  <c r="H865" i="1"/>
  <c r="AD857" i="1"/>
  <c r="H857" i="1"/>
  <c r="AD849" i="1"/>
  <c r="H849" i="1"/>
  <c r="AD841" i="1"/>
  <c r="H841" i="1"/>
  <c r="AD833" i="1"/>
  <c r="H833" i="1"/>
  <c r="AD825" i="1"/>
  <c r="H825" i="1"/>
  <c r="AD817" i="1"/>
  <c r="H817" i="1"/>
  <c r="AD809" i="1"/>
  <c r="H809" i="1"/>
  <c r="AD801" i="1"/>
  <c r="H801" i="1"/>
  <c r="H793" i="1"/>
  <c r="AD785" i="1"/>
  <c r="H785" i="1"/>
  <c r="AD777" i="1"/>
  <c r="H777" i="1"/>
  <c r="AD769" i="1"/>
  <c r="H769" i="1"/>
  <c r="AD761" i="1"/>
  <c r="H761" i="1"/>
  <c r="AD753" i="1"/>
  <c r="H753" i="1"/>
  <c r="AD745" i="1"/>
  <c r="H745" i="1"/>
  <c r="H737" i="1"/>
  <c r="AD729" i="1"/>
  <c r="H729" i="1"/>
  <c r="AD721" i="1"/>
  <c r="H721" i="1"/>
  <c r="AD713" i="1"/>
  <c r="H713" i="1"/>
  <c r="AD705" i="1"/>
  <c r="H705" i="1"/>
  <c r="AD697" i="1"/>
  <c r="H697" i="1"/>
  <c r="AD689" i="1"/>
  <c r="H689" i="1"/>
  <c r="AD681" i="1"/>
  <c r="H681" i="1"/>
  <c r="AD673" i="1"/>
  <c r="H673" i="1"/>
  <c r="AD665" i="1"/>
  <c r="H665" i="1"/>
  <c r="AD657" i="1"/>
  <c r="H657" i="1"/>
  <c r="AD649" i="1"/>
  <c r="H649" i="1"/>
  <c r="AD641" i="1"/>
  <c r="H641" i="1"/>
  <c r="AD633" i="1"/>
  <c r="H633" i="1"/>
  <c r="AD625" i="1"/>
  <c r="H625" i="1"/>
  <c r="AD617" i="1"/>
  <c r="H617" i="1"/>
  <c r="AD609" i="1"/>
  <c r="H609" i="1"/>
  <c r="AD601" i="1"/>
  <c r="H601" i="1"/>
  <c r="AD593" i="1"/>
  <c r="H593" i="1"/>
  <c r="AD585" i="1"/>
  <c r="H585" i="1"/>
  <c r="AD577" i="1"/>
  <c r="H577" i="1"/>
  <c r="AD569" i="1"/>
  <c r="H569" i="1"/>
  <c r="AD561" i="1"/>
  <c r="H561" i="1"/>
  <c r="AD553" i="1"/>
  <c r="H553" i="1"/>
  <c r="AD545" i="1"/>
  <c r="H545" i="1"/>
  <c r="AD537" i="1"/>
  <c r="H537" i="1"/>
  <c r="AD529" i="1"/>
  <c r="H529" i="1"/>
  <c r="AD521" i="1"/>
  <c r="H521" i="1"/>
  <c r="AD513" i="1"/>
  <c r="H513" i="1"/>
  <c r="AD505" i="1"/>
  <c r="H505" i="1"/>
  <c r="AD497" i="1"/>
  <c r="H497" i="1"/>
  <c r="AD489" i="1"/>
  <c r="H489" i="1"/>
  <c r="AD481" i="1"/>
  <c r="H481" i="1"/>
  <c r="AD473" i="1"/>
  <c r="H473" i="1"/>
  <c r="AD465" i="1"/>
  <c r="H465" i="1"/>
  <c r="AD457" i="1"/>
  <c r="H457" i="1"/>
  <c r="AD449" i="1"/>
  <c r="H449" i="1"/>
  <c r="AD441" i="1"/>
  <c r="H441" i="1"/>
  <c r="AD433" i="1"/>
  <c r="H433" i="1"/>
  <c r="AD425" i="1"/>
  <c r="H425" i="1"/>
  <c r="AD417" i="1"/>
  <c r="H417" i="1"/>
  <c r="AD409" i="1"/>
  <c r="H409" i="1"/>
  <c r="AD401" i="1"/>
  <c r="H401" i="1"/>
  <c r="AD393" i="1"/>
  <c r="H393" i="1"/>
  <c r="AD385" i="1"/>
  <c r="H385" i="1"/>
  <c r="AD377" i="1"/>
  <c r="H377" i="1"/>
  <c r="AD369" i="1"/>
  <c r="H369" i="1"/>
  <c r="AD361" i="1"/>
  <c r="H361" i="1"/>
  <c r="AD353" i="1"/>
  <c r="H353" i="1"/>
  <c r="AD345" i="1"/>
  <c r="H345" i="1"/>
  <c r="AD337" i="1"/>
  <c r="H337" i="1"/>
  <c r="AD329" i="1"/>
  <c r="H329" i="1"/>
  <c r="AD321" i="1"/>
  <c r="H321" i="1"/>
  <c r="AD313" i="1"/>
  <c r="H313" i="1"/>
  <c r="AD305" i="1"/>
  <c r="H305" i="1"/>
  <c r="AD297" i="1"/>
  <c r="H297" i="1"/>
  <c r="AD289" i="1"/>
  <c r="H289" i="1"/>
  <c r="AD281" i="1"/>
  <c r="H281" i="1"/>
  <c r="AD273" i="1"/>
  <c r="H273" i="1"/>
  <c r="AD265" i="1"/>
  <c r="H265" i="1"/>
  <c r="AD257" i="1"/>
  <c r="H257" i="1"/>
  <c r="AD249" i="1"/>
  <c r="H249" i="1"/>
  <c r="AD241" i="1"/>
  <c r="H241" i="1"/>
  <c r="AD233" i="1"/>
  <c r="H233" i="1"/>
  <c r="AD225" i="1"/>
  <c r="H225" i="1"/>
  <c r="AD217" i="1"/>
  <c r="H217" i="1"/>
  <c r="AD209" i="1"/>
  <c r="H209" i="1"/>
  <c r="AD201" i="1"/>
  <c r="H201" i="1"/>
  <c r="AD193" i="1"/>
  <c r="H193" i="1"/>
  <c r="AD185" i="1"/>
  <c r="H185" i="1"/>
  <c r="AD177" i="1"/>
  <c r="H177" i="1"/>
  <c r="AD169" i="1"/>
  <c r="H169" i="1"/>
  <c r="AD161" i="1"/>
  <c r="H161" i="1"/>
  <c r="AD153" i="1"/>
  <c r="H153" i="1"/>
  <c r="AD145" i="1"/>
  <c r="H145" i="1"/>
  <c r="AD137" i="1"/>
  <c r="H137" i="1"/>
  <c r="AD129" i="1"/>
  <c r="H129" i="1"/>
  <c r="AD121" i="1"/>
  <c r="H121" i="1"/>
  <c r="AD113" i="1"/>
  <c r="H113" i="1"/>
  <c r="AD105" i="1"/>
  <c r="H105" i="1"/>
  <c r="AD94" i="1"/>
  <c r="AD80" i="1"/>
  <c r="AD65" i="1"/>
  <c r="AD57" i="1"/>
  <c r="AD47" i="1"/>
  <c r="AD39" i="1"/>
  <c r="AD31" i="1"/>
  <c r="H3023" i="1"/>
  <c r="H2991" i="1"/>
  <c r="H2959" i="1"/>
  <c r="H2927" i="1"/>
  <c r="H2895" i="1"/>
  <c r="H2863" i="1"/>
  <c r="H2831" i="1"/>
  <c r="H2799" i="1"/>
  <c r="H2767" i="1"/>
  <c r="AD1176" i="1"/>
  <c r="H1176" i="1"/>
  <c r="AD1152" i="1"/>
  <c r="H1152" i="1"/>
  <c r="H1128" i="1"/>
  <c r="AD1080" i="1"/>
  <c r="H1080" i="1"/>
  <c r="AD1032" i="1"/>
  <c r="H1032" i="1"/>
  <c r="AD976" i="1"/>
  <c r="H976" i="1"/>
  <c r="AD952" i="1"/>
  <c r="H952" i="1"/>
  <c r="AD928" i="1"/>
  <c r="H928" i="1"/>
  <c r="AD848" i="1"/>
  <c r="H848" i="1"/>
  <c r="AD824" i="1"/>
  <c r="H824" i="1"/>
  <c r="AD800" i="1"/>
  <c r="H800" i="1"/>
  <c r="AD720" i="1"/>
  <c r="H720" i="1"/>
  <c r="AD672" i="1"/>
  <c r="H672" i="1"/>
  <c r="AD640" i="1"/>
  <c r="H640" i="1"/>
  <c r="AD584" i="1"/>
  <c r="H584" i="1"/>
  <c r="AD560" i="1"/>
  <c r="H560" i="1"/>
  <c r="AD18" i="1"/>
  <c r="X12" i="1"/>
  <c r="AD33" i="1"/>
  <c r="Y12" i="1"/>
  <c r="C39" i="10"/>
  <c r="C40" i="10" s="1"/>
  <c r="C51" i="10"/>
  <c r="C52" i="10" s="1"/>
  <c r="C63" i="10"/>
  <c r="C64" i="10" s="1"/>
  <c r="C48" i="10"/>
  <c r="C60" i="10"/>
  <c r="C36" i="10"/>
  <c r="C22" i="10"/>
  <c r="C74" i="10"/>
  <c r="C27" i="10"/>
  <c r="C28" i="10" s="1"/>
  <c r="C23" i="10"/>
  <c r="B28" i="10"/>
  <c r="B26" i="10"/>
  <c r="B24" i="10"/>
  <c r="B21" i="10"/>
  <c r="B20" i="10"/>
  <c r="Y10" i="1" l="1"/>
  <c r="C41" i="10"/>
  <c r="C65" i="10"/>
  <c r="C53" i="10"/>
  <c r="C24" i="10"/>
  <c r="C29" i="10" s="1"/>
  <c r="AH11" i="1"/>
  <c r="L12" i="1" l="1"/>
  <c r="C11" i="10"/>
  <c r="C10" i="10"/>
  <c r="L135" i="9"/>
  <c r="C12" i="10" l="1"/>
  <c r="BC17" i="1"/>
  <c r="BC18" i="1" l="1"/>
  <c r="BC21" i="1" s="1"/>
  <c r="BB18" i="1"/>
  <c r="BB21" i="1"/>
  <c r="BB24" i="1"/>
  <c r="BB25" i="1"/>
  <c r="BB26" i="1"/>
  <c r="BB27" i="1"/>
  <c r="BB30" i="1"/>
  <c r="BB31" i="1"/>
  <c r="BB32" i="1"/>
  <c r="BB33" i="1"/>
  <c r="BB34" i="1"/>
  <c r="BB35" i="1"/>
  <c r="BB36" i="1"/>
  <c r="BB37" i="1"/>
  <c r="BB38" i="1"/>
  <c r="BB39" i="1"/>
  <c r="BB40" i="1"/>
  <c r="BB41" i="1"/>
  <c r="BB42" i="1"/>
  <c r="BB43" i="1"/>
  <c r="BB44" i="1"/>
  <c r="BB45" i="1"/>
  <c r="BB46" i="1"/>
  <c r="BB47" i="1"/>
  <c r="BB48" i="1"/>
  <c r="BB49" i="1"/>
  <c r="BB52" i="1"/>
  <c r="BB53" i="1"/>
  <c r="BB54" i="1"/>
  <c r="BB55" i="1"/>
  <c r="BB56" i="1"/>
  <c r="BB57" i="1"/>
  <c r="BB58" i="1"/>
  <c r="BB59" i="1"/>
  <c r="BB60" i="1"/>
  <c r="BB61" i="1"/>
  <c r="BB62" i="1"/>
  <c r="BB63" i="1"/>
  <c r="BB64" i="1"/>
  <c r="BB65" i="1"/>
  <c r="BB66" i="1"/>
  <c r="BB67" i="1"/>
  <c r="BB68" i="1"/>
  <c r="BB70" i="1"/>
  <c r="BB72" i="1"/>
  <c r="BB76" i="1"/>
  <c r="BB78" i="1"/>
  <c r="BB80" i="1"/>
  <c r="BB82" i="1"/>
  <c r="BB84" i="1"/>
  <c r="BB86" i="1"/>
  <c r="BB88" i="1"/>
  <c r="BB89" i="1"/>
  <c r="BB90" i="1"/>
  <c r="BB92" i="1"/>
  <c r="BB94" i="1"/>
  <c r="BB96" i="1"/>
  <c r="BB98" i="1"/>
  <c r="BB99"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B137" i="1"/>
  <c r="BB138" i="1"/>
  <c r="BB139" i="1"/>
  <c r="BB140" i="1"/>
  <c r="BB141" i="1"/>
  <c r="BB142" i="1"/>
  <c r="BB143" i="1"/>
  <c r="BB144" i="1"/>
  <c r="BB145" i="1"/>
  <c r="BB146" i="1"/>
  <c r="BB147" i="1"/>
  <c r="BB148" i="1"/>
  <c r="BB149" i="1"/>
  <c r="BB150" i="1"/>
  <c r="BB151" i="1"/>
  <c r="BB152" i="1"/>
  <c r="BB153" i="1"/>
  <c r="BB154" i="1"/>
  <c r="BB155" i="1"/>
  <c r="BB156" i="1"/>
  <c r="BB157" i="1"/>
  <c r="BB158" i="1"/>
  <c r="BB159" i="1"/>
  <c r="BB160" i="1"/>
  <c r="BB161" i="1"/>
  <c r="BB162" i="1"/>
  <c r="BB163" i="1"/>
  <c r="BB164" i="1"/>
  <c r="BB165" i="1"/>
  <c r="BB166" i="1"/>
  <c r="BB167" i="1"/>
  <c r="BB168" i="1"/>
  <c r="BB169" i="1"/>
  <c r="BB170" i="1"/>
  <c r="BB171" i="1"/>
  <c r="BB172" i="1"/>
  <c r="BB173" i="1"/>
  <c r="BB174" i="1"/>
  <c r="BB175" i="1"/>
  <c r="BB176" i="1"/>
  <c r="BB177" i="1"/>
  <c r="BB178" i="1"/>
  <c r="BB179" i="1"/>
  <c r="BB180" i="1"/>
  <c r="BB181" i="1"/>
  <c r="BB182" i="1"/>
  <c r="BB183" i="1"/>
  <c r="BB184" i="1"/>
  <c r="BB185" i="1"/>
  <c r="BB186" i="1"/>
  <c r="BB187" i="1"/>
  <c r="BB188" i="1"/>
  <c r="BB189" i="1"/>
  <c r="BB190" i="1"/>
  <c r="BB191" i="1"/>
  <c r="BB192" i="1"/>
  <c r="BB193" i="1"/>
  <c r="BB194" i="1"/>
  <c r="BB195" i="1"/>
  <c r="BB196" i="1"/>
  <c r="BB197" i="1"/>
  <c r="BB198" i="1"/>
  <c r="BB199" i="1"/>
  <c r="BB200" i="1"/>
  <c r="BB201" i="1"/>
  <c r="BB202" i="1"/>
  <c r="BB203" i="1"/>
  <c r="BB204" i="1"/>
  <c r="BB205" i="1"/>
  <c r="BB206" i="1"/>
  <c r="BB207" i="1"/>
  <c r="BB208" i="1"/>
  <c r="BB209" i="1"/>
  <c r="BB210" i="1"/>
  <c r="BB211" i="1"/>
  <c r="BB212" i="1"/>
  <c r="BB213" i="1"/>
  <c r="BB214" i="1"/>
  <c r="BB215" i="1"/>
  <c r="BB216" i="1"/>
  <c r="BB217" i="1"/>
  <c r="BB218" i="1"/>
  <c r="BB219" i="1"/>
  <c r="BB220" i="1"/>
  <c r="BB221" i="1"/>
  <c r="BB222" i="1"/>
  <c r="BB223" i="1"/>
  <c r="BB224" i="1"/>
  <c r="BB225" i="1"/>
  <c r="BB226" i="1"/>
  <c r="BB227" i="1"/>
  <c r="BB228" i="1"/>
  <c r="BB229" i="1"/>
  <c r="BB230" i="1"/>
  <c r="BB231" i="1"/>
  <c r="BB232" i="1"/>
  <c r="BB233" i="1"/>
  <c r="BB234" i="1"/>
  <c r="BB235" i="1"/>
  <c r="BB236" i="1"/>
  <c r="BB237" i="1"/>
  <c r="BB238" i="1"/>
  <c r="BB239" i="1"/>
  <c r="BB240" i="1"/>
  <c r="BB241" i="1"/>
  <c r="BB242" i="1"/>
  <c r="BB243" i="1"/>
  <c r="BB244" i="1"/>
  <c r="BB245" i="1"/>
  <c r="BB246" i="1"/>
  <c r="BB247" i="1"/>
  <c r="BB248" i="1"/>
  <c r="BB249" i="1"/>
  <c r="BB250" i="1"/>
  <c r="BB251" i="1"/>
  <c r="BB252" i="1"/>
  <c r="BB253" i="1"/>
  <c r="BB254" i="1"/>
  <c r="BB255" i="1"/>
  <c r="BB256" i="1"/>
  <c r="BB257" i="1"/>
  <c r="BB258" i="1"/>
  <c r="BB259" i="1"/>
  <c r="BB260" i="1"/>
  <c r="BB261" i="1"/>
  <c r="BB262" i="1"/>
  <c r="BB263" i="1"/>
  <c r="BB264" i="1"/>
  <c r="BB265" i="1"/>
  <c r="BB266" i="1"/>
  <c r="BB267" i="1"/>
  <c r="BB268" i="1"/>
  <c r="BB269" i="1"/>
  <c r="BB270" i="1"/>
  <c r="BB271" i="1"/>
  <c r="BB272" i="1"/>
  <c r="BB273" i="1"/>
  <c r="BB274" i="1"/>
  <c r="BB275" i="1"/>
  <c r="BB276" i="1"/>
  <c r="BB277" i="1"/>
  <c r="BB278" i="1"/>
  <c r="BB279" i="1"/>
  <c r="BB280" i="1"/>
  <c r="BB281" i="1"/>
  <c r="BB282" i="1"/>
  <c r="BB283" i="1"/>
  <c r="BB284" i="1"/>
  <c r="BB285" i="1"/>
  <c r="BB286" i="1"/>
  <c r="BB287" i="1"/>
  <c r="BB288" i="1"/>
  <c r="BB289" i="1"/>
  <c r="BB290" i="1"/>
  <c r="BB291" i="1"/>
  <c r="BB292" i="1"/>
  <c r="BB293" i="1"/>
  <c r="BB294" i="1"/>
  <c r="BB295" i="1"/>
  <c r="BB296" i="1"/>
  <c r="BB297" i="1"/>
  <c r="BB298" i="1"/>
  <c r="BB299" i="1"/>
  <c r="BB300" i="1"/>
  <c r="BB301" i="1"/>
  <c r="BB302" i="1"/>
  <c r="BB303" i="1"/>
  <c r="BB304" i="1"/>
  <c r="BB305" i="1"/>
  <c r="BB306" i="1"/>
  <c r="BB307" i="1"/>
  <c r="BB308" i="1"/>
  <c r="BB309" i="1"/>
  <c r="BB310" i="1"/>
  <c r="BB311" i="1"/>
  <c r="BB312" i="1"/>
  <c r="BB313" i="1"/>
  <c r="BB314" i="1"/>
  <c r="BB315" i="1"/>
  <c r="BB316" i="1"/>
  <c r="BB317" i="1"/>
  <c r="BB318" i="1"/>
  <c r="BB319" i="1"/>
  <c r="BB320" i="1"/>
  <c r="BB321" i="1"/>
  <c r="BB322" i="1"/>
  <c r="BB323" i="1"/>
  <c r="BB324" i="1"/>
  <c r="BB325" i="1"/>
  <c r="BB326" i="1"/>
  <c r="BB327" i="1"/>
  <c r="BB328" i="1"/>
  <c r="BB329" i="1"/>
  <c r="BB330" i="1"/>
  <c r="BB331" i="1"/>
  <c r="BB332" i="1"/>
  <c r="BB333" i="1"/>
  <c r="BB334" i="1"/>
  <c r="BB335" i="1"/>
  <c r="BB336" i="1"/>
  <c r="BB337" i="1"/>
  <c r="BB338" i="1"/>
  <c r="BB339" i="1"/>
  <c r="BB340" i="1"/>
  <c r="BB341" i="1"/>
  <c r="BB342" i="1"/>
  <c r="BB343" i="1"/>
  <c r="BB344" i="1"/>
  <c r="BB345" i="1"/>
  <c r="BB346" i="1"/>
  <c r="BB347" i="1"/>
  <c r="BB348" i="1"/>
  <c r="BB349" i="1"/>
  <c r="BB350" i="1"/>
  <c r="BB351" i="1"/>
  <c r="BB352" i="1"/>
  <c r="BB353" i="1"/>
  <c r="BB354" i="1"/>
  <c r="BB355" i="1"/>
  <c r="BB356" i="1"/>
  <c r="BB357" i="1"/>
  <c r="BB358" i="1"/>
  <c r="BB359" i="1"/>
  <c r="BB360" i="1"/>
  <c r="BB361" i="1"/>
  <c r="BB362" i="1"/>
  <c r="BB363" i="1"/>
  <c r="BB364" i="1"/>
  <c r="BB365" i="1"/>
  <c r="BB366" i="1"/>
  <c r="BB367" i="1"/>
  <c r="BB368" i="1"/>
  <c r="BB369" i="1"/>
  <c r="BB370" i="1"/>
  <c r="BB371" i="1"/>
  <c r="BB372" i="1"/>
  <c r="BB373" i="1"/>
  <c r="BB374" i="1"/>
  <c r="BB375" i="1"/>
  <c r="BB376" i="1"/>
  <c r="BB377" i="1"/>
  <c r="BB378" i="1"/>
  <c r="BB379" i="1"/>
  <c r="BB380" i="1"/>
  <c r="BB381" i="1"/>
  <c r="BB382" i="1"/>
  <c r="BB383" i="1"/>
  <c r="BB384" i="1"/>
  <c r="BB385" i="1"/>
  <c r="BB386" i="1"/>
  <c r="BB387" i="1"/>
  <c r="BB388" i="1"/>
  <c r="BB389" i="1"/>
  <c r="BB390" i="1"/>
  <c r="BB391" i="1"/>
  <c r="BB392" i="1"/>
  <c r="BB393" i="1"/>
  <c r="BB394" i="1"/>
  <c r="BB395" i="1"/>
  <c r="BB396" i="1"/>
  <c r="BB397" i="1"/>
  <c r="BB398" i="1"/>
  <c r="BB399" i="1"/>
  <c r="BB400" i="1"/>
  <c r="BB401" i="1"/>
  <c r="BB402" i="1"/>
  <c r="BB403" i="1"/>
  <c r="BB404" i="1"/>
  <c r="BB405" i="1"/>
  <c r="BB406" i="1"/>
  <c r="BB407" i="1"/>
  <c r="BB408" i="1"/>
  <c r="BB409" i="1"/>
  <c r="BB410" i="1"/>
  <c r="BB411" i="1"/>
  <c r="BB412" i="1"/>
  <c r="BB413" i="1"/>
  <c r="BB414" i="1"/>
  <c r="BB415" i="1"/>
  <c r="BB416" i="1"/>
  <c r="BB417" i="1"/>
  <c r="BB418" i="1"/>
  <c r="BB419" i="1"/>
  <c r="BB420" i="1"/>
  <c r="BB421" i="1"/>
  <c r="BB422" i="1"/>
  <c r="BB423" i="1"/>
  <c r="BB424" i="1"/>
  <c r="BB425" i="1"/>
  <c r="BB426" i="1"/>
  <c r="BB427" i="1"/>
  <c r="BB428" i="1"/>
  <c r="BB429" i="1"/>
  <c r="BB430" i="1"/>
  <c r="BB431" i="1"/>
  <c r="BB432" i="1"/>
  <c r="BB433" i="1"/>
  <c r="BB434" i="1"/>
  <c r="BB435" i="1"/>
  <c r="BB436" i="1"/>
  <c r="BB437" i="1"/>
  <c r="BB438" i="1"/>
  <c r="BB439" i="1"/>
  <c r="BB440" i="1"/>
  <c r="BB441" i="1"/>
  <c r="BB442" i="1"/>
  <c r="BB443" i="1"/>
  <c r="BB444" i="1"/>
  <c r="BB445" i="1"/>
  <c r="BB446" i="1"/>
  <c r="BB447" i="1"/>
  <c r="BB448" i="1"/>
  <c r="BB449" i="1"/>
  <c r="BB450" i="1"/>
  <c r="BB451" i="1"/>
  <c r="BB452" i="1"/>
  <c r="BB453" i="1"/>
  <c r="BB454" i="1"/>
  <c r="BB455" i="1"/>
  <c r="BB456" i="1"/>
  <c r="BB457" i="1"/>
  <c r="BB458" i="1"/>
  <c r="BB459" i="1"/>
  <c r="BB460" i="1"/>
  <c r="BB461" i="1"/>
  <c r="BB462" i="1"/>
  <c r="BB463" i="1"/>
  <c r="BB464" i="1"/>
  <c r="BB465" i="1"/>
  <c r="BB466" i="1"/>
  <c r="BB467" i="1"/>
  <c r="BB468" i="1"/>
  <c r="BB469" i="1"/>
  <c r="BB470" i="1"/>
  <c r="BB471" i="1"/>
  <c r="BB472" i="1"/>
  <c r="BB473" i="1"/>
  <c r="BB474" i="1"/>
  <c r="BB475" i="1"/>
  <c r="BB476" i="1"/>
  <c r="BB477" i="1"/>
  <c r="BB478" i="1"/>
  <c r="BB479" i="1"/>
  <c r="BB480" i="1"/>
  <c r="BB481" i="1"/>
  <c r="BB482" i="1"/>
  <c r="BB483" i="1"/>
  <c r="BB484" i="1"/>
  <c r="BB485" i="1"/>
  <c r="BB486" i="1"/>
  <c r="BB487" i="1"/>
  <c r="BB488" i="1"/>
  <c r="BB489" i="1"/>
  <c r="BB490" i="1"/>
  <c r="BB491" i="1"/>
  <c r="BB492" i="1"/>
  <c r="BB493" i="1"/>
  <c r="BB494" i="1"/>
  <c r="BB495" i="1"/>
  <c r="BB496" i="1"/>
  <c r="BB497" i="1"/>
  <c r="BB498" i="1"/>
  <c r="BB499" i="1"/>
  <c r="BB500" i="1"/>
  <c r="BB501" i="1"/>
  <c r="BB502" i="1"/>
  <c r="BB503" i="1"/>
  <c r="BB504" i="1"/>
  <c r="BB505" i="1"/>
  <c r="BB506" i="1"/>
  <c r="BB507" i="1"/>
  <c r="BB508" i="1"/>
  <c r="BB509" i="1"/>
  <c r="BB510" i="1"/>
  <c r="BB511" i="1"/>
  <c r="BB512" i="1"/>
  <c r="BB513" i="1"/>
  <c r="BB514" i="1"/>
  <c r="BB515" i="1"/>
  <c r="BB516" i="1"/>
  <c r="BB517" i="1"/>
  <c r="BB518" i="1"/>
  <c r="BB519" i="1"/>
  <c r="BB520" i="1"/>
  <c r="BB521" i="1"/>
  <c r="BB522" i="1"/>
  <c r="BB523" i="1"/>
  <c r="BB524" i="1"/>
  <c r="BB525" i="1"/>
  <c r="BB526" i="1"/>
  <c r="BB527" i="1"/>
  <c r="BB528" i="1"/>
  <c r="BB529" i="1"/>
  <c r="BB530" i="1"/>
  <c r="BB531" i="1"/>
  <c r="BB532" i="1"/>
  <c r="BB533" i="1"/>
  <c r="BB534" i="1"/>
  <c r="BB535" i="1"/>
  <c r="BB536" i="1"/>
  <c r="BB537" i="1"/>
  <c r="BB538" i="1"/>
  <c r="BB539" i="1"/>
  <c r="BB540" i="1"/>
  <c r="BB541" i="1"/>
  <c r="BB542" i="1"/>
  <c r="BB543" i="1"/>
  <c r="BB544" i="1"/>
  <c r="BB545" i="1"/>
  <c r="BB546" i="1"/>
  <c r="BB547" i="1"/>
  <c r="BB548" i="1"/>
  <c r="BB549" i="1"/>
  <c r="BB550" i="1"/>
  <c r="BB551" i="1"/>
  <c r="BB552" i="1"/>
  <c r="BB553" i="1"/>
  <c r="BB554" i="1"/>
  <c r="BB555" i="1"/>
  <c r="BB556" i="1"/>
  <c r="BB557" i="1"/>
  <c r="BB558" i="1"/>
  <c r="BB559" i="1"/>
  <c r="BB560" i="1"/>
  <c r="BB561" i="1"/>
  <c r="BB562" i="1"/>
  <c r="BB563" i="1"/>
  <c r="BB564" i="1"/>
  <c r="BB565" i="1"/>
  <c r="BB566" i="1"/>
  <c r="BB567" i="1"/>
  <c r="BB568" i="1"/>
  <c r="BB569" i="1"/>
  <c r="BB570" i="1"/>
  <c r="BB571" i="1"/>
  <c r="BB572" i="1"/>
  <c r="BB573" i="1"/>
  <c r="BB574" i="1"/>
  <c r="BB575" i="1"/>
  <c r="BB576" i="1"/>
  <c r="BB577" i="1"/>
  <c r="BB578" i="1"/>
  <c r="BB579" i="1"/>
  <c r="BB580" i="1"/>
  <c r="BB581" i="1"/>
  <c r="BB582" i="1"/>
  <c r="BB583" i="1"/>
  <c r="BB584" i="1"/>
  <c r="BB585" i="1"/>
  <c r="BB586" i="1"/>
  <c r="BB587" i="1"/>
  <c r="BB588" i="1"/>
  <c r="BB589" i="1"/>
  <c r="BB590" i="1"/>
  <c r="BB591" i="1"/>
  <c r="BB592" i="1"/>
  <c r="BB593" i="1"/>
  <c r="BB594" i="1"/>
  <c r="BB595" i="1"/>
  <c r="BB596" i="1"/>
  <c r="BB597" i="1"/>
  <c r="BB598" i="1"/>
  <c r="BB599" i="1"/>
  <c r="BB600" i="1"/>
  <c r="BB601" i="1"/>
  <c r="BB602" i="1"/>
  <c r="BB603" i="1"/>
  <c r="BB604" i="1"/>
  <c r="BB605" i="1"/>
  <c r="BB606" i="1"/>
  <c r="BB607" i="1"/>
  <c r="BB608" i="1"/>
  <c r="BB609" i="1"/>
  <c r="BB610" i="1"/>
  <c r="BB611" i="1"/>
  <c r="BB612" i="1"/>
  <c r="BB613" i="1"/>
  <c r="BB614" i="1"/>
  <c r="BB615" i="1"/>
  <c r="BB616" i="1"/>
  <c r="BB617" i="1"/>
  <c r="BB618" i="1"/>
  <c r="BB619" i="1"/>
  <c r="BB620" i="1"/>
  <c r="BB621" i="1"/>
  <c r="BB622" i="1"/>
  <c r="BB623" i="1"/>
  <c r="BB624" i="1"/>
  <c r="BB625" i="1"/>
  <c r="BB626" i="1"/>
  <c r="BB627" i="1"/>
  <c r="BB628" i="1"/>
  <c r="BB629" i="1"/>
  <c r="BB630" i="1"/>
  <c r="BB631" i="1"/>
  <c r="BB632" i="1"/>
  <c r="BB633" i="1"/>
  <c r="BB634" i="1"/>
  <c r="BB635" i="1"/>
  <c r="BB636" i="1"/>
  <c r="BB637" i="1"/>
  <c r="BB638" i="1"/>
  <c r="BB639" i="1"/>
  <c r="BB640" i="1"/>
  <c r="BB641" i="1"/>
  <c r="BB642" i="1"/>
  <c r="BB643" i="1"/>
  <c r="BB644" i="1"/>
  <c r="BB645" i="1"/>
  <c r="BB646" i="1"/>
  <c r="BB647" i="1"/>
  <c r="BB648" i="1"/>
  <c r="BB649" i="1"/>
  <c r="BB650" i="1"/>
  <c r="BB651" i="1"/>
  <c r="BB652" i="1"/>
  <c r="BB653" i="1"/>
  <c r="BB654" i="1"/>
  <c r="BB655" i="1"/>
  <c r="BB656" i="1"/>
  <c r="BB657" i="1"/>
  <c r="BB658" i="1"/>
  <c r="BB659" i="1"/>
  <c r="BB660" i="1"/>
  <c r="BB661" i="1"/>
  <c r="BB662" i="1"/>
  <c r="BB663" i="1"/>
  <c r="BB664" i="1"/>
  <c r="BB665" i="1"/>
  <c r="BB666" i="1"/>
  <c r="BB667" i="1"/>
  <c r="BB668" i="1"/>
  <c r="BB669" i="1"/>
  <c r="BB670" i="1"/>
  <c r="BB671" i="1"/>
  <c r="BB672" i="1"/>
  <c r="BB673" i="1"/>
  <c r="BB674" i="1"/>
  <c r="BB675" i="1"/>
  <c r="BB676" i="1"/>
  <c r="BB677" i="1"/>
  <c r="BB678" i="1"/>
  <c r="BB679" i="1"/>
  <c r="BB680" i="1"/>
  <c r="BB681" i="1"/>
  <c r="BB682" i="1"/>
  <c r="BB683" i="1"/>
  <c r="BB684" i="1"/>
  <c r="BB685" i="1"/>
  <c r="BB686" i="1"/>
  <c r="BB687" i="1"/>
  <c r="BB688" i="1"/>
  <c r="BB689" i="1"/>
  <c r="BB690" i="1"/>
  <c r="BB691" i="1"/>
  <c r="BB692" i="1"/>
  <c r="BB693" i="1"/>
  <c r="BB694" i="1"/>
  <c r="BB695" i="1"/>
  <c r="BB696" i="1"/>
  <c r="BB697" i="1"/>
  <c r="BB698" i="1"/>
  <c r="BB699" i="1"/>
  <c r="BB700" i="1"/>
  <c r="BB701" i="1"/>
  <c r="BB702" i="1"/>
  <c r="BB703" i="1"/>
  <c r="BB704" i="1"/>
  <c r="BB705" i="1"/>
  <c r="BB706" i="1"/>
  <c r="BB707" i="1"/>
  <c r="BB708" i="1"/>
  <c r="BB709" i="1"/>
  <c r="BB710" i="1"/>
  <c r="BB711" i="1"/>
  <c r="BB712" i="1"/>
  <c r="BB713" i="1"/>
  <c r="BB714" i="1"/>
  <c r="BB715" i="1"/>
  <c r="BB716" i="1"/>
  <c r="BB717" i="1"/>
  <c r="BB718" i="1"/>
  <c r="BB719" i="1"/>
  <c r="BB720" i="1"/>
  <c r="BB721" i="1"/>
  <c r="BB722" i="1"/>
  <c r="BB723" i="1"/>
  <c r="BB724" i="1"/>
  <c r="BB725" i="1"/>
  <c r="BB726" i="1"/>
  <c r="BB727" i="1"/>
  <c r="BB728" i="1"/>
  <c r="BB729" i="1"/>
  <c r="BB730" i="1"/>
  <c r="BB731" i="1"/>
  <c r="BB732" i="1"/>
  <c r="BB733" i="1"/>
  <c r="BB734" i="1"/>
  <c r="BB735" i="1"/>
  <c r="BB736" i="1"/>
  <c r="BB737" i="1"/>
  <c r="BB738" i="1"/>
  <c r="BB739" i="1"/>
  <c r="BB740" i="1"/>
  <c r="BB741" i="1"/>
  <c r="BB742" i="1"/>
  <c r="BB743" i="1"/>
  <c r="BB744" i="1"/>
  <c r="BB745" i="1"/>
  <c r="BB746" i="1"/>
  <c r="BB747" i="1"/>
  <c r="BB748" i="1"/>
  <c r="BB749" i="1"/>
  <c r="BB750" i="1"/>
  <c r="BB751" i="1"/>
  <c r="BB752" i="1"/>
  <c r="BB753" i="1"/>
  <c r="BB754" i="1"/>
  <c r="BB755" i="1"/>
  <c r="BB756" i="1"/>
  <c r="BB757" i="1"/>
  <c r="BB758" i="1"/>
  <c r="BB759" i="1"/>
  <c r="BB760" i="1"/>
  <c r="BB761" i="1"/>
  <c r="BB762" i="1"/>
  <c r="BB763" i="1"/>
  <c r="BB764" i="1"/>
  <c r="BB765" i="1"/>
  <c r="BB766" i="1"/>
  <c r="BB767" i="1"/>
  <c r="BB768" i="1"/>
  <c r="BB769" i="1"/>
  <c r="BB770" i="1"/>
  <c r="BB771" i="1"/>
  <c r="BB772" i="1"/>
  <c r="BB773" i="1"/>
  <c r="BB774" i="1"/>
  <c r="BB775" i="1"/>
  <c r="BB776" i="1"/>
  <c r="BB777" i="1"/>
  <c r="BB778" i="1"/>
  <c r="BB779" i="1"/>
  <c r="BB780" i="1"/>
  <c r="BB781" i="1"/>
  <c r="BB782" i="1"/>
  <c r="BB783" i="1"/>
  <c r="BB784" i="1"/>
  <c r="BB785" i="1"/>
  <c r="BB786" i="1"/>
  <c r="BB787" i="1"/>
  <c r="BB788" i="1"/>
  <c r="BB789" i="1"/>
  <c r="BB790" i="1"/>
  <c r="BB791" i="1"/>
  <c r="BB792" i="1"/>
  <c r="BB793" i="1"/>
  <c r="BB794" i="1"/>
  <c r="BB795" i="1"/>
  <c r="BB796" i="1"/>
  <c r="BB797" i="1"/>
  <c r="BB798" i="1"/>
  <c r="BB799" i="1"/>
  <c r="BB800" i="1"/>
  <c r="BB801" i="1"/>
  <c r="BB802" i="1"/>
  <c r="BB803" i="1"/>
  <c r="BB804" i="1"/>
  <c r="BB805" i="1"/>
  <c r="BB806" i="1"/>
  <c r="BB807" i="1"/>
  <c r="BB808" i="1"/>
  <c r="BB809" i="1"/>
  <c r="BB810" i="1"/>
  <c r="BB811" i="1"/>
  <c r="BB812" i="1"/>
  <c r="BB813" i="1"/>
  <c r="BB814" i="1"/>
  <c r="BB815" i="1"/>
  <c r="BB816" i="1"/>
  <c r="BB817" i="1"/>
  <c r="BB818" i="1"/>
  <c r="BB819" i="1"/>
  <c r="BB820" i="1"/>
  <c r="BB821" i="1"/>
  <c r="BB822" i="1"/>
  <c r="BB823" i="1"/>
  <c r="BB824" i="1"/>
  <c r="BB825" i="1"/>
  <c r="BB826" i="1"/>
  <c r="BB827" i="1"/>
  <c r="BB828" i="1"/>
  <c r="BB829" i="1"/>
  <c r="BB830" i="1"/>
  <c r="BB831" i="1"/>
  <c r="BB832" i="1"/>
  <c r="BB833" i="1"/>
  <c r="BB834" i="1"/>
  <c r="BB835" i="1"/>
  <c r="BB836" i="1"/>
  <c r="BB837" i="1"/>
  <c r="BB838" i="1"/>
  <c r="BB839" i="1"/>
  <c r="BB840" i="1"/>
  <c r="BB841" i="1"/>
  <c r="BB842" i="1"/>
  <c r="BB843" i="1"/>
  <c r="BB844" i="1"/>
  <c r="BB845" i="1"/>
  <c r="BB846" i="1"/>
  <c r="BB847" i="1"/>
  <c r="BB848" i="1"/>
  <c r="BB849" i="1"/>
  <c r="BB850" i="1"/>
  <c r="BB851" i="1"/>
  <c r="BB852" i="1"/>
  <c r="BB853" i="1"/>
  <c r="BB854" i="1"/>
  <c r="BB855" i="1"/>
  <c r="BB856" i="1"/>
  <c r="BB857" i="1"/>
  <c r="BB858" i="1"/>
  <c r="BB859" i="1"/>
  <c r="BB860" i="1"/>
  <c r="BB861" i="1"/>
  <c r="BB862" i="1"/>
  <c r="BB863" i="1"/>
  <c r="BB864" i="1"/>
  <c r="BB865" i="1"/>
  <c r="BB866" i="1"/>
  <c r="BB867" i="1"/>
  <c r="BB868" i="1"/>
  <c r="BB869" i="1"/>
  <c r="BB870" i="1"/>
  <c r="BB871" i="1"/>
  <c r="BB872" i="1"/>
  <c r="BB873" i="1"/>
  <c r="BB874" i="1"/>
  <c r="BB875" i="1"/>
  <c r="BB876" i="1"/>
  <c r="BB877" i="1"/>
  <c r="BB878" i="1"/>
  <c r="BB879" i="1"/>
  <c r="BB880" i="1"/>
  <c r="BB881" i="1"/>
  <c r="BB882" i="1"/>
  <c r="BB883" i="1"/>
  <c r="BB884" i="1"/>
  <c r="BB885" i="1"/>
  <c r="BB886" i="1"/>
  <c r="BB887" i="1"/>
  <c r="BB888" i="1"/>
  <c r="BB889" i="1"/>
  <c r="BB890" i="1"/>
  <c r="BB891" i="1"/>
  <c r="BB892" i="1"/>
  <c r="BB893" i="1"/>
  <c r="BB894" i="1"/>
  <c r="BB895" i="1"/>
  <c r="BB896" i="1"/>
  <c r="BB897" i="1"/>
  <c r="BB898" i="1"/>
  <c r="BB899" i="1"/>
  <c r="BB900" i="1"/>
  <c r="BB901" i="1"/>
  <c r="BB902" i="1"/>
  <c r="BB903" i="1"/>
  <c r="BB904" i="1"/>
  <c r="BB905" i="1"/>
  <c r="BB906" i="1"/>
  <c r="BB907" i="1"/>
  <c r="BB908" i="1"/>
  <c r="BB909" i="1"/>
  <c r="BB910" i="1"/>
  <c r="BB911" i="1"/>
  <c r="BB912" i="1"/>
  <c r="BB913" i="1"/>
  <c r="BB914" i="1"/>
  <c r="BB915" i="1"/>
  <c r="BB916" i="1"/>
  <c r="BB917" i="1"/>
  <c r="BB918" i="1"/>
  <c r="BB919" i="1"/>
  <c r="BB920" i="1"/>
  <c r="BB921" i="1"/>
  <c r="BB922" i="1"/>
  <c r="BB923" i="1"/>
  <c r="BB924" i="1"/>
  <c r="BB925" i="1"/>
  <c r="BB926" i="1"/>
  <c r="BB927" i="1"/>
  <c r="BB928" i="1"/>
  <c r="BB929" i="1"/>
  <c r="BB930" i="1"/>
  <c r="BB931" i="1"/>
  <c r="BB932" i="1"/>
  <c r="BB933" i="1"/>
  <c r="BB934" i="1"/>
  <c r="BB935" i="1"/>
  <c r="BB936" i="1"/>
  <c r="BB937" i="1"/>
  <c r="BB938" i="1"/>
  <c r="BB939" i="1"/>
  <c r="BB940" i="1"/>
  <c r="BB941" i="1"/>
  <c r="BB942" i="1"/>
  <c r="BB943" i="1"/>
  <c r="BB944" i="1"/>
  <c r="BB945" i="1"/>
  <c r="BB946" i="1"/>
  <c r="BB947" i="1"/>
  <c r="BB948" i="1"/>
  <c r="BB949" i="1"/>
  <c r="BB950" i="1"/>
  <c r="BB951" i="1"/>
  <c r="BB952" i="1"/>
  <c r="BB953" i="1"/>
  <c r="BB954" i="1"/>
  <c r="BB955" i="1"/>
  <c r="BB956" i="1"/>
  <c r="BB957" i="1"/>
  <c r="BB958" i="1"/>
  <c r="BB959" i="1"/>
  <c r="BB960" i="1"/>
  <c r="BB961" i="1"/>
  <c r="BB962" i="1"/>
  <c r="BB963" i="1"/>
  <c r="BB964" i="1"/>
  <c r="BB965" i="1"/>
  <c r="BB966" i="1"/>
  <c r="BB967" i="1"/>
  <c r="BB968" i="1"/>
  <c r="BB969" i="1"/>
  <c r="BB970" i="1"/>
  <c r="BB971" i="1"/>
  <c r="BB972" i="1"/>
  <c r="BB973" i="1"/>
  <c r="BB974" i="1"/>
  <c r="BB975" i="1"/>
  <c r="BB976" i="1"/>
  <c r="BB977" i="1"/>
  <c r="BB978" i="1"/>
  <c r="BB979" i="1"/>
  <c r="BB980" i="1"/>
  <c r="BB981" i="1"/>
  <c r="BB982" i="1"/>
  <c r="BB983" i="1"/>
  <c r="BB984" i="1"/>
  <c r="BB985" i="1"/>
  <c r="BB986" i="1"/>
  <c r="BB987" i="1"/>
  <c r="BB988" i="1"/>
  <c r="BB989" i="1"/>
  <c r="BB990" i="1"/>
  <c r="BB991" i="1"/>
  <c r="BB992" i="1"/>
  <c r="BB993" i="1"/>
  <c r="BB994" i="1"/>
  <c r="BB995" i="1"/>
  <c r="BB996" i="1"/>
  <c r="BB997" i="1"/>
  <c r="BB998" i="1"/>
  <c r="BB999" i="1"/>
  <c r="BB1000" i="1"/>
  <c r="BB1001" i="1"/>
  <c r="BB1002" i="1"/>
  <c r="BB1003" i="1"/>
  <c r="BB1004" i="1"/>
  <c r="BB1005" i="1"/>
  <c r="BB1006" i="1"/>
  <c r="BB1007" i="1"/>
  <c r="BB1008" i="1"/>
  <c r="BB1009" i="1"/>
  <c r="BB1010" i="1"/>
  <c r="BB1011" i="1"/>
  <c r="BB1012" i="1"/>
  <c r="BB1013" i="1"/>
  <c r="BB1014" i="1"/>
  <c r="BB1015" i="1"/>
  <c r="BB1016" i="1"/>
  <c r="BB1017" i="1"/>
  <c r="BB1018" i="1"/>
  <c r="BB1019" i="1"/>
  <c r="BB1020" i="1"/>
  <c r="BB1021" i="1"/>
  <c r="BB1022" i="1"/>
  <c r="BB1023" i="1"/>
  <c r="BB1024" i="1"/>
  <c r="BB1025" i="1"/>
  <c r="BB1026" i="1"/>
  <c r="BB1027" i="1"/>
  <c r="BB1028" i="1"/>
  <c r="BB1029" i="1"/>
  <c r="BB1030" i="1"/>
  <c r="BB1031" i="1"/>
  <c r="BB1032" i="1"/>
  <c r="BB1033" i="1"/>
  <c r="BB1034" i="1"/>
  <c r="BB1035" i="1"/>
  <c r="BB1036" i="1"/>
  <c r="BB1037" i="1"/>
  <c r="BB1038" i="1"/>
  <c r="BB1039" i="1"/>
  <c r="BB1040" i="1"/>
  <c r="BB1041" i="1"/>
  <c r="BB1042" i="1"/>
  <c r="BB1043" i="1"/>
  <c r="BB1044" i="1"/>
  <c r="BB1045" i="1"/>
  <c r="BB1046" i="1"/>
  <c r="BB1047" i="1"/>
  <c r="BB1048" i="1"/>
  <c r="BB1049" i="1"/>
  <c r="BB1050" i="1"/>
  <c r="BB1051" i="1"/>
  <c r="BB1052" i="1"/>
  <c r="BB1053" i="1"/>
  <c r="BB1054" i="1"/>
  <c r="BB1055" i="1"/>
  <c r="BB1056" i="1"/>
  <c r="BB1057" i="1"/>
  <c r="BB1058" i="1"/>
  <c r="BB1059" i="1"/>
  <c r="BB1060" i="1"/>
  <c r="BB1061" i="1"/>
  <c r="BB1062" i="1"/>
  <c r="BB1063" i="1"/>
  <c r="BB1064" i="1"/>
  <c r="BB1065" i="1"/>
  <c r="BB1066" i="1"/>
  <c r="BB1067" i="1"/>
  <c r="BB1068" i="1"/>
  <c r="BB1069" i="1"/>
  <c r="BB1070" i="1"/>
  <c r="BB1071" i="1"/>
  <c r="BB1072" i="1"/>
  <c r="BB1073" i="1"/>
  <c r="BB1074" i="1"/>
  <c r="BB1075" i="1"/>
  <c r="BB1076" i="1"/>
  <c r="BB1077" i="1"/>
  <c r="BB1078" i="1"/>
  <c r="BB1079" i="1"/>
  <c r="BB1080" i="1"/>
  <c r="BB1081" i="1"/>
  <c r="BB1082" i="1"/>
  <c r="BB1083" i="1"/>
  <c r="BB1084" i="1"/>
  <c r="BB1085" i="1"/>
  <c r="BB1086" i="1"/>
  <c r="BB1087" i="1"/>
  <c r="BB1088" i="1"/>
  <c r="BB1089" i="1"/>
  <c r="BB1090" i="1"/>
  <c r="BB1091" i="1"/>
  <c r="BB1092" i="1"/>
  <c r="BB1093" i="1"/>
  <c r="BB1094" i="1"/>
  <c r="BB1095" i="1"/>
  <c r="BB1096" i="1"/>
  <c r="BB1097" i="1"/>
  <c r="BB1098" i="1"/>
  <c r="BB1099" i="1"/>
  <c r="BB1100" i="1"/>
  <c r="BB1101" i="1"/>
  <c r="BB1102" i="1"/>
  <c r="BB1103" i="1"/>
  <c r="BB1104" i="1"/>
  <c r="BB1105" i="1"/>
  <c r="BB1106" i="1"/>
  <c r="BB1107" i="1"/>
  <c r="BB1108" i="1"/>
  <c r="BB1109" i="1"/>
  <c r="BB1110" i="1"/>
  <c r="BB1111" i="1"/>
  <c r="BB1112" i="1"/>
  <c r="BB1113" i="1"/>
  <c r="BB1114" i="1"/>
  <c r="BB1115" i="1"/>
  <c r="BB1116" i="1"/>
  <c r="BB1117" i="1"/>
  <c r="BB1118" i="1"/>
  <c r="BB1119" i="1"/>
  <c r="BB1120" i="1"/>
  <c r="BB1121" i="1"/>
  <c r="BB1122" i="1"/>
  <c r="BB1123" i="1"/>
  <c r="BB1124" i="1"/>
  <c r="BB1125" i="1"/>
  <c r="BB1126" i="1"/>
  <c r="BB1127" i="1"/>
  <c r="BB1128" i="1"/>
  <c r="BB1129" i="1"/>
  <c r="BB1130" i="1"/>
  <c r="BB1131" i="1"/>
  <c r="BB1132" i="1"/>
  <c r="BB1133" i="1"/>
  <c r="BB1134" i="1"/>
  <c r="BB1135" i="1"/>
  <c r="BB1136" i="1"/>
  <c r="BB1137" i="1"/>
  <c r="BB1138" i="1"/>
  <c r="BB1139" i="1"/>
  <c r="BB1140" i="1"/>
  <c r="BB1141" i="1"/>
  <c r="BB1142" i="1"/>
  <c r="BB1143" i="1"/>
  <c r="BB1144" i="1"/>
  <c r="BB1145" i="1"/>
  <c r="BB1146" i="1"/>
  <c r="BB1147" i="1"/>
  <c r="BB1148" i="1"/>
  <c r="BB1149" i="1"/>
  <c r="BB1150" i="1"/>
  <c r="BB1151" i="1"/>
  <c r="BB1152" i="1"/>
  <c r="BB1153" i="1"/>
  <c r="BB1154" i="1"/>
  <c r="BB1155" i="1"/>
  <c r="BB1156" i="1"/>
  <c r="BB1157" i="1"/>
  <c r="BB1158" i="1"/>
  <c r="BB1159" i="1"/>
  <c r="BB1160" i="1"/>
  <c r="BB1161" i="1"/>
  <c r="BB1162" i="1"/>
  <c r="BB1163" i="1"/>
  <c r="BB1164" i="1"/>
  <c r="BB1165" i="1"/>
  <c r="BB1166" i="1"/>
  <c r="BB1167" i="1"/>
  <c r="BB1168" i="1"/>
  <c r="BB1169" i="1"/>
  <c r="BB1170" i="1"/>
  <c r="BB1171" i="1"/>
  <c r="BB1172" i="1"/>
  <c r="BB1173" i="1"/>
  <c r="BB1174" i="1"/>
  <c r="BB1175" i="1"/>
  <c r="BB1176" i="1"/>
  <c r="BB1177" i="1"/>
  <c r="BB1178" i="1"/>
  <c r="BB1179" i="1"/>
  <c r="BB1180" i="1"/>
  <c r="BB1181" i="1"/>
  <c r="BB1182" i="1"/>
  <c r="BB1183" i="1"/>
  <c r="BB1184" i="1"/>
  <c r="BB1185" i="1"/>
  <c r="BB1186" i="1"/>
  <c r="BB1187" i="1"/>
  <c r="BB1188" i="1"/>
  <c r="BB1189" i="1"/>
  <c r="BB1190" i="1"/>
  <c r="BB1191" i="1"/>
  <c r="BB1192" i="1"/>
  <c r="BB1193" i="1"/>
  <c r="BB1194" i="1"/>
  <c r="BB1195" i="1"/>
  <c r="BB1196" i="1"/>
  <c r="BB1197" i="1"/>
  <c r="BB1198" i="1"/>
  <c r="BB1199" i="1"/>
  <c r="BB1200" i="1"/>
  <c r="BB1201" i="1"/>
  <c r="BB1202" i="1"/>
  <c r="BB1203" i="1"/>
  <c r="BB1204" i="1"/>
  <c r="BB1205" i="1"/>
  <c r="BB1206" i="1"/>
  <c r="BB1207" i="1"/>
  <c r="BB1208" i="1"/>
  <c r="BB1209" i="1"/>
  <c r="BB1210" i="1"/>
  <c r="BB1211" i="1"/>
  <c r="BB1212" i="1"/>
  <c r="BB1213" i="1"/>
  <c r="BB1214" i="1"/>
  <c r="BB1215" i="1"/>
  <c r="BB1216" i="1"/>
  <c r="BB1217" i="1"/>
  <c r="BB1218" i="1"/>
  <c r="BB1219" i="1"/>
  <c r="BB1220" i="1"/>
  <c r="BB1221" i="1"/>
  <c r="BB1222" i="1"/>
  <c r="BB1223" i="1"/>
  <c r="BB1224" i="1"/>
  <c r="BB1225" i="1"/>
  <c r="BB1226" i="1"/>
  <c r="BB1227" i="1"/>
  <c r="BB1228" i="1"/>
  <c r="BB1229" i="1"/>
  <c r="BB1230" i="1"/>
  <c r="BB1231" i="1"/>
  <c r="BB1232" i="1"/>
  <c r="BB1233" i="1"/>
  <c r="BB1234" i="1"/>
  <c r="BB1235" i="1"/>
  <c r="BB1236" i="1"/>
  <c r="BB1237" i="1"/>
  <c r="BB1238" i="1"/>
  <c r="BB1239" i="1"/>
  <c r="BB1240" i="1"/>
  <c r="BB1241" i="1"/>
  <c r="BB1242" i="1"/>
  <c r="BB1243" i="1"/>
  <c r="BB1244" i="1"/>
  <c r="BB1245" i="1"/>
  <c r="BB1246" i="1"/>
  <c r="BB1247" i="1"/>
  <c r="BB1248" i="1"/>
  <c r="BB1249" i="1"/>
  <c r="BB1250" i="1"/>
  <c r="BB1251" i="1"/>
  <c r="BB1252" i="1"/>
  <c r="BB1253" i="1"/>
  <c r="BB1254" i="1"/>
  <c r="BB1255" i="1"/>
  <c r="BB1256" i="1"/>
  <c r="BB1257" i="1"/>
  <c r="BB1258" i="1"/>
  <c r="BB1259" i="1"/>
  <c r="BB1260" i="1"/>
  <c r="BB1261" i="1"/>
  <c r="BB1262" i="1"/>
  <c r="BB1263" i="1"/>
  <c r="BB1264" i="1"/>
  <c r="BB1265" i="1"/>
  <c r="BB1266" i="1"/>
  <c r="BB1267" i="1"/>
  <c r="BB1268" i="1"/>
  <c r="BB1269" i="1"/>
  <c r="BB1270" i="1"/>
  <c r="BB1271" i="1"/>
  <c r="BB1272" i="1"/>
  <c r="BB1273" i="1"/>
  <c r="BB1274" i="1"/>
  <c r="BB1275" i="1"/>
  <c r="BB1276" i="1"/>
  <c r="BB1277" i="1"/>
  <c r="BB1278" i="1"/>
  <c r="BB1279" i="1"/>
  <c r="BB1280" i="1"/>
  <c r="BB1281" i="1"/>
  <c r="BB1282" i="1"/>
  <c r="BB1283" i="1"/>
  <c r="BB1284" i="1"/>
  <c r="BB1285" i="1"/>
  <c r="BB1286" i="1"/>
  <c r="BB1287" i="1"/>
  <c r="BB1288" i="1"/>
  <c r="BB1289" i="1"/>
  <c r="BB1290" i="1"/>
  <c r="BB1291" i="1"/>
  <c r="BB1292" i="1"/>
  <c r="BB1293" i="1"/>
  <c r="BB1294" i="1"/>
  <c r="BB1295" i="1"/>
  <c r="BB1296" i="1"/>
  <c r="BB1297" i="1"/>
  <c r="BB1298" i="1"/>
  <c r="BB1299" i="1"/>
  <c r="BB1300" i="1"/>
  <c r="BB1301" i="1"/>
  <c r="BB1302" i="1"/>
  <c r="BB1303" i="1"/>
  <c r="BB1304" i="1"/>
  <c r="BB1305" i="1"/>
  <c r="BB1306" i="1"/>
  <c r="BB1307" i="1"/>
  <c r="BB1308" i="1"/>
  <c r="BB1309" i="1"/>
  <c r="BB1310" i="1"/>
  <c r="BB1311" i="1"/>
  <c r="BB1312" i="1"/>
  <c r="BB1313" i="1"/>
  <c r="BB1314" i="1"/>
  <c r="BB1315" i="1"/>
  <c r="BB1316" i="1"/>
  <c r="BB1317" i="1"/>
  <c r="BB1318" i="1"/>
  <c r="BB1319" i="1"/>
  <c r="BB1320" i="1"/>
  <c r="BB1321" i="1"/>
  <c r="BB1322" i="1"/>
  <c r="BB1323" i="1"/>
  <c r="BB1324" i="1"/>
  <c r="BB1325" i="1"/>
  <c r="BB1326" i="1"/>
  <c r="BB1327" i="1"/>
  <c r="BB1328" i="1"/>
  <c r="BB1329" i="1"/>
  <c r="BB1330" i="1"/>
  <c r="BB1331" i="1"/>
  <c r="BB1332" i="1"/>
  <c r="BB1333" i="1"/>
  <c r="BB1334" i="1"/>
  <c r="BB1335" i="1"/>
  <c r="BB1336" i="1"/>
  <c r="BB1337" i="1"/>
  <c r="BB1338" i="1"/>
  <c r="BB1339" i="1"/>
  <c r="BB1340" i="1"/>
  <c r="BB1341" i="1"/>
  <c r="BB1342" i="1"/>
  <c r="BB1343" i="1"/>
  <c r="BB1344" i="1"/>
  <c r="BB1345" i="1"/>
  <c r="BB1346" i="1"/>
  <c r="BB1347" i="1"/>
  <c r="BB1348" i="1"/>
  <c r="BB1349" i="1"/>
  <c r="BB1350" i="1"/>
  <c r="BB1351" i="1"/>
  <c r="BB1352" i="1"/>
  <c r="BB1353" i="1"/>
  <c r="BB1354" i="1"/>
  <c r="BB1355" i="1"/>
  <c r="BB1356" i="1"/>
  <c r="BB1357" i="1"/>
  <c r="BB1358" i="1"/>
  <c r="BB1359" i="1"/>
  <c r="BB1360" i="1"/>
  <c r="BB1361" i="1"/>
  <c r="BB1362" i="1"/>
  <c r="BB1363" i="1"/>
  <c r="BB1364" i="1"/>
  <c r="BB1365" i="1"/>
  <c r="BB1366" i="1"/>
  <c r="BB1367" i="1"/>
  <c r="BB1368" i="1"/>
  <c r="BB1369" i="1"/>
  <c r="BB1370" i="1"/>
  <c r="BB1371" i="1"/>
  <c r="BB1372" i="1"/>
  <c r="BB1373" i="1"/>
  <c r="BB1374" i="1"/>
  <c r="BB1375" i="1"/>
  <c r="BB1376" i="1"/>
  <c r="BB1377" i="1"/>
  <c r="BB1378" i="1"/>
  <c r="BB1379" i="1"/>
  <c r="BB1380" i="1"/>
  <c r="BB1381" i="1"/>
  <c r="BB1382" i="1"/>
  <c r="BB1383" i="1"/>
  <c r="BB1384" i="1"/>
  <c r="BB1385" i="1"/>
  <c r="BB1386" i="1"/>
  <c r="BB1387" i="1"/>
  <c r="BB1388" i="1"/>
  <c r="BB1389" i="1"/>
  <c r="BB1390" i="1"/>
  <c r="BB1391" i="1"/>
  <c r="BB1392" i="1"/>
  <c r="BB1393" i="1"/>
  <c r="BB1394" i="1"/>
  <c r="BB1395" i="1"/>
  <c r="BB1396" i="1"/>
  <c r="BB1397" i="1"/>
  <c r="BB1398" i="1"/>
  <c r="BB1399" i="1"/>
  <c r="BB1400" i="1"/>
  <c r="BB1401" i="1"/>
  <c r="BB1402" i="1"/>
  <c r="BB1403" i="1"/>
  <c r="BB1404" i="1"/>
  <c r="BB1405" i="1"/>
  <c r="BB1406" i="1"/>
  <c r="BB1407" i="1"/>
  <c r="BB1408" i="1"/>
  <c r="BB1409" i="1"/>
  <c r="BB1410" i="1"/>
  <c r="BB1411" i="1"/>
  <c r="BB1412" i="1"/>
  <c r="BB1413" i="1"/>
  <c r="BB1414" i="1"/>
  <c r="BB1415" i="1"/>
  <c r="BB1416" i="1"/>
  <c r="BB1417" i="1"/>
  <c r="BB1418" i="1"/>
  <c r="BB1419" i="1"/>
  <c r="BB1420" i="1"/>
  <c r="BB1421" i="1"/>
  <c r="BB1422" i="1"/>
  <c r="BB1423" i="1"/>
  <c r="BB1424" i="1"/>
  <c r="BB1425" i="1"/>
  <c r="BB1426" i="1"/>
  <c r="BB1427" i="1"/>
  <c r="BB1428" i="1"/>
  <c r="BB1429" i="1"/>
  <c r="BB1430" i="1"/>
  <c r="BB1431" i="1"/>
  <c r="BB1432" i="1"/>
  <c r="BB1433" i="1"/>
  <c r="BB1434" i="1"/>
  <c r="BB1435" i="1"/>
  <c r="BB1436" i="1"/>
  <c r="BB1437" i="1"/>
  <c r="BB1438" i="1"/>
  <c r="BB1439" i="1"/>
  <c r="BB1440" i="1"/>
  <c r="BB1441" i="1"/>
  <c r="BB1442" i="1"/>
  <c r="BB1443" i="1"/>
  <c r="BB1444" i="1"/>
  <c r="BB1445" i="1"/>
  <c r="BB1446" i="1"/>
  <c r="BB1447" i="1"/>
  <c r="BB1448" i="1"/>
  <c r="BB1449" i="1"/>
  <c r="BB1450" i="1"/>
  <c r="BB1451" i="1"/>
  <c r="BB1452" i="1"/>
  <c r="BB1453" i="1"/>
  <c r="BB1454" i="1"/>
  <c r="BB1455" i="1"/>
  <c r="BB1456" i="1"/>
  <c r="BB1457" i="1"/>
  <c r="BB1458" i="1"/>
  <c r="BB1459" i="1"/>
  <c r="BB1460" i="1"/>
  <c r="BB1461" i="1"/>
  <c r="BB1462" i="1"/>
  <c r="BB1463" i="1"/>
  <c r="BB1464" i="1"/>
  <c r="BB1465" i="1"/>
  <c r="BB1466" i="1"/>
  <c r="BB1467" i="1"/>
  <c r="BB1468" i="1"/>
  <c r="BB1469" i="1"/>
  <c r="BB1470" i="1"/>
  <c r="BB1471" i="1"/>
  <c r="BB1472" i="1"/>
  <c r="BB1473" i="1"/>
  <c r="BB1474" i="1"/>
  <c r="BB1475" i="1"/>
  <c r="BB1476" i="1"/>
  <c r="BB1477" i="1"/>
  <c r="BB1478" i="1"/>
  <c r="BB1479" i="1"/>
  <c r="BB1480" i="1"/>
  <c r="BB1481" i="1"/>
  <c r="BB1482" i="1"/>
  <c r="BB1483" i="1"/>
  <c r="BB1484" i="1"/>
  <c r="BB1485" i="1"/>
  <c r="BB1486" i="1"/>
  <c r="BB1487" i="1"/>
  <c r="BB1488" i="1"/>
  <c r="BB1489" i="1"/>
  <c r="BB1490" i="1"/>
  <c r="BB1491" i="1"/>
  <c r="BB1492" i="1"/>
  <c r="BB1493" i="1"/>
  <c r="BB1494" i="1"/>
  <c r="BB1495" i="1"/>
  <c r="BB1496" i="1"/>
  <c r="BB1497" i="1"/>
  <c r="BB1498" i="1"/>
  <c r="BB1499" i="1"/>
  <c r="BB1500" i="1"/>
  <c r="BB1501" i="1"/>
  <c r="BB1502" i="1"/>
  <c r="BB1503" i="1"/>
  <c r="BB1504" i="1"/>
  <c r="BB1505" i="1"/>
  <c r="BB1506" i="1"/>
  <c r="BB1507" i="1"/>
  <c r="BB1508" i="1"/>
  <c r="BB1509" i="1"/>
  <c r="BB1510" i="1"/>
  <c r="BB1511" i="1"/>
  <c r="BB1512" i="1"/>
  <c r="BB1513" i="1"/>
  <c r="BB1514" i="1"/>
  <c r="BB1515" i="1"/>
  <c r="BB1516" i="1"/>
  <c r="BB1517" i="1"/>
  <c r="BB1518" i="1"/>
  <c r="BB1519" i="1"/>
  <c r="BB1520" i="1"/>
  <c r="BB1521" i="1"/>
  <c r="BB1522" i="1"/>
  <c r="BB1523" i="1"/>
  <c r="BB1524" i="1"/>
  <c r="BB1525" i="1"/>
  <c r="BB1526" i="1"/>
  <c r="BB1527" i="1"/>
  <c r="BB1528" i="1"/>
  <c r="BB1529" i="1"/>
  <c r="BB1530" i="1"/>
  <c r="BB1531" i="1"/>
  <c r="BB1532" i="1"/>
  <c r="BB1533" i="1"/>
  <c r="BB1534" i="1"/>
  <c r="BB1535" i="1"/>
  <c r="BB1536" i="1"/>
  <c r="BB1537" i="1"/>
  <c r="BB1538" i="1"/>
  <c r="BB1539" i="1"/>
  <c r="BB1540" i="1"/>
  <c r="BB1541" i="1"/>
  <c r="BB1542" i="1"/>
  <c r="BB1543" i="1"/>
  <c r="BB1544" i="1"/>
  <c r="BB1545" i="1"/>
  <c r="BB1546" i="1"/>
  <c r="BB1547" i="1"/>
  <c r="BB1548" i="1"/>
  <c r="BB1549" i="1"/>
  <c r="BB1550" i="1"/>
  <c r="BB1551" i="1"/>
  <c r="BB1552" i="1"/>
  <c r="BB1553" i="1"/>
  <c r="BB1554" i="1"/>
  <c r="BB1555" i="1"/>
  <c r="BB1556" i="1"/>
  <c r="BB1557" i="1"/>
  <c r="BB1558" i="1"/>
  <c r="BB1559" i="1"/>
  <c r="BB1560" i="1"/>
  <c r="BB1561" i="1"/>
  <c r="BB1562" i="1"/>
  <c r="BB1563" i="1"/>
  <c r="BB1564" i="1"/>
  <c r="BB1565" i="1"/>
  <c r="BB1566" i="1"/>
  <c r="BB1567" i="1"/>
  <c r="BB1568" i="1"/>
  <c r="BB1569" i="1"/>
  <c r="BB1570" i="1"/>
  <c r="BB1571" i="1"/>
  <c r="BB1572" i="1"/>
  <c r="BB1573" i="1"/>
  <c r="BB1574" i="1"/>
  <c r="BB1575" i="1"/>
  <c r="BB1576" i="1"/>
  <c r="BB1577" i="1"/>
  <c r="BB1578" i="1"/>
  <c r="BB1579" i="1"/>
  <c r="BB1580" i="1"/>
  <c r="BB1581" i="1"/>
  <c r="BB1582" i="1"/>
  <c r="BB1583" i="1"/>
  <c r="BB1584" i="1"/>
  <c r="BB1585" i="1"/>
  <c r="BB1586" i="1"/>
  <c r="BB1587" i="1"/>
  <c r="BB1588" i="1"/>
  <c r="BB1589" i="1"/>
  <c r="BB1590" i="1"/>
  <c r="BB1591" i="1"/>
  <c r="BB1592" i="1"/>
  <c r="BB1593" i="1"/>
  <c r="BB1594" i="1"/>
  <c r="BB1595" i="1"/>
  <c r="BB1596" i="1"/>
  <c r="BB1597" i="1"/>
  <c r="BB1598" i="1"/>
  <c r="BB1599" i="1"/>
  <c r="BB1600" i="1"/>
  <c r="BB1601" i="1"/>
  <c r="BB1602" i="1"/>
  <c r="BB1603" i="1"/>
  <c r="BB1604" i="1"/>
  <c r="BB1605" i="1"/>
  <c r="BB1606" i="1"/>
  <c r="BB1607" i="1"/>
  <c r="BB1608" i="1"/>
  <c r="BB1609" i="1"/>
  <c r="BB1610" i="1"/>
  <c r="BB1611" i="1"/>
  <c r="BB1612" i="1"/>
  <c r="BB1613" i="1"/>
  <c r="BB1614" i="1"/>
  <c r="BB1615" i="1"/>
  <c r="BB1616" i="1"/>
  <c r="BB1617" i="1"/>
  <c r="BB1618" i="1"/>
  <c r="BB1619" i="1"/>
  <c r="BB1620" i="1"/>
  <c r="BB1621" i="1"/>
  <c r="BB1622" i="1"/>
  <c r="BB1623" i="1"/>
  <c r="BB1624" i="1"/>
  <c r="BB1625" i="1"/>
  <c r="BB1626" i="1"/>
  <c r="BB1627" i="1"/>
  <c r="BB1628" i="1"/>
  <c r="BB1629" i="1"/>
  <c r="BB1630" i="1"/>
  <c r="BB1631" i="1"/>
  <c r="BB1632" i="1"/>
  <c r="BB1633" i="1"/>
  <c r="BB1634" i="1"/>
  <c r="BB1635" i="1"/>
  <c r="BB1636" i="1"/>
  <c r="BB1637" i="1"/>
  <c r="BB1638" i="1"/>
  <c r="BB1639" i="1"/>
  <c r="BB1640" i="1"/>
  <c r="BB1641" i="1"/>
  <c r="BB1642" i="1"/>
  <c r="BB1643" i="1"/>
  <c r="BB1644" i="1"/>
  <c r="BB1645" i="1"/>
  <c r="BB1646" i="1"/>
  <c r="BB1647" i="1"/>
  <c r="BB1648" i="1"/>
  <c r="BB1649" i="1"/>
  <c r="BB1650" i="1"/>
  <c r="BB1651" i="1"/>
  <c r="BB1652" i="1"/>
  <c r="BB1653" i="1"/>
  <c r="BB1654" i="1"/>
  <c r="BB1655" i="1"/>
  <c r="BB1656" i="1"/>
  <c r="BB1657" i="1"/>
  <c r="BB1658" i="1"/>
  <c r="BB1659" i="1"/>
  <c r="BB1660" i="1"/>
  <c r="BB1661" i="1"/>
  <c r="BB1662" i="1"/>
  <c r="BB1663" i="1"/>
  <c r="BB1664" i="1"/>
  <c r="BB1665" i="1"/>
  <c r="BB1666" i="1"/>
  <c r="BB1667" i="1"/>
  <c r="BB1668" i="1"/>
  <c r="BB1669" i="1"/>
  <c r="BB1670" i="1"/>
  <c r="BB1671" i="1"/>
  <c r="BB1672" i="1"/>
  <c r="BB1673" i="1"/>
  <c r="BB1674" i="1"/>
  <c r="BB1675" i="1"/>
  <c r="BB1676" i="1"/>
  <c r="BB1677" i="1"/>
  <c r="BB1678" i="1"/>
  <c r="BB1679" i="1"/>
  <c r="BB1680" i="1"/>
  <c r="BB1681" i="1"/>
  <c r="BB1682" i="1"/>
  <c r="BB1683" i="1"/>
  <c r="BB1684" i="1"/>
  <c r="BB1685" i="1"/>
  <c r="BB1686" i="1"/>
  <c r="BB1687" i="1"/>
  <c r="BB1688" i="1"/>
  <c r="BB1689" i="1"/>
  <c r="BB1690" i="1"/>
  <c r="BB1691" i="1"/>
  <c r="BB1692" i="1"/>
  <c r="BB1693" i="1"/>
  <c r="BB1694" i="1"/>
  <c r="BB1695" i="1"/>
  <c r="BB1696" i="1"/>
  <c r="BB1697" i="1"/>
  <c r="BB1698" i="1"/>
  <c r="BB1699" i="1"/>
  <c r="BB1700" i="1"/>
  <c r="BB1701" i="1"/>
  <c r="BB1702" i="1"/>
  <c r="BB1703" i="1"/>
  <c r="BB1704" i="1"/>
  <c r="BB1705" i="1"/>
  <c r="BB1706" i="1"/>
  <c r="BB1707" i="1"/>
  <c r="BB1708" i="1"/>
  <c r="BB1709" i="1"/>
  <c r="BB1710" i="1"/>
  <c r="BB1711" i="1"/>
  <c r="BB1712" i="1"/>
  <c r="BB1713" i="1"/>
  <c r="BB1714" i="1"/>
  <c r="BB1715" i="1"/>
  <c r="BB1716" i="1"/>
  <c r="BB1717" i="1"/>
  <c r="BB1718" i="1"/>
  <c r="BB1719" i="1"/>
  <c r="BB1720" i="1"/>
  <c r="BB1721" i="1"/>
  <c r="BB1722" i="1"/>
  <c r="BB1723" i="1"/>
  <c r="BB1724" i="1"/>
  <c r="BB1725" i="1"/>
  <c r="BB1726" i="1"/>
  <c r="BB1727" i="1"/>
  <c r="BB1728" i="1"/>
  <c r="BB1729" i="1"/>
  <c r="BB1730" i="1"/>
  <c r="BB1731" i="1"/>
  <c r="BB1732" i="1"/>
  <c r="BB1733" i="1"/>
  <c r="BB1734" i="1"/>
  <c r="BB1735" i="1"/>
  <c r="BB1736" i="1"/>
  <c r="BB1737" i="1"/>
  <c r="BB1738" i="1"/>
  <c r="BB1739" i="1"/>
  <c r="BB1740" i="1"/>
  <c r="BB1741" i="1"/>
  <c r="BB1742" i="1"/>
  <c r="BB1743" i="1"/>
  <c r="BB1744" i="1"/>
  <c r="BB1745" i="1"/>
  <c r="BB1746" i="1"/>
  <c r="BB1747" i="1"/>
  <c r="BB1748" i="1"/>
  <c r="BB1749" i="1"/>
  <c r="BB1750" i="1"/>
  <c r="BB1751" i="1"/>
  <c r="BB1752" i="1"/>
  <c r="BB1753" i="1"/>
  <c r="BB1754" i="1"/>
  <c r="BB1755" i="1"/>
  <c r="BB1756" i="1"/>
  <c r="BB1757" i="1"/>
  <c r="BB1758" i="1"/>
  <c r="BB1759" i="1"/>
  <c r="BB1760" i="1"/>
  <c r="BB1761" i="1"/>
  <c r="BB1762" i="1"/>
  <c r="BB1763" i="1"/>
  <c r="BB1764" i="1"/>
  <c r="BB1765" i="1"/>
  <c r="BB1766" i="1"/>
  <c r="BB1767" i="1"/>
  <c r="BB1768" i="1"/>
  <c r="BB1769" i="1"/>
  <c r="BB1770" i="1"/>
  <c r="BB1771" i="1"/>
  <c r="BB1772" i="1"/>
  <c r="BB1773" i="1"/>
  <c r="BB1774" i="1"/>
  <c r="BB1775" i="1"/>
  <c r="BB1776" i="1"/>
  <c r="BB1777" i="1"/>
  <c r="BB1778" i="1"/>
  <c r="BB1779" i="1"/>
  <c r="BB1780" i="1"/>
  <c r="BB1781" i="1"/>
  <c r="BB1782" i="1"/>
  <c r="BB1783" i="1"/>
  <c r="BB1784" i="1"/>
  <c r="BB1785" i="1"/>
  <c r="BB1786" i="1"/>
  <c r="BB1787" i="1"/>
  <c r="BB1788" i="1"/>
  <c r="BB1789" i="1"/>
  <c r="BB1790" i="1"/>
  <c r="BB1791" i="1"/>
  <c r="BB1792" i="1"/>
  <c r="BB1793" i="1"/>
  <c r="BB1794" i="1"/>
  <c r="BB1795" i="1"/>
  <c r="BB1796" i="1"/>
  <c r="BB1797" i="1"/>
  <c r="BB1798" i="1"/>
  <c r="BB1799" i="1"/>
  <c r="BB1800" i="1"/>
  <c r="BB1801" i="1"/>
  <c r="BB1802" i="1"/>
  <c r="BB1803" i="1"/>
  <c r="BB1804" i="1"/>
  <c r="BB1805" i="1"/>
  <c r="BB1806" i="1"/>
  <c r="BB1807" i="1"/>
  <c r="BB1808" i="1"/>
  <c r="BB1809" i="1"/>
  <c r="BB1810" i="1"/>
  <c r="BB1811" i="1"/>
  <c r="BB1812" i="1"/>
  <c r="BB1813" i="1"/>
  <c r="BB1814" i="1"/>
  <c r="BB1815" i="1"/>
  <c r="BB1816" i="1"/>
  <c r="BB1817" i="1"/>
  <c r="BB1818" i="1"/>
  <c r="BB1819" i="1"/>
  <c r="BB1820" i="1"/>
  <c r="BB1821" i="1"/>
  <c r="BB1822" i="1"/>
  <c r="BB1823" i="1"/>
  <c r="BB1824" i="1"/>
  <c r="BB1825" i="1"/>
  <c r="BB1826" i="1"/>
  <c r="BB1827" i="1"/>
  <c r="BB1828" i="1"/>
  <c r="BB1829" i="1"/>
  <c r="BB1830" i="1"/>
  <c r="BB1831" i="1"/>
  <c r="BB1832" i="1"/>
  <c r="BB1833" i="1"/>
  <c r="BB1834" i="1"/>
  <c r="BB1835" i="1"/>
  <c r="BB1836" i="1"/>
  <c r="BB1837" i="1"/>
  <c r="BB1838" i="1"/>
  <c r="BB1839" i="1"/>
  <c r="BB1840" i="1"/>
  <c r="BB1841" i="1"/>
  <c r="BB1842" i="1"/>
  <c r="BB1843" i="1"/>
  <c r="BB1844" i="1"/>
  <c r="BB1845" i="1"/>
  <c r="BB1846" i="1"/>
  <c r="BB1847" i="1"/>
  <c r="BB1848" i="1"/>
  <c r="BB1849" i="1"/>
  <c r="BB1850" i="1"/>
  <c r="BB1851" i="1"/>
  <c r="BB1852" i="1"/>
  <c r="BB1853" i="1"/>
  <c r="BB1854" i="1"/>
  <c r="BB1855" i="1"/>
  <c r="BB1856" i="1"/>
  <c r="BB1857" i="1"/>
  <c r="BB1858" i="1"/>
  <c r="BB1859" i="1"/>
  <c r="BB1860" i="1"/>
  <c r="BB1861" i="1"/>
  <c r="BB1862" i="1"/>
  <c r="BB1863" i="1"/>
  <c r="BB1864" i="1"/>
  <c r="BB1865" i="1"/>
  <c r="BB1866" i="1"/>
  <c r="BB1867" i="1"/>
  <c r="BB1868" i="1"/>
  <c r="BB1869" i="1"/>
  <c r="BB1870" i="1"/>
  <c r="BB1871" i="1"/>
  <c r="BB1872" i="1"/>
  <c r="BB1873" i="1"/>
  <c r="BB1874" i="1"/>
  <c r="BB1875" i="1"/>
  <c r="BB1876" i="1"/>
  <c r="BB1877" i="1"/>
  <c r="BB1878" i="1"/>
  <c r="BB1879" i="1"/>
  <c r="BB1880" i="1"/>
  <c r="BB1881" i="1"/>
  <c r="BB1882" i="1"/>
  <c r="BB1883" i="1"/>
  <c r="BB1884" i="1"/>
  <c r="BB1885" i="1"/>
  <c r="BB1886" i="1"/>
  <c r="BB1887" i="1"/>
  <c r="BB1888" i="1"/>
  <c r="BB1889" i="1"/>
  <c r="BB1890" i="1"/>
  <c r="BB1891" i="1"/>
  <c r="BB1892" i="1"/>
  <c r="BB1893" i="1"/>
  <c r="BB1894" i="1"/>
  <c r="BB1895" i="1"/>
  <c r="BB1896" i="1"/>
  <c r="BB1897" i="1"/>
  <c r="BB1898" i="1"/>
  <c r="BB1899" i="1"/>
  <c r="BB1900" i="1"/>
  <c r="BB1901" i="1"/>
  <c r="BB1902" i="1"/>
  <c r="BB1903" i="1"/>
  <c r="BB1904" i="1"/>
  <c r="BB1905" i="1"/>
  <c r="BB1906" i="1"/>
  <c r="BB1907" i="1"/>
  <c r="BB1908" i="1"/>
  <c r="BB1909" i="1"/>
  <c r="BB1910" i="1"/>
  <c r="BB1911" i="1"/>
  <c r="BB1912" i="1"/>
  <c r="BB1913" i="1"/>
  <c r="BB1914" i="1"/>
  <c r="BB1915" i="1"/>
  <c r="BB1916" i="1"/>
  <c r="BB1917" i="1"/>
  <c r="BB1918" i="1"/>
  <c r="BB1919" i="1"/>
  <c r="BB1920" i="1"/>
  <c r="BB1921" i="1"/>
  <c r="BB1922" i="1"/>
  <c r="BB1923" i="1"/>
  <c r="BB1924" i="1"/>
  <c r="BB1925" i="1"/>
  <c r="BB1926" i="1"/>
  <c r="BB1927" i="1"/>
  <c r="BB1928" i="1"/>
  <c r="BB1929" i="1"/>
  <c r="BB1930" i="1"/>
  <c r="BB1931" i="1"/>
  <c r="BB1932" i="1"/>
  <c r="BB1933" i="1"/>
  <c r="BB1934" i="1"/>
  <c r="BB1935" i="1"/>
  <c r="BB1936" i="1"/>
  <c r="BB1937" i="1"/>
  <c r="BB1938" i="1"/>
  <c r="BB1939" i="1"/>
  <c r="BB1940" i="1"/>
  <c r="BB1941" i="1"/>
  <c r="BB1942" i="1"/>
  <c r="BB1943" i="1"/>
  <c r="BB1944" i="1"/>
  <c r="BB1945" i="1"/>
  <c r="BB1946" i="1"/>
  <c r="BB1947" i="1"/>
  <c r="BB1948" i="1"/>
  <c r="BB1949" i="1"/>
  <c r="BB1950" i="1"/>
  <c r="BB1951" i="1"/>
  <c r="BB1952" i="1"/>
  <c r="BB1953" i="1"/>
  <c r="BB1954" i="1"/>
  <c r="BB1955" i="1"/>
  <c r="BB1956" i="1"/>
  <c r="BB1957" i="1"/>
  <c r="BB1958" i="1"/>
  <c r="BB1959" i="1"/>
  <c r="BB1960" i="1"/>
  <c r="BB1961" i="1"/>
  <c r="BB1962" i="1"/>
  <c r="BB1963" i="1"/>
  <c r="BB1964" i="1"/>
  <c r="BB1965" i="1"/>
  <c r="BB1966" i="1"/>
  <c r="BB1967" i="1"/>
  <c r="BB1968" i="1"/>
  <c r="BB1969" i="1"/>
  <c r="BB1970" i="1"/>
  <c r="BB1971" i="1"/>
  <c r="BB1972" i="1"/>
  <c r="BB1973" i="1"/>
  <c r="BB1974" i="1"/>
  <c r="BB1975" i="1"/>
  <c r="BB1976" i="1"/>
  <c r="BB1977" i="1"/>
  <c r="BB1978" i="1"/>
  <c r="BB1979" i="1"/>
  <c r="BB1980" i="1"/>
  <c r="BB1981" i="1"/>
  <c r="BB1982" i="1"/>
  <c r="BB1983" i="1"/>
  <c r="BB1984" i="1"/>
  <c r="BB1985" i="1"/>
  <c r="BB1986" i="1"/>
  <c r="BB1987" i="1"/>
  <c r="BB1988" i="1"/>
  <c r="BB1989" i="1"/>
  <c r="BB1990" i="1"/>
  <c r="BB1991" i="1"/>
  <c r="BB1992" i="1"/>
  <c r="BB1993" i="1"/>
  <c r="BB1994" i="1"/>
  <c r="BB1995" i="1"/>
  <c r="BB1996" i="1"/>
  <c r="BB1997" i="1"/>
  <c r="BB1998" i="1"/>
  <c r="BB1999" i="1"/>
  <c r="BB2000" i="1"/>
  <c r="BB2001" i="1"/>
  <c r="BB2002" i="1"/>
  <c r="BB2003" i="1"/>
  <c r="BB2004" i="1"/>
  <c r="BB2005" i="1"/>
  <c r="BB2006" i="1"/>
  <c r="BB2007" i="1"/>
  <c r="BB2008" i="1"/>
  <c r="BB2009" i="1"/>
  <c r="BB2010" i="1"/>
  <c r="BB2011" i="1"/>
  <c r="BB2012" i="1"/>
  <c r="BB2013" i="1"/>
  <c r="BB2014" i="1"/>
  <c r="BB2015" i="1"/>
  <c r="BB2016" i="1"/>
  <c r="BB2017" i="1"/>
  <c r="BB2018" i="1"/>
  <c r="BB2019" i="1"/>
  <c r="BB2020" i="1"/>
  <c r="BB2021" i="1"/>
  <c r="BB2022" i="1"/>
  <c r="BB2023" i="1"/>
  <c r="BB2024" i="1"/>
  <c r="BB2025" i="1"/>
  <c r="BB2026" i="1"/>
  <c r="BB2027" i="1"/>
  <c r="BB2028" i="1"/>
  <c r="BB2029" i="1"/>
  <c r="BB2030" i="1"/>
  <c r="BB2031" i="1"/>
  <c r="BB2032" i="1"/>
  <c r="BB2033" i="1"/>
  <c r="BB2034" i="1"/>
  <c r="BB2035" i="1"/>
  <c r="BB2036" i="1"/>
  <c r="BB2037" i="1"/>
  <c r="BB2038" i="1"/>
  <c r="BB2039" i="1"/>
  <c r="BB2040" i="1"/>
  <c r="BB2041" i="1"/>
  <c r="BB2042" i="1"/>
  <c r="BB2043" i="1"/>
  <c r="BB2044" i="1"/>
  <c r="BB2045" i="1"/>
  <c r="BB2046" i="1"/>
  <c r="BB2047" i="1"/>
  <c r="BB2048" i="1"/>
  <c r="BB2049" i="1"/>
  <c r="BB2050" i="1"/>
  <c r="BB2051" i="1"/>
  <c r="BB2052" i="1"/>
  <c r="BB2053" i="1"/>
  <c r="BB2054" i="1"/>
  <c r="BB2055" i="1"/>
  <c r="BB2056" i="1"/>
  <c r="BB2057" i="1"/>
  <c r="BB2058" i="1"/>
  <c r="BB2059" i="1"/>
  <c r="BB2060" i="1"/>
  <c r="BB2061" i="1"/>
  <c r="BB2062" i="1"/>
  <c r="BB2063" i="1"/>
  <c r="BB2064" i="1"/>
  <c r="BB2065" i="1"/>
  <c r="BB2066" i="1"/>
  <c r="BB2067" i="1"/>
  <c r="BB2068" i="1"/>
  <c r="BB2069" i="1"/>
  <c r="BB2070" i="1"/>
  <c r="BB2071" i="1"/>
  <c r="BB2072" i="1"/>
  <c r="BB2073" i="1"/>
  <c r="BB2074" i="1"/>
  <c r="BB2075" i="1"/>
  <c r="BB2076" i="1"/>
  <c r="BB2077" i="1"/>
  <c r="BB2078" i="1"/>
  <c r="BB2079" i="1"/>
  <c r="BB2080" i="1"/>
  <c r="BB2081" i="1"/>
  <c r="BB2082" i="1"/>
  <c r="BB2083" i="1"/>
  <c r="BB2084" i="1"/>
  <c r="BB2085" i="1"/>
  <c r="BB2086" i="1"/>
  <c r="BB2087" i="1"/>
  <c r="BB2088" i="1"/>
  <c r="BB2089" i="1"/>
  <c r="BB2090" i="1"/>
  <c r="BB2091" i="1"/>
  <c r="BB2092" i="1"/>
  <c r="BB2093" i="1"/>
  <c r="BB2094" i="1"/>
  <c r="BB2095" i="1"/>
  <c r="BB2096" i="1"/>
  <c r="BB2097" i="1"/>
  <c r="BB2098" i="1"/>
  <c r="BB2099" i="1"/>
  <c r="BB2100" i="1"/>
  <c r="BB2101" i="1"/>
  <c r="BB2102" i="1"/>
  <c r="BB2103" i="1"/>
  <c r="BB2104" i="1"/>
  <c r="BB2105" i="1"/>
  <c r="BB2106" i="1"/>
  <c r="BB2107" i="1"/>
  <c r="BB2108" i="1"/>
  <c r="BB2109" i="1"/>
  <c r="BB2110" i="1"/>
  <c r="BB2111" i="1"/>
  <c r="BB2112" i="1"/>
  <c r="BB2113" i="1"/>
  <c r="BB2114" i="1"/>
  <c r="BB2115" i="1"/>
  <c r="BB2116" i="1"/>
  <c r="BB2117" i="1"/>
  <c r="BB2118" i="1"/>
  <c r="BB2119" i="1"/>
  <c r="BB2120" i="1"/>
  <c r="BB2121" i="1"/>
  <c r="BB2122" i="1"/>
  <c r="BB2123" i="1"/>
  <c r="BB2124" i="1"/>
  <c r="BB2125" i="1"/>
  <c r="BB2126" i="1"/>
  <c r="BB2127" i="1"/>
  <c r="BB2128" i="1"/>
  <c r="BB2129" i="1"/>
  <c r="BB2130" i="1"/>
  <c r="BB2131" i="1"/>
  <c r="BB2132" i="1"/>
  <c r="BB2133" i="1"/>
  <c r="BB2134" i="1"/>
  <c r="BB2135" i="1"/>
  <c r="BB2136" i="1"/>
  <c r="BB2137" i="1"/>
  <c r="BB2138" i="1"/>
  <c r="BB2139" i="1"/>
  <c r="BB2140" i="1"/>
  <c r="BB2141" i="1"/>
  <c r="BB2142" i="1"/>
  <c r="BB2143" i="1"/>
  <c r="BB2144" i="1"/>
  <c r="BB2145" i="1"/>
  <c r="BB2146" i="1"/>
  <c r="BB2147" i="1"/>
  <c r="BB2148" i="1"/>
  <c r="BB2149" i="1"/>
  <c r="BB2150" i="1"/>
  <c r="BB2151" i="1"/>
  <c r="BB2152" i="1"/>
  <c r="BB2153" i="1"/>
  <c r="BB2154" i="1"/>
  <c r="BB2155" i="1"/>
  <c r="BB2156" i="1"/>
  <c r="BB2157" i="1"/>
  <c r="BB2158" i="1"/>
  <c r="BB2159" i="1"/>
  <c r="BB2160" i="1"/>
  <c r="BB2161" i="1"/>
  <c r="BB2162" i="1"/>
  <c r="BB2163" i="1"/>
  <c r="BB2164" i="1"/>
  <c r="BB2165" i="1"/>
  <c r="BB2166" i="1"/>
  <c r="BB2167" i="1"/>
  <c r="BB2168" i="1"/>
  <c r="BB2169" i="1"/>
  <c r="BB2170" i="1"/>
  <c r="BB2171" i="1"/>
  <c r="BB2172" i="1"/>
  <c r="BB2173" i="1"/>
  <c r="BB2174" i="1"/>
  <c r="BB2175" i="1"/>
  <c r="BB2176" i="1"/>
  <c r="BB2177" i="1"/>
  <c r="BB2178" i="1"/>
  <c r="BB2179" i="1"/>
  <c r="BB2180" i="1"/>
  <c r="BB2181" i="1"/>
  <c r="BB2182" i="1"/>
  <c r="BB2183" i="1"/>
  <c r="BB2184" i="1"/>
  <c r="BB2185" i="1"/>
  <c r="BB2186" i="1"/>
  <c r="BB2187" i="1"/>
  <c r="BB2188" i="1"/>
  <c r="BB2189" i="1"/>
  <c r="BB2190" i="1"/>
  <c r="BB2191" i="1"/>
  <c r="BB2192" i="1"/>
  <c r="BB2193" i="1"/>
  <c r="BB2194" i="1"/>
  <c r="BB2195" i="1"/>
  <c r="BB2196" i="1"/>
  <c r="BB2197" i="1"/>
  <c r="BB2198" i="1"/>
  <c r="BB2199" i="1"/>
  <c r="BB2200" i="1"/>
  <c r="BB2201" i="1"/>
  <c r="BB2202" i="1"/>
  <c r="BB2203" i="1"/>
  <c r="BB2204" i="1"/>
  <c r="BB2205" i="1"/>
  <c r="BB2206" i="1"/>
  <c r="BB2207" i="1"/>
  <c r="BB2208" i="1"/>
  <c r="BB2209" i="1"/>
  <c r="BB2210" i="1"/>
  <c r="BB2211" i="1"/>
  <c r="BB2212" i="1"/>
  <c r="BB2213" i="1"/>
  <c r="BB2214" i="1"/>
  <c r="BB2215" i="1"/>
  <c r="BB2216" i="1"/>
  <c r="BB2217" i="1"/>
  <c r="BB2218" i="1"/>
  <c r="BB2219" i="1"/>
  <c r="BB2220" i="1"/>
  <c r="BB2221" i="1"/>
  <c r="BB2222" i="1"/>
  <c r="BB2223" i="1"/>
  <c r="BB2224" i="1"/>
  <c r="BB2225" i="1"/>
  <c r="BB2226" i="1"/>
  <c r="BB2227" i="1"/>
  <c r="BB2228" i="1"/>
  <c r="BB2229" i="1"/>
  <c r="BB2230" i="1"/>
  <c r="BB2231" i="1"/>
  <c r="BB2232" i="1"/>
  <c r="BB2233" i="1"/>
  <c r="BB2234" i="1"/>
  <c r="BB2235" i="1"/>
  <c r="BB2236" i="1"/>
  <c r="BB2237" i="1"/>
  <c r="BB2238" i="1"/>
  <c r="BB2239" i="1"/>
  <c r="BB2240" i="1"/>
  <c r="BB2241" i="1"/>
  <c r="BB2242" i="1"/>
  <c r="BB2243" i="1"/>
  <c r="BB2244" i="1"/>
  <c r="BB2245" i="1"/>
  <c r="BB2246" i="1"/>
  <c r="BB2247" i="1"/>
  <c r="BB2248" i="1"/>
  <c r="BB2249" i="1"/>
  <c r="BB2250" i="1"/>
  <c r="BB2251" i="1"/>
  <c r="BB2252" i="1"/>
  <c r="BB2253" i="1"/>
  <c r="BB2254" i="1"/>
  <c r="BB2255" i="1"/>
  <c r="BB2256" i="1"/>
  <c r="BB2257" i="1"/>
  <c r="BB2258" i="1"/>
  <c r="BB2259" i="1"/>
  <c r="BB2260" i="1"/>
  <c r="BB2261" i="1"/>
  <c r="BB2262" i="1"/>
  <c r="BB2263" i="1"/>
  <c r="BB2264" i="1"/>
  <c r="BB2265" i="1"/>
  <c r="BB2266" i="1"/>
  <c r="BB2267" i="1"/>
  <c r="BB2268" i="1"/>
  <c r="BB2269" i="1"/>
  <c r="BB2270" i="1"/>
  <c r="BB2271" i="1"/>
  <c r="BB2272" i="1"/>
  <c r="BB2273" i="1"/>
  <c r="BB2274" i="1"/>
  <c r="BB2275" i="1"/>
  <c r="BB2276" i="1"/>
  <c r="BB2277" i="1"/>
  <c r="BB2278" i="1"/>
  <c r="BB2279" i="1"/>
  <c r="BB2280" i="1"/>
  <c r="BB2281" i="1"/>
  <c r="BB2282" i="1"/>
  <c r="BB2283" i="1"/>
  <c r="BB2284" i="1"/>
  <c r="BB2285" i="1"/>
  <c r="BB2286" i="1"/>
  <c r="BB2287" i="1"/>
  <c r="BB2288" i="1"/>
  <c r="BB2289" i="1"/>
  <c r="BB2290" i="1"/>
  <c r="BB2291" i="1"/>
  <c r="BB2292" i="1"/>
  <c r="BB2293" i="1"/>
  <c r="BB2294" i="1"/>
  <c r="BB2295" i="1"/>
  <c r="BB2296" i="1"/>
  <c r="BB2297" i="1"/>
  <c r="BB2298" i="1"/>
  <c r="BB2299" i="1"/>
  <c r="BB2300" i="1"/>
  <c r="BB2301" i="1"/>
  <c r="BB2302" i="1"/>
  <c r="BB2303" i="1"/>
  <c r="BB2304" i="1"/>
  <c r="BB2305" i="1"/>
  <c r="BB2306" i="1"/>
  <c r="BB2307" i="1"/>
  <c r="BB2308" i="1"/>
  <c r="BB2309" i="1"/>
  <c r="BB2310" i="1"/>
  <c r="BB2311" i="1"/>
  <c r="BB2312" i="1"/>
  <c r="BB2313" i="1"/>
  <c r="BB2314" i="1"/>
  <c r="BB2315" i="1"/>
  <c r="BB2316" i="1"/>
  <c r="BB2317" i="1"/>
  <c r="BB2318" i="1"/>
  <c r="BB2319" i="1"/>
  <c r="BB2320" i="1"/>
  <c r="BB2321" i="1"/>
  <c r="BB2322" i="1"/>
  <c r="BB2323" i="1"/>
  <c r="BB2324" i="1"/>
  <c r="BB2325" i="1"/>
  <c r="BB2326" i="1"/>
  <c r="BB2327" i="1"/>
  <c r="BB2328" i="1"/>
  <c r="BB2329" i="1"/>
  <c r="BB2330" i="1"/>
  <c r="BB2331" i="1"/>
  <c r="BB2332" i="1"/>
  <c r="BB2333" i="1"/>
  <c r="BB2334" i="1"/>
  <c r="BB2335" i="1"/>
  <c r="BB2336" i="1"/>
  <c r="BB2337" i="1"/>
  <c r="BB2338" i="1"/>
  <c r="BB2339" i="1"/>
  <c r="BB2340" i="1"/>
  <c r="BB2341" i="1"/>
  <c r="BB2342" i="1"/>
  <c r="BB2343" i="1"/>
  <c r="BB2344" i="1"/>
  <c r="BB2345" i="1"/>
  <c r="BB2346" i="1"/>
  <c r="BB2347" i="1"/>
  <c r="BB2348" i="1"/>
  <c r="BB2349" i="1"/>
  <c r="BB2350" i="1"/>
  <c r="BB2351" i="1"/>
  <c r="BB2352" i="1"/>
  <c r="BB2353" i="1"/>
  <c r="BB2354" i="1"/>
  <c r="BB2355" i="1"/>
  <c r="BB2356" i="1"/>
  <c r="BB2357" i="1"/>
  <c r="BB2358" i="1"/>
  <c r="BB2359" i="1"/>
  <c r="BB2360" i="1"/>
  <c r="BB2361" i="1"/>
  <c r="BB2362" i="1"/>
  <c r="BB2363" i="1"/>
  <c r="BB2364" i="1"/>
  <c r="BB2365" i="1"/>
  <c r="BB2366" i="1"/>
  <c r="BB2367" i="1"/>
  <c r="BB2368" i="1"/>
  <c r="BB2369" i="1"/>
  <c r="BB2370" i="1"/>
  <c r="BB2371" i="1"/>
  <c r="BB2372" i="1"/>
  <c r="BB2373" i="1"/>
  <c r="BB2374" i="1"/>
  <c r="BB2375" i="1"/>
  <c r="BB2376" i="1"/>
  <c r="BB2377" i="1"/>
  <c r="BB2378" i="1"/>
  <c r="BB2379" i="1"/>
  <c r="BB2380" i="1"/>
  <c r="BB2381" i="1"/>
  <c r="BB2382" i="1"/>
  <c r="BB2383" i="1"/>
  <c r="BB2384" i="1"/>
  <c r="BB2385" i="1"/>
  <c r="BB2386" i="1"/>
  <c r="BB2387" i="1"/>
  <c r="BB2388" i="1"/>
  <c r="BB2389" i="1"/>
  <c r="BB2390" i="1"/>
  <c r="BB2391" i="1"/>
  <c r="BB2392" i="1"/>
  <c r="BB2393" i="1"/>
  <c r="BB2394" i="1"/>
  <c r="BB2395" i="1"/>
  <c r="BB2396" i="1"/>
  <c r="BB2397" i="1"/>
  <c r="BB2398" i="1"/>
  <c r="BB2399" i="1"/>
  <c r="BB2400" i="1"/>
  <c r="BB2401" i="1"/>
  <c r="BB2402" i="1"/>
  <c r="BB2403" i="1"/>
  <c r="BB2404" i="1"/>
  <c r="BB2405" i="1"/>
  <c r="BB2406" i="1"/>
  <c r="BB2407" i="1"/>
  <c r="BB2408" i="1"/>
  <c r="BB2409" i="1"/>
  <c r="BB2410" i="1"/>
  <c r="BB2411" i="1"/>
  <c r="BB2412" i="1"/>
  <c r="BB2413" i="1"/>
  <c r="BB2414" i="1"/>
  <c r="BB2415" i="1"/>
  <c r="BB2416" i="1"/>
  <c r="BB2417" i="1"/>
  <c r="BB2418" i="1"/>
  <c r="BB2419" i="1"/>
  <c r="BB2420" i="1"/>
  <c r="BB2421" i="1"/>
  <c r="BB2422" i="1"/>
  <c r="BB2423" i="1"/>
  <c r="BB2424" i="1"/>
  <c r="BB2425" i="1"/>
  <c r="BB2426" i="1"/>
  <c r="BB2427" i="1"/>
  <c r="BB2428" i="1"/>
  <c r="BB2429" i="1"/>
  <c r="BB2430" i="1"/>
  <c r="BB2431" i="1"/>
  <c r="BB2432" i="1"/>
  <c r="BB2433" i="1"/>
  <c r="BB2434" i="1"/>
  <c r="BB2435" i="1"/>
  <c r="BB2436" i="1"/>
  <c r="BB2437" i="1"/>
  <c r="BB2438" i="1"/>
  <c r="BB2439" i="1"/>
  <c r="BB2440" i="1"/>
  <c r="BB2441" i="1"/>
  <c r="BB2442" i="1"/>
  <c r="BB2443" i="1"/>
  <c r="BB2444" i="1"/>
  <c r="BB2445" i="1"/>
  <c r="BB2446" i="1"/>
  <c r="BB2447" i="1"/>
  <c r="BB2448" i="1"/>
  <c r="BB2449" i="1"/>
  <c r="BB2450" i="1"/>
  <c r="BB2451" i="1"/>
  <c r="BB2452" i="1"/>
  <c r="BB2453" i="1"/>
  <c r="BB2454" i="1"/>
  <c r="BB2455" i="1"/>
  <c r="BB2456" i="1"/>
  <c r="BB2457" i="1"/>
  <c r="BB2458" i="1"/>
  <c r="BB2459" i="1"/>
  <c r="BB2460" i="1"/>
  <c r="BB2461" i="1"/>
  <c r="BB2462" i="1"/>
  <c r="BB2463" i="1"/>
  <c r="BB2464" i="1"/>
  <c r="BB2465" i="1"/>
  <c r="BB2466" i="1"/>
  <c r="BB2467" i="1"/>
  <c r="BB2468" i="1"/>
  <c r="BB2469" i="1"/>
  <c r="BB2470" i="1"/>
  <c r="BB2471" i="1"/>
  <c r="BB2472" i="1"/>
  <c r="BB2473" i="1"/>
  <c r="BB2474" i="1"/>
  <c r="BB2475" i="1"/>
  <c r="BB2476" i="1"/>
  <c r="BB2477" i="1"/>
  <c r="BB2478" i="1"/>
  <c r="BB2479" i="1"/>
  <c r="BB2480" i="1"/>
  <c r="BB2481" i="1"/>
  <c r="BB2482" i="1"/>
  <c r="BB2483" i="1"/>
  <c r="BB2484" i="1"/>
  <c r="BB2485" i="1"/>
  <c r="BB2486" i="1"/>
  <c r="BB2487" i="1"/>
  <c r="BB2488" i="1"/>
  <c r="BB2489" i="1"/>
  <c r="BB2490" i="1"/>
  <c r="BB2491" i="1"/>
  <c r="BB2492" i="1"/>
  <c r="BB2493" i="1"/>
  <c r="BB2494" i="1"/>
  <c r="BB2495" i="1"/>
  <c r="BB2496" i="1"/>
  <c r="BB2497" i="1"/>
  <c r="BB2498" i="1"/>
  <c r="BB2499" i="1"/>
  <c r="BB2500" i="1"/>
  <c r="BB2501" i="1"/>
  <c r="BB2502" i="1"/>
  <c r="BB2503" i="1"/>
  <c r="BB2504" i="1"/>
  <c r="BB2505" i="1"/>
  <c r="BB2506" i="1"/>
  <c r="BB2507" i="1"/>
  <c r="BB2508" i="1"/>
  <c r="BB2509" i="1"/>
  <c r="BB2510" i="1"/>
  <c r="BB2511" i="1"/>
  <c r="BB2512" i="1"/>
  <c r="BB2513" i="1"/>
  <c r="BB2514" i="1"/>
  <c r="BB2515" i="1"/>
  <c r="BB2516" i="1"/>
  <c r="BB2517" i="1"/>
  <c r="BB2518" i="1"/>
  <c r="BB2519" i="1"/>
  <c r="BB2520" i="1"/>
  <c r="BB2521" i="1"/>
  <c r="BB2522" i="1"/>
  <c r="BB2523" i="1"/>
  <c r="BB2524" i="1"/>
  <c r="BB2525" i="1"/>
  <c r="BB2526" i="1"/>
  <c r="BB2527" i="1"/>
  <c r="BB2528" i="1"/>
  <c r="BB2529" i="1"/>
  <c r="BB2530" i="1"/>
  <c r="BB2531" i="1"/>
  <c r="BB2532" i="1"/>
  <c r="BB2533" i="1"/>
  <c r="BB2534" i="1"/>
  <c r="BB2535" i="1"/>
  <c r="BB2536" i="1"/>
  <c r="BB2537" i="1"/>
  <c r="BB2538" i="1"/>
  <c r="BB2539" i="1"/>
  <c r="BB2540" i="1"/>
  <c r="BB2541" i="1"/>
  <c r="BB2542" i="1"/>
  <c r="BB2543" i="1"/>
  <c r="BB2544" i="1"/>
  <c r="BB2545" i="1"/>
  <c r="BB2546" i="1"/>
  <c r="BB2547" i="1"/>
  <c r="BB2548" i="1"/>
  <c r="BB2549" i="1"/>
  <c r="BB2550" i="1"/>
  <c r="BB2551" i="1"/>
  <c r="BB2552" i="1"/>
  <c r="BB2553" i="1"/>
  <c r="BB2554" i="1"/>
  <c r="BB2555" i="1"/>
  <c r="BB2556" i="1"/>
  <c r="BB2557" i="1"/>
  <c r="BB2558" i="1"/>
  <c r="BB2559" i="1"/>
  <c r="BB2560" i="1"/>
  <c r="BB2561" i="1"/>
  <c r="BB2562" i="1"/>
  <c r="BB2563" i="1"/>
  <c r="BB2564" i="1"/>
  <c r="BB2565" i="1"/>
  <c r="BB2566" i="1"/>
  <c r="BB2567" i="1"/>
  <c r="BB2568" i="1"/>
  <c r="BB2569" i="1"/>
  <c r="BB2570" i="1"/>
  <c r="BB2571" i="1"/>
  <c r="BB2572" i="1"/>
  <c r="BB2573" i="1"/>
  <c r="BB2574" i="1"/>
  <c r="BB2575" i="1"/>
  <c r="BB2576" i="1"/>
  <c r="BB2577" i="1"/>
  <c r="BB2578" i="1"/>
  <c r="BB2579" i="1"/>
  <c r="BB2580" i="1"/>
  <c r="BB2581" i="1"/>
  <c r="BB2582" i="1"/>
  <c r="BB2583" i="1"/>
  <c r="BB2584" i="1"/>
  <c r="BB2585" i="1"/>
  <c r="BB2586" i="1"/>
  <c r="BB2587" i="1"/>
  <c r="BB2588" i="1"/>
  <c r="BB2589" i="1"/>
  <c r="BB2590" i="1"/>
  <c r="BB2591" i="1"/>
  <c r="BB2592" i="1"/>
  <c r="BB2593" i="1"/>
  <c r="BB2594" i="1"/>
  <c r="BB2595" i="1"/>
  <c r="BB2596" i="1"/>
  <c r="BB2597" i="1"/>
  <c r="BB2598" i="1"/>
  <c r="BB2599" i="1"/>
  <c r="BB2600" i="1"/>
  <c r="BB2601" i="1"/>
  <c r="BB2602" i="1"/>
  <c r="BB2603" i="1"/>
  <c r="BB2604" i="1"/>
  <c r="BB2605" i="1"/>
  <c r="BB2606" i="1"/>
  <c r="BB2607" i="1"/>
  <c r="BB2608" i="1"/>
  <c r="BB2609" i="1"/>
  <c r="BB2610" i="1"/>
  <c r="BB2611" i="1"/>
  <c r="BB2612" i="1"/>
  <c r="BB2613" i="1"/>
  <c r="BB2614" i="1"/>
  <c r="BB2615" i="1"/>
  <c r="BB2616" i="1"/>
  <c r="BB2617" i="1"/>
  <c r="BB2618" i="1"/>
  <c r="BB2619" i="1"/>
  <c r="BB2620" i="1"/>
  <c r="BB2621" i="1"/>
  <c r="BB2622" i="1"/>
  <c r="BB2623" i="1"/>
  <c r="BB2624" i="1"/>
  <c r="BB2625" i="1"/>
  <c r="BB2626" i="1"/>
  <c r="BB2627" i="1"/>
  <c r="BB2628" i="1"/>
  <c r="BB2629" i="1"/>
  <c r="BB2630" i="1"/>
  <c r="BB2631" i="1"/>
  <c r="BB2632" i="1"/>
  <c r="BB2633" i="1"/>
  <c r="BB2634" i="1"/>
  <c r="BB2635" i="1"/>
  <c r="BB2636" i="1"/>
  <c r="BB2637" i="1"/>
  <c r="BB2638" i="1"/>
  <c r="BB2639" i="1"/>
  <c r="BB2640" i="1"/>
  <c r="BB2641" i="1"/>
  <c r="BB2642" i="1"/>
  <c r="BB2643" i="1"/>
  <c r="BB2644" i="1"/>
  <c r="BB2645" i="1"/>
  <c r="BB2646" i="1"/>
  <c r="BB2647" i="1"/>
  <c r="BB2648" i="1"/>
  <c r="BB2649" i="1"/>
  <c r="BB2650" i="1"/>
  <c r="BB2651" i="1"/>
  <c r="BB2652" i="1"/>
  <c r="BB2653" i="1"/>
  <c r="BB2654" i="1"/>
  <c r="BB2655" i="1"/>
  <c r="BB2656" i="1"/>
  <c r="BB2657" i="1"/>
  <c r="BB2658" i="1"/>
  <c r="BB2659" i="1"/>
  <c r="BB2660" i="1"/>
  <c r="BB2661" i="1"/>
  <c r="BB2662" i="1"/>
  <c r="BB2663" i="1"/>
  <c r="BB2664" i="1"/>
  <c r="BB2665" i="1"/>
  <c r="BB2666" i="1"/>
  <c r="BB2667" i="1"/>
  <c r="BB2668" i="1"/>
  <c r="BB2669" i="1"/>
  <c r="BB2670" i="1"/>
  <c r="BB2671" i="1"/>
  <c r="BB2672" i="1"/>
  <c r="BB2673" i="1"/>
  <c r="BB2674" i="1"/>
  <c r="BB2675" i="1"/>
  <c r="BB2676" i="1"/>
  <c r="BB2677" i="1"/>
  <c r="BB2678" i="1"/>
  <c r="BB2679" i="1"/>
  <c r="BB2680" i="1"/>
  <c r="BB2681" i="1"/>
  <c r="BB2682" i="1"/>
  <c r="BB2683" i="1"/>
  <c r="BB2684" i="1"/>
  <c r="BB2685" i="1"/>
  <c r="BB2686" i="1"/>
  <c r="BB2687" i="1"/>
  <c r="BB2688" i="1"/>
  <c r="BB2689" i="1"/>
  <c r="BB2690" i="1"/>
  <c r="BB2691" i="1"/>
  <c r="BB2692" i="1"/>
  <c r="BB2693" i="1"/>
  <c r="BB2694" i="1"/>
  <c r="BB2695" i="1"/>
  <c r="BB2696" i="1"/>
  <c r="BB2697" i="1"/>
  <c r="BB2698" i="1"/>
  <c r="BB2699" i="1"/>
  <c r="BB2700" i="1"/>
  <c r="BB2701" i="1"/>
  <c r="BB2702" i="1"/>
  <c r="BB2703" i="1"/>
  <c r="BB2704" i="1"/>
  <c r="BB2705" i="1"/>
  <c r="BB2706" i="1"/>
  <c r="BB2707" i="1"/>
  <c r="BB2708" i="1"/>
  <c r="BB2709" i="1"/>
  <c r="BB2710" i="1"/>
  <c r="BB2711" i="1"/>
  <c r="BB2712" i="1"/>
  <c r="BB2713" i="1"/>
  <c r="BB2714" i="1"/>
  <c r="BB2715" i="1"/>
  <c r="BB2716" i="1"/>
  <c r="BB2717" i="1"/>
  <c r="BB2718" i="1"/>
  <c r="BB2719" i="1"/>
  <c r="BB2720" i="1"/>
  <c r="BB2721" i="1"/>
  <c r="BB2722" i="1"/>
  <c r="BB2723" i="1"/>
  <c r="BB2724" i="1"/>
  <c r="BB2725" i="1"/>
  <c r="BB2726" i="1"/>
  <c r="BB2727" i="1"/>
  <c r="BB2728" i="1"/>
  <c r="BB2729" i="1"/>
  <c r="BB2730" i="1"/>
  <c r="BB2731" i="1"/>
  <c r="BB2732" i="1"/>
  <c r="BB2733" i="1"/>
  <c r="BB2734" i="1"/>
  <c r="BB2735" i="1"/>
  <c r="BB2736" i="1"/>
  <c r="BB2737" i="1"/>
  <c r="BB2738" i="1"/>
  <c r="BB2739" i="1"/>
  <c r="BB2740" i="1"/>
  <c r="BB2741" i="1"/>
  <c r="BB2742" i="1"/>
  <c r="BB2743" i="1"/>
  <c r="BB2744" i="1"/>
  <c r="BB2745" i="1"/>
  <c r="BB2746" i="1"/>
  <c r="BB2747" i="1"/>
  <c r="BB2748" i="1"/>
  <c r="BB2749" i="1"/>
  <c r="BB2750" i="1"/>
  <c r="BB2751" i="1"/>
  <c r="BB2752" i="1"/>
  <c r="BB2753" i="1"/>
  <c r="BB2754" i="1"/>
  <c r="BB2755" i="1"/>
  <c r="BB2756" i="1"/>
  <c r="BB2757" i="1"/>
  <c r="BB2758" i="1"/>
  <c r="BB2759" i="1"/>
  <c r="BB2760" i="1"/>
  <c r="BB2761" i="1"/>
  <c r="BB2762" i="1"/>
  <c r="BB2763" i="1"/>
  <c r="BB2764" i="1"/>
  <c r="BB2765" i="1"/>
  <c r="BB2766" i="1"/>
  <c r="BB2767" i="1"/>
  <c r="BB2768" i="1"/>
  <c r="BB2769" i="1"/>
  <c r="BB2770" i="1"/>
  <c r="BB2771" i="1"/>
  <c r="BB2772" i="1"/>
  <c r="BB2773" i="1"/>
  <c r="BB2774" i="1"/>
  <c r="BB2775" i="1"/>
  <c r="BB2776" i="1"/>
  <c r="BB2777" i="1"/>
  <c r="BB2778" i="1"/>
  <c r="BB2779" i="1"/>
  <c r="BB2780" i="1"/>
  <c r="BB2781" i="1"/>
  <c r="BB2782" i="1"/>
  <c r="BB2783" i="1"/>
  <c r="BB2784" i="1"/>
  <c r="BB2785" i="1"/>
  <c r="BB2786" i="1"/>
  <c r="BB2787" i="1"/>
  <c r="BB2788" i="1"/>
  <c r="BB2789" i="1"/>
  <c r="BB2790" i="1"/>
  <c r="BB2791" i="1"/>
  <c r="BB2792" i="1"/>
  <c r="BB2793" i="1"/>
  <c r="BB2794" i="1"/>
  <c r="BB2795" i="1"/>
  <c r="BB2796" i="1"/>
  <c r="BB2797" i="1"/>
  <c r="BB2798" i="1"/>
  <c r="BB2799" i="1"/>
  <c r="BB2800" i="1"/>
  <c r="BB2801" i="1"/>
  <c r="BB2802" i="1"/>
  <c r="BB2803" i="1"/>
  <c r="BB2804" i="1"/>
  <c r="BB2805" i="1"/>
  <c r="BB2806" i="1"/>
  <c r="BB2807" i="1"/>
  <c r="BB2808" i="1"/>
  <c r="BB2809" i="1"/>
  <c r="BB2810" i="1"/>
  <c r="BB2811" i="1"/>
  <c r="BB2812" i="1"/>
  <c r="BB2813" i="1"/>
  <c r="BB2814" i="1"/>
  <c r="BB2815" i="1"/>
  <c r="BB2816" i="1"/>
  <c r="BB2817" i="1"/>
  <c r="BB2818" i="1"/>
  <c r="BB2819" i="1"/>
  <c r="BB2820" i="1"/>
  <c r="BB2821" i="1"/>
  <c r="BB2822" i="1"/>
  <c r="BB2823" i="1"/>
  <c r="BB2824" i="1"/>
  <c r="BB2825" i="1"/>
  <c r="BB2826" i="1"/>
  <c r="BB2827" i="1"/>
  <c r="BB2828" i="1"/>
  <c r="BB2829" i="1"/>
  <c r="BB2830" i="1"/>
  <c r="BB2831" i="1"/>
  <c r="BB2832" i="1"/>
  <c r="BB2833" i="1"/>
  <c r="BB2834" i="1"/>
  <c r="BB2835" i="1"/>
  <c r="BB2836" i="1"/>
  <c r="BB2837" i="1"/>
  <c r="BB2838" i="1"/>
  <c r="BB2839" i="1"/>
  <c r="BB2840" i="1"/>
  <c r="BB2841" i="1"/>
  <c r="BB2842" i="1"/>
  <c r="BB2843" i="1"/>
  <c r="BB2844" i="1"/>
  <c r="BB2845" i="1"/>
  <c r="BB2846" i="1"/>
  <c r="BB2847" i="1"/>
  <c r="BB2848" i="1"/>
  <c r="BB2849" i="1"/>
  <c r="BB2850" i="1"/>
  <c r="BB2851" i="1"/>
  <c r="BB2852" i="1"/>
  <c r="BB2853" i="1"/>
  <c r="BB2854" i="1"/>
  <c r="BB2855" i="1"/>
  <c r="BB2856" i="1"/>
  <c r="BB2857" i="1"/>
  <c r="BB2858" i="1"/>
  <c r="BB2859" i="1"/>
  <c r="BB2860" i="1"/>
  <c r="BB2861" i="1"/>
  <c r="BB2862" i="1"/>
  <c r="BB2863" i="1"/>
  <c r="BB2864" i="1"/>
  <c r="BB2865" i="1"/>
  <c r="BB2866" i="1"/>
  <c r="BB2867" i="1"/>
  <c r="BB2868" i="1"/>
  <c r="BB2869" i="1"/>
  <c r="BB2870" i="1"/>
  <c r="BB2871" i="1"/>
  <c r="BB2872" i="1"/>
  <c r="BB2873" i="1"/>
  <c r="BB2874" i="1"/>
  <c r="BB2875" i="1"/>
  <c r="BB2876" i="1"/>
  <c r="BB2877" i="1"/>
  <c r="BB2878" i="1"/>
  <c r="BB2879" i="1"/>
  <c r="BB2880" i="1"/>
  <c r="BB2881" i="1"/>
  <c r="BB2882" i="1"/>
  <c r="BB2883" i="1"/>
  <c r="BB2884" i="1"/>
  <c r="BB2885" i="1"/>
  <c r="BB2886" i="1"/>
  <c r="BB2887" i="1"/>
  <c r="BB2888" i="1"/>
  <c r="BB2889" i="1"/>
  <c r="BB2890" i="1"/>
  <c r="BB2891" i="1"/>
  <c r="BB2892" i="1"/>
  <c r="BB2893" i="1"/>
  <c r="BB2894" i="1"/>
  <c r="BB2895" i="1"/>
  <c r="BB2896" i="1"/>
  <c r="BB2897" i="1"/>
  <c r="BB2898" i="1"/>
  <c r="BB2899" i="1"/>
  <c r="BB2900" i="1"/>
  <c r="BB2901" i="1"/>
  <c r="BB2902" i="1"/>
  <c r="BB2903" i="1"/>
  <c r="BB2904" i="1"/>
  <c r="BB2905" i="1"/>
  <c r="BB2906" i="1"/>
  <c r="BB2907" i="1"/>
  <c r="BB2908" i="1"/>
  <c r="BB2909" i="1"/>
  <c r="BB2910" i="1"/>
  <c r="BB2911" i="1"/>
  <c r="BB2912" i="1"/>
  <c r="BB2913" i="1"/>
  <c r="BB2914" i="1"/>
  <c r="BB2915" i="1"/>
  <c r="BB2916" i="1"/>
  <c r="BB2917" i="1"/>
  <c r="BB2918" i="1"/>
  <c r="BB2919" i="1"/>
  <c r="BB2920" i="1"/>
  <c r="BB2921" i="1"/>
  <c r="BB2922" i="1"/>
  <c r="BB2923" i="1"/>
  <c r="BB2924" i="1"/>
  <c r="BB2925" i="1"/>
  <c r="BB2926" i="1"/>
  <c r="BB2927" i="1"/>
  <c r="BB2928" i="1"/>
  <c r="BB2929" i="1"/>
  <c r="BB2930" i="1"/>
  <c r="BB2931" i="1"/>
  <c r="BB2932" i="1"/>
  <c r="BB2933" i="1"/>
  <c r="BB2934" i="1"/>
  <c r="BB2935" i="1"/>
  <c r="BB2936" i="1"/>
  <c r="BB2937" i="1"/>
  <c r="BB2938" i="1"/>
  <c r="BB2939" i="1"/>
  <c r="BB2940" i="1"/>
  <c r="BB2941" i="1"/>
  <c r="BB2942" i="1"/>
  <c r="BB2943" i="1"/>
  <c r="BB2944" i="1"/>
  <c r="BB2945" i="1"/>
  <c r="BB2946" i="1"/>
  <c r="BB2947" i="1"/>
  <c r="BB2948" i="1"/>
  <c r="BB2949" i="1"/>
  <c r="BB2950" i="1"/>
  <c r="BB2951" i="1"/>
  <c r="BB2952" i="1"/>
  <c r="BB2953" i="1"/>
  <c r="BB2954" i="1"/>
  <c r="BB2955" i="1"/>
  <c r="BB2956" i="1"/>
  <c r="BB2957" i="1"/>
  <c r="BB2958" i="1"/>
  <c r="BB2959" i="1"/>
  <c r="BB2960" i="1"/>
  <c r="BB2961" i="1"/>
  <c r="BB2962" i="1"/>
  <c r="BB2963" i="1"/>
  <c r="BB2964" i="1"/>
  <c r="BB2965" i="1"/>
  <c r="BB2966" i="1"/>
  <c r="BB2967" i="1"/>
  <c r="BB2968" i="1"/>
  <c r="BB2969" i="1"/>
  <c r="BB2970" i="1"/>
  <c r="BB2971" i="1"/>
  <c r="BB2972" i="1"/>
  <c r="BB2973" i="1"/>
  <c r="BB2974" i="1"/>
  <c r="BB2975" i="1"/>
  <c r="BB2976" i="1"/>
  <c r="BB2977" i="1"/>
  <c r="BB2978" i="1"/>
  <c r="BB2979" i="1"/>
  <c r="BB2980" i="1"/>
  <c r="BB2981" i="1"/>
  <c r="BB2982" i="1"/>
  <c r="BB2983" i="1"/>
  <c r="BB2984" i="1"/>
  <c r="BB2985" i="1"/>
  <c r="BB2986" i="1"/>
  <c r="BB2987" i="1"/>
  <c r="BB2988" i="1"/>
  <c r="BB2989" i="1"/>
  <c r="BB2990" i="1"/>
  <c r="BB2991" i="1"/>
  <c r="BB2992" i="1"/>
  <c r="BB2993" i="1"/>
  <c r="BB2994" i="1"/>
  <c r="BB2995" i="1"/>
  <c r="BB2996" i="1"/>
  <c r="BB2997" i="1"/>
  <c r="BB2998" i="1"/>
  <c r="BB2999" i="1"/>
  <c r="BB3000" i="1"/>
  <c r="BB3001" i="1"/>
  <c r="BB3002" i="1"/>
  <c r="BB3003" i="1"/>
  <c r="BB3004" i="1"/>
  <c r="BB3005" i="1"/>
  <c r="BB3006" i="1"/>
  <c r="BB3007" i="1"/>
  <c r="BB3008" i="1"/>
  <c r="BB3009" i="1"/>
  <c r="BB3010" i="1"/>
  <c r="BB3011" i="1"/>
  <c r="BB3012" i="1"/>
  <c r="BB3013" i="1"/>
  <c r="BB3014" i="1"/>
  <c r="BB3015" i="1"/>
  <c r="BB3016" i="1"/>
  <c r="BB3017" i="1"/>
  <c r="BB3018" i="1"/>
  <c r="BB3019" i="1"/>
  <c r="BB3020" i="1"/>
  <c r="BB3021" i="1"/>
  <c r="BB3022" i="1"/>
  <c r="BB3023" i="1"/>
  <c r="BB3024" i="1"/>
  <c r="BB3025" i="1"/>
  <c r="BB3026" i="1"/>
  <c r="BB3027" i="1"/>
  <c r="BB3028" i="1"/>
  <c r="BB3029" i="1"/>
  <c r="BB3030" i="1"/>
  <c r="BB3031" i="1"/>
  <c r="BB3032" i="1"/>
  <c r="BB3033" i="1"/>
  <c r="BB3034" i="1"/>
  <c r="BB3035" i="1"/>
  <c r="BB3036" i="1"/>
  <c r="BB3037" i="1"/>
  <c r="BB3038" i="1"/>
  <c r="BB3039" i="1"/>
  <c r="BB3040" i="1"/>
  <c r="BB3041" i="1"/>
  <c r="BB3042" i="1"/>
  <c r="BB3043" i="1"/>
  <c r="BB3044" i="1"/>
  <c r="BB3045" i="1"/>
  <c r="BB3046" i="1"/>
  <c r="BB3047" i="1"/>
  <c r="BB3048" i="1"/>
  <c r="BB3049" i="1"/>
  <c r="BB3050" i="1"/>
  <c r="BB3051" i="1"/>
  <c r="BB3052" i="1"/>
  <c r="BB3053" i="1"/>
  <c r="BB3054" i="1"/>
  <c r="BB3055" i="1"/>
  <c r="BB3056" i="1"/>
  <c r="BB3057" i="1"/>
  <c r="BB3058" i="1"/>
  <c r="BB3059" i="1"/>
  <c r="BB3060" i="1"/>
  <c r="BB3061" i="1"/>
  <c r="BB3062" i="1"/>
  <c r="BB3063" i="1"/>
  <c r="BB3064" i="1"/>
  <c r="BB3065" i="1"/>
  <c r="BB3066" i="1"/>
  <c r="BB3067" i="1"/>
  <c r="BB3068" i="1"/>
  <c r="BB3069" i="1"/>
  <c r="BB3070" i="1"/>
  <c r="BB3071" i="1"/>
  <c r="BB3072" i="1"/>
  <c r="BB3073" i="1"/>
  <c r="BB3074" i="1"/>
  <c r="BB3075" i="1"/>
  <c r="BB3076" i="1"/>
  <c r="BB3077" i="1"/>
  <c r="BB3078" i="1"/>
  <c r="BB3079" i="1"/>
  <c r="BB3080" i="1"/>
  <c r="BB3081" i="1"/>
  <c r="BB3082" i="1"/>
  <c r="BB3083" i="1"/>
  <c r="BB3084" i="1"/>
  <c r="BB3085" i="1"/>
  <c r="BB3086" i="1"/>
  <c r="BB3087" i="1"/>
  <c r="BB3088" i="1"/>
  <c r="BB3089" i="1"/>
  <c r="BB3090" i="1"/>
  <c r="BB3091" i="1"/>
  <c r="BB3092" i="1"/>
  <c r="BB3093" i="1"/>
  <c r="BB3094" i="1"/>
  <c r="BB3095" i="1"/>
  <c r="BB3096" i="1"/>
  <c r="BB3097" i="1"/>
  <c r="BB3098" i="1"/>
  <c r="BB3099" i="1"/>
  <c r="BB3100" i="1"/>
  <c r="BB3101" i="1"/>
  <c r="BB3102" i="1"/>
  <c r="BB3103" i="1"/>
  <c r="BB3104" i="1"/>
  <c r="BB3105" i="1"/>
  <c r="BB3106" i="1"/>
  <c r="BB3107" i="1"/>
  <c r="BB3108" i="1"/>
  <c r="BB3109" i="1"/>
  <c r="BB3110" i="1"/>
  <c r="BB3111" i="1"/>
  <c r="BB3112" i="1"/>
  <c r="BB3113" i="1"/>
  <c r="BB3114" i="1"/>
  <c r="BB3115" i="1"/>
  <c r="BB3116" i="1"/>
  <c r="BB3117" i="1"/>
  <c r="BB3118" i="1"/>
  <c r="BB3119" i="1"/>
  <c r="BB3120" i="1"/>
  <c r="BB3121" i="1"/>
  <c r="BB3122" i="1"/>
  <c r="BB3123" i="1"/>
  <c r="BB3124" i="1"/>
  <c r="BB3125" i="1"/>
  <c r="BB3126" i="1"/>
  <c r="BB3127" i="1"/>
  <c r="BB3128" i="1"/>
  <c r="BB3129" i="1"/>
  <c r="BB3130" i="1"/>
  <c r="BB3131" i="1"/>
  <c r="BB3132" i="1"/>
  <c r="BB3133" i="1"/>
  <c r="BB3134" i="1"/>
  <c r="BB3135" i="1"/>
  <c r="BB3136" i="1"/>
  <c r="BB3137" i="1"/>
  <c r="BB3138" i="1"/>
  <c r="BB3139" i="1"/>
  <c r="BB3140" i="1"/>
  <c r="BB3141" i="1"/>
  <c r="BB3142" i="1"/>
  <c r="BB3143" i="1"/>
  <c r="BB3144" i="1"/>
  <c r="BB3145" i="1"/>
  <c r="BB3146" i="1"/>
  <c r="BB3147" i="1"/>
  <c r="BB3148" i="1"/>
  <c r="BB3149" i="1"/>
  <c r="BB3150" i="1"/>
  <c r="BB3151" i="1"/>
  <c r="BB3152" i="1"/>
  <c r="BB3153" i="1"/>
  <c r="BB3154" i="1"/>
  <c r="BB3155" i="1"/>
  <c r="BB3156" i="1"/>
  <c r="BB3157" i="1"/>
  <c r="BB3158" i="1"/>
  <c r="BB3159" i="1"/>
  <c r="BB3160" i="1"/>
  <c r="BB3161" i="1"/>
  <c r="BB3162" i="1"/>
  <c r="BB3163" i="1"/>
  <c r="BB3164" i="1"/>
  <c r="BB3165" i="1"/>
  <c r="BB3166" i="1"/>
  <c r="BB3167" i="1"/>
  <c r="BB3168" i="1"/>
  <c r="BB3169" i="1"/>
  <c r="BB3170" i="1"/>
  <c r="BB3171" i="1"/>
  <c r="BB3172" i="1"/>
  <c r="BB3173" i="1"/>
  <c r="BB3174" i="1"/>
  <c r="BB3175" i="1"/>
  <c r="BB3176" i="1"/>
  <c r="BB3177" i="1"/>
  <c r="BB3178" i="1"/>
  <c r="BB3179" i="1"/>
  <c r="BB3180" i="1"/>
  <c r="BB3181" i="1"/>
  <c r="BB3182" i="1"/>
  <c r="BB3183" i="1"/>
  <c r="BB3184" i="1"/>
  <c r="BB3185" i="1"/>
  <c r="BB3186" i="1"/>
  <c r="BB17" i="1"/>
  <c r="AW18" i="1"/>
  <c r="AW21" i="1"/>
  <c r="AW24" i="1"/>
  <c r="AW25" i="1"/>
  <c r="AW26" i="1"/>
  <c r="AW27" i="1"/>
  <c r="AW30" i="1"/>
  <c r="AW31" i="1"/>
  <c r="AW32" i="1"/>
  <c r="AW33" i="1"/>
  <c r="AW34" i="1"/>
  <c r="AW35" i="1"/>
  <c r="AW36" i="1"/>
  <c r="AW37" i="1"/>
  <c r="AW38" i="1"/>
  <c r="AW39" i="1"/>
  <c r="AW40" i="1"/>
  <c r="AW41" i="1"/>
  <c r="AW42" i="1"/>
  <c r="AW43" i="1"/>
  <c r="AW44" i="1"/>
  <c r="AW45" i="1"/>
  <c r="AW46" i="1"/>
  <c r="AW47" i="1"/>
  <c r="AW48" i="1"/>
  <c r="AW49" i="1"/>
  <c r="AW52" i="1"/>
  <c r="AW53" i="1"/>
  <c r="AW54" i="1"/>
  <c r="AW55" i="1"/>
  <c r="AW56" i="1"/>
  <c r="AW57" i="1"/>
  <c r="AW58" i="1"/>
  <c r="AW59" i="1"/>
  <c r="AW60" i="1"/>
  <c r="AW61" i="1"/>
  <c r="AW62" i="1"/>
  <c r="AW63" i="1"/>
  <c r="AW64" i="1"/>
  <c r="AW65" i="1"/>
  <c r="AW66" i="1"/>
  <c r="AW67" i="1"/>
  <c r="AW68" i="1"/>
  <c r="AW70" i="1"/>
  <c r="AW72" i="1"/>
  <c r="AW76" i="1"/>
  <c r="AW78" i="1"/>
  <c r="AW80" i="1"/>
  <c r="AW82" i="1"/>
  <c r="AW84" i="1"/>
  <c r="AW86" i="1"/>
  <c r="AW88" i="1"/>
  <c r="AW89" i="1"/>
  <c r="AW90" i="1"/>
  <c r="AW92" i="1"/>
  <c r="AW94" i="1"/>
  <c r="AW96" i="1"/>
  <c r="AW98" i="1"/>
  <c r="AW99" i="1"/>
  <c r="AW101" i="1"/>
  <c r="AW102" i="1"/>
  <c r="AW103" i="1"/>
  <c r="AW104" i="1"/>
  <c r="AW105" i="1"/>
  <c r="AW106" i="1"/>
  <c r="AW107" i="1"/>
  <c r="AW108" i="1"/>
  <c r="AW109" i="1"/>
  <c r="AW110" i="1"/>
  <c r="AW111" i="1"/>
  <c r="AW112" i="1"/>
  <c r="AW113" i="1"/>
  <c r="AW114" i="1"/>
  <c r="AW115" i="1"/>
  <c r="AW116" i="1"/>
  <c r="AW117" i="1"/>
  <c r="AW118" i="1"/>
  <c r="AW119" i="1"/>
  <c r="AW120" i="1"/>
  <c r="AW121" i="1"/>
  <c r="AW122" i="1"/>
  <c r="AW123" i="1"/>
  <c r="AW124" i="1"/>
  <c r="AW125" i="1"/>
  <c r="AW126" i="1"/>
  <c r="AW127" i="1"/>
  <c r="AW128" i="1"/>
  <c r="AW129" i="1"/>
  <c r="AW130" i="1"/>
  <c r="AW131" i="1"/>
  <c r="AW132" i="1"/>
  <c r="AW133" i="1"/>
  <c r="AW134" i="1"/>
  <c r="AW135" i="1"/>
  <c r="AW136" i="1"/>
  <c r="AW137" i="1"/>
  <c r="AW138" i="1"/>
  <c r="AW139" i="1"/>
  <c r="AW140" i="1"/>
  <c r="AW141" i="1"/>
  <c r="AW142" i="1"/>
  <c r="AW143" i="1"/>
  <c r="AW144" i="1"/>
  <c r="AW145"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73" i="1"/>
  <c r="AW174" i="1"/>
  <c r="AW175" i="1"/>
  <c r="AW176" i="1"/>
  <c r="AW177" i="1"/>
  <c r="AW178" i="1"/>
  <c r="AW179" i="1"/>
  <c r="AW180" i="1"/>
  <c r="AW181" i="1"/>
  <c r="AW182" i="1"/>
  <c r="AW183" i="1"/>
  <c r="AW184" i="1"/>
  <c r="AW185" i="1"/>
  <c r="AW186" i="1"/>
  <c r="AW187" i="1"/>
  <c r="AW188" i="1"/>
  <c r="AW189" i="1"/>
  <c r="AW190" i="1"/>
  <c r="AW191" i="1"/>
  <c r="AW192" i="1"/>
  <c r="AW193" i="1"/>
  <c r="AW194" i="1"/>
  <c r="AW195" i="1"/>
  <c r="AW196" i="1"/>
  <c r="AW197" i="1"/>
  <c r="AW198" i="1"/>
  <c r="AW199" i="1"/>
  <c r="AW200" i="1"/>
  <c r="AW201" i="1"/>
  <c r="AW202" i="1"/>
  <c r="AW203" i="1"/>
  <c r="AW204" i="1"/>
  <c r="AW205"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30" i="1"/>
  <c r="AW231" i="1"/>
  <c r="AW232" i="1"/>
  <c r="AW233" i="1"/>
  <c r="AW234" i="1"/>
  <c r="AW235" i="1"/>
  <c r="AW236" i="1"/>
  <c r="AW237" i="1"/>
  <c r="AW238" i="1"/>
  <c r="AW239" i="1"/>
  <c r="AW240" i="1"/>
  <c r="AW241" i="1"/>
  <c r="AW242" i="1"/>
  <c r="AW243" i="1"/>
  <c r="AW244" i="1"/>
  <c r="AW245" i="1"/>
  <c r="AW246" i="1"/>
  <c r="AW247" i="1"/>
  <c r="AW248" i="1"/>
  <c r="AW249" i="1"/>
  <c r="AW250" i="1"/>
  <c r="AW251" i="1"/>
  <c r="AW252" i="1"/>
  <c r="AW253" i="1"/>
  <c r="AW254" i="1"/>
  <c r="AW255" i="1"/>
  <c r="AW256" i="1"/>
  <c r="AW257" i="1"/>
  <c r="AW258" i="1"/>
  <c r="AW259" i="1"/>
  <c r="AW260" i="1"/>
  <c r="AW261" i="1"/>
  <c r="AW262" i="1"/>
  <c r="AW263" i="1"/>
  <c r="AW264" i="1"/>
  <c r="AW265" i="1"/>
  <c r="AW266" i="1"/>
  <c r="AW267" i="1"/>
  <c r="AW268" i="1"/>
  <c r="AW269" i="1"/>
  <c r="AW270" i="1"/>
  <c r="AW271" i="1"/>
  <c r="AW272" i="1"/>
  <c r="AW273" i="1"/>
  <c r="AW274" i="1"/>
  <c r="AW275" i="1"/>
  <c r="AW276" i="1"/>
  <c r="AW277" i="1"/>
  <c r="AW278" i="1"/>
  <c r="AW279" i="1"/>
  <c r="AW280" i="1"/>
  <c r="AW281" i="1"/>
  <c r="AW282" i="1"/>
  <c r="AW283" i="1"/>
  <c r="AW284" i="1"/>
  <c r="AW285" i="1"/>
  <c r="AW286" i="1"/>
  <c r="AW287" i="1"/>
  <c r="AW288" i="1"/>
  <c r="AW289" i="1"/>
  <c r="AW290" i="1"/>
  <c r="AW291" i="1"/>
  <c r="AW292" i="1"/>
  <c r="AW293" i="1"/>
  <c r="AW294" i="1"/>
  <c r="AW295" i="1"/>
  <c r="AW296" i="1"/>
  <c r="AW297" i="1"/>
  <c r="AW298" i="1"/>
  <c r="AW299" i="1"/>
  <c r="AW300" i="1"/>
  <c r="AW301" i="1"/>
  <c r="AW302" i="1"/>
  <c r="AW303" i="1"/>
  <c r="AW304" i="1"/>
  <c r="AW305" i="1"/>
  <c r="AW306" i="1"/>
  <c r="AW307" i="1"/>
  <c r="AW308" i="1"/>
  <c r="AW309" i="1"/>
  <c r="AW310" i="1"/>
  <c r="AW311" i="1"/>
  <c r="AW312" i="1"/>
  <c r="AW313" i="1"/>
  <c r="AW314" i="1"/>
  <c r="AW315" i="1"/>
  <c r="AW316" i="1"/>
  <c r="AW317" i="1"/>
  <c r="AW318" i="1"/>
  <c r="AW319" i="1"/>
  <c r="AW320" i="1"/>
  <c r="AW321" i="1"/>
  <c r="AW322" i="1"/>
  <c r="AW323" i="1"/>
  <c r="AW324" i="1"/>
  <c r="AW325" i="1"/>
  <c r="AW326" i="1"/>
  <c r="AW327" i="1"/>
  <c r="AW328" i="1"/>
  <c r="AW329" i="1"/>
  <c r="AW330" i="1"/>
  <c r="AW331" i="1"/>
  <c r="AW332" i="1"/>
  <c r="AW333" i="1"/>
  <c r="AW334" i="1"/>
  <c r="AW335" i="1"/>
  <c r="AW336" i="1"/>
  <c r="AW337" i="1"/>
  <c r="AW338" i="1"/>
  <c r="AW339" i="1"/>
  <c r="AW340" i="1"/>
  <c r="AW341" i="1"/>
  <c r="AW342" i="1"/>
  <c r="AW343" i="1"/>
  <c r="AW344" i="1"/>
  <c r="AW345" i="1"/>
  <c r="AW346" i="1"/>
  <c r="AW347" i="1"/>
  <c r="AW348" i="1"/>
  <c r="AW349" i="1"/>
  <c r="AW350" i="1"/>
  <c r="AW351" i="1"/>
  <c r="AW352" i="1"/>
  <c r="AW353" i="1"/>
  <c r="AW354" i="1"/>
  <c r="AW355" i="1"/>
  <c r="AW356" i="1"/>
  <c r="AW357" i="1"/>
  <c r="AW358" i="1"/>
  <c r="AW359" i="1"/>
  <c r="AW360" i="1"/>
  <c r="AW361" i="1"/>
  <c r="AW362" i="1"/>
  <c r="AW363" i="1"/>
  <c r="AW364" i="1"/>
  <c r="AW365" i="1"/>
  <c r="AW366" i="1"/>
  <c r="AW367" i="1"/>
  <c r="AW368" i="1"/>
  <c r="AW369" i="1"/>
  <c r="AW370" i="1"/>
  <c r="AW371" i="1"/>
  <c r="AW372" i="1"/>
  <c r="AW373" i="1"/>
  <c r="AW374" i="1"/>
  <c r="AW375" i="1"/>
  <c r="AW376" i="1"/>
  <c r="AW377" i="1"/>
  <c r="AW378" i="1"/>
  <c r="AW379" i="1"/>
  <c r="AW380" i="1"/>
  <c r="AW381" i="1"/>
  <c r="AW382" i="1"/>
  <c r="AW383" i="1"/>
  <c r="AW384" i="1"/>
  <c r="AW385" i="1"/>
  <c r="AW386" i="1"/>
  <c r="AW387" i="1"/>
  <c r="AW388" i="1"/>
  <c r="AW389" i="1"/>
  <c r="AW390" i="1"/>
  <c r="AW391" i="1"/>
  <c r="AW392" i="1"/>
  <c r="AW393" i="1"/>
  <c r="AW394" i="1"/>
  <c r="AW395" i="1"/>
  <c r="AW396" i="1"/>
  <c r="AW397" i="1"/>
  <c r="AW398" i="1"/>
  <c r="AW399" i="1"/>
  <c r="AW400" i="1"/>
  <c r="AW401" i="1"/>
  <c r="AW402" i="1"/>
  <c r="AW403" i="1"/>
  <c r="AW404" i="1"/>
  <c r="AW405" i="1"/>
  <c r="AW406" i="1"/>
  <c r="AW407" i="1"/>
  <c r="AW408" i="1"/>
  <c r="AW409" i="1"/>
  <c r="AW410" i="1"/>
  <c r="AW411" i="1"/>
  <c r="AW412" i="1"/>
  <c r="AW413" i="1"/>
  <c r="AW414" i="1"/>
  <c r="AW415" i="1"/>
  <c r="AW416" i="1"/>
  <c r="AW417" i="1"/>
  <c r="AW418" i="1"/>
  <c r="AW419" i="1"/>
  <c r="AW420" i="1"/>
  <c r="AW421" i="1"/>
  <c r="AW422" i="1"/>
  <c r="AW423" i="1"/>
  <c r="AW424" i="1"/>
  <c r="AW425" i="1"/>
  <c r="AW426" i="1"/>
  <c r="AW427" i="1"/>
  <c r="AW428" i="1"/>
  <c r="AW429" i="1"/>
  <c r="AW430" i="1"/>
  <c r="AW431" i="1"/>
  <c r="AW432" i="1"/>
  <c r="AW433" i="1"/>
  <c r="AW434" i="1"/>
  <c r="AW435" i="1"/>
  <c r="AW436" i="1"/>
  <c r="AW437" i="1"/>
  <c r="AW438" i="1"/>
  <c r="AW439" i="1"/>
  <c r="AW440" i="1"/>
  <c r="AW441" i="1"/>
  <c r="AW442" i="1"/>
  <c r="AW443" i="1"/>
  <c r="AW444" i="1"/>
  <c r="AW445" i="1"/>
  <c r="AW446" i="1"/>
  <c r="AW447" i="1"/>
  <c r="AW448" i="1"/>
  <c r="AW449" i="1"/>
  <c r="AW450" i="1"/>
  <c r="AW451" i="1"/>
  <c r="AW452" i="1"/>
  <c r="AW453" i="1"/>
  <c r="AW454" i="1"/>
  <c r="AW455" i="1"/>
  <c r="AW456" i="1"/>
  <c r="AW457" i="1"/>
  <c r="AW458" i="1"/>
  <c r="AW459" i="1"/>
  <c r="AW460" i="1"/>
  <c r="AW461" i="1"/>
  <c r="AW462" i="1"/>
  <c r="AW463" i="1"/>
  <c r="AW464" i="1"/>
  <c r="AW465" i="1"/>
  <c r="AW466" i="1"/>
  <c r="AW467" i="1"/>
  <c r="AW468" i="1"/>
  <c r="AW469" i="1"/>
  <c r="AW470" i="1"/>
  <c r="AW471" i="1"/>
  <c r="AW472" i="1"/>
  <c r="AW473" i="1"/>
  <c r="AW474" i="1"/>
  <c r="AW475" i="1"/>
  <c r="AW476" i="1"/>
  <c r="AW477" i="1"/>
  <c r="AW478" i="1"/>
  <c r="AW479" i="1"/>
  <c r="AW480" i="1"/>
  <c r="AW481" i="1"/>
  <c r="AW482" i="1"/>
  <c r="AW483" i="1"/>
  <c r="AW484" i="1"/>
  <c r="AW485" i="1"/>
  <c r="AW486" i="1"/>
  <c r="AW487" i="1"/>
  <c r="AW488" i="1"/>
  <c r="AW489" i="1"/>
  <c r="AW490" i="1"/>
  <c r="AW491" i="1"/>
  <c r="AW492" i="1"/>
  <c r="AW493" i="1"/>
  <c r="AW494" i="1"/>
  <c r="AW495" i="1"/>
  <c r="AW496" i="1"/>
  <c r="AW497" i="1"/>
  <c r="AW498" i="1"/>
  <c r="AW499" i="1"/>
  <c r="AW500" i="1"/>
  <c r="AW501" i="1"/>
  <c r="AW502" i="1"/>
  <c r="AW503" i="1"/>
  <c r="AW504" i="1"/>
  <c r="AW505" i="1"/>
  <c r="AW506" i="1"/>
  <c r="AW507" i="1"/>
  <c r="AW508" i="1"/>
  <c r="AW509" i="1"/>
  <c r="AW510" i="1"/>
  <c r="AW511" i="1"/>
  <c r="AW512" i="1"/>
  <c r="AW513" i="1"/>
  <c r="AW514" i="1"/>
  <c r="AW515" i="1"/>
  <c r="AW516" i="1"/>
  <c r="AW517" i="1"/>
  <c r="AW518" i="1"/>
  <c r="AW519" i="1"/>
  <c r="AW520" i="1"/>
  <c r="AW521" i="1"/>
  <c r="AW522" i="1"/>
  <c r="AW523" i="1"/>
  <c r="AW524" i="1"/>
  <c r="AW525" i="1"/>
  <c r="AW526" i="1"/>
  <c r="AW527" i="1"/>
  <c r="AW528" i="1"/>
  <c r="AW529" i="1"/>
  <c r="AW530" i="1"/>
  <c r="AW531" i="1"/>
  <c r="AW532" i="1"/>
  <c r="AW533" i="1"/>
  <c r="AW534" i="1"/>
  <c r="AW535" i="1"/>
  <c r="AW536" i="1"/>
  <c r="AW537" i="1"/>
  <c r="AW538" i="1"/>
  <c r="AW539" i="1"/>
  <c r="AW540" i="1"/>
  <c r="AW541" i="1"/>
  <c r="AW542" i="1"/>
  <c r="AW543" i="1"/>
  <c r="AW544" i="1"/>
  <c r="AW545" i="1"/>
  <c r="AW546" i="1"/>
  <c r="AW547" i="1"/>
  <c r="AW548" i="1"/>
  <c r="AW549" i="1"/>
  <c r="AW550" i="1"/>
  <c r="AW551" i="1"/>
  <c r="AW552" i="1"/>
  <c r="AW553" i="1"/>
  <c r="AW554" i="1"/>
  <c r="AW555" i="1"/>
  <c r="AW556" i="1"/>
  <c r="AW557" i="1"/>
  <c r="AW558" i="1"/>
  <c r="AW559" i="1"/>
  <c r="AW560" i="1"/>
  <c r="AW561" i="1"/>
  <c r="AW562" i="1"/>
  <c r="AW563" i="1"/>
  <c r="AW564" i="1"/>
  <c r="AW565" i="1"/>
  <c r="AW566" i="1"/>
  <c r="AW567" i="1"/>
  <c r="AW568" i="1"/>
  <c r="AW569" i="1"/>
  <c r="AW570" i="1"/>
  <c r="AW571" i="1"/>
  <c r="AW572" i="1"/>
  <c r="AW573" i="1"/>
  <c r="AW574" i="1"/>
  <c r="AW575" i="1"/>
  <c r="AW576" i="1"/>
  <c r="AW577" i="1"/>
  <c r="AW578" i="1"/>
  <c r="AW579" i="1"/>
  <c r="AW580" i="1"/>
  <c r="AW581" i="1"/>
  <c r="AW582" i="1"/>
  <c r="AW583" i="1"/>
  <c r="AW584" i="1"/>
  <c r="AW585" i="1"/>
  <c r="AW586" i="1"/>
  <c r="AW587" i="1"/>
  <c r="AW588" i="1"/>
  <c r="AW589" i="1"/>
  <c r="AW590" i="1"/>
  <c r="AW591" i="1"/>
  <c r="AW592" i="1"/>
  <c r="AW593" i="1"/>
  <c r="AW594" i="1"/>
  <c r="AW595" i="1"/>
  <c r="AW596" i="1"/>
  <c r="AW597" i="1"/>
  <c r="AW598" i="1"/>
  <c r="AW599" i="1"/>
  <c r="AW600" i="1"/>
  <c r="AW601" i="1"/>
  <c r="AW602" i="1"/>
  <c r="AW603" i="1"/>
  <c r="AW604" i="1"/>
  <c r="AW605" i="1"/>
  <c r="AW606" i="1"/>
  <c r="AW607" i="1"/>
  <c r="AW608" i="1"/>
  <c r="AW609" i="1"/>
  <c r="AW610" i="1"/>
  <c r="AW611" i="1"/>
  <c r="AW612" i="1"/>
  <c r="AW613" i="1"/>
  <c r="AW614" i="1"/>
  <c r="AW615" i="1"/>
  <c r="AW616" i="1"/>
  <c r="AW617" i="1"/>
  <c r="AW618" i="1"/>
  <c r="AW619" i="1"/>
  <c r="AW620" i="1"/>
  <c r="AW621" i="1"/>
  <c r="AW622" i="1"/>
  <c r="AW623" i="1"/>
  <c r="AW624" i="1"/>
  <c r="AW625" i="1"/>
  <c r="AW626" i="1"/>
  <c r="AW627" i="1"/>
  <c r="AW628" i="1"/>
  <c r="AW629" i="1"/>
  <c r="AW630" i="1"/>
  <c r="AW631" i="1"/>
  <c r="AW632" i="1"/>
  <c r="AW633" i="1"/>
  <c r="AW634" i="1"/>
  <c r="AW635" i="1"/>
  <c r="AW636" i="1"/>
  <c r="AW637" i="1"/>
  <c r="AW638" i="1"/>
  <c r="AW639" i="1"/>
  <c r="AW640" i="1"/>
  <c r="AW641" i="1"/>
  <c r="AW642" i="1"/>
  <c r="AW643" i="1"/>
  <c r="AW644" i="1"/>
  <c r="AW645" i="1"/>
  <c r="AW646" i="1"/>
  <c r="AW647" i="1"/>
  <c r="AW648" i="1"/>
  <c r="AW649" i="1"/>
  <c r="AW650" i="1"/>
  <c r="AW651" i="1"/>
  <c r="AW652" i="1"/>
  <c r="AW653" i="1"/>
  <c r="AW654" i="1"/>
  <c r="AW655" i="1"/>
  <c r="AW656" i="1"/>
  <c r="AW657" i="1"/>
  <c r="AW658" i="1"/>
  <c r="AW659" i="1"/>
  <c r="AW660" i="1"/>
  <c r="AW661" i="1"/>
  <c r="AW662" i="1"/>
  <c r="AW663" i="1"/>
  <c r="AW664" i="1"/>
  <c r="AW665" i="1"/>
  <c r="AW666" i="1"/>
  <c r="AW667" i="1"/>
  <c r="AW668" i="1"/>
  <c r="AW669" i="1"/>
  <c r="AW670" i="1"/>
  <c r="AW671" i="1"/>
  <c r="AW672" i="1"/>
  <c r="AW673" i="1"/>
  <c r="AW674" i="1"/>
  <c r="AW675" i="1"/>
  <c r="AW676" i="1"/>
  <c r="AW677" i="1"/>
  <c r="AW678" i="1"/>
  <c r="AW679" i="1"/>
  <c r="AW680" i="1"/>
  <c r="AW681" i="1"/>
  <c r="AW682" i="1"/>
  <c r="AW683" i="1"/>
  <c r="AW684" i="1"/>
  <c r="AW685" i="1"/>
  <c r="AW686" i="1"/>
  <c r="AW687" i="1"/>
  <c r="AW688" i="1"/>
  <c r="AW689" i="1"/>
  <c r="AW690" i="1"/>
  <c r="AW691" i="1"/>
  <c r="AW692" i="1"/>
  <c r="AW693" i="1"/>
  <c r="AW694" i="1"/>
  <c r="AW695" i="1"/>
  <c r="AW696" i="1"/>
  <c r="AW697" i="1"/>
  <c r="AW698" i="1"/>
  <c r="AW699" i="1"/>
  <c r="AW700" i="1"/>
  <c r="AW701" i="1"/>
  <c r="AW702" i="1"/>
  <c r="AW703" i="1"/>
  <c r="AW704" i="1"/>
  <c r="AW705" i="1"/>
  <c r="AW706" i="1"/>
  <c r="AW707" i="1"/>
  <c r="AW708" i="1"/>
  <c r="AW709" i="1"/>
  <c r="AW710" i="1"/>
  <c r="AW711" i="1"/>
  <c r="AW712" i="1"/>
  <c r="AW713" i="1"/>
  <c r="AW714" i="1"/>
  <c r="AW715" i="1"/>
  <c r="AW716" i="1"/>
  <c r="AW717" i="1"/>
  <c r="AW718" i="1"/>
  <c r="AW719" i="1"/>
  <c r="AW720" i="1"/>
  <c r="AW721" i="1"/>
  <c r="AW722" i="1"/>
  <c r="AW723" i="1"/>
  <c r="AW724" i="1"/>
  <c r="AW725" i="1"/>
  <c r="AW726" i="1"/>
  <c r="AW727" i="1"/>
  <c r="AW728" i="1"/>
  <c r="AW729" i="1"/>
  <c r="AW730" i="1"/>
  <c r="AW731" i="1"/>
  <c r="AW732" i="1"/>
  <c r="AW733" i="1"/>
  <c r="AW734" i="1"/>
  <c r="AW735" i="1"/>
  <c r="AW736" i="1"/>
  <c r="AW737" i="1"/>
  <c r="AW738" i="1"/>
  <c r="AW739" i="1"/>
  <c r="AW740" i="1"/>
  <c r="AW741" i="1"/>
  <c r="AW742" i="1"/>
  <c r="AW743" i="1"/>
  <c r="AW744" i="1"/>
  <c r="AW745" i="1"/>
  <c r="AW746" i="1"/>
  <c r="AW747" i="1"/>
  <c r="AW748" i="1"/>
  <c r="AW749" i="1"/>
  <c r="AW750" i="1"/>
  <c r="AW751" i="1"/>
  <c r="AW752" i="1"/>
  <c r="AW753" i="1"/>
  <c r="AW754" i="1"/>
  <c r="AW755" i="1"/>
  <c r="AW756" i="1"/>
  <c r="AW757" i="1"/>
  <c r="AW758" i="1"/>
  <c r="AW759" i="1"/>
  <c r="AW760" i="1"/>
  <c r="AW761" i="1"/>
  <c r="AW762" i="1"/>
  <c r="AW763" i="1"/>
  <c r="AW764" i="1"/>
  <c r="AW765" i="1"/>
  <c r="AW766" i="1"/>
  <c r="AW767" i="1"/>
  <c r="AW768" i="1"/>
  <c r="AW769" i="1"/>
  <c r="AW770" i="1"/>
  <c r="AW771" i="1"/>
  <c r="AW772" i="1"/>
  <c r="AW773" i="1"/>
  <c r="AW774" i="1"/>
  <c r="AW775" i="1"/>
  <c r="AW776" i="1"/>
  <c r="AW777" i="1"/>
  <c r="AW778" i="1"/>
  <c r="AW779" i="1"/>
  <c r="AW780" i="1"/>
  <c r="AW781" i="1"/>
  <c r="AW782" i="1"/>
  <c r="AW783" i="1"/>
  <c r="AW784" i="1"/>
  <c r="AW785" i="1"/>
  <c r="AW786" i="1"/>
  <c r="AW787" i="1"/>
  <c r="AW788" i="1"/>
  <c r="AW789" i="1"/>
  <c r="AW790" i="1"/>
  <c r="AW791" i="1"/>
  <c r="AW792" i="1"/>
  <c r="AW793" i="1"/>
  <c r="AW794" i="1"/>
  <c r="AW795" i="1"/>
  <c r="AW796" i="1"/>
  <c r="AW797" i="1"/>
  <c r="AW798" i="1"/>
  <c r="AW799" i="1"/>
  <c r="AW800" i="1"/>
  <c r="AW801" i="1"/>
  <c r="AW802" i="1"/>
  <c r="AW803" i="1"/>
  <c r="AW804" i="1"/>
  <c r="AW805" i="1"/>
  <c r="AW806" i="1"/>
  <c r="AW807" i="1"/>
  <c r="AW808" i="1"/>
  <c r="AW809" i="1"/>
  <c r="AW810" i="1"/>
  <c r="AW811" i="1"/>
  <c r="AW812" i="1"/>
  <c r="AW813" i="1"/>
  <c r="AW814" i="1"/>
  <c r="AW815" i="1"/>
  <c r="AW816" i="1"/>
  <c r="AW817" i="1"/>
  <c r="AW818" i="1"/>
  <c r="AW819" i="1"/>
  <c r="AW820" i="1"/>
  <c r="AW821" i="1"/>
  <c r="AW822" i="1"/>
  <c r="AW823" i="1"/>
  <c r="AW824" i="1"/>
  <c r="AW825" i="1"/>
  <c r="AW826" i="1"/>
  <c r="AW827" i="1"/>
  <c r="AW828" i="1"/>
  <c r="AW829" i="1"/>
  <c r="AW830" i="1"/>
  <c r="AW831" i="1"/>
  <c r="AW832" i="1"/>
  <c r="AW833" i="1"/>
  <c r="AW834" i="1"/>
  <c r="AW835" i="1"/>
  <c r="AW836" i="1"/>
  <c r="AW837" i="1"/>
  <c r="AW838" i="1"/>
  <c r="AW839" i="1"/>
  <c r="AW840" i="1"/>
  <c r="AW841" i="1"/>
  <c r="AW842" i="1"/>
  <c r="AW843" i="1"/>
  <c r="AW844" i="1"/>
  <c r="AW845" i="1"/>
  <c r="AW846" i="1"/>
  <c r="AW847" i="1"/>
  <c r="AW848" i="1"/>
  <c r="AW849" i="1"/>
  <c r="AW850" i="1"/>
  <c r="AW851" i="1"/>
  <c r="AW852" i="1"/>
  <c r="AW853" i="1"/>
  <c r="AW854" i="1"/>
  <c r="AW855" i="1"/>
  <c r="AW856" i="1"/>
  <c r="AW857" i="1"/>
  <c r="AW858" i="1"/>
  <c r="AW859" i="1"/>
  <c r="AW860" i="1"/>
  <c r="AW861" i="1"/>
  <c r="AW862" i="1"/>
  <c r="AW863" i="1"/>
  <c r="AW864" i="1"/>
  <c r="AW865" i="1"/>
  <c r="AW866" i="1"/>
  <c r="AW867" i="1"/>
  <c r="AW868" i="1"/>
  <c r="AW869" i="1"/>
  <c r="AW870" i="1"/>
  <c r="AW871" i="1"/>
  <c r="AW872" i="1"/>
  <c r="AW873" i="1"/>
  <c r="AW874" i="1"/>
  <c r="AW875" i="1"/>
  <c r="AW876" i="1"/>
  <c r="AW877" i="1"/>
  <c r="AW878" i="1"/>
  <c r="AW879" i="1"/>
  <c r="AW880" i="1"/>
  <c r="AW881" i="1"/>
  <c r="AW882" i="1"/>
  <c r="AW883" i="1"/>
  <c r="AW884" i="1"/>
  <c r="AW885" i="1"/>
  <c r="AW886" i="1"/>
  <c r="AW887" i="1"/>
  <c r="AW888" i="1"/>
  <c r="AW889" i="1"/>
  <c r="AW890" i="1"/>
  <c r="AW891" i="1"/>
  <c r="AW892" i="1"/>
  <c r="AW893" i="1"/>
  <c r="AW894" i="1"/>
  <c r="AW895" i="1"/>
  <c r="AW896" i="1"/>
  <c r="AW897" i="1"/>
  <c r="AW898" i="1"/>
  <c r="AW899" i="1"/>
  <c r="AW900" i="1"/>
  <c r="AW901" i="1"/>
  <c r="AW902" i="1"/>
  <c r="AW903" i="1"/>
  <c r="AW904" i="1"/>
  <c r="AW905" i="1"/>
  <c r="AW906" i="1"/>
  <c r="AW907" i="1"/>
  <c r="AW908" i="1"/>
  <c r="AW909" i="1"/>
  <c r="AW910" i="1"/>
  <c r="AW911" i="1"/>
  <c r="AW912" i="1"/>
  <c r="AW913" i="1"/>
  <c r="AW914" i="1"/>
  <c r="AW915" i="1"/>
  <c r="AW916" i="1"/>
  <c r="AW917" i="1"/>
  <c r="AW918" i="1"/>
  <c r="AW919" i="1"/>
  <c r="AW920" i="1"/>
  <c r="AW921" i="1"/>
  <c r="AW922" i="1"/>
  <c r="AW923" i="1"/>
  <c r="AW924" i="1"/>
  <c r="AW925" i="1"/>
  <c r="AW926" i="1"/>
  <c r="AW927" i="1"/>
  <c r="AW928" i="1"/>
  <c r="AW929" i="1"/>
  <c r="AW930" i="1"/>
  <c r="AW931" i="1"/>
  <c r="AW932" i="1"/>
  <c r="AW933" i="1"/>
  <c r="AW934" i="1"/>
  <c r="AW935" i="1"/>
  <c r="AW936" i="1"/>
  <c r="AW937" i="1"/>
  <c r="AW938" i="1"/>
  <c r="AW939" i="1"/>
  <c r="AW940" i="1"/>
  <c r="AW941" i="1"/>
  <c r="AW942" i="1"/>
  <c r="AW943" i="1"/>
  <c r="AW944" i="1"/>
  <c r="AW945" i="1"/>
  <c r="AW946" i="1"/>
  <c r="AW947" i="1"/>
  <c r="AW948" i="1"/>
  <c r="AW949" i="1"/>
  <c r="AW950" i="1"/>
  <c r="AW951" i="1"/>
  <c r="AW952" i="1"/>
  <c r="AW953" i="1"/>
  <c r="AW954" i="1"/>
  <c r="AW955" i="1"/>
  <c r="AW956" i="1"/>
  <c r="AW957" i="1"/>
  <c r="AW958" i="1"/>
  <c r="AW959" i="1"/>
  <c r="AW960" i="1"/>
  <c r="AW961" i="1"/>
  <c r="AW962" i="1"/>
  <c r="AW963" i="1"/>
  <c r="AW964" i="1"/>
  <c r="AW965" i="1"/>
  <c r="AW966" i="1"/>
  <c r="AW967" i="1"/>
  <c r="AW968" i="1"/>
  <c r="AW969" i="1"/>
  <c r="AW970" i="1"/>
  <c r="AW971" i="1"/>
  <c r="AW972" i="1"/>
  <c r="AW973" i="1"/>
  <c r="AW974" i="1"/>
  <c r="AW975" i="1"/>
  <c r="AW976" i="1"/>
  <c r="AW977" i="1"/>
  <c r="AW978" i="1"/>
  <c r="AW979" i="1"/>
  <c r="AW980" i="1"/>
  <c r="AW981" i="1"/>
  <c r="AW982" i="1"/>
  <c r="AW983" i="1"/>
  <c r="AW984" i="1"/>
  <c r="AW985" i="1"/>
  <c r="AW986" i="1"/>
  <c r="AW987" i="1"/>
  <c r="AW988" i="1"/>
  <c r="AW989" i="1"/>
  <c r="AW990" i="1"/>
  <c r="AW991" i="1"/>
  <c r="AW992" i="1"/>
  <c r="AW993" i="1"/>
  <c r="AW994" i="1"/>
  <c r="AW995" i="1"/>
  <c r="AW996" i="1"/>
  <c r="AW997" i="1"/>
  <c r="AW998" i="1"/>
  <c r="AW999" i="1"/>
  <c r="AW1000" i="1"/>
  <c r="AW1001" i="1"/>
  <c r="AW1002" i="1"/>
  <c r="AW1003" i="1"/>
  <c r="AW1004" i="1"/>
  <c r="AW1005" i="1"/>
  <c r="AW1006" i="1"/>
  <c r="AW1007" i="1"/>
  <c r="AW1008" i="1"/>
  <c r="AW1009" i="1"/>
  <c r="AW1010" i="1"/>
  <c r="AW1011" i="1"/>
  <c r="AW1012" i="1"/>
  <c r="AW1013" i="1"/>
  <c r="AW1014" i="1"/>
  <c r="AW1015" i="1"/>
  <c r="AW1016" i="1"/>
  <c r="AW1017" i="1"/>
  <c r="AW1018" i="1"/>
  <c r="AW1019" i="1"/>
  <c r="AW1020" i="1"/>
  <c r="AW1021" i="1"/>
  <c r="AW1022" i="1"/>
  <c r="AW1023" i="1"/>
  <c r="AW1024" i="1"/>
  <c r="AW1025" i="1"/>
  <c r="AW1026" i="1"/>
  <c r="AW1027" i="1"/>
  <c r="AW1028" i="1"/>
  <c r="AW1029" i="1"/>
  <c r="AW1030" i="1"/>
  <c r="AW1031" i="1"/>
  <c r="AW1032" i="1"/>
  <c r="AW1033" i="1"/>
  <c r="AW1034" i="1"/>
  <c r="AW1035" i="1"/>
  <c r="AW1036" i="1"/>
  <c r="AW1037" i="1"/>
  <c r="AW1038" i="1"/>
  <c r="AW1039" i="1"/>
  <c r="AW1040" i="1"/>
  <c r="AW1041" i="1"/>
  <c r="AW1042" i="1"/>
  <c r="AW1043" i="1"/>
  <c r="AW1044" i="1"/>
  <c r="AW1045" i="1"/>
  <c r="AW1046" i="1"/>
  <c r="AW1047" i="1"/>
  <c r="AW1048" i="1"/>
  <c r="AW1049" i="1"/>
  <c r="AW1050" i="1"/>
  <c r="AW1051" i="1"/>
  <c r="AW1052" i="1"/>
  <c r="AW1053" i="1"/>
  <c r="AW1054" i="1"/>
  <c r="AW1055" i="1"/>
  <c r="AW1056" i="1"/>
  <c r="AW1057" i="1"/>
  <c r="AW1058" i="1"/>
  <c r="AW1059" i="1"/>
  <c r="AW1060" i="1"/>
  <c r="AW1061" i="1"/>
  <c r="AW1062" i="1"/>
  <c r="AW1063" i="1"/>
  <c r="AW1064" i="1"/>
  <c r="AW1065" i="1"/>
  <c r="AW1066" i="1"/>
  <c r="AW1067" i="1"/>
  <c r="AW1068" i="1"/>
  <c r="AW1069" i="1"/>
  <c r="AW1070" i="1"/>
  <c r="AW1071" i="1"/>
  <c r="AW1072" i="1"/>
  <c r="AW1073" i="1"/>
  <c r="AW1074" i="1"/>
  <c r="AW1075" i="1"/>
  <c r="AW1076" i="1"/>
  <c r="AW1077" i="1"/>
  <c r="AW1078" i="1"/>
  <c r="AW1079" i="1"/>
  <c r="AW1080" i="1"/>
  <c r="AW1081" i="1"/>
  <c r="AW1082" i="1"/>
  <c r="AW1083" i="1"/>
  <c r="AW1084" i="1"/>
  <c r="AW1085" i="1"/>
  <c r="AW1086" i="1"/>
  <c r="AW1087" i="1"/>
  <c r="AW1088" i="1"/>
  <c r="AW1089" i="1"/>
  <c r="AW1090" i="1"/>
  <c r="AW1091" i="1"/>
  <c r="AW1092" i="1"/>
  <c r="AW1093" i="1"/>
  <c r="AW1094" i="1"/>
  <c r="AW1095" i="1"/>
  <c r="AW1096" i="1"/>
  <c r="AW1097" i="1"/>
  <c r="AW1098" i="1"/>
  <c r="AW1099" i="1"/>
  <c r="AW1100" i="1"/>
  <c r="AW1101" i="1"/>
  <c r="AW1102" i="1"/>
  <c r="AW1103" i="1"/>
  <c r="AW1104" i="1"/>
  <c r="AW1105" i="1"/>
  <c r="AW1106" i="1"/>
  <c r="AW1107" i="1"/>
  <c r="AW1108" i="1"/>
  <c r="AW1109" i="1"/>
  <c r="AW1110" i="1"/>
  <c r="AW1111" i="1"/>
  <c r="AW1112" i="1"/>
  <c r="AW1113" i="1"/>
  <c r="AW1114" i="1"/>
  <c r="AW1115" i="1"/>
  <c r="AW1116" i="1"/>
  <c r="AW1117" i="1"/>
  <c r="AW1118" i="1"/>
  <c r="AW1119" i="1"/>
  <c r="AW1120" i="1"/>
  <c r="AW1121" i="1"/>
  <c r="AW1122" i="1"/>
  <c r="AW1123" i="1"/>
  <c r="AW1124" i="1"/>
  <c r="AW1125" i="1"/>
  <c r="AW1126" i="1"/>
  <c r="AW1127" i="1"/>
  <c r="AW1128" i="1"/>
  <c r="AW1129" i="1"/>
  <c r="AW1130" i="1"/>
  <c r="AW1131" i="1"/>
  <c r="AW1132" i="1"/>
  <c r="AW1133" i="1"/>
  <c r="AW1134" i="1"/>
  <c r="AW1135" i="1"/>
  <c r="AW1136" i="1"/>
  <c r="AW1137" i="1"/>
  <c r="AW1138" i="1"/>
  <c r="AW1139" i="1"/>
  <c r="AW1140" i="1"/>
  <c r="AW1141" i="1"/>
  <c r="AW1142" i="1"/>
  <c r="AW1143" i="1"/>
  <c r="AW1144" i="1"/>
  <c r="AW1145" i="1"/>
  <c r="AW1146" i="1"/>
  <c r="AW1147" i="1"/>
  <c r="AW1148" i="1"/>
  <c r="AW1149" i="1"/>
  <c r="AW1150" i="1"/>
  <c r="AW1151" i="1"/>
  <c r="AW1152" i="1"/>
  <c r="AW1153" i="1"/>
  <c r="AW1154" i="1"/>
  <c r="AW1155" i="1"/>
  <c r="AW1156" i="1"/>
  <c r="AW1157" i="1"/>
  <c r="AW1158" i="1"/>
  <c r="AW1159" i="1"/>
  <c r="AW1160" i="1"/>
  <c r="AW1161" i="1"/>
  <c r="AW1162" i="1"/>
  <c r="AW1163" i="1"/>
  <c r="AW1164" i="1"/>
  <c r="AW1165" i="1"/>
  <c r="AW1166" i="1"/>
  <c r="AW1167" i="1"/>
  <c r="AW1168" i="1"/>
  <c r="AW1169" i="1"/>
  <c r="AW1170" i="1"/>
  <c r="AW1171" i="1"/>
  <c r="AW1172" i="1"/>
  <c r="AW1173" i="1"/>
  <c r="AW1174" i="1"/>
  <c r="AW1175" i="1"/>
  <c r="AW1176" i="1"/>
  <c r="AW1177" i="1"/>
  <c r="AW1178" i="1"/>
  <c r="AW1179" i="1"/>
  <c r="AW1180" i="1"/>
  <c r="AW1181" i="1"/>
  <c r="AW1182" i="1"/>
  <c r="AW1183" i="1"/>
  <c r="AW1184" i="1"/>
  <c r="AW1185" i="1"/>
  <c r="AW1186" i="1"/>
  <c r="AW1187" i="1"/>
  <c r="AW1188" i="1"/>
  <c r="AW1189" i="1"/>
  <c r="AW1190" i="1"/>
  <c r="AW1191" i="1"/>
  <c r="AW1192" i="1"/>
  <c r="AW1193" i="1"/>
  <c r="AW1194" i="1"/>
  <c r="AW1195" i="1"/>
  <c r="AW1196" i="1"/>
  <c r="AW1197" i="1"/>
  <c r="AW1198" i="1"/>
  <c r="AW1199" i="1"/>
  <c r="AW1200" i="1"/>
  <c r="AW1201" i="1"/>
  <c r="AW1202" i="1"/>
  <c r="AW1203" i="1"/>
  <c r="AW1204" i="1"/>
  <c r="AW1205" i="1"/>
  <c r="AW1206" i="1"/>
  <c r="AW1207" i="1"/>
  <c r="AW1208" i="1"/>
  <c r="AW1209" i="1"/>
  <c r="AW1210" i="1"/>
  <c r="AW1211" i="1"/>
  <c r="AW1212" i="1"/>
  <c r="AW1213" i="1"/>
  <c r="AW1214" i="1"/>
  <c r="AW1215" i="1"/>
  <c r="AW1216" i="1"/>
  <c r="AW1217" i="1"/>
  <c r="AW1218" i="1"/>
  <c r="AW1219" i="1"/>
  <c r="AW1220" i="1"/>
  <c r="AW1221" i="1"/>
  <c r="AW1222" i="1"/>
  <c r="AW1223" i="1"/>
  <c r="AW1224" i="1"/>
  <c r="AW1225" i="1"/>
  <c r="AW1226" i="1"/>
  <c r="AW1227" i="1"/>
  <c r="AW1228" i="1"/>
  <c r="AW1229" i="1"/>
  <c r="AW1230" i="1"/>
  <c r="AW1231" i="1"/>
  <c r="AW1232" i="1"/>
  <c r="AW1233" i="1"/>
  <c r="AW1234" i="1"/>
  <c r="AW1235" i="1"/>
  <c r="AW1236" i="1"/>
  <c r="AW1237" i="1"/>
  <c r="AW1238" i="1"/>
  <c r="AW1239" i="1"/>
  <c r="AW1240" i="1"/>
  <c r="AW1241" i="1"/>
  <c r="AW1242" i="1"/>
  <c r="AW1243" i="1"/>
  <c r="AW1244" i="1"/>
  <c r="AW1245" i="1"/>
  <c r="AW1246" i="1"/>
  <c r="AW1247" i="1"/>
  <c r="AW1248" i="1"/>
  <c r="AW1249" i="1"/>
  <c r="AW1250" i="1"/>
  <c r="AW1251" i="1"/>
  <c r="AW1252" i="1"/>
  <c r="AW1253" i="1"/>
  <c r="AW1254" i="1"/>
  <c r="AW1255" i="1"/>
  <c r="AW1256" i="1"/>
  <c r="AW1257" i="1"/>
  <c r="AW1258" i="1"/>
  <c r="AW1259" i="1"/>
  <c r="AW1260" i="1"/>
  <c r="AW1261" i="1"/>
  <c r="AW1262" i="1"/>
  <c r="AW1263" i="1"/>
  <c r="AW1264" i="1"/>
  <c r="AW1265" i="1"/>
  <c r="AW1266" i="1"/>
  <c r="AW1267" i="1"/>
  <c r="AW1268" i="1"/>
  <c r="AW1269" i="1"/>
  <c r="AW1270" i="1"/>
  <c r="AW1271" i="1"/>
  <c r="AW1272" i="1"/>
  <c r="AW1273" i="1"/>
  <c r="AW1274" i="1"/>
  <c r="AW1275" i="1"/>
  <c r="AW1276" i="1"/>
  <c r="AW1277" i="1"/>
  <c r="AW1278" i="1"/>
  <c r="AW1279" i="1"/>
  <c r="AW1280" i="1"/>
  <c r="AW1281" i="1"/>
  <c r="AW1282" i="1"/>
  <c r="AW1283" i="1"/>
  <c r="AW1284" i="1"/>
  <c r="AW1285" i="1"/>
  <c r="AW1286" i="1"/>
  <c r="AW1287" i="1"/>
  <c r="AW1288" i="1"/>
  <c r="AW1289" i="1"/>
  <c r="AW1290" i="1"/>
  <c r="AW1291" i="1"/>
  <c r="AW1292" i="1"/>
  <c r="AW1293" i="1"/>
  <c r="AW1294" i="1"/>
  <c r="AW1295" i="1"/>
  <c r="AW1296" i="1"/>
  <c r="AW1297" i="1"/>
  <c r="AW1298" i="1"/>
  <c r="AW1299" i="1"/>
  <c r="AW1300" i="1"/>
  <c r="AW1301" i="1"/>
  <c r="AW1302" i="1"/>
  <c r="AW1303" i="1"/>
  <c r="AW1304" i="1"/>
  <c r="AW1305" i="1"/>
  <c r="AW1306" i="1"/>
  <c r="AW1307" i="1"/>
  <c r="AW1308" i="1"/>
  <c r="AW1309" i="1"/>
  <c r="AW1310" i="1"/>
  <c r="AW1311" i="1"/>
  <c r="AW1312" i="1"/>
  <c r="AW1313" i="1"/>
  <c r="AW1314" i="1"/>
  <c r="AW1315" i="1"/>
  <c r="AW1316" i="1"/>
  <c r="AW1317" i="1"/>
  <c r="AW1318" i="1"/>
  <c r="AW1319" i="1"/>
  <c r="AW1320" i="1"/>
  <c r="AW1321" i="1"/>
  <c r="AW1322" i="1"/>
  <c r="AW1323" i="1"/>
  <c r="AW1324" i="1"/>
  <c r="AW1325" i="1"/>
  <c r="AW1326" i="1"/>
  <c r="AW1327" i="1"/>
  <c r="AW1328" i="1"/>
  <c r="AW1329" i="1"/>
  <c r="AW1330" i="1"/>
  <c r="AW1331" i="1"/>
  <c r="AW1332" i="1"/>
  <c r="AW1333" i="1"/>
  <c r="AW1334" i="1"/>
  <c r="AW1335" i="1"/>
  <c r="AW1336" i="1"/>
  <c r="AW1337" i="1"/>
  <c r="AW1338" i="1"/>
  <c r="AW1339" i="1"/>
  <c r="AW1340" i="1"/>
  <c r="AW1341" i="1"/>
  <c r="AW1342" i="1"/>
  <c r="AW1343" i="1"/>
  <c r="AW1344" i="1"/>
  <c r="AW1345" i="1"/>
  <c r="AW1346" i="1"/>
  <c r="AW1347" i="1"/>
  <c r="AW1348" i="1"/>
  <c r="AW1349" i="1"/>
  <c r="AW1350" i="1"/>
  <c r="AW1351" i="1"/>
  <c r="AW1352" i="1"/>
  <c r="AW1353" i="1"/>
  <c r="AW1354" i="1"/>
  <c r="AW1355" i="1"/>
  <c r="AW1356" i="1"/>
  <c r="AW1357" i="1"/>
  <c r="AW1358" i="1"/>
  <c r="AW1359" i="1"/>
  <c r="AW1360" i="1"/>
  <c r="AW1361" i="1"/>
  <c r="AW1362" i="1"/>
  <c r="AW1363" i="1"/>
  <c r="AW1364" i="1"/>
  <c r="AW1365" i="1"/>
  <c r="AW1366" i="1"/>
  <c r="AW1367" i="1"/>
  <c r="AW1368" i="1"/>
  <c r="AW1369" i="1"/>
  <c r="AW1370" i="1"/>
  <c r="AW1371" i="1"/>
  <c r="AW1372" i="1"/>
  <c r="AW1373" i="1"/>
  <c r="AW1374" i="1"/>
  <c r="AW1375" i="1"/>
  <c r="AW1376" i="1"/>
  <c r="AW1377" i="1"/>
  <c r="AW1378" i="1"/>
  <c r="AW1379" i="1"/>
  <c r="AW1380" i="1"/>
  <c r="AW1381" i="1"/>
  <c r="AW1382" i="1"/>
  <c r="AW1383" i="1"/>
  <c r="AW1384" i="1"/>
  <c r="AW1385" i="1"/>
  <c r="AW1386" i="1"/>
  <c r="AW1387" i="1"/>
  <c r="AW1388" i="1"/>
  <c r="AW1389" i="1"/>
  <c r="AW1390" i="1"/>
  <c r="AW1391" i="1"/>
  <c r="AW1392" i="1"/>
  <c r="AW1393" i="1"/>
  <c r="AW1394" i="1"/>
  <c r="AW1395" i="1"/>
  <c r="AW1396" i="1"/>
  <c r="AW1397" i="1"/>
  <c r="AW1398" i="1"/>
  <c r="AW1399" i="1"/>
  <c r="AW1400" i="1"/>
  <c r="AW1401" i="1"/>
  <c r="AW1402" i="1"/>
  <c r="AW1403" i="1"/>
  <c r="AW1404" i="1"/>
  <c r="AW1405" i="1"/>
  <c r="AW1406" i="1"/>
  <c r="AW1407" i="1"/>
  <c r="AW1408" i="1"/>
  <c r="AW1409" i="1"/>
  <c r="AW1410" i="1"/>
  <c r="AW1411" i="1"/>
  <c r="AW1412" i="1"/>
  <c r="AW1413" i="1"/>
  <c r="AW1414" i="1"/>
  <c r="AW1415" i="1"/>
  <c r="AW1416" i="1"/>
  <c r="AW1417" i="1"/>
  <c r="AW1418" i="1"/>
  <c r="AW1419" i="1"/>
  <c r="AW1420" i="1"/>
  <c r="AW1421" i="1"/>
  <c r="AW1422" i="1"/>
  <c r="AW1423" i="1"/>
  <c r="AW1424" i="1"/>
  <c r="AW1425" i="1"/>
  <c r="AW1426" i="1"/>
  <c r="AW1427" i="1"/>
  <c r="AW1428" i="1"/>
  <c r="AW1429" i="1"/>
  <c r="AW1430" i="1"/>
  <c r="AW1431" i="1"/>
  <c r="AW1432" i="1"/>
  <c r="AW1433" i="1"/>
  <c r="AW1434" i="1"/>
  <c r="AW1435" i="1"/>
  <c r="AW1436" i="1"/>
  <c r="AW1437" i="1"/>
  <c r="AW1438" i="1"/>
  <c r="AW1439" i="1"/>
  <c r="AW1440" i="1"/>
  <c r="AW1441" i="1"/>
  <c r="AW1442" i="1"/>
  <c r="AW1443" i="1"/>
  <c r="AW1444" i="1"/>
  <c r="AW1445" i="1"/>
  <c r="AW1446" i="1"/>
  <c r="AW1447" i="1"/>
  <c r="AW1448" i="1"/>
  <c r="AW1449" i="1"/>
  <c r="AW1450" i="1"/>
  <c r="AW1451" i="1"/>
  <c r="AW1452" i="1"/>
  <c r="AW1453" i="1"/>
  <c r="AW1454" i="1"/>
  <c r="AW1455" i="1"/>
  <c r="AW1456" i="1"/>
  <c r="AW1457" i="1"/>
  <c r="AW1458" i="1"/>
  <c r="AW1459" i="1"/>
  <c r="AW1460" i="1"/>
  <c r="AW1461" i="1"/>
  <c r="AW1462" i="1"/>
  <c r="AW1463" i="1"/>
  <c r="AW1464" i="1"/>
  <c r="AW1465" i="1"/>
  <c r="AW1466" i="1"/>
  <c r="AW1467" i="1"/>
  <c r="AW1468" i="1"/>
  <c r="AW1469" i="1"/>
  <c r="AW1470" i="1"/>
  <c r="AW1471" i="1"/>
  <c r="AW1472" i="1"/>
  <c r="AW1473" i="1"/>
  <c r="AW1474" i="1"/>
  <c r="AW1475" i="1"/>
  <c r="AW1476" i="1"/>
  <c r="AW1477" i="1"/>
  <c r="AW1478" i="1"/>
  <c r="AW1479" i="1"/>
  <c r="AW1480" i="1"/>
  <c r="AW1481" i="1"/>
  <c r="AW1482" i="1"/>
  <c r="AW1483" i="1"/>
  <c r="AW1484" i="1"/>
  <c r="AW1485" i="1"/>
  <c r="AW1486" i="1"/>
  <c r="AW1487" i="1"/>
  <c r="AW1488" i="1"/>
  <c r="AW1489" i="1"/>
  <c r="AW1490" i="1"/>
  <c r="AW1491" i="1"/>
  <c r="AW1492" i="1"/>
  <c r="AW1493" i="1"/>
  <c r="AW1494" i="1"/>
  <c r="AW1495" i="1"/>
  <c r="AW1496" i="1"/>
  <c r="AW1497" i="1"/>
  <c r="AW1498" i="1"/>
  <c r="AW1499" i="1"/>
  <c r="AW1500" i="1"/>
  <c r="AW1501" i="1"/>
  <c r="AW1502" i="1"/>
  <c r="AW1503" i="1"/>
  <c r="AW1504" i="1"/>
  <c r="AW1505" i="1"/>
  <c r="AW1506" i="1"/>
  <c r="AW1507" i="1"/>
  <c r="AW1508" i="1"/>
  <c r="AW1509" i="1"/>
  <c r="AW1510" i="1"/>
  <c r="AW1511" i="1"/>
  <c r="AW1512" i="1"/>
  <c r="AW1513" i="1"/>
  <c r="AW1514" i="1"/>
  <c r="AW1515" i="1"/>
  <c r="AW1516" i="1"/>
  <c r="AW1517" i="1"/>
  <c r="AW1518" i="1"/>
  <c r="AW1519" i="1"/>
  <c r="AW1520" i="1"/>
  <c r="AW1521" i="1"/>
  <c r="AW1522" i="1"/>
  <c r="AW1523" i="1"/>
  <c r="AW1524" i="1"/>
  <c r="AW1525" i="1"/>
  <c r="AW1526" i="1"/>
  <c r="AW1527" i="1"/>
  <c r="AW1528" i="1"/>
  <c r="AW1529" i="1"/>
  <c r="AW1530" i="1"/>
  <c r="AW1531" i="1"/>
  <c r="AW1532" i="1"/>
  <c r="AW1533" i="1"/>
  <c r="AW1534" i="1"/>
  <c r="AW1535" i="1"/>
  <c r="AW1536" i="1"/>
  <c r="AW1537" i="1"/>
  <c r="AW1538" i="1"/>
  <c r="AW1539" i="1"/>
  <c r="AW1540" i="1"/>
  <c r="AW1541" i="1"/>
  <c r="AW1542" i="1"/>
  <c r="AW1543" i="1"/>
  <c r="AW1544" i="1"/>
  <c r="AW1545" i="1"/>
  <c r="AW1546" i="1"/>
  <c r="AW1547" i="1"/>
  <c r="AW1548" i="1"/>
  <c r="AW1549" i="1"/>
  <c r="AW1550" i="1"/>
  <c r="AW1551" i="1"/>
  <c r="AW1552" i="1"/>
  <c r="AW1553" i="1"/>
  <c r="AW1554" i="1"/>
  <c r="AW1555" i="1"/>
  <c r="AW1556" i="1"/>
  <c r="AW1557" i="1"/>
  <c r="AW1558" i="1"/>
  <c r="AW1559" i="1"/>
  <c r="AW1560" i="1"/>
  <c r="AW1561" i="1"/>
  <c r="AW1562" i="1"/>
  <c r="AW1563" i="1"/>
  <c r="AW1564" i="1"/>
  <c r="AW1565" i="1"/>
  <c r="AW1566" i="1"/>
  <c r="AW1567" i="1"/>
  <c r="AW1568" i="1"/>
  <c r="AW1569" i="1"/>
  <c r="AW1570" i="1"/>
  <c r="AW1571" i="1"/>
  <c r="AW1572" i="1"/>
  <c r="AW1573" i="1"/>
  <c r="AW1574" i="1"/>
  <c r="AW1575" i="1"/>
  <c r="AW1576" i="1"/>
  <c r="AW1577" i="1"/>
  <c r="AW1578" i="1"/>
  <c r="AW1579" i="1"/>
  <c r="AW1580" i="1"/>
  <c r="AW1581" i="1"/>
  <c r="AW1582" i="1"/>
  <c r="AW1583" i="1"/>
  <c r="AW1584" i="1"/>
  <c r="AW1585" i="1"/>
  <c r="AW1586" i="1"/>
  <c r="AW1587" i="1"/>
  <c r="AW1588" i="1"/>
  <c r="AW1589" i="1"/>
  <c r="AW1590" i="1"/>
  <c r="AW1591" i="1"/>
  <c r="AW1592" i="1"/>
  <c r="AW1593" i="1"/>
  <c r="AW1594" i="1"/>
  <c r="AW1595" i="1"/>
  <c r="AW1596" i="1"/>
  <c r="AW1597" i="1"/>
  <c r="AW1598" i="1"/>
  <c r="AW1599" i="1"/>
  <c r="AW1600" i="1"/>
  <c r="AW1601" i="1"/>
  <c r="AW1602" i="1"/>
  <c r="AW1603" i="1"/>
  <c r="AW1604" i="1"/>
  <c r="AW1605" i="1"/>
  <c r="AW1606" i="1"/>
  <c r="AW1607" i="1"/>
  <c r="AW1608" i="1"/>
  <c r="AW1609" i="1"/>
  <c r="AW1610" i="1"/>
  <c r="AW1611" i="1"/>
  <c r="AW1612" i="1"/>
  <c r="AW1613" i="1"/>
  <c r="AW1614" i="1"/>
  <c r="AW1615" i="1"/>
  <c r="AW1616" i="1"/>
  <c r="AW1617" i="1"/>
  <c r="AW1618" i="1"/>
  <c r="AW1619" i="1"/>
  <c r="AW1620" i="1"/>
  <c r="AW1621" i="1"/>
  <c r="AW1622" i="1"/>
  <c r="AW1623" i="1"/>
  <c r="AW1624" i="1"/>
  <c r="AW1625" i="1"/>
  <c r="AW1626" i="1"/>
  <c r="AW1627" i="1"/>
  <c r="AW1628" i="1"/>
  <c r="AW1629" i="1"/>
  <c r="AW1630" i="1"/>
  <c r="AW1631" i="1"/>
  <c r="AW1632" i="1"/>
  <c r="AW1633" i="1"/>
  <c r="AW1634" i="1"/>
  <c r="AW1635" i="1"/>
  <c r="AW1636" i="1"/>
  <c r="AW1637" i="1"/>
  <c r="AW1638" i="1"/>
  <c r="AW1639" i="1"/>
  <c r="AW1640" i="1"/>
  <c r="AW1641" i="1"/>
  <c r="AW1642" i="1"/>
  <c r="AW1643" i="1"/>
  <c r="AW1644" i="1"/>
  <c r="AW1645" i="1"/>
  <c r="AW1646" i="1"/>
  <c r="AW1647" i="1"/>
  <c r="AW1648" i="1"/>
  <c r="AW1649" i="1"/>
  <c r="AW1650" i="1"/>
  <c r="AW1651" i="1"/>
  <c r="AW1652" i="1"/>
  <c r="AW1653" i="1"/>
  <c r="AW1654" i="1"/>
  <c r="AW1655" i="1"/>
  <c r="AW1656" i="1"/>
  <c r="AW1657" i="1"/>
  <c r="AW1658" i="1"/>
  <c r="AW1659" i="1"/>
  <c r="AW1660" i="1"/>
  <c r="AW1661" i="1"/>
  <c r="AW1662" i="1"/>
  <c r="AW1663" i="1"/>
  <c r="AW1664" i="1"/>
  <c r="AW1665" i="1"/>
  <c r="AW1666" i="1"/>
  <c r="AW1667" i="1"/>
  <c r="AW1668" i="1"/>
  <c r="AW1669" i="1"/>
  <c r="AW1670" i="1"/>
  <c r="AW1671" i="1"/>
  <c r="AW1672" i="1"/>
  <c r="AW1673" i="1"/>
  <c r="AW1674" i="1"/>
  <c r="AW1675" i="1"/>
  <c r="AW1676" i="1"/>
  <c r="AW1677" i="1"/>
  <c r="AW1678" i="1"/>
  <c r="AW1679" i="1"/>
  <c r="AW1680" i="1"/>
  <c r="AW1681" i="1"/>
  <c r="AW1682" i="1"/>
  <c r="AW1683" i="1"/>
  <c r="AW1684" i="1"/>
  <c r="AW1685" i="1"/>
  <c r="AW1686" i="1"/>
  <c r="AW1687" i="1"/>
  <c r="AW1688" i="1"/>
  <c r="AW1689" i="1"/>
  <c r="AW1690" i="1"/>
  <c r="AW1691" i="1"/>
  <c r="AW1692" i="1"/>
  <c r="AW1693" i="1"/>
  <c r="AW1694" i="1"/>
  <c r="AW1695" i="1"/>
  <c r="AW1696" i="1"/>
  <c r="AW1697" i="1"/>
  <c r="AW1698" i="1"/>
  <c r="AW1699" i="1"/>
  <c r="AW1700" i="1"/>
  <c r="AW1701" i="1"/>
  <c r="AW1702" i="1"/>
  <c r="AW1703" i="1"/>
  <c r="AW1704" i="1"/>
  <c r="AW1705" i="1"/>
  <c r="AW1706" i="1"/>
  <c r="AW1707" i="1"/>
  <c r="AW1708" i="1"/>
  <c r="AW1709" i="1"/>
  <c r="AW1710" i="1"/>
  <c r="AW1711" i="1"/>
  <c r="AW1712" i="1"/>
  <c r="AW1713" i="1"/>
  <c r="AW1714" i="1"/>
  <c r="AW1715" i="1"/>
  <c r="AW1716" i="1"/>
  <c r="AW1717" i="1"/>
  <c r="AW1718" i="1"/>
  <c r="AW1719" i="1"/>
  <c r="AW1720" i="1"/>
  <c r="AW1721" i="1"/>
  <c r="AW1722" i="1"/>
  <c r="AW1723" i="1"/>
  <c r="AW1724" i="1"/>
  <c r="AW1725" i="1"/>
  <c r="AW1726" i="1"/>
  <c r="AW1727" i="1"/>
  <c r="AW1728" i="1"/>
  <c r="AW1729" i="1"/>
  <c r="AW1730" i="1"/>
  <c r="AW1731" i="1"/>
  <c r="AW1732" i="1"/>
  <c r="AW1733" i="1"/>
  <c r="AW1734" i="1"/>
  <c r="AW1735" i="1"/>
  <c r="AW1736" i="1"/>
  <c r="AW1737" i="1"/>
  <c r="AW1738" i="1"/>
  <c r="AW1739" i="1"/>
  <c r="AW1740" i="1"/>
  <c r="AW1741" i="1"/>
  <c r="AW1742" i="1"/>
  <c r="AW1743" i="1"/>
  <c r="AW1744" i="1"/>
  <c r="AW1745" i="1"/>
  <c r="AW1746" i="1"/>
  <c r="AW1747" i="1"/>
  <c r="AW1748" i="1"/>
  <c r="AW1749" i="1"/>
  <c r="AW1750" i="1"/>
  <c r="AW1751" i="1"/>
  <c r="AW1752" i="1"/>
  <c r="AW1753" i="1"/>
  <c r="AW1754" i="1"/>
  <c r="AW1755" i="1"/>
  <c r="AW1756" i="1"/>
  <c r="AW1757" i="1"/>
  <c r="AW1758" i="1"/>
  <c r="AW1759" i="1"/>
  <c r="AW1760" i="1"/>
  <c r="AW1761" i="1"/>
  <c r="AW1762" i="1"/>
  <c r="AW1763" i="1"/>
  <c r="AW1764" i="1"/>
  <c r="AW1765" i="1"/>
  <c r="AW1766" i="1"/>
  <c r="AW1767" i="1"/>
  <c r="AW1768" i="1"/>
  <c r="AW1769" i="1"/>
  <c r="AW1770" i="1"/>
  <c r="AW1771" i="1"/>
  <c r="AW1772" i="1"/>
  <c r="AW1773" i="1"/>
  <c r="AW1774" i="1"/>
  <c r="AW1775" i="1"/>
  <c r="AW1776" i="1"/>
  <c r="AW1777" i="1"/>
  <c r="AW1778" i="1"/>
  <c r="AW1779" i="1"/>
  <c r="AW1780" i="1"/>
  <c r="AW1781" i="1"/>
  <c r="AW1782" i="1"/>
  <c r="AW1783" i="1"/>
  <c r="AW1784" i="1"/>
  <c r="AW1785" i="1"/>
  <c r="AW1786" i="1"/>
  <c r="AW1787" i="1"/>
  <c r="AW1788" i="1"/>
  <c r="AW1789" i="1"/>
  <c r="AW1790" i="1"/>
  <c r="AW1791" i="1"/>
  <c r="AW1792" i="1"/>
  <c r="AW1793" i="1"/>
  <c r="AW1794" i="1"/>
  <c r="AW1795" i="1"/>
  <c r="AW1796" i="1"/>
  <c r="AW1797" i="1"/>
  <c r="AW1798" i="1"/>
  <c r="AW1799" i="1"/>
  <c r="AW1800" i="1"/>
  <c r="AW1801" i="1"/>
  <c r="AW1802" i="1"/>
  <c r="AW1803" i="1"/>
  <c r="AW1804" i="1"/>
  <c r="AW1805" i="1"/>
  <c r="AW1806" i="1"/>
  <c r="AW1807" i="1"/>
  <c r="AW1808" i="1"/>
  <c r="AW1809" i="1"/>
  <c r="AW1810" i="1"/>
  <c r="AW1811" i="1"/>
  <c r="AW1812" i="1"/>
  <c r="AW1813" i="1"/>
  <c r="AW1814" i="1"/>
  <c r="AW1815" i="1"/>
  <c r="AW1816" i="1"/>
  <c r="AW1817" i="1"/>
  <c r="AW1818" i="1"/>
  <c r="AW1819" i="1"/>
  <c r="AW1820" i="1"/>
  <c r="AW1821" i="1"/>
  <c r="AW1822" i="1"/>
  <c r="AW1823" i="1"/>
  <c r="AW1824" i="1"/>
  <c r="AW1825" i="1"/>
  <c r="AW1826" i="1"/>
  <c r="AW1827" i="1"/>
  <c r="AW1828" i="1"/>
  <c r="AW1829" i="1"/>
  <c r="AW1830" i="1"/>
  <c r="AW1831" i="1"/>
  <c r="AW1832" i="1"/>
  <c r="AW1833" i="1"/>
  <c r="AW1834" i="1"/>
  <c r="AW1835" i="1"/>
  <c r="AW1836" i="1"/>
  <c r="AW1837" i="1"/>
  <c r="AW1838" i="1"/>
  <c r="AW1839" i="1"/>
  <c r="AW1840" i="1"/>
  <c r="AW1841" i="1"/>
  <c r="AW1842" i="1"/>
  <c r="AW1843" i="1"/>
  <c r="AW1844" i="1"/>
  <c r="AW1845" i="1"/>
  <c r="AW1846" i="1"/>
  <c r="AW1847" i="1"/>
  <c r="AW1848" i="1"/>
  <c r="AW1849" i="1"/>
  <c r="AW1850" i="1"/>
  <c r="AW1851" i="1"/>
  <c r="AW1852" i="1"/>
  <c r="AW1853" i="1"/>
  <c r="AW1854" i="1"/>
  <c r="AW1855" i="1"/>
  <c r="AW1856" i="1"/>
  <c r="AW1857" i="1"/>
  <c r="AW1858" i="1"/>
  <c r="AW1859" i="1"/>
  <c r="AW1860" i="1"/>
  <c r="AW1861" i="1"/>
  <c r="AW1862" i="1"/>
  <c r="AW1863" i="1"/>
  <c r="AW1864" i="1"/>
  <c r="AW1865" i="1"/>
  <c r="AW1866" i="1"/>
  <c r="AW1867" i="1"/>
  <c r="AW1868" i="1"/>
  <c r="AW1869" i="1"/>
  <c r="AW1870" i="1"/>
  <c r="AW1871" i="1"/>
  <c r="AW1872" i="1"/>
  <c r="AW1873" i="1"/>
  <c r="AW1874" i="1"/>
  <c r="AW1875" i="1"/>
  <c r="AW1876" i="1"/>
  <c r="AW1877" i="1"/>
  <c r="AW1878" i="1"/>
  <c r="AW1879" i="1"/>
  <c r="AW1880" i="1"/>
  <c r="AW1881" i="1"/>
  <c r="AW1882" i="1"/>
  <c r="AW1883" i="1"/>
  <c r="AW1884" i="1"/>
  <c r="AW1885" i="1"/>
  <c r="AW1886" i="1"/>
  <c r="AW1887" i="1"/>
  <c r="AW1888" i="1"/>
  <c r="AW1889" i="1"/>
  <c r="AW1890" i="1"/>
  <c r="AW1891" i="1"/>
  <c r="AW1892" i="1"/>
  <c r="AW1893" i="1"/>
  <c r="AW1894" i="1"/>
  <c r="AW1895" i="1"/>
  <c r="AW1896" i="1"/>
  <c r="AW1897" i="1"/>
  <c r="AW1898" i="1"/>
  <c r="AW1899" i="1"/>
  <c r="AW1900" i="1"/>
  <c r="AW1901" i="1"/>
  <c r="AW1902" i="1"/>
  <c r="AW1903" i="1"/>
  <c r="AW1904" i="1"/>
  <c r="AW1905" i="1"/>
  <c r="AW1906" i="1"/>
  <c r="AW1907" i="1"/>
  <c r="AW1908" i="1"/>
  <c r="AW1909" i="1"/>
  <c r="AW1910" i="1"/>
  <c r="AW1911" i="1"/>
  <c r="AW1912" i="1"/>
  <c r="AW1913" i="1"/>
  <c r="AW1914" i="1"/>
  <c r="AW1915" i="1"/>
  <c r="AW1916" i="1"/>
  <c r="AW1917" i="1"/>
  <c r="AW1918" i="1"/>
  <c r="AW1919" i="1"/>
  <c r="AW1920" i="1"/>
  <c r="AW1921" i="1"/>
  <c r="AW1922" i="1"/>
  <c r="AW1923" i="1"/>
  <c r="AW1924" i="1"/>
  <c r="AW1925" i="1"/>
  <c r="AW1926" i="1"/>
  <c r="AW1927" i="1"/>
  <c r="AW1928" i="1"/>
  <c r="AW1929" i="1"/>
  <c r="AW1930" i="1"/>
  <c r="AW1931" i="1"/>
  <c r="AW1932" i="1"/>
  <c r="AW1933" i="1"/>
  <c r="AW1934" i="1"/>
  <c r="AW1935" i="1"/>
  <c r="AW1936" i="1"/>
  <c r="AW1937" i="1"/>
  <c r="AW1938" i="1"/>
  <c r="AW1939" i="1"/>
  <c r="AW1940" i="1"/>
  <c r="AW1941" i="1"/>
  <c r="AW1942" i="1"/>
  <c r="AW1943" i="1"/>
  <c r="AW1944" i="1"/>
  <c r="AW1945" i="1"/>
  <c r="AW1946" i="1"/>
  <c r="AW1947" i="1"/>
  <c r="AW1948" i="1"/>
  <c r="AW1949" i="1"/>
  <c r="AW1950" i="1"/>
  <c r="AW1951" i="1"/>
  <c r="AW1952" i="1"/>
  <c r="AW1953" i="1"/>
  <c r="AW1954" i="1"/>
  <c r="AW1955" i="1"/>
  <c r="AW1956" i="1"/>
  <c r="AW1957" i="1"/>
  <c r="AW1958" i="1"/>
  <c r="AW1959" i="1"/>
  <c r="AW1960" i="1"/>
  <c r="AW1961" i="1"/>
  <c r="AW1962" i="1"/>
  <c r="AW1963" i="1"/>
  <c r="AW1964" i="1"/>
  <c r="AW1965" i="1"/>
  <c r="AW1966" i="1"/>
  <c r="AW1967" i="1"/>
  <c r="AW1968" i="1"/>
  <c r="AW1969" i="1"/>
  <c r="AW1970" i="1"/>
  <c r="AW1971" i="1"/>
  <c r="AW1972" i="1"/>
  <c r="AW1973" i="1"/>
  <c r="AW1974" i="1"/>
  <c r="AW1975" i="1"/>
  <c r="AW1976" i="1"/>
  <c r="AW1977" i="1"/>
  <c r="AW1978" i="1"/>
  <c r="AW1979" i="1"/>
  <c r="AW1980" i="1"/>
  <c r="AW1981" i="1"/>
  <c r="AW1982" i="1"/>
  <c r="AW1983" i="1"/>
  <c r="AW1984" i="1"/>
  <c r="AW1985" i="1"/>
  <c r="AW1986" i="1"/>
  <c r="AW1987" i="1"/>
  <c r="AW1988" i="1"/>
  <c r="AW1989" i="1"/>
  <c r="AW1990" i="1"/>
  <c r="AW1991" i="1"/>
  <c r="AW1992" i="1"/>
  <c r="AW1993" i="1"/>
  <c r="AW1994" i="1"/>
  <c r="AW1995" i="1"/>
  <c r="AW1996" i="1"/>
  <c r="AW1997" i="1"/>
  <c r="AW1998" i="1"/>
  <c r="AW1999" i="1"/>
  <c r="AW2000" i="1"/>
  <c r="AW2001" i="1"/>
  <c r="AW2002" i="1"/>
  <c r="AW2003" i="1"/>
  <c r="AW2004" i="1"/>
  <c r="AW2005" i="1"/>
  <c r="AW2006" i="1"/>
  <c r="AW2007" i="1"/>
  <c r="AW2008" i="1"/>
  <c r="AW2009" i="1"/>
  <c r="AW2010" i="1"/>
  <c r="AW2011" i="1"/>
  <c r="AW2012" i="1"/>
  <c r="AW2013" i="1"/>
  <c r="AW2014" i="1"/>
  <c r="AW2015" i="1"/>
  <c r="AW2016" i="1"/>
  <c r="AW2017" i="1"/>
  <c r="AW2018" i="1"/>
  <c r="AW2019" i="1"/>
  <c r="AW2020" i="1"/>
  <c r="AW2021" i="1"/>
  <c r="AW2022" i="1"/>
  <c r="AW2023" i="1"/>
  <c r="AW2024" i="1"/>
  <c r="AW2025" i="1"/>
  <c r="AW2026" i="1"/>
  <c r="AW2027" i="1"/>
  <c r="AW2028" i="1"/>
  <c r="AW2029" i="1"/>
  <c r="AW2030" i="1"/>
  <c r="AW2031" i="1"/>
  <c r="AW2032" i="1"/>
  <c r="AW2033" i="1"/>
  <c r="AW2034" i="1"/>
  <c r="AW2035" i="1"/>
  <c r="AW2036" i="1"/>
  <c r="AW2037" i="1"/>
  <c r="AW2038" i="1"/>
  <c r="AW2039" i="1"/>
  <c r="AW2040" i="1"/>
  <c r="AW2041" i="1"/>
  <c r="AW2042" i="1"/>
  <c r="AW2043" i="1"/>
  <c r="AW2044" i="1"/>
  <c r="AW2045" i="1"/>
  <c r="AW2046" i="1"/>
  <c r="AW2047" i="1"/>
  <c r="AW2048" i="1"/>
  <c r="AW2049" i="1"/>
  <c r="AW2050" i="1"/>
  <c r="AW2051" i="1"/>
  <c r="AW2052" i="1"/>
  <c r="AW2053" i="1"/>
  <c r="AW2054" i="1"/>
  <c r="AW2055" i="1"/>
  <c r="AW2056" i="1"/>
  <c r="AW2057" i="1"/>
  <c r="AW2058" i="1"/>
  <c r="AW2059" i="1"/>
  <c r="AW2060" i="1"/>
  <c r="AW2061" i="1"/>
  <c r="AW2062" i="1"/>
  <c r="AW2063" i="1"/>
  <c r="AW2064" i="1"/>
  <c r="AW2065" i="1"/>
  <c r="AW2066" i="1"/>
  <c r="AW2067" i="1"/>
  <c r="AW2068" i="1"/>
  <c r="AW2069" i="1"/>
  <c r="AW2070" i="1"/>
  <c r="AW2071" i="1"/>
  <c r="AW2072" i="1"/>
  <c r="AW2073" i="1"/>
  <c r="AW2074" i="1"/>
  <c r="AW2075" i="1"/>
  <c r="AW2076" i="1"/>
  <c r="AW2077" i="1"/>
  <c r="AW2078" i="1"/>
  <c r="AW2079" i="1"/>
  <c r="AW2080" i="1"/>
  <c r="AW2081" i="1"/>
  <c r="AW2082" i="1"/>
  <c r="AW2083" i="1"/>
  <c r="AW2084" i="1"/>
  <c r="AW2085" i="1"/>
  <c r="AW2086" i="1"/>
  <c r="AW2087" i="1"/>
  <c r="AW2088" i="1"/>
  <c r="AW2089" i="1"/>
  <c r="AW2090" i="1"/>
  <c r="AW2091" i="1"/>
  <c r="AW2092" i="1"/>
  <c r="AW2093" i="1"/>
  <c r="AW2094" i="1"/>
  <c r="AW2095" i="1"/>
  <c r="AW2096" i="1"/>
  <c r="AW2097" i="1"/>
  <c r="AW2098" i="1"/>
  <c r="AW2099" i="1"/>
  <c r="AW2100" i="1"/>
  <c r="AW2101" i="1"/>
  <c r="AW2102" i="1"/>
  <c r="AW2103" i="1"/>
  <c r="AW2104" i="1"/>
  <c r="AW2105" i="1"/>
  <c r="AW2106" i="1"/>
  <c r="AW2107" i="1"/>
  <c r="AW2108" i="1"/>
  <c r="AW2109" i="1"/>
  <c r="AW2110" i="1"/>
  <c r="AW2111" i="1"/>
  <c r="AW2112" i="1"/>
  <c r="AW2113" i="1"/>
  <c r="AW2114" i="1"/>
  <c r="AW2115" i="1"/>
  <c r="AW2116" i="1"/>
  <c r="AW2117" i="1"/>
  <c r="AW2118" i="1"/>
  <c r="AW2119" i="1"/>
  <c r="AW2120" i="1"/>
  <c r="AW2121" i="1"/>
  <c r="AW2122" i="1"/>
  <c r="AW2123" i="1"/>
  <c r="AW2124" i="1"/>
  <c r="AW2125" i="1"/>
  <c r="AW2126" i="1"/>
  <c r="AW2127" i="1"/>
  <c r="AW2128" i="1"/>
  <c r="AW2129" i="1"/>
  <c r="AW2130" i="1"/>
  <c r="AW2131" i="1"/>
  <c r="AW2132" i="1"/>
  <c r="AW2133" i="1"/>
  <c r="AW2134" i="1"/>
  <c r="AW2135" i="1"/>
  <c r="AW2136" i="1"/>
  <c r="AW2137" i="1"/>
  <c r="AW2138" i="1"/>
  <c r="AW2139" i="1"/>
  <c r="AW2140" i="1"/>
  <c r="AW2141" i="1"/>
  <c r="AW2142" i="1"/>
  <c r="AW2143" i="1"/>
  <c r="AW2144" i="1"/>
  <c r="AW2145" i="1"/>
  <c r="AW2146" i="1"/>
  <c r="AW2147" i="1"/>
  <c r="AW2148" i="1"/>
  <c r="AW2149" i="1"/>
  <c r="AW2150" i="1"/>
  <c r="AW2151" i="1"/>
  <c r="AW2152" i="1"/>
  <c r="AW2153" i="1"/>
  <c r="AW2154" i="1"/>
  <c r="AW2155" i="1"/>
  <c r="AW2156" i="1"/>
  <c r="AW2157" i="1"/>
  <c r="AW2158" i="1"/>
  <c r="AW2159" i="1"/>
  <c r="AW2160" i="1"/>
  <c r="AW2161" i="1"/>
  <c r="AW2162" i="1"/>
  <c r="AW2163" i="1"/>
  <c r="AW2164" i="1"/>
  <c r="AW2165" i="1"/>
  <c r="AW2166" i="1"/>
  <c r="AW2167" i="1"/>
  <c r="AW2168" i="1"/>
  <c r="AW2169" i="1"/>
  <c r="AW2170" i="1"/>
  <c r="AW2171" i="1"/>
  <c r="AW2172" i="1"/>
  <c r="AW2173" i="1"/>
  <c r="AW2174" i="1"/>
  <c r="AW2175" i="1"/>
  <c r="AW2176" i="1"/>
  <c r="AW2177" i="1"/>
  <c r="AW2178" i="1"/>
  <c r="AW2179" i="1"/>
  <c r="AW2180" i="1"/>
  <c r="AW2181" i="1"/>
  <c r="AW2182" i="1"/>
  <c r="AW2183" i="1"/>
  <c r="AW2184" i="1"/>
  <c r="AW2185" i="1"/>
  <c r="AW2186" i="1"/>
  <c r="AW2187" i="1"/>
  <c r="AW2188" i="1"/>
  <c r="AW2189" i="1"/>
  <c r="AW2190" i="1"/>
  <c r="AW2191" i="1"/>
  <c r="AW2192" i="1"/>
  <c r="AW2193" i="1"/>
  <c r="AW2194" i="1"/>
  <c r="AW2195" i="1"/>
  <c r="AW2196" i="1"/>
  <c r="AW2197" i="1"/>
  <c r="AW2198" i="1"/>
  <c r="AW2199" i="1"/>
  <c r="AW2200" i="1"/>
  <c r="AW2201" i="1"/>
  <c r="AW2202" i="1"/>
  <c r="AW2203" i="1"/>
  <c r="AW2204" i="1"/>
  <c r="AW2205" i="1"/>
  <c r="AW2206" i="1"/>
  <c r="AW2207" i="1"/>
  <c r="AW2208" i="1"/>
  <c r="AW2209" i="1"/>
  <c r="AW2210" i="1"/>
  <c r="AW2211" i="1"/>
  <c r="AW2212" i="1"/>
  <c r="AW2213" i="1"/>
  <c r="AW2214" i="1"/>
  <c r="AW2215" i="1"/>
  <c r="AW2216" i="1"/>
  <c r="AW2217" i="1"/>
  <c r="AW2218" i="1"/>
  <c r="AW2219" i="1"/>
  <c r="AW2220" i="1"/>
  <c r="AW2221" i="1"/>
  <c r="AW2222" i="1"/>
  <c r="AW2223" i="1"/>
  <c r="AW2224" i="1"/>
  <c r="AW2225" i="1"/>
  <c r="AW2226" i="1"/>
  <c r="AW2227" i="1"/>
  <c r="AW2228" i="1"/>
  <c r="AW2229" i="1"/>
  <c r="AW2230" i="1"/>
  <c r="AW2231" i="1"/>
  <c r="AW2232" i="1"/>
  <c r="AW2233" i="1"/>
  <c r="AW2234" i="1"/>
  <c r="AW2235" i="1"/>
  <c r="AW2236" i="1"/>
  <c r="AW2237" i="1"/>
  <c r="AW2238" i="1"/>
  <c r="AW2239" i="1"/>
  <c r="AW2240" i="1"/>
  <c r="AW2241" i="1"/>
  <c r="AW2242" i="1"/>
  <c r="AW2243" i="1"/>
  <c r="AW2244" i="1"/>
  <c r="AW2245" i="1"/>
  <c r="AW2246" i="1"/>
  <c r="AW2247" i="1"/>
  <c r="AW2248" i="1"/>
  <c r="AW2249" i="1"/>
  <c r="AW2250" i="1"/>
  <c r="AW2251" i="1"/>
  <c r="AW2252" i="1"/>
  <c r="AW2253" i="1"/>
  <c r="AW2254" i="1"/>
  <c r="AW2255" i="1"/>
  <c r="AW2256" i="1"/>
  <c r="AW2257" i="1"/>
  <c r="AW2258" i="1"/>
  <c r="AW2259" i="1"/>
  <c r="AW2260" i="1"/>
  <c r="AW2261" i="1"/>
  <c r="AW2262" i="1"/>
  <c r="AW2263" i="1"/>
  <c r="AW2264" i="1"/>
  <c r="AW2265" i="1"/>
  <c r="AW2266" i="1"/>
  <c r="AW2267" i="1"/>
  <c r="AW2268" i="1"/>
  <c r="AW2269" i="1"/>
  <c r="AW2270" i="1"/>
  <c r="AW2271" i="1"/>
  <c r="AW2272" i="1"/>
  <c r="AW2273" i="1"/>
  <c r="AW2274" i="1"/>
  <c r="AW2275" i="1"/>
  <c r="AW2276" i="1"/>
  <c r="AW2277" i="1"/>
  <c r="AW2278" i="1"/>
  <c r="AW2279" i="1"/>
  <c r="AW2280" i="1"/>
  <c r="AW2281" i="1"/>
  <c r="AW2282" i="1"/>
  <c r="AW2283" i="1"/>
  <c r="AW2284" i="1"/>
  <c r="AW2285" i="1"/>
  <c r="AW2286" i="1"/>
  <c r="AW2287" i="1"/>
  <c r="AW2288" i="1"/>
  <c r="AW2289" i="1"/>
  <c r="AW2290" i="1"/>
  <c r="AW2291" i="1"/>
  <c r="AW2292" i="1"/>
  <c r="AW2293" i="1"/>
  <c r="AW2294" i="1"/>
  <c r="AW2295" i="1"/>
  <c r="AW2296" i="1"/>
  <c r="AW2297" i="1"/>
  <c r="AW2298" i="1"/>
  <c r="AW2299" i="1"/>
  <c r="AW2300" i="1"/>
  <c r="AW2301" i="1"/>
  <c r="AW2302" i="1"/>
  <c r="AW2303" i="1"/>
  <c r="AW2304" i="1"/>
  <c r="AW2305" i="1"/>
  <c r="AW2306" i="1"/>
  <c r="AW2307" i="1"/>
  <c r="AW2308" i="1"/>
  <c r="AW2309" i="1"/>
  <c r="AW2310" i="1"/>
  <c r="AW2311" i="1"/>
  <c r="AW2312" i="1"/>
  <c r="AW2313" i="1"/>
  <c r="AW2314" i="1"/>
  <c r="AW2315" i="1"/>
  <c r="AW2316" i="1"/>
  <c r="AW2317" i="1"/>
  <c r="AW2318" i="1"/>
  <c r="AW2319" i="1"/>
  <c r="AW2320" i="1"/>
  <c r="AW2321" i="1"/>
  <c r="AW2322" i="1"/>
  <c r="AW2323" i="1"/>
  <c r="AW2324" i="1"/>
  <c r="AW2325" i="1"/>
  <c r="AW2326" i="1"/>
  <c r="AW2327" i="1"/>
  <c r="AW2328" i="1"/>
  <c r="AW2329" i="1"/>
  <c r="AW2330" i="1"/>
  <c r="AW2331" i="1"/>
  <c r="AW2332" i="1"/>
  <c r="AW2333" i="1"/>
  <c r="AW2334" i="1"/>
  <c r="AW2335" i="1"/>
  <c r="AW2336" i="1"/>
  <c r="AW2337" i="1"/>
  <c r="AW2338" i="1"/>
  <c r="AW2339" i="1"/>
  <c r="AW2340" i="1"/>
  <c r="AW2341" i="1"/>
  <c r="AW2342" i="1"/>
  <c r="AW2343" i="1"/>
  <c r="AW2344" i="1"/>
  <c r="AW2345" i="1"/>
  <c r="AW2346" i="1"/>
  <c r="AW2347" i="1"/>
  <c r="AW2348" i="1"/>
  <c r="AW2349" i="1"/>
  <c r="AW2350" i="1"/>
  <c r="AW2351" i="1"/>
  <c r="AW2352" i="1"/>
  <c r="AW2353" i="1"/>
  <c r="AW2354" i="1"/>
  <c r="AW2355" i="1"/>
  <c r="AW2356" i="1"/>
  <c r="AW2357" i="1"/>
  <c r="AW2358" i="1"/>
  <c r="AW2359" i="1"/>
  <c r="AW2360" i="1"/>
  <c r="AW2361" i="1"/>
  <c r="AW2362" i="1"/>
  <c r="AW2363" i="1"/>
  <c r="AW2364" i="1"/>
  <c r="AW2365" i="1"/>
  <c r="AW2366" i="1"/>
  <c r="AW2367" i="1"/>
  <c r="AW2368" i="1"/>
  <c r="AW2369" i="1"/>
  <c r="AW2370" i="1"/>
  <c r="AW2371" i="1"/>
  <c r="AW2372" i="1"/>
  <c r="AW2373" i="1"/>
  <c r="AW2374" i="1"/>
  <c r="AW2375" i="1"/>
  <c r="AW2376" i="1"/>
  <c r="AW2377" i="1"/>
  <c r="AW2378" i="1"/>
  <c r="AW2379" i="1"/>
  <c r="AW2380" i="1"/>
  <c r="AW2381" i="1"/>
  <c r="AW2382" i="1"/>
  <c r="AW2383" i="1"/>
  <c r="AW2384" i="1"/>
  <c r="AW2385" i="1"/>
  <c r="AW2386" i="1"/>
  <c r="AW2387" i="1"/>
  <c r="AW2388" i="1"/>
  <c r="AW2389" i="1"/>
  <c r="AW2390" i="1"/>
  <c r="AW2391" i="1"/>
  <c r="AW2392" i="1"/>
  <c r="AW2393" i="1"/>
  <c r="AW2394" i="1"/>
  <c r="AW2395" i="1"/>
  <c r="AW2396" i="1"/>
  <c r="AW2397" i="1"/>
  <c r="AW2398" i="1"/>
  <c r="AW2399" i="1"/>
  <c r="AW2400" i="1"/>
  <c r="AW2401" i="1"/>
  <c r="AW2402" i="1"/>
  <c r="AW2403" i="1"/>
  <c r="AW2404" i="1"/>
  <c r="AW2405" i="1"/>
  <c r="AW2406" i="1"/>
  <c r="AW2407" i="1"/>
  <c r="AW2408" i="1"/>
  <c r="AW2409" i="1"/>
  <c r="AW2410" i="1"/>
  <c r="AW2411" i="1"/>
  <c r="AW2412" i="1"/>
  <c r="AW2413" i="1"/>
  <c r="AW2414" i="1"/>
  <c r="AW2415" i="1"/>
  <c r="AW2416" i="1"/>
  <c r="AW2417" i="1"/>
  <c r="AW2418" i="1"/>
  <c r="AW2419" i="1"/>
  <c r="AW2420" i="1"/>
  <c r="AW2421" i="1"/>
  <c r="AW2422" i="1"/>
  <c r="AW2423" i="1"/>
  <c r="AW2424" i="1"/>
  <c r="AW2425" i="1"/>
  <c r="AW2426" i="1"/>
  <c r="AW2427" i="1"/>
  <c r="AW2428" i="1"/>
  <c r="AW2429" i="1"/>
  <c r="AW2430" i="1"/>
  <c r="AW2431" i="1"/>
  <c r="AW2432" i="1"/>
  <c r="AW2433" i="1"/>
  <c r="AW2434" i="1"/>
  <c r="AW2435" i="1"/>
  <c r="AW2436" i="1"/>
  <c r="AW2437" i="1"/>
  <c r="AW2438" i="1"/>
  <c r="AW2439" i="1"/>
  <c r="AW2440" i="1"/>
  <c r="AW2441" i="1"/>
  <c r="AW2442" i="1"/>
  <c r="AW2443" i="1"/>
  <c r="AW2444" i="1"/>
  <c r="AW2445" i="1"/>
  <c r="AW2446" i="1"/>
  <c r="AW2447" i="1"/>
  <c r="AW2448" i="1"/>
  <c r="AW2449" i="1"/>
  <c r="AW2450" i="1"/>
  <c r="AW2451" i="1"/>
  <c r="AW2452" i="1"/>
  <c r="AW2453" i="1"/>
  <c r="AW2454" i="1"/>
  <c r="AW2455" i="1"/>
  <c r="AW2456" i="1"/>
  <c r="AW2457" i="1"/>
  <c r="AW2458" i="1"/>
  <c r="AW2459" i="1"/>
  <c r="AW2460" i="1"/>
  <c r="AW2461" i="1"/>
  <c r="AW2462" i="1"/>
  <c r="AW2463" i="1"/>
  <c r="AW2464" i="1"/>
  <c r="AW2465" i="1"/>
  <c r="AW2466" i="1"/>
  <c r="AW2467" i="1"/>
  <c r="AW2468" i="1"/>
  <c r="AW2469" i="1"/>
  <c r="AW2470" i="1"/>
  <c r="AW2471" i="1"/>
  <c r="AW2472" i="1"/>
  <c r="AW2473" i="1"/>
  <c r="AW2474" i="1"/>
  <c r="AW2475" i="1"/>
  <c r="AW2476" i="1"/>
  <c r="AW2477" i="1"/>
  <c r="AW2478" i="1"/>
  <c r="AW2479" i="1"/>
  <c r="AW2480" i="1"/>
  <c r="AW2481" i="1"/>
  <c r="AW2482" i="1"/>
  <c r="AW2483" i="1"/>
  <c r="AW2484" i="1"/>
  <c r="AW2485" i="1"/>
  <c r="AW2486" i="1"/>
  <c r="AW2487" i="1"/>
  <c r="AW2488" i="1"/>
  <c r="AW2489" i="1"/>
  <c r="AW2490" i="1"/>
  <c r="AW2491" i="1"/>
  <c r="AW2492" i="1"/>
  <c r="AW2493" i="1"/>
  <c r="AW2494" i="1"/>
  <c r="AW2495" i="1"/>
  <c r="AW2496" i="1"/>
  <c r="AW2497" i="1"/>
  <c r="AW2498" i="1"/>
  <c r="AW2499" i="1"/>
  <c r="AW2500" i="1"/>
  <c r="AW2501" i="1"/>
  <c r="AW2502" i="1"/>
  <c r="AW2503" i="1"/>
  <c r="AW2504" i="1"/>
  <c r="AW2505" i="1"/>
  <c r="AW2506" i="1"/>
  <c r="AW2507" i="1"/>
  <c r="AW2508" i="1"/>
  <c r="AW2509" i="1"/>
  <c r="AW2510" i="1"/>
  <c r="AW2511" i="1"/>
  <c r="AW2512" i="1"/>
  <c r="AW2513" i="1"/>
  <c r="AW2514" i="1"/>
  <c r="AW2515" i="1"/>
  <c r="AW2516" i="1"/>
  <c r="AW2517" i="1"/>
  <c r="AW2518" i="1"/>
  <c r="AW2519" i="1"/>
  <c r="AW2520" i="1"/>
  <c r="AW2521" i="1"/>
  <c r="AW2522" i="1"/>
  <c r="AW2523" i="1"/>
  <c r="AW2524" i="1"/>
  <c r="AW2525" i="1"/>
  <c r="AW2526" i="1"/>
  <c r="AW2527" i="1"/>
  <c r="AW2528" i="1"/>
  <c r="AW2529" i="1"/>
  <c r="AW2530" i="1"/>
  <c r="AW2531" i="1"/>
  <c r="AW2532" i="1"/>
  <c r="AW2533" i="1"/>
  <c r="AW2534" i="1"/>
  <c r="AW2535" i="1"/>
  <c r="AW2536" i="1"/>
  <c r="AW2537" i="1"/>
  <c r="AW2538" i="1"/>
  <c r="AW2539" i="1"/>
  <c r="AW2540" i="1"/>
  <c r="AW2541" i="1"/>
  <c r="AW2542" i="1"/>
  <c r="AW2543" i="1"/>
  <c r="AW2544" i="1"/>
  <c r="AW2545" i="1"/>
  <c r="AW2546" i="1"/>
  <c r="AW2547" i="1"/>
  <c r="AW2548" i="1"/>
  <c r="AW2549" i="1"/>
  <c r="AW2550" i="1"/>
  <c r="AW2551" i="1"/>
  <c r="AW2552" i="1"/>
  <c r="AW2553" i="1"/>
  <c r="AW2554" i="1"/>
  <c r="AW2555" i="1"/>
  <c r="AW2556" i="1"/>
  <c r="AW2557" i="1"/>
  <c r="AW2558" i="1"/>
  <c r="AW2559" i="1"/>
  <c r="AW2560" i="1"/>
  <c r="AW2561" i="1"/>
  <c r="AW2562" i="1"/>
  <c r="AW2563" i="1"/>
  <c r="AW2564" i="1"/>
  <c r="AW2565" i="1"/>
  <c r="AW2566" i="1"/>
  <c r="AW2567" i="1"/>
  <c r="AW2568" i="1"/>
  <c r="AW2569" i="1"/>
  <c r="AW2570" i="1"/>
  <c r="AW2571" i="1"/>
  <c r="AW2572" i="1"/>
  <c r="AW2573" i="1"/>
  <c r="AW2574" i="1"/>
  <c r="AW2575" i="1"/>
  <c r="AW2576" i="1"/>
  <c r="AW2577" i="1"/>
  <c r="AW2578" i="1"/>
  <c r="AW2579" i="1"/>
  <c r="AW2580" i="1"/>
  <c r="AW2581" i="1"/>
  <c r="AW2582" i="1"/>
  <c r="AW2583" i="1"/>
  <c r="AW2584" i="1"/>
  <c r="AW2585" i="1"/>
  <c r="AW2586" i="1"/>
  <c r="AW2587" i="1"/>
  <c r="AW2588" i="1"/>
  <c r="AW2589" i="1"/>
  <c r="AW2590" i="1"/>
  <c r="AW2591" i="1"/>
  <c r="AW2592" i="1"/>
  <c r="AW2593" i="1"/>
  <c r="AW2594" i="1"/>
  <c r="AW2595" i="1"/>
  <c r="AW2596" i="1"/>
  <c r="AW2597" i="1"/>
  <c r="AW2598" i="1"/>
  <c r="AW2599" i="1"/>
  <c r="AW2600" i="1"/>
  <c r="AW2601" i="1"/>
  <c r="AW2602" i="1"/>
  <c r="AW2603" i="1"/>
  <c r="AW2604" i="1"/>
  <c r="AW2605" i="1"/>
  <c r="AW2606" i="1"/>
  <c r="AW2607" i="1"/>
  <c r="AW2608" i="1"/>
  <c r="AW2609" i="1"/>
  <c r="AW2610" i="1"/>
  <c r="AW2611" i="1"/>
  <c r="AW2612" i="1"/>
  <c r="AW2613" i="1"/>
  <c r="AW2614" i="1"/>
  <c r="AW2615" i="1"/>
  <c r="AW2616" i="1"/>
  <c r="AW2617" i="1"/>
  <c r="AW2618" i="1"/>
  <c r="AW2619" i="1"/>
  <c r="AW2620" i="1"/>
  <c r="AW2621" i="1"/>
  <c r="AW2622" i="1"/>
  <c r="AW2623" i="1"/>
  <c r="AW2624" i="1"/>
  <c r="AW2625" i="1"/>
  <c r="AW2626" i="1"/>
  <c r="AW2627" i="1"/>
  <c r="AW2628" i="1"/>
  <c r="AW2629" i="1"/>
  <c r="AW2630" i="1"/>
  <c r="AW2631" i="1"/>
  <c r="AW2632" i="1"/>
  <c r="AW2633" i="1"/>
  <c r="AW2634" i="1"/>
  <c r="AW2635" i="1"/>
  <c r="AW2636" i="1"/>
  <c r="AW2637" i="1"/>
  <c r="AW2638" i="1"/>
  <c r="AW2639" i="1"/>
  <c r="AW2640" i="1"/>
  <c r="AW2641" i="1"/>
  <c r="AW2642" i="1"/>
  <c r="AW2643" i="1"/>
  <c r="AW2644" i="1"/>
  <c r="AW2645" i="1"/>
  <c r="AW2646" i="1"/>
  <c r="AW2647" i="1"/>
  <c r="AW2648" i="1"/>
  <c r="AW2649" i="1"/>
  <c r="AW2650" i="1"/>
  <c r="AW2651" i="1"/>
  <c r="AW2652" i="1"/>
  <c r="AW2653" i="1"/>
  <c r="AW2654" i="1"/>
  <c r="AW2655" i="1"/>
  <c r="AW2656" i="1"/>
  <c r="AW2657" i="1"/>
  <c r="AW2658" i="1"/>
  <c r="AW2659" i="1"/>
  <c r="AW2660" i="1"/>
  <c r="AW2661" i="1"/>
  <c r="AW2662" i="1"/>
  <c r="AW2663" i="1"/>
  <c r="AW2664" i="1"/>
  <c r="AW2665" i="1"/>
  <c r="AW2666" i="1"/>
  <c r="AW2667" i="1"/>
  <c r="AW2668" i="1"/>
  <c r="AW2669" i="1"/>
  <c r="AW2670" i="1"/>
  <c r="AW2671" i="1"/>
  <c r="AW2672" i="1"/>
  <c r="AW2673" i="1"/>
  <c r="AW2674" i="1"/>
  <c r="AW2675" i="1"/>
  <c r="AW2676" i="1"/>
  <c r="AW2677" i="1"/>
  <c r="AW2678" i="1"/>
  <c r="AW2679" i="1"/>
  <c r="AW2680" i="1"/>
  <c r="AW2681" i="1"/>
  <c r="AW2682" i="1"/>
  <c r="AW2683" i="1"/>
  <c r="AW2684" i="1"/>
  <c r="AW2685" i="1"/>
  <c r="AW2686" i="1"/>
  <c r="AW2687" i="1"/>
  <c r="AW2688" i="1"/>
  <c r="AW2689" i="1"/>
  <c r="AW2690" i="1"/>
  <c r="AW2691" i="1"/>
  <c r="AW2692" i="1"/>
  <c r="AW2693" i="1"/>
  <c r="AW2694" i="1"/>
  <c r="AW2695" i="1"/>
  <c r="AW2696" i="1"/>
  <c r="AW2697" i="1"/>
  <c r="AW2698" i="1"/>
  <c r="AW2699" i="1"/>
  <c r="AW2700" i="1"/>
  <c r="AW2701" i="1"/>
  <c r="AW2702" i="1"/>
  <c r="AW2703" i="1"/>
  <c r="AW2704" i="1"/>
  <c r="AW2705" i="1"/>
  <c r="AW2706" i="1"/>
  <c r="AW2707" i="1"/>
  <c r="AW2708" i="1"/>
  <c r="AW2709" i="1"/>
  <c r="AW2710" i="1"/>
  <c r="AW2711" i="1"/>
  <c r="AW2712" i="1"/>
  <c r="AW2713" i="1"/>
  <c r="AW2714" i="1"/>
  <c r="AW2715" i="1"/>
  <c r="AW2716" i="1"/>
  <c r="AW2717" i="1"/>
  <c r="AW2718" i="1"/>
  <c r="AW2719" i="1"/>
  <c r="AW2720" i="1"/>
  <c r="AW2721" i="1"/>
  <c r="AW2722" i="1"/>
  <c r="AW2723" i="1"/>
  <c r="AW2724" i="1"/>
  <c r="AW2725" i="1"/>
  <c r="AW2726" i="1"/>
  <c r="AW2727" i="1"/>
  <c r="AW2728" i="1"/>
  <c r="AW2729" i="1"/>
  <c r="AW2730" i="1"/>
  <c r="AW2731" i="1"/>
  <c r="AW2732" i="1"/>
  <c r="AW2733" i="1"/>
  <c r="AW2734" i="1"/>
  <c r="AW2735" i="1"/>
  <c r="AW2736" i="1"/>
  <c r="AW2737" i="1"/>
  <c r="AW2738" i="1"/>
  <c r="AW2739" i="1"/>
  <c r="AW2740" i="1"/>
  <c r="AW2741" i="1"/>
  <c r="AW2742" i="1"/>
  <c r="AW2743" i="1"/>
  <c r="AW2744" i="1"/>
  <c r="AW2745" i="1"/>
  <c r="AW2746" i="1"/>
  <c r="AW2747" i="1"/>
  <c r="AW2748" i="1"/>
  <c r="AW2749" i="1"/>
  <c r="AW2750" i="1"/>
  <c r="AW2751" i="1"/>
  <c r="AW2752" i="1"/>
  <c r="AW2753" i="1"/>
  <c r="AW2754" i="1"/>
  <c r="AW2755" i="1"/>
  <c r="AW2756" i="1"/>
  <c r="AW2757" i="1"/>
  <c r="AW2758" i="1"/>
  <c r="AW2759" i="1"/>
  <c r="AW2760" i="1"/>
  <c r="AW2761" i="1"/>
  <c r="AW2762" i="1"/>
  <c r="AW2763" i="1"/>
  <c r="AW2764" i="1"/>
  <c r="AW2765" i="1"/>
  <c r="AW2766" i="1"/>
  <c r="AW2767" i="1"/>
  <c r="AW2768" i="1"/>
  <c r="AW2769" i="1"/>
  <c r="AW2770" i="1"/>
  <c r="AW2771" i="1"/>
  <c r="AW2772" i="1"/>
  <c r="AW2773" i="1"/>
  <c r="AW2774" i="1"/>
  <c r="AW2775" i="1"/>
  <c r="AW2776" i="1"/>
  <c r="AW2777" i="1"/>
  <c r="AW2778" i="1"/>
  <c r="AW2779" i="1"/>
  <c r="AW2780" i="1"/>
  <c r="AW2781" i="1"/>
  <c r="AW2782" i="1"/>
  <c r="AW2783" i="1"/>
  <c r="AW2784" i="1"/>
  <c r="AW2785" i="1"/>
  <c r="AW2786" i="1"/>
  <c r="AW2787" i="1"/>
  <c r="AW2788" i="1"/>
  <c r="AW2789" i="1"/>
  <c r="AW2790" i="1"/>
  <c r="AW2791" i="1"/>
  <c r="AW2792" i="1"/>
  <c r="AW2793" i="1"/>
  <c r="AW2794" i="1"/>
  <c r="AW2795" i="1"/>
  <c r="AW2796" i="1"/>
  <c r="AW2797" i="1"/>
  <c r="AW2798" i="1"/>
  <c r="AW2799" i="1"/>
  <c r="AW2800" i="1"/>
  <c r="AW2801" i="1"/>
  <c r="AW2802" i="1"/>
  <c r="AW2803" i="1"/>
  <c r="AW2804" i="1"/>
  <c r="AW2805" i="1"/>
  <c r="AW2806" i="1"/>
  <c r="AW2807" i="1"/>
  <c r="AW2808" i="1"/>
  <c r="AW2809" i="1"/>
  <c r="AW2810" i="1"/>
  <c r="AW2811" i="1"/>
  <c r="AW2812" i="1"/>
  <c r="AW2813" i="1"/>
  <c r="AW2814" i="1"/>
  <c r="AW2815" i="1"/>
  <c r="AW2816" i="1"/>
  <c r="AW2817" i="1"/>
  <c r="AW2818" i="1"/>
  <c r="AW2819" i="1"/>
  <c r="AW2820" i="1"/>
  <c r="AW2821" i="1"/>
  <c r="AW2822" i="1"/>
  <c r="AW2823" i="1"/>
  <c r="AW2824" i="1"/>
  <c r="AW2825" i="1"/>
  <c r="AW2826" i="1"/>
  <c r="AW2827" i="1"/>
  <c r="AW2828" i="1"/>
  <c r="AW2829" i="1"/>
  <c r="AW2830" i="1"/>
  <c r="AW2831" i="1"/>
  <c r="AW2832" i="1"/>
  <c r="AW2833" i="1"/>
  <c r="AW2834" i="1"/>
  <c r="AW2835" i="1"/>
  <c r="AW2836" i="1"/>
  <c r="AW2837" i="1"/>
  <c r="AW2838" i="1"/>
  <c r="AW2839" i="1"/>
  <c r="AW2840" i="1"/>
  <c r="AW2841" i="1"/>
  <c r="AW2842" i="1"/>
  <c r="AW2843" i="1"/>
  <c r="AW2844" i="1"/>
  <c r="AW2845" i="1"/>
  <c r="AW2846" i="1"/>
  <c r="AW2847" i="1"/>
  <c r="AW2848" i="1"/>
  <c r="AW2849" i="1"/>
  <c r="AW2850" i="1"/>
  <c r="AW2851" i="1"/>
  <c r="AW2852" i="1"/>
  <c r="AW2853" i="1"/>
  <c r="AW2854" i="1"/>
  <c r="AW2855" i="1"/>
  <c r="AW2856" i="1"/>
  <c r="AW2857" i="1"/>
  <c r="AW2858" i="1"/>
  <c r="AW2859" i="1"/>
  <c r="AW2860" i="1"/>
  <c r="AW2861" i="1"/>
  <c r="AW2862" i="1"/>
  <c r="AW2863" i="1"/>
  <c r="AW2864" i="1"/>
  <c r="AW2865" i="1"/>
  <c r="AW2866" i="1"/>
  <c r="AW2867" i="1"/>
  <c r="AW2868" i="1"/>
  <c r="AW2869" i="1"/>
  <c r="AW2870" i="1"/>
  <c r="AW2871" i="1"/>
  <c r="AW2872" i="1"/>
  <c r="AW2873" i="1"/>
  <c r="AW2874" i="1"/>
  <c r="AW2875" i="1"/>
  <c r="AW2876" i="1"/>
  <c r="AW2877" i="1"/>
  <c r="AW2878" i="1"/>
  <c r="AW2879" i="1"/>
  <c r="AW2880" i="1"/>
  <c r="AW2881" i="1"/>
  <c r="AW2882" i="1"/>
  <c r="AW2883" i="1"/>
  <c r="AW2884" i="1"/>
  <c r="AW2885" i="1"/>
  <c r="AW2886" i="1"/>
  <c r="AW2887" i="1"/>
  <c r="AW2888" i="1"/>
  <c r="AW2889" i="1"/>
  <c r="AW2890" i="1"/>
  <c r="AW2891" i="1"/>
  <c r="AW2892" i="1"/>
  <c r="AW2893" i="1"/>
  <c r="AW2894" i="1"/>
  <c r="AW2895" i="1"/>
  <c r="AW2896" i="1"/>
  <c r="AW2897" i="1"/>
  <c r="AW2898" i="1"/>
  <c r="AW2899" i="1"/>
  <c r="AW2900" i="1"/>
  <c r="AW2901" i="1"/>
  <c r="AW2902" i="1"/>
  <c r="AW2903" i="1"/>
  <c r="AW2904" i="1"/>
  <c r="AW2905" i="1"/>
  <c r="AW2906" i="1"/>
  <c r="AW2907" i="1"/>
  <c r="AW2908" i="1"/>
  <c r="AW2909" i="1"/>
  <c r="AW2910" i="1"/>
  <c r="AW2911" i="1"/>
  <c r="AW2912" i="1"/>
  <c r="AW2913" i="1"/>
  <c r="AW2914" i="1"/>
  <c r="AW2915" i="1"/>
  <c r="AW2916" i="1"/>
  <c r="AW2917" i="1"/>
  <c r="AW2918" i="1"/>
  <c r="AW2919" i="1"/>
  <c r="AW2920" i="1"/>
  <c r="AW2921" i="1"/>
  <c r="AW2922" i="1"/>
  <c r="AW2923" i="1"/>
  <c r="AW2924" i="1"/>
  <c r="AW2925" i="1"/>
  <c r="AW2926" i="1"/>
  <c r="AW2927" i="1"/>
  <c r="AW2928" i="1"/>
  <c r="AW2929" i="1"/>
  <c r="AW2930" i="1"/>
  <c r="AW2931" i="1"/>
  <c r="AW2932" i="1"/>
  <c r="AW2933" i="1"/>
  <c r="AW2934" i="1"/>
  <c r="AW2935" i="1"/>
  <c r="AW2936" i="1"/>
  <c r="AW2937" i="1"/>
  <c r="AW2938" i="1"/>
  <c r="AW2939" i="1"/>
  <c r="AW2940" i="1"/>
  <c r="AW2941" i="1"/>
  <c r="AW2942" i="1"/>
  <c r="AW2943" i="1"/>
  <c r="AW2944" i="1"/>
  <c r="AW2945" i="1"/>
  <c r="AW2946" i="1"/>
  <c r="AW2947" i="1"/>
  <c r="AW2948" i="1"/>
  <c r="AW2949" i="1"/>
  <c r="AW2950" i="1"/>
  <c r="AW2951" i="1"/>
  <c r="AW2952" i="1"/>
  <c r="AW2953" i="1"/>
  <c r="AW2954" i="1"/>
  <c r="AW2955" i="1"/>
  <c r="AW2956" i="1"/>
  <c r="AW2957" i="1"/>
  <c r="AW2958" i="1"/>
  <c r="AW2959" i="1"/>
  <c r="AW2960" i="1"/>
  <c r="AW2961" i="1"/>
  <c r="AW2962" i="1"/>
  <c r="AW2963" i="1"/>
  <c r="AW2964" i="1"/>
  <c r="AW2965" i="1"/>
  <c r="AW2966" i="1"/>
  <c r="AW2967" i="1"/>
  <c r="AW2968" i="1"/>
  <c r="AW2969" i="1"/>
  <c r="AW2970" i="1"/>
  <c r="AW2971" i="1"/>
  <c r="AW2972" i="1"/>
  <c r="AW2973" i="1"/>
  <c r="AW2974" i="1"/>
  <c r="AW2975" i="1"/>
  <c r="AW2976" i="1"/>
  <c r="AW2977" i="1"/>
  <c r="AW2978" i="1"/>
  <c r="AW2979" i="1"/>
  <c r="AW2980" i="1"/>
  <c r="AW2981" i="1"/>
  <c r="AW2982" i="1"/>
  <c r="AW2983" i="1"/>
  <c r="AW2984" i="1"/>
  <c r="AW2985" i="1"/>
  <c r="AW2986" i="1"/>
  <c r="AW2987" i="1"/>
  <c r="AW2988" i="1"/>
  <c r="AW2989" i="1"/>
  <c r="AW2990" i="1"/>
  <c r="AW2991" i="1"/>
  <c r="AW2992" i="1"/>
  <c r="AW2993" i="1"/>
  <c r="AW2994" i="1"/>
  <c r="AW2995" i="1"/>
  <c r="AW2996" i="1"/>
  <c r="AW2997" i="1"/>
  <c r="AW2998" i="1"/>
  <c r="AW2999" i="1"/>
  <c r="AW3000" i="1"/>
  <c r="AW3001" i="1"/>
  <c r="AW3002" i="1"/>
  <c r="AW3003" i="1"/>
  <c r="AW3004" i="1"/>
  <c r="AW3005" i="1"/>
  <c r="AW3006" i="1"/>
  <c r="AW3007" i="1"/>
  <c r="AW3008" i="1"/>
  <c r="AW3009" i="1"/>
  <c r="AW3010" i="1"/>
  <c r="AW3011" i="1"/>
  <c r="AW3012" i="1"/>
  <c r="AW3013" i="1"/>
  <c r="AW3014" i="1"/>
  <c r="AW3015" i="1"/>
  <c r="AW3016" i="1"/>
  <c r="AW3017" i="1"/>
  <c r="AW3018" i="1"/>
  <c r="AW3019" i="1"/>
  <c r="AW3020" i="1"/>
  <c r="AW3021" i="1"/>
  <c r="AW3022" i="1"/>
  <c r="AW3023" i="1"/>
  <c r="AW3024" i="1"/>
  <c r="AW3025" i="1"/>
  <c r="AW3026" i="1"/>
  <c r="AW3027" i="1"/>
  <c r="AW3028" i="1"/>
  <c r="AW3029" i="1"/>
  <c r="AW3030" i="1"/>
  <c r="AW3031" i="1"/>
  <c r="AW3032" i="1"/>
  <c r="AW3033" i="1"/>
  <c r="AW3034" i="1"/>
  <c r="AW3035" i="1"/>
  <c r="AW3036" i="1"/>
  <c r="AW3037" i="1"/>
  <c r="AW3038" i="1"/>
  <c r="AW3039" i="1"/>
  <c r="AW3040" i="1"/>
  <c r="AW3041" i="1"/>
  <c r="AW3042" i="1"/>
  <c r="AW3043" i="1"/>
  <c r="AW3044" i="1"/>
  <c r="AW3045" i="1"/>
  <c r="AW3046" i="1"/>
  <c r="AW3047" i="1"/>
  <c r="AW3048" i="1"/>
  <c r="AW3049" i="1"/>
  <c r="AW3050" i="1"/>
  <c r="AW3051" i="1"/>
  <c r="AW3052" i="1"/>
  <c r="AW3053" i="1"/>
  <c r="AW3054" i="1"/>
  <c r="AW3055" i="1"/>
  <c r="AW3056" i="1"/>
  <c r="AW3057" i="1"/>
  <c r="AW3058" i="1"/>
  <c r="AW3059" i="1"/>
  <c r="AW3060" i="1"/>
  <c r="AW3061" i="1"/>
  <c r="AW3062" i="1"/>
  <c r="AW3063" i="1"/>
  <c r="AW3064" i="1"/>
  <c r="AW3065" i="1"/>
  <c r="AW3066" i="1"/>
  <c r="AW3067" i="1"/>
  <c r="AW3068" i="1"/>
  <c r="AW3069" i="1"/>
  <c r="AW3070" i="1"/>
  <c r="AW3071" i="1"/>
  <c r="AW3072" i="1"/>
  <c r="AW3073" i="1"/>
  <c r="AW3074" i="1"/>
  <c r="AW3075" i="1"/>
  <c r="AW3076" i="1"/>
  <c r="AW3077" i="1"/>
  <c r="AW3078" i="1"/>
  <c r="AW3079" i="1"/>
  <c r="AW3080" i="1"/>
  <c r="AW3081" i="1"/>
  <c r="AW3082" i="1"/>
  <c r="AW3083" i="1"/>
  <c r="AW3084" i="1"/>
  <c r="AW3085" i="1"/>
  <c r="AW3086" i="1"/>
  <c r="AW3087" i="1"/>
  <c r="AW3088" i="1"/>
  <c r="AW3089" i="1"/>
  <c r="AW3090" i="1"/>
  <c r="AW3091" i="1"/>
  <c r="AW3092" i="1"/>
  <c r="AW3093" i="1"/>
  <c r="AW3094" i="1"/>
  <c r="AW3095" i="1"/>
  <c r="AW3096" i="1"/>
  <c r="AW3097" i="1"/>
  <c r="AW3098" i="1"/>
  <c r="AW3099" i="1"/>
  <c r="AW3100" i="1"/>
  <c r="AW3101" i="1"/>
  <c r="AW3102" i="1"/>
  <c r="AW3103" i="1"/>
  <c r="AW3104" i="1"/>
  <c r="AW3105" i="1"/>
  <c r="AW3106" i="1"/>
  <c r="AW3107" i="1"/>
  <c r="AW3108" i="1"/>
  <c r="AW3109" i="1"/>
  <c r="AW3110" i="1"/>
  <c r="AW3111" i="1"/>
  <c r="AW3112" i="1"/>
  <c r="AW3113" i="1"/>
  <c r="AW3114" i="1"/>
  <c r="AW3115" i="1"/>
  <c r="AW3116" i="1"/>
  <c r="AW3117" i="1"/>
  <c r="AW3118" i="1"/>
  <c r="AW3119" i="1"/>
  <c r="AW3120" i="1"/>
  <c r="AW3121" i="1"/>
  <c r="AW3122" i="1"/>
  <c r="AW3123" i="1"/>
  <c r="AW3124" i="1"/>
  <c r="AW3125" i="1"/>
  <c r="AW3126" i="1"/>
  <c r="AW3127" i="1"/>
  <c r="AW3128" i="1"/>
  <c r="AW3129" i="1"/>
  <c r="AW3130" i="1"/>
  <c r="AW3131" i="1"/>
  <c r="AW3132" i="1"/>
  <c r="AW3133" i="1"/>
  <c r="AW3134" i="1"/>
  <c r="AW3135" i="1"/>
  <c r="AW3136" i="1"/>
  <c r="AW3137" i="1"/>
  <c r="AW3138" i="1"/>
  <c r="AW3139" i="1"/>
  <c r="AW3140" i="1"/>
  <c r="AW3141" i="1"/>
  <c r="AW3142" i="1"/>
  <c r="AW3143" i="1"/>
  <c r="AW3144" i="1"/>
  <c r="AW3145" i="1"/>
  <c r="AW3146" i="1"/>
  <c r="AW3147" i="1"/>
  <c r="AW3148" i="1"/>
  <c r="AW3149" i="1"/>
  <c r="AW3150" i="1"/>
  <c r="AW3151" i="1"/>
  <c r="AW3152" i="1"/>
  <c r="AW3153" i="1"/>
  <c r="AW3154" i="1"/>
  <c r="AW3155" i="1"/>
  <c r="AW3156" i="1"/>
  <c r="AW3157" i="1"/>
  <c r="AW3158" i="1"/>
  <c r="AW3159" i="1"/>
  <c r="AW3160" i="1"/>
  <c r="AW3161" i="1"/>
  <c r="AW3162" i="1"/>
  <c r="AW3163" i="1"/>
  <c r="AW3164" i="1"/>
  <c r="AW3165" i="1"/>
  <c r="AW3166" i="1"/>
  <c r="AW3167" i="1"/>
  <c r="AW3168" i="1"/>
  <c r="AW3169" i="1"/>
  <c r="AW3170" i="1"/>
  <c r="AW3171" i="1"/>
  <c r="AW3172" i="1"/>
  <c r="AW3173" i="1"/>
  <c r="AW3174" i="1"/>
  <c r="AW3175" i="1"/>
  <c r="AW3176" i="1"/>
  <c r="AW3177" i="1"/>
  <c r="AW3178" i="1"/>
  <c r="AW3179" i="1"/>
  <c r="AW3180" i="1"/>
  <c r="AW3181" i="1"/>
  <c r="AW3182" i="1"/>
  <c r="AW3183" i="1"/>
  <c r="AW3184" i="1"/>
  <c r="AW3185" i="1"/>
  <c r="AW3186" i="1"/>
  <c r="AW17" i="1"/>
  <c r="AT18" i="1"/>
  <c r="AT21" i="1"/>
  <c r="AT24" i="1"/>
  <c r="AT25" i="1"/>
  <c r="AT26" i="1"/>
  <c r="AT27" i="1"/>
  <c r="AT30" i="1"/>
  <c r="AT31" i="1"/>
  <c r="AT32" i="1"/>
  <c r="AT33" i="1"/>
  <c r="AT34" i="1"/>
  <c r="AT35" i="1"/>
  <c r="AT36" i="1"/>
  <c r="AT37" i="1"/>
  <c r="AT38" i="1"/>
  <c r="AT39" i="1"/>
  <c r="AT40" i="1"/>
  <c r="AT41" i="1"/>
  <c r="AT42" i="1"/>
  <c r="AT43" i="1"/>
  <c r="AT44" i="1"/>
  <c r="AT45" i="1"/>
  <c r="AT46" i="1"/>
  <c r="AT47" i="1"/>
  <c r="AT48" i="1"/>
  <c r="AT49" i="1"/>
  <c r="AT52" i="1"/>
  <c r="AT53" i="1"/>
  <c r="AT54" i="1"/>
  <c r="AT55" i="1"/>
  <c r="AT56" i="1"/>
  <c r="AT57" i="1"/>
  <c r="AT58" i="1"/>
  <c r="AT59" i="1"/>
  <c r="AT60" i="1"/>
  <c r="AT61" i="1"/>
  <c r="AT62" i="1"/>
  <c r="AT63" i="1"/>
  <c r="AT64" i="1"/>
  <c r="AT65" i="1"/>
  <c r="AT66" i="1"/>
  <c r="AT67" i="1"/>
  <c r="AT68" i="1"/>
  <c r="AT70" i="1"/>
  <c r="AT72" i="1"/>
  <c r="AT76" i="1"/>
  <c r="AT78" i="1"/>
  <c r="AT80" i="1"/>
  <c r="AT82" i="1"/>
  <c r="AT84" i="1"/>
  <c r="AT86" i="1"/>
  <c r="AT88" i="1"/>
  <c r="AT89" i="1"/>
  <c r="AT90" i="1"/>
  <c r="AT92" i="1"/>
  <c r="AT94" i="1"/>
  <c r="AT96" i="1"/>
  <c r="AT98" i="1"/>
  <c r="AT99"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AT3002" i="1"/>
  <c r="AT3003" i="1"/>
  <c r="AT3004" i="1"/>
  <c r="AT3005" i="1"/>
  <c r="AT3006" i="1"/>
  <c r="AT3007" i="1"/>
  <c r="AT3008" i="1"/>
  <c r="AT3009" i="1"/>
  <c r="AT3010" i="1"/>
  <c r="AT3011" i="1"/>
  <c r="AT3012" i="1"/>
  <c r="AT3013" i="1"/>
  <c r="AT3014" i="1"/>
  <c r="AT3015" i="1"/>
  <c r="AT3016" i="1"/>
  <c r="AT3017" i="1"/>
  <c r="AT3018" i="1"/>
  <c r="AT3019" i="1"/>
  <c r="AT3020" i="1"/>
  <c r="AT3021" i="1"/>
  <c r="AT3022" i="1"/>
  <c r="AT3023" i="1"/>
  <c r="AT3024" i="1"/>
  <c r="AT3025" i="1"/>
  <c r="AT3026" i="1"/>
  <c r="AT3027" i="1"/>
  <c r="AT3028" i="1"/>
  <c r="AT3029" i="1"/>
  <c r="AT3030" i="1"/>
  <c r="AT3031" i="1"/>
  <c r="AT3032" i="1"/>
  <c r="AT3033" i="1"/>
  <c r="AT3034" i="1"/>
  <c r="AT3035" i="1"/>
  <c r="AT3036" i="1"/>
  <c r="AT3037" i="1"/>
  <c r="AT3038" i="1"/>
  <c r="AT3039" i="1"/>
  <c r="AT3040" i="1"/>
  <c r="AT3041" i="1"/>
  <c r="AT3042" i="1"/>
  <c r="AT3043" i="1"/>
  <c r="AT3044" i="1"/>
  <c r="AT3045" i="1"/>
  <c r="AT3046" i="1"/>
  <c r="AT3047" i="1"/>
  <c r="AT3048" i="1"/>
  <c r="AT3049" i="1"/>
  <c r="AT3050" i="1"/>
  <c r="AT3051" i="1"/>
  <c r="AT3052" i="1"/>
  <c r="AT3053" i="1"/>
  <c r="AT3054" i="1"/>
  <c r="AT3055" i="1"/>
  <c r="AT3056" i="1"/>
  <c r="AT3057" i="1"/>
  <c r="AT3058" i="1"/>
  <c r="AT3059" i="1"/>
  <c r="AT3060" i="1"/>
  <c r="AT3061" i="1"/>
  <c r="AT3062" i="1"/>
  <c r="AT3063" i="1"/>
  <c r="AT3064" i="1"/>
  <c r="AT3065" i="1"/>
  <c r="AT3066" i="1"/>
  <c r="AT3067" i="1"/>
  <c r="AT3068" i="1"/>
  <c r="AT3069" i="1"/>
  <c r="AT3070" i="1"/>
  <c r="AT3071" i="1"/>
  <c r="AT3072" i="1"/>
  <c r="AT3073" i="1"/>
  <c r="AT3074" i="1"/>
  <c r="AT3075" i="1"/>
  <c r="AT3076" i="1"/>
  <c r="AT3077" i="1"/>
  <c r="AT3078" i="1"/>
  <c r="AT3079" i="1"/>
  <c r="AT3080" i="1"/>
  <c r="AT3081" i="1"/>
  <c r="AT3082" i="1"/>
  <c r="AT3083" i="1"/>
  <c r="AT3084" i="1"/>
  <c r="AT3085" i="1"/>
  <c r="AT3086" i="1"/>
  <c r="AT3087" i="1"/>
  <c r="AT3088" i="1"/>
  <c r="AT3089" i="1"/>
  <c r="AT3090" i="1"/>
  <c r="AT3091" i="1"/>
  <c r="AT3092" i="1"/>
  <c r="AT3093" i="1"/>
  <c r="AT3094" i="1"/>
  <c r="AT3095" i="1"/>
  <c r="AT3096" i="1"/>
  <c r="AT3097" i="1"/>
  <c r="AT3098" i="1"/>
  <c r="AT3099" i="1"/>
  <c r="AT3100" i="1"/>
  <c r="AT3101" i="1"/>
  <c r="AT3102" i="1"/>
  <c r="AT3103" i="1"/>
  <c r="AT3104" i="1"/>
  <c r="AT3105" i="1"/>
  <c r="AT3106" i="1"/>
  <c r="AT3107" i="1"/>
  <c r="AT3108" i="1"/>
  <c r="AT3109" i="1"/>
  <c r="AT3110" i="1"/>
  <c r="AT3111" i="1"/>
  <c r="AT3112" i="1"/>
  <c r="AT3113" i="1"/>
  <c r="AT3114" i="1"/>
  <c r="AT3115" i="1"/>
  <c r="AT3116" i="1"/>
  <c r="AT3117" i="1"/>
  <c r="AT3118" i="1"/>
  <c r="AT3119" i="1"/>
  <c r="AT3120" i="1"/>
  <c r="AT3121" i="1"/>
  <c r="AT3122" i="1"/>
  <c r="AT3123" i="1"/>
  <c r="AT3124" i="1"/>
  <c r="AT3125" i="1"/>
  <c r="AT3126" i="1"/>
  <c r="AT3127" i="1"/>
  <c r="AT3128" i="1"/>
  <c r="AT3129" i="1"/>
  <c r="AT3130" i="1"/>
  <c r="AT3131" i="1"/>
  <c r="AT3132" i="1"/>
  <c r="AT3133" i="1"/>
  <c r="AT3134" i="1"/>
  <c r="AT3135" i="1"/>
  <c r="AT3136" i="1"/>
  <c r="AT3137" i="1"/>
  <c r="AT3138" i="1"/>
  <c r="AT3139" i="1"/>
  <c r="AT3140" i="1"/>
  <c r="AT3141" i="1"/>
  <c r="AT3142" i="1"/>
  <c r="AT3143" i="1"/>
  <c r="AT3144" i="1"/>
  <c r="AT3145" i="1"/>
  <c r="AT3146" i="1"/>
  <c r="AT3147" i="1"/>
  <c r="AT3148" i="1"/>
  <c r="AT3149" i="1"/>
  <c r="AT3150" i="1"/>
  <c r="AT3151" i="1"/>
  <c r="AT3152" i="1"/>
  <c r="AT3153" i="1"/>
  <c r="AT3154" i="1"/>
  <c r="AT3155" i="1"/>
  <c r="AT3156" i="1"/>
  <c r="AT3157" i="1"/>
  <c r="AT3158" i="1"/>
  <c r="AT3159" i="1"/>
  <c r="AT3160" i="1"/>
  <c r="AT3161" i="1"/>
  <c r="AT3162" i="1"/>
  <c r="AT3163" i="1"/>
  <c r="AT3164" i="1"/>
  <c r="AT3165" i="1"/>
  <c r="AT3166" i="1"/>
  <c r="AT3167" i="1"/>
  <c r="AT3168" i="1"/>
  <c r="AT3169" i="1"/>
  <c r="AT3170" i="1"/>
  <c r="AT3171" i="1"/>
  <c r="AT3172" i="1"/>
  <c r="AT3173" i="1"/>
  <c r="AT3174" i="1"/>
  <c r="AT3175" i="1"/>
  <c r="AT3176" i="1"/>
  <c r="AT3177" i="1"/>
  <c r="AT3178" i="1"/>
  <c r="AT3179" i="1"/>
  <c r="AT3180" i="1"/>
  <c r="AT3181" i="1"/>
  <c r="AT3182" i="1"/>
  <c r="AT3183" i="1"/>
  <c r="AT3184" i="1"/>
  <c r="AT3185" i="1"/>
  <c r="AT3186" i="1"/>
  <c r="AT17" i="1"/>
  <c r="AR18" i="1"/>
  <c r="AR21" i="1"/>
  <c r="AR24" i="1"/>
  <c r="AR25" i="1"/>
  <c r="AR26" i="1"/>
  <c r="AR27" i="1"/>
  <c r="AR30" i="1"/>
  <c r="AR31" i="1"/>
  <c r="AR32" i="1"/>
  <c r="AR33" i="1"/>
  <c r="AR34" i="1"/>
  <c r="AR35" i="1"/>
  <c r="AR36" i="1"/>
  <c r="AR37" i="1"/>
  <c r="AR38" i="1"/>
  <c r="AR39" i="1"/>
  <c r="AR40" i="1"/>
  <c r="AR41" i="1"/>
  <c r="AR42" i="1"/>
  <c r="AR43" i="1"/>
  <c r="AR44" i="1"/>
  <c r="AR45" i="1"/>
  <c r="AR46" i="1"/>
  <c r="AR47" i="1"/>
  <c r="AR48" i="1"/>
  <c r="AR49" i="1"/>
  <c r="AR52" i="1"/>
  <c r="AR53" i="1"/>
  <c r="AR54" i="1"/>
  <c r="AR55" i="1"/>
  <c r="AR56" i="1"/>
  <c r="AR57" i="1"/>
  <c r="AR58" i="1"/>
  <c r="AR59" i="1"/>
  <c r="AR60" i="1"/>
  <c r="AR61" i="1"/>
  <c r="AR62" i="1"/>
  <c r="AR63" i="1"/>
  <c r="AR64" i="1"/>
  <c r="AR65" i="1"/>
  <c r="AR66" i="1"/>
  <c r="AR67" i="1"/>
  <c r="AR68" i="1"/>
  <c r="AR70" i="1"/>
  <c r="AR72" i="1"/>
  <c r="AR76" i="1"/>
  <c r="AR78" i="1"/>
  <c r="AR80" i="1"/>
  <c r="AR82" i="1"/>
  <c r="AR84" i="1"/>
  <c r="AR86" i="1"/>
  <c r="AR88" i="1"/>
  <c r="AR89" i="1"/>
  <c r="AR90" i="1"/>
  <c r="AR92" i="1"/>
  <c r="AR94" i="1"/>
  <c r="AR96" i="1"/>
  <c r="AR98" i="1"/>
  <c r="AR99"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R3002" i="1"/>
  <c r="AR3003" i="1"/>
  <c r="AR3004" i="1"/>
  <c r="AR3005" i="1"/>
  <c r="AR3006" i="1"/>
  <c r="AR3007" i="1"/>
  <c r="AR3008" i="1"/>
  <c r="AR3009" i="1"/>
  <c r="AR3010" i="1"/>
  <c r="AR3011" i="1"/>
  <c r="AR3012" i="1"/>
  <c r="AR3013" i="1"/>
  <c r="AR3014" i="1"/>
  <c r="AR3015" i="1"/>
  <c r="AR3016" i="1"/>
  <c r="AR3017" i="1"/>
  <c r="AR3018" i="1"/>
  <c r="AR3019" i="1"/>
  <c r="AR3020" i="1"/>
  <c r="AR3021" i="1"/>
  <c r="AR3022" i="1"/>
  <c r="AR3023" i="1"/>
  <c r="AR3024" i="1"/>
  <c r="AR3025" i="1"/>
  <c r="AR3026" i="1"/>
  <c r="AR3027" i="1"/>
  <c r="AR3028" i="1"/>
  <c r="AR3029" i="1"/>
  <c r="AR3030" i="1"/>
  <c r="AR3031" i="1"/>
  <c r="AR3032" i="1"/>
  <c r="AR3033" i="1"/>
  <c r="AR3034" i="1"/>
  <c r="AR3035" i="1"/>
  <c r="AR3036" i="1"/>
  <c r="AR3037" i="1"/>
  <c r="AR3038" i="1"/>
  <c r="AR3039" i="1"/>
  <c r="AR3040" i="1"/>
  <c r="AR3041" i="1"/>
  <c r="AR3042" i="1"/>
  <c r="AR3043" i="1"/>
  <c r="AR3044" i="1"/>
  <c r="AR3045" i="1"/>
  <c r="AR3046" i="1"/>
  <c r="AR3047" i="1"/>
  <c r="AR3048" i="1"/>
  <c r="AR3049" i="1"/>
  <c r="AR3050" i="1"/>
  <c r="AR3051" i="1"/>
  <c r="AR3052" i="1"/>
  <c r="AR3053" i="1"/>
  <c r="AR3054" i="1"/>
  <c r="AR3055" i="1"/>
  <c r="AR3056" i="1"/>
  <c r="AR3057" i="1"/>
  <c r="AR3058" i="1"/>
  <c r="AR3059" i="1"/>
  <c r="AR3060" i="1"/>
  <c r="AR3061" i="1"/>
  <c r="AR3062" i="1"/>
  <c r="AR3063" i="1"/>
  <c r="AR3064" i="1"/>
  <c r="AR3065" i="1"/>
  <c r="AR3066" i="1"/>
  <c r="AR3067" i="1"/>
  <c r="AR3068" i="1"/>
  <c r="AR3069" i="1"/>
  <c r="AR3070" i="1"/>
  <c r="AR3071" i="1"/>
  <c r="AR3072" i="1"/>
  <c r="AR3073" i="1"/>
  <c r="AR3074" i="1"/>
  <c r="AR3075" i="1"/>
  <c r="AR3076" i="1"/>
  <c r="AR3077" i="1"/>
  <c r="AR3078" i="1"/>
  <c r="AR3079" i="1"/>
  <c r="AR3080" i="1"/>
  <c r="AR3081" i="1"/>
  <c r="AR3082" i="1"/>
  <c r="AR3083" i="1"/>
  <c r="AR3084" i="1"/>
  <c r="AR3085" i="1"/>
  <c r="AR3086" i="1"/>
  <c r="AR3087" i="1"/>
  <c r="AR3088" i="1"/>
  <c r="AR3089" i="1"/>
  <c r="AR3090" i="1"/>
  <c r="AR3091" i="1"/>
  <c r="AR3092" i="1"/>
  <c r="AR3093" i="1"/>
  <c r="AR3094" i="1"/>
  <c r="AR3095" i="1"/>
  <c r="AR3096" i="1"/>
  <c r="AR3097" i="1"/>
  <c r="AR3098" i="1"/>
  <c r="AR3099" i="1"/>
  <c r="AR3100" i="1"/>
  <c r="AR3101" i="1"/>
  <c r="AR3102" i="1"/>
  <c r="AR3103" i="1"/>
  <c r="AR3104" i="1"/>
  <c r="AR3105" i="1"/>
  <c r="AR3106" i="1"/>
  <c r="AR3107" i="1"/>
  <c r="AR3108" i="1"/>
  <c r="AR3109" i="1"/>
  <c r="AR3110" i="1"/>
  <c r="AR3111" i="1"/>
  <c r="AR3112" i="1"/>
  <c r="AR3113" i="1"/>
  <c r="AR3114" i="1"/>
  <c r="AR3115" i="1"/>
  <c r="AR3116" i="1"/>
  <c r="AR3117" i="1"/>
  <c r="AR3118" i="1"/>
  <c r="AR3119" i="1"/>
  <c r="AR3120" i="1"/>
  <c r="AR3121" i="1"/>
  <c r="AR3122" i="1"/>
  <c r="AR3123" i="1"/>
  <c r="AR3124" i="1"/>
  <c r="AR3125" i="1"/>
  <c r="AR3126" i="1"/>
  <c r="AR3127" i="1"/>
  <c r="AR3128" i="1"/>
  <c r="AR3129" i="1"/>
  <c r="AR3130" i="1"/>
  <c r="AR3131" i="1"/>
  <c r="AR3132" i="1"/>
  <c r="AR3133" i="1"/>
  <c r="AR3134" i="1"/>
  <c r="AR3135" i="1"/>
  <c r="AR3136" i="1"/>
  <c r="AR3137" i="1"/>
  <c r="AR3138" i="1"/>
  <c r="AR3139" i="1"/>
  <c r="AR3140" i="1"/>
  <c r="AR3141" i="1"/>
  <c r="AR3142" i="1"/>
  <c r="AR3143" i="1"/>
  <c r="AR3144" i="1"/>
  <c r="AR3145" i="1"/>
  <c r="AR3146" i="1"/>
  <c r="AR3147" i="1"/>
  <c r="AR3148" i="1"/>
  <c r="AR3149" i="1"/>
  <c r="AR3150" i="1"/>
  <c r="AR3151" i="1"/>
  <c r="AR3152" i="1"/>
  <c r="AR3153" i="1"/>
  <c r="AR3154" i="1"/>
  <c r="AR3155" i="1"/>
  <c r="AR3156" i="1"/>
  <c r="AR3157" i="1"/>
  <c r="AR3158" i="1"/>
  <c r="AR3159" i="1"/>
  <c r="AR3160" i="1"/>
  <c r="AR3161" i="1"/>
  <c r="AR3162" i="1"/>
  <c r="AR3163" i="1"/>
  <c r="AR3164" i="1"/>
  <c r="AR3165" i="1"/>
  <c r="AR3166" i="1"/>
  <c r="AR3167" i="1"/>
  <c r="AR3168" i="1"/>
  <c r="AR3169" i="1"/>
  <c r="AR3170" i="1"/>
  <c r="AR3171" i="1"/>
  <c r="AR3172" i="1"/>
  <c r="AR3173" i="1"/>
  <c r="AR3174" i="1"/>
  <c r="AR3175" i="1"/>
  <c r="AR3176" i="1"/>
  <c r="AR3177" i="1"/>
  <c r="AR3178" i="1"/>
  <c r="AR3179" i="1"/>
  <c r="AR3180" i="1"/>
  <c r="AR3181" i="1"/>
  <c r="AR3182" i="1"/>
  <c r="AR3183" i="1"/>
  <c r="AR3184" i="1"/>
  <c r="AR3185" i="1"/>
  <c r="AR3186" i="1"/>
  <c r="AR17" i="1"/>
  <c r="AQ18" i="1"/>
  <c r="AQ21" i="1"/>
  <c r="AQ24" i="1"/>
  <c r="AQ25" i="1"/>
  <c r="AQ26" i="1"/>
  <c r="AQ27" i="1"/>
  <c r="AQ30" i="1"/>
  <c r="AQ31" i="1"/>
  <c r="AQ32" i="1"/>
  <c r="AQ33" i="1"/>
  <c r="AQ34" i="1"/>
  <c r="AQ35" i="1"/>
  <c r="AQ36" i="1"/>
  <c r="AQ37" i="1"/>
  <c r="AQ38" i="1"/>
  <c r="AQ39" i="1"/>
  <c r="AQ40" i="1"/>
  <c r="AQ41" i="1"/>
  <c r="AQ42" i="1"/>
  <c r="AQ43" i="1"/>
  <c r="AQ44" i="1"/>
  <c r="AQ45" i="1"/>
  <c r="AQ46" i="1"/>
  <c r="AQ47" i="1"/>
  <c r="AQ48" i="1"/>
  <c r="AQ49" i="1"/>
  <c r="AQ52" i="1"/>
  <c r="AQ53" i="1"/>
  <c r="AQ54" i="1"/>
  <c r="AQ55" i="1"/>
  <c r="AQ56" i="1"/>
  <c r="AQ57" i="1"/>
  <c r="AQ58" i="1"/>
  <c r="AQ59" i="1"/>
  <c r="AQ60" i="1"/>
  <c r="AQ61" i="1"/>
  <c r="AQ62" i="1"/>
  <c r="AQ63" i="1"/>
  <c r="AQ64" i="1"/>
  <c r="AQ65" i="1"/>
  <c r="AQ66" i="1"/>
  <c r="AQ67" i="1"/>
  <c r="AQ68" i="1"/>
  <c r="AQ70" i="1"/>
  <c r="AQ72" i="1"/>
  <c r="AQ76" i="1"/>
  <c r="AQ78" i="1"/>
  <c r="AQ80" i="1"/>
  <c r="AQ82" i="1"/>
  <c r="AQ84" i="1"/>
  <c r="AQ86" i="1"/>
  <c r="AQ88" i="1"/>
  <c r="AQ89" i="1"/>
  <c r="AQ90" i="1"/>
  <c r="AQ92" i="1"/>
  <c r="AQ94" i="1"/>
  <c r="AQ96" i="1"/>
  <c r="AQ98" i="1"/>
  <c r="AQ99" i="1"/>
  <c r="AQ101" i="1"/>
  <c r="AQ102" i="1"/>
  <c r="AQ103" i="1"/>
  <c r="AQ104" i="1"/>
  <c r="AQ105" i="1"/>
  <c r="AQ106" i="1"/>
  <c r="AQ107" i="1"/>
  <c r="AQ108" i="1"/>
  <c r="AQ109" i="1"/>
  <c r="AQ110" i="1"/>
  <c r="AQ111" i="1"/>
  <c r="AQ112" i="1"/>
  <c r="AQ113" i="1"/>
  <c r="AQ114" i="1"/>
  <c r="AQ115" i="1"/>
  <c r="AQ116" i="1"/>
  <c r="AQ117" i="1"/>
  <c r="AQ118" i="1"/>
  <c r="AQ119" i="1"/>
  <c r="AQ120" i="1"/>
  <c r="AQ121" i="1"/>
  <c r="AQ122" i="1"/>
  <c r="AQ123" i="1"/>
  <c r="AQ124" i="1"/>
  <c r="AQ125" i="1"/>
  <c r="AQ126" i="1"/>
  <c r="AQ127" i="1"/>
  <c r="AQ128" i="1"/>
  <c r="AQ129" i="1"/>
  <c r="AQ130" i="1"/>
  <c r="AQ131" i="1"/>
  <c r="AQ132" i="1"/>
  <c r="AQ133" i="1"/>
  <c r="AQ134" i="1"/>
  <c r="AQ135" i="1"/>
  <c r="AQ136" i="1"/>
  <c r="AQ137" i="1"/>
  <c r="AQ138" i="1"/>
  <c r="AQ139" i="1"/>
  <c r="AQ140" i="1"/>
  <c r="AQ141" i="1"/>
  <c r="AQ142" i="1"/>
  <c r="AQ143" i="1"/>
  <c r="AQ144" i="1"/>
  <c r="AQ145" i="1"/>
  <c r="AQ146" i="1"/>
  <c r="AQ147" i="1"/>
  <c r="AQ148" i="1"/>
  <c r="AQ149" i="1"/>
  <c r="AQ150" i="1"/>
  <c r="AQ151" i="1"/>
  <c r="AQ152" i="1"/>
  <c r="AQ153" i="1"/>
  <c r="AQ154" i="1"/>
  <c r="AQ155" i="1"/>
  <c r="AQ156" i="1"/>
  <c r="AQ157" i="1"/>
  <c r="AQ158" i="1"/>
  <c r="AQ159" i="1"/>
  <c r="AQ160" i="1"/>
  <c r="AQ161" i="1"/>
  <c r="AQ162" i="1"/>
  <c r="AQ163" i="1"/>
  <c r="AQ164" i="1"/>
  <c r="AQ165" i="1"/>
  <c r="AQ166" i="1"/>
  <c r="AQ167" i="1"/>
  <c r="AQ168" i="1"/>
  <c r="AQ169" i="1"/>
  <c r="AQ170" i="1"/>
  <c r="AQ171" i="1"/>
  <c r="AQ172" i="1"/>
  <c r="AQ173" i="1"/>
  <c r="AQ174" i="1"/>
  <c r="AQ175" i="1"/>
  <c r="AQ176" i="1"/>
  <c r="AQ177" i="1"/>
  <c r="AQ178" i="1"/>
  <c r="AQ179" i="1"/>
  <c r="AQ180" i="1"/>
  <c r="AQ181" i="1"/>
  <c r="AQ182" i="1"/>
  <c r="AQ183" i="1"/>
  <c r="AQ184" i="1"/>
  <c r="AQ185" i="1"/>
  <c r="AQ186" i="1"/>
  <c r="AQ187" i="1"/>
  <c r="AQ188" i="1"/>
  <c r="AQ189" i="1"/>
  <c r="AQ190" i="1"/>
  <c r="AQ191" i="1"/>
  <c r="AQ192" i="1"/>
  <c r="AQ193" i="1"/>
  <c r="AQ194" i="1"/>
  <c r="AQ195" i="1"/>
  <c r="AQ196" i="1"/>
  <c r="AQ197" i="1"/>
  <c r="AQ198" i="1"/>
  <c r="AQ199" i="1"/>
  <c r="AQ200" i="1"/>
  <c r="AQ201" i="1"/>
  <c r="AQ202" i="1"/>
  <c r="AQ203" i="1"/>
  <c r="AQ204" i="1"/>
  <c r="AQ205" i="1"/>
  <c r="AQ206" i="1"/>
  <c r="AQ207" i="1"/>
  <c r="AQ208" i="1"/>
  <c r="AQ209" i="1"/>
  <c r="AQ210" i="1"/>
  <c r="AQ211" i="1"/>
  <c r="AQ212" i="1"/>
  <c r="AQ213" i="1"/>
  <c r="AQ214" i="1"/>
  <c r="AQ215" i="1"/>
  <c r="AQ216" i="1"/>
  <c r="AQ217" i="1"/>
  <c r="AQ218" i="1"/>
  <c r="AQ219" i="1"/>
  <c r="AQ220" i="1"/>
  <c r="AQ221" i="1"/>
  <c r="AQ222" i="1"/>
  <c r="AQ223" i="1"/>
  <c r="AQ224" i="1"/>
  <c r="AQ225" i="1"/>
  <c r="AQ226" i="1"/>
  <c r="AQ227" i="1"/>
  <c r="AQ228" i="1"/>
  <c r="AQ229" i="1"/>
  <c r="AQ230" i="1"/>
  <c r="AQ231" i="1"/>
  <c r="AQ232" i="1"/>
  <c r="AQ233" i="1"/>
  <c r="AQ234" i="1"/>
  <c r="AQ235" i="1"/>
  <c r="AQ236" i="1"/>
  <c r="AQ237" i="1"/>
  <c r="AQ238" i="1"/>
  <c r="AQ239" i="1"/>
  <c r="AQ240" i="1"/>
  <c r="AQ241" i="1"/>
  <c r="AQ242" i="1"/>
  <c r="AQ243" i="1"/>
  <c r="AQ244" i="1"/>
  <c r="AQ245" i="1"/>
  <c r="AQ246" i="1"/>
  <c r="AQ247" i="1"/>
  <c r="AQ248" i="1"/>
  <c r="AQ249" i="1"/>
  <c r="AQ250" i="1"/>
  <c r="AQ251" i="1"/>
  <c r="AQ252" i="1"/>
  <c r="AQ253" i="1"/>
  <c r="AQ254" i="1"/>
  <c r="AQ255" i="1"/>
  <c r="AQ256" i="1"/>
  <c r="AQ257" i="1"/>
  <c r="AQ258" i="1"/>
  <c r="AQ259" i="1"/>
  <c r="AQ260" i="1"/>
  <c r="AQ261" i="1"/>
  <c r="AQ262" i="1"/>
  <c r="AQ263" i="1"/>
  <c r="AQ264" i="1"/>
  <c r="AQ265" i="1"/>
  <c r="AQ266" i="1"/>
  <c r="AQ267" i="1"/>
  <c r="AQ268" i="1"/>
  <c r="AQ269" i="1"/>
  <c r="AQ270" i="1"/>
  <c r="AQ271" i="1"/>
  <c r="AQ272" i="1"/>
  <c r="AQ273" i="1"/>
  <c r="AQ274" i="1"/>
  <c r="AQ275" i="1"/>
  <c r="AQ276" i="1"/>
  <c r="AQ277" i="1"/>
  <c r="AQ278" i="1"/>
  <c r="AQ279" i="1"/>
  <c r="AQ280" i="1"/>
  <c r="AQ281" i="1"/>
  <c r="AQ282" i="1"/>
  <c r="AQ283" i="1"/>
  <c r="AQ284" i="1"/>
  <c r="AQ285" i="1"/>
  <c r="AQ286" i="1"/>
  <c r="AQ287" i="1"/>
  <c r="AQ288" i="1"/>
  <c r="AQ289" i="1"/>
  <c r="AQ290" i="1"/>
  <c r="AQ291" i="1"/>
  <c r="AQ292" i="1"/>
  <c r="AQ293" i="1"/>
  <c r="AQ294" i="1"/>
  <c r="AQ295" i="1"/>
  <c r="AQ296" i="1"/>
  <c r="AQ297" i="1"/>
  <c r="AQ298" i="1"/>
  <c r="AQ299" i="1"/>
  <c r="AQ300" i="1"/>
  <c r="AQ301" i="1"/>
  <c r="AQ302" i="1"/>
  <c r="AQ303" i="1"/>
  <c r="AQ304" i="1"/>
  <c r="AQ305" i="1"/>
  <c r="AQ306" i="1"/>
  <c r="AQ307" i="1"/>
  <c r="AQ308" i="1"/>
  <c r="AQ309" i="1"/>
  <c r="AQ310" i="1"/>
  <c r="AQ311" i="1"/>
  <c r="AQ312" i="1"/>
  <c r="AQ313" i="1"/>
  <c r="AQ314" i="1"/>
  <c r="AQ315" i="1"/>
  <c r="AQ316" i="1"/>
  <c r="AQ317" i="1"/>
  <c r="AQ318" i="1"/>
  <c r="AQ319" i="1"/>
  <c r="AQ320" i="1"/>
  <c r="AQ321" i="1"/>
  <c r="AQ322" i="1"/>
  <c r="AQ323" i="1"/>
  <c r="AQ324" i="1"/>
  <c r="AQ325" i="1"/>
  <c r="AQ326" i="1"/>
  <c r="AQ327" i="1"/>
  <c r="AQ328" i="1"/>
  <c r="AQ329" i="1"/>
  <c r="AQ330" i="1"/>
  <c r="AQ331" i="1"/>
  <c r="AQ332" i="1"/>
  <c r="AQ333" i="1"/>
  <c r="AQ334" i="1"/>
  <c r="AQ335" i="1"/>
  <c r="AQ336" i="1"/>
  <c r="AQ337" i="1"/>
  <c r="AQ338" i="1"/>
  <c r="AQ339" i="1"/>
  <c r="AQ340" i="1"/>
  <c r="AQ341" i="1"/>
  <c r="AQ342" i="1"/>
  <c r="AQ343" i="1"/>
  <c r="AQ344" i="1"/>
  <c r="AQ345" i="1"/>
  <c r="AQ346" i="1"/>
  <c r="AQ347" i="1"/>
  <c r="AQ348" i="1"/>
  <c r="AQ349" i="1"/>
  <c r="AQ350" i="1"/>
  <c r="AQ351" i="1"/>
  <c r="AQ352" i="1"/>
  <c r="AQ353" i="1"/>
  <c r="AQ354" i="1"/>
  <c r="AQ355" i="1"/>
  <c r="AQ356" i="1"/>
  <c r="AQ357" i="1"/>
  <c r="AQ358" i="1"/>
  <c r="AQ359" i="1"/>
  <c r="AQ360" i="1"/>
  <c r="AQ361" i="1"/>
  <c r="AQ362" i="1"/>
  <c r="AQ363" i="1"/>
  <c r="AQ364" i="1"/>
  <c r="AQ365" i="1"/>
  <c r="AQ366" i="1"/>
  <c r="AQ367" i="1"/>
  <c r="AQ368" i="1"/>
  <c r="AQ369" i="1"/>
  <c r="AQ370" i="1"/>
  <c r="AQ371" i="1"/>
  <c r="AQ372" i="1"/>
  <c r="AQ373" i="1"/>
  <c r="AQ374" i="1"/>
  <c r="AQ375" i="1"/>
  <c r="AQ376" i="1"/>
  <c r="AQ377" i="1"/>
  <c r="AQ378" i="1"/>
  <c r="AQ379" i="1"/>
  <c r="AQ380" i="1"/>
  <c r="AQ381" i="1"/>
  <c r="AQ382" i="1"/>
  <c r="AQ383" i="1"/>
  <c r="AQ384" i="1"/>
  <c r="AQ385" i="1"/>
  <c r="AQ386" i="1"/>
  <c r="AQ387" i="1"/>
  <c r="AQ388" i="1"/>
  <c r="AQ389" i="1"/>
  <c r="AQ390" i="1"/>
  <c r="AQ391" i="1"/>
  <c r="AQ392" i="1"/>
  <c r="AQ393" i="1"/>
  <c r="AQ394" i="1"/>
  <c r="AQ395" i="1"/>
  <c r="AQ396" i="1"/>
  <c r="AQ397" i="1"/>
  <c r="AQ398" i="1"/>
  <c r="AQ399" i="1"/>
  <c r="AQ400" i="1"/>
  <c r="AQ401" i="1"/>
  <c r="AQ402" i="1"/>
  <c r="AQ403"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AQ498" i="1"/>
  <c r="AQ499" i="1"/>
  <c r="AQ500" i="1"/>
  <c r="AQ501" i="1"/>
  <c r="AQ502" i="1"/>
  <c r="AQ503" i="1"/>
  <c r="AQ504" i="1"/>
  <c r="AQ505" i="1"/>
  <c r="AQ506" i="1"/>
  <c r="AQ507" i="1"/>
  <c r="AQ508" i="1"/>
  <c r="AQ509" i="1"/>
  <c r="AQ510" i="1"/>
  <c r="AQ511" i="1"/>
  <c r="AQ512" i="1"/>
  <c r="AQ513" i="1"/>
  <c r="AQ514" i="1"/>
  <c r="AQ515" i="1"/>
  <c r="AQ516" i="1"/>
  <c r="AQ517" i="1"/>
  <c r="AQ518" i="1"/>
  <c r="AQ519" i="1"/>
  <c r="AQ520" i="1"/>
  <c r="AQ521" i="1"/>
  <c r="AQ522" i="1"/>
  <c r="AQ523" i="1"/>
  <c r="AQ524" i="1"/>
  <c r="AQ525" i="1"/>
  <c r="AQ526" i="1"/>
  <c r="AQ527" i="1"/>
  <c r="AQ528" i="1"/>
  <c r="AQ529" i="1"/>
  <c r="AQ530" i="1"/>
  <c r="AQ531" i="1"/>
  <c r="AQ532" i="1"/>
  <c r="AQ533" i="1"/>
  <c r="AQ534" i="1"/>
  <c r="AQ535" i="1"/>
  <c r="AQ536" i="1"/>
  <c r="AQ537" i="1"/>
  <c r="AQ538" i="1"/>
  <c r="AQ539" i="1"/>
  <c r="AQ540" i="1"/>
  <c r="AQ541" i="1"/>
  <c r="AQ542" i="1"/>
  <c r="AQ543" i="1"/>
  <c r="AQ544" i="1"/>
  <c r="AQ545" i="1"/>
  <c r="AQ546" i="1"/>
  <c r="AQ547" i="1"/>
  <c r="AQ548" i="1"/>
  <c r="AQ549" i="1"/>
  <c r="AQ550" i="1"/>
  <c r="AQ551" i="1"/>
  <c r="AQ552" i="1"/>
  <c r="AQ553" i="1"/>
  <c r="AQ554" i="1"/>
  <c r="AQ555" i="1"/>
  <c r="AQ556" i="1"/>
  <c r="AQ557" i="1"/>
  <c r="AQ558" i="1"/>
  <c r="AQ559" i="1"/>
  <c r="AQ560" i="1"/>
  <c r="AQ561" i="1"/>
  <c r="AQ562" i="1"/>
  <c r="AQ563" i="1"/>
  <c r="AQ564" i="1"/>
  <c r="AQ565" i="1"/>
  <c r="AQ566" i="1"/>
  <c r="AQ567" i="1"/>
  <c r="AQ568" i="1"/>
  <c r="AQ569" i="1"/>
  <c r="AQ570" i="1"/>
  <c r="AQ571" i="1"/>
  <c r="AQ572" i="1"/>
  <c r="AQ573" i="1"/>
  <c r="AQ574" i="1"/>
  <c r="AQ575" i="1"/>
  <c r="AQ576" i="1"/>
  <c r="AQ577" i="1"/>
  <c r="AQ578" i="1"/>
  <c r="AQ579" i="1"/>
  <c r="AQ580" i="1"/>
  <c r="AQ581" i="1"/>
  <c r="AQ582" i="1"/>
  <c r="AQ583" i="1"/>
  <c r="AQ584" i="1"/>
  <c r="AQ585" i="1"/>
  <c r="AQ586" i="1"/>
  <c r="AQ587" i="1"/>
  <c r="AQ588" i="1"/>
  <c r="AQ589" i="1"/>
  <c r="AQ590" i="1"/>
  <c r="AQ591" i="1"/>
  <c r="AQ592" i="1"/>
  <c r="AQ593" i="1"/>
  <c r="AQ594" i="1"/>
  <c r="AQ595" i="1"/>
  <c r="AQ596" i="1"/>
  <c r="AQ597" i="1"/>
  <c r="AQ598" i="1"/>
  <c r="AQ599" i="1"/>
  <c r="AQ600" i="1"/>
  <c r="AQ601" i="1"/>
  <c r="AQ602" i="1"/>
  <c r="AQ603" i="1"/>
  <c r="AQ604" i="1"/>
  <c r="AQ605" i="1"/>
  <c r="AQ606" i="1"/>
  <c r="AQ607" i="1"/>
  <c r="AQ608" i="1"/>
  <c r="AQ609" i="1"/>
  <c r="AQ610" i="1"/>
  <c r="AQ611" i="1"/>
  <c r="AQ612" i="1"/>
  <c r="AQ613" i="1"/>
  <c r="AQ614" i="1"/>
  <c r="AQ615" i="1"/>
  <c r="AQ616" i="1"/>
  <c r="AQ617" i="1"/>
  <c r="AQ618" i="1"/>
  <c r="AQ619" i="1"/>
  <c r="AQ620" i="1"/>
  <c r="AQ621" i="1"/>
  <c r="AQ622" i="1"/>
  <c r="AQ623" i="1"/>
  <c r="AQ624" i="1"/>
  <c r="AQ625" i="1"/>
  <c r="AQ626" i="1"/>
  <c r="AQ627" i="1"/>
  <c r="AQ628" i="1"/>
  <c r="AQ629" i="1"/>
  <c r="AQ630" i="1"/>
  <c r="AQ631" i="1"/>
  <c r="AQ632" i="1"/>
  <c r="AQ633" i="1"/>
  <c r="AQ634" i="1"/>
  <c r="AQ635" i="1"/>
  <c r="AQ636" i="1"/>
  <c r="AQ637" i="1"/>
  <c r="AQ638" i="1"/>
  <c r="AQ639" i="1"/>
  <c r="AQ640" i="1"/>
  <c r="AQ641" i="1"/>
  <c r="AQ642" i="1"/>
  <c r="AQ643" i="1"/>
  <c r="AQ644" i="1"/>
  <c r="AQ645" i="1"/>
  <c r="AQ646" i="1"/>
  <c r="AQ647" i="1"/>
  <c r="AQ648" i="1"/>
  <c r="AQ649" i="1"/>
  <c r="AQ650" i="1"/>
  <c r="AQ651" i="1"/>
  <c r="AQ652" i="1"/>
  <c r="AQ653" i="1"/>
  <c r="AQ654" i="1"/>
  <c r="AQ655" i="1"/>
  <c r="AQ656" i="1"/>
  <c r="AQ657" i="1"/>
  <c r="AQ658" i="1"/>
  <c r="AQ659" i="1"/>
  <c r="AQ660" i="1"/>
  <c r="AQ661" i="1"/>
  <c r="AQ662" i="1"/>
  <c r="AQ663" i="1"/>
  <c r="AQ664" i="1"/>
  <c r="AQ665" i="1"/>
  <c r="AQ666" i="1"/>
  <c r="AQ667" i="1"/>
  <c r="AQ668" i="1"/>
  <c r="AQ669" i="1"/>
  <c r="AQ670" i="1"/>
  <c r="AQ671" i="1"/>
  <c r="AQ672" i="1"/>
  <c r="AQ673" i="1"/>
  <c r="AQ674" i="1"/>
  <c r="AQ675" i="1"/>
  <c r="AQ676" i="1"/>
  <c r="AQ677" i="1"/>
  <c r="AQ678" i="1"/>
  <c r="AQ679" i="1"/>
  <c r="AQ680" i="1"/>
  <c r="AQ681" i="1"/>
  <c r="AQ682" i="1"/>
  <c r="AQ683" i="1"/>
  <c r="AQ684" i="1"/>
  <c r="AQ685" i="1"/>
  <c r="AQ686" i="1"/>
  <c r="AQ687" i="1"/>
  <c r="AQ688" i="1"/>
  <c r="AQ689" i="1"/>
  <c r="AQ690" i="1"/>
  <c r="AQ691" i="1"/>
  <c r="AQ692" i="1"/>
  <c r="AQ693" i="1"/>
  <c r="AQ694" i="1"/>
  <c r="AQ695" i="1"/>
  <c r="AQ696" i="1"/>
  <c r="AQ697" i="1"/>
  <c r="AQ698" i="1"/>
  <c r="AQ699" i="1"/>
  <c r="AQ700" i="1"/>
  <c r="AQ701" i="1"/>
  <c r="AQ702" i="1"/>
  <c r="AQ703" i="1"/>
  <c r="AQ704" i="1"/>
  <c r="AQ705" i="1"/>
  <c r="AQ706" i="1"/>
  <c r="AQ707" i="1"/>
  <c r="AQ708" i="1"/>
  <c r="AQ709" i="1"/>
  <c r="AQ710" i="1"/>
  <c r="AQ711" i="1"/>
  <c r="AQ712" i="1"/>
  <c r="AQ713" i="1"/>
  <c r="AQ714" i="1"/>
  <c r="AQ715" i="1"/>
  <c r="AQ716" i="1"/>
  <c r="AQ717" i="1"/>
  <c r="AQ718" i="1"/>
  <c r="AQ719" i="1"/>
  <c r="AQ720" i="1"/>
  <c r="AQ721" i="1"/>
  <c r="AQ722" i="1"/>
  <c r="AQ723" i="1"/>
  <c r="AQ724" i="1"/>
  <c r="AQ725" i="1"/>
  <c r="AQ726" i="1"/>
  <c r="AQ727" i="1"/>
  <c r="AQ728" i="1"/>
  <c r="AQ729" i="1"/>
  <c r="AQ730" i="1"/>
  <c r="AQ731" i="1"/>
  <c r="AQ732" i="1"/>
  <c r="AQ733" i="1"/>
  <c r="AQ734" i="1"/>
  <c r="AQ735" i="1"/>
  <c r="AQ736" i="1"/>
  <c r="AQ737" i="1"/>
  <c r="AQ738" i="1"/>
  <c r="AQ739" i="1"/>
  <c r="AQ740" i="1"/>
  <c r="AQ741" i="1"/>
  <c r="AQ742" i="1"/>
  <c r="AQ743" i="1"/>
  <c r="AQ744" i="1"/>
  <c r="AQ745" i="1"/>
  <c r="AQ746" i="1"/>
  <c r="AQ747" i="1"/>
  <c r="AQ748" i="1"/>
  <c r="AQ749" i="1"/>
  <c r="AQ750" i="1"/>
  <c r="AQ751" i="1"/>
  <c r="AQ752" i="1"/>
  <c r="AQ753" i="1"/>
  <c r="AQ754" i="1"/>
  <c r="AQ755" i="1"/>
  <c r="AQ756" i="1"/>
  <c r="AQ757" i="1"/>
  <c r="AQ758" i="1"/>
  <c r="AQ759" i="1"/>
  <c r="AQ760" i="1"/>
  <c r="AQ761" i="1"/>
  <c r="AQ762" i="1"/>
  <c r="AQ763" i="1"/>
  <c r="AQ764" i="1"/>
  <c r="AQ765" i="1"/>
  <c r="AQ766" i="1"/>
  <c r="AQ767" i="1"/>
  <c r="AQ768" i="1"/>
  <c r="AQ769" i="1"/>
  <c r="AQ770" i="1"/>
  <c r="AQ771" i="1"/>
  <c r="AQ772" i="1"/>
  <c r="AQ773" i="1"/>
  <c r="AQ774" i="1"/>
  <c r="AQ775" i="1"/>
  <c r="AQ776" i="1"/>
  <c r="AQ777" i="1"/>
  <c r="AQ778" i="1"/>
  <c r="AQ779" i="1"/>
  <c r="AQ780" i="1"/>
  <c r="AQ781" i="1"/>
  <c r="AQ782" i="1"/>
  <c r="AQ783" i="1"/>
  <c r="AQ784" i="1"/>
  <c r="AQ785" i="1"/>
  <c r="AQ786" i="1"/>
  <c r="AQ787" i="1"/>
  <c r="AQ788" i="1"/>
  <c r="AQ789" i="1"/>
  <c r="AQ790" i="1"/>
  <c r="AQ791" i="1"/>
  <c r="AQ792" i="1"/>
  <c r="AQ793" i="1"/>
  <c r="AQ794" i="1"/>
  <c r="AQ795" i="1"/>
  <c r="AQ796" i="1"/>
  <c r="AQ797" i="1"/>
  <c r="AQ798" i="1"/>
  <c r="AQ799" i="1"/>
  <c r="AQ800" i="1"/>
  <c r="AQ801" i="1"/>
  <c r="AQ802" i="1"/>
  <c r="AQ803" i="1"/>
  <c r="AQ804" i="1"/>
  <c r="AQ805" i="1"/>
  <c r="AQ806" i="1"/>
  <c r="AQ807" i="1"/>
  <c r="AQ808" i="1"/>
  <c r="AQ809" i="1"/>
  <c r="AQ810" i="1"/>
  <c r="AQ811" i="1"/>
  <c r="AQ812" i="1"/>
  <c r="AQ813" i="1"/>
  <c r="AQ814" i="1"/>
  <c r="AQ815" i="1"/>
  <c r="AQ816" i="1"/>
  <c r="AQ817" i="1"/>
  <c r="AQ818" i="1"/>
  <c r="AQ819" i="1"/>
  <c r="AQ820" i="1"/>
  <c r="AQ821" i="1"/>
  <c r="AQ822" i="1"/>
  <c r="AQ823" i="1"/>
  <c r="AQ824" i="1"/>
  <c r="AQ825" i="1"/>
  <c r="AQ826" i="1"/>
  <c r="AQ827" i="1"/>
  <c r="AQ828" i="1"/>
  <c r="AQ829" i="1"/>
  <c r="AQ830" i="1"/>
  <c r="AQ831" i="1"/>
  <c r="AQ832" i="1"/>
  <c r="AQ833" i="1"/>
  <c r="AQ834" i="1"/>
  <c r="AQ835" i="1"/>
  <c r="AQ836" i="1"/>
  <c r="AQ837" i="1"/>
  <c r="AQ838" i="1"/>
  <c r="AQ839" i="1"/>
  <c r="AQ840" i="1"/>
  <c r="AQ841" i="1"/>
  <c r="AQ842" i="1"/>
  <c r="AQ843" i="1"/>
  <c r="AQ844" i="1"/>
  <c r="AQ845" i="1"/>
  <c r="AQ846" i="1"/>
  <c r="AQ847" i="1"/>
  <c r="AQ848" i="1"/>
  <c r="AQ849" i="1"/>
  <c r="AQ850" i="1"/>
  <c r="AQ851" i="1"/>
  <c r="AQ852" i="1"/>
  <c r="AQ853" i="1"/>
  <c r="AQ854" i="1"/>
  <c r="AQ855" i="1"/>
  <c r="AQ856" i="1"/>
  <c r="AQ857" i="1"/>
  <c r="AQ858" i="1"/>
  <c r="AQ859" i="1"/>
  <c r="AQ860" i="1"/>
  <c r="AQ861" i="1"/>
  <c r="AQ862" i="1"/>
  <c r="AQ863" i="1"/>
  <c r="AQ864" i="1"/>
  <c r="AQ865" i="1"/>
  <c r="AQ866" i="1"/>
  <c r="AQ867" i="1"/>
  <c r="AQ868" i="1"/>
  <c r="AQ869" i="1"/>
  <c r="AQ870" i="1"/>
  <c r="AQ871" i="1"/>
  <c r="AQ872" i="1"/>
  <c r="AQ873" i="1"/>
  <c r="AQ874" i="1"/>
  <c r="AQ875" i="1"/>
  <c r="AQ876" i="1"/>
  <c r="AQ877" i="1"/>
  <c r="AQ878" i="1"/>
  <c r="AQ879" i="1"/>
  <c r="AQ880" i="1"/>
  <c r="AQ881" i="1"/>
  <c r="AQ882" i="1"/>
  <c r="AQ883" i="1"/>
  <c r="AQ884" i="1"/>
  <c r="AQ885" i="1"/>
  <c r="AQ886" i="1"/>
  <c r="AQ887" i="1"/>
  <c r="AQ888" i="1"/>
  <c r="AQ889" i="1"/>
  <c r="AQ890" i="1"/>
  <c r="AQ891" i="1"/>
  <c r="AQ892" i="1"/>
  <c r="AQ893" i="1"/>
  <c r="AQ894" i="1"/>
  <c r="AQ895" i="1"/>
  <c r="AQ896" i="1"/>
  <c r="AQ897" i="1"/>
  <c r="AQ898" i="1"/>
  <c r="AQ899" i="1"/>
  <c r="AQ900" i="1"/>
  <c r="AQ901" i="1"/>
  <c r="AQ902" i="1"/>
  <c r="AQ903" i="1"/>
  <c r="AQ904" i="1"/>
  <c r="AQ905" i="1"/>
  <c r="AQ906" i="1"/>
  <c r="AQ907" i="1"/>
  <c r="AQ908" i="1"/>
  <c r="AQ909" i="1"/>
  <c r="AQ910" i="1"/>
  <c r="AQ911" i="1"/>
  <c r="AQ912" i="1"/>
  <c r="AQ913" i="1"/>
  <c r="AQ914" i="1"/>
  <c r="AQ915" i="1"/>
  <c r="AQ916" i="1"/>
  <c r="AQ917" i="1"/>
  <c r="AQ918" i="1"/>
  <c r="AQ919" i="1"/>
  <c r="AQ920" i="1"/>
  <c r="AQ921" i="1"/>
  <c r="AQ922" i="1"/>
  <c r="AQ923" i="1"/>
  <c r="AQ924" i="1"/>
  <c r="AQ925" i="1"/>
  <c r="AQ926" i="1"/>
  <c r="AQ927" i="1"/>
  <c r="AQ928" i="1"/>
  <c r="AQ929" i="1"/>
  <c r="AQ930" i="1"/>
  <c r="AQ931" i="1"/>
  <c r="AQ932" i="1"/>
  <c r="AQ933" i="1"/>
  <c r="AQ934" i="1"/>
  <c r="AQ935" i="1"/>
  <c r="AQ936" i="1"/>
  <c r="AQ937" i="1"/>
  <c r="AQ938" i="1"/>
  <c r="AQ939" i="1"/>
  <c r="AQ940" i="1"/>
  <c r="AQ941" i="1"/>
  <c r="AQ942" i="1"/>
  <c r="AQ943" i="1"/>
  <c r="AQ944" i="1"/>
  <c r="AQ945" i="1"/>
  <c r="AQ946" i="1"/>
  <c r="AQ947" i="1"/>
  <c r="AQ948" i="1"/>
  <c r="AQ949" i="1"/>
  <c r="AQ950" i="1"/>
  <c r="AQ951" i="1"/>
  <c r="AQ952" i="1"/>
  <c r="AQ953" i="1"/>
  <c r="AQ954" i="1"/>
  <c r="AQ955" i="1"/>
  <c r="AQ956" i="1"/>
  <c r="AQ957" i="1"/>
  <c r="AQ958" i="1"/>
  <c r="AQ959" i="1"/>
  <c r="AQ960" i="1"/>
  <c r="AQ961" i="1"/>
  <c r="AQ962" i="1"/>
  <c r="AQ963" i="1"/>
  <c r="AQ964" i="1"/>
  <c r="AQ965" i="1"/>
  <c r="AQ966" i="1"/>
  <c r="AQ967" i="1"/>
  <c r="AQ968" i="1"/>
  <c r="AQ969" i="1"/>
  <c r="AQ970" i="1"/>
  <c r="AQ971" i="1"/>
  <c r="AQ972" i="1"/>
  <c r="AQ973" i="1"/>
  <c r="AQ974" i="1"/>
  <c r="AQ975" i="1"/>
  <c r="AQ976" i="1"/>
  <c r="AQ977" i="1"/>
  <c r="AQ978" i="1"/>
  <c r="AQ979" i="1"/>
  <c r="AQ980" i="1"/>
  <c r="AQ981" i="1"/>
  <c r="AQ982" i="1"/>
  <c r="AQ983" i="1"/>
  <c r="AQ984" i="1"/>
  <c r="AQ985" i="1"/>
  <c r="AQ986" i="1"/>
  <c r="AQ987" i="1"/>
  <c r="AQ988" i="1"/>
  <c r="AQ989" i="1"/>
  <c r="AQ990" i="1"/>
  <c r="AQ991" i="1"/>
  <c r="AQ992" i="1"/>
  <c r="AQ993" i="1"/>
  <c r="AQ994" i="1"/>
  <c r="AQ995" i="1"/>
  <c r="AQ996" i="1"/>
  <c r="AQ997" i="1"/>
  <c r="AQ998" i="1"/>
  <c r="AQ999" i="1"/>
  <c r="AQ1000" i="1"/>
  <c r="AQ1001" i="1"/>
  <c r="AQ1002" i="1"/>
  <c r="AQ1003" i="1"/>
  <c r="AQ1004" i="1"/>
  <c r="AQ1005" i="1"/>
  <c r="AQ1006" i="1"/>
  <c r="AQ1007" i="1"/>
  <c r="AQ1008" i="1"/>
  <c r="AQ1009" i="1"/>
  <c r="AQ1010" i="1"/>
  <c r="AQ1011" i="1"/>
  <c r="AQ1012" i="1"/>
  <c r="AQ1013" i="1"/>
  <c r="AQ1014" i="1"/>
  <c r="AQ1015" i="1"/>
  <c r="AQ1016" i="1"/>
  <c r="AQ1017" i="1"/>
  <c r="AQ1018" i="1"/>
  <c r="AQ1019" i="1"/>
  <c r="AQ1020" i="1"/>
  <c r="AQ1021" i="1"/>
  <c r="AQ1022" i="1"/>
  <c r="AQ1023" i="1"/>
  <c r="AQ1024" i="1"/>
  <c r="AQ1025" i="1"/>
  <c r="AQ1026" i="1"/>
  <c r="AQ1027" i="1"/>
  <c r="AQ1028" i="1"/>
  <c r="AQ1029" i="1"/>
  <c r="AQ1030" i="1"/>
  <c r="AQ1031" i="1"/>
  <c r="AQ1032" i="1"/>
  <c r="AQ1033" i="1"/>
  <c r="AQ1034" i="1"/>
  <c r="AQ1035" i="1"/>
  <c r="AQ1036" i="1"/>
  <c r="AQ1037" i="1"/>
  <c r="AQ1038" i="1"/>
  <c r="AQ1039" i="1"/>
  <c r="AQ1040" i="1"/>
  <c r="AQ1041" i="1"/>
  <c r="AQ1042" i="1"/>
  <c r="AQ1043" i="1"/>
  <c r="AQ1044" i="1"/>
  <c r="AQ1045" i="1"/>
  <c r="AQ1046" i="1"/>
  <c r="AQ1047" i="1"/>
  <c r="AQ1048" i="1"/>
  <c r="AQ1049" i="1"/>
  <c r="AQ1050" i="1"/>
  <c r="AQ1051" i="1"/>
  <c r="AQ1052" i="1"/>
  <c r="AQ1053" i="1"/>
  <c r="AQ1054" i="1"/>
  <c r="AQ1055" i="1"/>
  <c r="AQ1056" i="1"/>
  <c r="AQ1057" i="1"/>
  <c r="AQ1058" i="1"/>
  <c r="AQ1059" i="1"/>
  <c r="AQ1060" i="1"/>
  <c r="AQ1061" i="1"/>
  <c r="AQ1062" i="1"/>
  <c r="AQ1063" i="1"/>
  <c r="AQ1064" i="1"/>
  <c r="AQ1065" i="1"/>
  <c r="AQ1066" i="1"/>
  <c r="AQ1067" i="1"/>
  <c r="AQ1068" i="1"/>
  <c r="AQ1069" i="1"/>
  <c r="AQ1070" i="1"/>
  <c r="AQ1071" i="1"/>
  <c r="AQ1072" i="1"/>
  <c r="AQ1073" i="1"/>
  <c r="AQ1074" i="1"/>
  <c r="AQ1075" i="1"/>
  <c r="AQ1076" i="1"/>
  <c r="AQ1077" i="1"/>
  <c r="AQ1078" i="1"/>
  <c r="AQ1079" i="1"/>
  <c r="AQ1080" i="1"/>
  <c r="AQ1081" i="1"/>
  <c r="AQ1082" i="1"/>
  <c r="AQ1083" i="1"/>
  <c r="AQ1084" i="1"/>
  <c r="AQ1085" i="1"/>
  <c r="AQ1086" i="1"/>
  <c r="AQ1087" i="1"/>
  <c r="AQ1088" i="1"/>
  <c r="AQ1089" i="1"/>
  <c r="AQ1090" i="1"/>
  <c r="AQ1091" i="1"/>
  <c r="AQ1092" i="1"/>
  <c r="AQ1093" i="1"/>
  <c r="AQ1094" i="1"/>
  <c r="AQ1095" i="1"/>
  <c r="AQ1096" i="1"/>
  <c r="AQ1097" i="1"/>
  <c r="AQ1098" i="1"/>
  <c r="AQ1099" i="1"/>
  <c r="AQ1100" i="1"/>
  <c r="AQ1101" i="1"/>
  <c r="AQ1102" i="1"/>
  <c r="AQ1103" i="1"/>
  <c r="AQ1104" i="1"/>
  <c r="AQ1105" i="1"/>
  <c r="AQ1106" i="1"/>
  <c r="AQ1107" i="1"/>
  <c r="AQ1108" i="1"/>
  <c r="AQ1109" i="1"/>
  <c r="AQ1110" i="1"/>
  <c r="AQ1111" i="1"/>
  <c r="AQ1112" i="1"/>
  <c r="AQ1113" i="1"/>
  <c r="AQ1114" i="1"/>
  <c r="AQ1115" i="1"/>
  <c r="AQ1116" i="1"/>
  <c r="AQ1117" i="1"/>
  <c r="AQ1118" i="1"/>
  <c r="AQ1119" i="1"/>
  <c r="AQ1120" i="1"/>
  <c r="AQ1121" i="1"/>
  <c r="AQ1122" i="1"/>
  <c r="AQ1123" i="1"/>
  <c r="AQ1124" i="1"/>
  <c r="AQ1125" i="1"/>
  <c r="AQ1126" i="1"/>
  <c r="AQ1127" i="1"/>
  <c r="AQ1128" i="1"/>
  <c r="AQ1129" i="1"/>
  <c r="AQ1130" i="1"/>
  <c r="AQ1131" i="1"/>
  <c r="AQ1132" i="1"/>
  <c r="AQ1133" i="1"/>
  <c r="AQ1134" i="1"/>
  <c r="AQ1135" i="1"/>
  <c r="AQ1136" i="1"/>
  <c r="AQ1137" i="1"/>
  <c r="AQ1138" i="1"/>
  <c r="AQ1139" i="1"/>
  <c r="AQ1140" i="1"/>
  <c r="AQ1141" i="1"/>
  <c r="AQ1142" i="1"/>
  <c r="AQ1143" i="1"/>
  <c r="AQ1144" i="1"/>
  <c r="AQ1145" i="1"/>
  <c r="AQ1146" i="1"/>
  <c r="AQ1147" i="1"/>
  <c r="AQ1148" i="1"/>
  <c r="AQ1149" i="1"/>
  <c r="AQ1150" i="1"/>
  <c r="AQ1151" i="1"/>
  <c r="AQ1152" i="1"/>
  <c r="AQ1153" i="1"/>
  <c r="AQ1154" i="1"/>
  <c r="AQ1155" i="1"/>
  <c r="AQ1156" i="1"/>
  <c r="AQ1157" i="1"/>
  <c r="AQ1158" i="1"/>
  <c r="AQ1159" i="1"/>
  <c r="AQ1160" i="1"/>
  <c r="AQ1161" i="1"/>
  <c r="AQ1162" i="1"/>
  <c r="AQ1163" i="1"/>
  <c r="AQ1164" i="1"/>
  <c r="AQ1165" i="1"/>
  <c r="AQ1166" i="1"/>
  <c r="AQ1167" i="1"/>
  <c r="AQ1168" i="1"/>
  <c r="AQ1169" i="1"/>
  <c r="AQ1170" i="1"/>
  <c r="AQ1171" i="1"/>
  <c r="AQ1172" i="1"/>
  <c r="AQ1173" i="1"/>
  <c r="AQ1174" i="1"/>
  <c r="AQ1175" i="1"/>
  <c r="AQ1176" i="1"/>
  <c r="AQ1177" i="1"/>
  <c r="AQ1178" i="1"/>
  <c r="AQ1179" i="1"/>
  <c r="AQ1180" i="1"/>
  <c r="AQ1181" i="1"/>
  <c r="AQ1182" i="1"/>
  <c r="AQ1183" i="1"/>
  <c r="AQ1184" i="1"/>
  <c r="AQ1185" i="1"/>
  <c r="AQ1186" i="1"/>
  <c r="AQ1187" i="1"/>
  <c r="AQ1188" i="1"/>
  <c r="AQ1189" i="1"/>
  <c r="AQ1190" i="1"/>
  <c r="AQ1191" i="1"/>
  <c r="AQ1192" i="1"/>
  <c r="AQ1193" i="1"/>
  <c r="AQ1194" i="1"/>
  <c r="AQ1195" i="1"/>
  <c r="AQ1196" i="1"/>
  <c r="AQ1197" i="1"/>
  <c r="AQ1198" i="1"/>
  <c r="AQ1199" i="1"/>
  <c r="AQ1200" i="1"/>
  <c r="AQ1201" i="1"/>
  <c r="AQ1202" i="1"/>
  <c r="AQ1203" i="1"/>
  <c r="AQ1204" i="1"/>
  <c r="AQ1205" i="1"/>
  <c r="AQ1206" i="1"/>
  <c r="AQ1207" i="1"/>
  <c r="AQ1208" i="1"/>
  <c r="AQ1209" i="1"/>
  <c r="AQ1210" i="1"/>
  <c r="AQ1211" i="1"/>
  <c r="AQ1212" i="1"/>
  <c r="AQ1213" i="1"/>
  <c r="AQ1214" i="1"/>
  <c r="AQ1215" i="1"/>
  <c r="AQ1216" i="1"/>
  <c r="AQ1217" i="1"/>
  <c r="AQ1218" i="1"/>
  <c r="AQ1219" i="1"/>
  <c r="AQ1220" i="1"/>
  <c r="AQ1221" i="1"/>
  <c r="AQ1222" i="1"/>
  <c r="AQ1223" i="1"/>
  <c r="AQ1224" i="1"/>
  <c r="AQ1225" i="1"/>
  <c r="AQ1226" i="1"/>
  <c r="AQ1227" i="1"/>
  <c r="AQ1228" i="1"/>
  <c r="AQ1229" i="1"/>
  <c r="AQ1230" i="1"/>
  <c r="AQ1231" i="1"/>
  <c r="AQ1232" i="1"/>
  <c r="AQ1233" i="1"/>
  <c r="AQ1234" i="1"/>
  <c r="AQ1235" i="1"/>
  <c r="AQ1236" i="1"/>
  <c r="AQ1237" i="1"/>
  <c r="AQ1238" i="1"/>
  <c r="AQ1239" i="1"/>
  <c r="AQ1240" i="1"/>
  <c r="AQ1241" i="1"/>
  <c r="AQ1242" i="1"/>
  <c r="AQ1243" i="1"/>
  <c r="AQ1244" i="1"/>
  <c r="AQ1245" i="1"/>
  <c r="AQ1246" i="1"/>
  <c r="AQ1247" i="1"/>
  <c r="AQ1248" i="1"/>
  <c r="AQ1249" i="1"/>
  <c r="AQ1250" i="1"/>
  <c r="AQ1251" i="1"/>
  <c r="AQ1252" i="1"/>
  <c r="AQ1253" i="1"/>
  <c r="AQ1254" i="1"/>
  <c r="AQ1255" i="1"/>
  <c r="AQ1256" i="1"/>
  <c r="AQ1257" i="1"/>
  <c r="AQ1258" i="1"/>
  <c r="AQ1259" i="1"/>
  <c r="AQ1260" i="1"/>
  <c r="AQ1261" i="1"/>
  <c r="AQ1262" i="1"/>
  <c r="AQ1263" i="1"/>
  <c r="AQ1264" i="1"/>
  <c r="AQ1265" i="1"/>
  <c r="AQ1266" i="1"/>
  <c r="AQ1267" i="1"/>
  <c r="AQ1268" i="1"/>
  <c r="AQ1269" i="1"/>
  <c r="AQ1270" i="1"/>
  <c r="AQ1271" i="1"/>
  <c r="AQ1272" i="1"/>
  <c r="AQ1273" i="1"/>
  <c r="AQ1274" i="1"/>
  <c r="AQ1275" i="1"/>
  <c r="AQ1276" i="1"/>
  <c r="AQ1277" i="1"/>
  <c r="AQ1278" i="1"/>
  <c r="AQ1279" i="1"/>
  <c r="AQ1280" i="1"/>
  <c r="AQ1281" i="1"/>
  <c r="AQ1282" i="1"/>
  <c r="AQ1283" i="1"/>
  <c r="AQ1284" i="1"/>
  <c r="AQ1285" i="1"/>
  <c r="AQ1286" i="1"/>
  <c r="AQ1287" i="1"/>
  <c r="AQ1288" i="1"/>
  <c r="AQ1289" i="1"/>
  <c r="AQ1290" i="1"/>
  <c r="AQ1291" i="1"/>
  <c r="AQ1292" i="1"/>
  <c r="AQ1293" i="1"/>
  <c r="AQ1294" i="1"/>
  <c r="AQ1295" i="1"/>
  <c r="AQ1296" i="1"/>
  <c r="AQ1297" i="1"/>
  <c r="AQ1298" i="1"/>
  <c r="AQ1299" i="1"/>
  <c r="AQ1300" i="1"/>
  <c r="AQ1301" i="1"/>
  <c r="AQ1302" i="1"/>
  <c r="AQ1303" i="1"/>
  <c r="AQ1304" i="1"/>
  <c r="AQ1305" i="1"/>
  <c r="AQ1306" i="1"/>
  <c r="AQ1307" i="1"/>
  <c r="AQ1308" i="1"/>
  <c r="AQ1309" i="1"/>
  <c r="AQ1310" i="1"/>
  <c r="AQ1311" i="1"/>
  <c r="AQ1312" i="1"/>
  <c r="AQ1313" i="1"/>
  <c r="AQ1314" i="1"/>
  <c r="AQ1315" i="1"/>
  <c r="AQ1316" i="1"/>
  <c r="AQ1317" i="1"/>
  <c r="AQ1318" i="1"/>
  <c r="AQ1319" i="1"/>
  <c r="AQ1320" i="1"/>
  <c r="AQ1321" i="1"/>
  <c r="AQ1322" i="1"/>
  <c r="AQ1323" i="1"/>
  <c r="AQ1324" i="1"/>
  <c r="AQ1325" i="1"/>
  <c r="AQ1326" i="1"/>
  <c r="AQ1327" i="1"/>
  <c r="AQ1328" i="1"/>
  <c r="AQ1329" i="1"/>
  <c r="AQ1330" i="1"/>
  <c r="AQ1331" i="1"/>
  <c r="AQ1332" i="1"/>
  <c r="AQ1333" i="1"/>
  <c r="AQ1334" i="1"/>
  <c r="AQ1335" i="1"/>
  <c r="AQ1336" i="1"/>
  <c r="AQ1337" i="1"/>
  <c r="AQ1338" i="1"/>
  <c r="AQ1339" i="1"/>
  <c r="AQ1340" i="1"/>
  <c r="AQ1341" i="1"/>
  <c r="AQ1342" i="1"/>
  <c r="AQ1343" i="1"/>
  <c r="AQ1344" i="1"/>
  <c r="AQ1345" i="1"/>
  <c r="AQ1346" i="1"/>
  <c r="AQ1347" i="1"/>
  <c r="AQ1348" i="1"/>
  <c r="AQ1349" i="1"/>
  <c r="AQ1350" i="1"/>
  <c r="AQ1351" i="1"/>
  <c r="AQ1352" i="1"/>
  <c r="AQ1353" i="1"/>
  <c r="AQ1354" i="1"/>
  <c r="AQ1355" i="1"/>
  <c r="AQ1356" i="1"/>
  <c r="AQ1357" i="1"/>
  <c r="AQ1358" i="1"/>
  <c r="AQ1359" i="1"/>
  <c r="AQ1360" i="1"/>
  <c r="AQ1361" i="1"/>
  <c r="AQ1362" i="1"/>
  <c r="AQ1363" i="1"/>
  <c r="AQ1364" i="1"/>
  <c r="AQ1365" i="1"/>
  <c r="AQ1366" i="1"/>
  <c r="AQ1367" i="1"/>
  <c r="AQ1368" i="1"/>
  <c r="AQ1369" i="1"/>
  <c r="AQ1370" i="1"/>
  <c r="AQ1371" i="1"/>
  <c r="AQ1372" i="1"/>
  <c r="AQ1373" i="1"/>
  <c r="AQ1374" i="1"/>
  <c r="AQ1375" i="1"/>
  <c r="AQ1376" i="1"/>
  <c r="AQ1377" i="1"/>
  <c r="AQ1378" i="1"/>
  <c r="AQ1379" i="1"/>
  <c r="AQ1380" i="1"/>
  <c r="AQ1381" i="1"/>
  <c r="AQ1382" i="1"/>
  <c r="AQ1383" i="1"/>
  <c r="AQ1384" i="1"/>
  <c r="AQ1385" i="1"/>
  <c r="AQ1386" i="1"/>
  <c r="AQ1387" i="1"/>
  <c r="AQ1388" i="1"/>
  <c r="AQ1389" i="1"/>
  <c r="AQ1390" i="1"/>
  <c r="AQ1391" i="1"/>
  <c r="AQ1392" i="1"/>
  <c r="AQ1393" i="1"/>
  <c r="AQ1394" i="1"/>
  <c r="AQ1395" i="1"/>
  <c r="AQ1396" i="1"/>
  <c r="AQ1397" i="1"/>
  <c r="AQ1398" i="1"/>
  <c r="AQ1399" i="1"/>
  <c r="AQ1400" i="1"/>
  <c r="AQ1401" i="1"/>
  <c r="AQ1402" i="1"/>
  <c r="AQ1403" i="1"/>
  <c r="AQ1404" i="1"/>
  <c r="AQ1405" i="1"/>
  <c r="AQ1406" i="1"/>
  <c r="AQ1407" i="1"/>
  <c r="AQ1408" i="1"/>
  <c r="AQ1409" i="1"/>
  <c r="AQ1410" i="1"/>
  <c r="AQ1411" i="1"/>
  <c r="AQ1412" i="1"/>
  <c r="AQ1413" i="1"/>
  <c r="AQ1414" i="1"/>
  <c r="AQ1415" i="1"/>
  <c r="AQ1416" i="1"/>
  <c r="AQ1417" i="1"/>
  <c r="AQ1418" i="1"/>
  <c r="AQ1419" i="1"/>
  <c r="AQ1420" i="1"/>
  <c r="AQ1421" i="1"/>
  <c r="AQ1422" i="1"/>
  <c r="AQ1423" i="1"/>
  <c r="AQ1424" i="1"/>
  <c r="AQ1425" i="1"/>
  <c r="AQ1426" i="1"/>
  <c r="AQ1427" i="1"/>
  <c r="AQ1428" i="1"/>
  <c r="AQ1429" i="1"/>
  <c r="AQ1430" i="1"/>
  <c r="AQ1431" i="1"/>
  <c r="AQ1432" i="1"/>
  <c r="AQ1433" i="1"/>
  <c r="AQ1434" i="1"/>
  <c r="AQ1435" i="1"/>
  <c r="AQ1436" i="1"/>
  <c r="AQ1437" i="1"/>
  <c r="AQ1438" i="1"/>
  <c r="AQ1439" i="1"/>
  <c r="AQ1440" i="1"/>
  <c r="AQ1441" i="1"/>
  <c r="AQ1442" i="1"/>
  <c r="AQ1443" i="1"/>
  <c r="AQ1444" i="1"/>
  <c r="AQ1445" i="1"/>
  <c r="AQ1446" i="1"/>
  <c r="AQ1447" i="1"/>
  <c r="AQ1448" i="1"/>
  <c r="AQ1449" i="1"/>
  <c r="AQ1450" i="1"/>
  <c r="AQ1451" i="1"/>
  <c r="AQ1452" i="1"/>
  <c r="AQ1453" i="1"/>
  <c r="AQ1454" i="1"/>
  <c r="AQ1455" i="1"/>
  <c r="AQ1456" i="1"/>
  <c r="AQ1457" i="1"/>
  <c r="AQ1458" i="1"/>
  <c r="AQ1459" i="1"/>
  <c r="AQ1460" i="1"/>
  <c r="AQ1461" i="1"/>
  <c r="AQ1462" i="1"/>
  <c r="AQ1463" i="1"/>
  <c r="AQ1464" i="1"/>
  <c r="AQ1465" i="1"/>
  <c r="AQ1466" i="1"/>
  <c r="AQ1467" i="1"/>
  <c r="AQ1468" i="1"/>
  <c r="AQ1469" i="1"/>
  <c r="AQ1470" i="1"/>
  <c r="AQ1471" i="1"/>
  <c r="AQ1472" i="1"/>
  <c r="AQ1473" i="1"/>
  <c r="AQ1474" i="1"/>
  <c r="AQ1475" i="1"/>
  <c r="AQ1476" i="1"/>
  <c r="AQ1477" i="1"/>
  <c r="AQ1478" i="1"/>
  <c r="AQ1479" i="1"/>
  <c r="AQ1480" i="1"/>
  <c r="AQ1481" i="1"/>
  <c r="AQ1482" i="1"/>
  <c r="AQ1483" i="1"/>
  <c r="AQ1484" i="1"/>
  <c r="AQ1485" i="1"/>
  <c r="AQ1486" i="1"/>
  <c r="AQ1487" i="1"/>
  <c r="AQ1488" i="1"/>
  <c r="AQ1489" i="1"/>
  <c r="AQ1490" i="1"/>
  <c r="AQ1491" i="1"/>
  <c r="AQ1492" i="1"/>
  <c r="AQ1493" i="1"/>
  <c r="AQ1494" i="1"/>
  <c r="AQ1495" i="1"/>
  <c r="AQ1496" i="1"/>
  <c r="AQ1497" i="1"/>
  <c r="AQ1498" i="1"/>
  <c r="AQ1499" i="1"/>
  <c r="AQ1500" i="1"/>
  <c r="AQ1501" i="1"/>
  <c r="AQ1502" i="1"/>
  <c r="AQ1503" i="1"/>
  <c r="AQ1504" i="1"/>
  <c r="AQ1505" i="1"/>
  <c r="AQ1506" i="1"/>
  <c r="AQ1507" i="1"/>
  <c r="AQ1508" i="1"/>
  <c r="AQ1509" i="1"/>
  <c r="AQ1510" i="1"/>
  <c r="AQ1511" i="1"/>
  <c r="AQ1512" i="1"/>
  <c r="AQ1513" i="1"/>
  <c r="AQ1514" i="1"/>
  <c r="AQ1515" i="1"/>
  <c r="AQ1516" i="1"/>
  <c r="AQ1517" i="1"/>
  <c r="AQ1518" i="1"/>
  <c r="AQ1519" i="1"/>
  <c r="AQ1520" i="1"/>
  <c r="AQ1521" i="1"/>
  <c r="AQ1522" i="1"/>
  <c r="AQ1523" i="1"/>
  <c r="AQ1524" i="1"/>
  <c r="AQ1525" i="1"/>
  <c r="AQ1526" i="1"/>
  <c r="AQ1527" i="1"/>
  <c r="AQ1528" i="1"/>
  <c r="AQ1529" i="1"/>
  <c r="AQ1530" i="1"/>
  <c r="AQ1531" i="1"/>
  <c r="AQ1532" i="1"/>
  <c r="AQ1533" i="1"/>
  <c r="AQ1534" i="1"/>
  <c r="AQ1535" i="1"/>
  <c r="AQ1536" i="1"/>
  <c r="AQ1537" i="1"/>
  <c r="AQ1538" i="1"/>
  <c r="AQ1539" i="1"/>
  <c r="AQ1540" i="1"/>
  <c r="AQ1541" i="1"/>
  <c r="AQ1542" i="1"/>
  <c r="AQ1543" i="1"/>
  <c r="AQ1544" i="1"/>
  <c r="AQ1545" i="1"/>
  <c r="AQ1546" i="1"/>
  <c r="AQ1547" i="1"/>
  <c r="AQ1548" i="1"/>
  <c r="AQ1549" i="1"/>
  <c r="AQ1550" i="1"/>
  <c r="AQ1551" i="1"/>
  <c r="AQ1552" i="1"/>
  <c r="AQ1553" i="1"/>
  <c r="AQ1554" i="1"/>
  <c r="AQ1555" i="1"/>
  <c r="AQ1556" i="1"/>
  <c r="AQ1557" i="1"/>
  <c r="AQ1558" i="1"/>
  <c r="AQ1559" i="1"/>
  <c r="AQ1560" i="1"/>
  <c r="AQ1561" i="1"/>
  <c r="AQ1562" i="1"/>
  <c r="AQ1563" i="1"/>
  <c r="AQ1564" i="1"/>
  <c r="AQ1565" i="1"/>
  <c r="AQ1566" i="1"/>
  <c r="AQ1567" i="1"/>
  <c r="AQ1568" i="1"/>
  <c r="AQ1569" i="1"/>
  <c r="AQ1570" i="1"/>
  <c r="AQ1571" i="1"/>
  <c r="AQ1572" i="1"/>
  <c r="AQ1573" i="1"/>
  <c r="AQ1574" i="1"/>
  <c r="AQ1575" i="1"/>
  <c r="AQ1576" i="1"/>
  <c r="AQ1577" i="1"/>
  <c r="AQ1578" i="1"/>
  <c r="AQ1579" i="1"/>
  <c r="AQ1580" i="1"/>
  <c r="AQ1581" i="1"/>
  <c r="AQ1582" i="1"/>
  <c r="AQ1583" i="1"/>
  <c r="AQ1584" i="1"/>
  <c r="AQ1585" i="1"/>
  <c r="AQ1586" i="1"/>
  <c r="AQ1587" i="1"/>
  <c r="AQ1588" i="1"/>
  <c r="AQ1589" i="1"/>
  <c r="AQ1590" i="1"/>
  <c r="AQ1591" i="1"/>
  <c r="AQ1592" i="1"/>
  <c r="AQ1593" i="1"/>
  <c r="AQ1594" i="1"/>
  <c r="AQ1595" i="1"/>
  <c r="AQ1596" i="1"/>
  <c r="AQ1597" i="1"/>
  <c r="AQ1598" i="1"/>
  <c r="AQ1599" i="1"/>
  <c r="AQ1600" i="1"/>
  <c r="AQ1601" i="1"/>
  <c r="AQ1602" i="1"/>
  <c r="AQ1603" i="1"/>
  <c r="AQ1604" i="1"/>
  <c r="AQ1605" i="1"/>
  <c r="AQ1606" i="1"/>
  <c r="AQ1607" i="1"/>
  <c r="AQ1608" i="1"/>
  <c r="AQ1609" i="1"/>
  <c r="AQ1610" i="1"/>
  <c r="AQ1611" i="1"/>
  <c r="AQ1612" i="1"/>
  <c r="AQ1613" i="1"/>
  <c r="AQ1614" i="1"/>
  <c r="AQ1615" i="1"/>
  <c r="AQ1616" i="1"/>
  <c r="AQ1617" i="1"/>
  <c r="AQ1618" i="1"/>
  <c r="AQ1619" i="1"/>
  <c r="AQ1620" i="1"/>
  <c r="AQ1621" i="1"/>
  <c r="AQ1622" i="1"/>
  <c r="AQ1623" i="1"/>
  <c r="AQ1624" i="1"/>
  <c r="AQ1625" i="1"/>
  <c r="AQ1626" i="1"/>
  <c r="AQ1627" i="1"/>
  <c r="AQ1628" i="1"/>
  <c r="AQ1629" i="1"/>
  <c r="AQ1630" i="1"/>
  <c r="AQ1631" i="1"/>
  <c r="AQ1632" i="1"/>
  <c r="AQ1633" i="1"/>
  <c r="AQ1634" i="1"/>
  <c r="AQ1635" i="1"/>
  <c r="AQ1636" i="1"/>
  <c r="AQ1637" i="1"/>
  <c r="AQ1638" i="1"/>
  <c r="AQ1639" i="1"/>
  <c r="AQ1640" i="1"/>
  <c r="AQ1641" i="1"/>
  <c r="AQ1642" i="1"/>
  <c r="AQ1643" i="1"/>
  <c r="AQ1644" i="1"/>
  <c r="AQ1645" i="1"/>
  <c r="AQ1646" i="1"/>
  <c r="AQ1647" i="1"/>
  <c r="AQ1648" i="1"/>
  <c r="AQ1649" i="1"/>
  <c r="AQ1650" i="1"/>
  <c r="AQ1651" i="1"/>
  <c r="AQ1652" i="1"/>
  <c r="AQ1653" i="1"/>
  <c r="AQ1654" i="1"/>
  <c r="AQ1655" i="1"/>
  <c r="AQ1656" i="1"/>
  <c r="AQ1657" i="1"/>
  <c r="AQ1658" i="1"/>
  <c r="AQ1659" i="1"/>
  <c r="AQ1660" i="1"/>
  <c r="AQ1661" i="1"/>
  <c r="AQ1662" i="1"/>
  <c r="AQ1663" i="1"/>
  <c r="AQ1664" i="1"/>
  <c r="AQ1665" i="1"/>
  <c r="AQ1666" i="1"/>
  <c r="AQ1667" i="1"/>
  <c r="AQ1668" i="1"/>
  <c r="AQ1669" i="1"/>
  <c r="AQ1670" i="1"/>
  <c r="AQ1671" i="1"/>
  <c r="AQ1672" i="1"/>
  <c r="AQ1673" i="1"/>
  <c r="AQ1674" i="1"/>
  <c r="AQ1675" i="1"/>
  <c r="AQ1676" i="1"/>
  <c r="AQ1677" i="1"/>
  <c r="AQ1678" i="1"/>
  <c r="AQ1679" i="1"/>
  <c r="AQ1680" i="1"/>
  <c r="AQ1681" i="1"/>
  <c r="AQ1682" i="1"/>
  <c r="AQ1683" i="1"/>
  <c r="AQ1684" i="1"/>
  <c r="AQ1685" i="1"/>
  <c r="AQ1686" i="1"/>
  <c r="AQ1687" i="1"/>
  <c r="AQ1688" i="1"/>
  <c r="AQ1689" i="1"/>
  <c r="AQ1690" i="1"/>
  <c r="AQ1691" i="1"/>
  <c r="AQ1692" i="1"/>
  <c r="AQ1693" i="1"/>
  <c r="AQ1694" i="1"/>
  <c r="AQ1695" i="1"/>
  <c r="AQ1696" i="1"/>
  <c r="AQ1697" i="1"/>
  <c r="AQ1698" i="1"/>
  <c r="AQ1699" i="1"/>
  <c r="AQ1700" i="1"/>
  <c r="AQ1701" i="1"/>
  <c r="AQ1702" i="1"/>
  <c r="AQ1703" i="1"/>
  <c r="AQ1704" i="1"/>
  <c r="AQ1705" i="1"/>
  <c r="AQ1706" i="1"/>
  <c r="AQ1707" i="1"/>
  <c r="AQ1708" i="1"/>
  <c r="AQ1709" i="1"/>
  <c r="AQ1710" i="1"/>
  <c r="AQ1711" i="1"/>
  <c r="AQ1712" i="1"/>
  <c r="AQ1713" i="1"/>
  <c r="AQ1714" i="1"/>
  <c r="AQ1715" i="1"/>
  <c r="AQ1716" i="1"/>
  <c r="AQ1717" i="1"/>
  <c r="AQ1718" i="1"/>
  <c r="AQ1719" i="1"/>
  <c r="AQ1720" i="1"/>
  <c r="AQ1721" i="1"/>
  <c r="AQ1722" i="1"/>
  <c r="AQ1723" i="1"/>
  <c r="AQ1724" i="1"/>
  <c r="AQ1725" i="1"/>
  <c r="AQ1726" i="1"/>
  <c r="AQ1727" i="1"/>
  <c r="AQ1728" i="1"/>
  <c r="AQ1729" i="1"/>
  <c r="AQ1730" i="1"/>
  <c r="AQ1731" i="1"/>
  <c r="AQ1732" i="1"/>
  <c r="AQ1733" i="1"/>
  <c r="AQ1734" i="1"/>
  <c r="AQ1735" i="1"/>
  <c r="AQ1736" i="1"/>
  <c r="AQ1737" i="1"/>
  <c r="AQ1738" i="1"/>
  <c r="AQ1739" i="1"/>
  <c r="AQ1740" i="1"/>
  <c r="AQ1741" i="1"/>
  <c r="AQ1742" i="1"/>
  <c r="AQ1743" i="1"/>
  <c r="AQ1744" i="1"/>
  <c r="AQ1745" i="1"/>
  <c r="AQ1746" i="1"/>
  <c r="AQ1747" i="1"/>
  <c r="AQ1748" i="1"/>
  <c r="AQ1749" i="1"/>
  <c r="AQ1750" i="1"/>
  <c r="AQ1751" i="1"/>
  <c r="AQ1752" i="1"/>
  <c r="AQ1753" i="1"/>
  <c r="AQ1754" i="1"/>
  <c r="AQ1755" i="1"/>
  <c r="AQ1756" i="1"/>
  <c r="AQ1757" i="1"/>
  <c r="AQ1758" i="1"/>
  <c r="AQ1759" i="1"/>
  <c r="AQ1760" i="1"/>
  <c r="AQ1761" i="1"/>
  <c r="AQ1762" i="1"/>
  <c r="AQ1763" i="1"/>
  <c r="AQ1764" i="1"/>
  <c r="AQ1765" i="1"/>
  <c r="AQ1766" i="1"/>
  <c r="AQ1767" i="1"/>
  <c r="AQ1768" i="1"/>
  <c r="AQ1769" i="1"/>
  <c r="AQ1770" i="1"/>
  <c r="AQ1771" i="1"/>
  <c r="AQ1772" i="1"/>
  <c r="AQ1773" i="1"/>
  <c r="AQ1774" i="1"/>
  <c r="AQ1775" i="1"/>
  <c r="AQ1776" i="1"/>
  <c r="AQ1777" i="1"/>
  <c r="AQ1778" i="1"/>
  <c r="AQ1779" i="1"/>
  <c r="AQ1780" i="1"/>
  <c r="AQ1781" i="1"/>
  <c r="AQ1782" i="1"/>
  <c r="AQ1783" i="1"/>
  <c r="AQ1784" i="1"/>
  <c r="AQ1785" i="1"/>
  <c r="AQ1786" i="1"/>
  <c r="AQ1787" i="1"/>
  <c r="AQ1788" i="1"/>
  <c r="AQ1789" i="1"/>
  <c r="AQ1790" i="1"/>
  <c r="AQ1791" i="1"/>
  <c r="AQ1792" i="1"/>
  <c r="AQ1793" i="1"/>
  <c r="AQ1794" i="1"/>
  <c r="AQ1795" i="1"/>
  <c r="AQ1796" i="1"/>
  <c r="AQ1797" i="1"/>
  <c r="AQ1798" i="1"/>
  <c r="AQ1799" i="1"/>
  <c r="AQ1800" i="1"/>
  <c r="AQ1801" i="1"/>
  <c r="AQ1802" i="1"/>
  <c r="AQ1803" i="1"/>
  <c r="AQ1804" i="1"/>
  <c r="AQ1805" i="1"/>
  <c r="AQ1806" i="1"/>
  <c r="AQ1807" i="1"/>
  <c r="AQ1808" i="1"/>
  <c r="AQ1809" i="1"/>
  <c r="AQ1810" i="1"/>
  <c r="AQ1811" i="1"/>
  <c r="AQ1812" i="1"/>
  <c r="AQ1813" i="1"/>
  <c r="AQ1814" i="1"/>
  <c r="AQ1815" i="1"/>
  <c r="AQ1816" i="1"/>
  <c r="AQ1817" i="1"/>
  <c r="AQ1818" i="1"/>
  <c r="AQ1819" i="1"/>
  <c r="AQ1820" i="1"/>
  <c r="AQ1821" i="1"/>
  <c r="AQ1822" i="1"/>
  <c r="AQ1823" i="1"/>
  <c r="AQ1824" i="1"/>
  <c r="AQ1825" i="1"/>
  <c r="AQ1826" i="1"/>
  <c r="AQ1827" i="1"/>
  <c r="AQ1828" i="1"/>
  <c r="AQ1829" i="1"/>
  <c r="AQ1830" i="1"/>
  <c r="AQ1831" i="1"/>
  <c r="AQ1832" i="1"/>
  <c r="AQ1833" i="1"/>
  <c r="AQ1834" i="1"/>
  <c r="AQ1835" i="1"/>
  <c r="AQ1836" i="1"/>
  <c r="AQ1837" i="1"/>
  <c r="AQ1838" i="1"/>
  <c r="AQ1839" i="1"/>
  <c r="AQ1840" i="1"/>
  <c r="AQ1841" i="1"/>
  <c r="AQ1842" i="1"/>
  <c r="AQ1843" i="1"/>
  <c r="AQ1844" i="1"/>
  <c r="AQ1845" i="1"/>
  <c r="AQ1846" i="1"/>
  <c r="AQ1847" i="1"/>
  <c r="AQ1848" i="1"/>
  <c r="AQ1849" i="1"/>
  <c r="AQ1850" i="1"/>
  <c r="AQ1851" i="1"/>
  <c r="AQ1852" i="1"/>
  <c r="AQ1853" i="1"/>
  <c r="AQ1854" i="1"/>
  <c r="AQ1855" i="1"/>
  <c r="AQ1856" i="1"/>
  <c r="AQ1857" i="1"/>
  <c r="AQ1858" i="1"/>
  <c r="AQ1859" i="1"/>
  <c r="AQ1860" i="1"/>
  <c r="AQ1861" i="1"/>
  <c r="AQ1862" i="1"/>
  <c r="AQ1863" i="1"/>
  <c r="AQ1864" i="1"/>
  <c r="AQ1865" i="1"/>
  <c r="AQ1866" i="1"/>
  <c r="AQ1867" i="1"/>
  <c r="AQ1868" i="1"/>
  <c r="AQ1869" i="1"/>
  <c r="AQ1870" i="1"/>
  <c r="AQ1871" i="1"/>
  <c r="AQ1872" i="1"/>
  <c r="AQ1873" i="1"/>
  <c r="AQ1874" i="1"/>
  <c r="AQ1875" i="1"/>
  <c r="AQ1876" i="1"/>
  <c r="AQ1877" i="1"/>
  <c r="AQ1878" i="1"/>
  <c r="AQ1879" i="1"/>
  <c r="AQ1880" i="1"/>
  <c r="AQ1881" i="1"/>
  <c r="AQ1882" i="1"/>
  <c r="AQ1883" i="1"/>
  <c r="AQ1884" i="1"/>
  <c r="AQ1885" i="1"/>
  <c r="AQ1886" i="1"/>
  <c r="AQ1887" i="1"/>
  <c r="AQ1888" i="1"/>
  <c r="AQ1889" i="1"/>
  <c r="AQ1890" i="1"/>
  <c r="AQ1891" i="1"/>
  <c r="AQ1892" i="1"/>
  <c r="AQ1893" i="1"/>
  <c r="AQ1894" i="1"/>
  <c r="AQ1895" i="1"/>
  <c r="AQ1896" i="1"/>
  <c r="AQ1897" i="1"/>
  <c r="AQ1898" i="1"/>
  <c r="AQ1899" i="1"/>
  <c r="AQ1900" i="1"/>
  <c r="AQ1901" i="1"/>
  <c r="AQ1902" i="1"/>
  <c r="AQ1903" i="1"/>
  <c r="AQ1904" i="1"/>
  <c r="AQ1905" i="1"/>
  <c r="AQ1906" i="1"/>
  <c r="AQ1907" i="1"/>
  <c r="AQ1908" i="1"/>
  <c r="AQ1909" i="1"/>
  <c r="AQ1910" i="1"/>
  <c r="AQ1911" i="1"/>
  <c r="AQ1912" i="1"/>
  <c r="AQ1913" i="1"/>
  <c r="AQ1914" i="1"/>
  <c r="AQ1915" i="1"/>
  <c r="AQ1916" i="1"/>
  <c r="AQ1917" i="1"/>
  <c r="AQ1918" i="1"/>
  <c r="AQ1919" i="1"/>
  <c r="AQ1920" i="1"/>
  <c r="AQ1921" i="1"/>
  <c r="AQ1922" i="1"/>
  <c r="AQ1923" i="1"/>
  <c r="AQ1924" i="1"/>
  <c r="AQ1925" i="1"/>
  <c r="AQ1926" i="1"/>
  <c r="AQ1927" i="1"/>
  <c r="AQ1928" i="1"/>
  <c r="AQ1929" i="1"/>
  <c r="AQ1930" i="1"/>
  <c r="AQ1931" i="1"/>
  <c r="AQ1932" i="1"/>
  <c r="AQ1933" i="1"/>
  <c r="AQ1934" i="1"/>
  <c r="AQ1935" i="1"/>
  <c r="AQ1936" i="1"/>
  <c r="AQ1937" i="1"/>
  <c r="AQ1938" i="1"/>
  <c r="AQ1939" i="1"/>
  <c r="AQ1940" i="1"/>
  <c r="AQ1941" i="1"/>
  <c r="AQ1942" i="1"/>
  <c r="AQ1943" i="1"/>
  <c r="AQ1944" i="1"/>
  <c r="AQ1945" i="1"/>
  <c r="AQ1946" i="1"/>
  <c r="AQ1947" i="1"/>
  <c r="AQ1948" i="1"/>
  <c r="AQ1949" i="1"/>
  <c r="AQ1950" i="1"/>
  <c r="AQ1951" i="1"/>
  <c r="AQ1952" i="1"/>
  <c r="AQ1953" i="1"/>
  <c r="AQ1954" i="1"/>
  <c r="AQ1955" i="1"/>
  <c r="AQ1956" i="1"/>
  <c r="AQ1957" i="1"/>
  <c r="AQ1958" i="1"/>
  <c r="AQ1959" i="1"/>
  <c r="AQ1960" i="1"/>
  <c r="AQ1961" i="1"/>
  <c r="AQ1962" i="1"/>
  <c r="AQ1963" i="1"/>
  <c r="AQ1964" i="1"/>
  <c r="AQ1965" i="1"/>
  <c r="AQ1966" i="1"/>
  <c r="AQ1967" i="1"/>
  <c r="AQ1968" i="1"/>
  <c r="AQ1969" i="1"/>
  <c r="AQ1970" i="1"/>
  <c r="AQ1971" i="1"/>
  <c r="AQ1972" i="1"/>
  <c r="AQ1973" i="1"/>
  <c r="AQ1974" i="1"/>
  <c r="AQ1975" i="1"/>
  <c r="AQ1976" i="1"/>
  <c r="AQ1977" i="1"/>
  <c r="AQ1978" i="1"/>
  <c r="AQ1979" i="1"/>
  <c r="AQ1980" i="1"/>
  <c r="AQ1981" i="1"/>
  <c r="AQ1982" i="1"/>
  <c r="AQ1983" i="1"/>
  <c r="AQ1984" i="1"/>
  <c r="AQ1985" i="1"/>
  <c r="AQ1986" i="1"/>
  <c r="AQ1987" i="1"/>
  <c r="AQ1988" i="1"/>
  <c r="AQ1989" i="1"/>
  <c r="AQ1990" i="1"/>
  <c r="AQ1991" i="1"/>
  <c r="AQ1992" i="1"/>
  <c r="AQ1993" i="1"/>
  <c r="AQ1994" i="1"/>
  <c r="AQ1995" i="1"/>
  <c r="AQ1996" i="1"/>
  <c r="AQ1997" i="1"/>
  <c r="AQ1998" i="1"/>
  <c r="AQ1999" i="1"/>
  <c r="AQ2000" i="1"/>
  <c r="AQ2001" i="1"/>
  <c r="AQ2002" i="1"/>
  <c r="AQ2003" i="1"/>
  <c r="AQ2004" i="1"/>
  <c r="AQ2005" i="1"/>
  <c r="AQ2006" i="1"/>
  <c r="AQ2007" i="1"/>
  <c r="AQ2008" i="1"/>
  <c r="AQ2009" i="1"/>
  <c r="AQ2010" i="1"/>
  <c r="AQ2011" i="1"/>
  <c r="AQ2012" i="1"/>
  <c r="AQ2013" i="1"/>
  <c r="AQ2014" i="1"/>
  <c r="AQ2015" i="1"/>
  <c r="AQ2016" i="1"/>
  <c r="AQ2017" i="1"/>
  <c r="AQ2018" i="1"/>
  <c r="AQ2019" i="1"/>
  <c r="AQ2020" i="1"/>
  <c r="AQ2021" i="1"/>
  <c r="AQ2022" i="1"/>
  <c r="AQ2023" i="1"/>
  <c r="AQ2024" i="1"/>
  <c r="AQ2025" i="1"/>
  <c r="AQ2026" i="1"/>
  <c r="AQ2027" i="1"/>
  <c r="AQ2028" i="1"/>
  <c r="AQ2029" i="1"/>
  <c r="AQ2030" i="1"/>
  <c r="AQ2031" i="1"/>
  <c r="AQ2032" i="1"/>
  <c r="AQ2033" i="1"/>
  <c r="AQ2034" i="1"/>
  <c r="AQ2035" i="1"/>
  <c r="AQ2036" i="1"/>
  <c r="AQ2037" i="1"/>
  <c r="AQ2038" i="1"/>
  <c r="AQ2039" i="1"/>
  <c r="AQ2040" i="1"/>
  <c r="AQ2041" i="1"/>
  <c r="AQ2042" i="1"/>
  <c r="AQ2043" i="1"/>
  <c r="AQ2044" i="1"/>
  <c r="AQ2045" i="1"/>
  <c r="AQ2046" i="1"/>
  <c r="AQ2047" i="1"/>
  <c r="AQ2048" i="1"/>
  <c r="AQ2049" i="1"/>
  <c r="AQ2050" i="1"/>
  <c r="AQ2051" i="1"/>
  <c r="AQ2052" i="1"/>
  <c r="AQ2053" i="1"/>
  <c r="AQ2054" i="1"/>
  <c r="AQ2055" i="1"/>
  <c r="AQ2056" i="1"/>
  <c r="AQ2057" i="1"/>
  <c r="AQ2058" i="1"/>
  <c r="AQ2059" i="1"/>
  <c r="AQ2060" i="1"/>
  <c r="AQ2061" i="1"/>
  <c r="AQ2062" i="1"/>
  <c r="AQ2063" i="1"/>
  <c r="AQ2064" i="1"/>
  <c r="AQ2065" i="1"/>
  <c r="AQ2066" i="1"/>
  <c r="AQ2067" i="1"/>
  <c r="AQ2068" i="1"/>
  <c r="AQ2069" i="1"/>
  <c r="AQ2070" i="1"/>
  <c r="AQ2071" i="1"/>
  <c r="AQ2072" i="1"/>
  <c r="AQ2073" i="1"/>
  <c r="AQ2074" i="1"/>
  <c r="AQ2075" i="1"/>
  <c r="AQ2076" i="1"/>
  <c r="AQ2077" i="1"/>
  <c r="AQ2078" i="1"/>
  <c r="AQ2079" i="1"/>
  <c r="AQ2080" i="1"/>
  <c r="AQ2081" i="1"/>
  <c r="AQ2082" i="1"/>
  <c r="AQ2083" i="1"/>
  <c r="AQ2084" i="1"/>
  <c r="AQ2085" i="1"/>
  <c r="AQ2086" i="1"/>
  <c r="AQ2087" i="1"/>
  <c r="AQ2088" i="1"/>
  <c r="AQ2089" i="1"/>
  <c r="AQ2090" i="1"/>
  <c r="AQ2091" i="1"/>
  <c r="AQ2092" i="1"/>
  <c r="AQ2093" i="1"/>
  <c r="AQ2094" i="1"/>
  <c r="AQ2095" i="1"/>
  <c r="AQ2096" i="1"/>
  <c r="AQ2097" i="1"/>
  <c r="AQ2098" i="1"/>
  <c r="AQ2099" i="1"/>
  <c r="AQ2100" i="1"/>
  <c r="AQ2101" i="1"/>
  <c r="AQ2102" i="1"/>
  <c r="AQ2103" i="1"/>
  <c r="AQ2104" i="1"/>
  <c r="AQ2105" i="1"/>
  <c r="AQ2106" i="1"/>
  <c r="AQ2107" i="1"/>
  <c r="AQ2108" i="1"/>
  <c r="AQ2109" i="1"/>
  <c r="AQ2110" i="1"/>
  <c r="AQ2111" i="1"/>
  <c r="AQ2112" i="1"/>
  <c r="AQ2113" i="1"/>
  <c r="AQ2114" i="1"/>
  <c r="AQ2115" i="1"/>
  <c r="AQ2116" i="1"/>
  <c r="AQ2117" i="1"/>
  <c r="AQ2118" i="1"/>
  <c r="AQ2119" i="1"/>
  <c r="AQ2120" i="1"/>
  <c r="AQ2121" i="1"/>
  <c r="AQ2122" i="1"/>
  <c r="AQ2123" i="1"/>
  <c r="AQ2124" i="1"/>
  <c r="AQ2125" i="1"/>
  <c r="AQ2126" i="1"/>
  <c r="AQ2127" i="1"/>
  <c r="AQ2128" i="1"/>
  <c r="AQ2129" i="1"/>
  <c r="AQ2130" i="1"/>
  <c r="AQ2131" i="1"/>
  <c r="AQ2132" i="1"/>
  <c r="AQ2133" i="1"/>
  <c r="AQ2134" i="1"/>
  <c r="AQ2135" i="1"/>
  <c r="AQ2136" i="1"/>
  <c r="AQ2137" i="1"/>
  <c r="AQ2138" i="1"/>
  <c r="AQ2139" i="1"/>
  <c r="AQ2140" i="1"/>
  <c r="AQ2141" i="1"/>
  <c r="AQ2142" i="1"/>
  <c r="AQ2143" i="1"/>
  <c r="AQ2144" i="1"/>
  <c r="AQ2145" i="1"/>
  <c r="AQ2146" i="1"/>
  <c r="AQ2147" i="1"/>
  <c r="AQ2148" i="1"/>
  <c r="AQ2149" i="1"/>
  <c r="AQ2150" i="1"/>
  <c r="AQ2151" i="1"/>
  <c r="AQ2152" i="1"/>
  <c r="AQ2153" i="1"/>
  <c r="AQ2154" i="1"/>
  <c r="AQ2155" i="1"/>
  <c r="AQ2156" i="1"/>
  <c r="AQ2157" i="1"/>
  <c r="AQ2158" i="1"/>
  <c r="AQ2159" i="1"/>
  <c r="AQ2160" i="1"/>
  <c r="AQ2161" i="1"/>
  <c r="AQ2162" i="1"/>
  <c r="AQ2163" i="1"/>
  <c r="AQ2164" i="1"/>
  <c r="AQ2165" i="1"/>
  <c r="AQ2166" i="1"/>
  <c r="AQ2167" i="1"/>
  <c r="AQ2168" i="1"/>
  <c r="AQ2169" i="1"/>
  <c r="AQ2170" i="1"/>
  <c r="AQ2171" i="1"/>
  <c r="AQ2172" i="1"/>
  <c r="AQ2173" i="1"/>
  <c r="AQ2174" i="1"/>
  <c r="AQ2175" i="1"/>
  <c r="AQ2176" i="1"/>
  <c r="AQ2177" i="1"/>
  <c r="AQ2178" i="1"/>
  <c r="AQ2179" i="1"/>
  <c r="AQ2180" i="1"/>
  <c r="AQ2181" i="1"/>
  <c r="AQ2182" i="1"/>
  <c r="AQ2183" i="1"/>
  <c r="AQ2184" i="1"/>
  <c r="AQ2185" i="1"/>
  <c r="AQ2186" i="1"/>
  <c r="AQ2187" i="1"/>
  <c r="AQ2188" i="1"/>
  <c r="AQ2189" i="1"/>
  <c r="AQ2190" i="1"/>
  <c r="AQ2191" i="1"/>
  <c r="AQ2192" i="1"/>
  <c r="AQ2193" i="1"/>
  <c r="AQ2194" i="1"/>
  <c r="AQ2195" i="1"/>
  <c r="AQ2196" i="1"/>
  <c r="AQ2197" i="1"/>
  <c r="AQ2198" i="1"/>
  <c r="AQ2199" i="1"/>
  <c r="AQ2200" i="1"/>
  <c r="AQ2201" i="1"/>
  <c r="AQ2202" i="1"/>
  <c r="AQ2203" i="1"/>
  <c r="AQ2204" i="1"/>
  <c r="AQ2205" i="1"/>
  <c r="AQ2206" i="1"/>
  <c r="AQ2207" i="1"/>
  <c r="AQ2208" i="1"/>
  <c r="AQ2209" i="1"/>
  <c r="AQ2210" i="1"/>
  <c r="AQ2211" i="1"/>
  <c r="AQ2212" i="1"/>
  <c r="AQ2213" i="1"/>
  <c r="AQ2214" i="1"/>
  <c r="AQ2215" i="1"/>
  <c r="AQ2216" i="1"/>
  <c r="AQ2217" i="1"/>
  <c r="AQ2218" i="1"/>
  <c r="AQ2219" i="1"/>
  <c r="AQ2220" i="1"/>
  <c r="AQ2221" i="1"/>
  <c r="AQ2222" i="1"/>
  <c r="AQ2223" i="1"/>
  <c r="AQ2224" i="1"/>
  <c r="AQ2225" i="1"/>
  <c r="AQ2226" i="1"/>
  <c r="AQ2227" i="1"/>
  <c r="AQ2228" i="1"/>
  <c r="AQ2229" i="1"/>
  <c r="AQ2230" i="1"/>
  <c r="AQ2231" i="1"/>
  <c r="AQ2232" i="1"/>
  <c r="AQ2233" i="1"/>
  <c r="AQ2234" i="1"/>
  <c r="AQ2235" i="1"/>
  <c r="AQ2236" i="1"/>
  <c r="AQ2237" i="1"/>
  <c r="AQ2238" i="1"/>
  <c r="AQ2239" i="1"/>
  <c r="AQ2240" i="1"/>
  <c r="AQ2241" i="1"/>
  <c r="AQ2242" i="1"/>
  <c r="AQ2243" i="1"/>
  <c r="AQ2244" i="1"/>
  <c r="AQ2245" i="1"/>
  <c r="AQ2246" i="1"/>
  <c r="AQ2247" i="1"/>
  <c r="AQ2248" i="1"/>
  <c r="AQ2249" i="1"/>
  <c r="AQ2250" i="1"/>
  <c r="AQ2251" i="1"/>
  <c r="AQ2252" i="1"/>
  <c r="AQ2253" i="1"/>
  <c r="AQ2254" i="1"/>
  <c r="AQ2255" i="1"/>
  <c r="AQ2256" i="1"/>
  <c r="AQ2257" i="1"/>
  <c r="AQ2258" i="1"/>
  <c r="AQ2259" i="1"/>
  <c r="AQ2260" i="1"/>
  <c r="AQ2261" i="1"/>
  <c r="AQ2262" i="1"/>
  <c r="AQ2263" i="1"/>
  <c r="AQ2264" i="1"/>
  <c r="AQ2265" i="1"/>
  <c r="AQ2266" i="1"/>
  <c r="AQ2267" i="1"/>
  <c r="AQ2268" i="1"/>
  <c r="AQ2269" i="1"/>
  <c r="AQ2270" i="1"/>
  <c r="AQ2271" i="1"/>
  <c r="AQ2272" i="1"/>
  <c r="AQ2273" i="1"/>
  <c r="AQ2274" i="1"/>
  <c r="AQ2275" i="1"/>
  <c r="AQ2276" i="1"/>
  <c r="AQ2277" i="1"/>
  <c r="AQ2278" i="1"/>
  <c r="AQ2279" i="1"/>
  <c r="AQ2280" i="1"/>
  <c r="AQ2281" i="1"/>
  <c r="AQ2282" i="1"/>
  <c r="AQ2283" i="1"/>
  <c r="AQ2284" i="1"/>
  <c r="AQ2285" i="1"/>
  <c r="AQ2286" i="1"/>
  <c r="AQ2287" i="1"/>
  <c r="AQ2288" i="1"/>
  <c r="AQ2289" i="1"/>
  <c r="AQ2290" i="1"/>
  <c r="AQ2291" i="1"/>
  <c r="AQ2292" i="1"/>
  <c r="AQ2293" i="1"/>
  <c r="AQ2294" i="1"/>
  <c r="AQ2295" i="1"/>
  <c r="AQ2296" i="1"/>
  <c r="AQ2297" i="1"/>
  <c r="AQ2298" i="1"/>
  <c r="AQ2299" i="1"/>
  <c r="AQ2300" i="1"/>
  <c r="AQ2301" i="1"/>
  <c r="AQ2302" i="1"/>
  <c r="AQ2303" i="1"/>
  <c r="AQ2304" i="1"/>
  <c r="AQ2305" i="1"/>
  <c r="AQ2306" i="1"/>
  <c r="AQ2307" i="1"/>
  <c r="AQ2308" i="1"/>
  <c r="AQ2309" i="1"/>
  <c r="AQ2310" i="1"/>
  <c r="AQ2311" i="1"/>
  <c r="AQ2312" i="1"/>
  <c r="AQ2313" i="1"/>
  <c r="AQ2314" i="1"/>
  <c r="AQ2315" i="1"/>
  <c r="AQ2316" i="1"/>
  <c r="AQ2317" i="1"/>
  <c r="AQ2318" i="1"/>
  <c r="AQ2319" i="1"/>
  <c r="AQ2320" i="1"/>
  <c r="AQ2321" i="1"/>
  <c r="AQ2322" i="1"/>
  <c r="AQ2323" i="1"/>
  <c r="AQ2324" i="1"/>
  <c r="AQ2325" i="1"/>
  <c r="AQ2326" i="1"/>
  <c r="AQ2327" i="1"/>
  <c r="AQ2328" i="1"/>
  <c r="AQ2329" i="1"/>
  <c r="AQ2330" i="1"/>
  <c r="AQ2331" i="1"/>
  <c r="AQ2332" i="1"/>
  <c r="AQ2333" i="1"/>
  <c r="AQ2334" i="1"/>
  <c r="AQ2335" i="1"/>
  <c r="AQ2336" i="1"/>
  <c r="AQ2337" i="1"/>
  <c r="AQ2338" i="1"/>
  <c r="AQ2339" i="1"/>
  <c r="AQ2340" i="1"/>
  <c r="AQ2341" i="1"/>
  <c r="AQ2342" i="1"/>
  <c r="AQ2343" i="1"/>
  <c r="AQ2344" i="1"/>
  <c r="AQ2345" i="1"/>
  <c r="AQ2346" i="1"/>
  <c r="AQ2347" i="1"/>
  <c r="AQ2348" i="1"/>
  <c r="AQ2349" i="1"/>
  <c r="AQ2350" i="1"/>
  <c r="AQ2351" i="1"/>
  <c r="AQ2352" i="1"/>
  <c r="AQ2353" i="1"/>
  <c r="AQ2354" i="1"/>
  <c r="AQ2355" i="1"/>
  <c r="AQ2356" i="1"/>
  <c r="AQ2357" i="1"/>
  <c r="AQ2358" i="1"/>
  <c r="AQ2359" i="1"/>
  <c r="AQ2360" i="1"/>
  <c r="AQ2361" i="1"/>
  <c r="AQ2362" i="1"/>
  <c r="AQ2363" i="1"/>
  <c r="AQ2364" i="1"/>
  <c r="AQ2365" i="1"/>
  <c r="AQ2366" i="1"/>
  <c r="AQ2367" i="1"/>
  <c r="AQ2368" i="1"/>
  <c r="AQ2369" i="1"/>
  <c r="AQ2370" i="1"/>
  <c r="AQ2371" i="1"/>
  <c r="AQ2372" i="1"/>
  <c r="AQ2373" i="1"/>
  <c r="AQ2374" i="1"/>
  <c r="AQ2375" i="1"/>
  <c r="AQ2376" i="1"/>
  <c r="AQ2377" i="1"/>
  <c r="AQ2378" i="1"/>
  <c r="AQ2379" i="1"/>
  <c r="AQ2380" i="1"/>
  <c r="AQ2381" i="1"/>
  <c r="AQ2382" i="1"/>
  <c r="AQ2383" i="1"/>
  <c r="AQ2384" i="1"/>
  <c r="AQ2385" i="1"/>
  <c r="AQ2386" i="1"/>
  <c r="AQ2387" i="1"/>
  <c r="AQ2388" i="1"/>
  <c r="AQ2389" i="1"/>
  <c r="AQ2390" i="1"/>
  <c r="AQ2391" i="1"/>
  <c r="AQ2392" i="1"/>
  <c r="AQ2393" i="1"/>
  <c r="AQ2394" i="1"/>
  <c r="AQ2395" i="1"/>
  <c r="AQ2396" i="1"/>
  <c r="AQ2397" i="1"/>
  <c r="AQ2398" i="1"/>
  <c r="AQ2399" i="1"/>
  <c r="AQ2400" i="1"/>
  <c r="AQ2401" i="1"/>
  <c r="AQ2402" i="1"/>
  <c r="AQ2403" i="1"/>
  <c r="AQ2404" i="1"/>
  <c r="AQ2405" i="1"/>
  <c r="AQ2406" i="1"/>
  <c r="AQ2407" i="1"/>
  <c r="AQ2408" i="1"/>
  <c r="AQ2409" i="1"/>
  <c r="AQ2410" i="1"/>
  <c r="AQ2411" i="1"/>
  <c r="AQ2412" i="1"/>
  <c r="AQ2413" i="1"/>
  <c r="AQ2414" i="1"/>
  <c r="AQ2415" i="1"/>
  <c r="AQ2416" i="1"/>
  <c r="AQ2417" i="1"/>
  <c r="AQ2418" i="1"/>
  <c r="AQ2419" i="1"/>
  <c r="AQ2420" i="1"/>
  <c r="AQ2421" i="1"/>
  <c r="AQ2422" i="1"/>
  <c r="AQ2423" i="1"/>
  <c r="AQ2424" i="1"/>
  <c r="AQ2425" i="1"/>
  <c r="AQ2426" i="1"/>
  <c r="AQ2427" i="1"/>
  <c r="AQ2428" i="1"/>
  <c r="AQ2429" i="1"/>
  <c r="AQ2430" i="1"/>
  <c r="AQ2431" i="1"/>
  <c r="AQ2432" i="1"/>
  <c r="AQ2433" i="1"/>
  <c r="AQ2434" i="1"/>
  <c r="AQ2435" i="1"/>
  <c r="AQ2436" i="1"/>
  <c r="AQ2437" i="1"/>
  <c r="AQ2438" i="1"/>
  <c r="AQ2439" i="1"/>
  <c r="AQ2440" i="1"/>
  <c r="AQ2441" i="1"/>
  <c r="AQ2442" i="1"/>
  <c r="AQ2443" i="1"/>
  <c r="AQ2444" i="1"/>
  <c r="AQ2445" i="1"/>
  <c r="AQ2446" i="1"/>
  <c r="AQ2447" i="1"/>
  <c r="AQ2448" i="1"/>
  <c r="AQ2449" i="1"/>
  <c r="AQ2450" i="1"/>
  <c r="AQ2451" i="1"/>
  <c r="AQ2452" i="1"/>
  <c r="AQ2453" i="1"/>
  <c r="AQ2454" i="1"/>
  <c r="AQ2455" i="1"/>
  <c r="AQ2456" i="1"/>
  <c r="AQ2457" i="1"/>
  <c r="AQ2458" i="1"/>
  <c r="AQ2459" i="1"/>
  <c r="AQ2460" i="1"/>
  <c r="AQ2461" i="1"/>
  <c r="AQ2462" i="1"/>
  <c r="AQ2463" i="1"/>
  <c r="AQ2464" i="1"/>
  <c r="AQ2465" i="1"/>
  <c r="AQ2466" i="1"/>
  <c r="AQ2467" i="1"/>
  <c r="AQ2468" i="1"/>
  <c r="AQ2469" i="1"/>
  <c r="AQ2470" i="1"/>
  <c r="AQ2471" i="1"/>
  <c r="AQ2472" i="1"/>
  <c r="AQ2473" i="1"/>
  <c r="AQ2474" i="1"/>
  <c r="AQ2475" i="1"/>
  <c r="AQ2476" i="1"/>
  <c r="AQ2477" i="1"/>
  <c r="AQ2478" i="1"/>
  <c r="AQ2479" i="1"/>
  <c r="AQ2480" i="1"/>
  <c r="AQ2481" i="1"/>
  <c r="AQ2482" i="1"/>
  <c r="AQ2483" i="1"/>
  <c r="AQ2484" i="1"/>
  <c r="AQ2485" i="1"/>
  <c r="AQ2486" i="1"/>
  <c r="AQ2487" i="1"/>
  <c r="AQ2488" i="1"/>
  <c r="AQ2489" i="1"/>
  <c r="AQ2490" i="1"/>
  <c r="AQ2491" i="1"/>
  <c r="AQ2492" i="1"/>
  <c r="AQ2493" i="1"/>
  <c r="AQ2494" i="1"/>
  <c r="AQ2495" i="1"/>
  <c r="AQ2496" i="1"/>
  <c r="AQ2497" i="1"/>
  <c r="AQ2498" i="1"/>
  <c r="AQ2499" i="1"/>
  <c r="AQ2500" i="1"/>
  <c r="AQ2501" i="1"/>
  <c r="AQ2502" i="1"/>
  <c r="AQ2503" i="1"/>
  <c r="AQ2504" i="1"/>
  <c r="AQ2505" i="1"/>
  <c r="AQ2506" i="1"/>
  <c r="AQ2507" i="1"/>
  <c r="AQ2508" i="1"/>
  <c r="AQ2509" i="1"/>
  <c r="AQ2510" i="1"/>
  <c r="AQ2511" i="1"/>
  <c r="AQ2512" i="1"/>
  <c r="AQ2513" i="1"/>
  <c r="AQ2514" i="1"/>
  <c r="AQ2515" i="1"/>
  <c r="AQ2516" i="1"/>
  <c r="AQ2517" i="1"/>
  <c r="AQ2518" i="1"/>
  <c r="AQ2519" i="1"/>
  <c r="AQ2520" i="1"/>
  <c r="AQ2521" i="1"/>
  <c r="AQ2522" i="1"/>
  <c r="AQ2523" i="1"/>
  <c r="AQ2524" i="1"/>
  <c r="AQ2525" i="1"/>
  <c r="AQ2526" i="1"/>
  <c r="AQ2527" i="1"/>
  <c r="AQ2528" i="1"/>
  <c r="AQ2529" i="1"/>
  <c r="AQ2530" i="1"/>
  <c r="AQ2531" i="1"/>
  <c r="AQ2532" i="1"/>
  <c r="AQ2533" i="1"/>
  <c r="AQ2534" i="1"/>
  <c r="AQ2535" i="1"/>
  <c r="AQ2536" i="1"/>
  <c r="AQ2537" i="1"/>
  <c r="AQ2538" i="1"/>
  <c r="AQ2539" i="1"/>
  <c r="AQ2540" i="1"/>
  <c r="AQ2541" i="1"/>
  <c r="AQ2542" i="1"/>
  <c r="AQ2543" i="1"/>
  <c r="AQ2544" i="1"/>
  <c r="AQ2545" i="1"/>
  <c r="AQ2546" i="1"/>
  <c r="AQ2547" i="1"/>
  <c r="AQ2548" i="1"/>
  <c r="AQ2549" i="1"/>
  <c r="AQ2550" i="1"/>
  <c r="AQ2551" i="1"/>
  <c r="AQ2552" i="1"/>
  <c r="AQ2553" i="1"/>
  <c r="AQ2554" i="1"/>
  <c r="AQ2555" i="1"/>
  <c r="AQ2556" i="1"/>
  <c r="AQ2557" i="1"/>
  <c r="AQ2558" i="1"/>
  <c r="AQ2559" i="1"/>
  <c r="AQ2560" i="1"/>
  <c r="AQ2561" i="1"/>
  <c r="AQ2562" i="1"/>
  <c r="AQ2563" i="1"/>
  <c r="AQ2564" i="1"/>
  <c r="AQ2565" i="1"/>
  <c r="AQ2566" i="1"/>
  <c r="AQ2567" i="1"/>
  <c r="AQ2568" i="1"/>
  <c r="AQ2569" i="1"/>
  <c r="AQ2570" i="1"/>
  <c r="AQ2571" i="1"/>
  <c r="AQ2572" i="1"/>
  <c r="AQ2573" i="1"/>
  <c r="AQ2574" i="1"/>
  <c r="AQ2575" i="1"/>
  <c r="AQ2576" i="1"/>
  <c r="AQ2577" i="1"/>
  <c r="AQ2578" i="1"/>
  <c r="AQ2579" i="1"/>
  <c r="AQ2580" i="1"/>
  <c r="AQ2581" i="1"/>
  <c r="AQ2582" i="1"/>
  <c r="AQ2583" i="1"/>
  <c r="AQ2584" i="1"/>
  <c r="AQ2585" i="1"/>
  <c r="AQ2586" i="1"/>
  <c r="AQ2587" i="1"/>
  <c r="AQ2588" i="1"/>
  <c r="AQ2589" i="1"/>
  <c r="AQ2590" i="1"/>
  <c r="AQ2591" i="1"/>
  <c r="AQ2592" i="1"/>
  <c r="AQ2593" i="1"/>
  <c r="AQ2594" i="1"/>
  <c r="AQ2595" i="1"/>
  <c r="AQ2596" i="1"/>
  <c r="AQ2597" i="1"/>
  <c r="AQ2598" i="1"/>
  <c r="AQ2599" i="1"/>
  <c r="AQ2600" i="1"/>
  <c r="AQ2601" i="1"/>
  <c r="AQ2602" i="1"/>
  <c r="AQ2603" i="1"/>
  <c r="AQ2604" i="1"/>
  <c r="AQ2605" i="1"/>
  <c r="AQ2606" i="1"/>
  <c r="AQ2607" i="1"/>
  <c r="AQ2608" i="1"/>
  <c r="AQ2609" i="1"/>
  <c r="AQ2610" i="1"/>
  <c r="AQ2611" i="1"/>
  <c r="AQ2612" i="1"/>
  <c r="AQ2613" i="1"/>
  <c r="AQ2614" i="1"/>
  <c r="AQ2615" i="1"/>
  <c r="AQ2616" i="1"/>
  <c r="AQ2617" i="1"/>
  <c r="AQ2618" i="1"/>
  <c r="AQ2619" i="1"/>
  <c r="AQ2620" i="1"/>
  <c r="AQ2621" i="1"/>
  <c r="AQ2622" i="1"/>
  <c r="AQ2623" i="1"/>
  <c r="AQ2624" i="1"/>
  <c r="AQ2625" i="1"/>
  <c r="AQ2626" i="1"/>
  <c r="AQ2627" i="1"/>
  <c r="AQ2628" i="1"/>
  <c r="AQ2629" i="1"/>
  <c r="AQ2630" i="1"/>
  <c r="AQ2631" i="1"/>
  <c r="AQ2632" i="1"/>
  <c r="AQ2633" i="1"/>
  <c r="AQ2634" i="1"/>
  <c r="AQ2635" i="1"/>
  <c r="AQ2636" i="1"/>
  <c r="AQ2637" i="1"/>
  <c r="AQ2638" i="1"/>
  <c r="AQ2639" i="1"/>
  <c r="AQ2640" i="1"/>
  <c r="AQ2641" i="1"/>
  <c r="AQ2642" i="1"/>
  <c r="AQ2643" i="1"/>
  <c r="AQ2644" i="1"/>
  <c r="AQ2645" i="1"/>
  <c r="AQ2646" i="1"/>
  <c r="AQ2647" i="1"/>
  <c r="AQ2648" i="1"/>
  <c r="AQ2649" i="1"/>
  <c r="AQ2650" i="1"/>
  <c r="AQ2651" i="1"/>
  <c r="AQ2652" i="1"/>
  <c r="AQ2653" i="1"/>
  <c r="AQ2654" i="1"/>
  <c r="AQ2655" i="1"/>
  <c r="AQ2656" i="1"/>
  <c r="AQ2657" i="1"/>
  <c r="AQ2658" i="1"/>
  <c r="AQ2659" i="1"/>
  <c r="AQ2660" i="1"/>
  <c r="AQ2661" i="1"/>
  <c r="AQ2662" i="1"/>
  <c r="AQ2663" i="1"/>
  <c r="AQ2664" i="1"/>
  <c r="AQ2665" i="1"/>
  <c r="AQ2666" i="1"/>
  <c r="AQ2667" i="1"/>
  <c r="AQ2668" i="1"/>
  <c r="AQ2669" i="1"/>
  <c r="AQ2670" i="1"/>
  <c r="AQ2671" i="1"/>
  <c r="AQ2672" i="1"/>
  <c r="AQ2673" i="1"/>
  <c r="AQ2674" i="1"/>
  <c r="AQ2675" i="1"/>
  <c r="AQ2676" i="1"/>
  <c r="AQ2677" i="1"/>
  <c r="AQ2678" i="1"/>
  <c r="AQ2679" i="1"/>
  <c r="AQ2680" i="1"/>
  <c r="AQ2681" i="1"/>
  <c r="AQ2682" i="1"/>
  <c r="AQ2683" i="1"/>
  <c r="AQ2684" i="1"/>
  <c r="AQ2685" i="1"/>
  <c r="AQ2686" i="1"/>
  <c r="AQ2687" i="1"/>
  <c r="AQ2688" i="1"/>
  <c r="AQ2689" i="1"/>
  <c r="AQ2690" i="1"/>
  <c r="AQ2691" i="1"/>
  <c r="AQ2692" i="1"/>
  <c r="AQ2693" i="1"/>
  <c r="AQ2694" i="1"/>
  <c r="AQ2695" i="1"/>
  <c r="AQ2696" i="1"/>
  <c r="AQ2697" i="1"/>
  <c r="AQ2698" i="1"/>
  <c r="AQ2699" i="1"/>
  <c r="AQ2700" i="1"/>
  <c r="AQ2701" i="1"/>
  <c r="AQ2702" i="1"/>
  <c r="AQ2703" i="1"/>
  <c r="AQ2704" i="1"/>
  <c r="AQ2705" i="1"/>
  <c r="AQ2706" i="1"/>
  <c r="AQ2707" i="1"/>
  <c r="AQ2708" i="1"/>
  <c r="AQ2709" i="1"/>
  <c r="AQ2710" i="1"/>
  <c r="AQ2711" i="1"/>
  <c r="AQ2712" i="1"/>
  <c r="AQ2713" i="1"/>
  <c r="AQ2714" i="1"/>
  <c r="AQ2715" i="1"/>
  <c r="AQ2716" i="1"/>
  <c r="AQ2717" i="1"/>
  <c r="AQ2718" i="1"/>
  <c r="AQ2719" i="1"/>
  <c r="AQ2720" i="1"/>
  <c r="AQ2721" i="1"/>
  <c r="AQ2722" i="1"/>
  <c r="AQ2723" i="1"/>
  <c r="AQ2724" i="1"/>
  <c r="AQ2725" i="1"/>
  <c r="AQ2726" i="1"/>
  <c r="AQ2727" i="1"/>
  <c r="AQ2728" i="1"/>
  <c r="AQ2729" i="1"/>
  <c r="AQ2730" i="1"/>
  <c r="AQ2731" i="1"/>
  <c r="AQ2732" i="1"/>
  <c r="AQ2733" i="1"/>
  <c r="AQ2734" i="1"/>
  <c r="AQ2735" i="1"/>
  <c r="AQ2736" i="1"/>
  <c r="AQ2737" i="1"/>
  <c r="AQ2738" i="1"/>
  <c r="AQ2739" i="1"/>
  <c r="AQ2740" i="1"/>
  <c r="AQ2741" i="1"/>
  <c r="AQ2742" i="1"/>
  <c r="AQ2743" i="1"/>
  <c r="AQ2744" i="1"/>
  <c r="AQ2745" i="1"/>
  <c r="AQ2746" i="1"/>
  <c r="AQ2747" i="1"/>
  <c r="AQ2748" i="1"/>
  <c r="AQ2749" i="1"/>
  <c r="AQ2750" i="1"/>
  <c r="AQ2751" i="1"/>
  <c r="AQ2752" i="1"/>
  <c r="AQ2753" i="1"/>
  <c r="AQ2754" i="1"/>
  <c r="AQ2755" i="1"/>
  <c r="AQ2756" i="1"/>
  <c r="AQ2757" i="1"/>
  <c r="AQ2758" i="1"/>
  <c r="AQ2759" i="1"/>
  <c r="AQ2760" i="1"/>
  <c r="AQ2761" i="1"/>
  <c r="AQ2762" i="1"/>
  <c r="AQ2763" i="1"/>
  <c r="AQ2764" i="1"/>
  <c r="AQ2765" i="1"/>
  <c r="AQ2766" i="1"/>
  <c r="AQ2767" i="1"/>
  <c r="AQ2768" i="1"/>
  <c r="AQ2769" i="1"/>
  <c r="AQ2770" i="1"/>
  <c r="AQ2771" i="1"/>
  <c r="AQ2772" i="1"/>
  <c r="AQ2773" i="1"/>
  <c r="AQ2774" i="1"/>
  <c r="AQ2775" i="1"/>
  <c r="AQ2776" i="1"/>
  <c r="AQ2777" i="1"/>
  <c r="AQ2778" i="1"/>
  <c r="AQ2779" i="1"/>
  <c r="AQ2780" i="1"/>
  <c r="AQ2781" i="1"/>
  <c r="AQ2782" i="1"/>
  <c r="AQ2783" i="1"/>
  <c r="AQ2784" i="1"/>
  <c r="AQ2785" i="1"/>
  <c r="AQ2786" i="1"/>
  <c r="AQ2787" i="1"/>
  <c r="AQ2788" i="1"/>
  <c r="AQ2789" i="1"/>
  <c r="AQ2790" i="1"/>
  <c r="AQ2791" i="1"/>
  <c r="AQ2792" i="1"/>
  <c r="AQ2793" i="1"/>
  <c r="AQ2794" i="1"/>
  <c r="AQ2795" i="1"/>
  <c r="AQ2796" i="1"/>
  <c r="AQ2797" i="1"/>
  <c r="AQ2798" i="1"/>
  <c r="AQ2799" i="1"/>
  <c r="AQ2800" i="1"/>
  <c r="AQ2801" i="1"/>
  <c r="AQ2802" i="1"/>
  <c r="AQ2803" i="1"/>
  <c r="AQ2804" i="1"/>
  <c r="AQ2805" i="1"/>
  <c r="AQ2806" i="1"/>
  <c r="AQ2807" i="1"/>
  <c r="AQ2808" i="1"/>
  <c r="AQ2809" i="1"/>
  <c r="AQ2810" i="1"/>
  <c r="AQ2811" i="1"/>
  <c r="AQ2812" i="1"/>
  <c r="AQ2813" i="1"/>
  <c r="AQ2814" i="1"/>
  <c r="AQ2815" i="1"/>
  <c r="AQ2816" i="1"/>
  <c r="AQ2817" i="1"/>
  <c r="AQ2818" i="1"/>
  <c r="AQ2819" i="1"/>
  <c r="AQ2820" i="1"/>
  <c r="AQ2821" i="1"/>
  <c r="AQ2822" i="1"/>
  <c r="AQ2823" i="1"/>
  <c r="AQ2824" i="1"/>
  <c r="AQ2825" i="1"/>
  <c r="AQ2826" i="1"/>
  <c r="AQ2827" i="1"/>
  <c r="AQ2828" i="1"/>
  <c r="AQ2829" i="1"/>
  <c r="AQ2830" i="1"/>
  <c r="AQ2831" i="1"/>
  <c r="AQ2832" i="1"/>
  <c r="AQ2833" i="1"/>
  <c r="AQ2834" i="1"/>
  <c r="AQ2835" i="1"/>
  <c r="AQ2836" i="1"/>
  <c r="AQ2837" i="1"/>
  <c r="AQ2838" i="1"/>
  <c r="AQ2839" i="1"/>
  <c r="AQ2840" i="1"/>
  <c r="AQ2841" i="1"/>
  <c r="AQ2842" i="1"/>
  <c r="AQ2843" i="1"/>
  <c r="AQ2844" i="1"/>
  <c r="AQ2845" i="1"/>
  <c r="AQ2846" i="1"/>
  <c r="AQ2847" i="1"/>
  <c r="AQ2848" i="1"/>
  <c r="AQ2849" i="1"/>
  <c r="AQ2850" i="1"/>
  <c r="AQ2851" i="1"/>
  <c r="AQ2852" i="1"/>
  <c r="AQ2853" i="1"/>
  <c r="AQ2854" i="1"/>
  <c r="AQ2855" i="1"/>
  <c r="AQ2856" i="1"/>
  <c r="AQ2857" i="1"/>
  <c r="AQ2858" i="1"/>
  <c r="AQ2859" i="1"/>
  <c r="AQ2860" i="1"/>
  <c r="AQ2861" i="1"/>
  <c r="AQ2862" i="1"/>
  <c r="AQ2863" i="1"/>
  <c r="AQ2864" i="1"/>
  <c r="AQ2865" i="1"/>
  <c r="AQ2866" i="1"/>
  <c r="AQ2867" i="1"/>
  <c r="AQ2868" i="1"/>
  <c r="AQ2869" i="1"/>
  <c r="AQ2870" i="1"/>
  <c r="AQ2871" i="1"/>
  <c r="AQ2872" i="1"/>
  <c r="AQ2873" i="1"/>
  <c r="AQ2874" i="1"/>
  <c r="AQ2875" i="1"/>
  <c r="AQ2876" i="1"/>
  <c r="AQ2877" i="1"/>
  <c r="AQ2878" i="1"/>
  <c r="AQ2879" i="1"/>
  <c r="AQ2880" i="1"/>
  <c r="AQ2881" i="1"/>
  <c r="AQ2882" i="1"/>
  <c r="AQ2883" i="1"/>
  <c r="AQ2884" i="1"/>
  <c r="AQ2885" i="1"/>
  <c r="AQ2886" i="1"/>
  <c r="AQ2887" i="1"/>
  <c r="AQ2888" i="1"/>
  <c r="AQ2889" i="1"/>
  <c r="AQ2890" i="1"/>
  <c r="AQ2891" i="1"/>
  <c r="AQ2892" i="1"/>
  <c r="AQ2893" i="1"/>
  <c r="AQ2894" i="1"/>
  <c r="AQ2895" i="1"/>
  <c r="AQ2896" i="1"/>
  <c r="AQ2897" i="1"/>
  <c r="AQ2898" i="1"/>
  <c r="AQ2899" i="1"/>
  <c r="AQ2900" i="1"/>
  <c r="AQ2901" i="1"/>
  <c r="AQ2902" i="1"/>
  <c r="AQ2903" i="1"/>
  <c r="AQ2904" i="1"/>
  <c r="AQ2905" i="1"/>
  <c r="AQ2906" i="1"/>
  <c r="AQ2907" i="1"/>
  <c r="AQ2908" i="1"/>
  <c r="AQ2909" i="1"/>
  <c r="AQ2910" i="1"/>
  <c r="AQ2911" i="1"/>
  <c r="AQ2912" i="1"/>
  <c r="AQ2913" i="1"/>
  <c r="AQ2914" i="1"/>
  <c r="AQ2915" i="1"/>
  <c r="AQ2916" i="1"/>
  <c r="AQ2917" i="1"/>
  <c r="AQ2918" i="1"/>
  <c r="AQ2919" i="1"/>
  <c r="AQ2920" i="1"/>
  <c r="AQ2921" i="1"/>
  <c r="AQ2922" i="1"/>
  <c r="AQ2923" i="1"/>
  <c r="AQ2924" i="1"/>
  <c r="AQ2925" i="1"/>
  <c r="AQ2926" i="1"/>
  <c r="AQ2927" i="1"/>
  <c r="AQ2928" i="1"/>
  <c r="AQ2929" i="1"/>
  <c r="AQ2930" i="1"/>
  <c r="AQ2931" i="1"/>
  <c r="AQ2932" i="1"/>
  <c r="AQ2933" i="1"/>
  <c r="AQ2934" i="1"/>
  <c r="AQ2935" i="1"/>
  <c r="AQ2936" i="1"/>
  <c r="AQ2937" i="1"/>
  <c r="AQ2938" i="1"/>
  <c r="AQ2939" i="1"/>
  <c r="AQ2940" i="1"/>
  <c r="AQ2941" i="1"/>
  <c r="AQ2942" i="1"/>
  <c r="AQ2943" i="1"/>
  <c r="AQ2944" i="1"/>
  <c r="AQ2945" i="1"/>
  <c r="AQ2946" i="1"/>
  <c r="AQ2947" i="1"/>
  <c r="AQ2948" i="1"/>
  <c r="AQ2949" i="1"/>
  <c r="AQ2950" i="1"/>
  <c r="AQ2951" i="1"/>
  <c r="AQ2952" i="1"/>
  <c r="AQ2953" i="1"/>
  <c r="AQ2954" i="1"/>
  <c r="AQ2955" i="1"/>
  <c r="AQ2956" i="1"/>
  <c r="AQ2957" i="1"/>
  <c r="AQ2958" i="1"/>
  <c r="AQ2959" i="1"/>
  <c r="AQ2960" i="1"/>
  <c r="AQ2961" i="1"/>
  <c r="AQ2962" i="1"/>
  <c r="AQ2963" i="1"/>
  <c r="AQ2964" i="1"/>
  <c r="AQ2965" i="1"/>
  <c r="AQ2966" i="1"/>
  <c r="AQ2967" i="1"/>
  <c r="AQ2968" i="1"/>
  <c r="AQ2969" i="1"/>
  <c r="AQ2970" i="1"/>
  <c r="AQ2971" i="1"/>
  <c r="AQ2972" i="1"/>
  <c r="AQ2973" i="1"/>
  <c r="AQ2974" i="1"/>
  <c r="AQ2975" i="1"/>
  <c r="AQ2976" i="1"/>
  <c r="AQ2977" i="1"/>
  <c r="AQ2978" i="1"/>
  <c r="AQ2979" i="1"/>
  <c r="AQ2980" i="1"/>
  <c r="AQ2981" i="1"/>
  <c r="AQ2982" i="1"/>
  <c r="AQ2983" i="1"/>
  <c r="AQ2984" i="1"/>
  <c r="AQ2985" i="1"/>
  <c r="AQ2986" i="1"/>
  <c r="AQ2987" i="1"/>
  <c r="AQ2988" i="1"/>
  <c r="AQ2989" i="1"/>
  <c r="AQ2990" i="1"/>
  <c r="AQ2991" i="1"/>
  <c r="AQ2992" i="1"/>
  <c r="AQ2993" i="1"/>
  <c r="AQ2994" i="1"/>
  <c r="AQ2995" i="1"/>
  <c r="AQ2996" i="1"/>
  <c r="AQ2997" i="1"/>
  <c r="AQ2998" i="1"/>
  <c r="AQ2999" i="1"/>
  <c r="AQ3000" i="1"/>
  <c r="AQ3001" i="1"/>
  <c r="AQ3002" i="1"/>
  <c r="AQ3003" i="1"/>
  <c r="AQ3004" i="1"/>
  <c r="AQ3005" i="1"/>
  <c r="AQ3006" i="1"/>
  <c r="AQ3007" i="1"/>
  <c r="AQ3008" i="1"/>
  <c r="AQ3009" i="1"/>
  <c r="AQ3010" i="1"/>
  <c r="AQ3011" i="1"/>
  <c r="AQ3012" i="1"/>
  <c r="AQ3013" i="1"/>
  <c r="AQ3014" i="1"/>
  <c r="AQ3015" i="1"/>
  <c r="AQ3016" i="1"/>
  <c r="AQ3017" i="1"/>
  <c r="AQ3018" i="1"/>
  <c r="AQ3019" i="1"/>
  <c r="AQ3020" i="1"/>
  <c r="AQ3021" i="1"/>
  <c r="AQ3022" i="1"/>
  <c r="AQ3023" i="1"/>
  <c r="AQ3024" i="1"/>
  <c r="AQ3025" i="1"/>
  <c r="AQ3026" i="1"/>
  <c r="AQ3027" i="1"/>
  <c r="AQ3028" i="1"/>
  <c r="AQ3029" i="1"/>
  <c r="AQ3030" i="1"/>
  <c r="AQ3031" i="1"/>
  <c r="AQ3032" i="1"/>
  <c r="AQ3033" i="1"/>
  <c r="AQ3034" i="1"/>
  <c r="AQ3035" i="1"/>
  <c r="AQ3036" i="1"/>
  <c r="AQ3037" i="1"/>
  <c r="AQ3038" i="1"/>
  <c r="AQ3039" i="1"/>
  <c r="AQ3040" i="1"/>
  <c r="AQ3041" i="1"/>
  <c r="AQ3042" i="1"/>
  <c r="AQ3043" i="1"/>
  <c r="AQ3044" i="1"/>
  <c r="AQ3045" i="1"/>
  <c r="AQ3046" i="1"/>
  <c r="AQ3047" i="1"/>
  <c r="AQ3048" i="1"/>
  <c r="AQ3049" i="1"/>
  <c r="AQ3050" i="1"/>
  <c r="AQ3051" i="1"/>
  <c r="AQ3052" i="1"/>
  <c r="AQ3053" i="1"/>
  <c r="AQ3054" i="1"/>
  <c r="AQ3055" i="1"/>
  <c r="AQ3056" i="1"/>
  <c r="AQ3057" i="1"/>
  <c r="AQ3058" i="1"/>
  <c r="AQ3059" i="1"/>
  <c r="AQ3060" i="1"/>
  <c r="AQ3061" i="1"/>
  <c r="AQ3062" i="1"/>
  <c r="AQ3063" i="1"/>
  <c r="AQ3064" i="1"/>
  <c r="AQ3065" i="1"/>
  <c r="AQ3066" i="1"/>
  <c r="AQ3067" i="1"/>
  <c r="AQ3068" i="1"/>
  <c r="AQ3069" i="1"/>
  <c r="AQ3070" i="1"/>
  <c r="AQ3071" i="1"/>
  <c r="AQ3072" i="1"/>
  <c r="AQ3073" i="1"/>
  <c r="AQ3074" i="1"/>
  <c r="AQ3075" i="1"/>
  <c r="AQ3076" i="1"/>
  <c r="AQ3077" i="1"/>
  <c r="AQ3078" i="1"/>
  <c r="AQ3079" i="1"/>
  <c r="AQ3080" i="1"/>
  <c r="AQ3081" i="1"/>
  <c r="AQ3082" i="1"/>
  <c r="AQ3083" i="1"/>
  <c r="AQ3084" i="1"/>
  <c r="AQ3085" i="1"/>
  <c r="AQ3086" i="1"/>
  <c r="AQ3087" i="1"/>
  <c r="AQ3088" i="1"/>
  <c r="AQ3089" i="1"/>
  <c r="AQ3090" i="1"/>
  <c r="AQ3091" i="1"/>
  <c r="AQ3092" i="1"/>
  <c r="AQ3093" i="1"/>
  <c r="AQ3094" i="1"/>
  <c r="AQ3095" i="1"/>
  <c r="AQ3096" i="1"/>
  <c r="AQ3097" i="1"/>
  <c r="AQ3098" i="1"/>
  <c r="AQ3099" i="1"/>
  <c r="AQ3100" i="1"/>
  <c r="AQ3101" i="1"/>
  <c r="AQ3102" i="1"/>
  <c r="AQ3103" i="1"/>
  <c r="AQ3104" i="1"/>
  <c r="AQ3105" i="1"/>
  <c r="AQ3106" i="1"/>
  <c r="AQ3107" i="1"/>
  <c r="AQ3108" i="1"/>
  <c r="AQ3109" i="1"/>
  <c r="AQ3110" i="1"/>
  <c r="AQ3111" i="1"/>
  <c r="AQ3112" i="1"/>
  <c r="AQ3113" i="1"/>
  <c r="AQ3114" i="1"/>
  <c r="AQ3115" i="1"/>
  <c r="AQ3116" i="1"/>
  <c r="AQ3117" i="1"/>
  <c r="AQ3118" i="1"/>
  <c r="AQ3119" i="1"/>
  <c r="AQ3120" i="1"/>
  <c r="AQ3121" i="1"/>
  <c r="AQ3122" i="1"/>
  <c r="AQ3123" i="1"/>
  <c r="AQ3124" i="1"/>
  <c r="AQ3125" i="1"/>
  <c r="AQ3126" i="1"/>
  <c r="AQ3127" i="1"/>
  <c r="AQ3128" i="1"/>
  <c r="AQ3129" i="1"/>
  <c r="AQ3130" i="1"/>
  <c r="AQ3131" i="1"/>
  <c r="AQ3132" i="1"/>
  <c r="AQ3133" i="1"/>
  <c r="AQ3134" i="1"/>
  <c r="AQ3135" i="1"/>
  <c r="AQ3136" i="1"/>
  <c r="AQ3137" i="1"/>
  <c r="AQ3138" i="1"/>
  <c r="AQ3139" i="1"/>
  <c r="AQ3140" i="1"/>
  <c r="AQ3141" i="1"/>
  <c r="AQ3142" i="1"/>
  <c r="AQ3143" i="1"/>
  <c r="AQ3144" i="1"/>
  <c r="AQ3145" i="1"/>
  <c r="AQ3146" i="1"/>
  <c r="AQ3147" i="1"/>
  <c r="AQ3148" i="1"/>
  <c r="AQ3149" i="1"/>
  <c r="AQ3150" i="1"/>
  <c r="AQ3151" i="1"/>
  <c r="AQ3152" i="1"/>
  <c r="AQ3153" i="1"/>
  <c r="AQ3154" i="1"/>
  <c r="AQ3155" i="1"/>
  <c r="AQ3156" i="1"/>
  <c r="AQ3157" i="1"/>
  <c r="AQ3158" i="1"/>
  <c r="AQ3159" i="1"/>
  <c r="AQ3160" i="1"/>
  <c r="AQ3161" i="1"/>
  <c r="AQ3162" i="1"/>
  <c r="AQ3163" i="1"/>
  <c r="AQ3164" i="1"/>
  <c r="AQ3165" i="1"/>
  <c r="AQ3166" i="1"/>
  <c r="AQ3167" i="1"/>
  <c r="AQ3168" i="1"/>
  <c r="AQ3169" i="1"/>
  <c r="AQ3170" i="1"/>
  <c r="AQ3171" i="1"/>
  <c r="AQ3172" i="1"/>
  <c r="AQ3173" i="1"/>
  <c r="AQ3174" i="1"/>
  <c r="AQ3175" i="1"/>
  <c r="AQ3176" i="1"/>
  <c r="AQ3177" i="1"/>
  <c r="AQ3178" i="1"/>
  <c r="AQ3179" i="1"/>
  <c r="AQ3180" i="1"/>
  <c r="AQ3181" i="1"/>
  <c r="AQ3182" i="1"/>
  <c r="AQ3183" i="1"/>
  <c r="AQ3184" i="1"/>
  <c r="AQ3185" i="1"/>
  <c r="AQ3186" i="1"/>
  <c r="AQ17" i="1"/>
  <c r="AP18" i="1"/>
  <c r="AP21" i="1"/>
  <c r="AP24" i="1"/>
  <c r="AP25" i="1"/>
  <c r="AP26" i="1"/>
  <c r="AP27" i="1"/>
  <c r="AP30" i="1"/>
  <c r="AP31" i="1"/>
  <c r="AP32" i="1"/>
  <c r="AP33" i="1"/>
  <c r="AP34" i="1"/>
  <c r="AP35" i="1"/>
  <c r="AP36" i="1"/>
  <c r="AP37" i="1"/>
  <c r="AP38" i="1"/>
  <c r="AP39" i="1"/>
  <c r="AP40" i="1"/>
  <c r="AP41" i="1"/>
  <c r="AP42" i="1"/>
  <c r="AP43" i="1"/>
  <c r="AP44" i="1"/>
  <c r="AP45" i="1"/>
  <c r="AP46" i="1"/>
  <c r="AP47" i="1"/>
  <c r="AP48" i="1"/>
  <c r="AP49" i="1"/>
  <c r="AP52" i="1"/>
  <c r="AP53" i="1"/>
  <c r="AP54" i="1"/>
  <c r="AP55" i="1"/>
  <c r="AP56" i="1"/>
  <c r="AP57" i="1"/>
  <c r="AP58" i="1"/>
  <c r="AP59" i="1"/>
  <c r="AP60" i="1"/>
  <c r="AP61" i="1"/>
  <c r="AP62" i="1"/>
  <c r="AP63" i="1"/>
  <c r="AP64" i="1"/>
  <c r="AP65" i="1"/>
  <c r="AP66" i="1"/>
  <c r="AP67" i="1"/>
  <c r="AP68" i="1"/>
  <c r="AP70" i="1"/>
  <c r="AP72" i="1"/>
  <c r="AP76" i="1"/>
  <c r="AP78" i="1"/>
  <c r="AP80" i="1"/>
  <c r="AP82" i="1"/>
  <c r="AP84" i="1"/>
  <c r="AP86" i="1"/>
  <c r="AP88" i="1"/>
  <c r="AP89" i="1"/>
  <c r="AP90" i="1"/>
  <c r="AP92" i="1"/>
  <c r="AP94" i="1"/>
  <c r="AP96" i="1"/>
  <c r="AP98" i="1"/>
  <c r="AP99"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501" i="1"/>
  <c r="AP502" i="1"/>
  <c r="AP503" i="1"/>
  <c r="AP504" i="1"/>
  <c r="AP505" i="1"/>
  <c r="AP506" i="1"/>
  <c r="AP507" i="1"/>
  <c r="AP508" i="1"/>
  <c r="AP509" i="1"/>
  <c r="AP510" i="1"/>
  <c r="AP511" i="1"/>
  <c r="AP512" i="1"/>
  <c r="AP513" i="1"/>
  <c r="AP514" i="1"/>
  <c r="AP515" i="1"/>
  <c r="AP516" i="1"/>
  <c r="AP517" i="1"/>
  <c r="AP518" i="1"/>
  <c r="AP519" i="1"/>
  <c r="AP520" i="1"/>
  <c r="AP521" i="1"/>
  <c r="AP522" i="1"/>
  <c r="AP523" i="1"/>
  <c r="AP524" i="1"/>
  <c r="AP525" i="1"/>
  <c r="AP526" i="1"/>
  <c r="AP527" i="1"/>
  <c r="AP528" i="1"/>
  <c r="AP529" i="1"/>
  <c r="AP530" i="1"/>
  <c r="AP531" i="1"/>
  <c r="AP532" i="1"/>
  <c r="AP533" i="1"/>
  <c r="AP534" i="1"/>
  <c r="AP535" i="1"/>
  <c r="AP536" i="1"/>
  <c r="AP537" i="1"/>
  <c r="AP538" i="1"/>
  <c r="AP539" i="1"/>
  <c r="AP540" i="1"/>
  <c r="AP541" i="1"/>
  <c r="AP542" i="1"/>
  <c r="AP543" i="1"/>
  <c r="AP544" i="1"/>
  <c r="AP545" i="1"/>
  <c r="AP546" i="1"/>
  <c r="AP547" i="1"/>
  <c r="AP548" i="1"/>
  <c r="AP549" i="1"/>
  <c r="AP550" i="1"/>
  <c r="AP551" i="1"/>
  <c r="AP552" i="1"/>
  <c r="AP553" i="1"/>
  <c r="AP554" i="1"/>
  <c r="AP555" i="1"/>
  <c r="AP556" i="1"/>
  <c r="AP557" i="1"/>
  <c r="AP558" i="1"/>
  <c r="AP559" i="1"/>
  <c r="AP560" i="1"/>
  <c r="AP561" i="1"/>
  <c r="AP562" i="1"/>
  <c r="AP563" i="1"/>
  <c r="AP564" i="1"/>
  <c r="AP565" i="1"/>
  <c r="AP566" i="1"/>
  <c r="AP567" i="1"/>
  <c r="AP568" i="1"/>
  <c r="AP569" i="1"/>
  <c r="AP570" i="1"/>
  <c r="AP571" i="1"/>
  <c r="AP572" i="1"/>
  <c r="AP573" i="1"/>
  <c r="AP574" i="1"/>
  <c r="AP575" i="1"/>
  <c r="AP576" i="1"/>
  <c r="AP577" i="1"/>
  <c r="AP578" i="1"/>
  <c r="AP579" i="1"/>
  <c r="AP580" i="1"/>
  <c r="AP581" i="1"/>
  <c r="AP582" i="1"/>
  <c r="AP583" i="1"/>
  <c r="AP584" i="1"/>
  <c r="AP585" i="1"/>
  <c r="AP586" i="1"/>
  <c r="AP587" i="1"/>
  <c r="AP588" i="1"/>
  <c r="AP589" i="1"/>
  <c r="AP590" i="1"/>
  <c r="AP591" i="1"/>
  <c r="AP592" i="1"/>
  <c r="AP593" i="1"/>
  <c r="AP594" i="1"/>
  <c r="AP595" i="1"/>
  <c r="AP596" i="1"/>
  <c r="AP597" i="1"/>
  <c r="AP598" i="1"/>
  <c r="AP599" i="1"/>
  <c r="AP600" i="1"/>
  <c r="AP601" i="1"/>
  <c r="AP602" i="1"/>
  <c r="AP603" i="1"/>
  <c r="AP604" i="1"/>
  <c r="AP605" i="1"/>
  <c r="AP606" i="1"/>
  <c r="AP607" i="1"/>
  <c r="AP608" i="1"/>
  <c r="AP609" i="1"/>
  <c r="AP610" i="1"/>
  <c r="AP611" i="1"/>
  <c r="AP612" i="1"/>
  <c r="AP613" i="1"/>
  <c r="AP614" i="1"/>
  <c r="AP615" i="1"/>
  <c r="AP616" i="1"/>
  <c r="AP617" i="1"/>
  <c r="AP618" i="1"/>
  <c r="AP619" i="1"/>
  <c r="AP620" i="1"/>
  <c r="AP621" i="1"/>
  <c r="AP622" i="1"/>
  <c r="AP623" i="1"/>
  <c r="AP624" i="1"/>
  <c r="AP625" i="1"/>
  <c r="AP626" i="1"/>
  <c r="AP627" i="1"/>
  <c r="AP628" i="1"/>
  <c r="AP629" i="1"/>
  <c r="AP630" i="1"/>
  <c r="AP631" i="1"/>
  <c r="AP632" i="1"/>
  <c r="AP633" i="1"/>
  <c r="AP634" i="1"/>
  <c r="AP635" i="1"/>
  <c r="AP636" i="1"/>
  <c r="AP637" i="1"/>
  <c r="AP638" i="1"/>
  <c r="AP639" i="1"/>
  <c r="AP640" i="1"/>
  <c r="AP641" i="1"/>
  <c r="AP642" i="1"/>
  <c r="AP643" i="1"/>
  <c r="AP644" i="1"/>
  <c r="AP645" i="1"/>
  <c r="AP646" i="1"/>
  <c r="AP647" i="1"/>
  <c r="AP648" i="1"/>
  <c r="AP649" i="1"/>
  <c r="AP650" i="1"/>
  <c r="AP651" i="1"/>
  <c r="AP652" i="1"/>
  <c r="AP653" i="1"/>
  <c r="AP654" i="1"/>
  <c r="AP655" i="1"/>
  <c r="AP656" i="1"/>
  <c r="AP657" i="1"/>
  <c r="AP658" i="1"/>
  <c r="AP659" i="1"/>
  <c r="AP660" i="1"/>
  <c r="AP661" i="1"/>
  <c r="AP662" i="1"/>
  <c r="AP663" i="1"/>
  <c r="AP664" i="1"/>
  <c r="AP665" i="1"/>
  <c r="AP666" i="1"/>
  <c r="AP667" i="1"/>
  <c r="AP668" i="1"/>
  <c r="AP669" i="1"/>
  <c r="AP670" i="1"/>
  <c r="AP671" i="1"/>
  <c r="AP672" i="1"/>
  <c r="AP673" i="1"/>
  <c r="AP674" i="1"/>
  <c r="AP675" i="1"/>
  <c r="AP676" i="1"/>
  <c r="AP677" i="1"/>
  <c r="AP678" i="1"/>
  <c r="AP679" i="1"/>
  <c r="AP680" i="1"/>
  <c r="AP681" i="1"/>
  <c r="AP682" i="1"/>
  <c r="AP683" i="1"/>
  <c r="AP684" i="1"/>
  <c r="AP685" i="1"/>
  <c r="AP686" i="1"/>
  <c r="AP687" i="1"/>
  <c r="AP688" i="1"/>
  <c r="AP689" i="1"/>
  <c r="AP690" i="1"/>
  <c r="AP691" i="1"/>
  <c r="AP692" i="1"/>
  <c r="AP693" i="1"/>
  <c r="AP694" i="1"/>
  <c r="AP695" i="1"/>
  <c r="AP696" i="1"/>
  <c r="AP697" i="1"/>
  <c r="AP698" i="1"/>
  <c r="AP699" i="1"/>
  <c r="AP700" i="1"/>
  <c r="AP701" i="1"/>
  <c r="AP702" i="1"/>
  <c r="AP703" i="1"/>
  <c r="AP704" i="1"/>
  <c r="AP705" i="1"/>
  <c r="AP706" i="1"/>
  <c r="AP707" i="1"/>
  <c r="AP708" i="1"/>
  <c r="AP709" i="1"/>
  <c r="AP710" i="1"/>
  <c r="AP711" i="1"/>
  <c r="AP712" i="1"/>
  <c r="AP713" i="1"/>
  <c r="AP714" i="1"/>
  <c r="AP715" i="1"/>
  <c r="AP716" i="1"/>
  <c r="AP717" i="1"/>
  <c r="AP718" i="1"/>
  <c r="AP719" i="1"/>
  <c r="AP720" i="1"/>
  <c r="AP721" i="1"/>
  <c r="AP722" i="1"/>
  <c r="AP723" i="1"/>
  <c r="AP724" i="1"/>
  <c r="AP725" i="1"/>
  <c r="AP726" i="1"/>
  <c r="AP727" i="1"/>
  <c r="AP728" i="1"/>
  <c r="AP729" i="1"/>
  <c r="AP730" i="1"/>
  <c r="AP731" i="1"/>
  <c r="AP732" i="1"/>
  <c r="AP733" i="1"/>
  <c r="AP734" i="1"/>
  <c r="AP735" i="1"/>
  <c r="AP736" i="1"/>
  <c r="AP737" i="1"/>
  <c r="AP738" i="1"/>
  <c r="AP739" i="1"/>
  <c r="AP740" i="1"/>
  <c r="AP741" i="1"/>
  <c r="AP742" i="1"/>
  <c r="AP743" i="1"/>
  <c r="AP744" i="1"/>
  <c r="AP745" i="1"/>
  <c r="AP746" i="1"/>
  <c r="AP747" i="1"/>
  <c r="AP748" i="1"/>
  <c r="AP749" i="1"/>
  <c r="AP750" i="1"/>
  <c r="AP751" i="1"/>
  <c r="AP752" i="1"/>
  <c r="AP753" i="1"/>
  <c r="AP754" i="1"/>
  <c r="AP755" i="1"/>
  <c r="AP756" i="1"/>
  <c r="AP757" i="1"/>
  <c r="AP758" i="1"/>
  <c r="AP759" i="1"/>
  <c r="AP760" i="1"/>
  <c r="AP761" i="1"/>
  <c r="AP762" i="1"/>
  <c r="AP763" i="1"/>
  <c r="AP764" i="1"/>
  <c r="AP765" i="1"/>
  <c r="AP766" i="1"/>
  <c r="AP767" i="1"/>
  <c r="AP768" i="1"/>
  <c r="AP769" i="1"/>
  <c r="AP770" i="1"/>
  <c r="AP771" i="1"/>
  <c r="AP772" i="1"/>
  <c r="AP773" i="1"/>
  <c r="AP774" i="1"/>
  <c r="AP775" i="1"/>
  <c r="AP776" i="1"/>
  <c r="AP777" i="1"/>
  <c r="AP778" i="1"/>
  <c r="AP779" i="1"/>
  <c r="AP780" i="1"/>
  <c r="AP781" i="1"/>
  <c r="AP782" i="1"/>
  <c r="AP783" i="1"/>
  <c r="AP784" i="1"/>
  <c r="AP785" i="1"/>
  <c r="AP786" i="1"/>
  <c r="AP787" i="1"/>
  <c r="AP788" i="1"/>
  <c r="AP789" i="1"/>
  <c r="AP790" i="1"/>
  <c r="AP791" i="1"/>
  <c r="AP792" i="1"/>
  <c r="AP793" i="1"/>
  <c r="AP794" i="1"/>
  <c r="AP795" i="1"/>
  <c r="AP796" i="1"/>
  <c r="AP797" i="1"/>
  <c r="AP798" i="1"/>
  <c r="AP799" i="1"/>
  <c r="AP800" i="1"/>
  <c r="AP801" i="1"/>
  <c r="AP802" i="1"/>
  <c r="AP803" i="1"/>
  <c r="AP804" i="1"/>
  <c r="AP805" i="1"/>
  <c r="AP806" i="1"/>
  <c r="AP807" i="1"/>
  <c r="AP808" i="1"/>
  <c r="AP809" i="1"/>
  <c r="AP810" i="1"/>
  <c r="AP811" i="1"/>
  <c r="AP812" i="1"/>
  <c r="AP813" i="1"/>
  <c r="AP814" i="1"/>
  <c r="AP815" i="1"/>
  <c r="AP816" i="1"/>
  <c r="AP817" i="1"/>
  <c r="AP818" i="1"/>
  <c r="AP819" i="1"/>
  <c r="AP820" i="1"/>
  <c r="AP821" i="1"/>
  <c r="AP822" i="1"/>
  <c r="AP823" i="1"/>
  <c r="AP824" i="1"/>
  <c r="AP825" i="1"/>
  <c r="AP826" i="1"/>
  <c r="AP827" i="1"/>
  <c r="AP828" i="1"/>
  <c r="AP829" i="1"/>
  <c r="AP830" i="1"/>
  <c r="AP831" i="1"/>
  <c r="AP832" i="1"/>
  <c r="AP833" i="1"/>
  <c r="AP834" i="1"/>
  <c r="AP835" i="1"/>
  <c r="AP836" i="1"/>
  <c r="AP837" i="1"/>
  <c r="AP838" i="1"/>
  <c r="AP839" i="1"/>
  <c r="AP840" i="1"/>
  <c r="AP841" i="1"/>
  <c r="AP842" i="1"/>
  <c r="AP843" i="1"/>
  <c r="AP844" i="1"/>
  <c r="AP845" i="1"/>
  <c r="AP846" i="1"/>
  <c r="AP847" i="1"/>
  <c r="AP848" i="1"/>
  <c r="AP849" i="1"/>
  <c r="AP850" i="1"/>
  <c r="AP851" i="1"/>
  <c r="AP852" i="1"/>
  <c r="AP853" i="1"/>
  <c r="AP854" i="1"/>
  <c r="AP855" i="1"/>
  <c r="AP856" i="1"/>
  <c r="AP857" i="1"/>
  <c r="AP858" i="1"/>
  <c r="AP859" i="1"/>
  <c r="AP860" i="1"/>
  <c r="AP861" i="1"/>
  <c r="AP862" i="1"/>
  <c r="AP863" i="1"/>
  <c r="AP864" i="1"/>
  <c r="AP865" i="1"/>
  <c r="AP866" i="1"/>
  <c r="AP867" i="1"/>
  <c r="AP868" i="1"/>
  <c r="AP869" i="1"/>
  <c r="AP870" i="1"/>
  <c r="AP871" i="1"/>
  <c r="AP872" i="1"/>
  <c r="AP873" i="1"/>
  <c r="AP874" i="1"/>
  <c r="AP875" i="1"/>
  <c r="AP876" i="1"/>
  <c r="AP877" i="1"/>
  <c r="AP878" i="1"/>
  <c r="AP879" i="1"/>
  <c r="AP880" i="1"/>
  <c r="AP881" i="1"/>
  <c r="AP882" i="1"/>
  <c r="AP883" i="1"/>
  <c r="AP884" i="1"/>
  <c r="AP885" i="1"/>
  <c r="AP886" i="1"/>
  <c r="AP887" i="1"/>
  <c r="AP888" i="1"/>
  <c r="AP889" i="1"/>
  <c r="AP890" i="1"/>
  <c r="AP891" i="1"/>
  <c r="AP892" i="1"/>
  <c r="AP893" i="1"/>
  <c r="AP894" i="1"/>
  <c r="AP895" i="1"/>
  <c r="AP896" i="1"/>
  <c r="AP897" i="1"/>
  <c r="AP898" i="1"/>
  <c r="AP899" i="1"/>
  <c r="AP900" i="1"/>
  <c r="AP901" i="1"/>
  <c r="AP902" i="1"/>
  <c r="AP903" i="1"/>
  <c r="AP904" i="1"/>
  <c r="AP905" i="1"/>
  <c r="AP906" i="1"/>
  <c r="AP907" i="1"/>
  <c r="AP908" i="1"/>
  <c r="AP909" i="1"/>
  <c r="AP910" i="1"/>
  <c r="AP911" i="1"/>
  <c r="AP912" i="1"/>
  <c r="AP913" i="1"/>
  <c r="AP914" i="1"/>
  <c r="AP915" i="1"/>
  <c r="AP916" i="1"/>
  <c r="AP917" i="1"/>
  <c r="AP918" i="1"/>
  <c r="AP919" i="1"/>
  <c r="AP920" i="1"/>
  <c r="AP921" i="1"/>
  <c r="AP922" i="1"/>
  <c r="AP923" i="1"/>
  <c r="AP924" i="1"/>
  <c r="AP925" i="1"/>
  <c r="AP926" i="1"/>
  <c r="AP927" i="1"/>
  <c r="AP928" i="1"/>
  <c r="AP929" i="1"/>
  <c r="AP930" i="1"/>
  <c r="AP931" i="1"/>
  <c r="AP932" i="1"/>
  <c r="AP933" i="1"/>
  <c r="AP934" i="1"/>
  <c r="AP935" i="1"/>
  <c r="AP936" i="1"/>
  <c r="AP937" i="1"/>
  <c r="AP938" i="1"/>
  <c r="AP939" i="1"/>
  <c r="AP940" i="1"/>
  <c r="AP941" i="1"/>
  <c r="AP942" i="1"/>
  <c r="AP943" i="1"/>
  <c r="AP944" i="1"/>
  <c r="AP945" i="1"/>
  <c r="AP946" i="1"/>
  <c r="AP947" i="1"/>
  <c r="AP948" i="1"/>
  <c r="AP949" i="1"/>
  <c r="AP950" i="1"/>
  <c r="AP951" i="1"/>
  <c r="AP952" i="1"/>
  <c r="AP953" i="1"/>
  <c r="AP954" i="1"/>
  <c r="AP955" i="1"/>
  <c r="AP956" i="1"/>
  <c r="AP957" i="1"/>
  <c r="AP958" i="1"/>
  <c r="AP959" i="1"/>
  <c r="AP960" i="1"/>
  <c r="AP961" i="1"/>
  <c r="AP962" i="1"/>
  <c r="AP963" i="1"/>
  <c r="AP964" i="1"/>
  <c r="AP965" i="1"/>
  <c r="AP966" i="1"/>
  <c r="AP967" i="1"/>
  <c r="AP968" i="1"/>
  <c r="AP969" i="1"/>
  <c r="AP970" i="1"/>
  <c r="AP971" i="1"/>
  <c r="AP972" i="1"/>
  <c r="AP973" i="1"/>
  <c r="AP974" i="1"/>
  <c r="AP975" i="1"/>
  <c r="AP976" i="1"/>
  <c r="AP977" i="1"/>
  <c r="AP978" i="1"/>
  <c r="AP979" i="1"/>
  <c r="AP980" i="1"/>
  <c r="AP981" i="1"/>
  <c r="AP982" i="1"/>
  <c r="AP983" i="1"/>
  <c r="AP984" i="1"/>
  <c r="AP985" i="1"/>
  <c r="AP986" i="1"/>
  <c r="AP987" i="1"/>
  <c r="AP988" i="1"/>
  <c r="AP989" i="1"/>
  <c r="AP990" i="1"/>
  <c r="AP991" i="1"/>
  <c r="AP992" i="1"/>
  <c r="AP993" i="1"/>
  <c r="AP994" i="1"/>
  <c r="AP995" i="1"/>
  <c r="AP996" i="1"/>
  <c r="AP997" i="1"/>
  <c r="AP998" i="1"/>
  <c r="AP999" i="1"/>
  <c r="AP1000" i="1"/>
  <c r="AP1001" i="1"/>
  <c r="AP1002" i="1"/>
  <c r="AP1003" i="1"/>
  <c r="AP1004" i="1"/>
  <c r="AP1005" i="1"/>
  <c r="AP1006" i="1"/>
  <c r="AP1007" i="1"/>
  <c r="AP1008" i="1"/>
  <c r="AP1009" i="1"/>
  <c r="AP1010" i="1"/>
  <c r="AP1011" i="1"/>
  <c r="AP1012" i="1"/>
  <c r="AP1013" i="1"/>
  <c r="AP1014" i="1"/>
  <c r="AP1015" i="1"/>
  <c r="AP1016" i="1"/>
  <c r="AP1017" i="1"/>
  <c r="AP1018" i="1"/>
  <c r="AP1019" i="1"/>
  <c r="AP1020" i="1"/>
  <c r="AP1021" i="1"/>
  <c r="AP1022" i="1"/>
  <c r="AP1023" i="1"/>
  <c r="AP1024" i="1"/>
  <c r="AP1025" i="1"/>
  <c r="AP1026" i="1"/>
  <c r="AP1027" i="1"/>
  <c r="AP1028" i="1"/>
  <c r="AP1029" i="1"/>
  <c r="AP1030" i="1"/>
  <c r="AP1031" i="1"/>
  <c r="AP1032" i="1"/>
  <c r="AP1033" i="1"/>
  <c r="AP1034" i="1"/>
  <c r="AP1035" i="1"/>
  <c r="AP1036" i="1"/>
  <c r="AP1037" i="1"/>
  <c r="AP1038" i="1"/>
  <c r="AP1039" i="1"/>
  <c r="AP1040" i="1"/>
  <c r="AP1041" i="1"/>
  <c r="AP1042" i="1"/>
  <c r="AP1043" i="1"/>
  <c r="AP1044" i="1"/>
  <c r="AP1045" i="1"/>
  <c r="AP1046" i="1"/>
  <c r="AP1047" i="1"/>
  <c r="AP1048" i="1"/>
  <c r="AP1049" i="1"/>
  <c r="AP1050" i="1"/>
  <c r="AP1051" i="1"/>
  <c r="AP1052" i="1"/>
  <c r="AP1053" i="1"/>
  <c r="AP1054" i="1"/>
  <c r="AP1055" i="1"/>
  <c r="AP1056" i="1"/>
  <c r="AP1057" i="1"/>
  <c r="AP1058" i="1"/>
  <c r="AP1059" i="1"/>
  <c r="AP1060" i="1"/>
  <c r="AP1061" i="1"/>
  <c r="AP1062" i="1"/>
  <c r="AP1063" i="1"/>
  <c r="AP1064" i="1"/>
  <c r="AP1065" i="1"/>
  <c r="AP1066" i="1"/>
  <c r="AP1067" i="1"/>
  <c r="AP1068" i="1"/>
  <c r="AP1069" i="1"/>
  <c r="AP1070" i="1"/>
  <c r="AP1071" i="1"/>
  <c r="AP1072" i="1"/>
  <c r="AP1073" i="1"/>
  <c r="AP1074" i="1"/>
  <c r="AP1075" i="1"/>
  <c r="AP1076" i="1"/>
  <c r="AP1077" i="1"/>
  <c r="AP1078" i="1"/>
  <c r="AP1079" i="1"/>
  <c r="AP1080" i="1"/>
  <c r="AP1081" i="1"/>
  <c r="AP1082" i="1"/>
  <c r="AP1083" i="1"/>
  <c r="AP1084" i="1"/>
  <c r="AP1085" i="1"/>
  <c r="AP1086" i="1"/>
  <c r="AP1087" i="1"/>
  <c r="AP1088" i="1"/>
  <c r="AP1089" i="1"/>
  <c r="AP1090" i="1"/>
  <c r="AP1091" i="1"/>
  <c r="AP1092" i="1"/>
  <c r="AP1093" i="1"/>
  <c r="AP1094" i="1"/>
  <c r="AP1095" i="1"/>
  <c r="AP1096" i="1"/>
  <c r="AP1097" i="1"/>
  <c r="AP1098" i="1"/>
  <c r="AP1099" i="1"/>
  <c r="AP1100" i="1"/>
  <c r="AP1101" i="1"/>
  <c r="AP1102" i="1"/>
  <c r="AP1103" i="1"/>
  <c r="AP1104" i="1"/>
  <c r="AP1105" i="1"/>
  <c r="AP1106" i="1"/>
  <c r="AP1107" i="1"/>
  <c r="AP1108" i="1"/>
  <c r="AP1109" i="1"/>
  <c r="AP1110" i="1"/>
  <c r="AP1111" i="1"/>
  <c r="AP1112" i="1"/>
  <c r="AP1113" i="1"/>
  <c r="AP1114" i="1"/>
  <c r="AP1115" i="1"/>
  <c r="AP1116" i="1"/>
  <c r="AP1117" i="1"/>
  <c r="AP1118" i="1"/>
  <c r="AP1119" i="1"/>
  <c r="AP1120" i="1"/>
  <c r="AP1121" i="1"/>
  <c r="AP1122" i="1"/>
  <c r="AP1123" i="1"/>
  <c r="AP1124" i="1"/>
  <c r="AP1125" i="1"/>
  <c r="AP1126" i="1"/>
  <c r="AP1127" i="1"/>
  <c r="AP1128" i="1"/>
  <c r="AP1129" i="1"/>
  <c r="AP1130" i="1"/>
  <c r="AP1131" i="1"/>
  <c r="AP1132" i="1"/>
  <c r="AP1133" i="1"/>
  <c r="AP1134" i="1"/>
  <c r="AP1135" i="1"/>
  <c r="AP1136" i="1"/>
  <c r="AP1137" i="1"/>
  <c r="AP1138" i="1"/>
  <c r="AP1139" i="1"/>
  <c r="AP1140" i="1"/>
  <c r="AP1141" i="1"/>
  <c r="AP1142" i="1"/>
  <c r="AP1143" i="1"/>
  <c r="AP1144" i="1"/>
  <c r="AP1145" i="1"/>
  <c r="AP1146" i="1"/>
  <c r="AP1147" i="1"/>
  <c r="AP1148" i="1"/>
  <c r="AP1149" i="1"/>
  <c r="AP1150" i="1"/>
  <c r="AP1151" i="1"/>
  <c r="AP1152" i="1"/>
  <c r="AP1153" i="1"/>
  <c r="AP1154" i="1"/>
  <c r="AP1155" i="1"/>
  <c r="AP1156" i="1"/>
  <c r="AP1157" i="1"/>
  <c r="AP1158" i="1"/>
  <c r="AP1159" i="1"/>
  <c r="AP1160" i="1"/>
  <c r="AP1161" i="1"/>
  <c r="AP1162" i="1"/>
  <c r="AP1163" i="1"/>
  <c r="AP1164" i="1"/>
  <c r="AP1165" i="1"/>
  <c r="AP1166" i="1"/>
  <c r="AP1167" i="1"/>
  <c r="AP1168" i="1"/>
  <c r="AP1169" i="1"/>
  <c r="AP1170" i="1"/>
  <c r="AP1171" i="1"/>
  <c r="AP1172" i="1"/>
  <c r="AP1173" i="1"/>
  <c r="AP1174" i="1"/>
  <c r="AP1175" i="1"/>
  <c r="AP1176" i="1"/>
  <c r="AP1177" i="1"/>
  <c r="AP1178" i="1"/>
  <c r="AP1179" i="1"/>
  <c r="AP1180" i="1"/>
  <c r="AP1181" i="1"/>
  <c r="AP1182" i="1"/>
  <c r="AP1183" i="1"/>
  <c r="AP1184" i="1"/>
  <c r="AP1185" i="1"/>
  <c r="AP1186" i="1"/>
  <c r="AP1187" i="1"/>
  <c r="AP1188" i="1"/>
  <c r="AP1189" i="1"/>
  <c r="AP1190" i="1"/>
  <c r="AP1191" i="1"/>
  <c r="AP1192" i="1"/>
  <c r="AP1193" i="1"/>
  <c r="AP1194" i="1"/>
  <c r="AP1195" i="1"/>
  <c r="AP1196" i="1"/>
  <c r="AP1197" i="1"/>
  <c r="AP1198" i="1"/>
  <c r="AP1199" i="1"/>
  <c r="AP1200" i="1"/>
  <c r="AP1201" i="1"/>
  <c r="AP1202" i="1"/>
  <c r="AP1203" i="1"/>
  <c r="AP1204" i="1"/>
  <c r="AP1205" i="1"/>
  <c r="AP1206" i="1"/>
  <c r="AP1207" i="1"/>
  <c r="AP1208" i="1"/>
  <c r="AP1209" i="1"/>
  <c r="AP1210" i="1"/>
  <c r="AP1211" i="1"/>
  <c r="AP1212" i="1"/>
  <c r="AP1213" i="1"/>
  <c r="AP1214" i="1"/>
  <c r="AP1215" i="1"/>
  <c r="AP1216" i="1"/>
  <c r="AP1217" i="1"/>
  <c r="AP1218" i="1"/>
  <c r="AP1219" i="1"/>
  <c r="AP1220" i="1"/>
  <c r="AP1221" i="1"/>
  <c r="AP1222" i="1"/>
  <c r="AP1223" i="1"/>
  <c r="AP1224" i="1"/>
  <c r="AP1225" i="1"/>
  <c r="AP1226" i="1"/>
  <c r="AP1227" i="1"/>
  <c r="AP1228" i="1"/>
  <c r="AP1229" i="1"/>
  <c r="AP1230" i="1"/>
  <c r="AP1231" i="1"/>
  <c r="AP1232" i="1"/>
  <c r="AP1233" i="1"/>
  <c r="AP1234" i="1"/>
  <c r="AP1235" i="1"/>
  <c r="AP1236" i="1"/>
  <c r="AP1237" i="1"/>
  <c r="AP1238" i="1"/>
  <c r="AP1239" i="1"/>
  <c r="AP1240" i="1"/>
  <c r="AP1241" i="1"/>
  <c r="AP1242" i="1"/>
  <c r="AP1243" i="1"/>
  <c r="AP1244" i="1"/>
  <c r="AP1245" i="1"/>
  <c r="AP1246" i="1"/>
  <c r="AP1247" i="1"/>
  <c r="AP1248" i="1"/>
  <c r="AP1249" i="1"/>
  <c r="AP1250" i="1"/>
  <c r="AP1251" i="1"/>
  <c r="AP1252" i="1"/>
  <c r="AP1253" i="1"/>
  <c r="AP1254" i="1"/>
  <c r="AP1255" i="1"/>
  <c r="AP1256" i="1"/>
  <c r="AP1257" i="1"/>
  <c r="AP1258" i="1"/>
  <c r="AP1259" i="1"/>
  <c r="AP1260" i="1"/>
  <c r="AP1261" i="1"/>
  <c r="AP1262" i="1"/>
  <c r="AP1263" i="1"/>
  <c r="AP1264" i="1"/>
  <c r="AP1265" i="1"/>
  <c r="AP1266" i="1"/>
  <c r="AP1267" i="1"/>
  <c r="AP1268" i="1"/>
  <c r="AP1269" i="1"/>
  <c r="AP1270" i="1"/>
  <c r="AP1271" i="1"/>
  <c r="AP1272" i="1"/>
  <c r="AP1273" i="1"/>
  <c r="AP1274" i="1"/>
  <c r="AP1275" i="1"/>
  <c r="AP1276" i="1"/>
  <c r="AP1277" i="1"/>
  <c r="AP1278" i="1"/>
  <c r="AP1279" i="1"/>
  <c r="AP1280" i="1"/>
  <c r="AP1281" i="1"/>
  <c r="AP1282" i="1"/>
  <c r="AP1283" i="1"/>
  <c r="AP1284" i="1"/>
  <c r="AP1285" i="1"/>
  <c r="AP1286" i="1"/>
  <c r="AP1287" i="1"/>
  <c r="AP1288" i="1"/>
  <c r="AP1289" i="1"/>
  <c r="AP1290" i="1"/>
  <c r="AP1291" i="1"/>
  <c r="AP1292" i="1"/>
  <c r="AP1293" i="1"/>
  <c r="AP1294" i="1"/>
  <c r="AP1295" i="1"/>
  <c r="AP1296" i="1"/>
  <c r="AP1297" i="1"/>
  <c r="AP1298" i="1"/>
  <c r="AP1299" i="1"/>
  <c r="AP1300" i="1"/>
  <c r="AP1301" i="1"/>
  <c r="AP1302" i="1"/>
  <c r="AP1303" i="1"/>
  <c r="AP1304" i="1"/>
  <c r="AP1305" i="1"/>
  <c r="AP1306" i="1"/>
  <c r="AP1307" i="1"/>
  <c r="AP1308" i="1"/>
  <c r="AP1309" i="1"/>
  <c r="AP1310" i="1"/>
  <c r="AP1311" i="1"/>
  <c r="AP1312" i="1"/>
  <c r="AP1313" i="1"/>
  <c r="AP1314" i="1"/>
  <c r="AP1315" i="1"/>
  <c r="AP1316" i="1"/>
  <c r="AP1317" i="1"/>
  <c r="AP1318" i="1"/>
  <c r="AP1319" i="1"/>
  <c r="AP1320" i="1"/>
  <c r="AP1321" i="1"/>
  <c r="AP1322" i="1"/>
  <c r="AP1323" i="1"/>
  <c r="AP1324" i="1"/>
  <c r="AP1325" i="1"/>
  <c r="AP1326" i="1"/>
  <c r="AP1327" i="1"/>
  <c r="AP1328" i="1"/>
  <c r="AP1329" i="1"/>
  <c r="AP1330" i="1"/>
  <c r="AP1331" i="1"/>
  <c r="AP1332" i="1"/>
  <c r="AP1333" i="1"/>
  <c r="AP1334" i="1"/>
  <c r="AP1335" i="1"/>
  <c r="AP1336" i="1"/>
  <c r="AP1337" i="1"/>
  <c r="AP1338" i="1"/>
  <c r="AP1339" i="1"/>
  <c r="AP1340" i="1"/>
  <c r="AP1341" i="1"/>
  <c r="AP1342" i="1"/>
  <c r="AP1343" i="1"/>
  <c r="AP1344" i="1"/>
  <c r="AP1345" i="1"/>
  <c r="AP1346" i="1"/>
  <c r="AP1347" i="1"/>
  <c r="AP1348" i="1"/>
  <c r="AP1349" i="1"/>
  <c r="AP1350" i="1"/>
  <c r="AP1351" i="1"/>
  <c r="AP1352" i="1"/>
  <c r="AP1353" i="1"/>
  <c r="AP1354" i="1"/>
  <c r="AP1355" i="1"/>
  <c r="AP1356" i="1"/>
  <c r="AP1357" i="1"/>
  <c r="AP1358" i="1"/>
  <c r="AP1359" i="1"/>
  <c r="AP1360" i="1"/>
  <c r="AP1361" i="1"/>
  <c r="AP1362" i="1"/>
  <c r="AP1363" i="1"/>
  <c r="AP1364" i="1"/>
  <c r="AP1365" i="1"/>
  <c r="AP1366" i="1"/>
  <c r="AP1367" i="1"/>
  <c r="AP1368" i="1"/>
  <c r="AP1369" i="1"/>
  <c r="AP1370" i="1"/>
  <c r="AP1371" i="1"/>
  <c r="AP1372" i="1"/>
  <c r="AP1373" i="1"/>
  <c r="AP1374" i="1"/>
  <c r="AP1375" i="1"/>
  <c r="AP1376" i="1"/>
  <c r="AP1377" i="1"/>
  <c r="AP1378" i="1"/>
  <c r="AP1379" i="1"/>
  <c r="AP1380" i="1"/>
  <c r="AP1381" i="1"/>
  <c r="AP1382" i="1"/>
  <c r="AP1383" i="1"/>
  <c r="AP1384" i="1"/>
  <c r="AP1385" i="1"/>
  <c r="AP1386" i="1"/>
  <c r="AP1387" i="1"/>
  <c r="AP1388" i="1"/>
  <c r="AP1389" i="1"/>
  <c r="AP1390" i="1"/>
  <c r="AP1391" i="1"/>
  <c r="AP1392" i="1"/>
  <c r="AP1393" i="1"/>
  <c r="AP1394" i="1"/>
  <c r="AP1395" i="1"/>
  <c r="AP1396" i="1"/>
  <c r="AP1397" i="1"/>
  <c r="AP1398" i="1"/>
  <c r="AP1399" i="1"/>
  <c r="AP1400" i="1"/>
  <c r="AP1401" i="1"/>
  <c r="AP1402" i="1"/>
  <c r="AP1403" i="1"/>
  <c r="AP1404" i="1"/>
  <c r="AP1405" i="1"/>
  <c r="AP1406" i="1"/>
  <c r="AP1407" i="1"/>
  <c r="AP1408" i="1"/>
  <c r="AP1409" i="1"/>
  <c r="AP1410" i="1"/>
  <c r="AP1411" i="1"/>
  <c r="AP1412" i="1"/>
  <c r="AP1413" i="1"/>
  <c r="AP1414" i="1"/>
  <c r="AP1415" i="1"/>
  <c r="AP1416" i="1"/>
  <c r="AP1417" i="1"/>
  <c r="AP1418" i="1"/>
  <c r="AP1419" i="1"/>
  <c r="AP1420" i="1"/>
  <c r="AP1421" i="1"/>
  <c r="AP1422" i="1"/>
  <c r="AP1423" i="1"/>
  <c r="AP1424" i="1"/>
  <c r="AP1425" i="1"/>
  <c r="AP1426" i="1"/>
  <c r="AP1427" i="1"/>
  <c r="AP1428" i="1"/>
  <c r="AP1429" i="1"/>
  <c r="AP1430" i="1"/>
  <c r="AP1431" i="1"/>
  <c r="AP1432" i="1"/>
  <c r="AP1433" i="1"/>
  <c r="AP1434" i="1"/>
  <c r="AP1435" i="1"/>
  <c r="AP1436" i="1"/>
  <c r="AP1437" i="1"/>
  <c r="AP1438" i="1"/>
  <c r="AP1439" i="1"/>
  <c r="AP1440" i="1"/>
  <c r="AP1441" i="1"/>
  <c r="AP1442" i="1"/>
  <c r="AP1443" i="1"/>
  <c r="AP1444" i="1"/>
  <c r="AP1445" i="1"/>
  <c r="AP1446" i="1"/>
  <c r="AP1447" i="1"/>
  <c r="AP1448" i="1"/>
  <c r="AP1449" i="1"/>
  <c r="AP1450" i="1"/>
  <c r="AP1451" i="1"/>
  <c r="AP1452" i="1"/>
  <c r="AP1453" i="1"/>
  <c r="AP1454" i="1"/>
  <c r="AP1455" i="1"/>
  <c r="AP1456" i="1"/>
  <c r="AP1457" i="1"/>
  <c r="AP1458" i="1"/>
  <c r="AP1459" i="1"/>
  <c r="AP1460" i="1"/>
  <c r="AP1461" i="1"/>
  <c r="AP1462" i="1"/>
  <c r="AP1463" i="1"/>
  <c r="AP1464" i="1"/>
  <c r="AP1465" i="1"/>
  <c r="AP1466" i="1"/>
  <c r="AP1467" i="1"/>
  <c r="AP1468" i="1"/>
  <c r="AP1469" i="1"/>
  <c r="AP1470" i="1"/>
  <c r="AP1471" i="1"/>
  <c r="AP1472" i="1"/>
  <c r="AP1473" i="1"/>
  <c r="AP1474" i="1"/>
  <c r="AP1475" i="1"/>
  <c r="AP1476" i="1"/>
  <c r="AP1477" i="1"/>
  <c r="AP1478" i="1"/>
  <c r="AP1479" i="1"/>
  <c r="AP1480" i="1"/>
  <c r="AP1481" i="1"/>
  <c r="AP1482" i="1"/>
  <c r="AP1483" i="1"/>
  <c r="AP1484" i="1"/>
  <c r="AP1485" i="1"/>
  <c r="AP1486" i="1"/>
  <c r="AP1487" i="1"/>
  <c r="AP1488" i="1"/>
  <c r="AP1489" i="1"/>
  <c r="AP1490" i="1"/>
  <c r="AP1491" i="1"/>
  <c r="AP1492" i="1"/>
  <c r="AP1493" i="1"/>
  <c r="AP1494" i="1"/>
  <c r="AP1495" i="1"/>
  <c r="AP1496" i="1"/>
  <c r="AP1497" i="1"/>
  <c r="AP1498" i="1"/>
  <c r="AP1499" i="1"/>
  <c r="AP1500" i="1"/>
  <c r="AP1501" i="1"/>
  <c r="AP1502" i="1"/>
  <c r="AP1503" i="1"/>
  <c r="AP1504" i="1"/>
  <c r="AP1505" i="1"/>
  <c r="AP1506" i="1"/>
  <c r="AP1507" i="1"/>
  <c r="AP1508" i="1"/>
  <c r="AP1509" i="1"/>
  <c r="AP1510" i="1"/>
  <c r="AP1511" i="1"/>
  <c r="AP1512" i="1"/>
  <c r="AP1513" i="1"/>
  <c r="AP1514" i="1"/>
  <c r="AP1515" i="1"/>
  <c r="AP1516" i="1"/>
  <c r="AP1517" i="1"/>
  <c r="AP1518" i="1"/>
  <c r="AP1519" i="1"/>
  <c r="AP1520" i="1"/>
  <c r="AP1521" i="1"/>
  <c r="AP1522" i="1"/>
  <c r="AP1523" i="1"/>
  <c r="AP1524" i="1"/>
  <c r="AP1525" i="1"/>
  <c r="AP1526" i="1"/>
  <c r="AP1527" i="1"/>
  <c r="AP1528" i="1"/>
  <c r="AP1529" i="1"/>
  <c r="AP1530" i="1"/>
  <c r="AP1531" i="1"/>
  <c r="AP1532" i="1"/>
  <c r="AP1533" i="1"/>
  <c r="AP1534" i="1"/>
  <c r="AP1535" i="1"/>
  <c r="AP1536" i="1"/>
  <c r="AP1537" i="1"/>
  <c r="AP1538" i="1"/>
  <c r="AP1539" i="1"/>
  <c r="AP1540" i="1"/>
  <c r="AP1541" i="1"/>
  <c r="AP1542" i="1"/>
  <c r="AP1543" i="1"/>
  <c r="AP1544" i="1"/>
  <c r="AP1545" i="1"/>
  <c r="AP1546" i="1"/>
  <c r="AP1547" i="1"/>
  <c r="AP1548" i="1"/>
  <c r="AP1549" i="1"/>
  <c r="AP1550" i="1"/>
  <c r="AP1551" i="1"/>
  <c r="AP1552" i="1"/>
  <c r="AP1553" i="1"/>
  <c r="AP1554" i="1"/>
  <c r="AP1555" i="1"/>
  <c r="AP1556" i="1"/>
  <c r="AP1557" i="1"/>
  <c r="AP1558" i="1"/>
  <c r="AP1559" i="1"/>
  <c r="AP1560" i="1"/>
  <c r="AP1561" i="1"/>
  <c r="AP1562" i="1"/>
  <c r="AP1563" i="1"/>
  <c r="AP1564" i="1"/>
  <c r="AP1565" i="1"/>
  <c r="AP1566" i="1"/>
  <c r="AP1567" i="1"/>
  <c r="AP1568" i="1"/>
  <c r="AP1569" i="1"/>
  <c r="AP1570" i="1"/>
  <c r="AP1571" i="1"/>
  <c r="AP1572" i="1"/>
  <c r="AP1573" i="1"/>
  <c r="AP1574" i="1"/>
  <c r="AP1575" i="1"/>
  <c r="AP1576" i="1"/>
  <c r="AP1577" i="1"/>
  <c r="AP1578" i="1"/>
  <c r="AP1579" i="1"/>
  <c r="AP1580" i="1"/>
  <c r="AP1581" i="1"/>
  <c r="AP1582" i="1"/>
  <c r="AP1583" i="1"/>
  <c r="AP1584" i="1"/>
  <c r="AP1585" i="1"/>
  <c r="AP1586" i="1"/>
  <c r="AP1587" i="1"/>
  <c r="AP1588" i="1"/>
  <c r="AP1589" i="1"/>
  <c r="AP1590" i="1"/>
  <c r="AP1591" i="1"/>
  <c r="AP1592" i="1"/>
  <c r="AP1593" i="1"/>
  <c r="AP1594" i="1"/>
  <c r="AP1595" i="1"/>
  <c r="AP1596" i="1"/>
  <c r="AP1597" i="1"/>
  <c r="AP1598" i="1"/>
  <c r="AP1599" i="1"/>
  <c r="AP1600" i="1"/>
  <c r="AP1601" i="1"/>
  <c r="AP1602" i="1"/>
  <c r="AP1603" i="1"/>
  <c r="AP1604" i="1"/>
  <c r="AP1605" i="1"/>
  <c r="AP1606" i="1"/>
  <c r="AP1607" i="1"/>
  <c r="AP1608" i="1"/>
  <c r="AP1609" i="1"/>
  <c r="AP1610" i="1"/>
  <c r="AP1611" i="1"/>
  <c r="AP1612" i="1"/>
  <c r="AP1613" i="1"/>
  <c r="AP1614" i="1"/>
  <c r="AP1615" i="1"/>
  <c r="AP1616" i="1"/>
  <c r="AP1617" i="1"/>
  <c r="AP1618" i="1"/>
  <c r="AP1619" i="1"/>
  <c r="AP1620" i="1"/>
  <c r="AP1621" i="1"/>
  <c r="AP1622" i="1"/>
  <c r="AP1623" i="1"/>
  <c r="AP1624" i="1"/>
  <c r="AP1625" i="1"/>
  <c r="AP1626" i="1"/>
  <c r="AP1627" i="1"/>
  <c r="AP1628" i="1"/>
  <c r="AP1629" i="1"/>
  <c r="AP1630" i="1"/>
  <c r="AP1631" i="1"/>
  <c r="AP1632" i="1"/>
  <c r="AP1633" i="1"/>
  <c r="AP1634" i="1"/>
  <c r="AP1635" i="1"/>
  <c r="AP1636" i="1"/>
  <c r="AP1637" i="1"/>
  <c r="AP1638" i="1"/>
  <c r="AP1639" i="1"/>
  <c r="AP1640" i="1"/>
  <c r="AP1641" i="1"/>
  <c r="AP1642" i="1"/>
  <c r="AP1643" i="1"/>
  <c r="AP1644" i="1"/>
  <c r="AP1645" i="1"/>
  <c r="AP1646" i="1"/>
  <c r="AP1647" i="1"/>
  <c r="AP1648" i="1"/>
  <c r="AP1649" i="1"/>
  <c r="AP1650" i="1"/>
  <c r="AP1651" i="1"/>
  <c r="AP1652" i="1"/>
  <c r="AP1653" i="1"/>
  <c r="AP1654" i="1"/>
  <c r="AP1655" i="1"/>
  <c r="AP1656" i="1"/>
  <c r="AP1657" i="1"/>
  <c r="AP1658" i="1"/>
  <c r="AP1659" i="1"/>
  <c r="AP1660" i="1"/>
  <c r="AP1661" i="1"/>
  <c r="AP1662" i="1"/>
  <c r="AP1663" i="1"/>
  <c r="AP1664" i="1"/>
  <c r="AP1665" i="1"/>
  <c r="AP1666" i="1"/>
  <c r="AP1667" i="1"/>
  <c r="AP1668" i="1"/>
  <c r="AP1669" i="1"/>
  <c r="AP1670" i="1"/>
  <c r="AP1671" i="1"/>
  <c r="AP1672" i="1"/>
  <c r="AP1673" i="1"/>
  <c r="AP1674" i="1"/>
  <c r="AP1675" i="1"/>
  <c r="AP1676" i="1"/>
  <c r="AP1677" i="1"/>
  <c r="AP1678" i="1"/>
  <c r="AP1679" i="1"/>
  <c r="AP1680" i="1"/>
  <c r="AP1681" i="1"/>
  <c r="AP1682" i="1"/>
  <c r="AP1683" i="1"/>
  <c r="AP1684" i="1"/>
  <c r="AP1685" i="1"/>
  <c r="AP1686" i="1"/>
  <c r="AP1687" i="1"/>
  <c r="AP1688" i="1"/>
  <c r="AP1689" i="1"/>
  <c r="AP1690" i="1"/>
  <c r="AP1691" i="1"/>
  <c r="AP1692" i="1"/>
  <c r="AP1693" i="1"/>
  <c r="AP1694" i="1"/>
  <c r="AP1695" i="1"/>
  <c r="AP1696" i="1"/>
  <c r="AP1697" i="1"/>
  <c r="AP1698" i="1"/>
  <c r="AP1699" i="1"/>
  <c r="AP1700" i="1"/>
  <c r="AP1701" i="1"/>
  <c r="AP1702" i="1"/>
  <c r="AP1703" i="1"/>
  <c r="AP1704" i="1"/>
  <c r="AP1705" i="1"/>
  <c r="AP1706" i="1"/>
  <c r="AP1707" i="1"/>
  <c r="AP1708" i="1"/>
  <c r="AP1709" i="1"/>
  <c r="AP1710" i="1"/>
  <c r="AP1711" i="1"/>
  <c r="AP1712" i="1"/>
  <c r="AP1713" i="1"/>
  <c r="AP1714" i="1"/>
  <c r="AP1715" i="1"/>
  <c r="AP1716" i="1"/>
  <c r="AP1717" i="1"/>
  <c r="AP1718" i="1"/>
  <c r="AP1719" i="1"/>
  <c r="AP1720" i="1"/>
  <c r="AP1721" i="1"/>
  <c r="AP1722" i="1"/>
  <c r="AP1723" i="1"/>
  <c r="AP1724" i="1"/>
  <c r="AP1725" i="1"/>
  <c r="AP1726" i="1"/>
  <c r="AP1727" i="1"/>
  <c r="AP1728" i="1"/>
  <c r="AP1729" i="1"/>
  <c r="AP1730" i="1"/>
  <c r="AP1731" i="1"/>
  <c r="AP1732" i="1"/>
  <c r="AP1733" i="1"/>
  <c r="AP1734" i="1"/>
  <c r="AP1735" i="1"/>
  <c r="AP1736" i="1"/>
  <c r="AP1737" i="1"/>
  <c r="AP1738" i="1"/>
  <c r="AP1739" i="1"/>
  <c r="AP1740" i="1"/>
  <c r="AP1741" i="1"/>
  <c r="AP1742" i="1"/>
  <c r="AP1743" i="1"/>
  <c r="AP1744" i="1"/>
  <c r="AP1745" i="1"/>
  <c r="AP1746" i="1"/>
  <c r="AP1747" i="1"/>
  <c r="AP1748" i="1"/>
  <c r="AP1749" i="1"/>
  <c r="AP1750" i="1"/>
  <c r="AP1751" i="1"/>
  <c r="AP1752" i="1"/>
  <c r="AP1753" i="1"/>
  <c r="AP1754" i="1"/>
  <c r="AP1755" i="1"/>
  <c r="AP1756" i="1"/>
  <c r="AP1757" i="1"/>
  <c r="AP1758" i="1"/>
  <c r="AP1759" i="1"/>
  <c r="AP1760" i="1"/>
  <c r="AP1761" i="1"/>
  <c r="AP1762" i="1"/>
  <c r="AP1763" i="1"/>
  <c r="AP1764" i="1"/>
  <c r="AP1765" i="1"/>
  <c r="AP1766" i="1"/>
  <c r="AP1767" i="1"/>
  <c r="AP1768" i="1"/>
  <c r="AP1769" i="1"/>
  <c r="AP1770" i="1"/>
  <c r="AP1771" i="1"/>
  <c r="AP1772" i="1"/>
  <c r="AP1773" i="1"/>
  <c r="AP1774" i="1"/>
  <c r="AP1775" i="1"/>
  <c r="AP1776" i="1"/>
  <c r="AP1777" i="1"/>
  <c r="AP1778" i="1"/>
  <c r="AP1779" i="1"/>
  <c r="AP1780" i="1"/>
  <c r="AP1781" i="1"/>
  <c r="AP1782" i="1"/>
  <c r="AP1783" i="1"/>
  <c r="AP1784" i="1"/>
  <c r="AP1785" i="1"/>
  <c r="AP1786" i="1"/>
  <c r="AP1787" i="1"/>
  <c r="AP1788" i="1"/>
  <c r="AP1789" i="1"/>
  <c r="AP1790" i="1"/>
  <c r="AP1791" i="1"/>
  <c r="AP1792" i="1"/>
  <c r="AP1793" i="1"/>
  <c r="AP1794" i="1"/>
  <c r="AP1795" i="1"/>
  <c r="AP1796" i="1"/>
  <c r="AP1797" i="1"/>
  <c r="AP1798" i="1"/>
  <c r="AP1799" i="1"/>
  <c r="AP1800" i="1"/>
  <c r="AP1801" i="1"/>
  <c r="AP1802" i="1"/>
  <c r="AP1803" i="1"/>
  <c r="AP1804" i="1"/>
  <c r="AP1805" i="1"/>
  <c r="AP1806" i="1"/>
  <c r="AP1807" i="1"/>
  <c r="AP1808" i="1"/>
  <c r="AP1809" i="1"/>
  <c r="AP1810" i="1"/>
  <c r="AP1811" i="1"/>
  <c r="AP1812" i="1"/>
  <c r="AP1813" i="1"/>
  <c r="AP1814" i="1"/>
  <c r="AP1815" i="1"/>
  <c r="AP1816" i="1"/>
  <c r="AP1817" i="1"/>
  <c r="AP1818" i="1"/>
  <c r="AP1819" i="1"/>
  <c r="AP1820" i="1"/>
  <c r="AP1821" i="1"/>
  <c r="AP1822" i="1"/>
  <c r="AP1823" i="1"/>
  <c r="AP1824" i="1"/>
  <c r="AP1825" i="1"/>
  <c r="AP1826" i="1"/>
  <c r="AP1827" i="1"/>
  <c r="AP1828" i="1"/>
  <c r="AP1829" i="1"/>
  <c r="AP1830" i="1"/>
  <c r="AP1831" i="1"/>
  <c r="AP1832" i="1"/>
  <c r="AP1833" i="1"/>
  <c r="AP1834" i="1"/>
  <c r="AP1835" i="1"/>
  <c r="AP1836" i="1"/>
  <c r="AP1837" i="1"/>
  <c r="AP1838" i="1"/>
  <c r="AP1839" i="1"/>
  <c r="AP1840" i="1"/>
  <c r="AP1841" i="1"/>
  <c r="AP1842" i="1"/>
  <c r="AP1843" i="1"/>
  <c r="AP1844" i="1"/>
  <c r="AP1845" i="1"/>
  <c r="AP1846" i="1"/>
  <c r="AP1847" i="1"/>
  <c r="AP1848" i="1"/>
  <c r="AP1849" i="1"/>
  <c r="AP1850" i="1"/>
  <c r="AP1851" i="1"/>
  <c r="AP1852" i="1"/>
  <c r="AP1853" i="1"/>
  <c r="AP1854" i="1"/>
  <c r="AP1855" i="1"/>
  <c r="AP1856" i="1"/>
  <c r="AP1857" i="1"/>
  <c r="AP1858" i="1"/>
  <c r="AP1859" i="1"/>
  <c r="AP1860" i="1"/>
  <c r="AP1861" i="1"/>
  <c r="AP1862" i="1"/>
  <c r="AP1863" i="1"/>
  <c r="AP1864" i="1"/>
  <c r="AP1865" i="1"/>
  <c r="AP1866" i="1"/>
  <c r="AP1867" i="1"/>
  <c r="AP1868" i="1"/>
  <c r="AP1869" i="1"/>
  <c r="AP1870" i="1"/>
  <c r="AP1871" i="1"/>
  <c r="AP1872" i="1"/>
  <c r="AP1873" i="1"/>
  <c r="AP1874" i="1"/>
  <c r="AP1875" i="1"/>
  <c r="AP1876" i="1"/>
  <c r="AP1877" i="1"/>
  <c r="AP1878" i="1"/>
  <c r="AP1879" i="1"/>
  <c r="AP1880" i="1"/>
  <c r="AP1881" i="1"/>
  <c r="AP1882" i="1"/>
  <c r="AP1883" i="1"/>
  <c r="AP1884" i="1"/>
  <c r="AP1885" i="1"/>
  <c r="AP1886" i="1"/>
  <c r="AP1887" i="1"/>
  <c r="AP1888" i="1"/>
  <c r="AP1889" i="1"/>
  <c r="AP1890" i="1"/>
  <c r="AP1891" i="1"/>
  <c r="AP1892" i="1"/>
  <c r="AP1893" i="1"/>
  <c r="AP1894" i="1"/>
  <c r="AP1895" i="1"/>
  <c r="AP1896" i="1"/>
  <c r="AP1897" i="1"/>
  <c r="AP1898" i="1"/>
  <c r="AP1899" i="1"/>
  <c r="AP1900" i="1"/>
  <c r="AP1901" i="1"/>
  <c r="AP1902" i="1"/>
  <c r="AP1903" i="1"/>
  <c r="AP1904" i="1"/>
  <c r="AP1905" i="1"/>
  <c r="AP1906" i="1"/>
  <c r="AP1907" i="1"/>
  <c r="AP1908" i="1"/>
  <c r="AP1909" i="1"/>
  <c r="AP1910" i="1"/>
  <c r="AP1911" i="1"/>
  <c r="AP1912" i="1"/>
  <c r="AP1913" i="1"/>
  <c r="AP1914" i="1"/>
  <c r="AP1915" i="1"/>
  <c r="AP1916" i="1"/>
  <c r="AP1917" i="1"/>
  <c r="AP1918" i="1"/>
  <c r="AP1919" i="1"/>
  <c r="AP1920" i="1"/>
  <c r="AP1921" i="1"/>
  <c r="AP1922" i="1"/>
  <c r="AP1923" i="1"/>
  <c r="AP1924" i="1"/>
  <c r="AP1925" i="1"/>
  <c r="AP1926" i="1"/>
  <c r="AP1927" i="1"/>
  <c r="AP1928" i="1"/>
  <c r="AP1929" i="1"/>
  <c r="AP1930" i="1"/>
  <c r="AP1931" i="1"/>
  <c r="AP1932" i="1"/>
  <c r="AP1933" i="1"/>
  <c r="AP1934" i="1"/>
  <c r="AP1935" i="1"/>
  <c r="AP1936" i="1"/>
  <c r="AP1937" i="1"/>
  <c r="AP1938" i="1"/>
  <c r="AP1939" i="1"/>
  <c r="AP1940" i="1"/>
  <c r="AP1941" i="1"/>
  <c r="AP1942" i="1"/>
  <c r="AP1943" i="1"/>
  <c r="AP1944" i="1"/>
  <c r="AP1945" i="1"/>
  <c r="AP1946" i="1"/>
  <c r="AP1947" i="1"/>
  <c r="AP1948" i="1"/>
  <c r="AP1949" i="1"/>
  <c r="AP1950" i="1"/>
  <c r="AP1951" i="1"/>
  <c r="AP1952" i="1"/>
  <c r="AP1953" i="1"/>
  <c r="AP1954" i="1"/>
  <c r="AP1955" i="1"/>
  <c r="AP1956" i="1"/>
  <c r="AP1957" i="1"/>
  <c r="AP1958" i="1"/>
  <c r="AP1959" i="1"/>
  <c r="AP1960" i="1"/>
  <c r="AP1961" i="1"/>
  <c r="AP1962" i="1"/>
  <c r="AP1963" i="1"/>
  <c r="AP1964" i="1"/>
  <c r="AP1965" i="1"/>
  <c r="AP1966" i="1"/>
  <c r="AP1967" i="1"/>
  <c r="AP1968" i="1"/>
  <c r="AP1969" i="1"/>
  <c r="AP1970" i="1"/>
  <c r="AP1971" i="1"/>
  <c r="AP1972" i="1"/>
  <c r="AP1973" i="1"/>
  <c r="AP1974" i="1"/>
  <c r="AP1975" i="1"/>
  <c r="AP1976" i="1"/>
  <c r="AP1977" i="1"/>
  <c r="AP1978" i="1"/>
  <c r="AP1979" i="1"/>
  <c r="AP1980" i="1"/>
  <c r="AP1981" i="1"/>
  <c r="AP1982" i="1"/>
  <c r="AP1983" i="1"/>
  <c r="AP1984" i="1"/>
  <c r="AP1985" i="1"/>
  <c r="AP1986" i="1"/>
  <c r="AP1987" i="1"/>
  <c r="AP1988" i="1"/>
  <c r="AP1989" i="1"/>
  <c r="AP1990" i="1"/>
  <c r="AP1991" i="1"/>
  <c r="AP1992" i="1"/>
  <c r="AP1993" i="1"/>
  <c r="AP1994" i="1"/>
  <c r="AP1995" i="1"/>
  <c r="AP1996" i="1"/>
  <c r="AP1997" i="1"/>
  <c r="AP1998" i="1"/>
  <c r="AP1999" i="1"/>
  <c r="AP2000" i="1"/>
  <c r="AP2001" i="1"/>
  <c r="AP2002" i="1"/>
  <c r="AP2003" i="1"/>
  <c r="AP2004" i="1"/>
  <c r="AP2005" i="1"/>
  <c r="AP2006" i="1"/>
  <c r="AP2007" i="1"/>
  <c r="AP2008" i="1"/>
  <c r="AP2009" i="1"/>
  <c r="AP2010" i="1"/>
  <c r="AP2011" i="1"/>
  <c r="AP2012" i="1"/>
  <c r="AP2013" i="1"/>
  <c r="AP2014" i="1"/>
  <c r="AP2015" i="1"/>
  <c r="AP2016" i="1"/>
  <c r="AP2017" i="1"/>
  <c r="AP2018" i="1"/>
  <c r="AP2019" i="1"/>
  <c r="AP2020" i="1"/>
  <c r="AP2021" i="1"/>
  <c r="AP2022" i="1"/>
  <c r="AP2023" i="1"/>
  <c r="AP2024" i="1"/>
  <c r="AP2025" i="1"/>
  <c r="AP2026" i="1"/>
  <c r="AP2027" i="1"/>
  <c r="AP2028" i="1"/>
  <c r="AP2029" i="1"/>
  <c r="AP2030" i="1"/>
  <c r="AP2031" i="1"/>
  <c r="AP2032" i="1"/>
  <c r="AP2033" i="1"/>
  <c r="AP2034" i="1"/>
  <c r="AP2035" i="1"/>
  <c r="AP2036" i="1"/>
  <c r="AP2037" i="1"/>
  <c r="AP2038" i="1"/>
  <c r="AP2039" i="1"/>
  <c r="AP2040" i="1"/>
  <c r="AP2041" i="1"/>
  <c r="AP2042" i="1"/>
  <c r="AP2043" i="1"/>
  <c r="AP2044" i="1"/>
  <c r="AP2045" i="1"/>
  <c r="AP2046" i="1"/>
  <c r="AP2047" i="1"/>
  <c r="AP2048" i="1"/>
  <c r="AP2049" i="1"/>
  <c r="AP2050" i="1"/>
  <c r="AP2051" i="1"/>
  <c r="AP2052" i="1"/>
  <c r="AP2053" i="1"/>
  <c r="AP2054" i="1"/>
  <c r="AP2055" i="1"/>
  <c r="AP2056" i="1"/>
  <c r="AP2057" i="1"/>
  <c r="AP2058" i="1"/>
  <c r="AP2059" i="1"/>
  <c r="AP2060" i="1"/>
  <c r="AP2061" i="1"/>
  <c r="AP2062" i="1"/>
  <c r="AP2063" i="1"/>
  <c r="AP2064" i="1"/>
  <c r="AP2065" i="1"/>
  <c r="AP2066" i="1"/>
  <c r="AP2067" i="1"/>
  <c r="AP2068" i="1"/>
  <c r="AP2069" i="1"/>
  <c r="AP2070" i="1"/>
  <c r="AP2071" i="1"/>
  <c r="AP2072" i="1"/>
  <c r="AP2073" i="1"/>
  <c r="AP2074" i="1"/>
  <c r="AP2075" i="1"/>
  <c r="AP2076" i="1"/>
  <c r="AP2077" i="1"/>
  <c r="AP2078" i="1"/>
  <c r="AP2079" i="1"/>
  <c r="AP2080" i="1"/>
  <c r="AP2081" i="1"/>
  <c r="AP2082" i="1"/>
  <c r="AP2083" i="1"/>
  <c r="AP2084" i="1"/>
  <c r="AP2085" i="1"/>
  <c r="AP2086" i="1"/>
  <c r="AP2087" i="1"/>
  <c r="AP2088" i="1"/>
  <c r="AP2089" i="1"/>
  <c r="AP2090" i="1"/>
  <c r="AP2091" i="1"/>
  <c r="AP2092" i="1"/>
  <c r="AP2093" i="1"/>
  <c r="AP2094" i="1"/>
  <c r="AP2095" i="1"/>
  <c r="AP2096" i="1"/>
  <c r="AP2097" i="1"/>
  <c r="AP2098" i="1"/>
  <c r="AP2099" i="1"/>
  <c r="AP2100" i="1"/>
  <c r="AP2101" i="1"/>
  <c r="AP2102" i="1"/>
  <c r="AP2103" i="1"/>
  <c r="AP2104" i="1"/>
  <c r="AP2105" i="1"/>
  <c r="AP2106" i="1"/>
  <c r="AP2107" i="1"/>
  <c r="AP2108" i="1"/>
  <c r="AP2109" i="1"/>
  <c r="AP2110" i="1"/>
  <c r="AP2111" i="1"/>
  <c r="AP2112" i="1"/>
  <c r="AP2113" i="1"/>
  <c r="AP2114" i="1"/>
  <c r="AP2115" i="1"/>
  <c r="AP2116" i="1"/>
  <c r="AP2117" i="1"/>
  <c r="AP2118" i="1"/>
  <c r="AP2119" i="1"/>
  <c r="AP2120" i="1"/>
  <c r="AP2121" i="1"/>
  <c r="AP2122" i="1"/>
  <c r="AP2123" i="1"/>
  <c r="AP2124" i="1"/>
  <c r="AP2125" i="1"/>
  <c r="AP2126" i="1"/>
  <c r="AP2127" i="1"/>
  <c r="AP2128" i="1"/>
  <c r="AP2129" i="1"/>
  <c r="AP2130" i="1"/>
  <c r="AP2131" i="1"/>
  <c r="AP2132" i="1"/>
  <c r="AP2133" i="1"/>
  <c r="AP2134" i="1"/>
  <c r="AP2135" i="1"/>
  <c r="AP2136" i="1"/>
  <c r="AP2137" i="1"/>
  <c r="AP2138" i="1"/>
  <c r="AP2139" i="1"/>
  <c r="AP2140" i="1"/>
  <c r="AP2141" i="1"/>
  <c r="AP2142" i="1"/>
  <c r="AP2143" i="1"/>
  <c r="AP2144" i="1"/>
  <c r="AP2145" i="1"/>
  <c r="AP2146" i="1"/>
  <c r="AP2147" i="1"/>
  <c r="AP2148" i="1"/>
  <c r="AP2149" i="1"/>
  <c r="AP2150" i="1"/>
  <c r="AP2151" i="1"/>
  <c r="AP2152" i="1"/>
  <c r="AP2153" i="1"/>
  <c r="AP2154" i="1"/>
  <c r="AP2155" i="1"/>
  <c r="AP2156" i="1"/>
  <c r="AP2157" i="1"/>
  <c r="AP2158" i="1"/>
  <c r="AP2159" i="1"/>
  <c r="AP2160" i="1"/>
  <c r="AP2161" i="1"/>
  <c r="AP2162" i="1"/>
  <c r="AP2163" i="1"/>
  <c r="AP2164" i="1"/>
  <c r="AP2165" i="1"/>
  <c r="AP2166" i="1"/>
  <c r="AP2167" i="1"/>
  <c r="AP2168" i="1"/>
  <c r="AP2169" i="1"/>
  <c r="AP2170" i="1"/>
  <c r="AP2171" i="1"/>
  <c r="AP2172" i="1"/>
  <c r="AP2173" i="1"/>
  <c r="AP2174" i="1"/>
  <c r="AP2175" i="1"/>
  <c r="AP2176" i="1"/>
  <c r="AP2177" i="1"/>
  <c r="AP2178" i="1"/>
  <c r="AP2179" i="1"/>
  <c r="AP2180" i="1"/>
  <c r="AP2181" i="1"/>
  <c r="AP2182" i="1"/>
  <c r="AP2183" i="1"/>
  <c r="AP2184" i="1"/>
  <c r="AP2185" i="1"/>
  <c r="AP2186" i="1"/>
  <c r="AP2187" i="1"/>
  <c r="AP2188" i="1"/>
  <c r="AP2189" i="1"/>
  <c r="AP2190" i="1"/>
  <c r="AP2191" i="1"/>
  <c r="AP2192" i="1"/>
  <c r="AP2193" i="1"/>
  <c r="AP2194" i="1"/>
  <c r="AP2195" i="1"/>
  <c r="AP2196" i="1"/>
  <c r="AP2197" i="1"/>
  <c r="AP2198" i="1"/>
  <c r="AP2199" i="1"/>
  <c r="AP2200" i="1"/>
  <c r="AP2201" i="1"/>
  <c r="AP2202" i="1"/>
  <c r="AP2203" i="1"/>
  <c r="AP2204" i="1"/>
  <c r="AP2205" i="1"/>
  <c r="AP2206" i="1"/>
  <c r="AP2207" i="1"/>
  <c r="AP2208" i="1"/>
  <c r="AP2209" i="1"/>
  <c r="AP2210" i="1"/>
  <c r="AP2211" i="1"/>
  <c r="AP2212" i="1"/>
  <c r="AP2213" i="1"/>
  <c r="AP2214" i="1"/>
  <c r="AP2215" i="1"/>
  <c r="AP2216" i="1"/>
  <c r="AP2217" i="1"/>
  <c r="AP2218" i="1"/>
  <c r="AP2219" i="1"/>
  <c r="AP2220" i="1"/>
  <c r="AP2221" i="1"/>
  <c r="AP2222" i="1"/>
  <c r="AP2223" i="1"/>
  <c r="AP2224" i="1"/>
  <c r="AP2225" i="1"/>
  <c r="AP2226" i="1"/>
  <c r="AP2227" i="1"/>
  <c r="AP2228" i="1"/>
  <c r="AP2229" i="1"/>
  <c r="AP2230" i="1"/>
  <c r="AP2231" i="1"/>
  <c r="AP2232" i="1"/>
  <c r="AP2233" i="1"/>
  <c r="AP2234" i="1"/>
  <c r="AP2235" i="1"/>
  <c r="AP2236" i="1"/>
  <c r="AP2237" i="1"/>
  <c r="AP2238" i="1"/>
  <c r="AP2239" i="1"/>
  <c r="AP2240" i="1"/>
  <c r="AP2241" i="1"/>
  <c r="AP2242" i="1"/>
  <c r="AP2243" i="1"/>
  <c r="AP2244" i="1"/>
  <c r="AP2245" i="1"/>
  <c r="AP2246" i="1"/>
  <c r="AP2247" i="1"/>
  <c r="AP2248" i="1"/>
  <c r="AP2249" i="1"/>
  <c r="AP2250" i="1"/>
  <c r="AP2251" i="1"/>
  <c r="AP2252" i="1"/>
  <c r="AP2253" i="1"/>
  <c r="AP2254" i="1"/>
  <c r="AP2255" i="1"/>
  <c r="AP2256" i="1"/>
  <c r="AP2257" i="1"/>
  <c r="AP2258" i="1"/>
  <c r="AP2259" i="1"/>
  <c r="AP2260" i="1"/>
  <c r="AP2261" i="1"/>
  <c r="AP2262" i="1"/>
  <c r="AP2263" i="1"/>
  <c r="AP2264" i="1"/>
  <c r="AP2265" i="1"/>
  <c r="AP2266" i="1"/>
  <c r="AP2267" i="1"/>
  <c r="AP2268" i="1"/>
  <c r="AP2269" i="1"/>
  <c r="AP2270" i="1"/>
  <c r="AP2271" i="1"/>
  <c r="AP2272" i="1"/>
  <c r="AP2273" i="1"/>
  <c r="AP2274" i="1"/>
  <c r="AP2275" i="1"/>
  <c r="AP2276" i="1"/>
  <c r="AP2277" i="1"/>
  <c r="AP2278" i="1"/>
  <c r="AP2279" i="1"/>
  <c r="AP2280" i="1"/>
  <c r="AP2281" i="1"/>
  <c r="AP2282" i="1"/>
  <c r="AP2283" i="1"/>
  <c r="AP2284" i="1"/>
  <c r="AP2285" i="1"/>
  <c r="AP2286" i="1"/>
  <c r="AP2287" i="1"/>
  <c r="AP2288" i="1"/>
  <c r="AP2289" i="1"/>
  <c r="AP2290" i="1"/>
  <c r="AP2291" i="1"/>
  <c r="AP2292" i="1"/>
  <c r="AP2293" i="1"/>
  <c r="AP2294" i="1"/>
  <c r="AP2295" i="1"/>
  <c r="AP2296" i="1"/>
  <c r="AP2297" i="1"/>
  <c r="AP2298" i="1"/>
  <c r="AP2299" i="1"/>
  <c r="AP2300" i="1"/>
  <c r="AP2301" i="1"/>
  <c r="AP2302" i="1"/>
  <c r="AP2303" i="1"/>
  <c r="AP2304" i="1"/>
  <c r="AP2305" i="1"/>
  <c r="AP2306" i="1"/>
  <c r="AP2307" i="1"/>
  <c r="AP2308" i="1"/>
  <c r="AP2309" i="1"/>
  <c r="AP2310" i="1"/>
  <c r="AP2311" i="1"/>
  <c r="AP2312" i="1"/>
  <c r="AP2313" i="1"/>
  <c r="AP2314" i="1"/>
  <c r="AP2315" i="1"/>
  <c r="AP2316" i="1"/>
  <c r="AP2317" i="1"/>
  <c r="AP2318" i="1"/>
  <c r="AP2319" i="1"/>
  <c r="AP2320" i="1"/>
  <c r="AP2321" i="1"/>
  <c r="AP2322" i="1"/>
  <c r="AP2323" i="1"/>
  <c r="AP2324" i="1"/>
  <c r="AP2325" i="1"/>
  <c r="AP2326" i="1"/>
  <c r="AP2327" i="1"/>
  <c r="AP2328" i="1"/>
  <c r="AP2329" i="1"/>
  <c r="AP2330" i="1"/>
  <c r="AP2331" i="1"/>
  <c r="AP2332" i="1"/>
  <c r="AP2333" i="1"/>
  <c r="AP2334" i="1"/>
  <c r="AP2335" i="1"/>
  <c r="AP2336" i="1"/>
  <c r="AP2337" i="1"/>
  <c r="AP2338" i="1"/>
  <c r="AP2339" i="1"/>
  <c r="AP2340" i="1"/>
  <c r="AP2341" i="1"/>
  <c r="AP2342" i="1"/>
  <c r="AP2343" i="1"/>
  <c r="AP2344" i="1"/>
  <c r="AP2345" i="1"/>
  <c r="AP2346" i="1"/>
  <c r="AP2347" i="1"/>
  <c r="AP2348" i="1"/>
  <c r="AP2349" i="1"/>
  <c r="AP2350" i="1"/>
  <c r="AP2351" i="1"/>
  <c r="AP2352" i="1"/>
  <c r="AP2353" i="1"/>
  <c r="AP2354" i="1"/>
  <c r="AP2355" i="1"/>
  <c r="AP2356" i="1"/>
  <c r="AP2357" i="1"/>
  <c r="AP2358" i="1"/>
  <c r="AP2359" i="1"/>
  <c r="AP2360" i="1"/>
  <c r="AP2361" i="1"/>
  <c r="AP2362" i="1"/>
  <c r="AP2363" i="1"/>
  <c r="AP2364" i="1"/>
  <c r="AP2365" i="1"/>
  <c r="AP2366" i="1"/>
  <c r="AP2367" i="1"/>
  <c r="AP2368" i="1"/>
  <c r="AP2369" i="1"/>
  <c r="AP2370" i="1"/>
  <c r="AP2371" i="1"/>
  <c r="AP2372" i="1"/>
  <c r="AP2373" i="1"/>
  <c r="AP2374" i="1"/>
  <c r="AP2375" i="1"/>
  <c r="AP2376" i="1"/>
  <c r="AP2377" i="1"/>
  <c r="AP2378" i="1"/>
  <c r="AP2379" i="1"/>
  <c r="AP2380" i="1"/>
  <c r="AP2381" i="1"/>
  <c r="AP2382" i="1"/>
  <c r="AP2383" i="1"/>
  <c r="AP2384" i="1"/>
  <c r="AP2385" i="1"/>
  <c r="AP2386" i="1"/>
  <c r="AP2387" i="1"/>
  <c r="AP2388" i="1"/>
  <c r="AP2389" i="1"/>
  <c r="AP2390" i="1"/>
  <c r="AP2391" i="1"/>
  <c r="AP2392" i="1"/>
  <c r="AP2393" i="1"/>
  <c r="AP2394" i="1"/>
  <c r="AP2395" i="1"/>
  <c r="AP2396" i="1"/>
  <c r="AP2397" i="1"/>
  <c r="AP2398" i="1"/>
  <c r="AP2399" i="1"/>
  <c r="AP2400" i="1"/>
  <c r="AP2401" i="1"/>
  <c r="AP2402" i="1"/>
  <c r="AP2403" i="1"/>
  <c r="AP2404" i="1"/>
  <c r="AP2405" i="1"/>
  <c r="AP2406" i="1"/>
  <c r="AP2407" i="1"/>
  <c r="AP2408" i="1"/>
  <c r="AP2409" i="1"/>
  <c r="AP2410" i="1"/>
  <c r="AP2411" i="1"/>
  <c r="AP2412" i="1"/>
  <c r="AP2413" i="1"/>
  <c r="AP2414" i="1"/>
  <c r="AP2415" i="1"/>
  <c r="AP2416" i="1"/>
  <c r="AP2417" i="1"/>
  <c r="AP2418" i="1"/>
  <c r="AP2419" i="1"/>
  <c r="AP2420" i="1"/>
  <c r="AP2421" i="1"/>
  <c r="AP2422" i="1"/>
  <c r="AP2423" i="1"/>
  <c r="AP2424" i="1"/>
  <c r="AP2425" i="1"/>
  <c r="AP2426" i="1"/>
  <c r="AP2427" i="1"/>
  <c r="AP2428" i="1"/>
  <c r="AP2429" i="1"/>
  <c r="AP2430" i="1"/>
  <c r="AP2431" i="1"/>
  <c r="AP2432" i="1"/>
  <c r="AP2433" i="1"/>
  <c r="AP2434" i="1"/>
  <c r="AP2435" i="1"/>
  <c r="AP2436" i="1"/>
  <c r="AP2437" i="1"/>
  <c r="AP2438" i="1"/>
  <c r="AP2439" i="1"/>
  <c r="AP2440" i="1"/>
  <c r="AP2441" i="1"/>
  <c r="AP2442" i="1"/>
  <c r="AP2443" i="1"/>
  <c r="AP2444" i="1"/>
  <c r="AP2445" i="1"/>
  <c r="AP2446" i="1"/>
  <c r="AP2447" i="1"/>
  <c r="AP2448" i="1"/>
  <c r="AP2449" i="1"/>
  <c r="AP2450" i="1"/>
  <c r="AP2451" i="1"/>
  <c r="AP2452" i="1"/>
  <c r="AP2453" i="1"/>
  <c r="AP2454" i="1"/>
  <c r="AP2455" i="1"/>
  <c r="AP2456" i="1"/>
  <c r="AP2457" i="1"/>
  <c r="AP2458" i="1"/>
  <c r="AP2459" i="1"/>
  <c r="AP2460" i="1"/>
  <c r="AP2461" i="1"/>
  <c r="AP2462" i="1"/>
  <c r="AP2463" i="1"/>
  <c r="AP2464" i="1"/>
  <c r="AP2465" i="1"/>
  <c r="AP2466" i="1"/>
  <c r="AP2467" i="1"/>
  <c r="AP2468" i="1"/>
  <c r="AP2469" i="1"/>
  <c r="AP2470" i="1"/>
  <c r="AP2471" i="1"/>
  <c r="AP2472" i="1"/>
  <c r="AP2473" i="1"/>
  <c r="AP2474" i="1"/>
  <c r="AP2475" i="1"/>
  <c r="AP2476" i="1"/>
  <c r="AP2477" i="1"/>
  <c r="AP2478" i="1"/>
  <c r="AP2479" i="1"/>
  <c r="AP2480" i="1"/>
  <c r="AP2481" i="1"/>
  <c r="AP2482" i="1"/>
  <c r="AP2483" i="1"/>
  <c r="AP2484" i="1"/>
  <c r="AP2485" i="1"/>
  <c r="AP2486" i="1"/>
  <c r="AP2487" i="1"/>
  <c r="AP2488" i="1"/>
  <c r="AP2489" i="1"/>
  <c r="AP2490" i="1"/>
  <c r="AP2491" i="1"/>
  <c r="AP2492" i="1"/>
  <c r="AP2493" i="1"/>
  <c r="AP2494" i="1"/>
  <c r="AP2495" i="1"/>
  <c r="AP2496" i="1"/>
  <c r="AP2497" i="1"/>
  <c r="AP2498" i="1"/>
  <c r="AP2499" i="1"/>
  <c r="AP2500" i="1"/>
  <c r="AP2501" i="1"/>
  <c r="AP2502" i="1"/>
  <c r="AP2503" i="1"/>
  <c r="AP2504" i="1"/>
  <c r="AP2505" i="1"/>
  <c r="AP2506" i="1"/>
  <c r="AP2507" i="1"/>
  <c r="AP2508" i="1"/>
  <c r="AP2509" i="1"/>
  <c r="AP2510" i="1"/>
  <c r="AP2511" i="1"/>
  <c r="AP2512" i="1"/>
  <c r="AP2513" i="1"/>
  <c r="AP2514" i="1"/>
  <c r="AP2515" i="1"/>
  <c r="AP2516" i="1"/>
  <c r="AP2517" i="1"/>
  <c r="AP2518" i="1"/>
  <c r="AP2519" i="1"/>
  <c r="AP2520" i="1"/>
  <c r="AP2521" i="1"/>
  <c r="AP2522" i="1"/>
  <c r="AP2523" i="1"/>
  <c r="AP2524" i="1"/>
  <c r="AP2525" i="1"/>
  <c r="AP2526" i="1"/>
  <c r="AP2527" i="1"/>
  <c r="AP2528" i="1"/>
  <c r="AP2529" i="1"/>
  <c r="AP2530" i="1"/>
  <c r="AP2531" i="1"/>
  <c r="AP2532" i="1"/>
  <c r="AP2533" i="1"/>
  <c r="AP2534" i="1"/>
  <c r="AP2535" i="1"/>
  <c r="AP2536" i="1"/>
  <c r="AP2537" i="1"/>
  <c r="AP2538" i="1"/>
  <c r="AP2539" i="1"/>
  <c r="AP2540" i="1"/>
  <c r="AP2541" i="1"/>
  <c r="AP2542" i="1"/>
  <c r="AP2543" i="1"/>
  <c r="AP2544" i="1"/>
  <c r="AP2545" i="1"/>
  <c r="AP2546" i="1"/>
  <c r="AP2547" i="1"/>
  <c r="AP2548" i="1"/>
  <c r="AP2549" i="1"/>
  <c r="AP2550" i="1"/>
  <c r="AP2551" i="1"/>
  <c r="AP2552" i="1"/>
  <c r="AP2553" i="1"/>
  <c r="AP2554" i="1"/>
  <c r="AP2555" i="1"/>
  <c r="AP2556" i="1"/>
  <c r="AP2557" i="1"/>
  <c r="AP2558" i="1"/>
  <c r="AP2559" i="1"/>
  <c r="AP2560" i="1"/>
  <c r="AP2561" i="1"/>
  <c r="AP2562" i="1"/>
  <c r="AP2563" i="1"/>
  <c r="AP2564" i="1"/>
  <c r="AP2565" i="1"/>
  <c r="AP2566" i="1"/>
  <c r="AP2567" i="1"/>
  <c r="AP2568" i="1"/>
  <c r="AP2569" i="1"/>
  <c r="AP2570" i="1"/>
  <c r="AP2571" i="1"/>
  <c r="AP2572" i="1"/>
  <c r="AP2573" i="1"/>
  <c r="AP2574" i="1"/>
  <c r="AP2575" i="1"/>
  <c r="AP2576" i="1"/>
  <c r="AP2577" i="1"/>
  <c r="AP2578" i="1"/>
  <c r="AP2579" i="1"/>
  <c r="AP2580" i="1"/>
  <c r="AP2581" i="1"/>
  <c r="AP2582" i="1"/>
  <c r="AP2583" i="1"/>
  <c r="AP2584" i="1"/>
  <c r="AP2585" i="1"/>
  <c r="AP2586" i="1"/>
  <c r="AP2587" i="1"/>
  <c r="AP2588" i="1"/>
  <c r="AP2589" i="1"/>
  <c r="AP2590" i="1"/>
  <c r="AP2591" i="1"/>
  <c r="AP2592" i="1"/>
  <c r="AP2593" i="1"/>
  <c r="AP2594" i="1"/>
  <c r="AP2595" i="1"/>
  <c r="AP2596" i="1"/>
  <c r="AP2597" i="1"/>
  <c r="AP2598" i="1"/>
  <c r="AP2599" i="1"/>
  <c r="AP2600" i="1"/>
  <c r="AP2601" i="1"/>
  <c r="AP2602" i="1"/>
  <c r="AP2603" i="1"/>
  <c r="AP2604" i="1"/>
  <c r="AP2605" i="1"/>
  <c r="AP2606" i="1"/>
  <c r="AP2607" i="1"/>
  <c r="AP2608" i="1"/>
  <c r="AP2609" i="1"/>
  <c r="AP2610" i="1"/>
  <c r="AP2611" i="1"/>
  <c r="AP2612" i="1"/>
  <c r="AP2613" i="1"/>
  <c r="AP2614" i="1"/>
  <c r="AP2615" i="1"/>
  <c r="AP2616" i="1"/>
  <c r="AP2617" i="1"/>
  <c r="AP2618" i="1"/>
  <c r="AP2619" i="1"/>
  <c r="AP2620" i="1"/>
  <c r="AP2621" i="1"/>
  <c r="AP2622" i="1"/>
  <c r="AP2623" i="1"/>
  <c r="AP2624" i="1"/>
  <c r="AP2625" i="1"/>
  <c r="AP2626" i="1"/>
  <c r="AP2627" i="1"/>
  <c r="AP2628" i="1"/>
  <c r="AP2629" i="1"/>
  <c r="AP2630" i="1"/>
  <c r="AP2631" i="1"/>
  <c r="AP2632" i="1"/>
  <c r="AP2633" i="1"/>
  <c r="AP2634" i="1"/>
  <c r="AP2635" i="1"/>
  <c r="AP2636" i="1"/>
  <c r="AP2637" i="1"/>
  <c r="AP2638" i="1"/>
  <c r="AP2639" i="1"/>
  <c r="AP2640" i="1"/>
  <c r="AP2641" i="1"/>
  <c r="AP2642" i="1"/>
  <c r="AP2643" i="1"/>
  <c r="AP2644" i="1"/>
  <c r="AP2645" i="1"/>
  <c r="AP2646" i="1"/>
  <c r="AP2647" i="1"/>
  <c r="AP2648" i="1"/>
  <c r="AP2649" i="1"/>
  <c r="AP2650" i="1"/>
  <c r="AP2651" i="1"/>
  <c r="AP2652" i="1"/>
  <c r="AP2653" i="1"/>
  <c r="AP2654" i="1"/>
  <c r="AP2655" i="1"/>
  <c r="AP2656" i="1"/>
  <c r="AP2657" i="1"/>
  <c r="AP2658" i="1"/>
  <c r="AP2659" i="1"/>
  <c r="AP2660" i="1"/>
  <c r="AP2661" i="1"/>
  <c r="AP2662" i="1"/>
  <c r="AP2663" i="1"/>
  <c r="AP2664" i="1"/>
  <c r="AP2665" i="1"/>
  <c r="AP2666" i="1"/>
  <c r="AP2667" i="1"/>
  <c r="AP2668" i="1"/>
  <c r="AP2669" i="1"/>
  <c r="AP2670" i="1"/>
  <c r="AP2671" i="1"/>
  <c r="AP2672" i="1"/>
  <c r="AP2673" i="1"/>
  <c r="AP2674" i="1"/>
  <c r="AP2675" i="1"/>
  <c r="AP2676" i="1"/>
  <c r="AP2677" i="1"/>
  <c r="AP2678" i="1"/>
  <c r="AP2679" i="1"/>
  <c r="AP2680" i="1"/>
  <c r="AP2681" i="1"/>
  <c r="AP2682" i="1"/>
  <c r="AP2683" i="1"/>
  <c r="AP2684" i="1"/>
  <c r="AP2685" i="1"/>
  <c r="AP2686" i="1"/>
  <c r="AP2687" i="1"/>
  <c r="AP2688" i="1"/>
  <c r="AP2689" i="1"/>
  <c r="AP2690" i="1"/>
  <c r="AP2691" i="1"/>
  <c r="AP2692" i="1"/>
  <c r="AP2693" i="1"/>
  <c r="AP2694" i="1"/>
  <c r="AP2695" i="1"/>
  <c r="AP2696" i="1"/>
  <c r="AP2697" i="1"/>
  <c r="AP2698" i="1"/>
  <c r="AP2699" i="1"/>
  <c r="AP2700" i="1"/>
  <c r="AP2701" i="1"/>
  <c r="AP2702" i="1"/>
  <c r="AP2703" i="1"/>
  <c r="AP2704" i="1"/>
  <c r="AP2705" i="1"/>
  <c r="AP2706" i="1"/>
  <c r="AP2707" i="1"/>
  <c r="AP2708" i="1"/>
  <c r="AP2709" i="1"/>
  <c r="AP2710" i="1"/>
  <c r="AP2711" i="1"/>
  <c r="AP2712" i="1"/>
  <c r="AP2713" i="1"/>
  <c r="AP2714" i="1"/>
  <c r="AP2715" i="1"/>
  <c r="AP2716" i="1"/>
  <c r="AP2717" i="1"/>
  <c r="AP2718" i="1"/>
  <c r="AP2719" i="1"/>
  <c r="AP2720" i="1"/>
  <c r="AP2721" i="1"/>
  <c r="AP2722" i="1"/>
  <c r="AP2723" i="1"/>
  <c r="AP2724" i="1"/>
  <c r="AP2725" i="1"/>
  <c r="AP2726" i="1"/>
  <c r="AP2727" i="1"/>
  <c r="AP2728" i="1"/>
  <c r="AP2729" i="1"/>
  <c r="AP2730" i="1"/>
  <c r="AP2731" i="1"/>
  <c r="AP2732" i="1"/>
  <c r="AP2733" i="1"/>
  <c r="AP2734" i="1"/>
  <c r="AP2735" i="1"/>
  <c r="AP2736" i="1"/>
  <c r="AP2737" i="1"/>
  <c r="AP2738" i="1"/>
  <c r="AP2739" i="1"/>
  <c r="AP2740" i="1"/>
  <c r="AP2741" i="1"/>
  <c r="AP2742" i="1"/>
  <c r="AP2743" i="1"/>
  <c r="AP2744" i="1"/>
  <c r="AP2745" i="1"/>
  <c r="AP2746" i="1"/>
  <c r="AP2747" i="1"/>
  <c r="AP2748" i="1"/>
  <c r="AP2749" i="1"/>
  <c r="AP2750" i="1"/>
  <c r="AP2751" i="1"/>
  <c r="AP2752" i="1"/>
  <c r="AP2753" i="1"/>
  <c r="AP2754" i="1"/>
  <c r="AP2755" i="1"/>
  <c r="AP2756" i="1"/>
  <c r="AP2757" i="1"/>
  <c r="AP2758" i="1"/>
  <c r="AP2759" i="1"/>
  <c r="AP2760" i="1"/>
  <c r="AP2761" i="1"/>
  <c r="AP2762" i="1"/>
  <c r="AP2763" i="1"/>
  <c r="AP2764" i="1"/>
  <c r="AP2765" i="1"/>
  <c r="AP2766" i="1"/>
  <c r="AP2767" i="1"/>
  <c r="AP2768" i="1"/>
  <c r="AP2769" i="1"/>
  <c r="AP2770" i="1"/>
  <c r="AP2771" i="1"/>
  <c r="AP2772" i="1"/>
  <c r="AP2773" i="1"/>
  <c r="AP2774" i="1"/>
  <c r="AP2775" i="1"/>
  <c r="AP2776" i="1"/>
  <c r="AP2777" i="1"/>
  <c r="AP2778" i="1"/>
  <c r="AP2779" i="1"/>
  <c r="AP2780" i="1"/>
  <c r="AP2781" i="1"/>
  <c r="AP2782" i="1"/>
  <c r="AP2783" i="1"/>
  <c r="AP2784" i="1"/>
  <c r="AP2785" i="1"/>
  <c r="AP2786" i="1"/>
  <c r="AP2787" i="1"/>
  <c r="AP2788" i="1"/>
  <c r="AP2789" i="1"/>
  <c r="AP2790" i="1"/>
  <c r="AP2791" i="1"/>
  <c r="AP2792" i="1"/>
  <c r="AP2793" i="1"/>
  <c r="AP2794" i="1"/>
  <c r="AP2795" i="1"/>
  <c r="AP2796" i="1"/>
  <c r="AP2797" i="1"/>
  <c r="AP2798" i="1"/>
  <c r="AP2799" i="1"/>
  <c r="AP2800" i="1"/>
  <c r="AP2801" i="1"/>
  <c r="AP2802" i="1"/>
  <c r="AP2803" i="1"/>
  <c r="AP2804" i="1"/>
  <c r="AP2805" i="1"/>
  <c r="AP2806" i="1"/>
  <c r="AP2807" i="1"/>
  <c r="AP2808" i="1"/>
  <c r="AP2809" i="1"/>
  <c r="AP2810" i="1"/>
  <c r="AP2811" i="1"/>
  <c r="AP2812" i="1"/>
  <c r="AP2813" i="1"/>
  <c r="AP2814" i="1"/>
  <c r="AP2815" i="1"/>
  <c r="AP2816" i="1"/>
  <c r="AP2817" i="1"/>
  <c r="AP2818" i="1"/>
  <c r="AP2819" i="1"/>
  <c r="AP2820" i="1"/>
  <c r="AP2821" i="1"/>
  <c r="AP2822" i="1"/>
  <c r="AP2823" i="1"/>
  <c r="AP2824" i="1"/>
  <c r="AP2825" i="1"/>
  <c r="AP2826" i="1"/>
  <c r="AP2827" i="1"/>
  <c r="AP2828" i="1"/>
  <c r="AP2829" i="1"/>
  <c r="AP2830" i="1"/>
  <c r="AP2831" i="1"/>
  <c r="AP2832" i="1"/>
  <c r="AP2833" i="1"/>
  <c r="AP2834" i="1"/>
  <c r="AP2835" i="1"/>
  <c r="AP2836" i="1"/>
  <c r="AP2837" i="1"/>
  <c r="AP2838" i="1"/>
  <c r="AP2839" i="1"/>
  <c r="AP2840" i="1"/>
  <c r="AP2841" i="1"/>
  <c r="AP2842" i="1"/>
  <c r="AP2843" i="1"/>
  <c r="AP2844" i="1"/>
  <c r="AP2845" i="1"/>
  <c r="AP2846" i="1"/>
  <c r="AP2847" i="1"/>
  <c r="AP2848" i="1"/>
  <c r="AP2849" i="1"/>
  <c r="AP2850" i="1"/>
  <c r="AP2851" i="1"/>
  <c r="AP2852" i="1"/>
  <c r="AP2853" i="1"/>
  <c r="AP2854" i="1"/>
  <c r="AP2855" i="1"/>
  <c r="AP2856" i="1"/>
  <c r="AP2857" i="1"/>
  <c r="AP2858" i="1"/>
  <c r="AP2859" i="1"/>
  <c r="AP2860" i="1"/>
  <c r="AP2861" i="1"/>
  <c r="AP2862" i="1"/>
  <c r="AP2863" i="1"/>
  <c r="AP2864" i="1"/>
  <c r="AP2865" i="1"/>
  <c r="AP2866" i="1"/>
  <c r="AP2867" i="1"/>
  <c r="AP2868" i="1"/>
  <c r="AP2869" i="1"/>
  <c r="AP2870" i="1"/>
  <c r="AP2871" i="1"/>
  <c r="AP2872" i="1"/>
  <c r="AP2873" i="1"/>
  <c r="AP2874" i="1"/>
  <c r="AP2875" i="1"/>
  <c r="AP2876" i="1"/>
  <c r="AP2877" i="1"/>
  <c r="AP2878" i="1"/>
  <c r="AP2879" i="1"/>
  <c r="AP2880" i="1"/>
  <c r="AP2881" i="1"/>
  <c r="AP2882" i="1"/>
  <c r="AP2883" i="1"/>
  <c r="AP2884" i="1"/>
  <c r="AP2885" i="1"/>
  <c r="AP2886" i="1"/>
  <c r="AP2887" i="1"/>
  <c r="AP2888" i="1"/>
  <c r="AP2889" i="1"/>
  <c r="AP2890" i="1"/>
  <c r="AP2891" i="1"/>
  <c r="AP2892" i="1"/>
  <c r="AP2893" i="1"/>
  <c r="AP2894" i="1"/>
  <c r="AP2895" i="1"/>
  <c r="AP2896" i="1"/>
  <c r="AP2897" i="1"/>
  <c r="AP2898" i="1"/>
  <c r="AP2899" i="1"/>
  <c r="AP2900" i="1"/>
  <c r="AP2901" i="1"/>
  <c r="AP2902" i="1"/>
  <c r="AP2903" i="1"/>
  <c r="AP2904" i="1"/>
  <c r="AP2905" i="1"/>
  <c r="AP2906" i="1"/>
  <c r="AP2907" i="1"/>
  <c r="AP2908" i="1"/>
  <c r="AP2909" i="1"/>
  <c r="AP2910" i="1"/>
  <c r="AP2911" i="1"/>
  <c r="AP2912" i="1"/>
  <c r="AP2913" i="1"/>
  <c r="AP2914" i="1"/>
  <c r="AP2915" i="1"/>
  <c r="AP2916" i="1"/>
  <c r="AP2917" i="1"/>
  <c r="AP2918" i="1"/>
  <c r="AP2919" i="1"/>
  <c r="AP2920" i="1"/>
  <c r="AP2921" i="1"/>
  <c r="AP2922" i="1"/>
  <c r="AP2923" i="1"/>
  <c r="AP2924" i="1"/>
  <c r="AP2925" i="1"/>
  <c r="AP2926" i="1"/>
  <c r="AP2927" i="1"/>
  <c r="AP2928" i="1"/>
  <c r="AP2929" i="1"/>
  <c r="AP2930" i="1"/>
  <c r="AP2931" i="1"/>
  <c r="AP2932" i="1"/>
  <c r="AP2933" i="1"/>
  <c r="AP2934" i="1"/>
  <c r="AP2935" i="1"/>
  <c r="AP2936" i="1"/>
  <c r="AP2937" i="1"/>
  <c r="AP2938" i="1"/>
  <c r="AP2939" i="1"/>
  <c r="AP2940" i="1"/>
  <c r="AP2941" i="1"/>
  <c r="AP2942" i="1"/>
  <c r="AP2943" i="1"/>
  <c r="AP2944" i="1"/>
  <c r="AP2945" i="1"/>
  <c r="AP2946" i="1"/>
  <c r="AP2947" i="1"/>
  <c r="AP2948" i="1"/>
  <c r="AP2949" i="1"/>
  <c r="AP2950" i="1"/>
  <c r="AP2951" i="1"/>
  <c r="AP2952" i="1"/>
  <c r="AP2953" i="1"/>
  <c r="AP2954" i="1"/>
  <c r="AP2955" i="1"/>
  <c r="AP2956" i="1"/>
  <c r="AP2957" i="1"/>
  <c r="AP2958" i="1"/>
  <c r="AP2959" i="1"/>
  <c r="AP2960" i="1"/>
  <c r="AP2961" i="1"/>
  <c r="AP2962" i="1"/>
  <c r="AP2963" i="1"/>
  <c r="AP2964" i="1"/>
  <c r="AP2965" i="1"/>
  <c r="AP2966" i="1"/>
  <c r="AP2967" i="1"/>
  <c r="AP2968" i="1"/>
  <c r="AP2969" i="1"/>
  <c r="AP2970" i="1"/>
  <c r="AP2971" i="1"/>
  <c r="AP2972" i="1"/>
  <c r="AP2973" i="1"/>
  <c r="AP2974" i="1"/>
  <c r="AP2975" i="1"/>
  <c r="AP2976" i="1"/>
  <c r="AP2977" i="1"/>
  <c r="AP2978" i="1"/>
  <c r="AP2979" i="1"/>
  <c r="AP2980" i="1"/>
  <c r="AP2981" i="1"/>
  <c r="AP2982" i="1"/>
  <c r="AP2983" i="1"/>
  <c r="AP2984" i="1"/>
  <c r="AP2985" i="1"/>
  <c r="AP2986" i="1"/>
  <c r="AP2987" i="1"/>
  <c r="AP2988" i="1"/>
  <c r="AP2989" i="1"/>
  <c r="AP2990" i="1"/>
  <c r="AP2991" i="1"/>
  <c r="AP2992" i="1"/>
  <c r="AP2993" i="1"/>
  <c r="AP2994" i="1"/>
  <c r="AP2995" i="1"/>
  <c r="AP2996" i="1"/>
  <c r="AP2997" i="1"/>
  <c r="AP2998" i="1"/>
  <c r="AP2999" i="1"/>
  <c r="AP3000" i="1"/>
  <c r="AP3001" i="1"/>
  <c r="AP3002" i="1"/>
  <c r="AP3003" i="1"/>
  <c r="AP3004" i="1"/>
  <c r="AP3005" i="1"/>
  <c r="AP3006" i="1"/>
  <c r="AP3007" i="1"/>
  <c r="AP3008" i="1"/>
  <c r="AP3009" i="1"/>
  <c r="AP3010" i="1"/>
  <c r="AP3011" i="1"/>
  <c r="AP3012" i="1"/>
  <c r="AP3013" i="1"/>
  <c r="AP3014" i="1"/>
  <c r="AP3015" i="1"/>
  <c r="AP3016" i="1"/>
  <c r="AP3017" i="1"/>
  <c r="AP3018" i="1"/>
  <c r="AP3019" i="1"/>
  <c r="AP3020" i="1"/>
  <c r="AP3021" i="1"/>
  <c r="AP3022" i="1"/>
  <c r="AP3023" i="1"/>
  <c r="AP3024" i="1"/>
  <c r="AP3025" i="1"/>
  <c r="AP3026" i="1"/>
  <c r="AP3027" i="1"/>
  <c r="AP3028" i="1"/>
  <c r="AP3029" i="1"/>
  <c r="AP3030" i="1"/>
  <c r="AP3031" i="1"/>
  <c r="AP3032" i="1"/>
  <c r="AP3033" i="1"/>
  <c r="AP3034" i="1"/>
  <c r="AP3035" i="1"/>
  <c r="AP3036" i="1"/>
  <c r="AP3037" i="1"/>
  <c r="AP3038" i="1"/>
  <c r="AP3039" i="1"/>
  <c r="AP3040" i="1"/>
  <c r="AP3041" i="1"/>
  <c r="AP3042" i="1"/>
  <c r="AP3043" i="1"/>
  <c r="AP3044" i="1"/>
  <c r="AP3045" i="1"/>
  <c r="AP3046" i="1"/>
  <c r="AP3047" i="1"/>
  <c r="AP3048" i="1"/>
  <c r="AP3049" i="1"/>
  <c r="AP3050" i="1"/>
  <c r="AP3051" i="1"/>
  <c r="AP3052" i="1"/>
  <c r="AP3053" i="1"/>
  <c r="AP3054" i="1"/>
  <c r="AP3055" i="1"/>
  <c r="AP3056" i="1"/>
  <c r="AP3057" i="1"/>
  <c r="AP3058" i="1"/>
  <c r="AP3059" i="1"/>
  <c r="AP3060" i="1"/>
  <c r="AP3061" i="1"/>
  <c r="AP3062" i="1"/>
  <c r="AP3063" i="1"/>
  <c r="AP3064" i="1"/>
  <c r="AP3065" i="1"/>
  <c r="AP3066" i="1"/>
  <c r="AP3067" i="1"/>
  <c r="AP3068" i="1"/>
  <c r="AP3069" i="1"/>
  <c r="AP3070" i="1"/>
  <c r="AP3071" i="1"/>
  <c r="AP3072" i="1"/>
  <c r="AP3073" i="1"/>
  <c r="AP3074" i="1"/>
  <c r="AP3075" i="1"/>
  <c r="AP3076" i="1"/>
  <c r="AP3077" i="1"/>
  <c r="AP3078" i="1"/>
  <c r="AP3079" i="1"/>
  <c r="AP3080" i="1"/>
  <c r="AP3081" i="1"/>
  <c r="AP3082" i="1"/>
  <c r="AP3083" i="1"/>
  <c r="AP3084" i="1"/>
  <c r="AP3085" i="1"/>
  <c r="AP3086" i="1"/>
  <c r="AP3087" i="1"/>
  <c r="AP3088" i="1"/>
  <c r="AP3089" i="1"/>
  <c r="AP3090" i="1"/>
  <c r="AP3091" i="1"/>
  <c r="AP3092" i="1"/>
  <c r="AP3093" i="1"/>
  <c r="AP3094" i="1"/>
  <c r="AP3095" i="1"/>
  <c r="AP3096" i="1"/>
  <c r="AP3097" i="1"/>
  <c r="AP3098" i="1"/>
  <c r="AP3099" i="1"/>
  <c r="AP3100" i="1"/>
  <c r="AP3101" i="1"/>
  <c r="AP3102" i="1"/>
  <c r="AP3103" i="1"/>
  <c r="AP3104" i="1"/>
  <c r="AP3105" i="1"/>
  <c r="AP3106" i="1"/>
  <c r="AP3107" i="1"/>
  <c r="AP3108" i="1"/>
  <c r="AP3109" i="1"/>
  <c r="AP3110" i="1"/>
  <c r="AP3111" i="1"/>
  <c r="AP3112" i="1"/>
  <c r="AP3113" i="1"/>
  <c r="AP3114" i="1"/>
  <c r="AP3115" i="1"/>
  <c r="AP3116" i="1"/>
  <c r="AP3117" i="1"/>
  <c r="AP3118" i="1"/>
  <c r="AP3119" i="1"/>
  <c r="AP3120" i="1"/>
  <c r="AP3121" i="1"/>
  <c r="AP3122" i="1"/>
  <c r="AP3123" i="1"/>
  <c r="AP3124" i="1"/>
  <c r="AP3125" i="1"/>
  <c r="AP3126" i="1"/>
  <c r="AP3127" i="1"/>
  <c r="AP3128" i="1"/>
  <c r="AP3129" i="1"/>
  <c r="AP3130" i="1"/>
  <c r="AP3131" i="1"/>
  <c r="AP3132" i="1"/>
  <c r="AP3133" i="1"/>
  <c r="AP3134" i="1"/>
  <c r="AP3135" i="1"/>
  <c r="AP3136" i="1"/>
  <c r="AP3137" i="1"/>
  <c r="AP3138" i="1"/>
  <c r="AP3139" i="1"/>
  <c r="AP3140" i="1"/>
  <c r="AP3141" i="1"/>
  <c r="AP3142" i="1"/>
  <c r="AP3143" i="1"/>
  <c r="AP3144" i="1"/>
  <c r="AP3145" i="1"/>
  <c r="AP3146" i="1"/>
  <c r="AP3147" i="1"/>
  <c r="AP3148" i="1"/>
  <c r="AP3149" i="1"/>
  <c r="AP3150" i="1"/>
  <c r="AP3151" i="1"/>
  <c r="AP3152" i="1"/>
  <c r="AP3153" i="1"/>
  <c r="AP3154" i="1"/>
  <c r="AP3155" i="1"/>
  <c r="AP3156" i="1"/>
  <c r="AP3157" i="1"/>
  <c r="AP3158" i="1"/>
  <c r="AP3159" i="1"/>
  <c r="AP3160" i="1"/>
  <c r="AP3161" i="1"/>
  <c r="AP3162" i="1"/>
  <c r="AP3163" i="1"/>
  <c r="AP3164" i="1"/>
  <c r="AP3165" i="1"/>
  <c r="AP3166" i="1"/>
  <c r="AP3167" i="1"/>
  <c r="AP3168" i="1"/>
  <c r="AP3169" i="1"/>
  <c r="AP3170" i="1"/>
  <c r="AP3171" i="1"/>
  <c r="AP3172" i="1"/>
  <c r="AP3173" i="1"/>
  <c r="AP3174" i="1"/>
  <c r="AP3175" i="1"/>
  <c r="AP3176" i="1"/>
  <c r="AP3177" i="1"/>
  <c r="AP3178" i="1"/>
  <c r="AP3179" i="1"/>
  <c r="AP3180" i="1"/>
  <c r="AP3181" i="1"/>
  <c r="AP3182" i="1"/>
  <c r="AP3183" i="1"/>
  <c r="AP3184" i="1"/>
  <c r="AP3185" i="1"/>
  <c r="AP3186" i="1"/>
  <c r="AP17" i="1"/>
  <c r="AO18" i="1"/>
  <c r="AO21" i="1"/>
  <c r="AO24" i="1"/>
  <c r="AO25" i="1"/>
  <c r="AO26" i="1"/>
  <c r="AO27" i="1"/>
  <c r="AO30" i="1"/>
  <c r="AO31" i="1"/>
  <c r="AO32" i="1"/>
  <c r="AO33" i="1"/>
  <c r="AO34" i="1"/>
  <c r="AO35" i="1"/>
  <c r="AO36" i="1"/>
  <c r="AO37" i="1"/>
  <c r="AO38" i="1"/>
  <c r="AO39" i="1"/>
  <c r="AO40" i="1"/>
  <c r="AO41" i="1"/>
  <c r="AO42" i="1"/>
  <c r="AO43" i="1"/>
  <c r="AO44" i="1"/>
  <c r="AO45" i="1"/>
  <c r="AO46" i="1"/>
  <c r="AO47" i="1"/>
  <c r="AO48" i="1"/>
  <c r="AO49" i="1"/>
  <c r="AO52" i="1"/>
  <c r="AO53" i="1"/>
  <c r="AO54" i="1"/>
  <c r="AO55" i="1"/>
  <c r="AO56" i="1"/>
  <c r="AO57" i="1"/>
  <c r="AO58" i="1"/>
  <c r="AO59" i="1"/>
  <c r="AO60" i="1"/>
  <c r="AO61" i="1"/>
  <c r="AO62" i="1"/>
  <c r="AO63" i="1"/>
  <c r="AO64" i="1"/>
  <c r="AO65" i="1"/>
  <c r="AO66" i="1"/>
  <c r="AO67" i="1"/>
  <c r="AO68" i="1"/>
  <c r="AO70" i="1"/>
  <c r="AO72" i="1"/>
  <c r="AO76" i="1"/>
  <c r="AO78" i="1"/>
  <c r="AO80" i="1"/>
  <c r="AO82" i="1"/>
  <c r="AO84" i="1"/>
  <c r="AO86" i="1"/>
  <c r="AO88" i="1"/>
  <c r="AO89" i="1"/>
  <c r="AO90" i="1"/>
  <c r="AO92" i="1"/>
  <c r="AO94" i="1"/>
  <c r="AO96" i="1"/>
  <c r="AO98" i="1"/>
  <c r="AO99"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501" i="1"/>
  <c r="AO502" i="1"/>
  <c r="AO503" i="1"/>
  <c r="AO504" i="1"/>
  <c r="AO505" i="1"/>
  <c r="AO506" i="1"/>
  <c r="AO507" i="1"/>
  <c r="AO508" i="1"/>
  <c r="AO509" i="1"/>
  <c r="AO510" i="1"/>
  <c r="AO511" i="1"/>
  <c r="AO512" i="1"/>
  <c r="AO513" i="1"/>
  <c r="AO514" i="1"/>
  <c r="AO515" i="1"/>
  <c r="AO516" i="1"/>
  <c r="AO517" i="1"/>
  <c r="AO518" i="1"/>
  <c r="AO519" i="1"/>
  <c r="AO520" i="1"/>
  <c r="AO521" i="1"/>
  <c r="AO522" i="1"/>
  <c r="AO523" i="1"/>
  <c r="AO524" i="1"/>
  <c r="AO525" i="1"/>
  <c r="AO526" i="1"/>
  <c r="AO527" i="1"/>
  <c r="AO528" i="1"/>
  <c r="AO529" i="1"/>
  <c r="AO530" i="1"/>
  <c r="AO531" i="1"/>
  <c r="AO532" i="1"/>
  <c r="AO533" i="1"/>
  <c r="AO534" i="1"/>
  <c r="AO535" i="1"/>
  <c r="AO536" i="1"/>
  <c r="AO537" i="1"/>
  <c r="AO538" i="1"/>
  <c r="AO539" i="1"/>
  <c r="AO540" i="1"/>
  <c r="AO541" i="1"/>
  <c r="AO542" i="1"/>
  <c r="AO543" i="1"/>
  <c r="AO544" i="1"/>
  <c r="AO545" i="1"/>
  <c r="AO546" i="1"/>
  <c r="AO547" i="1"/>
  <c r="AO548" i="1"/>
  <c r="AO549" i="1"/>
  <c r="AO550" i="1"/>
  <c r="AO551" i="1"/>
  <c r="AO552" i="1"/>
  <c r="AO553" i="1"/>
  <c r="AO554" i="1"/>
  <c r="AO555" i="1"/>
  <c r="AO556" i="1"/>
  <c r="AO557" i="1"/>
  <c r="AO558" i="1"/>
  <c r="AO559" i="1"/>
  <c r="AO560" i="1"/>
  <c r="AO561" i="1"/>
  <c r="AO562" i="1"/>
  <c r="AO563" i="1"/>
  <c r="AO564" i="1"/>
  <c r="AO565" i="1"/>
  <c r="AO566" i="1"/>
  <c r="AO567" i="1"/>
  <c r="AO568" i="1"/>
  <c r="AO569" i="1"/>
  <c r="AO570" i="1"/>
  <c r="AO571" i="1"/>
  <c r="AO572" i="1"/>
  <c r="AO573" i="1"/>
  <c r="AO574" i="1"/>
  <c r="AO575" i="1"/>
  <c r="AO576" i="1"/>
  <c r="AO577" i="1"/>
  <c r="AO578" i="1"/>
  <c r="AO579" i="1"/>
  <c r="AO580" i="1"/>
  <c r="AO581" i="1"/>
  <c r="AO582" i="1"/>
  <c r="AO583" i="1"/>
  <c r="AO584" i="1"/>
  <c r="AO585" i="1"/>
  <c r="AO586" i="1"/>
  <c r="AO587" i="1"/>
  <c r="AO588" i="1"/>
  <c r="AO589" i="1"/>
  <c r="AO590" i="1"/>
  <c r="AO591" i="1"/>
  <c r="AO592" i="1"/>
  <c r="AO593" i="1"/>
  <c r="AO594" i="1"/>
  <c r="AO595" i="1"/>
  <c r="AO596" i="1"/>
  <c r="AO597" i="1"/>
  <c r="AO598" i="1"/>
  <c r="AO599" i="1"/>
  <c r="AO600" i="1"/>
  <c r="AO601" i="1"/>
  <c r="AO602" i="1"/>
  <c r="AO603" i="1"/>
  <c r="AO604" i="1"/>
  <c r="AO605" i="1"/>
  <c r="AO606" i="1"/>
  <c r="AO607" i="1"/>
  <c r="AO608" i="1"/>
  <c r="AO609" i="1"/>
  <c r="AO610" i="1"/>
  <c r="AO611" i="1"/>
  <c r="AO612" i="1"/>
  <c r="AO613" i="1"/>
  <c r="AO614" i="1"/>
  <c r="AO615" i="1"/>
  <c r="AO616" i="1"/>
  <c r="AO617" i="1"/>
  <c r="AO618" i="1"/>
  <c r="AO619" i="1"/>
  <c r="AO620" i="1"/>
  <c r="AO621" i="1"/>
  <c r="AO622" i="1"/>
  <c r="AO623" i="1"/>
  <c r="AO624" i="1"/>
  <c r="AO625" i="1"/>
  <c r="AO626" i="1"/>
  <c r="AO627" i="1"/>
  <c r="AO628" i="1"/>
  <c r="AO629" i="1"/>
  <c r="AO630" i="1"/>
  <c r="AO631" i="1"/>
  <c r="AO632" i="1"/>
  <c r="AO633" i="1"/>
  <c r="AO634" i="1"/>
  <c r="AO635" i="1"/>
  <c r="AO636" i="1"/>
  <c r="AO637" i="1"/>
  <c r="AO638" i="1"/>
  <c r="AO639" i="1"/>
  <c r="AO640" i="1"/>
  <c r="AO641" i="1"/>
  <c r="AO642" i="1"/>
  <c r="AO643" i="1"/>
  <c r="AO644" i="1"/>
  <c r="AO645" i="1"/>
  <c r="AO646" i="1"/>
  <c r="AO647" i="1"/>
  <c r="AO648" i="1"/>
  <c r="AO649" i="1"/>
  <c r="AO650" i="1"/>
  <c r="AO651" i="1"/>
  <c r="AO652" i="1"/>
  <c r="AO653" i="1"/>
  <c r="AO654" i="1"/>
  <c r="AO655" i="1"/>
  <c r="AO656" i="1"/>
  <c r="AO657" i="1"/>
  <c r="AO658" i="1"/>
  <c r="AO659" i="1"/>
  <c r="AO660" i="1"/>
  <c r="AO661" i="1"/>
  <c r="AO662" i="1"/>
  <c r="AO663" i="1"/>
  <c r="AO664" i="1"/>
  <c r="AO665" i="1"/>
  <c r="AO666" i="1"/>
  <c r="AO667" i="1"/>
  <c r="AO668" i="1"/>
  <c r="AO669" i="1"/>
  <c r="AO670" i="1"/>
  <c r="AO671" i="1"/>
  <c r="AO672" i="1"/>
  <c r="AO673" i="1"/>
  <c r="AO674" i="1"/>
  <c r="AO675" i="1"/>
  <c r="AO676" i="1"/>
  <c r="AO677" i="1"/>
  <c r="AO678" i="1"/>
  <c r="AO679" i="1"/>
  <c r="AO680" i="1"/>
  <c r="AO681" i="1"/>
  <c r="AO682" i="1"/>
  <c r="AO683" i="1"/>
  <c r="AO684" i="1"/>
  <c r="AO685" i="1"/>
  <c r="AO686" i="1"/>
  <c r="AO687" i="1"/>
  <c r="AO688" i="1"/>
  <c r="AO689" i="1"/>
  <c r="AO690" i="1"/>
  <c r="AO691" i="1"/>
  <c r="AO692" i="1"/>
  <c r="AO693" i="1"/>
  <c r="AO694" i="1"/>
  <c r="AO695" i="1"/>
  <c r="AO696" i="1"/>
  <c r="AO697" i="1"/>
  <c r="AO698" i="1"/>
  <c r="AO699" i="1"/>
  <c r="AO700" i="1"/>
  <c r="AO701" i="1"/>
  <c r="AO702" i="1"/>
  <c r="AO703" i="1"/>
  <c r="AO704" i="1"/>
  <c r="AO705" i="1"/>
  <c r="AO706" i="1"/>
  <c r="AO707" i="1"/>
  <c r="AO708" i="1"/>
  <c r="AO709" i="1"/>
  <c r="AO710" i="1"/>
  <c r="AO711" i="1"/>
  <c r="AO712" i="1"/>
  <c r="AO713" i="1"/>
  <c r="AO714" i="1"/>
  <c r="AO715" i="1"/>
  <c r="AO716" i="1"/>
  <c r="AO717" i="1"/>
  <c r="AO718" i="1"/>
  <c r="AO719" i="1"/>
  <c r="AO720" i="1"/>
  <c r="AO721" i="1"/>
  <c r="AO722" i="1"/>
  <c r="AO723" i="1"/>
  <c r="AO724" i="1"/>
  <c r="AO725" i="1"/>
  <c r="AO726" i="1"/>
  <c r="AO727" i="1"/>
  <c r="AO728" i="1"/>
  <c r="AO729" i="1"/>
  <c r="AO730" i="1"/>
  <c r="AO731" i="1"/>
  <c r="AO732" i="1"/>
  <c r="AO733" i="1"/>
  <c r="AO734" i="1"/>
  <c r="AO735" i="1"/>
  <c r="AO736" i="1"/>
  <c r="AO737" i="1"/>
  <c r="AO738" i="1"/>
  <c r="AO739" i="1"/>
  <c r="AO740" i="1"/>
  <c r="AO741" i="1"/>
  <c r="AO742" i="1"/>
  <c r="AO743" i="1"/>
  <c r="AO744" i="1"/>
  <c r="AO745" i="1"/>
  <c r="AO746" i="1"/>
  <c r="AO747" i="1"/>
  <c r="AO748" i="1"/>
  <c r="AO749" i="1"/>
  <c r="AO750" i="1"/>
  <c r="AO751" i="1"/>
  <c r="AO752" i="1"/>
  <c r="AO753" i="1"/>
  <c r="AO754" i="1"/>
  <c r="AO755" i="1"/>
  <c r="AO756" i="1"/>
  <c r="AO757" i="1"/>
  <c r="AO758" i="1"/>
  <c r="AO759" i="1"/>
  <c r="AO760" i="1"/>
  <c r="AO761" i="1"/>
  <c r="AO762" i="1"/>
  <c r="AO763" i="1"/>
  <c r="AO764" i="1"/>
  <c r="AO765" i="1"/>
  <c r="AO766" i="1"/>
  <c r="AO767" i="1"/>
  <c r="AO768" i="1"/>
  <c r="AO769" i="1"/>
  <c r="AO770" i="1"/>
  <c r="AO771" i="1"/>
  <c r="AO772" i="1"/>
  <c r="AO773" i="1"/>
  <c r="AO774" i="1"/>
  <c r="AO775" i="1"/>
  <c r="AO776" i="1"/>
  <c r="AO777" i="1"/>
  <c r="AO778" i="1"/>
  <c r="AO779" i="1"/>
  <c r="AO780" i="1"/>
  <c r="AO781" i="1"/>
  <c r="AO782" i="1"/>
  <c r="AO783" i="1"/>
  <c r="AO784" i="1"/>
  <c r="AO785" i="1"/>
  <c r="AO786" i="1"/>
  <c r="AO787" i="1"/>
  <c r="AO788" i="1"/>
  <c r="AO789" i="1"/>
  <c r="AO790" i="1"/>
  <c r="AO791" i="1"/>
  <c r="AO792" i="1"/>
  <c r="AO793" i="1"/>
  <c r="AO794" i="1"/>
  <c r="AO795" i="1"/>
  <c r="AO796" i="1"/>
  <c r="AO797" i="1"/>
  <c r="AO798" i="1"/>
  <c r="AO799" i="1"/>
  <c r="AO800" i="1"/>
  <c r="AO801" i="1"/>
  <c r="AO802" i="1"/>
  <c r="AO803" i="1"/>
  <c r="AO804" i="1"/>
  <c r="AO805" i="1"/>
  <c r="AO806" i="1"/>
  <c r="AO807" i="1"/>
  <c r="AO808" i="1"/>
  <c r="AO809" i="1"/>
  <c r="AO810" i="1"/>
  <c r="AO811" i="1"/>
  <c r="AO812" i="1"/>
  <c r="AO813" i="1"/>
  <c r="AO814" i="1"/>
  <c r="AO815" i="1"/>
  <c r="AO816" i="1"/>
  <c r="AO817" i="1"/>
  <c r="AO818" i="1"/>
  <c r="AO819" i="1"/>
  <c r="AO820" i="1"/>
  <c r="AO821" i="1"/>
  <c r="AO822" i="1"/>
  <c r="AO823" i="1"/>
  <c r="AO824" i="1"/>
  <c r="AO825" i="1"/>
  <c r="AO826" i="1"/>
  <c r="AO827" i="1"/>
  <c r="AO828" i="1"/>
  <c r="AO829" i="1"/>
  <c r="AO830" i="1"/>
  <c r="AO831" i="1"/>
  <c r="AO832" i="1"/>
  <c r="AO833" i="1"/>
  <c r="AO834" i="1"/>
  <c r="AO835" i="1"/>
  <c r="AO836" i="1"/>
  <c r="AO837" i="1"/>
  <c r="AO838" i="1"/>
  <c r="AO839" i="1"/>
  <c r="AO840" i="1"/>
  <c r="AO841" i="1"/>
  <c r="AO842" i="1"/>
  <c r="AO843" i="1"/>
  <c r="AO844" i="1"/>
  <c r="AO845" i="1"/>
  <c r="AO846" i="1"/>
  <c r="AO847" i="1"/>
  <c r="AO848" i="1"/>
  <c r="AO849" i="1"/>
  <c r="AO850" i="1"/>
  <c r="AO851" i="1"/>
  <c r="AO852" i="1"/>
  <c r="AO853" i="1"/>
  <c r="AO854" i="1"/>
  <c r="AO855" i="1"/>
  <c r="AO856" i="1"/>
  <c r="AO857" i="1"/>
  <c r="AO858" i="1"/>
  <c r="AO859" i="1"/>
  <c r="AO860" i="1"/>
  <c r="AO861" i="1"/>
  <c r="AO862" i="1"/>
  <c r="AO863" i="1"/>
  <c r="AO864" i="1"/>
  <c r="AO865" i="1"/>
  <c r="AO866" i="1"/>
  <c r="AO867" i="1"/>
  <c r="AO868" i="1"/>
  <c r="AO869" i="1"/>
  <c r="AO870" i="1"/>
  <c r="AO871" i="1"/>
  <c r="AO872" i="1"/>
  <c r="AO873" i="1"/>
  <c r="AO874" i="1"/>
  <c r="AO875" i="1"/>
  <c r="AO876" i="1"/>
  <c r="AO877" i="1"/>
  <c r="AO878" i="1"/>
  <c r="AO879" i="1"/>
  <c r="AO880" i="1"/>
  <c r="AO881" i="1"/>
  <c r="AO882" i="1"/>
  <c r="AO883" i="1"/>
  <c r="AO884" i="1"/>
  <c r="AO885" i="1"/>
  <c r="AO886" i="1"/>
  <c r="AO887" i="1"/>
  <c r="AO888" i="1"/>
  <c r="AO889" i="1"/>
  <c r="AO890" i="1"/>
  <c r="AO891" i="1"/>
  <c r="AO892" i="1"/>
  <c r="AO893" i="1"/>
  <c r="AO894" i="1"/>
  <c r="AO895" i="1"/>
  <c r="AO896" i="1"/>
  <c r="AO897" i="1"/>
  <c r="AO898" i="1"/>
  <c r="AO899" i="1"/>
  <c r="AO900" i="1"/>
  <c r="AO901" i="1"/>
  <c r="AO902" i="1"/>
  <c r="AO903" i="1"/>
  <c r="AO904" i="1"/>
  <c r="AO905" i="1"/>
  <c r="AO906" i="1"/>
  <c r="AO907" i="1"/>
  <c r="AO908" i="1"/>
  <c r="AO909" i="1"/>
  <c r="AO910" i="1"/>
  <c r="AO911" i="1"/>
  <c r="AO912" i="1"/>
  <c r="AO913" i="1"/>
  <c r="AO914" i="1"/>
  <c r="AO915" i="1"/>
  <c r="AO916" i="1"/>
  <c r="AO917" i="1"/>
  <c r="AO918" i="1"/>
  <c r="AO919" i="1"/>
  <c r="AO920" i="1"/>
  <c r="AO921" i="1"/>
  <c r="AO922" i="1"/>
  <c r="AO923" i="1"/>
  <c r="AO924" i="1"/>
  <c r="AO925" i="1"/>
  <c r="AO926" i="1"/>
  <c r="AO927" i="1"/>
  <c r="AO928" i="1"/>
  <c r="AO929" i="1"/>
  <c r="AO930" i="1"/>
  <c r="AO931" i="1"/>
  <c r="AO932" i="1"/>
  <c r="AO933" i="1"/>
  <c r="AO934" i="1"/>
  <c r="AO935" i="1"/>
  <c r="AO936" i="1"/>
  <c r="AO937" i="1"/>
  <c r="AO938" i="1"/>
  <c r="AO939" i="1"/>
  <c r="AO940" i="1"/>
  <c r="AO941" i="1"/>
  <c r="AO942" i="1"/>
  <c r="AO943" i="1"/>
  <c r="AO944" i="1"/>
  <c r="AO945" i="1"/>
  <c r="AO946" i="1"/>
  <c r="AO947" i="1"/>
  <c r="AO948" i="1"/>
  <c r="AO949" i="1"/>
  <c r="AO950" i="1"/>
  <c r="AO951" i="1"/>
  <c r="AO952" i="1"/>
  <c r="AO953" i="1"/>
  <c r="AO954" i="1"/>
  <c r="AO955" i="1"/>
  <c r="AO956" i="1"/>
  <c r="AO957" i="1"/>
  <c r="AO958" i="1"/>
  <c r="AO959" i="1"/>
  <c r="AO960" i="1"/>
  <c r="AO961" i="1"/>
  <c r="AO962" i="1"/>
  <c r="AO963" i="1"/>
  <c r="AO964" i="1"/>
  <c r="AO965" i="1"/>
  <c r="AO966" i="1"/>
  <c r="AO967" i="1"/>
  <c r="AO968" i="1"/>
  <c r="AO969" i="1"/>
  <c r="AO970" i="1"/>
  <c r="AO971" i="1"/>
  <c r="AO972" i="1"/>
  <c r="AO973" i="1"/>
  <c r="AO974" i="1"/>
  <c r="AO975" i="1"/>
  <c r="AO976" i="1"/>
  <c r="AO977" i="1"/>
  <c r="AO978" i="1"/>
  <c r="AO979" i="1"/>
  <c r="AO980" i="1"/>
  <c r="AO981" i="1"/>
  <c r="AO982" i="1"/>
  <c r="AO983" i="1"/>
  <c r="AO984" i="1"/>
  <c r="AO985" i="1"/>
  <c r="AO986" i="1"/>
  <c r="AO987" i="1"/>
  <c r="AO988" i="1"/>
  <c r="AO989" i="1"/>
  <c r="AO990" i="1"/>
  <c r="AO991" i="1"/>
  <c r="AO992" i="1"/>
  <c r="AO993" i="1"/>
  <c r="AO994" i="1"/>
  <c r="AO995" i="1"/>
  <c r="AO996" i="1"/>
  <c r="AO997" i="1"/>
  <c r="AO998" i="1"/>
  <c r="AO999" i="1"/>
  <c r="AO1000" i="1"/>
  <c r="AO1001" i="1"/>
  <c r="AO1002" i="1"/>
  <c r="AO1003" i="1"/>
  <c r="AO1004" i="1"/>
  <c r="AO1005" i="1"/>
  <c r="AO1006" i="1"/>
  <c r="AO1007" i="1"/>
  <c r="AO1008" i="1"/>
  <c r="AO1009" i="1"/>
  <c r="AO1010" i="1"/>
  <c r="AO1011" i="1"/>
  <c r="AO1012" i="1"/>
  <c r="AO1013" i="1"/>
  <c r="AO1014" i="1"/>
  <c r="AO1015" i="1"/>
  <c r="AO1016" i="1"/>
  <c r="AO1017" i="1"/>
  <c r="AO1018" i="1"/>
  <c r="AO1019" i="1"/>
  <c r="AO1020" i="1"/>
  <c r="AO1021" i="1"/>
  <c r="AO1022" i="1"/>
  <c r="AO1023" i="1"/>
  <c r="AO1024" i="1"/>
  <c r="AO1025" i="1"/>
  <c r="AO1026" i="1"/>
  <c r="AO1027" i="1"/>
  <c r="AO1028" i="1"/>
  <c r="AO1029" i="1"/>
  <c r="AO1030" i="1"/>
  <c r="AO1031" i="1"/>
  <c r="AO1032" i="1"/>
  <c r="AO1033" i="1"/>
  <c r="AO1034" i="1"/>
  <c r="AO1035" i="1"/>
  <c r="AO1036" i="1"/>
  <c r="AO1037" i="1"/>
  <c r="AO1038" i="1"/>
  <c r="AO1039" i="1"/>
  <c r="AO1040" i="1"/>
  <c r="AO1041" i="1"/>
  <c r="AO1042" i="1"/>
  <c r="AO1043" i="1"/>
  <c r="AO1044" i="1"/>
  <c r="AO1045" i="1"/>
  <c r="AO1046" i="1"/>
  <c r="AO1047" i="1"/>
  <c r="AO1048" i="1"/>
  <c r="AO1049" i="1"/>
  <c r="AO1050" i="1"/>
  <c r="AO1051" i="1"/>
  <c r="AO1052" i="1"/>
  <c r="AO1053" i="1"/>
  <c r="AO1054" i="1"/>
  <c r="AO1055" i="1"/>
  <c r="AO1056" i="1"/>
  <c r="AO1057" i="1"/>
  <c r="AO1058" i="1"/>
  <c r="AO1059" i="1"/>
  <c r="AO1060" i="1"/>
  <c r="AO1061" i="1"/>
  <c r="AO1062" i="1"/>
  <c r="AO1063" i="1"/>
  <c r="AO1064" i="1"/>
  <c r="AO1065" i="1"/>
  <c r="AO1066" i="1"/>
  <c r="AO1067" i="1"/>
  <c r="AO1068" i="1"/>
  <c r="AO1069" i="1"/>
  <c r="AO1070" i="1"/>
  <c r="AO1071" i="1"/>
  <c r="AO1072" i="1"/>
  <c r="AO1073" i="1"/>
  <c r="AO1074" i="1"/>
  <c r="AO1075" i="1"/>
  <c r="AO1076" i="1"/>
  <c r="AO1077" i="1"/>
  <c r="AO1078" i="1"/>
  <c r="AO1079" i="1"/>
  <c r="AO1080" i="1"/>
  <c r="AO1081" i="1"/>
  <c r="AO1082" i="1"/>
  <c r="AO1083" i="1"/>
  <c r="AO1084" i="1"/>
  <c r="AO1085" i="1"/>
  <c r="AO1086" i="1"/>
  <c r="AO1087" i="1"/>
  <c r="AO1088" i="1"/>
  <c r="AO1089" i="1"/>
  <c r="AO1090" i="1"/>
  <c r="AO1091" i="1"/>
  <c r="AO1092" i="1"/>
  <c r="AO1093" i="1"/>
  <c r="AO1094" i="1"/>
  <c r="AO1095" i="1"/>
  <c r="AO1096" i="1"/>
  <c r="AO1097" i="1"/>
  <c r="AO1098" i="1"/>
  <c r="AO1099" i="1"/>
  <c r="AO1100" i="1"/>
  <c r="AO1101" i="1"/>
  <c r="AO1102" i="1"/>
  <c r="AO1103" i="1"/>
  <c r="AO1104" i="1"/>
  <c r="AO1105" i="1"/>
  <c r="AO1106" i="1"/>
  <c r="AO1107" i="1"/>
  <c r="AO1108" i="1"/>
  <c r="AO1109" i="1"/>
  <c r="AO1110" i="1"/>
  <c r="AO1111" i="1"/>
  <c r="AO1112" i="1"/>
  <c r="AO1113" i="1"/>
  <c r="AO1114" i="1"/>
  <c r="AO1115" i="1"/>
  <c r="AO1116" i="1"/>
  <c r="AO1117" i="1"/>
  <c r="AO1118" i="1"/>
  <c r="AO1119" i="1"/>
  <c r="AO1120" i="1"/>
  <c r="AO1121" i="1"/>
  <c r="AO1122" i="1"/>
  <c r="AO1123" i="1"/>
  <c r="AO1124" i="1"/>
  <c r="AO1125" i="1"/>
  <c r="AO1126" i="1"/>
  <c r="AO1127" i="1"/>
  <c r="AO1128" i="1"/>
  <c r="AO1129" i="1"/>
  <c r="AO1130" i="1"/>
  <c r="AO1131" i="1"/>
  <c r="AO1132" i="1"/>
  <c r="AO1133" i="1"/>
  <c r="AO1134" i="1"/>
  <c r="AO1135" i="1"/>
  <c r="AO1136" i="1"/>
  <c r="AO1137" i="1"/>
  <c r="AO1138" i="1"/>
  <c r="AO1139" i="1"/>
  <c r="AO1140" i="1"/>
  <c r="AO1141" i="1"/>
  <c r="AO1142" i="1"/>
  <c r="AO1143" i="1"/>
  <c r="AO1144" i="1"/>
  <c r="AO1145" i="1"/>
  <c r="AO1146" i="1"/>
  <c r="AO1147" i="1"/>
  <c r="AO1148" i="1"/>
  <c r="AO1149" i="1"/>
  <c r="AO1150" i="1"/>
  <c r="AO1151" i="1"/>
  <c r="AO1152" i="1"/>
  <c r="AO1153" i="1"/>
  <c r="AO1154" i="1"/>
  <c r="AO1155" i="1"/>
  <c r="AO1156" i="1"/>
  <c r="AO1157" i="1"/>
  <c r="AO1158" i="1"/>
  <c r="AO1159" i="1"/>
  <c r="AO1160" i="1"/>
  <c r="AO1161" i="1"/>
  <c r="AO1162" i="1"/>
  <c r="AO1163" i="1"/>
  <c r="AO1164" i="1"/>
  <c r="AO1165" i="1"/>
  <c r="AO1166" i="1"/>
  <c r="AO1167" i="1"/>
  <c r="AO1168" i="1"/>
  <c r="AO1169" i="1"/>
  <c r="AO1170" i="1"/>
  <c r="AO1171" i="1"/>
  <c r="AO1172" i="1"/>
  <c r="AO1173" i="1"/>
  <c r="AO1174" i="1"/>
  <c r="AO1175" i="1"/>
  <c r="AO1176" i="1"/>
  <c r="AO1177" i="1"/>
  <c r="AO1178" i="1"/>
  <c r="AO1179" i="1"/>
  <c r="AO1180" i="1"/>
  <c r="AO1181" i="1"/>
  <c r="AO1182" i="1"/>
  <c r="AO1183" i="1"/>
  <c r="AO1184" i="1"/>
  <c r="AO1185" i="1"/>
  <c r="AO1186" i="1"/>
  <c r="AO1187" i="1"/>
  <c r="AO1188" i="1"/>
  <c r="AO1189" i="1"/>
  <c r="AO1190" i="1"/>
  <c r="AO1191" i="1"/>
  <c r="AO1192" i="1"/>
  <c r="AO1193" i="1"/>
  <c r="AO1194" i="1"/>
  <c r="AO1195" i="1"/>
  <c r="AO1196" i="1"/>
  <c r="AO1197" i="1"/>
  <c r="AO1198" i="1"/>
  <c r="AO1199" i="1"/>
  <c r="AO1200" i="1"/>
  <c r="AO1201" i="1"/>
  <c r="AO1202" i="1"/>
  <c r="AO1203" i="1"/>
  <c r="AO1204" i="1"/>
  <c r="AO1205" i="1"/>
  <c r="AO1206" i="1"/>
  <c r="AO1207" i="1"/>
  <c r="AO1208" i="1"/>
  <c r="AO1209" i="1"/>
  <c r="AO1210" i="1"/>
  <c r="AO1211" i="1"/>
  <c r="AO1212" i="1"/>
  <c r="AO1213" i="1"/>
  <c r="AO1214" i="1"/>
  <c r="AO1215" i="1"/>
  <c r="AO1216" i="1"/>
  <c r="AO1217" i="1"/>
  <c r="AO1218" i="1"/>
  <c r="AO1219" i="1"/>
  <c r="AO1220" i="1"/>
  <c r="AO1221" i="1"/>
  <c r="AO1222" i="1"/>
  <c r="AO1223" i="1"/>
  <c r="AO1224" i="1"/>
  <c r="AO1225" i="1"/>
  <c r="AO1226" i="1"/>
  <c r="AO1227" i="1"/>
  <c r="AO1228" i="1"/>
  <c r="AO1229" i="1"/>
  <c r="AO1230" i="1"/>
  <c r="AO1231" i="1"/>
  <c r="AO1232" i="1"/>
  <c r="AO1233" i="1"/>
  <c r="AO1234" i="1"/>
  <c r="AO1235" i="1"/>
  <c r="AO1236" i="1"/>
  <c r="AO1237" i="1"/>
  <c r="AO1238" i="1"/>
  <c r="AO1239" i="1"/>
  <c r="AO1240" i="1"/>
  <c r="AO1241" i="1"/>
  <c r="AO1242" i="1"/>
  <c r="AO1243" i="1"/>
  <c r="AO1244" i="1"/>
  <c r="AO1245" i="1"/>
  <c r="AO1246" i="1"/>
  <c r="AO1247" i="1"/>
  <c r="AO1248" i="1"/>
  <c r="AO1249" i="1"/>
  <c r="AO1250" i="1"/>
  <c r="AO1251" i="1"/>
  <c r="AO1252" i="1"/>
  <c r="AO1253" i="1"/>
  <c r="AO1254" i="1"/>
  <c r="AO1255" i="1"/>
  <c r="AO1256" i="1"/>
  <c r="AO1257" i="1"/>
  <c r="AO1258" i="1"/>
  <c r="AO1259" i="1"/>
  <c r="AO1260" i="1"/>
  <c r="AO1261" i="1"/>
  <c r="AO1262" i="1"/>
  <c r="AO1263" i="1"/>
  <c r="AO1264" i="1"/>
  <c r="AO1265" i="1"/>
  <c r="AO1266" i="1"/>
  <c r="AO1267" i="1"/>
  <c r="AO1268" i="1"/>
  <c r="AO1269" i="1"/>
  <c r="AO1270" i="1"/>
  <c r="AO1271" i="1"/>
  <c r="AO1272" i="1"/>
  <c r="AO1273" i="1"/>
  <c r="AO1274" i="1"/>
  <c r="AO1275" i="1"/>
  <c r="AO1276" i="1"/>
  <c r="AO1277" i="1"/>
  <c r="AO1278" i="1"/>
  <c r="AO1279" i="1"/>
  <c r="AO1280" i="1"/>
  <c r="AO1281" i="1"/>
  <c r="AO1282" i="1"/>
  <c r="AO1283" i="1"/>
  <c r="AO1284" i="1"/>
  <c r="AO1285" i="1"/>
  <c r="AO1286" i="1"/>
  <c r="AO1287" i="1"/>
  <c r="AO1288" i="1"/>
  <c r="AO1289" i="1"/>
  <c r="AO1290" i="1"/>
  <c r="AO1291" i="1"/>
  <c r="AO1292" i="1"/>
  <c r="AO1293" i="1"/>
  <c r="AO1294" i="1"/>
  <c r="AO1295" i="1"/>
  <c r="AO1296" i="1"/>
  <c r="AO1297" i="1"/>
  <c r="AO1298" i="1"/>
  <c r="AO1299" i="1"/>
  <c r="AO1300" i="1"/>
  <c r="AO1301" i="1"/>
  <c r="AO1302" i="1"/>
  <c r="AO1303" i="1"/>
  <c r="AO1304" i="1"/>
  <c r="AO1305" i="1"/>
  <c r="AO1306" i="1"/>
  <c r="AO1307" i="1"/>
  <c r="AO1308" i="1"/>
  <c r="AO1309" i="1"/>
  <c r="AO1310" i="1"/>
  <c r="AO1311" i="1"/>
  <c r="AO1312" i="1"/>
  <c r="AO1313" i="1"/>
  <c r="AO1314" i="1"/>
  <c r="AO1315" i="1"/>
  <c r="AO1316" i="1"/>
  <c r="AO1317" i="1"/>
  <c r="AO1318" i="1"/>
  <c r="AO1319" i="1"/>
  <c r="AO1320" i="1"/>
  <c r="AO1321" i="1"/>
  <c r="AO1322" i="1"/>
  <c r="AO1323" i="1"/>
  <c r="AO1324" i="1"/>
  <c r="AO1325" i="1"/>
  <c r="AO1326" i="1"/>
  <c r="AO1327" i="1"/>
  <c r="AO1328" i="1"/>
  <c r="AO1329" i="1"/>
  <c r="AO1330" i="1"/>
  <c r="AO1331" i="1"/>
  <c r="AO1332" i="1"/>
  <c r="AO1333" i="1"/>
  <c r="AO1334" i="1"/>
  <c r="AO1335" i="1"/>
  <c r="AO1336" i="1"/>
  <c r="AO1337" i="1"/>
  <c r="AO1338" i="1"/>
  <c r="AO1339" i="1"/>
  <c r="AO1340" i="1"/>
  <c r="AO1341" i="1"/>
  <c r="AO1342" i="1"/>
  <c r="AO1343" i="1"/>
  <c r="AO1344" i="1"/>
  <c r="AO1345" i="1"/>
  <c r="AO1346" i="1"/>
  <c r="AO1347" i="1"/>
  <c r="AO1348" i="1"/>
  <c r="AO1349" i="1"/>
  <c r="AO1350" i="1"/>
  <c r="AO1351" i="1"/>
  <c r="AO1352" i="1"/>
  <c r="AO1353" i="1"/>
  <c r="AO1354" i="1"/>
  <c r="AO1355" i="1"/>
  <c r="AO1356" i="1"/>
  <c r="AO1357" i="1"/>
  <c r="AO1358" i="1"/>
  <c r="AO1359" i="1"/>
  <c r="AO1360" i="1"/>
  <c r="AO1361" i="1"/>
  <c r="AO1362" i="1"/>
  <c r="AO1363" i="1"/>
  <c r="AO1364" i="1"/>
  <c r="AO1365" i="1"/>
  <c r="AO1366" i="1"/>
  <c r="AO1367" i="1"/>
  <c r="AO1368" i="1"/>
  <c r="AO1369" i="1"/>
  <c r="AO1370" i="1"/>
  <c r="AO1371" i="1"/>
  <c r="AO1372" i="1"/>
  <c r="AO1373" i="1"/>
  <c r="AO1374" i="1"/>
  <c r="AO1375" i="1"/>
  <c r="AO1376" i="1"/>
  <c r="AO1377" i="1"/>
  <c r="AO1378" i="1"/>
  <c r="AO1379" i="1"/>
  <c r="AO1380" i="1"/>
  <c r="AO1381" i="1"/>
  <c r="AO1382" i="1"/>
  <c r="AO1383" i="1"/>
  <c r="AO1384" i="1"/>
  <c r="AO1385" i="1"/>
  <c r="AO1386" i="1"/>
  <c r="AO1387" i="1"/>
  <c r="AO1388" i="1"/>
  <c r="AO1389" i="1"/>
  <c r="AO1390" i="1"/>
  <c r="AO1391" i="1"/>
  <c r="AO1392" i="1"/>
  <c r="AO1393" i="1"/>
  <c r="AO1394" i="1"/>
  <c r="AO1395" i="1"/>
  <c r="AO1396" i="1"/>
  <c r="AO1397" i="1"/>
  <c r="AO1398" i="1"/>
  <c r="AO1399" i="1"/>
  <c r="AO1400" i="1"/>
  <c r="AO1401" i="1"/>
  <c r="AO1402" i="1"/>
  <c r="AO1403" i="1"/>
  <c r="AO1404" i="1"/>
  <c r="AO1405" i="1"/>
  <c r="AO1406" i="1"/>
  <c r="AO1407" i="1"/>
  <c r="AO1408" i="1"/>
  <c r="AO1409" i="1"/>
  <c r="AO1410" i="1"/>
  <c r="AO1411" i="1"/>
  <c r="AO1412" i="1"/>
  <c r="AO1413" i="1"/>
  <c r="AO1414" i="1"/>
  <c r="AO1415" i="1"/>
  <c r="AO1416" i="1"/>
  <c r="AO1417" i="1"/>
  <c r="AO1418" i="1"/>
  <c r="AO1419" i="1"/>
  <c r="AO1420" i="1"/>
  <c r="AO1421" i="1"/>
  <c r="AO1422" i="1"/>
  <c r="AO1423" i="1"/>
  <c r="AO1424" i="1"/>
  <c r="AO1425" i="1"/>
  <c r="AO1426" i="1"/>
  <c r="AO1427" i="1"/>
  <c r="AO1428" i="1"/>
  <c r="AO1429" i="1"/>
  <c r="AO1430" i="1"/>
  <c r="AO1431" i="1"/>
  <c r="AO1432" i="1"/>
  <c r="AO1433" i="1"/>
  <c r="AO1434" i="1"/>
  <c r="AO1435" i="1"/>
  <c r="AO1436" i="1"/>
  <c r="AO1437" i="1"/>
  <c r="AO1438" i="1"/>
  <c r="AO1439" i="1"/>
  <c r="AO1440" i="1"/>
  <c r="AO1441" i="1"/>
  <c r="AO1442" i="1"/>
  <c r="AO1443" i="1"/>
  <c r="AO1444" i="1"/>
  <c r="AO1445" i="1"/>
  <c r="AO1446" i="1"/>
  <c r="AO1447" i="1"/>
  <c r="AO1448" i="1"/>
  <c r="AO1449" i="1"/>
  <c r="AO1450" i="1"/>
  <c r="AO1451" i="1"/>
  <c r="AO1452" i="1"/>
  <c r="AO1453" i="1"/>
  <c r="AO1454" i="1"/>
  <c r="AO1455" i="1"/>
  <c r="AO1456" i="1"/>
  <c r="AO1457" i="1"/>
  <c r="AO1458" i="1"/>
  <c r="AO1459" i="1"/>
  <c r="AO1460" i="1"/>
  <c r="AO1461" i="1"/>
  <c r="AO1462" i="1"/>
  <c r="AO1463" i="1"/>
  <c r="AO1464" i="1"/>
  <c r="AO1465" i="1"/>
  <c r="AO1466" i="1"/>
  <c r="AO1467" i="1"/>
  <c r="AO1468" i="1"/>
  <c r="AO1469" i="1"/>
  <c r="AO1470" i="1"/>
  <c r="AO1471" i="1"/>
  <c r="AO1472" i="1"/>
  <c r="AO1473" i="1"/>
  <c r="AO1474" i="1"/>
  <c r="AO1475" i="1"/>
  <c r="AO1476" i="1"/>
  <c r="AO1477" i="1"/>
  <c r="AO1478" i="1"/>
  <c r="AO1479" i="1"/>
  <c r="AO1480" i="1"/>
  <c r="AO1481" i="1"/>
  <c r="AO1482" i="1"/>
  <c r="AO1483" i="1"/>
  <c r="AO1484" i="1"/>
  <c r="AO1485" i="1"/>
  <c r="AO1486" i="1"/>
  <c r="AO1487" i="1"/>
  <c r="AO1488" i="1"/>
  <c r="AO1489" i="1"/>
  <c r="AO1490" i="1"/>
  <c r="AO1491" i="1"/>
  <c r="AO1492" i="1"/>
  <c r="AO1493" i="1"/>
  <c r="AO1494" i="1"/>
  <c r="AO1495" i="1"/>
  <c r="AO1496" i="1"/>
  <c r="AO1497" i="1"/>
  <c r="AO1498" i="1"/>
  <c r="AO1499" i="1"/>
  <c r="AO1500" i="1"/>
  <c r="AO1501" i="1"/>
  <c r="AO1502" i="1"/>
  <c r="AO1503" i="1"/>
  <c r="AO1504" i="1"/>
  <c r="AO1505" i="1"/>
  <c r="AO1506" i="1"/>
  <c r="AO1507" i="1"/>
  <c r="AO1508" i="1"/>
  <c r="AO1509" i="1"/>
  <c r="AO1510" i="1"/>
  <c r="AO1511" i="1"/>
  <c r="AO1512" i="1"/>
  <c r="AO1513" i="1"/>
  <c r="AO1514" i="1"/>
  <c r="AO1515" i="1"/>
  <c r="AO1516" i="1"/>
  <c r="AO1517" i="1"/>
  <c r="AO1518" i="1"/>
  <c r="AO1519" i="1"/>
  <c r="AO1520" i="1"/>
  <c r="AO1521" i="1"/>
  <c r="AO1522" i="1"/>
  <c r="AO1523" i="1"/>
  <c r="AO1524" i="1"/>
  <c r="AO1525" i="1"/>
  <c r="AO1526" i="1"/>
  <c r="AO1527" i="1"/>
  <c r="AO1528" i="1"/>
  <c r="AO1529" i="1"/>
  <c r="AO1530" i="1"/>
  <c r="AO1531" i="1"/>
  <c r="AO1532" i="1"/>
  <c r="AO1533" i="1"/>
  <c r="AO1534" i="1"/>
  <c r="AO1535" i="1"/>
  <c r="AO1536" i="1"/>
  <c r="AO1537" i="1"/>
  <c r="AO1538" i="1"/>
  <c r="AO1539" i="1"/>
  <c r="AO1540" i="1"/>
  <c r="AO1541" i="1"/>
  <c r="AO1542" i="1"/>
  <c r="AO1543" i="1"/>
  <c r="AO1544" i="1"/>
  <c r="AO1545" i="1"/>
  <c r="AO1546" i="1"/>
  <c r="AO1547" i="1"/>
  <c r="AO1548" i="1"/>
  <c r="AO1549" i="1"/>
  <c r="AO1550" i="1"/>
  <c r="AO1551" i="1"/>
  <c r="AO1552" i="1"/>
  <c r="AO1553" i="1"/>
  <c r="AO1554" i="1"/>
  <c r="AO1555" i="1"/>
  <c r="AO1556" i="1"/>
  <c r="AO1557" i="1"/>
  <c r="AO1558" i="1"/>
  <c r="AO1559" i="1"/>
  <c r="AO1560" i="1"/>
  <c r="AO1561" i="1"/>
  <c r="AO1562" i="1"/>
  <c r="AO1563" i="1"/>
  <c r="AO1564" i="1"/>
  <c r="AO1565" i="1"/>
  <c r="AO1566" i="1"/>
  <c r="AO1567" i="1"/>
  <c r="AO1568" i="1"/>
  <c r="AO1569" i="1"/>
  <c r="AO1570" i="1"/>
  <c r="AO1571" i="1"/>
  <c r="AO1572" i="1"/>
  <c r="AO1573" i="1"/>
  <c r="AO1574" i="1"/>
  <c r="AO1575" i="1"/>
  <c r="AO1576" i="1"/>
  <c r="AO1577" i="1"/>
  <c r="AO1578" i="1"/>
  <c r="AO1579" i="1"/>
  <c r="AO1580" i="1"/>
  <c r="AO1581" i="1"/>
  <c r="AO1582" i="1"/>
  <c r="AO1583" i="1"/>
  <c r="AO1584" i="1"/>
  <c r="AO1585" i="1"/>
  <c r="AO1586" i="1"/>
  <c r="AO1587" i="1"/>
  <c r="AO1588" i="1"/>
  <c r="AO1589" i="1"/>
  <c r="AO1590" i="1"/>
  <c r="AO1591" i="1"/>
  <c r="AO1592" i="1"/>
  <c r="AO1593" i="1"/>
  <c r="AO1594" i="1"/>
  <c r="AO1595" i="1"/>
  <c r="AO1596" i="1"/>
  <c r="AO1597" i="1"/>
  <c r="AO1598" i="1"/>
  <c r="AO1599" i="1"/>
  <c r="AO1600" i="1"/>
  <c r="AO1601" i="1"/>
  <c r="AO1602" i="1"/>
  <c r="AO1603" i="1"/>
  <c r="AO1604" i="1"/>
  <c r="AO1605" i="1"/>
  <c r="AO1606" i="1"/>
  <c r="AO1607" i="1"/>
  <c r="AO1608" i="1"/>
  <c r="AO1609" i="1"/>
  <c r="AO1610" i="1"/>
  <c r="AO1611" i="1"/>
  <c r="AO1612" i="1"/>
  <c r="AO1613" i="1"/>
  <c r="AO1614" i="1"/>
  <c r="AO1615" i="1"/>
  <c r="AO1616" i="1"/>
  <c r="AO1617" i="1"/>
  <c r="AO1618" i="1"/>
  <c r="AO1619" i="1"/>
  <c r="AO1620" i="1"/>
  <c r="AO1621" i="1"/>
  <c r="AO1622" i="1"/>
  <c r="AO1623" i="1"/>
  <c r="AO1624" i="1"/>
  <c r="AO1625" i="1"/>
  <c r="AO1626" i="1"/>
  <c r="AO1627" i="1"/>
  <c r="AO1628" i="1"/>
  <c r="AO1629" i="1"/>
  <c r="AO1630" i="1"/>
  <c r="AO1631" i="1"/>
  <c r="AO1632" i="1"/>
  <c r="AO1633" i="1"/>
  <c r="AO1634" i="1"/>
  <c r="AO1635" i="1"/>
  <c r="AO1636" i="1"/>
  <c r="AO1637" i="1"/>
  <c r="AO1638" i="1"/>
  <c r="AO1639" i="1"/>
  <c r="AO1640" i="1"/>
  <c r="AO1641" i="1"/>
  <c r="AO1642" i="1"/>
  <c r="AO1643" i="1"/>
  <c r="AO1644" i="1"/>
  <c r="AO1645" i="1"/>
  <c r="AO1646" i="1"/>
  <c r="AO1647" i="1"/>
  <c r="AO1648" i="1"/>
  <c r="AO1649" i="1"/>
  <c r="AO1650" i="1"/>
  <c r="AO1651" i="1"/>
  <c r="AO1652" i="1"/>
  <c r="AO1653" i="1"/>
  <c r="AO1654" i="1"/>
  <c r="AO1655" i="1"/>
  <c r="AO1656" i="1"/>
  <c r="AO1657" i="1"/>
  <c r="AO1658" i="1"/>
  <c r="AO1659" i="1"/>
  <c r="AO1660" i="1"/>
  <c r="AO1661" i="1"/>
  <c r="AO1662" i="1"/>
  <c r="AO1663" i="1"/>
  <c r="AO1664" i="1"/>
  <c r="AO1665" i="1"/>
  <c r="AO1666" i="1"/>
  <c r="AO1667" i="1"/>
  <c r="AO1668" i="1"/>
  <c r="AO1669" i="1"/>
  <c r="AO1670" i="1"/>
  <c r="AO1671" i="1"/>
  <c r="AO1672" i="1"/>
  <c r="AO1673" i="1"/>
  <c r="AO1674" i="1"/>
  <c r="AO1675" i="1"/>
  <c r="AO1676" i="1"/>
  <c r="AO1677" i="1"/>
  <c r="AO1678" i="1"/>
  <c r="AO1679" i="1"/>
  <c r="AO1680" i="1"/>
  <c r="AO1681" i="1"/>
  <c r="AO1682" i="1"/>
  <c r="AO1683" i="1"/>
  <c r="AO1684" i="1"/>
  <c r="AO1685" i="1"/>
  <c r="AO1686" i="1"/>
  <c r="AO1687" i="1"/>
  <c r="AO1688" i="1"/>
  <c r="AO1689" i="1"/>
  <c r="AO1690" i="1"/>
  <c r="AO1691" i="1"/>
  <c r="AO1692" i="1"/>
  <c r="AO1693" i="1"/>
  <c r="AO1694" i="1"/>
  <c r="AO1695" i="1"/>
  <c r="AO1696" i="1"/>
  <c r="AO1697" i="1"/>
  <c r="AO1698" i="1"/>
  <c r="AO1699" i="1"/>
  <c r="AO1700" i="1"/>
  <c r="AO1701" i="1"/>
  <c r="AO1702" i="1"/>
  <c r="AO1703" i="1"/>
  <c r="AO1704" i="1"/>
  <c r="AO1705" i="1"/>
  <c r="AO1706" i="1"/>
  <c r="AO1707" i="1"/>
  <c r="AO1708" i="1"/>
  <c r="AO1709" i="1"/>
  <c r="AO1710" i="1"/>
  <c r="AO1711" i="1"/>
  <c r="AO1712" i="1"/>
  <c r="AO1713" i="1"/>
  <c r="AO1714" i="1"/>
  <c r="AO1715" i="1"/>
  <c r="AO1716" i="1"/>
  <c r="AO1717" i="1"/>
  <c r="AO1718" i="1"/>
  <c r="AO1719" i="1"/>
  <c r="AO1720" i="1"/>
  <c r="AO1721" i="1"/>
  <c r="AO1722" i="1"/>
  <c r="AO1723" i="1"/>
  <c r="AO1724" i="1"/>
  <c r="AO1725" i="1"/>
  <c r="AO1726" i="1"/>
  <c r="AO1727" i="1"/>
  <c r="AO1728" i="1"/>
  <c r="AO1729" i="1"/>
  <c r="AO1730" i="1"/>
  <c r="AO1731" i="1"/>
  <c r="AO1732" i="1"/>
  <c r="AO1733" i="1"/>
  <c r="AO1734" i="1"/>
  <c r="AO1735" i="1"/>
  <c r="AO1736" i="1"/>
  <c r="AO1737" i="1"/>
  <c r="AO1738" i="1"/>
  <c r="AO1739" i="1"/>
  <c r="AO1740" i="1"/>
  <c r="AO1741" i="1"/>
  <c r="AO1742" i="1"/>
  <c r="AO1743" i="1"/>
  <c r="AO1744" i="1"/>
  <c r="AO1745" i="1"/>
  <c r="AO1746" i="1"/>
  <c r="AO1747" i="1"/>
  <c r="AO1748" i="1"/>
  <c r="AO1749" i="1"/>
  <c r="AO1750" i="1"/>
  <c r="AO1751" i="1"/>
  <c r="AO1752" i="1"/>
  <c r="AO1753" i="1"/>
  <c r="AO1754" i="1"/>
  <c r="AO1755" i="1"/>
  <c r="AO1756" i="1"/>
  <c r="AO1757" i="1"/>
  <c r="AO1758" i="1"/>
  <c r="AO1759" i="1"/>
  <c r="AO1760" i="1"/>
  <c r="AO1761" i="1"/>
  <c r="AO1762" i="1"/>
  <c r="AO1763" i="1"/>
  <c r="AO1764" i="1"/>
  <c r="AO1765" i="1"/>
  <c r="AO1766" i="1"/>
  <c r="AO1767" i="1"/>
  <c r="AO1768" i="1"/>
  <c r="AO1769" i="1"/>
  <c r="AO1770" i="1"/>
  <c r="AO1771" i="1"/>
  <c r="AO1772" i="1"/>
  <c r="AO1773" i="1"/>
  <c r="AO1774" i="1"/>
  <c r="AO1775" i="1"/>
  <c r="AO1776" i="1"/>
  <c r="AO1777" i="1"/>
  <c r="AO1778" i="1"/>
  <c r="AO1779" i="1"/>
  <c r="AO1780" i="1"/>
  <c r="AO1781" i="1"/>
  <c r="AO1782" i="1"/>
  <c r="AO1783" i="1"/>
  <c r="AO1784" i="1"/>
  <c r="AO1785" i="1"/>
  <c r="AO1786" i="1"/>
  <c r="AO1787" i="1"/>
  <c r="AO1788" i="1"/>
  <c r="AO1789" i="1"/>
  <c r="AO1790" i="1"/>
  <c r="AO1791" i="1"/>
  <c r="AO1792" i="1"/>
  <c r="AO1793" i="1"/>
  <c r="AO1794" i="1"/>
  <c r="AO1795" i="1"/>
  <c r="AO1796" i="1"/>
  <c r="AO1797" i="1"/>
  <c r="AO1798" i="1"/>
  <c r="AO1799" i="1"/>
  <c r="AO1800" i="1"/>
  <c r="AO1801" i="1"/>
  <c r="AO1802" i="1"/>
  <c r="AO1803" i="1"/>
  <c r="AO1804" i="1"/>
  <c r="AO1805" i="1"/>
  <c r="AO1806" i="1"/>
  <c r="AO1807" i="1"/>
  <c r="AO1808" i="1"/>
  <c r="AO1809" i="1"/>
  <c r="AO1810" i="1"/>
  <c r="AO1811" i="1"/>
  <c r="AO1812" i="1"/>
  <c r="AO1813" i="1"/>
  <c r="AO1814" i="1"/>
  <c r="AO1815" i="1"/>
  <c r="AO1816" i="1"/>
  <c r="AO1817" i="1"/>
  <c r="AO1818" i="1"/>
  <c r="AO1819" i="1"/>
  <c r="AO1820" i="1"/>
  <c r="AO1821" i="1"/>
  <c r="AO1822" i="1"/>
  <c r="AO1823" i="1"/>
  <c r="AO1824" i="1"/>
  <c r="AO1825" i="1"/>
  <c r="AO1826" i="1"/>
  <c r="AO1827" i="1"/>
  <c r="AO1828" i="1"/>
  <c r="AO1829" i="1"/>
  <c r="AO1830" i="1"/>
  <c r="AO1831" i="1"/>
  <c r="AO1832" i="1"/>
  <c r="AO1833" i="1"/>
  <c r="AO1834" i="1"/>
  <c r="AO1835" i="1"/>
  <c r="AO1836" i="1"/>
  <c r="AO1837" i="1"/>
  <c r="AO1838" i="1"/>
  <c r="AO1839" i="1"/>
  <c r="AO1840" i="1"/>
  <c r="AO1841" i="1"/>
  <c r="AO1842" i="1"/>
  <c r="AO1843" i="1"/>
  <c r="AO1844" i="1"/>
  <c r="AO1845" i="1"/>
  <c r="AO1846" i="1"/>
  <c r="AO1847" i="1"/>
  <c r="AO1848" i="1"/>
  <c r="AO1849" i="1"/>
  <c r="AO1850" i="1"/>
  <c r="AO1851" i="1"/>
  <c r="AO1852" i="1"/>
  <c r="AO1853" i="1"/>
  <c r="AO1854" i="1"/>
  <c r="AO1855" i="1"/>
  <c r="AO1856" i="1"/>
  <c r="AO1857" i="1"/>
  <c r="AO1858" i="1"/>
  <c r="AO1859" i="1"/>
  <c r="AO1860" i="1"/>
  <c r="AO1861" i="1"/>
  <c r="AO1862" i="1"/>
  <c r="AO1863" i="1"/>
  <c r="AO1864" i="1"/>
  <c r="AO1865" i="1"/>
  <c r="AO1866" i="1"/>
  <c r="AO1867" i="1"/>
  <c r="AO1868" i="1"/>
  <c r="AO1869" i="1"/>
  <c r="AO1870" i="1"/>
  <c r="AO1871" i="1"/>
  <c r="AO1872" i="1"/>
  <c r="AO1873" i="1"/>
  <c r="AO1874" i="1"/>
  <c r="AO1875" i="1"/>
  <c r="AO1876" i="1"/>
  <c r="AO1877" i="1"/>
  <c r="AO1878" i="1"/>
  <c r="AO1879" i="1"/>
  <c r="AO1880" i="1"/>
  <c r="AO1881" i="1"/>
  <c r="AO1882" i="1"/>
  <c r="AO1883" i="1"/>
  <c r="AO1884" i="1"/>
  <c r="AO1885" i="1"/>
  <c r="AO1886" i="1"/>
  <c r="AO1887" i="1"/>
  <c r="AO1888" i="1"/>
  <c r="AO1889" i="1"/>
  <c r="AO1890" i="1"/>
  <c r="AO1891" i="1"/>
  <c r="AO1892" i="1"/>
  <c r="AO1893" i="1"/>
  <c r="AO1894" i="1"/>
  <c r="AO1895" i="1"/>
  <c r="AO1896" i="1"/>
  <c r="AO1897" i="1"/>
  <c r="AO1898" i="1"/>
  <c r="AO1899" i="1"/>
  <c r="AO1900" i="1"/>
  <c r="AO1901" i="1"/>
  <c r="AO1902" i="1"/>
  <c r="AO1903" i="1"/>
  <c r="AO1904" i="1"/>
  <c r="AO1905" i="1"/>
  <c r="AO1906" i="1"/>
  <c r="AO1907" i="1"/>
  <c r="AO1908" i="1"/>
  <c r="AO1909" i="1"/>
  <c r="AO1910" i="1"/>
  <c r="AO1911" i="1"/>
  <c r="AO1912" i="1"/>
  <c r="AO1913" i="1"/>
  <c r="AO1914" i="1"/>
  <c r="AO1915" i="1"/>
  <c r="AO1916" i="1"/>
  <c r="AO1917" i="1"/>
  <c r="AO1918" i="1"/>
  <c r="AO1919" i="1"/>
  <c r="AO1920" i="1"/>
  <c r="AO1921" i="1"/>
  <c r="AO1922" i="1"/>
  <c r="AO1923" i="1"/>
  <c r="AO1924" i="1"/>
  <c r="AO1925" i="1"/>
  <c r="AO1926" i="1"/>
  <c r="AO1927" i="1"/>
  <c r="AO1928" i="1"/>
  <c r="AO1929" i="1"/>
  <c r="AO1930" i="1"/>
  <c r="AO1931" i="1"/>
  <c r="AO1932" i="1"/>
  <c r="AO1933" i="1"/>
  <c r="AO1934" i="1"/>
  <c r="AO1935" i="1"/>
  <c r="AO1936" i="1"/>
  <c r="AO1937" i="1"/>
  <c r="AO1938" i="1"/>
  <c r="AO1939" i="1"/>
  <c r="AO1940" i="1"/>
  <c r="AO1941" i="1"/>
  <c r="AO1942" i="1"/>
  <c r="AO1943" i="1"/>
  <c r="AO1944" i="1"/>
  <c r="AO1945" i="1"/>
  <c r="AO1946" i="1"/>
  <c r="AO1947" i="1"/>
  <c r="AO1948" i="1"/>
  <c r="AO1949" i="1"/>
  <c r="AO1950" i="1"/>
  <c r="AO1951" i="1"/>
  <c r="AO1952" i="1"/>
  <c r="AO1953" i="1"/>
  <c r="AO1954" i="1"/>
  <c r="AO1955" i="1"/>
  <c r="AO1956" i="1"/>
  <c r="AO1957" i="1"/>
  <c r="AO1958" i="1"/>
  <c r="AO1959" i="1"/>
  <c r="AO1960" i="1"/>
  <c r="AO1961" i="1"/>
  <c r="AO1962" i="1"/>
  <c r="AO1963" i="1"/>
  <c r="AO1964" i="1"/>
  <c r="AO1965" i="1"/>
  <c r="AO1966" i="1"/>
  <c r="AO1967" i="1"/>
  <c r="AO1968" i="1"/>
  <c r="AO1969" i="1"/>
  <c r="AO1970" i="1"/>
  <c r="AO1971" i="1"/>
  <c r="AO1972" i="1"/>
  <c r="AO1973" i="1"/>
  <c r="AO1974" i="1"/>
  <c r="AO1975" i="1"/>
  <c r="AO1976" i="1"/>
  <c r="AO1977" i="1"/>
  <c r="AO1978" i="1"/>
  <c r="AO1979" i="1"/>
  <c r="AO1980" i="1"/>
  <c r="AO1981" i="1"/>
  <c r="AO1982" i="1"/>
  <c r="AO1983" i="1"/>
  <c r="AO1984" i="1"/>
  <c r="AO1985" i="1"/>
  <c r="AO1986" i="1"/>
  <c r="AO1987" i="1"/>
  <c r="AO1988" i="1"/>
  <c r="AO1989" i="1"/>
  <c r="AO1990" i="1"/>
  <c r="AO1991" i="1"/>
  <c r="AO1992" i="1"/>
  <c r="AO1993" i="1"/>
  <c r="AO1994" i="1"/>
  <c r="AO1995" i="1"/>
  <c r="AO1996" i="1"/>
  <c r="AO1997" i="1"/>
  <c r="AO1998" i="1"/>
  <c r="AO1999" i="1"/>
  <c r="AO2000" i="1"/>
  <c r="AO2001" i="1"/>
  <c r="AO2002" i="1"/>
  <c r="AO2003" i="1"/>
  <c r="AO2004" i="1"/>
  <c r="AO2005" i="1"/>
  <c r="AO2006" i="1"/>
  <c r="AO2007" i="1"/>
  <c r="AO2008" i="1"/>
  <c r="AO2009" i="1"/>
  <c r="AO2010" i="1"/>
  <c r="AO2011" i="1"/>
  <c r="AO2012" i="1"/>
  <c r="AO2013" i="1"/>
  <c r="AO2014" i="1"/>
  <c r="AO2015" i="1"/>
  <c r="AO2016" i="1"/>
  <c r="AO2017" i="1"/>
  <c r="AO2018" i="1"/>
  <c r="AO2019" i="1"/>
  <c r="AO2020" i="1"/>
  <c r="AO2021" i="1"/>
  <c r="AO2022" i="1"/>
  <c r="AO2023" i="1"/>
  <c r="AO2024" i="1"/>
  <c r="AO2025" i="1"/>
  <c r="AO2026" i="1"/>
  <c r="AO2027" i="1"/>
  <c r="AO2028" i="1"/>
  <c r="AO2029" i="1"/>
  <c r="AO2030" i="1"/>
  <c r="AO2031" i="1"/>
  <c r="AO2032" i="1"/>
  <c r="AO2033" i="1"/>
  <c r="AO2034" i="1"/>
  <c r="AO2035" i="1"/>
  <c r="AO2036" i="1"/>
  <c r="AO2037" i="1"/>
  <c r="AO2038" i="1"/>
  <c r="AO2039" i="1"/>
  <c r="AO2040" i="1"/>
  <c r="AO2041" i="1"/>
  <c r="AO2042" i="1"/>
  <c r="AO2043" i="1"/>
  <c r="AO2044" i="1"/>
  <c r="AO2045" i="1"/>
  <c r="AO2046" i="1"/>
  <c r="AO2047" i="1"/>
  <c r="AO2048" i="1"/>
  <c r="AO2049" i="1"/>
  <c r="AO2050" i="1"/>
  <c r="AO2051" i="1"/>
  <c r="AO2052" i="1"/>
  <c r="AO2053" i="1"/>
  <c r="AO2054" i="1"/>
  <c r="AO2055" i="1"/>
  <c r="AO2056" i="1"/>
  <c r="AO2057" i="1"/>
  <c r="AO2058" i="1"/>
  <c r="AO2059" i="1"/>
  <c r="AO2060" i="1"/>
  <c r="AO2061" i="1"/>
  <c r="AO2062" i="1"/>
  <c r="AO2063" i="1"/>
  <c r="AO2064" i="1"/>
  <c r="AO2065" i="1"/>
  <c r="AO2066" i="1"/>
  <c r="AO2067" i="1"/>
  <c r="AO2068" i="1"/>
  <c r="AO2069" i="1"/>
  <c r="AO2070" i="1"/>
  <c r="AO2071" i="1"/>
  <c r="AO2072" i="1"/>
  <c r="AO2073" i="1"/>
  <c r="AO2074" i="1"/>
  <c r="AO2075" i="1"/>
  <c r="AO2076" i="1"/>
  <c r="AO2077" i="1"/>
  <c r="AO2078" i="1"/>
  <c r="AO2079" i="1"/>
  <c r="AO2080" i="1"/>
  <c r="AO2081" i="1"/>
  <c r="AO2082" i="1"/>
  <c r="AO2083" i="1"/>
  <c r="AO2084" i="1"/>
  <c r="AO2085" i="1"/>
  <c r="AO2086" i="1"/>
  <c r="AO2087" i="1"/>
  <c r="AO2088" i="1"/>
  <c r="AO2089" i="1"/>
  <c r="AO2090" i="1"/>
  <c r="AO2091" i="1"/>
  <c r="AO2092" i="1"/>
  <c r="AO2093" i="1"/>
  <c r="AO2094" i="1"/>
  <c r="AO2095" i="1"/>
  <c r="AO2096" i="1"/>
  <c r="AO2097" i="1"/>
  <c r="AO2098" i="1"/>
  <c r="AO2099" i="1"/>
  <c r="AO2100" i="1"/>
  <c r="AO2101" i="1"/>
  <c r="AO2102" i="1"/>
  <c r="AO2103" i="1"/>
  <c r="AO2104" i="1"/>
  <c r="AO2105" i="1"/>
  <c r="AO2106" i="1"/>
  <c r="AO2107" i="1"/>
  <c r="AO2108" i="1"/>
  <c r="AO2109" i="1"/>
  <c r="AO2110" i="1"/>
  <c r="AO2111" i="1"/>
  <c r="AO2112" i="1"/>
  <c r="AO2113" i="1"/>
  <c r="AO2114" i="1"/>
  <c r="AO2115" i="1"/>
  <c r="AO2116" i="1"/>
  <c r="AO2117" i="1"/>
  <c r="AO2118" i="1"/>
  <c r="AO2119" i="1"/>
  <c r="AO2120" i="1"/>
  <c r="AO2121" i="1"/>
  <c r="AO2122" i="1"/>
  <c r="AO2123" i="1"/>
  <c r="AO2124" i="1"/>
  <c r="AO2125" i="1"/>
  <c r="AO2126" i="1"/>
  <c r="AO2127" i="1"/>
  <c r="AO2128" i="1"/>
  <c r="AO2129" i="1"/>
  <c r="AO2130" i="1"/>
  <c r="AO2131" i="1"/>
  <c r="AO2132" i="1"/>
  <c r="AO2133" i="1"/>
  <c r="AO2134" i="1"/>
  <c r="AO2135" i="1"/>
  <c r="AO2136" i="1"/>
  <c r="AO2137" i="1"/>
  <c r="AO2138" i="1"/>
  <c r="AO2139" i="1"/>
  <c r="AO2140" i="1"/>
  <c r="AO2141" i="1"/>
  <c r="AO2142" i="1"/>
  <c r="AO2143" i="1"/>
  <c r="AO2144" i="1"/>
  <c r="AO2145" i="1"/>
  <c r="AO2146" i="1"/>
  <c r="AO2147" i="1"/>
  <c r="AO2148" i="1"/>
  <c r="AO2149" i="1"/>
  <c r="AO2150" i="1"/>
  <c r="AO2151" i="1"/>
  <c r="AO2152" i="1"/>
  <c r="AO2153" i="1"/>
  <c r="AO2154" i="1"/>
  <c r="AO2155" i="1"/>
  <c r="AO2156" i="1"/>
  <c r="AO2157" i="1"/>
  <c r="AO2158" i="1"/>
  <c r="AO2159" i="1"/>
  <c r="AO2160" i="1"/>
  <c r="AO2161" i="1"/>
  <c r="AO2162" i="1"/>
  <c r="AO2163" i="1"/>
  <c r="AO2164" i="1"/>
  <c r="AO2165" i="1"/>
  <c r="AO2166" i="1"/>
  <c r="AO2167" i="1"/>
  <c r="AO2168" i="1"/>
  <c r="AO2169" i="1"/>
  <c r="AO2170" i="1"/>
  <c r="AO2171" i="1"/>
  <c r="AO2172" i="1"/>
  <c r="AO2173" i="1"/>
  <c r="AO2174" i="1"/>
  <c r="AO2175" i="1"/>
  <c r="AO2176" i="1"/>
  <c r="AO2177" i="1"/>
  <c r="AO2178" i="1"/>
  <c r="AO2179" i="1"/>
  <c r="AO2180" i="1"/>
  <c r="AO2181" i="1"/>
  <c r="AO2182" i="1"/>
  <c r="AO2183" i="1"/>
  <c r="AO2184" i="1"/>
  <c r="AO2185" i="1"/>
  <c r="AO2186" i="1"/>
  <c r="AO2187" i="1"/>
  <c r="AO2188" i="1"/>
  <c r="AO2189" i="1"/>
  <c r="AO2190" i="1"/>
  <c r="AO2191" i="1"/>
  <c r="AO2192" i="1"/>
  <c r="AO2193" i="1"/>
  <c r="AO2194" i="1"/>
  <c r="AO2195" i="1"/>
  <c r="AO2196" i="1"/>
  <c r="AO2197" i="1"/>
  <c r="AO2198" i="1"/>
  <c r="AO2199" i="1"/>
  <c r="AO2200" i="1"/>
  <c r="AO2201" i="1"/>
  <c r="AO2202" i="1"/>
  <c r="AO2203" i="1"/>
  <c r="AO2204" i="1"/>
  <c r="AO2205" i="1"/>
  <c r="AO2206" i="1"/>
  <c r="AO2207" i="1"/>
  <c r="AO2208" i="1"/>
  <c r="AO2209" i="1"/>
  <c r="AO2210" i="1"/>
  <c r="AO2211" i="1"/>
  <c r="AO2212" i="1"/>
  <c r="AO2213" i="1"/>
  <c r="AO2214" i="1"/>
  <c r="AO2215" i="1"/>
  <c r="AO2216" i="1"/>
  <c r="AO2217" i="1"/>
  <c r="AO2218" i="1"/>
  <c r="AO2219" i="1"/>
  <c r="AO2220" i="1"/>
  <c r="AO2221" i="1"/>
  <c r="AO2222" i="1"/>
  <c r="AO2223" i="1"/>
  <c r="AO2224" i="1"/>
  <c r="AO2225" i="1"/>
  <c r="AO2226" i="1"/>
  <c r="AO2227" i="1"/>
  <c r="AO2228" i="1"/>
  <c r="AO2229" i="1"/>
  <c r="AO2230" i="1"/>
  <c r="AO2231" i="1"/>
  <c r="AO2232" i="1"/>
  <c r="AO2233" i="1"/>
  <c r="AO2234" i="1"/>
  <c r="AO2235" i="1"/>
  <c r="AO2236" i="1"/>
  <c r="AO2237" i="1"/>
  <c r="AO2238" i="1"/>
  <c r="AO2239" i="1"/>
  <c r="AO2240" i="1"/>
  <c r="AO2241" i="1"/>
  <c r="AO2242" i="1"/>
  <c r="AO2243" i="1"/>
  <c r="AO2244" i="1"/>
  <c r="AO2245" i="1"/>
  <c r="AO2246" i="1"/>
  <c r="AO2247" i="1"/>
  <c r="AO2248" i="1"/>
  <c r="AO2249" i="1"/>
  <c r="AO2250" i="1"/>
  <c r="AO2251" i="1"/>
  <c r="AO2252" i="1"/>
  <c r="AO2253" i="1"/>
  <c r="AO2254" i="1"/>
  <c r="AO2255" i="1"/>
  <c r="AO2256" i="1"/>
  <c r="AO2257" i="1"/>
  <c r="AO2258" i="1"/>
  <c r="AO2259" i="1"/>
  <c r="AO2260" i="1"/>
  <c r="AO2261" i="1"/>
  <c r="AO2262" i="1"/>
  <c r="AO2263" i="1"/>
  <c r="AO2264" i="1"/>
  <c r="AO2265" i="1"/>
  <c r="AO2266" i="1"/>
  <c r="AO2267" i="1"/>
  <c r="AO2268" i="1"/>
  <c r="AO2269" i="1"/>
  <c r="AO2270" i="1"/>
  <c r="AO2271" i="1"/>
  <c r="AO2272" i="1"/>
  <c r="AO2273" i="1"/>
  <c r="AO2274" i="1"/>
  <c r="AO2275" i="1"/>
  <c r="AO2276" i="1"/>
  <c r="AO2277" i="1"/>
  <c r="AO2278" i="1"/>
  <c r="AO2279" i="1"/>
  <c r="AO2280" i="1"/>
  <c r="AO2281" i="1"/>
  <c r="AO2282" i="1"/>
  <c r="AO2283" i="1"/>
  <c r="AO2284" i="1"/>
  <c r="AO2285" i="1"/>
  <c r="AO2286" i="1"/>
  <c r="AO2287" i="1"/>
  <c r="AO2288" i="1"/>
  <c r="AO2289" i="1"/>
  <c r="AO2290" i="1"/>
  <c r="AO2291" i="1"/>
  <c r="AO2292" i="1"/>
  <c r="AO2293" i="1"/>
  <c r="AO2294" i="1"/>
  <c r="AO2295" i="1"/>
  <c r="AO2296" i="1"/>
  <c r="AO2297" i="1"/>
  <c r="AO2298" i="1"/>
  <c r="AO2299" i="1"/>
  <c r="AO2300" i="1"/>
  <c r="AO2301" i="1"/>
  <c r="AO2302" i="1"/>
  <c r="AO2303" i="1"/>
  <c r="AO2304" i="1"/>
  <c r="AO2305" i="1"/>
  <c r="AO2306" i="1"/>
  <c r="AO2307" i="1"/>
  <c r="AO2308" i="1"/>
  <c r="AO2309" i="1"/>
  <c r="AO2310" i="1"/>
  <c r="AO2311" i="1"/>
  <c r="AO2312" i="1"/>
  <c r="AO2313" i="1"/>
  <c r="AO2314" i="1"/>
  <c r="AO2315" i="1"/>
  <c r="AO2316" i="1"/>
  <c r="AO2317" i="1"/>
  <c r="AO2318" i="1"/>
  <c r="AO2319" i="1"/>
  <c r="AO2320" i="1"/>
  <c r="AO2321" i="1"/>
  <c r="AO2322" i="1"/>
  <c r="AO2323" i="1"/>
  <c r="AO2324" i="1"/>
  <c r="AO2325" i="1"/>
  <c r="AO2326" i="1"/>
  <c r="AO2327" i="1"/>
  <c r="AO2328" i="1"/>
  <c r="AO2329" i="1"/>
  <c r="AO2330" i="1"/>
  <c r="AO2331" i="1"/>
  <c r="AO2332" i="1"/>
  <c r="AO2333" i="1"/>
  <c r="AO2334" i="1"/>
  <c r="AO2335" i="1"/>
  <c r="AO2336" i="1"/>
  <c r="AO2337" i="1"/>
  <c r="AO2338" i="1"/>
  <c r="AO2339" i="1"/>
  <c r="AO2340" i="1"/>
  <c r="AO2341" i="1"/>
  <c r="AO2342" i="1"/>
  <c r="AO2343" i="1"/>
  <c r="AO2344" i="1"/>
  <c r="AO2345" i="1"/>
  <c r="AO2346" i="1"/>
  <c r="AO2347" i="1"/>
  <c r="AO2348" i="1"/>
  <c r="AO2349" i="1"/>
  <c r="AO2350" i="1"/>
  <c r="AO2351" i="1"/>
  <c r="AO2352" i="1"/>
  <c r="AO2353" i="1"/>
  <c r="AO2354" i="1"/>
  <c r="AO2355" i="1"/>
  <c r="AO2356" i="1"/>
  <c r="AO2357" i="1"/>
  <c r="AO2358" i="1"/>
  <c r="AO2359" i="1"/>
  <c r="AO2360" i="1"/>
  <c r="AO2361" i="1"/>
  <c r="AO2362" i="1"/>
  <c r="AO2363" i="1"/>
  <c r="AO2364" i="1"/>
  <c r="AO2365" i="1"/>
  <c r="AO2366" i="1"/>
  <c r="AO2367" i="1"/>
  <c r="AO2368" i="1"/>
  <c r="AO2369" i="1"/>
  <c r="AO2370" i="1"/>
  <c r="AO2371" i="1"/>
  <c r="AO2372" i="1"/>
  <c r="AO2373" i="1"/>
  <c r="AO2374" i="1"/>
  <c r="AO2375" i="1"/>
  <c r="AO2376" i="1"/>
  <c r="AO2377" i="1"/>
  <c r="AO2378" i="1"/>
  <c r="AO2379" i="1"/>
  <c r="AO2380" i="1"/>
  <c r="AO2381" i="1"/>
  <c r="AO2382" i="1"/>
  <c r="AO2383" i="1"/>
  <c r="AO2384" i="1"/>
  <c r="AO2385" i="1"/>
  <c r="AO2386" i="1"/>
  <c r="AO2387" i="1"/>
  <c r="AO2388" i="1"/>
  <c r="AO2389" i="1"/>
  <c r="AO2390" i="1"/>
  <c r="AO2391" i="1"/>
  <c r="AO2392" i="1"/>
  <c r="AO2393" i="1"/>
  <c r="AO2394" i="1"/>
  <c r="AO2395" i="1"/>
  <c r="AO2396" i="1"/>
  <c r="AO2397" i="1"/>
  <c r="AO2398" i="1"/>
  <c r="AO2399" i="1"/>
  <c r="AO2400" i="1"/>
  <c r="AO2401" i="1"/>
  <c r="AO2402" i="1"/>
  <c r="AO2403" i="1"/>
  <c r="AO2404" i="1"/>
  <c r="AO2405" i="1"/>
  <c r="AO2406" i="1"/>
  <c r="AO2407" i="1"/>
  <c r="AO2408" i="1"/>
  <c r="AO2409" i="1"/>
  <c r="AO2410" i="1"/>
  <c r="AO2411" i="1"/>
  <c r="AO2412" i="1"/>
  <c r="AO2413" i="1"/>
  <c r="AO2414" i="1"/>
  <c r="AO2415" i="1"/>
  <c r="AO2416" i="1"/>
  <c r="AO2417" i="1"/>
  <c r="AO2418" i="1"/>
  <c r="AO2419" i="1"/>
  <c r="AO2420" i="1"/>
  <c r="AO2421" i="1"/>
  <c r="AO2422" i="1"/>
  <c r="AO2423" i="1"/>
  <c r="AO2424" i="1"/>
  <c r="AO2425" i="1"/>
  <c r="AO2426" i="1"/>
  <c r="AO2427" i="1"/>
  <c r="AO2428" i="1"/>
  <c r="AO2429" i="1"/>
  <c r="AO2430" i="1"/>
  <c r="AO2431" i="1"/>
  <c r="AO2432" i="1"/>
  <c r="AO2433" i="1"/>
  <c r="AO2434" i="1"/>
  <c r="AO2435" i="1"/>
  <c r="AO2436" i="1"/>
  <c r="AO2437" i="1"/>
  <c r="AO2438" i="1"/>
  <c r="AO2439" i="1"/>
  <c r="AO2440" i="1"/>
  <c r="AO2441" i="1"/>
  <c r="AO2442" i="1"/>
  <c r="AO2443" i="1"/>
  <c r="AO2444" i="1"/>
  <c r="AO2445" i="1"/>
  <c r="AO2446" i="1"/>
  <c r="AO2447" i="1"/>
  <c r="AO2448" i="1"/>
  <c r="AO2449" i="1"/>
  <c r="AO2450" i="1"/>
  <c r="AO2451" i="1"/>
  <c r="AO2452" i="1"/>
  <c r="AO2453" i="1"/>
  <c r="AO2454" i="1"/>
  <c r="AO2455" i="1"/>
  <c r="AO2456" i="1"/>
  <c r="AO2457" i="1"/>
  <c r="AO2458" i="1"/>
  <c r="AO2459" i="1"/>
  <c r="AO2460" i="1"/>
  <c r="AO2461" i="1"/>
  <c r="AO2462" i="1"/>
  <c r="AO2463" i="1"/>
  <c r="AO2464" i="1"/>
  <c r="AO2465" i="1"/>
  <c r="AO2466" i="1"/>
  <c r="AO2467" i="1"/>
  <c r="AO2468" i="1"/>
  <c r="AO2469" i="1"/>
  <c r="AO2470" i="1"/>
  <c r="AO2471" i="1"/>
  <c r="AO2472" i="1"/>
  <c r="AO2473" i="1"/>
  <c r="AO2474" i="1"/>
  <c r="AO2475" i="1"/>
  <c r="AO2476" i="1"/>
  <c r="AO2477" i="1"/>
  <c r="AO2478" i="1"/>
  <c r="AO2479" i="1"/>
  <c r="AO2480" i="1"/>
  <c r="AO2481" i="1"/>
  <c r="AO2482" i="1"/>
  <c r="AO2483" i="1"/>
  <c r="AO2484" i="1"/>
  <c r="AO2485" i="1"/>
  <c r="AO2486" i="1"/>
  <c r="AO2487" i="1"/>
  <c r="AO2488" i="1"/>
  <c r="AO2489" i="1"/>
  <c r="AO2490" i="1"/>
  <c r="AO2491" i="1"/>
  <c r="AO2492" i="1"/>
  <c r="AO2493" i="1"/>
  <c r="AO2494" i="1"/>
  <c r="AO2495" i="1"/>
  <c r="AO2496" i="1"/>
  <c r="AO2497" i="1"/>
  <c r="AO2498" i="1"/>
  <c r="AO2499" i="1"/>
  <c r="AO2500" i="1"/>
  <c r="AO2501" i="1"/>
  <c r="AO2502" i="1"/>
  <c r="AO2503" i="1"/>
  <c r="AO2504" i="1"/>
  <c r="AO2505" i="1"/>
  <c r="AO2506" i="1"/>
  <c r="AO2507" i="1"/>
  <c r="AO2508" i="1"/>
  <c r="AO2509" i="1"/>
  <c r="AO2510" i="1"/>
  <c r="AO2511" i="1"/>
  <c r="AO2512" i="1"/>
  <c r="AO2513" i="1"/>
  <c r="AO2514" i="1"/>
  <c r="AO2515" i="1"/>
  <c r="AO2516" i="1"/>
  <c r="AO2517" i="1"/>
  <c r="AO2518" i="1"/>
  <c r="AO2519" i="1"/>
  <c r="AO2520" i="1"/>
  <c r="AO2521" i="1"/>
  <c r="AO2522" i="1"/>
  <c r="AO2523" i="1"/>
  <c r="AO2524" i="1"/>
  <c r="AO2525" i="1"/>
  <c r="AO2526" i="1"/>
  <c r="AO2527" i="1"/>
  <c r="AO2528" i="1"/>
  <c r="AO2529" i="1"/>
  <c r="AO2530" i="1"/>
  <c r="AO2531" i="1"/>
  <c r="AO2532" i="1"/>
  <c r="AO2533" i="1"/>
  <c r="AO2534" i="1"/>
  <c r="AO2535" i="1"/>
  <c r="AO2536" i="1"/>
  <c r="AO2537" i="1"/>
  <c r="AO2538" i="1"/>
  <c r="AO2539" i="1"/>
  <c r="AO2540" i="1"/>
  <c r="AO2541" i="1"/>
  <c r="AO2542" i="1"/>
  <c r="AO2543" i="1"/>
  <c r="AO2544" i="1"/>
  <c r="AO2545" i="1"/>
  <c r="AO2546" i="1"/>
  <c r="AO2547" i="1"/>
  <c r="AO2548" i="1"/>
  <c r="AO2549" i="1"/>
  <c r="AO2550" i="1"/>
  <c r="AO2551" i="1"/>
  <c r="AO2552" i="1"/>
  <c r="AO2553" i="1"/>
  <c r="AO2554" i="1"/>
  <c r="AO2555" i="1"/>
  <c r="AO2556" i="1"/>
  <c r="AO2557" i="1"/>
  <c r="AO2558" i="1"/>
  <c r="AO2559" i="1"/>
  <c r="AO2560" i="1"/>
  <c r="AO2561" i="1"/>
  <c r="AO2562" i="1"/>
  <c r="AO2563" i="1"/>
  <c r="AO2564" i="1"/>
  <c r="AO2565" i="1"/>
  <c r="AO2566" i="1"/>
  <c r="AO2567" i="1"/>
  <c r="AO2568" i="1"/>
  <c r="AO2569" i="1"/>
  <c r="AO2570" i="1"/>
  <c r="AO2571" i="1"/>
  <c r="AO2572" i="1"/>
  <c r="AO2573" i="1"/>
  <c r="AO2574" i="1"/>
  <c r="AO2575" i="1"/>
  <c r="AO2576" i="1"/>
  <c r="AO2577" i="1"/>
  <c r="AO2578" i="1"/>
  <c r="AO2579" i="1"/>
  <c r="AO2580" i="1"/>
  <c r="AO2581" i="1"/>
  <c r="AO2582" i="1"/>
  <c r="AO2583" i="1"/>
  <c r="AO2584" i="1"/>
  <c r="AO2585" i="1"/>
  <c r="AO2586" i="1"/>
  <c r="AO2587" i="1"/>
  <c r="AO2588" i="1"/>
  <c r="AO2589" i="1"/>
  <c r="AO2590" i="1"/>
  <c r="AO2591" i="1"/>
  <c r="AO2592" i="1"/>
  <c r="AO2593" i="1"/>
  <c r="AO2594" i="1"/>
  <c r="AO2595" i="1"/>
  <c r="AO2596" i="1"/>
  <c r="AO2597" i="1"/>
  <c r="AO2598" i="1"/>
  <c r="AO2599" i="1"/>
  <c r="AO2600" i="1"/>
  <c r="AO2601" i="1"/>
  <c r="AO2602" i="1"/>
  <c r="AO2603" i="1"/>
  <c r="AO2604" i="1"/>
  <c r="AO2605" i="1"/>
  <c r="AO2606" i="1"/>
  <c r="AO2607" i="1"/>
  <c r="AO2608" i="1"/>
  <c r="AO2609" i="1"/>
  <c r="AO2610" i="1"/>
  <c r="AO2611" i="1"/>
  <c r="AO2612" i="1"/>
  <c r="AO2613" i="1"/>
  <c r="AO2614" i="1"/>
  <c r="AO2615" i="1"/>
  <c r="AO2616" i="1"/>
  <c r="AO2617" i="1"/>
  <c r="AO2618" i="1"/>
  <c r="AO2619" i="1"/>
  <c r="AO2620" i="1"/>
  <c r="AO2621" i="1"/>
  <c r="AO2622" i="1"/>
  <c r="AO2623" i="1"/>
  <c r="AO2624" i="1"/>
  <c r="AO2625" i="1"/>
  <c r="AO2626" i="1"/>
  <c r="AO2627" i="1"/>
  <c r="AO2628" i="1"/>
  <c r="AO2629" i="1"/>
  <c r="AO2630" i="1"/>
  <c r="AO2631" i="1"/>
  <c r="AO2632" i="1"/>
  <c r="AO2633" i="1"/>
  <c r="AO2634" i="1"/>
  <c r="AO2635" i="1"/>
  <c r="AO2636" i="1"/>
  <c r="AO2637" i="1"/>
  <c r="AO2638" i="1"/>
  <c r="AO2639" i="1"/>
  <c r="AO2640" i="1"/>
  <c r="AO2641" i="1"/>
  <c r="AO2642" i="1"/>
  <c r="AO2643" i="1"/>
  <c r="AO2644" i="1"/>
  <c r="AO2645" i="1"/>
  <c r="AO2646" i="1"/>
  <c r="AO2647" i="1"/>
  <c r="AO2648" i="1"/>
  <c r="AO2649" i="1"/>
  <c r="AO2650" i="1"/>
  <c r="AO2651" i="1"/>
  <c r="AO2652" i="1"/>
  <c r="AO2653" i="1"/>
  <c r="AO2654" i="1"/>
  <c r="AO2655" i="1"/>
  <c r="AO2656" i="1"/>
  <c r="AO2657" i="1"/>
  <c r="AO2658" i="1"/>
  <c r="AO2659" i="1"/>
  <c r="AO2660" i="1"/>
  <c r="AO2661" i="1"/>
  <c r="AO2662" i="1"/>
  <c r="AO2663" i="1"/>
  <c r="AO2664" i="1"/>
  <c r="AO2665" i="1"/>
  <c r="AO2666" i="1"/>
  <c r="AO2667" i="1"/>
  <c r="AO2668" i="1"/>
  <c r="AO2669" i="1"/>
  <c r="AO2670" i="1"/>
  <c r="AO2671" i="1"/>
  <c r="AO2672" i="1"/>
  <c r="AO2673" i="1"/>
  <c r="AO2674" i="1"/>
  <c r="AO2675" i="1"/>
  <c r="AO2676" i="1"/>
  <c r="AO2677" i="1"/>
  <c r="AO2678" i="1"/>
  <c r="AO2679" i="1"/>
  <c r="AO2680" i="1"/>
  <c r="AO2681" i="1"/>
  <c r="AO2682" i="1"/>
  <c r="AO2683" i="1"/>
  <c r="AO2684" i="1"/>
  <c r="AO2685" i="1"/>
  <c r="AO2686" i="1"/>
  <c r="AO2687" i="1"/>
  <c r="AO2688" i="1"/>
  <c r="AO2689" i="1"/>
  <c r="AO2690" i="1"/>
  <c r="AO2691" i="1"/>
  <c r="AO2692" i="1"/>
  <c r="AO2693" i="1"/>
  <c r="AO2694" i="1"/>
  <c r="AO2695" i="1"/>
  <c r="AO2696" i="1"/>
  <c r="AO2697" i="1"/>
  <c r="AO2698" i="1"/>
  <c r="AO2699" i="1"/>
  <c r="AO2700" i="1"/>
  <c r="AO2701" i="1"/>
  <c r="AO2702" i="1"/>
  <c r="AO2703" i="1"/>
  <c r="AO2704" i="1"/>
  <c r="AO2705" i="1"/>
  <c r="AO2706" i="1"/>
  <c r="AO2707" i="1"/>
  <c r="AO2708" i="1"/>
  <c r="AO2709" i="1"/>
  <c r="AO2710" i="1"/>
  <c r="AO2711" i="1"/>
  <c r="AO2712" i="1"/>
  <c r="AO2713" i="1"/>
  <c r="AO2714" i="1"/>
  <c r="AO2715" i="1"/>
  <c r="AO2716" i="1"/>
  <c r="AO2717" i="1"/>
  <c r="AO2718" i="1"/>
  <c r="AO2719" i="1"/>
  <c r="AO2720" i="1"/>
  <c r="AO2721" i="1"/>
  <c r="AO2722" i="1"/>
  <c r="AO2723" i="1"/>
  <c r="AO2724" i="1"/>
  <c r="AO2725" i="1"/>
  <c r="AO2726" i="1"/>
  <c r="AO2727" i="1"/>
  <c r="AO2728" i="1"/>
  <c r="AO2729" i="1"/>
  <c r="AO2730" i="1"/>
  <c r="AO2731" i="1"/>
  <c r="AO2732" i="1"/>
  <c r="AO2733" i="1"/>
  <c r="AO2734" i="1"/>
  <c r="AO2735" i="1"/>
  <c r="AO2736" i="1"/>
  <c r="AO2737" i="1"/>
  <c r="AO2738" i="1"/>
  <c r="AO2739" i="1"/>
  <c r="AO2740" i="1"/>
  <c r="AO2741" i="1"/>
  <c r="AO2742" i="1"/>
  <c r="AO2743" i="1"/>
  <c r="AO2744" i="1"/>
  <c r="AO2745" i="1"/>
  <c r="AO2746" i="1"/>
  <c r="AO2747" i="1"/>
  <c r="AO2748" i="1"/>
  <c r="AO2749" i="1"/>
  <c r="AO2750" i="1"/>
  <c r="AO2751" i="1"/>
  <c r="AO2752" i="1"/>
  <c r="AO2753" i="1"/>
  <c r="AO2754" i="1"/>
  <c r="AO2755" i="1"/>
  <c r="AO2756" i="1"/>
  <c r="AO2757" i="1"/>
  <c r="AO2758" i="1"/>
  <c r="AO2759" i="1"/>
  <c r="AO2760" i="1"/>
  <c r="AO2761" i="1"/>
  <c r="AO2762" i="1"/>
  <c r="AO2763" i="1"/>
  <c r="AO2764" i="1"/>
  <c r="AO2765" i="1"/>
  <c r="AO2766" i="1"/>
  <c r="AO2767" i="1"/>
  <c r="AO2768" i="1"/>
  <c r="AO2769" i="1"/>
  <c r="AO2770" i="1"/>
  <c r="AO2771" i="1"/>
  <c r="AO2772" i="1"/>
  <c r="AO2773" i="1"/>
  <c r="AO2774" i="1"/>
  <c r="AO2775" i="1"/>
  <c r="AO2776" i="1"/>
  <c r="AO2777" i="1"/>
  <c r="AO2778" i="1"/>
  <c r="AO2779" i="1"/>
  <c r="AO2780" i="1"/>
  <c r="AO2781" i="1"/>
  <c r="AO2782" i="1"/>
  <c r="AO2783" i="1"/>
  <c r="AO2784" i="1"/>
  <c r="AO2785" i="1"/>
  <c r="AO2786" i="1"/>
  <c r="AO2787" i="1"/>
  <c r="AO2788" i="1"/>
  <c r="AO2789" i="1"/>
  <c r="AO2790" i="1"/>
  <c r="AO2791" i="1"/>
  <c r="AO2792" i="1"/>
  <c r="AO2793" i="1"/>
  <c r="AO2794" i="1"/>
  <c r="AO2795" i="1"/>
  <c r="AO2796" i="1"/>
  <c r="AO2797" i="1"/>
  <c r="AO2798" i="1"/>
  <c r="AO2799" i="1"/>
  <c r="AO2800" i="1"/>
  <c r="AO2801" i="1"/>
  <c r="AO2802" i="1"/>
  <c r="AO2803" i="1"/>
  <c r="AO2804" i="1"/>
  <c r="AO2805" i="1"/>
  <c r="AO2806" i="1"/>
  <c r="AO2807" i="1"/>
  <c r="AO2808" i="1"/>
  <c r="AO2809" i="1"/>
  <c r="AO2810" i="1"/>
  <c r="AO2811" i="1"/>
  <c r="AO2812" i="1"/>
  <c r="AO2813" i="1"/>
  <c r="AO2814" i="1"/>
  <c r="AO2815" i="1"/>
  <c r="AO2816" i="1"/>
  <c r="AO2817" i="1"/>
  <c r="AO2818" i="1"/>
  <c r="AO2819" i="1"/>
  <c r="AO2820" i="1"/>
  <c r="AO2821" i="1"/>
  <c r="AO2822" i="1"/>
  <c r="AO2823" i="1"/>
  <c r="AO2824" i="1"/>
  <c r="AO2825" i="1"/>
  <c r="AO2826" i="1"/>
  <c r="AO2827" i="1"/>
  <c r="AO2828" i="1"/>
  <c r="AO2829" i="1"/>
  <c r="AO2830" i="1"/>
  <c r="AO2831" i="1"/>
  <c r="AO2832" i="1"/>
  <c r="AO2833" i="1"/>
  <c r="AO2834" i="1"/>
  <c r="AO2835" i="1"/>
  <c r="AO2836" i="1"/>
  <c r="AO2837" i="1"/>
  <c r="AO2838" i="1"/>
  <c r="AO2839" i="1"/>
  <c r="AO2840" i="1"/>
  <c r="AO2841" i="1"/>
  <c r="AO2842" i="1"/>
  <c r="AO2843" i="1"/>
  <c r="AO2844" i="1"/>
  <c r="AO2845" i="1"/>
  <c r="AO2846" i="1"/>
  <c r="AO2847" i="1"/>
  <c r="AO2848" i="1"/>
  <c r="AO2849" i="1"/>
  <c r="AO2850" i="1"/>
  <c r="AO2851" i="1"/>
  <c r="AO2852" i="1"/>
  <c r="AO2853" i="1"/>
  <c r="AO2854" i="1"/>
  <c r="AO2855" i="1"/>
  <c r="AO2856" i="1"/>
  <c r="AO2857" i="1"/>
  <c r="AO2858" i="1"/>
  <c r="AO2859" i="1"/>
  <c r="AO2860" i="1"/>
  <c r="AO2861" i="1"/>
  <c r="AO2862" i="1"/>
  <c r="AO2863" i="1"/>
  <c r="AO2864" i="1"/>
  <c r="AO2865" i="1"/>
  <c r="AO2866" i="1"/>
  <c r="AO2867" i="1"/>
  <c r="AO2868" i="1"/>
  <c r="AO2869" i="1"/>
  <c r="AO2870" i="1"/>
  <c r="AO2871" i="1"/>
  <c r="AO2872" i="1"/>
  <c r="AO2873" i="1"/>
  <c r="AO2874" i="1"/>
  <c r="AO2875" i="1"/>
  <c r="AO2876" i="1"/>
  <c r="AO2877" i="1"/>
  <c r="AO2878" i="1"/>
  <c r="AO2879" i="1"/>
  <c r="AO2880" i="1"/>
  <c r="AO2881" i="1"/>
  <c r="AO2882" i="1"/>
  <c r="AO2883" i="1"/>
  <c r="AO2884" i="1"/>
  <c r="AO2885" i="1"/>
  <c r="AO2886" i="1"/>
  <c r="AO2887" i="1"/>
  <c r="AO2888" i="1"/>
  <c r="AO2889" i="1"/>
  <c r="AO2890" i="1"/>
  <c r="AO2891" i="1"/>
  <c r="AO2892" i="1"/>
  <c r="AO2893" i="1"/>
  <c r="AO2894" i="1"/>
  <c r="AO2895" i="1"/>
  <c r="AO2896" i="1"/>
  <c r="AO2897" i="1"/>
  <c r="AO2898" i="1"/>
  <c r="AO2899" i="1"/>
  <c r="AO2900" i="1"/>
  <c r="AO2901" i="1"/>
  <c r="AO2902" i="1"/>
  <c r="AO2903" i="1"/>
  <c r="AO2904" i="1"/>
  <c r="AO2905" i="1"/>
  <c r="AO2906" i="1"/>
  <c r="AO2907" i="1"/>
  <c r="AO2908" i="1"/>
  <c r="AO2909" i="1"/>
  <c r="AO2910" i="1"/>
  <c r="AO2911" i="1"/>
  <c r="AO2912" i="1"/>
  <c r="AO2913" i="1"/>
  <c r="AO2914" i="1"/>
  <c r="AO2915" i="1"/>
  <c r="AO2916" i="1"/>
  <c r="AO2917" i="1"/>
  <c r="AO2918" i="1"/>
  <c r="AO2919" i="1"/>
  <c r="AO2920" i="1"/>
  <c r="AO2921" i="1"/>
  <c r="AO2922" i="1"/>
  <c r="AO2923" i="1"/>
  <c r="AO2924" i="1"/>
  <c r="AO2925" i="1"/>
  <c r="AO2926" i="1"/>
  <c r="AO2927" i="1"/>
  <c r="AO2928" i="1"/>
  <c r="AO2929" i="1"/>
  <c r="AO2930" i="1"/>
  <c r="AO2931" i="1"/>
  <c r="AO2932" i="1"/>
  <c r="AO2933" i="1"/>
  <c r="AO2934" i="1"/>
  <c r="AO2935" i="1"/>
  <c r="AO2936" i="1"/>
  <c r="AO2937" i="1"/>
  <c r="AO2938" i="1"/>
  <c r="AO2939" i="1"/>
  <c r="AO2940" i="1"/>
  <c r="AO2941" i="1"/>
  <c r="AO2942" i="1"/>
  <c r="AO2943" i="1"/>
  <c r="AO2944" i="1"/>
  <c r="AO2945" i="1"/>
  <c r="AO2946" i="1"/>
  <c r="AO2947" i="1"/>
  <c r="AO2948" i="1"/>
  <c r="AO2949" i="1"/>
  <c r="AO2950" i="1"/>
  <c r="AO2951" i="1"/>
  <c r="AO2952" i="1"/>
  <c r="AO2953" i="1"/>
  <c r="AO2954" i="1"/>
  <c r="AO2955" i="1"/>
  <c r="AO2956" i="1"/>
  <c r="AO2957" i="1"/>
  <c r="AO2958" i="1"/>
  <c r="AO2959" i="1"/>
  <c r="AO2960" i="1"/>
  <c r="AO2961" i="1"/>
  <c r="AO2962" i="1"/>
  <c r="AO2963" i="1"/>
  <c r="AO2964" i="1"/>
  <c r="AO2965" i="1"/>
  <c r="AO2966" i="1"/>
  <c r="AO2967" i="1"/>
  <c r="AO2968" i="1"/>
  <c r="AO2969" i="1"/>
  <c r="AO2970" i="1"/>
  <c r="AO2971" i="1"/>
  <c r="AO2972" i="1"/>
  <c r="AO2973" i="1"/>
  <c r="AO2974" i="1"/>
  <c r="AO2975" i="1"/>
  <c r="AO2976" i="1"/>
  <c r="AO2977" i="1"/>
  <c r="AO2978" i="1"/>
  <c r="AO2979" i="1"/>
  <c r="AO2980" i="1"/>
  <c r="AO2981" i="1"/>
  <c r="AO2982" i="1"/>
  <c r="AO2983" i="1"/>
  <c r="AO2984" i="1"/>
  <c r="AO2985" i="1"/>
  <c r="AO2986" i="1"/>
  <c r="AO2987" i="1"/>
  <c r="AO2988" i="1"/>
  <c r="AO2989" i="1"/>
  <c r="AO2990" i="1"/>
  <c r="AO2991" i="1"/>
  <c r="AO2992" i="1"/>
  <c r="AO2993" i="1"/>
  <c r="AO2994" i="1"/>
  <c r="AO2995" i="1"/>
  <c r="AO2996" i="1"/>
  <c r="AO2997" i="1"/>
  <c r="AO2998" i="1"/>
  <c r="AO2999" i="1"/>
  <c r="AO3000" i="1"/>
  <c r="AO3001" i="1"/>
  <c r="AO3002" i="1"/>
  <c r="AO3003" i="1"/>
  <c r="AO3004" i="1"/>
  <c r="AO3005" i="1"/>
  <c r="AO3006" i="1"/>
  <c r="AO3007" i="1"/>
  <c r="AO3008" i="1"/>
  <c r="AO3009" i="1"/>
  <c r="AO3010" i="1"/>
  <c r="AO3011" i="1"/>
  <c r="AO3012" i="1"/>
  <c r="AO3013" i="1"/>
  <c r="AO3014" i="1"/>
  <c r="AO3015" i="1"/>
  <c r="AO3016" i="1"/>
  <c r="AO3017" i="1"/>
  <c r="AO3018" i="1"/>
  <c r="AO3019" i="1"/>
  <c r="AO3020" i="1"/>
  <c r="AO3021" i="1"/>
  <c r="AO3022" i="1"/>
  <c r="AO3023" i="1"/>
  <c r="AO3024" i="1"/>
  <c r="AO3025" i="1"/>
  <c r="AO3026" i="1"/>
  <c r="AO3027" i="1"/>
  <c r="AO3028" i="1"/>
  <c r="AO3029" i="1"/>
  <c r="AO3030" i="1"/>
  <c r="AO3031" i="1"/>
  <c r="AO3032" i="1"/>
  <c r="AO3033" i="1"/>
  <c r="AO3034" i="1"/>
  <c r="AO3035" i="1"/>
  <c r="AO3036" i="1"/>
  <c r="AO3037" i="1"/>
  <c r="AO3038" i="1"/>
  <c r="AO3039" i="1"/>
  <c r="AO3040" i="1"/>
  <c r="AO3041" i="1"/>
  <c r="AO3042" i="1"/>
  <c r="AO3043" i="1"/>
  <c r="AO3044" i="1"/>
  <c r="AO3045" i="1"/>
  <c r="AO3046" i="1"/>
  <c r="AO3047" i="1"/>
  <c r="AO3048" i="1"/>
  <c r="AO3049" i="1"/>
  <c r="AO3050" i="1"/>
  <c r="AO3051" i="1"/>
  <c r="AO3052" i="1"/>
  <c r="AO3053" i="1"/>
  <c r="AO3054" i="1"/>
  <c r="AO3055" i="1"/>
  <c r="AO3056" i="1"/>
  <c r="AO3057" i="1"/>
  <c r="AO3058" i="1"/>
  <c r="AO3059" i="1"/>
  <c r="AO3060" i="1"/>
  <c r="AO3061" i="1"/>
  <c r="AO3062" i="1"/>
  <c r="AO3063" i="1"/>
  <c r="AO3064" i="1"/>
  <c r="AO3065" i="1"/>
  <c r="AO3066" i="1"/>
  <c r="AO3067" i="1"/>
  <c r="AO3068" i="1"/>
  <c r="AO3069" i="1"/>
  <c r="AO3070" i="1"/>
  <c r="AO3071" i="1"/>
  <c r="AO3072" i="1"/>
  <c r="AO3073" i="1"/>
  <c r="AO3074" i="1"/>
  <c r="AO3075" i="1"/>
  <c r="AO3076" i="1"/>
  <c r="AO3077" i="1"/>
  <c r="AO3078" i="1"/>
  <c r="AO3079" i="1"/>
  <c r="AO3080" i="1"/>
  <c r="AO3081" i="1"/>
  <c r="AO3082" i="1"/>
  <c r="AO3083" i="1"/>
  <c r="AO3084" i="1"/>
  <c r="AO3085" i="1"/>
  <c r="AO3086" i="1"/>
  <c r="AO3087" i="1"/>
  <c r="AO3088" i="1"/>
  <c r="AO3089" i="1"/>
  <c r="AO3090" i="1"/>
  <c r="AO3091" i="1"/>
  <c r="AO3092" i="1"/>
  <c r="AO3093" i="1"/>
  <c r="AO3094" i="1"/>
  <c r="AO3095" i="1"/>
  <c r="AO3096" i="1"/>
  <c r="AO3097" i="1"/>
  <c r="AO3098" i="1"/>
  <c r="AO3099" i="1"/>
  <c r="AO3100" i="1"/>
  <c r="AO3101" i="1"/>
  <c r="AO3102" i="1"/>
  <c r="AO3103" i="1"/>
  <c r="AO3104" i="1"/>
  <c r="AO3105" i="1"/>
  <c r="AO3106" i="1"/>
  <c r="AO3107" i="1"/>
  <c r="AO3108" i="1"/>
  <c r="AO3109" i="1"/>
  <c r="AO3110" i="1"/>
  <c r="AO3111" i="1"/>
  <c r="AO3112" i="1"/>
  <c r="AO3113" i="1"/>
  <c r="AO3114" i="1"/>
  <c r="AO3115" i="1"/>
  <c r="AO3116" i="1"/>
  <c r="AO3117" i="1"/>
  <c r="AO3118" i="1"/>
  <c r="AO3119" i="1"/>
  <c r="AO3120" i="1"/>
  <c r="AO3121" i="1"/>
  <c r="AO3122" i="1"/>
  <c r="AO3123" i="1"/>
  <c r="AO3124" i="1"/>
  <c r="AO3125" i="1"/>
  <c r="AO3126" i="1"/>
  <c r="AO3127" i="1"/>
  <c r="AO3128" i="1"/>
  <c r="AO3129" i="1"/>
  <c r="AO3130" i="1"/>
  <c r="AO3131" i="1"/>
  <c r="AO3132" i="1"/>
  <c r="AO3133" i="1"/>
  <c r="AO3134" i="1"/>
  <c r="AO3135" i="1"/>
  <c r="AO3136" i="1"/>
  <c r="AO3137" i="1"/>
  <c r="AO3138" i="1"/>
  <c r="AO3139" i="1"/>
  <c r="AO3140" i="1"/>
  <c r="AO3141" i="1"/>
  <c r="AO3142" i="1"/>
  <c r="AO3143" i="1"/>
  <c r="AO3144" i="1"/>
  <c r="AO3145" i="1"/>
  <c r="AO3146" i="1"/>
  <c r="AO3147" i="1"/>
  <c r="AO3148" i="1"/>
  <c r="AO3149" i="1"/>
  <c r="AO3150" i="1"/>
  <c r="AO3151" i="1"/>
  <c r="AO3152" i="1"/>
  <c r="AO3153" i="1"/>
  <c r="AO3154" i="1"/>
  <c r="AO3155" i="1"/>
  <c r="AO3156" i="1"/>
  <c r="AO3157" i="1"/>
  <c r="AO3158" i="1"/>
  <c r="AO3159" i="1"/>
  <c r="AO3160" i="1"/>
  <c r="AO3161" i="1"/>
  <c r="AO3162" i="1"/>
  <c r="AO3163" i="1"/>
  <c r="AO3164" i="1"/>
  <c r="AO3165" i="1"/>
  <c r="AO3166" i="1"/>
  <c r="AO3167" i="1"/>
  <c r="AO3168" i="1"/>
  <c r="AO3169" i="1"/>
  <c r="AO3170" i="1"/>
  <c r="AO3171" i="1"/>
  <c r="AO3172" i="1"/>
  <c r="AO3173" i="1"/>
  <c r="AO3174" i="1"/>
  <c r="AO3175" i="1"/>
  <c r="AO3176" i="1"/>
  <c r="AO3177" i="1"/>
  <c r="AO3178" i="1"/>
  <c r="AO3179" i="1"/>
  <c r="AO3180" i="1"/>
  <c r="AO3181" i="1"/>
  <c r="AO3182" i="1"/>
  <c r="AO3183" i="1"/>
  <c r="AO3184" i="1"/>
  <c r="AO3185" i="1"/>
  <c r="AO3186" i="1"/>
  <c r="AO17" i="1"/>
  <c r="AN18" i="1"/>
  <c r="AN21" i="1"/>
  <c r="AN24" i="1"/>
  <c r="AN25" i="1"/>
  <c r="AN26" i="1"/>
  <c r="AN27" i="1"/>
  <c r="AN30" i="1"/>
  <c r="AN31" i="1"/>
  <c r="AN32" i="1"/>
  <c r="AN33" i="1"/>
  <c r="AN34" i="1"/>
  <c r="AN35" i="1"/>
  <c r="AN36" i="1"/>
  <c r="AN37" i="1"/>
  <c r="AN38" i="1"/>
  <c r="AN39" i="1"/>
  <c r="AN40" i="1"/>
  <c r="AN41" i="1"/>
  <c r="AN42" i="1"/>
  <c r="AN43" i="1"/>
  <c r="AN44" i="1"/>
  <c r="AN45" i="1"/>
  <c r="AN46" i="1"/>
  <c r="AN47" i="1"/>
  <c r="AN48" i="1"/>
  <c r="AN49" i="1"/>
  <c r="AN52" i="1"/>
  <c r="AN53" i="1"/>
  <c r="AN54" i="1"/>
  <c r="AN55" i="1"/>
  <c r="AN56" i="1"/>
  <c r="AN57" i="1"/>
  <c r="AN58" i="1"/>
  <c r="AN59" i="1"/>
  <c r="AN60" i="1"/>
  <c r="AN61" i="1"/>
  <c r="AN62" i="1"/>
  <c r="AN63" i="1"/>
  <c r="AN64" i="1"/>
  <c r="AN65" i="1"/>
  <c r="AN66" i="1"/>
  <c r="AN67" i="1"/>
  <c r="AN68" i="1"/>
  <c r="AN70" i="1"/>
  <c r="AN72" i="1"/>
  <c r="AN76" i="1"/>
  <c r="AN78" i="1"/>
  <c r="AN80" i="1"/>
  <c r="AN82" i="1"/>
  <c r="AN84" i="1"/>
  <c r="AN86" i="1"/>
  <c r="AN88" i="1"/>
  <c r="AN89" i="1"/>
  <c r="AN90" i="1"/>
  <c r="AN92" i="1"/>
  <c r="AN94" i="1"/>
  <c r="AN96" i="1"/>
  <c r="AN98" i="1"/>
  <c r="AN99" i="1"/>
  <c r="AN101" i="1"/>
  <c r="AN102" i="1"/>
  <c r="AN103" i="1"/>
  <c r="AN104" i="1"/>
  <c r="AN105" i="1"/>
  <c r="AN106" i="1"/>
  <c r="AN107" i="1"/>
  <c r="AN108" i="1"/>
  <c r="AN109" i="1"/>
  <c r="AN110" i="1"/>
  <c r="AN111" i="1"/>
  <c r="AN112" i="1"/>
  <c r="AN113" i="1"/>
  <c r="AN114" i="1"/>
  <c r="AN115" i="1"/>
  <c r="AN116" i="1"/>
  <c r="AN117" i="1"/>
  <c r="AN118" i="1"/>
  <c r="AN119" i="1"/>
  <c r="AN120" i="1"/>
  <c r="AN121" i="1"/>
  <c r="AN122" i="1"/>
  <c r="AN123" i="1"/>
  <c r="AN124" i="1"/>
  <c r="AN125" i="1"/>
  <c r="AN126" i="1"/>
  <c r="AN127" i="1"/>
  <c r="AN128" i="1"/>
  <c r="AN129" i="1"/>
  <c r="AN130" i="1"/>
  <c r="AN131" i="1"/>
  <c r="AN132" i="1"/>
  <c r="AN133" i="1"/>
  <c r="AN134" i="1"/>
  <c r="AN135" i="1"/>
  <c r="AN136" i="1"/>
  <c r="AN137" i="1"/>
  <c r="AN138" i="1"/>
  <c r="AN139" i="1"/>
  <c r="AN140" i="1"/>
  <c r="AN141" i="1"/>
  <c r="AN142" i="1"/>
  <c r="AN143" i="1"/>
  <c r="AN144" i="1"/>
  <c r="AN145"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74" i="1"/>
  <c r="AN175" i="1"/>
  <c r="AN176" i="1"/>
  <c r="AN177" i="1"/>
  <c r="AN178" i="1"/>
  <c r="AN179" i="1"/>
  <c r="AN180" i="1"/>
  <c r="AN181" i="1"/>
  <c r="AN182" i="1"/>
  <c r="AN183" i="1"/>
  <c r="AN184" i="1"/>
  <c r="AN185" i="1"/>
  <c r="AN186" i="1"/>
  <c r="AN187" i="1"/>
  <c r="AN188" i="1"/>
  <c r="AN189" i="1"/>
  <c r="AN190" i="1"/>
  <c r="AN191" i="1"/>
  <c r="AN192" i="1"/>
  <c r="AN193" i="1"/>
  <c r="AN194" i="1"/>
  <c r="AN195" i="1"/>
  <c r="AN196" i="1"/>
  <c r="AN197" i="1"/>
  <c r="AN198" i="1"/>
  <c r="AN199" i="1"/>
  <c r="AN200" i="1"/>
  <c r="AN201" i="1"/>
  <c r="AN202" i="1"/>
  <c r="AN203" i="1"/>
  <c r="AN204" i="1"/>
  <c r="AN205" i="1"/>
  <c r="AN206" i="1"/>
  <c r="AN207" i="1"/>
  <c r="AN208" i="1"/>
  <c r="AN209" i="1"/>
  <c r="AN210" i="1"/>
  <c r="AN211" i="1"/>
  <c r="AN212" i="1"/>
  <c r="AN213" i="1"/>
  <c r="AN214" i="1"/>
  <c r="AN215" i="1"/>
  <c r="AN216" i="1"/>
  <c r="AN217" i="1"/>
  <c r="AN218" i="1"/>
  <c r="AN219" i="1"/>
  <c r="AN220" i="1"/>
  <c r="AN221" i="1"/>
  <c r="AN222" i="1"/>
  <c r="AN223" i="1"/>
  <c r="AN224" i="1"/>
  <c r="AN225" i="1"/>
  <c r="AN226" i="1"/>
  <c r="AN227" i="1"/>
  <c r="AN228" i="1"/>
  <c r="AN229" i="1"/>
  <c r="AN230" i="1"/>
  <c r="AN231" i="1"/>
  <c r="AN232" i="1"/>
  <c r="AN233" i="1"/>
  <c r="AN234" i="1"/>
  <c r="AN235" i="1"/>
  <c r="AN236" i="1"/>
  <c r="AN237" i="1"/>
  <c r="AN238" i="1"/>
  <c r="AN239" i="1"/>
  <c r="AN240" i="1"/>
  <c r="AN241" i="1"/>
  <c r="AN242" i="1"/>
  <c r="AN243" i="1"/>
  <c r="AN244" i="1"/>
  <c r="AN245" i="1"/>
  <c r="AN246" i="1"/>
  <c r="AN247" i="1"/>
  <c r="AN248" i="1"/>
  <c r="AN249" i="1"/>
  <c r="AN250" i="1"/>
  <c r="AN251" i="1"/>
  <c r="AN252" i="1"/>
  <c r="AN253" i="1"/>
  <c r="AN254" i="1"/>
  <c r="AN255" i="1"/>
  <c r="AN256" i="1"/>
  <c r="AN257" i="1"/>
  <c r="AN258" i="1"/>
  <c r="AN259" i="1"/>
  <c r="AN260" i="1"/>
  <c r="AN261" i="1"/>
  <c r="AN262" i="1"/>
  <c r="AN263" i="1"/>
  <c r="AN264" i="1"/>
  <c r="AN265" i="1"/>
  <c r="AN266" i="1"/>
  <c r="AN267" i="1"/>
  <c r="AN268" i="1"/>
  <c r="AN269" i="1"/>
  <c r="AN270" i="1"/>
  <c r="AN271" i="1"/>
  <c r="AN272" i="1"/>
  <c r="AN273" i="1"/>
  <c r="AN274" i="1"/>
  <c r="AN275" i="1"/>
  <c r="AN276" i="1"/>
  <c r="AN277" i="1"/>
  <c r="AN278" i="1"/>
  <c r="AN279" i="1"/>
  <c r="AN280" i="1"/>
  <c r="AN281" i="1"/>
  <c r="AN282" i="1"/>
  <c r="AN283" i="1"/>
  <c r="AN284" i="1"/>
  <c r="AN285" i="1"/>
  <c r="AN286" i="1"/>
  <c r="AN287" i="1"/>
  <c r="AN288" i="1"/>
  <c r="AN289" i="1"/>
  <c r="AN290" i="1"/>
  <c r="AN291" i="1"/>
  <c r="AN292" i="1"/>
  <c r="AN293" i="1"/>
  <c r="AN294" i="1"/>
  <c r="AN295" i="1"/>
  <c r="AN296" i="1"/>
  <c r="AN297" i="1"/>
  <c r="AN298" i="1"/>
  <c r="AN299" i="1"/>
  <c r="AN300" i="1"/>
  <c r="AN301" i="1"/>
  <c r="AN302" i="1"/>
  <c r="AN303" i="1"/>
  <c r="AN304" i="1"/>
  <c r="AN305" i="1"/>
  <c r="AN306" i="1"/>
  <c r="AN307" i="1"/>
  <c r="AN308" i="1"/>
  <c r="AN309" i="1"/>
  <c r="AN310" i="1"/>
  <c r="AN311" i="1"/>
  <c r="AN312" i="1"/>
  <c r="AN313" i="1"/>
  <c r="AN314" i="1"/>
  <c r="AN315" i="1"/>
  <c r="AN316" i="1"/>
  <c r="AN317" i="1"/>
  <c r="AN318" i="1"/>
  <c r="AN319" i="1"/>
  <c r="AN320" i="1"/>
  <c r="AN321" i="1"/>
  <c r="AN322" i="1"/>
  <c r="AN323" i="1"/>
  <c r="AN324" i="1"/>
  <c r="AN325" i="1"/>
  <c r="AN326" i="1"/>
  <c r="AN327" i="1"/>
  <c r="AN328" i="1"/>
  <c r="AN329" i="1"/>
  <c r="AN330" i="1"/>
  <c r="AN331" i="1"/>
  <c r="AN332" i="1"/>
  <c r="AN333" i="1"/>
  <c r="AN334" i="1"/>
  <c r="AN335" i="1"/>
  <c r="AN336" i="1"/>
  <c r="AN337" i="1"/>
  <c r="AN338" i="1"/>
  <c r="AN339" i="1"/>
  <c r="AN340" i="1"/>
  <c r="AN341" i="1"/>
  <c r="AN342" i="1"/>
  <c r="AN343" i="1"/>
  <c r="AN344" i="1"/>
  <c r="AN345" i="1"/>
  <c r="AN346" i="1"/>
  <c r="AN347" i="1"/>
  <c r="AN348" i="1"/>
  <c r="AN349" i="1"/>
  <c r="AN350" i="1"/>
  <c r="AN351" i="1"/>
  <c r="AN352" i="1"/>
  <c r="AN353" i="1"/>
  <c r="AN354" i="1"/>
  <c r="AN355" i="1"/>
  <c r="AN356" i="1"/>
  <c r="AN357" i="1"/>
  <c r="AN358" i="1"/>
  <c r="AN359" i="1"/>
  <c r="AN360" i="1"/>
  <c r="AN361" i="1"/>
  <c r="AN362" i="1"/>
  <c r="AN363" i="1"/>
  <c r="AN364" i="1"/>
  <c r="AN365" i="1"/>
  <c r="AN366" i="1"/>
  <c r="AN367" i="1"/>
  <c r="AN368" i="1"/>
  <c r="AN369" i="1"/>
  <c r="AN370" i="1"/>
  <c r="AN371" i="1"/>
  <c r="AN372" i="1"/>
  <c r="AN373" i="1"/>
  <c r="AN374" i="1"/>
  <c r="AN375" i="1"/>
  <c r="AN376" i="1"/>
  <c r="AN377" i="1"/>
  <c r="AN378" i="1"/>
  <c r="AN379" i="1"/>
  <c r="AN380" i="1"/>
  <c r="AN381" i="1"/>
  <c r="AN382" i="1"/>
  <c r="AN383" i="1"/>
  <c r="AN384" i="1"/>
  <c r="AN385" i="1"/>
  <c r="AN386" i="1"/>
  <c r="AN387" i="1"/>
  <c r="AN388" i="1"/>
  <c r="AN389" i="1"/>
  <c r="AN390" i="1"/>
  <c r="AN391" i="1"/>
  <c r="AN392" i="1"/>
  <c r="AN393" i="1"/>
  <c r="AN394" i="1"/>
  <c r="AN395" i="1"/>
  <c r="AN396" i="1"/>
  <c r="AN397" i="1"/>
  <c r="AN398" i="1"/>
  <c r="AN399" i="1"/>
  <c r="AN400" i="1"/>
  <c r="AN401" i="1"/>
  <c r="AN402" i="1"/>
  <c r="AN403" i="1"/>
  <c r="AN404" i="1"/>
  <c r="AN405" i="1"/>
  <c r="AN406" i="1"/>
  <c r="AN407" i="1"/>
  <c r="AN408" i="1"/>
  <c r="AN409" i="1"/>
  <c r="AN410" i="1"/>
  <c r="AN411" i="1"/>
  <c r="AN412" i="1"/>
  <c r="AN413" i="1"/>
  <c r="AN414" i="1"/>
  <c r="AN415" i="1"/>
  <c r="AN416" i="1"/>
  <c r="AN417" i="1"/>
  <c r="AN418" i="1"/>
  <c r="AN419" i="1"/>
  <c r="AN420" i="1"/>
  <c r="AN421" i="1"/>
  <c r="AN422" i="1"/>
  <c r="AN423" i="1"/>
  <c r="AN424" i="1"/>
  <c r="AN425" i="1"/>
  <c r="AN426" i="1"/>
  <c r="AN427" i="1"/>
  <c r="AN428" i="1"/>
  <c r="AN429" i="1"/>
  <c r="AN430" i="1"/>
  <c r="AN431" i="1"/>
  <c r="AN432" i="1"/>
  <c r="AN433" i="1"/>
  <c r="AN434" i="1"/>
  <c r="AN435" i="1"/>
  <c r="AN436" i="1"/>
  <c r="AN437" i="1"/>
  <c r="AN438" i="1"/>
  <c r="AN439" i="1"/>
  <c r="AN440" i="1"/>
  <c r="AN441" i="1"/>
  <c r="AN442" i="1"/>
  <c r="AN443" i="1"/>
  <c r="AN444" i="1"/>
  <c r="AN445" i="1"/>
  <c r="AN446" i="1"/>
  <c r="AN447" i="1"/>
  <c r="AN448" i="1"/>
  <c r="AN449" i="1"/>
  <c r="AN450" i="1"/>
  <c r="AN451" i="1"/>
  <c r="AN452" i="1"/>
  <c r="AN453" i="1"/>
  <c r="AN454" i="1"/>
  <c r="AN455" i="1"/>
  <c r="AN456" i="1"/>
  <c r="AN457" i="1"/>
  <c r="AN458" i="1"/>
  <c r="AN459" i="1"/>
  <c r="AN460" i="1"/>
  <c r="AN461" i="1"/>
  <c r="AN462" i="1"/>
  <c r="AN463" i="1"/>
  <c r="AN464" i="1"/>
  <c r="AN465" i="1"/>
  <c r="AN466" i="1"/>
  <c r="AN467" i="1"/>
  <c r="AN468" i="1"/>
  <c r="AN469" i="1"/>
  <c r="AN470" i="1"/>
  <c r="AN471" i="1"/>
  <c r="AN472" i="1"/>
  <c r="AN473" i="1"/>
  <c r="AN474" i="1"/>
  <c r="AN475" i="1"/>
  <c r="AN476" i="1"/>
  <c r="AN477" i="1"/>
  <c r="AN478" i="1"/>
  <c r="AN479" i="1"/>
  <c r="AN480" i="1"/>
  <c r="AN481" i="1"/>
  <c r="AN482" i="1"/>
  <c r="AN483" i="1"/>
  <c r="AN484" i="1"/>
  <c r="AN485" i="1"/>
  <c r="AN486" i="1"/>
  <c r="AN487" i="1"/>
  <c r="AN488" i="1"/>
  <c r="AN489" i="1"/>
  <c r="AN490" i="1"/>
  <c r="AN491" i="1"/>
  <c r="AN492" i="1"/>
  <c r="AN493" i="1"/>
  <c r="AN494" i="1"/>
  <c r="AN495" i="1"/>
  <c r="AN496" i="1"/>
  <c r="AN497" i="1"/>
  <c r="AN498" i="1"/>
  <c r="AN499" i="1"/>
  <c r="AN500" i="1"/>
  <c r="AN501" i="1"/>
  <c r="AN502" i="1"/>
  <c r="AN503" i="1"/>
  <c r="AN504" i="1"/>
  <c r="AN505" i="1"/>
  <c r="AN506" i="1"/>
  <c r="AN507" i="1"/>
  <c r="AN508" i="1"/>
  <c r="AN509" i="1"/>
  <c r="AN510" i="1"/>
  <c r="AN511" i="1"/>
  <c r="AN512" i="1"/>
  <c r="AN513" i="1"/>
  <c r="AN514" i="1"/>
  <c r="AN515" i="1"/>
  <c r="AN516" i="1"/>
  <c r="AN517" i="1"/>
  <c r="AN518" i="1"/>
  <c r="AN519" i="1"/>
  <c r="AN520" i="1"/>
  <c r="AN521" i="1"/>
  <c r="AN522" i="1"/>
  <c r="AN523" i="1"/>
  <c r="AN524" i="1"/>
  <c r="AN525" i="1"/>
  <c r="AN526" i="1"/>
  <c r="AN527" i="1"/>
  <c r="AN528" i="1"/>
  <c r="AN529" i="1"/>
  <c r="AN530" i="1"/>
  <c r="AN531" i="1"/>
  <c r="AN532" i="1"/>
  <c r="AN533" i="1"/>
  <c r="AN534" i="1"/>
  <c r="AN535" i="1"/>
  <c r="AN536" i="1"/>
  <c r="AN537" i="1"/>
  <c r="AN538" i="1"/>
  <c r="AN539" i="1"/>
  <c r="AN540" i="1"/>
  <c r="AN541" i="1"/>
  <c r="AN542" i="1"/>
  <c r="AN543" i="1"/>
  <c r="AN544" i="1"/>
  <c r="AN545" i="1"/>
  <c r="AN546" i="1"/>
  <c r="AN547" i="1"/>
  <c r="AN548" i="1"/>
  <c r="AN549" i="1"/>
  <c r="AN550" i="1"/>
  <c r="AN551" i="1"/>
  <c r="AN552" i="1"/>
  <c r="AN553" i="1"/>
  <c r="AN554" i="1"/>
  <c r="AN555" i="1"/>
  <c r="AN556" i="1"/>
  <c r="AN557" i="1"/>
  <c r="AN558" i="1"/>
  <c r="AN559" i="1"/>
  <c r="AN560" i="1"/>
  <c r="AN561" i="1"/>
  <c r="AN562" i="1"/>
  <c r="AN563" i="1"/>
  <c r="AN564" i="1"/>
  <c r="AN565" i="1"/>
  <c r="AN566" i="1"/>
  <c r="AN567" i="1"/>
  <c r="AN568" i="1"/>
  <c r="AN569" i="1"/>
  <c r="AN570" i="1"/>
  <c r="AN571" i="1"/>
  <c r="AN572" i="1"/>
  <c r="AN573" i="1"/>
  <c r="AN574" i="1"/>
  <c r="AN575" i="1"/>
  <c r="AN576" i="1"/>
  <c r="AN577" i="1"/>
  <c r="AN578" i="1"/>
  <c r="AN579" i="1"/>
  <c r="AN580" i="1"/>
  <c r="AN581" i="1"/>
  <c r="AN582" i="1"/>
  <c r="AN583" i="1"/>
  <c r="AN584" i="1"/>
  <c r="AN585" i="1"/>
  <c r="AN586" i="1"/>
  <c r="AN587" i="1"/>
  <c r="AN588" i="1"/>
  <c r="AN589" i="1"/>
  <c r="AN590" i="1"/>
  <c r="AN591" i="1"/>
  <c r="AN592" i="1"/>
  <c r="AN593" i="1"/>
  <c r="AN594" i="1"/>
  <c r="AN595" i="1"/>
  <c r="AN596" i="1"/>
  <c r="AN597" i="1"/>
  <c r="AN598" i="1"/>
  <c r="AN599" i="1"/>
  <c r="AN600" i="1"/>
  <c r="AN601" i="1"/>
  <c r="AN602" i="1"/>
  <c r="AN603" i="1"/>
  <c r="AN604" i="1"/>
  <c r="AN605" i="1"/>
  <c r="AN606" i="1"/>
  <c r="AN607" i="1"/>
  <c r="AN608" i="1"/>
  <c r="AN609" i="1"/>
  <c r="AN610" i="1"/>
  <c r="AN611" i="1"/>
  <c r="AN612" i="1"/>
  <c r="AN613" i="1"/>
  <c r="AN614" i="1"/>
  <c r="AN615" i="1"/>
  <c r="AN616" i="1"/>
  <c r="AN617" i="1"/>
  <c r="AN618" i="1"/>
  <c r="AN619" i="1"/>
  <c r="AN620" i="1"/>
  <c r="AN621" i="1"/>
  <c r="AN622" i="1"/>
  <c r="AN623" i="1"/>
  <c r="AN624" i="1"/>
  <c r="AN625" i="1"/>
  <c r="AN626" i="1"/>
  <c r="AN627" i="1"/>
  <c r="AN628" i="1"/>
  <c r="AN629" i="1"/>
  <c r="AN630" i="1"/>
  <c r="AN631" i="1"/>
  <c r="AN632" i="1"/>
  <c r="AN633" i="1"/>
  <c r="AN634" i="1"/>
  <c r="AN635" i="1"/>
  <c r="AN636" i="1"/>
  <c r="AN637" i="1"/>
  <c r="AN638" i="1"/>
  <c r="AN639" i="1"/>
  <c r="AN640" i="1"/>
  <c r="AN641" i="1"/>
  <c r="AN642" i="1"/>
  <c r="AN643" i="1"/>
  <c r="AN644" i="1"/>
  <c r="AN645" i="1"/>
  <c r="AN646" i="1"/>
  <c r="AN647" i="1"/>
  <c r="AN648" i="1"/>
  <c r="AN649" i="1"/>
  <c r="AN650" i="1"/>
  <c r="AN651" i="1"/>
  <c r="AN652" i="1"/>
  <c r="AN653" i="1"/>
  <c r="AN654" i="1"/>
  <c r="AN655" i="1"/>
  <c r="AN656" i="1"/>
  <c r="AN657" i="1"/>
  <c r="AN658" i="1"/>
  <c r="AN659" i="1"/>
  <c r="AN660" i="1"/>
  <c r="AN661" i="1"/>
  <c r="AN662" i="1"/>
  <c r="AN663" i="1"/>
  <c r="AN664" i="1"/>
  <c r="AN665" i="1"/>
  <c r="AN666" i="1"/>
  <c r="AN667" i="1"/>
  <c r="AN668" i="1"/>
  <c r="AN669" i="1"/>
  <c r="AN670" i="1"/>
  <c r="AN671" i="1"/>
  <c r="AN672" i="1"/>
  <c r="AN673" i="1"/>
  <c r="AN674" i="1"/>
  <c r="AN675" i="1"/>
  <c r="AN676" i="1"/>
  <c r="AN677" i="1"/>
  <c r="AN678" i="1"/>
  <c r="AN679" i="1"/>
  <c r="AN680" i="1"/>
  <c r="AN681" i="1"/>
  <c r="AN682" i="1"/>
  <c r="AN683" i="1"/>
  <c r="AN684" i="1"/>
  <c r="AN685" i="1"/>
  <c r="AN686" i="1"/>
  <c r="AN687" i="1"/>
  <c r="AN688" i="1"/>
  <c r="AN689" i="1"/>
  <c r="AN690" i="1"/>
  <c r="AN691" i="1"/>
  <c r="AN692" i="1"/>
  <c r="AN693" i="1"/>
  <c r="AN694" i="1"/>
  <c r="AN695" i="1"/>
  <c r="AN696" i="1"/>
  <c r="AN697" i="1"/>
  <c r="AN698" i="1"/>
  <c r="AN699" i="1"/>
  <c r="AN700" i="1"/>
  <c r="AN701" i="1"/>
  <c r="AN702" i="1"/>
  <c r="AN703" i="1"/>
  <c r="AN704" i="1"/>
  <c r="AN705" i="1"/>
  <c r="AN706" i="1"/>
  <c r="AN707" i="1"/>
  <c r="AN708" i="1"/>
  <c r="AN709" i="1"/>
  <c r="AN710" i="1"/>
  <c r="AN711" i="1"/>
  <c r="AN712" i="1"/>
  <c r="AN713" i="1"/>
  <c r="AN714" i="1"/>
  <c r="AN715" i="1"/>
  <c r="AN716" i="1"/>
  <c r="AN717" i="1"/>
  <c r="AN718" i="1"/>
  <c r="AN719" i="1"/>
  <c r="AN720" i="1"/>
  <c r="AN721" i="1"/>
  <c r="AN722" i="1"/>
  <c r="AN723" i="1"/>
  <c r="AN724" i="1"/>
  <c r="AN725" i="1"/>
  <c r="AN726" i="1"/>
  <c r="AN727" i="1"/>
  <c r="AN728" i="1"/>
  <c r="AN729" i="1"/>
  <c r="AN730" i="1"/>
  <c r="AN731" i="1"/>
  <c r="AN732" i="1"/>
  <c r="AN733" i="1"/>
  <c r="AN734" i="1"/>
  <c r="AN735" i="1"/>
  <c r="AN736" i="1"/>
  <c r="AN737" i="1"/>
  <c r="AN738" i="1"/>
  <c r="AN739" i="1"/>
  <c r="AN740" i="1"/>
  <c r="AN741" i="1"/>
  <c r="AN742" i="1"/>
  <c r="AN743" i="1"/>
  <c r="AN744" i="1"/>
  <c r="AN745" i="1"/>
  <c r="AN746" i="1"/>
  <c r="AN747" i="1"/>
  <c r="AN748" i="1"/>
  <c r="AN749" i="1"/>
  <c r="AN750" i="1"/>
  <c r="AN751" i="1"/>
  <c r="AN752" i="1"/>
  <c r="AN753" i="1"/>
  <c r="AN754" i="1"/>
  <c r="AN755" i="1"/>
  <c r="AN756" i="1"/>
  <c r="AN757" i="1"/>
  <c r="AN758" i="1"/>
  <c r="AN759" i="1"/>
  <c r="AN760" i="1"/>
  <c r="AN761" i="1"/>
  <c r="AN762" i="1"/>
  <c r="AN763" i="1"/>
  <c r="AN764" i="1"/>
  <c r="AN765" i="1"/>
  <c r="AN766" i="1"/>
  <c r="AN767" i="1"/>
  <c r="AN768" i="1"/>
  <c r="AN769" i="1"/>
  <c r="AN770" i="1"/>
  <c r="AN771" i="1"/>
  <c r="AN772" i="1"/>
  <c r="AN773" i="1"/>
  <c r="AN774" i="1"/>
  <c r="AN775" i="1"/>
  <c r="AN776" i="1"/>
  <c r="AN777" i="1"/>
  <c r="AN778" i="1"/>
  <c r="AN779" i="1"/>
  <c r="AN780" i="1"/>
  <c r="AN781" i="1"/>
  <c r="AN782" i="1"/>
  <c r="AN783" i="1"/>
  <c r="AN784" i="1"/>
  <c r="AN785" i="1"/>
  <c r="AN786" i="1"/>
  <c r="AN787" i="1"/>
  <c r="AN788" i="1"/>
  <c r="AN789" i="1"/>
  <c r="AN790" i="1"/>
  <c r="AN791" i="1"/>
  <c r="AN792" i="1"/>
  <c r="AN793" i="1"/>
  <c r="AN794" i="1"/>
  <c r="AN795" i="1"/>
  <c r="AN796" i="1"/>
  <c r="AN797" i="1"/>
  <c r="AN798" i="1"/>
  <c r="AN799" i="1"/>
  <c r="AN800" i="1"/>
  <c r="AN801" i="1"/>
  <c r="AN802" i="1"/>
  <c r="AN803" i="1"/>
  <c r="AN804" i="1"/>
  <c r="AN805" i="1"/>
  <c r="AN806" i="1"/>
  <c r="AN807" i="1"/>
  <c r="AN808" i="1"/>
  <c r="AN809" i="1"/>
  <c r="AN810"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AN834" i="1"/>
  <c r="AN835" i="1"/>
  <c r="AN836" i="1"/>
  <c r="AN837" i="1"/>
  <c r="AN838" i="1"/>
  <c r="AN839" i="1"/>
  <c r="AN840" i="1"/>
  <c r="AN841" i="1"/>
  <c r="AN842" i="1"/>
  <c r="AN843" i="1"/>
  <c r="AN844" i="1"/>
  <c r="AN845" i="1"/>
  <c r="AN846" i="1"/>
  <c r="AN847" i="1"/>
  <c r="AN848" i="1"/>
  <c r="AN849" i="1"/>
  <c r="AN850" i="1"/>
  <c r="AN851" i="1"/>
  <c r="AN852" i="1"/>
  <c r="AN853" i="1"/>
  <c r="AN854" i="1"/>
  <c r="AN855" i="1"/>
  <c r="AN856" i="1"/>
  <c r="AN857" i="1"/>
  <c r="AN858" i="1"/>
  <c r="AN859" i="1"/>
  <c r="AN860" i="1"/>
  <c r="AN861" i="1"/>
  <c r="AN862" i="1"/>
  <c r="AN863" i="1"/>
  <c r="AN864" i="1"/>
  <c r="AN865" i="1"/>
  <c r="AN866" i="1"/>
  <c r="AN867" i="1"/>
  <c r="AN868" i="1"/>
  <c r="AN869" i="1"/>
  <c r="AN870" i="1"/>
  <c r="AN871" i="1"/>
  <c r="AN872" i="1"/>
  <c r="AN873" i="1"/>
  <c r="AN874" i="1"/>
  <c r="AN875" i="1"/>
  <c r="AN876" i="1"/>
  <c r="AN877" i="1"/>
  <c r="AN878" i="1"/>
  <c r="AN879" i="1"/>
  <c r="AN880" i="1"/>
  <c r="AN881" i="1"/>
  <c r="AN882" i="1"/>
  <c r="AN883" i="1"/>
  <c r="AN884" i="1"/>
  <c r="AN885" i="1"/>
  <c r="AN886" i="1"/>
  <c r="AN887" i="1"/>
  <c r="AN888" i="1"/>
  <c r="AN889" i="1"/>
  <c r="AN890" i="1"/>
  <c r="AN891" i="1"/>
  <c r="AN892" i="1"/>
  <c r="AN893" i="1"/>
  <c r="AN894" i="1"/>
  <c r="AN895" i="1"/>
  <c r="AN896" i="1"/>
  <c r="AN897" i="1"/>
  <c r="AN898" i="1"/>
  <c r="AN899" i="1"/>
  <c r="AN900" i="1"/>
  <c r="AN901" i="1"/>
  <c r="AN902" i="1"/>
  <c r="AN903" i="1"/>
  <c r="AN904" i="1"/>
  <c r="AN905" i="1"/>
  <c r="AN906" i="1"/>
  <c r="AN907" i="1"/>
  <c r="AN908" i="1"/>
  <c r="AN909" i="1"/>
  <c r="AN910" i="1"/>
  <c r="AN911" i="1"/>
  <c r="AN912" i="1"/>
  <c r="AN913" i="1"/>
  <c r="AN914" i="1"/>
  <c r="AN915" i="1"/>
  <c r="AN916" i="1"/>
  <c r="AN917" i="1"/>
  <c r="AN918" i="1"/>
  <c r="AN919" i="1"/>
  <c r="AN920" i="1"/>
  <c r="AN921" i="1"/>
  <c r="AN922" i="1"/>
  <c r="AN923" i="1"/>
  <c r="AN924" i="1"/>
  <c r="AN925" i="1"/>
  <c r="AN926" i="1"/>
  <c r="AN927" i="1"/>
  <c r="AN928" i="1"/>
  <c r="AN929" i="1"/>
  <c r="AN930" i="1"/>
  <c r="AN931" i="1"/>
  <c r="AN932" i="1"/>
  <c r="AN933" i="1"/>
  <c r="AN934" i="1"/>
  <c r="AN935" i="1"/>
  <c r="AN936" i="1"/>
  <c r="AN937" i="1"/>
  <c r="AN938" i="1"/>
  <c r="AN939" i="1"/>
  <c r="AN940" i="1"/>
  <c r="AN941" i="1"/>
  <c r="AN942" i="1"/>
  <c r="AN943" i="1"/>
  <c r="AN944" i="1"/>
  <c r="AN945" i="1"/>
  <c r="AN946" i="1"/>
  <c r="AN947" i="1"/>
  <c r="AN948" i="1"/>
  <c r="AN949" i="1"/>
  <c r="AN950" i="1"/>
  <c r="AN951" i="1"/>
  <c r="AN952" i="1"/>
  <c r="AN953" i="1"/>
  <c r="AN954" i="1"/>
  <c r="AN955" i="1"/>
  <c r="AN956" i="1"/>
  <c r="AN957" i="1"/>
  <c r="AN958" i="1"/>
  <c r="AN959" i="1"/>
  <c r="AN960" i="1"/>
  <c r="AN961" i="1"/>
  <c r="AN962" i="1"/>
  <c r="AN963" i="1"/>
  <c r="AN964" i="1"/>
  <c r="AN965" i="1"/>
  <c r="AN966" i="1"/>
  <c r="AN967" i="1"/>
  <c r="AN968" i="1"/>
  <c r="AN969" i="1"/>
  <c r="AN970" i="1"/>
  <c r="AN971" i="1"/>
  <c r="AN972" i="1"/>
  <c r="AN973" i="1"/>
  <c r="AN974" i="1"/>
  <c r="AN975" i="1"/>
  <c r="AN976" i="1"/>
  <c r="AN977" i="1"/>
  <c r="AN978" i="1"/>
  <c r="AN979" i="1"/>
  <c r="AN980" i="1"/>
  <c r="AN981" i="1"/>
  <c r="AN982" i="1"/>
  <c r="AN983" i="1"/>
  <c r="AN984" i="1"/>
  <c r="AN985" i="1"/>
  <c r="AN986" i="1"/>
  <c r="AN987" i="1"/>
  <c r="AN988" i="1"/>
  <c r="AN989" i="1"/>
  <c r="AN990" i="1"/>
  <c r="AN991" i="1"/>
  <c r="AN992" i="1"/>
  <c r="AN993" i="1"/>
  <c r="AN994" i="1"/>
  <c r="AN995" i="1"/>
  <c r="AN996" i="1"/>
  <c r="AN997" i="1"/>
  <c r="AN998" i="1"/>
  <c r="AN999" i="1"/>
  <c r="AN1000" i="1"/>
  <c r="AN1001" i="1"/>
  <c r="AN1002" i="1"/>
  <c r="AN1003" i="1"/>
  <c r="AN1004" i="1"/>
  <c r="AN1005" i="1"/>
  <c r="AN1006" i="1"/>
  <c r="AN1007" i="1"/>
  <c r="AN1008" i="1"/>
  <c r="AN1009" i="1"/>
  <c r="AN1010" i="1"/>
  <c r="AN1011" i="1"/>
  <c r="AN1012" i="1"/>
  <c r="AN1013" i="1"/>
  <c r="AN1014" i="1"/>
  <c r="AN1015" i="1"/>
  <c r="AN1016" i="1"/>
  <c r="AN1017" i="1"/>
  <c r="AN1018" i="1"/>
  <c r="AN1019" i="1"/>
  <c r="AN1020" i="1"/>
  <c r="AN1021" i="1"/>
  <c r="AN1022" i="1"/>
  <c r="AN1023" i="1"/>
  <c r="AN1024" i="1"/>
  <c r="AN1025" i="1"/>
  <c r="AN1026" i="1"/>
  <c r="AN1027" i="1"/>
  <c r="AN1028" i="1"/>
  <c r="AN1029" i="1"/>
  <c r="AN1030" i="1"/>
  <c r="AN1031" i="1"/>
  <c r="AN1032" i="1"/>
  <c r="AN1033" i="1"/>
  <c r="AN1034" i="1"/>
  <c r="AN1035" i="1"/>
  <c r="AN1036" i="1"/>
  <c r="AN1037" i="1"/>
  <c r="AN1038" i="1"/>
  <c r="AN1039" i="1"/>
  <c r="AN1040" i="1"/>
  <c r="AN1041" i="1"/>
  <c r="AN1042" i="1"/>
  <c r="AN1043" i="1"/>
  <c r="AN1044" i="1"/>
  <c r="AN1045" i="1"/>
  <c r="AN1046" i="1"/>
  <c r="AN1047" i="1"/>
  <c r="AN1048" i="1"/>
  <c r="AN1049" i="1"/>
  <c r="AN1050" i="1"/>
  <c r="AN1051" i="1"/>
  <c r="AN1052" i="1"/>
  <c r="AN1053" i="1"/>
  <c r="AN1054" i="1"/>
  <c r="AN1055" i="1"/>
  <c r="AN1056" i="1"/>
  <c r="AN1057" i="1"/>
  <c r="AN1058" i="1"/>
  <c r="AN1059" i="1"/>
  <c r="AN1060" i="1"/>
  <c r="AN1061" i="1"/>
  <c r="AN1062" i="1"/>
  <c r="AN1063" i="1"/>
  <c r="AN1064" i="1"/>
  <c r="AN1065" i="1"/>
  <c r="AN1066" i="1"/>
  <c r="AN1067" i="1"/>
  <c r="AN1068" i="1"/>
  <c r="AN1069" i="1"/>
  <c r="AN1070" i="1"/>
  <c r="AN1071" i="1"/>
  <c r="AN1072" i="1"/>
  <c r="AN1073" i="1"/>
  <c r="AN1074" i="1"/>
  <c r="AN1075" i="1"/>
  <c r="AN1076" i="1"/>
  <c r="AN1077" i="1"/>
  <c r="AN1078" i="1"/>
  <c r="AN1079" i="1"/>
  <c r="AN1080" i="1"/>
  <c r="AN1081" i="1"/>
  <c r="AN1082" i="1"/>
  <c r="AN1083" i="1"/>
  <c r="AN1084" i="1"/>
  <c r="AN1085" i="1"/>
  <c r="AN1086" i="1"/>
  <c r="AN1087" i="1"/>
  <c r="AN1088" i="1"/>
  <c r="AN1089" i="1"/>
  <c r="AN1090" i="1"/>
  <c r="AN1091" i="1"/>
  <c r="AN1092" i="1"/>
  <c r="AN1093" i="1"/>
  <c r="AN1094" i="1"/>
  <c r="AN1095" i="1"/>
  <c r="AN1096" i="1"/>
  <c r="AN1097" i="1"/>
  <c r="AN1098" i="1"/>
  <c r="AN1099" i="1"/>
  <c r="AN1100" i="1"/>
  <c r="AN1101" i="1"/>
  <c r="AN1102" i="1"/>
  <c r="AN1103" i="1"/>
  <c r="AN1104" i="1"/>
  <c r="AN1105" i="1"/>
  <c r="AN1106" i="1"/>
  <c r="AN1107" i="1"/>
  <c r="AN1108" i="1"/>
  <c r="AN1109" i="1"/>
  <c r="AN1110" i="1"/>
  <c r="AN1111" i="1"/>
  <c r="AN1112" i="1"/>
  <c r="AN1113" i="1"/>
  <c r="AN1114" i="1"/>
  <c r="AN1115" i="1"/>
  <c r="AN1116" i="1"/>
  <c r="AN1117" i="1"/>
  <c r="AN1118" i="1"/>
  <c r="AN1119" i="1"/>
  <c r="AN1120" i="1"/>
  <c r="AN1121" i="1"/>
  <c r="AN1122" i="1"/>
  <c r="AN1123" i="1"/>
  <c r="AN1124" i="1"/>
  <c r="AN1125" i="1"/>
  <c r="AN1126" i="1"/>
  <c r="AN1127" i="1"/>
  <c r="AN1128" i="1"/>
  <c r="AN1129" i="1"/>
  <c r="AN1130" i="1"/>
  <c r="AN1131" i="1"/>
  <c r="AN1132" i="1"/>
  <c r="AN1133" i="1"/>
  <c r="AN1134" i="1"/>
  <c r="AN1135" i="1"/>
  <c r="AN1136" i="1"/>
  <c r="AN1137" i="1"/>
  <c r="AN1138" i="1"/>
  <c r="AN1139" i="1"/>
  <c r="AN1140" i="1"/>
  <c r="AN1141" i="1"/>
  <c r="AN1142" i="1"/>
  <c r="AN1143" i="1"/>
  <c r="AN1144" i="1"/>
  <c r="AN1145" i="1"/>
  <c r="AN1146" i="1"/>
  <c r="AN1147" i="1"/>
  <c r="AN1148" i="1"/>
  <c r="AN1149" i="1"/>
  <c r="AN1150" i="1"/>
  <c r="AN1151" i="1"/>
  <c r="AN1152" i="1"/>
  <c r="AN1153" i="1"/>
  <c r="AN1154" i="1"/>
  <c r="AN1155" i="1"/>
  <c r="AN1156" i="1"/>
  <c r="AN1157" i="1"/>
  <c r="AN1158" i="1"/>
  <c r="AN1159" i="1"/>
  <c r="AN1160" i="1"/>
  <c r="AN1161" i="1"/>
  <c r="AN1162" i="1"/>
  <c r="AN1163" i="1"/>
  <c r="AN1164" i="1"/>
  <c r="AN1165" i="1"/>
  <c r="AN1166" i="1"/>
  <c r="AN1167" i="1"/>
  <c r="AN1168" i="1"/>
  <c r="AN1169" i="1"/>
  <c r="AN1170" i="1"/>
  <c r="AN1171" i="1"/>
  <c r="AN1172" i="1"/>
  <c r="AN1173" i="1"/>
  <c r="AN1174" i="1"/>
  <c r="AN1175" i="1"/>
  <c r="AN1176" i="1"/>
  <c r="AN1177" i="1"/>
  <c r="AN1178" i="1"/>
  <c r="AN1179" i="1"/>
  <c r="AN1180" i="1"/>
  <c r="AN1181" i="1"/>
  <c r="AN1182" i="1"/>
  <c r="AN1183" i="1"/>
  <c r="AN1184" i="1"/>
  <c r="AN1185" i="1"/>
  <c r="AN1186" i="1"/>
  <c r="AN1187" i="1"/>
  <c r="AN1188" i="1"/>
  <c r="AN1189" i="1"/>
  <c r="AN1190" i="1"/>
  <c r="AN1191" i="1"/>
  <c r="AN1192" i="1"/>
  <c r="AN1193" i="1"/>
  <c r="AN1194" i="1"/>
  <c r="AN1195" i="1"/>
  <c r="AN1196" i="1"/>
  <c r="AN1197" i="1"/>
  <c r="AN1198" i="1"/>
  <c r="AN1199" i="1"/>
  <c r="AN1200" i="1"/>
  <c r="AN1201" i="1"/>
  <c r="AN1202" i="1"/>
  <c r="AN1203" i="1"/>
  <c r="AN1204" i="1"/>
  <c r="AN1205" i="1"/>
  <c r="AN1206" i="1"/>
  <c r="AN1207" i="1"/>
  <c r="AN1208" i="1"/>
  <c r="AN1209" i="1"/>
  <c r="AN1210" i="1"/>
  <c r="AN1211" i="1"/>
  <c r="AN1212" i="1"/>
  <c r="AN1213" i="1"/>
  <c r="AN1214" i="1"/>
  <c r="AN1215" i="1"/>
  <c r="AN1216" i="1"/>
  <c r="AN1217" i="1"/>
  <c r="AN1218" i="1"/>
  <c r="AN1219" i="1"/>
  <c r="AN1220" i="1"/>
  <c r="AN1221" i="1"/>
  <c r="AN1222" i="1"/>
  <c r="AN1223" i="1"/>
  <c r="AN1224" i="1"/>
  <c r="AN1225" i="1"/>
  <c r="AN1226" i="1"/>
  <c r="AN1227" i="1"/>
  <c r="AN1228" i="1"/>
  <c r="AN1229" i="1"/>
  <c r="AN1230" i="1"/>
  <c r="AN1231" i="1"/>
  <c r="AN1232" i="1"/>
  <c r="AN1233" i="1"/>
  <c r="AN1234" i="1"/>
  <c r="AN1235" i="1"/>
  <c r="AN1236" i="1"/>
  <c r="AN1237" i="1"/>
  <c r="AN1238" i="1"/>
  <c r="AN1239" i="1"/>
  <c r="AN1240" i="1"/>
  <c r="AN1241" i="1"/>
  <c r="AN1242" i="1"/>
  <c r="AN1243" i="1"/>
  <c r="AN1244" i="1"/>
  <c r="AN1245" i="1"/>
  <c r="AN1246" i="1"/>
  <c r="AN1247" i="1"/>
  <c r="AN1248" i="1"/>
  <c r="AN1249" i="1"/>
  <c r="AN1250" i="1"/>
  <c r="AN1251" i="1"/>
  <c r="AN1252" i="1"/>
  <c r="AN1253" i="1"/>
  <c r="AN1254" i="1"/>
  <c r="AN1255" i="1"/>
  <c r="AN1256" i="1"/>
  <c r="AN1257" i="1"/>
  <c r="AN1258" i="1"/>
  <c r="AN1259" i="1"/>
  <c r="AN1260" i="1"/>
  <c r="AN1261" i="1"/>
  <c r="AN1262" i="1"/>
  <c r="AN1263" i="1"/>
  <c r="AN1264" i="1"/>
  <c r="AN1265" i="1"/>
  <c r="AN1266" i="1"/>
  <c r="AN1267" i="1"/>
  <c r="AN1268" i="1"/>
  <c r="AN1269" i="1"/>
  <c r="AN1270" i="1"/>
  <c r="AN1271" i="1"/>
  <c r="AN1272" i="1"/>
  <c r="AN1273" i="1"/>
  <c r="AN1274" i="1"/>
  <c r="AN1275" i="1"/>
  <c r="AN1276" i="1"/>
  <c r="AN1277" i="1"/>
  <c r="AN1278" i="1"/>
  <c r="AN1279" i="1"/>
  <c r="AN1280" i="1"/>
  <c r="AN1281" i="1"/>
  <c r="AN1282" i="1"/>
  <c r="AN1283" i="1"/>
  <c r="AN1284" i="1"/>
  <c r="AN1285" i="1"/>
  <c r="AN1286" i="1"/>
  <c r="AN1287" i="1"/>
  <c r="AN1288" i="1"/>
  <c r="AN1289" i="1"/>
  <c r="AN1290" i="1"/>
  <c r="AN1291" i="1"/>
  <c r="AN1292" i="1"/>
  <c r="AN1293" i="1"/>
  <c r="AN1294" i="1"/>
  <c r="AN1295" i="1"/>
  <c r="AN1296" i="1"/>
  <c r="AN1297" i="1"/>
  <c r="AN1298" i="1"/>
  <c r="AN1299" i="1"/>
  <c r="AN1300" i="1"/>
  <c r="AN1301" i="1"/>
  <c r="AN1302" i="1"/>
  <c r="AN1303" i="1"/>
  <c r="AN1304" i="1"/>
  <c r="AN1305" i="1"/>
  <c r="AN1306" i="1"/>
  <c r="AN1307" i="1"/>
  <c r="AN1308" i="1"/>
  <c r="AN1309" i="1"/>
  <c r="AN1310" i="1"/>
  <c r="AN1311" i="1"/>
  <c r="AN1312" i="1"/>
  <c r="AN1313" i="1"/>
  <c r="AN1314" i="1"/>
  <c r="AN1315" i="1"/>
  <c r="AN1316" i="1"/>
  <c r="AN1317" i="1"/>
  <c r="AN1318" i="1"/>
  <c r="AN1319" i="1"/>
  <c r="AN1320" i="1"/>
  <c r="AN1321" i="1"/>
  <c r="AN1322" i="1"/>
  <c r="AN1323" i="1"/>
  <c r="AN1324" i="1"/>
  <c r="AN1325" i="1"/>
  <c r="AN1326" i="1"/>
  <c r="AN1327" i="1"/>
  <c r="AN1328" i="1"/>
  <c r="AN1329" i="1"/>
  <c r="AN1330" i="1"/>
  <c r="AN1331" i="1"/>
  <c r="AN1332" i="1"/>
  <c r="AN1333" i="1"/>
  <c r="AN1334" i="1"/>
  <c r="AN1335" i="1"/>
  <c r="AN1336" i="1"/>
  <c r="AN1337" i="1"/>
  <c r="AN1338" i="1"/>
  <c r="AN1339" i="1"/>
  <c r="AN1340" i="1"/>
  <c r="AN1341" i="1"/>
  <c r="AN1342" i="1"/>
  <c r="AN1343" i="1"/>
  <c r="AN1344" i="1"/>
  <c r="AN1345" i="1"/>
  <c r="AN1346" i="1"/>
  <c r="AN1347" i="1"/>
  <c r="AN1348" i="1"/>
  <c r="AN1349" i="1"/>
  <c r="AN1350" i="1"/>
  <c r="AN1351" i="1"/>
  <c r="AN1352" i="1"/>
  <c r="AN1353" i="1"/>
  <c r="AN1354" i="1"/>
  <c r="AN1355" i="1"/>
  <c r="AN1356" i="1"/>
  <c r="AN1357" i="1"/>
  <c r="AN1358" i="1"/>
  <c r="AN1359" i="1"/>
  <c r="AN1360" i="1"/>
  <c r="AN1361" i="1"/>
  <c r="AN1362" i="1"/>
  <c r="AN1363" i="1"/>
  <c r="AN1364" i="1"/>
  <c r="AN1365" i="1"/>
  <c r="AN1366" i="1"/>
  <c r="AN1367" i="1"/>
  <c r="AN1368" i="1"/>
  <c r="AN1369" i="1"/>
  <c r="AN1370" i="1"/>
  <c r="AN1371" i="1"/>
  <c r="AN1372" i="1"/>
  <c r="AN1373" i="1"/>
  <c r="AN1374" i="1"/>
  <c r="AN1375" i="1"/>
  <c r="AN1376" i="1"/>
  <c r="AN1377" i="1"/>
  <c r="AN1378" i="1"/>
  <c r="AN1379" i="1"/>
  <c r="AN1380" i="1"/>
  <c r="AN1381" i="1"/>
  <c r="AN1382" i="1"/>
  <c r="AN1383" i="1"/>
  <c r="AN1384" i="1"/>
  <c r="AN1385" i="1"/>
  <c r="AN1386" i="1"/>
  <c r="AN1387" i="1"/>
  <c r="AN1388" i="1"/>
  <c r="AN1389" i="1"/>
  <c r="AN1390" i="1"/>
  <c r="AN1391" i="1"/>
  <c r="AN1392" i="1"/>
  <c r="AN1393" i="1"/>
  <c r="AN1394" i="1"/>
  <c r="AN1395" i="1"/>
  <c r="AN1396" i="1"/>
  <c r="AN1397" i="1"/>
  <c r="AN1398" i="1"/>
  <c r="AN1399" i="1"/>
  <c r="AN1400" i="1"/>
  <c r="AN1401" i="1"/>
  <c r="AN1402" i="1"/>
  <c r="AN1403" i="1"/>
  <c r="AN1404" i="1"/>
  <c r="AN1405" i="1"/>
  <c r="AN1406" i="1"/>
  <c r="AN1407" i="1"/>
  <c r="AN1408" i="1"/>
  <c r="AN1409" i="1"/>
  <c r="AN1410" i="1"/>
  <c r="AN1411" i="1"/>
  <c r="AN1412" i="1"/>
  <c r="AN1413" i="1"/>
  <c r="AN1414" i="1"/>
  <c r="AN1415" i="1"/>
  <c r="AN1416" i="1"/>
  <c r="AN1417" i="1"/>
  <c r="AN1418" i="1"/>
  <c r="AN1419" i="1"/>
  <c r="AN1420" i="1"/>
  <c r="AN1421" i="1"/>
  <c r="AN1422" i="1"/>
  <c r="AN1423" i="1"/>
  <c r="AN1424" i="1"/>
  <c r="AN1425" i="1"/>
  <c r="AN1426" i="1"/>
  <c r="AN1427" i="1"/>
  <c r="AN1428" i="1"/>
  <c r="AN1429" i="1"/>
  <c r="AN1430" i="1"/>
  <c r="AN1431" i="1"/>
  <c r="AN1432" i="1"/>
  <c r="AN1433" i="1"/>
  <c r="AN1434" i="1"/>
  <c r="AN1435" i="1"/>
  <c r="AN1436" i="1"/>
  <c r="AN1437" i="1"/>
  <c r="AN1438" i="1"/>
  <c r="AN1439" i="1"/>
  <c r="AN1440" i="1"/>
  <c r="AN1441" i="1"/>
  <c r="AN1442" i="1"/>
  <c r="AN1443" i="1"/>
  <c r="AN1444" i="1"/>
  <c r="AN1445" i="1"/>
  <c r="AN1446" i="1"/>
  <c r="AN1447" i="1"/>
  <c r="AN1448" i="1"/>
  <c r="AN1449" i="1"/>
  <c r="AN1450" i="1"/>
  <c r="AN1451" i="1"/>
  <c r="AN1452" i="1"/>
  <c r="AN1453" i="1"/>
  <c r="AN1454" i="1"/>
  <c r="AN1455" i="1"/>
  <c r="AN1456" i="1"/>
  <c r="AN1457" i="1"/>
  <c r="AN1458" i="1"/>
  <c r="AN1459" i="1"/>
  <c r="AN1460" i="1"/>
  <c r="AN1461" i="1"/>
  <c r="AN1462" i="1"/>
  <c r="AN1463" i="1"/>
  <c r="AN1464" i="1"/>
  <c r="AN1465" i="1"/>
  <c r="AN1466" i="1"/>
  <c r="AN1467" i="1"/>
  <c r="AN1468" i="1"/>
  <c r="AN1469" i="1"/>
  <c r="AN1470" i="1"/>
  <c r="AN1471" i="1"/>
  <c r="AN1472" i="1"/>
  <c r="AN1473" i="1"/>
  <c r="AN1474" i="1"/>
  <c r="AN1475" i="1"/>
  <c r="AN1476" i="1"/>
  <c r="AN1477" i="1"/>
  <c r="AN1478" i="1"/>
  <c r="AN1479" i="1"/>
  <c r="AN1480" i="1"/>
  <c r="AN1481" i="1"/>
  <c r="AN1482" i="1"/>
  <c r="AN1483" i="1"/>
  <c r="AN1484" i="1"/>
  <c r="AN1485" i="1"/>
  <c r="AN1486" i="1"/>
  <c r="AN1487" i="1"/>
  <c r="AN1488" i="1"/>
  <c r="AN1489" i="1"/>
  <c r="AN1490" i="1"/>
  <c r="AN1491" i="1"/>
  <c r="AN1492" i="1"/>
  <c r="AN1493" i="1"/>
  <c r="AN1494" i="1"/>
  <c r="AN1495" i="1"/>
  <c r="AN1496" i="1"/>
  <c r="AN1497" i="1"/>
  <c r="AN1498" i="1"/>
  <c r="AN1499" i="1"/>
  <c r="AN1500" i="1"/>
  <c r="AN1501" i="1"/>
  <c r="AN1502" i="1"/>
  <c r="AN1503" i="1"/>
  <c r="AN1504" i="1"/>
  <c r="AN1505" i="1"/>
  <c r="AN1506" i="1"/>
  <c r="AN1507" i="1"/>
  <c r="AN1508" i="1"/>
  <c r="AN1509" i="1"/>
  <c r="AN1510" i="1"/>
  <c r="AN1511" i="1"/>
  <c r="AN1512" i="1"/>
  <c r="AN1513" i="1"/>
  <c r="AN1514" i="1"/>
  <c r="AN1515" i="1"/>
  <c r="AN1516" i="1"/>
  <c r="AN1517" i="1"/>
  <c r="AN1518" i="1"/>
  <c r="AN1519" i="1"/>
  <c r="AN1520" i="1"/>
  <c r="AN1521" i="1"/>
  <c r="AN1522" i="1"/>
  <c r="AN1523" i="1"/>
  <c r="AN1524" i="1"/>
  <c r="AN1525" i="1"/>
  <c r="AN1526" i="1"/>
  <c r="AN1527" i="1"/>
  <c r="AN1528" i="1"/>
  <c r="AN1529" i="1"/>
  <c r="AN1530" i="1"/>
  <c r="AN1531" i="1"/>
  <c r="AN1532" i="1"/>
  <c r="AN1533" i="1"/>
  <c r="AN1534" i="1"/>
  <c r="AN1535" i="1"/>
  <c r="AN1536" i="1"/>
  <c r="AN1537" i="1"/>
  <c r="AN1538" i="1"/>
  <c r="AN1539" i="1"/>
  <c r="AN1540" i="1"/>
  <c r="AN1541" i="1"/>
  <c r="AN1542" i="1"/>
  <c r="AN1543" i="1"/>
  <c r="AN1544" i="1"/>
  <c r="AN1545" i="1"/>
  <c r="AN1546" i="1"/>
  <c r="AN1547" i="1"/>
  <c r="AN1548" i="1"/>
  <c r="AN1549" i="1"/>
  <c r="AN1550" i="1"/>
  <c r="AN1551" i="1"/>
  <c r="AN1552" i="1"/>
  <c r="AN1553" i="1"/>
  <c r="AN1554" i="1"/>
  <c r="AN1555" i="1"/>
  <c r="AN1556" i="1"/>
  <c r="AN1557" i="1"/>
  <c r="AN1558" i="1"/>
  <c r="AN1559" i="1"/>
  <c r="AN1560" i="1"/>
  <c r="AN1561" i="1"/>
  <c r="AN1562" i="1"/>
  <c r="AN1563" i="1"/>
  <c r="AN1564" i="1"/>
  <c r="AN1565" i="1"/>
  <c r="AN1566" i="1"/>
  <c r="AN1567" i="1"/>
  <c r="AN1568" i="1"/>
  <c r="AN1569" i="1"/>
  <c r="AN1570" i="1"/>
  <c r="AN1571" i="1"/>
  <c r="AN1572" i="1"/>
  <c r="AN1573" i="1"/>
  <c r="AN1574" i="1"/>
  <c r="AN1575" i="1"/>
  <c r="AN1576" i="1"/>
  <c r="AN1577" i="1"/>
  <c r="AN1578" i="1"/>
  <c r="AN1579" i="1"/>
  <c r="AN1580" i="1"/>
  <c r="AN1581" i="1"/>
  <c r="AN1582" i="1"/>
  <c r="AN1583" i="1"/>
  <c r="AN1584" i="1"/>
  <c r="AN1585" i="1"/>
  <c r="AN1586" i="1"/>
  <c r="AN1587" i="1"/>
  <c r="AN1588" i="1"/>
  <c r="AN1589" i="1"/>
  <c r="AN1590" i="1"/>
  <c r="AN1591" i="1"/>
  <c r="AN1592" i="1"/>
  <c r="AN1593" i="1"/>
  <c r="AN1594" i="1"/>
  <c r="AN1595" i="1"/>
  <c r="AN1596" i="1"/>
  <c r="AN1597" i="1"/>
  <c r="AN1598" i="1"/>
  <c r="AN1599" i="1"/>
  <c r="AN1600" i="1"/>
  <c r="AN1601" i="1"/>
  <c r="AN1602" i="1"/>
  <c r="AN1603" i="1"/>
  <c r="AN1604" i="1"/>
  <c r="AN1605" i="1"/>
  <c r="AN1606" i="1"/>
  <c r="AN1607" i="1"/>
  <c r="AN1608" i="1"/>
  <c r="AN1609" i="1"/>
  <c r="AN1610" i="1"/>
  <c r="AN1611" i="1"/>
  <c r="AN1612" i="1"/>
  <c r="AN1613" i="1"/>
  <c r="AN1614" i="1"/>
  <c r="AN1615" i="1"/>
  <c r="AN1616" i="1"/>
  <c r="AN1617" i="1"/>
  <c r="AN1618" i="1"/>
  <c r="AN1619" i="1"/>
  <c r="AN1620" i="1"/>
  <c r="AN1621" i="1"/>
  <c r="AN1622" i="1"/>
  <c r="AN1623" i="1"/>
  <c r="AN1624" i="1"/>
  <c r="AN1625" i="1"/>
  <c r="AN1626" i="1"/>
  <c r="AN1627" i="1"/>
  <c r="AN1628" i="1"/>
  <c r="AN1629" i="1"/>
  <c r="AN1630" i="1"/>
  <c r="AN1631" i="1"/>
  <c r="AN1632" i="1"/>
  <c r="AN1633" i="1"/>
  <c r="AN1634" i="1"/>
  <c r="AN1635" i="1"/>
  <c r="AN1636" i="1"/>
  <c r="AN1637" i="1"/>
  <c r="AN1638" i="1"/>
  <c r="AN1639" i="1"/>
  <c r="AN1640" i="1"/>
  <c r="AN1641" i="1"/>
  <c r="AN1642" i="1"/>
  <c r="AN1643" i="1"/>
  <c r="AN1644" i="1"/>
  <c r="AN1645" i="1"/>
  <c r="AN1646" i="1"/>
  <c r="AN1647" i="1"/>
  <c r="AN1648" i="1"/>
  <c r="AN1649" i="1"/>
  <c r="AN1650" i="1"/>
  <c r="AN1651" i="1"/>
  <c r="AN1652" i="1"/>
  <c r="AN1653" i="1"/>
  <c r="AN1654" i="1"/>
  <c r="AN1655" i="1"/>
  <c r="AN1656" i="1"/>
  <c r="AN1657" i="1"/>
  <c r="AN1658" i="1"/>
  <c r="AN1659" i="1"/>
  <c r="AN1660" i="1"/>
  <c r="AN1661" i="1"/>
  <c r="AN1662" i="1"/>
  <c r="AN1663" i="1"/>
  <c r="AN1664" i="1"/>
  <c r="AN1665" i="1"/>
  <c r="AN1666" i="1"/>
  <c r="AN1667" i="1"/>
  <c r="AN1668" i="1"/>
  <c r="AN1669" i="1"/>
  <c r="AN1670" i="1"/>
  <c r="AN1671" i="1"/>
  <c r="AN1672" i="1"/>
  <c r="AN1673" i="1"/>
  <c r="AN1674" i="1"/>
  <c r="AN1675" i="1"/>
  <c r="AN1676" i="1"/>
  <c r="AN1677" i="1"/>
  <c r="AN1678" i="1"/>
  <c r="AN1679" i="1"/>
  <c r="AN1680" i="1"/>
  <c r="AN1681" i="1"/>
  <c r="AN1682" i="1"/>
  <c r="AN1683" i="1"/>
  <c r="AN1684" i="1"/>
  <c r="AN1685" i="1"/>
  <c r="AN1686" i="1"/>
  <c r="AN1687" i="1"/>
  <c r="AN1688" i="1"/>
  <c r="AN1689" i="1"/>
  <c r="AN1690" i="1"/>
  <c r="AN1691" i="1"/>
  <c r="AN1692" i="1"/>
  <c r="AN1693" i="1"/>
  <c r="AN1694" i="1"/>
  <c r="AN1695" i="1"/>
  <c r="AN1696" i="1"/>
  <c r="AN1697" i="1"/>
  <c r="AN1698" i="1"/>
  <c r="AN1699" i="1"/>
  <c r="AN1700" i="1"/>
  <c r="AN1701" i="1"/>
  <c r="AN1702" i="1"/>
  <c r="AN1703" i="1"/>
  <c r="AN1704" i="1"/>
  <c r="AN1705" i="1"/>
  <c r="AN1706" i="1"/>
  <c r="AN1707" i="1"/>
  <c r="AN1708" i="1"/>
  <c r="AN1709" i="1"/>
  <c r="AN1710" i="1"/>
  <c r="AN1711" i="1"/>
  <c r="AN1712" i="1"/>
  <c r="AN1713" i="1"/>
  <c r="AN1714" i="1"/>
  <c r="AN1715" i="1"/>
  <c r="AN1716" i="1"/>
  <c r="AN1717" i="1"/>
  <c r="AN1718" i="1"/>
  <c r="AN1719" i="1"/>
  <c r="AN1720" i="1"/>
  <c r="AN1721" i="1"/>
  <c r="AN1722" i="1"/>
  <c r="AN1723" i="1"/>
  <c r="AN1724" i="1"/>
  <c r="AN1725" i="1"/>
  <c r="AN1726" i="1"/>
  <c r="AN1727" i="1"/>
  <c r="AN1728" i="1"/>
  <c r="AN1729" i="1"/>
  <c r="AN1730" i="1"/>
  <c r="AN1731" i="1"/>
  <c r="AN1732" i="1"/>
  <c r="AN1733" i="1"/>
  <c r="AN1734" i="1"/>
  <c r="AN1735" i="1"/>
  <c r="AN1736" i="1"/>
  <c r="AN1737" i="1"/>
  <c r="AN1738" i="1"/>
  <c r="AN1739" i="1"/>
  <c r="AN1740" i="1"/>
  <c r="AN1741" i="1"/>
  <c r="AN1742" i="1"/>
  <c r="AN1743" i="1"/>
  <c r="AN1744" i="1"/>
  <c r="AN1745" i="1"/>
  <c r="AN1746" i="1"/>
  <c r="AN1747" i="1"/>
  <c r="AN1748" i="1"/>
  <c r="AN1749" i="1"/>
  <c r="AN1750" i="1"/>
  <c r="AN1751" i="1"/>
  <c r="AN1752" i="1"/>
  <c r="AN1753" i="1"/>
  <c r="AN1754" i="1"/>
  <c r="AN1755" i="1"/>
  <c r="AN1756" i="1"/>
  <c r="AN1757" i="1"/>
  <c r="AN1758" i="1"/>
  <c r="AN1759" i="1"/>
  <c r="AN1760" i="1"/>
  <c r="AN1761" i="1"/>
  <c r="AN1762" i="1"/>
  <c r="AN1763" i="1"/>
  <c r="AN1764" i="1"/>
  <c r="AN1765" i="1"/>
  <c r="AN1766" i="1"/>
  <c r="AN1767" i="1"/>
  <c r="AN1768" i="1"/>
  <c r="AN1769" i="1"/>
  <c r="AN1770" i="1"/>
  <c r="AN1771" i="1"/>
  <c r="AN1772" i="1"/>
  <c r="AN1773" i="1"/>
  <c r="AN1774" i="1"/>
  <c r="AN1775" i="1"/>
  <c r="AN1776" i="1"/>
  <c r="AN1777" i="1"/>
  <c r="AN1778" i="1"/>
  <c r="AN1779" i="1"/>
  <c r="AN1780" i="1"/>
  <c r="AN1781" i="1"/>
  <c r="AN1782" i="1"/>
  <c r="AN1783" i="1"/>
  <c r="AN1784" i="1"/>
  <c r="AN1785" i="1"/>
  <c r="AN1786" i="1"/>
  <c r="AN1787" i="1"/>
  <c r="AN1788" i="1"/>
  <c r="AN1789" i="1"/>
  <c r="AN1790" i="1"/>
  <c r="AN1791" i="1"/>
  <c r="AN1792" i="1"/>
  <c r="AN1793" i="1"/>
  <c r="AN1794" i="1"/>
  <c r="AN1795" i="1"/>
  <c r="AN1796" i="1"/>
  <c r="AN1797" i="1"/>
  <c r="AN1798" i="1"/>
  <c r="AN1799" i="1"/>
  <c r="AN1800" i="1"/>
  <c r="AN1801" i="1"/>
  <c r="AN1802" i="1"/>
  <c r="AN1803" i="1"/>
  <c r="AN1804" i="1"/>
  <c r="AN1805" i="1"/>
  <c r="AN1806" i="1"/>
  <c r="AN1807" i="1"/>
  <c r="AN1808" i="1"/>
  <c r="AN1809" i="1"/>
  <c r="AN1810" i="1"/>
  <c r="AN1811" i="1"/>
  <c r="AN1812" i="1"/>
  <c r="AN1813" i="1"/>
  <c r="AN1814" i="1"/>
  <c r="AN1815" i="1"/>
  <c r="AN1816" i="1"/>
  <c r="AN1817" i="1"/>
  <c r="AN1818" i="1"/>
  <c r="AN1819" i="1"/>
  <c r="AN1820" i="1"/>
  <c r="AN1821" i="1"/>
  <c r="AN1822" i="1"/>
  <c r="AN1823" i="1"/>
  <c r="AN1824" i="1"/>
  <c r="AN1825" i="1"/>
  <c r="AN1826" i="1"/>
  <c r="AN1827" i="1"/>
  <c r="AN1828" i="1"/>
  <c r="AN1829" i="1"/>
  <c r="AN1830" i="1"/>
  <c r="AN1831" i="1"/>
  <c r="AN1832" i="1"/>
  <c r="AN1833" i="1"/>
  <c r="AN1834" i="1"/>
  <c r="AN1835" i="1"/>
  <c r="AN1836" i="1"/>
  <c r="AN1837" i="1"/>
  <c r="AN1838" i="1"/>
  <c r="AN1839" i="1"/>
  <c r="AN1840" i="1"/>
  <c r="AN1841" i="1"/>
  <c r="AN1842" i="1"/>
  <c r="AN1843" i="1"/>
  <c r="AN1844" i="1"/>
  <c r="AN1845" i="1"/>
  <c r="AN1846" i="1"/>
  <c r="AN1847" i="1"/>
  <c r="AN1848" i="1"/>
  <c r="AN1849" i="1"/>
  <c r="AN1850" i="1"/>
  <c r="AN1851" i="1"/>
  <c r="AN1852" i="1"/>
  <c r="AN1853" i="1"/>
  <c r="AN1854" i="1"/>
  <c r="AN1855" i="1"/>
  <c r="AN1856" i="1"/>
  <c r="AN1857" i="1"/>
  <c r="AN1858" i="1"/>
  <c r="AN1859" i="1"/>
  <c r="AN1860" i="1"/>
  <c r="AN1861" i="1"/>
  <c r="AN1862" i="1"/>
  <c r="AN1863" i="1"/>
  <c r="AN1864" i="1"/>
  <c r="AN1865" i="1"/>
  <c r="AN1866" i="1"/>
  <c r="AN1867" i="1"/>
  <c r="AN1868" i="1"/>
  <c r="AN1869" i="1"/>
  <c r="AN1870" i="1"/>
  <c r="AN1871" i="1"/>
  <c r="AN1872" i="1"/>
  <c r="AN1873" i="1"/>
  <c r="AN1874" i="1"/>
  <c r="AN1875" i="1"/>
  <c r="AN1876" i="1"/>
  <c r="AN1877" i="1"/>
  <c r="AN1878" i="1"/>
  <c r="AN1879" i="1"/>
  <c r="AN1880" i="1"/>
  <c r="AN1881" i="1"/>
  <c r="AN1882" i="1"/>
  <c r="AN1883" i="1"/>
  <c r="AN1884" i="1"/>
  <c r="AN1885" i="1"/>
  <c r="AN1886" i="1"/>
  <c r="AN1887" i="1"/>
  <c r="AN1888" i="1"/>
  <c r="AN1889" i="1"/>
  <c r="AN1890" i="1"/>
  <c r="AN1891" i="1"/>
  <c r="AN1892" i="1"/>
  <c r="AN1893" i="1"/>
  <c r="AN1894" i="1"/>
  <c r="AN1895" i="1"/>
  <c r="AN1896" i="1"/>
  <c r="AN1897" i="1"/>
  <c r="AN1898" i="1"/>
  <c r="AN1899" i="1"/>
  <c r="AN1900" i="1"/>
  <c r="AN1901" i="1"/>
  <c r="AN1902" i="1"/>
  <c r="AN1903" i="1"/>
  <c r="AN1904" i="1"/>
  <c r="AN1905" i="1"/>
  <c r="AN1906" i="1"/>
  <c r="AN1907" i="1"/>
  <c r="AN1908" i="1"/>
  <c r="AN1909" i="1"/>
  <c r="AN1910" i="1"/>
  <c r="AN1911" i="1"/>
  <c r="AN1912" i="1"/>
  <c r="AN1913" i="1"/>
  <c r="AN1914" i="1"/>
  <c r="AN1915" i="1"/>
  <c r="AN1916" i="1"/>
  <c r="AN1917" i="1"/>
  <c r="AN1918" i="1"/>
  <c r="AN1919" i="1"/>
  <c r="AN1920" i="1"/>
  <c r="AN1921" i="1"/>
  <c r="AN1922" i="1"/>
  <c r="AN1923" i="1"/>
  <c r="AN1924" i="1"/>
  <c r="AN1925" i="1"/>
  <c r="AN1926" i="1"/>
  <c r="AN1927" i="1"/>
  <c r="AN1928" i="1"/>
  <c r="AN1929" i="1"/>
  <c r="AN1930" i="1"/>
  <c r="AN1931" i="1"/>
  <c r="AN1932" i="1"/>
  <c r="AN1933" i="1"/>
  <c r="AN1934" i="1"/>
  <c r="AN1935" i="1"/>
  <c r="AN1936" i="1"/>
  <c r="AN1937" i="1"/>
  <c r="AN1938" i="1"/>
  <c r="AN1939" i="1"/>
  <c r="AN1940" i="1"/>
  <c r="AN1941" i="1"/>
  <c r="AN1942" i="1"/>
  <c r="AN1943" i="1"/>
  <c r="AN1944" i="1"/>
  <c r="AN1945" i="1"/>
  <c r="AN1946" i="1"/>
  <c r="AN1947" i="1"/>
  <c r="AN1948" i="1"/>
  <c r="AN1949" i="1"/>
  <c r="AN1950" i="1"/>
  <c r="AN1951" i="1"/>
  <c r="AN1952" i="1"/>
  <c r="AN1953" i="1"/>
  <c r="AN1954" i="1"/>
  <c r="AN1955" i="1"/>
  <c r="AN1956" i="1"/>
  <c r="AN1957" i="1"/>
  <c r="AN1958" i="1"/>
  <c r="AN1959" i="1"/>
  <c r="AN1960" i="1"/>
  <c r="AN1961" i="1"/>
  <c r="AN1962" i="1"/>
  <c r="AN1963" i="1"/>
  <c r="AN1964" i="1"/>
  <c r="AN1965" i="1"/>
  <c r="AN1966" i="1"/>
  <c r="AN1967" i="1"/>
  <c r="AN1968" i="1"/>
  <c r="AN1969" i="1"/>
  <c r="AN1970" i="1"/>
  <c r="AN1971" i="1"/>
  <c r="AN1972" i="1"/>
  <c r="AN1973" i="1"/>
  <c r="AN1974" i="1"/>
  <c r="AN1975" i="1"/>
  <c r="AN1976" i="1"/>
  <c r="AN1977" i="1"/>
  <c r="AN1978" i="1"/>
  <c r="AN1979" i="1"/>
  <c r="AN1980" i="1"/>
  <c r="AN1981" i="1"/>
  <c r="AN1982" i="1"/>
  <c r="AN1983" i="1"/>
  <c r="AN1984" i="1"/>
  <c r="AN1985" i="1"/>
  <c r="AN1986" i="1"/>
  <c r="AN1987" i="1"/>
  <c r="AN1988" i="1"/>
  <c r="AN1989" i="1"/>
  <c r="AN1990" i="1"/>
  <c r="AN1991" i="1"/>
  <c r="AN1992" i="1"/>
  <c r="AN1993" i="1"/>
  <c r="AN1994" i="1"/>
  <c r="AN1995" i="1"/>
  <c r="AN1996" i="1"/>
  <c r="AN1997" i="1"/>
  <c r="AN1998" i="1"/>
  <c r="AN1999" i="1"/>
  <c r="AN2000" i="1"/>
  <c r="AN2001" i="1"/>
  <c r="AN2002" i="1"/>
  <c r="AN2003" i="1"/>
  <c r="AN2004" i="1"/>
  <c r="AN2005" i="1"/>
  <c r="AN2006" i="1"/>
  <c r="AN2007" i="1"/>
  <c r="AN2008" i="1"/>
  <c r="AN2009" i="1"/>
  <c r="AN2010" i="1"/>
  <c r="AN2011" i="1"/>
  <c r="AN2012" i="1"/>
  <c r="AN2013" i="1"/>
  <c r="AN2014" i="1"/>
  <c r="AN2015" i="1"/>
  <c r="AN2016" i="1"/>
  <c r="AN2017" i="1"/>
  <c r="AN2018" i="1"/>
  <c r="AN2019" i="1"/>
  <c r="AN2020" i="1"/>
  <c r="AN2021" i="1"/>
  <c r="AN2022" i="1"/>
  <c r="AN2023" i="1"/>
  <c r="AN2024" i="1"/>
  <c r="AN2025" i="1"/>
  <c r="AN2026" i="1"/>
  <c r="AN2027" i="1"/>
  <c r="AN2028" i="1"/>
  <c r="AN2029" i="1"/>
  <c r="AN2030" i="1"/>
  <c r="AN2031" i="1"/>
  <c r="AN2032" i="1"/>
  <c r="AN2033" i="1"/>
  <c r="AN2034" i="1"/>
  <c r="AN2035" i="1"/>
  <c r="AN2036" i="1"/>
  <c r="AN2037" i="1"/>
  <c r="AN2038" i="1"/>
  <c r="AN2039" i="1"/>
  <c r="AN2040" i="1"/>
  <c r="AN2041" i="1"/>
  <c r="AN2042" i="1"/>
  <c r="AN2043" i="1"/>
  <c r="AN2044" i="1"/>
  <c r="AN2045" i="1"/>
  <c r="AN2046" i="1"/>
  <c r="AN2047" i="1"/>
  <c r="AN2048" i="1"/>
  <c r="AN2049" i="1"/>
  <c r="AN2050" i="1"/>
  <c r="AN2051" i="1"/>
  <c r="AN2052" i="1"/>
  <c r="AN2053" i="1"/>
  <c r="AN2054" i="1"/>
  <c r="AN2055" i="1"/>
  <c r="AN2056" i="1"/>
  <c r="AN2057" i="1"/>
  <c r="AN2058" i="1"/>
  <c r="AN2059" i="1"/>
  <c r="AN2060" i="1"/>
  <c r="AN2061" i="1"/>
  <c r="AN2062" i="1"/>
  <c r="AN2063" i="1"/>
  <c r="AN2064" i="1"/>
  <c r="AN2065" i="1"/>
  <c r="AN2066" i="1"/>
  <c r="AN2067" i="1"/>
  <c r="AN2068" i="1"/>
  <c r="AN2069" i="1"/>
  <c r="AN2070" i="1"/>
  <c r="AN2071" i="1"/>
  <c r="AN2072" i="1"/>
  <c r="AN2073" i="1"/>
  <c r="AN2074" i="1"/>
  <c r="AN2075" i="1"/>
  <c r="AN2076" i="1"/>
  <c r="AN2077" i="1"/>
  <c r="AN2078" i="1"/>
  <c r="AN2079" i="1"/>
  <c r="AN2080" i="1"/>
  <c r="AN2081" i="1"/>
  <c r="AN2082" i="1"/>
  <c r="AN2083" i="1"/>
  <c r="AN2084" i="1"/>
  <c r="AN2085" i="1"/>
  <c r="AN2086" i="1"/>
  <c r="AN2087" i="1"/>
  <c r="AN2088" i="1"/>
  <c r="AN2089" i="1"/>
  <c r="AN2090" i="1"/>
  <c r="AN2091" i="1"/>
  <c r="AN2092" i="1"/>
  <c r="AN2093" i="1"/>
  <c r="AN2094" i="1"/>
  <c r="AN2095" i="1"/>
  <c r="AN2096" i="1"/>
  <c r="AN2097" i="1"/>
  <c r="AN2098" i="1"/>
  <c r="AN2099" i="1"/>
  <c r="AN2100" i="1"/>
  <c r="AN2101" i="1"/>
  <c r="AN2102" i="1"/>
  <c r="AN2103" i="1"/>
  <c r="AN2104" i="1"/>
  <c r="AN2105" i="1"/>
  <c r="AN2106" i="1"/>
  <c r="AN2107" i="1"/>
  <c r="AN2108" i="1"/>
  <c r="AN2109" i="1"/>
  <c r="AN2110" i="1"/>
  <c r="AN2111" i="1"/>
  <c r="AN2112" i="1"/>
  <c r="AN2113" i="1"/>
  <c r="AN2114" i="1"/>
  <c r="AN2115" i="1"/>
  <c r="AN2116" i="1"/>
  <c r="AN2117" i="1"/>
  <c r="AN2118" i="1"/>
  <c r="AN2119" i="1"/>
  <c r="AN2120" i="1"/>
  <c r="AN2121" i="1"/>
  <c r="AN2122" i="1"/>
  <c r="AN2123" i="1"/>
  <c r="AN2124" i="1"/>
  <c r="AN2125" i="1"/>
  <c r="AN2126" i="1"/>
  <c r="AN2127" i="1"/>
  <c r="AN2128" i="1"/>
  <c r="AN2129" i="1"/>
  <c r="AN2130" i="1"/>
  <c r="AN2131" i="1"/>
  <c r="AN2132" i="1"/>
  <c r="AN2133" i="1"/>
  <c r="AN2134" i="1"/>
  <c r="AN2135" i="1"/>
  <c r="AN2136" i="1"/>
  <c r="AN2137" i="1"/>
  <c r="AN2138" i="1"/>
  <c r="AN2139" i="1"/>
  <c r="AN2140" i="1"/>
  <c r="AN2141" i="1"/>
  <c r="AN2142" i="1"/>
  <c r="AN2143" i="1"/>
  <c r="AN2144" i="1"/>
  <c r="AN2145" i="1"/>
  <c r="AN2146" i="1"/>
  <c r="AN2147" i="1"/>
  <c r="AN2148" i="1"/>
  <c r="AN2149" i="1"/>
  <c r="AN2150" i="1"/>
  <c r="AN2151" i="1"/>
  <c r="AN2152" i="1"/>
  <c r="AN2153" i="1"/>
  <c r="AN2154" i="1"/>
  <c r="AN2155" i="1"/>
  <c r="AN2156" i="1"/>
  <c r="AN2157" i="1"/>
  <c r="AN2158" i="1"/>
  <c r="AN2159" i="1"/>
  <c r="AN2160" i="1"/>
  <c r="AN2161" i="1"/>
  <c r="AN2162" i="1"/>
  <c r="AN2163" i="1"/>
  <c r="AN2164" i="1"/>
  <c r="AN2165" i="1"/>
  <c r="AN2166" i="1"/>
  <c r="AN2167" i="1"/>
  <c r="AN2168" i="1"/>
  <c r="AN2169" i="1"/>
  <c r="AN2170" i="1"/>
  <c r="AN2171" i="1"/>
  <c r="AN2172" i="1"/>
  <c r="AN2173" i="1"/>
  <c r="AN2174" i="1"/>
  <c r="AN2175" i="1"/>
  <c r="AN2176" i="1"/>
  <c r="AN2177" i="1"/>
  <c r="AN2178" i="1"/>
  <c r="AN2179" i="1"/>
  <c r="AN2180" i="1"/>
  <c r="AN2181" i="1"/>
  <c r="AN2182" i="1"/>
  <c r="AN2183" i="1"/>
  <c r="AN2184" i="1"/>
  <c r="AN2185" i="1"/>
  <c r="AN2186" i="1"/>
  <c r="AN2187" i="1"/>
  <c r="AN2188" i="1"/>
  <c r="AN2189" i="1"/>
  <c r="AN2190" i="1"/>
  <c r="AN2191" i="1"/>
  <c r="AN2192" i="1"/>
  <c r="AN2193" i="1"/>
  <c r="AN2194" i="1"/>
  <c r="AN2195" i="1"/>
  <c r="AN2196" i="1"/>
  <c r="AN2197" i="1"/>
  <c r="AN2198" i="1"/>
  <c r="AN2199" i="1"/>
  <c r="AN2200" i="1"/>
  <c r="AN2201" i="1"/>
  <c r="AN2202" i="1"/>
  <c r="AN2203" i="1"/>
  <c r="AN2204" i="1"/>
  <c r="AN2205" i="1"/>
  <c r="AN2206" i="1"/>
  <c r="AN2207" i="1"/>
  <c r="AN2208" i="1"/>
  <c r="AN2209" i="1"/>
  <c r="AN2210" i="1"/>
  <c r="AN2211" i="1"/>
  <c r="AN2212" i="1"/>
  <c r="AN2213" i="1"/>
  <c r="AN2214" i="1"/>
  <c r="AN2215" i="1"/>
  <c r="AN2216" i="1"/>
  <c r="AN2217" i="1"/>
  <c r="AN2218" i="1"/>
  <c r="AN2219" i="1"/>
  <c r="AN2220" i="1"/>
  <c r="AN2221" i="1"/>
  <c r="AN2222" i="1"/>
  <c r="AN2223" i="1"/>
  <c r="AN2224" i="1"/>
  <c r="AN2225" i="1"/>
  <c r="AN2226" i="1"/>
  <c r="AN2227" i="1"/>
  <c r="AN2228" i="1"/>
  <c r="AN2229" i="1"/>
  <c r="AN2230" i="1"/>
  <c r="AN2231" i="1"/>
  <c r="AN2232" i="1"/>
  <c r="AN2233" i="1"/>
  <c r="AN2234" i="1"/>
  <c r="AN2235" i="1"/>
  <c r="AN2236" i="1"/>
  <c r="AN2237" i="1"/>
  <c r="AN2238" i="1"/>
  <c r="AN2239" i="1"/>
  <c r="AN2240" i="1"/>
  <c r="AN2241" i="1"/>
  <c r="AN2242" i="1"/>
  <c r="AN2243" i="1"/>
  <c r="AN2244" i="1"/>
  <c r="AN2245" i="1"/>
  <c r="AN2246" i="1"/>
  <c r="AN2247" i="1"/>
  <c r="AN2248" i="1"/>
  <c r="AN2249" i="1"/>
  <c r="AN2250" i="1"/>
  <c r="AN2251" i="1"/>
  <c r="AN2252" i="1"/>
  <c r="AN2253" i="1"/>
  <c r="AN2254" i="1"/>
  <c r="AN2255" i="1"/>
  <c r="AN2256" i="1"/>
  <c r="AN2257" i="1"/>
  <c r="AN2258" i="1"/>
  <c r="AN2259" i="1"/>
  <c r="AN2260" i="1"/>
  <c r="AN2261" i="1"/>
  <c r="AN2262" i="1"/>
  <c r="AN2263" i="1"/>
  <c r="AN2264" i="1"/>
  <c r="AN2265" i="1"/>
  <c r="AN2266" i="1"/>
  <c r="AN2267" i="1"/>
  <c r="AN2268" i="1"/>
  <c r="AN2269" i="1"/>
  <c r="AN2270" i="1"/>
  <c r="AN2271" i="1"/>
  <c r="AN2272" i="1"/>
  <c r="AN2273" i="1"/>
  <c r="AN2274" i="1"/>
  <c r="AN2275" i="1"/>
  <c r="AN2276" i="1"/>
  <c r="AN2277" i="1"/>
  <c r="AN2278" i="1"/>
  <c r="AN2279" i="1"/>
  <c r="AN2280" i="1"/>
  <c r="AN2281" i="1"/>
  <c r="AN2282" i="1"/>
  <c r="AN2283" i="1"/>
  <c r="AN2284" i="1"/>
  <c r="AN2285" i="1"/>
  <c r="AN2286" i="1"/>
  <c r="AN2287" i="1"/>
  <c r="AN2288" i="1"/>
  <c r="AN2289" i="1"/>
  <c r="AN2290" i="1"/>
  <c r="AN2291" i="1"/>
  <c r="AN2292" i="1"/>
  <c r="AN2293" i="1"/>
  <c r="AN2294" i="1"/>
  <c r="AN2295" i="1"/>
  <c r="AN2296" i="1"/>
  <c r="AN2297" i="1"/>
  <c r="AN2298" i="1"/>
  <c r="AN2299" i="1"/>
  <c r="AN2300" i="1"/>
  <c r="AN2301" i="1"/>
  <c r="AN2302" i="1"/>
  <c r="AN2303" i="1"/>
  <c r="AN2304" i="1"/>
  <c r="AN2305" i="1"/>
  <c r="AN2306" i="1"/>
  <c r="AN2307" i="1"/>
  <c r="AN2308" i="1"/>
  <c r="AN2309" i="1"/>
  <c r="AN2310" i="1"/>
  <c r="AN2311" i="1"/>
  <c r="AN2312" i="1"/>
  <c r="AN2313" i="1"/>
  <c r="AN2314" i="1"/>
  <c r="AN2315" i="1"/>
  <c r="AN2316" i="1"/>
  <c r="AN2317" i="1"/>
  <c r="AN2318" i="1"/>
  <c r="AN2319" i="1"/>
  <c r="AN2320" i="1"/>
  <c r="AN2321" i="1"/>
  <c r="AN2322" i="1"/>
  <c r="AN2323" i="1"/>
  <c r="AN2324" i="1"/>
  <c r="AN2325" i="1"/>
  <c r="AN2326" i="1"/>
  <c r="AN2327" i="1"/>
  <c r="AN2328" i="1"/>
  <c r="AN2329" i="1"/>
  <c r="AN2330" i="1"/>
  <c r="AN2331" i="1"/>
  <c r="AN2332" i="1"/>
  <c r="AN2333" i="1"/>
  <c r="AN2334" i="1"/>
  <c r="AN2335" i="1"/>
  <c r="AN2336" i="1"/>
  <c r="AN2337" i="1"/>
  <c r="AN2338" i="1"/>
  <c r="AN2339" i="1"/>
  <c r="AN2340" i="1"/>
  <c r="AN2341" i="1"/>
  <c r="AN2342" i="1"/>
  <c r="AN2343" i="1"/>
  <c r="AN2344" i="1"/>
  <c r="AN2345" i="1"/>
  <c r="AN2346" i="1"/>
  <c r="AN2347" i="1"/>
  <c r="AN2348" i="1"/>
  <c r="AN2349" i="1"/>
  <c r="AN2350" i="1"/>
  <c r="AN2351" i="1"/>
  <c r="AN2352" i="1"/>
  <c r="AN2353" i="1"/>
  <c r="AN2354" i="1"/>
  <c r="AN2355" i="1"/>
  <c r="AN2356" i="1"/>
  <c r="AN2357" i="1"/>
  <c r="AN2358" i="1"/>
  <c r="AN2359" i="1"/>
  <c r="AN2360" i="1"/>
  <c r="AN2361" i="1"/>
  <c r="AN2362" i="1"/>
  <c r="AN2363" i="1"/>
  <c r="AN2364" i="1"/>
  <c r="AN2365" i="1"/>
  <c r="AN2366" i="1"/>
  <c r="AN2367" i="1"/>
  <c r="AN2368" i="1"/>
  <c r="AN2369" i="1"/>
  <c r="AN2370" i="1"/>
  <c r="AN2371" i="1"/>
  <c r="AN2372" i="1"/>
  <c r="AN2373" i="1"/>
  <c r="AN2374" i="1"/>
  <c r="AN2375" i="1"/>
  <c r="AN2376" i="1"/>
  <c r="AN2377" i="1"/>
  <c r="AN2378" i="1"/>
  <c r="AN2379" i="1"/>
  <c r="AN2380" i="1"/>
  <c r="AN2381" i="1"/>
  <c r="AN2382" i="1"/>
  <c r="AN2383" i="1"/>
  <c r="AN2384" i="1"/>
  <c r="AN2385" i="1"/>
  <c r="AN2386" i="1"/>
  <c r="AN2387" i="1"/>
  <c r="AN2388" i="1"/>
  <c r="AN2389" i="1"/>
  <c r="AN2390" i="1"/>
  <c r="AN2391" i="1"/>
  <c r="AN2392" i="1"/>
  <c r="AN2393" i="1"/>
  <c r="AN2394" i="1"/>
  <c r="AN2395" i="1"/>
  <c r="AN2396" i="1"/>
  <c r="AN2397" i="1"/>
  <c r="AN2398" i="1"/>
  <c r="AN2399" i="1"/>
  <c r="AN2400" i="1"/>
  <c r="AN2401" i="1"/>
  <c r="AN2402" i="1"/>
  <c r="AN2403" i="1"/>
  <c r="AN2404" i="1"/>
  <c r="AN2405" i="1"/>
  <c r="AN2406" i="1"/>
  <c r="AN2407" i="1"/>
  <c r="AN2408" i="1"/>
  <c r="AN2409" i="1"/>
  <c r="AN2410" i="1"/>
  <c r="AN2411" i="1"/>
  <c r="AN2412" i="1"/>
  <c r="AN2413" i="1"/>
  <c r="AN2414" i="1"/>
  <c r="AN2415" i="1"/>
  <c r="AN2416" i="1"/>
  <c r="AN2417" i="1"/>
  <c r="AN2418" i="1"/>
  <c r="AN2419" i="1"/>
  <c r="AN2420" i="1"/>
  <c r="AN2421" i="1"/>
  <c r="AN2422" i="1"/>
  <c r="AN2423" i="1"/>
  <c r="AN2424" i="1"/>
  <c r="AN2425" i="1"/>
  <c r="AN2426" i="1"/>
  <c r="AN2427" i="1"/>
  <c r="AN2428" i="1"/>
  <c r="AN2429" i="1"/>
  <c r="AN2430" i="1"/>
  <c r="AN2431" i="1"/>
  <c r="AN2432" i="1"/>
  <c r="AN2433" i="1"/>
  <c r="AN2434" i="1"/>
  <c r="AN2435" i="1"/>
  <c r="AN2436" i="1"/>
  <c r="AN2437" i="1"/>
  <c r="AN2438" i="1"/>
  <c r="AN2439" i="1"/>
  <c r="AN2440" i="1"/>
  <c r="AN2441" i="1"/>
  <c r="AN2442" i="1"/>
  <c r="AN2443" i="1"/>
  <c r="AN2444" i="1"/>
  <c r="AN2445" i="1"/>
  <c r="AN2446" i="1"/>
  <c r="AN2447" i="1"/>
  <c r="AN2448" i="1"/>
  <c r="AN2449" i="1"/>
  <c r="AN2450" i="1"/>
  <c r="AN2451" i="1"/>
  <c r="AN2452" i="1"/>
  <c r="AN2453" i="1"/>
  <c r="AN2454" i="1"/>
  <c r="AN2455" i="1"/>
  <c r="AN2456" i="1"/>
  <c r="AN2457" i="1"/>
  <c r="AN2458" i="1"/>
  <c r="AN2459" i="1"/>
  <c r="AN2460" i="1"/>
  <c r="AN2461" i="1"/>
  <c r="AN2462" i="1"/>
  <c r="AN2463" i="1"/>
  <c r="AN2464" i="1"/>
  <c r="AN2465" i="1"/>
  <c r="AN2466" i="1"/>
  <c r="AN2467" i="1"/>
  <c r="AN2468" i="1"/>
  <c r="AN2469" i="1"/>
  <c r="AN2470" i="1"/>
  <c r="AN2471" i="1"/>
  <c r="AN2472" i="1"/>
  <c r="AN2473" i="1"/>
  <c r="AN2474" i="1"/>
  <c r="AN2475" i="1"/>
  <c r="AN2476" i="1"/>
  <c r="AN2477" i="1"/>
  <c r="AN2478" i="1"/>
  <c r="AN2479" i="1"/>
  <c r="AN2480" i="1"/>
  <c r="AN2481" i="1"/>
  <c r="AN2482" i="1"/>
  <c r="AN2483" i="1"/>
  <c r="AN2484" i="1"/>
  <c r="AN2485" i="1"/>
  <c r="AN2486" i="1"/>
  <c r="AN2487" i="1"/>
  <c r="AN2488" i="1"/>
  <c r="AN2489" i="1"/>
  <c r="AN2490" i="1"/>
  <c r="AN2491" i="1"/>
  <c r="AN2492" i="1"/>
  <c r="AN2493" i="1"/>
  <c r="AN2494" i="1"/>
  <c r="AN2495" i="1"/>
  <c r="AN2496" i="1"/>
  <c r="AN2497" i="1"/>
  <c r="AN2498" i="1"/>
  <c r="AN2499" i="1"/>
  <c r="AN2500" i="1"/>
  <c r="AN2501" i="1"/>
  <c r="AN2502" i="1"/>
  <c r="AN2503" i="1"/>
  <c r="AN2504" i="1"/>
  <c r="AN2505" i="1"/>
  <c r="AN2506" i="1"/>
  <c r="AN2507" i="1"/>
  <c r="AN2508" i="1"/>
  <c r="AN2509" i="1"/>
  <c r="AN2510" i="1"/>
  <c r="AN2511" i="1"/>
  <c r="AN2512" i="1"/>
  <c r="AN2513" i="1"/>
  <c r="AN2514" i="1"/>
  <c r="AN2515" i="1"/>
  <c r="AN2516" i="1"/>
  <c r="AN2517" i="1"/>
  <c r="AN2518" i="1"/>
  <c r="AN2519" i="1"/>
  <c r="AN2520" i="1"/>
  <c r="AN2521" i="1"/>
  <c r="AN2522" i="1"/>
  <c r="AN2523" i="1"/>
  <c r="AN2524" i="1"/>
  <c r="AN2525" i="1"/>
  <c r="AN2526" i="1"/>
  <c r="AN2527" i="1"/>
  <c r="AN2528" i="1"/>
  <c r="AN2529" i="1"/>
  <c r="AN2530" i="1"/>
  <c r="AN2531" i="1"/>
  <c r="AN2532" i="1"/>
  <c r="AN2533" i="1"/>
  <c r="AN2534" i="1"/>
  <c r="AN2535" i="1"/>
  <c r="AN2536" i="1"/>
  <c r="AN2537" i="1"/>
  <c r="AN2538" i="1"/>
  <c r="AN2539" i="1"/>
  <c r="AN2540" i="1"/>
  <c r="AN2541" i="1"/>
  <c r="AN2542" i="1"/>
  <c r="AN2543" i="1"/>
  <c r="AN2544" i="1"/>
  <c r="AN2545" i="1"/>
  <c r="AN2546" i="1"/>
  <c r="AN2547" i="1"/>
  <c r="AN2548" i="1"/>
  <c r="AN2549" i="1"/>
  <c r="AN2550" i="1"/>
  <c r="AN2551" i="1"/>
  <c r="AN2552" i="1"/>
  <c r="AN2553" i="1"/>
  <c r="AN2554" i="1"/>
  <c r="AN2555" i="1"/>
  <c r="AN2556" i="1"/>
  <c r="AN2557" i="1"/>
  <c r="AN2558" i="1"/>
  <c r="AN2559" i="1"/>
  <c r="AN2560" i="1"/>
  <c r="AN2561" i="1"/>
  <c r="AN2562" i="1"/>
  <c r="AN2563" i="1"/>
  <c r="AN2564" i="1"/>
  <c r="AN2565" i="1"/>
  <c r="AN2566" i="1"/>
  <c r="AN2567" i="1"/>
  <c r="AN2568" i="1"/>
  <c r="AN2569" i="1"/>
  <c r="AN2570" i="1"/>
  <c r="AN2571" i="1"/>
  <c r="AN2572" i="1"/>
  <c r="AN2573" i="1"/>
  <c r="AN2574" i="1"/>
  <c r="AN2575" i="1"/>
  <c r="AN2576" i="1"/>
  <c r="AN2577" i="1"/>
  <c r="AN2578" i="1"/>
  <c r="AN2579" i="1"/>
  <c r="AN2580" i="1"/>
  <c r="AN2581" i="1"/>
  <c r="AN2582" i="1"/>
  <c r="AN2583" i="1"/>
  <c r="AN2584" i="1"/>
  <c r="AN2585" i="1"/>
  <c r="AN2586" i="1"/>
  <c r="AN2587" i="1"/>
  <c r="AN2588" i="1"/>
  <c r="AN2589" i="1"/>
  <c r="AN2590" i="1"/>
  <c r="AN2591" i="1"/>
  <c r="AN2592" i="1"/>
  <c r="AN2593" i="1"/>
  <c r="AN2594" i="1"/>
  <c r="AN2595" i="1"/>
  <c r="AN2596" i="1"/>
  <c r="AN2597" i="1"/>
  <c r="AN2598" i="1"/>
  <c r="AN2599" i="1"/>
  <c r="AN2600" i="1"/>
  <c r="AN2601" i="1"/>
  <c r="AN2602" i="1"/>
  <c r="AN2603" i="1"/>
  <c r="AN2604" i="1"/>
  <c r="AN2605" i="1"/>
  <c r="AN2606" i="1"/>
  <c r="AN2607" i="1"/>
  <c r="AN2608" i="1"/>
  <c r="AN2609" i="1"/>
  <c r="AN2610" i="1"/>
  <c r="AN2611" i="1"/>
  <c r="AN2612" i="1"/>
  <c r="AN2613" i="1"/>
  <c r="AN2614" i="1"/>
  <c r="AN2615" i="1"/>
  <c r="AN2616" i="1"/>
  <c r="AN2617" i="1"/>
  <c r="AN2618" i="1"/>
  <c r="AN2619" i="1"/>
  <c r="AN2620" i="1"/>
  <c r="AN2621" i="1"/>
  <c r="AN2622" i="1"/>
  <c r="AN2623" i="1"/>
  <c r="AN2624" i="1"/>
  <c r="AN2625" i="1"/>
  <c r="AN2626" i="1"/>
  <c r="AN2627" i="1"/>
  <c r="AN2628" i="1"/>
  <c r="AN2629" i="1"/>
  <c r="AN2630" i="1"/>
  <c r="AN2631" i="1"/>
  <c r="AN2632" i="1"/>
  <c r="AN2633" i="1"/>
  <c r="AN2634" i="1"/>
  <c r="AN2635" i="1"/>
  <c r="AN2636" i="1"/>
  <c r="AN2637" i="1"/>
  <c r="AN2638" i="1"/>
  <c r="AN2639" i="1"/>
  <c r="AN2640" i="1"/>
  <c r="AN2641" i="1"/>
  <c r="AN2642" i="1"/>
  <c r="AN2643" i="1"/>
  <c r="AN2644" i="1"/>
  <c r="AN2645" i="1"/>
  <c r="AN2646" i="1"/>
  <c r="AN2647" i="1"/>
  <c r="AN2648" i="1"/>
  <c r="AN2649" i="1"/>
  <c r="AN2650" i="1"/>
  <c r="AN2651" i="1"/>
  <c r="AN2652" i="1"/>
  <c r="AN2653" i="1"/>
  <c r="AN2654" i="1"/>
  <c r="AN2655" i="1"/>
  <c r="AN2656" i="1"/>
  <c r="AN2657" i="1"/>
  <c r="AN2658" i="1"/>
  <c r="AN2659" i="1"/>
  <c r="AN2660" i="1"/>
  <c r="AN2661" i="1"/>
  <c r="AN2662" i="1"/>
  <c r="AN2663" i="1"/>
  <c r="AN2664" i="1"/>
  <c r="AN2665" i="1"/>
  <c r="AN2666" i="1"/>
  <c r="AN2667" i="1"/>
  <c r="AN2668" i="1"/>
  <c r="AN2669" i="1"/>
  <c r="AN2670" i="1"/>
  <c r="AN2671" i="1"/>
  <c r="AN2672" i="1"/>
  <c r="AN2673" i="1"/>
  <c r="AN2674" i="1"/>
  <c r="AN2675" i="1"/>
  <c r="AN2676" i="1"/>
  <c r="AN2677" i="1"/>
  <c r="AN2678" i="1"/>
  <c r="AN2679" i="1"/>
  <c r="AN2680" i="1"/>
  <c r="AN2681" i="1"/>
  <c r="AN2682" i="1"/>
  <c r="AN2683" i="1"/>
  <c r="AN2684" i="1"/>
  <c r="AN2685" i="1"/>
  <c r="AN2686" i="1"/>
  <c r="AN2687" i="1"/>
  <c r="AN2688" i="1"/>
  <c r="AN2689" i="1"/>
  <c r="AN2690" i="1"/>
  <c r="AN2691" i="1"/>
  <c r="AN2692" i="1"/>
  <c r="AN2693" i="1"/>
  <c r="AN2694" i="1"/>
  <c r="AN2695" i="1"/>
  <c r="AN2696" i="1"/>
  <c r="AN2697" i="1"/>
  <c r="AN2698" i="1"/>
  <c r="AN2699" i="1"/>
  <c r="AN2700" i="1"/>
  <c r="AN2701" i="1"/>
  <c r="AN2702" i="1"/>
  <c r="AN2703" i="1"/>
  <c r="AN2704" i="1"/>
  <c r="AN2705" i="1"/>
  <c r="AN2706" i="1"/>
  <c r="AN2707" i="1"/>
  <c r="AN2708" i="1"/>
  <c r="AN2709" i="1"/>
  <c r="AN2710" i="1"/>
  <c r="AN2711" i="1"/>
  <c r="AN2712" i="1"/>
  <c r="AN2713" i="1"/>
  <c r="AN2714" i="1"/>
  <c r="AN2715" i="1"/>
  <c r="AN2716" i="1"/>
  <c r="AN2717" i="1"/>
  <c r="AN2718" i="1"/>
  <c r="AN2719" i="1"/>
  <c r="AN2720" i="1"/>
  <c r="AN2721" i="1"/>
  <c r="AN2722" i="1"/>
  <c r="AN2723" i="1"/>
  <c r="AN2724" i="1"/>
  <c r="AN2725" i="1"/>
  <c r="AN2726" i="1"/>
  <c r="AN2727" i="1"/>
  <c r="AN2728" i="1"/>
  <c r="AN2729" i="1"/>
  <c r="AN2730" i="1"/>
  <c r="AN2731" i="1"/>
  <c r="AN2732" i="1"/>
  <c r="AN2733" i="1"/>
  <c r="AN2734" i="1"/>
  <c r="AN2735" i="1"/>
  <c r="AN2736" i="1"/>
  <c r="AN2737" i="1"/>
  <c r="AN2738" i="1"/>
  <c r="AN2739" i="1"/>
  <c r="AN2740" i="1"/>
  <c r="AN2741" i="1"/>
  <c r="AN2742" i="1"/>
  <c r="AN2743" i="1"/>
  <c r="AN2744" i="1"/>
  <c r="AN2745" i="1"/>
  <c r="AN2746" i="1"/>
  <c r="AN2747" i="1"/>
  <c r="AN2748" i="1"/>
  <c r="AN2749" i="1"/>
  <c r="AN2750" i="1"/>
  <c r="AN2751" i="1"/>
  <c r="AN2752" i="1"/>
  <c r="AN2753" i="1"/>
  <c r="AN2754" i="1"/>
  <c r="AN2755" i="1"/>
  <c r="AN2756" i="1"/>
  <c r="AN2757" i="1"/>
  <c r="AN2758" i="1"/>
  <c r="AN2759" i="1"/>
  <c r="AN2760" i="1"/>
  <c r="AN2761" i="1"/>
  <c r="AN2762" i="1"/>
  <c r="AN2763" i="1"/>
  <c r="AN2764" i="1"/>
  <c r="AN2765" i="1"/>
  <c r="AN2766" i="1"/>
  <c r="AN2767" i="1"/>
  <c r="AN2768" i="1"/>
  <c r="AN2769" i="1"/>
  <c r="AN2770" i="1"/>
  <c r="AN2771" i="1"/>
  <c r="AN2772" i="1"/>
  <c r="AN2773" i="1"/>
  <c r="AN2774" i="1"/>
  <c r="AN2775" i="1"/>
  <c r="AN2776" i="1"/>
  <c r="AN2777" i="1"/>
  <c r="AN2778" i="1"/>
  <c r="AN2779" i="1"/>
  <c r="AN2780" i="1"/>
  <c r="AN2781" i="1"/>
  <c r="AN2782" i="1"/>
  <c r="AN2783" i="1"/>
  <c r="AN2784" i="1"/>
  <c r="AN2785" i="1"/>
  <c r="AN2786" i="1"/>
  <c r="AN2787" i="1"/>
  <c r="AN2788" i="1"/>
  <c r="AN2789" i="1"/>
  <c r="AN2790" i="1"/>
  <c r="AN2791" i="1"/>
  <c r="AN2792" i="1"/>
  <c r="AN2793" i="1"/>
  <c r="AN2794" i="1"/>
  <c r="AN2795" i="1"/>
  <c r="AN2796" i="1"/>
  <c r="AN2797" i="1"/>
  <c r="AN2798" i="1"/>
  <c r="AN2799" i="1"/>
  <c r="AN2800" i="1"/>
  <c r="AN2801" i="1"/>
  <c r="AN2802" i="1"/>
  <c r="AN2803" i="1"/>
  <c r="AN2804" i="1"/>
  <c r="AN2805" i="1"/>
  <c r="AN2806" i="1"/>
  <c r="AN2807" i="1"/>
  <c r="AN2808" i="1"/>
  <c r="AN2809" i="1"/>
  <c r="AN2810" i="1"/>
  <c r="AN2811" i="1"/>
  <c r="AN2812" i="1"/>
  <c r="AN2813" i="1"/>
  <c r="AN2814" i="1"/>
  <c r="AN2815" i="1"/>
  <c r="AN2816" i="1"/>
  <c r="AN2817" i="1"/>
  <c r="AN2818" i="1"/>
  <c r="AN2819" i="1"/>
  <c r="AN2820" i="1"/>
  <c r="AN2821" i="1"/>
  <c r="AN2822" i="1"/>
  <c r="AN2823" i="1"/>
  <c r="AN2824" i="1"/>
  <c r="AN2825" i="1"/>
  <c r="AN2826" i="1"/>
  <c r="AN2827" i="1"/>
  <c r="AN2828" i="1"/>
  <c r="AN2829" i="1"/>
  <c r="AN2830" i="1"/>
  <c r="AN2831" i="1"/>
  <c r="AN2832" i="1"/>
  <c r="AN2833" i="1"/>
  <c r="AN2834" i="1"/>
  <c r="AN2835" i="1"/>
  <c r="AN2836" i="1"/>
  <c r="AN2837" i="1"/>
  <c r="AN2838" i="1"/>
  <c r="AN2839" i="1"/>
  <c r="AN2840" i="1"/>
  <c r="AN2841" i="1"/>
  <c r="AN2842" i="1"/>
  <c r="AN2843" i="1"/>
  <c r="AN2844" i="1"/>
  <c r="AN2845" i="1"/>
  <c r="AN2846" i="1"/>
  <c r="AN2847" i="1"/>
  <c r="AN2848" i="1"/>
  <c r="AN2849" i="1"/>
  <c r="AN2850" i="1"/>
  <c r="AN2851" i="1"/>
  <c r="AN2852" i="1"/>
  <c r="AN2853" i="1"/>
  <c r="AN2854" i="1"/>
  <c r="AN2855" i="1"/>
  <c r="AN2856" i="1"/>
  <c r="AN2857" i="1"/>
  <c r="AN2858" i="1"/>
  <c r="AN2859" i="1"/>
  <c r="AN2860" i="1"/>
  <c r="AN2861" i="1"/>
  <c r="AN2862" i="1"/>
  <c r="AN2863" i="1"/>
  <c r="AN2864" i="1"/>
  <c r="AN2865" i="1"/>
  <c r="AN2866" i="1"/>
  <c r="AN2867" i="1"/>
  <c r="AN2868" i="1"/>
  <c r="AN2869" i="1"/>
  <c r="AN2870" i="1"/>
  <c r="AN2871" i="1"/>
  <c r="AN2872" i="1"/>
  <c r="AN2873" i="1"/>
  <c r="AN2874" i="1"/>
  <c r="AN2875" i="1"/>
  <c r="AN2876" i="1"/>
  <c r="AN2877" i="1"/>
  <c r="AN2878" i="1"/>
  <c r="AN2879" i="1"/>
  <c r="AN2880" i="1"/>
  <c r="AN2881" i="1"/>
  <c r="AN2882" i="1"/>
  <c r="AN2883" i="1"/>
  <c r="AN2884" i="1"/>
  <c r="AN2885" i="1"/>
  <c r="AN2886" i="1"/>
  <c r="AN2887" i="1"/>
  <c r="AN2888" i="1"/>
  <c r="AN2889" i="1"/>
  <c r="AN2890" i="1"/>
  <c r="AN2891" i="1"/>
  <c r="AN2892" i="1"/>
  <c r="AN2893" i="1"/>
  <c r="AN2894" i="1"/>
  <c r="AN2895" i="1"/>
  <c r="AN2896" i="1"/>
  <c r="AN2897" i="1"/>
  <c r="AN2898" i="1"/>
  <c r="AN2899" i="1"/>
  <c r="AN2900" i="1"/>
  <c r="AN2901" i="1"/>
  <c r="AN2902" i="1"/>
  <c r="AN2903" i="1"/>
  <c r="AN2904" i="1"/>
  <c r="AN2905" i="1"/>
  <c r="AN2906" i="1"/>
  <c r="AN2907" i="1"/>
  <c r="AN2908" i="1"/>
  <c r="AN2909" i="1"/>
  <c r="AN2910" i="1"/>
  <c r="AN2911" i="1"/>
  <c r="AN2912" i="1"/>
  <c r="AN2913" i="1"/>
  <c r="AN2914" i="1"/>
  <c r="AN2915" i="1"/>
  <c r="AN2916" i="1"/>
  <c r="AN2917" i="1"/>
  <c r="AN2918" i="1"/>
  <c r="AN2919" i="1"/>
  <c r="AN2920" i="1"/>
  <c r="AN2921" i="1"/>
  <c r="AN2922" i="1"/>
  <c r="AN2923" i="1"/>
  <c r="AN2924" i="1"/>
  <c r="AN2925" i="1"/>
  <c r="AN2926" i="1"/>
  <c r="AN2927" i="1"/>
  <c r="AN2928" i="1"/>
  <c r="AN2929" i="1"/>
  <c r="AN2930" i="1"/>
  <c r="AN2931" i="1"/>
  <c r="AN2932" i="1"/>
  <c r="AN2933" i="1"/>
  <c r="AN2934" i="1"/>
  <c r="AN2935" i="1"/>
  <c r="AN2936" i="1"/>
  <c r="AN2937" i="1"/>
  <c r="AN2938" i="1"/>
  <c r="AN2939" i="1"/>
  <c r="AN2940" i="1"/>
  <c r="AN2941" i="1"/>
  <c r="AN2942" i="1"/>
  <c r="AN2943" i="1"/>
  <c r="AN2944" i="1"/>
  <c r="AN2945" i="1"/>
  <c r="AN2946" i="1"/>
  <c r="AN2947" i="1"/>
  <c r="AN2948" i="1"/>
  <c r="AN2949" i="1"/>
  <c r="AN2950" i="1"/>
  <c r="AN2951" i="1"/>
  <c r="AN2952" i="1"/>
  <c r="AN2953" i="1"/>
  <c r="AN2954" i="1"/>
  <c r="AN2955" i="1"/>
  <c r="AN2956" i="1"/>
  <c r="AN2957" i="1"/>
  <c r="AN2958" i="1"/>
  <c r="AN2959" i="1"/>
  <c r="AN2960" i="1"/>
  <c r="AN2961" i="1"/>
  <c r="AN2962" i="1"/>
  <c r="AN2963" i="1"/>
  <c r="AN2964" i="1"/>
  <c r="AN2965" i="1"/>
  <c r="AN2966" i="1"/>
  <c r="AN2967" i="1"/>
  <c r="AN2968" i="1"/>
  <c r="AN2969" i="1"/>
  <c r="AN2970" i="1"/>
  <c r="AN2971" i="1"/>
  <c r="AN2972" i="1"/>
  <c r="AN2973" i="1"/>
  <c r="AN2974" i="1"/>
  <c r="AN2975" i="1"/>
  <c r="AN2976" i="1"/>
  <c r="AN2977" i="1"/>
  <c r="AN2978" i="1"/>
  <c r="AN2979" i="1"/>
  <c r="AN2980" i="1"/>
  <c r="AN2981" i="1"/>
  <c r="AN2982" i="1"/>
  <c r="AN2983" i="1"/>
  <c r="AN2984" i="1"/>
  <c r="AN2985" i="1"/>
  <c r="AN2986" i="1"/>
  <c r="AN2987" i="1"/>
  <c r="AN2988" i="1"/>
  <c r="AN2989" i="1"/>
  <c r="AN2990" i="1"/>
  <c r="AN2991" i="1"/>
  <c r="AN2992" i="1"/>
  <c r="AN2993" i="1"/>
  <c r="AN2994" i="1"/>
  <c r="AN2995" i="1"/>
  <c r="AN2996" i="1"/>
  <c r="AN2997" i="1"/>
  <c r="AN2998" i="1"/>
  <c r="AN2999" i="1"/>
  <c r="AN3000" i="1"/>
  <c r="AN3001" i="1"/>
  <c r="AN3002" i="1"/>
  <c r="AN3003" i="1"/>
  <c r="AN3004" i="1"/>
  <c r="AN3005" i="1"/>
  <c r="AN3006" i="1"/>
  <c r="AN3007" i="1"/>
  <c r="AN3008" i="1"/>
  <c r="AN3009" i="1"/>
  <c r="AN3010" i="1"/>
  <c r="AN3011" i="1"/>
  <c r="AN3012" i="1"/>
  <c r="AN3013" i="1"/>
  <c r="AN3014" i="1"/>
  <c r="AN3015" i="1"/>
  <c r="AN3016" i="1"/>
  <c r="AN3017" i="1"/>
  <c r="AN3018" i="1"/>
  <c r="AN3019" i="1"/>
  <c r="AN3020" i="1"/>
  <c r="AN3021" i="1"/>
  <c r="AN3022" i="1"/>
  <c r="AN3023" i="1"/>
  <c r="AN3024" i="1"/>
  <c r="AN3025" i="1"/>
  <c r="AN3026" i="1"/>
  <c r="AN3027" i="1"/>
  <c r="AN3028" i="1"/>
  <c r="AN3029" i="1"/>
  <c r="AN3030" i="1"/>
  <c r="AN3031" i="1"/>
  <c r="AN3032" i="1"/>
  <c r="AN3033" i="1"/>
  <c r="AN3034" i="1"/>
  <c r="AN3035" i="1"/>
  <c r="AN3036" i="1"/>
  <c r="AN3037" i="1"/>
  <c r="AN3038" i="1"/>
  <c r="AN3039" i="1"/>
  <c r="AN3040" i="1"/>
  <c r="AN3041" i="1"/>
  <c r="AN3042" i="1"/>
  <c r="AN3043" i="1"/>
  <c r="AN3044" i="1"/>
  <c r="AN3045" i="1"/>
  <c r="AN3046" i="1"/>
  <c r="AN3047" i="1"/>
  <c r="AN3048" i="1"/>
  <c r="AN3049" i="1"/>
  <c r="AN3050" i="1"/>
  <c r="AN3051" i="1"/>
  <c r="AN3052" i="1"/>
  <c r="AN3053" i="1"/>
  <c r="AN3054" i="1"/>
  <c r="AN3055" i="1"/>
  <c r="AN3056" i="1"/>
  <c r="AN3057" i="1"/>
  <c r="AN3058" i="1"/>
  <c r="AN3059" i="1"/>
  <c r="AN3060" i="1"/>
  <c r="AN3061" i="1"/>
  <c r="AN3062" i="1"/>
  <c r="AN3063" i="1"/>
  <c r="AN3064" i="1"/>
  <c r="AN3065" i="1"/>
  <c r="AN3066" i="1"/>
  <c r="AN3067" i="1"/>
  <c r="AN3068" i="1"/>
  <c r="AN3069" i="1"/>
  <c r="AN3070" i="1"/>
  <c r="AN3071" i="1"/>
  <c r="AN3072" i="1"/>
  <c r="AN3073" i="1"/>
  <c r="AN3074" i="1"/>
  <c r="AN3075" i="1"/>
  <c r="AN3076" i="1"/>
  <c r="AN3077" i="1"/>
  <c r="AN3078" i="1"/>
  <c r="AN3079" i="1"/>
  <c r="AN3080" i="1"/>
  <c r="AN3081" i="1"/>
  <c r="AN3082" i="1"/>
  <c r="AN3083" i="1"/>
  <c r="AN3084" i="1"/>
  <c r="AN3085" i="1"/>
  <c r="AN3086" i="1"/>
  <c r="AN3087" i="1"/>
  <c r="AN3088" i="1"/>
  <c r="AN3089" i="1"/>
  <c r="AN3090" i="1"/>
  <c r="AN3091" i="1"/>
  <c r="AN3092" i="1"/>
  <c r="AN3093" i="1"/>
  <c r="AN3094" i="1"/>
  <c r="AN3095" i="1"/>
  <c r="AN3096" i="1"/>
  <c r="AN3097" i="1"/>
  <c r="AN3098" i="1"/>
  <c r="AN3099" i="1"/>
  <c r="AN3100" i="1"/>
  <c r="AN3101" i="1"/>
  <c r="AN3102" i="1"/>
  <c r="AN3103" i="1"/>
  <c r="AN3104" i="1"/>
  <c r="AN3105" i="1"/>
  <c r="AN3106" i="1"/>
  <c r="AN3107" i="1"/>
  <c r="AN3108" i="1"/>
  <c r="AN3109" i="1"/>
  <c r="AN3110" i="1"/>
  <c r="AN3111" i="1"/>
  <c r="AN3112" i="1"/>
  <c r="AN3113" i="1"/>
  <c r="AN3114" i="1"/>
  <c r="AN3115" i="1"/>
  <c r="AN3116" i="1"/>
  <c r="AN3117" i="1"/>
  <c r="AN3118" i="1"/>
  <c r="AN3119" i="1"/>
  <c r="AN3120" i="1"/>
  <c r="AN3121" i="1"/>
  <c r="AN3122" i="1"/>
  <c r="AN3123" i="1"/>
  <c r="AN3124" i="1"/>
  <c r="AN3125" i="1"/>
  <c r="AN3126" i="1"/>
  <c r="AN3127" i="1"/>
  <c r="AN3128" i="1"/>
  <c r="AN3129" i="1"/>
  <c r="AN3130" i="1"/>
  <c r="AN3131" i="1"/>
  <c r="AN3132" i="1"/>
  <c r="AN3133" i="1"/>
  <c r="AN3134" i="1"/>
  <c r="AN3135" i="1"/>
  <c r="AN3136" i="1"/>
  <c r="AN3137" i="1"/>
  <c r="AN3138" i="1"/>
  <c r="AN3139" i="1"/>
  <c r="AN3140" i="1"/>
  <c r="AN3141" i="1"/>
  <c r="AN3142" i="1"/>
  <c r="AN3143" i="1"/>
  <c r="AN3144" i="1"/>
  <c r="AN3145" i="1"/>
  <c r="AN3146" i="1"/>
  <c r="AN3147" i="1"/>
  <c r="AN3148" i="1"/>
  <c r="AN3149" i="1"/>
  <c r="AN3150" i="1"/>
  <c r="AN3151" i="1"/>
  <c r="AN3152" i="1"/>
  <c r="AN3153" i="1"/>
  <c r="AN3154" i="1"/>
  <c r="AN3155" i="1"/>
  <c r="AN3156" i="1"/>
  <c r="AN3157" i="1"/>
  <c r="AN3158" i="1"/>
  <c r="AN3159" i="1"/>
  <c r="AN3160" i="1"/>
  <c r="AN3161" i="1"/>
  <c r="AN3162" i="1"/>
  <c r="AN3163" i="1"/>
  <c r="AN3164" i="1"/>
  <c r="AN3165" i="1"/>
  <c r="AN3166" i="1"/>
  <c r="AN3167" i="1"/>
  <c r="AN3168" i="1"/>
  <c r="AN3169" i="1"/>
  <c r="AN3170" i="1"/>
  <c r="AN3171" i="1"/>
  <c r="AN3172" i="1"/>
  <c r="AN3173" i="1"/>
  <c r="AN3174" i="1"/>
  <c r="AN3175" i="1"/>
  <c r="AN3176" i="1"/>
  <c r="AN3177" i="1"/>
  <c r="AN3178" i="1"/>
  <c r="AN3179" i="1"/>
  <c r="AN3180" i="1"/>
  <c r="AN3181" i="1"/>
  <c r="AN3182" i="1"/>
  <c r="AN3183" i="1"/>
  <c r="AN3184" i="1"/>
  <c r="AN3185" i="1"/>
  <c r="AN3186" i="1"/>
  <c r="AN17" i="1"/>
  <c r="AK18" i="1"/>
  <c r="AK21" i="1"/>
  <c r="AK24" i="1"/>
  <c r="AK25" i="1"/>
  <c r="AK26" i="1"/>
  <c r="AK27" i="1"/>
  <c r="AK30" i="1"/>
  <c r="AK31" i="1"/>
  <c r="AK32" i="1"/>
  <c r="AK33" i="1"/>
  <c r="AK34" i="1"/>
  <c r="AK35" i="1"/>
  <c r="AK36" i="1"/>
  <c r="AK37" i="1"/>
  <c r="AK38" i="1"/>
  <c r="AK39" i="1"/>
  <c r="AK40" i="1"/>
  <c r="AK41" i="1"/>
  <c r="AK42" i="1"/>
  <c r="AK43" i="1"/>
  <c r="AK44" i="1"/>
  <c r="AK45" i="1"/>
  <c r="AK46" i="1"/>
  <c r="AK47" i="1"/>
  <c r="AK48" i="1"/>
  <c r="AK49" i="1"/>
  <c r="AK52" i="1"/>
  <c r="AK53" i="1"/>
  <c r="AK54" i="1"/>
  <c r="AK55" i="1"/>
  <c r="AK56" i="1"/>
  <c r="AK57" i="1"/>
  <c r="AK58" i="1"/>
  <c r="AK59" i="1"/>
  <c r="AK60" i="1"/>
  <c r="AK61" i="1"/>
  <c r="AK62" i="1"/>
  <c r="AK63" i="1"/>
  <c r="AK64" i="1"/>
  <c r="AK65" i="1"/>
  <c r="AK66" i="1"/>
  <c r="AK67" i="1"/>
  <c r="AK68" i="1"/>
  <c r="AK70" i="1"/>
  <c r="AK72" i="1"/>
  <c r="AK76" i="1"/>
  <c r="AK78" i="1"/>
  <c r="AK80" i="1"/>
  <c r="AK82" i="1"/>
  <c r="AK84" i="1"/>
  <c r="AK86" i="1"/>
  <c r="AK88" i="1"/>
  <c r="AK89" i="1"/>
  <c r="AK90" i="1"/>
  <c r="AK92" i="1"/>
  <c r="AK94" i="1"/>
  <c r="AK96" i="1"/>
  <c r="AK98" i="1"/>
  <c r="AK99"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K509" i="1"/>
  <c r="AK510" i="1"/>
  <c r="AK511" i="1"/>
  <c r="AK512" i="1"/>
  <c r="AK513" i="1"/>
  <c r="AK514" i="1"/>
  <c r="AK515" i="1"/>
  <c r="AK516" i="1"/>
  <c r="AK517" i="1"/>
  <c r="AK518" i="1"/>
  <c r="AK519" i="1"/>
  <c r="AK520" i="1"/>
  <c r="AK521" i="1"/>
  <c r="AK522" i="1"/>
  <c r="AK523" i="1"/>
  <c r="AK524" i="1"/>
  <c r="AK525" i="1"/>
  <c r="AK526" i="1"/>
  <c r="AK527" i="1"/>
  <c r="AK528" i="1"/>
  <c r="AK529" i="1"/>
  <c r="AK530" i="1"/>
  <c r="AK531" i="1"/>
  <c r="AK532" i="1"/>
  <c r="AK533" i="1"/>
  <c r="AK534" i="1"/>
  <c r="AK535" i="1"/>
  <c r="AK536" i="1"/>
  <c r="AK537" i="1"/>
  <c r="AK538" i="1"/>
  <c r="AK539" i="1"/>
  <c r="AK540" i="1"/>
  <c r="AK541" i="1"/>
  <c r="AK542" i="1"/>
  <c r="AK543" i="1"/>
  <c r="AK544" i="1"/>
  <c r="AK545" i="1"/>
  <c r="AK546" i="1"/>
  <c r="AK547" i="1"/>
  <c r="AK548" i="1"/>
  <c r="AK549" i="1"/>
  <c r="AK550" i="1"/>
  <c r="AK551" i="1"/>
  <c r="AK552" i="1"/>
  <c r="AK553" i="1"/>
  <c r="AK554" i="1"/>
  <c r="AK555" i="1"/>
  <c r="AK556" i="1"/>
  <c r="AK557" i="1"/>
  <c r="AK558" i="1"/>
  <c r="AK559" i="1"/>
  <c r="AK560" i="1"/>
  <c r="AK561" i="1"/>
  <c r="AK562" i="1"/>
  <c r="AK563" i="1"/>
  <c r="AK564" i="1"/>
  <c r="AK565" i="1"/>
  <c r="AK566" i="1"/>
  <c r="AK567" i="1"/>
  <c r="AK568" i="1"/>
  <c r="AK569" i="1"/>
  <c r="AK570" i="1"/>
  <c r="AK571" i="1"/>
  <c r="AK572" i="1"/>
  <c r="AK573" i="1"/>
  <c r="AK574" i="1"/>
  <c r="AK575" i="1"/>
  <c r="AK576" i="1"/>
  <c r="AK577" i="1"/>
  <c r="AK578" i="1"/>
  <c r="AK579" i="1"/>
  <c r="AK580" i="1"/>
  <c r="AK581" i="1"/>
  <c r="AK582" i="1"/>
  <c r="AK583" i="1"/>
  <c r="AK584" i="1"/>
  <c r="AK585" i="1"/>
  <c r="AK586" i="1"/>
  <c r="AK587" i="1"/>
  <c r="AK588" i="1"/>
  <c r="AK589" i="1"/>
  <c r="AK590" i="1"/>
  <c r="AK591" i="1"/>
  <c r="AK592" i="1"/>
  <c r="AK593" i="1"/>
  <c r="AK594" i="1"/>
  <c r="AK595" i="1"/>
  <c r="AK596" i="1"/>
  <c r="AK597" i="1"/>
  <c r="AK598" i="1"/>
  <c r="AK599" i="1"/>
  <c r="AK600" i="1"/>
  <c r="AK601" i="1"/>
  <c r="AK602" i="1"/>
  <c r="AK603" i="1"/>
  <c r="AK604" i="1"/>
  <c r="AK605" i="1"/>
  <c r="AK606" i="1"/>
  <c r="AK607" i="1"/>
  <c r="AK608" i="1"/>
  <c r="AK609" i="1"/>
  <c r="AK610" i="1"/>
  <c r="AK611" i="1"/>
  <c r="AK612" i="1"/>
  <c r="AK613" i="1"/>
  <c r="AK614" i="1"/>
  <c r="AK615" i="1"/>
  <c r="AK616" i="1"/>
  <c r="AK617" i="1"/>
  <c r="AK618" i="1"/>
  <c r="AK619" i="1"/>
  <c r="AK620" i="1"/>
  <c r="AK621" i="1"/>
  <c r="AK622" i="1"/>
  <c r="AK623" i="1"/>
  <c r="AK624" i="1"/>
  <c r="AK625" i="1"/>
  <c r="AK626" i="1"/>
  <c r="AK627" i="1"/>
  <c r="AK628" i="1"/>
  <c r="AK629" i="1"/>
  <c r="AK630" i="1"/>
  <c r="AK631" i="1"/>
  <c r="AK632" i="1"/>
  <c r="AK633" i="1"/>
  <c r="AK634" i="1"/>
  <c r="AK635" i="1"/>
  <c r="AK636" i="1"/>
  <c r="AK637" i="1"/>
  <c r="AK638" i="1"/>
  <c r="AK639" i="1"/>
  <c r="AK640" i="1"/>
  <c r="AK641" i="1"/>
  <c r="AK642" i="1"/>
  <c r="AK643" i="1"/>
  <c r="AK644" i="1"/>
  <c r="AK645" i="1"/>
  <c r="AK646" i="1"/>
  <c r="AK647" i="1"/>
  <c r="AK648" i="1"/>
  <c r="AK649" i="1"/>
  <c r="AK650" i="1"/>
  <c r="AK651" i="1"/>
  <c r="AK652" i="1"/>
  <c r="AK653" i="1"/>
  <c r="AK654" i="1"/>
  <c r="AK655" i="1"/>
  <c r="AK656" i="1"/>
  <c r="AK657" i="1"/>
  <c r="AK658" i="1"/>
  <c r="AK659" i="1"/>
  <c r="AK660" i="1"/>
  <c r="AK661" i="1"/>
  <c r="AK662" i="1"/>
  <c r="AK663" i="1"/>
  <c r="AK664" i="1"/>
  <c r="AK665" i="1"/>
  <c r="AK666" i="1"/>
  <c r="AK667" i="1"/>
  <c r="AK668" i="1"/>
  <c r="AK669" i="1"/>
  <c r="AK670" i="1"/>
  <c r="AK671" i="1"/>
  <c r="AK672" i="1"/>
  <c r="AK673" i="1"/>
  <c r="AK674" i="1"/>
  <c r="AK675" i="1"/>
  <c r="AK676" i="1"/>
  <c r="AK677" i="1"/>
  <c r="AK678" i="1"/>
  <c r="AK679" i="1"/>
  <c r="AK680" i="1"/>
  <c r="AK681" i="1"/>
  <c r="AK682" i="1"/>
  <c r="AK683" i="1"/>
  <c r="AK684" i="1"/>
  <c r="AK685" i="1"/>
  <c r="AK686" i="1"/>
  <c r="AK687" i="1"/>
  <c r="AK688" i="1"/>
  <c r="AK689" i="1"/>
  <c r="AK690" i="1"/>
  <c r="AK691" i="1"/>
  <c r="AK692" i="1"/>
  <c r="AK693" i="1"/>
  <c r="AK694" i="1"/>
  <c r="AK695" i="1"/>
  <c r="AK696" i="1"/>
  <c r="AK697" i="1"/>
  <c r="AK698" i="1"/>
  <c r="AK699" i="1"/>
  <c r="AK700" i="1"/>
  <c r="AK701" i="1"/>
  <c r="AK702" i="1"/>
  <c r="AK703" i="1"/>
  <c r="AK704" i="1"/>
  <c r="AK705" i="1"/>
  <c r="AK706" i="1"/>
  <c r="AK707" i="1"/>
  <c r="AK708" i="1"/>
  <c r="AK709" i="1"/>
  <c r="AK710" i="1"/>
  <c r="AK711" i="1"/>
  <c r="AK712" i="1"/>
  <c r="AK713" i="1"/>
  <c r="AK714" i="1"/>
  <c r="AK715" i="1"/>
  <c r="AK716" i="1"/>
  <c r="AK717" i="1"/>
  <c r="AK718" i="1"/>
  <c r="AK719" i="1"/>
  <c r="AK720" i="1"/>
  <c r="AK721" i="1"/>
  <c r="AK722" i="1"/>
  <c r="AK723" i="1"/>
  <c r="AK724" i="1"/>
  <c r="AK725" i="1"/>
  <c r="AK726" i="1"/>
  <c r="AK727" i="1"/>
  <c r="AK728" i="1"/>
  <c r="AK729" i="1"/>
  <c r="AK730" i="1"/>
  <c r="AK731" i="1"/>
  <c r="AK732" i="1"/>
  <c r="AK733" i="1"/>
  <c r="AK734" i="1"/>
  <c r="AK735" i="1"/>
  <c r="AK736" i="1"/>
  <c r="AK737" i="1"/>
  <c r="AK738" i="1"/>
  <c r="AK739" i="1"/>
  <c r="AK740" i="1"/>
  <c r="AK741" i="1"/>
  <c r="AK742" i="1"/>
  <c r="AK743" i="1"/>
  <c r="AK744" i="1"/>
  <c r="AK745" i="1"/>
  <c r="AK746" i="1"/>
  <c r="AK747" i="1"/>
  <c r="AK748" i="1"/>
  <c r="AK749" i="1"/>
  <c r="AK750" i="1"/>
  <c r="AK751" i="1"/>
  <c r="AK752" i="1"/>
  <c r="AK753" i="1"/>
  <c r="AK754" i="1"/>
  <c r="AK755" i="1"/>
  <c r="AK756" i="1"/>
  <c r="AK757" i="1"/>
  <c r="AK758" i="1"/>
  <c r="AK759" i="1"/>
  <c r="AK760" i="1"/>
  <c r="AK761" i="1"/>
  <c r="AK762" i="1"/>
  <c r="AK763" i="1"/>
  <c r="AK764" i="1"/>
  <c r="AK765" i="1"/>
  <c r="AK766" i="1"/>
  <c r="AK767" i="1"/>
  <c r="AK768" i="1"/>
  <c r="AK769" i="1"/>
  <c r="AK770" i="1"/>
  <c r="AK771" i="1"/>
  <c r="AK772" i="1"/>
  <c r="AK773" i="1"/>
  <c r="AK774" i="1"/>
  <c r="AK775" i="1"/>
  <c r="AK776" i="1"/>
  <c r="AK777" i="1"/>
  <c r="AK778" i="1"/>
  <c r="AK779" i="1"/>
  <c r="AK780" i="1"/>
  <c r="AK781" i="1"/>
  <c r="AK782" i="1"/>
  <c r="AK783" i="1"/>
  <c r="AK784" i="1"/>
  <c r="AK785" i="1"/>
  <c r="AK786" i="1"/>
  <c r="AK787" i="1"/>
  <c r="AK788" i="1"/>
  <c r="AK789" i="1"/>
  <c r="AK790" i="1"/>
  <c r="AK791" i="1"/>
  <c r="AK792" i="1"/>
  <c r="AK793" i="1"/>
  <c r="AK794" i="1"/>
  <c r="AK795" i="1"/>
  <c r="AK796" i="1"/>
  <c r="AK797" i="1"/>
  <c r="AK798" i="1"/>
  <c r="AK799" i="1"/>
  <c r="AK800" i="1"/>
  <c r="AK801" i="1"/>
  <c r="AK802" i="1"/>
  <c r="AK803" i="1"/>
  <c r="AK804" i="1"/>
  <c r="AK805" i="1"/>
  <c r="AK806" i="1"/>
  <c r="AK807" i="1"/>
  <c r="AK808" i="1"/>
  <c r="AK809" i="1"/>
  <c r="AK810" i="1"/>
  <c r="AK811" i="1"/>
  <c r="AK812" i="1"/>
  <c r="AK813" i="1"/>
  <c r="AK814" i="1"/>
  <c r="AK815" i="1"/>
  <c r="AK816" i="1"/>
  <c r="AK817" i="1"/>
  <c r="AK818" i="1"/>
  <c r="AK819" i="1"/>
  <c r="AK820" i="1"/>
  <c r="AK821" i="1"/>
  <c r="AK822" i="1"/>
  <c r="AK823" i="1"/>
  <c r="AK824" i="1"/>
  <c r="AK825" i="1"/>
  <c r="AK826" i="1"/>
  <c r="AK827" i="1"/>
  <c r="AK828" i="1"/>
  <c r="AK829" i="1"/>
  <c r="AK830" i="1"/>
  <c r="AK831" i="1"/>
  <c r="AK832" i="1"/>
  <c r="AK833" i="1"/>
  <c r="AK834" i="1"/>
  <c r="AK835" i="1"/>
  <c r="AK836" i="1"/>
  <c r="AK837" i="1"/>
  <c r="AK838" i="1"/>
  <c r="AK839" i="1"/>
  <c r="AK840" i="1"/>
  <c r="AK841" i="1"/>
  <c r="AK842" i="1"/>
  <c r="AK843" i="1"/>
  <c r="AK844" i="1"/>
  <c r="AK845" i="1"/>
  <c r="AK846" i="1"/>
  <c r="AK847" i="1"/>
  <c r="AK848" i="1"/>
  <c r="AK849" i="1"/>
  <c r="AK850" i="1"/>
  <c r="AK851" i="1"/>
  <c r="AK852" i="1"/>
  <c r="AK853" i="1"/>
  <c r="AK854" i="1"/>
  <c r="AK855" i="1"/>
  <c r="AK856" i="1"/>
  <c r="AK857" i="1"/>
  <c r="AK858" i="1"/>
  <c r="AK859" i="1"/>
  <c r="AK860" i="1"/>
  <c r="AK861" i="1"/>
  <c r="AK862" i="1"/>
  <c r="AK863" i="1"/>
  <c r="AK864" i="1"/>
  <c r="AK865" i="1"/>
  <c r="AK866" i="1"/>
  <c r="AK867" i="1"/>
  <c r="AK868" i="1"/>
  <c r="AK869" i="1"/>
  <c r="AK870" i="1"/>
  <c r="AK871" i="1"/>
  <c r="AK872" i="1"/>
  <c r="AK873" i="1"/>
  <c r="AK874" i="1"/>
  <c r="AK875" i="1"/>
  <c r="AK876" i="1"/>
  <c r="AK877" i="1"/>
  <c r="AK878" i="1"/>
  <c r="AK879" i="1"/>
  <c r="AK880" i="1"/>
  <c r="AK881" i="1"/>
  <c r="AK882" i="1"/>
  <c r="AK883" i="1"/>
  <c r="AK884" i="1"/>
  <c r="AK885" i="1"/>
  <c r="AK886" i="1"/>
  <c r="AK887" i="1"/>
  <c r="AK888" i="1"/>
  <c r="AK889" i="1"/>
  <c r="AK890" i="1"/>
  <c r="AK891" i="1"/>
  <c r="AK892" i="1"/>
  <c r="AK893" i="1"/>
  <c r="AK894" i="1"/>
  <c r="AK895" i="1"/>
  <c r="AK896" i="1"/>
  <c r="AK897" i="1"/>
  <c r="AK898" i="1"/>
  <c r="AK899" i="1"/>
  <c r="AK900" i="1"/>
  <c r="AK901" i="1"/>
  <c r="AK902" i="1"/>
  <c r="AK903" i="1"/>
  <c r="AK904" i="1"/>
  <c r="AK905" i="1"/>
  <c r="AK906" i="1"/>
  <c r="AK907" i="1"/>
  <c r="AK908" i="1"/>
  <c r="AK909" i="1"/>
  <c r="AK910" i="1"/>
  <c r="AK911" i="1"/>
  <c r="AK912" i="1"/>
  <c r="AK913" i="1"/>
  <c r="AK914" i="1"/>
  <c r="AK915" i="1"/>
  <c r="AK916" i="1"/>
  <c r="AK917" i="1"/>
  <c r="AK918" i="1"/>
  <c r="AK919" i="1"/>
  <c r="AK920" i="1"/>
  <c r="AK921" i="1"/>
  <c r="AK922" i="1"/>
  <c r="AK923" i="1"/>
  <c r="AK924" i="1"/>
  <c r="AK925" i="1"/>
  <c r="AK926" i="1"/>
  <c r="AK927" i="1"/>
  <c r="AK928" i="1"/>
  <c r="AK929" i="1"/>
  <c r="AK930" i="1"/>
  <c r="AK931" i="1"/>
  <c r="AK932" i="1"/>
  <c r="AK933" i="1"/>
  <c r="AK934" i="1"/>
  <c r="AK935" i="1"/>
  <c r="AK936" i="1"/>
  <c r="AK937" i="1"/>
  <c r="AK938" i="1"/>
  <c r="AK939" i="1"/>
  <c r="AK940" i="1"/>
  <c r="AK941" i="1"/>
  <c r="AK942" i="1"/>
  <c r="AK943" i="1"/>
  <c r="AK944" i="1"/>
  <c r="AK945" i="1"/>
  <c r="AK946" i="1"/>
  <c r="AK947" i="1"/>
  <c r="AK948" i="1"/>
  <c r="AK949" i="1"/>
  <c r="AK950" i="1"/>
  <c r="AK951" i="1"/>
  <c r="AK952" i="1"/>
  <c r="AK953" i="1"/>
  <c r="AK954" i="1"/>
  <c r="AK955" i="1"/>
  <c r="AK956" i="1"/>
  <c r="AK957" i="1"/>
  <c r="AK958" i="1"/>
  <c r="AK959" i="1"/>
  <c r="AK960" i="1"/>
  <c r="AK961" i="1"/>
  <c r="AK962" i="1"/>
  <c r="AK963" i="1"/>
  <c r="AK964" i="1"/>
  <c r="AK965" i="1"/>
  <c r="AK966" i="1"/>
  <c r="AK967" i="1"/>
  <c r="AK968" i="1"/>
  <c r="AK969" i="1"/>
  <c r="AK970" i="1"/>
  <c r="AK971" i="1"/>
  <c r="AK972" i="1"/>
  <c r="AK973" i="1"/>
  <c r="AK974" i="1"/>
  <c r="AK975" i="1"/>
  <c r="AK976" i="1"/>
  <c r="AK977" i="1"/>
  <c r="AK978" i="1"/>
  <c r="AK979" i="1"/>
  <c r="AK980" i="1"/>
  <c r="AK981" i="1"/>
  <c r="AK982" i="1"/>
  <c r="AK983" i="1"/>
  <c r="AK984" i="1"/>
  <c r="AK985" i="1"/>
  <c r="AK986" i="1"/>
  <c r="AK987" i="1"/>
  <c r="AK988" i="1"/>
  <c r="AK989" i="1"/>
  <c r="AK990" i="1"/>
  <c r="AK991" i="1"/>
  <c r="AK992" i="1"/>
  <c r="AK993" i="1"/>
  <c r="AK994" i="1"/>
  <c r="AK995" i="1"/>
  <c r="AK996" i="1"/>
  <c r="AK997" i="1"/>
  <c r="AK998" i="1"/>
  <c r="AK999" i="1"/>
  <c r="AK1000" i="1"/>
  <c r="AK1001" i="1"/>
  <c r="AK1002" i="1"/>
  <c r="AK1003" i="1"/>
  <c r="AK1004" i="1"/>
  <c r="AK1005" i="1"/>
  <c r="AK1006" i="1"/>
  <c r="AK1007" i="1"/>
  <c r="AK1008" i="1"/>
  <c r="AK1009" i="1"/>
  <c r="AK1010" i="1"/>
  <c r="AK1011" i="1"/>
  <c r="AK1012" i="1"/>
  <c r="AK1013" i="1"/>
  <c r="AK1014" i="1"/>
  <c r="AK1015" i="1"/>
  <c r="AK1016" i="1"/>
  <c r="AK1017" i="1"/>
  <c r="AK1018" i="1"/>
  <c r="AK1019" i="1"/>
  <c r="AK1020" i="1"/>
  <c r="AK1021" i="1"/>
  <c r="AK1022" i="1"/>
  <c r="AK1023" i="1"/>
  <c r="AK1024" i="1"/>
  <c r="AK1025" i="1"/>
  <c r="AK1026" i="1"/>
  <c r="AK1027" i="1"/>
  <c r="AK1028" i="1"/>
  <c r="AK1029" i="1"/>
  <c r="AK1030" i="1"/>
  <c r="AK1031" i="1"/>
  <c r="AK1032" i="1"/>
  <c r="AK1033" i="1"/>
  <c r="AK1034" i="1"/>
  <c r="AK1035" i="1"/>
  <c r="AK1036" i="1"/>
  <c r="AK1037" i="1"/>
  <c r="AK1038" i="1"/>
  <c r="AK1039" i="1"/>
  <c r="AK1040" i="1"/>
  <c r="AK1041" i="1"/>
  <c r="AK1042" i="1"/>
  <c r="AK1043" i="1"/>
  <c r="AK1044" i="1"/>
  <c r="AK1045" i="1"/>
  <c r="AK1046" i="1"/>
  <c r="AK1047" i="1"/>
  <c r="AK1048" i="1"/>
  <c r="AK1049" i="1"/>
  <c r="AK1050" i="1"/>
  <c r="AK1051" i="1"/>
  <c r="AK1052" i="1"/>
  <c r="AK1053" i="1"/>
  <c r="AK1054" i="1"/>
  <c r="AK1055" i="1"/>
  <c r="AK1056" i="1"/>
  <c r="AK1057" i="1"/>
  <c r="AK1058" i="1"/>
  <c r="AK1059" i="1"/>
  <c r="AK1060" i="1"/>
  <c r="AK1061" i="1"/>
  <c r="AK1062" i="1"/>
  <c r="AK1063" i="1"/>
  <c r="AK1064" i="1"/>
  <c r="AK1065" i="1"/>
  <c r="AK1066" i="1"/>
  <c r="AK1067" i="1"/>
  <c r="AK1068" i="1"/>
  <c r="AK1069" i="1"/>
  <c r="AK1070" i="1"/>
  <c r="AK1071" i="1"/>
  <c r="AK1072" i="1"/>
  <c r="AK1073" i="1"/>
  <c r="AK1074" i="1"/>
  <c r="AK1075" i="1"/>
  <c r="AK1076" i="1"/>
  <c r="AK1077" i="1"/>
  <c r="AK1078" i="1"/>
  <c r="AK1079" i="1"/>
  <c r="AK1080" i="1"/>
  <c r="AK1081" i="1"/>
  <c r="AK1082" i="1"/>
  <c r="AK1083" i="1"/>
  <c r="AK1084" i="1"/>
  <c r="AK1085" i="1"/>
  <c r="AK1086" i="1"/>
  <c r="AK1087" i="1"/>
  <c r="AK1088" i="1"/>
  <c r="AK1089" i="1"/>
  <c r="AK1090" i="1"/>
  <c r="AK1091" i="1"/>
  <c r="AK1092" i="1"/>
  <c r="AK1093" i="1"/>
  <c r="AK1094" i="1"/>
  <c r="AK1095" i="1"/>
  <c r="AK1096" i="1"/>
  <c r="AK1097" i="1"/>
  <c r="AK1098" i="1"/>
  <c r="AK1099" i="1"/>
  <c r="AK1100" i="1"/>
  <c r="AK1101" i="1"/>
  <c r="AK1102" i="1"/>
  <c r="AK1103" i="1"/>
  <c r="AK1104" i="1"/>
  <c r="AK1105" i="1"/>
  <c r="AK1106" i="1"/>
  <c r="AK1107" i="1"/>
  <c r="AK1108" i="1"/>
  <c r="AK1109" i="1"/>
  <c r="AK1110" i="1"/>
  <c r="AK1111" i="1"/>
  <c r="AK1112" i="1"/>
  <c r="AK1113" i="1"/>
  <c r="AK1114" i="1"/>
  <c r="AK1115" i="1"/>
  <c r="AK1116" i="1"/>
  <c r="AK1117" i="1"/>
  <c r="AK1118" i="1"/>
  <c r="AK1119" i="1"/>
  <c r="AK1120" i="1"/>
  <c r="AK1121" i="1"/>
  <c r="AK1122" i="1"/>
  <c r="AK1123" i="1"/>
  <c r="AK1124" i="1"/>
  <c r="AK1125" i="1"/>
  <c r="AK1126" i="1"/>
  <c r="AK1127" i="1"/>
  <c r="AK1128" i="1"/>
  <c r="AK1129" i="1"/>
  <c r="AK1130" i="1"/>
  <c r="AK1131" i="1"/>
  <c r="AK1132" i="1"/>
  <c r="AK1133" i="1"/>
  <c r="AK1134" i="1"/>
  <c r="AK1135" i="1"/>
  <c r="AK1136" i="1"/>
  <c r="AK1137" i="1"/>
  <c r="AK1138" i="1"/>
  <c r="AK1139" i="1"/>
  <c r="AK1140" i="1"/>
  <c r="AK1141" i="1"/>
  <c r="AK1142" i="1"/>
  <c r="AK1143" i="1"/>
  <c r="AK1144" i="1"/>
  <c r="AK1145" i="1"/>
  <c r="AK1146" i="1"/>
  <c r="AK1147" i="1"/>
  <c r="AK1148" i="1"/>
  <c r="AK1149" i="1"/>
  <c r="AK1150" i="1"/>
  <c r="AK1151" i="1"/>
  <c r="AK1152" i="1"/>
  <c r="AK1153" i="1"/>
  <c r="AK1154" i="1"/>
  <c r="AK1155" i="1"/>
  <c r="AK1156" i="1"/>
  <c r="AK1157" i="1"/>
  <c r="AK1158" i="1"/>
  <c r="AK1159" i="1"/>
  <c r="AK1160" i="1"/>
  <c r="AK1161" i="1"/>
  <c r="AK1162" i="1"/>
  <c r="AK1163" i="1"/>
  <c r="AK1164" i="1"/>
  <c r="AK1165" i="1"/>
  <c r="AK1166" i="1"/>
  <c r="AK1167" i="1"/>
  <c r="AK1168" i="1"/>
  <c r="AK1169" i="1"/>
  <c r="AK1170" i="1"/>
  <c r="AK1171" i="1"/>
  <c r="AK1172" i="1"/>
  <c r="AK1173" i="1"/>
  <c r="AK1174" i="1"/>
  <c r="AK1175" i="1"/>
  <c r="AK1176" i="1"/>
  <c r="AK1177" i="1"/>
  <c r="AK1178" i="1"/>
  <c r="AK1179" i="1"/>
  <c r="AK1180" i="1"/>
  <c r="AK1181" i="1"/>
  <c r="AK1182" i="1"/>
  <c r="AK1183" i="1"/>
  <c r="AK1184" i="1"/>
  <c r="AK1185" i="1"/>
  <c r="AK1186" i="1"/>
  <c r="AK1187" i="1"/>
  <c r="AK1188" i="1"/>
  <c r="AK1189" i="1"/>
  <c r="AK1190" i="1"/>
  <c r="AK1191" i="1"/>
  <c r="AK1192" i="1"/>
  <c r="AK1193" i="1"/>
  <c r="AK1194" i="1"/>
  <c r="AK1195" i="1"/>
  <c r="AK1196" i="1"/>
  <c r="AK1197" i="1"/>
  <c r="AK1198" i="1"/>
  <c r="AK1199" i="1"/>
  <c r="AK1200" i="1"/>
  <c r="AK1201" i="1"/>
  <c r="AK1202" i="1"/>
  <c r="AK1203" i="1"/>
  <c r="AK1204" i="1"/>
  <c r="AK1205" i="1"/>
  <c r="AK1206" i="1"/>
  <c r="AK1207" i="1"/>
  <c r="AK1208" i="1"/>
  <c r="AK1209" i="1"/>
  <c r="AK1210" i="1"/>
  <c r="AK1211" i="1"/>
  <c r="AK1212" i="1"/>
  <c r="AK1213" i="1"/>
  <c r="AK1214" i="1"/>
  <c r="AK1215" i="1"/>
  <c r="AK1216" i="1"/>
  <c r="AK1217" i="1"/>
  <c r="AK1218" i="1"/>
  <c r="AK1219" i="1"/>
  <c r="AK1220" i="1"/>
  <c r="AK1221" i="1"/>
  <c r="AK1222" i="1"/>
  <c r="AK1223" i="1"/>
  <c r="AK1224" i="1"/>
  <c r="AK1225" i="1"/>
  <c r="AK1226" i="1"/>
  <c r="AK1227" i="1"/>
  <c r="AK1228" i="1"/>
  <c r="AK1229" i="1"/>
  <c r="AK1230" i="1"/>
  <c r="AK1231" i="1"/>
  <c r="AK1232" i="1"/>
  <c r="AK1233" i="1"/>
  <c r="AK1234" i="1"/>
  <c r="AK1235" i="1"/>
  <c r="AK1236" i="1"/>
  <c r="AK1237" i="1"/>
  <c r="AK1238" i="1"/>
  <c r="AK1239" i="1"/>
  <c r="AK1240" i="1"/>
  <c r="AK1241" i="1"/>
  <c r="AK1242" i="1"/>
  <c r="AK1243" i="1"/>
  <c r="AK1244" i="1"/>
  <c r="AK1245" i="1"/>
  <c r="AK1246" i="1"/>
  <c r="AK1247" i="1"/>
  <c r="AK1248" i="1"/>
  <c r="AK1249" i="1"/>
  <c r="AK1250" i="1"/>
  <c r="AK1251" i="1"/>
  <c r="AK1252" i="1"/>
  <c r="AK1253" i="1"/>
  <c r="AK1254" i="1"/>
  <c r="AK1255" i="1"/>
  <c r="AK1256" i="1"/>
  <c r="AK1257" i="1"/>
  <c r="AK1258" i="1"/>
  <c r="AK1259" i="1"/>
  <c r="AK1260" i="1"/>
  <c r="AK1261" i="1"/>
  <c r="AK1262" i="1"/>
  <c r="AK1263" i="1"/>
  <c r="AK1264" i="1"/>
  <c r="AK1265" i="1"/>
  <c r="AK1266" i="1"/>
  <c r="AK1267" i="1"/>
  <c r="AK1268" i="1"/>
  <c r="AK1269" i="1"/>
  <c r="AK1270" i="1"/>
  <c r="AK1271" i="1"/>
  <c r="AK1272" i="1"/>
  <c r="AK1273" i="1"/>
  <c r="AK1274" i="1"/>
  <c r="AK1275" i="1"/>
  <c r="AK1276" i="1"/>
  <c r="AK1277" i="1"/>
  <c r="AK1278" i="1"/>
  <c r="AK1279" i="1"/>
  <c r="AK1280" i="1"/>
  <c r="AK1281" i="1"/>
  <c r="AK1282" i="1"/>
  <c r="AK1283" i="1"/>
  <c r="AK1284" i="1"/>
  <c r="AK1285" i="1"/>
  <c r="AK1286" i="1"/>
  <c r="AK1287" i="1"/>
  <c r="AK1288" i="1"/>
  <c r="AK1289" i="1"/>
  <c r="AK1290" i="1"/>
  <c r="AK1291" i="1"/>
  <c r="AK1292" i="1"/>
  <c r="AK1293" i="1"/>
  <c r="AK1294" i="1"/>
  <c r="AK1295" i="1"/>
  <c r="AK1296" i="1"/>
  <c r="AK1297" i="1"/>
  <c r="AK1298" i="1"/>
  <c r="AK1299" i="1"/>
  <c r="AK1300" i="1"/>
  <c r="AK1301" i="1"/>
  <c r="AK1302" i="1"/>
  <c r="AK1303" i="1"/>
  <c r="AK1304" i="1"/>
  <c r="AK1305" i="1"/>
  <c r="AK1306" i="1"/>
  <c r="AK1307" i="1"/>
  <c r="AK1308" i="1"/>
  <c r="AK1309" i="1"/>
  <c r="AK1310" i="1"/>
  <c r="AK1311" i="1"/>
  <c r="AK1312" i="1"/>
  <c r="AK1313" i="1"/>
  <c r="AK1314" i="1"/>
  <c r="AK1315" i="1"/>
  <c r="AK1316" i="1"/>
  <c r="AK1317" i="1"/>
  <c r="AK1318" i="1"/>
  <c r="AK1319" i="1"/>
  <c r="AK1320" i="1"/>
  <c r="AK1321" i="1"/>
  <c r="AK1322" i="1"/>
  <c r="AK1323" i="1"/>
  <c r="AK1324" i="1"/>
  <c r="AK1325" i="1"/>
  <c r="AK1326" i="1"/>
  <c r="AK1327" i="1"/>
  <c r="AK1328" i="1"/>
  <c r="AK1329" i="1"/>
  <c r="AK1330" i="1"/>
  <c r="AK1331" i="1"/>
  <c r="AK1332" i="1"/>
  <c r="AK1333" i="1"/>
  <c r="AK1334" i="1"/>
  <c r="AK1335" i="1"/>
  <c r="AK1336" i="1"/>
  <c r="AK1337" i="1"/>
  <c r="AK1338" i="1"/>
  <c r="AK1339" i="1"/>
  <c r="AK1340" i="1"/>
  <c r="AK1341" i="1"/>
  <c r="AK1342" i="1"/>
  <c r="AK1343" i="1"/>
  <c r="AK1344" i="1"/>
  <c r="AK1345" i="1"/>
  <c r="AK1346" i="1"/>
  <c r="AK1347" i="1"/>
  <c r="AK1348" i="1"/>
  <c r="AK1349" i="1"/>
  <c r="AK1350" i="1"/>
  <c r="AK1351" i="1"/>
  <c r="AK1352" i="1"/>
  <c r="AK1353" i="1"/>
  <c r="AK1354" i="1"/>
  <c r="AK1355" i="1"/>
  <c r="AK1356" i="1"/>
  <c r="AK1357" i="1"/>
  <c r="AK1358" i="1"/>
  <c r="AK1359" i="1"/>
  <c r="AK1360" i="1"/>
  <c r="AK1361" i="1"/>
  <c r="AK1362" i="1"/>
  <c r="AK1363" i="1"/>
  <c r="AK1364" i="1"/>
  <c r="AK1365" i="1"/>
  <c r="AK1366" i="1"/>
  <c r="AK1367" i="1"/>
  <c r="AK1368" i="1"/>
  <c r="AK1369" i="1"/>
  <c r="AK1370" i="1"/>
  <c r="AK1371" i="1"/>
  <c r="AK1372" i="1"/>
  <c r="AK1373" i="1"/>
  <c r="AK1374" i="1"/>
  <c r="AK1375" i="1"/>
  <c r="AK1376" i="1"/>
  <c r="AK1377" i="1"/>
  <c r="AK1378" i="1"/>
  <c r="AK1379" i="1"/>
  <c r="AK1380" i="1"/>
  <c r="AK1381" i="1"/>
  <c r="AK1382" i="1"/>
  <c r="AK1383" i="1"/>
  <c r="AK1384" i="1"/>
  <c r="AK1385" i="1"/>
  <c r="AK1386" i="1"/>
  <c r="AK1387" i="1"/>
  <c r="AK1388" i="1"/>
  <c r="AK1389" i="1"/>
  <c r="AK1390" i="1"/>
  <c r="AK1391" i="1"/>
  <c r="AK1392" i="1"/>
  <c r="AK1393" i="1"/>
  <c r="AK1394" i="1"/>
  <c r="AK1395" i="1"/>
  <c r="AK1396" i="1"/>
  <c r="AK1397" i="1"/>
  <c r="AK1398" i="1"/>
  <c r="AK1399" i="1"/>
  <c r="AK1400" i="1"/>
  <c r="AK1401" i="1"/>
  <c r="AK1402" i="1"/>
  <c r="AK1403" i="1"/>
  <c r="AK1404" i="1"/>
  <c r="AK1405" i="1"/>
  <c r="AK1406" i="1"/>
  <c r="AK1407" i="1"/>
  <c r="AK1408" i="1"/>
  <c r="AK1409" i="1"/>
  <c r="AK1410" i="1"/>
  <c r="AK1411" i="1"/>
  <c r="AK1412" i="1"/>
  <c r="AK1413" i="1"/>
  <c r="AK1414" i="1"/>
  <c r="AK1415" i="1"/>
  <c r="AK1416" i="1"/>
  <c r="AK1417" i="1"/>
  <c r="AK1418" i="1"/>
  <c r="AK1419" i="1"/>
  <c r="AK1420" i="1"/>
  <c r="AK1421" i="1"/>
  <c r="AK1422" i="1"/>
  <c r="AK1423" i="1"/>
  <c r="AK1424" i="1"/>
  <c r="AK1425" i="1"/>
  <c r="AK1426" i="1"/>
  <c r="AK1427" i="1"/>
  <c r="AK1428" i="1"/>
  <c r="AK1429" i="1"/>
  <c r="AK1430" i="1"/>
  <c r="AK1431" i="1"/>
  <c r="AK1432" i="1"/>
  <c r="AK1433" i="1"/>
  <c r="AK1434" i="1"/>
  <c r="AK1435" i="1"/>
  <c r="AK1436" i="1"/>
  <c r="AK1437" i="1"/>
  <c r="AK1438" i="1"/>
  <c r="AK1439" i="1"/>
  <c r="AK1440" i="1"/>
  <c r="AK1441" i="1"/>
  <c r="AK1442" i="1"/>
  <c r="AK1443" i="1"/>
  <c r="AK1444" i="1"/>
  <c r="AK1445" i="1"/>
  <c r="AK1446" i="1"/>
  <c r="AK1447" i="1"/>
  <c r="AK1448" i="1"/>
  <c r="AK1449" i="1"/>
  <c r="AK1450" i="1"/>
  <c r="AK1451" i="1"/>
  <c r="AK1452" i="1"/>
  <c r="AK1453" i="1"/>
  <c r="AK1454" i="1"/>
  <c r="AK1455" i="1"/>
  <c r="AK1456" i="1"/>
  <c r="AK1457" i="1"/>
  <c r="AK1458" i="1"/>
  <c r="AK1459" i="1"/>
  <c r="AK1460" i="1"/>
  <c r="AK1461" i="1"/>
  <c r="AK1462" i="1"/>
  <c r="AK1463" i="1"/>
  <c r="AK1464" i="1"/>
  <c r="AK1465" i="1"/>
  <c r="AK1466" i="1"/>
  <c r="AK1467" i="1"/>
  <c r="AK1468" i="1"/>
  <c r="AK1469" i="1"/>
  <c r="AK1470" i="1"/>
  <c r="AK1471" i="1"/>
  <c r="AK1472" i="1"/>
  <c r="AK1473" i="1"/>
  <c r="AK1474" i="1"/>
  <c r="AK1475" i="1"/>
  <c r="AK1476" i="1"/>
  <c r="AK1477" i="1"/>
  <c r="AK1478" i="1"/>
  <c r="AK1479" i="1"/>
  <c r="AK1480" i="1"/>
  <c r="AK1481" i="1"/>
  <c r="AK1482" i="1"/>
  <c r="AK1483" i="1"/>
  <c r="AK1484" i="1"/>
  <c r="AK1485" i="1"/>
  <c r="AK1486" i="1"/>
  <c r="AK1487" i="1"/>
  <c r="AK1488" i="1"/>
  <c r="AK1489" i="1"/>
  <c r="AK1490" i="1"/>
  <c r="AK1491" i="1"/>
  <c r="AK1492" i="1"/>
  <c r="AK1493" i="1"/>
  <c r="AK1494" i="1"/>
  <c r="AK1495" i="1"/>
  <c r="AK1496" i="1"/>
  <c r="AK1497" i="1"/>
  <c r="AK1498" i="1"/>
  <c r="AK1499" i="1"/>
  <c r="AK1500" i="1"/>
  <c r="AK1501" i="1"/>
  <c r="AK1502" i="1"/>
  <c r="AK1503" i="1"/>
  <c r="AK1504" i="1"/>
  <c r="AK1505" i="1"/>
  <c r="AK1506" i="1"/>
  <c r="AK1507" i="1"/>
  <c r="AK1508" i="1"/>
  <c r="AK1509" i="1"/>
  <c r="AK1510" i="1"/>
  <c r="AK1511" i="1"/>
  <c r="AK1512" i="1"/>
  <c r="AK1513" i="1"/>
  <c r="AK1514" i="1"/>
  <c r="AK1515" i="1"/>
  <c r="AK1516" i="1"/>
  <c r="AK1517" i="1"/>
  <c r="AK1518" i="1"/>
  <c r="AK1519" i="1"/>
  <c r="AK1520" i="1"/>
  <c r="AK1521" i="1"/>
  <c r="AK1522" i="1"/>
  <c r="AK1523" i="1"/>
  <c r="AK1524" i="1"/>
  <c r="AK1525" i="1"/>
  <c r="AK1526" i="1"/>
  <c r="AK1527" i="1"/>
  <c r="AK1528" i="1"/>
  <c r="AK1529" i="1"/>
  <c r="AK1530" i="1"/>
  <c r="AK1531" i="1"/>
  <c r="AK1532" i="1"/>
  <c r="AK1533" i="1"/>
  <c r="AK1534" i="1"/>
  <c r="AK1535" i="1"/>
  <c r="AK1536" i="1"/>
  <c r="AK1537" i="1"/>
  <c r="AK1538" i="1"/>
  <c r="AK1539" i="1"/>
  <c r="AK1540" i="1"/>
  <c r="AK1541" i="1"/>
  <c r="AK1542" i="1"/>
  <c r="AK1543" i="1"/>
  <c r="AK1544" i="1"/>
  <c r="AK1545" i="1"/>
  <c r="AK1546" i="1"/>
  <c r="AK1547" i="1"/>
  <c r="AK1548" i="1"/>
  <c r="AK1549" i="1"/>
  <c r="AK1550" i="1"/>
  <c r="AK1551" i="1"/>
  <c r="AK1552" i="1"/>
  <c r="AK1553" i="1"/>
  <c r="AK1554" i="1"/>
  <c r="AK1555" i="1"/>
  <c r="AK1556" i="1"/>
  <c r="AK1557" i="1"/>
  <c r="AK1558" i="1"/>
  <c r="AK1559" i="1"/>
  <c r="AK1560" i="1"/>
  <c r="AK1561" i="1"/>
  <c r="AK1562" i="1"/>
  <c r="AK1563" i="1"/>
  <c r="AK1564" i="1"/>
  <c r="AK1565" i="1"/>
  <c r="AK1566" i="1"/>
  <c r="AK1567" i="1"/>
  <c r="AK1568" i="1"/>
  <c r="AK1569" i="1"/>
  <c r="AK1570" i="1"/>
  <c r="AK1571" i="1"/>
  <c r="AK1572" i="1"/>
  <c r="AK1573" i="1"/>
  <c r="AK1574" i="1"/>
  <c r="AK1575" i="1"/>
  <c r="AK1576" i="1"/>
  <c r="AK1577" i="1"/>
  <c r="AK1578" i="1"/>
  <c r="AK1579" i="1"/>
  <c r="AK1580" i="1"/>
  <c r="AK1581" i="1"/>
  <c r="AK1582" i="1"/>
  <c r="AK1583" i="1"/>
  <c r="AK1584" i="1"/>
  <c r="AK1585" i="1"/>
  <c r="AK1586" i="1"/>
  <c r="AK1587" i="1"/>
  <c r="AK1588" i="1"/>
  <c r="AK1589" i="1"/>
  <c r="AK1590" i="1"/>
  <c r="AK1591" i="1"/>
  <c r="AK1592" i="1"/>
  <c r="AK1593" i="1"/>
  <c r="AK1594" i="1"/>
  <c r="AK1595" i="1"/>
  <c r="AK1596" i="1"/>
  <c r="AK1597" i="1"/>
  <c r="AK1598" i="1"/>
  <c r="AK1599" i="1"/>
  <c r="AK1600" i="1"/>
  <c r="AK1601" i="1"/>
  <c r="AK1602" i="1"/>
  <c r="AK1603" i="1"/>
  <c r="AK1604" i="1"/>
  <c r="AK1605" i="1"/>
  <c r="AK1606" i="1"/>
  <c r="AK1607" i="1"/>
  <c r="AK1608" i="1"/>
  <c r="AK1609" i="1"/>
  <c r="AK1610" i="1"/>
  <c r="AK1611" i="1"/>
  <c r="AK1612" i="1"/>
  <c r="AK1613" i="1"/>
  <c r="AK1614" i="1"/>
  <c r="AK1615" i="1"/>
  <c r="AK1616" i="1"/>
  <c r="AK1617" i="1"/>
  <c r="AK1618" i="1"/>
  <c r="AK1619" i="1"/>
  <c r="AK1620" i="1"/>
  <c r="AK1621" i="1"/>
  <c r="AK1622" i="1"/>
  <c r="AK1623" i="1"/>
  <c r="AK1624" i="1"/>
  <c r="AK1625" i="1"/>
  <c r="AK1626" i="1"/>
  <c r="AK1627" i="1"/>
  <c r="AK1628" i="1"/>
  <c r="AK1629" i="1"/>
  <c r="AK1630" i="1"/>
  <c r="AK1631" i="1"/>
  <c r="AK1632" i="1"/>
  <c r="AK1633" i="1"/>
  <c r="AK1634" i="1"/>
  <c r="AK1635" i="1"/>
  <c r="AK1636" i="1"/>
  <c r="AK1637" i="1"/>
  <c r="AK1638" i="1"/>
  <c r="AK1639" i="1"/>
  <c r="AK1640" i="1"/>
  <c r="AK1641" i="1"/>
  <c r="AK1642" i="1"/>
  <c r="AK1643" i="1"/>
  <c r="AK1644" i="1"/>
  <c r="AK1645" i="1"/>
  <c r="AK1646" i="1"/>
  <c r="AK1647" i="1"/>
  <c r="AK1648" i="1"/>
  <c r="AK1649" i="1"/>
  <c r="AK1650" i="1"/>
  <c r="AK1651" i="1"/>
  <c r="AK1652" i="1"/>
  <c r="AK1653" i="1"/>
  <c r="AK1654" i="1"/>
  <c r="AK1655" i="1"/>
  <c r="AK1656" i="1"/>
  <c r="AK1657" i="1"/>
  <c r="AK1658" i="1"/>
  <c r="AK1659" i="1"/>
  <c r="AK1660" i="1"/>
  <c r="AK1661" i="1"/>
  <c r="AK1662" i="1"/>
  <c r="AK1663" i="1"/>
  <c r="AK1664" i="1"/>
  <c r="AK1665" i="1"/>
  <c r="AK1666" i="1"/>
  <c r="AK1667" i="1"/>
  <c r="AK1668" i="1"/>
  <c r="AK1669" i="1"/>
  <c r="AK1670" i="1"/>
  <c r="AK1671" i="1"/>
  <c r="AK1672" i="1"/>
  <c r="AK1673" i="1"/>
  <c r="AK1674" i="1"/>
  <c r="AK1675" i="1"/>
  <c r="AK1676" i="1"/>
  <c r="AK1677" i="1"/>
  <c r="AK1678" i="1"/>
  <c r="AK1679" i="1"/>
  <c r="AK1680" i="1"/>
  <c r="AK1681" i="1"/>
  <c r="AK1682" i="1"/>
  <c r="AK1683" i="1"/>
  <c r="AK1684" i="1"/>
  <c r="AK1685" i="1"/>
  <c r="AK1686" i="1"/>
  <c r="AK1687" i="1"/>
  <c r="AK1688" i="1"/>
  <c r="AK1689" i="1"/>
  <c r="AK1690" i="1"/>
  <c r="AK1691" i="1"/>
  <c r="AK1692" i="1"/>
  <c r="AK1693" i="1"/>
  <c r="AK1694" i="1"/>
  <c r="AK1695" i="1"/>
  <c r="AK1696" i="1"/>
  <c r="AK1697" i="1"/>
  <c r="AK1698" i="1"/>
  <c r="AK1699" i="1"/>
  <c r="AK1700" i="1"/>
  <c r="AK1701" i="1"/>
  <c r="AK1702" i="1"/>
  <c r="AK1703" i="1"/>
  <c r="AK1704" i="1"/>
  <c r="AK1705" i="1"/>
  <c r="AK1706" i="1"/>
  <c r="AK1707" i="1"/>
  <c r="AK1708" i="1"/>
  <c r="AK1709" i="1"/>
  <c r="AK1710" i="1"/>
  <c r="AK1711" i="1"/>
  <c r="AK1712" i="1"/>
  <c r="AK1713" i="1"/>
  <c r="AK1714" i="1"/>
  <c r="AK1715" i="1"/>
  <c r="AK1716" i="1"/>
  <c r="AK1717" i="1"/>
  <c r="AK1718" i="1"/>
  <c r="AK1719" i="1"/>
  <c r="AK1720" i="1"/>
  <c r="AK1721" i="1"/>
  <c r="AK1722" i="1"/>
  <c r="AK1723" i="1"/>
  <c r="AK1724" i="1"/>
  <c r="AK1725" i="1"/>
  <c r="AK1726" i="1"/>
  <c r="AK1727" i="1"/>
  <c r="AK1728" i="1"/>
  <c r="AK1729" i="1"/>
  <c r="AK1730" i="1"/>
  <c r="AK1731" i="1"/>
  <c r="AK1732" i="1"/>
  <c r="AK1733" i="1"/>
  <c r="AK1734" i="1"/>
  <c r="AK1735" i="1"/>
  <c r="AK1736" i="1"/>
  <c r="AK1737" i="1"/>
  <c r="AK1738" i="1"/>
  <c r="AK1739" i="1"/>
  <c r="AK1740" i="1"/>
  <c r="AK1741" i="1"/>
  <c r="AK1742" i="1"/>
  <c r="AK1743" i="1"/>
  <c r="AK1744" i="1"/>
  <c r="AK1745" i="1"/>
  <c r="AK1746" i="1"/>
  <c r="AK1747" i="1"/>
  <c r="AK1748" i="1"/>
  <c r="AK1749" i="1"/>
  <c r="AK1750" i="1"/>
  <c r="AK1751" i="1"/>
  <c r="AK1752" i="1"/>
  <c r="AK1753" i="1"/>
  <c r="AK1754" i="1"/>
  <c r="AK1755" i="1"/>
  <c r="AK1756" i="1"/>
  <c r="AK1757" i="1"/>
  <c r="AK1758" i="1"/>
  <c r="AK1759" i="1"/>
  <c r="AK1760" i="1"/>
  <c r="AK1761" i="1"/>
  <c r="AK1762" i="1"/>
  <c r="AK1763" i="1"/>
  <c r="AK1764" i="1"/>
  <c r="AK1765" i="1"/>
  <c r="AK1766" i="1"/>
  <c r="AK1767" i="1"/>
  <c r="AK1768" i="1"/>
  <c r="AK1769" i="1"/>
  <c r="AK1770" i="1"/>
  <c r="AK1771" i="1"/>
  <c r="AK1772" i="1"/>
  <c r="AK1773" i="1"/>
  <c r="AK1774" i="1"/>
  <c r="AK1775" i="1"/>
  <c r="AK1776" i="1"/>
  <c r="AK1777" i="1"/>
  <c r="AK1778" i="1"/>
  <c r="AK1779" i="1"/>
  <c r="AK1780" i="1"/>
  <c r="AK1781" i="1"/>
  <c r="AK1782" i="1"/>
  <c r="AK1783" i="1"/>
  <c r="AK1784" i="1"/>
  <c r="AK1785" i="1"/>
  <c r="AK1786" i="1"/>
  <c r="AK1787" i="1"/>
  <c r="AK1788" i="1"/>
  <c r="AK1789" i="1"/>
  <c r="AK1790" i="1"/>
  <c r="AK1791" i="1"/>
  <c r="AK1792" i="1"/>
  <c r="AK1793" i="1"/>
  <c r="AK1794" i="1"/>
  <c r="AK1795" i="1"/>
  <c r="AK1796" i="1"/>
  <c r="AK1797" i="1"/>
  <c r="AK1798" i="1"/>
  <c r="AK1799" i="1"/>
  <c r="AK1800" i="1"/>
  <c r="AK1801" i="1"/>
  <c r="AK1802" i="1"/>
  <c r="AK1803" i="1"/>
  <c r="AK1804" i="1"/>
  <c r="AK1805" i="1"/>
  <c r="AK1806" i="1"/>
  <c r="AK1807" i="1"/>
  <c r="AK1808" i="1"/>
  <c r="AK1809" i="1"/>
  <c r="AK1810" i="1"/>
  <c r="AK1811" i="1"/>
  <c r="AK1812" i="1"/>
  <c r="AK1813" i="1"/>
  <c r="AK1814" i="1"/>
  <c r="AK1815" i="1"/>
  <c r="AK1816" i="1"/>
  <c r="AK1817" i="1"/>
  <c r="AK1818" i="1"/>
  <c r="AK1819" i="1"/>
  <c r="AK1820" i="1"/>
  <c r="AK1821" i="1"/>
  <c r="AK1822" i="1"/>
  <c r="AK1823" i="1"/>
  <c r="AK1824" i="1"/>
  <c r="AK1825" i="1"/>
  <c r="AK1826" i="1"/>
  <c r="AK1827" i="1"/>
  <c r="AK1828" i="1"/>
  <c r="AK1829" i="1"/>
  <c r="AK1830" i="1"/>
  <c r="AK1831" i="1"/>
  <c r="AK1832" i="1"/>
  <c r="AK1833" i="1"/>
  <c r="AK1834" i="1"/>
  <c r="AK1835" i="1"/>
  <c r="AK1836" i="1"/>
  <c r="AK1837" i="1"/>
  <c r="AK1838" i="1"/>
  <c r="AK1839" i="1"/>
  <c r="AK1840" i="1"/>
  <c r="AK1841" i="1"/>
  <c r="AK1842" i="1"/>
  <c r="AK1843" i="1"/>
  <c r="AK1844" i="1"/>
  <c r="AK1845" i="1"/>
  <c r="AK1846" i="1"/>
  <c r="AK1847" i="1"/>
  <c r="AK1848" i="1"/>
  <c r="AK1849" i="1"/>
  <c r="AK1850" i="1"/>
  <c r="AK1851" i="1"/>
  <c r="AK1852" i="1"/>
  <c r="AK1853" i="1"/>
  <c r="AK1854" i="1"/>
  <c r="AK1855" i="1"/>
  <c r="AK1856" i="1"/>
  <c r="AK1857" i="1"/>
  <c r="AK1858" i="1"/>
  <c r="AK1859" i="1"/>
  <c r="AK1860" i="1"/>
  <c r="AK1861" i="1"/>
  <c r="AK1862" i="1"/>
  <c r="AK1863" i="1"/>
  <c r="AK1864" i="1"/>
  <c r="AK1865" i="1"/>
  <c r="AK1866" i="1"/>
  <c r="AK1867" i="1"/>
  <c r="AK1868" i="1"/>
  <c r="AK1869" i="1"/>
  <c r="AK1870" i="1"/>
  <c r="AK1871" i="1"/>
  <c r="AK1872" i="1"/>
  <c r="AK1873" i="1"/>
  <c r="AK1874" i="1"/>
  <c r="AK1875" i="1"/>
  <c r="AK1876" i="1"/>
  <c r="AK1877" i="1"/>
  <c r="AK1878" i="1"/>
  <c r="AK1879" i="1"/>
  <c r="AK1880" i="1"/>
  <c r="AK1881" i="1"/>
  <c r="AK1882" i="1"/>
  <c r="AK1883" i="1"/>
  <c r="AK1884" i="1"/>
  <c r="AK1885" i="1"/>
  <c r="AK1886" i="1"/>
  <c r="AK1887" i="1"/>
  <c r="AK1888" i="1"/>
  <c r="AK1889" i="1"/>
  <c r="AK1890" i="1"/>
  <c r="AK1891" i="1"/>
  <c r="AK1892" i="1"/>
  <c r="AK1893" i="1"/>
  <c r="AK1894" i="1"/>
  <c r="AK1895" i="1"/>
  <c r="AK1896" i="1"/>
  <c r="AK1897" i="1"/>
  <c r="AK1898" i="1"/>
  <c r="AK1899" i="1"/>
  <c r="AK1900" i="1"/>
  <c r="AK1901" i="1"/>
  <c r="AK1902" i="1"/>
  <c r="AK1903" i="1"/>
  <c r="AK1904" i="1"/>
  <c r="AK1905" i="1"/>
  <c r="AK1906" i="1"/>
  <c r="AK1907" i="1"/>
  <c r="AK1908" i="1"/>
  <c r="AK1909" i="1"/>
  <c r="AK1910" i="1"/>
  <c r="AK1911" i="1"/>
  <c r="AK1912" i="1"/>
  <c r="AK1913" i="1"/>
  <c r="AK1914" i="1"/>
  <c r="AK1915" i="1"/>
  <c r="AK1916" i="1"/>
  <c r="AK1917" i="1"/>
  <c r="AK1918" i="1"/>
  <c r="AK1919" i="1"/>
  <c r="AK1920" i="1"/>
  <c r="AK1921" i="1"/>
  <c r="AK1922" i="1"/>
  <c r="AK1923" i="1"/>
  <c r="AK1924" i="1"/>
  <c r="AK1925" i="1"/>
  <c r="AK1926" i="1"/>
  <c r="AK1927" i="1"/>
  <c r="AK1928" i="1"/>
  <c r="AK1929" i="1"/>
  <c r="AK1930" i="1"/>
  <c r="AK1931" i="1"/>
  <c r="AK1932" i="1"/>
  <c r="AK1933" i="1"/>
  <c r="AK1934" i="1"/>
  <c r="AK1935" i="1"/>
  <c r="AK1936" i="1"/>
  <c r="AK1937" i="1"/>
  <c r="AK1938" i="1"/>
  <c r="AK1939" i="1"/>
  <c r="AK1940" i="1"/>
  <c r="AK1941" i="1"/>
  <c r="AK1942" i="1"/>
  <c r="AK1943" i="1"/>
  <c r="AK1944" i="1"/>
  <c r="AK1945" i="1"/>
  <c r="AK1946" i="1"/>
  <c r="AK1947" i="1"/>
  <c r="AK1948" i="1"/>
  <c r="AK1949" i="1"/>
  <c r="AK1950" i="1"/>
  <c r="AK1951" i="1"/>
  <c r="AK1952" i="1"/>
  <c r="AK1953" i="1"/>
  <c r="AK1954" i="1"/>
  <c r="AK1955" i="1"/>
  <c r="AK1956" i="1"/>
  <c r="AK1957" i="1"/>
  <c r="AK1958" i="1"/>
  <c r="AK1959" i="1"/>
  <c r="AK1960" i="1"/>
  <c r="AK1961" i="1"/>
  <c r="AK1962" i="1"/>
  <c r="AK1963" i="1"/>
  <c r="AK1964" i="1"/>
  <c r="AK1965" i="1"/>
  <c r="AK1966" i="1"/>
  <c r="AK1967" i="1"/>
  <c r="AK1968" i="1"/>
  <c r="AK1969" i="1"/>
  <c r="AK1970" i="1"/>
  <c r="AK1971" i="1"/>
  <c r="AK1972" i="1"/>
  <c r="AK1973" i="1"/>
  <c r="AK1974" i="1"/>
  <c r="AK1975" i="1"/>
  <c r="AK1976" i="1"/>
  <c r="AK1977" i="1"/>
  <c r="AK1978" i="1"/>
  <c r="AK1979" i="1"/>
  <c r="AK1980" i="1"/>
  <c r="AK1981" i="1"/>
  <c r="AK1982" i="1"/>
  <c r="AK1983" i="1"/>
  <c r="AK1984" i="1"/>
  <c r="AK1985" i="1"/>
  <c r="AK1986" i="1"/>
  <c r="AK1987" i="1"/>
  <c r="AK1988" i="1"/>
  <c r="AK1989" i="1"/>
  <c r="AK1990" i="1"/>
  <c r="AK1991" i="1"/>
  <c r="AK1992" i="1"/>
  <c r="AK1993" i="1"/>
  <c r="AK1994" i="1"/>
  <c r="AK1995" i="1"/>
  <c r="AK1996" i="1"/>
  <c r="AK1997" i="1"/>
  <c r="AK1998" i="1"/>
  <c r="AK1999" i="1"/>
  <c r="AK2000" i="1"/>
  <c r="AK2001" i="1"/>
  <c r="AK2002" i="1"/>
  <c r="AK2003" i="1"/>
  <c r="AK2004" i="1"/>
  <c r="AK2005" i="1"/>
  <c r="AK2006" i="1"/>
  <c r="AK2007" i="1"/>
  <c r="AK2008" i="1"/>
  <c r="AK2009" i="1"/>
  <c r="AK2010" i="1"/>
  <c r="AK2011" i="1"/>
  <c r="AK2012" i="1"/>
  <c r="AK2013" i="1"/>
  <c r="AK2014" i="1"/>
  <c r="AK2015" i="1"/>
  <c r="AK2016" i="1"/>
  <c r="AK2017" i="1"/>
  <c r="AK2018" i="1"/>
  <c r="AK2019" i="1"/>
  <c r="AK2020" i="1"/>
  <c r="AK2021" i="1"/>
  <c r="AK2022" i="1"/>
  <c r="AK2023" i="1"/>
  <c r="AK2024" i="1"/>
  <c r="AK2025" i="1"/>
  <c r="AK2026" i="1"/>
  <c r="AK2027" i="1"/>
  <c r="AK2028" i="1"/>
  <c r="AK2029" i="1"/>
  <c r="AK2030" i="1"/>
  <c r="AK2031" i="1"/>
  <c r="AK2032" i="1"/>
  <c r="AK2033" i="1"/>
  <c r="AK2034" i="1"/>
  <c r="AK2035" i="1"/>
  <c r="AK2036" i="1"/>
  <c r="AK2037" i="1"/>
  <c r="AK2038" i="1"/>
  <c r="AK2039" i="1"/>
  <c r="AK2040" i="1"/>
  <c r="AK2041" i="1"/>
  <c r="AK2042" i="1"/>
  <c r="AK2043" i="1"/>
  <c r="AK2044" i="1"/>
  <c r="AK2045" i="1"/>
  <c r="AK2046" i="1"/>
  <c r="AK2047" i="1"/>
  <c r="AK2048" i="1"/>
  <c r="AK2049" i="1"/>
  <c r="AK2050" i="1"/>
  <c r="AK2051" i="1"/>
  <c r="AK2052" i="1"/>
  <c r="AK2053" i="1"/>
  <c r="AK2054" i="1"/>
  <c r="AK2055" i="1"/>
  <c r="AK2056" i="1"/>
  <c r="AK2057" i="1"/>
  <c r="AK2058" i="1"/>
  <c r="AK2059" i="1"/>
  <c r="AK2060" i="1"/>
  <c r="AK2061" i="1"/>
  <c r="AK2062" i="1"/>
  <c r="AK2063" i="1"/>
  <c r="AK2064" i="1"/>
  <c r="AK2065" i="1"/>
  <c r="AK2066" i="1"/>
  <c r="AK2067" i="1"/>
  <c r="AK2068" i="1"/>
  <c r="AK2069" i="1"/>
  <c r="AK2070" i="1"/>
  <c r="AK2071" i="1"/>
  <c r="AK2072" i="1"/>
  <c r="AK2073" i="1"/>
  <c r="AK2074" i="1"/>
  <c r="AK2075" i="1"/>
  <c r="AK2076" i="1"/>
  <c r="AK2077" i="1"/>
  <c r="AK2078" i="1"/>
  <c r="AK2079" i="1"/>
  <c r="AK2080" i="1"/>
  <c r="AK2081" i="1"/>
  <c r="AK2082" i="1"/>
  <c r="AK2083" i="1"/>
  <c r="AK2084" i="1"/>
  <c r="AK2085" i="1"/>
  <c r="AK2086" i="1"/>
  <c r="AK2087" i="1"/>
  <c r="AK2088" i="1"/>
  <c r="AK2089" i="1"/>
  <c r="AK2090" i="1"/>
  <c r="AK2091" i="1"/>
  <c r="AK2092" i="1"/>
  <c r="AK2093" i="1"/>
  <c r="AK2094" i="1"/>
  <c r="AK2095" i="1"/>
  <c r="AK2096" i="1"/>
  <c r="AK2097" i="1"/>
  <c r="AK2098" i="1"/>
  <c r="AK2099" i="1"/>
  <c r="AK2100" i="1"/>
  <c r="AK2101" i="1"/>
  <c r="AK2102" i="1"/>
  <c r="AK2103" i="1"/>
  <c r="AK2104" i="1"/>
  <c r="AK2105" i="1"/>
  <c r="AK2106" i="1"/>
  <c r="AK2107" i="1"/>
  <c r="AK2108" i="1"/>
  <c r="AK2109" i="1"/>
  <c r="AK2110" i="1"/>
  <c r="AK2111" i="1"/>
  <c r="AK2112" i="1"/>
  <c r="AK2113" i="1"/>
  <c r="AK2114" i="1"/>
  <c r="AK2115" i="1"/>
  <c r="AK2116" i="1"/>
  <c r="AK2117" i="1"/>
  <c r="AK2118" i="1"/>
  <c r="AK2119" i="1"/>
  <c r="AK2120" i="1"/>
  <c r="AK2121" i="1"/>
  <c r="AK2122" i="1"/>
  <c r="AK2123" i="1"/>
  <c r="AK2124" i="1"/>
  <c r="AK2125" i="1"/>
  <c r="AK2126" i="1"/>
  <c r="AK2127" i="1"/>
  <c r="AK2128" i="1"/>
  <c r="AK2129" i="1"/>
  <c r="AK2130" i="1"/>
  <c r="AK2131" i="1"/>
  <c r="AK2132" i="1"/>
  <c r="AK2133" i="1"/>
  <c r="AK2134" i="1"/>
  <c r="AK2135" i="1"/>
  <c r="AK2136" i="1"/>
  <c r="AK2137" i="1"/>
  <c r="AK2138" i="1"/>
  <c r="AK2139" i="1"/>
  <c r="AK2140" i="1"/>
  <c r="AK2141" i="1"/>
  <c r="AK2142" i="1"/>
  <c r="AK2143" i="1"/>
  <c r="AK2144" i="1"/>
  <c r="AK2145" i="1"/>
  <c r="AK2146" i="1"/>
  <c r="AK2147" i="1"/>
  <c r="AK2148" i="1"/>
  <c r="AK2149" i="1"/>
  <c r="AK2150" i="1"/>
  <c r="AK2151" i="1"/>
  <c r="AK2152" i="1"/>
  <c r="AK2153" i="1"/>
  <c r="AK2154" i="1"/>
  <c r="AK2155" i="1"/>
  <c r="AK2156" i="1"/>
  <c r="AK2157" i="1"/>
  <c r="AK2158" i="1"/>
  <c r="AK2159" i="1"/>
  <c r="AK2160" i="1"/>
  <c r="AK2161" i="1"/>
  <c r="AK2162" i="1"/>
  <c r="AK2163" i="1"/>
  <c r="AK2164" i="1"/>
  <c r="AK2165" i="1"/>
  <c r="AK2166" i="1"/>
  <c r="AK2167" i="1"/>
  <c r="AK2168" i="1"/>
  <c r="AK2169" i="1"/>
  <c r="AK2170" i="1"/>
  <c r="AK2171" i="1"/>
  <c r="AK2172" i="1"/>
  <c r="AK2173" i="1"/>
  <c r="AK2174" i="1"/>
  <c r="AK2175" i="1"/>
  <c r="AK2176" i="1"/>
  <c r="AK2177" i="1"/>
  <c r="AK2178" i="1"/>
  <c r="AK2179" i="1"/>
  <c r="AK2180" i="1"/>
  <c r="AK2181" i="1"/>
  <c r="AK2182" i="1"/>
  <c r="AK2183" i="1"/>
  <c r="AK2184" i="1"/>
  <c r="AK2185" i="1"/>
  <c r="AK2186" i="1"/>
  <c r="AK2187" i="1"/>
  <c r="AK2188" i="1"/>
  <c r="AK2189" i="1"/>
  <c r="AK2190" i="1"/>
  <c r="AK2191" i="1"/>
  <c r="AK2192" i="1"/>
  <c r="AK2193" i="1"/>
  <c r="AK2194" i="1"/>
  <c r="AK2195" i="1"/>
  <c r="AK2196" i="1"/>
  <c r="AK2197" i="1"/>
  <c r="AK2198" i="1"/>
  <c r="AK2199" i="1"/>
  <c r="AK2200" i="1"/>
  <c r="AK2201" i="1"/>
  <c r="AK2202" i="1"/>
  <c r="AK2203" i="1"/>
  <c r="AK2204" i="1"/>
  <c r="AK2205" i="1"/>
  <c r="AK2206" i="1"/>
  <c r="AK2207" i="1"/>
  <c r="AK2208" i="1"/>
  <c r="AK2209" i="1"/>
  <c r="AK2210" i="1"/>
  <c r="AK2211" i="1"/>
  <c r="AK2212" i="1"/>
  <c r="AK2213" i="1"/>
  <c r="AK2214" i="1"/>
  <c r="AK2215" i="1"/>
  <c r="AK2216" i="1"/>
  <c r="AK2217" i="1"/>
  <c r="AK2218" i="1"/>
  <c r="AK2219" i="1"/>
  <c r="AK2220" i="1"/>
  <c r="AK2221" i="1"/>
  <c r="AK2222" i="1"/>
  <c r="AK2223" i="1"/>
  <c r="AK2224" i="1"/>
  <c r="AK2225" i="1"/>
  <c r="AK2226" i="1"/>
  <c r="AK2227" i="1"/>
  <c r="AK2228" i="1"/>
  <c r="AK2229" i="1"/>
  <c r="AK2230" i="1"/>
  <c r="AK2231" i="1"/>
  <c r="AK2232" i="1"/>
  <c r="AK2233" i="1"/>
  <c r="AK2234" i="1"/>
  <c r="AK2235" i="1"/>
  <c r="AK2236" i="1"/>
  <c r="AK2237" i="1"/>
  <c r="AK2238" i="1"/>
  <c r="AK2239" i="1"/>
  <c r="AK2240" i="1"/>
  <c r="AK2241" i="1"/>
  <c r="AK2242" i="1"/>
  <c r="AK2243" i="1"/>
  <c r="AK2244" i="1"/>
  <c r="AK2245" i="1"/>
  <c r="AK2246" i="1"/>
  <c r="AK2247" i="1"/>
  <c r="AK2248" i="1"/>
  <c r="AK2249" i="1"/>
  <c r="AK2250" i="1"/>
  <c r="AK2251" i="1"/>
  <c r="AK2252" i="1"/>
  <c r="AK2253" i="1"/>
  <c r="AK2254" i="1"/>
  <c r="AK2255" i="1"/>
  <c r="AK2256" i="1"/>
  <c r="AK2257" i="1"/>
  <c r="AK2258" i="1"/>
  <c r="AK2259" i="1"/>
  <c r="AK2260" i="1"/>
  <c r="AK2261" i="1"/>
  <c r="AK2262" i="1"/>
  <c r="AK2263" i="1"/>
  <c r="AK2264" i="1"/>
  <c r="AK2265" i="1"/>
  <c r="AK2266" i="1"/>
  <c r="AK2267" i="1"/>
  <c r="AK2268" i="1"/>
  <c r="AK2269" i="1"/>
  <c r="AK2270" i="1"/>
  <c r="AK2271" i="1"/>
  <c r="AK2272" i="1"/>
  <c r="AK2273" i="1"/>
  <c r="AK2274" i="1"/>
  <c r="AK2275" i="1"/>
  <c r="AK2276" i="1"/>
  <c r="AK2277" i="1"/>
  <c r="AK2278" i="1"/>
  <c r="AK2279" i="1"/>
  <c r="AK2280" i="1"/>
  <c r="AK2281" i="1"/>
  <c r="AK2282" i="1"/>
  <c r="AK2283" i="1"/>
  <c r="AK2284" i="1"/>
  <c r="AK2285" i="1"/>
  <c r="AK2286" i="1"/>
  <c r="AK2287" i="1"/>
  <c r="AK2288" i="1"/>
  <c r="AK2289" i="1"/>
  <c r="AK2290" i="1"/>
  <c r="AK2291" i="1"/>
  <c r="AK2292" i="1"/>
  <c r="AK2293" i="1"/>
  <c r="AK2294" i="1"/>
  <c r="AK2295" i="1"/>
  <c r="AK2296" i="1"/>
  <c r="AK2297" i="1"/>
  <c r="AK2298" i="1"/>
  <c r="AK2299" i="1"/>
  <c r="AK2300" i="1"/>
  <c r="AK2301" i="1"/>
  <c r="AK2302" i="1"/>
  <c r="AK2303" i="1"/>
  <c r="AK2304" i="1"/>
  <c r="AK2305" i="1"/>
  <c r="AK2306" i="1"/>
  <c r="AK2307" i="1"/>
  <c r="AK2308" i="1"/>
  <c r="AK2309" i="1"/>
  <c r="AK2310" i="1"/>
  <c r="AK2311" i="1"/>
  <c r="AK2312" i="1"/>
  <c r="AK2313" i="1"/>
  <c r="AK2314" i="1"/>
  <c r="AK2315" i="1"/>
  <c r="AK2316" i="1"/>
  <c r="AK2317" i="1"/>
  <c r="AK2318" i="1"/>
  <c r="AK2319" i="1"/>
  <c r="AK2320" i="1"/>
  <c r="AK2321" i="1"/>
  <c r="AK2322" i="1"/>
  <c r="AK2323" i="1"/>
  <c r="AK2324" i="1"/>
  <c r="AK2325" i="1"/>
  <c r="AK2326" i="1"/>
  <c r="AK2327" i="1"/>
  <c r="AK2328" i="1"/>
  <c r="AK2329" i="1"/>
  <c r="AK2330" i="1"/>
  <c r="AK2331" i="1"/>
  <c r="AK2332" i="1"/>
  <c r="AK2333" i="1"/>
  <c r="AK2334" i="1"/>
  <c r="AK2335" i="1"/>
  <c r="AK2336" i="1"/>
  <c r="AK2337" i="1"/>
  <c r="AK2338" i="1"/>
  <c r="AK2339" i="1"/>
  <c r="AK2340" i="1"/>
  <c r="AK2341" i="1"/>
  <c r="AK2342" i="1"/>
  <c r="AK2343" i="1"/>
  <c r="AK2344" i="1"/>
  <c r="AK2345" i="1"/>
  <c r="AK2346" i="1"/>
  <c r="AK2347" i="1"/>
  <c r="AK2348" i="1"/>
  <c r="AK2349" i="1"/>
  <c r="AK2350" i="1"/>
  <c r="AK2351" i="1"/>
  <c r="AK2352" i="1"/>
  <c r="AK2353" i="1"/>
  <c r="AK2354" i="1"/>
  <c r="AK2355" i="1"/>
  <c r="AK2356" i="1"/>
  <c r="AK2357" i="1"/>
  <c r="AK2358" i="1"/>
  <c r="AK2359" i="1"/>
  <c r="AK2360" i="1"/>
  <c r="AK2361" i="1"/>
  <c r="AK2362" i="1"/>
  <c r="AK2363" i="1"/>
  <c r="AK2364" i="1"/>
  <c r="AK2365" i="1"/>
  <c r="AK2366" i="1"/>
  <c r="AK2367" i="1"/>
  <c r="AK2368" i="1"/>
  <c r="AK2369" i="1"/>
  <c r="AK2370" i="1"/>
  <c r="AK2371" i="1"/>
  <c r="AK2372" i="1"/>
  <c r="AK2373" i="1"/>
  <c r="AK2374" i="1"/>
  <c r="AK2375" i="1"/>
  <c r="AK2376" i="1"/>
  <c r="AK2377" i="1"/>
  <c r="AK2378" i="1"/>
  <c r="AK2379" i="1"/>
  <c r="AK2380" i="1"/>
  <c r="AK2381" i="1"/>
  <c r="AK2382" i="1"/>
  <c r="AK2383" i="1"/>
  <c r="AK2384" i="1"/>
  <c r="AK2385" i="1"/>
  <c r="AK2386" i="1"/>
  <c r="AK2387" i="1"/>
  <c r="AK2388" i="1"/>
  <c r="AK2389" i="1"/>
  <c r="AK2390" i="1"/>
  <c r="AK2391" i="1"/>
  <c r="AK2392" i="1"/>
  <c r="AK2393" i="1"/>
  <c r="AK2394" i="1"/>
  <c r="AK2395" i="1"/>
  <c r="AK2396" i="1"/>
  <c r="AK2397" i="1"/>
  <c r="AK2398" i="1"/>
  <c r="AK2399" i="1"/>
  <c r="AK2400" i="1"/>
  <c r="AK2401" i="1"/>
  <c r="AK2402" i="1"/>
  <c r="AK2403" i="1"/>
  <c r="AK2404" i="1"/>
  <c r="AK2405" i="1"/>
  <c r="AK2406" i="1"/>
  <c r="AK2407" i="1"/>
  <c r="AK2408" i="1"/>
  <c r="AK2409" i="1"/>
  <c r="AK2410" i="1"/>
  <c r="AK2411" i="1"/>
  <c r="AK2412" i="1"/>
  <c r="AK2413" i="1"/>
  <c r="AK2414" i="1"/>
  <c r="AK2415" i="1"/>
  <c r="AK2416" i="1"/>
  <c r="AK2417" i="1"/>
  <c r="AK2418" i="1"/>
  <c r="AK2419" i="1"/>
  <c r="AK2420" i="1"/>
  <c r="AK2421" i="1"/>
  <c r="AK2422" i="1"/>
  <c r="AK2423" i="1"/>
  <c r="AK2424" i="1"/>
  <c r="AK2425" i="1"/>
  <c r="AK2426" i="1"/>
  <c r="AK2427" i="1"/>
  <c r="AK2428" i="1"/>
  <c r="AK2429" i="1"/>
  <c r="AK2430" i="1"/>
  <c r="AK2431" i="1"/>
  <c r="AK2432" i="1"/>
  <c r="AK2433" i="1"/>
  <c r="AK2434" i="1"/>
  <c r="AK2435" i="1"/>
  <c r="AK2436" i="1"/>
  <c r="AK2437" i="1"/>
  <c r="AK2438" i="1"/>
  <c r="AK2439" i="1"/>
  <c r="AK2440" i="1"/>
  <c r="AK2441" i="1"/>
  <c r="AK2442" i="1"/>
  <c r="AK2443" i="1"/>
  <c r="AK2444" i="1"/>
  <c r="AK2445" i="1"/>
  <c r="AK2446" i="1"/>
  <c r="AK2447" i="1"/>
  <c r="AK2448" i="1"/>
  <c r="AK2449" i="1"/>
  <c r="AK2450" i="1"/>
  <c r="AK2451" i="1"/>
  <c r="AK2452" i="1"/>
  <c r="AK2453" i="1"/>
  <c r="AK2454" i="1"/>
  <c r="AK2455" i="1"/>
  <c r="AK2456" i="1"/>
  <c r="AK2457" i="1"/>
  <c r="AK2458" i="1"/>
  <c r="AK2459" i="1"/>
  <c r="AK2460" i="1"/>
  <c r="AK2461" i="1"/>
  <c r="AK2462" i="1"/>
  <c r="AK2463" i="1"/>
  <c r="AK2464" i="1"/>
  <c r="AK2465" i="1"/>
  <c r="AK2466" i="1"/>
  <c r="AK2467" i="1"/>
  <c r="AK2468" i="1"/>
  <c r="AK2469" i="1"/>
  <c r="AK2470" i="1"/>
  <c r="AK2471" i="1"/>
  <c r="AK2472" i="1"/>
  <c r="AK2473" i="1"/>
  <c r="AK2474" i="1"/>
  <c r="AK2475" i="1"/>
  <c r="AK2476" i="1"/>
  <c r="AK2477" i="1"/>
  <c r="AK2478" i="1"/>
  <c r="AK2479" i="1"/>
  <c r="AK2480" i="1"/>
  <c r="AK2481" i="1"/>
  <c r="AK2482" i="1"/>
  <c r="AK2483" i="1"/>
  <c r="AK2484" i="1"/>
  <c r="AK2485" i="1"/>
  <c r="AK2486" i="1"/>
  <c r="AK2487" i="1"/>
  <c r="AK2488" i="1"/>
  <c r="AK2489" i="1"/>
  <c r="AK2490" i="1"/>
  <c r="AK2491" i="1"/>
  <c r="AK2492" i="1"/>
  <c r="AK2493" i="1"/>
  <c r="AK2494" i="1"/>
  <c r="AK2495" i="1"/>
  <c r="AK2496" i="1"/>
  <c r="AK2497" i="1"/>
  <c r="AK2498" i="1"/>
  <c r="AK2499" i="1"/>
  <c r="AK2500" i="1"/>
  <c r="AK2501" i="1"/>
  <c r="AK2502" i="1"/>
  <c r="AK2503" i="1"/>
  <c r="AK2504" i="1"/>
  <c r="AK2505" i="1"/>
  <c r="AK2506" i="1"/>
  <c r="AK2507" i="1"/>
  <c r="AK2508" i="1"/>
  <c r="AK2509" i="1"/>
  <c r="AK2510" i="1"/>
  <c r="AK2511" i="1"/>
  <c r="AK2512" i="1"/>
  <c r="AK2513" i="1"/>
  <c r="AK2514" i="1"/>
  <c r="AK2515" i="1"/>
  <c r="AK2516" i="1"/>
  <c r="AK2517" i="1"/>
  <c r="AK2518" i="1"/>
  <c r="AK2519" i="1"/>
  <c r="AK2520" i="1"/>
  <c r="AK2521" i="1"/>
  <c r="AK2522" i="1"/>
  <c r="AK2523" i="1"/>
  <c r="AK2524" i="1"/>
  <c r="AK2525" i="1"/>
  <c r="AK2526" i="1"/>
  <c r="AK2527" i="1"/>
  <c r="AK2528" i="1"/>
  <c r="AK2529" i="1"/>
  <c r="AK2530" i="1"/>
  <c r="AK2531" i="1"/>
  <c r="AK2532" i="1"/>
  <c r="AK2533" i="1"/>
  <c r="AK2534" i="1"/>
  <c r="AK2535" i="1"/>
  <c r="AK2536" i="1"/>
  <c r="AK2537" i="1"/>
  <c r="AK2538" i="1"/>
  <c r="AK2539" i="1"/>
  <c r="AK2540" i="1"/>
  <c r="AK2541" i="1"/>
  <c r="AK2542" i="1"/>
  <c r="AK2543" i="1"/>
  <c r="AK2544" i="1"/>
  <c r="AK2545" i="1"/>
  <c r="AK2546" i="1"/>
  <c r="AK2547" i="1"/>
  <c r="AK2548" i="1"/>
  <c r="AK2549" i="1"/>
  <c r="AK2550" i="1"/>
  <c r="AK2551" i="1"/>
  <c r="AK2552" i="1"/>
  <c r="AK2553" i="1"/>
  <c r="AK2554" i="1"/>
  <c r="AK2555" i="1"/>
  <c r="AK2556" i="1"/>
  <c r="AK2557" i="1"/>
  <c r="AK2558" i="1"/>
  <c r="AK2559" i="1"/>
  <c r="AK2560" i="1"/>
  <c r="AK2561" i="1"/>
  <c r="AK2562" i="1"/>
  <c r="AK2563" i="1"/>
  <c r="AK2564" i="1"/>
  <c r="AK2565" i="1"/>
  <c r="AK2566" i="1"/>
  <c r="AK2567" i="1"/>
  <c r="AK2568" i="1"/>
  <c r="AK2569" i="1"/>
  <c r="AK2570" i="1"/>
  <c r="AK2571" i="1"/>
  <c r="AK2572" i="1"/>
  <c r="AK2573" i="1"/>
  <c r="AK2574" i="1"/>
  <c r="AK2575" i="1"/>
  <c r="AK2576" i="1"/>
  <c r="AK2577" i="1"/>
  <c r="AK2578" i="1"/>
  <c r="AK2579" i="1"/>
  <c r="AK2580" i="1"/>
  <c r="AK2581" i="1"/>
  <c r="AK2582" i="1"/>
  <c r="AK2583" i="1"/>
  <c r="AK2584" i="1"/>
  <c r="AK2585" i="1"/>
  <c r="AK2586" i="1"/>
  <c r="AK2587" i="1"/>
  <c r="AK2588" i="1"/>
  <c r="AK2589" i="1"/>
  <c r="AK2590" i="1"/>
  <c r="AK2591" i="1"/>
  <c r="AK2592" i="1"/>
  <c r="AK2593" i="1"/>
  <c r="AK2594" i="1"/>
  <c r="AK2595" i="1"/>
  <c r="AK2596" i="1"/>
  <c r="AK2597" i="1"/>
  <c r="AK2598" i="1"/>
  <c r="AK2599" i="1"/>
  <c r="AK2600" i="1"/>
  <c r="AK2601" i="1"/>
  <c r="AK2602" i="1"/>
  <c r="AK2603" i="1"/>
  <c r="AK2604" i="1"/>
  <c r="AK2605" i="1"/>
  <c r="AK2606" i="1"/>
  <c r="AK2607" i="1"/>
  <c r="AK2608" i="1"/>
  <c r="AK2609" i="1"/>
  <c r="AK2610" i="1"/>
  <c r="AK2611" i="1"/>
  <c r="AK2612" i="1"/>
  <c r="AK2613" i="1"/>
  <c r="AK2614" i="1"/>
  <c r="AK2615" i="1"/>
  <c r="AK2616" i="1"/>
  <c r="AK2617" i="1"/>
  <c r="AK2618" i="1"/>
  <c r="AK2619" i="1"/>
  <c r="AK2620" i="1"/>
  <c r="AK2621" i="1"/>
  <c r="AK2622" i="1"/>
  <c r="AK2623" i="1"/>
  <c r="AK2624" i="1"/>
  <c r="AK2625" i="1"/>
  <c r="AK2626" i="1"/>
  <c r="AK2627" i="1"/>
  <c r="AK2628" i="1"/>
  <c r="AK2629" i="1"/>
  <c r="AK2630" i="1"/>
  <c r="AK2631" i="1"/>
  <c r="AK2632" i="1"/>
  <c r="AK2633" i="1"/>
  <c r="AK2634" i="1"/>
  <c r="AK2635" i="1"/>
  <c r="AK2636" i="1"/>
  <c r="AK2637" i="1"/>
  <c r="AK2638" i="1"/>
  <c r="AK2639" i="1"/>
  <c r="AK2640" i="1"/>
  <c r="AK2641" i="1"/>
  <c r="AK2642" i="1"/>
  <c r="AK2643" i="1"/>
  <c r="AK2644" i="1"/>
  <c r="AK2645" i="1"/>
  <c r="AK2646" i="1"/>
  <c r="AK2647" i="1"/>
  <c r="AK2648" i="1"/>
  <c r="AK2649" i="1"/>
  <c r="AK2650" i="1"/>
  <c r="AK2651" i="1"/>
  <c r="AK2652" i="1"/>
  <c r="AK2653" i="1"/>
  <c r="AK2654" i="1"/>
  <c r="AK2655" i="1"/>
  <c r="AK2656" i="1"/>
  <c r="AK2657" i="1"/>
  <c r="AK2658" i="1"/>
  <c r="AK2659" i="1"/>
  <c r="AK2660" i="1"/>
  <c r="AK2661" i="1"/>
  <c r="AK2662" i="1"/>
  <c r="AK2663" i="1"/>
  <c r="AK2664" i="1"/>
  <c r="AK2665" i="1"/>
  <c r="AK2666" i="1"/>
  <c r="AK2667" i="1"/>
  <c r="AK2668" i="1"/>
  <c r="AK2669" i="1"/>
  <c r="AK2670" i="1"/>
  <c r="AK2671" i="1"/>
  <c r="AK2672" i="1"/>
  <c r="AK2673" i="1"/>
  <c r="AK2674" i="1"/>
  <c r="AK2675" i="1"/>
  <c r="AK2676" i="1"/>
  <c r="AK2677" i="1"/>
  <c r="AK2678" i="1"/>
  <c r="AK2679" i="1"/>
  <c r="AK2680" i="1"/>
  <c r="AK2681" i="1"/>
  <c r="AK2682" i="1"/>
  <c r="AK2683" i="1"/>
  <c r="AK2684" i="1"/>
  <c r="AK2685" i="1"/>
  <c r="AK2686" i="1"/>
  <c r="AK2687" i="1"/>
  <c r="AK2688" i="1"/>
  <c r="AK2689" i="1"/>
  <c r="AK2690" i="1"/>
  <c r="AK2691" i="1"/>
  <c r="AK2692" i="1"/>
  <c r="AK2693" i="1"/>
  <c r="AK2694" i="1"/>
  <c r="AK2695" i="1"/>
  <c r="AK2696" i="1"/>
  <c r="AK2697" i="1"/>
  <c r="AK2698" i="1"/>
  <c r="AK2699" i="1"/>
  <c r="AK2700" i="1"/>
  <c r="AK2701" i="1"/>
  <c r="AK2702" i="1"/>
  <c r="AK2703" i="1"/>
  <c r="AK2704" i="1"/>
  <c r="AK2705" i="1"/>
  <c r="AK2706" i="1"/>
  <c r="AK2707" i="1"/>
  <c r="AK2708" i="1"/>
  <c r="AK2709" i="1"/>
  <c r="AK2710" i="1"/>
  <c r="AK2711" i="1"/>
  <c r="AK2712" i="1"/>
  <c r="AK2713" i="1"/>
  <c r="AK2714" i="1"/>
  <c r="AK2715" i="1"/>
  <c r="AK2716" i="1"/>
  <c r="AK2717" i="1"/>
  <c r="AK2718" i="1"/>
  <c r="AK2719" i="1"/>
  <c r="AK2720" i="1"/>
  <c r="AK2721" i="1"/>
  <c r="AK2722" i="1"/>
  <c r="AK2723" i="1"/>
  <c r="AK2724" i="1"/>
  <c r="AK2725" i="1"/>
  <c r="AK2726" i="1"/>
  <c r="AK2727" i="1"/>
  <c r="AK2728" i="1"/>
  <c r="AK2729" i="1"/>
  <c r="AK2730" i="1"/>
  <c r="AK2731" i="1"/>
  <c r="AK2732" i="1"/>
  <c r="AK2733" i="1"/>
  <c r="AK2734" i="1"/>
  <c r="AK2735" i="1"/>
  <c r="AK2736" i="1"/>
  <c r="AK2737" i="1"/>
  <c r="AK2738" i="1"/>
  <c r="AK2739" i="1"/>
  <c r="AK2740" i="1"/>
  <c r="AK2741" i="1"/>
  <c r="AK2742" i="1"/>
  <c r="AK2743" i="1"/>
  <c r="AK2744" i="1"/>
  <c r="AK2745" i="1"/>
  <c r="AK2746" i="1"/>
  <c r="AK2747" i="1"/>
  <c r="AK2748" i="1"/>
  <c r="AK2749" i="1"/>
  <c r="AK2750" i="1"/>
  <c r="AK2751" i="1"/>
  <c r="AK2752" i="1"/>
  <c r="AK2753" i="1"/>
  <c r="AK2754" i="1"/>
  <c r="AK2755" i="1"/>
  <c r="AK2756" i="1"/>
  <c r="AK2757" i="1"/>
  <c r="AK2758" i="1"/>
  <c r="AK2759" i="1"/>
  <c r="AK2760" i="1"/>
  <c r="AK2761" i="1"/>
  <c r="AK2762" i="1"/>
  <c r="AK2763" i="1"/>
  <c r="AK2764" i="1"/>
  <c r="AK2765" i="1"/>
  <c r="AK2766" i="1"/>
  <c r="AK2767" i="1"/>
  <c r="AK2768" i="1"/>
  <c r="AK2769" i="1"/>
  <c r="AK2770" i="1"/>
  <c r="AK2771" i="1"/>
  <c r="AK2772" i="1"/>
  <c r="AK2773" i="1"/>
  <c r="AK2774" i="1"/>
  <c r="AK2775" i="1"/>
  <c r="AK2776" i="1"/>
  <c r="AK2777" i="1"/>
  <c r="AK2778" i="1"/>
  <c r="AK2779" i="1"/>
  <c r="AK2780" i="1"/>
  <c r="AK2781" i="1"/>
  <c r="AK2782" i="1"/>
  <c r="AK2783" i="1"/>
  <c r="AK2784" i="1"/>
  <c r="AK2785" i="1"/>
  <c r="AK2786" i="1"/>
  <c r="AK2787" i="1"/>
  <c r="AK2788" i="1"/>
  <c r="AK2789" i="1"/>
  <c r="AK2790" i="1"/>
  <c r="AK2791" i="1"/>
  <c r="AK2792" i="1"/>
  <c r="AK2793" i="1"/>
  <c r="AK2794" i="1"/>
  <c r="AK2795" i="1"/>
  <c r="AK2796" i="1"/>
  <c r="AK2797" i="1"/>
  <c r="AK2798" i="1"/>
  <c r="AK2799" i="1"/>
  <c r="AK2800" i="1"/>
  <c r="AK2801" i="1"/>
  <c r="AK2802" i="1"/>
  <c r="AK2803" i="1"/>
  <c r="AK2804" i="1"/>
  <c r="AK2805" i="1"/>
  <c r="AK2806" i="1"/>
  <c r="AK2807" i="1"/>
  <c r="AK2808" i="1"/>
  <c r="AK2809" i="1"/>
  <c r="AK2810" i="1"/>
  <c r="AK2811" i="1"/>
  <c r="AK2812" i="1"/>
  <c r="AK2813" i="1"/>
  <c r="AK2814" i="1"/>
  <c r="AK2815" i="1"/>
  <c r="AK2816" i="1"/>
  <c r="AK2817" i="1"/>
  <c r="AK2818" i="1"/>
  <c r="AK2819" i="1"/>
  <c r="AK2820" i="1"/>
  <c r="AK2821" i="1"/>
  <c r="AK2822" i="1"/>
  <c r="AK2823" i="1"/>
  <c r="AK2824" i="1"/>
  <c r="AK2825" i="1"/>
  <c r="AK2826" i="1"/>
  <c r="AK2827" i="1"/>
  <c r="AK2828" i="1"/>
  <c r="AK2829" i="1"/>
  <c r="AK2830" i="1"/>
  <c r="AK2831" i="1"/>
  <c r="AK2832" i="1"/>
  <c r="AK2833" i="1"/>
  <c r="AK2834" i="1"/>
  <c r="AK2835" i="1"/>
  <c r="AK2836" i="1"/>
  <c r="AK2837" i="1"/>
  <c r="AK2838" i="1"/>
  <c r="AK2839" i="1"/>
  <c r="AK2840" i="1"/>
  <c r="AK2841" i="1"/>
  <c r="AK2842" i="1"/>
  <c r="AK2843" i="1"/>
  <c r="AK2844" i="1"/>
  <c r="AK2845" i="1"/>
  <c r="AK2846" i="1"/>
  <c r="AK2847" i="1"/>
  <c r="AK2848" i="1"/>
  <c r="AK2849" i="1"/>
  <c r="AK2850" i="1"/>
  <c r="AK2851" i="1"/>
  <c r="AK2852" i="1"/>
  <c r="AK2853" i="1"/>
  <c r="AK2854" i="1"/>
  <c r="AK2855" i="1"/>
  <c r="AK2856" i="1"/>
  <c r="AK2857" i="1"/>
  <c r="AK2858" i="1"/>
  <c r="AK2859" i="1"/>
  <c r="AK2860" i="1"/>
  <c r="AK2861" i="1"/>
  <c r="AK2862" i="1"/>
  <c r="AK2863" i="1"/>
  <c r="AK2864" i="1"/>
  <c r="AK2865" i="1"/>
  <c r="AK2866" i="1"/>
  <c r="AK2867" i="1"/>
  <c r="AK2868" i="1"/>
  <c r="AK2869" i="1"/>
  <c r="AK2870" i="1"/>
  <c r="AK2871" i="1"/>
  <c r="AK2872" i="1"/>
  <c r="AK2873" i="1"/>
  <c r="AK2874" i="1"/>
  <c r="AK2875" i="1"/>
  <c r="AK2876" i="1"/>
  <c r="AK2877" i="1"/>
  <c r="AK2878" i="1"/>
  <c r="AK2879" i="1"/>
  <c r="AK2880" i="1"/>
  <c r="AK2881" i="1"/>
  <c r="AK2882" i="1"/>
  <c r="AK2883" i="1"/>
  <c r="AK2884" i="1"/>
  <c r="AK2885" i="1"/>
  <c r="AK2886" i="1"/>
  <c r="AK2887" i="1"/>
  <c r="AK2888" i="1"/>
  <c r="AK2889" i="1"/>
  <c r="AK2890" i="1"/>
  <c r="AK2891" i="1"/>
  <c r="AK2892" i="1"/>
  <c r="AK2893" i="1"/>
  <c r="AK2894" i="1"/>
  <c r="AK2895" i="1"/>
  <c r="AK2896" i="1"/>
  <c r="AK2897" i="1"/>
  <c r="AK2898" i="1"/>
  <c r="AK2899" i="1"/>
  <c r="AK2900" i="1"/>
  <c r="AK2901" i="1"/>
  <c r="AK2902" i="1"/>
  <c r="AK2903" i="1"/>
  <c r="AK2904" i="1"/>
  <c r="AK2905" i="1"/>
  <c r="AK2906" i="1"/>
  <c r="AK2907" i="1"/>
  <c r="AK2908" i="1"/>
  <c r="AK2909" i="1"/>
  <c r="AK2910" i="1"/>
  <c r="AK2911" i="1"/>
  <c r="AK2912" i="1"/>
  <c r="AK2913" i="1"/>
  <c r="AK2914" i="1"/>
  <c r="AK2915" i="1"/>
  <c r="AK2916" i="1"/>
  <c r="AK2917" i="1"/>
  <c r="AK2918" i="1"/>
  <c r="AK2919" i="1"/>
  <c r="AK2920" i="1"/>
  <c r="AK2921" i="1"/>
  <c r="AK2922" i="1"/>
  <c r="AK2923" i="1"/>
  <c r="AK2924" i="1"/>
  <c r="AK2925" i="1"/>
  <c r="AK2926" i="1"/>
  <c r="AK2927" i="1"/>
  <c r="AK2928" i="1"/>
  <c r="AK2929" i="1"/>
  <c r="AK2930" i="1"/>
  <c r="AK2931" i="1"/>
  <c r="AK2932" i="1"/>
  <c r="AK2933" i="1"/>
  <c r="AK2934" i="1"/>
  <c r="AK2935" i="1"/>
  <c r="AK2936" i="1"/>
  <c r="AK2937" i="1"/>
  <c r="AK2938" i="1"/>
  <c r="AK2939" i="1"/>
  <c r="AK2940" i="1"/>
  <c r="AK2941" i="1"/>
  <c r="AK2942" i="1"/>
  <c r="AK2943" i="1"/>
  <c r="AK2944" i="1"/>
  <c r="AK2945" i="1"/>
  <c r="AK2946" i="1"/>
  <c r="AK2947" i="1"/>
  <c r="AK2948" i="1"/>
  <c r="AK2949" i="1"/>
  <c r="AK2950" i="1"/>
  <c r="AK2951" i="1"/>
  <c r="AK2952" i="1"/>
  <c r="AK2953" i="1"/>
  <c r="AK2954" i="1"/>
  <c r="AK2955" i="1"/>
  <c r="AK2956" i="1"/>
  <c r="AK2957" i="1"/>
  <c r="AK2958" i="1"/>
  <c r="AK2959" i="1"/>
  <c r="AK2960" i="1"/>
  <c r="AK2961" i="1"/>
  <c r="AK2962" i="1"/>
  <c r="AK2963" i="1"/>
  <c r="AK2964" i="1"/>
  <c r="AK2965" i="1"/>
  <c r="AK2966" i="1"/>
  <c r="AK2967" i="1"/>
  <c r="AK2968" i="1"/>
  <c r="AK2969" i="1"/>
  <c r="AK2970" i="1"/>
  <c r="AK2971" i="1"/>
  <c r="AK2972" i="1"/>
  <c r="AK2973" i="1"/>
  <c r="AK2974" i="1"/>
  <c r="AK2975" i="1"/>
  <c r="AK2976" i="1"/>
  <c r="AK2977" i="1"/>
  <c r="AK2978" i="1"/>
  <c r="AK2979" i="1"/>
  <c r="AK2980" i="1"/>
  <c r="AK2981" i="1"/>
  <c r="AK2982" i="1"/>
  <c r="AK2983" i="1"/>
  <c r="AK2984" i="1"/>
  <c r="AK2985" i="1"/>
  <c r="AK2986" i="1"/>
  <c r="AK2987" i="1"/>
  <c r="AK2988" i="1"/>
  <c r="AK2989" i="1"/>
  <c r="AK2990" i="1"/>
  <c r="AK2991" i="1"/>
  <c r="AK2992" i="1"/>
  <c r="AK2993" i="1"/>
  <c r="AK2994" i="1"/>
  <c r="AK2995" i="1"/>
  <c r="AK2996" i="1"/>
  <c r="AK2997" i="1"/>
  <c r="AK2998" i="1"/>
  <c r="AK2999" i="1"/>
  <c r="AK3000" i="1"/>
  <c r="AK3001" i="1"/>
  <c r="AK3002" i="1"/>
  <c r="AK3003" i="1"/>
  <c r="AK3004" i="1"/>
  <c r="AK3005" i="1"/>
  <c r="AK3006" i="1"/>
  <c r="AK3007" i="1"/>
  <c r="AK3008" i="1"/>
  <c r="AK3009" i="1"/>
  <c r="AK3010" i="1"/>
  <c r="AK3011" i="1"/>
  <c r="AK3012" i="1"/>
  <c r="AK3013" i="1"/>
  <c r="AK3014" i="1"/>
  <c r="AK3015" i="1"/>
  <c r="AK3016" i="1"/>
  <c r="AK3017" i="1"/>
  <c r="AK3018" i="1"/>
  <c r="AK3019" i="1"/>
  <c r="AK3020" i="1"/>
  <c r="AK3021" i="1"/>
  <c r="AK3022" i="1"/>
  <c r="AK3023" i="1"/>
  <c r="AK3024" i="1"/>
  <c r="AK3025" i="1"/>
  <c r="AK3026" i="1"/>
  <c r="AK3027" i="1"/>
  <c r="AK3028" i="1"/>
  <c r="AK3029" i="1"/>
  <c r="AK3030" i="1"/>
  <c r="AK3031" i="1"/>
  <c r="AK3032" i="1"/>
  <c r="AK3033" i="1"/>
  <c r="AK3034" i="1"/>
  <c r="AK3035" i="1"/>
  <c r="AK3036" i="1"/>
  <c r="AK3037" i="1"/>
  <c r="AK3038" i="1"/>
  <c r="AK3039" i="1"/>
  <c r="AK3040" i="1"/>
  <c r="AK3041" i="1"/>
  <c r="AK3042" i="1"/>
  <c r="AK3043" i="1"/>
  <c r="AK3044" i="1"/>
  <c r="AK3045" i="1"/>
  <c r="AK3046" i="1"/>
  <c r="AK3047" i="1"/>
  <c r="AK3048" i="1"/>
  <c r="AK3049" i="1"/>
  <c r="AK3050" i="1"/>
  <c r="AK3051" i="1"/>
  <c r="AK3052" i="1"/>
  <c r="AK3053" i="1"/>
  <c r="AK3054" i="1"/>
  <c r="AK3055" i="1"/>
  <c r="AK3056" i="1"/>
  <c r="AK3057" i="1"/>
  <c r="AK3058" i="1"/>
  <c r="AK3059" i="1"/>
  <c r="AK3060" i="1"/>
  <c r="AK3061" i="1"/>
  <c r="AK3062" i="1"/>
  <c r="AK3063" i="1"/>
  <c r="AK3064" i="1"/>
  <c r="AK3065" i="1"/>
  <c r="AK3066" i="1"/>
  <c r="AK3067" i="1"/>
  <c r="AK3068" i="1"/>
  <c r="AK3069" i="1"/>
  <c r="AK3070" i="1"/>
  <c r="AK3071" i="1"/>
  <c r="AK3072" i="1"/>
  <c r="AK3073" i="1"/>
  <c r="AK3074" i="1"/>
  <c r="AK3075" i="1"/>
  <c r="AK3076" i="1"/>
  <c r="AK3077" i="1"/>
  <c r="AK3078" i="1"/>
  <c r="AK3079" i="1"/>
  <c r="AK3080" i="1"/>
  <c r="AK3081" i="1"/>
  <c r="AK3082" i="1"/>
  <c r="AK3083" i="1"/>
  <c r="AK3084" i="1"/>
  <c r="AK3085" i="1"/>
  <c r="AK3086" i="1"/>
  <c r="AK3087" i="1"/>
  <c r="AK3088" i="1"/>
  <c r="AK3089" i="1"/>
  <c r="AK3090" i="1"/>
  <c r="AK3091" i="1"/>
  <c r="AK3092" i="1"/>
  <c r="AK3093" i="1"/>
  <c r="AK3094" i="1"/>
  <c r="AK3095" i="1"/>
  <c r="AK3096" i="1"/>
  <c r="AK3097" i="1"/>
  <c r="AK3098" i="1"/>
  <c r="AK3099" i="1"/>
  <c r="AK3100" i="1"/>
  <c r="AK3101" i="1"/>
  <c r="AK3102" i="1"/>
  <c r="AK3103" i="1"/>
  <c r="AK3104" i="1"/>
  <c r="AK3105" i="1"/>
  <c r="AK3106" i="1"/>
  <c r="AK3107" i="1"/>
  <c r="AK3108" i="1"/>
  <c r="AK3109" i="1"/>
  <c r="AK3110" i="1"/>
  <c r="AK3111" i="1"/>
  <c r="AK3112" i="1"/>
  <c r="AK3113" i="1"/>
  <c r="AK3114" i="1"/>
  <c r="AK3115" i="1"/>
  <c r="AK3116" i="1"/>
  <c r="AK3117" i="1"/>
  <c r="AK3118" i="1"/>
  <c r="AK3119" i="1"/>
  <c r="AK3120" i="1"/>
  <c r="AK3121" i="1"/>
  <c r="AK3122" i="1"/>
  <c r="AK3123" i="1"/>
  <c r="AK3124" i="1"/>
  <c r="AK3125" i="1"/>
  <c r="AK3126" i="1"/>
  <c r="AK3127" i="1"/>
  <c r="AK3128" i="1"/>
  <c r="AK3129" i="1"/>
  <c r="AK3130" i="1"/>
  <c r="AK3131" i="1"/>
  <c r="AK3132" i="1"/>
  <c r="AK3133" i="1"/>
  <c r="AK3134" i="1"/>
  <c r="AK3135" i="1"/>
  <c r="AK3136" i="1"/>
  <c r="AK3137" i="1"/>
  <c r="AK3138" i="1"/>
  <c r="AK3139" i="1"/>
  <c r="AK3140" i="1"/>
  <c r="AK3141" i="1"/>
  <c r="AK3142" i="1"/>
  <c r="AK3143" i="1"/>
  <c r="AK3144" i="1"/>
  <c r="AK3145" i="1"/>
  <c r="AK3146" i="1"/>
  <c r="AK3147" i="1"/>
  <c r="AK3148" i="1"/>
  <c r="AK3149" i="1"/>
  <c r="AK3150" i="1"/>
  <c r="AK3151" i="1"/>
  <c r="AK3152" i="1"/>
  <c r="AK3153" i="1"/>
  <c r="AK3154" i="1"/>
  <c r="AK3155" i="1"/>
  <c r="AK3156" i="1"/>
  <c r="AK3157" i="1"/>
  <c r="AK3158" i="1"/>
  <c r="AK3159" i="1"/>
  <c r="AK3160" i="1"/>
  <c r="AK3161" i="1"/>
  <c r="AK3162" i="1"/>
  <c r="AK3163" i="1"/>
  <c r="AK3164" i="1"/>
  <c r="AK3165" i="1"/>
  <c r="AK3166" i="1"/>
  <c r="AK3167" i="1"/>
  <c r="AK3168" i="1"/>
  <c r="AK3169" i="1"/>
  <c r="AK3170" i="1"/>
  <c r="AK3171" i="1"/>
  <c r="AK3172" i="1"/>
  <c r="AK3173" i="1"/>
  <c r="AK3174" i="1"/>
  <c r="AK3175" i="1"/>
  <c r="AK3176" i="1"/>
  <c r="AK3177" i="1"/>
  <c r="AK3178" i="1"/>
  <c r="AK3179" i="1"/>
  <c r="AK3180" i="1"/>
  <c r="AK3181" i="1"/>
  <c r="AK3182" i="1"/>
  <c r="AK3183" i="1"/>
  <c r="AK3184" i="1"/>
  <c r="AK3185" i="1"/>
  <c r="AK3186" i="1"/>
  <c r="AI43" i="1"/>
  <c r="AI44" i="1"/>
  <c r="AI45" i="1"/>
  <c r="AI46" i="1"/>
  <c r="AI47" i="1"/>
  <c r="AI48" i="1"/>
  <c r="AI49" i="1"/>
  <c r="AI52" i="1"/>
  <c r="AI53" i="1"/>
  <c r="AI54" i="1"/>
  <c r="AI55" i="1"/>
  <c r="AI56" i="1"/>
  <c r="AI57" i="1"/>
  <c r="AI58" i="1"/>
  <c r="AI59" i="1"/>
  <c r="AI60" i="1"/>
  <c r="AI61" i="1"/>
  <c r="AI62" i="1"/>
  <c r="AI63" i="1"/>
  <c r="AI64" i="1"/>
  <c r="AI65" i="1"/>
  <c r="AI66" i="1"/>
  <c r="AI67" i="1"/>
  <c r="AI68" i="1"/>
  <c r="AI70" i="1"/>
  <c r="AI72" i="1"/>
  <c r="AI76" i="1"/>
  <c r="AI78" i="1"/>
  <c r="AI80" i="1"/>
  <c r="AI82" i="1"/>
  <c r="AI84" i="1"/>
  <c r="AI86" i="1"/>
  <c r="AI88" i="1"/>
  <c r="AI89" i="1"/>
  <c r="AI90" i="1"/>
  <c r="AI92" i="1"/>
  <c r="AI94" i="1"/>
  <c r="AI96" i="1"/>
  <c r="AI98" i="1"/>
  <c r="AI99"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I361" i="1"/>
  <c r="AI362" i="1"/>
  <c r="AI363" i="1"/>
  <c r="AI364" i="1"/>
  <c r="AI365" i="1"/>
  <c r="AI366" i="1"/>
  <c r="AI367" i="1"/>
  <c r="AI368" i="1"/>
  <c r="AI369" i="1"/>
  <c r="AI370" i="1"/>
  <c r="AI371" i="1"/>
  <c r="AI372" i="1"/>
  <c r="AI373" i="1"/>
  <c r="AI374" i="1"/>
  <c r="AI375" i="1"/>
  <c r="AI376" i="1"/>
  <c r="AI377" i="1"/>
  <c r="AI378" i="1"/>
  <c r="AI379" i="1"/>
  <c r="AI380" i="1"/>
  <c r="AI381" i="1"/>
  <c r="AI382" i="1"/>
  <c r="AI383" i="1"/>
  <c r="AI384" i="1"/>
  <c r="AI385" i="1"/>
  <c r="AI386" i="1"/>
  <c r="AI387" i="1"/>
  <c r="AI388" i="1"/>
  <c r="AI389" i="1"/>
  <c r="AI390" i="1"/>
  <c r="AI391" i="1"/>
  <c r="AI392" i="1"/>
  <c r="AI393" i="1"/>
  <c r="AI394" i="1"/>
  <c r="AI395" i="1"/>
  <c r="AI396" i="1"/>
  <c r="AI397" i="1"/>
  <c r="AI398" i="1"/>
  <c r="AI399" i="1"/>
  <c r="AI400" i="1"/>
  <c r="AI401" i="1"/>
  <c r="AI402" i="1"/>
  <c r="AI403" i="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I498" i="1"/>
  <c r="AI499" i="1"/>
  <c r="AI500" i="1"/>
  <c r="AI501" i="1"/>
  <c r="AI502" i="1"/>
  <c r="AI503" i="1"/>
  <c r="AI504" i="1"/>
  <c r="AI505" i="1"/>
  <c r="AI506" i="1"/>
  <c r="AI507" i="1"/>
  <c r="AI508" i="1"/>
  <c r="AI509" i="1"/>
  <c r="AI510" i="1"/>
  <c r="AI511" i="1"/>
  <c r="AI512" i="1"/>
  <c r="AI513" i="1"/>
  <c r="AI514" i="1"/>
  <c r="AI515" i="1"/>
  <c r="AI516" i="1"/>
  <c r="AI517" i="1"/>
  <c r="AI518" i="1"/>
  <c r="AI519" i="1"/>
  <c r="AI520" i="1"/>
  <c r="AI521" i="1"/>
  <c r="AI522" i="1"/>
  <c r="AI523" i="1"/>
  <c r="AI524" i="1"/>
  <c r="AI525" i="1"/>
  <c r="AI526" i="1"/>
  <c r="AI527" i="1"/>
  <c r="AI528" i="1"/>
  <c r="AI529" i="1"/>
  <c r="AI530" i="1"/>
  <c r="AI531" i="1"/>
  <c r="AI532" i="1"/>
  <c r="AI533" i="1"/>
  <c r="AI534" i="1"/>
  <c r="AI535" i="1"/>
  <c r="AI536" i="1"/>
  <c r="AI537" i="1"/>
  <c r="AI538" i="1"/>
  <c r="AI539" i="1"/>
  <c r="AI540" i="1"/>
  <c r="AI541" i="1"/>
  <c r="AI542" i="1"/>
  <c r="AI543" i="1"/>
  <c r="AI544" i="1"/>
  <c r="AI545" i="1"/>
  <c r="AI546" i="1"/>
  <c r="AI547" i="1"/>
  <c r="AI548" i="1"/>
  <c r="AI549" i="1"/>
  <c r="AI550" i="1"/>
  <c r="AI551" i="1"/>
  <c r="AI552" i="1"/>
  <c r="AI553" i="1"/>
  <c r="AI554" i="1"/>
  <c r="AI555" i="1"/>
  <c r="AI556" i="1"/>
  <c r="AI557" i="1"/>
  <c r="AI558" i="1"/>
  <c r="AI559" i="1"/>
  <c r="AI560" i="1"/>
  <c r="AI561" i="1"/>
  <c r="AI562" i="1"/>
  <c r="AI563" i="1"/>
  <c r="AI564" i="1"/>
  <c r="AI565" i="1"/>
  <c r="AI566" i="1"/>
  <c r="AI567" i="1"/>
  <c r="AI568" i="1"/>
  <c r="AI569" i="1"/>
  <c r="AI570" i="1"/>
  <c r="AI571" i="1"/>
  <c r="AI572" i="1"/>
  <c r="AI573" i="1"/>
  <c r="AI574" i="1"/>
  <c r="AI575" i="1"/>
  <c r="AI576" i="1"/>
  <c r="AI577" i="1"/>
  <c r="AI578" i="1"/>
  <c r="AI579" i="1"/>
  <c r="AI580" i="1"/>
  <c r="AI581" i="1"/>
  <c r="AI582" i="1"/>
  <c r="AI583" i="1"/>
  <c r="AI584" i="1"/>
  <c r="AI585" i="1"/>
  <c r="AI586" i="1"/>
  <c r="AI587" i="1"/>
  <c r="AI588" i="1"/>
  <c r="AI589" i="1"/>
  <c r="AI590" i="1"/>
  <c r="AI591" i="1"/>
  <c r="AI592" i="1"/>
  <c r="AI593" i="1"/>
  <c r="AI594" i="1"/>
  <c r="AI595" i="1"/>
  <c r="AI596" i="1"/>
  <c r="AI597" i="1"/>
  <c r="AI598" i="1"/>
  <c r="AI599" i="1"/>
  <c r="AI600" i="1"/>
  <c r="AI601" i="1"/>
  <c r="AI602" i="1"/>
  <c r="AI603" i="1"/>
  <c r="AI604" i="1"/>
  <c r="AI605" i="1"/>
  <c r="AI606" i="1"/>
  <c r="AI607" i="1"/>
  <c r="AI608" i="1"/>
  <c r="AI609" i="1"/>
  <c r="AI610" i="1"/>
  <c r="AI611" i="1"/>
  <c r="AI612" i="1"/>
  <c r="AI613" i="1"/>
  <c r="AI614" i="1"/>
  <c r="AI615" i="1"/>
  <c r="AI616" i="1"/>
  <c r="AI617" i="1"/>
  <c r="AI618" i="1"/>
  <c r="AI619" i="1"/>
  <c r="AI620" i="1"/>
  <c r="AI621" i="1"/>
  <c r="AI622" i="1"/>
  <c r="AI623" i="1"/>
  <c r="AI624" i="1"/>
  <c r="AI625" i="1"/>
  <c r="AI626" i="1"/>
  <c r="AI627" i="1"/>
  <c r="AI628" i="1"/>
  <c r="AI629" i="1"/>
  <c r="AI630" i="1"/>
  <c r="AI631" i="1"/>
  <c r="AI632" i="1"/>
  <c r="AI633" i="1"/>
  <c r="AI634" i="1"/>
  <c r="AI635" i="1"/>
  <c r="AI636" i="1"/>
  <c r="AI637" i="1"/>
  <c r="AI638" i="1"/>
  <c r="AI639" i="1"/>
  <c r="AI640" i="1"/>
  <c r="AI641" i="1"/>
  <c r="AI642" i="1"/>
  <c r="AI643" i="1"/>
  <c r="AI644" i="1"/>
  <c r="AI645" i="1"/>
  <c r="AI646" i="1"/>
  <c r="AI647" i="1"/>
  <c r="AI648" i="1"/>
  <c r="AI649" i="1"/>
  <c r="AI650" i="1"/>
  <c r="AI651" i="1"/>
  <c r="AI652" i="1"/>
  <c r="AI653" i="1"/>
  <c r="AI654" i="1"/>
  <c r="AI655" i="1"/>
  <c r="AI656" i="1"/>
  <c r="AI657" i="1"/>
  <c r="AI658" i="1"/>
  <c r="AI659" i="1"/>
  <c r="AI660" i="1"/>
  <c r="AI661" i="1"/>
  <c r="AI662" i="1"/>
  <c r="AI663" i="1"/>
  <c r="AI664" i="1"/>
  <c r="AI665" i="1"/>
  <c r="AI666" i="1"/>
  <c r="AI667" i="1"/>
  <c r="AI668" i="1"/>
  <c r="AI669" i="1"/>
  <c r="AI670" i="1"/>
  <c r="AI671" i="1"/>
  <c r="AI672" i="1"/>
  <c r="AI673" i="1"/>
  <c r="AI674" i="1"/>
  <c r="AI675" i="1"/>
  <c r="AI676" i="1"/>
  <c r="AI677" i="1"/>
  <c r="AI678" i="1"/>
  <c r="AI679" i="1"/>
  <c r="AI680" i="1"/>
  <c r="AI681" i="1"/>
  <c r="AI682" i="1"/>
  <c r="AI683" i="1"/>
  <c r="AI684" i="1"/>
  <c r="AI685" i="1"/>
  <c r="AI686" i="1"/>
  <c r="AI687" i="1"/>
  <c r="AI688" i="1"/>
  <c r="AI689" i="1"/>
  <c r="AI690" i="1"/>
  <c r="AI691" i="1"/>
  <c r="AI692" i="1"/>
  <c r="AI693" i="1"/>
  <c r="AI694" i="1"/>
  <c r="AI695" i="1"/>
  <c r="AI696" i="1"/>
  <c r="AI697" i="1"/>
  <c r="AI698" i="1"/>
  <c r="AI699" i="1"/>
  <c r="AI700" i="1"/>
  <c r="AI701" i="1"/>
  <c r="AI702" i="1"/>
  <c r="AI703" i="1"/>
  <c r="AI704" i="1"/>
  <c r="AI705" i="1"/>
  <c r="AI706" i="1"/>
  <c r="AI707" i="1"/>
  <c r="AI708" i="1"/>
  <c r="AI709" i="1"/>
  <c r="AI710" i="1"/>
  <c r="AI711" i="1"/>
  <c r="AI712" i="1"/>
  <c r="AI713" i="1"/>
  <c r="AI714" i="1"/>
  <c r="AI715" i="1"/>
  <c r="AI716" i="1"/>
  <c r="AI717" i="1"/>
  <c r="AI718" i="1"/>
  <c r="AI719" i="1"/>
  <c r="AI720" i="1"/>
  <c r="AI721" i="1"/>
  <c r="AI722" i="1"/>
  <c r="AI723" i="1"/>
  <c r="AI724" i="1"/>
  <c r="AI725" i="1"/>
  <c r="AI726" i="1"/>
  <c r="AI727" i="1"/>
  <c r="AI728" i="1"/>
  <c r="AI729" i="1"/>
  <c r="AI730" i="1"/>
  <c r="AI731" i="1"/>
  <c r="AI732" i="1"/>
  <c r="AI733" i="1"/>
  <c r="AI734" i="1"/>
  <c r="AI735" i="1"/>
  <c r="AI736" i="1"/>
  <c r="AI737" i="1"/>
  <c r="AI738" i="1"/>
  <c r="AI739" i="1"/>
  <c r="AI740" i="1"/>
  <c r="AI741" i="1"/>
  <c r="AI742" i="1"/>
  <c r="AI743" i="1"/>
  <c r="AI744" i="1"/>
  <c r="AI745" i="1"/>
  <c r="AI746" i="1"/>
  <c r="AI747" i="1"/>
  <c r="AI748" i="1"/>
  <c r="AI749" i="1"/>
  <c r="AI750" i="1"/>
  <c r="AI751" i="1"/>
  <c r="AI752" i="1"/>
  <c r="AI753" i="1"/>
  <c r="AI754" i="1"/>
  <c r="AI755" i="1"/>
  <c r="AI756" i="1"/>
  <c r="AI757" i="1"/>
  <c r="AI758" i="1"/>
  <c r="AI759" i="1"/>
  <c r="AI760" i="1"/>
  <c r="AI761" i="1"/>
  <c r="AI762" i="1"/>
  <c r="AI763" i="1"/>
  <c r="AI764" i="1"/>
  <c r="AI765" i="1"/>
  <c r="AI766" i="1"/>
  <c r="AI767" i="1"/>
  <c r="AI768" i="1"/>
  <c r="AI769" i="1"/>
  <c r="AI770" i="1"/>
  <c r="AI771" i="1"/>
  <c r="AI772" i="1"/>
  <c r="AI773" i="1"/>
  <c r="AI774" i="1"/>
  <c r="AI775" i="1"/>
  <c r="AI776" i="1"/>
  <c r="AI777" i="1"/>
  <c r="AI778" i="1"/>
  <c r="AI779" i="1"/>
  <c r="AI780" i="1"/>
  <c r="AI781" i="1"/>
  <c r="AI782" i="1"/>
  <c r="AI783" i="1"/>
  <c r="AI784" i="1"/>
  <c r="AI785" i="1"/>
  <c r="AI786" i="1"/>
  <c r="AI787" i="1"/>
  <c r="AI788" i="1"/>
  <c r="AI789" i="1"/>
  <c r="AI790" i="1"/>
  <c r="AI791" i="1"/>
  <c r="AI792" i="1"/>
  <c r="AI793" i="1"/>
  <c r="AI794" i="1"/>
  <c r="AI795" i="1"/>
  <c r="AI796" i="1"/>
  <c r="AI797" i="1"/>
  <c r="AI798" i="1"/>
  <c r="AI799" i="1"/>
  <c r="AI800" i="1"/>
  <c r="AI801" i="1"/>
  <c r="AI802" i="1"/>
  <c r="AI803" i="1"/>
  <c r="AI804" i="1"/>
  <c r="AI805" i="1"/>
  <c r="AI806" i="1"/>
  <c r="AI807" i="1"/>
  <c r="AI808" i="1"/>
  <c r="AI809" i="1"/>
  <c r="AI810" i="1"/>
  <c r="AI811" i="1"/>
  <c r="AI812" i="1"/>
  <c r="AI813" i="1"/>
  <c r="AI814" i="1"/>
  <c r="AI815" i="1"/>
  <c r="AI816" i="1"/>
  <c r="AI817" i="1"/>
  <c r="AI818" i="1"/>
  <c r="AI819" i="1"/>
  <c r="AI820" i="1"/>
  <c r="AI821" i="1"/>
  <c r="AI822" i="1"/>
  <c r="AI823" i="1"/>
  <c r="AI824" i="1"/>
  <c r="AI825" i="1"/>
  <c r="AI826" i="1"/>
  <c r="AI827" i="1"/>
  <c r="AI828" i="1"/>
  <c r="AI829" i="1"/>
  <c r="AI830" i="1"/>
  <c r="AI831" i="1"/>
  <c r="AI832" i="1"/>
  <c r="AI833" i="1"/>
  <c r="AI834" i="1"/>
  <c r="AI835" i="1"/>
  <c r="AI836" i="1"/>
  <c r="AI837" i="1"/>
  <c r="AI838" i="1"/>
  <c r="AI839" i="1"/>
  <c r="AI840" i="1"/>
  <c r="AI841" i="1"/>
  <c r="AI842" i="1"/>
  <c r="AI843" i="1"/>
  <c r="AI844" i="1"/>
  <c r="AI845" i="1"/>
  <c r="AI846" i="1"/>
  <c r="AI847" i="1"/>
  <c r="AI848" i="1"/>
  <c r="AI849" i="1"/>
  <c r="AI850" i="1"/>
  <c r="AI851" i="1"/>
  <c r="AI852" i="1"/>
  <c r="AI853" i="1"/>
  <c r="AI854" i="1"/>
  <c r="AI855" i="1"/>
  <c r="AI856" i="1"/>
  <c r="AI857" i="1"/>
  <c r="AI858" i="1"/>
  <c r="AI859" i="1"/>
  <c r="AI860" i="1"/>
  <c r="AI861" i="1"/>
  <c r="AI862" i="1"/>
  <c r="AI863" i="1"/>
  <c r="AI864" i="1"/>
  <c r="AI865" i="1"/>
  <c r="AI866" i="1"/>
  <c r="AI867" i="1"/>
  <c r="AI868" i="1"/>
  <c r="AI869" i="1"/>
  <c r="AI870" i="1"/>
  <c r="AI871" i="1"/>
  <c r="AI872" i="1"/>
  <c r="AI873" i="1"/>
  <c r="AI874" i="1"/>
  <c r="AI875" i="1"/>
  <c r="AI876" i="1"/>
  <c r="AI877" i="1"/>
  <c r="AI878" i="1"/>
  <c r="AI879" i="1"/>
  <c r="AI880" i="1"/>
  <c r="AI881" i="1"/>
  <c r="AI882" i="1"/>
  <c r="AI883" i="1"/>
  <c r="AI884" i="1"/>
  <c r="AI885" i="1"/>
  <c r="AI886" i="1"/>
  <c r="AI887" i="1"/>
  <c r="AI888" i="1"/>
  <c r="AI889" i="1"/>
  <c r="AI890" i="1"/>
  <c r="AI891" i="1"/>
  <c r="AI892" i="1"/>
  <c r="AI893" i="1"/>
  <c r="AI894" i="1"/>
  <c r="AI895" i="1"/>
  <c r="AI896" i="1"/>
  <c r="AI897" i="1"/>
  <c r="AI898" i="1"/>
  <c r="AI899" i="1"/>
  <c r="AI900" i="1"/>
  <c r="AI901" i="1"/>
  <c r="AI902" i="1"/>
  <c r="AI903" i="1"/>
  <c r="AI904" i="1"/>
  <c r="AI905" i="1"/>
  <c r="AI906" i="1"/>
  <c r="AI907" i="1"/>
  <c r="AI908" i="1"/>
  <c r="AI909" i="1"/>
  <c r="AI910" i="1"/>
  <c r="AI911" i="1"/>
  <c r="AI912" i="1"/>
  <c r="AI913" i="1"/>
  <c r="AI914" i="1"/>
  <c r="AI915" i="1"/>
  <c r="AI916" i="1"/>
  <c r="AI917" i="1"/>
  <c r="AI918" i="1"/>
  <c r="AI919" i="1"/>
  <c r="AI920" i="1"/>
  <c r="AI921" i="1"/>
  <c r="AI922" i="1"/>
  <c r="AI923" i="1"/>
  <c r="AI924" i="1"/>
  <c r="AI925" i="1"/>
  <c r="AI926" i="1"/>
  <c r="AI927" i="1"/>
  <c r="AI928" i="1"/>
  <c r="AI929" i="1"/>
  <c r="AI930" i="1"/>
  <c r="AI931" i="1"/>
  <c r="AI932" i="1"/>
  <c r="AI933" i="1"/>
  <c r="AI934" i="1"/>
  <c r="AI935" i="1"/>
  <c r="AI936" i="1"/>
  <c r="AI937" i="1"/>
  <c r="AI938" i="1"/>
  <c r="AI939" i="1"/>
  <c r="AI940" i="1"/>
  <c r="AI941" i="1"/>
  <c r="AI942" i="1"/>
  <c r="AI943" i="1"/>
  <c r="AI944" i="1"/>
  <c r="AI945" i="1"/>
  <c r="AI946" i="1"/>
  <c r="AI947" i="1"/>
  <c r="AI948" i="1"/>
  <c r="AI949" i="1"/>
  <c r="AI950" i="1"/>
  <c r="AI951" i="1"/>
  <c r="AI952" i="1"/>
  <c r="AI953" i="1"/>
  <c r="AI954" i="1"/>
  <c r="AI955" i="1"/>
  <c r="AI956" i="1"/>
  <c r="AI957" i="1"/>
  <c r="AI958" i="1"/>
  <c r="AI959" i="1"/>
  <c r="AI960" i="1"/>
  <c r="AI961" i="1"/>
  <c r="AI962" i="1"/>
  <c r="AI963" i="1"/>
  <c r="AI964" i="1"/>
  <c r="AI965" i="1"/>
  <c r="AI966" i="1"/>
  <c r="AI967" i="1"/>
  <c r="AI968" i="1"/>
  <c r="AI969" i="1"/>
  <c r="AI970" i="1"/>
  <c r="AI971" i="1"/>
  <c r="AI972" i="1"/>
  <c r="AI973" i="1"/>
  <c r="AI974" i="1"/>
  <c r="AI975" i="1"/>
  <c r="AI976" i="1"/>
  <c r="AI977" i="1"/>
  <c r="AI978" i="1"/>
  <c r="AI979" i="1"/>
  <c r="AI980" i="1"/>
  <c r="AI981" i="1"/>
  <c r="AI982" i="1"/>
  <c r="AI983" i="1"/>
  <c r="AI984" i="1"/>
  <c r="AI985" i="1"/>
  <c r="AI986" i="1"/>
  <c r="AI987" i="1"/>
  <c r="AI988" i="1"/>
  <c r="AI989" i="1"/>
  <c r="AI990" i="1"/>
  <c r="AI991" i="1"/>
  <c r="AI992" i="1"/>
  <c r="AI993" i="1"/>
  <c r="AI994" i="1"/>
  <c r="AI995" i="1"/>
  <c r="AI996" i="1"/>
  <c r="AI997" i="1"/>
  <c r="AI998" i="1"/>
  <c r="AI999" i="1"/>
  <c r="AI1000" i="1"/>
  <c r="AI1001" i="1"/>
  <c r="AI1002" i="1"/>
  <c r="AI1003" i="1"/>
  <c r="AI1004" i="1"/>
  <c r="AI1005" i="1"/>
  <c r="AI1006" i="1"/>
  <c r="AI1007" i="1"/>
  <c r="AI1008" i="1"/>
  <c r="AI1009" i="1"/>
  <c r="AI1010" i="1"/>
  <c r="AI1011" i="1"/>
  <c r="AI1012" i="1"/>
  <c r="AI1013" i="1"/>
  <c r="AI1014" i="1"/>
  <c r="AI1015" i="1"/>
  <c r="AI1016" i="1"/>
  <c r="AI1017" i="1"/>
  <c r="AI1018" i="1"/>
  <c r="AI1019" i="1"/>
  <c r="AI1020" i="1"/>
  <c r="AI1021" i="1"/>
  <c r="AI1022" i="1"/>
  <c r="AI1023" i="1"/>
  <c r="AI1024" i="1"/>
  <c r="AI1025" i="1"/>
  <c r="AI1026" i="1"/>
  <c r="AI1027" i="1"/>
  <c r="AI1028" i="1"/>
  <c r="AI1029" i="1"/>
  <c r="AI1030" i="1"/>
  <c r="AI1031" i="1"/>
  <c r="AI1032" i="1"/>
  <c r="AI1033" i="1"/>
  <c r="AI1034" i="1"/>
  <c r="AI1035" i="1"/>
  <c r="AI1036" i="1"/>
  <c r="AI1037" i="1"/>
  <c r="AI1038" i="1"/>
  <c r="AI1039" i="1"/>
  <c r="AI1040" i="1"/>
  <c r="AI1041" i="1"/>
  <c r="AI1042" i="1"/>
  <c r="AI1043" i="1"/>
  <c r="AI1044" i="1"/>
  <c r="AI1045" i="1"/>
  <c r="AI1046" i="1"/>
  <c r="AI1047" i="1"/>
  <c r="AI1048" i="1"/>
  <c r="AI1049" i="1"/>
  <c r="AI1050" i="1"/>
  <c r="AI1051" i="1"/>
  <c r="AI1052" i="1"/>
  <c r="AI1053" i="1"/>
  <c r="AI1054" i="1"/>
  <c r="AI1055" i="1"/>
  <c r="AI1056" i="1"/>
  <c r="AI1057" i="1"/>
  <c r="AI1058" i="1"/>
  <c r="AI1059" i="1"/>
  <c r="AI1060" i="1"/>
  <c r="AI1061" i="1"/>
  <c r="AI1062" i="1"/>
  <c r="AI1063" i="1"/>
  <c r="AI1064" i="1"/>
  <c r="AI1065" i="1"/>
  <c r="AI1066" i="1"/>
  <c r="AI1067" i="1"/>
  <c r="AI1068" i="1"/>
  <c r="AI1069" i="1"/>
  <c r="AI1070" i="1"/>
  <c r="AI1071" i="1"/>
  <c r="AI1072" i="1"/>
  <c r="AI1073" i="1"/>
  <c r="AI1074" i="1"/>
  <c r="AI1075" i="1"/>
  <c r="AI1076" i="1"/>
  <c r="AI1077" i="1"/>
  <c r="AI1078" i="1"/>
  <c r="AI1079" i="1"/>
  <c r="AI1080" i="1"/>
  <c r="AI1081" i="1"/>
  <c r="AI1082" i="1"/>
  <c r="AI1083" i="1"/>
  <c r="AI1084" i="1"/>
  <c r="AI1085" i="1"/>
  <c r="AI1086" i="1"/>
  <c r="AI1087" i="1"/>
  <c r="AI1088" i="1"/>
  <c r="AI1089" i="1"/>
  <c r="AI1090" i="1"/>
  <c r="AI1091" i="1"/>
  <c r="AI1092" i="1"/>
  <c r="AI1093" i="1"/>
  <c r="AI1094" i="1"/>
  <c r="AI1095" i="1"/>
  <c r="AI1096" i="1"/>
  <c r="AI1097" i="1"/>
  <c r="AI1098" i="1"/>
  <c r="AI1099" i="1"/>
  <c r="AI1100" i="1"/>
  <c r="AI1101" i="1"/>
  <c r="AI1102" i="1"/>
  <c r="AI1103" i="1"/>
  <c r="AI1104" i="1"/>
  <c r="AI1105" i="1"/>
  <c r="AI1106" i="1"/>
  <c r="AI1107" i="1"/>
  <c r="AI1108" i="1"/>
  <c r="AI1109" i="1"/>
  <c r="AI1110" i="1"/>
  <c r="AI1111" i="1"/>
  <c r="AI1112" i="1"/>
  <c r="AI1113" i="1"/>
  <c r="AI1114" i="1"/>
  <c r="AI1115" i="1"/>
  <c r="AI1116" i="1"/>
  <c r="AI1117" i="1"/>
  <c r="AI1118" i="1"/>
  <c r="AI1119" i="1"/>
  <c r="AI1120" i="1"/>
  <c r="AI1121" i="1"/>
  <c r="AI1122" i="1"/>
  <c r="AI1123" i="1"/>
  <c r="AI1124" i="1"/>
  <c r="AI1125" i="1"/>
  <c r="AI1126" i="1"/>
  <c r="AI1127" i="1"/>
  <c r="AI1128" i="1"/>
  <c r="AI1129" i="1"/>
  <c r="AI1130" i="1"/>
  <c r="AI1131" i="1"/>
  <c r="AI1132" i="1"/>
  <c r="AI1133" i="1"/>
  <c r="AI1134" i="1"/>
  <c r="AI1135" i="1"/>
  <c r="AI1136" i="1"/>
  <c r="AI1137" i="1"/>
  <c r="AI1138" i="1"/>
  <c r="AI1139" i="1"/>
  <c r="AI1140" i="1"/>
  <c r="AI1141" i="1"/>
  <c r="AI1142" i="1"/>
  <c r="AI1143" i="1"/>
  <c r="AI1144" i="1"/>
  <c r="AI1145" i="1"/>
  <c r="AI1146" i="1"/>
  <c r="AI1147" i="1"/>
  <c r="AI1148" i="1"/>
  <c r="AI1149" i="1"/>
  <c r="AI1150" i="1"/>
  <c r="AI1151" i="1"/>
  <c r="AI1152" i="1"/>
  <c r="AI1153" i="1"/>
  <c r="AI1154" i="1"/>
  <c r="AI1155" i="1"/>
  <c r="AI1156" i="1"/>
  <c r="AI1157" i="1"/>
  <c r="AI1158" i="1"/>
  <c r="AI1159" i="1"/>
  <c r="AI1160" i="1"/>
  <c r="AI1161" i="1"/>
  <c r="AI1162" i="1"/>
  <c r="AI1163" i="1"/>
  <c r="AI1164" i="1"/>
  <c r="AI1165" i="1"/>
  <c r="AI1166" i="1"/>
  <c r="AI1167" i="1"/>
  <c r="AI1168" i="1"/>
  <c r="AI1169" i="1"/>
  <c r="AI1170" i="1"/>
  <c r="AI1171" i="1"/>
  <c r="AI1172" i="1"/>
  <c r="AI1173" i="1"/>
  <c r="AI1174" i="1"/>
  <c r="AI1175" i="1"/>
  <c r="AI1176" i="1"/>
  <c r="AI1177" i="1"/>
  <c r="AI1178" i="1"/>
  <c r="AI1179" i="1"/>
  <c r="AI1180" i="1"/>
  <c r="AI1181" i="1"/>
  <c r="AI1182" i="1"/>
  <c r="AI1183" i="1"/>
  <c r="AI1184" i="1"/>
  <c r="AI1185" i="1"/>
  <c r="AI1186" i="1"/>
  <c r="AI1187" i="1"/>
  <c r="AI1188" i="1"/>
  <c r="AI1189" i="1"/>
  <c r="AI1190" i="1"/>
  <c r="AI1191" i="1"/>
  <c r="AI1192" i="1"/>
  <c r="AI1193" i="1"/>
  <c r="AI1194" i="1"/>
  <c r="AI1195" i="1"/>
  <c r="AI1196" i="1"/>
  <c r="AI1197" i="1"/>
  <c r="AI1198" i="1"/>
  <c r="AI1199" i="1"/>
  <c r="AI1200" i="1"/>
  <c r="AI1201" i="1"/>
  <c r="AI1202" i="1"/>
  <c r="AI1203" i="1"/>
  <c r="AI1204" i="1"/>
  <c r="AI1205" i="1"/>
  <c r="AI1206" i="1"/>
  <c r="AI1207" i="1"/>
  <c r="AI1208" i="1"/>
  <c r="AI1209" i="1"/>
  <c r="AI1210" i="1"/>
  <c r="AI1211" i="1"/>
  <c r="AI1212" i="1"/>
  <c r="AI1213" i="1"/>
  <c r="AI1214" i="1"/>
  <c r="AI1215" i="1"/>
  <c r="AI1216" i="1"/>
  <c r="AI1217" i="1"/>
  <c r="AI1218" i="1"/>
  <c r="AI1219" i="1"/>
  <c r="AI1220" i="1"/>
  <c r="AI1221" i="1"/>
  <c r="AI1222" i="1"/>
  <c r="AI1223" i="1"/>
  <c r="AI1224" i="1"/>
  <c r="AI1225" i="1"/>
  <c r="AI1226" i="1"/>
  <c r="AI1227" i="1"/>
  <c r="AI1228" i="1"/>
  <c r="AI1229" i="1"/>
  <c r="AI1230" i="1"/>
  <c r="AI1231" i="1"/>
  <c r="AI1232" i="1"/>
  <c r="AI1233" i="1"/>
  <c r="AI1234" i="1"/>
  <c r="AI1235" i="1"/>
  <c r="AI1236" i="1"/>
  <c r="AI1237" i="1"/>
  <c r="AI1238" i="1"/>
  <c r="AI1239" i="1"/>
  <c r="AI1240" i="1"/>
  <c r="AI1241" i="1"/>
  <c r="AI1242" i="1"/>
  <c r="AI1243" i="1"/>
  <c r="AI1244" i="1"/>
  <c r="AI1245" i="1"/>
  <c r="AI1246" i="1"/>
  <c r="AI1247" i="1"/>
  <c r="AI1248" i="1"/>
  <c r="AI1249" i="1"/>
  <c r="AI1250" i="1"/>
  <c r="AI1251" i="1"/>
  <c r="AI1252" i="1"/>
  <c r="AI1253" i="1"/>
  <c r="AI1254" i="1"/>
  <c r="AI1255" i="1"/>
  <c r="AI1256" i="1"/>
  <c r="AI1257" i="1"/>
  <c r="AI1258" i="1"/>
  <c r="AI1259" i="1"/>
  <c r="AI1260" i="1"/>
  <c r="AI1261" i="1"/>
  <c r="AI1262" i="1"/>
  <c r="AI1263" i="1"/>
  <c r="AI1264" i="1"/>
  <c r="AI1265" i="1"/>
  <c r="AI1266" i="1"/>
  <c r="AI1267" i="1"/>
  <c r="AI1268" i="1"/>
  <c r="AI1269" i="1"/>
  <c r="AI1270" i="1"/>
  <c r="AI1271" i="1"/>
  <c r="AI1272" i="1"/>
  <c r="AI1273" i="1"/>
  <c r="AI1274" i="1"/>
  <c r="AI1275" i="1"/>
  <c r="AI1276" i="1"/>
  <c r="AI1277" i="1"/>
  <c r="AI1278" i="1"/>
  <c r="AI1279" i="1"/>
  <c r="AI1280" i="1"/>
  <c r="AI1281" i="1"/>
  <c r="AI1282" i="1"/>
  <c r="AI1283" i="1"/>
  <c r="AI1284" i="1"/>
  <c r="AI1285" i="1"/>
  <c r="AI1286" i="1"/>
  <c r="AI1287" i="1"/>
  <c r="AI1288" i="1"/>
  <c r="AI1289" i="1"/>
  <c r="AI1290" i="1"/>
  <c r="AI1291" i="1"/>
  <c r="AI1292" i="1"/>
  <c r="AI1293" i="1"/>
  <c r="AI1294" i="1"/>
  <c r="AI1295" i="1"/>
  <c r="AI1296" i="1"/>
  <c r="AI1297" i="1"/>
  <c r="AI1298" i="1"/>
  <c r="AI1299" i="1"/>
  <c r="AI1300" i="1"/>
  <c r="AI1301" i="1"/>
  <c r="AI1302" i="1"/>
  <c r="AI1303" i="1"/>
  <c r="AI1304" i="1"/>
  <c r="AI1305" i="1"/>
  <c r="AI1306" i="1"/>
  <c r="AI1307" i="1"/>
  <c r="AI1308" i="1"/>
  <c r="AI1309" i="1"/>
  <c r="AI1310" i="1"/>
  <c r="AI1311" i="1"/>
  <c r="AI1312" i="1"/>
  <c r="AI1313" i="1"/>
  <c r="AI1314" i="1"/>
  <c r="AI1315" i="1"/>
  <c r="AI1316" i="1"/>
  <c r="AI1317" i="1"/>
  <c r="AI1318" i="1"/>
  <c r="AI1319" i="1"/>
  <c r="AI1320" i="1"/>
  <c r="AI1321" i="1"/>
  <c r="AI1322" i="1"/>
  <c r="AI1323" i="1"/>
  <c r="AI1324" i="1"/>
  <c r="AI1325" i="1"/>
  <c r="AI1326" i="1"/>
  <c r="AI1327" i="1"/>
  <c r="AI1328" i="1"/>
  <c r="AI1329" i="1"/>
  <c r="AI1330" i="1"/>
  <c r="AI1331" i="1"/>
  <c r="AI1332" i="1"/>
  <c r="AI1333" i="1"/>
  <c r="AI1334" i="1"/>
  <c r="AI1335" i="1"/>
  <c r="AI1336" i="1"/>
  <c r="AI1337" i="1"/>
  <c r="AI1338" i="1"/>
  <c r="AI1339" i="1"/>
  <c r="AI1340" i="1"/>
  <c r="AI1341" i="1"/>
  <c r="AI1342" i="1"/>
  <c r="AI1343" i="1"/>
  <c r="AI1344" i="1"/>
  <c r="AI1345" i="1"/>
  <c r="AI1346" i="1"/>
  <c r="AI1347" i="1"/>
  <c r="AI1348" i="1"/>
  <c r="AI1349" i="1"/>
  <c r="AI1350" i="1"/>
  <c r="AI1351" i="1"/>
  <c r="AI1352" i="1"/>
  <c r="AI1353" i="1"/>
  <c r="AI1354" i="1"/>
  <c r="AI1355" i="1"/>
  <c r="AI1356" i="1"/>
  <c r="AI1357" i="1"/>
  <c r="AI1358" i="1"/>
  <c r="AI1359" i="1"/>
  <c r="AI1360" i="1"/>
  <c r="AI1361" i="1"/>
  <c r="AI1362" i="1"/>
  <c r="AI1363" i="1"/>
  <c r="AI1364" i="1"/>
  <c r="AI1365" i="1"/>
  <c r="AI1366" i="1"/>
  <c r="AI1367" i="1"/>
  <c r="AI1368" i="1"/>
  <c r="AI1369" i="1"/>
  <c r="AI1370" i="1"/>
  <c r="AI1371" i="1"/>
  <c r="AI1372" i="1"/>
  <c r="AI1373" i="1"/>
  <c r="AI1374" i="1"/>
  <c r="AI1375" i="1"/>
  <c r="AI1376" i="1"/>
  <c r="AI1377" i="1"/>
  <c r="AI1378" i="1"/>
  <c r="AI1379" i="1"/>
  <c r="AI1380" i="1"/>
  <c r="AI1381" i="1"/>
  <c r="AI1382" i="1"/>
  <c r="AI1383" i="1"/>
  <c r="AI1384" i="1"/>
  <c r="AI1385" i="1"/>
  <c r="AI1386" i="1"/>
  <c r="AI1387" i="1"/>
  <c r="AI1388" i="1"/>
  <c r="AI1389" i="1"/>
  <c r="AI1390" i="1"/>
  <c r="AI1391" i="1"/>
  <c r="AI1392" i="1"/>
  <c r="AI1393" i="1"/>
  <c r="AI1394" i="1"/>
  <c r="AI1395" i="1"/>
  <c r="AI1396" i="1"/>
  <c r="AI1397" i="1"/>
  <c r="AI1398" i="1"/>
  <c r="AI1399" i="1"/>
  <c r="AI1400" i="1"/>
  <c r="AI1401" i="1"/>
  <c r="AI1402" i="1"/>
  <c r="AI1403" i="1"/>
  <c r="AI1404" i="1"/>
  <c r="AI1405" i="1"/>
  <c r="AI1406" i="1"/>
  <c r="AI1407" i="1"/>
  <c r="AI1408" i="1"/>
  <c r="AI1409" i="1"/>
  <c r="AI1410" i="1"/>
  <c r="AI1411" i="1"/>
  <c r="AI1412" i="1"/>
  <c r="AI1413" i="1"/>
  <c r="AI1414" i="1"/>
  <c r="AI1415" i="1"/>
  <c r="AI1416" i="1"/>
  <c r="AI1417" i="1"/>
  <c r="AI1418" i="1"/>
  <c r="AI1419" i="1"/>
  <c r="AI1420" i="1"/>
  <c r="AI1421" i="1"/>
  <c r="AI1422" i="1"/>
  <c r="AI1423" i="1"/>
  <c r="AI1424" i="1"/>
  <c r="AI1425" i="1"/>
  <c r="AI1426" i="1"/>
  <c r="AI1427" i="1"/>
  <c r="AI1428" i="1"/>
  <c r="AI1429" i="1"/>
  <c r="AI1430" i="1"/>
  <c r="AI1431" i="1"/>
  <c r="AI1432" i="1"/>
  <c r="AI1433" i="1"/>
  <c r="AI1434" i="1"/>
  <c r="AI1435" i="1"/>
  <c r="AI1436" i="1"/>
  <c r="AI1437" i="1"/>
  <c r="AI1438" i="1"/>
  <c r="AI1439" i="1"/>
  <c r="AI1440" i="1"/>
  <c r="AI1441" i="1"/>
  <c r="AI1442" i="1"/>
  <c r="AI1443" i="1"/>
  <c r="AI1444" i="1"/>
  <c r="AI1445" i="1"/>
  <c r="AI1446" i="1"/>
  <c r="AI1447" i="1"/>
  <c r="AI1448" i="1"/>
  <c r="AI1449" i="1"/>
  <c r="AI1450" i="1"/>
  <c r="AI1451" i="1"/>
  <c r="AI1452" i="1"/>
  <c r="AI1453" i="1"/>
  <c r="AI1454" i="1"/>
  <c r="AI1455" i="1"/>
  <c r="AI1456" i="1"/>
  <c r="AI1457" i="1"/>
  <c r="AI1458" i="1"/>
  <c r="AI1459" i="1"/>
  <c r="AI1460" i="1"/>
  <c r="AI1461" i="1"/>
  <c r="AI1462" i="1"/>
  <c r="AI1463" i="1"/>
  <c r="AI1464" i="1"/>
  <c r="AI1465" i="1"/>
  <c r="AI1466" i="1"/>
  <c r="AI1467" i="1"/>
  <c r="AI1468" i="1"/>
  <c r="AI1469" i="1"/>
  <c r="AI1470" i="1"/>
  <c r="AI1471" i="1"/>
  <c r="AI1472" i="1"/>
  <c r="AI1473" i="1"/>
  <c r="AI1474" i="1"/>
  <c r="AI1475" i="1"/>
  <c r="AI1476" i="1"/>
  <c r="AI1477" i="1"/>
  <c r="AI1478" i="1"/>
  <c r="AI1479" i="1"/>
  <c r="AI1480" i="1"/>
  <c r="AI1481" i="1"/>
  <c r="AI1482" i="1"/>
  <c r="AI1483" i="1"/>
  <c r="AI1484" i="1"/>
  <c r="AI1485" i="1"/>
  <c r="AI1486" i="1"/>
  <c r="AI1487" i="1"/>
  <c r="AI1488" i="1"/>
  <c r="AI1489" i="1"/>
  <c r="AI1490" i="1"/>
  <c r="AI1491" i="1"/>
  <c r="AI1492" i="1"/>
  <c r="AI1493" i="1"/>
  <c r="AI1494" i="1"/>
  <c r="AI1495" i="1"/>
  <c r="AI1496" i="1"/>
  <c r="AI1497" i="1"/>
  <c r="AI1498" i="1"/>
  <c r="AI1499" i="1"/>
  <c r="AI1500" i="1"/>
  <c r="AI1501" i="1"/>
  <c r="AI1502" i="1"/>
  <c r="AI1503" i="1"/>
  <c r="AI1504" i="1"/>
  <c r="AI1505" i="1"/>
  <c r="AI1506" i="1"/>
  <c r="AI1507" i="1"/>
  <c r="AI1508" i="1"/>
  <c r="AI1509" i="1"/>
  <c r="AI1510" i="1"/>
  <c r="AI1511" i="1"/>
  <c r="AI1512" i="1"/>
  <c r="AI1513" i="1"/>
  <c r="AI1514" i="1"/>
  <c r="AI1515" i="1"/>
  <c r="AI1516" i="1"/>
  <c r="AI1517" i="1"/>
  <c r="AI1518" i="1"/>
  <c r="AI1519" i="1"/>
  <c r="AI1520" i="1"/>
  <c r="AI1521" i="1"/>
  <c r="AI1522" i="1"/>
  <c r="AI1523" i="1"/>
  <c r="AI1524" i="1"/>
  <c r="AI1525" i="1"/>
  <c r="AI1526" i="1"/>
  <c r="AI1527" i="1"/>
  <c r="AI1528" i="1"/>
  <c r="AI1529" i="1"/>
  <c r="AI1530" i="1"/>
  <c r="AI1531" i="1"/>
  <c r="AI1532" i="1"/>
  <c r="AI1533" i="1"/>
  <c r="AI1534" i="1"/>
  <c r="AI1535" i="1"/>
  <c r="AI1536" i="1"/>
  <c r="AI1537" i="1"/>
  <c r="AI1538" i="1"/>
  <c r="AI1539" i="1"/>
  <c r="AI1540" i="1"/>
  <c r="AI1541" i="1"/>
  <c r="AI1542" i="1"/>
  <c r="AI1543" i="1"/>
  <c r="AI1544" i="1"/>
  <c r="AI1545" i="1"/>
  <c r="AI1546" i="1"/>
  <c r="AI1547" i="1"/>
  <c r="AI1548" i="1"/>
  <c r="AI1549" i="1"/>
  <c r="AI1550" i="1"/>
  <c r="AI1551" i="1"/>
  <c r="AI1552" i="1"/>
  <c r="AI1553" i="1"/>
  <c r="AI1554" i="1"/>
  <c r="AI1555" i="1"/>
  <c r="AI1556" i="1"/>
  <c r="AI1557" i="1"/>
  <c r="AI1558" i="1"/>
  <c r="AI1559" i="1"/>
  <c r="AI1560" i="1"/>
  <c r="AI1561" i="1"/>
  <c r="AI1562" i="1"/>
  <c r="AI1563" i="1"/>
  <c r="AI1564" i="1"/>
  <c r="AI1565" i="1"/>
  <c r="AI1566" i="1"/>
  <c r="AI1567" i="1"/>
  <c r="AI1568" i="1"/>
  <c r="AI1569" i="1"/>
  <c r="AI1570" i="1"/>
  <c r="AI1571" i="1"/>
  <c r="AI1572" i="1"/>
  <c r="AI1573" i="1"/>
  <c r="AI1574" i="1"/>
  <c r="AI1575" i="1"/>
  <c r="AI1576" i="1"/>
  <c r="AI1577" i="1"/>
  <c r="AI1578" i="1"/>
  <c r="AI1579" i="1"/>
  <c r="AI1580" i="1"/>
  <c r="AI1581" i="1"/>
  <c r="AI1582" i="1"/>
  <c r="AI1583" i="1"/>
  <c r="AI1584" i="1"/>
  <c r="AI1585" i="1"/>
  <c r="AI1586" i="1"/>
  <c r="AI1587" i="1"/>
  <c r="AI1588" i="1"/>
  <c r="AI1589" i="1"/>
  <c r="AI1590" i="1"/>
  <c r="AI1591" i="1"/>
  <c r="AI1592" i="1"/>
  <c r="AI1593" i="1"/>
  <c r="AI1594" i="1"/>
  <c r="AI1595" i="1"/>
  <c r="AI1596" i="1"/>
  <c r="AI1597" i="1"/>
  <c r="AI1598" i="1"/>
  <c r="AI1599" i="1"/>
  <c r="AI1600" i="1"/>
  <c r="AI1601" i="1"/>
  <c r="AI1602" i="1"/>
  <c r="AI1603" i="1"/>
  <c r="AI1604" i="1"/>
  <c r="AI1605" i="1"/>
  <c r="AI1606" i="1"/>
  <c r="AI1607" i="1"/>
  <c r="AI1608" i="1"/>
  <c r="AI1609" i="1"/>
  <c r="AI1610" i="1"/>
  <c r="AI1611" i="1"/>
  <c r="AI1612" i="1"/>
  <c r="AI1613" i="1"/>
  <c r="AI1614" i="1"/>
  <c r="AI1615" i="1"/>
  <c r="AI1616" i="1"/>
  <c r="AI1617" i="1"/>
  <c r="AI1618" i="1"/>
  <c r="AI1619" i="1"/>
  <c r="AI1620" i="1"/>
  <c r="AI1621" i="1"/>
  <c r="AI1622" i="1"/>
  <c r="AI1623" i="1"/>
  <c r="AI1624" i="1"/>
  <c r="AI1625" i="1"/>
  <c r="AI1626" i="1"/>
  <c r="AI1627" i="1"/>
  <c r="AI1628" i="1"/>
  <c r="AI1629" i="1"/>
  <c r="AI1630" i="1"/>
  <c r="AI1631" i="1"/>
  <c r="AI1632" i="1"/>
  <c r="AI1633" i="1"/>
  <c r="AI1634" i="1"/>
  <c r="AI1635" i="1"/>
  <c r="AI1636" i="1"/>
  <c r="AI1637" i="1"/>
  <c r="AI1638" i="1"/>
  <c r="AI1639" i="1"/>
  <c r="AI1640" i="1"/>
  <c r="AI1641" i="1"/>
  <c r="AI1642" i="1"/>
  <c r="AI1643" i="1"/>
  <c r="AI1644" i="1"/>
  <c r="AI1645" i="1"/>
  <c r="AI1646" i="1"/>
  <c r="AI1647" i="1"/>
  <c r="AI1648" i="1"/>
  <c r="AI1649" i="1"/>
  <c r="AI1650" i="1"/>
  <c r="AI1651" i="1"/>
  <c r="AI1652" i="1"/>
  <c r="AI1653" i="1"/>
  <c r="AI1654" i="1"/>
  <c r="AI1655" i="1"/>
  <c r="AI1656" i="1"/>
  <c r="AI1657" i="1"/>
  <c r="AI1658" i="1"/>
  <c r="AI1659" i="1"/>
  <c r="AI1660" i="1"/>
  <c r="AI1661" i="1"/>
  <c r="AI1662" i="1"/>
  <c r="AI1663" i="1"/>
  <c r="AI1664" i="1"/>
  <c r="AI1665" i="1"/>
  <c r="AI1666" i="1"/>
  <c r="AI1667" i="1"/>
  <c r="AI1668" i="1"/>
  <c r="AI1669" i="1"/>
  <c r="AI1670" i="1"/>
  <c r="AI1671" i="1"/>
  <c r="AI1672" i="1"/>
  <c r="AI1673" i="1"/>
  <c r="AI1674" i="1"/>
  <c r="AI1675" i="1"/>
  <c r="AI1676" i="1"/>
  <c r="AI1677" i="1"/>
  <c r="AI1678" i="1"/>
  <c r="AI1679" i="1"/>
  <c r="AI1680" i="1"/>
  <c r="AI1681" i="1"/>
  <c r="AI1682" i="1"/>
  <c r="AI1683" i="1"/>
  <c r="AI1684" i="1"/>
  <c r="AI1685" i="1"/>
  <c r="AI1686" i="1"/>
  <c r="AI1687" i="1"/>
  <c r="AI1688" i="1"/>
  <c r="AI1689" i="1"/>
  <c r="AI1690" i="1"/>
  <c r="AI1691" i="1"/>
  <c r="AI1692" i="1"/>
  <c r="AI1693" i="1"/>
  <c r="AI1694" i="1"/>
  <c r="AI1695" i="1"/>
  <c r="AI1696" i="1"/>
  <c r="AI1697" i="1"/>
  <c r="AI1698" i="1"/>
  <c r="AI1699" i="1"/>
  <c r="AI1700" i="1"/>
  <c r="AI1701" i="1"/>
  <c r="AI1702" i="1"/>
  <c r="AI1703" i="1"/>
  <c r="AI1704" i="1"/>
  <c r="AI1705" i="1"/>
  <c r="AI1706" i="1"/>
  <c r="AI1707" i="1"/>
  <c r="AI1708" i="1"/>
  <c r="AI1709" i="1"/>
  <c r="AI1710" i="1"/>
  <c r="AI1711" i="1"/>
  <c r="AI1712" i="1"/>
  <c r="AI1713" i="1"/>
  <c r="AI1714" i="1"/>
  <c r="AI1715" i="1"/>
  <c r="AI1716" i="1"/>
  <c r="AI1717" i="1"/>
  <c r="AI1718" i="1"/>
  <c r="AI1719" i="1"/>
  <c r="AI1720" i="1"/>
  <c r="AI1721" i="1"/>
  <c r="AI1722" i="1"/>
  <c r="AI1723" i="1"/>
  <c r="AI1724" i="1"/>
  <c r="AI1725" i="1"/>
  <c r="AI1726" i="1"/>
  <c r="AI1727" i="1"/>
  <c r="AI1728" i="1"/>
  <c r="AI1729" i="1"/>
  <c r="AI1730" i="1"/>
  <c r="AI1731" i="1"/>
  <c r="AI1732" i="1"/>
  <c r="AI1733" i="1"/>
  <c r="AI1734" i="1"/>
  <c r="AI1735" i="1"/>
  <c r="AI1736" i="1"/>
  <c r="AI1737" i="1"/>
  <c r="AI1738" i="1"/>
  <c r="AI1739" i="1"/>
  <c r="AI1740" i="1"/>
  <c r="AI1741" i="1"/>
  <c r="AI1742" i="1"/>
  <c r="AI1743" i="1"/>
  <c r="AI1744" i="1"/>
  <c r="AI1745" i="1"/>
  <c r="AI1746" i="1"/>
  <c r="AI1747" i="1"/>
  <c r="AI1748" i="1"/>
  <c r="AI1749" i="1"/>
  <c r="AI1750" i="1"/>
  <c r="AI1751" i="1"/>
  <c r="AI1752" i="1"/>
  <c r="AI1753" i="1"/>
  <c r="AI1754" i="1"/>
  <c r="AI1755" i="1"/>
  <c r="AI1756" i="1"/>
  <c r="AI1757" i="1"/>
  <c r="AI1758" i="1"/>
  <c r="AI1759" i="1"/>
  <c r="AI1760" i="1"/>
  <c r="AI1761" i="1"/>
  <c r="AI1762" i="1"/>
  <c r="AI1763" i="1"/>
  <c r="AI1764" i="1"/>
  <c r="AI1765" i="1"/>
  <c r="AI1766" i="1"/>
  <c r="AI1767" i="1"/>
  <c r="AI1768" i="1"/>
  <c r="AI1769" i="1"/>
  <c r="AI1770" i="1"/>
  <c r="AI1771" i="1"/>
  <c r="AI1772" i="1"/>
  <c r="AI1773" i="1"/>
  <c r="AI1774" i="1"/>
  <c r="AI1775" i="1"/>
  <c r="AI1776" i="1"/>
  <c r="AI1777" i="1"/>
  <c r="AI1778" i="1"/>
  <c r="AI1779" i="1"/>
  <c r="AI1780" i="1"/>
  <c r="AI1781" i="1"/>
  <c r="AI1782" i="1"/>
  <c r="AI1783" i="1"/>
  <c r="AI1784" i="1"/>
  <c r="AI1785" i="1"/>
  <c r="AI1786" i="1"/>
  <c r="AI1787" i="1"/>
  <c r="AI1788" i="1"/>
  <c r="AI1789" i="1"/>
  <c r="AI1790" i="1"/>
  <c r="AI1791" i="1"/>
  <c r="AI1792" i="1"/>
  <c r="AI1793" i="1"/>
  <c r="AI1794" i="1"/>
  <c r="AI1795" i="1"/>
  <c r="AI1796" i="1"/>
  <c r="AI1797" i="1"/>
  <c r="AI1798" i="1"/>
  <c r="AI1799" i="1"/>
  <c r="AI1800" i="1"/>
  <c r="AI1801" i="1"/>
  <c r="AI1802" i="1"/>
  <c r="AI1803" i="1"/>
  <c r="AI1804" i="1"/>
  <c r="AI1805" i="1"/>
  <c r="AI1806" i="1"/>
  <c r="AI1807" i="1"/>
  <c r="AI1808" i="1"/>
  <c r="AI1809" i="1"/>
  <c r="AI1810" i="1"/>
  <c r="AI1811" i="1"/>
  <c r="AI1812" i="1"/>
  <c r="AI1813" i="1"/>
  <c r="AI1814" i="1"/>
  <c r="AI1815" i="1"/>
  <c r="AI1816" i="1"/>
  <c r="AI1817" i="1"/>
  <c r="AI1818" i="1"/>
  <c r="AI1819" i="1"/>
  <c r="AI1820" i="1"/>
  <c r="AI1821" i="1"/>
  <c r="AI1822" i="1"/>
  <c r="AI1823" i="1"/>
  <c r="AI1824" i="1"/>
  <c r="AI1825" i="1"/>
  <c r="AI1826" i="1"/>
  <c r="AI1827" i="1"/>
  <c r="AI1828" i="1"/>
  <c r="AI1829" i="1"/>
  <c r="AI1830" i="1"/>
  <c r="AI1831" i="1"/>
  <c r="AI1832" i="1"/>
  <c r="AI1833" i="1"/>
  <c r="AI1834" i="1"/>
  <c r="AI1835" i="1"/>
  <c r="AI1836" i="1"/>
  <c r="AI1837" i="1"/>
  <c r="AI1838" i="1"/>
  <c r="AI1839" i="1"/>
  <c r="AI1840" i="1"/>
  <c r="AI1841" i="1"/>
  <c r="AI1842" i="1"/>
  <c r="AI1843" i="1"/>
  <c r="AI1844" i="1"/>
  <c r="AI1845" i="1"/>
  <c r="AI1846" i="1"/>
  <c r="AI1847" i="1"/>
  <c r="AI1848" i="1"/>
  <c r="AI1849" i="1"/>
  <c r="AI1850" i="1"/>
  <c r="AI1851" i="1"/>
  <c r="AI1852" i="1"/>
  <c r="AI1853" i="1"/>
  <c r="AI1854" i="1"/>
  <c r="AI1855" i="1"/>
  <c r="AI1856" i="1"/>
  <c r="AI1857" i="1"/>
  <c r="AI1858" i="1"/>
  <c r="AI1859" i="1"/>
  <c r="AI1860" i="1"/>
  <c r="AI1861" i="1"/>
  <c r="AI1862" i="1"/>
  <c r="AI1863" i="1"/>
  <c r="AI1864" i="1"/>
  <c r="AI1865" i="1"/>
  <c r="AI1866" i="1"/>
  <c r="AI1867" i="1"/>
  <c r="AI1868" i="1"/>
  <c r="AI1869" i="1"/>
  <c r="AI1870" i="1"/>
  <c r="AI1871" i="1"/>
  <c r="AI1872" i="1"/>
  <c r="AI1873" i="1"/>
  <c r="AI1874" i="1"/>
  <c r="AI1875" i="1"/>
  <c r="AI1876" i="1"/>
  <c r="AI1877" i="1"/>
  <c r="AI1878" i="1"/>
  <c r="AI1879" i="1"/>
  <c r="AI1880" i="1"/>
  <c r="AI1881" i="1"/>
  <c r="AI1882" i="1"/>
  <c r="AI1883" i="1"/>
  <c r="AI1884" i="1"/>
  <c r="AI1885" i="1"/>
  <c r="AI1886" i="1"/>
  <c r="AI1887" i="1"/>
  <c r="AI1888" i="1"/>
  <c r="AI1889" i="1"/>
  <c r="AI1890" i="1"/>
  <c r="AI1891" i="1"/>
  <c r="AI1892" i="1"/>
  <c r="AI1893" i="1"/>
  <c r="AI1894" i="1"/>
  <c r="AI1895" i="1"/>
  <c r="AI1896" i="1"/>
  <c r="AI1897" i="1"/>
  <c r="AI1898" i="1"/>
  <c r="AI1899" i="1"/>
  <c r="AI1900" i="1"/>
  <c r="AI1901" i="1"/>
  <c r="AI1902" i="1"/>
  <c r="AI1903" i="1"/>
  <c r="AI1904" i="1"/>
  <c r="AI1905" i="1"/>
  <c r="AI1906" i="1"/>
  <c r="AI1907" i="1"/>
  <c r="AI1908" i="1"/>
  <c r="AI1909" i="1"/>
  <c r="AI1910" i="1"/>
  <c r="AI1911" i="1"/>
  <c r="AI1912" i="1"/>
  <c r="AI1913" i="1"/>
  <c r="AI1914" i="1"/>
  <c r="AI1915" i="1"/>
  <c r="AI1916" i="1"/>
  <c r="AI1917" i="1"/>
  <c r="AI1918" i="1"/>
  <c r="AI1919" i="1"/>
  <c r="AI1920" i="1"/>
  <c r="AI1921" i="1"/>
  <c r="AI1922" i="1"/>
  <c r="AI1923" i="1"/>
  <c r="AI1924" i="1"/>
  <c r="AI1925" i="1"/>
  <c r="AI1926" i="1"/>
  <c r="AI1927" i="1"/>
  <c r="AI1928" i="1"/>
  <c r="AI1929" i="1"/>
  <c r="AI1930" i="1"/>
  <c r="AI1931" i="1"/>
  <c r="AI1932" i="1"/>
  <c r="AI1933" i="1"/>
  <c r="AI1934" i="1"/>
  <c r="AI1935" i="1"/>
  <c r="AI1936" i="1"/>
  <c r="AI1937" i="1"/>
  <c r="AI1938" i="1"/>
  <c r="AI1939" i="1"/>
  <c r="AI1940" i="1"/>
  <c r="AI1941" i="1"/>
  <c r="AI1942" i="1"/>
  <c r="AI1943" i="1"/>
  <c r="AI1944" i="1"/>
  <c r="AI1945" i="1"/>
  <c r="AI1946" i="1"/>
  <c r="AI1947" i="1"/>
  <c r="AI1948" i="1"/>
  <c r="AI1949" i="1"/>
  <c r="AI1950" i="1"/>
  <c r="AI1951" i="1"/>
  <c r="AI1952" i="1"/>
  <c r="AI1953" i="1"/>
  <c r="AI1954" i="1"/>
  <c r="AI1955" i="1"/>
  <c r="AI1956" i="1"/>
  <c r="AI1957" i="1"/>
  <c r="AI1958" i="1"/>
  <c r="AI1959" i="1"/>
  <c r="AI1960" i="1"/>
  <c r="AI1961" i="1"/>
  <c r="AI1962" i="1"/>
  <c r="AI1963" i="1"/>
  <c r="AI1964" i="1"/>
  <c r="AI1965" i="1"/>
  <c r="AI1966" i="1"/>
  <c r="AI1967" i="1"/>
  <c r="AI1968" i="1"/>
  <c r="AI1969" i="1"/>
  <c r="AI1970" i="1"/>
  <c r="AI1971" i="1"/>
  <c r="AI1972" i="1"/>
  <c r="AI1973" i="1"/>
  <c r="AI1974" i="1"/>
  <c r="AI1975" i="1"/>
  <c r="AI1976" i="1"/>
  <c r="AI1977" i="1"/>
  <c r="AI1978" i="1"/>
  <c r="AI1979" i="1"/>
  <c r="AI1980" i="1"/>
  <c r="AI1981" i="1"/>
  <c r="AI1982" i="1"/>
  <c r="AI1983" i="1"/>
  <c r="AI1984" i="1"/>
  <c r="AI1985" i="1"/>
  <c r="AI1986" i="1"/>
  <c r="AI1987" i="1"/>
  <c r="AI1988" i="1"/>
  <c r="AI1989" i="1"/>
  <c r="AI1990" i="1"/>
  <c r="AI1991" i="1"/>
  <c r="AI1992" i="1"/>
  <c r="AI1993" i="1"/>
  <c r="AI1994" i="1"/>
  <c r="AI1995" i="1"/>
  <c r="AI1996" i="1"/>
  <c r="AI1997" i="1"/>
  <c r="AI1998" i="1"/>
  <c r="AI1999" i="1"/>
  <c r="AI2000" i="1"/>
  <c r="AI2001" i="1"/>
  <c r="AI2002" i="1"/>
  <c r="AI2003" i="1"/>
  <c r="AI2004" i="1"/>
  <c r="AI2005" i="1"/>
  <c r="AI2006" i="1"/>
  <c r="AI2007" i="1"/>
  <c r="AI2008" i="1"/>
  <c r="AI2009" i="1"/>
  <c r="AI2010" i="1"/>
  <c r="AI2011" i="1"/>
  <c r="AI2012" i="1"/>
  <c r="AI2013" i="1"/>
  <c r="AI2014" i="1"/>
  <c r="AI2015" i="1"/>
  <c r="AI2016" i="1"/>
  <c r="AI2017" i="1"/>
  <c r="AI2018" i="1"/>
  <c r="AI2019" i="1"/>
  <c r="AI2020" i="1"/>
  <c r="AI2021" i="1"/>
  <c r="AI2022" i="1"/>
  <c r="AI2023" i="1"/>
  <c r="AI2024" i="1"/>
  <c r="AI2025" i="1"/>
  <c r="AI2026" i="1"/>
  <c r="AI2027" i="1"/>
  <c r="AI2028" i="1"/>
  <c r="AI2029" i="1"/>
  <c r="AI2030" i="1"/>
  <c r="AI2031" i="1"/>
  <c r="AI2032" i="1"/>
  <c r="AI2033" i="1"/>
  <c r="AI2034" i="1"/>
  <c r="AI2035" i="1"/>
  <c r="AI2036" i="1"/>
  <c r="AI2037" i="1"/>
  <c r="AI2038" i="1"/>
  <c r="AI2039" i="1"/>
  <c r="AI2040" i="1"/>
  <c r="AI2041" i="1"/>
  <c r="AI2042" i="1"/>
  <c r="AI2043" i="1"/>
  <c r="AI2044" i="1"/>
  <c r="AI2045" i="1"/>
  <c r="AI2046" i="1"/>
  <c r="AI2047" i="1"/>
  <c r="AI2048" i="1"/>
  <c r="AI2049" i="1"/>
  <c r="AI2050" i="1"/>
  <c r="AI2051" i="1"/>
  <c r="AI2052" i="1"/>
  <c r="AI2053" i="1"/>
  <c r="AI2054" i="1"/>
  <c r="AI2055" i="1"/>
  <c r="AI2056" i="1"/>
  <c r="AI2057" i="1"/>
  <c r="AI2058" i="1"/>
  <c r="AI2059" i="1"/>
  <c r="AI2060" i="1"/>
  <c r="AI2061" i="1"/>
  <c r="AI2062" i="1"/>
  <c r="AI2063" i="1"/>
  <c r="AI2064" i="1"/>
  <c r="AI2065" i="1"/>
  <c r="AI2066" i="1"/>
  <c r="AI2067" i="1"/>
  <c r="AI2068" i="1"/>
  <c r="AI2069" i="1"/>
  <c r="AI2070" i="1"/>
  <c r="AI2071" i="1"/>
  <c r="AI2072" i="1"/>
  <c r="AI2073" i="1"/>
  <c r="AI2074" i="1"/>
  <c r="AI2075" i="1"/>
  <c r="AI2076" i="1"/>
  <c r="AI2077" i="1"/>
  <c r="AI2078" i="1"/>
  <c r="AI2079" i="1"/>
  <c r="AI2080" i="1"/>
  <c r="AI2081" i="1"/>
  <c r="AI2082" i="1"/>
  <c r="AI2083" i="1"/>
  <c r="AI2084" i="1"/>
  <c r="AI2085" i="1"/>
  <c r="AI2086" i="1"/>
  <c r="AI2087" i="1"/>
  <c r="AI2088" i="1"/>
  <c r="AI2089" i="1"/>
  <c r="AI2090" i="1"/>
  <c r="AI2091" i="1"/>
  <c r="AI2092" i="1"/>
  <c r="AI2093" i="1"/>
  <c r="AI2094" i="1"/>
  <c r="AI2095" i="1"/>
  <c r="AI2096" i="1"/>
  <c r="AI2097" i="1"/>
  <c r="AI2098" i="1"/>
  <c r="AI2099" i="1"/>
  <c r="AI2100" i="1"/>
  <c r="AI2101" i="1"/>
  <c r="AI2102" i="1"/>
  <c r="AI2103" i="1"/>
  <c r="AI2104" i="1"/>
  <c r="AI2105" i="1"/>
  <c r="AI2106" i="1"/>
  <c r="AI2107" i="1"/>
  <c r="AI2108" i="1"/>
  <c r="AI2109" i="1"/>
  <c r="AI2110" i="1"/>
  <c r="AI2111" i="1"/>
  <c r="AI2112" i="1"/>
  <c r="AI2113" i="1"/>
  <c r="AI2114" i="1"/>
  <c r="AI2115" i="1"/>
  <c r="AI2116" i="1"/>
  <c r="AI2117" i="1"/>
  <c r="AI2118" i="1"/>
  <c r="AI2119" i="1"/>
  <c r="AI2120" i="1"/>
  <c r="AI2121" i="1"/>
  <c r="AI2122" i="1"/>
  <c r="AI2123" i="1"/>
  <c r="AI2124" i="1"/>
  <c r="AI2125" i="1"/>
  <c r="AI2126" i="1"/>
  <c r="AI2127" i="1"/>
  <c r="AI2128" i="1"/>
  <c r="AI2129" i="1"/>
  <c r="AI2130" i="1"/>
  <c r="AI2131" i="1"/>
  <c r="AI2132" i="1"/>
  <c r="AI2133" i="1"/>
  <c r="AI2134" i="1"/>
  <c r="AI2135" i="1"/>
  <c r="AI2136" i="1"/>
  <c r="AI2137" i="1"/>
  <c r="AI2138" i="1"/>
  <c r="AI2139" i="1"/>
  <c r="AI2140" i="1"/>
  <c r="AI2141" i="1"/>
  <c r="AI2142" i="1"/>
  <c r="AI2143" i="1"/>
  <c r="AI2144" i="1"/>
  <c r="AI2145" i="1"/>
  <c r="AI2146" i="1"/>
  <c r="AI2147" i="1"/>
  <c r="AI2148" i="1"/>
  <c r="AI2149" i="1"/>
  <c r="AI2150" i="1"/>
  <c r="AI2151" i="1"/>
  <c r="AI2152" i="1"/>
  <c r="AI2153" i="1"/>
  <c r="AI2154" i="1"/>
  <c r="AI2155" i="1"/>
  <c r="AI2156" i="1"/>
  <c r="AI2157" i="1"/>
  <c r="AI2158" i="1"/>
  <c r="AI2159" i="1"/>
  <c r="AI2160" i="1"/>
  <c r="AI2161" i="1"/>
  <c r="AI2162" i="1"/>
  <c r="AI2163" i="1"/>
  <c r="AI2164" i="1"/>
  <c r="AI2165" i="1"/>
  <c r="AI2166" i="1"/>
  <c r="AI2167" i="1"/>
  <c r="AI2168" i="1"/>
  <c r="AI2169" i="1"/>
  <c r="AI2170" i="1"/>
  <c r="AI2171" i="1"/>
  <c r="AI2172" i="1"/>
  <c r="AI2173" i="1"/>
  <c r="AI2174" i="1"/>
  <c r="AI2175" i="1"/>
  <c r="AI2176" i="1"/>
  <c r="AI2177" i="1"/>
  <c r="AI2178" i="1"/>
  <c r="AI2179" i="1"/>
  <c r="AI2180" i="1"/>
  <c r="AI2181" i="1"/>
  <c r="AI2182" i="1"/>
  <c r="AI2183" i="1"/>
  <c r="AI2184" i="1"/>
  <c r="AI2185" i="1"/>
  <c r="AI2186" i="1"/>
  <c r="AI2187" i="1"/>
  <c r="AI2188" i="1"/>
  <c r="AI2189" i="1"/>
  <c r="AI2190" i="1"/>
  <c r="AI2191" i="1"/>
  <c r="AI2192" i="1"/>
  <c r="AI2193" i="1"/>
  <c r="AI2194" i="1"/>
  <c r="AI2195" i="1"/>
  <c r="AI2196" i="1"/>
  <c r="AI2197" i="1"/>
  <c r="AI2198" i="1"/>
  <c r="AI2199" i="1"/>
  <c r="AI2200" i="1"/>
  <c r="AI2201" i="1"/>
  <c r="AI2202" i="1"/>
  <c r="AI2203" i="1"/>
  <c r="AI2204" i="1"/>
  <c r="AI2205" i="1"/>
  <c r="AI2206" i="1"/>
  <c r="AI2207" i="1"/>
  <c r="AI2208" i="1"/>
  <c r="AI2209" i="1"/>
  <c r="AI2210" i="1"/>
  <c r="AI2211" i="1"/>
  <c r="AI2212" i="1"/>
  <c r="AI2213" i="1"/>
  <c r="AI2214" i="1"/>
  <c r="AI2215" i="1"/>
  <c r="AI2216" i="1"/>
  <c r="AI2217" i="1"/>
  <c r="AI2218" i="1"/>
  <c r="AI2219" i="1"/>
  <c r="AI2220" i="1"/>
  <c r="AI2221" i="1"/>
  <c r="AI2222" i="1"/>
  <c r="AI2223" i="1"/>
  <c r="AI2224" i="1"/>
  <c r="AI2225" i="1"/>
  <c r="AI2226" i="1"/>
  <c r="AI2227" i="1"/>
  <c r="AI2228" i="1"/>
  <c r="AI2229" i="1"/>
  <c r="AI2230" i="1"/>
  <c r="AI2231" i="1"/>
  <c r="AI2232" i="1"/>
  <c r="AI2233" i="1"/>
  <c r="AI2234" i="1"/>
  <c r="AI2235" i="1"/>
  <c r="AI2236" i="1"/>
  <c r="AI2237" i="1"/>
  <c r="AI2238" i="1"/>
  <c r="AI2239" i="1"/>
  <c r="AI2240" i="1"/>
  <c r="AI2241" i="1"/>
  <c r="AI2242" i="1"/>
  <c r="AI2243" i="1"/>
  <c r="AI2244" i="1"/>
  <c r="AI2245" i="1"/>
  <c r="AI2246" i="1"/>
  <c r="AI2247" i="1"/>
  <c r="AI2248" i="1"/>
  <c r="AI2249" i="1"/>
  <c r="AI2250" i="1"/>
  <c r="AI2251" i="1"/>
  <c r="AI2252" i="1"/>
  <c r="AI2253" i="1"/>
  <c r="AI2254" i="1"/>
  <c r="AI2255" i="1"/>
  <c r="AI2256" i="1"/>
  <c r="AI2257" i="1"/>
  <c r="AI2258" i="1"/>
  <c r="AI2259" i="1"/>
  <c r="AI2260" i="1"/>
  <c r="AI2261" i="1"/>
  <c r="AI2262" i="1"/>
  <c r="AI2263" i="1"/>
  <c r="AI2264" i="1"/>
  <c r="AI2265" i="1"/>
  <c r="AI2266" i="1"/>
  <c r="AI2267" i="1"/>
  <c r="AI2268" i="1"/>
  <c r="AI2269" i="1"/>
  <c r="AI2270" i="1"/>
  <c r="AI2271" i="1"/>
  <c r="AI2272" i="1"/>
  <c r="AI2273" i="1"/>
  <c r="AI2274" i="1"/>
  <c r="AI2275" i="1"/>
  <c r="AI2276" i="1"/>
  <c r="AI2277" i="1"/>
  <c r="AI2278" i="1"/>
  <c r="AI2279" i="1"/>
  <c r="AI2280" i="1"/>
  <c r="AI2281" i="1"/>
  <c r="AI2282" i="1"/>
  <c r="AI2283" i="1"/>
  <c r="AI2284" i="1"/>
  <c r="AI2285" i="1"/>
  <c r="AI2286" i="1"/>
  <c r="AI2287" i="1"/>
  <c r="AI2288" i="1"/>
  <c r="AI2289" i="1"/>
  <c r="AI2290" i="1"/>
  <c r="AI2291" i="1"/>
  <c r="AI2292" i="1"/>
  <c r="AI2293" i="1"/>
  <c r="AI2294" i="1"/>
  <c r="AI2295" i="1"/>
  <c r="AI2296" i="1"/>
  <c r="AI2297" i="1"/>
  <c r="AI2298" i="1"/>
  <c r="AI2299" i="1"/>
  <c r="AI2300" i="1"/>
  <c r="AI2301" i="1"/>
  <c r="AI2302" i="1"/>
  <c r="AI2303" i="1"/>
  <c r="AI2304" i="1"/>
  <c r="AI2305" i="1"/>
  <c r="AI2306" i="1"/>
  <c r="AI2307" i="1"/>
  <c r="AI2308" i="1"/>
  <c r="AI2309" i="1"/>
  <c r="AI2310" i="1"/>
  <c r="AI2311" i="1"/>
  <c r="AI2312" i="1"/>
  <c r="AI2313" i="1"/>
  <c r="AI2314" i="1"/>
  <c r="AI2315" i="1"/>
  <c r="AI2316" i="1"/>
  <c r="AI2317" i="1"/>
  <c r="AI2318" i="1"/>
  <c r="AI2319" i="1"/>
  <c r="AI2320" i="1"/>
  <c r="AI2321" i="1"/>
  <c r="AI2322" i="1"/>
  <c r="AI2323" i="1"/>
  <c r="AI2324" i="1"/>
  <c r="AI2325" i="1"/>
  <c r="AI2326" i="1"/>
  <c r="AI2327" i="1"/>
  <c r="AI2328" i="1"/>
  <c r="AI2329" i="1"/>
  <c r="AI2330" i="1"/>
  <c r="AI2331" i="1"/>
  <c r="AI2332" i="1"/>
  <c r="AI2333" i="1"/>
  <c r="AI2334" i="1"/>
  <c r="AI2335" i="1"/>
  <c r="AI2336" i="1"/>
  <c r="AI2337" i="1"/>
  <c r="AI2338" i="1"/>
  <c r="AI2339" i="1"/>
  <c r="AI2340" i="1"/>
  <c r="AI2341" i="1"/>
  <c r="AI2342" i="1"/>
  <c r="AI2343" i="1"/>
  <c r="AI2344" i="1"/>
  <c r="AI2345" i="1"/>
  <c r="AI2346" i="1"/>
  <c r="AI2347" i="1"/>
  <c r="AI2348" i="1"/>
  <c r="AI2349" i="1"/>
  <c r="AI2350" i="1"/>
  <c r="AI2351" i="1"/>
  <c r="AI2352" i="1"/>
  <c r="AI2353" i="1"/>
  <c r="AI2354" i="1"/>
  <c r="AI2355" i="1"/>
  <c r="AI2356" i="1"/>
  <c r="AI2357" i="1"/>
  <c r="AI2358" i="1"/>
  <c r="AI2359" i="1"/>
  <c r="AI2360" i="1"/>
  <c r="AI2361" i="1"/>
  <c r="AI2362" i="1"/>
  <c r="AI2363" i="1"/>
  <c r="AI2364" i="1"/>
  <c r="AI2365" i="1"/>
  <c r="AI2366" i="1"/>
  <c r="AI2367" i="1"/>
  <c r="AI2368" i="1"/>
  <c r="AI2369" i="1"/>
  <c r="AI2370" i="1"/>
  <c r="AI2371" i="1"/>
  <c r="AI2372" i="1"/>
  <c r="AI2373" i="1"/>
  <c r="AI2374" i="1"/>
  <c r="AI2375" i="1"/>
  <c r="AI2376" i="1"/>
  <c r="AI2377" i="1"/>
  <c r="AI2378" i="1"/>
  <c r="AI2379" i="1"/>
  <c r="AI2380" i="1"/>
  <c r="AI2381" i="1"/>
  <c r="AI2382" i="1"/>
  <c r="AI2383" i="1"/>
  <c r="AI2384" i="1"/>
  <c r="AI2385" i="1"/>
  <c r="AI2386" i="1"/>
  <c r="AI2387" i="1"/>
  <c r="AI2388" i="1"/>
  <c r="AI2389" i="1"/>
  <c r="AI2390" i="1"/>
  <c r="AI2391" i="1"/>
  <c r="AI2392" i="1"/>
  <c r="AI2393" i="1"/>
  <c r="AI2394" i="1"/>
  <c r="AI2395" i="1"/>
  <c r="AI2396" i="1"/>
  <c r="AI2397" i="1"/>
  <c r="AI2398" i="1"/>
  <c r="AI2399" i="1"/>
  <c r="AI2400" i="1"/>
  <c r="AI2401" i="1"/>
  <c r="AI2402" i="1"/>
  <c r="AI2403" i="1"/>
  <c r="AI2404" i="1"/>
  <c r="AI2405" i="1"/>
  <c r="AI2406" i="1"/>
  <c r="AI2407" i="1"/>
  <c r="AI2408" i="1"/>
  <c r="AI2409" i="1"/>
  <c r="AI2410" i="1"/>
  <c r="AI2411" i="1"/>
  <c r="AI2412" i="1"/>
  <c r="AI2413" i="1"/>
  <c r="AI2414" i="1"/>
  <c r="AI2415" i="1"/>
  <c r="AI2416" i="1"/>
  <c r="AI2417" i="1"/>
  <c r="AI2418" i="1"/>
  <c r="AI2419" i="1"/>
  <c r="AI2420" i="1"/>
  <c r="AI2421" i="1"/>
  <c r="AI2422" i="1"/>
  <c r="AI2423" i="1"/>
  <c r="AI2424" i="1"/>
  <c r="AI2425" i="1"/>
  <c r="AI2426" i="1"/>
  <c r="AI2427" i="1"/>
  <c r="AI2428" i="1"/>
  <c r="AI2429" i="1"/>
  <c r="AI2430" i="1"/>
  <c r="AI2431" i="1"/>
  <c r="AI2432" i="1"/>
  <c r="AI2433" i="1"/>
  <c r="AI2434" i="1"/>
  <c r="AI2435" i="1"/>
  <c r="AI2436" i="1"/>
  <c r="AI2437" i="1"/>
  <c r="AI2438" i="1"/>
  <c r="AI2439" i="1"/>
  <c r="AI2440" i="1"/>
  <c r="AI2441" i="1"/>
  <c r="AI2442" i="1"/>
  <c r="AI2443" i="1"/>
  <c r="AI2444" i="1"/>
  <c r="AI2445" i="1"/>
  <c r="AI2446" i="1"/>
  <c r="AI2447" i="1"/>
  <c r="AI2448" i="1"/>
  <c r="AI2449" i="1"/>
  <c r="AI2450" i="1"/>
  <c r="AI2451" i="1"/>
  <c r="AI2452" i="1"/>
  <c r="AI2453" i="1"/>
  <c r="AI2454" i="1"/>
  <c r="AI2455" i="1"/>
  <c r="AI2456" i="1"/>
  <c r="AI2457" i="1"/>
  <c r="AI2458" i="1"/>
  <c r="AI2459" i="1"/>
  <c r="AI2460" i="1"/>
  <c r="AI2461" i="1"/>
  <c r="AI2462" i="1"/>
  <c r="AI2463" i="1"/>
  <c r="AI2464" i="1"/>
  <c r="AI2465" i="1"/>
  <c r="AI2466" i="1"/>
  <c r="AI2467" i="1"/>
  <c r="AI2468" i="1"/>
  <c r="AI2469" i="1"/>
  <c r="AI2470" i="1"/>
  <c r="AI2471" i="1"/>
  <c r="AI2472" i="1"/>
  <c r="AI2473" i="1"/>
  <c r="AI2474" i="1"/>
  <c r="AI2475" i="1"/>
  <c r="AI2476" i="1"/>
  <c r="AI2477" i="1"/>
  <c r="AI2478" i="1"/>
  <c r="AI2479" i="1"/>
  <c r="AI2480" i="1"/>
  <c r="AI2481" i="1"/>
  <c r="AI2482" i="1"/>
  <c r="AI2483" i="1"/>
  <c r="AI2484" i="1"/>
  <c r="AI2485" i="1"/>
  <c r="AI2486" i="1"/>
  <c r="AI2487" i="1"/>
  <c r="AI2488" i="1"/>
  <c r="AI2489" i="1"/>
  <c r="AI2490" i="1"/>
  <c r="AI2491" i="1"/>
  <c r="AI2492" i="1"/>
  <c r="AI2493" i="1"/>
  <c r="AI2494" i="1"/>
  <c r="AI2495" i="1"/>
  <c r="AI2496" i="1"/>
  <c r="AI2497" i="1"/>
  <c r="AI2498" i="1"/>
  <c r="AI2499" i="1"/>
  <c r="AI2500" i="1"/>
  <c r="AI2501" i="1"/>
  <c r="AI2502" i="1"/>
  <c r="AI2503" i="1"/>
  <c r="AI2504" i="1"/>
  <c r="AI2505" i="1"/>
  <c r="AI2506" i="1"/>
  <c r="AI2507" i="1"/>
  <c r="AI2508" i="1"/>
  <c r="AI2509" i="1"/>
  <c r="AI2510" i="1"/>
  <c r="AI2511" i="1"/>
  <c r="AI2512" i="1"/>
  <c r="AI2513" i="1"/>
  <c r="AI2514" i="1"/>
  <c r="AI2515" i="1"/>
  <c r="AI2516" i="1"/>
  <c r="AI2517" i="1"/>
  <c r="AI2518" i="1"/>
  <c r="AI2519" i="1"/>
  <c r="AI2520" i="1"/>
  <c r="AI2521" i="1"/>
  <c r="AI2522" i="1"/>
  <c r="AI2523" i="1"/>
  <c r="AI2524" i="1"/>
  <c r="AI2525" i="1"/>
  <c r="AI2526" i="1"/>
  <c r="AI2527" i="1"/>
  <c r="AI2528" i="1"/>
  <c r="AI2529" i="1"/>
  <c r="AI2530" i="1"/>
  <c r="AI2531" i="1"/>
  <c r="AI2532" i="1"/>
  <c r="AI2533" i="1"/>
  <c r="AI2534" i="1"/>
  <c r="AI2535" i="1"/>
  <c r="AI2536" i="1"/>
  <c r="AI2537" i="1"/>
  <c r="AI2538" i="1"/>
  <c r="AI2539" i="1"/>
  <c r="AI2540" i="1"/>
  <c r="AI2541" i="1"/>
  <c r="AI2542" i="1"/>
  <c r="AI2543" i="1"/>
  <c r="AI2544" i="1"/>
  <c r="AI2545" i="1"/>
  <c r="AI2546" i="1"/>
  <c r="AI2547" i="1"/>
  <c r="AI2548" i="1"/>
  <c r="AI2549" i="1"/>
  <c r="AI2550" i="1"/>
  <c r="AI2551" i="1"/>
  <c r="AI2552" i="1"/>
  <c r="AI2553" i="1"/>
  <c r="AI2554" i="1"/>
  <c r="AI2555" i="1"/>
  <c r="AI2556" i="1"/>
  <c r="AI2557" i="1"/>
  <c r="AI2558" i="1"/>
  <c r="AI2559" i="1"/>
  <c r="AI2560" i="1"/>
  <c r="AI2561" i="1"/>
  <c r="AI2562" i="1"/>
  <c r="AI2563" i="1"/>
  <c r="AI2564" i="1"/>
  <c r="AI2565" i="1"/>
  <c r="AI2566" i="1"/>
  <c r="AI2567" i="1"/>
  <c r="AI2568" i="1"/>
  <c r="AI2569" i="1"/>
  <c r="AI2570" i="1"/>
  <c r="AI2571" i="1"/>
  <c r="AI2572" i="1"/>
  <c r="AI2573" i="1"/>
  <c r="AI2574" i="1"/>
  <c r="AI2575" i="1"/>
  <c r="AI2576" i="1"/>
  <c r="AI2577" i="1"/>
  <c r="AI2578" i="1"/>
  <c r="AI2579" i="1"/>
  <c r="AI2580" i="1"/>
  <c r="AI2581" i="1"/>
  <c r="AI2582" i="1"/>
  <c r="AI2583" i="1"/>
  <c r="AI2584" i="1"/>
  <c r="AI2585" i="1"/>
  <c r="AI2586" i="1"/>
  <c r="AI2587" i="1"/>
  <c r="AI2588" i="1"/>
  <c r="AI2589" i="1"/>
  <c r="AI2590" i="1"/>
  <c r="AI2591" i="1"/>
  <c r="AI2592" i="1"/>
  <c r="AI2593" i="1"/>
  <c r="AI2594" i="1"/>
  <c r="AI2595" i="1"/>
  <c r="AI2596" i="1"/>
  <c r="AI2597" i="1"/>
  <c r="AI2598" i="1"/>
  <c r="AI2599" i="1"/>
  <c r="AI2600" i="1"/>
  <c r="AI2601" i="1"/>
  <c r="AI2602" i="1"/>
  <c r="AI2603" i="1"/>
  <c r="AI2604" i="1"/>
  <c r="AI2605" i="1"/>
  <c r="AI2606" i="1"/>
  <c r="AI2607" i="1"/>
  <c r="AI2608" i="1"/>
  <c r="AI2609" i="1"/>
  <c r="AI2610" i="1"/>
  <c r="AI2611" i="1"/>
  <c r="AI2612" i="1"/>
  <c r="AI2613" i="1"/>
  <c r="AI2614" i="1"/>
  <c r="AI2615" i="1"/>
  <c r="AI2616" i="1"/>
  <c r="AI2617" i="1"/>
  <c r="AI2618" i="1"/>
  <c r="AI2619" i="1"/>
  <c r="AI2620" i="1"/>
  <c r="AI2621" i="1"/>
  <c r="AI2622" i="1"/>
  <c r="AI2623" i="1"/>
  <c r="AI2624" i="1"/>
  <c r="AI2625" i="1"/>
  <c r="AI2626" i="1"/>
  <c r="AI2627" i="1"/>
  <c r="AI2628" i="1"/>
  <c r="AI2629" i="1"/>
  <c r="AI2630" i="1"/>
  <c r="AI2631" i="1"/>
  <c r="AI2632" i="1"/>
  <c r="AI2633" i="1"/>
  <c r="AI2634" i="1"/>
  <c r="AI2635" i="1"/>
  <c r="AI2636" i="1"/>
  <c r="AI2637" i="1"/>
  <c r="AI2638" i="1"/>
  <c r="AI2639" i="1"/>
  <c r="AI2640" i="1"/>
  <c r="AI2641" i="1"/>
  <c r="AI2642" i="1"/>
  <c r="AI2643" i="1"/>
  <c r="AI2644" i="1"/>
  <c r="AI2645" i="1"/>
  <c r="AI2646" i="1"/>
  <c r="AI2647" i="1"/>
  <c r="AI2648" i="1"/>
  <c r="AI2649" i="1"/>
  <c r="AI2650" i="1"/>
  <c r="AI2651" i="1"/>
  <c r="AI2652" i="1"/>
  <c r="AI2653" i="1"/>
  <c r="AI2654" i="1"/>
  <c r="AI2655" i="1"/>
  <c r="AI2656" i="1"/>
  <c r="AI2657" i="1"/>
  <c r="AI2658" i="1"/>
  <c r="AI2659" i="1"/>
  <c r="AI2660" i="1"/>
  <c r="AI2661" i="1"/>
  <c r="AI2662" i="1"/>
  <c r="AI2663" i="1"/>
  <c r="AI2664" i="1"/>
  <c r="AI2665" i="1"/>
  <c r="AI2666" i="1"/>
  <c r="AI2667" i="1"/>
  <c r="AI2668" i="1"/>
  <c r="AI2669" i="1"/>
  <c r="AI2670" i="1"/>
  <c r="AI2671" i="1"/>
  <c r="AI2672" i="1"/>
  <c r="AI2673" i="1"/>
  <c r="AI2674" i="1"/>
  <c r="AI2675" i="1"/>
  <c r="AI2676" i="1"/>
  <c r="AI2677" i="1"/>
  <c r="AI2678" i="1"/>
  <c r="AI2679" i="1"/>
  <c r="AI2680" i="1"/>
  <c r="AI2681" i="1"/>
  <c r="AI2682" i="1"/>
  <c r="AI2683" i="1"/>
  <c r="AI2684" i="1"/>
  <c r="AI2685" i="1"/>
  <c r="AI2686" i="1"/>
  <c r="AI2687" i="1"/>
  <c r="AI2688" i="1"/>
  <c r="AI2689" i="1"/>
  <c r="AI2690" i="1"/>
  <c r="AI2691" i="1"/>
  <c r="AI2692" i="1"/>
  <c r="AI2693" i="1"/>
  <c r="AI2694" i="1"/>
  <c r="AI2695" i="1"/>
  <c r="AI2696" i="1"/>
  <c r="AI2697" i="1"/>
  <c r="AI2698" i="1"/>
  <c r="AI2699" i="1"/>
  <c r="AI2700" i="1"/>
  <c r="AI2701" i="1"/>
  <c r="AI2702" i="1"/>
  <c r="AI2703" i="1"/>
  <c r="AI2704" i="1"/>
  <c r="AI2705" i="1"/>
  <c r="AI2706" i="1"/>
  <c r="AI2707" i="1"/>
  <c r="AI2708" i="1"/>
  <c r="AI2709" i="1"/>
  <c r="AI2710" i="1"/>
  <c r="AI2711" i="1"/>
  <c r="AI2712" i="1"/>
  <c r="AI2713" i="1"/>
  <c r="AI2714" i="1"/>
  <c r="AI2715" i="1"/>
  <c r="AI2716" i="1"/>
  <c r="AI2717" i="1"/>
  <c r="AI2718" i="1"/>
  <c r="AI2719" i="1"/>
  <c r="AI2720" i="1"/>
  <c r="AI2721" i="1"/>
  <c r="AI2722" i="1"/>
  <c r="AI2723" i="1"/>
  <c r="AI2724" i="1"/>
  <c r="AI2725" i="1"/>
  <c r="AI2726" i="1"/>
  <c r="AI2727" i="1"/>
  <c r="AI2728" i="1"/>
  <c r="AI2729" i="1"/>
  <c r="AI2730" i="1"/>
  <c r="AI2731" i="1"/>
  <c r="AI2732" i="1"/>
  <c r="AI2733" i="1"/>
  <c r="AI2734" i="1"/>
  <c r="AI2735" i="1"/>
  <c r="AI2736" i="1"/>
  <c r="AI2737" i="1"/>
  <c r="AI2738" i="1"/>
  <c r="AI2739" i="1"/>
  <c r="AI2740" i="1"/>
  <c r="AI2741" i="1"/>
  <c r="AI2742" i="1"/>
  <c r="AI2743" i="1"/>
  <c r="AI2744" i="1"/>
  <c r="AI2745" i="1"/>
  <c r="AI2746" i="1"/>
  <c r="AI2747" i="1"/>
  <c r="AI2748" i="1"/>
  <c r="AI2749" i="1"/>
  <c r="AI2750" i="1"/>
  <c r="AI2751" i="1"/>
  <c r="AI2752" i="1"/>
  <c r="AI2753" i="1"/>
  <c r="AI2754" i="1"/>
  <c r="AI2755" i="1"/>
  <c r="AI2756" i="1"/>
  <c r="AI2757" i="1"/>
  <c r="AI2758" i="1"/>
  <c r="AI2759" i="1"/>
  <c r="AI2760" i="1"/>
  <c r="AI2761" i="1"/>
  <c r="AI2762" i="1"/>
  <c r="AI2763" i="1"/>
  <c r="AI2764" i="1"/>
  <c r="AI2765" i="1"/>
  <c r="AI2766" i="1"/>
  <c r="AI2767" i="1"/>
  <c r="AI2768" i="1"/>
  <c r="AI2769" i="1"/>
  <c r="AI2770" i="1"/>
  <c r="AI2771" i="1"/>
  <c r="AI2772" i="1"/>
  <c r="AI2773" i="1"/>
  <c r="AI2774" i="1"/>
  <c r="AI2775" i="1"/>
  <c r="AI2776" i="1"/>
  <c r="AI2777" i="1"/>
  <c r="AI2778" i="1"/>
  <c r="AI2779" i="1"/>
  <c r="AI2780" i="1"/>
  <c r="AI2781" i="1"/>
  <c r="AI2782" i="1"/>
  <c r="AI2783" i="1"/>
  <c r="AI2784" i="1"/>
  <c r="AI2785" i="1"/>
  <c r="AI2786" i="1"/>
  <c r="AI2787" i="1"/>
  <c r="AI2788" i="1"/>
  <c r="AI2789" i="1"/>
  <c r="AI2790" i="1"/>
  <c r="AI2791" i="1"/>
  <c r="AI2792" i="1"/>
  <c r="AI2793" i="1"/>
  <c r="AI2794" i="1"/>
  <c r="AI2795" i="1"/>
  <c r="AI2796" i="1"/>
  <c r="AI2797" i="1"/>
  <c r="AI2798" i="1"/>
  <c r="AI2799" i="1"/>
  <c r="AI2800" i="1"/>
  <c r="AI2801" i="1"/>
  <c r="AI2802" i="1"/>
  <c r="AI2803" i="1"/>
  <c r="AI2804" i="1"/>
  <c r="AI2805" i="1"/>
  <c r="AI2806" i="1"/>
  <c r="AI2807" i="1"/>
  <c r="AI2808" i="1"/>
  <c r="AI2809" i="1"/>
  <c r="AI2810" i="1"/>
  <c r="AI2811" i="1"/>
  <c r="AI2812" i="1"/>
  <c r="AI2813" i="1"/>
  <c r="AI2814" i="1"/>
  <c r="AI2815" i="1"/>
  <c r="AI2816" i="1"/>
  <c r="AI2817" i="1"/>
  <c r="AI2818" i="1"/>
  <c r="AI2819" i="1"/>
  <c r="AI2820" i="1"/>
  <c r="AI2821" i="1"/>
  <c r="AI2822" i="1"/>
  <c r="AI2823" i="1"/>
  <c r="AI2824" i="1"/>
  <c r="AI2825" i="1"/>
  <c r="AI2826" i="1"/>
  <c r="AI2827" i="1"/>
  <c r="AI2828" i="1"/>
  <c r="AI2829" i="1"/>
  <c r="AI2830" i="1"/>
  <c r="AI2831" i="1"/>
  <c r="AI2832" i="1"/>
  <c r="AI2833" i="1"/>
  <c r="AI2834" i="1"/>
  <c r="AI2835" i="1"/>
  <c r="AI2836" i="1"/>
  <c r="AI2837" i="1"/>
  <c r="AI2838" i="1"/>
  <c r="AI2839" i="1"/>
  <c r="AI2840" i="1"/>
  <c r="AI2841" i="1"/>
  <c r="AI2842" i="1"/>
  <c r="AI2843" i="1"/>
  <c r="AI2844" i="1"/>
  <c r="AI2845" i="1"/>
  <c r="AI2846" i="1"/>
  <c r="AI2847" i="1"/>
  <c r="AI2848" i="1"/>
  <c r="AI2849" i="1"/>
  <c r="AI2850" i="1"/>
  <c r="AI2851" i="1"/>
  <c r="AI2852" i="1"/>
  <c r="AI2853" i="1"/>
  <c r="AI2854" i="1"/>
  <c r="AI2855" i="1"/>
  <c r="AI2856" i="1"/>
  <c r="AI2857" i="1"/>
  <c r="AI2858" i="1"/>
  <c r="AI2859" i="1"/>
  <c r="AI2860" i="1"/>
  <c r="AI2861" i="1"/>
  <c r="AI2862" i="1"/>
  <c r="AI2863" i="1"/>
  <c r="AI2864" i="1"/>
  <c r="AI2865" i="1"/>
  <c r="AI2866" i="1"/>
  <c r="AI2867" i="1"/>
  <c r="AI2868" i="1"/>
  <c r="AI2869" i="1"/>
  <c r="AI2870" i="1"/>
  <c r="AI2871" i="1"/>
  <c r="AI2872" i="1"/>
  <c r="AI2873" i="1"/>
  <c r="AI2874" i="1"/>
  <c r="AI2875" i="1"/>
  <c r="AI2876" i="1"/>
  <c r="AI2877" i="1"/>
  <c r="AI2878" i="1"/>
  <c r="AI2879" i="1"/>
  <c r="AI2880" i="1"/>
  <c r="AI2881" i="1"/>
  <c r="AI2882" i="1"/>
  <c r="AI2883" i="1"/>
  <c r="AI2884" i="1"/>
  <c r="AI2885" i="1"/>
  <c r="AI2886" i="1"/>
  <c r="AI2887" i="1"/>
  <c r="AI2888" i="1"/>
  <c r="AI2889" i="1"/>
  <c r="AI2890" i="1"/>
  <c r="AI2891" i="1"/>
  <c r="AI2892" i="1"/>
  <c r="AI2893" i="1"/>
  <c r="AI2894" i="1"/>
  <c r="AI2895" i="1"/>
  <c r="AI2896" i="1"/>
  <c r="AI2897" i="1"/>
  <c r="AI2898" i="1"/>
  <c r="AI2899" i="1"/>
  <c r="AI2900" i="1"/>
  <c r="AI2901" i="1"/>
  <c r="AI2902" i="1"/>
  <c r="AI2903" i="1"/>
  <c r="AI2904" i="1"/>
  <c r="AI2905" i="1"/>
  <c r="AI2906" i="1"/>
  <c r="AI2907" i="1"/>
  <c r="AI2908" i="1"/>
  <c r="AI2909" i="1"/>
  <c r="AI2910" i="1"/>
  <c r="AI2911" i="1"/>
  <c r="AI2912" i="1"/>
  <c r="AI2913" i="1"/>
  <c r="AI2914" i="1"/>
  <c r="AI2915" i="1"/>
  <c r="AI2916" i="1"/>
  <c r="AI2917" i="1"/>
  <c r="AI2918" i="1"/>
  <c r="AI2919" i="1"/>
  <c r="AI2920" i="1"/>
  <c r="AI2921" i="1"/>
  <c r="AI2922" i="1"/>
  <c r="AI2923" i="1"/>
  <c r="AI2924" i="1"/>
  <c r="AI2925" i="1"/>
  <c r="AI2926" i="1"/>
  <c r="AI2927" i="1"/>
  <c r="AI2928" i="1"/>
  <c r="AI2929" i="1"/>
  <c r="AI2930" i="1"/>
  <c r="AI2931" i="1"/>
  <c r="AI2932" i="1"/>
  <c r="AI2933" i="1"/>
  <c r="AI2934" i="1"/>
  <c r="AI2935" i="1"/>
  <c r="AI2936" i="1"/>
  <c r="AI2937" i="1"/>
  <c r="AI2938" i="1"/>
  <c r="AI2939" i="1"/>
  <c r="AI2940" i="1"/>
  <c r="AI2941" i="1"/>
  <c r="AI2942" i="1"/>
  <c r="AI2943" i="1"/>
  <c r="AI2944" i="1"/>
  <c r="AI2945" i="1"/>
  <c r="AI2946" i="1"/>
  <c r="AI2947" i="1"/>
  <c r="AI2948" i="1"/>
  <c r="AI2949" i="1"/>
  <c r="AI2950" i="1"/>
  <c r="AI2951" i="1"/>
  <c r="AI2952" i="1"/>
  <c r="AI2953" i="1"/>
  <c r="AI2954" i="1"/>
  <c r="AI2955" i="1"/>
  <c r="AI2956" i="1"/>
  <c r="AI2957" i="1"/>
  <c r="AI2958" i="1"/>
  <c r="AI2959" i="1"/>
  <c r="AI2960" i="1"/>
  <c r="AI2961" i="1"/>
  <c r="AI2962" i="1"/>
  <c r="AI2963" i="1"/>
  <c r="AI2964" i="1"/>
  <c r="AI2965" i="1"/>
  <c r="AI2966" i="1"/>
  <c r="AI2967" i="1"/>
  <c r="AI2968" i="1"/>
  <c r="AI2969" i="1"/>
  <c r="AI2970" i="1"/>
  <c r="AI2971" i="1"/>
  <c r="AI2972" i="1"/>
  <c r="AI2973" i="1"/>
  <c r="AI2974" i="1"/>
  <c r="AI2975" i="1"/>
  <c r="AI2976" i="1"/>
  <c r="AI2977" i="1"/>
  <c r="AI2978" i="1"/>
  <c r="AI2979" i="1"/>
  <c r="AI2980" i="1"/>
  <c r="AI2981" i="1"/>
  <c r="AI2982" i="1"/>
  <c r="AI2983" i="1"/>
  <c r="AI2984" i="1"/>
  <c r="AI2985" i="1"/>
  <c r="AI2986" i="1"/>
  <c r="AI2987" i="1"/>
  <c r="AI2988" i="1"/>
  <c r="AI2989" i="1"/>
  <c r="AI2990" i="1"/>
  <c r="AI2991" i="1"/>
  <c r="AI2992" i="1"/>
  <c r="AI2993" i="1"/>
  <c r="AI2994" i="1"/>
  <c r="AI2995" i="1"/>
  <c r="AI2996" i="1"/>
  <c r="AI2997" i="1"/>
  <c r="AI2998" i="1"/>
  <c r="AI2999" i="1"/>
  <c r="AI3000" i="1"/>
  <c r="AI3001" i="1"/>
  <c r="AI3002" i="1"/>
  <c r="AI3003" i="1"/>
  <c r="AI3004" i="1"/>
  <c r="AI3005" i="1"/>
  <c r="AI3006" i="1"/>
  <c r="AI3007" i="1"/>
  <c r="AI3008" i="1"/>
  <c r="AI3009" i="1"/>
  <c r="AI3010" i="1"/>
  <c r="AI3011" i="1"/>
  <c r="AI3012" i="1"/>
  <c r="AI3013" i="1"/>
  <c r="AI3014" i="1"/>
  <c r="AI3015" i="1"/>
  <c r="AI3016" i="1"/>
  <c r="AI3017" i="1"/>
  <c r="AI3018" i="1"/>
  <c r="AI3019" i="1"/>
  <c r="AI3020" i="1"/>
  <c r="AI3021" i="1"/>
  <c r="AI3022" i="1"/>
  <c r="AI3023" i="1"/>
  <c r="AI3024" i="1"/>
  <c r="AI3025" i="1"/>
  <c r="AI3026" i="1"/>
  <c r="AI3027" i="1"/>
  <c r="AI3028" i="1"/>
  <c r="AI3029" i="1"/>
  <c r="AI3030" i="1"/>
  <c r="AI3031" i="1"/>
  <c r="AI3032" i="1"/>
  <c r="AI3033" i="1"/>
  <c r="AI3034" i="1"/>
  <c r="AI3035" i="1"/>
  <c r="AI3036" i="1"/>
  <c r="AI3037" i="1"/>
  <c r="AI3038" i="1"/>
  <c r="AI3039" i="1"/>
  <c r="AI3040" i="1"/>
  <c r="AI3041" i="1"/>
  <c r="AI3042" i="1"/>
  <c r="AI3043" i="1"/>
  <c r="AI3044" i="1"/>
  <c r="AI3045" i="1"/>
  <c r="AI3046" i="1"/>
  <c r="AI3047" i="1"/>
  <c r="AI3048" i="1"/>
  <c r="AI3049" i="1"/>
  <c r="AI3050" i="1"/>
  <c r="AI3051" i="1"/>
  <c r="AI3052" i="1"/>
  <c r="AI3053" i="1"/>
  <c r="AI3054" i="1"/>
  <c r="AI3055" i="1"/>
  <c r="AI3056" i="1"/>
  <c r="AI3057" i="1"/>
  <c r="AI3058" i="1"/>
  <c r="AI3059" i="1"/>
  <c r="AI3060" i="1"/>
  <c r="AI3061" i="1"/>
  <c r="AI3062" i="1"/>
  <c r="AI3063" i="1"/>
  <c r="AI3064" i="1"/>
  <c r="AI3065" i="1"/>
  <c r="AI3066" i="1"/>
  <c r="AI3067" i="1"/>
  <c r="AI3068" i="1"/>
  <c r="AI3069" i="1"/>
  <c r="AI3070" i="1"/>
  <c r="AI3071" i="1"/>
  <c r="AI3072" i="1"/>
  <c r="AI3073" i="1"/>
  <c r="AI3074" i="1"/>
  <c r="AI3075" i="1"/>
  <c r="AI3076" i="1"/>
  <c r="AI3077" i="1"/>
  <c r="AI3078" i="1"/>
  <c r="AI3079" i="1"/>
  <c r="AI3080" i="1"/>
  <c r="AI3081" i="1"/>
  <c r="AI3082" i="1"/>
  <c r="AI3083" i="1"/>
  <c r="AI3084" i="1"/>
  <c r="AI3085" i="1"/>
  <c r="AI3086" i="1"/>
  <c r="AI3087" i="1"/>
  <c r="AI3088" i="1"/>
  <c r="AI3089" i="1"/>
  <c r="AI3090" i="1"/>
  <c r="AI3091" i="1"/>
  <c r="AI3092" i="1"/>
  <c r="AI3093" i="1"/>
  <c r="AI3094" i="1"/>
  <c r="AI3095" i="1"/>
  <c r="AI3096" i="1"/>
  <c r="AI3097" i="1"/>
  <c r="AI3098" i="1"/>
  <c r="AI3099" i="1"/>
  <c r="AI3100" i="1"/>
  <c r="AI3101" i="1"/>
  <c r="AI3102" i="1"/>
  <c r="AI3103" i="1"/>
  <c r="AI3104" i="1"/>
  <c r="AI3105" i="1"/>
  <c r="AI3106" i="1"/>
  <c r="AI3107" i="1"/>
  <c r="AI3108" i="1"/>
  <c r="AI3109" i="1"/>
  <c r="AI3110" i="1"/>
  <c r="AI3111" i="1"/>
  <c r="AI3112" i="1"/>
  <c r="AI3113" i="1"/>
  <c r="AI3114" i="1"/>
  <c r="AI3115" i="1"/>
  <c r="AI3116" i="1"/>
  <c r="AI3117" i="1"/>
  <c r="AI3118" i="1"/>
  <c r="AI3119" i="1"/>
  <c r="AI3120" i="1"/>
  <c r="AI3121" i="1"/>
  <c r="AI3122" i="1"/>
  <c r="AI3123" i="1"/>
  <c r="AI3124" i="1"/>
  <c r="AI3125" i="1"/>
  <c r="AI3126" i="1"/>
  <c r="AI3127" i="1"/>
  <c r="AI3128" i="1"/>
  <c r="AI3129" i="1"/>
  <c r="AI3130" i="1"/>
  <c r="AI3131" i="1"/>
  <c r="AI3132" i="1"/>
  <c r="AI3133" i="1"/>
  <c r="AI3134" i="1"/>
  <c r="AI3135" i="1"/>
  <c r="AI3136" i="1"/>
  <c r="AI3137" i="1"/>
  <c r="AI3138" i="1"/>
  <c r="AI3139" i="1"/>
  <c r="AI3140" i="1"/>
  <c r="AI3141" i="1"/>
  <c r="AI3142" i="1"/>
  <c r="AI3143" i="1"/>
  <c r="AI3144" i="1"/>
  <c r="AI3145" i="1"/>
  <c r="AI3146" i="1"/>
  <c r="AI3147" i="1"/>
  <c r="AI3148" i="1"/>
  <c r="AI3149" i="1"/>
  <c r="AI3150" i="1"/>
  <c r="AI3151" i="1"/>
  <c r="AI3152" i="1"/>
  <c r="AI3153" i="1"/>
  <c r="AI3154" i="1"/>
  <c r="AI3155" i="1"/>
  <c r="AI3156" i="1"/>
  <c r="AI3157" i="1"/>
  <c r="AI3158" i="1"/>
  <c r="AI3159" i="1"/>
  <c r="AI3160" i="1"/>
  <c r="AI3161" i="1"/>
  <c r="AI3162" i="1"/>
  <c r="AI3163" i="1"/>
  <c r="AI3164" i="1"/>
  <c r="AI3165" i="1"/>
  <c r="AI3166" i="1"/>
  <c r="AI3167" i="1"/>
  <c r="AI3168" i="1"/>
  <c r="AI3169" i="1"/>
  <c r="AI3170" i="1"/>
  <c r="AI3171" i="1"/>
  <c r="AI3172" i="1"/>
  <c r="AI3173" i="1"/>
  <c r="AI3174" i="1"/>
  <c r="AI3175" i="1"/>
  <c r="AI3176" i="1"/>
  <c r="AI3177" i="1"/>
  <c r="AI3178" i="1"/>
  <c r="AI3179" i="1"/>
  <c r="AI3180" i="1"/>
  <c r="AI3181" i="1"/>
  <c r="AI3182" i="1"/>
  <c r="AI3183" i="1"/>
  <c r="AI3184" i="1"/>
  <c r="AI3185" i="1"/>
  <c r="AI3186" i="1"/>
  <c r="AI18" i="1"/>
  <c r="AI21" i="1"/>
  <c r="AI24" i="1"/>
  <c r="AI25" i="1"/>
  <c r="AI26" i="1"/>
  <c r="AI27" i="1"/>
  <c r="AI30" i="1"/>
  <c r="AI31" i="1"/>
  <c r="AI32" i="1"/>
  <c r="AI33" i="1"/>
  <c r="AI34" i="1"/>
  <c r="AI35" i="1"/>
  <c r="AI36" i="1"/>
  <c r="AI37" i="1"/>
  <c r="AI38" i="1"/>
  <c r="AI39" i="1"/>
  <c r="AI40" i="1"/>
  <c r="AI41" i="1"/>
  <c r="AI42" i="1"/>
  <c r="AI17" i="1"/>
  <c r="BC24" i="1" l="1"/>
  <c r="I99"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BC25" i="1" l="1"/>
  <c r="C15" i="10"/>
  <c r="BC26" i="1" l="1"/>
  <c r="BC27" i="1" s="1"/>
  <c r="BC30" i="1" s="1"/>
  <c r="BC31" i="1" s="1"/>
  <c r="BC32" i="1" s="1"/>
  <c r="BC33" i="1" s="1"/>
  <c r="BC34" i="1" s="1"/>
  <c r="BC35" i="1" s="1"/>
  <c r="BC36" i="1" s="1"/>
  <c r="BC37" i="1" s="1"/>
  <c r="BC38" i="1" s="1"/>
  <c r="BC39" i="1" s="1"/>
  <c r="BC40" i="1" s="1"/>
  <c r="BC41" i="1" s="1"/>
  <c r="BC42" i="1" s="1"/>
  <c r="BC43" i="1" s="1"/>
  <c r="BC44" i="1" s="1"/>
  <c r="BC45" i="1" s="1"/>
  <c r="BC46" i="1" s="1"/>
  <c r="BC47" i="1" s="1"/>
  <c r="BC48" i="1" s="1"/>
  <c r="BC49" i="1" s="1"/>
  <c r="BC52" i="1" s="1"/>
  <c r="BC53" i="1" s="1"/>
  <c r="BC54" i="1" s="1"/>
  <c r="BC55" i="1" s="1"/>
  <c r="BC56" i="1" s="1"/>
  <c r="BC57" i="1" s="1"/>
  <c r="BC58" i="1" s="1"/>
  <c r="BC59" i="1" s="1"/>
  <c r="BC60" i="1" s="1"/>
  <c r="BC61" i="1" s="1"/>
  <c r="BC62" i="1" s="1"/>
  <c r="BC63" i="1" s="1"/>
  <c r="BC64" i="1" s="1"/>
  <c r="BC65" i="1" s="1"/>
  <c r="BC66" i="1" s="1"/>
  <c r="BC67" i="1" s="1"/>
  <c r="BC68" i="1" s="1"/>
  <c r="BC70" i="1" s="1"/>
  <c r="BC72" i="1" s="1"/>
  <c r="BC76" i="1" s="1"/>
  <c r="BC78" i="1" s="1"/>
  <c r="BC80" i="1" s="1"/>
  <c r="BC82" i="1" s="1"/>
  <c r="BC84" i="1" s="1"/>
  <c r="BC86" i="1" s="1"/>
  <c r="BC88" i="1" s="1"/>
  <c r="BC89" i="1" s="1"/>
  <c r="BC90" i="1" s="1"/>
  <c r="BC92" i="1" s="1"/>
  <c r="BC94" i="1" s="1"/>
  <c r="BC96" i="1" s="1"/>
  <c r="BC98" i="1" s="1"/>
  <c r="BC99"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C131" i="1" s="1"/>
  <c r="BC132" i="1" s="1"/>
  <c r="BC133" i="1" s="1"/>
  <c r="BC134" i="1" s="1"/>
  <c r="BC135" i="1" s="1"/>
  <c r="BC136" i="1" s="1"/>
  <c r="BC137" i="1" s="1"/>
  <c r="BC138" i="1" s="1"/>
  <c r="BC139" i="1" s="1"/>
  <c r="BC140" i="1" s="1"/>
  <c r="BC141" i="1" s="1"/>
  <c r="BC142" i="1" s="1"/>
  <c r="BC143" i="1" s="1"/>
  <c r="BC144" i="1" s="1"/>
  <c r="BC145" i="1" s="1"/>
  <c r="BC146" i="1" s="1"/>
  <c r="BC147" i="1" s="1"/>
  <c r="BC148" i="1" s="1"/>
  <c r="BC149" i="1" s="1"/>
  <c r="BC150" i="1" s="1"/>
  <c r="BC151" i="1" s="1"/>
  <c r="BC152" i="1" s="1"/>
  <c r="BC153" i="1" s="1"/>
  <c r="BC154" i="1" s="1"/>
  <c r="BC155" i="1" s="1"/>
  <c r="BC156" i="1" s="1"/>
  <c r="BC157" i="1" s="1"/>
  <c r="BC158" i="1" s="1"/>
  <c r="BC159" i="1" s="1"/>
  <c r="BC160" i="1" s="1"/>
  <c r="BC161" i="1" s="1"/>
  <c r="BC162" i="1" s="1"/>
  <c r="BC163" i="1" s="1"/>
  <c r="BC164" i="1" s="1"/>
  <c r="BC165" i="1" s="1"/>
  <c r="BC166" i="1" s="1"/>
  <c r="BC167" i="1" s="1"/>
  <c r="BC168" i="1" s="1"/>
  <c r="BC169" i="1" s="1"/>
  <c r="BC170" i="1" s="1"/>
  <c r="BC171" i="1" s="1"/>
  <c r="BC172" i="1" s="1"/>
  <c r="BC173" i="1" s="1"/>
  <c r="BC174" i="1" s="1"/>
  <c r="BC175" i="1" s="1"/>
  <c r="BC176" i="1" s="1"/>
  <c r="BC177" i="1" s="1"/>
  <c r="BC178" i="1" s="1"/>
  <c r="BC179" i="1" s="1"/>
  <c r="BC180" i="1" s="1"/>
  <c r="BC181" i="1" s="1"/>
  <c r="BC182" i="1" s="1"/>
  <c r="BC183" i="1" s="1"/>
  <c r="BC184" i="1" s="1"/>
  <c r="BC185" i="1" s="1"/>
  <c r="BC186" i="1" s="1"/>
  <c r="BC187" i="1" s="1"/>
  <c r="BC188" i="1" s="1"/>
  <c r="BC189" i="1" s="1"/>
  <c r="BC190" i="1" s="1"/>
  <c r="BC191" i="1" s="1"/>
  <c r="BC192" i="1" s="1"/>
  <c r="BC193" i="1" s="1"/>
  <c r="BC194" i="1" s="1"/>
  <c r="BC195" i="1" s="1"/>
  <c r="BC196" i="1" s="1"/>
  <c r="BC197" i="1" s="1"/>
  <c r="BC198" i="1" s="1"/>
  <c r="BC199" i="1" s="1"/>
  <c r="BC200" i="1" s="1"/>
  <c r="BC201" i="1" s="1"/>
  <c r="BC202" i="1" s="1"/>
  <c r="BC203" i="1" s="1"/>
  <c r="BC204" i="1" s="1"/>
  <c r="BC205" i="1" s="1"/>
  <c r="BC206" i="1" s="1"/>
  <c r="BC207" i="1" s="1"/>
  <c r="BC208" i="1" s="1"/>
  <c r="BC209" i="1" s="1"/>
  <c r="BC210" i="1" s="1"/>
  <c r="BC211" i="1" s="1"/>
  <c r="BC212" i="1" s="1"/>
  <c r="BC213" i="1" s="1"/>
  <c r="BC214" i="1" s="1"/>
  <c r="BC215" i="1" s="1"/>
  <c r="BC216" i="1" s="1"/>
  <c r="BC217" i="1" s="1"/>
  <c r="BC218" i="1" s="1"/>
  <c r="BC219" i="1" s="1"/>
  <c r="BC220" i="1" s="1"/>
  <c r="BC221" i="1" s="1"/>
  <c r="BC222" i="1" s="1"/>
  <c r="BC223" i="1" s="1"/>
  <c r="BC224" i="1" s="1"/>
  <c r="BC225" i="1" s="1"/>
  <c r="BC226" i="1" s="1"/>
  <c r="BC227" i="1" s="1"/>
  <c r="BC228" i="1" s="1"/>
  <c r="BC229" i="1" s="1"/>
  <c r="BC230" i="1" s="1"/>
  <c r="BC231" i="1" s="1"/>
  <c r="BC232" i="1" s="1"/>
  <c r="BC233" i="1" s="1"/>
  <c r="BC234" i="1" s="1"/>
  <c r="BC235" i="1" s="1"/>
  <c r="BC236" i="1" s="1"/>
  <c r="BC237" i="1" s="1"/>
  <c r="BC238" i="1" s="1"/>
  <c r="BC239" i="1" s="1"/>
  <c r="BC240" i="1" s="1"/>
  <c r="BC241" i="1" s="1"/>
  <c r="BC242" i="1" s="1"/>
  <c r="BC243" i="1" s="1"/>
  <c r="BC244" i="1" s="1"/>
  <c r="BC245" i="1" s="1"/>
  <c r="BC246" i="1" s="1"/>
  <c r="BC247" i="1" s="1"/>
  <c r="BC248" i="1" s="1"/>
  <c r="BC249" i="1" s="1"/>
  <c r="BC250" i="1" s="1"/>
  <c r="BC251" i="1" s="1"/>
  <c r="BC252" i="1" s="1"/>
  <c r="BC253" i="1" s="1"/>
  <c r="BC254" i="1" s="1"/>
  <c r="BC255" i="1" s="1"/>
  <c r="BC256" i="1" s="1"/>
  <c r="BC257" i="1" s="1"/>
  <c r="BC258" i="1" s="1"/>
  <c r="BC259" i="1" s="1"/>
  <c r="BC260" i="1" s="1"/>
  <c r="BC261" i="1" s="1"/>
  <c r="BC262" i="1" s="1"/>
  <c r="BC263" i="1" s="1"/>
  <c r="BC264" i="1" s="1"/>
  <c r="BC265" i="1" s="1"/>
  <c r="BC266" i="1" s="1"/>
  <c r="BC267" i="1" s="1"/>
  <c r="BC268" i="1" s="1"/>
  <c r="BC269" i="1" s="1"/>
  <c r="BC270" i="1" s="1"/>
  <c r="BC271" i="1" s="1"/>
  <c r="BC272" i="1" s="1"/>
  <c r="BC273" i="1" s="1"/>
  <c r="BC274" i="1" s="1"/>
  <c r="BC275" i="1" s="1"/>
  <c r="BC276" i="1" s="1"/>
  <c r="BC277" i="1" s="1"/>
  <c r="BC278" i="1" s="1"/>
  <c r="BC279" i="1" s="1"/>
  <c r="BC280" i="1" s="1"/>
  <c r="BC281" i="1" s="1"/>
  <c r="BC282" i="1" s="1"/>
  <c r="BC283" i="1" s="1"/>
  <c r="BC284" i="1" s="1"/>
  <c r="BC285" i="1" s="1"/>
  <c r="BC286" i="1" s="1"/>
  <c r="BC287" i="1" s="1"/>
  <c r="BC288" i="1" s="1"/>
  <c r="BC289" i="1" s="1"/>
  <c r="BC290" i="1" s="1"/>
  <c r="BC291" i="1" s="1"/>
  <c r="BC292" i="1" s="1"/>
  <c r="BC293" i="1" s="1"/>
  <c r="BC294" i="1" s="1"/>
  <c r="BC295" i="1" s="1"/>
  <c r="BC296" i="1" s="1"/>
  <c r="BC297" i="1" s="1"/>
  <c r="BC298" i="1" s="1"/>
  <c r="BC299" i="1" s="1"/>
  <c r="BC300" i="1" s="1"/>
  <c r="BC301" i="1" s="1"/>
  <c r="BC302" i="1" s="1"/>
  <c r="BC303" i="1" s="1"/>
  <c r="BC304" i="1" s="1"/>
  <c r="BC305" i="1" s="1"/>
  <c r="BC306" i="1" s="1"/>
  <c r="BC307" i="1" s="1"/>
  <c r="BC308" i="1" s="1"/>
  <c r="BC309" i="1" s="1"/>
  <c r="BC310" i="1" s="1"/>
  <c r="BC311" i="1" s="1"/>
  <c r="BC312" i="1" s="1"/>
  <c r="BC313" i="1" s="1"/>
  <c r="BC314" i="1" s="1"/>
  <c r="BC315" i="1" s="1"/>
  <c r="BC316" i="1" s="1"/>
  <c r="BC317" i="1" s="1"/>
  <c r="BC318" i="1" s="1"/>
  <c r="BC319" i="1" s="1"/>
  <c r="BC320" i="1" s="1"/>
  <c r="BC321" i="1" s="1"/>
  <c r="BC322" i="1" s="1"/>
  <c r="BC323" i="1" s="1"/>
  <c r="BC324" i="1" s="1"/>
  <c r="BC325" i="1" s="1"/>
  <c r="BC326" i="1" s="1"/>
  <c r="BC327" i="1" s="1"/>
  <c r="BC328" i="1" s="1"/>
  <c r="BC329" i="1" s="1"/>
  <c r="BC330" i="1" s="1"/>
  <c r="BC331" i="1" s="1"/>
  <c r="BC332" i="1" s="1"/>
  <c r="BC333" i="1" s="1"/>
  <c r="BC334" i="1" s="1"/>
  <c r="BC335" i="1" s="1"/>
  <c r="BC336" i="1" s="1"/>
  <c r="BC337" i="1" s="1"/>
  <c r="BC338" i="1" s="1"/>
  <c r="BC339" i="1" s="1"/>
  <c r="BC340" i="1" s="1"/>
  <c r="BC341" i="1" s="1"/>
  <c r="BC342" i="1" s="1"/>
  <c r="BC343" i="1" s="1"/>
  <c r="BC344" i="1" s="1"/>
  <c r="BC345" i="1" s="1"/>
  <c r="BC346" i="1" s="1"/>
  <c r="BC347" i="1" s="1"/>
  <c r="BC348" i="1" s="1"/>
  <c r="BC349" i="1" s="1"/>
  <c r="BC350" i="1" s="1"/>
  <c r="BC351" i="1" s="1"/>
  <c r="BC352" i="1" s="1"/>
  <c r="BC353" i="1" s="1"/>
  <c r="BC354" i="1" s="1"/>
  <c r="BC355" i="1" s="1"/>
  <c r="BC356" i="1" s="1"/>
  <c r="BC357" i="1" s="1"/>
  <c r="BC358" i="1" s="1"/>
  <c r="BC359" i="1" s="1"/>
  <c r="BC360" i="1" s="1"/>
  <c r="BC361" i="1" s="1"/>
  <c r="BC362" i="1" s="1"/>
  <c r="BC363" i="1" s="1"/>
  <c r="BC364" i="1" s="1"/>
  <c r="BC365" i="1" s="1"/>
  <c r="BC366" i="1" s="1"/>
  <c r="BC367" i="1" s="1"/>
  <c r="BC368" i="1" s="1"/>
  <c r="BC369" i="1" s="1"/>
  <c r="BC370" i="1" s="1"/>
  <c r="BC371" i="1" s="1"/>
  <c r="BC372" i="1" s="1"/>
  <c r="BC373" i="1" s="1"/>
  <c r="BC374" i="1" s="1"/>
  <c r="BC375" i="1" s="1"/>
  <c r="BC376" i="1" s="1"/>
  <c r="BC377" i="1" s="1"/>
  <c r="BC378" i="1" s="1"/>
  <c r="BC379" i="1" s="1"/>
  <c r="BC380" i="1" s="1"/>
  <c r="BC381" i="1" s="1"/>
  <c r="BC382" i="1" s="1"/>
  <c r="BC383" i="1" s="1"/>
  <c r="BC384" i="1" s="1"/>
  <c r="BC385" i="1" s="1"/>
  <c r="BC386" i="1" s="1"/>
  <c r="BC387" i="1" s="1"/>
  <c r="BC388" i="1" s="1"/>
  <c r="BC389" i="1" s="1"/>
  <c r="BC390" i="1" s="1"/>
  <c r="BC391" i="1" s="1"/>
  <c r="BC392" i="1" s="1"/>
  <c r="BC393" i="1" s="1"/>
  <c r="BC394" i="1" s="1"/>
  <c r="BC395" i="1" s="1"/>
  <c r="BC396" i="1" s="1"/>
  <c r="BC397" i="1" s="1"/>
  <c r="BC398" i="1" s="1"/>
  <c r="BC399" i="1" s="1"/>
  <c r="BC400" i="1" s="1"/>
  <c r="BC401" i="1" s="1"/>
  <c r="BC402" i="1" s="1"/>
  <c r="BC403" i="1" s="1"/>
  <c r="BC404" i="1" s="1"/>
  <c r="BC405" i="1" s="1"/>
  <c r="BC406" i="1" s="1"/>
  <c r="BC407" i="1" s="1"/>
  <c r="BC408" i="1" s="1"/>
  <c r="BC409" i="1" s="1"/>
  <c r="BC410" i="1" s="1"/>
  <c r="BC411" i="1" s="1"/>
  <c r="BC412" i="1" s="1"/>
  <c r="BC413" i="1" s="1"/>
  <c r="BC414" i="1" s="1"/>
  <c r="BC415" i="1" s="1"/>
  <c r="BC416" i="1" s="1"/>
  <c r="BC417" i="1" s="1"/>
  <c r="BC418" i="1" s="1"/>
  <c r="BC419" i="1" s="1"/>
  <c r="BC420" i="1" s="1"/>
  <c r="BC421" i="1" s="1"/>
  <c r="BC422" i="1" s="1"/>
  <c r="BC423" i="1" s="1"/>
  <c r="BC424" i="1" s="1"/>
  <c r="BC425" i="1" s="1"/>
  <c r="BC426" i="1" s="1"/>
  <c r="BC427" i="1" s="1"/>
  <c r="BC428" i="1" s="1"/>
  <c r="BC429" i="1" s="1"/>
  <c r="BC430" i="1" s="1"/>
  <c r="BC431" i="1" s="1"/>
  <c r="BC432" i="1" s="1"/>
  <c r="BC433" i="1" s="1"/>
  <c r="BC434" i="1" s="1"/>
  <c r="BC435" i="1" s="1"/>
  <c r="BC436" i="1" s="1"/>
  <c r="BC437" i="1" s="1"/>
  <c r="BC438" i="1" s="1"/>
  <c r="BC439" i="1" s="1"/>
  <c r="BC440" i="1" s="1"/>
  <c r="BC441" i="1" s="1"/>
  <c r="BC442" i="1" s="1"/>
  <c r="BC443" i="1" s="1"/>
  <c r="BC444" i="1" s="1"/>
  <c r="BC445" i="1" s="1"/>
  <c r="BC446" i="1" s="1"/>
  <c r="BC447" i="1" s="1"/>
  <c r="BC448" i="1" s="1"/>
  <c r="BC449" i="1" s="1"/>
  <c r="BC450" i="1" s="1"/>
  <c r="BC451" i="1" s="1"/>
  <c r="BC452" i="1" s="1"/>
  <c r="BC453" i="1" s="1"/>
  <c r="BC454" i="1" s="1"/>
  <c r="BC455" i="1" s="1"/>
  <c r="BC456" i="1" s="1"/>
  <c r="BC457" i="1" s="1"/>
  <c r="BC458" i="1" s="1"/>
  <c r="BC459" i="1" s="1"/>
  <c r="BC460" i="1" s="1"/>
  <c r="BC461" i="1" s="1"/>
  <c r="BC462" i="1" s="1"/>
  <c r="BC463" i="1" s="1"/>
  <c r="BC464" i="1" s="1"/>
  <c r="BC465" i="1" s="1"/>
  <c r="BC466" i="1" s="1"/>
  <c r="BC467" i="1" s="1"/>
  <c r="BC468" i="1" s="1"/>
  <c r="BC469" i="1" s="1"/>
  <c r="BC470" i="1" s="1"/>
  <c r="BC471" i="1" s="1"/>
  <c r="BC472" i="1" s="1"/>
  <c r="BC473" i="1" s="1"/>
  <c r="BC474" i="1" s="1"/>
  <c r="BC475" i="1" s="1"/>
  <c r="BC476" i="1" s="1"/>
  <c r="BC477" i="1" s="1"/>
  <c r="BC478" i="1" s="1"/>
  <c r="BC479" i="1" s="1"/>
  <c r="BC480" i="1" s="1"/>
  <c r="BC481" i="1" s="1"/>
  <c r="BC482" i="1" s="1"/>
  <c r="BC483" i="1" s="1"/>
  <c r="BC484" i="1" s="1"/>
  <c r="BC485" i="1" s="1"/>
  <c r="BC486" i="1" s="1"/>
  <c r="BC487" i="1" s="1"/>
  <c r="BC488" i="1" s="1"/>
  <c r="BC489" i="1" s="1"/>
  <c r="BC490" i="1" s="1"/>
  <c r="BC491" i="1" s="1"/>
  <c r="BC492" i="1" s="1"/>
  <c r="BC493" i="1" s="1"/>
  <c r="BC494" i="1" s="1"/>
  <c r="BC495" i="1" s="1"/>
  <c r="BC496" i="1" s="1"/>
  <c r="BC497" i="1" s="1"/>
  <c r="BC498" i="1" s="1"/>
  <c r="BC499" i="1" s="1"/>
  <c r="BC500" i="1" s="1"/>
  <c r="BC501" i="1" s="1"/>
  <c r="BC502" i="1" s="1"/>
  <c r="BC503" i="1" s="1"/>
  <c r="BC504" i="1" s="1"/>
  <c r="BC505" i="1" s="1"/>
  <c r="BC506" i="1" s="1"/>
  <c r="BC507" i="1" s="1"/>
  <c r="BC508" i="1" s="1"/>
  <c r="BC509" i="1" s="1"/>
  <c r="BC510" i="1" s="1"/>
  <c r="BC511" i="1" s="1"/>
  <c r="BC512" i="1" s="1"/>
  <c r="BC513" i="1" s="1"/>
  <c r="BC514" i="1" s="1"/>
  <c r="BC515" i="1" s="1"/>
  <c r="BC516" i="1" s="1"/>
  <c r="BC517" i="1" s="1"/>
  <c r="BC518" i="1" s="1"/>
  <c r="BC519" i="1" s="1"/>
  <c r="BC520" i="1" s="1"/>
  <c r="BC521" i="1" s="1"/>
  <c r="BC522" i="1" s="1"/>
  <c r="BC523" i="1" s="1"/>
  <c r="BC524" i="1" s="1"/>
  <c r="BC525" i="1" s="1"/>
  <c r="BC526" i="1" s="1"/>
  <c r="BC527" i="1" s="1"/>
  <c r="BC528" i="1" s="1"/>
  <c r="BC529" i="1" s="1"/>
  <c r="BC530" i="1" s="1"/>
  <c r="BC531" i="1" s="1"/>
  <c r="BC532" i="1" s="1"/>
  <c r="BC533" i="1" s="1"/>
  <c r="BC534" i="1" s="1"/>
  <c r="BC535" i="1" s="1"/>
  <c r="BC536" i="1" s="1"/>
  <c r="BC537" i="1" s="1"/>
  <c r="BC538" i="1" s="1"/>
  <c r="BC539" i="1" s="1"/>
  <c r="BC540" i="1" s="1"/>
  <c r="BC541" i="1" s="1"/>
  <c r="BC542" i="1" s="1"/>
  <c r="BC543" i="1" s="1"/>
  <c r="BC544" i="1" s="1"/>
  <c r="BC545" i="1" s="1"/>
  <c r="BC546" i="1" s="1"/>
  <c r="BC547" i="1" s="1"/>
  <c r="BC548" i="1" s="1"/>
  <c r="BC549" i="1" s="1"/>
  <c r="BC550" i="1" s="1"/>
  <c r="BC551" i="1" s="1"/>
  <c r="BC552" i="1" s="1"/>
  <c r="BC553" i="1" s="1"/>
  <c r="BC554" i="1" s="1"/>
  <c r="BC555" i="1" s="1"/>
  <c r="BC556" i="1" s="1"/>
  <c r="BC557" i="1" s="1"/>
  <c r="BC558" i="1" s="1"/>
  <c r="BC559" i="1" s="1"/>
  <c r="BC560" i="1" s="1"/>
  <c r="BC561" i="1" s="1"/>
  <c r="BC562" i="1" s="1"/>
  <c r="BC563" i="1" s="1"/>
  <c r="BC564" i="1" s="1"/>
  <c r="BC565" i="1" s="1"/>
  <c r="BC566" i="1" s="1"/>
  <c r="BC567" i="1" s="1"/>
  <c r="BC568" i="1" s="1"/>
  <c r="BC569" i="1" s="1"/>
  <c r="BC570" i="1" s="1"/>
  <c r="BC571" i="1" s="1"/>
  <c r="BC572" i="1" s="1"/>
  <c r="BC573" i="1" s="1"/>
  <c r="BC574" i="1" s="1"/>
  <c r="BC575" i="1" s="1"/>
  <c r="BC576" i="1" s="1"/>
  <c r="BC577" i="1" s="1"/>
  <c r="BC578" i="1" s="1"/>
  <c r="BC579" i="1" s="1"/>
  <c r="BC580" i="1" s="1"/>
  <c r="BC581" i="1" s="1"/>
  <c r="BC582" i="1" s="1"/>
  <c r="BC583" i="1" s="1"/>
  <c r="BC584" i="1" s="1"/>
  <c r="BC585" i="1" s="1"/>
  <c r="BC586" i="1" s="1"/>
  <c r="BC587" i="1" s="1"/>
  <c r="BC588" i="1" s="1"/>
  <c r="BC589" i="1" s="1"/>
  <c r="BC590" i="1" s="1"/>
  <c r="BC591" i="1" s="1"/>
  <c r="BC592" i="1" s="1"/>
  <c r="BC593" i="1" s="1"/>
  <c r="BC594" i="1" s="1"/>
  <c r="BC595" i="1" s="1"/>
  <c r="BC596" i="1" s="1"/>
  <c r="BC597" i="1" s="1"/>
  <c r="BC598" i="1" s="1"/>
  <c r="BC599" i="1" s="1"/>
  <c r="BC600" i="1" s="1"/>
  <c r="BC601" i="1" s="1"/>
  <c r="BC602" i="1" s="1"/>
  <c r="BC603" i="1" s="1"/>
  <c r="BC604" i="1" s="1"/>
  <c r="BC605" i="1" s="1"/>
  <c r="BC606" i="1" s="1"/>
  <c r="BC607" i="1" s="1"/>
  <c r="BC608" i="1" s="1"/>
  <c r="BC609" i="1" s="1"/>
  <c r="BC610" i="1" s="1"/>
  <c r="BC611" i="1" s="1"/>
  <c r="BC612" i="1" s="1"/>
  <c r="BC613" i="1" s="1"/>
  <c r="BC614" i="1" s="1"/>
  <c r="BC615" i="1" s="1"/>
  <c r="BC616" i="1" s="1"/>
  <c r="BC617" i="1" s="1"/>
  <c r="BC618" i="1" s="1"/>
  <c r="BC619" i="1" s="1"/>
  <c r="BC620" i="1" s="1"/>
  <c r="BC621" i="1" s="1"/>
  <c r="BC622" i="1" s="1"/>
  <c r="BC623" i="1" s="1"/>
  <c r="BC624" i="1" s="1"/>
  <c r="BC625" i="1" s="1"/>
  <c r="BC626" i="1" s="1"/>
  <c r="BC627" i="1" s="1"/>
  <c r="BC628" i="1" s="1"/>
  <c r="BC629" i="1" s="1"/>
  <c r="BC630" i="1" s="1"/>
  <c r="BC631" i="1" s="1"/>
  <c r="BC632" i="1" s="1"/>
  <c r="BC633" i="1" s="1"/>
  <c r="BC634" i="1" s="1"/>
  <c r="BC635" i="1" s="1"/>
  <c r="BC636" i="1" s="1"/>
  <c r="BC637" i="1" s="1"/>
  <c r="BC638" i="1" s="1"/>
  <c r="BC639" i="1" s="1"/>
  <c r="BC640" i="1" s="1"/>
  <c r="BC641" i="1" s="1"/>
  <c r="BC642" i="1" s="1"/>
  <c r="BC643" i="1" s="1"/>
  <c r="BC644" i="1" s="1"/>
  <c r="BC645" i="1" s="1"/>
  <c r="BC646" i="1" s="1"/>
  <c r="BC647" i="1" s="1"/>
  <c r="BC648" i="1" s="1"/>
  <c r="BC649" i="1" s="1"/>
  <c r="BC650" i="1" s="1"/>
  <c r="BC651" i="1" s="1"/>
  <c r="BC652" i="1" s="1"/>
  <c r="BC653" i="1" s="1"/>
  <c r="BC654" i="1" s="1"/>
  <c r="BC655" i="1" s="1"/>
  <c r="BC656" i="1" s="1"/>
  <c r="BC657" i="1" s="1"/>
  <c r="BC658" i="1" s="1"/>
  <c r="BC659" i="1" s="1"/>
  <c r="BC660" i="1" s="1"/>
  <c r="BC661" i="1" s="1"/>
  <c r="BC662" i="1" s="1"/>
  <c r="BC663" i="1" s="1"/>
  <c r="BC664" i="1" s="1"/>
  <c r="BC665" i="1" s="1"/>
  <c r="BC666" i="1" s="1"/>
  <c r="BC667" i="1" s="1"/>
  <c r="BC668" i="1" s="1"/>
  <c r="BC669" i="1" s="1"/>
  <c r="BC670" i="1" s="1"/>
  <c r="BC671" i="1" s="1"/>
  <c r="BC672" i="1" s="1"/>
  <c r="BC673" i="1" s="1"/>
  <c r="BC674" i="1" s="1"/>
  <c r="BC675" i="1" s="1"/>
  <c r="BC676" i="1" s="1"/>
  <c r="BC677" i="1" s="1"/>
  <c r="BC678" i="1" s="1"/>
  <c r="BC679" i="1" s="1"/>
  <c r="BC680" i="1" s="1"/>
  <c r="BC681" i="1" s="1"/>
  <c r="BC682" i="1" s="1"/>
  <c r="BC683" i="1" s="1"/>
  <c r="BC684" i="1" s="1"/>
  <c r="BC685" i="1" s="1"/>
  <c r="BC686" i="1" s="1"/>
  <c r="BC687" i="1" s="1"/>
  <c r="BC688" i="1" s="1"/>
  <c r="BC689" i="1" s="1"/>
  <c r="BC690" i="1" s="1"/>
  <c r="BC691" i="1" s="1"/>
  <c r="BC692" i="1" s="1"/>
  <c r="BC693" i="1" s="1"/>
  <c r="BC694" i="1" s="1"/>
  <c r="BC695" i="1" s="1"/>
  <c r="BC696" i="1" s="1"/>
  <c r="BC697" i="1" s="1"/>
  <c r="BC698" i="1" s="1"/>
  <c r="BC699" i="1" s="1"/>
  <c r="BC700" i="1" s="1"/>
  <c r="BC701" i="1" s="1"/>
  <c r="BC702" i="1" s="1"/>
  <c r="BC703" i="1" s="1"/>
  <c r="BC704" i="1" s="1"/>
  <c r="BC705" i="1" s="1"/>
  <c r="BC706" i="1" s="1"/>
  <c r="BC707" i="1" s="1"/>
  <c r="BC708" i="1" s="1"/>
  <c r="BC709" i="1" s="1"/>
  <c r="BC710" i="1" s="1"/>
  <c r="BC711" i="1" s="1"/>
  <c r="BC712" i="1" s="1"/>
  <c r="BC713" i="1" s="1"/>
  <c r="BC714" i="1" s="1"/>
  <c r="BC715" i="1" s="1"/>
  <c r="BC716" i="1" s="1"/>
  <c r="BC717" i="1" s="1"/>
  <c r="BC718" i="1" s="1"/>
  <c r="BC719" i="1" s="1"/>
  <c r="BC720" i="1" s="1"/>
  <c r="BC721" i="1" s="1"/>
  <c r="BC722" i="1" s="1"/>
  <c r="BC723" i="1" s="1"/>
  <c r="BC724" i="1" s="1"/>
  <c r="BC725" i="1" s="1"/>
  <c r="BC726" i="1" s="1"/>
  <c r="BC727" i="1" s="1"/>
  <c r="BC728" i="1" s="1"/>
  <c r="BC729" i="1" s="1"/>
  <c r="BC730" i="1" s="1"/>
  <c r="BC731" i="1" s="1"/>
  <c r="BC732" i="1" s="1"/>
  <c r="BC733" i="1" s="1"/>
  <c r="BC734" i="1" s="1"/>
  <c r="BC735" i="1" s="1"/>
  <c r="BC736" i="1" s="1"/>
  <c r="BC737" i="1" s="1"/>
  <c r="BC738" i="1" s="1"/>
  <c r="BC739" i="1" s="1"/>
  <c r="BC740" i="1" s="1"/>
  <c r="BC741" i="1" s="1"/>
  <c r="BC742" i="1" s="1"/>
  <c r="BC743" i="1" s="1"/>
  <c r="BC744" i="1" s="1"/>
  <c r="BC745" i="1" s="1"/>
  <c r="BC746" i="1" s="1"/>
  <c r="BC747" i="1" s="1"/>
  <c r="BC748" i="1" s="1"/>
  <c r="BC749" i="1" s="1"/>
  <c r="BC750" i="1" s="1"/>
  <c r="BC751" i="1" s="1"/>
  <c r="BC752" i="1" s="1"/>
  <c r="BC753" i="1" s="1"/>
  <c r="BC754" i="1" s="1"/>
  <c r="BC755" i="1" s="1"/>
  <c r="BC756" i="1" s="1"/>
  <c r="BC757" i="1" s="1"/>
  <c r="BC758" i="1" s="1"/>
  <c r="BC759" i="1" s="1"/>
  <c r="BC760" i="1" s="1"/>
  <c r="BC761" i="1" s="1"/>
  <c r="BC762" i="1" s="1"/>
  <c r="BC763" i="1" s="1"/>
  <c r="BC764" i="1" s="1"/>
  <c r="BC765" i="1" s="1"/>
  <c r="BC766" i="1" s="1"/>
  <c r="BC767" i="1" s="1"/>
  <c r="BC768" i="1" s="1"/>
  <c r="BC769" i="1" s="1"/>
  <c r="BC770" i="1" s="1"/>
  <c r="BC771" i="1" s="1"/>
  <c r="BC772" i="1" s="1"/>
  <c r="BC773" i="1" s="1"/>
  <c r="BC774" i="1" s="1"/>
  <c r="BC775" i="1" s="1"/>
  <c r="BC776" i="1" s="1"/>
  <c r="BC777" i="1" s="1"/>
  <c r="BC778" i="1" s="1"/>
  <c r="BC779" i="1" s="1"/>
  <c r="BC780" i="1" s="1"/>
  <c r="BC781" i="1" s="1"/>
  <c r="BC782" i="1" s="1"/>
  <c r="BC783" i="1" s="1"/>
  <c r="BC784" i="1" s="1"/>
  <c r="BC785" i="1" s="1"/>
  <c r="BC786" i="1" s="1"/>
  <c r="BC787" i="1" s="1"/>
  <c r="BC788" i="1" s="1"/>
  <c r="BC789" i="1" s="1"/>
  <c r="BC790" i="1" s="1"/>
  <c r="BC791" i="1" s="1"/>
  <c r="BC792" i="1" s="1"/>
  <c r="BC793" i="1" s="1"/>
  <c r="BC794" i="1" s="1"/>
  <c r="BC795" i="1" s="1"/>
  <c r="BC796" i="1" s="1"/>
  <c r="BC797" i="1" s="1"/>
  <c r="BC798" i="1" s="1"/>
  <c r="BC799" i="1" s="1"/>
  <c r="BC800" i="1" s="1"/>
  <c r="BC801" i="1" s="1"/>
  <c r="BC802" i="1" s="1"/>
  <c r="BC803" i="1" s="1"/>
  <c r="BC804" i="1" s="1"/>
  <c r="BC805" i="1" s="1"/>
  <c r="BC806" i="1" s="1"/>
  <c r="BC807" i="1" s="1"/>
  <c r="BC808" i="1" s="1"/>
  <c r="BC809" i="1" s="1"/>
  <c r="BC810" i="1" s="1"/>
  <c r="BC811" i="1" s="1"/>
  <c r="BC812" i="1" s="1"/>
  <c r="BC813" i="1" s="1"/>
  <c r="BC814" i="1" s="1"/>
  <c r="BC815" i="1" s="1"/>
  <c r="BC816" i="1" s="1"/>
  <c r="BC817" i="1" s="1"/>
  <c r="BC818" i="1" s="1"/>
  <c r="BC819" i="1" s="1"/>
  <c r="BC820" i="1" s="1"/>
  <c r="BC821" i="1" s="1"/>
  <c r="BC822" i="1" s="1"/>
  <c r="BC823" i="1" s="1"/>
  <c r="BC824" i="1" s="1"/>
  <c r="BC825" i="1" s="1"/>
  <c r="BC826" i="1" s="1"/>
  <c r="BC827" i="1" s="1"/>
  <c r="BC828" i="1" s="1"/>
  <c r="BC829" i="1" s="1"/>
  <c r="BC830" i="1" s="1"/>
  <c r="BC831" i="1" s="1"/>
  <c r="BC832" i="1" s="1"/>
  <c r="BC833" i="1" s="1"/>
  <c r="BC834" i="1" s="1"/>
  <c r="BC835" i="1" s="1"/>
  <c r="BC836" i="1" s="1"/>
  <c r="BC837" i="1" s="1"/>
  <c r="BC838" i="1" s="1"/>
  <c r="BC839" i="1" s="1"/>
  <c r="BC840" i="1" s="1"/>
  <c r="BC841" i="1" s="1"/>
  <c r="BC842" i="1" s="1"/>
  <c r="BC843" i="1" s="1"/>
  <c r="BC844" i="1" s="1"/>
  <c r="BC845" i="1" s="1"/>
  <c r="BC846" i="1" s="1"/>
  <c r="BC847" i="1" s="1"/>
  <c r="BC848" i="1" s="1"/>
  <c r="BC849" i="1" s="1"/>
  <c r="BC850" i="1" s="1"/>
  <c r="BC851" i="1" s="1"/>
  <c r="BC852" i="1" s="1"/>
  <c r="BC853" i="1" s="1"/>
  <c r="BC854" i="1" s="1"/>
  <c r="BC855" i="1" s="1"/>
  <c r="BC856" i="1" s="1"/>
  <c r="BC857" i="1" s="1"/>
  <c r="BC858" i="1" s="1"/>
  <c r="BC859" i="1" s="1"/>
  <c r="BC860" i="1" s="1"/>
  <c r="BC861" i="1" s="1"/>
  <c r="BC862" i="1" s="1"/>
  <c r="BC863" i="1" s="1"/>
  <c r="BC864" i="1" s="1"/>
  <c r="BC865" i="1" s="1"/>
  <c r="BC866" i="1" s="1"/>
  <c r="BC867" i="1" s="1"/>
  <c r="BC868" i="1" s="1"/>
  <c r="BC869" i="1" s="1"/>
  <c r="BC870" i="1" s="1"/>
  <c r="BC871" i="1" s="1"/>
  <c r="BC872" i="1" s="1"/>
  <c r="BC873" i="1" s="1"/>
  <c r="BC874" i="1" s="1"/>
  <c r="BC875" i="1" s="1"/>
  <c r="BC876" i="1" s="1"/>
  <c r="BC877" i="1" s="1"/>
  <c r="BC878" i="1" s="1"/>
  <c r="BC879" i="1" s="1"/>
  <c r="BC880" i="1" s="1"/>
  <c r="BC881" i="1" s="1"/>
  <c r="BC882" i="1" s="1"/>
  <c r="BC883" i="1" s="1"/>
  <c r="BC884" i="1" s="1"/>
  <c r="BC885" i="1" s="1"/>
  <c r="BC886" i="1" s="1"/>
  <c r="BC887" i="1" s="1"/>
  <c r="BC888" i="1" s="1"/>
  <c r="BC889" i="1" s="1"/>
  <c r="BC890" i="1" s="1"/>
  <c r="BC891" i="1" s="1"/>
  <c r="BC892" i="1" s="1"/>
  <c r="BC893" i="1" s="1"/>
  <c r="BC894" i="1" s="1"/>
  <c r="BC895" i="1" s="1"/>
  <c r="BC896" i="1" s="1"/>
  <c r="BC897" i="1" s="1"/>
  <c r="BC898" i="1" s="1"/>
  <c r="BC899" i="1" s="1"/>
  <c r="BC900" i="1" s="1"/>
  <c r="BC901" i="1" s="1"/>
  <c r="BC902" i="1" s="1"/>
  <c r="BC903" i="1" s="1"/>
  <c r="BC904" i="1" s="1"/>
  <c r="BC905" i="1" s="1"/>
  <c r="BC906" i="1" s="1"/>
  <c r="BC907" i="1" s="1"/>
  <c r="BC908" i="1" s="1"/>
  <c r="BC909" i="1" s="1"/>
  <c r="BC910" i="1" s="1"/>
  <c r="BC911" i="1" s="1"/>
  <c r="BC912" i="1" s="1"/>
  <c r="BC913" i="1" s="1"/>
  <c r="BC914" i="1" s="1"/>
  <c r="BC915" i="1" s="1"/>
  <c r="BC916" i="1" s="1"/>
  <c r="BC917" i="1" s="1"/>
  <c r="BC918" i="1" s="1"/>
  <c r="BC919" i="1" s="1"/>
  <c r="BC920" i="1" s="1"/>
  <c r="BC921" i="1" s="1"/>
  <c r="BC922" i="1" s="1"/>
  <c r="BC923" i="1" s="1"/>
  <c r="BC924" i="1" s="1"/>
  <c r="BC925" i="1" s="1"/>
  <c r="BC926" i="1" s="1"/>
  <c r="BC927" i="1" s="1"/>
  <c r="BC928" i="1" s="1"/>
  <c r="BC929" i="1" s="1"/>
  <c r="BC930" i="1" s="1"/>
  <c r="BC931" i="1" s="1"/>
  <c r="BC932" i="1" s="1"/>
  <c r="BC933" i="1" s="1"/>
  <c r="BC934" i="1" s="1"/>
  <c r="BC935" i="1" s="1"/>
  <c r="BC936" i="1" s="1"/>
  <c r="BC937" i="1" s="1"/>
  <c r="BC938" i="1" s="1"/>
  <c r="BC939" i="1" s="1"/>
  <c r="BC940" i="1" s="1"/>
  <c r="BC941" i="1" s="1"/>
  <c r="BC942" i="1" s="1"/>
  <c r="BC943" i="1" s="1"/>
  <c r="BC944" i="1" s="1"/>
  <c r="BC945" i="1" s="1"/>
  <c r="BC946" i="1" s="1"/>
  <c r="BC947" i="1" s="1"/>
  <c r="BC948" i="1" s="1"/>
  <c r="BC949" i="1" s="1"/>
  <c r="BC950" i="1" s="1"/>
  <c r="BC951" i="1" s="1"/>
  <c r="BC952" i="1" s="1"/>
  <c r="BC953" i="1" s="1"/>
  <c r="BC954" i="1" s="1"/>
  <c r="BC955" i="1" s="1"/>
  <c r="BC956" i="1" s="1"/>
  <c r="BC957" i="1" s="1"/>
  <c r="BC958" i="1" s="1"/>
  <c r="BC959" i="1" s="1"/>
  <c r="BC960" i="1" s="1"/>
  <c r="BC961" i="1" s="1"/>
  <c r="BC962" i="1" s="1"/>
  <c r="BC963" i="1" s="1"/>
  <c r="BC964" i="1" s="1"/>
  <c r="BC965" i="1" s="1"/>
  <c r="BC966" i="1" s="1"/>
  <c r="BC967" i="1" s="1"/>
  <c r="BC968" i="1" s="1"/>
  <c r="BC969" i="1" s="1"/>
  <c r="BC970" i="1" s="1"/>
  <c r="BC971" i="1" s="1"/>
  <c r="BC972" i="1" s="1"/>
  <c r="BC973" i="1" s="1"/>
  <c r="BC974" i="1" s="1"/>
  <c r="BC975" i="1" s="1"/>
  <c r="BC976" i="1" s="1"/>
  <c r="BC977" i="1" s="1"/>
  <c r="BC978" i="1" s="1"/>
  <c r="BC979" i="1" s="1"/>
  <c r="BC980" i="1" s="1"/>
  <c r="BC981" i="1" s="1"/>
  <c r="BC982" i="1" s="1"/>
  <c r="BC983" i="1" s="1"/>
  <c r="BC984" i="1" s="1"/>
  <c r="BC985" i="1" s="1"/>
  <c r="BC986" i="1" s="1"/>
  <c r="BC987" i="1" s="1"/>
  <c r="BC988" i="1" s="1"/>
  <c r="BC989" i="1" s="1"/>
  <c r="BC990" i="1" s="1"/>
  <c r="BC991" i="1" s="1"/>
  <c r="BC992" i="1" s="1"/>
  <c r="BC993" i="1" s="1"/>
  <c r="BC994" i="1" s="1"/>
  <c r="BC995" i="1" s="1"/>
  <c r="BC996" i="1" s="1"/>
  <c r="BC997" i="1" s="1"/>
  <c r="BC998" i="1" s="1"/>
  <c r="BC999" i="1" s="1"/>
  <c r="BC1000" i="1" s="1"/>
  <c r="BC1001" i="1" s="1"/>
  <c r="BC1002" i="1" s="1"/>
  <c r="BC1003" i="1" s="1"/>
  <c r="BC1004" i="1" s="1"/>
  <c r="BC1005" i="1" s="1"/>
  <c r="BC1006" i="1" s="1"/>
  <c r="BC1007" i="1" s="1"/>
  <c r="BC1008" i="1" s="1"/>
  <c r="BC1009" i="1" s="1"/>
  <c r="BC1010" i="1" s="1"/>
  <c r="BC1011" i="1" s="1"/>
  <c r="BC1012" i="1" s="1"/>
  <c r="BC1013" i="1" s="1"/>
  <c r="BC1014" i="1" s="1"/>
  <c r="BC1015" i="1" s="1"/>
  <c r="BC1016" i="1" s="1"/>
  <c r="BC1017" i="1" s="1"/>
  <c r="BC1018" i="1" s="1"/>
  <c r="BC1019" i="1" s="1"/>
  <c r="BC1020" i="1" s="1"/>
  <c r="BC1021" i="1" s="1"/>
  <c r="BC1022" i="1" s="1"/>
  <c r="BC1023" i="1" s="1"/>
  <c r="BC1024" i="1" s="1"/>
  <c r="BC1025" i="1" s="1"/>
  <c r="BC1026" i="1" s="1"/>
  <c r="BC1027" i="1" s="1"/>
  <c r="BC1028" i="1" s="1"/>
  <c r="BC1029" i="1" s="1"/>
  <c r="BC1030" i="1" s="1"/>
  <c r="BC1031" i="1" s="1"/>
  <c r="BC1032" i="1" s="1"/>
  <c r="BC1033" i="1" s="1"/>
  <c r="BC1034" i="1" s="1"/>
  <c r="BC1035" i="1" s="1"/>
  <c r="BC1036" i="1" s="1"/>
  <c r="BC1037" i="1" s="1"/>
  <c r="BC1038" i="1" s="1"/>
  <c r="BC1039" i="1" s="1"/>
  <c r="BC1040" i="1" s="1"/>
  <c r="BC1041" i="1" s="1"/>
  <c r="BC1042" i="1" s="1"/>
  <c r="BC1043" i="1" s="1"/>
  <c r="BC1044" i="1" s="1"/>
  <c r="BC1045" i="1" s="1"/>
  <c r="BC1046" i="1" s="1"/>
  <c r="BC1047" i="1" s="1"/>
  <c r="BC1048" i="1" s="1"/>
  <c r="BC1049" i="1" s="1"/>
  <c r="BC1050" i="1" s="1"/>
  <c r="BC1051" i="1" s="1"/>
  <c r="BC1052" i="1" s="1"/>
  <c r="BC1053" i="1" s="1"/>
  <c r="BC1054" i="1" s="1"/>
  <c r="BC1055" i="1" s="1"/>
  <c r="BC1056" i="1" s="1"/>
  <c r="BC1057" i="1" s="1"/>
  <c r="BC1058" i="1" s="1"/>
  <c r="BC1059" i="1" s="1"/>
  <c r="BC1060" i="1" s="1"/>
  <c r="BC1061" i="1" s="1"/>
  <c r="BC1062" i="1" s="1"/>
  <c r="BC1063" i="1" s="1"/>
  <c r="BC1064" i="1" s="1"/>
  <c r="BC1065" i="1" s="1"/>
  <c r="BC1066" i="1" s="1"/>
  <c r="BC1067" i="1" s="1"/>
  <c r="BC1068" i="1" s="1"/>
  <c r="BC1069" i="1" s="1"/>
  <c r="BC1070" i="1" s="1"/>
  <c r="BC1071" i="1" s="1"/>
  <c r="BC1072" i="1" s="1"/>
  <c r="BC1073" i="1" s="1"/>
  <c r="BC1074" i="1" s="1"/>
  <c r="BC1075" i="1" s="1"/>
  <c r="BC1076" i="1" s="1"/>
  <c r="BC1077" i="1" s="1"/>
  <c r="BC1078" i="1" s="1"/>
  <c r="BC1079" i="1" s="1"/>
  <c r="BC1080" i="1" s="1"/>
  <c r="BC1081" i="1" s="1"/>
  <c r="BC1082" i="1" s="1"/>
  <c r="BC1083" i="1" s="1"/>
  <c r="BC1084" i="1" s="1"/>
  <c r="BC1085" i="1" s="1"/>
  <c r="BC1086" i="1" s="1"/>
  <c r="BC1087" i="1" s="1"/>
  <c r="BC1088" i="1" s="1"/>
  <c r="BC1089" i="1" s="1"/>
  <c r="BC1090" i="1" s="1"/>
  <c r="BC1091" i="1" s="1"/>
  <c r="BC1092" i="1" s="1"/>
  <c r="BC1093" i="1" s="1"/>
  <c r="BC1094" i="1" s="1"/>
  <c r="BC1095" i="1" s="1"/>
  <c r="BC1096" i="1" s="1"/>
  <c r="BC1097" i="1" s="1"/>
  <c r="BC1098" i="1" s="1"/>
  <c r="BC1099" i="1" s="1"/>
  <c r="BC1100" i="1" s="1"/>
  <c r="BC1101" i="1" s="1"/>
  <c r="BC1102" i="1" s="1"/>
  <c r="BC1103" i="1" s="1"/>
  <c r="BC1104" i="1" s="1"/>
  <c r="BC1105" i="1" s="1"/>
  <c r="BC1106" i="1" s="1"/>
  <c r="BC1107" i="1" s="1"/>
  <c r="BC1108" i="1" s="1"/>
  <c r="BC1109" i="1" s="1"/>
  <c r="BC1110" i="1" s="1"/>
  <c r="BC1111" i="1" s="1"/>
  <c r="BC1112" i="1" s="1"/>
  <c r="BC1113" i="1" s="1"/>
  <c r="BC1114" i="1" s="1"/>
  <c r="BC1115" i="1" s="1"/>
  <c r="BC1116" i="1" s="1"/>
  <c r="BC1117" i="1" s="1"/>
  <c r="BC1118" i="1" s="1"/>
  <c r="BC1119" i="1" s="1"/>
  <c r="BC1120" i="1" s="1"/>
  <c r="BC1121" i="1" s="1"/>
  <c r="BC1122" i="1" s="1"/>
  <c r="BC1123" i="1" s="1"/>
  <c r="BC1124" i="1" s="1"/>
  <c r="BC1125" i="1" s="1"/>
  <c r="BC1126" i="1" s="1"/>
  <c r="BC1127" i="1" s="1"/>
  <c r="BC1128" i="1" s="1"/>
  <c r="BC1129" i="1" s="1"/>
  <c r="BC1130" i="1" s="1"/>
  <c r="BC1131" i="1" s="1"/>
  <c r="BC1132" i="1" s="1"/>
  <c r="BC1133" i="1" s="1"/>
  <c r="BC1134" i="1" s="1"/>
  <c r="BC1135" i="1" s="1"/>
  <c r="BC1136" i="1" s="1"/>
  <c r="BC1137" i="1" s="1"/>
  <c r="BC1138" i="1" s="1"/>
  <c r="BC1139" i="1" s="1"/>
  <c r="BC1140" i="1" s="1"/>
  <c r="BC1141" i="1" s="1"/>
  <c r="BC1142" i="1" s="1"/>
  <c r="BC1143" i="1" s="1"/>
  <c r="BC1144" i="1" s="1"/>
  <c r="BC1145" i="1" s="1"/>
  <c r="BC1146" i="1" s="1"/>
  <c r="BC1147" i="1" s="1"/>
  <c r="BC1148" i="1" s="1"/>
  <c r="BC1149" i="1" s="1"/>
  <c r="BC1150" i="1" s="1"/>
  <c r="BC1151" i="1" s="1"/>
  <c r="BC1152" i="1" s="1"/>
  <c r="BC1153" i="1" s="1"/>
  <c r="BC1154" i="1" s="1"/>
  <c r="BC1155" i="1" s="1"/>
  <c r="BC1156" i="1" s="1"/>
  <c r="BC1157" i="1" s="1"/>
  <c r="BC1158" i="1" s="1"/>
  <c r="BC1159" i="1" s="1"/>
  <c r="BC1160" i="1" s="1"/>
  <c r="BC1161" i="1" s="1"/>
  <c r="BC1162" i="1" s="1"/>
  <c r="BC1163" i="1" s="1"/>
  <c r="BC1164" i="1" s="1"/>
  <c r="BC1165" i="1" s="1"/>
  <c r="BC1166" i="1" s="1"/>
  <c r="BC1167" i="1" s="1"/>
  <c r="BC1168" i="1" s="1"/>
  <c r="BC1169" i="1" s="1"/>
  <c r="BC1170" i="1" s="1"/>
  <c r="BC1171" i="1" s="1"/>
  <c r="BC1172" i="1" s="1"/>
  <c r="BC1173" i="1" s="1"/>
  <c r="BC1174" i="1" s="1"/>
  <c r="BC1175" i="1" s="1"/>
  <c r="BC1176" i="1" s="1"/>
  <c r="BC1177" i="1" s="1"/>
  <c r="BC1178" i="1" s="1"/>
  <c r="BC1179" i="1" s="1"/>
  <c r="BC1180" i="1" s="1"/>
  <c r="BC1181" i="1" s="1"/>
  <c r="BC1182" i="1" s="1"/>
  <c r="BC1183" i="1" s="1"/>
  <c r="BC1184" i="1" s="1"/>
  <c r="BC1185" i="1" s="1"/>
  <c r="BC1186" i="1" s="1"/>
  <c r="BC1187" i="1" s="1"/>
  <c r="BC1188" i="1" s="1"/>
  <c r="BC1189" i="1" s="1"/>
  <c r="BC1190" i="1" s="1"/>
  <c r="BC1191" i="1" s="1"/>
  <c r="BC1192" i="1" s="1"/>
  <c r="BC1193" i="1" s="1"/>
  <c r="BC1194" i="1" s="1"/>
  <c r="BC1195" i="1" s="1"/>
  <c r="BC1196" i="1" s="1"/>
  <c r="BC1197" i="1" s="1"/>
  <c r="BC1198" i="1" s="1"/>
  <c r="BC1199" i="1" s="1"/>
  <c r="BC1200" i="1" s="1"/>
  <c r="BC1201" i="1" s="1"/>
  <c r="BC1202" i="1" s="1"/>
  <c r="BC1203" i="1" s="1"/>
  <c r="BC1204" i="1" s="1"/>
  <c r="BC1205" i="1" s="1"/>
  <c r="BC1206" i="1" s="1"/>
  <c r="BC1207" i="1" s="1"/>
  <c r="BC1208" i="1" s="1"/>
  <c r="BC1209" i="1" s="1"/>
  <c r="BC1210" i="1" s="1"/>
  <c r="BC1211" i="1" s="1"/>
  <c r="BC1212" i="1" s="1"/>
  <c r="BC1213" i="1" s="1"/>
  <c r="BC1214" i="1" s="1"/>
  <c r="BC1215" i="1" s="1"/>
  <c r="BC1216" i="1" s="1"/>
  <c r="BC1217" i="1" s="1"/>
  <c r="BC1218" i="1" s="1"/>
  <c r="BC1219" i="1" s="1"/>
  <c r="BC1220" i="1" s="1"/>
  <c r="BC1221" i="1" s="1"/>
  <c r="BC1222" i="1" s="1"/>
  <c r="BC1223" i="1" s="1"/>
  <c r="BC1224" i="1" s="1"/>
  <c r="BC1225" i="1" s="1"/>
  <c r="BC1226" i="1" s="1"/>
  <c r="BC1227" i="1" s="1"/>
  <c r="BC1228" i="1" s="1"/>
  <c r="BC1229" i="1" s="1"/>
  <c r="BC1230" i="1" s="1"/>
  <c r="BC1231" i="1" s="1"/>
  <c r="BC1232" i="1" s="1"/>
  <c r="BC1233" i="1" s="1"/>
  <c r="BC1234" i="1" s="1"/>
  <c r="BC1235" i="1" s="1"/>
  <c r="BC1236" i="1" s="1"/>
  <c r="BC1237" i="1" s="1"/>
  <c r="BC1238" i="1" s="1"/>
  <c r="BC1239" i="1" s="1"/>
  <c r="BC1240" i="1" s="1"/>
  <c r="BC1241" i="1" s="1"/>
  <c r="BC1242" i="1" s="1"/>
  <c r="BC1243" i="1" s="1"/>
  <c r="BC1244" i="1" s="1"/>
  <c r="BC1245" i="1" s="1"/>
  <c r="BC1246" i="1" s="1"/>
  <c r="BC1247" i="1" s="1"/>
  <c r="BC1248" i="1" s="1"/>
  <c r="BC1249" i="1" s="1"/>
  <c r="BC1250" i="1" s="1"/>
  <c r="BC1251" i="1" s="1"/>
  <c r="BC1252" i="1" s="1"/>
  <c r="BC1253" i="1" s="1"/>
  <c r="BC1254" i="1" s="1"/>
  <c r="BC1255" i="1" s="1"/>
  <c r="BC1256" i="1" s="1"/>
  <c r="BC1257" i="1" s="1"/>
  <c r="BC1258" i="1" s="1"/>
  <c r="BC1259" i="1" s="1"/>
  <c r="BC1260" i="1" s="1"/>
  <c r="BC1261" i="1" s="1"/>
  <c r="BC1262" i="1" s="1"/>
  <c r="BC1263" i="1" s="1"/>
  <c r="BC1264" i="1" s="1"/>
  <c r="BC1265" i="1" s="1"/>
  <c r="BC1266" i="1" s="1"/>
  <c r="BC1267" i="1" s="1"/>
  <c r="BC1268" i="1" s="1"/>
  <c r="BC1269" i="1" s="1"/>
  <c r="BC1270" i="1" s="1"/>
  <c r="BC1271" i="1" s="1"/>
  <c r="BC1272" i="1" s="1"/>
  <c r="BC1273" i="1" s="1"/>
  <c r="BC1274" i="1" s="1"/>
  <c r="BC1275" i="1" s="1"/>
  <c r="BC1276" i="1" s="1"/>
  <c r="BC1277" i="1" s="1"/>
  <c r="BC1278" i="1" s="1"/>
  <c r="BC1279" i="1" s="1"/>
  <c r="BC1280" i="1" s="1"/>
  <c r="BC1281" i="1" s="1"/>
  <c r="BC1282" i="1" s="1"/>
  <c r="BC1283" i="1" s="1"/>
  <c r="BC1284" i="1" s="1"/>
  <c r="BC1285" i="1" s="1"/>
  <c r="BC1286" i="1" s="1"/>
  <c r="BC1287" i="1" s="1"/>
  <c r="BC1288" i="1" s="1"/>
  <c r="BC1289" i="1" s="1"/>
  <c r="BC1290" i="1" s="1"/>
  <c r="BC1291" i="1" s="1"/>
  <c r="BC1292" i="1" s="1"/>
  <c r="BC1293" i="1" s="1"/>
  <c r="BC1294" i="1" s="1"/>
  <c r="BC1295" i="1" s="1"/>
  <c r="BC1296" i="1" s="1"/>
  <c r="BC1297" i="1" s="1"/>
  <c r="BC1298" i="1" s="1"/>
  <c r="BC1299" i="1" s="1"/>
  <c r="BC1300" i="1" s="1"/>
  <c r="BC1301" i="1" s="1"/>
  <c r="BC1302" i="1" s="1"/>
  <c r="BC1303" i="1" s="1"/>
  <c r="BC1304" i="1" s="1"/>
  <c r="BC1305" i="1" s="1"/>
  <c r="BC1306" i="1" s="1"/>
  <c r="BC1307" i="1" s="1"/>
  <c r="BC1308" i="1" s="1"/>
  <c r="BC1309" i="1" s="1"/>
  <c r="BC1310" i="1" s="1"/>
  <c r="BC1311" i="1" s="1"/>
  <c r="BC1312" i="1" s="1"/>
  <c r="BC1313" i="1" s="1"/>
  <c r="BC1314" i="1" s="1"/>
  <c r="BC1315" i="1" s="1"/>
  <c r="BC1316" i="1" s="1"/>
  <c r="BC1317" i="1" s="1"/>
  <c r="BC1318" i="1" s="1"/>
  <c r="BC1319" i="1" s="1"/>
  <c r="BC1320" i="1" s="1"/>
  <c r="BC1321" i="1" s="1"/>
  <c r="BC1322" i="1" s="1"/>
  <c r="BC1323" i="1" s="1"/>
  <c r="BC1324" i="1" s="1"/>
  <c r="BC1325" i="1" s="1"/>
  <c r="BC1326" i="1" s="1"/>
  <c r="BC1327" i="1" s="1"/>
  <c r="BC1328" i="1" s="1"/>
  <c r="BC1329" i="1" s="1"/>
  <c r="BC1330" i="1" s="1"/>
  <c r="BC1331" i="1" s="1"/>
  <c r="BC1332" i="1" s="1"/>
  <c r="BC1333" i="1" s="1"/>
  <c r="BC1334" i="1" s="1"/>
  <c r="BC1335" i="1" s="1"/>
  <c r="BC1336" i="1" s="1"/>
  <c r="BC1337" i="1" s="1"/>
  <c r="BC1338" i="1" s="1"/>
  <c r="BC1339" i="1" s="1"/>
  <c r="BC1340" i="1" s="1"/>
  <c r="BC1341" i="1" s="1"/>
  <c r="BC1342" i="1" s="1"/>
  <c r="BC1343" i="1" s="1"/>
  <c r="BC1344" i="1" s="1"/>
  <c r="BC1345" i="1" s="1"/>
  <c r="BC1346" i="1" s="1"/>
  <c r="BC1347" i="1" s="1"/>
  <c r="BC1348" i="1" s="1"/>
  <c r="BC1349" i="1" s="1"/>
  <c r="BC1350" i="1" s="1"/>
  <c r="BC1351" i="1" s="1"/>
  <c r="BC1352" i="1" s="1"/>
  <c r="BC1353" i="1" s="1"/>
  <c r="BC1354" i="1" s="1"/>
  <c r="BC1355" i="1" s="1"/>
  <c r="BC1356" i="1" s="1"/>
  <c r="BC1357" i="1" s="1"/>
  <c r="BC1358" i="1" s="1"/>
  <c r="BC1359" i="1" s="1"/>
  <c r="BC1360" i="1" s="1"/>
  <c r="BC1361" i="1" s="1"/>
  <c r="BC1362" i="1" s="1"/>
  <c r="BC1363" i="1" s="1"/>
  <c r="BC1364" i="1" s="1"/>
  <c r="BC1365" i="1" s="1"/>
  <c r="BC1366" i="1" s="1"/>
  <c r="BC1367" i="1" s="1"/>
  <c r="BC1368" i="1" s="1"/>
  <c r="BC1369" i="1" s="1"/>
  <c r="BC1370" i="1" s="1"/>
  <c r="BC1371" i="1" s="1"/>
  <c r="BC1372" i="1" s="1"/>
  <c r="BC1373" i="1" s="1"/>
  <c r="BC1374" i="1" s="1"/>
  <c r="BC1375" i="1" s="1"/>
  <c r="BC1376" i="1" s="1"/>
  <c r="BC1377" i="1" s="1"/>
  <c r="BC1378" i="1" s="1"/>
  <c r="BC1379" i="1" s="1"/>
  <c r="BC1380" i="1" s="1"/>
  <c r="BC1381" i="1" s="1"/>
  <c r="BC1382" i="1" s="1"/>
  <c r="BC1383" i="1" s="1"/>
  <c r="BC1384" i="1" s="1"/>
  <c r="BC1385" i="1" s="1"/>
  <c r="BC1386" i="1" s="1"/>
  <c r="BC1387" i="1" s="1"/>
  <c r="BC1388" i="1" s="1"/>
  <c r="BC1389" i="1" s="1"/>
  <c r="BC1390" i="1" s="1"/>
  <c r="BC1391" i="1" s="1"/>
  <c r="BC1392" i="1" s="1"/>
  <c r="BC1393" i="1" s="1"/>
  <c r="BC1394" i="1" s="1"/>
  <c r="BC1395" i="1" s="1"/>
  <c r="BC1396" i="1" s="1"/>
  <c r="BC1397" i="1" s="1"/>
  <c r="BC1398" i="1" s="1"/>
  <c r="BC1399" i="1" s="1"/>
  <c r="BC1400" i="1" s="1"/>
  <c r="BC1401" i="1" s="1"/>
  <c r="BC1402" i="1" s="1"/>
  <c r="BC1403" i="1" s="1"/>
  <c r="BC1404" i="1" s="1"/>
  <c r="BC1405" i="1" s="1"/>
  <c r="BC1406" i="1" s="1"/>
  <c r="BC1407" i="1" s="1"/>
  <c r="BC1408" i="1" s="1"/>
  <c r="BC1409" i="1" s="1"/>
  <c r="BC1410" i="1" s="1"/>
  <c r="BC1411" i="1" s="1"/>
  <c r="BC1412" i="1" s="1"/>
  <c r="BC1413" i="1" s="1"/>
  <c r="BC1414" i="1" s="1"/>
  <c r="BC1415" i="1" s="1"/>
  <c r="BC1416" i="1" s="1"/>
  <c r="BC1417" i="1" s="1"/>
  <c r="BC1418" i="1" s="1"/>
  <c r="BC1419" i="1" s="1"/>
  <c r="BC1420" i="1" s="1"/>
  <c r="BC1421" i="1" s="1"/>
  <c r="BC1422" i="1" s="1"/>
  <c r="BC1423" i="1" s="1"/>
  <c r="BC1424" i="1" s="1"/>
  <c r="BC1425" i="1" s="1"/>
  <c r="BC1426" i="1" s="1"/>
  <c r="BC1427" i="1" s="1"/>
  <c r="BC1428" i="1" s="1"/>
  <c r="BC1429" i="1" s="1"/>
  <c r="BC1430" i="1" s="1"/>
  <c r="BC1431" i="1" s="1"/>
  <c r="BC1432" i="1" s="1"/>
  <c r="BC1433" i="1" s="1"/>
  <c r="BC1434" i="1" s="1"/>
  <c r="BC1435" i="1" s="1"/>
  <c r="BC1436" i="1" s="1"/>
  <c r="BC1437" i="1" s="1"/>
  <c r="BC1438" i="1" s="1"/>
  <c r="BC1439" i="1" s="1"/>
  <c r="BC1440" i="1" s="1"/>
  <c r="BC1441" i="1" s="1"/>
  <c r="BC1442" i="1" s="1"/>
  <c r="BC1443" i="1" s="1"/>
  <c r="BC1444" i="1" s="1"/>
  <c r="BC1445" i="1" s="1"/>
  <c r="BC1446" i="1" s="1"/>
  <c r="BC1447" i="1" s="1"/>
  <c r="BC1448" i="1" s="1"/>
  <c r="BC1449" i="1" s="1"/>
  <c r="BC1450" i="1" s="1"/>
  <c r="BC1451" i="1" s="1"/>
  <c r="BC1452" i="1" s="1"/>
  <c r="BC1453" i="1" s="1"/>
  <c r="BC1454" i="1" s="1"/>
  <c r="BC1455" i="1" s="1"/>
  <c r="BC1456" i="1" s="1"/>
  <c r="BC1457" i="1" s="1"/>
  <c r="BC1458" i="1" s="1"/>
  <c r="BC1459" i="1" s="1"/>
  <c r="BC1460" i="1" s="1"/>
  <c r="BC1461" i="1" s="1"/>
  <c r="BC1462" i="1" s="1"/>
  <c r="BC1463" i="1" s="1"/>
  <c r="BC1464" i="1" s="1"/>
  <c r="BC1465" i="1" s="1"/>
  <c r="BC1466" i="1" s="1"/>
  <c r="BC1467" i="1" s="1"/>
  <c r="BC1468" i="1" s="1"/>
  <c r="BC1469" i="1" s="1"/>
  <c r="BC1470" i="1" s="1"/>
  <c r="BC1471" i="1" s="1"/>
  <c r="BC1472" i="1" s="1"/>
  <c r="BC1473" i="1" s="1"/>
  <c r="BC1474" i="1" s="1"/>
  <c r="BC1475" i="1" s="1"/>
  <c r="BC1476" i="1" s="1"/>
  <c r="BC1477" i="1" s="1"/>
  <c r="BC1478" i="1" s="1"/>
  <c r="BC1479" i="1" s="1"/>
  <c r="BC1480" i="1" s="1"/>
  <c r="BC1481" i="1" s="1"/>
  <c r="BC1482" i="1" s="1"/>
  <c r="BC1483" i="1" s="1"/>
  <c r="BC1484" i="1" s="1"/>
  <c r="BC1485" i="1" s="1"/>
  <c r="BC1486" i="1" s="1"/>
  <c r="BC1487" i="1" s="1"/>
  <c r="BC1488" i="1" s="1"/>
  <c r="BC1489" i="1" s="1"/>
  <c r="BC1490" i="1" s="1"/>
  <c r="BC1491" i="1" s="1"/>
  <c r="BC1492" i="1" s="1"/>
  <c r="BC1493" i="1" s="1"/>
  <c r="BC1494" i="1" s="1"/>
  <c r="BC1495" i="1" s="1"/>
  <c r="BC1496" i="1" s="1"/>
  <c r="BC1497" i="1" s="1"/>
  <c r="BC1498" i="1" s="1"/>
  <c r="BC1499" i="1" s="1"/>
  <c r="BC1500" i="1" s="1"/>
  <c r="BC1501" i="1" s="1"/>
  <c r="BC1502" i="1" s="1"/>
  <c r="BC1503" i="1" s="1"/>
  <c r="BC1504" i="1" s="1"/>
  <c r="BC1505" i="1" s="1"/>
  <c r="BC1506" i="1" s="1"/>
  <c r="BC1507" i="1" s="1"/>
  <c r="BC1508" i="1" s="1"/>
  <c r="BC1509" i="1" s="1"/>
  <c r="BC1510" i="1" s="1"/>
  <c r="BC1511" i="1" s="1"/>
  <c r="BC1512" i="1" s="1"/>
  <c r="BC1513" i="1" s="1"/>
  <c r="BC1514" i="1" s="1"/>
  <c r="BC1515" i="1" s="1"/>
  <c r="BC1516" i="1" s="1"/>
  <c r="BC1517" i="1" s="1"/>
  <c r="BC1518" i="1" s="1"/>
  <c r="BC1519" i="1" s="1"/>
  <c r="BC1520" i="1" s="1"/>
  <c r="BC1521" i="1" s="1"/>
  <c r="BC1522" i="1" s="1"/>
  <c r="BC1523" i="1" s="1"/>
  <c r="BC1524" i="1" s="1"/>
  <c r="BC1525" i="1" s="1"/>
  <c r="BC1526" i="1" s="1"/>
  <c r="BC1527" i="1" s="1"/>
  <c r="BC1528" i="1" s="1"/>
  <c r="BC1529" i="1" s="1"/>
  <c r="BC1530" i="1" s="1"/>
  <c r="BC1531" i="1" s="1"/>
  <c r="BC1532" i="1" s="1"/>
  <c r="BC1533" i="1" s="1"/>
  <c r="BC1534" i="1" s="1"/>
  <c r="BC1535" i="1" s="1"/>
  <c r="BC1536" i="1" s="1"/>
  <c r="BC1537" i="1" s="1"/>
  <c r="BC1538" i="1" s="1"/>
  <c r="BC1539" i="1" s="1"/>
  <c r="BC1540" i="1" s="1"/>
  <c r="BC1541" i="1" s="1"/>
  <c r="BC1542" i="1" s="1"/>
  <c r="BC1543" i="1" s="1"/>
  <c r="BC1544" i="1" s="1"/>
  <c r="BC1545" i="1" s="1"/>
  <c r="BC1546" i="1" s="1"/>
  <c r="BC1547" i="1" s="1"/>
  <c r="BC1548" i="1" s="1"/>
  <c r="BC1549" i="1" s="1"/>
  <c r="BC1550" i="1" s="1"/>
  <c r="BC1551" i="1" s="1"/>
  <c r="BC1552" i="1" s="1"/>
  <c r="BC1553" i="1" s="1"/>
  <c r="BC1554" i="1" s="1"/>
  <c r="BC1555" i="1" s="1"/>
  <c r="BC1556" i="1" s="1"/>
  <c r="BC1557" i="1" s="1"/>
  <c r="BC1558" i="1" s="1"/>
  <c r="BC1559" i="1" s="1"/>
  <c r="BC1560" i="1" s="1"/>
  <c r="BC1561" i="1" s="1"/>
  <c r="BC1562" i="1" s="1"/>
  <c r="BC1563" i="1" s="1"/>
  <c r="BC1564" i="1" s="1"/>
  <c r="BC1565" i="1" s="1"/>
  <c r="BC1566" i="1" s="1"/>
  <c r="BC1567" i="1" s="1"/>
  <c r="BC1568" i="1" s="1"/>
  <c r="BC1569" i="1" s="1"/>
  <c r="BC1570" i="1" s="1"/>
  <c r="BC1571" i="1" s="1"/>
  <c r="BC1572" i="1" s="1"/>
  <c r="BC1573" i="1" s="1"/>
  <c r="BC1574" i="1" s="1"/>
  <c r="BC1575" i="1" s="1"/>
  <c r="BC1576" i="1" s="1"/>
  <c r="BC1577" i="1" s="1"/>
  <c r="BC1578" i="1" s="1"/>
  <c r="BC1579" i="1" s="1"/>
  <c r="BC1580" i="1" s="1"/>
  <c r="BC1581" i="1" s="1"/>
  <c r="BC1582" i="1" s="1"/>
  <c r="BC1583" i="1" s="1"/>
  <c r="BC1584" i="1" s="1"/>
  <c r="BC1585" i="1" s="1"/>
  <c r="BC1586" i="1" s="1"/>
  <c r="BC1587" i="1" s="1"/>
  <c r="BC1588" i="1" s="1"/>
  <c r="BC1589" i="1" s="1"/>
  <c r="BC1590" i="1" s="1"/>
  <c r="BC1591" i="1" s="1"/>
  <c r="BC1592" i="1" s="1"/>
  <c r="BC1593" i="1" s="1"/>
  <c r="BC1594" i="1" s="1"/>
  <c r="BC1595" i="1" s="1"/>
  <c r="BC1596" i="1" s="1"/>
  <c r="BC1597" i="1" s="1"/>
  <c r="BC1598" i="1" s="1"/>
  <c r="BC1599" i="1" s="1"/>
  <c r="BC1600" i="1" s="1"/>
  <c r="BC1601" i="1" s="1"/>
  <c r="BC1602" i="1" s="1"/>
  <c r="BC1603" i="1" s="1"/>
  <c r="BC1604" i="1" s="1"/>
  <c r="BC1605" i="1" s="1"/>
  <c r="BC1606" i="1" s="1"/>
  <c r="BC1607" i="1" s="1"/>
  <c r="BC1608" i="1" s="1"/>
  <c r="BC1609" i="1" s="1"/>
  <c r="BC1610" i="1" s="1"/>
  <c r="BC1611" i="1" s="1"/>
  <c r="BC1612" i="1" s="1"/>
  <c r="BC1613" i="1" s="1"/>
  <c r="BC1614" i="1" s="1"/>
  <c r="BC1615" i="1" s="1"/>
  <c r="BC1616" i="1" s="1"/>
  <c r="BC1617" i="1" s="1"/>
  <c r="BC1618" i="1" s="1"/>
  <c r="BC1619" i="1" s="1"/>
  <c r="BC1620" i="1" s="1"/>
  <c r="BC1621" i="1" s="1"/>
  <c r="BC1622" i="1" s="1"/>
  <c r="BC1623" i="1" s="1"/>
  <c r="BC1624" i="1" s="1"/>
  <c r="BC1625" i="1" s="1"/>
  <c r="BC1626" i="1" s="1"/>
  <c r="BC1627" i="1" s="1"/>
  <c r="BC1628" i="1" s="1"/>
  <c r="BC1629" i="1" s="1"/>
  <c r="BC1630" i="1" s="1"/>
  <c r="BC1631" i="1" s="1"/>
  <c r="BC1632" i="1" s="1"/>
  <c r="BC1633" i="1" s="1"/>
  <c r="BC1634" i="1" s="1"/>
  <c r="BC1635" i="1" s="1"/>
  <c r="BC1636" i="1" s="1"/>
  <c r="BC1637" i="1" s="1"/>
  <c r="BC1638" i="1" s="1"/>
  <c r="BC1639" i="1" s="1"/>
  <c r="BC1640" i="1" s="1"/>
  <c r="BC1641" i="1" s="1"/>
  <c r="BC1642" i="1" s="1"/>
  <c r="BC1643" i="1" s="1"/>
  <c r="BC1644" i="1" s="1"/>
  <c r="BC1645" i="1" s="1"/>
  <c r="BC1646" i="1" s="1"/>
  <c r="BC1647" i="1" s="1"/>
  <c r="BC1648" i="1" s="1"/>
  <c r="BC1649" i="1" s="1"/>
  <c r="BC1650" i="1" s="1"/>
  <c r="BC1651" i="1" s="1"/>
  <c r="BC1652" i="1" s="1"/>
  <c r="BC1653" i="1" s="1"/>
  <c r="BC1654" i="1" s="1"/>
  <c r="BC1655" i="1" s="1"/>
  <c r="BC1656" i="1" s="1"/>
  <c r="BC1657" i="1" s="1"/>
  <c r="BC1658" i="1" s="1"/>
  <c r="BC1659" i="1" s="1"/>
  <c r="BC1660" i="1" s="1"/>
  <c r="BC1661" i="1" s="1"/>
  <c r="BC1662" i="1" s="1"/>
  <c r="BC1663" i="1" s="1"/>
  <c r="BC1664" i="1" s="1"/>
  <c r="BC1665" i="1" s="1"/>
  <c r="BC1666" i="1" s="1"/>
  <c r="BC1667" i="1" s="1"/>
  <c r="BC1668" i="1" s="1"/>
  <c r="BC1669" i="1" s="1"/>
  <c r="BC1670" i="1" s="1"/>
  <c r="BC1671" i="1" s="1"/>
  <c r="BC1672" i="1" s="1"/>
  <c r="BC1673" i="1" s="1"/>
  <c r="BC1674" i="1" s="1"/>
  <c r="BC1675" i="1" s="1"/>
  <c r="BC1676" i="1" s="1"/>
  <c r="BC1677" i="1" s="1"/>
  <c r="BC1678" i="1" s="1"/>
  <c r="BC1679" i="1" s="1"/>
  <c r="BC1680" i="1" s="1"/>
  <c r="BC1681" i="1" s="1"/>
  <c r="BC1682" i="1" s="1"/>
  <c r="BC1683" i="1" s="1"/>
  <c r="BC1684" i="1" s="1"/>
  <c r="BC1685" i="1" s="1"/>
  <c r="BC1686" i="1" s="1"/>
  <c r="BC1687" i="1" s="1"/>
  <c r="BC1688" i="1" s="1"/>
  <c r="BC1689" i="1" s="1"/>
  <c r="BC1690" i="1" s="1"/>
  <c r="BC1691" i="1" s="1"/>
  <c r="BC1692" i="1" s="1"/>
  <c r="BC1693" i="1" s="1"/>
  <c r="BC1694" i="1" s="1"/>
  <c r="BC1695" i="1" s="1"/>
  <c r="BC1696" i="1" s="1"/>
  <c r="BC1697" i="1" s="1"/>
  <c r="BC1698" i="1" s="1"/>
  <c r="BC1699" i="1" s="1"/>
  <c r="BC1700" i="1" s="1"/>
  <c r="BC1701" i="1" s="1"/>
  <c r="BC1702" i="1" s="1"/>
  <c r="BC1703" i="1" s="1"/>
  <c r="BC1704" i="1" s="1"/>
  <c r="BC1705" i="1" s="1"/>
  <c r="BC1706" i="1" s="1"/>
  <c r="BC1707" i="1" s="1"/>
  <c r="BC1708" i="1" s="1"/>
  <c r="BC1709" i="1" s="1"/>
  <c r="BC1710" i="1" s="1"/>
  <c r="BC1711" i="1" s="1"/>
  <c r="BC1712" i="1" s="1"/>
  <c r="BC1713" i="1" s="1"/>
  <c r="BC1714" i="1" s="1"/>
  <c r="BC1715" i="1" s="1"/>
  <c r="BC1716" i="1" s="1"/>
  <c r="BC1717" i="1" s="1"/>
  <c r="BC1718" i="1" s="1"/>
  <c r="BC1719" i="1" s="1"/>
  <c r="BC1720" i="1" s="1"/>
  <c r="BC1721" i="1" s="1"/>
  <c r="BC1722" i="1" s="1"/>
  <c r="BC1723" i="1" s="1"/>
  <c r="BC1724" i="1" s="1"/>
  <c r="BC1725" i="1" s="1"/>
  <c r="BC1726" i="1" s="1"/>
  <c r="BC1727" i="1" s="1"/>
  <c r="BC1728" i="1" s="1"/>
  <c r="BC1729" i="1" s="1"/>
  <c r="BC1730" i="1" s="1"/>
  <c r="BC1731" i="1" s="1"/>
  <c r="BC1732" i="1" s="1"/>
  <c r="BC1733" i="1" s="1"/>
  <c r="BC1734" i="1" s="1"/>
  <c r="BC1735" i="1" s="1"/>
  <c r="BC1736" i="1" s="1"/>
  <c r="BC1737" i="1" s="1"/>
  <c r="BC1738" i="1" s="1"/>
  <c r="BC1739" i="1" s="1"/>
  <c r="BC1740" i="1" s="1"/>
  <c r="BC1741" i="1" s="1"/>
  <c r="BC1742" i="1" s="1"/>
  <c r="BC1743" i="1" s="1"/>
  <c r="BC1744" i="1" s="1"/>
  <c r="BC1745" i="1" s="1"/>
  <c r="BC1746" i="1" s="1"/>
  <c r="BC1747" i="1" s="1"/>
  <c r="BC1748" i="1" s="1"/>
  <c r="BC1749" i="1" s="1"/>
  <c r="BC1750" i="1" s="1"/>
  <c r="BC1751" i="1" s="1"/>
  <c r="BC1752" i="1" s="1"/>
  <c r="BC1753" i="1" s="1"/>
  <c r="BC1754" i="1" s="1"/>
  <c r="BC1755" i="1" s="1"/>
  <c r="BC1756" i="1" s="1"/>
  <c r="BC1757" i="1" s="1"/>
  <c r="BC1758" i="1" s="1"/>
  <c r="BC1759" i="1" s="1"/>
  <c r="BC1760" i="1" s="1"/>
  <c r="BC1761" i="1" s="1"/>
  <c r="BC1762" i="1" s="1"/>
  <c r="BC1763" i="1" s="1"/>
  <c r="BC1764" i="1" s="1"/>
  <c r="BC1765" i="1" s="1"/>
  <c r="BC1766" i="1" s="1"/>
  <c r="BC1767" i="1" s="1"/>
  <c r="BC1768" i="1" s="1"/>
  <c r="BC1769" i="1" s="1"/>
  <c r="BC1770" i="1" s="1"/>
  <c r="BC1771" i="1" s="1"/>
  <c r="BC1772" i="1" s="1"/>
  <c r="BC1773" i="1" s="1"/>
  <c r="BC1774" i="1" s="1"/>
  <c r="BC1775" i="1" s="1"/>
  <c r="BC1776" i="1" s="1"/>
  <c r="BC1777" i="1" s="1"/>
  <c r="BC1778" i="1" s="1"/>
  <c r="BC1779" i="1" s="1"/>
  <c r="BC1780" i="1" s="1"/>
  <c r="BC1781" i="1" s="1"/>
  <c r="BC1782" i="1" s="1"/>
  <c r="BC1783" i="1" s="1"/>
  <c r="BC1784" i="1" s="1"/>
  <c r="BC1785" i="1" s="1"/>
  <c r="BC1786" i="1" s="1"/>
  <c r="BC1787" i="1" s="1"/>
  <c r="BC1788" i="1" s="1"/>
  <c r="BC1789" i="1" s="1"/>
  <c r="BC1790" i="1" s="1"/>
  <c r="BC1791" i="1" s="1"/>
  <c r="BC1792" i="1" s="1"/>
  <c r="BC1793" i="1" s="1"/>
  <c r="BC1794" i="1" s="1"/>
  <c r="BC1795" i="1" s="1"/>
  <c r="BC1796" i="1" s="1"/>
  <c r="BC1797" i="1" s="1"/>
  <c r="BC1798" i="1" s="1"/>
  <c r="BC1799" i="1" s="1"/>
  <c r="BC1800" i="1" s="1"/>
  <c r="BC1801" i="1" s="1"/>
  <c r="BC1802" i="1" s="1"/>
  <c r="BC1803" i="1" s="1"/>
  <c r="BC1804" i="1" s="1"/>
  <c r="BC1805" i="1" s="1"/>
  <c r="BC1806" i="1" s="1"/>
  <c r="BC1807" i="1" s="1"/>
  <c r="BC1808" i="1" s="1"/>
  <c r="BC1809" i="1" s="1"/>
  <c r="BC1810" i="1" s="1"/>
  <c r="BC1811" i="1" s="1"/>
  <c r="BC1812" i="1" s="1"/>
  <c r="BC1813" i="1" s="1"/>
  <c r="BC1814" i="1" s="1"/>
  <c r="BC1815" i="1" s="1"/>
  <c r="BC1816" i="1" s="1"/>
  <c r="BC1817" i="1" s="1"/>
  <c r="BC1818" i="1" s="1"/>
  <c r="BC1819" i="1" s="1"/>
  <c r="BC1820" i="1" s="1"/>
  <c r="BC1821" i="1" s="1"/>
  <c r="BC1822" i="1" s="1"/>
  <c r="BC1823" i="1" s="1"/>
  <c r="BC1824" i="1" s="1"/>
  <c r="BC1825" i="1" s="1"/>
  <c r="BC1826" i="1" s="1"/>
  <c r="BC1827" i="1" s="1"/>
  <c r="BC1828" i="1" s="1"/>
  <c r="BC1829" i="1" s="1"/>
  <c r="BC1830" i="1" s="1"/>
  <c r="BC1831" i="1" s="1"/>
  <c r="BC1832" i="1" s="1"/>
  <c r="BC1833" i="1" s="1"/>
  <c r="BC1834" i="1" s="1"/>
  <c r="BC1835" i="1" s="1"/>
  <c r="BC1836" i="1" s="1"/>
  <c r="BC1837" i="1" s="1"/>
  <c r="BC1838" i="1" s="1"/>
  <c r="BC1839" i="1" s="1"/>
  <c r="BC1840" i="1" s="1"/>
  <c r="BC1841" i="1" s="1"/>
  <c r="BC1842" i="1" s="1"/>
  <c r="BC1843" i="1" s="1"/>
  <c r="BC1844" i="1" s="1"/>
  <c r="BC1845" i="1" s="1"/>
  <c r="BC1846" i="1" s="1"/>
  <c r="BC1847" i="1" s="1"/>
  <c r="BC1848" i="1" s="1"/>
  <c r="BC1849" i="1" s="1"/>
  <c r="BC1850" i="1" s="1"/>
  <c r="BC1851" i="1" s="1"/>
  <c r="BC1852" i="1" s="1"/>
  <c r="BC1853" i="1" s="1"/>
  <c r="BC1854" i="1" s="1"/>
  <c r="BC1855" i="1" s="1"/>
  <c r="BC1856" i="1" s="1"/>
  <c r="BC1857" i="1" s="1"/>
  <c r="BC1858" i="1" s="1"/>
  <c r="BC1859" i="1" s="1"/>
  <c r="BC1860" i="1" s="1"/>
  <c r="BC1861" i="1" s="1"/>
  <c r="BC1862" i="1" s="1"/>
  <c r="BC1863" i="1" s="1"/>
  <c r="BC1864" i="1" s="1"/>
  <c r="BC1865" i="1" s="1"/>
  <c r="BC1866" i="1" s="1"/>
  <c r="BC1867" i="1" s="1"/>
  <c r="BC1868" i="1" s="1"/>
  <c r="BC1869" i="1" s="1"/>
  <c r="BC1870" i="1" s="1"/>
  <c r="BC1871" i="1" s="1"/>
  <c r="BC1872" i="1" s="1"/>
  <c r="BC1873" i="1" s="1"/>
  <c r="BC1874" i="1" s="1"/>
  <c r="BC1875" i="1" s="1"/>
  <c r="BC1876" i="1" s="1"/>
  <c r="BC1877" i="1" s="1"/>
  <c r="BC1878" i="1" s="1"/>
  <c r="BC1879" i="1" s="1"/>
  <c r="BC1880" i="1" s="1"/>
  <c r="BC1881" i="1" s="1"/>
  <c r="BC1882" i="1" s="1"/>
  <c r="BC1883" i="1" s="1"/>
  <c r="BC1884" i="1" s="1"/>
  <c r="BC1885" i="1" s="1"/>
  <c r="BC1886" i="1" s="1"/>
  <c r="BC1887" i="1" s="1"/>
  <c r="BC1888" i="1" s="1"/>
  <c r="BC1889" i="1" s="1"/>
  <c r="BC1890" i="1" s="1"/>
  <c r="BC1891" i="1" s="1"/>
  <c r="BC1892" i="1" s="1"/>
  <c r="BC1893" i="1" s="1"/>
  <c r="BC1894" i="1" s="1"/>
  <c r="BC1895" i="1" s="1"/>
  <c r="BC1896" i="1" s="1"/>
  <c r="BC1897" i="1" s="1"/>
  <c r="BC1898" i="1" s="1"/>
  <c r="BC1899" i="1" s="1"/>
  <c r="BC1900" i="1" s="1"/>
  <c r="BC1901" i="1" s="1"/>
  <c r="BC1902" i="1" s="1"/>
  <c r="BC1903" i="1" s="1"/>
  <c r="BC1904" i="1" s="1"/>
  <c r="BC1905" i="1" s="1"/>
  <c r="BC1906" i="1" s="1"/>
  <c r="BC1907" i="1" s="1"/>
  <c r="BC1908" i="1" s="1"/>
  <c r="BC1909" i="1" s="1"/>
  <c r="BC1910" i="1" s="1"/>
  <c r="BC1911" i="1" s="1"/>
  <c r="BC1912" i="1" s="1"/>
  <c r="BC1913" i="1" s="1"/>
  <c r="BC1914" i="1" s="1"/>
  <c r="BC1915" i="1" s="1"/>
  <c r="BC1916" i="1" s="1"/>
  <c r="BC1917" i="1" s="1"/>
  <c r="BC1918" i="1" s="1"/>
  <c r="BC1919" i="1" s="1"/>
  <c r="BC1920" i="1" s="1"/>
  <c r="BC1921" i="1" s="1"/>
  <c r="BC1922" i="1" s="1"/>
  <c r="BC1923" i="1" s="1"/>
  <c r="BC1924" i="1" s="1"/>
  <c r="BC1925" i="1" s="1"/>
  <c r="BC1926" i="1" s="1"/>
  <c r="BC1927" i="1" s="1"/>
  <c r="BC1928" i="1" s="1"/>
  <c r="BC1929" i="1" s="1"/>
  <c r="BC1930" i="1" s="1"/>
  <c r="BC1931" i="1" s="1"/>
  <c r="BC1932" i="1" s="1"/>
  <c r="BC1933" i="1" s="1"/>
  <c r="BC1934" i="1" s="1"/>
  <c r="BC1935" i="1" s="1"/>
  <c r="BC1936" i="1" s="1"/>
  <c r="BC1937" i="1" s="1"/>
  <c r="BC1938" i="1" s="1"/>
  <c r="BC1939" i="1" s="1"/>
  <c r="BC1940" i="1" s="1"/>
  <c r="BC1941" i="1" s="1"/>
  <c r="BC1942" i="1" s="1"/>
  <c r="BC1943" i="1" s="1"/>
  <c r="BC1944" i="1" s="1"/>
  <c r="BC1945" i="1" s="1"/>
  <c r="BC1946" i="1" s="1"/>
  <c r="BC1947" i="1" s="1"/>
  <c r="BC1948" i="1" s="1"/>
  <c r="BC1949" i="1" s="1"/>
  <c r="BC1950" i="1" s="1"/>
  <c r="BC1951" i="1" s="1"/>
  <c r="BC1952" i="1" s="1"/>
  <c r="BC1953" i="1" s="1"/>
  <c r="BC1954" i="1" s="1"/>
  <c r="BC1955" i="1" s="1"/>
  <c r="BC1956" i="1" s="1"/>
  <c r="BC1957" i="1" s="1"/>
  <c r="BC1958" i="1" s="1"/>
  <c r="BC1959" i="1" s="1"/>
  <c r="BC1960" i="1" s="1"/>
  <c r="BC1961" i="1" s="1"/>
  <c r="BC1962" i="1" s="1"/>
  <c r="BC1963" i="1" s="1"/>
  <c r="BC1964" i="1" s="1"/>
  <c r="BC1965" i="1" s="1"/>
  <c r="BC1966" i="1" s="1"/>
  <c r="BC1967" i="1" s="1"/>
  <c r="BC1968" i="1" s="1"/>
  <c r="BC1969" i="1" s="1"/>
  <c r="BC1970" i="1" s="1"/>
  <c r="BC1971" i="1" s="1"/>
  <c r="BC1972" i="1" s="1"/>
  <c r="BC1973" i="1" s="1"/>
  <c r="BC1974" i="1" s="1"/>
  <c r="BC1975" i="1" s="1"/>
  <c r="BC1976" i="1" s="1"/>
  <c r="BC1977" i="1" s="1"/>
  <c r="BC1978" i="1" s="1"/>
  <c r="BC1979" i="1" s="1"/>
  <c r="BC1980" i="1" s="1"/>
  <c r="BC1981" i="1" s="1"/>
  <c r="BC1982" i="1" s="1"/>
  <c r="BC1983" i="1" s="1"/>
  <c r="BC1984" i="1" s="1"/>
  <c r="BC1985" i="1" s="1"/>
  <c r="BC1986" i="1" s="1"/>
  <c r="BC1987" i="1" s="1"/>
  <c r="BC1988" i="1" s="1"/>
  <c r="BC1989" i="1" s="1"/>
  <c r="BC1990" i="1" s="1"/>
  <c r="BC1991" i="1" s="1"/>
  <c r="BC1992" i="1" s="1"/>
  <c r="BC1993" i="1" s="1"/>
  <c r="BC1994" i="1" s="1"/>
  <c r="BC1995" i="1" s="1"/>
  <c r="BC1996" i="1" s="1"/>
  <c r="BC1997" i="1" s="1"/>
  <c r="BC1998" i="1" s="1"/>
  <c r="BC1999" i="1" s="1"/>
  <c r="BC2000" i="1" s="1"/>
  <c r="BC2001" i="1" s="1"/>
  <c r="BC2002" i="1" s="1"/>
  <c r="BC2003" i="1" s="1"/>
  <c r="BC2004" i="1" s="1"/>
  <c r="BC2005" i="1" s="1"/>
  <c r="BC2006" i="1" s="1"/>
  <c r="BC2007" i="1" s="1"/>
  <c r="BC2008" i="1" s="1"/>
  <c r="BC2009" i="1" s="1"/>
  <c r="BC2010" i="1" s="1"/>
  <c r="BC2011" i="1" s="1"/>
  <c r="BC2012" i="1" s="1"/>
  <c r="BC2013" i="1" s="1"/>
  <c r="BC2014" i="1" s="1"/>
  <c r="BC2015" i="1" s="1"/>
  <c r="BC2016" i="1" s="1"/>
  <c r="BC2017" i="1" s="1"/>
  <c r="BC2018" i="1" s="1"/>
  <c r="BC2019" i="1" s="1"/>
  <c r="BC2020" i="1" s="1"/>
  <c r="BC2021" i="1" s="1"/>
  <c r="BC2022" i="1" s="1"/>
  <c r="BC2023" i="1" s="1"/>
  <c r="BC2024" i="1" s="1"/>
  <c r="BC2025" i="1" s="1"/>
  <c r="BC2026" i="1" s="1"/>
  <c r="BC2027" i="1" s="1"/>
  <c r="BC2028" i="1" s="1"/>
  <c r="BC2029" i="1" s="1"/>
  <c r="BC2030" i="1" s="1"/>
  <c r="BC2031" i="1" s="1"/>
  <c r="BC2032" i="1" s="1"/>
  <c r="BC2033" i="1" s="1"/>
  <c r="BC2034" i="1" s="1"/>
  <c r="BC2035" i="1" s="1"/>
  <c r="BC2036" i="1" s="1"/>
  <c r="BC2037" i="1" s="1"/>
  <c r="BC2038" i="1" s="1"/>
  <c r="BC2039" i="1" s="1"/>
  <c r="BC2040" i="1" s="1"/>
  <c r="BC2041" i="1" s="1"/>
  <c r="BC2042" i="1" s="1"/>
  <c r="BC2043" i="1" s="1"/>
  <c r="BC2044" i="1" s="1"/>
  <c r="BC2045" i="1" s="1"/>
  <c r="BC2046" i="1" s="1"/>
  <c r="BC2047" i="1" s="1"/>
  <c r="BC2048" i="1" s="1"/>
  <c r="BC2049" i="1" s="1"/>
  <c r="BC2050" i="1" s="1"/>
  <c r="BC2051" i="1" s="1"/>
  <c r="BC2052" i="1" s="1"/>
  <c r="BC2053" i="1" s="1"/>
  <c r="BC2054" i="1" s="1"/>
  <c r="BC2055" i="1" s="1"/>
  <c r="BC2056" i="1" s="1"/>
  <c r="BC2057" i="1" s="1"/>
  <c r="BC2058" i="1" s="1"/>
  <c r="BC2059" i="1" s="1"/>
  <c r="BC2060" i="1" s="1"/>
  <c r="BC2061" i="1" s="1"/>
  <c r="BC2062" i="1" s="1"/>
  <c r="BC2063" i="1" s="1"/>
  <c r="BC2064" i="1" s="1"/>
  <c r="BC2065" i="1" s="1"/>
  <c r="BC2066" i="1" s="1"/>
  <c r="BC2067" i="1" s="1"/>
  <c r="BC2068" i="1" s="1"/>
  <c r="BC2069" i="1" s="1"/>
  <c r="BC2070" i="1" s="1"/>
  <c r="BC2071" i="1" s="1"/>
  <c r="BC2072" i="1" s="1"/>
  <c r="BC2073" i="1" s="1"/>
  <c r="BC2074" i="1" s="1"/>
  <c r="BC2075" i="1" s="1"/>
  <c r="BC2076" i="1" s="1"/>
  <c r="BC2077" i="1" s="1"/>
  <c r="BC2078" i="1" s="1"/>
  <c r="BC2079" i="1" s="1"/>
  <c r="BC2080" i="1" s="1"/>
  <c r="BC2081" i="1" s="1"/>
  <c r="BC2082" i="1" s="1"/>
  <c r="BC2083" i="1" s="1"/>
  <c r="BC2084" i="1" s="1"/>
  <c r="BC2085" i="1" s="1"/>
  <c r="BC2086" i="1" s="1"/>
  <c r="BC2087" i="1" s="1"/>
  <c r="BC2088" i="1" s="1"/>
  <c r="BC2089" i="1" s="1"/>
  <c r="BC2090" i="1" s="1"/>
  <c r="BC2091" i="1" s="1"/>
  <c r="BC2092" i="1" s="1"/>
  <c r="BC2093" i="1" s="1"/>
  <c r="BC2094" i="1" s="1"/>
  <c r="BC2095" i="1" s="1"/>
  <c r="BC2096" i="1" s="1"/>
  <c r="BC2097" i="1" s="1"/>
  <c r="BC2098" i="1" s="1"/>
  <c r="BC2099" i="1" s="1"/>
  <c r="BC2100" i="1" s="1"/>
  <c r="BC2101" i="1" s="1"/>
  <c r="BC2102" i="1" s="1"/>
  <c r="BC2103" i="1" s="1"/>
  <c r="BC2104" i="1" s="1"/>
  <c r="BC2105" i="1" s="1"/>
  <c r="BC2106" i="1" s="1"/>
  <c r="BC2107" i="1" s="1"/>
  <c r="BC2108" i="1" s="1"/>
  <c r="BC2109" i="1" s="1"/>
  <c r="BC2110" i="1" s="1"/>
  <c r="BC2111" i="1" s="1"/>
  <c r="BC2112" i="1" s="1"/>
  <c r="BC2113" i="1" s="1"/>
  <c r="BC2114" i="1" s="1"/>
  <c r="BC2115" i="1" s="1"/>
  <c r="BC2116" i="1" s="1"/>
  <c r="BC2117" i="1" s="1"/>
  <c r="BC2118" i="1" s="1"/>
  <c r="BC2119" i="1" s="1"/>
  <c r="BC2120" i="1" s="1"/>
  <c r="BC2121" i="1" s="1"/>
  <c r="BC2122" i="1" s="1"/>
  <c r="BC2123" i="1" s="1"/>
  <c r="BC2124" i="1" s="1"/>
  <c r="BC2125" i="1" s="1"/>
  <c r="BC2126" i="1" s="1"/>
  <c r="BC2127" i="1" s="1"/>
  <c r="BC2128" i="1" s="1"/>
  <c r="BC2129" i="1" s="1"/>
  <c r="BC2130" i="1" s="1"/>
  <c r="BC2131" i="1" s="1"/>
  <c r="BC2132" i="1" s="1"/>
  <c r="BC2133" i="1" s="1"/>
  <c r="BC2134" i="1" s="1"/>
  <c r="BC2135" i="1" s="1"/>
  <c r="BC2136" i="1" s="1"/>
  <c r="BC2137" i="1" s="1"/>
  <c r="BC2138" i="1" s="1"/>
  <c r="BC2139" i="1" s="1"/>
  <c r="BC2140" i="1" s="1"/>
  <c r="BC2141" i="1" s="1"/>
  <c r="BC2142" i="1" s="1"/>
  <c r="BC2143" i="1" s="1"/>
  <c r="BC2144" i="1" s="1"/>
  <c r="BC2145" i="1" s="1"/>
  <c r="BC2146" i="1" s="1"/>
  <c r="BC2147" i="1" s="1"/>
  <c r="BC2148" i="1" s="1"/>
  <c r="BC2149" i="1" s="1"/>
  <c r="BC2150" i="1" s="1"/>
  <c r="BC2151" i="1" s="1"/>
  <c r="BC2152" i="1" s="1"/>
  <c r="BC2153" i="1" s="1"/>
  <c r="BC2154" i="1" s="1"/>
  <c r="BC2155" i="1" s="1"/>
  <c r="BC2156" i="1" s="1"/>
  <c r="BC2157" i="1" s="1"/>
  <c r="BC2158" i="1" s="1"/>
  <c r="BC2159" i="1" s="1"/>
  <c r="BC2160" i="1" s="1"/>
  <c r="BC2161" i="1" s="1"/>
  <c r="BC2162" i="1" s="1"/>
  <c r="BC2163" i="1" s="1"/>
  <c r="BC2164" i="1" s="1"/>
  <c r="BC2165" i="1" s="1"/>
  <c r="BC2166" i="1" s="1"/>
  <c r="BC2167" i="1" s="1"/>
  <c r="BC2168" i="1" s="1"/>
  <c r="BC2169" i="1" s="1"/>
  <c r="BC2170" i="1" s="1"/>
  <c r="BC2171" i="1" s="1"/>
  <c r="BC2172" i="1" s="1"/>
  <c r="BC2173" i="1" s="1"/>
  <c r="BC2174" i="1" s="1"/>
  <c r="BC2175" i="1" s="1"/>
  <c r="BC2176" i="1" s="1"/>
  <c r="BC2177" i="1" s="1"/>
  <c r="BC2178" i="1" s="1"/>
  <c r="BC2179" i="1" s="1"/>
  <c r="BC2180" i="1" s="1"/>
  <c r="BC2181" i="1" s="1"/>
  <c r="BC2182" i="1" s="1"/>
  <c r="BC2183" i="1" s="1"/>
  <c r="BC2184" i="1" s="1"/>
  <c r="BC2185" i="1" s="1"/>
  <c r="BC2186" i="1" s="1"/>
  <c r="BC2187" i="1" s="1"/>
  <c r="BC2188" i="1" s="1"/>
  <c r="BC2189" i="1" s="1"/>
  <c r="BC2190" i="1" s="1"/>
  <c r="BC2191" i="1" s="1"/>
  <c r="BC2192" i="1" s="1"/>
  <c r="BC2193" i="1" s="1"/>
  <c r="BC2194" i="1" s="1"/>
  <c r="BC2195" i="1" s="1"/>
  <c r="BC2196" i="1" s="1"/>
  <c r="BC2197" i="1" s="1"/>
  <c r="BC2198" i="1" s="1"/>
  <c r="BC2199" i="1" s="1"/>
  <c r="BC2200" i="1" s="1"/>
  <c r="BC2201" i="1" s="1"/>
  <c r="BC2202" i="1" s="1"/>
  <c r="BC2203" i="1" s="1"/>
  <c r="BC2204" i="1" s="1"/>
  <c r="BC2205" i="1" s="1"/>
  <c r="BC2206" i="1" s="1"/>
  <c r="BC2207" i="1" s="1"/>
  <c r="BC2208" i="1" s="1"/>
  <c r="BC2209" i="1" s="1"/>
  <c r="BC2210" i="1" s="1"/>
  <c r="BC2211" i="1" s="1"/>
  <c r="BC2212" i="1" s="1"/>
  <c r="BC2213" i="1" s="1"/>
  <c r="BC2214" i="1" s="1"/>
  <c r="BC2215" i="1" s="1"/>
  <c r="BC2216" i="1" s="1"/>
  <c r="BC2217" i="1" s="1"/>
  <c r="BC2218" i="1" s="1"/>
  <c r="BC2219" i="1" s="1"/>
  <c r="BC2220" i="1" s="1"/>
  <c r="BC2221" i="1" s="1"/>
  <c r="BC2222" i="1" s="1"/>
  <c r="BC2223" i="1" s="1"/>
  <c r="BC2224" i="1" s="1"/>
  <c r="BC2225" i="1" s="1"/>
  <c r="BC2226" i="1" s="1"/>
  <c r="BC2227" i="1" s="1"/>
  <c r="BC2228" i="1" s="1"/>
  <c r="BC2229" i="1" s="1"/>
  <c r="BC2230" i="1" s="1"/>
  <c r="BC2231" i="1" s="1"/>
  <c r="BC2232" i="1" s="1"/>
  <c r="BC2233" i="1" s="1"/>
  <c r="BC2234" i="1" s="1"/>
  <c r="BC2235" i="1" s="1"/>
  <c r="BC2236" i="1" s="1"/>
  <c r="BC2237" i="1" s="1"/>
  <c r="BC2238" i="1" s="1"/>
  <c r="BC2239" i="1" s="1"/>
  <c r="BC2240" i="1" s="1"/>
  <c r="BC2241" i="1" s="1"/>
  <c r="BC2242" i="1" s="1"/>
  <c r="BC2243" i="1" s="1"/>
  <c r="BC2244" i="1" s="1"/>
  <c r="BC2245" i="1" s="1"/>
  <c r="BC2246" i="1" s="1"/>
  <c r="BC2247" i="1" s="1"/>
  <c r="BC2248" i="1" s="1"/>
  <c r="BC2249" i="1" s="1"/>
  <c r="BC2250" i="1" s="1"/>
  <c r="BC2251" i="1" s="1"/>
  <c r="BC2252" i="1" s="1"/>
  <c r="BC2253" i="1" s="1"/>
  <c r="BC2254" i="1" s="1"/>
  <c r="BC2255" i="1" s="1"/>
  <c r="BC2256" i="1" s="1"/>
  <c r="BC2257" i="1" s="1"/>
  <c r="BC2258" i="1" s="1"/>
  <c r="BC2259" i="1" s="1"/>
  <c r="BC2260" i="1" s="1"/>
  <c r="BC2261" i="1" s="1"/>
  <c r="BC2262" i="1" s="1"/>
  <c r="BC2263" i="1" s="1"/>
  <c r="BC2264" i="1" s="1"/>
  <c r="BC2265" i="1" s="1"/>
  <c r="BC2266" i="1" s="1"/>
  <c r="BC2267" i="1" s="1"/>
  <c r="BC2268" i="1" s="1"/>
  <c r="BC2269" i="1" s="1"/>
  <c r="BC2270" i="1" s="1"/>
  <c r="BC2271" i="1" s="1"/>
  <c r="BC2272" i="1" s="1"/>
  <c r="BC2273" i="1" s="1"/>
  <c r="BC2274" i="1" s="1"/>
  <c r="BC2275" i="1" s="1"/>
  <c r="BC2276" i="1" s="1"/>
  <c r="BC2277" i="1" s="1"/>
  <c r="BC2278" i="1" s="1"/>
  <c r="BC2279" i="1" s="1"/>
  <c r="BC2280" i="1" s="1"/>
  <c r="BC2281" i="1" s="1"/>
  <c r="BC2282" i="1" s="1"/>
  <c r="BC2283" i="1" s="1"/>
  <c r="BC2284" i="1" s="1"/>
  <c r="BC2285" i="1" s="1"/>
  <c r="BC2286" i="1" s="1"/>
  <c r="BC2287" i="1" s="1"/>
  <c r="BC2288" i="1" s="1"/>
  <c r="BC2289" i="1" s="1"/>
  <c r="BC2290" i="1" s="1"/>
  <c r="BC2291" i="1" s="1"/>
  <c r="BC2292" i="1" s="1"/>
  <c r="BC2293" i="1" s="1"/>
  <c r="BC2294" i="1" s="1"/>
  <c r="BC2295" i="1" s="1"/>
  <c r="BC2296" i="1" s="1"/>
  <c r="BC2297" i="1" s="1"/>
  <c r="BC2298" i="1" s="1"/>
  <c r="BC2299" i="1" s="1"/>
  <c r="BC2300" i="1" s="1"/>
  <c r="BC2301" i="1" s="1"/>
  <c r="BC2302" i="1" s="1"/>
  <c r="BC2303" i="1" s="1"/>
  <c r="BC2304" i="1" s="1"/>
  <c r="BC2305" i="1" s="1"/>
  <c r="BC2306" i="1" s="1"/>
  <c r="BC2307" i="1" s="1"/>
  <c r="BC2308" i="1" s="1"/>
  <c r="BC2309" i="1" s="1"/>
  <c r="BC2310" i="1" s="1"/>
  <c r="BC2311" i="1" s="1"/>
  <c r="BC2312" i="1" s="1"/>
  <c r="BC2313" i="1" s="1"/>
  <c r="BC2314" i="1" s="1"/>
  <c r="BC2315" i="1" s="1"/>
  <c r="BC2316" i="1" s="1"/>
  <c r="BC2317" i="1" s="1"/>
  <c r="BC2318" i="1" s="1"/>
  <c r="BC2319" i="1" s="1"/>
  <c r="BC2320" i="1" s="1"/>
  <c r="BC2321" i="1" s="1"/>
  <c r="BC2322" i="1" s="1"/>
  <c r="BC2323" i="1" s="1"/>
  <c r="BC2324" i="1" s="1"/>
  <c r="BC2325" i="1" s="1"/>
  <c r="BC2326" i="1" s="1"/>
  <c r="BC2327" i="1" s="1"/>
  <c r="BC2328" i="1" s="1"/>
  <c r="BC2329" i="1" s="1"/>
  <c r="BC2330" i="1" s="1"/>
  <c r="BC2331" i="1" s="1"/>
  <c r="BC2332" i="1" s="1"/>
  <c r="BC2333" i="1" s="1"/>
  <c r="BC2334" i="1" s="1"/>
  <c r="BC2335" i="1" s="1"/>
  <c r="BC2336" i="1" s="1"/>
  <c r="BC2337" i="1" s="1"/>
  <c r="BC2338" i="1" s="1"/>
  <c r="BC2339" i="1" s="1"/>
  <c r="BC2340" i="1" s="1"/>
  <c r="BC2341" i="1" s="1"/>
  <c r="BC2342" i="1" s="1"/>
  <c r="BC2343" i="1" s="1"/>
  <c r="BC2344" i="1" s="1"/>
  <c r="BC2345" i="1" s="1"/>
  <c r="BC2346" i="1" s="1"/>
  <c r="BC2347" i="1" s="1"/>
  <c r="BC2348" i="1" s="1"/>
  <c r="BC2349" i="1" s="1"/>
  <c r="BC2350" i="1" s="1"/>
  <c r="BC2351" i="1" s="1"/>
  <c r="BC2352" i="1" s="1"/>
  <c r="BC2353" i="1" s="1"/>
  <c r="BC2354" i="1" s="1"/>
  <c r="BC2355" i="1" s="1"/>
  <c r="BC2356" i="1" s="1"/>
  <c r="BC2357" i="1" s="1"/>
  <c r="BC2358" i="1" s="1"/>
  <c r="BC2359" i="1" s="1"/>
  <c r="BC2360" i="1" s="1"/>
  <c r="BC2361" i="1" s="1"/>
  <c r="BC2362" i="1" s="1"/>
  <c r="BC2363" i="1" s="1"/>
  <c r="BC2364" i="1" s="1"/>
  <c r="BC2365" i="1" s="1"/>
  <c r="BC2366" i="1" s="1"/>
  <c r="BC2367" i="1" s="1"/>
  <c r="BC2368" i="1" s="1"/>
  <c r="BC2369" i="1" s="1"/>
  <c r="BC2370" i="1" s="1"/>
  <c r="BC2371" i="1" s="1"/>
  <c r="BC2372" i="1" s="1"/>
  <c r="BC2373" i="1" s="1"/>
  <c r="BC2374" i="1" s="1"/>
  <c r="BC2375" i="1" s="1"/>
  <c r="BC2376" i="1" s="1"/>
  <c r="BC2377" i="1" s="1"/>
  <c r="BC2378" i="1" s="1"/>
  <c r="BC2379" i="1" s="1"/>
  <c r="BC2380" i="1" s="1"/>
  <c r="BC2381" i="1" s="1"/>
  <c r="BC2382" i="1" s="1"/>
  <c r="BC2383" i="1" s="1"/>
  <c r="BC2384" i="1" s="1"/>
  <c r="BC2385" i="1" s="1"/>
  <c r="BC2386" i="1" s="1"/>
  <c r="BC2387" i="1" s="1"/>
  <c r="BC2388" i="1" s="1"/>
  <c r="BC2389" i="1" s="1"/>
  <c r="BC2390" i="1" s="1"/>
  <c r="BC2391" i="1" s="1"/>
  <c r="BC2392" i="1" s="1"/>
  <c r="BC2393" i="1" s="1"/>
  <c r="BC2394" i="1" s="1"/>
  <c r="BC2395" i="1" s="1"/>
  <c r="BC2396" i="1" s="1"/>
  <c r="BC2397" i="1" s="1"/>
  <c r="BC2398" i="1" s="1"/>
  <c r="BC2399" i="1" s="1"/>
  <c r="BC2400" i="1" s="1"/>
  <c r="BC2401" i="1" s="1"/>
  <c r="BC2402" i="1" s="1"/>
  <c r="BC2403" i="1" s="1"/>
  <c r="BC2404" i="1" s="1"/>
  <c r="BC2405" i="1" s="1"/>
  <c r="BC2406" i="1" s="1"/>
  <c r="BC2407" i="1" s="1"/>
  <c r="BC2408" i="1" s="1"/>
  <c r="BC2409" i="1" s="1"/>
  <c r="BC2410" i="1" s="1"/>
  <c r="BC2411" i="1" s="1"/>
  <c r="BC2412" i="1" s="1"/>
  <c r="BC2413" i="1" s="1"/>
  <c r="BC2414" i="1" s="1"/>
  <c r="BC2415" i="1" s="1"/>
  <c r="BC2416" i="1" s="1"/>
  <c r="BC2417" i="1" s="1"/>
  <c r="BC2418" i="1" s="1"/>
  <c r="BC2419" i="1" s="1"/>
  <c r="BC2420" i="1" s="1"/>
  <c r="BC2421" i="1" s="1"/>
  <c r="BC2422" i="1" s="1"/>
  <c r="BC2423" i="1" s="1"/>
  <c r="BC2424" i="1" s="1"/>
  <c r="BC2425" i="1" s="1"/>
  <c r="BC2426" i="1" s="1"/>
  <c r="BC2427" i="1" s="1"/>
  <c r="BC2428" i="1" s="1"/>
  <c r="BC2429" i="1" s="1"/>
  <c r="BC2430" i="1" s="1"/>
  <c r="BC2431" i="1" s="1"/>
  <c r="BC2432" i="1" s="1"/>
  <c r="BC2433" i="1" s="1"/>
  <c r="BC2434" i="1" s="1"/>
  <c r="BC2435" i="1" s="1"/>
  <c r="BC2436" i="1" s="1"/>
  <c r="BC2437" i="1" s="1"/>
  <c r="BC2438" i="1" s="1"/>
  <c r="BC2439" i="1" s="1"/>
  <c r="BC2440" i="1" s="1"/>
  <c r="BC2441" i="1" s="1"/>
  <c r="BC2442" i="1" s="1"/>
  <c r="BC2443" i="1" s="1"/>
  <c r="BC2444" i="1" s="1"/>
  <c r="BC2445" i="1" s="1"/>
  <c r="BC2446" i="1" s="1"/>
  <c r="BC2447" i="1" s="1"/>
  <c r="BC2448" i="1" s="1"/>
  <c r="BC2449" i="1" s="1"/>
  <c r="BC2450" i="1" s="1"/>
  <c r="BC2451" i="1" s="1"/>
  <c r="BC2452" i="1" s="1"/>
  <c r="BC2453" i="1" s="1"/>
  <c r="BC2454" i="1" s="1"/>
  <c r="BC2455" i="1" s="1"/>
  <c r="BC2456" i="1" s="1"/>
  <c r="BC2457" i="1" s="1"/>
  <c r="BC2458" i="1" s="1"/>
  <c r="BC2459" i="1" s="1"/>
  <c r="BC2460" i="1" s="1"/>
  <c r="BC2461" i="1" s="1"/>
  <c r="BC2462" i="1" s="1"/>
  <c r="BC2463" i="1" s="1"/>
  <c r="BC2464" i="1" s="1"/>
  <c r="BC2465" i="1" s="1"/>
  <c r="BC2466" i="1" s="1"/>
  <c r="BC2467" i="1" s="1"/>
  <c r="BC2468" i="1" s="1"/>
  <c r="BC2469" i="1" s="1"/>
  <c r="BC2470" i="1" s="1"/>
  <c r="BC2471" i="1" s="1"/>
  <c r="BC2472" i="1" s="1"/>
  <c r="BC2473" i="1" s="1"/>
  <c r="BC2474" i="1" s="1"/>
  <c r="BC2475" i="1" s="1"/>
  <c r="BC2476" i="1" s="1"/>
  <c r="BC2477" i="1" s="1"/>
  <c r="BC2478" i="1" s="1"/>
  <c r="BC2479" i="1" s="1"/>
  <c r="BC2480" i="1" s="1"/>
  <c r="BC2481" i="1" s="1"/>
  <c r="BC2482" i="1" s="1"/>
  <c r="BC2483" i="1" s="1"/>
  <c r="BC2484" i="1" s="1"/>
  <c r="BC2485" i="1" s="1"/>
  <c r="BC2486" i="1" s="1"/>
  <c r="BC2487" i="1" s="1"/>
  <c r="BC2488" i="1" s="1"/>
  <c r="BC2489" i="1" s="1"/>
  <c r="BC2490" i="1" s="1"/>
  <c r="BC2491" i="1" s="1"/>
  <c r="BC2492" i="1" s="1"/>
  <c r="BC2493" i="1" s="1"/>
  <c r="BC2494" i="1" s="1"/>
  <c r="BC2495" i="1" s="1"/>
  <c r="BC2496" i="1" s="1"/>
  <c r="BC2497" i="1" s="1"/>
  <c r="BC2498" i="1" s="1"/>
  <c r="BC2499" i="1" s="1"/>
  <c r="BC2500" i="1" s="1"/>
  <c r="BC2501" i="1" s="1"/>
  <c r="BC2502" i="1" s="1"/>
  <c r="BC2503" i="1" s="1"/>
  <c r="BC2504" i="1" s="1"/>
  <c r="BC2505" i="1" s="1"/>
  <c r="BC2506" i="1" s="1"/>
  <c r="BC2507" i="1" s="1"/>
  <c r="BC2508" i="1" s="1"/>
  <c r="BC2509" i="1" s="1"/>
  <c r="BC2510" i="1" s="1"/>
  <c r="BC2511" i="1" s="1"/>
  <c r="BC2512" i="1" s="1"/>
  <c r="BC2513" i="1" s="1"/>
  <c r="BC2514" i="1" s="1"/>
  <c r="BC2515" i="1" s="1"/>
  <c r="BC2516" i="1" s="1"/>
  <c r="BC2517" i="1" s="1"/>
  <c r="BC2518" i="1" s="1"/>
  <c r="BC2519" i="1" s="1"/>
  <c r="BC2520" i="1" s="1"/>
  <c r="BC2521" i="1" s="1"/>
  <c r="BC2522" i="1" s="1"/>
  <c r="BC2523" i="1" s="1"/>
  <c r="BC2524" i="1" s="1"/>
  <c r="BC2525" i="1" s="1"/>
  <c r="BC2526" i="1" s="1"/>
  <c r="BC2527" i="1" s="1"/>
  <c r="BC2528" i="1" s="1"/>
  <c r="BC2529" i="1" s="1"/>
  <c r="BC2530" i="1" s="1"/>
  <c r="BC2531" i="1" s="1"/>
  <c r="BC2532" i="1" s="1"/>
  <c r="BC2533" i="1" s="1"/>
  <c r="BC2534" i="1" s="1"/>
  <c r="BC2535" i="1" s="1"/>
  <c r="BC2536" i="1" s="1"/>
  <c r="BC2537" i="1" s="1"/>
  <c r="BC2538" i="1" s="1"/>
  <c r="BC2539" i="1" s="1"/>
  <c r="BC2540" i="1" s="1"/>
  <c r="BC2541" i="1" s="1"/>
  <c r="BC2542" i="1" s="1"/>
  <c r="BC2543" i="1" s="1"/>
  <c r="BC2544" i="1" s="1"/>
  <c r="BC2545" i="1" s="1"/>
  <c r="BC2546" i="1" s="1"/>
  <c r="BC2547" i="1" s="1"/>
  <c r="BC2548" i="1" s="1"/>
  <c r="BC2549" i="1" s="1"/>
  <c r="BC2550" i="1" s="1"/>
  <c r="BC2551" i="1" s="1"/>
  <c r="BC2552" i="1" s="1"/>
  <c r="BC2553" i="1" s="1"/>
  <c r="BC2554" i="1" s="1"/>
  <c r="BC2555" i="1" s="1"/>
  <c r="BC2556" i="1" s="1"/>
  <c r="BC2557" i="1" s="1"/>
  <c r="BC2558" i="1" s="1"/>
  <c r="BC2559" i="1" s="1"/>
  <c r="BC2560" i="1" s="1"/>
  <c r="BC2561" i="1" s="1"/>
  <c r="BC2562" i="1" s="1"/>
  <c r="BC2563" i="1" s="1"/>
  <c r="BC2564" i="1" s="1"/>
  <c r="BC2565" i="1" s="1"/>
  <c r="BC2566" i="1" s="1"/>
  <c r="BC2567" i="1" s="1"/>
  <c r="BC2568" i="1" s="1"/>
  <c r="BC2569" i="1" s="1"/>
  <c r="BC2570" i="1" s="1"/>
  <c r="BC2571" i="1" s="1"/>
  <c r="BC2572" i="1" s="1"/>
  <c r="BC2573" i="1" s="1"/>
  <c r="BC2574" i="1" s="1"/>
  <c r="BC2575" i="1" s="1"/>
  <c r="BC2576" i="1" s="1"/>
  <c r="BC2577" i="1" s="1"/>
  <c r="BC2578" i="1" s="1"/>
  <c r="BC2579" i="1" s="1"/>
  <c r="BC2580" i="1" s="1"/>
  <c r="BC2581" i="1" s="1"/>
  <c r="BC2582" i="1" s="1"/>
  <c r="BC2583" i="1" s="1"/>
  <c r="BC2584" i="1" s="1"/>
  <c r="BC2585" i="1" s="1"/>
  <c r="BC2586" i="1" s="1"/>
  <c r="BC2587" i="1" s="1"/>
  <c r="BC2588" i="1" s="1"/>
  <c r="BC2589" i="1" s="1"/>
  <c r="BC2590" i="1" s="1"/>
  <c r="BC2591" i="1" s="1"/>
  <c r="BC2592" i="1" s="1"/>
  <c r="BC2593" i="1" s="1"/>
  <c r="BC2594" i="1" s="1"/>
  <c r="BC2595" i="1" s="1"/>
  <c r="BC2596" i="1" s="1"/>
  <c r="BC2597" i="1" s="1"/>
  <c r="BC2598" i="1" s="1"/>
  <c r="BC2599" i="1" s="1"/>
  <c r="BC2600" i="1" s="1"/>
  <c r="BC2601" i="1" s="1"/>
  <c r="BC2602" i="1" s="1"/>
  <c r="BC2603" i="1" s="1"/>
  <c r="BC2604" i="1" s="1"/>
  <c r="BC2605" i="1" s="1"/>
  <c r="BC2606" i="1" s="1"/>
  <c r="BC2607" i="1" s="1"/>
  <c r="BC2608" i="1" s="1"/>
  <c r="BC2609" i="1" s="1"/>
  <c r="BC2610" i="1" s="1"/>
  <c r="BC2611" i="1" s="1"/>
  <c r="BC2612" i="1" s="1"/>
  <c r="BC2613" i="1" s="1"/>
  <c r="BC2614" i="1" s="1"/>
  <c r="BC2615" i="1" s="1"/>
  <c r="BC2616" i="1" s="1"/>
  <c r="BC2617" i="1" s="1"/>
  <c r="BC2618" i="1" s="1"/>
  <c r="BC2619" i="1" s="1"/>
  <c r="BC2620" i="1" s="1"/>
  <c r="BC2621" i="1" s="1"/>
  <c r="BC2622" i="1" s="1"/>
  <c r="BC2623" i="1" s="1"/>
  <c r="BC2624" i="1" s="1"/>
  <c r="BC2625" i="1" s="1"/>
  <c r="BC2626" i="1" s="1"/>
  <c r="BC2627" i="1" s="1"/>
  <c r="BC2628" i="1" s="1"/>
  <c r="BC2629" i="1" s="1"/>
  <c r="BC2630" i="1" s="1"/>
  <c r="BC2631" i="1" s="1"/>
  <c r="BC2632" i="1" s="1"/>
  <c r="BC2633" i="1" s="1"/>
  <c r="BC2634" i="1" s="1"/>
  <c r="BC2635" i="1" s="1"/>
  <c r="BC2636" i="1" s="1"/>
  <c r="BC2637" i="1" s="1"/>
  <c r="BC2638" i="1" s="1"/>
  <c r="BC2639" i="1" s="1"/>
  <c r="BC2640" i="1" s="1"/>
  <c r="BC2641" i="1" s="1"/>
  <c r="BC2642" i="1" s="1"/>
  <c r="BC2643" i="1" s="1"/>
  <c r="BC2644" i="1" s="1"/>
  <c r="BC2645" i="1" s="1"/>
  <c r="BC2646" i="1" s="1"/>
  <c r="BC2647" i="1" s="1"/>
  <c r="BC2648" i="1" s="1"/>
  <c r="BC2649" i="1" s="1"/>
  <c r="BC2650" i="1" s="1"/>
  <c r="BC2651" i="1" s="1"/>
  <c r="BC2652" i="1" s="1"/>
  <c r="BC2653" i="1" s="1"/>
  <c r="BC2654" i="1" s="1"/>
  <c r="BC2655" i="1" s="1"/>
  <c r="BC2656" i="1" s="1"/>
  <c r="BC2657" i="1" s="1"/>
  <c r="BC2658" i="1" s="1"/>
  <c r="BC2659" i="1" s="1"/>
  <c r="BC2660" i="1" s="1"/>
  <c r="BC2661" i="1" s="1"/>
  <c r="BC2662" i="1" s="1"/>
  <c r="BC2663" i="1" s="1"/>
  <c r="BC2664" i="1" s="1"/>
  <c r="BC2665" i="1" s="1"/>
  <c r="BC2666" i="1" s="1"/>
  <c r="BC2667" i="1" s="1"/>
  <c r="BC2668" i="1" s="1"/>
  <c r="BC2669" i="1" s="1"/>
  <c r="BC2670" i="1" s="1"/>
  <c r="BC2671" i="1" s="1"/>
  <c r="BC2672" i="1" s="1"/>
  <c r="BC2673" i="1" s="1"/>
  <c r="BC2674" i="1" s="1"/>
  <c r="BC2675" i="1" s="1"/>
  <c r="BC2676" i="1" s="1"/>
  <c r="BC2677" i="1" s="1"/>
  <c r="BC2678" i="1" s="1"/>
  <c r="BC2679" i="1" s="1"/>
  <c r="BC2680" i="1" s="1"/>
  <c r="BC2681" i="1" s="1"/>
  <c r="BC2682" i="1" s="1"/>
  <c r="BC2683" i="1" s="1"/>
  <c r="BC2684" i="1" s="1"/>
  <c r="BC2685" i="1" s="1"/>
  <c r="BC2686" i="1" s="1"/>
  <c r="BC2687" i="1" s="1"/>
  <c r="BC2688" i="1" s="1"/>
  <c r="BC2689" i="1" s="1"/>
  <c r="BC2690" i="1" s="1"/>
  <c r="BC2691" i="1" s="1"/>
  <c r="BC2692" i="1" s="1"/>
  <c r="BC2693" i="1" s="1"/>
  <c r="BC2694" i="1" s="1"/>
  <c r="BC2695" i="1" s="1"/>
  <c r="BC2696" i="1" s="1"/>
  <c r="BC2697" i="1" s="1"/>
  <c r="BC2698" i="1" s="1"/>
  <c r="BC2699" i="1" s="1"/>
  <c r="BC2700" i="1" s="1"/>
  <c r="BC2701" i="1" s="1"/>
  <c r="BC2702" i="1" s="1"/>
  <c r="BC2703" i="1" s="1"/>
  <c r="BC2704" i="1" s="1"/>
  <c r="BC2705" i="1" s="1"/>
  <c r="BC2706" i="1" s="1"/>
  <c r="BC2707" i="1" s="1"/>
  <c r="BC2708" i="1" s="1"/>
  <c r="BC2709" i="1" s="1"/>
  <c r="BC2710" i="1" s="1"/>
  <c r="BC2711" i="1" s="1"/>
  <c r="BC2712" i="1" s="1"/>
  <c r="BC2713" i="1" s="1"/>
  <c r="BC2714" i="1" s="1"/>
  <c r="BC2715" i="1" s="1"/>
  <c r="BC2716" i="1" s="1"/>
  <c r="BC2717" i="1" s="1"/>
  <c r="BC2718" i="1" s="1"/>
  <c r="BC2719" i="1" s="1"/>
  <c r="BC2720" i="1" s="1"/>
  <c r="BC2721" i="1" s="1"/>
  <c r="BC2722" i="1" s="1"/>
  <c r="BC2723" i="1" s="1"/>
  <c r="BC2724" i="1" s="1"/>
  <c r="BC2725" i="1" s="1"/>
  <c r="BC2726" i="1" s="1"/>
  <c r="BC2727" i="1" s="1"/>
  <c r="BC2728" i="1" s="1"/>
  <c r="BC2729" i="1" s="1"/>
  <c r="BC2730" i="1" s="1"/>
  <c r="BC2731" i="1" s="1"/>
  <c r="BC2732" i="1" s="1"/>
  <c r="BC2733" i="1" s="1"/>
  <c r="BC2734" i="1" s="1"/>
  <c r="BC2735" i="1" s="1"/>
  <c r="BC2736" i="1" s="1"/>
  <c r="BC2737" i="1" s="1"/>
  <c r="BC2738" i="1" s="1"/>
  <c r="BC2739" i="1" s="1"/>
  <c r="BC2740" i="1" s="1"/>
  <c r="BC2741" i="1" s="1"/>
  <c r="BC2742" i="1" s="1"/>
  <c r="BC2743" i="1" s="1"/>
  <c r="BC2744" i="1" s="1"/>
  <c r="BC2745" i="1" s="1"/>
  <c r="BC2746" i="1" s="1"/>
  <c r="BC2747" i="1" s="1"/>
  <c r="BC2748" i="1" s="1"/>
  <c r="BC2749" i="1" s="1"/>
  <c r="BC2750" i="1" s="1"/>
  <c r="BC2751" i="1" s="1"/>
  <c r="BC2752" i="1" s="1"/>
  <c r="BC2753" i="1" s="1"/>
  <c r="BC2754" i="1" s="1"/>
  <c r="BC2755" i="1" s="1"/>
  <c r="BC2756" i="1" s="1"/>
  <c r="BC2757" i="1" s="1"/>
  <c r="BC2758" i="1" s="1"/>
  <c r="BC2759" i="1" s="1"/>
  <c r="BC2760" i="1" s="1"/>
  <c r="BC2761" i="1" s="1"/>
  <c r="BC2762" i="1" s="1"/>
  <c r="BC2763" i="1" s="1"/>
  <c r="BC2764" i="1" s="1"/>
  <c r="BC2765" i="1" s="1"/>
  <c r="BC2766" i="1" s="1"/>
  <c r="BC2767" i="1" s="1"/>
  <c r="BC2768" i="1" s="1"/>
  <c r="BC2769" i="1" s="1"/>
  <c r="BC2770" i="1" s="1"/>
  <c r="BC2771" i="1" s="1"/>
  <c r="BC2772" i="1" s="1"/>
  <c r="BC2773" i="1" s="1"/>
  <c r="BC2774" i="1" s="1"/>
  <c r="BC2775" i="1" s="1"/>
  <c r="BC2776" i="1" s="1"/>
  <c r="BC2777" i="1" s="1"/>
  <c r="BC2778" i="1" s="1"/>
  <c r="BC2779" i="1" s="1"/>
  <c r="BC2780" i="1" s="1"/>
  <c r="BC2781" i="1" s="1"/>
  <c r="BC2782" i="1" s="1"/>
  <c r="BC2783" i="1" s="1"/>
  <c r="BC2784" i="1" s="1"/>
  <c r="BC2785" i="1" s="1"/>
  <c r="BC2786" i="1" s="1"/>
  <c r="BC2787" i="1" s="1"/>
  <c r="BC2788" i="1" s="1"/>
  <c r="BC2789" i="1" s="1"/>
  <c r="BC2790" i="1" s="1"/>
  <c r="BC2791" i="1" s="1"/>
  <c r="BC2792" i="1" s="1"/>
  <c r="BC2793" i="1" s="1"/>
  <c r="BC2794" i="1" s="1"/>
  <c r="BC2795" i="1" s="1"/>
  <c r="BC2796" i="1" s="1"/>
  <c r="BC2797" i="1" s="1"/>
  <c r="BC2798" i="1" s="1"/>
  <c r="BC2799" i="1" s="1"/>
  <c r="BC2800" i="1" s="1"/>
  <c r="BC2801" i="1" s="1"/>
  <c r="BC2802" i="1" s="1"/>
  <c r="BC2803" i="1" s="1"/>
  <c r="BC2804" i="1" s="1"/>
  <c r="BC2805" i="1" s="1"/>
  <c r="BC2806" i="1" s="1"/>
  <c r="BC2807" i="1" s="1"/>
  <c r="BC2808" i="1" s="1"/>
  <c r="BC2809" i="1" s="1"/>
  <c r="BC2810" i="1" s="1"/>
  <c r="BC2811" i="1" s="1"/>
  <c r="BC2812" i="1" s="1"/>
  <c r="BC2813" i="1" s="1"/>
  <c r="BC2814" i="1" s="1"/>
  <c r="BC2815" i="1" s="1"/>
  <c r="BC2816" i="1" s="1"/>
  <c r="BC2817" i="1" s="1"/>
  <c r="BC2818" i="1" s="1"/>
  <c r="BC2819" i="1" s="1"/>
  <c r="BC2820" i="1" s="1"/>
  <c r="BC2821" i="1" s="1"/>
  <c r="BC2822" i="1" s="1"/>
  <c r="BC2823" i="1" s="1"/>
  <c r="BC2824" i="1" s="1"/>
  <c r="BC2825" i="1" s="1"/>
  <c r="BC2826" i="1" s="1"/>
  <c r="BC2827" i="1" s="1"/>
  <c r="BC2828" i="1" s="1"/>
  <c r="BC2829" i="1" s="1"/>
  <c r="BC2830" i="1" s="1"/>
  <c r="BC2831" i="1" s="1"/>
  <c r="BC2832" i="1" s="1"/>
  <c r="BC2833" i="1" s="1"/>
  <c r="BC2834" i="1" s="1"/>
  <c r="BC2835" i="1" s="1"/>
  <c r="BC2836" i="1" s="1"/>
  <c r="BC2837" i="1" s="1"/>
  <c r="BC2838" i="1" s="1"/>
  <c r="BC2839" i="1" s="1"/>
  <c r="BC2840" i="1" s="1"/>
  <c r="BC2841" i="1" s="1"/>
  <c r="BC2842" i="1" s="1"/>
  <c r="BC2843" i="1" s="1"/>
  <c r="BC2844" i="1" s="1"/>
  <c r="BC2845" i="1" s="1"/>
  <c r="BC2846" i="1" s="1"/>
  <c r="BC2847" i="1" s="1"/>
  <c r="BC2848" i="1" s="1"/>
  <c r="BC2849" i="1" s="1"/>
  <c r="BC2850" i="1" s="1"/>
  <c r="BC2851" i="1" s="1"/>
  <c r="BC2852" i="1" s="1"/>
  <c r="BC2853" i="1" s="1"/>
  <c r="BC2854" i="1" s="1"/>
  <c r="BC2855" i="1" s="1"/>
  <c r="BC2856" i="1" s="1"/>
  <c r="BC2857" i="1" s="1"/>
  <c r="BC2858" i="1" s="1"/>
  <c r="BC2859" i="1" s="1"/>
  <c r="BC2860" i="1" s="1"/>
  <c r="BC2861" i="1" s="1"/>
  <c r="BC2862" i="1" s="1"/>
  <c r="BC2863" i="1" s="1"/>
  <c r="BC2864" i="1" s="1"/>
  <c r="BC2865" i="1" s="1"/>
  <c r="BC2866" i="1" s="1"/>
  <c r="BC2867" i="1" s="1"/>
  <c r="BC2868" i="1" s="1"/>
  <c r="BC2869" i="1" s="1"/>
  <c r="BC2870" i="1" s="1"/>
  <c r="BC2871" i="1" s="1"/>
  <c r="BC2872" i="1" s="1"/>
  <c r="BC2873" i="1" s="1"/>
  <c r="BC2874" i="1" s="1"/>
  <c r="BC2875" i="1" s="1"/>
  <c r="BC2876" i="1" s="1"/>
  <c r="BC2877" i="1" s="1"/>
  <c r="BC2878" i="1" s="1"/>
  <c r="BC2879" i="1" s="1"/>
  <c r="BC2880" i="1" s="1"/>
  <c r="BC2881" i="1" s="1"/>
  <c r="BC2882" i="1" s="1"/>
  <c r="BC2883" i="1" s="1"/>
  <c r="BC2884" i="1" s="1"/>
  <c r="BC2885" i="1" s="1"/>
  <c r="BC2886" i="1" s="1"/>
  <c r="BC2887" i="1" s="1"/>
  <c r="BC2888" i="1" s="1"/>
  <c r="BC2889" i="1" s="1"/>
  <c r="BC2890" i="1" s="1"/>
  <c r="BC2891" i="1" s="1"/>
  <c r="BC2892" i="1" s="1"/>
  <c r="BC2893" i="1" s="1"/>
  <c r="BC2894" i="1" s="1"/>
  <c r="BC2895" i="1" s="1"/>
  <c r="BC2896" i="1" s="1"/>
  <c r="BC2897" i="1" s="1"/>
  <c r="BC2898" i="1" s="1"/>
  <c r="BC2899" i="1" s="1"/>
  <c r="BC2900" i="1" s="1"/>
  <c r="BC2901" i="1" s="1"/>
  <c r="BC2902" i="1" s="1"/>
  <c r="BC2903" i="1" s="1"/>
  <c r="BC2904" i="1" s="1"/>
  <c r="BC2905" i="1" s="1"/>
  <c r="BC2906" i="1" s="1"/>
  <c r="BC2907" i="1" s="1"/>
  <c r="BC2908" i="1" s="1"/>
  <c r="BC2909" i="1" s="1"/>
  <c r="BC2910" i="1" s="1"/>
  <c r="BC2911" i="1" s="1"/>
  <c r="BC2912" i="1" s="1"/>
  <c r="BC2913" i="1" s="1"/>
  <c r="BC2914" i="1" s="1"/>
  <c r="BC2915" i="1" s="1"/>
  <c r="BC2916" i="1" s="1"/>
  <c r="BC2917" i="1" s="1"/>
  <c r="BC2918" i="1" s="1"/>
  <c r="BC2919" i="1" s="1"/>
  <c r="BC2920" i="1" s="1"/>
  <c r="BC2921" i="1" s="1"/>
  <c r="BC2922" i="1" s="1"/>
  <c r="BC2923" i="1" s="1"/>
  <c r="BC2924" i="1" s="1"/>
  <c r="BC2925" i="1" s="1"/>
  <c r="BC2926" i="1" s="1"/>
  <c r="BC2927" i="1" s="1"/>
  <c r="BC2928" i="1" s="1"/>
  <c r="BC2929" i="1" s="1"/>
  <c r="BC2930" i="1" s="1"/>
  <c r="BC2931" i="1" s="1"/>
  <c r="BC2932" i="1" s="1"/>
  <c r="BC2933" i="1" s="1"/>
  <c r="BC2934" i="1" s="1"/>
  <c r="BC2935" i="1" s="1"/>
  <c r="BC2936" i="1" s="1"/>
  <c r="BC2937" i="1" s="1"/>
  <c r="BC2938" i="1" s="1"/>
  <c r="BC2939" i="1" s="1"/>
  <c r="BC2940" i="1" s="1"/>
  <c r="BC2941" i="1" s="1"/>
  <c r="BC2942" i="1" s="1"/>
  <c r="BC2943" i="1" s="1"/>
  <c r="BC2944" i="1" s="1"/>
  <c r="BC2945" i="1" s="1"/>
  <c r="BC2946" i="1" s="1"/>
  <c r="BC2947" i="1" s="1"/>
  <c r="BC2948" i="1" s="1"/>
  <c r="BC2949" i="1" s="1"/>
  <c r="BC2950" i="1" s="1"/>
  <c r="BC2951" i="1" s="1"/>
  <c r="BC2952" i="1" s="1"/>
  <c r="BC2953" i="1" s="1"/>
  <c r="BC2954" i="1" s="1"/>
  <c r="BC2955" i="1" s="1"/>
  <c r="BC2956" i="1" s="1"/>
  <c r="BC2957" i="1" s="1"/>
  <c r="BC2958" i="1" s="1"/>
  <c r="BC2959" i="1" s="1"/>
  <c r="BC2960" i="1" s="1"/>
  <c r="BC2961" i="1" s="1"/>
  <c r="BC2962" i="1" s="1"/>
  <c r="BC2963" i="1" s="1"/>
  <c r="BC2964" i="1" s="1"/>
  <c r="BC2965" i="1" s="1"/>
  <c r="BC2966" i="1" s="1"/>
  <c r="BC2967" i="1" s="1"/>
  <c r="BC2968" i="1" s="1"/>
  <c r="BC2969" i="1" s="1"/>
  <c r="BC2970" i="1" s="1"/>
  <c r="BC2971" i="1" s="1"/>
  <c r="BC2972" i="1" s="1"/>
  <c r="BC2973" i="1" s="1"/>
  <c r="BC2974" i="1" s="1"/>
  <c r="BC2975" i="1" s="1"/>
  <c r="BC2976" i="1" s="1"/>
  <c r="BC2977" i="1" s="1"/>
  <c r="BC2978" i="1" s="1"/>
  <c r="BC2979" i="1" s="1"/>
  <c r="BC2980" i="1" s="1"/>
  <c r="BC2981" i="1" s="1"/>
  <c r="BC2982" i="1" s="1"/>
  <c r="BC2983" i="1" s="1"/>
  <c r="BC2984" i="1" s="1"/>
  <c r="BC2985" i="1" s="1"/>
  <c r="BC2986" i="1" s="1"/>
  <c r="BC2987" i="1" s="1"/>
  <c r="BC2988" i="1" s="1"/>
  <c r="BC2989" i="1" s="1"/>
  <c r="BC2990" i="1" s="1"/>
  <c r="BC2991" i="1" s="1"/>
  <c r="BC2992" i="1" s="1"/>
  <c r="BC2993" i="1" s="1"/>
  <c r="BC2994" i="1" s="1"/>
  <c r="BC2995" i="1" s="1"/>
  <c r="BC2996" i="1" s="1"/>
  <c r="BC2997" i="1" s="1"/>
  <c r="BC2998" i="1" s="1"/>
  <c r="BC2999" i="1" s="1"/>
  <c r="BC3000" i="1" s="1"/>
  <c r="BC3001" i="1" s="1"/>
  <c r="BC3002" i="1" s="1"/>
  <c r="BC3003" i="1" s="1"/>
  <c r="BC3004" i="1" s="1"/>
  <c r="BC3005" i="1" s="1"/>
  <c r="BC3006" i="1" s="1"/>
  <c r="BC3007" i="1" s="1"/>
  <c r="BC3008" i="1" s="1"/>
  <c r="BC3009" i="1" s="1"/>
  <c r="BC3010" i="1" s="1"/>
  <c r="BC3011" i="1" s="1"/>
  <c r="BC3012" i="1" s="1"/>
  <c r="BC3013" i="1" s="1"/>
  <c r="BC3014" i="1" s="1"/>
  <c r="BC3015" i="1" s="1"/>
  <c r="BC3016" i="1" s="1"/>
  <c r="BC3017" i="1" s="1"/>
  <c r="BC3018" i="1" s="1"/>
  <c r="BC3019" i="1" s="1"/>
  <c r="BC3020" i="1" s="1"/>
  <c r="BC3021" i="1" s="1"/>
  <c r="BC3022" i="1" s="1"/>
  <c r="BC3023" i="1" s="1"/>
  <c r="BC3024" i="1" s="1"/>
  <c r="BC3025" i="1" s="1"/>
  <c r="BC3026" i="1" s="1"/>
  <c r="BC3027" i="1" s="1"/>
  <c r="BC3028" i="1" s="1"/>
  <c r="BC3029" i="1" s="1"/>
  <c r="BC3030" i="1" s="1"/>
  <c r="BC3031" i="1" s="1"/>
  <c r="BC3032" i="1" s="1"/>
  <c r="BC3033" i="1" s="1"/>
  <c r="BC3034" i="1" s="1"/>
  <c r="BC3035" i="1" s="1"/>
  <c r="BC3036" i="1" s="1"/>
  <c r="BC3037" i="1" s="1"/>
  <c r="BC3038" i="1" s="1"/>
  <c r="BC3039" i="1" s="1"/>
  <c r="BC3040" i="1" s="1"/>
  <c r="BC3041" i="1" s="1"/>
  <c r="BC3042" i="1" s="1"/>
  <c r="BC3043" i="1" s="1"/>
  <c r="BC3044" i="1" s="1"/>
  <c r="BC3045" i="1" s="1"/>
  <c r="BC3046" i="1" s="1"/>
  <c r="BC3047" i="1" s="1"/>
  <c r="BC3048" i="1" s="1"/>
  <c r="BC3049" i="1" s="1"/>
  <c r="BC3050" i="1" s="1"/>
  <c r="BC3051" i="1" s="1"/>
  <c r="BC3052" i="1" s="1"/>
  <c r="BC3053" i="1" s="1"/>
  <c r="BC3054" i="1" s="1"/>
  <c r="BC3055" i="1" s="1"/>
  <c r="BC3056" i="1" s="1"/>
  <c r="BC3057" i="1" s="1"/>
  <c r="BC3058" i="1" s="1"/>
  <c r="BC3059" i="1" s="1"/>
  <c r="BC3060" i="1" s="1"/>
  <c r="BC3061" i="1" s="1"/>
  <c r="BC3062" i="1" s="1"/>
  <c r="BC3063" i="1" s="1"/>
  <c r="BC3064" i="1" s="1"/>
  <c r="BC3065" i="1" s="1"/>
  <c r="BC3066" i="1" s="1"/>
  <c r="BC3067" i="1" s="1"/>
  <c r="BC3068" i="1" s="1"/>
  <c r="BC3069" i="1" s="1"/>
  <c r="BC3070" i="1" s="1"/>
  <c r="BC3071" i="1" s="1"/>
  <c r="BC3072" i="1" s="1"/>
  <c r="BC3073" i="1" s="1"/>
  <c r="BC3074" i="1" s="1"/>
  <c r="BC3075" i="1" s="1"/>
  <c r="BC3076" i="1" s="1"/>
  <c r="BC3077" i="1" s="1"/>
  <c r="BC3078" i="1" s="1"/>
  <c r="BC3079" i="1" s="1"/>
  <c r="BC3080" i="1" s="1"/>
  <c r="BC3081" i="1" s="1"/>
  <c r="BC3082" i="1" s="1"/>
  <c r="BC3083" i="1" s="1"/>
  <c r="BC3084" i="1" s="1"/>
  <c r="BC3085" i="1" s="1"/>
  <c r="BC3086" i="1" s="1"/>
  <c r="BC3087" i="1" s="1"/>
  <c r="BC3088" i="1" s="1"/>
  <c r="BC3089" i="1" s="1"/>
  <c r="BC3090" i="1" s="1"/>
  <c r="BC3091" i="1" s="1"/>
  <c r="BC3092" i="1" s="1"/>
  <c r="BC3093" i="1" s="1"/>
  <c r="BC3094" i="1" s="1"/>
  <c r="BC3095" i="1" s="1"/>
  <c r="BC3096" i="1" s="1"/>
  <c r="BC3097" i="1" s="1"/>
  <c r="BC3098" i="1" s="1"/>
  <c r="BC3099" i="1" s="1"/>
  <c r="BC3100" i="1" s="1"/>
  <c r="BC3101" i="1" s="1"/>
  <c r="BC3102" i="1" s="1"/>
  <c r="BC3103" i="1" s="1"/>
  <c r="BC3104" i="1" s="1"/>
  <c r="BC3105" i="1" s="1"/>
  <c r="BC3106" i="1" s="1"/>
  <c r="BC3107" i="1" s="1"/>
  <c r="BC3108" i="1" s="1"/>
  <c r="BC3109" i="1" s="1"/>
  <c r="BC3110" i="1" s="1"/>
  <c r="BC3111" i="1" s="1"/>
  <c r="BC3112" i="1" s="1"/>
  <c r="BC3113" i="1" s="1"/>
  <c r="BC3114" i="1" s="1"/>
  <c r="BC3115" i="1" s="1"/>
  <c r="BC3116" i="1" s="1"/>
  <c r="BC3117" i="1" s="1"/>
  <c r="BC3118" i="1" s="1"/>
  <c r="BC3119" i="1" s="1"/>
  <c r="BC3120" i="1" s="1"/>
  <c r="BC3121" i="1" s="1"/>
  <c r="BC3122" i="1" s="1"/>
  <c r="BC3123" i="1" s="1"/>
  <c r="BC3124" i="1" s="1"/>
  <c r="BC3125" i="1" s="1"/>
  <c r="BC3126" i="1" s="1"/>
  <c r="BC3127" i="1" s="1"/>
  <c r="BC3128" i="1" s="1"/>
  <c r="BC3129" i="1" s="1"/>
  <c r="BC3130" i="1" s="1"/>
  <c r="BC3131" i="1" s="1"/>
  <c r="BC3132" i="1" s="1"/>
  <c r="BC3133" i="1" s="1"/>
  <c r="BC3134" i="1" s="1"/>
  <c r="BC3135" i="1" s="1"/>
  <c r="BC3136" i="1" s="1"/>
  <c r="BC3137" i="1" s="1"/>
  <c r="BC3138" i="1" s="1"/>
  <c r="BC3139" i="1" s="1"/>
  <c r="BC3140" i="1" s="1"/>
  <c r="BC3141" i="1" s="1"/>
  <c r="BC3142" i="1" s="1"/>
  <c r="BC3143" i="1" s="1"/>
  <c r="BC3144" i="1" s="1"/>
  <c r="BC3145" i="1" s="1"/>
  <c r="BC3146" i="1" s="1"/>
  <c r="BC3147" i="1" s="1"/>
  <c r="BC3148" i="1" s="1"/>
  <c r="BC3149" i="1" s="1"/>
  <c r="BC3150" i="1" s="1"/>
  <c r="BC3151" i="1" s="1"/>
  <c r="BC3152" i="1" s="1"/>
  <c r="BC3153" i="1" s="1"/>
  <c r="BC3154" i="1" s="1"/>
  <c r="BC3155" i="1" s="1"/>
  <c r="BC3156" i="1" s="1"/>
  <c r="BC3157" i="1" s="1"/>
  <c r="BC3158" i="1" s="1"/>
  <c r="BC3159" i="1" s="1"/>
  <c r="BC3160" i="1" s="1"/>
  <c r="BC3161" i="1" s="1"/>
  <c r="BC3162" i="1" s="1"/>
  <c r="BC3163" i="1" s="1"/>
  <c r="BC3164" i="1" s="1"/>
  <c r="BC3165" i="1" s="1"/>
  <c r="BC3166" i="1" s="1"/>
  <c r="BC3167" i="1" s="1"/>
  <c r="BC3168" i="1" s="1"/>
  <c r="BC3169" i="1" s="1"/>
  <c r="BC3170" i="1" s="1"/>
  <c r="BC3171" i="1" s="1"/>
  <c r="BC3172" i="1" s="1"/>
  <c r="BC3173" i="1" s="1"/>
  <c r="BC3174" i="1" s="1"/>
  <c r="BC3175" i="1" s="1"/>
  <c r="BC3176" i="1" s="1"/>
  <c r="BC3177" i="1" s="1"/>
  <c r="BC3178" i="1" s="1"/>
  <c r="BC3179" i="1" s="1"/>
  <c r="BC3180" i="1" s="1"/>
  <c r="BC3181" i="1" s="1"/>
  <c r="BC3182" i="1" s="1"/>
  <c r="BC3183" i="1" s="1"/>
  <c r="BC3184" i="1" s="1"/>
  <c r="BC3185" i="1" s="1"/>
  <c r="BC3186" i="1" s="1"/>
  <c r="AM43" i="1"/>
  <c r="B64" i="1"/>
  <c r="AM64" i="1" s="1"/>
  <c r="B106" i="1"/>
  <c r="AM106" i="1" s="1"/>
  <c r="B107" i="1"/>
  <c r="AM107" i="1" s="1"/>
  <c r="B108" i="1"/>
  <c r="AM108" i="1" s="1"/>
  <c r="B109" i="1"/>
  <c r="AM109" i="1" s="1"/>
  <c r="B110" i="1"/>
  <c r="AM110" i="1" s="1"/>
  <c r="B111" i="1"/>
  <c r="AM111" i="1" s="1"/>
  <c r="B112" i="1"/>
  <c r="AM112" i="1" s="1"/>
  <c r="B113" i="1"/>
  <c r="AM113" i="1" s="1"/>
  <c r="B114" i="1"/>
  <c r="AM114" i="1" s="1"/>
  <c r="B115" i="1"/>
  <c r="AM115" i="1" s="1"/>
  <c r="B116" i="1"/>
  <c r="AM116" i="1" s="1"/>
  <c r="B117" i="1"/>
  <c r="AM117" i="1" s="1"/>
  <c r="B118" i="1"/>
  <c r="AM118" i="1" s="1"/>
  <c r="B119" i="1"/>
  <c r="AM119" i="1" s="1"/>
  <c r="B120" i="1"/>
  <c r="AM120" i="1" s="1"/>
  <c r="B121" i="1"/>
  <c r="AM121" i="1" s="1"/>
  <c r="B122" i="1"/>
  <c r="AM122" i="1" s="1"/>
  <c r="B123" i="1"/>
  <c r="AM123" i="1" s="1"/>
  <c r="B124" i="1"/>
  <c r="AM124" i="1" s="1"/>
  <c r="B125" i="1"/>
  <c r="AM125" i="1" s="1"/>
  <c r="B126" i="1"/>
  <c r="AM126" i="1" s="1"/>
  <c r="B127" i="1"/>
  <c r="AM127" i="1" s="1"/>
  <c r="B128" i="1"/>
  <c r="AM128" i="1" s="1"/>
  <c r="B129" i="1"/>
  <c r="AM129" i="1" s="1"/>
  <c r="B130" i="1"/>
  <c r="AM130" i="1" s="1"/>
  <c r="B131" i="1"/>
  <c r="AM131" i="1" s="1"/>
  <c r="B132" i="1"/>
  <c r="AM132" i="1" s="1"/>
  <c r="B133" i="1"/>
  <c r="AM133" i="1" s="1"/>
  <c r="B134" i="1"/>
  <c r="AM134" i="1" s="1"/>
  <c r="B135" i="1"/>
  <c r="AM135" i="1" s="1"/>
  <c r="B136" i="1"/>
  <c r="AM136" i="1" s="1"/>
  <c r="B137" i="1"/>
  <c r="AM137" i="1" s="1"/>
  <c r="B138" i="1"/>
  <c r="AM138" i="1" s="1"/>
  <c r="B139" i="1"/>
  <c r="AM139" i="1" s="1"/>
  <c r="B140" i="1"/>
  <c r="AM140" i="1" s="1"/>
  <c r="B141" i="1"/>
  <c r="AM141" i="1" s="1"/>
  <c r="B142" i="1"/>
  <c r="AM142" i="1" s="1"/>
  <c r="B143" i="1"/>
  <c r="AM143" i="1" s="1"/>
  <c r="B144" i="1"/>
  <c r="AM144" i="1" s="1"/>
  <c r="B145" i="1"/>
  <c r="AM145" i="1" s="1"/>
  <c r="B146" i="1"/>
  <c r="AM146" i="1" s="1"/>
  <c r="B147" i="1"/>
  <c r="AM147" i="1" s="1"/>
  <c r="B148" i="1"/>
  <c r="AM148" i="1" s="1"/>
  <c r="B149" i="1"/>
  <c r="AM149" i="1" s="1"/>
  <c r="B150" i="1"/>
  <c r="AM150" i="1" s="1"/>
  <c r="B151" i="1"/>
  <c r="AM151" i="1" s="1"/>
  <c r="B152" i="1"/>
  <c r="AM152" i="1" s="1"/>
  <c r="B153" i="1"/>
  <c r="AM153" i="1" s="1"/>
  <c r="B154" i="1"/>
  <c r="AM154" i="1" s="1"/>
  <c r="B155" i="1"/>
  <c r="AM155" i="1" s="1"/>
  <c r="B156" i="1"/>
  <c r="AM156" i="1" s="1"/>
  <c r="B157" i="1"/>
  <c r="AM157" i="1" s="1"/>
  <c r="B158" i="1"/>
  <c r="AM158" i="1" s="1"/>
  <c r="B159" i="1"/>
  <c r="AM159" i="1" s="1"/>
  <c r="B160" i="1"/>
  <c r="AM160" i="1" s="1"/>
  <c r="B161" i="1"/>
  <c r="AM161" i="1" s="1"/>
  <c r="B162" i="1"/>
  <c r="AM162" i="1" s="1"/>
  <c r="B163" i="1"/>
  <c r="AM163" i="1" s="1"/>
  <c r="B164" i="1"/>
  <c r="AM164" i="1" s="1"/>
  <c r="B165" i="1"/>
  <c r="AM165" i="1" s="1"/>
  <c r="B166" i="1"/>
  <c r="AM166" i="1" s="1"/>
  <c r="B167" i="1"/>
  <c r="AM167" i="1" s="1"/>
  <c r="B168" i="1"/>
  <c r="AM168" i="1" s="1"/>
  <c r="B169" i="1"/>
  <c r="AM169" i="1" s="1"/>
  <c r="B170" i="1"/>
  <c r="AM170" i="1" s="1"/>
  <c r="B171" i="1"/>
  <c r="AM171" i="1" s="1"/>
  <c r="B172" i="1"/>
  <c r="AM172" i="1" s="1"/>
  <c r="B173" i="1"/>
  <c r="AM173" i="1" s="1"/>
  <c r="B174" i="1"/>
  <c r="AM174" i="1" s="1"/>
  <c r="B175" i="1"/>
  <c r="AM175" i="1" s="1"/>
  <c r="B176" i="1"/>
  <c r="AM176" i="1" s="1"/>
  <c r="B177" i="1"/>
  <c r="AM177" i="1" s="1"/>
  <c r="B178" i="1"/>
  <c r="AM178" i="1" s="1"/>
  <c r="B179" i="1"/>
  <c r="AM179" i="1" s="1"/>
  <c r="B180" i="1"/>
  <c r="AM180" i="1" s="1"/>
  <c r="B181" i="1"/>
  <c r="AM181" i="1" s="1"/>
  <c r="B182" i="1"/>
  <c r="AM182" i="1" s="1"/>
  <c r="B183" i="1"/>
  <c r="AM183" i="1" s="1"/>
  <c r="B184" i="1"/>
  <c r="AM184" i="1" s="1"/>
  <c r="B185" i="1"/>
  <c r="AM185" i="1" s="1"/>
  <c r="B186" i="1"/>
  <c r="AM186" i="1" s="1"/>
  <c r="B187" i="1"/>
  <c r="AM187" i="1" s="1"/>
  <c r="B188" i="1"/>
  <c r="AM188" i="1" s="1"/>
  <c r="B189" i="1"/>
  <c r="AM189" i="1" s="1"/>
  <c r="B190" i="1"/>
  <c r="AM190" i="1" s="1"/>
  <c r="B191" i="1"/>
  <c r="AM191" i="1" s="1"/>
  <c r="B192" i="1"/>
  <c r="AM192" i="1" s="1"/>
  <c r="B193" i="1"/>
  <c r="AM193" i="1" s="1"/>
  <c r="B194" i="1"/>
  <c r="AM194" i="1" s="1"/>
  <c r="B195" i="1"/>
  <c r="AM195" i="1" s="1"/>
  <c r="B196" i="1"/>
  <c r="AM196" i="1" s="1"/>
  <c r="B197" i="1"/>
  <c r="AM197" i="1" s="1"/>
  <c r="B198" i="1"/>
  <c r="AM198" i="1" s="1"/>
  <c r="B199" i="1"/>
  <c r="AM199" i="1" s="1"/>
  <c r="B200" i="1"/>
  <c r="AM200" i="1" s="1"/>
  <c r="B201" i="1"/>
  <c r="AM201" i="1" s="1"/>
  <c r="B202" i="1"/>
  <c r="AM202" i="1" s="1"/>
  <c r="B203" i="1"/>
  <c r="AM203" i="1" s="1"/>
  <c r="B204" i="1"/>
  <c r="AM204" i="1" s="1"/>
  <c r="B205" i="1"/>
  <c r="AM205" i="1" s="1"/>
  <c r="B206" i="1"/>
  <c r="AM206" i="1" s="1"/>
  <c r="B207" i="1"/>
  <c r="AM207" i="1" s="1"/>
  <c r="B208" i="1"/>
  <c r="AM208" i="1" s="1"/>
  <c r="B209" i="1"/>
  <c r="AM209" i="1" s="1"/>
  <c r="B210" i="1"/>
  <c r="AM210" i="1" s="1"/>
  <c r="B211" i="1"/>
  <c r="AM211" i="1" s="1"/>
  <c r="B212" i="1"/>
  <c r="AM212" i="1" s="1"/>
  <c r="B213" i="1"/>
  <c r="AM213" i="1" s="1"/>
  <c r="B214" i="1"/>
  <c r="AM214" i="1" s="1"/>
  <c r="B215" i="1"/>
  <c r="AM215" i="1" s="1"/>
  <c r="B216" i="1"/>
  <c r="AM216" i="1" s="1"/>
  <c r="B217" i="1"/>
  <c r="AM217" i="1" s="1"/>
  <c r="B218" i="1"/>
  <c r="AM218" i="1" s="1"/>
  <c r="B219" i="1"/>
  <c r="AM219" i="1" s="1"/>
  <c r="B220" i="1"/>
  <c r="AM220" i="1" s="1"/>
  <c r="B221" i="1"/>
  <c r="AM221" i="1" s="1"/>
  <c r="B222" i="1"/>
  <c r="AM222" i="1" s="1"/>
  <c r="B223" i="1"/>
  <c r="AM223" i="1" s="1"/>
  <c r="B224" i="1"/>
  <c r="AM224" i="1" s="1"/>
  <c r="B225" i="1"/>
  <c r="AM225" i="1" s="1"/>
  <c r="B226" i="1"/>
  <c r="AM226" i="1" s="1"/>
  <c r="B227" i="1"/>
  <c r="AM227" i="1" s="1"/>
  <c r="B228" i="1"/>
  <c r="AM228" i="1" s="1"/>
  <c r="B229" i="1"/>
  <c r="AM229" i="1" s="1"/>
  <c r="B230" i="1"/>
  <c r="AM230" i="1" s="1"/>
  <c r="B231" i="1"/>
  <c r="AM231" i="1" s="1"/>
  <c r="B232" i="1"/>
  <c r="AM232" i="1" s="1"/>
  <c r="B233" i="1"/>
  <c r="AM233" i="1" s="1"/>
  <c r="B234" i="1"/>
  <c r="AM234" i="1" s="1"/>
  <c r="B235" i="1"/>
  <c r="AM235" i="1" s="1"/>
  <c r="B236" i="1"/>
  <c r="AM236" i="1" s="1"/>
  <c r="B237" i="1"/>
  <c r="AM237" i="1" s="1"/>
  <c r="B238" i="1"/>
  <c r="AM238" i="1" s="1"/>
  <c r="B239" i="1"/>
  <c r="AM239" i="1" s="1"/>
  <c r="B240" i="1"/>
  <c r="AM240" i="1" s="1"/>
  <c r="B241" i="1"/>
  <c r="AM241" i="1" s="1"/>
  <c r="B242" i="1"/>
  <c r="AM242" i="1" s="1"/>
  <c r="B243" i="1"/>
  <c r="AM243" i="1" s="1"/>
  <c r="B244" i="1"/>
  <c r="AM244" i="1" s="1"/>
  <c r="B245" i="1"/>
  <c r="AM245" i="1" s="1"/>
  <c r="B246" i="1"/>
  <c r="AM246" i="1" s="1"/>
  <c r="B247" i="1"/>
  <c r="AM247" i="1" s="1"/>
  <c r="B248" i="1"/>
  <c r="AM248" i="1" s="1"/>
  <c r="B249" i="1"/>
  <c r="AM249" i="1" s="1"/>
  <c r="B250" i="1"/>
  <c r="AM250" i="1" s="1"/>
  <c r="B251" i="1"/>
  <c r="AM251" i="1" s="1"/>
  <c r="B252" i="1"/>
  <c r="AM252" i="1" s="1"/>
  <c r="B253" i="1"/>
  <c r="AM253" i="1" s="1"/>
  <c r="B254" i="1"/>
  <c r="AM254" i="1" s="1"/>
  <c r="B255" i="1"/>
  <c r="AM255" i="1" s="1"/>
  <c r="B256" i="1"/>
  <c r="AM256" i="1" s="1"/>
  <c r="B257" i="1"/>
  <c r="AM257" i="1" s="1"/>
  <c r="B258" i="1"/>
  <c r="AM258" i="1" s="1"/>
  <c r="B259" i="1"/>
  <c r="AM259" i="1" s="1"/>
  <c r="B260" i="1"/>
  <c r="AM260" i="1" s="1"/>
  <c r="B261" i="1"/>
  <c r="AM261" i="1" s="1"/>
  <c r="B262" i="1"/>
  <c r="AM262" i="1" s="1"/>
  <c r="B263" i="1"/>
  <c r="AM263" i="1" s="1"/>
  <c r="B264" i="1"/>
  <c r="AM264" i="1" s="1"/>
  <c r="B265" i="1"/>
  <c r="AM265" i="1" s="1"/>
  <c r="B266" i="1"/>
  <c r="AM266" i="1" s="1"/>
  <c r="B267" i="1"/>
  <c r="AM267" i="1" s="1"/>
  <c r="B268" i="1"/>
  <c r="AM268" i="1" s="1"/>
  <c r="B269" i="1"/>
  <c r="AM269" i="1" s="1"/>
  <c r="B270" i="1"/>
  <c r="AM270" i="1" s="1"/>
  <c r="B271" i="1"/>
  <c r="AM271" i="1" s="1"/>
  <c r="B272" i="1"/>
  <c r="AM272" i="1" s="1"/>
  <c r="B273" i="1"/>
  <c r="AM273" i="1" s="1"/>
  <c r="B274" i="1"/>
  <c r="AM274" i="1" s="1"/>
  <c r="B275" i="1"/>
  <c r="AM275" i="1" s="1"/>
  <c r="B276" i="1"/>
  <c r="AM276" i="1" s="1"/>
  <c r="B277" i="1"/>
  <c r="AM277" i="1" s="1"/>
  <c r="B278" i="1"/>
  <c r="AM278" i="1" s="1"/>
  <c r="B279" i="1"/>
  <c r="AM279" i="1" s="1"/>
  <c r="B280" i="1"/>
  <c r="AM280" i="1" s="1"/>
  <c r="B281" i="1"/>
  <c r="AM281" i="1" s="1"/>
  <c r="B282" i="1"/>
  <c r="AM282" i="1" s="1"/>
  <c r="B283" i="1"/>
  <c r="AM283" i="1" s="1"/>
  <c r="B284" i="1"/>
  <c r="AM284" i="1" s="1"/>
  <c r="B285" i="1"/>
  <c r="AM285" i="1" s="1"/>
  <c r="B286" i="1"/>
  <c r="AM286" i="1" s="1"/>
  <c r="B287" i="1"/>
  <c r="AM287" i="1" s="1"/>
  <c r="B288" i="1"/>
  <c r="AM288" i="1" s="1"/>
  <c r="B289" i="1"/>
  <c r="AM289" i="1" s="1"/>
  <c r="B290" i="1"/>
  <c r="AM290" i="1" s="1"/>
  <c r="B291" i="1"/>
  <c r="AM291" i="1" s="1"/>
  <c r="B292" i="1"/>
  <c r="AM292" i="1" s="1"/>
  <c r="B293" i="1"/>
  <c r="AM293" i="1" s="1"/>
  <c r="B294" i="1"/>
  <c r="AM294" i="1" s="1"/>
  <c r="B295" i="1"/>
  <c r="AM295" i="1" s="1"/>
  <c r="B296" i="1"/>
  <c r="AM296" i="1" s="1"/>
  <c r="B297" i="1"/>
  <c r="AM297" i="1" s="1"/>
  <c r="B298" i="1"/>
  <c r="AM298" i="1" s="1"/>
  <c r="B299" i="1"/>
  <c r="AM299" i="1" s="1"/>
  <c r="B300" i="1"/>
  <c r="AM300" i="1" s="1"/>
  <c r="B301" i="1"/>
  <c r="AM301" i="1" s="1"/>
  <c r="B302" i="1"/>
  <c r="AM302" i="1" s="1"/>
  <c r="B303" i="1"/>
  <c r="AM303" i="1" s="1"/>
  <c r="B304" i="1"/>
  <c r="AM304" i="1" s="1"/>
  <c r="B305" i="1"/>
  <c r="AM305" i="1" s="1"/>
  <c r="B306" i="1"/>
  <c r="AM306" i="1" s="1"/>
  <c r="B307" i="1"/>
  <c r="AM307" i="1" s="1"/>
  <c r="B308" i="1"/>
  <c r="AM308" i="1" s="1"/>
  <c r="B309" i="1"/>
  <c r="AM309" i="1" s="1"/>
  <c r="B310" i="1"/>
  <c r="AM310" i="1" s="1"/>
  <c r="B311" i="1"/>
  <c r="AM311" i="1" s="1"/>
  <c r="B312" i="1"/>
  <c r="AM312" i="1" s="1"/>
  <c r="B313" i="1"/>
  <c r="AM313" i="1" s="1"/>
  <c r="B314" i="1"/>
  <c r="AM314" i="1" s="1"/>
  <c r="B315" i="1"/>
  <c r="AM315" i="1" s="1"/>
  <c r="B316" i="1"/>
  <c r="AM316" i="1" s="1"/>
  <c r="B317" i="1"/>
  <c r="AM317" i="1" s="1"/>
  <c r="B318" i="1"/>
  <c r="AM318" i="1" s="1"/>
  <c r="B319" i="1"/>
  <c r="AM319" i="1" s="1"/>
  <c r="B320" i="1"/>
  <c r="AM320" i="1" s="1"/>
  <c r="B321" i="1"/>
  <c r="AM321" i="1" s="1"/>
  <c r="B322" i="1"/>
  <c r="AM322" i="1" s="1"/>
  <c r="B323" i="1"/>
  <c r="AM323" i="1" s="1"/>
  <c r="B324" i="1"/>
  <c r="AM324" i="1" s="1"/>
  <c r="B325" i="1"/>
  <c r="AM325" i="1" s="1"/>
  <c r="B326" i="1"/>
  <c r="AM326" i="1" s="1"/>
  <c r="B327" i="1"/>
  <c r="AM327" i="1" s="1"/>
  <c r="B328" i="1"/>
  <c r="AM328" i="1" s="1"/>
  <c r="B329" i="1"/>
  <c r="AM329" i="1" s="1"/>
  <c r="B330" i="1"/>
  <c r="AM330" i="1" s="1"/>
  <c r="B331" i="1"/>
  <c r="AM331" i="1" s="1"/>
  <c r="B332" i="1"/>
  <c r="AM332" i="1" s="1"/>
  <c r="B333" i="1"/>
  <c r="AM333" i="1" s="1"/>
  <c r="B334" i="1"/>
  <c r="AM334" i="1" s="1"/>
  <c r="B335" i="1"/>
  <c r="AM335" i="1" s="1"/>
  <c r="B336" i="1"/>
  <c r="AM336" i="1" s="1"/>
  <c r="B337" i="1"/>
  <c r="AM337" i="1" s="1"/>
  <c r="B338" i="1"/>
  <c r="AM338" i="1" s="1"/>
  <c r="B339" i="1"/>
  <c r="AM339" i="1" s="1"/>
  <c r="B340" i="1"/>
  <c r="AM340" i="1" s="1"/>
  <c r="B341" i="1"/>
  <c r="AM341" i="1" s="1"/>
  <c r="B342" i="1"/>
  <c r="AM342" i="1" s="1"/>
  <c r="B343" i="1"/>
  <c r="AM343" i="1" s="1"/>
  <c r="B344" i="1"/>
  <c r="AM344" i="1" s="1"/>
  <c r="B345" i="1"/>
  <c r="AM345" i="1" s="1"/>
  <c r="B346" i="1"/>
  <c r="AM346" i="1" s="1"/>
  <c r="B347" i="1"/>
  <c r="AM347" i="1" s="1"/>
  <c r="B348" i="1"/>
  <c r="AM348" i="1" s="1"/>
  <c r="B349" i="1"/>
  <c r="AM349" i="1" s="1"/>
  <c r="B350" i="1"/>
  <c r="AM350" i="1" s="1"/>
  <c r="B351" i="1"/>
  <c r="AM351" i="1" s="1"/>
  <c r="B352" i="1"/>
  <c r="AM352" i="1" s="1"/>
  <c r="B353" i="1"/>
  <c r="AM353" i="1" s="1"/>
  <c r="B354" i="1"/>
  <c r="AM354" i="1" s="1"/>
  <c r="B355" i="1"/>
  <c r="AM355" i="1" s="1"/>
  <c r="B356" i="1"/>
  <c r="AM356" i="1" s="1"/>
  <c r="B357" i="1"/>
  <c r="AM357" i="1" s="1"/>
  <c r="B358" i="1"/>
  <c r="AM358" i="1" s="1"/>
  <c r="B359" i="1"/>
  <c r="AM359" i="1" s="1"/>
  <c r="B360" i="1"/>
  <c r="AM360" i="1" s="1"/>
  <c r="B361" i="1"/>
  <c r="AM361" i="1" s="1"/>
  <c r="B362" i="1"/>
  <c r="AM362" i="1" s="1"/>
  <c r="B363" i="1"/>
  <c r="AM363" i="1" s="1"/>
  <c r="B364" i="1"/>
  <c r="AM364" i="1" s="1"/>
  <c r="B365" i="1"/>
  <c r="AM365" i="1" s="1"/>
  <c r="B366" i="1"/>
  <c r="AM366" i="1" s="1"/>
  <c r="B367" i="1"/>
  <c r="AM367" i="1" s="1"/>
  <c r="B368" i="1"/>
  <c r="AM368" i="1" s="1"/>
  <c r="B369" i="1"/>
  <c r="AM369" i="1" s="1"/>
  <c r="B370" i="1"/>
  <c r="AM370" i="1" s="1"/>
  <c r="B371" i="1"/>
  <c r="AM371" i="1" s="1"/>
  <c r="B372" i="1"/>
  <c r="AM372" i="1" s="1"/>
  <c r="B373" i="1"/>
  <c r="AM373" i="1" s="1"/>
  <c r="B374" i="1"/>
  <c r="AM374" i="1" s="1"/>
  <c r="B375" i="1"/>
  <c r="AM375" i="1" s="1"/>
  <c r="B376" i="1"/>
  <c r="AM376" i="1" s="1"/>
  <c r="B377" i="1"/>
  <c r="AM377" i="1" s="1"/>
  <c r="B378" i="1"/>
  <c r="AM378" i="1" s="1"/>
  <c r="B379" i="1"/>
  <c r="AM379" i="1" s="1"/>
  <c r="B380" i="1"/>
  <c r="AM380" i="1" s="1"/>
  <c r="B381" i="1"/>
  <c r="AM381" i="1" s="1"/>
  <c r="B382" i="1"/>
  <c r="AM382" i="1" s="1"/>
  <c r="B383" i="1"/>
  <c r="AM383" i="1" s="1"/>
  <c r="B384" i="1"/>
  <c r="AM384" i="1" s="1"/>
  <c r="B385" i="1"/>
  <c r="AM385" i="1" s="1"/>
  <c r="B386" i="1"/>
  <c r="AM386" i="1" s="1"/>
  <c r="B387" i="1"/>
  <c r="AM387" i="1" s="1"/>
  <c r="B388" i="1"/>
  <c r="AM388" i="1" s="1"/>
  <c r="B389" i="1"/>
  <c r="AM389" i="1" s="1"/>
  <c r="B390" i="1"/>
  <c r="AM390" i="1" s="1"/>
  <c r="B391" i="1"/>
  <c r="AM391" i="1" s="1"/>
  <c r="B392" i="1"/>
  <c r="AM392" i="1" s="1"/>
  <c r="B393" i="1"/>
  <c r="AM393" i="1" s="1"/>
  <c r="B394" i="1"/>
  <c r="AM394" i="1" s="1"/>
  <c r="B395" i="1"/>
  <c r="AM395" i="1" s="1"/>
  <c r="B396" i="1"/>
  <c r="AM396" i="1" s="1"/>
  <c r="B397" i="1"/>
  <c r="AM397" i="1" s="1"/>
  <c r="B398" i="1"/>
  <c r="AM398" i="1" s="1"/>
  <c r="B399" i="1"/>
  <c r="AM399" i="1" s="1"/>
  <c r="B400" i="1"/>
  <c r="AM400" i="1" s="1"/>
  <c r="B401" i="1"/>
  <c r="AM401" i="1" s="1"/>
  <c r="B402" i="1"/>
  <c r="AM402" i="1" s="1"/>
  <c r="B403" i="1"/>
  <c r="AM403" i="1" s="1"/>
  <c r="B404" i="1"/>
  <c r="AM404" i="1" s="1"/>
  <c r="B405" i="1"/>
  <c r="AM405" i="1" s="1"/>
  <c r="B406" i="1"/>
  <c r="AM406" i="1" s="1"/>
  <c r="B407" i="1"/>
  <c r="AM407" i="1" s="1"/>
  <c r="B408" i="1"/>
  <c r="AM408" i="1" s="1"/>
  <c r="B409" i="1"/>
  <c r="AM409" i="1" s="1"/>
  <c r="B410" i="1"/>
  <c r="AM410" i="1" s="1"/>
  <c r="B411" i="1"/>
  <c r="AM411" i="1" s="1"/>
  <c r="B412" i="1"/>
  <c r="AM412" i="1" s="1"/>
  <c r="B413" i="1"/>
  <c r="AM413" i="1" s="1"/>
  <c r="B414" i="1"/>
  <c r="AM414" i="1" s="1"/>
  <c r="B415" i="1"/>
  <c r="AM415" i="1" s="1"/>
  <c r="B416" i="1"/>
  <c r="AM416" i="1" s="1"/>
  <c r="B417" i="1"/>
  <c r="AM417" i="1" s="1"/>
  <c r="B418" i="1"/>
  <c r="AM418" i="1" s="1"/>
  <c r="B419" i="1"/>
  <c r="AM419" i="1" s="1"/>
  <c r="B420" i="1"/>
  <c r="AM420" i="1" s="1"/>
  <c r="B421" i="1"/>
  <c r="AM421" i="1" s="1"/>
  <c r="B422" i="1"/>
  <c r="AM422" i="1" s="1"/>
  <c r="B423" i="1"/>
  <c r="AM423" i="1" s="1"/>
  <c r="B424" i="1"/>
  <c r="AM424" i="1" s="1"/>
  <c r="B425" i="1"/>
  <c r="AM425" i="1" s="1"/>
  <c r="B426" i="1"/>
  <c r="AM426" i="1" s="1"/>
  <c r="B427" i="1"/>
  <c r="AM427" i="1" s="1"/>
  <c r="B428" i="1"/>
  <c r="AM428" i="1" s="1"/>
  <c r="B429" i="1"/>
  <c r="AM429" i="1" s="1"/>
  <c r="B430" i="1"/>
  <c r="AM430" i="1" s="1"/>
  <c r="B431" i="1"/>
  <c r="AM431" i="1" s="1"/>
  <c r="B432" i="1"/>
  <c r="AM432" i="1" s="1"/>
  <c r="B433" i="1"/>
  <c r="AM433" i="1" s="1"/>
  <c r="B434" i="1"/>
  <c r="AM434" i="1" s="1"/>
  <c r="B435" i="1"/>
  <c r="AM435" i="1" s="1"/>
  <c r="B436" i="1"/>
  <c r="AM436" i="1" s="1"/>
  <c r="B437" i="1"/>
  <c r="AM437" i="1" s="1"/>
  <c r="B438" i="1"/>
  <c r="AM438" i="1" s="1"/>
  <c r="B439" i="1"/>
  <c r="AM439" i="1" s="1"/>
  <c r="B440" i="1"/>
  <c r="AM440" i="1" s="1"/>
  <c r="B441" i="1"/>
  <c r="AM441" i="1" s="1"/>
  <c r="B442" i="1"/>
  <c r="AM442" i="1" s="1"/>
  <c r="B443" i="1"/>
  <c r="AM443" i="1" s="1"/>
  <c r="B444" i="1"/>
  <c r="AM444" i="1" s="1"/>
  <c r="B445" i="1"/>
  <c r="AM445" i="1" s="1"/>
  <c r="B446" i="1"/>
  <c r="AM446" i="1" s="1"/>
  <c r="B447" i="1"/>
  <c r="AM447" i="1" s="1"/>
  <c r="B448" i="1"/>
  <c r="AM448" i="1" s="1"/>
  <c r="B449" i="1"/>
  <c r="AM449" i="1" s="1"/>
  <c r="B450" i="1"/>
  <c r="AM450" i="1" s="1"/>
  <c r="B451" i="1"/>
  <c r="AM451" i="1" s="1"/>
  <c r="B452" i="1"/>
  <c r="AM452" i="1" s="1"/>
  <c r="B453" i="1"/>
  <c r="AM453" i="1" s="1"/>
  <c r="B454" i="1"/>
  <c r="AM454" i="1" s="1"/>
  <c r="B455" i="1"/>
  <c r="AM455" i="1" s="1"/>
  <c r="B456" i="1"/>
  <c r="AM456" i="1" s="1"/>
  <c r="B457" i="1"/>
  <c r="AM457" i="1" s="1"/>
  <c r="B458" i="1"/>
  <c r="AM458" i="1" s="1"/>
  <c r="B459" i="1"/>
  <c r="AM459" i="1" s="1"/>
  <c r="B460" i="1"/>
  <c r="AM460" i="1" s="1"/>
  <c r="B461" i="1"/>
  <c r="AM461" i="1" s="1"/>
  <c r="B462" i="1"/>
  <c r="AM462" i="1" s="1"/>
  <c r="B463" i="1"/>
  <c r="AM463" i="1" s="1"/>
  <c r="B464" i="1"/>
  <c r="AM464" i="1" s="1"/>
  <c r="B465" i="1"/>
  <c r="AM465" i="1" s="1"/>
  <c r="B466" i="1"/>
  <c r="AM466" i="1" s="1"/>
  <c r="B467" i="1"/>
  <c r="AM467" i="1" s="1"/>
  <c r="B468" i="1"/>
  <c r="AM468" i="1" s="1"/>
  <c r="B469" i="1"/>
  <c r="AM469" i="1" s="1"/>
  <c r="B470" i="1"/>
  <c r="AM470" i="1" s="1"/>
  <c r="B471" i="1"/>
  <c r="AM471" i="1" s="1"/>
  <c r="B472" i="1"/>
  <c r="AM472" i="1" s="1"/>
  <c r="B473" i="1"/>
  <c r="AM473" i="1" s="1"/>
  <c r="B474" i="1"/>
  <c r="AM474" i="1" s="1"/>
  <c r="B475" i="1"/>
  <c r="AM475" i="1" s="1"/>
  <c r="B476" i="1"/>
  <c r="AM476" i="1" s="1"/>
  <c r="B477" i="1"/>
  <c r="AM477" i="1" s="1"/>
  <c r="B478" i="1"/>
  <c r="AM478" i="1" s="1"/>
  <c r="B479" i="1"/>
  <c r="AM479" i="1" s="1"/>
  <c r="B480" i="1"/>
  <c r="AM480" i="1" s="1"/>
  <c r="B481" i="1"/>
  <c r="AM481" i="1" s="1"/>
  <c r="B482" i="1"/>
  <c r="AM482" i="1" s="1"/>
  <c r="B483" i="1"/>
  <c r="AM483" i="1" s="1"/>
  <c r="B484" i="1"/>
  <c r="AM484" i="1" s="1"/>
  <c r="B485" i="1"/>
  <c r="AM485" i="1" s="1"/>
  <c r="B486" i="1"/>
  <c r="AM486" i="1" s="1"/>
  <c r="B487" i="1"/>
  <c r="AM487" i="1" s="1"/>
  <c r="B488" i="1"/>
  <c r="AM488" i="1" s="1"/>
  <c r="B489" i="1"/>
  <c r="AM489" i="1" s="1"/>
  <c r="B490" i="1"/>
  <c r="AM490" i="1" s="1"/>
  <c r="B491" i="1"/>
  <c r="AM491" i="1" s="1"/>
  <c r="B492" i="1"/>
  <c r="AM492" i="1" s="1"/>
  <c r="B493" i="1"/>
  <c r="AM493" i="1" s="1"/>
  <c r="B494" i="1"/>
  <c r="AM494" i="1" s="1"/>
  <c r="B495" i="1"/>
  <c r="AM495" i="1" s="1"/>
  <c r="B496" i="1"/>
  <c r="AM496" i="1" s="1"/>
  <c r="B497" i="1"/>
  <c r="AM497" i="1" s="1"/>
  <c r="B498" i="1"/>
  <c r="AM498" i="1" s="1"/>
  <c r="B499" i="1"/>
  <c r="AM499" i="1" s="1"/>
  <c r="B500" i="1"/>
  <c r="AM500" i="1" s="1"/>
  <c r="B501" i="1"/>
  <c r="AM501" i="1" s="1"/>
  <c r="B502" i="1"/>
  <c r="AM502" i="1" s="1"/>
  <c r="B503" i="1"/>
  <c r="AM503" i="1" s="1"/>
  <c r="B504" i="1"/>
  <c r="AM504" i="1" s="1"/>
  <c r="B505" i="1"/>
  <c r="AM505" i="1" s="1"/>
  <c r="B506" i="1"/>
  <c r="AM506" i="1" s="1"/>
  <c r="B507" i="1"/>
  <c r="AM507" i="1" s="1"/>
  <c r="B508" i="1"/>
  <c r="AM508" i="1" s="1"/>
  <c r="B509" i="1"/>
  <c r="AM509" i="1" s="1"/>
  <c r="B510" i="1"/>
  <c r="AM510" i="1" s="1"/>
  <c r="B511" i="1"/>
  <c r="AM511" i="1" s="1"/>
  <c r="B512" i="1"/>
  <c r="AM512" i="1" s="1"/>
  <c r="B513" i="1"/>
  <c r="AM513" i="1" s="1"/>
  <c r="B514" i="1"/>
  <c r="AM514" i="1" s="1"/>
  <c r="B515" i="1"/>
  <c r="AM515" i="1" s="1"/>
  <c r="B516" i="1"/>
  <c r="AM516" i="1" s="1"/>
  <c r="B517" i="1"/>
  <c r="AM517" i="1" s="1"/>
  <c r="B518" i="1"/>
  <c r="AM518" i="1" s="1"/>
  <c r="B519" i="1"/>
  <c r="AM519" i="1" s="1"/>
  <c r="B520" i="1"/>
  <c r="AM520" i="1" s="1"/>
  <c r="B521" i="1"/>
  <c r="AM521" i="1" s="1"/>
  <c r="B522" i="1"/>
  <c r="AM522" i="1" s="1"/>
  <c r="B523" i="1"/>
  <c r="AM523" i="1" s="1"/>
  <c r="B524" i="1"/>
  <c r="AM524" i="1" s="1"/>
  <c r="B525" i="1"/>
  <c r="AM525" i="1" s="1"/>
  <c r="B526" i="1"/>
  <c r="AM526" i="1" s="1"/>
  <c r="B527" i="1"/>
  <c r="AM527" i="1" s="1"/>
  <c r="B528" i="1"/>
  <c r="AM528" i="1" s="1"/>
  <c r="B529" i="1"/>
  <c r="AM529" i="1" s="1"/>
  <c r="B530" i="1"/>
  <c r="AM530" i="1" s="1"/>
  <c r="B531" i="1"/>
  <c r="AM531" i="1" s="1"/>
  <c r="B532" i="1"/>
  <c r="AM532" i="1" s="1"/>
  <c r="B533" i="1"/>
  <c r="AM533" i="1" s="1"/>
  <c r="B534" i="1"/>
  <c r="AM534" i="1" s="1"/>
  <c r="B535" i="1"/>
  <c r="AM535" i="1" s="1"/>
  <c r="B536" i="1"/>
  <c r="AM536" i="1" s="1"/>
  <c r="B537" i="1"/>
  <c r="AM537" i="1" s="1"/>
  <c r="B538" i="1"/>
  <c r="AM538" i="1" s="1"/>
  <c r="B539" i="1"/>
  <c r="AM539" i="1" s="1"/>
  <c r="B540" i="1"/>
  <c r="AM540" i="1" s="1"/>
  <c r="B541" i="1"/>
  <c r="AM541" i="1" s="1"/>
  <c r="B542" i="1"/>
  <c r="AM542" i="1" s="1"/>
  <c r="B543" i="1"/>
  <c r="AM543" i="1" s="1"/>
  <c r="B544" i="1"/>
  <c r="AM544" i="1" s="1"/>
  <c r="B545" i="1"/>
  <c r="AM545" i="1" s="1"/>
  <c r="B546" i="1"/>
  <c r="AM546" i="1" s="1"/>
  <c r="B547" i="1"/>
  <c r="AM547" i="1" s="1"/>
  <c r="B548" i="1"/>
  <c r="AM548" i="1" s="1"/>
  <c r="B549" i="1"/>
  <c r="AM549" i="1" s="1"/>
  <c r="B550" i="1"/>
  <c r="AM550" i="1" s="1"/>
  <c r="B551" i="1"/>
  <c r="AM551" i="1" s="1"/>
  <c r="B552" i="1"/>
  <c r="AM552" i="1" s="1"/>
  <c r="B553" i="1"/>
  <c r="AM553" i="1" s="1"/>
  <c r="B554" i="1"/>
  <c r="AM554" i="1" s="1"/>
  <c r="B555" i="1"/>
  <c r="AM555" i="1" s="1"/>
  <c r="B556" i="1"/>
  <c r="AM556" i="1" s="1"/>
  <c r="B557" i="1"/>
  <c r="AM557" i="1" s="1"/>
  <c r="B558" i="1"/>
  <c r="AM558" i="1" s="1"/>
  <c r="B559" i="1"/>
  <c r="AM559" i="1" s="1"/>
  <c r="B560" i="1"/>
  <c r="AM560" i="1" s="1"/>
  <c r="B561" i="1"/>
  <c r="AM561" i="1" s="1"/>
  <c r="B562" i="1"/>
  <c r="AM562" i="1" s="1"/>
  <c r="B563" i="1"/>
  <c r="AM563" i="1" s="1"/>
  <c r="B564" i="1"/>
  <c r="AM564" i="1" s="1"/>
  <c r="B565" i="1"/>
  <c r="AM565" i="1" s="1"/>
  <c r="B566" i="1"/>
  <c r="AM566" i="1" s="1"/>
  <c r="B567" i="1"/>
  <c r="AM567" i="1" s="1"/>
  <c r="B568" i="1"/>
  <c r="AM568" i="1" s="1"/>
  <c r="B569" i="1"/>
  <c r="AM569" i="1" s="1"/>
  <c r="B570" i="1"/>
  <c r="AM570" i="1" s="1"/>
  <c r="B571" i="1"/>
  <c r="AM571" i="1" s="1"/>
  <c r="B572" i="1"/>
  <c r="AM572" i="1" s="1"/>
  <c r="B573" i="1"/>
  <c r="AM573" i="1" s="1"/>
  <c r="B574" i="1"/>
  <c r="AM574" i="1" s="1"/>
  <c r="B575" i="1"/>
  <c r="AM575" i="1" s="1"/>
  <c r="B576" i="1"/>
  <c r="AM576" i="1" s="1"/>
  <c r="B577" i="1"/>
  <c r="AM577" i="1" s="1"/>
  <c r="B578" i="1"/>
  <c r="AM578" i="1" s="1"/>
  <c r="B579" i="1"/>
  <c r="AM579" i="1" s="1"/>
  <c r="B580" i="1"/>
  <c r="AM580" i="1" s="1"/>
  <c r="B581" i="1"/>
  <c r="AM581" i="1" s="1"/>
  <c r="B582" i="1"/>
  <c r="AM582" i="1" s="1"/>
  <c r="B583" i="1"/>
  <c r="AM583" i="1" s="1"/>
  <c r="B584" i="1"/>
  <c r="AM584" i="1" s="1"/>
  <c r="B585" i="1"/>
  <c r="AM585" i="1" s="1"/>
  <c r="B586" i="1"/>
  <c r="AM586" i="1" s="1"/>
  <c r="B587" i="1"/>
  <c r="AM587" i="1" s="1"/>
  <c r="B588" i="1"/>
  <c r="AM588" i="1" s="1"/>
  <c r="B589" i="1"/>
  <c r="AM589" i="1" s="1"/>
  <c r="B590" i="1"/>
  <c r="AM590" i="1" s="1"/>
  <c r="B591" i="1"/>
  <c r="AM591" i="1" s="1"/>
  <c r="B592" i="1"/>
  <c r="AM592" i="1" s="1"/>
  <c r="B593" i="1"/>
  <c r="AM593" i="1" s="1"/>
  <c r="B594" i="1"/>
  <c r="AM594" i="1" s="1"/>
  <c r="B595" i="1"/>
  <c r="AM595" i="1" s="1"/>
  <c r="B596" i="1"/>
  <c r="AM596" i="1" s="1"/>
  <c r="B597" i="1"/>
  <c r="AM597" i="1" s="1"/>
  <c r="B598" i="1"/>
  <c r="AM598" i="1" s="1"/>
  <c r="B599" i="1"/>
  <c r="AM599" i="1" s="1"/>
  <c r="B600" i="1"/>
  <c r="AM600" i="1" s="1"/>
  <c r="B601" i="1"/>
  <c r="AM601" i="1" s="1"/>
  <c r="B602" i="1"/>
  <c r="AM602" i="1" s="1"/>
  <c r="B603" i="1"/>
  <c r="AM603" i="1" s="1"/>
  <c r="B604" i="1"/>
  <c r="AM604" i="1" s="1"/>
  <c r="B605" i="1"/>
  <c r="AM605" i="1" s="1"/>
  <c r="B606" i="1"/>
  <c r="AM606" i="1" s="1"/>
  <c r="B607" i="1"/>
  <c r="AM607" i="1" s="1"/>
  <c r="B608" i="1"/>
  <c r="AM608" i="1" s="1"/>
  <c r="B609" i="1"/>
  <c r="AM609" i="1" s="1"/>
  <c r="B610" i="1"/>
  <c r="AM610" i="1" s="1"/>
  <c r="B611" i="1"/>
  <c r="AM611" i="1" s="1"/>
  <c r="B612" i="1"/>
  <c r="AM612" i="1" s="1"/>
  <c r="B613" i="1"/>
  <c r="AM613" i="1" s="1"/>
  <c r="B614" i="1"/>
  <c r="AM614" i="1" s="1"/>
  <c r="B615" i="1"/>
  <c r="AM615" i="1" s="1"/>
  <c r="B616" i="1"/>
  <c r="AM616" i="1" s="1"/>
  <c r="B617" i="1"/>
  <c r="AM617" i="1" s="1"/>
  <c r="B618" i="1"/>
  <c r="AM618" i="1" s="1"/>
  <c r="B619" i="1"/>
  <c r="AM619" i="1" s="1"/>
  <c r="B620" i="1"/>
  <c r="AM620" i="1" s="1"/>
  <c r="B621" i="1"/>
  <c r="AM621" i="1" s="1"/>
  <c r="B622" i="1"/>
  <c r="AM622" i="1" s="1"/>
  <c r="B623" i="1"/>
  <c r="AM623" i="1" s="1"/>
  <c r="B624" i="1"/>
  <c r="AM624" i="1" s="1"/>
  <c r="B625" i="1"/>
  <c r="AM625" i="1" s="1"/>
  <c r="B626" i="1"/>
  <c r="AM626" i="1" s="1"/>
  <c r="B627" i="1"/>
  <c r="AM627" i="1" s="1"/>
  <c r="B628" i="1"/>
  <c r="AM628" i="1" s="1"/>
  <c r="B629" i="1"/>
  <c r="AM629" i="1" s="1"/>
  <c r="B630" i="1"/>
  <c r="AM630" i="1" s="1"/>
  <c r="B631" i="1"/>
  <c r="AM631" i="1" s="1"/>
  <c r="B632" i="1"/>
  <c r="AM632" i="1" s="1"/>
  <c r="B633" i="1"/>
  <c r="AM633" i="1" s="1"/>
  <c r="B634" i="1"/>
  <c r="AM634" i="1" s="1"/>
  <c r="B635" i="1"/>
  <c r="AM635" i="1" s="1"/>
  <c r="B636" i="1"/>
  <c r="AM636" i="1" s="1"/>
  <c r="B637" i="1"/>
  <c r="AM637" i="1" s="1"/>
  <c r="B638" i="1"/>
  <c r="AM638" i="1" s="1"/>
  <c r="B639" i="1"/>
  <c r="AM639" i="1" s="1"/>
  <c r="B640" i="1"/>
  <c r="AM640" i="1" s="1"/>
  <c r="B641" i="1"/>
  <c r="AM641" i="1" s="1"/>
  <c r="B642" i="1"/>
  <c r="AM642" i="1" s="1"/>
  <c r="B643" i="1"/>
  <c r="AM643" i="1" s="1"/>
  <c r="B644" i="1"/>
  <c r="AM644" i="1" s="1"/>
  <c r="B645" i="1"/>
  <c r="AM645" i="1" s="1"/>
  <c r="B646" i="1"/>
  <c r="AM646" i="1" s="1"/>
  <c r="B647" i="1"/>
  <c r="AM647" i="1" s="1"/>
  <c r="B648" i="1"/>
  <c r="AM648" i="1" s="1"/>
  <c r="B649" i="1"/>
  <c r="AM649" i="1" s="1"/>
  <c r="B650" i="1"/>
  <c r="AM650" i="1" s="1"/>
  <c r="B651" i="1"/>
  <c r="AM651" i="1" s="1"/>
  <c r="B652" i="1"/>
  <c r="AM652" i="1" s="1"/>
  <c r="B653" i="1"/>
  <c r="AM653" i="1" s="1"/>
  <c r="B654" i="1"/>
  <c r="AM654" i="1" s="1"/>
  <c r="B655" i="1"/>
  <c r="AM655" i="1" s="1"/>
  <c r="B656" i="1"/>
  <c r="AM656" i="1" s="1"/>
  <c r="B657" i="1"/>
  <c r="AM657" i="1" s="1"/>
  <c r="B658" i="1"/>
  <c r="AM658" i="1" s="1"/>
  <c r="B659" i="1"/>
  <c r="AM659" i="1" s="1"/>
  <c r="B660" i="1"/>
  <c r="AM660" i="1" s="1"/>
  <c r="B661" i="1"/>
  <c r="AM661" i="1" s="1"/>
  <c r="B662" i="1"/>
  <c r="AM662" i="1" s="1"/>
  <c r="B663" i="1"/>
  <c r="AM663" i="1" s="1"/>
  <c r="B664" i="1"/>
  <c r="AM664" i="1" s="1"/>
  <c r="B665" i="1"/>
  <c r="AM665" i="1" s="1"/>
  <c r="B666" i="1"/>
  <c r="AM666" i="1" s="1"/>
  <c r="B667" i="1"/>
  <c r="AM667" i="1" s="1"/>
  <c r="B668" i="1"/>
  <c r="AM668" i="1" s="1"/>
  <c r="B669" i="1"/>
  <c r="AM669" i="1" s="1"/>
  <c r="B670" i="1"/>
  <c r="AM670" i="1" s="1"/>
  <c r="B671" i="1"/>
  <c r="AM671" i="1" s="1"/>
  <c r="B672" i="1"/>
  <c r="AM672" i="1" s="1"/>
  <c r="B673" i="1"/>
  <c r="AM673" i="1" s="1"/>
  <c r="B674" i="1"/>
  <c r="AM674" i="1" s="1"/>
  <c r="B675" i="1"/>
  <c r="AM675" i="1" s="1"/>
  <c r="B676" i="1"/>
  <c r="AM676" i="1" s="1"/>
  <c r="B677" i="1"/>
  <c r="AM677" i="1" s="1"/>
  <c r="B678" i="1"/>
  <c r="AM678" i="1" s="1"/>
  <c r="B679" i="1"/>
  <c r="AM679" i="1" s="1"/>
  <c r="B680" i="1"/>
  <c r="AM680" i="1" s="1"/>
  <c r="B681" i="1"/>
  <c r="AM681" i="1" s="1"/>
  <c r="B682" i="1"/>
  <c r="AM682" i="1" s="1"/>
  <c r="B683" i="1"/>
  <c r="AM683" i="1" s="1"/>
  <c r="B684" i="1"/>
  <c r="AM684" i="1" s="1"/>
  <c r="B685" i="1"/>
  <c r="AM685" i="1" s="1"/>
  <c r="B686" i="1"/>
  <c r="AM686" i="1" s="1"/>
  <c r="B687" i="1"/>
  <c r="AM687" i="1" s="1"/>
  <c r="B688" i="1"/>
  <c r="AM688" i="1" s="1"/>
  <c r="B689" i="1"/>
  <c r="AM689" i="1" s="1"/>
  <c r="B690" i="1"/>
  <c r="AM690" i="1" s="1"/>
  <c r="B691" i="1"/>
  <c r="AM691" i="1" s="1"/>
  <c r="B692" i="1"/>
  <c r="AM692" i="1" s="1"/>
  <c r="B693" i="1"/>
  <c r="AM693" i="1" s="1"/>
  <c r="B694" i="1"/>
  <c r="AM694" i="1" s="1"/>
  <c r="B695" i="1"/>
  <c r="AM695" i="1" s="1"/>
  <c r="B696" i="1"/>
  <c r="AM696" i="1" s="1"/>
  <c r="B697" i="1"/>
  <c r="AM697" i="1" s="1"/>
  <c r="B698" i="1"/>
  <c r="AM698" i="1" s="1"/>
  <c r="B699" i="1"/>
  <c r="AM699" i="1" s="1"/>
  <c r="B700" i="1"/>
  <c r="AM700" i="1" s="1"/>
  <c r="B701" i="1"/>
  <c r="AM701" i="1" s="1"/>
  <c r="B702" i="1"/>
  <c r="AM702" i="1" s="1"/>
  <c r="B703" i="1"/>
  <c r="AM703" i="1" s="1"/>
  <c r="B704" i="1"/>
  <c r="AM704" i="1" s="1"/>
  <c r="B705" i="1"/>
  <c r="AM705" i="1" s="1"/>
  <c r="B706" i="1"/>
  <c r="AM706" i="1" s="1"/>
  <c r="B707" i="1"/>
  <c r="AM707" i="1" s="1"/>
  <c r="B708" i="1"/>
  <c r="AM708" i="1" s="1"/>
  <c r="B709" i="1"/>
  <c r="AM709" i="1" s="1"/>
  <c r="B710" i="1"/>
  <c r="AM710" i="1" s="1"/>
  <c r="B711" i="1"/>
  <c r="AM711" i="1" s="1"/>
  <c r="B712" i="1"/>
  <c r="AM712" i="1" s="1"/>
  <c r="B713" i="1"/>
  <c r="AM713" i="1" s="1"/>
  <c r="B714" i="1"/>
  <c r="AM714" i="1" s="1"/>
  <c r="B715" i="1"/>
  <c r="AM715" i="1" s="1"/>
  <c r="B716" i="1"/>
  <c r="AM716" i="1" s="1"/>
  <c r="B717" i="1"/>
  <c r="AM717" i="1" s="1"/>
  <c r="B718" i="1"/>
  <c r="AM718" i="1" s="1"/>
  <c r="B719" i="1"/>
  <c r="AM719" i="1" s="1"/>
  <c r="B720" i="1"/>
  <c r="AM720" i="1" s="1"/>
  <c r="B721" i="1"/>
  <c r="AM721" i="1" s="1"/>
  <c r="B722" i="1"/>
  <c r="AM722" i="1" s="1"/>
  <c r="B723" i="1"/>
  <c r="AM723" i="1" s="1"/>
  <c r="B724" i="1"/>
  <c r="AM724" i="1" s="1"/>
  <c r="B725" i="1"/>
  <c r="AM725" i="1" s="1"/>
  <c r="B726" i="1"/>
  <c r="AM726" i="1" s="1"/>
  <c r="B727" i="1"/>
  <c r="AM727" i="1" s="1"/>
  <c r="B728" i="1"/>
  <c r="AM728" i="1" s="1"/>
  <c r="B729" i="1"/>
  <c r="AM729" i="1" s="1"/>
  <c r="B730" i="1"/>
  <c r="AM730" i="1" s="1"/>
  <c r="B731" i="1"/>
  <c r="AM731" i="1" s="1"/>
  <c r="B732" i="1"/>
  <c r="AM732" i="1" s="1"/>
  <c r="B733" i="1"/>
  <c r="AM733" i="1" s="1"/>
  <c r="B734" i="1"/>
  <c r="AM734" i="1" s="1"/>
  <c r="B735" i="1"/>
  <c r="AM735" i="1" s="1"/>
  <c r="B736" i="1"/>
  <c r="AM736" i="1" s="1"/>
  <c r="B737" i="1"/>
  <c r="AM737" i="1" s="1"/>
  <c r="B738" i="1"/>
  <c r="AM738" i="1" s="1"/>
  <c r="B739" i="1"/>
  <c r="AM739" i="1" s="1"/>
  <c r="B740" i="1"/>
  <c r="AM740" i="1" s="1"/>
  <c r="B741" i="1"/>
  <c r="AM741" i="1" s="1"/>
  <c r="B742" i="1"/>
  <c r="AM742" i="1" s="1"/>
  <c r="B743" i="1"/>
  <c r="AM743" i="1" s="1"/>
  <c r="B744" i="1"/>
  <c r="AM744" i="1" s="1"/>
  <c r="B745" i="1"/>
  <c r="AM745" i="1" s="1"/>
  <c r="B746" i="1"/>
  <c r="AM746" i="1" s="1"/>
  <c r="B747" i="1"/>
  <c r="AM747" i="1" s="1"/>
  <c r="B748" i="1"/>
  <c r="AM748" i="1" s="1"/>
  <c r="B749" i="1"/>
  <c r="AM749" i="1" s="1"/>
  <c r="B750" i="1"/>
  <c r="AM750" i="1" s="1"/>
  <c r="B751" i="1"/>
  <c r="AM751" i="1" s="1"/>
  <c r="B752" i="1"/>
  <c r="AM752" i="1" s="1"/>
  <c r="B753" i="1"/>
  <c r="AM753" i="1" s="1"/>
  <c r="B754" i="1"/>
  <c r="AM754" i="1" s="1"/>
  <c r="B755" i="1"/>
  <c r="AM755" i="1" s="1"/>
  <c r="B756" i="1"/>
  <c r="AM756" i="1" s="1"/>
  <c r="B757" i="1"/>
  <c r="AM757" i="1" s="1"/>
  <c r="B758" i="1"/>
  <c r="AM758" i="1" s="1"/>
  <c r="B759" i="1"/>
  <c r="AM759" i="1" s="1"/>
  <c r="B760" i="1"/>
  <c r="AM760" i="1" s="1"/>
  <c r="B761" i="1"/>
  <c r="AM761" i="1" s="1"/>
  <c r="B762" i="1"/>
  <c r="AM762" i="1" s="1"/>
  <c r="B763" i="1"/>
  <c r="AM763" i="1" s="1"/>
  <c r="B764" i="1"/>
  <c r="AM764" i="1" s="1"/>
  <c r="B765" i="1"/>
  <c r="AM765" i="1" s="1"/>
  <c r="B766" i="1"/>
  <c r="AM766" i="1" s="1"/>
  <c r="B767" i="1"/>
  <c r="AM767" i="1" s="1"/>
  <c r="B768" i="1"/>
  <c r="AM768" i="1" s="1"/>
  <c r="B769" i="1"/>
  <c r="AM769" i="1" s="1"/>
  <c r="B770" i="1"/>
  <c r="AM770" i="1" s="1"/>
  <c r="B771" i="1"/>
  <c r="AM771" i="1" s="1"/>
  <c r="B772" i="1"/>
  <c r="AM772" i="1" s="1"/>
  <c r="B773" i="1"/>
  <c r="AM773" i="1" s="1"/>
  <c r="B774" i="1"/>
  <c r="AM774" i="1" s="1"/>
  <c r="B775" i="1"/>
  <c r="AM775" i="1" s="1"/>
  <c r="B776" i="1"/>
  <c r="AM776" i="1" s="1"/>
  <c r="B777" i="1"/>
  <c r="AM777" i="1" s="1"/>
  <c r="B778" i="1"/>
  <c r="AM778" i="1" s="1"/>
  <c r="B779" i="1"/>
  <c r="AM779" i="1" s="1"/>
  <c r="B780" i="1"/>
  <c r="AM780" i="1" s="1"/>
  <c r="B781" i="1"/>
  <c r="AM781" i="1" s="1"/>
  <c r="B782" i="1"/>
  <c r="AM782" i="1" s="1"/>
  <c r="B783" i="1"/>
  <c r="AM783" i="1" s="1"/>
  <c r="B784" i="1"/>
  <c r="AM784" i="1" s="1"/>
  <c r="B785" i="1"/>
  <c r="AM785" i="1" s="1"/>
  <c r="B786" i="1"/>
  <c r="AM786" i="1" s="1"/>
  <c r="B787" i="1"/>
  <c r="AM787" i="1" s="1"/>
  <c r="B788" i="1"/>
  <c r="AM788" i="1" s="1"/>
  <c r="B789" i="1"/>
  <c r="AM789" i="1" s="1"/>
  <c r="B790" i="1"/>
  <c r="AM790" i="1" s="1"/>
  <c r="B791" i="1"/>
  <c r="AM791" i="1" s="1"/>
  <c r="B792" i="1"/>
  <c r="AM792" i="1" s="1"/>
  <c r="B793" i="1"/>
  <c r="AM793" i="1" s="1"/>
  <c r="B794" i="1"/>
  <c r="AM794" i="1" s="1"/>
  <c r="B795" i="1"/>
  <c r="AM795" i="1" s="1"/>
  <c r="B796" i="1"/>
  <c r="AM796" i="1" s="1"/>
  <c r="B797" i="1"/>
  <c r="AM797" i="1" s="1"/>
  <c r="B798" i="1"/>
  <c r="AM798" i="1" s="1"/>
  <c r="B799" i="1"/>
  <c r="AM799" i="1" s="1"/>
  <c r="B800" i="1"/>
  <c r="AM800" i="1" s="1"/>
  <c r="B801" i="1"/>
  <c r="AM801" i="1" s="1"/>
  <c r="B802" i="1"/>
  <c r="AM802" i="1" s="1"/>
  <c r="B803" i="1"/>
  <c r="AM803" i="1" s="1"/>
  <c r="B804" i="1"/>
  <c r="AM804" i="1" s="1"/>
  <c r="B805" i="1"/>
  <c r="AM805" i="1" s="1"/>
  <c r="B806" i="1"/>
  <c r="AM806" i="1" s="1"/>
  <c r="B807" i="1"/>
  <c r="AM807" i="1" s="1"/>
  <c r="B808" i="1"/>
  <c r="AM808" i="1" s="1"/>
  <c r="B809" i="1"/>
  <c r="AM809" i="1" s="1"/>
  <c r="B810" i="1"/>
  <c r="AM810" i="1" s="1"/>
  <c r="B811" i="1"/>
  <c r="AM811" i="1" s="1"/>
  <c r="B812" i="1"/>
  <c r="AM812" i="1" s="1"/>
  <c r="B813" i="1"/>
  <c r="AM813" i="1" s="1"/>
  <c r="B814" i="1"/>
  <c r="AM814" i="1" s="1"/>
  <c r="B815" i="1"/>
  <c r="AM815" i="1" s="1"/>
  <c r="B816" i="1"/>
  <c r="AM816" i="1" s="1"/>
  <c r="B817" i="1"/>
  <c r="AM817" i="1" s="1"/>
  <c r="B818" i="1"/>
  <c r="AM818" i="1" s="1"/>
  <c r="B819" i="1"/>
  <c r="AM819" i="1" s="1"/>
  <c r="B820" i="1"/>
  <c r="AM820" i="1" s="1"/>
  <c r="B821" i="1"/>
  <c r="AM821" i="1" s="1"/>
  <c r="B822" i="1"/>
  <c r="AM822" i="1" s="1"/>
  <c r="B823" i="1"/>
  <c r="AM823" i="1" s="1"/>
  <c r="B824" i="1"/>
  <c r="AM824" i="1" s="1"/>
  <c r="B825" i="1"/>
  <c r="AM825" i="1" s="1"/>
  <c r="B826" i="1"/>
  <c r="AM826" i="1" s="1"/>
  <c r="B827" i="1"/>
  <c r="AM827" i="1" s="1"/>
  <c r="B828" i="1"/>
  <c r="AM828" i="1" s="1"/>
  <c r="B829" i="1"/>
  <c r="AM829" i="1" s="1"/>
  <c r="B830" i="1"/>
  <c r="AM830" i="1" s="1"/>
  <c r="B831" i="1"/>
  <c r="AM831" i="1" s="1"/>
  <c r="B832" i="1"/>
  <c r="AM832" i="1" s="1"/>
  <c r="B833" i="1"/>
  <c r="AM833" i="1" s="1"/>
  <c r="B834" i="1"/>
  <c r="AM834" i="1" s="1"/>
  <c r="B835" i="1"/>
  <c r="AM835" i="1" s="1"/>
  <c r="B836" i="1"/>
  <c r="AM836" i="1" s="1"/>
  <c r="B837" i="1"/>
  <c r="AM837" i="1" s="1"/>
  <c r="B838" i="1"/>
  <c r="AM838" i="1" s="1"/>
  <c r="B839" i="1"/>
  <c r="AM839" i="1" s="1"/>
  <c r="B840" i="1"/>
  <c r="AM840" i="1" s="1"/>
  <c r="B841" i="1"/>
  <c r="AM841" i="1" s="1"/>
  <c r="B842" i="1"/>
  <c r="AM842" i="1" s="1"/>
  <c r="B843" i="1"/>
  <c r="AM843" i="1" s="1"/>
  <c r="B844" i="1"/>
  <c r="AM844" i="1" s="1"/>
  <c r="B845" i="1"/>
  <c r="AM845" i="1" s="1"/>
  <c r="B846" i="1"/>
  <c r="AM846" i="1" s="1"/>
  <c r="B847" i="1"/>
  <c r="AM847" i="1" s="1"/>
  <c r="B848" i="1"/>
  <c r="AM848" i="1" s="1"/>
  <c r="B849" i="1"/>
  <c r="AM849" i="1" s="1"/>
  <c r="B850" i="1"/>
  <c r="AM850" i="1" s="1"/>
  <c r="B851" i="1"/>
  <c r="AM851" i="1" s="1"/>
  <c r="B852" i="1"/>
  <c r="AM852" i="1" s="1"/>
  <c r="B853" i="1"/>
  <c r="AM853" i="1" s="1"/>
  <c r="B854" i="1"/>
  <c r="AM854" i="1" s="1"/>
  <c r="B855" i="1"/>
  <c r="AM855" i="1" s="1"/>
  <c r="B856" i="1"/>
  <c r="AM856" i="1" s="1"/>
  <c r="B857" i="1"/>
  <c r="AM857" i="1" s="1"/>
  <c r="B858" i="1"/>
  <c r="AM858" i="1" s="1"/>
  <c r="B859" i="1"/>
  <c r="AM859" i="1" s="1"/>
  <c r="B860" i="1"/>
  <c r="AM860" i="1" s="1"/>
  <c r="B861" i="1"/>
  <c r="AM861" i="1" s="1"/>
  <c r="B862" i="1"/>
  <c r="AM862" i="1" s="1"/>
  <c r="B863" i="1"/>
  <c r="AM863" i="1" s="1"/>
  <c r="B864" i="1"/>
  <c r="AM864" i="1" s="1"/>
  <c r="B865" i="1"/>
  <c r="AM865" i="1" s="1"/>
  <c r="B866" i="1"/>
  <c r="AM866" i="1" s="1"/>
  <c r="B867" i="1"/>
  <c r="AM867" i="1" s="1"/>
  <c r="B868" i="1"/>
  <c r="AM868" i="1" s="1"/>
  <c r="B869" i="1"/>
  <c r="AM869" i="1" s="1"/>
  <c r="B870" i="1"/>
  <c r="AM870" i="1" s="1"/>
  <c r="B871" i="1"/>
  <c r="AM871" i="1" s="1"/>
  <c r="B872" i="1"/>
  <c r="AM872" i="1" s="1"/>
  <c r="B873" i="1"/>
  <c r="AM873" i="1" s="1"/>
  <c r="B874" i="1"/>
  <c r="AM874" i="1" s="1"/>
  <c r="B875" i="1"/>
  <c r="AM875" i="1" s="1"/>
  <c r="B876" i="1"/>
  <c r="AM876" i="1" s="1"/>
  <c r="B877" i="1"/>
  <c r="AM877" i="1" s="1"/>
  <c r="B878" i="1"/>
  <c r="AM878" i="1" s="1"/>
  <c r="B879" i="1"/>
  <c r="AM879" i="1" s="1"/>
  <c r="B880" i="1"/>
  <c r="AM880" i="1" s="1"/>
  <c r="B881" i="1"/>
  <c r="AM881" i="1" s="1"/>
  <c r="B882" i="1"/>
  <c r="AM882" i="1" s="1"/>
  <c r="B883" i="1"/>
  <c r="AM883" i="1" s="1"/>
  <c r="B884" i="1"/>
  <c r="AM884" i="1" s="1"/>
  <c r="B885" i="1"/>
  <c r="AM885" i="1" s="1"/>
  <c r="B886" i="1"/>
  <c r="AM886" i="1" s="1"/>
  <c r="B887" i="1"/>
  <c r="AM887" i="1" s="1"/>
  <c r="B888" i="1"/>
  <c r="AM888" i="1" s="1"/>
  <c r="B889" i="1"/>
  <c r="AM889" i="1" s="1"/>
  <c r="B890" i="1"/>
  <c r="AM890" i="1" s="1"/>
  <c r="B891" i="1"/>
  <c r="AM891" i="1" s="1"/>
  <c r="B892" i="1"/>
  <c r="AM892" i="1" s="1"/>
  <c r="B893" i="1"/>
  <c r="AM893" i="1" s="1"/>
  <c r="B894" i="1"/>
  <c r="AM894" i="1" s="1"/>
  <c r="B895" i="1"/>
  <c r="AM895" i="1" s="1"/>
  <c r="B896" i="1"/>
  <c r="AM896" i="1" s="1"/>
  <c r="B897" i="1"/>
  <c r="AM897" i="1" s="1"/>
  <c r="B898" i="1"/>
  <c r="AM898" i="1" s="1"/>
  <c r="B899" i="1"/>
  <c r="AM899" i="1" s="1"/>
  <c r="B900" i="1"/>
  <c r="AM900" i="1" s="1"/>
  <c r="B901" i="1"/>
  <c r="AM901" i="1" s="1"/>
  <c r="B902" i="1"/>
  <c r="AM902" i="1" s="1"/>
  <c r="B903" i="1"/>
  <c r="AM903" i="1" s="1"/>
  <c r="B904" i="1"/>
  <c r="AM904" i="1" s="1"/>
  <c r="B905" i="1"/>
  <c r="AM905" i="1" s="1"/>
  <c r="B906" i="1"/>
  <c r="AM906" i="1" s="1"/>
  <c r="B907" i="1"/>
  <c r="AM907" i="1" s="1"/>
  <c r="B908" i="1"/>
  <c r="AM908" i="1" s="1"/>
  <c r="B909" i="1"/>
  <c r="AM909" i="1" s="1"/>
  <c r="B910" i="1"/>
  <c r="AM910" i="1" s="1"/>
  <c r="B911" i="1"/>
  <c r="AM911" i="1" s="1"/>
  <c r="B912" i="1"/>
  <c r="AM912" i="1" s="1"/>
  <c r="B913" i="1"/>
  <c r="AM913" i="1" s="1"/>
  <c r="B914" i="1"/>
  <c r="AM914" i="1" s="1"/>
  <c r="B915" i="1"/>
  <c r="AM915" i="1" s="1"/>
  <c r="B916" i="1"/>
  <c r="AM916" i="1" s="1"/>
  <c r="B917" i="1"/>
  <c r="AM917" i="1" s="1"/>
  <c r="B918" i="1"/>
  <c r="AM918" i="1" s="1"/>
  <c r="B919" i="1"/>
  <c r="AM919" i="1" s="1"/>
  <c r="B920" i="1"/>
  <c r="AM920" i="1" s="1"/>
  <c r="B921" i="1"/>
  <c r="AM921" i="1" s="1"/>
  <c r="B922" i="1"/>
  <c r="AM922" i="1" s="1"/>
  <c r="B923" i="1"/>
  <c r="AM923" i="1" s="1"/>
  <c r="B924" i="1"/>
  <c r="AM924" i="1" s="1"/>
  <c r="B925" i="1"/>
  <c r="AM925" i="1" s="1"/>
  <c r="B926" i="1"/>
  <c r="AM926" i="1" s="1"/>
  <c r="B927" i="1"/>
  <c r="AM927" i="1" s="1"/>
  <c r="B928" i="1"/>
  <c r="AM928" i="1" s="1"/>
  <c r="B929" i="1"/>
  <c r="AM929" i="1" s="1"/>
  <c r="B930" i="1"/>
  <c r="AM930" i="1" s="1"/>
  <c r="B931" i="1"/>
  <c r="AM931" i="1" s="1"/>
  <c r="B932" i="1"/>
  <c r="AM932" i="1" s="1"/>
  <c r="B933" i="1"/>
  <c r="AM933" i="1" s="1"/>
  <c r="B934" i="1"/>
  <c r="AM934" i="1" s="1"/>
  <c r="B935" i="1"/>
  <c r="AM935" i="1" s="1"/>
  <c r="B936" i="1"/>
  <c r="AM936" i="1" s="1"/>
  <c r="B937" i="1"/>
  <c r="AM937" i="1" s="1"/>
  <c r="B938" i="1"/>
  <c r="AM938" i="1" s="1"/>
  <c r="B939" i="1"/>
  <c r="AM939" i="1" s="1"/>
  <c r="B940" i="1"/>
  <c r="AM940" i="1" s="1"/>
  <c r="B941" i="1"/>
  <c r="AM941" i="1" s="1"/>
  <c r="B942" i="1"/>
  <c r="AM942" i="1" s="1"/>
  <c r="B943" i="1"/>
  <c r="AM943" i="1" s="1"/>
  <c r="B944" i="1"/>
  <c r="AM944" i="1" s="1"/>
  <c r="B945" i="1"/>
  <c r="AM945" i="1" s="1"/>
  <c r="B946" i="1"/>
  <c r="AM946" i="1" s="1"/>
  <c r="B947" i="1"/>
  <c r="AM947" i="1" s="1"/>
  <c r="B948" i="1"/>
  <c r="AM948" i="1" s="1"/>
  <c r="B949" i="1"/>
  <c r="AM949" i="1" s="1"/>
  <c r="B950" i="1"/>
  <c r="AM950" i="1" s="1"/>
  <c r="B951" i="1"/>
  <c r="AM951" i="1" s="1"/>
  <c r="B952" i="1"/>
  <c r="AM952" i="1" s="1"/>
  <c r="B953" i="1"/>
  <c r="AM953" i="1" s="1"/>
  <c r="B954" i="1"/>
  <c r="AM954" i="1" s="1"/>
  <c r="B955" i="1"/>
  <c r="AM955" i="1" s="1"/>
  <c r="B956" i="1"/>
  <c r="AM956" i="1" s="1"/>
  <c r="B957" i="1"/>
  <c r="AM957" i="1" s="1"/>
  <c r="B958" i="1"/>
  <c r="AM958" i="1" s="1"/>
  <c r="B959" i="1"/>
  <c r="AM959" i="1" s="1"/>
  <c r="B960" i="1"/>
  <c r="AM960" i="1" s="1"/>
  <c r="B961" i="1"/>
  <c r="AM961" i="1" s="1"/>
  <c r="B962" i="1"/>
  <c r="AM962" i="1" s="1"/>
  <c r="B963" i="1"/>
  <c r="AM963" i="1" s="1"/>
  <c r="B964" i="1"/>
  <c r="AM964" i="1" s="1"/>
  <c r="B965" i="1"/>
  <c r="AM965" i="1" s="1"/>
  <c r="B966" i="1"/>
  <c r="AM966" i="1" s="1"/>
  <c r="B967" i="1"/>
  <c r="AM967" i="1" s="1"/>
  <c r="B968" i="1"/>
  <c r="AM968" i="1" s="1"/>
  <c r="B969" i="1"/>
  <c r="AM969" i="1" s="1"/>
  <c r="B970" i="1"/>
  <c r="AM970" i="1" s="1"/>
  <c r="B971" i="1"/>
  <c r="AM971" i="1" s="1"/>
  <c r="B972" i="1"/>
  <c r="AM972" i="1" s="1"/>
  <c r="B973" i="1"/>
  <c r="AM973" i="1" s="1"/>
  <c r="B974" i="1"/>
  <c r="AM974" i="1" s="1"/>
  <c r="B975" i="1"/>
  <c r="AM975" i="1" s="1"/>
  <c r="B976" i="1"/>
  <c r="AM976" i="1" s="1"/>
  <c r="B977" i="1"/>
  <c r="AM977" i="1" s="1"/>
  <c r="B978" i="1"/>
  <c r="AM978" i="1" s="1"/>
  <c r="B979" i="1"/>
  <c r="AM979" i="1" s="1"/>
  <c r="B980" i="1"/>
  <c r="AM980" i="1" s="1"/>
  <c r="B981" i="1"/>
  <c r="AM981" i="1" s="1"/>
  <c r="B982" i="1"/>
  <c r="AM982" i="1" s="1"/>
  <c r="B983" i="1"/>
  <c r="AM983" i="1" s="1"/>
  <c r="B984" i="1"/>
  <c r="AM984" i="1" s="1"/>
  <c r="B985" i="1"/>
  <c r="AM985" i="1" s="1"/>
  <c r="B986" i="1"/>
  <c r="AM986" i="1" s="1"/>
  <c r="B987" i="1"/>
  <c r="AM987" i="1" s="1"/>
  <c r="B988" i="1"/>
  <c r="AM988" i="1" s="1"/>
  <c r="B989" i="1"/>
  <c r="AM989" i="1" s="1"/>
  <c r="B990" i="1"/>
  <c r="AM990" i="1" s="1"/>
  <c r="B991" i="1"/>
  <c r="AM991" i="1" s="1"/>
  <c r="B992" i="1"/>
  <c r="AM992" i="1" s="1"/>
  <c r="B993" i="1"/>
  <c r="AM993" i="1" s="1"/>
  <c r="B994" i="1"/>
  <c r="AM994" i="1" s="1"/>
  <c r="B995" i="1"/>
  <c r="AM995" i="1" s="1"/>
  <c r="B996" i="1"/>
  <c r="AM996" i="1" s="1"/>
  <c r="B997" i="1"/>
  <c r="AM997" i="1" s="1"/>
  <c r="B998" i="1"/>
  <c r="AM998" i="1" s="1"/>
  <c r="B999" i="1"/>
  <c r="AM999" i="1" s="1"/>
  <c r="B1000" i="1"/>
  <c r="AM1000" i="1" s="1"/>
  <c r="B1001" i="1"/>
  <c r="AM1001" i="1" s="1"/>
  <c r="B1002" i="1"/>
  <c r="AM1002" i="1" s="1"/>
  <c r="B1003" i="1"/>
  <c r="AM1003" i="1" s="1"/>
  <c r="B1004" i="1"/>
  <c r="AM1004" i="1" s="1"/>
  <c r="B1005" i="1"/>
  <c r="AM1005" i="1" s="1"/>
  <c r="B1006" i="1"/>
  <c r="AM1006" i="1" s="1"/>
  <c r="B1007" i="1"/>
  <c r="AM1007" i="1" s="1"/>
  <c r="B1008" i="1"/>
  <c r="AM1008" i="1" s="1"/>
  <c r="B1009" i="1"/>
  <c r="AM1009" i="1" s="1"/>
  <c r="B1010" i="1"/>
  <c r="AM1010" i="1" s="1"/>
  <c r="B1011" i="1"/>
  <c r="AM1011" i="1" s="1"/>
  <c r="B1012" i="1"/>
  <c r="AM1012" i="1" s="1"/>
  <c r="B1013" i="1"/>
  <c r="AM1013" i="1" s="1"/>
  <c r="B1014" i="1"/>
  <c r="AM1014" i="1" s="1"/>
  <c r="B1015" i="1"/>
  <c r="AM1015" i="1" s="1"/>
  <c r="B1016" i="1"/>
  <c r="AM1016" i="1" s="1"/>
  <c r="B1017" i="1"/>
  <c r="AM1017" i="1" s="1"/>
  <c r="B1018" i="1"/>
  <c r="AM1018" i="1" s="1"/>
  <c r="B1019" i="1"/>
  <c r="AM1019" i="1" s="1"/>
  <c r="B1020" i="1"/>
  <c r="AM1020" i="1" s="1"/>
  <c r="B1021" i="1"/>
  <c r="AM1021" i="1" s="1"/>
  <c r="B1022" i="1"/>
  <c r="AM1022" i="1" s="1"/>
  <c r="B1023" i="1"/>
  <c r="AM1023" i="1" s="1"/>
  <c r="B1024" i="1"/>
  <c r="AM1024" i="1" s="1"/>
  <c r="B1025" i="1"/>
  <c r="AM1025" i="1" s="1"/>
  <c r="B1026" i="1"/>
  <c r="AM1026" i="1" s="1"/>
  <c r="B1027" i="1"/>
  <c r="AM1027" i="1" s="1"/>
  <c r="B1028" i="1"/>
  <c r="AM1028" i="1" s="1"/>
  <c r="B1029" i="1"/>
  <c r="AM1029" i="1" s="1"/>
  <c r="B1030" i="1"/>
  <c r="AM1030" i="1" s="1"/>
  <c r="B1031" i="1"/>
  <c r="AM1031" i="1" s="1"/>
  <c r="B1032" i="1"/>
  <c r="AM1032" i="1" s="1"/>
  <c r="B1033" i="1"/>
  <c r="AM1033" i="1" s="1"/>
  <c r="B1034" i="1"/>
  <c r="AM1034" i="1" s="1"/>
  <c r="B1035" i="1"/>
  <c r="AM1035" i="1" s="1"/>
  <c r="B1036" i="1"/>
  <c r="AM1036" i="1" s="1"/>
  <c r="B1037" i="1"/>
  <c r="AM1037" i="1" s="1"/>
  <c r="B1038" i="1"/>
  <c r="AM1038" i="1" s="1"/>
  <c r="B1039" i="1"/>
  <c r="AM1039" i="1" s="1"/>
  <c r="B1040" i="1"/>
  <c r="AM1040" i="1" s="1"/>
  <c r="B1041" i="1"/>
  <c r="AM1041" i="1" s="1"/>
  <c r="B1042" i="1"/>
  <c r="AM1042" i="1" s="1"/>
  <c r="B1043" i="1"/>
  <c r="AM1043" i="1" s="1"/>
  <c r="B1044" i="1"/>
  <c r="AM1044" i="1" s="1"/>
  <c r="B1045" i="1"/>
  <c r="AM1045" i="1" s="1"/>
  <c r="B1046" i="1"/>
  <c r="AM1046" i="1" s="1"/>
  <c r="B1047" i="1"/>
  <c r="AM1047" i="1" s="1"/>
  <c r="B1048" i="1"/>
  <c r="AM1048" i="1" s="1"/>
  <c r="B1049" i="1"/>
  <c r="AM1049" i="1" s="1"/>
  <c r="B1050" i="1"/>
  <c r="AM1050" i="1" s="1"/>
  <c r="B1051" i="1"/>
  <c r="AM1051" i="1" s="1"/>
  <c r="B1052" i="1"/>
  <c r="AM1052" i="1" s="1"/>
  <c r="B1053" i="1"/>
  <c r="AM1053" i="1" s="1"/>
  <c r="B1054" i="1"/>
  <c r="AM1054" i="1" s="1"/>
  <c r="B1055" i="1"/>
  <c r="AM1055" i="1" s="1"/>
  <c r="B1056" i="1"/>
  <c r="AM1056" i="1" s="1"/>
  <c r="B1057" i="1"/>
  <c r="AM1057" i="1" s="1"/>
  <c r="B1058" i="1"/>
  <c r="AM1058" i="1" s="1"/>
  <c r="B1059" i="1"/>
  <c r="AM1059" i="1" s="1"/>
  <c r="B1060" i="1"/>
  <c r="AM1060" i="1" s="1"/>
  <c r="B1061" i="1"/>
  <c r="AM1061" i="1" s="1"/>
  <c r="B1062" i="1"/>
  <c r="AM1062" i="1" s="1"/>
  <c r="B1063" i="1"/>
  <c r="AM1063" i="1" s="1"/>
  <c r="B1064" i="1"/>
  <c r="AM1064" i="1" s="1"/>
  <c r="B1065" i="1"/>
  <c r="AM1065" i="1" s="1"/>
  <c r="B1066" i="1"/>
  <c r="AM1066" i="1" s="1"/>
  <c r="B1067" i="1"/>
  <c r="AM1067" i="1" s="1"/>
  <c r="B1068" i="1"/>
  <c r="AM1068" i="1" s="1"/>
  <c r="B1069" i="1"/>
  <c r="AM1069" i="1" s="1"/>
  <c r="B1070" i="1"/>
  <c r="AM1070" i="1" s="1"/>
  <c r="B1071" i="1"/>
  <c r="AM1071" i="1" s="1"/>
  <c r="B1072" i="1"/>
  <c r="AM1072" i="1" s="1"/>
  <c r="B1073" i="1"/>
  <c r="AM1073" i="1" s="1"/>
  <c r="B1074" i="1"/>
  <c r="AM1074" i="1" s="1"/>
  <c r="B1075" i="1"/>
  <c r="AM1075" i="1" s="1"/>
  <c r="B1076" i="1"/>
  <c r="AM1076" i="1" s="1"/>
  <c r="B1077" i="1"/>
  <c r="AM1077" i="1" s="1"/>
  <c r="B1078" i="1"/>
  <c r="AM1078" i="1" s="1"/>
  <c r="B1079" i="1"/>
  <c r="AM1079" i="1" s="1"/>
  <c r="B1080" i="1"/>
  <c r="AM1080" i="1" s="1"/>
  <c r="B1081" i="1"/>
  <c r="AM1081" i="1" s="1"/>
  <c r="B1082" i="1"/>
  <c r="AM1082" i="1" s="1"/>
  <c r="B1083" i="1"/>
  <c r="AM1083" i="1" s="1"/>
  <c r="B1084" i="1"/>
  <c r="AM1084" i="1" s="1"/>
  <c r="B1085" i="1"/>
  <c r="AM1085" i="1" s="1"/>
  <c r="B1086" i="1"/>
  <c r="AM1086" i="1" s="1"/>
  <c r="B1087" i="1"/>
  <c r="AM1087" i="1" s="1"/>
  <c r="B1088" i="1"/>
  <c r="AM1088" i="1" s="1"/>
  <c r="B1089" i="1"/>
  <c r="AM1089" i="1" s="1"/>
  <c r="B1090" i="1"/>
  <c r="AM1090" i="1" s="1"/>
  <c r="B1091" i="1"/>
  <c r="AM1091" i="1" s="1"/>
  <c r="B1092" i="1"/>
  <c r="AM1092" i="1" s="1"/>
  <c r="B1093" i="1"/>
  <c r="AM1093" i="1" s="1"/>
  <c r="B1094" i="1"/>
  <c r="AM1094" i="1" s="1"/>
  <c r="B1095" i="1"/>
  <c r="AM1095" i="1" s="1"/>
  <c r="B1096" i="1"/>
  <c r="AM1096" i="1" s="1"/>
  <c r="B1097" i="1"/>
  <c r="AM1097" i="1" s="1"/>
  <c r="B1098" i="1"/>
  <c r="AM1098" i="1" s="1"/>
  <c r="B1099" i="1"/>
  <c r="AM1099" i="1" s="1"/>
  <c r="B1100" i="1"/>
  <c r="AM1100" i="1" s="1"/>
  <c r="B1101" i="1"/>
  <c r="AM1101" i="1" s="1"/>
  <c r="B1102" i="1"/>
  <c r="AM1102" i="1" s="1"/>
  <c r="B1103" i="1"/>
  <c r="AM1103" i="1" s="1"/>
  <c r="B1104" i="1"/>
  <c r="AM1104" i="1" s="1"/>
  <c r="B1105" i="1"/>
  <c r="AM1105" i="1" s="1"/>
  <c r="B1106" i="1"/>
  <c r="AM1106" i="1" s="1"/>
  <c r="B1107" i="1"/>
  <c r="AM1107" i="1" s="1"/>
  <c r="B1108" i="1"/>
  <c r="AM1108" i="1" s="1"/>
  <c r="B1109" i="1"/>
  <c r="AM1109" i="1" s="1"/>
  <c r="B1110" i="1"/>
  <c r="AM1110" i="1" s="1"/>
  <c r="B1111" i="1"/>
  <c r="AM1111" i="1" s="1"/>
  <c r="B1112" i="1"/>
  <c r="AM1112" i="1" s="1"/>
  <c r="B1113" i="1"/>
  <c r="AM1113" i="1" s="1"/>
  <c r="B1114" i="1"/>
  <c r="AM1114" i="1" s="1"/>
  <c r="B1115" i="1"/>
  <c r="AM1115" i="1" s="1"/>
  <c r="B1116" i="1"/>
  <c r="AM1116" i="1" s="1"/>
  <c r="B1117" i="1"/>
  <c r="AM1117" i="1" s="1"/>
  <c r="B1118" i="1"/>
  <c r="AM1118" i="1" s="1"/>
  <c r="B1119" i="1"/>
  <c r="AM1119" i="1" s="1"/>
  <c r="B1120" i="1"/>
  <c r="AM1120" i="1" s="1"/>
  <c r="B1121" i="1"/>
  <c r="AM1121" i="1" s="1"/>
  <c r="B1122" i="1"/>
  <c r="AM1122" i="1" s="1"/>
  <c r="B1123" i="1"/>
  <c r="AM1123" i="1" s="1"/>
  <c r="B1124" i="1"/>
  <c r="AM1124" i="1" s="1"/>
  <c r="B1125" i="1"/>
  <c r="AM1125" i="1" s="1"/>
  <c r="B1126" i="1"/>
  <c r="AM1126" i="1" s="1"/>
  <c r="B1127" i="1"/>
  <c r="AM1127" i="1" s="1"/>
  <c r="B1128" i="1"/>
  <c r="AM1128" i="1" s="1"/>
  <c r="B1129" i="1"/>
  <c r="AM1129" i="1" s="1"/>
  <c r="B1130" i="1"/>
  <c r="AM1130" i="1" s="1"/>
  <c r="B1131" i="1"/>
  <c r="AM1131" i="1" s="1"/>
  <c r="B1132" i="1"/>
  <c r="AM1132" i="1" s="1"/>
  <c r="B1133" i="1"/>
  <c r="AM1133" i="1" s="1"/>
  <c r="B1134" i="1"/>
  <c r="AM1134" i="1" s="1"/>
  <c r="B1135" i="1"/>
  <c r="AM1135" i="1" s="1"/>
  <c r="B1136" i="1"/>
  <c r="AM1136" i="1" s="1"/>
  <c r="B1137" i="1"/>
  <c r="AM1137" i="1" s="1"/>
  <c r="B1138" i="1"/>
  <c r="AM1138" i="1" s="1"/>
  <c r="B1139" i="1"/>
  <c r="AM1139" i="1" s="1"/>
  <c r="B1140" i="1"/>
  <c r="AM1140" i="1" s="1"/>
  <c r="B1141" i="1"/>
  <c r="AM1141" i="1" s="1"/>
  <c r="B1142" i="1"/>
  <c r="AM1142" i="1" s="1"/>
  <c r="B1143" i="1"/>
  <c r="AM1143" i="1" s="1"/>
  <c r="B1144" i="1"/>
  <c r="AM1144" i="1" s="1"/>
  <c r="B1145" i="1"/>
  <c r="AM1145" i="1" s="1"/>
  <c r="B1146" i="1"/>
  <c r="AM1146" i="1" s="1"/>
  <c r="B1147" i="1"/>
  <c r="AM1147" i="1" s="1"/>
  <c r="B1148" i="1"/>
  <c r="AM1148" i="1" s="1"/>
  <c r="B1149" i="1"/>
  <c r="AM1149" i="1" s="1"/>
  <c r="B1150" i="1"/>
  <c r="AM1150" i="1" s="1"/>
  <c r="B1151" i="1"/>
  <c r="AM1151" i="1" s="1"/>
  <c r="B1152" i="1"/>
  <c r="AM1152" i="1" s="1"/>
  <c r="B1153" i="1"/>
  <c r="AM1153" i="1" s="1"/>
  <c r="B1154" i="1"/>
  <c r="AM1154" i="1" s="1"/>
  <c r="B1155" i="1"/>
  <c r="AM1155" i="1" s="1"/>
  <c r="B1156" i="1"/>
  <c r="AM1156" i="1" s="1"/>
  <c r="B1157" i="1"/>
  <c r="AM1157" i="1" s="1"/>
  <c r="B1158" i="1"/>
  <c r="AM1158" i="1" s="1"/>
  <c r="B1159" i="1"/>
  <c r="AM1159" i="1" s="1"/>
  <c r="B1160" i="1"/>
  <c r="AM1160" i="1" s="1"/>
  <c r="B1161" i="1"/>
  <c r="AM1161" i="1" s="1"/>
  <c r="B1162" i="1"/>
  <c r="AM1162" i="1" s="1"/>
  <c r="B1163" i="1"/>
  <c r="AM1163" i="1" s="1"/>
  <c r="B1164" i="1"/>
  <c r="AM1164" i="1" s="1"/>
  <c r="B1165" i="1"/>
  <c r="AM1165" i="1" s="1"/>
  <c r="B1166" i="1"/>
  <c r="AM1166" i="1" s="1"/>
  <c r="B1167" i="1"/>
  <c r="AM1167" i="1" s="1"/>
  <c r="B1168" i="1"/>
  <c r="AM1168" i="1" s="1"/>
  <c r="B1169" i="1"/>
  <c r="AM1169" i="1" s="1"/>
  <c r="B1170" i="1"/>
  <c r="AM1170" i="1" s="1"/>
  <c r="B1171" i="1"/>
  <c r="AM1171" i="1" s="1"/>
  <c r="B1172" i="1"/>
  <c r="AM1172" i="1" s="1"/>
  <c r="B1173" i="1"/>
  <c r="AM1173" i="1" s="1"/>
  <c r="B1174" i="1"/>
  <c r="AM1174" i="1" s="1"/>
  <c r="B1175" i="1"/>
  <c r="AM1175" i="1" s="1"/>
  <c r="B1176" i="1"/>
  <c r="AM1176" i="1" s="1"/>
  <c r="B1177" i="1"/>
  <c r="AM1177" i="1" s="1"/>
  <c r="B1178" i="1"/>
  <c r="AM1178" i="1" s="1"/>
  <c r="B1179" i="1"/>
  <c r="AM1179" i="1" s="1"/>
  <c r="B1180" i="1"/>
  <c r="AM1180" i="1" s="1"/>
  <c r="B1181" i="1"/>
  <c r="AM1181" i="1" s="1"/>
  <c r="B1182" i="1"/>
  <c r="AM1182" i="1" s="1"/>
  <c r="B1183" i="1"/>
  <c r="AM1183" i="1" s="1"/>
  <c r="B1184" i="1"/>
  <c r="AM1184" i="1" s="1"/>
  <c r="B1185" i="1"/>
  <c r="AM1185" i="1" s="1"/>
  <c r="B1186" i="1"/>
  <c r="AM1186" i="1" s="1"/>
  <c r="B1187" i="1"/>
  <c r="AM1187" i="1" s="1"/>
  <c r="B1188" i="1"/>
  <c r="AM1188" i="1" s="1"/>
  <c r="B1189" i="1"/>
  <c r="AM1189" i="1" s="1"/>
  <c r="B1190" i="1"/>
  <c r="AM1190" i="1" s="1"/>
  <c r="B1191" i="1"/>
  <c r="AM1191" i="1" s="1"/>
  <c r="B1192" i="1"/>
  <c r="AM1192" i="1" s="1"/>
  <c r="B1193" i="1"/>
  <c r="AM1193" i="1" s="1"/>
  <c r="B1194" i="1"/>
  <c r="AM1194" i="1" s="1"/>
  <c r="B1195" i="1"/>
  <c r="AM1195" i="1" s="1"/>
  <c r="B1196" i="1"/>
  <c r="AM1196" i="1" s="1"/>
  <c r="B1197" i="1"/>
  <c r="AM1197" i="1" s="1"/>
  <c r="B1198" i="1"/>
  <c r="AM1198" i="1" s="1"/>
  <c r="B1199" i="1"/>
  <c r="AM1199" i="1" s="1"/>
  <c r="B1200" i="1"/>
  <c r="AM1200" i="1" s="1"/>
  <c r="B1201" i="1"/>
  <c r="AM1201" i="1" s="1"/>
  <c r="B1202" i="1"/>
  <c r="AM1202" i="1" s="1"/>
  <c r="B1203" i="1"/>
  <c r="AM1203" i="1" s="1"/>
  <c r="B1204" i="1"/>
  <c r="AM1204" i="1" s="1"/>
  <c r="B1205" i="1"/>
  <c r="AM1205" i="1" s="1"/>
  <c r="B1206" i="1"/>
  <c r="AM1206" i="1" s="1"/>
  <c r="B1207" i="1"/>
  <c r="AM1207" i="1" s="1"/>
  <c r="B1208" i="1"/>
  <c r="AM1208" i="1" s="1"/>
  <c r="B1209" i="1"/>
  <c r="AM1209" i="1" s="1"/>
  <c r="B1210" i="1"/>
  <c r="AM1210" i="1" s="1"/>
  <c r="B1211" i="1"/>
  <c r="AM1211" i="1" s="1"/>
  <c r="B1212" i="1"/>
  <c r="AM1212" i="1" s="1"/>
  <c r="B1213" i="1"/>
  <c r="AM1213" i="1" s="1"/>
  <c r="B1214" i="1"/>
  <c r="AM1214" i="1" s="1"/>
  <c r="B1215" i="1"/>
  <c r="AM1215" i="1" s="1"/>
  <c r="B1216" i="1"/>
  <c r="AM1216" i="1" s="1"/>
  <c r="B1217" i="1"/>
  <c r="AM1217" i="1" s="1"/>
  <c r="B1218" i="1"/>
  <c r="AM1218" i="1" s="1"/>
  <c r="B1219" i="1"/>
  <c r="AM1219" i="1" s="1"/>
  <c r="B1220" i="1"/>
  <c r="AM1220" i="1" s="1"/>
  <c r="B1221" i="1"/>
  <c r="AM1221" i="1" s="1"/>
  <c r="B1222" i="1"/>
  <c r="AM1222" i="1" s="1"/>
  <c r="B1223" i="1"/>
  <c r="AM1223" i="1" s="1"/>
  <c r="B1224" i="1"/>
  <c r="AM1224" i="1" s="1"/>
  <c r="B1225" i="1"/>
  <c r="AM1225" i="1" s="1"/>
  <c r="B1226" i="1"/>
  <c r="AM1226" i="1" s="1"/>
  <c r="B1227" i="1"/>
  <c r="AM1227" i="1" s="1"/>
  <c r="B1228" i="1"/>
  <c r="AM1228" i="1" s="1"/>
  <c r="B1229" i="1"/>
  <c r="AM1229" i="1" s="1"/>
  <c r="B1230" i="1"/>
  <c r="AM1230" i="1" s="1"/>
  <c r="B1231" i="1"/>
  <c r="AM1231" i="1" s="1"/>
  <c r="B1232" i="1"/>
  <c r="AM1232" i="1" s="1"/>
  <c r="B1233" i="1"/>
  <c r="AM1233" i="1" s="1"/>
  <c r="B1234" i="1"/>
  <c r="AM1234" i="1" s="1"/>
  <c r="B1235" i="1"/>
  <c r="AM1235" i="1" s="1"/>
  <c r="B1236" i="1"/>
  <c r="AM1236" i="1" s="1"/>
  <c r="B1237" i="1"/>
  <c r="AM1237" i="1" s="1"/>
  <c r="B1238" i="1"/>
  <c r="AM1238" i="1" s="1"/>
  <c r="B1239" i="1"/>
  <c r="AM1239" i="1" s="1"/>
  <c r="B1240" i="1"/>
  <c r="AM1240" i="1" s="1"/>
  <c r="B1241" i="1"/>
  <c r="AM1241" i="1" s="1"/>
  <c r="B1242" i="1"/>
  <c r="AM1242" i="1" s="1"/>
  <c r="B1243" i="1"/>
  <c r="AM1243" i="1" s="1"/>
  <c r="B1244" i="1"/>
  <c r="AM1244" i="1" s="1"/>
  <c r="B1245" i="1"/>
  <c r="AM1245" i="1" s="1"/>
  <c r="B1246" i="1"/>
  <c r="AM1246" i="1" s="1"/>
  <c r="B1247" i="1"/>
  <c r="AM1247" i="1" s="1"/>
  <c r="B1248" i="1"/>
  <c r="AM1248" i="1" s="1"/>
  <c r="B1249" i="1"/>
  <c r="AM1249" i="1" s="1"/>
  <c r="B1250" i="1"/>
  <c r="AM1250" i="1" s="1"/>
  <c r="B1251" i="1"/>
  <c r="AM1251" i="1" s="1"/>
  <c r="B1252" i="1"/>
  <c r="AM1252" i="1" s="1"/>
  <c r="B1253" i="1"/>
  <c r="AM1253" i="1" s="1"/>
  <c r="B1254" i="1"/>
  <c r="AM1254" i="1" s="1"/>
  <c r="B1255" i="1"/>
  <c r="AM1255" i="1" s="1"/>
  <c r="B1256" i="1"/>
  <c r="AM1256" i="1" s="1"/>
  <c r="B1257" i="1"/>
  <c r="AM1257" i="1" s="1"/>
  <c r="B1258" i="1"/>
  <c r="AM1258" i="1" s="1"/>
  <c r="B1259" i="1"/>
  <c r="AM1259" i="1" s="1"/>
  <c r="B1260" i="1"/>
  <c r="AM1260" i="1" s="1"/>
  <c r="B1261" i="1"/>
  <c r="AM1261" i="1" s="1"/>
  <c r="B1262" i="1"/>
  <c r="AM1262" i="1" s="1"/>
  <c r="B1263" i="1"/>
  <c r="AM1263" i="1" s="1"/>
  <c r="B1264" i="1"/>
  <c r="AM1264" i="1" s="1"/>
  <c r="B1265" i="1"/>
  <c r="AM1265" i="1" s="1"/>
  <c r="B1266" i="1"/>
  <c r="AM1266" i="1" s="1"/>
  <c r="B1267" i="1"/>
  <c r="AM1267" i="1" s="1"/>
  <c r="B1268" i="1"/>
  <c r="AM1268" i="1" s="1"/>
  <c r="B1269" i="1"/>
  <c r="AM1269" i="1" s="1"/>
  <c r="B1270" i="1"/>
  <c r="AM1270" i="1" s="1"/>
  <c r="B1271" i="1"/>
  <c r="AM1271" i="1" s="1"/>
  <c r="B1272" i="1"/>
  <c r="AM1272" i="1" s="1"/>
  <c r="B1273" i="1"/>
  <c r="AM1273" i="1" s="1"/>
  <c r="B1274" i="1"/>
  <c r="AM1274" i="1" s="1"/>
  <c r="B1275" i="1"/>
  <c r="AM1275" i="1" s="1"/>
  <c r="B1276" i="1"/>
  <c r="AM1276" i="1" s="1"/>
  <c r="B1277" i="1"/>
  <c r="AM1277" i="1" s="1"/>
  <c r="B1278" i="1"/>
  <c r="AM1278" i="1" s="1"/>
  <c r="B1279" i="1"/>
  <c r="AM1279" i="1" s="1"/>
  <c r="B1280" i="1"/>
  <c r="AM1280" i="1" s="1"/>
  <c r="B1281" i="1"/>
  <c r="AM1281" i="1" s="1"/>
  <c r="B1282" i="1"/>
  <c r="AM1282" i="1" s="1"/>
  <c r="B1283" i="1"/>
  <c r="AM1283" i="1" s="1"/>
  <c r="B1284" i="1"/>
  <c r="AM1284" i="1" s="1"/>
  <c r="B1285" i="1"/>
  <c r="AM1285" i="1" s="1"/>
  <c r="B1286" i="1"/>
  <c r="AM1286" i="1" s="1"/>
  <c r="B1287" i="1"/>
  <c r="AM1287" i="1" s="1"/>
  <c r="B1288" i="1"/>
  <c r="AM1288" i="1" s="1"/>
  <c r="B1289" i="1"/>
  <c r="AM1289" i="1" s="1"/>
  <c r="B1290" i="1"/>
  <c r="AM1290" i="1" s="1"/>
  <c r="B1291" i="1"/>
  <c r="AM1291" i="1" s="1"/>
  <c r="B1292" i="1"/>
  <c r="AM1292" i="1" s="1"/>
  <c r="B1293" i="1"/>
  <c r="AM1293" i="1" s="1"/>
  <c r="B1294" i="1"/>
  <c r="AM1294" i="1" s="1"/>
  <c r="B1295" i="1"/>
  <c r="AM1295" i="1" s="1"/>
  <c r="B1296" i="1"/>
  <c r="AM1296" i="1" s="1"/>
  <c r="B1297" i="1"/>
  <c r="AM1297" i="1" s="1"/>
  <c r="B1298" i="1"/>
  <c r="AM1298" i="1" s="1"/>
  <c r="B1299" i="1"/>
  <c r="AM1299" i="1" s="1"/>
  <c r="B1300" i="1"/>
  <c r="AM1300" i="1" s="1"/>
  <c r="B1301" i="1"/>
  <c r="AM1301" i="1" s="1"/>
  <c r="B1302" i="1"/>
  <c r="AM1302" i="1" s="1"/>
  <c r="B1303" i="1"/>
  <c r="AM1303" i="1" s="1"/>
  <c r="B1304" i="1"/>
  <c r="AM1304" i="1" s="1"/>
  <c r="B1305" i="1"/>
  <c r="AM1305" i="1" s="1"/>
  <c r="B1306" i="1"/>
  <c r="AM1306" i="1" s="1"/>
  <c r="B1307" i="1"/>
  <c r="AM1307" i="1" s="1"/>
  <c r="B1308" i="1"/>
  <c r="AM1308" i="1" s="1"/>
  <c r="B1309" i="1"/>
  <c r="AM1309" i="1" s="1"/>
  <c r="B1310" i="1"/>
  <c r="AM1310" i="1" s="1"/>
  <c r="B1311" i="1"/>
  <c r="AM1311" i="1" s="1"/>
  <c r="B1312" i="1"/>
  <c r="AM1312" i="1" s="1"/>
  <c r="B1313" i="1"/>
  <c r="AM1313" i="1" s="1"/>
  <c r="B1314" i="1"/>
  <c r="AM1314" i="1" s="1"/>
  <c r="B1315" i="1"/>
  <c r="AM1315" i="1" s="1"/>
  <c r="B1316" i="1"/>
  <c r="AM1316" i="1" s="1"/>
  <c r="B1317" i="1"/>
  <c r="AM1317" i="1" s="1"/>
  <c r="B1318" i="1"/>
  <c r="AM1318" i="1" s="1"/>
  <c r="B1319" i="1"/>
  <c r="AM1319" i="1" s="1"/>
  <c r="B1320" i="1"/>
  <c r="AM1320" i="1" s="1"/>
  <c r="B1321" i="1"/>
  <c r="AM1321" i="1" s="1"/>
  <c r="B1322" i="1"/>
  <c r="AM1322" i="1" s="1"/>
  <c r="B1323" i="1"/>
  <c r="AM1323" i="1" s="1"/>
  <c r="B1324" i="1"/>
  <c r="AM1324" i="1" s="1"/>
  <c r="B1325" i="1"/>
  <c r="AM1325" i="1" s="1"/>
  <c r="B1326" i="1"/>
  <c r="AM1326" i="1" s="1"/>
  <c r="B1327" i="1"/>
  <c r="AM1327" i="1" s="1"/>
  <c r="B1328" i="1"/>
  <c r="AM1328" i="1" s="1"/>
  <c r="B1329" i="1"/>
  <c r="AM1329" i="1" s="1"/>
  <c r="B1330" i="1"/>
  <c r="AM1330" i="1" s="1"/>
  <c r="B1331" i="1"/>
  <c r="AM1331" i="1" s="1"/>
  <c r="B1332" i="1"/>
  <c r="AM1332" i="1" s="1"/>
  <c r="B1333" i="1"/>
  <c r="AM1333" i="1" s="1"/>
  <c r="B1334" i="1"/>
  <c r="AM1334" i="1" s="1"/>
  <c r="B1335" i="1"/>
  <c r="AM1335" i="1" s="1"/>
  <c r="B1336" i="1"/>
  <c r="AM1336" i="1" s="1"/>
  <c r="B1337" i="1"/>
  <c r="AM1337" i="1" s="1"/>
  <c r="B1338" i="1"/>
  <c r="AM1338" i="1" s="1"/>
  <c r="B1339" i="1"/>
  <c r="AM1339" i="1" s="1"/>
  <c r="B1340" i="1"/>
  <c r="AM1340" i="1" s="1"/>
  <c r="B1341" i="1"/>
  <c r="AM1341" i="1" s="1"/>
  <c r="B1342" i="1"/>
  <c r="AM1342" i="1" s="1"/>
  <c r="B1343" i="1"/>
  <c r="AM1343" i="1" s="1"/>
  <c r="B1344" i="1"/>
  <c r="AM1344" i="1" s="1"/>
  <c r="B1345" i="1"/>
  <c r="AM1345" i="1" s="1"/>
  <c r="B1346" i="1"/>
  <c r="AM1346" i="1" s="1"/>
  <c r="B1347" i="1"/>
  <c r="AM1347" i="1" s="1"/>
  <c r="B1348" i="1"/>
  <c r="AM1348" i="1" s="1"/>
  <c r="B1349" i="1"/>
  <c r="AM1349" i="1" s="1"/>
  <c r="B1350" i="1"/>
  <c r="AM1350" i="1" s="1"/>
  <c r="B1351" i="1"/>
  <c r="AM1351" i="1" s="1"/>
  <c r="B1352" i="1"/>
  <c r="AM1352" i="1" s="1"/>
  <c r="B1353" i="1"/>
  <c r="AM1353" i="1" s="1"/>
  <c r="B1354" i="1"/>
  <c r="AM1354" i="1" s="1"/>
  <c r="B1355" i="1"/>
  <c r="AM1355" i="1" s="1"/>
  <c r="B1356" i="1"/>
  <c r="AM1356" i="1" s="1"/>
  <c r="B1357" i="1"/>
  <c r="AM1357" i="1" s="1"/>
  <c r="B1358" i="1"/>
  <c r="AM1358" i="1" s="1"/>
  <c r="B1359" i="1"/>
  <c r="AM1359" i="1" s="1"/>
  <c r="B1360" i="1"/>
  <c r="AM1360" i="1" s="1"/>
  <c r="B1361" i="1"/>
  <c r="AM1361" i="1" s="1"/>
  <c r="B1362" i="1"/>
  <c r="AM1362" i="1" s="1"/>
  <c r="B1363" i="1"/>
  <c r="AM1363" i="1" s="1"/>
  <c r="B1364" i="1"/>
  <c r="AM1364" i="1" s="1"/>
  <c r="B1365" i="1"/>
  <c r="AM1365" i="1" s="1"/>
  <c r="B1366" i="1"/>
  <c r="AM1366" i="1" s="1"/>
  <c r="B1367" i="1"/>
  <c r="AM1367" i="1" s="1"/>
  <c r="B1368" i="1"/>
  <c r="AM1368" i="1" s="1"/>
  <c r="B1369" i="1"/>
  <c r="AM1369" i="1" s="1"/>
  <c r="B1370" i="1"/>
  <c r="AM1370" i="1" s="1"/>
  <c r="B1371" i="1"/>
  <c r="AM1371" i="1" s="1"/>
  <c r="B1372" i="1"/>
  <c r="AM1372" i="1" s="1"/>
  <c r="B1373" i="1"/>
  <c r="AM1373" i="1" s="1"/>
  <c r="B1374" i="1"/>
  <c r="AM1374" i="1" s="1"/>
  <c r="B1375" i="1"/>
  <c r="AM1375" i="1" s="1"/>
  <c r="B1376" i="1"/>
  <c r="AM1376" i="1" s="1"/>
  <c r="B1377" i="1"/>
  <c r="AM1377" i="1" s="1"/>
  <c r="B1378" i="1"/>
  <c r="AM1378" i="1" s="1"/>
  <c r="B1379" i="1"/>
  <c r="AM1379" i="1" s="1"/>
  <c r="B1380" i="1"/>
  <c r="AM1380" i="1" s="1"/>
  <c r="B1381" i="1"/>
  <c r="AM1381" i="1" s="1"/>
  <c r="B1382" i="1"/>
  <c r="AM1382" i="1" s="1"/>
  <c r="B1383" i="1"/>
  <c r="AM1383" i="1" s="1"/>
  <c r="B1384" i="1"/>
  <c r="AM1384" i="1" s="1"/>
  <c r="B1385" i="1"/>
  <c r="AM1385" i="1" s="1"/>
  <c r="B1386" i="1"/>
  <c r="AM1386" i="1" s="1"/>
  <c r="B1387" i="1"/>
  <c r="AM1387" i="1" s="1"/>
  <c r="B1388" i="1"/>
  <c r="AM1388" i="1" s="1"/>
  <c r="B1389" i="1"/>
  <c r="AM1389" i="1" s="1"/>
  <c r="B1390" i="1"/>
  <c r="AM1390" i="1" s="1"/>
  <c r="B1391" i="1"/>
  <c r="AM1391" i="1" s="1"/>
  <c r="B1392" i="1"/>
  <c r="AM1392" i="1" s="1"/>
  <c r="B1393" i="1"/>
  <c r="AM1393" i="1" s="1"/>
  <c r="B1394" i="1"/>
  <c r="AM1394" i="1" s="1"/>
  <c r="B1395" i="1"/>
  <c r="AM1395" i="1" s="1"/>
  <c r="B1396" i="1"/>
  <c r="AM1396" i="1" s="1"/>
  <c r="B1397" i="1"/>
  <c r="AM1397" i="1" s="1"/>
  <c r="B1398" i="1"/>
  <c r="AM1398" i="1" s="1"/>
  <c r="B1399" i="1"/>
  <c r="AM1399" i="1" s="1"/>
  <c r="B1400" i="1"/>
  <c r="AM1400" i="1" s="1"/>
  <c r="B1401" i="1"/>
  <c r="AM1401" i="1" s="1"/>
  <c r="B1402" i="1"/>
  <c r="AM1402" i="1" s="1"/>
  <c r="B1403" i="1"/>
  <c r="AM1403" i="1" s="1"/>
  <c r="B1404" i="1"/>
  <c r="AM1404" i="1" s="1"/>
  <c r="B1405" i="1"/>
  <c r="AM1405" i="1" s="1"/>
  <c r="B1406" i="1"/>
  <c r="AM1406" i="1" s="1"/>
  <c r="B1407" i="1"/>
  <c r="AM1407" i="1" s="1"/>
  <c r="B1408" i="1"/>
  <c r="AM1408" i="1" s="1"/>
  <c r="B1409" i="1"/>
  <c r="AM1409" i="1" s="1"/>
  <c r="B1410" i="1"/>
  <c r="AM1410" i="1" s="1"/>
  <c r="B1411" i="1"/>
  <c r="AM1411" i="1" s="1"/>
  <c r="B1412" i="1"/>
  <c r="AM1412" i="1" s="1"/>
  <c r="B1413" i="1"/>
  <c r="AM1413" i="1" s="1"/>
  <c r="B1414" i="1"/>
  <c r="AM1414" i="1" s="1"/>
  <c r="B1415" i="1"/>
  <c r="AM1415" i="1" s="1"/>
  <c r="B1416" i="1"/>
  <c r="AM1416" i="1" s="1"/>
  <c r="B1417" i="1"/>
  <c r="AM1417" i="1" s="1"/>
  <c r="B1418" i="1"/>
  <c r="AM1418" i="1" s="1"/>
  <c r="B1419" i="1"/>
  <c r="AM1419" i="1" s="1"/>
  <c r="B1420" i="1"/>
  <c r="AM1420" i="1" s="1"/>
  <c r="B1421" i="1"/>
  <c r="AM1421" i="1" s="1"/>
  <c r="B1422" i="1"/>
  <c r="AM1422" i="1" s="1"/>
  <c r="B1423" i="1"/>
  <c r="AM1423" i="1" s="1"/>
  <c r="B1424" i="1"/>
  <c r="AM1424" i="1" s="1"/>
  <c r="B1425" i="1"/>
  <c r="AM1425" i="1" s="1"/>
  <c r="B1426" i="1"/>
  <c r="AM1426" i="1" s="1"/>
  <c r="B1427" i="1"/>
  <c r="AM1427" i="1" s="1"/>
  <c r="B1428" i="1"/>
  <c r="AM1428" i="1" s="1"/>
  <c r="B1429" i="1"/>
  <c r="AM1429" i="1" s="1"/>
  <c r="B1430" i="1"/>
  <c r="AM1430" i="1" s="1"/>
  <c r="B1431" i="1"/>
  <c r="AM1431" i="1" s="1"/>
  <c r="B1432" i="1"/>
  <c r="AM1432" i="1" s="1"/>
  <c r="B1433" i="1"/>
  <c r="AM1433" i="1" s="1"/>
  <c r="B1434" i="1"/>
  <c r="AM1434" i="1" s="1"/>
  <c r="B1435" i="1"/>
  <c r="AM1435" i="1" s="1"/>
  <c r="B1436" i="1"/>
  <c r="AM1436" i="1" s="1"/>
  <c r="B1437" i="1"/>
  <c r="AM1437" i="1" s="1"/>
  <c r="B1438" i="1"/>
  <c r="AM1438" i="1" s="1"/>
  <c r="B1439" i="1"/>
  <c r="AM1439" i="1" s="1"/>
  <c r="B1440" i="1"/>
  <c r="AM1440" i="1" s="1"/>
  <c r="B1441" i="1"/>
  <c r="AM1441" i="1" s="1"/>
  <c r="B1442" i="1"/>
  <c r="AM1442" i="1" s="1"/>
  <c r="B1443" i="1"/>
  <c r="AM1443" i="1" s="1"/>
  <c r="B1444" i="1"/>
  <c r="AM1444" i="1" s="1"/>
  <c r="B1445" i="1"/>
  <c r="AM1445" i="1" s="1"/>
  <c r="B1446" i="1"/>
  <c r="AM1446" i="1" s="1"/>
  <c r="B1447" i="1"/>
  <c r="AM1447" i="1" s="1"/>
  <c r="B1448" i="1"/>
  <c r="AM1448" i="1" s="1"/>
  <c r="B1449" i="1"/>
  <c r="AM1449" i="1" s="1"/>
  <c r="B1450" i="1"/>
  <c r="AM1450" i="1" s="1"/>
  <c r="B1451" i="1"/>
  <c r="AM1451" i="1" s="1"/>
  <c r="B1452" i="1"/>
  <c r="AM1452" i="1" s="1"/>
  <c r="B1453" i="1"/>
  <c r="AM1453" i="1" s="1"/>
  <c r="B1454" i="1"/>
  <c r="AM1454" i="1" s="1"/>
  <c r="B1455" i="1"/>
  <c r="AM1455" i="1" s="1"/>
  <c r="B1456" i="1"/>
  <c r="AM1456" i="1" s="1"/>
  <c r="B1457" i="1"/>
  <c r="AM1457" i="1" s="1"/>
  <c r="B1458" i="1"/>
  <c r="AM1458" i="1" s="1"/>
  <c r="B1459" i="1"/>
  <c r="AM1459" i="1" s="1"/>
  <c r="B1460" i="1"/>
  <c r="AM1460" i="1" s="1"/>
  <c r="B1461" i="1"/>
  <c r="AM1461" i="1" s="1"/>
  <c r="B1462" i="1"/>
  <c r="AM1462" i="1" s="1"/>
  <c r="B1463" i="1"/>
  <c r="AM1463" i="1" s="1"/>
  <c r="B1464" i="1"/>
  <c r="AM1464" i="1" s="1"/>
  <c r="B1465" i="1"/>
  <c r="AM1465" i="1" s="1"/>
  <c r="B1466" i="1"/>
  <c r="AM1466" i="1" s="1"/>
  <c r="B1467" i="1"/>
  <c r="AM1467" i="1" s="1"/>
  <c r="B1468" i="1"/>
  <c r="AM1468" i="1" s="1"/>
  <c r="B1469" i="1"/>
  <c r="AM1469" i="1" s="1"/>
  <c r="B1470" i="1"/>
  <c r="AM1470" i="1" s="1"/>
  <c r="B1471" i="1"/>
  <c r="AM1471" i="1" s="1"/>
  <c r="B1472" i="1"/>
  <c r="AM1472" i="1" s="1"/>
  <c r="B1473" i="1"/>
  <c r="AM1473" i="1" s="1"/>
  <c r="B1474" i="1"/>
  <c r="AM1474" i="1" s="1"/>
  <c r="B1475" i="1"/>
  <c r="AM1475" i="1" s="1"/>
  <c r="B1476" i="1"/>
  <c r="AM1476" i="1" s="1"/>
  <c r="B1477" i="1"/>
  <c r="AM1477" i="1" s="1"/>
  <c r="B1478" i="1"/>
  <c r="AM1478" i="1" s="1"/>
  <c r="B1479" i="1"/>
  <c r="AM1479" i="1" s="1"/>
  <c r="B1480" i="1"/>
  <c r="AM1480" i="1" s="1"/>
  <c r="B1481" i="1"/>
  <c r="AM1481" i="1" s="1"/>
  <c r="B1482" i="1"/>
  <c r="AM1482" i="1" s="1"/>
  <c r="B1483" i="1"/>
  <c r="AM1483" i="1" s="1"/>
  <c r="B1484" i="1"/>
  <c r="AM1484" i="1" s="1"/>
  <c r="B1485" i="1"/>
  <c r="AM1485" i="1" s="1"/>
  <c r="B1486" i="1"/>
  <c r="AM1486" i="1" s="1"/>
  <c r="B1487" i="1"/>
  <c r="AM1487" i="1" s="1"/>
  <c r="B1488" i="1"/>
  <c r="AM1488" i="1" s="1"/>
  <c r="B1489" i="1"/>
  <c r="AM1489" i="1" s="1"/>
  <c r="B1490" i="1"/>
  <c r="AM1490" i="1" s="1"/>
  <c r="B1491" i="1"/>
  <c r="AM1491" i="1" s="1"/>
  <c r="B1492" i="1"/>
  <c r="AM1492" i="1" s="1"/>
  <c r="B1493" i="1"/>
  <c r="AM1493" i="1" s="1"/>
  <c r="B1494" i="1"/>
  <c r="AM1494" i="1" s="1"/>
  <c r="B1495" i="1"/>
  <c r="AM1495" i="1" s="1"/>
  <c r="B1496" i="1"/>
  <c r="AM1496" i="1" s="1"/>
  <c r="B1497" i="1"/>
  <c r="AM1497" i="1" s="1"/>
  <c r="B1498" i="1"/>
  <c r="AM1498" i="1" s="1"/>
  <c r="B1499" i="1"/>
  <c r="AM1499" i="1" s="1"/>
  <c r="B1500" i="1"/>
  <c r="AM1500" i="1" s="1"/>
  <c r="B1501" i="1"/>
  <c r="AM1501" i="1" s="1"/>
  <c r="B1502" i="1"/>
  <c r="AM1502" i="1" s="1"/>
  <c r="B1503" i="1"/>
  <c r="AM1503" i="1" s="1"/>
  <c r="B1504" i="1"/>
  <c r="AM1504" i="1" s="1"/>
  <c r="B1505" i="1"/>
  <c r="AM1505" i="1" s="1"/>
  <c r="B1506" i="1"/>
  <c r="AM1506" i="1" s="1"/>
  <c r="B1507" i="1"/>
  <c r="AM1507" i="1" s="1"/>
  <c r="B1508" i="1"/>
  <c r="AM1508" i="1" s="1"/>
  <c r="B1509" i="1"/>
  <c r="AM1509" i="1" s="1"/>
  <c r="B1510" i="1"/>
  <c r="AM1510" i="1" s="1"/>
  <c r="B1511" i="1"/>
  <c r="AM1511" i="1" s="1"/>
  <c r="B1512" i="1"/>
  <c r="AM1512" i="1" s="1"/>
  <c r="B1513" i="1"/>
  <c r="AM1513" i="1" s="1"/>
  <c r="B1514" i="1"/>
  <c r="AM1514" i="1" s="1"/>
  <c r="B1515" i="1"/>
  <c r="AM1515" i="1" s="1"/>
  <c r="B1516" i="1"/>
  <c r="AM1516" i="1" s="1"/>
  <c r="B1517" i="1"/>
  <c r="AM1517" i="1" s="1"/>
  <c r="B1518" i="1"/>
  <c r="AM1518" i="1" s="1"/>
  <c r="B1519" i="1"/>
  <c r="AM1519" i="1" s="1"/>
  <c r="B1520" i="1"/>
  <c r="AM1520" i="1" s="1"/>
  <c r="B1521" i="1"/>
  <c r="AM1521" i="1" s="1"/>
  <c r="B1522" i="1"/>
  <c r="AM1522" i="1" s="1"/>
  <c r="B1523" i="1"/>
  <c r="AM1523" i="1" s="1"/>
  <c r="B1524" i="1"/>
  <c r="AM1524" i="1" s="1"/>
  <c r="B1525" i="1"/>
  <c r="AM1525" i="1" s="1"/>
  <c r="B1526" i="1"/>
  <c r="AM1526" i="1" s="1"/>
  <c r="B1527" i="1"/>
  <c r="AM1527" i="1" s="1"/>
  <c r="B1528" i="1"/>
  <c r="AM1528" i="1" s="1"/>
  <c r="B1529" i="1"/>
  <c r="AM1529" i="1" s="1"/>
  <c r="B1530" i="1"/>
  <c r="AM1530" i="1" s="1"/>
  <c r="B1531" i="1"/>
  <c r="AM1531" i="1" s="1"/>
  <c r="B1532" i="1"/>
  <c r="AM1532" i="1" s="1"/>
  <c r="B1533" i="1"/>
  <c r="AM1533" i="1" s="1"/>
  <c r="B1534" i="1"/>
  <c r="AM1534" i="1" s="1"/>
  <c r="B1535" i="1"/>
  <c r="AM1535" i="1" s="1"/>
  <c r="B1536" i="1"/>
  <c r="AM1536" i="1" s="1"/>
  <c r="B1537" i="1"/>
  <c r="AM1537" i="1" s="1"/>
  <c r="B1538" i="1"/>
  <c r="AM1538" i="1" s="1"/>
  <c r="B1539" i="1"/>
  <c r="AM1539" i="1" s="1"/>
  <c r="B1540" i="1"/>
  <c r="AM1540" i="1" s="1"/>
  <c r="B1541" i="1"/>
  <c r="AM1541" i="1" s="1"/>
  <c r="B1542" i="1"/>
  <c r="AM1542" i="1" s="1"/>
  <c r="B1543" i="1"/>
  <c r="AM1543" i="1" s="1"/>
  <c r="B1544" i="1"/>
  <c r="AM1544" i="1" s="1"/>
  <c r="B1545" i="1"/>
  <c r="AM1545" i="1" s="1"/>
  <c r="B1546" i="1"/>
  <c r="AM1546" i="1" s="1"/>
  <c r="B1547" i="1"/>
  <c r="AM1547" i="1" s="1"/>
  <c r="B1548" i="1"/>
  <c r="AM1548" i="1" s="1"/>
  <c r="B1549" i="1"/>
  <c r="AM1549" i="1" s="1"/>
  <c r="B1550" i="1"/>
  <c r="AM1550" i="1" s="1"/>
  <c r="B1551" i="1"/>
  <c r="AM1551" i="1" s="1"/>
  <c r="B1552" i="1"/>
  <c r="AM1552" i="1" s="1"/>
  <c r="B1553" i="1"/>
  <c r="AM1553" i="1" s="1"/>
  <c r="B1554" i="1"/>
  <c r="AM1554" i="1" s="1"/>
  <c r="B1555" i="1"/>
  <c r="AM1555" i="1" s="1"/>
  <c r="B1556" i="1"/>
  <c r="AM1556" i="1" s="1"/>
  <c r="B1557" i="1"/>
  <c r="AM1557" i="1" s="1"/>
  <c r="B1558" i="1"/>
  <c r="AM1558" i="1" s="1"/>
  <c r="B1559" i="1"/>
  <c r="AM1559" i="1" s="1"/>
  <c r="B1560" i="1"/>
  <c r="AM1560" i="1" s="1"/>
  <c r="B1561" i="1"/>
  <c r="AM1561" i="1" s="1"/>
  <c r="B1562" i="1"/>
  <c r="AM1562" i="1" s="1"/>
  <c r="B1563" i="1"/>
  <c r="AM1563" i="1" s="1"/>
  <c r="B1564" i="1"/>
  <c r="AM1564" i="1" s="1"/>
  <c r="B1565" i="1"/>
  <c r="AM1565" i="1" s="1"/>
  <c r="B1566" i="1"/>
  <c r="AM1566" i="1" s="1"/>
  <c r="B1567" i="1"/>
  <c r="AM1567" i="1" s="1"/>
  <c r="B1568" i="1"/>
  <c r="AM1568" i="1" s="1"/>
  <c r="B1569" i="1"/>
  <c r="AM1569" i="1" s="1"/>
  <c r="B1570" i="1"/>
  <c r="AM1570" i="1" s="1"/>
  <c r="B1571" i="1"/>
  <c r="AM1571" i="1" s="1"/>
  <c r="B1572" i="1"/>
  <c r="AM1572" i="1" s="1"/>
  <c r="B1573" i="1"/>
  <c r="AM1573" i="1" s="1"/>
  <c r="B1574" i="1"/>
  <c r="AM1574" i="1" s="1"/>
  <c r="B1575" i="1"/>
  <c r="AM1575" i="1" s="1"/>
  <c r="B1576" i="1"/>
  <c r="AM1576" i="1" s="1"/>
  <c r="B1577" i="1"/>
  <c r="AM1577" i="1" s="1"/>
  <c r="B1578" i="1"/>
  <c r="AM1578" i="1" s="1"/>
  <c r="B1579" i="1"/>
  <c r="AM1579" i="1" s="1"/>
  <c r="B1580" i="1"/>
  <c r="AM1580" i="1" s="1"/>
  <c r="B1581" i="1"/>
  <c r="AM1581" i="1" s="1"/>
  <c r="B1582" i="1"/>
  <c r="AM1582" i="1" s="1"/>
  <c r="B1583" i="1"/>
  <c r="AM1583" i="1" s="1"/>
  <c r="B1584" i="1"/>
  <c r="AM1584" i="1" s="1"/>
  <c r="B1585" i="1"/>
  <c r="AM1585" i="1" s="1"/>
  <c r="B1586" i="1"/>
  <c r="AM1586" i="1" s="1"/>
  <c r="B1587" i="1"/>
  <c r="AM1587" i="1" s="1"/>
  <c r="B1588" i="1"/>
  <c r="AM1588" i="1" s="1"/>
  <c r="B1589" i="1"/>
  <c r="AM1589" i="1" s="1"/>
  <c r="B1590" i="1"/>
  <c r="AM1590" i="1" s="1"/>
  <c r="B1591" i="1"/>
  <c r="AM1591" i="1" s="1"/>
  <c r="B1592" i="1"/>
  <c r="AM1592" i="1" s="1"/>
  <c r="B1593" i="1"/>
  <c r="AM1593" i="1" s="1"/>
  <c r="B1594" i="1"/>
  <c r="AM1594" i="1" s="1"/>
  <c r="B1595" i="1"/>
  <c r="AM1595" i="1" s="1"/>
  <c r="B1596" i="1"/>
  <c r="AM1596" i="1" s="1"/>
  <c r="B1597" i="1"/>
  <c r="AM1597" i="1" s="1"/>
  <c r="B1598" i="1"/>
  <c r="AM1598" i="1" s="1"/>
  <c r="B1599" i="1"/>
  <c r="AM1599" i="1" s="1"/>
  <c r="B1600" i="1"/>
  <c r="AM1600" i="1" s="1"/>
  <c r="B1601" i="1"/>
  <c r="AM1601" i="1" s="1"/>
  <c r="B1602" i="1"/>
  <c r="AM1602" i="1" s="1"/>
  <c r="B1603" i="1"/>
  <c r="AM1603" i="1" s="1"/>
  <c r="B1604" i="1"/>
  <c r="AM1604" i="1" s="1"/>
  <c r="B1605" i="1"/>
  <c r="AM1605" i="1" s="1"/>
  <c r="B1606" i="1"/>
  <c r="AM1606" i="1" s="1"/>
  <c r="B1607" i="1"/>
  <c r="AM1607" i="1" s="1"/>
  <c r="B1608" i="1"/>
  <c r="AM1608" i="1" s="1"/>
  <c r="B1609" i="1"/>
  <c r="AM1609" i="1" s="1"/>
  <c r="B1610" i="1"/>
  <c r="AM1610" i="1" s="1"/>
  <c r="B1611" i="1"/>
  <c r="AM1611" i="1" s="1"/>
  <c r="B1612" i="1"/>
  <c r="AM1612" i="1" s="1"/>
  <c r="B1613" i="1"/>
  <c r="AM1613" i="1" s="1"/>
  <c r="B1614" i="1"/>
  <c r="AM1614" i="1" s="1"/>
  <c r="B1615" i="1"/>
  <c r="AM1615" i="1" s="1"/>
  <c r="B1616" i="1"/>
  <c r="AM1616" i="1" s="1"/>
  <c r="B1617" i="1"/>
  <c r="AM1617" i="1" s="1"/>
  <c r="B1618" i="1"/>
  <c r="AM1618" i="1" s="1"/>
  <c r="B1619" i="1"/>
  <c r="AM1619" i="1" s="1"/>
  <c r="B1620" i="1"/>
  <c r="AM1620" i="1" s="1"/>
  <c r="B1621" i="1"/>
  <c r="AM1621" i="1" s="1"/>
  <c r="B1622" i="1"/>
  <c r="AM1622" i="1" s="1"/>
  <c r="B1623" i="1"/>
  <c r="AM1623" i="1" s="1"/>
  <c r="B1624" i="1"/>
  <c r="AM1624" i="1" s="1"/>
  <c r="B1625" i="1"/>
  <c r="AM1625" i="1" s="1"/>
  <c r="B1626" i="1"/>
  <c r="AM1626" i="1" s="1"/>
  <c r="B1627" i="1"/>
  <c r="AM1627" i="1" s="1"/>
  <c r="B1628" i="1"/>
  <c r="AM1628" i="1" s="1"/>
  <c r="B1629" i="1"/>
  <c r="AM1629" i="1" s="1"/>
  <c r="B1630" i="1"/>
  <c r="AM1630" i="1" s="1"/>
  <c r="B1631" i="1"/>
  <c r="AM1631" i="1" s="1"/>
  <c r="B1632" i="1"/>
  <c r="AM1632" i="1" s="1"/>
  <c r="B1633" i="1"/>
  <c r="AM1633" i="1" s="1"/>
  <c r="B1634" i="1"/>
  <c r="AM1634" i="1" s="1"/>
  <c r="B1635" i="1"/>
  <c r="AM1635" i="1" s="1"/>
  <c r="B1636" i="1"/>
  <c r="AM1636" i="1" s="1"/>
  <c r="B1637" i="1"/>
  <c r="AM1637" i="1" s="1"/>
  <c r="B1638" i="1"/>
  <c r="AM1638" i="1" s="1"/>
  <c r="B1639" i="1"/>
  <c r="AM1639" i="1" s="1"/>
  <c r="B1640" i="1"/>
  <c r="AM1640" i="1" s="1"/>
  <c r="B1641" i="1"/>
  <c r="AM1641" i="1" s="1"/>
  <c r="B1642" i="1"/>
  <c r="AM1642" i="1" s="1"/>
  <c r="B1643" i="1"/>
  <c r="AM1643" i="1" s="1"/>
  <c r="B1644" i="1"/>
  <c r="AM1644" i="1" s="1"/>
  <c r="B1645" i="1"/>
  <c r="AM1645" i="1" s="1"/>
  <c r="B1646" i="1"/>
  <c r="AM1646" i="1" s="1"/>
  <c r="B1647" i="1"/>
  <c r="AM1647" i="1" s="1"/>
  <c r="B1648" i="1"/>
  <c r="AM1648" i="1" s="1"/>
  <c r="B1649" i="1"/>
  <c r="AM1649" i="1" s="1"/>
  <c r="B1650" i="1"/>
  <c r="AM1650" i="1" s="1"/>
  <c r="B1651" i="1"/>
  <c r="AM1651" i="1" s="1"/>
  <c r="B1652" i="1"/>
  <c r="AM1652" i="1" s="1"/>
  <c r="B1653" i="1"/>
  <c r="AM1653" i="1" s="1"/>
  <c r="B1654" i="1"/>
  <c r="AM1654" i="1" s="1"/>
  <c r="B1655" i="1"/>
  <c r="AM1655" i="1" s="1"/>
  <c r="B1656" i="1"/>
  <c r="AM1656" i="1" s="1"/>
  <c r="B1657" i="1"/>
  <c r="AM1657" i="1" s="1"/>
  <c r="B1658" i="1"/>
  <c r="AM1658" i="1" s="1"/>
  <c r="B1659" i="1"/>
  <c r="AM1659" i="1" s="1"/>
  <c r="B1660" i="1"/>
  <c r="AM1660" i="1" s="1"/>
  <c r="B1661" i="1"/>
  <c r="AM1661" i="1" s="1"/>
  <c r="B1662" i="1"/>
  <c r="AM1662" i="1" s="1"/>
  <c r="B1663" i="1"/>
  <c r="AM1663" i="1" s="1"/>
  <c r="B1664" i="1"/>
  <c r="AM1664" i="1" s="1"/>
  <c r="B1665" i="1"/>
  <c r="AM1665" i="1" s="1"/>
  <c r="B1666" i="1"/>
  <c r="AM1666" i="1" s="1"/>
  <c r="B1667" i="1"/>
  <c r="AM1667" i="1" s="1"/>
  <c r="B1668" i="1"/>
  <c r="AM1668" i="1" s="1"/>
  <c r="B1669" i="1"/>
  <c r="AM1669" i="1" s="1"/>
  <c r="B1670" i="1"/>
  <c r="AM1670" i="1" s="1"/>
  <c r="B1671" i="1"/>
  <c r="AM1671" i="1" s="1"/>
  <c r="B1672" i="1"/>
  <c r="AM1672" i="1" s="1"/>
  <c r="B1673" i="1"/>
  <c r="AM1673" i="1" s="1"/>
  <c r="B1674" i="1"/>
  <c r="AM1674" i="1" s="1"/>
  <c r="B1675" i="1"/>
  <c r="AM1675" i="1" s="1"/>
  <c r="B1676" i="1"/>
  <c r="AM1676" i="1" s="1"/>
  <c r="B1677" i="1"/>
  <c r="AM1677" i="1" s="1"/>
  <c r="B1678" i="1"/>
  <c r="AM1678" i="1" s="1"/>
  <c r="B1679" i="1"/>
  <c r="AM1679" i="1" s="1"/>
  <c r="B1680" i="1"/>
  <c r="AM1680" i="1" s="1"/>
  <c r="B1681" i="1"/>
  <c r="AM1681" i="1" s="1"/>
  <c r="B1682" i="1"/>
  <c r="AM1682" i="1" s="1"/>
  <c r="B1683" i="1"/>
  <c r="AM1683" i="1" s="1"/>
  <c r="B1684" i="1"/>
  <c r="AM1684" i="1" s="1"/>
  <c r="B1685" i="1"/>
  <c r="AM1685" i="1" s="1"/>
  <c r="B1686" i="1"/>
  <c r="AM1686" i="1" s="1"/>
  <c r="B1687" i="1"/>
  <c r="AM1687" i="1" s="1"/>
  <c r="B1688" i="1"/>
  <c r="AM1688" i="1" s="1"/>
  <c r="B1689" i="1"/>
  <c r="AM1689" i="1" s="1"/>
  <c r="B1690" i="1"/>
  <c r="AM1690" i="1" s="1"/>
  <c r="B1691" i="1"/>
  <c r="AM1691" i="1" s="1"/>
  <c r="B1692" i="1"/>
  <c r="AM1692" i="1" s="1"/>
  <c r="B1693" i="1"/>
  <c r="AM1693" i="1" s="1"/>
  <c r="B1694" i="1"/>
  <c r="AM1694" i="1" s="1"/>
  <c r="B1695" i="1"/>
  <c r="AM1695" i="1" s="1"/>
  <c r="B1696" i="1"/>
  <c r="AM1696" i="1" s="1"/>
  <c r="B1697" i="1"/>
  <c r="AM1697" i="1" s="1"/>
  <c r="B1698" i="1"/>
  <c r="AM1698" i="1" s="1"/>
  <c r="B1699" i="1"/>
  <c r="AM1699" i="1" s="1"/>
  <c r="B1700" i="1"/>
  <c r="AM1700" i="1" s="1"/>
  <c r="B1701" i="1"/>
  <c r="AM1701" i="1" s="1"/>
  <c r="B1702" i="1"/>
  <c r="AM1702" i="1" s="1"/>
  <c r="B1703" i="1"/>
  <c r="AM1703" i="1" s="1"/>
  <c r="B1704" i="1"/>
  <c r="AM1704" i="1" s="1"/>
  <c r="B1705" i="1"/>
  <c r="AM1705" i="1" s="1"/>
  <c r="B1706" i="1"/>
  <c r="AM1706" i="1" s="1"/>
  <c r="B1707" i="1"/>
  <c r="AM1707" i="1" s="1"/>
  <c r="B1708" i="1"/>
  <c r="AM1708" i="1" s="1"/>
  <c r="B1709" i="1"/>
  <c r="AM1709" i="1" s="1"/>
  <c r="B1710" i="1"/>
  <c r="AM1710" i="1" s="1"/>
  <c r="B1711" i="1"/>
  <c r="AM1711" i="1" s="1"/>
  <c r="B1712" i="1"/>
  <c r="AM1712" i="1" s="1"/>
  <c r="B1713" i="1"/>
  <c r="AM1713" i="1" s="1"/>
  <c r="B1714" i="1"/>
  <c r="AM1714" i="1" s="1"/>
  <c r="B1715" i="1"/>
  <c r="AM1715" i="1" s="1"/>
  <c r="B1716" i="1"/>
  <c r="AM1716" i="1" s="1"/>
  <c r="B1717" i="1"/>
  <c r="AM1717" i="1" s="1"/>
  <c r="B1718" i="1"/>
  <c r="AM1718" i="1" s="1"/>
  <c r="B1719" i="1"/>
  <c r="AM1719" i="1" s="1"/>
  <c r="B1720" i="1"/>
  <c r="AM1720" i="1" s="1"/>
  <c r="B1721" i="1"/>
  <c r="AM1721" i="1" s="1"/>
  <c r="B1722" i="1"/>
  <c r="AM1722" i="1" s="1"/>
  <c r="B1723" i="1"/>
  <c r="AM1723" i="1" s="1"/>
  <c r="B1724" i="1"/>
  <c r="AM1724" i="1" s="1"/>
  <c r="B1725" i="1"/>
  <c r="AM1725" i="1" s="1"/>
  <c r="B1726" i="1"/>
  <c r="AM1726" i="1" s="1"/>
  <c r="B1727" i="1"/>
  <c r="AM1727" i="1" s="1"/>
  <c r="B1728" i="1"/>
  <c r="AM1728" i="1" s="1"/>
  <c r="B1729" i="1"/>
  <c r="AM1729" i="1" s="1"/>
  <c r="B1730" i="1"/>
  <c r="AM1730" i="1" s="1"/>
  <c r="B1731" i="1"/>
  <c r="AM1731" i="1" s="1"/>
  <c r="B1732" i="1"/>
  <c r="AM1732" i="1" s="1"/>
  <c r="B1733" i="1"/>
  <c r="AM1733" i="1" s="1"/>
  <c r="B1734" i="1"/>
  <c r="AM1734" i="1" s="1"/>
  <c r="B1735" i="1"/>
  <c r="AM1735" i="1" s="1"/>
  <c r="B1736" i="1"/>
  <c r="AM1736" i="1" s="1"/>
  <c r="B1737" i="1"/>
  <c r="AM1737" i="1" s="1"/>
  <c r="B1738" i="1"/>
  <c r="AM1738" i="1" s="1"/>
  <c r="B1739" i="1"/>
  <c r="AM1739" i="1" s="1"/>
  <c r="B1740" i="1"/>
  <c r="AM1740" i="1" s="1"/>
  <c r="B1741" i="1"/>
  <c r="AM1741" i="1" s="1"/>
  <c r="B1742" i="1"/>
  <c r="AM1742" i="1" s="1"/>
  <c r="B1743" i="1"/>
  <c r="AM1743" i="1" s="1"/>
  <c r="B1744" i="1"/>
  <c r="AM1744" i="1" s="1"/>
  <c r="B1745" i="1"/>
  <c r="AM1745" i="1" s="1"/>
  <c r="B1746" i="1"/>
  <c r="AM1746" i="1" s="1"/>
  <c r="B1747" i="1"/>
  <c r="AM1747" i="1" s="1"/>
  <c r="B1748" i="1"/>
  <c r="AM1748" i="1" s="1"/>
  <c r="B1749" i="1"/>
  <c r="AM1749" i="1" s="1"/>
  <c r="B1750" i="1"/>
  <c r="AM1750" i="1" s="1"/>
  <c r="B1751" i="1"/>
  <c r="AM1751" i="1" s="1"/>
  <c r="B1752" i="1"/>
  <c r="AM1752" i="1" s="1"/>
  <c r="B1753" i="1"/>
  <c r="AM1753" i="1" s="1"/>
  <c r="B1754" i="1"/>
  <c r="AM1754" i="1" s="1"/>
  <c r="B1755" i="1"/>
  <c r="AM1755" i="1" s="1"/>
  <c r="B1756" i="1"/>
  <c r="AM1756" i="1" s="1"/>
  <c r="B1757" i="1"/>
  <c r="AM1757" i="1" s="1"/>
  <c r="B1758" i="1"/>
  <c r="AM1758" i="1" s="1"/>
  <c r="B1759" i="1"/>
  <c r="AM1759" i="1" s="1"/>
  <c r="B1760" i="1"/>
  <c r="AM1760" i="1" s="1"/>
  <c r="B1761" i="1"/>
  <c r="AM1761" i="1" s="1"/>
  <c r="B1762" i="1"/>
  <c r="AM1762" i="1" s="1"/>
  <c r="B1763" i="1"/>
  <c r="AM1763" i="1" s="1"/>
  <c r="B1764" i="1"/>
  <c r="AM1764" i="1" s="1"/>
  <c r="B1765" i="1"/>
  <c r="AM1765" i="1" s="1"/>
  <c r="B1766" i="1"/>
  <c r="AM1766" i="1" s="1"/>
  <c r="B1767" i="1"/>
  <c r="AM1767" i="1" s="1"/>
  <c r="B1768" i="1"/>
  <c r="AM1768" i="1" s="1"/>
  <c r="B1769" i="1"/>
  <c r="AM1769" i="1" s="1"/>
  <c r="B1770" i="1"/>
  <c r="AM1770" i="1" s="1"/>
  <c r="B1771" i="1"/>
  <c r="AM1771" i="1" s="1"/>
  <c r="B1772" i="1"/>
  <c r="AM1772" i="1" s="1"/>
  <c r="B1773" i="1"/>
  <c r="AM1773" i="1" s="1"/>
  <c r="B1774" i="1"/>
  <c r="AM1774" i="1" s="1"/>
  <c r="B1775" i="1"/>
  <c r="AM1775" i="1" s="1"/>
  <c r="B1776" i="1"/>
  <c r="AM1776" i="1" s="1"/>
  <c r="B1777" i="1"/>
  <c r="AM1777" i="1" s="1"/>
  <c r="B1778" i="1"/>
  <c r="AM1778" i="1" s="1"/>
  <c r="B1779" i="1"/>
  <c r="AM1779" i="1" s="1"/>
  <c r="B1780" i="1"/>
  <c r="AM1780" i="1" s="1"/>
  <c r="B1781" i="1"/>
  <c r="AM1781" i="1" s="1"/>
  <c r="B1782" i="1"/>
  <c r="AM1782" i="1" s="1"/>
  <c r="B1783" i="1"/>
  <c r="AM1783" i="1" s="1"/>
  <c r="B1784" i="1"/>
  <c r="AM1784" i="1" s="1"/>
  <c r="B1785" i="1"/>
  <c r="AM1785" i="1" s="1"/>
  <c r="B1786" i="1"/>
  <c r="AM1786" i="1" s="1"/>
  <c r="B1787" i="1"/>
  <c r="AM1787" i="1" s="1"/>
  <c r="B1788" i="1"/>
  <c r="AM1788" i="1" s="1"/>
  <c r="B1789" i="1"/>
  <c r="AM1789" i="1" s="1"/>
  <c r="B1790" i="1"/>
  <c r="AM1790" i="1" s="1"/>
  <c r="B1791" i="1"/>
  <c r="AM1791" i="1" s="1"/>
  <c r="B1792" i="1"/>
  <c r="AM1792" i="1" s="1"/>
  <c r="B1793" i="1"/>
  <c r="AM1793" i="1" s="1"/>
  <c r="B1794" i="1"/>
  <c r="AM1794" i="1" s="1"/>
  <c r="B1795" i="1"/>
  <c r="AM1795" i="1" s="1"/>
  <c r="B1796" i="1"/>
  <c r="AM1796" i="1" s="1"/>
  <c r="B1797" i="1"/>
  <c r="AM1797" i="1" s="1"/>
  <c r="B1798" i="1"/>
  <c r="AM1798" i="1" s="1"/>
  <c r="B1799" i="1"/>
  <c r="AM1799" i="1" s="1"/>
  <c r="B1800" i="1"/>
  <c r="AM1800" i="1" s="1"/>
  <c r="B1801" i="1"/>
  <c r="AM1801" i="1" s="1"/>
  <c r="B1802" i="1"/>
  <c r="AM1802" i="1" s="1"/>
  <c r="B1803" i="1"/>
  <c r="AM1803" i="1" s="1"/>
  <c r="B1804" i="1"/>
  <c r="AM1804" i="1" s="1"/>
  <c r="B1805" i="1"/>
  <c r="AM1805" i="1" s="1"/>
  <c r="B1806" i="1"/>
  <c r="AM1806" i="1" s="1"/>
  <c r="B1807" i="1"/>
  <c r="AM1807" i="1" s="1"/>
  <c r="B1808" i="1"/>
  <c r="AM1808" i="1" s="1"/>
  <c r="B1809" i="1"/>
  <c r="AM1809" i="1" s="1"/>
  <c r="B1810" i="1"/>
  <c r="AM1810" i="1" s="1"/>
  <c r="B1811" i="1"/>
  <c r="AM1811" i="1" s="1"/>
  <c r="B1812" i="1"/>
  <c r="AM1812" i="1" s="1"/>
  <c r="B1813" i="1"/>
  <c r="AM1813" i="1" s="1"/>
  <c r="B1814" i="1"/>
  <c r="AM1814" i="1" s="1"/>
  <c r="B1815" i="1"/>
  <c r="AM1815" i="1" s="1"/>
  <c r="B1816" i="1"/>
  <c r="AM1816" i="1" s="1"/>
  <c r="B1817" i="1"/>
  <c r="AM1817" i="1" s="1"/>
  <c r="B1818" i="1"/>
  <c r="AM1818" i="1" s="1"/>
  <c r="B1819" i="1"/>
  <c r="AM1819" i="1" s="1"/>
  <c r="B1820" i="1"/>
  <c r="AM1820" i="1" s="1"/>
  <c r="B1821" i="1"/>
  <c r="AM1821" i="1" s="1"/>
  <c r="B1822" i="1"/>
  <c r="AM1822" i="1" s="1"/>
  <c r="B1823" i="1"/>
  <c r="AM1823" i="1" s="1"/>
  <c r="B1824" i="1"/>
  <c r="AM1824" i="1" s="1"/>
  <c r="B1825" i="1"/>
  <c r="AM1825" i="1" s="1"/>
  <c r="B1826" i="1"/>
  <c r="AM1826" i="1" s="1"/>
  <c r="B1827" i="1"/>
  <c r="AM1827" i="1" s="1"/>
  <c r="B1828" i="1"/>
  <c r="AM1828" i="1" s="1"/>
  <c r="B1829" i="1"/>
  <c r="AM1829" i="1" s="1"/>
  <c r="B1830" i="1"/>
  <c r="AM1830" i="1" s="1"/>
  <c r="B1831" i="1"/>
  <c r="AM1831" i="1" s="1"/>
  <c r="B1832" i="1"/>
  <c r="AM1832" i="1" s="1"/>
  <c r="B1833" i="1"/>
  <c r="AM1833" i="1" s="1"/>
  <c r="B1834" i="1"/>
  <c r="AM1834" i="1" s="1"/>
  <c r="B1835" i="1"/>
  <c r="AM1835" i="1" s="1"/>
  <c r="B1836" i="1"/>
  <c r="AM1836" i="1" s="1"/>
  <c r="B1837" i="1"/>
  <c r="AM1837" i="1" s="1"/>
  <c r="B1838" i="1"/>
  <c r="AM1838" i="1" s="1"/>
  <c r="B1839" i="1"/>
  <c r="AM1839" i="1" s="1"/>
  <c r="B1840" i="1"/>
  <c r="AM1840" i="1" s="1"/>
  <c r="B1841" i="1"/>
  <c r="AM1841" i="1" s="1"/>
  <c r="B1842" i="1"/>
  <c r="AM1842" i="1" s="1"/>
  <c r="B1843" i="1"/>
  <c r="AM1843" i="1" s="1"/>
  <c r="B1844" i="1"/>
  <c r="AM1844" i="1" s="1"/>
  <c r="B1845" i="1"/>
  <c r="AM1845" i="1" s="1"/>
  <c r="B1846" i="1"/>
  <c r="AM1846" i="1" s="1"/>
  <c r="B1847" i="1"/>
  <c r="AM1847" i="1" s="1"/>
  <c r="B1848" i="1"/>
  <c r="AM1848" i="1" s="1"/>
  <c r="B1849" i="1"/>
  <c r="AM1849" i="1" s="1"/>
  <c r="B1850" i="1"/>
  <c r="AM1850" i="1" s="1"/>
  <c r="B1851" i="1"/>
  <c r="AM1851" i="1" s="1"/>
  <c r="B1852" i="1"/>
  <c r="AM1852" i="1" s="1"/>
  <c r="B1853" i="1"/>
  <c r="AM1853" i="1" s="1"/>
  <c r="B1854" i="1"/>
  <c r="AM1854" i="1" s="1"/>
  <c r="B1855" i="1"/>
  <c r="AM1855" i="1" s="1"/>
  <c r="B1856" i="1"/>
  <c r="AM1856" i="1" s="1"/>
  <c r="B1857" i="1"/>
  <c r="AM1857" i="1" s="1"/>
  <c r="B1858" i="1"/>
  <c r="AM1858" i="1" s="1"/>
  <c r="B1859" i="1"/>
  <c r="AM1859" i="1" s="1"/>
  <c r="B1860" i="1"/>
  <c r="AM1860" i="1" s="1"/>
  <c r="B1861" i="1"/>
  <c r="AM1861" i="1" s="1"/>
  <c r="B1862" i="1"/>
  <c r="AM1862" i="1" s="1"/>
  <c r="B1863" i="1"/>
  <c r="AM1863" i="1" s="1"/>
  <c r="B1864" i="1"/>
  <c r="AM1864" i="1" s="1"/>
  <c r="B1865" i="1"/>
  <c r="AM1865" i="1" s="1"/>
  <c r="B1866" i="1"/>
  <c r="AM1866" i="1" s="1"/>
  <c r="B1867" i="1"/>
  <c r="AM1867" i="1" s="1"/>
  <c r="B1868" i="1"/>
  <c r="AM1868" i="1" s="1"/>
  <c r="B1869" i="1"/>
  <c r="AM1869" i="1" s="1"/>
  <c r="B1870" i="1"/>
  <c r="AM1870" i="1" s="1"/>
  <c r="B1871" i="1"/>
  <c r="AM1871" i="1" s="1"/>
  <c r="B1872" i="1"/>
  <c r="AM1872" i="1" s="1"/>
  <c r="B1873" i="1"/>
  <c r="AM1873" i="1" s="1"/>
  <c r="B1874" i="1"/>
  <c r="AM1874" i="1" s="1"/>
  <c r="B1875" i="1"/>
  <c r="AM1875" i="1" s="1"/>
  <c r="B1876" i="1"/>
  <c r="AM1876" i="1" s="1"/>
  <c r="B1877" i="1"/>
  <c r="AM1877" i="1" s="1"/>
  <c r="B1878" i="1"/>
  <c r="AM1878" i="1" s="1"/>
  <c r="B1879" i="1"/>
  <c r="AM1879" i="1" s="1"/>
  <c r="B1880" i="1"/>
  <c r="AM1880" i="1" s="1"/>
  <c r="B1881" i="1"/>
  <c r="AM1881" i="1" s="1"/>
  <c r="B1882" i="1"/>
  <c r="AM1882" i="1" s="1"/>
  <c r="B1883" i="1"/>
  <c r="AM1883" i="1" s="1"/>
  <c r="B1884" i="1"/>
  <c r="AM1884" i="1" s="1"/>
  <c r="B1885" i="1"/>
  <c r="AM1885" i="1" s="1"/>
  <c r="B1886" i="1"/>
  <c r="AM1886" i="1" s="1"/>
  <c r="B1887" i="1"/>
  <c r="AM1887" i="1" s="1"/>
  <c r="B1888" i="1"/>
  <c r="AM1888" i="1" s="1"/>
  <c r="B1889" i="1"/>
  <c r="AM1889" i="1" s="1"/>
  <c r="B1890" i="1"/>
  <c r="AM1890" i="1" s="1"/>
  <c r="B1891" i="1"/>
  <c r="AM1891" i="1" s="1"/>
  <c r="B1892" i="1"/>
  <c r="AM1892" i="1" s="1"/>
  <c r="B1893" i="1"/>
  <c r="AM1893" i="1" s="1"/>
  <c r="B1894" i="1"/>
  <c r="AM1894" i="1" s="1"/>
  <c r="B1895" i="1"/>
  <c r="AM1895" i="1" s="1"/>
  <c r="B1896" i="1"/>
  <c r="AM1896" i="1" s="1"/>
  <c r="B1897" i="1"/>
  <c r="AM1897" i="1" s="1"/>
  <c r="B1898" i="1"/>
  <c r="AM1898" i="1" s="1"/>
  <c r="B1899" i="1"/>
  <c r="AM1899" i="1" s="1"/>
  <c r="B1900" i="1"/>
  <c r="AM1900" i="1" s="1"/>
  <c r="B1901" i="1"/>
  <c r="AM1901" i="1" s="1"/>
  <c r="B1902" i="1"/>
  <c r="AM1902" i="1" s="1"/>
  <c r="B1903" i="1"/>
  <c r="AM1903" i="1" s="1"/>
  <c r="B1904" i="1"/>
  <c r="AM1904" i="1" s="1"/>
  <c r="B1905" i="1"/>
  <c r="AM1905" i="1" s="1"/>
  <c r="B1906" i="1"/>
  <c r="AM1906" i="1" s="1"/>
  <c r="B1907" i="1"/>
  <c r="AM1907" i="1" s="1"/>
  <c r="B1908" i="1"/>
  <c r="AM1908" i="1" s="1"/>
  <c r="B1909" i="1"/>
  <c r="AM1909" i="1" s="1"/>
  <c r="B1910" i="1"/>
  <c r="AM1910" i="1" s="1"/>
  <c r="B1911" i="1"/>
  <c r="AM1911" i="1" s="1"/>
  <c r="B1912" i="1"/>
  <c r="AM1912" i="1" s="1"/>
  <c r="B1913" i="1"/>
  <c r="AM1913" i="1" s="1"/>
  <c r="B1914" i="1"/>
  <c r="AM1914" i="1" s="1"/>
  <c r="B1915" i="1"/>
  <c r="AM1915" i="1" s="1"/>
  <c r="B1916" i="1"/>
  <c r="AM1916" i="1" s="1"/>
  <c r="B1917" i="1"/>
  <c r="AM1917" i="1" s="1"/>
  <c r="B1918" i="1"/>
  <c r="AM1918" i="1" s="1"/>
  <c r="B1919" i="1"/>
  <c r="AM1919" i="1" s="1"/>
  <c r="B1920" i="1"/>
  <c r="AM1920" i="1" s="1"/>
  <c r="B1921" i="1"/>
  <c r="AM1921" i="1" s="1"/>
  <c r="B1922" i="1"/>
  <c r="AM1922" i="1" s="1"/>
  <c r="B1923" i="1"/>
  <c r="AM1923" i="1" s="1"/>
  <c r="B1924" i="1"/>
  <c r="AM1924" i="1" s="1"/>
  <c r="B1925" i="1"/>
  <c r="AM1925" i="1" s="1"/>
  <c r="B1926" i="1"/>
  <c r="AM1926" i="1" s="1"/>
  <c r="B1927" i="1"/>
  <c r="AM1927" i="1" s="1"/>
  <c r="B1928" i="1"/>
  <c r="AM1928" i="1" s="1"/>
  <c r="B1929" i="1"/>
  <c r="AM1929" i="1" s="1"/>
  <c r="B1930" i="1"/>
  <c r="AM1930" i="1" s="1"/>
  <c r="B1931" i="1"/>
  <c r="AM1931" i="1" s="1"/>
  <c r="B1932" i="1"/>
  <c r="AM1932" i="1" s="1"/>
  <c r="B1933" i="1"/>
  <c r="AM1933" i="1" s="1"/>
  <c r="B1934" i="1"/>
  <c r="AM1934" i="1" s="1"/>
  <c r="B1935" i="1"/>
  <c r="AM1935" i="1" s="1"/>
  <c r="B1936" i="1"/>
  <c r="AM1936" i="1" s="1"/>
  <c r="B1937" i="1"/>
  <c r="AM1937" i="1" s="1"/>
  <c r="B1938" i="1"/>
  <c r="AM1938" i="1" s="1"/>
  <c r="B1939" i="1"/>
  <c r="AM1939" i="1" s="1"/>
  <c r="B1940" i="1"/>
  <c r="AM1940" i="1" s="1"/>
  <c r="B1941" i="1"/>
  <c r="AM1941" i="1" s="1"/>
  <c r="B1942" i="1"/>
  <c r="AM1942" i="1" s="1"/>
  <c r="B1943" i="1"/>
  <c r="AM1943" i="1" s="1"/>
  <c r="B1944" i="1"/>
  <c r="AM1944" i="1" s="1"/>
  <c r="B1945" i="1"/>
  <c r="AM1945" i="1" s="1"/>
  <c r="B1946" i="1"/>
  <c r="AM1946" i="1" s="1"/>
  <c r="B1947" i="1"/>
  <c r="AM1947" i="1" s="1"/>
  <c r="B1948" i="1"/>
  <c r="AM1948" i="1" s="1"/>
  <c r="B1949" i="1"/>
  <c r="AM1949" i="1" s="1"/>
  <c r="B1950" i="1"/>
  <c r="AM1950" i="1" s="1"/>
  <c r="B1951" i="1"/>
  <c r="AM1951" i="1" s="1"/>
  <c r="B1952" i="1"/>
  <c r="AM1952" i="1" s="1"/>
  <c r="B1953" i="1"/>
  <c r="AM1953" i="1" s="1"/>
  <c r="B1954" i="1"/>
  <c r="AM1954" i="1" s="1"/>
  <c r="B1955" i="1"/>
  <c r="AM1955" i="1" s="1"/>
  <c r="B1956" i="1"/>
  <c r="AM1956" i="1" s="1"/>
  <c r="B1957" i="1"/>
  <c r="AM1957" i="1" s="1"/>
  <c r="B1958" i="1"/>
  <c r="AM1958" i="1" s="1"/>
  <c r="B1959" i="1"/>
  <c r="AM1959" i="1" s="1"/>
  <c r="B1960" i="1"/>
  <c r="AM1960" i="1" s="1"/>
  <c r="B1961" i="1"/>
  <c r="AM1961" i="1" s="1"/>
  <c r="B1962" i="1"/>
  <c r="AM1962" i="1" s="1"/>
  <c r="B1963" i="1"/>
  <c r="AM1963" i="1" s="1"/>
  <c r="B1964" i="1"/>
  <c r="AM1964" i="1" s="1"/>
  <c r="B1965" i="1"/>
  <c r="AM1965" i="1" s="1"/>
  <c r="B1966" i="1"/>
  <c r="AM1966" i="1" s="1"/>
  <c r="B1967" i="1"/>
  <c r="AM1967" i="1" s="1"/>
  <c r="B1968" i="1"/>
  <c r="AM1968" i="1" s="1"/>
  <c r="B1969" i="1"/>
  <c r="AM1969" i="1" s="1"/>
  <c r="B1970" i="1"/>
  <c r="AM1970" i="1" s="1"/>
  <c r="B1971" i="1"/>
  <c r="AM1971" i="1" s="1"/>
  <c r="B1972" i="1"/>
  <c r="AM1972" i="1" s="1"/>
  <c r="B1973" i="1"/>
  <c r="AM1973" i="1" s="1"/>
  <c r="B1974" i="1"/>
  <c r="AM1974" i="1" s="1"/>
  <c r="B1975" i="1"/>
  <c r="AM1975" i="1" s="1"/>
  <c r="B1976" i="1"/>
  <c r="AM1976" i="1" s="1"/>
  <c r="B1977" i="1"/>
  <c r="AM1977" i="1" s="1"/>
  <c r="B1978" i="1"/>
  <c r="AM1978" i="1" s="1"/>
  <c r="B1979" i="1"/>
  <c r="AM1979" i="1" s="1"/>
  <c r="B1980" i="1"/>
  <c r="AM1980" i="1" s="1"/>
  <c r="B1981" i="1"/>
  <c r="AM1981" i="1" s="1"/>
  <c r="B1982" i="1"/>
  <c r="AM1982" i="1" s="1"/>
  <c r="B1983" i="1"/>
  <c r="AM1983" i="1" s="1"/>
  <c r="B1984" i="1"/>
  <c r="AM1984" i="1" s="1"/>
  <c r="B1985" i="1"/>
  <c r="AM1985" i="1" s="1"/>
  <c r="B1986" i="1"/>
  <c r="AM1986" i="1" s="1"/>
  <c r="B1987" i="1"/>
  <c r="AM1987" i="1" s="1"/>
  <c r="B1988" i="1"/>
  <c r="AM1988" i="1" s="1"/>
  <c r="B1989" i="1"/>
  <c r="AM1989" i="1" s="1"/>
  <c r="B1990" i="1"/>
  <c r="AM1990" i="1" s="1"/>
  <c r="B1991" i="1"/>
  <c r="AM1991" i="1" s="1"/>
  <c r="B1992" i="1"/>
  <c r="AM1992" i="1" s="1"/>
  <c r="B1993" i="1"/>
  <c r="AM1993" i="1" s="1"/>
  <c r="B1994" i="1"/>
  <c r="AM1994" i="1" s="1"/>
  <c r="B1995" i="1"/>
  <c r="AM1995" i="1" s="1"/>
  <c r="B1996" i="1"/>
  <c r="AM1996" i="1" s="1"/>
  <c r="B1997" i="1"/>
  <c r="AM1997" i="1" s="1"/>
  <c r="B1998" i="1"/>
  <c r="AM1998" i="1" s="1"/>
  <c r="B1999" i="1"/>
  <c r="AM1999" i="1" s="1"/>
  <c r="B2000" i="1"/>
  <c r="AM2000" i="1" s="1"/>
  <c r="B2001" i="1"/>
  <c r="AM2001" i="1" s="1"/>
  <c r="B2002" i="1"/>
  <c r="AM2002" i="1" s="1"/>
  <c r="B2003" i="1"/>
  <c r="AM2003" i="1" s="1"/>
  <c r="B2004" i="1"/>
  <c r="AM2004" i="1" s="1"/>
  <c r="B2005" i="1"/>
  <c r="AM2005" i="1" s="1"/>
  <c r="B2006" i="1"/>
  <c r="AM2006" i="1" s="1"/>
  <c r="B2007" i="1"/>
  <c r="AM2007" i="1" s="1"/>
  <c r="B2008" i="1"/>
  <c r="AM2008" i="1" s="1"/>
  <c r="B2009" i="1"/>
  <c r="AM2009" i="1" s="1"/>
  <c r="B2010" i="1"/>
  <c r="AM2010" i="1" s="1"/>
  <c r="B2011" i="1"/>
  <c r="AM2011" i="1" s="1"/>
  <c r="B2012" i="1"/>
  <c r="AM2012" i="1" s="1"/>
  <c r="B2013" i="1"/>
  <c r="AM2013" i="1" s="1"/>
  <c r="B2014" i="1"/>
  <c r="AM2014" i="1" s="1"/>
  <c r="B2015" i="1"/>
  <c r="AM2015" i="1" s="1"/>
  <c r="B2016" i="1"/>
  <c r="AM2016" i="1" s="1"/>
  <c r="B2017" i="1"/>
  <c r="AM2017" i="1" s="1"/>
  <c r="B2018" i="1"/>
  <c r="AM2018" i="1" s="1"/>
  <c r="B2019" i="1"/>
  <c r="AM2019" i="1" s="1"/>
  <c r="B2020" i="1"/>
  <c r="AM2020" i="1" s="1"/>
  <c r="B2021" i="1"/>
  <c r="AM2021" i="1" s="1"/>
  <c r="B2022" i="1"/>
  <c r="AM2022" i="1" s="1"/>
  <c r="B2023" i="1"/>
  <c r="AM2023" i="1" s="1"/>
  <c r="B2024" i="1"/>
  <c r="AM2024" i="1" s="1"/>
  <c r="B2025" i="1"/>
  <c r="AM2025" i="1" s="1"/>
  <c r="B2026" i="1"/>
  <c r="AM2026" i="1" s="1"/>
  <c r="B2027" i="1"/>
  <c r="AM2027" i="1" s="1"/>
  <c r="B2028" i="1"/>
  <c r="AM2028" i="1" s="1"/>
  <c r="B2029" i="1"/>
  <c r="AM2029" i="1" s="1"/>
  <c r="B2030" i="1"/>
  <c r="AM2030" i="1" s="1"/>
  <c r="B2031" i="1"/>
  <c r="AM2031" i="1" s="1"/>
  <c r="B2032" i="1"/>
  <c r="AM2032" i="1" s="1"/>
  <c r="B2033" i="1"/>
  <c r="AM2033" i="1" s="1"/>
  <c r="B2034" i="1"/>
  <c r="AM2034" i="1" s="1"/>
  <c r="B2035" i="1"/>
  <c r="AM2035" i="1" s="1"/>
  <c r="B2036" i="1"/>
  <c r="AM2036" i="1" s="1"/>
  <c r="B2037" i="1"/>
  <c r="AM2037" i="1" s="1"/>
  <c r="B2038" i="1"/>
  <c r="AM2038" i="1" s="1"/>
  <c r="B2039" i="1"/>
  <c r="AM2039" i="1" s="1"/>
  <c r="B2040" i="1"/>
  <c r="AM2040" i="1" s="1"/>
  <c r="B2041" i="1"/>
  <c r="AM2041" i="1" s="1"/>
  <c r="B2042" i="1"/>
  <c r="AM2042" i="1" s="1"/>
  <c r="B2043" i="1"/>
  <c r="AM2043" i="1" s="1"/>
  <c r="B2044" i="1"/>
  <c r="AM2044" i="1" s="1"/>
  <c r="B2045" i="1"/>
  <c r="AM2045" i="1" s="1"/>
  <c r="B2046" i="1"/>
  <c r="AM2046" i="1" s="1"/>
  <c r="B2047" i="1"/>
  <c r="AM2047" i="1" s="1"/>
  <c r="B2048" i="1"/>
  <c r="AM2048" i="1" s="1"/>
  <c r="B2049" i="1"/>
  <c r="AM2049" i="1" s="1"/>
  <c r="B2050" i="1"/>
  <c r="AM2050" i="1" s="1"/>
  <c r="B2051" i="1"/>
  <c r="AM2051" i="1" s="1"/>
  <c r="B2052" i="1"/>
  <c r="AM2052" i="1" s="1"/>
  <c r="B2053" i="1"/>
  <c r="AM2053" i="1" s="1"/>
  <c r="B2054" i="1"/>
  <c r="AM2054" i="1" s="1"/>
  <c r="B2055" i="1"/>
  <c r="AM2055" i="1" s="1"/>
  <c r="B2056" i="1"/>
  <c r="AM2056" i="1" s="1"/>
  <c r="B2057" i="1"/>
  <c r="AM2057" i="1" s="1"/>
  <c r="B2058" i="1"/>
  <c r="AM2058" i="1" s="1"/>
  <c r="B2059" i="1"/>
  <c r="AM2059" i="1" s="1"/>
  <c r="B2060" i="1"/>
  <c r="AM2060" i="1" s="1"/>
  <c r="B2061" i="1"/>
  <c r="AM2061" i="1" s="1"/>
  <c r="B2062" i="1"/>
  <c r="AM2062" i="1" s="1"/>
  <c r="B2063" i="1"/>
  <c r="AM2063" i="1" s="1"/>
  <c r="B2064" i="1"/>
  <c r="AM2064" i="1" s="1"/>
  <c r="B2065" i="1"/>
  <c r="AM2065" i="1" s="1"/>
  <c r="B2066" i="1"/>
  <c r="AM2066" i="1" s="1"/>
  <c r="B2067" i="1"/>
  <c r="AM2067" i="1" s="1"/>
  <c r="B2068" i="1"/>
  <c r="AM2068" i="1" s="1"/>
  <c r="B2069" i="1"/>
  <c r="AM2069" i="1" s="1"/>
  <c r="B2070" i="1"/>
  <c r="AM2070" i="1" s="1"/>
  <c r="B2071" i="1"/>
  <c r="AM2071" i="1" s="1"/>
  <c r="B2072" i="1"/>
  <c r="AM2072" i="1" s="1"/>
  <c r="B2073" i="1"/>
  <c r="AM2073" i="1" s="1"/>
  <c r="B2074" i="1"/>
  <c r="AM2074" i="1" s="1"/>
  <c r="B2075" i="1"/>
  <c r="AM2075" i="1" s="1"/>
  <c r="B2076" i="1"/>
  <c r="AM2076" i="1" s="1"/>
  <c r="B2077" i="1"/>
  <c r="AM2077" i="1" s="1"/>
  <c r="B2078" i="1"/>
  <c r="AM2078" i="1" s="1"/>
  <c r="B2079" i="1"/>
  <c r="AM2079" i="1" s="1"/>
  <c r="B2080" i="1"/>
  <c r="AM2080" i="1" s="1"/>
  <c r="B2081" i="1"/>
  <c r="AM2081" i="1" s="1"/>
  <c r="B2082" i="1"/>
  <c r="AM2082" i="1" s="1"/>
  <c r="B2083" i="1"/>
  <c r="AM2083" i="1" s="1"/>
  <c r="B2084" i="1"/>
  <c r="AM2084" i="1" s="1"/>
  <c r="B2085" i="1"/>
  <c r="AM2085" i="1" s="1"/>
  <c r="B2086" i="1"/>
  <c r="AM2086" i="1" s="1"/>
  <c r="B2087" i="1"/>
  <c r="AM2087" i="1" s="1"/>
  <c r="B2088" i="1"/>
  <c r="AM2088" i="1" s="1"/>
  <c r="B2089" i="1"/>
  <c r="AM2089" i="1" s="1"/>
  <c r="B2090" i="1"/>
  <c r="AM2090" i="1" s="1"/>
  <c r="B2091" i="1"/>
  <c r="AM2091" i="1" s="1"/>
  <c r="B2092" i="1"/>
  <c r="AM2092" i="1" s="1"/>
  <c r="B2093" i="1"/>
  <c r="AM2093" i="1" s="1"/>
  <c r="B2094" i="1"/>
  <c r="AM2094" i="1" s="1"/>
  <c r="B2095" i="1"/>
  <c r="AM2095" i="1" s="1"/>
  <c r="B2096" i="1"/>
  <c r="AM2096" i="1" s="1"/>
  <c r="B2097" i="1"/>
  <c r="AM2097" i="1" s="1"/>
  <c r="B2098" i="1"/>
  <c r="AM2098" i="1" s="1"/>
  <c r="B2099" i="1"/>
  <c r="AM2099" i="1" s="1"/>
  <c r="B2100" i="1"/>
  <c r="AM2100" i="1" s="1"/>
  <c r="B2101" i="1"/>
  <c r="AM2101" i="1" s="1"/>
  <c r="B2102" i="1"/>
  <c r="AM2102" i="1" s="1"/>
  <c r="B2103" i="1"/>
  <c r="AM2103" i="1" s="1"/>
  <c r="B2104" i="1"/>
  <c r="AM2104" i="1" s="1"/>
  <c r="B2105" i="1"/>
  <c r="AM2105" i="1" s="1"/>
  <c r="B2106" i="1"/>
  <c r="AM2106" i="1" s="1"/>
  <c r="B2107" i="1"/>
  <c r="AM2107" i="1" s="1"/>
  <c r="B2108" i="1"/>
  <c r="AM2108" i="1" s="1"/>
  <c r="B2109" i="1"/>
  <c r="AM2109" i="1" s="1"/>
  <c r="B2110" i="1"/>
  <c r="AM2110" i="1" s="1"/>
  <c r="B2111" i="1"/>
  <c r="AM2111" i="1" s="1"/>
  <c r="B2112" i="1"/>
  <c r="AM2112" i="1" s="1"/>
  <c r="B2113" i="1"/>
  <c r="AM2113" i="1" s="1"/>
  <c r="B2114" i="1"/>
  <c r="AM2114" i="1" s="1"/>
  <c r="B2115" i="1"/>
  <c r="AM2115" i="1" s="1"/>
  <c r="B2116" i="1"/>
  <c r="AM2116" i="1" s="1"/>
  <c r="B2117" i="1"/>
  <c r="AM2117" i="1" s="1"/>
  <c r="B2118" i="1"/>
  <c r="AM2118" i="1" s="1"/>
  <c r="B2119" i="1"/>
  <c r="AM2119" i="1" s="1"/>
  <c r="B2120" i="1"/>
  <c r="AM2120" i="1" s="1"/>
  <c r="B2121" i="1"/>
  <c r="AM2121" i="1" s="1"/>
  <c r="B2122" i="1"/>
  <c r="AM2122" i="1" s="1"/>
  <c r="B2123" i="1"/>
  <c r="AM2123" i="1" s="1"/>
  <c r="B2124" i="1"/>
  <c r="AM2124" i="1" s="1"/>
  <c r="B2125" i="1"/>
  <c r="AM2125" i="1" s="1"/>
  <c r="B2126" i="1"/>
  <c r="AM2126" i="1" s="1"/>
  <c r="B2127" i="1"/>
  <c r="AM2127" i="1" s="1"/>
  <c r="B2128" i="1"/>
  <c r="AM2128" i="1" s="1"/>
  <c r="B2129" i="1"/>
  <c r="AM2129" i="1" s="1"/>
  <c r="B2130" i="1"/>
  <c r="AM2130" i="1" s="1"/>
  <c r="B2131" i="1"/>
  <c r="AM2131" i="1" s="1"/>
  <c r="B2132" i="1"/>
  <c r="AM2132" i="1" s="1"/>
  <c r="B2133" i="1"/>
  <c r="AM2133" i="1" s="1"/>
  <c r="B2134" i="1"/>
  <c r="AM2134" i="1" s="1"/>
  <c r="B2135" i="1"/>
  <c r="AM2135" i="1" s="1"/>
  <c r="B2136" i="1"/>
  <c r="AM2136" i="1" s="1"/>
  <c r="B2137" i="1"/>
  <c r="AM2137" i="1" s="1"/>
  <c r="B2138" i="1"/>
  <c r="AM2138" i="1" s="1"/>
  <c r="B2139" i="1"/>
  <c r="AM2139" i="1" s="1"/>
  <c r="B2140" i="1"/>
  <c r="AM2140" i="1" s="1"/>
  <c r="B2141" i="1"/>
  <c r="AM2141" i="1" s="1"/>
  <c r="B2142" i="1"/>
  <c r="AM2142" i="1" s="1"/>
  <c r="B2143" i="1"/>
  <c r="AM2143" i="1" s="1"/>
  <c r="B2144" i="1"/>
  <c r="AM2144" i="1" s="1"/>
  <c r="B2145" i="1"/>
  <c r="AM2145" i="1" s="1"/>
  <c r="B2146" i="1"/>
  <c r="AM2146" i="1" s="1"/>
  <c r="B2147" i="1"/>
  <c r="AM2147" i="1" s="1"/>
  <c r="B2148" i="1"/>
  <c r="AM2148" i="1" s="1"/>
  <c r="B2149" i="1"/>
  <c r="AM2149" i="1" s="1"/>
  <c r="B2150" i="1"/>
  <c r="AM2150" i="1" s="1"/>
  <c r="B2151" i="1"/>
  <c r="AM2151" i="1" s="1"/>
  <c r="B2152" i="1"/>
  <c r="AM2152" i="1" s="1"/>
  <c r="B2153" i="1"/>
  <c r="AM2153" i="1" s="1"/>
  <c r="B2154" i="1"/>
  <c r="AM2154" i="1" s="1"/>
  <c r="B2155" i="1"/>
  <c r="AM2155" i="1" s="1"/>
  <c r="B2156" i="1"/>
  <c r="AM2156" i="1" s="1"/>
  <c r="B2157" i="1"/>
  <c r="AM2157" i="1" s="1"/>
  <c r="B2158" i="1"/>
  <c r="AM2158" i="1" s="1"/>
  <c r="B2159" i="1"/>
  <c r="AM2159" i="1" s="1"/>
  <c r="B2160" i="1"/>
  <c r="AM2160" i="1" s="1"/>
  <c r="B2161" i="1"/>
  <c r="AM2161" i="1" s="1"/>
  <c r="B2162" i="1"/>
  <c r="AM2162" i="1" s="1"/>
  <c r="B2163" i="1"/>
  <c r="AM2163" i="1" s="1"/>
  <c r="B2164" i="1"/>
  <c r="AM2164" i="1" s="1"/>
  <c r="B2165" i="1"/>
  <c r="AM2165" i="1" s="1"/>
  <c r="B2166" i="1"/>
  <c r="AM2166" i="1" s="1"/>
  <c r="B2167" i="1"/>
  <c r="AM2167" i="1" s="1"/>
  <c r="B2168" i="1"/>
  <c r="AM2168" i="1" s="1"/>
  <c r="B2169" i="1"/>
  <c r="AM2169" i="1" s="1"/>
  <c r="B2170" i="1"/>
  <c r="AM2170" i="1" s="1"/>
  <c r="B2171" i="1"/>
  <c r="AM2171" i="1" s="1"/>
  <c r="B2172" i="1"/>
  <c r="AM2172" i="1" s="1"/>
  <c r="B2173" i="1"/>
  <c r="AM2173" i="1" s="1"/>
  <c r="B2174" i="1"/>
  <c r="AM2174" i="1" s="1"/>
  <c r="B2175" i="1"/>
  <c r="AM2175" i="1" s="1"/>
  <c r="B2176" i="1"/>
  <c r="AM2176" i="1" s="1"/>
  <c r="B2177" i="1"/>
  <c r="AM2177" i="1" s="1"/>
  <c r="B2178" i="1"/>
  <c r="AM2178" i="1" s="1"/>
  <c r="B2179" i="1"/>
  <c r="AM2179" i="1" s="1"/>
  <c r="B2180" i="1"/>
  <c r="AM2180" i="1" s="1"/>
  <c r="B2181" i="1"/>
  <c r="AM2181" i="1" s="1"/>
  <c r="B2182" i="1"/>
  <c r="AM2182" i="1" s="1"/>
  <c r="B2183" i="1"/>
  <c r="AM2183" i="1" s="1"/>
  <c r="B2184" i="1"/>
  <c r="AM2184" i="1" s="1"/>
  <c r="B2185" i="1"/>
  <c r="AM2185" i="1" s="1"/>
  <c r="B2186" i="1"/>
  <c r="AM2186" i="1" s="1"/>
  <c r="B2187" i="1"/>
  <c r="AM2187" i="1" s="1"/>
  <c r="B2188" i="1"/>
  <c r="AM2188" i="1" s="1"/>
  <c r="B2189" i="1"/>
  <c r="AM2189" i="1" s="1"/>
  <c r="B2190" i="1"/>
  <c r="AM2190" i="1" s="1"/>
  <c r="B2191" i="1"/>
  <c r="AM2191" i="1" s="1"/>
  <c r="B2192" i="1"/>
  <c r="AM2192" i="1" s="1"/>
  <c r="B2193" i="1"/>
  <c r="AM2193" i="1" s="1"/>
  <c r="B2194" i="1"/>
  <c r="AM2194" i="1" s="1"/>
  <c r="B2195" i="1"/>
  <c r="AM2195" i="1" s="1"/>
  <c r="B2196" i="1"/>
  <c r="AM2196" i="1" s="1"/>
  <c r="B2197" i="1"/>
  <c r="AM2197" i="1" s="1"/>
  <c r="B2198" i="1"/>
  <c r="AM2198" i="1" s="1"/>
  <c r="B2199" i="1"/>
  <c r="AM2199" i="1" s="1"/>
  <c r="B2200" i="1"/>
  <c r="AM2200" i="1" s="1"/>
  <c r="B2201" i="1"/>
  <c r="AM2201" i="1" s="1"/>
  <c r="B2202" i="1"/>
  <c r="AM2202" i="1" s="1"/>
  <c r="B2203" i="1"/>
  <c r="AM2203" i="1" s="1"/>
  <c r="B2204" i="1"/>
  <c r="AM2204" i="1" s="1"/>
  <c r="B2205" i="1"/>
  <c r="AM2205" i="1" s="1"/>
  <c r="B2206" i="1"/>
  <c r="AM2206" i="1" s="1"/>
  <c r="B2207" i="1"/>
  <c r="AM2207" i="1" s="1"/>
  <c r="B2208" i="1"/>
  <c r="AM2208" i="1" s="1"/>
  <c r="B2209" i="1"/>
  <c r="AM2209" i="1" s="1"/>
  <c r="B2210" i="1"/>
  <c r="AM2210" i="1" s="1"/>
  <c r="B2211" i="1"/>
  <c r="AM2211" i="1" s="1"/>
  <c r="B2212" i="1"/>
  <c r="AM2212" i="1" s="1"/>
  <c r="B2213" i="1"/>
  <c r="AM2213" i="1" s="1"/>
  <c r="B2214" i="1"/>
  <c r="AM2214" i="1" s="1"/>
  <c r="B2215" i="1"/>
  <c r="AM2215" i="1" s="1"/>
  <c r="B2216" i="1"/>
  <c r="AM2216" i="1" s="1"/>
  <c r="B2217" i="1"/>
  <c r="AM2217" i="1" s="1"/>
  <c r="B2218" i="1"/>
  <c r="AM2218" i="1" s="1"/>
  <c r="B2219" i="1"/>
  <c r="AM2219" i="1" s="1"/>
  <c r="B2220" i="1"/>
  <c r="AM2220" i="1" s="1"/>
  <c r="B2221" i="1"/>
  <c r="AM2221" i="1" s="1"/>
  <c r="B2222" i="1"/>
  <c r="AM2222" i="1" s="1"/>
  <c r="B2223" i="1"/>
  <c r="AM2223" i="1" s="1"/>
  <c r="B2224" i="1"/>
  <c r="AM2224" i="1" s="1"/>
  <c r="B2225" i="1"/>
  <c r="AM2225" i="1" s="1"/>
  <c r="B2226" i="1"/>
  <c r="AM2226" i="1" s="1"/>
  <c r="B2227" i="1"/>
  <c r="AM2227" i="1" s="1"/>
  <c r="B2228" i="1"/>
  <c r="AM2228" i="1" s="1"/>
  <c r="B2229" i="1"/>
  <c r="AM2229" i="1" s="1"/>
  <c r="B2230" i="1"/>
  <c r="AM2230" i="1" s="1"/>
  <c r="B2231" i="1"/>
  <c r="AM2231" i="1" s="1"/>
  <c r="B2232" i="1"/>
  <c r="AM2232" i="1" s="1"/>
  <c r="B2233" i="1"/>
  <c r="AM2233" i="1" s="1"/>
  <c r="B2234" i="1"/>
  <c r="AM2234" i="1" s="1"/>
  <c r="B2235" i="1"/>
  <c r="AM2235" i="1" s="1"/>
  <c r="B2236" i="1"/>
  <c r="AM2236" i="1" s="1"/>
  <c r="B2237" i="1"/>
  <c r="AM2237" i="1" s="1"/>
  <c r="B2238" i="1"/>
  <c r="AM2238" i="1" s="1"/>
  <c r="B2239" i="1"/>
  <c r="AM2239" i="1" s="1"/>
  <c r="B2240" i="1"/>
  <c r="AM2240" i="1" s="1"/>
  <c r="B2241" i="1"/>
  <c r="AM2241" i="1" s="1"/>
  <c r="B2242" i="1"/>
  <c r="AM2242" i="1" s="1"/>
  <c r="B2243" i="1"/>
  <c r="AM2243" i="1" s="1"/>
  <c r="B2244" i="1"/>
  <c r="AM2244" i="1" s="1"/>
  <c r="B2245" i="1"/>
  <c r="AM2245" i="1" s="1"/>
  <c r="B2246" i="1"/>
  <c r="AM2246" i="1" s="1"/>
  <c r="B2247" i="1"/>
  <c r="AM2247" i="1" s="1"/>
  <c r="B2248" i="1"/>
  <c r="AM2248" i="1" s="1"/>
  <c r="B2249" i="1"/>
  <c r="AM2249" i="1" s="1"/>
  <c r="B2250" i="1"/>
  <c r="AM2250" i="1" s="1"/>
  <c r="B2251" i="1"/>
  <c r="AM2251" i="1" s="1"/>
  <c r="B2252" i="1"/>
  <c r="AM2252" i="1" s="1"/>
  <c r="B2253" i="1"/>
  <c r="AM2253" i="1" s="1"/>
  <c r="B2254" i="1"/>
  <c r="AM2254" i="1" s="1"/>
  <c r="B2255" i="1"/>
  <c r="AM2255" i="1" s="1"/>
  <c r="B2256" i="1"/>
  <c r="AM2256" i="1" s="1"/>
  <c r="B2257" i="1"/>
  <c r="AM2257" i="1" s="1"/>
  <c r="B2258" i="1"/>
  <c r="AM2258" i="1" s="1"/>
  <c r="B2259" i="1"/>
  <c r="AM2259" i="1" s="1"/>
  <c r="B2260" i="1"/>
  <c r="AM2260" i="1" s="1"/>
  <c r="B2261" i="1"/>
  <c r="AM2261" i="1" s="1"/>
  <c r="B2262" i="1"/>
  <c r="AM2262" i="1" s="1"/>
  <c r="B2263" i="1"/>
  <c r="AM2263" i="1" s="1"/>
  <c r="B2264" i="1"/>
  <c r="AM2264" i="1" s="1"/>
  <c r="B2265" i="1"/>
  <c r="AM2265" i="1" s="1"/>
  <c r="B2266" i="1"/>
  <c r="AM2266" i="1" s="1"/>
  <c r="B2267" i="1"/>
  <c r="AM2267" i="1" s="1"/>
  <c r="B2268" i="1"/>
  <c r="AM2268" i="1" s="1"/>
  <c r="B2269" i="1"/>
  <c r="AM2269" i="1" s="1"/>
  <c r="B2270" i="1"/>
  <c r="AM2270" i="1" s="1"/>
  <c r="B2271" i="1"/>
  <c r="AM2271" i="1" s="1"/>
  <c r="B2272" i="1"/>
  <c r="AM2272" i="1" s="1"/>
  <c r="B2273" i="1"/>
  <c r="AM2273" i="1" s="1"/>
  <c r="B2274" i="1"/>
  <c r="AM2274" i="1" s="1"/>
  <c r="B2275" i="1"/>
  <c r="AM2275" i="1" s="1"/>
  <c r="B2276" i="1"/>
  <c r="AM2276" i="1" s="1"/>
  <c r="B2277" i="1"/>
  <c r="AM2277" i="1" s="1"/>
  <c r="B2278" i="1"/>
  <c r="AM2278" i="1" s="1"/>
  <c r="B2279" i="1"/>
  <c r="AM2279" i="1" s="1"/>
  <c r="B2280" i="1"/>
  <c r="AM2280" i="1" s="1"/>
  <c r="B2281" i="1"/>
  <c r="AM2281" i="1" s="1"/>
  <c r="B2282" i="1"/>
  <c r="AM2282" i="1" s="1"/>
  <c r="B2283" i="1"/>
  <c r="AM2283" i="1" s="1"/>
  <c r="B2284" i="1"/>
  <c r="AM2284" i="1" s="1"/>
  <c r="B2285" i="1"/>
  <c r="AM2285" i="1" s="1"/>
  <c r="B2286" i="1"/>
  <c r="AM2286" i="1" s="1"/>
  <c r="B2287" i="1"/>
  <c r="AM2287" i="1" s="1"/>
  <c r="B2288" i="1"/>
  <c r="AM2288" i="1" s="1"/>
  <c r="B2289" i="1"/>
  <c r="AM2289" i="1" s="1"/>
  <c r="B2290" i="1"/>
  <c r="AM2290" i="1" s="1"/>
  <c r="B2291" i="1"/>
  <c r="AM2291" i="1" s="1"/>
  <c r="B2292" i="1"/>
  <c r="AM2292" i="1" s="1"/>
  <c r="B2293" i="1"/>
  <c r="AM2293" i="1" s="1"/>
  <c r="B2294" i="1"/>
  <c r="AM2294" i="1" s="1"/>
  <c r="B2295" i="1"/>
  <c r="AM2295" i="1" s="1"/>
  <c r="B2296" i="1"/>
  <c r="AM2296" i="1" s="1"/>
  <c r="B2297" i="1"/>
  <c r="AM2297" i="1" s="1"/>
  <c r="B2298" i="1"/>
  <c r="AM2298" i="1" s="1"/>
  <c r="B2299" i="1"/>
  <c r="AM2299" i="1" s="1"/>
  <c r="B2300" i="1"/>
  <c r="AM2300" i="1" s="1"/>
  <c r="B2301" i="1"/>
  <c r="AM2301" i="1" s="1"/>
  <c r="B2302" i="1"/>
  <c r="AM2302" i="1" s="1"/>
  <c r="B2303" i="1"/>
  <c r="AM2303" i="1" s="1"/>
  <c r="B2304" i="1"/>
  <c r="AM2304" i="1" s="1"/>
  <c r="B2305" i="1"/>
  <c r="AM2305" i="1" s="1"/>
  <c r="B2306" i="1"/>
  <c r="AM2306" i="1" s="1"/>
  <c r="B2307" i="1"/>
  <c r="AM2307" i="1" s="1"/>
  <c r="B2308" i="1"/>
  <c r="AM2308" i="1" s="1"/>
  <c r="B2309" i="1"/>
  <c r="AM2309" i="1" s="1"/>
  <c r="B2310" i="1"/>
  <c r="AM2310" i="1" s="1"/>
  <c r="B2311" i="1"/>
  <c r="AM2311" i="1" s="1"/>
  <c r="B2312" i="1"/>
  <c r="AM2312" i="1" s="1"/>
  <c r="B2313" i="1"/>
  <c r="AM2313" i="1" s="1"/>
  <c r="B2314" i="1"/>
  <c r="AM2314" i="1" s="1"/>
  <c r="B2315" i="1"/>
  <c r="AM2315" i="1" s="1"/>
  <c r="B2316" i="1"/>
  <c r="AM2316" i="1" s="1"/>
  <c r="B2317" i="1"/>
  <c r="AM2317" i="1" s="1"/>
  <c r="B2318" i="1"/>
  <c r="AM2318" i="1" s="1"/>
  <c r="B2319" i="1"/>
  <c r="AM2319" i="1" s="1"/>
  <c r="B2320" i="1"/>
  <c r="AM2320" i="1" s="1"/>
  <c r="B2321" i="1"/>
  <c r="AM2321" i="1" s="1"/>
  <c r="B2322" i="1"/>
  <c r="AM2322" i="1" s="1"/>
  <c r="B2323" i="1"/>
  <c r="AM2323" i="1" s="1"/>
  <c r="B2324" i="1"/>
  <c r="AM2324" i="1" s="1"/>
  <c r="B2325" i="1"/>
  <c r="AM2325" i="1" s="1"/>
  <c r="B2326" i="1"/>
  <c r="AM2326" i="1" s="1"/>
  <c r="B2327" i="1"/>
  <c r="AM2327" i="1" s="1"/>
  <c r="B2328" i="1"/>
  <c r="AM2328" i="1" s="1"/>
  <c r="B2329" i="1"/>
  <c r="AM2329" i="1" s="1"/>
  <c r="B2330" i="1"/>
  <c r="AM2330" i="1" s="1"/>
  <c r="B2331" i="1"/>
  <c r="AM2331" i="1" s="1"/>
  <c r="B2332" i="1"/>
  <c r="AM2332" i="1" s="1"/>
  <c r="B2333" i="1"/>
  <c r="AM2333" i="1" s="1"/>
  <c r="B2334" i="1"/>
  <c r="AM2334" i="1" s="1"/>
  <c r="B2335" i="1"/>
  <c r="AM2335" i="1" s="1"/>
  <c r="B2336" i="1"/>
  <c r="AM2336" i="1" s="1"/>
  <c r="B2337" i="1"/>
  <c r="AM2337" i="1" s="1"/>
  <c r="B2338" i="1"/>
  <c r="AM2338" i="1" s="1"/>
  <c r="B2339" i="1"/>
  <c r="AM2339" i="1" s="1"/>
  <c r="B2340" i="1"/>
  <c r="AM2340" i="1" s="1"/>
  <c r="B2341" i="1"/>
  <c r="AM2341" i="1" s="1"/>
  <c r="B2342" i="1"/>
  <c r="AM2342" i="1" s="1"/>
  <c r="B2343" i="1"/>
  <c r="AM2343" i="1" s="1"/>
  <c r="B2344" i="1"/>
  <c r="AM2344" i="1" s="1"/>
  <c r="B2345" i="1"/>
  <c r="AM2345" i="1" s="1"/>
  <c r="B2346" i="1"/>
  <c r="AM2346" i="1" s="1"/>
  <c r="B2347" i="1"/>
  <c r="AM2347" i="1" s="1"/>
  <c r="B2348" i="1"/>
  <c r="AM2348" i="1" s="1"/>
  <c r="B2349" i="1"/>
  <c r="AM2349" i="1" s="1"/>
  <c r="B2350" i="1"/>
  <c r="AM2350" i="1" s="1"/>
  <c r="B2351" i="1"/>
  <c r="AM2351" i="1" s="1"/>
  <c r="B2352" i="1"/>
  <c r="AM2352" i="1" s="1"/>
  <c r="B2353" i="1"/>
  <c r="AM2353" i="1" s="1"/>
  <c r="B2354" i="1"/>
  <c r="AM2354" i="1" s="1"/>
  <c r="B2355" i="1"/>
  <c r="AM2355" i="1" s="1"/>
  <c r="B2356" i="1"/>
  <c r="AM2356" i="1" s="1"/>
  <c r="B2357" i="1"/>
  <c r="AM2357" i="1" s="1"/>
  <c r="B2358" i="1"/>
  <c r="AM2358" i="1" s="1"/>
  <c r="B2359" i="1"/>
  <c r="AM2359" i="1" s="1"/>
  <c r="B2360" i="1"/>
  <c r="AM2360" i="1" s="1"/>
  <c r="B2361" i="1"/>
  <c r="AM2361" i="1" s="1"/>
  <c r="B2362" i="1"/>
  <c r="AM2362" i="1" s="1"/>
  <c r="B2363" i="1"/>
  <c r="AM2363" i="1" s="1"/>
  <c r="B2364" i="1"/>
  <c r="AM2364" i="1" s="1"/>
  <c r="B2365" i="1"/>
  <c r="AM2365" i="1" s="1"/>
  <c r="B2366" i="1"/>
  <c r="AM2366" i="1" s="1"/>
  <c r="B2367" i="1"/>
  <c r="AM2367" i="1" s="1"/>
  <c r="B2368" i="1"/>
  <c r="AM2368" i="1" s="1"/>
  <c r="B2369" i="1"/>
  <c r="AM2369" i="1" s="1"/>
  <c r="B2370" i="1"/>
  <c r="AM2370" i="1" s="1"/>
  <c r="B2371" i="1"/>
  <c r="AM2371" i="1" s="1"/>
  <c r="B2372" i="1"/>
  <c r="AM2372" i="1" s="1"/>
  <c r="B2373" i="1"/>
  <c r="AM2373" i="1" s="1"/>
  <c r="B2374" i="1"/>
  <c r="AM2374" i="1" s="1"/>
  <c r="B2375" i="1"/>
  <c r="AM2375" i="1" s="1"/>
  <c r="B2376" i="1"/>
  <c r="AM2376" i="1" s="1"/>
  <c r="B2377" i="1"/>
  <c r="AM2377" i="1" s="1"/>
  <c r="B2378" i="1"/>
  <c r="AM2378" i="1" s="1"/>
  <c r="B2379" i="1"/>
  <c r="AM2379" i="1" s="1"/>
  <c r="B2380" i="1"/>
  <c r="AM2380" i="1" s="1"/>
  <c r="B2381" i="1"/>
  <c r="AM2381" i="1" s="1"/>
  <c r="B2382" i="1"/>
  <c r="AM2382" i="1" s="1"/>
  <c r="B2383" i="1"/>
  <c r="AM2383" i="1" s="1"/>
  <c r="B2384" i="1"/>
  <c r="AM2384" i="1" s="1"/>
  <c r="B2385" i="1"/>
  <c r="AM2385" i="1" s="1"/>
  <c r="B2386" i="1"/>
  <c r="AM2386" i="1" s="1"/>
  <c r="B2387" i="1"/>
  <c r="AM2387" i="1" s="1"/>
  <c r="B2388" i="1"/>
  <c r="AM2388" i="1" s="1"/>
  <c r="B2389" i="1"/>
  <c r="AM2389" i="1" s="1"/>
  <c r="B2390" i="1"/>
  <c r="AM2390" i="1" s="1"/>
  <c r="B2391" i="1"/>
  <c r="AM2391" i="1" s="1"/>
  <c r="B2392" i="1"/>
  <c r="AM2392" i="1" s="1"/>
  <c r="B2393" i="1"/>
  <c r="AM2393" i="1" s="1"/>
  <c r="B2394" i="1"/>
  <c r="AM2394" i="1" s="1"/>
  <c r="B2395" i="1"/>
  <c r="AM2395" i="1" s="1"/>
  <c r="B2396" i="1"/>
  <c r="AM2396" i="1" s="1"/>
  <c r="B2397" i="1"/>
  <c r="AM2397" i="1" s="1"/>
  <c r="B2398" i="1"/>
  <c r="AM2398" i="1" s="1"/>
  <c r="B2399" i="1"/>
  <c r="AM2399" i="1" s="1"/>
  <c r="B2400" i="1"/>
  <c r="AM2400" i="1" s="1"/>
  <c r="B2401" i="1"/>
  <c r="AM2401" i="1" s="1"/>
  <c r="B2402" i="1"/>
  <c r="AM2402" i="1" s="1"/>
  <c r="B2403" i="1"/>
  <c r="AM2403" i="1" s="1"/>
  <c r="B2404" i="1"/>
  <c r="AM2404" i="1" s="1"/>
  <c r="B2405" i="1"/>
  <c r="AM2405" i="1" s="1"/>
  <c r="B2406" i="1"/>
  <c r="AM2406" i="1" s="1"/>
  <c r="B2407" i="1"/>
  <c r="AM2407" i="1" s="1"/>
  <c r="B2408" i="1"/>
  <c r="AM2408" i="1" s="1"/>
  <c r="B2409" i="1"/>
  <c r="AM2409" i="1" s="1"/>
  <c r="B2410" i="1"/>
  <c r="AM2410" i="1" s="1"/>
  <c r="B2411" i="1"/>
  <c r="AM2411" i="1" s="1"/>
  <c r="B2412" i="1"/>
  <c r="AM2412" i="1" s="1"/>
  <c r="B2413" i="1"/>
  <c r="AM2413" i="1" s="1"/>
  <c r="B2414" i="1"/>
  <c r="AM2414" i="1" s="1"/>
  <c r="B2415" i="1"/>
  <c r="AM2415" i="1" s="1"/>
  <c r="B2416" i="1"/>
  <c r="AM2416" i="1" s="1"/>
  <c r="B2417" i="1"/>
  <c r="AM2417" i="1" s="1"/>
  <c r="B2418" i="1"/>
  <c r="AM2418" i="1" s="1"/>
  <c r="B2419" i="1"/>
  <c r="AM2419" i="1" s="1"/>
  <c r="B2420" i="1"/>
  <c r="AM2420" i="1" s="1"/>
  <c r="B2421" i="1"/>
  <c r="AM2421" i="1" s="1"/>
  <c r="B2422" i="1"/>
  <c r="AM2422" i="1" s="1"/>
  <c r="B2423" i="1"/>
  <c r="AM2423" i="1" s="1"/>
  <c r="B2424" i="1"/>
  <c r="AM2424" i="1" s="1"/>
  <c r="B2425" i="1"/>
  <c r="AM2425" i="1" s="1"/>
  <c r="B2426" i="1"/>
  <c r="AM2426" i="1" s="1"/>
  <c r="B2427" i="1"/>
  <c r="AM2427" i="1" s="1"/>
  <c r="B2428" i="1"/>
  <c r="AM2428" i="1" s="1"/>
  <c r="B2429" i="1"/>
  <c r="AM2429" i="1" s="1"/>
  <c r="B2430" i="1"/>
  <c r="AM2430" i="1" s="1"/>
  <c r="B2431" i="1"/>
  <c r="AM2431" i="1" s="1"/>
  <c r="B2432" i="1"/>
  <c r="AM2432" i="1" s="1"/>
  <c r="B2433" i="1"/>
  <c r="AM2433" i="1" s="1"/>
  <c r="B2434" i="1"/>
  <c r="AM2434" i="1" s="1"/>
  <c r="B2435" i="1"/>
  <c r="AM2435" i="1" s="1"/>
  <c r="B2436" i="1"/>
  <c r="AM2436" i="1" s="1"/>
  <c r="B2437" i="1"/>
  <c r="AM2437" i="1" s="1"/>
  <c r="B2438" i="1"/>
  <c r="AM2438" i="1" s="1"/>
  <c r="B2439" i="1"/>
  <c r="AM2439" i="1" s="1"/>
  <c r="B2440" i="1"/>
  <c r="AM2440" i="1" s="1"/>
  <c r="B2441" i="1"/>
  <c r="AM2441" i="1" s="1"/>
  <c r="B2442" i="1"/>
  <c r="AM2442" i="1" s="1"/>
  <c r="B2443" i="1"/>
  <c r="AM2443" i="1" s="1"/>
  <c r="B2444" i="1"/>
  <c r="AM2444" i="1" s="1"/>
  <c r="B2445" i="1"/>
  <c r="AM2445" i="1" s="1"/>
  <c r="B2446" i="1"/>
  <c r="AM2446" i="1" s="1"/>
  <c r="B2447" i="1"/>
  <c r="AM2447" i="1" s="1"/>
  <c r="B2448" i="1"/>
  <c r="AM2448" i="1" s="1"/>
  <c r="B2449" i="1"/>
  <c r="AM2449" i="1" s="1"/>
  <c r="B2450" i="1"/>
  <c r="AM2450" i="1" s="1"/>
  <c r="B2451" i="1"/>
  <c r="AM2451" i="1" s="1"/>
  <c r="B2452" i="1"/>
  <c r="AM2452" i="1" s="1"/>
  <c r="B2453" i="1"/>
  <c r="AM2453" i="1" s="1"/>
  <c r="B2454" i="1"/>
  <c r="AM2454" i="1" s="1"/>
  <c r="B2455" i="1"/>
  <c r="AM2455" i="1" s="1"/>
  <c r="B2456" i="1"/>
  <c r="AM2456" i="1" s="1"/>
  <c r="B2457" i="1"/>
  <c r="AM2457" i="1" s="1"/>
  <c r="B2458" i="1"/>
  <c r="AM2458" i="1" s="1"/>
  <c r="B2459" i="1"/>
  <c r="AM2459" i="1" s="1"/>
  <c r="B2460" i="1"/>
  <c r="AM2460" i="1" s="1"/>
  <c r="B2461" i="1"/>
  <c r="AM2461" i="1" s="1"/>
  <c r="B2462" i="1"/>
  <c r="AM2462" i="1" s="1"/>
  <c r="B2463" i="1"/>
  <c r="AM2463" i="1" s="1"/>
  <c r="B2464" i="1"/>
  <c r="AM2464" i="1" s="1"/>
  <c r="B2465" i="1"/>
  <c r="AM2465" i="1" s="1"/>
  <c r="B2466" i="1"/>
  <c r="AM2466" i="1" s="1"/>
  <c r="B2467" i="1"/>
  <c r="AM2467" i="1" s="1"/>
  <c r="B2468" i="1"/>
  <c r="AM2468" i="1" s="1"/>
  <c r="B2469" i="1"/>
  <c r="AM2469" i="1" s="1"/>
  <c r="B2470" i="1"/>
  <c r="AM2470" i="1" s="1"/>
  <c r="B2471" i="1"/>
  <c r="AM2471" i="1" s="1"/>
  <c r="B2472" i="1"/>
  <c r="AM2472" i="1" s="1"/>
  <c r="B2473" i="1"/>
  <c r="AM2473" i="1" s="1"/>
  <c r="B2474" i="1"/>
  <c r="AM2474" i="1" s="1"/>
  <c r="B2475" i="1"/>
  <c r="AM2475" i="1" s="1"/>
  <c r="B2476" i="1"/>
  <c r="AM2476" i="1" s="1"/>
  <c r="B2477" i="1"/>
  <c r="AM2477" i="1" s="1"/>
  <c r="B2478" i="1"/>
  <c r="AM2478" i="1" s="1"/>
  <c r="B2479" i="1"/>
  <c r="AM2479" i="1" s="1"/>
  <c r="B2480" i="1"/>
  <c r="AM2480" i="1" s="1"/>
  <c r="B2481" i="1"/>
  <c r="AM2481" i="1" s="1"/>
  <c r="B2482" i="1"/>
  <c r="AM2482" i="1" s="1"/>
  <c r="B2483" i="1"/>
  <c r="AM2483" i="1" s="1"/>
  <c r="B2484" i="1"/>
  <c r="AM2484" i="1" s="1"/>
  <c r="B2485" i="1"/>
  <c r="AM2485" i="1" s="1"/>
  <c r="B2486" i="1"/>
  <c r="AM2486" i="1" s="1"/>
  <c r="B2487" i="1"/>
  <c r="AM2487" i="1" s="1"/>
  <c r="B2488" i="1"/>
  <c r="AM2488" i="1" s="1"/>
  <c r="B2489" i="1"/>
  <c r="AM2489" i="1" s="1"/>
  <c r="B2490" i="1"/>
  <c r="AM2490" i="1" s="1"/>
  <c r="B2491" i="1"/>
  <c r="AM2491" i="1" s="1"/>
  <c r="B2492" i="1"/>
  <c r="AM2492" i="1" s="1"/>
  <c r="B2493" i="1"/>
  <c r="AM2493" i="1" s="1"/>
  <c r="B2494" i="1"/>
  <c r="AM2494" i="1" s="1"/>
  <c r="B2495" i="1"/>
  <c r="AM2495" i="1" s="1"/>
  <c r="B2496" i="1"/>
  <c r="AM2496" i="1" s="1"/>
  <c r="B2497" i="1"/>
  <c r="AM2497" i="1" s="1"/>
  <c r="B2498" i="1"/>
  <c r="AM2498" i="1" s="1"/>
  <c r="B2499" i="1"/>
  <c r="AM2499" i="1" s="1"/>
  <c r="B2500" i="1"/>
  <c r="AM2500" i="1" s="1"/>
  <c r="B2501" i="1"/>
  <c r="AM2501" i="1" s="1"/>
  <c r="B2502" i="1"/>
  <c r="AM2502" i="1" s="1"/>
  <c r="B2503" i="1"/>
  <c r="AM2503" i="1" s="1"/>
  <c r="B2504" i="1"/>
  <c r="AM2504" i="1" s="1"/>
  <c r="B2505" i="1"/>
  <c r="AM2505" i="1" s="1"/>
  <c r="B2506" i="1"/>
  <c r="AM2506" i="1" s="1"/>
  <c r="B2507" i="1"/>
  <c r="AM2507" i="1" s="1"/>
  <c r="B2508" i="1"/>
  <c r="AM2508" i="1" s="1"/>
  <c r="B2509" i="1"/>
  <c r="AM2509" i="1" s="1"/>
  <c r="B2510" i="1"/>
  <c r="AM2510" i="1" s="1"/>
  <c r="B2511" i="1"/>
  <c r="AM2511" i="1" s="1"/>
  <c r="B2512" i="1"/>
  <c r="AM2512" i="1" s="1"/>
  <c r="B2513" i="1"/>
  <c r="AM2513" i="1" s="1"/>
  <c r="B2514" i="1"/>
  <c r="AM2514" i="1" s="1"/>
  <c r="B2515" i="1"/>
  <c r="AM2515" i="1" s="1"/>
  <c r="B2516" i="1"/>
  <c r="AM2516" i="1" s="1"/>
  <c r="B2517" i="1"/>
  <c r="AM2517" i="1" s="1"/>
  <c r="B2518" i="1"/>
  <c r="AM2518" i="1" s="1"/>
  <c r="B2519" i="1"/>
  <c r="AM2519" i="1" s="1"/>
  <c r="B2520" i="1"/>
  <c r="AM2520" i="1" s="1"/>
  <c r="B2521" i="1"/>
  <c r="AM2521" i="1" s="1"/>
  <c r="B2522" i="1"/>
  <c r="AM2522" i="1" s="1"/>
  <c r="B2523" i="1"/>
  <c r="AM2523" i="1" s="1"/>
  <c r="B2524" i="1"/>
  <c r="AM2524" i="1" s="1"/>
  <c r="B2525" i="1"/>
  <c r="AM2525" i="1" s="1"/>
  <c r="B2526" i="1"/>
  <c r="AM2526" i="1" s="1"/>
  <c r="B2527" i="1"/>
  <c r="AM2527" i="1" s="1"/>
  <c r="B2528" i="1"/>
  <c r="AM2528" i="1" s="1"/>
  <c r="B2529" i="1"/>
  <c r="AM2529" i="1" s="1"/>
  <c r="B2530" i="1"/>
  <c r="AM2530" i="1" s="1"/>
  <c r="B2531" i="1"/>
  <c r="AM2531" i="1" s="1"/>
  <c r="B2532" i="1"/>
  <c r="AM2532" i="1" s="1"/>
  <c r="B2533" i="1"/>
  <c r="AM2533" i="1" s="1"/>
  <c r="B2534" i="1"/>
  <c r="AM2534" i="1" s="1"/>
  <c r="B2535" i="1"/>
  <c r="AM2535" i="1" s="1"/>
  <c r="B2536" i="1"/>
  <c r="AM2536" i="1" s="1"/>
  <c r="B2537" i="1"/>
  <c r="AM2537" i="1" s="1"/>
  <c r="B2538" i="1"/>
  <c r="AM2538" i="1" s="1"/>
  <c r="B2539" i="1"/>
  <c r="AM2539" i="1" s="1"/>
  <c r="B2540" i="1"/>
  <c r="AM2540" i="1" s="1"/>
  <c r="B2541" i="1"/>
  <c r="AM2541" i="1" s="1"/>
  <c r="B2542" i="1"/>
  <c r="AM2542" i="1" s="1"/>
  <c r="B2543" i="1"/>
  <c r="AM2543" i="1" s="1"/>
  <c r="B2544" i="1"/>
  <c r="AM2544" i="1" s="1"/>
  <c r="B2545" i="1"/>
  <c r="AM2545" i="1" s="1"/>
  <c r="B2546" i="1"/>
  <c r="AM2546" i="1" s="1"/>
  <c r="B2547" i="1"/>
  <c r="AM2547" i="1" s="1"/>
  <c r="B2548" i="1"/>
  <c r="AM2548" i="1" s="1"/>
  <c r="B2549" i="1"/>
  <c r="AM2549" i="1" s="1"/>
  <c r="B2550" i="1"/>
  <c r="AM2550" i="1" s="1"/>
  <c r="B2551" i="1"/>
  <c r="AM2551" i="1" s="1"/>
  <c r="B2552" i="1"/>
  <c r="AM2552" i="1" s="1"/>
  <c r="B2553" i="1"/>
  <c r="AM2553" i="1" s="1"/>
  <c r="B2554" i="1"/>
  <c r="AM2554" i="1" s="1"/>
  <c r="B2555" i="1"/>
  <c r="AM2555" i="1" s="1"/>
  <c r="B2556" i="1"/>
  <c r="AM2556" i="1" s="1"/>
  <c r="B2557" i="1"/>
  <c r="AM2557" i="1" s="1"/>
  <c r="B2558" i="1"/>
  <c r="AM2558" i="1" s="1"/>
  <c r="B2559" i="1"/>
  <c r="AM2559" i="1" s="1"/>
  <c r="B2560" i="1"/>
  <c r="AM2560" i="1" s="1"/>
  <c r="B2561" i="1"/>
  <c r="AM2561" i="1" s="1"/>
  <c r="B2562" i="1"/>
  <c r="AM2562" i="1" s="1"/>
  <c r="B2563" i="1"/>
  <c r="AM2563" i="1" s="1"/>
  <c r="B2564" i="1"/>
  <c r="AM2564" i="1" s="1"/>
  <c r="B2565" i="1"/>
  <c r="AM2565" i="1" s="1"/>
  <c r="B2566" i="1"/>
  <c r="AM2566" i="1" s="1"/>
  <c r="B2567" i="1"/>
  <c r="AM2567" i="1" s="1"/>
  <c r="B2568" i="1"/>
  <c r="AM2568" i="1" s="1"/>
  <c r="B2569" i="1"/>
  <c r="AM2569" i="1" s="1"/>
  <c r="B2570" i="1"/>
  <c r="AM2570" i="1" s="1"/>
  <c r="B2571" i="1"/>
  <c r="AM2571" i="1" s="1"/>
  <c r="B2572" i="1"/>
  <c r="AM2572" i="1" s="1"/>
  <c r="B2573" i="1"/>
  <c r="AM2573" i="1" s="1"/>
  <c r="B2574" i="1"/>
  <c r="AM2574" i="1" s="1"/>
  <c r="B2575" i="1"/>
  <c r="AM2575" i="1" s="1"/>
  <c r="B2576" i="1"/>
  <c r="AM2576" i="1" s="1"/>
  <c r="B2577" i="1"/>
  <c r="AM2577" i="1" s="1"/>
  <c r="B2578" i="1"/>
  <c r="AM2578" i="1" s="1"/>
  <c r="B2579" i="1"/>
  <c r="AM2579" i="1" s="1"/>
  <c r="B2580" i="1"/>
  <c r="AM2580" i="1" s="1"/>
  <c r="B2581" i="1"/>
  <c r="AM2581" i="1" s="1"/>
  <c r="B2582" i="1"/>
  <c r="AM2582" i="1" s="1"/>
  <c r="B2583" i="1"/>
  <c r="AM2583" i="1" s="1"/>
  <c r="B2584" i="1"/>
  <c r="AM2584" i="1" s="1"/>
  <c r="B2585" i="1"/>
  <c r="AM2585" i="1" s="1"/>
  <c r="B2586" i="1"/>
  <c r="AM2586" i="1" s="1"/>
  <c r="B2587" i="1"/>
  <c r="AM2587" i="1" s="1"/>
  <c r="B2588" i="1"/>
  <c r="AM2588" i="1" s="1"/>
  <c r="B2589" i="1"/>
  <c r="AM2589" i="1" s="1"/>
  <c r="B2590" i="1"/>
  <c r="AM2590" i="1" s="1"/>
  <c r="B2591" i="1"/>
  <c r="AM2591" i="1" s="1"/>
  <c r="B2592" i="1"/>
  <c r="AM2592" i="1" s="1"/>
  <c r="B2593" i="1"/>
  <c r="AM2593" i="1" s="1"/>
  <c r="B2594" i="1"/>
  <c r="AM2594" i="1" s="1"/>
  <c r="B2595" i="1"/>
  <c r="AM2595" i="1" s="1"/>
  <c r="B2596" i="1"/>
  <c r="AM2596" i="1" s="1"/>
  <c r="B2597" i="1"/>
  <c r="AM2597" i="1" s="1"/>
  <c r="B2598" i="1"/>
  <c r="AM2598" i="1" s="1"/>
  <c r="B2599" i="1"/>
  <c r="AM2599" i="1" s="1"/>
  <c r="B2600" i="1"/>
  <c r="AM2600" i="1" s="1"/>
  <c r="B2601" i="1"/>
  <c r="AM2601" i="1" s="1"/>
  <c r="B2602" i="1"/>
  <c r="AM2602" i="1" s="1"/>
  <c r="B2603" i="1"/>
  <c r="AM2603" i="1" s="1"/>
  <c r="B2604" i="1"/>
  <c r="AM2604" i="1" s="1"/>
  <c r="B2605" i="1"/>
  <c r="AM2605" i="1" s="1"/>
  <c r="B2606" i="1"/>
  <c r="AM2606" i="1" s="1"/>
  <c r="B2607" i="1"/>
  <c r="AM2607" i="1" s="1"/>
  <c r="B2608" i="1"/>
  <c r="AM2608" i="1" s="1"/>
  <c r="B2609" i="1"/>
  <c r="AM2609" i="1" s="1"/>
  <c r="B2610" i="1"/>
  <c r="AM2610" i="1" s="1"/>
  <c r="B2611" i="1"/>
  <c r="AM2611" i="1" s="1"/>
  <c r="B2612" i="1"/>
  <c r="AM2612" i="1" s="1"/>
  <c r="B2613" i="1"/>
  <c r="AM2613" i="1" s="1"/>
  <c r="B2614" i="1"/>
  <c r="AM2614" i="1" s="1"/>
  <c r="B2615" i="1"/>
  <c r="AM2615" i="1" s="1"/>
  <c r="B2616" i="1"/>
  <c r="AM2616" i="1" s="1"/>
  <c r="B2617" i="1"/>
  <c r="AM2617" i="1" s="1"/>
  <c r="B2618" i="1"/>
  <c r="AM2618" i="1" s="1"/>
  <c r="B2619" i="1"/>
  <c r="AM2619" i="1" s="1"/>
  <c r="B2620" i="1"/>
  <c r="AM2620" i="1" s="1"/>
  <c r="B2621" i="1"/>
  <c r="AM2621" i="1" s="1"/>
  <c r="B2622" i="1"/>
  <c r="AM2622" i="1" s="1"/>
  <c r="B2623" i="1"/>
  <c r="AM2623" i="1" s="1"/>
  <c r="B2624" i="1"/>
  <c r="AM2624" i="1" s="1"/>
  <c r="B2625" i="1"/>
  <c r="AM2625" i="1" s="1"/>
  <c r="B2626" i="1"/>
  <c r="AM2626" i="1" s="1"/>
  <c r="B2627" i="1"/>
  <c r="AM2627" i="1" s="1"/>
  <c r="B2628" i="1"/>
  <c r="AM2628" i="1" s="1"/>
  <c r="B2629" i="1"/>
  <c r="AM2629" i="1" s="1"/>
  <c r="B2630" i="1"/>
  <c r="AM2630" i="1" s="1"/>
  <c r="B2631" i="1"/>
  <c r="AM2631" i="1" s="1"/>
  <c r="B2632" i="1"/>
  <c r="AM2632" i="1" s="1"/>
  <c r="B2633" i="1"/>
  <c r="AM2633" i="1" s="1"/>
  <c r="B2634" i="1"/>
  <c r="AM2634" i="1" s="1"/>
  <c r="B2635" i="1"/>
  <c r="AM2635" i="1" s="1"/>
  <c r="B2636" i="1"/>
  <c r="AM2636" i="1" s="1"/>
  <c r="B2637" i="1"/>
  <c r="AM2637" i="1" s="1"/>
  <c r="B2638" i="1"/>
  <c r="AM2638" i="1" s="1"/>
  <c r="B2639" i="1"/>
  <c r="AM2639" i="1" s="1"/>
  <c r="B2640" i="1"/>
  <c r="AM2640" i="1" s="1"/>
  <c r="B2641" i="1"/>
  <c r="AM2641" i="1" s="1"/>
  <c r="B2642" i="1"/>
  <c r="AM2642" i="1" s="1"/>
  <c r="B2643" i="1"/>
  <c r="AM2643" i="1" s="1"/>
  <c r="B2644" i="1"/>
  <c r="AM2644" i="1" s="1"/>
  <c r="B2645" i="1"/>
  <c r="AM2645" i="1" s="1"/>
  <c r="B2646" i="1"/>
  <c r="AM2646" i="1" s="1"/>
  <c r="B2647" i="1"/>
  <c r="AM2647" i="1" s="1"/>
  <c r="B2648" i="1"/>
  <c r="AM2648" i="1" s="1"/>
  <c r="B2649" i="1"/>
  <c r="AM2649" i="1" s="1"/>
  <c r="B2650" i="1"/>
  <c r="AM2650" i="1" s="1"/>
  <c r="B2651" i="1"/>
  <c r="AM2651" i="1" s="1"/>
  <c r="B2652" i="1"/>
  <c r="AM2652" i="1" s="1"/>
  <c r="B2653" i="1"/>
  <c r="AM2653" i="1" s="1"/>
  <c r="B2654" i="1"/>
  <c r="AM2654" i="1" s="1"/>
  <c r="B2655" i="1"/>
  <c r="AM2655" i="1" s="1"/>
  <c r="B2656" i="1"/>
  <c r="AM2656" i="1" s="1"/>
  <c r="B2657" i="1"/>
  <c r="AM2657" i="1" s="1"/>
  <c r="B2658" i="1"/>
  <c r="AM2658" i="1" s="1"/>
  <c r="B2659" i="1"/>
  <c r="AM2659" i="1" s="1"/>
  <c r="B2660" i="1"/>
  <c r="AM2660" i="1" s="1"/>
  <c r="B2661" i="1"/>
  <c r="AM2661" i="1" s="1"/>
  <c r="B2662" i="1"/>
  <c r="AM2662" i="1" s="1"/>
  <c r="B2663" i="1"/>
  <c r="AM2663" i="1" s="1"/>
  <c r="B2664" i="1"/>
  <c r="AM2664" i="1" s="1"/>
  <c r="B2665" i="1"/>
  <c r="AM2665" i="1" s="1"/>
  <c r="B2666" i="1"/>
  <c r="AM2666" i="1" s="1"/>
  <c r="B2667" i="1"/>
  <c r="AM2667" i="1" s="1"/>
  <c r="B2668" i="1"/>
  <c r="AM2668" i="1" s="1"/>
  <c r="B2669" i="1"/>
  <c r="AM2669" i="1" s="1"/>
  <c r="B2670" i="1"/>
  <c r="AM2670" i="1" s="1"/>
  <c r="B2671" i="1"/>
  <c r="AM2671" i="1" s="1"/>
  <c r="B2672" i="1"/>
  <c r="AM2672" i="1" s="1"/>
  <c r="B2673" i="1"/>
  <c r="AM2673" i="1" s="1"/>
  <c r="B2674" i="1"/>
  <c r="AM2674" i="1" s="1"/>
  <c r="B2675" i="1"/>
  <c r="AM2675" i="1" s="1"/>
  <c r="B2676" i="1"/>
  <c r="AM2676" i="1" s="1"/>
  <c r="B2677" i="1"/>
  <c r="AM2677" i="1" s="1"/>
  <c r="B2678" i="1"/>
  <c r="AM2678" i="1" s="1"/>
  <c r="B2679" i="1"/>
  <c r="AM2679" i="1" s="1"/>
  <c r="B2680" i="1"/>
  <c r="AM2680" i="1" s="1"/>
  <c r="B2681" i="1"/>
  <c r="AM2681" i="1" s="1"/>
  <c r="B2682" i="1"/>
  <c r="AM2682" i="1" s="1"/>
  <c r="B2683" i="1"/>
  <c r="AM2683" i="1" s="1"/>
  <c r="B2684" i="1"/>
  <c r="AM2684" i="1" s="1"/>
  <c r="B2685" i="1"/>
  <c r="AM2685" i="1" s="1"/>
  <c r="B2686" i="1"/>
  <c r="AM2686" i="1" s="1"/>
  <c r="B2687" i="1"/>
  <c r="AM2687" i="1" s="1"/>
  <c r="B2688" i="1"/>
  <c r="AM2688" i="1" s="1"/>
  <c r="B2689" i="1"/>
  <c r="AM2689" i="1" s="1"/>
  <c r="B2690" i="1"/>
  <c r="AM2690" i="1" s="1"/>
  <c r="B2691" i="1"/>
  <c r="AM2691" i="1" s="1"/>
  <c r="B2692" i="1"/>
  <c r="AM2692" i="1" s="1"/>
  <c r="B2693" i="1"/>
  <c r="AM2693" i="1" s="1"/>
  <c r="B2694" i="1"/>
  <c r="AM2694" i="1" s="1"/>
  <c r="B2695" i="1"/>
  <c r="AM2695" i="1" s="1"/>
  <c r="B2696" i="1"/>
  <c r="AM2696" i="1" s="1"/>
  <c r="B2697" i="1"/>
  <c r="AM2697" i="1" s="1"/>
  <c r="B2698" i="1"/>
  <c r="AM2698" i="1" s="1"/>
  <c r="B2699" i="1"/>
  <c r="AM2699" i="1" s="1"/>
  <c r="B2700" i="1"/>
  <c r="AM2700" i="1" s="1"/>
  <c r="B2701" i="1"/>
  <c r="AM2701" i="1" s="1"/>
  <c r="B2702" i="1"/>
  <c r="AM2702" i="1" s="1"/>
  <c r="B2703" i="1"/>
  <c r="AM2703" i="1" s="1"/>
  <c r="B2704" i="1"/>
  <c r="AM2704" i="1" s="1"/>
  <c r="B2705" i="1"/>
  <c r="AM2705" i="1" s="1"/>
  <c r="B2706" i="1"/>
  <c r="AM2706" i="1" s="1"/>
  <c r="B2707" i="1"/>
  <c r="AM2707" i="1" s="1"/>
  <c r="B2708" i="1"/>
  <c r="AM2708" i="1" s="1"/>
  <c r="B2709" i="1"/>
  <c r="AM2709" i="1" s="1"/>
  <c r="B2710" i="1"/>
  <c r="AM2710" i="1" s="1"/>
  <c r="B2711" i="1"/>
  <c r="AM2711" i="1" s="1"/>
  <c r="B2712" i="1"/>
  <c r="AM2712" i="1" s="1"/>
  <c r="B2713" i="1"/>
  <c r="AM2713" i="1" s="1"/>
  <c r="B2714" i="1"/>
  <c r="AM2714" i="1" s="1"/>
  <c r="B2715" i="1"/>
  <c r="AM2715" i="1" s="1"/>
  <c r="B2716" i="1"/>
  <c r="AM2716" i="1" s="1"/>
  <c r="B2717" i="1"/>
  <c r="AM2717" i="1" s="1"/>
  <c r="B2718" i="1"/>
  <c r="AM2718" i="1" s="1"/>
  <c r="B2719" i="1"/>
  <c r="AM2719" i="1" s="1"/>
  <c r="B2720" i="1"/>
  <c r="AM2720" i="1" s="1"/>
  <c r="B2721" i="1"/>
  <c r="AM2721" i="1" s="1"/>
  <c r="B2722" i="1"/>
  <c r="AM2722" i="1" s="1"/>
  <c r="B2723" i="1"/>
  <c r="AM2723" i="1" s="1"/>
  <c r="B2724" i="1"/>
  <c r="AM2724" i="1" s="1"/>
  <c r="B2725" i="1"/>
  <c r="AM2725" i="1" s="1"/>
  <c r="B2726" i="1"/>
  <c r="AM2726" i="1" s="1"/>
  <c r="B2727" i="1"/>
  <c r="AM2727" i="1" s="1"/>
  <c r="B2728" i="1"/>
  <c r="AM2728" i="1" s="1"/>
  <c r="B2729" i="1"/>
  <c r="AM2729" i="1" s="1"/>
  <c r="B2730" i="1"/>
  <c r="AM2730" i="1" s="1"/>
  <c r="B2731" i="1"/>
  <c r="AM2731" i="1" s="1"/>
  <c r="B2732" i="1"/>
  <c r="AM2732" i="1" s="1"/>
  <c r="B2733" i="1"/>
  <c r="AM2733" i="1" s="1"/>
  <c r="B2734" i="1"/>
  <c r="AM2734" i="1" s="1"/>
  <c r="B2735" i="1"/>
  <c r="AM2735" i="1" s="1"/>
  <c r="B2736" i="1"/>
  <c r="AM2736" i="1" s="1"/>
  <c r="B2737" i="1"/>
  <c r="AM2737" i="1" s="1"/>
  <c r="B2738" i="1"/>
  <c r="AM2738" i="1" s="1"/>
  <c r="B2739" i="1"/>
  <c r="AM2739" i="1" s="1"/>
  <c r="B2740" i="1"/>
  <c r="AM2740" i="1" s="1"/>
  <c r="B2741" i="1"/>
  <c r="AM2741" i="1" s="1"/>
  <c r="B2742" i="1"/>
  <c r="AM2742" i="1" s="1"/>
  <c r="B2743" i="1"/>
  <c r="AM2743" i="1" s="1"/>
  <c r="B2744" i="1"/>
  <c r="AM2744" i="1" s="1"/>
  <c r="B2745" i="1"/>
  <c r="AM2745" i="1" s="1"/>
  <c r="B2746" i="1"/>
  <c r="AM2746" i="1" s="1"/>
  <c r="B2747" i="1"/>
  <c r="AM2747" i="1" s="1"/>
  <c r="B2748" i="1"/>
  <c r="AM2748" i="1" s="1"/>
  <c r="B2749" i="1"/>
  <c r="AM2749" i="1" s="1"/>
  <c r="B2750" i="1"/>
  <c r="AM2750" i="1" s="1"/>
  <c r="B2751" i="1"/>
  <c r="AM2751" i="1" s="1"/>
  <c r="B2752" i="1"/>
  <c r="AM2752" i="1" s="1"/>
  <c r="B2753" i="1"/>
  <c r="AM2753" i="1" s="1"/>
  <c r="B2754" i="1"/>
  <c r="AM2754" i="1" s="1"/>
  <c r="B2755" i="1"/>
  <c r="AM2755" i="1" s="1"/>
  <c r="B2756" i="1"/>
  <c r="AM2756" i="1" s="1"/>
  <c r="B2757" i="1"/>
  <c r="AM2757" i="1" s="1"/>
  <c r="B2758" i="1"/>
  <c r="AM2758" i="1" s="1"/>
  <c r="B2759" i="1"/>
  <c r="AM2759" i="1" s="1"/>
  <c r="B2760" i="1"/>
  <c r="AM2760" i="1" s="1"/>
  <c r="B2761" i="1"/>
  <c r="AM2761" i="1" s="1"/>
  <c r="B2762" i="1"/>
  <c r="AM2762" i="1" s="1"/>
  <c r="B2763" i="1"/>
  <c r="AM2763" i="1" s="1"/>
  <c r="B2764" i="1"/>
  <c r="AM2764" i="1" s="1"/>
  <c r="B2765" i="1"/>
  <c r="AM2765" i="1" s="1"/>
  <c r="B2766" i="1"/>
  <c r="AM2766" i="1" s="1"/>
  <c r="B2767" i="1"/>
  <c r="AM2767" i="1" s="1"/>
  <c r="B2768" i="1"/>
  <c r="AM2768" i="1" s="1"/>
  <c r="B2769" i="1"/>
  <c r="AM2769" i="1" s="1"/>
  <c r="B2770" i="1"/>
  <c r="AM2770" i="1" s="1"/>
  <c r="B2771" i="1"/>
  <c r="AM2771" i="1" s="1"/>
  <c r="B2772" i="1"/>
  <c r="AM2772" i="1" s="1"/>
  <c r="B2773" i="1"/>
  <c r="AM2773" i="1" s="1"/>
  <c r="B2774" i="1"/>
  <c r="AM2774" i="1" s="1"/>
  <c r="B2775" i="1"/>
  <c r="AM2775" i="1" s="1"/>
  <c r="B2776" i="1"/>
  <c r="AM2776" i="1" s="1"/>
  <c r="B2777" i="1"/>
  <c r="AM2777" i="1" s="1"/>
  <c r="B2778" i="1"/>
  <c r="AM2778" i="1" s="1"/>
  <c r="B2779" i="1"/>
  <c r="AM2779" i="1" s="1"/>
  <c r="B2780" i="1"/>
  <c r="AM2780" i="1" s="1"/>
  <c r="B2781" i="1"/>
  <c r="AM2781" i="1" s="1"/>
  <c r="B2782" i="1"/>
  <c r="AM2782" i="1" s="1"/>
  <c r="B2783" i="1"/>
  <c r="AM2783" i="1" s="1"/>
  <c r="B2784" i="1"/>
  <c r="AM2784" i="1" s="1"/>
  <c r="B2785" i="1"/>
  <c r="AM2785" i="1" s="1"/>
  <c r="B2786" i="1"/>
  <c r="AM2786" i="1" s="1"/>
  <c r="B2787" i="1"/>
  <c r="AM2787" i="1" s="1"/>
  <c r="B2788" i="1"/>
  <c r="AM2788" i="1" s="1"/>
  <c r="B2789" i="1"/>
  <c r="AM2789" i="1" s="1"/>
  <c r="B2790" i="1"/>
  <c r="AM2790" i="1" s="1"/>
  <c r="B2791" i="1"/>
  <c r="AM2791" i="1" s="1"/>
  <c r="B2792" i="1"/>
  <c r="AM2792" i="1" s="1"/>
  <c r="B2793" i="1"/>
  <c r="AM2793" i="1" s="1"/>
  <c r="B2794" i="1"/>
  <c r="AM2794" i="1" s="1"/>
  <c r="B2795" i="1"/>
  <c r="AM2795" i="1" s="1"/>
  <c r="B2796" i="1"/>
  <c r="AM2796" i="1" s="1"/>
  <c r="B2797" i="1"/>
  <c r="AM2797" i="1" s="1"/>
  <c r="B2798" i="1"/>
  <c r="AM2798" i="1" s="1"/>
  <c r="B2799" i="1"/>
  <c r="AM2799" i="1" s="1"/>
  <c r="B2800" i="1"/>
  <c r="AM2800" i="1" s="1"/>
  <c r="B2801" i="1"/>
  <c r="AM2801" i="1" s="1"/>
  <c r="B2802" i="1"/>
  <c r="AM2802" i="1" s="1"/>
  <c r="B2803" i="1"/>
  <c r="AM2803" i="1" s="1"/>
  <c r="B2804" i="1"/>
  <c r="AM2804" i="1" s="1"/>
  <c r="B2805" i="1"/>
  <c r="AM2805" i="1" s="1"/>
  <c r="B2806" i="1"/>
  <c r="AM2806" i="1" s="1"/>
  <c r="B2807" i="1"/>
  <c r="AM2807" i="1" s="1"/>
  <c r="B2808" i="1"/>
  <c r="AM2808" i="1" s="1"/>
  <c r="B2809" i="1"/>
  <c r="AM2809" i="1" s="1"/>
  <c r="B2810" i="1"/>
  <c r="AM2810" i="1" s="1"/>
  <c r="B2811" i="1"/>
  <c r="AM2811" i="1" s="1"/>
  <c r="B2812" i="1"/>
  <c r="AM2812" i="1" s="1"/>
  <c r="B2813" i="1"/>
  <c r="AM2813" i="1" s="1"/>
  <c r="B2814" i="1"/>
  <c r="AM2814" i="1" s="1"/>
  <c r="B2815" i="1"/>
  <c r="AM2815" i="1" s="1"/>
  <c r="B2816" i="1"/>
  <c r="AM2816" i="1" s="1"/>
  <c r="B2817" i="1"/>
  <c r="AM2817" i="1" s="1"/>
  <c r="B2818" i="1"/>
  <c r="AM2818" i="1" s="1"/>
  <c r="B2819" i="1"/>
  <c r="AM2819" i="1" s="1"/>
  <c r="B2820" i="1"/>
  <c r="AM2820" i="1" s="1"/>
  <c r="B2821" i="1"/>
  <c r="AM2821" i="1" s="1"/>
  <c r="B2822" i="1"/>
  <c r="AM2822" i="1" s="1"/>
  <c r="B2823" i="1"/>
  <c r="AM2823" i="1" s="1"/>
  <c r="B2824" i="1"/>
  <c r="AM2824" i="1" s="1"/>
  <c r="B2825" i="1"/>
  <c r="AM2825" i="1" s="1"/>
  <c r="B2826" i="1"/>
  <c r="AM2826" i="1" s="1"/>
  <c r="B2827" i="1"/>
  <c r="AM2827" i="1" s="1"/>
  <c r="B2828" i="1"/>
  <c r="AM2828" i="1" s="1"/>
  <c r="B2829" i="1"/>
  <c r="AM2829" i="1" s="1"/>
  <c r="B2830" i="1"/>
  <c r="AM2830" i="1" s="1"/>
  <c r="B2831" i="1"/>
  <c r="AM2831" i="1" s="1"/>
  <c r="B2832" i="1"/>
  <c r="AM2832" i="1" s="1"/>
  <c r="B2833" i="1"/>
  <c r="AM2833" i="1" s="1"/>
  <c r="B2834" i="1"/>
  <c r="AM2834" i="1" s="1"/>
  <c r="B2835" i="1"/>
  <c r="AM2835" i="1" s="1"/>
  <c r="B2836" i="1"/>
  <c r="AM2836" i="1" s="1"/>
  <c r="B2837" i="1"/>
  <c r="AM2837" i="1" s="1"/>
  <c r="B2838" i="1"/>
  <c r="AM2838" i="1" s="1"/>
  <c r="B2839" i="1"/>
  <c r="AM2839" i="1" s="1"/>
  <c r="B2840" i="1"/>
  <c r="AM2840" i="1" s="1"/>
  <c r="B2841" i="1"/>
  <c r="AM2841" i="1" s="1"/>
  <c r="B2842" i="1"/>
  <c r="AM2842" i="1" s="1"/>
  <c r="B2843" i="1"/>
  <c r="AM2843" i="1" s="1"/>
  <c r="B2844" i="1"/>
  <c r="AM2844" i="1" s="1"/>
  <c r="B2845" i="1"/>
  <c r="AM2845" i="1" s="1"/>
  <c r="B2846" i="1"/>
  <c r="AM2846" i="1" s="1"/>
  <c r="B2847" i="1"/>
  <c r="AM2847" i="1" s="1"/>
  <c r="B2848" i="1"/>
  <c r="AM2848" i="1" s="1"/>
  <c r="B2849" i="1"/>
  <c r="AM2849" i="1" s="1"/>
  <c r="B2850" i="1"/>
  <c r="AM2850" i="1" s="1"/>
  <c r="B2851" i="1"/>
  <c r="AM2851" i="1" s="1"/>
  <c r="B2852" i="1"/>
  <c r="AM2852" i="1" s="1"/>
  <c r="B2853" i="1"/>
  <c r="AM2853" i="1" s="1"/>
  <c r="B2854" i="1"/>
  <c r="AM2854" i="1" s="1"/>
  <c r="B2855" i="1"/>
  <c r="AM2855" i="1" s="1"/>
  <c r="B2856" i="1"/>
  <c r="AM2856" i="1" s="1"/>
  <c r="B2857" i="1"/>
  <c r="AM2857" i="1" s="1"/>
  <c r="B2858" i="1"/>
  <c r="AM2858" i="1" s="1"/>
  <c r="B2859" i="1"/>
  <c r="AM2859" i="1" s="1"/>
  <c r="B2860" i="1"/>
  <c r="AM2860" i="1" s="1"/>
  <c r="B2861" i="1"/>
  <c r="AM2861" i="1" s="1"/>
  <c r="B2862" i="1"/>
  <c r="AM2862" i="1" s="1"/>
  <c r="B2863" i="1"/>
  <c r="AM2863" i="1" s="1"/>
  <c r="B2864" i="1"/>
  <c r="AM2864" i="1" s="1"/>
  <c r="B2865" i="1"/>
  <c r="AM2865" i="1" s="1"/>
  <c r="B2866" i="1"/>
  <c r="AM2866" i="1" s="1"/>
  <c r="B2867" i="1"/>
  <c r="AM2867" i="1" s="1"/>
  <c r="B2868" i="1"/>
  <c r="AM2868" i="1" s="1"/>
  <c r="B2869" i="1"/>
  <c r="AM2869" i="1" s="1"/>
  <c r="B2870" i="1"/>
  <c r="AM2870" i="1" s="1"/>
  <c r="B2871" i="1"/>
  <c r="AM2871" i="1" s="1"/>
  <c r="B2872" i="1"/>
  <c r="AM2872" i="1" s="1"/>
  <c r="B2873" i="1"/>
  <c r="AM2873" i="1" s="1"/>
  <c r="B2874" i="1"/>
  <c r="AM2874" i="1" s="1"/>
  <c r="B2875" i="1"/>
  <c r="AM2875" i="1" s="1"/>
  <c r="B2876" i="1"/>
  <c r="AM2876" i="1" s="1"/>
  <c r="B2877" i="1"/>
  <c r="AM2877" i="1" s="1"/>
  <c r="B2878" i="1"/>
  <c r="AM2878" i="1" s="1"/>
  <c r="B2879" i="1"/>
  <c r="AM2879" i="1" s="1"/>
  <c r="B2880" i="1"/>
  <c r="AM2880" i="1" s="1"/>
  <c r="B2881" i="1"/>
  <c r="AM2881" i="1" s="1"/>
  <c r="B2882" i="1"/>
  <c r="AM2882" i="1" s="1"/>
  <c r="B2883" i="1"/>
  <c r="AM2883" i="1" s="1"/>
  <c r="B2884" i="1"/>
  <c r="AM2884" i="1" s="1"/>
  <c r="B2885" i="1"/>
  <c r="AM2885" i="1" s="1"/>
  <c r="B2886" i="1"/>
  <c r="AM2886" i="1" s="1"/>
  <c r="B2887" i="1"/>
  <c r="AM2887" i="1" s="1"/>
  <c r="B2888" i="1"/>
  <c r="AM2888" i="1" s="1"/>
  <c r="B2889" i="1"/>
  <c r="AM2889" i="1" s="1"/>
  <c r="B2890" i="1"/>
  <c r="AM2890" i="1" s="1"/>
  <c r="B2891" i="1"/>
  <c r="AM2891" i="1" s="1"/>
  <c r="B2892" i="1"/>
  <c r="AM2892" i="1" s="1"/>
  <c r="B2893" i="1"/>
  <c r="AM2893" i="1" s="1"/>
  <c r="B2894" i="1"/>
  <c r="AM2894" i="1" s="1"/>
  <c r="B2895" i="1"/>
  <c r="AM2895" i="1" s="1"/>
  <c r="B2896" i="1"/>
  <c r="AM2896" i="1" s="1"/>
  <c r="B2897" i="1"/>
  <c r="AM2897" i="1" s="1"/>
  <c r="B2898" i="1"/>
  <c r="AM2898" i="1" s="1"/>
  <c r="B2899" i="1"/>
  <c r="AM2899" i="1" s="1"/>
  <c r="B2900" i="1"/>
  <c r="AM2900" i="1" s="1"/>
  <c r="B2901" i="1"/>
  <c r="AM2901" i="1" s="1"/>
  <c r="B2902" i="1"/>
  <c r="AM2902" i="1" s="1"/>
  <c r="B2903" i="1"/>
  <c r="AM2903" i="1" s="1"/>
  <c r="B2904" i="1"/>
  <c r="AM2904" i="1" s="1"/>
  <c r="B2905" i="1"/>
  <c r="AM2905" i="1" s="1"/>
  <c r="B2906" i="1"/>
  <c r="AM2906" i="1" s="1"/>
  <c r="B2907" i="1"/>
  <c r="AM2907" i="1" s="1"/>
  <c r="B2908" i="1"/>
  <c r="AM2908" i="1" s="1"/>
  <c r="B2909" i="1"/>
  <c r="AM2909" i="1" s="1"/>
  <c r="B2910" i="1"/>
  <c r="AM2910" i="1" s="1"/>
  <c r="B2911" i="1"/>
  <c r="AM2911" i="1" s="1"/>
  <c r="B2912" i="1"/>
  <c r="AM2912" i="1" s="1"/>
  <c r="B2913" i="1"/>
  <c r="AM2913" i="1" s="1"/>
  <c r="B2914" i="1"/>
  <c r="AM2914" i="1" s="1"/>
  <c r="B2915" i="1"/>
  <c r="AM2915" i="1" s="1"/>
  <c r="B2916" i="1"/>
  <c r="AM2916" i="1" s="1"/>
  <c r="B2917" i="1"/>
  <c r="AM2917" i="1" s="1"/>
  <c r="B2918" i="1"/>
  <c r="AM2918" i="1" s="1"/>
  <c r="B2919" i="1"/>
  <c r="AM2919" i="1" s="1"/>
  <c r="B2920" i="1"/>
  <c r="AM2920" i="1" s="1"/>
  <c r="B2921" i="1"/>
  <c r="AM2921" i="1" s="1"/>
  <c r="B2922" i="1"/>
  <c r="AM2922" i="1" s="1"/>
  <c r="B2923" i="1"/>
  <c r="AM2923" i="1" s="1"/>
  <c r="B2924" i="1"/>
  <c r="AM2924" i="1" s="1"/>
  <c r="B2925" i="1"/>
  <c r="AM2925" i="1" s="1"/>
  <c r="B2926" i="1"/>
  <c r="AM2926" i="1" s="1"/>
  <c r="B2927" i="1"/>
  <c r="AM2927" i="1" s="1"/>
  <c r="B2928" i="1"/>
  <c r="AM2928" i="1" s="1"/>
  <c r="B2929" i="1"/>
  <c r="AM2929" i="1" s="1"/>
  <c r="B2930" i="1"/>
  <c r="AM2930" i="1" s="1"/>
  <c r="B2931" i="1"/>
  <c r="AM2931" i="1" s="1"/>
  <c r="B2932" i="1"/>
  <c r="AM2932" i="1" s="1"/>
  <c r="B2933" i="1"/>
  <c r="AM2933" i="1" s="1"/>
  <c r="B2934" i="1"/>
  <c r="AM2934" i="1" s="1"/>
  <c r="B2935" i="1"/>
  <c r="AM2935" i="1" s="1"/>
  <c r="B2936" i="1"/>
  <c r="AM2936" i="1" s="1"/>
  <c r="B2937" i="1"/>
  <c r="AM2937" i="1" s="1"/>
  <c r="B2938" i="1"/>
  <c r="AM2938" i="1" s="1"/>
  <c r="B2939" i="1"/>
  <c r="AM2939" i="1" s="1"/>
  <c r="B2940" i="1"/>
  <c r="AM2940" i="1" s="1"/>
  <c r="B2941" i="1"/>
  <c r="AM2941" i="1" s="1"/>
  <c r="B2942" i="1"/>
  <c r="AM2942" i="1" s="1"/>
  <c r="B2943" i="1"/>
  <c r="AM2943" i="1" s="1"/>
  <c r="B2944" i="1"/>
  <c r="AM2944" i="1" s="1"/>
  <c r="B2945" i="1"/>
  <c r="AM2945" i="1" s="1"/>
  <c r="B2946" i="1"/>
  <c r="AM2946" i="1" s="1"/>
  <c r="B2947" i="1"/>
  <c r="AM2947" i="1" s="1"/>
  <c r="B2948" i="1"/>
  <c r="AM2948" i="1" s="1"/>
  <c r="B2949" i="1"/>
  <c r="AM2949" i="1" s="1"/>
  <c r="B2950" i="1"/>
  <c r="AM2950" i="1" s="1"/>
  <c r="B2951" i="1"/>
  <c r="AM2951" i="1" s="1"/>
  <c r="B2952" i="1"/>
  <c r="AM2952" i="1" s="1"/>
  <c r="B2953" i="1"/>
  <c r="AM2953" i="1" s="1"/>
  <c r="B2954" i="1"/>
  <c r="AM2954" i="1" s="1"/>
  <c r="B2955" i="1"/>
  <c r="AM2955" i="1" s="1"/>
  <c r="B2956" i="1"/>
  <c r="AM2956" i="1" s="1"/>
  <c r="B2957" i="1"/>
  <c r="AM2957" i="1" s="1"/>
  <c r="B2958" i="1"/>
  <c r="AM2958" i="1" s="1"/>
  <c r="B2959" i="1"/>
  <c r="AM2959" i="1" s="1"/>
  <c r="B2960" i="1"/>
  <c r="AM2960" i="1" s="1"/>
  <c r="B2961" i="1"/>
  <c r="AM2961" i="1" s="1"/>
  <c r="B2962" i="1"/>
  <c r="AM2962" i="1" s="1"/>
  <c r="B2963" i="1"/>
  <c r="AM2963" i="1" s="1"/>
  <c r="B2964" i="1"/>
  <c r="AM2964" i="1" s="1"/>
  <c r="B2965" i="1"/>
  <c r="AM2965" i="1" s="1"/>
  <c r="B2966" i="1"/>
  <c r="AM2966" i="1" s="1"/>
  <c r="B2967" i="1"/>
  <c r="AM2967" i="1" s="1"/>
  <c r="B2968" i="1"/>
  <c r="AM2968" i="1" s="1"/>
  <c r="B2969" i="1"/>
  <c r="AM2969" i="1" s="1"/>
  <c r="B2970" i="1"/>
  <c r="AM2970" i="1" s="1"/>
  <c r="B2971" i="1"/>
  <c r="AM2971" i="1" s="1"/>
  <c r="B2972" i="1"/>
  <c r="AM2972" i="1" s="1"/>
  <c r="B2973" i="1"/>
  <c r="AM2973" i="1" s="1"/>
  <c r="B2974" i="1"/>
  <c r="AM2974" i="1" s="1"/>
  <c r="B2975" i="1"/>
  <c r="AM2975" i="1" s="1"/>
  <c r="B2976" i="1"/>
  <c r="AM2976" i="1" s="1"/>
  <c r="B2977" i="1"/>
  <c r="AM2977" i="1" s="1"/>
  <c r="B2978" i="1"/>
  <c r="AM2978" i="1" s="1"/>
  <c r="B2979" i="1"/>
  <c r="AM2979" i="1" s="1"/>
  <c r="B2980" i="1"/>
  <c r="AM2980" i="1" s="1"/>
  <c r="B2981" i="1"/>
  <c r="AM2981" i="1" s="1"/>
  <c r="B2982" i="1"/>
  <c r="AM2982" i="1" s="1"/>
  <c r="B2983" i="1"/>
  <c r="AM2983" i="1" s="1"/>
  <c r="B2984" i="1"/>
  <c r="AM2984" i="1" s="1"/>
  <c r="B2985" i="1"/>
  <c r="AM2985" i="1" s="1"/>
  <c r="B2986" i="1"/>
  <c r="AM2986" i="1" s="1"/>
  <c r="B2987" i="1"/>
  <c r="AM2987" i="1" s="1"/>
  <c r="B2988" i="1"/>
  <c r="AM2988" i="1" s="1"/>
  <c r="B2989" i="1"/>
  <c r="AM2989" i="1" s="1"/>
  <c r="B2990" i="1"/>
  <c r="AM2990" i="1" s="1"/>
  <c r="B2991" i="1"/>
  <c r="AM2991" i="1" s="1"/>
  <c r="B2992" i="1"/>
  <c r="AM2992" i="1" s="1"/>
  <c r="B2993" i="1"/>
  <c r="AM2993" i="1" s="1"/>
  <c r="B2994" i="1"/>
  <c r="AM2994" i="1" s="1"/>
  <c r="B2995" i="1"/>
  <c r="AM2995" i="1" s="1"/>
  <c r="B2996" i="1"/>
  <c r="AM2996" i="1" s="1"/>
  <c r="B2997" i="1"/>
  <c r="AM2997" i="1" s="1"/>
  <c r="B2998" i="1"/>
  <c r="AM2998" i="1" s="1"/>
  <c r="B2999" i="1"/>
  <c r="AM2999" i="1" s="1"/>
  <c r="B3000" i="1"/>
  <c r="AM3000" i="1" s="1"/>
  <c r="B3001" i="1"/>
  <c r="AM3001" i="1" s="1"/>
  <c r="B3002" i="1"/>
  <c r="AM3002" i="1" s="1"/>
  <c r="B3003" i="1"/>
  <c r="AM3003" i="1" s="1"/>
  <c r="B3004" i="1"/>
  <c r="AM3004" i="1" s="1"/>
  <c r="B3005" i="1"/>
  <c r="AM3005" i="1" s="1"/>
  <c r="B3006" i="1"/>
  <c r="AM3006" i="1" s="1"/>
  <c r="B3007" i="1"/>
  <c r="AM3007" i="1" s="1"/>
  <c r="B3008" i="1"/>
  <c r="AM3008" i="1" s="1"/>
  <c r="B3009" i="1"/>
  <c r="AM3009" i="1" s="1"/>
  <c r="B3010" i="1"/>
  <c r="AM3010" i="1" s="1"/>
  <c r="B3011" i="1"/>
  <c r="AM3011" i="1" s="1"/>
  <c r="B3012" i="1"/>
  <c r="AM3012" i="1" s="1"/>
  <c r="B3013" i="1"/>
  <c r="AM3013" i="1" s="1"/>
  <c r="B3014" i="1"/>
  <c r="AM3014" i="1" s="1"/>
  <c r="B3015" i="1"/>
  <c r="AM3015" i="1" s="1"/>
  <c r="B3016" i="1"/>
  <c r="AM3016" i="1" s="1"/>
  <c r="B3017" i="1"/>
  <c r="AM3017" i="1" s="1"/>
  <c r="B3018" i="1"/>
  <c r="AM3018" i="1" s="1"/>
  <c r="B3019" i="1"/>
  <c r="AM3019" i="1" s="1"/>
  <c r="B3020" i="1"/>
  <c r="AM3020" i="1" s="1"/>
  <c r="B3021" i="1"/>
  <c r="AM3021" i="1" s="1"/>
  <c r="B3022" i="1"/>
  <c r="AM3022" i="1" s="1"/>
  <c r="B3023" i="1"/>
  <c r="AM3023" i="1" s="1"/>
  <c r="B3024" i="1"/>
  <c r="AM3024" i="1" s="1"/>
  <c r="B3025" i="1"/>
  <c r="AM3025" i="1" s="1"/>
  <c r="B3026" i="1"/>
  <c r="AM3026" i="1" s="1"/>
  <c r="B3027" i="1"/>
  <c r="AM3027" i="1" s="1"/>
  <c r="B3028" i="1"/>
  <c r="AM3028" i="1" s="1"/>
  <c r="B3029" i="1"/>
  <c r="AM3029" i="1" s="1"/>
  <c r="B3030" i="1"/>
  <c r="AM3030" i="1" s="1"/>
  <c r="B3031" i="1"/>
  <c r="AM3031" i="1" s="1"/>
  <c r="B3032" i="1"/>
  <c r="AM3032" i="1" s="1"/>
  <c r="B3033" i="1"/>
  <c r="AM3033" i="1" s="1"/>
  <c r="B3034" i="1"/>
  <c r="AM3034" i="1" s="1"/>
  <c r="B3035" i="1"/>
  <c r="AM3035" i="1" s="1"/>
  <c r="B3036" i="1"/>
  <c r="AM3036" i="1" s="1"/>
  <c r="B3037" i="1"/>
  <c r="AM3037" i="1" s="1"/>
  <c r="B3038" i="1"/>
  <c r="AM3038" i="1" s="1"/>
  <c r="B3039" i="1"/>
  <c r="AM3039" i="1" s="1"/>
  <c r="B3040" i="1"/>
  <c r="AM3040" i="1" s="1"/>
  <c r="B3041" i="1"/>
  <c r="AM3041" i="1" s="1"/>
  <c r="B3042" i="1"/>
  <c r="AM3042" i="1" s="1"/>
  <c r="B3043" i="1"/>
  <c r="AM3043" i="1" s="1"/>
  <c r="B3044" i="1"/>
  <c r="AM3044" i="1" s="1"/>
  <c r="B3045" i="1"/>
  <c r="AM3045" i="1" s="1"/>
  <c r="B3046" i="1"/>
  <c r="AM3046" i="1" s="1"/>
  <c r="B3047" i="1"/>
  <c r="AM3047" i="1" s="1"/>
  <c r="B3048" i="1"/>
  <c r="AM3048" i="1" s="1"/>
  <c r="B3049" i="1"/>
  <c r="AM3049" i="1" s="1"/>
  <c r="B3050" i="1"/>
  <c r="AM3050" i="1" s="1"/>
  <c r="B3051" i="1"/>
  <c r="AM3051" i="1" s="1"/>
  <c r="B3052" i="1"/>
  <c r="AM3052" i="1" s="1"/>
  <c r="B3053" i="1"/>
  <c r="AM3053" i="1" s="1"/>
  <c r="B3054" i="1"/>
  <c r="AM3054" i="1" s="1"/>
  <c r="B3055" i="1"/>
  <c r="AM3055" i="1" s="1"/>
  <c r="B3056" i="1"/>
  <c r="AM3056" i="1" s="1"/>
  <c r="B3057" i="1"/>
  <c r="AM3057" i="1" s="1"/>
  <c r="B3058" i="1"/>
  <c r="AM3058" i="1" s="1"/>
  <c r="B3059" i="1"/>
  <c r="AM3059" i="1" s="1"/>
  <c r="B3060" i="1"/>
  <c r="AM3060" i="1" s="1"/>
  <c r="B3061" i="1"/>
  <c r="AM3061" i="1" s="1"/>
  <c r="B3062" i="1"/>
  <c r="AM3062" i="1" s="1"/>
  <c r="B3063" i="1"/>
  <c r="AM3063" i="1" s="1"/>
  <c r="B3064" i="1"/>
  <c r="AM3064" i="1" s="1"/>
  <c r="B3065" i="1"/>
  <c r="AM3065" i="1" s="1"/>
  <c r="B3066" i="1"/>
  <c r="AM3066" i="1" s="1"/>
  <c r="B3067" i="1"/>
  <c r="AM3067" i="1" s="1"/>
  <c r="B3068" i="1"/>
  <c r="AM3068" i="1" s="1"/>
  <c r="B3069" i="1"/>
  <c r="AM3069" i="1" s="1"/>
  <c r="B3070" i="1"/>
  <c r="AM3070" i="1" s="1"/>
  <c r="B3071" i="1"/>
  <c r="AM3071" i="1" s="1"/>
  <c r="B3072" i="1"/>
  <c r="AM3072" i="1" s="1"/>
  <c r="B3073" i="1"/>
  <c r="AM3073" i="1" s="1"/>
  <c r="B3074" i="1"/>
  <c r="AM3074" i="1" s="1"/>
  <c r="B3075" i="1"/>
  <c r="AM3075" i="1" s="1"/>
  <c r="B3076" i="1"/>
  <c r="AM3076" i="1" s="1"/>
  <c r="B3077" i="1"/>
  <c r="AM3077" i="1" s="1"/>
  <c r="B3078" i="1"/>
  <c r="AM3078" i="1" s="1"/>
  <c r="B3079" i="1"/>
  <c r="AM3079" i="1" s="1"/>
  <c r="B3080" i="1"/>
  <c r="AM3080" i="1" s="1"/>
  <c r="B3081" i="1"/>
  <c r="AM3081" i="1" s="1"/>
  <c r="B3082" i="1"/>
  <c r="AM3082" i="1" s="1"/>
  <c r="B3083" i="1"/>
  <c r="AM3083" i="1" s="1"/>
  <c r="B3084" i="1"/>
  <c r="AM3084" i="1" s="1"/>
  <c r="B3085" i="1"/>
  <c r="AM3085" i="1" s="1"/>
  <c r="B3086" i="1"/>
  <c r="AM3086" i="1" s="1"/>
  <c r="B3087" i="1"/>
  <c r="AM3087" i="1" s="1"/>
  <c r="B3088" i="1"/>
  <c r="AM3088" i="1" s="1"/>
  <c r="B3089" i="1"/>
  <c r="AM3089" i="1" s="1"/>
  <c r="B3090" i="1"/>
  <c r="AM3090" i="1" s="1"/>
  <c r="B3091" i="1"/>
  <c r="AM3091" i="1" s="1"/>
  <c r="B3092" i="1"/>
  <c r="AM3092" i="1" s="1"/>
  <c r="B3093" i="1"/>
  <c r="AM3093" i="1" s="1"/>
  <c r="B3094" i="1"/>
  <c r="AM3094" i="1" s="1"/>
  <c r="B3095" i="1"/>
  <c r="AM3095" i="1" s="1"/>
  <c r="B3096" i="1"/>
  <c r="AM3096" i="1" s="1"/>
  <c r="B3097" i="1"/>
  <c r="AM3097" i="1" s="1"/>
  <c r="B3098" i="1"/>
  <c r="AM3098" i="1" s="1"/>
  <c r="B3099" i="1"/>
  <c r="AM3099" i="1" s="1"/>
  <c r="B3100" i="1"/>
  <c r="AM3100" i="1" s="1"/>
  <c r="B3101" i="1"/>
  <c r="AM3101" i="1" s="1"/>
  <c r="B3102" i="1"/>
  <c r="AM3102" i="1" s="1"/>
  <c r="B3103" i="1"/>
  <c r="AM3103" i="1" s="1"/>
  <c r="B3104" i="1"/>
  <c r="AM3104" i="1" s="1"/>
  <c r="B3105" i="1"/>
  <c r="AM3105" i="1" s="1"/>
  <c r="B3106" i="1"/>
  <c r="AM3106" i="1" s="1"/>
  <c r="B3107" i="1"/>
  <c r="AM3107" i="1" s="1"/>
  <c r="B3108" i="1"/>
  <c r="AM3108" i="1" s="1"/>
  <c r="B3109" i="1"/>
  <c r="AM3109" i="1" s="1"/>
  <c r="B3110" i="1"/>
  <c r="AM3110" i="1" s="1"/>
  <c r="B3111" i="1"/>
  <c r="AM3111" i="1" s="1"/>
  <c r="B3112" i="1"/>
  <c r="AM3112" i="1" s="1"/>
  <c r="B3113" i="1"/>
  <c r="AM3113" i="1" s="1"/>
  <c r="B3114" i="1"/>
  <c r="AM3114" i="1" s="1"/>
  <c r="B3115" i="1"/>
  <c r="AM3115" i="1" s="1"/>
  <c r="B3116" i="1"/>
  <c r="AM3116" i="1" s="1"/>
  <c r="B3117" i="1"/>
  <c r="AM3117" i="1" s="1"/>
  <c r="B3118" i="1"/>
  <c r="AM3118" i="1" s="1"/>
  <c r="B3119" i="1"/>
  <c r="AM3119" i="1" s="1"/>
  <c r="B3120" i="1"/>
  <c r="AM3120" i="1" s="1"/>
  <c r="B3121" i="1"/>
  <c r="AM3121" i="1" s="1"/>
  <c r="B3122" i="1"/>
  <c r="AM3122" i="1" s="1"/>
  <c r="B3123" i="1"/>
  <c r="AM3123" i="1" s="1"/>
  <c r="B3124" i="1"/>
  <c r="AM3124" i="1" s="1"/>
  <c r="B3125" i="1"/>
  <c r="AM3125" i="1" s="1"/>
  <c r="B3126" i="1"/>
  <c r="AM3126" i="1" s="1"/>
  <c r="B3127" i="1"/>
  <c r="AM3127" i="1" s="1"/>
  <c r="B3128" i="1"/>
  <c r="AM3128" i="1" s="1"/>
  <c r="B3129" i="1"/>
  <c r="AM3129" i="1" s="1"/>
  <c r="B3130" i="1"/>
  <c r="AM3130" i="1" s="1"/>
  <c r="B3131" i="1"/>
  <c r="AM3131" i="1" s="1"/>
  <c r="B3132" i="1"/>
  <c r="AM3132" i="1" s="1"/>
  <c r="B3133" i="1"/>
  <c r="AM3133" i="1" s="1"/>
  <c r="B3134" i="1"/>
  <c r="AM3134" i="1" s="1"/>
  <c r="B3135" i="1"/>
  <c r="AM3135" i="1" s="1"/>
  <c r="B3136" i="1"/>
  <c r="AM3136" i="1" s="1"/>
  <c r="B3137" i="1"/>
  <c r="AM3137" i="1" s="1"/>
  <c r="B3138" i="1"/>
  <c r="AM3138" i="1" s="1"/>
  <c r="B3139" i="1"/>
  <c r="AM3139" i="1" s="1"/>
  <c r="B3140" i="1"/>
  <c r="AM3140" i="1" s="1"/>
  <c r="B3141" i="1"/>
  <c r="AM3141" i="1" s="1"/>
  <c r="B3142" i="1"/>
  <c r="AM3142" i="1" s="1"/>
  <c r="B3143" i="1"/>
  <c r="AM3143" i="1" s="1"/>
  <c r="B3144" i="1"/>
  <c r="AM3144" i="1" s="1"/>
  <c r="B3145" i="1"/>
  <c r="AM3145" i="1" s="1"/>
  <c r="B3146" i="1"/>
  <c r="AM3146" i="1" s="1"/>
  <c r="B3147" i="1"/>
  <c r="AM3147" i="1" s="1"/>
  <c r="B3148" i="1"/>
  <c r="AM3148" i="1" s="1"/>
  <c r="B3149" i="1"/>
  <c r="AM3149" i="1" s="1"/>
  <c r="B3150" i="1"/>
  <c r="AM3150" i="1" s="1"/>
  <c r="B3151" i="1"/>
  <c r="AM3151" i="1" s="1"/>
  <c r="B3152" i="1"/>
  <c r="AM3152" i="1" s="1"/>
  <c r="B3153" i="1"/>
  <c r="AM3153" i="1" s="1"/>
  <c r="B3154" i="1"/>
  <c r="AM3154" i="1" s="1"/>
  <c r="B3155" i="1"/>
  <c r="AM3155" i="1" s="1"/>
  <c r="B3156" i="1"/>
  <c r="AM3156" i="1" s="1"/>
  <c r="B3157" i="1"/>
  <c r="AM3157" i="1" s="1"/>
  <c r="B3158" i="1"/>
  <c r="AM3158" i="1" s="1"/>
  <c r="B3159" i="1"/>
  <c r="AM3159" i="1" s="1"/>
  <c r="B3160" i="1"/>
  <c r="AM3160" i="1" s="1"/>
  <c r="B3161" i="1"/>
  <c r="AM3161" i="1" s="1"/>
  <c r="B3162" i="1"/>
  <c r="AM3162" i="1" s="1"/>
  <c r="B3163" i="1"/>
  <c r="AM3163" i="1" s="1"/>
  <c r="B3164" i="1"/>
  <c r="AM3164" i="1" s="1"/>
  <c r="B3165" i="1"/>
  <c r="AM3165" i="1" s="1"/>
  <c r="B3166" i="1"/>
  <c r="AM3166" i="1" s="1"/>
  <c r="B3167" i="1"/>
  <c r="AM3167" i="1" s="1"/>
  <c r="B3168" i="1"/>
  <c r="AM3168" i="1" s="1"/>
  <c r="B3169" i="1"/>
  <c r="AM3169" i="1" s="1"/>
  <c r="B3170" i="1"/>
  <c r="AM3170" i="1" s="1"/>
  <c r="B3171" i="1"/>
  <c r="AM3171" i="1" s="1"/>
  <c r="B3172" i="1"/>
  <c r="AM3172" i="1" s="1"/>
  <c r="B3173" i="1"/>
  <c r="AM3173" i="1" s="1"/>
  <c r="B3174" i="1"/>
  <c r="AM3174" i="1" s="1"/>
  <c r="B3175" i="1"/>
  <c r="AM3175" i="1" s="1"/>
  <c r="B3176" i="1"/>
  <c r="AM3176" i="1" s="1"/>
  <c r="B3177" i="1"/>
  <c r="AM3177" i="1" s="1"/>
  <c r="B3178" i="1"/>
  <c r="AM3178" i="1" s="1"/>
  <c r="B3179" i="1"/>
  <c r="AM3179" i="1" s="1"/>
  <c r="B3180" i="1"/>
  <c r="AM3180" i="1" s="1"/>
  <c r="B3181" i="1"/>
  <c r="AM3181" i="1" s="1"/>
  <c r="B3182" i="1"/>
  <c r="AM3182" i="1" s="1"/>
  <c r="B3183" i="1"/>
  <c r="AM3183" i="1" s="1"/>
  <c r="B3184" i="1"/>
  <c r="AM3184" i="1" s="1"/>
  <c r="B3185" i="1"/>
  <c r="AM3185" i="1" s="1"/>
  <c r="B3186" i="1"/>
  <c r="AM3186" i="1" s="1"/>
  <c r="B65" i="1" l="1"/>
  <c r="AM65" i="1" s="1"/>
  <c r="AM44" i="1"/>
  <c r="AM17" i="1"/>
  <c r="AV18" i="1"/>
  <c r="AV21" i="1"/>
  <c r="AV24" i="1"/>
  <c r="AV25" i="1"/>
  <c r="AV26" i="1"/>
  <c r="AV27" i="1"/>
  <c r="AV30" i="1"/>
  <c r="AV31" i="1"/>
  <c r="AV32" i="1"/>
  <c r="AV33" i="1"/>
  <c r="AV34" i="1"/>
  <c r="AV35" i="1"/>
  <c r="AV36" i="1"/>
  <c r="AV37" i="1"/>
  <c r="AV38" i="1"/>
  <c r="AV39" i="1"/>
  <c r="AV40" i="1"/>
  <c r="AV41" i="1"/>
  <c r="AV42" i="1"/>
  <c r="AV43" i="1"/>
  <c r="AV44" i="1"/>
  <c r="AV45" i="1"/>
  <c r="AV46" i="1"/>
  <c r="AV47" i="1"/>
  <c r="AV48" i="1"/>
  <c r="AV49" i="1"/>
  <c r="AV52" i="1"/>
  <c r="AV53" i="1"/>
  <c r="AV54" i="1"/>
  <c r="AV55" i="1"/>
  <c r="AV56" i="1"/>
  <c r="AV57" i="1"/>
  <c r="AV58" i="1"/>
  <c r="AV59" i="1"/>
  <c r="AV60" i="1"/>
  <c r="AV61" i="1"/>
  <c r="AV62" i="1"/>
  <c r="AV63" i="1"/>
  <c r="AV64" i="1"/>
  <c r="AV65" i="1"/>
  <c r="AV66" i="1"/>
  <c r="AV67" i="1"/>
  <c r="AV68" i="1"/>
  <c r="AV70" i="1"/>
  <c r="AV72" i="1"/>
  <c r="AV76" i="1"/>
  <c r="AV78" i="1"/>
  <c r="AV80" i="1"/>
  <c r="AV82" i="1"/>
  <c r="AV84" i="1"/>
  <c r="AV86" i="1"/>
  <c r="AV88" i="1"/>
  <c r="AV89" i="1"/>
  <c r="AV90" i="1"/>
  <c r="AV92" i="1"/>
  <c r="AV94" i="1"/>
  <c r="AV96" i="1"/>
  <c r="AV98" i="1"/>
  <c r="AV99" i="1"/>
  <c r="AV101" i="1"/>
  <c r="AV102" i="1"/>
  <c r="AV103" i="1"/>
  <c r="AV104" i="1"/>
  <c r="AV105" i="1"/>
  <c r="AV106" i="1"/>
  <c r="AV107" i="1"/>
  <c r="AV108" i="1"/>
  <c r="AV109" i="1"/>
  <c r="AV110" i="1"/>
  <c r="AV111" i="1"/>
  <c r="AV112" i="1"/>
  <c r="AV113" i="1"/>
  <c r="AV114" i="1"/>
  <c r="AV115" i="1"/>
  <c r="AV116" i="1"/>
  <c r="AV117" i="1"/>
  <c r="AV118" i="1"/>
  <c r="AV119" i="1"/>
  <c r="AV120" i="1"/>
  <c r="AV121" i="1"/>
  <c r="AV122" i="1"/>
  <c r="AV123" i="1"/>
  <c r="AV124" i="1"/>
  <c r="AV125" i="1"/>
  <c r="AV126" i="1"/>
  <c r="AV127" i="1"/>
  <c r="AV128" i="1"/>
  <c r="AV129" i="1"/>
  <c r="AV130" i="1"/>
  <c r="AV131" i="1"/>
  <c r="AV132" i="1"/>
  <c r="AV133" i="1"/>
  <c r="AV134" i="1"/>
  <c r="AV135" i="1"/>
  <c r="AV136" i="1"/>
  <c r="AV137" i="1"/>
  <c r="AV138" i="1"/>
  <c r="AV139" i="1"/>
  <c r="AV140" i="1"/>
  <c r="AV141" i="1"/>
  <c r="AV142" i="1"/>
  <c r="AV143" i="1"/>
  <c r="AV144" i="1"/>
  <c r="AV145"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174" i="1"/>
  <c r="AV175" i="1"/>
  <c r="AV176" i="1"/>
  <c r="AV177" i="1"/>
  <c r="AV178" i="1"/>
  <c r="AV179" i="1"/>
  <c r="AV180" i="1"/>
  <c r="AV181" i="1"/>
  <c r="AV182" i="1"/>
  <c r="AV183" i="1"/>
  <c r="AV184" i="1"/>
  <c r="AV185" i="1"/>
  <c r="AV186" i="1"/>
  <c r="AV187" i="1"/>
  <c r="AV188" i="1"/>
  <c r="AV189" i="1"/>
  <c r="AV190" i="1"/>
  <c r="AV191" i="1"/>
  <c r="AV192" i="1"/>
  <c r="AV193" i="1"/>
  <c r="AV194" i="1"/>
  <c r="AV195" i="1"/>
  <c r="AV196" i="1"/>
  <c r="AV197" i="1"/>
  <c r="AV198" i="1"/>
  <c r="AV199" i="1"/>
  <c r="AV200" i="1"/>
  <c r="AV201" i="1"/>
  <c r="AV202" i="1"/>
  <c r="AV203" i="1"/>
  <c r="AV204" i="1"/>
  <c r="AV205"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30" i="1"/>
  <c r="AV231" i="1"/>
  <c r="AV232" i="1"/>
  <c r="AV233" i="1"/>
  <c r="AV234" i="1"/>
  <c r="AV235" i="1"/>
  <c r="AV236" i="1"/>
  <c r="AV237" i="1"/>
  <c r="AV238" i="1"/>
  <c r="AV239" i="1"/>
  <c r="AV240" i="1"/>
  <c r="AV241" i="1"/>
  <c r="AV242" i="1"/>
  <c r="AV243" i="1"/>
  <c r="AV244" i="1"/>
  <c r="AV245" i="1"/>
  <c r="AV246" i="1"/>
  <c r="AV247" i="1"/>
  <c r="AV248" i="1"/>
  <c r="AV249" i="1"/>
  <c r="AV250" i="1"/>
  <c r="AV251" i="1"/>
  <c r="AV252" i="1"/>
  <c r="AV253" i="1"/>
  <c r="AV254" i="1"/>
  <c r="AV255" i="1"/>
  <c r="AV256" i="1"/>
  <c r="AV257" i="1"/>
  <c r="AV258" i="1"/>
  <c r="AV259" i="1"/>
  <c r="AV260" i="1"/>
  <c r="AV261" i="1"/>
  <c r="AV262" i="1"/>
  <c r="AV263" i="1"/>
  <c r="AV264" i="1"/>
  <c r="AV265" i="1"/>
  <c r="AV266" i="1"/>
  <c r="AV267" i="1"/>
  <c r="AV268" i="1"/>
  <c r="AV269" i="1"/>
  <c r="AV270" i="1"/>
  <c r="AV271" i="1"/>
  <c r="AV272" i="1"/>
  <c r="AV273" i="1"/>
  <c r="AV274" i="1"/>
  <c r="AV275" i="1"/>
  <c r="AV276" i="1"/>
  <c r="AV277" i="1"/>
  <c r="AV278" i="1"/>
  <c r="AV279" i="1"/>
  <c r="AV280" i="1"/>
  <c r="AV281" i="1"/>
  <c r="AV282" i="1"/>
  <c r="AV283" i="1"/>
  <c r="AV284" i="1"/>
  <c r="AV285" i="1"/>
  <c r="AV286" i="1"/>
  <c r="AV287" i="1"/>
  <c r="AV288" i="1"/>
  <c r="AV289" i="1"/>
  <c r="AV290" i="1"/>
  <c r="AV291" i="1"/>
  <c r="AV292" i="1"/>
  <c r="AV293" i="1"/>
  <c r="AV294" i="1"/>
  <c r="AV295" i="1"/>
  <c r="AV296" i="1"/>
  <c r="AV297" i="1"/>
  <c r="AV298" i="1"/>
  <c r="AV299" i="1"/>
  <c r="AV300" i="1"/>
  <c r="AV301" i="1"/>
  <c r="AV302" i="1"/>
  <c r="AV303" i="1"/>
  <c r="AV304" i="1"/>
  <c r="AV305" i="1"/>
  <c r="AV306" i="1"/>
  <c r="AV307" i="1"/>
  <c r="AV308" i="1"/>
  <c r="AV309" i="1"/>
  <c r="AV310" i="1"/>
  <c r="AV311" i="1"/>
  <c r="AV312" i="1"/>
  <c r="AV313" i="1"/>
  <c r="AV314" i="1"/>
  <c r="AV315" i="1"/>
  <c r="AV316" i="1"/>
  <c r="AV317" i="1"/>
  <c r="AV318" i="1"/>
  <c r="AV319" i="1"/>
  <c r="AV320" i="1"/>
  <c r="AV321" i="1"/>
  <c r="AV322" i="1"/>
  <c r="AV323" i="1"/>
  <c r="AV324" i="1"/>
  <c r="AV325" i="1"/>
  <c r="AV326" i="1"/>
  <c r="AV327" i="1"/>
  <c r="AV328" i="1"/>
  <c r="AV329" i="1"/>
  <c r="AV330" i="1"/>
  <c r="AV331" i="1"/>
  <c r="AV332" i="1"/>
  <c r="AV333" i="1"/>
  <c r="AV334" i="1"/>
  <c r="AV335" i="1"/>
  <c r="AV336" i="1"/>
  <c r="AV337" i="1"/>
  <c r="AV338" i="1"/>
  <c r="AV339" i="1"/>
  <c r="AV340" i="1"/>
  <c r="AV341" i="1"/>
  <c r="AV342" i="1"/>
  <c r="AV343" i="1"/>
  <c r="AV344" i="1"/>
  <c r="AV345" i="1"/>
  <c r="AV346" i="1"/>
  <c r="AV347" i="1"/>
  <c r="AV348" i="1"/>
  <c r="AV349" i="1"/>
  <c r="AV350" i="1"/>
  <c r="AV351" i="1"/>
  <c r="AV352" i="1"/>
  <c r="AV353" i="1"/>
  <c r="AV354" i="1"/>
  <c r="AV355" i="1"/>
  <c r="AV356" i="1"/>
  <c r="AV357" i="1"/>
  <c r="AV358" i="1"/>
  <c r="AV359" i="1"/>
  <c r="AV360" i="1"/>
  <c r="AV361" i="1"/>
  <c r="AV362" i="1"/>
  <c r="AV363" i="1"/>
  <c r="AV364" i="1"/>
  <c r="AV365" i="1"/>
  <c r="AV366" i="1"/>
  <c r="AV367" i="1"/>
  <c r="AV368" i="1"/>
  <c r="AV369" i="1"/>
  <c r="AV370" i="1"/>
  <c r="AV371" i="1"/>
  <c r="AV372" i="1"/>
  <c r="AV373" i="1"/>
  <c r="AV374" i="1"/>
  <c r="AV375" i="1"/>
  <c r="AV376" i="1"/>
  <c r="AV377" i="1"/>
  <c r="AV378" i="1"/>
  <c r="AV379" i="1"/>
  <c r="AV380" i="1"/>
  <c r="AV381" i="1"/>
  <c r="AV382" i="1"/>
  <c r="AV383" i="1"/>
  <c r="AV384" i="1"/>
  <c r="AV385" i="1"/>
  <c r="AV386" i="1"/>
  <c r="AV387" i="1"/>
  <c r="AV388" i="1"/>
  <c r="AV389" i="1"/>
  <c r="AV390" i="1"/>
  <c r="AV391" i="1"/>
  <c r="AV392" i="1"/>
  <c r="AV393" i="1"/>
  <c r="AV394" i="1"/>
  <c r="AV395" i="1"/>
  <c r="AV396" i="1"/>
  <c r="AV397" i="1"/>
  <c r="AV398" i="1"/>
  <c r="AV399" i="1"/>
  <c r="AV400" i="1"/>
  <c r="AV401" i="1"/>
  <c r="AV402" i="1"/>
  <c r="AV403" i="1"/>
  <c r="AV404" i="1"/>
  <c r="AV405" i="1"/>
  <c r="AV406" i="1"/>
  <c r="AV407" i="1"/>
  <c r="AV408" i="1"/>
  <c r="AV409" i="1"/>
  <c r="AV410" i="1"/>
  <c r="AV411" i="1"/>
  <c r="AV412" i="1"/>
  <c r="AV413" i="1"/>
  <c r="AV414" i="1"/>
  <c r="AV415" i="1"/>
  <c r="AV416" i="1"/>
  <c r="AV417" i="1"/>
  <c r="AV418" i="1"/>
  <c r="AV419" i="1"/>
  <c r="AV420" i="1"/>
  <c r="AV421" i="1"/>
  <c r="AV422" i="1"/>
  <c r="AV423" i="1"/>
  <c r="AV424" i="1"/>
  <c r="AV425" i="1"/>
  <c r="AV426" i="1"/>
  <c r="AV427" i="1"/>
  <c r="AV428" i="1"/>
  <c r="AV429" i="1"/>
  <c r="AV430" i="1"/>
  <c r="AV431" i="1"/>
  <c r="AV432" i="1"/>
  <c r="AV433" i="1"/>
  <c r="AV434" i="1"/>
  <c r="AV435" i="1"/>
  <c r="AV436" i="1"/>
  <c r="AV437" i="1"/>
  <c r="AV438" i="1"/>
  <c r="AV439" i="1"/>
  <c r="AV440" i="1"/>
  <c r="AV441" i="1"/>
  <c r="AV442" i="1"/>
  <c r="AV443" i="1"/>
  <c r="AV444" i="1"/>
  <c r="AV445" i="1"/>
  <c r="AV446" i="1"/>
  <c r="AV447" i="1"/>
  <c r="AV448" i="1"/>
  <c r="AV449" i="1"/>
  <c r="AV450" i="1"/>
  <c r="AV451" i="1"/>
  <c r="AV452" i="1"/>
  <c r="AV453" i="1"/>
  <c r="AV454" i="1"/>
  <c r="AV455" i="1"/>
  <c r="AV456" i="1"/>
  <c r="AV457" i="1"/>
  <c r="AV458" i="1"/>
  <c r="AV459" i="1"/>
  <c r="AV460" i="1"/>
  <c r="AV461" i="1"/>
  <c r="AV462" i="1"/>
  <c r="AV463" i="1"/>
  <c r="AV464" i="1"/>
  <c r="AV465" i="1"/>
  <c r="AV466" i="1"/>
  <c r="AV467" i="1"/>
  <c r="AV468" i="1"/>
  <c r="AV469" i="1"/>
  <c r="AV470" i="1"/>
  <c r="AV471" i="1"/>
  <c r="AV472" i="1"/>
  <c r="AV473" i="1"/>
  <c r="AV474" i="1"/>
  <c r="AV475" i="1"/>
  <c r="AV476" i="1"/>
  <c r="AV477" i="1"/>
  <c r="AV478" i="1"/>
  <c r="AV479" i="1"/>
  <c r="AV480" i="1"/>
  <c r="AV481" i="1"/>
  <c r="AV482" i="1"/>
  <c r="AV483" i="1"/>
  <c r="AV484" i="1"/>
  <c r="AV485" i="1"/>
  <c r="AV486" i="1"/>
  <c r="AV487" i="1"/>
  <c r="AV488" i="1"/>
  <c r="AV489" i="1"/>
  <c r="AV490" i="1"/>
  <c r="AV491" i="1"/>
  <c r="AV492" i="1"/>
  <c r="AV493" i="1"/>
  <c r="AV494" i="1"/>
  <c r="AV495" i="1"/>
  <c r="AV496" i="1"/>
  <c r="AV497" i="1"/>
  <c r="AV498" i="1"/>
  <c r="AV499" i="1"/>
  <c r="AV500" i="1"/>
  <c r="AV501" i="1"/>
  <c r="AV502" i="1"/>
  <c r="AV503" i="1"/>
  <c r="AV504" i="1"/>
  <c r="AV505" i="1"/>
  <c r="AV506" i="1"/>
  <c r="AV507" i="1"/>
  <c r="AV508" i="1"/>
  <c r="AV509" i="1"/>
  <c r="AV510" i="1"/>
  <c r="AV511" i="1"/>
  <c r="AV512" i="1"/>
  <c r="AV513" i="1"/>
  <c r="AV514" i="1"/>
  <c r="AV515" i="1"/>
  <c r="AV516" i="1"/>
  <c r="AV517" i="1"/>
  <c r="AV518" i="1"/>
  <c r="AV519" i="1"/>
  <c r="AV520" i="1"/>
  <c r="AV521" i="1"/>
  <c r="AV522" i="1"/>
  <c r="AV523" i="1"/>
  <c r="AV524" i="1"/>
  <c r="AV525" i="1"/>
  <c r="AV526" i="1"/>
  <c r="AV527" i="1"/>
  <c r="AV528" i="1"/>
  <c r="AV529" i="1"/>
  <c r="AV530" i="1"/>
  <c r="AV531" i="1"/>
  <c r="AV532" i="1"/>
  <c r="AV533" i="1"/>
  <c r="AV534" i="1"/>
  <c r="AV535" i="1"/>
  <c r="AV536" i="1"/>
  <c r="AV537" i="1"/>
  <c r="AV538" i="1"/>
  <c r="AV539" i="1"/>
  <c r="AV540" i="1"/>
  <c r="AV541" i="1"/>
  <c r="AV542" i="1"/>
  <c r="AV543" i="1"/>
  <c r="AV544" i="1"/>
  <c r="AV545" i="1"/>
  <c r="AV546" i="1"/>
  <c r="AV547" i="1"/>
  <c r="AV548" i="1"/>
  <c r="AV549" i="1"/>
  <c r="AV550" i="1"/>
  <c r="AV551" i="1"/>
  <c r="AV552" i="1"/>
  <c r="AV553" i="1"/>
  <c r="AV554" i="1"/>
  <c r="AV555" i="1"/>
  <c r="AV556" i="1"/>
  <c r="AV557" i="1"/>
  <c r="AV558" i="1"/>
  <c r="AV559" i="1"/>
  <c r="AV560" i="1"/>
  <c r="AV561" i="1"/>
  <c r="AV562" i="1"/>
  <c r="AV563" i="1"/>
  <c r="AV564" i="1"/>
  <c r="AV565" i="1"/>
  <c r="AV566" i="1"/>
  <c r="AV567" i="1"/>
  <c r="AV568" i="1"/>
  <c r="AV569" i="1"/>
  <c r="AV570" i="1"/>
  <c r="AV571" i="1"/>
  <c r="AV572" i="1"/>
  <c r="AV573" i="1"/>
  <c r="AV574" i="1"/>
  <c r="AV575" i="1"/>
  <c r="AV576" i="1"/>
  <c r="AV577" i="1"/>
  <c r="AV578" i="1"/>
  <c r="AV579" i="1"/>
  <c r="AV580" i="1"/>
  <c r="AV581" i="1"/>
  <c r="AV582" i="1"/>
  <c r="AV583" i="1"/>
  <c r="AV584" i="1"/>
  <c r="AV585" i="1"/>
  <c r="AV586" i="1"/>
  <c r="AV587" i="1"/>
  <c r="AV588" i="1"/>
  <c r="AV589" i="1"/>
  <c r="AV590" i="1"/>
  <c r="AV591" i="1"/>
  <c r="AV592" i="1"/>
  <c r="AV593" i="1"/>
  <c r="AV594" i="1"/>
  <c r="AV595" i="1"/>
  <c r="AV596" i="1"/>
  <c r="AV597" i="1"/>
  <c r="AV598" i="1"/>
  <c r="AV599" i="1"/>
  <c r="AV600" i="1"/>
  <c r="AV601" i="1"/>
  <c r="AV602" i="1"/>
  <c r="AV603" i="1"/>
  <c r="AV604" i="1"/>
  <c r="AV605" i="1"/>
  <c r="AV606" i="1"/>
  <c r="AV607" i="1"/>
  <c r="AV608" i="1"/>
  <c r="AV609" i="1"/>
  <c r="AV610" i="1"/>
  <c r="AV611" i="1"/>
  <c r="AV612" i="1"/>
  <c r="AV613" i="1"/>
  <c r="AV614" i="1"/>
  <c r="AV615" i="1"/>
  <c r="AV616" i="1"/>
  <c r="AV617" i="1"/>
  <c r="AV618" i="1"/>
  <c r="AV619" i="1"/>
  <c r="AV620" i="1"/>
  <c r="AV621" i="1"/>
  <c r="AV622" i="1"/>
  <c r="AV623" i="1"/>
  <c r="AV624" i="1"/>
  <c r="AV625" i="1"/>
  <c r="AV626" i="1"/>
  <c r="AV627" i="1"/>
  <c r="AV628" i="1"/>
  <c r="AV629" i="1"/>
  <c r="AV630" i="1"/>
  <c r="AV631" i="1"/>
  <c r="AV632" i="1"/>
  <c r="AV633" i="1"/>
  <c r="AV634" i="1"/>
  <c r="AV635" i="1"/>
  <c r="AV636" i="1"/>
  <c r="AV637" i="1"/>
  <c r="AV638" i="1"/>
  <c r="AV639" i="1"/>
  <c r="AV640" i="1"/>
  <c r="AV641" i="1"/>
  <c r="AV642" i="1"/>
  <c r="AV643" i="1"/>
  <c r="AV644" i="1"/>
  <c r="AV645" i="1"/>
  <c r="AV646" i="1"/>
  <c r="AV647" i="1"/>
  <c r="AV648" i="1"/>
  <c r="AV649" i="1"/>
  <c r="AV650" i="1"/>
  <c r="AV651" i="1"/>
  <c r="AV652" i="1"/>
  <c r="AV653" i="1"/>
  <c r="AV654" i="1"/>
  <c r="AV655" i="1"/>
  <c r="AV656" i="1"/>
  <c r="AV657" i="1"/>
  <c r="AV658" i="1"/>
  <c r="AV659" i="1"/>
  <c r="AV660" i="1"/>
  <c r="AV661" i="1"/>
  <c r="AV662" i="1"/>
  <c r="AV663" i="1"/>
  <c r="AV664" i="1"/>
  <c r="AV665" i="1"/>
  <c r="AV666" i="1"/>
  <c r="AV667" i="1"/>
  <c r="AV668" i="1"/>
  <c r="AV669" i="1"/>
  <c r="AV670" i="1"/>
  <c r="AV671" i="1"/>
  <c r="AV672" i="1"/>
  <c r="AV673" i="1"/>
  <c r="AV674" i="1"/>
  <c r="AV675" i="1"/>
  <c r="AV676" i="1"/>
  <c r="AV677" i="1"/>
  <c r="AV678" i="1"/>
  <c r="AV679" i="1"/>
  <c r="AV680" i="1"/>
  <c r="AV681" i="1"/>
  <c r="AV682" i="1"/>
  <c r="AV683" i="1"/>
  <c r="AV684" i="1"/>
  <c r="AV685" i="1"/>
  <c r="AV686" i="1"/>
  <c r="AV687" i="1"/>
  <c r="AV688" i="1"/>
  <c r="AV689" i="1"/>
  <c r="AV690" i="1"/>
  <c r="AV691" i="1"/>
  <c r="AV692" i="1"/>
  <c r="AV693" i="1"/>
  <c r="AV694" i="1"/>
  <c r="AV695" i="1"/>
  <c r="AV696" i="1"/>
  <c r="AV697" i="1"/>
  <c r="AV698" i="1"/>
  <c r="AV699" i="1"/>
  <c r="AV700" i="1"/>
  <c r="AV701" i="1"/>
  <c r="AV702" i="1"/>
  <c r="AV703" i="1"/>
  <c r="AV704" i="1"/>
  <c r="AV705" i="1"/>
  <c r="AV706" i="1"/>
  <c r="AV707" i="1"/>
  <c r="AV708" i="1"/>
  <c r="AV709" i="1"/>
  <c r="AV710" i="1"/>
  <c r="AV711" i="1"/>
  <c r="AV712" i="1"/>
  <c r="AV713" i="1"/>
  <c r="AV714" i="1"/>
  <c r="AV715" i="1"/>
  <c r="AV716" i="1"/>
  <c r="AV717" i="1"/>
  <c r="AV718" i="1"/>
  <c r="AV719" i="1"/>
  <c r="AV720" i="1"/>
  <c r="AV721" i="1"/>
  <c r="AV722" i="1"/>
  <c r="AV723" i="1"/>
  <c r="AV724" i="1"/>
  <c r="AV725" i="1"/>
  <c r="AV726" i="1"/>
  <c r="AV727" i="1"/>
  <c r="AV728" i="1"/>
  <c r="AV729" i="1"/>
  <c r="AV730" i="1"/>
  <c r="AV731" i="1"/>
  <c r="AV732" i="1"/>
  <c r="AV733" i="1"/>
  <c r="AV734" i="1"/>
  <c r="AV735" i="1"/>
  <c r="AV736" i="1"/>
  <c r="AV737" i="1"/>
  <c r="AV738" i="1"/>
  <c r="AV739" i="1"/>
  <c r="AV740" i="1"/>
  <c r="AV741" i="1"/>
  <c r="AV742" i="1"/>
  <c r="AV743" i="1"/>
  <c r="AV744" i="1"/>
  <c r="AV745" i="1"/>
  <c r="AV746" i="1"/>
  <c r="AV747" i="1"/>
  <c r="AV748" i="1"/>
  <c r="AV749" i="1"/>
  <c r="AV750" i="1"/>
  <c r="AV751" i="1"/>
  <c r="AV752" i="1"/>
  <c r="AV753" i="1"/>
  <c r="AV754" i="1"/>
  <c r="AV755" i="1"/>
  <c r="AV756" i="1"/>
  <c r="AV757" i="1"/>
  <c r="AV758" i="1"/>
  <c r="AV759" i="1"/>
  <c r="AV760" i="1"/>
  <c r="AV761" i="1"/>
  <c r="AV762" i="1"/>
  <c r="AV763" i="1"/>
  <c r="AV764" i="1"/>
  <c r="AV765" i="1"/>
  <c r="AV766" i="1"/>
  <c r="AV767" i="1"/>
  <c r="AV768" i="1"/>
  <c r="AV769" i="1"/>
  <c r="AV770" i="1"/>
  <c r="AV771" i="1"/>
  <c r="AV772" i="1"/>
  <c r="AV773" i="1"/>
  <c r="AV774" i="1"/>
  <c r="AV775" i="1"/>
  <c r="AV776" i="1"/>
  <c r="AV777" i="1"/>
  <c r="AV778" i="1"/>
  <c r="AV779" i="1"/>
  <c r="AV780" i="1"/>
  <c r="AV781" i="1"/>
  <c r="AV782" i="1"/>
  <c r="AV783" i="1"/>
  <c r="AV784" i="1"/>
  <c r="AV785" i="1"/>
  <c r="AV786" i="1"/>
  <c r="AV787" i="1"/>
  <c r="AV788" i="1"/>
  <c r="AV789" i="1"/>
  <c r="AV790" i="1"/>
  <c r="AV791" i="1"/>
  <c r="AV792" i="1"/>
  <c r="AV793" i="1"/>
  <c r="AV794" i="1"/>
  <c r="AV795" i="1"/>
  <c r="AV796" i="1"/>
  <c r="AV797" i="1"/>
  <c r="AV798" i="1"/>
  <c r="AV799" i="1"/>
  <c r="AV800" i="1"/>
  <c r="AV801" i="1"/>
  <c r="AV802" i="1"/>
  <c r="AV803" i="1"/>
  <c r="AV804" i="1"/>
  <c r="AV805" i="1"/>
  <c r="AV806" i="1"/>
  <c r="AV807" i="1"/>
  <c r="AV808" i="1"/>
  <c r="AV809" i="1"/>
  <c r="AV810" i="1"/>
  <c r="AV811" i="1"/>
  <c r="AV812" i="1"/>
  <c r="AV813" i="1"/>
  <c r="AV814" i="1"/>
  <c r="AV815" i="1"/>
  <c r="AV816" i="1"/>
  <c r="AV817" i="1"/>
  <c r="AV818" i="1"/>
  <c r="AV819" i="1"/>
  <c r="AV820" i="1"/>
  <c r="AV821" i="1"/>
  <c r="AV822" i="1"/>
  <c r="AV823" i="1"/>
  <c r="AV824" i="1"/>
  <c r="AV825" i="1"/>
  <c r="AV826" i="1"/>
  <c r="AV827" i="1"/>
  <c r="AV828" i="1"/>
  <c r="AV829" i="1"/>
  <c r="AV830" i="1"/>
  <c r="AV831" i="1"/>
  <c r="AV832" i="1"/>
  <c r="AV833" i="1"/>
  <c r="AV834" i="1"/>
  <c r="AV835" i="1"/>
  <c r="AV836" i="1"/>
  <c r="AV837" i="1"/>
  <c r="AV838" i="1"/>
  <c r="AV839" i="1"/>
  <c r="AV840" i="1"/>
  <c r="AV841" i="1"/>
  <c r="AV842" i="1"/>
  <c r="AV843" i="1"/>
  <c r="AV844" i="1"/>
  <c r="AV845" i="1"/>
  <c r="AV846" i="1"/>
  <c r="AV847" i="1"/>
  <c r="AV848" i="1"/>
  <c r="AV849" i="1"/>
  <c r="AV850" i="1"/>
  <c r="AV851" i="1"/>
  <c r="AV852" i="1"/>
  <c r="AV853" i="1"/>
  <c r="AV854" i="1"/>
  <c r="AV855" i="1"/>
  <c r="AV856" i="1"/>
  <c r="AV857" i="1"/>
  <c r="AV858" i="1"/>
  <c r="AV859" i="1"/>
  <c r="AV860" i="1"/>
  <c r="AV861" i="1"/>
  <c r="AV862" i="1"/>
  <c r="AV863" i="1"/>
  <c r="AV864" i="1"/>
  <c r="AV865" i="1"/>
  <c r="AV866" i="1"/>
  <c r="AV867" i="1"/>
  <c r="AV868" i="1"/>
  <c r="AV869" i="1"/>
  <c r="AV870" i="1"/>
  <c r="AV871" i="1"/>
  <c r="AV872" i="1"/>
  <c r="AV873" i="1"/>
  <c r="AV874" i="1"/>
  <c r="AV875" i="1"/>
  <c r="AV876" i="1"/>
  <c r="AV877" i="1"/>
  <c r="AV878" i="1"/>
  <c r="AV879" i="1"/>
  <c r="AV880" i="1"/>
  <c r="AV881" i="1"/>
  <c r="AV882" i="1"/>
  <c r="AV883" i="1"/>
  <c r="AV884" i="1"/>
  <c r="AV885" i="1"/>
  <c r="AV886" i="1"/>
  <c r="AV887" i="1"/>
  <c r="AV888" i="1"/>
  <c r="AV889" i="1"/>
  <c r="AV890" i="1"/>
  <c r="AV891" i="1"/>
  <c r="AV892" i="1"/>
  <c r="AV893" i="1"/>
  <c r="AV894" i="1"/>
  <c r="AV895" i="1"/>
  <c r="AV896" i="1"/>
  <c r="AV897" i="1"/>
  <c r="AV898" i="1"/>
  <c r="AV899" i="1"/>
  <c r="AV900" i="1"/>
  <c r="AV901" i="1"/>
  <c r="AV902" i="1"/>
  <c r="AV903" i="1"/>
  <c r="AV904" i="1"/>
  <c r="AV905" i="1"/>
  <c r="AV906" i="1"/>
  <c r="AV907" i="1"/>
  <c r="AV908" i="1"/>
  <c r="AV909" i="1"/>
  <c r="AV910" i="1"/>
  <c r="AV911" i="1"/>
  <c r="AV912" i="1"/>
  <c r="AV913" i="1"/>
  <c r="AV914" i="1"/>
  <c r="AV915" i="1"/>
  <c r="AV916" i="1"/>
  <c r="AV917" i="1"/>
  <c r="AV918" i="1"/>
  <c r="AV919" i="1"/>
  <c r="AV920" i="1"/>
  <c r="AV921" i="1"/>
  <c r="AV922" i="1"/>
  <c r="AV923" i="1"/>
  <c r="AV924" i="1"/>
  <c r="AV925" i="1"/>
  <c r="AV926" i="1"/>
  <c r="AV927" i="1"/>
  <c r="AV928" i="1"/>
  <c r="AV929" i="1"/>
  <c r="AV930" i="1"/>
  <c r="AV931" i="1"/>
  <c r="AV932" i="1"/>
  <c r="AV933" i="1"/>
  <c r="AV934" i="1"/>
  <c r="AV935" i="1"/>
  <c r="AV936" i="1"/>
  <c r="AV937" i="1"/>
  <c r="AV938" i="1"/>
  <c r="AV939" i="1"/>
  <c r="AV940" i="1"/>
  <c r="AV941" i="1"/>
  <c r="AV942" i="1"/>
  <c r="AV943" i="1"/>
  <c r="AV944" i="1"/>
  <c r="AV945" i="1"/>
  <c r="AV946" i="1"/>
  <c r="AV947" i="1"/>
  <c r="AV948" i="1"/>
  <c r="AV949" i="1"/>
  <c r="AV950" i="1"/>
  <c r="AV951" i="1"/>
  <c r="AV952" i="1"/>
  <c r="AV953" i="1"/>
  <c r="AV954" i="1"/>
  <c r="AV955" i="1"/>
  <c r="AV956" i="1"/>
  <c r="AV957" i="1"/>
  <c r="AV958" i="1"/>
  <c r="AV959" i="1"/>
  <c r="AV960" i="1"/>
  <c r="AV961" i="1"/>
  <c r="AV962" i="1"/>
  <c r="AV963" i="1"/>
  <c r="AV964" i="1"/>
  <c r="AV965" i="1"/>
  <c r="AV966" i="1"/>
  <c r="AV967" i="1"/>
  <c r="AV968" i="1"/>
  <c r="AV969" i="1"/>
  <c r="AV970" i="1"/>
  <c r="AV971" i="1"/>
  <c r="AV972" i="1"/>
  <c r="AV973" i="1"/>
  <c r="AV974" i="1"/>
  <c r="AV975" i="1"/>
  <c r="AV976" i="1"/>
  <c r="AV977" i="1"/>
  <c r="AV978" i="1"/>
  <c r="AV979" i="1"/>
  <c r="AV980" i="1"/>
  <c r="AV981" i="1"/>
  <c r="AV982" i="1"/>
  <c r="AV983" i="1"/>
  <c r="AV984" i="1"/>
  <c r="AV985" i="1"/>
  <c r="AV986" i="1"/>
  <c r="AV987" i="1"/>
  <c r="AV988" i="1"/>
  <c r="AV989" i="1"/>
  <c r="AV990" i="1"/>
  <c r="AV991" i="1"/>
  <c r="AV992" i="1"/>
  <c r="AV993" i="1"/>
  <c r="AV994" i="1"/>
  <c r="AV995" i="1"/>
  <c r="AV996" i="1"/>
  <c r="AV997" i="1"/>
  <c r="AV998" i="1"/>
  <c r="AV999" i="1"/>
  <c r="AV1000" i="1"/>
  <c r="AV1001" i="1"/>
  <c r="AV1002" i="1"/>
  <c r="AV1003" i="1"/>
  <c r="AV1004" i="1"/>
  <c r="AV1005" i="1"/>
  <c r="AV1006" i="1"/>
  <c r="AV1007" i="1"/>
  <c r="AV1008" i="1"/>
  <c r="AV1009" i="1"/>
  <c r="AV1010" i="1"/>
  <c r="AV1011" i="1"/>
  <c r="AV1012" i="1"/>
  <c r="AV1013" i="1"/>
  <c r="AV1014" i="1"/>
  <c r="AV1015" i="1"/>
  <c r="AV1016" i="1"/>
  <c r="AV1017" i="1"/>
  <c r="AV1018" i="1"/>
  <c r="AV1019" i="1"/>
  <c r="AV1020" i="1"/>
  <c r="AV1021" i="1"/>
  <c r="AV1022" i="1"/>
  <c r="AV1023" i="1"/>
  <c r="AV1024" i="1"/>
  <c r="AV1025" i="1"/>
  <c r="AV1026" i="1"/>
  <c r="AV1027" i="1"/>
  <c r="AV1028" i="1"/>
  <c r="AV1029" i="1"/>
  <c r="AV1030" i="1"/>
  <c r="AV1031" i="1"/>
  <c r="AV1032" i="1"/>
  <c r="AV1033" i="1"/>
  <c r="AV1034" i="1"/>
  <c r="AV1035" i="1"/>
  <c r="AV1036" i="1"/>
  <c r="AV1037" i="1"/>
  <c r="AV1038" i="1"/>
  <c r="AV1039" i="1"/>
  <c r="AV1040" i="1"/>
  <c r="AV1041" i="1"/>
  <c r="AV1042" i="1"/>
  <c r="AV1043" i="1"/>
  <c r="AV1044" i="1"/>
  <c r="AV1045" i="1"/>
  <c r="AV1046" i="1"/>
  <c r="AV1047" i="1"/>
  <c r="AV1048" i="1"/>
  <c r="AV1049" i="1"/>
  <c r="AV1050" i="1"/>
  <c r="AV1051" i="1"/>
  <c r="AV1052" i="1"/>
  <c r="AV1053" i="1"/>
  <c r="AV1054" i="1"/>
  <c r="AV1055" i="1"/>
  <c r="AV1056" i="1"/>
  <c r="AV1057" i="1"/>
  <c r="AV1058" i="1"/>
  <c r="AV1059" i="1"/>
  <c r="AV1060" i="1"/>
  <c r="AV1061" i="1"/>
  <c r="AV1062" i="1"/>
  <c r="AV1063" i="1"/>
  <c r="AV1064" i="1"/>
  <c r="AV1065" i="1"/>
  <c r="AV1066" i="1"/>
  <c r="AV1067" i="1"/>
  <c r="AV1068" i="1"/>
  <c r="AV1069" i="1"/>
  <c r="AV1070" i="1"/>
  <c r="AV1071" i="1"/>
  <c r="AV1072" i="1"/>
  <c r="AV1073" i="1"/>
  <c r="AV1074" i="1"/>
  <c r="AV1075" i="1"/>
  <c r="AV1076" i="1"/>
  <c r="AV1077" i="1"/>
  <c r="AV1078" i="1"/>
  <c r="AV1079" i="1"/>
  <c r="AV1080" i="1"/>
  <c r="AV1081" i="1"/>
  <c r="AV1082" i="1"/>
  <c r="AV1083" i="1"/>
  <c r="AV1084" i="1"/>
  <c r="AV1085" i="1"/>
  <c r="AV1086" i="1"/>
  <c r="AV1087" i="1"/>
  <c r="AV1088" i="1"/>
  <c r="AV1089" i="1"/>
  <c r="AV1090" i="1"/>
  <c r="AV1091" i="1"/>
  <c r="AV1092" i="1"/>
  <c r="AV1093" i="1"/>
  <c r="AV1094" i="1"/>
  <c r="AV1095" i="1"/>
  <c r="AV1096" i="1"/>
  <c r="AV1097" i="1"/>
  <c r="AV1098" i="1"/>
  <c r="AV1099" i="1"/>
  <c r="AV1100" i="1"/>
  <c r="AV1101" i="1"/>
  <c r="AV1102" i="1"/>
  <c r="AV1103" i="1"/>
  <c r="AV1104" i="1"/>
  <c r="AV1105" i="1"/>
  <c r="AV1106" i="1"/>
  <c r="AV1107" i="1"/>
  <c r="AV1108" i="1"/>
  <c r="AV1109" i="1"/>
  <c r="AV1110" i="1"/>
  <c r="AV1111" i="1"/>
  <c r="AV1112" i="1"/>
  <c r="AV1113" i="1"/>
  <c r="AV1114" i="1"/>
  <c r="AV1115" i="1"/>
  <c r="AV1116" i="1"/>
  <c r="AV1117" i="1"/>
  <c r="AV1118" i="1"/>
  <c r="AV1119" i="1"/>
  <c r="AV1120" i="1"/>
  <c r="AV1121" i="1"/>
  <c r="AV1122" i="1"/>
  <c r="AV1123" i="1"/>
  <c r="AV1124" i="1"/>
  <c r="AV1125" i="1"/>
  <c r="AV1126" i="1"/>
  <c r="AV1127" i="1"/>
  <c r="AV1128" i="1"/>
  <c r="AV1129" i="1"/>
  <c r="AV1130" i="1"/>
  <c r="AV1131" i="1"/>
  <c r="AV1132" i="1"/>
  <c r="AV1133" i="1"/>
  <c r="AV1134" i="1"/>
  <c r="AV1135" i="1"/>
  <c r="AV1136" i="1"/>
  <c r="AV1137" i="1"/>
  <c r="AV1138" i="1"/>
  <c r="AV1139" i="1"/>
  <c r="AV1140" i="1"/>
  <c r="AV1141" i="1"/>
  <c r="AV1142" i="1"/>
  <c r="AV1143" i="1"/>
  <c r="AV1144" i="1"/>
  <c r="AV1145" i="1"/>
  <c r="AV1146" i="1"/>
  <c r="AV1147" i="1"/>
  <c r="AV1148" i="1"/>
  <c r="AV1149" i="1"/>
  <c r="AV1150" i="1"/>
  <c r="AV1151" i="1"/>
  <c r="AV1152" i="1"/>
  <c r="AV1153" i="1"/>
  <c r="AV1154" i="1"/>
  <c r="AV1155" i="1"/>
  <c r="AV1156" i="1"/>
  <c r="AV1157" i="1"/>
  <c r="AV1158" i="1"/>
  <c r="AV1159" i="1"/>
  <c r="AV1160" i="1"/>
  <c r="AV1161" i="1"/>
  <c r="AV1162" i="1"/>
  <c r="AV1163" i="1"/>
  <c r="AV1164" i="1"/>
  <c r="AV1165" i="1"/>
  <c r="AV1166" i="1"/>
  <c r="AV1167" i="1"/>
  <c r="AV1168" i="1"/>
  <c r="AV1169" i="1"/>
  <c r="AV1170" i="1"/>
  <c r="AV1171" i="1"/>
  <c r="AV1172" i="1"/>
  <c r="AV1173" i="1"/>
  <c r="AV1174" i="1"/>
  <c r="AV1175" i="1"/>
  <c r="AV1176" i="1"/>
  <c r="AV1177" i="1"/>
  <c r="AV1178" i="1"/>
  <c r="AV1179" i="1"/>
  <c r="AV1180" i="1"/>
  <c r="AV1181" i="1"/>
  <c r="AV1182" i="1"/>
  <c r="AV1183" i="1"/>
  <c r="AV1184" i="1"/>
  <c r="AV1185" i="1"/>
  <c r="AV1186" i="1"/>
  <c r="AV1187" i="1"/>
  <c r="AV1188" i="1"/>
  <c r="AV1189" i="1"/>
  <c r="AV1190" i="1"/>
  <c r="AV1191" i="1"/>
  <c r="AV1192" i="1"/>
  <c r="AV1193" i="1"/>
  <c r="AV1194" i="1"/>
  <c r="AV1195" i="1"/>
  <c r="AV1196" i="1"/>
  <c r="AV1197" i="1"/>
  <c r="AV1198" i="1"/>
  <c r="AV1199" i="1"/>
  <c r="AV1200" i="1"/>
  <c r="AV1201" i="1"/>
  <c r="AV1202" i="1"/>
  <c r="AV1203" i="1"/>
  <c r="AV1204" i="1"/>
  <c r="AV1205" i="1"/>
  <c r="AV1206" i="1"/>
  <c r="AV1207" i="1"/>
  <c r="AV1208" i="1"/>
  <c r="AV1209" i="1"/>
  <c r="AV1210" i="1"/>
  <c r="AV1211" i="1"/>
  <c r="AV1212" i="1"/>
  <c r="AV1213" i="1"/>
  <c r="AV1214" i="1"/>
  <c r="AV1215" i="1"/>
  <c r="AV1216" i="1"/>
  <c r="AV1217" i="1"/>
  <c r="AV1218" i="1"/>
  <c r="AV1219" i="1"/>
  <c r="AV1220" i="1"/>
  <c r="AV1221" i="1"/>
  <c r="AV1222" i="1"/>
  <c r="AV1223" i="1"/>
  <c r="AV1224" i="1"/>
  <c r="AV1225" i="1"/>
  <c r="AV1226" i="1"/>
  <c r="AV1227" i="1"/>
  <c r="AV1228" i="1"/>
  <c r="AV1229" i="1"/>
  <c r="AV1230" i="1"/>
  <c r="AV1231" i="1"/>
  <c r="AV1232" i="1"/>
  <c r="AV1233" i="1"/>
  <c r="AV1234" i="1"/>
  <c r="AV1235" i="1"/>
  <c r="AV1236" i="1"/>
  <c r="AV1237" i="1"/>
  <c r="AV1238" i="1"/>
  <c r="AV1239" i="1"/>
  <c r="AV1240" i="1"/>
  <c r="AV1241" i="1"/>
  <c r="AV1242" i="1"/>
  <c r="AV1243" i="1"/>
  <c r="AV1244" i="1"/>
  <c r="AV1245" i="1"/>
  <c r="AV1246" i="1"/>
  <c r="AV1247" i="1"/>
  <c r="AV1248" i="1"/>
  <c r="AV1249" i="1"/>
  <c r="AV1250" i="1"/>
  <c r="AV1251" i="1"/>
  <c r="AV1252" i="1"/>
  <c r="AV1253" i="1"/>
  <c r="AV1254" i="1"/>
  <c r="AV1255" i="1"/>
  <c r="AV1256" i="1"/>
  <c r="AV1257" i="1"/>
  <c r="AV1258" i="1"/>
  <c r="AV1259" i="1"/>
  <c r="AV1260" i="1"/>
  <c r="AV1261" i="1"/>
  <c r="AV1262" i="1"/>
  <c r="AV1263" i="1"/>
  <c r="AV1264" i="1"/>
  <c r="AV1265" i="1"/>
  <c r="AV1266" i="1"/>
  <c r="AV1267" i="1"/>
  <c r="AV1268" i="1"/>
  <c r="AV1269" i="1"/>
  <c r="AV1270" i="1"/>
  <c r="AV1271" i="1"/>
  <c r="AV1272" i="1"/>
  <c r="AV1273" i="1"/>
  <c r="AV1274" i="1"/>
  <c r="AV1275" i="1"/>
  <c r="AV1276" i="1"/>
  <c r="AV1277" i="1"/>
  <c r="AV1278" i="1"/>
  <c r="AV1279" i="1"/>
  <c r="AV1280" i="1"/>
  <c r="AV1281" i="1"/>
  <c r="AV1282" i="1"/>
  <c r="AV1283" i="1"/>
  <c r="AV1284" i="1"/>
  <c r="AV1285" i="1"/>
  <c r="AV1286" i="1"/>
  <c r="AV1287" i="1"/>
  <c r="AV1288" i="1"/>
  <c r="AV1289" i="1"/>
  <c r="AV1290" i="1"/>
  <c r="AV1291" i="1"/>
  <c r="AV1292" i="1"/>
  <c r="AV1293" i="1"/>
  <c r="AV1294" i="1"/>
  <c r="AV1295" i="1"/>
  <c r="AV1296" i="1"/>
  <c r="AV1297" i="1"/>
  <c r="AV1298" i="1"/>
  <c r="AV1299" i="1"/>
  <c r="AV1300" i="1"/>
  <c r="AV1301" i="1"/>
  <c r="AV1302" i="1"/>
  <c r="AV1303" i="1"/>
  <c r="AV1304" i="1"/>
  <c r="AV1305" i="1"/>
  <c r="AV1306" i="1"/>
  <c r="AV1307" i="1"/>
  <c r="AV1308" i="1"/>
  <c r="AV1309" i="1"/>
  <c r="AV1310" i="1"/>
  <c r="AV1311" i="1"/>
  <c r="AV1312" i="1"/>
  <c r="AV1313" i="1"/>
  <c r="AV1314" i="1"/>
  <c r="AV1315" i="1"/>
  <c r="AV1316" i="1"/>
  <c r="AV1317" i="1"/>
  <c r="AV1318" i="1"/>
  <c r="AV1319" i="1"/>
  <c r="AV1320" i="1"/>
  <c r="AV1321" i="1"/>
  <c r="AV1322" i="1"/>
  <c r="AV1323" i="1"/>
  <c r="AV1324" i="1"/>
  <c r="AV1325" i="1"/>
  <c r="AV1326" i="1"/>
  <c r="AV1327" i="1"/>
  <c r="AV1328" i="1"/>
  <c r="AV1329" i="1"/>
  <c r="AV1330" i="1"/>
  <c r="AV1331" i="1"/>
  <c r="AV1332" i="1"/>
  <c r="AV1333" i="1"/>
  <c r="AV1334" i="1"/>
  <c r="AV1335" i="1"/>
  <c r="AV1336" i="1"/>
  <c r="AV1337" i="1"/>
  <c r="AV1338" i="1"/>
  <c r="AV1339" i="1"/>
  <c r="AV1340" i="1"/>
  <c r="AV1341" i="1"/>
  <c r="AV1342" i="1"/>
  <c r="AV1343" i="1"/>
  <c r="AV1344" i="1"/>
  <c r="AV1345" i="1"/>
  <c r="AV1346" i="1"/>
  <c r="AV1347" i="1"/>
  <c r="AV1348" i="1"/>
  <c r="AV1349" i="1"/>
  <c r="AV1350" i="1"/>
  <c r="AV1351" i="1"/>
  <c r="AV1352" i="1"/>
  <c r="AV1353" i="1"/>
  <c r="AV1354" i="1"/>
  <c r="AV1355" i="1"/>
  <c r="AV1356" i="1"/>
  <c r="AV1357" i="1"/>
  <c r="AV1358" i="1"/>
  <c r="AV1359" i="1"/>
  <c r="AV1360" i="1"/>
  <c r="AV1361" i="1"/>
  <c r="AV1362" i="1"/>
  <c r="AV1363" i="1"/>
  <c r="AV1364" i="1"/>
  <c r="AV1365" i="1"/>
  <c r="AV1366" i="1"/>
  <c r="AV1367" i="1"/>
  <c r="AV1368" i="1"/>
  <c r="AV1369" i="1"/>
  <c r="AV1370" i="1"/>
  <c r="AV1371" i="1"/>
  <c r="AV1372" i="1"/>
  <c r="AV1373" i="1"/>
  <c r="AV1374" i="1"/>
  <c r="AV1375" i="1"/>
  <c r="AV1376" i="1"/>
  <c r="AV1377" i="1"/>
  <c r="AV1378" i="1"/>
  <c r="AV1379" i="1"/>
  <c r="AV1380" i="1"/>
  <c r="AV1381" i="1"/>
  <c r="AV1382" i="1"/>
  <c r="AV1383" i="1"/>
  <c r="AV1384" i="1"/>
  <c r="AV1385" i="1"/>
  <c r="AV1386" i="1"/>
  <c r="AV1387" i="1"/>
  <c r="AV1388" i="1"/>
  <c r="AV1389" i="1"/>
  <c r="AV1390" i="1"/>
  <c r="AV1391" i="1"/>
  <c r="AV1392" i="1"/>
  <c r="AV1393" i="1"/>
  <c r="AV1394" i="1"/>
  <c r="AV1395" i="1"/>
  <c r="AV1396" i="1"/>
  <c r="AV1397" i="1"/>
  <c r="AV1398" i="1"/>
  <c r="AV1399" i="1"/>
  <c r="AV1400" i="1"/>
  <c r="AV1401" i="1"/>
  <c r="AV1402" i="1"/>
  <c r="AV1403" i="1"/>
  <c r="AV1404" i="1"/>
  <c r="AV1405" i="1"/>
  <c r="AV1406" i="1"/>
  <c r="AV1407" i="1"/>
  <c r="AV1408" i="1"/>
  <c r="AV1409" i="1"/>
  <c r="AV1410" i="1"/>
  <c r="AV1411" i="1"/>
  <c r="AV1412" i="1"/>
  <c r="AV1413" i="1"/>
  <c r="AV1414" i="1"/>
  <c r="AV1415" i="1"/>
  <c r="AV1416" i="1"/>
  <c r="AV1417" i="1"/>
  <c r="AV1418" i="1"/>
  <c r="AV1419" i="1"/>
  <c r="AV1420" i="1"/>
  <c r="AV1421" i="1"/>
  <c r="AV1422" i="1"/>
  <c r="AV1423" i="1"/>
  <c r="AV1424" i="1"/>
  <c r="AV1425" i="1"/>
  <c r="AV1426" i="1"/>
  <c r="AV1427" i="1"/>
  <c r="AV1428" i="1"/>
  <c r="AV1429" i="1"/>
  <c r="AV1430" i="1"/>
  <c r="AV1431" i="1"/>
  <c r="AV1432" i="1"/>
  <c r="AV1433" i="1"/>
  <c r="AV1434" i="1"/>
  <c r="AV1435" i="1"/>
  <c r="AV1436" i="1"/>
  <c r="AV1437" i="1"/>
  <c r="AV1438" i="1"/>
  <c r="AV1439" i="1"/>
  <c r="AV1440" i="1"/>
  <c r="AV1441" i="1"/>
  <c r="AV1442" i="1"/>
  <c r="AV1443" i="1"/>
  <c r="AV1444" i="1"/>
  <c r="AV1445" i="1"/>
  <c r="AV1446" i="1"/>
  <c r="AV1447" i="1"/>
  <c r="AV1448" i="1"/>
  <c r="AV1449" i="1"/>
  <c r="AV1450" i="1"/>
  <c r="AV1451" i="1"/>
  <c r="AV1452" i="1"/>
  <c r="AV1453" i="1"/>
  <c r="AV1454" i="1"/>
  <c r="AV1455" i="1"/>
  <c r="AV1456" i="1"/>
  <c r="AV1457" i="1"/>
  <c r="AV1458" i="1"/>
  <c r="AV1459" i="1"/>
  <c r="AV1460" i="1"/>
  <c r="AV1461" i="1"/>
  <c r="AV1462" i="1"/>
  <c r="AV1463" i="1"/>
  <c r="AV1464" i="1"/>
  <c r="AV1465" i="1"/>
  <c r="AV1466" i="1"/>
  <c r="AV1467" i="1"/>
  <c r="AV1468" i="1"/>
  <c r="AV1469" i="1"/>
  <c r="AV1470" i="1"/>
  <c r="AV1471" i="1"/>
  <c r="AV1472" i="1"/>
  <c r="AV1473" i="1"/>
  <c r="AV1474" i="1"/>
  <c r="AV1475" i="1"/>
  <c r="AV1476" i="1"/>
  <c r="AV1477" i="1"/>
  <c r="AV1478" i="1"/>
  <c r="AV1479" i="1"/>
  <c r="AV1480" i="1"/>
  <c r="AV1481" i="1"/>
  <c r="AV1482" i="1"/>
  <c r="AV1483" i="1"/>
  <c r="AV1484" i="1"/>
  <c r="AV1485" i="1"/>
  <c r="AV1486" i="1"/>
  <c r="AV1487" i="1"/>
  <c r="AV1488" i="1"/>
  <c r="AV1489" i="1"/>
  <c r="AV1490" i="1"/>
  <c r="AV1491" i="1"/>
  <c r="AV1492" i="1"/>
  <c r="AV1493" i="1"/>
  <c r="AV1494" i="1"/>
  <c r="AV1495" i="1"/>
  <c r="AV1496" i="1"/>
  <c r="AV1497" i="1"/>
  <c r="AV1498" i="1"/>
  <c r="AV1499" i="1"/>
  <c r="AV1500" i="1"/>
  <c r="AV1501" i="1"/>
  <c r="AV1502" i="1"/>
  <c r="AV1503" i="1"/>
  <c r="AV1504" i="1"/>
  <c r="AV1505" i="1"/>
  <c r="AV1506" i="1"/>
  <c r="AV1507" i="1"/>
  <c r="AV1508" i="1"/>
  <c r="AV1509" i="1"/>
  <c r="AV1510" i="1"/>
  <c r="AV1511" i="1"/>
  <c r="AV1512" i="1"/>
  <c r="AV1513" i="1"/>
  <c r="AV1514" i="1"/>
  <c r="AV1515" i="1"/>
  <c r="AV1516" i="1"/>
  <c r="AV1517" i="1"/>
  <c r="AV1518" i="1"/>
  <c r="AV1519" i="1"/>
  <c r="AV1520" i="1"/>
  <c r="AV1521" i="1"/>
  <c r="AV1522" i="1"/>
  <c r="AV1523" i="1"/>
  <c r="AV1524" i="1"/>
  <c r="AV1525" i="1"/>
  <c r="AV1526" i="1"/>
  <c r="AV1527" i="1"/>
  <c r="AV1528" i="1"/>
  <c r="AV1529" i="1"/>
  <c r="AV1530" i="1"/>
  <c r="AV1531" i="1"/>
  <c r="AV1532" i="1"/>
  <c r="AV1533" i="1"/>
  <c r="AV1534" i="1"/>
  <c r="AV1535" i="1"/>
  <c r="AV1536" i="1"/>
  <c r="AV1537" i="1"/>
  <c r="AV1538" i="1"/>
  <c r="AV1539" i="1"/>
  <c r="AV1540" i="1"/>
  <c r="AV1541" i="1"/>
  <c r="AV1542" i="1"/>
  <c r="AV1543" i="1"/>
  <c r="AV1544" i="1"/>
  <c r="AV1545" i="1"/>
  <c r="AV1546" i="1"/>
  <c r="AV1547" i="1"/>
  <c r="AV1548" i="1"/>
  <c r="AV1549" i="1"/>
  <c r="AV1550" i="1"/>
  <c r="AV1551" i="1"/>
  <c r="AV1552" i="1"/>
  <c r="AV1553" i="1"/>
  <c r="AV1554" i="1"/>
  <c r="AV1555" i="1"/>
  <c r="AV1556" i="1"/>
  <c r="AV1557" i="1"/>
  <c r="AV1558" i="1"/>
  <c r="AV1559" i="1"/>
  <c r="AV1560" i="1"/>
  <c r="AV1561" i="1"/>
  <c r="AV1562" i="1"/>
  <c r="AV1563" i="1"/>
  <c r="AV1564" i="1"/>
  <c r="AV1565" i="1"/>
  <c r="AV1566" i="1"/>
  <c r="AV1567" i="1"/>
  <c r="AV1568" i="1"/>
  <c r="AV1569" i="1"/>
  <c r="AV1570" i="1"/>
  <c r="AV1571" i="1"/>
  <c r="AV1572" i="1"/>
  <c r="AV1573" i="1"/>
  <c r="AV1574" i="1"/>
  <c r="AV1575" i="1"/>
  <c r="AV1576" i="1"/>
  <c r="AV1577" i="1"/>
  <c r="AV1578" i="1"/>
  <c r="AV1579" i="1"/>
  <c r="AV1580" i="1"/>
  <c r="AV1581" i="1"/>
  <c r="AV1582" i="1"/>
  <c r="AV1583" i="1"/>
  <c r="AV1584" i="1"/>
  <c r="AV1585" i="1"/>
  <c r="AV1586" i="1"/>
  <c r="AV1587" i="1"/>
  <c r="AV1588" i="1"/>
  <c r="AV1589" i="1"/>
  <c r="AV1590" i="1"/>
  <c r="AV1591" i="1"/>
  <c r="AV1592" i="1"/>
  <c r="AV1593" i="1"/>
  <c r="AV1594" i="1"/>
  <c r="AV1595" i="1"/>
  <c r="AV1596" i="1"/>
  <c r="AV1597" i="1"/>
  <c r="AV1598" i="1"/>
  <c r="AV1599" i="1"/>
  <c r="AV1600" i="1"/>
  <c r="AV1601" i="1"/>
  <c r="AV1602" i="1"/>
  <c r="AV1603" i="1"/>
  <c r="AV1604" i="1"/>
  <c r="AV1605" i="1"/>
  <c r="AV1606" i="1"/>
  <c r="AV1607" i="1"/>
  <c r="AV1608" i="1"/>
  <c r="AV1609" i="1"/>
  <c r="AV1610" i="1"/>
  <c r="AV1611" i="1"/>
  <c r="AV1612" i="1"/>
  <c r="AV1613" i="1"/>
  <c r="AV1614" i="1"/>
  <c r="AV1615" i="1"/>
  <c r="AV1616" i="1"/>
  <c r="AV1617" i="1"/>
  <c r="AV1618" i="1"/>
  <c r="AV1619" i="1"/>
  <c r="AV1620" i="1"/>
  <c r="AV1621" i="1"/>
  <c r="AV1622" i="1"/>
  <c r="AV1623" i="1"/>
  <c r="AV1624" i="1"/>
  <c r="AV1625" i="1"/>
  <c r="AV1626" i="1"/>
  <c r="AV1627" i="1"/>
  <c r="AV1628" i="1"/>
  <c r="AV1629" i="1"/>
  <c r="AV1630" i="1"/>
  <c r="AV1631" i="1"/>
  <c r="AV1632" i="1"/>
  <c r="AV1633" i="1"/>
  <c r="AV1634" i="1"/>
  <c r="AV1635" i="1"/>
  <c r="AV1636" i="1"/>
  <c r="AV1637" i="1"/>
  <c r="AV1638" i="1"/>
  <c r="AV1639" i="1"/>
  <c r="AV1640" i="1"/>
  <c r="AV1641" i="1"/>
  <c r="AV1642" i="1"/>
  <c r="AV1643" i="1"/>
  <c r="AV1644" i="1"/>
  <c r="AV1645" i="1"/>
  <c r="AV1646" i="1"/>
  <c r="AV1647" i="1"/>
  <c r="AV1648" i="1"/>
  <c r="AV1649" i="1"/>
  <c r="AV1650" i="1"/>
  <c r="AV1651" i="1"/>
  <c r="AV1652" i="1"/>
  <c r="AV1653" i="1"/>
  <c r="AV1654" i="1"/>
  <c r="AV1655" i="1"/>
  <c r="AV1656" i="1"/>
  <c r="AV1657" i="1"/>
  <c r="AV1658" i="1"/>
  <c r="AV1659" i="1"/>
  <c r="AV1660" i="1"/>
  <c r="AV1661" i="1"/>
  <c r="AV1662" i="1"/>
  <c r="AV1663" i="1"/>
  <c r="AV1664" i="1"/>
  <c r="AV1665" i="1"/>
  <c r="AV1666" i="1"/>
  <c r="AV1667" i="1"/>
  <c r="AV1668" i="1"/>
  <c r="AV1669" i="1"/>
  <c r="AV1670" i="1"/>
  <c r="AV1671" i="1"/>
  <c r="AV1672" i="1"/>
  <c r="AV1673" i="1"/>
  <c r="AV1674" i="1"/>
  <c r="AV1675" i="1"/>
  <c r="AV1676" i="1"/>
  <c r="AV1677" i="1"/>
  <c r="AV1678" i="1"/>
  <c r="AV1679" i="1"/>
  <c r="AV1680" i="1"/>
  <c r="AV1681" i="1"/>
  <c r="AV1682" i="1"/>
  <c r="AV1683" i="1"/>
  <c r="AV1684" i="1"/>
  <c r="AV1685" i="1"/>
  <c r="AV1686" i="1"/>
  <c r="AV1687" i="1"/>
  <c r="AV1688" i="1"/>
  <c r="AV1689" i="1"/>
  <c r="AV1690" i="1"/>
  <c r="AV1691" i="1"/>
  <c r="AV1692" i="1"/>
  <c r="AV1693" i="1"/>
  <c r="AV1694" i="1"/>
  <c r="AV1695" i="1"/>
  <c r="AV1696" i="1"/>
  <c r="AV1697" i="1"/>
  <c r="AV1698" i="1"/>
  <c r="AV1699" i="1"/>
  <c r="AV1700" i="1"/>
  <c r="AV1701" i="1"/>
  <c r="AV1702" i="1"/>
  <c r="AV1703" i="1"/>
  <c r="AV1704" i="1"/>
  <c r="AV1705" i="1"/>
  <c r="AV1706" i="1"/>
  <c r="AV1707" i="1"/>
  <c r="AV1708" i="1"/>
  <c r="AV1709" i="1"/>
  <c r="AV1710" i="1"/>
  <c r="AV1711" i="1"/>
  <c r="AV1712" i="1"/>
  <c r="AV1713" i="1"/>
  <c r="AV1714" i="1"/>
  <c r="AV1715" i="1"/>
  <c r="AV1716" i="1"/>
  <c r="AV1717" i="1"/>
  <c r="AV1718" i="1"/>
  <c r="AV1719" i="1"/>
  <c r="AV1720" i="1"/>
  <c r="AV1721" i="1"/>
  <c r="AV1722" i="1"/>
  <c r="AV1723" i="1"/>
  <c r="AV1724" i="1"/>
  <c r="AV1725" i="1"/>
  <c r="AV1726" i="1"/>
  <c r="AV1727" i="1"/>
  <c r="AV1728" i="1"/>
  <c r="AV1729" i="1"/>
  <c r="AV1730" i="1"/>
  <c r="AV1731" i="1"/>
  <c r="AV1732" i="1"/>
  <c r="AV1733" i="1"/>
  <c r="AV1734" i="1"/>
  <c r="AV1735" i="1"/>
  <c r="AV1736" i="1"/>
  <c r="AV1737" i="1"/>
  <c r="AV1738" i="1"/>
  <c r="AV1739" i="1"/>
  <c r="AV1740" i="1"/>
  <c r="AV1741" i="1"/>
  <c r="AV1742" i="1"/>
  <c r="AV1743" i="1"/>
  <c r="AV1744" i="1"/>
  <c r="AV1745" i="1"/>
  <c r="AV1746" i="1"/>
  <c r="AV1747" i="1"/>
  <c r="AV1748" i="1"/>
  <c r="AV1749" i="1"/>
  <c r="AV1750" i="1"/>
  <c r="AV1751" i="1"/>
  <c r="AV1752" i="1"/>
  <c r="AV1753" i="1"/>
  <c r="AV1754" i="1"/>
  <c r="AV1755" i="1"/>
  <c r="AV1756" i="1"/>
  <c r="AV1757" i="1"/>
  <c r="AV1758" i="1"/>
  <c r="AV1759" i="1"/>
  <c r="AV1760" i="1"/>
  <c r="AV1761" i="1"/>
  <c r="AV1762" i="1"/>
  <c r="AV1763" i="1"/>
  <c r="AV1764" i="1"/>
  <c r="AV1765" i="1"/>
  <c r="AV1766" i="1"/>
  <c r="AV1767" i="1"/>
  <c r="AV1768" i="1"/>
  <c r="AV1769" i="1"/>
  <c r="AV1770" i="1"/>
  <c r="AV1771" i="1"/>
  <c r="AV1772" i="1"/>
  <c r="AV1773" i="1"/>
  <c r="AV1774" i="1"/>
  <c r="AV1775" i="1"/>
  <c r="AV1776" i="1"/>
  <c r="AV1777" i="1"/>
  <c r="AV1778" i="1"/>
  <c r="AV1779" i="1"/>
  <c r="AV1780" i="1"/>
  <c r="AV1781" i="1"/>
  <c r="AV1782" i="1"/>
  <c r="AV1783" i="1"/>
  <c r="AV1784" i="1"/>
  <c r="AV1785" i="1"/>
  <c r="AV1786" i="1"/>
  <c r="AV1787" i="1"/>
  <c r="AV1788" i="1"/>
  <c r="AV1789" i="1"/>
  <c r="AV1790" i="1"/>
  <c r="AV1791" i="1"/>
  <c r="AV1792" i="1"/>
  <c r="AV1793" i="1"/>
  <c r="AV1794" i="1"/>
  <c r="AV1795" i="1"/>
  <c r="AV1796" i="1"/>
  <c r="AV1797" i="1"/>
  <c r="AV1798" i="1"/>
  <c r="AV1799" i="1"/>
  <c r="AV1800" i="1"/>
  <c r="AV1801" i="1"/>
  <c r="AV1802" i="1"/>
  <c r="AV1803" i="1"/>
  <c r="AV1804" i="1"/>
  <c r="AV1805" i="1"/>
  <c r="AV1806" i="1"/>
  <c r="AV1807" i="1"/>
  <c r="AV1808" i="1"/>
  <c r="AV1809" i="1"/>
  <c r="AV1810" i="1"/>
  <c r="AV1811" i="1"/>
  <c r="AV1812" i="1"/>
  <c r="AV1813" i="1"/>
  <c r="AV1814" i="1"/>
  <c r="AV1815" i="1"/>
  <c r="AV1816" i="1"/>
  <c r="AV1817" i="1"/>
  <c r="AV1818" i="1"/>
  <c r="AV1819" i="1"/>
  <c r="AV1820" i="1"/>
  <c r="AV1821" i="1"/>
  <c r="AV1822" i="1"/>
  <c r="AV1823" i="1"/>
  <c r="AV1824" i="1"/>
  <c r="AV1825" i="1"/>
  <c r="AV1826" i="1"/>
  <c r="AV1827" i="1"/>
  <c r="AV1828" i="1"/>
  <c r="AV1829" i="1"/>
  <c r="AV1830" i="1"/>
  <c r="AV1831" i="1"/>
  <c r="AV1832" i="1"/>
  <c r="AV1833" i="1"/>
  <c r="AV1834" i="1"/>
  <c r="AV1835" i="1"/>
  <c r="AV1836" i="1"/>
  <c r="AV1837" i="1"/>
  <c r="AV1838" i="1"/>
  <c r="AV1839" i="1"/>
  <c r="AV1840" i="1"/>
  <c r="AV1841" i="1"/>
  <c r="AV1842" i="1"/>
  <c r="AV1843" i="1"/>
  <c r="AV1844" i="1"/>
  <c r="AV1845" i="1"/>
  <c r="AV1846" i="1"/>
  <c r="AV1847" i="1"/>
  <c r="AV1848" i="1"/>
  <c r="AV1849" i="1"/>
  <c r="AV1850" i="1"/>
  <c r="AV1851" i="1"/>
  <c r="AV1852" i="1"/>
  <c r="AV1853" i="1"/>
  <c r="AV1854" i="1"/>
  <c r="AV1855" i="1"/>
  <c r="AV1856" i="1"/>
  <c r="AV1857" i="1"/>
  <c r="AV1858" i="1"/>
  <c r="AV1859" i="1"/>
  <c r="AV1860" i="1"/>
  <c r="AV1861" i="1"/>
  <c r="AV1862" i="1"/>
  <c r="AV1863" i="1"/>
  <c r="AV1864" i="1"/>
  <c r="AV1865" i="1"/>
  <c r="AV1866" i="1"/>
  <c r="AV1867" i="1"/>
  <c r="AV1868" i="1"/>
  <c r="AV1869" i="1"/>
  <c r="AV1870" i="1"/>
  <c r="AV1871" i="1"/>
  <c r="AV1872" i="1"/>
  <c r="AV1873" i="1"/>
  <c r="AV1874" i="1"/>
  <c r="AV1875" i="1"/>
  <c r="AV1876" i="1"/>
  <c r="AV1877" i="1"/>
  <c r="AV1878" i="1"/>
  <c r="AV1879" i="1"/>
  <c r="AV1880" i="1"/>
  <c r="AV1881" i="1"/>
  <c r="AV1882" i="1"/>
  <c r="AV1883" i="1"/>
  <c r="AV1884" i="1"/>
  <c r="AV1885" i="1"/>
  <c r="AV1886" i="1"/>
  <c r="AV1887" i="1"/>
  <c r="AV1888" i="1"/>
  <c r="AV1889" i="1"/>
  <c r="AV1890" i="1"/>
  <c r="AV1891" i="1"/>
  <c r="AV1892" i="1"/>
  <c r="AV1893" i="1"/>
  <c r="AV1894" i="1"/>
  <c r="AV1895" i="1"/>
  <c r="AV1896" i="1"/>
  <c r="AV1897" i="1"/>
  <c r="AV1898" i="1"/>
  <c r="AV1899" i="1"/>
  <c r="AV1900" i="1"/>
  <c r="AV1901" i="1"/>
  <c r="AV1902" i="1"/>
  <c r="AV1903" i="1"/>
  <c r="AV1904" i="1"/>
  <c r="AV1905" i="1"/>
  <c r="AV1906" i="1"/>
  <c r="AV1907" i="1"/>
  <c r="AV1908" i="1"/>
  <c r="AV1909" i="1"/>
  <c r="AV1910" i="1"/>
  <c r="AV1911" i="1"/>
  <c r="AV1912" i="1"/>
  <c r="AV1913" i="1"/>
  <c r="AV1914" i="1"/>
  <c r="AV1915" i="1"/>
  <c r="AV1916" i="1"/>
  <c r="AV1917" i="1"/>
  <c r="AV1918" i="1"/>
  <c r="AV1919" i="1"/>
  <c r="AV1920" i="1"/>
  <c r="AV1921" i="1"/>
  <c r="AV1922" i="1"/>
  <c r="AV1923" i="1"/>
  <c r="AV1924" i="1"/>
  <c r="AV1925" i="1"/>
  <c r="AV1926" i="1"/>
  <c r="AV1927" i="1"/>
  <c r="AV1928" i="1"/>
  <c r="AV1929" i="1"/>
  <c r="AV1930" i="1"/>
  <c r="AV1931" i="1"/>
  <c r="AV1932" i="1"/>
  <c r="AV1933" i="1"/>
  <c r="AV1934" i="1"/>
  <c r="AV1935" i="1"/>
  <c r="AV1936" i="1"/>
  <c r="AV1937" i="1"/>
  <c r="AV1938" i="1"/>
  <c r="AV1939" i="1"/>
  <c r="AV1940" i="1"/>
  <c r="AV1941" i="1"/>
  <c r="AV1942" i="1"/>
  <c r="AV1943" i="1"/>
  <c r="AV1944" i="1"/>
  <c r="AV1945" i="1"/>
  <c r="AV1946" i="1"/>
  <c r="AV1947" i="1"/>
  <c r="AV1948" i="1"/>
  <c r="AV1949" i="1"/>
  <c r="AV1950" i="1"/>
  <c r="AV1951" i="1"/>
  <c r="AV1952" i="1"/>
  <c r="AV1953" i="1"/>
  <c r="AV1954" i="1"/>
  <c r="AV1955" i="1"/>
  <c r="AV1956" i="1"/>
  <c r="AV1957" i="1"/>
  <c r="AV1958" i="1"/>
  <c r="AV1959" i="1"/>
  <c r="AV1960" i="1"/>
  <c r="AV1961" i="1"/>
  <c r="AV1962" i="1"/>
  <c r="AV1963" i="1"/>
  <c r="AV1964" i="1"/>
  <c r="AV1965" i="1"/>
  <c r="AV1966" i="1"/>
  <c r="AV1967" i="1"/>
  <c r="AV1968" i="1"/>
  <c r="AV1969" i="1"/>
  <c r="AV1970" i="1"/>
  <c r="AV1971" i="1"/>
  <c r="AV1972" i="1"/>
  <c r="AV1973" i="1"/>
  <c r="AV1974" i="1"/>
  <c r="AV1975" i="1"/>
  <c r="AV1976" i="1"/>
  <c r="AV1977" i="1"/>
  <c r="AV1978" i="1"/>
  <c r="AV1979" i="1"/>
  <c r="AV1980" i="1"/>
  <c r="AV1981" i="1"/>
  <c r="AV1982" i="1"/>
  <c r="AV1983" i="1"/>
  <c r="AV1984" i="1"/>
  <c r="AV1985" i="1"/>
  <c r="AV1986" i="1"/>
  <c r="AV1987" i="1"/>
  <c r="AV1988" i="1"/>
  <c r="AV1989" i="1"/>
  <c r="AV1990" i="1"/>
  <c r="AV1991" i="1"/>
  <c r="AV1992" i="1"/>
  <c r="AV1993" i="1"/>
  <c r="AV1994" i="1"/>
  <c r="AV1995" i="1"/>
  <c r="AV1996" i="1"/>
  <c r="AV1997" i="1"/>
  <c r="AV1998" i="1"/>
  <c r="AV1999" i="1"/>
  <c r="AV2000" i="1"/>
  <c r="AV2001" i="1"/>
  <c r="AV2002" i="1"/>
  <c r="AV2003" i="1"/>
  <c r="AV2004" i="1"/>
  <c r="AV2005" i="1"/>
  <c r="AV2006" i="1"/>
  <c r="AV2007" i="1"/>
  <c r="AV2008" i="1"/>
  <c r="AV2009" i="1"/>
  <c r="AV2010" i="1"/>
  <c r="AV2011" i="1"/>
  <c r="AV2012" i="1"/>
  <c r="AV2013" i="1"/>
  <c r="AV2014" i="1"/>
  <c r="AV2015" i="1"/>
  <c r="AV2016" i="1"/>
  <c r="AV2017" i="1"/>
  <c r="AV2018" i="1"/>
  <c r="AV2019" i="1"/>
  <c r="AV2020" i="1"/>
  <c r="AV2021" i="1"/>
  <c r="AV2022" i="1"/>
  <c r="AV2023" i="1"/>
  <c r="AV2024" i="1"/>
  <c r="AV2025" i="1"/>
  <c r="AV2026" i="1"/>
  <c r="AV2027" i="1"/>
  <c r="AV2028" i="1"/>
  <c r="AV2029" i="1"/>
  <c r="AV2030" i="1"/>
  <c r="AV2031" i="1"/>
  <c r="AV2032" i="1"/>
  <c r="AV2033" i="1"/>
  <c r="AV2034" i="1"/>
  <c r="AV2035" i="1"/>
  <c r="AV2036" i="1"/>
  <c r="AV2037" i="1"/>
  <c r="AV2038" i="1"/>
  <c r="AV2039" i="1"/>
  <c r="AV2040" i="1"/>
  <c r="AV2041" i="1"/>
  <c r="AV2042" i="1"/>
  <c r="AV2043" i="1"/>
  <c r="AV2044" i="1"/>
  <c r="AV2045" i="1"/>
  <c r="AV2046" i="1"/>
  <c r="AV2047" i="1"/>
  <c r="AV2048" i="1"/>
  <c r="AV2049" i="1"/>
  <c r="AV2050" i="1"/>
  <c r="AV2051" i="1"/>
  <c r="AV2052" i="1"/>
  <c r="AV2053" i="1"/>
  <c r="AV2054" i="1"/>
  <c r="AV2055" i="1"/>
  <c r="AV2056" i="1"/>
  <c r="AV2057" i="1"/>
  <c r="AV2058" i="1"/>
  <c r="AV2059" i="1"/>
  <c r="AV2060" i="1"/>
  <c r="AV2061" i="1"/>
  <c r="AV2062" i="1"/>
  <c r="AV2063" i="1"/>
  <c r="AV2064" i="1"/>
  <c r="AV2065" i="1"/>
  <c r="AV2066" i="1"/>
  <c r="AV2067" i="1"/>
  <c r="AV2068" i="1"/>
  <c r="AV2069" i="1"/>
  <c r="AV2070" i="1"/>
  <c r="AV2071" i="1"/>
  <c r="AV2072" i="1"/>
  <c r="AV2073" i="1"/>
  <c r="AV2074" i="1"/>
  <c r="AV2075" i="1"/>
  <c r="AV2076" i="1"/>
  <c r="AV2077" i="1"/>
  <c r="AV2078" i="1"/>
  <c r="AV2079" i="1"/>
  <c r="AV2080" i="1"/>
  <c r="AV2081" i="1"/>
  <c r="AV2082" i="1"/>
  <c r="AV2083" i="1"/>
  <c r="AV2084" i="1"/>
  <c r="AV2085" i="1"/>
  <c r="AV2086" i="1"/>
  <c r="AV2087" i="1"/>
  <c r="AV2088" i="1"/>
  <c r="AV2089" i="1"/>
  <c r="AV2090" i="1"/>
  <c r="AV2091" i="1"/>
  <c r="AV2092" i="1"/>
  <c r="AV2093" i="1"/>
  <c r="AV2094" i="1"/>
  <c r="AV2095" i="1"/>
  <c r="AV2096" i="1"/>
  <c r="AV2097" i="1"/>
  <c r="AV2098" i="1"/>
  <c r="AV2099" i="1"/>
  <c r="AV2100" i="1"/>
  <c r="AV2101" i="1"/>
  <c r="AV2102" i="1"/>
  <c r="AV2103" i="1"/>
  <c r="AV2104" i="1"/>
  <c r="AV2105" i="1"/>
  <c r="AV2106" i="1"/>
  <c r="AV2107" i="1"/>
  <c r="AV2108" i="1"/>
  <c r="AV2109" i="1"/>
  <c r="AV2110" i="1"/>
  <c r="AV2111" i="1"/>
  <c r="AV2112" i="1"/>
  <c r="AV2113" i="1"/>
  <c r="AV2114" i="1"/>
  <c r="AV2115" i="1"/>
  <c r="AV2116" i="1"/>
  <c r="AV2117" i="1"/>
  <c r="AV2118" i="1"/>
  <c r="AV2119" i="1"/>
  <c r="AV2120" i="1"/>
  <c r="AV2121" i="1"/>
  <c r="AV2122" i="1"/>
  <c r="AV2123" i="1"/>
  <c r="AV2124" i="1"/>
  <c r="AV2125" i="1"/>
  <c r="AV2126" i="1"/>
  <c r="AV2127" i="1"/>
  <c r="AV2128" i="1"/>
  <c r="AV2129" i="1"/>
  <c r="AV2130" i="1"/>
  <c r="AV2131" i="1"/>
  <c r="AV2132" i="1"/>
  <c r="AV2133" i="1"/>
  <c r="AV2134" i="1"/>
  <c r="AV2135" i="1"/>
  <c r="AV2136" i="1"/>
  <c r="AV2137" i="1"/>
  <c r="AV2138" i="1"/>
  <c r="AV2139" i="1"/>
  <c r="AV2140" i="1"/>
  <c r="AV2141" i="1"/>
  <c r="AV2142" i="1"/>
  <c r="AV2143" i="1"/>
  <c r="AV2144" i="1"/>
  <c r="AV2145" i="1"/>
  <c r="AV2146" i="1"/>
  <c r="AV2147" i="1"/>
  <c r="AV2148" i="1"/>
  <c r="AV2149" i="1"/>
  <c r="AV2150" i="1"/>
  <c r="AV2151" i="1"/>
  <c r="AV2152" i="1"/>
  <c r="AV2153" i="1"/>
  <c r="AV2154" i="1"/>
  <c r="AV2155" i="1"/>
  <c r="AV2156" i="1"/>
  <c r="AV2157" i="1"/>
  <c r="AV2158" i="1"/>
  <c r="AV2159" i="1"/>
  <c r="AV2160" i="1"/>
  <c r="AV2161" i="1"/>
  <c r="AV2162" i="1"/>
  <c r="AV2163" i="1"/>
  <c r="AV2164" i="1"/>
  <c r="AV2165" i="1"/>
  <c r="AV2166" i="1"/>
  <c r="AV2167" i="1"/>
  <c r="AV2168" i="1"/>
  <c r="AV2169" i="1"/>
  <c r="AV2170" i="1"/>
  <c r="AV2171" i="1"/>
  <c r="AV2172" i="1"/>
  <c r="AV2173" i="1"/>
  <c r="AV2174" i="1"/>
  <c r="AV2175" i="1"/>
  <c r="AV2176" i="1"/>
  <c r="AV2177" i="1"/>
  <c r="AV2178" i="1"/>
  <c r="AV2179" i="1"/>
  <c r="AV2180" i="1"/>
  <c r="AV2181" i="1"/>
  <c r="AV2182" i="1"/>
  <c r="AV2183" i="1"/>
  <c r="AV2184" i="1"/>
  <c r="AV2185" i="1"/>
  <c r="AV2186" i="1"/>
  <c r="AV2187" i="1"/>
  <c r="AV2188" i="1"/>
  <c r="AV2189" i="1"/>
  <c r="AV2190" i="1"/>
  <c r="AV2191" i="1"/>
  <c r="AV2192" i="1"/>
  <c r="AV2193" i="1"/>
  <c r="AV2194" i="1"/>
  <c r="AV2195" i="1"/>
  <c r="AV2196" i="1"/>
  <c r="AV2197" i="1"/>
  <c r="AV2198" i="1"/>
  <c r="AV2199" i="1"/>
  <c r="AV2200" i="1"/>
  <c r="AV2201" i="1"/>
  <c r="AV2202" i="1"/>
  <c r="AV2203" i="1"/>
  <c r="AV2204" i="1"/>
  <c r="AV2205" i="1"/>
  <c r="AV2206" i="1"/>
  <c r="AV2207" i="1"/>
  <c r="AV2208" i="1"/>
  <c r="AV2209" i="1"/>
  <c r="AV2210" i="1"/>
  <c r="AV2211" i="1"/>
  <c r="AV2212" i="1"/>
  <c r="AV2213" i="1"/>
  <c r="AV2214" i="1"/>
  <c r="AV2215" i="1"/>
  <c r="AV2216" i="1"/>
  <c r="AV2217" i="1"/>
  <c r="AV2218" i="1"/>
  <c r="AV2219" i="1"/>
  <c r="AV2220" i="1"/>
  <c r="AV2221" i="1"/>
  <c r="AV2222" i="1"/>
  <c r="AV2223" i="1"/>
  <c r="AV2224" i="1"/>
  <c r="AV2225" i="1"/>
  <c r="AV2226" i="1"/>
  <c r="AV2227" i="1"/>
  <c r="AV2228" i="1"/>
  <c r="AV2229" i="1"/>
  <c r="AV2230" i="1"/>
  <c r="AV2231" i="1"/>
  <c r="AV2232" i="1"/>
  <c r="AV2233" i="1"/>
  <c r="AV2234" i="1"/>
  <c r="AV2235" i="1"/>
  <c r="AV2236" i="1"/>
  <c r="AV2237" i="1"/>
  <c r="AV2238" i="1"/>
  <c r="AV2239" i="1"/>
  <c r="AV2240" i="1"/>
  <c r="AV2241" i="1"/>
  <c r="AV2242" i="1"/>
  <c r="AV2243" i="1"/>
  <c r="AV2244" i="1"/>
  <c r="AV2245" i="1"/>
  <c r="AV2246" i="1"/>
  <c r="AV2247" i="1"/>
  <c r="AV2248" i="1"/>
  <c r="AV2249" i="1"/>
  <c r="AV2250" i="1"/>
  <c r="AV2251" i="1"/>
  <c r="AV2252" i="1"/>
  <c r="AV2253" i="1"/>
  <c r="AV2254" i="1"/>
  <c r="AV2255" i="1"/>
  <c r="AV2256" i="1"/>
  <c r="AV2257" i="1"/>
  <c r="AV2258" i="1"/>
  <c r="AV2259" i="1"/>
  <c r="AV2260" i="1"/>
  <c r="AV2261" i="1"/>
  <c r="AV2262" i="1"/>
  <c r="AV2263" i="1"/>
  <c r="AV2264" i="1"/>
  <c r="AV2265" i="1"/>
  <c r="AV2266" i="1"/>
  <c r="AV2267" i="1"/>
  <c r="AV2268" i="1"/>
  <c r="AV2269" i="1"/>
  <c r="AV2270" i="1"/>
  <c r="AV2271" i="1"/>
  <c r="AV2272" i="1"/>
  <c r="AV2273" i="1"/>
  <c r="AV2274" i="1"/>
  <c r="AV2275" i="1"/>
  <c r="AV2276" i="1"/>
  <c r="AV2277" i="1"/>
  <c r="AV2278" i="1"/>
  <c r="AV2279" i="1"/>
  <c r="AV2280" i="1"/>
  <c r="AV2281" i="1"/>
  <c r="AV2282" i="1"/>
  <c r="AV2283" i="1"/>
  <c r="AV2284" i="1"/>
  <c r="AV2285" i="1"/>
  <c r="AV2286" i="1"/>
  <c r="AV2287" i="1"/>
  <c r="AV2288" i="1"/>
  <c r="AV2289" i="1"/>
  <c r="AV2290" i="1"/>
  <c r="AV2291" i="1"/>
  <c r="AV2292" i="1"/>
  <c r="AV2293" i="1"/>
  <c r="AV2294" i="1"/>
  <c r="AV2295" i="1"/>
  <c r="AV2296" i="1"/>
  <c r="AV2297" i="1"/>
  <c r="AV2298" i="1"/>
  <c r="AV2299" i="1"/>
  <c r="AV2300" i="1"/>
  <c r="AV2301" i="1"/>
  <c r="AV2302" i="1"/>
  <c r="AV2303" i="1"/>
  <c r="AV2304" i="1"/>
  <c r="AV2305" i="1"/>
  <c r="AV2306" i="1"/>
  <c r="AV2307" i="1"/>
  <c r="AV2308" i="1"/>
  <c r="AV2309" i="1"/>
  <c r="AV2310" i="1"/>
  <c r="AV2311" i="1"/>
  <c r="AV2312" i="1"/>
  <c r="AV2313" i="1"/>
  <c r="AV2314" i="1"/>
  <c r="AV2315" i="1"/>
  <c r="AV2316" i="1"/>
  <c r="AV2317" i="1"/>
  <c r="AV2318" i="1"/>
  <c r="AV2319" i="1"/>
  <c r="AV2320" i="1"/>
  <c r="AV2321" i="1"/>
  <c r="AV2322" i="1"/>
  <c r="AV2323" i="1"/>
  <c r="AV2324" i="1"/>
  <c r="AV2325" i="1"/>
  <c r="AV2326" i="1"/>
  <c r="AV2327" i="1"/>
  <c r="AV2328" i="1"/>
  <c r="AV2329" i="1"/>
  <c r="AV2330" i="1"/>
  <c r="AV2331" i="1"/>
  <c r="AV2332" i="1"/>
  <c r="AV2333" i="1"/>
  <c r="AV2334" i="1"/>
  <c r="AV2335" i="1"/>
  <c r="AV2336" i="1"/>
  <c r="AV2337" i="1"/>
  <c r="AV2338" i="1"/>
  <c r="AV2339" i="1"/>
  <c r="AV2340" i="1"/>
  <c r="AV2341" i="1"/>
  <c r="AV2342" i="1"/>
  <c r="AV2343" i="1"/>
  <c r="AV2344" i="1"/>
  <c r="AV2345" i="1"/>
  <c r="AV2346" i="1"/>
  <c r="AV2347" i="1"/>
  <c r="AV2348" i="1"/>
  <c r="AV2349" i="1"/>
  <c r="AV2350" i="1"/>
  <c r="AV2351" i="1"/>
  <c r="AV2352" i="1"/>
  <c r="AV2353" i="1"/>
  <c r="AV2354" i="1"/>
  <c r="AV2355" i="1"/>
  <c r="AV2356" i="1"/>
  <c r="AV2357" i="1"/>
  <c r="AV2358" i="1"/>
  <c r="AV2359" i="1"/>
  <c r="AV2360" i="1"/>
  <c r="AV2361" i="1"/>
  <c r="AV2362" i="1"/>
  <c r="AV2363" i="1"/>
  <c r="AV2364" i="1"/>
  <c r="AV2365" i="1"/>
  <c r="AV2366" i="1"/>
  <c r="AV2367" i="1"/>
  <c r="AV2368" i="1"/>
  <c r="AV2369" i="1"/>
  <c r="AV2370" i="1"/>
  <c r="AV2371" i="1"/>
  <c r="AV2372" i="1"/>
  <c r="AV2373" i="1"/>
  <c r="AV2374" i="1"/>
  <c r="AV2375" i="1"/>
  <c r="AV2376" i="1"/>
  <c r="AV2377" i="1"/>
  <c r="AV2378" i="1"/>
  <c r="AV2379" i="1"/>
  <c r="AV2380" i="1"/>
  <c r="AV2381" i="1"/>
  <c r="AV2382" i="1"/>
  <c r="AV2383" i="1"/>
  <c r="AV2384" i="1"/>
  <c r="AV2385" i="1"/>
  <c r="AV2386" i="1"/>
  <c r="AV2387" i="1"/>
  <c r="AV2388" i="1"/>
  <c r="AV2389" i="1"/>
  <c r="AV2390" i="1"/>
  <c r="AV2391" i="1"/>
  <c r="AV2392" i="1"/>
  <c r="AV2393" i="1"/>
  <c r="AV2394" i="1"/>
  <c r="AV2395" i="1"/>
  <c r="AV2396" i="1"/>
  <c r="AV2397" i="1"/>
  <c r="AV2398" i="1"/>
  <c r="AV2399" i="1"/>
  <c r="AV2400" i="1"/>
  <c r="AV2401" i="1"/>
  <c r="AV2402" i="1"/>
  <c r="AV2403" i="1"/>
  <c r="AV2404" i="1"/>
  <c r="AV2405" i="1"/>
  <c r="AV2406" i="1"/>
  <c r="AV2407" i="1"/>
  <c r="AV2408" i="1"/>
  <c r="AV2409" i="1"/>
  <c r="AV2410" i="1"/>
  <c r="AV2411" i="1"/>
  <c r="AV2412" i="1"/>
  <c r="AV2413" i="1"/>
  <c r="AV2414" i="1"/>
  <c r="AV2415" i="1"/>
  <c r="AV2416" i="1"/>
  <c r="AV2417" i="1"/>
  <c r="AV2418" i="1"/>
  <c r="AV2419" i="1"/>
  <c r="AV2420" i="1"/>
  <c r="AV2421" i="1"/>
  <c r="AV2422" i="1"/>
  <c r="AV2423" i="1"/>
  <c r="AV2424" i="1"/>
  <c r="AV2425" i="1"/>
  <c r="AV2426" i="1"/>
  <c r="AV2427" i="1"/>
  <c r="AV2428" i="1"/>
  <c r="AV2429" i="1"/>
  <c r="AV2430" i="1"/>
  <c r="AV2431" i="1"/>
  <c r="AV2432" i="1"/>
  <c r="AV2433" i="1"/>
  <c r="AV2434" i="1"/>
  <c r="AV2435" i="1"/>
  <c r="AV2436" i="1"/>
  <c r="AV2437" i="1"/>
  <c r="AV2438" i="1"/>
  <c r="AV2439" i="1"/>
  <c r="AV2440" i="1"/>
  <c r="AV2441" i="1"/>
  <c r="AV2442" i="1"/>
  <c r="AV2443" i="1"/>
  <c r="AV2444" i="1"/>
  <c r="AV2445" i="1"/>
  <c r="AV2446" i="1"/>
  <c r="AV2447" i="1"/>
  <c r="AV2448" i="1"/>
  <c r="AV2449" i="1"/>
  <c r="AV2450" i="1"/>
  <c r="AV2451" i="1"/>
  <c r="AV2452" i="1"/>
  <c r="AV2453" i="1"/>
  <c r="AV2454" i="1"/>
  <c r="AV2455" i="1"/>
  <c r="AV2456" i="1"/>
  <c r="AV2457" i="1"/>
  <c r="AV2458" i="1"/>
  <c r="AV2459" i="1"/>
  <c r="AV2460" i="1"/>
  <c r="AV2461" i="1"/>
  <c r="AV2462" i="1"/>
  <c r="AV2463" i="1"/>
  <c r="AV2464" i="1"/>
  <c r="AV2465" i="1"/>
  <c r="AV2466" i="1"/>
  <c r="AV2467" i="1"/>
  <c r="AV2468" i="1"/>
  <c r="AV2469" i="1"/>
  <c r="AV2470" i="1"/>
  <c r="AV2471" i="1"/>
  <c r="AV2472" i="1"/>
  <c r="AV2473" i="1"/>
  <c r="AV2474" i="1"/>
  <c r="AV2475" i="1"/>
  <c r="AV2476" i="1"/>
  <c r="AV2477" i="1"/>
  <c r="AV2478" i="1"/>
  <c r="AV2479" i="1"/>
  <c r="AV2480" i="1"/>
  <c r="AV2481" i="1"/>
  <c r="AV2482" i="1"/>
  <c r="AV2483" i="1"/>
  <c r="AV2484" i="1"/>
  <c r="AV2485" i="1"/>
  <c r="AV2486" i="1"/>
  <c r="AV2487" i="1"/>
  <c r="AV2488" i="1"/>
  <c r="AV2489" i="1"/>
  <c r="AV2490" i="1"/>
  <c r="AV2491" i="1"/>
  <c r="AV2492" i="1"/>
  <c r="AV2493" i="1"/>
  <c r="AV2494" i="1"/>
  <c r="AV2495" i="1"/>
  <c r="AV2496" i="1"/>
  <c r="AV2497" i="1"/>
  <c r="AV2498" i="1"/>
  <c r="AV2499" i="1"/>
  <c r="AV2500" i="1"/>
  <c r="AV2501" i="1"/>
  <c r="AV2502" i="1"/>
  <c r="AV2503" i="1"/>
  <c r="AV2504" i="1"/>
  <c r="AV2505" i="1"/>
  <c r="AV2506" i="1"/>
  <c r="AV2507" i="1"/>
  <c r="AV2508" i="1"/>
  <c r="AV2509" i="1"/>
  <c r="AV2510" i="1"/>
  <c r="AV2511" i="1"/>
  <c r="AV2512" i="1"/>
  <c r="AV2513" i="1"/>
  <c r="AV2514" i="1"/>
  <c r="AV2515" i="1"/>
  <c r="AV2516" i="1"/>
  <c r="AV2517" i="1"/>
  <c r="AV2518" i="1"/>
  <c r="AV2519" i="1"/>
  <c r="AV2520" i="1"/>
  <c r="AV2521" i="1"/>
  <c r="AV2522" i="1"/>
  <c r="AV2523" i="1"/>
  <c r="AV2524" i="1"/>
  <c r="AV2525" i="1"/>
  <c r="AV2526" i="1"/>
  <c r="AV2527" i="1"/>
  <c r="AV2528" i="1"/>
  <c r="AV2529" i="1"/>
  <c r="AV2530" i="1"/>
  <c r="AV2531" i="1"/>
  <c r="AV2532" i="1"/>
  <c r="AV2533" i="1"/>
  <c r="AV2534" i="1"/>
  <c r="AV2535" i="1"/>
  <c r="AV2536" i="1"/>
  <c r="AV2537" i="1"/>
  <c r="AV2538" i="1"/>
  <c r="AV2539" i="1"/>
  <c r="AV2540" i="1"/>
  <c r="AV2541" i="1"/>
  <c r="AV2542" i="1"/>
  <c r="AV2543" i="1"/>
  <c r="AV2544" i="1"/>
  <c r="AV2545" i="1"/>
  <c r="AV2546" i="1"/>
  <c r="AV2547" i="1"/>
  <c r="AV2548" i="1"/>
  <c r="AV2549" i="1"/>
  <c r="AV2550" i="1"/>
  <c r="AV2551" i="1"/>
  <c r="AV2552" i="1"/>
  <c r="AV2553" i="1"/>
  <c r="AV2554" i="1"/>
  <c r="AV2555" i="1"/>
  <c r="AV2556" i="1"/>
  <c r="AV2557" i="1"/>
  <c r="AV2558" i="1"/>
  <c r="AV2559" i="1"/>
  <c r="AV2560" i="1"/>
  <c r="AV2561" i="1"/>
  <c r="AV2562" i="1"/>
  <c r="AV2563" i="1"/>
  <c r="AV2564" i="1"/>
  <c r="AV2565" i="1"/>
  <c r="AV2566" i="1"/>
  <c r="AV2567" i="1"/>
  <c r="AV2568" i="1"/>
  <c r="AV2569" i="1"/>
  <c r="AV2570" i="1"/>
  <c r="AV2571" i="1"/>
  <c r="AV2572" i="1"/>
  <c r="AV2573" i="1"/>
  <c r="AV2574" i="1"/>
  <c r="AV2575" i="1"/>
  <c r="AV2576" i="1"/>
  <c r="AV2577" i="1"/>
  <c r="AV2578" i="1"/>
  <c r="AV2579" i="1"/>
  <c r="AV2580" i="1"/>
  <c r="AV2581" i="1"/>
  <c r="AV2582" i="1"/>
  <c r="AV2583" i="1"/>
  <c r="AV2584" i="1"/>
  <c r="AV2585" i="1"/>
  <c r="AV2586" i="1"/>
  <c r="AV2587" i="1"/>
  <c r="AV2588" i="1"/>
  <c r="AV2589" i="1"/>
  <c r="AV2590" i="1"/>
  <c r="AV2591" i="1"/>
  <c r="AV2592" i="1"/>
  <c r="AV2593" i="1"/>
  <c r="AV2594" i="1"/>
  <c r="AV2595" i="1"/>
  <c r="AV2596" i="1"/>
  <c r="AV2597" i="1"/>
  <c r="AV2598" i="1"/>
  <c r="AV2599" i="1"/>
  <c r="AV2600" i="1"/>
  <c r="AV2601" i="1"/>
  <c r="AV2602" i="1"/>
  <c r="AV2603" i="1"/>
  <c r="AV2604" i="1"/>
  <c r="AV2605" i="1"/>
  <c r="AV2606" i="1"/>
  <c r="AV2607" i="1"/>
  <c r="AV2608" i="1"/>
  <c r="AV2609" i="1"/>
  <c r="AV2610" i="1"/>
  <c r="AV2611" i="1"/>
  <c r="AV2612" i="1"/>
  <c r="AV2613" i="1"/>
  <c r="AV2614" i="1"/>
  <c r="AV2615" i="1"/>
  <c r="AV2616" i="1"/>
  <c r="AV2617" i="1"/>
  <c r="AV2618" i="1"/>
  <c r="AV2619" i="1"/>
  <c r="AV2620" i="1"/>
  <c r="AV2621" i="1"/>
  <c r="AV2622" i="1"/>
  <c r="AV2623" i="1"/>
  <c r="AV2624" i="1"/>
  <c r="AV2625" i="1"/>
  <c r="AV2626" i="1"/>
  <c r="AV2627" i="1"/>
  <c r="AV2628" i="1"/>
  <c r="AV2629" i="1"/>
  <c r="AV2630" i="1"/>
  <c r="AV2631" i="1"/>
  <c r="AV2632" i="1"/>
  <c r="AV2633" i="1"/>
  <c r="AV2634" i="1"/>
  <c r="AV2635" i="1"/>
  <c r="AV2636" i="1"/>
  <c r="AV2637" i="1"/>
  <c r="AV2638" i="1"/>
  <c r="AV2639" i="1"/>
  <c r="AV2640" i="1"/>
  <c r="AV2641" i="1"/>
  <c r="AV2642" i="1"/>
  <c r="AV2643" i="1"/>
  <c r="AV2644" i="1"/>
  <c r="AV2645" i="1"/>
  <c r="AV2646" i="1"/>
  <c r="AV2647" i="1"/>
  <c r="AV2648" i="1"/>
  <c r="AV2649" i="1"/>
  <c r="AV2650" i="1"/>
  <c r="AV2651" i="1"/>
  <c r="AV2652" i="1"/>
  <c r="AV2653" i="1"/>
  <c r="AV2654" i="1"/>
  <c r="AV2655" i="1"/>
  <c r="AV2656" i="1"/>
  <c r="AV2657" i="1"/>
  <c r="AV2658" i="1"/>
  <c r="AV2659" i="1"/>
  <c r="AV2660" i="1"/>
  <c r="AV2661" i="1"/>
  <c r="AV2662" i="1"/>
  <c r="AV2663" i="1"/>
  <c r="AV2664" i="1"/>
  <c r="AV2665" i="1"/>
  <c r="AV2666" i="1"/>
  <c r="AV2667" i="1"/>
  <c r="AV2668" i="1"/>
  <c r="AV2669" i="1"/>
  <c r="AV2670" i="1"/>
  <c r="AV2671" i="1"/>
  <c r="AV2672" i="1"/>
  <c r="AV2673" i="1"/>
  <c r="AV2674" i="1"/>
  <c r="AV2675" i="1"/>
  <c r="AV2676" i="1"/>
  <c r="AV2677" i="1"/>
  <c r="AV2678" i="1"/>
  <c r="AV2679" i="1"/>
  <c r="AV2680" i="1"/>
  <c r="AV2681" i="1"/>
  <c r="AV2682" i="1"/>
  <c r="AV2683" i="1"/>
  <c r="AV2684" i="1"/>
  <c r="AV2685" i="1"/>
  <c r="AV2686" i="1"/>
  <c r="AV2687" i="1"/>
  <c r="AV2688" i="1"/>
  <c r="AV2689" i="1"/>
  <c r="AV2690" i="1"/>
  <c r="AV2691" i="1"/>
  <c r="AV2692" i="1"/>
  <c r="AV2693" i="1"/>
  <c r="AV2694" i="1"/>
  <c r="AV2695" i="1"/>
  <c r="AV2696" i="1"/>
  <c r="AV2697" i="1"/>
  <c r="AV2698" i="1"/>
  <c r="AV2699" i="1"/>
  <c r="AV2700" i="1"/>
  <c r="AV2701" i="1"/>
  <c r="AV2702" i="1"/>
  <c r="AV2703" i="1"/>
  <c r="AV2704" i="1"/>
  <c r="AV2705" i="1"/>
  <c r="AV2706" i="1"/>
  <c r="AV2707" i="1"/>
  <c r="AV2708" i="1"/>
  <c r="AV2709" i="1"/>
  <c r="AV2710" i="1"/>
  <c r="AV2711" i="1"/>
  <c r="AV2712" i="1"/>
  <c r="AV2713" i="1"/>
  <c r="AV2714" i="1"/>
  <c r="AV2715" i="1"/>
  <c r="AV2716" i="1"/>
  <c r="AV2717" i="1"/>
  <c r="AV2718" i="1"/>
  <c r="AV2719" i="1"/>
  <c r="AV2720" i="1"/>
  <c r="AV2721" i="1"/>
  <c r="AV2722" i="1"/>
  <c r="AV2723" i="1"/>
  <c r="AV2724" i="1"/>
  <c r="AV2725" i="1"/>
  <c r="AV2726" i="1"/>
  <c r="AV2727" i="1"/>
  <c r="AV2728" i="1"/>
  <c r="AV2729" i="1"/>
  <c r="AV2730" i="1"/>
  <c r="AV2731" i="1"/>
  <c r="AV2732" i="1"/>
  <c r="AV2733" i="1"/>
  <c r="AV2734" i="1"/>
  <c r="AV2735" i="1"/>
  <c r="AV2736" i="1"/>
  <c r="AV2737" i="1"/>
  <c r="AV2738" i="1"/>
  <c r="AV2739" i="1"/>
  <c r="AV2740" i="1"/>
  <c r="AV2741" i="1"/>
  <c r="AV2742" i="1"/>
  <c r="AV2743" i="1"/>
  <c r="AV2744" i="1"/>
  <c r="AV2745" i="1"/>
  <c r="AV2746" i="1"/>
  <c r="AV2747" i="1"/>
  <c r="AV2748" i="1"/>
  <c r="AV2749" i="1"/>
  <c r="AV2750" i="1"/>
  <c r="AV2751" i="1"/>
  <c r="AV2752" i="1"/>
  <c r="AV2753" i="1"/>
  <c r="AV2754" i="1"/>
  <c r="AV2755" i="1"/>
  <c r="AV2756" i="1"/>
  <c r="AV2757" i="1"/>
  <c r="AV2758" i="1"/>
  <c r="AV2759" i="1"/>
  <c r="AV2760" i="1"/>
  <c r="AV2761" i="1"/>
  <c r="AV2762" i="1"/>
  <c r="AV2763" i="1"/>
  <c r="AV2764" i="1"/>
  <c r="AV2765" i="1"/>
  <c r="AV2766" i="1"/>
  <c r="AV2767" i="1"/>
  <c r="AV2768" i="1"/>
  <c r="AV2769" i="1"/>
  <c r="AV2770" i="1"/>
  <c r="AV2771" i="1"/>
  <c r="AV2772" i="1"/>
  <c r="AV2773" i="1"/>
  <c r="AV2774" i="1"/>
  <c r="AV2775" i="1"/>
  <c r="AV2776" i="1"/>
  <c r="AV2777" i="1"/>
  <c r="AV2778" i="1"/>
  <c r="AV2779" i="1"/>
  <c r="AV2780" i="1"/>
  <c r="AV2781" i="1"/>
  <c r="AV2782" i="1"/>
  <c r="AV2783" i="1"/>
  <c r="AV2784" i="1"/>
  <c r="AV2785" i="1"/>
  <c r="AV2786" i="1"/>
  <c r="AV2787" i="1"/>
  <c r="AV2788" i="1"/>
  <c r="AV2789" i="1"/>
  <c r="AV2790" i="1"/>
  <c r="AV2791" i="1"/>
  <c r="AV2792" i="1"/>
  <c r="AV2793" i="1"/>
  <c r="AV2794" i="1"/>
  <c r="AV2795" i="1"/>
  <c r="AV2796" i="1"/>
  <c r="AV2797" i="1"/>
  <c r="AV2798" i="1"/>
  <c r="AV2799" i="1"/>
  <c r="AV2800" i="1"/>
  <c r="AV2801" i="1"/>
  <c r="AV2802" i="1"/>
  <c r="AV2803" i="1"/>
  <c r="AV2804" i="1"/>
  <c r="AV2805" i="1"/>
  <c r="AV2806" i="1"/>
  <c r="AV2807" i="1"/>
  <c r="AV2808" i="1"/>
  <c r="AV2809" i="1"/>
  <c r="AV2810" i="1"/>
  <c r="AV2811" i="1"/>
  <c r="AV2812" i="1"/>
  <c r="AV2813" i="1"/>
  <c r="AV2814" i="1"/>
  <c r="AV2815" i="1"/>
  <c r="AV2816" i="1"/>
  <c r="AV2817" i="1"/>
  <c r="AV2818" i="1"/>
  <c r="AV2819" i="1"/>
  <c r="AV2820" i="1"/>
  <c r="AV2821" i="1"/>
  <c r="AV2822" i="1"/>
  <c r="AV2823" i="1"/>
  <c r="AV2824" i="1"/>
  <c r="AV2825" i="1"/>
  <c r="AV2826" i="1"/>
  <c r="AV2827" i="1"/>
  <c r="AV2828" i="1"/>
  <c r="AV2829" i="1"/>
  <c r="AV2830" i="1"/>
  <c r="AV2831" i="1"/>
  <c r="AV2832" i="1"/>
  <c r="AV2833" i="1"/>
  <c r="AV2834" i="1"/>
  <c r="AV2835" i="1"/>
  <c r="AV2836" i="1"/>
  <c r="AV2837" i="1"/>
  <c r="AV2838" i="1"/>
  <c r="AV2839" i="1"/>
  <c r="AV2840" i="1"/>
  <c r="AV2841" i="1"/>
  <c r="AV2842" i="1"/>
  <c r="AV2843" i="1"/>
  <c r="AV2844" i="1"/>
  <c r="AV2845" i="1"/>
  <c r="AV2846" i="1"/>
  <c r="AV2847" i="1"/>
  <c r="AV2848" i="1"/>
  <c r="AV2849" i="1"/>
  <c r="AV2850" i="1"/>
  <c r="AV2851" i="1"/>
  <c r="AV2852" i="1"/>
  <c r="AV2853" i="1"/>
  <c r="AV2854" i="1"/>
  <c r="AV2855" i="1"/>
  <c r="AV2856" i="1"/>
  <c r="AV2857" i="1"/>
  <c r="AV2858" i="1"/>
  <c r="AV2859" i="1"/>
  <c r="AV2860" i="1"/>
  <c r="AV2861" i="1"/>
  <c r="AV2862" i="1"/>
  <c r="AV2863" i="1"/>
  <c r="AV2864" i="1"/>
  <c r="AV2865" i="1"/>
  <c r="AV2866" i="1"/>
  <c r="AV2867" i="1"/>
  <c r="AV2868" i="1"/>
  <c r="AV2869" i="1"/>
  <c r="AV2870" i="1"/>
  <c r="AV2871" i="1"/>
  <c r="AV2872" i="1"/>
  <c r="AV2873" i="1"/>
  <c r="AV2874" i="1"/>
  <c r="AV2875" i="1"/>
  <c r="AV2876" i="1"/>
  <c r="AV2877" i="1"/>
  <c r="AV2878" i="1"/>
  <c r="AV2879" i="1"/>
  <c r="AV2880" i="1"/>
  <c r="AV2881" i="1"/>
  <c r="AV2882" i="1"/>
  <c r="AV2883" i="1"/>
  <c r="AV2884" i="1"/>
  <c r="AV2885" i="1"/>
  <c r="AV2886" i="1"/>
  <c r="AV2887" i="1"/>
  <c r="AV2888" i="1"/>
  <c r="AV2889" i="1"/>
  <c r="AV2890" i="1"/>
  <c r="AV2891" i="1"/>
  <c r="AV2892" i="1"/>
  <c r="AV2893" i="1"/>
  <c r="AV2894" i="1"/>
  <c r="AV2895" i="1"/>
  <c r="AV2896" i="1"/>
  <c r="AV2897" i="1"/>
  <c r="AV2898" i="1"/>
  <c r="AV2899" i="1"/>
  <c r="AV2900" i="1"/>
  <c r="AV2901" i="1"/>
  <c r="AV2902" i="1"/>
  <c r="AV2903" i="1"/>
  <c r="AV2904" i="1"/>
  <c r="AV2905" i="1"/>
  <c r="AV2906" i="1"/>
  <c r="AV2907" i="1"/>
  <c r="AV2908" i="1"/>
  <c r="AV2909" i="1"/>
  <c r="AV2910" i="1"/>
  <c r="AV2911" i="1"/>
  <c r="AV2912" i="1"/>
  <c r="AV2913" i="1"/>
  <c r="AV2914" i="1"/>
  <c r="AV2915" i="1"/>
  <c r="AV2916" i="1"/>
  <c r="AV2917" i="1"/>
  <c r="AV2918" i="1"/>
  <c r="AV2919" i="1"/>
  <c r="AV2920" i="1"/>
  <c r="AV2921" i="1"/>
  <c r="AV2922" i="1"/>
  <c r="AV2923" i="1"/>
  <c r="AV2924" i="1"/>
  <c r="AV2925" i="1"/>
  <c r="AV2926" i="1"/>
  <c r="AV2927" i="1"/>
  <c r="AV2928" i="1"/>
  <c r="AV2929" i="1"/>
  <c r="AV2930" i="1"/>
  <c r="AV2931" i="1"/>
  <c r="AV2932" i="1"/>
  <c r="AV2933" i="1"/>
  <c r="AV2934" i="1"/>
  <c r="AV2935" i="1"/>
  <c r="AV2936" i="1"/>
  <c r="AV2937" i="1"/>
  <c r="AV2938" i="1"/>
  <c r="AV2939" i="1"/>
  <c r="AV2940" i="1"/>
  <c r="AV2941" i="1"/>
  <c r="AV2942" i="1"/>
  <c r="AV2943" i="1"/>
  <c r="AV2944" i="1"/>
  <c r="AV2945" i="1"/>
  <c r="AV2946" i="1"/>
  <c r="AV2947" i="1"/>
  <c r="AV2948" i="1"/>
  <c r="AV2949" i="1"/>
  <c r="AV2950" i="1"/>
  <c r="AV2951" i="1"/>
  <c r="AV2952" i="1"/>
  <c r="AV2953" i="1"/>
  <c r="AV2954" i="1"/>
  <c r="AV2955" i="1"/>
  <c r="AV2956" i="1"/>
  <c r="AV2957" i="1"/>
  <c r="AV2958" i="1"/>
  <c r="AV2959" i="1"/>
  <c r="AV2960" i="1"/>
  <c r="AV2961" i="1"/>
  <c r="AV2962" i="1"/>
  <c r="AV2963" i="1"/>
  <c r="AV2964" i="1"/>
  <c r="AV2965" i="1"/>
  <c r="AV2966" i="1"/>
  <c r="AV2967" i="1"/>
  <c r="AV2968" i="1"/>
  <c r="AV2969" i="1"/>
  <c r="AV2970" i="1"/>
  <c r="AV2971" i="1"/>
  <c r="AV2972" i="1"/>
  <c r="AV2973" i="1"/>
  <c r="AV2974" i="1"/>
  <c r="AV2975" i="1"/>
  <c r="AV2976" i="1"/>
  <c r="AV2977" i="1"/>
  <c r="AV2978" i="1"/>
  <c r="AV2979" i="1"/>
  <c r="AV2980" i="1"/>
  <c r="AV2981" i="1"/>
  <c r="AV2982" i="1"/>
  <c r="AV2983" i="1"/>
  <c r="AV2984" i="1"/>
  <c r="AV2985" i="1"/>
  <c r="AV2986" i="1"/>
  <c r="AV2987" i="1"/>
  <c r="AV2988" i="1"/>
  <c r="AV2989" i="1"/>
  <c r="AV2990" i="1"/>
  <c r="AV2991" i="1"/>
  <c r="AV2992" i="1"/>
  <c r="AV2993" i="1"/>
  <c r="AV2994" i="1"/>
  <c r="AV2995" i="1"/>
  <c r="AV2996" i="1"/>
  <c r="AV2997" i="1"/>
  <c r="AV2998" i="1"/>
  <c r="AV2999" i="1"/>
  <c r="AV3000" i="1"/>
  <c r="AV3001" i="1"/>
  <c r="AV3002" i="1"/>
  <c r="AV3003" i="1"/>
  <c r="AV3004" i="1"/>
  <c r="AV3005" i="1"/>
  <c r="AV3006" i="1"/>
  <c r="AV3007" i="1"/>
  <c r="AV3008" i="1"/>
  <c r="AV3009" i="1"/>
  <c r="AV3010" i="1"/>
  <c r="AV3011" i="1"/>
  <c r="AV3012" i="1"/>
  <c r="AV3013" i="1"/>
  <c r="AV3014" i="1"/>
  <c r="AV3015" i="1"/>
  <c r="AV3016" i="1"/>
  <c r="AV3017" i="1"/>
  <c r="AV3018" i="1"/>
  <c r="AV3019" i="1"/>
  <c r="AV3020" i="1"/>
  <c r="AV3021" i="1"/>
  <c r="AV3022" i="1"/>
  <c r="AV3023" i="1"/>
  <c r="AV3024" i="1"/>
  <c r="AV3025" i="1"/>
  <c r="AV3026" i="1"/>
  <c r="AV3027" i="1"/>
  <c r="AV3028" i="1"/>
  <c r="AV3029" i="1"/>
  <c r="AV3030" i="1"/>
  <c r="AV3031" i="1"/>
  <c r="AV3032" i="1"/>
  <c r="AV3033" i="1"/>
  <c r="AV3034" i="1"/>
  <c r="AV3035" i="1"/>
  <c r="AV3036" i="1"/>
  <c r="AV3037" i="1"/>
  <c r="AV3038" i="1"/>
  <c r="AV3039" i="1"/>
  <c r="AV3040" i="1"/>
  <c r="AV3041" i="1"/>
  <c r="AV3042" i="1"/>
  <c r="AV3043" i="1"/>
  <c r="AV3044" i="1"/>
  <c r="AV3045" i="1"/>
  <c r="AV3046" i="1"/>
  <c r="AV3047" i="1"/>
  <c r="AV3048" i="1"/>
  <c r="AV3049" i="1"/>
  <c r="AV3050" i="1"/>
  <c r="AV3051" i="1"/>
  <c r="AV3052" i="1"/>
  <c r="AV3053" i="1"/>
  <c r="AV3054" i="1"/>
  <c r="AV3055" i="1"/>
  <c r="AV3056" i="1"/>
  <c r="AV3057" i="1"/>
  <c r="AV3058" i="1"/>
  <c r="AV3059" i="1"/>
  <c r="AV3060" i="1"/>
  <c r="AV3061" i="1"/>
  <c r="AV3062" i="1"/>
  <c r="AV3063" i="1"/>
  <c r="AV3064" i="1"/>
  <c r="AV3065" i="1"/>
  <c r="AV3066" i="1"/>
  <c r="AV3067" i="1"/>
  <c r="AV3068" i="1"/>
  <c r="AV3069" i="1"/>
  <c r="AV3070" i="1"/>
  <c r="AV3071" i="1"/>
  <c r="AV3072" i="1"/>
  <c r="AV3073" i="1"/>
  <c r="AV3074" i="1"/>
  <c r="AV3075" i="1"/>
  <c r="AV3076" i="1"/>
  <c r="AV3077" i="1"/>
  <c r="AV3078" i="1"/>
  <c r="AV3079" i="1"/>
  <c r="AV3080" i="1"/>
  <c r="AV3081" i="1"/>
  <c r="AV3082" i="1"/>
  <c r="AV3083" i="1"/>
  <c r="AV3084" i="1"/>
  <c r="AV3085" i="1"/>
  <c r="AV3086" i="1"/>
  <c r="AV3087" i="1"/>
  <c r="AV3088" i="1"/>
  <c r="AV3089" i="1"/>
  <c r="AV3090" i="1"/>
  <c r="AV3091" i="1"/>
  <c r="AV3092" i="1"/>
  <c r="AV3093" i="1"/>
  <c r="AV3094" i="1"/>
  <c r="AV3095" i="1"/>
  <c r="AV3096" i="1"/>
  <c r="AV3097" i="1"/>
  <c r="AV3098" i="1"/>
  <c r="AV3099" i="1"/>
  <c r="AV3100" i="1"/>
  <c r="AV3101" i="1"/>
  <c r="AV3102" i="1"/>
  <c r="AV3103" i="1"/>
  <c r="AV3104" i="1"/>
  <c r="AV3105" i="1"/>
  <c r="AV3106" i="1"/>
  <c r="AV3107" i="1"/>
  <c r="AV3108" i="1"/>
  <c r="AV3109" i="1"/>
  <c r="AV3110" i="1"/>
  <c r="AV3111" i="1"/>
  <c r="AV3112" i="1"/>
  <c r="AV3113" i="1"/>
  <c r="AV3114" i="1"/>
  <c r="AV3115" i="1"/>
  <c r="AV3116" i="1"/>
  <c r="AV3117" i="1"/>
  <c r="AV3118" i="1"/>
  <c r="AV3119" i="1"/>
  <c r="AV3120" i="1"/>
  <c r="AV3121" i="1"/>
  <c r="AV3122" i="1"/>
  <c r="AV3123" i="1"/>
  <c r="AV3124" i="1"/>
  <c r="AV3125" i="1"/>
  <c r="AV3126" i="1"/>
  <c r="AV3127" i="1"/>
  <c r="AV3128" i="1"/>
  <c r="AV3129" i="1"/>
  <c r="AV3130" i="1"/>
  <c r="AV3131" i="1"/>
  <c r="AV3132" i="1"/>
  <c r="AV3133" i="1"/>
  <c r="AV3134" i="1"/>
  <c r="AV3135" i="1"/>
  <c r="AV3136" i="1"/>
  <c r="AV3137" i="1"/>
  <c r="AV3138" i="1"/>
  <c r="AV3139" i="1"/>
  <c r="AV3140" i="1"/>
  <c r="AV3141" i="1"/>
  <c r="AV3142" i="1"/>
  <c r="AV3143" i="1"/>
  <c r="AV3144" i="1"/>
  <c r="AV3145" i="1"/>
  <c r="AV3146" i="1"/>
  <c r="AV3147" i="1"/>
  <c r="AV3148" i="1"/>
  <c r="AV3149" i="1"/>
  <c r="AV3150" i="1"/>
  <c r="AV3151" i="1"/>
  <c r="AV3152" i="1"/>
  <c r="AV3153" i="1"/>
  <c r="AV3154" i="1"/>
  <c r="AV3155" i="1"/>
  <c r="AV3156" i="1"/>
  <c r="AV3157" i="1"/>
  <c r="AV3158" i="1"/>
  <c r="AV3159" i="1"/>
  <c r="AV3160" i="1"/>
  <c r="AV3161" i="1"/>
  <c r="AV3162" i="1"/>
  <c r="AV3163" i="1"/>
  <c r="AV3164" i="1"/>
  <c r="AV3165" i="1"/>
  <c r="AV3166" i="1"/>
  <c r="AV3167" i="1"/>
  <c r="AV3168" i="1"/>
  <c r="AV3169" i="1"/>
  <c r="AV3170" i="1"/>
  <c r="AV3171" i="1"/>
  <c r="AV3172" i="1"/>
  <c r="AV3173" i="1"/>
  <c r="AV3174" i="1"/>
  <c r="AV3175" i="1"/>
  <c r="AV3176" i="1"/>
  <c r="AV3177" i="1"/>
  <c r="AV3178" i="1"/>
  <c r="AV3179" i="1"/>
  <c r="AV3180" i="1"/>
  <c r="AV3181" i="1"/>
  <c r="AV3182" i="1"/>
  <c r="AV3183" i="1"/>
  <c r="AV3184" i="1"/>
  <c r="AV3185" i="1"/>
  <c r="AV3186" i="1"/>
  <c r="AV17" i="1"/>
  <c r="AU18" i="1"/>
  <c r="AU21" i="1"/>
  <c r="AU24" i="1"/>
  <c r="AU25" i="1"/>
  <c r="AU26" i="1"/>
  <c r="AU27" i="1"/>
  <c r="AU30" i="1"/>
  <c r="AU31" i="1"/>
  <c r="AU32" i="1"/>
  <c r="AU33" i="1"/>
  <c r="AU34" i="1"/>
  <c r="AU35" i="1"/>
  <c r="AU36" i="1"/>
  <c r="AU37" i="1"/>
  <c r="AU38" i="1"/>
  <c r="AU39" i="1"/>
  <c r="AU40" i="1"/>
  <c r="AU41" i="1"/>
  <c r="AU42" i="1"/>
  <c r="AU43" i="1"/>
  <c r="AU44" i="1"/>
  <c r="AU45" i="1"/>
  <c r="AU46" i="1"/>
  <c r="AU47" i="1"/>
  <c r="AU48" i="1"/>
  <c r="AU49" i="1"/>
  <c r="AU52" i="1"/>
  <c r="AU53" i="1"/>
  <c r="AU54" i="1"/>
  <c r="AU55" i="1"/>
  <c r="AU56" i="1"/>
  <c r="AU57" i="1"/>
  <c r="AU58" i="1"/>
  <c r="AU59" i="1"/>
  <c r="AU60" i="1"/>
  <c r="AU61" i="1"/>
  <c r="AU62" i="1"/>
  <c r="AU63" i="1"/>
  <c r="AU64" i="1"/>
  <c r="AU65" i="1"/>
  <c r="AU66" i="1"/>
  <c r="AU67" i="1"/>
  <c r="AU68" i="1"/>
  <c r="AU70" i="1"/>
  <c r="AU72" i="1"/>
  <c r="AU76" i="1"/>
  <c r="AU78" i="1"/>
  <c r="AU80" i="1"/>
  <c r="AU82" i="1"/>
  <c r="AU84" i="1"/>
  <c r="AU86" i="1"/>
  <c r="AU88" i="1"/>
  <c r="AU89" i="1"/>
  <c r="AU90" i="1"/>
  <c r="AU92" i="1"/>
  <c r="AU94" i="1"/>
  <c r="AU96" i="1"/>
  <c r="AU98" i="1"/>
  <c r="AU99" i="1"/>
  <c r="AU101" i="1"/>
  <c r="AU102" i="1"/>
  <c r="AU103" i="1"/>
  <c r="AU104" i="1"/>
  <c r="AU105" i="1"/>
  <c r="AU106" i="1"/>
  <c r="AU107" i="1"/>
  <c r="AU108" i="1"/>
  <c r="AU109" i="1"/>
  <c r="AU110" i="1"/>
  <c r="AU111" i="1"/>
  <c r="AU112" i="1"/>
  <c r="AU113" i="1"/>
  <c r="AU114" i="1"/>
  <c r="AU115" i="1"/>
  <c r="AU116" i="1"/>
  <c r="AU117" i="1"/>
  <c r="AU118" i="1"/>
  <c r="AU119" i="1"/>
  <c r="AU120" i="1"/>
  <c r="AU121" i="1"/>
  <c r="AU122" i="1"/>
  <c r="AU123" i="1"/>
  <c r="AU124" i="1"/>
  <c r="AU125" i="1"/>
  <c r="AU126" i="1"/>
  <c r="AU127" i="1"/>
  <c r="AU128" i="1"/>
  <c r="AU129" i="1"/>
  <c r="AU130" i="1"/>
  <c r="AU131" i="1"/>
  <c r="AU132" i="1"/>
  <c r="AU133" i="1"/>
  <c r="AU134" i="1"/>
  <c r="AU135" i="1"/>
  <c r="AU136" i="1"/>
  <c r="AU137" i="1"/>
  <c r="AU138" i="1"/>
  <c r="AU139" i="1"/>
  <c r="AU140" i="1"/>
  <c r="AU141" i="1"/>
  <c r="AU142" i="1"/>
  <c r="AU143" i="1"/>
  <c r="AU144" i="1"/>
  <c r="AU145" i="1"/>
  <c r="AU146" i="1"/>
  <c r="AU147" i="1"/>
  <c r="AU148" i="1"/>
  <c r="AU149" i="1"/>
  <c r="AU150" i="1"/>
  <c r="AU151" i="1"/>
  <c r="AU152" i="1"/>
  <c r="AU153" i="1"/>
  <c r="AU154" i="1"/>
  <c r="AU155" i="1"/>
  <c r="AU156" i="1"/>
  <c r="AU157" i="1"/>
  <c r="AU158" i="1"/>
  <c r="AU159" i="1"/>
  <c r="AU160" i="1"/>
  <c r="AU161" i="1"/>
  <c r="AU162" i="1"/>
  <c r="AU163" i="1"/>
  <c r="AU164" i="1"/>
  <c r="AU165" i="1"/>
  <c r="AU166" i="1"/>
  <c r="AU167" i="1"/>
  <c r="AU168" i="1"/>
  <c r="AU169" i="1"/>
  <c r="AU170" i="1"/>
  <c r="AU171" i="1"/>
  <c r="AU172" i="1"/>
  <c r="AU173" i="1"/>
  <c r="AU174" i="1"/>
  <c r="AU175" i="1"/>
  <c r="AU176" i="1"/>
  <c r="AU177" i="1"/>
  <c r="AU178" i="1"/>
  <c r="AU179" i="1"/>
  <c r="AU180" i="1"/>
  <c r="AU181" i="1"/>
  <c r="AU182" i="1"/>
  <c r="AU183" i="1"/>
  <c r="AU184" i="1"/>
  <c r="AU185" i="1"/>
  <c r="AU186" i="1"/>
  <c r="AU187" i="1"/>
  <c r="AU188" i="1"/>
  <c r="AU189" i="1"/>
  <c r="AU190" i="1"/>
  <c r="AU191" i="1"/>
  <c r="AU192" i="1"/>
  <c r="AU193" i="1"/>
  <c r="AU194" i="1"/>
  <c r="AU195" i="1"/>
  <c r="AU196" i="1"/>
  <c r="AU197" i="1"/>
  <c r="AU198" i="1"/>
  <c r="AU199" i="1"/>
  <c r="AU200" i="1"/>
  <c r="AU201" i="1"/>
  <c r="AU202" i="1"/>
  <c r="AU203" i="1"/>
  <c r="AU204" i="1"/>
  <c r="AU205"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30" i="1"/>
  <c r="AU231" i="1"/>
  <c r="AU232" i="1"/>
  <c r="AU233" i="1"/>
  <c r="AU234" i="1"/>
  <c r="AU235" i="1"/>
  <c r="AU236" i="1"/>
  <c r="AU237" i="1"/>
  <c r="AU238" i="1"/>
  <c r="AU239" i="1"/>
  <c r="AU240" i="1"/>
  <c r="AU241" i="1"/>
  <c r="AU242" i="1"/>
  <c r="AU243" i="1"/>
  <c r="AU244" i="1"/>
  <c r="AU245" i="1"/>
  <c r="AU246" i="1"/>
  <c r="AU247" i="1"/>
  <c r="AU248" i="1"/>
  <c r="AU249" i="1"/>
  <c r="AU250" i="1"/>
  <c r="AU251" i="1"/>
  <c r="AU252" i="1"/>
  <c r="AU253" i="1"/>
  <c r="AU254" i="1"/>
  <c r="AU255" i="1"/>
  <c r="AU256" i="1"/>
  <c r="AU257" i="1"/>
  <c r="AU258" i="1"/>
  <c r="AU259" i="1"/>
  <c r="AU260" i="1"/>
  <c r="AU261" i="1"/>
  <c r="AU262" i="1"/>
  <c r="AU263" i="1"/>
  <c r="AU264" i="1"/>
  <c r="AU265" i="1"/>
  <c r="AU266" i="1"/>
  <c r="AU267" i="1"/>
  <c r="AU268" i="1"/>
  <c r="AU269" i="1"/>
  <c r="AU270" i="1"/>
  <c r="AU271" i="1"/>
  <c r="AU272" i="1"/>
  <c r="AU273" i="1"/>
  <c r="AU274" i="1"/>
  <c r="AU275" i="1"/>
  <c r="AU276" i="1"/>
  <c r="AU277" i="1"/>
  <c r="AU278" i="1"/>
  <c r="AU279" i="1"/>
  <c r="AU280" i="1"/>
  <c r="AU281" i="1"/>
  <c r="AU282" i="1"/>
  <c r="AU283" i="1"/>
  <c r="AU284" i="1"/>
  <c r="AU285" i="1"/>
  <c r="AU286" i="1"/>
  <c r="AU287" i="1"/>
  <c r="AU288" i="1"/>
  <c r="AU289" i="1"/>
  <c r="AU290" i="1"/>
  <c r="AU291" i="1"/>
  <c r="AU292" i="1"/>
  <c r="AU293" i="1"/>
  <c r="AU294" i="1"/>
  <c r="AU295" i="1"/>
  <c r="AU296" i="1"/>
  <c r="AU297" i="1"/>
  <c r="AU298" i="1"/>
  <c r="AU299" i="1"/>
  <c r="AU300" i="1"/>
  <c r="AU301" i="1"/>
  <c r="AU302" i="1"/>
  <c r="AU303" i="1"/>
  <c r="AU304" i="1"/>
  <c r="AU305" i="1"/>
  <c r="AU306" i="1"/>
  <c r="AU307" i="1"/>
  <c r="AU308" i="1"/>
  <c r="AU309" i="1"/>
  <c r="AU310" i="1"/>
  <c r="AU311" i="1"/>
  <c r="AU312" i="1"/>
  <c r="AU313" i="1"/>
  <c r="AU314" i="1"/>
  <c r="AU315" i="1"/>
  <c r="AU316" i="1"/>
  <c r="AU317" i="1"/>
  <c r="AU318" i="1"/>
  <c r="AU319" i="1"/>
  <c r="AU320" i="1"/>
  <c r="AU321" i="1"/>
  <c r="AU322" i="1"/>
  <c r="AU323" i="1"/>
  <c r="AU324" i="1"/>
  <c r="AU325" i="1"/>
  <c r="AU326" i="1"/>
  <c r="AU327" i="1"/>
  <c r="AU328" i="1"/>
  <c r="AU329" i="1"/>
  <c r="AU330" i="1"/>
  <c r="AU331" i="1"/>
  <c r="AU332" i="1"/>
  <c r="AU333" i="1"/>
  <c r="AU334" i="1"/>
  <c r="AU335" i="1"/>
  <c r="AU336" i="1"/>
  <c r="AU337" i="1"/>
  <c r="AU338" i="1"/>
  <c r="AU339" i="1"/>
  <c r="AU340" i="1"/>
  <c r="AU341" i="1"/>
  <c r="AU342" i="1"/>
  <c r="AU343" i="1"/>
  <c r="AU344" i="1"/>
  <c r="AU345" i="1"/>
  <c r="AU346" i="1"/>
  <c r="AU347" i="1"/>
  <c r="AU348" i="1"/>
  <c r="AU349" i="1"/>
  <c r="AU350" i="1"/>
  <c r="AU351" i="1"/>
  <c r="AU352" i="1"/>
  <c r="AU353" i="1"/>
  <c r="AU354" i="1"/>
  <c r="AU355" i="1"/>
  <c r="AU356" i="1"/>
  <c r="AU357" i="1"/>
  <c r="AU358" i="1"/>
  <c r="AU359" i="1"/>
  <c r="AU360" i="1"/>
  <c r="AU361" i="1"/>
  <c r="AU362" i="1"/>
  <c r="AU363" i="1"/>
  <c r="AU364" i="1"/>
  <c r="AU365" i="1"/>
  <c r="AU366" i="1"/>
  <c r="AU367" i="1"/>
  <c r="AU368" i="1"/>
  <c r="AU369" i="1"/>
  <c r="AU370" i="1"/>
  <c r="AU371" i="1"/>
  <c r="AU372" i="1"/>
  <c r="AU373" i="1"/>
  <c r="AU374" i="1"/>
  <c r="AU375" i="1"/>
  <c r="AU376" i="1"/>
  <c r="AU377" i="1"/>
  <c r="AU378" i="1"/>
  <c r="AU379" i="1"/>
  <c r="AU380" i="1"/>
  <c r="AU381" i="1"/>
  <c r="AU382" i="1"/>
  <c r="AU383" i="1"/>
  <c r="AU384" i="1"/>
  <c r="AU385" i="1"/>
  <c r="AU386" i="1"/>
  <c r="AU387" i="1"/>
  <c r="AU388" i="1"/>
  <c r="AU389" i="1"/>
  <c r="AU390" i="1"/>
  <c r="AU391" i="1"/>
  <c r="AU392" i="1"/>
  <c r="AU393" i="1"/>
  <c r="AU394" i="1"/>
  <c r="AU395" i="1"/>
  <c r="AU396" i="1"/>
  <c r="AU397" i="1"/>
  <c r="AU398" i="1"/>
  <c r="AU399" i="1"/>
  <c r="AU400" i="1"/>
  <c r="AU401" i="1"/>
  <c r="AU402" i="1"/>
  <c r="AU403" i="1"/>
  <c r="AU404" i="1"/>
  <c r="AU405" i="1"/>
  <c r="AU406" i="1"/>
  <c r="AU407" i="1"/>
  <c r="AU408" i="1"/>
  <c r="AU409" i="1"/>
  <c r="AU410" i="1"/>
  <c r="AU411" i="1"/>
  <c r="AU412" i="1"/>
  <c r="AU413" i="1"/>
  <c r="AU414" i="1"/>
  <c r="AU415" i="1"/>
  <c r="AU416" i="1"/>
  <c r="AU417" i="1"/>
  <c r="AU418" i="1"/>
  <c r="AU419" i="1"/>
  <c r="AU420" i="1"/>
  <c r="AU421" i="1"/>
  <c r="AU422" i="1"/>
  <c r="AU423" i="1"/>
  <c r="AU424" i="1"/>
  <c r="AU425" i="1"/>
  <c r="AU426" i="1"/>
  <c r="AU427" i="1"/>
  <c r="AU428" i="1"/>
  <c r="AU429" i="1"/>
  <c r="AU430" i="1"/>
  <c r="AU431" i="1"/>
  <c r="AU432" i="1"/>
  <c r="AU433" i="1"/>
  <c r="AU434" i="1"/>
  <c r="AU435" i="1"/>
  <c r="AU436" i="1"/>
  <c r="AU437" i="1"/>
  <c r="AU438" i="1"/>
  <c r="AU439" i="1"/>
  <c r="AU440" i="1"/>
  <c r="AU441" i="1"/>
  <c r="AU442" i="1"/>
  <c r="AU443" i="1"/>
  <c r="AU444" i="1"/>
  <c r="AU445" i="1"/>
  <c r="AU446" i="1"/>
  <c r="AU447" i="1"/>
  <c r="AU448" i="1"/>
  <c r="AU449" i="1"/>
  <c r="AU450" i="1"/>
  <c r="AU451" i="1"/>
  <c r="AU452" i="1"/>
  <c r="AU453" i="1"/>
  <c r="AU454" i="1"/>
  <c r="AU455" i="1"/>
  <c r="AU456" i="1"/>
  <c r="AU457" i="1"/>
  <c r="AU458" i="1"/>
  <c r="AU459" i="1"/>
  <c r="AU460" i="1"/>
  <c r="AU461" i="1"/>
  <c r="AU462" i="1"/>
  <c r="AU463" i="1"/>
  <c r="AU464" i="1"/>
  <c r="AU465" i="1"/>
  <c r="AU466" i="1"/>
  <c r="AU467" i="1"/>
  <c r="AU468" i="1"/>
  <c r="AU469" i="1"/>
  <c r="AU470" i="1"/>
  <c r="AU471" i="1"/>
  <c r="AU472" i="1"/>
  <c r="AU473" i="1"/>
  <c r="AU474" i="1"/>
  <c r="AU475" i="1"/>
  <c r="AU476" i="1"/>
  <c r="AU477" i="1"/>
  <c r="AU478" i="1"/>
  <c r="AU479" i="1"/>
  <c r="AU480" i="1"/>
  <c r="AU481" i="1"/>
  <c r="AU482" i="1"/>
  <c r="AU483" i="1"/>
  <c r="AU484" i="1"/>
  <c r="AU485" i="1"/>
  <c r="AU486" i="1"/>
  <c r="AU487" i="1"/>
  <c r="AU488" i="1"/>
  <c r="AU489" i="1"/>
  <c r="AU490" i="1"/>
  <c r="AU491" i="1"/>
  <c r="AU492" i="1"/>
  <c r="AU493" i="1"/>
  <c r="AU494" i="1"/>
  <c r="AU495" i="1"/>
  <c r="AU496" i="1"/>
  <c r="AU497" i="1"/>
  <c r="AU498" i="1"/>
  <c r="AU499" i="1"/>
  <c r="AU500" i="1"/>
  <c r="AU501" i="1"/>
  <c r="AU502" i="1"/>
  <c r="AU503" i="1"/>
  <c r="AU504" i="1"/>
  <c r="AU505" i="1"/>
  <c r="AU506" i="1"/>
  <c r="AU507" i="1"/>
  <c r="AU508" i="1"/>
  <c r="AU509" i="1"/>
  <c r="AU510" i="1"/>
  <c r="AU511" i="1"/>
  <c r="AU512" i="1"/>
  <c r="AU513" i="1"/>
  <c r="AU514" i="1"/>
  <c r="AU515" i="1"/>
  <c r="AU516" i="1"/>
  <c r="AU517" i="1"/>
  <c r="AU518" i="1"/>
  <c r="AU519" i="1"/>
  <c r="AU520" i="1"/>
  <c r="AU521" i="1"/>
  <c r="AU522" i="1"/>
  <c r="AU523" i="1"/>
  <c r="AU524" i="1"/>
  <c r="AU525" i="1"/>
  <c r="AU526" i="1"/>
  <c r="AU527" i="1"/>
  <c r="AU528" i="1"/>
  <c r="AU529" i="1"/>
  <c r="AU530" i="1"/>
  <c r="AU531" i="1"/>
  <c r="AU532" i="1"/>
  <c r="AU533" i="1"/>
  <c r="AU534" i="1"/>
  <c r="AU535" i="1"/>
  <c r="AU536" i="1"/>
  <c r="AU537" i="1"/>
  <c r="AU538" i="1"/>
  <c r="AU539" i="1"/>
  <c r="AU540" i="1"/>
  <c r="AU541" i="1"/>
  <c r="AU542" i="1"/>
  <c r="AU543" i="1"/>
  <c r="AU544" i="1"/>
  <c r="AU545" i="1"/>
  <c r="AU546" i="1"/>
  <c r="AU547" i="1"/>
  <c r="AU548" i="1"/>
  <c r="AU549" i="1"/>
  <c r="AU550" i="1"/>
  <c r="AU551" i="1"/>
  <c r="AU552" i="1"/>
  <c r="AU553" i="1"/>
  <c r="AU554" i="1"/>
  <c r="AU555" i="1"/>
  <c r="AU556" i="1"/>
  <c r="AU557" i="1"/>
  <c r="AU558" i="1"/>
  <c r="AU559" i="1"/>
  <c r="AU560" i="1"/>
  <c r="AU561" i="1"/>
  <c r="AU562" i="1"/>
  <c r="AU563" i="1"/>
  <c r="AU564" i="1"/>
  <c r="AU565" i="1"/>
  <c r="AU566" i="1"/>
  <c r="AU567" i="1"/>
  <c r="AU568" i="1"/>
  <c r="AU569" i="1"/>
  <c r="AU570" i="1"/>
  <c r="AU571" i="1"/>
  <c r="AU572" i="1"/>
  <c r="AU573" i="1"/>
  <c r="AU574" i="1"/>
  <c r="AU575" i="1"/>
  <c r="AU576" i="1"/>
  <c r="AU577" i="1"/>
  <c r="AU578" i="1"/>
  <c r="AU579" i="1"/>
  <c r="AU580" i="1"/>
  <c r="AU581" i="1"/>
  <c r="AU582" i="1"/>
  <c r="AU583" i="1"/>
  <c r="AU584" i="1"/>
  <c r="AU585" i="1"/>
  <c r="AU586" i="1"/>
  <c r="AU587" i="1"/>
  <c r="AU588" i="1"/>
  <c r="AU589" i="1"/>
  <c r="AU590" i="1"/>
  <c r="AU591" i="1"/>
  <c r="AU592" i="1"/>
  <c r="AU593" i="1"/>
  <c r="AU594" i="1"/>
  <c r="AU595" i="1"/>
  <c r="AU596" i="1"/>
  <c r="AU597" i="1"/>
  <c r="AU598" i="1"/>
  <c r="AU599" i="1"/>
  <c r="AU600" i="1"/>
  <c r="AU601" i="1"/>
  <c r="AU602" i="1"/>
  <c r="AU603" i="1"/>
  <c r="AU604" i="1"/>
  <c r="AU605" i="1"/>
  <c r="AU606" i="1"/>
  <c r="AU607" i="1"/>
  <c r="AU608" i="1"/>
  <c r="AU609" i="1"/>
  <c r="AU610" i="1"/>
  <c r="AU611" i="1"/>
  <c r="AU612" i="1"/>
  <c r="AU613" i="1"/>
  <c r="AU614" i="1"/>
  <c r="AU615" i="1"/>
  <c r="AU616" i="1"/>
  <c r="AU617" i="1"/>
  <c r="AU618" i="1"/>
  <c r="AU619" i="1"/>
  <c r="AU620" i="1"/>
  <c r="AU621" i="1"/>
  <c r="AU622" i="1"/>
  <c r="AU623" i="1"/>
  <c r="AU624" i="1"/>
  <c r="AU625" i="1"/>
  <c r="AU626" i="1"/>
  <c r="AU627" i="1"/>
  <c r="AU628" i="1"/>
  <c r="AU629" i="1"/>
  <c r="AU630" i="1"/>
  <c r="AU631" i="1"/>
  <c r="AU632" i="1"/>
  <c r="AU633" i="1"/>
  <c r="AU634" i="1"/>
  <c r="AU635" i="1"/>
  <c r="AU636" i="1"/>
  <c r="AU637" i="1"/>
  <c r="AU638" i="1"/>
  <c r="AU639" i="1"/>
  <c r="AU640" i="1"/>
  <c r="AU641" i="1"/>
  <c r="AU642" i="1"/>
  <c r="AU643" i="1"/>
  <c r="AU644" i="1"/>
  <c r="AU645" i="1"/>
  <c r="AU646" i="1"/>
  <c r="AU647" i="1"/>
  <c r="AU648" i="1"/>
  <c r="AU649" i="1"/>
  <c r="AU650" i="1"/>
  <c r="AU651" i="1"/>
  <c r="AU652" i="1"/>
  <c r="AU653" i="1"/>
  <c r="AU654" i="1"/>
  <c r="AU655" i="1"/>
  <c r="AU656" i="1"/>
  <c r="AU657" i="1"/>
  <c r="AU658" i="1"/>
  <c r="AU659" i="1"/>
  <c r="AU660" i="1"/>
  <c r="AU661" i="1"/>
  <c r="AU662" i="1"/>
  <c r="AU663" i="1"/>
  <c r="AU664" i="1"/>
  <c r="AU665" i="1"/>
  <c r="AU666" i="1"/>
  <c r="AU667" i="1"/>
  <c r="AU668" i="1"/>
  <c r="AU669" i="1"/>
  <c r="AU670" i="1"/>
  <c r="AU671" i="1"/>
  <c r="AU672" i="1"/>
  <c r="AU673" i="1"/>
  <c r="AU674" i="1"/>
  <c r="AU675" i="1"/>
  <c r="AU676" i="1"/>
  <c r="AU677" i="1"/>
  <c r="AU678" i="1"/>
  <c r="AU679" i="1"/>
  <c r="AU680" i="1"/>
  <c r="AU681" i="1"/>
  <c r="AU682" i="1"/>
  <c r="AU683" i="1"/>
  <c r="AU684" i="1"/>
  <c r="AU685" i="1"/>
  <c r="AU686" i="1"/>
  <c r="AU687" i="1"/>
  <c r="AU688" i="1"/>
  <c r="AU689" i="1"/>
  <c r="AU690" i="1"/>
  <c r="AU691" i="1"/>
  <c r="AU692" i="1"/>
  <c r="AU693" i="1"/>
  <c r="AU694" i="1"/>
  <c r="AU695" i="1"/>
  <c r="AU696" i="1"/>
  <c r="AU697" i="1"/>
  <c r="AU698" i="1"/>
  <c r="AU699" i="1"/>
  <c r="AU700" i="1"/>
  <c r="AU701" i="1"/>
  <c r="AU702" i="1"/>
  <c r="AU703" i="1"/>
  <c r="AU704" i="1"/>
  <c r="AU705" i="1"/>
  <c r="AU706" i="1"/>
  <c r="AU707" i="1"/>
  <c r="AU708" i="1"/>
  <c r="AU709" i="1"/>
  <c r="AU710" i="1"/>
  <c r="AU711" i="1"/>
  <c r="AU712" i="1"/>
  <c r="AU713" i="1"/>
  <c r="AU714" i="1"/>
  <c r="AU715" i="1"/>
  <c r="AU716" i="1"/>
  <c r="AU717" i="1"/>
  <c r="AU718" i="1"/>
  <c r="AU719" i="1"/>
  <c r="AU720" i="1"/>
  <c r="AU721" i="1"/>
  <c r="AU722" i="1"/>
  <c r="AU723" i="1"/>
  <c r="AU724" i="1"/>
  <c r="AU725" i="1"/>
  <c r="AU726" i="1"/>
  <c r="AU727" i="1"/>
  <c r="AU728" i="1"/>
  <c r="AU729" i="1"/>
  <c r="AU730" i="1"/>
  <c r="AU731" i="1"/>
  <c r="AU732" i="1"/>
  <c r="AU733" i="1"/>
  <c r="AU734" i="1"/>
  <c r="AU735" i="1"/>
  <c r="AU736" i="1"/>
  <c r="AU737" i="1"/>
  <c r="AU738" i="1"/>
  <c r="AU739" i="1"/>
  <c r="AU740" i="1"/>
  <c r="AU741" i="1"/>
  <c r="AU742" i="1"/>
  <c r="AU743" i="1"/>
  <c r="AU744" i="1"/>
  <c r="AU745" i="1"/>
  <c r="AU746" i="1"/>
  <c r="AU747" i="1"/>
  <c r="AU748" i="1"/>
  <c r="AU749" i="1"/>
  <c r="AU750" i="1"/>
  <c r="AU751" i="1"/>
  <c r="AU752" i="1"/>
  <c r="AU753" i="1"/>
  <c r="AU754" i="1"/>
  <c r="AU755" i="1"/>
  <c r="AU756" i="1"/>
  <c r="AU757" i="1"/>
  <c r="AU758" i="1"/>
  <c r="AU759" i="1"/>
  <c r="AU760" i="1"/>
  <c r="AU761" i="1"/>
  <c r="AU762" i="1"/>
  <c r="AU763" i="1"/>
  <c r="AU764" i="1"/>
  <c r="AU765" i="1"/>
  <c r="AU766" i="1"/>
  <c r="AU767" i="1"/>
  <c r="AU768" i="1"/>
  <c r="AU769" i="1"/>
  <c r="AU770" i="1"/>
  <c r="AU771" i="1"/>
  <c r="AU772" i="1"/>
  <c r="AU773" i="1"/>
  <c r="AU774" i="1"/>
  <c r="AU775" i="1"/>
  <c r="AU776" i="1"/>
  <c r="AU777" i="1"/>
  <c r="AU778" i="1"/>
  <c r="AU779" i="1"/>
  <c r="AU780" i="1"/>
  <c r="AU781" i="1"/>
  <c r="AU782" i="1"/>
  <c r="AU783" i="1"/>
  <c r="AU784" i="1"/>
  <c r="AU785" i="1"/>
  <c r="AU786" i="1"/>
  <c r="AU787" i="1"/>
  <c r="AU788" i="1"/>
  <c r="AU789" i="1"/>
  <c r="AU790" i="1"/>
  <c r="AU791" i="1"/>
  <c r="AU792" i="1"/>
  <c r="AU793" i="1"/>
  <c r="AU794" i="1"/>
  <c r="AU795" i="1"/>
  <c r="AU796" i="1"/>
  <c r="AU797" i="1"/>
  <c r="AU798" i="1"/>
  <c r="AU799" i="1"/>
  <c r="AU800" i="1"/>
  <c r="AU801" i="1"/>
  <c r="AU802" i="1"/>
  <c r="AU803" i="1"/>
  <c r="AU804" i="1"/>
  <c r="AU805" i="1"/>
  <c r="AU806" i="1"/>
  <c r="AU807" i="1"/>
  <c r="AU808" i="1"/>
  <c r="AU809" i="1"/>
  <c r="AU810" i="1"/>
  <c r="AU811" i="1"/>
  <c r="AU812" i="1"/>
  <c r="AU813" i="1"/>
  <c r="AU814" i="1"/>
  <c r="AU815" i="1"/>
  <c r="AU816" i="1"/>
  <c r="AU817" i="1"/>
  <c r="AU818" i="1"/>
  <c r="AU819" i="1"/>
  <c r="AU820" i="1"/>
  <c r="AU821" i="1"/>
  <c r="AU822" i="1"/>
  <c r="AU823" i="1"/>
  <c r="AU824" i="1"/>
  <c r="AU825" i="1"/>
  <c r="AU826" i="1"/>
  <c r="AU827" i="1"/>
  <c r="AU828" i="1"/>
  <c r="AU829" i="1"/>
  <c r="AU830" i="1"/>
  <c r="AU831" i="1"/>
  <c r="AU832" i="1"/>
  <c r="AU833" i="1"/>
  <c r="AU834" i="1"/>
  <c r="AU835" i="1"/>
  <c r="AU836" i="1"/>
  <c r="AU837" i="1"/>
  <c r="AU838" i="1"/>
  <c r="AU839" i="1"/>
  <c r="AU840" i="1"/>
  <c r="AU841" i="1"/>
  <c r="AU842" i="1"/>
  <c r="AU843" i="1"/>
  <c r="AU844" i="1"/>
  <c r="AU845" i="1"/>
  <c r="AU846" i="1"/>
  <c r="AU847" i="1"/>
  <c r="AU848" i="1"/>
  <c r="AU849" i="1"/>
  <c r="AU850" i="1"/>
  <c r="AU851" i="1"/>
  <c r="AU852" i="1"/>
  <c r="AU853" i="1"/>
  <c r="AU854" i="1"/>
  <c r="AU855" i="1"/>
  <c r="AU856" i="1"/>
  <c r="AU857" i="1"/>
  <c r="AU858" i="1"/>
  <c r="AU859" i="1"/>
  <c r="AU860" i="1"/>
  <c r="AU861" i="1"/>
  <c r="AU862" i="1"/>
  <c r="AU863" i="1"/>
  <c r="AU864" i="1"/>
  <c r="AU865" i="1"/>
  <c r="AU866" i="1"/>
  <c r="AU867" i="1"/>
  <c r="AU868" i="1"/>
  <c r="AU869" i="1"/>
  <c r="AU870" i="1"/>
  <c r="AU871" i="1"/>
  <c r="AU872" i="1"/>
  <c r="AU873" i="1"/>
  <c r="AU874" i="1"/>
  <c r="AU875" i="1"/>
  <c r="AU876" i="1"/>
  <c r="AU877" i="1"/>
  <c r="AU878" i="1"/>
  <c r="AU879" i="1"/>
  <c r="AU880" i="1"/>
  <c r="AU881" i="1"/>
  <c r="AU882" i="1"/>
  <c r="AU883" i="1"/>
  <c r="AU884" i="1"/>
  <c r="AU885" i="1"/>
  <c r="AU886" i="1"/>
  <c r="AU887" i="1"/>
  <c r="AU888" i="1"/>
  <c r="AU889" i="1"/>
  <c r="AU890" i="1"/>
  <c r="AU891" i="1"/>
  <c r="AU892" i="1"/>
  <c r="AU893" i="1"/>
  <c r="AU894" i="1"/>
  <c r="AU895" i="1"/>
  <c r="AU896" i="1"/>
  <c r="AU897" i="1"/>
  <c r="AU898" i="1"/>
  <c r="AU899" i="1"/>
  <c r="AU900" i="1"/>
  <c r="AU901" i="1"/>
  <c r="AU902" i="1"/>
  <c r="AU903" i="1"/>
  <c r="AU904" i="1"/>
  <c r="AU905" i="1"/>
  <c r="AU906" i="1"/>
  <c r="AU907" i="1"/>
  <c r="AU908" i="1"/>
  <c r="AU909" i="1"/>
  <c r="AU910" i="1"/>
  <c r="AU911" i="1"/>
  <c r="AU912" i="1"/>
  <c r="AU913" i="1"/>
  <c r="AU914" i="1"/>
  <c r="AU915" i="1"/>
  <c r="AU916" i="1"/>
  <c r="AU917" i="1"/>
  <c r="AU918" i="1"/>
  <c r="AU919" i="1"/>
  <c r="AU920" i="1"/>
  <c r="AU921" i="1"/>
  <c r="AU922" i="1"/>
  <c r="AU923" i="1"/>
  <c r="AU924" i="1"/>
  <c r="AU925" i="1"/>
  <c r="AU926" i="1"/>
  <c r="AU927" i="1"/>
  <c r="AU928" i="1"/>
  <c r="AU929" i="1"/>
  <c r="AU930" i="1"/>
  <c r="AU931" i="1"/>
  <c r="AU932" i="1"/>
  <c r="AU933" i="1"/>
  <c r="AU934" i="1"/>
  <c r="AU935" i="1"/>
  <c r="AU936" i="1"/>
  <c r="AU937" i="1"/>
  <c r="AU938" i="1"/>
  <c r="AU939" i="1"/>
  <c r="AU940" i="1"/>
  <c r="AU941" i="1"/>
  <c r="AU942" i="1"/>
  <c r="AU943" i="1"/>
  <c r="AU944" i="1"/>
  <c r="AU945" i="1"/>
  <c r="AU946" i="1"/>
  <c r="AU947" i="1"/>
  <c r="AU948" i="1"/>
  <c r="AU949" i="1"/>
  <c r="AU950" i="1"/>
  <c r="AU951" i="1"/>
  <c r="AU952" i="1"/>
  <c r="AU953" i="1"/>
  <c r="AU954" i="1"/>
  <c r="AU955" i="1"/>
  <c r="AU956" i="1"/>
  <c r="AU957" i="1"/>
  <c r="AU958" i="1"/>
  <c r="AU959" i="1"/>
  <c r="AU960" i="1"/>
  <c r="AU961" i="1"/>
  <c r="AU962" i="1"/>
  <c r="AU963" i="1"/>
  <c r="AU964" i="1"/>
  <c r="AU965" i="1"/>
  <c r="AU966" i="1"/>
  <c r="AU967" i="1"/>
  <c r="AU968" i="1"/>
  <c r="AU969" i="1"/>
  <c r="AU970" i="1"/>
  <c r="AU971" i="1"/>
  <c r="AU972" i="1"/>
  <c r="AU973" i="1"/>
  <c r="AU974" i="1"/>
  <c r="AU975" i="1"/>
  <c r="AU976" i="1"/>
  <c r="AU977" i="1"/>
  <c r="AU978" i="1"/>
  <c r="AU979" i="1"/>
  <c r="AU980" i="1"/>
  <c r="AU981" i="1"/>
  <c r="AU982" i="1"/>
  <c r="AU983" i="1"/>
  <c r="AU984" i="1"/>
  <c r="AU985" i="1"/>
  <c r="AU986" i="1"/>
  <c r="AU987" i="1"/>
  <c r="AU988" i="1"/>
  <c r="AU989" i="1"/>
  <c r="AU990" i="1"/>
  <c r="AU991" i="1"/>
  <c r="AU992" i="1"/>
  <c r="AU993" i="1"/>
  <c r="AU994" i="1"/>
  <c r="AU995" i="1"/>
  <c r="AU996" i="1"/>
  <c r="AU997" i="1"/>
  <c r="AU998" i="1"/>
  <c r="AU999" i="1"/>
  <c r="AU1000" i="1"/>
  <c r="AU1001" i="1"/>
  <c r="AU1002" i="1"/>
  <c r="AU1003" i="1"/>
  <c r="AU1004" i="1"/>
  <c r="AU1005" i="1"/>
  <c r="AU1006" i="1"/>
  <c r="AU1007" i="1"/>
  <c r="AU1008" i="1"/>
  <c r="AU1009" i="1"/>
  <c r="AU1010" i="1"/>
  <c r="AU1011" i="1"/>
  <c r="AU1012" i="1"/>
  <c r="AU1013" i="1"/>
  <c r="AU1014" i="1"/>
  <c r="AU1015" i="1"/>
  <c r="AU1016" i="1"/>
  <c r="AU1017" i="1"/>
  <c r="AU1018" i="1"/>
  <c r="AU1019" i="1"/>
  <c r="AU1020" i="1"/>
  <c r="AU1021" i="1"/>
  <c r="AU1022" i="1"/>
  <c r="AU1023" i="1"/>
  <c r="AU1024" i="1"/>
  <c r="AU1025" i="1"/>
  <c r="AU1026" i="1"/>
  <c r="AU1027" i="1"/>
  <c r="AU1028" i="1"/>
  <c r="AU1029" i="1"/>
  <c r="AU1030" i="1"/>
  <c r="AU1031" i="1"/>
  <c r="AU1032" i="1"/>
  <c r="AU1033" i="1"/>
  <c r="AU1034" i="1"/>
  <c r="AU1035" i="1"/>
  <c r="AU1036" i="1"/>
  <c r="AU1037" i="1"/>
  <c r="AU1038" i="1"/>
  <c r="AU1039" i="1"/>
  <c r="AU1040" i="1"/>
  <c r="AU1041" i="1"/>
  <c r="AU1042" i="1"/>
  <c r="AU1043" i="1"/>
  <c r="AU1044" i="1"/>
  <c r="AU1045" i="1"/>
  <c r="AU1046" i="1"/>
  <c r="AU1047" i="1"/>
  <c r="AU1048" i="1"/>
  <c r="AU1049" i="1"/>
  <c r="AU1050" i="1"/>
  <c r="AU1051" i="1"/>
  <c r="AU1052" i="1"/>
  <c r="AU1053" i="1"/>
  <c r="AU1054" i="1"/>
  <c r="AU1055" i="1"/>
  <c r="AU1056" i="1"/>
  <c r="AU1057" i="1"/>
  <c r="AU1058" i="1"/>
  <c r="AU1059" i="1"/>
  <c r="AU1060" i="1"/>
  <c r="AU1061" i="1"/>
  <c r="AU1062" i="1"/>
  <c r="AU1063" i="1"/>
  <c r="AU1064" i="1"/>
  <c r="AU1065" i="1"/>
  <c r="AU1066" i="1"/>
  <c r="AU1067" i="1"/>
  <c r="AU1068" i="1"/>
  <c r="AU1069" i="1"/>
  <c r="AU1070" i="1"/>
  <c r="AU1071" i="1"/>
  <c r="AU1072" i="1"/>
  <c r="AU1073" i="1"/>
  <c r="AU1074" i="1"/>
  <c r="AU1075" i="1"/>
  <c r="AU1076" i="1"/>
  <c r="AU1077" i="1"/>
  <c r="AU1078" i="1"/>
  <c r="AU1079" i="1"/>
  <c r="AU1080" i="1"/>
  <c r="AU1081" i="1"/>
  <c r="AU1082" i="1"/>
  <c r="AU1083" i="1"/>
  <c r="AU1084" i="1"/>
  <c r="AU1085" i="1"/>
  <c r="AU1086" i="1"/>
  <c r="AU1087" i="1"/>
  <c r="AU1088" i="1"/>
  <c r="AU1089" i="1"/>
  <c r="AU1090" i="1"/>
  <c r="AU1091" i="1"/>
  <c r="AU1092" i="1"/>
  <c r="AU1093" i="1"/>
  <c r="AU1094" i="1"/>
  <c r="AU1095" i="1"/>
  <c r="AU1096" i="1"/>
  <c r="AU1097" i="1"/>
  <c r="AU1098" i="1"/>
  <c r="AU1099" i="1"/>
  <c r="AU1100" i="1"/>
  <c r="AU1101" i="1"/>
  <c r="AU1102" i="1"/>
  <c r="AU1103" i="1"/>
  <c r="AU1104" i="1"/>
  <c r="AU1105" i="1"/>
  <c r="AU1106" i="1"/>
  <c r="AU1107" i="1"/>
  <c r="AU1108" i="1"/>
  <c r="AU1109" i="1"/>
  <c r="AU1110" i="1"/>
  <c r="AU1111" i="1"/>
  <c r="AU1112" i="1"/>
  <c r="AU1113" i="1"/>
  <c r="AU1114" i="1"/>
  <c r="AU1115" i="1"/>
  <c r="AU1116" i="1"/>
  <c r="AU1117" i="1"/>
  <c r="AU1118" i="1"/>
  <c r="AU1119" i="1"/>
  <c r="AU1120" i="1"/>
  <c r="AU1121" i="1"/>
  <c r="AU1122" i="1"/>
  <c r="AU1123" i="1"/>
  <c r="AU1124" i="1"/>
  <c r="AU1125" i="1"/>
  <c r="AU1126" i="1"/>
  <c r="AU1127" i="1"/>
  <c r="AU1128" i="1"/>
  <c r="AU1129" i="1"/>
  <c r="AU1130" i="1"/>
  <c r="AU1131" i="1"/>
  <c r="AU1132" i="1"/>
  <c r="AU1133" i="1"/>
  <c r="AU1134" i="1"/>
  <c r="AU1135" i="1"/>
  <c r="AU1136" i="1"/>
  <c r="AU1137" i="1"/>
  <c r="AU1138" i="1"/>
  <c r="AU1139" i="1"/>
  <c r="AU1140" i="1"/>
  <c r="AU1141" i="1"/>
  <c r="AU1142" i="1"/>
  <c r="AU1143" i="1"/>
  <c r="AU1144" i="1"/>
  <c r="AU1145" i="1"/>
  <c r="AU1146" i="1"/>
  <c r="AU1147" i="1"/>
  <c r="AU1148" i="1"/>
  <c r="AU1149" i="1"/>
  <c r="AU1150" i="1"/>
  <c r="AU1151" i="1"/>
  <c r="AU1152" i="1"/>
  <c r="AU1153" i="1"/>
  <c r="AU1154" i="1"/>
  <c r="AU1155" i="1"/>
  <c r="AU1156" i="1"/>
  <c r="AU1157" i="1"/>
  <c r="AU1158" i="1"/>
  <c r="AU1159" i="1"/>
  <c r="AU1160" i="1"/>
  <c r="AU1161" i="1"/>
  <c r="AU1162" i="1"/>
  <c r="AU1163" i="1"/>
  <c r="AU1164" i="1"/>
  <c r="AU1165" i="1"/>
  <c r="AU1166" i="1"/>
  <c r="AU1167" i="1"/>
  <c r="AU1168" i="1"/>
  <c r="AU1169" i="1"/>
  <c r="AU1170" i="1"/>
  <c r="AU1171" i="1"/>
  <c r="AU1172" i="1"/>
  <c r="AU1173" i="1"/>
  <c r="AU1174" i="1"/>
  <c r="AU1175" i="1"/>
  <c r="AU1176" i="1"/>
  <c r="AU1177" i="1"/>
  <c r="AU1178" i="1"/>
  <c r="AU1179" i="1"/>
  <c r="AU1180" i="1"/>
  <c r="AU1181" i="1"/>
  <c r="AU1182" i="1"/>
  <c r="AU1183" i="1"/>
  <c r="AU1184" i="1"/>
  <c r="AU1185" i="1"/>
  <c r="AU1186" i="1"/>
  <c r="AU1187" i="1"/>
  <c r="AU1188" i="1"/>
  <c r="AU1189" i="1"/>
  <c r="AU1190" i="1"/>
  <c r="AU1191" i="1"/>
  <c r="AU1192" i="1"/>
  <c r="AU1193" i="1"/>
  <c r="AU1194" i="1"/>
  <c r="AU1195" i="1"/>
  <c r="AU1196" i="1"/>
  <c r="AU1197" i="1"/>
  <c r="AU1198" i="1"/>
  <c r="AU1199" i="1"/>
  <c r="AU1200" i="1"/>
  <c r="AU1201" i="1"/>
  <c r="AU1202" i="1"/>
  <c r="AU1203" i="1"/>
  <c r="AU1204" i="1"/>
  <c r="AU1205" i="1"/>
  <c r="AU1206" i="1"/>
  <c r="AU1207" i="1"/>
  <c r="AU1208" i="1"/>
  <c r="AU1209" i="1"/>
  <c r="AU1210" i="1"/>
  <c r="AU1211" i="1"/>
  <c r="AU1212" i="1"/>
  <c r="AU1213" i="1"/>
  <c r="AU1214" i="1"/>
  <c r="AU1215" i="1"/>
  <c r="AU1216" i="1"/>
  <c r="AU1217" i="1"/>
  <c r="AU1218" i="1"/>
  <c r="AU1219" i="1"/>
  <c r="AU1220" i="1"/>
  <c r="AU1221" i="1"/>
  <c r="AU1222" i="1"/>
  <c r="AU1223" i="1"/>
  <c r="AU1224" i="1"/>
  <c r="AU1225" i="1"/>
  <c r="AU1226" i="1"/>
  <c r="AU1227" i="1"/>
  <c r="AU1228" i="1"/>
  <c r="AU1229" i="1"/>
  <c r="AU1230" i="1"/>
  <c r="AU1231" i="1"/>
  <c r="AU1232" i="1"/>
  <c r="AU1233" i="1"/>
  <c r="AU1234" i="1"/>
  <c r="AU1235" i="1"/>
  <c r="AU1236" i="1"/>
  <c r="AU1237" i="1"/>
  <c r="AU1238" i="1"/>
  <c r="AU1239" i="1"/>
  <c r="AU1240" i="1"/>
  <c r="AU1241" i="1"/>
  <c r="AU1242" i="1"/>
  <c r="AU1243" i="1"/>
  <c r="AU1244" i="1"/>
  <c r="AU1245" i="1"/>
  <c r="AU1246" i="1"/>
  <c r="AU1247" i="1"/>
  <c r="AU1248" i="1"/>
  <c r="AU1249" i="1"/>
  <c r="AU1250" i="1"/>
  <c r="AU1251" i="1"/>
  <c r="AU1252" i="1"/>
  <c r="AU1253" i="1"/>
  <c r="AU1254" i="1"/>
  <c r="AU1255" i="1"/>
  <c r="AU1256" i="1"/>
  <c r="AU1257" i="1"/>
  <c r="AU1258" i="1"/>
  <c r="AU1259" i="1"/>
  <c r="AU1260" i="1"/>
  <c r="AU1261" i="1"/>
  <c r="AU1262" i="1"/>
  <c r="AU1263" i="1"/>
  <c r="AU1264" i="1"/>
  <c r="AU1265" i="1"/>
  <c r="AU1266" i="1"/>
  <c r="AU1267" i="1"/>
  <c r="AU1268" i="1"/>
  <c r="AU1269" i="1"/>
  <c r="AU1270" i="1"/>
  <c r="AU1271" i="1"/>
  <c r="AU1272" i="1"/>
  <c r="AU1273" i="1"/>
  <c r="AU1274" i="1"/>
  <c r="AU1275" i="1"/>
  <c r="AU1276" i="1"/>
  <c r="AU1277" i="1"/>
  <c r="AU1278" i="1"/>
  <c r="AU1279" i="1"/>
  <c r="AU1280" i="1"/>
  <c r="AU1281" i="1"/>
  <c r="AU1282" i="1"/>
  <c r="AU1283" i="1"/>
  <c r="AU1284" i="1"/>
  <c r="AU1285" i="1"/>
  <c r="AU1286" i="1"/>
  <c r="AU1287" i="1"/>
  <c r="AU1288" i="1"/>
  <c r="AU1289" i="1"/>
  <c r="AU1290" i="1"/>
  <c r="AU1291" i="1"/>
  <c r="AU1292" i="1"/>
  <c r="AU1293" i="1"/>
  <c r="AU1294" i="1"/>
  <c r="AU1295" i="1"/>
  <c r="AU1296" i="1"/>
  <c r="AU1297" i="1"/>
  <c r="AU1298" i="1"/>
  <c r="AU1299" i="1"/>
  <c r="AU1300" i="1"/>
  <c r="AU1301" i="1"/>
  <c r="AU1302" i="1"/>
  <c r="AU1303" i="1"/>
  <c r="AU1304" i="1"/>
  <c r="AU1305" i="1"/>
  <c r="AU1306" i="1"/>
  <c r="AU1307" i="1"/>
  <c r="AU1308" i="1"/>
  <c r="AU1309" i="1"/>
  <c r="AU1310" i="1"/>
  <c r="AU1311" i="1"/>
  <c r="AU1312" i="1"/>
  <c r="AU1313" i="1"/>
  <c r="AU1314" i="1"/>
  <c r="AU1315" i="1"/>
  <c r="AU1316" i="1"/>
  <c r="AU1317" i="1"/>
  <c r="AU1318" i="1"/>
  <c r="AU1319" i="1"/>
  <c r="AU1320" i="1"/>
  <c r="AU1321" i="1"/>
  <c r="AU1322" i="1"/>
  <c r="AU1323" i="1"/>
  <c r="AU1324" i="1"/>
  <c r="AU1325" i="1"/>
  <c r="AU1326" i="1"/>
  <c r="AU1327" i="1"/>
  <c r="AU1328" i="1"/>
  <c r="AU1329" i="1"/>
  <c r="AU1330" i="1"/>
  <c r="AU1331" i="1"/>
  <c r="AU1332" i="1"/>
  <c r="AU1333" i="1"/>
  <c r="AU1334" i="1"/>
  <c r="AU1335" i="1"/>
  <c r="AU1336" i="1"/>
  <c r="AU1337" i="1"/>
  <c r="AU1338" i="1"/>
  <c r="AU1339" i="1"/>
  <c r="AU1340" i="1"/>
  <c r="AU1341" i="1"/>
  <c r="AU1342" i="1"/>
  <c r="AU1343" i="1"/>
  <c r="AU1344" i="1"/>
  <c r="AU1345" i="1"/>
  <c r="AU1346" i="1"/>
  <c r="AU1347" i="1"/>
  <c r="AU1348" i="1"/>
  <c r="AU1349" i="1"/>
  <c r="AU1350" i="1"/>
  <c r="AU1351" i="1"/>
  <c r="AU1352" i="1"/>
  <c r="AU1353" i="1"/>
  <c r="AU1354" i="1"/>
  <c r="AU1355" i="1"/>
  <c r="AU1356" i="1"/>
  <c r="AU1357" i="1"/>
  <c r="AU1358" i="1"/>
  <c r="AU1359" i="1"/>
  <c r="AU1360" i="1"/>
  <c r="AU1361" i="1"/>
  <c r="AU1362" i="1"/>
  <c r="AU1363" i="1"/>
  <c r="AU1364" i="1"/>
  <c r="AU1365" i="1"/>
  <c r="AU1366" i="1"/>
  <c r="AU1367" i="1"/>
  <c r="AU1368" i="1"/>
  <c r="AU1369" i="1"/>
  <c r="AU1370" i="1"/>
  <c r="AU1371" i="1"/>
  <c r="AU1372" i="1"/>
  <c r="AU1373" i="1"/>
  <c r="AU1374" i="1"/>
  <c r="AU1375" i="1"/>
  <c r="AU1376" i="1"/>
  <c r="AU1377" i="1"/>
  <c r="AU1378" i="1"/>
  <c r="AU1379" i="1"/>
  <c r="AU1380" i="1"/>
  <c r="AU1381" i="1"/>
  <c r="AU1382" i="1"/>
  <c r="AU1383" i="1"/>
  <c r="AU1384" i="1"/>
  <c r="AU1385" i="1"/>
  <c r="AU1386" i="1"/>
  <c r="AU1387" i="1"/>
  <c r="AU1388" i="1"/>
  <c r="AU1389" i="1"/>
  <c r="AU1390" i="1"/>
  <c r="AU1391" i="1"/>
  <c r="AU1392" i="1"/>
  <c r="AU1393" i="1"/>
  <c r="AU1394" i="1"/>
  <c r="AU1395" i="1"/>
  <c r="AU1396" i="1"/>
  <c r="AU1397" i="1"/>
  <c r="AU1398" i="1"/>
  <c r="AU1399" i="1"/>
  <c r="AU1400" i="1"/>
  <c r="AU1401" i="1"/>
  <c r="AU1402" i="1"/>
  <c r="AU1403" i="1"/>
  <c r="AU1404" i="1"/>
  <c r="AU1405" i="1"/>
  <c r="AU1406" i="1"/>
  <c r="AU1407" i="1"/>
  <c r="AU1408" i="1"/>
  <c r="AU1409" i="1"/>
  <c r="AU1410" i="1"/>
  <c r="AU1411" i="1"/>
  <c r="AU1412" i="1"/>
  <c r="AU1413" i="1"/>
  <c r="AU1414" i="1"/>
  <c r="AU1415" i="1"/>
  <c r="AU1416" i="1"/>
  <c r="AU1417" i="1"/>
  <c r="AU1418" i="1"/>
  <c r="AU1419" i="1"/>
  <c r="AU1420" i="1"/>
  <c r="AU1421" i="1"/>
  <c r="AU1422" i="1"/>
  <c r="AU1423" i="1"/>
  <c r="AU1424" i="1"/>
  <c r="AU1425" i="1"/>
  <c r="AU1426" i="1"/>
  <c r="AU1427" i="1"/>
  <c r="AU1428" i="1"/>
  <c r="AU1429" i="1"/>
  <c r="AU1430" i="1"/>
  <c r="AU1431" i="1"/>
  <c r="AU1432" i="1"/>
  <c r="AU1433" i="1"/>
  <c r="AU1434" i="1"/>
  <c r="AU1435" i="1"/>
  <c r="AU1436" i="1"/>
  <c r="AU1437" i="1"/>
  <c r="AU1438" i="1"/>
  <c r="AU1439" i="1"/>
  <c r="AU1440" i="1"/>
  <c r="AU1441" i="1"/>
  <c r="AU1442" i="1"/>
  <c r="AU1443" i="1"/>
  <c r="AU1444" i="1"/>
  <c r="AU1445" i="1"/>
  <c r="AU1446" i="1"/>
  <c r="AU1447" i="1"/>
  <c r="AU1448" i="1"/>
  <c r="AU1449" i="1"/>
  <c r="AU1450" i="1"/>
  <c r="AU1451" i="1"/>
  <c r="AU1452" i="1"/>
  <c r="AU1453" i="1"/>
  <c r="AU1454" i="1"/>
  <c r="AU1455" i="1"/>
  <c r="AU1456" i="1"/>
  <c r="AU1457" i="1"/>
  <c r="AU1458" i="1"/>
  <c r="AU1459" i="1"/>
  <c r="AU1460" i="1"/>
  <c r="AU1461" i="1"/>
  <c r="AU1462" i="1"/>
  <c r="AU1463" i="1"/>
  <c r="AU1464" i="1"/>
  <c r="AU1465" i="1"/>
  <c r="AU1466" i="1"/>
  <c r="AU1467" i="1"/>
  <c r="AU1468" i="1"/>
  <c r="AU1469" i="1"/>
  <c r="AU1470" i="1"/>
  <c r="AU1471" i="1"/>
  <c r="AU1472" i="1"/>
  <c r="AU1473" i="1"/>
  <c r="AU1474" i="1"/>
  <c r="AU1475" i="1"/>
  <c r="AU1476" i="1"/>
  <c r="AU1477" i="1"/>
  <c r="AU1478" i="1"/>
  <c r="AU1479" i="1"/>
  <c r="AU1480" i="1"/>
  <c r="AU1481" i="1"/>
  <c r="AU1482" i="1"/>
  <c r="AU1483" i="1"/>
  <c r="AU1484" i="1"/>
  <c r="AU1485" i="1"/>
  <c r="AU1486" i="1"/>
  <c r="AU1487" i="1"/>
  <c r="AU1488" i="1"/>
  <c r="AU1489" i="1"/>
  <c r="AU1490" i="1"/>
  <c r="AU1491" i="1"/>
  <c r="AU1492" i="1"/>
  <c r="AU1493" i="1"/>
  <c r="AU1494" i="1"/>
  <c r="AU1495" i="1"/>
  <c r="AU1496" i="1"/>
  <c r="AU1497" i="1"/>
  <c r="AU1498" i="1"/>
  <c r="AU1499" i="1"/>
  <c r="AU1500" i="1"/>
  <c r="AU1501" i="1"/>
  <c r="AU1502" i="1"/>
  <c r="AU1503" i="1"/>
  <c r="AU1504" i="1"/>
  <c r="AU1505" i="1"/>
  <c r="AU1506" i="1"/>
  <c r="AU1507" i="1"/>
  <c r="AU1508" i="1"/>
  <c r="AU1509" i="1"/>
  <c r="AU1510" i="1"/>
  <c r="AU1511" i="1"/>
  <c r="AU1512" i="1"/>
  <c r="AU1513" i="1"/>
  <c r="AU1514" i="1"/>
  <c r="AU1515" i="1"/>
  <c r="AU1516" i="1"/>
  <c r="AU1517" i="1"/>
  <c r="AU1518" i="1"/>
  <c r="AU1519" i="1"/>
  <c r="AU1520" i="1"/>
  <c r="AU1521" i="1"/>
  <c r="AU1522" i="1"/>
  <c r="AU1523" i="1"/>
  <c r="AU1524" i="1"/>
  <c r="AU1525" i="1"/>
  <c r="AU1526" i="1"/>
  <c r="AU1527" i="1"/>
  <c r="AU1528" i="1"/>
  <c r="AU1529" i="1"/>
  <c r="AU1530" i="1"/>
  <c r="AU1531" i="1"/>
  <c r="AU1532" i="1"/>
  <c r="AU1533" i="1"/>
  <c r="AU1534" i="1"/>
  <c r="AU1535" i="1"/>
  <c r="AU1536" i="1"/>
  <c r="AU1537" i="1"/>
  <c r="AU1538" i="1"/>
  <c r="AU1539" i="1"/>
  <c r="AU1540" i="1"/>
  <c r="AU1541" i="1"/>
  <c r="AU1542" i="1"/>
  <c r="AU1543" i="1"/>
  <c r="AU1544" i="1"/>
  <c r="AU1545" i="1"/>
  <c r="AU1546" i="1"/>
  <c r="AU1547" i="1"/>
  <c r="AU1548" i="1"/>
  <c r="AU1549" i="1"/>
  <c r="AU1550" i="1"/>
  <c r="AU1551" i="1"/>
  <c r="AU1552" i="1"/>
  <c r="AU1553" i="1"/>
  <c r="AU1554" i="1"/>
  <c r="AU1555" i="1"/>
  <c r="AU1556" i="1"/>
  <c r="AU1557" i="1"/>
  <c r="AU1558" i="1"/>
  <c r="AU1559" i="1"/>
  <c r="AU1560" i="1"/>
  <c r="AU1561" i="1"/>
  <c r="AU1562" i="1"/>
  <c r="AU1563" i="1"/>
  <c r="AU1564" i="1"/>
  <c r="AU1565" i="1"/>
  <c r="AU1566" i="1"/>
  <c r="AU1567" i="1"/>
  <c r="AU1568" i="1"/>
  <c r="AU1569" i="1"/>
  <c r="AU1570" i="1"/>
  <c r="AU1571" i="1"/>
  <c r="AU1572" i="1"/>
  <c r="AU1573" i="1"/>
  <c r="AU1574" i="1"/>
  <c r="AU1575" i="1"/>
  <c r="AU1576" i="1"/>
  <c r="AU1577" i="1"/>
  <c r="AU1578" i="1"/>
  <c r="AU1579" i="1"/>
  <c r="AU1580" i="1"/>
  <c r="AU1581" i="1"/>
  <c r="AU1582" i="1"/>
  <c r="AU1583" i="1"/>
  <c r="AU1584" i="1"/>
  <c r="AU1585" i="1"/>
  <c r="AU1586" i="1"/>
  <c r="AU1587" i="1"/>
  <c r="AU1588" i="1"/>
  <c r="AU1589" i="1"/>
  <c r="AU1590" i="1"/>
  <c r="AU1591" i="1"/>
  <c r="AU1592" i="1"/>
  <c r="AU1593" i="1"/>
  <c r="AU1594" i="1"/>
  <c r="AU1595" i="1"/>
  <c r="AU1596" i="1"/>
  <c r="AU1597" i="1"/>
  <c r="AU1598" i="1"/>
  <c r="AU1599" i="1"/>
  <c r="AU1600" i="1"/>
  <c r="AU1601" i="1"/>
  <c r="AU1602" i="1"/>
  <c r="AU1603" i="1"/>
  <c r="AU1604" i="1"/>
  <c r="AU1605" i="1"/>
  <c r="AU1606" i="1"/>
  <c r="AU1607" i="1"/>
  <c r="AU1608" i="1"/>
  <c r="AU1609" i="1"/>
  <c r="AU1610" i="1"/>
  <c r="AU1611" i="1"/>
  <c r="AU1612" i="1"/>
  <c r="AU1613" i="1"/>
  <c r="AU1614" i="1"/>
  <c r="AU1615" i="1"/>
  <c r="AU1616" i="1"/>
  <c r="AU1617" i="1"/>
  <c r="AU1618" i="1"/>
  <c r="AU1619" i="1"/>
  <c r="AU1620" i="1"/>
  <c r="AU1621" i="1"/>
  <c r="AU1622" i="1"/>
  <c r="AU1623" i="1"/>
  <c r="AU1624" i="1"/>
  <c r="AU1625" i="1"/>
  <c r="AU1626" i="1"/>
  <c r="AU1627" i="1"/>
  <c r="AU1628" i="1"/>
  <c r="AU1629" i="1"/>
  <c r="AU1630" i="1"/>
  <c r="AU1631" i="1"/>
  <c r="AU1632" i="1"/>
  <c r="AU1633" i="1"/>
  <c r="AU1634" i="1"/>
  <c r="AU1635" i="1"/>
  <c r="AU1636" i="1"/>
  <c r="AU1637" i="1"/>
  <c r="AU1638" i="1"/>
  <c r="AU1639" i="1"/>
  <c r="AU1640" i="1"/>
  <c r="AU1641" i="1"/>
  <c r="AU1642" i="1"/>
  <c r="AU1643" i="1"/>
  <c r="AU1644" i="1"/>
  <c r="AU1645" i="1"/>
  <c r="AU1646" i="1"/>
  <c r="AU1647" i="1"/>
  <c r="AU1648" i="1"/>
  <c r="AU1649" i="1"/>
  <c r="AU1650" i="1"/>
  <c r="AU1651" i="1"/>
  <c r="AU1652" i="1"/>
  <c r="AU1653" i="1"/>
  <c r="AU1654" i="1"/>
  <c r="AU1655" i="1"/>
  <c r="AU1656" i="1"/>
  <c r="AU1657" i="1"/>
  <c r="AU1658" i="1"/>
  <c r="AU1659" i="1"/>
  <c r="AU1660" i="1"/>
  <c r="AU1661" i="1"/>
  <c r="AU1662" i="1"/>
  <c r="AU1663" i="1"/>
  <c r="AU1664" i="1"/>
  <c r="AU1665" i="1"/>
  <c r="AU1666" i="1"/>
  <c r="AU1667" i="1"/>
  <c r="AU1668" i="1"/>
  <c r="AU1669" i="1"/>
  <c r="AU1670" i="1"/>
  <c r="AU1671" i="1"/>
  <c r="AU1672" i="1"/>
  <c r="AU1673" i="1"/>
  <c r="AU1674" i="1"/>
  <c r="AU1675" i="1"/>
  <c r="AU1676" i="1"/>
  <c r="AU1677" i="1"/>
  <c r="AU1678" i="1"/>
  <c r="AU1679" i="1"/>
  <c r="AU1680" i="1"/>
  <c r="AU1681" i="1"/>
  <c r="AU1682" i="1"/>
  <c r="AU1683" i="1"/>
  <c r="AU1684" i="1"/>
  <c r="AU1685" i="1"/>
  <c r="AU1686" i="1"/>
  <c r="AU1687" i="1"/>
  <c r="AU1688" i="1"/>
  <c r="AU1689" i="1"/>
  <c r="AU1690" i="1"/>
  <c r="AU1691" i="1"/>
  <c r="AU1692" i="1"/>
  <c r="AU1693" i="1"/>
  <c r="AU1694" i="1"/>
  <c r="AU1695" i="1"/>
  <c r="AU1696" i="1"/>
  <c r="AU1697" i="1"/>
  <c r="AU1698" i="1"/>
  <c r="AU1699" i="1"/>
  <c r="AU1700" i="1"/>
  <c r="AU1701" i="1"/>
  <c r="AU1702" i="1"/>
  <c r="AU1703" i="1"/>
  <c r="AU1704" i="1"/>
  <c r="AU1705" i="1"/>
  <c r="AU1706" i="1"/>
  <c r="AU1707" i="1"/>
  <c r="AU1708" i="1"/>
  <c r="AU1709" i="1"/>
  <c r="AU1710" i="1"/>
  <c r="AU1711" i="1"/>
  <c r="AU1712" i="1"/>
  <c r="AU1713" i="1"/>
  <c r="AU1714" i="1"/>
  <c r="AU1715" i="1"/>
  <c r="AU1716" i="1"/>
  <c r="AU1717" i="1"/>
  <c r="AU1718" i="1"/>
  <c r="AU1719" i="1"/>
  <c r="AU1720" i="1"/>
  <c r="AU1721" i="1"/>
  <c r="AU1722" i="1"/>
  <c r="AU1723" i="1"/>
  <c r="AU1724" i="1"/>
  <c r="AU1725" i="1"/>
  <c r="AU1726" i="1"/>
  <c r="AU1727" i="1"/>
  <c r="AU1728" i="1"/>
  <c r="AU1729" i="1"/>
  <c r="AU1730" i="1"/>
  <c r="AU1731" i="1"/>
  <c r="AU1732" i="1"/>
  <c r="AU1733" i="1"/>
  <c r="AU1734" i="1"/>
  <c r="AU1735" i="1"/>
  <c r="AU1736" i="1"/>
  <c r="AU1737" i="1"/>
  <c r="AU1738" i="1"/>
  <c r="AU1739" i="1"/>
  <c r="AU1740" i="1"/>
  <c r="AU1741" i="1"/>
  <c r="AU1742" i="1"/>
  <c r="AU1743" i="1"/>
  <c r="AU1744" i="1"/>
  <c r="AU1745" i="1"/>
  <c r="AU1746" i="1"/>
  <c r="AU1747" i="1"/>
  <c r="AU1748" i="1"/>
  <c r="AU1749" i="1"/>
  <c r="AU1750" i="1"/>
  <c r="AU1751" i="1"/>
  <c r="AU1752" i="1"/>
  <c r="AU1753" i="1"/>
  <c r="AU1754" i="1"/>
  <c r="AU1755" i="1"/>
  <c r="AU1756" i="1"/>
  <c r="AU1757" i="1"/>
  <c r="AU1758" i="1"/>
  <c r="AU1759" i="1"/>
  <c r="AU1760" i="1"/>
  <c r="AU1761" i="1"/>
  <c r="AU1762" i="1"/>
  <c r="AU1763" i="1"/>
  <c r="AU1764" i="1"/>
  <c r="AU1765" i="1"/>
  <c r="AU1766" i="1"/>
  <c r="AU1767" i="1"/>
  <c r="AU1768" i="1"/>
  <c r="AU1769" i="1"/>
  <c r="AU1770" i="1"/>
  <c r="AU1771" i="1"/>
  <c r="AU1772" i="1"/>
  <c r="AU1773" i="1"/>
  <c r="AU1774" i="1"/>
  <c r="AU1775" i="1"/>
  <c r="AU1776" i="1"/>
  <c r="AU1777" i="1"/>
  <c r="AU1778" i="1"/>
  <c r="AU1779" i="1"/>
  <c r="AU1780" i="1"/>
  <c r="AU1781" i="1"/>
  <c r="AU1782" i="1"/>
  <c r="AU1783" i="1"/>
  <c r="AU1784" i="1"/>
  <c r="AU1785" i="1"/>
  <c r="AU1786" i="1"/>
  <c r="AU1787" i="1"/>
  <c r="AU1788" i="1"/>
  <c r="AU1789" i="1"/>
  <c r="AU1790" i="1"/>
  <c r="AU1791" i="1"/>
  <c r="AU1792" i="1"/>
  <c r="AU1793" i="1"/>
  <c r="AU1794" i="1"/>
  <c r="AU1795" i="1"/>
  <c r="AU1796" i="1"/>
  <c r="AU1797" i="1"/>
  <c r="AU1798" i="1"/>
  <c r="AU1799" i="1"/>
  <c r="AU1800" i="1"/>
  <c r="AU1801" i="1"/>
  <c r="AU1802" i="1"/>
  <c r="AU1803" i="1"/>
  <c r="AU1804" i="1"/>
  <c r="AU1805" i="1"/>
  <c r="AU1806" i="1"/>
  <c r="AU1807" i="1"/>
  <c r="AU1808" i="1"/>
  <c r="AU1809" i="1"/>
  <c r="AU1810" i="1"/>
  <c r="AU1811" i="1"/>
  <c r="AU1812" i="1"/>
  <c r="AU1813" i="1"/>
  <c r="AU1814" i="1"/>
  <c r="AU1815" i="1"/>
  <c r="AU1816" i="1"/>
  <c r="AU1817" i="1"/>
  <c r="AU1818" i="1"/>
  <c r="AU1819" i="1"/>
  <c r="AU1820" i="1"/>
  <c r="AU1821" i="1"/>
  <c r="AU1822" i="1"/>
  <c r="AU1823" i="1"/>
  <c r="AU1824" i="1"/>
  <c r="AU1825" i="1"/>
  <c r="AU1826" i="1"/>
  <c r="AU1827" i="1"/>
  <c r="AU1828" i="1"/>
  <c r="AU1829" i="1"/>
  <c r="AU1830" i="1"/>
  <c r="AU1831" i="1"/>
  <c r="AU1832" i="1"/>
  <c r="AU1833" i="1"/>
  <c r="AU1834" i="1"/>
  <c r="AU1835" i="1"/>
  <c r="AU1836" i="1"/>
  <c r="AU1837" i="1"/>
  <c r="AU1838" i="1"/>
  <c r="AU1839" i="1"/>
  <c r="AU1840" i="1"/>
  <c r="AU1841" i="1"/>
  <c r="AU1842" i="1"/>
  <c r="AU1843" i="1"/>
  <c r="AU1844" i="1"/>
  <c r="AU1845" i="1"/>
  <c r="AU1846" i="1"/>
  <c r="AU1847" i="1"/>
  <c r="AU1848" i="1"/>
  <c r="AU1849" i="1"/>
  <c r="AU1850" i="1"/>
  <c r="AU1851" i="1"/>
  <c r="AU1852" i="1"/>
  <c r="AU1853" i="1"/>
  <c r="AU1854" i="1"/>
  <c r="AU1855" i="1"/>
  <c r="AU1856" i="1"/>
  <c r="AU1857" i="1"/>
  <c r="AU1858" i="1"/>
  <c r="AU1859" i="1"/>
  <c r="AU1860" i="1"/>
  <c r="AU1861" i="1"/>
  <c r="AU1862" i="1"/>
  <c r="AU1863" i="1"/>
  <c r="AU1864" i="1"/>
  <c r="AU1865" i="1"/>
  <c r="AU1866" i="1"/>
  <c r="AU1867" i="1"/>
  <c r="AU1868" i="1"/>
  <c r="AU1869" i="1"/>
  <c r="AU1870" i="1"/>
  <c r="AU1871" i="1"/>
  <c r="AU1872" i="1"/>
  <c r="AU1873" i="1"/>
  <c r="AU1874" i="1"/>
  <c r="AU1875" i="1"/>
  <c r="AU1876" i="1"/>
  <c r="AU1877" i="1"/>
  <c r="AU1878" i="1"/>
  <c r="AU1879" i="1"/>
  <c r="AU1880" i="1"/>
  <c r="AU1881" i="1"/>
  <c r="AU1882" i="1"/>
  <c r="AU1883" i="1"/>
  <c r="AU1884" i="1"/>
  <c r="AU1885" i="1"/>
  <c r="AU1886" i="1"/>
  <c r="AU1887" i="1"/>
  <c r="AU1888" i="1"/>
  <c r="AU1889" i="1"/>
  <c r="AU1890" i="1"/>
  <c r="AU1891" i="1"/>
  <c r="AU1892" i="1"/>
  <c r="AU1893" i="1"/>
  <c r="AU1894" i="1"/>
  <c r="AU1895" i="1"/>
  <c r="AU1896" i="1"/>
  <c r="AU1897" i="1"/>
  <c r="AU1898" i="1"/>
  <c r="AU1899" i="1"/>
  <c r="AU1900" i="1"/>
  <c r="AU1901" i="1"/>
  <c r="AU1902" i="1"/>
  <c r="AU1903" i="1"/>
  <c r="AU1904" i="1"/>
  <c r="AU1905" i="1"/>
  <c r="AU1906" i="1"/>
  <c r="AU1907" i="1"/>
  <c r="AU1908" i="1"/>
  <c r="AU1909" i="1"/>
  <c r="AU1910" i="1"/>
  <c r="AU1911" i="1"/>
  <c r="AU1912" i="1"/>
  <c r="AU1913" i="1"/>
  <c r="AU1914" i="1"/>
  <c r="AU1915" i="1"/>
  <c r="AU1916" i="1"/>
  <c r="AU1917" i="1"/>
  <c r="AU1918" i="1"/>
  <c r="AU1919" i="1"/>
  <c r="AU1920" i="1"/>
  <c r="AU1921" i="1"/>
  <c r="AU1922" i="1"/>
  <c r="AU1923" i="1"/>
  <c r="AU1924" i="1"/>
  <c r="AU1925" i="1"/>
  <c r="AU1926" i="1"/>
  <c r="AU1927" i="1"/>
  <c r="AU1928" i="1"/>
  <c r="AU1929" i="1"/>
  <c r="AU1930" i="1"/>
  <c r="AU1931" i="1"/>
  <c r="AU1932" i="1"/>
  <c r="AU1933" i="1"/>
  <c r="AU1934" i="1"/>
  <c r="AU1935" i="1"/>
  <c r="AU1936" i="1"/>
  <c r="AU1937" i="1"/>
  <c r="AU1938" i="1"/>
  <c r="AU1939" i="1"/>
  <c r="AU1940" i="1"/>
  <c r="AU1941" i="1"/>
  <c r="AU1942" i="1"/>
  <c r="AU1943" i="1"/>
  <c r="AU1944" i="1"/>
  <c r="AU1945" i="1"/>
  <c r="AU1946" i="1"/>
  <c r="AU1947" i="1"/>
  <c r="AU1948" i="1"/>
  <c r="AU1949" i="1"/>
  <c r="AU1950" i="1"/>
  <c r="AU1951" i="1"/>
  <c r="AU1952" i="1"/>
  <c r="AU1953" i="1"/>
  <c r="AU1954" i="1"/>
  <c r="AU1955" i="1"/>
  <c r="AU1956" i="1"/>
  <c r="AU1957" i="1"/>
  <c r="AU1958" i="1"/>
  <c r="AU1959" i="1"/>
  <c r="AU1960" i="1"/>
  <c r="AU1961" i="1"/>
  <c r="AU1962" i="1"/>
  <c r="AU1963" i="1"/>
  <c r="AU1964" i="1"/>
  <c r="AU1965" i="1"/>
  <c r="AU1966" i="1"/>
  <c r="AU1967" i="1"/>
  <c r="AU1968" i="1"/>
  <c r="AU1969" i="1"/>
  <c r="AU1970" i="1"/>
  <c r="AU1971" i="1"/>
  <c r="AU1972" i="1"/>
  <c r="AU1973" i="1"/>
  <c r="AU1974" i="1"/>
  <c r="AU1975" i="1"/>
  <c r="AU1976" i="1"/>
  <c r="AU1977" i="1"/>
  <c r="AU1978" i="1"/>
  <c r="AU1979" i="1"/>
  <c r="AU1980" i="1"/>
  <c r="AU1981" i="1"/>
  <c r="AU1982" i="1"/>
  <c r="AU1983" i="1"/>
  <c r="AU1984" i="1"/>
  <c r="AU1985" i="1"/>
  <c r="AU1986" i="1"/>
  <c r="AU1987" i="1"/>
  <c r="AU1988" i="1"/>
  <c r="AU1989" i="1"/>
  <c r="AU1990" i="1"/>
  <c r="AU1991" i="1"/>
  <c r="AU1992" i="1"/>
  <c r="AU1993" i="1"/>
  <c r="AU1994" i="1"/>
  <c r="AU1995" i="1"/>
  <c r="AU1996" i="1"/>
  <c r="AU1997" i="1"/>
  <c r="AU1998" i="1"/>
  <c r="AU1999" i="1"/>
  <c r="AU2000" i="1"/>
  <c r="AU2001" i="1"/>
  <c r="AU2002" i="1"/>
  <c r="AU2003" i="1"/>
  <c r="AU2004" i="1"/>
  <c r="AU2005" i="1"/>
  <c r="AU2006" i="1"/>
  <c r="AU2007" i="1"/>
  <c r="AU2008" i="1"/>
  <c r="AU2009" i="1"/>
  <c r="AU2010" i="1"/>
  <c r="AU2011" i="1"/>
  <c r="AU2012" i="1"/>
  <c r="AU2013" i="1"/>
  <c r="AU2014" i="1"/>
  <c r="AU2015" i="1"/>
  <c r="AU2016" i="1"/>
  <c r="AU2017" i="1"/>
  <c r="AU2018" i="1"/>
  <c r="AU2019" i="1"/>
  <c r="AU2020" i="1"/>
  <c r="AU2021" i="1"/>
  <c r="AU2022" i="1"/>
  <c r="AU2023" i="1"/>
  <c r="AU2024" i="1"/>
  <c r="AU2025" i="1"/>
  <c r="AU2026" i="1"/>
  <c r="AU2027" i="1"/>
  <c r="AU2028" i="1"/>
  <c r="AU2029" i="1"/>
  <c r="AU2030" i="1"/>
  <c r="AU2031" i="1"/>
  <c r="AU2032" i="1"/>
  <c r="AU2033" i="1"/>
  <c r="AU2034" i="1"/>
  <c r="AU2035" i="1"/>
  <c r="AU2036" i="1"/>
  <c r="AU2037" i="1"/>
  <c r="AU2038" i="1"/>
  <c r="AU2039" i="1"/>
  <c r="AU2040" i="1"/>
  <c r="AU2041" i="1"/>
  <c r="AU2042" i="1"/>
  <c r="AU2043" i="1"/>
  <c r="AU2044" i="1"/>
  <c r="AU2045" i="1"/>
  <c r="AU2046" i="1"/>
  <c r="AU2047" i="1"/>
  <c r="AU2048" i="1"/>
  <c r="AU2049" i="1"/>
  <c r="AU2050" i="1"/>
  <c r="AU2051" i="1"/>
  <c r="AU2052" i="1"/>
  <c r="AU2053" i="1"/>
  <c r="AU2054" i="1"/>
  <c r="AU2055" i="1"/>
  <c r="AU2056" i="1"/>
  <c r="AU2057" i="1"/>
  <c r="AU2058" i="1"/>
  <c r="AU2059" i="1"/>
  <c r="AU2060" i="1"/>
  <c r="AU2061" i="1"/>
  <c r="AU2062" i="1"/>
  <c r="AU2063" i="1"/>
  <c r="AU2064" i="1"/>
  <c r="AU2065" i="1"/>
  <c r="AU2066" i="1"/>
  <c r="AU2067" i="1"/>
  <c r="AU2068" i="1"/>
  <c r="AU2069" i="1"/>
  <c r="AU2070" i="1"/>
  <c r="AU2071" i="1"/>
  <c r="AU2072" i="1"/>
  <c r="AU2073" i="1"/>
  <c r="AU2074" i="1"/>
  <c r="AU2075" i="1"/>
  <c r="AU2076" i="1"/>
  <c r="AU2077" i="1"/>
  <c r="AU2078" i="1"/>
  <c r="AU2079" i="1"/>
  <c r="AU2080" i="1"/>
  <c r="AU2081" i="1"/>
  <c r="AU2082" i="1"/>
  <c r="AU2083" i="1"/>
  <c r="AU2084" i="1"/>
  <c r="AU2085" i="1"/>
  <c r="AU2086" i="1"/>
  <c r="AU2087" i="1"/>
  <c r="AU2088" i="1"/>
  <c r="AU2089" i="1"/>
  <c r="AU2090" i="1"/>
  <c r="AU2091" i="1"/>
  <c r="AU2092" i="1"/>
  <c r="AU2093" i="1"/>
  <c r="AU2094" i="1"/>
  <c r="AU2095" i="1"/>
  <c r="AU2096" i="1"/>
  <c r="AU2097" i="1"/>
  <c r="AU2098" i="1"/>
  <c r="AU2099" i="1"/>
  <c r="AU2100" i="1"/>
  <c r="AU2101" i="1"/>
  <c r="AU2102" i="1"/>
  <c r="AU2103" i="1"/>
  <c r="AU2104" i="1"/>
  <c r="AU2105" i="1"/>
  <c r="AU2106" i="1"/>
  <c r="AU2107" i="1"/>
  <c r="AU2108" i="1"/>
  <c r="AU2109" i="1"/>
  <c r="AU2110" i="1"/>
  <c r="AU2111" i="1"/>
  <c r="AU2112" i="1"/>
  <c r="AU2113" i="1"/>
  <c r="AU2114" i="1"/>
  <c r="AU2115" i="1"/>
  <c r="AU2116" i="1"/>
  <c r="AU2117" i="1"/>
  <c r="AU2118" i="1"/>
  <c r="AU2119" i="1"/>
  <c r="AU2120" i="1"/>
  <c r="AU2121" i="1"/>
  <c r="AU2122" i="1"/>
  <c r="AU2123" i="1"/>
  <c r="AU2124" i="1"/>
  <c r="AU2125" i="1"/>
  <c r="AU2126" i="1"/>
  <c r="AU2127" i="1"/>
  <c r="AU2128" i="1"/>
  <c r="AU2129" i="1"/>
  <c r="AU2130" i="1"/>
  <c r="AU2131" i="1"/>
  <c r="AU2132" i="1"/>
  <c r="AU2133" i="1"/>
  <c r="AU2134" i="1"/>
  <c r="AU2135" i="1"/>
  <c r="AU2136" i="1"/>
  <c r="AU2137" i="1"/>
  <c r="AU2138" i="1"/>
  <c r="AU2139" i="1"/>
  <c r="AU2140" i="1"/>
  <c r="AU2141" i="1"/>
  <c r="AU2142" i="1"/>
  <c r="AU2143" i="1"/>
  <c r="AU2144" i="1"/>
  <c r="AU2145" i="1"/>
  <c r="AU2146" i="1"/>
  <c r="AU2147" i="1"/>
  <c r="AU2148" i="1"/>
  <c r="AU2149" i="1"/>
  <c r="AU2150" i="1"/>
  <c r="AU2151" i="1"/>
  <c r="AU2152" i="1"/>
  <c r="AU2153" i="1"/>
  <c r="AU2154" i="1"/>
  <c r="AU2155" i="1"/>
  <c r="AU2156" i="1"/>
  <c r="AU2157" i="1"/>
  <c r="AU2158" i="1"/>
  <c r="AU2159" i="1"/>
  <c r="AU2160" i="1"/>
  <c r="AU2161" i="1"/>
  <c r="AU2162" i="1"/>
  <c r="AU2163" i="1"/>
  <c r="AU2164" i="1"/>
  <c r="AU2165" i="1"/>
  <c r="AU2166" i="1"/>
  <c r="AU2167" i="1"/>
  <c r="AU2168" i="1"/>
  <c r="AU2169" i="1"/>
  <c r="AU2170" i="1"/>
  <c r="AU2171" i="1"/>
  <c r="AU2172" i="1"/>
  <c r="AU2173" i="1"/>
  <c r="AU2174" i="1"/>
  <c r="AU2175" i="1"/>
  <c r="AU2176" i="1"/>
  <c r="AU2177" i="1"/>
  <c r="AU2178" i="1"/>
  <c r="AU2179" i="1"/>
  <c r="AU2180" i="1"/>
  <c r="AU2181" i="1"/>
  <c r="AU2182" i="1"/>
  <c r="AU2183" i="1"/>
  <c r="AU2184" i="1"/>
  <c r="AU2185" i="1"/>
  <c r="AU2186" i="1"/>
  <c r="AU2187" i="1"/>
  <c r="AU2188" i="1"/>
  <c r="AU2189" i="1"/>
  <c r="AU2190" i="1"/>
  <c r="AU2191" i="1"/>
  <c r="AU2192" i="1"/>
  <c r="AU2193" i="1"/>
  <c r="AU2194" i="1"/>
  <c r="AU2195" i="1"/>
  <c r="AU2196" i="1"/>
  <c r="AU2197" i="1"/>
  <c r="AU2198" i="1"/>
  <c r="AU2199" i="1"/>
  <c r="AU2200" i="1"/>
  <c r="AU2201" i="1"/>
  <c r="AU2202" i="1"/>
  <c r="AU2203" i="1"/>
  <c r="AU2204" i="1"/>
  <c r="AU2205" i="1"/>
  <c r="AU2206" i="1"/>
  <c r="AU2207" i="1"/>
  <c r="AU2208" i="1"/>
  <c r="AU2209" i="1"/>
  <c r="AU2210" i="1"/>
  <c r="AU2211" i="1"/>
  <c r="AU2212" i="1"/>
  <c r="AU2213" i="1"/>
  <c r="AU2214" i="1"/>
  <c r="AU2215" i="1"/>
  <c r="AU2216" i="1"/>
  <c r="AU2217" i="1"/>
  <c r="AU2218" i="1"/>
  <c r="AU2219" i="1"/>
  <c r="AU2220" i="1"/>
  <c r="AU2221" i="1"/>
  <c r="AU2222" i="1"/>
  <c r="AU2223" i="1"/>
  <c r="AU2224" i="1"/>
  <c r="AU2225" i="1"/>
  <c r="AU2226" i="1"/>
  <c r="AU2227" i="1"/>
  <c r="AU2228" i="1"/>
  <c r="AU2229" i="1"/>
  <c r="AU2230" i="1"/>
  <c r="AU2231" i="1"/>
  <c r="AU2232" i="1"/>
  <c r="AU2233" i="1"/>
  <c r="AU2234" i="1"/>
  <c r="AU2235" i="1"/>
  <c r="AU2236" i="1"/>
  <c r="AU2237" i="1"/>
  <c r="AU2238" i="1"/>
  <c r="AU2239" i="1"/>
  <c r="AU2240" i="1"/>
  <c r="AU2241" i="1"/>
  <c r="AU2242" i="1"/>
  <c r="AU2243" i="1"/>
  <c r="AU2244" i="1"/>
  <c r="AU2245" i="1"/>
  <c r="AU2246" i="1"/>
  <c r="AU2247" i="1"/>
  <c r="AU2248" i="1"/>
  <c r="AU2249" i="1"/>
  <c r="AU2250" i="1"/>
  <c r="AU2251" i="1"/>
  <c r="AU2252" i="1"/>
  <c r="AU2253" i="1"/>
  <c r="AU2254" i="1"/>
  <c r="AU2255" i="1"/>
  <c r="AU2256" i="1"/>
  <c r="AU2257" i="1"/>
  <c r="AU2258" i="1"/>
  <c r="AU2259" i="1"/>
  <c r="AU2260" i="1"/>
  <c r="AU2261" i="1"/>
  <c r="AU2262" i="1"/>
  <c r="AU2263" i="1"/>
  <c r="AU2264" i="1"/>
  <c r="AU2265" i="1"/>
  <c r="AU2266" i="1"/>
  <c r="AU2267" i="1"/>
  <c r="AU2268" i="1"/>
  <c r="AU2269" i="1"/>
  <c r="AU2270" i="1"/>
  <c r="AU2271" i="1"/>
  <c r="AU2272" i="1"/>
  <c r="AU2273" i="1"/>
  <c r="AU2274" i="1"/>
  <c r="AU2275" i="1"/>
  <c r="AU2276" i="1"/>
  <c r="AU2277" i="1"/>
  <c r="AU2278" i="1"/>
  <c r="AU2279" i="1"/>
  <c r="AU2280" i="1"/>
  <c r="AU2281" i="1"/>
  <c r="AU2282" i="1"/>
  <c r="AU2283" i="1"/>
  <c r="AU2284" i="1"/>
  <c r="AU2285" i="1"/>
  <c r="AU2286" i="1"/>
  <c r="AU2287" i="1"/>
  <c r="AU2288" i="1"/>
  <c r="AU2289" i="1"/>
  <c r="AU2290" i="1"/>
  <c r="AU2291" i="1"/>
  <c r="AU2292" i="1"/>
  <c r="AU2293" i="1"/>
  <c r="AU2294" i="1"/>
  <c r="AU2295" i="1"/>
  <c r="AU2296" i="1"/>
  <c r="AU2297" i="1"/>
  <c r="AU2298" i="1"/>
  <c r="AU2299" i="1"/>
  <c r="AU2300" i="1"/>
  <c r="AU2301" i="1"/>
  <c r="AU2302" i="1"/>
  <c r="AU2303" i="1"/>
  <c r="AU2304" i="1"/>
  <c r="AU2305" i="1"/>
  <c r="AU2306" i="1"/>
  <c r="AU2307" i="1"/>
  <c r="AU2308" i="1"/>
  <c r="AU2309" i="1"/>
  <c r="AU2310" i="1"/>
  <c r="AU2311" i="1"/>
  <c r="AU2312" i="1"/>
  <c r="AU2313" i="1"/>
  <c r="AU2314" i="1"/>
  <c r="AU2315" i="1"/>
  <c r="AU2316" i="1"/>
  <c r="AU2317" i="1"/>
  <c r="AU2318" i="1"/>
  <c r="AU2319" i="1"/>
  <c r="AU2320" i="1"/>
  <c r="AU2321" i="1"/>
  <c r="AU2322" i="1"/>
  <c r="AU2323" i="1"/>
  <c r="AU2324" i="1"/>
  <c r="AU2325" i="1"/>
  <c r="AU2326" i="1"/>
  <c r="AU2327" i="1"/>
  <c r="AU2328" i="1"/>
  <c r="AU2329" i="1"/>
  <c r="AU2330" i="1"/>
  <c r="AU2331" i="1"/>
  <c r="AU2332" i="1"/>
  <c r="AU2333" i="1"/>
  <c r="AU2334" i="1"/>
  <c r="AU2335" i="1"/>
  <c r="AU2336" i="1"/>
  <c r="AU2337" i="1"/>
  <c r="AU2338" i="1"/>
  <c r="AU2339" i="1"/>
  <c r="AU2340" i="1"/>
  <c r="AU2341" i="1"/>
  <c r="AU2342" i="1"/>
  <c r="AU2343" i="1"/>
  <c r="AU2344" i="1"/>
  <c r="AU2345" i="1"/>
  <c r="AU2346" i="1"/>
  <c r="AU2347" i="1"/>
  <c r="AU2348" i="1"/>
  <c r="AU2349" i="1"/>
  <c r="AU2350" i="1"/>
  <c r="AU2351" i="1"/>
  <c r="AU2352" i="1"/>
  <c r="AU2353" i="1"/>
  <c r="AU2354" i="1"/>
  <c r="AU2355" i="1"/>
  <c r="AU2356" i="1"/>
  <c r="AU2357" i="1"/>
  <c r="AU2358" i="1"/>
  <c r="AU2359" i="1"/>
  <c r="AU2360" i="1"/>
  <c r="AU2361" i="1"/>
  <c r="AU2362" i="1"/>
  <c r="AU2363" i="1"/>
  <c r="AU2364" i="1"/>
  <c r="AU2365" i="1"/>
  <c r="AU2366" i="1"/>
  <c r="AU2367" i="1"/>
  <c r="AU2368" i="1"/>
  <c r="AU2369" i="1"/>
  <c r="AU2370" i="1"/>
  <c r="AU2371" i="1"/>
  <c r="AU2372" i="1"/>
  <c r="AU2373" i="1"/>
  <c r="AU2374" i="1"/>
  <c r="AU2375" i="1"/>
  <c r="AU2376" i="1"/>
  <c r="AU2377" i="1"/>
  <c r="AU2378" i="1"/>
  <c r="AU2379" i="1"/>
  <c r="AU2380" i="1"/>
  <c r="AU2381" i="1"/>
  <c r="AU2382" i="1"/>
  <c r="AU2383" i="1"/>
  <c r="AU2384" i="1"/>
  <c r="AU2385" i="1"/>
  <c r="AU2386" i="1"/>
  <c r="AU2387" i="1"/>
  <c r="AU2388" i="1"/>
  <c r="AU2389" i="1"/>
  <c r="AU2390" i="1"/>
  <c r="AU2391" i="1"/>
  <c r="AU2392" i="1"/>
  <c r="AU2393" i="1"/>
  <c r="AU2394" i="1"/>
  <c r="AU2395" i="1"/>
  <c r="AU2396" i="1"/>
  <c r="AU2397" i="1"/>
  <c r="AU2398" i="1"/>
  <c r="AU2399" i="1"/>
  <c r="AU2400" i="1"/>
  <c r="AU2401" i="1"/>
  <c r="AU2402" i="1"/>
  <c r="AU2403" i="1"/>
  <c r="AU2404" i="1"/>
  <c r="AU2405" i="1"/>
  <c r="AU2406" i="1"/>
  <c r="AU2407" i="1"/>
  <c r="AU2408" i="1"/>
  <c r="AU2409" i="1"/>
  <c r="AU2410" i="1"/>
  <c r="AU2411" i="1"/>
  <c r="AU2412" i="1"/>
  <c r="AU2413" i="1"/>
  <c r="AU2414" i="1"/>
  <c r="AU2415" i="1"/>
  <c r="AU2416" i="1"/>
  <c r="AU2417" i="1"/>
  <c r="AU2418" i="1"/>
  <c r="AU2419" i="1"/>
  <c r="AU2420" i="1"/>
  <c r="AU2421" i="1"/>
  <c r="AU2422" i="1"/>
  <c r="AU2423" i="1"/>
  <c r="AU2424" i="1"/>
  <c r="AU2425" i="1"/>
  <c r="AU2426" i="1"/>
  <c r="AU2427" i="1"/>
  <c r="AU2428" i="1"/>
  <c r="AU2429" i="1"/>
  <c r="AU2430" i="1"/>
  <c r="AU2431" i="1"/>
  <c r="AU2432" i="1"/>
  <c r="AU2433" i="1"/>
  <c r="AU2434" i="1"/>
  <c r="AU2435" i="1"/>
  <c r="AU2436" i="1"/>
  <c r="AU2437" i="1"/>
  <c r="AU2438" i="1"/>
  <c r="AU2439" i="1"/>
  <c r="AU2440" i="1"/>
  <c r="AU2441" i="1"/>
  <c r="AU2442" i="1"/>
  <c r="AU2443" i="1"/>
  <c r="AU2444" i="1"/>
  <c r="AU2445" i="1"/>
  <c r="AU2446" i="1"/>
  <c r="AU2447" i="1"/>
  <c r="AU2448" i="1"/>
  <c r="AU2449" i="1"/>
  <c r="AU2450" i="1"/>
  <c r="AU2451" i="1"/>
  <c r="AU2452" i="1"/>
  <c r="AU2453" i="1"/>
  <c r="AU2454" i="1"/>
  <c r="AU2455" i="1"/>
  <c r="AU2456" i="1"/>
  <c r="AU2457" i="1"/>
  <c r="AU2458" i="1"/>
  <c r="AU2459" i="1"/>
  <c r="AU2460" i="1"/>
  <c r="AU2461" i="1"/>
  <c r="AU2462" i="1"/>
  <c r="AU2463" i="1"/>
  <c r="AU2464" i="1"/>
  <c r="AU2465" i="1"/>
  <c r="AU2466" i="1"/>
  <c r="AU2467" i="1"/>
  <c r="AU2468" i="1"/>
  <c r="AU2469" i="1"/>
  <c r="AU2470" i="1"/>
  <c r="AU2471" i="1"/>
  <c r="AU2472" i="1"/>
  <c r="AU2473" i="1"/>
  <c r="AU2474" i="1"/>
  <c r="AU2475" i="1"/>
  <c r="AU2476" i="1"/>
  <c r="AU2477" i="1"/>
  <c r="AU2478" i="1"/>
  <c r="AU2479" i="1"/>
  <c r="AU2480" i="1"/>
  <c r="AU2481" i="1"/>
  <c r="AU2482" i="1"/>
  <c r="AU2483" i="1"/>
  <c r="AU2484" i="1"/>
  <c r="AU2485" i="1"/>
  <c r="AU2486" i="1"/>
  <c r="AU2487" i="1"/>
  <c r="AU2488" i="1"/>
  <c r="AU2489" i="1"/>
  <c r="AU2490" i="1"/>
  <c r="AU2491" i="1"/>
  <c r="AU2492" i="1"/>
  <c r="AU2493" i="1"/>
  <c r="AU2494" i="1"/>
  <c r="AU2495" i="1"/>
  <c r="AU2496" i="1"/>
  <c r="AU2497" i="1"/>
  <c r="AU2498" i="1"/>
  <c r="AU2499" i="1"/>
  <c r="AU2500" i="1"/>
  <c r="AU2501" i="1"/>
  <c r="AU2502" i="1"/>
  <c r="AU2503" i="1"/>
  <c r="AU2504" i="1"/>
  <c r="AU2505" i="1"/>
  <c r="AU2506" i="1"/>
  <c r="AU2507" i="1"/>
  <c r="AU2508" i="1"/>
  <c r="AU2509" i="1"/>
  <c r="AU2510" i="1"/>
  <c r="AU2511" i="1"/>
  <c r="AU2512" i="1"/>
  <c r="AU2513" i="1"/>
  <c r="AU2514" i="1"/>
  <c r="AU2515" i="1"/>
  <c r="AU2516" i="1"/>
  <c r="AU2517" i="1"/>
  <c r="AU2518" i="1"/>
  <c r="AU2519" i="1"/>
  <c r="AU2520" i="1"/>
  <c r="AU2521" i="1"/>
  <c r="AU2522" i="1"/>
  <c r="AU2523" i="1"/>
  <c r="AU2524" i="1"/>
  <c r="AU2525" i="1"/>
  <c r="AU2526" i="1"/>
  <c r="AU2527" i="1"/>
  <c r="AU2528" i="1"/>
  <c r="AU2529" i="1"/>
  <c r="AU2530" i="1"/>
  <c r="AU2531" i="1"/>
  <c r="AU2532" i="1"/>
  <c r="AU2533" i="1"/>
  <c r="AU2534" i="1"/>
  <c r="AU2535" i="1"/>
  <c r="AU2536" i="1"/>
  <c r="AU2537" i="1"/>
  <c r="AU2538" i="1"/>
  <c r="AU2539" i="1"/>
  <c r="AU2540" i="1"/>
  <c r="AU2541" i="1"/>
  <c r="AU2542" i="1"/>
  <c r="AU2543" i="1"/>
  <c r="AU2544" i="1"/>
  <c r="AU2545" i="1"/>
  <c r="AU2546" i="1"/>
  <c r="AU2547" i="1"/>
  <c r="AU2548" i="1"/>
  <c r="AU2549" i="1"/>
  <c r="AU2550" i="1"/>
  <c r="AU2551" i="1"/>
  <c r="AU2552" i="1"/>
  <c r="AU2553" i="1"/>
  <c r="AU2554" i="1"/>
  <c r="AU2555" i="1"/>
  <c r="AU2556" i="1"/>
  <c r="AU2557" i="1"/>
  <c r="AU2558" i="1"/>
  <c r="AU2559" i="1"/>
  <c r="AU2560" i="1"/>
  <c r="AU2561" i="1"/>
  <c r="AU2562" i="1"/>
  <c r="AU2563" i="1"/>
  <c r="AU2564" i="1"/>
  <c r="AU2565" i="1"/>
  <c r="AU2566" i="1"/>
  <c r="AU2567" i="1"/>
  <c r="AU2568" i="1"/>
  <c r="AU2569" i="1"/>
  <c r="AU2570" i="1"/>
  <c r="AU2571" i="1"/>
  <c r="AU2572" i="1"/>
  <c r="AU2573" i="1"/>
  <c r="AU2574" i="1"/>
  <c r="AU2575" i="1"/>
  <c r="AU2576" i="1"/>
  <c r="AU2577" i="1"/>
  <c r="AU2578" i="1"/>
  <c r="AU2579" i="1"/>
  <c r="AU2580" i="1"/>
  <c r="AU2581" i="1"/>
  <c r="AU2582" i="1"/>
  <c r="AU2583" i="1"/>
  <c r="AU2584" i="1"/>
  <c r="AU2585" i="1"/>
  <c r="AU2586" i="1"/>
  <c r="AU2587" i="1"/>
  <c r="AU2588" i="1"/>
  <c r="AU2589" i="1"/>
  <c r="AU2590" i="1"/>
  <c r="AU2591" i="1"/>
  <c r="AU2592" i="1"/>
  <c r="AU2593" i="1"/>
  <c r="AU2594" i="1"/>
  <c r="AU2595" i="1"/>
  <c r="AU2596" i="1"/>
  <c r="AU2597" i="1"/>
  <c r="AU2598" i="1"/>
  <c r="AU2599" i="1"/>
  <c r="AU2600" i="1"/>
  <c r="AU2601" i="1"/>
  <c r="AU2602" i="1"/>
  <c r="AU2603" i="1"/>
  <c r="AU2604" i="1"/>
  <c r="AU2605" i="1"/>
  <c r="AU2606" i="1"/>
  <c r="AU2607" i="1"/>
  <c r="AU2608" i="1"/>
  <c r="AU2609" i="1"/>
  <c r="AU2610" i="1"/>
  <c r="AU2611" i="1"/>
  <c r="AU2612" i="1"/>
  <c r="AU2613" i="1"/>
  <c r="AU2614" i="1"/>
  <c r="AU2615" i="1"/>
  <c r="AU2616" i="1"/>
  <c r="AU2617" i="1"/>
  <c r="AU2618" i="1"/>
  <c r="AU2619" i="1"/>
  <c r="AU2620" i="1"/>
  <c r="AU2621" i="1"/>
  <c r="AU2622" i="1"/>
  <c r="AU2623" i="1"/>
  <c r="AU2624" i="1"/>
  <c r="AU2625" i="1"/>
  <c r="AU2626" i="1"/>
  <c r="AU2627" i="1"/>
  <c r="AU2628" i="1"/>
  <c r="AU2629" i="1"/>
  <c r="AU2630" i="1"/>
  <c r="AU2631" i="1"/>
  <c r="AU2632" i="1"/>
  <c r="AU2633" i="1"/>
  <c r="AU2634" i="1"/>
  <c r="AU2635" i="1"/>
  <c r="AU2636" i="1"/>
  <c r="AU2637" i="1"/>
  <c r="AU2638" i="1"/>
  <c r="AU2639" i="1"/>
  <c r="AU2640" i="1"/>
  <c r="AU2641" i="1"/>
  <c r="AU2642" i="1"/>
  <c r="AU2643" i="1"/>
  <c r="AU2644" i="1"/>
  <c r="AU2645" i="1"/>
  <c r="AU2646" i="1"/>
  <c r="AU2647" i="1"/>
  <c r="AU2648" i="1"/>
  <c r="AU2649" i="1"/>
  <c r="AU2650" i="1"/>
  <c r="AU2651" i="1"/>
  <c r="AU2652" i="1"/>
  <c r="AU2653" i="1"/>
  <c r="AU2654" i="1"/>
  <c r="AU2655" i="1"/>
  <c r="AU2656" i="1"/>
  <c r="AU2657" i="1"/>
  <c r="AU2658" i="1"/>
  <c r="AU2659" i="1"/>
  <c r="AU2660" i="1"/>
  <c r="AU2661" i="1"/>
  <c r="AU2662" i="1"/>
  <c r="AU2663" i="1"/>
  <c r="AU2664" i="1"/>
  <c r="AU2665" i="1"/>
  <c r="AU2666" i="1"/>
  <c r="AU2667" i="1"/>
  <c r="AU2668" i="1"/>
  <c r="AU2669" i="1"/>
  <c r="AU2670" i="1"/>
  <c r="AU2671" i="1"/>
  <c r="AU2672" i="1"/>
  <c r="AU2673" i="1"/>
  <c r="AU2674" i="1"/>
  <c r="AU2675" i="1"/>
  <c r="AU2676" i="1"/>
  <c r="AU2677" i="1"/>
  <c r="AU2678" i="1"/>
  <c r="AU2679" i="1"/>
  <c r="AU2680" i="1"/>
  <c r="AU2681" i="1"/>
  <c r="AU2682" i="1"/>
  <c r="AU2683" i="1"/>
  <c r="AU2684" i="1"/>
  <c r="AU2685" i="1"/>
  <c r="AU2686" i="1"/>
  <c r="AU2687" i="1"/>
  <c r="AU2688" i="1"/>
  <c r="AU2689" i="1"/>
  <c r="AU2690" i="1"/>
  <c r="AU2691" i="1"/>
  <c r="AU2692" i="1"/>
  <c r="AU2693" i="1"/>
  <c r="AU2694" i="1"/>
  <c r="AU2695" i="1"/>
  <c r="AU2696" i="1"/>
  <c r="AU2697" i="1"/>
  <c r="AU2698" i="1"/>
  <c r="AU2699" i="1"/>
  <c r="AU2700" i="1"/>
  <c r="AU2701" i="1"/>
  <c r="AU2702" i="1"/>
  <c r="AU2703" i="1"/>
  <c r="AU2704" i="1"/>
  <c r="AU2705" i="1"/>
  <c r="AU2706" i="1"/>
  <c r="AU2707" i="1"/>
  <c r="AU2708" i="1"/>
  <c r="AU2709" i="1"/>
  <c r="AU2710" i="1"/>
  <c r="AU2711" i="1"/>
  <c r="AU2712" i="1"/>
  <c r="AU2713" i="1"/>
  <c r="AU2714" i="1"/>
  <c r="AU2715" i="1"/>
  <c r="AU2716" i="1"/>
  <c r="AU2717" i="1"/>
  <c r="AU2718" i="1"/>
  <c r="AU2719" i="1"/>
  <c r="AU2720" i="1"/>
  <c r="AU2721" i="1"/>
  <c r="AU2722" i="1"/>
  <c r="AU2723" i="1"/>
  <c r="AU2724" i="1"/>
  <c r="AU2725" i="1"/>
  <c r="AU2726" i="1"/>
  <c r="AU2727" i="1"/>
  <c r="AU2728" i="1"/>
  <c r="AU2729" i="1"/>
  <c r="AU2730" i="1"/>
  <c r="AU2731" i="1"/>
  <c r="AU2732" i="1"/>
  <c r="AU2733" i="1"/>
  <c r="AU2734" i="1"/>
  <c r="AU2735" i="1"/>
  <c r="AU2736" i="1"/>
  <c r="AU2737" i="1"/>
  <c r="AU2738" i="1"/>
  <c r="AU2739" i="1"/>
  <c r="AU2740" i="1"/>
  <c r="AU2741" i="1"/>
  <c r="AU2742" i="1"/>
  <c r="AU2743" i="1"/>
  <c r="AU2744" i="1"/>
  <c r="AU2745" i="1"/>
  <c r="AU2746" i="1"/>
  <c r="AU2747" i="1"/>
  <c r="AU2748" i="1"/>
  <c r="AU2749" i="1"/>
  <c r="AU2750" i="1"/>
  <c r="AU2751" i="1"/>
  <c r="AU2752" i="1"/>
  <c r="AU2753" i="1"/>
  <c r="AU2754" i="1"/>
  <c r="AU2755" i="1"/>
  <c r="AU2756" i="1"/>
  <c r="AU2757" i="1"/>
  <c r="AU2758" i="1"/>
  <c r="AU2759" i="1"/>
  <c r="AU2760" i="1"/>
  <c r="AU2761" i="1"/>
  <c r="AU2762" i="1"/>
  <c r="AU2763" i="1"/>
  <c r="AU2764" i="1"/>
  <c r="AU2765" i="1"/>
  <c r="AU2766" i="1"/>
  <c r="AU2767" i="1"/>
  <c r="AU2768" i="1"/>
  <c r="AU2769" i="1"/>
  <c r="AU2770" i="1"/>
  <c r="AU2771" i="1"/>
  <c r="AU2772" i="1"/>
  <c r="AU2773" i="1"/>
  <c r="AU2774" i="1"/>
  <c r="AU2775" i="1"/>
  <c r="AU2776" i="1"/>
  <c r="AU2777" i="1"/>
  <c r="AU2778" i="1"/>
  <c r="AU2779" i="1"/>
  <c r="AU2780" i="1"/>
  <c r="AU2781" i="1"/>
  <c r="AU2782" i="1"/>
  <c r="AU2783" i="1"/>
  <c r="AU2784" i="1"/>
  <c r="AU2785" i="1"/>
  <c r="AU2786" i="1"/>
  <c r="AU2787" i="1"/>
  <c r="AU2788" i="1"/>
  <c r="AU2789" i="1"/>
  <c r="AU2790" i="1"/>
  <c r="AU2791" i="1"/>
  <c r="AU2792" i="1"/>
  <c r="AU2793" i="1"/>
  <c r="AU2794" i="1"/>
  <c r="AU2795" i="1"/>
  <c r="AU2796" i="1"/>
  <c r="AU2797" i="1"/>
  <c r="AU2798" i="1"/>
  <c r="AU2799" i="1"/>
  <c r="AU2800" i="1"/>
  <c r="AU2801" i="1"/>
  <c r="AU2802" i="1"/>
  <c r="AU2803" i="1"/>
  <c r="AU2804" i="1"/>
  <c r="AU2805" i="1"/>
  <c r="AU2806" i="1"/>
  <c r="AU2807" i="1"/>
  <c r="AU2808" i="1"/>
  <c r="AU2809" i="1"/>
  <c r="AU2810" i="1"/>
  <c r="AU2811" i="1"/>
  <c r="AU2812" i="1"/>
  <c r="AU2813" i="1"/>
  <c r="AU2814" i="1"/>
  <c r="AU2815" i="1"/>
  <c r="AU2816" i="1"/>
  <c r="AU2817" i="1"/>
  <c r="AU2818" i="1"/>
  <c r="AU2819" i="1"/>
  <c r="AU2820" i="1"/>
  <c r="AU2821" i="1"/>
  <c r="AU2822" i="1"/>
  <c r="AU2823" i="1"/>
  <c r="AU2824" i="1"/>
  <c r="AU2825" i="1"/>
  <c r="AU2826" i="1"/>
  <c r="AU2827" i="1"/>
  <c r="AU2828" i="1"/>
  <c r="AU2829" i="1"/>
  <c r="AU2830" i="1"/>
  <c r="AU2831" i="1"/>
  <c r="AU2832" i="1"/>
  <c r="AU2833" i="1"/>
  <c r="AU2834" i="1"/>
  <c r="AU2835" i="1"/>
  <c r="AU2836" i="1"/>
  <c r="AU2837" i="1"/>
  <c r="AU2838" i="1"/>
  <c r="AU2839" i="1"/>
  <c r="AU2840" i="1"/>
  <c r="AU2841" i="1"/>
  <c r="AU2842" i="1"/>
  <c r="AU2843" i="1"/>
  <c r="AU2844" i="1"/>
  <c r="AU2845" i="1"/>
  <c r="AU2846" i="1"/>
  <c r="AU2847" i="1"/>
  <c r="AU2848" i="1"/>
  <c r="AU2849" i="1"/>
  <c r="AU2850" i="1"/>
  <c r="AU2851" i="1"/>
  <c r="AU2852" i="1"/>
  <c r="AU2853" i="1"/>
  <c r="AU2854" i="1"/>
  <c r="AU2855" i="1"/>
  <c r="AU2856" i="1"/>
  <c r="AU2857" i="1"/>
  <c r="AU2858" i="1"/>
  <c r="AU2859" i="1"/>
  <c r="AU2860" i="1"/>
  <c r="AU2861" i="1"/>
  <c r="AU2862" i="1"/>
  <c r="AU2863" i="1"/>
  <c r="AU2864" i="1"/>
  <c r="AU2865" i="1"/>
  <c r="AU2866" i="1"/>
  <c r="AU2867" i="1"/>
  <c r="AU2868" i="1"/>
  <c r="AU2869" i="1"/>
  <c r="AU2870" i="1"/>
  <c r="AU2871" i="1"/>
  <c r="AU2872" i="1"/>
  <c r="AU2873" i="1"/>
  <c r="AU2874" i="1"/>
  <c r="AU2875" i="1"/>
  <c r="AU2876" i="1"/>
  <c r="AU2877" i="1"/>
  <c r="AU2878" i="1"/>
  <c r="AU2879" i="1"/>
  <c r="AU2880" i="1"/>
  <c r="AU2881" i="1"/>
  <c r="AU2882" i="1"/>
  <c r="AU2883" i="1"/>
  <c r="AU2884" i="1"/>
  <c r="AU2885" i="1"/>
  <c r="AU2886" i="1"/>
  <c r="AU2887" i="1"/>
  <c r="AU2888" i="1"/>
  <c r="AU2889" i="1"/>
  <c r="AU2890" i="1"/>
  <c r="AU2891" i="1"/>
  <c r="AU2892" i="1"/>
  <c r="AU2893" i="1"/>
  <c r="AU2894" i="1"/>
  <c r="AU2895" i="1"/>
  <c r="AU2896" i="1"/>
  <c r="AU2897" i="1"/>
  <c r="AU2898" i="1"/>
  <c r="AU2899" i="1"/>
  <c r="AU2900" i="1"/>
  <c r="AU2901" i="1"/>
  <c r="AU2902" i="1"/>
  <c r="AU2903" i="1"/>
  <c r="AU2904" i="1"/>
  <c r="AU2905" i="1"/>
  <c r="AU2906" i="1"/>
  <c r="AU2907" i="1"/>
  <c r="AU2908" i="1"/>
  <c r="AU2909" i="1"/>
  <c r="AU2910" i="1"/>
  <c r="AU2911" i="1"/>
  <c r="AU2912" i="1"/>
  <c r="AU2913" i="1"/>
  <c r="AU2914" i="1"/>
  <c r="AU2915" i="1"/>
  <c r="AU2916" i="1"/>
  <c r="AU2917" i="1"/>
  <c r="AU2918" i="1"/>
  <c r="AU2919" i="1"/>
  <c r="AU2920" i="1"/>
  <c r="AU2921" i="1"/>
  <c r="AU2922" i="1"/>
  <c r="AU2923" i="1"/>
  <c r="AU2924" i="1"/>
  <c r="AU2925" i="1"/>
  <c r="AU2926" i="1"/>
  <c r="AU2927" i="1"/>
  <c r="AU2928" i="1"/>
  <c r="AU2929" i="1"/>
  <c r="AU2930" i="1"/>
  <c r="AU2931" i="1"/>
  <c r="AU2932" i="1"/>
  <c r="AU2933" i="1"/>
  <c r="AU2934" i="1"/>
  <c r="AU2935" i="1"/>
  <c r="AU2936" i="1"/>
  <c r="AU2937" i="1"/>
  <c r="AU2938" i="1"/>
  <c r="AU2939" i="1"/>
  <c r="AU2940" i="1"/>
  <c r="AU2941" i="1"/>
  <c r="AU2942" i="1"/>
  <c r="AU2943" i="1"/>
  <c r="AU2944" i="1"/>
  <c r="AU2945" i="1"/>
  <c r="AU2946" i="1"/>
  <c r="AU2947" i="1"/>
  <c r="AU2948" i="1"/>
  <c r="AU2949" i="1"/>
  <c r="AU2950" i="1"/>
  <c r="AU2951" i="1"/>
  <c r="AU2952" i="1"/>
  <c r="AU2953" i="1"/>
  <c r="AU2954" i="1"/>
  <c r="AU2955" i="1"/>
  <c r="AU2956" i="1"/>
  <c r="AU2957" i="1"/>
  <c r="AU2958" i="1"/>
  <c r="AU2959" i="1"/>
  <c r="AU2960" i="1"/>
  <c r="AU2961" i="1"/>
  <c r="AU2962" i="1"/>
  <c r="AU2963" i="1"/>
  <c r="AU2964" i="1"/>
  <c r="AU2965" i="1"/>
  <c r="AU2966" i="1"/>
  <c r="AU2967" i="1"/>
  <c r="AU2968" i="1"/>
  <c r="AU2969" i="1"/>
  <c r="AU2970" i="1"/>
  <c r="AU2971" i="1"/>
  <c r="AU2972" i="1"/>
  <c r="AU2973" i="1"/>
  <c r="AU2974" i="1"/>
  <c r="AU2975" i="1"/>
  <c r="AU2976" i="1"/>
  <c r="AU2977" i="1"/>
  <c r="AU2978" i="1"/>
  <c r="AU2979" i="1"/>
  <c r="AU2980" i="1"/>
  <c r="AU2981" i="1"/>
  <c r="AU2982" i="1"/>
  <c r="AU2983" i="1"/>
  <c r="AU2984" i="1"/>
  <c r="AU2985" i="1"/>
  <c r="AU2986" i="1"/>
  <c r="AU2987" i="1"/>
  <c r="AU2988" i="1"/>
  <c r="AU2989" i="1"/>
  <c r="AU2990" i="1"/>
  <c r="AU2991" i="1"/>
  <c r="AU2992" i="1"/>
  <c r="AU2993" i="1"/>
  <c r="AU2994" i="1"/>
  <c r="AU2995" i="1"/>
  <c r="AU2996" i="1"/>
  <c r="AU2997" i="1"/>
  <c r="AU2998" i="1"/>
  <c r="AU2999" i="1"/>
  <c r="AU3000" i="1"/>
  <c r="AU3001" i="1"/>
  <c r="AU3002" i="1"/>
  <c r="AU3003" i="1"/>
  <c r="AU3004" i="1"/>
  <c r="AU3005" i="1"/>
  <c r="AU3006" i="1"/>
  <c r="AU3007" i="1"/>
  <c r="AU3008" i="1"/>
  <c r="AU3009" i="1"/>
  <c r="AU3010" i="1"/>
  <c r="AU3011" i="1"/>
  <c r="AU3012" i="1"/>
  <c r="AU3013" i="1"/>
  <c r="AU3014" i="1"/>
  <c r="AU3015" i="1"/>
  <c r="AU3016" i="1"/>
  <c r="AU3017" i="1"/>
  <c r="AU3018" i="1"/>
  <c r="AU3019" i="1"/>
  <c r="AU3020" i="1"/>
  <c r="AU3021" i="1"/>
  <c r="AU3022" i="1"/>
  <c r="AU3023" i="1"/>
  <c r="AU3024" i="1"/>
  <c r="AU3025" i="1"/>
  <c r="AU3026" i="1"/>
  <c r="AU3027" i="1"/>
  <c r="AU3028" i="1"/>
  <c r="AU3029" i="1"/>
  <c r="AU3030" i="1"/>
  <c r="AU3031" i="1"/>
  <c r="AU3032" i="1"/>
  <c r="AU3033" i="1"/>
  <c r="AU3034" i="1"/>
  <c r="AU3035" i="1"/>
  <c r="AU3036" i="1"/>
  <c r="AU3037" i="1"/>
  <c r="AU3038" i="1"/>
  <c r="AU3039" i="1"/>
  <c r="AU3040" i="1"/>
  <c r="AU3041" i="1"/>
  <c r="AU3042" i="1"/>
  <c r="AU3043" i="1"/>
  <c r="AU3044" i="1"/>
  <c r="AU3045" i="1"/>
  <c r="AU3046" i="1"/>
  <c r="AU3047" i="1"/>
  <c r="AU3048" i="1"/>
  <c r="AU3049" i="1"/>
  <c r="AU3050" i="1"/>
  <c r="AU3051" i="1"/>
  <c r="AU3052" i="1"/>
  <c r="AU3053" i="1"/>
  <c r="AU3054" i="1"/>
  <c r="AU3055" i="1"/>
  <c r="AU3056" i="1"/>
  <c r="AU3057" i="1"/>
  <c r="AU3058" i="1"/>
  <c r="AU3059" i="1"/>
  <c r="AU3060" i="1"/>
  <c r="AU3061" i="1"/>
  <c r="AU3062" i="1"/>
  <c r="AU3063" i="1"/>
  <c r="AU3064" i="1"/>
  <c r="AU3065" i="1"/>
  <c r="AU3066" i="1"/>
  <c r="AU3067" i="1"/>
  <c r="AU3068" i="1"/>
  <c r="AU3069" i="1"/>
  <c r="AU3070" i="1"/>
  <c r="AU3071" i="1"/>
  <c r="AU3072" i="1"/>
  <c r="AU3073" i="1"/>
  <c r="AU3074" i="1"/>
  <c r="AU3075" i="1"/>
  <c r="AU3076" i="1"/>
  <c r="AU3077" i="1"/>
  <c r="AU3078" i="1"/>
  <c r="AU3079" i="1"/>
  <c r="AU3080" i="1"/>
  <c r="AU3081" i="1"/>
  <c r="AU3082" i="1"/>
  <c r="AU3083" i="1"/>
  <c r="AU3084" i="1"/>
  <c r="AU3085" i="1"/>
  <c r="AU3086" i="1"/>
  <c r="AU3087" i="1"/>
  <c r="AU3088" i="1"/>
  <c r="AU3089" i="1"/>
  <c r="AU3090" i="1"/>
  <c r="AU3091" i="1"/>
  <c r="AU3092" i="1"/>
  <c r="AU3093" i="1"/>
  <c r="AU3094" i="1"/>
  <c r="AU3095" i="1"/>
  <c r="AU3096" i="1"/>
  <c r="AU3097" i="1"/>
  <c r="AU3098" i="1"/>
  <c r="AU3099" i="1"/>
  <c r="AU3100" i="1"/>
  <c r="AU3101" i="1"/>
  <c r="AU3102" i="1"/>
  <c r="AU3103" i="1"/>
  <c r="AU3104" i="1"/>
  <c r="AU3105" i="1"/>
  <c r="AU3106" i="1"/>
  <c r="AU3107" i="1"/>
  <c r="AU3108" i="1"/>
  <c r="AU3109" i="1"/>
  <c r="AU3110" i="1"/>
  <c r="AU3111" i="1"/>
  <c r="AU3112" i="1"/>
  <c r="AU3113" i="1"/>
  <c r="AU3114" i="1"/>
  <c r="AU3115" i="1"/>
  <c r="AU3116" i="1"/>
  <c r="AU3117" i="1"/>
  <c r="AU3118" i="1"/>
  <c r="AU3119" i="1"/>
  <c r="AU3120" i="1"/>
  <c r="AU3121" i="1"/>
  <c r="AU3122" i="1"/>
  <c r="AU3123" i="1"/>
  <c r="AU3124" i="1"/>
  <c r="AU3125" i="1"/>
  <c r="AU3126" i="1"/>
  <c r="AU3127" i="1"/>
  <c r="AU3128" i="1"/>
  <c r="AU3129" i="1"/>
  <c r="AU3130" i="1"/>
  <c r="AU3131" i="1"/>
  <c r="AU3132" i="1"/>
  <c r="AU3133" i="1"/>
  <c r="AU3134" i="1"/>
  <c r="AU3135" i="1"/>
  <c r="AU3136" i="1"/>
  <c r="AU3137" i="1"/>
  <c r="AU3138" i="1"/>
  <c r="AU3139" i="1"/>
  <c r="AU3140" i="1"/>
  <c r="AU3141" i="1"/>
  <c r="AU3142" i="1"/>
  <c r="AU3143" i="1"/>
  <c r="AU3144" i="1"/>
  <c r="AU3145" i="1"/>
  <c r="AU3146" i="1"/>
  <c r="AU3147" i="1"/>
  <c r="AU3148" i="1"/>
  <c r="AU3149" i="1"/>
  <c r="AU3150" i="1"/>
  <c r="AU3151" i="1"/>
  <c r="AU3152" i="1"/>
  <c r="AU3153" i="1"/>
  <c r="AU3154" i="1"/>
  <c r="AU3155" i="1"/>
  <c r="AU3156" i="1"/>
  <c r="AU3157" i="1"/>
  <c r="AU3158" i="1"/>
  <c r="AU3159" i="1"/>
  <c r="AU3160" i="1"/>
  <c r="AU3161" i="1"/>
  <c r="AU3162" i="1"/>
  <c r="AU3163" i="1"/>
  <c r="AU3164" i="1"/>
  <c r="AU3165" i="1"/>
  <c r="AU3166" i="1"/>
  <c r="AU3167" i="1"/>
  <c r="AU3168" i="1"/>
  <c r="AU3169" i="1"/>
  <c r="AU3170" i="1"/>
  <c r="AU3171" i="1"/>
  <c r="AU3172" i="1"/>
  <c r="AU3173" i="1"/>
  <c r="AU3174" i="1"/>
  <c r="AU3175" i="1"/>
  <c r="AU3176" i="1"/>
  <c r="AU3177" i="1"/>
  <c r="AU3178" i="1"/>
  <c r="AU3179" i="1"/>
  <c r="AU3180" i="1"/>
  <c r="AU3181" i="1"/>
  <c r="AU3182" i="1"/>
  <c r="AU3183" i="1"/>
  <c r="AU3184" i="1"/>
  <c r="AU3185" i="1"/>
  <c r="AU3186" i="1"/>
  <c r="AU17" i="1"/>
  <c r="K14" i="1"/>
  <c r="C14" i="1"/>
  <c r="V12" i="1"/>
  <c r="U12" i="1"/>
  <c r="M99"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O99"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B66" i="1" l="1"/>
  <c r="AM66" i="1" s="1"/>
  <c r="V10" i="1"/>
  <c r="AM45" i="1"/>
  <c r="AM42" i="1"/>
  <c r="AQ12" i="1"/>
  <c r="AM18" i="1"/>
  <c r="S6" i="1"/>
  <c r="Q4" i="1" s="1"/>
  <c r="AR12" i="1"/>
  <c r="B8" i="10"/>
  <c r="B68" i="10"/>
  <c r="B71" i="10"/>
  <c r="B69" i="10"/>
  <c r="B75" i="10"/>
  <c r="C75" i="10"/>
  <c r="B73" i="10"/>
  <c r="C71" i="10"/>
  <c r="B16" i="10"/>
  <c r="B14" i="10"/>
  <c r="B12" i="10"/>
  <c r="B9" i="10"/>
  <c r="C16" i="10"/>
  <c r="L6" i="9"/>
  <c r="L65" i="9"/>
  <c r="L7" i="9"/>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3065" i="1"/>
  <c r="O3066" i="1"/>
  <c r="O3067" i="1"/>
  <c r="O3068" i="1"/>
  <c r="O3069" i="1"/>
  <c r="O3070"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G190" i="2"/>
  <c r="B67" i="1" l="1"/>
  <c r="AM46" i="1"/>
  <c r="S11" i="1"/>
  <c r="AM21" i="1"/>
  <c r="C76" i="10"/>
  <c r="C17" i="10"/>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3065" i="1"/>
  <c r="M3066" i="1"/>
  <c r="M3067" i="1"/>
  <c r="M3068" i="1"/>
  <c r="M3069" i="1"/>
  <c r="M3070"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AM67" i="1" l="1"/>
  <c r="B68" i="1"/>
  <c r="B69" i="1" s="1"/>
  <c r="B70" i="1" s="1"/>
  <c r="AM24" i="1"/>
  <c r="V4" i="1"/>
  <c r="X4" i="1"/>
  <c r="B71" i="1" l="1"/>
  <c r="B72" i="1" s="1"/>
  <c r="B73"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AM68" i="1"/>
  <c r="AM70" i="1"/>
  <c r="AM47" i="1"/>
  <c r="AM48" i="1"/>
  <c r="AM25" i="1"/>
  <c r="AM49" i="1" l="1"/>
  <c r="AM26" i="1"/>
  <c r="AM72" i="1" l="1"/>
  <c r="AM76" i="1"/>
  <c r="AM52" i="1"/>
  <c r="AM27" i="1"/>
  <c r="AM78" i="1" l="1"/>
  <c r="AM53" i="1"/>
  <c r="AM30" i="1"/>
  <c r="AM80" i="1" l="1"/>
  <c r="AM54" i="1"/>
  <c r="AM31" i="1"/>
  <c r="AM82" i="1" l="1"/>
  <c r="AM55" i="1"/>
  <c r="AM32" i="1"/>
  <c r="AM84" i="1" l="1"/>
  <c r="AM56" i="1"/>
  <c r="AM33" i="1"/>
  <c r="AM86" i="1" l="1"/>
  <c r="AM57" i="1"/>
  <c r="AM34" i="1"/>
  <c r="AM88" i="1" l="1"/>
  <c r="AM58" i="1"/>
  <c r="AM35" i="1"/>
  <c r="AM89" i="1" l="1"/>
  <c r="AM59" i="1"/>
  <c r="AM37" i="1"/>
  <c r="AM36" i="1"/>
  <c r="AM90" i="1" l="1"/>
  <c r="AM60" i="1"/>
  <c r="AM38" i="1"/>
  <c r="AM92" i="1" l="1"/>
  <c r="AM61" i="1"/>
  <c r="AM39" i="1"/>
  <c r="AM94" i="1" l="1"/>
  <c r="AM62" i="1"/>
  <c r="AM63" i="1"/>
  <c r="AM40" i="1"/>
  <c r="AM41" i="1"/>
  <c r="AM96" i="1" l="1"/>
  <c r="AM98" i="1" l="1"/>
  <c r="AM101" i="1" l="1"/>
  <c r="B102" i="1"/>
  <c r="AM99" i="1"/>
  <c r="AM102" i="1" l="1"/>
  <c r="B103" i="1"/>
  <c r="AM103" i="1" l="1"/>
  <c r="B104" i="1"/>
  <c r="AM104" i="1" l="1"/>
  <c r="B105" i="1"/>
  <c r="AM105" i="1" s="1"/>
  <c r="U1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tc={D658A5CD-C4B8-459E-B0CF-566C4D2BA217}</author>
    <author>tc={5B386102-49F9-49D7-A85E-93A86E2136F5}</author>
    <author>tc={B6FC1606-0543-4EE8-A3D7-0B923EB63DC9}</author>
    <author>tc={62A5072D-DA8B-4591-8F49-FDB268ABAA37}</author>
  </authors>
  <commentList>
    <comment ref="G24" authorId="0" shapeId="0" xr:uid="{D658A5CD-C4B8-459E-B0CF-566C4D2BA217}">
      <text>
        <t>[Threaded comment]
Your version of Excel allows you to read this threaded comment; however, any edits to it will get removed if the file is opened in a newer version of Excel. Learn more: https://go.microsoft.com/fwlink/?linkid=870924
Comment:
    The liability will be cleared on the shared account side</t>
      </text>
    </comment>
    <comment ref="G25" authorId="1" shapeId="0" xr:uid="{5B386102-49F9-49D7-A85E-93A86E2136F5}">
      <text>
        <t>[Threaded comment]
Your version of Excel allows you to read this threaded comment; however, any edits to it will get removed if the file is opened in a newer version of Excel. Learn more: https://go.microsoft.com/fwlink/?linkid=870924
Comment:
    The liability will be cleared on the shared account side</t>
      </text>
    </comment>
    <comment ref="G26" authorId="2" shapeId="0" xr:uid="{B6FC1606-0543-4EE8-A3D7-0B923EB63DC9}">
      <text>
        <t>[Threaded comment]
Your version of Excel allows you to read this threaded comment; however, any edits to it will get removed if the file is opened in a newer version of Excel. Learn more: https://go.microsoft.com/fwlink/?linkid=870924
Comment:
    The liability will be cleared on the shared account side</t>
      </text>
    </comment>
    <comment ref="G59" authorId="3" shapeId="0" xr:uid="{62A5072D-DA8B-4591-8F49-FDB268ABAA37}">
      <text>
        <t>[Threaded comment]
Your version of Excel allows you to read this threaded comment; however, any edits to it will get removed if the file is opened in a newer version of Excel. Learn more: https://go.microsoft.com/fwlink/?linkid=870924
Comment:
    Change from 81000 (Consulting) to 81015 (Stipend and Honoraria)</t>
      </text>
    </comment>
  </commentList>
</comments>
</file>

<file path=xl/sharedStrings.xml><?xml version="1.0" encoding="utf-8"?>
<sst xmlns="http://schemas.openxmlformats.org/spreadsheetml/2006/main" count="65356" uniqueCount="6050">
  <si>
    <t>General Instructions</t>
  </si>
  <si>
    <t>This template is designed to help you get familiar with POTA new accounting Software, Sage Intacct. In this template, we are intorducing a step by step insturctions on how to use this template:</t>
  </si>
  <si>
    <t>Open Excel Workbook</t>
  </si>
  <si>
    <t>1- You should first enable the "Macro" Function when you open the EXCEL in order for the sheet to work properly</t>
  </si>
  <si>
    <t>2- If you copy data from other source, and past into this workbook, please ALWAYS PASTE VALUES ONLY, NOT FORMULAS</t>
  </si>
  <si>
    <t>GJ TAB -</t>
  </si>
  <si>
    <t>COA TAB - New Chart of Accounts</t>
  </si>
  <si>
    <t>Dimensions Tab</t>
  </si>
  <si>
    <t>Grants Tab</t>
  </si>
  <si>
    <t>Budget Codes Tab</t>
  </si>
  <si>
    <t xml:space="preserve">Partners of the Americas </t>
  </si>
  <si>
    <t>General Information &amp; Certifications</t>
  </si>
  <si>
    <t>Name of the Country office</t>
  </si>
  <si>
    <t>Mexico Field Office</t>
  </si>
  <si>
    <t>Project Code:</t>
  </si>
  <si>
    <t>DOL423</t>
  </si>
  <si>
    <t>Project Name:</t>
  </si>
  <si>
    <t>Mexico Awareness Raising Project</t>
  </si>
  <si>
    <t>Project Start Date:</t>
  </si>
  <si>
    <t>Project End Date:</t>
  </si>
  <si>
    <t>Report Date:</t>
  </si>
  <si>
    <t>Certification of Expenses:</t>
  </si>
  <si>
    <r>
      <t>1.</t>
    </r>
    <r>
      <rPr>
        <sz val="7"/>
        <color theme="1"/>
        <rFont val="Times New Roman"/>
        <family val="1"/>
      </rPr>
      <t>  </t>
    </r>
    <r>
      <rPr>
        <sz val="12"/>
        <color theme="1"/>
        <rFont val="Times New Roman"/>
        <family val="1"/>
      </rPr>
      <t>The undersigned hereby certifies (1) the fiscal report &amp; attachments  have been prepared from the books &amp; records of the field office in accordance with the terms of the grant award, and to the best of my knowledge and belief, that they are correct, that the sum claimed under this award is proper and that all the costs of the field office performance (except as herewith reported in writing has been accrued or paid or will be paid currently to the award when due in the ordinary course of business.)</t>
    </r>
  </si>
  <si>
    <r>
      <t>2.</t>
    </r>
    <r>
      <rPr>
        <sz val="7"/>
        <color theme="1"/>
        <rFont val="Times New Roman"/>
        <family val="1"/>
      </rPr>
      <t>  </t>
    </r>
    <r>
      <rPr>
        <sz val="12"/>
        <color theme="1"/>
        <rFont val="Times New Roman"/>
        <family val="1"/>
      </rPr>
      <t>That the work reflected by the costs above have been performed, that the quantities and amounts involved are consistent with the requirements of the award.</t>
    </r>
  </si>
  <si>
    <r>
      <t>3.</t>
    </r>
    <r>
      <rPr>
        <sz val="7"/>
        <color theme="1"/>
        <rFont val="Times New Roman"/>
        <family val="1"/>
      </rPr>
      <t>  </t>
    </r>
    <r>
      <rPr>
        <sz val="12"/>
        <color theme="1"/>
        <rFont val="Times New Roman"/>
        <family val="1"/>
      </rPr>
      <t>That all required approvals have been obtained and appropriate refund to Partners of the Americas will be made upon request in the event of disallowance of costs not reimbursable under the term of this award.</t>
    </r>
  </si>
  <si>
    <t>4. By signing this report, I certify that the expenses contained in the present report below were incurred by the field office, and are related to activities carried out by the project. I certify to the best of my knowledge and belief that the report is true, complete, and accurate, and that the expenditures and disbursements are for the purposes and objectives set forth in the terms and conditions of the USDOL's Award. I am aware that any false, fictitious, or fraudulent information, or the omission of any material fact, may subject me to criminal, civil or administrative penalties for fraud, false statements, false claims or otherwise. I understand that if the expenses contained herein are questioned or not approved by Partners CFO or by the USDOL, I will provide full cooperation to all the involved parties to complete such review, audit or investigation.</t>
  </si>
  <si>
    <t>F&amp;A Director</t>
  </si>
  <si>
    <t>Name of Certifier:</t>
  </si>
  <si>
    <t>Juan Carlos Mendoza Castro</t>
  </si>
  <si>
    <t>Signature:</t>
  </si>
  <si>
    <t>Title:</t>
  </si>
  <si>
    <t>Director de Finanzas y Administración</t>
  </si>
  <si>
    <t>Country Director</t>
  </si>
  <si>
    <t>I have reviewed and confirmed that all expenses listed in the detail of disbursements report are in line with the program goals and approved work plan. I certify that all expenses are reasonable within the approved budget.</t>
  </si>
  <si>
    <t>Ingrid Amalia Ceballos Gaystardo</t>
  </si>
  <si>
    <t>Directora de Proyecto</t>
  </si>
  <si>
    <t>V.2022.05</t>
  </si>
  <si>
    <t>Setup</t>
  </si>
  <si>
    <t xml:space="preserve">  Prepared By:</t>
  </si>
  <si>
    <t>Diego Orlando Monroy</t>
  </si>
  <si>
    <t xml:space="preserve">  Country Code:</t>
  </si>
  <si>
    <t>MEX</t>
  </si>
  <si>
    <t xml:space="preserve">    &gt;&gt;&gt;&gt;&gt;</t>
  </si>
  <si>
    <t xml:space="preserve">  Local Currency:</t>
  </si>
  <si>
    <t>MX</t>
  </si>
  <si>
    <t>Currencies</t>
  </si>
  <si>
    <t xml:space="preserve">  Period:</t>
  </si>
  <si>
    <t>USD</t>
  </si>
  <si>
    <t xml:space="preserve">  Exchange Rate:</t>
  </si>
  <si>
    <t>Reference Number</t>
  </si>
  <si>
    <t>2023-01 DOL423 Mexico FO Report</t>
  </si>
  <si>
    <t>Transaction Description</t>
  </si>
  <si>
    <t>Line #</t>
  </si>
  <si>
    <t>Posting Date</t>
  </si>
  <si>
    <t>Transaction Date</t>
  </si>
  <si>
    <t>Budget Code Description</t>
  </si>
  <si>
    <t>Budget Code</t>
  </si>
  <si>
    <t>Account</t>
  </si>
  <si>
    <t>Account Description</t>
  </si>
  <si>
    <t>Account Group</t>
  </si>
  <si>
    <t>Grant</t>
  </si>
  <si>
    <t>Departments-Prgrams</t>
  </si>
  <si>
    <t>Staff ID</t>
  </si>
  <si>
    <t>Staff ID Description</t>
  </si>
  <si>
    <t>Vendor ID</t>
  </si>
  <si>
    <t>Vendor ID Description</t>
  </si>
  <si>
    <t>Vendor/Payee</t>
  </si>
  <si>
    <t>Description</t>
  </si>
  <si>
    <t>Line Description</t>
  </si>
  <si>
    <t>Cur</t>
  </si>
  <si>
    <t>Cur_Amount Debit</t>
  </si>
  <si>
    <t>Cur_Amount Credit</t>
  </si>
  <si>
    <t>Exchange Rate</t>
  </si>
  <si>
    <t>Debit USD</t>
  </si>
  <si>
    <t>Credit USD</t>
  </si>
  <si>
    <t>Sum</t>
  </si>
  <si>
    <t>Supporting Documentation Link</t>
  </si>
  <si>
    <t>Staff ID Check</t>
  </si>
  <si>
    <t>Vendor ID Check</t>
  </si>
  <si>
    <t>Journal Type</t>
  </si>
  <si>
    <t>DATE</t>
  </si>
  <si>
    <t>REVERSEDATE</t>
  </si>
  <si>
    <t>DESCRIPTION</t>
  </si>
  <si>
    <t>REFERENCE_NO</t>
  </si>
  <si>
    <t>LINE_NO</t>
  </si>
  <si>
    <t>ACCT_NO</t>
  </si>
  <si>
    <t>LOCATION_ID</t>
  </si>
  <si>
    <t>DEPT_ID</t>
  </si>
  <si>
    <t>GLENTRY_PROJECTID</t>
  </si>
  <si>
    <t>GLENTRY_EMPLOYEEID</t>
  </si>
  <si>
    <t>GLENTRY_ITEMID</t>
  </si>
  <si>
    <t>MEMO</t>
  </si>
  <si>
    <t>CURRENCY</t>
  </si>
  <si>
    <t>EXCH_RATE_DATE</t>
  </si>
  <si>
    <t>EXCH_RATE_TYPE_ID</t>
  </si>
  <si>
    <t>EXCHANGE_RATE</t>
  </si>
  <si>
    <t>GLENTRY_CUSTOMERID</t>
  </si>
  <si>
    <t>GLENTRY_VENDORID</t>
  </si>
  <si>
    <t>Banking and cash handling fees</t>
  </si>
  <si>
    <t>Banco Santander Mexico SA</t>
  </si>
  <si>
    <t>Banco Santander Mexico SA VAT Bank fees</t>
  </si>
  <si>
    <t>Coworking office space</t>
  </si>
  <si>
    <t>WeWork Mexico Co S de RL de CV</t>
  </si>
  <si>
    <t>WeWork Mexico Co S de RL de CV Coworking office space Jan 2023 Invoice 1223467436 and 670401169</t>
  </si>
  <si>
    <t>https://partnersnet107.sharepoint.com/:f:/s/Programs/ErHWvUY3BStOv9Mhi9DiDzEBvCCnJGUB2dtm2rsmT_CMvw?e=wg15lf</t>
  </si>
  <si>
    <t>Transferred to the shared account - WeWork Mexico Co S de RL de CV Coworking office space Jan 2023 Invoice 1223467436 and 670401169</t>
  </si>
  <si>
    <t>https://partnersnet107.sharepoint.com/:f:/s/Programs/EijbS59OWR1FvmBXLis5Dx0BU1XC4lAPX4J0Y0HCDhheOQ?e=JBDqY3</t>
  </si>
  <si>
    <t>Transferred to the shared account - Banco Santander Mexico SA VAT Bank fees</t>
  </si>
  <si>
    <t>A/P Liabilities Payable - Mexico Office DOL423</t>
  </si>
  <si>
    <t>Instituto Mexicano del Seguro Social</t>
  </si>
  <si>
    <t>Instituo Mexicano del Seguro Social pago Staff Social Security December 2022 PR Ending 12/31/22 POA</t>
  </si>
  <si>
    <t>https://partnersnet107.sharepoint.com/:f:/s/Programs/Ek5eGzuX6wBCgAvbChcEylMBAgVIhS1tr2OhKjpfCLa9Qg?e=WiKvsn</t>
  </si>
  <si>
    <t>Mexican Institute of Security Personal Social Payment Social Security December 2022 PR Ends 12/31/22 Worker taxes</t>
  </si>
  <si>
    <t>Gobierno de la Ciudad de Mexico</t>
  </si>
  <si>
    <t>Gobrierno de la ciudad de Mexico pago Payroll tax December 2022 PR Ending 12/31/22</t>
  </si>
  <si>
    <t>https://partnersnet107.sharepoint.com/:f:/s/Programs/EgOPDprzH5VIhF3RNeOU1ycBZ-ovspn91cqGeAsFEpeJ2A?e=RhUWHT</t>
  </si>
  <si>
    <t>Attestation Engagement</t>
  </si>
  <si>
    <t>AFEM CONTABLE SC</t>
  </si>
  <si>
    <t>Payment payroll, AFEM CONTABLE SC, Invoice 00006651 and Invoice 00006770, January 2023</t>
  </si>
  <si>
    <t>https://partnersnet107.sharepoint.com/:f:/s/Programs/EuTTVrT24DRDjwsZ1i_3d94Bn2LfynFH9llj6w3E0I3cBg?e=5fNizV</t>
  </si>
  <si>
    <t>Transferred to the shared account - Payment payroll, AFEM CONTABLE SC, Invoice 00006651 and Invoice 00006770, January 2023</t>
  </si>
  <si>
    <t>Office supplies</t>
  </si>
  <si>
    <t>Office Max De Mexico SA de CV</t>
  </si>
  <si>
    <t>Office Max De Mexico SA de CV pago printer and file cabinet January 2023 Invoice</t>
  </si>
  <si>
    <t>https://partnersnet107.sharepoint.com/:f:/s/Programs/Evsk_2thKtNFp1VyM3ITz5sBWQ7jTj7UuWyMD4aJ1o1nxw?e=x0wTBa</t>
  </si>
  <si>
    <t>1.4 Mass and social media campaigns for workers and the general populace - Dissemination of Know Your Rights posters and cards and other materials</t>
  </si>
  <si>
    <t>Rodrigo Maceda del Rio</t>
  </si>
  <si>
    <t>Payment infographic, Rodrigo Maceda del Rio, January 2023</t>
  </si>
  <si>
    <t>https://partnersnet107.sharepoint.com/:f:/s/Programs/ErvLxBldxspHtzz3NM0XMK0BMCOHI1Ruzavwdbqzfr5Atw?e=ky6Zcc</t>
  </si>
  <si>
    <t>Personnel - Communications Specialist (100%)</t>
  </si>
  <si>
    <t>Aleck Federico Sabah Marquez Mees</t>
  </si>
  <si>
    <t>PR Ending 01/15/23</t>
  </si>
  <si>
    <t>https://partnersnet107.sharepoint.com/:f:/s/Programs/EsywfGmMuSpCrn9lR-MINzIBTKALlTjch0HiIeruYvF_4Q?e=73IU5r</t>
  </si>
  <si>
    <t>Social Security Withholdings Employee, PR Ending 01/15/23</t>
  </si>
  <si>
    <t>Personnel - Project Director (100%)</t>
  </si>
  <si>
    <t>Alonso Santibanez Cobos</t>
  </si>
  <si>
    <t>Personnel - Finance and Administration Manager (100%)</t>
  </si>
  <si>
    <t>Diego Orlando Monroy Hernandez</t>
  </si>
  <si>
    <t>Personnel - Capacity Building Specialist (100%)</t>
  </si>
  <si>
    <t>Martha Isabel Lopez Escobar</t>
  </si>
  <si>
    <t>Maria de la Luz Caro Varela</t>
  </si>
  <si>
    <t>Personnel - Monitoring and Evaluation (M&amp;E) Officer (100%)</t>
  </si>
  <si>
    <t>Carlos Alejandro Hernandez Romero</t>
  </si>
  <si>
    <t>PR Ending 01/15/23 LOE 45.00</t>
  </si>
  <si>
    <t>Social Security Withholdings Employee, PR Ending 01/15/23 LOE 45.00</t>
  </si>
  <si>
    <t>Azucena Sandoval Alcibar</t>
  </si>
  <si>
    <t>PR Ending 01/15/23 LOE 50.00</t>
  </si>
  <si>
    <t>Social Security Withholdings Employee, PR Ending 01/15/23 LOE 50.00</t>
  </si>
  <si>
    <t>January Salaries of Juan Carlos Mendoza and Azucena Sandoval</t>
  </si>
  <si>
    <t>Transferred to the shared account - January Salaries of Juan Carlos Mendoza and Azucena Sandoval</t>
  </si>
  <si>
    <t>1.5 Public Forums for the public, workers, and union leaders - Lodging and M&amp;IE for project staff to support public forums</t>
  </si>
  <si>
    <t>Margarita Darlene Rojas Olvera</t>
  </si>
  <si>
    <t>Reimbursement 046272 DarleneR CHIH Nov 15</t>
  </si>
  <si>
    <t>https://partnersnet107.sharepoint.com/:f:/s/Programs/Ei8q-INQKSNLssPcOaDHUp4BFaMI98yIUb1DgodNyWxmhQ?e=NeqKYP</t>
  </si>
  <si>
    <t>Reimbursement 046273 DarleneR SON Nov 22</t>
  </si>
  <si>
    <t>Reimbursement 046275 DarleneR COAH Nov 24</t>
  </si>
  <si>
    <t>1.5 Public Forums for the public, workers, and union leaders - Transportation for project staff to support public forums</t>
  </si>
  <si>
    <t>Reimbursement 046276 DarleneR CJS Dic1-2</t>
  </si>
  <si>
    <t>1.3 Development of comprehensive STPS website for multiple audiences - Technical assistance to develop comprehensive content for STPS website</t>
  </si>
  <si>
    <t>Frank Jairo Ojeda Escudero</t>
  </si>
  <si>
    <t>Blog Voice Laboral and migration requirements progress map, Frank Jairo Ojeda Escudero, January 2023</t>
  </si>
  <si>
    <t>https://partnersnet107.sharepoint.com/:f:/s/Programs/EutnPhKjciFCnx9QMBzKk78BdS_wTe3zdqWa65JQw_QxBA?e=XbGQgL</t>
  </si>
  <si>
    <t>Banco Santander Mexico SA Bank fees Ene 2023</t>
  </si>
  <si>
    <t>https://partnersnet107.sharepoint.com/:f:/s/Programs/EkfGpPK451hFvDScxtzXztwBYVPxoFlrV3v7DQwSP-o8sA?e=e2ACU6</t>
  </si>
  <si>
    <t>Fringe benefits - Mexico Staff</t>
  </si>
  <si>
    <t>MetLife Mexico SA de CV</t>
  </si>
  <si>
    <t>Medical Insurance, MetLife Mexico SA de CV,  Jan-Dec 2023 80% POA</t>
  </si>
  <si>
    <t>https://partnersnet107.sharepoint.com/:f:/s/Programs/Era0NVJBOdNJuB09eBFqTO8BKRW9PLnnjYvj-vV_T96DUg?e=hlluQy</t>
  </si>
  <si>
    <t>Medical Insurance, MetLife Mexico SA de CV,  Jan-Dec 2023 20% Worked</t>
  </si>
  <si>
    <t>PR Ending 01/31/23 LOE 45.00</t>
  </si>
  <si>
    <t>Reimbursement of Medical Insure 2022 LOE 45.00</t>
  </si>
  <si>
    <t>Social Security Withholdings Employee, PR Ending 01/31/23 LOE 45.00</t>
  </si>
  <si>
    <t>Medical Insure Withholdings Employee, PR Ending 01/01/23 to 12/31/2023 LOE 45.00</t>
  </si>
  <si>
    <t>PR Ending 01/31/23 LOE 50.00</t>
  </si>
  <si>
    <t>Reimbursement of Medical Insure 2022 LOE 50.00</t>
  </si>
  <si>
    <t>Social Security Withholdings Employee, PR Ending 01/31/23 LOE 50.00</t>
  </si>
  <si>
    <t>Medical Insure Withholdings Employee, PR Ending 01/01/23 to 12/31/2023 LOE 50.00</t>
  </si>
  <si>
    <t>January Medical Insurance - January Salaries Juan Carlos Mendoza and Azucena Sandoval</t>
  </si>
  <si>
    <t>Transferred to the shared account - January Medical Insurance - January Salaries Juan Carlos Mendoza and Azucena Sandoval</t>
  </si>
  <si>
    <t>PR Ending 01/31/23</t>
  </si>
  <si>
    <t>Reimbursement of Medical Insure 2022</t>
  </si>
  <si>
    <t>Social Security Withholdings Employee, PR Ending 01/31/23</t>
  </si>
  <si>
    <t>Medical Insure Withholdings Employee, PR Ending 01/01/23 to 12/31/2023</t>
  </si>
  <si>
    <t>Instituo Mexicano del Seguro Social pago Staff Social Security January 2023 PR Ending 01/31/23</t>
  </si>
  <si>
    <t>https://partnersnet107.sharepoint.com/:f:/s/Programs/EkJz-Uq_OvFBodO0PRbJ5uYB4S_NIVLFUczvw0L9xNWNzA?e=p8SEjx</t>
  </si>
  <si>
    <t>Gobrierno de la ciudad de Mexico pago Payroll tax January 2023 PR Ending 01/31/23</t>
  </si>
  <si>
    <t>Cash Flow Advance - DOL423</t>
  </si>
  <si>
    <t>Bank statement</t>
  </si>
  <si>
    <t>2023-01 DOL423 FO Report</t>
  </si>
  <si>
    <t>https://partnersnet107.sharepoint.com/:b:/s/Programs/EQy3G_vmTuRCnoDzLHUZIvwBRMokYR6Co0wZQjstXoQTsA?e=Jeabmb</t>
  </si>
  <si>
    <t>HO Comment</t>
  </si>
  <si>
    <t>Total Expenses $50,323.35</t>
  </si>
  <si>
    <t>MONTHLY TRANSACTIONS COVER PAGE</t>
  </si>
  <si>
    <t>Prepared by:</t>
  </si>
  <si>
    <t>Name:</t>
  </si>
  <si>
    <t>Position:</t>
  </si>
  <si>
    <t>Date:</t>
  </si>
  <si>
    <t>Approved by:</t>
  </si>
  <si>
    <t>Departments-Programs Description</t>
  </si>
  <si>
    <t>Venezualan Consultants (Start-up Consultant, Procurement Specialist etc.)</t>
  </si>
  <si>
    <t>CONSULT-VZ</t>
  </si>
  <si>
    <t>Consulting</t>
  </si>
  <si>
    <t>USAID671</t>
  </si>
  <si>
    <t>Education and Culture</t>
  </si>
  <si>
    <t/>
  </si>
  <si>
    <t>ABC Supplies</t>
  </si>
  <si>
    <t>2022-05 USAID800 FO Report</t>
  </si>
  <si>
    <t>3 Laptop ABC Supplies 2020-05</t>
  </si>
  <si>
    <t>BS</t>
  </si>
  <si>
    <t>Test link</t>
  </si>
  <si>
    <t>Petty Cash Withdrawal - USAID671</t>
  </si>
  <si>
    <t>Petty Cash</t>
  </si>
  <si>
    <t>OUTSTANDING CHECKS</t>
  </si>
  <si>
    <t>Date</t>
  </si>
  <si>
    <t>Invoice</t>
  </si>
  <si>
    <t>Barcode</t>
  </si>
  <si>
    <t>USD_Amount</t>
  </si>
  <si>
    <t>CASH IN TRANSIT</t>
  </si>
  <si>
    <t>Amount</t>
  </si>
  <si>
    <t>BANK AND CASH RECONCILIATION</t>
  </si>
  <si>
    <t>Less: Outstanding checks</t>
  </si>
  <si>
    <t>Add: Cash in Transit</t>
  </si>
  <si>
    <t>Movements During the Month</t>
  </si>
  <si>
    <t>Difference</t>
  </si>
  <si>
    <t>Less: Advances</t>
  </si>
  <si>
    <t>Name, Position</t>
  </si>
  <si>
    <t>Signature</t>
  </si>
  <si>
    <t>Verified by:</t>
  </si>
  <si>
    <t>Budget Code ID</t>
  </si>
  <si>
    <t>Name</t>
  </si>
  <si>
    <t>Grant Code</t>
  </si>
  <si>
    <t>100KCONFEX</t>
  </si>
  <si>
    <t>Total 100k Preconference Expenses</t>
  </si>
  <si>
    <t>99999 NA</t>
  </si>
  <si>
    <t>ACCELPART</t>
  </si>
  <si>
    <t>ACCELPART - Incubator/Accelerator Partnerships</t>
  </si>
  <si>
    <t>ACCOUNTING</t>
  </si>
  <si>
    <t>ACCOUNTING - Local Accounting Firm</t>
  </si>
  <si>
    <t>ACCT&amp;TAX</t>
  </si>
  <si>
    <t>ACCT&amp;TAX - Accounting and taxes declaration costs</t>
  </si>
  <si>
    <t>ADSUPT</t>
  </si>
  <si>
    <t>Administrative Support</t>
  </si>
  <si>
    <t>ADVERTISIN</t>
  </si>
  <si>
    <t>ADVERTISIN - Advertising Expense</t>
  </si>
  <si>
    <t>ADVISEMEET</t>
  </si>
  <si>
    <t>ADVISEMEET - Advisory Board Meeting - 2 each year</t>
  </si>
  <si>
    <t>AGINPUTS</t>
  </si>
  <si>
    <t>AGINPUTS - Agricultural Inputs &amp; Supplies - Transport &amp; Logistics</t>
  </si>
  <si>
    <t>AGRIBGRANT</t>
  </si>
  <si>
    <t>AGRIBGRANT - Youth Agribusiness Impact Investing Grants</t>
  </si>
  <si>
    <t>ANNAIRFAR</t>
  </si>
  <si>
    <t>ANNAIRFAR - Annual Airfare to Home of Record</t>
  </si>
  <si>
    <t>ANNUALCOP</t>
  </si>
  <si>
    <t>ANNUALCOP - Annual Community of Practice Meeting</t>
  </si>
  <si>
    <t>APP</t>
  </si>
  <si>
    <t>Conference App</t>
  </si>
  <si>
    <t>ATTESTENG</t>
  </si>
  <si>
    <t>ATTESTENG - Audits and Attestation Engagements-Attestation Engagement</t>
  </si>
  <si>
    <t>AUDIT</t>
  </si>
  <si>
    <t>AUDIT - Audit Costs (A-133)</t>
  </si>
  <si>
    <t>AWARDS</t>
  </si>
  <si>
    <t>Awards</t>
  </si>
  <si>
    <t>AWARDSVIP</t>
  </si>
  <si>
    <t>VIP Awards</t>
  </si>
  <si>
    <t>AWARENESS</t>
  </si>
  <si>
    <t>AWARENESS - Awareness Campaign</t>
  </si>
  <si>
    <t>B.1.3</t>
  </si>
  <si>
    <t>Participant Materials</t>
  </si>
  <si>
    <t>B.2.1</t>
  </si>
  <si>
    <t>Workshop</t>
  </si>
  <si>
    <t>B.2.2</t>
  </si>
  <si>
    <t>Manuals Students</t>
  </si>
  <si>
    <t>B.2.3</t>
  </si>
  <si>
    <t>Manuals Faciilitators</t>
  </si>
  <si>
    <t>B.2.4</t>
  </si>
  <si>
    <t>Registration Packets</t>
  </si>
  <si>
    <t>B.2.5</t>
  </si>
  <si>
    <t>T-Shirts</t>
  </si>
  <si>
    <t>B.2.7</t>
  </si>
  <si>
    <t>Promotion</t>
  </si>
  <si>
    <t>B.3.2</t>
  </si>
  <si>
    <t>Certification Ceremony</t>
  </si>
  <si>
    <t>B.4.1</t>
  </si>
  <si>
    <t>Staff Travel Mon.Progress</t>
  </si>
  <si>
    <t>B.4.2</t>
  </si>
  <si>
    <t>Staff Tvl. Related Exp. Monitor Progress</t>
  </si>
  <si>
    <t>B.5.1</t>
  </si>
  <si>
    <t>Facilitators</t>
  </si>
  <si>
    <t>B.5.2</t>
  </si>
  <si>
    <t>Coordinator Stipend</t>
  </si>
  <si>
    <t>B.5.3</t>
  </si>
  <si>
    <t>Event Food Costs</t>
  </si>
  <si>
    <t>B.5.4</t>
  </si>
  <si>
    <t>Materials</t>
  </si>
  <si>
    <t>B.5.5</t>
  </si>
  <si>
    <t>Ground Transportation</t>
  </si>
  <si>
    <t>B.5.6</t>
  </si>
  <si>
    <t>Insurance</t>
  </si>
  <si>
    <t>B.5.7</t>
  </si>
  <si>
    <t>Equipment</t>
  </si>
  <si>
    <t>B.5.8</t>
  </si>
  <si>
    <t>Tech Course Enrollment</t>
  </si>
  <si>
    <t>B.5.9</t>
  </si>
  <si>
    <t>Stipend Phase 2 &amp; 3</t>
  </si>
  <si>
    <t>B.6.1</t>
  </si>
  <si>
    <t>Program Administrattion</t>
  </si>
  <si>
    <t>B.6.2</t>
  </si>
  <si>
    <t>Salary Country Coordinator</t>
  </si>
  <si>
    <t>B.6.3</t>
  </si>
  <si>
    <t>Salary Program Asst.</t>
  </si>
  <si>
    <t>B.6.4</t>
  </si>
  <si>
    <t>Salary Follow On Coordinator</t>
  </si>
  <si>
    <t>B.6.5</t>
  </si>
  <si>
    <t>Stipend Comm. &amp; Transport</t>
  </si>
  <si>
    <t>B.7.1</t>
  </si>
  <si>
    <t>Alumni Events</t>
  </si>
  <si>
    <t>B.9.5</t>
  </si>
  <si>
    <t>Contingency</t>
  </si>
  <si>
    <t>BAGGAGE</t>
  </si>
  <si>
    <t>Baggage Fees</t>
  </si>
  <si>
    <t>BANK FEES</t>
  </si>
  <si>
    <t>BANK FEES - Banking and Cash Handling Fees</t>
  </si>
  <si>
    <t>BANKFEE-CO</t>
  </si>
  <si>
    <t>BANKFEE-CO - Project Office in Colombia-Banking and cash handling fees -</t>
  </si>
  <si>
    <t>BANKFEE-EC</t>
  </si>
  <si>
    <t>BANKFEE-EC - Satellite Office in Ecuador-Banking and cash handling fees -</t>
  </si>
  <si>
    <t>BASELINE</t>
  </si>
  <si>
    <t>BASELINE - Baseline Assessment</t>
  </si>
  <si>
    <t>BASELINPOA</t>
  </si>
  <si>
    <t>BASELINPOA - Baseline Survey/Assessment</t>
  </si>
  <si>
    <t>BIOKITS</t>
  </si>
  <si>
    <t>BIOKITS - Biosecurity kits for staff</t>
  </si>
  <si>
    <t>BOOTHS</t>
  </si>
  <si>
    <t>Advertising Booths</t>
  </si>
  <si>
    <t>BUILDCAPAC</t>
  </si>
  <si>
    <t>BUILDCAPAC - Meeting Expenses for Capacity Building &amp; Mentoring Workshops</t>
  </si>
  <si>
    <t>C.1.1.A</t>
  </si>
  <si>
    <t>Development and implementation of national study</t>
  </si>
  <si>
    <t>C.1.2.A</t>
  </si>
  <si>
    <t>Coord. &amp; plan. meetings w/ stakeholders to conduct study</t>
  </si>
  <si>
    <t>C.1.2.B</t>
  </si>
  <si>
    <t>Lodging and M&amp;IE</t>
  </si>
  <si>
    <t>C.1.2.C</t>
  </si>
  <si>
    <t>Local Transportation</t>
  </si>
  <si>
    <t>C.1.2.D</t>
  </si>
  <si>
    <t>Publication of the report on the CSR</t>
  </si>
  <si>
    <t>C.1.2.E</t>
  </si>
  <si>
    <t>Production of occupational safety and health framework doc.</t>
  </si>
  <si>
    <t>C.1.2.F</t>
  </si>
  <si>
    <t>Meetings/workshops with stakeholders  to develop guidelines</t>
  </si>
  <si>
    <t>C.1.2.G</t>
  </si>
  <si>
    <t>Meetings/workshops with stakeholders  to promote collab.</t>
  </si>
  <si>
    <t>C.1.3.A</t>
  </si>
  <si>
    <t>Stakeholder engagement meetings</t>
  </si>
  <si>
    <t>C.1.3.B</t>
  </si>
  <si>
    <t>Consultant fees</t>
  </si>
  <si>
    <t>C.1.3.C</t>
  </si>
  <si>
    <t>Database infrastructure</t>
  </si>
  <si>
    <t>C.1.3.D</t>
  </si>
  <si>
    <t>C.1.3.E</t>
  </si>
  <si>
    <t>C.1.3.F</t>
  </si>
  <si>
    <t>Training workshops for FEDECAFE extension agents</t>
  </si>
  <si>
    <t>C.1.4.A</t>
  </si>
  <si>
    <t>Coordination and planning meetings with stakeholders</t>
  </si>
  <si>
    <t>C.1.4.B</t>
  </si>
  <si>
    <t>Local focus groups</t>
  </si>
  <si>
    <t>C.1.4.C</t>
  </si>
  <si>
    <t>C.1.4.D</t>
  </si>
  <si>
    <t>C.1.4.E</t>
  </si>
  <si>
    <t>Production of assessment document and supporting materials</t>
  </si>
  <si>
    <t>C.1.5.A</t>
  </si>
  <si>
    <t>C.1.5.B</t>
  </si>
  <si>
    <t>C.1.5.C</t>
  </si>
  <si>
    <t>C.1.5.D</t>
  </si>
  <si>
    <t>C.1.5.E</t>
  </si>
  <si>
    <t>Production of research document</t>
  </si>
  <si>
    <t>C.1.6.A</t>
  </si>
  <si>
    <t>IIECL Sub-Award Outcome 1</t>
  </si>
  <si>
    <t>C.1.6.B</t>
  </si>
  <si>
    <t>FEDECAFE Sub-Award Outcome 1</t>
  </si>
  <si>
    <t>C.1.7.A</t>
  </si>
  <si>
    <t>C.1.7.A - Civil Society Specialist Consultant - Tolima</t>
  </si>
  <si>
    <t>C.1.7.B</t>
  </si>
  <si>
    <t>C.1.7.B - Civil Society Specialist Consultant - Huila</t>
  </si>
  <si>
    <t>C.1.7.C</t>
  </si>
  <si>
    <t>CSR Consultant - Natasha Gartner</t>
  </si>
  <si>
    <t>C.2.1.A</t>
  </si>
  <si>
    <t>C.2.1.A - Workshops targeting civil society organizations on info.</t>
  </si>
  <si>
    <t>C.2.1.B</t>
  </si>
  <si>
    <t>Training on developing campaigns</t>
  </si>
  <si>
    <t>C.2.1.C</t>
  </si>
  <si>
    <t>C.2.1.D</t>
  </si>
  <si>
    <t>C.2.1.E</t>
  </si>
  <si>
    <t>C.2.1.E - Guidance Tools to reach coffee producers address child labor</t>
  </si>
  <si>
    <t>C.2.2.A</t>
  </si>
  <si>
    <t>C.2.2.B</t>
  </si>
  <si>
    <t>Training on Ministry of Labor's Plan progresivo de protecc.</t>
  </si>
  <si>
    <t>C.2.2.C</t>
  </si>
  <si>
    <t>Civil society campaign funds</t>
  </si>
  <si>
    <t>C.2.2.D</t>
  </si>
  <si>
    <t>C.2.2.E</t>
  </si>
  <si>
    <t>C.2.2.F</t>
  </si>
  <si>
    <t>World Day Against Child Labor  and Children's Day activities</t>
  </si>
  <si>
    <t>C.2.3.A</t>
  </si>
  <si>
    <t>Coordination meetings with stakeholders to plan trainings</t>
  </si>
  <si>
    <t>C.2.3.B</t>
  </si>
  <si>
    <t>Workshops with FEDECAFE Extension Service</t>
  </si>
  <si>
    <t>C.2.3.C</t>
  </si>
  <si>
    <t>Community-based 'know your rights' training</t>
  </si>
  <si>
    <t>C.2.3.D</t>
  </si>
  <si>
    <t>C.2.3.E</t>
  </si>
  <si>
    <t>C.2.4.A</t>
  </si>
  <si>
    <t>Coordination meetings with stakeholders</t>
  </si>
  <si>
    <t>C.2.4.B</t>
  </si>
  <si>
    <t>Semi-annual forums with stakeholders</t>
  </si>
  <si>
    <t>C.2.4.C</t>
  </si>
  <si>
    <t>C.2.4.D</t>
  </si>
  <si>
    <t>C.2.4.E</t>
  </si>
  <si>
    <t>Inter-departamental transfer/visits of personnel</t>
  </si>
  <si>
    <t>C.2.5.A</t>
  </si>
  <si>
    <t>C.2.5.B</t>
  </si>
  <si>
    <t>Direct meetings with FEDECAFE and the MOL</t>
  </si>
  <si>
    <t>C.2.5.C</t>
  </si>
  <si>
    <t>Regional Forum on Working Conditions in the Coffee Sector</t>
  </si>
  <si>
    <t>C.2.5.D</t>
  </si>
  <si>
    <t>Design and printing of materials</t>
  </si>
  <si>
    <t>C.2.5.E</t>
  </si>
  <si>
    <t>C.2.5.F</t>
  </si>
  <si>
    <t>C.2.6.A</t>
  </si>
  <si>
    <t>Meeting to present findings to CIETI</t>
  </si>
  <si>
    <t>C.2.6.B</t>
  </si>
  <si>
    <t>C.2.6.B - Joint workshops with the CIETI in target municipalities</t>
  </si>
  <si>
    <t>C.2.6.C</t>
  </si>
  <si>
    <t>C.2.6.D</t>
  </si>
  <si>
    <t>C.2.7.A</t>
  </si>
  <si>
    <t>C.2.7.A - FEDECAFE Sub-Award Outcome 2</t>
  </si>
  <si>
    <t>C.2.7.B</t>
  </si>
  <si>
    <t>Meetings with key actors to plan event</t>
  </si>
  <si>
    <t>C.2.7.C</t>
  </si>
  <si>
    <t>Learning workshop</t>
  </si>
  <si>
    <t>C.2.7.D</t>
  </si>
  <si>
    <t>C.2.7.E</t>
  </si>
  <si>
    <t>C.2.8.A</t>
  </si>
  <si>
    <t>Cadefihuila Sub-Award Outcome 2</t>
  </si>
  <si>
    <t>C.2.9.A</t>
  </si>
  <si>
    <t>C.2.9.A - Civil Society Specialist Consultant - Tolima</t>
  </si>
  <si>
    <t>C.2.9.B</t>
  </si>
  <si>
    <t>C.2.9.B - Civil Society Specialist Consultant - Huila</t>
  </si>
  <si>
    <t>C.3.1.A</t>
  </si>
  <si>
    <t>Coordination meetings with civil society to develop campaign</t>
  </si>
  <si>
    <t>C.3.1.B</t>
  </si>
  <si>
    <t>Design and production of campaign materials</t>
  </si>
  <si>
    <t>C.3.1.C</t>
  </si>
  <si>
    <t>Workshops with public sector servants</t>
  </si>
  <si>
    <t>C.3.1.D</t>
  </si>
  <si>
    <t>C.3.1.E</t>
  </si>
  <si>
    <t>C.3.10.A</t>
  </si>
  <si>
    <t>C.3.10.A - Civil Society Specialist Consultant - Tolima</t>
  </si>
  <si>
    <t>C.3.10.B</t>
  </si>
  <si>
    <t>C.3.10.B - Civil Society Specialist Consultant - Huila</t>
  </si>
  <si>
    <t>C.3.10.C</t>
  </si>
  <si>
    <t>C.3.10.C - Public Policies Senior Consultant</t>
  </si>
  <si>
    <t>C.3.2.A</t>
  </si>
  <si>
    <t>Coordination meetings with stakeholders to develop instruct.</t>
  </si>
  <si>
    <t>C.3.2.B</t>
  </si>
  <si>
    <t>Design and production of instructions and supporting mat.</t>
  </si>
  <si>
    <t>C.3.2.C</t>
  </si>
  <si>
    <t>Local workshops</t>
  </si>
  <si>
    <t>C.3.2.D</t>
  </si>
  <si>
    <t>Design and print template to register cases of child labor</t>
  </si>
  <si>
    <t>C.3.2.E</t>
  </si>
  <si>
    <t>Meetings with law schools to promote access to free legal s.</t>
  </si>
  <si>
    <t>C.3.2.F</t>
  </si>
  <si>
    <t>Quarterly meetings to receive direct complaints</t>
  </si>
  <si>
    <t>C.3.2.G</t>
  </si>
  <si>
    <t>Coordination meetings and trainings with CSOs and teachers</t>
  </si>
  <si>
    <t>C.3.2.H</t>
  </si>
  <si>
    <t>C.3.2.I</t>
  </si>
  <si>
    <t>C.3.3.A</t>
  </si>
  <si>
    <t>Awareness raising workshops and coordination meetings</t>
  </si>
  <si>
    <t>C.3.3.B</t>
  </si>
  <si>
    <t>Meetings to develop plan with labor unions</t>
  </si>
  <si>
    <t>C.3.3.C</t>
  </si>
  <si>
    <t>Coordination meetings with stakeholders to develop strategy</t>
  </si>
  <si>
    <t>C.3.3.D</t>
  </si>
  <si>
    <t>C.3.3.E</t>
  </si>
  <si>
    <t>Coordination meetings with the FEDECAFE and CIETI</t>
  </si>
  <si>
    <t>C.3.3.F</t>
  </si>
  <si>
    <t>Development of a web app for smartphones</t>
  </si>
  <si>
    <t>C.3.3.G</t>
  </si>
  <si>
    <t>Meetings to promote the signing of partnership agreements</t>
  </si>
  <si>
    <t>C.3.3.H</t>
  </si>
  <si>
    <t>C.3.3.I</t>
  </si>
  <si>
    <t>C.3.4.A</t>
  </si>
  <si>
    <t>C.3.4.B</t>
  </si>
  <si>
    <t>C.3.4.C</t>
  </si>
  <si>
    <t>C.3.4.D</t>
  </si>
  <si>
    <t>C.3.5.A</t>
  </si>
  <si>
    <t>C.3.5.B</t>
  </si>
  <si>
    <t>C.3.5.C</t>
  </si>
  <si>
    <t>C.3.5.D</t>
  </si>
  <si>
    <t>C.3.5.E</t>
  </si>
  <si>
    <t>C.3.5.F</t>
  </si>
  <si>
    <t>Meeting to present findings</t>
  </si>
  <si>
    <t>C.3.6.A</t>
  </si>
  <si>
    <t>IIECL Sub-Award Outcome 3</t>
  </si>
  <si>
    <t>C.3.6.B</t>
  </si>
  <si>
    <t>FEDECAFE Sub-Award Outcome 3</t>
  </si>
  <si>
    <t>C.3.6.C</t>
  </si>
  <si>
    <t>C.3.6.C - Coordination and planning meetings with stakeholders</t>
  </si>
  <si>
    <t>C.3.6.D</t>
  </si>
  <si>
    <t>C.3.6.E</t>
  </si>
  <si>
    <t>C.3.7.A</t>
  </si>
  <si>
    <t>C.3.7.B</t>
  </si>
  <si>
    <t>C.3.7.C</t>
  </si>
  <si>
    <t>C.3.8.A</t>
  </si>
  <si>
    <t>C.3.8.B</t>
  </si>
  <si>
    <t>C.3.8.C</t>
  </si>
  <si>
    <t>C.3.9.A</t>
  </si>
  <si>
    <t>Universidad de Ibague Sub-Award Outcome 3</t>
  </si>
  <si>
    <t>C.3.9.B</t>
  </si>
  <si>
    <t>C.3.9.B - Fundacion Arte de Crear (Red de Jovenes) Sub-Award Outcome 3</t>
  </si>
  <si>
    <t>C.3.9.C</t>
  </si>
  <si>
    <t>C.3.9.C - Sub-award Cadefihuila</t>
  </si>
  <si>
    <t>C.3.9.D</t>
  </si>
  <si>
    <t>C.3.9.D - Sub-award Cafisur</t>
  </si>
  <si>
    <t>C.4.1.A</t>
  </si>
  <si>
    <t>C.4.10.A</t>
  </si>
  <si>
    <t>Midterm Evaluation</t>
  </si>
  <si>
    <t>C.4.10.B</t>
  </si>
  <si>
    <t>C.4.10.B - Final Evaluation</t>
  </si>
  <si>
    <t>C.4.11.A</t>
  </si>
  <si>
    <t>C.4.11.A - Coordination and planning meetings with stakeholders</t>
  </si>
  <si>
    <t>C.4.11.B</t>
  </si>
  <si>
    <t>C.4.11.C</t>
  </si>
  <si>
    <t>C.4.2.A</t>
  </si>
  <si>
    <t>C.4.2.B</t>
  </si>
  <si>
    <t>Lodging and M&amp;IE- field verification and data collection</t>
  </si>
  <si>
    <t>C.4.2.C</t>
  </si>
  <si>
    <t>C.4.2.D</t>
  </si>
  <si>
    <t>Data collection materials and printing</t>
  </si>
  <si>
    <t>C.4.3.A</t>
  </si>
  <si>
    <t>Coordination and data collection meetings</t>
  </si>
  <si>
    <t>C.4.3.B</t>
  </si>
  <si>
    <t>C.4.3.C</t>
  </si>
  <si>
    <t>Document translation</t>
  </si>
  <si>
    <t>C.4.4.A</t>
  </si>
  <si>
    <t>Monitoring guidelines production and printing</t>
  </si>
  <si>
    <t>C.4.4.B</t>
  </si>
  <si>
    <t>Monitoring guidelines training workshop</t>
  </si>
  <si>
    <t>C.4.5.A</t>
  </si>
  <si>
    <t>C.4.5.B</t>
  </si>
  <si>
    <t>C.4.5.C</t>
  </si>
  <si>
    <t>C.4.6.A</t>
  </si>
  <si>
    <t>C.4.6.B</t>
  </si>
  <si>
    <t>C.4.6.C</t>
  </si>
  <si>
    <t>Workshops</t>
  </si>
  <si>
    <t>C.4.6.D</t>
  </si>
  <si>
    <t>C.4.7.A</t>
  </si>
  <si>
    <t>C.4.7.B</t>
  </si>
  <si>
    <t>C.4.7.C</t>
  </si>
  <si>
    <t>C.4.8.A</t>
  </si>
  <si>
    <t>Airfare - DC-Colombia - HQ project management trip</t>
  </si>
  <si>
    <t>C.4.8.B</t>
  </si>
  <si>
    <t>Lodging and M&amp;IE - HQ  project management trip</t>
  </si>
  <si>
    <t>C.4.8.C</t>
  </si>
  <si>
    <t>Local transportation - HQ  project management trip</t>
  </si>
  <si>
    <t>C.4.8.D</t>
  </si>
  <si>
    <t>Airfare - DC-Colombia - establish M&amp;E system</t>
  </si>
  <si>
    <t>C.4.8.E</t>
  </si>
  <si>
    <t>Lodging and M&amp;IE - Establish M&amp;E System</t>
  </si>
  <si>
    <t>C.4.8.F</t>
  </si>
  <si>
    <t>Local Transportation - establish M&amp;E system</t>
  </si>
  <si>
    <t>C.4.9.A</t>
  </si>
  <si>
    <t>Airfare - Colombia-DC</t>
  </si>
  <si>
    <t>C.4.9.B</t>
  </si>
  <si>
    <t>C.4.9.C</t>
  </si>
  <si>
    <t>CABINETS</t>
  </si>
  <si>
    <t>CABINETS - Filing Cabinets</t>
  </si>
  <si>
    <t>CACAOSAFE</t>
  </si>
  <si>
    <t>CACAOSAFE - Cacao Food Safety, Traceability, and Risk Management</t>
  </si>
  <si>
    <t>CAMERA</t>
  </si>
  <si>
    <t>CAMERA - Camera, Video Camera, Accessories, Memory Card, S&amp;H</t>
  </si>
  <si>
    <t>CARBONPAR</t>
  </si>
  <si>
    <t>CARBONPAR - New Carbon Partnerships</t>
  </si>
  <si>
    <t>CE.1.1.1.A</t>
  </si>
  <si>
    <t>CE.1.1.1.A - Council meetings and materials - Colombia</t>
  </si>
  <si>
    <t>CE.1.1.1.B</t>
  </si>
  <si>
    <t>CE.1.1.1.B - Council meetings and materials - Ecuador</t>
  </si>
  <si>
    <t>CE.1.1.2.A</t>
  </si>
  <si>
    <t>CE.1.1.2.A - Research in Colombia-Coordination and planning meetings with</t>
  </si>
  <si>
    <t>CE.1.1.2.B</t>
  </si>
  <si>
    <t>CE.1.1.2.B - Research in Colombia-Contractual: Consultant fees - Colombia</t>
  </si>
  <si>
    <t>CE.1.1.2.C</t>
  </si>
  <si>
    <t>CE.1.1.2.C - Research in Colombia-Research study materials - Colombia</t>
  </si>
  <si>
    <t>CE.1.1.2.D</t>
  </si>
  <si>
    <t>CE.1.1.2.D - Research in Colombia-Design and printing of results and othe</t>
  </si>
  <si>
    <t>CE.1.1.2.E</t>
  </si>
  <si>
    <t>CE.1.1.2.E - Research in Ecuador-Ecuador</t>
  </si>
  <si>
    <t>CE.1.1.2.F</t>
  </si>
  <si>
    <t>CE.1.1.2.F - Research in Ecuador-Contractual: Consultant fees - Ecuador</t>
  </si>
  <si>
    <t>CE.1.1.2.G</t>
  </si>
  <si>
    <t>CE.1.1.2.G - Research in Ecuador-Research study materials - Ecuador</t>
  </si>
  <si>
    <t>CE.1.1.2.H</t>
  </si>
  <si>
    <t>CE.1.1.2.H - Research in Ecuador-Design and printing of results and other</t>
  </si>
  <si>
    <t>CE.1.1.3.A</t>
  </si>
  <si>
    <t>CE.1.1.3.A - 1.1.3 - Coordination meetings and materials - Ecuador</t>
  </si>
  <si>
    <t>CE.1.1.3.B</t>
  </si>
  <si>
    <t>CE.1.1.3.B - 1.1.3-Coordination meetings and materials - Ecuador</t>
  </si>
  <si>
    <t>CE.1.1.4.A</t>
  </si>
  <si>
    <t>CE.1.1.4.A - Workshops in Colombia-Contractual: Consultant fees - Colombi</t>
  </si>
  <si>
    <t>CE.1.1.4.B</t>
  </si>
  <si>
    <t>CE.1.1.4.B - Workshops in Colombia-Planning and coordination meetings for</t>
  </si>
  <si>
    <t>CE.1.1.4.C</t>
  </si>
  <si>
    <t>CE.1.1.4.C - Workshops in Colombia-Annual sectoral workshop - Colombia</t>
  </si>
  <si>
    <t>CE.1.1.4.D</t>
  </si>
  <si>
    <t>CE.1.1.4.D - Workshops in Ecuador-Contractual: Consultant fees - Ecuador</t>
  </si>
  <si>
    <t>CE.1.1.4.E</t>
  </si>
  <si>
    <t>CE.1.1.4.E - Workshops in Ecuador-Planning and coordination meetings for</t>
  </si>
  <si>
    <t>CE.1.1.4.F</t>
  </si>
  <si>
    <t>CE.1.1.4.F - Workshops in Ecuador-Annual sectoral workshop - Ecuador</t>
  </si>
  <si>
    <t>CE.1.1.5.A</t>
  </si>
  <si>
    <t>CE.1.1.5.A - Guidelines tailored to Colombia-Contractual: Consultant fees</t>
  </si>
  <si>
    <t>CE.1.1.5.B</t>
  </si>
  <si>
    <t>CE.1.1.5.B - Guidelines tailored to Colombia-Design and printing of mater</t>
  </si>
  <si>
    <t>CE.1.1.5.C</t>
  </si>
  <si>
    <t>CE.1.1.5.C - Guidelines tailored to Ecuador-Contractual: Consultant fees</t>
  </si>
  <si>
    <t>CE.1.1.5.D</t>
  </si>
  <si>
    <t>CE.1.1.5.D - Guidelines tailored to Ecuador-Design and printing of materi</t>
  </si>
  <si>
    <t>CE.1.1.6.A</t>
  </si>
  <si>
    <t>CE.1.1.6.A - Contractual: Sub-award to JE Austin - Colombia</t>
  </si>
  <si>
    <t>CE.1.1.6.B</t>
  </si>
  <si>
    <t>CE.1.1.6.B - Contractual: Sub-award to JE Austin - Ecuador</t>
  </si>
  <si>
    <t>CE.1.1.6.C</t>
  </si>
  <si>
    <t>CE.1.1.6.C - Contractual: Sub-award to JE Austin - All</t>
  </si>
  <si>
    <t>CE.1.1.A</t>
  </si>
  <si>
    <t>CE.1.1.A - Engage and coordinate with stakeholders-Coordination meeting</t>
  </si>
  <si>
    <t>CE.1.1.B</t>
  </si>
  <si>
    <t>CE.1.1.B - Engage and coordinate with stakeholders-Coordination meeting</t>
  </si>
  <si>
    <t>CE.1.2.A</t>
  </si>
  <si>
    <t>CE.1.2.A - Contractual: Sub-award to SAI - Colombia</t>
  </si>
  <si>
    <t>CE.1.2.B</t>
  </si>
  <si>
    <t>CE.1.2.B - Contractual: Sub-award to SAI - Ecuador</t>
  </si>
  <si>
    <t>CE.1.2.C</t>
  </si>
  <si>
    <t>CE.1.2.C - Contractual: Sub-award to SAI -All</t>
  </si>
  <si>
    <t>CE.2.1.A</t>
  </si>
  <si>
    <t>CE.2.1.A - Collaborate with FEDEPALMA-Coordination and planning meeting</t>
  </si>
  <si>
    <t>CE.2.1.B</t>
  </si>
  <si>
    <t>CE.2.1.B - Collaborate with FEDEPALMA-Conference materials</t>
  </si>
  <si>
    <t>CE.2.1.C</t>
  </si>
  <si>
    <t>CE.2.1.C - Collaborate with FEDEPALMA-Travel: Stipend for guest speaker</t>
  </si>
  <si>
    <t>CE.2.1.D</t>
  </si>
  <si>
    <t>CE.2.1.D - Collaborate with FEDEPALMA-Travel: Stipends for stakeholders</t>
  </si>
  <si>
    <t>CE.2.2.A</t>
  </si>
  <si>
    <t>CE.2.2.A - Provide opportunities for stakeholders-Travel: Stipends for</t>
  </si>
  <si>
    <t>CE.2.3.A</t>
  </si>
  <si>
    <t>CE.2.3.A - Regional Forum in Brazil-Coordination and planning meetings</t>
  </si>
  <si>
    <t>CE.2.3.B</t>
  </si>
  <si>
    <t>CE.2.3.B - Regional Forum in Brazil-Contractual: Event planning consult</t>
  </si>
  <si>
    <t>CE.2.3.C</t>
  </si>
  <si>
    <t>CE.2.3.C - Regional Forum in Brazil-Regional Forum - Brazil</t>
  </si>
  <si>
    <t>CE.2.3.D</t>
  </si>
  <si>
    <t>CE.2.3.D - Regional Forum in Brazil-Travel: Stipends for stakeholders</t>
  </si>
  <si>
    <t>CE.2.3.E</t>
  </si>
  <si>
    <t>CE.2.3.E - Regional Forum in Peru-Coordination and planning meetings -</t>
  </si>
  <si>
    <t>CE.2.3.F</t>
  </si>
  <si>
    <t>CE.2.3.F - Regional Forum in Peru-Contractual: Event planning consultan</t>
  </si>
  <si>
    <t>CE.2.3.G</t>
  </si>
  <si>
    <t>CE.2.3.G - Regional Forum in Peru-Regional Forum - Peru</t>
  </si>
  <si>
    <t>CE.2.3.H</t>
  </si>
  <si>
    <t>CE.2.3.H - Regional Forum in Peru-Travel: Stipends for stakeholders fro</t>
  </si>
  <si>
    <t>CE.2.4.A</t>
  </si>
  <si>
    <t>CE.2.4.A - Study tour/workshops in Peru-Coordination and planning meeti</t>
  </si>
  <si>
    <t>CE.2.4.B</t>
  </si>
  <si>
    <t>CE.2.4.B - Study tour/workshops in Peru-Study tour/workshops in Peru</t>
  </si>
  <si>
    <t>CE.2.4.C</t>
  </si>
  <si>
    <t>CE.2.4.C - Study tour/workshops in Peru-Study tour and workshop hosting</t>
  </si>
  <si>
    <t>CE.2.4.D</t>
  </si>
  <si>
    <t>CE.2.4.D - Study tour/workshops in Peru-Travel: Stipends for stakeholde</t>
  </si>
  <si>
    <t>CE.2.4.E</t>
  </si>
  <si>
    <t>CE.2.4.E - Study tour/workshops in Ecuador-Coordination and Planning</t>
  </si>
  <si>
    <t>CE.2.4.F</t>
  </si>
  <si>
    <t>CE.2.4.F - Study tour/workshops in Ecuador-Contractual: planning consul</t>
  </si>
  <si>
    <t>CE.2.4.G</t>
  </si>
  <si>
    <t>CE.2.4.G - Study tour/workshops in Ecuador-Study tour and workshop host</t>
  </si>
  <si>
    <t>CE.2.4.H</t>
  </si>
  <si>
    <t>CE.2.4.H - Study tour/workshops in Ecuador-Study tour/workshops in Ecua</t>
  </si>
  <si>
    <t>CE.2.4.I</t>
  </si>
  <si>
    <t>CE.2.4.I - Study tour/workshops in Brazil-Coordination and planning mee</t>
  </si>
  <si>
    <t>CE.2.4.J</t>
  </si>
  <si>
    <t>CE.2.4.J - Study tour/workshops in Brazil-Contractual: planning consult</t>
  </si>
  <si>
    <t>CE.2.4.K</t>
  </si>
  <si>
    <t>CE.2.4.K - Study tour/workshops in Brazil-Study tour and workshop hosti</t>
  </si>
  <si>
    <t>CE.2.4.L</t>
  </si>
  <si>
    <t>CE.2.4.L - Study tour/workshops in Brazil-Travel: Stipends for stakehol</t>
  </si>
  <si>
    <t>CE.2.4.M</t>
  </si>
  <si>
    <t>CE.2.4.M - Study tour/workshops in Colombia-Coordination and planning m</t>
  </si>
  <si>
    <t>CE.2.4.N</t>
  </si>
  <si>
    <t>CE.2.4.N - Study tour/workshops in Colombia-Contractual: planning consu</t>
  </si>
  <si>
    <t>CE.2.4.O</t>
  </si>
  <si>
    <t>CE.2.4.O - Study tour/workshops in Colombia-Study tour and workshop hos</t>
  </si>
  <si>
    <t>CE.2.4.P</t>
  </si>
  <si>
    <t>CE.2.4.P - Study tour/workshops in Colombia-Travel: Stipends for stakeh</t>
  </si>
  <si>
    <t>CE.2.5.A</t>
  </si>
  <si>
    <t>CE.2.5.A - Provide a virtual platform</t>
  </si>
  <si>
    <t>CE.2.6.A</t>
  </si>
  <si>
    <t>CE.2.6.A - Identify and promote leading private sector entities-Contrac</t>
  </si>
  <si>
    <t>CE.2.6.B</t>
  </si>
  <si>
    <t>CE.2.6.B - Identify and promote leading private sector entities-Radio</t>
  </si>
  <si>
    <t>CE.3.1.A</t>
  </si>
  <si>
    <t>CE.3.1.A - Database Development-Contractual: Consultant fees</t>
  </si>
  <si>
    <t>CE.3.10.A</t>
  </si>
  <si>
    <t>CE.3.10.A - Colombia analysis-Travel: Lodging and M&amp;IE in Colombia</t>
  </si>
  <si>
    <t>CE.3.10.B</t>
  </si>
  <si>
    <t>CE.3.10.B - Colombia analysis-Travel: Local transportation in Colombia</t>
  </si>
  <si>
    <t>CE.3.10.C</t>
  </si>
  <si>
    <t>CE.3.10.C - Colombia analysis-Data collection materials and printing - C</t>
  </si>
  <si>
    <t>CE.3.10.D</t>
  </si>
  <si>
    <t>CE.3.10.D - Colombia analysis-Coordination and data collection meetings</t>
  </si>
  <si>
    <t>CE.3.10.E</t>
  </si>
  <si>
    <t>CE.3.10.E - Ecuador analysis -Travel: Airfare - Colombia - Ecuador</t>
  </si>
  <si>
    <t>CE.3.10.F</t>
  </si>
  <si>
    <t>CE.3.10.F - Ecuador analysis -Travel: Lodging and M&amp;IE in Ecuador</t>
  </si>
  <si>
    <t>CE.3.10.G</t>
  </si>
  <si>
    <t>CE.3.10.G - Ecuador analysis-Travel: Local transportation in Ecuador</t>
  </si>
  <si>
    <t>CE.3.10.H</t>
  </si>
  <si>
    <t>CE.3.10.H - Ecuador analysis -Data collection tools development and prin</t>
  </si>
  <si>
    <t>CE.3.10.I</t>
  </si>
  <si>
    <t>CE.3.10.I - Ecuador analysis -Coordination and data collection meetings</t>
  </si>
  <si>
    <t>CE.3.10.J</t>
  </si>
  <si>
    <t>CE.3.10.J - Document Development-Contractual: Consultant fees</t>
  </si>
  <si>
    <t>CE.3.10.K</t>
  </si>
  <si>
    <t>CE.3.10.K - Document Development-Document translation</t>
  </si>
  <si>
    <t>CE.3.10.L</t>
  </si>
  <si>
    <t>CE.3.10.L - Document Development-Document design and printing</t>
  </si>
  <si>
    <t>CE.3.2.A</t>
  </si>
  <si>
    <t>CE.3.2.A - Monitoring Guidelines Development-Monitoring guidelines prod</t>
  </si>
  <si>
    <t>CE.3.2.B</t>
  </si>
  <si>
    <t>CE.3.2.B - Monitoring Guidelines Development-Monitoring guidelines trai</t>
  </si>
  <si>
    <t>CE.3.2.C</t>
  </si>
  <si>
    <t>CE.3.2.C - 3.2 Travel: Ecuador-based staff airfare - Ecuador-Colombia</t>
  </si>
  <si>
    <t>CE.3.2.D</t>
  </si>
  <si>
    <t>CE.3.2.D - 3.2 Travel: Ecuador -based staff lodging and M&amp;IE in Colombi</t>
  </si>
  <si>
    <t>CE.3.2.E</t>
  </si>
  <si>
    <t>CE.3.2.E - 3.2 Travel: Ecuador-based staff local transportation - Colom</t>
  </si>
  <si>
    <t>CE.3.3.A</t>
  </si>
  <si>
    <t>CE.3.3.A - On-going M&amp;E Training-On-going M&amp;E training workshops</t>
  </si>
  <si>
    <t>CE.3.3.B</t>
  </si>
  <si>
    <t>CE.3.3.B - On-going M&amp;E Training-Travel: Ecuador-based staff airfare-</t>
  </si>
  <si>
    <t>CE.3.3.C</t>
  </si>
  <si>
    <t>CE.3.3.C - On-going M&amp;E Training-Travel: Ecuador-based staff lodging a</t>
  </si>
  <si>
    <t>CE.3.3.D</t>
  </si>
  <si>
    <t>CE.3.3.D - On-going M&amp;E Training-Travel: Ecuador-based staff local tra</t>
  </si>
  <si>
    <t>CE.3.4.A</t>
  </si>
  <si>
    <t>CE.3.4.A - Data collection in Colombia-Contractual: Consultant fees - C</t>
  </si>
  <si>
    <t>CE.3.4.B</t>
  </si>
  <si>
    <t>CE.3.4.B - Data collection in Colombia-Travel: Lodging and M&amp;IE- field</t>
  </si>
  <si>
    <t>CE.3.4.C</t>
  </si>
  <si>
    <t>CE.3.4.C - Data collection in Colombia-Travel: Local transportation - C</t>
  </si>
  <si>
    <t>CE.3.4.D</t>
  </si>
  <si>
    <t>CE.3.4.D - Data collection in Colombia-Data collection materials and pr</t>
  </si>
  <si>
    <t>CE.3.4.E</t>
  </si>
  <si>
    <t>CE.3.4.E - Data collection in Ecuador-Contractual: Consultant fees - Ec</t>
  </si>
  <si>
    <t>CE.3.4.F</t>
  </si>
  <si>
    <t>CE.3.4.F - Data collection in Ecuador-Travel Lodging &amp; M&amp;IE Field Verfi</t>
  </si>
  <si>
    <t>CE.3.4.G</t>
  </si>
  <si>
    <t>CE.3.4.G - Data collection in Ecuador-Travel: Local transportation - Ec</t>
  </si>
  <si>
    <t>CE.3.4.H</t>
  </si>
  <si>
    <t>CE.3.4.H - Data collection in Ecuador-Data collection materials and pri</t>
  </si>
  <si>
    <t>CE.3.5.A</t>
  </si>
  <si>
    <t>CE.3.5.A - Colombia analysis-Travel: Lodging and M&amp;IE in Colombia</t>
  </si>
  <si>
    <t>CE.3.5.B</t>
  </si>
  <si>
    <t>CE.3.5.B - Colombia analysis-Travel: Local transportation in Colombia</t>
  </si>
  <si>
    <t>CE.3.5.C</t>
  </si>
  <si>
    <t>CE.3.5.C - Colombia analysis-Data collection materials and printing - C</t>
  </si>
  <si>
    <t>CE.3.5.D</t>
  </si>
  <si>
    <t>CE.3.5.D - Colombia analysis-Coordination and data collection meetings</t>
  </si>
  <si>
    <t>CE.3.5.E</t>
  </si>
  <si>
    <t>CE.3.5.E - Ecuador analysis-Travel: Airfare - Colombia - Ecuador</t>
  </si>
  <si>
    <t>CE.3.5.F</t>
  </si>
  <si>
    <t>CE.3.5.F - Ecuador analysis-Travel: Lodging and M&amp;IE in Ecuador</t>
  </si>
  <si>
    <t>CE.3.5.G</t>
  </si>
  <si>
    <t>CE.3.5.G - Ecuador analysis-Travel: Local transportation in Ecuador</t>
  </si>
  <si>
    <t>CE.3.5.H</t>
  </si>
  <si>
    <t>CE.3.5.H - Ecuador analysis -Data collection tools development and prin</t>
  </si>
  <si>
    <t>CE.3.5.I</t>
  </si>
  <si>
    <t>CE.3.5.I - Ecuador analysis -Coordination and data collection meetings</t>
  </si>
  <si>
    <t>CE.3.5.J</t>
  </si>
  <si>
    <t>CE.3.5.J - Document Development</t>
  </si>
  <si>
    <t>CE.3.5.K</t>
  </si>
  <si>
    <t>CE.3.5.K - Document translation-Document Development</t>
  </si>
  <si>
    <t>CE.3.5.L</t>
  </si>
  <si>
    <t>CE.3.5.L - Document Development-Document design and printing</t>
  </si>
  <si>
    <t>CE.3.6.A</t>
  </si>
  <si>
    <t>CE.3.6.A - Pre-CMEP Workshop-Workshop</t>
  </si>
  <si>
    <t>CE.3.7.A</t>
  </si>
  <si>
    <t>CE.3.7.A - 3.7 CMEP Workshops-Workshops in Colombia</t>
  </si>
  <si>
    <t>CE.3.7.B</t>
  </si>
  <si>
    <t>CE.3.7.B - CMEP Workshops-Travel: Ecuador-based staff airfare - Ecuador</t>
  </si>
  <si>
    <t>CE.3.7.C</t>
  </si>
  <si>
    <t>CE.3.7.C - CMEP Workshops-Travel: Ecuador-based staff lodging and M&amp;IE</t>
  </si>
  <si>
    <t>CE.3.7.D</t>
  </si>
  <si>
    <t>CE.3.7.D - CMEP Workshops-Travel: Ecuador-based staff local transportat</t>
  </si>
  <si>
    <t>CE.3.7.E</t>
  </si>
  <si>
    <t>CE.3.7.E - CMEP Workshops-Travel: HQ staff airfare - DC - Colombia</t>
  </si>
  <si>
    <t>CE.3.7.F</t>
  </si>
  <si>
    <t>CE.3.7.F - CMEP Workshops-Travel: HQ lodging and M&amp;IE in Colombia</t>
  </si>
  <si>
    <t>CE.3.7.G</t>
  </si>
  <si>
    <t>CE.3.7.G - CMEP Workshops-Travel: HQ staff local transportation in Colo</t>
  </si>
  <si>
    <t>CE.3.7.H</t>
  </si>
  <si>
    <t>CE.3.7.H - CMEP Workshops-Document translation</t>
  </si>
  <si>
    <t>CE.3.7.I</t>
  </si>
  <si>
    <t>CE.3.7.I - CMEP Workshops-Document design and printing</t>
  </si>
  <si>
    <t>CE.3.8.A</t>
  </si>
  <si>
    <t>CE.3.8.A - Annual CMEP Review Workshop-Workshops in Colombia</t>
  </si>
  <si>
    <t>CE.3.8.B</t>
  </si>
  <si>
    <t>CE.3.8.B - Annual CMEP Review Workshop-Travel: Ecuador-based staff airf</t>
  </si>
  <si>
    <t>CE.3.8.C</t>
  </si>
  <si>
    <t>CE.3.8.C - Annual CMEP Review Workshop-Travel: Ecuador-based staff lodg</t>
  </si>
  <si>
    <t>CE.3.8.D</t>
  </si>
  <si>
    <t>CE.3.8.D - Annual CMEP Review Workshop-Travel: Ecuador-based staff loca</t>
  </si>
  <si>
    <t>CE.3.9.A</t>
  </si>
  <si>
    <t>CE.3.9.A - External Evaluations-Midterm Evaluation</t>
  </si>
  <si>
    <t>CE.3.9.B</t>
  </si>
  <si>
    <t>CE.3.9.B - External Evaluations-Final Evaluation</t>
  </si>
  <si>
    <t>CE.T1.A</t>
  </si>
  <si>
    <t>CE.T1.A - T1: Post-award Meeting with ILAB - Airfare - Colombia-DC</t>
  </si>
  <si>
    <t>CE.T1.B</t>
  </si>
  <si>
    <t>CE.T1.B - T1: Post-award Meeting with ILAB - Lodging and M&amp;IE in DC</t>
  </si>
  <si>
    <t>CE.T1.C</t>
  </si>
  <si>
    <t>CE.T1.C - T1: Post-award Meeting with ILAB -Local transportation in DC</t>
  </si>
  <si>
    <t>CE.T1.D</t>
  </si>
  <si>
    <t>CE.T1.D - T1: Post-award Meeting with ILAB - U.S. Visa Fees</t>
  </si>
  <si>
    <t>CE.T2.A</t>
  </si>
  <si>
    <t>CE.T2.A - Field Personnel Annual Visits with ILAB - Airfare - Colombia</t>
  </si>
  <si>
    <t>CE.T2.B</t>
  </si>
  <si>
    <t>CE.T2.B - Field Personnel Annual Visits with ILAB - Lodging and M&amp;IE i</t>
  </si>
  <si>
    <t>CE.T2.C</t>
  </si>
  <si>
    <t>CE.T2.C - Field Personnel Annual Visits with ILAB - Local transportati</t>
  </si>
  <si>
    <t>CE.T2.D</t>
  </si>
  <si>
    <t>CE.T2.D - Field Personnel Annual Visits with ILAB-Airfare - Ecuador-DC</t>
  </si>
  <si>
    <t>CE.T2.E</t>
  </si>
  <si>
    <t>CE.T2.E - Field Personnel Annual Visits with ILAB-Lodging and M&amp;IE DC</t>
  </si>
  <si>
    <t>CE.T2.F</t>
  </si>
  <si>
    <t>CE.T2.F - Field Personnel Annual Visits with ILAB-Local transportation</t>
  </si>
  <si>
    <t>CE.T2.G</t>
  </si>
  <si>
    <t>CE.T2.G - Field Personnel Annual Visits with ILAB</t>
  </si>
  <si>
    <t>CE.T3.A</t>
  </si>
  <si>
    <t>CE.T3.A - Project Management Travel to Field-Airfare - DC-Colombia</t>
  </si>
  <si>
    <t>CE.T3.B</t>
  </si>
  <si>
    <t>CE.T3.B - Lodging and M&amp;IE in Colombia</t>
  </si>
  <si>
    <t>CE.T3.C</t>
  </si>
  <si>
    <t>CE.T3.C - Project Management Travel to Field-Local transportation in C</t>
  </si>
  <si>
    <t>CE.T3.D</t>
  </si>
  <si>
    <t>CE.T3.D - Project Management Travel to Field-Airfare - DC-Ecuador</t>
  </si>
  <si>
    <t>CE.T3.E</t>
  </si>
  <si>
    <t>CE.T3.E - Project Management Travel to Field-Lodging and M&amp;IE in Ecuad</t>
  </si>
  <si>
    <t>CE.T3.F</t>
  </si>
  <si>
    <t>CE.T3.F - Project Management Travel to Field-Local transportation in E</t>
  </si>
  <si>
    <t>CE.T3.G</t>
  </si>
  <si>
    <t>CE.T3.G - Project Management Travel to Field-Airfare - DC-Brazil</t>
  </si>
  <si>
    <t>CE.T3.H</t>
  </si>
  <si>
    <t>CE.T3.H - Project Management Travel to Field-Lodging and M&amp;IE in Brazi</t>
  </si>
  <si>
    <t>CE.T3.I</t>
  </si>
  <si>
    <t>CE.T3.I - Project Management Travel to Field-Local transportation in B</t>
  </si>
  <si>
    <t>CE.T3.J</t>
  </si>
  <si>
    <t>CE.T3.J - Project Management Travel to Field-Brazilian Visa Fees</t>
  </si>
  <si>
    <t>CE.T3.K</t>
  </si>
  <si>
    <t>CE.T3.K - Project Management Travel to Field-Airfare - DC-Peru</t>
  </si>
  <si>
    <t>CE.T3.L</t>
  </si>
  <si>
    <t>CE.T3.L - Project Management Travel to Field-Lodging and M&amp;IE in Peru</t>
  </si>
  <si>
    <t>CE.T3.M</t>
  </si>
  <si>
    <t>CE.T3.M - Project Management Travel to Field-Local transportation in P</t>
  </si>
  <si>
    <t>CE.T4.A</t>
  </si>
  <si>
    <t>CE.T4.A - Colombia-based Staff Travel-Airfare - Colombia-Ecuador</t>
  </si>
  <si>
    <t>CE.T4.B</t>
  </si>
  <si>
    <t>CE.T4.B - Colombia-based Staff Travel-Lodging and M&amp;IE in Ecuador</t>
  </si>
  <si>
    <t>CE.T4.C</t>
  </si>
  <si>
    <t>CE.T4.C - Colombia-based Staff Travel-Local transportation in Ecuador</t>
  </si>
  <si>
    <t>CE.T4.D</t>
  </si>
  <si>
    <t>CE.T4.D - Colombia-based Staff Travel-Airfare - Colombia - Brazil</t>
  </si>
  <si>
    <t>CE.T4.E</t>
  </si>
  <si>
    <t>CE.T4.E - Lodging and M&amp;IE in Brazil-Lodging and M&amp;IE in Brazil</t>
  </si>
  <si>
    <t>CE.T4.F</t>
  </si>
  <si>
    <t>CE.T4.F - Colombia-based Staff-Local transportation in Brazil</t>
  </si>
  <si>
    <t>CE.T4.G</t>
  </si>
  <si>
    <t>CE.T4.G - Colombia-based Staff Travel-Airfare - Colombia - Peru</t>
  </si>
  <si>
    <t>CE.T4.H</t>
  </si>
  <si>
    <t>CE.T4.H - Colombia-based Staff Travel-Lodging and M&amp;IE in Peru</t>
  </si>
  <si>
    <t>CE.T4.I</t>
  </si>
  <si>
    <t>CE.T4.I - Colombia-based Staff Travel-Colombia-based Staff Travel</t>
  </si>
  <si>
    <t>CE.T5.A</t>
  </si>
  <si>
    <t>CE.T5.A - Colombia-based Staff Travel-Lodging and M&amp;IE - Colombia</t>
  </si>
  <si>
    <t>CE.T5.B</t>
  </si>
  <si>
    <t>CE.T5.B - Field-based Travel for Non-M&amp;E Activities-Local transportati</t>
  </si>
  <si>
    <t>CE.T5.C</t>
  </si>
  <si>
    <t>CE.T5.C - Field-based Travel for Non-M&amp;E Activities-Lodging and M&amp;IE -</t>
  </si>
  <si>
    <t>CE.T5.D</t>
  </si>
  <si>
    <t>CE.T5.D - Field-based Travel for Non-M&amp;E Activities-Field-based Travel</t>
  </si>
  <si>
    <t>CELL PHONE</t>
  </si>
  <si>
    <t>Cell Phones</t>
  </si>
  <si>
    <t>CELL-CO</t>
  </si>
  <si>
    <t>CELL-CO - Project Office in Colombia-Cell phone - Colombia</t>
  </si>
  <si>
    <t>CELL-EC</t>
  </si>
  <si>
    <t>CELL-EC - Satellite Office in Ecuador-Cell phone - Ecuador</t>
  </si>
  <si>
    <t>COLA</t>
  </si>
  <si>
    <t>COLA - COLA Allowance</t>
  </si>
  <si>
    <t>COMBOADVER</t>
  </si>
  <si>
    <t>Combo Advertising Package</t>
  </si>
  <si>
    <t>COMM</t>
  </si>
  <si>
    <t>COMM - Communications</t>
  </si>
  <si>
    <t>COMMCAMP</t>
  </si>
  <si>
    <t>COMMCAMP - Communications Campaign Contractor</t>
  </si>
  <si>
    <t>COMPCROPS</t>
  </si>
  <si>
    <t>COMPCROPS - Complementary Crops Food Safety, Traceability, &amp; Risk MGMT</t>
  </si>
  <si>
    <t>COMPRORFA5</t>
  </si>
  <si>
    <t>COMPRORFA5 - Communication &amp; Promotional Fees for Grant RFA</t>
  </si>
  <si>
    <t>COMPRORFA6</t>
  </si>
  <si>
    <t>COMPRORFA6 - Communication &amp; Promotional Fees for Grant RFAs</t>
  </si>
  <si>
    <t>CONFROOM</t>
  </si>
  <si>
    <t>CONFROOM - Conference Room Rental</t>
  </si>
  <si>
    <t>CONSULT</t>
  </si>
  <si>
    <t>CONSULT - Consultants</t>
  </si>
  <si>
    <t>CONSULT-HA</t>
  </si>
  <si>
    <t>CONSULT-HA - Consultants in Haiti</t>
  </si>
  <si>
    <t>CONSULT-VZ - Consultants in Venezuela - Procurement &amp; Start-Up Specialist</t>
  </si>
  <si>
    <t>CONSULTAIR</t>
  </si>
  <si>
    <t>CONSULTAIR - Consultant - Airfare Mexico to Costa Rica</t>
  </si>
  <si>
    <t>CONSULTATM</t>
  </si>
  <si>
    <t>CONSULTATM - Consultant - Adaptation of training materials</t>
  </si>
  <si>
    <t>CONSULTCCN</t>
  </si>
  <si>
    <t>Local Staff - STTA CCN Pool</t>
  </si>
  <si>
    <t>CONSULTLOD</t>
  </si>
  <si>
    <t>CONSULTLOD - Consultant - Loding - Site Visits/Preparation Visits</t>
  </si>
  <si>
    <t>CONSULTLUG</t>
  </si>
  <si>
    <t>CONSULTLUG - Consultant Luggage</t>
  </si>
  <si>
    <t>CONSULTTEC</t>
  </si>
  <si>
    <t>Expatriates - Technical Oversight Specialist</t>
  </si>
  <si>
    <t>CONSULTYTH</t>
  </si>
  <si>
    <t>Expatriates - Senior Youth Technical Advisor</t>
  </si>
  <si>
    <t>CONTING</t>
  </si>
  <si>
    <t>CONTRC</t>
  </si>
  <si>
    <t>Contractual</t>
  </si>
  <si>
    <t>CONTRIBUT</t>
  </si>
  <si>
    <t>Program Contributions</t>
  </si>
  <si>
    <t>COOREXP</t>
  </si>
  <si>
    <t>Coordinating Expenses</t>
  </si>
  <si>
    <t>COPGRANTS</t>
  </si>
  <si>
    <t>COPGRANTS - Community of Practice Initiative Grants</t>
  </si>
  <si>
    <t>COPWORKSHP</t>
  </si>
  <si>
    <t>COPWORKSHP - Annual Community of Practice Workshop with CSOs</t>
  </si>
  <si>
    <t>COURIER</t>
  </si>
  <si>
    <t>COURIER - Courier Fees/ Services</t>
  </si>
  <si>
    <t>COURIER-CO</t>
  </si>
  <si>
    <t>COURIER-CO - Project Office in Colombia-Courier fees/services - Colombia</t>
  </si>
  <si>
    <t>COURIER-EC</t>
  </si>
  <si>
    <t>COURIER-EC - Satellite Office in Ecuador-Courier fees/services - Ecuador</t>
  </si>
  <si>
    <t>CP.1.1.A</t>
  </si>
  <si>
    <t>CP.1.1.A - 1.1.1 Contractual: Sub-award to Universidad Javeriana</t>
  </si>
  <si>
    <t>CP.1.1.B</t>
  </si>
  <si>
    <t>CP.1.1.B - 1.1.2 Contractual: Sub-award to SAI</t>
  </si>
  <si>
    <t>CP.1.2.A</t>
  </si>
  <si>
    <t>CP.1.2.A - Work seminars with key stakeholders to validate conclusions</t>
  </si>
  <si>
    <t>CP.1.2.B</t>
  </si>
  <si>
    <t>CP.1.2.B - Consultancy to develop final document of assessment</t>
  </si>
  <si>
    <t>CP.1.2.C</t>
  </si>
  <si>
    <t>CP.1.2.C - Document translation</t>
  </si>
  <si>
    <t>CP.1.3.A</t>
  </si>
  <si>
    <t>CP.1.3.A - Individual meetings to present assessment findings</t>
  </si>
  <si>
    <t>CP.1.3.B</t>
  </si>
  <si>
    <t>CP.1.3.B - Tailored stakeholder presentations of assessment findings</t>
  </si>
  <si>
    <t>CP.1.3.C</t>
  </si>
  <si>
    <t>CP.1.3.C - Lodging &amp; M&amp;IE for field staff present assessment findings</t>
  </si>
  <si>
    <t>CP.1.3.D</t>
  </si>
  <si>
    <t>CP.1.3.D - Local transportation field staff present assessment findings</t>
  </si>
  <si>
    <t>CP.1.3.E</t>
  </si>
  <si>
    <t>CP.1.3.E - Development of materials for social media</t>
  </si>
  <si>
    <t>CP.2.1.A</t>
  </si>
  <si>
    <t>CP.2.1.A - 2.1.1 Contractual: Sub-award to SAI</t>
  </si>
  <si>
    <t>CP.2.1.B</t>
  </si>
  <si>
    <t>CP.2.1.B - 2.1.2 Contractual: Sub-award to Universidad Javeriana</t>
  </si>
  <si>
    <t>CP.2.1.C</t>
  </si>
  <si>
    <t>CP.2.1.C - 2.1.3 Contractual: Sub-award to Fundacion Carvajal</t>
  </si>
  <si>
    <t>CP.2.2.A</t>
  </si>
  <si>
    <t>CP.2.2.A - Do No Harm Analysis</t>
  </si>
  <si>
    <t>CP.2.2.B</t>
  </si>
  <si>
    <t>CP.2.2.B - Security/Risk Plan Analysis</t>
  </si>
  <si>
    <t>CP.2.3.A</t>
  </si>
  <si>
    <t>CP.2.3.A - Workshop to adapt and prioritize interventions stakeholders</t>
  </si>
  <si>
    <t>CP.2.3.B</t>
  </si>
  <si>
    <t>CP.2.3.B - Material development/printing for workshop</t>
  </si>
  <si>
    <t>CP.2.4.A</t>
  </si>
  <si>
    <t>CP.2.4.A - Develop monitoring plan government actors to monitor risks</t>
  </si>
  <si>
    <t>CP.2.4.B</t>
  </si>
  <si>
    <t>CP.2.4.B - Trainings for inspectors on risk factors</t>
  </si>
  <si>
    <t>CP.2.4.C</t>
  </si>
  <si>
    <t>CP.2.4.C - Development and printing of materials for trainings</t>
  </si>
  <si>
    <t>CP.2.4.D</t>
  </si>
  <si>
    <t>CP.2.4.D - Meetings with government actors to develop policies</t>
  </si>
  <si>
    <t>CP.2.4.E</t>
  </si>
  <si>
    <t>CP.2.4.E - Meetings with government actors to address gaps</t>
  </si>
  <si>
    <t>CP.2.4.F</t>
  </si>
  <si>
    <t>CP.2.4.F - Local transportation for meetings with stakeholders</t>
  </si>
  <si>
    <t>CP.2.5.A</t>
  </si>
  <si>
    <t>CP.2.5.A - Workshop to conduct cost benefit analysis relevant companies</t>
  </si>
  <si>
    <t>CP.2.5.B</t>
  </si>
  <si>
    <t>CP.2.5.B - Trainings with businesses to raise awareness business case</t>
  </si>
  <si>
    <t>CP.2.5.C</t>
  </si>
  <si>
    <t>CP.2.5.C - Development and printing of materials for trainings</t>
  </si>
  <si>
    <t>CP.3.1.A</t>
  </si>
  <si>
    <t>CP.3.1.A - 3.1.1 Contractual: Sub-award to SAI</t>
  </si>
  <si>
    <t>CP.3.1.B</t>
  </si>
  <si>
    <t>CP.3.1.B - 3.1.2 Contractual: Sub-award to Fundacion Carvajal</t>
  </si>
  <si>
    <t>CP.3.1.C</t>
  </si>
  <si>
    <t>CP.3.1.C - 3.1.3 Contractual: Sub-award to Universidad Javeriana</t>
  </si>
  <si>
    <t>CP.3.2.A</t>
  </si>
  <si>
    <t>CP.3.2.A - Implement chosen approaches in port of Buenaventura</t>
  </si>
  <si>
    <t>CP.3.3.A</t>
  </si>
  <si>
    <t>CP.3.3.A - Implement chosen approaches in port of Cartagena</t>
  </si>
  <si>
    <t>CP.3.3.B</t>
  </si>
  <si>
    <t>CP.3.3.B - Implement chosen approaches in port of Santa Marta</t>
  </si>
  <si>
    <t>CP.3.4.A</t>
  </si>
  <si>
    <t>CP.3.4.A - Committee meetings to determine positive outcomes</t>
  </si>
  <si>
    <t>CP.3.4.B</t>
  </si>
  <si>
    <t>CP.3.4.B - Working seminars with relevant stakeholders to adapt pilots</t>
  </si>
  <si>
    <t>CP.3.5.A</t>
  </si>
  <si>
    <t>CP.3.5.A - Strategic Grant Fund</t>
  </si>
  <si>
    <t>CP.4.1.A</t>
  </si>
  <si>
    <t>CP.4.1.A - 4.1.1 Contractual: Sub-award to Universidad Javeriana</t>
  </si>
  <si>
    <t>CP.4.1.B</t>
  </si>
  <si>
    <t>CP.4.1.B - 4.1.2 Contractual: Sub-award to Fundacion Carvajal</t>
  </si>
  <si>
    <t>CP.4.2.A</t>
  </si>
  <si>
    <t>CP.4.2.A - Coordination and planning meetings</t>
  </si>
  <si>
    <t>CP.4.2.B</t>
  </si>
  <si>
    <t>CP.4.2.B - Contractual: planning consultant fees</t>
  </si>
  <si>
    <t>CP.4.2.C</t>
  </si>
  <si>
    <t>CP.4.2.C - Study tour and workshop hosting</t>
  </si>
  <si>
    <t>CP.4.2.D</t>
  </si>
  <si>
    <t>CP.4.2.D - Travel: stipends for relevant actors from port sector</t>
  </si>
  <si>
    <t>CP.4.3.A</t>
  </si>
  <si>
    <t>CP.4.3.A - Development of digital press kit</t>
  </si>
  <si>
    <t>CP.4.3.B</t>
  </si>
  <si>
    <t>CP.4.3.B - Development of toolkit</t>
  </si>
  <si>
    <t>CP.4.3.C</t>
  </si>
  <si>
    <t>CP.4.3.C - Consultancy: graphic design and material development</t>
  </si>
  <si>
    <t>CP.4.3.D</t>
  </si>
  <si>
    <t>CP.4.3.D - International Worker's Day, World Day Against Child Labor</t>
  </si>
  <si>
    <t>CP.4.3.E</t>
  </si>
  <si>
    <t>CP.4.3.E - Campaign focused on afro-Colombian community</t>
  </si>
  <si>
    <t>CP.4.3.F</t>
  </si>
  <si>
    <t>CP.4.3.F - Trainings on internationally recognized labor rights ports</t>
  </si>
  <si>
    <t>CP.4.3.G</t>
  </si>
  <si>
    <t>CP.4.3.G - Trainings on ethnic issues and labor rights</t>
  </si>
  <si>
    <t>CP.4.3.H</t>
  </si>
  <si>
    <t>CP.4.3.H - Consultancy: specialist on ethnic issues implement trainings</t>
  </si>
  <si>
    <t>CP.4.3.I</t>
  </si>
  <si>
    <t>CP.4.3.I - Material design and printing for trainings</t>
  </si>
  <si>
    <t>CP.4.3.J</t>
  </si>
  <si>
    <t>CP.4.3.J - Transportation costs</t>
  </si>
  <si>
    <t>CP.4.4.A</t>
  </si>
  <si>
    <t>CP.4.4.A - Awareness raising campaign</t>
  </si>
  <si>
    <t>CP.4.4.B</t>
  </si>
  <si>
    <t>CP.4.4.B - Material development, design and printing</t>
  </si>
  <si>
    <t>CP.4.4.C</t>
  </si>
  <si>
    <t>CP.4.4.C - Forum with panel of experts and key actors</t>
  </si>
  <si>
    <t>CP.4.4.D</t>
  </si>
  <si>
    <t>CP.4.4.D - Meetings local &amp; national governments disseminate assessment</t>
  </si>
  <si>
    <t>CP.4.5.A</t>
  </si>
  <si>
    <t>CP.4.5.A - Meetings with incoming local authorities</t>
  </si>
  <si>
    <t>CP.4.5.B</t>
  </si>
  <si>
    <t>CP.4.5.B - Meetings for the development of municipal plans</t>
  </si>
  <si>
    <t>CP.4.5.C</t>
  </si>
  <si>
    <t>CP.4.5.C - Forum with incoming local authorities</t>
  </si>
  <si>
    <t>CP.5.1.A</t>
  </si>
  <si>
    <t>CP.5.1.A - Consultant fees</t>
  </si>
  <si>
    <t>CP.5.2.A</t>
  </si>
  <si>
    <t>CP.5.2.A - Monitoring guidelines production and printing</t>
  </si>
  <si>
    <t>CP.5.2.B</t>
  </si>
  <si>
    <t>CP.5.2.B - Monitoring guidelines training workshop</t>
  </si>
  <si>
    <t>CP.5.3.A</t>
  </si>
  <si>
    <t>CP.5.3.A - Workshops</t>
  </si>
  <si>
    <t>CP.5.3.B</t>
  </si>
  <si>
    <t>CP.5.3.B - Document translation</t>
  </si>
  <si>
    <t>CP.5.4.A</t>
  </si>
  <si>
    <t>CP.5.4.A - On-going M&amp;E training workshops</t>
  </si>
  <si>
    <t>CP.5.5.A</t>
  </si>
  <si>
    <t>CP.5.5.A - Interim Performance Evaluation</t>
  </si>
  <si>
    <t>CP.5.5.B</t>
  </si>
  <si>
    <t>CP.5.5.B - Final Performance Evaluation</t>
  </si>
  <si>
    <t>CP.5.6.A</t>
  </si>
  <si>
    <t>CP.5.6.A - On-going training workshops for Data Collection Staff</t>
  </si>
  <si>
    <t>CP.5.7.A</t>
  </si>
  <si>
    <t>CP.5.7.A - Lodging and M&amp;IE Buenaventura</t>
  </si>
  <si>
    <t>CP.5.7.B</t>
  </si>
  <si>
    <t>CP.5.7.B - Lodging and M&amp;IE Cartagena</t>
  </si>
  <si>
    <t>CP.5.7.C</t>
  </si>
  <si>
    <t>CP.5.7.C - Lodging and M&amp;IE Santa Marta</t>
  </si>
  <si>
    <t>CP.5.7.D</t>
  </si>
  <si>
    <t>CP.5.7.D - Local transportation -Field verification and data collection</t>
  </si>
  <si>
    <t>CP.5.7.E</t>
  </si>
  <si>
    <t>CP.5.7.E - Data collection materials and printing</t>
  </si>
  <si>
    <t>CP.5.8.A</t>
  </si>
  <si>
    <t>CP.5.8.A - 5.8.1 Contractual: Sub-award with SAI</t>
  </si>
  <si>
    <t>CP.5.8.B</t>
  </si>
  <si>
    <t>CP.5.8.B - 5.8.2 Contractual: Sub-award with Fundacion Carvajal</t>
  </si>
  <si>
    <t>CP.5.8.C</t>
  </si>
  <si>
    <t>CP.5.8.C - 5.8.3 Contractual: Sub-award with Universidad Javeriana</t>
  </si>
  <si>
    <t>CP.T1.A</t>
  </si>
  <si>
    <t>CP.T1.A - T1: Post-award Meeting with ILAB - Airfare - Colombia - DC</t>
  </si>
  <si>
    <t>CP.T1.B</t>
  </si>
  <si>
    <t>CP.T1.B - T1: Post-award Meeting with ILAB - Lodging and M&amp;IE in DC</t>
  </si>
  <si>
    <t>CP.T1.C</t>
  </si>
  <si>
    <t>CP.T1.C - T1: Post-award Meeting with ILAB -Local transportation in DC</t>
  </si>
  <si>
    <t>CP.T1.D</t>
  </si>
  <si>
    <t>CP.T1.D - T1: Post-award Meeting with ILAB - U.S. Visas</t>
  </si>
  <si>
    <t>CP.T2.A</t>
  </si>
  <si>
    <t>CP.T2.A - T2: Field Personnel Annual Visits with ILAB - Airfare</t>
  </si>
  <si>
    <t>CP.T2.B</t>
  </si>
  <si>
    <t>CP.T2.B - T2: Field Personnel Annual Visits ILAB-Lodging &amp; M&amp;IE in DC</t>
  </si>
  <si>
    <t>CP.T2.C</t>
  </si>
  <si>
    <t>CP.T2.C - T2: Field Personnel Annual Visits ILAB-Local transportation</t>
  </si>
  <si>
    <t>CP.T3.A</t>
  </si>
  <si>
    <t>CP.T3.A - T3: Project Management Travel to Field-Airfare - DC-Colombia</t>
  </si>
  <si>
    <t>CP.T3.B</t>
  </si>
  <si>
    <t>CP.T3.B - T3: Project Management Travel to Field - Lodging and M&amp;IE</t>
  </si>
  <si>
    <t>CP.T3.C</t>
  </si>
  <si>
    <t>CP.T3.C - T3: Project Management Travel to Field -Local transportation</t>
  </si>
  <si>
    <t>CP.T4.A</t>
  </si>
  <si>
    <t>CP.T4.A - T.4 Field-based Travel - Lodging and M&amp;IE Buenaventura</t>
  </si>
  <si>
    <t>CP.T4.B</t>
  </si>
  <si>
    <t>CP.T4.B - T.4 Field-based Travel - Lodging and M&amp;IE Cartagena</t>
  </si>
  <si>
    <t>CP.T4.C</t>
  </si>
  <si>
    <t>CP.T4.C - T.4 Field-based Travel - Lodging and M&amp;IE Santa Marta</t>
  </si>
  <si>
    <t>CP.T4.D</t>
  </si>
  <si>
    <t>CP.T4.D - T.4 Field-based Travel - Ground Transportation</t>
  </si>
  <si>
    <t>CP.T4.E</t>
  </si>
  <si>
    <t>CP.T4.E - T.4 Field-based Travel - Airfare</t>
  </si>
  <si>
    <t>CR.1.1.1.A</t>
  </si>
  <si>
    <t>CR.1.1.1.A - Consutant Fees: Inspectors Training Review</t>
  </si>
  <si>
    <t>CR.1.1.1.B</t>
  </si>
  <si>
    <t>CR.1.1.1.B - Consutant Fees: Desgin and development of a National Format.</t>
  </si>
  <si>
    <t>CR.1.1.1.C</t>
  </si>
  <si>
    <t>CR.1.1.1.C - Consultant Fees: Curricular design of a semi diploma</t>
  </si>
  <si>
    <t>CR.1.1.1.D</t>
  </si>
  <si>
    <t>CR.1.1.1.D - Consultant Fees: Needs survey with an agricultural approach</t>
  </si>
  <si>
    <t>CR.1.1.1.E</t>
  </si>
  <si>
    <t>CR.1.1.1.E - Consultant Fees: Toolbox design with agricultural approach</t>
  </si>
  <si>
    <t>CR.1.1.1.F</t>
  </si>
  <si>
    <t>CR.1.1.1.F - Consultant Fees: Training workshop on the use of the toolbox</t>
  </si>
  <si>
    <t>CR.1.1.2.A</t>
  </si>
  <si>
    <t>CR.1.1.2.A - Consultant Fees: Workshop design of 60 hours</t>
  </si>
  <si>
    <t>CR.1.1.2.B</t>
  </si>
  <si>
    <t>CR.1.1.2.B - Consultant Fees: Impart workshop design of 60 hours</t>
  </si>
  <si>
    <t>CR.1.1.2.C</t>
  </si>
  <si>
    <t>CR.1.1.2.C - Consultant Fees: For needs study on technical and operation</t>
  </si>
  <si>
    <t>CR.1.1.2.D</t>
  </si>
  <si>
    <t>CR.1.1.2.D - Consultant Fees: Design of a strenthening plan on evaluation</t>
  </si>
  <si>
    <t>CR.1.1.3.A</t>
  </si>
  <si>
    <t>CR.1.1.3.A - RT Airfare: Washington, DC to San Jose, CR</t>
  </si>
  <si>
    <t>CR.1.1.3.B</t>
  </si>
  <si>
    <t>CR.1.1.3.B - Reduced Perdiem: San Jose</t>
  </si>
  <si>
    <t>CR.1.1.3.C</t>
  </si>
  <si>
    <t>CR.1.1.3.C - Ground Transportation</t>
  </si>
  <si>
    <t>CULTALLOW</t>
  </si>
  <si>
    <t>Cultural Allowance</t>
  </si>
  <si>
    <t>D.1.1</t>
  </si>
  <si>
    <t>Entrena Quantum Learning Teachers</t>
  </si>
  <si>
    <t>D.1.10</t>
  </si>
  <si>
    <t>Communications (Success Stories and Digital Library)</t>
  </si>
  <si>
    <t>D.1.11</t>
  </si>
  <si>
    <t>Education Strategic Advisor and Consultant</t>
  </si>
  <si>
    <t>D.1.2</t>
  </si>
  <si>
    <t>Entrena Epc Facilitators Training</t>
  </si>
  <si>
    <t>D.1.5.A</t>
  </si>
  <si>
    <t>EPC Translations to Indigenous Languages &amp; Matl Design Print</t>
  </si>
  <si>
    <t>D.1.6</t>
  </si>
  <si>
    <t>Local Workshops Venue, Logistics &amp; Consultants</t>
  </si>
  <si>
    <t>D.1.8</t>
  </si>
  <si>
    <t>EpC Adaptation for Children with Disabilities</t>
  </si>
  <si>
    <t>D.1.8.A</t>
  </si>
  <si>
    <t>Fey y Alegria Direct Activities</t>
  </si>
  <si>
    <t>D.1.8.D</t>
  </si>
  <si>
    <t>Subcontract: COMUNIDEC (Esmeraldas) - Education</t>
  </si>
  <si>
    <t>D.1.8.F</t>
  </si>
  <si>
    <t>Subcontract: ExpoFlores  (Imbabura and Quito) - Education</t>
  </si>
  <si>
    <t>D.1.9</t>
  </si>
  <si>
    <t>Workshops w/ Local Stakehold.-EpC Adapt. Child. w/Disabilit.</t>
  </si>
  <si>
    <t>D.10.11.A</t>
  </si>
  <si>
    <t>Subcontract:  Fe y Alegria - Zonal Coordinators</t>
  </si>
  <si>
    <t>D.10.11.D</t>
  </si>
  <si>
    <t>Subcontract: Comunidec (Esmeralda) - Zonal Coordinators</t>
  </si>
  <si>
    <t>D.10.11.E</t>
  </si>
  <si>
    <t>Subcontract: FUDELA (Canar y Azuay) - Zonal Coordinators</t>
  </si>
  <si>
    <t>D.10.11.F</t>
  </si>
  <si>
    <t>Subcontract: ExpoFlores  (Imbabura) - Zonal Coordinators</t>
  </si>
  <si>
    <t>D.10.2.A</t>
  </si>
  <si>
    <t>Updated Beneficiary Identification (Intake and Outake)</t>
  </si>
  <si>
    <t>D.10.7.B</t>
  </si>
  <si>
    <t>Program Mgmt.- Airfare &amp; Lodging and Per diem</t>
  </si>
  <si>
    <t>D.10.7.C</t>
  </si>
  <si>
    <t>Field Verification Trips- Local Tran-Airfare,Lodging,Perdiem</t>
  </si>
  <si>
    <t>D.10.7.D</t>
  </si>
  <si>
    <t>HQ Mgmt Travel - Airfare, Lodging &amp; Per Diem</t>
  </si>
  <si>
    <t>D.10.8</t>
  </si>
  <si>
    <t>Annual Visits DOL</t>
  </si>
  <si>
    <t>D.11.1</t>
  </si>
  <si>
    <t>Stakeholders Presentation of Program Evaluation</t>
  </si>
  <si>
    <t>D.11.2</t>
  </si>
  <si>
    <t>Closing Ceremony &amp; Presentation of Program Results</t>
  </si>
  <si>
    <t>D.2.2</t>
  </si>
  <si>
    <t>Linking Households to Livelihood Programs</t>
  </si>
  <si>
    <t>D.2.3</t>
  </si>
  <si>
    <t>Tech Assist.to Develop Links to Business Activities</t>
  </si>
  <si>
    <t>D.2.5.A</t>
  </si>
  <si>
    <t>Subcontract: Fe y Alegria</t>
  </si>
  <si>
    <t>D.2.5.D</t>
  </si>
  <si>
    <t>Subcontract: Comunidec (Esmeralda) - Livelihoods</t>
  </si>
  <si>
    <t>D.2.5.F</t>
  </si>
  <si>
    <t>Subcontract: ExpoFlores  (Imbabura) - Livelihoods</t>
  </si>
  <si>
    <t>D.3.1</t>
  </si>
  <si>
    <t>Social Protection Svs. In Targated Communities</t>
  </si>
  <si>
    <t>D.4.2</t>
  </si>
  <si>
    <t>A Ganar Training</t>
  </si>
  <si>
    <t>D.4.3.B</t>
  </si>
  <si>
    <t>Fudela Direct Activities</t>
  </si>
  <si>
    <t>D.5.2</t>
  </si>
  <si>
    <t>CSR Technical Review</t>
  </si>
  <si>
    <t>D.5.3</t>
  </si>
  <si>
    <t>Airfare DC-Panama - D.Mull</t>
  </si>
  <si>
    <t>D.5.4</t>
  </si>
  <si>
    <t>Per Diem D. Mull</t>
  </si>
  <si>
    <t>D.5.5</t>
  </si>
  <si>
    <t>Workshops w/ Key Stakeholders(Private Sector and Government)</t>
  </si>
  <si>
    <t>D.5.5.A</t>
  </si>
  <si>
    <t>Strategic Advisor and Consultant</t>
  </si>
  <si>
    <t>D.7.3</t>
  </si>
  <si>
    <t>A Ganar Program Adaption for Youth with Disabilities</t>
  </si>
  <si>
    <t>D.8.1</t>
  </si>
  <si>
    <t>Community Based Awareness Raising Workshop[</t>
  </si>
  <si>
    <t>D.8.4</t>
  </si>
  <si>
    <t>Posters, Bulletins, Awareness Materials</t>
  </si>
  <si>
    <t>D.8.5</t>
  </si>
  <si>
    <t>Digital LibraryV</t>
  </si>
  <si>
    <t>D.8.6</t>
  </si>
  <si>
    <t>Communication Events, Workshops and Speaker Sessions</t>
  </si>
  <si>
    <t>D.9.1</t>
  </si>
  <si>
    <t>III Global Conference Child Labor Brazil 2013/Argentina 2017</t>
  </si>
  <si>
    <t>D.9.1.A</t>
  </si>
  <si>
    <t>Materials - IV Global Conference Child Labor Argentina 2017</t>
  </si>
  <si>
    <t>D.9.2</t>
  </si>
  <si>
    <t>Targeted Learning Exchanges - Lodging &amp; Per Diem</t>
  </si>
  <si>
    <t>DATACOLLEC</t>
  </si>
  <si>
    <t>DATACOLLEC - Data Collection Tools</t>
  </si>
  <si>
    <t>DEMOBILE</t>
  </si>
  <si>
    <t>DEMOBILE - Demobilization Allowance</t>
  </si>
  <si>
    <t>DESIGN</t>
  </si>
  <si>
    <t>Graphic Design</t>
  </si>
  <si>
    <t>DESK&amp;CHAIR</t>
  </si>
  <si>
    <t>DESK&amp;CHAIR - Desks and Chairs</t>
  </si>
  <si>
    <t>DESKTOP</t>
  </si>
  <si>
    <t>DESKTOP - Desktop Computers &amp; Software</t>
  </si>
  <si>
    <t>DIGITALPAR</t>
  </si>
  <si>
    <t>DIGITALPAR - Digital Training Partnership</t>
  </si>
  <si>
    <t>DISABACCOM</t>
  </si>
  <si>
    <t>DISABACCOM - ASL &amp; Disability Accomodation</t>
  </si>
  <si>
    <t>DMOPLEARN</t>
  </si>
  <si>
    <t>DMOPLEARN - Refined DMOP Learning Workshops</t>
  </si>
  <si>
    <t>DUES</t>
  </si>
  <si>
    <t>Membership Dues for HEIs</t>
  </si>
  <si>
    <t>EARLYWARN</t>
  </si>
  <si>
    <t>EARLYWARN - Development of an Early Warning System Platform</t>
  </si>
  <si>
    <t>EDUALLOW</t>
  </si>
  <si>
    <t>EDUALLOW - Educational Allowance</t>
  </si>
  <si>
    <t>ELEARNPLAT</t>
  </si>
  <si>
    <t>ELEARNPLAT - E-Learning Platform for On-Demand Courses</t>
  </si>
  <si>
    <t>EMAIL&amp;INET</t>
  </si>
  <si>
    <t>EMAIL&amp;INET - Email &amp; Internet</t>
  </si>
  <si>
    <t>ENDLINE</t>
  </si>
  <si>
    <t>ENDLINE - Endline Assessment</t>
  </si>
  <si>
    <t>ENTREGRANT</t>
  </si>
  <si>
    <t>ENTREGRANT - Niche Cacao and Complimentary Crop Entrepreneurship Grants</t>
  </si>
  <si>
    <t>EQ.MNT REP</t>
  </si>
  <si>
    <t>EQ.MNT REP - Equipment, Office Repairs, and Maintenance</t>
  </si>
  <si>
    <t>EQUIP</t>
  </si>
  <si>
    <t>EQUIP - Equipment</t>
  </si>
  <si>
    <t>EQUIPPHONE</t>
  </si>
  <si>
    <t>EQUIPPHONE - Telephone System</t>
  </si>
  <si>
    <t>EQUIPRENT</t>
  </si>
  <si>
    <t>EQUIPRENT - Audio-Visual Equipment Rental</t>
  </si>
  <si>
    <t>EVAL</t>
  </si>
  <si>
    <t>EVAL - Evaluations - Endline &amp; Special Studies</t>
  </si>
  <si>
    <t>EVENT</t>
  </si>
  <si>
    <t>EVENT - Event</t>
  </si>
  <si>
    <t>FAIR EXP</t>
  </si>
  <si>
    <t>Recruitment Fair Expenses</t>
  </si>
  <si>
    <t>FEE</t>
  </si>
  <si>
    <t>FEE - Fee for Service/Indirect Costs</t>
  </si>
  <si>
    <t>FOOD</t>
  </si>
  <si>
    <t>FORUMEDUC</t>
  </si>
  <si>
    <t>FORUMEDUC - Annual Forums for Education Observatories</t>
  </si>
  <si>
    <t>FORUMMOE</t>
  </si>
  <si>
    <t>FORUMMOE - Annual Forum for Ministry of Education &amp; Secr. of Education</t>
  </si>
  <si>
    <t>FRINGE</t>
  </si>
  <si>
    <t>FRINGE - Fringe Benefits</t>
  </si>
  <si>
    <t>FRINGE-1</t>
  </si>
  <si>
    <t>FRINGE-1 - Fringe - Activity 1</t>
  </si>
  <si>
    <t>FRINGE-2</t>
  </si>
  <si>
    <t>FRINGE-2 - Fringe - Activity 2</t>
  </si>
  <si>
    <t>FRINGE-3</t>
  </si>
  <si>
    <t>FRINGE-3 - Fringe - Activity 3</t>
  </si>
  <si>
    <t>FRINGE-4</t>
  </si>
  <si>
    <t>FRINGE-4 - Fringe - Activity 4</t>
  </si>
  <si>
    <t>FRINGE-5</t>
  </si>
  <si>
    <t>FRINGE-5 - Fringe - Activity 5</t>
  </si>
  <si>
    <t>FRINGE-6</t>
  </si>
  <si>
    <t>FRINGE-6 - Fringe - Activity 6</t>
  </si>
  <si>
    <t>FRINGE-7</t>
  </si>
  <si>
    <t>FRINGE-7 - Fringe - Activity 7</t>
  </si>
  <si>
    <t>FRINGE-8</t>
  </si>
  <si>
    <t>FRINGE-8 - Fringe - Activity 8</t>
  </si>
  <si>
    <t>FRINGE-BO</t>
  </si>
  <si>
    <t>FRINGE-BO - Fringe Benefits - HQ Staff Working on Bolivia</t>
  </si>
  <si>
    <t>FRINGE-CO</t>
  </si>
  <si>
    <t>FRINGE-CO - Fringe benefits - Colombia</t>
  </si>
  <si>
    <t>FRINGE-EC</t>
  </si>
  <si>
    <t>FRINGE-EC - Fringe benefits - Ecuador</t>
  </si>
  <si>
    <t>FRINGE-MX</t>
  </si>
  <si>
    <t>FRINGE-MX - Fringe Benefits - Mexico</t>
  </si>
  <si>
    <t>FRINGE-PD</t>
  </si>
  <si>
    <t>FRINGE-PD - Fringe benefits Project Director - Colombia</t>
  </si>
  <si>
    <t>FRINGE-PY</t>
  </si>
  <si>
    <t>FRINGE-PY - Fringe Benefits</t>
  </si>
  <si>
    <t>FURNITURE</t>
  </si>
  <si>
    <t>FURNITURE - Office Furniture (Desk, Chairs, Table, Shelves, &amp; Cabinet</t>
  </si>
  <si>
    <t>GALAS</t>
  </si>
  <si>
    <t>Gala Expenses</t>
  </si>
  <si>
    <t>GE.1.1.A</t>
  </si>
  <si>
    <t>GE.1.1.A - Meeting expenses for the development of the diagnostic</t>
  </si>
  <si>
    <t>GE.1.1.B</t>
  </si>
  <si>
    <t>GE.1.1.B - Lodging and M&amp;IE for diagnostic development</t>
  </si>
  <si>
    <t>GE.1.1.C</t>
  </si>
  <si>
    <t>GE.1.1.C - Local transportation for diagnostic development</t>
  </si>
  <si>
    <t>GE.1.1.D</t>
  </si>
  <si>
    <t>GE.1.1.D - Consultant: Lead for the diagnostic and report on gender equality and representation</t>
  </si>
  <si>
    <t>GE.1.1.E</t>
  </si>
  <si>
    <t>GE.1.1.E - Diagnostic validation with relevant stakeholders</t>
  </si>
  <si>
    <t>GE.1.1.F</t>
  </si>
  <si>
    <t>GE.1.1.F - Presentation and printing expenses of diagnostic to share with relevant stakeholders</t>
  </si>
  <si>
    <t>GE.1.2.A</t>
  </si>
  <si>
    <t>GE.1.2.A - Meeting expenses with stakeholders to build and strengthen gender secretariats</t>
  </si>
  <si>
    <t>GE.1.2.B</t>
  </si>
  <si>
    <t>GE.1.2.B - Consultant: Development of manual and protocol for gender secretariat</t>
  </si>
  <si>
    <t>GE.1.2.C</t>
  </si>
  <si>
    <t>GE.1.2.C - Material design and printing for the establishment and strengthening of gender secretaria</t>
  </si>
  <si>
    <t>GE.1.2.D</t>
  </si>
  <si>
    <t>GE.1.2.D - Trainings for manual and protocol of gender secretariats</t>
  </si>
  <si>
    <t>GE.1.2.E</t>
  </si>
  <si>
    <t>GE.1.2.E - Lodging and M&amp;IE for project staff</t>
  </si>
  <si>
    <t>GE.1.2.F</t>
  </si>
  <si>
    <t>GE.1.2.F - Local transportation for project staff</t>
  </si>
  <si>
    <t>GE.1.3.A</t>
  </si>
  <si>
    <t>GE.1.3.A - Meeting expenses to create strategic plan for unions to comply with labor law reform's</t>
  </si>
  <si>
    <t>GE.1.3.B</t>
  </si>
  <si>
    <t>GE.1.3.B - Lodging and M&amp;IE for project staff to support strategic plan</t>
  </si>
  <si>
    <t>GE.1.3.C</t>
  </si>
  <si>
    <t>GE.1.3.C - Local transportation for project staff to support strategic plan</t>
  </si>
  <si>
    <t>GE.1.5.A</t>
  </si>
  <si>
    <t>GE.1.5.A - Meeting expenses with CEREAL, Mas Proyectos, trade union leaders, and women workers</t>
  </si>
  <si>
    <t>GE.1.5.B</t>
  </si>
  <si>
    <t>GE.1.5.B - Consultant: Development of a toolkit to support gender mainstreaming</t>
  </si>
  <si>
    <t>GE.1.5.C</t>
  </si>
  <si>
    <t>GE.1.5.C - Consultant: Development of trainers' manuals for toolkit</t>
  </si>
  <si>
    <t>GE.1.5.D</t>
  </si>
  <si>
    <t>GE.1.5.D - Consultant: Material design for the toolkit and trainers' manuals</t>
  </si>
  <si>
    <t>GE.1.5.E</t>
  </si>
  <si>
    <t>GE.1.5.E - Printing of toolkit materials</t>
  </si>
  <si>
    <t>GE.1.7.A</t>
  </si>
  <si>
    <t>GE.1.7.A - Meeting expenses for the establishment of a Center for Labor Education</t>
  </si>
  <si>
    <t>GE.1.7.B</t>
  </si>
  <si>
    <t>GE.1.7.B - Recruitment costs for the establishment of a Center for Labor Education</t>
  </si>
  <si>
    <t>GE.1.7.C</t>
  </si>
  <si>
    <t>GE.1.7.C - Trainings on leadership for Center for Labor Education participants</t>
  </si>
  <si>
    <t>GE.1.8.A</t>
  </si>
  <si>
    <t>GE.1.8.A - Consultant: Development of curriculum for FAT cohort trainings</t>
  </si>
  <si>
    <t>GE.1.8.B</t>
  </si>
  <si>
    <t>GE.1.8.B - Material design and printing for FAT cohort trainings</t>
  </si>
  <si>
    <t>GE.1.8.C</t>
  </si>
  <si>
    <t>GE.1.8.C - Stipends for young leaders to travel to FAT Headquarters</t>
  </si>
  <si>
    <t>GE.1.9.A</t>
  </si>
  <si>
    <t>GE.1.9.A - Consultant: Adaptation of CFO's GEMA program</t>
  </si>
  <si>
    <t>GE.1.9.B</t>
  </si>
  <si>
    <t>GE.1.9.B - Lodging and M&amp;IE for project staff to support GEMA program workshops</t>
  </si>
  <si>
    <t>GE.1.9.C</t>
  </si>
  <si>
    <t>GE.1.9.C - Local transportation for project staff to support GEMA program workshops</t>
  </si>
  <si>
    <t>GE.2.1.A</t>
  </si>
  <si>
    <t>GE.2.1.A - Meeting expenses with relevant stakeholders for the development of the diagnostic</t>
  </si>
  <si>
    <t>GE.2.1.B</t>
  </si>
  <si>
    <t>GE.2.1.B - Lodging and M&amp;IE for diagnostic development</t>
  </si>
  <si>
    <t>GE.2.1.C</t>
  </si>
  <si>
    <t>GE.2.1.C - Local transportation for diagnostic development</t>
  </si>
  <si>
    <t>GE.2.1.D</t>
  </si>
  <si>
    <t>GE.2.1.D - Consultant: Development of diagnostic on gender equality for call centers and edition</t>
  </si>
  <si>
    <t>GE.2.1.E</t>
  </si>
  <si>
    <t>GE.2.1.E - Consultant: Graphic design of diagnostic report on gender equality and representation</t>
  </si>
  <si>
    <t>GE.2.2.A</t>
  </si>
  <si>
    <t>GE.2.2.A - Webinar platform expenses for trainings for human resources professionals</t>
  </si>
  <si>
    <t>GE.2.2.B</t>
  </si>
  <si>
    <t>GE.2.2.B - Meeting expenses for the development of key stakeholder mapping</t>
  </si>
  <si>
    <t>GE.2.2.C</t>
  </si>
  <si>
    <t>GE.2.2.C - Lodging and M&amp;IE for key stakeholder mapping</t>
  </si>
  <si>
    <t>GE.2.2.D</t>
  </si>
  <si>
    <t>GE.2.2.D - Local transportation for key stakeholder mapping</t>
  </si>
  <si>
    <t>GE.2.2.E</t>
  </si>
  <si>
    <t>GE.2.2.E - Consultant: Development of diagnostics on gender equality and representation issues</t>
  </si>
  <si>
    <t>GE.2.3.A</t>
  </si>
  <si>
    <t>GE.2.3.A - Lodging and M&amp;IE for project staff to support development of best practices</t>
  </si>
  <si>
    <t>GE.2.3.B</t>
  </si>
  <si>
    <t>GE.2.3.B - Local transportation for project staff to support development of best practices</t>
  </si>
  <si>
    <t>GE.2.4.A</t>
  </si>
  <si>
    <t>GE.2.4.A - Lodging and M&amp;IE for project staff to support capacity building for union leaders</t>
  </si>
  <si>
    <t>GE.2.4.B</t>
  </si>
  <si>
    <t>GE.2.4.B - Local transportation for project staff to support capacity building for union leaders</t>
  </si>
  <si>
    <t>GE.2.5.A</t>
  </si>
  <si>
    <t>GE.2.5.A - Expenses for exchanges between worker organizations and union leaders</t>
  </si>
  <si>
    <t>GE.2.5.B</t>
  </si>
  <si>
    <t>GE.2.5.B - Lodging and M&amp;IE for project staff to support exchanges</t>
  </si>
  <si>
    <t>GE.2.5.C</t>
  </si>
  <si>
    <t>GE.2.5.C - Local transportation for project staff to support exchanges</t>
  </si>
  <si>
    <t>GE.2.5.D</t>
  </si>
  <si>
    <t>GE.2.5.D - Workshop on best practices for the promotion of gender equality among sectorial employer</t>
  </si>
  <si>
    <t>GE.2.5.E</t>
  </si>
  <si>
    <t>GE.2.5.E - Webinar platform fees for webinars on best practices for the promotion of gender equality</t>
  </si>
  <si>
    <t>GE.2.6.A</t>
  </si>
  <si>
    <t>GE.2.6.A - Consultant: Development of case reporting toolkit</t>
  </si>
  <si>
    <t>GE.2.6.B</t>
  </si>
  <si>
    <t>GE.2.6.B - Communications campaign for the dissemination of the case reporting toolkit</t>
  </si>
  <si>
    <t>GE.2.6.C</t>
  </si>
  <si>
    <t>GE.2.6.C - Material design and printing for the dissemination of the case reporting toolkit</t>
  </si>
  <si>
    <t>GE.2.6.D</t>
  </si>
  <si>
    <t>GE.2.6.D - Consultant: Development of evidence and reporting toolkit</t>
  </si>
  <si>
    <t>GE.2.6.E</t>
  </si>
  <si>
    <t>GE.2.6.E - Consultant: Development of complaint route to reach organizations and government institut</t>
  </si>
  <si>
    <t>GE.2.7.A</t>
  </si>
  <si>
    <t>GE.2.7.A - Meetings to establish and coordinate labor clinics</t>
  </si>
  <si>
    <t>GE.2.7.B</t>
  </si>
  <si>
    <t>GE.2.7.B - Workshops to build capacity of program coordinators around labor issues</t>
  </si>
  <si>
    <t>GE.2.7.C</t>
  </si>
  <si>
    <t>GE.2.7.C - Material design and printing for labor clinics</t>
  </si>
  <si>
    <t>GE.2.7.D</t>
  </si>
  <si>
    <t>GE.2.7.D - Lodging and M&amp;IE for project staff to support labor clinics</t>
  </si>
  <si>
    <t>GE.2.7.E</t>
  </si>
  <si>
    <t>GE.2.7.E - Local transportation for project staff to support labor clinics</t>
  </si>
  <si>
    <t>GE.2.8.A</t>
  </si>
  <si>
    <t>GE.2.8.A - Lodging and M&amp;IE for project staff to support union leader training</t>
  </si>
  <si>
    <t>GE.2.8.B</t>
  </si>
  <si>
    <t>GE.2.8.B - Local transportation for project staff to support union leader training</t>
  </si>
  <si>
    <t>GE.2.9.A</t>
  </si>
  <si>
    <t>GE.2.9.A - Trainings to improve workers' access to social protection systems</t>
  </si>
  <si>
    <t>GE.2.9.B</t>
  </si>
  <si>
    <t>GE.2.9.B - Material design and printing for trainings to improve workers' access to social</t>
  </si>
  <si>
    <t>GE.2.9.C</t>
  </si>
  <si>
    <t>GE.2.9.C - Lodging and M&amp;IE for project staff to support trainings on access to social protection</t>
  </si>
  <si>
    <t>GE.2.9.D</t>
  </si>
  <si>
    <t>GE.2.9.D - Local transportation for project staff to support trainings on access to social</t>
  </si>
  <si>
    <t>GE.3.1.A</t>
  </si>
  <si>
    <t>GE.3.1.A - Consultant fees</t>
  </si>
  <si>
    <t>GE.3.2.A</t>
  </si>
  <si>
    <t>GE.3.2.A - Monitoring guidelines production and printing</t>
  </si>
  <si>
    <t>GE.3.3.A</t>
  </si>
  <si>
    <t>GE.3.3.A - Consultant: Development of PMP</t>
  </si>
  <si>
    <t>GE.3.3.B</t>
  </si>
  <si>
    <t>GE.3.3.B - Consultant: Lead technical writer of final Project Document package</t>
  </si>
  <si>
    <t>GE.3.3.C</t>
  </si>
  <si>
    <t>GE.3.3.C - Workshops to develop PMP and final Project Document package</t>
  </si>
  <si>
    <t>GE.3.3.D</t>
  </si>
  <si>
    <t>GE.3.3.D - Document translation</t>
  </si>
  <si>
    <t>GE.3.3.E</t>
  </si>
  <si>
    <t>GE.3.3.E - Consultant: End-of-project Analysis of PMP indicators</t>
  </si>
  <si>
    <t>GE.3.4.A</t>
  </si>
  <si>
    <t>GE.3.4.A - On-going M&amp;E training workshops</t>
  </si>
  <si>
    <t>GE.3.4.B</t>
  </si>
  <si>
    <t>GE.3.4.B - Lodging and M&amp;IE - on-going M&amp;E training</t>
  </si>
  <si>
    <t>GE.3.4.C</t>
  </si>
  <si>
    <t>GE.3.4.C - Local transportation - on-going M&amp;E training</t>
  </si>
  <si>
    <t>GE.3.5.A</t>
  </si>
  <si>
    <t>GE.3.5.A - Interim Performance Evaluation</t>
  </si>
  <si>
    <t>GE.3.5.B</t>
  </si>
  <si>
    <t>GE.3.5.B - Final Performance Evaluation</t>
  </si>
  <si>
    <t>GE.3.6.A</t>
  </si>
  <si>
    <t>GE.3.6.A - Workshops with relevant stakeholders for plan of action on Intermin Evaluation</t>
  </si>
  <si>
    <t>GE.3.6.B</t>
  </si>
  <si>
    <t>GE.3.6.B - Workshops with relevant stakeholders to review project's sustainability plan</t>
  </si>
  <si>
    <t>GE.3.7.A</t>
  </si>
  <si>
    <t>GE.3.7.A - Lodging and M&amp;IE - Field verification and data collection visits</t>
  </si>
  <si>
    <t>GE.3.7.B</t>
  </si>
  <si>
    <t>GE.3.7.B - Local transportation - Field verification and data collection visits</t>
  </si>
  <si>
    <t>GE.3.7.C</t>
  </si>
  <si>
    <t>GE.3.7.C - Data collection materials and printing</t>
  </si>
  <si>
    <t>GE.T1.A</t>
  </si>
  <si>
    <t>GE.T1.A - Airfare - Mexico-DC</t>
  </si>
  <si>
    <t>GE.T1.B</t>
  </si>
  <si>
    <t>GE.T1.B - Lodging and M&amp;IE in DC</t>
  </si>
  <si>
    <t>GE.T1.C</t>
  </si>
  <si>
    <t>GE.T1.C - Local transportation in DC</t>
  </si>
  <si>
    <t>GE.T1.D</t>
  </si>
  <si>
    <t>GE.T1.D - U.S. Visa Fees</t>
  </si>
  <si>
    <t>GE.T2.A</t>
  </si>
  <si>
    <t>GE.T2.A - Airfare - Mexico-DC</t>
  </si>
  <si>
    <t>GE.T2.B</t>
  </si>
  <si>
    <t>GE.T2.B - Lodging and M&amp;IE in DC</t>
  </si>
  <si>
    <t>GE.T2.C</t>
  </si>
  <si>
    <t>GE.T2.C - Local transportation in DC</t>
  </si>
  <si>
    <t>GE.T3.A</t>
  </si>
  <si>
    <t>GE.T3.A - Airfare - DC-Mexico</t>
  </si>
  <si>
    <t>GE.T3.B</t>
  </si>
  <si>
    <t>GE.T3.B - Lodging and M&amp;IE in Mexico</t>
  </si>
  <si>
    <t>GE.T3.C</t>
  </si>
  <si>
    <t>GE.T3.C - Local transportation in Mexico</t>
  </si>
  <si>
    <t>GE.T4.A</t>
  </si>
  <si>
    <t>GE.T4.A - Lodging and M&amp;IE</t>
  </si>
  <si>
    <t>GE.T4.B</t>
  </si>
  <si>
    <t>GE.T4.B - Local transportation (ground transportation)</t>
  </si>
  <si>
    <t>GE.T4.C</t>
  </si>
  <si>
    <t>GE.T4.C - Local transportation (airfare)</t>
  </si>
  <si>
    <t>GE.T5.A</t>
  </si>
  <si>
    <t>GE.T5.A - Fuel for Vehicle</t>
  </si>
  <si>
    <t>GRANTS</t>
  </si>
  <si>
    <t>GRANTS - Grants</t>
  </si>
  <si>
    <t>GRANTSAG</t>
  </si>
  <si>
    <t>GRANTSAG - Local Agribusiness Small Grants</t>
  </si>
  <si>
    <t>GRANTSMGMT</t>
  </si>
  <si>
    <t>GRANTSMGMT - Grants Fund Management System/Platform</t>
  </si>
  <si>
    <t>GRANTSMTC</t>
  </si>
  <si>
    <t>GRANTSMTC - Multipurpose Training Center Small Grants</t>
  </si>
  <si>
    <t>GRANTSREST</t>
  </si>
  <si>
    <t>GRANTSREST - Local Restaurant Small Grants</t>
  </si>
  <si>
    <t>GROUNDTRAN</t>
  </si>
  <si>
    <t>GROUNDTRAN - Ground Transportation</t>
  </si>
  <si>
    <t>GUIDETRAIN</t>
  </si>
  <si>
    <t>GUIDETRAIN - Monitoring Guidelines Staff Training Workshop</t>
  </si>
  <si>
    <t>HCCOMPS</t>
  </si>
  <si>
    <t>Local Host Committee Complimentary Registration</t>
  </si>
  <si>
    <t>HEALTHINSR</t>
  </si>
  <si>
    <t>HEALTHINSR - Health Insurance &amp; Crisis Management Coverage</t>
  </si>
  <si>
    <t>HONOR</t>
  </si>
  <si>
    <t>HONOR - Honoraria</t>
  </si>
  <si>
    <t>HOSTMAINT</t>
  </si>
  <si>
    <t>HOSTMAINT - Yearly Hosting &amp; Maintenance Fees for M&amp;E Database</t>
  </si>
  <si>
    <t>HOTELCOMPS</t>
  </si>
  <si>
    <t>VIP Hotel Comps</t>
  </si>
  <si>
    <t>HOUSE. ALL</t>
  </si>
  <si>
    <t>HOUSE. ALL - Housing Allowance</t>
  </si>
  <si>
    <t>HQ-PM</t>
  </si>
  <si>
    <t>HQ-PM - Headquarters Personnel</t>
  </si>
  <si>
    <t>IDC</t>
  </si>
  <si>
    <t>IDC - Indirect Costs</t>
  </si>
  <si>
    <t>IEARNEXP</t>
  </si>
  <si>
    <t>Total iEarn Preconference Expenses</t>
  </si>
  <si>
    <t>INSURANCE</t>
  </si>
  <si>
    <t>INSURANCE - Insurance</t>
  </si>
  <si>
    <t>INTERNETCO</t>
  </si>
  <si>
    <t>INTERNETCO - Email/Internet - Colombia</t>
  </si>
  <si>
    <t>INTERNETEC</t>
  </si>
  <si>
    <t>INTERNETEC - Email/Internet - Ecuador</t>
  </si>
  <si>
    <t>INTLTRVLCO</t>
  </si>
  <si>
    <t>INTLTRVLCO - Colombia Staff Travel - International</t>
  </si>
  <si>
    <t>LAPTOP</t>
  </si>
  <si>
    <t>LAPTOP - Laptop Computers &amp; Software</t>
  </si>
  <si>
    <t>LAPTOP-CO</t>
  </si>
  <si>
    <t>LAPTOP-CO - Project Office in Colombia-Laptop computers &amp; software - Col</t>
  </si>
  <si>
    <t>LAPTOP-EC</t>
  </si>
  <si>
    <t>LAPTOP-EC - Satellite Office in Ecuador-Laptop computers &amp; software</t>
  </si>
  <si>
    <t>LEADINACT</t>
  </si>
  <si>
    <t>Leadership in Action Projects</t>
  </si>
  <si>
    <t>LEGAL</t>
  </si>
  <si>
    <t>LEGAL - Legal Fees</t>
  </si>
  <si>
    <t>LEGAL-CO</t>
  </si>
  <si>
    <t>LEGAL-CO - Project Office in Colombia-Legal fees - Colombia</t>
  </si>
  <si>
    <t>LEGAL-EC</t>
  </si>
  <si>
    <t>LEGAL-EC - Satellite Office in Ecuador-Legal fees - Ecuador</t>
  </si>
  <si>
    <t>LEGALADV</t>
  </si>
  <si>
    <t>LEGALADV - Legal Advisor</t>
  </si>
  <si>
    <t>LOCAL TRVL</t>
  </si>
  <si>
    <t>LOCAL TRVL - Local Staff Travel - Domestic</t>
  </si>
  <si>
    <t>LOCALCOORD</t>
  </si>
  <si>
    <t>Local Coordination</t>
  </si>
  <si>
    <t>LOCALSPONS</t>
  </si>
  <si>
    <t>Local Coordination Sponsorship</t>
  </si>
  <si>
    <t>LOCALTRV-1</t>
  </si>
  <si>
    <t>LOCALTRV-1 - Local Travel - Activity 1</t>
  </si>
  <si>
    <t>LOCALTRV-2</t>
  </si>
  <si>
    <t>LOCALTRV-2 - Local Travel - Activity 2</t>
  </si>
  <si>
    <t>LOCALTRV-3</t>
  </si>
  <si>
    <t>LOCALTRV-3 - Local Travel - Activity 3</t>
  </si>
  <si>
    <t>LOCALTRV-4</t>
  </si>
  <si>
    <t>LOCALTRV-4 - Local Travel - Activity 4</t>
  </si>
  <si>
    <t>LOCALTRV-5</t>
  </si>
  <si>
    <t>LOCALTRV-5 - Local Travel - Activity 5</t>
  </si>
  <si>
    <t>LOCALTRV-7</t>
  </si>
  <si>
    <t>LOCALTRV-7 - Local Travel - Activity 7</t>
  </si>
  <si>
    <t>LOCALTRV-8</t>
  </si>
  <si>
    <t>LOCALTRV-8 - Local Travel - Activity 8</t>
  </si>
  <si>
    <t>LOCTRVAEI6</t>
  </si>
  <si>
    <t>LOCTRVAEI6 - Travel Young Agriculture Entrepreneur International Exchange</t>
  </si>
  <si>
    <t>LOCTRVAND6</t>
  </si>
  <si>
    <t>LOCTRVAND6 - Travel for Youth Business Plan Presentation to ANDEAN</t>
  </si>
  <si>
    <t>LOCTRVRCP6</t>
  </si>
  <si>
    <t>LOCTRVRCP6 - Travel for Business Plan Presentation to RCP</t>
  </si>
  <si>
    <t>LODGING</t>
  </si>
  <si>
    <t>LODGING - Lodging</t>
  </si>
  <si>
    <t>LSDOMAIR</t>
  </si>
  <si>
    <t>LSDOMAIR - Local Staff In-Country Travel Domestic Airfare</t>
  </si>
  <si>
    <t>LSLODGING</t>
  </si>
  <si>
    <t>LSLODGING - Local Staff In-Country Lodging</t>
  </si>
  <si>
    <t>LSM&amp;IE</t>
  </si>
  <si>
    <t>LSM&amp;IE - Local Staff In-Country M&amp;IE</t>
  </si>
  <si>
    <t>LSTRANS</t>
  </si>
  <si>
    <t>LSTRANS - Local Staff In-Country Ground Transportation</t>
  </si>
  <si>
    <t>M&amp;E-CR</t>
  </si>
  <si>
    <t>M&amp;E-CR - M&amp;E Officer (consultancy)</t>
  </si>
  <si>
    <t>M&amp;ECONSULT</t>
  </si>
  <si>
    <t>M&amp;ECONSULT - M&amp;E Database Consultant</t>
  </si>
  <si>
    <t>M&amp;EDATA</t>
  </si>
  <si>
    <t>M&amp;EDATA - M&amp;E Database/ ICT</t>
  </si>
  <si>
    <t>M&amp;EDISSM</t>
  </si>
  <si>
    <t>M&amp;EDISSM - M&amp;E Results Dissemination</t>
  </si>
  <si>
    <t>M&amp;EGUIDE</t>
  </si>
  <si>
    <t>M&amp;EGUIDE - Monitoring Guidelines Creation, Translation &amp; Printing</t>
  </si>
  <si>
    <t>M&amp;ELODM&amp;IE</t>
  </si>
  <si>
    <t>M&amp;ELODM&amp;IE - Lodging and M&amp;IE - Field Verification &amp; Data Collection</t>
  </si>
  <si>
    <t>M&amp;EPLAT</t>
  </si>
  <si>
    <t>M&amp;EPLAT - M&amp;E Platform</t>
  </si>
  <si>
    <t>M&amp;ETRAIN</t>
  </si>
  <si>
    <t>M&amp;ETRAIN - On-going training workshops for Data Collection Staff</t>
  </si>
  <si>
    <t>M&amp;ETRANS</t>
  </si>
  <si>
    <t>M&amp;ETRANS - Local Transportation - Field Verification &amp;  Data Collection</t>
  </si>
  <si>
    <t>M&amp;EWORKSHP</t>
  </si>
  <si>
    <t>M&amp;EWORKSHP - On-going M&amp;E training workshops</t>
  </si>
  <si>
    <t>M.1.1</t>
  </si>
  <si>
    <t>M.1.1 - H.1.1 Labor rights organizations training coordination</t>
  </si>
  <si>
    <t>M.1.2</t>
  </si>
  <si>
    <t>M.1.2 - H.1.2 Materials for labor rights organization trainings</t>
  </si>
  <si>
    <t>M.1.3</t>
  </si>
  <si>
    <t>M.1.3 - H.1.3 Development of new modules/materials for labor rights</t>
  </si>
  <si>
    <t>M.2.1</t>
  </si>
  <si>
    <t>M.2.1 - H.2.1 Coordination meetings (including materials)</t>
  </si>
  <si>
    <t>M.2.2</t>
  </si>
  <si>
    <t>M.2.2 - H.2.2 Working summit to establish the civil society advisory</t>
  </si>
  <si>
    <t>M.2.3</t>
  </si>
  <si>
    <t>M.2.3 - H.2.3 Printing of materials for summit</t>
  </si>
  <si>
    <t>M.2.4</t>
  </si>
  <si>
    <t>M.2.4 - H.2.4 Lodging for participants</t>
  </si>
  <si>
    <t>M.2.5</t>
  </si>
  <si>
    <t>M.2.5 - H.2.5 Transportation for participants</t>
  </si>
  <si>
    <t>M.3.1</t>
  </si>
  <si>
    <t>M.3.1 - H.3.1 Coordination meetings (including materials)</t>
  </si>
  <si>
    <t>M.3.2</t>
  </si>
  <si>
    <t>M.3.2 - H.3.2 Development of training programs</t>
  </si>
  <si>
    <t>M.4.1</t>
  </si>
  <si>
    <t>M.4.1 - H.4.1 Training for journalists (including materials)</t>
  </si>
  <si>
    <t>M.4.2</t>
  </si>
  <si>
    <t>M.4.2 - H.4.2 Ground transportation for journalists</t>
  </si>
  <si>
    <t>M.4.3</t>
  </si>
  <si>
    <t>M.4.3 - H.4.3 Lodging for journalists</t>
  </si>
  <si>
    <t>M.5.1</t>
  </si>
  <si>
    <t>M.5.1 - H.5.1 Comic book for general public</t>
  </si>
  <si>
    <t>M.5.2</t>
  </si>
  <si>
    <t>M.5.2 - H.5.2 United 2026 media campaign</t>
  </si>
  <si>
    <t>M.6.1</t>
  </si>
  <si>
    <t>M.6.1 - H.6.1 M&amp;E Materials</t>
  </si>
  <si>
    <t>M.6.2</t>
  </si>
  <si>
    <t>M.6.2 - H.6.2 M&amp;E Training and Coordination Meetings</t>
  </si>
  <si>
    <t>M.6.3</t>
  </si>
  <si>
    <t>M.6.3 - H.6.3 External Project Evaluation support costs</t>
  </si>
  <si>
    <t>MATL</t>
  </si>
  <si>
    <t>MATL - Materials</t>
  </si>
  <si>
    <t>MEDEX</t>
  </si>
  <si>
    <t>Medical Insurance</t>
  </si>
  <si>
    <t>MEDEXAM</t>
  </si>
  <si>
    <t>MEDEXAM - Medical Exam</t>
  </si>
  <si>
    <t>MEDIA</t>
  </si>
  <si>
    <t>MEDIA - Media</t>
  </si>
  <si>
    <t>MEETCHAIRS</t>
  </si>
  <si>
    <t>MEETCHAIRS - Meeting Table Chairs</t>
  </si>
  <si>
    <t>MEETING</t>
  </si>
  <si>
    <t>MEETING - Meeting Expense</t>
  </si>
  <si>
    <t>MEETTABLE</t>
  </si>
  <si>
    <t>MEETTABLE - Meeting Table</t>
  </si>
  <si>
    <t>MEMBERSHIP</t>
  </si>
  <si>
    <t>Membership Services</t>
  </si>
  <si>
    <t>MIDTERM</t>
  </si>
  <si>
    <t>MIDTERM - Midterm Evaluation</t>
  </si>
  <si>
    <t>MONEASSMT</t>
  </si>
  <si>
    <t>MONEASSMT - Post Monetization Assessment</t>
  </si>
  <si>
    <t>MONETIZE</t>
  </si>
  <si>
    <t>MONETIZE - Monetization</t>
  </si>
  <si>
    <t>MONEVAL</t>
  </si>
  <si>
    <t>MONEVAL - Monitoring &amp; Evaluation</t>
  </si>
  <si>
    <t>MOTORCYCLE</t>
  </si>
  <si>
    <t>MOTORCYCLE - Motorcycles for Field Office</t>
  </si>
  <si>
    <t>MX.1.1.A</t>
  </si>
  <si>
    <t>MX.1.1.A - 1.1.1. Contractual: Sub-award to CFO</t>
  </si>
  <si>
    <t>MX.1.1.B</t>
  </si>
  <si>
    <t>MX.1.1.B - 1.1.2. Contractual: Sub-award to CDM</t>
  </si>
  <si>
    <t>MX.1.1.C</t>
  </si>
  <si>
    <t>MX.1.1.C - 1.1.3. Contractual: Sub-award to SAI</t>
  </si>
  <si>
    <t>MX.1.10.A</t>
  </si>
  <si>
    <t>MX.1.10.A - Summits for targeted sectoral business associations</t>
  </si>
  <si>
    <t>MX.1.10.B</t>
  </si>
  <si>
    <t>MX.1.10.B - Material design and printing for summits</t>
  </si>
  <si>
    <t>MX.1.10.C</t>
  </si>
  <si>
    <t>MX.1.10.C - Lodging and M&amp;IE for project staff to support summits</t>
  </si>
  <si>
    <t>MX.1.10.D</t>
  </si>
  <si>
    <t>MX.1.10.D - Local transportation for project staff to support summits</t>
  </si>
  <si>
    <t>MX.1.10.E</t>
  </si>
  <si>
    <t>Consultant for Field and Workshop Security</t>
  </si>
  <si>
    <t>MX.1.11.A</t>
  </si>
  <si>
    <t>MX.1.11.A - Transportation for exchange participants</t>
  </si>
  <si>
    <t>MX.1.11.B</t>
  </si>
  <si>
    <t>MX.1.11.B - Transportation for project staff to support exchanges</t>
  </si>
  <si>
    <t>MX.1.12.A</t>
  </si>
  <si>
    <t>MX.1.12.A - Consultant: Development of document of cases</t>
  </si>
  <si>
    <t>MX.1.2.A</t>
  </si>
  <si>
    <t>MX.1.2.A - Local transportation for staff to support Baseline Survey</t>
  </si>
  <si>
    <t>MX.1.2.B</t>
  </si>
  <si>
    <t>MX.1.2.B - Translation of Baseline Survey</t>
  </si>
  <si>
    <t>MX.1.2.C</t>
  </si>
  <si>
    <t>MX.1.2.C - Workshop to socialize results of Baseline Survey</t>
  </si>
  <si>
    <t>MX.1.2.D</t>
  </si>
  <si>
    <t>Contractual Survey and Analysis</t>
  </si>
  <si>
    <t>MX.1.3.A</t>
  </si>
  <si>
    <t>MX.1.3.A - Technical assistance to develop comprehensive content STPS</t>
  </si>
  <si>
    <t>MX.1.3.B</t>
  </si>
  <si>
    <t>MX.1.3.B - Meetings with STPS to design content for website</t>
  </si>
  <si>
    <t>MX.1.3.C</t>
  </si>
  <si>
    <t>MX.1.3.C - Local transportation for staff to support STPS website deve</t>
  </si>
  <si>
    <t>MX.1.4.A</t>
  </si>
  <si>
    <t>MX.1.4.A - Consultant: Graphic design for mass &amp; social media campaign</t>
  </si>
  <si>
    <t>MX.1.4.B</t>
  </si>
  <si>
    <t>MX.1.4.B - Consultant: Video production for mass media campaign</t>
  </si>
  <si>
    <t>MX.1.4.C</t>
  </si>
  <si>
    <t>MX.1.4.C - Local transportation for staff to support STPS Facebook dev</t>
  </si>
  <si>
    <t>MX.1.4.D</t>
  </si>
  <si>
    <t>MX.1.4.D - Capacity-building trainings for social media</t>
  </si>
  <si>
    <t>MX.1.4.E</t>
  </si>
  <si>
    <t>MX.1.4.E - Lodging and M&amp;IE for staff to support exchanges with CDM</t>
  </si>
  <si>
    <t>MX.1.4.F</t>
  </si>
  <si>
    <t>MX.1.4.F - Local transportation for staff to support exchanges with CDM</t>
  </si>
  <si>
    <t>MX.1.4.G</t>
  </si>
  <si>
    <t>MX.1.4.G - Dissemination of radio campaigns</t>
  </si>
  <si>
    <t>MX.1.4.H</t>
  </si>
  <si>
    <t>MX.1.4.H - Development of comic book for workers</t>
  </si>
  <si>
    <t>MX.1.4.I</t>
  </si>
  <si>
    <t>MX.1.4.I - Dissemination of Know Your Rights posters and cards others</t>
  </si>
  <si>
    <t>MX.1.5.A</t>
  </si>
  <si>
    <t>MX.1.5.A - Lodging and M&amp;IE for speakers of public forums</t>
  </si>
  <si>
    <t>MX.1.5.B</t>
  </si>
  <si>
    <t>MX.1.5.B - Transportation for speakers of public forums</t>
  </si>
  <si>
    <t>MX.1.5.C</t>
  </si>
  <si>
    <t>MX.1.5.C - Lodging and M&amp;IE for project staff to support public forums</t>
  </si>
  <si>
    <t>MX.1.5.D</t>
  </si>
  <si>
    <t>MX.1.5.D - Transportation for project staff to support public forums</t>
  </si>
  <si>
    <t>MX.1.5.E</t>
  </si>
  <si>
    <t>MX.1.5.E - Consultant: FESIIAAAN: implementation of 9 forums</t>
  </si>
  <si>
    <t>MX.1.5.F</t>
  </si>
  <si>
    <t>MX.1.5.F - Consultant: FAT: implementation of 21 public forums</t>
  </si>
  <si>
    <t>MX.1.5.G</t>
  </si>
  <si>
    <t>MX.1.6.A</t>
  </si>
  <si>
    <t>MX.1.6.A - Outreach campaigns for existing workshops</t>
  </si>
  <si>
    <t>MX.1.6.B</t>
  </si>
  <si>
    <t>MX.1.6.B - Consultant: Development of tailored modules &amp; teaching matl</t>
  </si>
  <si>
    <t>MX.1.6.C</t>
  </si>
  <si>
    <t>MX.1.6.C - Consultant: Assessment and development of confederation educ</t>
  </si>
  <si>
    <t>MX.1.6.D</t>
  </si>
  <si>
    <t>MX.1.6.D - Translation of outreach materials to native languages</t>
  </si>
  <si>
    <t>MX.1.6.E</t>
  </si>
  <si>
    <t>MX.1.6.F</t>
  </si>
  <si>
    <t>Labor Reform Consultant</t>
  </si>
  <si>
    <t>MX.1.7.A</t>
  </si>
  <si>
    <t>MX.1.7.A - Trainings on FOA and CBA guidelines for union leaders</t>
  </si>
  <si>
    <t>MX.1.7.B</t>
  </si>
  <si>
    <t>MX.1.7.B - Material development and printing for trainings union leader</t>
  </si>
  <si>
    <t>MX.1.7.C</t>
  </si>
  <si>
    <t>MX.1.7.C - Transportation for speakers</t>
  </si>
  <si>
    <t>MX.1.7.D</t>
  </si>
  <si>
    <t>MX.1.7.D - Meetings with STPS to expand training program</t>
  </si>
  <si>
    <t>MX.1.7.E</t>
  </si>
  <si>
    <t>MX.1.7.E - Consultant: FAT: implementation of 16 trainings union leader</t>
  </si>
  <si>
    <t>MX.1.7.F</t>
  </si>
  <si>
    <t>MX.1.8.A</t>
  </si>
  <si>
    <t>MX.1.8.A - Consultant: Viamo: Development and implementation of Commun</t>
  </si>
  <si>
    <t>MX.1.9.A</t>
  </si>
  <si>
    <t>MX.1.9.A - Material development for online use</t>
  </si>
  <si>
    <t>MX.2.1.C</t>
  </si>
  <si>
    <t>MX.2.1.C - 2.1.1. Contractual: Sub-award to SAI</t>
  </si>
  <si>
    <t>MX.2.2.A</t>
  </si>
  <si>
    <t>MX.2.2.A - Consultant: Development of needs assessment of STPS and peer</t>
  </si>
  <si>
    <t>MX.2.2.B</t>
  </si>
  <si>
    <t>MX.2.2.B - Assessment tool chosen</t>
  </si>
  <si>
    <t>MX.2.2.C</t>
  </si>
  <si>
    <t>MX.2.2.C - Meetings with STPS and peer institutions for development</t>
  </si>
  <si>
    <t>MX.2.3.A</t>
  </si>
  <si>
    <t>MX.2.3.A - Consultant: Collaborate Up: Co-Creation Facilitator</t>
  </si>
  <si>
    <t>MX.2.3.B</t>
  </si>
  <si>
    <t>MX.2.3.B - Meetings with STPS to develop capacity-building action plans</t>
  </si>
  <si>
    <t>MX.2.4.A</t>
  </si>
  <si>
    <t>MX.2.4.A - Capacity-building needs of STPS and peer institutions</t>
  </si>
  <si>
    <t>MX.2.5.A</t>
  </si>
  <si>
    <t>MX.2.5.A - Consultant: assessment of current and future needs</t>
  </si>
  <si>
    <t>MX.2.5.B</t>
  </si>
  <si>
    <t>MX.2.5.B - Meetings to develop a work plan for the systematization</t>
  </si>
  <si>
    <t>MX.2.6.A</t>
  </si>
  <si>
    <t>MX.2.6.A - Workshops on the development of progress reports</t>
  </si>
  <si>
    <t>MX.2.6.B</t>
  </si>
  <si>
    <t>MX.2.6.B - 2.6 Strengthened Coord - Lodging and M&amp;IE for project staff</t>
  </si>
  <si>
    <t>MX.2.6.C</t>
  </si>
  <si>
    <t>MX.2.6.C - 2.6 Strengthened Coord - Local Transportation for staff</t>
  </si>
  <si>
    <t>MX.2.6.D</t>
  </si>
  <si>
    <t>MX.2.6.D - Meeting expenses with STPS and peer institutions</t>
  </si>
  <si>
    <t>MX.2.6.E</t>
  </si>
  <si>
    <t>MX.2.6.F</t>
  </si>
  <si>
    <t>MX.2.7.A</t>
  </si>
  <si>
    <t>STPS Webpage Buildout</t>
  </si>
  <si>
    <t>MX.2.7.B</t>
  </si>
  <si>
    <t>Graphic and IT Design Consultant</t>
  </si>
  <si>
    <t>MX.3.1.A</t>
  </si>
  <si>
    <t>MX.3.1.A - 3.1 Database Development - Consultant Fees</t>
  </si>
  <si>
    <t>MX.3.2.A</t>
  </si>
  <si>
    <t>MX.3.2.A - Monitoring guidelines production and printing</t>
  </si>
  <si>
    <t>MX.3.2.B</t>
  </si>
  <si>
    <t>MX.3.2.B - Monitoring guidelines training workshop</t>
  </si>
  <si>
    <t>MX.3.3.A</t>
  </si>
  <si>
    <t>MX.3.3.A - 3.3 Development of Performance Monitoring Plan - Workshops</t>
  </si>
  <si>
    <t>MX.3.3.B</t>
  </si>
  <si>
    <t>MX.3.3.B - 3.3 Performance Monitoring Plan - Document translation</t>
  </si>
  <si>
    <t>MX.3.4.A</t>
  </si>
  <si>
    <t>MX.3.4.A - On-going M&amp;E training workshops</t>
  </si>
  <si>
    <t>MX.3.4.B</t>
  </si>
  <si>
    <t>M&amp;E Consultant fees</t>
  </si>
  <si>
    <t>MX.3.5.A</t>
  </si>
  <si>
    <t>MX.3.5.A - Interim Performance Evaluation</t>
  </si>
  <si>
    <t>MX.3.5.B</t>
  </si>
  <si>
    <t>MX.3.5.B - Final Performance Evaluation</t>
  </si>
  <si>
    <t>MX.3.6.A</t>
  </si>
  <si>
    <t>MX.3.6.A - Lodging and M&amp;IE - Field verification and data collection</t>
  </si>
  <si>
    <t>MX.3.6.B</t>
  </si>
  <si>
    <t>MX.3.6.B - Local transportation -Field verification and data collection</t>
  </si>
  <si>
    <t>MX.3.6.C</t>
  </si>
  <si>
    <t>MX.3.6.C - Data collection materials and printing</t>
  </si>
  <si>
    <t>MX.3.6.D</t>
  </si>
  <si>
    <t>Data collection from traditional and digital media sources</t>
  </si>
  <si>
    <t>MX.3.7.A</t>
  </si>
  <si>
    <t>MX.3.7.A - 3.7.1 Contractual: Sub-award with CFO</t>
  </si>
  <si>
    <t>MX.3.7.B</t>
  </si>
  <si>
    <t>MX.3.7.B - 3.7.2 Contractual: Sub-award with CDM</t>
  </si>
  <si>
    <t>MX.3.7.C</t>
  </si>
  <si>
    <t>MX.3.7.C - 3.7.3 Contractual: Sub-award with SAI</t>
  </si>
  <si>
    <t>MX.T1.A</t>
  </si>
  <si>
    <t>MX.T1.A - T1: Post-award Meeting with ILAB - Airfare - Mexico-DC</t>
  </si>
  <si>
    <t>MX.T1.B</t>
  </si>
  <si>
    <t>MX.T1.B - T1: Post-award Meeting with ILAB - Airfare -Lodging and M&amp;IE</t>
  </si>
  <si>
    <t>MX.T1.C</t>
  </si>
  <si>
    <t>MX.T1.C - T1: Post-award Meeting with ILAB - Local transportation DC</t>
  </si>
  <si>
    <t>MX.T1.D</t>
  </si>
  <si>
    <t>MX.T1.D - T1: Post-award Meeting with ILAB - U.S. Visa Fees</t>
  </si>
  <si>
    <t>MX.T2.A</t>
  </si>
  <si>
    <t>MX.T2.A - T2: Field Personnel Annual Visits ILAB -Airfare - Mexico-DC</t>
  </si>
  <si>
    <t>MX.T2.B</t>
  </si>
  <si>
    <t>MX.T2.B - T2: Field Personnel Annual Visits ILAB - Lodging and M&amp;IE</t>
  </si>
  <si>
    <t>MX.T2.C</t>
  </si>
  <si>
    <t>MX.T2.C - T2: Field Personnel Annual Visits ILAB -Local transportation</t>
  </si>
  <si>
    <t>MX.T3.A</t>
  </si>
  <si>
    <t>MX.T3.A - T3: Project Management Travel to Field - Airfare - DC-Mexico</t>
  </si>
  <si>
    <t>MX.T3.B</t>
  </si>
  <si>
    <t>MX.T3.B - T3: Project Management Travel to Field - Lodging &amp; M&amp;IE</t>
  </si>
  <si>
    <t>MX.T3.C</t>
  </si>
  <si>
    <t>MX.T3.C - T3: Project Management Travel to Field -Local transportation</t>
  </si>
  <si>
    <t>MX.T4.A</t>
  </si>
  <si>
    <t>MX.T4.A - T.4 Field-based Travel for Non-M&amp;E Activities-Lodging &amp; M&amp;IE</t>
  </si>
  <si>
    <t>MX.T4.B</t>
  </si>
  <si>
    <t>MX.T4.B - T.4 Field Travel Non-M&amp;E Activities- Ground Transportation</t>
  </si>
  <si>
    <t>MX.T4.C</t>
  </si>
  <si>
    <t>MX.T4.C - T.4 Field Travel Non-M&amp;E Activities- Airfare</t>
  </si>
  <si>
    <t>MX.T5.A</t>
  </si>
  <si>
    <t>International Airfare - DC-Mexico</t>
  </si>
  <si>
    <t>MX.T5.B</t>
  </si>
  <si>
    <t>MX.T5.C</t>
  </si>
  <si>
    <t>Local transportation</t>
  </si>
  <si>
    <t>MX.T5.D</t>
  </si>
  <si>
    <t>Domestic Airfare within Mexico</t>
  </si>
  <si>
    <t>NEWPARTNER</t>
  </si>
  <si>
    <t>NEWPARTNER - Other New Partnerships</t>
  </si>
  <si>
    <t>NURSEGRANT</t>
  </si>
  <si>
    <t>NURSEGRANT - Nursery Start-Up Grants for Producer Organizations</t>
  </si>
  <si>
    <t>ODC</t>
  </si>
  <si>
    <t>Other Direct Costs</t>
  </si>
  <si>
    <t>OFFPHONE</t>
  </si>
  <si>
    <t>OFFPHONE - Telephone Celular and Land Line</t>
  </si>
  <si>
    <t>ORIENT</t>
  </si>
  <si>
    <t>Orientation</t>
  </si>
  <si>
    <t>P.1.1.1.A</t>
  </si>
  <si>
    <t>P.1.1.1.A - Meeting Expenses</t>
  </si>
  <si>
    <t>P.1.1.10.A</t>
  </si>
  <si>
    <t>Transportation Costs to Faciliate Access to Registro Civil</t>
  </si>
  <si>
    <t>P.1.1.11.A</t>
  </si>
  <si>
    <t>Meeting with Service Providers</t>
  </si>
  <si>
    <t>P.1.1.12.A</t>
  </si>
  <si>
    <t>Meetings with Service Providers</t>
  </si>
  <si>
    <t>P.1.1.12.B</t>
  </si>
  <si>
    <t>Community Informational Meetings</t>
  </si>
  <si>
    <t>P.1.1.2.A</t>
  </si>
  <si>
    <t>P.1.1.2.A - Material Design and Printing</t>
  </si>
  <si>
    <t>P.1.1.2.B</t>
  </si>
  <si>
    <t>P.1.1.2.B - Awareness Raising Activities</t>
  </si>
  <si>
    <t>P.1.1.2.C</t>
  </si>
  <si>
    <t>P.1.1.2.C - Communication Campaign with MTESS</t>
  </si>
  <si>
    <t>P.1.1.2.D</t>
  </si>
  <si>
    <t>P.1.1.2.D - Consultancy Daily Rate</t>
  </si>
  <si>
    <t>P.1.1.3.A</t>
  </si>
  <si>
    <t>Local Transportation - Participant Travel</t>
  </si>
  <si>
    <t>P.1.1.3.B</t>
  </si>
  <si>
    <t>P.1.1.3.B - Workshop Expenses</t>
  </si>
  <si>
    <t>P.1.1.4.A</t>
  </si>
  <si>
    <t>P.1.1.4.A - Airfare for Participants</t>
  </si>
  <si>
    <t>P.1.1.4.B</t>
  </si>
  <si>
    <t>P.1.1.4.B - Lodging and M&amp;IE for Participants</t>
  </si>
  <si>
    <t>P.1.1.4.C</t>
  </si>
  <si>
    <t>P.1.1.4.C - Transportation for Participants</t>
  </si>
  <si>
    <t>P.1.1.4.D</t>
  </si>
  <si>
    <t>P.1.1.4.D - Training Workshop Expenses</t>
  </si>
  <si>
    <t>P.1.1.4.E</t>
  </si>
  <si>
    <t>P.1.1.4.E - Consultancy Daily Rate</t>
  </si>
  <si>
    <t>P.1.1.5.A</t>
  </si>
  <si>
    <t>Meeting Expenses</t>
  </si>
  <si>
    <t>P.1.1.6.A</t>
  </si>
  <si>
    <t>Consultancy Daily Rate</t>
  </si>
  <si>
    <t>P.1.1.6.B</t>
  </si>
  <si>
    <t>Training Workshop Expenses</t>
  </si>
  <si>
    <t>P.1.1.7.A</t>
  </si>
  <si>
    <t>Focus Group Expenses</t>
  </si>
  <si>
    <t>P.1.1.8.A</t>
  </si>
  <si>
    <t>Seminar Costs</t>
  </si>
  <si>
    <t>P.1.1.9.A</t>
  </si>
  <si>
    <t>Tablets for Proverty Spotlight Assessments</t>
  </si>
  <si>
    <t>P.1.1.9.B</t>
  </si>
  <si>
    <t>Adaptation of Software for Assessments</t>
  </si>
  <si>
    <t>P.1.1.9.C</t>
  </si>
  <si>
    <t>P.1.1.9.D</t>
  </si>
  <si>
    <t>Workshop Expenses</t>
  </si>
  <si>
    <t>P.1.1.9.E</t>
  </si>
  <si>
    <t>Transportation for Community Prom. &amp; Agents for M&amp;E</t>
  </si>
  <si>
    <t>P.1.1.9.F</t>
  </si>
  <si>
    <t>Stipends for Community Promoters (5 Promoters at $50/month)</t>
  </si>
  <si>
    <t>P.1.2.1.A</t>
  </si>
  <si>
    <t>P.1.2.1.A - Meeting Expenses</t>
  </si>
  <si>
    <t>P.1.2.1.B</t>
  </si>
  <si>
    <t>Manual Development (Printing/Graphics)</t>
  </si>
  <si>
    <t>P.1.2.1.C</t>
  </si>
  <si>
    <t>Presentation on Manual</t>
  </si>
  <si>
    <t>P.1.3.1.A</t>
  </si>
  <si>
    <t>P.1.3.1.A - Meeting Expenses</t>
  </si>
  <si>
    <t>P.1.3.1.B</t>
  </si>
  <si>
    <t>Transportation for Municipal Level Participants</t>
  </si>
  <si>
    <t>P.1.3.2.A</t>
  </si>
  <si>
    <t>Airfare for Participants (3)</t>
  </si>
  <si>
    <t>P.1.3.2.B</t>
  </si>
  <si>
    <t>Lodging and M&amp;IE for Participants</t>
  </si>
  <si>
    <t>P.1.3.2.C</t>
  </si>
  <si>
    <t>Transportation for Participants</t>
  </si>
  <si>
    <t>P.1.3.3.A</t>
  </si>
  <si>
    <t>P.1.3.4.A</t>
  </si>
  <si>
    <t>Software for System</t>
  </si>
  <si>
    <t>P.1.3.4.B</t>
  </si>
  <si>
    <t>System Equipment</t>
  </si>
  <si>
    <t>P.1.3.4.C</t>
  </si>
  <si>
    <t>System Maintenance</t>
  </si>
  <si>
    <t>P.1.3.4.D</t>
  </si>
  <si>
    <t>Consultant Daily Rate</t>
  </si>
  <si>
    <t>P.1.3.4.E</t>
  </si>
  <si>
    <t>P.1.3.4.E - Meeting Expenses</t>
  </si>
  <si>
    <t>P.1.3.5.A</t>
  </si>
  <si>
    <t>P.1.3.6.A</t>
  </si>
  <si>
    <t>Airfare for Participants</t>
  </si>
  <si>
    <t>P.1.3.6.B</t>
  </si>
  <si>
    <t>P.1.3.6.C</t>
  </si>
  <si>
    <t>Transportation for Partcipants</t>
  </si>
  <si>
    <t>P.1.3.6.D</t>
  </si>
  <si>
    <t>P.1.4.1.A</t>
  </si>
  <si>
    <t>P.1.4.2.A</t>
  </si>
  <si>
    <t>Airfare for Trainers</t>
  </si>
  <si>
    <t>P.1.4.2.B</t>
  </si>
  <si>
    <t>Lodging and M&amp;IE - Trainer</t>
  </si>
  <si>
    <t>P.1.4.2.C</t>
  </si>
  <si>
    <t>P.1.4.2.C - Entrena QL/EpC Training</t>
  </si>
  <si>
    <t>P.1.4.2.D</t>
  </si>
  <si>
    <t>P.1.4.2.D - Local Transportation - Trainers</t>
  </si>
  <si>
    <t>P.1.4.2.E</t>
  </si>
  <si>
    <t>Local Transportation - Facilitators</t>
  </si>
  <si>
    <t>P.1.4.2.F</t>
  </si>
  <si>
    <t>Lodging and M&amp;IE - Facilitators</t>
  </si>
  <si>
    <t>P.1.4.2.G</t>
  </si>
  <si>
    <t>P.1.4.2.G - EpC Workbook and Facilitator Guide Adaptation</t>
  </si>
  <si>
    <t>P.1.4.2.H</t>
  </si>
  <si>
    <t>P.1.4.2.H - Facilitator Manual Design and Printing</t>
  </si>
  <si>
    <t>P.1.4.2.I</t>
  </si>
  <si>
    <t>Participant Workbook Design and Printing</t>
  </si>
  <si>
    <t>P.1.4.2.J</t>
  </si>
  <si>
    <t>P.1.4.2.K</t>
  </si>
  <si>
    <t>P.1.4.2.K - Entrena QL for Teachers</t>
  </si>
  <si>
    <t>P.1.4.2.L</t>
  </si>
  <si>
    <t>P.1.4.2.M</t>
  </si>
  <si>
    <t>Lodging and M&amp;IE - Teachers</t>
  </si>
  <si>
    <t>P.1.4.2.N</t>
  </si>
  <si>
    <t>P.1.4.2.N - Local Transportation - Trainers</t>
  </si>
  <si>
    <t>P.1.4.2.O</t>
  </si>
  <si>
    <t>Local Transportation - Teachers</t>
  </si>
  <si>
    <t>P.1.4.2.P</t>
  </si>
  <si>
    <t>P.1.4.2.Q</t>
  </si>
  <si>
    <t>Entrena Accelerated Education</t>
  </si>
  <si>
    <t>P.1.4.2.R</t>
  </si>
  <si>
    <t>Lodging and M&amp;IE - Local Teachers</t>
  </si>
  <si>
    <t>P.1.4.2.S</t>
  </si>
  <si>
    <t>Teacher Manuals Design and Printing</t>
  </si>
  <si>
    <t>P.1.4.2.T</t>
  </si>
  <si>
    <t>Student Workbooks Design and Printing</t>
  </si>
  <si>
    <t>P.1.4.3.A</t>
  </si>
  <si>
    <t>QL/EpC ToT</t>
  </si>
  <si>
    <t>P.1.4.3.B</t>
  </si>
  <si>
    <t>Accelerated Education ToT</t>
  </si>
  <si>
    <t>P.1.4.3.C</t>
  </si>
  <si>
    <t>P.1.4.3.D</t>
  </si>
  <si>
    <t>P.1.4.3.E</t>
  </si>
  <si>
    <t>Local Transportation - Trainer</t>
  </si>
  <si>
    <t>P.1.4.3.F</t>
  </si>
  <si>
    <t>Local Transportation - Facilitators/Teachers</t>
  </si>
  <si>
    <t>P.1.4.3.G</t>
  </si>
  <si>
    <t>Lodging and M&amp;IE - Facilitators/Teachers</t>
  </si>
  <si>
    <t>P.1.4.4.A</t>
  </si>
  <si>
    <t>P.1.4.4.B</t>
  </si>
  <si>
    <t>Curriculum Design and Printing</t>
  </si>
  <si>
    <t>P.1.4.4.C</t>
  </si>
  <si>
    <t>P.1.4.5.A</t>
  </si>
  <si>
    <t>Accelerated Learning Materials</t>
  </si>
  <si>
    <t>P.1.4.5.B</t>
  </si>
  <si>
    <t>Facilitators Stipends</t>
  </si>
  <si>
    <t>P.1.4.6.A</t>
  </si>
  <si>
    <t>Subgrantee - Fundacion Alda</t>
  </si>
  <si>
    <t>P.1.4.6.B</t>
  </si>
  <si>
    <t>Subgrantee - CIRD</t>
  </si>
  <si>
    <t>P.1.5.1.A</t>
  </si>
  <si>
    <t>P.1.5.1.B</t>
  </si>
  <si>
    <t>P.1.5.1.B - Lodging and M&amp;IE - Participant</t>
  </si>
  <si>
    <t>P.1.5.1.C</t>
  </si>
  <si>
    <t>P.1.5.1.D</t>
  </si>
  <si>
    <t>P.1.5.2.A</t>
  </si>
  <si>
    <t>F2F Flex Volunteer Translation and Transportation</t>
  </si>
  <si>
    <t>P.1.5.3.A</t>
  </si>
  <si>
    <t>Subgrant - CIRD</t>
  </si>
  <si>
    <t>P.1.5.4.A</t>
  </si>
  <si>
    <t>P.1.5.4.A - Consultancy Daily Rate</t>
  </si>
  <si>
    <t>P.1.5.4.B</t>
  </si>
  <si>
    <t>P.1.5.4.B - Meeting Expenses</t>
  </si>
  <si>
    <t>P.1.5.4.C</t>
  </si>
  <si>
    <t>P.1.5.4.C - Materials and Supplies</t>
  </si>
  <si>
    <t>P.1.5.4.D</t>
  </si>
  <si>
    <t>P.1.5.4.D - Material design</t>
  </si>
  <si>
    <t>P.1.5.4.E</t>
  </si>
  <si>
    <t>P.1.5.4.E - Printing of materials</t>
  </si>
  <si>
    <t>P.1.5.4.F</t>
  </si>
  <si>
    <t>P.1.5.4.F - Transportation for participants and Project staff</t>
  </si>
  <si>
    <t>P.1.5.4.G</t>
  </si>
  <si>
    <t>P.1.5.4.G - Lodging and M&amp;IE - Project staff</t>
  </si>
  <si>
    <t>P.1.5.5.A</t>
  </si>
  <si>
    <t>P.1.5.5.A - Consultancy Daily Rate</t>
  </si>
  <si>
    <t>P.1.5.5.B</t>
  </si>
  <si>
    <t>P.1.5.5.B - Meeting Expenses</t>
  </si>
  <si>
    <t>P.1.5.5.C</t>
  </si>
  <si>
    <t>P.1.5.5.C - Materials and Supplies</t>
  </si>
  <si>
    <t>P.1.5.5.D</t>
  </si>
  <si>
    <t>P.1.5.5.D - Material design</t>
  </si>
  <si>
    <t>P.1.5.5.E</t>
  </si>
  <si>
    <t>P.1.5.5.E - Printing of materials</t>
  </si>
  <si>
    <t>P.1.5.5.F</t>
  </si>
  <si>
    <t>P.1.5.5.F - Transportation for participants and Project staff</t>
  </si>
  <si>
    <t>P.1.5.5.G</t>
  </si>
  <si>
    <t>P.1.5.5.G - Lodging and M&amp;IE - Project staff</t>
  </si>
  <si>
    <t>P.2.1.1.A</t>
  </si>
  <si>
    <t>P.2.1.1.B</t>
  </si>
  <si>
    <t>P.2.1.1.B - Meeting Expenses</t>
  </si>
  <si>
    <t>P.2.1.2.A</t>
  </si>
  <si>
    <t>P.2.1.2.B</t>
  </si>
  <si>
    <t>P.2.1.3.A</t>
  </si>
  <si>
    <t>P.2.1.3.A - Consultancy Daily Rate</t>
  </si>
  <si>
    <t>P.2.1.3.B</t>
  </si>
  <si>
    <t>P.2.1.3.B - Meeting Expenses</t>
  </si>
  <si>
    <t>P.2.1.4.A</t>
  </si>
  <si>
    <t>P.2.1.4.A - Consultancy Daily Rate</t>
  </si>
  <si>
    <t>P.2.1.4.B</t>
  </si>
  <si>
    <t>P.2.1.4.B - Workshop Expenses</t>
  </si>
  <si>
    <t>P.2.1.5.A</t>
  </si>
  <si>
    <t>P.2.1.5.A - Consultancy Daily Rate</t>
  </si>
  <si>
    <t>P.2.1.5.B</t>
  </si>
  <si>
    <t>P.2.1.5.B - Meeting Expenses</t>
  </si>
  <si>
    <t>P.2.1.6.A</t>
  </si>
  <si>
    <t>P.2.1.6.B</t>
  </si>
  <si>
    <t>Inspector Transportation</t>
  </si>
  <si>
    <t>P.2.1.7.A</t>
  </si>
  <si>
    <t>P.2.1.7.B</t>
  </si>
  <si>
    <t>P.2.1.8.A</t>
  </si>
  <si>
    <t>P.2.1.8.B</t>
  </si>
  <si>
    <t>P.2.2.1.A</t>
  </si>
  <si>
    <t>P.2.2.1.A - Airfare for Participants</t>
  </si>
  <si>
    <t>P.2.2.1.B</t>
  </si>
  <si>
    <t>P.2.2.1.B - Lodging and M&amp;IE</t>
  </si>
  <si>
    <t>P.2.2.1.C</t>
  </si>
  <si>
    <t>P.2.2.1.D</t>
  </si>
  <si>
    <t>Seminar on Lessons Learned</t>
  </si>
  <si>
    <t>P.2.2.2.A</t>
  </si>
  <si>
    <t>P.2.2.2.B</t>
  </si>
  <si>
    <t>P.2.2.2.C</t>
  </si>
  <si>
    <t>P.2.2.3.A</t>
  </si>
  <si>
    <t>P.2.2.3.B</t>
  </si>
  <si>
    <t>P.2.2.A</t>
  </si>
  <si>
    <t>CIRD- Subgrantee</t>
  </si>
  <si>
    <t>P.2.3.1.A</t>
  </si>
  <si>
    <t>P.2.3.1.B</t>
  </si>
  <si>
    <t>P.2.3.2.A</t>
  </si>
  <si>
    <t>Airfare for Participants (4)</t>
  </si>
  <si>
    <t>P.2.3.2.B</t>
  </si>
  <si>
    <t>Per Diem for Participants (Lodging and M&amp;IE)</t>
  </si>
  <si>
    <t>P.2.3.2.C</t>
  </si>
  <si>
    <t>P.2.3.3.A</t>
  </si>
  <si>
    <t>P.2.3.3.B</t>
  </si>
  <si>
    <t>P.2.3.3.C</t>
  </si>
  <si>
    <t>P.2.3.4.A</t>
  </si>
  <si>
    <t>P.2.3.4.B</t>
  </si>
  <si>
    <t>P.2.3.4.C</t>
  </si>
  <si>
    <t>P.2.3.5.A</t>
  </si>
  <si>
    <t>P.2.3.5.B</t>
  </si>
  <si>
    <t>P.2.3.6.A</t>
  </si>
  <si>
    <t>P.2.3.6.B</t>
  </si>
  <si>
    <t>P.2.3.7.A</t>
  </si>
  <si>
    <t>P.2.3.7.B</t>
  </si>
  <si>
    <t>P.2.3.7.C</t>
  </si>
  <si>
    <t>P.2.3.A</t>
  </si>
  <si>
    <t>P.2.4.1.A</t>
  </si>
  <si>
    <t>P.2.4.1.A - Workshop Expenses</t>
  </si>
  <si>
    <t>P.2.4.1.B</t>
  </si>
  <si>
    <t>Participant Transportation Stipend</t>
  </si>
  <si>
    <t>P.2.4.2.A</t>
  </si>
  <si>
    <t>P.2.4.2.B</t>
  </si>
  <si>
    <t>Consultancy Per Diem</t>
  </si>
  <si>
    <t>P.2.4.2.C</t>
  </si>
  <si>
    <t>P.2.4.3.A</t>
  </si>
  <si>
    <t>P.2.4.3.A - Training Materials and Expenses</t>
  </si>
  <si>
    <t>P.2.4.3.B</t>
  </si>
  <si>
    <t>P.2.4.4.A</t>
  </si>
  <si>
    <t>P.2.4.4.B</t>
  </si>
  <si>
    <t>P.2.4.5.A</t>
  </si>
  <si>
    <t>P.2.4.5.B</t>
  </si>
  <si>
    <t>P.2.4.6.A</t>
  </si>
  <si>
    <t>P.2.4.6.A - Consultancy Daily Rate</t>
  </si>
  <si>
    <t>P.2.4.6.B</t>
  </si>
  <si>
    <t>P.2.4.6.B - Meeting Expenses</t>
  </si>
  <si>
    <t>P.2.4.7.A</t>
  </si>
  <si>
    <t>P.2.4.7.A - Training Materials and Expenses</t>
  </si>
  <si>
    <t>P.2.4.7.B</t>
  </si>
  <si>
    <t>P.2.4.7.B - Transportation for Participants</t>
  </si>
  <si>
    <t>P.2.4.7.C</t>
  </si>
  <si>
    <t>P.2.4.7.C - Participant Lodging and M&amp;IE</t>
  </si>
  <si>
    <t>P.3.1.A</t>
  </si>
  <si>
    <t>Software for Data Collection and Mangement</t>
  </si>
  <si>
    <t>P.3.1.B</t>
  </si>
  <si>
    <t>Consultants for DBMS Data Input</t>
  </si>
  <si>
    <t>P.3.10.A</t>
  </si>
  <si>
    <t>Interim Evaluation</t>
  </si>
  <si>
    <t>P.3.10.B</t>
  </si>
  <si>
    <t>Final Evaluation</t>
  </si>
  <si>
    <t>P.3.11.A</t>
  </si>
  <si>
    <t>Subgrant to Conduct Baseline Surveys</t>
  </si>
  <si>
    <t>P.3.11.B</t>
  </si>
  <si>
    <t>Subgrant to Conduct Follow-up (Endline) Surveys</t>
  </si>
  <si>
    <t>P.3.11.C</t>
  </si>
  <si>
    <t>Field Verification Visits (Fundacion Alda)</t>
  </si>
  <si>
    <t>P.3.11.D</t>
  </si>
  <si>
    <t>Field Verification Visits (CIRD)</t>
  </si>
  <si>
    <t>P.3.2.A</t>
  </si>
  <si>
    <t>P.3.2.A - Local Transportation - Field Verif. and Data Collection Vist</t>
  </si>
  <si>
    <t>P.3.2.B</t>
  </si>
  <si>
    <t>P.3.2.B - Lodging and M&amp;IE - Field Verfi. and Data Collection Visits</t>
  </si>
  <si>
    <t>P.3.3.A</t>
  </si>
  <si>
    <t>P.3.3.A - Surveyors Stipend</t>
  </si>
  <si>
    <t>P.3.3.B</t>
  </si>
  <si>
    <t>P.3.3.B - Logistics and Transportation</t>
  </si>
  <si>
    <t>P.3.4.A</t>
  </si>
  <si>
    <t>Monitoring Guidelines Translation</t>
  </si>
  <si>
    <t>P.3.4.B</t>
  </si>
  <si>
    <t>Monitoring Guidelines Staff Training Workshop</t>
  </si>
  <si>
    <t>P.3.5.A</t>
  </si>
  <si>
    <t>P.3.5.A - Lodging and M&amp;IE</t>
  </si>
  <si>
    <t>P.3.5.B</t>
  </si>
  <si>
    <t>P.3.5.B - Local Transportation</t>
  </si>
  <si>
    <t>P.3.5.C</t>
  </si>
  <si>
    <t>P.3.6.A</t>
  </si>
  <si>
    <t>Translation of CMEP Document to Spanish</t>
  </si>
  <si>
    <t>P.3.6.B</t>
  </si>
  <si>
    <t>P.3.6.C</t>
  </si>
  <si>
    <t>Local Staff Transportation</t>
  </si>
  <si>
    <t>P.3.6.D</t>
  </si>
  <si>
    <t>P.3.7.A</t>
  </si>
  <si>
    <t>P.3.7.B</t>
  </si>
  <si>
    <t>P.3.7.C</t>
  </si>
  <si>
    <t>P.3.7.C - Workshop Expenses</t>
  </si>
  <si>
    <t>P.3.8.A</t>
  </si>
  <si>
    <t>P.3.8.A - Airfare - DC- Paraguay - Establish M&amp;E System</t>
  </si>
  <si>
    <t>P.3.8.B</t>
  </si>
  <si>
    <t>P.3.8.B - Lodging and M&amp;IE - Establish M&amp;E System</t>
  </si>
  <si>
    <t>P.3.8.C</t>
  </si>
  <si>
    <t>P.3.8.C - Airfare - DC- Paraguay - HQ Project Management Trip</t>
  </si>
  <si>
    <t>P.3.8.D</t>
  </si>
  <si>
    <t>P.3.8.D - Lodging and M&amp;IE - HQ Project Management Trip</t>
  </si>
  <si>
    <t>P.3.9.A</t>
  </si>
  <si>
    <t>P.3.9.A - Airfare - Paraguay - DC</t>
  </si>
  <si>
    <t>P.3.9.B</t>
  </si>
  <si>
    <t>P.3.9.B - Lodging and M&amp;IE</t>
  </si>
  <si>
    <t>P.3.9.C</t>
  </si>
  <si>
    <t>P.4.1.1.A</t>
  </si>
  <si>
    <t>P.4.1.1.A - Meeting Expenses</t>
  </si>
  <si>
    <t>P.4.1.2.A</t>
  </si>
  <si>
    <t>P.4.1.2.A - Seminar/Workshop expenses</t>
  </si>
  <si>
    <t>P.4.1.3.A</t>
  </si>
  <si>
    <t>P.4.1.3.A - Design and implementation of Portal de Denuncias</t>
  </si>
  <si>
    <t>P.4.1.4.A</t>
  </si>
  <si>
    <t>P.4.1.4.A - Design and printing of inter-agency guide</t>
  </si>
  <si>
    <t>P.4.1.4.B</t>
  </si>
  <si>
    <t>P.4.1.4.B - Meeting Expenses</t>
  </si>
  <si>
    <t>P.4.1.4.C</t>
  </si>
  <si>
    <t>P.4.1.4.C - Transportation for Participants</t>
  </si>
  <si>
    <t>P.4.1.5.A</t>
  </si>
  <si>
    <t>P.4.1.5.A - Meeting Expenses</t>
  </si>
  <si>
    <t>P.4.1.5.B</t>
  </si>
  <si>
    <t>P.4.1.5.B - Printing of materials</t>
  </si>
  <si>
    <t>P.4.1.5.C</t>
  </si>
  <si>
    <t>P.4.1.5.C - Transportation for Participants</t>
  </si>
  <si>
    <t>P.4.1.6.A</t>
  </si>
  <si>
    <t>P.4.1.6.A - Design and printing of materials</t>
  </si>
  <si>
    <t>P.4.1.7.A</t>
  </si>
  <si>
    <t>P.4.1.7.A - Consultancy Dauly Rate</t>
  </si>
  <si>
    <t>P.4.2.1.A</t>
  </si>
  <si>
    <t>P.4.2.1.A - Workshop Expenses</t>
  </si>
  <si>
    <t>P.4.2.2.A</t>
  </si>
  <si>
    <t>P.4.2.2.A - Workshop Expenses</t>
  </si>
  <si>
    <t>P.4.2.2.B</t>
  </si>
  <si>
    <t>P.4.2.2.B - Transportation for Participants</t>
  </si>
  <si>
    <t>P.4.2.3.A</t>
  </si>
  <si>
    <t>P.4.2.3.A - Meeting Expenses</t>
  </si>
  <si>
    <t>P.4.2.3.B</t>
  </si>
  <si>
    <t>P.4.2.3.B - Workshop Expenses</t>
  </si>
  <si>
    <t>P.4.2.4.A</t>
  </si>
  <si>
    <t>P.4.2.4.A - Design of materials</t>
  </si>
  <si>
    <t>P.4.2.4.B</t>
  </si>
  <si>
    <t>P.4.2.4.B - Printing of materials</t>
  </si>
  <si>
    <t>P.4.2.4.C</t>
  </si>
  <si>
    <t>P.4.2.4.C - Short videos on labor rights and prevention of forced labor</t>
  </si>
  <si>
    <t>P.4.2.5.A</t>
  </si>
  <si>
    <t>P.4.2.5.A - Capsules with short messages for radio programs</t>
  </si>
  <si>
    <t>P.4.2.5.B</t>
  </si>
  <si>
    <t>P.4.2.5.B - Raising awareness workshops with local stakeholders</t>
  </si>
  <si>
    <t>P.4.2.5.C</t>
  </si>
  <si>
    <t>P.4.2.5.C - Development of awareness matls in guarani and local dialects</t>
  </si>
  <si>
    <t>P.4.2.5.D</t>
  </si>
  <si>
    <t>P.4.2.5.D - Printing of materials</t>
  </si>
  <si>
    <t>P.4.2.5.E</t>
  </si>
  <si>
    <t>P.4.2.5.E - Lodging and M&amp;IE - Project staff</t>
  </si>
  <si>
    <t>P.4.2.5.F</t>
  </si>
  <si>
    <t>P.4.2.5.F - Consultancy Daily Rate</t>
  </si>
  <si>
    <t>P.4.3.A</t>
  </si>
  <si>
    <t>P.4.3.A - Professional fees for EpCs facilitators</t>
  </si>
  <si>
    <t>P.4.3.B</t>
  </si>
  <si>
    <t>P.4.3.B - Consultancy Daily Rate</t>
  </si>
  <si>
    <t>P.4.3.C</t>
  </si>
  <si>
    <t>P.4.3.C - Materials and supplies for Epcs</t>
  </si>
  <si>
    <t>P.4.3.D</t>
  </si>
  <si>
    <t>P.4.3.D - Material design</t>
  </si>
  <si>
    <t>P.4.3.E</t>
  </si>
  <si>
    <t>P.4.3.E - Printing of materials</t>
  </si>
  <si>
    <t>P.4.3.F</t>
  </si>
  <si>
    <t>P.4.3.F - Lodging and M&amp;IE - Project staff</t>
  </si>
  <si>
    <t>PARTAIRFAR</t>
  </si>
  <si>
    <t>PARTAIRFAR - Participant Airfare</t>
  </si>
  <si>
    <t>PARTLODG</t>
  </si>
  <si>
    <t>PARTLODG - Participant Lodging</t>
  </si>
  <si>
    <t>PARTPERDIE</t>
  </si>
  <si>
    <t>PARTPERDIE - Participant Per Diem</t>
  </si>
  <si>
    <t>PARTTRAVEL</t>
  </si>
  <si>
    <t>PARTTRAVEL - Participant Travel</t>
  </si>
  <si>
    <t>PASSPORT</t>
  </si>
  <si>
    <t>PASSPORT - Passports &amp; Visas</t>
  </si>
  <si>
    <t>PAYROLL</t>
  </si>
  <si>
    <t>Payroll Processing</t>
  </si>
  <si>
    <t>PERSNL</t>
  </si>
  <si>
    <t>PERSNL - Personnel</t>
  </si>
  <si>
    <t>PERSNL-1</t>
  </si>
  <si>
    <t>PERSNL-1 - Personnel - Activity 1</t>
  </si>
  <si>
    <t>PERSNL-2</t>
  </si>
  <si>
    <t>PERSNL-2 - Personnel - Activity 2</t>
  </si>
  <si>
    <t>PERSNL-3</t>
  </si>
  <si>
    <t>PERSNL-3 - Personnel - Activity 3</t>
  </si>
  <si>
    <t>PERSNL-4</t>
  </si>
  <si>
    <t>PERSNL-4 - Personnel - Activity 4</t>
  </si>
  <si>
    <t>PERSNL-5</t>
  </si>
  <si>
    <t>PERSNL-5 - Personnel - Activity 5</t>
  </si>
  <si>
    <t>PERSNL-6</t>
  </si>
  <si>
    <t>PERSNL-6 - Personnel - Activity 6</t>
  </si>
  <si>
    <t>PERSNL-7</t>
  </si>
  <si>
    <t>PERSNL-7 - Personnel - Activity 7</t>
  </si>
  <si>
    <t>PERSNL-8</t>
  </si>
  <si>
    <t>PERSNL-8 - Personnel - Activity 8</t>
  </si>
  <si>
    <t>PERSNL-ACT</t>
  </si>
  <si>
    <t>PERSNL-ACT - Personnel - Accountant</t>
  </si>
  <si>
    <t>PERSNL-AD</t>
  </si>
  <si>
    <t>Personnel- Assistant Database</t>
  </si>
  <si>
    <t>PERSNL-ADM</t>
  </si>
  <si>
    <t>PERSNL-ADM - Personnel - Administrative Assistant</t>
  </si>
  <si>
    <t>PERSNL-AM</t>
  </si>
  <si>
    <t>PERSNL-AM - Personnel - Administration Manager</t>
  </si>
  <si>
    <t>PERSNL-AST</t>
  </si>
  <si>
    <t>PERSNL-AST - Personnel - F&amp;A Assistant</t>
  </si>
  <si>
    <t>PERSNL-BPO</t>
  </si>
  <si>
    <t>PERSNL-BPO - Personnel - Program Officer for Bolivia</t>
  </si>
  <si>
    <t>PERSNL-CBS</t>
  </si>
  <si>
    <t>PERSNL-CBS - Personnel - Capacity Building Specialist</t>
  </si>
  <si>
    <t>PERSNL-CC</t>
  </si>
  <si>
    <t>PERSNL-CC - Personnel - Country Coordinator - Paraguay</t>
  </si>
  <si>
    <t>PERSNL-CD</t>
  </si>
  <si>
    <t>PERSNL-CD - Personnel - Program Coordinator</t>
  </si>
  <si>
    <t>PERSNL-CDD</t>
  </si>
  <si>
    <t>PERSNL-CDD - Personnel - Capacity Development Director</t>
  </si>
  <si>
    <t>PERSNL-CDM</t>
  </si>
  <si>
    <t>PERSNL-CDM - Personnel - Capacity Development Manager</t>
  </si>
  <si>
    <t>PERSNL-CEB</t>
  </si>
  <si>
    <t>Personnel Local Coordinator - La Ceiba</t>
  </si>
  <si>
    <t>PERSNL-COM</t>
  </si>
  <si>
    <t>PERSNL-COM - Communication Specialist</t>
  </si>
  <si>
    <t>PERSNL-COP</t>
  </si>
  <si>
    <t>PERSNL-COP - Personnel - Chief of Party</t>
  </si>
  <si>
    <t>PERSNL-CS</t>
  </si>
  <si>
    <t>Personnel - Civil Society Specialist</t>
  </si>
  <si>
    <t>PERSNL-DCC</t>
  </si>
  <si>
    <t>PERSNL-DCC - Personnel Data Collection Coordinator</t>
  </si>
  <si>
    <t>PERSNL-DCP</t>
  </si>
  <si>
    <t>PERSNL-DCP - Personnel - Deputy Chief of Party</t>
  </si>
  <si>
    <t>PERSNL-DPD</t>
  </si>
  <si>
    <t>Deputy Project Director (100%)</t>
  </si>
  <si>
    <t>PERSNL-DRV</t>
  </si>
  <si>
    <t>Personnel - Driver</t>
  </si>
  <si>
    <t>PERSNL-EPC</t>
  </si>
  <si>
    <t>PERSNL-EPC - Other Professional Personnel-Ecuador Project Coordinator</t>
  </si>
  <si>
    <t>PERSNL-ES</t>
  </si>
  <si>
    <t>Personnel Education Specialist</t>
  </si>
  <si>
    <t>PERSNL-F&amp;A</t>
  </si>
  <si>
    <t>PERSNL-F&amp;A - Personnel - Finance &amp; Administration Director</t>
  </si>
  <si>
    <t>PERSNL-FC</t>
  </si>
  <si>
    <t>PERSNL-FC - Personnel - Finance Coordinator - Ecuador</t>
  </si>
  <si>
    <t>PERSNL-FLS</t>
  </si>
  <si>
    <t>PERSNL-FLS - Forced Labor Specialist</t>
  </si>
  <si>
    <t>PERSNL-FO</t>
  </si>
  <si>
    <t>PERSNL-FO - Personnel - Finance Officer</t>
  </si>
  <si>
    <t>PERSNL-GD</t>
  </si>
  <si>
    <t>PERSNL-GD - Personnel - Grants Director</t>
  </si>
  <si>
    <t>PERSNL-GS</t>
  </si>
  <si>
    <t>PERSNL-GS - Gender Specialist (100%)</t>
  </si>
  <si>
    <t>PERSNL-HOB</t>
  </si>
  <si>
    <t>PERSNL-HOB - Personnel - Home Office Coordination - Bolivia</t>
  </si>
  <si>
    <t>PERSNL-HOC</t>
  </si>
  <si>
    <t>PERSNL-HOC - Personnel - Home Office Coordination</t>
  </si>
  <si>
    <t>PERSNL-HRM</t>
  </si>
  <si>
    <t>PERSNL-HRM - Personnel - Human Resource Manager</t>
  </si>
  <si>
    <t>PERSNL-LEG</t>
  </si>
  <si>
    <t>PERSNL-LEG - Personnel - Legal Specialist</t>
  </si>
  <si>
    <t>PERSNL-LS</t>
  </si>
  <si>
    <t>Personnel Livelihoods Specialist</t>
  </si>
  <si>
    <t>PERSNL-M&amp;E</t>
  </si>
  <si>
    <t>PERSNL-M&amp;E - Personnel Monitoring &amp; Evaluation Officer/Manager</t>
  </si>
  <si>
    <t>PERSNL-MED</t>
  </si>
  <si>
    <t>PERSNL-MED - Personnel - M&amp;E Director</t>
  </si>
  <si>
    <t>PERSNL-NL</t>
  </si>
  <si>
    <t>Personnel - Network Lead</t>
  </si>
  <si>
    <t>PERSNL-PA</t>
  </si>
  <si>
    <t>Project Assistant (100%)</t>
  </si>
  <si>
    <t>PERSNL-PD</t>
  </si>
  <si>
    <t>PERSNL-PD - Personnel Project Director</t>
  </si>
  <si>
    <t>PERSNL-PM</t>
  </si>
  <si>
    <t>PERSNL-PM - Personnel Project Manager</t>
  </si>
  <si>
    <t>PERSNL-PO</t>
  </si>
  <si>
    <t>PERSNL-PO - Personnel - Program Officer</t>
  </si>
  <si>
    <t>PERSNL-POB</t>
  </si>
  <si>
    <t>PERSNL-POB - Stakeholder Engagement &amp; Partnership in Buenaventura/Cali</t>
  </si>
  <si>
    <t>PERSNL-POC</t>
  </si>
  <si>
    <t>PERSNL-POC - Stakeholder Engagement and Partnership Officer in Cartagena</t>
  </si>
  <si>
    <t>PERSNL-PS</t>
  </si>
  <si>
    <t>PERSNL-PS - Personnel Project Specialist</t>
  </si>
  <si>
    <t>PERSNL-RCC</t>
  </si>
  <si>
    <t>PERSNL-RCC - Personnel - Regional Coordinator Central Region</t>
  </si>
  <si>
    <t>PERSNL-RCJ</t>
  </si>
  <si>
    <t>PERSNL-RCJ - Regional Coordinator Jalisco (100%)</t>
  </si>
  <si>
    <t>PERSNL-RCM</t>
  </si>
  <si>
    <t>PERSNL-RCM - Regional Coordinator CDMX (100%)</t>
  </si>
  <si>
    <t>PERSNL-RCN</t>
  </si>
  <si>
    <t>PERSNL-RCN - Personnel - Regional Coordinator Northern Coast</t>
  </si>
  <si>
    <t>PERSNL-RCW</t>
  </si>
  <si>
    <t>PERSNL-RCW - Personnel - Regional Coordinator Northwestern Region</t>
  </si>
  <si>
    <t>PERSNL-RM</t>
  </si>
  <si>
    <t>PERSNL-RM - Personnel - RML Coordinator - Ecuador</t>
  </si>
  <si>
    <t>PERSNL-RML</t>
  </si>
  <si>
    <t>PERSNL-RML - Key Personnel-Research, Monitoring, and Learning Officer</t>
  </si>
  <si>
    <t>PERSNL-SA</t>
  </si>
  <si>
    <t>Senior Advisor (25% in Year 3 and Year 4)</t>
  </si>
  <si>
    <t>PERSNL-SAN</t>
  </si>
  <si>
    <t>Personnel Local Coordinator - San Pedro Sula</t>
  </si>
  <si>
    <t>PERSNL-SCS</t>
  </si>
  <si>
    <t>PERSNL-SCS - Other Professional Personnel-Social Compliance Specialist</t>
  </si>
  <si>
    <t>PERSNL-SPO</t>
  </si>
  <si>
    <t>PERSNL-SPO - Home Office Support-Senior Program Officer (40%)</t>
  </si>
  <si>
    <t>PERSNL-TA</t>
  </si>
  <si>
    <t>PERSNL-TA - Personnel - Technical Assistant</t>
  </si>
  <si>
    <t>PERSNL-TEG</t>
  </si>
  <si>
    <t>Personnel Local Coordinator - Tegucigalpas</t>
  </si>
  <si>
    <t>PERSNL-TIP</t>
  </si>
  <si>
    <t>PERSNL-TIP - Personnel - CL FL TIP Specialist</t>
  </si>
  <si>
    <t>PHILCONSLT</t>
  </si>
  <si>
    <t>PHILCONSLT - Philanthropy Fund Fundraising Consultant</t>
  </si>
  <si>
    <t>PHONE-CO</t>
  </si>
  <si>
    <t>PHONE-CO - Project Office in Colombia-Phone - Colombia</t>
  </si>
  <si>
    <t>PHONE-EC</t>
  </si>
  <si>
    <t>PHONE-EC - Satellite Office in Ecuador-Phone - Ecuador</t>
  </si>
  <si>
    <t>PLANCOST</t>
  </si>
  <si>
    <t>Planning Costs Incurred</t>
  </si>
  <si>
    <t>PLANFUTURE</t>
  </si>
  <si>
    <t>Future Planning Costs</t>
  </si>
  <si>
    <t>POST DIFF</t>
  </si>
  <si>
    <t>POST DIFF - Post Differential</t>
  </si>
  <si>
    <t>POSTAGE</t>
  </si>
  <si>
    <t>POSTAGE - Postage, Freight &amp; Express Fees</t>
  </si>
  <si>
    <t>POSTHARVT</t>
  </si>
  <si>
    <t>POSTHARVT - New Partnerships in Post-Harvest Aggregation &amp; Processing</t>
  </si>
  <si>
    <t>PPE</t>
  </si>
  <si>
    <t>PPE - Personal Protective Equipment (Gloves, Masks, etc.)</t>
  </si>
  <si>
    <t>PRGADMIN</t>
  </si>
  <si>
    <t>Program Administration</t>
  </si>
  <si>
    <t>PRINT</t>
  </si>
  <si>
    <t>PRINT - Printing</t>
  </si>
  <si>
    <t>PRINTER</t>
  </si>
  <si>
    <t>PRINTER - Printer, Photocopier &amp; Scanner</t>
  </si>
  <si>
    <t>PRINTPUBL</t>
  </si>
  <si>
    <t>PRINTPUBL - Development, Design &amp; Printing of Materials</t>
  </si>
  <si>
    <t>PRINTSCAN</t>
  </si>
  <si>
    <t>PRINTSCAN - Printer, Photocopier &amp; Scanner</t>
  </si>
  <si>
    <t>PROAGRANTS</t>
  </si>
  <si>
    <t>PROAGRANTS - Grant Fund to Strengthening Small Processors and Aggregators</t>
  </si>
  <si>
    <t>PROCURMENT</t>
  </si>
  <si>
    <t>PROCURMENT - Procurements - Rapid Test Kits &amp; Lab Supplies &amp; Equipment</t>
  </si>
  <si>
    <t>PROF FEES</t>
  </si>
  <si>
    <t>Professional Fees</t>
  </si>
  <si>
    <t>PROGCTR</t>
  </si>
  <si>
    <t>PROGCTR - Program Center</t>
  </si>
  <si>
    <t>PROGMGMT</t>
  </si>
  <si>
    <t>Program Management</t>
  </si>
  <si>
    <t>PROGSTAFF</t>
  </si>
  <si>
    <t>Program Staff</t>
  </si>
  <si>
    <t>PROJECTOR</t>
  </si>
  <si>
    <t>PROJECTOR - Projector/Camera/Speaker</t>
  </si>
  <si>
    <t>PROJECTS</t>
  </si>
  <si>
    <t>PROJECTS - Projects</t>
  </si>
  <si>
    <t>PROMO</t>
  </si>
  <si>
    <t>PROP&amp;LIAB</t>
  </si>
  <si>
    <t>PROP&amp;LIAB - Property and Liability Insurance</t>
  </si>
  <si>
    <t>PROVISION</t>
  </si>
  <si>
    <t>Provision for Cost Increase (5%)</t>
  </si>
  <si>
    <t>PSACONSULT</t>
  </si>
  <si>
    <t>PSACONSULT - PSA Consultant</t>
  </si>
  <si>
    <t>PTCULTACT</t>
  </si>
  <si>
    <t>PTCULTACT - Participant Cultural Activities</t>
  </si>
  <si>
    <t>PTCULTSTIP</t>
  </si>
  <si>
    <t>PTCULTSTIP - Participant Cultural Stipend &amp; Departure Fees</t>
  </si>
  <si>
    <t>PUBLICAT</t>
  </si>
  <si>
    <t>PUBLICAT - Publications</t>
  </si>
  <si>
    <t>PUBLTRANS</t>
  </si>
  <si>
    <t>Publications &amp; Translations</t>
  </si>
  <si>
    <t>PY.1.3.A</t>
  </si>
  <si>
    <t>PY.1.3.A - 1.3 Labor inspector training coordination</t>
  </si>
  <si>
    <t>PY.1.3.B</t>
  </si>
  <si>
    <t>PY.1.3.B - 1.3 Development of materials for labor inspector trainings</t>
  </si>
  <si>
    <t>PY.2.3.A</t>
  </si>
  <si>
    <t>PY.2.3.A - 2.3 Coordination meetings (including refreshments &amp; matls)</t>
  </si>
  <si>
    <t>PY.2.3.B</t>
  </si>
  <si>
    <t>PY.2.3.B - 2.3 Workshops with MTESS and other key govern. stakeholders</t>
  </si>
  <si>
    <t>PY.3.1.A</t>
  </si>
  <si>
    <t>PY.3.1.A - 3.1 Development Meetings w/ Stakeholders -incld matl-refresh</t>
  </si>
  <si>
    <t>PY.3.1.B</t>
  </si>
  <si>
    <t>PY.3.1.B - 3.1 Coordination Meetings for promotion of the National Prog</t>
  </si>
  <si>
    <t>PY.3.2.A</t>
  </si>
  <si>
    <t>PY.3.2.A - 3.2 Meetings (Including refreshments and materials)</t>
  </si>
  <si>
    <t>PY.4.1.A</t>
  </si>
  <si>
    <t>PY.4.1.A - M&amp;E Materials</t>
  </si>
  <si>
    <t>PY.4.1.B</t>
  </si>
  <si>
    <t>PY.4.1.B - M&amp;E Training and Coordination Meetings</t>
  </si>
  <si>
    <t>PY.4.1.C</t>
  </si>
  <si>
    <t>PY.4.1.C - External Project Evaluation support costs</t>
  </si>
  <si>
    <t>R&amp;RTRIP</t>
  </si>
  <si>
    <t>R&amp;RTRIP - R&amp;R/Home of Record Trip for Expatriate Chief of Party</t>
  </si>
  <si>
    <t>RCPEVENTS</t>
  </si>
  <si>
    <t>RCPEVENTS - RCP Events/Conferences</t>
  </si>
  <si>
    <t>REALLOC</t>
  </si>
  <si>
    <t>REALLOC - Relocation Allowance/Moving Expenses</t>
  </si>
  <si>
    <t>REBATE</t>
  </si>
  <si>
    <t>Rebates on Purchases</t>
  </si>
  <si>
    <t>RECEPTIONS</t>
  </si>
  <si>
    <t>Reception Expenses</t>
  </si>
  <si>
    <t>RECRUIT</t>
  </si>
  <si>
    <t>RECRUIT - Recruitment/Procurement Advertising</t>
  </si>
  <si>
    <t>RECRUIT-CO</t>
  </si>
  <si>
    <t>RECRUIT-CO - Project Office in Colombia-Recruitment/Procurement Advertisi</t>
  </si>
  <si>
    <t>RECRUIT-EC</t>
  </si>
  <si>
    <t>RECRUIT-EC - Satellite Office in Ecuador-Recruitment/Procurement Advertis</t>
  </si>
  <si>
    <t>REG100CVMX</t>
  </si>
  <si>
    <t>100K Preconference and Convention Local</t>
  </si>
  <si>
    <t>REG100KCON</t>
  </si>
  <si>
    <t>100K Preconference and Convention Int'l</t>
  </si>
  <si>
    <t>REG100KLOC</t>
  </si>
  <si>
    <t>100K Preconference ONLY-Local</t>
  </si>
  <si>
    <t>REGEARNCVL</t>
  </si>
  <si>
    <t>IEARN Preconference and Convention Local</t>
  </si>
  <si>
    <t>REGIEARNCV</t>
  </si>
  <si>
    <t>IEARN Preconference and Convention Int'l</t>
  </si>
  <si>
    <t>REGIEARNLO</t>
  </si>
  <si>
    <t>IEARN Preconference ONLY-Local</t>
  </si>
  <si>
    <t>REGISIEARN</t>
  </si>
  <si>
    <t>IEARN Preconference ONLY-Int'l</t>
  </si>
  <si>
    <t>REGIST100K</t>
  </si>
  <si>
    <t>100K Preconference ONLY-Int'l</t>
  </si>
  <si>
    <t>REGISTRN</t>
  </si>
  <si>
    <t>REGISTRN - Registration</t>
  </si>
  <si>
    <t>REGISTRNHC</t>
  </si>
  <si>
    <t>Event Registration Host Committee</t>
  </si>
  <si>
    <t>REGISTRNMX</t>
  </si>
  <si>
    <t>Event Registration Mexican Participant</t>
  </si>
  <si>
    <t>REGISTSTUD</t>
  </si>
  <si>
    <t>Student Registration</t>
  </si>
  <si>
    <t>REGISTUDMX</t>
  </si>
  <si>
    <t>Registration Cost Convention ONLY, Mexican Student</t>
  </si>
  <si>
    <t>REGISYOUTH</t>
  </si>
  <si>
    <t>Youth Event Registration</t>
  </si>
  <si>
    <t>REGYOUTHNO</t>
  </si>
  <si>
    <t>Tamazula-Area Youth, No overnight stay</t>
  </si>
  <si>
    <t>REGYTHCONV</t>
  </si>
  <si>
    <t>Youth Retreat Convention for International Registrant</t>
  </si>
  <si>
    <t>REGYTHCVMX</t>
  </si>
  <si>
    <t>Youth Retreat Convention for Mexican Youth Registrant</t>
  </si>
  <si>
    <t>RENT</t>
  </si>
  <si>
    <t>RENT - Office Rent</t>
  </si>
  <si>
    <t>RENT &amp; UT</t>
  </si>
  <si>
    <t>RENT &amp; UT - Rent &amp; Utilities</t>
  </si>
  <si>
    <t>RENT ASUNC</t>
  </si>
  <si>
    <t>RENT ASUNC - Office Rent Asuncion</t>
  </si>
  <si>
    <t>RENT VILLA</t>
  </si>
  <si>
    <t>Office Rent Villarica</t>
  </si>
  <si>
    <t>RENT-CO</t>
  </si>
  <si>
    <t>RENT-CO - Project Office in Colombia-Office space - Colombia</t>
  </si>
  <si>
    <t>RENT-EC</t>
  </si>
  <si>
    <t>RENT-EC - Office space costs for Project Coordinator - Ecuador</t>
  </si>
  <si>
    <t>RFUNIDO</t>
  </si>
  <si>
    <t>RFUNIDO - Resource Partner: Fondo Unido</t>
  </si>
  <si>
    <t>ROOM</t>
  </si>
  <si>
    <t>Staff &amp; Boards Room Reservation</t>
  </si>
  <si>
    <t>RPCFO</t>
  </si>
  <si>
    <t>RPCFO - Resource Partner: CFO</t>
  </si>
  <si>
    <t>RPCIPCO</t>
  </si>
  <si>
    <t>RPCIPCO - Resource Partner: CIPCO</t>
  </si>
  <si>
    <t>RPCOPIJAL</t>
  </si>
  <si>
    <t>RPCOPIJAL - Resource Partner: COPIJAL</t>
  </si>
  <si>
    <t>RPFAT</t>
  </si>
  <si>
    <t>RPFAT - Resource Partner: FAT</t>
  </si>
  <si>
    <t>RPIBERO</t>
  </si>
  <si>
    <t>RPIBERO - Resource Partner: Ibero</t>
  </si>
  <si>
    <t>RPINCIDIR</t>
  </si>
  <si>
    <t>RPINCIDIR - Resource Partner: Incidir</t>
  </si>
  <si>
    <t>SECSYSTEM</t>
  </si>
  <si>
    <t>SECSYSTEM - Security System &amp; Camera for Office</t>
  </si>
  <si>
    <t>SECURITY</t>
  </si>
  <si>
    <t>SECURITY - Safety &amp; Security Services &amp; Local Office Security Personnel</t>
  </si>
  <si>
    <t>SECURPLAN</t>
  </si>
  <si>
    <t>SECURPLAN - Security Plan Analysis</t>
  </si>
  <si>
    <t>SEEDFUND</t>
  </si>
  <si>
    <t>SEEDFUND - Seed Funding for the Philanthropy Fund</t>
  </si>
  <si>
    <t>SEEDSTOCK</t>
  </si>
  <si>
    <t>SEEDSTOCK - Seedstock for Private Nurseries</t>
  </si>
  <si>
    <t>SELPROC</t>
  </si>
  <si>
    <t>SELPROC - Selection Process</t>
  </si>
  <si>
    <t>SHIRTS</t>
  </si>
  <si>
    <t>SITEVST</t>
  </si>
  <si>
    <t>Site Visit</t>
  </si>
  <si>
    <t>SPONETS</t>
  </si>
  <si>
    <t>ETS Cash Sponsorship</t>
  </si>
  <si>
    <t>SPONICETEX</t>
  </si>
  <si>
    <t>ICETEX Cash Sponsorship</t>
  </si>
  <si>
    <t>SPONMETLIF</t>
  </si>
  <si>
    <t>MetLife Cash Sponsorship</t>
  </si>
  <si>
    <t>SPONSENA</t>
  </si>
  <si>
    <t>SENA Cash Sponsorship</t>
  </si>
  <si>
    <t>SPONSOR</t>
  </si>
  <si>
    <t>Sponsorships</t>
  </si>
  <si>
    <t>SPONSORYTH</t>
  </si>
  <si>
    <t>Sponsership Youth</t>
  </si>
  <si>
    <t>SPONSTA</t>
  </si>
  <si>
    <t>STA Travel Exhibit Booth</t>
  </si>
  <si>
    <t>SPONYACHAY</t>
  </si>
  <si>
    <t>Yachay Tech Exhibit Booth</t>
  </si>
  <si>
    <t>STFAIRFAR</t>
  </si>
  <si>
    <t>STFAIRFAR - Partners HQ - International Airfare</t>
  </si>
  <si>
    <t>STFCN DIEM</t>
  </si>
  <si>
    <t>STFCN DIEM - Staff &amp; Consultant Per Diem</t>
  </si>
  <si>
    <t>STFCONPERD</t>
  </si>
  <si>
    <t>Staff &amp; Consultant International Per Diem</t>
  </si>
  <si>
    <t>STFCONSAIR</t>
  </si>
  <si>
    <t>STFCONSAIR - Staff &amp; Consultant Airfare</t>
  </si>
  <si>
    <t>STFLODGING</t>
  </si>
  <si>
    <t>STFLODGING - DC Staff - Loding</t>
  </si>
  <si>
    <t>STFLUGGAGE</t>
  </si>
  <si>
    <t>STFLUGGAGE - Staff Luggage</t>
  </si>
  <si>
    <t>STFPERDIE</t>
  </si>
  <si>
    <t>STFPERDIE - Partners HQ - Per Diem</t>
  </si>
  <si>
    <t>STFTRANS</t>
  </si>
  <si>
    <t>STFTRANS - DC Staff - Ground Transpor Site Visits/Preprepartion Visits</t>
  </si>
  <si>
    <t>STFTRAV-US</t>
  </si>
  <si>
    <t>STFTRAV-US - Staff Travel - US Travel Costs</t>
  </si>
  <si>
    <t>STFTRAVEL</t>
  </si>
  <si>
    <t>STFTRAVEL - Staff Travel</t>
  </si>
  <si>
    <t>STFTRVCTS</t>
  </si>
  <si>
    <t>STFTRVCTS - Staff Travel Related Costs</t>
  </si>
  <si>
    <t>STIPEND</t>
  </si>
  <si>
    <t>STIPEND - Facilitator Stipend</t>
  </si>
  <si>
    <t>STUDYTRIP</t>
  </si>
  <si>
    <t>STUDYTRIP - Colombia Student Study Trips</t>
  </si>
  <si>
    <t>SUBAGROSAV</t>
  </si>
  <si>
    <t>SUBAGROSAV - Subrecipient: Agrosavia - Activity 4</t>
  </si>
  <si>
    <t>SUBCDM</t>
  </si>
  <si>
    <t>SUBCDM - Sub-awardee: Centro de los Derechos del Migrante (CDM)</t>
  </si>
  <si>
    <t>SUBCEREAL</t>
  </si>
  <si>
    <t>SUBCEREAL - Sub-awardee: Cereal</t>
  </si>
  <si>
    <t>SUBCIAT</t>
  </si>
  <si>
    <t>SUBCIAT - Subrecipient: CIAT -Digital Extension toolsGIS &amp; Food Safety</t>
  </si>
  <si>
    <t>SUBCONTR</t>
  </si>
  <si>
    <t>SUBCONTR - Subcontract</t>
  </si>
  <si>
    <t>SUBEXPLORA</t>
  </si>
  <si>
    <t>SUBEXPLORA - Subaward to Parque Explora</t>
  </si>
  <si>
    <t>SUBFCARVA</t>
  </si>
  <si>
    <t>SUBFCARVA - Subaward to Fundacion Carvajal</t>
  </si>
  <si>
    <t>SUBGAIN</t>
  </si>
  <si>
    <t>SUBGAIN - Subcontract GAIN</t>
  </si>
  <si>
    <t>SUBGLN</t>
  </si>
  <si>
    <t>SUBGLN - Sub-Awardee Grupo Luna Nueva</t>
  </si>
  <si>
    <t>SUBMASPRO</t>
  </si>
  <si>
    <t>SUBMASPRO - Subaward to Mas Proyectos</t>
  </si>
  <si>
    <t>SUBPROANT</t>
  </si>
  <si>
    <t>SUBPROANT - Subaward to ProAntioqui</t>
  </si>
  <si>
    <t>SUBPRODORG</t>
  </si>
  <si>
    <t>SUBPRODORG - Subrecipient: Training for Producer Organizations Partnershi</t>
  </si>
  <si>
    <t>SUBRMS</t>
  </si>
  <si>
    <t>SUBRMS - Sub-awardee: Red de Mujeres Sindicalistas (RMS)</t>
  </si>
  <si>
    <t>SUBSCRIPT</t>
  </si>
  <si>
    <t>SUBSCRIPT - Subscriptions</t>
  </si>
  <si>
    <t>SUBSMALL</t>
  </si>
  <si>
    <t>SUBSMALL - Small sub-grants</t>
  </si>
  <si>
    <t>SUBTRANMYM</t>
  </si>
  <si>
    <t>SUBTRANMYM - Subaward to Transforma MyM</t>
  </si>
  <si>
    <t>SUPPLIES</t>
  </si>
  <si>
    <t>SUPPLIES - Office Supplies</t>
  </si>
  <si>
    <t>SUPPLIES-6</t>
  </si>
  <si>
    <t>SUPPLIES-6 - Pre &amp; Post -Trip Orientation Young Agriculture Entrepreneur</t>
  </si>
  <si>
    <t>SUPPLY-CO</t>
  </si>
  <si>
    <t>SUPPLY-CO - Project Office in Colombia-Office supplies - Colombia</t>
  </si>
  <si>
    <t>SUPPLY-EC</t>
  </si>
  <si>
    <t>SUPPLY-EC - Satellite Office in Ecuador-Office supplies - Ecuador</t>
  </si>
  <si>
    <t>T1AIRFARE</t>
  </si>
  <si>
    <t>T1AIRFARE - T.1 Project Management Travel to Field - Intl Airfare</t>
  </si>
  <si>
    <t>T1LOCALTRA</t>
  </si>
  <si>
    <t>T1LOCALTRA - T.1 Project Management Travel to Field - Local Transportatio</t>
  </si>
  <si>
    <t>T1LODGING</t>
  </si>
  <si>
    <t>T1LODGING - T.1 Project Management Travel to Field - Lodging</t>
  </si>
  <si>
    <t>T1M&amp;E</t>
  </si>
  <si>
    <t>T1M&amp;E - T.1 Project Management Travel to Field - M&amp;E</t>
  </si>
  <si>
    <t>T1OTHEREX</t>
  </si>
  <si>
    <t>T1OTHEREX - T.1 Project Management Travel to Field-Other Travel Expenses</t>
  </si>
  <si>
    <t>T2LOCALTRA</t>
  </si>
  <si>
    <t>T2LOCALTRA - T.2 Colombia Local Travel M&amp;E - Local Transportation</t>
  </si>
  <si>
    <t>T2LODGING</t>
  </si>
  <si>
    <t>T2LODGING - T.2 Colombia Local Travel M&amp;E - Lodging</t>
  </si>
  <si>
    <t>T2M&amp;E</t>
  </si>
  <si>
    <t>T2M&amp;E - T.2 Colombia Local Travel M&amp;E - Meals and Incidentals</t>
  </si>
  <si>
    <t>T2OTHEREX</t>
  </si>
  <si>
    <t>T2OTHEREX - T.2 Colombia Local Travel M&amp;E - Other Travel Expenses</t>
  </si>
  <si>
    <t>T3LOCALTRA</t>
  </si>
  <si>
    <t>T3LOCALTRA - T.3 Colombia Travel Compli. &amp; Finance Training - Local Trans</t>
  </si>
  <si>
    <t>T3LODGING</t>
  </si>
  <si>
    <t>T3LODGING - T.3 Colombia Travel Compli. &amp; Finance Training - Lodging</t>
  </si>
  <si>
    <t>T3M&amp;E</t>
  </si>
  <si>
    <t>T3M&amp;E - T.3 Colombia Travel Compli. &amp; Finance Training - M&amp;E</t>
  </si>
  <si>
    <t>T3OTHEREX</t>
  </si>
  <si>
    <t>T3OTHEREX - T.3 Colombia Travel Compli. &amp; Finance Training - Other Expen</t>
  </si>
  <si>
    <t>T4VEHICLE</t>
  </si>
  <si>
    <t>T4VEHICLE - T.4 Local Travel in Bogota for Field Staff - Fuel Expense</t>
  </si>
  <si>
    <t>T5LOCALTRA</t>
  </si>
  <si>
    <t>T5LOCALTRA - T.5 Travel for Advisory Board Meetings- Local Transportation</t>
  </si>
  <si>
    <t>T5LODGING</t>
  </si>
  <si>
    <t>T5LODGING - T.5 Travel for Advisory Board Meetings - Lodging</t>
  </si>
  <si>
    <t>T5M&amp;E</t>
  </si>
  <si>
    <t>T5M&amp;E - T.5 Travel for Advisory Board Meetings - M&amp;E</t>
  </si>
  <si>
    <t>T5OTHEREX</t>
  </si>
  <si>
    <t>T5OTHEREX - T.5 Travel for Advisory Board Meetings -Other Travel Expense</t>
  </si>
  <si>
    <t>T6LOCALTRA</t>
  </si>
  <si>
    <t>T6LOCALTRA - T.6 Travel Forums Education Observatories - Local Transport.</t>
  </si>
  <si>
    <t>T6LODGING</t>
  </si>
  <si>
    <t>T6LODGING - T.6 Travel Forums Education Observatories - Lodging</t>
  </si>
  <si>
    <t>T6M&amp;E</t>
  </si>
  <si>
    <t>T6M&amp;E - T.6 Travel Forums Education Observatories - M&amp;E</t>
  </si>
  <si>
    <t>T6OTHEREX</t>
  </si>
  <si>
    <t>T6OTHEREX - T.6 Travel Forums Education Observatories - Other Travel Ex.</t>
  </si>
  <si>
    <t>T7LOCALTRA</t>
  </si>
  <si>
    <t>T7LOCALTRA - T.7 Travel for Annual Community of Practice - Local Transpor</t>
  </si>
  <si>
    <t>T7LODGING</t>
  </si>
  <si>
    <t>T7LODGING - T.7 Travel for Annual Community of Practice - Lodging</t>
  </si>
  <si>
    <t>T7M&amp;E</t>
  </si>
  <si>
    <t>T7M&amp;E - T.7 Travel for Annual Community of Practice - M&amp;E</t>
  </si>
  <si>
    <t>T7OTHEREX</t>
  </si>
  <si>
    <t>T7OTHEREX - T.7 Travel for Annual Community of Practice -Other Travel Ex</t>
  </si>
  <si>
    <t>TA-CR</t>
  </si>
  <si>
    <t>TA-CR - Technical Assistant (Consultancy)</t>
  </si>
  <si>
    <t>TAX &amp;REGST</t>
  </si>
  <si>
    <t>TAX &amp;REGST - Tax, Fees and Registration</t>
  </si>
  <si>
    <t>TEACHERAST</t>
  </si>
  <si>
    <t>TEACHERAST - Teacher-in Residence Allowance</t>
  </si>
  <si>
    <t>TECHWEB</t>
  </si>
  <si>
    <t>TECHWEB - Contracted Technology Platform for Webinars &amp; Resources</t>
  </si>
  <si>
    <t>TELEVISOR</t>
  </si>
  <si>
    <t>Televisor</t>
  </si>
  <si>
    <t>TEST</t>
  </si>
  <si>
    <t>Test</t>
  </si>
  <si>
    <t>TRAIN</t>
  </si>
  <si>
    <t>TRAIN - Training</t>
  </si>
  <si>
    <t>TRAINMEET</t>
  </si>
  <si>
    <t>TRAINMEET - Trainers, Materials, &amp; Venue Costs</t>
  </si>
  <si>
    <t>TRANS</t>
  </si>
  <si>
    <t>TRANS - Translation &amp; Interpretation</t>
  </si>
  <si>
    <t>TRAVEL</t>
  </si>
  <si>
    <t>Travel-related Costs</t>
  </si>
  <si>
    <t>USAIDAWARD</t>
  </si>
  <si>
    <t>USAIDAWARD - USAID Awards</t>
  </si>
  <si>
    <t>UTILITIES</t>
  </si>
  <si>
    <t>UTILITIES - Office Utilities</t>
  </si>
  <si>
    <t>VALUECHAIN</t>
  </si>
  <si>
    <t>VALUECHAIN - CIAT Subaward: Value Chain, Carbon Assess. &amp; Living Income</t>
  </si>
  <si>
    <t>VCHAINGRNT</t>
  </si>
  <si>
    <t>VCHAINGRNT - Niche Cacao &amp; Underutilize Value Chain Market Research Grant</t>
  </si>
  <si>
    <t>VEHCL EXP</t>
  </si>
  <si>
    <t>VEHCL EXP - Vehicle Expense</t>
  </si>
  <si>
    <t>VEHCL INSR</t>
  </si>
  <si>
    <t>Vehicle Insurance</t>
  </si>
  <si>
    <t>VEHICLE</t>
  </si>
  <si>
    <t>VEHICLE - Vehicle</t>
  </si>
  <si>
    <t>VENUE</t>
  </si>
  <si>
    <t>VENUE - Venue Rental</t>
  </si>
  <si>
    <t>VIPCOMPS</t>
  </si>
  <si>
    <t>VIP Complimentary Registrations</t>
  </si>
  <si>
    <t>VOLTRAVEL</t>
  </si>
  <si>
    <t>VOLTRAVEL - Volunteer Travel</t>
  </si>
  <si>
    <t>VOLTRVCTS</t>
  </si>
  <si>
    <t>VOLTRVCTS - Volunteer Travel Related Costs</t>
  </si>
  <si>
    <t>W.2.2.1.A</t>
  </si>
  <si>
    <t>W.2.2.1.A - 2.2.1 Conduct enforcement assessment - Workshop Expenses</t>
  </si>
  <si>
    <t>W.2.2.1.B</t>
  </si>
  <si>
    <t>W.2.2.1.B - 2.2.1 Conduct enforcement assessment - Local Consultant</t>
  </si>
  <si>
    <t>W.2.2.2.A</t>
  </si>
  <si>
    <t>W.2.2.2.A - 2.1.3 In-country consultation stakeholder- Workshop Expenses</t>
  </si>
  <si>
    <t>W.2.2.2.B</t>
  </si>
  <si>
    <t>W.2.2.2.B - 2.2.2 Strengthen capacity-Train. inspectors &amp; judicial actor</t>
  </si>
  <si>
    <t>W.2.2.2.C</t>
  </si>
  <si>
    <t>W.2.2.2.C - 2.2.2 Strengthen capacity - Training Matls Design &amp; Printing</t>
  </si>
  <si>
    <t>W.2.2.2.D</t>
  </si>
  <si>
    <t>W.2.2.2.D - 2.2.2 Strengthen capacity - Workshops with CIE</t>
  </si>
  <si>
    <t>W.2.2.2.E</t>
  </si>
  <si>
    <t>W.2.2.2.E - 2.2.2 Strengthen capacity-Workshop Train Matl Design &amp; Print</t>
  </si>
  <si>
    <t>W.2.2.2.F</t>
  </si>
  <si>
    <t>W.2.2.2.F - 2.2.1 DMOP-E piloted in Paraguay - Meeting Expenses</t>
  </si>
  <si>
    <t>W.2.2.2.G</t>
  </si>
  <si>
    <t>W.2.2.2.G - 2.2.1 Trainings for inspectors and judicial actors</t>
  </si>
  <si>
    <t>W.2.2.2.H</t>
  </si>
  <si>
    <t>W.2.2.2.H - 2.2.2 Refined DMOP-E - Workshop Training Materials Design</t>
  </si>
  <si>
    <t>W.2.2.2.I</t>
  </si>
  <si>
    <t>W.2.2.2.I - 2.2.2 Refined DMOP-E - Local Transportation</t>
  </si>
  <si>
    <t>W.2.2.2.J</t>
  </si>
  <si>
    <t>W.2.2.2.J - 2.2.2 Refined DMOP-E - Symposium (one week)</t>
  </si>
  <si>
    <t>W.2.2.2.K</t>
  </si>
  <si>
    <t>W.2.2.2.K - 2.2.2 Refined DMOP-E - Lodging and M&amp;IE</t>
  </si>
  <si>
    <t>W.2.2.2.L</t>
  </si>
  <si>
    <t>W.2.2.2.L - 2.2.2 Refined DMOP-E - Local Transportation</t>
  </si>
  <si>
    <t>W.2.2.2.M</t>
  </si>
  <si>
    <t>W.2.2.2.M - 2.2.2 Refined DMOP-E - ToT Workshop Expenses</t>
  </si>
  <si>
    <t>W.2.2.2.N</t>
  </si>
  <si>
    <t>W.2.2.2.N - 2.2.2 Refined DMOP-E - Local Transportation</t>
  </si>
  <si>
    <t>W.2.2.2.O</t>
  </si>
  <si>
    <t>W.2.2.2.O - 2.2.2 Refined DMOP-E - Lodging and M&amp;IE</t>
  </si>
  <si>
    <t>W.2.2.2.P</t>
  </si>
  <si>
    <t>W.2.2.2.P - 2.2.2 Refined DMOP-E - Joint trainings MTESS and Ministerio</t>
  </si>
  <si>
    <t>W.2.2.3.A</t>
  </si>
  <si>
    <t>W.2.2.3.A - 2.2.3 Conduct joint symposium - Symposium (One Week)</t>
  </si>
  <si>
    <t>W.2.2.3.B</t>
  </si>
  <si>
    <t>W.2.2.3.B - 2.2.1 DMOP-E piloted - Training material design and printing</t>
  </si>
  <si>
    <t>W.2.2.3.C</t>
  </si>
  <si>
    <t>W.2.2.3.C - 2.2.1 DMOP-E piloted in Paraguay - Workshops with CIEJ</t>
  </si>
  <si>
    <t>W.2.2.3.D</t>
  </si>
  <si>
    <t>W.2.2.3.D - 2.2.1 DMOP-E piloted in Paraguay - Local Transportation</t>
  </si>
  <si>
    <t>W.2.2.3.E</t>
  </si>
  <si>
    <t>W.2.2.3.E - 2.2.3. DMOP-E Institutionalized-Event expenses MOU signing</t>
  </si>
  <si>
    <t>W.2.2.4.A</t>
  </si>
  <si>
    <t>W.2.2.4.A - 2.2.4 Expand existing MOUs-Workshop Ex. for Joint Meetings</t>
  </si>
  <si>
    <t>W.2.2.4.B</t>
  </si>
  <si>
    <t>W.2.2.4.B - 2.2.1 DMOP-E piloted in Paraguay - Symposiums (2 workshops)</t>
  </si>
  <si>
    <t>W.2.2.4.C</t>
  </si>
  <si>
    <t>W.2.2.4.C - 2.2.1 Lodging and M&amp;IE (participants outside of Asuncion)</t>
  </si>
  <si>
    <t>W.2.2.4.D</t>
  </si>
  <si>
    <t>W.2.2.4.D - 2.2.1 DMOP-E piloted in Paraguay - Local Transportation</t>
  </si>
  <si>
    <t>W.2.2.4.E</t>
  </si>
  <si>
    <t>W.2.2.4.E - 2.2.1 DMOP-E piloted in Paraguay - Consultancy Daily rate</t>
  </si>
  <si>
    <t>W.2.2.5.A</t>
  </si>
  <si>
    <t>W.2.2.5.A - 2.2.5 Cofacilitate ToT Workshop expenses (2 days/workshop)</t>
  </si>
  <si>
    <t>W.2.2.5.B</t>
  </si>
  <si>
    <t>W.2.2.5.B - 2.2.1 DMOP-E piloted in Paraguay - ToT Workshop Expenses</t>
  </si>
  <si>
    <t>W.2.2.5.C</t>
  </si>
  <si>
    <t>W.2.2.5.C - 2.2.1 DMOP-E piloted in Paraguay - Local Transportation</t>
  </si>
  <si>
    <t>W.2.2.5.D</t>
  </si>
  <si>
    <t>W.2.2.5.D - 2.2.1 DMOP-E piloted in Paraguay - Lodging and M&amp;IE</t>
  </si>
  <si>
    <t>W.2.2.5.E</t>
  </si>
  <si>
    <t>W.2.2.5.E - 2.2.1 Joint trainings MTESS and Ministerio Publico on Forced</t>
  </si>
  <si>
    <t>W.2.2.7.A</t>
  </si>
  <si>
    <t>W.2.2.7.A - 2.2.1 DMOP-E piloted in Paraguay - Meeting Expenses</t>
  </si>
  <si>
    <t>W.2.2.7.B</t>
  </si>
  <si>
    <t>W.2.2.7.B - 2.2.1 DMOP-E- Tehcnical Exchanges Replication Workshops</t>
  </si>
  <si>
    <t>W.2.2.7.C</t>
  </si>
  <si>
    <t>W.2.2.7.C - 2.2.1 DMOP-E piloted in Paraguay - Participant Travel</t>
  </si>
  <si>
    <t>W.2.2.7.D</t>
  </si>
  <si>
    <t>W.2.2.7.D - 2.2.1 DMOP-E piloted - Participant Local Transportation</t>
  </si>
  <si>
    <t>W.2.2.7.E</t>
  </si>
  <si>
    <t>W.2.2.7.E - 2.2.1 DMOP-E piloted - Participant Lodging &amp; Per Diem</t>
  </si>
  <si>
    <t>W.2.2.8.A</t>
  </si>
  <si>
    <t>W.2.2.8.A - 2.2.1 DMOP-E piloted in Paraguay - Local Consultant</t>
  </si>
  <si>
    <t>W.2.2.8.B</t>
  </si>
  <si>
    <t>W.2.2.8.B - 2.2.1 DMOP-E piloted in Paraguay - Radio Spots</t>
  </si>
  <si>
    <t>W.2.2.8.C</t>
  </si>
  <si>
    <t>W.2.2.8.C - 2.2.1 DMOP-E -Awareness raising activities for local actors</t>
  </si>
  <si>
    <t>W.2.2.8.D</t>
  </si>
  <si>
    <t>W.2.2.8.D - 2.2.1 DMOP-E piloted in Paraguay -Material Design &amp; Printing</t>
  </si>
  <si>
    <t>W.2.2.8.E</t>
  </si>
  <si>
    <t>W.2.2.8.E - 2.2.1 DMOP-E piloted- Awareness Raising Activities</t>
  </si>
  <si>
    <t>W.2.2.8.F</t>
  </si>
  <si>
    <t>W.2.2.8.F - 2.2.1 DMOP-E piloted in Paraguay - Workshop Expenses</t>
  </si>
  <si>
    <t>W.2.2.8.G</t>
  </si>
  <si>
    <t>W.2.2.8.G - 2.2.1 DMOP-E piloted- Communications and Outreach Strategy</t>
  </si>
  <si>
    <t>W.3.2.1.A</t>
  </si>
  <si>
    <t>W.3.2.1.A - 3.2.1 Conduct coordination assessment - Meeting Expenses</t>
  </si>
  <si>
    <t>W.3.2.1.B</t>
  </si>
  <si>
    <t>W.3.2.1.B - 3.2.1 Conduct assessment - Local Consultants - Map Vulnerab.</t>
  </si>
  <si>
    <t>W.3.2.1.C</t>
  </si>
  <si>
    <t>W.3.2.1.C - 3.2.1 Conduct assessment - Local Consultants - Replicate ADN</t>
  </si>
  <si>
    <t>W.3.2.2.A</t>
  </si>
  <si>
    <t>W.3.2.2.A - 3.2.2 Coordinate joint outreach strategy - Workshop Expenses</t>
  </si>
  <si>
    <t>W.3.2.2.B</t>
  </si>
  <si>
    <t>W.3.2.2.B - 3.2.2 Coordinate joint outreach strategy-Comm &amp; Outreach</t>
  </si>
  <si>
    <t>W.3.2.3.A</t>
  </si>
  <si>
    <t>W.3.2.3.A - 3.1.3 In-country consultation - Workshop Expenses</t>
  </si>
  <si>
    <t>W.3.2.3.B</t>
  </si>
  <si>
    <t>W.3.2.3.B - 3.1.3 In-country consultation - Training</t>
  </si>
  <si>
    <t>W.3.2.3.C</t>
  </si>
  <si>
    <t>W.3.2.3.C - 3.2.3 Review and revise curricula - Local Consultant</t>
  </si>
  <si>
    <t>W.3.2.3.D</t>
  </si>
  <si>
    <t>W.3.2.3.D - 3.2.3 Review and revise curricula- Local Consultant- TA SNPP</t>
  </si>
  <si>
    <t>W.3.2.3.E</t>
  </si>
  <si>
    <t>W.3.2.3.E - 3.1.3 In-country consultation - Workshop Expenses</t>
  </si>
  <si>
    <t>W.3.2.3.F</t>
  </si>
  <si>
    <t>W.3.2.3.F - 3.1.3 Local Consultant - TA to the three coordination</t>
  </si>
  <si>
    <t>W.3.2.3.G</t>
  </si>
  <si>
    <t>W.3.2.3.G - 3.1.3 In-country consultation - Symposium (one week)</t>
  </si>
  <si>
    <t>W.3.2.4.A</t>
  </si>
  <si>
    <t>W.3.2.4.A - 3.1.3 Lodging and M&amp;IE (participants outside of Asuncion)</t>
  </si>
  <si>
    <t>W.3.2.4.B</t>
  </si>
  <si>
    <t>W.3.2.4.B - 3.1.3 In-country consultation - Local Transportation</t>
  </si>
  <si>
    <t>W.3.2.4.C</t>
  </si>
  <si>
    <t>W.3.2.4.C - 3.2.4 Raise awareness around RAT - Workshop Expenses</t>
  </si>
  <si>
    <t>W.3.2.4.D</t>
  </si>
  <si>
    <t>W.3.2.4.D - 3.1.3 Local Transportation for project staff</t>
  </si>
  <si>
    <t>W.3.2.4.E</t>
  </si>
  <si>
    <t>W.3.2.4.E - 3.1.3 Local Transportation for project staff</t>
  </si>
  <si>
    <t>W.3.2.4.F</t>
  </si>
  <si>
    <t>W.3.2.4.F - 3.1.3 Lodging and M&amp;IE for Project Staff</t>
  </si>
  <si>
    <t>W.3.2.4.G</t>
  </si>
  <si>
    <t>W.3.2.4.G - 3.1.3 Loding and M&amp;IE for Participants</t>
  </si>
  <si>
    <t>W.3.2.5.A</t>
  </si>
  <si>
    <t>W.3.2.5.A - 3.1.3 In-country consultation - Meeting Expenses</t>
  </si>
  <si>
    <t>W.3.2.5.B</t>
  </si>
  <si>
    <t>W.3.2.5.B - 3.1.3 Local Transportation for Participants</t>
  </si>
  <si>
    <t>W.3.2.5.C</t>
  </si>
  <si>
    <t>W.3.2.5.C - 3.1.3 In-country consultation - Meeting Expenses</t>
  </si>
  <si>
    <t>W.3.2.5.D</t>
  </si>
  <si>
    <t>W.3.2.5.D - 3.1.3 In-country consultation-Lodging &amp; M&amp;IE for Participant</t>
  </si>
  <si>
    <t>W.3.2.5.E</t>
  </si>
  <si>
    <t>W.3.2.5.E - 3.1.3 In-country consultation - Workshop Expenses</t>
  </si>
  <si>
    <t>W.3.3.1.A</t>
  </si>
  <si>
    <t>W.3.3.1.A - 3.3.1 DMOP-C piloted in Paraguay - Workshop Expenses</t>
  </si>
  <si>
    <t>W.3.3.1.B</t>
  </si>
  <si>
    <t>W.3.3.1.B - 3.3.1 DMOP-C piloted in Paraguay - Trainings</t>
  </si>
  <si>
    <t>W.3.3.1.C</t>
  </si>
  <si>
    <t>W.3.3.1.C - 3.3.1 DMOP-C piloted in Paraguay - Symposium (one week)</t>
  </si>
  <si>
    <t>W.3.3.1.D</t>
  </si>
  <si>
    <t>W.3.3.1.D - 3.3.1 DMOP-C piloted - Lodging &amp; M&amp;IE for Participants</t>
  </si>
  <si>
    <t>W.3.3.1.E</t>
  </si>
  <si>
    <t>W.3.3.1.E - 3.3.1 DMOP-C piloted in Paraguay - Local Transportation</t>
  </si>
  <si>
    <t>W.3.3.1.F</t>
  </si>
  <si>
    <t>W.3.3.1.F - 3.3.1 DMOP-C piloted- Local Transportation for Project Staff</t>
  </si>
  <si>
    <t>W.3.3.1.G</t>
  </si>
  <si>
    <t>W.3.3.1.G - 3.3.1 DMOP-C piloted - Local Transportation for Project Staf</t>
  </si>
  <si>
    <t>W.3.3.1.H</t>
  </si>
  <si>
    <t>W.3.3.1.H - 3.3.1 DMOP-C piloted - Lodging &amp; M&amp;IE for Project Staff</t>
  </si>
  <si>
    <t>W.3.3.1.I</t>
  </si>
  <si>
    <t>W.3.3.1.I - 3.3.1 DMOP-C piloted - Lodging &amp; M&amp;IE for Participants</t>
  </si>
  <si>
    <t>W.3.3.1.J</t>
  </si>
  <si>
    <t>W.3.3.1.J - 3.3.1 DMOP-C piloted in Paraguay - Meeting Expenses</t>
  </si>
  <si>
    <t>W.3.3.1.K</t>
  </si>
  <si>
    <t>W.3.3.1.K - 3.3.1 DMOP-C piloted - Training Materials Design &amp; Printing</t>
  </si>
  <si>
    <t>W.3.3.1.L</t>
  </si>
  <si>
    <t>W.3.3.1.L - 3.3.1 DMOP-C piloted in Paraguay - Workshop Expenses</t>
  </si>
  <si>
    <t>W.3.3.2.A</t>
  </si>
  <si>
    <t>W.3.3.2.A - 3.3.2 Event expenses for MOU signing and Closing event</t>
  </si>
  <si>
    <t>WB.1.1.2.A</t>
  </si>
  <si>
    <t>WB.1.1.2.A - 1.1.2. Legislative work plan developed - Workshop expenses</t>
  </si>
  <si>
    <t>WB.1.1.2.B</t>
  </si>
  <si>
    <t>WB.1.1.2.B - 1.1.2. Legislative work plan - Simultaneous translation</t>
  </si>
  <si>
    <t>WB.1.1.2.C</t>
  </si>
  <si>
    <t>WB.1.1.2.C - 1.1.2. Legislative work plan developed - Travel Stipend</t>
  </si>
  <si>
    <t>WB.1.1.2.D</t>
  </si>
  <si>
    <t>WB.1.1.2.D - 1.1.2. Legislative work plan-Lodging/dinner for participants</t>
  </si>
  <si>
    <t>WB.1.1.2.E</t>
  </si>
  <si>
    <t>WB.1.1.2.E - 1.1.2. Legislative work plan - Local bus Transportation</t>
  </si>
  <si>
    <t>WB.1.1.2.F</t>
  </si>
  <si>
    <t>WB.1.1.2.F - 1.1.2. Legislative work plan developed - Local printing cost</t>
  </si>
  <si>
    <t>WB.1.1.2.G</t>
  </si>
  <si>
    <t>WB.1.1.2.G - 1.1.2. Legislative work plan developed - Photographer</t>
  </si>
  <si>
    <t>WB.1.2.1.A</t>
  </si>
  <si>
    <t>WB.1.2.1.A - Legislative Worshop 1 - Workshop expenses</t>
  </si>
  <si>
    <t>WB.1.2.1.B</t>
  </si>
  <si>
    <t>WB.1.2.1.B - Legislative Worshop 1 - Simultaneous translation</t>
  </si>
  <si>
    <t>WB.1.2.1.C</t>
  </si>
  <si>
    <t>WB.1.2.1.C - Legislative Worshop 1 - Travel Stipend</t>
  </si>
  <si>
    <t>WB.1.2.1.D</t>
  </si>
  <si>
    <t>WB.1.2.1.D - Legislative Worshop 1 - Lodging/dinner for participants</t>
  </si>
  <si>
    <t>WB.1.2.1.E</t>
  </si>
  <si>
    <t>WB.1.2.1.E - Legislative Worshop 1 - Local bus Transportation</t>
  </si>
  <si>
    <t>WB.1.2.1.F</t>
  </si>
  <si>
    <t>WB.1.2.1.F - Legislative Worshop 1 - Local printing cost</t>
  </si>
  <si>
    <t>WB.1.2.1.G</t>
  </si>
  <si>
    <t>WB.1.2.1.G - Legislative Worshop 1 - Photographer</t>
  </si>
  <si>
    <t>WB.1.2.1.H</t>
  </si>
  <si>
    <t>WB.1.2.1.H - Legislative Worshop 2 - Workshop expenses</t>
  </si>
  <si>
    <t>WB.1.2.1.I</t>
  </si>
  <si>
    <t>WB.1.2.1.I - Legislative Worshop 2 - Simultaneous translation</t>
  </si>
  <si>
    <t>WB.1.2.1.J</t>
  </si>
  <si>
    <t>WB.1.2.1.J - Legislative Worshop 2 - Travel Stipend</t>
  </si>
  <si>
    <t>WB.1.2.1.K</t>
  </si>
  <si>
    <t>WB.1.2.1.K - Legislative Worshop 2 - Lodging/dinner for participants</t>
  </si>
  <si>
    <t>WB.1.2.1.L</t>
  </si>
  <si>
    <t>WB.1.2.1.L - Legislative Worshop 2 - Local bus Transportation</t>
  </si>
  <si>
    <t>WB.1.2.1.M</t>
  </si>
  <si>
    <t>WB.1.2.1.M - Legislative Worshop 2 - Local printing cost</t>
  </si>
  <si>
    <t>WB.1.2.1.N</t>
  </si>
  <si>
    <t>WB.1.2.1.N - Legislative Worshop 2 - Photographer</t>
  </si>
  <si>
    <t>WB.1.2.1.O</t>
  </si>
  <si>
    <t>WB.1.2.1.O - Legislative Worshop 3 - Workshop expenses</t>
  </si>
  <si>
    <t>WB.1.2.1.P</t>
  </si>
  <si>
    <t>WB.1.2.1.P - Legislative Worshop 3 - Simultaneous translation</t>
  </si>
  <si>
    <t>WB.1.2.1.Q</t>
  </si>
  <si>
    <t>WB.1.2.1.Q - Legislative Worshop 3 - Travel Stipend</t>
  </si>
  <si>
    <t>WB.1.2.1.R</t>
  </si>
  <si>
    <t>WB.1.2.1.R - Legislative Worshop 3 - Lodging/dinner for participants</t>
  </si>
  <si>
    <t>WB.1.2.1.S</t>
  </si>
  <si>
    <t>WB.1.2.1.S - Legislative Worshop 3 - Local bus Transportation</t>
  </si>
  <si>
    <t>WB.1.2.1.T</t>
  </si>
  <si>
    <t>WB.1.2.1.T - Legislative Worshop 3 - Local printing cost</t>
  </si>
  <si>
    <t>WB.1.2.1.U</t>
  </si>
  <si>
    <t>WB.1.2.1.U - Legislative Worshop 3 - Photographer</t>
  </si>
  <si>
    <t>WB.1.2.2.A</t>
  </si>
  <si>
    <t>WB.1.2.2.A - 1.2.2 Awareness campaign - Workshop expenses</t>
  </si>
  <si>
    <t>WB.1.2.2.B</t>
  </si>
  <si>
    <t>WB.1.2.2.B - 1.2.2 Awareness campaign - Simultaneous translation</t>
  </si>
  <si>
    <t>WB.1.2.2.C</t>
  </si>
  <si>
    <t>WB.1.2.2.C - 1.2.2 Awareness campaign - Travel Stipend</t>
  </si>
  <si>
    <t>WB.1.2.2.D</t>
  </si>
  <si>
    <t>WB.1.2.2.D - 1.2.2 Awareness campaign - Lodging/dinner for participants</t>
  </si>
  <si>
    <t>WB.1.2.2.E</t>
  </si>
  <si>
    <t>WB.1.2.2.E - 1.2.2 Awareness campaign - Local bus Transportation</t>
  </si>
  <si>
    <t>WB.1.2.2.F</t>
  </si>
  <si>
    <t>WB.1.2.2.F - 1.2.2 Awareness campaign - Local printing cost</t>
  </si>
  <si>
    <t>WB.1.2.2.G</t>
  </si>
  <si>
    <t>WB.1.2.2.G - 1.2.2 Awareness campaign - Photographer</t>
  </si>
  <si>
    <t>WB.2.1.3.A</t>
  </si>
  <si>
    <t>WB.2.1.3.A - 2.1.3 - In-country consultation stakeholder workshops</t>
  </si>
  <si>
    <t>WB.2.2.1.A</t>
  </si>
  <si>
    <t>WB.2.2.1.A - 2.2.1 DMOPs-E piloted in Bolivia  - TBD Training / Workshop</t>
  </si>
  <si>
    <t>WB.2.2.1.B</t>
  </si>
  <si>
    <t>WB.2.2.1.B - 2.2.1 DMOPs-Workshop Training Materials Design and Printing</t>
  </si>
  <si>
    <t>WB.2.2.1.C</t>
  </si>
  <si>
    <t>WB.2.2.1.C - 2.2.1 DMOPs-E piloted - Technical Exchanges workshops</t>
  </si>
  <si>
    <t>WB.2.2.1.D</t>
  </si>
  <si>
    <t>WB.2.2.1.D - 2.2.1 - Participant Travel (Regional Countries to Bolivia)</t>
  </si>
  <si>
    <t>WB.2.2.1.E</t>
  </si>
  <si>
    <t>WB.2.2.1.E - 2.2.1 DMOPs-E piloted - Participant Local Transportation</t>
  </si>
  <si>
    <t>WB.2.2.1.F</t>
  </si>
  <si>
    <t>WB.2.2.1.F - 2.2.1 DMOPs-E piloted - Participant Lodging and Per Diem</t>
  </si>
  <si>
    <t>WB.2.2.2.A</t>
  </si>
  <si>
    <t>WB.2.2.2.A - 2.2.2 Refined DMOPs-E based on pilot-TBD Training / Workshop</t>
  </si>
  <si>
    <t>WB.2.2.2.B</t>
  </si>
  <si>
    <t>WB.2.2.2.B - 2.2.2 - Workshop Training Materials Design and Printing</t>
  </si>
  <si>
    <t>WB.2.2.2.C</t>
  </si>
  <si>
    <t>WB.2.2.2.C - 2.2.2 Refined DMOPs-Technical Exchanges replication workshop</t>
  </si>
  <si>
    <t>WB.2.2.2.D</t>
  </si>
  <si>
    <t>WB.2.2.2.D - 2.2.2 - Participant Travel (Regional Countries to Bolivia)</t>
  </si>
  <si>
    <t>WB.2.2.2.E</t>
  </si>
  <si>
    <t>WB.2.2.2.E - 2.2.2 Refined DMOPs-E - Participant Local Transportation</t>
  </si>
  <si>
    <t>WB.2.2.2.F</t>
  </si>
  <si>
    <t>WB.2.2.2.F - 2.2.2 Refined DMOPs-E - Participant Lodging and Per Diem</t>
  </si>
  <si>
    <t>WB.2.2.3.A</t>
  </si>
  <si>
    <t>WB.2.2.3.A - Event expenses-MOU signing &amp; Closing event w key stakeholder</t>
  </si>
  <si>
    <t>WB.2.2.3.B</t>
  </si>
  <si>
    <t>WB.2.2.3.B - Sustainability workshop</t>
  </si>
  <si>
    <t>WB.3.1.A</t>
  </si>
  <si>
    <t>WB.3.1.A - Hold CMEP in Bolivia - Translation of CMEP Document</t>
  </si>
  <si>
    <t>WB.3.1.B</t>
  </si>
  <si>
    <t>WB.3.1.B - Hold CMEP in Bolivia - Lodging and M&amp;IE</t>
  </si>
  <si>
    <t>WB.3.1.C</t>
  </si>
  <si>
    <t>WB.3.1.C - Hold CMEP in Bolivia - Local Transportation for participants</t>
  </si>
  <si>
    <t>WB.3.1.D</t>
  </si>
  <si>
    <t>WB.3.1.D - Hold CMEP in Bolivia - Workshop Expenses</t>
  </si>
  <si>
    <t>WB.3.1.E</t>
  </si>
  <si>
    <t>WB.3.1.E - PSA Validation Workshop Bolivia - Workshop expenses</t>
  </si>
  <si>
    <t>WB.3.1.F</t>
  </si>
  <si>
    <t>WB.3.1.F - PSA Validation Workshop Bolivia - Simultaneous translation</t>
  </si>
  <si>
    <t>WB.3.1.G</t>
  </si>
  <si>
    <t>WB.3.1.G - PSA Validation Workshop Bolivia - Travel Stipend</t>
  </si>
  <si>
    <t>WB.3.1.H</t>
  </si>
  <si>
    <t>WB.3.1.H - PSA Validation Workshop BO - Lodging/dinner for Participants</t>
  </si>
  <si>
    <t>WB.3.1.I</t>
  </si>
  <si>
    <t>WB.3.1.I - PSA Validation Workshop Bolivia - Local bus transportation</t>
  </si>
  <si>
    <t>WB.3.1.J</t>
  </si>
  <si>
    <t>WB.3.1.J - PSA Validation Workshop Bolivia - Local Printing Costs</t>
  </si>
  <si>
    <t>WB.3.1.K</t>
  </si>
  <si>
    <t>WB.3.1.K - PSA Consultant -Pre-situational analysis Bolivia</t>
  </si>
  <si>
    <t>WB.3.1.L</t>
  </si>
  <si>
    <t>WB.3.1.L - PSA Workshop BO Local Transportation - Field Verification</t>
  </si>
  <si>
    <t>WB.3.1.M</t>
  </si>
  <si>
    <t>WB.3.1.M - PSA Validation Workshop BO Lodging &amp; M&amp;IE-Field Verification</t>
  </si>
  <si>
    <t>WB.3.1.N</t>
  </si>
  <si>
    <t>WB.3.1.N - PSA Validation Workshop Bolivia - M&amp;E Results Dissemination</t>
  </si>
  <si>
    <t>WB.3.1.O</t>
  </si>
  <si>
    <t>WB.3.1.O - PSA Validation Workshop BO - Refined DMOP Learning Workshops</t>
  </si>
  <si>
    <t>WEBDEV</t>
  </si>
  <si>
    <t>WEBDEV - Web Development</t>
  </si>
  <si>
    <t>WEBINAR</t>
  </si>
  <si>
    <t>WEBINAR - Project-wide Web Fees-Webinar platform fees</t>
  </si>
  <si>
    <t>WEBSITE</t>
  </si>
  <si>
    <t>WEBSITE - Project-wide Web Fees-Website domain and hosting fees</t>
  </si>
  <si>
    <t>WORKMEAL</t>
  </si>
  <si>
    <t>WORKMEAL - Working Meal</t>
  </si>
  <si>
    <t>WORKSHOP</t>
  </si>
  <si>
    <t>WORKSHOP - Workshop</t>
  </si>
  <si>
    <t>YOUTHCONSL</t>
  </si>
  <si>
    <t>YOUTHCONSL - Youth Logistics/Travel Coordinator Consultant</t>
  </si>
  <si>
    <t>YOUTHEXPEN</t>
  </si>
  <si>
    <t>Youth Retreat Expenses</t>
  </si>
  <si>
    <t>YOUTHORGS</t>
  </si>
  <si>
    <t>YOUTHORGS - New Partnership Youth Organizations/Networks/Youth Incubator</t>
  </si>
  <si>
    <t>BFA</t>
  </si>
  <si>
    <t>BOL</t>
  </si>
  <si>
    <t>BRA</t>
  </si>
  <si>
    <t>BRB</t>
  </si>
  <si>
    <t>COL1</t>
  </si>
  <si>
    <t>COL2</t>
  </si>
  <si>
    <t>CRI</t>
  </si>
  <si>
    <t>DOM</t>
  </si>
  <si>
    <t>ECU</t>
  </si>
  <si>
    <t>FLX</t>
  </si>
  <si>
    <t>GTM</t>
  </si>
  <si>
    <t>GUY</t>
  </si>
  <si>
    <t>HTI</t>
  </si>
  <si>
    <t>JAM</t>
  </si>
  <si>
    <t>MAR</t>
  </si>
  <si>
    <t>MMR</t>
  </si>
  <si>
    <t>NIC</t>
  </si>
  <si>
    <t>PAN</t>
  </si>
  <si>
    <t>PER</t>
  </si>
  <si>
    <t>PRY</t>
  </si>
  <si>
    <t>UKR</t>
  </si>
  <si>
    <t>URY</t>
  </si>
  <si>
    <t>USA</t>
  </si>
  <si>
    <t>VEN</t>
  </si>
  <si>
    <t>Normal balance</t>
  </si>
  <si>
    <t>Period end closing type</t>
  </si>
  <si>
    <t>Req*</t>
  </si>
  <si>
    <t>Country</t>
  </si>
  <si>
    <t>Bank of America 2353</t>
  </si>
  <si>
    <t>Debit</t>
  </si>
  <si>
    <t>Non-Closing</t>
  </si>
  <si>
    <t>Bank of America SENA Checking</t>
  </si>
  <si>
    <t>Bank of America 8243</t>
  </si>
  <si>
    <t>Bank of America 0683</t>
  </si>
  <si>
    <t>Bank of America 9627</t>
  </si>
  <si>
    <t>Bill.com Balance</t>
  </si>
  <si>
    <t>Field Office Petty Cash</t>
  </si>
  <si>
    <t>Merrill Lynch Investments</t>
  </si>
  <si>
    <t>Suspense account</t>
  </si>
  <si>
    <t>Closing</t>
  </si>
  <si>
    <t>Contributons Receivable</t>
  </si>
  <si>
    <t>Pledges Receivable</t>
  </si>
  <si>
    <t>Discount on Pledged Receivable</t>
  </si>
  <si>
    <t>Credit</t>
  </si>
  <si>
    <t>Allowance for Doubtful</t>
  </si>
  <si>
    <t>Account Receivable</t>
  </si>
  <si>
    <t>Staff Receivable- travel advances</t>
  </si>
  <si>
    <t>Staff Credit Card Charges</t>
  </si>
  <si>
    <t>Bill.com Clearing Out</t>
  </si>
  <si>
    <t>Misc. Account Receivable</t>
  </si>
  <si>
    <t>Field Office Receivable</t>
  </si>
  <si>
    <t>SubAward Receivable</t>
  </si>
  <si>
    <t>Unbilled Grants Receivable Short Term</t>
  </si>
  <si>
    <t>Grants Receivable Long Term</t>
  </si>
  <si>
    <t>Deposits Other</t>
  </si>
  <si>
    <t>Prepaid Expenses</t>
  </si>
  <si>
    <t>Prepaid Insurance</t>
  </si>
  <si>
    <t>Prepaid Event Costs</t>
  </si>
  <si>
    <t>Current Assets (Other Assets)</t>
  </si>
  <si>
    <t>Loan Receivable Micro Credit Colombia</t>
  </si>
  <si>
    <t>Micro Credit Loan Reserve</t>
  </si>
  <si>
    <t>Other Assets</t>
  </si>
  <si>
    <t>Other Assets Bull Run Partnership</t>
  </si>
  <si>
    <t>Security Deposit - HQ</t>
  </si>
  <si>
    <t>Security Deposit - Field Office</t>
  </si>
  <si>
    <t>Donated Art</t>
  </si>
  <si>
    <t>Furniture &amp; Equipment</t>
  </si>
  <si>
    <t>AD Furniture &amp; Equipment</t>
  </si>
  <si>
    <t>Leasehold Improvements</t>
  </si>
  <si>
    <t>AD Leasehold Improvement</t>
  </si>
  <si>
    <t>Website &amp; Software Development</t>
  </si>
  <si>
    <t>Accumutalted Depreciation-Website &amp; Software Developmnt</t>
  </si>
  <si>
    <t>Due to-from Fdn POA</t>
  </si>
  <si>
    <t>Accounts Payable</t>
  </si>
  <si>
    <t>Accounts Payable POA Inc</t>
  </si>
  <si>
    <t>Accounts Payable Credit Card Payments</t>
  </si>
  <si>
    <t>Accounts Payable- Other</t>
  </si>
  <si>
    <t>AP Symphony</t>
  </si>
  <si>
    <t>AP DACOR</t>
  </si>
  <si>
    <t>AP EWA Travel</t>
  </si>
  <si>
    <t>Accounts Payable - Donations</t>
  </si>
  <si>
    <t>AP Premiere Travel</t>
  </si>
  <si>
    <t>AP Endowment Funds Payable</t>
  </si>
  <si>
    <t>Security Deposit Payable</t>
  </si>
  <si>
    <t>AP UBIT Taxes Payable</t>
  </si>
  <si>
    <t>A/P Liabilities Payable</t>
  </si>
  <si>
    <t>Lease Payable</t>
  </si>
  <si>
    <t>Deferred Rent</t>
  </si>
  <si>
    <t>Capital Leases Payable</t>
  </si>
  <si>
    <t>Other Long Term Liabilites</t>
  </si>
  <si>
    <t>Accounts Payable-Government Grants</t>
  </si>
  <si>
    <t>Accrued Salary Payable HQ</t>
  </si>
  <si>
    <t>Deferred Compensation</t>
  </si>
  <si>
    <t>Employer - Medicare Expense</t>
  </si>
  <si>
    <t>Employer - Washington DC Paid Family Leave</t>
  </si>
  <si>
    <t>Employer - DC SUTA Unemployment Insurance</t>
  </si>
  <si>
    <t>Employer - FICA/Social Security</t>
  </si>
  <si>
    <t>Employee - FICA/Social Security</t>
  </si>
  <si>
    <t>Employee - Medicare Expense</t>
  </si>
  <si>
    <t>Employee - Federal Tax Withholding</t>
  </si>
  <si>
    <t>Employee - DC Tax Withholding</t>
  </si>
  <si>
    <t>Employee - Virginia Tax Withholding</t>
  </si>
  <si>
    <t>Employee - Maryland Tax Withholding</t>
  </si>
  <si>
    <t>Employee - Georgia Tax Withholding</t>
  </si>
  <si>
    <t>Employee - Ohio Tax Withholding</t>
  </si>
  <si>
    <t>Employee - Retirement 403(b) EE Withholding</t>
  </si>
  <si>
    <t>Employee - Retirement EE Roth Post Tax Withholding</t>
  </si>
  <si>
    <t>Employee - Garnishment Withholding</t>
  </si>
  <si>
    <t>Accrued Fringe Liabilities</t>
  </si>
  <si>
    <t>Commercial Bank Loan-Line of Credit</t>
  </si>
  <si>
    <t>Payroll Protection Loan (PPP)</t>
  </si>
  <si>
    <t>Deffered Revenue</t>
  </si>
  <si>
    <t>Deferred Sales Revenue</t>
  </si>
  <si>
    <t>Deferrerd Contract Revenue</t>
  </si>
  <si>
    <t>Deferred Other Misc. Income</t>
  </si>
  <si>
    <t>Deferred Membership Dues</t>
  </si>
  <si>
    <t>Net Assets-Unrestricted</t>
  </si>
  <si>
    <t>Closed To</t>
  </si>
  <si>
    <t>Board Designated Net Assets</t>
  </si>
  <si>
    <t>Permanently Restricted Net Assets</t>
  </si>
  <si>
    <t>Individual Contributions</t>
  </si>
  <si>
    <t>United Way Contributions</t>
  </si>
  <si>
    <t>Planned Giving Contributions</t>
  </si>
  <si>
    <t>Board Member Comtributions</t>
  </si>
  <si>
    <t>Corporate Contributions</t>
  </si>
  <si>
    <t>Foundation Contributions</t>
  </si>
  <si>
    <t>Government Grant Revenue</t>
  </si>
  <si>
    <t>Government Grant-Payroll Protection Loan Forgiveness</t>
  </si>
  <si>
    <t>Long Term Grant Discount</t>
  </si>
  <si>
    <t>Private Grant/Contract Revenue</t>
  </si>
  <si>
    <t>Contract Revenue</t>
  </si>
  <si>
    <t>Fee for Service</t>
  </si>
  <si>
    <t>Member Dues</t>
  </si>
  <si>
    <t>Partners Campus</t>
  </si>
  <si>
    <t>Affiliations</t>
  </si>
  <si>
    <t>Community Chapter Dues</t>
  </si>
  <si>
    <t>PartnersCampus Chapter Dues</t>
  </si>
  <si>
    <t>Affiliate Chapter Dues</t>
  </si>
  <si>
    <t>Higher Education Institution Dues</t>
  </si>
  <si>
    <t>Organization Dues</t>
  </si>
  <si>
    <t>Event Registrations</t>
  </si>
  <si>
    <t>In-Kind - Volunteer services</t>
  </si>
  <si>
    <t>In-Kind - Other</t>
  </si>
  <si>
    <t>Investment Income</t>
  </si>
  <si>
    <t>Interest Income</t>
  </si>
  <si>
    <t>Realized Gains (Losses) on Investment</t>
  </si>
  <si>
    <t>Unrealized Gains (Losses) on Investment</t>
  </si>
  <si>
    <t>Gain/loss on currency</t>
  </si>
  <si>
    <t>Release From Donor Restrictions</t>
  </si>
  <si>
    <t>Salaries-HQ Washington DC</t>
  </si>
  <si>
    <t>Paid Sick Leave -Self COVID-19</t>
  </si>
  <si>
    <t>Paid Sick Leave -Family/Dependent COVID-19</t>
  </si>
  <si>
    <t>Extended Paid Family Leave - COVID-19</t>
  </si>
  <si>
    <t>Paid Sick Leave -Self COVID-19 - Employer Credit</t>
  </si>
  <si>
    <t>PSL-Family/Dependent COVID-19 - Employer Credit</t>
  </si>
  <si>
    <t>Paid Family Leave - COVID-19 - Employer Credit</t>
  </si>
  <si>
    <t>Payroll Related Expenses</t>
  </si>
  <si>
    <t>Monthly Allowances</t>
  </si>
  <si>
    <t>Cost of Living Allowance (COLA) (Taxable)</t>
  </si>
  <si>
    <t>Post Differential (Hardship) Allowance (Taxable)</t>
  </si>
  <si>
    <t>Living Quarters/Housing Allowance (Taxable)</t>
  </si>
  <si>
    <t>Educational Allowance (Taxable)</t>
  </si>
  <si>
    <t>Relocation and Demobilization Allowance/Moving Ex. (Taxable)</t>
  </si>
  <si>
    <t>Home of Record Trip (Employee and Family) (Taxable)</t>
  </si>
  <si>
    <t>Payroll Taxes</t>
  </si>
  <si>
    <t>FICA/Social Security Expense</t>
  </si>
  <si>
    <t>Medicare Expense</t>
  </si>
  <si>
    <t>Washington DC Paid Family Leave Expense</t>
  </si>
  <si>
    <t>DC SUTA - Unemployment Insurance Expense</t>
  </si>
  <si>
    <t>Health/Medical Insurance</t>
  </si>
  <si>
    <t>Dental Insurance</t>
  </si>
  <si>
    <t>Vision Insurance</t>
  </si>
  <si>
    <t>Life Insurance</t>
  </si>
  <si>
    <t>Disability Insurance</t>
  </si>
  <si>
    <t>Retirement Expense</t>
  </si>
  <si>
    <t>Flex Spending Account</t>
  </si>
  <si>
    <t>Transit Benefits</t>
  </si>
  <si>
    <t>Garnishment Withholdings</t>
  </si>
  <si>
    <t>Voluntary Insurance (Colonial)</t>
  </si>
  <si>
    <t>Workers Compensation</t>
  </si>
  <si>
    <t>Fringe Benefits Applied</t>
  </si>
  <si>
    <t>Depreciation</t>
  </si>
  <si>
    <t>Amortization</t>
  </si>
  <si>
    <t>In Country Salaries</t>
  </si>
  <si>
    <t>In Country Payroll Taxes</t>
  </si>
  <si>
    <t>In Country Benefits</t>
  </si>
  <si>
    <t>In Country Allowances</t>
  </si>
  <si>
    <t>In Country Contingency</t>
  </si>
  <si>
    <t>Fundraising Expenses</t>
  </si>
  <si>
    <t>Media</t>
  </si>
  <si>
    <t>On-line Services</t>
  </si>
  <si>
    <t>Outside Services</t>
  </si>
  <si>
    <t>Stipends &amp; Honoraria</t>
  </si>
  <si>
    <t>Professional Fees- Evaluation</t>
  </si>
  <si>
    <t>Translation</t>
  </si>
  <si>
    <t>IT Services</t>
  </si>
  <si>
    <t>Payroll Services</t>
  </si>
  <si>
    <t>Temporary Services</t>
  </si>
  <si>
    <t>Website</t>
  </si>
  <si>
    <t>Telephone &amp; Internet</t>
  </si>
  <si>
    <t>Audit</t>
  </si>
  <si>
    <t>Accounting &amp; Tax</t>
  </si>
  <si>
    <t>Event Costs</t>
  </si>
  <si>
    <t>Postage &amp; Shipping</t>
  </si>
  <si>
    <t>Office Supplies</t>
  </si>
  <si>
    <t>Educational Materials</t>
  </si>
  <si>
    <t>Program Supplies</t>
  </si>
  <si>
    <t>In Country Equipment Maintenance</t>
  </si>
  <si>
    <t>Rent</t>
  </si>
  <si>
    <t>Equipment &lt;$5000</t>
  </si>
  <si>
    <t>Y</t>
  </si>
  <si>
    <t>Equipment Lease</t>
  </si>
  <si>
    <t>Equipment Maintenance</t>
  </si>
  <si>
    <t>Printing &amp; Publications</t>
  </si>
  <si>
    <t>Annual Report</t>
  </si>
  <si>
    <t>Local Travel</t>
  </si>
  <si>
    <t>Travel Airfare (Non-Staff)</t>
  </si>
  <si>
    <t>Travel Related Expenses (Non-Staff)</t>
  </si>
  <si>
    <t>Lodging</t>
  </si>
  <si>
    <t>Staff Travel Airfare</t>
  </si>
  <si>
    <t>Staff Travel Related Expenses</t>
  </si>
  <si>
    <t>Consultant Travel</t>
  </si>
  <si>
    <t>Security</t>
  </si>
  <si>
    <t>Training &amp; Workshops</t>
  </si>
  <si>
    <t>Meetings, Events, Publications</t>
  </si>
  <si>
    <t>In Country Transportation</t>
  </si>
  <si>
    <t>In Country Staff Travel</t>
  </si>
  <si>
    <t>In Country Rent &amp; Utilities</t>
  </si>
  <si>
    <t>In Country Equipment</t>
  </si>
  <si>
    <t>In Country Communications</t>
  </si>
  <si>
    <t>In Country Office Supplies</t>
  </si>
  <si>
    <t>In Country Other</t>
  </si>
  <si>
    <t>In Country Bank Fees</t>
  </si>
  <si>
    <t>In Country Program Advances &amp; Payables</t>
  </si>
  <si>
    <t>In Country Miscellaneous Expense</t>
  </si>
  <si>
    <t>VAT Tax</t>
  </si>
  <si>
    <t>Post Differential</t>
  </si>
  <si>
    <t>Small Grants</t>
  </si>
  <si>
    <t>Subgrants-Asst</t>
  </si>
  <si>
    <t>Contracts-Acqu</t>
  </si>
  <si>
    <t>USAID670 Misc Exp-Excluded from NICRA</t>
  </si>
  <si>
    <t>Dues,  Licenses &amp; Subscriptions</t>
  </si>
  <si>
    <t>Legal Fees</t>
  </si>
  <si>
    <t>Investment Expense (Fees)</t>
  </si>
  <si>
    <t>Interest Expense (Line of Credit)</t>
  </si>
  <si>
    <t>Unallowable Program Costs</t>
  </si>
  <si>
    <t>Advertising</t>
  </si>
  <si>
    <t>Charitable Donation Expenses</t>
  </si>
  <si>
    <t>Misc. Accruals</t>
  </si>
  <si>
    <t>Moving Expenses</t>
  </si>
  <si>
    <t>Bank Fees &amp; Service Charges</t>
  </si>
  <si>
    <t>Indirect Costs per Award</t>
  </si>
  <si>
    <t>Indirect Costs Applied</t>
  </si>
  <si>
    <t>USAID Sub-Awards-Exempt from NICRA</t>
  </si>
  <si>
    <t>In-Kind</t>
  </si>
  <si>
    <t>Budget placeholder</t>
  </si>
  <si>
    <t>Vendors</t>
  </si>
  <si>
    <t>Funder</t>
  </si>
  <si>
    <t>Departments-Programs</t>
  </si>
  <si>
    <t>Funder-Grant</t>
  </si>
  <si>
    <t>Chart of Accounts</t>
  </si>
  <si>
    <t>POTA</t>
  </si>
  <si>
    <t>Countries</t>
  </si>
  <si>
    <t>ID</t>
  </si>
  <si>
    <t>code</t>
  </si>
  <si>
    <t>Grant ID</t>
  </si>
  <si>
    <t>Budget Description</t>
  </si>
  <si>
    <t>Activity Code</t>
  </si>
  <si>
    <t>Account Code</t>
  </si>
  <si>
    <t>Subcontract ID</t>
  </si>
  <si>
    <t>Office</t>
  </si>
  <si>
    <t>Program</t>
  </si>
  <si>
    <t>V00002</t>
  </si>
  <si>
    <t>New Target, Inc</t>
  </si>
  <si>
    <t>F0001</t>
  </si>
  <si>
    <t>Amazon</t>
  </si>
  <si>
    <t>Resource Development</t>
  </si>
  <si>
    <t>AGRO</t>
  </si>
  <si>
    <t>AgroAmerica Pass Thru</t>
  </si>
  <si>
    <t>100K</t>
  </si>
  <si>
    <t>Burkina Faso</t>
  </si>
  <si>
    <t>V00003</t>
  </si>
  <si>
    <t>Replicon Inc.</t>
  </si>
  <si>
    <t>F0002</t>
  </si>
  <si>
    <t>Americans Caring Teaching Sharing</t>
  </si>
  <si>
    <t>Presidents Office</t>
  </si>
  <si>
    <t>BARNOTE</t>
  </si>
  <si>
    <t>Fundacion Banorte Pass Thru</t>
  </si>
  <si>
    <t>Bolivia</t>
  </si>
  <si>
    <t>V00004</t>
  </si>
  <si>
    <t>Abraham A. Cisne</t>
  </si>
  <si>
    <t>F0003</t>
  </si>
  <si>
    <t>Arkansas Chapter</t>
  </si>
  <si>
    <t>Partnerships &amp; Programs</t>
  </si>
  <si>
    <t>CAF</t>
  </si>
  <si>
    <t>CAF Pass Thru</t>
  </si>
  <si>
    <t>Brazil</t>
  </si>
  <si>
    <t>V00005</t>
  </si>
  <si>
    <t>Adriana Graciela Closs Corrent</t>
  </si>
  <si>
    <t>F0004</t>
  </si>
  <si>
    <t>Association Haitienne de Solidarite</t>
  </si>
  <si>
    <t>Board of Directors</t>
  </si>
  <si>
    <t>CEMENTOS</t>
  </si>
  <si>
    <t>Cementos Progreso Pass Thru</t>
  </si>
  <si>
    <t>Barbados</t>
  </si>
  <si>
    <t>V00006</t>
  </si>
  <si>
    <t>Gelman, Rosenberg &amp; Freedman</t>
  </si>
  <si>
    <t>F0005</t>
  </si>
  <si>
    <t>Asociacion Companeros Teculutan</t>
  </si>
  <si>
    <t>Finance &amp; Administration</t>
  </si>
  <si>
    <t>CHEVRON</t>
  </si>
  <si>
    <t>Chevron Pass Thru</t>
  </si>
  <si>
    <t>Colombia Other</t>
  </si>
  <si>
    <t>V00007</t>
  </si>
  <si>
    <t>Aurora Figueredo</t>
  </si>
  <si>
    <t>F0006</t>
  </si>
  <si>
    <t>Bridgewater State University</t>
  </si>
  <si>
    <t>Human Resources</t>
  </si>
  <si>
    <t>COCA</t>
  </si>
  <si>
    <t>Coca Cola Pass Thru</t>
  </si>
  <si>
    <t>Costa Rica</t>
  </si>
  <si>
    <t>V00008</t>
  </si>
  <si>
    <t>Andrea Natalia Ingolotti Hetter</t>
  </si>
  <si>
    <t>F0007</t>
  </si>
  <si>
    <t>Capitulo Cochabamba, Bolivia</t>
  </si>
  <si>
    <t>Operational</t>
  </si>
  <si>
    <t>COLCIENCIAS</t>
  </si>
  <si>
    <t>Colciencias &amp; Sapiencia Pass Thru</t>
  </si>
  <si>
    <t xml:space="preserve">T1: Post-award Meeting with ILAB - Airfare - Mexico-DC </t>
  </si>
  <si>
    <t>V00009</t>
  </si>
  <si>
    <t>Alejandro Castro Jimenez</t>
  </si>
  <si>
    <t>F0008</t>
  </si>
  <si>
    <t>Capitulo de Antioquia, Colombia</t>
  </si>
  <si>
    <t>Communications Unit</t>
  </si>
  <si>
    <t>EXXON</t>
  </si>
  <si>
    <t>Exxon Mobil Pass Thru</t>
  </si>
  <si>
    <t>T1: Post-award Meeting with ILAB - Lodging and M&amp;IE in DC</t>
  </si>
  <si>
    <t>86030 (Lodging)/ 86050 (M&amp;IE)</t>
  </si>
  <si>
    <t>Dominican Republic</t>
  </si>
  <si>
    <t>V00010</t>
  </si>
  <si>
    <t>F0009</t>
  </si>
  <si>
    <t>Capitulo de Barranquilla, Colombia</t>
  </si>
  <si>
    <t>Membership Unit</t>
  </si>
  <si>
    <t>FREEPORT</t>
  </si>
  <si>
    <t>Freeport McMoRan Copper &amp; Gold Foundation Pass Thru</t>
  </si>
  <si>
    <t>T1: Post-award Meeting with ILAB - Local transportation in DC</t>
  </si>
  <si>
    <t>Ecuador</t>
  </si>
  <si>
    <t>V00011</t>
  </si>
  <si>
    <t>Concepcion Esperanza Montenegro Villarreal</t>
  </si>
  <si>
    <t>F0010</t>
  </si>
  <si>
    <t>Capitulo de Bogota, Colombia</t>
  </si>
  <si>
    <t>Monitoring and Evaluation Dept</t>
  </si>
  <si>
    <t>GRUMA</t>
  </si>
  <si>
    <t>GRUMA Pass Thru</t>
  </si>
  <si>
    <t xml:space="preserve">T1: Post-award Meeting with ILAB - U.S. Visa Fees </t>
  </si>
  <si>
    <t>Flex - Other countries</t>
  </si>
  <si>
    <t>V00012</t>
  </si>
  <si>
    <t>Studio Red Design</t>
  </si>
  <si>
    <t>F0011</t>
  </si>
  <si>
    <t>Capitulo de Cali, Colombia</t>
  </si>
  <si>
    <t>Procurement Dept</t>
  </si>
  <si>
    <t>ICETEX</t>
  </si>
  <si>
    <t>ICETEX Pass Thru</t>
  </si>
  <si>
    <t xml:space="preserve">T2: Field Personnel Annual Visits with ILAB - Airfare - Mexico-DC </t>
  </si>
  <si>
    <t>Guatemala</t>
  </si>
  <si>
    <t>V00013</t>
  </si>
  <si>
    <t>Aiyanna Maciel</t>
  </si>
  <si>
    <t>F0012</t>
  </si>
  <si>
    <t>Capitulo de Chile</t>
  </si>
  <si>
    <t>Colombia Office</t>
  </si>
  <si>
    <t>JENKINS</t>
  </si>
  <si>
    <t>Jenkins Pass Thru</t>
  </si>
  <si>
    <t>T2: Field Personnel Annual Visits with ILAB - Lodging and M&amp;IE in DC</t>
  </si>
  <si>
    <t>Guyana</t>
  </si>
  <si>
    <t>V00014</t>
  </si>
  <si>
    <t>Alexis Xavier Naranjo Jativa</t>
  </si>
  <si>
    <t>F0013</t>
  </si>
  <si>
    <t>Capitulo de Costa Rica</t>
  </si>
  <si>
    <t>METLIFE</t>
  </si>
  <si>
    <t>MetLife Pass Thru</t>
  </si>
  <si>
    <t>T2: Field Personnel Annual Visits with ILAB - Local transportation in DC</t>
  </si>
  <si>
    <t>Haiti</t>
  </si>
  <si>
    <t>V00015</t>
  </si>
  <si>
    <t>Anh Hoang Nguyen</t>
  </si>
  <si>
    <t>F0014</t>
  </si>
  <si>
    <t>Capitulo de El Salvador</t>
  </si>
  <si>
    <t>Benefit Pool</t>
  </si>
  <si>
    <t>NAFSA</t>
  </si>
  <si>
    <t>NAFSA Pass Thru</t>
  </si>
  <si>
    <t>T.4 Field-based Travel for Non-M&amp;E Activities - Lodging and M&amp;IE</t>
  </si>
  <si>
    <t>Jamaica</t>
  </si>
  <si>
    <t>V00016</t>
  </si>
  <si>
    <t>Alma Clarisa Rico Diaz</t>
  </si>
  <si>
    <t>F0015</t>
  </si>
  <si>
    <t>Capitulo de Honduras</t>
  </si>
  <si>
    <t>Leave Pool</t>
  </si>
  <si>
    <t>PUERTO</t>
  </si>
  <si>
    <t>Commonwealth of Puerto Rico Pass Thru</t>
  </si>
  <si>
    <t>T.4 Field-based Travel for Non-M&amp;E Activities - Local transportation (ground transportation)</t>
  </si>
  <si>
    <t>Morocco</t>
  </si>
  <si>
    <t>V00017</t>
  </si>
  <si>
    <t>Aleysha Serrato Garfias</t>
  </si>
  <si>
    <t>F0016</t>
  </si>
  <si>
    <t>Capitulo de La Paz y el Altiplano, Bolivia</t>
  </si>
  <si>
    <t>QUALCOMM</t>
  </si>
  <si>
    <t>QUALCOMM Pass Thru</t>
  </si>
  <si>
    <t>T.4 Field-based Travel for Non-M&amp;E Activities - Local transportation (airfare)</t>
  </si>
  <si>
    <t>Mexico</t>
  </si>
  <si>
    <t>V00018</t>
  </si>
  <si>
    <t>Washington Plaza Hotel</t>
  </si>
  <si>
    <t>F0017</t>
  </si>
  <si>
    <t>Capitulo de Pasto, Colombia</t>
  </si>
  <si>
    <t>SATANDER</t>
  </si>
  <si>
    <t>Santander Pass Thru</t>
  </si>
  <si>
    <t xml:space="preserve">Laptop computers &amp; software  </t>
  </si>
  <si>
    <t>V00019</t>
  </si>
  <si>
    <t>Astrid Yurany Osorio Alvarez</t>
  </si>
  <si>
    <t>F0018</t>
  </si>
  <si>
    <t>Capitulo de Quito, Ecuador</t>
  </si>
  <si>
    <t>Payroll Protection Program Loan</t>
  </si>
  <si>
    <t>SEMPRA</t>
  </si>
  <si>
    <t>SEMPRA Energy Pass Thru</t>
  </si>
  <si>
    <t>V00020</t>
  </si>
  <si>
    <t>Andi Rhoades Thomas</t>
  </si>
  <si>
    <t>F0019</t>
  </si>
  <si>
    <t>Capitulo de Venezuela</t>
  </si>
  <si>
    <t>Other Income</t>
  </si>
  <si>
    <t>SENA</t>
  </si>
  <si>
    <t>SENA Pass Thru</t>
  </si>
  <si>
    <t xml:space="preserve">Courier fees/services </t>
  </si>
  <si>
    <t>V00021</t>
  </si>
  <si>
    <t>Alejandro Torres Perico</t>
  </si>
  <si>
    <t>F0020</t>
  </si>
  <si>
    <t>Diana Cartagena Orozco</t>
  </si>
  <si>
    <t>Fundraising</t>
  </si>
  <si>
    <t>SENAI</t>
  </si>
  <si>
    <t>SENAI Pass Thru - National Service for Industrial Training</t>
  </si>
  <si>
    <t xml:space="preserve">Recruitment/Procurement Advertising </t>
  </si>
  <si>
    <t>V00022</t>
  </si>
  <si>
    <t>Early, Cassidy &amp; Schilling, LLC</t>
  </si>
  <si>
    <t>F0021</t>
  </si>
  <si>
    <t>Colorado Chapter</t>
  </si>
  <si>
    <t>Convention Unit</t>
  </si>
  <si>
    <t>TELEVISA</t>
  </si>
  <si>
    <t>Televisa Pass Thru</t>
  </si>
  <si>
    <t>V00023</t>
  </si>
  <si>
    <t>Barbara B. Bloch</t>
  </si>
  <si>
    <t>F0022</t>
  </si>
  <si>
    <t>Comite d'Haiti</t>
  </si>
  <si>
    <t>Legal Expenses - Unbillable</t>
  </si>
  <si>
    <t>AGA450</t>
  </si>
  <si>
    <t>AGA450 A Ganar Barbados Govt Ministry of Education</t>
  </si>
  <si>
    <t>CPU</t>
  </si>
  <si>
    <t>V00024</t>
  </si>
  <si>
    <t>Beth Outterson</t>
  </si>
  <si>
    <t>F0023</t>
  </si>
  <si>
    <t>Comite de Bahia, Brasil</t>
  </si>
  <si>
    <t>Unallowable NICRA Costs</t>
  </si>
  <si>
    <t>BSPORT24</t>
  </si>
  <si>
    <t>Beyond Sport 24</t>
  </si>
  <si>
    <t>Property and liability insurance</t>
  </si>
  <si>
    <t>V00025</t>
  </si>
  <si>
    <t>FSI Strategies Inc.</t>
  </si>
  <si>
    <t>F0024</t>
  </si>
  <si>
    <t>Comite de Brasilia, Brasil</t>
  </si>
  <si>
    <t>A Ganar</t>
  </si>
  <si>
    <t>CAF414</t>
  </si>
  <si>
    <t>CAF Vencedores Bolivia</t>
  </si>
  <si>
    <t>Legal fees</t>
  </si>
  <si>
    <t>V00026</t>
  </si>
  <si>
    <t>Quench</t>
  </si>
  <si>
    <t>F0025</t>
  </si>
  <si>
    <t>Comite de Minas Gerais, Brasil</t>
  </si>
  <si>
    <t>Combating Child Labor</t>
  </si>
  <si>
    <t>DAI430</t>
  </si>
  <si>
    <t>DAI Honduras School Based Violence Prevention</t>
  </si>
  <si>
    <t>Audit costs (A-133)</t>
  </si>
  <si>
    <t>V00027</t>
  </si>
  <si>
    <t>Foster Thomas</t>
  </si>
  <si>
    <t>F0026</t>
  </si>
  <si>
    <t>Comite de Paraiba, Brasil</t>
  </si>
  <si>
    <t>Education &amp; Culture - CPU</t>
  </si>
  <si>
    <t>DOL415</t>
  </si>
  <si>
    <t>DOL 415 Combating Child Labor Program Panama/Ecuador</t>
  </si>
  <si>
    <t>V00028</t>
  </si>
  <si>
    <t>Camilo Forero</t>
  </si>
  <si>
    <t>F0027</t>
  </si>
  <si>
    <t>Comite de Pernambuco, Brasil</t>
  </si>
  <si>
    <t>Farmer to Farmer</t>
  </si>
  <si>
    <t>DOL416</t>
  </si>
  <si>
    <t>DOL416 Paraguay Okakuaa</t>
  </si>
  <si>
    <t>Timekeeping and expense reporting platform</t>
  </si>
  <si>
    <t>V00029</t>
  </si>
  <si>
    <t>Carlos Javier Rivera Rojas</t>
  </si>
  <si>
    <t>F0028</t>
  </si>
  <si>
    <t>Comite de Rio Grande do Norte, Brasil</t>
  </si>
  <si>
    <t>Health and Nutrition</t>
  </si>
  <si>
    <t>DOL417</t>
  </si>
  <si>
    <t>EducaFuturo: Combatting Child Labor Modification 7</t>
  </si>
  <si>
    <t>Zoom license</t>
  </si>
  <si>
    <t>V00030</t>
  </si>
  <si>
    <t>Matthew N. Clausen</t>
  </si>
  <si>
    <t>F0029</t>
  </si>
  <si>
    <t>Comite de Santa Catarina, Brasil</t>
  </si>
  <si>
    <t>100K Strong</t>
  </si>
  <si>
    <t>DOL418</t>
  </si>
  <si>
    <t>Building Capacity -Civil Society-Combat Child Labor Colombia</t>
  </si>
  <si>
    <t>1.2: Baseline Survey of Key Stakeholder Groups (Pre-Program) - Local transportation for project staff to support Baseline Survey</t>
  </si>
  <si>
    <t>V00031</t>
  </si>
  <si>
    <t>Jemal's Orme LLC</t>
  </si>
  <si>
    <t>F0030</t>
  </si>
  <si>
    <t>Comite de Sao Paulo, Brazil</t>
  </si>
  <si>
    <t>Climate Change Fellows</t>
  </si>
  <si>
    <t>DOL419</t>
  </si>
  <si>
    <t>Combatting Child Labor Paraguay Okakuaa Modification</t>
  </si>
  <si>
    <t>1.2: Baseline Survey of Key Stakeholder Groups (Pre-Program) - Translation of Baseline Survey</t>
  </si>
  <si>
    <t>V00032</t>
  </si>
  <si>
    <t>Carmen Sofia Pena</t>
  </si>
  <si>
    <t>F0031</t>
  </si>
  <si>
    <t>Comite Para-Missouri, Brasil</t>
  </si>
  <si>
    <t>DOL420</t>
  </si>
  <si>
    <t>Reduce Child and Forced Labor in Palm Oil Supply Chains</t>
  </si>
  <si>
    <t>1.2: Baseline Survey of Key Stakeholder Groups (Pre-Program) - Workshop to socialize results of Baseline Survey with key stakeholders</t>
  </si>
  <si>
    <t>V00033</t>
  </si>
  <si>
    <t>Craig A. Tenney</t>
  </si>
  <si>
    <t>F0032</t>
  </si>
  <si>
    <t>Comite Paraguay Kansas (Capitulo de Paraguay)</t>
  </si>
  <si>
    <t>Higher Education Institution Unit</t>
  </si>
  <si>
    <t>DOL421</t>
  </si>
  <si>
    <t>Paraguay Okakuaa Cost Extension</t>
  </si>
  <si>
    <t>V00034</t>
  </si>
  <si>
    <t>Carmen R. Sepassi</t>
  </si>
  <si>
    <t>F0033</t>
  </si>
  <si>
    <t>CPI Spanish Immersion School</t>
  </si>
  <si>
    <t>Youth Ambassadors</t>
  </si>
  <si>
    <t>DOL422</t>
  </si>
  <si>
    <t>USDOL Colombia Ports</t>
  </si>
  <si>
    <t>1.3 Development of comprehensive STPS website for multiple audiences - Meetings with STPS to design content for website</t>
  </si>
  <si>
    <t>V00035</t>
  </si>
  <si>
    <t>Cynthia Bendlin</t>
  </si>
  <si>
    <t>F0034</t>
  </si>
  <si>
    <t>DAI - Honduras School Based Violence Prevention</t>
  </si>
  <si>
    <t>Higher Education Partnership</t>
  </si>
  <si>
    <t>USDOL Mexico Awareness Raising Project</t>
  </si>
  <si>
    <t>1.3 Development of comprehensive STPS website for multiple audiences - Local transportation for project staff to support STPS website development</t>
  </si>
  <si>
    <t>V00036</t>
  </si>
  <si>
    <t>Daniela Sepulveda Ruiz</t>
  </si>
  <si>
    <t>F0035</t>
  </si>
  <si>
    <t>District of Colombia Chapter</t>
  </si>
  <si>
    <t>Other</t>
  </si>
  <si>
    <t>DOL424</t>
  </si>
  <si>
    <t>Combat Child Labor Colombia Modification</t>
  </si>
  <si>
    <t>1.4 Mass and social media campaigns for workers and the general populace - Consultant: Graphic design for mass and social media campaigns</t>
  </si>
  <si>
    <t>V00037</t>
  </si>
  <si>
    <t>Soft Trac LLC</t>
  </si>
  <si>
    <t>F0036</t>
  </si>
  <si>
    <t>USDOL416 - Combating Child Labor Paraguay Okakuaa</t>
  </si>
  <si>
    <t>DOL425</t>
  </si>
  <si>
    <t>Gender Equity</t>
  </si>
  <si>
    <t>1.4 Mass and social media campaigns for workers and the general populace - Consultant: Video production for mass media campaign</t>
  </si>
  <si>
    <t>V00038</t>
  </si>
  <si>
    <t>Danielle Rae Martin</t>
  </si>
  <si>
    <t>F0037</t>
  </si>
  <si>
    <t>USDOL418- Combating Child Labor Colombia Avanza</t>
  </si>
  <si>
    <t>DOS413</t>
  </si>
  <si>
    <t>DOS413 Vencedores Bolivia</t>
  </si>
  <si>
    <t>1.4 Mass and social media campaigns for workers and the general populace - Local transportation for project staff to support STPS Facebook development</t>
  </si>
  <si>
    <t>V00039</t>
  </si>
  <si>
    <t>Windstream Enterprise</t>
  </si>
  <si>
    <t>F0038</t>
  </si>
  <si>
    <t>USDOL419- Combatting Child Labor Paraguay Okakuaa Modification</t>
  </si>
  <si>
    <t>DOS416</t>
  </si>
  <si>
    <t>DOS416 American Embassy Bolivia Vencedoras II</t>
  </si>
  <si>
    <t>1.4 Mass and social media campaigns for workers and the general populace - Capacity-building trainings for social media</t>
  </si>
  <si>
    <t>V00040</t>
  </si>
  <si>
    <t>Daniela Zuluaga</t>
  </si>
  <si>
    <t>F0039</t>
  </si>
  <si>
    <t>USDOL420- Palm Oil Colombia Project</t>
  </si>
  <si>
    <t>DOS445</t>
  </si>
  <si>
    <t>Vencedoras Convention Travel</t>
  </si>
  <si>
    <t>1.4 Mass and social media campaigns for workers and the general populace - Lodging and M&amp;IE for project staff to support exchanges with CDM</t>
  </si>
  <si>
    <t>V00041</t>
  </si>
  <si>
    <t>Eduardo Bejarano Hernandez</t>
  </si>
  <si>
    <t>F0040</t>
  </si>
  <si>
    <t>USDOL422 - Colombia Ports Project</t>
  </si>
  <si>
    <t>DOS451</t>
  </si>
  <si>
    <t>Sex and Labor Trafficking in Paraguay</t>
  </si>
  <si>
    <t>1.4 Mass and social media campaigns for workers and the general populace - Local transportation for project staff to support exchanges with CDM</t>
  </si>
  <si>
    <t>V00042</t>
  </si>
  <si>
    <t>US Bank</t>
  </si>
  <si>
    <t>F0041</t>
  </si>
  <si>
    <t>USDOL423 Mexico Awareness Raising Project</t>
  </si>
  <si>
    <t>DOS452</t>
  </si>
  <si>
    <t>Mexico United 2026</t>
  </si>
  <si>
    <t>1.4 Mass and social media campaigns for workers and the general populace - Dissemination of radio campaigns</t>
  </si>
  <si>
    <t>V00043</t>
  </si>
  <si>
    <t>Cybernautic, Inc</t>
  </si>
  <si>
    <t>F0042</t>
  </si>
  <si>
    <t>DOS2001-USDOS-100K Strong in the Americas</t>
  </si>
  <si>
    <t>ESPN22</t>
  </si>
  <si>
    <t>ESPN A Ganar</t>
  </si>
  <si>
    <t>1.4 Mass and social media campaigns for workers and the general populace - Development of comic book for workers</t>
  </si>
  <si>
    <t>V00044</t>
  </si>
  <si>
    <t>EVIAN GONZALES RODRIGUEZ</t>
  </si>
  <si>
    <t>F0043</t>
  </si>
  <si>
    <t>DOS2002-USDOS 100K Innovation Grant Fund - Bogota, Colombia</t>
  </si>
  <si>
    <t>ESPN25</t>
  </si>
  <si>
    <t>ESPN25 A Ganar</t>
  </si>
  <si>
    <t>V00045</t>
  </si>
  <si>
    <t>Fadrique I. Iglesias</t>
  </si>
  <si>
    <t>F0044</t>
  </si>
  <si>
    <t>DOS2003-US Embassy San Jose, Costa Rica - HEP2019 Funding</t>
  </si>
  <si>
    <t>ESPN26</t>
  </si>
  <si>
    <t>ESPN A Ganar 2018</t>
  </si>
  <si>
    <t>1.5 Public Forums for the public, workers, and union leaders - Lodging and M&amp;IE for speakers of public forums</t>
  </si>
  <si>
    <t>V00046</t>
  </si>
  <si>
    <t>Humentum</t>
  </si>
  <si>
    <t>F0045</t>
  </si>
  <si>
    <t>DOS204-USDOS - Alumni Network and Capacity Building</t>
  </si>
  <si>
    <t>FUNPAD435</t>
  </si>
  <si>
    <t>FUNPADEM Costa Rica</t>
  </si>
  <si>
    <t>1.5 Public Forums for the public, workers, and union leaders - Transportation for speakers of public forums</t>
  </si>
  <si>
    <t>V00047</t>
  </si>
  <si>
    <t>Whova Inc</t>
  </si>
  <si>
    <t>F0046</t>
  </si>
  <si>
    <t>DOS251-USDOS - American Embassy Brazil 100K</t>
  </si>
  <si>
    <t>IDB499</t>
  </si>
  <si>
    <t>IDB499 A Ganar</t>
  </si>
  <si>
    <t>V00048</t>
  </si>
  <si>
    <t>Salesforce.org</t>
  </si>
  <si>
    <t>F0047</t>
  </si>
  <si>
    <t>DOS252-USDOS - American Embassy Panama 100K</t>
  </si>
  <si>
    <t>KOSMOS 441</t>
  </si>
  <si>
    <t>KOSMOS Enerygy LLC</t>
  </si>
  <si>
    <t>V00049</t>
  </si>
  <si>
    <t>Gustavo Payan-Luna</t>
  </si>
  <si>
    <t>F0048</t>
  </si>
  <si>
    <t>DOS253-USDOS - American Embassy Mexico 100K</t>
  </si>
  <si>
    <t>SBUCKS446</t>
  </si>
  <si>
    <t>Starbucks (Resource Foundation)Aganar Soacho,Cundinamarca CO</t>
  </si>
  <si>
    <t>1.5 Public Forums for the public, workers, and union leaders - Consultant: FESIIAAAN: implementation of 9 forums</t>
  </si>
  <si>
    <t>V00050</t>
  </si>
  <si>
    <t>Gabriela Villamizar Diaz</t>
  </si>
  <si>
    <t>F0049</t>
  </si>
  <si>
    <t>DOS254-USDOS - American Embassy Colombia 100K</t>
  </si>
  <si>
    <t>SENA22</t>
  </si>
  <si>
    <t>SENA A Ganar 2017</t>
  </si>
  <si>
    <t>1.5 Public Forums for the public, workers, and union leaders - Consultant: FAT: implementation of 21 public forums</t>
  </si>
  <si>
    <t>V00051</t>
  </si>
  <si>
    <t>Proforma</t>
  </si>
  <si>
    <t>F0050</t>
  </si>
  <si>
    <t>DOS255-USDOS - American Embassy Honduras 100K</t>
  </si>
  <si>
    <t>USAID440</t>
  </si>
  <si>
    <t>USAID440 A Ganar Caribbean</t>
  </si>
  <si>
    <t>1.6 Educational Workshops for Workers and Union Leaders - Outreach campaigns for existing workshops</t>
  </si>
  <si>
    <t>V00052</t>
  </si>
  <si>
    <t>Hanyu Zhang</t>
  </si>
  <si>
    <t>F0051</t>
  </si>
  <si>
    <t>DOS256-USDOS - American Embassy DR 100K</t>
  </si>
  <si>
    <t>USAID800</t>
  </si>
  <si>
    <t>Juntos Aprendemos</t>
  </si>
  <si>
    <t>1.6 Educational Workshops for Workers and Union Leaders - Consultant: Development of tailored modules and teaching materials for workshops</t>
  </si>
  <si>
    <t>V00053</t>
  </si>
  <si>
    <t>Memetic.Media</t>
  </si>
  <si>
    <t>F0052</t>
  </si>
  <si>
    <t>DOS 257-USDOS - American Embassy Argentina 100K</t>
  </si>
  <si>
    <t>WINROCK400</t>
  </si>
  <si>
    <t>WINROCK ATLAS Project</t>
  </si>
  <si>
    <t>1.6 Educational Workshops for Workers and Union Leaders - Consultant: Assessment and development of confederation education programs</t>
  </si>
  <si>
    <t>V00054</t>
  </si>
  <si>
    <t>Office In SAS</t>
  </si>
  <si>
    <t>F0053</t>
  </si>
  <si>
    <t>DOS258-USDOS - American Embassy Bogota 100K</t>
  </si>
  <si>
    <t>FEDCHILD23</t>
  </si>
  <si>
    <t>Feed the Children 23</t>
  </si>
  <si>
    <t>EDH</t>
  </si>
  <si>
    <t>1.6 Educational Workshops for Workers and Union Leaders - Translation of outreach materials to native languages</t>
  </si>
  <si>
    <t>V00055</t>
  </si>
  <si>
    <t>Juliana Borges de Araujo</t>
  </si>
  <si>
    <t>F0054</t>
  </si>
  <si>
    <t>DOS 259-US Embassy Guatemala 100K 2020-2022</t>
  </si>
  <si>
    <t>USAID615</t>
  </si>
  <si>
    <t>HTH Haiti Nutrition Security Program (NSP)</t>
  </si>
  <si>
    <t>1.7 Trainings for union leadership - Trainings on FOA and CBA guidelines for union leaders</t>
  </si>
  <si>
    <t>V00056</t>
  </si>
  <si>
    <t>Jose Eduardo Cano Ozaeta</t>
  </si>
  <si>
    <t>F0055</t>
  </si>
  <si>
    <t>DOS260-USDOS Embassy Brasilia, Brazil 100K 2020-2022</t>
  </si>
  <si>
    <t>USAID616</t>
  </si>
  <si>
    <t>USAID616 Ranfose Abitid Nitrisyon pou Fe Ogmante Sante</t>
  </si>
  <si>
    <t>1.7 Trainings for union leadership - Material development and printing for trainings for union leaders</t>
  </si>
  <si>
    <t>V00057</t>
  </si>
  <si>
    <t>The Millennium Group International LLC</t>
  </si>
  <si>
    <t>F0056</t>
  </si>
  <si>
    <t>DOS261-USDOS Embassy Santiago, Chile 100K 2020-2022</t>
  </si>
  <si>
    <t>USAID648</t>
  </si>
  <si>
    <t>USAID648 Farmer to Farmer</t>
  </si>
  <si>
    <t>1.7 Trainings for union leadership - Transportation for speakers</t>
  </si>
  <si>
    <t>V00058</t>
  </si>
  <si>
    <t>Juan Felipe Jimenez Trucco</t>
  </si>
  <si>
    <t>F0057</t>
  </si>
  <si>
    <t>DOIS262-USDOS Embassy Peru 100K 2020-2021</t>
  </si>
  <si>
    <t>USAID649</t>
  </si>
  <si>
    <t>John Ogonowski Farmer-to-Farmer Program (F2F) 2019-2023</t>
  </si>
  <si>
    <t>1.7 Trainings for union leadership - Meetings with STPS to expand training program</t>
  </si>
  <si>
    <t>V00059</t>
  </si>
  <si>
    <t>Jane Haines</t>
  </si>
  <si>
    <t>F0058</t>
  </si>
  <si>
    <t>DOS263-USDOS Partnerships to Support Mexican HEI's</t>
  </si>
  <si>
    <t>USAID670</t>
  </si>
  <si>
    <t>F2F Agricultural Volunteer Opportunity Project (AVOP)</t>
  </si>
  <si>
    <t>1.7 Trainings for union leadership - Consultant: FAT: implementation of 16 trainings for union leaders</t>
  </si>
  <si>
    <t>V00060</t>
  </si>
  <si>
    <t>Jessica Karcz</t>
  </si>
  <si>
    <t>F0059</t>
  </si>
  <si>
    <t>DOS274-USDOS - American Embassy Peru 100K</t>
  </si>
  <si>
    <t>Farmer-to-Farmer Venezuela Program</t>
  </si>
  <si>
    <t>1.8 Two-way messaging for employers - Consultant: Viamo: Development and implementation of Two-way Mobile Messaging System</t>
  </si>
  <si>
    <t>V00061</t>
  </si>
  <si>
    <t>Jose Marcio Soares de Barros</t>
  </si>
  <si>
    <t>F0060</t>
  </si>
  <si>
    <t>DOS276-USDOS - II-Capacity Bldg. for US Undergraduate Study Abroad</t>
  </si>
  <si>
    <t>USDA700</t>
  </si>
  <si>
    <t>USDA Food for Progress Colombia</t>
  </si>
  <si>
    <t>1.9 On-Line Webinars for the Business Sector - Material development for online use</t>
  </si>
  <si>
    <t>V00062</t>
  </si>
  <si>
    <t>John McPhail</t>
  </si>
  <si>
    <t>F0061</t>
  </si>
  <si>
    <t>DOS278-USDOS - Buenos Aires Youth Leaders Program (BAYLP)</t>
  </si>
  <si>
    <t>100K297</t>
  </si>
  <si>
    <t>EGC</t>
  </si>
  <si>
    <t>1.10 Two-Day In-Person Summits w/ STPS for Sectoral Business Associations - Summits for targeted sectoral business associations</t>
  </si>
  <si>
    <t>V00063</t>
  </si>
  <si>
    <t>JDM Monetization Services, LLC</t>
  </si>
  <si>
    <t>F0062</t>
  </si>
  <si>
    <t>DOS281-USDOS - Education and Culture Grant 2018</t>
  </si>
  <si>
    <t>CIRD280</t>
  </si>
  <si>
    <t>#280  CIRD PCI</t>
  </si>
  <si>
    <t>1.10 Two-Day In-Person Summits w/ STPS for Sectoral Business Associations - Material design and printing for summits</t>
  </si>
  <si>
    <t>V00064</t>
  </si>
  <si>
    <t>Janira R Clack</t>
  </si>
  <si>
    <t>F0063</t>
  </si>
  <si>
    <t>DOS282-USDOS - Education and Culture Grant 2019</t>
  </si>
  <si>
    <t>DOS2001</t>
  </si>
  <si>
    <t>100,000 Strong in the Americas 2019-2020</t>
  </si>
  <si>
    <t>1.10 Two-Day In-Person Summits w/ STPS for Sectoral Business Associations - Lodging and M&amp;IE for project staff to support summits</t>
  </si>
  <si>
    <t>V00065</t>
  </si>
  <si>
    <t>Jaime Raul Torales Gonzalez</t>
  </si>
  <si>
    <t>F0064</t>
  </si>
  <si>
    <t>DOS284-USDOS - Education and Culture Grant 2020-2021</t>
  </si>
  <si>
    <t>DOS2002</t>
  </si>
  <si>
    <t>American Embassy Colombia 100K</t>
  </si>
  <si>
    <t>1.10 Two-Day In-Person Summits w/ STPS for Sectoral Business Associations - Local transportation for project staff to support summits</t>
  </si>
  <si>
    <t>V00066</t>
  </si>
  <si>
    <t>Kelvin McLaren Craig</t>
  </si>
  <si>
    <t>F0065</t>
  </si>
  <si>
    <t>DOS285-USDOS - Education and Culture Grant 2021</t>
  </si>
  <si>
    <t>DOS2003</t>
  </si>
  <si>
    <t>Costa Rica Embassy Support for HEP Conference</t>
  </si>
  <si>
    <t>1.11 Exchanges on Best Practices for FOA and Gender - Transportation for exchange participants</t>
  </si>
  <si>
    <t>V00067</t>
  </si>
  <si>
    <t>Kirk Del Rosario</t>
  </si>
  <si>
    <t>F0066</t>
  </si>
  <si>
    <t>DOS292-USDOS - 100K Innovation Grant Fund</t>
  </si>
  <si>
    <t>DOS204</t>
  </si>
  <si>
    <t>Alumni Network and Capacity Building</t>
  </si>
  <si>
    <t>1.11 Exchanges on Best Practices for FOA and Gender - Transportation for project staff to support exchanges</t>
  </si>
  <si>
    <t>V00068</t>
  </si>
  <si>
    <t>PandaDoc Inc</t>
  </si>
  <si>
    <t>F0067</t>
  </si>
  <si>
    <t>DOS299 USDOS-100K Strong</t>
  </si>
  <si>
    <t>DOS221</t>
  </si>
  <si>
    <t>DOS221 YA Venezuela</t>
  </si>
  <si>
    <t>1.12 Monitoring and Development of USMCA Cases  - Consultant: Development of document of cases</t>
  </si>
  <si>
    <t>V00069</t>
  </si>
  <si>
    <t>MadWolf Technologies</t>
  </si>
  <si>
    <t>F0068</t>
  </si>
  <si>
    <t>DOS451-USDOS - Sex and Labor Trafficking in Paraguay</t>
  </si>
  <si>
    <t>DOS222</t>
  </si>
  <si>
    <t>DOS222 Senior EPCA Fellows Phase II</t>
  </si>
  <si>
    <t>2.2 Initial communications capacity assessment of STPS &amp; peer institutions - Consultant: Development of needs assessment of STPS and peer institutions</t>
  </si>
  <si>
    <t>V00070</t>
  </si>
  <si>
    <t>Katerina Ford Lamm</t>
  </si>
  <si>
    <t>F0069</t>
  </si>
  <si>
    <t>DOS452-USDOS - Mexico United 2026</t>
  </si>
  <si>
    <t>DOS225</t>
  </si>
  <si>
    <t>DOS225 American Embassy Caracas</t>
  </si>
  <si>
    <t>2.2 Initial communications capacity assessment of STPS &amp; peer institutions - Assessment tool chosen</t>
  </si>
  <si>
    <t>V00071</t>
  </si>
  <si>
    <t>Kelly McNally</t>
  </si>
  <si>
    <t>F0070</t>
  </si>
  <si>
    <t>Comite de Espirito Santo, Brasil</t>
  </si>
  <si>
    <t>DOS226</t>
  </si>
  <si>
    <t>DOS226 YA Youth Ambassadors</t>
  </si>
  <si>
    <t>2.2 Initial communications capacity assessment of STPS &amp; peer institutions - Meetings with STPS and peer institutions for development of needs assessment</t>
  </si>
  <si>
    <t>V00072</t>
  </si>
  <si>
    <t>Kellen Lueras Parrish</t>
  </si>
  <si>
    <t>F0071</t>
  </si>
  <si>
    <t>PartnersCampus Student Chapter Flintridge Preparatory School</t>
  </si>
  <si>
    <t>DOS227</t>
  </si>
  <si>
    <t>DOS227 American Embassy in Panama 2014</t>
  </si>
  <si>
    <t>2.3 Construction of Capacity-Building Action Plans for STPS - Consultant: Collaborate Up: Co-Creation Facilitator</t>
  </si>
  <si>
    <t>V00073</t>
  </si>
  <si>
    <t>Purdue University</t>
  </si>
  <si>
    <t>F0072</t>
  </si>
  <si>
    <t>Florida Chapter</t>
  </si>
  <si>
    <t>DOS228</t>
  </si>
  <si>
    <t>YA Venezuela</t>
  </si>
  <si>
    <t>2.3 Construction of Capacity-Building Action Plans for STPS - Meetings with STPS to develop capacity-building action plans</t>
  </si>
  <si>
    <t>V00074</t>
  </si>
  <si>
    <t>Ana Laura Aguilar Castillo</t>
  </si>
  <si>
    <t>F0073</t>
  </si>
  <si>
    <t>Fundacion Maria Amor</t>
  </si>
  <si>
    <t>DOS231</t>
  </si>
  <si>
    <t>YA Embassy Bogota Support</t>
  </si>
  <si>
    <t>2.4 Delivery of Capacity-Building Activities - Capacity-building needs of STPS and peer institutions</t>
  </si>
  <si>
    <t>V00075</t>
  </si>
  <si>
    <t>WizeHive, Inc</t>
  </si>
  <si>
    <t>F0074</t>
  </si>
  <si>
    <t>Fundacion Vamos Mexico</t>
  </si>
  <si>
    <t>DOS232</t>
  </si>
  <si>
    <t>American Embassy Bogota Colombia</t>
  </si>
  <si>
    <t>2.5 Communication and Media Outreach Technical Training Program - Consultant: assessment of current and future needs for content generation</t>
  </si>
  <si>
    <t>V00076</t>
  </si>
  <si>
    <t>Laura Cossette</t>
  </si>
  <si>
    <t>F0075</t>
  </si>
  <si>
    <t>FUNPADEM435 Costa Rica-Subwardee</t>
  </si>
  <si>
    <t>DOS235</t>
  </si>
  <si>
    <t>YA's Venezuela</t>
  </si>
  <si>
    <t>2.5 Communication and Media Outreach Technical Training Program - Meetings to develop a work plan for the systematization of new content generation</t>
  </si>
  <si>
    <t>V00077</t>
  </si>
  <si>
    <t>Leslie Harris Cosgrove</t>
  </si>
  <si>
    <t>F0076</t>
  </si>
  <si>
    <t>Georgia Chapter</t>
  </si>
  <si>
    <t>DOS237</t>
  </si>
  <si>
    <t>Tag Free - Arbol Panama American Embassy Panama</t>
  </si>
  <si>
    <t>2.6 Strengthened Coordination across STPS and peers on communication planning - Workshops on the development of progress reports</t>
  </si>
  <si>
    <t>V00078</t>
  </si>
  <si>
    <t>Translanguage Ltda</t>
  </si>
  <si>
    <t>F0077</t>
  </si>
  <si>
    <t>GROPPE - School of English</t>
  </si>
  <si>
    <t>DOS251</t>
  </si>
  <si>
    <t>American Embassy Brazil 100K</t>
  </si>
  <si>
    <t>2.6 Strengthened Coordination across STPS and peers on communication planning - Lodging and M&amp;IE for project staff</t>
  </si>
  <si>
    <t>V00079</t>
  </si>
  <si>
    <t>United Concordia Companies, Inc</t>
  </si>
  <si>
    <t>F0078</t>
  </si>
  <si>
    <t>Gruma Corporation</t>
  </si>
  <si>
    <t>DOS252</t>
  </si>
  <si>
    <t>American Embassy Panama 100K</t>
  </si>
  <si>
    <t>2.6 Strengthened Coordination across STPS and peers on communication planning - Local transportation for project staff</t>
  </si>
  <si>
    <t>V00080</t>
  </si>
  <si>
    <t>Maria Guadalupe Galiano Migliorisi</t>
  </si>
  <si>
    <t>F0079</t>
  </si>
  <si>
    <t>Guyana Chapter</t>
  </si>
  <si>
    <t>DOS253</t>
  </si>
  <si>
    <t>American Embassy Mexico 100K</t>
  </si>
  <si>
    <t>2.6 Strengthened Coordination across STPS and peers on communication planning - Meeting expenses with STPS and peer institutions</t>
  </si>
  <si>
    <t>V00081</t>
  </si>
  <si>
    <t>Margaret S. Arant</t>
  </si>
  <si>
    <t>F0080</t>
  </si>
  <si>
    <t>Universidad Hispanoamericana</t>
  </si>
  <si>
    <t>DOS254</t>
  </si>
  <si>
    <t xml:space="preserve">3.1 Database Development - Consultant fees </t>
  </si>
  <si>
    <t>V00082</t>
  </si>
  <si>
    <t>Melissa Golladay</t>
  </si>
  <si>
    <t>F0081</t>
  </si>
  <si>
    <t>Home Roots Foundation</t>
  </si>
  <si>
    <t>DOS255</t>
  </si>
  <si>
    <t>American Embassy Honduras 100k</t>
  </si>
  <si>
    <t>3.2 Monitoring Guidelines Development - Monitoring guidelines production and printing</t>
  </si>
  <si>
    <t>V00083</t>
  </si>
  <si>
    <t>Macarena Jimenez Granda</t>
  </si>
  <si>
    <t>F0082</t>
  </si>
  <si>
    <t>Fadrique Iglesias</t>
  </si>
  <si>
    <t>DOS256</t>
  </si>
  <si>
    <t>American Embassy DR 100K</t>
  </si>
  <si>
    <t xml:space="preserve">3.2 Monitoring Guidelines Development - Monitoring guidelines training workshop </t>
  </si>
  <si>
    <t>V00084</t>
  </si>
  <si>
    <t>Marsha Tanisha Johnson</t>
  </si>
  <si>
    <t>F0083</t>
  </si>
  <si>
    <t>Illinois Chapter</t>
  </si>
  <si>
    <t>DOS257</t>
  </si>
  <si>
    <t>American Embassy Argentina 100K</t>
  </si>
  <si>
    <t>3.3 Development of Performance Monitoring Plan - Workshops</t>
  </si>
  <si>
    <t>V00085</t>
  </si>
  <si>
    <t>Marko Marcelo Machicao Bankovic</t>
  </si>
  <si>
    <t>F0084</t>
  </si>
  <si>
    <t>Indiana Chapter</t>
  </si>
  <si>
    <t>DOS258</t>
  </si>
  <si>
    <t>American Embassy Bogota 100K</t>
  </si>
  <si>
    <t>3.3 Development of Performance Monitoring Plan - Document translation</t>
  </si>
  <si>
    <t>V00086</t>
  </si>
  <si>
    <t>Maia Moore</t>
  </si>
  <si>
    <t>F0085</t>
  </si>
  <si>
    <t>Instituto Tecnologico de Costa Rica</t>
  </si>
  <si>
    <t>DOS259</t>
  </si>
  <si>
    <t>American Embassy Guatemala 100K FY2020</t>
  </si>
  <si>
    <t>3.4 On-going M&amp;E training workshops</t>
  </si>
  <si>
    <t>V00087</t>
  </si>
  <si>
    <t>Michael Moscarelli</t>
  </si>
  <si>
    <t>F0086</t>
  </si>
  <si>
    <t>Kansas Chapter</t>
  </si>
  <si>
    <t>DOS260</t>
  </si>
  <si>
    <t>American Embassy Brazil 100K FY2020</t>
  </si>
  <si>
    <t>3.5 External Evaluations - Interim Performance Evaluation</t>
  </si>
  <si>
    <t>V00088</t>
  </si>
  <si>
    <t>Ana Maria Hernandez Hernandez</t>
  </si>
  <si>
    <t>F0087</t>
  </si>
  <si>
    <t>Daniel Kelin, II</t>
  </si>
  <si>
    <t>DOS261</t>
  </si>
  <si>
    <t>American Embassy Chile 100K FY2020</t>
  </si>
  <si>
    <t>3.5 External Evaluations - Final Performance Evaluation</t>
  </si>
  <si>
    <t>V00089</t>
  </si>
  <si>
    <t>Alba Natalia Flor Matiauda</t>
  </si>
  <si>
    <t>F0088</t>
  </si>
  <si>
    <t>Sara Kouchehbagh</t>
  </si>
  <si>
    <t>DOS262</t>
  </si>
  <si>
    <t>American Embassy Peru 100K FY2020</t>
  </si>
  <si>
    <t>3.6 Collection of Reliable Data and Processing of Monitoring Data - Lodging and M&amp;IE - Field verification and data collection visits</t>
  </si>
  <si>
    <t>V00090</t>
  </si>
  <si>
    <t>Olivia Robertson-Moe</t>
  </si>
  <si>
    <t>F0089</t>
  </si>
  <si>
    <t>BHASKAR KRISHNAMURTHY</t>
  </si>
  <si>
    <t>DOS263</t>
  </si>
  <si>
    <t>Partnerships to Support Mexican HEI's</t>
  </si>
  <si>
    <t>3.6 Collection of Reliable Data and Processing of Monitoring Data - Local transportation - Field verification and data collection visits</t>
  </si>
  <si>
    <t>V00091</t>
  </si>
  <si>
    <t>Penelope Kim</t>
  </si>
  <si>
    <t>F0090</t>
  </si>
  <si>
    <t>Long Island, New York Chapter</t>
  </si>
  <si>
    <t>DOS270</t>
  </si>
  <si>
    <t>DOS270 Education &amp; Culture 2014</t>
  </si>
  <si>
    <t>3.6 Collection of Reliable Data and Processing of Monitoring Data - Data collection materials and printing</t>
  </si>
  <si>
    <t>82420 (Program supplies/ 85300 (Printing)</t>
  </si>
  <si>
    <t>V00092</t>
  </si>
  <si>
    <t>Pablo Ramirez</t>
  </si>
  <si>
    <t>F0091</t>
  </si>
  <si>
    <t>Louisiana Chapter</t>
  </si>
  <si>
    <t>DOS272</t>
  </si>
  <si>
    <t>DOS272 Education &amp; Culture 2015</t>
  </si>
  <si>
    <t>V00093</t>
  </si>
  <si>
    <t>Pudue University Incoming Electronic Payments</t>
  </si>
  <si>
    <t>F0092</t>
  </si>
  <si>
    <t>Maine Chapter</t>
  </si>
  <si>
    <t>DOS273</t>
  </si>
  <si>
    <t>DOS273 Education &amp; Culture 2016</t>
  </si>
  <si>
    <t>Petty Cash - Mexico Office DOL423</t>
  </si>
  <si>
    <t>V00094</t>
  </si>
  <si>
    <t>Grupo Luna Nueva - Nuestro Amenecer</t>
  </si>
  <si>
    <t>F0093</t>
  </si>
  <si>
    <t>Danielle Martin</t>
  </si>
  <si>
    <t>DOS274</t>
  </si>
  <si>
    <t>American Embassy in Peru 100K</t>
  </si>
  <si>
    <t>V00095</t>
  </si>
  <si>
    <t>Rachel Falek</t>
  </si>
  <si>
    <t>F0094</t>
  </si>
  <si>
    <t>Maryland Chapter</t>
  </si>
  <si>
    <t>DOS275</t>
  </si>
  <si>
    <t>Capacity Building for US Undergradate Study Abroad</t>
  </si>
  <si>
    <t>V00096</t>
  </si>
  <si>
    <t>Rosy Mi Mi</t>
  </si>
  <si>
    <t>F0095</t>
  </si>
  <si>
    <t>Massachusetts Chapter</t>
  </si>
  <si>
    <t>DOS276</t>
  </si>
  <si>
    <t>II-Capacity Building for US Undergradate Study Abroad</t>
  </si>
  <si>
    <t>V00097</t>
  </si>
  <si>
    <t>Roman Alberto Rojas Hernandez</t>
  </si>
  <si>
    <t>F0096</t>
  </si>
  <si>
    <t>Missouri Chapter</t>
  </si>
  <si>
    <t>DOS277</t>
  </si>
  <si>
    <t>Education and Culture Grant 2017</t>
  </si>
  <si>
    <t>V00098</t>
  </si>
  <si>
    <t>Claudia Johanna Rojas Hormiga</t>
  </si>
  <si>
    <t>F0097</t>
  </si>
  <si>
    <t>Montana Chapter</t>
  </si>
  <si>
    <t>DOS278</t>
  </si>
  <si>
    <t>Buenos Aires Youth Leaders program (BAYLP)</t>
  </si>
  <si>
    <t>V00099</t>
  </si>
  <si>
    <t>Renata Torres Sales</t>
  </si>
  <si>
    <t>F0098</t>
  </si>
  <si>
    <t>Montana State University</t>
  </si>
  <si>
    <t>DOS281</t>
  </si>
  <si>
    <t>Education &amp; Culture Grant 2018</t>
  </si>
  <si>
    <t>V00100</t>
  </si>
  <si>
    <t>Selena Bridges</t>
  </si>
  <si>
    <t>F0099</t>
  </si>
  <si>
    <t>Mount St. Mary's University</t>
  </si>
  <si>
    <t>DOS282</t>
  </si>
  <si>
    <t>Education &amp; Culture Grant 2019</t>
  </si>
  <si>
    <t>V00101</t>
  </si>
  <si>
    <t>Sergio Correa Asmar</t>
  </si>
  <si>
    <t>F0100</t>
  </si>
  <si>
    <t>Nebraska Chapter</t>
  </si>
  <si>
    <t>DOS284</t>
  </si>
  <si>
    <t>Education &amp; Culture 2020</t>
  </si>
  <si>
    <t>V00102</t>
  </si>
  <si>
    <t>Sherrita Wilkins</t>
  </si>
  <si>
    <t>F0101</t>
  </si>
  <si>
    <t>New Jersey Chapter</t>
  </si>
  <si>
    <t>DOS285</t>
  </si>
  <si>
    <t>Education &amp; Culture 2021</t>
  </si>
  <si>
    <t>V00103</t>
  </si>
  <si>
    <t>Summar Lyons</t>
  </si>
  <si>
    <t>F0102</t>
  </si>
  <si>
    <t>North Carolina Chapter</t>
  </si>
  <si>
    <t>DOS292</t>
  </si>
  <si>
    <t>100K Innovation Grant Fund</t>
  </si>
  <si>
    <t>V00104</t>
  </si>
  <si>
    <t>Susanna Meyer</t>
  </si>
  <si>
    <t>F0103</t>
  </si>
  <si>
    <t>Oklahoma Chapter</t>
  </si>
  <si>
    <t>DOS298</t>
  </si>
  <si>
    <t>DOS298 100K Strong</t>
  </si>
  <si>
    <t>V00105</t>
  </si>
  <si>
    <t>Saskia Cabrera Padilla</t>
  </si>
  <si>
    <t>F0104</t>
  </si>
  <si>
    <t>Oregon Chapter</t>
  </si>
  <si>
    <t>DOS299</t>
  </si>
  <si>
    <t>DOS299 100K Strong</t>
  </si>
  <si>
    <t>V00106</t>
  </si>
  <si>
    <t>Shannon Pierre-Jerome</t>
  </si>
  <si>
    <t>F0105</t>
  </si>
  <si>
    <t>Colombia - PartnersCampus Universidad del Atlantico</t>
  </si>
  <si>
    <t>FB0001</t>
  </si>
  <si>
    <t>Facebook</t>
  </si>
  <si>
    <t>V00107</t>
  </si>
  <si>
    <t>Grameen Foundation USA</t>
  </si>
  <si>
    <t>F0106</t>
  </si>
  <si>
    <t>Colombia - PartnersCampus CEENIUG La Guajira</t>
  </si>
  <si>
    <t>HEI2017</t>
  </si>
  <si>
    <t>Higher Education Insitution Event 2017</t>
  </si>
  <si>
    <t>V00108</t>
  </si>
  <si>
    <t>Datawatch Systems</t>
  </si>
  <si>
    <t>F0107</t>
  </si>
  <si>
    <t>PartnersCampus Colegio Militar Antonio Narino</t>
  </si>
  <si>
    <t>HEP2018</t>
  </si>
  <si>
    <t>Higher Education Partnership 2018</t>
  </si>
  <si>
    <t>V00109</t>
  </si>
  <si>
    <t>Oblon</t>
  </si>
  <si>
    <t>F0108</t>
  </si>
  <si>
    <t>Colombia - PartnersCampus EAFIT</t>
  </si>
  <si>
    <t>HEP2019</t>
  </si>
  <si>
    <t>Higher Education Partnership 2019</t>
  </si>
  <si>
    <t>V00110</t>
  </si>
  <si>
    <t>Stephanie Verganza</t>
  </si>
  <si>
    <t>F0109</t>
  </si>
  <si>
    <t>Brazil - ParntersCampus Goias</t>
  </si>
  <si>
    <t>BAVARIA279</t>
  </si>
  <si>
    <t>Fundacion Bavaria 279</t>
  </si>
  <si>
    <t>OTHER</t>
  </si>
  <si>
    <t>V00111</t>
  </si>
  <si>
    <t>Simone Williams</t>
  </si>
  <si>
    <t>F0110</t>
  </si>
  <si>
    <t>Mexico - PartnersCampus Universidad Politecnica de Guanajuato</t>
  </si>
  <si>
    <t>CONV16</t>
  </si>
  <si>
    <t>POA Convention 2016</t>
  </si>
  <si>
    <t>V00112</t>
  </si>
  <si>
    <t>Thais Bassetto de Andrade</t>
  </si>
  <si>
    <t>F0111</t>
  </si>
  <si>
    <t>Mexico - PartnersCampus Universidad de La Salle, Oaxaca</t>
  </si>
  <si>
    <t>DOL410</t>
  </si>
  <si>
    <t>DOL410 Child Labor Colombia</t>
  </si>
  <si>
    <t>V00113</t>
  </si>
  <si>
    <t>Ukiah J. Busch</t>
  </si>
  <si>
    <t>F0112</t>
  </si>
  <si>
    <t>Peru - PartnersCampus Lambayeque</t>
  </si>
  <si>
    <t>DOS223</t>
  </si>
  <si>
    <t>DOS223 Internatinal Sports Program Initiative</t>
  </si>
  <si>
    <t>V00114</t>
  </si>
  <si>
    <t>Comcast</t>
  </si>
  <si>
    <t>F0113</t>
  </si>
  <si>
    <t>Panama - PartnersCampus Panama</t>
  </si>
  <si>
    <t>DOS224</t>
  </si>
  <si>
    <t>DOS224 Legislative Fellows</t>
  </si>
  <si>
    <t>V00115</t>
  </si>
  <si>
    <t>Beltway Movers &amp; Storage</t>
  </si>
  <si>
    <t>F0114</t>
  </si>
  <si>
    <t>Argentina - PartnersCampus Universidad de San Andres</t>
  </si>
  <si>
    <t>DOS229</t>
  </si>
  <si>
    <t>DOS American Embassy Panama Mange Peace Corps Grants</t>
  </si>
  <si>
    <t>V00116</t>
  </si>
  <si>
    <t>William Webber</t>
  </si>
  <si>
    <t>F0115</t>
  </si>
  <si>
    <t>Bolivia - PartnersCampus Universidad San Simon</t>
  </si>
  <si>
    <t>DOS271</t>
  </si>
  <si>
    <t>Sports for Community:Emerging Leaders in Action</t>
  </si>
  <si>
    <t>V00117</t>
  </si>
  <si>
    <t>Yewande O. Maraiyesa</t>
  </si>
  <si>
    <t>F0116</t>
  </si>
  <si>
    <t>PartnersCampus SENACFC</t>
  </si>
  <si>
    <t>DOS293</t>
  </si>
  <si>
    <t>Colombian Peacebuilding Tour (CPT)</t>
  </si>
  <si>
    <t>V00118</t>
  </si>
  <si>
    <t>High Atlas Foundation</t>
  </si>
  <si>
    <t>F0117</t>
  </si>
  <si>
    <t>PartnersCampus University of Wisconsin-Stevens Point</t>
  </si>
  <si>
    <t>FUNDRAISE</t>
  </si>
  <si>
    <t>Fundraising Activities</t>
  </si>
  <si>
    <t>V00119</t>
  </si>
  <si>
    <t>Yohana Romero-Lopez</t>
  </si>
  <si>
    <t>F0118</t>
  </si>
  <si>
    <t>Colombia - PartnersCampus Uninunez</t>
  </si>
  <si>
    <t>KELLOGG19</t>
  </si>
  <si>
    <t>Kellogg Foundation</t>
  </si>
  <si>
    <t>V00120</t>
  </si>
  <si>
    <t>Corporacion Colegio Nueva Granada</t>
  </si>
  <si>
    <t>F0119</t>
  </si>
  <si>
    <t>Bolivia - PartnersCampus UPAL</t>
  </si>
  <si>
    <t>MEDUCAH234</t>
  </si>
  <si>
    <t>Meduca English Teachers to Panama</t>
  </si>
  <si>
    <t>V00121</t>
  </si>
  <si>
    <t>William James Zimmerman</t>
  </si>
  <si>
    <t>F0120</t>
  </si>
  <si>
    <t>PartnersCampus University of Vermont</t>
  </si>
  <si>
    <t>MEDUCAH236</t>
  </si>
  <si>
    <t>Ministry of Education in Panama 2017</t>
  </si>
  <si>
    <t>V00122</t>
  </si>
  <si>
    <t>Bereket Abera</t>
  </si>
  <si>
    <t>F0121</t>
  </si>
  <si>
    <t>USA - PartnersCampus University of Wyoming</t>
  </si>
  <si>
    <t>SENA20</t>
  </si>
  <si>
    <t>SENA Youth Lead and F2F</t>
  </si>
  <si>
    <t>V00123</t>
  </si>
  <si>
    <t>Ashish J. Abraham</t>
  </si>
  <si>
    <t>F0122</t>
  </si>
  <si>
    <t>Carmen S. Pena</t>
  </si>
  <si>
    <t>SENACAF21</t>
  </si>
  <si>
    <t>SENA and CAF 100K Initiative</t>
  </si>
  <si>
    <t>V00124</t>
  </si>
  <si>
    <t>Rosa Iris Almonte Abreu</t>
  </si>
  <si>
    <t>F0123</t>
  </si>
  <si>
    <t>Pennsylvania Chapter</t>
  </si>
  <si>
    <t>TEXAS249</t>
  </si>
  <si>
    <t>Texas Event December 2019</t>
  </si>
  <si>
    <t>V00125</t>
  </si>
  <si>
    <t>ABTAX Limited</t>
  </si>
  <si>
    <t>F0124</t>
  </si>
  <si>
    <t>Naika Pierre</t>
  </si>
  <si>
    <t>TRN/TOB18</t>
  </si>
  <si>
    <t>Trinidad and Tobago</t>
  </si>
  <si>
    <t>V00126</t>
  </si>
  <si>
    <t>Bonnie Annette Acosta</t>
  </si>
  <si>
    <t>F0125</t>
  </si>
  <si>
    <t>Michael Place</t>
  </si>
  <si>
    <t>USFCS248</t>
  </si>
  <si>
    <t>2018 Education Technology Executive Service</t>
  </si>
  <si>
    <t>V00127</t>
  </si>
  <si>
    <t>ACTIVAMENTE S.R.L.</t>
  </si>
  <si>
    <t>F0126</t>
  </si>
  <si>
    <t>Polytechnic University of Puerto Rico</t>
  </si>
  <si>
    <t>V00128</t>
  </si>
  <si>
    <t>Diego Alberto Acuna Picado</t>
  </si>
  <si>
    <t>F0127</t>
  </si>
  <si>
    <t>Red Espaz</t>
  </si>
  <si>
    <t>V00129</t>
  </si>
  <si>
    <t>David Ader</t>
  </si>
  <si>
    <t>F0128</t>
  </si>
  <si>
    <t>Rio Grande do Sul</t>
  </si>
  <si>
    <t>V00130</t>
  </si>
  <si>
    <t>Affinity Nonprofits</t>
  </si>
  <si>
    <t>F0129</t>
  </si>
  <si>
    <t>Javiera F. Salinas</t>
  </si>
  <si>
    <t>V00131</t>
  </si>
  <si>
    <t>Oluwatobi Ajimoko</t>
  </si>
  <si>
    <t>F0130</t>
  </si>
  <si>
    <t>Second Nature</t>
  </si>
  <si>
    <t>V00132</t>
  </si>
  <si>
    <t>Alabama A&amp;M University</t>
  </si>
  <si>
    <t>F0131</t>
  </si>
  <si>
    <t>Sociedad Naturalista Andino Patagonica</t>
  </si>
  <si>
    <t>V00133</t>
  </si>
  <si>
    <t>Moulay Hassan Aladlouni</t>
  </si>
  <si>
    <t>F0132</t>
  </si>
  <si>
    <t>South Carolina Chapter</t>
  </si>
  <si>
    <t>V00134</t>
  </si>
  <si>
    <t>Alcorn State University</t>
  </si>
  <si>
    <t>F0133</t>
  </si>
  <si>
    <t>Top Antigua</t>
  </si>
  <si>
    <t>V00135</t>
  </si>
  <si>
    <t>Agatha Almunir</t>
  </si>
  <si>
    <t>F0134</t>
  </si>
  <si>
    <t>La Universidad Latinoamericana de Ciencia y Tecnologia</t>
  </si>
  <si>
    <t>V00136</t>
  </si>
  <si>
    <t>ALTA DIRECCION S.A.</t>
  </si>
  <si>
    <t>F0135</t>
  </si>
  <si>
    <t>Universidad del Norte Colombia - ParntersCampus Universidad del Norte</t>
  </si>
  <si>
    <t>V00137</t>
  </si>
  <si>
    <t>American Express Business Card</t>
  </si>
  <si>
    <t>F0136</t>
  </si>
  <si>
    <t>USAID616-USAID - RANFOSE-HAITI</t>
  </si>
  <si>
    <t>V00138</t>
  </si>
  <si>
    <t>Kenneth Andries</t>
  </si>
  <si>
    <t>F0137</t>
  </si>
  <si>
    <t>USAID649-USAID - Farmer to Farmer 2019-2023</t>
  </si>
  <si>
    <t>V00139</t>
  </si>
  <si>
    <t>Fund. Companeros de las Americas Antioquia Colombia Partners</t>
  </si>
  <si>
    <t>F0139</t>
  </si>
  <si>
    <t>USAID670-USAID- AVOP F2F</t>
  </si>
  <si>
    <t>V00140</t>
  </si>
  <si>
    <t>Paula Sofia Villanueva Aragon</t>
  </si>
  <si>
    <t>F0140</t>
  </si>
  <si>
    <t>USAID671-USAID- Venezuela</t>
  </si>
  <si>
    <t>V00141</t>
  </si>
  <si>
    <t>Fundacion Universitaria del Area Andina</t>
  </si>
  <si>
    <t>F0141</t>
  </si>
  <si>
    <t>USAID800-USAID-Juntos Aprendemos-Colombia</t>
  </si>
  <si>
    <t>V00142</t>
  </si>
  <si>
    <t>Nicolas Arizaga, Advisor PCUW</t>
  </si>
  <si>
    <t>F0142</t>
  </si>
  <si>
    <t>USDA700-USDA- Food for Progress Colombia</t>
  </si>
  <si>
    <t>V00143</t>
  </si>
  <si>
    <t>Arkansas Partners</t>
  </si>
  <si>
    <t>F0143</t>
  </si>
  <si>
    <t>Utah Chapte</t>
  </si>
  <si>
    <t>V00144</t>
  </si>
  <si>
    <t>Michael Harris Arnold</t>
  </si>
  <si>
    <t>F0144</t>
  </si>
  <si>
    <t>Vermont Chapter</t>
  </si>
  <si>
    <t>V00145</t>
  </si>
  <si>
    <t>Asoc. Companeros-Capitulo Suroccidente Colombiano</t>
  </si>
  <si>
    <t>F0145</t>
  </si>
  <si>
    <t>Washington State Chapter</t>
  </si>
  <si>
    <t>V00146</t>
  </si>
  <si>
    <t>Asociacion Desarrollo Para Las Americas</t>
  </si>
  <si>
    <t>F0146</t>
  </si>
  <si>
    <t>WINROCK400-Winrock Atlas Project-Subawardee</t>
  </si>
  <si>
    <t>V00147</t>
  </si>
  <si>
    <t>ASU Federal Depository Account (Arizona State University)</t>
  </si>
  <si>
    <t>F0147</t>
  </si>
  <si>
    <t>USDOL425 - Improving Gender Equity in the Mexican Workplace</t>
  </si>
  <si>
    <t>V00148</t>
  </si>
  <si>
    <t>Auditoria Integral de Empresa</t>
  </si>
  <si>
    <t>F0148</t>
  </si>
  <si>
    <t>USDOL426- Combating Child Labor Colombia Avanza Modification</t>
  </si>
  <si>
    <t>V00149</t>
  </si>
  <si>
    <t>Jazmin Maria Paz Perez Avalos</t>
  </si>
  <si>
    <t>F0149</t>
  </si>
  <si>
    <t>Xavier University</t>
  </si>
  <si>
    <t>V00150</t>
  </si>
  <si>
    <t>Aviomar Expresos Aereos Y Maritimos S.A.</t>
  </si>
  <si>
    <t>F0150</t>
  </si>
  <si>
    <t>Youth Sports Academy</t>
  </si>
  <si>
    <t>V00151</t>
  </si>
  <si>
    <t>Eulalia Akinyi Awora</t>
  </si>
  <si>
    <t>F0151</t>
  </si>
  <si>
    <t>Capitulo de Jalisco, Mexico</t>
  </si>
  <si>
    <t>V00152</t>
  </si>
  <si>
    <t>Aissa Azzouzi</t>
  </si>
  <si>
    <t>F0152</t>
  </si>
  <si>
    <t>V00153</t>
  </si>
  <si>
    <t>Brian K. Babcock</t>
  </si>
  <si>
    <t>F0153</t>
  </si>
  <si>
    <t>Capitulo de Nicaragua</t>
  </si>
  <si>
    <t>V00154</t>
  </si>
  <si>
    <t>Benjamin Baldi</t>
  </si>
  <si>
    <t>F0154</t>
  </si>
  <si>
    <t>Comite de Goias, Brasil</t>
  </si>
  <si>
    <t>V00155</t>
  </si>
  <si>
    <t>Jennifer Morgan Bangoura</t>
  </si>
  <si>
    <t>F0155</t>
  </si>
  <si>
    <t>V00156</t>
  </si>
  <si>
    <t>Bank of America, Commercial Visa Card</t>
  </si>
  <si>
    <t>F0156</t>
  </si>
  <si>
    <t>Fundacion sin Fronteras</t>
  </si>
  <si>
    <t>V00157</t>
  </si>
  <si>
    <t>Mark Huber de Barros</t>
  </si>
  <si>
    <t>F0157</t>
  </si>
  <si>
    <t>Colombia - PartnersCampus Colegio Mayor de Bolivar</t>
  </si>
  <si>
    <t>V00158</t>
  </si>
  <si>
    <t>Arthur Bassett IV</t>
  </si>
  <si>
    <t>F0158</t>
  </si>
  <si>
    <t>Texas Chapter</t>
  </si>
  <si>
    <t>V00159</t>
  </si>
  <si>
    <t>Tommy Bassett</t>
  </si>
  <si>
    <t>F0159</t>
  </si>
  <si>
    <t>Comite do Estado do Rio, Brasil</t>
  </si>
  <si>
    <t>V00160</t>
  </si>
  <si>
    <t>Natalie Batlle</t>
  </si>
  <si>
    <t>V00161</t>
  </si>
  <si>
    <t>Harold Lynn Beck</t>
  </si>
  <si>
    <t>V00162</t>
  </si>
  <si>
    <t>Travis J Befus</t>
  </si>
  <si>
    <t>V00163</t>
  </si>
  <si>
    <t>Beharry Automative Ltd</t>
  </si>
  <si>
    <t>V00164</t>
  </si>
  <si>
    <t>Yossef Ben-Meir</t>
  </si>
  <si>
    <t>V00165</t>
  </si>
  <si>
    <t>Edison Omar Jimenez Benavidez</t>
  </si>
  <si>
    <t>V00166</t>
  </si>
  <si>
    <t>Marta Stella Benitez Irun</t>
  </si>
  <si>
    <t>V00167</t>
  </si>
  <si>
    <t>Sara Montserrath Benitez de Reniero</t>
  </si>
  <si>
    <t>V00168</t>
  </si>
  <si>
    <t>Marco Antonio Berger Garcia</t>
  </si>
  <si>
    <t>V00169</t>
  </si>
  <si>
    <t>Alan J Berkeley</t>
  </si>
  <si>
    <t>V00170</t>
  </si>
  <si>
    <t>Oscar Mauricio Bernal Vargas</t>
  </si>
  <si>
    <t>V00171</t>
  </si>
  <si>
    <t>Christine Blackledge</t>
  </si>
  <si>
    <t>V00172</t>
  </si>
  <si>
    <t>John Bliss</t>
  </si>
  <si>
    <t>V00173</t>
  </si>
  <si>
    <t>Boise State University</t>
  </si>
  <si>
    <t>V00174</t>
  </si>
  <si>
    <t>Yugendar Reddy Bommineni</t>
  </si>
  <si>
    <t>V00175</t>
  </si>
  <si>
    <t>Vander Finotti Bosco</t>
  </si>
  <si>
    <t>V00176</t>
  </si>
  <si>
    <t>Freddie A. Bowles</t>
  </si>
  <si>
    <t>V00177</t>
  </si>
  <si>
    <t>Brandon A. Boyd</t>
  </si>
  <si>
    <t>V00178</t>
  </si>
  <si>
    <t>Kassidy Braziel</t>
  </si>
  <si>
    <t>V00179</t>
  </si>
  <si>
    <t>Giselle Maria Brown Netto</t>
  </si>
  <si>
    <t>V00180</t>
  </si>
  <si>
    <t>Browse &amp; Grass Growers Cooperative</t>
  </si>
  <si>
    <t>V00181</t>
  </si>
  <si>
    <t>Robin G. Brumfield</t>
  </si>
  <si>
    <t>V00182</t>
  </si>
  <si>
    <t>Alessandra Brunton</t>
  </si>
  <si>
    <t>V00183</t>
  </si>
  <si>
    <t>Ralph Bucca</t>
  </si>
  <si>
    <t>V00184</t>
  </si>
  <si>
    <t>Peter Buechler</t>
  </si>
  <si>
    <t>V00185</t>
  </si>
  <si>
    <t>Bufete Lopez Cordero</t>
  </si>
  <si>
    <t>V00186</t>
  </si>
  <si>
    <t>Aunna Burke</t>
  </si>
  <si>
    <t>V00187</t>
  </si>
  <si>
    <t>Cabinet Menard-Lemithe</t>
  </si>
  <si>
    <t>V00188</t>
  </si>
  <si>
    <t>Carla Erika Caceres Rojas</t>
  </si>
  <si>
    <t>V00189</t>
  </si>
  <si>
    <t>Cafisur Jovenes Emprendedores (Cooperativa de Caficultores)</t>
  </si>
  <si>
    <t>V00190</t>
  </si>
  <si>
    <t>Jorge Lugo-Camacho</t>
  </si>
  <si>
    <t>V00191</t>
  </si>
  <si>
    <t>Victoria Cannon</t>
  </si>
  <si>
    <t>V00192</t>
  </si>
  <si>
    <t>Monica Patricia Cardenas Rueda</t>
  </si>
  <si>
    <t>V00193</t>
  </si>
  <si>
    <t>Erwin Harvey Cardenas Diaz</t>
  </si>
  <si>
    <t>V00194</t>
  </si>
  <si>
    <t>John Casazza</t>
  </si>
  <si>
    <t>V00195</t>
  </si>
  <si>
    <t>Marie S. Catanese</t>
  </si>
  <si>
    <t>V00196</t>
  </si>
  <si>
    <t>The Catholic University of America</t>
  </si>
  <si>
    <t>V00197</t>
  </si>
  <si>
    <t>Universidad Catolica de Manizales</t>
  </si>
  <si>
    <t>V00198</t>
  </si>
  <si>
    <t>Centric Business Systems</t>
  </si>
  <si>
    <t>V00199</t>
  </si>
  <si>
    <t>Asociacion CESAL</t>
  </si>
  <si>
    <t>V00200</t>
  </si>
  <si>
    <t>Amanda Melissa Chamorro Pineda</t>
  </si>
  <si>
    <t>V00201</t>
  </si>
  <si>
    <t>Beatriz Gil y/o Larissa Chase</t>
  </si>
  <si>
    <t>V00202</t>
  </si>
  <si>
    <t>Diana Rocio Chavarry Amaya</t>
  </si>
  <si>
    <t>V00203</t>
  </si>
  <si>
    <t>Aletha R. Cherry</t>
  </si>
  <si>
    <t>V00204</t>
  </si>
  <si>
    <t>Sharon Chikhale</t>
  </si>
  <si>
    <t>V00205</t>
  </si>
  <si>
    <t>Kimberly Christensen</t>
  </si>
  <si>
    <t>V00206</t>
  </si>
  <si>
    <t>Michael Christopher</t>
  </si>
  <si>
    <t>V00207</t>
  </si>
  <si>
    <t>Stephanie Christopher</t>
  </si>
  <si>
    <t>V00208</t>
  </si>
  <si>
    <t>Tim Cobb</t>
  </si>
  <si>
    <t>V00209</t>
  </si>
  <si>
    <t>Diana Cochran</t>
  </si>
  <si>
    <t>V00210</t>
  </si>
  <si>
    <t>Corinne Coe</t>
  </si>
  <si>
    <t>V00211</t>
  </si>
  <si>
    <t>Johnny Colon</t>
  </si>
  <si>
    <t>V00212</t>
  </si>
  <si>
    <t>Colonial Life</t>
  </si>
  <si>
    <t>V00213</t>
  </si>
  <si>
    <t>Colorado Partners of the Americas Inc.</t>
  </si>
  <si>
    <t>V00214</t>
  </si>
  <si>
    <t>Noelia Alejandra Colque Mercado</t>
  </si>
  <si>
    <t>V00215</t>
  </si>
  <si>
    <t>Companeros de las Americas Capitulo Suroccidente Colombiano</t>
  </si>
  <si>
    <t>V00216</t>
  </si>
  <si>
    <t>Javier Contreras Saguier</t>
  </si>
  <si>
    <t>V00217</t>
  </si>
  <si>
    <t>Cooperativa Departamental de Caficultores del Huila Ltda</t>
  </si>
  <si>
    <t>V00218</t>
  </si>
  <si>
    <t>Cornell University</t>
  </si>
  <si>
    <t>V00219</t>
  </si>
  <si>
    <t>Manuel de Jesus Cortez Azenon</t>
  </si>
  <si>
    <t>V00220</t>
  </si>
  <si>
    <t>Centro de Estudios Regionales Cafeteros y Empresariales</t>
  </si>
  <si>
    <t>V00221</t>
  </si>
  <si>
    <t>Creed Aromatiques</t>
  </si>
  <si>
    <t>V00222</t>
  </si>
  <si>
    <t>Robert Crook</t>
  </si>
  <si>
    <t>V00223</t>
  </si>
  <si>
    <t>Corporation Service Company</t>
  </si>
  <si>
    <t>V00224</t>
  </si>
  <si>
    <t>California State University, Fresno Foundation</t>
  </si>
  <si>
    <t>V00225</t>
  </si>
  <si>
    <t>CSU Fullerton Auxiliary Services Corporation</t>
  </si>
  <si>
    <t>V00226</t>
  </si>
  <si>
    <t>Cube84</t>
  </si>
  <si>
    <t>V00227</t>
  </si>
  <si>
    <t>Ana Lorena Jovane Cubilla</t>
  </si>
  <si>
    <t>V00228</t>
  </si>
  <si>
    <t>D Y C Group Consulting</t>
  </si>
  <si>
    <t>V00229</t>
  </si>
  <si>
    <t>DAI Global LLC</t>
  </si>
  <si>
    <t>V00230</t>
  </si>
  <si>
    <t>Surendra Dara</t>
  </si>
  <si>
    <t>V00231</t>
  </si>
  <si>
    <t>DC Treasurer</t>
  </si>
  <si>
    <t>V00232</t>
  </si>
  <si>
    <t>DC Child Support</t>
  </si>
  <si>
    <t>V00233</t>
  </si>
  <si>
    <t>DC Health Links</t>
  </si>
  <si>
    <t>V00234</t>
  </si>
  <si>
    <t>Melissa Delzio</t>
  </si>
  <si>
    <t>V00235</t>
  </si>
  <si>
    <t>Dominique Demelenne</t>
  </si>
  <si>
    <t>V00236</t>
  </si>
  <si>
    <t>Anna Denardi</t>
  </si>
  <si>
    <t>V00237</t>
  </si>
  <si>
    <t>Descartes Visual Compliance USA LLC</t>
  </si>
  <si>
    <t>V00238</t>
  </si>
  <si>
    <t>DFDL Myanmar Limited</t>
  </si>
  <si>
    <t>V00239</t>
  </si>
  <si>
    <t>Silvina Analia Di Pietro</t>
  </si>
  <si>
    <t>V00240</t>
  </si>
  <si>
    <t>Amanda Dickson</t>
  </si>
  <si>
    <t>V00241</t>
  </si>
  <si>
    <t>Nicole Disante</t>
  </si>
  <si>
    <t>V00242</t>
  </si>
  <si>
    <t>Des Moines University</t>
  </si>
  <si>
    <t>V00243</t>
  </si>
  <si>
    <t>Bryan Dodson</t>
  </si>
  <si>
    <t>V00244</t>
  </si>
  <si>
    <t>Morgan Doggett</t>
  </si>
  <si>
    <t>V00245</t>
  </si>
  <si>
    <t>Michael Doherty</t>
  </si>
  <si>
    <t>V00246</t>
  </si>
  <si>
    <t>Companeros de las Americas</t>
  </si>
  <si>
    <t>V00247</t>
  </si>
  <si>
    <t>DoubleTree by Hilton Raleigh</t>
  </si>
  <si>
    <t>V00248</t>
  </si>
  <si>
    <t>Samuel Drew</t>
  </si>
  <si>
    <t>V00249</t>
  </si>
  <si>
    <t>DunnCox</t>
  </si>
  <si>
    <t>V00250</t>
  </si>
  <si>
    <t>Kilopatie Dwhaj</t>
  </si>
  <si>
    <t>V00251</t>
  </si>
  <si>
    <t>Asociacion Companeros de las Americas El Salvador</t>
  </si>
  <si>
    <t>V00252</t>
  </si>
  <si>
    <t>Pou, Elizabeth</t>
  </si>
  <si>
    <t>V00253</t>
  </si>
  <si>
    <t>Roger Ellis</t>
  </si>
  <si>
    <t>V00254</t>
  </si>
  <si>
    <t>Christophe Engleton</t>
  </si>
  <si>
    <t>V00255</t>
  </si>
  <si>
    <t>Enterprise Rent A Car</t>
  </si>
  <si>
    <t>V00256</t>
  </si>
  <si>
    <t>ENTRENA</t>
  </si>
  <si>
    <t>V00257</t>
  </si>
  <si>
    <t>Especialistas en Medios S.A. de C.V.</t>
  </si>
  <si>
    <t>V00258</t>
  </si>
  <si>
    <t>Carla Patricia Lovera Espinoza</t>
  </si>
  <si>
    <t>V00259</t>
  </si>
  <si>
    <t>Elaine Evans</t>
  </si>
  <si>
    <t>V00260</t>
  </si>
  <si>
    <t>Noell Evans</t>
  </si>
  <si>
    <t>V00261</t>
  </si>
  <si>
    <t>Pamela Berland Ex</t>
  </si>
  <si>
    <t>V00262</t>
  </si>
  <si>
    <t>Mitchell Fariss</t>
  </si>
  <si>
    <t>V00263</t>
  </si>
  <si>
    <t>Fedcap Rehabilitation Services Inc</t>
  </si>
  <si>
    <t>V00264</t>
  </si>
  <si>
    <t>Federacion Nacional de Cafeteros de Colombia</t>
  </si>
  <si>
    <t>V00265</t>
  </si>
  <si>
    <t>FERRERE ABOGADOS</t>
  </si>
  <si>
    <t>V00266</t>
  </si>
  <si>
    <t>Carlos Ivan Fierro Gonzalez</t>
  </si>
  <si>
    <t>V00267</t>
  </si>
  <si>
    <t>Cesar Flores</t>
  </si>
  <si>
    <t>V00268</t>
  </si>
  <si>
    <t>Florida Colombia Partners Inc.</t>
  </si>
  <si>
    <t>V00269</t>
  </si>
  <si>
    <t>Melanie Forstrom</t>
  </si>
  <si>
    <t>V00270</t>
  </si>
  <si>
    <t>Brian Foster</t>
  </si>
  <si>
    <t>V00272</t>
  </si>
  <si>
    <t>Fox Valley Technical College</t>
  </si>
  <si>
    <t>V00273</t>
  </si>
  <si>
    <t>Debbie-Ann Francis</t>
  </si>
  <si>
    <t>V00274</t>
  </si>
  <si>
    <t>Sharon Freeman</t>
  </si>
  <si>
    <t>V00275</t>
  </si>
  <si>
    <t>Michael Oscar Frinsko</t>
  </si>
  <si>
    <t>V00276</t>
  </si>
  <si>
    <t>Fundacion Alda</t>
  </si>
  <si>
    <t>V00277</t>
  </si>
  <si>
    <t>Fundacion Carvajal</t>
  </si>
  <si>
    <t>V00278</t>
  </si>
  <si>
    <t>Fundacion Colombianitos, Inc.</t>
  </si>
  <si>
    <t>V00279</t>
  </si>
  <si>
    <t>Fundacion Comunitaria CIRD</t>
  </si>
  <si>
    <t>V00280</t>
  </si>
  <si>
    <t>Fundacion Universidad del Norte</t>
  </si>
  <si>
    <t>V00281</t>
  </si>
  <si>
    <t>Fundacion Homeless Mexico, A.C</t>
  </si>
  <si>
    <t>V00282</t>
  </si>
  <si>
    <t>Fundacion Internacional El Arte de Crear</t>
  </si>
  <si>
    <t>V00283</t>
  </si>
  <si>
    <t>Fundacion Televisa A.C.</t>
  </si>
  <si>
    <t>V00284</t>
  </si>
  <si>
    <t>Gain NoSCA</t>
  </si>
  <si>
    <t>V00285</t>
  </si>
  <si>
    <t>Gustavo Galdo</t>
  </si>
  <si>
    <t>V00286</t>
  </si>
  <si>
    <t>Andrea Erandy Garcia Urbina</t>
  </si>
  <si>
    <t>V00287</t>
  </si>
  <si>
    <t>Rubi Garcia</t>
  </si>
  <si>
    <t>V00288</t>
  </si>
  <si>
    <t>Natasha Gartner</t>
  </si>
  <si>
    <t>V00289</t>
  </si>
  <si>
    <t>Marisa Gast</t>
  </si>
  <si>
    <t>V00291</t>
  </si>
  <si>
    <t>Georgia Gwinnett College</t>
  </si>
  <si>
    <t>V00292</t>
  </si>
  <si>
    <t>Gilbert Elon</t>
  </si>
  <si>
    <t>V00293</t>
  </si>
  <si>
    <t>Sheila Gilmartin</t>
  </si>
  <si>
    <t>V00294</t>
  </si>
  <si>
    <t>Michael Goblirsch</t>
  </si>
  <si>
    <t>V00295</t>
  </si>
  <si>
    <t>Partners of the Americas Goias</t>
  </si>
  <si>
    <t>V00296</t>
  </si>
  <si>
    <t>Celina Gomez Vargas</t>
  </si>
  <si>
    <t>V00297</t>
  </si>
  <si>
    <t>Laura Gomez</t>
  </si>
  <si>
    <t>V00298</t>
  </si>
  <si>
    <t>Eli Gottfried</t>
  </si>
  <si>
    <t>V00299</t>
  </si>
  <si>
    <t>Karen Graham</t>
  </si>
  <si>
    <t>V00300</t>
  </si>
  <si>
    <t>Grand Valley State University</t>
  </si>
  <si>
    <t>V00301</t>
  </si>
  <si>
    <t>Bridget A Gross</t>
  </si>
  <si>
    <t>V00302</t>
  </si>
  <si>
    <t>Grupo Modelos de Consultoria Superior S.A.</t>
  </si>
  <si>
    <t>V00303</t>
  </si>
  <si>
    <t>Universidad Politecnica de Guanajuato</t>
  </si>
  <si>
    <t>V00304</t>
  </si>
  <si>
    <t>Guyana Payroll Solutions Inc</t>
  </si>
  <si>
    <t>V00305</t>
  </si>
  <si>
    <t>GUZMAN ARIZA (SANTO DOMINGO), S.A.</t>
  </si>
  <si>
    <t>V00306</t>
  </si>
  <si>
    <t>Ramiro Vladimir Landeta Guzman</t>
  </si>
  <si>
    <t>V00307</t>
  </si>
  <si>
    <t>H.F.S Corporate Services Inc.</t>
  </si>
  <si>
    <t>V00308</t>
  </si>
  <si>
    <t>Khlaid Magidd Hameed</t>
  </si>
  <si>
    <t>V00309</t>
  </si>
  <si>
    <t>Han's Hospitality at 120 Downtown LA</t>
  </si>
  <si>
    <t>V00310</t>
  </si>
  <si>
    <t>Kristen Hard</t>
  </si>
  <si>
    <t>V00311</t>
  </si>
  <si>
    <t>Scott R. Haskell</t>
  </si>
  <si>
    <t>V00312</t>
  </si>
  <si>
    <t>Paul Reed Hepperly</t>
  </si>
  <si>
    <t>V00313</t>
  </si>
  <si>
    <t>Ariadna Generosa Hernandez Velazquez</t>
  </si>
  <si>
    <t>V00314</t>
  </si>
  <si>
    <t>Gary L. Heusel</t>
  </si>
  <si>
    <t>V00315</t>
  </si>
  <si>
    <t>Department of Health and Human Services</t>
  </si>
  <si>
    <t>V00316</t>
  </si>
  <si>
    <t>Maya Higgins</t>
  </si>
  <si>
    <t>V00317</t>
  </si>
  <si>
    <t>Higher Logic LLC</t>
  </si>
  <si>
    <t>V00318</t>
  </si>
  <si>
    <t>Partners of the Americas Honduras Chapter</t>
  </si>
  <si>
    <t>V00319</t>
  </si>
  <si>
    <t>Tom Honigford</t>
  </si>
  <si>
    <t>V00320</t>
  </si>
  <si>
    <t>Vivian Laszlo Horvath</t>
  </si>
  <si>
    <t>V00321</t>
  </si>
  <si>
    <t>Hotel Metrotel SAS</t>
  </si>
  <si>
    <t>V00322</t>
  </si>
  <si>
    <t>Decton Hylton</t>
  </si>
  <si>
    <t>V00323</t>
  </si>
  <si>
    <t>ICA Rio Brazil Office - Instituto Companheiros das Americas</t>
  </si>
  <si>
    <t>V00324</t>
  </si>
  <si>
    <t>iEARN - USA</t>
  </si>
  <si>
    <t>V00325</t>
  </si>
  <si>
    <t>International Initiative on Exploitative Child Labor</t>
  </si>
  <si>
    <t>V00326</t>
  </si>
  <si>
    <t>Illinois Partners</t>
  </si>
  <si>
    <t>V00327</t>
  </si>
  <si>
    <t>The Board of Trustees of Illinois State University</t>
  </si>
  <si>
    <t>V00328</t>
  </si>
  <si>
    <t>Indiana Partners</t>
  </si>
  <si>
    <t>V00329</t>
  </si>
  <si>
    <t>Industria Agrocultura, C.A.</t>
  </si>
  <si>
    <t>V00331</t>
  </si>
  <si>
    <t>Investigacion para de Desarrollo</t>
  </si>
  <si>
    <t>V00332</t>
  </si>
  <si>
    <t>Instituto de Politicas Agricolas de Fedeagro</t>
  </si>
  <si>
    <t>V00333</t>
  </si>
  <si>
    <t>Internal Revenue Service</t>
  </si>
  <si>
    <t>V00334</t>
  </si>
  <si>
    <t>Irun &amp; Villamayor Asesores Laborales</t>
  </si>
  <si>
    <t>V00335</t>
  </si>
  <si>
    <t>J.E. Austin Associates</t>
  </si>
  <si>
    <t>V00336</t>
  </si>
  <si>
    <t>Maria Camila Jara Piccardo</t>
  </si>
  <si>
    <t>V00337</t>
  </si>
  <si>
    <t>Jartena Apartments Limited</t>
  </si>
  <si>
    <t>V00338</t>
  </si>
  <si>
    <t>Hwei-Yiing Johnson</t>
  </si>
  <si>
    <t>V00339</t>
  </si>
  <si>
    <t>Clive Johnston</t>
  </si>
  <si>
    <t>V00340</t>
  </si>
  <si>
    <t>Jermaine Joseph</t>
  </si>
  <si>
    <t>V00341</t>
  </si>
  <si>
    <t>Lwis K. Kamiri</t>
  </si>
  <si>
    <t>V00342</t>
  </si>
  <si>
    <t>Kansas - Paraguay Chapter</t>
  </si>
  <si>
    <t>V00343</t>
  </si>
  <si>
    <t>Edward J Kasper</t>
  </si>
  <si>
    <t>V00344</t>
  </si>
  <si>
    <t>Akira Kawasaki</t>
  </si>
  <si>
    <t>V00345</t>
  </si>
  <si>
    <t>Thea Kayne</t>
  </si>
  <si>
    <t>V00346</t>
  </si>
  <si>
    <t>Markal kelly</t>
  </si>
  <si>
    <t>V00347</t>
  </si>
  <si>
    <t>Kent State University</t>
  </si>
  <si>
    <t>V00348</t>
  </si>
  <si>
    <t>Kentucky Partners of the Americas, Inc.</t>
  </si>
  <si>
    <t>V00349</t>
  </si>
  <si>
    <t>U Aung Khine</t>
  </si>
  <si>
    <t>V00350</t>
  </si>
  <si>
    <t>Neal Kumar Khosla</t>
  </si>
  <si>
    <t>V00351</t>
  </si>
  <si>
    <t>jeremiah T Kidd</t>
  </si>
  <si>
    <t>V00352</t>
  </si>
  <si>
    <t>Holly Kinzie</t>
  </si>
  <si>
    <t>V00353</t>
  </si>
  <si>
    <t>Jeff Knowles</t>
  </si>
  <si>
    <t>V00354</t>
  </si>
  <si>
    <t>Kari Knutson-Miller</t>
  </si>
  <si>
    <t>V00355</t>
  </si>
  <si>
    <t>Konecta</t>
  </si>
  <si>
    <t>V00356</t>
  </si>
  <si>
    <t>Maria Barrios Kuck</t>
  </si>
  <si>
    <t>V00357</t>
  </si>
  <si>
    <t>Alexander Kuehl</t>
  </si>
  <si>
    <t>V00358</t>
  </si>
  <si>
    <t>Ai Thanda Kyaw</t>
  </si>
  <si>
    <t>V00359</t>
  </si>
  <si>
    <t>Lina Paola Ladino</t>
  </si>
  <si>
    <t>V00360</t>
  </si>
  <si>
    <t>Shireen Lakhani</t>
  </si>
  <si>
    <t>V00361</t>
  </si>
  <si>
    <t>Angela LaPorte</t>
  </si>
  <si>
    <t>V00362</t>
  </si>
  <si>
    <t>Paula Laschober</t>
  </si>
  <si>
    <t>V00363</t>
  </si>
  <si>
    <t>Johanna Leblanc</t>
  </si>
  <si>
    <t>V00364</t>
  </si>
  <si>
    <t>Carla Andrea Leigue Castellon</t>
  </si>
  <si>
    <t>V00365</t>
  </si>
  <si>
    <t>Kathleen Lestina</t>
  </si>
  <si>
    <t>V00366</t>
  </si>
  <si>
    <t>Maria E. Loewen</t>
  </si>
  <si>
    <t>V00367</t>
  </si>
  <si>
    <t>Nathaly Luna</t>
  </si>
  <si>
    <t>V00368</t>
  </si>
  <si>
    <t>Fernando Magallanes Hernandez</t>
  </si>
  <si>
    <t>V00369</t>
  </si>
  <si>
    <t>Robert Maher</t>
  </si>
  <si>
    <t>V00370</t>
  </si>
  <si>
    <t>Fundacion MAIES Colombia</t>
  </si>
  <si>
    <t>V00371</t>
  </si>
  <si>
    <t>MailFinance (Neopost)</t>
  </si>
  <si>
    <t>V00372</t>
  </si>
  <si>
    <t>Alexis Malick-Koefoed</t>
  </si>
  <si>
    <t>V00373</t>
  </si>
  <si>
    <t>Sana Malik</t>
  </si>
  <si>
    <t>V00374</t>
  </si>
  <si>
    <t>Stella Tippin de Malpica</t>
  </si>
  <si>
    <t>V00375</t>
  </si>
  <si>
    <t>Daw Hay Man Oo</t>
  </si>
  <si>
    <t>V00376</t>
  </si>
  <si>
    <t>Heather Martinez</t>
  </si>
  <si>
    <t>V00377</t>
  </si>
  <si>
    <t>Nestor Jose Martinez Espinola</t>
  </si>
  <si>
    <t>V00378</t>
  </si>
  <si>
    <t>Massachusetts Partners</t>
  </si>
  <si>
    <t>V00379</t>
  </si>
  <si>
    <t>Morrison B. Mast</t>
  </si>
  <si>
    <t>V00380</t>
  </si>
  <si>
    <t>Julianne McCall</t>
  </si>
  <si>
    <t>V00381</t>
  </si>
  <si>
    <t>Dennis McCarthy</t>
  </si>
  <si>
    <t>V00382</t>
  </si>
  <si>
    <t>Heather McDanel</t>
  </si>
  <si>
    <t>V00383</t>
  </si>
  <si>
    <t>Allison McGovern</t>
  </si>
  <si>
    <t>V00384</t>
  </si>
  <si>
    <t>John Dorian McKenzie</t>
  </si>
  <si>
    <t>V00385</t>
  </si>
  <si>
    <t>Terrence Mckenzie</t>
  </si>
  <si>
    <t>V00386</t>
  </si>
  <si>
    <t>Sarah McLewin</t>
  </si>
  <si>
    <t>V00387</t>
  </si>
  <si>
    <t>Liza Melms</t>
  </si>
  <si>
    <t>V00388</t>
  </si>
  <si>
    <t>Brianna Mena</t>
  </si>
  <si>
    <t>V00389</t>
  </si>
  <si>
    <t>Mercer Health &amp; Benefits Administration LLC</t>
  </si>
  <si>
    <t>V00390</t>
  </si>
  <si>
    <t>Maria Magdalena Mersan</t>
  </si>
  <si>
    <t>V00391</t>
  </si>
  <si>
    <t>MF Economia SA</t>
  </si>
  <si>
    <t>V00392</t>
  </si>
  <si>
    <t>Michael Midling</t>
  </si>
  <si>
    <t>V00393</t>
  </si>
  <si>
    <t>Joanna Mills</t>
  </si>
  <si>
    <t>V00394</t>
  </si>
  <si>
    <t>mindSHIFT</t>
  </si>
  <si>
    <t>V00395</t>
  </si>
  <si>
    <t>Minnesota Partners</t>
  </si>
  <si>
    <t>V00396</t>
  </si>
  <si>
    <t>Hussein Abdulkadir Mohamed</t>
  </si>
  <si>
    <t>V00397</t>
  </si>
  <si>
    <t>Mona Electric Group, Inc</t>
  </si>
  <si>
    <t>V00398</t>
  </si>
  <si>
    <t>Sarahi de los Angeles Morales Vanegas</t>
  </si>
  <si>
    <t>V00399</t>
  </si>
  <si>
    <t>Mario Moratorio</t>
  </si>
  <si>
    <t>V00401</t>
  </si>
  <si>
    <t>Desmond Mortley</t>
  </si>
  <si>
    <t>V00402</t>
  </si>
  <si>
    <t>Joyce Beth Moscarelli</t>
  </si>
  <si>
    <t>V00403</t>
  </si>
  <si>
    <t>Judith A. Moses</t>
  </si>
  <si>
    <t>V00404</t>
  </si>
  <si>
    <t>Anibal Abdiel Cardenas Mosquera</t>
  </si>
  <si>
    <t>V00405</t>
  </si>
  <si>
    <t>MSR Customs Corporation</t>
  </si>
  <si>
    <t>V00406</t>
  </si>
  <si>
    <t>Mutuo Consultres SAS</t>
  </si>
  <si>
    <t>V00407</t>
  </si>
  <si>
    <t>Myanmar Payroll and Outsourcing Company Limited</t>
  </si>
  <si>
    <t>V00408</t>
  </si>
  <si>
    <t>Dilip Nandwani</t>
  </si>
  <si>
    <t>V00409</t>
  </si>
  <si>
    <t>National FFA Organization</t>
  </si>
  <si>
    <t>V00410</t>
  </si>
  <si>
    <t>National Juvenile Justice Network</t>
  </si>
  <si>
    <t>V00411</t>
  </si>
  <si>
    <t>National Union Fire Insurance Company of Pittsburgh, PA</t>
  </si>
  <si>
    <t>V00412</t>
  </si>
  <si>
    <t>North Carolina Partners</t>
  </si>
  <si>
    <t>V00413</t>
  </si>
  <si>
    <t>John Joseph Neiger</t>
  </si>
  <si>
    <t>V00414</t>
  </si>
  <si>
    <t>Kiley Marie Nelson</t>
  </si>
  <si>
    <t>V00415</t>
  </si>
  <si>
    <t>Taylor Nelson</t>
  </si>
  <si>
    <t>V00416</t>
  </si>
  <si>
    <t>Teresa Nichols</t>
  </si>
  <si>
    <t>V00417</t>
  </si>
  <si>
    <t>Omar Ninaquispe</t>
  </si>
  <si>
    <t>V00418</t>
  </si>
  <si>
    <t>Ibtissam Niri</t>
  </si>
  <si>
    <t>V00419</t>
  </si>
  <si>
    <t>Arturo Andres Noriega</t>
  </si>
  <si>
    <t>V00420</t>
  </si>
  <si>
    <t>North Carolina-Cochabamba, Bolivia Partners of the Americas</t>
  </si>
  <si>
    <t>V00421</t>
  </si>
  <si>
    <t>Northampton Community College</t>
  </si>
  <si>
    <t>V00422</t>
  </si>
  <si>
    <t>Northeast Wisconsin Technical College</t>
  </si>
  <si>
    <t>V00423</t>
  </si>
  <si>
    <t>Northern Arizona University</t>
  </si>
  <si>
    <t>V00424</t>
  </si>
  <si>
    <t>Now IT Matters</t>
  </si>
  <si>
    <t>V00425</t>
  </si>
  <si>
    <t>Lidia Elizabeth Nunez de Schaerer</t>
  </si>
  <si>
    <t>V00426</t>
  </si>
  <si>
    <t>Gabrielle Nygaard</t>
  </si>
  <si>
    <t>V00427</t>
  </si>
  <si>
    <t>Maria del Pilar Orjuela</t>
  </si>
  <si>
    <t>V00428</t>
  </si>
  <si>
    <t>Stanley Furniss Pacheco</t>
  </si>
  <si>
    <t>V00429</t>
  </si>
  <si>
    <t>Pacific Council on International Policy</t>
  </si>
  <si>
    <t>V00430</t>
  </si>
  <si>
    <t>Juan Carlos Palau</t>
  </si>
  <si>
    <t>V00431</t>
  </si>
  <si>
    <t>Comite Paraguay-Kansas</t>
  </si>
  <si>
    <t>V00432</t>
  </si>
  <si>
    <t>Corporacion Parque Explora</t>
  </si>
  <si>
    <t>V00433</t>
  </si>
  <si>
    <t>Partners Technical Exchange Jamaica Ltd</t>
  </si>
  <si>
    <t>V00434</t>
  </si>
  <si>
    <t>Melvin Pascall</t>
  </si>
  <si>
    <t>V00435</t>
  </si>
  <si>
    <t>Pradeep K. Patnaik</t>
  </si>
  <si>
    <t>V00436</t>
  </si>
  <si>
    <t>Caroline J. Patrick</t>
  </si>
  <si>
    <t>V00437</t>
  </si>
  <si>
    <t>PCG Auditores Consultores</t>
  </si>
  <si>
    <t>V00438</t>
  </si>
  <si>
    <t>Michelle L San Pedro</t>
  </si>
  <si>
    <t>V00439</t>
  </si>
  <si>
    <t>Franciso Penayo</t>
  </si>
  <si>
    <t>V00440</t>
  </si>
  <si>
    <t>Erin Pendle</t>
  </si>
  <si>
    <t>V00441</t>
  </si>
  <si>
    <t>Kathryn A Penhallegon</t>
  </si>
  <si>
    <t>V00442</t>
  </si>
  <si>
    <t>Ross Penhallegon</t>
  </si>
  <si>
    <t>V00443</t>
  </si>
  <si>
    <t>Hannah Penner</t>
  </si>
  <si>
    <t>V00444</t>
  </si>
  <si>
    <t>Karen Perala</t>
  </si>
  <si>
    <t>V00445</t>
  </si>
  <si>
    <t>Perkin Elmer Health Sciences, Inc</t>
  </si>
  <si>
    <t>V00446</t>
  </si>
  <si>
    <t>Leon Junior Peters</t>
  </si>
  <si>
    <t>V00447</t>
  </si>
  <si>
    <t>Petty Cash Allen Zhou</t>
  </si>
  <si>
    <t>V00448</t>
  </si>
  <si>
    <t>Yohana Romero-Lopez Petty Cash</t>
  </si>
  <si>
    <t>V00449</t>
  </si>
  <si>
    <t>Diana Pham</t>
  </si>
  <si>
    <t>V00450</t>
  </si>
  <si>
    <t>Pittier Almandoz Eliaz, S.C.</t>
  </si>
  <si>
    <t>V00451</t>
  </si>
  <si>
    <t>Chandra G. Pitts</t>
  </si>
  <si>
    <t>V00452</t>
  </si>
  <si>
    <t>Partners of  the Americas FTF Project (Guyana)</t>
  </si>
  <si>
    <t>V00453</t>
  </si>
  <si>
    <t>Partners of the Americas</t>
  </si>
  <si>
    <t>V00454</t>
  </si>
  <si>
    <t>Parteners of the Americas Paraguay DOL419 / DOL421</t>
  </si>
  <si>
    <t>V00455</t>
  </si>
  <si>
    <t>Partners of the Americas Paraguay DOS451</t>
  </si>
  <si>
    <t>V00456</t>
  </si>
  <si>
    <t>Partners of the Americas Paraguay WINROCK400</t>
  </si>
  <si>
    <t>V00457</t>
  </si>
  <si>
    <t>Polk State College</t>
  </si>
  <si>
    <t>V00458</t>
  </si>
  <si>
    <t>Samuel Jackman Prescod Polytechnic</t>
  </si>
  <si>
    <t>V00459</t>
  </si>
  <si>
    <t>Guilherme Prezotti</t>
  </si>
  <si>
    <t>V00460</t>
  </si>
  <si>
    <t>Principal Financial Group</t>
  </si>
  <si>
    <t>V00461</t>
  </si>
  <si>
    <t>Pro Entertainment Solutions</t>
  </si>
  <si>
    <t>V00462</t>
  </si>
  <si>
    <t>Fundacion Proantioquia</t>
  </si>
  <si>
    <t>V00463</t>
  </si>
  <si>
    <t>Procesos Legales, S.A.</t>
  </si>
  <si>
    <t>V00464</t>
  </si>
  <si>
    <t>Fundacion Universidad de las Americas Puebla</t>
  </si>
  <si>
    <t>V00465</t>
  </si>
  <si>
    <t>Sabrina Quaraishi</t>
  </si>
  <si>
    <t>V00466</t>
  </si>
  <si>
    <t>Fundacion Quisqueya por las Americas - FTF DR Office</t>
  </si>
  <si>
    <t>V00467</t>
  </si>
  <si>
    <t>Attia Qureshi</t>
  </si>
  <si>
    <t>V00468</t>
  </si>
  <si>
    <t>Waleed Rabieh</t>
  </si>
  <si>
    <t>V00469</t>
  </si>
  <si>
    <t>Radisson Hotel Denver</t>
  </si>
  <si>
    <t>V00470</t>
  </si>
  <si>
    <t>Mohamed Rahman</t>
  </si>
  <si>
    <t>V00471</t>
  </si>
  <si>
    <t>Diego Leon Patino Ramirez</t>
  </si>
  <si>
    <t>V00472</t>
  </si>
  <si>
    <t>Juliana Isabel Ramirez Gutierrez</t>
  </si>
  <si>
    <t>V00473</t>
  </si>
  <si>
    <t>Briseth Catherine Ramos Restrepo</t>
  </si>
  <si>
    <t>V00474</t>
  </si>
  <si>
    <t>Partners of the Americas RANFOSE</t>
  </si>
  <si>
    <t>V00475</t>
  </si>
  <si>
    <t>Karen Elisabeth Rasmussen</t>
  </si>
  <si>
    <t>V00476</t>
  </si>
  <si>
    <t>Ram L Ray</t>
  </si>
  <si>
    <t>V00477</t>
  </si>
  <si>
    <t>Robert Kent Reid</t>
  </si>
  <si>
    <t>V00478</t>
  </si>
  <si>
    <t>Monica Aurora Renteria Bustamante</t>
  </si>
  <si>
    <t>V00479</t>
  </si>
  <si>
    <t>Ana Maria Restrepo Saenz</t>
  </si>
  <si>
    <t>V00480</t>
  </si>
  <si>
    <t>Ira Richards</t>
  </si>
  <si>
    <t>V00481</t>
  </si>
  <si>
    <t>Dairo Alexander Beltran Rincon</t>
  </si>
  <si>
    <t>V00482</t>
  </si>
  <si>
    <t>David Ringuette</t>
  </si>
  <si>
    <t>V00483</t>
  </si>
  <si>
    <t>Natalia Ferreira Rivarola</t>
  </si>
  <si>
    <t>V00484</t>
  </si>
  <si>
    <t>RLJ ll C Austin DT Lessee LP</t>
  </si>
  <si>
    <t>V00485</t>
  </si>
  <si>
    <t>David W Roberts</t>
  </si>
  <si>
    <t>V00486</t>
  </si>
  <si>
    <t>Fiona Rodgerson</t>
  </si>
  <si>
    <t>V00487</t>
  </si>
  <si>
    <t>Mauricio G. Rodriguez</t>
  </si>
  <si>
    <t>V00488</t>
  </si>
  <si>
    <t>Nathalia Vasquez Rodriguez</t>
  </si>
  <si>
    <t>V00489</t>
  </si>
  <si>
    <t>Rebecca Roebber</t>
  </si>
  <si>
    <t>V00490</t>
  </si>
  <si>
    <t>Jillann W Richardson-Rohrscheib</t>
  </si>
  <si>
    <t>V00491</t>
  </si>
  <si>
    <t>Judith Rosellon Druker</t>
  </si>
  <si>
    <t>V00492</t>
  </si>
  <si>
    <t>Kellie Roy</t>
  </si>
  <si>
    <t>V00493</t>
  </si>
  <si>
    <t>Claudia Alejandra Ruiz</t>
  </si>
  <si>
    <t>V00494</t>
  </si>
  <si>
    <t>Madeleine Ruiz Zarate</t>
  </si>
  <si>
    <t>V00495</t>
  </si>
  <si>
    <t>Luis Emiro Salazar Ortiz</t>
  </si>
  <si>
    <t>V00496</t>
  </si>
  <si>
    <t>Salem State University</t>
  </si>
  <si>
    <t>V00497</t>
  </si>
  <si>
    <t>Andrade Pinto Renee Santiago</t>
  </si>
  <si>
    <t>V00498</t>
  </si>
  <si>
    <t>State Center Community College District</t>
  </si>
  <si>
    <t>V00499</t>
  </si>
  <si>
    <t>Miren Schleicher</t>
  </si>
  <si>
    <t>V00500</t>
  </si>
  <si>
    <t>Darren George Schmall</t>
  </si>
  <si>
    <t>V00501</t>
  </si>
  <si>
    <t>Eduardo C Schroder-Bove</t>
  </si>
  <si>
    <t>V00502</t>
  </si>
  <si>
    <t>Donald Richard Schwartz</t>
  </si>
  <si>
    <t>V00503</t>
  </si>
  <si>
    <t>Secco de Souza Maria Magdalena</t>
  </si>
  <si>
    <t>V00504</t>
  </si>
  <si>
    <t>Norma Rodriguez de Segovia</t>
  </si>
  <si>
    <t>V00505</t>
  </si>
  <si>
    <t>SF Costa Rica Hotelera de Guanacaste S.A.</t>
  </si>
  <si>
    <t>V00506</t>
  </si>
  <si>
    <t>Kunza Shakil</t>
  </si>
  <si>
    <t>V00507</t>
  </si>
  <si>
    <t>Patrick Shandonay</t>
  </si>
  <si>
    <t>V00508</t>
  </si>
  <si>
    <t>Cathy M. Shaw</t>
  </si>
  <si>
    <t>V00509</t>
  </si>
  <si>
    <t>Nan Shwe Sin Aung</t>
  </si>
  <si>
    <t>V00510</t>
  </si>
  <si>
    <t>Gabriela Silva</t>
  </si>
  <si>
    <t>V00511</t>
  </si>
  <si>
    <t>Oscar Giovanni Bilvao Silva</t>
  </si>
  <si>
    <t>V00512</t>
  </si>
  <si>
    <t>Anar Simpson</t>
  </si>
  <si>
    <t>V00513</t>
  </si>
  <si>
    <t>John Simpson</t>
  </si>
  <si>
    <t>V00514</t>
  </si>
  <si>
    <t>David J. Smith</t>
  </si>
  <si>
    <t>V00515</t>
  </si>
  <si>
    <t>Katarina M Smith</t>
  </si>
  <si>
    <t>V00516</t>
  </si>
  <si>
    <t>Steven Smith</t>
  </si>
  <si>
    <t>V00517</t>
  </si>
  <si>
    <t>Monica Sobolewski</t>
  </si>
  <si>
    <t>V00518</t>
  </si>
  <si>
    <t>Social Accountabiility International, Inc</t>
  </si>
  <si>
    <t>V00519</t>
  </si>
  <si>
    <t>Soluciones Empresariales S. de R. L.</t>
  </si>
  <si>
    <t>V00520</t>
  </si>
  <si>
    <t>Kevin Estuardo mis Solval</t>
  </si>
  <si>
    <t>V00521</t>
  </si>
  <si>
    <t>Mario J. Sosa</t>
  </si>
  <si>
    <t>V00522</t>
  </si>
  <si>
    <t>Nitzeira Rubi Soto Santibanez</t>
  </si>
  <si>
    <t>V00523</t>
  </si>
  <si>
    <t>Robert Spencer</t>
  </si>
  <si>
    <t>V00524</t>
  </si>
  <si>
    <t>St. Francis College</t>
  </si>
  <si>
    <t>V00525</t>
  </si>
  <si>
    <t>St. Stanislaus College Farm Association</t>
  </si>
  <si>
    <t>V00526</t>
  </si>
  <si>
    <t>University of St. Thomas</t>
  </si>
  <si>
    <t>V00527</t>
  </si>
  <si>
    <t>Christian Stalberg</t>
  </si>
  <si>
    <t>V00528</t>
  </si>
  <si>
    <t>Vanessa Stanley de Neufeld</t>
  </si>
  <si>
    <t>V00529</t>
  </si>
  <si>
    <t>Laurel Stickney</t>
  </si>
  <si>
    <t>V00530</t>
  </si>
  <si>
    <t>Andrew Stinavage</t>
  </si>
  <si>
    <t>V00531</t>
  </si>
  <si>
    <t>Luis Miuel Lopez Stipes</t>
  </si>
  <si>
    <t>V00532</t>
  </si>
  <si>
    <t>Lydia Stivers</t>
  </si>
  <si>
    <t>V00533</t>
  </si>
  <si>
    <t>Strategic Support Systems, Inc</t>
  </si>
  <si>
    <t>V00534</t>
  </si>
  <si>
    <t>Amber Stuedell</t>
  </si>
  <si>
    <t>V00535</t>
  </si>
  <si>
    <t>Partners of the Americas, INC, Sucursal Colombia DOL418/424</t>
  </si>
  <si>
    <t>V00536</t>
  </si>
  <si>
    <t>Partners of the Americas, INC, Sucursal Colombia DOL422</t>
  </si>
  <si>
    <t>V00537</t>
  </si>
  <si>
    <t>Partners of the Americas, Inc, Sucursal Colombia Shared Acco</t>
  </si>
  <si>
    <t>V00538</t>
  </si>
  <si>
    <t>Partners of the Americas, INC, Sucursal Colombia USAID649</t>
  </si>
  <si>
    <t>V00539</t>
  </si>
  <si>
    <t>Partners of the Americas, INC, Sucursal Colombia USAID800</t>
  </si>
  <si>
    <t>V00540</t>
  </si>
  <si>
    <t>Partners of the Americas, Inc, Sucursal Colombia USDA700</t>
  </si>
  <si>
    <t>V00541</t>
  </si>
  <si>
    <t>Sul Ross State University</t>
  </si>
  <si>
    <t>V00542</t>
  </si>
  <si>
    <t>Sheila Sullivan</t>
  </si>
  <si>
    <t>V00543</t>
  </si>
  <si>
    <t>Melissa Jo Summerfield</t>
  </si>
  <si>
    <t>V00544</t>
  </si>
  <si>
    <t>T&amp;M Mercantil, Sociedad Anonima</t>
  </si>
  <si>
    <t>V00545</t>
  </si>
  <si>
    <t>TASC (Admin Fees)</t>
  </si>
  <si>
    <t>V00546</t>
  </si>
  <si>
    <t>TASC (Witholdings)</t>
  </si>
  <si>
    <t>V00547</t>
  </si>
  <si>
    <t>Technoland Computer trading Company Limited</t>
  </si>
  <si>
    <t>V00548</t>
  </si>
  <si>
    <t>Tecnologico de Antioquia - Institucion Universitaria</t>
  </si>
  <si>
    <t>V00549</t>
  </si>
  <si>
    <t>Tennessee Partners of the Americas</t>
  </si>
  <si>
    <t>V00550</t>
  </si>
  <si>
    <t>John Tewksbury</t>
  </si>
  <si>
    <t>V00551</t>
  </si>
  <si>
    <t>Leah Tewksbury</t>
  </si>
  <si>
    <t>V00552</t>
  </si>
  <si>
    <t>Texas Partners of the Americas</t>
  </si>
  <si>
    <t>V00553</t>
  </si>
  <si>
    <t>Texas A&amp;M Engineering Experiment Station</t>
  </si>
  <si>
    <t>V00554</t>
  </si>
  <si>
    <t>The University of Texas at Dallas</t>
  </si>
  <si>
    <t>V00555</t>
  </si>
  <si>
    <t>Aung Myo Thant</t>
  </si>
  <si>
    <t>V00556</t>
  </si>
  <si>
    <t>The Board of Trustees of the University of Illinois</t>
  </si>
  <si>
    <t>V00557</t>
  </si>
  <si>
    <t>The News Literacy Project</t>
  </si>
  <si>
    <t>V00559</t>
  </si>
  <si>
    <t>Michael B Thomas</t>
  </si>
  <si>
    <t>V00560</t>
  </si>
  <si>
    <t>Kamaal Thomas</t>
  </si>
  <si>
    <t>V00561</t>
  </si>
  <si>
    <t>Nicole Thompson</t>
  </si>
  <si>
    <t>V00562</t>
  </si>
  <si>
    <t>Alanna Tierno</t>
  </si>
  <si>
    <t>V00563</t>
  </si>
  <si>
    <t>Katelyn Tietzen</t>
  </si>
  <si>
    <t>V00564</t>
  </si>
  <si>
    <t>Adrienne Todela</t>
  </si>
  <si>
    <t>V00565</t>
  </si>
  <si>
    <t>Maria Ines Torres Gomez</t>
  </si>
  <si>
    <t>V00566</t>
  </si>
  <si>
    <t>Toyota Jamaica Limited</t>
  </si>
  <si>
    <t>V00567</t>
  </si>
  <si>
    <t>Travelers CL Remittance Center</t>
  </si>
  <si>
    <t>V00568</t>
  </si>
  <si>
    <t>Regents of the University of California, Riverside</t>
  </si>
  <si>
    <t>V00569</t>
  </si>
  <si>
    <t>University of Georgia</t>
  </si>
  <si>
    <t>V00570</t>
  </si>
  <si>
    <t>Universidad Industrial de Santander</t>
  </si>
  <si>
    <t>V00571</t>
  </si>
  <si>
    <t>University of the Incarnate Word</t>
  </si>
  <si>
    <t>V00572</t>
  </si>
  <si>
    <t>Universidad Nacional de General San Martin</t>
  </si>
  <si>
    <t>V00573</t>
  </si>
  <si>
    <t>Corporacion Universitaria Rafael Nunez</t>
  </si>
  <si>
    <t>V00574</t>
  </si>
  <si>
    <t>Universidad de La Sabana</t>
  </si>
  <si>
    <t>V00575</t>
  </si>
  <si>
    <t>University of North Texas</t>
  </si>
  <si>
    <t>V00576</t>
  </si>
  <si>
    <t>Universidad Alberto Hurtado</t>
  </si>
  <si>
    <t>V00577</t>
  </si>
  <si>
    <t>Universidad de los Andes</t>
  </si>
  <si>
    <t>V00578</t>
  </si>
  <si>
    <t>Fundacion Universidad Catolica de Argentina</t>
  </si>
  <si>
    <t>V00579</t>
  </si>
  <si>
    <t>Universidad de Ibague</t>
  </si>
  <si>
    <t>V00580</t>
  </si>
  <si>
    <t>Corporacion Universidad de Medellin</t>
  </si>
  <si>
    <t>V00581</t>
  </si>
  <si>
    <t>Universidad del Valle de Guatemala</t>
  </si>
  <si>
    <t>V00582</t>
  </si>
  <si>
    <t>Universidad EAN</t>
  </si>
  <si>
    <t>V00583</t>
  </si>
  <si>
    <t>Universidad Interamericana de Puerto Rico, Aguadilla</t>
  </si>
  <si>
    <t>V00584</t>
  </si>
  <si>
    <t>Universidad Internacional San Isidro Labrador SA</t>
  </si>
  <si>
    <t>V00585</t>
  </si>
  <si>
    <t>Universidad Jorge Tadeo Lozano</t>
  </si>
  <si>
    <t>V00586</t>
  </si>
  <si>
    <t>Universidad La Salle, A.C.</t>
  </si>
  <si>
    <t>V00587</t>
  </si>
  <si>
    <t>Universidad Nacional de Mar del Plata</t>
  </si>
  <si>
    <t>V00588</t>
  </si>
  <si>
    <t>Universidad Nacional de Quilmes</t>
  </si>
  <si>
    <t>V00589</t>
  </si>
  <si>
    <t>Universidad Santiago de Cali</t>
  </si>
  <si>
    <t>V00590</t>
  </si>
  <si>
    <t>University of Arkansas, Fayetteville</t>
  </si>
  <si>
    <t>V00591</t>
  </si>
  <si>
    <t>University of Northern Iowa</t>
  </si>
  <si>
    <t>V00592</t>
  </si>
  <si>
    <t>The University of Tennessee</t>
  </si>
  <si>
    <t>V00593</t>
  </si>
  <si>
    <t>University of Texas at El Paso</t>
  </si>
  <si>
    <t>V00594</t>
  </si>
  <si>
    <t>University of Vermont and State Agricultural College</t>
  </si>
  <si>
    <t>V00595</t>
  </si>
  <si>
    <t>Universidad Nacional de Rio Negro</t>
  </si>
  <si>
    <t>V00596</t>
  </si>
  <si>
    <t>Unum Life Insurance Company of America</t>
  </si>
  <si>
    <t>V00597</t>
  </si>
  <si>
    <t>US Department of Homeland Security</t>
  </si>
  <si>
    <t>V00598</t>
  </si>
  <si>
    <t>US Treasury</t>
  </si>
  <si>
    <t>V00599</t>
  </si>
  <si>
    <t>Virginia Department of Taxation</t>
  </si>
  <si>
    <t>V00600</t>
  </si>
  <si>
    <t>Erfan Vafaie</t>
  </si>
  <si>
    <t>V00601</t>
  </si>
  <si>
    <t>Mireya Maciel Valdez</t>
  </si>
  <si>
    <t>V00602</t>
  </si>
  <si>
    <t>Sara Valentine</t>
  </si>
  <si>
    <t>V00603</t>
  </si>
  <si>
    <t>Mariana Jaramillo Valverde</t>
  </si>
  <si>
    <t>V00604</t>
  </si>
  <si>
    <t>Kristin A. Van Gaasbeck</t>
  </si>
  <si>
    <t>V00605</t>
  </si>
  <si>
    <t>Carlos Perez Vega</t>
  </si>
  <si>
    <t>V00606</t>
  </si>
  <si>
    <t>Jose William Velasquez Bedoya</t>
  </si>
  <si>
    <t>V00607</t>
  </si>
  <si>
    <t>Rossana Maria Miguela Villamayor Alcaraz</t>
  </si>
  <si>
    <t>V00608</t>
  </si>
  <si>
    <t>Monica Marilu Viviana Villeda de la Cruz</t>
  </si>
  <si>
    <t>V00609</t>
  </si>
  <si>
    <t>Enrique Borda Villegas</t>
  </si>
  <si>
    <t>V00610</t>
  </si>
  <si>
    <t>Virginia Commonwealth University</t>
  </si>
  <si>
    <t>V00611</t>
  </si>
  <si>
    <t>Virginia Chapter Partners of the Americas</t>
  </si>
  <si>
    <t>V00612</t>
  </si>
  <si>
    <t>Gabriel Z. Wach</t>
  </si>
  <si>
    <t>V00613</t>
  </si>
  <si>
    <t>Meaghan K B Waff</t>
  </si>
  <si>
    <t>V00614</t>
  </si>
  <si>
    <t>Lorraine Waldropt</t>
  </si>
  <si>
    <t>V00615</t>
  </si>
  <si>
    <t>Xu Wang</t>
  </si>
  <si>
    <t>V00616</t>
  </si>
  <si>
    <t>Wesley Warshawer</t>
  </si>
  <si>
    <t>V00617</t>
  </si>
  <si>
    <t>Washington Metropolitan Area Transit Authority</t>
  </si>
  <si>
    <t>V00618</t>
  </si>
  <si>
    <t>Shaana Way</t>
  </si>
  <si>
    <t>V00619</t>
  </si>
  <si>
    <t>Nathan Weber</t>
  </si>
  <si>
    <t>V00620</t>
  </si>
  <si>
    <t>Amy D. Weeks</t>
  </si>
  <si>
    <t>V00621</t>
  </si>
  <si>
    <t>Heather Weeks</t>
  </si>
  <si>
    <t>V00622</t>
  </si>
  <si>
    <t>Gregory Whitis</t>
  </si>
  <si>
    <t>V00623</t>
  </si>
  <si>
    <t>James Segee-Wright</t>
  </si>
  <si>
    <t>V00624</t>
  </si>
  <si>
    <t>Clair Sophia Wilcox</t>
  </si>
  <si>
    <t>V00625</t>
  </si>
  <si>
    <t>Wilfred Brandford</t>
  </si>
  <si>
    <t>V00626</t>
  </si>
  <si>
    <t>Harry E. Wing</t>
  </si>
  <si>
    <t>V00627</t>
  </si>
  <si>
    <t>Wisconsin Partners</t>
  </si>
  <si>
    <t>V00628</t>
  </si>
  <si>
    <t>Catherine A. Wissink</t>
  </si>
  <si>
    <t>V00629</t>
  </si>
  <si>
    <t>Martin Wolgen</t>
  </si>
  <si>
    <t>V00630</t>
  </si>
  <si>
    <t>Wyoming-Goias Partners of the Americas</t>
  </si>
  <si>
    <t>V00631</t>
  </si>
  <si>
    <t>Wyre Payments, Inc.</t>
  </si>
  <si>
    <t>V00632</t>
  </si>
  <si>
    <t>Victor Chi Fung Yau</t>
  </si>
  <si>
    <t>V00633</t>
  </si>
  <si>
    <t>Jim Yazman</t>
  </si>
  <si>
    <t>V00634</t>
  </si>
  <si>
    <t>Jordan O Yeatts</t>
  </si>
  <si>
    <t>V00635</t>
  </si>
  <si>
    <t>YourMembership.com</t>
  </si>
  <si>
    <t>V00636</t>
  </si>
  <si>
    <t>Jaymee Zabienski</t>
  </si>
  <si>
    <t>V00637</t>
  </si>
  <si>
    <t>Mermel, Zachary</t>
  </si>
  <si>
    <t>V00638</t>
  </si>
  <si>
    <t>Shoushan S. Zeng</t>
  </si>
  <si>
    <t>V00639</t>
  </si>
  <si>
    <t>Allen Zhou</t>
  </si>
  <si>
    <t>V00640</t>
  </si>
  <si>
    <t>Kelly C Zug</t>
  </si>
  <si>
    <t>V00641</t>
  </si>
  <si>
    <t>Fiorello B Abenes</t>
  </si>
  <si>
    <t>V00642</t>
  </si>
  <si>
    <t>Ugoeze Achilike</t>
  </si>
  <si>
    <t>V00643</t>
  </si>
  <si>
    <t>Princess Agina</t>
  </si>
  <si>
    <t>V00644</t>
  </si>
  <si>
    <t>Gary Everett Alex</t>
  </si>
  <si>
    <t>V00645</t>
  </si>
  <si>
    <t>Kala JoAnne Allen</t>
  </si>
  <si>
    <t>V00646</t>
  </si>
  <si>
    <t>Sistema Ana G. Mendez Incorporado</t>
  </si>
  <si>
    <t>V00647</t>
  </si>
  <si>
    <t>Brian Jack Angel</t>
  </si>
  <si>
    <t>V00648</t>
  </si>
  <si>
    <t>Louella Aquino</t>
  </si>
  <si>
    <t>V00649</t>
  </si>
  <si>
    <t>Juan Arratia</t>
  </si>
  <si>
    <t>V00650</t>
  </si>
  <si>
    <t>Elizabeth Auciello Busch</t>
  </si>
  <si>
    <t>V00651</t>
  </si>
  <si>
    <t>BAUM, LLC</t>
  </si>
  <si>
    <t>V00652</t>
  </si>
  <si>
    <t>Kelly Bedeian</t>
  </si>
  <si>
    <t>V00653</t>
  </si>
  <si>
    <t>Gelsey R Bennett</t>
  </si>
  <si>
    <t>V00654</t>
  </si>
  <si>
    <t>Jennifer Berry</t>
  </si>
  <si>
    <t>V00655</t>
  </si>
  <si>
    <t>Birches Group LLC</t>
  </si>
  <si>
    <t>V00656</t>
  </si>
  <si>
    <t>Ashton Bitton</t>
  </si>
  <si>
    <t>V00657</t>
  </si>
  <si>
    <t>Victoria Ann Blanco</t>
  </si>
  <si>
    <t>V00658</t>
  </si>
  <si>
    <t>La Bria Bonet</t>
  </si>
  <si>
    <t>V00659</t>
  </si>
  <si>
    <t>Nadira Branch</t>
  </si>
  <si>
    <t>V00660</t>
  </si>
  <si>
    <t>BRAVLIN PC</t>
  </si>
  <si>
    <t>V00661</t>
  </si>
  <si>
    <t>Mariana Brazao</t>
  </si>
  <si>
    <t>V00662</t>
  </si>
  <si>
    <t>Katelin Bridgman</t>
  </si>
  <si>
    <t>V00663</t>
  </si>
  <si>
    <t>Broome Community College</t>
  </si>
  <si>
    <t>V00664</t>
  </si>
  <si>
    <t>Karen Brown</t>
  </si>
  <si>
    <t>V00665</t>
  </si>
  <si>
    <t>Queen-Mariah Brown</t>
  </si>
  <si>
    <t>V00666</t>
  </si>
  <si>
    <t>Ashleigh Nichole Brown-Grier</t>
  </si>
  <si>
    <t>V00667</t>
  </si>
  <si>
    <t>Amanda Browne</t>
  </si>
  <si>
    <t>V00668</t>
  </si>
  <si>
    <t>Clarissa Bury</t>
  </si>
  <si>
    <t>V00669</t>
  </si>
  <si>
    <t>Neelam D. Cantolugo</t>
  </si>
  <si>
    <t>V00670</t>
  </si>
  <si>
    <t>Jeremy Cappello Lee</t>
  </si>
  <si>
    <t>V00671</t>
  </si>
  <si>
    <t>Caitlyn Carpio</t>
  </si>
  <si>
    <t>V00672</t>
  </si>
  <si>
    <t>Daniel Carrillo</t>
  </si>
  <si>
    <t>V00673</t>
  </si>
  <si>
    <t>Diana Carolina Cartagena</t>
  </si>
  <si>
    <t>V00674</t>
  </si>
  <si>
    <t>Teal June Carter</t>
  </si>
  <si>
    <t>V00675</t>
  </si>
  <si>
    <t>Nathalia Montoya Casanova</t>
  </si>
  <si>
    <t>V00676</t>
  </si>
  <si>
    <t>CDL West 45th Street LLC DBA Millennium Broadway</t>
  </si>
  <si>
    <t>V00677</t>
  </si>
  <si>
    <t>Laurie L Charles</t>
  </si>
  <si>
    <t>V00678</t>
  </si>
  <si>
    <t>Michelle Chau</t>
  </si>
  <si>
    <t>V00679</t>
  </si>
  <si>
    <t>Agnes Chavez</t>
  </si>
  <si>
    <t>V00680</t>
  </si>
  <si>
    <t>Edimar Chipinski</t>
  </si>
  <si>
    <t>V00681</t>
  </si>
  <si>
    <t>David Claflin</t>
  </si>
  <si>
    <t>V00682</t>
  </si>
  <si>
    <t>Lily Jane Clarke</t>
  </si>
  <si>
    <t>V00683</t>
  </si>
  <si>
    <t>Lorena Cohan</t>
  </si>
  <si>
    <t>V00684</t>
  </si>
  <si>
    <t>Sarah F Cohen</t>
  </si>
  <si>
    <t>V00685</t>
  </si>
  <si>
    <t>Connections and Surveillance Link LLC</t>
  </si>
  <si>
    <t>V00686</t>
  </si>
  <si>
    <t>James Criste</t>
  </si>
  <si>
    <t>V00687</t>
  </si>
  <si>
    <t>Vanessa Davis</t>
  </si>
  <si>
    <t>V00688</t>
  </si>
  <si>
    <t>Thomas F. DeFayette</t>
  </si>
  <si>
    <t>V00689</t>
  </si>
  <si>
    <t>Lino Delgado</t>
  </si>
  <si>
    <t>V00690</t>
  </si>
  <si>
    <t>Noemi Delgado-Esbenshade</t>
  </si>
  <si>
    <t>V00691</t>
  </si>
  <si>
    <t>Anna Denisenko</t>
  </si>
  <si>
    <t>V00692</t>
  </si>
  <si>
    <t>Ram Devineni</t>
  </si>
  <si>
    <t>V00693</t>
  </si>
  <si>
    <t>Katherine Elizabeth Dobson</t>
  </si>
  <si>
    <t>V00694</t>
  </si>
  <si>
    <t>Richard Egan</t>
  </si>
  <si>
    <t>V00695</t>
  </si>
  <si>
    <t>Rosalind Elahi</t>
  </si>
  <si>
    <t>V00696</t>
  </si>
  <si>
    <t>Adam Ellick</t>
  </si>
  <si>
    <t>V00697</t>
  </si>
  <si>
    <t>Chester Eng</t>
  </si>
  <si>
    <t>V00698</t>
  </si>
  <si>
    <t>Escuela Agricola Panamericana Zamorano</t>
  </si>
  <si>
    <t>V00699</t>
  </si>
  <si>
    <t>Flavia Fernandez</t>
  </si>
  <si>
    <t>V00700</t>
  </si>
  <si>
    <t>Fresh Prints LLC</t>
  </si>
  <si>
    <t>V00701</t>
  </si>
  <si>
    <t>Karisa Funerniss</t>
  </si>
  <si>
    <t>V00702</t>
  </si>
  <si>
    <t>Elliot Gann</t>
  </si>
  <si>
    <t>V00703</t>
  </si>
  <si>
    <t>Kimberly Anne Nolan Garcia</t>
  </si>
  <si>
    <t>V00704</t>
  </si>
  <si>
    <t>Joshua Gaston</t>
  </si>
  <si>
    <t>V00705</t>
  </si>
  <si>
    <t>Amelia Gentile</t>
  </si>
  <si>
    <t>V00706</t>
  </si>
  <si>
    <t>Arianna Gilbeaux</t>
  </si>
  <si>
    <t>V00707</t>
  </si>
  <si>
    <t>Surina Goel</t>
  </si>
  <si>
    <t>V00708</t>
  </si>
  <si>
    <t>Brian Goggin</t>
  </si>
  <si>
    <t>V00709</t>
  </si>
  <si>
    <t>Susan D Gold</t>
  </si>
  <si>
    <t>V00710</t>
  </si>
  <si>
    <t>Jonathan Goldfine</t>
  </si>
  <si>
    <t>V00711</t>
  </si>
  <si>
    <t>Louise Goodman</t>
  </si>
  <si>
    <t>V00712</t>
  </si>
  <si>
    <t>Julie Goodness</t>
  </si>
  <si>
    <t>V00713</t>
  </si>
  <si>
    <t>Charlene Grasinger</t>
  </si>
  <si>
    <t>V00714</t>
  </si>
  <si>
    <t>Constance R. Green</t>
  </si>
  <si>
    <t>V00715</t>
  </si>
  <si>
    <t>Nora Grow</t>
  </si>
  <si>
    <t>V00716</t>
  </si>
  <si>
    <t>Karen Guzman</t>
  </si>
  <si>
    <t>V00717</t>
  </si>
  <si>
    <t>Paula Halicek</t>
  </si>
  <si>
    <t>V00718</t>
  </si>
  <si>
    <t>Grady Hart</t>
  </si>
  <si>
    <t>V00719</t>
  </si>
  <si>
    <t>Torey O'Brien Hart</t>
  </si>
  <si>
    <t>V00720</t>
  </si>
  <si>
    <t>Alexandra C Hauke</t>
  </si>
  <si>
    <t>V00721</t>
  </si>
  <si>
    <t>Christopher Carr Henry</t>
  </si>
  <si>
    <t>V00722</t>
  </si>
  <si>
    <t>Jonathan Hollander</t>
  </si>
  <si>
    <t>V00723</t>
  </si>
  <si>
    <t>Taniqua Huguley</t>
  </si>
  <si>
    <t>V00724</t>
  </si>
  <si>
    <t>Miles M Iton</t>
  </si>
  <si>
    <t>V00725</t>
  </si>
  <si>
    <t>Heather Jackson</t>
  </si>
  <si>
    <t>V00726</t>
  </si>
  <si>
    <t>JCM General Construction Inc</t>
  </si>
  <si>
    <t>V00727</t>
  </si>
  <si>
    <t>Dana A Jimenez</t>
  </si>
  <si>
    <t>V00728</t>
  </si>
  <si>
    <t>Tessa Jolls</t>
  </si>
  <si>
    <t>V00729</t>
  </si>
  <si>
    <t>Michael Kaluzny</t>
  </si>
  <si>
    <t>V00730</t>
  </si>
  <si>
    <t>Kastle Systems LLC</t>
  </si>
  <si>
    <t>V00731</t>
  </si>
  <si>
    <t>Douglas Marshall Keillor</t>
  </si>
  <si>
    <t>V00732</t>
  </si>
  <si>
    <t>Daniel A. Kelin II</t>
  </si>
  <si>
    <t>V00733</t>
  </si>
  <si>
    <t>Mackenzie Kelley</t>
  </si>
  <si>
    <t>V00734</t>
  </si>
  <si>
    <t>Colleen Rebecca Kelly</t>
  </si>
  <si>
    <t>V00735</t>
  </si>
  <si>
    <t>Lori Valerie Keyne</t>
  </si>
  <si>
    <t>V00736</t>
  </si>
  <si>
    <t>Ashma A Khan</t>
  </si>
  <si>
    <t>V00737</t>
  </si>
  <si>
    <t>Devindra Kissoon</t>
  </si>
  <si>
    <t>V00738</t>
  </si>
  <si>
    <t>Randi Knox</t>
  </si>
  <si>
    <t>V00739</t>
  </si>
  <si>
    <t>Daniel Kogita</t>
  </si>
  <si>
    <t>V00740</t>
  </si>
  <si>
    <t>Konar Solutions LLC</t>
  </si>
  <si>
    <t>V00741</t>
  </si>
  <si>
    <t>Sara Yahyavi Kouchehbagh</t>
  </si>
  <si>
    <t>V00742</t>
  </si>
  <si>
    <t>Bhaskar Diwakarshastri Krishna</t>
  </si>
  <si>
    <t>V00743</t>
  </si>
  <si>
    <t>Aparna Kumar</t>
  </si>
  <si>
    <t>V00744</t>
  </si>
  <si>
    <t>Kathryn A Kutzner</t>
  </si>
  <si>
    <t>V00745</t>
  </si>
  <si>
    <t>James LaFleur</t>
  </si>
  <si>
    <t>V00746</t>
  </si>
  <si>
    <t>Shannon Lakanen</t>
  </si>
  <si>
    <t>V00747</t>
  </si>
  <si>
    <t>Nina Lawrin</t>
  </si>
  <si>
    <t>V00748</t>
  </si>
  <si>
    <t>Andrew Lentz</t>
  </si>
  <si>
    <t>V00749</t>
  </si>
  <si>
    <t>Alexandra Lishansky</t>
  </si>
  <si>
    <t>V00750</t>
  </si>
  <si>
    <t>Mary Liu</t>
  </si>
  <si>
    <t>V00751</t>
  </si>
  <si>
    <t>Jennifer Hailey Lundt</t>
  </si>
  <si>
    <t>V00752</t>
  </si>
  <si>
    <t>Carolin Lusby</t>
  </si>
  <si>
    <t>V00753</t>
  </si>
  <si>
    <t>Brynn Aileen MacDougall</t>
  </si>
  <si>
    <t>V00754</t>
  </si>
  <si>
    <t>Brian David Riley MacHarg</t>
  </si>
  <si>
    <t>V00755</t>
  </si>
  <si>
    <t>Whitney Maddox</t>
  </si>
  <si>
    <t>V00756</t>
  </si>
  <si>
    <t>Amy Mahoney</t>
  </si>
  <si>
    <t>V00757</t>
  </si>
  <si>
    <t>Sandra Makielski</t>
  </si>
  <si>
    <t>V00758</t>
  </si>
  <si>
    <t>Anika Manzoor</t>
  </si>
  <si>
    <t>V00759</t>
  </si>
  <si>
    <t>Marcum LLP</t>
  </si>
  <si>
    <t>V00760</t>
  </si>
  <si>
    <t>Marcelius Tyrone Martin</t>
  </si>
  <si>
    <t>V00761</t>
  </si>
  <si>
    <t>Shomari Maynard</t>
  </si>
  <si>
    <t>V00762</t>
  </si>
  <si>
    <t>Patrick McDade</t>
  </si>
  <si>
    <t>V00763</t>
  </si>
  <si>
    <t>Katrina McKenzie</t>
  </si>
  <si>
    <t>V00764</t>
  </si>
  <si>
    <t>Andrea Melara</t>
  </si>
  <si>
    <t>V00765</t>
  </si>
  <si>
    <t>Pauline Melvin</t>
  </si>
  <si>
    <t>V00766</t>
  </si>
  <si>
    <t>Aubrey Menarndt</t>
  </si>
  <si>
    <t>V00767</t>
  </si>
  <si>
    <t>Gerald Mickey</t>
  </si>
  <si>
    <t>V00768</t>
  </si>
  <si>
    <t>Ryanna Miller</t>
  </si>
  <si>
    <t>V00769</t>
  </si>
  <si>
    <t>National Association for Media Literacy Education</t>
  </si>
  <si>
    <t>V00770</t>
  </si>
  <si>
    <t>Syeda Sahar Z Naqvi</t>
  </si>
  <si>
    <t>V00771</t>
  </si>
  <si>
    <t>Joel Burns - Northern Summits LLC</t>
  </si>
  <si>
    <t>V00772</t>
  </si>
  <si>
    <t>O and M Food Corp</t>
  </si>
  <si>
    <t>V00773</t>
  </si>
  <si>
    <t>Virginia O'Neill</t>
  </si>
  <si>
    <t>V00774</t>
  </si>
  <si>
    <t>Oakland University</t>
  </si>
  <si>
    <t>V00775</t>
  </si>
  <si>
    <t>Abigail Ordillas</t>
  </si>
  <si>
    <t>V00776</t>
  </si>
  <si>
    <t>Eamon Ormseth</t>
  </si>
  <si>
    <t>V00777</t>
  </si>
  <si>
    <t>Ovie P Mughelli Foundation</t>
  </si>
  <si>
    <t>V00778</t>
  </si>
  <si>
    <t>Minnu Paul</t>
  </si>
  <si>
    <t>V00779</t>
  </si>
  <si>
    <t>Cameron Peagler</t>
  </si>
  <si>
    <t>V00780</t>
  </si>
  <si>
    <t>Marria Peduto</t>
  </si>
  <si>
    <t>V00781</t>
  </si>
  <si>
    <t>Anne M. Pellicciotto</t>
  </si>
  <si>
    <t>V00782</t>
  </si>
  <si>
    <t>Naika Carlaine Pierre</t>
  </si>
  <si>
    <t>V00783</t>
  </si>
  <si>
    <t>Stephen Pintauro</t>
  </si>
  <si>
    <t>V00784</t>
  </si>
  <si>
    <t>Michael Riley Place</t>
  </si>
  <si>
    <t>V00785</t>
  </si>
  <si>
    <t>Robert Gregory Plimpton</t>
  </si>
  <si>
    <t>V00786</t>
  </si>
  <si>
    <t>Mary Elizabeth Porth</t>
  </si>
  <si>
    <t>V00787</t>
  </si>
  <si>
    <t>Gail Prensky</t>
  </si>
  <si>
    <t>V00788</t>
  </si>
  <si>
    <t>Reed Pritchard</t>
  </si>
  <si>
    <t>V00789</t>
  </si>
  <si>
    <t>Ronald L. Quincy</t>
  </si>
  <si>
    <t>V00790</t>
  </si>
  <si>
    <t>Radford University</t>
  </si>
  <si>
    <t>V00791</t>
  </si>
  <si>
    <t>Michael Raish</t>
  </si>
  <si>
    <t>V00792</t>
  </si>
  <si>
    <t>Jennifer Ramos</t>
  </si>
  <si>
    <t>V00793</t>
  </si>
  <si>
    <t>Restrepo Strategies LLC</t>
  </si>
  <si>
    <t>V00794</t>
  </si>
  <si>
    <t>Heather Ridge</t>
  </si>
  <si>
    <t>V00795</t>
  </si>
  <si>
    <t>Tiffany Rivera</t>
  </si>
  <si>
    <t>V00796</t>
  </si>
  <si>
    <t>Ian Robinson</t>
  </si>
  <si>
    <t>V00797</t>
  </si>
  <si>
    <t>Peter Roothaan</t>
  </si>
  <si>
    <t>V00798</t>
  </si>
  <si>
    <t>Tiece Monique Ruffin</t>
  </si>
  <si>
    <t>V00799</t>
  </si>
  <si>
    <t>Joel Benjamin Runnels</t>
  </si>
  <si>
    <t>V00800</t>
  </si>
  <si>
    <t>Paul Sachs</t>
  </si>
  <si>
    <t>V00801</t>
  </si>
  <si>
    <t>Christelle Scharff</t>
  </si>
  <si>
    <t>V00802</t>
  </si>
  <si>
    <t>Brendan Schultz</t>
  </si>
  <si>
    <t>V00803</t>
  </si>
  <si>
    <t>SCHWARTZ POSEL Immigration Law Group</t>
  </si>
  <si>
    <t>V00804</t>
  </si>
  <si>
    <t>Kathi Seiden-Thomas</t>
  </si>
  <si>
    <t>V00805</t>
  </si>
  <si>
    <t>Heather E Senecal</t>
  </si>
  <si>
    <t>V00806</t>
  </si>
  <si>
    <t>Timothy Peter Sensenig</t>
  </si>
  <si>
    <t>V00807</t>
  </si>
  <si>
    <t>Timonthy Shea</t>
  </si>
  <si>
    <t>V00808</t>
  </si>
  <si>
    <t>Abigail Shepard-Moore</t>
  </si>
  <si>
    <t>V00809</t>
  </si>
  <si>
    <t>Jennifer Silver</t>
  </si>
  <si>
    <t>V00810</t>
  </si>
  <si>
    <t>Olapeju Simoyan</t>
  </si>
  <si>
    <t>V00811</t>
  </si>
  <si>
    <t>Sophia Smith</t>
  </si>
  <si>
    <t>V00812</t>
  </si>
  <si>
    <t>Thomas Smucker</t>
  </si>
  <si>
    <t>V00813</t>
  </si>
  <si>
    <t>Amber Spalek</t>
  </si>
  <si>
    <t>V00814</t>
  </si>
  <si>
    <t>Spartina Consulting</t>
  </si>
  <si>
    <t>V00815</t>
  </si>
  <si>
    <t>Aaron Spitler</t>
  </si>
  <si>
    <t>V00816</t>
  </si>
  <si>
    <t>Sreenath Sreenivasan</t>
  </si>
  <si>
    <t>V00817</t>
  </si>
  <si>
    <t>Richard Steighner</t>
  </si>
  <si>
    <t>V00818</t>
  </si>
  <si>
    <t>Julia Caroline Kampmeier Stein</t>
  </si>
  <si>
    <t>V00819</t>
  </si>
  <si>
    <t>Stillman College</t>
  </si>
  <si>
    <t>V00820</t>
  </si>
  <si>
    <t>Stockton University</t>
  </si>
  <si>
    <t>V00821</t>
  </si>
  <si>
    <t>Sophie Sylla</t>
  </si>
  <si>
    <t>V00822</t>
  </si>
  <si>
    <t>Mark Tardi</t>
  </si>
  <si>
    <t>V00823</t>
  </si>
  <si>
    <t>Isabel Adena Taswell</t>
  </si>
  <si>
    <t>V00824</t>
  </si>
  <si>
    <t>Saraniya Tharmarajah</t>
  </si>
  <si>
    <t>V00825</t>
  </si>
  <si>
    <t>The Peached Tortilla Mobile LLC</t>
  </si>
  <si>
    <t>V00826</t>
  </si>
  <si>
    <t>David A Thomas</t>
  </si>
  <si>
    <t>V00827</t>
  </si>
  <si>
    <t>Stephanie Tilley</t>
  </si>
  <si>
    <t>V00828</t>
  </si>
  <si>
    <t>Pooja Tilvawala</t>
  </si>
  <si>
    <t>V00829</t>
  </si>
  <si>
    <t>Denise Torres</t>
  </si>
  <si>
    <t>V00830</t>
  </si>
  <si>
    <t>Marin Sequoia Toscano</t>
  </si>
  <si>
    <t>V00831</t>
  </si>
  <si>
    <t>University of New Mexico</t>
  </si>
  <si>
    <t>V00832</t>
  </si>
  <si>
    <t>The University of Alabama</t>
  </si>
  <si>
    <t>V00833</t>
  </si>
  <si>
    <t>Vialux Media</t>
  </si>
  <si>
    <t>V00834</t>
  </si>
  <si>
    <t>Cassandra St. Vil</t>
  </si>
  <si>
    <t>V00835</t>
  </si>
  <si>
    <t>Martha Cecilia Villada</t>
  </si>
  <si>
    <t>V00836</t>
  </si>
  <si>
    <t>Sophia Celeste Vos</t>
  </si>
  <si>
    <t>V00837</t>
  </si>
  <si>
    <t>Riley O. Wagner</t>
  </si>
  <si>
    <t>V00838</t>
  </si>
  <si>
    <t>Mika Weissbuch</t>
  </si>
  <si>
    <t>V00839</t>
  </si>
  <si>
    <t>Pandora White</t>
  </si>
  <si>
    <t>V00840</t>
  </si>
  <si>
    <t>Sofia Williamson-Garcia</t>
  </si>
  <si>
    <t>V00841</t>
  </si>
  <si>
    <t>Shaye S Worthman</t>
  </si>
  <si>
    <t>V00842</t>
  </si>
  <si>
    <t>William Yuen Yee</t>
  </si>
  <si>
    <t>V00843</t>
  </si>
  <si>
    <t>Tiffany Young</t>
  </si>
  <si>
    <t>V00844</t>
  </si>
  <si>
    <t>Steven Youngblood</t>
  </si>
  <si>
    <t>V00845</t>
  </si>
  <si>
    <t>Christina Yuknis</t>
  </si>
  <si>
    <t>V00846</t>
  </si>
  <si>
    <t>Adam Zahn</t>
  </si>
  <si>
    <t>V00847</t>
  </si>
  <si>
    <t>Beltway Movers Associates</t>
  </si>
  <si>
    <t>V00848</t>
  </si>
  <si>
    <t>Universidad del Atlantico</t>
  </si>
  <si>
    <t>V00849</t>
  </si>
  <si>
    <t>The Hartford</t>
  </si>
  <si>
    <t>V00850</t>
  </si>
  <si>
    <t>Office of Tax and Revenue</t>
  </si>
  <si>
    <t>V00851</t>
  </si>
  <si>
    <t>Direct Office Furniture</t>
  </si>
  <si>
    <t>V00852</t>
  </si>
  <si>
    <t>Coffee Plus</t>
  </si>
  <si>
    <t>V00853</t>
  </si>
  <si>
    <t>Anabella E. Bruch</t>
  </si>
  <si>
    <t>V00854</t>
  </si>
  <si>
    <t>Broadview Networks</t>
  </si>
  <si>
    <t>V00855</t>
  </si>
  <si>
    <t>FedEx</t>
  </si>
  <si>
    <t>V00856</t>
  </si>
  <si>
    <t>Great American Insurance Co.</t>
  </si>
  <si>
    <t>V00857</t>
  </si>
  <si>
    <t>Judith Agnoletto</t>
  </si>
  <si>
    <t>V00858</t>
  </si>
  <si>
    <t>Beverly Brul</t>
  </si>
  <si>
    <t>V00859</t>
  </si>
  <si>
    <t>Lister Gonzalez</t>
  </si>
  <si>
    <t>V00860</t>
  </si>
  <si>
    <t>Michael Lowery</t>
  </si>
  <si>
    <t>V00861</t>
  </si>
  <si>
    <t>V00862</t>
  </si>
  <si>
    <t>ComitÃ© Fronterizo de Obreros, AC.</t>
  </si>
  <si>
    <t>V00863</t>
  </si>
  <si>
    <t>Silvia Ynes Ruiz Zarate</t>
  </si>
  <si>
    <t>V00864</t>
  </si>
  <si>
    <t>PENA DELGADO &amp; GARCIA ABOGADOS SAS</t>
  </si>
  <si>
    <t>V00865</t>
  </si>
  <si>
    <t>Victor Acquaah-Harrison</t>
  </si>
  <si>
    <t>V00866</t>
  </si>
  <si>
    <t>Centro de los Derechos del Migrante, Inc-CDM</t>
  </si>
  <si>
    <t>V00867</t>
  </si>
  <si>
    <t>Sara Taylor</t>
  </si>
  <si>
    <t>V00868</t>
  </si>
  <si>
    <t>Geoblue Worldwide Insurance Services Llc.</t>
  </si>
  <si>
    <t>V00869</t>
  </si>
  <si>
    <t>Hannah Guernsey</t>
  </si>
  <si>
    <t>V00870</t>
  </si>
  <si>
    <t>Pablo Franco HernÃ¡ndez</t>
  </si>
  <si>
    <t>V00871</t>
  </si>
  <si>
    <t>Ana Georgina Pulido Carrillo</t>
  </si>
  <si>
    <t>V00872</t>
  </si>
  <si>
    <t>Naw Paw Lily</t>
  </si>
  <si>
    <t>V00873</t>
  </si>
  <si>
    <t>V00874</t>
  </si>
  <si>
    <t>Dennis Pereyra Diaz</t>
  </si>
  <si>
    <t>V00875</t>
  </si>
  <si>
    <t>Katidia Coronado</t>
  </si>
  <si>
    <t>V00876</t>
  </si>
  <si>
    <t>ESPINOZA ORETEA MARIA PATRICIA</t>
  </si>
  <si>
    <t>V00877</t>
  </si>
  <si>
    <t>Precision Patio Enclosures, Inc</t>
  </si>
  <si>
    <t>V00879</t>
  </si>
  <si>
    <t>U.S. Civilian Research &amp; Development Foundation</t>
  </si>
  <si>
    <t>V00880</t>
  </si>
  <si>
    <t>Sarah Smith</t>
  </si>
  <si>
    <t>V00881</t>
  </si>
  <si>
    <t>Debra Cooper</t>
  </si>
  <si>
    <t>V00882</t>
  </si>
  <si>
    <t>World Perspectives, Inc.</t>
  </si>
  <si>
    <t>V00883</t>
  </si>
  <si>
    <t>Abila, Inc</t>
  </si>
  <si>
    <t>V00884</t>
  </si>
  <si>
    <t>Vanessa Noguera</t>
  </si>
  <si>
    <t>V00885</t>
  </si>
  <si>
    <t>Marcum Technology, LLC</t>
  </si>
  <si>
    <t>V00886</t>
  </si>
  <si>
    <t>Marcus Catsam Consulting LLC</t>
  </si>
  <si>
    <t>V00887</t>
  </si>
  <si>
    <t>Allison Greene</t>
  </si>
  <si>
    <t>V00888</t>
  </si>
  <si>
    <t>Declan Cosmo Schroeder</t>
  </si>
  <si>
    <t>V00889</t>
  </si>
  <si>
    <t>Armin Cordova</t>
  </si>
  <si>
    <t>V00890</t>
  </si>
  <si>
    <t>Shappy</t>
  </si>
  <si>
    <t>V00892</t>
  </si>
  <si>
    <t>The Standard</t>
  </si>
  <si>
    <t>V00893</t>
  </si>
  <si>
    <t>Moshe Moscowitz</t>
  </si>
  <si>
    <t>V00894</t>
  </si>
  <si>
    <t>William Nichols</t>
  </si>
  <si>
    <t>V00895</t>
  </si>
  <si>
    <t>Amy Weeks</t>
  </si>
  <si>
    <t>V00896</t>
  </si>
  <si>
    <t>Jaclyn Stone</t>
  </si>
  <si>
    <t>V00897</t>
  </si>
  <si>
    <t>Thomas Zimmer</t>
  </si>
  <si>
    <t>V00898</t>
  </si>
  <si>
    <t>Lesly Yohana Rubio Campos</t>
  </si>
  <si>
    <t>V00899</t>
  </si>
  <si>
    <t>PARTNERS OF THE AMERICAS, INC, SUCURSAL COLOMBIA DOL420</t>
  </si>
  <si>
    <t>V00900</t>
  </si>
  <si>
    <t>Thida Wai</t>
  </si>
  <si>
    <t>V00901</t>
  </si>
  <si>
    <t>Soe Thet Win</t>
  </si>
  <si>
    <t>V00902</t>
  </si>
  <si>
    <t>Wyatt Weeks</t>
  </si>
  <si>
    <t>V00903</t>
  </si>
  <si>
    <t>ROSA ISABEL OJEDA MARTINEZ</t>
  </si>
  <si>
    <t>V00904</t>
  </si>
  <si>
    <t>Biz Latin Hub, Corp</t>
  </si>
  <si>
    <t>V00905</t>
  </si>
  <si>
    <t>CESPEDES GONZALES CLAUDIA PAOLA SDENKA</t>
  </si>
  <si>
    <t>V00906</t>
  </si>
  <si>
    <t>Elizabeth Arteaga</t>
  </si>
  <si>
    <t>V00907</t>
  </si>
  <si>
    <t>Almerinda Borges Garibaldi</t>
  </si>
  <si>
    <t>V00908</t>
  </si>
  <si>
    <t>Convoy of Hope</t>
  </si>
  <si>
    <t>V00909</t>
  </si>
  <si>
    <t>Scott Haskell</t>
  </si>
  <si>
    <t>V00910</t>
  </si>
  <si>
    <t>Felice E. Maciejewski</t>
  </si>
  <si>
    <t>V00911</t>
  </si>
  <si>
    <t>Diane K DeWitte</t>
  </si>
  <si>
    <t>V00912</t>
  </si>
  <si>
    <t>Natalie Abegesah</t>
  </si>
  <si>
    <t>V00913</t>
  </si>
  <si>
    <t>Emma Maza CalviÃ±o</t>
  </si>
  <si>
    <t>V00914</t>
  </si>
  <si>
    <t>Yael Ivonne Cayetano Figueroa</t>
  </si>
  <si>
    <t>V00915</t>
  </si>
  <si>
    <t>Martha Isabel LÃ³pez Escobar</t>
  </si>
  <si>
    <t>V00916</t>
  </si>
  <si>
    <t>Robert E Brennan III</t>
  </si>
  <si>
    <t>V00917</t>
  </si>
  <si>
    <t>Patricia Algara</t>
  </si>
  <si>
    <t>V00918</t>
  </si>
  <si>
    <t>James McFadden</t>
  </si>
  <si>
    <t>V00919</t>
  </si>
  <si>
    <t>Thomas A Benevento</t>
  </si>
  <si>
    <t>V00920</t>
  </si>
  <si>
    <t>Zelalem Mersha</t>
  </si>
  <si>
    <t>V00921</t>
  </si>
  <si>
    <t>Aliyar Fouladkhah</t>
  </si>
  <si>
    <t>V00922</t>
  </si>
  <si>
    <t>Mo Salman</t>
  </si>
  <si>
    <t>V00923</t>
  </si>
  <si>
    <t>Doolarie Singh-Knights</t>
  </si>
  <si>
    <t>V00924</t>
  </si>
  <si>
    <t>David M Valdez Martinez</t>
  </si>
  <si>
    <t>V00925</t>
  </si>
  <si>
    <t>Rusty Lee</t>
  </si>
  <si>
    <t>V00926</t>
  </si>
  <si>
    <t>Valerie Varco</t>
  </si>
  <si>
    <t>V00927</t>
  </si>
  <si>
    <t>Steven E. Newman</t>
  </si>
  <si>
    <t>V00928</t>
  </si>
  <si>
    <t>IOWA PARTNERS OF THE AMERICAS</t>
  </si>
  <si>
    <t>V00929</t>
  </si>
  <si>
    <t>Red de Mujeres Sindicalistas AC</t>
  </si>
  <si>
    <t>V00930</t>
  </si>
  <si>
    <t>ComunicaciÃ³n Total Zimat S.C.</t>
  </si>
  <si>
    <t>V00931</t>
  </si>
  <si>
    <t>James O. Garner, Jr</t>
  </si>
  <si>
    <t>V00932</t>
  </si>
  <si>
    <t>Margareta Larsson</t>
  </si>
  <si>
    <t>V00933</t>
  </si>
  <si>
    <t>Shipley Associates</t>
  </si>
  <si>
    <t>V00934</t>
  </si>
  <si>
    <t>Philippe E Rolshausen</t>
  </si>
  <si>
    <t>V00935</t>
  </si>
  <si>
    <t>Brian K Babcock</t>
  </si>
  <si>
    <t>V00936</t>
  </si>
  <si>
    <t>ISIDRO VALDES PIMENTEL</t>
  </si>
  <si>
    <t>V00937</t>
  </si>
  <si>
    <t>Laurent M Ahiablame</t>
  </si>
  <si>
    <t>V00938</t>
  </si>
  <si>
    <t>CHELSEA BURNS</t>
  </si>
  <si>
    <t>V00939</t>
  </si>
  <si>
    <t>WeWork Mexico Co, S. de R.L. de C.V.</t>
  </si>
  <si>
    <t>V00940</t>
  </si>
  <si>
    <t>Rattapallax, Inc.</t>
  </si>
  <si>
    <t>V00941</t>
  </si>
  <si>
    <t>Thomas Miles</t>
  </si>
  <si>
    <t>V00942</t>
  </si>
  <si>
    <t>Meredith Devine</t>
  </si>
  <si>
    <t>V00943</t>
  </si>
  <si>
    <t>Jean Magloire Feugang</t>
  </si>
  <si>
    <t>V00944</t>
  </si>
  <si>
    <t>Marcio Nascimento</t>
  </si>
  <si>
    <t>V00945</t>
  </si>
  <si>
    <t>Casey Benson</t>
  </si>
  <si>
    <t>V00946</t>
  </si>
  <si>
    <t>Simone Oliphant</t>
  </si>
  <si>
    <t>V00947</t>
  </si>
  <si>
    <t>Alexa White</t>
  </si>
  <si>
    <t>V00948</t>
  </si>
  <si>
    <t>Jorge Alberto Serrano Paul</t>
  </si>
  <si>
    <t>V00949</t>
  </si>
  <si>
    <t>Monica Leong</t>
  </si>
  <si>
    <t>V00950</t>
  </si>
  <si>
    <t>James M. Corven</t>
  </si>
  <si>
    <t>V00951</t>
  </si>
  <si>
    <t>Douglas P. Collins</t>
  </si>
  <si>
    <t>V00952</t>
  </si>
  <si>
    <t>Rodrigo Gudino</t>
  </si>
  <si>
    <t>V00953</t>
  </si>
  <si>
    <t>MATTERIA CONSULTING, S DE RL DE CV</t>
  </si>
  <si>
    <t>V00954</t>
  </si>
  <si>
    <t>Ricardo Trillos</t>
  </si>
  <si>
    <t>V00955</t>
  </si>
  <si>
    <t>VRS Consult</t>
  </si>
  <si>
    <t>V00956</t>
  </si>
  <si>
    <t>Languagers Inc</t>
  </si>
  <si>
    <t>V00957</t>
  </si>
  <si>
    <t>The North American Youth Engagement &amp; Leadership Institute- NAYELI</t>
  </si>
  <si>
    <t>V00958</t>
  </si>
  <si>
    <t>Robert Antonio Reid</t>
  </si>
  <si>
    <t>V00959</t>
  </si>
  <si>
    <t>TANNUS &amp; ASOCIADOS S.A.S.</t>
  </si>
  <si>
    <t>V00960</t>
  </si>
  <si>
    <t>Peter C Phillips</t>
  </si>
  <si>
    <t>V00961</t>
  </si>
  <si>
    <t>Renee Bourque</t>
  </si>
  <si>
    <t>V00962</t>
  </si>
  <si>
    <t>Rodrigo de la Vega Urrutia</t>
  </si>
  <si>
    <t>V00963</t>
  </si>
  <si>
    <t>Xanny Itandehui HernÃƒÂ¡ndez HernÃƒÂ¡ndez</t>
  </si>
  <si>
    <t>V00964</t>
  </si>
  <si>
    <t>Sistemas de Intelgencia en Mercados y OpiniÃ³n, S.C.</t>
  </si>
  <si>
    <t>V00965</t>
  </si>
  <si>
    <t>Andrew Syed</t>
  </si>
  <si>
    <t>V00966</t>
  </si>
  <si>
    <t>Peruvian Brothers</t>
  </si>
  <si>
    <t>V00967</t>
  </si>
  <si>
    <t>Martha Koenig</t>
  </si>
  <si>
    <t>V00968</t>
  </si>
  <si>
    <t>Sarah Braun Hamilton</t>
  </si>
  <si>
    <t>V00969</t>
  </si>
  <si>
    <t>Robert V. Cooperrider</t>
  </si>
  <si>
    <t>V00970</t>
  </si>
  <si>
    <t>InÃ©s Pascuala Mori PelÃ¡ez</t>
  </si>
  <si>
    <t>V00971</t>
  </si>
  <si>
    <t>Obispado de Chiclayo</t>
  </si>
  <si>
    <t>V00972</t>
  </si>
  <si>
    <t>Hugh K Thomforde</t>
  </si>
  <si>
    <t>V00973</t>
  </si>
  <si>
    <t>Erik Landis</t>
  </si>
  <si>
    <t>V00974</t>
  </si>
  <si>
    <t>JESSICA RAMIREZ</t>
  </si>
  <si>
    <t>V00975</t>
  </si>
  <si>
    <t>SANDRA EMILIA IBANEZ HERNANDEZ</t>
  </si>
  <si>
    <t>V00976</t>
  </si>
  <si>
    <t>GRISELDA BEATRIZ RANGEL JUAREZ</t>
  </si>
  <si>
    <t>V00977</t>
  </si>
  <si>
    <t>Erika Alejandra Villa Martinez</t>
  </si>
  <si>
    <t>V00978</t>
  </si>
  <si>
    <t>Nasya Ortiz Soto</t>
  </si>
  <si>
    <t>V00979</t>
  </si>
  <si>
    <t>Jeanette Carolina Yanez Gonzalez</t>
  </si>
  <si>
    <t>V00980</t>
  </si>
  <si>
    <t>JesÃºs Balbino Medina Ãlvarez</t>
  </si>
  <si>
    <t>V00981</t>
  </si>
  <si>
    <t>DIEGO JESÃšS MONDRAGÃ“N DE LA VEGA</t>
  </si>
  <si>
    <t>V00982</t>
  </si>
  <si>
    <t>Bertha Marissa Beltran Beltran</t>
  </si>
  <si>
    <t>V00983</t>
  </si>
  <si>
    <t>Marcea Acosta Chavez</t>
  </si>
  <si>
    <t>V00984</t>
  </si>
  <si>
    <t>VerÃ³nica Vega Rocha</t>
  </si>
  <si>
    <t>V00985</t>
  </si>
  <si>
    <t>Angelica Marabri Flores Orrantia</t>
  </si>
  <si>
    <t>V00986</t>
  </si>
  <si>
    <t>Gabriela Acosta Acosta</t>
  </si>
  <si>
    <t>V00987</t>
  </si>
  <si>
    <t>MarÃ­a Rosas Palacios</t>
  </si>
  <si>
    <t>V00988</t>
  </si>
  <si>
    <t>LOURDES MARTÃNEZ GUZMÃN</t>
  </si>
  <si>
    <t>V00989</t>
  </si>
  <si>
    <t>William T. Crow</t>
  </si>
  <si>
    <t>V00990</t>
  </si>
  <si>
    <t>Centro de ReflexiÃ³n y AcciÃ³n Laboral-CEREAL</t>
  </si>
  <si>
    <t>V00991</t>
  </si>
  <si>
    <t>Arcelia Gallardo</t>
  </si>
  <si>
    <t>V00992</t>
  </si>
  <si>
    <t>Jean Joseph N SCHMITZ</t>
  </si>
  <si>
    <t>V00993</t>
  </si>
  <si>
    <t>Claudia B Arrieta</t>
  </si>
  <si>
    <t>V00994</t>
  </si>
  <si>
    <t>Caroline J Patrick-Birdwell</t>
  </si>
  <si>
    <t>V00995</t>
  </si>
  <si>
    <t>Utah Boliva Partners INC</t>
  </si>
  <si>
    <t>V00996</t>
  </si>
  <si>
    <t>Rubyna S. Ajanee</t>
  </si>
  <si>
    <t>V00997</t>
  </si>
  <si>
    <t>Alejandra L Abusada</t>
  </si>
  <si>
    <t>V00998</t>
  </si>
  <si>
    <t>Alexis Zickafoose</t>
  </si>
  <si>
    <t>V00999</t>
  </si>
  <si>
    <t>Inga Zasada</t>
  </si>
  <si>
    <t>V01000</t>
  </si>
  <si>
    <t>Howard E. Fenton</t>
  </si>
  <si>
    <t>DONOTIMPORT</t>
  </si>
  <si>
    <t>GJ-COL1</t>
  </si>
  <si>
    <t>2022-06 Shared Colombia FO Report</t>
  </si>
  <si>
    <t>1</t>
  </si>
  <si>
    <t>70000</t>
  </si>
  <si>
    <t>10300</t>
  </si>
  <si>
    <t>99999</t>
  </si>
  <si>
    <t>0</t>
  </si>
  <si>
    <t>PR Ending 6/30/22</t>
  </si>
  <si>
    <t>COP</t>
  </si>
  <si>
    <t>2</t>
  </si>
  <si>
    <t>20200</t>
  </si>
  <si>
    <t>Social Security Withholdings Employee, PR Ending 6/30/22</t>
  </si>
  <si>
    <t>3</t>
  </si>
  <si>
    <t>70015</t>
  </si>
  <si>
    <t>Social Security Withholdings Employer, PR Ending 6/30/22</t>
  </si>
  <si>
    <t>4</t>
  </si>
  <si>
    <t>12200</t>
  </si>
  <si>
    <t>2022-06 USAID649 COL2 FO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</si>
</sst>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1" formatCode="_(* #,##0_);_(* \(#,##0\);_(* &quot;-&quot;_);_(@_)"/>
    <numFmt numFmtId="44" formatCode="_(&quot;$&quot;* #,##0.00_);_(&quot;$&quot;* \(#,##0.00\);_(&quot;$&quot;* &quot;-&quot;??_);_(@_)"/>
    <numFmt numFmtId="43" formatCode="_(* #,##0.00_);_(* \(#,##0.00\);_(* &quot;-&quot;??_);_(@_)"/>
    <numFmt numFmtId="164" formatCode="_-* #,##0.00_-;\-* #,##0.00_-;_-* &quot;-&quot;??_-;_-@_-"/>
    <numFmt numFmtId="165" formatCode="[$$]#,##0.00"/>
    <numFmt numFmtId="166" formatCode="[$-409]d\-mmm\-yy;@"/>
    <numFmt numFmtId="167" formatCode="_(* #,##0.00_);[Red]_(* \(#,##0.00\);_(* &quot;-&quot;??_);_(@_)"/>
    <numFmt numFmtId="168" formatCode="[$-F400]h:mm:ss\ AM/PM"/>
    <numFmt numFmtId="169" formatCode="_-* #,##0.00\ _€_-;\-* #,##0.00\ _€_-;_-* &quot;-&quot;??\ _€_-;_-@_-"/>
    <numFmt numFmtId="170" formatCode="_-* #,##0.00\ _B_s_-;\-* #,##0.00\ _B_s_-;_-* &quot;-&quot;??\ _B_s_-;_-@_-"/>
    <numFmt numFmtId="171" formatCode="_-* #,##0.00\ &quot;Bs&quot;_-;\-* #,##0.00\ &quot;Bs&quot;_-;_-* &quot;-&quot;??\ &quot;Bs&quot;_-;_-@_-"/>
    <numFmt numFmtId="172" formatCode="[$-409]dd\-mmm\-yy;@"/>
  </numFmts>
  <fonts count="58">
    <font>
      <sz val="11"/>
      <color theme="1"/>
      <name val="Calibri"/>
      <family val="2"/>
      <scheme val="minor"/>
    </font>
    <font>
      <sz val="11"/>
      <color theme="1"/>
      <name val="Calibri"/>
      <family val="2"/>
      <scheme val="minor"/>
    </font>
    <font>
      <b/>
      <sz val="8"/>
      <color theme="0"/>
      <name val="Calibri"/>
      <family val="2"/>
      <scheme val="minor"/>
    </font>
    <font>
      <sz val="8"/>
      <color theme="1"/>
      <name val="Calibri"/>
      <family val="2"/>
      <scheme val="minor"/>
    </font>
    <font>
      <sz val="8"/>
      <color theme="0"/>
      <name val="Calibri"/>
      <family val="2"/>
      <scheme val="minor"/>
    </font>
    <font>
      <b/>
      <sz val="20"/>
      <color theme="0"/>
      <name val="Calibri"/>
      <family val="2"/>
      <scheme val="minor"/>
    </font>
    <font>
      <sz val="20"/>
      <color theme="5" tint="-0.249977111117893"/>
      <name val="Calibri"/>
      <family val="2"/>
      <scheme val="minor"/>
    </font>
    <font>
      <sz val="24"/>
      <color theme="5" tint="-0.249977111117893"/>
      <name val="Calisto MT"/>
      <family val="1"/>
    </font>
    <font>
      <sz val="10"/>
      <name val="Arial"/>
      <family val="2"/>
    </font>
    <font>
      <b/>
      <sz val="10"/>
      <name val="Arial"/>
      <family val="2"/>
    </font>
    <font>
      <sz val="11"/>
      <color rgb="FF000000"/>
      <name val="Arial"/>
      <family val="2"/>
    </font>
    <font>
      <b/>
      <sz val="10"/>
      <color rgb="FF0066CC"/>
      <name val="Arial"/>
      <family val="2"/>
    </font>
    <font>
      <b/>
      <sz val="10"/>
      <name val="Garamond"/>
      <family val="1"/>
    </font>
    <font>
      <sz val="10"/>
      <name val="Garamond"/>
      <family val="1"/>
    </font>
    <font>
      <b/>
      <sz val="11"/>
      <color rgb="FF000000"/>
      <name val="Arial"/>
      <family val="2"/>
    </font>
    <font>
      <sz val="6"/>
      <color theme="1" tint="0.249977111117893"/>
      <name val="Arial"/>
      <family val="2"/>
    </font>
    <font>
      <sz val="11"/>
      <color theme="1"/>
      <name val="Tahoma"/>
      <family val="2"/>
    </font>
    <font>
      <sz val="9"/>
      <color theme="0"/>
      <name val="Calibri"/>
      <family val="2"/>
      <scheme val="minor"/>
    </font>
    <font>
      <sz val="24"/>
      <color rgb="FFFFC000"/>
      <name val="Times New Roman"/>
      <family val="1"/>
    </font>
    <font>
      <sz val="12"/>
      <color rgb="FFFF0000"/>
      <name val="Calibri"/>
      <family val="2"/>
      <scheme val="minor"/>
    </font>
    <font>
      <sz val="16"/>
      <color theme="5" tint="-0.249977111117893"/>
      <name val="Calibri"/>
      <family val="2"/>
      <scheme val="minor"/>
    </font>
    <font>
      <sz val="11"/>
      <color theme="0" tint="-0.34998626667073579"/>
      <name val="Calibri"/>
      <family val="2"/>
      <scheme val="minor"/>
    </font>
    <font>
      <b/>
      <sz val="9"/>
      <color theme="0"/>
      <name val="Calibri"/>
      <family val="2"/>
      <scheme val="minor"/>
    </font>
    <font>
      <sz val="8"/>
      <color theme="0" tint="-0.34998626667073579"/>
      <name val="Calibri"/>
      <family val="2"/>
      <scheme val="minor"/>
    </font>
    <font>
      <sz val="7"/>
      <color theme="1"/>
      <name val="Calibri"/>
      <family val="2"/>
      <scheme val="minor"/>
    </font>
    <font>
      <b/>
      <sz val="11"/>
      <color theme="0"/>
      <name val="Calibri"/>
      <family val="2"/>
      <scheme val="minor"/>
    </font>
    <font>
      <sz val="11"/>
      <color theme="7" tint="0.39997558519241921"/>
      <name val="Calibri"/>
      <family val="2"/>
      <scheme val="minor"/>
    </font>
    <font>
      <sz val="7"/>
      <color rgb="FFFF0000"/>
      <name val="Calibri"/>
      <family val="2"/>
      <scheme val="minor"/>
    </font>
    <font>
      <sz val="6"/>
      <color theme="1"/>
      <name val="Calibri"/>
      <family val="2"/>
      <scheme val="minor"/>
    </font>
    <font>
      <sz val="10"/>
      <name val="Calibri"/>
      <family val="2"/>
      <scheme val="minor"/>
    </font>
    <font>
      <b/>
      <sz val="8"/>
      <color theme="1"/>
      <name val="Calibri"/>
      <family val="2"/>
      <scheme val="minor"/>
    </font>
    <font>
      <sz val="11"/>
      <color rgb="FF000000"/>
      <name val="Calibri"/>
      <family val="2"/>
    </font>
    <font>
      <sz val="20"/>
      <color theme="1"/>
      <name val="Calisto MT"/>
      <family val="1"/>
    </font>
    <font>
      <sz val="11"/>
      <color rgb="FFFF0000"/>
      <name val="Calibri"/>
      <family val="2"/>
      <scheme val="minor"/>
    </font>
    <font>
      <b/>
      <sz val="20"/>
      <color theme="5" tint="-0.249977111117893"/>
      <name val="Calibri"/>
      <family val="2"/>
      <scheme val="minor"/>
    </font>
    <font>
      <sz val="8"/>
      <name val="Calibri"/>
      <family val="2"/>
      <scheme val="minor"/>
    </font>
    <font>
      <b/>
      <sz val="11"/>
      <color rgb="FFFF0000"/>
      <name val="Calibri"/>
      <family val="2"/>
      <scheme val="minor"/>
    </font>
    <font>
      <b/>
      <sz val="22"/>
      <color theme="1"/>
      <name val="Calibri"/>
      <family val="2"/>
      <scheme val="minor"/>
    </font>
    <font>
      <b/>
      <u/>
      <sz val="11"/>
      <color theme="1"/>
      <name val="Calibri"/>
      <family val="2"/>
      <scheme val="minor"/>
    </font>
    <font>
      <sz val="12"/>
      <color theme="1"/>
      <name val="Calibri"/>
      <family val="2"/>
      <scheme val="minor"/>
    </font>
    <font>
      <sz val="8"/>
      <color theme="1"/>
      <name val="Tahoma"/>
      <family val="2"/>
    </font>
    <font>
      <sz val="8"/>
      <name val="Verdana"/>
      <family val="2"/>
    </font>
    <font>
      <b/>
      <sz val="12"/>
      <name val="Times New Roman"/>
      <family val="1"/>
    </font>
    <font>
      <sz val="12"/>
      <color theme="1"/>
      <name val="Times New Roman"/>
      <family val="1"/>
    </font>
    <font>
      <b/>
      <sz val="12"/>
      <color theme="1"/>
      <name val="Times New Roman"/>
      <family val="1"/>
    </font>
    <font>
      <b/>
      <i/>
      <sz val="12"/>
      <color theme="1"/>
      <name val="Times New Roman"/>
      <family val="1"/>
    </font>
    <font>
      <i/>
      <sz val="12"/>
      <color theme="1"/>
      <name val="Times New Roman"/>
      <family val="1"/>
    </font>
    <font>
      <sz val="7"/>
      <color theme="1"/>
      <name val="Times New Roman"/>
      <family val="1"/>
    </font>
    <font>
      <b/>
      <sz val="11"/>
      <color theme="1"/>
      <name val="Times New Roman"/>
      <family val="1"/>
    </font>
    <font>
      <sz val="11"/>
      <color theme="1"/>
      <name val="Times New Roman"/>
      <family val="1"/>
    </font>
    <font>
      <sz val="8"/>
      <color theme="1"/>
      <name val="Times New Roman"/>
      <family val="1"/>
    </font>
    <font>
      <b/>
      <sz val="16"/>
      <color theme="5" tint="-0.249977111117893"/>
      <name val="Calibri"/>
      <family val="2"/>
      <scheme val="minor"/>
    </font>
    <font>
      <b/>
      <u/>
      <sz val="12"/>
      <color theme="1"/>
      <name val="Times New Roman"/>
      <family val="1"/>
    </font>
    <font>
      <b/>
      <sz val="8"/>
      <name val="Calibri"/>
      <family val="2"/>
      <scheme val="minor"/>
    </font>
    <font>
      <u/>
      <sz val="11"/>
      <color theme="10"/>
      <name val="Calibri"/>
      <family val="2"/>
      <scheme val="minor"/>
    </font>
    <font>
      <u/>
      <sz val="8"/>
      <color theme="10"/>
      <name val="Calibri"/>
      <family val="2"/>
      <scheme val="minor"/>
    </font>
    <font>
      <sz val="8"/>
      <color rgb="FFFF0000"/>
      <name val="Calibri"/>
      <family val="2"/>
      <scheme val="minor"/>
    </font>
    <font>
      <b/>
      <sz val="8"/>
      <color rgb="FFFF0000"/>
      <name val="Calibri"/>
      <family val="2"/>
      <scheme val="minor"/>
    </font>
  </fonts>
  <fills count="23">
    <fill>
      <patternFill patternType="none"/>
    </fill>
    <fill>
      <patternFill patternType="gray125"/>
    </fill>
    <fill>
      <patternFill patternType="solid">
        <fgColor theme="4" tint="-0.249977111117893"/>
        <bgColor indexed="64"/>
      </patternFill>
    </fill>
    <fill>
      <patternFill patternType="solid">
        <fgColor rgb="FFFFFF66"/>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8"/>
        <bgColor theme="8"/>
      </patternFill>
    </fill>
    <fill>
      <patternFill patternType="solid">
        <fgColor rgb="FFFFFFFF"/>
        <bgColor rgb="FFFFFFFF"/>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4"/>
        <bgColor theme="4"/>
      </patternFill>
    </fill>
    <fill>
      <patternFill patternType="solid">
        <fgColor theme="8" tint="0.59999389629810485"/>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rgb="FFFFC000"/>
        <bgColor indexed="64"/>
      </patternFill>
    </fill>
    <fill>
      <patternFill patternType="solid">
        <fgColor theme="4" tint="0.79998168889431442"/>
        <bgColor indexed="64"/>
      </patternFill>
    </fill>
    <fill>
      <patternFill patternType="solid">
        <fgColor theme="7" tint="0.59999389629810485"/>
        <bgColor indexed="64"/>
      </patternFill>
    </fill>
  </fills>
  <borders count="104">
    <border>
      <left/>
      <right/>
      <top/>
      <bottom/>
      <diagonal/>
    </border>
    <border>
      <left/>
      <right/>
      <top/>
      <bottom style="hair">
        <color theme="0"/>
      </bottom>
      <diagonal/>
    </border>
    <border>
      <left/>
      <right/>
      <top style="hair">
        <color auto="1"/>
      </top>
      <bottom style="hair">
        <color auto="1"/>
      </bottom>
      <diagonal/>
    </border>
    <border>
      <left style="thin">
        <color theme="0"/>
      </left>
      <right/>
      <top/>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right/>
      <top style="hair">
        <color theme="0"/>
      </top>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style="thin">
        <color rgb="FFFFC000"/>
      </left>
      <right/>
      <top/>
      <bottom/>
      <diagonal/>
    </border>
    <border>
      <left/>
      <right style="thin">
        <color rgb="FFFFC000"/>
      </right>
      <top/>
      <bottom/>
      <diagonal/>
    </border>
    <border>
      <left/>
      <right/>
      <top/>
      <bottom style="thin">
        <color rgb="FFFFC000"/>
      </bottom>
      <diagonal/>
    </border>
    <border>
      <left/>
      <right style="thin">
        <color theme="0"/>
      </right>
      <top/>
      <bottom style="thick">
        <color theme="0"/>
      </bottom>
      <diagonal/>
    </border>
    <border>
      <left/>
      <right style="thin">
        <color rgb="FFFFC000"/>
      </right>
      <top style="hair">
        <color auto="1"/>
      </top>
      <bottom style="hair">
        <color auto="1"/>
      </bottom>
      <diagonal/>
    </border>
    <border>
      <left/>
      <right style="thin">
        <color rgb="FFFFC000"/>
      </right>
      <top style="hair">
        <color auto="1"/>
      </top>
      <bottom style="thin">
        <color rgb="FFFFC000"/>
      </bottom>
      <diagonal/>
    </border>
    <border>
      <left style="thin">
        <color rgb="FFFFC000"/>
      </left>
      <right style="thin">
        <color rgb="FFFFC000"/>
      </right>
      <top/>
      <bottom style="thin">
        <color rgb="FFFFC000"/>
      </bottom>
      <diagonal/>
    </border>
    <border>
      <left style="thin">
        <color rgb="FFFFC000"/>
      </left>
      <right style="thin">
        <color rgb="FFFFC000"/>
      </right>
      <top style="thin">
        <color rgb="FFFFC000"/>
      </top>
      <bottom/>
      <diagonal/>
    </border>
    <border>
      <left style="thin">
        <color rgb="FFFFC000"/>
      </left>
      <right style="thin">
        <color rgb="FFFFC000"/>
      </right>
      <top/>
      <bottom/>
      <diagonal/>
    </border>
    <border>
      <left style="thin">
        <color rgb="FFFFC000"/>
      </left>
      <right/>
      <top style="thin">
        <color rgb="FFFFC000"/>
      </top>
      <bottom style="thin">
        <color indexed="64"/>
      </bottom>
      <diagonal/>
    </border>
    <border>
      <left/>
      <right style="thin">
        <color rgb="FFFFC000"/>
      </right>
      <top style="thin">
        <color rgb="FFFFC000"/>
      </top>
      <bottom style="thin">
        <color indexed="64"/>
      </bottom>
      <diagonal/>
    </border>
    <border>
      <left style="thin">
        <color rgb="FFFFC000"/>
      </left>
      <right/>
      <top style="thin">
        <color indexed="64"/>
      </top>
      <bottom/>
      <diagonal/>
    </border>
    <border>
      <left/>
      <right style="thin">
        <color rgb="FFFFC000"/>
      </right>
      <top style="thin">
        <color indexed="64"/>
      </top>
      <bottom/>
      <diagonal/>
    </border>
    <border>
      <left style="thin">
        <color rgb="FFFFC000"/>
      </left>
      <right/>
      <top/>
      <bottom style="thin">
        <color indexed="64"/>
      </bottom>
      <diagonal/>
    </border>
    <border>
      <left/>
      <right style="thin">
        <color rgb="FFFFC000"/>
      </right>
      <top/>
      <bottom style="thin">
        <color indexed="64"/>
      </bottom>
      <diagonal/>
    </border>
    <border>
      <left style="thin">
        <color rgb="FFFFC000"/>
      </left>
      <right/>
      <top style="thin">
        <color indexed="64"/>
      </top>
      <bottom style="thin">
        <color rgb="FFFFC000"/>
      </bottom>
      <diagonal/>
    </border>
    <border>
      <left/>
      <right style="thin">
        <color rgb="FFFFC000"/>
      </right>
      <top style="thin">
        <color indexed="64"/>
      </top>
      <bottom style="thin">
        <color rgb="FFFFC000"/>
      </bottom>
      <diagonal/>
    </border>
    <border>
      <left style="thin">
        <color theme="0"/>
      </left>
      <right/>
      <top style="thin">
        <color theme="0"/>
      </top>
      <bottom style="thin">
        <color theme="0"/>
      </bottom>
      <diagonal/>
    </border>
    <border>
      <left style="thin">
        <color theme="0"/>
      </left>
      <right/>
      <top/>
      <bottom style="thick">
        <color theme="0"/>
      </bottom>
      <diagonal/>
    </border>
    <border>
      <left style="hair">
        <color indexed="64"/>
      </left>
      <right style="hair">
        <color indexed="64"/>
      </right>
      <top style="hair">
        <color indexed="64"/>
      </top>
      <bottom style="hair">
        <color indexed="64"/>
      </bottom>
      <diagonal/>
    </border>
    <border>
      <left style="medium">
        <color rgb="FFFFC000"/>
      </left>
      <right/>
      <top style="medium">
        <color rgb="FFFFC000"/>
      </top>
      <bottom/>
      <diagonal/>
    </border>
    <border>
      <left/>
      <right/>
      <top style="medium">
        <color rgb="FFFFC000"/>
      </top>
      <bottom/>
      <diagonal/>
    </border>
    <border>
      <left style="medium">
        <color rgb="FFFFC000"/>
      </left>
      <right/>
      <top/>
      <bottom/>
      <diagonal/>
    </border>
    <border>
      <left/>
      <right style="medium">
        <color rgb="FFFFC000"/>
      </right>
      <top/>
      <bottom/>
      <diagonal/>
    </border>
    <border>
      <left style="thin">
        <color theme="0"/>
      </left>
      <right style="medium">
        <color rgb="FFFFC000"/>
      </right>
      <top/>
      <bottom/>
      <diagonal/>
    </border>
    <border>
      <left style="medium">
        <color rgb="FFFFC000"/>
      </left>
      <right style="hair">
        <color indexed="64"/>
      </right>
      <top style="hair">
        <color indexed="64"/>
      </top>
      <bottom style="hair">
        <color indexed="64"/>
      </bottom>
      <diagonal/>
    </border>
    <border>
      <left style="hair">
        <color indexed="64"/>
      </left>
      <right style="medium">
        <color rgb="FFFFC000"/>
      </right>
      <top style="hair">
        <color indexed="64"/>
      </top>
      <bottom style="hair">
        <color indexed="64"/>
      </bottom>
      <diagonal/>
    </border>
    <border>
      <left style="medium">
        <color rgb="FFFFC000"/>
      </left>
      <right style="hair">
        <color indexed="64"/>
      </right>
      <top style="hair">
        <color auto="1"/>
      </top>
      <bottom style="medium">
        <color rgb="FFFFC000"/>
      </bottom>
      <diagonal/>
    </border>
    <border>
      <left style="hair">
        <color indexed="64"/>
      </left>
      <right style="hair">
        <color indexed="64"/>
      </right>
      <top style="hair">
        <color indexed="64"/>
      </top>
      <bottom style="medium">
        <color rgb="FFFFC000"/>
      </bottom>
      <diagonal/>
    </border>
    <border>
      <left style="hair">
        <color indexed="64"/>
      </left>
      <right style="medium">
        <color rgb="FFFFC000"/>
      </right>
      <top style="hair">
        <color indexed="64"/>
      </top>
      <bottom style="medium">
        <color rgb="FFFFC000"/>
      </bottom>
      <diagonal/>
    </border>
    <border>
      <left style="thin">
        <color theme="4" tint="0.39997558519241921"/>
      </left>
      <right/>
      <top style="thin">
        <color theme="4" tint="0.39997558519241921"/>
      </top>
      <bottom style="thin">
        <color theme="0" tint="-4.9989318521683403E-2"/>
      </bottom>
      <diagonal/>
    </border>
    <border>
      <left/>
      <right/>
      <top style="thin">
        <color theme="4" tint="0.39997558519241921"/>
      </top>
      <bottom style="thin">
        <color theme="0" tint="-4.9989318521683403E-2"/>
      </bottom>
      <diagonal/>
    </border>
    <border>
      <left/>
      <right style="thin">
        <color theme="4" tint="0.39997558519241921"/>
      </right>
      <top style="thin">
        <color theme="4" tint="0.39997558519241921"/>
      </top>
      <bottom style="thin">
        <color theme="0" tint="-4.9989318521683403E-2"/>
      </bottom>
      <diagonal/>
    </border>
    <border>
      <left style="thin">
        <color theme="4" tint="0.39997558519241921"/>
      </left>
      <right/>
      <top/>
      <bottom style="hair">
        <color theme="0"/>
      </bottom>
      <diagonal/>
    </border>
    <border>
      <left/>
      <right style="thin">
        <color theme="4" tint="0.39997558519241921"/>
      </right>
      <top/>
      <bottom style="hair">
        <color theme="0"/>
      </bottom>
      <diagonal/>
    </border>
    <border>
      <left style="thin">
        <color theme="4" tint="0.39997558519241921"/>
      </left>
      <right/>
      <top style="hair">
        <color theme="0"/>
      </top>
      <bottom/>
      <diagonal/>
    </border>
    <border>
      <left/>
      <right style="thin">
        <color theme="4" tint="0.39997558519241921"/>
      </right>
      <top style="hair">
        <color theme="0"/>
      </top>
      <bottom/>
      <diagonal/>
    </border>
    <border>
      <left style="thin">
        <color theme="4" tint="0.39997558519241921"/>
      </left>
      <right/>
      <top style="thin">
        <color theme="0"/>
      </top>
      <bottom style="thin">
        <color theme="4" tint="0.39997558519241921"/>
      </bottom>
      <diagonal/>
    </border>
    <border>
      <left/>
      <right/>
      <top style="thin">
        <color theme="0"/>
      </top>
      <bottom style="thin">
        <color theme="4" tint="0.39997558519241921"/>
      </bottom>
      <diagonal/>
    </border>
    <border>
      <left style="thin">
        <color theme="7" tint="0.39997558519241921"/>
      </left>
      <right/>
      <top style="thin">
        <color theme="7" tint="0.39997558519241921"/>
      </top>
      <bottom/>
      <diagonal/>
    </border>
    <border>
      <left style="thin">
        <color theme="7" tint="0.39997558519241921"/>
      </left>
      <right/>
      <top/>
      <bottom style="thin">
        <color theme="7" tint="0.39997558519241921"/>
      </bottom>
      <diagonal/>
    </border>
    <border>
      <left style="thin">
        <color theme="7" tint="0.39997558519241921"/>
      </left>
      <right style="thin">
        <color theme="7" tint="0.39997558519241921"/>
      </right>
      <top style="thin">
        <color theme="7" tint="0.39997558519241921"/>
      </top>
      <bottom/>
      <diagonal/>
    </border>
    <border>
      <left style="thin">
        <color theme="7" tint="0.39997558519241921"/>
      </left>
      <right style="thin">
        <color theme="7" tint="0.39997558519241921"/>
      </right>
      <top/>
      <bottom/>
      <diagonal/>
    </border>
    <border>
      <left style="thin">
        <color theme="7" tint="0.39997558519241921"/>
      </left>
      <right style="thin">
        <color theme="7" tint="0.39997558519241921"/>
      </right>
      <top/>
      <bottom style="thin">
        <color theme="7" tint="0.39997558519241921"/>
      </bottom>
      <diagonal/>
    </border>
    <border>
      <left/>
      <right/>
      <top/>
      <bottom style="hair">
        <color auto="1"/>
      </bottom>
      <diagonal/>
    </border>
    <border>
      <left/>
      <right style="medium">
        <color theme="7" tint="0.39997558519241921"/>
      </right>
      <top style="medium">
        <color rgb="FFFFC000"/>
      </top>
      <bottom/>
      <diagonal/>
    </border>
    <border>
      <left/>
      <right style="medium">
        <color theme="7" tint="0.3999755851924192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ck">
        <color theme="0"/>
      </bottom>
      <diagonal/>
    </border>
    <border>
      <left style="thin">
        <color theme="0"/>
      </left>
      <right style="thin">
        <color theme="0"/>
      </right>
      <top style="thin">
        <color theme="0"/>
      </top>
      <bottom/>
      <diagonal/>
    </border>
    <border>
      <left style="hair">
        <color indexed="64"/>
      </left>
      <right style="hair">
        <color indexed="64"/>
      </right>
      <top style="hair">
        <color indexed="64"/>
      </top>
      <bottom/>
      <diagonal/>
    </border>
    <border>
      <left/>
      <right/>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auto="1"/>
      </bottom>
      <diagonal/>
    </border>
    <border>
      <left/>
      <right style="medium">
        <color indexed="64"/>
      </right>
      <top style="thin">
        <color auto="1"/>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tted">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hair">
        <color indexed="64"/>
      </left>
      <right/>
      <top style="hair">
        <color indexed="64"/>
      </top>
      <bottom style="hair">
        <color indexed="64"/>
      </bottom>
      <diagonal/>
    </border>
    <border>
      <left style="thin">
        <color theme="0"/>
      </left>
      <right/>
      <top style="thin">
        <color theme="0"/>
      </top>
      <bottom/>
      <diagonal/>
    </border>
    <border>
      <left style="medium">
        <color rgb="FFFFC000"/>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style="hair">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right style="hair">
        <color indexed="64"/>
      </right>
      <top style="hair">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s>
  <cellStyleXfs count="45">
    <xf numFmtId="0" fontId="0" fillId="0" borderId="0"/>
    <xf numFmtId="43" fontId="1" fillId="0" borderId="0" applyFont="0" applyFill="0" applyBorder="0" applyAlignment="0" applyProtection="0"/>
    <xf numFmtId="0" fontId="8" fillId="0" borderId="0"/>
    <xf numFmtId="0" fontId="8" fillId="0" borderId="0"/>
    <xf numFmtId="0" fontId="39" fillId="0" borderId="0"/>
    <xf numFmtId="41" fontId="39" fillId="0" borderId="0" applyFont="0" applyFill="0" applyBorder="0" applyAlignment="0" applyProtection="0"/>
    <xf numFmtId="44" fontId="39" fillId="0" borderId="0" applyFont="0" applyFill="0" applyBorder="0" applyAlignment="0" applyProtection="0"/>
    <xf numFmtId="0" fontId="8" fillId="0" borderId="0"/>
    <xf numFmtId="170" fontId="8" fillId="0" borderId="0" applyFont="0" applyFill="0" applyBorder="0" applyAlignment="0" applyProtection="0"/>
    <xf numFmtId="171" fontId="8" fillId="0" borderId="0" applyFont="0" applyFill="0" applyBorder="0" applyAlignment="0" applyProtection="0"/>
    <xf numFmtId="44" fontId="8" fillId="0" borderId="0" applyFont="0" applyFill="0" applyBorder="0" applyAlignment="0" applyProtection="0"/>
    <xf numFmtId="9" fontId="8" fillId="0" borderId="0" applyFont="0" applyFill="0" applyBorder="0" applyAlignment="0" applyProtection="0"/>
    <xf numFmtId="169" fontId="39" fillId="0" borderId="0" applyFont="0" applyFill="0" applyBorder="0" applyAlignment="0" applyProtection="0"/>
    <xf numFmtId="9" fontId="39" fillId="0" borderId="0" applyFont="0" applyFill="0" applyBorder="0" applyAlignment="0" applyProtection="0"/>
    <xf numFmtId="169" fontId="39" fillId="0" borderId="0" applyFont="0" applyFill="0" applyBorder="0" applyAlignment="0" applyProtection="0"/>
    <xf numFmtId="170" fontId="8" fillId="0" borderId="0" applyFont="0" applyFill="0" applyBorder="0" applyAlignment="0" applyProtection="0"/>
    <xf numFmtId="43" fontId="1" fillId="0" borderId="0" applyFont="0" applyFill="0" applyBorder="0" applyAlignment="0" applyProtection="0"/>
    <xf numFmtId="170" fontId="8" fillId="0" borderId="0" applyFont="0" applyFill="0" applyBorder="0" applyAlignment="0" applyProtection="0"/>
    <xf numFmtId="44"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0" fontId="1" fillId="0" borderId="0"/>
    <xf numFmtId="170"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170" fontId="8" fillId="0" borderId="0" applyFont="0" applyFill="0" applyBorder="0" applyAlignment="0" applyProtection="0"/>
    <xf numFmtId="43" fontId="8" fillId="0" borderId="0" applyFont="0" applyFill="0" applyBorder="0" applyAlignment="0" applyProtection="0"/>
    <xf numFmtId="0" fontId="31" fillId="0" borderId="0"/>
    <xf numFmtId="0" fontId="31" fillId="0" borderId="0"/>
    <xf numFmtId="43" fontId="8" fillId="0" borderId="0" applyFont="0" applyFill="0" applyBorder="0" applyAlignment="0" applyProtection="0"/>
    <xf numFmtId="0" fontId="1" fillId="0" borderId="0"/>
    <xf numFmtId="44" fontId="1" fillId="0" borderId="0" applyFont="0" applyFill="0" applyBorder="0" applyAlignment="0" applyProtection="0"/>
    <xf numFmtId="0" fontId="31" fillId="0" borderId="0"/>
    <xf numFmtId="0" fontId="1" fillId="0" borderId="0"/>
    <xf numFmtId="44" fontId="1" fillId="0" borderId="0" applyFont="0" applyFill="0" applyBorder="0" applyAlignment="0" applyProtection="0"/>
    <xf numFmtId="0" fontId="40" fillId="0" borderId="0"/>
    <xf numFmtId="43" fontId="8" fillId="0" borderId="0" applyFont="0" applyFill="0" applyBorder="0" applyAlignment="0" applyProtection="0"/>
    <xf numFmtId="0" fontId="1" fillId="0" borderId="0"/>
    <xf numFmtId="0" fontId="40" fillId="0" borderId="0"/>
    <xf numFmtId="9" fontId="1" fillId="0" borderId="0" applyFont="0" applyFill="0" applyBorder="0" applyAlignment="0" applyProtection="0"/>
    <xf numFmtId="0" fontId="41" fillId="0" borderId="0"/>
    <xf numFmtId="0" fontId="54" fillId="0" borderId="0" applyNumberFormat="0" applyFill="0" applyBorder="0" applyAlignment="0" applyProtection="0"/>
    <xf numFmtId="44" fontId="1" fillId="0" borderId="0" applyFont="0" applyFill="0" applyBorder="0" applyAlignment="0" applyProtection="0"/>
  </cellStyleXfs>
  <cellXfs count="428">
    <xf numFmtId="0" fontId="0" fillId="0" borderId="0" xfId="0"/>
    <xf numFmtId="0" fontId="0" fillId="5" borderId="0" xfId="0" applyFill="1"/>
    <xf numFmtId="0" fontId="0" fillId="0" borderId="0" xfId="0" applyAlignment="1">
      <alignment horizontal="center" vertical="center"/>
    </xf>
    <xf numFmtId="0" fontId="3" fillId="0" borderId="0" xfId="0" applyFont="1"/>
    <xf numFmtId="0" fontId="3" fillId="0" borderId="0" xfId="0" applyFont="1" applyAlignment="1">
      <alignment horizontal="center"/>
    </xf>
    <xf numFmtId="0" fontId="3" fillId="0" borderId="0" xfId="0" applyFont="1" applyAlignment="1">
      <alignment horizontal="center" vertical="center"/>
    </xf>
    <xf numFmtId="0" fontId="2" fillId="9" borderId="15" xfId="0" applyFont="1" applyFill="1" applyBorder="1" applyAlignment="1">
      <alignment horizontal="center"/>
    </xf>
    <xf numFmtId="0" fontId="3" fillId="7" borderId="7" xfId="0" applyFont="1" applyFill="1" applyBorder="1"/>
    <xf numFmtId="0" fontId="3" fillId="8" borderId="7" xfId="0" applyFont="1" applyFill="1" applyBorder="1"/>
    <xf numFmtId="0" fontId="3" fillId="8" borderId="8" xfId="0" applyFont="1" applyFill="1" applyBorder="1"/>
    <xf numFmtId="0" fontId="0" fillId="5" borderId="0" xfId="0" applyFill="1" applyAlignment="1">
      <alignment horizontal="center" vertical="center"/>
    </xf>
    <xf numFmtId="0" fontId="2" fillId="4" borderId="0" xfId="0" applyFont="1" applyFill="1" applyAlignment="1" applyProtection="1">
      <alignment horizontal="center" vertical="center"/>
      <protection hidden="1"/>
    </xf>
    <xf numFmtId="0" fontId="2" fillId="4" borderId="3" xfId="0" applyFont="1" applyFill="1" applyBorder="1" applyAlignment="1" applyProtection="1">
      <alignment horizontal="center" vertical="center"/>
      <protection hidden="1"/>
    </xf>
    <xf numFmtId="0" fontId="4" fillId="2" borderId="1" xfId="0" applyFont="1" applyFill="1" applyBorder="1" applyProtection="1">
      <protection hidden="1"/>
    </xf>
    <xf numFmtId="0" fontId="4" fillId="2" borderId="6" xfId="0" applyFont="1" applyFill="1" applyBorder="1" applyProtection="1">
      <protection hidden="1"/>
    </xf>
    <xf numFmtId="0" fontId="0" fillId="5" borderId="0" xfId="0" applyFill="1" applyProtection="1">
      <protection hidden="1"/>
    </xf>
    <xf numFmtId="14" fontId="0" fillId="5" borderId="0" xfId="0" applyNumberFormat="1" applyFill="1" applyProtection="1">
      <protection hidden="1"/>
    </xf>
    <xf numFmtId="14" fontId="3" fillId="0" borderId="2" xfId="0" applyNumberFormat="1" applyFont="1" applyBorder="1" applyAlignment="1" applyProtection="1">
      <alignment horizontal="center"/>
      <protection locked="0"/>
    </xf>
    <xf numFmtId="0" fontId="3" fillId="0" borderId="2" xfId="0" applyFont="1" applyBorder="1" applyAlignment="1" applyProtection="1">
      <alignment horizontal="center"/>
      <protection locked="0"/>
    </xf>
    <xf numFmtId="0" fontId="3" fillId="0" borderId="2" xfId="0" applyFont="1" applyBorder="1" applyProtection="1">
      <protection locked="0"/>
    </xf>
    <xf numFmtId="43" fontId="3" fillId="0" borderId="2" xfId="0" applyNumberFormat="1" applyFont="1" applyBorder="1" applyProtection="1">
      <protection locked="0"/>
    </xf>
    <xf numFmtId="0" fontId="7" fillId="5" borderId="0" xfId="0" applyFont="1" applyFill="1" applyAlignment="1" applyProtection="1">
      <alignment horizontal="center" vertical="center"/>
      <protection hidden="1"/>
    </xf>
    <xf numFmtId="165" fontId="10" fillId="0" borderId="20" xfId="0" applyNumberFormat="1" applyFont="1" applyBorder="1" applyAlignment="1">
      <alignment horizontal="center"/>
    </xf>
    <xf numFmtId="40" fontId="12" fillId="0" borderId="12" xfId="0" applyNumberFormat="1" applyFont="1" applyBorder="1"/>
    <xf numFmtId="40" fontId="13" fillId="0" borderId="13" xfId="0" applyNumberFormat="1" applyFont="1" applyBorder="1"/>
    <xf numFmtId="0" fontId="8" fillId="11" borderId="21" xfId="3" applyFill="1" applyBorder="1" applyProtection="1">
      <protection locked="0"/>
    </xf>
    <xf numFmtId="0" fontId="16" fillId="11" borderId="22" xfId="0" applyFont="1" applyFill="1" applyBorder="1" applyProtection="1">
      <protection locked="0"/>
    </xf>
    <xf numFmtId="0" fontId="15" fillId="12" borderId="23" xfId="3" applyFont="1" applyFill="1" applyBorder="1" applyProtection="1">
      <protection locked="0"/>
    </xf>
    <xf numFmtId="0" fontId="15" fillId="12" borderId="24" xfId="3" applyFont="1" applyFill="1" applyBorder="1" applyProtection="1">
      <protection locked="0"/>
    </xf>
    <xf numFmtId="0" fontId="8" fillId="11" borderId="25" xfId="3" applyFill="1" applyBorder="1" applyProtection="1">
      <protection locked="0"/>
    </xf>
    <xf numFmtId="0" fontId="16" fillId="11" borderId="26" xfId="0" applyFont="1" applyFill="1" applyBorder="1" applyProtection="1">
      <protection locked="0"/>
    </xf>
    <xf numFmtId="0" fontId="15" fillId="12" borderId="27" xfId="3" applyFont="1" applyFill="1" applyBorder="1" applyProtection="1">
      <protection locked="0"/>
    </xf>
    <xf numFmtId="0" fontId="15" fillId="12" borderId="28" xfId="3" applyFont="1" applyFill="1" applyBorder="1" applyProtection="1">
      <protection locked="0"/>
    </xf>
    <xf numFmtId="0" fontId="7" fillId="5" borderId="0" xfId="0" applyFont="1" applyFill="1" applyAlignment="1" applyProtection="1">
      <alignment vertical="center"/>
      <protection hidden="1"/>
    </xf>
    <xf numFmtId="0" fontId="8" fillId="0" borderId="19" xfId="0" applyFont="1" applyBorder="1" applyAlignment="1" applyProtection="1">
      <alignment horizontal="left"/>
      <protection hidden="1"/>
    </xf>
    <xf numFmtId="0" fontId="8" fillId="0" borderId="20" xfId="0" applyFont="1" applyBorder="1" applyAlignment="1" applyProtection="1">
      <alignment horizontal="left"/>
      <protection hidden="1"/>
    </xf>
    <xf numFmtId="0" fontId="11" fillId="10" borderId="12" xfId="0" applyFont="1" applyFill="1" applyBorder="1" applyAlignment="1" applyProtection="1">
      <alignment horizontal="left"/>
      <protection hidden="1"/>
    </xf>
    <xf numFmtId="0" fontId="9" fillId="0" borderId="20" xfId="0" applyFont="1" applyBorder="1" applyAlignment="1" applyProtection="1">
      <alignment horizontal="left"/>
      <protection hidden="1"/>
    </xf>
    <xf numFmtId="0" fontId="9" fillId="0" borderId="18" xfId="0" applyFont="1" applyBorder="1" applyAlignment="1" applyProtection="1">
      <alignment horizontal="left"/>
      <protection hidden="1"/>
    </xf>
    <xf numFmtId="43" fontId="10" fillId="0" borderId="18" xfId="1" applyFont="1" applyFill="1" applyBorder="1" applyAlignment="1" applyProtection="1">
      <alignment horizontal="center"/>
      <protection hidden="1"/>
    </xf>
    <xf numFmtId="43" fontId="14" fillId="0" borderId="9" xfId="1" applyFont="1" applyFill="1" applyBorder="1" applyAlignment="1" applyProtection="1">
      <alignment horizontal="center"/>
      <protection hidden="1"/>
    </xf>
    <xf numFmtId="43" fontId="14" fillId="0" borderId="18" xfId="1" applyFont="1" applyFill="1" applyBorder="1" applyAlignment="1" applyProtection="1">
      <alignment horizontal="center"/>
      <protection hidden="1"/>
    </xf>
    <xf numFmtId="0" fontId="8" fillId="10" borderId="10" xfId="0" applyFont="1" applyFill="1" applyBorder="1" applyAlignment="1" applyProtection="1">
      <alignment horizontal="left"/>
      <protection locked="0"/>
    </xf>
    <xf numFmtId="43" fontId="10" fillId="0" borderId="19" xfId="1" applyFont="1" applyFill="1" applyBorder="1" applyAlignment="1" applyProtection="1">
      <alignment horizontal="center"/>
      <protection locked="0"/>
    </xf>
    <xf numFmtId="43" fontId="10" fillId="0" borderId="20" xfId="1" applyFont="1" applyFill="1" applyBorder="1" applyAlignment="1" applyProtection="1">
      <alignment horizontal="center"/>
      <protection locked="0"/>
    </xf>
    <xf numFmtId="43" fontId="10" fillId="0" borderId="18" xfId="1" applyFont="1" applyFill="1" applyBorder="1" applyAlignment="1" applyProtection="1">
      <alignment horizontal="center"/>
      <protection locked="0"/>
    </xf>
    <xf numFmtId="0" fontId="3" fillId="0" borderId="16" xfId="0" applyFont="1" applyBorder="1" applyProtection="1">
      <protection locked="0"/>
    </xf>
    <xf numFmtId="0" fontId="3" fillId="0" borderId="17" xfId="0" applyFont="1" applyBorder="1" applyProtection="1">
      <protection locked="0"/>
    </xf>
    <xf numFmtId="0" fontId="6" fillId="5" borderId="0" xfId="0" applyFont="1" applyFill="1" applyAlignment="1" applyProtection="1">
      <alignment vertical="center"/>
      <protection hidden="1"/>
    </xf>
    <xf numFmtId="43" fontId="17" fillId="5" borderId="0" xfId="1" applyFont="1" applyFill="1" applyBorder="1" applyProtection="1">
      <protection hidden="1"/>
    </xf>
    <xf numFmtId="0" fontId="0" fillId="5" borderId="0" xfId="0" applyFill="1" applyAlignment="1" applyProtection="1">
      <alignment horizontal="center"/>
      <protection hidden="1"/>
    </xf>
    <xf numFmtId="43" fontId="22" fillId="5" borderId="0" xfId="1" applyFont="1" applyFill="1" applyAlignment="1" applyProtection="1">
      <alignment horizontal="center"/>
      <protection hidden="1"/>
    </xf>
    <xf numFmtId="0" fontId="21" fillId="5" borderId="0" xfId="0" applyFont="1" applyFill="1" applyProtection="1">
      <protection hidden="1"/>
    </xf>
    <xf numFmtId="0" fontId="3" fillId="13" borderId="29" xfId="0" applyFont="1" applyFill="1" applyBorder="1"/>
    <xf numFmtId="0" fontId="3" fillId="14" borderId="29" xfId="0" applyFont="1" applyFill="1" applyBorder="1"/>
    <xf numFmtId="0" fontId="2" fillId="15" borderId="15" xfId="0" applyFont="1" applyFill="1" applyBorder="1" applyAlignment="1">
      <alignment horizontal="center" vertical="center"/>
    </xf>
    <xf numFmtId="0" fontId="2" fillId="15" borderId="30" xfId="0" applyFont="1" applyFill="1" applyBorder="1" applyAlignment="1">
      <alignment horizontal="center" vertical="center"/>
    </xf>
    <xf numFmtId="0" fontId="3" fillId="14" borderId="7" xfId="0" applyFont="1" applyFill="1" applyBorder="1" applyAlignment="1">
      <alignment horizontal="center"/>
    </xf>
    <xf numFmtId="0" fontId="3" fillId="13" borderId="7" xfId="0" applyFont="1" applyFill="1" applyBorder="1" applyAlignment="1">
      <alignment horizontal="center"/>
    </xf>
    <xf numFmtId="14" fontId="3" fillId="0" borderId="16" xfId="0" applyNumberFormat="1" applyFont="1" applyBorder="1" applyProtection="1">
      <protection locked="0"/>
    </xf>
    <xf numFmtId="43" fontId="25" fillId="5" borderId="0" xfId="1" applyFont="1" applyFill="1" applyProtection="1">
      <protection hidden="1"/>
    </xf>
    <xf numFmtId="14" fontId="3" fillId="0" borderId="31" xfId="0" applyNumberFormat="1" applyFont="1" applyBorder="1" applyAlignment="1" applyProtection="1">
      <alignment horizontal="center"/>
      <protection locked="0"/>
    </xf>
    <xf numFmtId="0" fontId="3" fillId="0" borderId="31" xfId="0" applyFont="1" applyBorder="1" applyProtection="1">
      <protection hidden="1"/>
    </xf>
    <xf numFmtId="0" fontId="3" fillId="0" borderId="31" xfId="0" applyFont="1" applyBorder="1" applyAlignment="1" applyProtection="1">
      <alignment horizontal="center"/>
      <protection locked="0"/>
    </xf>
    <xf numFmtId="0" fontId="24" fillId="0" borderId="31" xfId="0" applyFont="1" applyBorder="1" applyProtection="1">
      <protection hidden="1"/>
    </xf>
    <xf numFmtId="0" fontId="24" fillId="0" borderId="31" xfId="0" applyFont="1" applyBorder="1" applyAlignment="1" applyProtection="1">
      <alignment horizontal="left"/>
      <protection hidden="1"/>
    </xf>
    <xf numFmtId="0" fontId="3" fillId="0" borderId="31" xfId="0" applyFont="1" applyBorder="1" applyAlignment="1" applyProtection="1">
      <alignment horizontal="left"/>
      <protection locked="0"/>
    </xf>
    <xf numFmtId="43" fontId="3" fillId="0" borderId="31" xfId="1" applyFont="1" applyBorder="1" applyAlignment="1" applyProtection="1">
      <alignment horizontal="center"/>
      <protection locked="0"/>
    </xf>
    <xf numFmtId="1" fontId="23" fillId="5" borderId="32" xfId="0" applyNumberFormat="1" applyFont="1" applyFill="1" applyBorder="1"/>
    <xf numFmtId="1" fontId="23" fillId="5" borderId="33" xfId="0" applyNumberFormat="1" applyFont="1" applyFill="1" applyBorder="1" applyProtection="1">
      <protection hidden="1"/>
    </xf>
    <xf numFmtId="0" fontId="3" fillId="5" borderId="34" xfId="0" applyFont="1" applyFill="1" applyBorder="1"/>
    <xf numFmtId="0" fontId="0" fillId="5" borderId="35" xfId="0" applyFill="1" applyBorder="1"/>
    <xf numFmtId="14" fontId="3" fillId="0" borderId="40" xfId="0" applyNumberFormat="1" applyFont="1" applyBorder="1" applyAlignment="1" applyProtection="1">
      <alignment horizontal="center"/>
      <protection locked="0"/>
    </xf>
    <xf numFmtId="0" fontId="3" fillId="0" borderId="40" xfId="0" applyFont="1" applyBorder="1" applyAlignment="1" applyProtection="1">
      <alignment horizontal="center"/>
      <protection locked="0"/>
    </xf>
    <xf numFmtId="0" fontId="24" fillId="0" borderId="40" xfId="0" applyFont="1" applyBorder="1" applyProtection="1">
      <protection hidden="1"/>
    </xf>
    <xf numFmtId="0" fontId="3" fillId="0" borderId="40" xfId="0" applyFont="1" applyBorder="1" applyProtection="1">
      <protection hidden="1"/>
    </xf>
    <xf numFmtId="0" fontId="24" fillId="0" borderId="40" xfId="0" applyFont="1" applyBorder="1" applyAlignment="1" applyProtection="1">
      <alignment horizontal="left"/>
      <protection hidden="1"/>
    </xf>
    <xf numFmtId="0" fontId="3" fillId="0" borderId="40" xfId="0" applyFont="1" applyBorder="1" applyAlignment="1" applyProtection="1">
      <alignment horizontal="left"/>
      <protection locked="0"/>
    </xf>
    <xf numFmtId="43" fontId="3" fillId="0" borderId="40" xfId="1" applyFont="1" applyBorder="1" applyAlignment="1" applyProtection="1">
      <alignment horizontal="center"/>
      <protection locked="0"/>
    </xf>
    <xf numFmtId="14" fontId="0" fillId="0" borderId="0" xfId="0" applyNumberFormat="1"/>
    <xf numFmtId="2" fontId="0" fillId="0" borderId="0" xfId="0" applyNumberFormat="1"/>
    <xf numFmtId="0" fontId="17" fillId="5" borderId="0" xfId="0" applyFont="1" applyFill="1" applyProtection="1">
      <protection hidden="1"/>
    </xf>
    <xf numFmtId="0" fontId="4" fillId="2" borderId="45" xfId="0" applyFont="1" applyFill="1" applyBorder="1" applyProtection="1">
      <protection hidden="1"/>
    </xf>
    <xf numFmtId="0" fontId="3" fillId="3" borderId="46" xfId="0" applyFont="1" applyFill="1" applyBorder="1" applyAlignment="1" applyProtection="1">
      <alignment horizontal="left"/>
      <protection locked="0"/>
    </xf>
    <xf numFmtId="0" fontId="4" fillId="2" borderId="47" xfId="0" applyFont="1" applyFill="1" applyBorder="1" applyProtection="1">
      <protection hidden="1"/>
    </xf>
    <xf numFmtId="0" fontId="3" fillId="3" borderId="48" xfId="0" applyFont="1" applyFill="1" applyBorder="1" applyAlignment="1" applyProtection="1">
      <alignment horizontal="left"/>
      <protection locked="0"/>
    </xf>
    <xf numFmtId="0" fontId="4" fillId="2" borderId="49" xfId="0" applyFont="1" applyFill="1" applyBorder="1" applyProtection="1">
      <protection hidden="1"/>
    </xf>
    <xf numFmtId="0" fontId="4" fillId="2" borderId="50" xfId="0" applyFont="1" applyFill="1" applyBorder="1" applyProtection="1">
      <protection hidden="1"/>
    </xf>
    <xf numFmtId="0" fontId="3" fillId="0" borderId="37" xfId="0" applyFont="1" applyBorder="1" applyAlignment="1" applyProtection="1">
      <alignment horizontal="center"/>
      <protection hidden="1"/>
    </xf>
    <xf numFmtId="0" fontId="3" fillId="0" borderId="39" xfId="0" applyFont="1" applyBorder="1" applyAlignment="1" applyProtection="1">
      <alignment horizontal="center"/>
      <protection hidden="1"/>
    </xf>
    <xf numFmtId="0" fontId="26" fillId="5" borderId="0" xfId="0" applyFont="1" applyFill="1" applyAlignment="1" applyProtection="1">
      <alignment horizontal="left"/>
      <protection hidden="1"/>
    </xf>
    <xf numFmtId="0" fontId="8" fillId="0" borderId="12" xfId="0" applyFont="1" applyBorder="1" applyAlignment="1" applyProtection="1">
      <alignment horizontal="left"/>
      <protection hidden="1"/>
    </xf>
    <xf numFmtId="0" fontId="8" fillId="10" borderId="51" xfId="0" applyFont="1" applyFill="1" applyBorder="1" applyAlignment="1" applyProtection="1">
      <alignment horizontal="left"/>
      <protection locked="0"/>
    </xf>
    <xf numFmtId="0" fontId="9" fillId="0" borderId="12" xfId="0" applyFont="1" applyBorder="1" applyAlignment="1" applyProtection="1">
      <alignment horizontal="left"/>
      <protection hidden="1"/>
    </xf>
    <xf numFmtId="43" fontId="10" fillId="0" borderId="53" xfId="1" applyFont="1" applyFill="1" applyBorder="1" applyAlignment="1" applyProtection="1">
      <alignment horizontal="center"/>
      <protection locked="0"/>
    </xf>
    <xf numFmtId="43" fontId="10" fillId="0" borderId="54" xfId="1" applyFont="1" applyFill="1" applyBorder="1" applyAlignment="1" applyProtection="1">
      <alignment horizontal="center"/>
      <protection hidden="1"/>
    </xf>
    <xf numFmtId="43" fontId="14" fillId="0" borderId="55" xfId="1" applyFont="1" applyFill="1" applyBorder="1" applyAlignment="1" applyProtection="1">
      <alignment horizontal="center"/>
      <protection hidden="1"/>
    </xf>
    <xf numFmtId="43" fontId="10" fillId="0" borderId="55" xfId="1" applyFont="1" applyFill="1" applyBorder="1" applyAlignment="1" applyProtection="1">
      <alignment horizontal="center"/>
      <protection hidden="1"/>
    </xf>
    <xf numFmtId="0" fontId="27" fillId="5" borderId="0" xfId="0" applyFont="1" applyFill="1" applyAlignment="1" applyProtection="1">
      <alignment vertical="center"/>
      <protection hidden="1"/>
    </xf>
    <xf numFmtId="0" fontId="3" fillId="0" borderId="56" xfId="0" applyFont="1" applyBorder="1" applyAlignment="1" applyProtection="1">
      <alignment horizontal="center"/>
      <protection locked="0"/>
    </xf>
    <xf numFmtId="166" fontId="29" fillId="11" borderId="56" xfId="2" applyNumberFormat="1" applyFont="1" applyFill="1" applyBorder="1"/>
    <xf numFmtId="0" fontId="3" fillId="0" borderId="0" xfId="0" applyFont="1" applyAlignment="1">
      <alignment horizontal="left"/>
    </xf>
    <xf numFmtId="166" fontId="28" fillId="0" borderId="0" xfId="0" applyNumberFormat="1" applyFont="1"/>
    <xf numFmtId="0" fontId="28" fillId="0" borderId="0" xfId="0" applyFont="1" applyAlignment="1">
      <alignment horizontal="center"/>
    </xf>
    <xf numFmtId="0" fontId="28" fillId="0" borderId="0" xfId="0" applyFont="1" applyAlignment="1">
      <alignment horizontal="left"/>
    </xf>
    <xf numFmtId="0" fontId="28" fillId="0" borderId="0" xfId="0" applyFont="1"/>
    <xf numFmtId="166" fontId="3" fillId="0" borderId="0" xfId="0" applyNumberFormat="1" applyFont="1"/>
    <xf numFmtId="167" fontId="3" fillId="0" borderId="0" xfId="1" applyNumberFormat="1" applyFont="1"/>
    <xf numFmtId="167" fontId="3" fillId="0" borderId="0" xfId="1" applyNumberFormat="1" applyFont="1" applyFill="1" applyBorder="1"/>
    <xf numFmtId="167" fontId="3" fillId="0" borderId="0" xfId="1" applyNumberFormat="1" applyFont="1" applyFill="1" applyBorder="1" applyAlignment="1">
      <alignment horizontal="center"/>
    </xf>
    <xf numFmtId="43" fontId="3" fillId="0" borderId="0" xfId="1" applyFont="1" applyFill="1" applyBorder="1" applyAlignment="1">
      <alignment horizontal="center"/>
    </xf>
    <xf numFmtId="14" fontId="3" fillId="0" borderId="0" xfId="0" applyNumberFormat="1" applyFont="1" applyAlignment="1">
      <alignment horizontal="center"/>
    </xf>
    <xf numFmtId="0" fontId="30" fillId="0" borderId="0" xfId="0" applyFont="1" applyAlignment="1">
      <alignment horizontal="center"/>
    </xf>
    <xf numFmtId="167" fontId="30" fillId="0" borderId="0" xfId="1" applyNumberFormat="1" applyFont="1" applyBorder="1" applyAlignment="1">
      <alignment horizontal="center"/>
    </xf>
    <xf numFmtId="166" fontId="30" fillId="0" borderId="0" xfId="0" applyNumberFormat="1" applyFont="1" applyAlignment="1">
      <alignment horizontal="center"/>
    </xf>
    <xf numFmtId="0" fontId="8" fillId="11" borderId="56" xfId="2" applyFill="1" applyBorder="1" applyAlignment="1" applyProtection="1">
      <alignment horizontal="left"/>
      <protection locked="0"/>
    </xf>
    <xf numFmtId="0" fontId="8" fillId="11" borderId="56" xfId="2" applyFill="1" applyBorder="1" applyAlignment="1" applyProtection="1">
      <alignment horizontal="center"/>
      <protection locked="0"/>
    </xf>
    <xf numFmtId="0" fontId="8" fillId="11" borderId="56" xfId="2" applyFill="1" applyBorder="1" applyProtection="1">
      <protection locked="0"/>
    </xf>
    <xf numFmtId="167" fontId="8" fillId="11" borderId="56" xfId="1" applyNumberFormat="1" applyFont="1" applyFill="1" applyBorder="1" applyProtection="1">
      <protection locked="0"/>
    </xf>
    <xf numFmtId="18" fontId="0" fillId="5" borderId="0" xfId="0" applyNumberFormat="1" applyFill="1" applyProtection="1">
      <protection hidden="1"/>
    </xf>
    <xf numFmtId="168" fontId="0" fillId="5" borderId="0" xfId="0" applyNumberFormat="1" applyFill="1" applyProtection="1">
      <protection hidden="1"/>
    </xf>
    <xf numFmtId="0" fontId="11" fillId="10" borderId="52" xfId="0" applyFont="1" applyFill="1" applyBorder="1" applyAlignment="1" applyProtection="1">
      <alignment horizontal="left"/>
      <protection hidden="1"/>
    </xf>
    <xf numFmtId="43" fontId="3" fillId="0" borderId="38" xfId="1" applyFont="1" applyBorder="1" applyAlignment="1" applyProtection="1">
      <alignment horizontal="center"/>
      <protection locked="0"/>
    </xf>
    <xf numFmtId="43" fontId="3" fillId="0" borderId="41" xfId="1" applyFont="1" applyBorder="1" applyAlignment="1" applyProtection="1">
      <alignment horizontal="center"/>
      <protection locked="0"/>
    </xf>
    <xf numFmtId="0" fontId="33" fillId="5" borderId="0" xfId="0" applyFont="1" applyFill="1" applyProtection="1">
      <protection hidden="1"/>
    </xf>
    <xf numFmtId="0" fontId="3" fillId="0" borderId="0" xfId="0" applyFont="1" applyProtection="1">
      <protection hidden="1"/>
    </xf>
    <xf numFmtId="0" fontId="0" fillId="14" borderId="7" xfId="0" applyFill="1" applyBorder="1"/>
    <xf numFmtId="0" fontId="0" fillId="13" borderId="7" xfId="0" applyFill="1" applyBorder="1"/>
    <xf numFmtId="0" fontId="0" fillId="14" borderId="8" xfId="0" applyFill="1" applyBorder="1"/>
    <xf numFmtId="0" fontId="37" fillId="0" borderId="0" xfId="0" applyFont="1"/>
    <xf numFmtId="0" fontId="38" fillId="16" borderId="0" xfId="0" applyFont="1" applyFill="1"/>
    <xf numFmtId="0" fontId="0" fillId="16" borderId="0" xfId="0" applyFill="1"/>
    <xf numFmtId="43" fontId="3" fillId="0" borderId="0" xfId="1" applyFont="1" applyFill="1" applyBorder="1"/>
    <xf numFmtId="0" fontId="21" fillId="5" borderId="0" xfId="0" applyFont="1" applyFill="1"/>
    <xf numFmtId="0" fontId="32" fillId="0" borderId="0" xfId="0" applyFont="1"/>
    <xf numFmtId="43" fontId="3" fillId="3" borderId="46" xfId="1" applyFont="1" applyFill="1" applyBorder="1" applyAlignment="1" applyProtection="1">
      <alignment horizontal="left"/>
      <protection locked="0"/>
    </xf>
    <xf numFmtId="0" fontId="2" fillId="15" borderId="30" xfId="0" applyFont="1" applyFill="1" applyBorder="1" applyAlignment="1">
      <alignment horizontal="left" vertical="center"/>
    </xf>
    <xf numFmtId="0" fontId="3" fillId="13" borderId="7" xfId="0" applyFont="1" applyFill="1" applyBorder="1" applyAlignment="1">
      <alignment horizontal="left"/>
    </xf>
    <xf numFmtId="0" fontId="3" fillId="14" borderId="7" xfId="0" applyFont="1" applyFill="1" applyBorder="1" applyAlignment="1">
      <alignment horizontal="left"/>
    </xf>
    <xf numFmtId="0" fontId="0" fillId="0" borderId="0" xfId="0" applyAlignment="1">
      <alignment horizontal="left"/>
    </xf>
    <xf numFmtId="0" fontId="34" fillId="5" borderId="0" xfId="0" applyFont="1" applyFill="1" applyAlignment="1" applyProtection="1">
      <alignment vertical="center"/>
      <protection hidden="1"/>
    </xf>
    <xf numFmtId="1" fontId="23" fillId="5" borderId="57" xfId="0" applyNumberFormat="1" applyFont="1" applyFill="1" applyBorder="1" applyProtection="1">
      <protection hidden="1"/>
    </xf>
    <xf numFmtId="0" fontId="0" fillId="5" borderId="58" xfId="0" applyFill="1" applyBorder="1" applyProtection="1">
      <protection hidden="1"/>
    </xf>
    <xf numFmtId="0" fontId="3" fillId="0" borderId="31" xfId="0" applyFont="1" applyBorder="1" applyAlignment="1" applyProtection="1">
      <alignment horizontal="center"/>
      <protection hidden="1"/>
    </xf>
    <xf numFmtId="0" fontId="3" fillId="0" borderId="40" xfId="0" applyFont="1" applyBorder="1" applyAlignment="1" applyProtection="1">
      <alignment horizontal="center"/>
      <protection hidden="1"/>
    </xf>
    <xf numFmtId="0" fontId="2" fillId="15" borderId="15" xfId="0" applyFont="1" applyFill="1" applyBorder="1" applyAlignment="1">
      <alignment horizontal="center"/>
    </xf>
    <xf numFmtId="0" fontId="2" fillId="15" borderId="60" xfId="0" applyFont="1" applyFill="1" applyBorder="1"/>
    <xf numFmtId="0" fontId="3" fillId="14" borderId="7" xfId="0" applyFont="1" applyFill="1" applyBorder="1"/>
    <xf numFmtId="0" fontId="3" fillId="14" borderId="59" xfId="0" applyFont="1" applyFill="1" applyBorder="1"/>
    <xf numFmtId="0" fontId="3" fillId="13" borderId="7" xfId="0" applyFont="1" applyFill="1" applyBorder="1"/>
    <xf numFmtId="0" fontId="3" fillId="13" borderId="59" xfId="0" applyFont="1" applyFill="1" applyBorder="1"/>
    <xf numFmtId="0" fontId="3" fillId="13" borderId="8" xfId="0" applyFont="1" applyFill="1" applyBorder="1"/>
    <xf numFmtId="0" fontId="3" fillId="13" borderId="61" xfId="0" applyFont="1" applyFill="1" applyBorder="1"/>
    <xf numFmtId="0" fontId="4" fillId="2" borderId="0" xfId="0" applyFont="1" applyFill="1" applyProtection="1">
      <protection hidden="1"/>
    </xf>
    <xf numFmtId="43" fontId="3" fillId="3" borderId="0" xfId="1" applyFont="1" applyFill="1" applyBorder="1" applyAlignment="1" applyProtection="1">
      <alignment horizontal="left"/>
      <protection locked="0"/>
    </xf>
    <xf numFmtId="14" fontId="3" fillId="0" borderId="62" xfId="0" applyNumberFormat="1" applyFont="1" applyBorder="1" applyAlignment="1" applyProtection="1">
      <alignment horizontal="center"/>
      <protection locked="0"/>
    </xf>
    <xf numFmtId="0" fontId="19" fillId="6" borderId="42" xfId="0" applyFont="1" applyFill="1" applyBorder="1"/>
    <xf numFmtId="0" fontId="19" fillId="6" borderId="43" xfId="0" applyFont="1" applyFill="1" applyBorder="1"/>
    <xf numFmtId="0" fontId="19" fillId="6" borderId="44" xfId="0" applyFont="1" applyFill="1" applyBorder="1"/>
    <xf numFmtId="0" fontId="3" fillId="0" borderId="31" xfId="0" applyFont="1" applyBorder="1" applyAlignment="1" applyProtection="1">
      <alignment horizontal="left"/>
      <protection hidden="1"/>
    </xf>
    <xf numFmtId="0" fontId="3" fillId="0" borderId="40" xfId="0" applyFont="1" applyBorder="1" applyAlignment="1" applyProtection="1">
      <alignment horizontal="left"/>
      <protection hidden="1"/>
    </xf>
    <xf numFmtId="43" fontId="3" fillId="0" borderId="31" xfId="1" applyFont="1" applyBorder="1" applyAlignment="1" applyProtection="1">
      <alignment horizontal="center"/>
      <protection hidden="1"/>
    </xf>
    <xf numFmtId="0" fontId="40" fillId="0" borderId="0" xfId="40"/>
    <xf numFmtId="0" fontId="49" fillId="0" borderId="63" xfId="40" applyFont="1" applyBorder="1" applyAlignment="1">
      <alignment horizontal="left"/>
    </xf>
    <xf numFmtId="40" fontId="49" fillId="0" borderId="63" xfId="40" applyNumberFormat="1" applyFont="1" applyBorder="1" applyAlignment="1">
      <alignment horizontal="right"/>
    </xf>
    <xf numFmtId="0" fontId="49" fillId="0" borderId="0" xfId="40" applyFont="1"/>
    <xf numFmtId="0" fontId="50" fillId="0" borderId="0" xfId="40" applyFont="1"/>
    <xf numFmtId="0" fontId="43" fillId="0" borderId="0" xfId="40" applyFont="1" applyAlignment="1">
      <alignment vertical="center"/>
    </xf>
    <xf numFmtId="0" fontId="43" fillId="0" borderId="0" xfId="40" applyFont="1" applyAlignment="1">
      <alignment vertical="center" wrapText="1"/>
    </xf>
    <xf numFmtId="0" fontId="43" fillId="0" borderId="68" xfId="39" applyFont="1" applyBorder="1"/>
    <xf numFmtId="0" fontId="43" fillId="0" borderId="0" xfId="39" applyFont="1"/>
    <xf numFmtId="0" fontId="40" fillId="0" borderId="69" xfId="40" applyBorder="1"/>
    <xf numFmtId="0" fontId="42" fillId="0" borderId="68" xfId="39" applyFont="1" applyBorder="1" applyProtection="1">
      <protection locked="0"/>
    </xf>
    <xf numFmtId="0" fontId="42" fillId="0" borderId="0" xfId="39" applyFont="1" applyProtection="1">
      <protection locked="0"/>
    </xf>
    <xf numFmtId="49" fontId="46" fillId="0" borderId="0" xfId="39" applyNumberFormat="1" applyFont="1" applyProtection="1">
      <protection locked="0"/>
    </xf>
    <xf numFmtId="172" fontId="42" fillId="0" borderId="0" xfId="39" applyNumberFormat="1" applyFont="1" applyAlignment="1" applyProtection="1">
      <alignment horizontal="left"/>
      <protection locked="0"/>
    </xf>
    <xf numFmtId="0" fontId="48" fillId="0" borderId="68" xfId="40" applyFont="1" applyBorder="1" applyAlignment="1">
      <alignment horizontal="right"/>
    </xf>
    <xf numFmtId="0" fontId="49" fillId="0" borderId="70" xfId="40" applyFont="1" applyBorder="1"/>
    <xf numFmtId="0" fontId="49" fillId="0" borderId="0" xfId="40" applyFont="1" applyAlignment="1">
      <alignment horizontal="left"/>
    </xf>
    <xf numFmtId="0" fontId="49" fillId="0" borderId="69" xfId="40" applyFont="1" applyBorder="1" applyAlignment="1">
      <alignment horizontal="left"/>
    </xf>
    <xf numFmtId="0" fontId="49" fillId="0" borderId="68" xfId="40" applyFont="1" applyBorder="1" applyAlignment="1">
      <alignment horizontal="left"/>
    </xf>
    <xf numFmtId="40" fontId="49" fillId="0" borderId="0" xfId="40" applyNumberFormat="1" applyFont="1" applyAlignment="1">
      <alignment horizontal="right"/>
    </xf>
    <xf numFmtId="0" fontId="49" fillId="0" borderId="69" xfId="40" applyFont="1" applyBorder="1"/>
    <xf numFmtId="0" fontId="50" fillId="0" borderId="68" xfId="40" applyFont="1" applyBorder="1" applyAlignment="1">
      <alignment horizontal="left"/>
    </xf>
    <xf numFmtId="0" fontId="50" fillId="0" borderId="0" xfId="40" applyFont="1" applyAlignment="1">
      <alignment horizontal="left"/>
    </xf>
    <xf numFmtId="40" fontId="50" fillId="0" borderId="0" xfId="40" applyNumberFormat="1" applyFont="1" applyAlignment="1">
      <alignment horizontal="right"/>
    </xf>
    <xf numFmtId="0" fontId="50" fillId="0" borderId="69" xfId="40" applyFont="1" applyBorder="1"/>
    <xf numFmtId="0" fontId="50" fillId="0" borderId="72" xfId="40" applyFont="1" applyBorder="1" applyAlignment="1">
      <alignment horizontal="left"/>
    </xf>
    <xf numFmtId="0" fontId="50" fillId="0" borderId="73" xfId="40" applyFont="1" applyBorder="1" applyAlignment="1">
      <alignment horizontal="left"/>
    </xf>
    <xf numFmtId="40" fontId="50" fillId="0" borderId="73" xfId="40" applyNumberFormat="1" applyFont="1" applyBorder="1" applyAlignment="1">
      <alignment horizontal="right"/>
    </xf>
    <xf numFmtId="0" fontId="50" fillId="0" borderId="74" xfId="40" applyFont="1" applyBorder="1"/>
    <xf numFmtId="166" fontId="30" fillId="0" borderId="75" xfId="0" applyNumberFormat="1" applyFont="1" applyBorder="1" applyAlignment="1">
      <alignment horizontal="center"/>
    </xf>
    <xf numFmtId="0" fontId="30" fillId="0" borderId="75" xfId="0" applyFont="1" applyBorder="1" applyAlignment="1">
      <alignment horizontal="center"/>
    </xf>
    <xf numFmtId="14" fontId="3" fillId="0" borderId="0" xfId="0" applyNumberFormat="1" applyFont="1" applyAlignment="1">
      <alignment horizontal="left"/>
    </xf>
    <xf numFmtId="167" fontId="3" fillId="0" borderId="0" xfId="1" applyNumberFormat="1" applyFont="1" applyFill="1" applyBorder="1" applyAlignment="1">
      <alignment horizontal="left"/>
    </xf>
    <xf numFmtId="43" fontId="3" fillId="0" borderId="0" xfId="1" applyFont="1" applyFill="1" applyBorder="1" applyAlignment="1">
      <alignment horizontal="left"/>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52" fillId="0" borderId="68" xfId="40" applyFont="1" applyBorder="1" applyAlignment="1">
      <alignment horizontal="left" vertical="center" wrapText="1"/>
    </xf>
    <xf numFmtId="0" fontId="44" fillId="0" borderId="0" xfId="39" applyFont="1" applyProtection="1">
      <protection locked="0"/>
    </xf>
    <xf numFmtId="0" fontId="43" fillId="0" borderId="0" xfId="39" applyFont="1" applyAlignment="1" applyProtection="1">
      <alignment horizontal="left"/>
      <protection locked="0"/>
    </xf>
    <xf numFmtId="0" fontId="45" fillId="0" borderId="0" xfId="39" applyFont="1" applyAlignment="1" applyProtection="1">
      <alignment horizontal="left"/>
      <protection locked="0"/>
    </xf>
    <xf numFmtId="0" fontId="45" fillId="0" borderId="0" xfId="39" applyFont="1" applyAlignment="1" applyProtection="1">
      <alignment horizontal="left" wrapText="1"/>
      <protection locked="0"/>
    </xf>
    <xf numFmtId="43" fontId="3" fillId="0" borderId="79" xfId="1" applyFont="1" applyBorder="1" applyAlignment="1" applyProtection="1">
      <alignment horizontal="center"/>
      <protection hidden="1"/>
    </xf>
    <xf numFmtId="0" fontId="53" fillId="17" borderId="0" xfId="0" applyFont="1" applyFill="1" applyAlignment="1" applyProtection="1">
      <alignment horizontal="center" vertical="center"/>
      <protection hidden="1"/>
    </xf>
    <xf numFmtId="0" fontId="53" fillId="18" borderId="34" xfId="0" applyFont="1" applyFill="1" applyBorder="1" applyAlignment="1" applyProtection="1">
      <alignment horizontal="center" vertical="center"/>
      <protection hidden="1"/>
    </xf>
    <xf numFmtId="0" fontId="3" fillId="18" borderId="46" xfId="0" applyFont="1" applyFill="1" applyBorder="1" applyAlignment="1" applyProtection="1">
      <alignment horizontal="left"/>
      <protection locked="0"/>
    </xf>
    <xf numFmtId="0" fontId="3" fillId="18" borderId="48" xfId="0" applyFont="1" applyFill="1" applyBorder="1" applyAlignment="1" applyProtection="1">
      <alignment horizontal="left"/>
      <protection locked="0"/>
    </xf>
    <xf numFmtId="0" fontId="53" fillId="18" borderId="3" xfId="0" applyFont="1" applyFill="1" applyBorder="1" applyAlignment="1" applyProtection="1">
      <alignment horizontal="center" vertical="center"/>
      <protection hidden="1"/>
    </xf>
    <xf numFmtId="0" fontId="53" fillId="17" borderId="3" xfId="0" applyFont="1" applyFill="1" applyBorder="1" applyAlignment="1" applyProtection="1">
      <alignment horizontal="center" vertical="center"/>
      <protection hidden="1"/>
    </xf>
    <xf numFmtId="0" fontId="53" fillId="17" borderId="36" xfId="0" applyFont="1" applyFill="1" applyBorder="1" applyAlignment="1" applyProtection="1">
      <alignment horizontal="center" vertical="center"/>
      <protection hidden="1"/>
    </xf>
    <xf numFmtId="0" fontId="0" fillId="0" borderId="31" xfId="0" applyBorder="1" applyAlignment="1" applyProtection="1">
      <alignment horizontal="center"/>
      <protection locked="0"/>
    </xf>
    <xf numFmtId="0" fontId="0" fillId="0" borderId="40" xfId="0" applyBorder="1" applyAlignment="1" applyProtection="1">
      <alignment horizontal="center"/>
      <protection locked="0"/>
    </xf>
    <xf numFmtId="0" fontId="3" fillId="13" borderId="8" xfId="0" applyFont="1" applyFill="1" applyBorder="1" applyAlignment="1">
      <alignment horizontal="left"/>
    </xf>
    <xf numFmtId="0" fontId="3" fillId="13" borderId="80" xfId="0" applyFont="1" applyFill="1" applyBorder="1"/>
    <xf numFmtId="0" fontId="3" fillId="13" borderId="8" xfId="0" applyFont="1" applyFill="1" applyBorder="1" applyAlignment="1">
      <alignment horizontal="center"/>
    </xf>
    <xf numFmtId="172" fontId="42" fillId="17" borderId="0" xfId="39" applyNumberFormat="1" applyFont="1" applyFill="1" applyAlignment="1" applyProtection="1">
      <alignment horizontal="left"/>
      <protection locked="0"/>
    </xf>
    <xf numFmtId="43" fontId="0" fillId="5" borderId="0" xfId="1" applyFont="1" applyFill="1"/>
    <xf numFmtId="14" fontId="3" fillId="0" borderId="31" xfId="0" applyNumberFormat="1" applyFont="1" applyBorder="1" applyAlignment="1" applyProtection="1">
      <alignment horizontal="left"/>
      <protection locked="0"/>
    </xf>
    <xf numFmtId="164" fontId="0" fillId="5" borderId="0" xfId="0" applyNumberFormat="1" applyFill="1"/>
    <xf numFmtId="0" fontId="3" fillId="0" borderId="31" xfId="0" applyFont="1" applyBorder="1" applyAlignment="1" applyProtection="1">
      <alignment horizontal="left" wrapText="1"/>
      <protection locked="0"/>
    </xf>
    <xf numFmtId="43" fontId="55" fillId="0" borderId="38" xfId="43" applyNumberFormat="1" applyFont="1" applyBorder="1" applyAlignment="1" applyProtection="1">
      <alignment horizontal="center" wrapText="1"/>
      <protection locked="0"/>
    </xf>
    <xf numFmtId="43" fontId="3" fillId="0" borderId="31" xfId="1" applyFont="1" applyFill="1" applyBorder="1" applyAlignment="1" applyProtection="1">
      <alignment horizontal="center"/>
      <protection locked="0"/>
    </xf>
    <xf numFmtId="43" fontId="3" fillId="0" borderId="31" xfId="1" applyFont="1" applyFill="1" applyBorder="1" applyAlignment="1" applyProtection="1">
      <alignment horizontal="center"/>
      <protection hidden="1"/>
    </xf>
    <xf numFmtId="43" fontId="3" fillId="0" borderId="79" xfId="1" applyFont="1" applyFill="1" applyBorder="1" applyAlignment="1" applyProtection="1">
      <alignment horizontal="center"/>
      <protection hidden="1"/>
    </xf>
    <xf numFmtId="43" fontId="55" fillId="0" borderId="38" xfId="43" applyNumberFormat="1" applyFont="1" applyFill="1" applyBorder="1" applyAlignment="1" applyProtection="1">
      <alignment horizontal="center" wrapText="1"/>
      <protection locked="0"/>
    </xf>
    <xf numFmtId="43" fontId="3" fillId="0" borderId="38" xfId="1" applyFont="1" applyBorder="1" applyAlignment="1" applyProtection="1">
      <alignment horizontal="center" wrapText="1"/>
      <protection locked="0"/>
    </xf>
    <xf numFmtId="0" fontId="0" fillId="5" borderId="0" xfId="0" applyFill="1" applyAlignment="1">
      <alignment vertical="center"/>
    </xf>
    <xf numFmtId="43" fontId="3" fillId="0" borderId="31" xfId="1" applyFont="1" applyBorder="1" applyAlignment="1" applyProtection="1">
      <alignment horizontal="center" vertical="center"/>
      <protection hidden="1"/>
    </xf>
    <xf numFmtId="43" fontId="3" fillId="0" borderId="79" xfId="1" applyFont="1" applyBorder="1" applyAlignment="1" applyProtection="1">
      <alignment horizontal="center" vertical="center"/>
      <protection hidden="1"/>
    </xf>
    <xf numFmtId="0" fontId="0" fillId="5" borderId="0" xfId="0" applyFill="1" applyAlignment="1" applyProtection="1">
      <alignment vertical="center"/>
      <protection hidden="1"/>
    </xf>
    <xf numFmtId="0" fontId="3" fillId="0" borderId="16" xfId="0" applyFont="1" applyBorder="1" applyAlignment="1" applyProtection="1">
      <alignment vertical="center"/>
      <protection locked="0"/>
    </xf>
    <xf numFmtId="14" fontId="3" fillId="0" borderId="16" xfId="0" applyNumberFormat="1" applyFont="1" applyBorder="1" applyAlignment="1" applyProtection="1">
      <alignment vertical="center"/>
      <protection locked="0"/>
    </xf>
    <xf numFmtId="0" fontId="0" fillId="0" borderId="0" xfId="0" applyAlignment="1">
      <alignment vertical="center"/>
    </xf>
    <xf numFmtId="0" fontId="33" fillId="5" borderId="0" xfId="0" applyFont="1" applyFill="1"/>
    <xf numFmtId="14" fontId="56" fillId="0" borderId="31" xfId="0" applyNumberFormat="1" applyFont="1" applyBorder="1" applyAlignment="1" applyProtection="1">
      <alignment horizontal="center"/>
      <protection locked="0"/>
    </xf>
    <xf numFmtId="14" fontId="56" fillId="0" borderId="31" xfId="0" applyNumberFormat="1" applyFont="1" applyBorder="1" applyAlignment="1" applyProtection="1">
      <alignment horizontal="left"/>
      <protection locked="0"/>
    </xf>
    <xf numFmtId="0" fontId="56" fillId="0" borderId="31" xfId="0" applyFont="1" applyBorder="1" applyAlignment="1" applyProtection="1">
      <alignment horizontal="center"/>
      <protection locked="0"/>
    </xf>
    <xf numFmtId="0" fontId="56" fillId="0" borderId="31" xfId="0" applyFont="1" applyBorder="1" applyAlignment="1" applyProtection="1">
      <alignment horizontal="left"/>
      <protection locked="0"/>
    </xf>
    <xf numFmtId="43" fontId="56" fillId="0" borderId="31" xfId="1" applyFont="1" applyBorder="1" applyAlignment="1" applyProtection="1">
      <alignment horizontal="center"/>
      <protection locked="0"/>
    </xf>
    <xf numFmtId="0" fontId="56" fillId="0" borderId="16" xfId="0" applyFont="1" applyBorder="1" applyProtection="1">
      <protection locked="0"/>
    </xf>
    <xf numFmtId="14" fontId="56" fillId="0" borderId="16" xfId="0" applyNumberFormat="1" applyFont="1" applyBorder="1" applyProtection="1">
      <protection locked="0"/>
    </xf>
    <xf numFmtId="0" fontId="33" fillId="0" borderId="0" xfId="0" applyFont="1"/>
    <xf numFmtId="43" fontId="3" fillId="19" borderId="31" xfId="1" applyFont="1" applyFill="1" applyBorder="1" applyAlignment="1" applyProtection="1">
      <alignment horizontal="center"/>
      <protection locked="0"/>
    </xf>
    <xf numFmtId="0" fontId="3" fillId="0" borderId="81" xfId="0" applyFont="1" applyBorder="1" applyAlignment="1" applyProtection="1">
      <alignment horizontal="center"/>
      <protection hidden="1"/>
    </xf>
    <xf numFmtId="14" fontId="3" fillId="0" borderId="82" xfId="0" applyNumberFormat="1" applyFont="1" applyBorder="1" applyAlignment="1" applyProtection="1">
      <alignment horizontal="center"/>
      <protection locked="0"/>
    </xf>
    <xf numFmtId="14" fontId="3" fillId="0" borderId="82" xfId="0" applyNumberFormat="1" applyFont="1" applyBorder="1" applyAlignment="1" applyProtection="1">
      <alignment horizontal="left"/>
      <protection locked="0"/>
    </xf>
    <xf numFmtId="0" fontId="3" fillId="0" borderId="82" xfId="0" applyFont="1" applyBorder="1" applyAlignment="1" applyProtection="1">
      <alignment horizontal="center"/>
      <protection hidden="1"/>
    </xf>
    <xf numFmtId="0" fontId="24" fillId="0" borderId="82" xfId="0" applyFont="1" applyBorder="1" applyProtection="1">
      <protection hidden="1"/>
    </xf>
    <xf numFmtId="0" fontId="3" fillId="0" borderId="82" xfId="0" applyFont="1" applyBorder="1" applyProtection="1">
      <protection hidden="1"/>
    </xf>
    <xf numFmtId="0" fontId="3" fillId="0" borderId="82" xfId="0" applyFont="1" applyBorder="1" applyAlignment="1" applyProtection="1">
      <alignment horizontal="center"/>
      <protection locked="0"/>
    </xf>
    <xf numFmtId="0" fontId="24" fillId="0" borderId="82" xfId="0" applyFont="1" applyBorder="1" applyAlignment="1" applyProtection="1">
      <alignment horizontal="left"/>
      <protection hidden="1"/>
    </xf>
    <xf numFmtId="0" fontId="0" fillId="0" borderId="82" xfId="0" applyBorder="1" applyAlignment="1" applyProtection="1">
      <alignment horizontal="center"/>
      <protection locked="0"/>
    </xf>
    <xf numFmtId="0" fontId="3" fillId="0" borderId="82" xfId="0" applyFont="1" applyBorder="1" applyAlignment="1" applyProtection="1">
      <alignment horizontal="left"/>
      <protection hidden="1"/>
    </xf>
    <xf numFmtId="0" fontId="3" fillId="0" borderId="82" xfId="0" applyFont="1" applyBorder="1" applyAlignment="1" applyProtection="1">
      <alignment horizontal="left" wrapText="1"/>
      <protection locked="0"/>
    </xf>
    <xf numFmtId="43" fontId="3" fillId="0" borderId="83" xfId="1" applyFont="1" applyBorder="1" applyAlignment="1" applyProtection="1">
      <alignment horizontal="center"/>
      <protection locked="0"/>
    </xf>
    <xf numFmtId="0" fontId="3" fillId="0" borderId="84" xfId="0" applyFont="1" applyBorder="1" applyAlignment="1" applyProtection="1">
      <alignment horizontal="center"/>
      <protection hidden="1"/>
    </xf>
    <xf numFmtId="14" fontId="3" fillId="0" borderId="85" xfId="0" applyNumberFormat="1" applyFont="1" applyBorder="1" applyAlignment="1" applyProtection="1">
      <alignment horizontal="center"/>
      <protection locked="0"/>
    </xf>
    <xf numFmtId="14" fontId="3" fillId="0" borderId="85" xfId="0" applyNumberFormat="1" applyFont="1" applyBorder="1" applyAlignment="1" applyProtection="1">
      <alignment horizontal="left"/>
      <protection locked="0"/>
    </xf>
    <xf numFmtId="0" fontId="3" fillId="0" borderId="85" xfId="0" applyFont="1" applyBorder="1" applyAlignment="1" applyProtection="1">
      <alignment horizontal="center"/>
      <protection hidden="1"/>
    </xf>
    <xf numFmtId="0" fontId="24" fillId="0" borderId="85" xfId="0" applyFont="1" applyBorder="1" applyProtection="1">
      <protection hidden="1"/>
    </xf>
    <xf numFmtId="0" fontId="3" fillId="0" borderId="85" xfId="0" applyFont="1" applyBorder="1" applyProtection="1">
      <protection hidden="1"/>
    </xf>
    <xf numFmtId="0" fontId="3" fillId="0" borderId="85" xfId="0" applyFont="1" applyBorder="1" applyAlignment="1" applyProtection="1">
      <alignment horizontal="center"/>
      <protection locked="0"/>
    </xf>
    <xf numFmtId="0" fontId="24" fillId="0" borderId="85" xfId="0" applyFont="1" applyBorder="1" applyAlignment="1" applyProtection="1">
      <alignment horizontal="left"/>
      <protection hidden="1"/>
    </xf>
    <xf numFmtId="0" fontId="0" fillId="0" borderId="85" xfId="0" applyBorder="1" applyAlignment="1" applyProtection="1">
      <alignment horizontal="center"/>
      <protection locked="0"/>
    </xf>
    <xf numFmtId="0" fontId="3" fillId="0" borderId="85" xfId="0" applyFont="1" applyBorder="1" applyAlignment="1" applyProtection="1">
      <alignment horizontal="left"/>
      <protection hidden="1"/>
    </xf>
    <xf numFmtId="0" fontId="3" fillId="0" borderId="85" xfId="0" applyFont="1" applyBorder="1" applyAlignment="1" applyProtection="1">
      <alignment horizontal="left"/>
      <protection locked="0"/>
    </xf>
    <xf numFmtId="0" fontId="3" fillId="0" borderId="87" xfId="0" applyFont="1" applyBorder="1" applyAlignment="1" applyProtection="1">
      <alignment horizontal="center"/>
      <protection hidden="1"/>
    </xf>
    <xf numFmtId="14" fontId="3" fillId="0" borderId="88" xfId="0" applyNumberFormat="1" applyFont="1" applyBorder="1" applyAlignment="1" applyProtection="1">
      <alignment horizontal="center"/>
      <protection locked="0"/>
    </xf>
    <xf numFmtId="14" fontId="3" fillId="0" borderId="88" xfId="0" applyNumberFormat="1" applyFont="1" applyBorder="1" applyAlignment="1" applyProtection="1">
      <alignment horizontal="left"/>
      <protection locked="0"/>
    </xf>
    <xf numFmtId="0" fontId="3" fillId="0" borderId="88" xfId="0" applyFont="1" applyBorder="1" applyAlignment="1" applyProtection="1">
      <alignment horizontal="center"/>
      <protection hidden="1"/>
    </xf>
    <xf numFmtId="0" fontId="24" fillId="0" borderId="88" xfId="0" applyFont="1" applyBorder="1" applyProtection="1">
      <protection hidden="1"/>
    </xf>
    <xf numFmtId="0" fontId="3" fillId="0" borderId="88" xfId="0" applyFont="1" applyBorder="1" applyProtection="1">
      <protection hidden="1"/>
    </xf>
    <xf numFmtId="0" fontId="3" fillId="0" borderId="88" xfId="0" applyFont="1" applyBorder="1" applyAlignment="1" applyProtection="1">
      <alignment horizontal="center"/>
      <protection locked="0"/>
    </xf>
    <xf numFmtId="0" fontId="24" fillId="0" borderId="88" xfId="0" applyFont="1" applyBorder="1" applyAlignment="1" applyProtection="1">
      <alignment horizontal="left"/>
      <protection hidden="1"/>
    </xf>
    <xf numFmtId="0" fontId="0" fillId="0" borderId="88" xfId="0" applyBorder="1" applyAlignment="1" applyProtection="1">
      <alignment horizontal="center"/>
      <protection locked="0"/>
    </xf>
    <xf numFmtId="0" fontId="3" fillId="0" borderId="88" xfId="0" applyFont="1" applyBorder="1" applyAlignment="1" applyProtection="1">
      <alignment horizontal="left"/>
      <protection hidden="1"/>
    </xf>
    <xf numFmtId="0" fontId="3" fillId="0" borderId="88" xfId="0" applyFont="1" applyBorder="1" applyAlignment="1" applyProtection="1">
      <alignment horizontal="left"/>
      <protection locked="0"/>
    </xf>
    <xf numFmtId="43" fontId="3" fillId="19" borderId="89" xfId="1" applyFont="1" applyFill="1" applyBorder="1" applyAlignment="1" applyProtection="1">
      <alignment horizontal="center"/>
      <protection locked="0"/>
    </xf>
    <xf numFmtId="43" fontId="3" fillId="0" borderId="90" xfId="1" applyFont="1" applyBorder="1" applyAlignment="1" applyProtection="1">
      <alignment horizontal="center"/>
      <protection locked="0"/>
    </xf>
    <xf numFmtId="0" fontId="3" fillId="0" borderId="82" xfId="0" applyFont="1" applyBorder="1" applyAlignment="1" applyProtection="1">
      <alignment horizontal="left"/>
      <protection locked="0"/>
    </xf>
    <xf numFmtId="0" fontId="3" fillId="0" borderId="91" xfId="0" applyFont="1" applyBorder="1" applyAlignment="1" applyProtection="1">
      <alignment horizontal="center"/>
      <protection hidden="1"/>
    </xf>
    <xf numFmtId="14" fontId="3" fillId="0" borderId="92" xfId="0" applyNumberFormat="1" applyFont="1" applyBorder="1" applyAlignment="1" applyProtection="1">
      <alignment horizontal="center"/>
      <protection locked="0"/>
    </xf>
    <xf numFmtId="14" fontId="3" fillId="0" borderId="92" xfId="0" applyNumberFormat="1" applyFont="1" applyBorder="1" applyAlignment="1" applyProtection="1">
      <alignment horizontal="left"/>
      <protection locked="0"/>
    </xf>
    <xf numFmtId="0" fontId="3" fillId="0" borderId="92" xfId="0" applyFont="1" applyBorder="1" applyAlignment="1" applyProtection="1">
      <alignment horizontal="center"/>
      <protection hidden="1"/>
    </xf>
    <xf numFmtId="0" fontId="24" fillId="0" borderId="92" xfId="0" applyFont="1" applyBorder="1" applyProtection="1">
      <protection hidden="1"/>
    </xf>
    <xf numFmtId="0" fontId="3" fillId="0" borderId="92" xfId="0" applyFont="1" applyBorder="1" applyProtection="1">
      <protection hidden="1"/>
    </xf>
    <xf numFmtId="0" fontId="3" fillId="0" borderId="92" xfId="0" applyFont="1" applyBorder="1" applyAlignment="1" applyProtection="1">
      <alignment horizontal="center"/>
      <protection locked="0"/>
    </xf>
    <xf numFmtId="0" fontId="24" fillId="0" borderId="92" xfId="0" applyFont="1" applyBorder="1" applyAlignment="1" applyProtection="1">
      <alignment horizontal="left"/>
      <protection hidden="1"/>
    </xf>
    <xf numFmtId="0" fontId="0" fillId="0" borderId="92" xfId="0" applyBorder="1" applyAlignment="1" applyProtection="1">
      <alignment horizontal="center"/>
      <protection locked="0"/>
    </xf>
    <xf numFmtId="0" fontId="3" fillId="0" borderId="92" xfId="0" applyFont="1" applyBorder="1" applyAlignment="1" applyProtection="1">
      <alignment horizontal="left"/>
      <protection hidden="1"/>
    </xf>
    <xf numFmtId="0" fontId="3" fillId="0" borderId="92" xfId="0" applyFont="1" applyBorder="1" applyAlignment="1" applyProtection="1">
      <alignment horizontal="left" wrapText="1"/>
      <protection locked="0"/>
    </xf>
    <xf numFmtId="43" fontId="3" fillId="19" borderId="92" xfId="1" applyFont="1" applyFill="1" applyBorder="1" applyAlignment="1" applyProtection="1">
      <alignment horizontal="center"/>
      <protection locked="0"/>
    </xf>
    <xf numFmtId="43" fontId="3" fillId="0" borderId="93" xfId="1" applyFont="1" applyBorder="1" applyAlignment="1" applyProtection="1">
      <alignment horizontal="center"/>
      <protection locked="0"/>
    </xf>
    <xf numFmtId="43" fontId="3" fillId="0" borderId="95" xfId="1" applyFont="1" applyBorder="1" applyAlignment="1" applyProtection="1">
      <alignment horizontal="center"/>
      <protection locked="0"/>
    </xf>
    <xf numFmtId="14" fontId="3" fillId="0" borderId="97" xfId="0" applyNumberFormat="1" applyFont="1" applyBorder="1" applyAlignment="1" applyProtection="1">
      <alignment horizontal="center"/>
      <protection locked="0"/>
    </xf>
    <xf numFmtId="14" fontId="3" fillId="0" borderId="97" xfId="0" applyNumberFormat="1" applyFont="1" applyBorder="1" applyAlignment="1" applyProtection="1">
      <alignment horizontal="left"/>
      <protection locked="0"/>
    </xf>
    <xf numFmtId="0" fontId="3" fillId="0" borderId="97" xfId="0" applyFont="1" applyBorder="1" applyAlignment="1" applyProtection="1">
      <alignment horizontal="center"/>
      <protection locked="0"/>
    </xf>
    <xf numFmtId="43" fontId="3" fillId="0" borderId="97" xfId="1" applyFont="1" applyBorder="1" applyAlignment="1" applyProtection="1">
      <alignment horizontal="center"/>
      <protection locked="0"/>
    </xf>
    <xf numFmtId="43" fontId="3" fillId="0" borderId="99" xfId="1" applyFont="1" applyBorder="1" applyAlignment="1" applyProtection="1">
      <alignment horizontal="center"/>
      <protection locked="0"/>
    </xf>
    <xf numFmtId="0" fontId="56" fillId="0" borderId="94" xfId="0" applyFont="1" applyBorder="1" applyAlignment="1" applyProtection="1">
      <alignment horizontal="center"/>
      <protection hidden="1"/>
    </xf>
    <xf numFmtId="0" fontId="56" fillId="0" borderId="31" xfId="0" applyFont="1" applyBorder="1" applyAlignment="1" applyProtection="1">
      <alignment horizontal="center"/>
      <protection hidden="1"/>
    </xf>
    <xf numFmtId="0" fontId="27" fillId="0" borderId="31" xfId="0" applyFont="1" applyBorder="1" applyAlignment="1" applyProtection="1">
      <alignment horizontal="center"/>
      <protection hidden="1"/>
    </xf>
    <xf numFmtId="0" fontId="56" fillId="0" borderId="31" xfId="0" applyFont="1" applyBorder="1" applyProtection="1">
      <protection hidden="1"/>
    </xf>
    <xf numFmtId="0" fontId="27" fillId="0" borderId="31" xfId="0" applyFont="1" applyBorder="1" applyAlignment="1" applyProtection="1">
      <alignment horizontal="left"/>
      <protection hidden="1"/>
    </xf>
    <xf numFmtId="0" fontId="56" fillId="0" borderId="31" xfId="0" applyFont="1" applyBorder="1" applyAlignment="1" applyProtection="1">
      <alignment horizontal="left"/>
      <protection hidden="1"/>
    </xf>
    <xf numFmtId="0" fontId="56" fillId="0" borderId="82" xfId="0" applyFont="1" applyBorder="1" applyAlignment="1" applyProtection="1">
      <alignment horizontal="left" wrapText="1"/>
      <protection locked="0"/>
    </xf>
    <xf numFmtId="43" fontId="56" fillId="0" borderId="95" xfId="1" applyFont="1" applyBorder="1" applyAlignment="1" applyProtection="1">
      <alignment horizontal="center"/>
      <protection locked="0"/>
    </xf>
    <xf numFmtId="43" fontId="56" fillId="0" borderId="83" xfId="1" applyFont="1" applyBorder="1" applyAlignment="1" applyProtection="1">
      <alignment horizontal="center"/>
      <protection locked="0"/>
    </xf>
    <xf numFmtId="43" fontId="56" fillId="0" borderId="31" xfId="1" applyFont="1" applyBorder="1" applyAlignment="1" applyProtection="1">
      <alignment horizontal="center"/>
      <protection hidden="1"/>
    </xf>
    <xf numFmtId="43" fontId="56" fillId="0" borderId="38" xfId="43" applyNumberFormat="1" applyFont="1" applyBorder="1" applyAlignment="1" applyProtection="1">
      <alignment horizontal="center"/>
      <protection locked="0"/>
    </xf>
    <xf numFmtId="0" fontId="56" fillId="0" borderId="96" xfId="0" applyFont="1" applyBorder="1" applyAlignment="1" applyProtection="1">
      <alignment horizontal="center"/>
      <protection hidden="1"/>
    </xf>
    <xf numFmtId="14" fontId="56" fillId="0" borderId="97" xfId="0" applyNumberFormat="1" applyFont="1" applyBorder="1" applyAlignment="1" applyProtection="1">
      <alignment horizontal="center"/>
      <protection locked="0"/>
    </xf>
    <xf numFmtId="14" fontId="56" fillId="0" borderId="97" xfId="0" applyNumberFormat="1" applyFont="1" applyBorder="1" applyAlignment="1" applyProtection="1">
      <alignment horizontal="left"/>
      <protection locked="0"/>
    </xf>
    <xf numFmtId="0" fontId="56" fillId="0" borderId="97" xfId="0" applyFont="1" applyBorder="1" applyAlignment="1" applyProtection="1">
      <alignment horizontal="center"/>
      <protection hidden="1"/>
    </xf>
    <xf numFmtId="0" fontId="27" fillId="0" borderId="97" xfId="0" applyFont="1" applyBorder="1" applyAlignment="1" applyProtection="1">
      <alignment horizontal="center"/>
      <protection hidden="1"/>
    </xf>
    <xf numFmtId="0" fontId="56" fillId="0" borderId="97" xfId="0" applyFont="1" applyBorder="1" applyProtection="1">
      <protection hidden="1"/>
    </xf>
    <xf numFmtId="0" fontId="56" fillId="0" borderId="97" xfId="0" applyFont="1" applyBorder="1" applyAlignment="1" applyProtection="1">
      <alignment horizontal="center"/>
      <protection locked="0"/>
    </xf>
    <xf numFmtId="0" fontId="27" fillId="0" borderId="97" xfId="0" applyFont="1" applyBorder="1" applyAlignment="1" applyProtection="1">
      <alignment horizontal="left"/>
      <protection hidden="1"/>
    </xf>
    <xf numFmtId="0" fontId="56" fillId="0" borderId="97" xfId="0" applyFont="1" applyBorder="1" applyAlignment="1" applyProtection="1">
      <alignment horizontal="left"/>
      <protection hidden="1"/>
    </xf>
    <xf numFmtId="0" fontId="56" fillId="0" borderId="98" xfId="0" applyFont="1" applyBorder="1" applyAlignment="1" applyProtection="1">
      <alignment horizontal="left" wrapText="1"/>
      <protection locked="0"/>
    </xf>
    <xf numFmtId="43" fontId="56" fillId="0" borderId="97" xfId="1" applyFont="1" applyBorder="1" applyAlignment="1" applyProtection="1">
      <alignment horizontal="center"/>
      <protection locked="0"/>
    </xf>
    <xf numFmtId="43" fontId="56" fillId="0" borderId="99" xfId="1" applyFont="1" applyBorder="1" applyAlignment="1" applyProtection="1">
      <alignment horizontal="center"/>
      <protection locked="0"/>
    </xf>
    <xf numFmtId="0" fontId="56" fillId="0" borderId="82" xfId="0" applyFont="1" applyBorder="1" applyAlignment="1" applyProtection="1">
      <alignment horizontal="left"/>
      <protection locked="0"/>
    </xf>
    <xf numFmtId="43" fontId="56" fillId="0" borderId="31" xfId="1" applyFont="1" applyFill="1" applyBorder="1" applyAlignment="1" applyProtection="1">
      <alignment horizontal="center"/>
      <protection locked="0"/>
    </xf>
    <xf numFmtId="43" fontId="56" fillId="0" borderId="31" xfId="1" applyFont="1" applyFill="1" applyBorder="1" applyAlignment="1" applyProtection="1">
      <alignment horizontal="center"/>
      <protection hidden="1"/>
    </xf>
    <xf numFmtId="43" fontId="56" fillId="0" borderId="38" xfId="43" applyNumberFormat="1" applyFont="1" applyFill="1" applyBorder="1" applyAlignment="1" applyProtection="1">
      <alignment horizontal="center"/>
      <protection locked="0"/>
    </xf>
    <xf numFmtId="43" fontId="3" fillId="0" borderId="83" xfId="1" applyFont="1" applyFill="1" applyBorder="1" applyAlignment="1" applyProtection="1">
      <alignment horizontal="center"/>
      <protection locked="0"/>
    </xf>
    <xf numFmtId="43" fontId="56" fillId="0" borderId="83" xfId="1" applyFont="1" applyFill="1" applyBorder="1" applyAlignment="1" applyProtection="1">
      <alignment horizontal="center"/>
      <protection locked="0"/>
    </xf>
    <xf numFmtId="0" fontId="3" fillId="0" borderId="92" xfId="0" applyFont="1" applyBorder="1" applyAlignment="1" applyProtection="1">
      <alignment horizontal="left"/>
      <protection locked="0"/>
    </xf>
    <xf numFmtId="43" fontId="3" fillId="0" borderId="93" xfId="1" applyFont="1" applyFill="1" applyBorder="1" applyAlignment="1" applyProtection="1">
      <alignment horizontal="center"/>
      <protection locked="0"/>
    </xf>
    <xf numFmtId="43" fontId="56" fillId="0" borderId="95" xfId="1" applyFont="1" applyFill="1" applyBorder="1" applyAlignment="1" applyProtection="1">
      <alignment horizontal="center"/>
      <protection locked="0"/>
    </xf>
    <xf numFmtId="0" fontId="56" fillId="0" borderId="98" xfId="0" applyFont="1" applyBorder="1" applyAlignment="1" applyProtection="1">
      <alignment horizontal="left"/>
      <protection locked="0"/>
    </xf>
    <xf numFmtId="43" fontId="56" fillId="0" borderId="97" xfId="1" applyFont="1" applyFill="1" applyBorder="1" applyAlignment="1" applyProtection="1">
      <alignment horizontal="center"/>
      <protection locked="0"/>
    </xf>
    <xf numFmtId="43" fontId="56" fillId="0" borderId="99" xfId="1" applyFont="1" applyFill="1" applyBorder="1" applyAlignment="1" applyProtection="1">
      <alignment horizontal="center"/>
      <protection locked="0"/>
    </xf>
    <xf numFmtId="0" fontId="3" fillId="0" borderId="96" xfId="0" applyFont="1" applyBorder="1" applyAlignment="1" applyProtection="1">
      <alignment horizontal="center"/>
      <protection hidden="1"/>
    </xf>
    <xf numFmtId="0" fontId="3" fillId="0" borderId="97" xfId="0" applyFont="1" applyBorder="1" applyAlignment="1" applyProtection="1">
      <alignment horizontal="center"/>
      <protection hidden="1"/>
    </xf>
    <xf numFmtId="0" fontId="24" fillId="0" borderId="97" xfId="0" applyFont="1" applyBorder="1" applyProtection="1">
      <protection hidden="1"/>
    </xf>
    <xf numFmtId="0" fontId="3" fillId="0" borderId="97" xfId="0" applyFont="1" applyBorder="1" applyProtection="1">
      <protection hidden="1"/>
    </xf>
    <xf numFmtId="0" fontId="24" fillId="0" borderId="97" xfId="0" applyFont="1" applyBorder="1" applyAlignment="1" applyProtection="1">
      <alignment horizontal="left"/>
      <protection hidden="1"/>
    </xf>
    <xf numFmtId="0" fontId="0" fillId="0" borderId="97" xfId="0" applyBorder="1" applyAlignment="1" applyProtection="1">
      <alignment horizontal="center"/>
      <protection locked="0"/>
    </xf>
    <xf numFmtId="0" fontId="3" fillId="0" borderId="97" xfId="0" applyFont="1" applyBorder="1" applyAlignment="1" applyProtection="1">
      <alignment horizontal="left"/>
      <protection hidden="1"/>
    </xf>
    <xf numFmtId="0" fontId="3" fillId="0" borderId="97" xfId="0" applyFont="1" applyBorder="1" applyAlignment="1" applyProtection="1">
      <alignment horizontal="left" wrapText="1"/>
      <protection locked="0"/>
    </xf>
    <xf numFmtId="43" fontId="3" fillId="19" borderId="97" xfId="1" applyFont="1" applyFill="1" applyBorder="1" applyAlignment="1" applyProtection="1">
      <alignment horizontal="center"/>
      <protection locked="0"/>
    </xf>
    <xf numFmtId="43" fontId="3" fillId="0" borderId="99" xfId="1" applyFont="1" applyFill="1" applyBorder="1" applyAlignment="1" applyProtection="1">
      <alignment horizontal="center"/>
      <protection locked="0"/>
    </xf>
    <xf numFmtId="0" fontId="3" fillId="0" borderId="85" xfId="0" applyFont="1" applyBorder="1" applyAlignment="1" applyProtection="1">
      <alignment horizontal="left" wrapText="1"/>
      <protection locked="0"/>
    </xf>
    <xf numFmtId="43" fontId="3" fillId="19" borderId="85" xfId="1" applyFont="1" applyFill="1" applyBorder="1" applyAlignment="1" applyProtection="1">
      <alignment horizontal="center"/>
      <protection locked="0"/>
    </xf>
    <xf numFmtId="43" fontId="3" fillId="0" borderId="86" xfId="1" applyFont="1" applyBorder="1" applyAlignment="1" applyProtection="1">
      <alignment horizontal="center"/>
      <protection locked="0"/>
    </xf>
    <xf numFmtId="0" fontId="56" fillId="0" borderId="85" xfId="0" applyFont="1" applyBorder="1" applyAlignment="1" applyProtection="1">
      <alignment horizontal="center"/>
      <protection hidden="1"/>
    </xf>
    <xf numFmtId="0" fontId="3" fillId="19" borderId="92" xfId="0" applyFont="1" applyFill="1" applyBorder="1" applyAlignment="1" applyProtection="1">
      <alignment horizontal="center"/>
      <protection hidden="1"/>
    </xf>
    <xf numFmtId="43" fontId="3" fillId="0" borderId="86" xfId="1" applyFont="1" applyFill="1" applyBorder="1" applyAlignment="1" applyProtection="1">
      <alignment horizontal="center"/>
      <protection locked="0"/>
    </xf>
    <xf numFmtId="0" fontId="3" fillId="19" borderId="85" xfId="0" applyFont="1" applyFill="1" applyBorder="1" applyAlignment="1" applyProtection="1">
      <alignment horizontal="center"/>
      <protection hidden="1"/>
    </xf>
    <xf numFmtId="0" fontId="3" fillId="0" borderId="97" xfId="0" applyFont="1" applyBorder="1" applyAlignment="1" applyProtection="1">
      <alignment horizontal="left"/>
      <protection locked="0"/>
    </xf>
    <xf numFmtId="43" fontId="3" fillId="19" borderId="99" xfId="1" applyFont="1" applyFill="1" applyBorder="1" applyAlignment="1" applyProtection="1">
      <alignment horizontal="center"/>
      <protection locked="0"/>
    </xf>
    <xf numFmtId="0" fontId="3" fillId="19" borderId="97" xfId="0" applyFont="1" applyFill="1" applyBorder="1" applyAlignment="1" applyProtection="1">
      <alignment horizontal="center"/>
      <protection hidden="1"/>
    </xf>
    <xf numFmtId="0" fontId="3" fillId="19" borderId="31" xfId="0" applyFont="1" applyFill="1" applyBorder="1" applyAlignment="1" applyProtection="1">
      <alignment horizontal="center"/>
      <protection hidden="1"/>
    </xf>
    <xf numFmtId="0" fontId="3" fillId="0" borderId="94" xfId="0" applyFont="1" applyBorder="1" applyAlignment="1" applyProtection="1">
      <alignment horizontal="center"/>
      <protection hidden="1"/>
    </xf>
    <xf numFmtId="43" fontId="3" fillId="19" borderId="95" xfId="1" applyFont="1" applyFill="1" applyBorder="1" applyAlignment="1" applyProtection="1">
      <alignment horizontal="center"/>
      <protection locked="0"/>
    </xf>
    <xf numFmtId="0" fontId="56" fillId="0" borderId="97" xfId="0" applyFont="1" applyBorder="1" applyAlignment="1" applyProtection="1">
      <alignment horizontal="left"/>
      <protection locked="0"/>
    </xf>
    <xf numFmtId="43" fontId="3" fillId="20" borderId="31" xfId="1" applyFont="1" applyFill="1" applyBorder="1" applyAlignment="1" applyProtection="1">
      <alignment horizontal="center"/>
      <protection locked="0"/>
    </xf>
    <xf numFmtId="0" fontId="3" fillId="0" borderId="62" xfId="0" applyFont="1" applyBorder="1" applyAlignment="1" applyProtection="1">
      <alignment horizontal="center"/>
      <protection locked="0"/>
    </xf>
    <xf numFmtId="43" fontId="3" fillId="20" borderId="82" xfId="1" applyFont="1" applyFill="1" applyBorder="1" applyAlignment="1" applyProtection="1">
      <alignment horizontal="center"/>
      <protection locked="0"/>
    </xf>
    <xf numFmtId="0" fontId="3" fillId="0" borderId="96" xfId="0" applyFont="1" applyBorder="1" applyAlignment="1" applyProtection="1">
      <alignment horizontal="center" vertical="center"/>
      <protection hidden="1"/>
    </xf>
    <xf numFmtId="14" fontId="3" fillId="0" borderId="97" xfId="0" applyNumberFormat="1" applyFont="1" applyBorder="1" applyAlignment="1" applyProtection="1">
      <alignment horizontal="center" vertical="center"/>
      <protection locked="0"/>
    </xf>
    <xf numFmtId="14" fontId="3" fillId="0" borderId="97" xfId="0" applyNumberFormat="1" applyFont="1" applyBorder="1" applyAlignment="1" applyProtection="1">
      <alignment horizontal="left" vertical="center"/>
      <protection locked="0"/>
    </xf>
    <xf numFmtId="0" fontId="3" fillId="0" borderId="97" xfId="0" applyFont="1" applyBorder="1" applyAlignment="1" applyProtection="1">
      <alignment horizontal="center" vertical="center"/>
      <protection hidden="1"/>
    </xf>
    <xf numFmtId="0" fontId="24" fillId="0" borderId="97" xfId="0" applyFont="1" applyBorder="1" applyAlignment="1" applyProtection="1">
      <alignment horizontal="left" vertical="center"/>
      <protection hidden="1"/>
    </xf>
    <xf numFmtId="0" fontId="3" fillId="0" borderId="97" xfId="0" applyFont="1" applyBorder="1" applyAlignment="1" applyProtection="1">
      <alignment vertical="center"/>
      <protection hidden="1"/>
    </xf>
    <xf numFmtId="0" fontId="3" fillId="0" borderId="97" xfId="0" applyFont="1" applyBorder="1" applyAlignment="1" applyProtection="1">
      <alignment horizontal="center" vertical="center"/>
      <protection locked="0"/>
    </xf>
    <xf numFmtId="0" fontId="3" fillId="0" borderId="97" xfId="0" applyFont="1" applyBorder="1" applyAlignment="1" applyProtection="1">
      <alignment horizontal="left" vertical="center"/>
      <protection hidden="1"/>
    </xf>
    <xf numFmtId="0" fontId="3" fillId="0" borderId="97" xfId="0" applyFont="1" applyBorder="1" applyAlignment="1" applyProtection="1">
      <alignment horizontal="left" vertical="center" wrapText="1"/>
      <protection locked="0"/>
    </xf>
    <xf numFmtId="43" fontId="3" fillId="0" borderId="97" xfId="1" applyFont="1" applyBorder="1" applyAlignment="1" applyProtection="1">
      <alignment horizontal="center" vertical="center"/>
      <protection locked="0"/>
    </xf>
    <xf numFmtId="43" fontId="3" fillId="19" borderId="99" xfId="1" applyFont="1" applyFill="1" applyBorder="1" applyAlignment="1" applyProtection="1">
      <alignment horizontal="center" vertical="center"/>
      <protection locked="0"/>
    </xf>
    <xf numFmtId="14" fontId="3" fillId="0" borderId="62" xfId="0" applyNumberFormat="1" applyFont="1" applyBorder="1" applyAlignment="1" applyProtection="1">
      <alignment horizontal="left"/>
      <protection locked="0"/>
    </xf>
    <xf numFmtId="0" fontId="3" fillId="0" borderId="62" xfId="0" applyFont="1" applyBorder="1" applyAlignment="1" applyProtection="1">
      <alignment horizontal="center"/>
      <protection hidden="1"/>
    </xf>
    <xf numFmtId="0" fontId="24" fillId="0" borderId="62" xfId="0" applyFont="1" applyBorder="1" applyAlignment="1" applyProtection="1">
      <alignment horizontal="left"/>
      <protection hidden="1"/>
    </xf>
    <xf numFmtId="0" fontId="3" fillId="0" borderId="62" xfId="0" applyFont="1" applyBorder="1" applyProtection="1">
      <protection hidden="1"/>
    </xf>
    <xf numFmtId="0" fontId="3" fillId="0" borderId="62" xfId="0" applyFont="1" applyBorder="1" applyAlignment="1" applyProtection="1">
      <alignment horizontal="left"/>
      <protection hidden="1"/>
    </xf>
    <xf numFmtId="0" fontId="3" fillId="0" borderId="62" xfId="0" applyFont="1" applyBorder="1" applyAlignment="1" applyProtection="1">
      <alignment horizontal="left"/>
      <protection locked="0"/>
    </xf>
    <xf numFmtId="0" fontId="3" fillId="19" borderId="97" xfId="0" applyFont="1" applyFill="1" applyBorder="1" applyAlignment="1" applyProtection="1">
      <alignment horizontal="center" vertical="center"/>
      <protection hidden="1"/>
    </xf>
    <xf numFmtId="0" fontId="3" fillId="0" borderId="62" xfId="0" applyFont="1" applyBorder="1" applyAlignment="1" applyProtection="1">
      <alignment horizontal="left" wrapText="1"/>
      <protection locked="0"/>
    </xf>
    <xf numFmtId="0" fontId="3" fillId="19" borderId="62" xfId="0" applyFont="1" applyFill="1" applyBorder="1" applyAlignment="1" applyProtection="1">
      <alignment horizontal="center"/>
      <protection hidden="1"/>
    </xf>
    <xf numFmtId="43" fontId="3" fillId="0" borderId="92" xfId="1" applyFont="1" applyFill="1" applyBorder="1" applyAlignment="1" applyProtection="1">
      <alignment horizontal="center"/>
      <protection locked="0"/>
    </xf>
    <xf numFmtId="43" fontId="3" fillId="0" borderId="95" xfId="1" applyFont="1" applyFill="1" applyBorder="1" applyAlignment="1" applyProtection="1">
      <alignment horizontal="center"/>
      <protection locked="0"/>
    </xf>
    <xf numFmtId="0" fontId="3" fillId="0" borderId="100" xfId="0" applyFont="1" applyBorder="1" applyAlignment="1" applyProtection="1">
      <alignment horizontal="center"/>
      <protection hidden="1"/>
    </xf>
    <xf numFmtId="44" fontId="56" fillId="5" borderId="33" xfId="44" applyFont="1" applyFill="1" applyBorder="1" applyProtection="1">
      <protection hidden="1"/>
    </xf>
    <xf numFmtId="0" fontId="3" fillId="0" borderId="79" xfId="0" applyFont="1" applyBorder="1" applyAlignment="1" applyProtection="1">
      <alignment horizontal="left"/>
      <protection hidden="1"/>
    </xf>
    <xf numFmtId="0" fontId="3" fillId="0" borderId="83" xfId="0" applyFont="1" applyBorder="1" applyAlignment="1" applyProtection="1">
      <alignment horizontal="center"/>
      <protection locked="0"/>
    </xf>
    <xf numFmtId="0" fontId="3" fillId="16" borderId="102" xfId="0" applyFont="1" applyFill="1" applyBorder="1" applyAlignment="1" applyProtection="1">
      <alignment horizontal="left"/>
      <protection locked="0"/>
    </xf>
    <xf numFmtId="0" fontId="3" fillId="16" borderId="103" xfId="0" applyFont="1" applyFill="1" applyBorder="1" applyAlignment="1" applyProtection="1">
      <alignment horizontal="left"/>
      <protection locked="0"/>
    </xf>
    <xf numFmtId="43" fontId="3" fillId="21" borderId="31" xfId="1" applyFont="1" applyFill="1" applyBorder="1" applyAlignment="1" applyProtection="1">
      <alignment horizontal="center"/>
      <protection locked="0"/>
    </xf>
    <xf numFmtId="43" fontId="3" fillId="21" borderId="95" xfId="1" applyFont="1" applyFill="1" applyBorder="1" applyAlignment="1" applyProtection="1">
      <alignment horizontal="center"/>
      <protection locked="0"/>
    </xf>
    <xf numFmtId="43" fontId="3" fillId="22" borderId="31" xfId="1" applyFont="1" applyFill="1" applyBorder="1" applyAlignment="1" applyProtection="1">
      <alignment horizontal="center"/>
      <protection locked="0"/>
    </xf>
    <xf numFmtId="43" fontId="3" fillId="22" borderId="95" xfId="1" applyFont="1" applyFill="1" applyBorder="1" applyAlignment="1" applyProtection="1">
      <alignment horizontal="center"/>
      <protection locked="0"/>
    </xf>
    <xf numFmtId="43" fontId="3" fillId="22" borderId="62" xfId="1" applyFont="1" applyFill="1" applyBorder="1" applyAlignment="1" applyProtection="1">
      <alignment horizontal="center"/>
      <protection locked="0"/>
    </xf>
    <xf numFmtId="43" fontId="3" fillId="22" borderId="101" xfId="1" applyFont="1" applyFill="1" applyBorder="1" applyAlignment="1" applyProtection="1">
      <alignment horizontal="center"/>
      <protection locked="0"/>
    </xf>
    <xf numFmtId="0" fontId="57" fillId="0" borderId="31" xfId="0" applyFont="1" applyBorder="1" applyAlignment="1" applyProtection="1">
      <alignment horizontal="center"/>
      <protection hidden="1"/>
    </xf>
    <xf numFmtId="0" fontId="57" fillId="0" borderId="97" xfId="0" applyFont="1" applyBorder="1" applyAlignment="1" applyProtection="1">
      <alignment horizontal="center"/>
      <protection hidden="1"/>
    </xf>
    <xf numFmtId="0" fontId="57" fillId="0" borderId="92" xfId="0" applyFont="1" applyBorder="1" applyAlignment="1" applyProtection="1">
      <alignment horizontal="center"/>
      <protection hidden="1"/>
    </xf>
    <xf numFmtId="0" fontId="57" fillId="0" borderId="85" xfId="0" applyFont="1" applyBorder="1" applyAlignment="1" applyProtection="1">
      <alignment horizontal="center"/>
      <protection hidden="1"/>
    </xf>
    <xf numFmtId="0" fontId="49" fillId="0" borderId="64" xfId="40" applyFont="1" applyBorder="1" applyAlignment="1">
      <alignment horizontal="left"/>
    </xf>
    <xf numFmtId="0" fontId="49" fillId="0" borderId="71" xfId="40" applyFont="1" applyBorder="1" applyAlignment="1">
      <alignment horizontal="left"/>
    </xf>
    <xf numFmtId="0" fontId="43" fillId="0" borderId="68" xfId="40" applyFont="1" applyBorder="1" applyAlignment="1">
      <alignment horizontal="left" vertical="center" wrapText="1"/>
    </xf>
    <xf numFmtId="0" fontId="43" fillId="0" borderId="0" xfId="40" applyFont="1" applyAlignment="1">
      <alignment horizontal="left" vertical="center" wrapText="1"/>
    </xf>
    <xf numFmtId="0" fontId="43" fillId="0" borderId="69" xfId="40" applyFont="1" applyBorder="1" applyAlignment="1">
      <alignment horizontal="left" vertical="center" wrapText="1"/>
    </xf>
    <xf numFmtId="0" fontId="43" fillId="0" borderId="77" xfId="40" applyFont="1" applyBorder="1" applyAlignment="1">
      <alignment horizontal="left" vertical="center" wrapText="1"/>
    </xf>
    <xf numFmtId="0" fontId="43" fillId="0" borderId="76" xfId="40" applyFont="1" applyBorder="1" applyAlignment="1">
      <alignment horizontal="left" vertical="center" wrapText="1"/>
    </xf>
    <xf numFmtId="0" fontId="43" fillId="0" borderId="78" xfId="40" applyFont="1" applyBorder="1" applyAlignment="1">
      <alignment horizontal="left" vertical="center" wrapText="1"/>
    </xf>
    <xf numFmtId="0" fontId="42" fillId="0" borderId="65" xfId="39" applyFont="1" applyBorder="1" applyAlignment="1" applyProtection="1">
      <alignment horizontal="center" vertical="center"/>
      <protection locked="0"/>
    </xf>
    <xf numFmtId="0" fontId="42" fillId="0" borderId="66" xfId="39" applyFont="1" applyBorder="1" applyAlignment="1" applyProtection="1">
      <alignment horizontal="center" vertical="center"/>
      <protection locked="0"/>
    </xf>
    <xf numFmtId="0" fontId="42" fillId="0" borderId="67" xfId="39" applyFont="1" applyBorder="1" applyAlignment="1" applyProtection="1">
      <alignment horizontal="center" vertical="center"/>
      <protection locked="0"/>
    </xf>
    <xf numFmtId="0" fontId="42" fillId="0" borderId="68" xfId="39" applyFont="1" applyBorder="1" applyAlignment="1" applyProtection="1">
      <alignment horizontal="center"/>
      <protection locked="0"/>
    </xf>
    <xf numFmtId="0" fontId="42" fillId="0" borderId="0" xfId="39" applyFont="1" applyAlignment="1" applyProtection="1">
      <alignment horizontal="center"/>
      <protection locked="0"/>
    </xf>
    <xf numFmtId="0" fontId="42" fillId="0" borderId="69" xfId="39" applyFont="1" applyBorder="1" applyAlignment="1" applyProtection="1">
      <alignment horizontal="center"/>
      <protection locked="0"/>
    </xf>
    <xf numFmtId="0" fontId="20" fillId="5" borderId="0" xfId="0" applyFont="1" applyFill="1" applyAlignment="1" applyProtection="1">
      <alignment horizontal="center" vertical="center"/>
      <protection hidden="1"/>
    </xf>
    <xf numFmtId="0" fontId="36" fillId="5" borderId="0" xfId="0" applyFont="1" applyFill="1" applyAlignment="1" applyProtection="1">
      <alignment horizontal="center"/>
      <protection hidden="1"/>
    </xf>
    <xf numFmtId="0" fontId="51" fillId="5" borderId="0" xfId="0" applyFont="1" applyFill="1" applyAlignment="1" applyProtection="1">
      <alignment horizontal="left" vertical="center"/>
      <protection hidden="1"/>
    </xf>
    <xf numFmtId="0" fontId="18" fillId="5" borderId="0" xfId="0" applyFont="1" applyFill="1" applyAlignment="1" applyProtection="1">
      <alignment horizontal="center" vertical="center"/>
      <protection hidden="1"/>
    </xf>
    <xf numFmtId="0" fontId="32" fillId="0" borderId="0" xfId="0" applyFont="1" applyAlignment="1">
      <alignment horizontal="center"/>
    </xf>
    <xf numFmtId="0" fontId="7" fillId="5" borderId="11" xfId="0" applyFont="1" applyFill="1" applyBorder="1" applyAlignment="1" applyProtection="1">
      <alignment horizontal="center" vertical="center"/>
      <protection hidden="1"/>
    </xf>
    <xf numFmtId="0" fontId="7" fillId="5" borderId="0" xfId="0" applyFont="1" applyFill="1" applyAlignment="1" applyProtection="1">
      <alignment horizontal="center" vertical="center"/>
      <protection hidden="1"/>
    </xf>
    <xf numFmtId="0" fontId="7" fillId="5" borderId="14" xfId="0" applyFont="1" applyFill="1" applyBorder="1" applyAlignment="1" applyProtection="1">
      <alignment horizontal="center" vertical="center"/>
      <protection hidden="1"/>
    </xf>
    <xf numFmtId="0" fontId="0" fillId="10" borderId="19" xfId="0" applyFill="1" applyBorder="1" applyAlignment="1" applyProtection="1">
      <alignment horizontal="center" vertical="center"/>
      <protection hidden="1"/>
    </xf>
    <xf numFmtId="0" fontId="9" fillId="10" borderId="18" xfId="0" applyFont="1" applyFill="1" applyBorder="1" applyAlignment="1" applyProtection="1">
      <alignment horizontal="center" vertical="center"/>
      <protection hidden="1"/>
    </xf>
    <xf numFmtId="0" fontId="5" fillId="2" borderId="4" xfId="0" applyFont="1" applyFill="1" applyBorder="1" applyAlignment="1">
      <alignment horizontal="center"/>
    </xf>
    <xf numFmtId="0" fontId="5" fillId="2" borderId="5" xfId="0" applyFont="1" applyFill="1" applyBorder="1" applyAlignment="1">
      <alignment horizontal="center"/>
    </xf>
    <xf numFmtId="0" fontId="5" fillId="2" borderId="0" xfId="0" applyFont="1" applyFill="1" applyAlignment="1">
      <alignment horizontal="center"/>
    </xf>
    <xf numFmtId="0" fontId="5" fillId="2" borderId="3" xfId="0" applyFont="1" applyFill="1" applyBorder="1" applyAlignment="1">
      <alignment horizontal="center"/>
    </xf>
  </cellXfs>
  <cellStyles count="45">
    <cellStyle name="Comma [0] 2" xfId="5" xr:uid="{EB8A12B9-5414-4CD2-BDB9-2344AEB8C8C1}"/>
    <cellStyle name="Comma 10" xfId="19" xr:uid="{609D2AFB-E421-4F38-9EE8-723E04BE5843}"/>
    <cellStyle name="Comma 11" xfId="25" xr:uid="{A4F7CD95-E986-4EE4-AA72-C5B1EFA11691}"/>
    <cellStyle name="Comma 12" xfId="17" xr:uid="{B86D7307-F4CB-48C4-B56B-AF71342598A5}"/>
    <cellStyle name="Comma 13" xfId="28" xr:uid="{18CF347C-71B6-4E4B-AE10-ABD0082CAE91}"/>
    <cellStyle name="Comma 14" xfId="38" xr:uid="{42F07485-C18F-4874-AD8D-56AC79A6E840}"/>
    <cellStyle name="Comma 2" xfId="8" xr:uid="{4F7CBB04-30E6-40B1-919D-8C7F4424F1A1}"/>
    <cellStyle name="Comma 2 2" xfId="31" xr:uid="{848FA0EB-8BC0-43E2-866A-2C54551F8558}"/>
    <cellStyle name="Comma 3" xfId="12" xr:uid="{68959EE8-E064-4543-BADB-2F52D714FC79}"/>
    <cellStyle name="Comma 3 2" xfId="16" xr:uid="{FABCAEFC-6F7E-43BD-865F-D6AA87D35037}"/>
    <cellStyle name="Comma 4" xfId="14" xr:uid="{20BF6F1B-917D-4DFE-8B11-CCCADB876142}"/>
    <cellStyle name="Comma 5" xfId="15" xr:uid="{A8B6A830-F700-425C-A66E-52780C9D45AB}"/>
    <cellStyle name="Comma 6" xfId="22" xr:uid="{45D97C46-EA86-4974-82B5-7FDC0819C16D}"/>
    <cellStyle name="Comma 7" xfId="27" xr:uid="{6F80FE5E-0CB3-4209-8850-8C8A9C40F495}"/>
    <cellStyle name="Comma 8" xfId="20" xr:uid="{3E3C3E4B-CD21-4565-9191-14C011E4D35D}"/>
    <cellStyle name="Comma 9" xfId="26" xr:uid="{737C519E-AF23-4BE8-9146-99A88A3C3238}"/>
    <cellStyle name="Currency 2" xfId="10" xr:uid="{5BC66168-74D4-4020-B814-A7A73C069A06}"/>
    <cellStyle name="Currency 2 2" xfId="18" xr:uid="{E0997E66-58A2-4401-9242-45455F8B7EEC}"/>
    <cellStyle name="Currency 2 2 2" xfId="36" xr:uid="{8E80698C-DCAC-4B7F-AC46-51A8F3EAC8DF}"/>
    <cellStyle name="Currency 2 3" xfId="33" xr:uid="{54792353-F1EC-4BDF-9495-3625C8B65A94}"/>
    <cellStyle name="Currency 3" xfId="9" xr:uid="{FF5AAE73-D0DF-4790-871C-C23F1A7BB5EE}"/>
    <cellStyle name="Currency 4" xfId="6" xr:uid="{7A80A3D4-D377-40B3-BF7B-DBBA400E0A40}"/>
    <cellStyle name="Hipervínculo" xfId="43" builtinId="8"/>
    <cellStyle name="Millares" xfId="1" builtinId="3"/>
    <cellStyle name="Moneda" xfId="44" builtinId="4"/>
    <cellStyle name="Normal" xfId="0" builtinId="0"/>
    <cellStyle name="Normal 2" xfId="2" xr:uid="{00000000-0005-0000-0000-000003000000}"/>
    <cellStyle name="Normal 2 2" xfId="3" xr:uid="{00000000-0005-0000-0000-000004000000}"/>
    <cellStyle name="Normal 2 2 2" xfId="35" xr:uid="{4A67005B-898A-4057-AC8A-A30DED22DB72}"/>
    <cellStyle name="Normal 2 2 3" xfId="32" xr:uid="{0D3E5893-D204-4764-9E7A-5C4C7067AF1B}"/>
    <cellStyle name="Normal 2 3" xfId="42" xr:uid="{DE18BC5B-FA6E-41DF-8324-4DF349C70F58}"/>
    <cellStyle name="Normal 3" xfId="7" xr:uid="{75463831-5B44-4300-B5BF-CDC40B653793}"/>
    <cellStyle name="Normal 3 2" xfId="29" xr:uid="{44AF8E5A-1774-4ADC-8607-57E9129EDD0F}"/>
    <cellStyle name="Normal 4" xfId="4" xr:uid="{715E7F3C-9504-4DC6-952A-56878C65FAC7}"/>
    <cellStyle name="Normal 4 2" xfId="21" xr:uid="{75A22EC2-F426-4719-80FD-B89963B77D4D}"/>
    <cellStyle name="Normal 4 2 2" xfId="34" xr:uid="{2856851C-43EA-49C6-9EEB-51260C1EEE94}"/>
    <cellStyle name="Normal 4 3" xfId="30" xr:uid="{C92DAA5D-F92F-438B-8B51-7FC1C3360E61}"/>
    <cellStyle name="Normal 4 4" xfId="40" xr:uid="{80DEC323-958E-42DA-9356-50C89A4FD179}"/>
    <cellStyle name="Normal 5" xfId="37" xr:uid="{F13BAEC6-11EC-4D92-A7E8-75FA63CA9A7C}"/>
    <cellStyle name="Normal 9" xfId="39" xr:uid="{567AADA8-C718-4B0A-A804-75220152AE0D}"/>
    <cellStyle name="Percent 2" xfId="11" xr:uid="{BDEAED0A-0933-42A7-8989-644862A0A6E6}"/>
    <cellStyle name="Percent 2 2" xfId="23" xr:uid="{678ACF4B-D402-4E93-81D6-4973A7CC931E}"/>
    <cellStyle name="Percent 3" xfId="13" xr:uid="{14BF8E35-E4A7-423D-BF20-C803271259CD}"/>
    <cellStyle name="Percent 3 2" xfId="24" xr:uid="{7DDE184E-0ED1-44A0-8567-900E7381DFF0}"/>
    <cellStyle name="Percent 8" xfId="41" xr:uid="{0D6DA3FF-EB3C-44FB-9C4F-DA6938780E83}"/>
  </cellStyles>
  <dxfs count="117">
    <dxf>
      <alignment horizontal="center" vertical="center"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0"/>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alignment horizontal="left" vertical="bottom" textRotation="0" wrapText="0" indent="0" justifyLastLine="0" shrinkToFit="0" readingOrder="0"/>
      <border diagonalUp="0" diagonalDown="0" outline="0">
        <left/>
        <right style="thin">
          <color theme="0"/>
        </right>
        <top style="thin">
          <color theme="0"/>
        </top>
        <bottom style="thin">
          <color theme="0"/>
        </bottom>
      </border>
    </dxf>
    <dxf>
      <font>
        <b val="0"/>
        <i val="0"/>
        <strike val="0"/>
        <condense val="0"/>
        <extend val="0"/>
        <outline val="0"/>
        <shadow val="0"/>
        <u val="none"/>
        <vertAlign val="baseline"/>
        <sz val="8"/>
        <color theme="1"/>
        <name val="Calibri"/>
        <family val="2"/>
        <scheme val="minor"/>
      </font>
      <fill>
        <patternFill patternType="solid">
          <fgColor theme="4" tint="0.79998168889431442"/>
          <bgColor theme="4" tint="0.79998168889431442"/>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8"/>
        <color auto="1"/>
        <name val="Arial"/>
        <family val="2"/>
        <scheme val="none"/>
      </font>
      <fill>
        <patternFill patternType="solid">
          <fgColor theme="4" tint="0.79998168889431442"/>
          <bgColor theme="4" tint="0.79998168889431442"/>
        </patternFill>
      </fill>
      <alignment horizontal="left" vertical="bottom" textRotation="0" wrapText="1" indent="0" justifyLastLine="0" shrinkToFit="0" readingOrder="0"/>
      <border diagonalUp="0" diagonalDown="0">
        <left style="thin">
          <color theme="0"/>
        </left>
        <right/>
        <top style="thin">
          <color theme="0"/>
        </top>
        <bottom style="thin">
          <color theme="0"/>
        </bottom>
        <vertical/>
        <horizontal/>
      </border>
    </dxf>
    <dxf>
      <font>
        <b/>
        <i val="0"/>
        <strike val="0"/>
        <condense val="0"/>
        <extend val="0"/>
        <outline val="0"/>
        <shadow val="0"/>
        <u val="none"/>
        <vertAlign val="baseline"/>
        <sz val="8"/>
        <color theme="0"/>
        <name val="Calibri"/>
        <family val="2"/>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none">
          <fgColor indexed="64"/>
          <bgColor indexed="65"/>
        </patternFill>
      </fill>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8"/>
        <color theme="1"/>
        <name val="Calibri"/>
        <scheme val="minor"/>
      </font>
      <protection locked="1" hidden="1"/>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numFmt numFmtId="0" formatCode="Genera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67" formatCode="_(* #,##0.00_);[Red]_(* \(#,##0.00\);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8"/>
        <color theme="1"/>
        <name val="Calibri"/>
        <family val="2"/>
        <scheme val="minor"/>
      </font>
      <numFmt numFmtId="19" formatCode="m/d/yyyy"/>
      <fill>
        <patternFill patternType="none">
          <fgColor indexed="64"/>
          <bgColor indexed="65"/>
        </patternFill>
      </fill>
      <alignment horizontal="left" vertical="bottom" textRotation="0" wrapText="0" indent="0" justifyLastLine="0" shrinkToFit="0" readingOrder="0"/>
    </dxf>
    <dxf>
      <border>
        <top style="dotted">
          <color indexed="64"/>
        </top>
      </border>
    </dxf>
    <dxf>
      <border>
        <bottom style="dotted">
          <color indexed="64"/>
        </bottom>
      </border>
    </dxf>
    <dxf>
      <border outline="0">
        <bottom style="hair">
          <color auto="1"/>
        </bottom>
      </border>
    </dxf>
    <dxf>
      <alignment horizontal="left" vertical="bottom" textRotation="0" wrapText="0" indent="0" justifyLastLine="0" shrinkToFit="0" readingOrder="0"/>
    </dxf>
    <dxf>
      <font>
        <b/>
        <strike val="0"/>
        <outline val="0"/>
        <shadow val="0"/>
        <u val="none"/>
        <vertAlign val="baseline"/>
        <sz val="8"/>
        <color theme="1"/>
        <name val="Calibri"/>
        <family val="2"/>
        <scheme val="minor"/>
      </font>
      <alignment horizontal="center" vertical="bottom" textRotation="0" wrapText="0" indent="0" justifyLastLine="0" shrinkToFit="0" readingOrder="0"/>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ill>
        <patternFill patternType="solid">
          <fgColor indexed="64"/>
          <bgColor theme="0" tint="-0.34998626667073579"/>
        </patternFill>
      </fill>
      <protection locked="1" hidden="1"/>
    </dxf>
    <dxf>
      <font>
        <strike val="0"/>
        <outline val="0"/>
        <shadow val="0"/>
        <u val="none"/>
        <vertAlign val="baseline"/>
        <sz val="8"/>
        <color theme="1"/>
        <name val="Calibri"/>
        <family val="2"/>
        <scheme val="minor"/>
      </font>
      <alignment horizontal="center" vertical="bottom" textRotation="0" wrapText="0" indent="0" justifyLastLine="0" shrinkToFit="0" readingOrder="0"/>
      <border diagonalUp="0" diagonalDown="0" outline="0">
        <left style="hair">
          <color indexed="64"/>
        </left>
        <right style="medium">
          <color rgb="FFFFC000"/>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strike val="0"/>
        <outline val="0"/>
        <shadow val="0"/>
        <u val="none"/>
        <vertAlign val="baseline"/>
        <sz val="8"/>
        <color theme="1"/>
        <name val="Calibri"/>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1" hidden="1"/>
    </dxf>
    <dxf>
      <font>
        <b val="0"/>
        <i val="0"/>
        <strike val="0"/>
        <condense val="0"/>
        <extend val="0"/>
        <outline val="0"/>
        <shadow val="0"/>
        <u val="none"/>
        <vertAlign val="baseline"/>
        <sz val="8"/>
        <color theme="1"/>
        <name val="Calibri"/>
        <family val="2"/>
        <scheme val="minor"/>
      </font>
      <numFmt numFmtId="35" formatCode="_(* #,##0.00_);_(* \(#,##0.00\);_(* &quot;-&quot;??_);_(@_)"/>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horizontal/>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strike val="0"/>
        <outline val="0"/>
        <shadow val="0"/>
        <u val="none"/>
        <vertAlign val="baseline"/>
        <sz val="8"/>
        <color theme="1"/>
        <name val="Calibri"/>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0" hidden="0"/>
    </dxf>
    <dxf>
      <font>
        <b val="0"/>
        <i val="0"/>
        <strike val="0"/>
        <condense val="0"/>
        <extend val="0"/>
        <outline val="0"/>
        <shadow val="0"/>
        <u val="none"/>
        <vertAlign val="baseline"/>
        <sz val="7"/>
        <color theme="1"/>
        <name val="Calibri"/>
        <family val="2"/>
        <scheme val="minor"/>
      </font>
      <numFmt numFmtId="0" formatCode="General"/>
      <alignment horizontal="left"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8"/>
        <color theme="1"/>
        <name val="Calibri"/>
        <scheme val="minor"/>
      </font>
      <numFmt numFmtId="0" formatCode="General"/>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b val="0"/>
        <i val="0"/>
        <strike val="0"/>
        <condense val="0"/>
        <extend val="0"/>
        <outline val="0"/>
        <shadow val="0"/>
        <u val="none"/>
        <vertAlign val="baseline"/>
        <sz val="7"/>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vertical style="hair">
          <color indexed="64"/>
        </vertical>
        <horizontal style="hair">
          <color indexed="64"/>
        </horizontal>
      </border>
      <protection locked="1" hidden="1"/>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0" formatCode="General"/>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1" hidden="1"/>
    </dxf>
    <dxf>
      <font>
        <b val="0"/>
        <i val="0"/>
        <strike val="0"/>
        <condense val="0"/>
        <extend val="0"/>
        <outline val="0"/>
        <shadow val="0"/>
        <u val="none"/>
        <vertAlign val="baseline"/>
        <sz val="8"/>
        <color theme="1"/>
        <name val="Calibri"/>
        <family val="2"/>
        <scheme val="minor"/>
      </font>
      <numFmt numFmtId="19" formatCode="m/d/yyyy"/>
      <alignment horizontal="left"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family val="2"/>
        <scheme val="minor"/>
      </font>
      <numFmt numFmtId="19" formatCode="m/d/yyyy"/>
      <alignment horizontal="center" vertical="bottom" textRotation="0" wrapText="0" indent="0" justifyLastLine="0" shrinkToFit="0" readingOrder="0"/>
      <border diagonalUp="0" diagonalDown="0">
        <left style="hair">
          <color indexed="64"/>
        </left>
        <right style="hair">
          <color indexed="64"/>
        </right>
        <top style="hair">
          <color indexed="64"/>
        </top>
        <bottom style="hair">
          <color indexed="64"/>
        </bottom>
      </border>
      <protection locked="0" hidden="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0" hidden="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border diagonalUp="0" diagonalDown="0" outline="0">
        <left style="hair">
          <color indexed="64"/>
        </left>
        <right style="hair">
          <color indexed="64"/>
        </right>
        <top style="hair">
          <color indexed="64"/>
        </top>
        <bottom style="hair">
          <color indexed="64"/>
        </bottom>
      </border>
      <protection locked="1" hidden="1"/>
    </dxf>
    <dxf>
      <font>
        <strike val="0"/>
        <outline val="0"/>
        <shadow val="0"/>
        <u val="none"/>
        <vertAlign val="baseline"/>
        <sz val="8"/>
        <color theme="1"/>
        <name val="Calibri"/>
        <scheme val="minor"/>
      </font>
      <protection locked="1" hidden="1"/>
    </dxf>
    <dxf>
      <font>
        <strike val="0"/>
        <outline val="0"/>
        <shadow val="0"/>
        <u val="none"/>
        <vertAlign val="baseline"/>
        <sz val="11"/>
        <color theme="0"/>
        <name val="Calibri"/>
        <scheme val="minor"/>
      </font>
      <fill>
        <patternFill patternType="solid">
          <fgColor indexed="64"/>
          <bgColor theme="8" tint="-0.249977111117893"/>
        </patternFill>
      </fill>
      <alignment horizontal="center" vertical="center" textRotation="0" wrapText="0" indent="0" justifyLastLine="0" shrinkToFit="0" readingOrder="0"/>
      <protection locked="1" hidden="1"/>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patternFill>
          <bgColor rgb="FFFF0000"/>
        </patternFill>
      </fill>
    </dxf>
    <dxf>
      <fill>
        <patternFill>
          <bgColor rgb="FFFF0000"/>
        </patternFill>
      </fill>
    </dxf>
    <dxf>
      <fill>
        <gradientFill degree="270">
          <stop position="0">
            <color rgb="FFC00000"/>
          </stop>
          <stop position="1">
            <color rgb="FFFF0000"/>
          </stop>
        </gradientFill>
      </fill>
      <border>
        <left style="thin">
          <color theme="0"/>
        </left>
        <right style="thin">
          <color theme="0"/>
        </right>
        <top style="thin">
          <color theme="0"/>
        </top>
        <bottom style="thin">
          <color theme="0"/>
        </bottom>
      </border>
    </dxf>
    <dxf>
      <fill>
        <gradientFill degree="270">
          <stop position="0">
            <color rgb="FF92D050"/>
          </stop>
          <stop position="1">
            <color rgb="FF00B050"/>
          </stop>
        </gradientFill>
      </fill>
      <border>
        <left style="thin">
          <color theme="0"/>
        </left>
        <right style="thin">
          <color theme="0"/>
        </right>
        <top style="thin">
          <color theme="0"/>
        </top>
        <bottom style="thin">
          <color theme="0"/>
        </bottom>
      </border>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ill>
        <gradientFill degree="90">
          <stop position="0">
            <color rgb="FFFF0000"/>
          </stop>
          <stop position="0.5">
            <color theme="0"/>
          </stop>
          <stop position="1">
            <color rgb="FFFF0000"/>
          </stop>
        </gradientFill>
      </fill>
    </dxf>
    <dxf>
      <font>
        <color theme="4" tint="0.39994506668294322"/>
      </font>
      <fill>
        <patternFill>
          <bgColor theme="4" tint="0.39994506668294322"/>
        </patternFill>
      </fill>
    </dxf>
    <dxf>
      <border>
        <left style="dotted">
          <color auto="1"/>
        </left>
        <right style="dotted">
          <color auto="1"/>
        </right>
        <top style="dotted">
          <color auto="1"/>
        </top>
        <bottom style="dotted">
          <color auto="1"/>
        </bottom>
        <vertical style="dotted">
          <color auto="1"/>
        </vertical>
        <horizontal style="dotted">
          <color auto="1"/>
        </horizontal>
      </border>
    </dxf>
  </dxfs>
  <tableStyles count="1" defaultTableStyle="TableStyleMedium2" defaultPivotStyle="PivotStyleLight16">
    <tableStyle name="Table Style 1" pivot="0" count="1" xr9:uid="{00000000-0011-0000-FFFF-FFFF00000000}">
      <tableStyleElement type="wholeTable" dxfId="11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xdr:col>
      <xdr:colOff>558798</xdr:colOff>
      <xdr:row>14</xdr:row>
      <xdr:rowOff>12700</xdr:rowOff>
    </xdr:from>
    <xdr:to>
      <xdr:col>19</xdr:col>
      <xdr:colOff>505951</xdr:colOff>
      <xdr:row>22</xdr:row>
      <xdr:rowOff>50517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229598" y="2768600"/>
          <a:ext cx="10919953" cy="1511017"/>
        </a:xfrm>
        <a:prstGeom prst="rect">
          <a:avLst/>
        </a:prstGeom>
      </xdr:spPr>
    </xdr:pic>
    <xdr:clientData/>
  </xdr:twoCellAnchor>
  <xdr:twoCellAnchor editAs="oneCell">
    <xdr:from>
      <xdr:col>2</xdr:col>
      <xdr:colOff>51824</xdr:colOff>
      <xdr:row>45</xdr:row>
      <xdr:rowOff>69850</xdr:rowOff>
    </xdr:from>
    <xdr:to>
      <xdr:col>10</xdr:col>
      <xdr:colOff>273050</xdr:colOff>
      <xdr:row>58</xdr:row>
      <xdr:rowOff>148524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71024" y="8534400"/>
          <a:ext cx="5098026" cy="2472624"/>
        </a:xfrm>
        <a:prstGeom prst="rect">
          <a:avLst/>
        </a:prstGeom>
      </xdr:spPr>
    </xdr:pic>
    <xdr:clientData/>
  </xdr:twoCellAnchor>
  <xdr:twoCellAnchor editAs="oneCell">
    <xdr:from>
      <xdr:col>2</xdr:col>
      <xdr:colOff>111880</xdr:colOff>
      <xdr:row>82</xdr:row>
      <xdr:rowOff>114300</xdr:rowOff>
    </xdr:from>
    <xdr:to>
      <xdr:col>12</xdr:col>
      <xdr:colOff>266700</xdr:colOff>
      <xdr:row>98</xdr:row>
      <xdr:rowOff>60011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1331080" y="15392400"/>
          <a:ext cx="6250820" cy="2892111"/>
        </a:xfrm>
        <a:prstGeom prst="rect">
          <a:avLst/>
        </a:prstGeom>
      </xdr:spPr>
    </xdr:pic>
    <xdr:clientData/>
  </xdr:twoCellAnchor>
  <xdr:twoCellAnchor editAs="oneCell">
    <xdr:from>
      <xdr:col>2</xdr:col>
      <xdr:colOff>144749</xdr:colOff>
      <xdr:row>106</xdr:row>
      <xdr:rowOff>155575</xdr:rowOff>
    </xdr:from>
    <xdr:to>
      <xdr:col>11</xdr:col>
      <xdr:colOff>495300</xdr:colOff>
      <xdr:row>127</xdr:row>
      <xdr:rowOff>42446</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a:stretch>
          <a:fillRect/>
        </a:stretch>
      </xdr:blipFill>
      <xdr:spPr>
        <a:xfrm>
          <a:off x="1363949" y="19853275"/>
          <a:ext cx="5836951" cy="3754021"/>
        </a:xfrm>
        <a:prstGeom prst="rect">
          <a:avLst/>
        </a:prstGeom>
      </xdr:spPr>
    </xdr:pic>
    <xdr:clientData/>
  </xdr:twoCellAnchor>
  <xdr:twoCellAnchor editAs="oneCell">
    <xdr:from>
      <xdr:col>2</xdr:col>
      <xdr:colOff>210798</xdr:colOff>
      <xdr:row>135</xdr:row>
      <xdr:rowOff>165100</xdr:rowOff>
    </xdr:from>
    <xdr:to>
      <xdr:col>12</xdr:col>
      <xdr:colOff>31750</xdr:colOff>
      <xdr:row>160</xdr:row>
      <xdr:rowOff>55896</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1429998" y="25203150"/>
          <a:ext cx="5916952" cy="4494546"/>
        </a:xfrm>
        <a:prstGeom prst="rect">
          <a:avLst/>
        </a:prstGeom>
      </xdr:spPr>
    </xdr:pic>
    <xdr:clientData/>
  </xdr:twoCellAnchor>
  <xdr:twoCellAnchor>
    <xdr:from>
      <xdr:col>1</xdr:col>
      <xdr:colOff>571500</xdr:colOff>
      <xdr:row>23</xdr:row>
      <xdr:rowOff>142875</xdr:rowOff>
    </xdr:from>
    <xdr:to>
      <xdr:col>14</xdr:col>
      <xdr:colOff>104775</xdr:colOff>
      <xdr:row>42</xdr:row>
      <xdr:rowOff>171450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172450" y="4695825"/>
          <a:ext cx="7458075" cy="3648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1.  Fill the “Prepared by” field. The name should be matching and defined in the Dimensions tab, Staff IDs table.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2. Set the period. Period is “year” and “month”. For example, May 2022 is 202205.			</a:t>
          </a:r>
        </a:p>
        <a:p>
          <a:r>
            <a:rPr lang="en-US" sz="1100">
              <a:solidFill>
                <a:schemeClr val="dk1"/>
              </a:solidFill>
              <a:effectLst/>
              <a:latin typeface="+mn-lt"/>
              <a:ea typeface="+mn-ea"/>
              <a:cs typeface="+mn-cs"/>
            </a:rPr>
            <a:t>3. Set the Country code. It should be the Olympic code for each county. For example, Bolivia is BOL.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4. Set the local currency code.									</a:t>
          </a:r>
        </a:p>
        <a:p>
          <a:r>
            <a:rPr lang="en-US" sz="1100">
              <a:solidFill>
                <a:schemeClr val="dk1"/>
              </a:solidFill>
              <a:effectLst/>
              <a:latin typeface="+mn-lt"/>
              <a:ea typeface="+mn-ea"/>
              <a:cs typeface="+mn-cs"/>
            </a:rPr>
            <a:t>5. The Upload Button allows you to generate the upload file which the HQ will later import into Intacct and it will prepare the cover page for the Monthly Transactions at the same time.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If the transaction is not complete, or period not defined, or country code not defined, the Monthly Transactions will not be able to uploaded. 					</a:t>
          </a:r>
        </a:p>
        <a:p>
          <a:r>
            <a:rPr lang="en-US" sz="1100">
              <a:solidFill>
                <a:schemeClr val="dk1"/>
              </a:solidFill>
              <a:effectLst/>
              <a:latin typeface="+mn-lt"/>
              <a:ea typeface="+mn-ea"/>
              <a:cs typeface="+mn-cs"/>
            </a:rPr>
            <a:t>6. Hide/Unhide button allows you to see details if you want like the account code description, Budget code description, Department description, etc.							</a:t>
          </a:r>
        </a:p>
        <a:p>
          <a:r>
            <a:rPr lang="en-US" sz="1100">
              <a:solidFill>
                <a:schemeClr val="dk1"/>
              </a:solidFill>
              <a:effectLst/>
              <a:latin typeface="+mn-lt"/>
              <a:ea typeface="+mn-ea"/>
              <a:cs typeface="+mn-cs"/>
            </a:rPr>
            <a:t>7. The magnify glass button will take you to the instructions sheet if you need help.</a:t>
          </a:r>
        </a:p>
        <a:p>
          <a:endParaRPr lang="en-US" sz="1100"/>
        </a:p>
      </xdr:txBody>
    </xdr:sp>
    <xdr:clientData/>
  </xdr:twoCellAnchor>
  <xdr:twoCellAnchor>
    <xdr:from>
      <xdr:col>2</xdr:col>
      <xdr:colOff>66674</xdr:colOff>
      <xdr:row>59</xdr:row>
      <xdr:rowOff>149224</xdr:rowOff>
    </xdr:from>
    <xdr:to>
      <xdr:col>14</xdr:col>
      <xdr:colOff>241300</xdr:colOff>
      <xdr:row>78</xdr:row>
      <xdr:rowOff>146050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1285874" y="11191874"/>
          <a:ext cx="7489826" cy="34956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new charge of account is below. Please choose one when you record</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transactions. </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10000: Assets.  It contains banks and cash, advances and short term assets</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20000: Liabilities. It contains account liability, payables and long-term liabilities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30000: Net Assets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40000: Income and Revenue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50000: Staff Payroll and Benefits HQ</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60000: Program expenses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700000: Staff Payroll and Benefits</a:t>
          </a:r>
          <a:r>
            <a:rPr lang="en-US" sz="1100" baseline="0">
              <a:solidFill>
                <a:schemeClr val="dk1"/>
              </a:solidFill>
              <a:effectLst/>
              <a:latin typeface="+mn-lt"/>
              <a:ea typeface="+mn-ea"/>
              <a:cs typeface="+mn-cs"/>
            </a:rPr>
            <a:t> Field Offices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             80000: Program Expenses</a:t>
          </a:r>
        </a:p>
        <a:p>
          <a:endParaRPr lang="en-US" sz="110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90000: Other</a:t>
          </a:r>
          <a:r>
            <a:rPr lang="en-US" sz="1100" baseline="0">
              <a:solidFill>
                <a:schemeClr val="dk1"/>
              </a:solidFill>
              <a:effectLst/>
              <a:latin typeface="+mn-lt"/>
              <a:ea typeface="+mn-ea"/>
              <a:cs typeface="+mn-cs"/>
            </a:rPr>
            <a:t> Expenses and Allocations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endParaRPr lang="en-US" sz="1100"/>
        </a:p>
      </xdr:txBody>
    </xdr:sp>
    <xdr:clientData/>
  </xdr:twoCellAnchor>
  <xdr:twoCellAnchor>
    <xdr:from>
      <xdr:col>2</xdr:col>
      <xdr:colOff>133350</xdr:colOff>
      <xdr:row>99</xdr:row>
      <xdr:rowOff>88900</xdr:rowOff>
    </xdr:from>
    <xdr:to>
      <xdr:col>14</xdr:col>
      <xdr:colOff>406400</xdr:colOff>
      <xdr:row>102</xdr:row>
      <xdr:rowOff>165100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52550" y="18497550"/>
          <a:ext cx="758825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Dimensions are the information you need to enter to record a transaction. </a:t>
          </a:r>
          <a:endParaRPr lang="en-US" sz="1100"/>
        </a:p>
      </xdr:txBody>
    </xdr:sp>
    <xdr:clientData/>
  </xdr:twoCellAnchor>
  <xdr:twoCellAnchor>
    <xdr:from>
      <xdr:col>2</xdr:col>
      <xdr:colOff>79375</xdr:colOff>
      <xdr:row>127</xdr:row>
      <xdr:rowOff>165100</xdr:rowOff>
    </xdr:from>
    <xdr:to>
      <xdr:col>15</xdr:col>
      <xdr:colOff>203200</xdr:colOff>
      <xdr:row>132</xdr:row>
      <xdr:rowOff>88900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1298575" y="23729950"/>
          <a:ext cx="8048625" cy="844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List of running grants.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It has the  grant code and in the description, you can find the funder code for reference.</a:t>
          </a:r>
        </a:p>
        <a:p>
          <a:endParaRPr lang="en-US" sz="1100"/>
        </a:p>
      </xdr:txBody>
    </xdr:sp>
    <xdr:clientData/>
  </xdr:twoCellAnchor>
  <xdr:twoCellAnchor>
    <xdr:from>
      <xdr:col>2</xdr:col>
      <xdr:colOff>95250</xdr:colOff>
      <xdr:row>161</xdr:row>
      <xdr:rowOff>92076</xdr:rowOff>
    </xdr:from>
    <xdr:to>
      <xdr:col>12</xdr:col>
      <xdr:colOff>57150</xdr:colOff>
      <xdr:row>164</xdr:row>
      <xdr:rowOff>69850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314450" y="29918026"/>
          <a:ext cx="6057900" cy="530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For all the existing in the system, you have a budget code. The budget code should be defined in the</a:t>
          </a:r>
          <a:r>
            <a:rPr lang="en-US" sz="1100" baseline="0">
              <a:solidFill>
                <a:schemeClr val="dk1"/>
              </a:solidFill>
              <a:effectLst/>
              <a:latin typeface="+mn-lt"/>
              <a:ea typeface="+mn-ea"/>
              <a:cs typeface="+mn-cs"/>
            </a:rPr>
            <a:t> list.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14109</xdr:colOff>
      <xdr:row>10</xdr:row>
      <xdr:rowOff>126999</xdr:rowOff>
    </xdr:from>
    <xdr:to>
      <xdr:col>2</xdr:col>
      <xdr:colOff>191909</xdr:colOff>
      <xdr:row>12</xdr:row>
      <xdr:rowOff>27050</xdr:rowOff>
    </xdr:to>
    <xdr:sp macro="[0]!Upload_" textlink="">
      <xdr:nvSpPr>
        <xdr:cNvPr id="4" name="Rectangle: Rounded Corners 3">
          <a:extLst>
            <a:ext uri="{FF2B5EF4-FFF2-40B4-BE49-F238E27FC236}">
              <a16:creationId xmlns:a16="http://schemas.microsoft.com/office/drawing/2014/main" id="{00000000-0008-0000-0200-000004000000}"/>
            </a:ext>
          </a:extLst>
        </xdr:cNvPr>
        <xdr:cNvSpPr/>
      </xdr:nvSpPr>
      <xdr:spPr>
        <a:xfrm>
          <a:off x="194026" y="1688041"/>
          <a:ext cx="685800" cy="265176"/>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Upload</a:t>
          </a:r>
        </a:p>
      </xdr:txBody>
    </xdr:sp>
    <xdr:clientData/>
  </xdr:twoCellAnchor>
  <xdr:twoCellAnchor>
    <xdr:from>
      <xdr:col>3</xdr:col>
      <xdr:colOff>60675</xdr:colOff>
      <xdr:row>10</xdr:row>
      <xdr:rowOff>132293</xdr:rowOff>
    </xdr:from>
    <xdr:to>
      <xdr:col>3</xdr:col>
      <xdr:colOff>746475</xdr:colOff>
      <xdr:row>12</xdr:row>
      <xdr:rowOff>32344</xdr:rowOff>
    </xdr:to>
    <xdr:sp macro="[0]!Group42_Click"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828092" y="2074335"/>
          <a:ext cx="685800" cy="265176"/>
        </a:xfrm>
        <a:prstGeom prst="roundRect">
          <a:avLst/>
        </a:prstGeom>
        <a:gradFill>
          <a:gsLst>
            <a:gs pos="47000">
              <a:srgbClr val="FF0000"/>
            </a:gs>
            <a:gs pos="13000">
              <a:srgbClr val="FF0000"/>
            </a:gs>
            <a:gs pos="100000">
              <a:srgbClr val="FF0000"/>
            </a:gs>
          </a:gsLst>
          <a:lin ang="16200000" scaled="1"/>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Clear</a:t>
          </a:r>
        </a:p>
      </xdr:txBody>
    </xdr:sp>
    <xdr:clientData/>
  </xdr:twoCellAnchor>
  <xdr:twoCellAnchor>
    <xdr:from>
      <xdr:col>2</xdr:col>
      <xdr:colOff>313971</xdr:colOff>
      <xdr:row>10</xdr:row>
      <xdr:rowOff>132295</xdr:rowOff>
    </xdr:from>
    <xdr:to>
      <xdr:col>2</xdr:col>
      <xdr:colOff>994832</xdr:colOff>
      <xdr:row>12</xdr:row>
      <xdr:rowOff>32204</xdr:rowOff>
    </xdr:to>
    <xdr:sp macro="[0]!Hide_Unhid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1001888" y="1693337"/>
          <a:ext cx="680861" cy="265034"/>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700"/>
            <a:t>Hide/Unhide</a:t>
          </a:r>
        </a:p>
      </xdr:txBody>
    </xdr:sp>
    <xdr:clientData/>
  </xdr:twoCellAnchor>
  <xdr:twoCellAnchor editAs="oneCell">
    <xdr:from>
      <xdr:col>5</xdr:col>
      <xdr:colOff>402167</xdr:colOff>
      <xdr:row>7</xdr:row>
      <xdr:rowOff>28223</xdr:rowOff>
    </xdr:from>
    <xdr:to>
      <xdr:col>5</xdr:col>
      <xdr:colOff>920750</xdr:colOff>
      <xdr:row>9</xdr:row>
      <xdr:rowOff>2185</xdr:rowOff>
    </xdr:to>
    <xdr:pic macro="[0]!Graphic7_Click">
      <xdr:nvPicPr>
        <xdr:cNvPr id="8" name="Graphic 7" descr="Magnifying glass">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0945" y="1389945"/>
          <a:ext cx="518583" cy="3531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0</xdr:row>
          <xdr:rowOff>127000</xdr:rowOff>
        </xdr:from>
        <xdr:to>
          <xdr:col>2</xdr:col>
          <xdr:colOff>469900</xdr:colOff>
          <xdr:row>1</xdr:row>
          <xdr:rowOff>184150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Print Cover Page</a:t>
              </a:r>
            </a:p>
          </xdr:txBody>
        </xdr:sp>
        <xdr:clientData fPrintsWithSheet="0"/>
      </xdr:twoCellAnchor>
    </mc:Choice>
    <mc:Fallback/>
  </mc:AlternateContent>
  <xdr:twoCellAnchor editAs="oneCell">
    <xdr:from>
      <xdr:col>18</xdr:col>
      <xdr:colOff>1136650</xdr:colOff>
      <xdr:row>1</xdr:row>
      <xdr:rowOff>76200</xdr:rowOff>
    </xdr:from>
    <xdr:to>
      <xdr:col>21</xdr:col>
      <xdr:colOff>663331</xdr:colOff>
      <xdr:row>2</xdr:row>
      <xdr:rowOff>93980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173700" y="260350"/>
          <a:ext cx="2438400" cy="33528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L423%20Field%20Report%20Template%202021-0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rtification of Expenses"/>
      <sheetName val="DOL423 Field Report Main"/>
      <sheetName val="DOL423 Code Database"/>
      <sheetName val="Listing of AP"/>
      <sheetName val="Petty Cash Disbursement Journal"/>
    </sheetNames>
    <sheetDataSet>
      <sheetData sheetId="0"/>
      <sheetData sheetId="1"/>
      <sheetData sheetId="2"/>
      <sheetData sheetId="3"/>
      <sheetData sheetId="4"/>
    </sheetDataSet>
  </externalBook>
</externalLink>
</file>

<file path=xl/persons/person.xml><?xml version="1.0" encoding="utf-8"?>
<personList xmlns="http://schemas.microsoft.com/office/spreadsheetml/2018/threadedcomments" xmlns:x="http://schemas.openxmlformats.org/spreadsheetml/2006/main">
  <person displayName="Pablo Marcelo Gonzalez" id="{2265672F-CB44-4B97-9690-2798F4A01AEB}" userId="S::pmgonzalez@partners.net::f57009f0-182d-4f54-8842-c77f88e0eac8"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6:AA3186" totalsRowShown="0" headerRowDxfId="105" dataDxfId="104">
  <autoFilter ref="B16:AA3186" xr:uid="{00000000-0009-0000-0100-000001000000}">
    <filterColumn colId="5">
      <filters>
        <filter val="12200"/>
      </filters>
    </filterColumn>
  </autoFilter>
  <tableColumns count="26">
    <tableColumn id="1" xr3:uid="{00000000-0010-0000-0000-000001000000}" name="Line #" dataDxfId="103">
      <calculatedColumnFormula>IF(Table1[[#This Row],[Posting Date]]&lt;&gt;"",IF(Table1[[#This Row],[Reference Number]]=Q16,B16+1,1),"")</calculatedColumnFormula>
    </tableColumn>
    <tableColumn id="23" xr3:uid="{00000000-0010-0000-0000-000017000000}" name="Posting Date" dataDxfId="102"/>
    <tableColumn id="25" xr3:uid="{4A2BF73B-CA3D-4308-9C21-8D6AD6F82610}" name="Transaction Date" dataDxfId="101"/>
    <tableColumn id="7" xr3:uid="{9E185C63-5C66-4E24-ABD8-2805182AAEAB}" name="Budget Code Description" dataDxfId="100"/>
    <tableColumn id="6" xr3:uid="{567ABF41-5F17-4B7F-A9AC-38A215D00EB8}" name="Budget Code" dataDxfId="99">
      <calculatedColumnFormula>IFERROR(IF(VLOOKUP(Table1[[#This Row],[Budget Code Description]],Dimentions!$X$6:$AC$98,2,FALSE)="","",VLOOKUP(Table1[[#This Row],[Budget Code Description]],Dimentions!$X$6:$AC$98,2,FALSE)),"")</calculatedColumnFormula>
    </tableColumn>
    <tableColumn id="4" xr3:uid="{00000000-0010-0000-0000-000004000000}" name="Account" dataDxfId="98">
      <calculatedColumnFormula>IFERROR(VLOOKUP(Table1[[#This Row],[Budget Code Description]],Dimentions!$X$6:$AC$98,3,FALSE),"")</calculatedColumnFormula>
    </tableColumn>
    <tableColumn id="22" xr3:uid="{00000000-0010-0000-0000-000016000000}" name="Account Description" dataDxfId="97">
      <calculatedColumnFormula>IFERROR(VLOOKUP(Table1[[#This Row],[Account]],Dimentions!$S$6:$V$233,2,FALSE),"")</calculatedColumnFormula>
    </tableColumn>
    <tableColumn id="13" xr3:uid="{00000000-0010-0000-0000-00000D000000}" name="Account Group" dataDxfId="96">
      <calculatedColumnFormula>_xlfn.NUMBERVALUE(LEFT(Table1[[#This Row],[Account]],1))</calculatedColumnFormula>
    </tableColumn>
    <tableColumn id="3" xr3:uid="{00000000-0010-0000-0000-000003000000}" name="Grant" dataDxfId="95">
      <calculatedColumnFormula>IFERROR(VLOOKUP(Table1[[#This Row],[Budget Code Description]],Table6[#All],7,FALSE),"")</calculatedColumnFormula>
    </tableColumn>
    <tableColumn id="5" xr3:uid="{00000000-0010-0000-0000-000005000000}" name="Departments-Prgrams" dataDxfId="94">
      <calculatedColumnFormula>IFERROR(VLOOKUP(Table1[[#This Row],[Budget Code Description]],Table6[#All],8,FALSE),"")</calculatedColumnFormula>
    </tableColumn>
    <tableColumn id="8" xr3:uid="{00000000-0010-0000-0000-000008000000}" name="Staff ID" dataDxfId="93"/>
    <tableColumn id="21" xr3:uid="{00000000-0010-0000-0000-000015000000}" name="Staff ID Description" dataDxfId="92">
      <calculatedColumnFormula>IFERROR(VLOOKUP(Table1[[#This Row],[Staff ID]],Table2[],2,FALSE),"")</calculatedColumnFormula>
    </tableColumn>
    <tableColumn id="9" xr3:uid="{00000000-0010-0000-0000-000009000000}" name="Vendor ID" dataDxfId="91">
      <calculatedColumnFormula>IFERROR(IF(VLOOKUP(Table1[[#This Row],[Budget Code Description]],Dimentions!$X$6:$AC$98,4,FALSE)="","",VLOOKUP(Table1[[#This Row],[Budget Code Description]],Dimentions!$X$6:$AC$98,4,FALSE)),"")</calculatedColumnFormula>
    </tableColumn>
    <tableColumn id="11" xr3:uid="{00000000-0010-0000-0000-00000B000000}" name="Vendor ID Description" dataDxfId="90">
      <calculatedColumnFormula>IFERROR(VLOOKUP(Table1[[#This Row],[Vendor ID]],Table549[],2,FALSE),"")</calculatedColumnFormula>
    </tableColumn>
    <tableColumn id="10" xr3:uid="{00000000-0010-0000-0000-00000A000000}" name="Vendor/Payee" dataDxfId="89"/>
    <tableColumn id="12" xr3:uid="{00000000-0010-0000-0000-00000C000000}" name="Reference Number" dataDxfId="88">
      <calculatedColumnFormula>IF(Table1[[#This Row],[Posting Date]]&lt;&gt;"",$D$9,"")</calculatedColumnFormula>
    </tableColumn>
    <tableColumn id="14" xr3:uid="{00000000-0010-0000-0000-00000E000000}" name="Description" dataDxfId="87">
      <calculatedColumnFormula>IF(Table1[[#This Row],[Posting Date]]&lt;&gt;"",$D$10,"")</calculatedColumnFormula>
    </tableColumn>
    <tableColumn id="24" xr3:uid="{00000000-0010-0000-0000-000018000000}" name="Line Description" dataDxfId="86"/>
    <tableColumn id="15" xr3:uid="{00000000-0010-0000-0000-00000F000000}" name="Cur" dataDxfId="85"/>
    <tableColumn id="16" xr3:uid="{00000000-0010-0000-0000-000010000000}" name="Cur_Amount Debit" dataDxfId="84"/>
    <tableColumn id="17" xr3:uid="{00000000-0010-0000-0000-000011000000}" name="Cur_Amount Credit" dataDxfId="83"/>
    <tableColumn id="18" xr3:uid="{AD5721C8-E76C-49BA-8039-F348A2DA48F4}" name="Exchange Rate" dataDxfId="82">
      <calculatedColumnFormula>IF(E17="","",(ExchangeRate))</calculatedColumnFormula>
    </tableColumn>
    <tableColumn id="2" xr3:uid="{72832671-BC89-47FA-8838-44AC089AF97A}" name="Debit USD" dataDxfId="81">
      <calculatedColumnFormula>IF(E17="","",(IF(Table1[[#This Row],[Cur]]="USD",Table1[[#This Row],[Cur_Amount Debit]],Table1[[#This Row],[Cur_Amount Debit]]/Table1[[#This Row],[Exchange Rate]])))</calculatedColumnFormula>
    </tableColumn>
    <tableColumn id="19" xr3:uid="{3D41854F-3DF7-407B-A334-3B04B193A506}" name="Credit USD" dataDxfId="80">
      <calculatedColumnFormula>IF(E17="","",(IF(Table1[[#This Row],[Cur]]="USD",Table1[[#This Row],[Cur_Amount Credit]],Table1[[#This Row],[Cur_Amount Credit]]/ExchangeRate)))</calculatedColumnFormula>
    </tableColumn>
    <tableColumn id="26" xr3:uid="{D9969162-7EF1-4AB0-9CFC-B8E5F1688011}" name="Sum" dataDxfId="79">
      <calculatedColumnFormula>IF(E17="","",(Table1[[#This Row],[Debit USD]]-Table1[[#This Row],[Credit USD]]))</calculatedColumnFormula>
    </tableColumn>
    <tableColumn id="20" xr3:uid="{DAD9F44D-6B59-48DF-8299-110899871277}" name="Supporting Documentation Link" dataDxfId="7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A94B04-96B8-4A57-B506-79EC6632A921}" name="Table7" displayName="Table7" ref="AC6:AC8" totalsRowShown="0" headerRowDxfId="77" dataDxfId="76">
  <autoFilter ref="AC6:AC8" xr:uid="{80A94B04-96B8-4A57-B506-79EC6632A921}"/>
  <tableColumns count="1">
    <tableColumn id="1" xr3:uid="{394583F3-3C5A-4E29-A26D-FA6861CA79FF}" name="Currencies" dataDxfId="75">
      <calculatedColumnFormula>Currency</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1000000}" name="Table12" displayName="Table12" ref="B13:Y15" totalsRowShown="0" headerRowDxfId="74" dataDxfId="73" headerRowBorderDxfId="71" tableBorderDxfId="72" totalsRowBorderDxfId="70">
  <autoFilter ref="B13:Y15" xr:uid="{00000000-0009-0000-0100-00000C000000}"/>
  <tableColumns count="24">
    <tableColumn id="2" xr3:uid="{00000000-0010-0000-0100-000002000000}" name="Posting Date" dataDxfId="69"/>
    <tableColumn id="3" xr3:uid="{00000000-0010-0000-0100-000003000000}" name="Transaction Date" dataDxfId="68"/>
    <tableColumn id="4" xr3:uid="{00000000-0010-0000-0100-000004000000}" name="Budget Code Description" dataDxfId="67"/>
    <tableColumn id="5" xr3:uid="{00000000-0010-0000-0100-000005000000}" name="Budget Code" dataDxfId="66"/>
    <tableColumn id="6" xr3:uid="{00000000-0010-0000-0100-000006000000}" name="Account" dataDxfId="65"/>
    <tableColumn id="7" xr3:uid="{00000000-0010-0000-0100-000007000000}" name="Account Description" dataDxfId="64"/>
    <tableColumn id="8" xr3:uid="{00000000-0010-0000-0100-000008000000}" name="Account Group" dataDxfId="63"/>
    <tableColumn id="9" xr3:uid="{00000000-0010-0000-0100-000009000000}" name="Grant" dataDxfId="62"/>
    <tableColumn id="10" xr3:uid="{00000000-0010-0000-0100-00000A000000}" name="Departments-Prgrams" dataDxfId="61"/>
    <tableColumn id="11" xr3:uid="{00000000-0010-0000-0100-00000B000000}" name="Departments-Programs Description" dataDxfId="60"/>
    <tableColumn id="12" xr3:uid="{00000000-0010-0000-0100-00000C000000}" name="Staff ID" dataDxfId="59"/>
    <tableColumn id="13" xr3:uid="{00000000-0010-0000-0100-00000D000000}" name="Staff ID Description" dataDxfId="58"/>
    <tableColumn id="14" xr3:uid="{00000000-0010-0000-0100-00000E000000}" name="Vendor ID" dataDxfId="57"/>
    <tableColumn id="15" xr3:uid="{00000000-0010-0000-0100-00000F000000}" name="Vendor ID Description" dataDxfId="56"/>
    <tableColumn id="16" xr3:uid="{00000000-0010-0000-0100-000010000000}" name="Vendor/Payee" dataDxfId="55"/>
    <tableColumn id="17" xr3:uid="{00000000-0010-0000-0100-000011000000}" name="Reference Number" dataDxfId="54"/>
    <tableColumn id="18" xr3:uid="{00000000-0010-0000-0100-000012000000}" name="Description" dataDxfId="53"/>
    <tableColumn id="19" xr3:uid="{00000000-0010-0000-0100-000013000000}" name="Line Description" dataDxfId="52"/>
    <tableColumn id="20" xr3:uid="{00000000-0010-0000-0100-000014000000}" name="Cur" dataDxfId="51"/>
    <tableColumn id="21" xr3:uid="{00000000-0010-0000-0100-000015000000}" name="Cur_Amount Debit" dataDxfId="50"/>
    <tableColumn id="1" xr3:uid="{7F2D32FF-A49E-4FA9-A386-4F0B53C39A60}" name="Cur_Amount Credit" dataDxfId="49"/>
    <tableColumn id="22" xr3:uid="{F9053DFC-7855-4C84-A831-7F5DC8E72D36}" name="Debit USD" dataDxfId="48"/>
    <tableColumn id="23" xr3:uid="{97C4C831-E3B2-45EB-A8B4-0D86D67CDA41}" name="Credit USD" dataDxfId="47"/>
    <tableColumn id="24" xr3:uid="{62B16999-87A0-4100-B4B1-0761892E84DC}" name="Supporting Documentation Link" dataDxfId="46"/>
  </tableColumns>
  <tableStyleInfo name="Table Style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B2:D1500" totalsRowShown="0">
  <autoFilter ref="B2:D1500" xr:uid="{00000000-0009-0000-0100-000002000000}"/>
  <tableColumns count="3">
    <tableColumn id="1" xr3:uid="{00000000-0010-0000-0200-000001000000}" name="Budget Code ID"/>
    <tableColumn id="2" xr3:uid="{00000000-0010-0000-0200-000002000000}" name="Name"/>
    <tableColumn id="8" xr3:uid="{0119B791-6392-4E1A-A7FB-EEA89E34B1C8}" name="Grant Code"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3" displayName="Table3" ref="B2:G230" totalsRowShown="0" headerRowDxfId="32" dataDxfId="31">
  <autoFilter ref="B2:G230" xr:uid="{00000000-0009-0000-0100-000005000000}"/>
  <tableColumns count="6">
    <tableColumn id="1" xr3:uid="{00000000-0010-0000-0300-000001000000}" name="Account" dataDxfId="30"/>
    <tableColumn id="2" xr3:uid="{00000000-0010-0000-0300-000002000000}" name="Description" dataDxfId="29"/>
    <tableColumn id="3" xr3:uid="{00000000-0010-0000-0300-000003000000}" name="Normal balance" dataDxfId="28"/>
    <tableColumn id="4" xr3:uid="{00000000-0010-0000-0300-000004000000}" name="Period end closing type" dataDxfId="27"/>
    <tableColumn id="5" xr3:uid="{00000000-0010-0000-0300-000005000000}" name="Req*" dataDxfId="26"/>
    <tableColumn id="6" xr3:uid="{00000000-0010-0000-0300-000006000000}" name="Country" dataDxfId="25"/>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 displayName="Table2" ref="B5:C76" totalsRowShown="0" headerRowDxfId="24" dataDxfId="23">
  <autoFilter ref="B5:C76" xr:uid="{00000000-0009-0000-0100-000006000000}"/>
  <tableColumns count="2">
    <tableColumn id="2" xr3:uid="{00000000-0010-0000-0500-000002000000}" name="ID" dataDxfId="22"/>
    <tableColumn id="3" xr3:uid="{00000000-0010-0000-0500-000003000000}" name="Name" dataDxfId="2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549" displayName="Table549" ref="E5:F998" totalsRowShown="0" headerRowDxfId="20">
  <autoFilter ref="E5:F998" xr:uid="{00000000-0009-0000-0100-000008000000}"/>
  <tableColumns count="2">
    <tableColumn id="2" xr3:uid="{00000000-0010-0000-0600-000002000000}" name="code" dataDxfId="19"/>
    <tableColumn id="3" xr3:uid="{00000000-0010-0000-0600-000003000000}" name="Name" dataDxfId="18"/>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411" displayName="Table411" ref="L5:M40" totalsRowShown="0" headerRowDxfId="17">
  <autoFilter ref="L5:M40" xr:uid="{00000000-0009-0000-0100-00000A000000}"/>
  <tableColumns count="2">
    <tableColumn id="2" xr3:uid="{00000000-0010-0000-0800-000002000000}" name="code" dataDxfId="16"/>
    <tableColumn id="3" xr3:uid="{00000000-0010-0000-0800-000003000000}" name="Name" dataDxfId="15"/>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H5:I163" headerRowDxfId="14">
  <autoFilter ref="H5:I163" xr:uid="{00000000-0009-0000-0100-00000B000000}"/>
  <tableColumns count="2">
    <tableColumn id="1" xr3:uid="{00000000-0010-0000-0900-000001000000}" name="code" totalsRowLabel="Total" dataDxfId="12" totalsRowDxfId="13" dataCellStyle="Normal 2"/>
    <tableColumn id="2" xr3:uid="{00000000-0010-0000-0900-000002000000}" name="Name" totalsRowFunction="count" dataDxfId="10" totalsRowDxfId="11" dataCellStyle="Normal 2"/>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864F81-2CB6-4C6B-8AC2-79FB5D9C3A6E}" name="Table6" displayName="Table6" ref="X5:AE98" totalsRowShown="0" headerRowDxfId="9">
  <autoFilter ref="X5:AE98" xr:uid="{34864F81-2CB6-4C6B-8AC2-79FB5D9C3A6E}"/>
  <tableColumns count="8">
    <tableColumn id="1" xr3:uid="{DDCA5013-EBC3-4F5B-86DD-F92967714DB0}" name="Budget Description" dataDxfId="8"/>
    <tableColumn id="2" xr3:uid="{81891E84-5518-4258-B287-C19A3CB95635}" name="Activity Code" dataDxfId="7"/>
    <tableColumn id="3" xr3:uid="{D7CF7991-21D2-437A-93BB-66746F1BC184}" name="Account Code" dataDxfId="6"/>
    <tableColumn id="4" xr3:uid="{D1CDADDD-5CFF-449D-A52D-8BBD6FF5D75F}" name="Subcontract ID" dataDxfId="5"/>
    <tableColumn id="5" xr3:uid="{BC281071-2EB3-4B07-A9A6-30355A37C560}" name="Country" dataDxfId="4"/>
    <tableColumn id="6" xr3:uid="{9890D004-59DF-4E50-B37E-0D56D7A4C6FC}" name="Office" dataDxfId="3"/>
    <tableColumn id="7" xr3:uid="{36AE1F20-4C35-4739-B707-67E16EF74EA4}" name="Grant" dataDxfId="2"/>
    <tableColumn id="8" xr3:uid="{B801E6ED-045D-4B1C-8F7A-BFE2D241A8D5}" name="Program" dataDxfId="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E5AA359-D7E0-45E9-A3EC-96B7FBB5CEBF}" name="Table510" displayName="Table510" ref="AH5:AI30" totalsRowShown="0" headerRowDxfId="0">
  <autoFilter ref="AH5:AI30" xr:uid="{6E5AA359-D7E0-45E9-A3EC-96B7FBB5CEBF}"/>
  <tableColumns count="2">
    <tableColumn id="2" xr3:uid="{B32AF13A-1E72-4837-9946-E1E0457CE792}" name="code"/>
    <tableColumn id="3" xr3:uid="{7F6A5C5C-557F-4C4C-9779-2F038DDF0635}" name="Name"/>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0000"/>
        </a:solidFill>
        <a:ln>
          <a:noFill/>
        </a:ln>
        <a:effectLst>
          <a:innerShdw blurRad="63500" dist="50800" dir="16200000">
            <a:prstClr val="black">
              <a:alpha val="50000"/>
            </a:prstClr>
          </a:innerShdw>
        </a:effectLst>
      </a:spPr>
      <a:bodyPr vertOverflow="clip" horzOverflow="clip" rtlCol="0" anchor="ctr"/>
      <a:lstStyle>
        <a:defPPr algn="ctr">
          <a:defRPr sz="700"/>
        </a:defPPr>
      </a:lstStyle>
      <a:style>
        <a:lnRef idx="0">
          <a:scrgbClr r="0" g="0" b="0"/>
        </a:lnRef>
        <a:fillRef idx="0">
          <a:scrgbClr r="0" g="0" b="0"/>
        </a:fillRef>
        <a:effectRef idx="0">
          <a:scrgbClr r="0" g="0" b="0"/>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24" dT="2023-02-24T22:01:33.35" personId="{2265672F-CB44-4B97-9690-2798F4A01AEB}" id="{D658A5CD-C4B8-459E-B0CF-566C4D2BA217}">
    <text>The liability will be cleared on the shared account side</text>
  </threadedComment>
  <threadedComment ref="G25" dT="2023-02-24T22:01:36.61" personId="{2265672F-CB44-4B97-9690-2798F4A01AEB}" id="{5B386102-49F9-49D7-A85E-93A86E2136F5}">
    <text>The liability will be cleared on the shared account side</text>
  </threadedComment>
  <threadedComment ref="G26" dT="2023-02-24T22:03:03.12" personId="{2265672F-CB44-4B97-9690-2798F4A01AEB}" id="{B6FC1606-0543-4EE8-A3D7-0B923EB63DC9}">
    <text>The liability will be cleared on the shared account side</text>
  </threadedComment>
  <threadedComment ref="G59" dT="2023-02-24T22:34:05.41" personId="{2265672F-CB44-4B97-9690-2798F4A01AEB}" id="{62A5072D-DA8B-4591-8F49-FDB268ABAA37}">
    <text>Change from 81000 (Consulting) to 81015 (Stipend and Honoraria)</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f:/s/Programs/Ek5eGzuX6wBCgAvbChcEylMBAgVIhS1tr2OhKjpfCLa9Qg?e=WiKvsn" TargetMode="External"/><Relationship Id="rId13" Type="http://schemas.openxmlformats.org/officeDocument/2006/relationships/hyperlink" Target="../../../../../../../../../../../../../../../:f:/s/Programs/Ei8q-INQKSNLssPcOaDHUp4BFaMI98yIUb1DgodNyWxmhQ?e=NeqKYP" TargetMode="External"/><Relationship Id="rId18" Type="http://schemas.openxmlformats.org/officeDocument/2006/relationships/hyperlink" Target="../../../../../../../../../../../../../../../:f:/s/Programs/Era0NVJBOdNJuB09eBFqTO8BKRW9PLnnjYvj-vV_T96DUg?e=hlluQy" TargetMode="External"/><Relationship Id="rId26" Type="http://schemas.openxmlformats.org/officeDocument/2006/relationships/table" Target="../tables/table1.xml"/><Relationship Id="rId3" Type="http://schemas.openxmlformats.org/officeDocument/2006/relationships/hyperlink" Target="../../../../../../../../../../../../../../../:f:/s/Programs/EsywfGmMuSpCrn9lR-MINzIBTKALlTjch0HiIeruYvF_4Q?e=73IU5r" TargetMode="External"/><Relationship Id="rId21" Type="http://schemas.openxmlformats.org/officeDocument/2006/relationships/hyperlink" Target="../../../../../../../../../../../../../../../:f:/s/Programs/EkJz-Uq_OvFBodO0PRbJ5uYB4S_NIVLFUczvw0L9xNWNzA?e=p8SEjx" TargetMode="External"/><Relationship Id="rId7" Type="http://schemas.openxmlformats.org/officeDocument/2006/relationships/hyperlink" Target="../../../../../../../../../../../../../../../:f:/s/Programs/Ek5eGzuX6wBCgAvbChcEylMBAgVIhS1tr2OhKjpfCLa9Qg?e=WiKvsn" TargetMode="External"/><Relationship Id="rId12" Type="http://schemas.openxmlformats.org/officeDocument/2006/relationships/hyperlink" Target="../../../../../../../../../../../../../../../:f:/s/Programs/ErvLxBldxspHtzz3NM0XMK0BMCOHI1Ruzavwdbqzfr5Atw?e=ky6Zcc" TargetMode="External"/><Relationship Id="rId17" Type="http://schemas.openxmlformats.org/officeDocument/2006/relationships/hyperlink" Target="../../../../../../../../../../../../../../../:f:/s/Programs/EkfGpPK451hFvDScxtzXztwBYVPxoFlrV3v7DQwSP-o8sA?e=e2ACU6" TargetMode="External"/><Relationship Id="rId25" Type="http://schemas.openxmlformats.org/officeDocument/2006/relationships/vmlDrawing" Target="../drawings/vmlDrawing1.vml"/><Relationship Id="rId2" Type="http://schemas.openxmlformats.org/officeDocument/2006/relationships/hyperlink" Target="../../../../../../../../../../../../../../../:f:/s/Programs/EsywfGmMuSpCrn9lR-MINzIBTKALlTjch0HiIeruYvF_4Q?e=73IU5r" TargetMode="External"/><Relationship Id="rId16" Type="http://schemas.openxmlformats.org/officeDocument/2006/relationships/hyperlink" Target="../../../../../../../../../../../../../../../:f:/s/Programs/EkfGpPK451hFvDScxtzXztwBYVPxoFlrV3v7DQwSP-o8sA?e=e2ACU6" TargetMode="External"/><Relationship Id="rId20" Type="http://schemas.openxmlformats.org/officeDocument/2006/relationships/hyperlink" Target="../../../../../../../../../../../../../../../:f:/s/Programs/EkJz-Uq_OvFBodO0PRbJ5uYB4S_NIVLFUczvw0L9xNWNzA?e=p8SEjx" TargetMode="External"/><Relationship Id="rId29" Type="http://schemas.microsoft.com/office/2017/10/relationships/threadedComment" Target="../threadedComments/threadedComment1.xml"/><Relationship Id="rId1" Type="http://schemas.openxmlformats.org/officeDocument/2006/relationships/hyperlink" Target="../../../../../../../../../../../../../../../:f:/s/Programs/EsywfGmMuSpCrn9lR-MINzIBTKALlTjch0HiIeruYvF_4Q?e=73IU5r" TargetMode="External"/><Relationship Id="rId6" Type="http://schemas.openxmlformats.org/officeDocument/2006/relationships/hyperlink" Target="../../../../../../../../../../../../../../../:f:/s/Programs/EijbS59OWR1FvmBXLis5Dx0BU1XC4lAPX4J0Y0HCDhheOQ?e=JBDqY3" TargetMode="External"/><Relationship Id="rId11" Type="http://schemas.openxmlformats.org/officeDocument/2006/relationships/hyperlink" Target="../../../../../../../../../../../../../../../:f:/s/Programs/Evsk_2thKtNFp1VyM3ITz5sBWQ7jTj7UuWyMD4aJ1o1nxw?e=x0wTBa" TargetMode="External"/><Relationship Id="rId24" Type="http://schemas.openxmlformats.org/officeDocument/2006/relationships/drawing" Target="../drawings/drawing2.xml"/><Relationship Id="rId5" Type="http://schemas.openxmlformats.org/officeDocument/2006/relationships/hyperlink" Target="../../../../../../../../../../../../../../../:f:/s/Programs/ErHWvUY3BStOv9Mhi9DiDzEBvCCnJGUB2dtm2rsmT_CMvw?e=wg15lf" TargetMode="External"/><Relationship Id="rId15" Type="http://schemas.openxmlformats.org/officeDocument/2006/relationships/hyperlink" Target="../../../../../../../../../../../../../../../:f:/s/Programs/EutnPhKjciFCnx9QMBzKk78BdS_wTe3zdqWa65JQw_QxBA?e=XbGQgL" TargetMode="External"/><Relationship Id="rId23" Type="http://schemas.openxmlformats.org/officeDocument/2006/relationships/printerSettings" Target="../printerSettings/printerSettings3.bin"/><Relationship Id="rId28" Type="http://schemas.openxmlformats.org/officeDocument/2006/relationships/comments" Target="../comments1.xml"/><Relationship Id="rId10" Type="http://schemas.openxmlformats.org/officeDocument/2006/relationships/hyperlink" Target="../../../../../../../../../../../../../../../:f:/s/Programs/EuTTVrT24DRDjwsZ1i_3d94Bn2LfynFH9llj6w3E0I3cBg?e=5fNizV" TargetMode="External"/><Relationship Id="rId19" Type="http://schemas.openxmlformats.org/officeDocument/2006/relationships/hyperlink" Target="../../../../../../../../../../../../../../../:f:/s/Programs/Era0NVJBOdNJuB09eBFqTO8BKRW9PLnnjYvj-vV_T96DUg?e=hlluQy" TargetMode="External"/><Relationship Id="rId4" Type="http://schemas.openxmlformats.org/officeDocument/2006/relationships/hyperlink" Target="../../../../../../../../../../../../../../../:f:/s/Programs/EsywfGmMuSpCrn9lR-MINzIBTKALlTjch0HiIeruYvF_4Q?e=73IU5r" TargetMode="External"/><Relationship Id="rId9" Type="http://schemas.openxmlformats.org/officeDocument/2006/relationships/hyperlink" Target="../../../../../../../../../../../../../../../:f:/s/Programs/EgOPDprzH5VIhF3RNeOU1ycBZ-ovspn91cqGeAsFEpeJ2A?e=RhUWHT" TargetMode="External"/><Relationship Id="rId14" Type="http://schemas.openxmlformats.org/officeDocument/2006/relationships/hyperlink" Target="../../../../../../../../../../../../../../../:f:/s/Programs/Ei8q-INQKSNLssPcOaDHUp4BFaMI98yIUb1DgodNyWxmhQ?e=NeqKYP" TargetMode="External"/><Relationship Id="rId22" Type="http://schemas.openxmlformats.org/officeDocument/2006/relationships/hyperlink" Target="../../../../../../../../../../../../../../../:b:/s/Programs/EQy3G_vmTuRCnoDzLHUZIvwBRMokYR6Co0wZQjstXoQTsA?e=Jeabmb" TargetMode="External"/><Relationship Id="rId27"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7" Type="http://schemas.openxmlformats.org/officeDocument/2006/relationships/table" Target="../tables/table11.xml"/><Relationship Id="rId2" Type="http://schemas.openxmlformats.org/officeDocument/2006/relationships/table" Target="../tables/table6.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C2:D135"/>
  <sheetViews>
    <sheetView showGridLines="0" showRowColHeaders="0" topLeftCell="A71" workbookViewId="0"/>
  </sheetViews>
  <sheetFormatPr defaultColWidth="8.7109375" defaultRowHeight="14.45"/>
  <sheetData>
    <row r="2" spans="3:4" ht="28.5">
      <c r="C2" s="129" t="s">
        <v>0</v>
      </c>
    </row>
    <row r="5" spans="3:4">
      <c r="C5" t="s">
        <v>1</v>
      </c>
    </row>
    <row r="8" spans="3:4">
      <c r="C8" s="130" t="s">
        <v>2</v>
      </c>
      <c r="D8" s="131"/>
    </row>
    <row r="10" spans="3:4">
      <c r="C10" t="s">
        <v>3</v>
      </c>
    </row>
    <row r="11" spans="3:4">
      <c r="C11" t="s">
        <v>4</v>
      </c>
    </row>
    <row r="13" spans="3:4">
      <c r="C13" s="130" t="s">
        <v>5</v>
      </c>
    </row>
    <row r="45" spans="3:4">
      <c r="C45" s="130" t="s">
        <v>6</v>
      </c>
      <c r="D45" s="131"/>
    </row>
    <row r="82" spans="3:4">
      <c r="C82" s="130" t="s">
        <v>7</v>
      </c>
      <c r="D82" s="131"/>
    </row>
    <row r="106" spans="3:4">
      <c r="C106" s="130" t="s">
        <v>8</v>
      </c>
      <c r="D106" s="131"/>
    </row>
    <row r="135" spans="3:4">
      <c r="C135" s="130" t="s">
        <v>9</v>
      </c>
      <c r="D135" s="131"/>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B2947-51B3-4D7D-ACE5-B8024E9EBF53}">
  <sheetPr codeName="Sheet12">
    <pageSetUpPr fitToPage="1"/>
  </sheetPr>
  <dimension ref="A1:F32"/>
  <sheetViews>
    <sheetView showGridLines="0" topLeftCell="A16" zoomScale="108" workbookViewId="0">
      <selection activeCell="B27" sqref="B27"/>
    </sheetView>
  </sheetViews>
  <sheetFormatPr defaultColWidth="9.140625" defaultRowHeight="9.9499999999999993"/>
  <cols>
    <col min="1" max="1" width="31.28515625" style="162" customWidth="1"/>
    <col min="2" max="2" width="30.140625" style="162" bestFit="1" customWidth="1"/>
    <col min="3" max="16384" width="9.140625" style="162"/>
  </cols>
  <sheetData>
    <row r="1" spans="1:6" ht="15">
      <c r="A1" s="408" t="s">
        <v>10</v>
      </c>
      <c r="B1" s="409"/>
      <c r="C1" s="409"/>
      <c r="D1" s="409"/>
      <c r="E1" s="410"/>
    </row>
    <row r="2" spans="1:6" ht="15">
      <c r="A2" s="411" t="s">
        <v>11</v>
      </c>
      <c r="B2" s="412"/>
      <c r="C2" s="412"/>
      <c r="D2" s="412"/>
      <c r="E2" s="413"/>
    </row>
    <row r="3" spans="1:6" ht="15.6">
      <c r="A3" s="169"/>
      <c r="B3" s="170"/>
      <c r="C3" s="170"/>
      <c r="D3" s="170"/>
      <c r="E3" s="171"/>
    </row>
    <row r="4" spans="1:6" ht="15">
      <c r="A4" s="172" t="s">
        <v>12</v>
      </c>
      <c r="B4" s="199" t="s">
        <v>13</v>
      </c>
      <c r="C4" s="173"/>
      <c r="D4" s="173"/>
      <c r="E4" s="171"/>
    </row>
    <row r="5" spans="1:6" ht="15.6">
      <c r="A5" s="169"/>
      <c r="B5" s="200"/>
      <c r="C5" s="170"/>
      <c r="D5" s="170"/>
      <c r="E5" s="171"/>
    </row>
    <row r="6" spans="1:6" ht="15.6">
      <c r="A6" s="172" t="s">
        <v>14</v>
      </c>
      <c r="B6" s="201" t="s">
        <v>15</v>
      </c>
      <c r="C6" s="170"/>
      <c r="D6" s="170"/>
      <c r="E6" s="171"/>
    </row>
    <row r="7" spans="1:6" ht="30.95">
      <c r="A7" s="172" t="s">
        <v>16</v>
      </c>
      <c r="B7" s="202" t="s">
        <v>17</v>
      </c>
      <c r="C7" s="174"/>
      <c r="D7" s="174"/>
      <c r="E7" s="171"/>
    </row>
    <row r="8" spans="1:6" ht="15">
      <c r="A8" s="172" t="s">
        <v>18</v>
      </c>
      <c r="B8" s="175">
        <v>44197</v>
      </c>
      <c r="C8" s="173"/>
      <c r="D8" s="173"/>
      <c r="E8" s="171"/>
    </row>
    <row r="9" spans="1:6" ht="15">
      <c r="A9" s="172" t="s">
        <v>19</v>
      </c>
      <c r="B9" s="175">
        <v>45838</v>
      </c>
      <c r="C9" s="173"/>
      <c r="D9" s="173"/>
      <c r="E9" s="171"/>
    </row>
    <row r="10" spans="1:6" ht="15">
      <c r="A10" s="172"/>
      <c r="B10" s="175"/>
      <c r="C10" s="173"/>
      <c r="D10" s="173"/>
      <c r="E10" s="171"/>
    </row>
    <row r="11" spans="1:6" ht="15">
      <c r="A11" s="172" t="s">
        <v>20</v>
      </c>
      <c r="B11" s="216">
        <v>44957</v>
      </c>
      <c r="C11" s="173"/>
      <c r="D11" s="173"/>
      <c r="E11" s="171"/>
    </row>
    <row r="12" spans="1:6" ht="15">
      <c r="A12" s="172"/>
      <c r="B12" s="175"/>
      <c r="C12" s="173"/>
      <c r="D12" s="173"/>
      <c r="E12" s="171"/>
    </row>
    <row r="13" spans="1:6" ht="15.6">
      <c r="A13" s="172" t="s">
        <v>21</v>
      </c>
      <c r="B13" s="170"/>
      <c r="C13" s="170"/>
      <c r="D13" s="170"/>
      <c r="E13" s="171"/>
    </row>
    <row r="14" spans="1:6" s="166" customFormat="1" ht="91.5" customHeight="1">
      <c r="A14" s="405" t="s">
        <v>22</v>
      </c>
      <c r="B14" s="406"/>
      <c r="C14" s="406"/>
      <c r="D14" s="406"/>
      <c r="E14" s="407"/>
      <c r="F14" s="167"/>
    </row>
    <row r="15" spans="1:6" s="166" customFormat="1" ht="37.5" customHeight="1">
      <c r="A15" s="405" t="s">
        <v>23</v>
      </c>
      <c r="B15" s="406"/>
      <c r="C15" s="406"/>
      <c r="D15" s="406"/>
      <c r="E15" s="407"/>
      <c r="F15" s="168"/>
    </row>
    <row r="16" spans="1:6" s="166" customFormat="1" ht="48.95" customHeight="1">
      <c r="A16" s="405" t="s">
        <v>24</v>
      </c>
      <c r="B16" s="406"/>
      <c r="C16" s="406"/>
      <c r="D16" s="406"/>
      <c r="E16" s="407"/>
      <c r="F16" s="168"/>
    </row>
    <row r="17" spans="1:6" s="166" customFormat="1" ht="144" customHeight="1">
      <c r="A17" s="405" t="s">
        <v>25</v>
      </c>
      <c r="B17" s="406"/>
      <c r="C17" s="406"/>
      <c r="D17" s="406"/>
      <c r="E17" s="407"/>
      <c r="F17" s="168"/>
    </row>
    <row r="18" spans="1:6" s="166" customFormat="1" ht="22.5" customHeight="1">
      <c r="A18" s="198" t="s">
        <v>26</v>
      </c>
      <c r="B18" s="196"/>
      <c r="C18" s="196"/>
      <c r="D18" s="196"/>
      <c r="E18" s="197"/>
      <c r="F18" s="168"/>
    </row>
    <row r="19" spans="1:6" s="166" customFormat="1" ht="22.5" customHeight="1">
      <c r="A19" s="176" t="s">
        <v>27</v>
      </c>
      <c r="B19" s="163" t="s">
        <v>28</v>
      </c>
      <c r="C19" s="164"/>
      <c r="D19" s="164"/>
      <c r="E19" s="177"/>
      <c r="F19" s="165"/>
    </row>
    <row r="20" spans="1:6" s="166" customFormat="1" ht="48.95" customHeight="1">
      <c r="A20" s="176" t="s">
        <v>29</v>
      </c>
      <c r="B20" s="400"/>
      <c r="C20" s="400"/>
      <c r="D20" s="400"/>
      <c r="E20" s="401"/>
      <c r="F20" s="165"/>
    </row>
    <row r="21" spans="1:6" s="166" customFormat="1" ht="14.25" customHeight="1">
      <c r="A21" s="176"/>
      <c r="B21" s="178"/>
      <c r="C21" s="178"/>
      <c r="D21" s="178"/>
      <c r="E21" s="179"/>
      <c r="F21" s="165"/>
    </row>
    <row r="22" spans="1:6" s="166" customFormat="1" ht="21" customHeight="1">
      <c r="A22" s="176" t="s">
        <v>30</v>
      </c>
      <c r="B22" s="163" t="s">
        <v>31</v>
      </c>
      <c r="C22" s="164"/>
      <c r="D22" s="164"/>
      <c r="E22" s="177"/>
      <c r="F22" s="165"/>
    </row>
    <row r="23" spans="1:6" s="166" customFormat="1" ht="14.1">
      <c r="A23" s="180"/>
      <c r="B23" s="178"/>
      <c r="C23" s="181"/>
      <c r="D23" s="181"/>
      <c r="E23" s="182"/>
      <c r="F23" s="165"/>
    </row>
    <row r="24" spans="1:6" s="166" customFormat="1" ht="14.1">
      <c r="A24" s="180"/>
      <c r="B24" s="178"/>
      <c r="C24" s="181"/>
      <c r="D24" s="181"/>
      <c r="E24" s="182"/>
      <c r="F24" s="165"/>
    </row>
    <row r="25" spans="1:6" s="166" customFormat="1" ht="15">
      <c r="A25" s="198" t="s">
        <v>32</v>
      </c>
      <c r="B25" s="184"/>
      <c r="C25" s="185"/>
      <c r="D25" s="185"/>
      <c r="E25" s="186"/>
    </row>
    <row r="26" spans="1:6" s="166" customFormat="1" ht="62.45" customHeight="1">
      <c r="A26" s="402" t="s">
        <v>33</v>
      </c>
      <c r="B26" s="403"/>
      <c r="C26" s="403"/>
      <c r="D26" s="403"/>
      <c r="E26" s="404"/>
    </row>
    <row r="27" spans="1:6" s="166" customFormat="1" ht="14.1">
      <c r="A27" s="176" t="s">
        <v>27</v>
      </c>
      <c r="B27" s="163" t="s">
        <v>34</v>
      </c>
      <c r="C27" s="164"/>
      <c r="D27" s="164"/>
      <c r="E27" s="177"/>
      <c r="F27" s="165"/>
    </row>
    <row r="28" spans="1:6" s="166" customFormat="1" ht="51" customHeight="1">
      <c r="A28" s="176" t="s">
        <v>29</v>
      </c>
      <c r="B28" s="400"/>
      <c r="C28" s="400"/>
      <c r="D28" s="400"/>
      <c r="E28" s="401"/>
      <c r="F28" s="165"/>
    </row>
    <row r="29" spans="1:6" s="166" customFormat="1" ht="14.25" customHeight="1">
      <c r="A29" s="176"/>
      <c r="B29" s="178"/>
      <c r="C29" s="178"/>
      <c r="D29" s="178"/>
      <c r="E29" s="179"/>
      <c r="F29" s="165"/>
    </row>
    <row r="30" spans="1:6" s="166" customFormat="1" ht="21" customHeight="1">
      <c r="A30" s="176" t="s">
        <v>30</v>
      </c>
      <c r="B30" s="163" t="s">
        <v>35</v>
      </c>
      <c r="C30" s="164"/>
      <c r="D30" s="164"/>
      <c r="E30" s="177"/>
      <c r="F30" s="165"/>
    </row>
    <row r="31" spans="1:6" s="166" customFormat="1" ht="10.5">
      <c r="A31" s="183"/>
      <c r="B31" s="184"/>
      <c r="C31" s="185"/>
      <c r="D31" s="185"/>
      <c r="E31" s="186"/>
    </row>
    <row r="32" spans="1:6" s="166" customFormat="1" ht="11.1" thickBot="1">
      <c r="A32" s="187"/>
      <c r="B32" s="188"/>
      <c r="C32" s="189"/>
      <c r="D32" s="189"/>
      <c r="E32" s="190"/>
    </row>
  </sheetData>
  <mergeCells count="9">
    <mergeCell ref="B20:E20"/>
    <mergeCell ref="A26:E26"/>
    <mergeCell ref="B28:E28"/>
    <mergeCell ref="A17:E17"/>
    <mergeCell ref="A1:E1"/>
    <mergeCell ref="A2:E2"/>
    <mergeCell ref="A14:E14"/>
    <mergeCell ref="A15:E15"/>
    <mergeCell ref="A16:E16"/>
  </mergeCells>
  <printOptions horizontalCentered="1"/>
  <pageMargins left="0.70866141732283472" right="0.70866141732283472" top="0.74803149606299213" bottom="0.74803149606299213" header="0.31496062992125984" footer="0.31496062992125984"/>
  <pageSetup scale="76"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4" tint="-0.249977111117893"/>
    <pageSetUpPr fitToPage="1"/>
  </sheetPr>
  <dimension ref="A1:BC3213"/>
  <sheetViews>
    <sheetView showGridLines="0" topLeftCell="E1" zoomScale="90" zoomScaleNormal="90" workbookViewId="0">
      <selection activeCell="H1" sqref="H1"/>
    </sheetView>
  </sheetViews>
  <sheetFormatPr defaultColWidth="0" defaultRowHeight="14.45"/>
  <cols>
    <col min="1" max="1" width="2.5703125" customWidth="1"/>
    <col min="2" max="2" width="7.28515625" customWidth="1"/>
    <col min="3" max="3" width="15.42578125" customWidth="1"/>
    <col min="4" max="4" width="27.85546875" customWidth="1"/>
    <col min="5" max="5" width="42.5703125" bestFit="1" customWidth="1"/>
    <col min="6" max="6" width="24.5703125" customWidth="1"/>
    <col min="7" max="7" width="10.42578125" customWidth="1"/>
    <col min="8" max="8" width="23.5703125" hidden="1" customWidth="1"/>
    <col min="9" max="9" width="16" hidden="1" customWidth="1"/>
    <col min="10" max="10" width="17" hidden="1" customWidth="1"/>
    <col min="11" max="11" width="15" hidden="1" customWidth="1"/>
    <col min="12" max="12" width="11.28515625" hidden="1" customWidth="1"/>
    <col min="13" max="13" width="25.85546875" hidden="1" customWidth="1"/>
    <col min="14" max="14" width="13.42578125" hidden="1" customWidth="1"/>
    <col min="15" max="15" width="18.85546875" hidden="1" customWidth="1"/>
    <col min="16" max="16" width="31.85546875" hidden="1" customWidth="1"/>
    <col min="17" max="17" width="25.85546875" hidden="1" customWidth="1"/>
    <col min="18" max="18" width="38.5703125" hidden="1" customWidth="1"/>
    <col min="19" max="19" width="46.140625" hidden="1" customWidth="1"/>
    <col min="20" max="20" width="8.85546875" style="1" customWidth="1"/>
    <col min="21" max="21" width="16.85546875" bestFit="1" customWidth="1"/>
    <col min="22" max="23" width="16.85546875" customWidth="1"/>
    <col min="24" max="25" width="16.85546875" bestFit="1" customWidth="1"/>
    <col min="26" max="26" width="16.85546875" customWidth="1"/>
    <col min="27" max="27" width="36.28515625" customWidth="1"/>
    <col min="28" max="28" width="9.140625" customWidth="1"/>
    <col min="29" max="29" width="10.85546875" hidden="1" customWidth="1"/>
    <col min="30" max="44" width="25.140625" hidden="1" customWidth="1"/>
    <col min="45" max="45" width="11.42578125" hidden="1" customWidth="1"/>
    <col min="46" max="46" width="18.28515625" hidden="1" customWidth="1"/>
    <col min="47" max="47" width="9.140625" hidden="1" customWidth="1"/>
    <col min="48" max="48" width="17.42578125" hidden="1" customWidth="1"/>
    <col min="49" max="16384" width="9.140625" hidden="1"/>
  </cols>
  <sheetData>
    <row r="1" spans="1:54">
      <c r="A1" s="15"/>
      <c r="B1" s="15"/>
      <c r="C1" s="15"/>
      <c r="D1" s="15"/>
      <c r="E1" s="15"/>
      <c r="F1" s="15"/>
      <c r="G1" s="15"/>
      <c r="H1" s="15"/>
      <c r="I1" s="15"/>
      <c r="J1" s="15"/>
      <c r="K1" s="15"/>
      <c r="L1" s="15"/>
      <c r="M1" s="15"/>
      <c r="N1" s="15"/>
      <c r="O1" s="15"/>
      <c r="P1" s="15"/>
      <c r="Q1" s="15"/>
      <c r="R1" s="15"/>
      <c r="S1" s="15"/>
      <c r="U1" s="1"/>
      <c r="V1" s="1"/>
      <c r="W1" s="1"/>
      <c r="X1" s="1"/>
      <c r="Y1" s="1"/>
      <c r="Z1" s="1"/>
      <c r="AA1" s="15"/>
      <c r="AB1" s="15"/>
      <c r="AC1" s="15"/>
      <c r="AD1" s="15"/>
      <c r="AE1" s="15"/>
      <c r="AF1" s="15"/>
      <c r="AG1" s="15"/>
      <c r="AH1" s="15"/>
      <c r="AI1" s="15"/>
      <c r="AJ1" s="15"/>
      <c r="AK1" s="15"/>
      <c r="AL1" s="15"/>
      <c r="AM1" s="15"/>
      <c r="AN1" s="15"/>
      <c r="AO1" s="15"/>
      <c r="AP1" s="15"/>
      <c r="AQ1" s="15"/>
      <c r="AR1" s="15"/>
      <c r="AS1" s="15"/>
      <c r="AT1" s="15"/>
      <c r="AU1" s="15"/>
      <c r="AV1" s="15"/>
      <c r="AW1" s="15"/>
      <c r="AX1" s="15"/>
      <c r="AY1" s="15"/>
      <c r="AZ1" s="15"/>
    </row>
    <row r="2" spans="1:54">
      <c r="A2" s="15"/>
      <c r="B2" s="81" t="s">
        <v>36</v>
      </c>
      <c r="C2" s="15"/>
      <c r="D2" s="15"/>
      <c r="E2" s="98"/>
      <c r="F2" s="15"/>
      <c r="G2" s="15"/>
      <c r="H2" s="15"/>
      <c r="I2" s="15"/>
      <c r="J2" s="15"/>
      <c r="K2" s="15"/>
      <c r="L2" s="15"/>
      <c r="M2" s="15"/>
      <c r="N2" s="15"/>
      <c r="O2" s="15"/>
      <c r="P2" s="15"/>
      <c r="Q2" s="15"/>
      <c r="R2" s="15"/>
      <c r="S2" s="15"/>
      <c r="U2" s="1"/>
      <c r="V2" s="1"/>
      <c r="W2" s="1"/>
      <c r="X2" s="1"/>
      <c r="Y2" s="1"/>
      <c r="Z2" s="1"/>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row>
    <row r="3" spans="1:54" ht="21" customHeight="1">
      <c r="A3" s="1"/>
      <c r="B3" s="156" t="s">
        <v>37</v>
      </c>
      <c r="C3" s="157"/>
      <c r="D3" s="158"/>
      <c r="E3" s="98"/>
      <c r="F3" s="15"/>
      <c r="G3" s="15"/>
      <c r="H3" s="120"/>
      <c r="I3" s="15"/>
      <c r="J3" s="15"/>
      <c r="K3" s="15"/>
      <c r="L3" s="15"/>
      <c r="M3" s="15"/>
      <c r="N3" s="15"/>
      <c r="O3" s="15"/>
      <c r="P3" s="15"/>
      <c r="Q3" s="15"/>
      <c r="R3" s="15"/>
      <c r="S3" s="15"/>
      <c r="U3" s="1"/>
      <c r="V3" s="1"/>
      <c r="W3" s="1"/>
      <c r="X3" s="1"/>
      <c r="Y3" s="1"/>
      <c r="Z3" s="1"/>
      <c r="AA3" s="15"/>
      <c r="AB3" s="15"/>
      <c r="AC3" s="15"/>
      <c r="AD3" s="15"/>
      <c r="AE3" s="15"/>
      <c r="AF3" s="15"/>
      <c r="AG3" s="15"/>
      <c r="AH3" s="15"/>
      <c r="AI3" s="15"/>
      <c r="AJ3" s="15"/>
      <c r="AK3" s="15"/>
      <c r="AL3" s="15"/>
      <c r="AM3" s="15"/>
      <c r="AN3" s="15"/>
      <c r="AO3" s="15"/>
      <c r="AP3" s="15"/>
      <c r="AQ3" s="15"/>
      <c r="AR3" s="15"/>
      <c r="AS3" s="15"/>
      <c r="AT3" s="15"/>
      <c r="AU3" s="15"/>
      <c r="AV3" s="15"/>
      <c r="AW3" s="15"/>
      <c r="AX3" s="15"/>
      <c r="AY3" s="15"/>
      <c r="AZ3" s="15"/>
    </row>
    <row r="4" spans="1:54" ht="15.75" customHeight="1">
      <c r="A4" s="1"/>
      <c r="B4" s="82" t="s">
        <v>38</v>
      </c>
      <c r="C4" s="13"/>
      <c r="D4" s="83" t="s">
        <v>39</v>
      </c>
      <c r="E4" s="98"/>
      <c r="F4" s="48"/>
      <c r="G4" s="48"/>
      <c r="H4" s="15"/>
      <c r="I4" s="48"/>
      <c r="J4" s="416"/>
      <c r="K4" s="416"/>
      <c r="L4" s="416"/>
      <c r="M4" s="416"/>
      <c r="N4" s="140"/>
      <c r="O4" s="15"/>
      <c r="P4" s="15"/>
      <c r="Q4" s="417" t="str">
        <f>IFERROR(IF(AND(D5&gt;"",C17&lt;&gt;""),IF(AND(S6=0,C14=E14,T14=C14),"OK","Not Complete"),""),"")</f>
        <v>OK</v>
      </c>
      <c r="R4" s="417"/>
      <c r="S4" s="15"/>
      <c r="U4" s="1"/>
      <c r="V4" s="133" t="str">
        <f>IF(Q4="OK",Q4,"")</f>
        <v>OK</v>
      </c>
      <c r="W4" s="133"/>
      <c r="X4" s="133" t="str">
        <f>Q4</f>
        <v>OK</v>
      </c>
      <c r="Y4" s="133"/>
      <c r="Z4" s="133"/>
      <c r="AA4" s="15"/>
      <c r="AB4" s="15"/>
      <c r="AC4" s="15"/>
      <c r="AD4" s="15"/>
      <c r="AE4" s="15"/>
      <c r="AF4" s="15"/>
      <c r="AG4" s="15"/>
      <c r="AH4" s="15"/>
      <c r="AI4" s="15"/>
      <c r="AJ4" s="15"/>
      <c r="AK4" s="15"/>
      <c r="AL4" s="15"/>
      <c r="AM4" s="15"/>
      <c r="AN4" s="15"/>
      <c r="AO4" s="15"/>
      <c r="AP4" s="15"/>
      <c r="AQ4" s="15"/>
      <c r="AR4" s="15"/>
      <c r="AS4" s="15"/>
      <c r="AT4" s="15"/>
      <c r="AU4" s="15"/>
      <c r="AV4" s="15"/>
      <c r="AW4" s="15"/>
      <c r="AX4" s="15"/>
      <c r="AY4" s="15"/>
      <c r="AZ4" s="15"/>
    </row>
    <row r="5" spans="1:54" ht="14.25" customHeight="1">
      <c r="A5" s="1"/>
      <c r="B5" s="82" t="s">
        <v>40</v>
      </c>
      <c r="C5" s="13"/>
      <c r="D5" s="206" t="s">
        <v>41</v>
      </c>
      <c r="E5" s="98"/>
      <c r="F5" s="414" t="s">
        <v>42</v>
      </c>
      <c r="G5" s="414"/>
      <c r="H5" s="414"/>
      <c r="I5" s="414"/>
      <c r="J5" s="416"/>
      <c r="K5" s="416"/>
      <c r="L5" s="416"/>
      <c r="M5" s="416"/>
      <c r="N5" s="140"/>
      <c r="O5" s="15"/>
      <c r="P5" s="15"/>
      <c r="Q5" s="417"/>
      <c r="R5" s="417"/>
      <c r="S5" s="415"/>
      <c r="T5" s="415"/>
      <c r="U5" s="1"/>
      <c r="V5" s="1"/>
      <c r="W5" s="1"/>
      <c r="X5" s="1"/>
      <c r="Y5" s="1"/>
      <c r="Z5" s="1"/>
      <c r="AA5" s="15"/>
      <c r="AB5" s="15"/>
      <c r="AC5" s="15"/>
      <c r="AD5" s="15"/>
      <c r="AE5" s="15"/>
      <c r="AF5" s="15"/>
      <c r="AG5" s="15"/>
      <c r="AH5" s="15"/>
      <c r="AI5" s="15"/>
      <c r="AJ5" s="15"/>
      <c r="AK5" s="15"/>
      <c r="AL5" s="15"/>
      <c r="AM5" s="15"/>
      <c r="AN5" s="15"/>
      <c r="AO5" s="15"/>
      <c r="AP5" s="15"/>
      <c r="AQ5" s="15"/>
      <c r="AR5" s="15"/>
      <c r="AS5" s="15"/>
      <c r="AT5" s="15"/>
      <c r="AU5" s="15"/>
      <c r="AV5" s="15"/>
      <c r="AW5" s="15"/>
      <c r="AX5" s="15"/>
      <c r="AY5" s="15"/>
      <c r="AZ5" s="15"/>
    </row>
    <row r="6" spans="1:54" ht="14.25" customHeight="1">
      <c r="A6" s="1"/>
      <c r="B6" s="84" t="s">
        <v>43</v>
      </c>
      <c r="C6" s="14"/>
      <c r="D6" s="207" t="s">
        <v>44</v>
      </c>
      <c r="E6" s="98"/>
      <c r="F6" s="414"/>
      <c r="G6" s="414"/>
      <c r="H6" s="414"/>
      <c r="I6" s="414"/>
      <c r="J6" s="416"/>
      <c r="K6" s="416"/>
      <c r="L6" s="416"/>
      <c r="M6" s="416"/>
      <c r="N6" s="140"/>
      <c r="O6" s="15"/>
      <c r="P6" s="15"/>
      <c r="Q6" s="417"/>
      <c r="R6" s="417"/>
      <c r="S6" s="52">
        <f>U12-V12</f>
        <v>0</v>
      </c>
      <c r="U6" s="1"/>
      <c r="V6" s="1"/>
      <c r="W6" s="1"/>
      <c r="X6" s="1"/>
      <c r="Y6" s="1"/>
      <c r="Z6" s="1"/>
      <c r="AA6" s="15"/>
      <c r="AB6" s="15"/>
      <c r="AC6" s="15" t="s">
        <v>45</v>
      </c>
      <c r="AD6" s="15"/>
      <c r="AE6" s="15"/>
      <c r="AF6" s="15"/>
      <c r="AG6" s="15"/>
      <c r="AH6" s="15"/>
      <c r="AI6" s="15"/>
      <c r="AJ6" s="15"/>
      <c r="AK6" s="15"/>
      <c r="AL6" s="15"/>
      <c r="AM6" s="15"/>
      <c r="AN6" s="15"/>
      <c r="AO6" s="15"/>
      <c r="AP6" s="15"/>
      <c r="AQ6" s="15"/>
      <c r="AR6" s="15"/>
      <c r="AS6" s="15"/>
      <c r="AT6" s="15"/>
      <c r="AU6" s="15"/>
      <c r="AV6" s="15"/>
      <c r="AW6" s="15"/>
      <c r="AX6" s="15"/>
      <c r="AY6" s="15"/>
      <c r="AZ6" s="15"/>
    </row>
    <row r="7" spans="1:54" ht="14.25" customHeight="1">
      <c r="A7" s="1"/>
      <c r="B7" s="84" t="s">
        <v>46</v>
      </c>
      <c r="C7" s="14"/>
      <c r="D7" s="85">
        <v>202301</v>
      </c>
      <c r="E7" s="98"/>
      <c r="F7" s="48"/>
      <c r="G7" s="48"/>
      <c r="H7" s="48"/>
      <c r="I7" s="48"/>
      <c r="J7" s="48"/>
      <c r="K7" s="140"/>
      <c r="L7" s="140"/>
      <c r="M7" s="140"/>
      <c r="N7" s="140"/>
      <c r="O7" s="15"/>
      <c r="P7" s="15"/>
      <c r="Q7" s="417"/>
      <c r="R7" s="417"/>
      <c r="S7" s="15"/>
      <c r="U7" s="1"/>
      <c r="V7" s="1"/>
      <c r="W7" s="1"/>
      <c r="X7" s="1"/>
      <c r="Y7" s="1"/>
      <c r="Z7" s="1"/>
      <c r="AA7" s="15"/>
      <c r="AB7" s="15"/>
      <c r="AC7" s="15" t="s">
        <v>47</v>
      </c>
      <c r="AD7" s="15"/>
      <c r="AE7" s="15"/>
      <c r="AF7" s="15"/>
      <c r="AG7" s="15"/>
      <c r="AH7" s="15"/>
      <c r="AI7" s="15"/>
      <c r="AJ7" s="15"/>
      <c r="AK7" s="15"/>
      <c r="AL7" s="15"/>
      <c r="AM7" s="15"/>
      <c r="AN7" s="15"/>
      <c r="AO7" s="15"/>
      <c r="AP7" s="15"/>
      <c r="AQ7" s="15"/>
      <c r="AR7" s="15"/>
      <c r="AS7" s="15"/>
      <c r="AT7" s="15"/>
      <c r="AU7" s="15"/>
      <c r="AV7" s="15"/>
      <c r="AW7" s="15"/>
      <c r="AX7" s="15"/>
      <c r="AY7" s="15"/>
      <c r="AZ7" s="15"/>
    </row>
    <row r="8" spans="1:54" ht="15" customHeight="1">
      <c r="A8" s="1"/>
      <c r="B8" s="86" t="s">
        <v>48</v>
      </c>
      <c r="C8" s="87"/>
      <c r="D8" s="135">
        <v>18.970994000000001</v>
      </c>
      <c r="E8" s="98"/>
      <c r="F8" s="48"/>
      <c r="G8" s="15"/>
      <c r="H8" s="15"/>
      <c r="I8" s="15"/>
      <c r="J8" s="15"/>
      <c r="K8" s="15"/>
      <c r="L8" s="15"/>
      <c r="M8" s="15"/>
      <c r="N8" s="15"/>
      <c r="O8" s="15"/>
      <c r="P8" s="15"/>
      <c r="Q8" s="15"/>
      <c r="R8" s="15"/>
      <c r="S8" s="15"/>
      <c r="U8" s="1"/>
      <c r="V8" s="1"/>
      <c r="W8" s="1"/>
      <c r="X8" s="1"/>
      <c r="Y8" s="1"/>
      <c r="Z8" s="1"/>
      <c r="AA8" s="15"/>
      <c r="AB8" s="15"/>
      <c r="AC8" s="15" t="str">
        <f>Currency</f>
        <v>MX</v>
      </c>
      <c r="AD8" s="15"/>
      <c r="AE8" s="15"/>
      <c r="AF8" s="15"/>
      <c r="AG8" s="15"/>
      <c r="AH8" s="15"/>
      <c r="AI8" s="15"/>
      <c r="AJ8" s="15"/>
      <c r="AK8" s="15"/>
      <c r="AL8" s="15"/>
      <c r="AM8" s="15"/>
      <c r="AN8" s="15"/>
      <c r="AO8" s="15"/>
      <c r="AP8" s="15"/>
      <c r="AQ8" s="15"/>
      <c r="AR8" s="15"/>
      <c r="AS8" s="15"/>
      <c r="AT8" s="15"/>
      <c r="AU8" s="15"/>
      <c r="AV8" s="15"/>
      <c r="AW8" s="15"/>
      <c r="AX8" s="15"/>
      <c r="AY8" s="15"/>
      <c r="AZ8" s="15"/>
    </row>
    <row r="9" spans="1:54" ht="15" customHeight="1">
      <c r="A9" s="1"/>
      <c r="B9" s="86" t="s">
        <v>49</v>
      </c>
      <c r="C9" s="86"/>
      <c r="D9" s="154" t="s">
        <v>50</v>
      </c>
      <c r="E9" s="98"/>
      <c r="F9" s="48"/>
      <c r="G9" s="15"/>
      <c r="H9" s="15"/>
      <c r="I9" s="15"/>
      <c r="J9" s="15"/>
      <c r="K9" s="15"/>
      <c r="L9" s="15"/>
      <c r="M9" s="15"/>
      <c r="N9" s="15"/>
      <c r="O9" s="15"/>
      <c r="P9" s="15"/>
      <c r="Q9" s="15"/>
      <c r="R9" s="15"/>
      <c r="S9" s="15"/>
      <c r="U9" s="1"/>
      <c r="V9" s="1"/>
      <c r="W9" s="1"/>
      <c r="X9" s="1"/>
      <c r="Y9" s="1"/>
      <c r="Z9" s="1"/>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row>
    <row r="10" spans="1:54" ht="15" customHeight="1">
      <c r="A10" s="1"/>
      <c r="B10" s="153" t="s">
        <v>51</v>
      </c>
      <c r="C10" s="153"/>
      <c r="D10" s="154" t="s">
        <v>50</v>
      </c>
      <c r="E10" s="98"/>
      <c r="F10" s="48"/>
      <c r="G10" s="15"/>
      <c r="H10" s="15"/>
      <c r="I10" s="15"/>
      <c r="J10" s="15"/>
      <c r="K10" s="15"/>
      <c r="L10" s="15"/>
      <c r="M10" s="15"/>
      <c r="N10" s="15"/>
      <c r="O10" s="15"/>
      <c r="P10" s="15"/>
      <c r="Q10" s="15"/>
      <c r="R10" s="15"/>
      <c r="S10" s="15"/>
      <c r="U10" s="1"/>
      <c r="V10" s="217">
        <f>+U12-V12</f>
        <v>0</v>
      </c>
      <c r="W10" s="1"/>
      <c r="X10" s="1"/>
      <c r="Y10" s="217">
        <f>+X12-Y12</f>
        <v>0</v>
      </c>
      <c r="Z10" s="1"/>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5"/>
      <c r="AZ10" s="15"/>
    </row>
    <row r="11" spans="1:54">
      <c r="A11" s="1"/>
      <c r="B11" s="1"/>
      <c r="C11" s="1"/>
      <c r="D11" s="1"/>
      <c r="E11" s="1"/>
      <c r="F11" s="15"/>
      <c r="G11" s="15"/>
      <c r="H11" s="15"/>
      <c r="I11" s="15"/>
      <c r="J11" s="15"/>
      <c r="K11" s="15"/>
      <c r="L11" s="15"/>
      <c r="M11" s="15"/>
      <c r="N11" s="15"/>
      <c r="O11" s="15"/>
      <c r="P11" s="15"/>
      <c r="Q11" s="15"/>
      <c r="R11" s="15"/>
      <c r="S11" s="90" t="str">
        <f>IFERROR(IF($S$6&lt;&gt;0,"Transaction is not Balanced!",""),"")</f>
        <v/>
      </c>
      <c r="U11" s="1"/>
      <c r="V11" s="1"/>
      <c r="W11" s="1"/>
      <c r="X11" s="1"/>
      <c r="Y11" s="1"/>
      <c r="Z11" s="1"/>
      <c r="AA11" s="15"/>
      <c r="AB11" s="15"/>
      <c r="AC11" s="15"/>
      <c r="AD11" s="15"/>
      <c r="AE11" s="15"/>
      <c r="AF11" s="15"/>
      <c r="AG11" s="15"/>
      <c r="AH11" s="119">
        <f ca="1">TIME(HOUR(NOW()), MINUTE(NOW()), SECOND(NOW()))</f>
        <v>0.47350694444444441</v>
      </c>
      <c r="AI11" s="15"/>
      <c r="AJ11" s="15"/>
      <c r="AK11" s="15"/>
      <c r="AL11" s="15"/>
      <c r="AM11" s="15"/>
      <c r="AN11" s="15"/>
      <c r="AO11" s="15"/>
      <c r="AP11" s="15"/>
      <c r="AQ11" s="15"/>
      <c r="AR11" s="15"/>
      <c r="AS11" s="15"/>
      <c r="AT11" s="15"/>
      <c r="AU11" s="15"/>
      <c r="AV11" s="15"/>
      <c r="AW11" s="15"/>
      <c r="AX11" s="15"/>
      <c r="AY11" s="15"/>
      <c r="AZ11" s="15"/>
    </row>
    <row r="12" spans="1:54" ht="14.25" customHeight="1">
      <c r="A12" s="1"/>
      <c r="B12" s="1"/>
      <c r="C12" s="1"/>
      <c r="D12" s="1"/>
      <c r="E12" s="1"/>
      <c r="F12" s="15"/>
      <c r="G12" s="15"/>
      <c r="H12" s="16"/>
      <c r="I12" s="15"/>
      <c r="J12" s="15"/>
      <c r="K12" s="124"/>
      <c r="L12" s="124" t="str">
        <f>IFERROR(IF(X14&gt;0,"Vendor ID is Missing",""),"")</f>
        <v>Vendor ID is Missing</v>
      </c>
      <c r="M12" s="15"/>
      <c r="N12" s="15"/>
      <c r="O12" s="15"/>
      <c r="P12" s="15"/>
      <c r="Q12" s="15"/>
      <c r="R12" s="15"/>
      <c r="S12" s="90"/>
      <c r="U12" s="51">
        <f>SUM(Curr_Amount_Debit)</f>
        <v>1430738.6500000001</v>
      </c>
      <c r="V12" s="51">
        <f>SUM(Curr_Amount_Credit)</f>
        <v>1430738.6500000004</v>
      </c>
      <c r="W12" s="51"/>
      <c r="X12" s="51">
        <f>SUM(Table1[Debit USD])</f>
        <v>75840.121806599083</v>
      </c>
      <c r="Y12" s="51">
        <f>SUM(Table1[Credit USD])</f>
        <v>75840.121806599054</v>
      </c>
      <c r="Z12" s="51"/>
      <c r="AA12" s="51"/>
      <c r="AB12" s="15"/>
      <c r="AC12" s="15"/>
      <c r="AD12" s="49"/>
      <c r="AE12" s="49"/>
      <c r="AF12" s="49"/>
      <c r="AG12" s="49"/>
      <c r="AH12" s="49"/>
      <c r="AI12" s="49"/>
      <c r="AJ12" s="49"/>
      <c r="AK12" s="49"/>
      <c r="AL12" s="49"/>
      <c r="AM12" s="49"/>
      <c r="AN12" s="49"/>
      <c r="AO12" s="49"/>
      <c r="AP12" s="49"/>
      <c r="AQ12" s="49">
        <f>SUM(AU17:AU3186)</f>
        <v>1124479.3899999997</v>
      </c>
      <c r="AR12" s="49">
        <f>SUM(AV17:AV3186)</f>
        <v>1118206.69</v>
      </c>
      <c r="AS12" s="49"/>
      <c r="AT12" s="49"/>
      <c r="AU12" s="49"/>
      <c r="AV12" s="49"/>
      <c r="AW12" s="49"/>
      <c r="AX12" s="49"/>
      <c r="AY12" s="49"/>
      <c r="AZ12" s="49"/>
    </row>
    <row r="13" spans="1:54" ht="10.5" customHeight="1" thickBot="1">
      <c r="A13" s="1"/>
      <c r="B13" s="1"/>
      <c r="C13" s="1"/>
      <c r="D13" s="1"/>
      <c r="E13" s="1"/>
      <c r="F13" s="15"/>
      <c r="G13" s="15"/>
      <c r="H13" s="15"/>
      <c r="I13" s="15"/>
      <c r="J13" s="15"/>
      <c r="K13" s="15"/>
      <c r="L13" s="15"/>
      <c r="M13" s="15"/>
      <c r="N13" s="15"/>
      <c r="O13" s="15"/>
      <c r="P13" s="15"/>
      <c r="Q13" s="15"/>
      <c r="R13" s="50"/>
      <c r="S13" s="50"/>
      <c r="U13" s="1"/>
      <c r="V13" s="219"/>
      <c r="W13" s="1"/>
      <c r="X13" s="1"/>
      <c r="Y13" s="1"/>
      <c r="Z13" s="1"/>
      <c r="AA13" s="15"/>
      <c r="AB13" s="15"/>
      <c r="AC13" s="15"/>
      <c r="AD13" s="15"/>
      <c r="AE13" s="15"/>
      <c r="AF13" s="15"/>
      <c r="AG13" s="15"/>
      <c r="AH13" s="15"/>
      <c r="AI13" s="15"/>
      <c r="AJ13" s="15"/>
      <c r="AK13" s="15"/>
      <c r="AL13" s="15"/>
      <c r="AM13" s="15"/>
      <c r="AN13" s="15"/>
      <c r="AO13" s="15"/>
      <c r="AP13" s="15"/>
      <c r="AQ13" s="15"/>
      <c r="AR13" s="15"/>
      <c r="AS13" s="15"/>
      <c r="AT13" s="15"/>
      <c r="AU13" s="15"/>
      <c r="AV13" s="15"/>
      <c r="AW13" s="15"/>
      <c r="AX13" s="15"/>
      <c r="AY13" s="15"/>
      <c r="AZ13" s="15"/>
    </row>
    <row r="14" spans="1:54" ht="9.9499999999999993" customHeight="1">
      <c r="A14" s="1"/>
      <c r="B14" s="68"/>
      <c r="C14" s="69">
        <f>COUNTA(Table1[Posting Date])</f>
        <v>79</v>
      </c>
      <c r="D14" s="69"/>
      <c r="E14" s="69">
        <f>COUNTA(Table1[Budget Code Description])</f>
        <v>79</v>
      </c>
      <c r="F14" s="69"/>
      <c r="G14" s="69"/>
      <c r="H14" s="69"/>
      <c r="I14" s="69"/>
      <c r="J14" s="69"/>
      <c r="K14" s="69">
        <f>COUNTA(Table1[Staff ID])</f>
        <v>0</v>
      </c>
      <c r="L14" s="69"/>
      <c r="M14" s="69"/>
      <c r="N14" s="69"/>
      <c r="O14" s="69"/>
      <c r="P14" s="69"/>
      <c r="Q14" s="69">
        <f>COUNTA(Table1[Reference Number])</f>
        <v>3170</v>
      </c>
      <c r="R14" s="69">
        <f>COUNTA(Table1[Description])</f>
        <v>3170</v>
      </c>
      <c r="S14" s="69">
        <f>COUNTA(Table1[Line Description])</f>
        <v>91</v>
      </c>
      <c r="T14" s="69">
        <f>COUNTA(Table1[Cur])</f>
        <v>79</v>
      </c>
      <c r="U14" s="69">
        <f>COUNTA(Table1[Line '#])</f>
        <v>3170</v>
      </c>
      <c r="V14" s="69">
        <f>COUNTA(Table1[Posting Date])</f>
        <v>79</v>
      </c>
      <c r="W14" s="69"/>
      <c r="X14" s="385">
        <f>SUBTOTAL(9,X17:X104)-SUBTOTAL(9,Y17:Y104)</f>
        <v>24672.872181082836</v>
      </c>
      <c r="Y14" s="69"/>
      <c r="Z14" s="69"/>
      <c r="AA14" s="141"/>
      <c r="AB14" s="15"/>
      <c r="AC14" s="15"/>
      <c r="AD14" s="15"/>
      <c r="AE14" s="15"/>
      <c r="AF14" s="15"/>
      <c r="AG14" s="15"/>
      <c r="AH14" s="15"/>
      <c r="AI14" s="15"/>
      <c r="AJ14" s="15"/>
      <c r="AK14" s="15"/>
      <c r="AL14" s="15"/>
      <c r="AM14" s="15"/>
      <c r="AN14" s="15"/>
      <c r="AO14" s="15"/>
      <c r="AP14" s="15"/>
      <c r="AQ14" s="15"/>
      <c r="AR14" s="15"/>
      <c r="AS14" s="15"/>
      <c r="AT14" s="15"/>
      <c r="AU14" s="15"/>
      <c r="AV14" s="15"/>
      <c r="AW14" s="15"/>
      <c r="AX14" s="15"/>
      <c r="AY14" s="15"/>
      <c r="AZ14" s="15"/>
    </row>
    <row r="15" spans="1:54" ht="3" customHeight="1">
      <c r="A15" s="1"/>
      <c r="B15" s="70"/>
      <c r="C15" s="1"/>
      <c r="D15" s="1"/>
      <c r="E15" s="1"/>
      <c r="F15" s="15"/>
      <c r="G15" s="15"/>
      <c r="H15" s="15"/>
      <c r="I15" s="15"/>
      <c r="J15" s="15"/>
      <c r="K15" s="15"/>
      <c r="L15" s="15"/>
      <c r="M15" s="15"/>
      <c r="N15" s="15"/>
      <c r="O15" s="15"/>
      <c r="P15" s="15"/>
      <c r="Q15" s="15"/>
      <c r="R15" s="15"/>
      <c r="S15" s="15"/>
      <c r="T15" s="71"/>
      <c r="U15" s="1"/>
      <c r="V15" s="1"/>
      <c r="W15" s="1"/>
      <c r="X15" s="1"/>
      <c r="Y15" s="1"/>
      <c r="Z15" s="1"/>
      <c r="AA15" s="142"/>
      <c r="AB15" s="15"/>
      <c r="AC15" s="15"/>
      <c r="AD15" s="15"/>
      <c r="AE15" s="15"/>
      <c r="AF15" s="15"/>
      <c r="AG15" s="15"/>
      <c r="AH15" s="15"/>
      <c r="AI15" s="15"/>
      <c r="AJ15" s="15"/>
      <c r="AK15" s="15"/>
      <c r="AL15" s="15"/>
      <c r="AM15" s="15"/>
      <c r="AN15" s="15"/>
      <c r="AO15" s="15"/>
      <c r="AP15" s="15"/>
      <c r="AQ15" s="15"/>
      <c r="AR15" s="15"/>
      <c r="AS15" s="15"/>
      <c r="AT15" s="15"/>
      <c r="AU15" s="15"/>
      <c r="AV15" s="15"/>
      <c r="AW15" s="15"/>
      <c r="AX15" s="15"/>
      <c r="AY15" s="15"/>
      <c r="AZ15" s="15"/>
    </row>
    <row r="16" spans="1:54" s="2" customFormat="1" ht="15" thickBot="1">
      <c r="A16" s="10"/>
      <c r="B16" s="205" t="s">
        <v>52</v>
      </c>
      <c r="C16" s="204" t="s">
        <v>53</v>
      </c>
      <c r="D16" s="204" t="s">
        <v>54</v>
      </c>
      <c r="E16" s="204" t="s">
        <v>55</v>
      </c>
      <c r="F16" s="208" t="s">
        <v>56</v>
      </c>
      <c r="G16" s="208" t="s">
        <v>57</v>
      </c>
      <c r="H16" s="208" t="s">
        <v>58</v>
      </c>
      <c r="I16" s="208" t="s">
        <v>59</v>
      </c>
      <c r="J16" s="208" t="s">
        <v>60</v>
      </c>
      <c r="K16" s="208" t="s">
        <v>61</v>
      </c>
      <c r="L16" s="12" t="s">
        <v>62</v>
      </c>
      <c r="M16" s="12" t="s">
        <v>63</v>
      </c>
      <c r="N16" s="12" t="s">
        <v>64</v>
      </c>
      <c r="O16" s="12" t="s">
        <v>65</v>
      </c>
      <c r="P16" s="209" t="s">
        <v>66</v>
      </c>
      <c r="Q16" s="208" t="s">
        <v>49</v>
      </c>
      <c r="R16" s="208" t="s">
        <v>67</v>
      </c>
      <c r="S16" s="209" t="s">
        <v>68</v>
      </c>
      <c r="T16" s="209" t="s">
        <v>69</v>
      </c>
      <c r="U16" s="209" t="s">
        <v>70</v>
      </c>
      <c r="V16" s="209" t="s">
        <v>71</v>
      </c>
      <c r="W16" s="209" t="s">
        <v>72</v>
      </c>
      <c r="X16" s="208" t="s">
        <v>73</v>
      </c>
      <c r="Y16" s="208" t="s">
        <v>74</v>
      </c>
      <c r="Z16" s="208" t="s">
        <v>75</v>
      </c>
      <c r="AA16" s="210" t="s">
        <v>76</v>
      </c>
      <c r="AB16" s="15"/>
      <c r="AC16" s="15" t="s">
        <v>77</v>
      </c>
      <c r="AD16" s="15" t="s">
        <v>78</v>
      </c>
      <c r="AE16" s="15"/>
      <c r="AF16" s="15"/>
      <c r="AG16" s="15"/>
      <c r="AH16" s="12" t="s">
        <v>79</v>
      </c>
      <c r="AI16" s="12" t="s">
        <v>80</v>
      </c>
      <c r="AJ16" s="12" t="s">
        <v>81</v>
      </c>
      <c r="AK16" s="12" t="s">
        <v>82</v>
      </c>
      <c r="AL16" s="12" t="s">
        <v>83</v>
      </c>
      <c r="AM16" s="12" t="s">
        <v>84</v>
      </c>
      <c r="AN16" s="12" t="s">
        <v>85</v>
      </c>
      <c r="AO16" s="12" t="s">
        <v>86</v>
      </c>
      <c r="AP16" s="12" t="s">
        <v>87</v>
      </c>
      <c r="AQ16" s="12" t="s">
        <v>88</v>
      </c>
      <c r="AR16" s="12" t="s">
        <v>89</v>
      </c>
      <c r="AS16" s="12" t="s">
        <v>90</v>
      </c>
      <c r="AT16" s="12" t="s">
        <v>91</v>
      </c>
      <c r="AU16" s="12" t="s">
        <v>70</v>
      </c>
      <c r="AV16" s="12" t="s">
        <v>71</v>
      </c>
      <c r="AW16" s="12" t="s">
        <v>92</v>
      </c>
      <c r="AX16" s="12" t="s">
        <v>93</v>
      </c>
      <c r="AY16" s="12" t="s">
        <v>94</v>
      </c>
      <c r="AZ16" s="12" t="s">
        <v>95</v>
      </c>
      <c r="BA16" s="12" t="s">
        <v>96</v>
      </c>
      <c r="BB16" s="12" t="s">
        <v>97</v>
      </c>
    </row>
    <row r="17" spans="1:55" ht="11.25" hidden="1" customHeight="1" thickBot="1">
      <c r="A17" s="1"/>
      <c r="B17" s="267">
        <f>IF(Table1[[#This Row],[Posting Date]]&lt;&gt;"",IF(Table1[[#This Row],[Reference Number]]=Q16,B16+1,1),"")</f>
        <v>1</v>
      </c>
      <c r="C17" s="268">
        <v>44957</v>
      </c>
      <c r="D17" s="268">
        <v>44928</v>
      </c>
      <c r="E17" s="269" t="s">
        <v>98</v>
      </c>
      <c r="F17" s="270" t="str">
        <f>IFERROR(IF(VLOOKUP(Table1[[#This Row],[Budget Code Description]],Dimentions!$X$6:$AC$132,2,FALSE)="","",VLOOKUP(Table1[[#This Row],[Budget Code Description]],Dimentions!$X$6:$AC$132,2,FALSE)),"")</f>
        <v>BANK FEES</v>
      </c>
      <c r="G17" s="270">
        <f>IFERROR(VLOOKUP(Table1[[#This Row],[Budget Code Description]],Dimentions!$X$6:$AC$132,3,FALSE),"")</f>
        <v>90900</v>
      </c>
      <c r="H17" s="271" t="str">
        <f>IFERROR(VLOOKUP(Table1[[#This Row],[Account]],Dimentions!$S$6:$V$233,2,FALSE),"")</f>
        <v>Bank Fees &amp; Service Charges</v>
      </c>
      <c r="I17" s="272">
        <f>_xlfn.NUMBERVALUE(LEFT(Table1[[#This Row],[Account]],1))</f>
        <v>9</v>
      </c>
      <c r="J17" s="272" t="str">
        <f>IFERROR(VLOOKUP(Table1[[#This Row],[Budget Code Description]],Table6[#All],7,FALSE),"")</f>
        <v>DOL423</v>
      </c>
      <c r="K17" s="270">
        <f>IFERROR(VLOOKUP(Table1[[#This Row],[Budget Code Description]],Table6[#All],8,FALSE),"")</f>
        <v>20200</v>
      </c>
      <c r="L17" s="273"/>
      <c r="M17" s="274" t="str">
        <f>IFERROR(VLOOKUP(Table1[[#This Row],[Staff ID]],Table2[],2,FALSE),"")</f>
        <v/>
      </c>
      <c r="N17" s="275" t="str">
        <f>IFERROR(IF(VLOOKUP(Table1[[#This Row],[Budget Code Description]],Dimentions!$X$6:$AC$97,4,FALSE)="","",VLOOKUP(Table1[[#This Row],[Budget Code Description]],Dimentions!$X$6:$AC$97,4,FALSE)),"")</f>
        <v/>
      </c>
      <c r="O17" s="274" t="str">
        <f>IFERROR(VLOOKUP(Table1[[#This Row],[Vendor ID]],Table549[],2,FALSE),"")</f>
        <v/>
      </c>
      <c r="P17" s="273" t="s">
        <v>99</v>
      </c>
      <c r="Q17" s="270" t="str">
        <f>IF(Table1[[#This Row],[Posting Date]]&lt;&gt;"",$D$9,"")</f>
        <v>2023-01 DOL423 Mexico FO Report</v>
      </c>
      <c r="R17" s="276" t="str">
        <f>IF(Table1[[#This Row],[Posting Date]]&lt;&gt;"",$D$10,"")</f>
        <v>2023-01 DOL423 Mexico FO Report</v>
      </c>
      <c r="S17" s="277" t="s">
        <v>100</v>
      </c>
      <c r="T17" s="273" t="s">
        <v>44</v>
      </c>
      <c r="U17" s="278">
        <v>0.02</v>
      </c>
      <c r="V17" s="279"/>
      <c r="W17" s="67">
        <f t="shared" ref="W17:W63" si="0">IF(E17="","",(ExchangeRate))</f>
        <v>18.970994000000001</v>
      </c>
      <c r="X17" s="161">
        <f>IF(E17="","",(IF(Table1[[#This Row],[Cur]]="USD",Table1[[#This Row],[Cur_Amount Debit]],Table1[[#This Row],[Cur_Amount Debit]]/Table1[[#This Row],[Exchange Rate]])))</f>
        <v>1.0542410165750935E-3</v>
      </c>
      <c r="Y17" s="161">
        <f>IF(E17="","",(IF(Table1[[#This Row],[Cur]]="USD",Table1[[#This Row],[Cur_Amount Credit]],Table1[[#This Row],[Cur_Amount Credit]]/ExchangeRate)))</f>
        <v>0</v>
      </c>
      <c r="Z17" s="203">
        <f>IF(E17="","",(Table1[[#This Row],[Debit USD]]-Table1[[#This Row],[Credit USD]]))</f>
        <v>1.0542410165750935E-3</v>
      </c>
      <c r="AA17" s="226"/>
      <c r="AB17" s="15"/>
      <c r="AC17" s="15"/>
      <c r="AD17" s="15" t="str">
        <f>IF(AND(OR(Table1[[#This Row],[Account]]="15030",Table1[[#This Row],[Account]]="15035",Table1[[#This Row],[Account]]="20150"),Table1[[#This Row],[Vendor ID]]=""),1,"")</f>
        <v/>
      </c>
      <c r="AE17" s="15"/>
      <c r="AF17" s="15"/>
      <c r="AG17" s="15"/>
      <c r="AH17" s="46" t="str">
        <f>IF(Table1[[#This Row],[Posting Date]]&lt;&gt;"","GJ-"&amp;CountryID,"")</f>
        <v>GJ-MEX</v>
      </c>
      <c r="AI17" s="59">
        <f>IF(Table1[[#This Row],[Posting Date]]&lt;&gt;"",Table1[[#This Row],[Posting Date]],"")</f>
        <v>44957</v>
      </c>
      <c r="AJ17" s="46"/>
      <c r="AK17" s="46" t="str">
        <f>IF(Table1[[#This Row],[Description]]&lt;&gt;"",Table1[[#This Row],[Description]],"")</f>
        <v>2023-01 DOL423 Mexico FO Report</v>
      </c>
      <c r="AL17" s="46" t="str">
        <f>IF(Table1[[#This Row],[Posting Date]]&lt;&gt;"",Table1[[#This Row],[Reference Number]],"")</f>
        <v>2023-01 DOL423 Mexico FO Report</v>
      </c>
      <c r="AM17" s="46" t="str">
        <f>TRIM(Table1[[#This Row],[Line '#]])</f>
        <v>1</v>
      </c>
      <c r="AN17" s="46" t="str">
        <f>TRIM(Table1[[#This Row],[Account]])</f>
        <v>90900</v>
      </c>
      <c r="AO17" s="46" t="str">
        <f>IF(Table1[[#This Row],[Posting Date]]&lt;&gt;"",$D$5,"")</f>
        <v>MEX</v>
      </c>
      <c r="AP17" s="46" t="str">
        <f>TRIM(Table1[[#This Row],[Departments-Prgrams]])</f>
        <v>20200</v>
      </c>
      <c r="AQ17" s="46" t="str">
        <f>TRIM(Table1[[#This Row],[Grant]])</f>
        <v>DOL423</v>
      </c>
      <c r="AR17" s="46" t="str">
        <f>TRIM(Table1[[#This Row],[Staff ID]])</f>
        <v/>
      </c>
      <c r="AS17" s="46" t="str">
        <f>IF(TRIM(Table1[[#This Row],[Budget Code]])=0,"",TRIM(Table1[[#This Row],[Budget Code]]))</f>
        <v>BANK FEES</v>
      </c>
      <c r="AT17" s="46" t="str">
        <f>IF(Table1[[#This Row],[Line Description]]&lt;&gt;"",Table1[[#This Row],[Line Description]],"")</f>
        <v>Banco Santander Mexico SA VAT Bank fees</v>
      </c>
      <c r="AU17" s="46">
        <f>IF(Table1[[#This Row],[Cur_Amount Debit]]&gt;0,ROUND(Table1[[#This Row],[Cur_Amount Debit]],2),"")</f>
        <v>0.02</v>
      </c>
      <c r="AV17" s="46" t="str">
        <f>IF(Table1[[#This Row],[Cur_Amount Credit]]&gt;0,ROUND(Table1[[#This Row],[Cur_Amount Credit]],2),"")</f>
        <v/>
      </c>
      <c r="AW17" s="46" t="str">
        <f>LEFT(Table1[[#This Row],[Cur]],3)</f>
        <v>MX</v>
      </c>
      <c r="AX17" s="59"/>
      <c r="AY17" s="46"/>
      <c r="AZ17" s="46">
        <f>IF(Table1[[#This Row],[Cur]]&lt;&gt;"",IF(Table1[[#This Row],[Cur]]="USD","",ExchangeRate),"")</f>
        <v>18.970994000000001</v>
      </c>
      <c r="BA17" s="46" t="str">
        <f>IF(Table1[[#This Row],[Grant]]&lt;&gt;"",VLOOKUP(Table1[[#This Row],[Grant]],Dimentions!$O$5:$Q$130,3),"")</f>
        <v>EGC</v>
      </c>
      <c r="BB17" s="46" t="str">
        <f>TRIM(Table1[[#This Row],[Vendor ID]])</f>
        <v/>
      </c>
      <c r="BC17">
        <f>IF(Table1[[#This Row],[Posting Date]]&lt;&gt;"",1,"")</f>
        <v>1</v>
      </c>
    </row>
    <row r="18" spans="1:55" ht="29.45" hidden="1" customHeight="1">
      <c r="A18" s="1"/>
      <c r="B18" s="281">
        <f>IF(Table1[[#This Row],[Posting Date]]&lt;&gt;"",IF(Table1[[#This Row],[Reference Number]]=Q17,B17+1,1),"")</f>
        <v>2</v>
      </c>
      <c r="C18" s="282">
        <v>44957</v>
      </c>
      <c r="D18" s="282">
        <v>44936</v>
      </c>
      <c r="E18" s="283" t="s">
        <v>101</v>
      </c>
      <c r="F18" s="284" t="str">
        <f>IFERROR(IF(VLOOKUP(Table1[[#This Row],[Budget Code Description]],Dimentions!$X$6:$AC$132,2,FALSE)="","",VLOOKUP(Table1[[#This Row],[Budget Code Description]],Dimentions!$X$6:$AC$132,2,FALSE)),"")</f>
        <v>RENT &amp; UT</v>
      </c>
      <c r="G18" s="284">
        <f>IFERROR(VLOOKUP(Table1[[#This Row],[Budget Code Description]],Dimentions!$X$6:$AC$132,3,FALSE),"")</f>
        <v>85180</v>
      </c>
      <c r="H18" s="285" t="str">
        <f>IFERROR(VLOOKUP(Table1[[#This Row],[Account]],Dimentions!$S$6:$V$233,2,FALSE),"")</f>
        <v>Rent</v>
      </c>
      <c r="I18" s="286">
        <f>_xlfn.NUMBERVALUE(LEFT(Table1[[#This Row],[Account]],1))</f>
        <v>8</v>
      </c>
      <c r="J18" s="286" t="str">
        <f>IFERROR(VLOOKUP(Table1[[#This Row],[Budget Code Description]],Table6[#All],7,FALSE),"")</f>
        <v>DOL423</v>
      </c>
      <c r="K18" s="284">
        <f>IFERROR(VLOOKUP(Table1[[#This Row],[Budget Code Description]],Table6[#All],8,FALSE),"")</f>
        <v>20200</v>
      </c>
      <c r="L18" s="287"/>
      <c r="M18" s="288" t="str">
        <f>IFERROR(VLOOKUP(Table1[[#This Row],[Staff ID]],Table2[],2,FALSE),"")</f>
        <v/>
      </c>
      <c r="N18" s="289" t="str">
        <f>IFERROR(IF(VLOOKUP(Table1[[#This Row],[Budget Code Description]],Dimentions!$X$6:$AC$97,4,FALSE)="","",VLOOKUP(Table1[[#This Row],[Budget Code Description]],Dimentions!$X$6:$AC$97,4,FALSE)),"")</f>
        <v/>
      </c>
      <c r="O18" s="288" t="str">
        <f>IFERROR(VLOOKUP(Table1[[#This Row],[Vendor ID]],Table549[],2,FALSE),"")</f>
        <v/>
      </c>
      <c r="P18" s="287" t="s">
        <v>102</v>
      </c>
      <c r="Q18" s="284" t="str">
        <f>IF(Table1[[#This Row],[Posting Date]]&lt;&gt;"",$D$9,"")</f>
        <v>2023-01 DOL423 Mexico FO Report</v>
      </c>
      <c r="R18" s="290" t="str">
        <f>IF(Table1[[#This Row],[Posting Date]]&lt;&gt;"",$D$10,"")</f>
        <v>2023-01 DOL423 Mexico FO Report</v>
      </c>
      <c r="S18" s="291" t="s">
        <v>103</v>
      </c>
      <c r="T18" s="287" t="s">
        <v>44</v>
      </c>
      <c r="U18" s="292">
        <v>154626.66</v>
      </c>
      <c r="V18" s="293"/>
      <c r="W18" s="255">
        <f t="shared" si="0"/>
        <v>18.970994000000001</v>
      </c>
      <c r="X18" s="161">
        <f>IF(E18="","",(IF(Table1[[#This Row],[Cur]]="USD",Table1[[#This Row],[Cur_Amount Debit]],Table1[[#This Row],[Cur_Amount Debit]]/Table1[[#This Row],[Exchange Rate]])))</f>
        <v>8150.6883614005674</v>
      </c>
      <c r="Y18" s="161">
        <f>IF(E18="","",(IF(Table1[[#This Row],[Cur]]="USD",Table1[[#This Row],[Cur_Amount Credit]],Table1[[#This Row],[Cur_Amount Credit]]/ExchangeRate)))</f>
        <v>0</v>
      </c>
      <c r="Z18" s="203">
        <f>IF(E18="","",(Table1[[#This Row],[Debit USD]]-Table1[[#This Row],[Credit USD]]))</f>
        <v>8150.6883614005674</v>
      </c>
      <c r="AA18" s="221" t="s">
        <v>104</v>
      </c>
      <c r="AB18" s="15"/>
      <c r="AC18" s="15"/>
      <c r="AD18" s="15" t="str">
        <f>IF(AND(OR(Table1[[#This Row],[Account]]="15030",Table1[[#This Row],[Account]]="15035",Table1[[#This Row],[Account]]="20150"),Table1[[#This Row],[Vendor ID]]=""),1,"")</f>
        <v/>
      </c>
      <c r="AE18" s="15"/>
      <c r="AF18" s="15"/>
      <c r="AG18" s="15"/>
      <c r="AH18" s="46" t="str">
        <f>IF(Table1[[#This Row],[Posting Date]]&lt;&gt;"","GJ-"&amp;CountryID,"")</f>
        <v>GJ-MEX</v>
      </c>
      <c r="AI18" s="59">
        <f>IF(Table1[[#This Row],[Posting Date]]&lt;&gt;"",Table1[[#This Row],[Posting Date]],"")</f>
        <v>44957</v>
      </c>
      <c r="AJ18" s="46"/>
      <c r="AK18" s="46" t="str">
        <f>IF(Table1[[#This Row],[Description]]&lt;&gt;"",Table1[[#This Row],[Description]],"")</f>
        <v>2023-01 DOL423 Mexico FO Report</v>
      </c>
      <c r="AL18" s="46" t="str">
        <f>IF(Table1[[#This Row],[Posting Date]]&lt;&gt;"",Table1[[#This Row],[Reference Number]],"")</f>
        <v>2023-01 DOL423 Mexico FO Report</v>
      </c>
      <c r="AM18" s="46" t="str">
        <f>TRIM(Table1[[#This Row],[Line '#]])</f>
        <v>2</v>
      </c>
      <c r="AN18" s="46" t="str">
        <f>TRIM(Table1[[#This Row],[Account]])</f>
        <v>85180</v>
      </c>
      <c r="AO18" s="46" t="str">
        <f>IF(Table1[[#This Row],[Posting Date]]&lt;&gt;"",$D$5,"")</f>
        <v>MEX</v>
      </c>
      <c r="AP18" s="46" t="str">
        <f>TRIM(Table1[[#This Row],[Departments-Prgrams]])</f>
        <v>20200</v>
      </c>
      <c r="AQ18" s="46" t="str">
        <f>TRIM(Table1[[#This Row],[Grant]])</f>
        <v>DOL423</v>
      </c>
      <c r="AR18" s="46" t="str">
        <f>TRIM(Table1[[#This Row],[Staff ID]])</f>
        <v/>
      </c>
      <c r="AS18" s="46" t="str">
        <f>IF(TRIM(Table1[[#This Row],[Budget Code]])=0,"",TRIM(Table1[[#This Row],[Budget Code]]))</f>
        <v>RENT &amp; UT</v>
      </c>
      <c r="AT18" s="46" t="str">
        <f>IF(Table1[[#This Row],[Line Description]]&lt;&gt;"",Table1[[#This Row],[Line Description]],"")</f>
        <v>WeWork Mexico Co S de RL de CV Coworking office space Jan 2023 Invoice 1223467436 and 670401169</v>
      </c>
      <c r="AU18" s="46">
        <f>IF(Table1[[#This Row],[Cur_Amount Debit]]&gt;0,ROUND(Table1[[#This Row],[Cur_Amount Debit]],2),"")</f>
        <v>154626.66</v>
      </c>
      <c r="AV18" s="46" t="str">
        <f>IF(Table1[[#This Row],[Cur_Amount Credit]]&gt;0,ROUND(Table1[[#This Row],[Cur_Amount Credit]],2),"")</f>
        <v/>
      </c>
      <c r="AW18" s="46" t="str">
        <f>LEFT(Table1[[#This Row],[Cur]],3)</f>
        <v>MX</v>
      </c>
      <c r="AX18" s="59"/>
      <c r="AY18" s="46"/>
      <c r="AZ18" s="46">
        <f>IF(Table1[[#This Row],[Cur]]&lt;&gt;"",IF(Table1[[#This Row],[Cur]]="USD","",ExchangeRate),"")</f>
        <v>18.970994000000001</v>
      </c>
      <c r="BA18" s="46" t="str">
        <f>IF(Table1[[#This Row],[Grant]]&lt;&gt;"",VLOOKUP(Table1[[#This Row],[Grant]],Grants!B:D,3),"")</f>
        <v>EGC</v>
      </c>
      <c r="BB18" s="46" t="str">
        <f>TRIM(Table1[[#This Row],[Vendor ID]])</f>
        <v/>
      </c>
      <c r="BC18">
        <f>IF(Table1[[#This Row],[Reference Number]]=Q17,BC17,BC17+1)</f>
        <v>1</v>
      </c>
    </row>
    <row r="19" spans="1:55" s="242" customFormat="1" ht="29.45" hidden="1" customHeight="1">
      <c r="A19" s="234"/>
      <c r="B19" s="300" t="str">
        <f>IF(Table1[[#This Row],[Posting Date]]&lt;&gt;"",IF(Table1[[#This Row],[Reference Number]]=Q18,B18+1,1),"")</f>
        <v/>
      </c>
      <c r="C19" s="235"/>
      <c r="D19" s="235"/>
      <c r="E19" s="236"/>
      <c r="F19" s="301">
        <v>99999</v>
      </c>
      <c r="G19" s="301">
        <v>20200</v>
      </c>
      <c r="H19" s="302" t="str">
        <f>IFERROR(VLOOKUP(Table1[[#This Row],[Account]],Dimentions!$S$6:$V$233,2,FALSE),"")</f>
        <v>A/P Liabilities Payable</v>
      </c>
      <c r="I19" s="303">
        <f>_xlfn.NUMBERVALUE(LEFT(Table1[[#This Row],[Account]],1))</f>
        <v>2</v>
      </c>
      <c r="J19" s="303" t="s">
        <v>15</v>
      </c>
      <c r="K19" s="301" t="str">
        <f>IFERROR(VLOOKUP(Table1[[#This Row],[Budget Code Description]],Table6[#All],8,FALSE),"")</f>
        <v/>
      </c>
      <c r="L19" s="237"/>
      <c r="M19" s="304" t="str">
        <f>IFERROR(VLOOKUP(Table1[[#This Row],[Staff ID]],Table2[],2,FALSE),"")</f>
        <v/>
      </c>
      <c r="N19" s="237" t="str">
        <f>IFERROR(IF(VLOOKUP(Table1[[#This Row],[Budget Code Description]],Dimentions!$X$6:$AC$98,4,FALSE)="","",VLOOKUP(Table1[[#This Row],[Budget Code Description]],Dimentions!$X$6:$AC$98,4,FALSE)),"")</f>
        <v/>
      </c>
      <c r="O19" s="304" t="str">
        <f>IFERROR(VLOOKUP(Table1[[#This Row],[Vendor ID]],Table549[],2,FALSE),"")</f>
        <v/>
      </c>
      <c r="P19" s="237"/>
      <c r="Q19" s="301" t="str">
        <f>IF(Table1[[#This Row],[Posting Date]]&lt;&gt;"",$D$9,"")</f>
        <v/>
      </c>
      <c r="R19" s="305" t="str">
        <f>IF(Table1[[#This Row],[Posting Date]]&lt;&gt;"",$D$10,"")</f>
        <v/>
      </c>
      <c r="S19" s="306" t="s">
        <v>103</v>
      </c>
      <c r="T19" s="237"/>
      <c r="U19" s="239"/>
      <c r="V19" s="307">
        <v>154626.66</v>
      </c>
      <c r="W19" s="308" t="str">
        <f>IF(E19="","",(ExchangeRate))</f>
        <v/>
      </c>
      <c r="X19" s="309" t="str">
        <f>IF(E19="","",(IF(Table1[[#This Row],[Cur]]="USD",Table1[[#This Row],[Cur_Amount Debit]],Table1[[#This Row],[Cur_Amount Debit]]/Table1[[#This Row],[Exchange Rate]])))</f>
        <v/>
      </c>
      <c r="Y19" s="309">
        <f>Table1[[#This Row],[Cur_Amount Credit]]/W18</f>
        <v>8150.6883614005674</v>
      </c>
      <c r="Z19" s="309" t="str">
        <f>IF(E19="","",(Table1[[#This Row],[Debit USD]]-Table1[[#This Row],[Credit USD]]))</f>
        <v/>
      </c>
      <c r="AA19" s="310"/>
      <c r="AB19" s="124"/>
      <c r="AC19" s="124"/>
      <c r="AD19" s="124"/>
      <c r="AE19" s="124"/>
      <c r="AF19" s="124"/>
      <c r="AG19" s="124"/>
      <c r="AH19" s="240"/>
      <c r="AI19" s="241"/>
      <c r="AJ19" s="240"/>
      <c r="AK19" s="240"/>
      <c r="AL19" s="240"/>
      <c r="AM19" s="240"/>
      <c r="AN19" s="240"/>
      <c r="AO19" s="240"/>
      <c r="AP19" s="240"/>
      <c r="AQ19" s="240"/>
      <c r="AR19" s="240"/>
      <c r="AS19" s="240"/>
      <c r="AT19" s="240"/>
      <c r="AU19" s="240"/>
      <c r="AV19" s="240"/>
      <c r="AW19" s="240"/>
      <c r="AX19" s="241"/>
      <c r="AY19" s="240"/>
      <c r="AZ19" s="240"/>
      <c r="BA19" s="240"/>
      <c r="BB19" s="240"/>
    </row>
    <row r="20" spans="1:55" s="242" customFormat="1" ht="29.45" customHeight="1">
      <c r="A20" s="234"/>
      <c r="B20" s="311" t="str">
        <f>IF(Table1[[#This Row],[Posting Date]]&lt;&gt;"",IF(Table1[[#This Row],[Reference Number]]=Q18,B18+1,1),"")</f>
        <v/>
      </c>
      <c r="C20" s="312"/>
      <c r="D20" s="312"/>
      <c r="E20" s="313"/>
      <c r="F20" s="314">
        <v>99999</v>
      </c>
      <c r="G20" s="397">
        <v>12220</v>
      </c>
      <c r="H20" s="315" t="str">
        <f>IFERROR(VLOOKUP(Table1[[#This Row],[Account]],Dimentions!$S$6:$V$233,2,FALSE),"")</f>
        <v/>
      </c>
      <c r="I20" s="316">
        <f>_xlfn.NUMBERVALUE(LEFT(Table1[[#This Row],[Account]],1))</f>
        <v>1</v>
      </c>
      <c r="J20" s="316" t="s">
        <v>15</v>
      </c>
      <c r="K20" s="314" t="str">
        <f>IFERROR(VLOOKUP(Table1[[#This Row],[Budget Code Description]],Table6[#All],8,FALSE),"")</f>
        <v/>
      </c>
      <c r="L20" s="317"/>
      <c r="M20" s="318" t="str">
        <f>IFERROR(VLOOKUP(Table1[[#This Row],[Staff ID]],Table2[],2,FALSE),"")</f>
        <v/>
      </c>
      <c r="N20" s="317" t="str">
        <f>IFERROR(IF(VLOOKUP(Table1[[#This Row],[Budget Code Description]],Dimentions!$X$6:$AC$98,4,FALSE)="","",VLOOKUP(Table1[[#This Row],[Budget Code Description]],Dimentions!$X$6:$AC$98,4,FALSE)),"")</f>
        <v/>
      </c>
      <c r="O20" s="318" t="str">
        <f>IFERROR(VLOOKUP(Table1[[#This Row],[Vendor ID]],Table549[],2,FALSE),"")</f>
        <v/>
      </c>
      <c r="P20" s="317"/>
      <c r="Q20" s="314" t="str">
        <f>IF(Table1[[#This Row],[Posting Date]]&lt;&gt;"",$D$9,"")</f>
        <v/>
      </c>
      <c r="R20" s="319" t="str">
        <f>IF(Table1[[#This Row],[Posting Date]]&lt;&gt;"",$D$10,"")</f>
        <v/>
      </c>
      <c r="S20" s="320" t="s">
        <v>105</v>
      </c>
      <c r="T20" s="317"/>
      <c r="U20" s="321">
        <v>154626.66</v>
      </c>
      <c r="V20" s="322"/>
      <c r="W20" s="308" t="str">
        <f>IF(E20="","",(ExchangeRate))</f>
        <v/>
      </c>
      <c r="X20" s="309">
        <f>Table1[[#This Row],[Cur_Amount Debit]]/W18</f>
        <v>8150.6883614005674</v>
      </c>
      <c r="Y20" s="309" t="str">
        <f>IF(E20="","",(IF(Table1[[#This Row],[Cur]]="USD",Table1[[#This Row],[Cur_Amount Credit]],Table1[[#This Row],[Cur_Amount Credit]]/ExchangeRate)))</f>
        <v/>
      </c>
      <c r="Z20" s="309" t="str">
        <f>IF(E20="","",(Table1[[#This Row],[Debit USD]]-Table1[[#This Row],[Credit USD]]))</f>
        <v/>
      </c>
      <c r="AA20" s="310"/>
      <c r="AB20" s="124"/>
      <c r="AC20" s="124"/>
      <c r="AD20" s="124"/>
      <c r="AE20" s="124"/>
      <c r="AF20" s="124"/>
      <c r="AG20" s="124"/>
      <c r="AH20" s="240"/>
      <c r="AI20" s="241"/>
      <c r="AJ20" s="240"/>
      <c r="AK20" s="240"/>
      <c r="AL20" s="240"/>
      <c r="AM20" s="240"/>
      <c r="AN20" s="240"/>
      <c r="AO20" s="240"/>
      <c r="AP20" s="240"/>
      <c r="AQ20" s="240"/>
      <c r="AR20" s="240"/>
      <c r="AS20" s="240"/>
      <c r="AT20" s="240"/>
      <c r="AU20" s="240"/>
      <c r="AV20" s="240"/>
      <c r="AW20" s="240"/>
      <c r="AX20" s="241"/>
      <c r="AY20" s="240"/>
      <c r="AZ20" s="240"/>
      <c r="BA20" s="240"/>
      <c r="BB20" s="240"/>
    </row>
    <row r="21" spans="1:55" ht="42.95" hidden="1">
      <c r="A21" s="1"/>
      <c r="B21" s="281">
        <f>IF(Table1[[#This Row],[Posting Date]]&lt;&gt;"",IF(Table1[[#This Row],[Reference Number]]=Q18,B18+1,1),"")</f>
        <v>3</v>
      </c>
      <c r="C21" s="282">
        <v>44957</v>
      </c>
      <c r="D21" s="282">
        <v>44938</v>
      </c>
      <c r="E21" s="283" t="s">
        <v>98</v>
      </c>
      <c r="F21" s="284" t="str">
        <f>IFERROR(IF(VLOOKUP(Table1[[#This Row],[Budget Code Description]],Dimentions!$X$6:$AC$132,2,FALSE)="","",VLOOKUP(Table1[[#This Row],[Budget Code Description]],Dimentions!$X$6:$AC$132,2,FALSE)),"")</f>
        <v>BANK FEES</v>
      </c>
      <c r="G21" s="284">
        <f>IFERROR(VLOOKUP(Table1[[#This Row],[Budget Code Description]],Dimentions!$X$6:$AC$132,3,FALSE),"")</f>
        <v>90900</v>
      </c>
      <c r="H21" s="285" t="str">
        <f>IFERROR(VLOOKUP(Table1[[#This Row],[Account]],Dimentions!$S$6:$V$233,2,FALSE),"")</f>
        <v>Bank Fees &amp; Service Charges</v>
      </c>
      <c r="I21" s="286">
        <f>_xlfn.NUMBERVALUE(LEFT(Table1[[#This Row],[Account]],1))</f>
        <v>9</v>
      </c>
      <c r="J21" s="286" t="str">
        <f>IFERROR(VLOOKUP(Table1[[#This Row],[Budget Code Description]],Table6[#All],7,FALSE),"")</f>
        <v>DOL423</v>
      </c>
      <c r="K21" s="284">
        <f>IFERROR(VLOOKUP(Table1[[#This Row],[Budget Code Description]],Table6[#All],8,FALSE),"")</f>
        <v>20200</v>
      </c>
      <c r="L21" s="287"/>
      <c r="M21" s="288" t="str">
        <f>IFERROR(VLOOKUP(Table1[[#This Row],[Staff ID]],Table2[],2,FALSE),"")</f>
        <v/>
      </c>
      <c r="N21" s="289" t="str">
        <f>IFERROR(IF(VLOOKUP(Table1[[#This Row],[Budget Code Description]],Dimentions!$X$6:$AC$97,4,FALSE)="","",VLOOKUP(Table1[[#This Row],[Budget Code Description]],Dimentions!$X$6:$AC$97,4,FALSE)),"")</f>
        <v/>
      </c>
      <c r="O21" s="288" t="str">
        <f>IFERROR(VLOOKUP(Table1[[#This Row],[Vendor ID]],Table549[],2,FALSE),"")</f>
        <v/>
      </c>
      <c r="P21" s="287" t="s">
        <v>99</v>
      </c>
      <c r="Q21" s="284" t="str">
        <f>IF(Table1[[#This Row],[Posting Date]]&lt;&gt;"",$D$9,"")</f>
        <v>2023-01 DOL423 Mexico FO Report</v>
      </c>
      <c r="R21" s="290" t="str">
        <f>IF(Table1[[#This Row],[Posting Date]]&lt;&gt;"",$D$10,"")</f>
        <v>2023-01 DOL423 Mexico FO Report</v>
      </c>
      <c r="S21" s="329" t="s">
        <v>100</v>
      </c>
      <c r="T21" s="287" t="s">
        <v>44</v>
      </c>
      <c r="U21" s="292">
        <v>4500</v>
      </c>
      <c r="V21" s="330"/>
      <c r="W21" s="327">
        <f t="shared" si="0"/>
        <v>18.970994000000001</v>
      </c>
      <c r="X21" s="223">
        <f>IF(E21="","",(IF(Table1[[#This Row],[Cur]]="USD",Table1[[#This Row],[Cur_Amount Debit]],Table1[[#This Row],[Cur_Amount Debit]]/Table1[[#This Row],[Exchange Rate]])))</f>
        <v>237.20422872939602</v>
      </c>
      <c r="Y21" s="223">
        <f>IF(E21="","",(IF(Table1[[#This Row],[Cur]]="USD",Table1[[#This Row],[Cur_Amount Credit]],Table1[[#This Row],[Cur_Amount Credit]]/ExchangeRate)))</f>
        <v>0</v>
      </c>
      <c r="Z21" s="224">
        <f>IF(E21="","",(Table1[[#This Row],[Debit USD]]-Table1[[#This Row],[Credit USD]]))</f>
        <v>237.20422872939602</v>
      </c>
      <c r="AA21" s="225" t="s">
        <v>106</v>
      </c>
      <c r="AB21" s="15"/>
      <c r="AC21" s="15"/>
      <c r="AD21" s="15" t="str">
        <f>IF(AND(OR(Table1[[#This Row],[Account]]="15030",Table1[[#This Row],[Account]]="15035",Table1[[#This Row],[Account]]="20150"),Table1[[#This Row],[Vendor ID]]=""),1,"")</f>
        <v/>
      </c>
      <c r="AE21" s="15"/>
      <c r="AF21" s="15"/>
      <c r="AG21" s="15"/>
      <c r="AH21" s="46" t="str">
        <f>IF(Table1[[#This Row],[Posting Date]]&lt;&gt;"","GJ-"&amp;CountryID,"")</f>
        <v>GJ-MEX</v>
      </c>
      <c r="AI21" s="59">
        <f>IF(Table1[[#This Row],[Posting Date]]&lt;&gt;"",Table1[[#This Row],[Posting Date]],"")</f>
        <v>44957</v>
      </c>
      <c r="AJ21" s="46"/>
      <c r="AK21" s="46" t="str">
        <f>IF(Table1[[#This Row],[Description]]&lt;&gt;"",Table1[[#This Row],[Description]],"")</f>
        <v>2023-01 DOL423 Mexico FO Report</v>
      </c>
      <c r="AL21" s="46" t="str">
        <f>IF(Table1[[#This Row],[Posting Date]]&lt;&gt;"",Table1[[#This Row],[Reference Number]],"")</f>
        <v>2023-01 DOL423 Mexico FO Report</v>
      </c>
      <c r="AM21" s="46" t="str">
        <f>TRIM(Table1[[#This Row],[Line '#]])</f>
        <v>3</v>
      </c>
      <c r="AN21" s="46" t="str">
        <f>TRIM(Table1[[#This Row],[Account]])</f>
        <v>90900</v>
      </c>
      <c r="AO21" s="46" t="str">
        <f>IF(Table1[[#This Row],[Posting Date]]&lt;&gt;"",$D$5,"")</f>
        <v>MEX</v>
      </c>
      <c r="AP21" s="46" t="str">
        <f>TRIM(Table1[[#This Row],[Departments-Prgrams]])</f>
        <v>20200</v>
      </c>
      <c r="AQ21" s="46" t="str">
        <f>TRIM(Table1[[#This Row],[Grant]])</f>
        <v>DOL423</v>
      </c>
      <c r="AR21" s="46" t="str">
        <f>TRIM(Table1[[#This Row],[Staff ID]])</f>
        <v/>
      </c>
      <c r="AS21" s="46" t="str">
        <f>IF(TRIM(Table1[[#This Row],[Budget Code]])=0,"",TRIM(Table1[[#This Row],[Budget Code]]))</f>
        <v>BANK FEES</v>
      </c>
      <c r="AT21" s="46" t="str">
        <f>IF(Table1[[#This Row],[Line Description]]&lt;&gt;"",Table1[[#This Row],[Line Description]],"")</f>
        <v>Banco Santander Mexico SA VAT Bank fees</v>
      </c>
      <c r="AU21" s="46">
        <f>IF(Table1[[#This Row],[Cur_Amount Debit]]&gt;0,ROUND(Table1[[#This Row],[Cur_Amount Debit]],2),"")</f>
        <v>4500</v>
      </c>
      <c r="AV21" s="46" t="str">
        <f>IF(Table1[[#This Row],[Cur_Amount Credit]]&gt;0,ROUND(Table1[[#This Row],[Cur_Amount Credit]],2),"")</f>
        <v/>
      </c>
      <c r="AW21" s="46" t="str">
        <f>LEFT(Table1[[#This Row],[Cur]],3)</f>
        <v>MX</v>
      </c>
      <c r="AX21" s="59"/>
      <c r="AY21" s="46"/>
      <c r="AZ21" s="46">
        <f>IF(Table1[[#This Row],[Cur]]&lt;&gt;"",IF(Table1[[#This Row],[Cur]]="USD","",ExchangeRate),"")</f>
        <v>18.970994000000001</v>
      </c>
      <c r="BA21" s="46" t="str">
        <f>IF(Table1[[#This Row],[Grant]]&lt;&gt;"",VLOOKUP(Table1[[#This Row],[Grant]],Grants!B:D,3),"")</f>
        <v>EGC</v>
      </c>
      <c r="BB21" s="46" t="str">
        <f>TRIM(Table1[[#This Row],[Vendor ID]])</f>
        <v/>
      </c>
      <c r="BC21">
        <f>IF(Table1[[#This Row],[Reference Number]]=Q18,BC18,BC18+1)</f>
        <v>1</v>
      </c>
    </row>
    <row r="22" spans="1:55" s="242" customFormat="1" hidden="1">
      <c r="A22" s="234"/>
      <c r="B22" s="300" t="str">
        <f>IF(Table1[[#This Row],[Posting Date]]&lt;&gt;"",IF(Table1[[#This Row],[Reference Number]]=Q21,B21+1,1),"")</f>
        <v/>
      </c>
      <c r="C22" s="235"/>
      <c r="D22" s="235"/>
      <c r="E22" s="236"/>
      <c r="F22" s="301">
        <v>99999</v>
      </c>
      <c r="G22" s="301">
        <v>20200</v>
      </c>
      <c r="H22" s="302" t="str">
        <f>IFERROR(VLOOKUP(Table1[[#This Row],[Account]],Dimentions!$S$6:$V$233,2,FALSE),"")</f>
        <v>A/P Liabilities Payable</v>
      </c>
      <c r="I22" s="303">
        <f>_xlfn.NUMBERVALUE(LEFT(Table1[[#This Row],[Account]],1))</f>
        <v>2</v>
      </c>
      <c r="J22" s="303" t="s">
        <v>15</v>
      </c>
      <c r="K22" s="301" t="str">
        <f>IFERROR(VLOOKUP(Table1[[#This Row],[Budget Code Description]],Table6[#All],8,FALSE),"")</f>
        <v/>
      </c>
      <c r="L22" s="237"/>
      <c r="M22" s="304" t="str">
        <f>IFERROR(VLOOKUP(Table1[[#This Row],[Staff ID]],Table2[],2,FALSE),"")</f>
        <v/>
      </c>
      <c r="N22" s="237" t="str">
        <f>IFERROR(IF(VLOOKUP(Table1[[#This Row],[Budget Code Description]],Dimentions!$X$6:$AC$98,4,FALSE)="","",VLOOKUP(Table1[[#This Row],[Budget Code Description]],Dimentions!$X$6:$AC$98,4,FALSE)),"")</f>
        <v/>
      </c>
      <c r="O22" s="304" t="str">
        <f>IFERROR(VLOOKUP(Table1[[#This Row],[Vendor ID]],Table549[],2,FALSE),"")</f>
        <v/>
      </c>
      <c r="P22" s="237"/>
      <c r="Q22" s="301" t="str">
        <f>IF(Table1[[#This Row],[Posting Date]]&lt;&gt;"",$D$9,"")</f>
        <v/>
      </c>
      <c r="R22" s="305" t="str">
        <f>IF(Table1[[#This Row],[Posting Date]]&lt;&gt;"",$D$10,"")</f>
        <v/>
      </c>
      <c r="S22" s="323" t="s">
        <v>100</v>
      </c>
      <c r="T22" s="237"/>
      <c r="U22" s="324"/>
      <c r="V22" s="331">
        <v>4500</v>
      </c>
      <c r="W22" s="328" t="str">
        <f>IF(E22="","",(ExchangeRate))</f>
        <v/>
      </c>
      <c r="X22" s="325" t="str">
        <f>IF(E22="","",(IF(Table1[[#This Row],[Cur]]="USD",Table1[[#This Row],[Cur_Amount Debit]],Table1[[#This Row],[Cur_Amount Debit]]/Table1[[#This Row],[Exchange Rate]])))</f>
        <v/>
      </c>
      <c r="Y22" s="325">
        <f>Table1[[#This Row],[Cur_Amount Credit]]/W21</f>
        <v>237.20422872939602</v>
      </c>
      <c r="Z22" s="325" t="str">
        <f>IF(E22="","",(Table1[[#This Row],[Debit USD]]-Table1[[#This Row],[Credit USD]]))</f>
        <v/>
      </c>
      <c r="AA22" s="326"/>
      <c r="AB22" s="124"/>
      <c r="AC22" s="124"/>
      <c r="AD22" s="124"/>
      <c r="AE22" s="124"/>
      <c r="AF22" s="124"/>
      <c r="AG22" s="124"/>
      <c r="AH22" s="240"/>
      <c r="AI22" s="241"/>
      <c r="AJ22" s="240"/>
      <c r="AK22" s="240"/>
      <c r="AL22" s="240"/>
      <c r="AM22" s="240"/>
      <c r="AN22" s="240"/>
      <c r="AO22" s="240"/>
      <c r="AP22" s="240"/>
      <c r="AQ22" s="240"/>
      <c r="AR22" s="240"/>
      <c r="AS22" s="240"/>
      <c r="AT22" s="240"/>
      <c r="AU22" s="240"/>
      <c r="AV22" s="240"/>
      <c r="AW22" s="240"/>
      <c r="AX22" s="241"/>
      <c r="AY22" s="240"/>
      <c r="AZ22" s="240"/>
      <c r="BA22" s="240"/>
      <c r="BB22" s="240"/>
    </row>
    <row r="23" spans="1:55" s="242" customFormat="1" ht="15">
      <c r="A23" s="234"/>
      <c r="B23" s="311" t="str">
        <f>IF(Table1[[#This Row],[Posting Date]]&lt;&gt;"",IF(Table1[[#This Row],[Reference Number]]=Q21,B21+1,1),"")</f>
        <v/>
      </c>
      <c r="C23" s="312"/>
      <c r="D23" s="312"/>
      <c r="E23" s="313"/>
      <c r="F23" s="314">
        <v>99999</v>
      </c>
      <c r="G23" s="397">
        <v>12220</v>
      </c>
      <c r="H23" s="315" t="str">
        <f>IFERROR(VLOOKUP(Table1[[#This Row],[Account]],Dimentions!$S$6:$V$233,2,FALSE),"")</f>
        <v/>
      </c>
      <c r="I23" s="316">
        <f>_xlfn.NUMBERVALUE(LEFT(Table1[[#This Row],[Account]],1))</f>
        <v>1</v>
      </c>
      <c r="J23" s="316" t="s">
        <v>15</v>
      </c>
      <c r="K23" s="314" t="str">
        <f>IFERROR(VLOOKUP(Table1[[#This Row],[Budget Code Description]],Table6[#All],8,FALSE),"")</f>
        <v/>
      </c>
      <c r="L23" s="317"/>
      <c r="M23" s="318" t="str">
        <f>IFERROR(VLOOKUP(Table1[[#This Row],[Staff ID]],Table2[],2,FALSE),"")</f>
        <v/>
      </c>
      <c r="N23" s="317" t="str">
        <f>IFERROR(IF(VLOOKUP(Table1[[#This Row],[Budget Code Description]],Dimentions!$X$6:$AC$98,4,FALSE)="","",VLOOKUP(Table1[[#This Row],[Budget Code Description]],Dimentions!$X$6:$AC$98,4,FALSE)),"")</f>
        <v/>
      </c>
      <c r="O23" s="318" t="str">
        <f>IFERROR(VLOOKUP(Table1[[#This Row],[Vendor ID]],Table549[],2,FALSE),"")</f>
        <v/>
      </c>
      <c r="P23" s="317"/>
      <c r="Q23" s="314" t="str">
        <f>IF(Table1[[#This Row],[Posting Date]]&lt;&gt;"",$D$9,"")</f>
        <v/>
      </c>
      <c r="R23" s="319" t="str">
        <f>IF(Table1[[#This Row],[Posting Date]]&lt;&gt;"",$D$10,"")</f>
        <v/>
      </c>
      <c r="S23" s="332" t="s">
        <v>107</v>
      </c>
      <c r="T23" s="317"/>
      <c r="U23" s="333">
        <v>4500</v>
      </c>
      <c r="V23" s="334"/>
      <c r="W23" s="328" t="str">
        <f>IF(E23="","",(ExchangeRate))</f>
        <v/>
      </c>
      <c r="X23" s="325">
        <f>Table1[[#This Row],[Cur_Amount Debit]]/W21</f>
        <v>237.20422872939602</v>
      </c>
      <c r="Y23" s="325" t="str">
        <f>IF(E23="","",(IF(Table1[[#This Row],[Cur]]="USD",Table1[[#This Row],[Cur_Amount Credit]],Table1[[#This Row],[Cur_Amount Credit]]/ExchangeRate)))</f>
        <v/>
      </c>
      <c r="Z23" s="325" t="str">
        <f>IF(E23="","",(Table1[[#This Row],[Debit USD]]-Table1[[#This Row],[Credit USD]]))</f>
        <v/>
      </c>
      <c r="AA23" s="326"/>
      <c r="AB23" s="124"/>
      <c r="AC23" s="124"/>
      <c r="AD23" s="124"/>
      <c r="AE23" s="124"/>
      <c r="AF23" s="124"/>
      <c r="AG23" s="124"/>
      <c r="AH23" s="240"/>
      <c r="AI23" s="241"/>
      <c r="AJ23" s="240"/>
      <c r="AK23" s="240"/>
      <c r="AL23" s="240"/>
      <c r="AM23" s="240"/>
      <c r="AN23" s="240"/>
      <c r="AO23" s="240"/>
      <c r="AP23" s="240"/>
      <c r="AQ23" s="240"/>
      <c r="AR23" s="240"/>
      <c r="AS23" s="240"/>
      <c r="AT23" s="240"/>
      <c r="AU23" s="240"/>
      <c r="AV23" s="240"/>
      <c r="AW23" s="240"/>
      <c r="AX23" s="241"/>
      <c r="AY23" s="240"/>
      <c r="AZ23" s="240"/>
      <c r="BA23" s="240"/>
      <c r="BB23" s="240"/>
    </row>
    <row r="24" spans="1:55" ht="29.1" customHeight="1">
      <c r="A24" s="1"/>
      <c r="B24" s="281">
        <f>IF(Table1[[#This Row],[Posting Date]]&lt;&gt;"",IF(Table1[[#This Row],[Reference Number]]=Q21,B21+1,1),"")</f>
        <v>4</v>
      </c>
      <c r="C24" s="282">
        <v>44957</v>
      </c>
      <c r="D24" s="282">
        <v>44938</v>
      </c>
      <c r="E24" s="283" t="s">
        <v>108</v>
      </c>
      <c r="F24" s="284">
        <f>IFERROR(IF(VLOOKUP(Table1[[#This Row],[Budget Code Description]],Dimentions!$X$6:$AC$132,2,FALSE)="","",VLOOKUP(Table1[[#This Row],[Budget Code Description]],Dimentions!$X$6:$AC$132,2,FALSE)),"")</f>
        <v>99999</v>
      </c>
      <c r="G24" s="398">
        <v>12220</v>
      </c>
      <c r="H24" s="285" t="str">
        <f>IFERROR(VLOOKUP(Table1[[#This Row],[Account]],Dimentions!$S$6:$V$233,2,FALSE),"")</f>
        <v/>
      </c>
      <c r="I24" s="286">
        <f>_xlfn.NUMBERVALUE(LEFT(Table1[[#This Row],[Account]],1))</f>
        <v>1</v>
      </c>
      <c r="J24" s="286" t="str">
        <f>IFERROR(VLOOKUP(Table1[[#This Row],[Budget Code Description]],Table6[#All],7,FALSE),"")</f>
        <v>DOL423</v>
      </c>
      <c r="K24" s="284">
        <f>IFERROR(VLOOKUP(Table1[[#This Row],[Budget Code Description]],Table6[#All],8,FALSE),"")</f>
        <v>20200</v>
      </c>
      <c r="L24" s="287"/>
      <c r="M24" s="288" t="str">
        <f>IFERROR(VLOOKUP(Table1[[#This Row],[Staff ID]],Table2[],2,FALSE),"")</f>
        <v/>
      </c>
      <c r="N24" s="289" t="str">
        <f>IFERROR(IF(VLOOKUP(Table1[[#This Row],[Budget Code Description]],Dimentions!$X$6:$AC$97,4,FALSE)="","",VLOOKUP(Table1[[#This Row],[Budget Code Description]],Dimentions!$X$6:$AC$97,4,FALSE)),"")</f>
        <v/>
      </c>
      <c r="O24" s="288" t="str">
        <f>IFERROR(VLOOKUP(Table1[[#This Row],[Vendor ID]],Table549[],2,FALSE),"")</f>
        <v/>
      </c>
      <c r="P24" s="287" t="s">
        <v>109</v>
      </c>
      <c r="Q24" s="284" t="str">
        <f>IF(Table1[[#This Row],[Posting Date]]&lt;&gt;"",$D$9,"")</f>
        <v>2023-01 DOL423 Mexico FO Report</v>
      </c>
      <c r="R24" s="290" t="str">
        <f>IF(Table1[[#This Row],[Posting Date]]&lt;&gt;"",$D$10,"")</f>
        <v>2023-01 DOL423 Mexico FO Report</v>
      </c>
      <c r="S24" s="291" t="s">
        <v>110</v>
      </c>
      <c r="T24" s="287" t="s">
        <v>44</v>
      </c>
      <c r="U24" s="292">
        <v>119345</v>
      </c>
      <c r="V24" s="330"/>
      <c r="W24" s="327">
        <f t="shared" si="0"/>
        <v>18.970994000000001</v>
      </c>
      <c r="X24" s="223">
        <f>IF(E24="","",(IF(Table1[[#This Row],[Cur]]="USD",Table1[[#This Row],[Cur_Amount Debit]],Table1[[#This Row],[Cur_Amount Debit]]/Table1[[#This Row],[Exchange Rate]])))</f>
        <v>6290.919706157727</v>
      </c>
      <c r="Y24" s="223">
        <f>IF(E24="","",(IF(Table1[[#This Row],[Cur]]="USD",Table1[[#This Row],[Cur_Amount Credit]],Table1[[#This Row],[Cur_Amount Credit]]/ExchangeRate)))</f>
        <v>0</v>
      </c>
      <c r="Z24" s="224">
        <f>IF(E24="","",(Table1[[#This Row],[Debit USD]]-Table1[[#This Row],[Credit USD]]))</f>
        <v>6290.919706157727</v>
      </c>
      <c r="AA24" s="225" t="s">
        <v>111</v>
      </c>
      <c r="AB24" s="15"/>
      <c r="AC24" s="15"/>
      <c r="AD24" s="15" t="str">
        <f>IF(AND(OR(Table1[[#This Row],[Account]]="15030",Table1[[#This Row],[Account]]="15035",Table1[[#This Row],[Account]]="20150"),Table1[[#This Row],[Vendor ID]]=""),1,"")</f>
        <v/>
      </c>
      <c r="AE24" s="15"/>
      <c r="AF24" s="15"/>
      <c r="AG24" s="15"/>
      <c r="AH24" s="46" t="str">
        <f>IF(Table1[[#This Row],[Posting Date]]&lt;&gt;"","GJ-"&amp;CountryID,"")</f>
        <v>GJ-MEX</v>
      </c>
      <c r="AI24" s="59">
        <f>IF(Table1[[#This Row],[Posting Date]]&lt;&gt;"",Table1[[#This Row],[Posting Date]],"")</f>
        <v>44957</v>
      </c>
      <c r="AJ24" s="46"/>
      <c r="AK24" s="46" t="str">
        <f>IF(Table1[[#This Row],[Description]]&lt;&gt;"",Table1[[#This Row],[Description]],"")</f>
        <v>2023-01 DOL423 Mexico FO Report</v>
      </c>
      <c r="AL24" s="46" t="str">
        <f>IF(Table1[[#This Row],[Posting Date]]&lt;&gt;"",Table1[[#This Row],[Reference Number]],"")</f>
        <v>2023-01 DOL423 Mexico FO Report</v>
      </c>
      <c r="AM24" s="46" t="str">
        <f>TRIM(Table1[[#This Row],[Line '#]])</f>
        <v>4</v>
      </c>
      <c r="AN24" s="46" t="str">
        <f>TRIM(Table1[[#This Row],[Account]])</f>
        <v>12220</v>
      </c>
      <c r="AO24" s="46" t="str">
        <f>IF(Table1[[#This Row],[Posting Date]]&lt;&gt;"",$D$5,"")</f>
        <v>MEX</v>
      </c>
      <c r="AP24" s="46" t="str">
        <f>TRIM(Table1[[#This Row],[Departments-Prgrams]])</f>
        <v>20200</v>
      </c>
      <c r="AQ24" s="46" t="str">
        <f>TRIM(Table1[[#This Row],[Grant]])</f>
        <v>DOL423</v>
      </c>
      <c r="AR24" s="46" t="str">
        <f>TRIM(Table1[[#This Row],[Staff ID]])</f>
        <v/>
      </c>
      <c r="AS24" s="46" t="str">
        <f>IF(TRIM(Table1[[#This Row],[Budget Code]])=0,"",TRIM(Table1[[#This Row],[Budget Code]]))</f>
        <v>99999</v>
      </c>
      <c r="AT24" s="46" t="str">
        <f>IF(Table1[[#This Row],[Line Description]]&lt;&gt;"",Table1[[#This Row],[Line Description]],"")</f>
        <v>Instituo Mexicano del Seguro Social pago Staff Social Security December 2022 PR Ending 12/31/22 POA</v>
      </c>
      <c r="AU24" s="46">
        <f>IF(Table1[[#This Row],[Cur_Amount Debit]]&gt;0,ROUND(Table1[[#This Row],[Cur_Amount Debit]],2),"")</f>
        <v>119345</v>
      </c>
      <c r="AV24" s="46" t="str">
        <f>IF(Table1[[#This Row],[Cur_Amount Credit]]&gt;0,ROUND(Table1[[#This Row],[Cur_Amount Credit]],2),"")</f>
        <v/>
      </c>
      <c r="AW24" s="46" t="str">
        <f>LEFT(Table1[[#This Row],[Cur]],3)</f>
        <v>MX</v>
      </c>
      <c r="AX24" s="59"/>
      <c r="AY24" s="46"/>
      <c r="AZ24" s="46">
        <f>IF(Table1[[#This Row],[Cur]]&lt;&gt;"",IF(Table1[[#This Row],[Cur]]="USD","",ExchangeRate),"")</f>
        <v>18.970994000000001</v>
      </c>
      <c r="BA24" s="46" t="str">
        <f>IF(Table1[[#This Row],[Grant]]&lt;&gt;"",VLOOKUP(Table1[[#This Row],[Grant]],Grants!B:D,3),"")</f>
        <v>EGC</v>
      </c>
      <c r="BB24" s="46" t="str">
        <f>TRIM(Table1[[#This Row],[Vendor ID]])</f>
        <v/>
      </c>
      <c r="BC24">
        <f>IF(Table1[[#This Row],[Reference Number]]=Q21,BC21,BC21+1)</f>
        <v>1</v>
      </c>
    </row>
    <row r="25" spans="1:55" ht="46.5">
      <c r="A25" s="1"/>
      <c r="B25" s="335">
        <f>IF(Table1[[#This Row],[Posting Date]]&lt;&gt;"",IF(Table1[[#This Row],[Reference Number]]=Q24,B24+1,1),"")</f>
        <v>5</v>
      </c>
      <c r="C25" s="295">
        <v>44957</v>
      </c>
      <c r="D25" s="295">
        <v>44938</v>
      </c>
      <c r="E25" s="296" t="s">
        <v>108</v>
      </c>
      <c r="F25" s="336">
        <f>IFERROR(IF(VLOOKUP(Table1[[#This Row],[Budget Code Description]],Dimentions!$X$6:$AC$132,2,FALSE)="","",VLOOKUP(Table1[[#This Row],[Budget Code Description]],Dimentions!$X$6:$AC$132,2,FALSE)),"")</f>
        <v>99999</v>
      </c>
      <c r="G25" s="397">
        <v>12220</v>
      </c>
      <c r="H25" s="337" t="str">
        <f>IFERROR(VLOOKUP(Table1[[#This Row],[Account]],Dimentions!$S$6:$V$233,2,FALSE),"")</f>
        <v/>
      </c>
      <c r="I25" s="338">
        <f>_xlfn.NUMBERVALUE(LEFT(Table1[[#This Row],[Account]],1))</f>
        <v>1</v>
      </c>
      <c r="J25" s="338" t="str">
        <f>IFERROR(VLOOKUP(Table1[[#This Row],[Budget Code Description]],Table6[#All],7,FALSE),"")</f>
        <v>DOL423</v>
      </c>
      <c r="K25" s="336">
        <f>IFERROR(VLOOKUP(Table1[[#This Row],[Budget Code Description]],Table6[#All],8,FALSE),"")</f>
        <v>20200</v>
      </c>
      <c r="L25" s="297"/>
      <c r="M25" s="339" t="str">
        <f>IFERROR(VLOOKUP(Table1[[#This Row],[Staff ID]],Table2[],2,FALSE),"")</f>
        <v/>
      </c>
      <c r="N25" s="340" t="str">
        <f>IFERROR(IF(VLOOKUP(Table1[[#This Row],[Budget Code Description]],Dimentions!$X$6:$AC$97,4,FALSE)="","",VLOOKUP(Table1[[#This Row],[Budget Code Description]],Dimentions!$X$6:$AC$97,4,FALSE)),"")</f>
        <v/>
      </c>
      <c r="O25" s="339" t="str">
        <f>IFERROR(VLOOKUP(Table1[[#This Row],[Vendor ID]],Table549[],2,FALSE),"")</f>
        <v/>
      </c>
      <c r="P25" s="297" t="s">
        <v>109</v>
      </c>
      <c r="Q25" s="336" t="str">
        <f>IF(Table1[[#This Row],[Posting Date]]&lt;&gt;"",$D$9,"")</f>
        <v>2023-01 DOL423 Mexico FO Report</v>
      </c>
      <c r="R25" s="341" t="str">
        <f>IF(Table1[[#This Row],[Posting Date]]&lt;&gt;"",$D$10,"")</f>
        <v>2023-01 DOL423 Mexico FO Report</v>
      </c>
      <c r="S25" s="342" t="s">
        <v>112</v>
      </c>
      <c r="T25" s="297" t="s">
        <v>44</v>
      </c>
      <c r="U25" s="343">
        <v>17447.28</v>
      </c>
      <c r="V25" s="344"/>
      <c r="W25" s="327">
        <f t="shared" si="0"/>
        <v>18.970994000000001</v>
      </c>
      <c r="X25" s="223">
        <f>IF(E25="","",(IF(Table1[[#This Row],[Cur]]="USD",Table1[[#This Row],[Cur_Amount Debit]],Table1[[#This Row],[Cur_Amount Debit]]/Table1[[#This Row],[Exchange Rate]])))</f>
        <v>919.68191018351479</v>
      </c>
      <c r="Y25" s="223">
        <f>IF(E25="","",(IF(Table1[[#This Row],[Cur]]="USD",Table1[[#This Row],[Cur_Amount Credit]],Table1[[#This Row],[Cur_Amount Credit]]/ExchangeRate)))</f>
        <v>0</v>
      </c>
      <c r="Z25" s="224">
        <f>IF(E25="","",(Table1[[#This Row],[Debit USD]]-Table1[[#This Row],[Credit USD]]))</f>
        <v>919.68191018351479</v>
      </c>
      <c r="AA25" s="225" t="s">
        <v>111</v>
      </c>
      <c r="AB25" s="15"/>
      <c r="AC25" s="15"/>
      <c r="AD25" s="15" t="str">
        <f>IF(AND(OR(Table1[[#This Row],[Account]]="15030",Table1[[#This Row],[Account]]="15035",Table1[[#This Row],[Account]]="20150"),Table1[[#This Row],[Vendor ID]]=""),1,"")</f>
        <v/>
      </c>
      <c r="AE25" s="15"/>
      <c r="AF25" s="15"/>
      <c r="AG25" s="15"/>
      <c r="AH25" s="46" t="str">
        <f>IF(Table1[[#This Row],[Posting Date]]&lt;&gt;"","GJ-"&amp;CountryID,"")</f>
        <v>GJ-MEX</v>
      </c>
      <c r="AI25" s="59">
        <f>IF(Table1[[#This Row],[Posting Date]]&lt;&gt;"",Table1[[#This Row],[Posting Date]],"")</f>
        <v>44957</v>
      </c>
      <c r="AJ25" s="46"/>
      <c r="AK25" s="46" t="str">
        <f>IF(Table1[[#This Row],[Description]]&lt;&gt;"",Table1[[#This Row],[Description]],"")</f>
        <v>2023-01 DOL423 Mexico FO Report</v>
      </c>
      <c r="AL25" s="46" t="str">
        <f>IF(Table1[[#This Row],[Posting Date]]&lt;&gt;"",Table1[[#This Row],[Reference Number]],"")</f>
        <v>2023-01 DOL423 Mexico FO Report</v>
      </c>
      <c r="AM25" s="46" t="str">
        <f>TRIM(Table1[[#This Row],[Line '#]])</f>
        <v>5</v>
      </c>
      <c r="AN25" s="46" t="str">
        <f>TRIM(Table1[[#This Row],[Account]])</f>
        <v>12220</v>
      </c>
      <c r="AO25" s="46" t="str">
        <f>IF(Table1[[#This Row],[Posting Date]]&lt;&gt;"",$D$5,"")</f>
        <v>MEX</v>
      </c>
      <c r="AP25" s="46" t="str">
        <f>TRIM(Table1[[#This Row],[Departments-Prgrams]])</f>
        <v>20200</v>
      </c>
      <c r="AQ25" s="46" t="str">
        <f>TRIM(Table1[[#This Row],[Grant]])</f>
        <v>DOL423</v>
      </c>
      <c r="AR25" s="46" t="str">
        <f>TRIM(Table1[[#This Row],[Staff ID]])</f>
        <v/>
      </c>
      <c r="AS25" s="46" t="str">
        <f>IF(TRIM(Table1[[#This Row],[Budget Code]])=0,"",TRIM(Table1[[#This Row],[Budget Code]]))</f>
        <v>99999</v>
      </c>
      <c r="AT25" s="46" t="str">
        <f>IF(Table1[[#This Row],[Line Description]]&lt;&gt;"",Table1[[#This Row],[Line Description]],"")</f>
        <v>Mexican Institute of Security Personal Social Payment Social Security December 2022 PR Ends 12/31/22 Worker taxes</v>
      </c>
      <c r="AU25" s="46">
        <f>IF(Table1[[#This Row],[Cur_Amount Debit]]&gt;0,ROUND(Table1[[#This Row],[Cur_Amount Debit]],2),"")</f>
        <v>17447.28</v>
      </c>
      <c r="AV25" s="46" t="str">
        <f>IF(Table1[[#This Row],[Cur_Amount Credit]]&gt;0,ROUND(Table1[[#This Row],[Cur_Amount Credit]],2),"")</f>
        <v/>
      </c>
      <c r="AW25" s="46" t="str">
        <f>LEFT(Table1[[#This Row],[Cur]],3)</f>
        <v>MX</v>
      </c>
      <c r="AX25" s="59"/>
      <c r="AY25" s="46"/>
      <c r="AZ25" s="46">
        <f>IF(Table1[[#This Row],[Cur]]&lt;&gt;"",IF(Table1[[#This Row],[Cur]]="USD","",ExchangeRate),"")</f>
        <v>18.970994000000001</v>
      </c>
      <c r="BA25" s="46" t="str">
        <f>IF(Table1[[#This Row],[Grant]]&lt;&gt;"",VLOOKUP(Table1[[#This Row],[Grant]],Grants!B:D,3),"")</f>
        <v>EGC</v>
      </c>
      <c r="BB25" s="46" t="str">
        <f>TRIM(Table1[[#This Row],[Vendor ID]])</f>
        <v/>
      </c>
      <c r="BC25">
        <f>IF(Table1[[#This Row],[Reference Number]]=Q24,BC24,BC24+1)</f>
        <v>1</v>
      </c>
    </row>
    <row r="26" spans="1:55" ht="34.5">
      <c r="A26" s="1"/>
      <c r="B26" s="256">
        <f>IF(Table1[[#This Row],[Posting Date]]&lt;&gt;"",IF(Table1[[#This Row],[Reference Number]]=Q25,B25+1,1),"")</f>
        <v>6</v>
      </c>
      <c r="C26" s="257">
        <v>44957</v>
      </c>
      <c r="D26" s="257">
        <v>44938</v>
      </c>
      <c r="E26" s="258" t="s">
        <v>108</v>
      </c>
      <c r="F26" s="259">
        <f>IFERROR(IF(VLOOKUP(Table1[[#This Row],[Budget Code Description]],Dimentions!$X$6:$AC$132,2,FALSE)="","",VLOOKUP(Table1[[#This Row],[Budget Code Description]],Dimentions!$X$6:$AC$132,2,FALSE)),"")</f>
        <v>99999</v>
      </c>
      <c r="G26" s="399">
        <v>12220</v>
      </c>
      <c r="H26" s="260" t="str">
        <f>IFERROR(VLOOKUP(Table1[[#This Row],[Account]],Dimentions!$S$6:$V$233,2,FALSE),"")</f>
        <v/>
      </c>
      <c r="I26" s="261">
        <f>_xlfn.NUMBERVALUE(LEFT(Table1[[#This Row],[Account]],1))</f>
        <v>1</v>
      </c>
      <c r="J26" s="261" t="str">
        <f>IFERROR(VLOOKUP(Table1[[#This Row],[Budget Code Description]],Table6[#All],7,FALSE),"")</f>
        <v>DOL423</v>
      </c>
      <c r="K26" s="259">
        <f>IFERROR(VLOOKUP(Table1[[#This Row],[Budget Code Description]],Table6[#All],8,FALSE),"")</f>
        <v>20200</v>
      </c>
      <c r="L26" s="262"/>
      <c r="M26" s="263" t="str">
        <f>IFERROR(VLOOKUP(Table1[[#This Row],[Staff ID]],Table2[],2,FALSE),"")</f>
        <v/>
      </c>
      <c r="N26" s="264" t="str">
        <f>IFERROR(IF(VLOOKUP(Table1[[#This Row],[Budget Code Description]],Dimentions!$X$6:$AC$97,4,FALSE)="","",VLOOKUP(Table1[[#This Row],[Budget Code Description]],Dimentions!$X$6:$AC$97,4,FALSE)),"")</f>
        <v/>
      </c>
      <c r="O26" s="263" t="str">
        <f>IFERROR(VLOOKUP(Table1[[#This Row],[Vendor ID]],Table549[],2,FALSE),"")</f>
        <v/>
      </c>
      <c r="P26" s="262" t="s">
        <v>113</v>
      </c>
      <c r="Q26" s="259" t="str">
        <f>IF(Table1[[#This Row],[Posting Date]]&lt;&gt;"",$D$9,"")</f>
        <v>2023-01 DOL423 Mexico FO Report</v>
      </c>
      <c r="R26" s="265" t="str">
        <f>IF(Table1[[#This Row],[Posting Date]]&lt;&gt;"",$D$10,"")</f>
        <v>2023-01 DOL423 Mexico FO Report</v>
      </c>
      <c r="S26" s="345" t="s">
        <v>114</v>
      </c>
      <c r="T26" s="262" t="s">
        <v>44</v>
      </c>
      <c r="U26" s="346">
        <v>25274</v>
      </c>
      <c r="V26" s="347"/>
      <c r="W26" s="327">
        <f t="shared" si="0"/>
        <v>18.970994000000001</v>
      </c>
      <c r="X26" s="161">
        <f>IF(E26="","",(IF(Table1[[#This Row],[Cur]]="USD",Table1[[#This Row],[Cur_Amount Debit]],Table1[[#This Row],[Cur_Amount Debit]]/Table1[[#This Row],[Exchange Rate]])))</f>
        <v>1332.2443726459455</v>
      </c>
      <c r="Y26" s="161">
        <f>IF(E26="","",(IF(Table1[[#This Row],[Cur]]="USD",Table1[[#This Row],[Cur_Amount Credit]],Table1[[#This Row],[Cur_Amount Credit]]/ExchangeRate)))</f>
        <v>0</v>
      </c>
      <c r="Z26" s="203">
        <f>IF(E26="","",(Table1[[#This Row],[Debit USD]]-Table1[[#This Row],[Credit USD]]))</f>
        <v>1332.2443726459455</v>
      </c>
      <c r="AA26" s="221" t="s">
        <v>115</v>
      </c>
      <c r="AB26" s="15"/>
      <c r="AC26" s="15"/>
      <c r="AD26" s="15" t="str">
        <f>IF(AND(OR(Table1[[#This Row],[Account]]="15030",Table1[[#This Row],[Account]]="15035",Table1[[#This Row],[Account]]="20150"),Table1[[#This Row],[Vendor ID]]=""),1,"")</f>
        <v/>
      </c>
      <c r="AE26" s="15"/>
      <c r="AF26" s="15"/>
      <c r="AG26" s="15"/>
      <c r="AH26" s="46" t="str">
        <f>IF(Table1[[#This Row],[Posting Date]]&lt;&gt;"","GJ-"&amp;CountryID,"")</f>
        <v>GJ-MEX</v>
      </c>
      <c r="AI26" s="59">
        <f>IF(Table1[[#This Row],[Posting Date]]&lt;&gt;"",Table1[[#This Row],[Posting Date]],"")</f>
        <v>44957</v>
      </c>
      <c r="AJ26" s="46"/>
      <c r="AK26" s="46" t="str">
        <f>IF(Table1[[#This Row],[Description]]&lt;&gt;"",Table1[[#This Row],[Description]],"")</f>
        <v>2023-01 DOL423 Mexico FO Report</v>
      </c>
      <c r="AL26" s="46" t="str">
        <f>IF(Table1[[#This Row],[Posting Date]]&lt;&gt;"",Table1[[#This Row],[Reference Number]],"")</f>
        <v>2023-01 DOL423 Mexico FO Report</v>
      </c>
      <c r="AM26" s="46" t="str">
        <f>TRIM(Table1[[#This Row],[Line '#]])</f>
        <v>6</v>
      </c>
      <c r="AN26" s="46" t="str">
        <f>TRIM(Table1[[#This Row],[Account]])</f>
        <v>12220</v>
      </c>
      <c r="AO26" s="46" t="str">
        <f>IF(Table1[[#This Row],[Posting Date]]&lt;&gt;"",$D$5,"")</f>
        <v>MEX</v>
      </c>
      <c r="AP26" s="46" t="str">
        <f>TRIM(Table1[[#This Row],[Departments-Prgrams]])</f>
        <v>20200</v>
      </c>
      <c r="AQ26" s="46" t="str">
        <f>TRIM(Table1[[#This Row],[Grant]])</f>
        <v>DOL423</v>
      </c>
      <c r="AR26" s="46" t="str">
        <f>TRIM(Table1[[#This Row],[Staff ID]])</f>
        <v/>
      </c>
      <c r="AS26" s="46" t="str">
        <f>IF(TRIM(Table1[[#This Row],[Budget Code]])=0,"",TRIM(Table1[[#This Row],[Budget Code]]))</f>
        <v>99999</v>
      </c>
      <c r="AT26" s="46" t="str">
        <f>IF(Table1[[#This Row],[Line Description]]&lt;&gt;"",Table1[[#This Row],[Line Description]],"")</f>
        <v>Gobrierno de la ciudad de Mexico pago Payroll tax December 2022 PR Ending 12/31/22</v>
      </c>
      <c r="AU26" s="46">
        <f>IF(Table1[[#This Row],[Cur_Amount Debit]]&gt;0,ROUND(Table1[[#This Row],[Cur_Amount Debit]],2),"")</f>
        <v>25274</v>
      </c>
      <c r="AV26" s="46" t="str">
        <f>IF(Table1[[#This Row],[Cur_Amount Credit]]&gt;0,ROUND(Table1[[#This Row],[Cur_Amount Credit]],2),"")</f>
        <v/>
      </c>
      <c r="AW26" s="46" t="str">
        <f>LEFT(Table1[[#This Row],[Cur]],3)</f>
        <v>MX</v>
      </c>
      <c r="AX26" s="59"/>
      <c r="AY26" s="46"/>
      <c r="AZ26" s="46">
        <f>IF(Table1[[#This Row],[Cur]]&lt;&gt;"",IF(Table1[[#This Row],[Cur]]="USD","",ExchangeRate),"")</f>
        <v>18.970994000000001</v>
      </c>
      <c r="BA26" s="46" t="str">
        <f>IF(Table1[[#This Row],[Grant]]&lt;&gt;"",VLOOKUP(Table1[[#This Row],[Grant]],Grants!B:D,3),"")</f>
        <v>EGC</v>
      </c>
      <c r="BB26" s="46" t="str">
        <f>TRIM(Table1[[#This Row],[Vendor ID]])</f>
        <v/>
      </c>
      <c r="BC26">
        <f>IF(Table1[[#This Row],[Reference Number]]=Q25,BC25,BC25+1)</f>
        <v>1</v>
      </c>
    </row>
    <row r="27" spans="1:55" ht="42.95" hidden="1">
      <c r="A27" s="1"/>
      <c r="B27" s="281">
        <f>IF(Table1[[#This Row],[Posting Date]]&lt;&gt;"",IF(Table1[[#This Row],[Reference Number]]=Q26,B26+1,1),"")</f>
        <v>7</v>
      </c>
      <c r="C27" s="282">
        <v>44957</v>
      </c>
      <c r="D27" s="282">
        <v>44938</v>
      </c>
      <c r="E27" s="283" t="s">
        <v>116</v>
      </c>
      <c r="F27" s="284" t="str">
        <f>IFERROR(IF(VLOOKUP(Table1[[#This Row],[Budget Code Description]],Dimentions!$X$6:$AC$132,2,FALSE)="","",VLOOKUP(Table1[[#This Row],[Budget Code Description]],Dimentions!$X$6:$AC$132,2,FALSE)),"")</f>
        <v>ATTESTENG</v>
      </c>
      <c r="G27" s="349">
        <f>IFERROR(VLOOKUP(Table1[[#This Row],[Budget Code Description]],Dimentions!$X$6:$AC$132,3,FALSE),"")</f>
        <v>81010</v>
      </c>
      <c r="H27" s="285" t="str">
        <f>IFERROR(VLOOKUP(Table1[[#This Row],[Account]],Dimentions!$S$6:$V$233,2,FALSE),"")</f>
        <v>Professional Fees</v>
      </c>
      <c r="I27" s="286">
        <f>_xlfn.NUMBERVALUE(LEFT(Table1[[#This Row],[Account]],1))</f>
        <v>8</v>
      </c>
      <c r="J27" s="286" t="str">
        <f>IFERROR(VLOOKUP(Table1[[#This Row],[Budget Code Description]],Table6[#All],7,FALSE),"")</f>
        <v>DOL423</v>
      </c>
      <c r="K27" s="284">
        <f>IFERROR(VLOOKUP(Table1[[#This Row],[Budget Code Description]],Table6[#All],8,FALSE),"")</f>
        <v>20200</v>
      </c>
      <c r="L27" s="287"/>
      <c r="M27" s="288" t="str">
        <f>IFERROR(VLOOKUP(Table1[[#This Row],[Staff ID]],Table2[],2,FALSE),"")</f>
        <v/>
      </c>
      <c r="N27" s="289" t="str">
        <f>IFERROR(IF(VLOOKUP(Table1[[#This Row],[Budget Code Description]],Dimentions!$X$6:$AC$97,4,FALSE)="","",VLOOKUP(Table1[[#This Row],[Budget Code Description]],Dimentions!$X$6:$AC$97,4,FALSE)),"")</f>
        <v/>
      </c>
      <c r="O27" s="288" t="str">
        <f>IFERROR(VLOOKUP(Table1[[#This Row],[Vendor ID]],Table549[],2,FALSE),"")</f>
        <v/>
      </c>
      <c r="P27" s="287" t="s">
        <v>117</v>
      </c>
      <c r="Q27" s="284" t="str">
        <f>IF(Table1[[#This Row],[Posting Date]]&lt;&gt;"",$D$9,"")</f>
        <v>2023-01 DOL423 Mexico FO Report</v>
      </c>
      <c r="R27" s="290" t="str">
        <f>IF(Table1[[#This Row],[Posting Date]]&lt;&gt;"",$D$10,"")</f>
        <v>2023-01 DOL423 Mexico FO Report</v>
      </c>
      <c r="S27" s="291" t="s">
        <v>118</v>
      </c>
      <c r="T27" s="287" t="s">
        <v>44</v>
      </c>
      <c r="U27" s="292">
        <v>1612.4</v>
      </c>
      <c r="V27" s="293"/>
      <c r="W27" s="327">
        <f t="shared" si="0"/>
        <v>18.970994000000001</v>
      </c>
      <c r="X27" s="223">
        <f>IF(E27="","",(IF(Table1[[#This Row],[Cur]]="USD",Table1[[#This Row],[Cur_Amount Debit]],Table1[[#This Row],[Cur_Amount Debit]]/Table1[[#This Row],[Exchange Rate]])))</f>
        <v>84.992910756284047</v>
      </c>
      <c r="Y27" s="223">
        <f>IF(E27="","",(IF(Table1[[#This Row],[Cur]]="USD",Table1[[#This Row],[Cur_Amount Credit]],Table1[[#This Row],[Cur_Amount Credit]]/ExchangeRate)))</f>
        <v>0</v>
      </c>
      <c r="Z27" s="224">
        <f>IF(E27="","",(Table1[[#This Row],[Debit USD]]-Table1[[#This Row],[Credit USD]]))</f>
        <v>84.992910756284047</v>
      </c>
      <c r="AA27" s="225" t="s">
        <v>119</v>
      </c>
      <c r="AB27" s="15"/>
      <c r="AC27" s="15"/>
      <c r="AD27" s="15" t="str">
        <f>IF(AND(OR(Table1[[#This Row],[Account]]="15030",Table1[[#This Row],[Account]]="15035",Table1[[#This Row],[Account]]="20150"),Table1[[#This Row],[Vendor ID]]=""),1,"")</f>
        <v/>
      </c>
      <c r="AE27" s="15"/>
      <c r="AF27" s="15"/>
      <c r="AG27" s="15"/>
      <c r="AH27" s="46" t="str">
        <f>IF(Table1[[#This Row],[Posting Date]]&lt;&gt;"","GJ-"&amp;CountryID,"")</f>
        <v>GJ-MEX</v>
      </c>
      <c r="AI27" s="59">
        <f>IF(Table1[[#This Row],[Posting Date]]&lt;&gt;"",Table1[[#This Row],[Posting Date]],"")</f>
        <v>44957</v>
      </c>
      <c r="AJ27" s="46"/>
      <c r="AK27" s="46" t="str">
        <f>IF(Table1[[#This Row],[Description]]&lt;&gt;"",Table1[[#This Row],[Description]],"")</f>
        <v>2023-01 DOL423 Mexico FO Report</v>
      </c>
      <c r="AL27" s="46" t="str">
        <f>IF(Table1[[#This Row],[Posting Date]]&lt;&gt;"",Table1[[#This Row],[Reference Number]],"")</f>
        <v>2023-01 DOL423 Mexico FO Report</v>
      </c>
      <c r="AM27" s="46" t="str">
        <f>TRIM(Table1[[#This Row],[Line '#]])</f>
        <v>7</v>
      </c>
      <c r="AN27" s="46" t="str">
        <f>TRIM(Table1[[#This Row],[Account]])</f>
        <v>81010</v>
      </c>
      <c r="AO27" s="46" t="str">
        <f>IF(Table1[[#This Row],[Posting Date]]&lt;&gt;"",$D$5,"")</f>
        <v>MEX</v>
      </c>
      <c r="AP27" s="46" t="str">
        <f>TRIM(Table1[[#This Row],[Departments-Prgrams]])</f>
        <v>20200</v>
      </c>
      <c r="AQ27" s="46" t="str">
        <f>TRIM(Table1[[#This Row],[Grant]])</f>
        <v>DOL423</v>
      </c>
      <c r="AR27" s="46" t="str">
        <f>TRIM(Table1[[#This Row],[Staff ID]])</f>
        <v/>
      </c>
      <c r="AS27" s="46" t="str">
        <f>IF(TRIM(Table1[[#This Row],[Budget Code]])=0,"",TRIM(Table1[[#This Row],[Budget Code]]))</f>
        <v>ATTESTENG</v>
      </c>
      <c r="AT27" s="46" t="str">
        <f>IF(Table1[[#This Row],[Line Description]]&lt;&gt;"",Table1[[#This Row],[Line Description]],"")</f>
        <v>Payment payroll, AFEM CONTABLE SC, Invoice 00006651 and Invoice 00006770, January 2023</v>
      </c>
      <c r="AU27" s="46">
        <f>IF(Table1[[#This Row],[Cur_Amount Debit]]&gt;0,ROUND(Table1[[#This Row],[Cur_Amount Debit]],2),"")</f>
        <v>1612.4</v>
      </c>
      <c r="AV27" s="46" t="str">
        <f>IF(Table1[[#This Row],[Cur_Amount Credit]]&gt;0,ROUND(Table1[[#This Row],[Cur_Amount Credit]],2),"")</f>
        <v/>
      </c>
      <c r="AW27" s="46" t="str">
        <f>LEFT(Table1[[#This Row],[Cur]],3)</f>
        <v>MX</v>
      </c>
      <c r="AX27" s="59"/>
      <c r="AY27" s="46"/>
      <c r="AZ27" s="46">
        <f>IF(Table1[[#This Row],[Cur]]&lt;&gt;"",IF(Table1[[#This Row],[Cur]]="USD","",ExchangeRate),"")</f>
        <v>18.970994000000001</v>
      </c>
      <c r="BA27" s="46" t="str">
        <f>IF(Table1[[#This Row],[Grant]]&lt;&gt;"",VLOOKUP(Table1[[#This Row],[Grant]],Grants!B:D,3),"")</f>
        <v>EGC</v>
      </c>
      <c r="BB27" s="46" t="str">
        <f>TRIM(Table1[[#This Row],[Vendor ID]])</f>
        <v/>
      </c>
      <c r="BC27">
        <f>IF(Table1[[#This Row],[Reference Number]]=Q26,BC26,BC26+1)</f>
        <v>1</v>
      </c>
    </row>
    <row r="28" spans="1:55" s="242" customFormat="1" ht="21.95" hidden="1">
      <c r="A28" s="234"/>
      <c r="B28" s="300" t="str">
        <f>IF(Table1[[#This Row],[Posting Date]]&lt;&gt;"",IF(Table1[[#This Row],[Reference Number]]=Q27,B27+1,1),"")</f>
        <v/>
      </c>
      <c r="C28" s="235"/>
      <c r="D28" s="235"/>
      <c r="E28" s="236"/>
      <c r="F28" s="301">
        <v>99999</v>
      </c>
      <c r="G28" s="301">
        <v>20200</v>
      </c>
      <c r="H28" s="302" t="str">
        <f>IFERROR(VLOOKUP(Table1[[#This Row],[Account]],Dimentions!$S$6:$V$233,2,FALSE),"")</f>
        <v>A/P Liabilities Payable</v>
      </c>
      <c r="I28" s="303">
        <f>_xlfn.NUMBERVALUE(LEFT(Table1[[#This Row],[Account]],1))</f>
        <v>2</v>
      </c>
      <c r="J28" s="303" t="s">
        <v>15</v>
      </c>
      <c r="K28" s="301" t="str">
        <f>IFERROR(VLOOKUP(Table1[[#This Row],[Budget Code Description]],Table6[#All],8,FALSE),"")</f>
        <v/>
      </c>
      <c r="L28" s="237"/>
      <c r="M28" s="304" t="str">
        <f>IFERROR(VLOOKUP(Table1[[#This Row],[Staff ID]],Table2[],2,FALSE),"")</f>
        <v/>
      </c>
      <c r="N28" s="237" t="str">
        <f>IFERROR(IF(VLOOKUP(Table1[[#This Row],[Budget Code Description]],Dimentions!$X$6:$AC$98,4,FALSE)="","",VLOOKUP(Table1[[#This Row],[Budget Code Description]],Dimentions!$X$6:$AC$98,4,FALSE)),"")</f>
        <v/>
      </c>
      <c r="O28" s="304" t="str">
        <f>IFERROR(VLOOKUP(Table1[[#This Row],[Vendor ID]],Table549[],2,FALSE),"")</f>
        <v/>
      </c>
      <c r="P28" s="237"/>
      <c r="Q28" s="301" t="str">
        <f>IF(Table1[[#This Row],[Posting Date]]&lt;&gt;"",$D$9,"")</f>
        <v/>
      </c>
      <c r="R28" s="305" t="str">
        <f>IF(Table1[[#This Row],[Posting Date]]&lt;&gt;"",$D$10,"")</f>
        <v/>
      </c>
      <c r="S28" s="306" t="s">
        <v>118</v>
      </c>
      <c r="T28" s="237"/>
      <c r="U28" s="324"/>
      <c r="V28" s="307">
        <v>1612.4</v>
      </c>
      <c r="W28" s="328" t="str">
        <f>IF(E28="","",(ExchangeRate))</f>
        <v/>
      </c>
      <c r="X28" s="325" t="str">
        <f>IF(E28="","",(IF(Table1[[#This Row],[Cur]]="USD",Table1[[#This Row],[Cur_Amount Debit]],Table1[[#This Row],[Cur_Amount Debit]]/Table1[[#This Row],[Exchange Rate]])))</f>
        <v/>
      </c>
      <c r="Y28" s="325">
        <f>Table1[[#This Row],[Cur_Amount Credit]]/W27</f>
        <v>84.992910756284047</v>
      </c>
      <c r="Z28" s="325" t="str">
        <f>IF(E28="","",(Table1[[#This Row],[Debit USD]]-Table1[[#This Row],[Credit USD]]))</f>
        <v/>
      </c>
      <c r="AA28" s="326"/>
      <c r="AB28" s="124"/>
      <c r="AC28" s="124"/>
      <c r="AD28" s="124"/>
      <c r="AE28" s="124"/>
      <c r="AF28" s="124"/>
      <c r="AG28" s="124"/>
      <c r="AH28" s="240"/>
      <c r="AI28" s="241"/>
      <c r="AJ28" s="240"/>
      <c r="AK28" s="240"/>
      <c r="AL28" s="240"/>
      <c r="AM28" s="240"/>
      <c r="AN28" s="240"/>
      <c r="AO28" s="240"/>
      <c r="AP28" s="240"/>
      <c r="AQ28" s="240"/>
      <c r="AR28" s="240"/>
      <c r="AS28" s="240"/>
      <c r="AT28" s="240"/>
      <c r="AU28" s="240"/>
      <c r="AV28" s="240"/>
      <c r="AW28" s="240"/>
      <c r="AX28" s="241"/>
      <c r="AY28" s="240"/>
      <c r="AZ28" s="240"/>
      <c r="BA28" s="240"/>
      <c r="BB28" s="240"/>
    </row>
    <row r="29" spans="1:55" s="242" customFormat="1" ht="34.5">
      <c r="A29" s="234"/>
      <c r="B29" s="311" t="str">
        <f>IF(Table1[[#This Row],[Posting Date]]&lt;&gt;"",IF(Table1[[#This Row],[Reference Number]]=Q27,B27+1,1),"")</f>
        <v/>
      </c>
      <c r="C29" s="312"/>
      <c r="D29" s="312"/>
      <c r="E29" s="313"/>
      <c r="F29" s="314">
        <v>99999</v>
      </c>
      <c r="G29" s="397">
        <v>12220</v>
      </c>
      <c r="H29" s="315" t="str">
        <f>IFERROR(VLOOKUP(Table1[[#This Row],[Account]],Dimentions!$S$6:$V$233,2,FALSE),"")</f>
        <v/>
      </c>
      <c r="I29" s="316">
        <f>_xlfn.NUMBERVALUE(LEFT(Table1[[#This Row],[Account]],1))</f>
        <v>1</v>
      </c>
      <c r="J29" s="316" t="s">
        <v>15</v>
      </c>
      <c r="K29" s="314" t="str">
        <f>IFERROR(VLOOKUP(Table1[[#This Row],[Budget Code Description]],Table6[#All],8,FALSE),"")</f>
        <v/>
      </c>
      <c r="L29" s="317"/>
      <c r="M29" s="318" t="str">
        <f>IFERROR(VLOOKUP(Table1[[#This Row],[Staff ID]],Table2[],2,FALSE),"")</f>
        <v/>
      </c>
      <c r="N29" s="317" t="str">
        <f>IFERROR(IF(VLOOKUP(Table1[[#This Row],[Budget Code Description]],Dimentions!$X$6:$AC$98,4,FALSE)="","",VLOOKUP(Table1[[#This Row],[Budget Code Description]],Dimentions!$X$6:$AC$98,4,FALSE)),"")</f>
        <v/>
      </c>
      <c r="O29" s="318" t="str">
        <f>IFERROR(VLOOKUP(Table1[[#This Row],[Vendor ID]],Table549[],2,FALSE),"")</f>
        <v/>
      </c>
      <c r="P29" s="317"/>
      <c r="Q29" s="314" t="str">
        <f>IF(Table1[[#This Row],[Posting Date]]&lt;&gt;"",$D$9,"")</f>
        <v/>
      </c>
      <c r="R29" s="319" t="str">
        <f>IF(Table1[[#This Row],[Posting Date]]&lt;&gt;"",$D$10,"")</f>
        <v/>
      </c>
      <c r="S29" s="320" t="s">
        <v>120</v>
      </c>
      <c r="T29" s="317"/>
      <c r="U29" s="333">
        <v>1612.4</v>
      </c>
      <c r="V29" s="322"/>
      <c r="W29" s="328" t="str">
        <f>IF(E29="","",(ExchangeRate))</f>
        <v/>
      </c>
      <c r="X29" s="325">
        <f>Table1[[#This Row],[Cur_Amount Debit]]/W27</f>
        <v>84.992910756284047</v>
      </c>
      <c r="Y29" s="325" t="str">
        <f>IF(E29="","",(IF(Table1[[#This Row],[Cur]]="USD",Table1[[#This Row],[Cur_Amount Credit]],Table1[[#This Row],[Cur_Amount Credit]]/ExchangeRate)))</f>
        <v/>
      </c>
      <c r="Z29" s="325" t="str">
        <f>IF(E29="","",(Table1[[#This Row],[Debit USD]]-Table1[[#This Row],[Credit USD]]))</f>
        <v/>
      </c>
      <c r="AA29" s="326"/>
      <c r="AB29" s="124"/>
      <c r="AC29" s="124"/>
      <c r="AD29" s="124"/>
      <c r="AE29" s="124"/>
      <c r="AF29" s="124"/>
      <c r="AG29" s="124"/>
      <c r="AH29" s="240"/>
      <c r="AI29" s="241"/>
      <c r="AJ29" s="240"/>
      <c r="AK29" s="240"/>
      <c r="AL29" s="240"/>
      <c r="AM29" s="240"/>
      <c r="AN29" s="240"/>
      <c r="AO29" s="240"/>
      <c r="AP29" s="240"/>
      <c r="AQ29" s="240"/>
      <c r="AR29" s="240"/>
      <c r="AS29" s="240"/>
      <c r="AT29" s="240"/>
      <c r="AU29" s="240"/>
      <c r="AV29" s="240"/>
      <c r="AW29" s="240"/>
      <c r="AX29" s="241"/>
      <c r="AY29" s="240"/>
      <c r="AZ29" s="240"/>
      <c r="BA29" s="240"/>
      <c r="BB29" s="240"/>
    </row>
    <row r="30" spans="1:55" ht="43.5" hidden="1" thickBot="1">
      <c r="A30" s="1"/>
      <c r="B30" s="256">
        <f>IF(Table1[[#This Row],[Posting Date]]&lt;&gt;"",IF(Table1[[#This Row],[Reference Number]]=Q27,B27+1,1),"")</f>
        <v>8</v>
      </c>
      <c r="C30" s="257">
        <v>44957</v>
      </c>
      <c r="D30" s="257">
        <v>44938</v>
      </c>
      <c r="E30" s="258" t="s">
        <v>121</v>
      </c>
      <c r="F30" s="259" t="str">
        <f>IFERROR(IF(VLOOKUP(Table1[[#This Row],[Budget Code Description]],Dimentions!$X$6:$AC$132,2,FALSE)="","",VLOOKUP(Table1[[#This Row],[Budget Code Description]],Dimentions!$X$6:$AC$132,2,FALSE)),"")</f>
        <v>SUPPLIES</v>
      </c>
      <c r="G30" s="351">
        <f>IFERROR(VLOOKUP(Table1[[#This Row],[Budget Code Description]],Dimentions!$X$6:$AC$132,3,FALSE),"")</f>
        <v>82401</v>
      </c>
      <c r="H30" s="260" t="str">
        <f>IFERROR(VLOOKUP(Table1[[#This Row],[Account]],Dimentions!$S$6:$V$233,2,FALSE),"")</f>
        <v>Office Supplies</v>
      </c>
      <c r="I30" s="261">
        <f>_xlfn.NUMBERVALUE(LEFT(Table1[[#This Row],[Account]],1))</f>
        <v>8</v>
      </c>
      <c r="J30" s="261" t="str">
        <f>IFERROR(VLOOKUP(Table1[[#This Row],[Budget Code Description]],Table6[#All],7,FALSE),"")</f>
        <v>DOL423</v>
      </c>
      <c r="K30" s="259">
        <f>IFERROR(VLOOKUP(Table1[[#This Row],[Budget Code Description]],Table6[#All],8,FALSE),"")</f>
        <v>20200</v>
      </c>
      <c r="L30" s="262"/>
      <c r="M30" s="263" t="str">
        <f>IFERROR(VLOOKUP(Table1[[#This Row],[Staff ID]],Table2[],2,FALSE),"")</f>
        <v/>
      </c>
      <c r="N30" s="264" t="str">
        <f>IFERROR(IF(VLOOKUP(Table1[[#This Row],[Budget Code Description]],Dimentions!$X$6:$AC$97,4,FALSE)="","",VLOOKUP(Table1[[#This Row],[Budget Code Description]],Dimentions!$X$6:$AC$97,4,FALSE)),"")</f>
        <v/>
      </c>
      <c r="O30" s="263" t="str">
        <f>IFERROR(VLOOKUP(Table1[[#This Row],[Vendor ID]],Table549[],2,FALSE),"")</f>
        <v/>
      </c>
      <c r="P30" s="262" t="s">
        <v>122</v>
      </c>
      <c r="Q30" s="259" t="str">
        <f>IF(Table1[[#This Row],[Posting Date]]&lt;&gt;"",$D$9,"")</f>
        <v>2023-01 DOL423 Mexico FO Report</v>
      </c>
      <c r="R30" s="265" t="str">
        <f>IF(Table1[[#This Row],[Posting Date]]&lt;&gt;"",$D$10,"")</f>
        <v>2023-01 DOL423 Mexico FO Report</v>
      </c>
      <c r="S30" s="266" t="s">
        <v>123</v>
      </c>
      <c r="T30" s="262" t="s">
        <v>44</v>
      </c>
      <c r="U30" s="346">
        <v>12228</v>
      </c>
      <c r="V30" s="350"/>
      <c r="W30" s="327">
        <f t="shared" si="0"/>
        <v>18.970994000000001</v>
      </c>
      <c r="X30" s="223">
        <f>IF(E30="","",(IF(Table1[[#This Row],[Cur]]="USD",Table1[[#This Row],[Cur_Amount Debit]],Table1[[#This Row],[Cur_Amount Debit]]/Table1[[#This Row],[Exchange Rate]])))</f>
        <v>644.56295753401218</v>
      </c>
      <c r="Y30" s="223">
        <f>IF(E30="","",(IF(Table1[[#This Row],[Cur]]="USD",Table1[[#This Row],[Cur_Amount Credit]],Table1[[#This Row],[Cur_Amount Credit]]/ExchangeRate)))</f>
        <v>0</v>
      </c>
      <c r="Z30" s="224">
        <f>IF(E30="","",(Table1[[#This Row],[Debit USD]]-Table1[[#This Row],[Credit USD]]))</f>
        <v>644.56295753401218</v>
      </c>
      <c r="AA30" s="225" t="s">
        <v>124</v>
      </c>
      <c r="AB30" s="1"/>
      <c r="AC30" s="15"/>
      <c r="AD30" s="15" t="str">
        <f>IF(AND(OR(Table1[[#This Row],[Account]]="15030",Table1[[#This Row],[Account]]="15035",Table1[[#This Row],[Account]]="20150"),Table1[[#This Row],[Vendor ID]]=""),1,"")</f>
        <v/>
      </c>
      <c r="AE30" s="15"/>
      <c r="AF30" s="15"/>
      <c r="AG30" s="15"/>
      <c r="AH30" s="46" t="str">
        <f>IF(Table1[[#This Row],[Posting Date]]&lt;&gt;"","GJ-"&amp;CountryID,"")</f>
        <v>GJ-MEX</v>
      </c>
      <c r="AI30" s="59">
        <f>IF(Table1[[#This Row],[Posting Date]]&lt;&gt;"",Table1[[#This Row],[Posting Date]],"")</f>
        <v>44957</v>
      </c>
      <c r="AJ30" s="46"/>
      <c r="AK30" s="46" t="str">
        <f>IF(Table1[[#This Row],[Description]]&lt;&gt;"",Table1[[#This Row],[Description]],"")</f>
        <v>2023-01 DOL423 Mexico FO Report</v>
      </c>
      <c r="AL30" s="46" t="str">
        <f>IF(Table1[[#This Row],[Posting Date]]&lt;&gt;"",Table1[[#This Row],[Reference Number]],"")</f>
        <v>2023-01 DOL423 Mexico FO Report</v>
      </c>
      <c r="AM30" s="46" t="str">
        <f>TRIM(Table1[[#This Row],[Line '#]])</f>
        <v>8</v>
      </c>
      <c r="AN30" s="46" t="str">
        <f>TRIM(Table1[[#This Row],[Account]])</f>
        <v>82401</v>
      </c>
      <c r="AO30" s="46" t="str">
        <f>IF(Table1[[#This Row],[Posting Date]]&lt;&gt;"",$D$5,"")</f>
        <v>MEX</v>
      </c>
      <c r="AP30" s="46" t="str">
        <f>TRIM(Table1[[#This Row],[Departments-Prgrams]])</f>
        <v>20200</v>
      </c>
      <c r="AQ30" s="46" t="str">
        <f>TRIM(Table1[[#This Row],[Grant]])</f>
        <v>DOL423</v>
      </c>
      <c r="AR30" s="46" t="str">
        <f>TRIM(Table1[[#This Row],[Staff ID]])</f>
        <v/>
      </c>
      <c r="AS30" s="46" t="str">
        <f>IF(TRIM(Table1[[#This Row],[Budget Code]])=0,"",TRIM(Table1[[#This Row],[Budget Code]]))</f>
        <v>SUPPLIES</v>
      </c>
      <c r="AT30" s="46" t="str">
        <f>IF(Table1[[#This Row],[Line Description]]&lt;&gt;"",Table1[[#This Row],[Line Description]],"")</f>
        <v>Office Max De Mexico SA de CV pago printer and file cabinet January 2023 Invoice</v>
      </c>
      <c r="AU30" s="46">
        <f>IF(Table1[[#This Row],[Cur_Amount Debit]]&gt;0,ROUND(Table1[[#This Row],[Cur_Amount Debit]],2),"")</f>
        <v>12228</v>
      </c>
      <c r="AV30" s="46" t="str">
        <f>IF(Table1[[#This Row],[Cur_Amount Credit]]&gt;0,ROUND(Table1[[#This Row],[Cur_Amount Credit]],2),"")</f>
        <v/>
      </c>
      <c r="AW30" s="46" t="str">
        <f>LEFT(Table1[[#This Row],[Cur]],3)</f>
        <v>MX</v>
      </c>
      <c r="AX30" s="59"/>
      <c r="AY30" s="46"/>
      <c r="AZ30" s="46">
        <f>IF(Table1[[#This Row],[Cur]]&lt;&gt;"",IF(Table1[[#This Row],[Cur]]="USD","",ExchangeRate),"")</f>
        <v>18.970994000000001</v>
      </c>
      <c r="BA30" s="46" t="str">
        <f>IF(Table1[[#This Row],[Grant]]&lt;&gt;"",VLOOKUP(Table1[[#This Row],[Grant]],Grants!B:D,3),"")</f>
        <v>EGC</v>
      </c>
      <c r="BB30" s="46" t="str">
        <f>TRIM(Table1[[#This Row],[Vendor ID]])</f>
        <v/>
      </c>
      <c r="BC30">
        <f>IF(Table1[[#This Row],[Reference Number]]=Q27,BC27,BC27+1)</f>
        <v>1</v>
      </c>
    </row>
    <row r="31" spans="1:55" ht="43.5" hidden="1" thickBot="1">
      <c r="A31" s="1"/>
      <c r="B31" s="256">
        <f>IF(Table1[[#This Row],[Posting Date]]&lt;&gt;"",IF(Table1[[#This Row],[Reference Number]]=Q30,B30+1,1),"")</f>
        <v>9</v>
      </c>
      <c r="C31" s="257">
        <v>44957</v>
      </c>
      <c r="D31" s="257">
        <v>44938</v>
      </c>
      <c r="E31" s="258" t="s">
        <v>125</v>
      </c>
      <c r="F31" s="259" t="str">
        <f>IFERROR(IF(VLOOKUP(Table1[[#This Row],[Budget Code Description]],Dimentions!$X$6:$AC$132,2,FALSE)="","",VLOOKUP(Table1[[#This Row],[Budget Code Description]],Dimentions!$X$6:$AC$132,2,FALSE)),"")</f>
        <v>MX.1.4.I</v>
      </c>
      <c r="G31" s="351">
        <f>IFERROR(VLOOKUP(Table1[[#This Row],[Budget Code Description]],Dimentions!$X$6:$AC$132,3,FALSE),"")</f>
        <v>90450</v>
      </c>
      <c r="H31" s="260" t="str">
        <f>IFERROR(VLOOKUP(Table1[[#This Row],[Account]],Dimentions!$S$6:$V$233,2,FALSE),"")</f>
        <v>Advertising</v>
      </c>
      <c r="I31" s="261">
        <f>_xlfn.NUMBERVALUE(LEFT(Table1[[#This Row],[Account]],1))</f>
        <v>9</v>
      </c>
      <c r="J31" s="261" t="str">
        <f>IFERROR(VLOOKUP(Table1[[#This Row],[Budget Code Description]],Table6[#All],7,FALSE),"")</f>
        <v>DOL423</v>
      </c>
      <c r="K31" s="259">
        <f>IFERROR(VLOOKUP(Table1[[#This Row],[Budget Code Description]],Table6[#All],8,FALSE),"")</f>
        <v>20200</v>
      </c>
      <c r="L31" s="262"/>
      <c r="M31" s="263" t="str">
        <f>IFERROR(VLOOKUP(Table1[[#This Row],[Staff ID]],Table2[],2,FALSE),"")</f>
        <v/>
      </c>
      <c r="N31" s="264" t="str">
        <f>IFERROR(IF(VLOOKUP(Table1[[#This Row],[Budget Code Description]],Dimentions!$X$6:$AC$97,4,FALSE)="","",VLOOKUP(Table1[[#This Row],[Budget Code Description]],Dimentions!$X$6:$AC$97,4,FALSE)),"")</f>
        <v/>
      </c>
      <c r="O31" s="263" t="str">
        <f>IFERROR(VLOOKUP(Table1[[#This Row],[Vendor ID]],Table549[],2,FALSE),"")</f>
        <v/>
      </c>
      <c r="P31" s="262" t="s">
        <v>126</v>
      </c>
      <c r="Q31" s="259" t="str">
        <f>IF(Table1[[#This Row],[Posting Date]]&lt;&gt;"",$D$9,"")</f>
        <v>2023-01 DOL423 Mexico FO Report</v>
      </c>
      <c r="R31" s="265" t="str">
        <f>IF(Table1[[#This Row],[Posting Date]]&lt;&gt;"",$D$10,"")</f>
        <v>2023-01 DOL423 Mexico FO Report</v>
      </c>
      <c r="S31" s="266" t="s">
        <v>127</v>
      </c>
      <c r="T31" s="262" t="s">
        <v>44</v>
      </c>
      <c r="U31" s="346">
        <v>31320</v>
      </c>
      <c r="V31" s="350"/>
      <c r="W31" s="327">
        <f t="shared" si="0"/>
        <v>18.970994000000001</v>
      </c>
      <c r="X31" s="223">
        <f>IF(E31="","",(IF(Table1[[#This Row],[Cur]]="USD",Table1[[#This Row],[Cur_Amount Debit]],Table1[[#This Row],[Cur_Amount Debit]]/Table1[[#This Row],[Exchange Rate]])))</f>
        <v>1650.9414319565965</v>
      </c>
      <c r="Y31" s="223">
        <f>IF(E31="","",(IF(Table1[[#This Row],[Cur]]="USD",Table1[[#This Row],[Cur_Amount Credit]],Table1[[#This Row],[Cur_Amount Credit]]/ExchangeRate)))</f>
        <v>0</v>
      </c>
      <c r="Z31" s="224">
        <f>IF(E31="","",(Table1[[#This Row],[Debit USD]]-Table1[[#This Row],[Credit USD]]))</f>
        <v>1650.9414319565965</v>
      </c>
      <c r="AA31" s="225" t="s">
        <v>128</v>
      </c>
      <c r="AB31" s="1"/>
      <c r="AC31" s="15"/>
      <c r="AD31" s="15" t="str">
        <f>IF(AND(OR(Table1[[#This Row],[Account]]="15030",Table1[[#This Row],[Account]]="15035",Table1[[#This Row],[Account]]="20150"),Table1[[#This Row],[Vendor ID]]=""),1,"")</f>
        <v/>
      </c>
      <c r="AE31" s="15"/>
      <c r="AF31" s="15"/>
      <c r="AG31" s="15"/>
      <c r="AH31" s="46" t="str">
        <f>IF(Table1[[#This Row],[Posting Date]]&lt;&gt;"","GJ-"&amp;CountryID,"")</f>
        <v>GJ-MEX</v>
      </c>
      <c r="AI31" s="59">
        <f>IF(Table1[[#This Row],[Posting Date]]&lt;&gt;"",Table1[[#This Row],[Posting Date]],"")</f>
        <v>44957</v>
      </c>
      <c r="AJ31" s="46"/>
      <c r="AK31" s="46" t="str">
        <f>IF(Table1[[#This Row],[Description]]&lt;&gt;"",Table1[[#This Row],[Description]],"")</f>
        <v>2023-01 DOL423 Mexico FO Report</v>
      </c>
      <c r="AL31" s="46" t="str">
        <f>IF(Table1[[#This Row],[Posting Date]]&lt;&gt;"",Table1[[#This Row],[Reference Number]],"")</f>
        <v>2023-01 DOL423 Mexico FO Report</v>
      </c>
      <c r="AM31" s="46" t="str">
        <f>TRIM(Table1[[#This Row],[Line '#]])</f>
        <v>9</v>
      </c>
      <c r="AN31" s="46" t="str">
        <f>TRIM(Table1[[#This Row],[Account]])</f>
        <v>90450</v>
      </c>
      <c r="AO31" s="46" t="str">
        <f>IF(Table1[[#This Row],[Posting Date]]&lt;&gt;"",$D$5,"")</f>
        <v>MEX</v>
      </c>
      <c r="AP31" s="46" t="str">
        <f>TRIM(Table1[[#This Row],[Departments-Prgrams]])</f>
        <v>20200</v>
      </c>
      <c r="AQ31" s="46" t="str">
        <f>TRIM(Table1[[#This Row],[Grant]])</f>
        <v>DOL423</v>
      </c>
      <c r="AR31" s="46" t="str">
        <f>TRIM(Table1[[#This Row],[Staff ID]])</f>
        <v/>
      </c>
      <c r="AS31" s="46" t="str">
        <f>IF(TRIM(Table1[[#This Row],[Budget Code]])=0,"",TRIM(Table1[[#This Row],[Budget Code]]))</f>
        <v>MX.1.4.I</v>
      </c>
      <c r="AT31" s="46" t="str">
        <f>IF(Table1[[#This Row],[Line Description]]&lt;&gt;"",Table1[[#This Row],[Line Description]],"")</f>
        <v>Payment infographic, Rodrigo Maceda del Rio, January 2023</v>
      </c>
      <c r="AU31" s="46">
        <f>IF(Table1[[#This Row],[Cur_Amount Debit]]&gt;0,ROUND(Table1[[#This Row],[Cur_Amount Debit]],2),"")</f>
        <v>31320</v>
      </c>
      <c r="AV31" s="46" t="str">
        <f>IF(Table1[[#This Row],[Cur_Amount Credit]]&gt;0,ROUND(Table1[[#This Row],[Cur_Amount Credit]],2),"")</f>
        <v/>
      </c>
      <c r="AW31" s="46" t="str">
        <f>LEFT(Table1[[#This Row],[Cur]],3)</f>
        <v>MX</v>
      </c>
      <c r="AX31" s="59"/>
      <c r="AY31" s="46"/>
      <c r="AZ31" s="46">
        <f>IF(Table1[[#This Row],[Cur]]&lt;&gt;"",IF(Table1[[#This Row],[Cur]]="USD","",ExchangeRate),"")</f>
        <v>18.970994000000001</v>
      </c>
      <c r="BA31" s="46" t="str">
        <f>IF(Table1[[#This Row],[Grant]]&lt;&gt;"",VLOOKUP(Table1[[#This Row],[Grant]],Grants!B:D,3),"")</f>
        <v>EGC</v>
      </c>
      <c r="BB31" s="46" t="str">
        <f>TRIM(Table1[[#This Row],[Vendor ID]])</f>
        <v/>
      </c>
      <c r="BC31">
        <f>IF(Table1[[#This Row],[Reference Number]]=Q30,BC30,BC30+1)</f>
        <v>1</v>
      </c>
    </row>
    <row r="32" spans="1:55" ht="42.95" hidden="1">
      <c r="A32" s="1"/>
      <c r="B32" s="281">
        <f>IF(Table1[[#This Row],[Posting Date]]&lt;&gt;"",IF(Table1[[#This Row],[Reference Number]]=Q31,B31+1,1),"")</f>
        <v>10</v>
      </c>
      <c r="C32" s="282">
        <v>44957</v>
      </c>
      <c r="D32" s="282">
        <v>44939</v>
      </c>
      <c r="E32" s="283" t="s">
        <v>129</v>
      </c>
      <c r="F32" s="284" t="str">
        <f>IFERROR(IF(VLOOKUP(Table1[[#This Row],[Budget Code Description]],Dimentions!$X$6:$AC$132,2,FALSE)="","",VLOOKUP(Table1[[#This Row],[Budget Code Description]],Dimentions!$X$6:$AC$132,2,FALSE)),"")</f>
        <v>PERSNL-COM</v>
      </c>
      <c r="G32" s="349">
        <f>IFERROR(VLOOKUP(Table1[[#This Row],[Budget Code Description]],Dimentions!$X$6:$AC$132,3,FALSE),"")</f>
        <v>70000</v>
      </c>
      <c r="H32" s="285" t="str">
        <f>IFERROR(VLOOKUP(Table1[[#This Row],[Account]],Dimentions!$S$6:$V$233,2,FALSE),"")</f>
        <v>In Country Salaries</v>
      </c>
      <c r="I32" s="286">
        <f>_xlfn.NUMBERVALUE(LEFT(Table1[[#This Row],[Account]],1))</f>
        <v>7</v>
      </c>
      <c r="J32" s="286" t="str">
        <f>IFERROR(VLOOKUP(Table1[[#This Row],[Budget Code Description]],Table6[#All],7,FALSE),"")</f>
        <v>DOL423</v>
      </c>
      <c r="K32" s="284">
        <f>IFERROR(VLOOKUP(Table1[[#This Row],[Budget Code Description]],Table6[#All],8,FALSE),"")</f>
        <v>20200</v>
      </c>
      <c r="L32" s="287"/>
      <c r="M32" s="288" t="str">
        <f>IFERROR(VLOOKUP(Table1[[#This Row],[Staff ID]],Table2[],2,FALSE),"")</f>
        <v/>
      </c>
      <c r="N32" s="289" t="str">
        <f>IFERROR(IF(VLOOKUP(Table1[[#This Row],[Budget Code Description]],Dimentions!$X$6:$AC$97,4,FALSE)="","",VLOOKUP(Table1[[#This Row],[Budget Code Description]],Dimentions!$X$6:$AC$97,4,FALSE)),"")</f>
        <v/>
      </c>
      <c r="O32" s="288" t="str">
        <f>IFERROR(VLOOKUP(Table1[[#This Row],[Vendor ID]],Table549[],2,FALSE),"")</f>
        <v/>
      </c>
      <c r="P32" s="287" t="s">
        <v>130</v>
      </c>
      <c r="Q32" s="284" t="str">
        <f>IF(Table1[[#This Row],[Posting Date]]&lt;&gt;"",$D$9,"")</f>
        <v>2023-01 DOL423 Mexico FO Report</v>
      </c>
      <c r="R32" s="290" t="str">
        <f>IF(Table1[[#This Row],[Posting Date]]&lt;&gt;"",$D$10,"")</f>
        <v>2023-01 DOL423 Mexico FO Report</v>
      </c>
      <c r="S32" s="329" t="s">
        <v>131</v>
      </c>
      <c r="T32" s="287" t="s">
        <v>44</v>
      </c>
      <c r="U32" s="292">
        <v>28120.65</v>
      </c>
      <c r="V32" s="330"/>
      <c r="W32" s="327">
        <v>18.7471</v>
      </c>
      <c r="X32" s="161">
        <f>IF(E32="","",(IF(Table1[[#This Row],[Cur]]="USD",Table1[[#This Row],[Cur_Amount Debit]],Table1[[#This Row],[Cur_Amount Debit]]/Table1[[#This Row],[Exchange Rate]])))</f>
        <v>1500</v>
      </c>
      <c r="Y32" s="161">
        <f>IF(E32="","",(IF(Table1[[#This Row],[Cur]]="USD",Table1[[#This Row],[Cur_Amount Credit]],Table1[[#This Row],[Cur_Amount Credit]]/ExchangeRate)))</f>
        <v>0</v>
      </c>
      <c r="Z32" s="203">
        <f>IF(E32="","",(Table1[[#This Row],[Debit USD]]-Table1[[#This Row],[Credit USD]]))</f>
        <v>1500</v>
      </c>
      <c r="AA32" s="225" t="s">
        <v>132</v>
      </c>
      <c r="AB32" s="1"/>
      <c r="AC32" s="15"/>
      <c r="AD32" s="15" t="str">
        <f>IF(AND(OR(Table1[[#This Row],[Account]]="15030",Table1[[#This Row],[Account]]="15035",Table1[[#This Row],[Account]]="20150"),Table1[[#This Row],[Vendor ID]]=""),1,"")</f>
        <v/>
      </c>
      <c r="AE32" s="15"/>
      <c r="AF32" s="15"/>
      <c r="AG32" s="15"/>
      <c r="AH32" s="46" t="str">
        <f>IF(Table1[[#This Row],[Posting Date]]&lt;&gt;"","GJ-"&amp;CountryID,"")</f>
        <v>GJ-MEX</v>
      </c>
      <c r="AI32" s="59">
        <f>IF(Table1[[#This Row],[Posting Date]]&lt;&gt;"",Table1[[#This Row],[Posting Date]],"")</f>
        <v>44957</v>
      </c>
      <c r="AJ32" s="46"/>
      <c r="AK32" s="46" t="str">
        <f>IF(Table1[[#This Row],[Description]]&lt;&gt;"",Table1[[#This Row],[Description]],"")</f>
        <v>2023-01 DOL423 Mexico FO Report</v>
      </c>
      <c r="AL32" s="46" t="str">
        <f>IF(Table1[[#This Row],[Posting Date]]&lt;&gt;"",Table1[[#This Row],[Reference Number]],"")</f>
        <v>2023-01 DOL423 Mexico FO Report</v>
      </c>
      <c r="AM32" s="46" t="str">
        <f>TRIM(Table1[[#This Row],[Line '#]])</f>
        <v>10</v>
      </c>
      <c r="AN32" s="46" t="str">
        <f>TRIM(Table1[[#This Row],[Account]])</f>
        <v>70000</v>
      </c>
      <c r="AO32" s="46" t="str">
        <f>IF(Table1[[#This Row],[Posting Date]]&lt;&gt;"",$D$5,"")</f>
        <v>MEX</v>
      </c>
      <c r="AP32" s="46" t="str">
        <f>TRIM(Table1[[#This Row],[Departments-Prgrams]])</f>
        <v>20200</v>
      </c>
      <c r="AQ32" s="46" t="str">
        <f>TRIM(Table1[[#This Row],[Grant]])</f>
        <v>DOL423</v>
      </c>
      <c r="AR32" s="46" t="str">
        <f>TRIM(Table1[[#This Row],[Staff ID]])</f>
        <v/>
      </c>
      <c r="AS32" s="46" t="str">
        <f>IF(TRIM(Table1[[#This Row],[Budget Code]])=0,"",TRIM(Table1[[#This Row],[Budget Code]]))</f>
        <v>PERSNL-COM</v>
      </c>
      <c r="AT32" s="46" t="str">
        <f>IF(Table1[[#This Row],[Line Description]]&lt;&gt;"",Table1[[#This Row],[Line Description]],"")</f>
        <v>PR Ending 01/15/23</v>
      </c>
      <c r="AU32" s="46">
        <f>IF(Table1[[#This Row],[Cur_Amount Debit]]&gt;0,ROUND(Table1[[#This Row],[Cur_Amount Debit]],2),"")</f>
        <v>28120.65</v>
      </c>
      <c r="AV32" s="46" t="str">
        <f>IF(Table1[[#This Row],[Cur_Amount Credit]]&gt;0,ROUND(Table1[[#This Row],[Cur_Amount Credit]],2),"")</f>
        <v/>
      </c>
      <c r="AW32" s="46" t="str">
        <f>LEFT(Table1[[#This Row],[Cur]],3)</f>
        <v>MX</v>
      </c>
      <c r="AX32" s="59"/>
      <c r="AY32" s="46"/>
      <c r="AZ32" s="46">
        <f>IF(Table1[[#This Row],[Cur]]&lt;&gt;"",IF(Table1[[#This Row],[Cur]]="USD","",ExchangeRate),"")</f>
        <v>18.970994000000001</v>
      </c>
      <c r="BA32" s="46" t="str">
        <f>IF(Table1[[#This Row],[Grant]]&lt;&gt;"",VLOOKUP(Table1[[#This Row],[Grant]],Grants!B:D,3),"")</f>
        <v>EGC</v>
      </c>
      <c r="BB32" s="46" t="str">
        <f>TRIM(Table1[[#This Row],[Vendor ID]])</f>
        <v/>
      </c>
      <c r="BC32">
        <f>IF(Table1[[#This Row],[Reference Number]]=Q31,BC31,BC31+1)</f>
        <v>1</v>
      </c>
    </row>
    <row r="33" spans="1:55" ht="43.5" hidden="1" thickBot="1">
      <c r="A33" s="1"/>
      <c r="B33" s="335">
        <f>IF(Table1[[#This Row],[Posting Date]]&lt;&gt;"",IF(Table1[[#This Row],[Reference Number]]=Q32,B32+1,1),"")</f>
        <v>11</v>
      </c>
      <c r="C33" s="295">
        <v>44957</v>
      </c>
      <c r="D33" s="295">
        <v>44939</v>
      </c>
      <c r="E33" s="296" t="s">
        <v>108</v>
      </c>
      <c r="F33" s="336">
        <f>IFERROR(IF(VLOOKUP(Table1[[#This Row],[Budget Code Description]],Dimentions!$X$6:$AC$132,2,FALSE)="","",VLOOKUP(Table1[[#This Row],[Budget Code Description]],Dimentions!$X$6:$AC$132,2,FALSE)),"")</f>
        <v>99999</v>
      </c>
      <c r="G33" s="354">
        <f>IFERROR(VLOOKUP(Table1[[#This Row],[Budget Code Description]],Dimentions!$X$6:$AC$132,3,FALSE),"")</f>
        <v>20200</v>
      </c>
      <c r="H33" s="337" t="str">
        <f>IFERROR(VLOOKUP(Table1[[#This Row],[Account]],Dimentions!$S$6:$V$233,2,FALSE),"")</f>
        <v>A/P Liabilities Payable</v>
      </c>
      <c r="I33" s="338">
        <f>_xlfn.NUMBERVALUE(LEFT(Table1[[#This Row],[Account]],1))</f>
        <v>2</v>
      </c>
      <c r="J33" s="338" t="str">
        <f>IFERROR(VLOOKUP(Table1[[#This Row],[Budget Code Description]],Table6[#All],7,FALSE),"")</f>
        <v>DOL423</v>
      </c>
      <c r="K33" s="336">
        <f>IFERROR(VLOOKUP(Table1[[#This Row],[Budget Code Description]],Table6[#All],8,FALSE),"")</f>
        <v>20200</v>
      </c>
      <c r="L33" s="297"/>
      <c r="M33" s="339" t="str">
        <f>IFERROR(VLOOKUP(Table1[[#This Row],[Staff ID]],Table2[],2,FALSE),"")</f>
        <v/>
      </c>
      <c r="N33" s="340" t="str">
        <f>IFERROR(IF(VLOOKUP(Table1[[#This Row],[Budget Code Description]],Dimentions!$X$6:$AC$97,4,FALSE)="","",VLOOKUP(Table1[[#This Row],[Budget Code Description]],Dimentions!$X$6:$AC$97,4,FALSE)),"")</f>
        <v/>
      </c>
      <c r="O33" s="339" t="str">
        <f>IFERROR(VLOOKUP(Table1[[#This Row],[Vendor ID]],Table549[],2,FALSE),"")</f>
        <v/>
      </c>
      <c r="P33" s="297" t="s">
        <v>130</v>
      </c>
      <c r="Q33" s="336" t="str">
        <f>IF(Table1[[#This Row],[Posting Date]]&lt;&gt;"",$D$9,"")</f>
        <v>2023-01 DOL423 Mexico FO Report</v>
      </c>
      <c r="R33" s="341" t="str">
        <f>IF(Table1[[#This Row],[Posting Date]]&lt;&gt;"",$D$10,"")</f>
        <v>2023-01 DOL423 Mexico FO Report</v>
      </c>
      <c r="S33" s="352" t="s">
        <v>133</v>
      </c>
      <c r="T33" s="297" t="s">
        <v>44</v>
      </c>
      <c r="U33" s="298"/>
      <c r="V33" s="353">
        <v>977.64</v>
      </c>
      <c r="W33" s="327">
        <v>18.7471</v>
      </c>
      <c r="X33" s="161">
        <f>IF(E33="","",(IF(Table1[[#This Row],[Cur]]="USD",Table1[[#This Row],[Cur_Amount Debit]],Table1[[#This Row],[Cur_Amount Debit]]/Table1[[#This Row],[Exchange Rate]])))</f>
        <v>0</v>
      </c>
      <c r="Y33" s="161">
        <f>IF(E33="","",(IF(Table1[[#This Row],[Cur]]="USD",Table1[[#This Row],[Cur_Amount Credit]],Table1[[#This Row],[Cur_Amount Credit]]/ExchangeRate)))</f>
        <v>51.533409372223716</v>
      </c>
      <c r="Z33" s="203">
        <f>IF(E33="","",(Table1[[#This Row],[Debit USD]]-Table1[[#This Row],[Credit USD]]))</f>
        <v>-51.533409372223716</v>
      </c>
      <c r="AA33" s="225" t="s">
        <v>132</v>
      </c>
      <c r="AB33" s="1"/>
      <c r="AC33" s="15"/>
      <c r="AD33" s="15" t="str">
        <f>IF(AND(OR(Table1[[#This Row],[Account]]="15030",Table1[[#This Row],[Account]]="15035",Table1[[#This Row],[Account]]="20150"),Table1[[#This Row],[Vendor ID]]=""),1,"")</f>
        <v/>
      </c>
      <c r="AE33" s="15"/>
      <c r="AF33" s="15"/>
      <c r="AG33" s="15"/>
      <c r="AH33" s="46" t="str">
        <f>IF(Table1[[#This Row],[Posting Date]]&lt;&gt;"","GJ-"&amp;CountryID,"")</f>
        <v>GJ-MEX</v>
      </c>
      <c r="AI33" s="59">
        <f>IF(Table1[[#This Row],[Posting Date]]&lt;&gt;"",Table1[[#This Row],[Posting Date]],"")</f>
        <v>44957</v>
      </c>
      <c r="AJ33" s="46"/>
      <c r="AK33" s="46" t="str">
        <f>IF(Table1[[#This Row],[Description]]&lt;&gt;"",Table1[[#This Row],[Description]],"")</f>
        <v>2023-01 DOL423 Mexico FO Report</v>
      </c>
      <c r="AL33" s="46" t="str">
        <f>IF(Table1[[#This Row],[Posting Date]]&lt;&gt;"",Table1[[#This Row],[Reference Number]],"")</f>
        <v>2023-01 DOL423 Mexico FO Report</v>
      </c>
      <c r="AM33" s="46" t="str">
        <f>TRIM(Table1[[#This Row],[Line '#]])</f>
        <v>11</v>
      </c>
      <c r="AN33" s="46" t="str">
        <f>TRIM(Table1[[#This Row],[Account]])</f>
        <v>20200</v>
      </c>
      <c r="AO33" s="46" t="str">
        <f>IF(Table1[[#This Row],[Posting Date]]&lt;&gt;"",$D$5,"")</f>
        <v>MEX</v>
      </c>
      <c r="AP33" s="46" t="str">
        <f>TRIM(Table1[[#This Row],[Departments-Prgrams]])</f>
        <v>20200</v>
      </c>
      <c r="AQ33" s="46" t="str">
        <f>TRIM(Table1[[#This Row],[Grant]])</f>
        <v>DOL423</v>
      </c>
      <c r="AR33" s="46" t="str">
        <f>TRIM(Table1[[#This Row],[Staff ID]])</f>
        <v/>
      </c>
      <c r="AS33" s="46" t="str">
        <f>IF(TRIM(Table1[[#This Row],[Budget Code]])=0,"",TRIM(Table1[[#This Row],[Budget Code]]))</f>
        <v>99999</v>
      </c>
      <c r="AT33" s="46" t="str">
        <f>IF(Table1[[#This Row],[Line Description]]&lt;&gt;"",Table1[[#This Row],[Line Description]],"")</f>
        <v>Social Security Withholdings Employee, PR Ending 01/15/23</v>
      </c>
      <c r="AU33" s="46" t="str">
        <f>IF(Table1[[#This Row],[Cur_Amount Debit]]&gt;0,ROUND(Table1[[#This Row],[Cur_Amount Debit]],2),"")</f>
        <v/>
      </c>
      <c r="AV33" s="46">
        <f>IF(Table1[[#This Row],[Cur_Amount Credit]]&gt;0,ROUND(Table1[[#This Row],[Cur_Amount Credit]],2),"")</f>
        <v>977.64</v>
      </c>
      <c r="AW33" s="46" t="str">
        <f>LEFT(Table1[[#This Row],[Cur]],3)</f>
        <v>MX</v>
      </c>
      <c r="AX33" s="59"/>
      <c r="AY33" s="46"/>
      <c r="AZ33" s="46">
        <f>IF(Table1[[#This Row],[Cur]]&lt;&gt;"",IF(Table1[[#This Row],[Cur]]="USD","",ExchangeRate),"")</f>
        <v>18.970994000000001</v>
      </c>
      <c r="BA33" s="46" t="str">
        <f>IF(Table1[[#This Row],[Grant]]&lt;&gt;"",VLOOKUP(Table1[[#This Row],[Grant]],Grants!B:D,3),"")</f>
        <v>EGC</v>
      </c>
      <c r="BB33" s="46" t="str">
        <f>TRIM(Table1[[#This Row],[Vendor ID]])</f>
        <v/>
      </c>
      <c r="BC33">
        <f>IF(Table1[[#This Row],[Reference Number]]=Q32,BC32,BC32+1)</f>
        <v>1</v>
      </c>
    </row>
    <row r="34" spans="1:55" ht="42.95" hidden="1">
      <c r="A34" s="1"/>
      <c r="B34" s="281">
        <f>IF(Table1[[#This Row],[Posting Date]]&lt;&gt;"",IF(Table1[[#This Row],[Reference Number]]=Q33,B33+1,1),"")</f>
        <v>12</v>
      </c>
      <c r="C34" s="282">
        <v>44957</v>
      </c>
      <c r="D34" s="282">
        <v>44939</v>
      </c>
      <c r="E34" s="283" t="s">
        <v>134</v>
      </c>
      <c r="F34" s="284" t="str">
        <f>IFERROR(IF(VLOOKUP(Table1[[#This Row],[Budget Code Description]],Dimentions!$X$6:$AC$132,2,FALSE)="","",VLOOKUP(Table1[[#This Row],[Budget Code Description]],Dimentions!$X$6:$AC$132,2,FALSE)),"")</f>
        <v>PERSNL-PD</v>
      </c>
      <c r="G34" s="349">
        <f>IFERROR(VLOOKUP(Table1[[#This Row],[Budget Code Description]],Dimentions!$X$6:$AC$132,3,FALSE),"")</f>
        <v>70000</v>
      </c>
      <c r="H34" s="285" t="str">
        <f>IFERROR(VLOOKUP(Table1[[#This Row],[Account]],Dimentions!$S$6:$V$233,2,FALSE),"")</f>
        <v>In Country Salaries</v>
      </c>
      <c r="I34" s="286">
        <f>_xlfn.NUMBERVALUE(LEFT(Table1[[#This Row],[Account]],1))</f>
        <v>7</v>
      </c>
      <c r="J34" s="286" t="str">
        <f>IFERROR(VLOOKUP(Table1[[#This Row],[Budget Code Description]],Table6[#All],7,FALSE),"")</f>
        <v>DOL423</v>
      </c>
      <c r="K34" s="284">
        <f>IFERROR(VLOOKUP(Table1[[#This Row],[Budget Code Description]],Table6[#All],8,FALSE),"")</f>
        <v>20200</v>
      </c>
      <c r="L34" s="287"/>
      <c r="M34" s="288" t="str">
        <f>IFERROR(VLOOKUP(Table1[[#This Row],[Staff ID]],Table2[],2,FALSE),"")</f>
        <v/>
      </c>
      <c r="N34" s="289" t="str">
        <f>IFERROR(IF(VLOOKUP(Table1[[#This Row],[Budget Code Description]],Dimentions!$X$6:$AC$97,4,FALSE)="","",VLOOKUP(Table1[[#This Row],[Budget Code Description]],Dimentions!$X$6:$AC$97,4,FALSE)),"")</f>
        <v/>
      </c>
      <c r="O34" s="288" t="str">
        <f>IFERROR(VLOOKUP(Table1[[#This Row],[Vendor ID]],Table549[],2,FALSE),"")</f>
        <v/>
      </c>
      <c r="P34" s="287" t="s">
        <v>135</v>
      </c>
      <c r="Q34" s="284" t="str">
        <f>IF(Table1[[#This Row],[Posting Date]]&lt;&gt;"",$D$9,"")</f>
        <v>2023-01 DOL423 Mexico FO Report</v>
      </c>
      <c r="R34" s="290" t="str">
        <f>IF(Table1[[#This Row],[Posting Date]]&lt;&gt;"",$D$10,"")</f>
        <v>2023-01 DOL423 Mexico FO Report</v>
      </c>
      <c r="S34" s="329" t="s">
        <v>131</v>
      </c>
      <c r="T34" s="287" t="s">
        <v>44</v>
      </c>
      <c r="U34" s="292">
        <v>56241.299999999996</v>
      </c>
      <c r="V34" s="293"/>
      <c r="W34" s="327">
        <v>18.7471</v>
      </c>
      <c r="X34" s="161">
        <f>IF(E34="","",(IF(Table1[[#This Row],[Cur]]="USD",Table1[[#This Row],[Cur_Amount Debit]],Table1[[#This Row],[Cur_Amount Debit]]/Table1[[#This Row],[Exchange Rate]])))</f>
        <v>3000</v>
      </c>
      <c r="Y34" s="161">
        <f>IF(E34="","",(IF(Table1[[#This Row],[Cur]]="USD",Table1[[#This Row],[Cur_Amount Credit]],Table1[[#This Row],[Cur_Amount Credit]]/ExchangeRate)))</f>
        <v>0</v>
      </c>
      <c r="Z34" s="203">
        <f>IF(E34="","",(Table1[[#This Row],[Debit USD]]-Table1[[#This Row],[Credit USD]]))</f>
        <v>3000</v>
      </c>
      <c r="AA34" s="225" t="s">
        <v>132</v>
      </c>
      <c r="AB34" s="1"/>
      <c r="AC34" s="15"/>
      <c r="AD34" s="15" t="str">
        <f>IF(AND(OR(Table1[[#This Row],[Account]]="15030",Table1[[#This Row],[Account]]="15035",Table1[[#This Row],[Account]]="20150"),Table1[[#This Row],[Vendor ID]]=""),1,"")</f>
        <v/>
      </c>
      <c r="AE34" s="15"/>
      <c r="AF34" s="15"/>
      <c r="AG34" s="15"/>
      <c r="AH34" s="46" t="str">
        <f>IF(Table1[[#This Row],[Posting Date]]&lt;&gt;"","GJ-"&amp;CountryID,"")</f>
        <v>GJ-MEX</v>
      </c>
      <c r="AI34" s="59">
        <f>IF(Table1[[#This Row],[Posting Date]]&lt;&gt;"",Table1[[#This Row],[Posting Date]],"")</f>
        <v>44957</v>
      </c>
      <c r="AJ34" s="46"/>
      <c r="AK34" s="46" t="str">
        <f>IF(Table1[[#This Row],[Description]]&lt;&gt;"",Table1[[#This Row],[Description]],"")</f>
        <v>2023-01 DOL423 Mexico FO Report</v>
      </c>
      <c r="AL34" s="46" t="str">
        <f>IF(Table1[[#This Row],[Posting Date]]&lt;&gt;"",Table1[[#This Row],[Reference Number]],"")</f>
        <v>2023-01 DOL423 Mexico FO Report</v>
      </c>
      <c r="AM34" s="46" t="str">
        <f>TRIM(Table1[[#This Row],[Line '#]])</f>
        <v>12</v>
      </c>
      <c r="AN34" s="46" t="str">
        <f>TRIM(Table1[[#This Row],[Account]])</f>
        <v>70000</v>
      </c>
      <c r="AO34" s="46" t="str">
        <f>IF(Table1[[#This Row],[Posting Date]]&lt;&gt;"",$D$5,"")</f>
        <v>MEX</v>
      </c>
      <c r="AP34" s="46" t="str">
        <f>TRIM(Table1[[#This Row],[Departments-Prgrams]])</f>
        <v>20200</v>
      </c>
      <c r="AQ34" s="46" t="str">
        <f>TRIM(Table1[[#This Row],[Grant]])</f>
        <v>DOL423</v>
      </c>
      <c r="AR34" s="46" t="str">
        <f>TRIM(Table1[[#This Row],[Staff ID]])</f>
        <v/>
      </c>
      <c r="AS34" s="46" t="str">
        <f>IF(TRIM(Table1[[#This Row],[Budget Code]])=0,"",TRIM(Table1[[#This Row],[Budget Code]]))</f>
        <v>PERSNL-PD</v>
      </c>
      <c r="AT34" s="46" t="str">
        <f>IF(Table1[[#This Row],[Line Description]]&lt;&gt;"",Table1[[#This Row],[Line Description]],"")</f>
        <v>PR Ending 01/15/23</v>
      </c>
      <c r="AU34" s="46">
        <f>IF(Table1[[#This Row],[Cur_Amount Debit]]&gt;0,ROUND(Table1[[#This Row],[Cur_Amount Debit]],2),"")</f>
        <v>56241.3</v>
      </c>
      <c r="AV34" s="46" t="str">
        <f>IF(Table1[[#This Row],[Cur_Amount Credit]]&gt;0,ROUND(Table1[[#This Row],[Cur_Amount Credit]],2),"")</f>
        <v/>
      </c>
      <c r="AW34" s="46" t="str">
        <f>LEFT(Table1[[#This Row],[Cur]],3)</f>
        <v>MX</v>
      </c>
      <c r="AX34" s="59"/>
      <c r="AY34" s="46"/>
      <c r="AZ34" s="46">
        <f>IF(Table1[[#This Row],[Cur]]&lt;&gt;"",IF(Table1[[#This Row],[Cur]]="USD","",ExchangeRate),"")</f>
        <v>18.970994000000001</v>
      </c>
      <c r="BA34" s="46" t="str">
        <f>IF(Table1[[#This Row],[Grant]]&lt;&gt;"",VLOOKUP(Table1[[#This Row],[Grant]],Grants!B:D,3),"")</f>
        <v>EGC</v>
      </c>
      <c r="BB34" s="46" t="str">
        <f>TRIM(Table1[[#This Row],[Vendor ID]])</f>
        <v/>
      </c>
      <c r="BC34">
        <f>IF(Table1[[#This Row],[Reference Number]]=Q33,BC33,BC33+1)</f>
        <v>1</v>
      </c>
    </row>
    <row r="35" spans="1:55" ht="43.5" hidden="1" thickBot="1">
      <c r="A35" s="1"/>
      <c r="B35" s="335">
        <f>IF(Table1[[#This Row],[Posting Date]]&lt;&gt;"",IF(Table1[[#This Row],[Reference Number]]=Q34,B34+1,1),"")</f>
        <v>13</v>
      </c>
      <c r="C35" s="295">
        <v>44957</v>
      </c>
      <c r="D35" s="295">
        <v>44939</v>
      </c>
      <c r="E35" s="296" t="s">
        <v>108</v>
      </c>
      <c r="F35" s="336">
        <f>IFERROR(IF(VLOOKUP(Table1[[#This Row],[Budget Code Description]],Dimentions!$X$6:$AC$132,2,FALSE)="","",VLOOKUP(Table1[[#This Row],[Budget Code Description]],Dimentions!$X$6:$AC$132,2,FALSE)),"")</f>
        <v>99999</v>
      </c>
      <c r="G35" s="354">
        <f>IFERROR(VLOOKUP(Table1[[#This Row],[Budget Code Description]],Dimentions!$X$6:$AC$132,3,FALSE),"")</f>
        <v>20200</v>
      </c>
      <c r="H35" s="337" t="str">
        <f>IFERROR(VLOOKUP(Table1[[#This Row],[Account]],Dimentions!$S$6:$V$233,2,FALSE),"")</f>
        <v>A/P Liabilities Payable</v>
      </c>
      <c r="I35" s="338">
        <f>_xlfn.NUMBERVALUE(LEFT(Table1[[#This Row],[Account]],1))</f>
        <v>2</v>
      </c>
      <c r="J35" s="338" t="str">
        <f>IFERROR(VLOOKUP(Table1[[#This Row],[Budget Code Description]],Table6[#All],7,FALSE),"")</f>
        <v>DOL423</v>
      </c>
      <c r="K35" s="336">
        <f>IFERROR(VLOOKUP(Table1[[#This Row],[Budget Code Description]],Table6[#All],8,FALSE),"")</f>
        <v>20200</v>
      </c>
      <c r="L35" s="297"/>
      <c r="M35" s="339" t="str">
        <f>IFERROR(VLOOKUP(Table1[[#This Row],[Staff ID]],Table2[],2,FALSE),"")</f>
        <v/>
      </c>
      <c r="N35" s="340" t="str">
        <f>IFERROR(IF(VLOOKUP(Table1[[#This Row],[Budget Code Description]],Dimentions!$X$6:$AC$97,4,FALSE)="","",VLOOKUP(Table1[[#This Row],[Budget Code Description]],Dimentions!$X$6:$AC$97,4,FALSE)),"")</f>
        <v/>
      </c>
      <c r="O35" s="339" t="str">
        <f>IFERROR(VLOOKUP(Table1[[#This Row],[Vendor ID]],Table549[],2,FALSE),"")</f>
        <v/>
      </c>
      <c r="P35" s="297" t="s">
        <v>135</v>
      </c>
      <c r="Q35" s="336" t="str">
        <f>IF(Table1[[#This Row],[Posting Date]]&lt;&gt;"",$D$9,"")</f>
        <v>2023-01 DOL423 Mexico FO Report</v>
      </c>
      <c r="R35" s="341" t="str">
        <f>IF(Table1[[#This Row],[Posting Date]]&lt;&gt;"",$D$10,"")</f>
        <v>2023-01 DOL423 Mexico FO Report</v>
      </c>
      <c r="S35" s="352" t="s">
        <v>133</v>
      </c>
      <c r="T35" s="297" t="s">
        <v>44</v>
      </c>
      <c r="U35" s="298"/>
      <c r="V35" s="353">
        <v>983.98</v>
      </c>
      <c r="W35" s="327">
        <v>18.7471</v>
      </c>
      <c r="X35" s="161">
        <f>IF(E35="","",(IF(Table1[[#This Row],[Cur]]="USD",Table1[[#This Row],[Cur_Amount Debit]],Table1[[#This Row],[Cur_Amount Debit]]/Table1[[#This Row],[Exchange Rate]])))</f>
        <v>0</v>
      </c>
      <c r="Y35" s="161">
        <f>IF(E35="","",(IF(Table1[[#This Row],[Cur]]="USD",Table1[[#This Row],[Cur_Amount Credit]],Table1[[#This Row],[Cur_Amount Credit]]/ExchangeRate)))</f>
        <v>51.867603774478027</v>
      </c>
      <c r="Z35" s="203">
        <f>IF(E35="","",(Table1[[#This Row],[Debit USD]]-Table1[[#This Row],[Credit USD]]))</f>
        <v>-51.867603774478027</v>
      </c>
      <c r="AA35" s="225" t="s">
        <v>132</v>
      </c>
      <c r="AB35" s="1"/>
      <c r="AC35" s="15"/>
      <c r="AD35" s="15" t="str">
        <f>IF(AND(OR(Table1[[#This Row],[Account]]="15030",Table1[[#This Row],[Account]]="15035",Table1[[#This Row],[Account]]="20150"),Table1[[#This Row],[Vendor ID]]=""),1,"")</f>
        <v/>
      </c>
      <c r="AE35" s="15"/>
      <c r="AF35" s="15"/>
      <c r="AG35" s="15"/>
      <c r="AH35" s="46" t="str">
        <f>IF(Table1[[#This Row],[Posting Date]]&lt;&gt;"","GJ-"&amp;CountryID,"")</f>
        <v>GJ-MEX</v>
      </c>
      <c r="AI35" s="59">
        <f>IF(Table1[[#This Row],[Posting Date]]&lt;&gt;"",Table1[[#This Row],[Posting Date]],"")</f>
        <v>44957</v>
      </c>
      <c r="AJ35" s="46"/>
      <c r="AK35" s="46" t="str">
        <f>IF(Table1[[#This Row],[Description]]&lt;&gt;"",Table1[[#This Row],[Description]],"")</f>
        <v>2023-01 DOL423 Mexico FO Report</v>
      </c>
      <c r="AL35" s="46" t="str">
        <f>IF(Table1[[#This Row],[Posting Date]]&lt;&gt;"",Table1[[#This Row],[Reference Number]],"")</f>
        <v>2023-01 DOL423 Mexico FO Report</v>
      </c>
      <c r="AM35" s="46" t="str">
        <f>TRIM(Table1[[#This Row],[Line '#]])</f>
        <v>13</v>
      </c>
      <c r="AN35" s="46" t="str">
        <f>TRIM(Table1[[#This Row],[Account]])</f>
        <v>20200</v>
      </c>
      <c r="AO35" s="46" t="str">
        <f>IF(Table1[[#This Row],[Posting Date]]&lt;&gt;"",$D$5,"")</f>
        <v>MEX</v>
      </c>
      <c r="AP35" s="46" t="str">
        <f>TRIM(Table1[[#This Row],[Departments-Prgrams]])</f>
        <v>20200</v>
      </c>
      <c r="AQ35" s="46" t="str">
        <f>TRIM(Table1[[#This Row],[Grant]])</f>
        <v>DOL423</v>
      </c>
      <c r="AR35" s="46" t="str">
        <f>TRIM(Table1[[#This Row],[Staff ID]])</f>
        <v/>
      </c>
      <c r="AS35" s="46" t="str">
        <f>IF(TRIM(Table1[[#This Row],[Budget Code]])=0,"",TRIM(Table1[[#This Row],[Budget Code]]))</f>
        <v>99999</v>
      </c>
      <c r="AT35" s="46" t="str">
        <f>IF(Table1[[#This Row],[Line Description]]&lt;&gt;"",Table1[[#This Row],[Line Description]],"")</f>
        <v>Social Security Withholdings Employee, PR Ending 01/15/23</v>
      </c>
      <c r="AU35" s="46" t="str">
        <f>IF(Table1[[#This Row],[Cur_Amount Debit]]&gt;0,ROUND(Table1[[#This Row],[Cur_Amount Debit]],2),"")</f>
        <v/>
      </c>
      <c r="AV35" s="46">
        <f>IF(Table1[[#This Row],[Cur_Amount Credit]]&gt;0,ROUND(Table1[[#This Row],[Cur_Amount Credit]],2),"")</f>
        <v>983.98</v>
      </c>
      <c r="AW35" s="46" t="str">
        <f>LEFT(Table1[[#This Row],[Cur]],3)</f>
        <v>MX</v>
      </c>
      <c r="AX35" s="59"/>
      <c r="AY35" s="46"/>
      <c r="AZ35" s="46">
        <f>IF(Table1[[#This Row],[Cur]]&lt;&gt;"",IF(Table1[[#This Row],[Cur]]="USD","",ExchangeRate),"")</f>
        <v>18.970994000000001</v>
      </c>
      <c r="BA35" s="46" t="str">
        <f>IF(Table1[[#This Row],[Grant]]&lt;&gt;"",VLOOKUP(Table1[[#This Row],[Grant]],Grants!B:D,3),"")</f>
        <v>EGC</v>
      </c>
      <c r="BB35" s="46" t="str">
        <f>TRIM(Table1[[#This Row],[Vendor ID]])</f>
        <v/>
      </c>
      <c r="BC35">
        <f>IF(Table1[[#This Row],[Reference Number]]=Q34,BC34,BC34+1)</f>
        <v>1</v>
      </c>
    </row>
    <row r="36" spans="1:55" ht="42.95" hidden="1">
      <c r="A36" s="1"/>
      <c r="B36" s="281">
        <f>IF(Table1[[#This Row],[Posting Date]]&lt;&gt;"",IF(Table1[[#This Row],[Reference Number]]=Q35,B35+1,1),"")</f>
        <v>14</v>
      </c>
      <c r="C36" s="282">
        <v>44957</v>
      </c>
      <c r="D36" s="282">
        <v>44939</v>
      </c>
      <c r="E36" s="283" t="s">
        <v>136</v>
      </c>
      <c r="F36" s="284" t="str">
        <f>IFERROR(IF(VLOOKUP(Table1[[#This Row],[Budget Code Description]],Dimentions!$X$6:$AC$132,2,FALSE)="","",VLOOKUP(Table1[[#This Row],[Budget Code Description]],Dimentions!$X$6:$AC$132,2,FALSE)),"")</f>
        <v>PERSNL-F&amp;A</v>
      </c>
      <c r="G36" s="349">
        <f>IFERROR(VLOOKUP(Table1[[#This Row],[Budget Code Description]],Dimentions!$X$6:$AC$132,3,FALSE),"")</f>
        <v>70000</v>
      </c>
      <c r="H36" s="285" t="str">
        <f>IFERROR(VLOOKUP(Table1[[#This Row],[Account]],Dimentions!$S$6:$V$233,2,FALSE),"")</f>
        <v>In Country Salaries</v>
      </c>
      <c r="I36" s="286">
        <f>_xlfn.NUMBERVALUE(LEFT(Table1[[#This Row],[Account]],1))</f>
        <v>7</v>
      </c>
      <c r="J36" s="286" t="str">
        <f>IFERROR(VLOOKUP(Table1[[#This Row],[Budget Code Description]],Table6[#All],7,FALSE),"")</f>
        <v>DOL423</v>
      </c>
      <c r="K36" s="284">
        <f>IFERROR(VLOOKUP(Table1[[#This Row],[Budget Code Description]],Table6[#All],8,FALSE),"")</f>
        <v>20200</v>
      </c>
      <c r="L36" s="287"/>
      <c r="M36" s="288" t="str">
        <f>IFERROR(VLOOKUP(Table1[[#This Row],[Staff ID]],Table2[],2,FALSE),"")</f>
        <v/>
      </c>
      <c r="N36" s="289" t="str">
        <f>IFERROR(IF(VLOOKUP(Table1[[#This Row],[Budget Code Description]],Dimentions!$X$6:$AC$97,4,FALSE)="","",VLOOKUP(Table1[[#This Row],[Budget Code Description]],Dimentions!$X$6:$AC$97,4,FALSE)),"")</f>
        <v/>
      </c>
      <c r="O36" s="288" t="str">
        <f>IFERROR(VLOOKUP(Table1[[#This Row],[Vendor ID]],Table549[],2,FALSE),"")</f>
        <v/>
      </c>
      <c r="P36" s="287" t="s">
        <v>137</v>
      </c>
      <c r="Q36" s="284" t="str">
        <f>IF(Table1[[#This Row],[Posting Date]]&lt;&gt;"",$D$9,"")</f>
        <v>2023-01 DOL423 Mexico FO Report</v>
      </c>
      <c r="R36" s="290" t="str">
        <f>IF(Table1[[#This Row],[Posting Date]]&lt;&gt;"",$D$10,"")</f>
        <v>2023-01 DOL423 Mexico FO Report</v>
      </c>
      <c r="S36" s="329" t="s">
        <v>131</v>
      </c>
      <c r="T36" s="287" t="s">
        <v>44</v>
      </c>
      <c r="U36" s="292">
        <v>17809.689999999999</v>
      </c>
      <c r="V36" s="293"/>
      <c r="W36" s="327">
        <v>18.7471</v>
      </c>
      <c r="X36" s="161">
        <f>IF(E36="","",(IF(Table1[[#This Row],[Cur]]="USD",Table1[[#This Row],[Cur_Amount Debit]],Table1[[#This Row],[Cur_Amount Debit]]/Table1[[#This Row],[Exchange Rate]])))</f>
        <v>949.9970662129075</v>
      </c>
      <c r="Y36" s="161">
        <f>IF(E36="","",(IF(Table1[[#This Row],[Cur]]="USD",Table1[[#This Row],[Cur_Amount Credit]],Table1[[#This Row],[Cur_Amount Credit]]/ExchangeRate)))</f>
        <v>0</v>
      </c>
      <c r="Z36" s="203">
        <f>IF(E36="","",(Table1[[#This Row],[Debit USD]]-Table1[[#This Row],[Credit USD]]))</f>
        <v>949.9970662129075</v>
      </c>
      <c r="AA36" s="225" t="s">
        <v>132</v>
      </c>
      <c r="AB36" s="1"/>
      <c r="AC36" s="15"/>
      <c r="AD36" s="15" t="str">
        <f>IF(AND(OR(Table1[[#This Row],[Account]]="15030",Table1[[#This Row],[Account]]="15035",Table1[[#This Row],[Account]]="20150"),Table1[[#This Row],[Vendor ID]]=""),1,"")</f>
        <v/>
      </c>
      <c r="AE36" s="15"/>
      <c r="AF36" s="15"/>
      <c r="AG36" s="15"/>
      <c r="AH36" s="46" t="str">
        <f>IF(Table1[[#This Row],[Posting Date]]&lt;&gt;"","GJ-"&amp;CountryID,"")</f>
        <v>GJ-MEX</v>
      </c>
      <c r="AI36" s="59">
        <f>IF(Table1[[#This Row],[Posting Date]]&lt;&gt;"",Table1[[#This Row],[Posting Date]],"")</f>
        <v>44957</v>
      </c>
      <c r="AJ36" s="46"/>
      <c r="AK36" s="46" t="str">
        <f>IF(Table1[[#This Row],[Description]]&lt;&gt;"",Table1[[#This Row],[Description]],"")</f>
        <v>2023-01 DOL423 Mexico FO Report</v>
      </c>
      <c r="AL36" s="46" t="str">
        <f>IF(Table1[[#This Row],[Posting Date]]&lt;&gt;"",Table1[[#This Row],[Reference Number]],"")</f>
        <v>2023-01 DOL423 Mexico FO Report</v>
      </c>
      <c r="AM36" s="46" t="str">
        <f>TRIM(Table1[[#This Row],[Line '#]])</f>
        <v>14</v>
      </c>
      <c r="AN36" s="46" t="str">
        <f>TRIM(Table1[[#This Row],[Account]])</f>
        <v>70000</v>
      </c>
      <c r="AO36" s="46" t="str">
        <f>IF(Table1[[#This Row],[Posting Date]]&lt;&gt;"",$D$5,"")</f>
        <v>MEX</v>
      </c>
      <c r="AP36" s="46" t="str">
        <f>TRIM(Table1[[#This Row],[Departments-Prgrams]])</f>
        <v>20200</v>
      </c>
      <c r="AQ36" s="46" t="str">
        <f>TRIM(Table1[[#This Row],[Grant]])</f>
        <v>DOL423</v>
      </c>
      <c r="AR36" s="46" t="str">
        <f>TRIM(Table1[[#This Row],[Staff ID]])</f>
        <v/>
      </c>
      <c r="AS36" s="46" t="str">
        <f>IF(TRIM(Table1[[#This Row],[Budget Code]])=0,"",TRIM(Table1[[#This Row],[Budget Code]]))</f>
        <v>PERSNL-F&amp;A</v>
      </c>
      <c r="AT36" s="46" t="str">
        <f>IF(Table1[[#This Row],[Line Description]]&lt;&gt;"",Table1[[#This Row],[Line Description]],"")</f>
        <v>PR Ending 01/15/23</v>
      </c>
      <c r="AU36" s="46">
        <f>IF(Table1[[#This Row],[Cur_Amount Debit]]&gt;0,ROUND(Table1[[#This Row],[Cur_Amount Debit]],2),"")</f>
        <v>17809.689999999999</v>
      </c>
      <c r="AV36" s="46" t="str">
        <f>IF(Table1[[#This Row],[Cur_Amount Credit]]&gt;0,ROUND(Table1[[#This Row],[Cur_Amount Credit]],2),"")</f>
        <v/>
      </c>
      <c r="AW36" s="46" t="str">
        <f>LEFT(Table1[[#This Row],[Cur]],3)</f>
        <v>MX</v>
      </c>
      <c r="AX36" s="59"/>
      <c r="AY36" s="46"/>
      <c r="AZ36" s="46">
        <f>IF(Table1[[#This Row],[Cur]]&lt;&gt;"",IF(Table1[[#This Row],[Cur]]="USD","",ExchangeRate),"")</f>
        <v>18.970994000000001</v>
      </c>
      <c r="BA36" s="46" t="str">
        <f>IF(Table1[[#This Row],[Grant]]&lt;&gt;"",VLOOKUP(Table1[[#This Row],[Grant]],Grants!B:D,3),"")</f>
        <v>EGC</v>
      </c>
      <c r="BB36" s="46" t="str">
        <f>TRIM(Table1[[#This Row],[Vendor ID]])</f>
        <v/>
      </c>
      <c r="BC36">
        <f>IF(Table1[[#This Row],[Reference Number]]=Q35,BC35,BC35+1)</f>
        <v>1</v>
      </c>
    </row>
    <row r="37" spans="1:55" ht="43.5" hidden="1" thickBot="1">
      <c r="A37" s="1"/>
      <c r="B37" s="335">
        <f>IF(Table1[[#This Row],[Posting Date]]&lt;&gt;"",IF(Table1[[#This Row],[Reference Number]]=Q36,B36+1,1),"")</f>
        <v>15</v>
      </c>
      <c r="C37" s="295">
        <v>44957</v>
      </c>
      <c r="D37" s="295">
        <v>44939</v>
      </c>
      <c r="E37" s="296" t="s">
        <v>108</v>
      </c>
      <c r="F37" s="336">
        <f>IFERROR(IF(VLOOKUP(Table1[[#This Row],[Budget Code Description]],Dimentions!$X$6:$AC$132,2,FALSE)="","",VLOOKUP(Table1[[#This Row],[Budget Code Description]],Dimentions!$X$6:$AC$132,2,FALSE)),"")</f>
        <v>99999</v>
      </c>
      <c r="G37" s="354">
        <f>IFERROR(VLOOKUP(Table1[[#This Row],[Budget Code Description]],Dimentions!$X$6:$AC$132,3,FALSE),"")</f>
        <v>20200</v>
      </c>
      <c r="H37" s="337" t="str">
        <f>IFERROR(VLOOKUP(Table1[[#This Row],[Account]],Dimentions!$S$6:$V$233,2,FALSE),"")</f>
        <v>A/P Liabilities Payable</v>
      </c>
      <c r="I37" s="338">
        <f>_xlfn.NUMBERVALUE(LEFT(Table1[[#This Row],[Account]],1))</f>
        <v>2</v>
      </c>
      <c r="J37" s="338" t="str">
        <f>IFERROR(VLOOKUP(Table1[[#This Row],[Budget Code Description]],Table6[#All],7,FALSE),"")</f>
        <v>DOL423</v>
      </c>
      <c r="K37" s="336">
        <f>IFERROR(VLOOKUP(Table1[[#This Row],[Budget Code Description]],Table6[#All],8,FALSE),"")</f>
        <v>20200</v>
      </c>
      <c r="L37" s="297"/>
      <c r="M37" s="339" t="str">
        <f>IFERROR(VLOOKUP(Table1[[#This Row],[Staff ID]],Table2[],2,FALSE),"")</f>
        <v/>
      </c>
      <c r="N37" s="340" t="str">
        <f>IFERROR(IF(VLOOKUP(Table1[[#This Row],[Budget Code Description]],Dimentions!$X$6:$AC$97,4,FALSE)="","",VLOOKUP(Table1[[#This Row],[Budget Code Description]],Dimentions!$X$6:$AC$97,4,FALSE)),"")</f>
        <v/>
      </c>
      <c r="O37" s="339" t="str">
        <f>IFERROR(VLOOKUP(Table1[[#This Row],[Vendor ID]],Table549[],2,FALSE),"")</f>
        <v/>
      </c>
      <c r="P37" s="297" t="s">
        <v>137</v>
      </c>
      <c r="Q37" s="336" t="str">
        <f>IF(Table1[[#This Row],[Posting Date]]&lt;&gt;"",$D$9,"")</f>
        <v>2023-01 DOL423 Mexico FO Report</v>
      </c>
      <c r="R37" s="341" t="str">
        <f>IF(Table1[[#This Row],[Posting Date]]&lt;&gt;"",$D$10,"")</f>
        <v>2023-01 DOL423 Mexico FO Report</v>
      </c>
      <c r="S37" s="352" t="s">
        <v>133</v>
      </c>
      <c r="T37" s="297" t="s">
        <v>44</v>
      </c>
      <c r="U37" s="298"/>
      <c r="V37" s="353">
        <v>612.80999999999995</v>
      </c>
      <c r="W37" s="327">
        <v>18.7471</v>
      </c>
      <c r="X37" s="161">
        <f>IF(E37="","",(IF(Table1[[#This Row],[Cur]]="USD",Table1[[#This Row],[Cur_Amount Debit]],Table1[[#This Row],[Cur_Amount Debit]]/Table1[[#This Row],[Exchange Rate]])))</f>
        <v>0</v>
      </c>
      <c r="Y37" s="161">
        <f>IF(E37="","",(IF(Table1[[#This Row],[Cur]]="USD",Table1[[#This Row],[Cur_Amount Credit]],Table1[[#This Row],[Cur_Amount Credit]]/ExchangeRate)))</f>
        <v>32.302471868369146</v>
      </c>
      <c r="Z37" s="203">
        <f>IF(E37="","",(Table1[[#This Row],[Debit USD]]-Table1[[#This Row],[Credit USD]]))</f>
        <v>-32.302471868369146</v>
      </c>
      <c r="AA37" s="225" t="s">
        <v>132</v>
      </c>
      <c r="AB37" s="1"/>
      <c r="AC37" s="15"/>
      <c r="AD37" s="15" t="str">
        <f>IF(AND(OR(Table1[[#This Row],[Account]]="15030",Table1[[#This Row],[Account]]="15035",Table1[[#This Row],[Account]]="20150"),Table1[[#This Row],[Vendor ID]]=""),1,"")</f>
        <v/>
      </c>
      <c r="AE37" s="15"/>
      <c r="AF37" s="15"/>
      <c r="AG37" s="15"/>
      <c r="AH37" s="46" t="str">
        <f>IF(Table1[[#This Row],[Posting Date]]&lt;&gt;"","GJ-"&amp;CountryID,"")</f>
        <v>GJ-MEX</v>
      </c>
      <c r="AI37" s="59">
        <f>IF(Table1[[#This Row],[Posting Date]]&lt;&gt;"",Table1[[#This Row],[Posting Date]],"")</f>
        <v>44957</v>
      </c>
      <c r="AJ37" s="46"/>
      <c r="AK37" s="46" t="str">
        <f>IF(Table1[[#This Row],[Description]]&lt;&gt;"",Table1[[#This Row],[Description]],"")</f>
        <v>2023-01 DOL423 Mexico FO Report</v>
      </c>
      <c r="AL37" s="46" t="str">
        <f>IF(Table1[[#This Row],[Posting Date]]&lt;&gt;"",Table1[[#This Row],[Reference Number]],"")</f>
        <v>2023-01 DOL423 Mexico FO Report</v>
      </c>
      <c r="AM37" s="46" t="str">
        <f>TRIM(Table1[[#This Row],[Line '#]])</f>
        <v>15</v>
      </c>
      <c r="AN37" s="46" t="str">
        <f>TRIM(Table1[[#This Row],[Account]])</f>
        <v>20200</v>
      </c>
      <c r="AO37" s="46" t="str">
        <f>IF(Table1[[#This Row],[Posting Date]]&lt;&gt;"",$D$5,"")</f>
        <v>MEX</v>
      </c>
      <c r="AP37" s="46" t="str">
        <f>TRIM(Table1[[#This Row],[Departments-Prgrams]])</f>
        <v>20200</v>
      </c>
      <c r="AQ37" s="46" t="str">
        <f>TRIM(Table1[[#This Row],[Grant]])</f>
        <v>DOL423</v>
      </c>
      <c r="AR37" s="46" t="str">
        <f>TRIM(Table1[[#This Row],[Staff ID]])</f>
        <v/>
      </c>
      <c r="AS37" s="46" t="str">
        <f>IF(TRIM(Table1[[#This Row],[Budget Code]])=0,"",TRIM(Table1[[#This Row],[Budget Code]]))</f>
        <v>99999</v>
      </c>
      <c r="AT37" s="46" t="str">
        <f>IF(Table1[[#This Row],[Line Description]]&lt;&gt;"",Table1[[#This Row],[Line Description]],"")</f>
        <v>Social Security Withholdings Employee, PR Ending 01/15/23</v>
      </c>
      <c r="AU37" s="46" t="str">
        <f>IF(Table1[[#This Row],[Cur_Amount Debit]]&gt;0,ROUND(Table1[[#This Row],[Cur_Amount Debit]],2),"")</f>
        <v/>
      </c>
      <c r="AV37" s="46">
        <f>IF(Table1[[#This Row],[Cur_Amount Credit]]&gt;0,ROUND(Table1[[#This Row],[Cur_Amount Credit]],2),"")</f>
        <v>612.80999999999995</v>
      </c>
      <c r="AW37" s="46" t="str">
        <f>LEFT(Table1[[#This Row],[Cur]],3)</f>
        <v>MX</v>
      </c>
      <c r="AX37" s="59"/>
      <c r="AY37" s="46"/>
      <c r="AZ37" s="46">
        <f>IF(Table1[[#This Row],[Cur]]&lt;&gt;"",IF(Table1[[#This Row],[Cur]]="USD","",ExchangeRate),"")</f>
        <v>18.970994000000001</v>
      </c>
      <c r="BA37" s="46" t="str">
        <f>IF(Table1[[#This Row],[Grant]]&lt;&gt;"",VLOOKUP(Table1[[#This Row],[Grant]],Grants!B:D,3),"")</f>
        <v>EGC</v>
      </c>
      <c r="BB37" s="46" t="str">
        <f>TRIM(Table1[[#This Row],[Vendor ID]])</f>
        <v/>
      </c>
      <c r="BC37">
        <f>IF(Table1[[#This Row],[Reference Number]]=Q36,BC36,BC36+1)</f>
        <v>1</v>
      </c>
    </row>
    <row r="38" spans="1:55" ht="42.95" hidden="1">
      <c r="A38" s="1"/>
      <c r="B38" s="281">
        <f>IF(Table1[[#This Row],[Posting Date]]&lt;&gt;"",IF(Table1[[#This Row],[Reference Number]]=Q37,B37+1,1),"")</f>
        <v>16</v>
      </c>
      <c r="C38" s="282">
        <v>44957</v>
      </c>
      <c r="D38" s="282">
        <v>44939</v>
      </c>
      <c r="E38" s="283" t="s">
        <v>138</v>
      </c>
      <c r="F38" s="284" t="str">
        <f>IFERROR(IF(VLOOKUP(Table1[[#This Row],[Budget Code Description]],Dimentions!$X$6:$AC$132,2,FALSE)="","",VLOOKUP(Table1[[#This Row],[Budget Code Description]],Dimentions!$X$6:$AC$132,2,FALSE)),"")</f>
        <v>PERSNL-CBS</v>
      </c>
      <c r="G38" s="349">
        <f>IFERROR(VLOOKUP(Table1[[#This Row],[Budget Code Description]],Dimentions!$X$6:$AC$132,3,FALSE),"")</f>
        <v>70000</v>
      </c>
      <c r="H38" s="285" t="str">
        <f>IFERROR(VLOOKUP(Table1[[#This Row],[Account]],Dimentions!$S$6:$V$233,2,FALSE),"")</f>
        <v>In Country Salaries</v>
      </c>
      <c r="I38" s="286">
        <f>_xlfn.NUMBERVALUE(LEFT(Table1[[#This Row],[Account]],1))</f>
        <v>7</v>
      </c>
      <c r="J38" s="286" t="str">
        <f>IFERROR(VLOOKUP(Table1[[#This Row],[Budget Code Description]],Table6[#All],7,FALSE),"")</f>
        <v>DOL423</v>
      </c>
      <c r="K38" s="284">
        <f>IFERROR(VLOOKUP(Table1[[#This Row],[Budget Code Description]],Table6[#All],8,FALSE),"")</f>
        <v>20200</v>
      </c>
      <c r="L38" s="287"/>
      <c r="M38" s="288" t="str">
        <f>IFERROR(VLOOKUP(Table1[[#This Row],[Staff ID]],Table2[],2,FALSE),"")</f>
        <v/>
      </c>
      <c r="N38" s="289" t="str">
        <f>IFERROR(IF(VLOOKUP(Table1[[#This Row],[Budget Code Description]],Dimentions!$X$6:$AC$97,4,FALSE)="","",VLOOKUP(Table1[[#This Row],[Budget Code Description]],Dimentions!$X$6:$AC$97,4,FALSE)),"")</f>
        <v/>
      </c>
      <c r="O38" s="288" t="str">
        <f>IFERROR(VLOOKUP(Table1[[#This Row],[Vendor ID]],Table549[],2,FALSE),"")</f>
        <v/>
      </c>
      <c r="P38" s="287" t="s">
        <v>139</v>
      </c>
      <c r="Q38" s="284" t="str">
        <f>IF(Table1[[#This Row],[Posting Date]]&lt;&gt;"",$D$9,"")</f>
        <v>2023-01 DOL423 Mexico FO Report</v>
      </c>
      <c r="R38" s="290" t="str">
        <f>IF(Table1[[#This Row],[Posting Date]]&lt;&gt;"",$D$10,"")</f>
        <v>2023-01 DOL423 Mexico FO Report</v>
      </c>
      <c r="S38" s="329" t="s">
        <v>131</v>
      </c>
      <c r="T38" s="287" t="s">
        <v>44</v>
      </c>
      <c r="U38" s="292">
        <v>40165.64</v>
      </c>
      <c r="V38" s="293"/>
      <c r="W38" s="327">
        <v>18.7471</v>
      </c>
      <c r="X38" s="161">
        <f>IF(E38="","",(IF(Table1[[#This Row],[Cur]]="USD",Table1[[#This Row],[Cur_Amount Debit]],Table1[[#This Row],[Cur_Amount Debit]]/Table1[[#This Row],[Exchange Rate]])))</f>
        <v>2142.4988398205587</v>
      </c>
      <c r="Y38" s="161">
        <f>IF(E38="","",(IF(Table1[[#This Row],[Cur]]="USD",Table1[[#This Row],[Cur_Amount Credit]],Table1[[#This Row],[Cur_Amount Credit]]/ExchangeRate)))</f>
        <v>0</v>
      </c>
      <c r="Z38" s="203">
        <f>IF(E38="","",(Table1[[#This Row],[Debit USD]]-Table1[[#This Row],[Credit USD]]))</f>
        <v>2142.4988398205587</v>
      </c>
      <c r="AA38" s="225" t="s">
        <v>132</v>
      </c>
      <c r="AB38" s="1"/>
      <c r="AC38" s="15"/>
      <c r="AD38" s="15" t="str">
        <f>IF(AND(OR(Table1[[#This Row],[Account]]="15030",Table1[[#This Row],[Account]]="15035",Table1[[#This Row],[Account]]="20150"),Table1[[#This Row],[Vendor ID]]=""),1,"")</f>
        <v/>
      </c>
      <c r="AE38" s="15"/>
      <c r="AF38" s="15"/>
      <c r="AG38" s="15"/>
      <c r="AH38" s="46" t="str">
        <f>IF(Table1[[#This Row],[Posting Date]]&lt;&gt;"","GJ-"&amp;CountryID,"")</f>
        <v>GJ-MEX</v>
      </c>
      <c r="AI38" s="59">
        <f>IF(Table1[[#This Row],[Posting Date]]&lt;&gt;"",Table1[[#This Row],[Posting Date]],"")</f>
        <v>44957</v>
      </c>
      <c r="AJ38" s="46"/>
      <c r="AK38" s="46" t="str">
        <f>IF(Table1[[#This Row],[Description]]&lt;&gt;"",Table1[[#This Row],[Description]],"")</f>
        <v>2023-01 DOL423 Mexico FO Report</v>
      </c>
      <c r="AL38" s="46" t="str">
        <f>IF(Table1[[#This Row],[Posting Date]]&lt;&gt;"",Table1[[#This Row],[Reference Number]],"")</f>
        <v>2023-01 DOL423 Mexico FO Report</v>
      </c>
      <c r="AM38" s="46" t="str">
        <f>TRIM(Table1[[#This Row],[Line '#]])</f>
        <v>16</v>
      </c>
      <c r="AN38" s="46" t="str">
        <f>TRIM(Table1[[#This Row],[Account]])</f>
        <v>70000</v>
      </c>
      <c r="AO38" s="46" t="str">
        <f>IF(Table1[[#This Row],[Posting Date]]&lt;&gt;"",$D$5,"")</f>
        <v>MEX</v>
      </c>
      <c r="AP38" s="46" t="str">
        <f>TRIM(Table1[[#This Row],[Departments-Prgrams]])</f>
        <v>20200</v>
      </c>
      <c r="AQ38" s="46" t="str">
        <f>TRIM(Table1[[#This Row],[Grant]])</f>
        <v>DOL423</v>
      </c>
      <c r="AR38" s="46" t="str">
        <f>TRIM(Table1[[#This Row],[Staff ID]])</f>
        <v/>
      </c>
      <c r="AS38" s="46" t="str">
        <f>IF(TRIM(Table1[[#This Row],[Budget Code]])=0,"",TRIM(Table1[[#This Row],[Budget Code]]))</f>
        <v>PERSNL-CBS</v>
      </c>
      <c r="AT38" s="46" t="str">
        <f>IF(Table1[[#This Row],[Line Description]]&lt;&gt;"",Table1[[#This Row],[Line Description]],"")</f>
        <v>PR Ending 01/15/23</v>
      </c>
      <c r="AU38" s="46">
        <f>IF(Table1[[#This Row],[Cur_Amount Debit]]&gt;0,ROUND(Table1[[#This Row],[Cur_Amount Debit]],2),"")</f>
        <v>40165.64</v>
      </c>
      <c r="AV38" s="46" t="str">
        <f>IF(Table1[[#This Row],[Cur_Amount Credit]]&gt;0,ROUND(Table1[[#This Row],[Cur_Amount Credit]],2),"")</f>
        <v/>
      </c>
      <c r="AW38" s="46" t="str">
        <f>LEFT(Table1[[#This Row],[Cur]],3)</f>
        <v>MX</v>
      </c>
      <c r="AX38" s="59"/>
      <c r="AY38" s="46"/>
      <c r="AZ38" s="46">
        <f>IF(Table1[[#This Row],[Cur]]&lt;&gt;"",IF(Table1[[#This Row],[Cur]]="USD","",ExchangeRate),"")</f>
        <v>18.970994000000001</v>
      </c>
      <c r="BA38" s="46" t="str">
        <f>IF(Table1[[#This Row],[Grant]]&lt;&gt;"",VLOOKUP(Table1[[#This Row],[Grant]],Grants!B:D,3),"")</f>
        <v>EGC</v>
      </c>
      <c r="BB38" s="46" t="str">
        <f>TRIM(Table1[[#This Row],[Vendor ID]])</f>
        <v/>
      </c>
      <c r="BC38">
        <f>IF(Table1[[#This Row],[Reference Number]]=Q37,BC37,BC37+1)</f>
        <v>1</v>
      </c>
    </row>
    <row r="39" spans="1:55" ht="43.5" hidden="1" thickBot="1">
      <c r="A39" s="1"/>
      <c r="B39" s="335">
        <f>IF(Table1[[#This Row],[Posting Date]]&lt;&gt;"",IF(Table1[[#This Row],[Reference Number]]=Q38,B38+1,1),"")</f>
        <v>17</v>
      </c>
      <c r="C39" s="295">
        <v>44957</v>
      </c>
      <c r="D39" s="295">
        <v>44939</v>
      </c>
      <c r="E39" s="296" t="s">
        <v>108</v>
      </c>
      <c r="F39" s="336">
        <f>IFERROR(IF(VLOOKUP(Table1[[#This Row],[Budget Code Description]],Dimentions!$X$6:$AC$132,2,FALSE)="","",VLOOKUP(Table1[[#This Row],[Budget Code Description]],Dimentions!$X$6:$AC$132,2,FALSE)),"")</f>
        <v>99999</v>
      </c>
      <c r="G39" s="354">
        <f>IFERROR(VLOOKUP(Table1[[#This Row],[Budget Code Description]],Dimentions!$X$6:$AC$132,3,FALSE),"")</f>
        <v>20200</v>
      </c>
      <c r="H39" s="337" t="str">
        <f>IFERROR(VLOOKUP(Table1[[#This Row],[Account]],Dimentions!$S$6:$V$233,2,FALSE),"")</f>
        <v>A/P Liabilities Payable</v>
      </c>
      <c r="I39" s="338">
        <f>_xlfn.NUMBERVALUE(LEFT(Table1[[#This Row],[Account]],1))</f>
        <v>2</v>
      </c>
      <c r="J39" s="338" t="str">
        <f>IFERROR(VLOOKUP(Table1[[#This Row],[Budget Code Description]],Table6[#All],7,FALSE),"")</f>
        <v>DOL423</v>
      </c>
      <c r="K39" s="336">
        <f>IFERROR(VLOOKUP(Table1[[#This Row],[Budget Code Description]],Table6[#All],8,FALSE),"")</f>
        <v>20200</v>
      </c>
      <c r="L39" s="297"/>
      <c r="M39" s="339" t="str">
        <f>IFERROR(VLOOKUP(Table1[[#This Row],[Staff ID]],Table2[],2,FALSE),"")</f>
        <v/>
      </c>
      <c r="N39" s="340" t="str">
        <f>IFERROR(IF(VLOOKUP(Table1[[#This Row],[Budget Code Description]],Dimentions!$X$6:$AC$97,4,FALSE)="","",VLOOKUP(Table1[[#This Row],[Budget Code Description]],Dimentions!$X$6:$AC$97,4,FALSE)),"")</f>
        <v/>
      </c>
      <c r="O39" s="339" t="str">
        <f>IFERROR(VLOOKUP(Table1[[#This Row],[Vendor ID]],Table549[],2,FALSE),"")</f>
        <v/>
      </c>
      <c r="P39" s="297" t="s">
        <v>139</v>
      </c>
      <c r="Q39" s="336" t="str">
        <f>IF(Table1[[#This Row],[Posting Date]]&lt;&gt;"",$D$9,"")</f>
        <v>2023-01 DOL423 Mexico FO Report</v>
      </c>
      <c r="R39" s="341" t="str">
        <f>IF(Table1[[#This Row],[Posting Date]]&lt;&gt;"",$D$10,"")</f>
        <v>2023-01 DOL423 Mexico FO Report</v>
      </c>
      <c r="S39" s="352" t="s">
        <v>133</v>
      </c>
      <c r="T39" s="297" t="s">
        <v>44</v>
      </c>
      <c r="U39" s="298"/>
      <c r="V39" s="353">
        <v>983.98</v>
      </c>
      <c r="W39" s="327">
        <v>18.7471</v>
      </c>
      <c r="X39" s="161">
        <f>IF(E39="","",(IF(Table1[[#This Row],[Cur]]="USD",Table1[[#This Row],[Cur_Amount Debit]],Table1[[#This Row],[Cur_Amount Debit]]/Table1[[#This Row],[Exchange Rate]])))</f>
        <v>0</v>
      </c>
      <c r="Y39" s="161">
        <f>IF(E39="","",(IF(Table1[[#This Row],[Cur]]="USD",Table1[[#This Row],[Cur_Amount Credit]],Table1[[#This Row],[Cur_Amount Credit]]/ExchangeRate)))</f>
        <v>51.867603774478027</v>
      </c>
      <c r="Z39" s="203">
        <f>IF(E39="","",(Table1[[#This Row],[Debit USD]]-Table1[[#This Row],[Credit USD]]))</f>
        <v>-51.867603774478027</v>
      </c>
      <c r="AA39" s="225" t="s">
        <v>132</v>
      </c>
      <c r="AB39" s="1"/>
      <c r="AC39" s="15"/>
      <c r="AD39" s="15" t="str">
        <f>IF(AND(OR(Table1[[#This Row],[Account]]="15030",Table1[[#This Row],[Account]]="15035",Table1[[#This Row],[Account]]="20150"),Table1[[#This Row],[Vendor ID]]=""),1,"")</f>
        <v/>
      </c>
      <c r="AE39" s="15"/>
      <c r="AF39" s="15"/>
      <c r="AG39" s="15"/>
      <c r="AH39" s="46" t="str">
        <f>IF(Table1[[#This Row],[Posting Date]]&lt;&gt;"","GJ-"&amp;CountryID,"")</f>
        <v>GJ-MEX</v>
      </c>
      <c r="AI39" s="59">
        <f>IF(Table1[[#This Row],[Posting Date]]&lt;&gt;"",Table1[[#This Row],[Posting Date]],"")</f>
        <v>44957</v>
      </c>
      <c r="AJ39" s="46"/>
      <c r="AK39" s="46" t="str">
        <f>IF(Table1[[#This Row],[Description]]&lt;&gt;"",Table1[[#This Row],[Description]],"")</f>
        <v>2023-01 DOL423 Mexico FO Report</v>
      </c>
      <c r="AL39" s="46" t="str">
        <f>IF(Table1[[#This Row],[Posting Date]]&lt;&gt;"",Table1[[#This Row],[Reference Number]],"")</f>
        <v>2023-01 DOL423 Mexico FO Report</v>
      </c>
      <c r="AM39" s="46" t="str">
        <f>TRIM(Table1[[#This Row],[Line '#]])</f>
        <v>17</v>
      </c>
      <c r="AN39" s="46" t="str">
        <f>TRIM(Table1[[#This Row],[Account]])</f>
        <v>20200</v>
      </c>
      <c r="AO39" s="46" t="str">
        <f>IF(Table1[[#This Row],[Posting Date]]&lt;&gt;"",$D$5,"")</f>
        <v>MEX</v>
      </c>
      <c r="AP39" s="46" t="str">
        <f>TRIM(Table1[[#This Row],[Departments-Prgrams]])</f>
        <v>20200</v>
      </c>
      <c r="AQ39" s="46" t="str">
        <f>TRIM(Table1[[#This Row],[Grant]])</f>
        <v>DOL423</v>
      </c>
      <c r="AR39" s="46" t="str">
        <f>TRIM(Table1[[#This Row],[Staff ID]])</f>
        <v/>
      </c>
      <c r="AS39" s="46" t="str">
        <f>IF(TRIM(Table1[[#This Row],[Budget Code]])=0,"",TRIM(Table1[[#This Row],[Budget Code]]))</f>
        <v>99999</v>
      </c>
      <c r="AT39" s="46" t="str">
        <f>IF(Table1[[#This Row],[Line Description]]&lt;&gt;"",Table1[[#This Row],[Line Description]],"")</f>
        <v>Social Security Withholdings Employee, PR Ending 01/15/23</v>
      </c>
      <c r="AU39" s="46" t="str">
        <f>IF(Table1[[#This Row],[Cur_Amount Debit]]&gt;0,ROUND(Table1[[#This Row],[Cur_Amount Debit]],2),"")</f>
        <v/>
      </c>
      <c r="AV39" s="46">
        <f>IF(Table1[[#This Row],[Cur_Amount Credit]]&gt;0,ROUND(Table1[[#This Row],[Cur_Amount Credit]],2),"")</f>
        <v>983.98</v>
      </c>
      <c r="AW39" s="46" t="str">
        <f>LEFT(Table1[[#This Row],[Cur]],3)</f>
        <v>MX</v>
      </c>
      <c r="AX39" s="59"/>
      <c r="AY39" s="46"/>
      <c r="AZ39" s="46">
        <f>IF(Table1[[#This Row],[Cur]]&lt;&gt;"",IF(Table1[[#This Row],[Cur]]="USD","",ExchangeRate),"")</f>
        <v>18.970994000000001</v>
      </c>
      <c r="BA39" s="46" t="str">
        <f>IF(Table1[[#This Row],[Grant]]&lt;&gt;"",VLOOKUP(Table1[[#This Row],[Grant]],Grants!B:D,3),"")</f>
        <v>EGC</v>
      </c>
      <c r="BB39" s="46" t="str">
        <f>TRIM(Table1[[#This Row],[Vendor ID]])</f>
        <v/>
      </c>
      <c r="BC39">
        <f>IF(Table1[[#This Row],[Reference Number]]=Q38,BC38,BC38+1)</f>
        <v>1</v>
      </c>
    </row>
    <row r="40" spans="1:55" ht="42.95" hidden="1">
      <c r="A40" s="1"/>
      <c r="B40" s="281">
        <f>IF(Table1[[#This Row],[Posting Date]]&lt;&gt;"",IF(Table1[[#This Row],[Reference Number]]=Q39,B39+1,1),"")</f>
        <v>18</v>
      </c>
      <c r="C40" s="282">
        <v>44957</v>
      </c>
      <c r="D40" s="282">
        <v>44939</v>
      </c>
      <c r="E40" s="283" t="s">
        <v>129</v>
      </c>
      <c r="F40" s="284" t="str">
        <f>IFERROR(IF(VLOOKUP(Table1[[#This Row],[Budget Code Description]],Dimentions!$X$6:$AC$132,2,FALSE)="","",VLOOKUP(Table1[[#This Row],[Budget Code Description]],Dimentions!$X$6:$AC$132,2,FALSE)),"")</f>
        <v>PERSNL-COM</v>
      </c>
      <c r="G40" s="349">
        <f>IFERROR(VLOOKUP(Table1[[#This Row],[Budget Code Description]],Dimentions!$X$6:$AC$132,3,FALSE),"")</f>
        <v>70000</v>
      </c>
      <c r="H40" s="285" t="str">
        <f>IFERROR(VLOOKUP(Table1[[#This Row],[Account]],Dimentions!$S$6:$V$233,2,FALSE),"")</f>
        <v>In Country Salaries</v>
      </c>
      <c r="I40" s="286">
        <f>_xlfn.NUMBERVALUE(LEFT(Table1[[#This Row],[Account]],1))</f>
        <v>7</v>
      </c>
      <c r="J40" s="286" t="str">
        <f>IFERROR(VLOOKUP(Table1[[#This Row],[Budget Code Description]],Table6[#All],7,FALSE),"")</f>
        <v>DOL423</v>
      </c>
      <c r="K40" s="284">
        <f>IFERROR(VLOOKUP(Table1[[#This Row],[Budget Code Description]],Table6[#All],8,FALSE),"")</f>
        <v>20200</v>
      </c>
      <c r="L40" s="287"/>
      <c r="M40" s="288" t="str">
        <f>IFERROR(VLOOKUP(Table1[[#This Row],[Staff ID]],Table2[],2,FALSE),"")</f>
        <v/>
      </c>
      <c r="N40" s="289" t="str">
        <f>IFERROR(IF(VLOOKUP(Table1[[#This Row],[Budget Code Description]],Dimentions!$X$6:$AC$97,4,FALSE)="","",VLOOKUP(Table1[[#This Row],[Budget Code Description]],Dimentions!$X$6:$AC$97,4,FALSE)),"")</f>
        <v/>
      </c>
      <c r="O40" s="288" t="str">
        <f>IFERROR(VLOOKUP(Table1[[#This Row],[Vendor ID]],Table549[],2,FALSE),"")</f>
        <v/>
      </c>
      <c r="P40" s="287" t="s">
        <v>140</v>
      </c>
      <c r="Q40" s="284" t="str">
        <f>IF(Table1[[#This Row],[Posting Date]]&lt;&gt;"",$D$9,"")</f>
        <v>2023-01 DOL423 Mexico FO Report</v>
      </c>
      <c r="R40" s="290" t="str">
        <f>IF(Table1[[#This Row],[Posting Date]]&lt;&gt;"",$D$10,"")</f>
        <v>2023-01 DOL423 Mexico FO Report</v>
      </c>
      <c r="S40" s="329" t="s">
        <v>131</v>
      </c>
      <c r="T40" s="287" t="s">
        <v>44</v>
      </c>
      <c r="U40" s="292">
        <v>35150.81</v>
      </c>
      <c r="V40" s="293"/>
      <c r="W40" s="327">
        <v>18.7471</v>
      </c>
      <c r="X40" s="161">
        <f>IF(E40="","",(IF(Table1[[#This Row],[Cur]]="USD",Table1[[#This Row],[Cur_Amount Debit]],Table1[[#This Row],[Cur_Amount Debit]]/Table1[[#This Row],[Exchange Rate]])))</f>
        <v>1874.9998666460413</v>
      </c>
      <c r="Y40" s="161">
        <f>IF(E40="","",(IF(Table1[[#This Row],[Cur]]="USD",Table1[[#This Row],[Cur_Amount Credit]],Table1[[#This Row],[Cur_Amount Credit]]/ExchangeRate)))</f>
        <v>0</v>
      </c>
      <c r="Z40" s="203">
        <f>IF(E40="","",(Table1[[#This Row],[Debit USD]]-Table1[[#This Row],[Credit USD]]))</f>
        <v>1874.9998666460413</v>
      </c>
      <c r="AA40" s="225" t="s">
        <v>132</v>
      </c>
      <c r="AB40" s="1"/>
      <c r="AC40" s="15"/>
      <c r="AD40" s="15" t="str">
        <f>IF(AND(OR(Table1[[#This Row],[Account]]="15030",Table1[[#This Row],[Account]]="15035",Table1[[#This Row],[Account]]="20150"),Table1[[#This Row],[Vendor ID]]=""),1,"")</f>
        <v/>
      </c>
      <c r="AE40" s="15"/>
      <c r="AF40" s="15"/>
      <c r="AG40" s="15"/>
      <c r="AH40" s="46" t="str">
        <f>IF(Table1[[#This Row],[Posting Date]]&lt;&gt;"","GJ-"&amp;CountryID,"")</f>
        <v>GJ-MEX</v>
      </c>
      <c r="AI40" s="59">
        <f>IF(Table1[[#This Row],[Posting Date]]&lt;&gt;"",Table1[[#This Row],[Posting Date]],"")</f>
        <v>44957</v>
      </c>
      <c r="AJ40" s="46"/>
      <c r="AK40" s="46" t="str">
        <f>IF(Table1[[#This Row],[Description]]&lt;&gt;"",Table1[[#This Row],[Description]],"")</f>
        <v>2023-01 DOL423 Mexico FO Report</v>
      </c>
      <c r="AL40" s="46" t="str">
        <f>IF(Table1[[#This Row],[Posting Date]]&lt;&gt;"",Table1[[#This Row],[Reference Number]],"")</f>
        <v>2023-01 DOL423 Mexico FO Report</v>
      </c>
      <c r="AM40" s="46" t="str">
        <f>TRIM(Table1[[#This Row],[Line '#]])</f>
        <v>18</v>
      </c>
      <c r="AN40" s="46" t="str">
        <f>TRIM(Table1[[#This Row],[Account]])</f>
        <v>70000</v>
      </c>
      <c r="AO40" s="46" t="str">
        <f>IF(Table1[[#This Row],[Posting Date]]&lt;&gt;"",$D$5,"")</f>
        <v>MEX</v>
      </c>
      <c r="AP40" s="46" t="str">
        <f>TRIM(Table1[[#This Row],[Departments-Prgrams]])</f>
        <v>20200</v>
      </c>
      <c r="AQ40" s="46" t="str">
        <f>TRIM(Table1[[#This Row],[Grant]])</f>
        <v>DOL423</v>
      </c>
      <c r="AR40" s="46" t="str">
        <f>TRIM(Table1[[#This Row],[Staff ID]])</f>
        <v/>
      </c>
      <c r="AS40" s="46" t="str">
        <f>IF(TRIM(Table1[[#This Row],[Budget Code]])=0,"",TRIM(Table1[[#This Row],[Budget Code]]))</f>
        <v>PERSNL-COM</v>
      </c>
      <c r="AT40" s="46" t="str">
        <f>IF(Table1[[#This Row],[Line Description]]&lt;&gt;"",Table1[[#This Row],[Line Description]],"")</f>
        <v>PR Ending 01/15/23</v>
      </c>
      <c r="AU40" s="46">
        <f>IF(Table1[[#This Row],[Cur_Amount Debit]]&gt;0,ROUND(Table1[[#This Row],[Cur_Amount Debit]],2),"")</f>
        <v>35150.81</v>
      </c>
      <c r="AV40" s="46" t="str">
        <f>IF(Table1[[#This Row],[Cur_Amount Credit]]&gt;0,ROUND(Table1[[#This Row],[Cur_Amount Credit]],2),"")</f>
        <v/>
      </c>
      <c r="AW40" s="46" t="str">
        <f>LEFT(Table1[[#This Row],[Cur]],3)</f>
        <v>MX</v>
      </c>
      <c r="AX40" s="59"/>
      <c r="AY40" s="46"/>
      <c r="AZ40" s="46">
        <f>IF(Table1[[#This Row],[Cur]]&lt;&gt;"",IF(Table1[[#This Row],[Cur]]="USD","",ExchangeRate),"")</f>
        <v>18.970994000000001</v>
      </c>
      <c r="BA40" s="46" t="str">
        <f>IF(Table1[[#This Row],[Grant]]&lt;&gt;"",VLOOKUP(Table1[[#This Row],[Grant]],Grants!B:D,3),"")</f>
        <v>EGC</v>
      </c>
      <c r="BB40" s="46" t="str">
        <f>TRIM(Table1[[#This Row],[Vendor ID]])</f>
        <v/>
      </c>
      <c r="BC40">
        <f>IF(Table1[[#This Row],[Reference Number]]=Q39,BC39,BC39+1)</f>
        <v>1</v>
      </c>
    </row>
    <row r="41" spans="1:55" ht="43.5" hidden="1" thickBot="1">
      <c r="A41" s="1"/>
      <c r="B41" s="335">
        <f>IF(Table1[[#This Row],[Posting Date]]&lt;&gt;"",IF(Table1[[#This Row],[Reference Number]]=Q40,B40+1,1),"")</f>
        <v>19</v>
      </c>
      <c r="C41" s="295">
        <v>44957</v>
      </c>
      <c r="D41" s="295">
        <v>44939</v>
      </c>
      <c r="E41" s="296" t="s">
        <v>108</v>
      </c>
      <c r="F41" s="336">
        <f>IFERROR(IF(VLOOKUP(Table1[[#This Row],[Budget Code Description]],Dimentions!$X$6:$AC$132,2,FALSE)="","",VLOOKUP(Table1[[#This Row],[Budget Code Description]],Dimentions!$X$6:$AC$132,2,FALSE)),"")</f>
        <v>99999</v>
      </c>
      <c r="G41" s="354">
        <f>IFERROR(VLOOKUP(Table1[[#This Row],[Budget Code Description]],Dimentions!$X$6:$AC$132,3,FALSE),"")</f>
        <v>20200</v>
      </c>
      <c r="H41" s="337" t="str">
        <f>IFERROR(VLOOKUP(Table1[[#This Row],[Account]],Dimentions!$S$6:$V$233,2,FALSE),"")</f>
        <v>A/P Liabilities Payable</v>
      </c>
      <c r="I41" s="338">
        <f>_xlfn.NUMBERVALUE(LEFT(Table1[[#This Row],[Account]],1))</f>
        <v>2</v>
      </c>
      <c r="J41" s="338" t="str">
        <f>IFERROR(VLOOKUP(Table1[[#This Row],[Budget Code Description]],Table6[#All],7,FALSE),"")</f>
        <v>DOL423</v>
      </c>
      <c r="K41" s="336">
        <f>IFERROR(VLOOKUP(Table1[[#This Row],[Budget Code Description]],Table6[#All],8,FALSE),"")</f>
        <v>20200</v>
      </c>
      <c r="L41" s="297"/>
      <c r="M41" s="339" t="str">
        <f>IFERROR(VLOOKUP(Table1[[#This Row],[Staff ID]],Table2[],2,FALSE),"")</f>
        <v/>
      </c>
      <c r="N41" s="340" t="str">
        <f>IFERROR(IF(VLOOKUP(Table1[[#This Row],[Budget Code Description]],Dimentions!$X$6:$AC$97,4,FALSE)="","",VLOOKUP(Table1[[#This Row],[Budget Code Description]],Dimentions!$X$6:$AC$97,4,FALSE)),"")</f>
        <v/>
      </c>
      <c r="O41" s="339" t="str">
        <f>IFERROR(VLOOKUP(Table1[[#This Row],[Vendor ID]],Table549[],2,FALSE),"")</f>
        <v/>
      </c>
      <c r="P41" s="297" t="s">
        <v>140</v>
      </c>
      <c r="Q41" s="336" t="str">
        <f>IF(Table1[[#This Row],[Posting Date]]&lt;&gt;"",$D$9,"")</f>
        <v>2023-01 DOL423 Mexico FO Report</v>
      </c>
      <c r="R41" s="341" t="str">
        <f>IF(Table1[[#This Row],[Posting Date]]&lt;&gt;"",$D$10,"")</f>
        <v>2023-01 DOL423 Mexico FO Report</v>
      </c>
      <c r="S41" s="352" t="s">
        <v>133</v>
      </c>
      <c r="T41" s="297" t="s">
        <v>44</v>
      </c>
      <c r="U41" s="298"/>
      <c r="V41" s="353">
        <v>983.98</v>
      </c>
      <c r="W41" s="327">
        <v>18.7471</v>
      </c>
      <c r="X41" s="161">
        <f>IF(E41="","",(IF(Table1[[#This Row],[Cur]]="USD",Table1[[#This Row],[Cur_Amount Debit]],Table1[[#This Row],[Cur_Amount Debit]]/Table1[[#This Row],[Exchange Rate]])))</f>
        <v>0</v>
      </c>
      <c r="Y41" s="161">
        <f>IF(E41="","",(IF(Table1[[#This Row],[Cur]]="USD",Table1[[#This Row],[Cur_Amount Credit]],Table1[[#This Row],[Cur_Amount Credit]]/ExchangeRate)))</f>
        <v>51.867603774478027</v>
      </c>
      <c r="Z41" s="203">
        <f>IF(E41="","",(Table1[[#This Row],[Debit USD]]-Table1[[#This Row],[Credit USD]]))</f>
        <v>-51.867603774478027</v>
      </c>
      <c r="AA41" s="225" t="s">
        <v>132</v>
      </c>
      <c r="AB41" s="1"/>
      <c r="AC41" s="15"/>
      <c r="AD41" s="15" t="str">
        <f>IF(AND(OR(Table1[[#This Row],[Account]]="15030",Table1[[#This Row],[Account]]="15035",Table1[[#This Row],[Account]]="20150"),Table1[[#This Row],[Vendor ID]]=""),1,"")</f>
        <v/>
      </c>
      <c r="AE41" s="15"/>
      <c r="AF41" s="15"/>
      <c r="AG41" s="15"/>
      <c r="AH41" s="46" t="str">
        <f>IF(Table1[[#This Row],[Posting Date]]&lt;&gt;"","GJ-"&amp;CountryID,"")</f>
        <v>GJ-MEX</v>
      </c>
      <c r="AI41" s="59">
        <f>IF(Table1[[#This Row],[Posting Date]]&lt;&gt;"",Table1[[#This Row],[Posting Date]],"")</f>
        <v>44957</v>
      </c>
      <c r="AJ41" s="46"/>
      <c r="AK41" s="46" t="str">
        <f>IF(Table1[[#This Row],[Description]]&lt;&gt;"",Table1[[#This Row],[Description]],"")</f>
        <v>2023-01 DOL423 Mexico FO Report</v>
      </c>
      <c r="AL41" s="46" t="str">
        <f>IF(Table1[[#This Row],[Posting Date]]&lt;&gt;"",Table1[[#This Row],[Reference Number]],"")</f>
        <v>2023-01 DOL423 Mexico FO Report</v>
      </c>
      <c r="AM41" s="46" t="str">
        <f>TRIM(Table1[[#This Row],[Line '#]])</f>
        <v>19</v>
      </c>
      <c r="AN41" s="46" t="str">
        <f>TRIM(Table1[[#This Row],[Account]])</f>
        <v>20200</v>
      </c>
      <c r="AO41" s="46" t="str">
        <f>IF(Table1[[#This Row],[Posting Date]]&lt;&gt;"",$D$5,"")</f>
        <v>MEX</v>
      </c>
      <c r="AP41" s="46" t="str">
        <f>TRIM(Table1[[#This Row],[Departments-Prgrams]])</f>
        <v>20200</v>
      </c>
      <c r="AQ41" s="46" t="str">
        <f>TRIM(Table1[[#This Row],[Grant]])</f>
        <v>DOL423</v>
      </c>
      <c r="AR41" s="46" t="str">
        <f>TRIM(Table1[[#This Row],[Staff ID]])</f>
        <v/>
      </c>
      <c r="AS41" s="46" t="str">
        <f>IF(TRIM(Table1[[#This Row],[Budget Code]])=0,"",TRIM(Table1[[#This Row],[Budget Code]]))</f>
        <v>99999</v>
      </c>
      <c r="AT41" s="46" t="str">
        <f>IF(Table1[[#This Row],[Line Description]]&lt;&gt;"",Table1[[#This Row],[Line Description]],"")</f>
        <v>Social Security Withholdings Employee, PR Ending 01/15/23</v>
      </c>
      <c r="AU41" s="46" t="str">
        <f>IF(Table1[[#This Row],[Cur_Amount Debit]]&gt;0,ROUND(Table1[[#This Row],[Cur_Amount Debit]],2),"")</f>
        <v/>
      </c>
      <c r="AV41" s="46">
        <f>IF(Table1[[#This Row],[Cur_Amount Credit]]&gt;0,ROUND(Table1[[#This Row],[Cur_Amount Credit]],2),"")</f>
        <v>983.98</v>
      </c>
      <c r="AW41" s="46" t="str">
        <f>LEFT(Table1[[#This Row],[Cur]],3)</f>
        <v>MX</v>
      </c>
      <c r="AX41" s="59"/>
      <c r="AY41" s="46"/>
      <c r="AZ41" s="46">
        <f>IF(Table1[[#This Row],[Cur]]&lt;&gt;"",IF(Table1[[#This Row],[Cur]]="USD","",ExchangeRate),"")</f>
        <v>18.970994000000001</v>
      </c>
      <c r="BA41" s="46" t="str">
        <f>IF(Table1[[#This Row],[Grant]]&lt;&gt;"",VLOOKUP(Table1[[#This Row],[Grant]],Grants!B:D,3),"")</f>
        <v>EGC</v>
      </c>
      <c r="BB41" s="46" t="str">
        <f>TRIM(Table1[[#This Row],[Vendor ID]])</f>
        <v/>
      </c>
      <c r="BC41">
        <f>IF(Table1[[#This Row],[Reference Number]]=Q40,BC40,BC40+1)</f>
        <v>1</v>
      </c>
    </row>
    <row r="42" spans="1:55" ht="42.95" hidden="1">
      <c r="A42" s="1"/>
      <c r="B42" s="281">
        <f>IF(Table1[[#This Row],[Posting Date]]&lt;&gt;"",IF(Table1[[#This Row],[Reference Number]]=Q41,B41+1,1),"")</f>
        <v>20</v>
      </c>
      <c r="C42" s="282">
        <v>44957</v>
      </c>
      <c r="D42" s="282">
        <v>44939</v>
      </c>
      <c r="E42" s="283" t="s">
        <v>134</v>
      </c>
      <c r="F42" s="284" t="str">
        <f>IFERROR(IF(VLOOKUP(Table1[[#This Row],[Budget Code Description]],Dimentions!$X$6:$AC$132,2,FALSE)="","",VLOOKUP(Table1[[#This Row],[Budget Code Description]],Dimentions!$X$6:$AC$132,2,FALSE)),"")</f>
        <v>PERSNL-PD</v>
      </c>
      <c r="G42" s="349">
        <f>IFERROR(VLOOKUP(Table1[[#This Row],[Budget Code Description]],Dimentions!$X$6:$AC$132,3,FALSE),"")</f>
        <v>70000</v>
      </c>
      <c r="H42" s="285" t="str">
        <f>IFERROR(VLOOKUP(Table1[[#This Row],[Account]],Dimentions!$S$6:$V$233,2,FALSE),"")</f>
        <v>In Country Salaries</v>
      </c>
      <c r="I42" s="286">
        <f>_xlfn.NUMBERVALUE(LEFT(Table1[[#This Row],[Account]],1))</f>
        <v>7</v>
      </c>
      <c r="J42" s="286" t="str">
        <f>IFERROR(VLOOKUP(Table1[[#This Row],[Budget Code Description]],Table6[#All],7,FALSE),"")</f>
        <v>DOL423</v>
      </c>
      <c r="K42" s="284">
        <f>IFERROR(VLOOKUP(Table1[[#This Row],[Budget Code Description]],Table6[#All],8,FALSE),"")</f>
        <v>20200</v>
      </c>
      <c r="L42" s="287"/>
      <c r="M42" s="288" t="str">
        <f>IFERROR(VLOOKUP(Table1[[#This Row],[Staff ID]],Table2[],2,FALSE),"")</f>
        <v/>
      </c>
      <c r="N42" s="289" t="str">
        <f>IFERROR(IF(VLOOKUP(Table1[[#This Row],[Budget Code Description]],Dimentions!$X$6:$AC$97,4,FALSE)="","",VLOOKUP(Table1[[#This Row],[Budget Code Description]],Dimentions!$X$6:$AC$97,4,FALSE)),"")</f>
        <v/>
      </c>
      <c r="O42" s="288" t="str">
        <f>IFERROR(VLOOKUP(Table1[[#This Row],[Vendor ID]],Table549[],2,FALSE),"")</f>
        <v/>
      </c>
      <c r="P42" s="287" t="s">
        <v>34</v>
      </c>
      <c r="Q42" s="284" t="str">
        <f>IF(Table1[[#This Row],[Posting Date]]&lt;&gt;"",$D$9,"")</f>
        <v>2023-01 DOL423 Mexico FO Report</v>
      </c>
      <c r="R42" s="290" t="str">
        <f>IF(Table1[[#This Row],[Posting Date]]&lt;&gt;"",$D$10,"")</f>
        <v>2023-01 DOL423 Mexico FO Report</v>
      </c>
      <c r="S42" s="329" t="s">
        <v>131</v>
      </c>
      <c r="T42" s="287" t="s">
        <v>44</v>
      </c>
      <c r="U42" s="292">
        <v>70301.63</v>
      </c>
      <c r="V42" s="293"/>
      <c r="W42" s="327">
        <v>18.7471</v>
      </c>
      <c r="X42" s="161">
        <f>IF(E42="","",(IF(Table1[[#This Row],[Cur]]="USD",Table1[[#This Row],[Cur_Amount Debit]],Table1[[#This Row],[Cur_Amount Debit]]/Table1[[#This Row],[Exchange Rate]])))</f>
        <v>3750.0002667079179</v>
      </c>
      <c r="Y42" s="161">
        <f>IF(E42="","",(IF(Table1[[#This Row],[Cur]]="USD",Table1[[#This Row],[Cur_Amount Credit]],Table1[[#This Row],[Cur_Amount Credit]]/ExchangeRate)))</f>
        <v>0</v>
      </c>
      <c r="Z42" s="203">
        <f>IF(E42="","",(Table1[[#This Row],[Debit USD]]-Table1[[#This Row],[Credit USD]]))</f>
        <v>3750.0002667079179</v>
      </c>
      <c r="AA42" s="225" t="s">
        <v>132</v>
      </c>
      <c r="AB42" s="1"/>
      <c r="AC42" s="15"/>
      <c r="AD42" s="15" t="str">
        <f>IF(AND(OR(Table1[[#This Row],[Account]]="15030",Table1[[#This Row],[Account]]="15035",Table1[[#This Row],[Account]]="20150"),Table1[[#This Row],[Vendor ID]]=""),1,"")</f>
        <v/>
      </c>
      <c r="AE42" s="15"/>
      <c r="AF42" s="15"/>
      <c r="AG42" s="15"/>
      <c r="AH42" s="46" t="str">
        <f>IF(Table1[[#This Row],[Posting Date]]&lt;&gt;"","GJ-"&amp;CountryID,"")</f>
        <v>GJ-MEX</v>
      </c>
      <c r="AI42" s="59">
        <f>IF(Table1[[#This Row],[Posting Date]]&lt;&gt;"",Table1[[#This Row],[Posting Date]],"")</f>
        <v>44957</v>
      </c>
      <c r="AJ42" s="46"/>
      <c r="AK42" s="46" t="str">
        <f>IF(Table1[[#This Row],[Description]]&lt;&gt;"",Table1[[#This Row],[Description]],"")</f>
        <v>2023-01 DOL423 Mexico FO Report</v>
      </c>
      <c r="AL42" s="46" t="str">
        <f>IF(Table1[[#This Row],[Posting Date]]&lt;&gt;"",Table1[[#This Row],[Reference Number]],"")</f>
        <v>2023-01 DOL423 Mexico FO Report</v>
      </c>
      <c r="AM42" s="46" t="str">
        <f>TRIM(Table1[[#This Row],[Line '#]])</f>
        <v>20</v>
      </c>
      <c r="AN42" s="46" t="str">
        <f>TRIM(Table1[[#This Row],[Account]])</f>
        <v>70000</v>
      </c>
      <c r="AO42" s="46" t="str">
        <f>IF(Table1[[#This Row],[Posting Date]]&lt;&gt;"",$D$5,"")</f>
        <v>MEX</v>
      </c>
      <c r="AP42" s="46" t="str">
        <f>TRIM(Table1[[#This Row],[Departments-Prgrams]])</f>
        <v>20200</v>
      </c>
      <c r="AQ42" s="46" t="str">
        <f>TRIM(Table1[[#This Row],[Grant]])</f>
        <v>DOL423</v>
      </c>
      <c r="AR42" s="46" t="str">
        <f>TRIM(Table1[[#This Row],[Staff ID]])</f>
        <v/>
      </c>
      <c r="AS42" s="46" t="str">
        <f>IF(TRIM(Table1[[#This Row],[Budget Code]])=0,"",TRIM(Table1[[#This Row],[Budget Code]]))</f>
        <v>PERSNL-PD</v>
      </c>
      <c r="AT42" s="46" t="str">
        <f>IF(Table1[[#This Row],[Line Description]]&lt;&gt;"",Table1[[#This Row],[Line Description]],"")</f>
        <v>PR Ending 01/15/23</v>
      </c>
      <c r="AU42" s="46">
        <f>IF(Table1[[#This Row],[Cur_Amount Debit]]&gt;0,ROUND(Table1[[#This Row],[Cur_Amount Debit]],2),"")</f>
        <v>70301.63</v>
      </c>
      <c r="AV42" s="46" t="str">
        <f>IF(Table1[[#This Row],[Cur_Amount Credit]]&gt;0,ROUND(Table1[[#This Row],[Cur_Amount Credit]],2),"")</f>
        <v/>
      </c>
      <c r="AW42" s="46" t="str">
        <f>LEFT(Table1[[#This Row],[Cur]],3)</f>
        <v>MX</v>
      </c>
      <c r="AX42" s="59"/>
      <c r="AY42" s="46"/>
      <c r="AZ42" s="46">
        <f>IF(Table1[[#This Row],[Cur]]&lt;&gt;"",IF(Table1[[#This Row],[Cur]]="USD","",ExchangeRate),"")</f>
        <v>18.970994000000001</v>
      </c>
      <c r="BA42" s="46" t="str">
        <f>IF(Table1[[#This Row],[Grant]]&lt;&gt;"",VLOOKUP(Table1[[#This Row],[Grant]],Grants!B:D,3),"")</f>
        <v>EGC</v>
      </c>
      <c r="BB42" s="46" t="str">
        <f>TRIM(Table1[[#This Row],[Vendor ID]])</f>
        <v/>
      </c>
      <c r="BC42">
        <f>IF(Table1[[#This Row],[Reference Number]]=Q41,BC41,BC41+1)</f>
        <v>1</v>
      </c>
    </row>
    <row r="43" spans="1:55" ht="43.5" hidden="1" thickBot="1">
      <c r="A43" s="1"/>
      <c r="B43" s="335">
        <f>IF(Table1[[#This Row],[Posting Date]]&lt;&gt;"",IF(Table1[[#This Row],[Reference Number]]=Q42,B42+1,1),"")</f>
        <v>21</v>
      </c>
      <c r="C43" s="295">
        <v>44957</v>
      </c>
      <c r="D43" s="295">
        <v>44939</v>
      </c>
      <c r="E43" s="296" t="s">
        <v>108</v>
      </c>
      <c r="F43" s="336">
        <f>IFERROR(IF(VLOOKUP(Table1[[#This Row],[Budget Code Description]],Dimentions!$X$6:$AC$132,2,FALSE)="","",VLOOKUP(Table1[[#This Row],[Budget Code Description]],Dimentions!$X$6:$AC$132,2,FALSE)),"")</f>
        <v>99999</v>
      </c>
      <c r="G43" s="354">
        <f>IFERROR(VLOOKUP(Table1[[#This Row],[Budget Code Description]],Dimentions!$X$6:$AC$132,3,FALSE),"")</f>
        <v>20200</v>
      </c>
      <c r="H43" s="337" t="str">
        <f>IFERROR(VLOOKUP(Table1[[#This Row],[Account]],Dimentions!$S$6:$V$233,2,FALSE),"")</f>
        <v>A/P Liabilities Payable</v>
      </c>
      <c r="I43" s="338">
        <f>_xlfn.NUMBERVALUE(LEFT(Table1[[#This Row],[Account]],1))</f>
        <v>2</v>
      </c>
      <c r="J43" s="338" t="str">
        <f>IFERROR(VLOOKUP(Table1[[#This Row],[Budget Code Description]],Table6[#All],7,FALSE),"")</f>
        <v>DOL423</v>
      </c>
      <c r="K43" s="336">
        <f>IFERROR(VLOOKUP(Table1[[#This Row],[Budget Code Description]],Table6[#All],8,FALSE),"")</f>
        <v>20200</v>
      </c>
      <c r="L43" s="297"/>
      <c r="M43" s="339" t="str">
        <f>IFERROR(VLOOKUP(Table1[[#This Row],[Staff ID]],Table2[],2,FALSE),"")</f>
        <v/>
      </c>
      <c r="N43" s="340" t="str">
        <f>IFERROR(IF(VLOOKUP(Table1[[#This Row],[Budget Code Description]],Dimentions!$X$6:$AC$97,4,FALSE)="","",VLOOKUP(Table1[[#This Row],[Budget Code Description]],Dimentions!$X$6:$AC$97,4,FALSE)),"")</f>
        <v/>
      </c>
      <c r="O43" s="339" t="str">
        <f>IFERROR(VLOOKUP(Table1[[#This Row],[Vendor ID]],Table549[],2,FALSE),"")</f>
        <v/>
      </c>
      <c r="P43" s="297" t="s">
        <v>34</v>
      </c>
      <c r="Q43" s="336" t="str">
        <f>IF(Table1[[#This Row],[Posting Date]]&lt;&gt;"",$D$9,"")</f>
        <v>2023-01 DOL423 Mexico FO Report</v>
      </c>
      <c r="R43" s="341" t="str">
        <f>IF(Table1[[#This Row],[Posting Date]]&lt;&gt;"",$D$10,"")</f>
        <v>2023-01 DOL423 Mexico FO Report</v>
      </c>
      <c r="S43" s="352" t="s">
        <v>133</v>
      </c>
      <c r="T43" s="297" t="s">
        <v>44</v>
      </c>
      <c r="U43" s="298"/>
      <c r="V43" s="353">
        <v>983.98</v>
      </c>
      <c r="W43" s="327">
        <v>18.7471</v>
      </c>
      <c r="X43" s="161">
        <f>IF(E43="","",(IF(Table1[[#This Row],[Cur]]="USD",Table1[[#This Row],[Cur_Amount Debit]],Table1[[#This Row],[Cur_Amount Debit]]/Table1[[#This Row],[Exchange Rate]])))</f>
        <v>0</v>
      </c>
      <c r="Y43" s="161">
        <f>IF(E43="","",(IF(Table1[[#This Row],[Cur]]="USD",Table1[[#This Row],[Cur_Amount Credit]],Table1[[#This Row],[Cur_Amount Credit]]/ExchangeRate)))</f>
        <v>51.867603774478027</v>
      </c>
      <c r="Z43" s="203">
        <f>IF(E43="","",(Table1[[#This Row],[Debit USD]]-Table1[[#This Row],[Credit USD]]))</f>
        <v>-51.867603774478027</v>
      </c>
      <c r="AA43" s="225" t="s">
        <v>132</v>
      </c>
      <c r="AB43" s="1"/>
      <c r="AC43" s="15"/>
      <c r="AD43" s="15" t="str">
        <f>IF(AND(OR(Table1[[#This Row],[Account]]="15030",Table1[[#This Row],[Account]]="15035",Table1[[#This Row],[Account]]="20150"),Table1[[#This Row],[Vendor ID]]=""),1,"")</f>
        <v/>
      </c>
      <c r="AE43" s="15"/>
      <c r="AF43" s="15"/>
      <c r="AG43" s="15"/>
      <c r="AH43" s="46" t="str">
        <f>IF(Table1[[#This Row],[Posting Date]]&lt;&gt;"","GJ-"&amp;CountryID,"")</f>
        <v>GJ-MEX</v>
      </c>
      <c r="AI43" s="59">
        <f>IF(Table1[[#This Row],[Posting Date]]&lt;&gt;"",Table1[[#This Row],[Posting Date]],"")</f>
        <v>44957</v>
      </c>
      <c r="AJ43" s="46"/>
      <c r="AK43" s="46" t="str">
        <f>IF(Table1[[#This Row],[Description]]&lt;&gt;"",Table1[[#This Row],[Description]],"")</f>
        <v>2023-01 DOL423 Mexico FO Report</v>
      </c>
      <c r="AL43" s="46" t="str">
        <f>IF(Table1[[#This Row],[Posting Date]]&lt;&gt;"",Table1[[#This Row],[Reference Number]],"")</f>
        <v>2023-01 DOL423 Mexico FO Report</v>
      </c>
      <c r="AM43" s="46" t="str">
        <f>TRIM(Table1[[#This Row],[Line '#]])</f>
        <v>21</v>
      </c>
      <c r="AN43" s="46" t="str">
        <f>TRIM(Table1[[#This Row],[Account]])</f>
        <v>20200</v>
      </c>
      <c r="AO43" s="46" t="str">
        <f>IF(Table1[[#This Row],[Posting Date]]&lt;&gt;"",$D$5,"")</f>
        <v>MEX</v>
      </c>
      <c r="AP43" s="46" t="str">
        <f>TRIM(Table1[[#This Row],[Departments-Prgrams]])</f>
        <v>20200</v>
      </c>
      <c r="AQ43" s="46" t="str">
        <f>TRIM(Table1[[#This Row],[Grant]])</f>
        <v>DOL423</v>
      </c>
      <c r="AR43" s="46" t="str">
        <f>TRIM(Table1[[#This Row],[Staff ID]])</f>
        <v/>
      </c>
      <c r="AS43" s="46" t="str">
        <f>IF(TRIM(Table1[[#This Row],[Budget Code]])=0,"",TRIM(Table1[[#This Row],[Budget Code]]))</f>
        <v>99999</v>
      </c>
      <c r="AT43" s="46" t="str">
        <f>IF(Table1[[#This Row],[Line Description]]&lt;&gt;"",Table1[[#This Row],[Line Description]],"")</f>
        <v>Social Security Withholdings Employee, PR Ending 01/15/23</v>
      </c>
      <c r="AU43" s="46" t="str">
        <f>IF(Table1[[#This Row],[Cur_Amount Debit]]&gt;0,ROUND(Table1[[#This Row],[Cur_Amount Debit]],2),"")</f>
        <v/>
      </c>
      <c r="AV43" s="46">
        <f>IF(Table1[[#This Row],[Cur_Amount Credit]]&gt;0,ROUND(Table1[[#This Row],[Cur_Amount Credit]],2),"")</f>
        <v>983.98</v>
      </c>
      <c r="AW43" s="46" t="str">
        <f>LEFT(Table1[[#This Row],[Cur]],3)</f>
        <v>MX</v>
      </c>
      <c r="AX43" s="59"/>
      <c r="AY43" s="46"/>
      <c r="AZ43" s="46">
        <f>IF(Table1[[#This Row],[Cur]]&lt;&gt;"",IF(Table1[[#This Row],[Cur]]="USD","",ExchangeRate),"")</f>
        <v>18.970994000000001</v>
      </c>
      <c r="BA43" s="46" t="str">
        <f>IF(Table1[[#This Row],[Grant]]&lt;&gt;"",VLOOKUP(Table1[[#This Row],[Grant]],Grants!B:D,3),"")</f>
        <v>EGC</v>
      </c>
      <c r="BB43" s="46" t="str">
        <f>TRIM(Table1[[#This Row],[Vendor ID]])</f>
        <v/>
      </c>
      <c r="BC43">
        <f>IF(Table1[[#This Row],[Reference Number]]=Q42,BC42,BC42+1)</f>
        <v>1</v>
      </c>
    </row>
    <row r="44" spans="1:55" ht="42.95" hidden="1">
      <c r="A44" s="1"/>
      <c r="B44" s="281">
        <f>IF(Table1[[#This Row],[Posting Date]]&lt;&gt;"",IF(Table1[[#This Row],[Reference Number]]=Q43,B43+1,1),"")</f>
        <v>22</v>
      </c>
      <c r="C44" s="282">
        <v>44957</v>
      </c>
      <c r="D44" s="282">
        <v>44939</v>
      </c>
      <c r="E44" s="283" t="s">
        <v>141</v>
      </c>
      <c r="F44" s="284" t="str">
        <f>IFERROR(IF(VLOOKUP(Table1[[#This Row],[Budget Code Description]],Dimentions!$X$6:$AC$132,2,FALSE)="","",VLOOKUP(Table1[[#This Row],[Budget Code Description]],Dimentions!$X$6:$AC$132,2,FALSE)),"")</f>
        <v>PERSNL-M&amp;E</v>
      </c>
      <c r="G44" s="349">
        <f>IFERROR(VLOOKUP(Table1[[#This Row],[Budget Code Description]],Dimentions!$X$6:$AC$132,3,FALSE),"")</f>
        <v>70000</v>
      </c>
      <c r="H44" s="285" t="str">
        <f>IFERROR(VLOOKUP(Table1[[#This Row],[Account]],Dimentions!$S$6:$V$233,2,FALSE),"")</f>
        <v>In Country Salaries</v>
      </c>
      <c r="I44" s="286">
        <f>_xlfn.NUMBERVALUE(LEFT(Table1[[#This Row],[Account]],1))</f>
        <v>7</v>
      </c>
      <c r="J44" s="286" t="str">
        <f>IFERROR(VLOOKUP(Table1[[#This Row],[Budget Code Description]],Table6[#All],7,FALSE),"")</f>
        <v>DOL423</v>
      </c>
      <c r="K44" s="284">
        <f>IFERROR(VLOOKUP(Table1[[#This Row],[Budget Code Description]],Table6[#All],8,FALSE),"")</f>
        <v>20200</v>
      </c>
      <c r="L44" s="287"/>
      <c r="M44" s="288" t="str">
        <f>IFERROR(VLOOKUP(Table1[[#This Row],[Staff ID]],Table2[],2,FALSE),"")</f>
        <v/>
      </c>
      <c r="N44" s="289" t="str">
        <f>IFERROR(IF(VLOOKUP(Table1[[#This Row],[Budget Code Description]],Dimentions!$X$6:$AC$97,4,FALSE)="","",VLOOKUP(Table1[[#This Row],[Budget Code Description]],Dimentions!$X$6:$AC$97,4,FALSE)),"")</f>
        <v/>
      </c>
      <c r="O44" s="288" t="str">
        <f>IFERROR(VLOOKUP(Table1[[#This Row],[Vendor ID]],Table549[],2,FALSE),"")</f>
        <v/>
      </c>
      <c r="P44" s="287" t="s">
        <v>142</v>
      </c>
      <c r="Q44" s="284" t="str">
        <f>IF(Table1[[#This Row],[Posting Date]]&lt;&gt;"",$D$9,"")</f>
        <v>2023-01 DOL423 Mexico FO Report</v>
      </c>
      <c r="R44" s="290" t="str">
        <f>IF(Table1[[#This Row],[Posting Date]]&lt;&gt;"",$D$10,"")</f>
        <v>2023-01 DOL423 Mexico FO Report</v>
      </c>
      <c r="S44" s="329" t="s">
        <v>131</v>
      </c>
      <c r="T44" s="287" t="s">
        <v>44</v>
      </c>
      <c r="U44" s="292">
        <v>8878.7999999999993</v>
      </c>
      <c r="V44" s="293"/>
      <c r="W44" s="327">
        <v>18.7471</v>
      </c>
      <c r="X44" s="161">
        <f>IF(E44="","",(IF(Table1[[#This Row],[Cur]]="USD",Table1[[#This Row],[Cur_Amount Debit]],Table1[[#This Row],[Cur_Amount Debit]]/Table1[[#This Row],[Exchange Rate]])))</f>
        <v>473.6092515642419</v>
      </c>
      <c r="Y44" s="161">
        <f>IF(E44="","",(IF(Table1[[#This Row],[Cur]]="USD",Table1[[#This Row],[Cur_Amount Credit]],Table1[[#This Row],[Cur_Amount Credit]]/ExchangeRate)))</f>
        <v>0</v>
      </c>
      <c r="Z44" s="203">
        <f>IF(E44="","",(Table1[[#This Row],[Debit USD]]-Table1[[#This Row],[Credit USD]]))</f>
        <v>473.6092515642419</v>
      </c>
      <c r="AA44" s="225" t="s">
        <v>132</v>
      </c>
      <c r="AB44" s="1"/>
      <c r="AC44" s="15"/>
      <c r="AD44" s="15" t="str">
        <f>IF(AND(OR(Table1[[#This Row],[Account]]="15030",Table1[[#This Row],[Account]]="15035",Table1[[#This Row],[Account]]="20150"),Table1[[#This Row],[Vendor ID]]=""),1,"")</f>
        <v/>
      </c>
      <c r="AE44" s="15"/>
      <c r="AF44" s="15"/>
      <c r="AG44" s="15"/>
      <c r="AH44" s="46" t="str">
        <f>IF(Table1[[#This Row],[Posting Date]]&lt;&gt;"","GJ-"&amp;CountryID,"")</f>
        <v>GJ-MEX</v>
      </c>
      <c r="AI44" s="59">
        <f>IF(Table1[[#This Row],[Posting Date]]&lt;&gt;"",Table1[[#This Row],[Posting Date]],"")</f>
        <v>44957</v>
      </c>
      <c r="AJ44" s="46"/>
      <c r="AK44" s="46" t="str">
        <f>IF(Table1[[#This Row],[Description]]&lt;&gt;"",Table1[[#This Row],[Description]],"")</f>
        <v>2023-01 DOL423 Mexico FO Report</v>
      </c>
      <c r="AL44" s="46" t="str">
        <f>IF(Table1[[#This Row],[Posting Date]]&lt;&gt;"",Table1[[#This Row],[Reference Number]],"")</f>
        <v>2023-01 DOL423 Mexico FO Report</v>
      </c>
      <c r="AM44" s="46" t="str">
        <f>TRIM(Table1[[#This Row],[Line '#]])</f>
        <v>22</v>
      </c>
      <c r="AN44" s="46" t="str">
        <f>TRIM(Table1[[#This Row],[Account]])</f>
        <v>70000</v>
      </c>
      <c r="AO44" s="46" t="str">
        <f>IF(Table1[[#This Row],[Posting Date]]&lt;&gt;"",$D$5,"")</f>
        <v>MEX</v>
      </c>
      <c r="AP44" s="46" t="str">
        <f>TRIM(Table1[[#This Row],[Departments-Prgrams]])</f>
        <v>20200</v>
      </c>
      <c r="AQ44" s="46" t="str">
        <f>TRIM(Table1[[#This Row],[Grant]])</f>
        <v>DOL423</v>
      </c>
      <c r="AR44" s="46" t="str">
        <f>TRIM(Table1[[#This Row],[Staff ID]])</f>
        <v/>
      </c>
      <c r="AS44" s="46" t="str">
        <f>IF(TRIM(Table1[[#This Row],[Budget Code]])=0,"",TRIM(Table1[[#This Row],[Budget Code]]))</f>
        <v>PERSNL-M&amp;E</v>
      </c>
      <c r="AT44" s="46" t="str">
        <f>IF(Table1[[#This Row],[Line Description]]&lt;&gt;"",Table1[[#This Row],[Line Description]],"")</f>
        <v>PR Ending 01/15/23</v>
      </c>
      <c r="AU44" s="46">
        <f>IF(Table1[[#This Row],[Cur_Amount Debit]]&gt;0,ROUND(Table1[[#This Row],[Cur_Amount Debit]],2),"")</f>
        <v>8878.7999999999993</v>
      </c>
      <c r="AV44" s="46" t="str">
        <f>IF(Table1[[#This Row],[Cur_Amount Credit]]&gt;0,ROUND(Table1[[#This Row],[Cur_Amount Credit]],2),"")</f>
        <v/>
      </c>
      <c r="AW44" s="46" t="str">
        <f>LEFT(Table1[[#This Row],[Cur]],3)</f>
        <v>MX</v>
      </c>
      <c r="AX44" s="59"/>
      <c r="AY44" s="46"/>
      <c r="AZ44" s="46">
        <f>IF(Table1[[#This Row],[Cur]]&lt;&gt;"",IF(Table1[[#This Row],[Cur]]="USD","",ExchangeRate),"")</f>
        <v>18.970994000000001</v>
      </c>
      <c r="BA44" s="46" t="str">
        <f>IF(Table1[[#This Row],[Grant]]&lt;&gt;"",VLOOKUP(Table1[[#This Row],[Grant]],Grants!B:D,3),"")</f>
        <v>EGC</v>
      </c>
      <c r="BB44" s="46" t="str">
        <f>TRIM(Table1[[#This Row],[Vendor ID]])</f>
        <v/>
      </c>
      <c r="BC44">
        <f>IF(Table1[[#This Row],[Reference Number]]=Q43,BC43,BC43+1)</f>
        <v>1</v>
      </c>
    </row>
    <row r="45" spans="1:55" ht="43.5" hidden="1" thickBot="1">
      <c r="A45" s="1"/>
      <c r="B45" s="335">
        <f>IF(Table1[[#This Row],[Posting Date]]&lt;&gt;"",IF(Table1[[#This Row],[Reference Number]]=Q44,B44+1,1),"")</f>
        <v>23</v>
      </c>
      <c r="C45" s="295">
        <v>44957</v>
      </c>
      <c r="D45" s="295">
        <v>44939</v>
      </c>
      <c r="E45" s="296" t="s">
        <v>108</v>
      </c>
      <c r="F45" s="336">
        <f>IFERROR(IF(VLOOKUP(Table1[[#This Row],[Budget Code Description]],Dimentions!$X$6:$AC$132,2,FALSE)="","",VLOOKUP(Table1[[#This Row],[Budget Code Description]],Dimentions!$X$6:$AC$132,2,FALSE)),"")</f>
        <v>99999</v>
      </c>
      <c r="G45" s="354">
        <f>IFERROR(VLOOKUP(Table1[[#This Row],[Budget Code Description]],Dimentions!$X$6:$AC$132,3,FALSE),"")</f>
        <v>20200</v>
      </c>
      <c r="H45" s="337" t="str">
        <f>IFERROR(VLOOKUP(Table1[[#This Row],[Account]],Dimentions!$S$6:$V$233,2,FALSE),"")</f>
        <v>A/P Liabilities Payable</v>
      </c>
      <c r="I45" s="338">
        <f>_xlfn.NUMBERVALUE(LEFT(Table1[[#This Row],[Account]],1))</f>
        <v>2</v>
      </c>
      <c r="J45" s="338" t="str">
        <f>IFERROR(VLOOKUP(Table1[[#This Row],[Budget Code Description]],Table6[#All],7,FALSE),"")</f>
        <v>DOL423</v>
      </c>
      <c r="K45" s="336">
        <f>IFERROR(VLOOKUP(Table1[[#This Row],[Budget Code Description]],Table6[#All],8,FALSE),"")</f>
        <v>20200</v>
      </c>
      <c r="L45" s="297"/>
      <c r="M45" s="339" t="str">
        <f>IFERROR(VLOOKUP(Table1[[#This Row],[Staff ID]],Table2[],2,FALSE),"")</f>
        <v/>
      </c>
      <c r="N45" s="340" t="str">
        <f>IFERROR(IF(VLOOKUP(Table1[[#This Row],[Budget Code Description]],Dimentions!$X$6:$AC$97,4,FALSE)="","",VLOOKUP(Table1[[#This Row],[Budget Code Description]],Dimentions!$X$6:$AC$97,4,FALSE)),"")</f>
        <v/>
      </c>
      <c r="O45" s="339" t="str">
        <f>IFERROR(VLOOKUP(Table1[[#This Row],[Vendor ID]],Table549[],2,FALSE),"")</f>
        <v/>
      </c>
      <c r="P45" s="297" t="s">
        <v>142</v>
      </c>
      <c r="Q45" s="336" t="str">
        <f>IF(Table1[[#This Row],[Posting Date]]&lt;&gt;"",$D$9,"")</f>
        <v>2023-01 DOL423 Mexico FO Report</v>
      </c>
      <c r="R45" s="341" t="str">
        <f>IF(Table1[[#This Row],[Posting Date]]&lt;&gt;"",$D$10,"")</f>
        <v>2023-01 DOL423 Mexico FO Report</v>
      </c>
      <c r="S45" s="352" t="s">
        <v>133</v>
      </c>
      <c r="T45" s="297" t="s">
        <v>44</v>
      </c>
      <c r="U45" s="298"/>
      <c r="V45" s="353">
        <v>255.08</v>
      </c>
      <c r="W45" s="327">
        <v>18.7471</v>
      </c>
      <c r="X45" s="161">
        <f>IF(E45="","",(IF(Table1[[#This Row],[Cur]]="USD",Table1[[#This Row],[Cur_Amount Debit]],Table1[[#This Row],[Cur_Amount Debit]]/Table1[[#This Row],[Exchange Rate]])))</f>
        <v>0</v>
      </c>
      <c r="Y45" s="161">
        <f>IF(E45="","",(IF(Table1[[#This Row],[Cur]]="USD",Table1[[#This Row],[Cur_Amount Credit]],Table1[[#This Row],[Cur_Amount Credit]]/ExchangeRate)))</f>
        <v>13.445789925398742</v>
      </c>
      <c r="Z45" s="203">
        <f>IF(E45="","",(Table1[[#This Row],[Debit USD]]-Table1[[#This Row],[Credit USD]]))</f>
        <v>-13.445789925398742</v>
      </c>
      <c r="AA45" s="225" t="s">
        <v>132</v>
      </c>
      <c r="AB45" s="1"/>
      <c r="AC45" s="15"/>
      <c r="AD45" s="15" t="str">
        <f>IF(AND(OR(Table1[[#This Row],[Account]]="15030",Table1[[#This Row],[Account]]="15035",Table1[[#This Row],[Account]]="20150"),Table1[[#This Row],[Vendor ID]]=""),1,"")</f>
        <v/>
      </c>
      <c r="AE45" s="15"/>
      <c r="AF45" s="15"/>
      <c r="AG45" s="15"/>
      <c r="AH45" s="46" t="str">
        <f>IF(Table1[[#This Row],[Posting Date]]&lt;&gt;"","GJ-"&amp;CountryID,"")</f>
        <v>GJ-MEX</v>
      </c>
      <c r="AI45" s="59">
        <f>IF(Table1[[#This Row],[Posting Date]]&lt;&gt;"",Table1[[#This Row],[Posting Date]],"")</f>
        <v>44957</v>
      </c>
      <c r="AJ45" s="46"/>
      <c r="AK45" s="46" t="str">
        <f>IF(Table1[[#This Row],[Description]]&lt;&gt;"",Table1[[#This Row],[Description]],"")</f>
        <v>2023-01 DOL423 Mexico FO Report</v>
      </c>
      <c r="AL45" s="46" t="str">
        <f>IF(Table1[[#This Row],[Posting Date]]&lt;&gt;"",Table1[[#This Row],[Reference Number]],"")</f>
        <v>2023-01 DOL423 Mexico FO Report</v>
      </c>
      <c r="AM45" s="46" t="str">
        <f>TRIM(Table1[[#This Row],[Line '#]])</f>
        <v>23</v>
      </c>
      <c r="AN45" s="46" t="str">
        <f>TRIM(Table1[[#This Row],[Account]])</f>
        <v>20200</v>
      </c>
      <c r="AO45" s="46" t="str">
        <f>IF(Table1[[#This Row],[Posting Date]]&lt;&gt;"",$D$5,"")</f>
        <v>MEX</v>
      </c>
      <c r="AP45" s="46" t="str">
        <f>TRIM(Table1[[#This Row],[Departments-Prgrams]])</f>
        <v>20200</v>
      </c>
      <c r="AQ45" s="46" t="str">
        <f>TRIM(Table1[[#This Row],[Grant]])</f>
        <v>DOL423</v>
      </c>
      <c r="AR45" s="46" t="str">
        <f>TRIM(Table1[[#This Row],[Staff ID]])</f>
        <v/>
      </c>
      <c r="AS45" s="46" t="str">
        <f>IF(TRIM(Table1[[#This Row],[Budget Code]])=0,"",TRIM(Table1[[#This Row],[Budget Code]]))</f>
        <v>99999</v>
      </c>
      <c r="AT45" s="46" t="str">
        <f>IF(Table1[[#This Row],[Line Description]]&lt;&gt;"",Table1[[#This Row],[Line Description]],"")</f>
        <v>Social Security Withholdings Employee, PR Ending 01/15/23</v>
      </c>
      <c r="AU45" s="46" t="str">
        <f>IF(Table1[[#This Row],[Cur_Amount Debit]]&gt;0,ROUND(Table1[[#This Row],[Cur_Amount Debit]],2),"")</f>
        <v/>
      </c>
      <c r="AV45" s="46">
        <f>IF(Table1[[#This Row],[Cur_Amount Credit]]&gt;0,ROUND(Table1[[#This Row],[Cur_Amount Credit]],2),"")</f>
        <v>255.08</v>
      </c>
      <c r="AW45" s="46" t="str">
        <f>LEFT(Table1[[#This Row],[Cur]],3)</f>
        <v>MX</v>
      </c>
      <c r="AX45" s="59"/>
      <c r="AY45" s="46"/>
      <c r="AZ45" s="46">
        <f>IF(Table1[[#This Row],[Cur]]&lt;&gt;"",IF(Table1[[#This Row],[Cur]]="USD","",ExchangeRate),"")</f>
        <v>18.970994000000001</v>
      </c>
      <c r="BA45" s="46" t="str">
        <f>IF(Table1[[#This Row],[Grant]]&lt;&gt;"",VLOOKUP(Table1[[#This Row],[Grant]],Grants!B:D,3),"")</f>
        <v>EGC</v>
      </c>
      <c r="BB45" s="46" t="str">
        <f>TRIM(Table1[[#This Row],[Vendor ID]])</f>
        <v/>
      </c>
      <c r="BC45">
        <f>IF(Table1[[#This Row],[Reference Number]]=Q44,BC44,BC44+1)</f>
        <v>1</v>
      </c>
    </row>
    <row r="46" spans="1:55" ht="42.95" hidden="1">
      <c r="A46" s="1"/>
      <c r="B46" s="281">
        <f>IF(Table1[[#This Row],[Posting Date]]&lt;&gt;"",IF(Table1[[#This Row],[Reference Number]]=Q45,B45+1,1),"")</f>
        <v>24</v>
      </c>
      <c r="C46" s="282">
        <v>44957</v>
      </c>
      <c r="D46" s="282">
        <v>44939</v>
      </c>
      <c r="E46" s="283" t="s">
        <v>136</v>
      </c>
      <c r="F46" s="284" t="str">
        <f>IFERROR(IF(VLOOKUP(Table1[[#This Row],[Budget Code Description]],Dimentions!$X$6:$AC$132,2,FALSE)="","",VLOOKUP(Table1[[#This Row],[Budget Code Description]],Dimentions!$X$6:$AC$132,2,FALSE)),"")</f>
        <v>PERSNL-F&amp;A</v>
      </c>
      <c r="G46" s="349">
        <f>IFERROR(VLOOKUP(Table1[[#This Row],[Budget Code Description]],Dimentions!$X$6:$AC$132,3,FALSE),"")</f>
        <v>70000</v>
      </c>
      <c r="H46" s="285" t="str">
        <f>IFERROR(VLOOKUP(Table1[[#This Row],[Account]],Dimentions!$S$6:$V$233,2,FALSE),"")</f>
        <v>In Country Salaries</v>
      </c>
      <c r="I46" s="286">
        <f>_xlfn.NUMBERVALUE(LEFT(Table1[[#This Row],[Account]],1))</f>
        <v>7</v>
      </c>
      <c r="J46" s="286" t="str">
        <f>IFERROR(VLOOKUP(Table1[[#This Row],[Budget Code Description]],Table6[#All],7,FALSE),"")</f>
        <v>DOL423</v>
      </c>
      <c r="K46" s="284">
        <f>IFERROR(VLOOKUP(Table1[[#This Row],[Budget Code Description]],Table6[#All],8,FALSE),"")</f>
        <v>20200</v>
      </c>
      <c r="L46" s="287"/>
      <c r="M46" s="288" t="str">
        <f>IFERROR(VLOOKUP(Table1[[#This Row],[Staff ID]],Table2[],2,FALSE),"")</f>
        <v/>
      </c>
      <c r="N46" s="289" t="str">
        <f>IFERROR(IF(VLOOKUP(Table1[[#This Row],[Budget Code Description]],Dimentions!$X$6:$AC$97,4,FALSE)="","",VLOOKUP(Table1[[#This Row],[Budget Code Description]],Dimentions!$X$6:$AC$97,4,FALSE)),"")</f>
        <v/>
      </c>
      <c r="O46" s="288" t="str">
        <f>IFERROR(VLOOKUP(Table1[[#This Row],[Vendor ID]],Table549[],2,FALSE),"")</f>
        <v/>
      </c>
      <c r="P46" s="287" t="s">
        <v>28</v>
      </c>
      <c r="Q46" s="284" t="str">
        <f>IF(Table1[[#This Row],[Posting Date]]&lt;&gt;"",$D$9,"")</f>
        <v>2023-01 DOL423 Mexico FO Report</v>
      </c>
      <c r="R46" s="290" t="str">
        <f>IF(Table1[[#This Row],[Posting Date]]&lt;&gt;"",$D$10,"")</f>
        <v>2023-01 DOL423 Mexico FO Report</v>
      </c>
      <c r="S46" s="329" t="s">
        <v>143</v>
      </c>
      <c r="T46" s="287" t="s">
        <v>44</v>
      </c>
      <c r="U46" s="292">
        <v>23199.54</v>
      </c>
      <c r="V46" s="293"/>
      <c r="W46" s="327">
        <v>18.7471</v>
      </c>
      <c r="X46" s="161">
        <f>IF(E46="","",(IF(Table1[[#This Row],[Cur]]="USD",Table1[[#This Row],[Cur_Amount Debit]],Table1[[#This Row],[Cur_Amount Debit]]/Table1[[#This Row],[Exchange Rate]])))</f>
        <v>1237.5002000309382</v>
      </c>
      <c r="Y46" s="161">
        <f>IF(E46="","",(IF(Table1[[#This Row],[Cur]]="USD",Table1[[#This Row],[Cur_Amount Credit]],Table1[[#This Row],[Cur_Amount Credit]]/ExchangeRate)))</f>
        <v>0</v>
      </c>
      <c r="Z46" s="203">
        <f>IF(E46="","",(Table1[[#This Row],[Debit USD]]-Table1[[#This Row],[Credit USD]]))</f>
        <v>1237.5002000309382</v>
      </c>
      <c r="AA46" s="225" t="s">
        <v>132</v>
      </c>
      <c r="AB46" s="1"/>
      <c r="AC46" s="15"/>
      <c r="AD46" s="15" t="str">
        <f>IF(AND(OR(Table1[[#This Row],[Account]]="15030",Table1[[#This Row],[Account]]="15035",Table1[[#This Row],[Account]]="20150"),Table1[[#This Row],[Vendor ID]]=""),1,"")</f>
        <v/>
      </c>
      <c r="AE46" s="15"/>
      <c r="AF46" s="15"/>
      <c r="AG46" s="15"/>
      <c r="AH46" s="46" t="str">
        <f>IF(Table1[[#This Row],[Posting Date]]&lt;&gt;"","GJ-"&amp;CountryID,"")</f>
        <v>GJ-MEX</v>
      </c>
      <c r="AI46" s="59">
        <f>IF(Table1[[#This Row],[Posting Date]]&lt;&gt;"",Table1[[#This Row],[Posting Date]],"")</f>
        <v>44957</v>
      </c>
      <c r="AJ46" s="46"/>
      <c r="AK46" s="46" t="str">
        <f>IF(Table1[[#This Row],[Description]]&lt;&gt;"",Table1[[#This Row],[Description]],"")</f>
        <v>2023-01 DOL423 Mexico FO Report</v>
      </c>
      <c r="AL46" s="46" t="str">
        <f>IF(Table1[[#This Row],[Posting Date]]&lt;&gt;"",Table1[[#This Row],[Reference Number]],"")</f>
        <v>2023-01 DOL423 Mexico FO Report</v>
      </c>
      <c r="AM46" s="46" t="str">
        <f>TRIM(Table1[[#This Row],[Line '#]])</f>
        <v>24</v>
      </c>
      <c r="AN46" s="46" t="str">
        <f>TRIM(Table1[[#This Row],[Account]])</f>
        <v>70000</v>
      </c>
      <c r="AO46" s="46" t="str">
        <f>IF(Table1[[#This Row],[Posting Date]]&lt;&gt;"",$D$5,"")</f>
        <v>MEX</v>
      </c>
      <c r="AP46" s="46" t="str">
        <f>TRIM(Table1[[#This Row],[Departments-Prgrams]])</f>
        <v>20200</v>
      </c>
      <c r="AQ46" s="46" t="str">
        <f>TRIM(Table1[[#This Row],[Grant]])</f>
        <v>DOL423</v>
      </c>
      <c r="AR46" s="46" t="str">
        <f>TRIM(Table1[[#This Row],[Staff ID]])</f>
        <v/>
      </c>
      <c r="AS46" s="46" t="str">
        <f>IF(TRIM(Table1[[#This Row],[Budget Code]])=0,"",TRIM(Table1[[#This Row],[Budget Code]]))</f>
        <v>PERSNL-F&amp;A</v>
      </c>
      <c r="AT46" s="46" t="str">
        <f>IF(Table1[[#This Row],[Line Description]]&lt;&gt;"",Table1[[#This Row],[Line Description]],"")</f>
        <v>PR Ending 01/15/23 LOE 45.00</v>
      </c>
      <c r="AU46" s="46">
        <f>IF(Table1[[#This Row],[Cur_Amount Debit]]&gt;0,ROUND(Table1[[#This Row],[Cur_Amount Debit]],2),"")</f>
        <v>23199.54</v>
      </c>
      <c r="AV46" s="46" t="str">
        <f>IF(Table1[[#This Row],[Cur_Amount Credit]]&gt;0,ROUND(Table1[[#This Row],[Cur_Amount Credit]],2),"")</f>
        <v/>
      </c>
      <c r="AW46" s="46" t="str">
        <f>LEFT(Table1[[#This Row],[Cur]],3)</f>
        <v>MX</v>
      </c>
      <c r="AX46" s="59"/>
      <c r="AY46" s="46"/>
      <c r="AZ46" s="46">
        <f>IF(Table1[[#This Row],[Cur]]&lt;&gt;"",IF(Table1[[#This Row],[Cur]]="USD","",ExchangeRate),"")</f>
        <v>18.970994000000001</v>
      </c>
      <c r="BA46" s="46" t="str">
        <f>IF(Table1[[#This Row],[Grant]]&lt;&gt;"",VLOOKUP(Table1[[#This Row],[Grant]],Grants!B:D,3),"")</f>
        <v>EGC</v>
      </c>
      <c r="BB46" s="46" t="str">
        <f>TRIM(Table1[[#This Row],[Vendor ID]])</f>
        <v/>
      </c>
      <c r="BC46">
        <f>IF(Table1[[#This Row],[Reference Number]]=Q45,BC45,BC45+1)</f>
        <v>1</v>
      </c>
    </row>
    <row r="47" spans="1:55" ht="42.95" hidden="1">
      <c r="A47" s="1"/>
      <c r="B47" s="356">
        <f>IF(Table1[[#This Row],[Posting Date]]&lt;&gt;"",IF(Table1[[#This Row],[Reference Number]]=Q46,B46+1,1),"")</f>
        <v>25</v>
      </c>
      <c r="C47" s="61">
        <v>44957</v>
      </c>
      <c r="D47" s="61">
        <v>44939</v>
      </c>
      <c r="E47" s="218" t="s">
        <v>108</v>
      </c>
      <c r="F47" s="143">
        <f>IFERROR(IF(VLOOKUP(Table1[[#This Row],[Budget Code Description]],Dimentions!$X$6:$AC$132,2,FALSE)="","",VLOOKUP(Table1[[#This Row],[Budget Code Description]],Dimentions!$X$6:$AC$132,2,FALSE)),"")</f>
        <v>99999</v>
      </c>
      <c r="G47" s="355">
        <f>IFERROR(VLOOKUP(Table1[[#This Row],[Budget Code Description]],Dimentions!$X$6:$AC$132,3,FALSE),"")</f>
        <v>20200</v>
      </c>
      <c r="H47" s="64" t="str">
        <f>IFERROR(VLOOKUP(Table1[[#This Row],[Account]],Dimentions!$S$6:$V$233,2,FALSE),"")</f>
        <v>A/P Liabilities Payable</v>
      </c>
      <c r="I47" s="62">
        <f>_xlfn.NUMBERVALUE(LEFT(Table1[[#This Row],[Account]],1))</f>
        <v>2</v>
      </c>
      <c r="J47" s="62" t="str">
        <f>IFERROR(VLOOKUP(Table1[[#This Row],[Budget Code Description]],Table6[#All],7,FALSE),"")</f>
        <v>DOL423</v>
      </c>
      <c r="K47" s="143">
        <f>IFERROR(VLOOKUP(Table1[[#This Row],[Budget Code Description]],Table6[#All],8,FALSE),"")</f>
        <v>20200</v>
      </c>
      <c r="L47" s="63"/>
      <c r="M47" s="65" t="str">
        <f>IFERROR(VLOOKUP(Table1[[#This Row],[Staff ID]],Table2[],2,FALSE),"")</f>
        <v/>
      </c>
      <c r="N47" s="211" t="str">
        <f>IFERROR(IF(VLOOKUP(Table1[[#This Row],[Budget Code Description]],Dimentions!$X$6:$AC$97,4,FALSE)="","",VLOOKUP(Table1[[#This Row],[Budget Code Description]],Dimentions!$X$6:$AC$97,4,FALSE)),"")</f>
        <v/>
      </c>
      <c r="O47" s="65" t="str">
        <f>IFERROR(VLOOKUP(Table1[[#This Row],[Vendor ID]],Table549[],2,FALSE),"")</f>
        <v/>
      </c>
      <c r="P47" s="63" t="s">
        <v>28</v>
      </c>
      <c r="Q47" s="143" t="str">
        <f>IF(Table1[[#This Row],[Posting Date]]&lt;&gt;"",$D$9,"")</f>
        <v>2023-01 DOL423 Mexico FO Report</v>
      </c>
      <c r="R47" s="159" t="str">
        <f>IF(Table1[[#This Row],[Posting Date]]&lt;&gt;"",$D$10,"")</f>
        <v>2023-01 DOL423 Mexico FO Report</v>
      </c>
      <c r="S47" s="66" t="s">
        <v>144</v>
      </c>
      <c r="T47" s="63" t="s">
        <v>44</v>
      </c>
      <c r="U47" s="67"/>
      <c r="V47" s="357">
        <v>442.79</v>
      </c>
      <c r="W47" s="327">
        <v>18.7471</v>
      </c>
      <c r="X47" s="161">
        <f>IF(E47="","",(IF(Table1[[#This Row],[Cur]]="USD",Table1[[#This Row],[Cur_Amount Debit]],Table1[[#This Row],[Cur_Amount Debit]]/Table1[[#This Row],[Exchange Rate]])))</f>
        <v>0</v>
      </c>
      <c r="Y47" s="161">
        <f>IF(E47="","",(IF(Table1[[#This Row],[Cur]]="USD",Table1[[#This Row],[Cur_Amount Credit]],Table1[[#This Row],[Cur_Amount Credit]]/ExchangeRate)))</f>
        <v>23.340368986464284</v>
      </c>
      <c r="Z47" s="203">
        <f>IF(E47="","",(Table1[[#This Row],[Debit USD]]-Table1[[#This Row],[Credit USD]]))</f>
        <v>-23.340368986464284</v>
      </c>
      <c r="AA47" s="225" t="s">
        <v>132</v>
      </c>
      <c r="AB47" s="1"/>
      <c r="AC47" s="15"/>
      <c r="AD47" s="15" t="str">
        <f>IF(AND(OR(Table1[[#This Row],[Account]]="15030",Table1[[#This Row],[Account]]="15035",Table1[[#This Row],[Account]]="20150"),Table1[[#This Row],[Vendor ID]]=""),1,"")</f>
        <v/>
      </c>
      <c r="AE47" s="15"/>
      <c r="AF47" s="15"/>
      <c r="AG47" s="15"/>
      <c r="AH47" s="46" t="str">
        <f>IF(Table1[[#This Row],[Posting Date]]&lt;&gt;"","GJ-"&amp;CountryID,"")</f>
        <v>GJ-MEX</v>
      </c>
      <c r="AI47" s="59">
        <f>IF(Table1[[#This Row],[Posting Date]]&lt;&gt;"",Table1[[#This Row],[Posting Date]],"")</f>
        <v>44957</v>
      </c>
      <c r="AJ47" s="46"/>
      <c r="AK47" s="46" t="str">
        <f>IF(Table1[[#This Row],[Description]]&lt;&gt;"",Table1[[#This Row],[Description]],"")</f>
        <v>2023-01 DOL423 Mexico FO Report</v>
      </c>
      <c r="AL47" s="46" t="str">
        <f>IF(Table1[[#This Row],[Posting Date]]&lt;&gt;"",Table1[[#This Row],[Reference Number]],"")</f>
        <v>2023-01 DOL423 Mexico FO Report</v>
      </c>
      <c r="AM47" s="46" t="str">
        <f>TRIM(Table1[[#This Row],[Line '#]])</f>
        <v>25</v>
      </c>
      <c r="AN47" s="46" t="str">
        <f>TRIM(Table1[[#This Row],[Account]])</f>
        <v>20200</v>
      </c>
      <c r="AO47" s="46" t="str">
        <f>IF(Table1[[#This Row],[Posting Date]]&lt;&gt;"",$D$5,"")</f>
        <v>MEX</v>
      </c>
      <c r="AP47" s="46" t="str">
        <f>TRIM(Table1[[#This Row],[Departments-Prgrams]])</f>
        <v>20200</v>
      </c>
      <c r="AQ47" s="46" t="str">
        <f>TRIM(Table1[[#This Row],[Grant]])</f>
        <v>DOL423</v>
      </c>
      <c r="AR47" s="46" t="str">
        <f>TRIM(Table1[[#This Row],[Staff ID]])</f>
        <v/>
      </c>
      <c r="AS47" s="46" t="str">
        <f>IF(TRIM(Table1[[#This Row],[Budget Code]])=0,"",TRIM(Table1[[#This Row],[Budget Code]]))</f>
        <v>99999</v>
      </c>
      <c r="AT47" s="46" t="str">
        <f>IF(Table1[[#This Row],[Line Description]]&lt;&gt;"",Table1[[#This Row],[Line Description]],"")</f>
        <v>Social Security Withholdings Employee, PR Ending 01/15/23 LOE 45.00</v>
      </c>
      <c r="AU47" s="46" t="str">
        <f>IF(Table1[[#This Row],[Cur_Amount Debit]]&gt;0,ROUND(Table1[[#This Row],[Cur_Amount Debit]],2),"")</f>
        <v/>
      </c>
      <c r="AV47" s="46">
        <f>IF(Table1[[#This Row],[Cur_Amount Credit]]&gt;0,ROUND(Table1[[#This Row],[Cur_Amount Credit]],2),"")</f>
        <v>442.79</v>
      </c>
      <c r="AW47" s="46" t="str">
        <f>LEFT(Table1[[#This Row],[Cur]],3)</f>
        <v>MX</v>
      </c>
      <c r="AX47" s="59"/>
      <c r="AY47" s="46"/>
      <c r="AZ47" s="46">
        <f>IF(Table1[[#This Row],[Cur]]&lt;&gt;"",IF(Table1[[#This Row],[Cur]]="USD","",ExchangeRate),"")</f>
        <v>18.970994000000001</v>
      </c>
      <c r="BA47" s="46" t="str">
        <f>IF(Table1[[#This Row],[Grant]]&lt;&gt;"",VLOOKUP(Table1[[#This Row],[Grant]],Grants!B:D,3),"")</f>
        <v>EGC</v>
      </c>
      <c r="BB47" s="46" t="str">
        <f>TRIM(Table1[[#This Row],[Vendor ID]])</f>
        <v/>
      </c>
      <c r="BC47">
        <f>IF(Table1[[#This Row],[Reference Number]]=Q46,BC46,BC46+1)</f>
        <v>1</v>
      </c>
    </row>
    <row r="48" spans="1:55" ht="42.95" hidden="1">
      <c r="A48" s="1"/>
      <c r="B48" s="356">
        <f>IF(Table1[[#This Row],[Posting Date]]&lt;&gt;"",IF(Table1[[#This Row],[Reference Number]]=Q47,B47+1,1),"")</f>
        <v>26</v>
      </c>
      <c r="C48" s="61">
        <v>44957</v>
      </c>
      <c r="D48" s="61">
        <v>44939</v>
      </c>
      <c r="E48" s="218" t="s">
        <v>136</v>
      </c>
      <c r="F48" s="143" t="str">
        <f>IFERROR(IF(VLOOKUP(Table1[[#This Row],[Budget Code Description]],Dimentions!$X$6:$AC$132,2,FALSE)="","",VLOOKUP(Table1[[#This Row],[Budget Code Description]],Dimentions!$X$6:$AC$132,2,FALSE)),"")</f>
        <v>PERSNL-F&amp;A</v>
      </c>
      <c r="G48" s="355">
        <f>IFERROR(VLOOKUP(Table1[[#This Row],[Budget Code Description]],Dimentions!$X$6:$AC$132,3,FALSE),"")</f>
        <v>70000</v>
      </c>
      <c r="H48" s="64" t="str">
        <f>IFERROR(VLOOKUP(Table1[[#This Row],[Account]],Dimentions!$S$6:$V$233,2,FALSE),"")</f>
        <v>In Country Salaries</v>
      </c>
      <c r="I48" s="62">
        <f>_xlfn.NUMBERVALUE(LEFT(Table1[[#This Row],[Account]],1))</f>
        <v>7</v>
      </c>
      <c r="J48" s="62" t="str">
        <f>IFERROR(VLOOKUP(Table1[[#This Row],[Budget Code Description]],Table6[#All],7,FALSE),"")</f>
        <v>DOL423</v>
      </c>
      <c r="K48" s="143">
        <f>IFERROR(VLOOKUP(Table1[[#This Row],[Budget Code Description]],Table6[#All],8,FALSE),"")</f>
        <v>20200</v>
      </c>
      <c r="L48" s="63"/>
      <c r="M48" s="65" t="str">
        <f>IFERROR(VLOOKUP(Table1[[#This Row],[Staff ID]],Table2[],2,FALSE),"")</f>
        <v/>
      </c>
      <c r="N48" s="211" t="str">
        <f>IFERROR(IF(VLOOKUP(Table1[[#This Row],[Budget Code Description]],Dimentions!$X$6:$AC$97,4,FALSE)="","",VLOOKUP(Table1[[#This Row],[Budget Code Description]],Dimentions!$X$6:$AC$97,4,FALSE)),"")</f>
        <v/>
      </c>
      <c r="O48" s="65" t="str">
        <f>IFERROR(VLOOKUP(Table1[[#This Row],[Vendor ID]],Table549[],2,FALSE),"")</f>
        <v/>
      </c>
      <c r="P48" s="63" t="s">
        <v>145</v>
      </c>
      <c r="Q48" s="143" t="str">
        <f>IF(Table1[[#This Row],[Posting Date]]&lt;&gt;"",$D$9,"")</f>
        <v>2023-01 DOL423 Mexico FO Report</v>
      </c>
      <c r="R48" s="159" t="str">
        <f>IF(Table1[[#This Row],[Posting Date]]&lt;&gt;"",$D$10,"")</f>
        <v>2023-01 DOL423 Mexico FO Report</v>
      </c>
      <c r="S48" s="66" t="s">
        <v>146</v>
      </c>
      <c r="T48" s="63" t="s">
        <v>44</v>
      </c>
      <c r="U48" s="243">
        <v>9421.33</v>
      </c>
      <c r="V48" s="294"/>
      <c r="W48" s="327">
        <v>18.7471</v>
      </c>
      <c r="X48" s="161">
        <f>IF(E48="","",(IF(Table1[[#This Row],[Cur]]="USD",Table1[[#This Row],[Cur_Amount Debit]],Table1[[#This Row],[Cur_Amount Debit]]/Table1[[#This Row],[Exchange Rate]])))</f>
        <v>502.54866085954626</v>
      </c>
      <c r="Y48" s="161">
        <f>IF(E48="","",(IF(Table1[[#This Row],[Cur]]="USD",Table1[[#This Row],[Cur_Amount Credit]],Table1[[#This Row],[Cur_Amount Credit]]/ExchangeRate)))</f>
        <v>0</v>
      </c>
      <c r="Z48" s="203">
        <f>IF(E48="","",(Table1[[#This Row],[Debit USD]]-Table1[[#This Row],[Credit USD]]))</f>
        <v>502.54866085954626</v>
      </c>
      <c r="AA48" s="225" t="s">
        <v>132</v>
      </c>
      <c r="AB48" s="1"/>
      <c r="AC48" s="15"/>
      <c r="AD48" s="15" t="str">
        <f>IF(AND(OR(Table1[[#This Row],[Account]]="15030",Table1[[#This Row],[Account]]="15035",Table1[[#This Row],[Account]]="20150"),Table1[[#This Row],[Vendor ID]]=""),1,"")</f>
        <v/>
      </c>
      <c r="AE48" s="15"/>
      <c r="AF48" s="15"/>
      <c r="AG48" s="15"/>
      <c r="AH48" s="46" t="str">
        <f>IF(Table1[[#This Row],[Posting Date]]&lt;&gt;"","GJ-"&amp;CountryID,"")</f>
        <v>GJ-MEX</v>
      </c>
      <c r="AI48" s="59">
        <f>IF(Table1[[#This Row],[Posting Date]]&lt;&gt;"",Table1[[#This Row],[Posting Date]],"")</f>
        <v>44957</v>
      </c>
      <c r="AJ48" s="46"/>
      <c r="AK48" s="46" t="str">
        <f>IF(Table1[[#This Row],[Description]]&lt;&gt;"",Table1[[#This Row],[Description]],"")</f>
        <v>2023-01 DOL423 Mexico FO Report</v>
      </c>
      <c r="AL48" s="46" t="str">
        <f>IF(Table1[[#This Row],[Posting Date]]&lt;&gt;"",Table1[[#This Row],[Reference Number]],"")</f>
        <v>2023-01 DOL423 Mexico FO Report</v>
      </c>
      <c r="AM48" s="46" t="str">
        <f>TRIM(Table1[[#This Row],[Line '#]])</f>
        <v>26</v>
      </c>
      <c r="AN48" s="46" t="str">
        <f>TRIM(Table1[[#This Row],[Account]])</f>
        <v>70000</v>
      </c>
      <c r="AO48" s="46" t="str">
        <f>IF(Table1[[#This Row],[Posting Date]]&lt;&gt;"",$D$5,"")</f>
        <v>MEX</v>
      </c>
      <c r="AP48" s="46" t="str">
        <f>TRIM(Table1[[#This Row],[Departments-Prgrams]])</f>
        <v>20200</v>
      </c>
      <c r="AQ48" s="46" t="str">
        <f>TRIM(Table1[[#This Row],[Grant]])</f>
        <v>DOL423</v>
      </c>
      <c r="AR48" s="46" t="str">
        <f>TRIM(Table1[[#This Row],[Staff ID]])</f>
        <v/>
      </c>
      <c r="AS48" s="46" t="str">
        <f>IF(TRIM(Table1[[#This Row],[Budget Code]])=0,"",TRIM(Table1[[#This Row],[Budget Code]]))</f>
        <v>PERSNL-F&amp;A</v>
      </c>
      <c r="AT48" s="46" t="str">
        <f>IF(Table1[[#This Row],[Line Description]]&lt;&gt;"",Table1[[#This Row],[Line Description]],"")</f>
        <v>PR Ending 01/15/23 LOE 50.00</v>
      </c>
      <c r="AU48" s="46">
        <f>IF(Table1[[#This Row],[Cur_Amount Debit]]&gt;0,ROUND(Table1[[#This Row],[Cur_Amount Debit]],2),"")</f>
        <v>9421.33</v>
      </c>
      <c r="AV48" s="46" t="str">
        <f>IF(Table1[[#This Row],[Cur_Amount Credit]]&gt;0,ROUND(Table1[[#This Row],[Cur_Amount Credit]],2),"")</f>
        <v/>
      </c>
      <c r="AW48" s="46" t="str">
        <f>LEFT(Table1[[#This Row],[Cur]],3)</f>
        <v>MX</v>
      </c>
      <c r="AX48" s="59"/>
      <c r="AY48" s="46"/>
      <c r="AZ48" s="46">
        <f>IF(Table1[[#This Row],[Cur]]&lt;&gt;"",IF(Table1[[#This Row],[Cur]]="USD","",ExchangeRate),"")</f>
        <v>18.970994000000001</v>
      </c>
      <c r="BA48" s="46" t="str">
        <f>IF(Table1[[#This Row],[Grant]]&lt;&gt;"",VLOOKUP(Table1[[#This Row],[Grant]],Grants!B:D,3),"")</f>
        <v>EGC</v>
      </c>
      <c r="BB48" s="46" t="str">
        <f>TRIM(Table1[[#This Row],[Vendor ID]])</f>
        <v/>
      </c>
      <c r="BC48">
        <f>IF(Table1[[#This Row],[Reference Number]]=Q47,BC47,BC47+1)</f>
        <v>1</v>
      </c>
    </row>
    <row r="49" spans="1:55" ht="42.95" hidden="1">
      <c r="A49" s="1"/>
      <c r="B49" s="356">
        <f>IF(Table1[[#This Row],[Posting Date]]&lt;&gt;"",IF(Table1[[#This Row],[Reference Number]]=Q48,B48+1,1),"")</f>
        <v>27</v>
      </c>
      <c r="C49" s="61">
        <v>44957</v>
      </c>
      <c r="D49" s="61">
        <v>44939</v>
      </c>
      <c r="E49" s="218" t="s">
        <v>108</v>
      </c>
      <c r="F49" s="143">
        <f>IFERROR(IF(VLOOKUP(Table1[[#This Row],[Budget Code Description]],Dimentions!$X$6:$AC$132,2,FALSE)="","",VLOOKUP(Table1[[#This Row],[Budget Code Description]],Dimentions!$X$6:$AC$132,2,FALSE)),"")</f>
        <v>99999</v>
      </c>
      <c r="G49" s="355">
        <f>IFERROR(VLOOKUP(Table1[[#This Row],[Budget Code Description]],Dimentions!$X$6:$AC$132,3,FALSE),"")</f>
        <v>20200</v>
      </c>
      <c r="H49" s="64" t="str">
        <f>IFERROR(VLOOKUP(Table1[[#This Row],[Account]],Dimentions!$S$6:$V$233,2,FALSE),"")</f>
        <v>A/P Liabilities Payable</v>
      </c>
      <c r="I49" s="62">
        <f>_xlfn.NUMBERVALUE(LEFT(Table1[[#This Row],[Account]],1))</f>
        <v>2</v>
      </c>
      <c r="J49" s="62" t="str">
        <f>IFERROR(VLOOKUP(Table1[[#This Row],[Budget Code Description]],Table6[#All],7,FALSE),"")</f>
        <v>DOL423</v>
      </c>
      <c r="K49" s="143">
        <f>IFERROR(VLOOKUP(Table1[[#This Row],[Budget Code Description]],Table6[#All],8,FALSE),"")</f>
        <v>20200</v>
      </c>
      <c r="L49" s="63"/>
      <c r="M49" s="65" t="str">
        <f>IFERROR(VLOOKUP(Table1[[#This Row],[Staff ID]],Table2[],2,FALSE),"")</f>
        <v/>
      </c>
      <c r="N49" s="211" t="str">
        <f>IFERROR(IF(VLOOKUP(Table1[[#This Row],[Budget Code Description]],Dimentions!$X$6:$AC$97,4,FALSE)="","",VLOOKUP(Table1[[#This Row],[Budget Code Description]],Dimentions!$X$6:$AC$97,4,FALSE)),"")</f>
        <v/>
      </c>
      <c r="O49" s="65" t="str">
        <f>IFERROR(VLOOKUP(Table1[[#This Row],[Vendor ID]],Table549[],2,FALSE),"")</f>
        <v/>
      </c>
      <c r="P49" s="63" t="s">
        <v>145</v>
      </c>
      <c r="Q49" s="143" t="str">
        <f>IF(Table1[[#This Row],[Posting Date]]&lt;&gt;"",$D$9,"")</f>
        <v>2023-01 DOL423 Mexico FO Report</v>
      </c>
      <c r="R49" s="159" t="str">
        <f>IF(Table1[[#This Row],[Posting Date]]&lt;&gt;"",$D$10,"")</f>
        <v>2023-01 DOL423 Mexico FO Report</v>
      </c>
      <c r="S49" s="66" t="s">
        <v>147</v>
      </c>
      <c r="T49" s="63" t="s">
        <v>44</v>
      </c>
      <c r="U49" s="67"/>
      <c r="V49" s="357">
        <v>315.68</v>
      </c>
      <c r="W49" s="327">
        <v>18.7471</v>
      </c>
      <c r="X49" s="161">
        <f>IF(E49="","",(IF(Table1[[#This Row],[Cur]]="USD",Table1[[#This Row],[Cur_Amount Debit]],Table1[[#This Row],[Cur_Amount Debit]]/Table1[[#This Row],[Exchange Rate]])))</f>
        <v>0</v>
      </c>
      <c r="Y49" s="161">
        <f>IF(E49="","",(IF(Table1[[#This Row],[Cur]]="USD",Table1[[#This Row],[Cur_Amount Credit]],Table1[[#This Row],[Cur_Amount Credit]]/ExchangeRate)))</f>
        <v>16.640140205621275</v>
      </c>
      <c r="Z49" s="203">
        <f>IF(E49="","",(Table1[[#This Row],[Debit USD]]-Table1[[#This Row],[Credit USD]]))</f>
        <v>-16.640140205621275</v>
      </c>
      <c r="AA49" s="225" t="s">
        <v>132</v>
      </c>
      <c r="AB49" s="1"/>
      <c r="AC49" s="15"/>
      <c r="AD49" s="15" t="str">
        <f>IF(AND(OR(Table1[[#This Row],[Account]]="15030",Table1[[#This Row],[Account]]="15035",Table1[[#This Row],[Account]]="20150"),Table1[[#This Row],[Vendor ID]]=""),1,"")</f>
        <v/>
      </c>
      <c r="AE49" s="15"/>
      <c r="AF49" s="15"/>
      <c r="AG49" s="15"/>
      <c r="AH49" s="46" t="str">
        <f>IF(Table1[[#This Row],[Posting Date]]&lt;&gt;"","GJ-"&amp;CountryID,"")</f>
        <v>GJ-MEX</v>
      </c>
      <c r="AI49" s="59">
        <f>IF(Table1[[#This Row],[Posting Date]]&lt;&gt;"",Table1[[#This Row],[Posting Date]],"")</f>
        <v>44957</v>
      </c>
      <c r="AJ49" s="46"/>
      <c r="AK49" s="46" t="str">
        <f>IF(Table1[[#This Row],[Description]]&lt;&gt;"",Table1[[#This Row],[Description]],"")</f>
        <v>2023-01 DOL423 Mexico FO Report</v>
      </c>
      <c r="AL49" s="46" t="str">
        <f>IF(Table1[[#This Row],[Posting Date]]&lt;&gt;"",Table1[[#This Row],[Reference Number]],"")</f>
        <v>2023-01 DOL423 Mexico FO Report</v>
      </c>
      <c r="AM49" s="46" t="str">
        <f>TRIM(Table1[[#This Row],[Line '#]])</f>
        <v>27</v>
      </c>
      <c r="AN49" s="46" t="str">
        <f>TRIM(Table1[[#This Row],[Account]])</f>
        <v>20200</v>
      </c>
      <c r="AO49" s="46" t="str">
        <f>IF(Table1[[#This Row],[Posting Date]]&lt;&gt;"",$D$5,"")</f>
        <v>MEX</v>
      </c>
      <c r="AP49" s="46" t="str">
        <f>TRIM(Table1[[#This Row],[Departments-Prgrams]])</f>
        <v>20200</v>
      </c>
      <c r="AQ49" s="46" t="str">
        <f>TRIM(Table1[[#This Row],[Grant]])</f>
        <v>DOL423</v>
      </c>
      <c r="AR49" s="46" t="str">
        <f>TRIM(Table1[[#This Row],[Staff ID]])</f>
        <v/>
      </c>
      <c r="AS49" s="46" t="str">
        <f>IF(TRIM(Table1[[#This Row],[Budget Code]])=0,"",TRIM(Table1[[#This Row],[Budget Code]]))</f>
        <v>99999</v>
      </c>
      <c r="AT49" s="46" t="str">
        <f>IF(Table1[[#This Row],[Line Description]]&lt;&gt;"",Table1[[#This Row],[Line Description]],"")</f>
        <v>Social Security Withholdings Employee, PR Ending 01/15/23 LOE 50.00</v>
      </c>
      <c r="AU49" s="46" t="str">
        <f>IF(Table1[[#This Row],[Cur_Amount Debit]]&gt;0,ROUND(Table1[[#This Row],[Cur_Amount Debit]],2),"")</f>
        <v/>
      </c>
      <c r="AV49" s="46">
        <f>IF(Table1[[#This Row],[Cur_Amount Credit]]&gt;0,ROUND(Table1[[#This Row],[Cur_Amount Credit]],2),"")</f>
        <v>315.68</v>
      </c>
      <c r="AW49" s="46" t="str">
        <f>LEFT(Table1[[#This Row],[Cur]],3)</f>
        <v>MX</v>
      </c>
      <c r="AX49" s="59"/>
      <c r="AY49" s="46"/>
      <c r="AZ49" s="46">
        <f>IF(Table1[[#This Row],[Cur]]&lt;&gt;"",IF(Table1[[#This Row],[Cur]]="USD","",ExchangeRate),"")</f>
        <v>18.970994000000001</v>
      </c>
      <c r="BA49" s="46" t="str">
        <f>IF(Table1[[#This Row],[Grant]]&lt;&gt;"",VLOOKUP(Table1[[#This Row],[Grant]],Grants!B:D,3),"")</f>
        <v>EGC</v>
      </c>
      <c r="BB49" s="46" t="str">
        <f>TRIM(Table1[[#This Row],[Vendor ID]])</f>
        <v/>
      </c>
      <c r="BC49">
        <f>IF(Table1[[#This Row],[Reference Number]]=Q48,BC48,BC48+1)</f>
        <v>1</v>
      </c>
    </row>
    <row r="50" spans="1:55" s="242" customFormat="1" hidden="1">
      <c r="A50" s="234"/>
      <c r="B50" s="300" t="str">
        <f>IF(Table1[[#This Row],[Posting Date]]&lt;&gt;"",IF(Table1[[#This Row],[Reference Number]]=Q49,B49+1,1),"")</f>
        <v/>
      </c>
      <c r="C50" s="235"/>
      <c r="D50" s="235"/>
      <c r="E50" s="236"/>
      <c r="F50" s="301">
        <v>99999</v>
      </c>
      <c r="G50" s="301">
        <v>20200</v>
      </c>
      <c r="H50" s="302" t="str">
        <f>IFERROR(VLOOKUP(Table1[[#This Row],[Account]],Dimentions!$S$6:$V$233,2,FALSE),"")</f>
        <v>A/P Liabilities Payable</v>
      </c>
      <c r="I50" s="303">
        <f>_xlfn.NUMBERVALUE(LEFT(Table1[[#This Row],[Account]],1))</f>
        <v>2</v>
      </c>
      <c r="J50" s="303" t="s">
        <v>15</v>
      </c>
      <c r="K50" s="301" t="str">
        <f>IFERROR(VLOOKUP(Table1[[#This Row],[Budget Code Description]],Table6[#All],8,FALSE),"")</f>
        <v/>
      </c>
      <c r="L50" s="237"/>
      <c r="M50" s="304" t="str">
        <f>IFERROR(VLOOKUP(Table1[[#This Row],[Staff ID]],Table2[],2,FALSE),"")</f>
        <v/>
      </c>
      <c r="N50" s="237" t="str">
        <f>IFERROR(IF(VLOOKUP(Table1[[#This Row],[Budget Code Description]],Dimentions!$X$6:$AC$98,4,FALSE)="","",VLOOKUP(Table1[[#This Row],[Budget Code Description]],Dimentions!$X$6:$AC$98,4,FALSE)),"")</f>
        <v/>
      </c>
      <c r="O50" s="304" t="str">
        <f>IFERROR(VLOOKUP(Table1[[#This Row],[Vendor ID]],Table549[],2,FALSE),"")</f>
        <v/>
      </c>
      <c r="P50" s="237"/>
      <c r="Q50" s="301" t="str">
        <f>IF(Table1[[#This Row],[Posting Date]]&lt;&gt;"",$D$9,"")</f>
        <v/>
      </c>
      <c r="R50" s="305" t="str">
        <f>IF(Table1[[#This Row],[Posting Date]]&lt;&gt;"",$D$10,"")</f>
        <v/>
      </c>
      <c r="S50" s="238" t="s">
        <v>148</v>
      </c>
      <c r="T50" s="237"/>
      <c r="U50" s="239"/>
      <c r="V50" s="331">
        <v>31862.400000000001</v>
      </c>
      <c r="W50" s="328" t="str">
        <f>IF(E50="","",(ExchangeRate))</f>
        <v/>
      </c>
      <c r="X50" s="309" t="str">
        <f>IF(E50="","",(IF(Table1[[#This Row],[Cur]]="USD",Table1[[#This Row],[Cur_Amount Debit]],Table1[[#This Row],[Cur_Amount Debit]]/Table1[[#This Row],[Exchange Rate]])))</f>
        <v/>
      </c>
      <c r="Y50" s="309">
        <f>Table1[[#This Row],[Cur_Amount Credit]]/W49</f>
        <v>1699.5908700545685</v>
      </c>
      <c r="Z50" s="309" t="str">
        <f>IF(E50="","",(Table1[[#This Row],[Debit USD]]-Table1[[#This Row],[Credit USD]]))</f>
        <v/>
      </c>
      <c r="AA50" s="326"/>
      <c r="AB50" s="234"/>
      <c r="AC50" s="124"/>
      <c r="AD50" s="124"/>
      <c r="AE50" s="124"/>
      <c r="AF50" s="124"/>
      <c r="AG50" s="124"/>
      <c r="AH50" s="240"/>
      <c r="AI50" s="241"/>
      <c r="AJ50" s="240"/>
      <c r="AK50" s="240"/>
      <c r="AL50" s="240"/>
      <c r="AM50" s="240"/>
      <c r="AN50" s="240"/>
      <c r="AO50" s="240"/>
      <c r="AP50" s="240"/>
      <c r="AQ50" s="240"/>
      <c r="AR50" s="240"/>
      <c r="AS50" s="240"/>
      <c r="AT50" s="240"/>
      <c r="AU50" s="240"/>
      <c r="AV50" s="240"/>
      <c r="AW50" s="240"/>
      <c r="AX50" s="241"/>
      <c r="AY50" s="240"/>
      <c r="AZ50" s="240"/>
      <c r="BA50" s="240"/>
      <c r="BB50" s="240"/>
    </row>
    <row r="51" spans="1:55" s="242" customFormat="1" ht="15">
      <c r="A51" s="234"/>
      <c r="B51" s="311" t="str">
        <f>IF(Table1[[#This Row],[Posting Date]]&lt;&gt;"",IF(Table1[[#This Row],[Reference Number]]=Q49,B49+1,1),"")</f>
        <v/>
      </c>
      <c r="C51" s="312"/>
      <c r="D51" s="312"/>
      <c r="E51" s="313"/>
      <c r="F51" s="314">
        <v>99999</v>
      </c>
      <c r="G51" s="397">
        <v>12220</v>
      </c>
      <c r="H51" s="315" t="str">
        <f>IFERROR(VLOOKUP(Table1[[#This Row],[Account]],Dimentions!$S$6:$V$233,2,FALSE),"")</f>
        <v/>
      </c>
      <c r="I51" s="316">
        <f>_xlfn.NUMBERVALUE(LEFT(Table1[[#This Row],[Account]],1))</f>
        <v>1</v>
      </c>
      <c r="J51" s="316" t="s">
        <v>15</v>
      </c>
      <c r="K51" s="314" t="str">
        <f>IFERROR(VLOOKUP(Table1[[#This Row],[Budget Code Description]],Table6[#All],8,FALSE),"")</f>
        <v/>
      </c>
      <c r="L51" s="317"/>
      <c r="M51" s="318" t="str">
        <f>IFERROR(VLOOKUP(Table1[[#This Row],[Staff ID]],Table2[],2,FALSE),"")</f>
        <v/>
      </c>
      <c r="N51" s="317" t="str">
        <f>IFERROR(IF(VLOOKUP(Table1[[#This Row],[Budget Code Description]],Dimentions!$X$6:$AC$98,4,FALSE)="","",VLOOKUP(Table1[[#This Row],[Budget Code Description]],Dimentions!$X$6:$AC$98,4,FALSE)),"")</f>
        <v/>
      </c>
      <c r="O51" s="318" t="str">
        <f>IFERROR(VLOOKUP(Table1[[#This Row],[Vendor ID]],Table549[],2,FALSE),"")</f>
        <v/>
      </c>
      <c r="P51" s="317"/>
      <c r="Q51" s="314" t="str">
        <f>IF(Table1[[#This Row],[Posting Date]]&lt;&gt;"",$D$9,"")</f>
        <v/>
      </c>
      <c r="R51" s="319" t="str">
        <f>IF(Table1[[#This Row],[Posting Date]]&lt;&gt;"",$D$10,"")</f>
        <v/>
      </c>
      <c r="S51" s="358" t="s">
        <v>149</v>
      </c>
      <c r="T51" s="317"/>
      <c r="U51" s="321">
        <v>31862.400000000001</v>
      </c>
      <c r="V51" s="334"/>
      <c r="W51" s="328" t="str">
        <f>IF(E51="","",(ExchangeRate))</f>
        <v/>
      </c>
      <c r="X51" s="309">
        <f>Table1[[#This Row],[Cur_Amount Debit]]/W49</f>
        <v>1699.5908700545685</v>
      </c>
      <c r="Y51" s="309" t="str">
        <f>IF(E51="","",(IF(Table1[[#This Row],[Cur]]="USD",Table1[[#This Row],[Cur_Amount Credit]],Table1[[#This Row],[Cur_Amount Credit]]/ExchangeRate)))</f>
        <v/>
      </c>
      <c r="Z51" s="309" t="str">
        <f>IF(E51="","",(Table1[[#This Row],[Debit USD]]-Table1[[#This Row],[Credit USD]]))</f>
        <v/>
      </c>
      <c r="AA51" s="326"/>
      <c r="AB51" s="234"/>
      <c r="AC51" s="124"/>
      <c r="AD51" s="124"/>
      <c r="AE51" s="124"/>
      <c r="AF51" s="124"/>
      <c r="AG51" s="124"/>
      <c r="AH51" s="240"/>
      <c r="AI51" s="241"/>
      <c r="AJ51" s="240"/>
      <c r="AK51" s="240"/>
      <c r="AL51" s="240"/>
      <c r="AM51" s="240"/>
      <c r="AN51" s="240"/>
      <c r="AO51" s="240"/>
      <c r="AP51" s="240"/>
      <c r="AQ51" s="240"/>
      <c r="AR51" s="240"/>
      <c r="AS51" s="240"/>
      <c r="AT51" s="240"/>
      <c r="AU51" s="240"/>
      <c r="AV51" s="240"/>
      <c r="AW51" s="240"/>
      <c r="AX51" s="241"/>
      <c r="AY51" s="240"/>
      <c r="AZ51" s="240"/>
      <c r="BA51" s="240"/>
      <c r="BB51" s="240"/>
    </row>
    <row r="52" spans="1:55" ht="42.95" hidden="1">
      <c r="A52" s="1"/>
      <c r="B52" s="281">
        <f>IF(Table1[[#This Row],[Posting Date]]&lt;&gt;"",IF(Table1[[#This Row],[Reference Number]]=Q49,B49+1,1),"")</f>
        <v>28</v>
      </c>
      <c r="C52" s="282">
        <v>44957</v>
      </c>
      <c r="D52" s="282">
        <v>44939</v>
      </c>
      <c r="E52" s="283" t="s">
        <v>150</v>
      </c>
      <c r="F52" s="284" t="str">
        <f>IFERROR(IF(VLOOKUP(Table1[[#This Row],[Budget Code Description]],Dimentions!$X$6:$AC$132,2,FALSE)="","",VLOOKUP(Table1[[#This Row],[Budget Code Description]],Dimentions!$X$6:$AC$132,2,FALSE)),"")</f>
        <v>MX.1.5.C</v>
      </c>
      <c r="G52" s="349">
        <v>86050</v>
      </c>
      <c r="H52" s="285" t="str">
        <f>IFERROR(VLOOKUP(Table1[[#This Row],[Account]],Dimentions!$S$6:$V$233,2,FALSE),"")</f>
        <v>Staff Travel Related Expenses</v>
      </c>
      <c r="I52" s="286">
        <f>_xlfn.NUMBERVALUE(LEFT(Table1[[#This Row],[Account]],1))</f>
        <v>8</v>
      </c>
      <c r="J52" s="286" t="str">
        <f>IFERROR(VLOOKUP(Table1[[#This Row],[Budget Code Description]],Table6[#All],7,FALSE),"")</f>
        <v>DOL423</v>
      </c>
      <c r="K52" s="284">
        <f>IFERROR(VLOOKUP(Table1[[#This Row],[Budget Code Description]],Table6[#All],8,FALSE),"")</f>
        <v>20200</v>
      </c>
      <c r="L52" s="287"/>
      <c r="M52" s="288" t="str">
        <f>IFERROR(VLOOKUP(Table1[[#This Row],[Staff ID]],Table2[],2,FALSE),"")</f>
        <v/>
      </c>
      <c r="N52" s="289" t="str">
        <f>IFERROR(IF(VLOOKUP(Table1[[#This Row],[Budget Code Description]],Dimentions!$X$6:$AC$97,4,FALSE)="","",VLOOKUP(Table1[[#This Row],[Budget Code Description]],Dimentions!$X$6:$AC$97,4,FALSE)),"")</f>
        <v/>
      </c>
      <c r="O52" s="288" t="str">
        <f>IFERROR(VLOOKUP(Table1[[#This Row],[Vendor ID]],Table549[],2,FALSE),"")</f>
        <v/>
      </c>
      <c r="P52" s="287" t="s">
        <v>151</v>
      </c>
      <c r="Q52" s="284" t="str">
        <f>IF(Table1[[#This Row],[Posting Date]]&lt;&gt;"",$D$9,"")</f>
        <v>2023-01 DOL423 Mexico FO Report</v>
      </c>
      <c r="R52" s="290" t="str">
        <f>IF(Table1[[#This Row],[Posting Date]]&lt;&gt;"",$D$10,"")</f>
        <v>2023-01 DOL423 Mexico FO Report</v>
      </c>
      <c r="S52" s="329" t="s">
        <v>152</v>
      </c>
      <c r="T52" s="287" t="s">
        <v>44</v>
      </c>
      <c r="U52" s="292">
        <v>725.4</v>
      </c>
      <c r="V52" s="293"/>
      <c r="W52" s="327">
        <f t="shared" si="0"/>
        <v>18.970994000000001</v>
      </c>
      <c r="X52" s="161">
        <f>IF(E52="","",(IF(Table1[[#This Row],[Cur]]="USD",Table1[[#This Row],[Cur_Amount Debit]],Table1[[#This Row],[Cur_Amount Debit]]/Table1[[#This Row],[Exchange Rate]])))</f>
        <v>38.237321671178641</v>
      </c>
      <c r="Y52" s="161">
        <f>IF(E52="","",(IF(Table1[[#This Row],[Cur]]="USD",Table1[[#This Row],[Cur_Amount Credit]],Table1[[#This Row],[Cur_Amount Credit]]/ExchangeRate)))</f>
        <v>0</v>
      </c>
      <c r="Z52" s="203">
        <f>IF(E52="","",(Table1[[#This Row],[Debit USD]]-Table1[[#This Row],[Credit USD]]))</f>
        <v>38.237321671178641</v>
      </c>
      <c r="AA52" s="221" t="s">
        <v>153</v>
      </c>
      <c r="AB52" s="1"/>
      <c r="AC52" s="15"/>
      <c r="AD52" s="15" t="str">
        <f>IF(AND(OR(Table1[[#This Row],[Account]]="15030",Table1[[#This Row],[Account]]="15035",Table1[[#This Row],[Account]]="20150"),Table1[[#This Row],[Vendor ID]]=""),1,"")</f>
        <v/>
      </c>
      <c r="AE52" s="15"/>
      <c r="AF52" s="15"/>
      <c r="AG52" s="15"/>
      <c r="AH52" s="46" t="str">
        <f>IF(Table1[[#This Row],[Posting Date]]&lt;&gt;"","GJ-"&amp;CountryID,"")</f>
        <v>GJ-MEX</v>
      </c>
      <c r="AI52" s="59">
        <f>IF(Table1[[#This Row],[Posting Date]]&lt;&gt;"",Table1[[#This Row],[Posting Date]],"")</f>
        <v>44957</v>
      </c>
      <c r="AJ52" s="46"/>
      <c r="AK52" s="46" t="str">
        <f>IF(Table1[[#This Row],[Description]]&lt;&gt;"",Table1[[#This Row],[Description]],"")</f>
        <v>2023-01 DOL423 Mexico FO Report</v>
      </c>
      <c r="AL52" s="46" t="str">
        <f>IF(Table1[[#This Row],[Posting Date]]&lt;&gt;"",Table1[[#This Row],[Reference Number]],"")</f>
        <v>2023-01 DOL423 Mexico FO Report</v>
      </c>
      <c r="AM52" s="46" t="str">
        <f>TRIM(Table1[[#This Row],[Line '#]])</f>
        <v>28</v>
      </c>
      <c r="AN52" s="46" t="str">
        <f>TRIM(Table1[[#This Row],[Account]])</f>
        <v>86050</v>
      </c>
      <c r="AO52" s="46" t="str">
        <f>IF(Table1[[#This Row],[Posting Date]]&lt;&gt;"",$D$5,"")</f>
        <v>MEX</v>
      </c>
      <c r="AP52" s="46" t="str">
        <f>TRIM(Table1[[#This Row],[Departments-Prgrams]])</f>
        <v>20200</v>
      </c>
      <c r="AQ52" s="46" t="str">
        <f>TRIM(Table1[[#This Row],[Grant]])</f>
        <v>DOL423</v>
      </c>
      <c r="AR52" s="46" t="str">
        <f>TRIM(Table1[[#This Row],[Staff ID]])</f>
        <v/>
      </c>
      <c r="AS52" s="46" t="str">
        <f>IF(TRIM(Table1[[#This Row],[Budget Code]])=0,"",TRIM(Table1[[#This Row],[Budget Code]]))</f>
        <v>MX.1.5.C</v>
      </c>
      <c r="AT52" s="46" t="str">
        <f>IF(Table1[[#This Row],[Line Description]]&lt;&gt;"",Table1[[#This Row],[Line Description]],"")</f>
        <v>Reimbursement 046272 DarleneR CHIH Nov 15</v>
      </c>
      <c r="AU52" s="46">
        <f>IF(Table1[[#This Row],[Cur_Amount Debit]]&gt;0,ROUND(Table1[[#This Row],[Cur_Amount Debit]],2),"")</f>
        <v>725.4</v>
      </c>
      <c r="AV52" s="46" t="str">
        <f>IF(Table1[[#This Row],[Cur_Amount Credit]]&gt;0,ROUND(Table1[[#This Row],[Cur_Amount Credit]],2),"")</f>
        <v/>
      </c>
      <c r="AW52" s="46" t="str">
        <f>LEFT(Table1[[#This Row],[Cur]],3)</f>
        <v>MX</v>
      </c>
      <c r="AX52" s="59"/>
      <c r="AY52" s="46"/>
      <c r="AZ52" s="46">
        <f>IF(Table1[[#This Row],[Cur]]&lt;&gt;"",IF(Table1[[#This Row],[Cur]]="USD","",ExchangeRate),"")</f>
        <v>18.970994000000001</v>
      </c>
      <c r="BA52" s="46" t="str">
        <f>IF(Table1[[#This Row],[Grant]]&lt;&gt;"",VLOOKUP(Table1[[#This Row],[Grant]],Grants!B:D,3),"")</f>
        <v>EGC</v>
      </c>
      <c r="BB52" s="46" t="str">
        <f>TRIM(Table1[[#This Row],[Vendor ID]])</f>
        <v/>
      </c>
      <c r="BC52">
        <f>IF(Table1[[#This Row],[Reference Number]]=Q49,BC49,BC49+1)</f>
        <v>1</v>
      </c>
    </row>
    <row r="53" spans="1:55" ht="42.95" hidden="1">
      <c r="A53" s="1"/>
      <c r="B53" s="356">
        <f>IF(Table1[[#This Row],[Posting Date]]&lt;&gt;"",IF(Table1[[#This Row],[Reference Number]]=Q52,B52+1,1),"")</f>
        <v>29</v>
      </c>
      <c r="C53" s="61">
        <v>44957</v>
      </c>
      <c r="D53" s="61">
        <v>44939</v>
      </c>
      <c r="E53" s="218" t="s">
        <v>150</v>
      </c>
      <c r="F53" s="143" t="str">
        <f>IFERROR(IF(VLOOKUP(Table1[[#This Row],[Budget Code Description]],Dimentions!$X$6:$AC$132,2,FALSE)="","",VLOOKUP(Table1[[#This Row],[Budget Code Description]],Dimentions!$X$6:$AC$132,2,FALSE)),"")</f>
        <v>MX.1.5.C</v>
      </c>
      <c r="G53" s="355">
        <v>86050</v>
      </c>
      <c r="H53" s="64" t="str">
        <f>IFERROR(VLOOKUP(Table1[[#This Row],[Account]],Dimentions!$S$6:$V$233,2,FALSE),"")</f>
        <v>Staff Travel Related Expenses</v>
      </c>
      <c r="I53" s="62">
        <f>_xlfn.NUMBERVALUE(LEFT(Table1[[#This Row],[Account]],1))</f>
        <v>8</v>
      </c>
      <c r="J53" s="62" t="str">
        <f>IFERROR(VLOOKUP(Table1[[#This Row],[Budget Code Description]],Table6[#All],7,FALSE),"")</f>
        <v>DOL423</v>
      </c>
      <c r="K53" s="143">
        <f>IFERROR(VLOOKUP(Table1[[#This Row],[Budget Code Description]],Table6[#All],8,FALSE),"")</f>
        <v>20200</v>
      </c>
      <c r="L53" s="63"/>
      <c r="M53" s="65" t="str">
        <f>IFERROR(VLOOKUP(Table1[[#This Row],[Staff ID]],Table2[],2,FALSE),"")</f>
        <v/>
      </c>
      <c r="N53" s="211" t="str">
        <f>IFERROR(IF(VLOOKUP(Table1[[#This Row],[Budget Code Description]],Dimentions!$X$6:$AC$97,4,FALSE)="","",VLOOKUP(Table1[[#This Row],[Budget Code Description]],Dimentions!$X$6:$AC$97,4,FALSE)),"")</f>
        <v/>
      </c>
      <c r="O53" s="65" t="str">
        <f>IFERROR(VLOOKUP(Table1[[#This Row],[Vendor ID]],Table549[],2,FALSE),"")</f>
        <v/>
      </c>
      <c r="P53" s="63" t="s">
        <v>151</v>
      </c>
      <c r="Q53" s="143" t="str">
        <f>IF(Table1[[#This Row],[Posting Date]]&lt;&gt;"",$D$9,"")</f>
        <v>2023-01 DOL423 Mexico FO Report</v>
      </c>
      <c r="R53" s="159" t="str">
        <f>IF(Table1[[#This Row],[Posting Date]]&lt;&gt;"",$D$10,"")</f>
        <v>2023-01 DOL423 Mexico FO Report</v>
      </c>
      <c r="S53" s="66" t="s">
        <v>154</v>
      </c>
      <c r="T53" s="63" t="s">
        <v>44</v>
      </c>
      <c r="U53" s="243">
        <v>575.33000000000004</v>
      </c>
      <c r="V53" s="294"/>
      <c r="W53" s="327">
        <f t="shared" si="0"/>
        <v>18.970994000000001</v>
      </c>
      <c r="X53" s="161">
        <f>IF(E53="","",(IF(Table1[[#This Row],[Cur]]="USD",Table1[[#This Row],[Cur_Amount Debit]],Table1[[#This Row],[Cur_Amount Debit]]/Table1[[#This Row],[Exchange Rate]])))</f>
        <v>30.326824203307428</v>
      </c>
      <c r="Y53" s="161">
        <f>IF(E53="","",(IF(Table1[[#This Row],[Cur]]="USD",Table1[[#This Row],[Cur_Amount Credit]],Table1[[#This Row],[Cur_Amount Credit]]/ExchangeRate)))</f>
        <v>0</v>
      </c>
      <c r="Z53" s="203">
        <f>IF(E53="","",(Table1[[#This Row],[Debit USD]]-Table1[[#This Row],[Credit USD]]))</f>
        <v>30.326824203307428</v>
      </c>
      <c r="AA53" s="221" t="s">
        <v>153</v>
      </c>
      <c r="AB53" s="1"/>
      <c r="AC53" s="15"/>
      <c r="AD53" s="15" t="str">
        <f>IF(AND(OR(Table1[[#This Row],[Account]]="15030",Table1[[#This Row],[Account]]="15035",Table1[[#This Row],[Account]]="20150"),Table1[[#This Row],[Vendor ID]]=""),1,"")</f>
        <v/>
      </c>
      <c r="AE53" s="15"/>
      <c r="AF53" s="15"/>
      <c r="AG53" s="15"/>
      <c r="AH53" s="46" t="str">
        <f>IF(Table1[[#This Row],[Posting Date]]&lt;&gt;"","GJ-"&amp;CountryID,"")</f>
        <v>GJ-MEX</v>
      </c>
      <c r="AI53" s="59">
        <f>IF(Table1[[#This Row],[Posting Date]]&lt;&gt;"",Table1[[#This Row],[Posting Date]],"")</f>
        <v>44957</v>
      </c>
      <c r="AJ53" s="46"/>
      <c r="AK53" s="46" t="str">
        <f>IF(Table1[[#This Row],[Description]]&lt;&gt;"",Table1[[#This Row],[Description]],"")</f>
        <v>2023-01 DOL423 Mexico FO Report</v>
      </c>
      <c r="AL53" s="46" t="str">
        <f>IF(Table1[[#This Row],[Posting Date]]&lt;&gt;"",Table1[[#This Row],[Reference Number]],"")</f>
        <v>2023-01 DOL423 Mexico FO Report</v>
      </c>
      <c r="AM53" s="46" t="str">
        <f>TRIM(Table1[[#This Row],[Line '#]])</f>
        <v>29</v>
      </c>
      <c r="AN53" s="46" t="str">
        <f>TRIM(Table1[[#This Row],[Account]])</f>
        <v>86050</v>
      </c>
      <c r="AO53" s="46" t="str">
        <f>IF(Table1[[#This Row],[Posting Date]]&lt;&gt;"",$D$5,"")</f>
        <v>MEX</v>
      </c>
      <c r="AP53" s="46" t="str">
        <f>TRIM(Table1[[#This Row],[Departments-Prgrams]])</f>
        <v>20200</v>
      </c>
      <c r="AQ53" s="46" t="str">
        <f>TRIM(Table1[[#This Row],[Grant]])</f>
        <v>DOL423</v>
      </c>
      <c r="AR53" s="46" t="str">
        <f>TRIM(Table1[[#This Row],[Staff ID]])</f>
        <v/>
      </c>
      <c r="AS53" s="46" t="str">
        <f>IF(TRIM(Table1[[#This Row],[Budget Code]])=0,"",TRIM(Table1[[#This Row],[Budget Code]]))</f>
        <v>MX.1.5.C</v>
      </c>
      <c r="AT53" s="46" t="str">
        <f>IF(Table1[[#This Row],[Line Description]]&lt;&gt;"",Table1[[#This Row],[Line Description]],"")</f>
        <v>Reimbursement 046273 DarleneR SON Nov 22</v>
      </c>
      <c r="AU53" s="46">
        <f>IF(Table1[[#This Row],[Cur_Amount Debit]]&gt;0,ROUND(Table1[[#This Row],[Cur_Amount Debit]],2),"")</f>
        <v>575.33000000000004</v>
      </c>
      <c r="AV53" s="46" t="str">
        <f>IF(Table1[[#This Row],[Cur_Amount Credit]]&gt;0,ROUND(Table1[[#This Row],[Cur_Amount Credit]],2),"")</f>
        <v/>
      </c>
      <c r="AW53" s="46" t="str">
        <f>LEFT(Table1[[#This Row],[Cur]],3)</f>
        <v>MX</v>
      </c>
      <c r="AX53" s="59"/>
      <c r="AY53" s="46"/>
      <c r="AZ53" s="46">
        <f>IF(Table1[[#This Row],[Cur]]&lt;&gt;"",IF(Table1[[#This Row],[Cur]]="USD","",ExchangeRate),"")</f>
        <v>18.970994000000001</v>
      </c>
      <c r="BA53" s="46" t="str">
        <f>IF(Table1[[#This Row],[Grant]]&lt;&gt;"",VLOOKUP(Table1[[#This Row],[Grant]],Grants!B:D,3),"")</f>
        <v>EGC</v>
      </c>
      <c r="BB53" s="46" t="str">
        <f>TRIM(Table1[[#This Row],[Vendor ID]])</f>
        <v/>
      </c>
      <c r="BC53">
        <f>IF(Table1[[#This Row],[Reference Number]]=Q52,BC52,BC52+1)</f>
        <v>1</v>
      </c>
    </row>
    <row r="54" spans="1:55" ht="42.95" hidden="1">
      <c r="A54" s="1"/>
      <c r="B54" s="356">
        <f>IF(Table1[[#This Row],[Posting Date]]&lt;&gt;"",IF(Table1[[#This Row],[Reference Number]]=Q53,B53+1,1),"")</f>
        <v>30</v>
      </c>
      <c r="C54" s="61">
        <v>44957</v>
      </c>
      <c r="D54" s="61">
        <v>44939</v>
      </c>
      <c r="E54" s="218" t="s">
        <v>150</v>
      </c>
      <c r="F54" s="143" t="str">
        <f>IFERROR(IF(VLOOKUP(Table1[[#This Row],[Budget Code Description]],Dimentions!$X$6:$AC$132,2,FALSE)="","",VLOOKUP(Table1[[#This Row],[Budget Code Description]],Dimentions!$X$6:$AC$132,2,FALSE)),"")</f>
        <v>MX.1.5.C</v>
      </c>
      <c r="G54" s="355">
        <v>86050</v>
      </c>
      <c r="H54" s="64" t="str">
        <f>IFERROR(VLOOKUP(Table1[[#This Row],[Account]],Dimentions!$S$6:$V$233,2,FALSE),"")</f>
        <v>Staff Travel Related Expenses</v>
      </c>
      <c r="I54" s="62">
        <f>_xlfn.NUMBERVALUE(LEFT(Table1[[#This Row],[Account]],1))</f>
        <v>8</v>
      </c>
      <c r="J54" s="62" t="str">
        <f>IFERROR(VLOOKUP(Table1[[#This Row],[Budget Code Description]],Table6[#All],7,FALSE),"")</f>
        <v>DOL423</v>
      </c>
      <c r="K54" s="143">
        <f>IFERROR(VLOOKUP(Table1[[#This Row],[Budget Code Description]],Table6[#All],8,FALSE),"")</f>
        <v>20200</v>
      </c>
      <c r="L54" s="63"/>
      <c r="M54" s="65" t="str">
        <f>IFERROR(VLOOKUP(Table1[[#This Row],[Staff ID]],Table2[],2,FALSE),"")</f>
        <v/>
      </c>
      <c r="N54" s="211" t="str">
        <f>IFERROR(IF(VLOOKUP(Table1[[#This Row],[Budget Code Description]],Dimentions!$X$6:$AC$97,4,FALSE)="","",VLOOKUP(Table1[[#This Row],[Budget Code Description]],Dimentions!$X$6:$AC$97,4,FALSE)),"")</f>
        <v/>
      </c>
      <c r="O54" s="65" t="str">
        <f>IFERROR(VLOOKUP(Table1[[#This Row],[Vendor ID]],Table549[],2,FALSE),"")</f>
        <v/>
      </c>
      <c r="P54" s="63" t="s">
        <v>151</v>
      </c>
      <c r="Q54" s="143" t="str">
        <f>IF(Table1[[#This Row],[Posting Date]]&lt;&gt;"",$D$9,"")</f>
        <v>2023-01 DOL423 Mexico FO Report</v>
      </c>
      <c r="R54" s="159" t="str">
        <f>IF(Table1[[#This Row],[Posting Date]]&lt;&gt;"",$D$10,"")</f>
        <v>2023-01 DOL423 Mexico FO Report</v>
      </c>
      <c r="S54" s="66" t="s">
        <v>155</v>
      </c>
      <c r="T54" s="63" t="s">
        <v>44</v>
      </c>
      <c r="U54" s="243">
        <v>629.16</v>
      </c>
      <c r="V54" s="294"/>
      <c r="W54" s="327">
        <f t="shared" si="0"/>
        <v>18.970994000000001</v>
      </c>
      <c r="X54" s="161">
        <f>IF(E54="","",(IF(Table1[[#This Row],[Cur]]="USD",Table1[[#This Row],[Cur_Amount Debit]],Table1[[#This Row],[Cur_Amount Debit]]/Table1[[#This Row],[Exchange Rate]])))</f>
        <v>33.164313899419291</v>
      </c>
      <c r="Y54" s="161">
        <f>IF(E54="","",(IF(Table1[[#This Row],[Cur]]="USD",Table1[[#This Row],[Cur_Amount Credit]],Table1[[#This Row],[Cur_Amount Credit]]/ExchangeRate)))</f>
        <v>0</v>
      </c>
      <c r="Z54" s="203">
        <f>IF(E54="","",(Table1[[#This Row],[Debit USD]]-Table1[[#This Row],[Credit USD]]))</f>
        <v>33.164313899419291</v>
      </c>
      <c r="AA54" s="221" t="s">
        <v>153</v>
      </c>
      <c r="AB54" s="1"/>
      <c r="AC54" s="15"/>
      <c r="AD54" s="15" t="str">
        <f>IF(AND(OR(Table1[[#This Row],[Account]]="15030",Table1[[#This Row],[Account]]="15035",Table1[[#This Row],[Account]]="20150"),Table1[[#This Row],[Vendor ID]]=""),1,"")</f>
        <v/>
      </c>
      <c r="AE54" s="15"/>
      <c r="AF54" s="15"/>
      <c r="AG54" s="15"/>
      <c r="AH54" s="46" t="str">
        <f>IF(Table1[[#This Row],[Posting Date]]&lt;&gt;"","GJ-"&amp;CountryID,"")</f>
        <v>GJ-MEX</v>
      </c>
      <c r="AI54" s="59">
        <f>IF(Table1[[#This Row],[Posting Date]]&lt;&gt;"",Table1[[#This Row],[Posting Date]],"")</f>
        <v>44957</v>
      </c>
      <c r="AJ54" s="46"/>
      <c r="AK54" s="46" t="str">
        <f>IF(Table1[[#This Row],[Description]]&lt;&gt;"",Table1[[#This Row],[Description]],"")</f>
        <v>2023-01 DOL423 Mexico FO Report</v>
      </c>
      <c r="AL54" s="46" t="str">
        <f>IF(Table1[[#This Row],[Posting Date]]&lt;&gt;"",Table1[[#This Row],[Reference Number]],"")</f>
        <v>2023-01 DOL423 Mexico FO Report</v>
      </c>
      <c r="AM54" s="46" t="str">
        <f>TRIM(Table1[[#This Row],[Line '#]])</f>
        <v>30</v>
      </c>
      <c r="AN54" s="46" t="str">
        <f>TRIM(Table1[[#This Row],[Account]])</f>
        <v>86050</v>
      </c>
      <c r="AO54" s="46" t="str">
        <f>IF(Table1[[#This Row],[Posting Date]]&lt;&gt;"",$D$5,"")</f>
        <v>MEX</v>
      </c>
      <c r="AP54" s="46" t="str">
        <f>TRIM(Table1[[#This Row],[Departments-Prgrams]])</f>
        <v>20200</v>
      </c>
      <c r="AQ54" s="46" t="str">
        <f>TRIM(Table1[[#This Row],[Grant]])</f>
        <v>DOL423</v>
      </c>
      <c r="AR54" s="46" t="str">
        <f>TRIM(Table1[[#This Row],[Staff ID]])</f>
        <v/>
      </c>
      <c r="AS54" s="46" t="str">
        <f>IF(TRIM(Table1[[#This Row],[Budget Code]])=0,"",TRIM(Table1[[#This Row],[Budget Code]]))</f>
        <v>MX.1.5.C</v>
      </c>
      <c r="AT54" s="46" t="str">
        <f>IF(Table1[[#This Row],[Line Description]]&lt;&gt;"",Table1[[#This Row],[Line Description]],"")</f>
        <v>Reimbursement 046275 DarleneR COAH Nov 24</v>
      </c>
      <c r="AU54" s="46">
        <f>IF(Table1[[#This Row],[Cur_Amount Debit]]&gt;0,ROUND(Table1[[#This Row],[Cur_Amount Debit]],2),"")</f>
        <v>629.16</v>
      </c>
      <c r="AV54" s="46" t="str">
        <f>IF(Table1[[#This Row],[Cur_Amount Credit]]&gt;0,ROUND(Table1[[#This Row],[Cur_Amount Credit]],2),"")</f>
        <v/>
      </c>
      <c r="AW54" s="46" t="str">
        <f>LEFT(Table1[[#This Row],[Cur]],3)</f>
        <v>MX</v>
      </c>
      <c r="AX54" s="59"/>
      <c r="AY54" s="46"/>
      <c r="AZ54" s="46">
        <f>IF(Table1[[#This Row],[Cur]]&lt;&gt;"",IF(Table1[[#This Row],[Cur]]="USD","",ExchangeRate),"")</f>
        <v>18.970994000000001</v>
      </c>
      <c r="BA54" s="46" t="str">
        <f>IF(Table1[[#This Row],[Grant]]&lt;&gt;"",VLOOKUP(Table1[[#This Row],[Grant]],Grants!B:D,3),"")</f>
        <v>EGC</v>
      </c>
      <c r="BB54" s="46" t="str">
        <f>TRIM(Table1[[#This Row],[Vendor ID]])</f>
        <v/>
      </c>
      <c r="BC54">
        <f>IF(Table1[[#This Row],[Reference Number]]=Q53,BC53,BC53+1)</f>
        <v>1</v>
      </c>
    </row>
    <row r="55" spans="1:55" ht="42.95" hidden="1">
      <c r="A55" s="1"/>
      <c r="B55" s="356">
        <f>IF(Table1[[#This Row],[Posting Date]]&lt;&gt;"",IF(Table1[[#This Row],[Reference Number]]=Q54,B54+1,1),"")</f>
        <v>31</v>
      </c>
      <c r="C55" s="61">
        <v>44957</v>
      </c>
      <c r="D55" s="61">
        <v>44939</v>
      </c>
      <c r="E55" s="218" t="s">
        <v>156</v>
      </c>
      <c r="F55" s="143" t="str">
        <f>IFERROR(IF(VLOOKUP(Table1[[#This Row],[Budget Code Description]],Dimentions!$X$6:$AC$132,2,FALSE)="","",VLOOKUP(Table1[[#This Row],[Budget Code Description]],Dimentions!$X$6:$AC$132,2,FALSE)),"")</f>
        <v>MX.1.5.D</v>
      </c>
      <c r="G55" s="355">
        <f>IFERROR(VLOOKUP(Table1[[#This Row],[Budget Code Description]],Dimentions!$X$6:$AC$132,3,FALSE),"")</f>
        <v>86000</v>
      </c>
      <c r="H55" s="64" t="str">
        <f>IFERROR(VLOOKUP(Table1[[#This Row],[Account]],Dimentions!$S$6:$V$233,2,FALSE),"")</f>
        <v>Local Travel</v>
      </c>
      <c r="I55" s="62">
        <f>_xlfn.NUMBERVALUE(LEFT(Table1[[#This Row],[Account]],1))</f>
        <v>8</v>
      </c>
      <c r="J55" s="62" t="str">
        <f>IFERROR(VLOOKUP(Table1[[#This Row],[Budget Code Description]],Table6[#All],7,FALSE),"")</f>
        <v>DOL423</v>
      </c>
      <c r="K55" s="143">
        <f>IFERROR(VLOOKUP(Table1[[#This Row],[Budget Code Description]],Table6[#All],8,FALSE),"")</f>
        <v>20200</v>
      </c>
      <c r="L55" s="63"/>
      <c r="M55" s="65" t="str">
        <f>IFERROR(VLOOKUP(Table1[[#This Row],[Staff ID]],Table2[],2,FALSE),"")</f>
        <v/>
      </c>
      <c r="N55" s="211" t="str">
        <f>IFERROR(IF(VLOOKUP(Table1[[#This Row],[Budget Code Description]],Dimentions!$X$6:$AC$97,4,FALSE)="","",VLOOKUP(Table1[[#This Row],[Budget Code Description]],Dimentions!$X$6:$AC$97,4,FALSE)),"")</f>
        <v/>
      </c>
      <c r="O55" s="65" t="str">
        <f>IFERROR(VLOOKUP(Table1[[#This Row],[Vendor ID]],Table549[],2,FALSE),"")</f>
        <v/>
      </c>
      <c r="P55" s="63" t="s">
        <v>151</v>
      </c>
      <c r="Q55" s="143" t="str">
        <f>IF(Table1[[#This Row],[Posting Date]]&lt;&gt;"",$D$9,"")</f>
        <v>2023-01 DOL423 Mexico FO Report</v>
      </c>
      <c r="R55" s="159" t="str">
        <f>IF(Table1[[#This Row],[Posting Date]]&lt;&gt;"",$D$10,"")</f>
        <v>2023-01 DOL423 Mexico FO Report</v>
      </c>
      <c r="S55" s="66" t="s">
        <v>155</v>
      </c>
      <c r="T55" s="63" t="s">
        <v>44</v>
      </c>
      <c r="U55" s="243">
        <v>3808.54</v>
      </c>
      <c r="V55" s="294"/>
      <c r="W55" s="327">
        <f t="shared" si="0"/>
        <v>18.970994000000001</v>
      </c>
      <c r="X55" s="161">
        <f>IF(E55="","",(IF(Table1[[#This Row],[Cur]]="USD",Table1[[#This Row],[Cur_Amount Debit]],Table1[[#This Row],[Cur_Amount Debit]]/Table1[[#This Row],[Exchange Rate]])))</f>
        <v>200.75595406334531</v>
      </c>
      <c r="Y55" s="161">
        <f>IF(E55="","",(IF(Table1[[#This Row],[Cur]]="USD",Table1[[#This Row],[Cur_Amount Credit]],Table1[[#This Row],[Cur_Amount Credit]]/ExchangeRate)))</f>
        <v>0</v>
      </c>
      <c r="Z55" s="203">
        <f>IF(E55="","",(Table1[[#This Row],[Debit USD]]-Table1[[#This Row],[Credit USD]]))</f>
        <v>200.75595406334531</v>
      </c>
      <c r="AA55" s="221" t="s">
        <v>153</v>
      </c>
      <c r="AB55" s="1"/>
      <c r="AC55" s="15"/>
      <c r="AD55" s="15" t="str">
        <f>IF(AND(OR(Table1[[#This Row],[Account]]="15030",Table1[[#This Row],[Account]]="15035",Table1[[#This Row],[Account]]="20150"),Table1[[#This Row],[Vendor ID]]=""),1,"")</f>
        <v/>
      </c>
      <c r="AE55" s="15"/>
      <c r="AF55" s="15"/>
      <c r="AG55" s="15"/>
      <c r="AH55" s="46" t="str">
        <f>IF(Table1[[#This Row],[Posting Date]]&lt;&gt;"","GJ-"&amp;CountryID,"")</f>
        <v>GJ-MEX</v>
      </c>
      <c r="AI55" s="59">
        <f>IF(Table1[[#This Row],[Posting Date]]&lt;&gt;"",Table1[[#This Row],[Posting Date]],"")</f>
        <v>44957</v>
      </c>
      <c r="AJ55" s="46"/>
      <c r="AK55" s="46" t="str">
        <f>IF(Table1[[#This Row],[Description]]&lt;&gt;"",Table1[[#This Row],[Description]],"")</f>
        <v>2023-01 DOL423 Mexico FO Report</v>
      </c>
      <c r="AL55" s="46" t="str">
        <f>IF(Table1[[#This Row],[Posting Date]]&lt;&gt;"",Table1[[#This Row],[Reference Number]],"")</f>
        <v>2023-01 DOL423 Mexico FO Report</v>
      </c>
      <c r="AM55" s="46" t="str">
        <f>TRIM(Table1[[#This Row],[Line '#]])</f>
        <v>31</v>
      </c>
      <c r="AN55" s="46" t="str">
        <f>TRIM(Table1[[#This Row],[Account]])</f>
        <v>86000</v>
      </c>
      <c r="AO55" s="46" t="str">
        <f>IF(Table1[[#This Row],[Posting Date]]&lt;&gt;"",$D$5,"")</f>
        <v>MEX</v>
      </c>
      <c r="AP55" s="46" t="str">
        <f>TRIM(Table1[[#This Row],[Departments-Prgrams]])</f>
        <v>20200</v>
      </c>
      <c r="AQ55" s="46" t="str">
        <f>TRIM(Table1[[#This Row],[Grant]])</f>
        <v>DOL423</v>
      </c>
      <c r="AR55" s="46" t="str">
        <f>TRIM(Table1[[#This Row],[Staff ID]])</f>
        <v/>
      </c>
      <c r="AS55" s="46" t="str">
        <f>IF(TRIM(Table1[[#This Row],[Budget Code]])=0,"",TRIM(Table1[[#This Row],[Budget Code]]))</f>
        <v>MX.1.5.D</v>
      </c>
      <c r="AT55" s="46" t="str">
        <f>IF(Table1[[#This Row],[Line Description]]&lt;&gt;"",Table1[[#This Row],[Line Description]],"")</f>
        <v>Reimbursement 046275 DarleneR COAH Nov 24</v>
      </c>
      <c r="AU55" s="46">
        <f>IF(Table1[[#This Row],[Cur_Amount Debit]]&gt;0,ROUND(Table1[[#This Row],[Cur_Amount Debit]],2),"")</f>
        <v>3808.54</v>
      </c>
      <c r="AV55" s="46" t="str">
        <f>IF(Table1[[#This Row],[Cur_Amount Credit]]&gt;0,ROUND(Table1[[#This Row],[Cur_Amount Credit]],2),"")</f>
        <v/>
      </c>
      <c r="AW55" s="46" t="str">
        <f>LEFT(Table1[[#This Row],[Cur]],3)</f>
        <v>MX</v>
      </c>
      <c r="AX55" s="59"/>
      <c r="AY55" s="46"/>
      <c r="AZ55" s="46">
        <f>IF(Table1[[#This Row],[Cur]]&lt;&gt;"",IF(Table1[[#This Row],[Cur]]="USD","",ExchangeRate),"")</f>
        <v>18.970994000000001</v>
      </c>
      <c r="BA55" s="46" t="str">
        <f>IF(Table1[[#This Row],[Grant]]&lt;&gt;"",VLOOKUP(Table1[[#This Row],[Grant]],Grants!B:D,3),"")</f>
        <v>EGC</v>
      </c>
      <c r="BB55" s="46" t="str">
        <f>TRIM(Table1[[#This Row],[Vendor ID]])</f>
        <v/>
      </c>
      <c r="BC55">
        <f>IF(Table1[[#This Row],[Reference Number]]=Q54,BC54,BC54+1)</f>
        <v>1</v>
      </c>
    </row>
    <row r="56" spans="1:55" ht="42.95" hidden="1">
      <c r="A56" s="1"/>
      <c r="B56" s="356">
        <f>IF(Table1[[#This Row],[Posting Date]]&lt;&gt;"",IF(Table1[[#This Row],[Reference Number]]=Q55,B55+1,1),"")</f>
        <v>32</v>
      </c>
      <c r="C56" s="61">
        <v>44957</v>
      </c>
      <c r="D56" s="61">
        <v>44939</v>
      </c>
      <c r="E56" s="218" t="s">
        <v>150</v>
      </c>
      <c r="F56" s="143" t="str">
        <f>IFERROR(IF(VLOOKUP(Table1[[#This Row],[Budget Code Description]],Dimentions!$X$6:$AC$132,2,FALSE)="","",VLOOKUP(Table1[[#This Row],[Budget Code Description]],Dimentions!$X$6:$AC$132,2,FALSE)),"")</f>
        <v>MX.1.5.C</v>
      </c>
      <c r="G56" s="355">
        <v>86050</v>
      </c>
      <c r="H56" s="64" t="str">
        <f>IFERROR(VLOOKUP(Table1[[#This Row],[Account]],Dimentions!$S$6:$V$233,2,FALSE),"")</f>
        <v>Staff Travel Related Expenses</v>
      </c>
      <c r="I56" s="62">
        <f>_xlfn.NUMBERVALUE(LEFT(Table1[[#This Row],[Account]],1))</f>
        <v>8</v>
      </c>
      <c r="J56" s="62" t="str">
        <f>IFERROR(VLOOKUP(Table1[[#This Row],[Budget Code Description]],Table6[#All],7,FALSE),"")</f>
        <v>DOL423</v>
      </c>
      <c r="K56" s="143">
        <f>IFERROR(VLOOKUP(Table1[[#This Row],[Budget Code Description]],Table6[#All],8,FALSE),"")</f>
        <v>20200</v>
      </c>
      <c r="L56" s="63"/>
      <c r="M56" s="65" t="str">
        <f>IFERROR(VLOOKUP(Table1[[#This Row],[Staff ID]],Table2[],2,FALSE),"")</f>
        <v/>
      </c>
      <c r="N56" s="211" t="str">
        <f>IFERROR(IF(VLOOKUP(Table1[[#This Row],[Budget Code Description]],Dimentions!$X$6:$AC$97,4,FALSE)="","",VLOOKUP(Table1[[#This Row],[Budget Code Description]],Dimentions!$X$6:$AC$97,4,FALSE)),"")</f>
        <v/>
      </c>
      <c r="O56" s="65" t="str">
        <f>IFERROR(VLOOKUP(Table1[[#This Row],[Vendor ID]],Table549[],2,FALSE),"")</f>
        <v/>
      </c>
      <c r="P56" s="63" t="s">
        <v>151</v>
      </c>
      <c r="Q56" s="143" t="str">
        <f>IF(Table1[[#This Row],[Posting Date]]&lt;&gt;"",$D$9,"")</f>
        <v>2023-01 DOL423 Mexico FO Report</v>
      </c>
      <c r="R56" s="159" t="str">
        <f>IF(Table1[[#This Row],[Posting Date]]&lt;&gt;"",$D$10,"")</f>
        <v>2023-01 DOL423 Mexico FO Report</v>
      </c>
      <c r="S56" s="66" t="s">
        <v>157</v>
      </c>
      <c r="T56" s="63" t="s">
        <v>44</v>
      </c>
      <c r="U56" s="243">
        <v>1093.78</v>
      </c>
      <c r="V56" s="294"/>
      <c r="W56" s="327">
        <f t="shared" si="0"/>
        <v>18.970994000000001</v>
      </c>
      <c r="X56" s="161">
        <f>IF(E56="","",(IF(Table1[[#This Row],[Cur]]="USD",Table1[[#This Row],[Cur_Amount Debit]],Table1[[#This Row],[Cur_Amount Debit]]/Table1[[#This Row],[Exchange Rate]])))</f>
        <v>57.655386955475286</v>
      </c>
      <c r="Y56" s="161">
        <f>IF(E56="","",(IF(Table1[[#This Row],[Cur]]="USD",Table1[[#This Row],[Cur_Amount Credit]],Table1[[#This Row],[Cur_Amount Credit]]/ExchangeRate)))</f>
        <v>0</v>
      </c>
      <c r="Z56" s="203">
        <f>IF(E56="","",(Table1[[#This Row],[Debit USD]]-Table1[[#This Row],[Credit USD]]))</f>
        <v>57.655386955475286</v>
      </c>
      <c r="AA56" s="221" t="s">
        <v>153</v>
      </c>
      <c r="AB56" s="1"/>
      <c r="AC56" s="15"/>
      <c r="AD56" s="15" t="str">
        <f>IF(AND(OR(Table1[[#This Row],[Account]]="15030",Table1[[#This Row],[Account]]="15035",Table1[[#This Row],[Account]]="20150"),Table1[[#This Row],[Vendor ID]]=""),1,"")</f>
        <v/>
      </c>
      <c r="AE56" s="15"/>
      <c r="AF56" s="15"/>
      <c r="AG56" s="15"/>
      <c r="AH56" s="46" t="str">
        <f>IF(Table1[[#This Row],[Posting Date]]&lt;&gt;"","GJ-"&amp;CountryID,"")</f>
        <v>GJ-MEX</v>
      </c>
      <c r="AI56" s="59">
        <f>IF(Table1[[#This Row],[Posting Date]]&lt;&gt;"",Table1[[#This Row],[Posting Date]],"")</f>
        <v>44957</v>
      </c>
      <c r="AJ56" s="46"/>
      <c r="AK56" s="46" t="str">
        <f>IF(Table1[[#This Row],[Description]]&lt;&gt;"",Table1[[#This Row],[Description]],"")</f>
        <v>2023-01 DOL423 Mexico FO Report</v>
      </c>
      <c r="AL56" s="46" t="str">
        <f>IF(Table1[[#This Row],[Posting Date]]&lt;&gt;"",Table1[[#This Row],[Reference Number]],"")</f>
        <v>2023-01 DOL423 Mexico FO Report</v>
      </c>
      <c r="AM56" s="46" t="str">
        <f>TRIM(Table1[[#This Row],[Line '#]])</f>
        <v>32</v>
      </c>
      <c r="AN56" s="46" t="str">
        <f>TRIM(Table1[[#This Row],[Account]])</f>
        <v>86050</v>
      </c>
      <c r="AO56" s="46" t="str">
        <f>IF(Table1[[#This Row],[Posting Date]]&lt;&gt;"",$D$5,"")</f>
        <v>MEX</v>
      </c>
      <c r="AP56" s="46" t="str">
        <f>TRIM(Table1[[#This Row],[Departments-Prgrams]])</f>
        <v>20200</v>
      </c>
      <c r="AQ56" s="46" t="str">
        <f>TRIM(Table1[[#This Row],[Grant]])</f>
        <v>DOL423</v>
      </c>
      <c r="AR56" s="46" t="str">
        <f>TRIM(Table1[[#This Row],[Staff ID]])</f>
        <v/>
      </c>
      <c r="AS56" s="46" t="str">
        <f>IF(TRIM(Table1[[#This Row],[Budget Code]])=0,"",TRIM(Table1[[#This Row],[Budget Code]]))</f>
        <v>MX.1.5.C</v>
      </c>
      <c r="AT56" s="46" t="str">
        <f>IF(Table1[[#This Row],[Line Description]]&lt;&gt;"",Table1[[#This Row],[Line Description]],"")</f>
        <v>Reimbursement 046276 DarleneR CJS Dic1-2</v>
      </c>
      <c r="AU56" s="46">
        <f>IF(Table1[[#This Row],[Cur_Amount Debit]]&gt;0,ROUND(Table1[[#This Row],[Cur_Amount Debit]],2),"")</f>
        <v>1093.78</v>
      </c>
      <c r="AV56" s="46" t="str">
        <f>IF(Table1[[#This Row],[Cur_Amount Credit]]&gt;0,ROUND(Table1[[#This Row],[Cur_Amount Credit]],2),"")</f>
        <v/>
      </c>
      <c r="AW56" s="46" t="str">
        <f>LEFT(Table1[[#This Row],[Cur]],3)</f>
        <v>MX</v>
      </c>
      <c r="AX56" s="59"/>
      <c r="AY56" s="46"/>
      <c r="AZ56" s="46">
        <f>IF(Table1[[#This Row],[Cur]]&lt;&gt;"",IF(Table1[[#This Row],[Cur]]="USD","",ExchangeRate),"")</f>
        <v>18.970994000000001</v>
      </c>
      <c r="BA56" s="46" t="str">
        <f>IF(Table1[[#This Row],[Grant]]&lt;&gt;"",VLOOKUP(Table1[[#This Row],[Grant]],Grants!B:D,3),"")</f>
        <v>EGC</v>
      </c>
      <c r="BB56" s="46" t="str">
        <f>TRIM(Table1[[#This Row],[Vendor ID]])</f>
        <v/>
      </c>
      <c r="BC56">
        <f>IF(Table1[[#This Row],[Reference Number]]=Q55,BC55,BC55+1)</f>
        <v>1</v>
      </c>
    </row>
    <row r="57" spans="1:55" ht="42.95" hidden="1">
      <c r="A57" s="1"/>
      <c r="B57" s="356">
        <f>IF(Table1[[#This Row],[Posting Date]]&lt;&gt;"",IF(Table1[[#This Row],[Reference Number]]=Q56,B56+1,1),"")</f>
        <v>33</v>
      </c>
      <c r="C57" s="61">
        <v>44957</v>
      </c>
      <c r="D57" s="61">
        <v>44939</v>
      </c>
      <c r="E57" s="218" t="s">
        <v>150</v>
      </c>
      <c r="F57" s="143" t="str">
        <f>IFERROR(IF(VLOOKUP(Table1[[#This Row],[Budget Code Description]],Dimentions!$X$6:$AC$132,2,FALSE)="","",VLOOKUP(Table1[[#This Row],[Budget Code Description]],Dimentions!$X$6:$AC$132,2,FALSE)),"")</f>
        <v>MX.1.5.C</v>
      </c>
      <c r="G57" s="355">
        <v>86050</v>
      </c>
      <c r="H57" s="64" t="str">
        <f>IFERROR(VLOOKUP(Table1[[#This Row],[Account]],Dimentions!$S$6:$V$233,2,FALSE),"")</f>
        <v>Staff Travel Related Expenses</v>
      </c>
      <c r="I57" s="62">
        <f>_xlfn.NUMBERVALUE(LEFT(Table1[[#This Row],[Account]],1))</f>
        <v>8</v>
      </c>
      <c r="J57" s="62" t="str">
        <f>IFERROR(VLOOKUP(Table1[[#This Row],[Budget Code Description]],Table6[#All],7,FALSE),"")</f>
        <v>DOL423</v>
      </c>
      <c r="K57" s="143">
        <f>IFERROR(VLOOKUP(Table1[[#This Row],[Budget Code Description]],Table6[#All],8,FALSE),"")</f>
        <v>20200</v>
      </c>
      <c r="L57" s="63"/>
      <c r="M57" s="65" t="str">
        <f>IFERROR(VLOOKUP(Table1[[#This Row],[Staff ID]],Table2[],2,FALSE),"")</f>
        <v/>
      </c>
      <c r="N57" s="211" t="str">
        <f>IFERROR(IF(VLOOKUP(Table1[[#This Row],[Budget Code Description]],Dimentions!$X$6:$AC$97,4,FALSE)="","",VLOOKUP(Table1[[#This Row],[Budget Code Description]],Dimentions!$X$6:$AC$97,4,FALSE)),"")</f>
        <v/>
      </c>
      <c r="O57" s="65" t="str">
        <f>IFERROR(VLOOKUP(Table1[[#This Row],[Vendor ID]],Table549[],2,FALSE),"")</f>
        <v/>
      </c>
      <c r="P57" s="63" t="s">
        <v>151</v>
      </c>
      <c r="Q57" s="143" t="str">
        <f>IF(Table1[[#This Row],[Posting Date]]&lt;&gt;"",$D$9,"")</f>
        <v>2023-01 DOL423 Mexico FO Report</v>
      </c>
      <c r="R57" s="159" t="str">
        <f>IF(Table1[[#This Row],[Posting Date]]&lt;&gt;"",$D$10,"")</f>
        <v>2023-01 DOL423 Mexico FO Report</v>
      </c>
      <c r="S57" s="66" t="s">
        <v>157</v>
      </c>
      <c r="T57" s="63" t="s">
        <v>44</v>
      </c>
      <c r="U57" s="243">
        <v>2192.1799999999998</v>
      </c>
      <c r="V57" s="294"/>
      <c r="W57" s="327">
        <f t="shared" si="0"/>
        <v>18.970994000000001</v>
      </c>
      <c r="X57" s="161">
        <f>IF(E57="","",(IF(Table1[[#This Row],[Cur]]="USD",Table1[[#This Row],[Cur_Amount Debit]],Table1[[#This Row],[Cur_Amount Debit]]/Table1[[#This Row],[Exchange Rate]])))</f>
        <v>115.55430358577941</v>
      </c>
      <c r="Y57" s="161">
        <f>IF(E57="","",(IF(Table1[[#This Row],[Cur]]="USD",Table1[[#This Row],[Cur_Amount Credit]],Table1[[#This Row],[Cur_Amount Credit]]/ExchangeRate)))</f>
        <v>0</v>
      </c>
      <c r="Z57" s="203">
        <f>IF(E57="","",(Table1[[#This Row],[Debit USD]]-Table1[[#This Row],[Credit USD]]))</f>
        <v>115.55430358577941</v>
      </c>
      <c r="AA57" s="221" t="s">
        <v>153</v>
      </c>
      <c r="AB57" s="1"/>
      <c r="AC57" s="15"/>
      <c r="AD57" s="15" t="str">
        <f>IF(AND(OR(Table1[[#This Row],[Account]]="15030",Table1[[#This Row],[Account]]="15035",Table1[[#This Row],[Account]]="20150"),Table1[[#This Row],[Vendor ID]]=""),1,"")</f>
        <v/>
      </c>
      <c r="AE57" s="15"/>
      <c r="AF57" s="15"/>
      <c r="AG57" s="15"/>
      <c r="AH57" s="46" t="str">
        <f>IF(Table1[[#This Row],[Posting Date]]&lt;&gt;"","GJ-"&amp;CountryID,"")</f>
        <v>GJ-MEX</v>
      </c>
      <c r="AI57" s="59">
        <f>IF(Table1[[#This Row],[Posting Date]]&lt;&gt;"",Table1[[#This Row],[Posting Date]],"")</f>
        <v>44957</v>
      </c>
      <c r="AJ57" s="46"/>
      <c r="AK57" s="46" t="str">
        <f>IF(Table1[[#This Row],[Description]]&lt;&gt;"",Table1[[#This Row],[Description]],"")</f>
        <v>2023-01 DOL423 Mexico FO Report</v>
      </c>
      <c r="AL57" s="46" t="str">
        <f>IF(Table1[[#This Row],[Posting Date]]&lt;&gt;"",Table1[[#This Row],[Reference Number]],"")</f>
        <v>2023-01 DOL423 Mexico FO Report</v>
      </c>
      <c r="AM57" s="46" t="str">
        <f>TRIM(Table1[[#This Row],[Line '#]])</f>
        <v>33</v>
      </c>
      <c r="AN57" s="46" t="str">
        <f>TRIM(Table1[[#This Row],[Account]])</f>
        <v>86050</v>
      </c>
      <c r="AO57" s="46" t="str">
        <f>IF(Table1[[#This Row],[Posting Date]]&lt;&gt;"",$D$5,"")</f>
        <v>MEX</v>
      </c>
      <c r="AP57" s="46" t="str">
        <f>TRIM(Table1[[#This Row],[Departments-Prgrams]])</f>
        <v>20200</v>
      </c>
      <c r="AQ57" s="46" t="str">
        <f>TRIM(Table1[[#This Row],[Grant]])</f>
        <v>DOL423</v>
      </c>
      <c r="AR57" s="46" t="str">
        <f>TRIM(Table1[[#This Row],[Staff ID]])</f>
        <v/>
      </c>
      <c r="AS57" s="46" t="str">
        <f>IF(TRIM(Table1[[#This Row],[Budget Code]])=0,"",TRIM(Table1[[#This Row],[Budget Code]]))</f>
        <v>MX.1.5.C</v>
      </c>
      <c r="AT57" s="46" t="str">
        <f>IF(Table1[[#This Row],[Line Description]]&lt;&gt;"",Table1[[#This Row],[Line Description]],"")</f>
        <v>Reimbursement 046276 DarleneR CJS Dic1-2</v>
      </c>
      <c r="AU57" s="46">
        <f>IF(Table1[[#This Row],[Cur_Amount Debit]]&gt;0,ROUND(Table1[[#This Row],[Cur_Amount Debit]],2),"")</f>
        <v>2192.1799999999998</v>
      </c>
      <c r="AV57" s="46" t="str">
        <f>IF(Table1[[#This Row],[Cur_Amount Credit]]&gt;0,ROUND(Table1[[#This Row],[Cur_Amount Credit]],2),"")</f>
        <v/>
      </c>
      <c r="AW57" s="46" t="str">
        <f>LEFT(Table1[[#This Row],[Cur]],3)</f>
        <v>MX</v>
      </c>
      <c r="AX57" s="59"/>
      <c r="AY57" s="46"/>
      <c r="AZ57" s="46">
        <f>IF(Table1[[#This Row],[Cur]]&lt;&gt;"",IF(Table1[[#This Row],[Cur]]="USD","",ExchangeRate),"")</f>
        <v>18.970994000000001</v>
      </c>
      <c r="BA57" s="46" t="str">
        <f>IF(Table1[[#This Row],[Grant]]&lt;&gt;"",VLOOKUP(Table1[[#This Row],[Grant]],Grants!B:D,3),"")</f>
        <v>EGC</v>
      </c>
      <c r="BB57" s="46" t="str">
        <f>TRIM(Table1[[#This Row],[Vendor ID]])</f>
        <v/>
      </c>
      <c r="BC57">
        <f>IF(Table1[[#This Row],[Reference Number]]=Q56,BC56,BC56+1)</f>
        <v>1</v>
      </c>
    </row>
    <row r="58" spans="1:55" ht="43.5" hidden="1" thickBot="1">
      <c r="A58" s="1"/>
      <c r="B58" s="335">
        <f>IF(Table1[[#This Row],[Posting Date]]&lt;&gt;"",IF(Table1[[#This Row],[Reference Number]]=Q57,B57+1,1),"")</f>
        <v>34</v>
      </c>
      <c r="C58" s="295">
        <v>44957</v>
      </c>
      <c r="D58" s="295">
        <v>44939</v>
      </c>
      <c r="E58" s="296" t="s">
        <v>156</v>
      </c>
      <c r="F58" s="336" t="str">
        <f>IFERROR(IF(VLOOKUP(Table1[[#This Row],[Budget Code Description]],Dimentions!$X$6:$AC$132,2,FALSE)="","",VLOOKUP(Table1[[#This Row],[Budget Code Description]],Dimentions!$X$6:$AC$132,2,FALSE)),"")</f>
        <v>MX.1.5.D</v>
      </c>
      <c r="G58" s="354">
        <f>IFERROR(VLOOKUP(Table1[[#This Row],[Budget Code Description]],Dimentions!$X$6:$AC$132,3,FALSE),"")</f>
        <v>86000</v>
      </c>
      <c r="H58" s="337" t="str">
        <f>IFERROR(VLOOKUP(Table1[[#This Row],[Account]],Dimentions!$S$6:$V$233,2,FALSE),"")</f>
        <v>Local Travel</v>
      </c>
      <c r="I58" s="338">
        <f>_xlfn.NUMBERVALUE(LEFT(Table1[[#This Row],[Account]],1))</f>
        <v>8</v>
      </c>
      <c r="J58" s="338" t="str">
        <f>IFERROR(VLOOKUP(Table1[[#This Row],[Budget Code Description]],Table6[#All],7,FALSE),"")</f>
        <v>DOL423</v>
      </c>
      <c r="K58" s="336">
        <f>IFERROR(VLOOKUP(Table1[[#This Row],[Budget Code Description]],Table6[#All],8,FALSE),"")</f>
        <v>20200</v>
      </c>
      <c r="L58" s="297"/>
      <c r="M58" s="339" t="str">
        <f>IFERROR(VLOOKUP(Table1[[#This Row],[Staff ID]],Table2[],2,FALSE),"")</f>
        <v/>
      </c>
      <c r="N58" s="340" t="str">
        <f>IFERROR(IF(VLOOKUP(Table1[[#This Row],[Budget Code Description]],Dimentions!$X$6:$AC$97,4,FALSE)="","",VLOOKUP(Table1[[#This Row],[Budget Code Description]],Dimentions!$X$6:$AC$97,4,FALSE)),"")</f>
        <v/>
      </c>
      <c r="O58" s="339" t="str">
        <f>IFERROR(VLOOKUP(Table1[[#This Row],[Vendor ID]],Table549[],2,FALSE),"")</f>
        <v/>
      </c>
      <c r="P58" s="297" t="s">
        <v>151</v>
      </c>
      <c r="Q58" s="336" t="str">
        <f>IF(Table1[[#This Row],[Posting Date]]&lt;&gt;"",$D$9,"")</f>
        <v>2023-01 DOL423 Mexico FO Report</v>
      </c>
      <c r="R58" s="341" t="str">
        <f>IF(Table1[[#This Row],[Posting Date]]&lt;&gt;"",$D$10,"")</f>
        <v>2023-01 DOL423 Mexico FO Report</v>
      </c>
      <c r="S58" s="342" t="s">
        <v>157</v>
      </c>
      <c r="T58" s="297" t="s">
        <v>44</v>
      </c>
      <c r="U58" s="343">
        <v>869.92000000000007</v>
      </c>
      <c r="V58" s="299"/>
      <c r="W58" s="327">
        <f t="shared" si="0"/>
        <v>18.970994000000001</v>
      </c>
      <c r="X58" s="161">
        <f>IF(E58="","",(IF(Table1[[#This Row],[Cur]]="USD",Table1[[#This Row],[Cur_Amount Debit]],Table1[[#This Row],[Cur_Amount Debit]]/Table1[[#This Row],[Exchange Rate]])))</f>
        <v>45.85526725695027</v>
      </c>
      <c r="Y58" s="161">
        <f>IF(E58="","",(IF(Table1[[#This Row],[Cur]]="USD",Table1[[#This Row],[Cur_Amount Credit]],Table1[[#This Row],[Cur_Amount Credit]]/ExchangeRate)))</f>
        <v>0</v>
      </c>
      <c r="Z58" s="203">
        <f>IF(E58="","",(Table1[[#This Row],[Debit USD]]-Table1[[#This Row],[Credit USD]]))</f>
        <v>45.85526725695027</v>
      </c>
      <c r="AA58" s="221" t="s">
        <v>153</v>
      </c>
      <c r="AB58" s="1"/>
      <c r="AC58" s="15"/>
      <c r="AD58" s="15" t="str">
        <f>IF(AND(OR(Table1[[#This Row],[Account]]="15030",Table1[[#This Row],[Account]]="15035",Table1[[#This Row],[Account]]="20150"),Table1[[#This Row],[Vendor ID]]=""),1,"")</f>
        <v/>
      </c>
      <c r="AE58" s="15"/>
      <c r="AF58" s="15"/>
      <c r="AG58" s="15"/>
      <c r="AH58" s="46" t="str">
        <f>IF(Table1[[#This Row],[Posting Date]]&lt;&gt;"","GJ-"&amp;CountryID,"")</f>
        <v>GJ-MEX</v>
      </c>
      <c r="AI58" s="59">
        <f>IF(Table1[[#This Row],[Posting Date]]&lt;&gt;"",Table1[[#This Row],[Posting Date]],"")</f>
        <v>44957</v>
      </c>
      <c r="AJ58" s="46"/>
      <c r="AK58" s="46" t="str">
        <f>IF(Table1[[#This Row],[Description]]&lt;&gt;"",Table1[[#This Row],[Description]],"")</f>
        <v>2023-01 DOL423 Mexico FO Report</v>
      </c>
      <c r="AL58" s="46" t="str">
        <f>IF(Table1[[#This Row],[Posting Date]]&lt;&gt;"",Table1[[#This Row],[Reference Number]],"")</f>
        <v>2023-01 DOL423 Mexico FO Report</v>
      </c>
      <c r="AM58" s="46" t="str">
        <f>TRIM(Table1[[#This Row],[Line '#]])</f>
        <v>34</v>
      </c>
      <c r="AN58" s="46" t="str">
        <f>TRIM(Table1[[#This Row],[Account]])</f>
        <v>86000</v>
      </c>
      <c r="AO58" s="46" t="str">
        <f>IF(Table1[[#This Row],[Posting Date]]&lt;&gt;"",$D$5,"")</f>
        <v>MEX</v>
      </c>
      <c r="AP58" s="46" t="str">
        <f>TRIM(Table1[[#This Row],[Departments-Prgrams]])</f>
        <v>20200</v>
      </c>
      <c r="AQ58" s="46" t="str">
        <f>TRIM(Table1[[#This Row],[Grant]])</f>
        <v>DOL423</v>
      </c>
      <c r="AR58" s="46" t="str">
        <f>TRIM(Table1[[#This Row],[Staff ID]])</f>
        <v/>
      </c>
      <c r="AS58" s="46" t="str">
        <f>IF(TRIM(Table1[[#This Row],[Budget Code]])=0,"",TRIM(Table1[[#This Row],[Budget Code]]))</f>
        <v>MX.1.5.D</v>
      </c>
      <c r="AT58" s="46" t="str">
        <f>IF(Table1[[#This Row],[Line Description]]&lt;&gt;"",Table1[[#This Row],[Line Description]],"")</f>
        <v>Reimbursement 046276 DarleneR CJS Dic1-2</v>
      </c>
      <c r="AU58" s="46">
        <f>IF(Table1[[#This Row],[Cur_Amount Debit]]&gt;0,ROUND(Table1[[#This Row],[Cur_Amount Debit]],2),"")</f>
        <v>869.92</v>
      </c>
      <c r="AV58" s="46" t="str">
        <f>IF(Table1[[#This Row],[Cur_Amount Credit]]&gt;0,ROUND(Table1[[#This Row],[Cur_Amount Credit]],2),"")</f>
        <v/>
      </c>
      <c r="AW58" s="46" t="str">
        <f>LEFT(Table1[[#This Row],[Cur]],3)</f>
        <v>MX</v>
      </c>
      <c r="AX58" s="59"/>
      <c r="AY58" s="46"/>
      <c r="AZ58" s="46">
        <f>IF(Table1[[#This Row],[Cur]]&lt;&gt;"",IF(Table1[[#This Row],[Cur]]="USD","",ExchangeRate),"")</f>
        <v>18.970994000000001</v>
      </c>
      <c r="BA58" s="46" t="str">
        <f>IF(Table1[[#This Row],[Grant]]&lt;&gt;"",VLOOKUP(Table1[[#This Row],[Grant]],Grants!B:D,3),"")</f>
        <v>EGC</v>
      </c>
      <c r="BB58" s="46" t="str">
        <f>TRIM(Table1[[#This Row],[Vendor ID]])</f>
        <v/>
      </c>
      <c r="BC58">
        <f>IF(Table1[[#This Row],[Reference Number]]=Q57,BC57,BC57+1)</f>
        <v>1</v>
      </c>
    </row>
    <row r="59" spans="1:55" ht="43.5" hidden="1" thickBot="1">
      <c r="A59" s="1"/>
      <c r="B59" s="256">
        <f>IF(Table1[[#This Row],[Posting Date]]&lt;&gt;"",IF(Table1[[#This Row],[Reference Number]]=Q58,B58+1,1),"")</f>
        <v>35</v>
      </c>
      <c r="C59" s="257">
        <v>44957</v>
      </c>
      <c r="D59" s="257">
        <v>44939</v>
      </c>
      <c r="E59" s="258" t="s">
        <v>158</v>
      </c>
      <c r="F59" s="259" t="str">
        <f>IFERROR(IF(VLOOKUP(Table1[[#This Row],[Budget Code Description]],Dimentions!$X$6:$AC$132,2,FALSE)="","",VLOOKUP(Table1[[#This Row],[Budget Code Description]],Dimentions!$X$6:$AC$132,2,FALSE)),"")</f>
        <v>MX.1.3.A</v>
      </c>
      <c r="G59" s="348">
        <f>IFERROR(VLOOKUP(Table1[[#This Row],[Budget Code Description]],Dimentions!$X$6:$AC$132,3,FALSE),"")</f>
        <v>81000</v>
      </c>
      <c r="H59" s="260" t="str">
        <f>IFERROR(VLOOKUP(Table1[[#This Row],[Account]],Dimentions!$S$6:$V$233,2,FALSE),"")</f>
        <v>Consulting</v>
      </c>
      <c r="I59" s="261">
        <f>_xlfn.NUMBERVALUE(LEFT(Table1[[#This Row],[Account]],1))</f>
        <v>8</v>
      </c>
      <c r="J59" s="261" t="str">
        <f>IFERROR(VLOOKUP(Table1[[#This Row],[Budget Code Description]],Table6[#All],7,FALSE),"")</f>
        <v>DOL423</v>
      </c>
      <c r="K59" s="259">
        <f>IFERROR(VLOOKUP(Table1[[#This Row],[Budget Code Description]],Table6[#All],8,FALSE),"")</f>
        <v>20200</v>
      </c>
      <c r="L59" s="262"/>
      <c r="M59" s="263" t="str">
        <f>IFERROR(VLOOKUP(Table1[[#This Row],[Staff ID]],Table2[],2,FALSE),"")</f>
        <v/>
      </c>
      <c r="N59" s="264" t="str">
        <f>IFERROR(IF(VLOOKUP(Table1[[#This Row],[Budget Code Description]],Dimentions!$X$6:$AC$97,4,FALSE)="","",VLOOKUP(Table1[[#This Row],[Budget Code Description]],Dimentions!$X$6:$AC$97,4,FALSE)),"")</f>
        <v/>
      </c>
      <c r="O59" s="263" t="str">
        <f>IFERROR(VLOOKUP(Table1[[#This Row],[Vendor ID]],Table549[],2,FALSE),"")</f>
        <v/>
      </c>
      <c r="P59" s="262" t="s">
        <v>159</v>
      </c>
      <c r="Q59" s="259" t="str">
        <f>IF(Table1[[#This Row],[Posting Date]]&lt;&gt;"",$D$9,"")</f>
        <v>2023-01 DOL423 Mexico FO Report</v>
      </c>
      <c r="R59" s="265" t="str">
        <f>IF(Table1[[#This Row],[Posting Date]]&lt;&gt;"",$D$10,"")</f>
        <v>2023-01 DOL423 Mexico FO Report</v>
      </c>
      <c r="S59" s="345" t="s">
        <v>160</v>
      </c>
      <c r="T59" s="262" t="s">
        <v>44</v>
      </c>
      <c r="U59" s="346">
        <v>10663.37</v>
      </c>
      <c r="V59" s="347"/>
      <c r="W59" s="327">
        <f t="shared" si="0"/>
        <v>18.970994000000001</v>
      </c>
      <c r="X59" s="161">
        <f>IF(E59="","",(IF(Table1[[#This Row],[Cur]]="USD",Table1[[#This Row],[Cur_Amount Debit]],Table1[[#This Row],[Cur_Amount Debit]]/Table1[[#This Row],[Exchange Rate]])))</f>
        <v>562.08810144581776</v>
      </c>
      <c r="Y59" s="161">
        <f>IF(E59="","",(IF(Table1[[#This Row],[Cur]]="USD",Table1[[#This Row],[Cur_Amount Credit]],Table1[[#This Row],[Cur_Amount Credit]]/ExchangeRate)))</f>
        <v>0</v>
      </c>
      <c r="Z59" s="203">
        <f>IF(E59="","",(Table1[[#This Row],[Debit USD]]-Table1[[#This Row],[Credit USD]]))</f>
        <v>562.08810144581776</v>
      </c>
      <c r="AA59" s="221" t="s">
        <v>161</v>
      </c>
      <c r="AB59" s="1"/>
      <c r="AC59" s="15"/>
      <c r="AD59" s="15" t="str">
        <f>IF(AND(OR(Table1[[#This Row],[Account]]="15030",Table1[[#This Row],[Account]]="15035",Table1[[#This Row],[Account]]="20150"),Table1[[#This Row],[Vendor ID]]=""),1,"")</f>
        <v/>
      </c>
      <c r="AE59" s="15"/>
      <c r="AF59" s="15"/>
      <c r="AG59" s="15"/>
      <c r="AH59" s="46" t="str">
        <f>IF(Table1[[#This Row],[Posting Date]]&lt;&gt;"","GJ-"&amp;CountryID,"")</f>
        <v>GJ-MEX</v>
      </c>
      <c r="AI59" s="59">
        <f>IF(Table1[[#This Row],[Posting Date]]&lt;&gt;"",Table1[[#This Row],[Posting Date]],"")</f>
        <v>44957</v>
      </c>
      <c r="AJ59" s="46"/>
      <c r="AK59" s="46" t="str">
        <f>IF(Table1[[#This Row],[Description]]&lt;&gt;"",Table1[[#This Row],[Description]],"")</f>
        <v>2023-01 DOL423 Mexico FO Report</v>
      </c>
      <c r="AL59" s="46" t="str">
        <f>IF(Table1[[#This Row],[Posting Date]]&lt;&gt;"",Table1[[#This Row],[Reference Number]],"")</f>
        <v>2023-01 DOL423 Mexico FO Report</v>
      </c>
      <c r="AM59" s="46" t="str">
        <f>TRIM(Table1[[#This Row],[Line '#]])</f>
        <v>35</v>
      </c>
      <c r="AN59" s="46" t="str">
        <f>TRIM(Table1[[#This Row],[Account]])</f>
        <v>81000</v>
      </c>
      <c r="AO59" s="46" t="str">
        <f>IF(Table1[[#This Row],[Posting Date]]&lt;&gt;"",$D$5,"")</f>
        <v>MEX</v>
      </c>
      <c r="AP59" s="46" t="str">
        <f>TRIM(Table1[[#This Row],[Departments-Prgrams]])</f>
        <v>20200</v>
      </c>
      <c r="AQ59" s="46" t="str">
        <f>TRIM(Table1[[#This Row],[Grant]])</f>
        <v>DOL423</v>
      </c>
      <c r="AR59" s="46" t="str">
        <f>TRIM(Table1[[#This Row],[Staff ID]])</f>
        <v/>
      </c>
      <c r="AS59" s="46" t="str">
        <f>IF(TRIM(Table1[[#This Row],[Budget Code]])=0,"",TRIM(Table1[[#This Row],[Budget Code]]))</f>
        <v>MX.1.3.A</v>
      </c>
      <c r="AT59" s="46" t="str">
        <f>IF(Table1[[#This Row],[Line Description]]&lt;&gt;"",Table1[[#This Row],[Line Description]],"")</f>
        <v>Blog Voice Laboral and migration requirements progress map, Frank Jairo Ojeda Escudero, January 2023</v>
      </c>
      <c r="AU59" s="46">
        <f>IF(Table1[[#This Row],[Cur_Amount Debit]]&gt;0,ROUND(Table1[[#This Row],[Cur_Amount Debit]],2),"")</f>
        <v>10663.37</v>
      </c>
      <c r="AV59" s="46" t="str">
        <f>IF(Table1[[#This Row],[Cur_Amount Credit]]&gt;0,ROUND(Table1[[#This Row],[Cur_Amount Credit]],2),"")</f>
        <v/>
      </c>
      <c r="AW59" s="46" t="str">
        <f>LEFT(Table1[[#This Row],[Cur]],3)</f>
        <v>MX</v>
      </c>
      <c r="AX59" s="59"/>
      <c r="AY59" s="46"/>
      <c r="AZ59" s="46">
        <f>IF(Table1[[#This Row],[Cur]]&lt;&gt;"",IF(Table1[[#This Row],[Cur]]="USD","",ExchangeRate),"")</f>
        <v>18.970994000000001</v>
      </c>
      <c r="BA59" s="46" t="str">
        <f>IF(Table1[[#This Row],[Grant]]&lt;&gt;"",VLOOKUP(Table1[[#This Row],[Grant]],Grants!B:D,3),"")</f>
        <v>EGC</v>
      </c>
      <c r="BB59" s="46" t="str">
        <f>TRIM(Table1[[#This Row],[Vendor ID]])</f>
        <v/>
      </c>
      <c r="BC59">
        <f>IF(Table1[[#This Row],[Reference Number]]=Q58,BC58,BC58+1)</f>
        <v>1</v>
      </c>
    </row>
    <row r="60" spans="1:55" ht="43.5" hidden="1" thickBot="1">
      <c r="A60" s="1"/>
      <c r="B60" s="256">
        <f>IF(Table1[[#This Row],[Posting Date]]&lt;&gt;"",IF(Table1[[#This Row],[Reference Number]]=Q59,B59+1,1),"")</f>
        <v>36</v>
      </c>
      <c r="C60" s="257">
        <v>44957</v>
      </c>
      <c r="D60" s="257">
        <v>44939</v>
      </c>
      <c r="E60" s="258" t="s">
        <v>98</v>
      </c>
      <c r="F60" s="259" t="str">
        <f>IFERROR(IF(VLOOKUP(Table1[[#This Row],[Budget Code Description]],Dimentions!$X$6:$AC$132,2,FALSE)="","",VLOOKUP(Table1[[#This Row],[Budget Code Description]],Dimentions!$X$6:$AC$132,2,FALSE)),"")</f>
        <v>BANK FEES</v>
      </c>
      <c r="G60" s="351">
        <f>IFERROR(VLOOKUP(Table1[[#This Row],[Budget Code Description]],Dimentions!$X$6:$AC$132,3,FALSE),"")</f>
        <v>90900</v>
      </c>
      <c r="H60" s="260" t="str">
        <f>IFERROR(VLOOKUP(Table1[[#This Row],[Account]],Dimentions!$S$6:$V$233,2,FALSE),"")</f>
        <v>Bank Fees &amp; Service Charges</v>
      </c>
      <c r="I60" s="261">
        <f>_xlfn.NUMBERVALUE(LEFT(Table1[[#This Row],[Account]],1))</f>
        <v>9</v>
      </c>
      <c r="J60" s="261" t="str">
        <f>IFERROR(VLOOKUP(Table1[[#This Row],[Budget Code Description]],Table6[#All],7,FALSE),"")</f>
        <v>DOL423</v>
      </c>
      <c r="K60" s="259">
        <f>IFERROR(VLOOKUP(Table1[[#This Row],[Budget Code Description]],Table6[#All],8,FALSE),"")</f>
        <v>20200</v>
      </c>
      <c r="L60" s="262"/>
      <c r="M60" s="263" t="str">
        <f>IFERROR(VLOOKUP(Table1[[#This Row],[Staff ID]],Table2[],2,FALSE),"")</f>
        <v/>
      </c>
      <c r="N60" s="264" t="str">
        <f>IFERROR(IF(VLOOKUP(Table1[[#This Row],[Budget Code Description]],Dimentions!$X$6:$AC$97,4,FALSE)="","",VLOOKUP(Table1[[#This Row],[Budget Code Description]],Dimentions!$X$6:$AC$97,4,FALSE)),"")</f>
        <v/>
      </c>
      <c r="O60" s="263" t="str">
        <f>IFERROR(VLOOKUP(Table1[[#This Row],[Vendor ID]],Table549[],2,FALSE),"")</f>
        <v/>
      </c>
      <c r="P60" s="262" t="s">
        <v>99</v>
      </c>
      <c r="Q60" s="259" t="str">
        <f>IF(Table1[[#This Row],[Posting Date]]&lt;&gt;"",$D$9,"")</f>
        <v>2023-01 DOL423 Mexico FO Report</v>
      </c>
      <c r="R60" s="265" t="str">
        <f>IF(Table1[[#This Row],[Posting Date]]&lt;&gt;"",$D$10,"")</f>
        <v>2023-01 DOL423 Mexico FO Report</v>
      </c>
      <c r="S60" s="266" t="s">
        <v>162</v>
      </c>
      <c r="T60" s="262" t="s">
        <v>44</v>
      </c>
      <c r="U60" s="346">
        <v>387.2</v>
      </c>
      <c r="V60" s="347"/>
      <c r="W60" s="327">
        <f t="shared" si="0"/>
        <v>18.970994000000001</v>
      </c>
      <c r="X60" s="161">
        <f>IF(E60="","",(IF(Table1[[#This Row],[Cur]]="USD",Table1[[#This Row],[Cur_Amount Debit]],Table1[[#This Row],[Cur_Amount Debit]]/Table1[[#This Row],[Exchange Rate]])))</f>
        <v>20.410106080893808</v>
      </c>
      <c r="Y60" s="161">
        <f>IF(E60="","",(IF(Table1[[#This Row],[Cur]]="USD",Table1[[#This Row],[Cur_Amount Credit]],Table1[[#This Row],[Cur_Amount Credit]]/ExchangeRate)))</f>
        <v>0</v>
      </c>
      <c r="Z60" s="203">
        <f>IF(E60="","",(Table1[[#This Row],[Debit USD]]-Table1[[#This Row],[Credit USD]]))</f>
        <v>20.410106080893808</v>
      </c>
      <c r="AA60" s="221" t="s">
        <v>163</v>
      </c>
      <c r="AB60" s="1"/>
      <c r="AC60" s="15"/>
      <c r="AD60" s="15" t="str">
        <f>IF(AND(OR(Table1[[#This Row],[Account]]="15030",Table1[[#This Row],[Account]]="15035",Table1[[#This Row],[Account]]="20150"),Table1[[#This Row],[Vendor ID]]=""),1,"")</f>
        <v/>
      </c>
      <c r="AE60" s="15"/>
      <c r="AF60" s="15"/>
      <c r="AG60" s="15"/>
      <c r="AH60" s="46" t="str">
        <f>IF(Table1[[#This Row],[Posting Date]]&lt;&gt;"","GJ-"&amp;CountryID,"")</f>
        <v>GJ-MEX</v>
      </c>
      <c r="AI60" s="59">
        <f>IF(Table1[[#This Row],[Posting Date]]&lt;&gt;"",Table1[[#This Row],[Posting Date]],"")</f>
        <v>44957</v>
      </c>
      <c r="AJ60" s="46"/>
      <c r="AK60" s="46" t="str">
        <f>IF(Table1[[#This Row],[Description]]&lt;&gt;"",Table1[[#This Row],[Description]],"")</f>
        <v>2023-01 DOL423 Mexico FO Report</v>
      </c>
      <c r="AL60" s="46" t="str">
        <f>IF(Table1[[#This Row],[Posting Date]]&lt;&gt;"",Table1[[#This Row],[Reference Number]],"")</f>
        <v>2023-01 DOL423 Mexico FO Report</v>
      </c>
      <c r="AM60" s="46" t="str">
        <f>TRIM(Table1[[#This Row],[Line '#]])</f>
        <v>36</v>
      </c>
      <c r="AN60" s="46" t="str">
        <f>TRIM(Table1[[#This Row],[Account]])</f>
        <v>90900</v>
      </c>
      <c r="AO60" s="46" t="str">
        <f>IF(Table1[[#This Row],[Posting Date]]&lt;&gt;"",$D$5,"")</f>
        <v>MEX</v>
      </c>
      <c r="AP60" s="46" t="str">
        <f>TRIM(Table1[[#This Row],[Departments-Prgrams]])</f>
        <v>20200</v>
      </c>
      <c r="AQ60" s="46" t="str">
        <f>TRIM(Table1[[#This Row],[Grant]])</f>
        <v>DOL423</v>
      </c>
      <c r="AR60" s="46" t="str">
        <f>TRIM(Table1[[#This Row],[Staff ID]])</f>
        <v/>
      </c>
      <c r="AS60" s="46" t="str">
        <f>IF(TRIM(Table1[[#This Row],[Budget Code]])=0,"",TRIM(Table1[[#This Row],[Budget Code]]))</f>
        <v>BANK FEES</v>
      </c>
      <c r="AT60" s="46" t="str">
        <f>IF(Table1[[#This Row],[Line Description]]&lt;&gt;"",Table1[[#This Row],[Line Description]],"")</f>
        <v>Banco Santander Mexico SA Bank fees Ene 2023</v>
      </c>
      <c r="AU60" s="46">
        <f>IF(Table1[[#This Row],[Cur_Amount Debit]]&gt;0,ROUND(Table1[[#This Row],[Cur_Amount Debit]],2),"")</f>
        <v>387.2</v>
      </c>
      <c r="AV60" s="46" t="str">
        <f>IF(Table1[[#This Row],[Cur_Amount Credit]]&gt;0,ROUND(Table1[[#This Row],[Cur_Amount Credit]],2),"")</f>
        <v/>
      </c>
      <c r="AW60" s="46" t="str">
        <f>LEFT(Table1[[#This Row],[Cur]],3)</f>
        <v>MX</v>
      </c>
      <c r="AX60" s="59"/>
      <c r="AY60" s="46"/>
      <c r="AZ60" s="46">
        <f>IF(Table1[[#This Row],[Cur]]&lt;&gt;"",IF(Table1[[#This Row],[Cur]]="USD","",ExchangeRate),"")</f>
        <v>18.970994000000001</v>
      </c>
      <c r="BA60" s="46" t="str">
        <f>IF(Table1[[#This Row],[Grant]]&lt;&gt;"",VLOOKUP(Table1[[#This Row],[Grant]],Grants!B:D,3),"")</f>
        <v>EGC</v>
      </c>
      <c r="BB60" s="46" t="str">
        <f>TRIM(Table1[[#This Row],[Vendor ID]])</f>
        <v/>
      </c>
      <c r="BC60">
        <f>IF(Table1[[#This Row],[Reference Number]]=Q59,BC59,BC59+1)</f>
        <v>1</v>
      </c>
    </row>
    <row r="61" spans="1:55" ht="43.5" hidden="1" thickBot="1">
      <c r="A61" s="1"/>
      <c r="B61" s="256">
        <f>IF(Table1[[#This Row],[Posting Date]]&lt;&gt;"",IF(Table1[[#This Row],[Reference Number]]=Q60,B60+1,1),"")</f>
        <v>37</v>
      </c>
      <c r="C61" s="257">
        <v>44957</v>
      </c>
      <c r="D61" s="257">
        <v>44939</v>
      </c>
      <c r="E61" s="258" t="s">
        <v>98</v>
      </c>
      <c r="F61" s="259" t="str">
        <f>IFERROR(IF(VLOOKUP(Table1[[#This Row],[Budget Code Description]],Dimentions!$X$6:$AC$132,2,FALSE)="","",VLOOKUP(Table1[[#This Row],[Budget Code Description]],Dimentions!$X$6:$AC$132,2,FALSE)),"")</f>
        <v>BANK FEES</v>
      </c>
      <c r="G61" s="351">
        <f>IFERROR(VLOOKUP(Table1[[#This Row],[Budget Code Description]],Dimentions!$X$6:$AC$132,3,FALSE),"")</f>
        <v>90900</v>
      </c>
      <c r="H61" s="260" t="str">
        <f>IFERROR(VLOOKUP(Table1[[#This Row],[Account]],Dimentions!$S$6:$V$233,2,FALSE),"")</f>
        <v>Bank Fees &amp; Service Charges</v>
      </c>
      <c r="I61" s="261">
        <f>_xlfn.NUMBERVALUE(LEFT(Table1[[#This Row],[Account]],1))</f>
        <v>9</v>
      </c>
      <c r="J61" s="261" t="str">
        <f>IFERROR(VLOOKUP(Table1[[#This Row],[Budget Code Description]],Table6[#All],7,FALSE),"")</f>
        <v>DOL423</v>
      </c>
      <c r="K61" s="259">
        <f>IFERROR(VLOOKUP(Table1[[#This Row],[Budget Code Description]],Table6[#All],8,FALSE),"")</f>
        <v>20200</v>
      </c>
      <c r="L61" s="262"/>
      <c r="M61" s="263" t="str">
        <f>IFERROR(VLOOKUP(Table1[[#This Row],[Staff ID]],Table2[],2,FALSE),"")</f>
        <v/>
      </c>
      <c r="N61" s="264" t="str">
        <f>IFERROR(IF(VLOOKUP(Table1[[#This Row],[Budget Code Description]],Dimentions!$X$6:$AC$97,4,FALSE)="","",VLOOKUP(Table1[[#This Row],[Budget Code Description]],Dimentions!$X$6:$AC$97,4,FALSE)),"")</f>
        <v/>
      </c>
      <c r="O61" s="263" t="str">
        <f>IFERROR(VLOOKUP(Table1[[#This Row],[Vendor ID]],Table549[],2,FALSE),"")</f>
        <v/>
      </c>
      <c r="P61" s="262" t="s">
        <v>99</v>
      </c>
      <c r="Q61" s="259" t="str">
        <f>IF(Table1[[#This Row],[Posting Date]]&lt;&gt;"",$D$9,"")</f>
        <v>2023-01 DOL423 Mexico FO Report</v>
      </c>
      <c r="R61" s="265" t="str">
        <f>IF(Table1[[#This Row],[Posting Date]]&lt;&gt;"",$D$10,"")</f>
        <v>2023-01 DOL423 Mexico FO Report</v>
      </c>
      <c r="S61" s="345" t="s">
        <v>162</v>
      </c>
      <c r="T61" s="262" t="s">
        <v>44</v>
      </c>
      <c r="U61" s="346">
        <v>61.95</v>
      </c>
      <c r="V61" s="347"/>
      <c r="W61" s="327">
        <f t="shared" si="0"/>
        <v>18.970994000000001</v>
      </c>
      <c r="X61" s="223">
        <f>IF(E61="","",(IF(Table1[[#This Row],[Cur]]="USD",Table1[[#This Row],[Cur_Amount Debit]],Table1[[#This Row],[Cur_Amount Debit]]/Table1[[#This Row],[Exchange Rate]])))</f>
        <v>3.2655115488413524</v>
      </c>
      <c r="Y61" s="223">
        <f>IF(E61="","",(IF(Table1[[#This Row],[Cur]]="USD",Table1[[#This Row],[Cur_Amount Credit]],Table1[[#This Row],[Cur_Amount Credit]]/ExchangeRate)))</f>
        <v>0</v>
      </c>
      <c r="Z61" s="224">
        <f>IF(E61="","",(Table1[[#This Row],[Debit USD]]-Table1[[#This Row],[Credit USD]]))</f>
        <v>3.2655115488413524</v>
      </c>
      <c r="AA61" s="221" t="s">
        <v>163</v>
      </c>
      <c r="AB61" s="1"/>
      <c r="AC61" s="15"/>
      <c r="AD61" s="15" t="str">
        <f>IF(AND(OR(Table1[[#This Row],[Account]]="15030",Table1[[#This Row],[Account]]="15035",Table1[[#This Row],[Account]]="20150"),Table1[[#This Row],[Vendor ID]]=""),1,"")</f>
        <v/>
      </c>
      <c r="AE61" s="15"/>
      <c r="AF61" s="15"/>
      <c r="AG61" s="15"/>
      <c r="AH61" s="46" t="str">
        <f>IF(Table1[[#This Row],[Posting Date]]&lt;&gt;"","GJ-"&amp;CountryID,"")</f>
        <v>GJ-MEX</v>
      </c>
      <c r="AI61" s="59">
        <f>IF(Table1[[#This Row],[Posting Date]]&lt;&gt;"",Table1[[#This Row],[Posting Date]],"")</f>
        <v>44957</v>
      </c>
      <c r="AJ61" s="46"/>
      <c r="AK61" s="46" t="str">
        <f>IF(Table1[[#This Row],[Description]]&lt;&gt;"",Table1[[#This Row],[Description]],"")</f>
        <v>2023-01 DOL423 Mexico FO Report</v>
      </c>
      <c r="AL61" s="46" t="str">
        <f>IF(Table1[[#This Row],[Posting Date]]&lt;&gt;"",Table1[[#This Row],[Reference Number]],"")</f>
        <v>2023-01 DOL423 Mexico FO Report</v>
      </c>
      <c r="AM61" s="46" t="str">
        <f>TRIM(Table1[[#This Row],[Line '#]])</f>
        <v>37</v>
      </c>
      <c r="AN61" s="46" t="str">
        <f>TRIM(Table1[[#This Row],[Account]])</f>
        <v>90900</v>
      </c>
      <c r="AO61" s="46" t="str">
        <f>IF(Table1[[#This Row],[Posting Date]]&lt;&gt;"",$D$5,"")</f>
        <v>MEX</v>
      </c>
      <c r="AP61" s="46" t="str">
        <f>TRIM(Table1[[#This Row],[Departments-Prgrams]])</f>
        <v>20200</v>
      </c>
      <c r="AQ61" s="46" t="str">
        <f>TRIM(Table1[[#This Row],[Grant]])</f>
        <v>DOL423</v>
      </c>
      <c r="AR61" s="46" t="str">
        <f>TRIM(Table1[[#This Row],[Staff ID]])</f>
        <v/>
      </c>
      <c r="AS61" s="46" t="str">
        <f>IF(TRIM(Table1[[#This Row],[Budget Code]])=0,"",TRIM(Table1[[#This Row],[Budget Code]]))</f>
        <v>BANK FEES</v>
      </c>
      <c r="AT61" s="46" t="str">
        <f>IF(Table1[[#This Row],[Line Description]]&lt;&gt;"",Table1[[#This Row],[Line Description]],"")</f>
        <v>Banco Santander Mexico SA Bank fees Ene 2023</v>
      </c>
      <c r="AU61" s="46">
        <f>IF(Table1[[#This Row],[Cur_Amount Debit]]&gt;0,ROUND(Table1[[#This Row],[Cur_Amount Debit]],2),"")</f>
        <v>61.95</v>
      </c>
      <c r="AV61" s="46" t="str">
        <f>IF(Table1[[#This Row],[Cur_Amount Credit]]&gt;0,ROUND(Table1[[#This Row],[Cur_Amount Credit]],2),"")</f>
        <v/>
      </c>
      <c r="AW61" s="46" t="str">
        <f>LEFT(Table1[[#This Row],[Cur]],3)</f>
        <v>MX</v>
      </c>
      <c r="AX61" s="59"/>
      <c r="AY61" s="46"/>
      <c r="AZ61" s="46">
        <f>IF(Table1[[#This Row],[Cur]]&lt;&gt;"",IF(Table1[[#This Row],[Cur]]="USD","",ExchangeRate),"")</f>
        <v>18.970994000000001</v>
      </c>
      <c r="BA61" s="46" t="str">
        <f>IF(Table1[[#This Row],[Grant]]&lt;&gt;"",VLOOKUP(Table1[[#This Row],[Grant]],Grants!B:D,3),"")</f>
        <v>EGC</v>
      </c>
      <c r="BB61" s="46" t="str">
        <f>TRIM(Table1[[#This Row],[Vendor ID]])</f>
        <v/>
      </c>
      <c r="BC61">
        <f>IF(Table1[[#This Row],[Reference Number]]=Q60,BC60,BC60+1)</f>
        <v>1</v>
      </c>
    </row>
    <row r="62" spans="1:55" ht="42.95" hidden="1">
      <c r="A62" s="1"/>
      <c r="B62" s="281">
        <f>IF(Table1[[#This Row],[Posting Date]]&lt;&gt;"",IF(Table1[[#This Row],[Reference Number]]=Q61,B61+1,1),"")</f>
        <v>38</v>
      </c>
      <c r="C62" s="282">
        <v>44957</v>
      </c>
      <c r="D62" s="282">
        <v>44957</v>
      </c>
      <c r="E62" s="283" t="s">
        <v>164</v>
      </c>
      <c r="F62" s="284" t="str">
        <f>IFERROR(IF(VLOOKUP(Table1[[#This Row],[Budget Code Description]],Dimentions!$X$6:$AC$132,2,FALSE)="","",VLOOKUP(Table1[[#This Row],[Budget Code Description]],Dimentions!$X$6:$AC$132,2,FALSE)),"")</f>
        <v>FRINGE-MX</v>
      </c>
      <c r="G62" s="349">
        <f>IFERROR(VLOOKUP(Table1[[#This Row],[Budget Code Description]],Dimentions!$X$6:$AC$132,3,FALSE),"")</f>
        <v>70015</v>
      </c>
      <c r="H62" s="285" t="str">
        <f>IFERROR(VLOOKUP(Table1[[#This Row],[Account]],Dimentions!$S$6:$V$233,2,FALSE),"")</f>
        <v>In Country Benefits</v>
      </c>
      <c r="I62" s="286">
        <f>_xlfn.NUMBERVALUE(LEFT(Table1[[#This Row],[Account]],1))</f>
        <v>7</v>
      </c>
      <c r="J62" s="286" t="str">
        <f>IFERROR(VLOOKUP(Table1[[#This Row],[Budget Code Description]],Table6[#All],7,FALSE),"")</f>
        <v>DOL423</v>
      </c>
      <c r="K62" s="284">
        <f>IFERROR(VLOOKUP(Table1[[#This Row],[Budget Code Description]],Table6[#All],8,FALSE),"")</f>
        <v>20200</v>
      </c>
      <c r="L62" s="287"/>
      <c r="M62" s="288" t="str">
        <f>IFERROR(VLOOKUP(Table1[[#This Row],[Staff ID]],Table2[],2,FALSE),"")</f>
        <v/>
      </c>
      <c r="N62" s="289" t="str">
        <f>IFERROR(IF(VLOOKUP(Table1[[#This Row],[Budget Code Description]],Dimentions!$X$6:$AC$97,4,FALSE)="","",VLOOKUP(Table1[[#This Row],[Budget Code Description]],Dimentions!$X$6:$AC$97,4,FALSE)),"")</f>
        <v/>
      </c>
      <c r="O62" s="288" t="str">
        <f>IFERROR(VLOOKUP(Table1[[#This Row],[Vendor ID]],Table549[],2,FALSE),"")</f>
        <v/>
      </c>
      <c r="P62" s="287" t="s">
        <v>165</v>
      </c>
      <c r="Q62" s="284" t="str">
        <f>IF(Table1[[#This Row],[Posting Date]]&lt;&gt;"",$D$9,"")</f>
        <v>2023-01 DOL423 Mexico FO Report</v>
      </c>
      <c r="R62" s="290" t="str">
        <f>IF(Table1[[#This Row],[Posting Date]]&lt;&gt;"",$D$10,"")</f>
        <v>2023-01 DOL423 Mexico FO Report</v>
      </c>
      <c r="S62" s="291" t="s">
        <v>166</v>
      </c>
      <c r="T62" s="287" t="s">
        <v>44</v>
      </c>
      <c r="U62" s="382">
        <f>74019.32*0.8</f>
        <v>59215.456000000006</v>
      </c>
      <c r="V62" s="330"/>
      <c r="W62" s="327">
        <f t="shared" si="0"/>
        <v>18.970994000000001</v>
      </c>
      <c r="X62" s="223">
        <f>IF(E62="","",(IF(Table1[[#This Row],[Cur]]="USD",Table1[[#This Row],[Cur_Amount Debit]],Table1[[#This Row],[Cur_Amount Debit]]/Table1[[#This Row],[Exchange Rate]])))</f>
        <v>3121.3681265198861</v>
      </c>
      <c r="Y62" s="223">
        <f>IF(E62="","",(IF(Table1[[#This Row],[Cur]]="USD",Table1[[#This Row],[Cur_Amount Credit]],Table1[[#This Row],[Cur_Amount Credit]]/ExchangeRate)))</f>
        <v>0</v>
      </c>
      <c r="Z62" s="224">
        <f>IF(E62="","",(Table1[[#This Row],[Debit USD]]-Table1[[#This Row],[Credit USD]]))</f>
        <v>3121.3681265198861</v>
      </c>
      <c r="AA62" s="225" t="s">
        <v>167</v>
      </c>
      <c r="AB62" s="1"/>
      <c r="AC62" s="15"/>
      <c r="AD62" s="15" t="str">
        <f>IF(AND(OR(Table1[[#This Row],[Account]]="15030",Table1[[#This Row],[Account]]="15035",Table1[[#This Row],[Account]]="20150"),Table1[[#This Row],[Vendor ID]]=""),1,"")</f>
        <v/>
      </c>
      <c r="AE62" s="15"/>
      <c r="AF62" s="15"/>
      <c r="AG62" s="15"/>
      <c r="AH62" s="46" t="str">
        <f>IF(Table1[[#This Row],[Posting Date]]&lt;&gt;"","GJ-"&amp;CountryID,"")</f>
        <v>GJ-MEX</v>
      </c>
      <c r="AI62" s="59">
        <f>IF(Table1[[#This Row],[Posting Date]]&lt;&gt;"",Table1[[#This Row],[Posting Date]],"")</f>
        <v>44957</v>
      </c>
      <c r="AJ62" s="46"/>
      <c r="AK62" s="46" t="str">
        <f>IF(Table1[[#This Row],[Description]]&lt;&gt;"",Table1[[#This Row],[Description]],"")</f>
        <v>2023-01 DOL423 Mexico FO Report</v>
      </c>
      <c r="AL62" s="46" t="str">
        <f>IF(Table1[[#This Row],[Posting Date]]&lt;&gt;"",Table1[[#This Row],[Reference Number]],"")</f>
        <v>2023-01 DOL423 Mexico FO Report</v>
      </c>
      <c r="AM62" s="46" t="str">
        <f>TRIM(Table1[[#This Row],[Line '#]])</f>
        <v>38</v>
      </c>
      <c r="AN62" s="46" t="str">
        <f>TRIM(Table1[[#This Row],[Account]])</f>
        <v>70015</v>
      </c>
      <c r="AO62" s="46" t="str">
        <f>IF(Table1[[#This Row],[Posting Date]]&lt;&gt;"",$D$5,"")</f>
        <v>MEX</v>
      </c>
      <c r="AP62" s="46" t="str">
        <f>TRIM(Table1[[#This Row],[Departments-Prgrams]])</f>
        <v>20200</v>
      </c>
      <c r="AQ62" s="46" t="str">
        <f>TRIM(Table1[[#This Row],[Grant]])</f>
        <v>DOL423</v>
      </c>
      <c r="AR62" s="46" t="str">
        <f>TRIM(Table1[[#This Row],[Staff ID]])</f>
        <v/>
      </c>
      <c r="AS62" s="46" t="str">
        <f>IF(TRIM(Table1[[#This Row],[Budget Code]])=0,"",TRIM(Table1[[#This Row],[Budget Code]]))</f>
        <v>FRINGE-MX</v>
      </c>
      <c r="AT62" s="46" t="str">
        <f>IF(Table1[[#This Row],[Line Description]]&lt;&gt;"",Table1[[#This Row],[Line Description]],"")</f>
        <v>Medical Insurance, MetLife Mexico SA de CV,  Jan-Dec 2023 80% POA</v>
      </c>
      <c r="AU62" s="46">
        <f>IF(Table1[[#This Row],[Cur_Amount Debit]]&gt;0,ROUND(Table1[[#This Row],[Cur_Amount Debit]],2),"")</f>
        <v>59215.46</v>
      </c>
      <c r="AV62" s="46" t="str">
        <f>IF(Table1[[#This Row],[Cur_Amount Credit]]&gt;0,ROUND(Table1[[#This Row],[Cur_Amount Credit]],2),"")</f>
        <v/>
      </c>
      <c r="AW62" s="46" t="str">
        <f>LEFT(Table1[[#This Row],[Cur]],3)</f>
        <v>MX</v>
      </c>
      <c r="AX62" s="59"/>
      <c r="AY62" s="46"/>
      <c r="AZ62" s="46">
        <f>IF(Table1[[#This Row],[Cur]]&lt;&gt;"",IF(Table1[[#This Row],[Cur]]="USD","",ExchangeRate),"")</f>
        <v>18.970994000000001</v>
      </c>
      <c r="BA62" s="46" t="str">
        <f>IF(Table1[[#This Row],[Grant]]&lt;&gt;"",VLOOKUP(Table1[[#This Row],[Grant]],Grants!B:D,3),"")</f>
        <v>EGC</v>
      </c>
      <c r="BB62" s="46" t="str">
        <f>TRIM(Table1[[#This Row],[Vendor ID]])</f>
        <v/>
      </c>
      <c r="BC62">
        <f>IF(Table1[[#This Row],[Reference Number]]=Q61,BC61,BC61+1)</f>
        <v>1</v>
      </c>
    </row>
    <row r="63" spans="1:55" ht="23.1" hidden="1" customHeight="1">
      <c r="A63" s="1"/>
      <c r="B63" s="356">
        <f>IF(Table1[[#This Row],[Posting Date]]&lt;&gt;"",IF(Table1[[#This Row],[Reference Number]]=Q62,B62+1,1),"")</f>
        <v>39</v>
      </c>
      <c r="C63" s="61">
        <v>44957</v>
      </c>
      <c r="D63" s="61">
        <v>44957</v>
      </c>
      <c r="E63" s="218" t="s">
        <v>108</v>
      </c>
      <c r="F63" s="143">
        <f>IFERROR(IF(VLOOKUP(Table1[[#This Row],[Budget Code Description]],Dimentions!$X$6:$AC$132,2,FALSE)="","",VLOOKUP(Table1[[#This Row],[Budget Code Description]],Dimentions!$X$6:$AC$132,2,FALSE)),"")</f>
        <v>99999</v>
      </c>
      <c r="G63" s="355">
        <f>IFERROR(VLOOKUP(Table1[[#This Row],[Budget Code Description]],Dimentions!$X$6:$AC$132,3,FALSE),"")</f>
        <v>20200</v>
      </c>
      <c r="H63" s="64" t="str">
        <f>IFERROR(VLOOKUP(Table1[[#This Row],[Account]],Dimentions!$S$6:$V$233,2,FALSE),"")</f>
        <v>A/P Liabilities Payable</v>
      </c>
      <c r="I63" s="62">
        <f>_xlfn.NUMBERVALUE(LEFT(Table1[[#This Row],[Account]],1))</f>
        <v>2</v>
      </c>
      <c r="J63" s="62" t="str">
        <f>IFERROR(VLOOKUP(Table1[[#This Row],[Budget Code Description]],Table6[#All],7,FALSE),"")</f>
        <v>DOL423</v>
      </c>
      <c r="K63" s="143">
        <f>IFERROR(VLOOKUP(Table1[[#This Row],[Budget Code Description]],Table6[#All],8,FALSE),"")</f>
        <v>20200</v>
      </c>
      <c r="L63" s="63"/>
      <c r="M63" s="65" t="str">
        <f>IFERROR(VLOOKUP(Table1[[#This Row],[Staff ID]],Table2[],2,FALSE),"")</f>
        <v/>
      </c>
      <c r="N63" s="211" t="str">
        <f>IFERROR(IF(VLOOKUP(Table1[[#This Row],[Budget Code Description]],Dimentions!$X$6:$AC$97,4,FALSE)="","",VLOOKUP(Table1[[#This Row],[Budget Code Description]],Dimentions!$X$6:$AC$97,4,FALSE)),"")</f>
        <v/>
      </c>
      <c r="O63" s="65" t="str">
        <f>IFERROR(VLOOKUP(Table1[[#This Row],[Vendor ID]],Table549[],2,FALSE),"")</f>
        <v/>
      </c>
      <c r="P63" s="63" t="s">
        <v>165</v>
      </c>
      <c r="Q63" s="143" t="str">
        <f>IF(Table1[[#This Row],[Posting Date]]&lt;&gt;"",$D$9,"")</f>
        <v>2023-01 DOL423 Mexico FO Report</v>
      </c>
      <c r="R63" s="159" t="str">
        <f>IF(Table1[[#This Row],[Posting Date]]&lt;&gt;"",$D$10,"")</f>
        <v>2023-01 DOL423 Mexico FO Report</v>
      </c>
      <c r="S63" s="220" t="s">
        <v>168</v>
      </c>
      <c r="T63" s="63" t="s">
        <v>44</v>
      </c>
      <c r="U63" s="222">
        <f>74019.32*0.2</f>
        <v>14803.864000000001</v>
      </c>
      <c r="V63" s="383"/>
      <c r="W63" s="327">
        <f t="shared" si="0"/>
        <v>18.970994000000001</v>
      </c>
      <c r="X63" s="223">
        <f>IF(E63="","",(IF(Table1[[#This Row],[Cur]]="USD",Table1[[#This Row],[Cur_Amount Debit]],Table1[[#This Row],[Cur_Amount Debit]]/Table1[[#This Row],[Exchange Rate]])))</f>
        <v>780.34203162997153</v>
      </c>
      <c r="Y63" s="223">
        <f>IF(E63="","",(IF(Table1[[#This Row],[Cur]]="USD",Table1[[#This Row],[Cur_Amount Credit]],Table1[[#This Row],[Cur_Amount Credit]]/ExchangeRate)))</f>
        <v>0</v>
      </c>
      <c r="Z63" s="224">
        <f>IF(E63="","",(Table1[[#This Row],[Debit USD]]-Table1[[#This Row],[Credit USD]]))</f>
        <v>780.34203162997153</v>
      </c>
      <c r="AA63" s="225" t="s">
        <v>167</v>
      </c>
      <c r="AB63" s="1"/>
      <c r="AC63" s="15"/>
      <c r="AD63" s="15" t="str">
        <f>IF(AND(OR(Table1[[#This Row],[Account]]="15030",Table1[[#This Row],[Account]]="15035",Table1[[#This Row],[Account]]="20150"),Table1[[#This Row],[Vendor ID]]=""),1,"")</f>
        <v/>
      </c>
      <c r="AE63" s="15"/>
      <c r="AF63" s="15"/>
      <c r="AG63" s="15"/>
      <c r="AH63" s="46" t="str">
        <f>IF(Table1[[#This Row],[Posting Date]]&lt;&gt;"","GJ-"&amp;CountryID,"")</f>
        <v>GJ-MEX</v>
      </c>
      <c r="AI63" s="59">
        <f>IF(Table1[[#This Row],[Posting Date]]&lt;&gt;"",Table1[[#This Row],[Posting Date]],"")</f>
        <v>44957</v>
      </c>
      <c r="AJ63" s="46"/>
      <c r="AK63" s="46" t="str">
        <f>IF(Table1[[#This Row],[Description]]&lt;&gt;"",Table1[[#This Row],[Description]],"")</f>
        <v>2023-01 DOL423 Mexico FO Report</v>
      </c>
      <c r="AL63" s="46" t="str">
        <f>IF(Table1[[#This Row],[Posting Date]]&lt;&gt;"",Table1[[#This Row],[Reference Number]],"")</f>
        <v>2023-01 DOL423 Mexico FO Report</v>
      </c>
      <c r="AM63" s="46" t="str">
        <f>TRIM(Table1[[#This Row],[Line '#]])</f>
        <v>39</v>
      </c>
      <c r="AN63" s="46" t="str">
        <f>TRIM(Table1[[#This Row],[Account]])</f>
        <v>20200</v>
      </c>
      <c r="AO63" s="46" t="str">
        <f>IF(Table1[[#This Row],[Posting Date]]&lt;&gt;"",$D$5,"")</f>
        <v>MEX</v>
      </c>
      <c r="AP63" s="46" t="str">
        <f>TRIM(Table1[[#This Row],[Departments-Prgrams]])</f>
        <v>20200</v>
      </c>
      <c r="AQ63" s="46" t="str">
        <f>TRIM(Table1[[#This Row],[Grant]])</f>
        <v>DOL423</v>
      </c>
      <c r="AR63" s="46" t="str">
        <f>TRIM(Table1[[#This Row],[Staff ID]])</f>
        <v/>
      </c>
      <c r="AS63" s="46" t="str">
        <f>IF(TRIM(Table1[[#This Row],[Budget Code]])=0,"",TRIM(Table1[[#This Row],[Budget Code]]))</f>
        <v>99999</v>
      </c>
      <c r="AT63" s="46" t="str">
        <f>IF(Table1[[#This Row],[Line Description]]&lt;&gt;"",Table1[[#This Row],[Line Description]],"")</f>
        <v>Medical Insurance, MetLife Mexico SA de CV,  Jan-Dec 2023 20% Worked</v>
      </c>
      <c r="AU63" s="46">
        <f>IF(Table1[[#This Row],[Cur_Amount Debit]]&gt;0,ROUND(Table1[[#This Row],[Cur_Amount Debit]],2),"")</f>
        <v>14803.86</v>
      </c>
      <c r="AV63" s="46" t="str">
        <f>IF(Table1[[#This Row],[Cur_Amount Credit]]&gt;0,ROUND(Table1[[#This Row],[Cur_Amount Credit]],2),"")</f>
        <v/>
      </c>
      <c r="AW63" s="46" t="str">
        <f>LEFT(Table1[[#This Row],[Cur]],3)</f>
        <v>MX</v>
      </c>
      <c r="AX63" s="59"/>
      <c r="AY63" s="46"/>
      <c r="AZ63" s="46">
        <f>IF(Table1[[#This Row],[Cur]]&lt;&gt;"",IF(Table1[[#This Row],[Cur]]="USD","",ExchangeRate),"")</f>
        <v>18.970994000000001</v>
      </c>
      <c r="BA63" s="46" t="str">
        <f>IF(Table1[[#This Row],[Grant]]&lt;&gt;"",VLOOKUP(Table1[[#This Row],[Grant]],Grants!B:D,3),"")</f>
        <v>EGC</v>
      </c>
      <c r="BB63" s="46" t="str">
        <f>TRIM(Table1[[#This Row],[Vendor ID]])</f>
        <v/>
      </c>
      <c r="BC63">
        <f>IF(Table1[[#This Row],[Reference Number]]=Q62,BC62,BC62+1)</f>
        <v>1</v>
      </c>
    </row>
    <row r="64" spans="1:55" ht="27.6" hidden="1" customHeight="1">
      <c r="A64" s="1"/>
      <c r="B64" s="356">
        <f>IF(Table1[[#This Row],[Posting Date]]&lt;&gt;"",IF(Table1[[#This Row],[Reference Number]]=Q63,B63+1,1),"")</f>
        <v>40</v>
      </c>
      <c r="C64" s="61">
        <v>44957</v>
      </c>
      <c r="D64" s="61">
        <v>44957</v>
      </c>
      <c r="E64" s="218" t="s">
        <v>164</v>
      </c>
      <c r="F64" s="143" t="str">
        <f>IFERROR(IF(VLOOKUP(Table1[[#This Row],[Budget Code Description]],Dimentions!$X$6:$AC$132,2,FALSE)="","",VLOOKUP(Table1[[#This Row],[Budget Code Description]],Dimentions!$X$6:$AC$132,2,FALSE)),"")</f>
        <v>FRINGE-MX</v>
      </c>
      <c r="G64" s="355">
        <f>IFERROR(VLOOKUP(Table1[[#This Row],[Budget Code Description]],Dimentions!$X$6:$AC$132,3,FALSE),"")</f>
        <v>70015</v>
      </c>
      <c r="H64" s="64" t="str">
        <f>IFERROR(VLOOKUP(Table1[[#This Row],[Account]],Dimentions!$S$6:$V$233,2,FALSE),"")</f>
        <v>In Country Benefits</v>
      </c>
      <c r="I64" s="62">
        <f>_xlfn.NUMBERVALUE(LEFT(Table1[[#This Row],[Account]],1))</f>
        <v>7</v>
      </c>
      <c r="J64" s="62" t="str">
        <f>IFERROR(VLOOKUP(Table1[[#This Row],[Budget Code Description]],Table6[#All],7,FALSE),"")</f>
        <v>DOL423</v>
      </c>
      <c r="K64" s="143">
        <f>IFERROR(VLOOKUP(Table1[[#This Row],[Budget Code Description]],Table6[#All],8,FALSE),"")</f>
        <v>20200</v>
      </c>
      <c r="L64" s="63"/>
      <c r="M64" s="65" t="str">
        <f>IFERROR(VLOOKUP(Table1[[#This Row],[Staff ID]],Table2[],2,FALSE),"")</f>
        <v/>
      </c>
      <c r="N64" s="211" t="str">
        <f>IFERROR(IF(VLOOKUP(Table1[[#This Row],[Budget Code Description]],Dimentions!$X$6:$AC$97,4,FALSE)="","",VLOOKUP(Table1[[#This Row],[Budget Code Description]],Dimentions!$X$6:$AC$97,4,FALSE)),"")</f>
        <v/>
      </c>
      <c r="O64" s="65" t="str">
        <f>IFERROR(VLOOKUP(Table1[[#This Row],[Vendor ID]],Table549[],2,FALSE),"")</f>
        <v/>
      </c>
      <c r="P64" s="63" t="s">
        <v>165</v>
      </c>
      <c r="Q64" s="143" t="str">
        <f>IF(Table1[[#This Row],[Posting Date]]&lt;&gt;"",$D$9,"")</f>
        <v>2023-01 DOL423 Mexico FO Report</v>
      </c>
      <c r="R64" s="159" t="str">
        <f>IF(Table1[[#This Row],[Posting Date]]&lt;&gt;"",$D$10,"")</f>
        <v>2023-01 DOL423 Mexico FO Report</v>
      </c>
      <c r="S64" s="220" t="s">
        <v>166</v>
      </c>
      <c r="T64" s="63" t="s">
        <v>44</v>
      </c>
      <c r="U64" s="222">
        <f>6028.88*0.8</f>
        <v>4823.1040000000003</v>
      </c>
      <c r="V64" s="383"/>
      <c r="W64" s="327">
        <f t="shared" ref="W64:W104" si="1">IF(E64="","",(ExchangeRate))</f>
        <v>18.970994000000001</v>
      </c>
      <c r="X64" s="223">
        <f>IF(E64="","",(IF(Table1[[#This Row],[Cur]]="USD",Table1[[#This Row],[Cur_Amount Debit]],Table1[[#This Row],[Cur_Amount Debit]]/Table1[[#This Row],[Exchange Rate]])))</f>
        <v>254.23570320036998</v>
      </c>
      <c r="Y64" s="223">
        <f>IF(E64="","",(IF(Table1[[#This Row],[Cur]]="USD",Table1[[#This Row],[Cur_Amount Credit]],Table1[[#This Row],[Cur_Amount Credit]]/ExchangeRate)))</f>
        <v>0</v>
      </c>
      <c r="Z64" s="224">
        <f>IF(E64="","",(Table1[[#This Row],[Debit USD]]-Table1[[#This Row],[Credit USD]]))</f>
        <v>254.23570320036998</v>
      </c>
      <c r="AA64" s="225" t="s">
        <v>167</v>
      </c>
      <c r="AB64" s="1"/>
      <c r="AC64" s="15"/>
      <c r="AD64" s="15" t="str">
        <f>IF(AND(OR(Table1[[#This Row],[Account]]="15030",Table1[[#This Row],[Account]]="15035",Table1[[#This Row],[Account]]="20150"),Table1[[#This Row],[Vendor ID]]=""),1,"")</f>
        <v/>
      </c>
      <c r="AE64" s="15"/>
      <c r="AF64" s="15"/>
      <c r="AG64" s="15"/>
      <c r="AH64" s="46" t="str">
        <f>IF(Table1[[#This Row],[Posting Date]]&lt;&gt;"","GJ-"&amp;CountryID,"")</f>
        <v>GJ-MEX</v>
      </c>
      <c r="AI64" s="59">
        <f>IF(Table1[[#This Row],[Posting Date]]&lt;&gt;"",Table1[[#This Row],[Posting Date]],"")</f>
        <v>44957</v>
      </c>
      <c r="AJ64" s="46"/>
      <c r="AK64" s="46" t="str">
        <f>IF(Table1[[#This Row],[Description]]&lt;&gt;"",Table1[[#This Row],[Description]],"")</f>
        <v>2023-01 DOL423 Mexico FO Report</v>
      </c>
      <c r="AL64" s="46" t="str">
        <f>IF(Table1[[#This Row],[Posting Date]]&lt;&gt;"",Table1[[#This Row],[Reference Number]],"")</f>
        <v>2023-01 DOL423 Mexico FO Report</v>
      </c>
      <c r="AM64" s="46" t="str">
        <f>TRIM(Table1[[#This Row],[Line '#]])</f>
        <v>40</v>
      </c>
      <c r="AN64" s="46" t="str">
        <f>TRIM(Table1[[#This Row],[Account]])</f>
        <v>70015</v>
      </c>
      <c r="AO64" s="46" t="str">
        <f>IF(Table1[[#This Row],[Posting Date]]&lt;&gt;"",$D$5,"")</f>
        <v>MEX</v>
      </c>
      <c r="AP64" s="46" t="str">
        <f>TRIM(Table1[[#This Row],[Departments-Prgrams]])</f>
        <v>20200</v>
      </c>
      <c r="AQ64" s="46" t="str">
        <f>TRIM(Table1[[#This Row],[Grant]])</f>
        <v>DOL423</v>
      </c>
      <c r="AR64" s="46" t="str">
        <f>TRIM(Table1[[#This Row],[Staff ID]])</f>
        <v/>
      </c>
      <c r="AS64" s="46" t="str">
        <f>IF(TRIM(Table1[[#This Row],[Budget Code]])=0,"",TRIM(Table1[[#This Row],[Budget Code]]))</f>
        <v>FRINGE-MX</v>
      </c>
      <c r="AT64" s="46" t="str">
        <f>IF(Table1[[#This Row],[Line Description]]&lt;&gt;"",Table1[[#This Row],[Line Description]],"")</f>
        <v>Medical Insurance, MetLife Mexico SA de CV,  Jan-Dec 2023 80% POA</v>
      </c>
      <c r="AU64" s="46">
        <f>IF(Table1[[#This Row],[Cur_Amount Debit]]&gt;0,ROUND(Table1[[#This Row],[Cur_Amount Debit]],2),"")</f>
        <v>4823.1000000000004</v>
      </c>
      <c r="AV64" s="46" t="str">
        <f>IF(Table1[[#This Row],[Cur_Amount Credit]]&gt;0,ROUND(Table1[[#This Row],[Cur_Amount Credit]],2),"")</f>
        <v/>
      </c>
      <c r="AW64" s="46" t="str">
        <f>LEFT(Table1[[#This Row],[Cur]],3)</f>
        <v>MX</v>
      </c>
      <c r="AX64" s="59"/>
      <c r="AY64" s="46"/>
      <c r="AZ64" s="46">
        <f>IF(Table1[[#This Row],[Cur]]&lt;&gt;"",IF(Table1[[#This Row],[Cur]]="USD","",ExchangeRate),"")</f>
        <v>18.970994000000001</v>
      </c>
      <c r="BA64" s="46" t="str">
        <f>IF(Table1[[#This Row],[Grant]]&lt;&gt;"",VLOOKUP(Table1[[#This Row],[Grant]],Grants!B:D,3),"")</f>
        <v>EGC</v>
      </c>
      <c r="BB64" s="46" t="str">
        <f>TRIM(Table1[[#This Row],[Vendor ID]])</f>
        <v/>
      </c>
      <c r="BC64">
        <f>IF(Table1[[#This Row],[Reference Number]]=Q63,BC63,BC63+1)</f>
        <v>1</v>
      </c>
    </row>
    <row r="65" spans="1:55" ht="29.45" hidden="1" customHeight="1">
      <c r="A65" s="1"/>
      <c r="B65" s="356">
        <f>IF(Table1[[#This Row],[Posting Date]]&lt;&gt;"",IF(Table1[[#This Row],[Reference Number]]=Q64,B64+1,1),"")</f>
        <v>41</v>
      </c>
      <c r="C65" s="61">
        <v>44957</v>
      </c>
      <c r="D65" s="61">
        <v>44957</v>
      </c>
      <c r="E65" s="218" t="s">
        <v>108</v>
      </c>
      <c r="F65" s="143">
        <f>IFERROR(IF(VLOOKUP(Table1[[#This Row],[Budget Code Description]],Dimentions!$X$6:$AC$132,2,FALSE)="","",VLOOKUP(Table1[[#This Row],[Budget Code Description]],Dimentions!$X$6:$AC$132,2,FALSE)),"")</f>
        <v>99999</v>
      </c>
      <c r="G65" s="355">
        <f>IFERROR(VLOOKUP(Table1[[#This Row],[Budget Code Description]],Dimentions!$X$6:$AC$132,3,FALSE),"")</f>
        <v>20200</v>
      </c>
      <c r="H65" s="64" t="str">
        <f>IFERROR(VLOOKUP(Table1[[#This Row],[Account]],Dimentions!$S$6:$V$233,2,FALSE),"")</f>
        <v>A/P Liabilities Payable</v>
      </c>
      <c r="I65" s="62">
        <f>_xlfn.NUMBERVALUE(LEFT(Table1[[#This Row],[Account]],1))</f>
        <v>2</v>
      </c>
      <c r="J65" s="62" t="str">
        <f>IFERROR(VLOOKUP(Table1[[#This Row],[Budget Code Description]],Table6[#All],7,FALSE),"")</f>
        <v>DOL423</v>
      </c>
      <c r="K65" s="143">
        <f>IFERROR(VLOOKUP(Table1[[#This Row],[Budget Code Description]],Table6[#All],8,FALSE),"")</f>
        <v>20200</v>
      </c>
      <c r="L65" s="63"/>
      <c r="M65" s="65" t="str">
        <f>IFERROR(VLOOKUP(Table1[[#This Row],[Staff ID]],Table2[],2,FALSE),"")</f>
        <v/>
      </c>
      <c r="N65" s="211" t="str">
        <f>IFERROR(IF(VLOOKUP(Table1[[#This Row],[Budget Code Description]],Dimentions!$X$6:$AC$97,4,FALSE)="","",VLOOKUP(Table1[[#This Row],[Budget Code Description]],Dimentions!$X$6:$AC$97,4,FALSE)),"")</f>
        <v/>
      </c>
      <c r="O65" s="65" t="str">
        <f>IFERROR(VLOOKUP(Table1[[#This Row],[Vendor ID]],Table549[],2,FALSE),"")</f>
        <v/>
      </c>
      <c r="P65" s="63" t="s">
        <v>165</v>
      </c>
      <c r="Q65" s="143" t="str">
        <f>IF(Table1[[#This Row],[Posting Date]]&lt;&gt;"",$D$9,"")</f>
        <v>2023-01 DOL423 Mexico FO Report</v>
      </c>
      <c r="R65" s="159" t="str">
        <f>IF(Table1[[#This Row],[Posting Date]]&lt;&gt;"",$D$10,"")</f>
        <v>2023-01 DOL423 Mexico FO Report</v>
      </c>
      <c r="S65" s="220" t="s">
        <v>168</v>
      </c>
      <c r="T65" s="63" t="s">
        <v>44</v>
      </c>
      <c r="U65" s="222">
        <f>6028.88*0.2</f>
        <v>1205.7760000000001</v>
      </c>
      <c r="V65" s="383"/>
      <c r="W65" s="327">
        <f t="shared" si="1"/>
        <v>18.970994000000001</v>
      </c>
      <c r="X65" s="161">
        <f>IF(E65="","",(IF(Table1[[#This Row],[Cur]]="USD",Table1[[#This Row],[Cur_Amount Debit]],Table1[[#This Row],[Cur_Amount Debit]]/Table1[[#This Row],[Exchange Rate]])))</f>
        <v>63.558925800092496</v>
      </c>
      <c r="Y65" s="161">
        <f>IF(E65="","",(IF(Table1[[#This Row],[Cur]]="USD",Table1[[#This Row],[Cur_Amount Credit]],Table1[[#This Row],[Cur_Amount Credit]]/ExchangeRate)))</f>
        <v>0</v>
      </c>
      <c r="Z65" s="203">
        <f>IF(E65="","",(Table1[[#This Row],[Debit USD]]-Table1[[#This Row],[Credit USD]]))</f>
        <v>63.558925800092496</v>
      </c>
      <c r="AA65" s="225" t="s">
        <v>167</v>
      </c>
      <c r="AB65" s="1"/>
      <c r="AC65" s="15"/>
      <c r="AD65" s="15" t="str">
        <f>IF(AND(OR(Table1[[#This Row],[Account]]="15030",Table1[[#This Row],[Account]]="15035",Table1[[#This Row],[Account]]="20150"),Table1[[#This Row],[Vendor ID]]=""),1,"")</f>
        <v/>
      </c>
      <c r="AE65" s="15"/>
      <c r="AF65" s="15"/>
      <c r="AG65" s="15"/>
      <c r="AH65" s="46" t="str">
        <f>IF(Table1[[#This Row],[Posting Date]]&lt;&gt;"","GJ-"&amp;CountryID,"")</f>
        <v>GJ-MEX</v>
      </c>
      <c r="AI65" s="59">
        <f>IF(Table1[[#This Row],[Posting Date]]&lt;&gt;"",Table1[[#This Row],[Posting Date]],"")</f>
        <v>44957</v>
      </c>
      <c r="AJ65" s="46"/>
      <c r="AK65" s="46" t="str">
        <f>IF(Table1[[#This Row],[Description]]&lt;&gt;"",Table1[[#This Row],[Description]],"")</f>
        <v>2023-01 DOL423 Mexico FO Report</v>
      </c>
      <c r="AL65" s="46" t="str">
        <f>IF(Table1[[#This Row],[Posting Date]]&lt;&gt;"",Table1[[#This Row],[Reference Number]],"")</f>
        <v>2023-01 DOL423 Mexico FO Report</v>
      </c>
      <c r="AM65" s="46" t="str">
        <f>TRIM(Table1[[#This Row],[Line '#]])</f>
        <v>41</v>
      </c>
      <c r="AN65" s="46" t="str">
        <f>TRIM(Table1[[#This Row],[Account]])</f>
        <v>20200</v>
      </c>
      <c r="AO65" s="46" t="str">
        <f>IF(Table1[[#This Row],[Posting Date]]&lt;&gt;"",$D$5,"")</f>
        <v>MEX</v>
      </c>
      <c r="AP65" s="46" t="str">
        <f>TRIM(Table1[[#This Row],[Departments-Prgrams]])</f>
        <v>20200</v>
      </c>
      <c r="AQ65" s="46" t="str">
        <f>TRIM(Table1[[#This Row],[Grant]])</f>
        <v>DOL423</v>
      </c>
      <c r="AR65" s="46" t="str">
        <f>TRIM(Table1[[#This Row],[Staff ID]])</f>
        <v/>
      </c>
      <c r="AS65" s="46" t="str">
        <f>IF(TRIM(Table1[[#This Row],[Budget Code]])=0,"",TRIM(Table1[[#This Row],[Budget Code]]))</f>
        <v>99999</v>
      </c>
      <c r="AT65" s="46" t="str">
        <f>IF(Table1[[#This Row],[Line Description]]&lt;&gt;"",Table1[[#This Row],[Line Description]],"")</f>
        <v>Medical Insurance, MetLife Mexico SA de CV,  Jan-Dec 2023 20% Worked</v>
      </c>
      <c r="AU65" s="46">
        <f>IF(Table1[[#This Row],[Cur_Amount Debit]]&gt;0,ROUND(Table1[[#This Row],[Cur_Amount Debit]],2),"")</f>
        <v>1205.78</v>
      </c>
      <c r="AV65" s="46" t="str">
        <f>IF(Table1[[#This Row],[Cur_Amount Credit]]&gt;0,ROUND(Table1[[#This Row],[Cur_Amount Credit]],2),"")</f>
        <v/>
      </c>
      <c r="AW65" s="46" t="str">
        <f>LEFT(Table1[[#This Row],[Cur]],3)</f>
        <v>MX</v>
      </c>
      <c r="AX65" s="59"/>
      <c r="AY65" s="46"/>
      <c r="AZ65" s="46">
        <f>IF(Table1[[#This Row],[Cur]]&lt;&gt;"",IF(Table1[[#This Row],[Cur]]="USD","",ExchangeRate),"")</f>
        <v>18.970994000000001</v>
      </c>
      <c r="BA65" s="46" t="str">
        <f>IF(Table1[[#This Row],[Grant]]&lt;&gt;"",VLOOKUP(Table1[[#This Row],[Grant]],Grants!B:D,3),"")</f>
        <v>EGC</v>
      </c>
      <c r="BB65" s="46" t="str">
        <f>TRIM(Table1[[#This Row],[Vendor ID]])</f>
        <v/>
      </c>
      <c r="BC65">
        <f>IF(Table1[[#This Row],[Reference Number]]=Q64,BC64,BC64+1)</f>
        <v>1</v>
      </c>
    </row>
    <row r="66" spans="1:55" ht="42.95" hidden="1">
      <c r="A66" s="1"/>
      <c r="B66" s="356">
        <f>IF(Table1[[#This Row],[Posting Date]]&lt;&gt;"",IF(Table1[[#This Row],[Reference Number]]=Q65,B65+1,1),"")</f>
        <v>42</v>
      </c>
      <c r="C66" s="61">
        <v>44957</v>
      </c>
      <c r="D66" s="61">
        <v>44957</v>
      </c>
      <c r="E66" s="218" t="s">
        <v>136</v>
      </c>
      <c r="F66" s="143" t="str">
        <f>IFERROR(IF(VLOOKUP(Table1[[#This Row],[Budget Code Description]],Dimentions!$X$6:$AC$132,2,FALSE)="","",VLOOKUP(Table1[[#This Row],[Budget Code Description]],Dimentions!$X$6:$AC$132,2,FALSE)),"")</f>
        <v>PERSNL-F&amp;A</v>
      </c>
      <c r="G66" s="355">
        <f>IFERROR(VLOOKUP(Table1[[#This Row],[Budget Code Description]],Dimentions!$X$6:$AC$132,3,FALSE),"")</f>
        <v>70000</v>
      </c>
      <c r="H66" s="64" t="str">
        <f>IFERROR(VLOOKUP(Table1[[#This Row],[Account]],Dimentions!$S$6:$V$233,2,FALSE),"")</f>
        <v>In Country Salaries</v>
      </c>
      <c r="I66" s="62">
        <f>_xlfn.NUMBERVALUE(LEFT(Table1[[#This Row],[Account]],1))</f>
        <v>7</v>
      </c>
      <c r="J66" s="62" t="str">
        <f>IFERROR(VLOOKUP(Table1[[#This Row],[Budget Code Description]],Table6[#All],7,FALSE),"")</f>
        <v>DOL423</v>
      </c>
      <c r="K66" s="143">
        <f>IFERROR(VLOOKUP(Table1[[#This Row],[Budget Code Description]],Table6[#All],8,FALSE),"")</f>
        <v>20200</v>
      </c>
      <c r="L66" s="63"/>
      <c r="M66" s="65" t="str">
        <f>IFERROR(VLOOKUP(Table1[[#This Row],[Staff ID]],Table2[],2,FALSE),"")</f>
        <v/>
      </c>
      <c r="N66" s="211" t="str">
        <f>IFERROR(IF(VLOOKUP(Table1[[#This Row],[Budget Code Description]],Dimentions!$X$6:$AC$97,4,FALSE)="","",VLOOKUP(Table1[[#This Row],[Budget Code Description]],Dimentions!$X$6:$AC$97,4,FALSE)),"")</f>
        <v/>
      </c>
      <c r="O66" s="65" t="str">
        <f>IFERROR(VLOOKUP(Table1[[#This Row],[Vendor ID]],Table549[],2,FALSE),"")</f>
        <v/>
      </c>
      <c r="P66" s="63" t="s">
        <v>28</v>
      </c>
      <c r="Q66" s="143" t="str">
        <f>IF(Table1[[#This Row],[Posting Date]]&lt;&gt;"",$D$9,"")</f>
        <v>2023-01 DOL423 Mexico FO Report</v>
      </c>
      <c r="R66" s="159" t="str">
        <f>IF(Table1[[#This Row],[Posting Date]]&lt;&gt;"",$D$10,"")</f>
        <v>2023-01 DOL423 Mexico FO Report</v>
      </c>
      <c r="S66" s="66" t="s">
        <v>169</v>
      </c>
      <c r="T66" s="63" t="s">
        <v>44</v>
      </c>
      <c r="U66" s="390">
        <v>23619.19</v>
      </c>
      <c r="V66" s="391"/>
      <c r="W66" s="327">
        <v>18.787199999999999</v>
      </c>
      <c r="X66" s="161">
        <f>IF(E66="","",(IF(Table1[[#This Row],[Cur]]="USD",Table1[[#This Row],[Cur_Amount Debit]],Table1[[#This Row],[Cur_Amount Debit]]/Table1[[#This Row],[Exchange Rate]])))</f>
        <v>1257.1958567535344</v>
      </c>
      <c r="Y66" s="161">
        <f>IF(E66="","",(IF(Table1[[#This Row],[Cur]]="USD",Table1[[#This Row],[Cur_Amount Credit]],Table1[[#This Row],[Cur_Amount Credit]]/ExchangeRate)))</f>
        <v>0</v>
      </c>
      <c r="Z66" s="203">
        <f>IF(E66="","",(Table1[[#This Row],[Debit USD]]-Table1[[#This Row],[Credit USD]]))</f>
        <v>1257.1958567535344</v>
      </c>
      <c r="AA66" s="225" t="s">
        <v>132</v>
      </c>
      <c r="AB66" s="1"/>
      <c r="AC66" s="15"/>
      <c r="AD66" s="15" t="str">
        <f>IF(AND(OR(Table1[[#This Row],[Account]]="15030",Table1[[#This Row],[Account]]="15035",Table1[[#This Row],[Account]]="20150"),Table1[[#This Row],[Vendor ID]]=""),1,"")</f>
        <v/>
      </c>
      <c r="AE66" s="15"/>
      <c r="AF66" s="15"/>
      <c r="AG66" s="15"/>
      <c r="AH66" s="46" t="str">
        <f>IF(Table1[[#This Row],[Posting Date]]&lt;&gt;"","GJ-"&amp;CountryID,"")</f>
        <v>GJ-MEX</v>
      </c>
      <c r="AI66" s="59">
        <f>IF(Table1[[#This Row],[Posting Date]]&lt;&gt;"",Table1[[#This Row],[Posting Date]],"")</f>
        <v>44957</v>
      </c>
      <c r="AJ66" s="46"/>
      <c r="AK66" s="46" t="str">
        <f>IF(Table1[[#This Row],[Description]]&lt;&gt;"",Table1[[#This Row],[Description]],"")</f>
        <v>2023-01 DOL423 Mexico FO Report</v>
      </c>
      <c r="AL66" s="46" t="str">
        <f>IF(Table1[[#This Row],[Posting Date]]&lt;&gt;"",Table1[[#This Row],[Reference Number]],"")</f>
        <v>2023-01 DOL423 Mexico FO Report</v>
      </c>
      <c r="AM66" s="46" t="str">
        <f>TRIM(Table1[[#This Row],[Line '#]])</f>
        <v>42</v>
      </c>
      <c r="AN66" s="46" t="str">
        <f>TRIM(Table1[[#This Row],[Account]])</f>
        <v>70000</v>
      </c>
      <c r="AO66" s="46" t="str">
        <f>IF(Table1[[#This Row],[Posting Date]]&lt;&gt;"",$D$5,"")</f>
        <v>MEX</v>
      </c>
      <c r="AP66" s="46" t="str">
        <f>TRIM(Table1[[#This Row],[Departments-Prgrams]])</f>
        <v>20200</v>
      </c>
      <c r="AQ66" s="46" t="str">
        <f>TRIM(Table1[[#This Row],[Grant]])</f>
        <v>DOL423</v>
      </c>
      <c r="AR66" s="46" t="str">
        <f>TRIM(Table1[[#This Row],[Staff ID]])</f>
        <v/>
      </c>
      <c r="AS66" s="46" t="str">
        <f>IF(TRIM(Table1[[#This Row],[Budget Code]])=0,"",TRIM(Table1[[#This Row],[Budget Code]]))</f>
        <v>PERSNL-F&amp;A</v>
      </c>
      <c r="AT66" s="46" t="str">
        <f>IF(Table1[[#This Row],[Line Description]]&lt;&gt;"",Table1[[#This Row],[Line Description]],"")</f>
        <v>PR Ending 01/31/23 LOE 45.00</v>
      </c>
      <c r="AU66" s="46">
        <f>IF(Table1[[#This Row],[Cur_Amount Debit]]&gt;0,ROUND(Table1[[#This Row],[Cur_Amount Debit]],2),"")</f>
        <v>23619.19</v>
      </c>
      <c r="AV66" s="46" t="str">
        <f>IF(Table1[[#This Row],[Cur_Amount Credit]]&gt;0,ROUND(Table1[[#This Row],[Cur_Amount Credit]],2),"")</f>
        <v/>
      </c>
      <c r="AW66" s="46" t="str">
        <f>LEFT(Table1[[#This Row],[Cur]],3)</f>
        <v>MX</v>
      </c>
      <c r="AX66" s="59"/>
      <c r="AY66" s="46"/>
      <c r="AZ66" s="46">
        <f>IF(Table1[[#This Row],[Cur]]&lt;&gt;"",IF(Table1[[#This Row],[Cur]]="USD","",ExchangeRate),"")</f>
        <v>18.970994000000001</v>
      </c>
      <c r="BA66" s="46" t="str">
        <f>IF(Table1[[#This Row],[Grant]]&lt;&gt;"",VLOOKUP(Table1[[#This Row],[Grant]],Grants!B:D,3),"")</f>
        <v>EGC</v>
      </c>
      <c r="BB66" s="46" t="str">
        <f>TRIM(Table1[[#This Row],[Vendor ID]])</f>
        <v/>
      </c>
      <c r="BC66">
        <f>IF(Table1[[#This Row],[Reference Number]]=Q65,BC65,BC65+1)</f>
        <v>1</v>
      </c>
    </row>
    <row r="67" spans="1:55" ht="42.95" hidden="1">
      <c r="A67" s="1"/>
      <c r="B67" s="356">
        <f>IF(Table1[[#This Row],[Posting Date]]&lt;&gt;"",IF(Table1[[#This Row],[Reference Number]]=Q66,B66+1,1),"")</f>
        <v>43</v>
      </c>
      <c r="C67" s="61">
        <v>44957</v>
      </c>
      <c r="D67" s="61">
        <v>44957</v>
      </c>
      <c r="E67" s="218" t="s">
        <v>164</v>
      </c>
      <c r="F67" s="143" t="str">
        <f>IFERROR(IF(VLOOKUP(Table1[[#This Row],[Budget Code Description]],Dimentions!$X$6:$AC$132,2,FALSE)="","",VLOOKUP(Table1[[#This Row],[Budget Code Description]],Dimentions!$X$6:$AC$132,2,FALSE)),"")</f>
        <v>FRINGE-MX</v>
      </c>
      <c r="G67" s="355">
        <f>IFERROR(VLOOKUP(Table1[[#This Row],[Budget Code Description]],Dimentions!$X$6:$AC$132,3,FALSE),"")</f>
        <v>70015</v>
      </c>
      <c r="H67" s="64" t="str">
        <f>IFERROR(VLOOKUP(Table1[[#This Row],[Account]],Dimentions!$S$6:$V$233,2,FALSE),"")</f>
        <v>In Country Benefits</v>
      </c>
      <c r="I67" s="62">
        <f>_xlfn.NUMBERVALUE(LEFT(Table1[[#This Row],[Account]],1))</f>
        <v>7</v>
      </c>
      <c r="J67" s="62" t="str">
        <f>IFERROR(VLOOKUP(Table1[[#This Row],[Budget Code Description]],Table6[#All],7,FALSE),"")</f>
        <v>DOL423</v>
      </c>
      <c r="K67" s="143">
        <f>IFERROR(VLOOKUP(Table1[[#This Row],[Budget Code Description]],Table6[#All],8,FALSE),"")</f>
        <v>20200</v>
      </c>
      <c r="L67" s="63"/>
      <c r="M67" s="65" t="str">
        <f>IFERROR(VLOOKUP(Table1[[#This Row],[Staff ID]],Table2[],2,FALSE),"")</f>
        <v/>
      </c>
      <c r="N67" s="211" t="str">
        <f>IFERROR(IF(VLOOKUP(Table1[[#This Row],[Budget Code Description]],Dimentions!$X$6:$AC$97,4,FALSE)="","",VLOOKUP(Table1[[#This Row],[Budget Code Description]],Dimentions!$X$6:$AC$97,4,FALSE)),"")</f>
        <v/>
      </c>
      <c r="O67" s="65" t="str">
        <f>IFERROR(VLOOKUP(Table1[[#This Row],[Vendor ID]],Table549[],2,FALSE),"")</f>
        <v/>
      </c>
      <c r="P67" s="63" t="s">
        <v>28</v>
      </c>
      <c r="Q67" s="143" t="str">
        <f>IF(Table1[[#This Row],[Posting Date]]&lt;&gt;"",$D$9,"")</f>
        <v>2023-01 DOL423 Mexico FO Report</v>
      </c>
      <c r="R67" s="159" t="str">
        <f>IF(Table1[[#This Row],[Posting Date]]&lt;&gt;"",$D$10,"")</f>
        <v>2023-01 DOL423 Mexico FO Report</v>
      </c>
      <c r="S67" s="66" t="s">
        <v>170</v>
      </c>
      <c r="T67" s="63" t="s">
        <v>44</v>
      </c>
      <c r="U67" s="390">
        <v>297.08999999999997</v>
      </c>
      <c r="V67" s="391"/>
      <c r="W67" s="327">
        <v>18.787199999999999</v>
      </c>
      <c r="X67" s="161">
        <f>IF(E67="","",(IF(Table1[[#This Row],[Cur]]="USD",Table1[[#This Row],[Cur_Amount Debit]],Table1[[#This Row],[Cur_Amount Debit]]/Table1[[#This Row],[Exchange Rate]])))</f>
        <v>15.813426162493613</v>
      </c>
      <c r="Y67" s="161">
        <f>IF(E67="","",(IF(Table1[[#This Row],[Cur]]="USD",Table1[[#This Row],[Cur_Amount Credit]],Table1[[#This Row],[Cur_Amount Credit]]/ExchangeRate)))</f>
        <v>0</v>
      </c>
      <c r="Z67" s="203">
        <f>IF(E67="","",(Table1[[#This Row],[Debit USD]]-Table1[[#This Row],[Credit USD]]))</f>
        <v>15.813426162493613</v>
      </c>
      <c r="AA67" s="225" t="s">
        <v>132</v>
      </c>
      <c r="AB67" s="1"/>
      <c r="AC67" s="15"/>
      <c r="AD67" s="15" t="str">
        <f>IF(AND(OR(Table1[[#This Row],[Account]]="15030",Table1[[#This Row],[Account]]="15035",Table1[[#This Row],[Account]]="20150"),Table1[[#This Row],[Vendor ID]]=""),1,"")</f>
        <v/>
      </c>
      <c r="AE67" s="15"/>
      <c r="AF67" s="15"/>
      <c r="AG67" s="15"/>
      <c r="AH67" s="46" t="str">
        <f>IF(Table1[[#This Row],[Posting Date]]&lt;&gt;"","GJ-"&amp;CountryID,"")</f>
        <v>GJ-MEX</v>
      </c>
      <c r="AI67" s="59">
        <f>IF(Table1[[#This Row],[Posting Date]]&lt;&gt;"",Table1[[#This Row],[Posting Date]],"")</f>
        <v>44957</v>
      </c>
      <c r="AJ67" s="46"/>
      <c r="AK67" s="46" t="str">
        <f>IF(Table1[[#This Row],[Description]]&lt;&gt;"",Table1[[#This Row],[Description]],"")</f>
        <v>2023-01 DOL423 Mexico FO Report</v>
      </c>
      <c r="AL67" s="46" t="str">
        <f>IF(Table1[[#This Row],[Posting Date]]&lt;&gt;"",Table1[[#This Row],[Reference Number]],"")</f>
        <v>2023-01 DOL423 Mexico FO Report</v>
      </c>
      <c r="AM67" s="46" t="str">
        <f>TRIM(Table1[[#This Row],[Line '#]])</f>
        <v>43</v>
      </c>
      <c r="AN67" s="46" t="str">
        <f>TRIM(Table1[[#This Row],[Account]])</f>
        <v>70015</v>
      </c>
      <c r="AO67" s="46" t="str">
        <f>IF(Table1[[#This Row],[Posting Date]]&lt;&gt;"",$D$5,"")</f>
        <v>MEX</v>
      </c>
      <c r="AP67" s="46" t="str">
        <f>TRIM(Table1[[#This Row],[Departments-Prgrams]])</f>
        <v>20200</v>
      </c>
      <c r="AQ67" s="46" t="str">
        <f>TRIM(Table1[[#This Row],[Grant]])</f>
        <v>DOL423</v>
      </c>
      <c r="AR67" s="46" t="str">
        <f>TRIM(Table1[[#This Row],[Staff ID]])</f>
        <v/>
      </c>
      <c r="AS67" s="46" t="str">
        <f>IF(TRIM(Table1[[#This Row],[Budget Code]])=0,"",TRIM(Table1[[#This Row],[Budget Code]]))</f>
        <v>FRINGE-MX</v>
      </c>
      <c r="AT67" s="46" t="str">
        <f>IF(Table1[[#This Row],[Line Description]]&lt;&gt;"",Table1[[#This Row],[Line Description]],"")</f>
        <v>Reimbursement of Medical Insure 2022 LOE 45.00</v>
      </c>
      <c r="AU67" s="46">
        <f>IF(Table1[[#This Row],[Cur_Amount Debit]]&gt;0,ROUND(Table1[[#This Row],[Cur_Amount Debit]],2),"")</f>
        <v>297.08999999999997</v>
      </c>
      <c r="AV67" s="46" t="str">
        <f>IF(Table1[[#This Row],[Cur_Amount Credit]]&gt;0,ROUND(Table1[[#This Row],[Cur_Amount Credit]],2),"")</f>
        <v/>
      </c>
      <c r="AW67" s="46" t="str">
        <f>LEFT(Table1[[#This Row],[Cur]],3)</f>
        <v>MX</v>
      </c>
      <c r="AX67" s="59"/>
      <c r="AY67" s="46"/>
      <c r="AZ67" s="46">
        <f>IF(Table1[[#This Row],[Cur]]&lt;&gt;"",IF(Table1[[#This Row],[Cur]]="USD","",ExchangeRate),"")</f>
        <v>18.970994000000001</v>
      </c>
      <c r="BA67" s="46" t="str">
        <f>IF(Table1[[#This Row],[Grant]]&lt;&gt;"",VLOOKUP(Table1[[#This Row],[Grant]],Grants!B:D,3),"")</f>
        <v>EGC</v>
      </c>
      <c r="BB67" s="46" t="str">
        <f>TRIM(Table1[[#This Row],[Vendor ID]])</f>
        <v/>
      </c>
      <c r="BC67">
        <f>IF(Table1[[#This Row],[Reference Number]]=Q66,BC66,BC66+1)</f>
        <v>1</v>
      </c>
    </row>
    <row r="68" spans="1:55" ht="42.95" hidden="1">
      <c r="A68" s="1"/>
      <c r="B68" s="356">
        <f>IF(Table1[[#This Row],[Posting Date]]&lt;&gt;"",IF(Table1[[#This Row],[Reference Number]]=Q67,B67+1,1),"")</f>
        <v>44</v>
      </c>
      <c r="C68" s="61">
        <v>44957</v>
      </c>
      <c r="D68" s="61">
        <v>44957</v>
      </c>
      <c r="E68" s="218" t="s">
        <v>108</v>
      </c>
      <c r="F68" s="143">
        <f>IFERROR(IF(VLOOKUP(Table1[[#This Row],[Budget Code Description]],Dimentions!$X$6:$AC$132,2,FALSE)="","",VLOOKUP(Table1[[#This Row],[Budget Code Description]],Dimentions!$X$6:$AC$132,2,FALSE)),"")</f>
        <v>99999</v>
      </c>
      <c r="G68" s="355">
        <f>IFERROR(VLOOKUP(Table1[[#This Row],[Budget Code Description]],Dimentions!$X$6:$AC$132,3,FALSE),"")</f>
        <v>20200</v>
      </c>
      <c r="H68" s="64" t="str">
        <f>IFERROR(VLOOKUP(Table1[[#This Row],[Account]],Dimentions!$S$6:$V$233,2,FALSE),"")</f>
        <v>A/P Liabilities Payable</v>
      </c>
      <c r="I68" s="62">
        <f>_xlfn.NUMBERVALUE(LEFT(Table1[[#This Row],[Account]],1))</f>
        <v>2</v>
      </c>
      <c r="J68" s="62" t="str">
        <f>IFERROR(VLOOKUP(Table1[[#This Row],[Budget Code Description]],Table6[#All],7,FALSE),"")</f>
        <v>DOL423</v>
      </c>
      <c r="K68" s="143">
        <f>IFERROR(VLOOKUP(Table1[[#This Row],[Budget Code Description]],Table6[#All],8,FALSE),"")</f>
        <v>20200</v>
      </c>
      <c r="L68" s="63"/>
      <c r="M68" s="65" t="str">
        <f>IFERROR(VLOOKUP(Table1[[#This Row],[Staff ID]],Table2[],2,FALSE),"")</f>
        <v/>
      </c>
      <c r="N68" s="211" t="str">
        <f>IFERROR(IF(VLOOKUP(Table1[[#This Row],[Budget Code Description]],Dimentions!$X$6:$AC$97,4,FALSE)="","",VLOOKUP(Table1[[#This Row],[Budget Code Description]],Dimentions!$X$6:$AC$97,4,FALSE)),"")</f>
        <v/>
      </c>
      <c r="O68" s="65" t="str">
        <f>IFERROR(VLOOKUP(Table1[[#This Row],[Vendor ID]],Table549[],2,FALSE),"")</f>
        <v/>
      </c>
      <c r="P68" s="63" t="s">
        <v>28</v>
      </c>
      <c r="Q68" s="143" t="str">
        <f>IF(Table1[[#This Row],[Posting Date]]&lt;&gt;"",$D$9,"")</f>
        <v>2023-01 DOL423 Mexico FO Report</v>
      </c>
      <c r="R68" s="159" t="str">
        <f>IF(Table1[[#This Row],[Posting Date]]&lt;&gt;"",$D$10,"")</f>
        <v>2023-01 DOL423 Mexico FO Report</v>
      </c>
      <c r="S68" s="220" t="s">
        <v>171</v>
      </c>
      <c r="T68" s="63" t="s">
        <v>44</v>
      </c>
      <c r="U68" s="390"/>
      <c r="V68" s="391">
        <v>442.79</v>
      </c>
      <c r="W68" s="327">
        <v>18.787199999999999</v>
      </c>
      <c r="X68" s="161">
        <f>IF(E68="","",(IF(Table1[[#This Row],[Cur]]="USD",Table1[[#This Row],[Cur_Amount Debit]],Table1[[#This Row],[Cur_Amount Debit]]/Table1[[#This Row],[Exchange Rate]])))</f>
        <v>0</v>
      </c>
      <c r="Y68" s="161">
        <f>IF(E68="","",(IF(Table1[[#This Row],[Cur]]="USD",Table1[[#This Row],[Cur_Amount Credit]],Table1[[#This Row],[Cur_Amount Credit]]/ExchangeRate)))</f>
        <v>23.340368986464284</v>
      </c>
      <c r="Z68" s="203">
        <f>IF(E68="","",(Table1[[#This Row],[Debit USD]]-Table1[[#This Row],[Credit USD]]))</f>
        <v>-23.340368986464284</v>
      </c>
      <c r="AA68" s="225" t="s">
        <v>132</v>
      </c>
      <c r="AB68" s="1"/>
      <c r="AC68" s="15"/>
      <c r="AD68" s="15" t="str">
        <f>IF(AND(OR(Table1[[#This Row],[Account]]="15030",Table1[[#This Row],[Account]]="15035",Table1[[#This Row],[Account]]="20150"),Table1[[#This Row],[Vendor ID]]=""),1,"")</f>
        <v/>
      </c>
      <c r="AE68" s="15"/>
      <c r="AF68" s="15"/>
      <c r="AG68" s="15"/>
      <c r="AH68" s="46" t="str">
        <f>IF(Table1[[#This Row],[Posting Date]]&lt;&gt;"","GJ-"&amp;CountryID,"")</f>
        <v>GJ-MEX</v>
      </c>
      <c r="AI68" s="59">
        <f>IF(Table1[[#This Row],[Posting Date]]&lt;&gt;"",Table1[[#This Row],[Posting Date]],"")</f>
        <v>44957</v>
      </c>
      <c r="AJ68" s="46"/>
      <c r="AK68" s="46" t="str">
        <f>IF(Table1[[#This Row],[Description]]&lt;&gt;"",Table1[[#This Row],[Description]],"")</f>
        <v>2023-01 DOL423 Mexico FO Report</v>
      </c>
      <c r="AL68" s="46" t="str">
        <f>IF(Table1[[#This Row],[Posting Date]]&lt;&gt;"",Table1[[#This Row],[Reference Number]],"")</f>
        <v>2023-01 DOL423 Mexico FO Report</v>
      </c>
      <c r="AM68" s="46" t="str">
        <f>TRIM(Table1[[#This Row],[Line '#]])</f>
        <v>44</v>
      </c>
      <c r="AN68" s="46" t="str">
        <f>TRIM(Table1[[#This Row],[Account]])</f>
        <v>20200</v>
      </c>
      <c r="AO68" s="46" t="str">
        <f>IF(Table1[[#This Row],[Posting Date]]&lt;&gt;"",$D$5,"")</f>
        <v>MEX</v>
      </c>
      <c r="AP68" s="46" t="str">
        <f>TRIM(Table1[[#This Row],[Departments-Prgrams]])</f>
        <v>20200</v>
      </c>
      <c r="AQ68" s="46" t="str">
        <f>TRIM(Table1[[#This Row],[Grant]])</f>
        <v>DOL423</v>
      </c>
      <c r="AR68" s="46" t="str">
        <f>TRIM(Table1[[#This Row],[Staff ID]])</f>
        <v/>
      </c>
      <c r="AS68" s="46" t="str">
        <f>IF(TRIM(Table1[[#This Row],[Budget Code]])=0,"",TRIM(Table1[[#This Row],[Budget Code]]))</f>
        <v>99999</v>
      </c>
      <c r="AT68" s="46" t="str">
        <f>IF(Table1[[#This Row],[Line Description]]&lt;&gt;"",Table1[[#This Row],[Line Description]],"")</f>
        <v>Social Security Withholdings Employee, PR Ending 01/31/23 LOE 45.00</v>
      </c>
      <c r="AU68" s="46" t="str">
        <f>IF(Table1[[#This Row],[Cur_Amount Debit]]&gt;0,ROUND(Table1[[#This Row],[Cur_Amount Debit]],2),"")</f>
        <v/>
      </c>
      <c r="AV68" s="46">
        <f>IF(Table1[[#This Row],[Cur_Amount Credit]]&gt;0,ROUND(Table1[[#This Row],[Cur_Amount Credit]],2),"")</f>
        <v>442.79</v>
      </c>
      <c r="AW68" s="46" t="str">
        <f>LEFT(Table1[[#This Row],[Cur]],3)</f>
        <v>MX</v>
      </c>
      <c r="AX68" s="59"/>
      <c r="AY68" s="46"/>
      <c r="AZ68" s="46">
        <f>IF(Table1[[#This Row],[Cur]]&lt;&gt;"",IF(Table1[[#This Row],[Cur]]="USD","",ExchangeRate),"")</f>
        <v>18.970994000000001</v>
      </c>
      <c r="BA68" s="46" t="str">
        <f>IF(Table1[[#This Row],[Grant]]&lt;&gt;"",VLOOKUP(Table1[[#This Row],[Grant]],Grants!B:D,3),"")</f>
        <v>EGC</v>
      </c>
      <c r="BB68" s="46" t="str">
        <f>TRIM(Table1[[#This Row],[Vendor ID]])</f>
        <v/>
      </c>
      <c r="BC68">
        <f>IF(Table1[[#This Row],[Reference Number]]=Q67,BC67,BC67+1)</f>
        <v>1</v>
      </c>
    </row>
    <row r="69" spans="1:55" ht="42.95" hidden="1">
      <c r="A69" s="1"/>
      <c r="B69" s="356">
        <f>IF(Table1[[#This Row],[Posting Date]]&lt;&gt;"",IF(Table1[[#This Row],[Reference Number]]=Q68,B68+1,1),"")</f>
        <v>45</v>
      </c>
      <c r="C69" s="61">
        <v>44957</v>
      </c>
      <c r="D69" s="61">
        <v>44957</v>
      </c>
      <c r="E69" s="218" t="s">
        <v>108</v>
      </c>
      <c r="F69" s="143">
        <f>IFERROR(IF(VLOOKUP(Table1[[#This Row],[Budget Code Description]],Dimentions!$X$6:$AC$98,2,FALSE)="","",VLOOKUP(Table1[[#This Row],[Budget Code Description]],Dimentions!$X$6:$AC$98,2,FALSE)),"")</f>
        <v>99999</v>
      </c>
      <c r="G69" s="355">
        <f>IFERROR(VLOOKUP(Table1[[#This Row],[Budget Code Description]],Dimentions!$X$6:$AC$98,3,FALSE),"")</f>
        <v>20200</v>
      </c>
      <c r="H69" s="64" t="str">
        <f>IFERROR(VLOOKUP(Table1[[#This Row],[Account]],Dimentions!$S$6:$V$233,2,FALSE),"")</f>
        <v>A/P Liabilities Payable</v>
      </c>
      <c r="I69" s="62">
        <f>_xlfn.NUMBERVALUE(LEFT(Table1[[#This Row],[Account]],1))</f>
        <v>2</v>
      </c>
      <c r="J69" s="62" t="str">
        <f>IFERROR(VLOOKUP(Table1[[#This Row],[Budget Code Description]],Table6[#All],7,FALSE),"")</f>
        <v>DOL423</v>
      </c>
      <c r="K69" s="143">
        <f>IFERROR(VLOOKUP(Table1[[#This Row],[Budget Code Description]],Table6[#All],8,FALSE),"")</f>
        <v>20200</v>
      </c>
      <c r="L69" s="63"/>
      <c r="M69" s="65" t="str">
        <f>IFERROR(VLOOKUP(Table1[[#This Row],[Staff ID]],Table2[],2,FALSE),"")</f>
        <v/>
      </c>
      <c r="N69" s="63" t="str">
        <f>IFERROR(IF(VLOOKUP(Table1[[#This Row],[Budget Code Description]],Dimentions!$X$6:$AC$98,4,FALSE)="","",VLOOKUP(Table1[[#This Row],[Budget Code Description]],Dimentions!$X$6:$AC$98,4,FALSE)),"")</f>
        <v/>
      </c>
      <c r="O69" s="65" t="str">
        <f>IFERROR(VLOOKUP(Table1[[#This Row],[Vendor ID]],Table549[],2,FALSE),"")</f>
        <v/>
      </c>
      <c r="P69" s="63" t="s">
        <v>28</v>
      </c>
      <c r="Q69" s="143" t="str">
        <f>IF(Table1[[#This Row],[Posting Date]]&lt;&gt;"",$D$9,"")</f>
        <v>2023-01 DOL423 Mexico FO Report</v>
      </c>
      <c r="R69" s="159" t="str">
        <f>IF(Table1[[#This Row],[Posting Date]]&lt;&gt;"",$D$10,"")</f>
        <v>2023-01 DOL423 Mexico FO Report</v>
      </c>
      <c r="S69" s="220" t="s">
        <v>172</v>
      </c>
      <c r="T69" s="63" t="s">
        <v>44</v>
      </c>
      <c r="U69" s="390"/>
      <c r="V69" s="391">
        <v>1083.68</v>
      </c>
      <c r="W69" s="327">
        <v>18.787199999999999</v>
      </c>
      <c r="X69" s="161">
        <f>IF(E69="","",(IF(Table1[[#This Row],[Cur]]="USD",Table1[[#This Row],[Cur_Amount Debit]],Table1[[#This Row],[Cur_Amount Debit]]/Table1[[#This Row],[Exchange Rate]])))</f>
        <v>0</v>
      </c>
      <c r="Y69" s="161">
        <f>IF(E69="","",(IF(Table1[[#This Row],[Cur]]="USD",Table1[[#This Row],[Cur_Amount Credit]],Table1[[#This Row],[Cur_Amount Credit]]/ExchangeRate)))</f>
        <v>57.122995242104871</v>
      </c>
      <c r="Z69" s="203">
        <f>IF(E69="","",(Table1[[#This Row],[Debit USD]]-Table1[[#This Row],[Credit USD]]))</f>
        <v>-57.122995242104871</v>
      </c>
      <c r="AA69" s="225" t="s">
        <v>132</v>
      </c>
      <c r="AB69" s="1"/>
      <c r="AC69" s="15"/>
      <c r="AD69" s="15"/>
      <c r="AE69" s="15"/>
      <c r="AF69" s="15"/>
      <c r="AG69" s="15"/>
      <c r="AH69" s="46"/>
      <c r="AI69" s="59"/>
      <c r="AJ69" s="46"/>
      <c r="AK69" s="46"/>
      <c r="AL69" s="46"/>
      <c r="AM69" s="46"/>
      <c r="AN69" s="46"/>
      <c r="AO69" s="46"/>
      <c r="AP69" s="46"/>
      <c r="AQ69" s="46"/>
      <c r="AR69" s="46"/>
      <c r="AS69" s="46"/>
      <c r="AT69" s="46"/>
      <c r="AU69" s="46"/>
      <c r="AV69" s="46"/>
      <c r="AW69" s="46"/>
      <c r="AX69" s="59"/>
      <c r="AY69" s="46"/>
      <c r="AZ69" s="46"/>
      <c r="BA69" s="46"/>
      <c r="BB69" s="46"/>
    </row>
    <row r="70" spans="1:55" ht="42.95" hidden="1">
      <c r="A70" s="1"/>
      <c r="B70" s="356">
        <f>IF(Table1[[#This Row],[Posting Date]]&lt;&gt;"",IF(Table1[[#This Row],[Reference Number]]=Q69,B69+1,1),"")</f>
        <v>46</v>
      </c>
      <c r="C70" s="61">
        <v>44957</v>
      </c>
      <c r="D70" s="61">
        <v>44957</v>
      </c>
      <c r="E70" s="218" t="s">
        <v>136</v>
      </c>
      <c r="F70" s="143" t="str">
        <f>IFERROR(IF(VLOOKUP(Table1[[#This Row],[Budget Code Description]],Dimentions!$X$6:$AC$132,2,FALSE)="","",VLOOKUP(Table1[[#This Row],[Budget Code Description]],Dimentions!$X$6:$AC$132,2,FALSE)),"")</f>
        <v>PERSNL-F&amp;A</v>
      </c>
      <c r="G70" s="355">
        <f>IFERROR(VLOOKUP(Table1[[#This Row],[Budget Code Description]],Dimentions!$X$6:$AC$132,3,FALSE),"")</f>
        <v>70000</v>
      </c>
      <c r="H70" s="64" t="str">
        <f>IFERROR(VLOOKUP(Table1[[#This Row],[Account]],Dimentions!$S$6:$V$233,2,FALSE),"")</f>
        <v>In Country Salaries</v>
      </c>
      <c r="I70" s="62">
        <f>_xlfn.NUMBERVALUE(LEFT(Table1[[#This Row],[Account]],1))</f>
        <v>7</v>
      </c>
      <c r="J70" s="62" t="str">
        <f>IFERROR(VLOOKUP(Table1[[#This Row],[Budget Code Description]],Table6[#All],7,FALSE),"")</f>
        <v>DOL423</v>
      </c>
      <c r="K70" s="143">
        <f>IFERROR(VLOOKUP(Table1[[#This Row],[Budget Code Description]],Table6[#All],8,FALSE),"")</f>
        <v>20200</v>
      </c>
      <c r="L70" s="63"/>
      <c r="M70" s="65" t="str">
        <f>IFERROR(VLOOKUP(Table1[[#This Row],[Staff ID]],Table2[],2,FALSE),"")</f>
        <v/>
      </c>
      <c r="N70" s="211" t="str">
        <f>IFERROR(IF(VLOOKUP(Table1[[#This Row],[Budget Code Description]],Dimentions!$X$6:$AC$97,4,FALSE)="","",VLOOKUP(Table1[[#This Row],[Budget Code Description]],Dimentions!$X$6:$AC$97,4,FALSE)),"")</f>
        <v/>
      </c>
      <c r="O70" s="65" t="str">
        <f>IFERROR(VLOOKUP(Table1[[#This Row],[Vendor ID]],Table549[],2,FALSE),"")</f>
        <v/>
      </c>
      <c r="P70" s="63" t="s">
        <v>145</v>
      </c>
      <c r="Q70" s="143" t="str">
        <f>IF(Table1[[#This Row],[Posting Date]]&lt;&gt;"",$D$9,"")</f>
        <v>2023-01 DOL423 Mexico FO Report</v>
      </c>
      <c r="R70" s="159" t="str">
        <f>IF(Table1[[#This Row],[Posting Date]]&lt;&gt;"",$D$10,"")</f>
        <v>2023-01 DOL423 Mexico FO Report</v>
      </c>
      <c r="S70" s="66" t="s">
        <v>173</v>
      </c>
      <c r="T70" s="63" t="s">
        <v>44</v>
      </c>
      <c r="U70" s="392">
        <v>10385.58</v>
      </c>
      <c r="V70" s="393"/>
      <c r="W70" s="327">
        <v>18.787199999999999</v>
      </c>
      <c r="X70" s="161">
        <f>IF(E70="","",(IF(Table1[[#This Row],[Cur]]="USD",Table1[[#This Row],[Cur_Amount Debit]],Table1[[#This Row],[Cur_Amount Debit]]/Table1[[#This Row],[Exchange Rate]])))</f>
        <v>552.80084312723557</v>
      </c>
      <c r="Y70" s="161">
        <f>IF(E70="","",(IF(Table1[[#This Row],[Cur]]="USD",Table1[[#This Row],[Cur_Amount Credit]],Table1[[#This Row],[Cur_Amount Credit]]/ExchangeRate)))</f>
        <v>0</v>
      </c>
      <c r="Z70" s="203">
        <f>IF(E70="","",(Table1[[#This Row],[Debit USD]]-Table1[[#This Row],[Credit USD]]))</f>
        <v>552.80084312723557</v>
      </c>
      <c r="AA70" s="225" t="s">
        <v>132</v>
      </c>
      <c r="AB70" s="1"/>
      <c r="AC70" s="15"/>
      <c r="AD70" s="15" t="str">
        <f>IF(AND(OR(Table1[[#This Row],[Account]]="15030",Table1[[#This Row],[Account]]="15035",Table1[[#This Row],[Account]]="20150"),Table1[[#This Row],[Vendor ID]]=""),1,"")</f>
        <v/>
      </c>
      <c r="AE70" s="15"/>
      <c r="AF70" s="15"/>
      <c r="AG70" s="15"/>
      <c r="AH70" s="46" t="str">
        <f>IF(Table1[[#This Row],[Posting Date]]&lt;&gt;"","GJ-"&amp;CountryID,"")</f>
        <v>GJ-MEX</v>
      </c>
      <c r="AI70" s="59">
        <f>IF(Table1[[#This Row],[Posting Date]]&lt;&gt;"",Table1[[#This Row],[Posting Date]],"")</f>
        <v>44957</v>
      </c>
      <c r="AJ70" s="46"/>
      <c r="AK70" s="46" t="str">
        <f>IF(Table1[[#This Row],[Description]]&lt;&gt;"",Table1[[#This Row],[Description]],"")</f>
        <v>2023-01 DOL423 Mexico FO Report</v>
      </c>
      <c r="AL70" s="46" t="str">
        <f>IF(Table1[[#This Row],[Posting Date]]&lt;&gt;"",Table1[[#This Row],[Reference Number]],"")</f>
        <v>2023-01 DOL423 Mexico FO Report</v>
      </c>
      <c r="AM70" s="46" t="str">
        <f>TRIM(Table1[[#This Row],[Line '#]])</f>
        <v>46</v>
      </c>
      <c r="AN70" s="46" t="str">
        <f>TRIM(Table1[[#This Row],[Account]])</f>
        <v>70000</v>
      </c>
      <c r="AO70" s="46" t="str">
        <f>IF(Table1[[#This Row],[Posting Date]]&lt;&gt;"",$D$5,"")</f>
        <v>MEX</v>
      </c>
      <c r="AP70" s="46" t="str">
        <f>TRIM(Table1[[#This Row],[Departments-Prgrams]])</f>
        <v>20200</v>
      </c>
      <c r="AQ70" s="46" t="str">
        <f>TRIM(Table1[[#This Row],[Grant]])</f>
        <v>DOL423</v>
      </c>
      <c r="AR70" s="46" t="str">
        <f>TRIM(Table1[[#This Row],[Staff ID]])</f>
        <v/>
      </c>
      <c r="AS70" s="46" t="str">
        <f>IF(TRIM(Table1[[#This Row],[Budget Code]])=0,"",TRIM(Table1[[#This Row],[Budget Code]]))</f>
        <v>PERSNL-F&amp;A</v>
      </c>
      <c r="AT70" s="46" t="str">
        <f>IF(Table1[[#This Row],[Line Description]]&lt;&gt;"",Table1[[#This Row],[Line Description]],"")</f>
        <v>PR Ending 01/31/23 LOE 50.00</v>
      </c>
      <c r="AU70" s="46">
        <f>IF(Table1[[#This Row],[Cur_Amount Debit]]&gt;0,ROUND(Table1[[#This Row],[Cur_Amount Debit]],2),"")</f>
        <v>10385.58</v>
      </c>
      <c r="AV70" s="46" t="str">
        <f>IF(Table1[[#This Row],[Cur_Amount Credit]]&gt;0,ROUND(Table1[[#This Row],[Cur_Amount Credit]],2),"")</f>
        <v/>
      </c>
      <c r="AW70" s="46" t="str">
        <f>LEFT(Table1[[#This Row],[Cur]],3)</f>
        <v>MX</v>
      </c>
      <c r="AX70" s="59"/>
      <c r="AY70" s="46"/>
      <c r="AZ70" s="46">
        <f>IF(Table1[[#This Row],[Cur]]&lt;&gt;"",IF(Table1[[#This Row],[Cur]]="USD","",ExchangeRate),"")</f>
        <v>18.970994000000001</v>
      </c>
      <c r="BA70" s="46" t="str">
        <f>IF(Table1[[#This Row],[Grant]]&lt;&gt;"",VLOOKUP(Table1[[#This Row],[Grant]],Grants!B:D,3),"")</f>
        <v>EGC</v>
      </c>
      <c r="BB70" s="46" t="str">
        <f>TRIM(Table1[[#This Row],[Vendor ID]])</f>
        <v/>
      </c>
      <c r="BC70">
        <f>IF(Table1[[#This Row],[Reference Number]]=Q68,BC68,BC68+1)</f>
        <v>1</v>
      </c>
    </row>
    <row r="71" spans="1:55" ht="42.95" hidden="1">
      <c r="A71" s="1"/>
      <c r="B71" s="356">
        <f>IF(Table1[[#This Row],[Posting Date]]&lt;&gt;"",IF(Table1[[#This Row],[Reference Number]]=Q70,B70+1,1),"")</f>
        <v>47</v>
      </c>
      <c r="C71" s="61">
        <v>44957</v>
      </c>
      <c r="D71" s="61">
        <v>44957</v>
      </c>
      <c r="E71" s="218" t="s">
        <v>164</v>
      </c>
      <c r="F71" s="143" t="str">
        <f>IFERROR(IF(VLOOKUP(Table1[[#This Row],[Budget Code Description]],Dimentions!$X$6:$AC$98,2,FALSE)="","",VLOOKUP(Table1[[#This Row],[Budget Code Description]],Dimentions!$X$6:$AC$98,2,FALSE)),"")</f>
        <v>FRINGE-MX</v>
      </c>
      <c r="G71" s="355">
        <f>IFERROR(VLOOKUP(Table1[[#This Row],[Budget Code Description]],Dimentions!$X$6:$AC$98,3,FALSE),"")</f>
        <v>70015</v>
      </c>
      <c r="H71" s="65" t="str">
        <f>IFERROR(VLOOKUP(Table1[[#This Row],[Account]],Dimentions!$S$6:$V$233,2,FALSE),"")</f>
        <v>In Country Benefits</v>
      </c>
      <c r="I71" s="62">
        <f>_xlfn.NUMBERVALUE(LEFT(Table1[[#This Row],[Account]],1))</f>
        <v>7</v>
      </c>
      <c r="J71" s="62" t="str">
        <f>IFERROR(VLOOKUP(Table1[[#This Row],[Budget Code Description]],Table6[#All],7,FALSE),"")</f>
        <v>DOL423</v>
      </c>
      <c r="K71" s="143">
        <f>IFERROR(VLOOKUP(Table1[[#This Row],[Budget Code Description]],Table6[#All],8,FALSE),"")</f>
        <v>20200</v>
      </c>
      <c r="L71" s="63"/>
      <c r="M71" s="65" t="str">
        <f>IFERROR(VLOOKUP(Table1[[#This Row],[Staff ID]],Table2[],2,FALSE),"")</f>
        <v/>
      </c>
      <c r="N71" s="63" t="str">
        <f>IFERROR(IF(VLOOKUP(Table1[[#This Row],[Budget Code Description]],Dimentions!$X$6:$AC$98,4,FALSE)="","",VLOOKUP(Table1[[#This Row],[Budget Code Description]],Dimentions!$X$6:$AC$98,4,FALSE)),"")</f>
        <v/>
      </c>
      <c r="O71" s="65" t="str">
        <f>IFERROR(VLOOKUP(Table1[[#This Row],[Vendor ID]],Table549[],2,FALSE),"")</f>
        <v/>
      </c>
      <c r="P71" s="63" t="s">
        <v>145</v>
      </c>
      <c r="Q71" s="143" t="str">
        <f>IF(Table1[[#This Row],[Posting Date]]&lt;&gt;"",$D$9,"")</f>
        <v>2023-01 DOL423 Mexico FO Report</v>
      </c>
      <c r="R71" s="159" t="str">
        <f>IF(Table1[[#This Row],[Posting Date]]&lt;&gt;"",$D$10,"")</f>
        <v>2023-01 DOL423 Mexico FO Report</v>
      </c>
      <c r="S71" s="66" t="s">
        <v>174</v>
      </c>
      <c r="T71" s="63" t="s">
        <v>44</v>
      </c>
      <c r="U71" s="392">
        <v>219.9</v>
      </c>
      <c r="V71" s="393"/>
      <c r="W71" s="327">
        <v>18.787199999999999</v>
      </c>
      <c r="X71" s="161">
        <f>IF(E71="","",(IF(Table1[[#This Row],[Cur]]="USD",Table1[[#This Row],[Cur_Amount Debit]],Table1[[#This Row],[Cur_Amount Debit]]/Table1[[#This Row],[Exchange Rate]])))</f>
        <v>11.704777721001534</v>
      </c>
      <c r="Y71" s="161">
        <f>IF(E71="","",(IF(Table1[[#This Row],[Cur]]="USD",Table1[[#This Row],[Cur_Amount Credit]],Table1[[#This Row],[Cur_Amount Credit]]/ExchangeRate)))</f>
        <v>0</v>
      </c>
      <c r="Z71" s="203">
        <f>IF(E71="","",(Table1[[#This Row],[Debit USD]]-Table1[[#This Row],[Credit USD]]))</f>
        <v>11.704777721001534</v>
      </c>
      <c r="AA71" s="225" t="s">
        <v>132</v>
      </c>
      <c r="AB71" s="1"/>
      <c r="AC71" s="15"/>
      <c r="AD71" s="15"/>
      <c r="AE71" s="15"/>
      <c r="AF71" s="15"/>
      <c r="AG71" s="15"/>
      <c r="AH71" s="46"/>
      <c r="AI71" s="59"/>
      <c r="AJ71" s="46"/>
      <c r="AK71" s="46"/>
      <c r="AL71" s="46"/>
      <c r="AM71" s="46"/>
      <c r="AN71" s="46"/>
      <c r="AO71" s="46"/>
      <c r="AP71" s="46"/>
      <c r="AQ71" s="46"/>
      <c r="AR71" s="46"/>
      <c r="AS71" s="46"/>
      <c r="AT71" s="46"/>
      <c r="AU71" s="46"/>
      <c r="AV71" s="46"/>
      <c r="AW71" s="46"/>
      <c r="AX71" s="59"/>
      <c r="AY71" s="46"/>
      <c r="AZ71" s="46"/>
      <c r="BA71" s="46"/>
      <c r="BB71" s="46"/>
    </row>
    <row r="72" spans="1:55" ht="42.95" hidden="1">
      <c r="A72" s="1"/>
      <c r="B72" s="356">
        <f>IF(Table1[[#This Row],[Posting Date]]&lt;&gt;"",IF(Table1[[#This Row],[Reference Number]]=Q71,B71+1,1),"")</f>
        <v>48</v>
      </c>
      <c r="C72" s="61">
        <v>44957</v>
      </c>
      <c r="D72" s="61">
        <v>44957</v>
      </c>
      <c r="E72" s="218" t="s">
        <v>108</v>
      </c>
      <c r="F72" s="143">
        <f>IFERROR(IF(VLOOKUP(Table1[[#This Row],[Budget Code Description]],Dimentions!$X$6:$AC$132,2,FALSE)="","",VLOOKUP(Table1[[#This Row],[Budget Code Description]],Dimentions!$X$6:$AC$132,2,FALSE)),"")</f>
        <v>99999</v>
      </c>
      <c r="G72" s="355">
        <f>IFERROR(VLOOKUP(Table1[[#This Row],[Budget Code Description]],Dimentions!$X$6:$AC$132,3,FALSE),"")</f>
        <v>20200</v>
      </c>
      <c r="H72" s="64" t="str">
        <f>IFERROR(VLOOKUP(Table1[[#This Row],[Account]],Dimentions!$S$6:$V$233,2,FALSE),"")</f>
        <v>A/P Liabilities Payable</v>
      </c>
      <c r="I72" s="62">
        <f>_xlfn.NUMBERVALUE(LEFT(Table1[[#This Row],[Account]],1))</f>
        <v>2</v>
      </c>
      <c r="J72" s="62" t="str">
        <f>IFERROR(VLOOKUP(Table1[[#This Row],[Budget Code Description]],Table6[#All],7,FALSE),"")</f>
        <v>DOL423</v>
      </c>
      <c r="K72" s="143">
        <f>IFERROR(VLOOKUP(Table1[[#This Row],[Budget Code Description]],Table6[#All],8,FALSE),"")</f>
        <v>20200</v>
      </c>
      <c r="L72" s="63"/>
      <c r="M72" s="65" t="str">
        <f>IFERROR(VLOOKUP(Table1[[#This Row],[Staff ID]],Table2[],2,FALSE),"")</f>
        <v/>
      </c>
      <c r="N72" s="211" t="str">
        <f>IFERROR(IF(VLOOKUP(Table1[[#This Row],[Budget Code Description]],Dimentions!$X$6:$AC$97,4,FALSE)="","",VLOOKUP(Table1[[#This Row],[Budget Code Description]],Dimentions!$X$6:$AC$97,4,FALSE)),"")</f>
        <v/>
      </c>
      <c r="O72" s="65" t="str">
        <f>IFERROR(VLOOKUP(Table1[[#This Row],[Vendor ID]],Table549[],2,FALSE),"")</f>
        <v/>
      </c>
      <c r="P72" s="63" t="s">
        <v>145</v>
      </c>
      <c r="Q72" s="143" t="str">
        <f>IF(Table1[[#This Row],[Posting Date]]&lt;&gt;"",$D$9,"")</f>
        <v>2023-01 DOL423 Mexico FO Report</v>
      </c>
      <c r="R72" s="159" t="str">
        <f>IF(Table1[[#This Row],[Posting Date]]&lt;&gt;"",$D$10,"")</f>
        <v>2023-01 DOL423 Mexico FO Report</v>
      </c>
      <c r="S72" s="66" t="s">
        <v>175</v>
      </c>
      <c r="T72" s="63" t="s">
        <v>44</v>
      </c>
      <c r="U72" s="392"/>
      <c r="V72" s="393">
        <v>315.67</v>
      </c>
      <c r="W72" s="327">
        <v>18.787199999999999</v>
      </c>
      <c r="X72" s="161">
        <f>IF(E72="","",(IF(Table1[[#This Row],[Cur]]="USD",Table1[[#This Row],[Cur_Amount Debit]],Table1[[#This Row],[Cur_Amount Debit]]/Table1[[#This Row],[Exchange Rate]])))</f>
        <v>0</v>
      </c>
      <c r="Y72" s="161">
        <f>IF(E72="","",(IF(Table1[[#This Row],[Cur]]="USD",Table1[[#This Row],[Cur_Amount Credit]],Table1[[#This Row],[Cur_Amount Credit]]/ExchangeRate)))</f>
        <v>16.639613085112988</v>
      </c>
      <c r="Z72" s="203">
        <f>IF(E72="","",(Table1[[#This Row],[Debit USD]]-Table1[[#This Row],[Credit USD]]))</f>
        <v>-16.639613085112988</v>
      </c>
      <c r="AA72" s="225" t="s">
        <v>132</v>
      </c>
      <c r="AB72" s="1"/>
      <c r="AC72" s="15"/>
      <c r="AD72" s="15" t="str">
        <f>IF(AND(OR(Table1[[#This Row],[Account]]="15030",Table1[[#This Row],[Account]]="15035",Table1[[#This Row],[Account]]="20150"),Table1[[#This Row],[Vendor ID]]=""),1,"")</f>
        <v/>
      </c>
      <c r="AE72" s="15"/>
      <c r="AF72" s="15"/>
      <c r="AG72" s="15"/>
      <c r="AH72" s="46" t="str">
        <f>IF(Table1[[#This Row],[Posting Date]]&lt;&gt;"","GJ-"&amp;CountryID,"")</f>
        <v>GJ-MEX</v>
      </c>
      <c r="AI72" s="59">
        <f>IF(Table1[[#This Row],[Posting Date]]&lt;&gt;"",Table1[[#This Row],[Posting Date]],"")</f>
        <v>44957</v>
      </c>
      <c r="AJ72" s="46"/>
      <c r="AK72" s="46" t="str">
        <f>IF(Table1[[#This Row],[Description]]&lt;&gt;"",Table1[[#This Row],[Description]],"")</f>
        <v>2023-01 DOL423 Mexico FO Report</v>
      </c>
      <c r="AL72" s="46" t="str">
        <f>IF(Table1[[#This Row],[Posting Date]]&lt;&gt;"",Table1[[#This Row],[Reference Number]],"")</f>
        <v>2023-01 DOL423 Mexico FO Report</v>
      </c>
      <c r="AM72" s="46" t="str">
        <f>TRIM(Table1[[#This Row],[Line '#]])</f>
        <v>48</v>
      </c>
      <c r="AN72" s="46" t="str">
        <f>TRIM(Table1[[#This Row],[Account]])</f>
        <v>20200</v>
      </c>
      <c r="AO72" s="46" t="str">
        <f>IF(Table1[[#This Row],[Posting Date]]&lt;&gt;"",$D$5,"")</f>
        <v>MEX</v>
      </c>
      <c r="AP72" s="46" t="str">
        <f>TRIM(Table1[[#This Row],[Departments-Prgrams]])</f>
        <v>20200</v>
      </c>
      <c r="AQ72" s="46" t="str">
        <f>TRIM(Table1[[#This Row],[Grant]])</f>
        <v>DOL423</v>
      </c>
      <c r="AR72" s="46" t="str">
        <f>TRIM(Table1[[#This Row],[Staff ID]])</f>
        <v/>
      </c>
      <c r="AS72" s="46" t="str">
        <f>IF(TRIM(Table1[[#This Row],[Budget Code]])=0,"",TRIM(Table1[[#This Row],[Budget Code]]))</f>
        <v>99999</v>
      </c>
      <c r="AT72" s="46" t="str">
        <f>IF(Table1[[#This Row],[Line Description]]&lt;&gt;"",Table1[[#This Row],[Line Description]],"")</f>
        <v>Social Security Withholdings Employee, PR Ending 01/31/23 LOE 50.00</v>
      </c>
      <c r="AU72" s="46" t="str">
        <f>IF(Table1[[#This Row],[Cur_Amount Debit]]&gt;0,ROUND(Table1[[#This Row],[Cur_Amount Debit]],2),"")</f>
        <v/>
      </c>
      <c r="AV72" s="46">
        <f>IF(Table1[[#This Row],[Cur_Amount Credit]]&gt;0,ROUND(Table1[[#This Row],[Cur_Amount Credit]],2),"")</f>
        <v>315.67</v>
      </c>
      <c r="AW72" s="46" t="str">
        <f>LEFT(Table1[[#This Row],[Cur]],3)</f>
        <v>MX</v>
      </c>
      <c r="AX72" s="59"/>
      <c r="AY72" s="46"/>
      <c r="AZ72" s="46">
        <f>IF(Table1[[#This Row],[Cur]]&lt;&gt;"",IF(Table1[[#This Row],[Cur]]="USD","",ExchangeRate),"")</f>
        <v>18.970994000000001</v>
      </c>
      <c r="BA72" s="46" t="str">
        <f>IF(Table1[[#This Row],[Grant]]&lt;&gt;"",VLOOKUP(Table1[[#This Row],[Grant]],Grants!B:D,3),"")</f>
        <v>EGC</v>
      </c>
      <c r="BB72" s="46" t="str">
        <f>TRIM(Table1[[#This Row],[Vendor ID]])</f>
        <v/>
      </c>
      <c r="BC72">
        <f>IF(Table1[[#This Row],[Reference Number]]=Q70,BC70,BC70+1)</f>
        <v>1</v>
      </c>
    </row>
    <row r="73" spans="1:55" ht="42.95" hidden="1">
      <c r="A73" s="1"/>
      <c r="B73" s="384">
        <f>IF(Table1[[#This Row],[Posting Date]]&lt;&gt;"",IF(Table1[[#This Row],[Reference Number]]=Q72,B72+1,1),"")</f>
        <v>49</v>
      </c>
      <c r="C73" s="155">
        <v>44957</v>
      </c>
      <c r="D73" s="155">
        <v>44957</v>
      </c>
      <c r="E73" s="373" t="s">
        <v>108</v>
      </c>
      <c r="F73" s="374">
        <f>IFERROR(IF(VLOOKUP(Table1[[#This Row],[Budget Code Description]],Dimentions!$X$6:$AC$98,2,FALSE)="","",VLOOKUP(Table1[[#This Row],[Budget Code Description]],Dimentions!$X$6:$AC$98,2,FALSE)),"")</f>
        <v>99999</v>
      </c>
      <c r="G73" s="381">
        <f>IFERROR(VLOOKUP(Table1[[#This Row],[Budget Code Description]],Dimentions!$X$6:$AC$98,3,FALSE),"")</f>
        <v>20200</v>
      </c>
      <c r="H73" s="375" t="str">
        <f>IFERROR(VLOOKUP(Table1[[#This Row],[Account]],Dimentions!$S$6:$V$233,2,FALSE),"")</f>
        <v>A/P Liabilities Payable</v>
      </c>
      <c r="I73" s="376">
        <f>_xlfn.NUMBERVALUE(LEFT(Table1[[#This Row],[Account]],1))</f>
        <v>2</v>
      </c>
      <c r="J73" s="376" t="str">
        <f>IFERROR(VLOOKUP(Table1[[#This Row],[Budget Code Description]],Table6[#All],7,FALSE),"")</f>
        <v>DOL423</v>
      </c>
      <c r="K73" s="374">
        <f>IFERROR(VLOOKUP(Table1[[#This Row],[Budget Code Description]],Table6[#All],8,FALSE),"")</f>
        <v>20200</v>
      </c>
      <c r="L73" s="360"/>
      <c r="M73" s="375" t="str">
        <f>IFERROR(VLOOKUP(Table1[[#This Row],[Staff ID]],Table2[],2,FALSE),"")</f>
        <v/>
      </c>
      <c r="N73" s="360" t="str">
        <f>IFERROR(IF(VLOOKUP(Table1[[#This Row],[Budget Code Description]],Dimentions!$X$6:$AC$98,4,FALSE)="","",VLOOKUP(Table1[[#This Row],[Budget Code Description]],Dimentions!$X$6:$AC$98,4,FALSE)),"")</f>
        <v/>
      </c>
      <c r="O73" s="375" t="str">
        <f>IFERROR(VLOOKUP(Table1[[#This Row],[Vendor ID]],Table549[],2,FALSE),"")</f>
        <v/>
      </c>
      <c r="P73" s="360" t="s">
        <v>145</v>
      </c>
      <c r="Q73" s="374" t="str">
        <f>IF(Table1[[#This Row],[Posting Date]]&lt;&gt;"",$D$9,"")</f>
        <v>2023-01 DOL423 Mexico FO Report</v>
      </c>
      <c r="R73" s="377" t="str">
        <f>IF(Table1[[#This Row],[Posting Date]]&lt;&gt;"",$D$10,"")</f>
        <v>2023-01 DOL423 Mexico FO Report</v>
      </c>
      <c r="S73" s="380" t="s">
        <v>176</v>
      </c>
      <c r="T73" s="360" t="s">
        <v>44</v>
      </c>
      <c r="U73" s="394"/>
      <c r="V73" s="395">
        <v>802.14</v>
      </c>
      <c r="W73" s="327">
        <v>18.787199999999999</v>
      </c>
      <c r="X73" s="161">
        <f>IF(E73="","",(IF(Table1[[#This Row],[Cur]]="USD",Table1[[#This Row],[Cur_Amount Debit]],Table1[[#This Row],[Cur_Amount Debit]]/Table1[[#This Row],[Exchange Rate]])))</f>
        <v>0</v>
      </c>
      <c r="Y73" s="161">
        <f>IF(E73="","",(IF(Table1[[#This Row],[Cur]]="USD",Table1[[#This Row],[Cur_Amount Credit]],Table1[[#This Row],[Cur_Amount Credit]]/ExchangeRate)))</f>
        <v>42.282444451777273</v>
      </c>
      <c r="Z73" s="203">
        <f>IF(E73="","",(Table1[[#This Row],[Debit USD]]-Table1[[#This Row],[Credit USD]]))</f>
        <v>-42.282444451777273</v>
      </c>
      <c r="AA73" s="225" t="s">
        <v>132</v>
      </c>
      <c r="AB73" s="1"/>
      <c r="AC73" s="15"/>
      <c r="AD73" s="15"/>
      <c r="AE73" s="15"/>
      <c r="AF73" s="15"/>
      <c r="AG73" s="15"/>
      <c r="AH73" s="46"/>
      <c r="AI73" s="59"/>
      <c r="AJ73" s="46"/>
      <c r="AK73" s="46"/>
      <c r="AL73" s="46"/>
      <c r="AM73" s="46"/>
      <c r="AN73" s="46"/>
      <c r="AO73" s="46"/>
      <c r="AP73" s="46"/>
      <c r="AQ73" s="46"/>
      <c r="AR73" s="46"/>
      <c r="AS73" s="46"/>
      <c r="AT73" s="46"/>
      <c r="AU73" s="46"/>
      <c r="AV73" s="46"/>
      <c r="AW73" s="46"/>
      <c r="AX73" s="59"/>
      <c r="AY73" s="46"/>
      <c r="AZ73" s="46"/>
      <c r="BA73" s="46"/>
      <c r="BB73" s="46"/>
    </row>
    <row r="74" spans="1:55" s="242" customFormat="1" hidden="1">
      <c r="A74" s="234"/>
      <c r="B74" s="300" t="str">
        <f>IF(Table1[[#This Row],[Posting Date]]&lt;&gt;"",IF(Table1[[#This Row],[Reference Number]]=Q73,B73+1,1),"")</f>
        <v/>
      </c>
      <c r="C74" s="235"/>
      <c r="D74" s="235"/>
      <c r="E74" s="236"/>
      <c r="F74" s="301">
        <v>99999</v>
      </c>
      <c r="G74" s="301">
        <v>20200</v>
      </c>
      <c r="H74" s="302" t="str">
        <f>IFERROR(VLOOKUP(Table1[[#This Row],[Account]],Dimentions!$S$6:$V$233,2,FALSE),"")</f>
        <v>A/P Liabilities Payable</v>
      </c>
      <c r="I74" s="303">
        <f>_xlfn.NUMBERVALUE(LEFT(Table1[[#This Row],[Account]],1))</f>
        <v>2</v>
      </c>
      <c r="J74" s="303" t="s">
        <v>15</v>
      </c>
      <c r="K74" s="301" t="str">
        <f>IFERROR(VLOOKUP(Table1[[#This Row],[Budget Code Description]],Table6[#All],8,FALSE),"")</f>
        <v/>
      </c>
      <c r="L74" s="237"/>
      <c r="M74" s="304" t="str">
        <f>IFERROR(VLOOKUP(Table1[[#This Row],[Staff ID]],Table2[],2,FALSE),"")</f>
        <v/>
      </c>
      <c r="N74" s="237" t="str">
        <f>IFERROR(IF(VLOOKUP(Table1[[#This Row],[Budget Code Description]],Dimentions!$X$6:$AC$98,4,FALSE)="","",VLOOKUP(Table1[[#This Row],[Budget Code Description]],Dimentions!$X$6:$AC$98,4,FALSE)),"")</f>
        <v/>
      </c>
      <c r="O74" s="304" t="str">
        <f>IFERROR(VLOOKUP(Table1[[#This Row],[Vendor ID]],Table549[],2,FALSE),"")</f>
        <v/>
      </c>
      <c r="P74" s="237"/>
      <c r="Q74" s="301" t="str">
        <f>IF(Table1[[#This Row],[Posting Date]]&lt;&gt;"",$D$9,"")</f>
        <v/>
      </c>
      <c r="R74" s="305" t="str">
        <f>IF(Table1[[#This Row],[Posting Date]]&lt;&gt;"",$D$10,"")</f>
        <v/>
      </c>
      <c r="S74" s="238" t="s">
        <v>177</v>
      </c>
      <c r="T74" s="237"/>
      <c r="U74" s="239"/>
      <c r="V74" s="307">
        <v>111925.68</v>
      </c>
      <c r="W74" s="328" t="str">
        <f>IF(E74="","",(ExchangeRate))</f>
        <v/>
      </c>
      <c r="X74" s="309" t="str">
        <f>IF(E74="","",(IF(Table1[[#This Row],[Cur]]="USD",Table1[[#This Row],[Cur_Amount Debit]],Table1[[#This Row],[Cur_Amount Debit]]/Table1[[#This Row],[Exchange Rate]])))</f>
        <v/>
      </c>
      <c r="Y74" s="309">
        <f>Table1[[#This Row],[Cur_Amount Credit]]/W73</f>
        <v>5957.5498211548293</v>
      </c>
      <c r="Z74" s="309" t="str">
        <f>IF(E74="","",(Table1[[#This Row],[Debit USD]]-Table1[[#This Row],[Credit USD]]))</f>
        <v/>
      </c>
      <c r="AA74" s="326"/>
      <c r="AB74" s="234"/>
      <c r="AC74" s="124"/>
      <c r="AD74" s="124"/>
      <c r="AE74" s="124"/>
      <c r="AF74" s="124"/>
      <c r="AG74" s="124"/>
      <c r="AH74" s="240"/>
      <c r="AI74" s="241"/>
      <c r="AJ74" s="240"/>
      <c r="AK74" s="240"/>
      <c r="AL74" s="240"/>
      <c r="AM74" s="240"/>
      <c r="AN74" s="240"/>
      <c r="AO74" s="240"/>
      <c r="AP74" s="240"/>
      <c r="AQ74" s="240"/>
      <c r="AR74" s="240"/>
      <c r="AS74" s="240"/>
      <c r="AT74" s="240"/>
      <c r="AU74" s="240"/>
      <c r="AV74" s="240"/>
      <c r="AW74" s="240"/>
      <c r="AX74" s="241"/>
      <c r="AY74" s="240"/>
      <c r="AZ74" s="240"/>
      <c r="BA74" s="240"/>
      <c r="BB74" s="240"/>
    </row>
    <row r="75" spans="1:55" s="242" customFormat="1" ht="15">
      <c r="A75" s="234"/>
      <c r="B75" s="311" t="str">
        <f>IF(Table1[[#This Row],[Posting Date]]&lt;&gt;"",IF(Table1[[#This Row],[Reference Number]]=Q73,B73+1,1),"")</f>
        <v/>
      </c>
      <c r="C75" s="312"/>
      <c r="D75" s="312"/>
      <c r="E75" s="313"/>
      <c r="F75" s="314">
        <v>99999</v>
      </c>
      <c r="G75" s="397">
        <v>12220</v>
      </c>
      <c r="H75" s="315" t="str">
        <f>IFERROR(VLOOKUP(Table1[[#This Row],[Account]],Dimentions!$S$6:$V$233,2,FALSE),"")</f>
        <v/>
      </c>
      <c r="I75" s="316">
        <f>_xlfn.NUMBERVALUE(LEFT(Table1[[#This Row],[Account]],1))</f>
        <v>1</v>
      </c>
      <c r="J75" s="316" t="s">
        <v>15</v>
      </c>
      <c r="K75" s="314" t="str">
        <f>IFERROR(VLOOKUP(Table1[[#This Row],[Budget Code Description]],Table6[#All],8,FALSE),"")</f>
        <v/>
      </c>
      <c r="L75" s="317"/>
      <c r="M75" s="318" t="str">
        <f>IFERROR(VLOOKUP(Table1[[#This Row],[Staff ID]],Table2[],2,FALSE),"")</f>
        <v/>
      </c>
      <c r="N75" s="317" t="str">
        <f>IFERROR(IF(VLOOKUP(Table1[[#This Row],[Budget Code Description]],Dimentions!$X$6:$AC$98,4,FALSE)="","",VLOOKUP(Table1[[#This Row],[Budget Code Description]],Dimentions!$X$6:$AC$98,4,FALSE)),"")</f>
        <v/>
      </c>
      <c r="O75" s="318" t="str">
        <f>IFERROR(VLOOKUP(Table1[[#This Row],[Vendor ID]],Table549[],2,FALSE),"")</f>
        <v/>
      </c>
      <c r="P75" s="317"/>
      <c r="Q75" s="314" t="str">
        <f>IF(Table1[[#This Row],[Posting Date]]&lt;&gt;"",$D$9,"")</f>
        <v/>
      </c>
      <c r="R75" s="319" t="str">
        <f>IF(Table1[[#This Row],[Posting Date]]&lt;&gt;"",$D$10,"")</f>
        <v/>
      </c>
      <c r="S75" s="358" t="s">
        <v>178</v>
      </c>
      <c r="T75" s="317"/>
      <c r="U75" s="321">
        <v>111925.68</v>
      </c>
      <c r="V75" s="322"/>
      <c r="W75" s="328" t="str">
        <f>IF(E75="","",(ExchangeRate))</f>
        <v/>
      </c>
      <c r="X75" s="309">
        <f>Table1[[#This Row],[Cur_Amount Debit]]/W73</f>
        <v>5957.5498211548293</v>
      </c>
      <c r="Y75" s="309" t="str">
        <f>IF(E75="","",(IF(Table1[[#This Row],[Cur]]="USD",Table1[[#This Row],[Cur_Amount Credit]],Table1[[#This Row],[Cur_Amount Credit]]/ExchangeRate)))</f>
        <v/>
      </c>
      <c r="Z75" s="309" t="str">
        <f>IF(E75="","",(Table1[[#This Row],[Debit USD]]-Table1[[#This Row],[Credit USD]]))</f>
        <v/>
      </c>
      <c r="AA75" s="326"/>
      <c r="AB75" s="234"/>
      <c r="AC75" s="124"/>
      <c r="AD75" s="124"/>
      <c r="AE75" s="124"/>
      <c r="AF75" s="124"/>
      <c r="AG75" s="124"/>
      <c r="AH75" s="240"/>
      <c r="AI75" s="241"/>
      <c r="AJ75" s="240"/>
      <c r="AK75" s="240"/>
      <c r="AL75" s="240"/>
      <c r="AM75" s="240"/>
      <c r="AN75" s="240"/>
      <c r="AO75" s="240"/>
      <c r="AP75" s="240"/>
      <c r="AQ75" s="240"/>
      <c r="AR75" s="240"/>
      <c r="AS75" s="240"/>
      <c r="AT75" s="240"/>
      <c r="AU75" s="240"/>
      <c r="AV75" s="240"/>
      <c r="AW75" s="240"/>
      <c r="AX75" s="241"/>
      <c r="AY75" s="240"/>
      <c r="AZ75" s="240"/>
      <c r="BA75" s="240"/>
      <c r="BB75" s="240"/>
    </row>
    <row r="76" spans="1:55" ht="42.95" hidden="1">
      <c r="A76" s="1"/>
      <c r="B76" s="281">
        <f>IF(Table1[[#This Row],[Posting Date]]&lt;&gt;"",IF(Table1[[#This Row],[Reference Number]]=Q73,B73+1,1),"")</f>
        <v>50</v>
      </c>
      <c r="C76" s="282">
        <v>44957</v>
      </c>
      <c r="D76" s="282">
        <v>44957</v>
      </c>
      <c r="E76" s="283" t="s">
        <v>129</v>
      </c>
      <c r="F76" s="284" t="str">
        <f>IFERROR(IF(VLOOKUP(Table1[[#This Row],[Budget Code Description]],Dimentions!$X$6:$AC$132,2,FALSE)="","",VLOOKUP(Table1[[#This Row],[Budget Code Description]],Dimentions!$X$6:$AC$132,2,FALSE)),"")</f>
        <v>PERSNL-COM</v>
      </c>
      <c r="G76" s="284">
        <f>IFERROR(VLOOKUP(Table1[[#This Row],[Budget Code Description]],Dimentions!$X$6:$AC$132,3,FALSE),"")</f>
        <v>70000</v>
      </c>
      <c r="H76" s="285" t="str">
        <f>IFERROR(VLOOKUP(Table1[[#This Row],[Account]],Dimentions!$S$6:$V$233,2,FALSE),"")</f>
        <v>In Country Salaries</v>
      </c>
      <c r="I76" s="286">
        <f>_xlfn.NUMBERVALUE(LEFT(Table1[[#This Row],[Account]],1))</f>
        <v>7</v>
      </c>
      <c r="J76" s="286" t="str">
        <f>IFERROR(VLOOKUP(Table1[[#This Row],[Budget Code Description]],Table6[#All],7,FALSE),"")</f>
        <v>DOL423</v>
      </c>
      <c r="K76" s="284">
        <f>IFERROR(VLOOKUP(Table1[[#This Row],[Budget Code Description]],Table6[#All],8,FALSE),"")</f>
        <v>20200</v>
      </c>
      <c r="L76" s="287"/>
      <c r="M76" s="288" t="str">
        <f>IFERROR(VLOOKUP(Table1[[#This Row],[Staff ID]],Table2[],2,FALSE),"")</f>
        <v/>
      </c>
      <c r="N76" s="289" t="str">
        <f>IFERROR(IF(VLOOKUP(Table1[[#This Row],[Budget Code Description]],Dimentions!$X$6:$AC$97,4,FALSE)="","",VLOOKUP(Table1[[#This Row],[Budget Code Description]],Dimentions!$X$6:$AC$97,4,FALSE)),"")</f>
        <v/>
      </c>
      <c r="O76" s="288" t="str">
        <f>IFERROR(VLOOKUP(Table1[[#This Row],[Vendor ID]],Table549[],2,FALSE),"")</f>
        <v/>
      </c>
      <c r="P76" s="287" t="s">
        <v>130</v>
      </c>
      <c r="Q76" s="284" t="str">
        <f>IF(Table1[[#This Row],[Posting Date]]&lt;&gt;"",$D$9,"")</f>
        <v>2023-01 DOL423 Mexico FO Report</v>
      </c>
      <c r="R76" s="290" t="str">
        <f>IF(Table1[[#This Row],[Posting Date]]&lt;&gt;"",$D$10,"")</f>
        <v>2023-01 DOL423 Mexico FO Report</v>
      </c>
      <c r="S76" s="329" t="s">
        <v>179</v>
      </c>
      <c r="T76" s="287" t="s">
        <v>44</v>
      </c>
      <c r="U76" s="292">
        <v>30998.94</v>
      </c>
      <c r="V76" s="293"/>
      <c r="W76" s="327">
        <v>18.787199999999999</v>
      </c>
      <c r="X76" s="161">
        <f>IF(E76="","",(IF(Table1[[#This Row],[Cur]]="USD",Table1[[#This Row],[Cur_Amount Debit]],Table1[[#This Row],[Cur_Amount Debit]]/Table1[[#This Row],[Exchange Rate]])))</f>
        <v>1650.0031936637711</v>
      </c>
      <c r="Y76" s="161">
        <f>IF(E76="","",(IF(Table1[[#This Row],[Cur]]="USD",Table1[[#This Row],[Cur_Amount Credit]],Table1[[#This Row],[Cur_Amount Credit]]/ExchangeRate)))</f>
        <v>0</v>
      </c>
      <c r="Z76" s="203">
        <f>IF(E76="","",(Table1[[#This Row],[Debit USD]]-Table1[[#This Row],[Credit USD]]))</f>
        <v>1650.0031936637711</v>
      </c>
      <c r="AA76" s="225" t="s">
        <v>132</v>
      </c>
      <c r="AB76" s="1"/>
      <c r="AC76" s="15"/>
      <c r="AD76" s="15" t="str">
        <f>IF(AND(OR(Table1[[#This Row],[Account]]="15030",Table1[[#This Row],[Account]]="15035",Table1[[#This Row],[Account]]="20150"),Table1[[#This Row],[Vendor ID]]=""),1,"")</f>
        <v/>
      </c>
      <c r="AE76" s="15"/>
      <c r="AF76" s="15"/>
      <c r="AG76" s="15"/>
      <c r="AH76" s="46" t="str">
        <f>IF(Table1[[#This Row],[Posting Date]]&lt;&gt;"","GJ-"&amp;CountryID,"")</f>
        <v>GJ-MEX</v>
      </c>
      <c r="AI76" s="59">
        <f>IF(Table1[[#This Row],[Posting Date]]&lt;&gt;"",Table1[[#This Row],[Posting Date]],"")</f>
        <v>44957</v>
      </c>
      <c r="AJ76" s="46"/>
      <c r="AK76" s="46" t="str">
        <f>IF(Table1[[#This Row],[Description]]&lt;&gt;"",Table1[[#This Row],[Description]],"")</f>
        <v>2023-01 DOL423 Mexico FO Report</v>
      </c>
      <c r="AL76" s="46" t="str">
        <f>IF(Table1[[#This Row],[Posting Date]]&lt;&gt;"",Table1[[#This Row],[Reference Number]],"")</f>
        <v>2023-01 DOL423 Mexico FO Report</v>
      </c>
      <c r="AM76" s="46" t="str">
        <f>TRIM(Table1[[#This Row],[Line '#]])</f>
        <v>50</v>
      </c>
      <c r="AN76" s="46" t="str">
        <f>TRIM(Table1[[#This Row],[Account]])</f>
        <v>70000</v>
      </c>
      <c r="AO76" s="46" t="str">
        <f>IF(Table1[[#This Row],[Posting Date]]&lt;&gt;"",$D$5,"")</f>
        <v>MEX</v>
      </c>
      <c r="AP76" s="46" t="str">
        <f>TRIM(Table1[[#This Row],[Departments-Prgrams]])</f>
        <v>20200</v>
      </c>
      <c r="AQ76" s="46" t="str">
        <f>TRIM(Table1[[#This Row],[Grant]])</f>
        <v>DOL423</v>
      </c>
      <c r="AR76" s="46" t="str">
        <f>TRIM(Table1[[#This Row],[Staff ID]])</f>
        <v/>
      </c>
      <c r="AS76" s="46" t="str">
        <f>IF(TRIM(Table1[[#This Row],[Budget Code]])=0,"",TRIM(Table1[[#This Row],[Budget Code]]))</f>
        <v>PERSNL-COM</v>
      </c>
      <c r="AT76" s="46" t="str">
        <f>IF(Table1[[#This Row],[Line Description]]&lt;&gt;"",Table1[[#This Row],[Line Description]],"")</f>
        <v>PR Ending 01/31/23</v>
      </c>
      <c r="AU76" s="46">
        <f>IF(Table1[[#This Row],[Cur_Amount Debit]]&gt;0,ROUND(Table1[[#This Row],[Cur_Amount Debit]],2),"")</f>
        <v>30998.94</v>
      </c>
      <c r="AV76" s="46" t="str">
        <f>IF(Table1[[#This Row],[Cur_Amount Credit]]&gt;0,ROUND(Table1[[#This Row],[Cur_Amount Credit]],2),"")</f>
        <v/>
      </c>
      <c r="AW76" s="46" t="str">
        <f>LEFT(Table1[[#This Row],[Cur]],3)</f>
        <v>MX</v>
      </c>
      <c r="AX76" s="59"/>
      <c r="AY76" s="46"/>
      <c r="AZ76" s="46">
        <f>IF(Table1[[#This Row],[Cur]]&lt;&gt;"",IF(Table1[[#This Row],[Cur]]="USD","",ExchangeRate),"")</f>
        <v>18.970994000000001</v>
      </c>
      <c r="BA76" s="46" t="str">
        <f>IF(Table1[[#This Row],[Grant]]&lt;&gt;"",VLOOKUP(Table1[[#This Row],[Grant]],Grants!B:D,3),"")</f>
        <v>EGC</v>
      </c>
      <c r="BB76" s="46" t="str">
        <f>TRIM(Table1[[#This Row],[Vendor ID]])</f>
        <v/>
      </c>
      <c r="BC76">
        <f>IF(Table1[[#This Row],[Reference Number]]=Q72,BC72,BC72+1)</f>
        <v>1</v>
      </c>
    </row>
    <row r="77" spans="1:55" ht="42.95" hidden="1">
      <c r="A77" s="1"/>
      <c r="B77" s="356">
        <f>IF(Table1[[#This Row],[Posting Date]]&lt;&gt;"",IF(Table1[[#This Row],[Reference Number]]=Q76,B76+1,1),"")</f>
        <v>51</v>
      </c>
      <c r="C77" s="61">
        <v>44957</v>
      </c>
      <c r="D77" s="61">
        <v>44957</v>
      </c>
      <c r="E77" s="218" t="s">
        <v>164</v>
      </c>
      <c r="F77" s="143" t="str">
        <f>IFERROR(IF(VLOOKUP(Table1[[#This Row],[Budget Code Description]],Dimentions!$X$6:$AC$98,2,FALSE)="","",VLOOKUP(Table1[[#This Row],[Budget Code Description]],Dimentions!$X$6:$AC$98,2,FALSE)),"")</f>
        <v>FRINGE-MX</v>
      </c>
      <c r="G77" s="143">
        <f>IFERROR(VLOOKUP(Table1[[#This Row],[Budget Code Description]],Dimentions!$X$6:$AC$98,3,FALSE),"")</f>
        <v>70015</v>
      </c>
      <c r="H77" s="65" t="str">
        <f>IFERROR(VLOOKUP(Table1[[#This Row],[Account]],Dimentions!$S$6:$V$233,2,FALSE),"")</f>
        <v>In Country Benefits</v>
      </c>
      <c r="I77" s="62">
        <f>_xlfn.NUMBERVALUE(LEFT(Table1[[#This Row],[Account]],1))</f>
        <v>7</v>
      </c>
      <c r="J77" s="62" t="str">
        <f>IFERROR(VLOOKUP(Table1[[#This Row],[Budget Code Description]],Table6[#All],7,FALSE),"")</f>
        <v>DOL423</v>
      </c>
      <c r="K77" s="143">
        <f>IFERROR(VLOOKUP(Table1[[#This Row],[Budget Code Description]],Table6[#All],8,FALSE),"")</f>
        <v>20200</v>
      </c>
      <c r="L77" s="63"/>
      <c r="M77" s="65" t="str">
        <f>IFERROR(VLOOKUP(Table1[[#This Row],[Staff ID]],Table2[],2,FALSE),"")</f>
        <v/>
      </c>
      <c r="N77" s="63" t="str">
        <f>IFERROR(IF(VLOOKUP(Table1[[#This Row],[Budget Code Description]],Dimentions!$X$6:$AC$98,4,FALSE)="","",VLOOKUP(Table1[[#This Row],[Budget Code Description]],Dimentions!$X$6:$AC$98,4,FALSE)),"")</f>
        <v/>
      </c>
      <c r="O77" s="65" t="str">
        <f>IFERROR(VLOOKUP(Table1[[#This Row],[Vendor ID]],Table549[],2,FALSE),"")</f>
        <v/>
      </c>
      <c r="P77" s="63" t="s">
        <v>130</v>
      </c>
      <c r="Q77" s="143" t="str">
        <f>IF(Table1[[#This Row],[Posting Date]]&lt;&gt;"",$D$9,"")</f>
        <v>2023-01 DOL423 Mexico FO Report</v>
      </c>
      <c r="R77" s="159" t="str">
        <f>IF(Table1[[#This Row],[Posting Date]]&lt;&gt;"",$D$10,"")</f>
        <v>2023-01 DOL423 Mexico FO Report</v>
      </c>
      <c r="S77" s="66" t="s">
        <v>180</v>
      </c>
      <c r="T77" s="63" t="s">
        <v>44</v>
      </c>
      <c r="U77" s="243">
        <v>202.36</v>
      </c>
      <c r="V77" s="294"/>
      <c r="W77" s="327">
        <v>18.787199999999999</v>
      </c>
      <c r="X77" s="161">
        <f>IF(E77="","",(IF(Table1[[#This Row],[Cur]]="USD",Table1[[#This Row],[Cur_Amount Debit]],Table1[[#This Row],[Cur_Amount Debit]]/Table1[[#This Row],[Exchange Rate]])))</f>
        <v>10.771163345256346</v>
      </c>
      <c r="Y77" s="161">
        <f>IF(E77="","",(IF(Table1[[#This Row],[Cur]]="USD",Table1[[#This Row],[Cur_Amount Credit]],Table1[[#This Row],[Cur_Amount Credit]]/ExchangeRate)))</f>
        <v>0</v>
      </c>
      <c r="Z77" s="203">
        <f>IF(E77="","",(Table1[[#This Row],[Debit USD]]-Table1[[#This Row],[Credit USD]]))</f>
        <v>10.771163345256346</v>
      </c>
      <c r="AA77" s="225" t="s">
        <v>132</v>
      </c>
      <c r="AB77" s="1"/>
      <c r="AC77" s="15"/>
      <c r="AD77" s="15"/>
      <c r="AE77" s="15"/>
      <c r="AF77" s="15"/>
      <c r="AG77" s="15"/>
      <c r="AH77" s="46"/>
      <c r="AI77" s="59"/>
      <c r="AJ77" s="46"/>
      <c r="AK77" s="46"/>
      <c r="AL77" s="46"/>
      <c r="AM77" s="46"/>
      <c r="AN77" s="46"/>
      <c r="AO77" s="46"/>
      <c r="AP77" s="46"/>
      <c r="AQ77" s="46"/>
      <c r="AR77" s="46"/>
      <c r="AS77" s="46"/>
      <c r="AT77" s="46"/>
      <c r="AU77" s="46"/>
      <c r="AV77" s="46"/>
      <c r="AW77" s="46"/>
      <c r="AX77" s="59"/>
      <c r="AY77" s="46"/>
      <c r="AZ77" s="46"/>
      <c r="BA77" s="46"/>
      <c r="BB77" s="46"/>
    </row>
    <row r="78" spans="1:55" ht="42.95" hidden="1">
      <c r="A78" s="1"/>
      <c r="B78" s="356">
        <f>IF(Table1[[#This Row],[Posting Date]]&lt;&gt;"",IF(Table1[[#This Row],[Reference Number]]=Q77,B77+1,1),"")</f>
        <v>52</v>
      </c>
      <c r="C78" s="61">
        <v>44957</v>
      </c>
      <c r="D78" s="61">
        <v>44957</v>
      </c>
      <c r="E78" s="218" t="s">
        <v>108</v>
      </c>
      <c r="F78" s="143">
        <f>IFERROR(IF(VLOOKUP(Table1[[#This Row],[Budget Code Description]],Dimentions!$X$6:$AC$132,2,FALSE)="","",VLOOKUP(Table1[[#This Row],[Budget Code Description]],Dimentions!$X$6:$AC$132,2,FALSE)),"")</f>
        <v>99999</v>
      </c>
      <c r="G78" s="143">
        <f>IFERROR(VLOOKUP(Table1[[#This Row],[Budget Code Description]],Dimentions!$X$6:$AC$132,3,FALSE),"")</f>
        <v>20200</v>
      </c>
      <c r="H78" s="65" t="str">
        <f>IFERROR(VLOOKUP(Table1[[#This Row],[Account]],Dimentions!$S$6:$V$233,2,FALSE),"")</f>
        <v>A/P Liabilities Payable</v>
      </c>
      <c r="I78" s="62">
        <f>_xlfn.NUMBERVALUE(LEFT(Table1[[#This Row],[Account]],1))</f>
        <v>2</v>
      </c>
      <c r="J78" s="62" t="str">
        <f>IFERROR(VLOOKUP(Table1[[#This Row],[Budget Code Description]],Table6[#All],7,FALSE),"")</f>
        <v>DOL423</v>
      </c>
      <c r="K78" s="143">
        <f>IFERROR(VLOOKUP(Table1[[#This Row],[Budget Code Description]],Table6[#All],8,FALSE),"")</f>
        <v>20200</v>
      </c>
      <c r="L78" s="63"/>
      <c r="M78" s="65" t="str">
        <f>IFERROR(VLOOKUP(Table1[[#This Row],[Staff ID]],Table2[],2,FALSE),"")</f>
        <v/>
      </c>
      <c r="N78" s="211" t="str">
        <f>IFERROR(IF(VLOOKUP(Table1[[#This Row],[Budget Code Description]],Dimentions!$X$6:$AC$97,4,FALSE)="","",VLOOKUP(Table1[[#This Row],[Budget Code Description]],Dimentions!$X$6:$AC$97,4,FALSE)),"")</f>
        <v/>
      </c>
      <c r="O78" s="65" t="str">
        <f>IFERROR(VLOOKUP(Table1[[#This Row],[Vendor ID]],Table549[],2,FALSE),"")</f>
        <v/>
      </c>
      <c r="P78" s="63" t="s">
        <v>130</v>
      </c>
      <c r="Q78" s="143" t="str">
        <f>IF(Table1[[#This Row],[Posting Date]]&lt;&gt;"",$D$9,"")</f>
        <v>2023-01 DOL423 Mexico FO Report</v>
      </c>
      <c r="R78" s="159" t="str">
        <f>IF(Table1[[#This Row],[Posting Date]]&lt;&gt;"",$D$10,"")</f>
        <v>2023-01 DOL423 Mexico FO Report</v>
      </c>
      <c r="S78" s="66" t="s">
        <v>181</v>
      </c>
      <c r="T78" s="63" t="s">
        <v>44</v>
      </c>
      <c r="U78" s="67"/>
      <c r="V78" s="357">
        <v>977.64</v>
      </c>
      <c r="W78" s="327">
        <v>18.787199999999999</v>
      </c>
      <c r="X78" s="161">
        <f>IF(E78="","",(IF(Table1[[#This Row],[Cur]]="USD",Table1[[#This Row],[Cur_Amount Debit]],Table1[[#This Row],[Cur_Amount Debit]]/Table1[[#This Row],[Exchange Rate]])))</f>
        <v>0</v>
      </c>
      <c r="Y78" s="161">
        <f>IF(E78="","",(IF(Table1[[#This Row],[Cur]]="USD",Table1[[#This Row],[Cur_Amount Credit]],Table1[[#This Row],[Cur_Amount Credit]]/ExchangeRate)))</f>
        <v>51.533409372223716</v>
      </c>
      <c r="Z78" s="203">
        <f>IF(E78="","",(Table1[[#This Row],[Debit USD]]-Table1[[#This Row],[Credit USD]]))</f>
        <v>-51.533409372223716</v>
      </c>
      <c r="AA78" s="225" t="s">
        <v>132</v>
      </c>
      <c r="AB78" s="1"/>
      <c r="AC78" s="15"/>
      <c r="AD78" s="15" t="str">
        <f>IF(AND(OR(Table1[[#This Row],[Account]]="15030",Table1[[#This Row],[Account]]="15035",Table1[[#This Row],[Account]]="20150"),Table1[[#This Row],[Vendor ID]]=""),1,"")</f>
        <v/>
      </c>
      <c r="AE78" s="15"/>
      <c r="AF78" s="15"/>
      <c r="AG78" s="15"/>
      <c r="AH78" s="46" t="str">
        <f>IF(Table1[[#This Row],[Posting Date]]&lt;&gt;"","GJ-"&amp;CountryID,"")</f>
        <v>GJ-MEX</v>
      </c>
      <c r="AI78" s="59">
        <f>IF(Table1[[#This Row],[Posting Date]]&lt;&gt;"",Table1[[#This Row],[Posting Date]],"")</f>
        <v>44957</v>
      </c>
      <c r="AJ78" s="46"/>
      <c r="AK78" s="46" t="str">
        <f>IF(Table1[[#This Row],[Description]]&lt;&gt;"",Table1[[#This Row],[Description]],"")</f>
        <v>2023-01 DOL423 Mexico FO Report</v>
      </c>
      <c r="AL78" s="46" t="str">
        <f>IF(Table1[[#This Row],[Posting Date]]&lt;&gt;"",Table1[[#This Row],[Reference Number]],"")</f>
        <v>2023-01 DOL423 Mexico FO Report</v>
      </c>
      <c r="AM78" s="46" t="str">
        <f>TRIM(Table1[[#This Row],[Line '#]])</f>
        <v>52</v>
      </c>
      <c r="AN78" s="46" t="str">
        <f>TRIM(Table1[[#This Row],[Account]])</f>
        <v>20200</v>
      </c>
      <c r="AO78" s="46" t="str">
        <f>IF(Table1[[#This Row],[Posting Date]]&lt;&gt;"",$D$5,"")</f>
        <v>MEX</v>
      </c>
      <c r="AP78" s="46" t="str">
        <f>TRIM(Table1[[#This Row],[Departments-Prgrams]])</f>
        <v>20200</v>
      </c>
      <c r="AQ78" s="46" t="str">
        <f>TRIM(Table1[[#This Row],[Grant]])</f>
        <v>DOL423</v>
      </c>
      <c r="AR78" s="46" t="str">
        <f>TRIM(Table1[[#This Row],[Staff ID]])</f>
        <v/>
      </c>
      <c r="AS78" s="46" t="str">
        <f>IF(TRIM(Table1[[#This Row],[Budget Code]])=0,"",TRIM(Table1[[#This Row],[Budget Code]]))</f>
        <v>99999</v>
      </c>
      <c r="AT78" s="46" t="str">
        <f>IF(Table1[[#This Row],[Line Description]]&lt;&gt;"",Table1[[#This Row],[Line Description]],"")</f>
        <v>Social Security Withholdings Employee, PR Ending 01/31/23</v>
      </c>
      <c r="AU78" s="46" t="str">
        <f>IF(Table1[[#This Row],[Cur_Amount Debit]]&gt;0,ROUND(Table1[[#This Row],[Cur_Amount Debit]],2),"")</f>
        <v/>
      </c>
      <c r="AV78" s="46">
        <f>IF(Table1[[#This Row],[Cur_Amount Credit]]&gt;0,ROUND(Table1[[#This Row],[Cur_Amount Credit]],2),"")</f>
        <v>977.64</v>
      </c>
      <c r="AW78" s="46" t="str">
        <f>LEFT(Table1[[#This Row],[Cur]],3)</f>
        <v>MX</v>
      </c>
      <c r="AX78" s="59"/>
      <c r="AY78" s="46"/>
      <c r="AZ78" s="46">
        <f>IF(Table1[[#This Row],[Cur]]&lt;&gt;"",IF(Table1[[#This Row],[Cur]]="USD","",ExchangeRate),"")</f>
        <v>18.970994000000001</v>
      </c>
      <c r="BA78" s="46" t="str">
        <f>IF(Table1[[#This Row],[Grant]]&lt;&gt;"",VLOOKUP(Table1[[#This Row],[Grant]],Grants!B:D,3),"")</f>
        <v>EGC</v>
      </c>
      <c r="BB78" s="46" t="str">
        <f>TRIM(Table1[[#This Row],[Vendor ID]])</f>
        <v/>
      </c>
      <c r="BC78">
        <f>IF(Table1[[#This Row],[Reference Number]]=Q76,BC76,BC76+1)</f>
        <v>1</v>
      </c>
    </row>
    <row r="79" spans="1:55" s="233" customFormat="1" ht="29.45" hidden="1" customHeight="1" thickBot="1">
      <c r="A79" s="227"/>
      <c r="B79" s="362">
        <f>IF(Table1[[#This Row],[Posting Date]]&lt;&gt;"",IF(Table1[[#This Row],[Reference Number]]=Q78,B78+1,1),"")</f>
        <v>53</v>
      </c>
      <c r="C79" s="363">
        <v>44957</v>
      </c>
      <c r="D79" s="363">
        <v>44957</v>
      </c>
      <c r="E79" s="364" t="s">
        <v>108</v>
      </c>
      <c r="F79" s="365">
        <f>IFERROR(IF(VLOOKUP(Table1[[#This Row],[Budget Code Description]],Dimentions!$X$6:$AC$98,2,FALSE)="","",VLOOKUP(Table1[[#This Row],[Budget Code Description]],Dimentions!$X$6:$AC$98,2,FALSE)),"")</f>
        <v>99999</v>
      </c>
      <c r="G79" s="365">
        <f>IFERROR(VLOOKUP(Table1[[#This Row],[Budget Code Description]],Dimentions!$X$6:$AC$98,3,FALSE),"")</f>
        <v>20200</v>
      </c>
      <c r="H79" s="366" t="str">
        <f>IFERROR(VLOOKUP(Table1[[#This Row],[Account]],Dimentions!$S$6:$V$233,2,FALSE),"")</f>
        <v>A/P Liabilities Payable</v>
      </c>
      <c r="I79" s="367">
        <f>_xlfn.NUMBERVALUE(LEFT(Table1[[#This Row],[Account]],1))</f>
        <v>2</v>
      </c>
      <c r="J79" s="367" t="str">
        <f>IFERROR(VLOOKUP(Table1[[#This Row],[Budget Code Description]],Table6[#All],7,FALSE),"")</f>
        <v>DOL423</v>
      </c>
      <c r="K79" s="365">
        <f>IFERROR(VLOOKUP(Table1[[#This Row],[Budget Code Description]],Table6[#All],8,FALSE),"")</f>
        <v>20200</v>
      </c>
      <c r="L79" s="368"/>
      <c r="M79" s="366" t="str">
        <f>IFERROR(VLOOKUP(Table1[[#This Row],[Staff ID]],Table2[],2,FALSE),"")</f>
        <v/>
      </c>
      <c r="N79" s="368" t="str">
        <f>IFERROR(IF(VLOOKUP(Table1[[#This Row],[Budget Code Description]],Dimentions!$X$6:$AC$98,4,FALSE)="","",VLOOKUP(Table1[[#This Row],[Budget Code Description]],Dimentions!$X$6:$AC$98,4,FALSE)),"")</f>
        <v/>
      </c>
      <c r="O79" s="366" t="str">
        <f>IFERROR(VLOOKUP(Table1[[#This Row],[Vendor ID]],Table549[],2,FALSE),"")</f>
        <v/>
      </c>
      <c r="P79" s="368" t="s">
        <v>130</v>
      </c>
      <c r="Q79" s="365" t="str">
        <f>IF(Table1[[#This Row],[Posting Date]]&lt;&gt;"",$D$9,"")</f>
        <v>2023-01 DOL423 Mexico FO Report</v>
      </c>
      <c r="R79" s="369" t="str">
        <f>IF(Table1[[#This Row],[Posting Date]]&lt;&gt;"",$D$10,"")</f>
        <v>2023-01 DOL423 Mexico FO Report</v>
      </c>
      <c r="S79" s="370" t="s">
        <v>182</v>
      </c>
      <c r="T79" s="368" t="s">
        <v>44</v>
      </c>
      <c r="U79" s="371"/>
      <c r="V79" s="372">
        <v>738.14</v>
      </c>
      <c r="W79" s="327">
        <v>18.787199999999999</v>
      </c>
      <c r="X79" s="228">
        <f>IF(E79="","",(IF(Table1[[#This Row],[Cur]]="USD",Table1[[#This Row],[Cur_Amount Debit]],Table1[[#This Row],[Cur_Amount Debit]]/Table1[[#This Row],[Exchange Rate]])))</f>
        <v>0</v>
      </c>
      <c r="Y79" s="228">
        <f>IF(E79="","",(IF(Table1[[#This Row],[Cur]]="USD",Table1[[#This Row],[Cur_Amount Credit]],Table1[[#This Row],[Cur_Amount Credit]]/ExchangeRate)))</f>
        <v>38.908873198736977</v>
      </c>
      <c r="Z79" s="229">
        <f>IF(E79="","",(Table1[[#This Row],[Debit USD]]-Table1[[#This Row],[Credit USD]]))</f>
        <v>-38.908873198736977</v>
      </c>
      <c r="AA79" s="225" t="s">
        <v>132</v>
      </c>
      <c r="AB79" s="227"/>
      <c r="AC79" s="230"/>
      <c r="AD79" s="230"/>
      <c r="AE79" s="230"/>
      <c r="AF79" s="230"/>
      <c r="AG79" s="230"/>
      <c r="AH79" s="231"/>
      <c r="AI79" s="232"/>
      <c r="AJ79" s="231"/>
      <c r="AK79" s="231"/>
      <c r="AL79" s="231"/>
      <c r="AM79" s="231"/>
      <c r="AN79" s="231"/>
      <c r="AO79" s="231"/>
      <c r="AP79" s="231"/>
      <c r="AQ79" s="231"/>
      <c r="AR79" s="231"/>
      <c r="AS79" s="231"/>
      <c r="AT79" s="231"/>
      <c r="AU79" s="231"/>
      <c r="AV79" s="231"/>
      <c r="AW79" s="231"/>
      <c r="AX79" s="232"/>
      <c r="AY79" s="231"/>
      <c r="AZ79" s="231"/>
      <c r="BA79" s="231"/>
      <c r="BB79" s="231"/>
    </row>
    <row r="80" spans="1:55" ht="42.95" hidden="1">
      <c r="A80" s="1"/>
      <c r="B80" s="281">
        <f>IF(Table1[[#This Row],[Posting Date]]&lt;&gt;"",IF(Table1[[#This Row],[Reference Number]]=Q79,B79+1,1),"")</f>
        <v>54</v>
      </c>
      <c r="C80" s="282">
        <v>44957</v>
      </c>
      <c r="D80" s="282">
        <v>44957</v>
      </c>
      <c r="E80" s="283" t="s">
        <v>134</v>
      </c>
      <c r="F80" s="284" t="str">
        <f>IFERROR(IF(VLOOKUP(Table1[[#This Row],[Budget Code Description]],Dimentions!$X$6:$AC$132,2,FALSE)="","",VLOOKUP(Table1[[#This Row],[Budget Code Description]],Dimentions!$X$6:$AC$132,2,FALSE)),"")</f>
        <v>PERSNL-PD</v>
      </c>
      <c r="G80" s="284">
        <f>IFERROR(VLOOKUP(Table1[[#This Row],[Budget Code Description]],Dimentions!$X$6:$AC$132,3,FALSE),"")</f>
        <v>70000</v>
      </c>
      <c r="H80" s="288" t="str">
        <f>IFERROR(VLOOKUP(Table1[[#This Row],[Account]],Dimentions!$S$6:$V$233,2,FALSE),"")</f>
        <v>In Country Salaries</v>
      </c>
      <c r="I80" s="286">
        <f>_xlfn.NUMBERVALUE(LEFT(Table1[[#This Row],[Account]],1))</f>
        <v>7</v>
      </c>
      <c r="J80" s="286" t="str">
        <f>IFERROR(VLOOKUP(Table1[[#This Row],[Budget Code Description]],Table6[#All],7,FALSE),"")</f>
        <v>DOL423</v>
      </c>
      <c r="K80" s="284">
        <f>IFERROR(VLOOKUP(Table1[[#This Row],[Budget Code Description]],Table6[#All],8,FALSE),"")</f>
        <v>20200</v>
      </c>
      <c r="L80" s="287"/>
      <c r="M80" s="288" t="str">
        <f>IFERROR(VLOOKUP(Table1[[#This Row],[Staff ID]],Table2[],2,FALSE),"")</f>
        <v/>
      </c>
      <c r="N80" s="289" t="str">
        <f>IFERROR(IF(VLOOKUP(Table1[[#This Row],[Budget Code Description]],Dimentions!$X$6:$AC$97,4,FALSE)="","",VLOOKUP(Table1[[#This Row],[Budget Code Description]],Dimentions!$X$6:$AC$97,4,FALSE)),"")</f>
        <v/>
      </c>
      <c r="O80" s="288" t="str">
        <f>IFERROR(VLOOKUP(Table1[[#This Row],[Vendor ID]],Table549[],2,FALSE),"")</f>
        <v/>
      </c>
      <c r="P80" s="287" t="s">
        <v>135</v>
      </c>
      <c r="Q80" s="284" t="str">
        <f>IF(Table1[[#This Row],[Posting Date]]&lt;&gt;"",$D$9,"")</f>
        <v>2023-01 DOL423 Mexico FO Report</v>
      </c>
      <c r="R80" s="290" t="str">
        <f>IF(Table1[[#This Row],[Posting Date]]&lt;&gt;"",$D$10,"")</f>
        <v>2023-01 DOL423 Mexico FO Report</v>
      </c>
      <c r="S80" s="329" t="s">
        <v>179</v>
      </c>
      <c r="T80" s="287" t="s">
        <v>44</v>
      </c>
      <c r="U80" s="292">
        <v>61734.67</v>
      </c>
      <c r="V80" s="293"/>
      <c r="W80" s="327">
        <v>18.787199999999999</v>
      </c>
      <c r="X80" s="161">
        <f>IF(E80="","",(IF(Table1[[#This Row],[Cur]]="USD",Table1[[#This Row],[Cur_Amount Debit]],Table1[[#This Row],[Cur_Amount Debit]]/Table1[[#This Row],[Exchange Rate]])))</f>
        <v>3285.9963166411176</v>
      </c>
      <c r="Y80" s="161">
        <f>IF(E80="","",(IF(Table1[[#This Row],[Cur]]="USD",Table1[[#This Row],[Cur_Amount Credit]],Table1[[#This Row],[Cur_Amount Credit]]/ExchangeRate)))</f>
        <v>0</v>
      </c>
      <c r="Z80" s="203">
        <f>IF(E80="","",(Table1[[#This Row],[Debit USD]]-Table1[[#This Row],[Credit USD]]))</f>
        <v>3285.9963166411176</v>
      </c>
      <c r="AA80" s="225" t="s">
        <v>132</v>
      </c>
      <c r="AB80" s="1"/>
      <c r="AC80" s="15"/>
      <c r="AD80" s="15" t="str">
        <f>IF(AND(OR(Table1[[#This Row],[Account]]="15030",Table1[[#This Row],[Account]]="15035",Table1[[#This Row],[Account]]="20150"),Table1[[#This Row],[Vendor ID]]=""),1,"")</f>
        <v/>
      </c>
      <c r="AE80" s="15"/>
      <c r="AF80" s="15"/>
      <c r="AG80" s="15"/>
      <c r="AH80" s="46" t="str">
        <f>IF(Table1[[#This Row],[Posting Date]]&lt;&gt;"","GJ-"&amp;CountryID,"")</f>
        <v>GJ-MEX</v>
      </c>
      <c r="AI80" s="59">
        <f>IF(Table1[[#This Row],[Posting Date]]&lt;&gt;"",Table1[[#This Row],[Posting Date]],"")</f>
        <v>44957</v>
      </c>
      <c r="AJ80" s="46"/>
      <c r="AK80" s="46" t="str">
        <f>IF(Table1[[#This Row],[Description]]&lt;&gt;"",Table1[[#This Row],[Description]],"")</f>
        <v>2023-01 DOL423 Mexico FO Report</v>
      </c>
      <c r="AL80" s="46" t="str">
        <f>IF(Table1[[#This Row],[Posting Date]]&lt;&gt;"",Table1[[#This Row],[Reference Number]],"")</f>
        <v>2023-01 DOL423 Mexico FO Report</v>
      </c>
      <c r="AM80" s="46" t="str">
        <f>TRIM(Table1[[#This Row],[Line '#]])</f>
        <v>54</v>
      </c>
      <c r="AN80" s="46" t="str">
        <f>TRIM(Table1[[#This Row],[Account]])</f>
        <v>70000</v>
      </c>
      <c r="AO80" s="46" t="str">
        <f>IF(Table1[[#This Row],[Posting Date]]&lt;&gt;"",$D$5,"")</f>
        <v>MEX</v>
      </c>
      <c r="AP80" s="46" t="str">
        <f>TRIM(Table1[[#This Row],[Departments-Prgrams]])</f>
        <v>20200</v>
      </c>
      <c r="AQ80" s="46" t="str">
        <f>TRIM(Table1[[#This Row],[Grant]])</f>
        <v>DOL423</v>
      </c>
      <c r="AR80" s="46" t="str">
        <f>TRIM(Table1[[#This Row],[Staff ID]])</f>
        <v/>
      </c>
      <c r="AS80" s="46" t="str">
        <f>IF(TRIM(Table1[[#This Row],[Budget Code]])=0,"",TRIM(Table1[[#This Row],[Budget Code]]))</f>
        <v>PERSNL-PD</v>
      </c>
      <c r="AT80" s="46" t="str">
        <f>IF(Table1[[#This Row],[Line Description]]&lt;&gt;"",Table1[[#This Row],[Line Description]],"")</f>
        <v>PR Ending 01/31/23</v>
      </c>
      <c r="AU80" s="46">
        <f>IF(Table1[[#This Row],[Cur_Amount Debit]]&gt;0,ROUND(Table1[[#This Row],[Cur_Amount Debit]],2),"")</f>
        <v>61734.67</v>
      </c>
      <c r="AV80" s="46" t="str">
        <f>IF(Table1[[#This Row],[Cur_Amount Credit]]&gt;0,ROUND(Table1[[#This Row],[Cur_Amount Credit]],2),"")</f>
        <v/>
      </c>
      <c r="AW80" s="46" t="str">
        <f>LEFT(Table1[[#This Row],[Cur]],3)</f>
        <v>MX</v>
      </c>
      <c r="AX80" s="59"/>
      <c r="AY80" s="46"/>
      <c r="AZ80" s="46">
        <f>IF(Table1[[#This Row],[Cur]]&lt;&gt;"",IF(Table1[[#This Row],[Cur]]="USD","",ExchangeRate),"")</f>
        <v>18.970994000000001</v>
      </c>
      <c r="BA80" s="46" t="str">
        <f>IF(Table1[[#This Row],[Grant]]&lt;&gt;"",VLOOKUP(Table1[[#This Row],[Grant]],Grants!B:D,3),"")</f>
        <v>EGC</v>
      </c>
      <c r="BB80" s="46" t="str">
        <f>TRIM(Table1[[#This Row],[Vendor ID]])</f>
        <v/>
      </c>
      <c r="BC80">
        <f>IF(Table1[[#This Row],[Reference Number]]=Q78,BC78,BC78+1)</f>
        <v>1</v>
      </c>
    </row>
    <row r="81" spans="1:55" ht="42.95" hidden="1">
      <c r="A81" s="1"/>
      <c r="B81" s="356">
        <f>IF(Table1[[#This Row],[Posting Date]]&lt;&gt;"",IF(Table1[[#This Row],[Reference Number]]=Q80,B80+1,1),"")</f>
        <v>55</v>
      </c>
      <c r="C81" s="61">
        <v>44957</v>
      </c>
      <c r="D81" s="61">
        <v>44957</v>
      </c>
      <c r="E81" s="218" t="s">
        <v>164</v>
      </c>
      <c r="F81" s="143" t="str">
        <f>IFERROR(IF(VLOOKUP(Table1[[#This Row],[Budget Code Description]],Dimentions!$X$6:$AC$98,2,FALSE)="","",VLOOKUP(Table1[[#This Row],[Budget Code Description]],Dimentions!$X$6:$AC$98,2,FALSE)),"")</f>
        <v>FRINGE-MX</v>
      </c>
      <c r="G81" s="143">
        <f>IFERROR(VLOOKUP(Table1[[#This Row],[Budget Code Description]],Dimentions!$X$6:$AC$98,3,FALSE),"")</f>
        <v>70015</v>
      </c>
      <c r="H81" s="65" t="str">
        <f>IFERROR(VLOOKUP(Table1[[#This Row],[Account]],Dimentions!$S$6:$V$233,2,FALSE),"")</f>
        <v>In Country Benefits</v>
      </c>
      <c r="I81" s="62">
        <f>_xlfn.NUMBERVALUE(LEFT(Table1[[#This Row],[Account]],1))</f>
        <v>7</v>
      </c>
      <c r="J81" s="62" t="str">
        <f>IFERROR(VLOOKUP(Table1[[#This Row],[Budget Code Description]],Table6[#All],7,FALSE),"")</f>
        <v>DOL423</v>
      </c>
      <c r="K81" s="143">
        <f>IFERROR(VLOOKUP(Table1[[#This Row],[Budget Code Description]],Table6[#All],8,FALSE),"")</f>
        <v>20200</v>
      </c>
      <c r="L81" s="63"/>
      <c r="M81" s="65" t="str">
        <f>IFERROR(VLOOKUP(Table1[[#This Row],[Staff ID]],Table2[],2,FALSE),"")</f>
        <v/>
      </c>
      <c r="N81" s="63" t="str">
        <f>IFERROR(IF(VLOOKUP(Table1[[#This Row],[Budget Code Description]],Dimentions!$X$6:$AC$98,4,FALSE)="","",VLOOKUP(Table1[[#This Row],[Budget Code Description]],Dimentions!$X$6:$AC$98,4,FALSE)),"")</f>
        <v/>
      </c>
      <c r="O81" s="65" t="str">
        <f>IFERROR(VLOOKUP(Table1[[#This Row],[Vendor ID]],Table549[],2,FALSE),"")</f>
        <v/>
      </c>
      <c r="P81" s="63" t="s">
        <v>135</v>
      </c>
      <c r="Q81" s="143" t="str">
        <f>IF(Table1[[#This Row],[Posting Date]]&lt;&gt;"",$D$9,"")</f>
        <v>2023-01 DOL423 Mexico FO Report</v>
      </c>
      <c r="R81" s="159" t="str">
        <f>IF(Table1[[#This Row],[Posting Date]]&lt;&gt;"",$D$10,"")</f>
        <v>2023-01 DOL423 Mexico FO Report</v>
      </c>
      <c r="S81" s="66" t="s">
        <v>180</v>
      </c>
      <c r="T81" s="63" t="s">
        <v>44</v>
      </c>
      <c r="U81" s="243">
        <v>254.81</v>
      </c>
      <c r="V81" s="294"/>
      <c r="W81" s="327">
        <v>18.787199999999999</v>
      </c>
      <c r="X81" s="161">
        <f>IF(E81="","",(IF(Table1[[#This Row],[Cur]]="USD",Table1[[#This Row],[Cur_Amount Debit]],Table1[[#This Row],[Cur_Amount Debit]]/Table1[[#This Row],[Exchange Rate]])))</f>
        <v>13.562957758473855</v>
      </c>
      <c r="Y81" s="161">
        <f>IF(E81="","",(IF(Table1[[#This Row],[Cur]]="USD",Table1[[#This Row],[Cur_Amount Credit]],Table1[[#This Row],[Cur_Amount Credit]]/ExchangeRate)))</f>
        <v>0</v>
      </c>
      <c r="Z81" s="203">
        <f>IF(E81="","",(Table1[[#This Row],[Debit USD]]-Table1[[#This Row],[Credit USD]]))</f>
        <v>13.562957758473855</v>
      </c>
      <c r="AA81" s="225" t="s">
        <v>132</v>
      </c>
      <c r="AB81" s="1"/>
      <c r="AC81" s="15"/>
      <c r="AD81" s="15"/>
      <c r="AE81" s="15"/>
      <c r="AF81" s="15"/>
      <c r="AG81" s="15"/>
      <c r="AH81" s="46"/>
      <c r="AI81" s="59"/>
      <c r="AJ81" s="46"/>
      <c r="AK81" s="46"/>
      <c r="AL81" s="46"/>
      <c r="AM81" s="46"/>
      <c r="AN81" s="46"/>
      <c r="AO81" s="46"/>
      <c r="AP81" s="46"/>
      <c r="AQ81" s="46"/>
      <c r="AR81" s="46"/>
      <c r="AS81" s="46"/>
      <c r="AT81" s="46"/>
      <c r="AU81" s="46"/>
      <c r="AV81" s="46"/>
      <c r="AW81" s="46"/>
      <c r="AX81" s="59"/>
      <c r="AY81" s="46"/>
      <c r="AZ81" s="46"/>
      <c r="BA81" s="46"/>
      <c r="BB81" s="46"/>
    </row>
    <row r="82" spans="1:55" ht="42.95" hidden="1">
      <c r="A82" s="1"/>
      <c r="B82" s="356">
        <f>IF(Table1[[#This Row],[Posting Date]]&lt;&gt;"",IF(Table1[[#This Row],[Reference Number]]=Q81,B81+1,1),"")</f>
        <v>56</v>
      </c>
      <c r="C82" s="61">
        <v>44957</v>
      </c>
      <c r="D82" s="61">
        <v>44957</v>
      </c>
      <c r="E82" s="218" t="s">
        <v>108</v>
      </c>
      <c r="F82" s="143">
        <f>IFERROR(IF(VLOOKUP(Table1[[#This Row],[Budget Code Description]],Dimentions!$X$6:$AC$132,2,FALSE)="","",VLOOKUP(Table1[[#This Row],[Budget Code Description]],Dimentions!$X$6:$AC$132,2,FALSE)),"")</f>
        <v>99999</v>
      </c>
      <c r="G82" s="143">
        <f>IFERROR(VLOOKUP(Table1[[#This Row],[Budget Code Description]],Dimentions!$X$6:$AC$132,3,FALSE),"")</f>
        <v>20200</v>
      </c>
      <c r="H82" s="65" t="str">
        <f>IFERROR(VLOOKUP(Table1[[#This Row],[Account]],Dimentions!$S$6:$V$233,2,FALSE),"")</f>
        <v>A/P Liabilities Payable</v>
      </c>
      <c r="I82" s="62">
        <f>_xlfn.NUMBERVALUE(LEFT(Table1[[#This Row],[Account]],1))</f>
        <v>2</v>
      </c>
      <c r="J82" s="62" t="str">
        <f>IFERROR(VLOOKUP(Table1[[#This Row],[Budget Code Description]],Table6[#All],7,FALSE),"")</f>
        <v>DOL423</v>
      </c>
      <c r="K82" s="143">
        <f>IFERROR(VLOOKUP(Table1[[#This Row],[Budget Code Description]],Table6[#All],8,FALSE),"")</f>
        <v>20200</v>
      </c>
      <c r="L82" s="63"/>
      <c r="M82" s="65" t="str">
        <f>IFERROR(VLOOKUP(Table1[[#This Row],[Staff ID]],Table2[],2,FALSE),"")</f>
        <v/>
      </c>
      <c r="N82" s="211" t="str">
        <f>IFERROR(IF(VLOOKUP(Table1[[#This Row],[Budget Code Description]],Dimentions!$X$6:$AC$97,4,FALSE)="","",VLOOKUP(Table1[[#This Row],[Budget Code Description]],Dimentions!$X$6:$AC$97,4,FALSE)),"")</f>
        <v/>
      </c>
      <c r="O82" s="65" t="str">
        <f>IFERROR(VLOOKUP(Table1[[#This Row],[Vendor ID]],Table549[],2,FALSE),"")</f>
        <v/>
      </c>
      <c r="P82" s="63" t="s">
        <v>135</v>
      </c>
      <c r="Q82" s="143" t="str">
        <f>IF(Table1[[#This Row],[Posting Date]]&lt;&gt;"",$D$9,"")</f>
        <v>2023-01 DOL423 Mexico FO Report</v>
      </c>
      <c r="R82" s="159" t="str">
        <f>IF(Table1[[#This Row],[Posting Date]]&lt;&gt;"",$D$10,"")</f>
        <v>2023-01 DOL423 Mexico FO Report</v>
      </c>
      <c r="S82" s="66" t="s">
        <v>181</v>
      </c>
      <c r="T82" s="63" t="s">
        <v>44</v>
      </c>
      <c r="U82" s="67"/>
      <c r="V82" s="357">
        <v>983.98</v>
      </c>
      <c r="W82" s="327">
        <v>18.787199999999999</v>
      </c>
      <c r="X82" s="161">
        <f>IF(E82="","",(IF(Table1[[#This Row],[Cur]]="USD",Table1[[#This Row],[Cur_Amount Debit]],Table1[[#This Row],[Cur_Amount Debit]]/Table1[[#This Row],[Exchange Rate]])))</f>
        <v>0</v>
      </c>
      <c r="Y82" s="161">
        <f>IF(E82="","",(IF(Table1[[#This Row],[Cur]]="USD",Table1[[#This Row],[Cur_Amount Credit]],Table1[[#This Row],[Cur_Amount Credit]]/ExchangeRate)))</f>
        <v>51.867603774478027</v>
      </c>
      <c r="Z82" s="203">
        <f>IF(E82="","",(Table1[[#This Row],[Debit USD]]-Table1[[#This Row],[Credit USD]]))</f>
        <v>-51.867603774478027</v>
      </c>
      <c r="AA82" s="225" t="s">
        <v>132</v>
      </c>
      <c r="AB82" s="1"/>
      <c r="AC82" s="15"/>
      <c r="AD82" s="15" t="str">
        <f>IF(AND(OR(Table1[[#This Row],[Account]]="15030",Table1[[#This Row],[Account]]="15035",Table1[[#This Row],[Account]]="20150"),Table1[[#This Row],[Vendor ID]]=""),1,"")</f>
        <v/>
      </c>
      <c r="AE82" s="15"/>
      <c r="AF82" s="15"/>
      <c r="AG82" s="15"/>
      <c r="AH82" s="46" t="str">
        <f>IF(Table1[[#This Row],[Posting Date]]&lt;&gt;"","GJ-"&amp;CountryID,"")</f>
        <v>GJ-MEX</v>
      </c>
      <c r="AI82" s="59">
        <f>IF(Table1[[#This Row],[Posting Date]]&lt;&gt;"",Table1[[#This Row],[Posting Date]],"")</f>
        <v>44957</v>
      </c>
      <c r="AJ82" s="46"/>
      <c r="AK82" s="46" t="str">
        <f>IF(Table1[[#This Row],[Description]]&lt;&gt;"",Table1[[#This Row],[Description]],"")</f>
        <v>2023-01 DOL423 Mexico FO Report</v>
      </c>
      <c r="AL82" s="46" t="str">
        <f>IF(Table1[[#This Row],[Posting Date]]&lt;&gt;"",Table1[[#This Row],[Reference Number]],"")</f>
        <v>2023-01 DOL423 Mexico FO Report</v>
      </c>
      <c r="AM82" s="46" t="str">
        <f>TRIM(Table1[[#This Row],[Line '#]])</f>
        <v>56</v>
      </c>
      <c r="AN82" s="46" t="str">
        <f>TRIM(Table1[[#This Row],[Account]])</f>
        <v>20200</v>
      </c>
      <c r="AO82" s="46" t="str">
        <f>IF(Table1[[#This Row],[Posting Date]]&lt;&gt;"",$D$5,"")</f>
        <v>MEX</v>
      </c>
      <c r="AP82" s="46" t="str">
        <f>TRIM(Table1[[#This Row],[Departments-Prgrams]])</f>
        <v>20200</v>
      </c>
      <c r="AQ82" s="46" t="str">
        <f>TRIM(Table1[[#This Row],[Grant]])</f>
        <v>DOL423</v>
      </c>
      <c r="AR82" s="46" t="str">
        <f>TRIM(Table1[[#This Row],[Staff ID]])</f>
        <v/>
      </c>
      <c r="AS82" s="46" t="str">
        <f>IF(TRIM(Table1[[#This Row],[Budget Code]])=0,"",TRIM(Table1[[#This Row],[Budget Code]]))</f>
        <v>99999</v>
      </c>
      <c r="AT82" s="46" t="str">
        <f>IF(Table1[[#This Row],[Line Description]]&lt;&gt;"",Table1[[#This Row],[Line Description]],"")</f>
        <v>Social Security Withholdings Employee, PR Ending 01/31/23</v>
      </c>
      <c r="AU82" s="46" t="str">
        <f>IF(Table1[[#This Row],[Cur_Amount Debit]]&gt;0,ROUND(Table1[[#This Row],[Cur_Amount Debit]],2),"")</f>
        <v/>
      </c>
      <c r="AV82" s="46">
        <f>IF(Table1[[#This Row],[Cur_Amount Credit]]&gt;0,ROUND(Table1[[#This Row],[Cur_Amount Credit]],2),"")</f>
        <v>983.98</v>
      </c>
      <c r="AW82" s="46" t="str">
        <f>LEFT(Table1[[#This Row],[Cur]],3)</f>
        <v>MX</v>
      </c>
      <c r="AX82" s="59"/>
      <c r="AY82" s="46"/>
      <c r="AZ82" s="46">
        <f>IF(Table1[[#This Row],[Cur]]&lt;&gt;"",IF(Table1[[#This Row],[Cur]]="USD","",ExchangeRate),"")</f>
        <v>18.970994000000001</v>
      </c>
      <c r="BA82" s="46" t="str">
        <f>IF(Table1[[#This Row],[Grant]]&lt;&gt;"",VLOOKUP(Table1[[#This Row],[Grant]],Grants!B:D,3),"")</f>
        <v>EGC</v>
      </c>
      <c r="BB82" s="46" t="str">
        <f>TRIM(Table1[[#This Row],[Vendor ID]])</f>
        <v/>
      </c>
      <c r="BC82">
        <f>IF(Table1[[#This Row],[Reference Number]]=Q80,BC80,BC80+1)</f>
        <v>1</v>
      </c>
    </row>
    <row r="83" spans="1:55" s="233" customFormat="1" ht="27" hidden="1" customHeight="1" thickBot="1">
      <c r="A83" s="227"/>
      <c r="B83" s="362">
        <f>IF(Table1[[#This Row],[Posting Date]]&lt;&gt;"",IF(Table1[[#This Row],[Reference Number]]=Q82,B82+1,1),"")</f>
        <v>57</v>
      </c>
      <c r="C83" s="363">
        <v>44957</v>
      </c>
      <c r="D83" s="363">
        <v>44957</v>
      </c>
      <c r="E83" s="364" t="s">
        <v>108</v>
      </c>
      <c r="F83" s="365">
        <f>IFERROR(IF(VLOOKUP(Table1[[#This Row],[Budget Code Description]],Dimentions!$X$6:$AC$98,2,FALSE)="","",VLOOKUP(Table1[[#This Row],[Budget Code Description]],Dimentions!$X$6:$AC$98,2,FALSE)),"")</f>
        <v>99999</v>
      </c>
      <c r="G83" s="365">
        <f>IFERROR(VLOOKUP(Table1[[#This Row],[Budget Code Description]],Dimentions!$X$6:$AC$98,3,FALSE),"")</f>
        <v>20200</v>
      </c>
      <c r="H83" s="366" t="str">
        <f>IFERROR(VLOOKUP(Table1[[#This Row],[Account]],Dimentions!$S$6:$V$233,2,FALSE),"")</f>
        <v>A/P Liabilities Payable</v>
      </c>
      <c r="I83" s="367">
        <f>_xlfn.NUMBERVALUE(LEFT(Table1[[#This Row],[Account]],1))</f>
        <v>2</v>
      </c>
      <c r="J83" s="367" t="str">
        <f>IFERROR(VLOOKUP(Table1[[#This Row],[Budget Code Description]],Table6[#All],7,FALSE),"")</f>
        <v>DOL423</v>
      </c>
      <c r="K83" s="365">
        <f>IFERROR(VLOOKUP(Table1[[#This Row],[Budget Code Description]],Table6[#All],8,FALSE),"")</f>
        <v>20200</v>
      </c>
      <c r="L83" s="368"/>
      <c r="M83" s="366" t="str">
        <f>IFERROR(VLOOKUP(Table1[[#This Row],[Staff ID]],Table2[],2,FALSE),"")</f>
        <v/>
      </c>
      <c r="N83" s="368" t="str">
        <f>IFERROR(IF(VLOOKUP(Table1[[#This Row],[Budget Code Description]],Dimentions!$X$6:$AC$98,4,FALSE)="","",VLOOKUP(Table1[[#This Row],[Budget Code Description]],Dimentions!$X$6:$AC$98,4,FALSE)),"")</f>
        <v/>
      </c>
      <c r="O83" s="366" t="str">
        <f>IFERROR(VLOOKUP(Table1[[#This Row],[Vendor ID]],Table549[],2,FALSE),"")</f>
        <v/>
      </c>
      <c r="P83" s="368" t="s">
        <v>135</v>
      </c>
      <c r="Q83" s="365" t="str">
        <f>IF(Table1[[#This Row],[Posting Date]]&lt;&gt;"",$D$9,"")</f>
        <v>2023-01 DOL423 Mexico FO Report</v>
      </c>
      <c r="R83" s="369" t="str">
        <f>IF(Table1[[#This Row],[Posting Date]]&lt;&gt;"",$D$10,"")</f>
        <v>2023-01 DOL423 Mexico FO Report</v>
      </c>
      <c r="S83" s="370" t="s">
        <v>182</v>
      </c>
      <c r="T83" s="297" t="s">
        <v>44</v>
      </c>
      <c r="U83" s="371"/>
      <c r="V83" s="372">
        <v>929.46</v>
      </c>
      <c r="W83" s="327">
        <v>18.787199999999999</v>
      </c>
      <c r="X83" s="228">
        <f>IF(E83="","",(IF(Table1[[#This Row],[Cur]]="USD",Table1[[#This Row],[Cur_Amount Debit]],Table1[[#This Row],[Cur_Amount Debit]]/Table1[[#This Row],[Exchange Rate]])))</f>
        <v>0</v>
      </c>
      <c r="Y83" s="228">
        <f>IF(E83="","",(IF(Table1[[#This Row],[Cur]]="USD",Table1[[#This Row],[Cur_Amount Credit]],Table1[[#This Row],[Cur_Amount Credit]]/ExchangeRate)))</f>
        <v>48.993742763294321</v>
      </c>
      <c r="Z83" s="229">
        <f>IF(E83="","",(Table1[[#This Row],[Debit USD]]-Table1[[#This Row],[Credit USD]]))</f>
        <v>-48.993742763294321</v>
      </c>
      <c r="AA83" s="225" t="s">
        <v>132</v>
      </c>
      <c r="AB83" s="227"/>
      <c r="AC83" s="230"/>
      <c r="AD83" s="230"/>
      <c r="AE83" s="230"/>
      <c r="AF83" s="230"/>
      <c r="AG83" s="230"/>
      <c r="AH83" s="231"/>
      <c r="AI83" s="232"/>
      <c r="AJ83" s="231"/>
      <c r="AK83" s="231"/>
      <c r="AL83" s="231"/>
      <c r="AM83" s="231"/>
      <c r="AN83" s="231"/>
      <c r="AO83" s="231"/>
      <c r="AP83" s="231"/>
      <c r="AQ83" s="231"/>
      <c r="AR83" s="231"/>
      <c r="AS83" s="231"/>
      <c r="AT83" s="231"/>
      <c r="AU83" s="231"/>
      <c r="AV83" s="231"/>
      <c r="AW83" s="231"/>
      <c r="AX83" s="232"/>
      <c r="AY83" s="231"/>
      <c r="AZ83" s="231"/>
      <c r="BA83" s="231"/>
      <c r="BB83" s="231"/>
    </row>
    <row r="84" spans="1:55" ht="42.95" hidden="1">
      <c r="A84" s="1"/>
      <c r="B84" s="281">
        <f>IF(Table1[[#This Row],[Posting Date]]&lt;&gt;"",IF(Table1[[#This Row],[Reference Number]]=Q83,B83+1,1),"")</f>
        <v>58</v>
      </c>
      <c r="C84" s="282">
        <v>44957</v>
      </c>
      <c r="D84" s="282">
        <v>44957</v>
      </c>
      <c r="E84" s="283" t="s">
        <v>136</v>
      </c>
      <c r="F84" s="284" t="str">
        <f>IFERROR(IF(VLOOKUP(Table1[[#This Row],[Budget Code Description]],Dimentions!$X$6:$AC$132,2,FALSE)="","",VLOOKUP(Table1[[#This Row],[Budget Code Description]],Dimentions!$X$6:$AC$132,2,FALSE)),"")</f>
        <v>PERSNL-F&amp;A</v>
      </c>
      <c r="G84" s="284">
        <f>IFERROR(VLOOKUP(Table1[[#This Row],[Budget Code Description]],Dimentions!$X$6:$AC$132,3,FALSE),"")</f>
        <v>70000</v>
      </c>
      <c r="H84" s="285" t="str">
        <f>IFERROR(VLOOKUP(Table1[[#This Row],[Account]],Dimentions!$S$6:$V$233,2,FALSE),"")</f>
        <v>In Country Salaries</v>
      </c>
      <c r="I84" s="286">
        <f>_xlfn.NUMBERVALUE(LEFT(Table1[[#This Row],[Account]],1))</f>
        <v>7</v>
      </c>
      <c r="J84" s="286" t="str">
        <f>IFERROR(VLOOKUP(Table1[[#This Row],[Budget Code Description]],Table6[#All],7,FALSE),"")</f>
        <v>DOL423</v>
      </c>
      <c r="K84" s="284">
        <f>IFERROR(VLOOKUP(Table1[[#This Row],[Budget Code Description]],Table6[#All],8,FALSE),"")</f>
        <v>20200</v>
      </c>
      <c r="L84" s="287"/>
      <c r="M84" s="288" t="str">
        <f>IFERROR(VLOOKUP(Table1[[#This Row],[Staff ID]],Table2[],2,FALSE),"")</f>
        <v/>
      </c>
      <c r="N84" s="289" t="str">
        <f>IFERROR(IF(VLOOKUP(Table1[[#This Row],[Budget Code Description]],Dimentions!$X$6:$AC$97,4,FALSE)="","",VLOOKUP(Table1[[#This Row],[Budget Code Description]],Dimentions!$X$6:$AC$97,4,FALSE)),"")</f>
        <v/>
      </c>
      <c r="O84" s="288" t="str">
        <f>IFERROR(VLOOKUP(Table1[[#This Row],[Vendor ID]],Table549[],2,FALSE),"")</f>
        <v/>
      </c>
      <c r="P84" s="287" t="s">
        <v>137</v>
      </c>
      <c r="Q84" s="284" t="str">
        <f>IF(Table1[[#This Row],[Posting Date]]&lt;&gt;"",$D$9,"")</f>
        <v>2023-01 DOL423 Mexico FO Report</v>
      </c>
      <c r="R84" s="290" t="str">
        <f>IF(Table1[[#This Row],[Posting Date]]&lt;&gt;"",$D$10,"")</f>
        <v>2023-01 DOL423 Mexico FO Report</v>
      </c>
      <c r="S84" s="329" t="s">
        <v>179</v>
      </c>
      <c r="T84" s="287" t="s">
        <v>44</v>
      </c>
      <c r="U84" s="292">
        <v>19040.7</v>
      </c>
      <c r="V84" s="293"/>
      <c r="W84" s="327">
        <v>18.787199999999999</v>
      </c>
      <c r="X84" s="161">
        <f>IF(E84="","",(IF(Table1[[#This Row],[Cur]]="USD",Table1[[#This Row],[Cur_Amount Debit]],Table1[[#This Row],[Cur_Amount Debit]]/Table1[[#This Row],[Exchange Rate]])))</f>
        <v>1013.4932294328054</v>
      </c>
      <c r="Y84" s="161">
        <f>IF(E84="","",(IF(Table1[[#This Row],[Cur]]="USD",Table1[[#This Row],[Cur_Amount Credit]],Table1[[#This Row],[Cur_Amount Credit]]/ExchangeRate)))</f>
        <v>0</v>
      </c>
      <c r="Z84" s="203">
        <f>IF(E84="","",(Table1[[#This Row],[Debit USD]]-Table1[[#This Row],[Credit USD]]))</f>
        <v>1013.4932294328054</v>
      </c>
      <c r="AA84" s="225" t="s">
        <v>132</v>
      </c>
      <c r="AB84" s="1"/>
      <c r="AC84" s="15"/>
      <c r="AD84" s="15" t="str">
        <f>IF(AND(OR(Table1[[#This Row],[Account]]="15030",Table1[[#This Row],[Account]]="15035",Table1[[#This Row],[Account]]="20150"),Table1[[#This Row],[Vendor ID]]=""),1,"")</f>
        <v/>
      </c>
      <c r="AE84" s="15"/>
      <c r="AF84" s="15"/>
      <c r="AG84" s="15"/>
      <c r="AH84" s="46" t="str">
        <f>IF(Table1[[#This Row],[Posting Date]]&lt;&gt;"","GJ-"&amp;CountryID,"")</f>
        <v>GJ-MEX</v>
      </c>
      <c r="AI84" s="59">
        <f>IF(Table1[[#This Row],[Posting Date]]&lt;&gt;"",Table1[[#This Row],[Posting Date]],"")</f>
        <v>44957</v>
      </c>
      <c r="AJ84" s="46"/>
      <c r="AK84" s="46" t="str">
        <f>IF(Table1[[#This Row],[Description]]&lt;&gt;"",Table1[[#This Row],[Description]],"")</f>
        <v>2023-01 DOL423 Mexico FO Report</v>
      </c>
      <c r="AL84" s="46" t="str">
        <f>IF(Table1[[#This Row],[Posting Date]]&lt;&gt;"",Table1[[#This Row],[Reference Number]],"")</f>
        <v>2023-01 DOL423 Mexico FO Report</v>
      </c>
      <c r="AM84" s="46" t="str">
        <f>TRIM(Table1[[#This Row],[Line '#]])</f>
        <v>58</v>
      </c>
      <c r="AN84" s="46" t="str">
        <f>TRIM(Table1[[#This Row],[Account]])</f>
        <v>70000</v>
      </c>
      <c r="AO84" s="46" t="str">
        <f>IF(Table1[[#This Row],[Posting Date]]&lt;&gt;"",$D$5,"")</f>
        <v>MEX</v>
      </c>
      <c r="AP84" s="46" t="str">
        <f>TRIM(Table1[[#This Row],[Departments-Prgrams]])</f>
        <v>20200</v>
      </c>
      <c r="AQ84" s="46" t="str">
        <f>TRIM(Table1[[#This Row],[Grant]])</f>
        <v>DOL423</v>
      </c>
      <c r="AR84" s="46" t="str">
        <f>TRIM(Table1[[#This Row],[Staff ID]])</f>
        <v/>
      </c>
      <c r="AS84" s="46" t="str">
        <f>IF(TRIM(Table1[[#This Row],[Budget Code]])=0,"",TRIM(Table1[[#This Row],[Budget Code]]))</f>
        <v>PERSNL-F&amp;A</v>
      </c>
      <c r="AT84" s="46" t="str">
        <f>IF(Table1[[#This Row],[Line Description]]&lt;&gt;"",Table1[[#This Row],[Line Description]],"")</f>
        <v>PR Ending 01/31/23</v>
      </c>
      <c r="AU84" s="46">
        <f>IF(Table1[[#This Row],[Cur_Amount Debit]]&gt;0,ROUND(Table1[[#This Row],[Cur_Amount Debit]],2),"")</f>
        <v>19040.7</v>
      </c>
      <c r="AV84" s="46" t="str">
        <f>IF(Table1[[#This Row],[Cur_Amount Credit]]&gt;0,ROUND(Table1[[#This Row],[Cur_Amount Credit]],2),"")</f>
        <v/>
      </c>
      <c r="AW84" s="46" t="str">
        <f>LEFT(Table1[[#This Row],[Cur]],3)</f>
        <v>MX</v>
      </c>
      <c r="AX84" s="59"/>
      <c r="AY84" s="46"/>
      <c r="AZ84" s="46">
        <f>IF(Table1[[#This Row],[Cur]]&lt;&gt;"",IF(Table1[[#This Row],[Cur]]="USD","",ExchangeRate),"")</f>
        <v>18.970994000000001</v>
      </c>
      <c r="BA84" s="46" t="str">
        <f>IF(Table1[[#This Row],[Grant]]&lt;&gt;"",VLOOKUP(Table1[[#This Row],[Grant]],Grants!B:D,3),"")</f>
        <v>EGC</v>
      </c>
      <c r="BB84" s="46" t="str">
        <f>TRIM(Table1[[#This Row],[Vendor ID]])</f>
        <v/>
      </c>
      <c r="BC84">
        <f>IF(Table1[[#This Row],[Reference Number]]=Q82,BC82,BC82+1)</f>
        <v>1</v>
      </c>
    </row>
    <row r="85" spans="1:55" ht="42.95" hidden="1">
      <c r="A85" s="1"/>
      <c r="B85" s="356">
        <f>IF(Table1[[#This Row],[Posting Date]]&lt;&gt;"",IF(Table1[[#This Row],[Reference Number]]=Q84,B84+1,1),"")</f>
        <v>59</v>
      </c>
      <c r="C85" s="61">
        <v>44957</v>
      </c>
      <c r="D85" s="61">
        <v>44957</v>
      </c>
      <c r="E85" s="218" t="s">
        <v>164</v>
      </c>
      <c r="F85" s="143" t="str">
        <f>IFERROR(IF(VLOOKUP(Table1[[#This Row],[Budget Code Description]],Dimentions!$X$6:$AC$98,2,FALSE)="","",VLOOKUP(Table1[[#This Row],[Budget Code Description]],Dimentions!$X$6:$AC$98,2,FALSE)),"")</f>
        <v>FRINGE-MX</v>
      </c>
      <c r="G85" s="143">
        <f>IFERROR(VLOOKUP(Table1[[#This Row],[Budget Code Description]],Dimentions!$X$6:$AC$98,3,FALSE),"")</f>
        <v>70015</v>
      </c>
      <c r="H85" s="65" t="str">
        <f>IFERROR(VLOOKUP(Table1[[#This Row],[Account]],Dimentions!$S$6:$V$233,2,FALSE),"")</f>
        <v>In Country Benefits</v>
      </c>
      <c r="I85" s="62">
        <f>_xlfn.NUMBERVALUE(LEFT(Table1[[#This Row],[Account]],1))</f>
        <v>7</v>
      </c>
      <c r="J85" s="62" t="str">
        <f>IFERROR(VLOOKUP(Table1[[#This Row],[Budget Code Description]],Table6[#All],7,FALSE),"")</f>
        <v>DOL423</v>
      </c>
      <c r="K85" s="143">
        <f>IFERROR(VLOOKUP(Table1[[#This Row],[Budget Code Description]],Table6[#All],8,FALSE),"")</f>
        <v>20200</v>
      </c>
      <c r="L85" s="63"/>
      <c r="M85" s="65" t="str">
        <f>IFERROR(VLOOKUP(Table1[[#This Row],[Staff ID]],Table2[],2,FALSE),"")</f>
        <v/>
      </c>
      <c r="N85" s="63" t="str">
        <f>IFERROR(IF(VLOOKUP(Table1[[#This Row],[Budget Code Description]],Dimentions!$X$6:$AC$98,4,FALSE)="","",VLOOKUP(Table1[[#This Row],[Budget Code Description]],Dimentions!$X$6:$AC$98,4,FALSE)),"")</f>
        <v/>
      </c>
      <c r="O85" s="65" t="str">
        <f>IFERROR(VLOOKUP(Table1[[#This Row],[Vendor ID]],Table549[],2,FALSE),"")</f>
        <v/>
      </c>
      <c r="P85" s="63" t="s">
        <v>137</v>
      </c>
      <c r="Q85" s="143" t="str">
        <f>IF(Table1[[#This Row],[Posting Date]]&lt;&gt;"",$D$9,"")</f>
        <v>2023-01 DOL423 Mexico FO Report</v>
      </c>
      <c r="R85" s="159" t="str">
        <f>IF(Table1[[#This Row],[Posting Date]]&lt;&gt;"",$D$10,"")</f>
        <v>2023-01 DOL423 Mexico FO Report</v>
      </c>
      <c r="S85" s="66" t="s">
        <v>180</v>
      </c>
      <c r="T85" s="63" t="s">
        <v>44</v>
      </c>
      <c r="U85" s="243">
        <v>254.81</v>
      </c>
      <c r="V85" s="294"/>
      <c r="W85" s="327">
        <v>18.787199999999999</v>
      </c>
      <c r="X85" s="161">
        <f>IF(E85="","",(IF(Table1[[#This Row],[Cur]]="USD",Table1[[#This Row],[Cur_Amount Debit]],Table1[[#This Row],[Cur_Amount Debit]]/Table1[[#This Row],[Exchange Rate]])))</f>
        <v>13.562957758473855</v>
      </c>
      <c r="Y85" s="161">
        <f>IF(E85="","",(IF(Table1[[#This Row],[Cur]]="USD",Table1[[#This Row],[Cur_Amount Credit]],Table1[[#This Row],[Cur_Amount Credit]]/ExchangeRate)))</f>
        <v>0</v>
      </c>
      <c r="Z85" s="203">
        <f>IF(E85="","",(Table1[[#This Row],[Debit USD]]-Table1[[#This Row],[Credit USD]]))</f>
        <v>13.562957758473855</v>
      </c>
      <c r="AA85" s="225" t="s">
        <v>132</v>
      </c>
      <c r="AB85" s="1"/>
      <c r="AC85" s="15"/>
      <c r="AD85" s="15"/>
      <c r="AE85" s="15"/>
      <c r="AF85" s="15"/>
      <c r="AG85" s="15"/>
      <c r="AH85" s="46"/>
      <c r="AI85" s="59"/>
      <c r="AJ85" s="46"/>
      <c r="AK85" s="46"/>
      <c r="AL85" s="46"/>
      <c r="AM85" s="46"/>
      <c r="AN85" s="46"/>
      <c r="AO85" s="46"/>
      <c r="AP85" s="46"/>
      <c r="AQ85" s="46"/>
      <c r="AR85" s="46"/>
      <c r="AS85" s="46"/>
      <c r="AT85" s="46"/>
      <c r="AU85" s="46"/>
      <c r="AV85" s="46"/>
      <c r="AW85" s="46"/>
      <c r="AX85" s="59"/>
      <c r="AY85" s="46"/>
      <c r="AZ85" s="46"/>
      <c r="BA85" s="46"/>
      <c r="BB85" s="46"/>
    </row>
    <row r="86" spans="1:55" ht="42.95" hidden="1">
      <c r="A86" s="1"/>
      <c r="B86" s="356">
        <f>IF(Table1[[#This Row],[Posting Date]]&lt;&gt;"",IF(Table1[[#This Row],[Reference Number]]=Q85,B85+1,1),"")</f>
        <v>60</v>
      </c>
      <c r="C86" s="61">
        <v>44957</v>
      </c>
      <c r="D86" s="61">
        <v>44957</v>
      </c>
      <c r="E86" s="218" t="s">
        <v>108</v>
      </c>
      <c r="F86" s="143">
        <f>IFERROR(IF(VLOOKUP(Table1[[#This Row],[Budget Code Description]],Dimentions!$X$6:$AC$132,2,FALSE)="","",VLOOKUP(Table1[[#This Row],[Budget Code Description]],Dimentions!$X$6:$AC$132,2,FALSE)),"")</f>
        <v>99999</v>
      </c>
      <c r="G86" s="143">
        <f>IFERROR(VLOOKUP(Table1[[#This Row],[Budget Code Description]],Dimentions!$X$6:$AC$132,3,FALSE),"")</f>
        <v>20200</v>
      </c>
      <c r="H86" s="65" t="str">
        <f>IFERROR(VLOOKUP(Table1[[#This Row],[Account]],Dimentions!$S$6:$V$233,2,FALSE),"")</f>
        <v>A/P Liabilities Payable</v>
      </c>
      <c r="I86" s="62">
        <f>_xlfn.NUMBERVALUE(LEFT(Table1[[#This Row],[Account]],1))</f>
        <v>2</v>
      </c>
      <c r="J86" s="62" t="str">
        <f>IFERROR(VLOOKUP(Table1[[#This Row],[Budget Code Description]],Table6[#All],7,FALSE),"")</f>
        <v>DOL423</v>
      </c>
      <c r="K86" s="143">
        <f>IFERROR(VLOOKUP(Table1[[#This Row],[Budget Code Description]],Table6[#All],8,FALSE),"")</f>
        <v>20200</v>
      </c>
      <c r="L86" s="63"/>
      <c r="M86" s="65" t="str">
        <f>IFERROR(VLOOKUP(Table1[[#This Row],[Staff ID]],Table2[],2,FALSE),"")</f>
        <v/>
      </c>
      <c r="N86" s="211" t="str">
        <f>IFERROR(IF(VLOOKUP(Table1[[#This Row],[Budget Code Description]],Dimentions!$X$6:$AC$97,4,FALSE)="","",VLOOKUP(Table1[[#This Row],[Budget Code Description]],Dimentions!$X$6:$AC$97,4,FALSE)),"")</f>
        <v/>
      </c>
      <c r="O86" s="65" t="str">
        <f>IFERROR(VLOOKUP(Table1[[#This Row],[Vendor ID]],Table549[],2,FALSE),"")</f>
        <v/>
      </c>
      <c r="P86" s="63" t="s">
        <v>137</v>
      </c>
      <c r="Q86" s="143" t="str">
        <f>IF(Table1[[#This Row],[Posting Date]]&lt;&gt;"",$D$9,"")</f>
        <v>2023-01 DOL423 Mexico FO Report</v>
      </c>
      <c r="R86" s="159" t="str">
        <f>IF(Table1[[#This Row],[Posting Date]]&lt;&gt;"",$D$10,"")</f>
        <v>2023-01 DOL423 Mexico FO Report</v>
      </c>
      <c r="S86" s="66" t="s">
        <v>181</v>
      </c>
      <c r="T86" s="63" t="s">
        <v>44</v>
      </c>
      <c r="U86" s="67"/>
      <c r="V86" s="357">
        <v>612.80999999999995</v>
      </c>
      <c r="W86" s="327">
        <v>18.787199999999999</v>
      </c>
      <c r="X86" s="161">
        <f>IF(E86="","",(IF(Table1[[#This Row],[Cur]]="USD",Table1[[#This Row],[Cur_Amount Debit]],Table1[[#This Row],[Cur_Amount Debit]]/Table1[[#This Row],[Exchange Rate]])))</f>
        <v>0</v>
      </c>
      <c r="Y86" s="161">
        <f>IF(E86="","",(IF(Table1[[#This Row],[Cur]]="USD",Table1[[#This Row],[Cur_Amount Credit]],Table1[[#This Row],[Cur_Amount Credit]]/ExchangeRate)))</f>
        <v>32.302471868369146</v>
      </c>
      <c r="Z86" s="203">
        <f>IF(E86="","",(Table1[[#This Row],[Debit USD]]-Table1[[#This Row],[Credit USD]]))</f>
        <v>-32.302471868369146</v>
      </c>
      <c r="AA86" s="225" t="s">
        <v>132</v>
      </c>
      <c r="AB86" s="1"/>
      <c r="AC86" s="15"/>
      <c r="AD86" s="15" t="str">
        <f>IF(AND(OR(Table1[[#This Row],[Account]]="15030",Table1[[#This Row],[Account]]="15035",Table1[[#This Row],[Account]]="20150"),Table1[[#This Row],[Vendor ID]]=""),1,"")</f>
        <v/>
      </c>
      <c r="AE86" s="15"/>
      <c r="AF86" s="15"/>
      <c r="AG86" s="15"/>
      <c r="AH86" s="46" t="str">
        <f>IF(Table1[[#This Row],[Posting Date]]&lt;&gt;"","GJ-"&amp;CountryID,"")</f>
        <v>GJ-MEX</v>
      </c>
      <c r="AI86" s="59">
        <f>IF(Table1[[#This Row],[Posting Date]]&lt;&gt;"",Table1[[#This Row],[Posting Date]],"")</f>
        <v>44957</v>
      </c>
      <c r="AJ86" s="46"/>
      <c r="AK86" s="46" t="str">
        <f>IF(Table1[[#This Row],[Description]]&lt;&gt;"",Table1[[#This Row],[Description]],"")</f>
        <v>2023-01 DOL423 Mexico FO Report</v>
      </c>
      <c r="AL86" s="46" t="str">
        <f>IF(Table1[[#This Row],[Posting Date]]&lt;&gt;"",Table1[[#This Row],[Reference Number]],"")</f>
        <v>2023-01 DOL423 Mexico FO Report</v>
      </c>
      <c r="AM86" s="46" t="str">
        <f>TRIM(Table1[[#This Row],[Line '#]])</f>
        <v>60</v>
      </c>
      <c r="AN86" s="46" t="str">
        <f>TRIM(Table1[[#This Row],[Account]])</f>
        <v>20200</v>
      </c>
      <c r="AO86" s="46" t="str">
        <f>IF(Table1[[#This Row],[Posting Date]]&lt;&gt;"",$D$5,"")</f>
        <v>MEX</v>
      </c>
      <c r="AP86" s="46" t="str">
        <f>TRIM(Table1[[#This Row],[Departments-Prgrams]])</f>
        <v>20200</v>
      </c>
      <c r="AQ86" s="46" t="str">
        <f>TRIM(Table1[[#This Row],[Grant]])</f>
        <v>DOL423</v>
      </c>
      <c r="AR86" s="46" t="str">
        <f>TRIM(Table1[[#This Row],[Staff ID]])</f>
        <v/>
      </c>
      <c r="AS86" s="46" t="str">
        <f>IF(TRIM(Table1[[#This Row],[Budget Code]])=0,"",TRIM(Table1[[#This Row],[Budget Code]]))</f>
        <v>99999</v>
      </c>
      <c r="AT86" s="46" t="str">
        <f>IF(Table1[[#This Row],[Line Description]]&lt;&gt;"",Table1[[#This Row],[Line Description]],"")</f>
        <v>Social Security Withholdings Employee, PR Ending 01/31/23</v>
      </c>
      <c r="AU86" s="46" t="str">
        <f>IF(Table1[[#This Row],[Cur_Amount Debit]]&gt;0,ROUND(Table1[[#This Row],[Cur_Amount Debit]],2),"")</f>
        <v/>
      </c>
      <c r="AV86" s="46">
        <f>IF(Table1[[#This Row],[Cur_Amount Credit]]&gt;0,ROUND(Table1[[#This Row],[Cur_Amount Credit]],2),"")</f>
        <v>612.80999999999995</v>
      </c>
      <c r="AW86" s="46" t="str">
        <f>LEFT(Table1[[#This Row],[Cur]],3)</f>
        <v>MX</v>
      </c>
      <c r="AX86" s="59"/>
      <c r="AY86" s="46"/>
      <c r="AZ86" s="46">
        <f>IF(Table1[[#This Row],[Cur]]&lt;&gt;"",IF(Table1[[#This Row],[Cur]]="USD","",ExchangeRate),"")</f>
        <v>18.970994000000001</v>
      </c>
      <c r="BA86" s="46" t="str">
        <f>IF(Table1[[#This Row],[Grant]]&lt;&gt;"",VLOOKUP(Table1[[#This Row],[Grant]],Grants!B:D,3),"")</f>
        <v>EGC</v>
      </c>
      <c r="BB86" s="46" t="str">
        <f>TRIM(Table1[[#This Row],[Vendor ID]])</f>
        <v/>
      </c>
      <c r="BC86">
        <f>IF(Table1[[#This Row],[Reference Number]]=Q84,BC84,BC84+1)</f>
        <v>1</v>
      </c>
    </row>
    <row r="87" spans="1:55" s="233" customFormat="1" ht="27.95" hidden="1" customHeight="1" thickBot="1">
      <c r="A87" s="227"/>
      <c r="B87" s="362">
        <f>IF(Table1[[#This Row],[Posting Date]]&lt;&gt;"",IF(Table1[[#This Row],[Reference Number]]=Q86,B86+1,1),"")</f>
        <v>61</v>
      </c>
      <c r="C87" s="363">
        <v>44957</v>
      </c>
      <c r="D87" s="363">
        <v>44957</v>
      </c>
      <c r="E87" s="364" t="s">
        <v>108</v>
      </c>
      <c r="F87" s="365">
        <f>IFERROR(IF(VLOOKUP(Table1[[#This Row],[Budget Code Description]],Dimentions!$X$6:$AC$98,2,FALSE)="","",VLOOKUP(Table1[[#This Row],[Budget Code Description]],Dimentions!$X$6:$AC$98,2,FALSE)),"")</f>
        <v>99999</v>
      </c>
      <c r="G87" s="365">
        <f>IFERROR(VLOOKUP(Table1[[#This Row],[Budget Code Description]],Dimentions!$X$6:$AC$98,3,FALSE),"")</f>
        <v>20200</v>
      </c>
      <c r="H87" s="366" t="str">
        <f>IFERROR(VLOOKUP(Table1[[#This Row],[Account]],Dimentions!$S$6:$V$233,2,FALSE),"")</f>
        <v>A/P Liabilities Payable</v>
      </c>
      <c r="I87" s="367">
        <f>_xlfn.NUMBERVALUE(LEFT(Table1[[#This Row],[Account]],1))</f>
        <v>2</v>
      </c>
      <c r="J87" s="367" t="str">
        <f>IFERROR(VLOOKUP(Table1[[#This Row],[Budget Code Description]],Table6[#All],7,FALSE),"")</f>
        <v>DOL423</v>
      </c>
      <c r="K87" s="365">
        <f>IFERROR(VLOOKUP(Table1[[#This Row],[Budget Code Description]],Table6[#All],8,FALSE),"")</f>
        <v>20200</v>
      </c>
      <c r="L87" s="368"/>
      <c r="M87" s="366" t="str">
        <f>IFERROR(VLOOKUP(Table1[[#This Row],[Staff ID]],Table2[],2,FALSE),"")</f>
        <v/>
      </c>
      <c r="N87" s="368" t="str">
        <f>IFERROR(IF(VLOOKUP(Table1[[#This Row],[Budget Code Description]],Dimentions!$X$6:$AC$98,4,FALSE)="","",VLOOKUP(Table1[[#This Row],[Budget Code Description]],Dimentions!$X$6:$AC$98,4,FALSE)),"")</f>
        <v/>
      </c>
      <c r="O87" s="366" t="str">
        <f>IFERROR(VLOOKUP(Table1[[#This Row],[Vendor ID]],Table549[],2,FALSE),"")</f>
        <v/>
      </c>
      <c r="P87" s="368" t="s">
        <v>137</v>
      </c>
      <c r="Q87" s="365" t="str">
        <f>IF(Table1[[#This Row],[Posting Date]]&lt;&gt;"",$D$9,"")</f>
        <v>2023-01 DOL423 Mexico FO Report</v>
      </c>
      <c r="R87" s="369" t="str">
        <f>IF(Table1[[#This Row],[Posting Date]]&lt;&gt;"",$D$10,"")</f>
        <v>2023-01 DOL423 Mexico FO Report</v>
      </c>
      <c r="S87" s="370" t="s">
        <v>182</v>
      </c>
      <c r="T87" s="297" t="s">
        <v>44</v>
      </c>
      <c r="U87" s="371"/>
      <c r="V87" s="372">
        <v>929.46</v>
      </c>
      <c r="W87" s="327">
        <v>18.787199999999999</v>
      </c>
      <c r="X87" s="228">
        <f>IF(E87="","",(IF(Table1[[#This Row],[Cur]]="USD",Table1[[#This Row],[Cur_Amount Debit]],Table1[[#This Row],[Cur_Amount Debit]]/Table1[[#This Row],[Exchange Rate]])))</f>
        <v>0</v>
      </c>
      <c r="Y87" s="228">
        <f>IF(E87="","",(IF(Table1[[#This Row],[Cur]]="USD",Table1[[#This Row],[Cur_Amount Credit]],Table1[[#This Row],[Cur_Amount Credit]]/ExchangeRate)))</f>
        <v>48.993742763294321</v>
      </c>
      <c r="Z87" s="229">
        <f>IF(E87="","",(Table1[[#This Row],[Debit USD]]-Table1[[#This Row],[Credit USD]]))</f>
        <v>-48.993742763294321</v>
      </c>
      <c r="AA87" s="225" t="s">
        <v>132</v>
      </c>
      <c r="AB87" s="227"/>
      <c r="AC87" s="230"/>
      <c r="AD87" s="230"/>
      <c r="AE87" s="230"/>
      <c r="AF87" s="230"/>
      <c r="AG87" s="230"/>
      <c r="AH87" s="231"/>
      <c r="AI87" s="232"/>
      <c r="AJ87" s="231"/>
      <c r="AK87" s="231"/>
      <c r="AL87" s="231"/>
      <c r="AM87" s="231"/>
      <c r="AN87" s="231"/>
      <c r="AO87" s="231"/>
      <c r="AP87" s="231"/>
      <c r="AQ87" s="231"/>
      <c r="AR87" s="231"/>
      <c r="AS87" s="231"/>
      <c r="AT87" s="231"/>
      <c r="AU87" s="231"/>
      <c r="AV87" s="231"/>
      <c r="AW87" s="231"/>
      <c r="AX87" s="232"/>
      <c r="AY87" s="231"/>
      <c r="AZ87" s="231"/>
      <c r="BA87" s="231"/>
      <c r="BB87" s="231"/>
    </row>
    <row r="88" spans="1:55" ht="42.95" hidden="1">
      <c r="A88" s="1"/>
      <c r="B88" s="281">
        <f>IF(Table1[[#This Row],[Posting Date]]&lt;&gt;"",IF(Table1[[#This Row],[Reference Number]]=Q87,B87+1,1),"")</f>
        <v>62</v>
      </c>
      <c r="C88" s="282">
        <v>44957</v>
      </c>
      <c r="D88" s="282">
        <v>44957</v>
      </c>
      <c r="E88" s="283" t="s">
        <v>138</v>
      </c>
      <c r="F88" s="284" t="str">
        <f>IFERROR(IF(VLOOKUP(Table1[[#This Row],[Budget Code Description]],Dimentions!$X$6:$AC$132,2,FALSE)="","",VLOOKUP(Table1[[#This Row],[Budget Code Description]],Dimentions!$X$6:$AC$132,2,FALSE)),"")</f>
        <v>PERSNL-CBS</v>
      </c>
      <c r="G88" s="284">
        <f>IFERROR(VLOOKUP(Table1[[#This Row],[Budget Code Description]],Dimentions!$X$6:$AC$132,3,FALSE),"")</f>
        <v>70000</v>
      </c>
      <c r="H88" s="288" t="str">
        <f>IFERROR(VLOOKUP(Table1[[#This Row],[Account]],Dimentions!$S$6:$V$233,2,FALSE),"")</f>
        <v>In Country Salaries</v>
      </c>
      <c r="I88" s="286">
        <f>_xlfn.NUMBERVALUE(LEFT(Table1[[#This Row],[Account]],1))</f>
        <v>7</v>
      </c>
      <c r="J88" s="286" t="str">
        <f>IFERROR(VLOOKUP(Table1[[#This Row],[Budget Code Description]],Table6[#All],7,FALSE),"")</f>
        <v>DOL423</v>
      </c>
      <c r="K88" s="284">
        <f>IFERROR(VLOOKUP(Table1[[#This Row],[Budget Code Description]],Table6[#All],8,FALSE),"")</f>
        <v>20200</v>
      </c>
      <c r="L88" s="287"/>
      <c r="M88" s="288" t="str">
        <f>IFERROR(VLOOKUP(Table1[[#This Row],[Staff ID]],Table2[],2,FALSE),"")</f>
        <v/>
      </c>
      <c r="N88" s="289" t="str">
        <f>IFERROR(IF(VLOOKUP(Table1[[#This Row],[Budget Code Description]],Dimentions!$X$6:$AC$97,4,FALSE)="","",VLOOKUP(Table1[[#This Row],[Budget Code Description]],Dimentions!$X$6:$AC$97,4,FALSE)),"")</f>
        <v/>
      </c>
      <c r="O88" s="288" t="str">
        <f>IFERROR(VLOOKUP(Table1[[#This Row],[Vendor ID]],Table549[],2,FALSE),"")</f>
        <v/>
      </c>
      <c r="P88" s="287" t="s">
        <v>139</v>
      </c>
      <c r="Q88" s="284" t="str">
        <f>IF(Table1[[#This Row],[Posting Date]]&lt;&gt;"",$D$9,"")</f>
        <v>2023-01 DOL423 Mexico FO Report</v>
      </c>
      <c r="R88" s="290" t="str">
        <f>IF(Table1[[#This Row],[Posting Date]]&lt;&gt;"",$D$10,"")</f>
        <v>2023-01 DOL423 Mexico FO Report</v>
      </c>
      <c r="S88" s="329" t="s">
        <v>179</v>
      </c>
      <c r="T88" s="287" t="s">
        <v>44</v>
      </c>
      <c r="U88" s="292">
        <v>43344.32</v>
      </c>
      <c r="V88" s="293"/>
      <c r="W88" s="327">
        <v>18.787199999999999</v>
      </c>
      <c r="X88" s="161">
        <f>IF(E88="","",(IF(Table1[[#This Row],[Cur]]="USD",Table1[[#This Row],[Cur_Amount Debit]],Table1[[#This Row],[Cur_Amount Debit]]/Table1[[#This Row],[Exchange Rate]])))</f>
        <v>2307.1197411003236</v>
      </c>
      <c r="Y88" s="161">
        <f>IF(E88="","",(IF(Table1[[#This Row],[Cur]]="USD",Table1[[#This Row],[Cur_Amount Credit]],Table1[[#This Row],[Cur_Amount Credit]]/ExchangeRate)))</f>
        <v>0</v>
      </c>
      <c r="Z88" s="203">
        <f>IF(E88="","",(Table1[[#This Row],[Debit USD]]-Table1[[#This Row],[Credit USD]]))</f>
        <v>2307.1197411003236</v>
      </c>
      <c r="AA88" s="225" t="s">
        <v>132</v>
      </c>
      <c r="AB88" s="1"/>
      <c r="AC88" s="15"/>
      <c r="AD88" s="15" t="str">
        <f>IF(AND(OR(Table1[[#This Row],[Account]]="15030",Table1[[#This Row],[Account]]="15035",Table1[[#This Row],[Account]]="20150"),Table1[[#This Row],[Vendor ID]]=""),1,"")</f>
        <v/>
      </c>
      <c r="AE88" s="15"/>
      <c r="AF88" s="15"/>
      <c r="AG88" s="15"/>
      <c r="AH88" s="46" t="str">
        <f>IF(Table1[[#This Row],[Posting Date]]&lt;&gt;"","GJ-"&amp;CountryID,"")</f>
        <v>GJ-MEX</v>
      </c>
      <c r="AI88" s="59">
        <f>IF(Table1[[#This Row],[Posting Date]]&lt;&gt;"",Table1[[#This Row],[Posting Date]],"")</f>
        <v>44957</v>
      </c>
      <c r="AJ88" s="46"/>
      <c r="AK88" s="46" t="str">
        <f>IF(Table1[[#This Row],[Description]]&lt;&gt;"",Table1[[#This Row],[Description]],"")</f>
        <v>2023-01 DOL423 Mexico FO Report</v>
      </c>
      <c r="AL88" s="46" t="str">
        <f>IF(Table1[[#This Row],[Posting Date]]&lt;&gt;"",Table1[[#This Row],[Reference Number]],"")</f>
        <v>2023-01 DOL423 Mexico FO Report</v>
      </c>
      <c r="AM88" s="46" t="str">
        <f>TRIM(Table1[[#This Row],[Line '#]])</f>
        <v>62</v>
      </c>
      <c r="AN88" s="46" t="str">
        <f>TRIM(Table1[[#This Row],[Account]])</f>
        <v>70000</v>
      </c>
      <c r="AO88" s="46" t="str">
        <f>IF(Table1[[#This Row],[Posting Date]]&lt;&gt;"",$D$5,"")</f>
        <v>MEX</v>
      </c>
      <c r="AP88" s="46" t="str">
        <f>TRIM(Table1[[#This Row],[Departments-Prgrams]])</f>
        <v>20200</v>
      </c>
      <c r="AQ88" s="46" t="str">
        <f>TRIM(Table1[[#This Row],[Grant]])</f>
        <v>DOL423</v>
      </c>
      <c r="AR88" s="46" t="str">
        <f>TRIM(Table1[[#This Row],[Staff ID]])</f>
        <v/>
      </c>
      <c r="AS88" s="46" t="str">
        <f>IF(TRIM(Table1[[#This Row],[Budget Code]])=0,"",TRIM(Table1[[#This Row],[Budget Code]]))</f>
        <v>PERSNL-CBS</v>
      </c>
      <c r="AT88" s="46" t="str">
        <f>IF(Table1[[#This Row],[Line Description]]&lt;&gt;"",Table1[[#This Row],[Line Description]],"")</f>
        <v>PR Ending 01/31/23</v>
      </c>
      <c r="AU88" s="46">
        <f>IF(Table1[[#This Row],[Cur_Amount Debit]]&gt;0,ROUND(Table1[[#This Row],[Cur_Amount Debit]],2),"")</f>
        <v>43344.32</v>
      </c>
      <c r="AV88" s="46" t="str">
        <f>IF(Table1[[#This Row],[Cur_Amount Credit]]&gt;0,ROUND(Table1[[#This Row],[Cur_Amount Credit]],2),"")</f>
        <v/>
      </c>
      <c r="AW88" s="46" t="str">
        <f>LEFT(Table1[[#This Row],[Cur]],3)</f>
        <v>MX</v>
      </c>
      <c r="AX88" s="59"/>
      <c r="AY88" s="46"/>
      <c r="AZ88" s="46">
        <f>IF(Table1[[#This Row],[Cur]]&lt;&gt;"",IF(Table1[[#This Row],[Cur]]="USD","",ExchangeRate),"")</f>
        <v>18.970994000000001</v>
      </c>
      <c r="BA88" s="46" t="str">
        <f>IF(Table1[[#This Row],[Grant]]&lt;&gt;"",VLOOKUP(Table1[[#This Row],[Grant]],Grants!B:D,3),"")</f>
        <v>EGC</v>
      </c>
      <c r="BB88" s="46" t="str">
        <f>TRIM(Table1[[#This Row],[Vendor ID]])</f>
        <v/>
      </c>
      <c r="BC88">
        <f>IF(Table1[[#This Row],[Reference Number]]=Q86,BC86,BC86+1)</f>
        <v>1</v>
      </c>
    </row>
    <row r="89" spans="1:55" ht="43.5" hidden="1" thickBot="1">
      <c r="A89" s="1"/>
      <c r="B89" s="335">
        <f>IF(Table1[[#This Row],[Posting Date]]&lt;&gt;"",IF(Table1[[#This Row],[Reference Number]]=Q88,B88+1,1),"")</f>
        <v>63</v>
      </c>
      <c r="C89" s="295">
        <v>44957</v>
      </c>
      <c r="D89" s="295">
        <v>44957</v>
      </c>
      <c r="E89" s="296" t="s">
        <v>108</v>
      </c>
      <c r="F89" s="336">
        <f>IFERROR(IF(VLOOKUP(Table1[[#This Row],[Budget Code Description]],Dimentions!$X$6:$AC$132,2,FALSE)="","",VLOOKUP(Table1[[#This Row],[Budget Code Description]],Dimentions!$X$6:$AC$132,2,FALSE)),"")</f>
        <v>99999</v>
      </c>
      <c r="G89" s="336">
        <f>IFERROR(VLOOKUP(Table1[[#This Row],[Budget Code Description]],Dimentions!$X$6:$AC$132,3,FALSE),"")</f>
        <v>20200</v>
      </c>
      <c r="H89" s="339" t="str">
        <f>IFERROR(VLOOKUP(Table1[[#This Row],[Account]],Dimentions!$S$6:$V$233,2,FALSE),"")</f>
        <v>A/P Liabilities Payable</v>
      </c>
      <c r="I89" s="338">
        <f>_xlfn.NUMBERVALUE(LEFT(Table1[[#This Row],[Account]],1))</f>
        <v>2</v>
      </c>
      <c r="J89" s="338" t="str">
        <f>IFERROR(VLOOKUP(Table1[[#This Row],[Budget Code Description]],Table6[#All],7,FALSE),"")</f>
        <v>DOL423</v>
      </c>
      <c r="K89" s="336">
        <f>IFERROR(VLOOKUP(Table1[[#This Row],[Budget Code Description]],Table6[#All],8,FALSE),"")</f>
        <v>20200</v>
      </c>
      <c r="L89" s="297"/>
      <c r="M89" s="339" t="str">
        <f>IFERROR(VLOOKUP(Table1[[#This Row],[Staff ID]],Table2[],2,FALSE),"")</f>
        <v/>
      </c>
      <c r="N89" s="340" t="str">
        <f>IFERROR(IF(VLOOKUP(Table1[[#This Row],[Budget Code Description]],Dimentions!$X$6:$AC$97,4,FALSE)="","",VLOOKUP(Table1[[#This Row],[Budget Code Description]],Dimentions!$X$6:$AC$97,4,FALSE)),"")</f>
        <v/>
      </c>
      <c r="O89" s="339" t="str">
        <f>IFERROR(VLOOKUP(Table1[[#This Row],[Vendor ID]],Table549[],2,FALSE),"")</f>
        <v/>
      </c>
      <c r="P89" s="297" t="s">
        <v>139</v>
      </c>
      <c r="Q89" s="336" t="str">
        <f>IF(Table1[[#This Row],[Posting Date]]&lt;&gt;"",$D$9,"")</f>
        <v>2023-01 DOL423 Mexico FO Report</v>
      </c>
      <c r="R89" s="341" t="str">
        <f>IF(Table1[[#This Row],[Posting Date]]&lt;&gt;"",$D$10,"")</f>
        <v>2023-01 DOL423 Mexico FO Report</v>
      </c>
      <c r="S89" s="352" t="s">
        <v>181</v>
      </c>
      <c r="T89" s="297" t="s">
        <v>44</v>
      </c>
      <c r="U89" s="298"/>
      <c r="V89" s="353">
        <v>983.98</v>
      </c>
      <c r="W89" s="327">
        <v>18.787199999999999</v>
      </c>
      <c r="X89" s="161">
        <f>IF(E89="","",(IF(Table1[[#This Row],[Cur]]="USD",Table1[[#This Row],[Cur_Amount Debit]],Table1[[#This Row],[Cur_Amount Debit]]/Table1[[#This Row],[Exchange Rate]])))</f>
        <v>0</v>
      </c>
      <c r="Y89" s="161">
        <f>IF(E89="","",(IF(Table1[[#This Row],[Cur]]="USD",Table1[[#This Row],[Cur_Amount Credit]],Table1[[#This Row],[Cur_Amount Credit]]/ExchangeRate)))</f>
        <v>51.867603774478027</v>
      </c>
      <c r="Z89" s="203">
        <f>IF(E89="","",(Table1[[#This Row],[Debit USD]]-Table1[[#This Row],[Credit USD]]))</f>
        <v>-51.867603774478027</v>
      </c>
      <c r="AA89" s="225" t="s">
        <v>132</v>
      </c>
      <c r="AB89" s="1"/>
      <c r="AC89" s="15"/>
      <c r="AD89" s="15" t="str">
        <f>IF(AND(OR(Table1[[#This Row],[Account]]="15030",Table1[[#This Row],[Account]]="15035",Table1[[#This Row],[Account]]="20150"),Table1[[#This Row],[Vendor ID]]=""),1,"")</f>
        <v/>
      </c>
      <c r="AE89" s="15"/>
      <c r="AF89" s="15"/>
      <c r="AG89" s="15"/>
      <c r="AH89" s="46" t="str">
        <f>IF(Table1[[#This Row],[Posting Date]]&lt;&gt;"","GJ-"&amp;CountryID,"")</f>
        <v>GJ-MEX</v>
      </c>
      <c r="AI89" s="59">
        <f>IF(Table1[[#This Row],[Posting Date]]&lt;&gt;"",Table1[[#This Row],[Posting Date]],"")</f>
        <v>44957</v>
      </c>
      <c r="AJ89" s="46"/>
      <c r="AK89" s="46" t="str">
        <f>IF(Table1[[#This Row],[Description]]&lt;&gt;"",Table1[[#This Row],[Description]],"")</f>
        <v>2023-01 DOL423 Mexico FO Report</v>
      </c>
      <c r="AL89" s="46" t="str">
        <f>IF(Table1[[#This Row],[Posting Date]]&lt;&gt;"",Table1[[#This Row],[Reference Number]],"")</f>
        <v>2023-01 DOL423 Mexico FO Report</v>
      </c>
      <c r="AM89" s="46" t="str">
        <f>TRIM(Table1[[#This Row],[Line '#]])</f>
        <v>63</v>
      </c>
      <c r="AN89" s="46" t="str">
        <f>TRIM(Table1[[#This Row],[Account]])</f>
        <v>20200</v>
      </c>
      <c r="AO89" s="46" t="str">
        <f>IF(Table1[[#This Row],[Posting Date]]&lt;&gt;"",$D$5,"")</f>
        <v>MEX</v>
      </c>
      <c r="AP89" s="46" t="str">
        <f>TRIM(Table1[[#This Row],[Departments-Prgrams]])</f>
        <v>20200</v>
      </c>
      <c r="AQ89" s="46" t="str">
        <f>TRIM(Table1[[#This Row],[Grant]])</f>
        <v>DOL423</v>
      </c>
      <c r="AR89" s="46" t="str">
        <f>TRIM(Table1[[#This Row],[Staff ID]])</f>
        <v/>
      </c>
      <c r="AS89" s="46" t="str">
        <f>IF(TRIM(Table1[[#This Row],[Budget Code]])=0,"",TRIM(Table1[[#This Row],[Budget Code]]))</f>
        <v>99999</v>
      </c>
      <c r="AT89" s="46" t="str">
        <f>IF(Table1[[#This Row],[Line Description]]&lt;&gt;"",Table1[[#This Row],[Line Description]],"")</f>
        <v>Social Security Withholdings Employee, PR Ending 01/31/23</v>
      </c>
      <c r="AU89" s="46" t="str">
        <f>IF(Table1[[#This Row],[Cur_Amount Debit]]&gt;0,ROUND(Table1[[#This Row],[Cur_Amount Debit]],2),"")</f>
        <v/>
      </c>
      <c r="AV89" s="46">
        <f>IF(Table1[[#This Row],[Cur_Amount Credit]]&gt;0,ROUND(Table1[[#This Row],[Cur_Amount Credit]],2),"")</f>
        <v>983.98</v>
      </c>
      <c r="AW89" s="46" t="str">
        <f>LEFT(Table1[[#This Row],[Cur]],3)</f>
        <v>MX</v>
      </c>
      <c r="AX89" s="59"/>
      <c r="AY89" s="46"/>
      <c r="AZ89" s="46">
        <f>IF(Table1[[#This Row],[Cur]]&lt;&gt;"",IF(Table1[[#This Row],[Cur]]="USD","",ExchangeRate),"")</f>
        <v>18.970994000000001</v>
      </c>
      <c r="BA89" s="46" t="str">
        <f>IF(Table1[[#This Row],[Grant]]&lt;&gt;"",VLOOKUP(Table1[[#This Row],[Grant]],Grants!B:D,3),"")</f>
        <v>EGC</v>
      </c>
      <c r="BB89" s="46" t="str">
        <f>TRIM(Table1[[#This Row],[Vendor ID]])</f>
        <v/>
      </c>
      <c r="BC89">
        <f>IF(Table1[[#This Row],[Reference Number]]=Q88,BC88,BC88+1)</f>
        <v>1</v>
      </c>
    </row>
    <row r="90" spans="1:55" ht="42.95" hidden="1">
      <c r="A90" s="1"/>
      <c r="B90" s="281">
        <f>IF(Table1[[#This Row],[Posting Date]]&lt;&gt;"",IF(Table1[[#This Row],[Reference Number]]=Q89,B89+1,1),"")</f>
        <v>64</v>
      </c>
      <c r="C90" s="282">
        <v>44957</v>
      </c>
      <c r="D90" s="282">
        <v>44957</v>
      </c>
      <c r="E90" s="283" t="s">
        <v>129</v>
      </c>
      <c r="F90" s="284" t="str">
        <f>IFERROR(IF(VLOOKUP(Table1[[#This Row],[Budget Code Description]],Dimentions!$X$6:$AC$132,2,FALSE)="","",VLOOKUP(Table1[[#This Row],[Budget Code Description]],Dimentions!$X$6:$AC$132,2,FALSE)),"")</f>
        <v>PERSNL-COM</v>
      </c>
      <c r="G90" s="349">
        <f>IFERROR(VLOOKUP(Table1[[#This Row],[Budget Code Description]],Dimentions!$X$6:$AC$132,3,FALSE),"")</f>
        <v>70000</v>
      </c>
      <c r="H90" s="285" t="str">
        <f>IFERROR(VLOOKUP(Table1[[#This Row],[Account]],Dimentions!$S$6:$V$233,2,FALSE),"")</f>
        <v>In Country Salaries</v>
      </c>
      <c r="I90" s="286">
        <f>_xlfn.NUMBERVALUE(LEFT(Table1[[#This Row],[Account]],1))</f>
        <v>7</v>
      </c>
      <c r="J90" s="286" t="str">
        <f>IFERROR(VLOOKUP(Table1[[#This Row],[Budget Code Description]],Table6[#All],7,FALSE),"")</f>
        <v>DOL423</v>
      </c>
      <c r="K90" s="284">
        <f>IFERROR(VLOOKUP(Table1[[#This Row],[Budget Code Description]],Table6[#All],8,FALSE),"")</f>
        <v>20200</v>
      </c>
      <c r="L90" s="287"/>
      <c r="M90" s="288" t="str">
        <f>IFERROR(VLOOKUP(Table1[[#This Row],[Staff ID]],Table2[],2,FALSE),"")</f>
        <v/>
      </c>
      <c r="N90" s="289" t="str">
        <f>IFERROR(IF(VLOOKUP(Table1[[#This Row],[Budget Code Description]],Dimentions!$X$6:$AC$97,4,FALSE)="","",VLOOKUP(Table1[[#This Row],[Budget Code Description]],Dimentions!$X$6:$AC$97,4,FALSE)),"")</f>
        <v/>
      </c>
      <c r="O90" s="288" t="str">
        <f>IFERROR(VLOOKUP(Table1[[#This Row],[Vendor ID]],Table549[],2,FALSE),"")</f>
        <v/>
      </c>
      <c r="P90" s="287" t="s">
        <v>140</v>
      </c>
      <c r="Q90" s="284" t="str">
        <f>IF(Table1[[#This Row],[Posting Date]]&lt;&gt;"",$D$9,"")</f>
        <v>2023-01 DOL423 Mexico FO Report</v>
      </c>
      <c r="R90" s="290" t="str">
        <f>IF(Table1[[#This Row],[Posting Date]]&lt;&gt;"",$D$10,"")</f>
        <v>2023-01 DOL423 Mexico FO Report</v>
      </c>
      <c r="S90" s="329" t="s">
        <v>179</v>
      </c>
      <c r="T90" s="287" t="s">
        <v>44</v>
      </c>
      <c r="U90" s="292">
        <v>35813.1</v>
      </c>
      <c r="V90" s="293"/>
      <c r="W90" s="327">
        <v>18.787199999999999</v>
      </c>
      <c r="X90" s="161">
        <f>IF(E90="","",(IF(Table1[[#This Row],[Cur]]="USD",Table1[[#This Row],[Cur_Amount Debit]],Table1[[#This Row],[Cur_Amount Debit]]/Table1[[#This Row],[Exchange Rate]])))</f>
        <v>1906.25</v>
      </c>
      <c r="Y90" s="161">
        <f>IF(E90="","",(IF(Table1[[#This Row],[Cur]]="USD",Table1[[#This Row],[Cur_Amount Credit]],Table1[[#This Row],[Cur_Amount Credit]]/ExchangeRate)))</f>
        <v>0</v>
      </c>
      <c r="Z90" s="203">
        <f>IF(E90="","",(Table1[[#This Row],[Debit USD]]-Table1[[#This Row],[Credit USD]]))</f>
        <v>1906.25</v>
      </c>
      <c r="AA90" s="225" t="s">
        <v>132</v>
      </c>
      <c r="AB90" s="1"/>
      <c r="AC90" s="15"/>
      <c r="AD90" s="15" t="str">
        <f>IF(AND(OR(Table1[[#This Row],[Account]]="15030",Table1[[#This Row],[Account]]="15035",Table1[[#This Row],[Account]]="20150"),Table1[[#This Row],[Vendor ID]]=""),1,"")</f>
        <v/>
      </c>
      <c r="AE90" s="15"/>
      <c r="AF90" s="15"/>
      <c r="AG90" s="15"/>
      <c r="AH90" s="46" t="str">
        <f>IF(Table1[[#This Row],[Posting Date]]&lt;&gt;"","GJ-"&amp;CountryID,"")</f>
        <v>GJ-MEX</v>
      </c>
      <c r="AI90" s="59">
        <f>IF(Table1[[#This Row],[Posting Date]]&lt;&gt;"",Table1[[#This Row],[Posting Date]],"")</f>
        <v>44957</v>
      </c>
      <c r="AJ90" s="46"/>
      <c r="AK90" s="46" t="str">
        <f>IF(Table1[[#This Row],[Description]]&lt;&gt;"",Table1[[#This Row],[Description]],"")</f>
        <v>2023-01 DOL423 Mexico FO Report</v>
      </c>
      <c r="AL90" s="46" t="str">
        <f>IF(Table1[[#This Row],[Posting Date]]&lt;&gt;"",Table1[[#This Row],[Reference Number]],"")</f>
        <v>2023-01 DOL423 Mexico FO Report</v>
      </c>
      <c r="AM90" s="46" t="str">
        <f>TRIM(Table1[[#This Row],[Line '#]])</f>
        <v>64</v>
      </c>
      <c r="AN90" s="46" t="str">
        <f>TRIM(Table1[[#This Row],[Account]])</f>
        <v>70000</v>
      </c>
      <c r="AO90" s="46" t="str">
        <f>IF(Table1[[#This Row],[Posting Date]]&lt;&gt;"",$D$5,"")</f>
        <v>MEX</v>
      </c>
      <c r="AP90" s="46" t="str">
        <f>TRIM(Table1[[#This Row],[Departments-Prgrams]])</f>
        <v>20200</v>
      </c>
      <c r="AQ90" s="46" t="str">
        <f>TRIM(Table1[[#This Row],[Grant]])</f>
        <v>DOL423</v>
      </c>
      <c r="AR90" s="46" t="str">
        <f>TRIM(Table1[[#This Row],[Staff ID]])</f>
        <v/>
      </c>
      <c r="AS90" s="46" t="str">
        <f>IF(TRIM(Table1[[#This Row],[Budget Code]])=0,"",TRIM(Table1[[#This Row],[Budget Code]]))</f>
        <v>PERSNL-COM</v>
      </c>
      <c r="AT90" s="46" t="str">
        <f>IF(Table1[[#This Row],[Line Description]]&lt;&gt;"",Table1[[#This Row],[Line Description]],"")</f>
        <v>PR Ending 01/31/23</v>
      </c>
      <c r="AU90" s="46">
        <f>IF(Table1[[#This Row],[Cur_Amount Debit]]&gt;0,ROUND(Table1[[#This Row],[Cur_Amount Debit]],2),"")</f>
        <v>35813.1</v>
      </c>
      <c r="AV90" s="46" t="str">
        <f>IF(Table1[[#This Row],[Cur_Amount Credit]]&gt;0,ROUND(Table1[[#This Row],[Cur_Amount Credit]],2),"")</f>
        <v/>
      </c>
      <c r="AW90" s="46" t="str">
        <f>LEFT(Table1[[#This Row],[Cur]],3)</f>
        <v>MX</v>
      </c>
      <c r="AX90" s="59"/>
      <c r="AY90" s="46"/>
      <c r="AZ90" s="46">
        <f>IF(Table1[[#This Row],[Cur]]&lt;&gt;"",IF(Table1[[#This Row],[Cur]]="USD","",ExchangeRate),"")</f>
        <v>18.970994000000001</v>
      </c>
      <c r="BA90" s="46" t="str">
        <f>IF(Table1[[#This Row],[Grant]]&lt;&gt;"",VLOOKUP(Table1[[#This Row],[Grant]],Grants!B:D,3),"")</f>
        <v>EGC</v>
      </c>
      <c r="BB90" s="46" t="str">
        <f>TRIM(Table1[[#This Row],[Vendor ID]])</f>
        <v/>
      </c>
      <c r="BC90">
        <f>IF(Table1[[#This Row],[Reference Number]]=Q89,BC89,BC89+1)</f>
        <v>1</v>
      </c>
    </row>
    <row r="91" spans="1:55" ht="42.95" hidden="1">
      <c r="A91" s="1"/>
      <c r="B91" s="356">
        <f>IF(Table1[[#This Row],[Posting Date]]&lt;&gt;"",IF(Table1[[#This Row],[Reference Number]]=Q90,B90+1,1),"")</f>
        <v>65</v>
      </c>
      <c r="C91" s="61">
        <v>44957</v>
      </c>
      <c r="D91" s="61">
        <v>44957</v>
      </c>
      <c r="E91" s="218" t="s">
        <v>164</v>
      </c>
      <c r="F91" s="143" t="str">
        <f>IFERROR(IF(VLOOKUP(Table1[[#This Row],[Budget Code Description]],Dimentions!$X$6:$AC$98,2,FALSE)="","",VLOOKUP(Table1[[#This Row],[Budget Code Description]],Dimentions!$X$6:$AC$98,2,FALSE)),"")</f>
        <v>FRINGE-MX</v>
      </c>
      <c r="G91" s="355">
        <f>IFERROR(VLOOKUP(Table1[[#This Row],[Budget Code Description]],Dimentions!$X$6:$AC$98,3,FALSE),"")</f>
        <v>70015</v>
      </c>
      <c r="H91" s="65" t="str">
        <f>IFERROR(VLOOKUP(Table1[[#This Row],[Account]],Dimentions!$S$6:$V$233,2,FALSE),"")</f>
        <v>In Country Benefits</v>
      </c>
      <c r="I91" s="62">
        <f>_xlfn.NUMBERVALUE(LEFT(Table1[[#This Row],[Account]],1))</f>
        <v>7</v>
      </c>
      <c r="J91" s="62" t="str">
        <f>IFERROR(VLOOKUP(Table1[[#This Row],[Budget Code Description]],Table6[#All],7,FALSE),"")</f>
        <v>DOL423</v>
      </c>
      <c r="K91" s="143">
        <f>IFERROR(VLOOKUP(Table1[[#This Row],[Budget Code Description]],Table6[#All],8,FALSE),"")</f>
        <v>20200</v>
      </c>
      <c r="L91" s="63"/>
      <c r="M91" s="65" t="str">
        <f>IFERROR(VLOOKUP(Table1[[#This Row],[Staff ID]],Table2[],2,FALSE),"")</f>
        <v/>
      </c>
      <c r="N91" s="63" t="str">
        <f>IFERROR(IF(VLOOKUP(Table1[[#This Row],[Budget Code Description]],Dimentions!$X$6:$AC$98,4,FALSE)="","",VLOOKUP(Table1[[#This Row],[Budget Code Description]],Dimentions!$X$6:$AC$98,4,FALSE)),"")</f>
        <v/>
      </c>
      <c r="O91" s="65" t="str">
        <f>IFERROR(VLOOKUP(Table1[[#This Row],[Vendor ID]],Table549[],2,FALSE),"")</f>
        <v/>
      </c>
      <c r="P91" s="63" t="s">
        <v>140</v>
      </c>
      <c r="Q91" s="143" t="str">
        <f>IF(Table1[[#This Row],[Posting Date]]&lt;&gt;"",$D$9,"")</f>
        <v>2023-01 DOL423 Mexico FO Report</v>
      </c>
      <c r="R91" s="159" t="str">
        <f>IF(Table1[[#This Row],[Posting Date]]&lt;&gt;"",$D$10,"")</f>
        <v>2023-01 DOL423 Mexico FO Report</v>
      </c>
      <c r="S91" s="66" t="s">
        <v>180</v>
      </c>
      <c r="T91" s="63" t="s">
        <v>44</v>
      </c>
      <c r="U91" s="243">
        <v>360.44</v>
      </c>
      <c r="V91" s="294"/>
      <c r="W91" s="327">
        <v>18.787199999999999</v>
      </c>
      <c r="X91" s="161">
        <f>IF(E91="","",(IF(Table1[[#This Row],[Cur]]="USD",Table1[[#This Row],[Cur_Amount Debit]],Table1[[#This Row],[Cur_Amount Debit]]/Table1[[#This Row],[Exchange Rate]])))</f>
        <v>19.185402827456993</v>
      </c>
      <c r="Y91" s="161">
        <f>IF(E91="","",(IF(Table1[[#This Row],[Cur]]="USD",Table1[[#This Row],[Cur_Amount Credit]],Table1[[#This Row],[Cur_Amount Credit]]/ExchangeRate)))</f>
        <v>0</v>
      </c>
      <c r="Z91" s="203">
        <f>IF(E91="","",(Table1[[#This Row],[Debit USD]]-Table1[[#This Row],[Credit USD]]))</f>
        <v>19.185402827456993</v>
      </c>
      <c r="AA91" s="225" t="s">
        <v>132</v>
      </c>
      <c r="AB91" s="1"/>
      <c r="AC91" s="15"/>
      <c r="AD91" s="15"/>
      <c r="AE91" s="15"/>
      <c r="AF91" s="15"/>
      <c r="AG91" s="15"/>
      <c r="AH91" s="46"/>
      <c r="AI91" s="59"/>
      <c r="AJ91" s="46"/>
      <c r="AK91" s="46"/>
      <c r="AL91" s="46"/>
      <c r="AM91" s="46"/>
      <c r="AN91" s="46"/>
      <c r="AO91" s="46"/>
      <c r="AP91" s="46"/>
      <c r="AQ91" s="46"/>
      <c r="AR91" s="46"/>
      <c r="AS91" s="46"/>
      <c r="AT91" s="46"/>
      <c r="AU91" s="46"/>
      <c r="AV91" s="46"/>
      <c r="AW91" s="46"/>
      <c r="AX91" s="59"/>
      <c r="AY91" s="46"/>
      <c r="AZ91" s="46"/>
      <c r="BA91" s="46"/>
      <c r="BB91" s="46"/>
    </row>
    <row r="92" spans="1:55" ht="42.95" hidden="1">
      <c r="A92" s="1"/>
      <c r="B92" s="356">
        <f>IF(Table1[[#This Row],[Posting Date]]&lt;&gt;"",IF(Table1[[#This Row],[Reference Number]]=Q91,B91+1,1),"")</f>
        <v>66</v>
      </c>
      <c r="C92" s="61">
        <v>44957</v>
      </c>
      <c r="D92" s="61">
        <v>44957</v>
      </c>
      <c r="E92" s="218" t="s">
        <v>108</v>
      </c>
      <c r="F92" s="143">
        <f>IFERROR(IF(VLOOKUP(Table1[[#This Row],[Budget Code Description]],Dimentions!$X$6:$AC$132,2,FALSE)="","",VLOOKUP(Table1[[#This Row],[Budget Code Description]],Dimentions!$X$6:$AC$132,2,FALSE)),"")</f>
        <v>99999</v>
      </c>
      <c r="G92" s="355">
        <f>IFERROR(VLOOKUP(Table1[[#This Row],[Budget Code Description]],Dimentions!$X$6:$AC$132,3,FALSE),"")</f>
        <v>20200</v>
      </c>
      <c r="H92" s="65" t="str">
        <f>IFERROR(VLOOKUP(Table1[[#This Row],[Account]],Dimentions!$S$6:$V$233,2,FALSE),"")</f>
        <v>A/P Liabilities Payable</v>
      </c>
      <c r="I92" s="62">
        <f>_xlfn.NUMBERVALUE(LEFT(Table1[[#This Row],[Account]],1))</f>
        <v>2</v>
      </c>
      <c r="J92" s="62" t="str">
        <f>IFERROR(VLOOKUP(Table1[[#This Row],[Budget Code Description]],Table6[#All],7,FALSE),"")</f>
        <v>DOL423</v>
      </c>
      <c r="K92" s="143">
        <f>IFERROR(VLOOKUP(Table1[[#This Row],[Budget Code Description]],Table6[#All],8,FALSE),"")</f>
        <v>20200</v>
      </c>
      <c r="L92" s="63"/>
      <c r="M92" s="65" t="str">
        <f>IFERROR(VLOOKUP(Table1[[#This Row],[Staff ID]],Table2[],2,FALSE),"")</f>
        <v/>
      </c>
      <c r="N92" s="211" t="str">
        <f>IFERROR(IF(VLOOKUP(Table1[[#This Row],[Budget Code Description]],Dimentions!$X$6:$AC$97,4,FALSE)="","",VLOOKUP(Table1[[#This Row],[Budget Code Description]],Dimentions!$X$6:$AC$97,4,FALSE)),"")</f>
        <v/>
      </c>
      <c r="O92" s="65" t="str">
        <f>IFERROR(VLOOKUP(Table1[[#This Row],[Vendor ID]],Table549[],2,FALSE),"")</f>
        <v/>
      </c>
      <c r="P92" s="63" t="s">
        <v>140</v>
      </c>
      <c r="Q92" s="143" t="str">
        <f>IF(Table1[[#This Row],[Posting Date]]&lt;&gt;"",$D$9,"")</f>
        <v>2023-01 DOL423 Mexico FO Report</v>
      </c>
      <c r="R92" s="159" t="str">
        <f>IF(Table1[[#This Row],[Posting Date]]&lt;&gt;"",$D$10,"")</f>
        <v>2023-01 DOL423 Mexico FO Report</v>
      </c>
      <c r="S92" s="66" t="s">
        <v>181</v>
      </c>
      <c r="T92" s="63" t="s">
        <v>44</v>
      </c>
      <c r="U92" s="67"/>
      <c r="V92" s="357">
        <v>983.98</v>
      </c>
      <c r="W92" s="327">
        <v>18.787199999999999</v>
      </c>
      <c r="X92" s="161">
        <f>IF(E92="","",(IF(Table1[[#This Row],[Cur]]="USD",Table1[[#This Row],[Cur_Amount Debit]],Table1[[#This Row],[Cur_Amount Debit]]/Table1[[#This Row],[Exchange Rate]])))</f>
        <v>0</v>
      </c>
      <c r="Y92" s="161">
        <f>IF(E92="","",(IF(Table1[[#This Row],[Cur]]="USD",Table1[[#This Row],[Cur_Amount Credit]],Table1[[#This Row],[Cur_Amount Credit]]/ExchangeRate)))</f>
        <v>51.867603774478027</v>
      </c>
      <c r="Z92" s="203">
        <f>IF(E92="","",(Table1[[#This Row],[Debit USD]]-Table1[[#This Row],[Credit USD]]))</f>
        <v>-51.867603774478027</v>
      </c>
      <c r="AA92" s="225" t="s">
        <v>132</v>
      </c>
      <c r="AB92" s="1"/>
      <c r="AC92" s="15"/>
      <c r="AD92" s="15" t="str">
        <f>IF(AND(OR(Table1[[#This Row],[Account]]="15030",Table1[[#This Row],[Account]]="15035",Table1[[#This Row],[Account]]="20150"),Table1[[#This Row],[Vendor ID]]=""),1,"")</f>
        <v/>
      </c>
      <c r="AE92" s="15"/>
      <c r="AF92" s="15"/>
      <c r="AG92" s="15"/>
      <c r="AH92" s="46" t="str">
        <f>IF(Table1[[#This Row],[Posting Date]]&lt;&gt;"","GJ-"&amp;CountryID,"")</f>
        <v>GJ-MEX</v>
      </c>
      <c r="AI92" s="59">
        <f>IF(Table1[[#This Row],[Posting Date]]&lt;&gt;"",Table1[[#This Row],[Posting Date]],"")</f>
        <v>44957</v>
      </c>
      <c r="AJ92" s="46"/>
      <c r="AK92" s="46" t="str">
        <f>IF(Table1[[#This Row],[Description]]&lt;&gt;"",Table1[[#This Row],[Description]],"")</f>
        <v>2023-01 DOL423 Mexico FO Report</v>
      </c>
      <c r="AL92" s="46" t="str">
        <f>IF(Table1[[#This Row],[Posting Date]]&lt;&gt;"",Table1[[#This Row],[Reference Number]],"")</f>
        <v>2023-01 DOL423 Mexico FO Report</v>
      </c>
      <c r="AM92" s="46" t="str">
        <f>TRIM(Table1[[#This Row],[Line '#]])</f>
        <v>66</v>
      </c>
      <c r="AN92" s="46" t="str">
        <f>TRIM(Table1[[#This Row],[Account]])</f>
        <v>20200</v>
      </c>
      <c r="AO92" s="46" t="str">
        <f>IF(Table1[[#This Row],[Posting Date]]&lt;&gt;"",$D$5,"")</f>
        <v>MEX</v>
      </c>
      <c r="AP92" s="46" t="str">
        <f>TRIM(Table1[[#This Row],[Departments-Prgrams]])</f>
        <v>20200</v>
      </c>
      <c r="AQ92" s="46" t="str">
        <f>TRIM(Table1[[#This Row],[Grant]])</f>
        <v>DOL423</v>
      </c>
      <c r="AR92" s="46" t="str">
        <f>TRIM(Table1[[#This Row],[Staff ID]])</f>
        <v/>
      </c>
      <c r="AS92" s="46" t="str">
        <f>IF(TRIM(Table1[[#This Row],[Budget Code]])=0,"",TRIM(Table1[[#This Row],[Budget Code]]))</f>
        <v>99999</v>
      </c>
      <c r="AT92" s="46" t="str">
        <f>IF(Table1[[#This Row],[Line Description]]&lt;&gt;"",Table1[[#This Row],[Line Description]],"")</f>
        <v>Social Security Withholdings Employee, PR Ending 01/31/23</v>
      </c>
      <c r="AU92" s="46" t="str">
        <f>IF(Table1[[#This Row],[Cur_Amount Debit]]&gt;0,ROUND(Table1[[#This Row],[Cur_Amount Debit]],2),"")</f>
        <v/>
      </c>
      <c r="AV92" s="46">
        <f>IF(Table1[[#This Row],[Cur_Amount Credit]]&gt;0,ROUND(Table1[[#This Row],[Cur_Amount Credit]],2),"")</f>
        <v>983.98</v>
      </c>
      <c r="AW92" s="46" t="str">
        <f>LEFT(Table1[[#This Row],[Cur]],3)</f>
        <v>MX</v>
      </c>
      <c r="AX92" s="59"/>
      <c r="AY92" s="46"/>
      <c r="AZ92" s="46">
        <f>IF(Table1[[#This Row],[Cur]]&lt;&gt;"",IF(Table1[[#This Row],[Cur]]="USD","",ExchangeRate),"")</f>
        <v>18.970994000000001</v>
      </c>
      <c r="BA92" s="46" t="str">
        <f>IF(Table1[[#This Row],[Grant]]&lt;&gt;"",VLOOKUP(Table1[[#This Row],[Grant]],Grants!B:D,3),"")</f>
        <v>EGC</v>
      </c>
      <c r="BB92" s="46" t="str">
        <f>TRIM(Table1[[#This Row],[Vendor ID]])</f>
        <v/>
      </c>
      <c r="BC92">
        <f>IF(Table1[[#This Row],[Reference Number]]=Q90,BC90,BC90+1)</f>
        <v>1</v>
      </c>
    </row>
    <row r="93" spans="1:55" s="233" customFormat="1" ht="29.1" hidden="1" customHeight="1" thickBot="1">
      <c r="A93" s="227"/>
      <c r="B93" s="362">
        <f>IF(Table1[[#This Row],[Posting Date]]&lt;&gt;"",IF(Table1[[#This Row],[Reference Number]]=Q92,B92+1,1),"")</f>
        <v>67</v>
      </c>
      <c r="C93" s="363">
        <v>44957</v>
      </c>
      <c r="D93" s="363">
        <v>44957</v>
      </c>
      <c r="E93" s="364" t="s">
        <v>108</v>
      </c>
      <c r="F93" s="365">
        <f>IFERROR(IF(VLOOKUP(Table1[[#This Row],[Budget Code Description]],Dimentions!$X$6:$AC$98,2,FALSE)="","",VLOOKUP(Table1[[#This Row],[Budget Code Description]],Dimentions!$X$6:$AC$98,2,FALSE)),"")</f>
        <v>99999</v>
      </c>
      <c r="G93" s="379">
        <f>IFERROR(VLOOKUP(Table1[[#This Row],[Budget Code Description]],Dimentions!$X$6:$AC$98,3,FALSE),"")</f>
        <v>20200</v>
      </c>
      <c r="H93" s="366" t="str">
        <f>IFERROR(VLOOKUP(Table1[[#This Row],[Account]],Dimentions!$S$6:$V$233,2,FALSE),"")</f>
        <v>A/P Liabilities Payable</v>
      </c>
      <c r="I93" s="367">
        <f>_xlfn.NUMBERVALUE(LEFT(Table1[[#This Row],[Account]],1))</f>
        <v>2</v>
      </c>
      <c r="J93" s="367" t="str">
        <f>IFERROR(VLOOKUP(Table1[[#This Row],[Budget Code Description]],Table6[#All],7,FALSE),"")</f>
        <v>DOL423</v>
      </c>
      <c r="K93" s="365">
        <f>IFERROR(VLOOKUP(Table1[[#This Row],[Budget Code Description]],Table6[#All],8,FALSE),"")</f>
        <v>20200</v>
      </c>
      <c r="L93" s="368"/>
      <c r="M93" s="366" t="str">
        <f>IFERROR(VLOOKUP(Table1[[#This Row],[Staff ID]],Table2[],2,FALSE),"")</f>
        <v/>
      </c>
      <c r="N93" s="368" t="str">
        <f>IFERROR(IF(VLOOKUP(Table1[[#This Row],[Budget Code Description]],Dimentions!$X$6:$AC$98,4,FALSE)="","",VLOOKUP(Table1[[#This Row],[Budget Code Description]],Dimentions!$X$6:$AC$98,4,FALSE)),"")</f>
        <v/>
      </c>
      <c r="O93" s="366" t="str">
        <f>IFERROR(VLOOKUP(Table1[[#This Row],[Vendor ID]],Table549[],2,FALSE),"")</f>
        <v/>
      </c>
      <c r="P93" s="368" t="s">
        <v>140</v>
      </c>
      <c r="Q93" s="365" t="str">
        <f>IF(Table1[[#This Row],[Posting Date]]&lt;&gt;"",$D$9,"")</f>
        <v>2023-01 DOL423 Mexico FO Report</v>
      </c>
      <c r="R93" s="369" t="str">
        <f>IF(Table1[[#This Row],[Posting Date]]&lt;&gt;"",$D$10,"")</f>
        <v>2023-01 DOL423 Mexico FO Report</v>
      </c>
      <c r="S93" s="370" t="s">
        <v>182</v>
      </c>
      <c r="T93" s="297" t="s">
        <v>44</v>
      </c>
      <c r="U93" s="371"/>
      <c r="V93" s="372">
        <v>1314.78</v>
      </c>
      <c r="W93" s="327">
        <v>18.787199999999999</v>
      </c>
      <c r="X93" s="228">
        <f>IF(E93="","",(IF(Table1[[#This Row],[Cur]]="USD",Table1[[#This Row],[Cur_Amount Debit]],Table1[[#This Row],[Cur_Amount Debit]]/Table1[[#This Row],[Exchange Rate]])))</f>
        <v>0</v>
      </c>
      <c r="Y93" s="228">
        <f>IF(E93="","",(IF(Table1[[#This Row],[Cur]]="USD",Table1[[#This Row],[Cur_Amount Credit]],Table1[[#This Row],[Cur_Amount Credit]]/ExchangeRate)))</f>
        <v>69.304750188630067</v>
      </c>
      <c r="Z93" s="229">
        <f>IF(E93="","",(Table1[[#This Row],[Debit USD]]-Table1[[#This Row],[Credit USD]]))</f>
        <v>-69.304750188630067</v>
      </c>
      <c r="AA93" s="225" t="s">
        <v>132</v>
      </c>
      <c r="AB93" s="227"/>
      <c r="AC93" s="230"/>
      <c r="AD93" s="230"/>
      <c r="AE93" s="230"/>
      <c r="AF93" s="230"/>
      <c r="AG93" s="230"/>
      <c r="AH93" s="231"/>
      <c r="AI93" s="232"/>
      <c r="AJ93" s="231"/>
      <c r="AK93" s="231"/>
      <c r="AL93" s="231"/>
      <c r="AM93" s="231"/>
      <c r="AN93" s="231"/>
      <c r="AO93" s="231"/>
      <c r="AP93" s="231"/>
      <c r="AQ93" s="231"/>
      <c r="AR93" s="231"/>
      <c r="AS93" s="231"/>
      <c r="AT93" s="231"/>
      <c r="AU93" s="231"/>
      <c r="AV93" s="231"/>
      <c r="AW93" s="231"/>
      <c r="AX93" s="232"/>
      <c r="AY93" s="231"/>
      <c r="AZ93" s="231"/>
      <c r="BA93" s="231"/>
      <c r="BB93" s="231"/>
    </row>
    <row r="94" spans="1:55" ht="42.95" hidden="1">
      <c r="A94" s="1"/>
      <c r="B94" s="281">
        <f>IF(Table1[[#This Row],[Posting Date]]&lt;&gt;"",IF(Table1[[#This Row],[Reference Number]]=Q93,B93+1,1),"")</f>
        <v>68</v>
      </c>
      <c r="C94" s="282">
        <v>44957</v>
      </c>
      <c r="D94" s="282">
        <v>44957</v>
      </c>
      <c r="E94" s="283" t="s">
        <v>134</v>
      </c>
      <c r="F94" s="284" t="str">
        <f>IFERROR(IF(VLOOKUP(Table1[[#This Row],[Budget Code Description]],Dimentions!$X$6:$AC$132,2,FALSE)="","",VLOOKUP(Table1[[#This Row],[Budget Code Description]],Dimentions!$X$6:$AC$132,2,FALSE)),"")</f>
        <v>PERSNL-PD</v>
      </c>
      <c r="G94" s="349">
        <f>IFERROR(VLOOKUP(Table1[[#This Row],[Budget Code Description]],Dimentions!$X$6:$AC$132,3,FALSE),"")</f>
        <v>70000</v>
      </c>
      <c r="H94" s="285" t="str">
        <f>IFERROR(VLOOKUP(Table1[[#This Row],[Account]],Dimentions!$S$6:$V$233,2,FALSE),"")</f>
        <v>In Country Salaries</v>
      </c>
      <c r="I94" s="286">
        <f>_xlfn.NUMBERVALUE(LEFT(Table1[[#This Row],[Account]],1))</f>
        <v>7</v>
      </c>
      <c r="J94" s="286" t="str">
        <f>IFERROR(VLOOKUP(Table1[[#This Row],[Budget Code Description]],Table6[#All],7,FALSE),"")</f>
        <v>DOL423</v>
      </c>
      <c r="K94" s="284">
        <f>IFERROR(VLOOKUP(Table1[[#This Row],[Budget Code Description]],Table6[#All],8,FALSE),"")</f>
        <v>20200</v>
      </c>
      <c r="L94" s="287"/>
      <c r="M94" s="288" t="str">
        <f>IFERROR(VLOOKUP(Table1[[#This Row],[Staff ID]],Table2[],2,FALSE),"")</f>
        <v/>
      </c>
      <c r="N94" s="289" t="str">
        <f>IFERROR(IF(VLOOKUP(Table1[[#This Row],[Budget Code Description]],Dimentions!$X$6:$AC$97,4,FALSE)="","",VLOOKUP(Table1[[#This Row],[Budget Code Description]],Dimentions!$X$6:$AC$97,4,FALSE)),"")</f>
        <v/>
      </c>
      <c r="O94" s="288" t="str">
        <f>IFERROR(VLOOKUP(Table1[[#This Row],[Vendor ID]],Table549[],2,FALSE),"")</f>
        <v/>
      </c>
      <c r="P94" s="287" t="s">
        <v>34</v>
      </c>
      <c r="Q94" s="284" t="str">
        <f>IF(Table1[[#This Row],[Posting Date]]&lt;&gt;"",$D$9,"")</f>
        <v>2023-01 DOL423 Mexico FO Report</v>
      </c>
      <c r="R94" s="290" t="str">
        <f>IF(Table1[[#This Row],[Posting Date]]&lt;&gt;"",$D$10,"")</f>
        <v>2023-01 DOL423 Mexico FO Report</v>
      </c>
      <c r="S94" s="329" t="s">
        <v>179</v>
      </c>
      <c r="T94" s="287" t="s">
        <v>44</v>
      </c>
      <c r="U94" s="292">
        <v>70452</v>
      </c>
      <c r="V94" s="293"/>
      <c r="W94" s="327">
        <v>18.787199999999999</v>
      </c>
      <c r="X94" s="161">
        <f>IF(E94="","",(IF(Table1[[#This Row],[Cur]]="USD",Table1[[#This Row],[Cur_Amount Debit]],Table1[[#This Row],[Cur_Amount Debit]]/Table1[[#This Row],[Exchange Rate]])))</f>
        <v>3750.0000000000005</v>
      </c>
      <c r="Y94" s="161">
        <f>IF(E94="","",(IF(Table1[[#This Row],[Cur]]="USD",Table1[[#This Row],[Cur_Amount Credit]],Table1[[#This Row],[Cur_Amount Credit]]/ExchangeRate)))</f>
        <v>0</v>
      </c>
      <c r="Z94" s="203">
        <f>IF(E94="","",(Table1[[#This Row],[Debit USD]]-Table1[[#This Row],[Credit USD]]))</f>
        <v>3750.0000000000005</v>
      </c>
      <c r="AA94" s="225" t="s">
        <v>132</v>
      </c>
      <c r="AB94" s="1"/>
      <c r="AC94" s="15"/>
      <c r="AD94" s="15" t="str">
        <f>IF(AND(OR(Table1[[#This Row],[Account]]="15030",Table1[[#This Row],[Account]]="15035",Table1[[#This Row],[Account]]="20150"),Table1[[#This Row],[Vendor ID]]=""),1,"")</f>
        <v/>
      </c>
      <c r="AE94" s="15"/>
      <c r="AF94" s="15"/>
      <c r="AG94" s="15"/>
      <c r="AH94" s="46" t="str">
        <f>IF(Table1[[#This Row],[Posting Date]]&lt;&gt;"","GJ-"&amp;CountryID,"")</f>
        <v>GJ-MEX</v>
      </c>
      <c r="AI94" s="59">
        <f>IF(Table1[[#This Row],[Posting Date]]&lt;&gt;"",Table1[[#This Row],[Posting Date]],"")</f>
        <v>44957</v>
      </c>
      <c r="AJ94" s="46"/>
      <c r="AK94" s="46" t="str">
        <f>IF(Table1[[#This Row],[Description]]&lt;&gt;"",Table1[[#This Row],[Description]],"")</f>
        <v>2023-01 DOL423 Mexico FO Report</v>
      </c>
      <c r="AL94" s="46" t="str">
        <f>IF(Table1[[#This Row],[Posting Date]]&lt;&gt;"",Table1[[#This Row],[Reference Number]],"")</f>
        <v>2023-01 DOL423 Mexico FO Report</v>
      </c>
      <c r="AM94" s="46" t="str">
        <f>TRIM(Table1[[#This Row],[Line '#]])</f>
        <v>68</v>
      </c>
      <c r="AN94" s="46" t="str">
        <f>TRIM(Table1[[#This Row],[Account]])</f>
        <v>70000</v>
      </c>
      <c r="AO94" s="46" t="str">
        <f>IF(Table1[[#This Row],[Posting Date]]&lt;&gt;"",$D$5,"")</f>
        <v>MEX</v>
      </c>
      <c r="AP94" s="46" t="str">
        <f>TRIM(Table1[[#This Row],[Departments-Prgrams]])</f>
        <v>20200</v>
      </c>
      <c r="AQ94" s="46" t="str">
        <f>TRIM(Table1[[#This Row],[Grant]])</f>
        <v>DOL423</v>
      </c>
      <c r="AR94" s="46" t="str">
        <f>TRIM(Table1[[#This Row],[Staff ID]])</f>
        <v/>
      </c>
      <c r="AS94" s="46" t="str">
        <f>IF(TRIM(Table1[[#This Row],[Budget Code]])=0,"",TRIM(Table1[[#This Row],[Budget Code]]))</f>
        <v>PERSNL-PD</v>
      </c>
      <c r="AT94" s="46" t="str">
        <f>IF(Table1[[#This Row],[Line Description]]&lt;&gt;"",Table1[[#This Row],[Line Description]],"")</f>
        <v>PR Ending 01/31/23</v>
      </c>
      <c r="AU94" s="46">
        <f>IF(Table1[[#This Row],[Cur_Amount Debit]]&gt;0,ROUND(Table1[[#This Row],[Cur_Amount Debit]],2),"")</f>
        <v>70452</v>
      </c>
      <c r="AV94" s="46" t="str">
        <f>IF(Table1[[#This Row],[Cur_Amount Credit]]&gt;0,ROUND(Table1[[#This Row],[Cur_Amount Credit]],2),"")</f>
        <v/>
      </c>
      <c r="AW94" s="46" t="str">
        <f>LEFT(Table1[[#This Row],[Cur]],3)</f>
        <v>MX</v>
      </c>
      <c r="AX94" s="59"/>
      <c r="AY94" s="46"/>
      <c r="AZ94" s="46">
        <f>IF(Table1[[#This Row],[Cur]]&lt;&gt;"",IF(Table1[[#This Row],[Cur]]="USD","",ExchangeRate),"")</f>
        <v>18.970994000000001</v>
      </c>
      <c r="BA94" s="46" t="str">
        <f>IF(Table1[[#This Row],[Grant]]&lt;&gt;"",VLOOKUP(Table1[[#This Row],[Grant]],Grants!B:D,3),"")</f>
        <v>EGC</v>
      </c>
      <c r="BB94" s="46" t="str">
        <f>TRIM(Table1[[#This Row],[Vendor ID]])</f>
        <v/>
      </c>
      <c r="BC94">
        <f>IF(Table1[[#This Row],[Reference Number]]=Q92,BC92,BC92+1)</f>
        <v>1</v>
      </c>
    </row>
    <row r="95" spans="1:55" ht="42.95" hidden="1">
      <c r="A95" s="1"/>
      <c r="B95" s="356">
        <f>IF(Table1[[#This Row],[Posting Date]]&lt;&gt;"",IF(Table1[[#This Row],[Reference Number]]=Q94,B94+1,1),"")</f>
        <v>69</v>
      </c>
      <c r="C95" s="61">
        <v>44957</v>
      </c>
      <c r="D95" s="61">
        <v>44957</v>
      </c>
      <c r="E95" s="218" t="s">
        <v>164</v>
      </c>
      <c r="F95" s="143" t="str">
        <f>IFERROR(IF(VLOOKUP(Table1[[#This Row],[Budget Code Description]],Dimentions!$X$6:$AC$98,2,FALSE)="","",VLOOKUP(Table1[[#This Row],[Budget Code Description]],Dimentions!$X$6:$AC$98,2,FALSE)),"")</f>
        <v>FRINGE-MX</v>
      </c>
      <c r="G95" s="355">
        <f>IFERROR(VLOOKUP(Table1[[#This Row],[Budget Code Description]],Dimentions!$X$6:$AC$98,3,FALSE),"")</f>
        <v>70015</v>
      </c>
      <c r="H95" s="65" t="str">
        <f>IFERROR(VLOOKUP(Table1[[#This Row],[Account]],Dimentions!$S$6:$V$233,2,FALSE),"")</f>
        <v>In Country Benefits</v>
      </c>
      <c r="I95" s="62">
        <f>_xlfn.NUMBERVALUE(LEFT(Table1[[#This Row],[Account]],1))</f>
        <v>7</v>
      </c>
      <c r="J95" s="62" t="str">
        <f>IFERROR(VLOOKUP(Table1[[#This Row],[Budget Code Description]],Table6[#All],7,FALSE),"")</f>
        <v>DOL423</v>
      </c>
      <c r="K95" s="143">
        <f>IFERROR(VLOOKUP(Table1[[#This Row],[Budget Code Description]],Table6[#All],8,FALSE),"")</f>
        <v>20200</v>
      </c>
      <c r="L95" s="63"/>
      <c r="M95" s="65" t="str">
        <f>IFERROR(VLOOKUP(Table1[[#This Row],[Staff ID]],Table2[],2,FALSE),"")</f>
        <v/>
      </c>
      <c r="N95" s="63" t="str">
        <f>IFERROR(IF(VLOOKUP(Table1[[#This Row],[Budget Code Description]],Dimentions!$X$6:$AC$98,4,FALSE)="","",VLOOKUP(Table1[[#This Row],[Budget Code Description]],Dimentions!$X$6:$AC$98,4,FALSE)),"")</f>
        <v/>
      </c>
      <c r="O95" s="65" t="str">
        <f>IFERROR(VLOOKUP(Table1[[#This Row],[Vendor ID]],Table549[],2,FALSE),"")</f>
        <v/>
      </c>
      <c r="P95" s="63" t="s">
        <v>34</v>
      </c>
      <c r="Q95" s="143" t="str">
        <f>IF(Table1[[#This Row],[Posting Date]]&lt;&gt;"",$D$9,"")</f>
        <v>2023-01 DOL423 Mexico FO Report</v>
      </c>
      <c r="R95" s="159" t="str">
        <f>IF(Table1[[#This Row],[Posting Date]]&lt;&gt;"",$D$10,"")</f>
        <v>2023-01 DOL423 Mexico FO Report</v>
      </c>
      <c r="S95" s="66" t="s">
        <v>180</v>
      </c>
      <c r="T95" s="63" t="s">
        <v>44</v>
      </c>
      <c r="U95" s="243">
        <v>439.8</v>
      </c>
      <c r="V95" s="294"/>
      <c r="W95" s="327">
        <v>18.787199999999999</v>
      </c>
      <c r="X95" s="161">
        <f>IF(E95="","",(IF(Table1[[#This Row],[Cur]]="USD",Table1[[#This Row],[Cur_Amount Debit]],Table1[[#This Row],[Cur_Amount Debit]]/Table1[[#This Row],[Exchange Rate]])))</f>
        <v>23.409555442003068</v>
      </c>
      <c r="Y95" s="161">
        <f>IF(E95="","",(IF(Table1[[#This Row],[Cur]]="USD",Table1[[#This Row],[Cur_Amount Credit]],Table1[[#This Row],[Cur_Amount Credit]]/ExchangeRate)))</f>
        <v>0</v>
      </c>
      <c r="Z95" s="203">
        <f>IF(E95="","",(Table1[[#This Row],[Debit USD]]-Table1[[#This Row],[Credit USD]]))</f>
        <v>23.409555442003068</v>
      </c>
      <c r="AA95" s="225" t="s">
        <v>132</v>
      </c>
      <c r="AB95" s="1"/>
      <c r="AC95" s="15"/>
      <c r="AD95" s="15"/>
      <c r="AE95" s="15"/>
      <c r="AF95" s="15"/>
      <c r="AG95" s="15"/>
      <c r="AH95" s="46"/>
      <c r="AI95" s="59"/>
      <c r="AJ95" s="46"/>
      <c r="AK95" s="46"/>
      <c r="AL95" s="46"/>
      <c r="AM95" s="46"/>
      <c r="AN95" s="46"/>
      <c r="AO95" s="46"/>
      <c r="AP95" s="46"/>
      <c r="AQ95" s="46"/>
      <c r="AR95" s="46"/>
      <c r="AS95" s="46"/>
      <c r="AT95" s="46"/>
      <c r="AU95" s="46"/>
      <c r="AV95" s="46"/>
      <c r="AW95" s="46"/>
      <c r="AX95" s="59"/>
      <c r="AY95" s="46"/>
      <c r="AZ95" s="46"/>
      <c r="BA95" s="46"/>
      <c r="BB95" s="46"/>
    </row>
    <row r="96" spans="1:55" ht="42.95" hidden="1">
      <c r="A96" s="1"/>
      <c r="B96" s="356">
        <f>IF(Table1[[#This Row],[Posting Date]]&lt;&gt;"",IF(Table1[[#This Row],[Reference Number]]=Q95,B95+1,1),"")</f>
        <v>70</v>
      </c>
      <c r="C96" s="61">
        <v>44957</v>
      </c>
      <c r="D96" s="61">
        <v>44957</v>
      </c>
      <c r="E96" s="218" t="s">
        <v>108</v>
      </c>
      <c r="F96" s="143">
        <f>IFERROR(IF(VLOOKUP(Table1[[#This Row],[Budget Code Description]],Dimentions!$X$6:$AC$132,2,FALSE)="","",VLOOKUP(Table1[[#This Row],[Budget Code Description]],Dimentions!$X$6:$AC$132,2,FALSE)),"")</f>
        <v>99999</v>
      </c>
      <c r="G96" s="355">
        <f>IFERROR(VLOOKUP(Table1[[#This Row],[Budget Code Description]],Dimentions!$X$6:$AC$132,3,FALSE),"")</f>
        <v>20200</v>
      </c>
      <c r="H96" s="65" t="str">
        <f>IFERROR(VLOOKUP(Table1[[#This Row],[Account]],Dimentions!$S$6:$V$233,2,FALSE),"")</f>
        <v>A/P Liabilities Payable</v>
      </c>
      <c r="I96" s="62">
        <f>_xlfn.NUMBERVALUE(LEFT(Table1[[#This Row],[Account]],1))</f>
        <v>2</v>
      </c>
      <c r="J96" s="62" t="str">
        <f>IFERROR(VLOOKUP(Table1[[#This Row],[Budget Code Description]],Table6[#All],7,FALSE),"")</f>
        <v>DOL423</v>
      </c>
      <c r="K96" s="143">
        <f>IFERROR(VLOOKUP(Table1[[#This Row],[Budget Code Description]],Table6[#All],8,FALSE),"")</f>
        <v>20200</v>
      </c>
      <c r="L96" s="63"/>
      <c r="M96" s="65" t="str">
        <f>IFERROR(VLOOKUP(Table1[[#This Row],[Staff ID]],Table2[],2,FALSE),"")</f>
        <v/>
      </c>
      <c r="N96" s="211" t="str">
        <f>IFERROR(IF(VLOOKUP(Table1[[#This Row],[Budget Code Description]],Dimentions!$X$6:$AC$97,4,FALSE)="","",VLOOKUP(Table1[[#This Row],[Budget Code Description]],Dimentions!$X$6:$AC$97,4,FALSE)),"")</f>
        <v/>
      </c>
      <c r="O96" s="65" t="str">
        <f>IFERROR(VLOOKUP(Table1[[#This Row],[Vendor ID]],Table549[],2,FALSE),"")</f>
        <v/>
      </c>
      <c r="P96" s="63" t="s">
        <v>34</v>
      </c>
      <c r="Q96" s="143" t="str">
        <f>IF(Table1[[#This Row],[Posting Date]]&lt;&gt;"",$D$9,"")</f>
        <v>2023-01 DOL423 Mexico FO Report</v>
      </c>
      <c r="R96" s="159" t="str">
        <f>IF(Table1[[#This Row],[Posting Date]]&lt;&gt;"",$D$10,"")</f>
        <v>2023-01 DOL423 Mexico FO Report</v>
      </c>
      <c r="S96" s="66" t="s">
        <v>181</v>
      </c>
      <c r="T96" s="63" t="s">
        <v>44</v>
      </c>
      <c r="U96" s="67"/>
      <c r="V96" s="357">
        <v>983.98</v>
      </c>
      <c r="W96" s="327">
        <v>18.787199999999999</v>
      </c>
      <c r="X96" s="161">
        <f>IF(E96="","",(IF(Table1[[#This Row],[Cur]]="USD",Table1[[#This Row],[Cur_Amount Debit]],Table1[[#This Row],[Cur_Amount Debit]]/Table1[[#This Row],[Exchange Rate]])))</f>
        <v>0</v>
      </c>
      <c r="Y96" s="161">
        <f>IF(E96="","",(IF(Table1[[#This Row],[Cur]]="USD",Table1[[#This Row],[Cur_Amount Credit]],Table1[[#This Row],[Cur_Amount Credit]]/ExchangeRate)))</f>
        <v>51.867603774478027</v>
      </c>
      <c r="Z96" s="203">
        <f>IF(E96="","",(Table1[[#This Row],[Debit USD]]-Table1[[#This Row],[Credit USD]]))</f>
        <v>-51.867603774478027</v>
      </c>
      <c r="AA96" s="225" t="s">
        <v>132</v>
      </c>
      <c r="AB96" s="1"/>
      <c r="AC96" s="15"/>
      <c r="AD96" s="15" t="str">
        <f>IF(AND(OR(Table1[[#This Row],[Account]]="15030",Table1[[#This Row],[Account]]="15035",Table1[[#This Row],[Account]]="20150"),Table1[[#This Row],[Vendor ID]]=""),1,"")</f>
        <v/>
      </c>
      <c r="AE96" s="15"/>
      <c r="AF96" s="15"/>
      <c r="AG96" s="15"/>
      <c r="AH96" s="46" t="str">
        <f>IF(Table1[[#This Row],[Posting Date]]&lt;&gt;"","GJ-"&amp;CountryID,"")</f>
        <v>GJ-MEX</v>
      </c>
      <c r="AI96" s="59">
        <f>IF(Table1[[#This Row],[Posting Date]]&lt;&gt;"",Table1[[#This Row],[Posting Date]],"")</f>
        <v>44957</v>
      </c>
      <c r="AJ96" s="46"/>
      <c r="AK96" s="46" t="str">
        <f>IF(Table1[[#This Row],[Description]]&lt;&gt;"",Table1[[#This Row],[Description]],"")</f>
        <v>2023-01 DOL423 Mexico FO Report</v>
      </c>
      <c r="AL96" s="46" t="str">
        <f>IF(Table1[[#This Row],[Posting Date]]&lt;&gt;"",Table1[[#This Row],[Reference Number]],"")</f>
        <v>2023-01 DOL423 Mexico FO Report</v>
      </c>
      <c r="AM96" s="46" t="str">
        <f>TRIM(Table1[[#This Row],[Line '#]])</f>
        <v>70</v>
      </c>
      <c r="AN96" s="46" t="str">
        <f>TRIM(Table1[[#This Row],[Account]])</f>
        <v>20200</v>
      </c>
      <c r="AO96" s="46" t="str">
        <f>IF(Table1[[#This Row],[Posting Date]]&lt;&gt;"",$D$5,"")</f>
        <v>MEX</v>
      </c>
      <c r="AP96" s="46" t="str">
        <f>TRIM(Table1[[#This Row],[Departments-Prgrams]])</f>
        <v>20200</v>
      </c>
      <c r="AQ96" s="46" t="str">
        <f>TRIM(Table1[[#This Row],[Grant]])</f>
        <v>DOL423</v>
      </c>
      <c r="AR96" s="46" t="str">
        <f>TRIM(Table1[[#This Row],[Staff ID]])</f>
        <v/>
      </c>
      <c r="AS96" s="46" t="str">
        <f>IF(TRIM(Table1[[#This Row],[Budget Code]])=0,"",TRIM(Table1[[#This Row],[Budget Code]]))</f>
        <v>99999</v>
      </c>
      <c r="AT96" s="46" t="str">
        <f>IF(Table1[[#This Row],[Line Description]]&lt;&gt;"",Table1[[#This Row],[Line Description]],"")</f>
        <v>Social Security Withholdings Employee, PR Ending 01/31/23</v>
      </c>
      <c r="AU96" s="46" t="str">
        <f>IF(Table1[[#This Row],[Cur_Amount Debit]]&gt;0,ROUND(Table1[[#This Row],[Cur_Amount Debit]],2),"")</f>
        <v/>
      </c>
      <c r="AV96" s="46">
        <f>IF(Table1[[#This Row],[Cur_Amount Credit]]&gt;0,ROUND(Table1[[#This Row],[Cur_Amount Credit]],2),"")</f>
        <v>983.98</v>
      </c>
      <c r="AW96" s="46" t="str">
        <f>LEFT(Table1[[#This Row],[Cur]],3)</f>
        <v>MX</v>
      </c>
      <c r="AX96" s="59"/>
      <c r="AY96" s="46"/>
      <c r="AZ96" s="46">
        <f>IF(Table1[[#This Row],[Cur]]&lt;&gt;"",IF(Table1[[#This Row],[Cur]]="USD","",ExchangeRate),"")</f>
        <v>18.970994000000001</v>
      </c>
      <c r="BA96" s="46" t="str">
        <f>IF(Table1[[#This Row],[Grant]]&lt;&gt;"",VLOOKUP(Table1[[#This Row],[Grant]],Grants!B:D,3),"")</f>
        <v>EGC</v>
      </c>
      <c r="BB96" s="46" t="str">
        <f>TRIM(Table1[[#This Row],[Vendor ID]])</f>
        <v/>
      </c>
      <c r="BC96">
        <f>IF(Table1[[#This Row],[Reference Number]]=Q94,BC94,BC94+1)</f>
        <v>1</v>
      </c>
    </row>
    <row r="97" spans="1:55" s="233" customFormat="1" ht="29.1" hidden="1" customHeight="1" thickBot="1">
      <c r="A97" s="227"/>
      <c r="B97" s="362">
        <f>IF(Table1[[#This Row],[Posting Date]]&lt;&gt;"",IF(Table1[[#This Row],[Reference Number]]=Q96,B96+1,1),"")</f>
        <v>71</v>
      </c>
      <c r="C97" s="363">
        <v>44957</v>
      </c>
      <c r="D97" s="363">
        <v>44957</v>
      </c>
      <c r="E97" s="364" t="s">
        <v>108</v>
      </c>
      <c r="F97" s="365">
        <f>IFERROR(IF(VLOOKUP(Table1[[#This Row],[Budget Code Description]],Dimentions!$X$6:$AC$98,2,FALSE)="","",VLOOKUP(Table1[[#This Row],[Budget Code Description]],Dimentions!$X$6:$AC$98,2,FALSE)),"")</f>
        <v>99999</v>
      </c>
      <c r="G97" s="379">
        <f>IFERROR(VLOOKUP(Table1[[#This Row],[Budget Code Description]],Dimentions!$X$6:$AC$98,3,FALSE),"")</f>
        <v>20200</v>
      </c>
      <c r="H97" s="366" t="str">
        <f>IFERROR(VLOOKUP(Table1[[#This Row],[Account]],Dimentions!$S$6:$V$233,2,FALSE),"")</f>
        <v>A/P Liabilities Payable</v>
      </c>
      <c r="I97" s="367">
        <f>_xlfn.NUMBERVALUE(LEFT(Table1[[#This Row],[Account]],1))</f>
        <v>2</v>
      </c>
      <c r="J97" s="367" t="str">
        <f>IFERROR(VLOOKUP(Table1[[#This Row],[Budget Code Description]],Table6[#All],7,FALSE),"")</f>
        <v>DOL423</v>
      </c>
      <c r="K97" s="365">
        <f>IFERROR(VLOOKUP(Table1[[#This Row],[Budget Code Description]],Table6[#All],8,FALSE),"")</f>
        <v>20200</v>
      </c>
      <c r="L97" s="368"/>
      <c r="M97" s="366" t="str">
        <f>IFERROR(VLOOKUP(Table1[[#This Row],[Staff ID]],Table2[],2,FALSE),"")</f>
        <v/>
      </c>
      <c r="N97" s="368" t="str">
        <f>IFERROR(IF(VLOOKUP(Table1[[#This Row],[Budget Code Description]],Dimentions!$X$6:$AC$98,4,FALSE)="","",VLOOKUP(Table1[[#This Row],[Budget Code Description]],Dimentions!$X$6:$AC$98,4,FALSE)),"")</f>
        <v/>
      </c>
      <c r="O97" s="366" t="str">
        <f>IFERROR(VLOOKUP(Table1[[#This Row],[Vendor ID]],Table549[],2,FALSE),"")</f>
        <v/>
      </c>
      <c r="P97" s="368" t="s">
        <v>34</v>
      </c>
      <c r="Q97" s="365" t="str">
        <f>IF(Table1[[#This Row],[Posting Date]]&lt;&gt;"",$D$9,"")</f>
        <v>2023-01 DOL423 Mexico FO Report</v>
      </c>
      <c r="R97" s="369" t="str">
        <f>IF(Table1[[#This Row],[Posting Date]]&lt;&gt;"",$D$10,"")</f>
        <v>2023-01 DOL423 Mexico FO Report</v>
      </c>
      <c r="S97" s="370" t="s">
        <v>182</v>
      </c>
      <c r="T97" s="297" t="s">
        <v>44</v>
      </c>
      <c r="U97" s="371"/>
      <c r="V97" s="372">
        <v>1604.27</v>
      </c>
      <c r="W97" s="327">
        <v>18.787199999999999</v>
      </c>
      <c r="X97" s="228">
        <f>IF(E97="","",(IF(Table1[[#This Row],[Cur]]="USD",Table1[[#This Row],[Cur_Amount Debit]],Table1[[#This Row],[Cur_Amount Debit]]/Table1[[#This Row],[Exchange Rate]])))</f>
        <v>0</v>
      </c>
      <c r="Y97" s="228">
        <f>IF(E97="","",(IF(Table1[[#This Row],[Cur]]="USD",Table1[[#This Row],[Cur_Amount Credit]],Table1[[#This Row],[Cur_Amount Credit]]/ExchangeRate)))</f>
        <v>84.564361783046266</v>
      </c>
      <c r="Z97" s="229">
        <f>IF(E97="","",(Table1[[#This Row],[Debit USD]]-Table1[[#This Row],[Credit USD]]))</f>
        <v>-84.564361783046266</v>
      </c>
      <c r="AA97" s="225" t="s">
        <v>132</v>
      </c>
      <c r="AB97" s="227"/>
      <c r="AC97" s="230"/>
      <c r="AD97" s="230"/>
      <c r="AE97" s="230"/>
      <c r="AF97" s="230"/>
      <c r="AG97" s="230"/>
      <c r="AH97" s="231"/>
      <c r="AI97" s="232"/>
      <c r="AJ97" s="231"/>
      <c r="AK97" s="231"/>
      <c r="AL97" s="231"/>
      <c r="AM97" s="231"/>
      <c r="AN97" s="231"/>
      <c r="AO97" s="231"/>
      <c r="AP97" s="231"/>
      <c r="AQ97" s="231"/>
      <c r="AR97" s="231"/>
      <c r="AS97" s="231"/>
      <c r="AT97" s="231"/>
      <c r="AU97" s="231"/>
      <c r="AV97" s="231"/>
      <c r="AW97" s="231"/>
      <c r="AX97" s="232"/>
      <c r="AY97" s="231"/>
      <c r="AZ97" s="231"/>
      <c r="BA97" s="231"/>
      <c r="BB97" s="231"/>
    </row>
    <row r="98" spans="1:55" ht="42.95" hidden="1">
      <c r="A98" s="1"/>
      <c r="B98" s="281">
        <f>IF(Table1[[#This Row],[Posting Date]]&lt;&gt;"",IF(Table1[[#This Row],[Reference Number]]=Q97,B97+1,1),"")</f>
        <v>72</v>
      </c>
      <c r="C98" s="282">
        <v>44957</v>
      </c>
      <c r="D98" s="282">
        <v>44957</v>
      </c>
      <c r="E98" s="283" t="s">
        <v>141</v>
      </c>
      <c r="F98" s="284" t="str">
        <f>IFERROR(IF(VLOOKUP(Table1[[#This Row],[Budget Code Description]],Dimentions!$X$6:$AC$132,2,FALSE)="","",VLOOKUP(Table1[[#This Row],[Budget Code Description]],Dimentions!$X$6:$AC$132,2,FALSE)),"")</f>
        <v>PERSNL-M&amp;E</v>
      </c>
      <c r="G98" s="349">
        <f>IFERROR(VLOOKUP(Table1[[#This Row],[Budget Code Description]],Dimentions!$X$6:$AC$132,3,FALSE),"")</f>
        <v>70000</v>
      </c>
      <c r="H98" s="285" t="str">
        <f>IFERROR(VLOOKUP(Table1[[#This Row],[Account]],Dimentions!$S$6:$V$233,2,FALSE),"")</f>
        <v>In Country Salaries</v>
      </c>
      <c r="I98" s="286">
        <f>_xlfn.NUMBERVALUE(LEFT(Table1[[#This Row],[Account]],1))</f>
        <v>7</v>
      </c>
      <c r="J98" s="286" t="str">
        <f>IFERROR(VLOOKUP(Table1[[#This Row],[Budget Code Description]],Table6[#All],7,FALSE),"")</f>
        <v>DOL423</v>
      </c>
      <c r="K98" s="284">
        <f>IFERROR(VLOOKUP(Table1[[#This Row],[Budget Code Description]],Table6[#All],8,FALSE),"")</f>
        <v>20200</v>
      </c>
      <c r="L98" s="287"/>
      <c r="M98" s="288" t="str">
        <f>IFERROR(VLOOKUP(Table1[[#This Row],[Staff ID]],Table2[],2,FALSE),"")</f>
        <v/>
      </c>
      <c r="N98" s="289" t="str">
        <f>IFERROR(IF(VLOOKUP(Table1[[#This Row],[Budget Code Description]],Dimentions!$X$6:$AC$97,4,FALSE)="","",VLOOKUP(Table1[[#This Row],[Budget Code Description]],Dimentions!$X$6:$AC$97,4,FALSE)),"")</f>
        <v/>
      </c>
      <c r="O98" s="288" t="str">
        <f>IFERROR(VLOOKUP(Table1[[#This Row],[Vendor ID]],Table549[],2,FALSE),"")</f>
        <v/>
      </c>
      <c r="P98" s="287" t="s">
        <v>142</v>
      </c>
      <c r="Q98" s="284" t="str">
        <f>IF(Table1[[#This Row],[Posting Date]]&lt;&gt;"",$D$9,"")</f>
        <v>2023-01 DOL423 Mexico FO Report</v>
      </c>
      <c r="R98" s="290" t="str">
        <f>IF(Table1[[#This Row],[Posting Date]]&lt;&gt;"",$D$10,"")</f>
        <v>2023-01 DOL423 Mexico FO Report</v>
      </c>
      <c r="S98" s="329" t="s">
        <v>179</v>
      </c>
      <c r="T98" s="287" t="s">
        <v>44</v>
      </c>
      <c r="U98" s="292">
        <v>18787.2</v>
      </c>
      <c r="V98" s="293"/>
      <c r="W98" s="327">
        <v>18.787199999999999</v>
      </c>
      <c r="X98" s="161">
        <f>IF(E98="","",(IF(Table1[[#This Row],[Cur]]="USD",Table1[[#This Row],[Cur_Amount Debit]],Table1[[#This Row],[Cur_Amount Debit]]/Table1[[#This Row],[Exchange Rate]])))</f>
        <v>1000.0000000000001</v>
      </c>
      <c r="Y98" s="161">
        <f>IF(E98="","",(IF(Table1[[#This Row],[Cur]]="USD",Table1[[#This Row],[Cur_Amount Credit]],Table1[[#This Row],[Cur_Amount Credit]]/ExchangeRate)))</f>
        <v>0</v>
      </c>
      <c r="Z98" s="203">
        <f>IF(E98="","",(Table1[[#This Row],[Debit USD]]-Table1[[#This Row],[Credit USD]]))</f>
        <v>1000.0000000000001</v>
      </c>
      <c r="AA98" s="225" t="s">
        <v>132</v>
      </c>
      <c r="AB98" s="1"/>
      <c r="AC98" s="15"/>
      <c r="AD98" s="15" t="str">
        <f>IF(AND(OR(Table1[[#This Row],[Account]]="15030",Table1[[#This Row],[Account]]="15035",Table1[[#This Row],[Account]]="20150"),Table1[[#This Row],[Vendor ID]]=""),1,"")</f>
        <v/>
      </c>
      <c r="AE98" s="15"/>
      <c r="AF98" s="15"/>
      <c r="AG98" s="15"/>
      <c r="AH98" s="46" t="str">
        <f>IF(Table1[[#This Row],[Posting Date]]&lt;&gt;"","GJ-"&amp;CountryID,"")</f>
        <v>GJ-MEX</v>
      </c>
      <c r="AI98" s="59">
        <f>IF(Table1[[#This Row],[Posting Date]]&lt;&gt;"",Table1[[#This Row],[Posting Date]],"")</f>
        <v>44957</v>
      </c>
      <c r="AJ98" s="46"/>
      <c r="AK98" s="46" t="str">
        <f>IF(Table1[[#This Row],[Description]]&lt;&gt;"",Table1[[#This Row],[Description]],"")</f>
        <v>2023-01 DOL423 Mexico FO Report</v>
      </c>
      <c r="AL98" s="46" t="str">
        <f>IF(Table1[[#This Row],[Posting Date]]&lt;&gt;"",Table1[[#This Row],[Reference Number]],"")</f>
        <v>2023-01 DOL423 Mexico FO Report</v>
      </c>
      <c r="AM98" s="46" t="str">
        <f>TRIM(Table1[[#This Row],[Line '#]])</f>
        <v>72</v>
      </c>
      <c r="AN98" s="46" t="str">
        <f>TRIM(Table1[[#This Row],[Account]])</f>
        <v>70000</v>
      </c>
      <c r="AO98" s="46" t="str">
        <f>IF(Table1[[#This Row],[Posting Date]]&lt;&gt;"",$D$5,"")</f>
        <v>MEX</v>
      </c>
      <c r="AP98" s="46" t="str">
        <f>TRIM(Table1[[#This Row],[Departments-Prgrams]])</f>
        <v>20200</v>
      </c>
      <c r="AQ98" s="46" t="str">
        <f>TRIM(Table1[[#This Row],[Grant]])</f>
        <v>DOL423</v>
      </c>
      <c r="AR98" s="46" t="str">
        <f>TRIM(Table1[[#This Row],[Staff ID]])</f>
        <v/>
      </c>
      <c r="AS98" s="46" t="str">
        <f>IF(TRIM(Table1[[#This Row],[Budget Code]])=0,"",TRIM(Table1[[#This Row],[Budget Code]]))</f>
        <v>PERSNL-M&amp;E</v>
      </c>
      <c r="AT98" s="46" t="str">
        <f>IF(Table1[[#This Row],[Line Description]]&lt;&gt;"",Table1[[#This Row],[Line Description]],"")</f>
        <v>PR Ending 01/31/23</v>
      </c>
      <c r="AU98" s="46">
        <f>IF(Table1[[#This Row],[Cur_Amount Debit]]&gt;0,ROUND(Table1[[#This Row],[Cur_Amount Debit]],2),"")</f>
        <v>18787.2</v>
      </c>
      <c r="AV98" s="46" t="str">
        <f>IF(Table1[[#This Row],[Cur_Amount Credit]]&gt;0,ROUND(Table1[[#This Row],[Cur_Amount Credit]],2),"")</f>
        <v/>
      </c>
      <c r="AW98" s="46" t="str">
        <f>LEFT(Table1[[#This Row],[Cur]],3)</f>
        <v>MX</v>
      </c>
      <c r="AX98" s="59"/>
      <c r="AY98" s="46"/>
      <c r="AZ98" s="46">
        <f>IF(Table1[[#This Row],[Cur]]&lt;&gt;"",IF(Table1[[#This Row],[Cur]]="USD","",ExchangeRate),"")</f>
        <v>18.970994000000001</v>
      </c>
      <c r="BA98" s="46" t="str">
        <f>IF(Table1[[#This Row],[Grant]]&lt;&gt;"",VLOOKUP(Table1[[#This Row],[Grant]],Grants!B:D,3),"")</f>
        <v>EGC</v>
      </c>
      <c r="BB98" s="46" t="str">
        <f>TRIM(Table1[[#This Row],[Vendor ID]])</f>
        <v/>
      </c>
      <c r="BC98">
        <f>IF(Table1[[#This Row],[Reference Number]]=Q96,BC96,BC96+1)</f>
        <v>1</v>
      </c>
    </row>
    <row r="99" spans="1:55" ht="42.95" hidden="1">
      <c r="A99" s="1"/>
      <c r="B99" s="356" t="e">
        <f>IF(Table1[[#This Row],[Posting Date]]&lt;&gt;"",IF(Table1[[#This Row],[Reference Number]]=#REF!,#REF!+1,1),"")</f>
        <v>#REF!</v>
      </c>
      <c r="C99" s="61">
        <v>44957</v>
      </c>
      <c r="D99" s="61">
        <v>44957</v>
      </c>
      <c r="E99" s="218" t="s">
        <v>108</v>
      </c>
      <c r="F99" s="143">
        <f>IFERROR(IF(VLOOKUP(Table1[[#This Row],[Budget Code Description]],Dimentions!$X$6:$AC$132,2,FALSE)="","",VLOOKUP(Table1[[#This Row],[Budget Code Description]],Dimentions!$X$6:$AC$132,2,FALSE)),"")</f>
        <v>99999</v>
      </c>
      <c r="G99" s="355">
        <f>IFERROR(VLOOKUP(Table1[[#This Row],[Budget Code Description]],Dimentions!$X$6:$AC$132,3,FALSE),"")</f>
        <v>20200</v>
      </c>
      <c r="H99" s="65" t="str">
        <f>IFERROR(VLOOKUP(Table1[[#This Row],[Account]],Dimentions!$S$6:$V$233,2,FALSE),"")</f>
        <v>A/P Liabilities Payable</v>
      </c>
      <c r="I99" s="62">
        <f>_xlfn.NUMBERVALUE(LEFT(Table1[[#This Row],[Account]],1))</f>
        <v>2</v>
      </c>
      <c r="J99" s="62" t="str">
        <f>IFERROR(VLOOKUP(Table1[[#This Row],[Budget Code Description]],Table6[#All],7,FALSE),"")</f>
        <v>DOL423</v>
      </c>
      <c r="K99" s="143">
        <f>IFERROR(VLOOKUP(Table1[[#This Row],[Budget Code Description]],Table6[#All],8,FALSE),"")</f>
        <v>20200</v>
      </c>
      <c r="L99" s="63"/>
      <c r="M99" s="65" t="str">
        <f>IFERROR(VLOOKUP(Table1[[#This Row],[Staff ID]],Table2[],2,FALSE),"")</f>
        <v/>
      </c>
      <c r="N99" s="211" t="str">
        <f>IFERROR(IF(VLOOKUP(Table1[[#This Row],[Budget Code Description]],Dimentions!$X$6:$AC$97,4,FALSE)="","",VLOOKUP(Table1[[#This Row],[Budget Code Description]],Dimentions!$X$6:$AC$97,4,FALSE)),"")</f>
        <v/>
      </c>
      <c r="O99" s="65" t="str">
        <f>IFERROR(VLOOKUP(Table1[[#This Row],[Vendor ID]],Table549[],2,FALSE),"")</f>
        <v/>
      </c>
      <c r="P99" s="63" t="s">
        <v>142</v>
      </c>
      <c r="Q99" s="143" t="str">
        <f>IF(Table1[[#This Row],[Posting Date]]&lt;&gt;"",$D$9,"")</f>
        <v>2023-01 DOL423 Mexico FO Report</v>
      </c>
      <c r="R99" s="159" t="str">
        <f>IF(Table1[[#This Row],[Posting Date]]&lt;&gt;"",$D$10,"")</f>
        <v>2023-01 DOL423 Mexico FO Report</v>
      </c>
      <c r="S99" s="220" t="s">
        <v>181</v>
      </c>
      <c r="T99" s="63" t="s">
        <v>44</v>
      </c>
      <c r="U99" s="67"/>
      <c r="V99" s="357">
        <v>546.62</v>
      </c>
      <c r="W99" s="327">
        <v>18.787199999999999</v>
      </c>
      <c r="X99" s="161">
        <f>IF(E99="","",(IF(Table1[[#This Row],[Cur]]="USD",Table1[[#This Row],[Cur_Amount Debit]],Table1[[#This Row],[Cur_Amount Debit]]/Table1[[#This Row],[Exchange Rate]])))</f>
        <v>0</v>
      </c>
      <c r="Y99" s="161">
        <f>IF(E99="","",(IF(Table1[[#This Row],[Cur]]="USD",Table1[[#This Row],[Cur_Amount Credit]],Table1[[#This Row],[Cur_Amount Credit]]/ExchangeRate)))</f>
        <v>28.813461224013881</v>
      </c>
      <c r="Z99" s="203">
        <f>IF(E99="","",(Table1[[#This Row],[Debit USD]]-Table1[[#This Row],[Credit USD]]))</f>
        <v>-28.813461224013881</v>
      </c>
      <c r="AA99" s="225" t="s">
        <v>132</v>
      </c>
      <c r="AB99" s="1"/>
      <c r="AC99" s="15"/>
      <c r="AD99" s="15" t="str">
        <f>IF(AND(OR(Table1[[#This Row],[Account]]="15030",Table1[[#This Row],[Account]]="15035",Table1[[#This Row],[Account]]="20150"),Table1[[#This Row],[Vendor ID]]=""),1,"")</f>
        <v/>
      </c>
      <c r="AE99" s="15"/>
      <c r="AF99" s="15"/>
      <c r="AG99" s="15"/>
      <c r="AH99" s="46" t="str">
        <f>IF(Table1[[#This Row],[Posting Date]]&lt;&gt;"","GJ-"&amp;CountryID,"")</f>
        <v>GJ-MEX</v>
      </c>
      <c r="AI99" s="59">
        <f>IF(Table1[[#This Row],[Posting Date]]&lt;&gt;"",Table1[[#This Row],[Posting Date]],"")</f>
        <v>44957</v>
      </c>
      <c r="AJ99" s="46"/>
      <c r="AK99" s="46" t="str">
        <f>IF(Table1[[#This Row],[Description]]&lt;&gt;"",Table1[[#This Row],[Description]],"")</f>
        <v>2023-01 DOL423 Mexico FO Report</v>
      </c>
      <c r="AL99" s="46" t="str">
        <f>IF(Table1[[#This Row],[Posting Date]]&lt;&gt;"",Table1[[#This Row],[Reference Number]],"")</f>
        <v>2023-01 DOL423 Mexico FO Report</v>
      </c>
      <c r="AM99" s="46" t="e">
        <f>TRIM(Table1[[#This Row],[Line '#]])</f>
        <v>#REF!</v>
      </c>
      <c r="AN99" s="46" t="str">
        <f>TRIM(Table1[[#This Row],[Account]])</f>
        <v>20200</v>
      </c>
      <c r="AO99" s="46" t="str">
        <f>IF(Table1[[#This Row],[Posting Date]]&lt;&gt;"",$D$5,"")</f>
        <v>MEX</v>
      </c>
      <c r="AP99" s="46" t="str">
        <f>TRIM(Table1[[#This Row],[Departments-Prgrams]])</f>
        <v>20200</v>
      </c>
      <c r="AQ99" s="46" t="str">
        <f>TRIM(Table1[[#This Row],[Grant]])</f>
        <v>DOL423</v>
      </c>
      <c r="AR99" s="46" t="str">
        <f>TRIM(Table1[[#This Row],[Staff ID]])</f>
        <v/>
      </c>
      <c r="AS99" s="46" t="str">
        <f>IF(TRIM(Table1[[#This Row],[Budget Code]])=0,"",TRIM(Table1[[#This Row],[Budget Code]]))</f>
        <v>99999</v>
      </c>
      <c r="AT99" s="46" t="str">
        <f>IF(Table1[[#This Row],[Line Description]]&lt;&gt;"",Table1[[#This Row],[Line Description]],"")</f>
        <v>Social Security Withholdings Employee, PR Ending 01/31/23</v>
      </c>
      <c r="AU99" s="46" t="str">
        <f>IF(Table1[[#This Row],[Cur_Amount Debit]]&gt;0,ROUND(Table1[[#This Row],[Cur_Amount Debit]],2),"")</f>
        <v/>
      </c>
      <c r="AV99" s="46">
        <f>IF(Table1[[#This Row],[Cur_Amount Credit]]&gt;0,ROUND(Table1[[#This Row],[Cur_Amount Credit]],2),"")</f>
        <v>546.62</v>
      </c>
      <c r="AW99" s="46" t="str">
        <f>LEFT(Table1[[#This Row],[Cur]],3)</f>
        <v>MX</v>
      </c>
      <c r="AX99" s="59"/>
      <c r="AY99" s="46"/>
      <c r="AZ99" s="46">
        <f>IF(Table1[[#This Row],[Cur]]&lt;&gt;"",IF(Table1[[#This Row],[Cur]]="USD","",ExchangeRate),"")</f>
        <v>18.970994000000001</v>
      </c>
      <c r="BA99" s="46" t="str">
        <f>IF(Table1[[#This Row],[Grant]]&lt;&gt;"",VLOOKUP(Table1[[#This Row],[Grant]],Grants!B:D,3),"")</f>
        <v>EGC</v>
      </c>
      <c r="BB99" s="46" t="str">
        <f>TRIM(Table1[[#This Row],[Vendor ID]])</f>
        <v/>
      </c>
      <c r="BC99">
        <f>IF(Table1[[#This Row],[Reference Number]]=Q98,BC98,BC98+1)</f>
        <v>1</v>
      </c>
    </row>
    <row r="100" spans="1:55" s="233" customFormat="1" ht="26.45" hidden="1" customHeight="1" thickBot="1">
      <c r="A100" s="227"/>
      <c r="B100" s="362" t="e">
        <f>IF(Table1[[#This Row],[Posting Date]]&lt;&gt;"",IF(Table1[[#This Row],[Reference Number]]=Q99,B99+1,1),"")</f>
        <v>#REF!</v>
      </c>
      <c r="C100" s="363">
        <v>44957</v>
      </c>
      <c r="D100" s="363">
        <v>44957</v>
      </c>
      <c r="E100" s="364" t="s">
        <v>108</v>
      </c>
      <c r="F100" s="365">
        <f>IFERROR(IF(VLOOKUP(Table1[[#This Row],[Budget Code Description]],Dimentions!$X$6:$AC$98,2,FALSE)="","",VLOOKUP(Table1[[#This Row],[Budget Code Description]],Dimentions!$X$6:$AC$98,2,FALSE)),"")</f>
        <v>99999</v>
      </c>
      <c r="G100" s="379">
        <f>IFERROR(VLOOKUP(Table1[[#This Row],[Budget Code Description]],Dimentions!$X$6:$AC$98,3,FALSE),"")</f>
        <v>20200</v>
      </c>
      <c r="H100" s="366" t="str">
        <f>IFERROR(VLOOKUP(Table1[[#This Row],[Account]],Dimentions!$S$6:$V$233,2,FALSE),"")</f>
        <v>A/P Liabilities Payable</v>
      </c>
      <c r="I100" s="367">
        <f>_xlfn.NUMBERVALUE(LEFT(Table1[[#This Row],[Account]],1))</f>
        <v>2</v>
      </c>
      <c r="J100" s="367" t="str">
        <f>IFERROR(VLOOKUP(Table1[[#This Row],[Budget Code Description]],Table6[#All],7,FALSE),"")</f>
        <v>DOL423</v>
      </c>
      <c r="K100" s="365">
        <f>IFERROR(VLOOKUP(Table1[[#This Row],[Budget Code Description]],Table6[#All],8,FALSE),"")</f>
        <v>20200</v>
      </c>
      <c r="L100" s="368"/>
      <c r="M100" s="366" t="str">
        <f>IFERROR(VLOOKUP(Table1[[#This Row],[Staff ID]],Table2[],2,FALSE),"")</f>
        <v/>
      </c>
      <c r="N100" s="368" t="str">
        <f>IFERROR(IF(VLOOKUP(Table1[[#This Row],[Budget Code Description]],Dimentions!$X$6:$AC$98,4,FALSE)="","",VLOOKUP(Table1[[#This Row],[Budget Code Description]],Dimentions!$X$6:$AC$98,4,FALSE)),"")</f>
        <v/>
      </c>
      <c r="O100" s="366" t="str">
        <f>IFERROR(VLOOKUP(Table1[[#This Row],[Vendor ID]],Table549[],2,FALSE),"")</f>
        <v/>
      </c>
      <c r="P100" s="368" t="s">
        <v>142</v>
      </c>
      <c r="Q100" s="365" t="str">
        <f>IF(Table1[[#This Row],[Posting Date]]&lt;&gt;"",$D$9,"")</f>
        <v>2023-01 DOL423 Mexico FO Report</v>
      </c>
      <c r="R100" s="369" t="str">
        <f>IF(Table1[[#This Row],[Posting Date]]&lt;&gt;"",$D$10,"")</f>
        <v>2023-01 DOL423 Mexico FO Report</v>
      </c>
      <c r="S100" s="370" t="s">
        <v>182</v>
      </c>
      <c r="T100" s="297" t="s">
        <v>44</v>
      </c>
      <c r="U100" s="371"/>
      <c r="V100" s="372">
        <v>602.89</v>
      </c>
      <c r="W100" s="327">
        <v>18.787199999999999</v>
      </c>
      <c r="X100" s="228">
        <f>IF(E100="","",(IF(Table1[[#This Row],[Cur]]="USD",Table1[[#This Row],[Cur_Amount Debit]],Table1[[#This Row],[Cur_Amount Debit]]/Table1[[#This Row],[Exchange Rate]])))</f>
        <v>0</v>
      </c>
      <c r="Y100" s="228">
        <f>IF(E100="","",(IF(Table1[[#This Row],[Cur]]="USD",Table1[[#This Row],[Cur_Amount Credit]],Table1[[#This Row],[Cur_Amount Credit]]/ExchangeRate)))</f>
        <v>31.779568324147906</v>
      </c>
      <c r="Z100" s="229">
        <f>IF(E100="","",(Table1[[#This Row],[Debit USD]]-Table1[[#This Row],[Credit USD]]))</f>
        <v>-31.779568324147906</v>
      </c>
      <c r="AA100" s="225" t="s">
        <v>132</v>
      </c>
      <c r="AB100" s="227"/>
      <c r="AC100" s="230"/>
      <c r="AD100" s="230"/>
      <c r="AE100" s="230"/>
      <c r="AF100" s="230"/>
      <c r="AG100" s="230"/>
      <c r="AH100" s="231"/>
      <c r="AI100" s="232"/>
      <c r="AJ100" s="231"/>
      <c r="AK100" s="231"/>
      <c r="AL100" s="231"/>
      <c r="AM100" s="231"/>
      <c r="AN100" s="231"/>
      <c r="AO100" s="231"/>
      <c r="AP100" s="231"/>
      <c r="AQ100" s="231"/>
      <c r="AR100" s="231"/>
      <c r="AS100" s="231"/>
      <c r="AT100" s="231"/>
      <c r="AU100" s="231"/>
      <c r="AV100" s="231"/>
      <c r="AW100" s="231"/>
      <c r="AX100" s="232"/>
      <c r="AY100" s="231"/>
      <c r="AZ100" s="231"/>
      <c r="BA100" s="231"/>
      <c r="BB100" s="231"/>
    </row>
    <row r="101" spans="1:55" ht="42.95" hidden="1">
      <c r="A101" s="1"/>
      <c r="B101" s="244" t="e">
        <f>IF(Table1[[#This Row],[Posting Date]]&lt;&gt;"",IF(Table1[[#This Row],[Reference Number]]=Q100,B100+1,1),"")</f>
        <v>#REF!</v>
      </c>
      <c r="C101" s="245">
        <v>44957</v>
      </c>
      <c r="D101" s="245">
        <v>44957</v>
      </c>
      <c r="E101" s="246" t="s">
        <v>164</v>
      </c>
      <c r="F101" s="247" t="str">
        <f>IFERROR(IF(VLOOKUP(Table1[[#This Row],[Budget Code Description]],Dimentions!$X$6:$AC$132,2,FALSE)="","",VLOOKUP(Table1[[#This Row],[Budget Code Description]],Dimentions!$X$6:$AC$132,2,FALSE)),"")</f>
        <v>FRINGE-MX</v>
      </c>
      <c r="G101" s="247">
        <f>IFERROR(VLOOKUP(Table1[[#This Row],[Budget Code Description]],Dimentions!$X$6:$AC$132,3,FALSE),"")</f>
        <v>70015</v>
      </c>
      <c r="H101" s="248" t="str">
        <f>IFERROR(VLOOKUP(Table1[[#This Row],[Account]],Dimentions!$S$6:$V$233,2,FALSE),"")</f>
        <v>In Country Benefits</v>
      </c>
      <c r="I101" s="249">
        <f>_xlfn.NUMBERVALUE(LEFT(Table1[[#This Row],[Account]],1))</f>
        <v>7</v>
      </c>
      <c r="J101" s="249" t="str">
        <f>IFERROR(VLOOKUP(Table1[[#This Row],[Budget Code Description]],Table6[#All],7,FALSE),"")</f>
        <v>DOL423</v>
      </c>
      <c r="K101" s="247">
        <f>IFERROR(VLOOKUP(Table1[[#This Row],[Budget Code Description]],Table6[#All],8,FALSE),"")</f>
        <v>20200</v>
      </c>
      <c r="L101" s="250"/>
      <c r="M101" s="251" t="str">
        <f>IFERROR(VLOOKUP(Table1[[#This Row],[Staff ID]],Table2[],2,FALSE),"")</f>
        <v/>
      </c>
      <c r="N101" s="252" t="str">
        <f>IFERROR(IF(VLOOKUP(Table1[[#This Row],[Budget Code Description]],Dimentions!$X$6:$AC$97,4,FALSE)="","",VLOOKUP(Table1[[#This Row],[Budget Code Description]],Dimentions!$X$6:$AC$97,4,FALSE)),"")</f>
        <v/>
      </c>
      <c r="O101" s="251" t="str">
        <f>IFERROR(VLOOKUP(Table1[[#This Row],[Vendor ID]],Table549[],2,FALSE),"")</f>
        <v/>
      </c>
      <c r="P101" s="250" t="s">
        <v>109</v>
      </c>
      <c r="Q101" s="247" t="str">
        <f>IF(Table1[[#This Row],[Posting Date]]&lt;&gt;"",$D$9,"")</f>
        <v>2023-01 DOL423 Mexico FO Report</v>
      </c>
      <c r="R101" s="253" t="str">
        <f>IF(Table1[[#This Row],[Posting Date]]&lt;&gt;"",$D$10,"")</f>
        <v>2023-01 DOL423 Mexico FO Report</v>
      </c>
      <c r="S101" s="254" t="s">
        <v>183</v>
      </c>
      <c r="T101" s="250" t="s">
        <v>44</v>
      </c>
      <c r="U101" s="361">
        <v>35143.82</v>
      </c>
      <c r="V101" s="361"/>
      <c r="W101" s="222">
        <f t="shared" si="1"/>
        <v>18.970994000000001</v>
      </c>
      <c r="X101" s="161">
        <f>IF(E101="","",(IF(Table1[[#This Row],[Cur]]="USD",Table1[[#This Row],[Cur_Amount Debit]],Table1[[#This Row],[Cur_Amount Debit]]/Table1[[#This Row],[Exchange Rate]])))</f>
        <v>1852.5028261566051</v>
      </c>
      <c r="Y101" s="161">
        <f>IF(E101="","",(IF(Table1[[#This Row],[Cur]]="USD",Table1[[#This Row],[Cur_Amount Credit]],Table1[[#This Row],[Cur_Amount Credit]]/ExchangeRate)))</f>
        <v>0</v>
      </c>
      <c r="Z101" s="203">
        <f>IF(E101="","",(Table1[[#This Row],[Debit USD]]-Table1[[#This Row],[Credit USD]]))</f>
        <v>1852.5028261566051</v>
      </c>
      <c r="AA101" s="221" t="s">
        <v>184</v>
      </c>
      <c r="AB101" s="1"/>
      <c r="AC101" s="15"/>
      <c r="AD101" s="15" t="str">
        <f>IF(AND(OR(Table1[[#This Row],[Account]]="15030",Table1[[#This Row],[Account]]="15035",Table1[[#This Row],[Account]]="20150"),Table1[[#This Row],[Vendor ID]]=""),1,"")</f>
        <v/>
      </c>
      <c r="AE101" s="15"/>
      <c r="AF101" s="15"/>
      <c r="AG101" s="15"/>
      <c r="AH101" s="46" t="str">
        <f>IF(Table1[[#This Row],[Posting Date]]&lt;&gt;"","GJ-"&amp;CountryID,"")</f>
        <v>GJ-MEX</v>
      </c>
      <c r="AI101" s="59">
        <f>IF(Table1[[#This Row],[Posting Date]]&lt;&gt;"",Table1[[#This Row],[Posting Date]],"")</f>
        <v>44957</v>
      </c>
      <c r="AJ101" s="46"/>
      <c r="AK101" s="46" t="str">
        <f>IF(Table1[[#This Row],[Description]]&lt;&gt;"",Table1[[#This Row],[Description]],"")</f>
        <v>2023-01 DOL423 Mexico FO Report</v>
      </c>
      <c r="AL101" s="46" t="str">
        <f>IF(Table1[[#This Row],[Posting Date]]&lt;&gt;"",Table1[[#This Row],[Reference Number]],"")</f>
        <v>2023-01 DOL423 Mexico FO Report</v>
      </c>
      <c r="AM101" s="46" t="e">
        <f>TRIM(Table1[[#This Row],[Line '#]])</f>
        <v>#REF!</v>
      </c>
      <c r="AN101" s="46" t="str">
        <f>TRIM(Table1[[#This Row],[Account]])</f>
        <v>70015</v>
      </c>
      <c r="AO101" s="46" t="str">
        <f>IF(Table1[[#This Row],[Posting Date]]&lt;&gt;"",$D$5,"")</f>
        <v>MEX</v>
      </c>
      <c r="AP101" s="46" t="str">
        <f>TRIM(Table1[[#This Row],[Departments-Prgrams]])</f>
        <v>20200</v>
      </c>
      <c r="AQ101" s="46" t="str">
        <f>TRIM(Table1[[#This Row],[Grant]])</f>
        <v>DOL423</v>
      </c>
      <c r="AR101" s="46" t="str">
        <f>TRIM(Table1[[#This Row],[Staff ID]])</f>
        <v/>
      </c>
      <c r="AS101" s="46" t="str">
        <f>IF(TRIM(Table1[[#This Row],[Budget Code]])=0,"",TRIM(Table1[[#This Row],[Budget Code]]))</f>
        <v>FRINGE-MX</v>
      </c>
      <c r="AT101" s="46" t="str">
        <f>IF(Table1[[#This Row],[Line Description]]&lt;&gt;"",Table1[[#This Row],[Line Description]],"")</f>
        <v>Instituo Mexicano del Seguro Social pago Staff Social Security January 2023 PR Ending 01/31/23</v>
      </c>
      <c r="AU101" s="46">
        <f>IF(Table1[[#This Row],[Cur_Amount Debit]]&gt;0,ROUND(Table1[[#This Row],[Cur_Amount Debit]],2),"")</f>
        <v>35143.82</v>
      </c>
      <c r="AV101" s="46" t="str">
        <f>IF(Table1[[#This Row],[Cur_Amount Credit]]&gt;0,ROUND(Table1[[#This Row],[Cur_Amount Credit]],2),"")</f>
        <v/>
      </c>
      <c r="AW101" s="46" t="str">
        <f>LEFT(Table1[[#This Row],[Cur]],3)</f>
        <v>MX</v>
      </c>
      <c r="AX101" s="59"/>
      <c r="AY101" s="46"/>
      <c r="AZ101" s="46">
        <f>IF(Table1[[#This Row],[Cur]]&lt;&gt;"",IF(Table1[[#This Row],[Cur]]="USD","",ExchangeRate),"")</f>
        <v>18.970994000000001</v>
      </c>
      <c r="BA101" s="46" t="str">
        <f>IF(Table1[[#This Row],[Grant]]&lt;&gt;"",VLOOKUP(Table1[[#This Row],[Grant]],Grants!B:D,3),"")</f>
        <v>EGC</v>
      </c>
      <c r="BB101" s="46" t="str">
        <f>TRIM(Table1[[#This Row],[Vendor ID]])</f>
        <v/>
      </c>
      <c r="BC101">
        <f>IF(Table1[[#This Row],[Reference Number]]=Q99,BC99,BC99+1)</f>
        <v>1</v>
      </c>
    </row>
    <row r="102" spans="1:55" ht="42.95" hidden="1">
      <c r="A102" s="1"/>
      <c r="B102" s="88" t="e">
        <f>IF(Table1[[#This Row],[Posting Date]]&lt;&gt;"",IF(Table1[[#This Row],[Reference Number]]=Q101,B101+1,1),"")</f>
        <v>#REF!</v>
      </c>
      <c r="C102" s="61">
        <v>44957</v>
      </c>
      <c r="D102" s="61">
        <v>44957</v>
      </c>
      <c r="E102" s="218" t="s">
        <v>108</v>
      </c>
      <c r="F102" s="143">
        <f>IFERROR(IF(VLOOKUP(Table1[[#This Row],[Budget Code Description]],Dimentions!$X$6:$AC$132,2,FALSE)="","",VLOOKUP(Table1[[#This Row],[Budget Code Description]],Dimentions!$X$6:$AC$132,2,FALSE)),"")</f>
        <v>99999</v>
      </c>
      <c r="G102" s="143">
        <f>IFERROR(VLOOKUP(Table1[[#This Row],[Budget Code Description]],Dimentions!$X$6:$AC$132,3,FALSE),"")</f>
        <v>20200</v>
      </c>
      <c r="H102" s="64" t="str">
        <f>IFERROR(VLOOKUP(Table1[[#This Row],[Account]],Dimentions!$S$6:$V$233,2,FALSE),"")</f>
        <v>A/P Liabilities Payable</v>
      </c>
      <c r="I102" s="62">
        <f>_xlfn.NUMBERVALUE(LEFT(Table1[[#This Row],[Account]],1))</f>
        <v>2</v>
      </c>
      <c r="J102" s="62" t="str">
        <f>IFERROR(VLOOKUP(Table1[[#This Row],[Budget Code Description]],Table6[#All],7,FALSE),"")</f>
        <v>DOL423</v>
      </c>
      <c r="K102" s="143">
        <f>IFERROR(VLOOKUP(Table1[[#This Row],[Budget Code Description]],Table6[#All],8,FALSE),"")</f>
        <v>20200</v>
      </c>
      <c r="L102" s="63"/>
      <c r="M102" s="65" t="str">
        <f>IFERROR(VLOOKUP(Table1[[#This Row],[Staff ID]],Table2[],2,FALSE),"")</f>
        <v/>
      </c>
      <c r="N102" s="211" t="str">
        <f>IFERROR(IF(VLOOKUP(Table1[[#This Row],[Budget Code Description]],Dimentions!$X$6:$AC$97,4,FALSE)="","",VLOOKUP(Table1[[#This Row],[Budget Code Description]],Dimentions!$X$6:$AC$97,4,FALSE)),"")</f>
        <v/>
      </c>
      <c r="O102" s="65" t="str">
        <f>IFERROR(VLOOKUP(Table1[[#This Row],[Vendor ID]],Table549[],2,FALSE),"")</f>
        <v/>
      </c>
      <c r="P102" s="63" t="s">
        <v>109</v>
      </c>
      <c r="Q102" s="143" t="str">
        <f>IF(Table1[[#This Row],[Posting Date]]&lt;&gt;"",$D$9,"")</f>
        <v>2023-01 DOL423 Mexico FO Report</v>
      </c>
      <c r="R102" s="159" t="str">
        <f>IF(Table1[[#This Row],[Posting Date]]&lt;&gt;"",$D$10,"")</f>
        <v>2023-01 DOL423 Mexico FO Report</v>
      </c>
      <c r="S102" s="220" t="s">
        <v>183</v>
      </c>
      <c r="T102" s="63" t="s">
        <v>44</v>
      </c>
      <c r="U102" s="359"/>
      <c r="V102" s="359">
        <v>35143.82</v>
      </c>
      <c r="W102" s="222">
        <f t="shared" si="1"/>
        <v>18.970994000000001</v>
      </c>
      <c r="X102" s="161">
        <f>IF(E102="","",(IF(Table1[[#This Row],[Cur]]="USD",Table1[[#This Row],[Cur_Amount Debit]],Table1[[#This Row],[Cur_Amount Debit]]/Table1[[#This Row],[Exchange Rate]])))</f>
        <v>0</v>
      </c>
      <c r="Y102" s="161">
        <f>IF(E102="","",(IF(Table1[[#This Row],[Cur]]="USD",Table1[[#This Row],[Cur_Amount Credit]],Table1[[#This Row],[Cur_Amount Credit]]/ExchangeRate)))</f>
        <v>1852.5028261566051</v>
      </c>
      <c r="Z102" s="203">
        <f>IF(E102="","",(Table1[[#This Row],[Debit USD]]-Table1[[#This Row],[Credit USD]]))</f>
        <v>-1852.5028261566051</v>
      </c>
      <c r="AA102" s="221" t="s">
        <v>184</v>
      </c>
      <c r="AB102" s="1"/>
      <c r="AC102" s="15"/>
      <c r="AD102" s="15" t="str">
        <f>IF(AND(OR(Table1[[#This Row],[Account]]="15030",Table1[[#This Row],[Account]]="15035",Table1[[#This Row],[Account]]="20150"),Table1[[#This Row],[Vendor ID]]=""),1,"")</f>
        <v/>
      </c>
      <c r="AE102" s="15"/>
      <c r="AF102" s="15"/>
      <c r="AG102" s="15"/>
      <c r="AH102" s="46" t="str">
        <f>IF(Table1[[#This Row],[Posting Date]]&lt;&gt;"","GJ-"&amp;CountryID,"")</f>
        <v>GJ-MEX</v>
      </c>
      <c r="AI102" s="59">
        <f>IF(Table1[[#This Row],[Posting Date]]&lt;&gt;"",Table1[[#This Row],[Posting Date]],"")</f>
        <v>44957</v>
      </c>
      <c r="AJ102" s="46"/>
      <c r="AK102" s="46" t="str">
        <f>IF(Table1[[#This Row],[Description]]&lt;&gt;"",Table1[[#This Row],[Description]],"")</f>
        <v>2023-01 DOL423 Mexico FO Report</v>
      </c>
      <c r="AL102" s="46" t="str">
        <f>IF(Table1[[#This Row],[Posting Date]]&lt;&gt;"",Table1[[#This Row],[Reference Number]],"")</f>
        <v>2023-01 DOL423 Mexico FO Report</v>
      </c>
      <c r="AM102" s="46" t="e">
        <f>TRIM(Table1[[#This Row],[Line '#]])</f>
        <v>#REF!</v>
      </c>
      <c r="AN102" s="46" t="str">
        <f>TRIM(Table1[[#This Row],[Account]])</f>
        <v>20200</v>
      </c>
      <c r="AO102" s="46" t="str">
        <f>IF(Table1[[#This Row],[Posting Date]]&lt;&gt;"",$D$5,"")</f>
        <v>MEX</v>
      </c>
      <c r="AP102" s="46" t="str">
        <f>TRIM(Table1[[#This Row],[Departments-Prgrams]])</f>
        <v>20200</v>
      </c>
      <c r="AQ102" s="46" t="str">
        <f>TRIM(Table1[[#This Row],[Grant]])</f>
        <v>DOL423</v>
      </c>
      <c r="AR102" s="46" t="str">
        <f>TRIM(Table1[[#This Row],[Staff ID]])</f>
        <v/>
      </c>
      <c r="AS102" s="46" t="str">
        <f>IF(TRIM(Table1[[#This Row],[Budget Code]])=0,"",TRIM(Table1[[#This Row],[Budget Code]]))</f>
        <v>99999</v>
      </c>
      <c r="AT102" s="46" t="str">
        <f>IF(Table1[[#This Row],[Line Description]]&lt;&gt;"",Table1[[#This Row],[Line Description]],"")</f>
        <v>Instituo Mexicano del Seguro Social pago Staff Social Security January 2023 PR Ending 01/31/23</v>
      </c>
      <c r="AU102" s="46" t="str">
        <f>IF(Table1[[#This Row],[Cur_Amount Debit]]&gt;0,ROUND(Table1[[#This Row],[Cur_Amount Debit]],2),"")</f>
        <v/>
      </c>
      <c r="AV102" s="46">
        <f>IF(Table1[[#This Row],[Cur_Amount Credit]]&gt;0,ROUND(Table1[[#This Row],[Cur_Amount Credit]],2),"")</f>
        <v>35143.82</v>
      </c>
      <c r="AW102" s="46" t="str">
        <f>LEFT(Table1[[#This Row],[Cur]],3)</f>
        <v>MX</v>
      </c>
      <c r="AX102" s="59"/>
      <c r="AY102" s="46"/>
      <c r="AZ102" s="46">
        <f>IF(Table1[[#This Row],[Cur]]&lt;&gt;"",IF(Table1[[#This Row],[Cur]]="USD","",ExchangeRate),"")</f>
        <v>18.970994000000001</v>
      </c>
      <c r="BA102" s="46" t="str">
        <f>IF(Table1[[#This Row],[Grant]]&lt;&gt;"",VLOOKUP(Table1[[#This Row],[Grant]],Grants!B:D,3),"")</f>
        <v>EGC</v>
      </c>
      <c r="BB102" s="46" t="str">
        <f>TRIM(Table1[[#This Row],[Vendor ID]])</f>
        <v/>
      </c>
      <c r="BC102">
        <f>IF(Table1[[#This Row],[Reference Number]]=Q101,BC101,BC101+1)</f>
        <v>1</v>
      </c>
    </row>
    <row r="103" spans="1:55" ht="42.95" hidden="1">
      <c r="A103" s="1"/>
      <c r="B103" s="88" t="e">
        <f>IF(Table1[[#This Row],[Posting Date]]&lt;&gt;"",IF(Table1[[#This Row],[Reference Number]]=Q102,B102+1,1),"")</f>
        <v>#REF!</v>
      </c>
      <c r="C103" s="61">
        <v>44957</v>
      </c>
      <c r="D103" s="61">
        <v>44957</v>
      </c>
      <c r="E103" s="218" t="s">
        <v>164</v>
      </c>
      <c r="F103" s="143" t="str">
        <f>IFERROR(IF(VLOOKUP(Table1[[#This Row],[Budget Code Description]],Dimentions!$X$6:$AC$132,2,FALSE)="","",VLOOKUP(Table1[[#This Row],[Budget Code Description]],Dimentions!$X$6:$AC$132,2,FALSE)),"")</f>
        <v>FRINGE-MX</v>
      </c>
      <c r="G103" s="143">
        <f>IFERROR(VLOOKUP(Table1[[#This Row],[Budget Code Description]],Dimentions!$X$6:$AC$132,3,FALSE),"")</f>
        <v>70015</v>
      </c>
      <c r="H103" s="64" t="str">
        <f>IFERROR(VLOOKUP(Table1[[#This Row],[Account]],Dimentions!$S$6:$V$233,2,FALSE),"")</f>
        <v>In Country Benefits</v>
      </c>
      <c r="I103" s="62">
        <f>_xlfn.NUMBERVALUE(LEFT(Table1[[#This Row],[Account]],1))</f>
        <v>7</v>
      </c>
      <c r="J103" s="62" t="str">
        <f>IFERROR(VLOOKUP(Table1[[#This Row],[Budget Code Description]],Table6[#All],7,FALSE),"")</f>
        <v>DOL423</v>
      </c>
      <c r="K103" s="143">
        <f>IFERROR(VLOOKUP(Table1[[#This Row],[Budget Code Description]],Table6[#All],8,FALSE),"")</f>
        <v>20200</v>
      </c>
      <c r="L103" s="63"/>
      <c r="M103" s="65" t="str">
        <f>IFERROR(VLOOKUP(Table1[[#This Row],[Staff ID]],Table2[],2,FALSE),"")</f>
        <v/>
      </c>
      <c r="N103" s="211" t="str">
        <f>IFERROR(IF(VLOOKUP(Table1[[#This Row],[Budget Code Description]],Dimentions!$X$6:$AC$97,4,FALSE)="","",VLOOKUP(Table1[[#This Row],[Budget Code Description]],Dimentions!$X$6:$AC$97,4,FALSE)),"")</f>
        <v/>
      </c>
      <c r="O103" s="65" t="str">
        <f>IFERROR(VLOOKUP(Table1[[#This Row],[Vendor ID]],Table549[],2,FALSE),"")</f>
        <v/>
      </c>
      <c r="P103" s="63" t="s">
        <v>113</v>
      </c>
      <c r="Q103" s="143" t="str">
        <f>IF(Table1[[#This Row],[Posting Date]]&lt;&gt;"",$D$9,"")</f>
        <v>2023-01 DOL423 Mexico FO Report</v>
      </c>
      <c r="R103" s="159" t="str">
        <f>IF(Table1[[#This Row],[Posting Date]]&lt;&gt;"",$D$10,"")</f>
        <v>2023-01 DOL423 Mexico FO Report</v>
      </c>
      <c r="S103" s="220" t="s">
        <v>185</v>
      </c>
      <c r="T103" s="63" t="s">
        <v>44</v>
      </c>
      <c r="U103" s="359">
        <v>18165</v>
      </c>
      <c r="V103" s="359"/>
      <c r="W103" s="222">
        <f t="shared" si="1"/>
        <v>18.970994000000001</v>
      </c>
      <c r="X103" s="161">
        <f>IF(E103="","",(IF(Table1[[#This Row],[Cur]]="USD",Table1[[#This Row],[Cur_Amount Debit]],Table1[[#This Row],[Cur_Amount Debit]]/Table1[[#This Row],[Exchange Rate]])))</f>
        <v>957.51440330432865</v>
      </c>
      <c r="Y103" s="161">
        <f>IF(E103="","",(IF(Table1[[#This Row],[Cur]]="USD",Table1[[#This Row],[Cur_Amount Credit]],Table1[[#This Row],[Cur_Amount Credit]]/ExchangeRate)))</f>
        <v>0</v>
      </c>
      <c r="Z103" s="203">
        <f>IF(E103="","",(Table1[[#This Row],[Debit USD]]-Table1[[#This Row],[Credit USD]]))</f>
        <v>957.51440330432865</v>
      </c>
      <c r="AA103" s="221" t="s">
        <v>184</v>
      </c>
      <c r="AB103" s="1"/>
      <c r="AC103" s="15"/>
      <c r="AD103" s="15" t="str">
        <f>IF(AND(OR(Table1[[#This Row],[Account]]="15030",Table1[[#This Row],[Account]]="15035",Table1[[#This Row],[Account]]="20150"),Table1[[#This Row],[Vendor ID]]=""),1,"")</f>
        <v/>
      </c>
      <c r="AE103" s="15"/>
      <c r="AF103" s="15"/>
      <c r="AG103" s="15"/>
      <c r="AH103" s="46" t="str">
        <f>IF(Table1[[#This Row],[Posting Date]]&lt;&gt;"","GJ-"&amp;CountryID,"")</f>
        <v>GJ-MEX</v>
      </c>
      <c r="AI103" s="59">
        <f>IF(Table1[[#This Row],[Posting Date]]&lt;&gt;"",Table1[[#This Row],[Posting Date]],"")</f>
        <v>44957</v>
      </c>
      <c r="AJ103" s="46"/>
      <c r="AK103" s="46" t="str">
        <f>IF(Table1[[#This Row],[Description]]&lt;&gt;"",Table1[[#This Row],[Description]],"")</f>
        <v>2023-01 DOL423 Mexico FO Report</v>
      </c>
      <c r="AL103" s="46" t="str">
        <f>IF(Table1[[#This Row],[Posting Date]]&lt;&gt;"",Table1[[#This Row],[Reference Number]],"")</f>
        <v>2023-01 DOL423 Mexico FO Report</v>
      </c>
      <c r="AM103" s="46" t="e">
        <f>TRIM(Table1[[#This Row],[Line '#]])</f>
        <v>#REF!</v>
      </c>
      <c r="AN103" s="46" t="str">
        <f>TRIM(Table1[[#This Row],[Account]])</f>
        <v>70015</v>
      </c>
      <c r="AO103" s="46" t="str">
        <f>IF(Table1[[#This Row],[Posting Date]]&lt;&gt;"",$D$5,"")</f>
        <v>MEX</v>
      </c>
      <c r="AP103" s="46" t="str">
        <f>TRIM(Table1[[#This Row],[Departments-Prgrams]])</f>
        <v>20200</v>
      </c>
      <c r="AQ103" s="46" t="str">
        <f>TRIM(Table1[[#This Row],[Grant]])</f>
        <v>DOL423</v>
      </c>
      <c r="AR103" s="46" t="str">
        <f>TRIM(Table1[[#This Row],[Staff ID]])</f>
        <v/>
      </c>
      <c r="AS103" s="46" t="str">
        <f>IF(TRIM(Table1[[#This Row],[Budget Code]])=0,"",TRIM(Table1[[#This Row],[Budget Code]]))</f>
        <v>FRINGE-MX</v>
      </c>
      <c r="AT103" s="46" t="str">
        <f>IF(Table1[[#This Row],[Line Description]]&lt;&gt;"",Table1[[#This Row],[Line Description]],"")</f>
        <v>Gobrierno de la ciudad de Mexico pago Payroll tax January 2023 PR Ending 01/31/23</v>
      </c>
      <c r="AU103" s="46">
        <f>IF(Table1[[#This Row],[Cur_Amount Debit]]&gt;0,ROUND(Table1[[#This Row],[Cur_Amount Debit]],2),"")</f>
        <v>18165</v>
      </c>
      <c r="AV103" s="46" t="str">
        <f>IF(Table1[[#This Row],[Cur_Amount Credit]]&gt;0,ROUND(Table1[[#This Row],[Cur_Amount Credit]],2),"")</f>
        <v/>
      </c>
      <c r="AW103" s="46" t="str">
        <f>LEFT(Table1[[#This Row],[Cur]],3)</f>
        <v>MX</v>
      </c>
      <c r="AX103" s="59"/>
      <c r="AY103" s="46"/>
      <c r="AZ103" s="46">
        <f>IF(Table1[[#This Row],[Cur]]&lt;&gt;"",IF(Table1[[#This Row],[Cur]]="USD","",ExchangeRate),"")</f>
        <v>18.970994000000001</v>
      </c>
      <c r="BA103" s="46" t="str">
        <f>IF(Table1[[#This Row],[Grant]]&lt;&gt;"",VLOOKUP(Table1[[#This Row],[Grant]],Grants!B:D,3),"")</f>
        <v>EGC</v>
      </c>
      <c r="BB103" s="46" t="str">
        <f>TRIM(Table1[[#This Row],[Vendor ID]])</f>
        <v/>
      </c>
      <c r="BC103">
        <f>IF(Table1[[#This Row],[Reference Number]]=Q102,BC102,BC102+1)</f>
        <v>1</v>
      </c>
    </row>
    <row r="104" spans="1:55" ht="42.95" hidden="1">
      <c r="A104" s="1"/>
      <c r="B104" s="88" t="e">
        <f>IF(Table1[[#This Row],[Posting Date]]&lt;&gt;"",IF(Table1[[#This Row],[Reference Number]]=Q103,B103+1,1),"")</f>
        <v>#REF!</v>
      </c>
      <c r="C104" s="61">
        <v>44957</v>
      </c>
      <c r="D104" s="61">
        <v>44957</v>
      </c>
      <c r="E104" s="218" t="s">
        <v>108</v>
      </c>
      <c r="F104" s="143">
        <f>IFERROR(IF(VLOOKUP(Table1[[#This Row],[Budget Code Description]],Dimentions!$X$6:$AC$132,2,FALSE)="","",VLOOKUP(Table1[[#This Row],[Budget Code Description]],Dimentions!$X$6:$AC$132,2,FALSE)),"")</f>
        <v>99999</v>
      </c>
      <c r="G104" s="143">
        <f>IFERROR(VLOOKUP(Table1[[#This Row],[Budget Code Description]],Dimentions!$X$6:$AC$132,3,FALSE),"")</f>
        <v>20200</v>
      </c>
      <c r="H104" s="64" t="str">
        <f>IFERROR(VLOOKUP(Table1[[#This Row],[Account]],Dimentions!$S$6:$V$233,2,FALSE),"")</f>
        <v>A/P Liabilities Payable</v>
      </c>
      <c r="I104" s="62">
        <f>_xlfn.NUMBERVALUE(LEFT(Table1[[#This Row],[Account]],1))</f>
        <v>2</v>
      </c>
      <c r="J104" s="62" t="str">
        <f>IFERROR(VLOOKUP(Table1[[#This Row],[Budget Code Description]],Table6[#All],7,FALSE),"")</f>
        <v>DOL423</v>
      </c>
      <c r="K104" s="143">
        <f>IFERROR(VLOOKUP(Table1[[#This Row],[Budget Code Description]],Table6[#All],8,FALSE),"")</f>
        <v>20200</v>
      </c>
      <c r="L104" s="63"/>
      <c r="M104" s="65" t="str">
        <f>IFERROR(VLOOKUP(Table1[[#This Row],[Staff ID]],Table2[],2,FALSE),"")</f>
        <v/>
      </c>
      <c r="N104" s="211" t="str">
        <f>IFERROR(IF(VLOOKUP(Table1[[#This Row],[Budget Code Description]],Dimentions!$X$6:$AC$97,4,FALSE)="","",VLOOKUP(Table1[[#This Row],[Budget Code Description]],Dimentions!$X$6:$AC$97,4,FALSE)),"")</f>
        <v/>
      </c>
      <c r="O104" s="65" t="str">
        <f>IFERROR(VLOOKUP(Table1[[#This Row],[Vendor ID]],Table549[],2,FALSE),"")</f>
        <v/>
      </c>
      <c r="P104" s="63" t="s">
        <v>113</v>
      </c>
      <c r="Q104" s="143" t="str">
        <f>IF(Table1[[#This Row],[Posting Date]]&lt;&gt;"",$D$9,"")</f>
        <v>2023-01 DOL423 Mexico FO Report</v>
      </c>
      <c r="R104" s="159" t="str">
        <f>IF(Table1[[#This Row],[Posting Date]]&lt;&gt;"",$D$10,"")</f>
        <v>2023-01 DOL423 Mexico FO Report</v>
      </c>
      <c r="S104" s="66" t="s">
        <v>185</v>
      </c>
      <c r="T104" s="63" t="s">
        <v>44</v>
      </c>
      <c r="U104" s="359"/>
      <c r="V104" s="359">
        <v>18165</v>
      </c>
      <c r="W104" s="222">
        <f t="shared" si="1"/>
        <v>18.970994000000001</v>
      </c>
      <c r="X104" s="161">
        <f>IF(E104="","",(IF(Table1[[#This Row],[Cur]]="USD",Table1[[#This Row],[Cur_Amount Debit]],Table1[[#This Row],[Cur_Amount Debit]]/Table1[[#This Row],[Exchange Rate]])))</f>
        <v>0</v>
      </c>
      <c r="Y104" s="161">
        <f>IF(E104="","",(IF(Table1[[#This Row],[Cur]]="USD",Table1[[#This Row],[Cur_Amount Credit]],Table1[[#This Row],[Cur_Amount Credit]]/ExchangeRate)))</f>
        <v>957.51440330432865</v>
      </c>
      <c r="Z104" s="203">
        <f>IF(E104="","",(Table1[[#This Row],[Debit USD]]-Table1[[#This Row],[Credit USD]]))</f>
        <v>-957.51440330432865</v>
      </c>
      <c r="AA104" s="221" t="s">
        <v>184</v>
      </c>
      <c r="AB104" s="1"/>
      <c r="AC104" s="15"/>
      <c r="AD104" s="15" t="str">
        <f>IF(AND(OR(Table1[[#This Row],[Account]]="15030",Table1[[#This Row],[Account]]="15035",Table1[[#This Row],[Account]]="20150"),Table1[[#This Row],[Vendor ID]]=""),1,"")</f>
        <v/>
      </c>
      <c r="AE104" s="15"/>
      <c r="AF104" s="15"/>
      <c r="AG104" s="15"/>
      <c r="AH104" s="46" t="str">
        <f>IF(Table1[[#This Row],[Posting Date]]&lt;&gt;"","GJ-"&amp;CountryID,"")</f>
        <v>GJ-MEX</v>
      </c>
      <c r="AI104" s="59">
        <f>IF(Table1[[#This Row],[Posting Date]]&lt;&gt;"",Table1[[#This Row],[Posting Date]],"")</f>
        <v>44957</v>
      </c>
      <c r="AJ104" s="46"/>
      <c r="AK104" s="46" t="str">
        <f>IF(Table1[[#This Row],[Description]]&lt;&gt;"",Table1[[#This Row],[Description]],"")</f>
        <v>2023-01 DOL423 Mexico FO Report</v>
      </c>
      <c r="AL104" s="46" t="str">
        <f>IF(Table1[[#This Row],[Posting Date]]&lt;&gt;"",Table1[[#This Row],[Reference Number]],"")</f>
        <v>2023-01 DOL423 Mexico FO Report</v>
      </c>
      <c r="AM104" s="46" t="e">
        <f>TRIM(Table1[[#This Row],[Line '#]])</f>
        <v>#REF!</v>
      </c>
      <c r="AN104" s="46" t="str">
        <f>TRIM(Table1[[#This Row],[Account]])</f>
        <v>20200</v>
      </c>
      <c r="AO104" s="46" t="str">
        <f>IF(Table1[[#This Row],[Posting Date]]&lt;&gt;"",$D$5,"")</f>
        <v>MEX</v>
      </c>
      <c r="AP104" s="46" t="str">
        <f>TRIM(Table1[[#This Row],[Departments-Prgrams]])</f>
        <v>20200</v>
      </c>
      <c r="AQ104" s="46" t="str">
        <f>TRIM(Table1[[#This Row],[Grant]])</f>
        <v>DOL423</v>
      </c>
      <c r="AR104" s="46" t="str">
        <f>TRIM(Table1[[#This Row],[Staff ID]])</f>
        <v/>
      </c>
      <c r="AS104" s="46" t="str">
        <f>IF(TRIM(Table1[[#This Row],[Budget Code]])=0,"",TRIM(Table1[[#This Row],[Budget Code]]))</f>
        <v>99999</v>
      </c>
      <c r="AT104" s="46" t="str">
        <f>IF(Table1[[#This Row],[Line Description]]&lt;&gt;"",Table1[[#This Row],[Line Description]],"")</f>
        <v>Gobrierno de la ciudad de Mexico pago Payroll tax January 2023 PR Ending 01/31/23</v>
      </c>
      <c r="AU104" s="46" t="str">
        <f>IF(Table1[[#This Row],[Cur_Amount Debit]]&gt;0,ROUND(Table1[[#This Row],[Cur_Amount Debit]],2),"")</f>
        <v/>
      </c>
      <c r="AV104" s="46">
        <f>IF(Table1[[#This Row],[Cur_Amount Credit]]&gt;0,ROUND(Table1[[#This Row],[Cur_Amount Credit]],2),"")</f>
        <v>18165</v>
      </c>
      <c r="AW104" s="46" t="str">
        <f>LEFT(Table1[[#This Row],[Cur]],3)</f>
        <v>MX</v>
      </c>
      <c r="AX104" s="59"/>
      <c r="AY104" s="46"/>
      <c r="AZ104" s="46">
        <f>IF(Table1[[#This Row],[Cur]]&lt;&gt;"",IF(Table1[[#This Row],[Cur]]="USD","",ExchangeRate),"")</f>
        <v>18.970994000000001</v>
      </c>
      <c r="BA104" s="46" t="str">
        <f>IF(Table1[[#This Row],[Grant]]&lt;&gt;"",VLOOKUP(Table1[[#This Row],[Grant]],Grants!B:D,3),"")</f>
        <v>EGC</v>
      </c>
      <c r="BB104" s="46" t="str">
        <f>TRIM(Table1[[#This Row],[Vendor ID]])</f>
        <v/>
      </c>
      <c r="BC104">
        <f>IF(Table1[[#This Row],[Reference Number]]=Q103,BC103,BC103+1)</f>
        <v>1</v>
      </c>
    </row>
    <row r="105" spans="1:55" ht="11.25" customHeight="1">
      <c r="A105" s="1"/>
      <c r="B105" s="88" t="e">
        <f>IF(Table1[[#This Row],[Posting Date]]&lt;&gt;"",IF(Table1[[#This Row],[Reference Number]]=Q104,B104+1,1),"")</f>
        <v>#REF!</v>
      </c>
      <c r="C105" s="61">
        <v>44957</v>
      </c>
      <c r="D105" s="61">
        <v>44957</v>
      </c>
      <c r="E105" s="218" t="s">
        <v>186</v>
      </c>
      <c r="F105" s="143">
        <f>IFERROR(IF(VLOOKUP(Table1[[#This Row],[Budget Code Description]],Dimentions!$X$6:$AC$132,2,FALSE)="","",VLOOKUP(Table1[[#This Row],[Budget Code Description]],Dimentions!$X$6:$AC$132,2,FALSE)),"")</f>
        <v>99999</v>
      </c>
      <c r="G105" s="396">
        <v>12217</v>
      </c>
      <c r="H105" s="64" t="str">
        <f>IFERROR(VLOOKUP(Table1[[#This Row],[Account]],Dimentions!$S$6:$V$233,2,FALSE),"")</f>
        <v/>
      </c>
      <c r="I105" s="62">
        <f>_xlfn.NUMBERVALUE(LEFT(Table1[[#This Row],[Account]],1))</f>
        <v>1</v>
      </c>
      <c r="J105" s="62" t="str">
        <f>IFERROR(VLOOKUP(Table1[[#This Row],[Budget Code Description]],Table6[#All],7,FALSE),"")</f>
        <v>DOL423</v>
      </c>
      <c r="K105" s="143">
        <f>IFERROR(VLOOKUP(Table1[[#This Row],[Budget Code Description]],Table6[#All],8,FALSE),"")</f>
        <v>20200</v>
      </c>
      <c r="L105" s="63"/>
      <c r="M105" s="65" t="str">
        <f>IFERROR(VLOOKUP(Table1[[#This Row],[Staff ID]],Table2[],2,FALSE),"")</f>
        <v/>
      </c>
      <c r="N105" s="211" t="str">
        <f>IFERROR(IF(VLOOKUP(Table1[[#This Row],[Budget Code Description]],Dimentions!$X$6:$AC$97,4,FALSE)="","",VLOOKUP(Table1[[#This Row],[Budget Code Description]],Dimentions!$X$6:$AC$97,4,FALSE)),"")</f>
        <v/>
      </c>
      <c r="O105" s="65" t="str">
        <f>IFERROR(VLOOKUP(Table1[[#This Row],[Vendor ID]],Table549[],2,FALSE),"")</f>
        <v/>
      </c>
      <c r="P105" s="63" t="s">
        <v>187</v>
      </c>
      <c r="Q105" s="143" t="str">
        <f>IF(Table1[[#This Row],[Posting Date]]&lt;&gt;"",$D$9,"")</f>
        <v>2023-01 DOL423 Mexico FO Report</v>
      </c>
      <c r="R105" s="159" t="str">
        <f>IF(Table1[[#This Row],[Posting Date]]&lt;&gt;"",$D$10,"")</f>
        <v>2023-01 DOL423 Mexico FO Report</v>
      </c>
      <c r="S105" s="66" t="s">
        <v>188</v>
      </c>
      <c r="T105" s="63" t="s">
        <v>44</v>
      </c>
      <c r="U105" s="67"/>
      <c r="V105" s="67">
        <v>1051526.5000000002</v>
      </c>
      <c r="W105" s="222"/>
      <c r="X105" s="161"/>
      <c r="Y105" s="161">
        <v>55773.295571237366</v>
      </c>
      <c r="Z105" s="203">
        <f>IF(E105="","",(Table1[[#This Row],[Debit USD]]-Table1[[#This Row],[Credit USD]]))</f>
        <v>-55773.295571237366</v>
      </c>
      <c r="AA105" s="221" t="s">
        <v>189</v>
      </c>
      <c r="AB105" s="1"/>
      <c r="AC105" s="15"/>
      <c r="AD105" s="15" t="str">
        <f>IF(AND(OR(Table1[[#This Row],[Account]]="15030",Table1[[#This Row],[Account]]="15035",Table1[[#This Row],[Account]]="20150"),Table1[[#This Row],[Vendor ID]]=""),1,"")</f>
        <v/>
      </c>
      <c r="AE105" s="15"/>
      <c r="AF105" s="15"/>
      <c r="AG105" s="15"/>
      <c r="AH105" s="46" t="str">
        <f>IF(Table1[[#This Row],[Posting Date]]&lt;&gt;"","GJ-"&amp;CountryID,"")</f>
        <v>GJ-MEX</v>
      </c>
      <c r="AI105" s="59">
        <f>IF(Table1[[#This Row],[Posting Date]]&lt;&gt;"",Table1[[#This Row],[Posting Date]],"")</f>
        <v>44957</v>
      </c>
      <c r="AJ105" s="46"/>
      <c r="AK105" s="46" t="str">
        <f>IF(Table1[[#This Row],[Description]]&lt;&gt;"",Table1[[#This Row],[Description]],"")</f>
        <v>2023-01 DOL423 Mexico FO Report</v>
      </c>
      <c r="AL105" s="46" t="str">
        <f>IF(Table1[[#This Row],[Posting Date]]&lt;&gt;"",Table1[[#This Row],[Reference Number]],"")</f>
        <v>2023-01 DOL423 Mexico FO Report</v>
      </c>
      <c r="AM105" s="46" t="e">
        <f>TRIM(Table1[[#This Row],[Line '#]])</f>
        <v>#REF!</v>
      </c>
      <c r="AN105" s="46" t="str">
        <f>TRIM(Table1[[#This Row],[Account]])</f>
        <v>12217</v>
      </c>
      <c r="AO105" s="46" t="str">
        <f>IF(Table1[[#This Row],[Posting Date]]&lt;&gt;"",$D$5,"")</f>
        <v>MEX</v>
      </c>
      <c r="AP105" s="46" t="str">
        <f>TRIM(Table1[[#This Row],[Departments-Prgrams]])</f>
        <v>20200</v>
      </c>
      <c r="AQ105" s="46" t="str">
        <f>TRIM(Table1[[#This Row],[Grant]])</f>
        <v>DOL423</v>
      </c>
      <c r="AR105" s="46" t="str">
        <f>TRIM(Table1[[#This Row],[Staff ID]])</f>
        <v/>
      </c>
      <c r="AS105" s="46" t="str">
        <f>IF(TRIM(Table1[[#This Row],[Budget Code]])=0,"",TRIM(Table1[[#This Row],[Budget Code]]))</f>
        <v>99999</v>
      </c>
      <c r="AT105" s="46" t="str">
        <f>IF(Table1[[#This Row],[Line Description]]&lt;&gt;"",Table1[[#This Row],[Line Description]],"")</f>
        <v>2023-01 DOL423 FO Report</v>
      </c>
      <c r="AU105" s="46" t="str">
        <f>IF(Table1[[#This Row],[Cur_Amount Debit]]&gt;0,ROUND(Table1[[#This Row],[Cur_Amount Debit]],2),"")</f>
        <v/>
      </c>
      <c r="AV105" s="46">
        <f>IF(Table1[[#This Row],[Cur_Amount Credit]]&gt;0,ROUND(Table1[[#This Row],[Cur_Amount Credit]],2),"")</f>
        <v>1051526.5</v>
      </c>
      <c r="AW105" s="46" t="str">
        <f>LEFT(Table1[[#This Row],[Cur]],3)</f>
        <v>MX</v>
      </c>
      <c r="AX105" s="59"/>
      <c r="AY105" s="46"/>
      <c r="AZ105" s="46">
        <f>IF(Table1[[#This Row],[Cur]]&lt;&gt;"",IF(Table1[[#This Row],[Cur]]="USD","",ExchangeRate),"")</f>
        <v>18.970994000000001</v>
      </c>
      <c r="BA105" s="46" t="str">
        <f>IF(Table1[[#This Row],[Grant]]&lt;&gt;"",VLOOKUP(Table1[[#This Row],[Grant]],Grants!B:D,3),"")</f>
        <v>EGC</v>
      </c>
      <c r="BB105" s="46" t="str">
        <f>TRIM(Table1[[#This Row],[Vendor ID]])</f>
        <v/>
      </c>
      <c r="BC105">
        <f>IF(Table1[[#This Row],[Reference Number]]=Q104,BC104,BC104+1)</f>
        <v>1</v>
      </c>
    </row>
    <row r="106" spans="1:55" ht="11.25" hidden="1" customHeight="1">
      <c r="A106" s="1"/>
      <c r="B106" s="88" t="str">
        <f>IF(Table1[[#This Row],[Posting Date]]&lt;&gt;"",IF(Table1[[#This Row],[Reference Number]]=Q105,B105+1,1),"")</f>
        <v/>
      </c>
      <c r="C106" s="61"/>
      <c r="D106" s="61"/>
      <c r="E106" s="218"/>
      <c r="F106" s="143" t="str">
        <f>IFERROR(IF(VLOOKUP(Table1[[#This Row],[Budget Code Description]],Dimentions!$X$6:$AC$132,2,FALSE)="","",VLOOKUP(Table1[[#This Row],[Budget Code Description]],Dimentions!$X$6:$AC$132,2,FALSE)),"")</f>
        <v/>
      </c>
      <c r="G106" s="143" t="str">
        <f>IFERROR(VLOOKUP(Table1[[#This Row],[Budget Code Description]],Dimentions!$X$6:$AC$132,3,FALSE),"")</f>
        <v/>
      </c>
      <c r="H106" s="64" t="str">
        <f>IFERROR(VLOOKUP(Table1[[#This Row],[Account]],Dimentions!$S$6:$V$233,2,FALSE),"")</f>
        <v/>
      </c>
      <c r="I106" s="62">
        <f>_xlfn.NUMBERVALUE(LEFT(Table1[[#This Row],[Account]],1))</f>
        <v>0</v>
      </c>
      <c r="J106" s="62" t="str">
        <f>IFERROR(VLOOKUP(Table1[[#This Row],[Budget Code Description]],Table6[#All],7,FALSE),"")</f>
        <v/>
      </c>
      <c r="K106" s="143" t="str">
        <f>IFERROR(VLOOKUP(Table1[[#This Row],[Budget Code Description]],Table6[#All],8,FALSE),"")</f>
        <v/>
      </c>
      <c r="L106" s="63"/>
      <c r="M106" s="65" t="str">
        <f>IFERROR(VLOOKUP(Table1[[#This Row],[Staff ID]],Table2[],2,FALSE),"")</f>
        <v/>
      </c>
      <c r="N106" s="211" t="str">
        <f>IFERROR(IF(VLOOKUP(Table1[[#This Row],[Budget Code Description]],Dimentions!$X$6:$AC$97,4,FALSE)="","",VLOOKUP(Table1[[#This Row],[Budget Code Description]],Dimentions!$X$6:$AC$97,4,FALSE)),"")</f>
        <v/>
      </c>
      <c r="O106" s="65" t="str">
        <f>IFERROR(VLOOKUP(Table1[[#This Row],[Vendor ID]],Table549[],2,FALSE),"")</f>
        <v/>
      </c>
      <c r="P106" s="63"/>
      <c r="Q106" s="143" t="str">
        <f>IF(Table1[[#This Row],[Posting Date]]&lt;&gt;"",$D$9,"")</f>
        <v/>
      </c>
      <c r="R106" s="159" t="str">
        <f>IF(Table1[[#This Row],[Posting Date]]&lt;&gt;"",$D$10,"")</f>
        <v/>
      </c>
      <c r="S106" s="66"/>
      <c r="T106" s="63"/>
      <c r="U106" s="67"/>
      <c r="V106" s="67"/>
      <c r="W106" s="222" t="str">
        <f t="shared" ref="W106:W168" si="2">IF(E106="","",(ExchangeRate))</f>
        <v/>
      </c>
      <c r="X106" s="161" t="str">
        <f>IF(E106="","",(IF(Table1[[#This Row],[Cur]]="USD",Table1[[#This Row],[Cur_Amount Debit]],Table1[[#This Row],[Cur_Amount Debit]]/Table1[[#This Row],[Exchange Rate]])))</f>
        <v/>
      </c>
      <c r="Y106" s="161" t="str">
        <f>IF(E106="","",(IF(Table1[[#This Row],[Cur]]="USD",Table1[[#This Row],[Cur_Amount Credit]],Table1[[#This Row],[Cur_Amount Credit]]/ExchangeRate)))</f>
        <v/>
      </c>
      <c r="Z106" s="203" t="str">
        <f>IF(E106="","",(Table1[[#This Row],[Debit USD]]-Table1[[#This Row],[Credit USD]]))</f>
        <v/>
      </c>
      <c r="AA106" s="122"/>
      <c r="AB106" s="1"/>
      <c r="AC106" s="15"/>
      <c r="AD106" s="15" t="str">
        <f>IF(AND(OR(Table1[[#This Row],[Account]]="15030",Table1[[#This Row],[Account]]="15035",Table1[[#This Row],[Account]]="20150"),Table1[[#This Row],[Vendor ID]]=""),1,"")</f>
        <v/>
      </c>
      <c r="AE106" s="15"/>
      <c r="AF106" s="15"/>
      <c r="AG106" s="15"/>
      <c r="AH106" s="46" t="str">
        <f>IF(Table1[[#This Row],[Posting Date]]&lt;&gt;"","GJ-"&amp;CountryID,"")</f>
        <v/>
      </c>
      <c r="AI106" s="59" t="str">
        <f>IF(Table1[[#This Row],[Posting Date]]&lt;&gt;"",Table1[[#This Row],[Posting Date]],"")</f>
        <v/>
      </c>
      <c r="AJ106" s="46"/>
      <c r="AK106" s="46" t="str">
        <f>IF(Table1[[#This Row],[Description]]&lt;&gt;"",Table1[[#This Row],[Description]],"")</f>
        <v/>
      </c>
      <c r="AL106" s="46" t="str">
        <f>IF(Table1[[#This Row],[Posting Date]]&lt;&gt;"",Table1[[#This Row],[Reference Number]],"")</f>
        <v/>
      </c>
      <c r="AM106" s="46" t="str">
        <f>TRIM(Table1[[#This Row],[Line '#]])</f>
        <v/>
      </c>
      <c r="AN106" s="46" t="str">
        <f>TRIM(Table1[[#This Row],[Account]])</f>
        <v/>
      </c>
      <c r="AO106" s="46" t="str">
        <f>IF(Table1[[#This Row],[Posting Date]]&lt;&gt;"",$D$5,"")</f>
        <v/>
      </c>
      <c r="AP106" s="46" t="str">
        <f>TRIM(Table1[[#This Row],[Departments-Prgrams]])</f>
        <v/>
      </c>
      <c r="AQ106" s="46" t="str">
        <f>TRIM(Table1[[#This Row],[Grant]])</f>
        <v/>
      </c>
      <c r="AR106" s="46" t="str">
        <f>TRIM(Table1[[#This Row],[Staff ID]])</f>
        <v/>
      </c>
      <c r="AS106" s="46" t="str">
        <f>IF(TRIM(Table1[[#This Row],[Budget Code]])=0,"",TRIM(Table1[[#This Row],[Budget Code]]))</f>
        <v/>
      </c>
      <c r="AT106" s="46" t="str">
        <f>IF(Table1[[#This Row],[Line Description]]&lt;&gt;"",Table1[[#This Row],[Line Description]],"")</f>
        <v/>
      </c>
      <c r="AU106" s="46" t="str">
        <f>IF(Table1[[#This Row],[Cur_Amount Debit]]&gt;0,ROUND(Table1[[#This Row],[Cur_Amount Debit]],2),"")</f>
        <v/>
      </c>
      <c r="AV106" s="46" t="str">
        <f>IF(Table1[[#This Row],[Cur_Amount Credit]]&gt;0,ROUND(Table1[[#This Row],[Cur_Amount Credit]],2),"")</f>
        <v/>
      </c>
      <c r="AW106" s="46" t="str">
        <f>LEFT(Table1[[#This Row],[Cur]],3)</f>
        <v/>
      </c>
      <c r="AX106" s="59"/>
      <c r="AY106" s="46"/>
      <c r="AZ106" s="46" t="str">
        <f>IF(Table1[[#This Row],[Cur]]&lt;&gt;"",IF(Table1[[#This Row],[Cur]]="USD","",ExchangeRate),"")</f>
        <v/>
      </c>
      <c r="BA106" s="46" t="str">
        <f>IF(Table1[[#This Row],[Grant]]&lt;&gt;"",VLOOKUP(Table1[[#This Row],[Grant]],Grants!B:D,3),"")</f>
        <v/>
      </c>
      <c r="BB106" s="46" t="str">
        <f>TRIM(Table1[[#This Row],[Vendor ID]])</f>
        <v/>
      </c>
      <c r="BC106">
        <f>IF(Table1[[#This Row],[Reference Number]]=Q105,BC105,BC105+1)</f>
        <v>2</v>
      </c>
    </row>
    <row r="107" spans="1:55" ht="11.25" hidden="1" customHeight="1">
      <c r="A107" s="1"/>
      <c r="B107" s="88" t="str">
        <f>IF(Table1[[#This Row],[Posting Date]]&lt;&gt;"",IF(Table1[[#This Row],[Reference Number]]=Q106,B106+1,1),"")</f>
        <v/>
      </c>
      <c r="C107" s="61"/>
      <c r="D107" s="61"/>
      <c r="E107" s="218"/>
      <c r="F107" s="143" t="str">
        <f>IFERROR(IF(VLOOKUP(Table1[[#This Row],[Budget Code Description]],Dimentions!$X$6:$AC$132,2,FALSE)="","",VLOOKUP(Table1[[#This Row],[Budget Code Description]],Dimentions!$X$6:$AC$132,2,FALSE)),"")</f>
        <v/>
      </c>
      <c r="G107" s="143" t="str">
        <f>IFERROR(VLOOKUP(Table1[[#This Row],[Budget Code Description]],Dimentions!$X$6:$AC$132,3,FALSE),"")</f>
        <v/>
      </c>
      <c r="H107" s="64" t="str">
        <f>IFERROR(VLOOKUP(Table1[[#This Row],[Account]],Dimentions!$S$6:$V$233,2,FALSE),"")</f>
        <v/>
      </c>
      <c r="I107" s="62">
        <f>_xlfn.NUMBERVALUE(LEFT(Table1[[#This Row],[Account]],1))</f>
        <v>0</v>
      </c>
      <c r="J107" s="62" t="str">
        <f>IFERROR(VLOOKUP(Table1[[#This Row],[Budget Code Description]],Table6[#All],7,FALSE),"")</f>
        <v/>
      </c>
      <c r="K107" s="143" t="str">
        <f>IFERROR(VLOOKUP(Table1[[#This Row],[Budget Code Description]],Table6[#All],8,FALSE),"")</f>
        <v/>
      </c>
      <c r="L107" s="63"/>
      <c r="M107" s="65" t="str">
        <f>IFERROR(VLOOKUP(Table1[[#This Row],[Staff ID]],Table2[],2,FALSE),"")</f>
        <v/>
      </c>
      <c r="N107" s="211" t="str">
        <f>IFERROR(IF(VLOOKUP(Table1[[#This Row],[Budget Code Description]],Dimentions!$X$6:$AC$97,4,FALSE)="","",VLOOKUP(Table1[[#This Row],[Budget Code Description]],Dimentions!$X$6:$AC$97,4,FALSE)),"")</f>
        <v/>
      </c>
      <c r="O107" s="65" t="str">
        <f>IFERROR(VLOOKUP(Table1[[#This Row],[Vendor ID]],Table549[],2,FALSE),"")</f>
        <v/>
      </c>
      <c r="P107" s="63"/>
      <c r="Q107" s="143" t="str">
        <f>IF(Table1[[#This Row],[Posting Date]]&lt;&gt;"",$D$9,"")</f>
        <v/>
      </c>
      <c r="R107" s="159" t="str">
        <f>IF(Table1[[#This Row],[Posting Date]]&lt;&gt;"",$D$10,"")</f>
        <v/>
      </c>
      <c r="S107" s="66"/>
      <c r="T107" s="63"/>
      <c r="U107" s="67"/>
      <c r="V107" s="67"/>
      <c r="W107" s="222" t="str">
        <f t="shared" si="2"/>
        <v/>
      </c>
      <c r="X107" s="161" t="str">
        <f>IF(E107="","",(IF(Table1[[#This Row],[Cur]]="USD",Table1[[#This Row],[Cur_Amount Debit]],Table1[[#This Row],[Cur_Amount Debit]]/Table1[[#This Row],[Exchange Rate]])))</f>
        <v/>
      </c>
      <c r="Y107" s="161" t="str">
        <f>IF(E107="","",(IF(Table1[[#This Row],[Cur]]="USD",Table1[[#This Row],[Cur_Amount Credit]],Table1[[#This Row],[Cur_Amount Credit]]/ExchangeRate)))</f>
        <v/>
      </c>
      <c r="Z107" s="203" t="str">
        <f>IF(E107="","",(Table1[[#This Row],[Debit USD]]-Table1[[#This Row],[Credit USD]]))</f>
        <v/>
      </c>
      <c r="AA107" s="122"/>
      <c r="AB107" s="1"/>
      <c r="AC107" s="15"/>
      <c r="AD107" s="15" t="str">
        <f>IF(AND(OR(Table1[[#This Row],[Account]]="15030",Table1[[#This Row],[Account]]="15035",Table1[[#This Row],[Account]]="20150"),Table1[[#This Row],[Vendor ID]]=""),1,"")</f>
        <v/>
      </c>
      <c r="AE107" s="15"/>
      <c r="AF107" s="15"/>
      <c r="AG107" s="15"/>
      <c r="AH107" s="46" t="str">
        <f>IF(Table1[[#This Row],[Posting Date]]&lt;&gt;"","GJ-"&amp;CountryID,"")</f>
        <v/>
      </c>
      <c r="AI107" s="59" t="str">
        <f>IF(Table1[[#This Row],[Posting Date]]&lt;&gt;"",Table1[[#This Row],[Posting Date]],"")</f>
        <v/>
      </c>
      <c r="AJ107" s="46"/>
      <c r="AK107" s="46" t="str">
        <f>IF(Table1[[#This Row],[Description]]&lt;&gt;"",Table1[[#This Row],[Description]],"")</f>
        <v/>
      </c>
      <c r="AL107" s="46" t="str">
        <f>IF(Table1[[#This Row],[Posting Date]]&lt;&gt;"",Table1[[#This Row],[Reference Number]],"")</f>
        <v/>
      </c>
      <c r="AM107" s="46" t="str">
        <f>TRIM(Table1[[#This Row],[Line '#]])</f>
        <v/>
      </c>
      <c r="AN107" s="46" t="str">
        <f>TRIM(Table1[[#This Row],[Account]])</f>
        <v/>
      </c>
      <c r="AO107" s="46" t="str">
        <f>IF(Table1[[#This Row],[Posting Date]]&lt;&gt;"",$D$5,"")</f>
        <v/>
      </c>
      <c r="AP107" s="46" t="str">
        <f>TRIM(Table1[[#This Row],[Departments-Prgrams]])</f>
        <v/>
      </c>
      <c r="AQ107" s="46" t="str">
        <f>TRIM(Table1[[#This Row],[Grant]])</f>
        <v/>
      </c>
      <c r="AR107" s="46" t="str">
        <f>TRIM(Table1[[#This Row],[Staff ID]])</f>
        <v/>
      </c>
      <c r="AS107" s="46" t="str">
        <f>IF(TRIM(Table1[[#This Row],[Budget Code]])=0,"",TRIM(Table1[[#This Row],[Budget Code]]))</f>
        <v/>
      </c>
      <c r="AT107" s="46" t="str">
        <f>IF(Table1[[#This Row],[Line Description]]&lt;&gt;"",Table1[[#This Row],[Line Description]],"")</f>
        <v/>
      </c>
      <c r="AU107" s="46" t="str">
        <f>IF(Table1[[#This Row],[Cur_Amount Debit]]&gt;0,ROUND(Table1[[#This Row],[Cur_Amount Debit]],2),"")</f>
        <v/>
      </c>
      <c r="AV107" s="46" t="str">
        <f>IF(Table1[[#This Row],[Cur_Amount Credit]]&gt;0,ROUND(Table1[[#This Row],[Cur_Amount Credit]],2),"")</f>
        <v/>
      </c>
      <c r="AW107" s="46" t="str">
        <f>LEFT(Table1[[#This Row],[Cur]],3)</f>
        <v/>
      </c>
      <c r="AX107" s="59"/>
      <c r="AY107" s="46"/>
      <c r="AZ107" s="46" t="str">
        <f>IF(Table1[[#This Row],[Cur]]&lt;&gt;"",IF(Table1[[#This Row],[Cur]]="USD","",ExchangeRate),"")</f>
        <v/>
      </c>
      <c r="BA107" s="46" t="str">
        <f>IF(Table1[[#This Row],[Grant]]&lt;&gt;"",VLOOKUP(Table1[[#This Row],[Grant]],Grants!B:D,3),"")</f>
        <v/>
      </c>
      <c r="BB107" s="46" t="str">
        <f>TRIM(Table1[[#This Row],[Vendor ID]])</f>
        <v/>
      </c>
      <c r="BC107">
        <f>IF(Table1[[#This Row],[Reference Number]]=Q106,BC106,BC106+1)</f>
        <v>2</v>
      </c>
    </row>
    <row r="108" spans="1:55" ht="11.25" hidden="1" customHeight="1">
      <c r="A108" s="1"/>
      <c r="B108" s="88" t="str">
        <f>IF(Table1[[#This Row],[Posting Date]]&lt;&gt;"",IF(Table1[[#This Row],[Reference Number]]=Q107,B107+1,1),"")</f>
        <v/>
      </c>
      <c r="C108" s="61"/>
      <c r="D108" s="61"/>
      <c r="E108" s="218"/>
      <c r="F108" s="143" t="str">
        <f>IFERROR(IF(VLOOKUP(Table1[[#This Row],[Budget Code Description]],Dimentions!$X$6:$AC$132,2,FALSE)="","",VLOOKUP(Table1[[#This Row],[Budget Code Description]],Dimentions!$X$6:$AC$132,2,FALSE)),"")</f>
        <v/>
      </c>
      <c r="G108" s="143" t="str">
        <f>IFERROR(VLOOKUP(Table1[[#This Row],[Budget Code Description]],Dimentions!$X$6:$AC$132,3,FALSE),"")</f>
        <v/>
      </c>
      <c r="H108" s="64" t="str">
        <f>IFERROR(VLOOKUP(Table1[[#This Row],[Account]],Dimentions!$S$6:$V$233,2,FALSE),"")</f>
        <v/>
      </c>
      <c r="I108" s="62">
        <f>_xlfn.NUMBERVALUE(LEFT(Table1[[#This Row],[Account]],1))</f>
        <v>0</v>
      </c>
      <c r="J108" s="62" t="str">
        <f>IFERROR(VLOOKUP(Table1[[#This Row],[Budget Code Description]],Table6[#All],7,FALSE),"")</f>
        <v/>
      </c>
      <c r="K108" s="143" t="str">
        <f>IFERROR(VLOOKUP(Table1[[#This Row],[Budget Code Description]],Table6[#All],8,FALSE),"")</f>
        <v/>
      </c>
      <c r="L108" s="63"/>
      <c r="M108" s="65" t="str">
        <f>IFERROR(VLOOKUP(Table1[[#This Row],[Staff ID]],Table2[],2,FALSE),"")</f>
        <v/>
      </c>
      <c r="N108" s="211" t="str">
        <f>IFERROR(IF(VLOOKUP(Table1[[#This Row],[Budget Code Description]],Dimentions!$X$6:$AC$97,4,FALSE)="","",VLOOKUP(Table1[[#This Row],[Budget Code Description]],Dimentions!$X$6:$AC$97,4,FALSE)),"")</f>
        <v/>
      </c>
      <c r="O108" s="65" t="str">
        <f>IFERROR(VLOOKUP(Table1[[#This Row],[Vendor ID]],Table549[],2,FALSE),"")</f>
        <v/>
      </c>
      <c r="P108" s="63"/>
      <c r="Q108" s="143" t="str">
        <f>IF(Table1[[#This Row],[Posting Date]]&lt;&gt;"",$D$9,"")</f>
        <v/>
      </c>
      <c r="R108" s="159" t="str">
        <f>IF(Table1[[#This Row],[Posting Date]]&lt;&gt;"",$D$10,"")</f>
        <v/>
      </c>
      <c r="S108" s="378"/>
      <c r="T108" s="63"/>
      <c r="U108" s="67"/>
      <c r="V108" s="67"/>
      <c r="W108" s="222" t="str">
        <f t="shared" si="2"/>
        <v/>
      </c>
      <c r="X108" s="161" t="str">
        <f>IF(E108="","",(IF(Table1[[#This Row],[Cur]]="USD",Table1[[#This Row],[Cur_Amount Debit]],Table1[[#This Row],[Cur_Amount Debit]]/Table1[[#This Row],[Exchange Rate]])))</f>
        <v/>
      </c>
      <c r="Y108" s="161" t="str">
        <f>IF(E108="","",(IF(Table1[[#This Row],[Cur]]="USD",Table1[[#This Row],[Cur_Amount Credit]],Table1[[#This Row],[Cur_Amount Credit]]/ExchangeRate)))</f>
        <v/>
      </c>
      <c r="Z108" s="203" t="str">
        <f>IF(E108="","",(Table1[[#This Row],[Debit USD]]-Table1[[#This Row],[Credit USD]]))</f>
        <v/>
      </c>
      <c r="AA108" s="122"/>
      <c r="AB108" s="1"/>
      <c r="AC108" s="15"/>
      <c r="AD108" s="15" t="str">
        <f>IF(AND(OR(Table1[[#This Row],[Account]]="15030",Table1[[#This Row],[Account]]="15035",Table1[[#This Row],[Account]]="20150"),Table1[[#This Row],[Vendor ID]]=""),1,"")</f>
        <v/>
      </c>
      <c r="AE108" s="15"/>
      <c r="AF108" s="15"/>
      <c r="AG108" s="15"/>
      <c r="AH108" s="46" t="str">
        <f>IF(Table1[[#This Row],[Posting Date]]&lt;&gt;"","GJ-"&amp;CountryID,"")</f>
        <v/>
      </c>
      <c r="AI108" s="59" t="str">
        <f>IF(Table1[[#This Row],[Posting Date]]&lt;&gt;"",Table1[[#This Row],[Posting Date]],"")</f>
        <v/>
      </c>
      <c r="AJ108" s="46"/>
      <c r="AK108" s="46" t="str">
        <f>IF(Table1[[#This Row],[Description]]&lt;&gt;"",Table1[[#This Row],[Description]],"")</f>
        <v/>
      </c>
      <c r="AL108" s="46" t="str">
        <f>IF(Table1[[#This Row],[Posting Date]]&lt;&gt;"",Table1[[#This Row],[Reference Number]],"")</f>
        <v/>
      </c>
      <c r="AM108" s="46" t="str">
        <f>TRIM(Table1[[#This Row],[Line '#]])</f>
        <v/>
      </c>
      <c r="AN108" s="46" t="str">
        <f>TRIM(Table1[[#This Row],[Account]])</f>
        <v/>
      </c>
      <c r="AO108" s="46" t="str">
        <f>IF(Table1[[#This Row],[Posting Date]]&lt;&gt;"",$D$5,"")</f>
        <v/>
      </c>
      <c r="AP108" s="46" t="str">
        <f>TRIM(Table1[[#This Row],[Departments-Prgrams]])</f>
        <v/>
      </c>
      <c r="AQ108" s="46" t="str">
        <f>TRIM(Table1[[#This Row],[Grant]])</f>
        <v/>
      </c>
      <c r="AR108" s="46" t="str">
        <f>TRIM(Table1[[#This Row],[Staff ID]])</f>
        <v/>
      </c>
      <c r="AS108" s="46" t="str">
        <f>IF(TRIM(Table1[[#This Row],[Budget Code]])=0,"",TRIM(Table1[[#This Row],[Budget Code]]))</f>
        <v/>
      </c>
      <c r="AT108" s="46" t="str">
        <f>IF(Table1[[#This Row],[Line Description]]&lt;&gt;"",Table1[[#This Row],[Line Description]],"")</f>
        <v/>
      </c>
      <c r="AU108" s="46" t="str">
        <f>IF(Table1[[#This Row],[Cur_Amount Debit]]&gt;0,ROUND(Table1[[#This Row],[Cur_Amount Debit]],2),"")</f>
        <v/>
      </c>
      <c r="AV108" s="46" t="str">
        <f>IF(Table1[[#This Row],[Cur_Amount Credit]]&gt;0,ROUND(Table1[[#This Row],[Cur_Amount Credit]],2),"")</f>
        <v/>
      </c>
      <c r="AW108" s="46" t="str">
        <f>LEFT(Table1[[#This Row],[Cur]],3)</f>
        <v/>
      </c>
      <c r="AX108" s="59"/>
      <c r="AY108" s="46"/>
      <c r="AZ108" s="46" t="str">
        <f>IF(Table1[[#This Row],[Cur]]&lt;&gt;"",IF(Table1[[#This Row],[Cur]]="USD","",ExchangeRate),"")</f>
        <v/>
      </c>
      <c r="BA108" s="46" t="str">
        <f>IF(Table1[[#This Row],[Grant]]&lt;&gt;"",VLOOKUP(Table1[[#This Row],[Grant]],Grants!B:D,3),"")</f>
        <v/>
      </c>
      <c r="BB108" s="46" t="str">
        <f>TRIM(Table1[[#This Row],[Vendor ID]])</f>
        <v/>
      </c>
      <c r="BC108">
        <f>IF(Table1[[#This Row],[Reference Number]]=Q107,BC107,BC107+1)</f>
        <v>2</v>
      </c>
    </row>
    <row r="109" spans="1:55" ht="11.25" hidden="1" customHeight="1">
      <c r="A109" s="1"/>
      <c r="B109" s="88" t="str">
        <f>IF(Table1[[#This Row],[Posting Date]]&lt;&gt;"",IF(Table1[[#This Row],[Reference Number]]=Q108,B108+1,1),"")</f>
        <v/>
      </c>
      <c r="C109" s="61"/>
      <c r="D109" s="61"/>
      <c r="E109" s="218"/>
      <c r="F109" s="143" t="str">
        <f>IFERROR(IF(VLOOKUP(Table1[[#This Row],[Budget Code Description]],Dimentions!$X$6:$AC$132,2,FALSE)="","",VLOOKUP(Table1[[#This Row],[Budget Code Description]],Dimentions!$X$6:$AC$132,2,FALSE)),"")</f>
        <v/>
      </c>
      <c r="G109" s="143" t="str">
        <f>IFERROR(VLOOKUP(Table1[[#This Row],[Budget Code Description]],Dimentions!$X$6:$AC$132,3,FALSE),"")</f>
        <v/>
      </c>
      <c r="H109" s="64" t="str">
        <f>IFERROR(VLOOKUP(Table1[[#This Row],[Account]],Dimentions!$S$6:$V$233,2,FALSE),"")</f>
        <v/>
      </c>
      <c r="I109" s="62">
        <f>_xlfn.NUMBERVALUE(LEFT(Table1[[#This Row],[Account]],1))</f>
        <v>0</v>
      </c>
      <c r="J109" s="62" t="str">
        <f>IFERROR(VLOOKUP(Table1[[#This Row],[Budget Code Description]],Table6[#All],7,FALSE),"")</f>
        <v/>
      </c>
      <c r="K109" s="143" t="str">
        <f>IFERROR(VLOOKUP(Table1[[#This Row],[Budget Code Description]],Table6[#All],8,FALSE),"")</f>
        <v/>
      </c>
      <c r="L109" s="63"/>
      <c r="M109" s="65" t="str">
        <f>IFERROR(VLOOKUP(Table1[[#This Row],[Staff ID]],Table2[],2,FALSE),"")</f>
        <v/>
      </c>
      <c r="N109" s="211" t="str">
        <f>IFERROR(IF(VLOOKUP(Table1[[#This Row],[Budget Code Description]],Dimentions!$X$6:$AC$97,4,FALSE)="","",VLOOKUP(Table1[[#This Row],[Budget Code Description]],Dimentions!$X$6:$AC$97,4,FALSE)),"")</f>
        <v/>
      </c>
      <c r="O109" s="65" t="str">
        <f>IFERROR(VLOOKUP(Table1[[#This Row],[Vendor ID]],Table549[],2,FALSE),"")</f>
        <v/>
      </c>
      <c r="P109" s="63"/>
      <c r="Q109" s="143" t="str">
        <f>IF(Table1[[#This Row],[Posting Date]]&lt;&gt;"",$D$9,"")</f>
        <v/>
      </c>
      <c r="R109" s="386" t="str">
        <f>IF(Table1[[#This Row],[Posting Date]]&lt;&gt;"",$D$10,"")</f>
        <v/>
      </c>
      <c r="S109" s="388" t="s">
        <v>190</v>
      </c>
      <c r="T109" s="387"/>
      <c r="U109" s="67"/>
      <c r="V109" s="67"/>
      <c r="W109" s="222" t="str">
        <f t="shared" si="2"/>
        <v/>
      </c>
      <c r="X109" s="161" t="str">
        <f>IF(E109="","",(IF(Table1[[#This Row],[Cur]]="USD",Table1[[#This Row],[Cur_Amount Debit]],Table1[[#This Row],[Cur_Amount Debit]]/Table1[[#This Row],[Exchange Rate]])))</f>
        <v/>
      </c>
      <c r="Y109" s="161" t="str">
        <f>IF(E109="","",(IF(Table1[[#This Row],[Cur]]="USD",Table1[[#This Row],[Cur_Amount Credit]],Table1[[#This Row],[Cur_Amount Credit]]/ExchangeRate)))</f>
        <v/>
      </c>
      <c r="Z109" s="203" t="str">
        <f>IF(E109="","",(Table1[[#This Row],[Debit USD]]-Table1[[#This Row],[Credit USD]]))</f>
        <v/>
      </c>
      <c r="AA109" s="122"/>
      <c r="AB109" s="1"/>
      <c r="AC109" s="15"/>
      <c r="AD109" s="15" t="str">
        <f>IF(AND(OR(Table1[[#This Row],[Account]]="15030",Table1[[#This Row],[Account]]="15035",Table1[[#This Row],[Account]]="20150"),Table1[[#This Row],[Vendor ID]]=""),1,"")</f>
        <v/>
      </c>
      <c r="AE109" s="15"/>
      <c r="AF109" s="15"/>
      <c r="AG109" s="15"/>
      <c r="AH109" s="46" t="str">
        <f>IF(Table1[[#This Row],[Posting Date]]&lt;&gt;"","GJ-"&amp;CountryID,"")</f>
        <v/>
      </c>
      <c r="AI109" s="59" t="str">
        <f>IF(Table1[[#This Row],[Posting Date]]&lt;&gt;"",Table1[[#This Row],[Posting Date]],"")</f>
        <v/>
      </c>
      <c r="AJ109" s="46"/>
      <c r="AK109" s="46" t="str">
        <f>IF(Table1[[#This Row],[Description]]&lt;&gt;"",Table1[[#This Row],[Description]],"")</f>
        <v/>
      </c>
      <c r="AL109" s="46" t="str">
        <f>IF(Table1[[#This Row],[Posting Date]]&lt;&gt;"",Table1[[#This Row],[Reference Number]],"")</f>
        <v/>
      </c>
      <c r="AM109" s="46" t="str">
        <f>TRIM(Table1[[#This Row],[Line '#]])</f>
        <v/>
      </c>
      <c r="AN109" s="46" t="str">
        <f>TRIM(Table1[[#This Row],[Account]])</f>
        <v/>
      </c>
      <c r="AO109" s="46" t="str">
        <f>IF(Table1[[#This Row],[Posting Date]]&lt;&gt;"",$D$5,"")</f>
        <v/>
      </c>
      <c r="AP109" s="46" t="str">
        <f>TRIM(Table1[[#This Row],[Departments-Prgrams]])</f>
        <v/>
      </c>
      <c r="AQ109" s="46" t="str">
        <f>TRIM(Table1[[#This Row],[Grant]])</f>
        <v/>
      </c>
      <c r="AR109" s="46" t="str">
        <f>TRIM(Table1[[#This Row],[Staff ID]])</f>
        <v/>
      </c>
      <c r="AS109" s="46" t="str">
        <f>IF(TRIM(Table1[[#This Row],[Budget Code]])=0,"",TRIM(Table1[[#This Row],[Budget Code]]))</f>
        <v/>
      </c>
      <c r="AT109" s="46" t="str">
        <f>IF(Table1[[#This Row],[Line Description]]&lt;&gt;"",Table1[[#This Row],[Line Description]],"")</f>
        <v>HO Comment</v>
      </c>
      <c r="AU109" s="46" t="str">
        <f>IF(Table1[[#This Row],[Cur_Amount Debit]]&gt;0,ROUND(Table1[[#This Row],[Cur_Amount Debit]],2),"")</f>
        <v/>
      </c>
      <c r="AV109" s="46" t="str">
        <f>IF(Table1[[#This Row],[Cur_Amount Credit]]&gt;0,ROUND(Table1[[#This Row],[Cur_Amount Credit]],2),"")</f>
        <v/>
      </c>
      <c r="AW109" s="46" t="str">
        <f>LEFT(Table1[[#This Row],[Cur]],3)</f>
        <v/>
      </c>
      <c r="AX109" s="59"/>
      <c r="AY109" s="46"/>
      <c r="AZ109" s="46" t="str">
        <f>IF(Table1[[#This Row],[Cur]]&lt;&gt;"",IF(Table1[[#This Row],[Cur]]="USD","",ExchangeRate),"")</f>
        <v/>
      </c>
      <c r="BA109" s="46" t="str">
        <f>IF(Table1[[#This Row],[Grant]]&lt;&gt;"",VLOOKUP(Table1[[#This Row],[Grant]],Grants!B:D,3),"")</f>
        <v/>
      </c>
      <c r="BB109" s="46" t="str">
        <f>TRIM(Table1[[#This Row],[Vendor ID]])</f>
        <v/>
      </c>
      <c r="BC109">
        <f>IF(Table1[[#This Row],[Reference Number]]=Q108,BC108,BC108+1)</f>
        <v>2</v>
      </c>
    </row>
    <row r="110" spans="1:55" ht="11.25" hidden="1" customHeight="1">
      <c r="A110" s="1"/>
      <c r="B110" s="88" t="str">
        <f>IF(Table1[[#This Row],[Posting Date]]&lt;&gt;"",IF(Table1[[#This Row],[Reference Number]]=Q109,B109+1,1),"")</f>
        <v/>
      </c>
      <c r="C110" s="61"/>
      <c r="D110" s="61"/>
      <c r="E110" s="218"/>
      <c r="F110" s="143" t="str">
        <f>IFERROR(IF(VLOOKUP(Table1[[#This Row],[Budget Code Description]],Dimentions!$X$6:$AC$132,2,FALSE)="","",VLOOKUP(Table1[[#This Row],[Budget Code Description]],Dimentions!$X$6:$AC$132,2,FALSE)),"")</f>
        <v/>
      </c>
      <c r="G110" s="143" t="str">
        <f>IFERROR(VLOOKUP(Table1[[#This Row],[Budget Code Description]],Dimentions!$X$6:$AC$132,3,FALSE),"")</f>
        <v/>
      </c>
      <c r="H110" s="64" t="str">
        <f>IFERROR(VLOOKUP(Table1[[#This Row],[Account]],Dimentions!$S$6:$V$233,2,FALSE),"")</f>
        <v/>
      </c>
      <c r="I110" s="62">
        <f>_xlfn.NUMBERVALUE(LEFT(Table1[[#This Row],[Account]],1))</f>
        <v>0</v>
      </c>
      <c r="J110" s="62" t="str">
        <f>IFERROR(VLOOKUP(Table1[[#This Row],[Budget Code Description]],Table6[#All],7,FALSE),"")</f>
        <v/>
      </c>
      <c r="K110" s="143" t="str">
        <f>IFERROR(VLOOKUP(Table1[[#This Row],[Budget Code Description]],Table6[#All],8,FALSE),"")</f>
        <v/>
      </c>
      <c r="L110" s="63"/>
      <c r="M110" s="65" t="str">
        <f>IFERROR(VLOOKUP(Table1[[#This Row],[Staff ID]],Table2[],2,FALSE),"")</f>
        <v/>
      </c>
      <c r="N110" s="211" t="str">
        <f>IFERROR(IF(VLOOKUP(Table1[[#This Row],[Budget Code Description]],Dimentions!$X$6:$AC$97,4,FALSE)="","",VLOOKUP(Table1[[#This Row],[Budget Code Description]],Dimentions!$X$6:$AC$97,4,FALSE)),"")</f>
        <v/>
      </c>
      <c r="O110" s="65" t="str">
        <f>IFERROR(VLOOKUP(Table1[[#This Row],[Vendor ID]],Table549[],2,FALSE),"")</f>
        <v/>
      </c>
      <c r="P110" s="63"/>
      <c r="Q110" s="143" t="str">
        <f>IF(Table1[[#This Row],[Posting Date]]&lt;&gt;"",$D$9,"")</f>
        <v/>
      </c>
      <c r="R110" s="386" t="str">
        <f>IF(Table1[[#This Row],[Posting Date]]&lt;&gt;"",$D$10,"")</f>
        <v/>
      </c>
      <c r="S110" s="389" t="s">
        <v>191</v>
      </c>
      <c r="T110" s="387"/>
      <c r="U110" s="67"/>
      <c r="V110" s="67"/>
      <c r="W110" s="222" t="str">
        <f t="shared" si="2"/>
        <v/>
      </c>
      <c r="X110" s="161" t="str">
        <f>IF(E110="","",(IF(Table1[[#This Row],[Cur]]="USD",Table1[[#This Row],[Cur_Amount Debit]],Table1[[#This Row],[Cur_Amount Debit]]/Table1[[#This Row],[Exchange Rate]])))</f>
        <v/>
      </c>
      <c r="Y110" s="161" t="str">
        <f>IF(E110="","",(IF(Table1[[#This Row],[Cur]]="USD",Table1[[#This Row],[Cur_Amount Credit]],Table1[[#This Row],[Cur_Amount Credit]]/ExchangeRate)))</f>
        <v/>
      </c>
      <c r="Z110" s="203" t="str">
        <f>IF(E110="","",(Table1[[#This Row],[Debit USD]]-Table1[[#This Row],[Credit USD]]))</f>
        <v/>
      </c>
      <c r="AA110" s="122"/>
      <c r="AB110" s="1"/>
      <c r="AC110" s="15"/>
      <c r="AD110" s="15" t="str">
        <f>IF(AND(OR(Table1[[#This Row],[Account]]="15030",Table1[[#This Row],[Account]]="15035",Table1[[#This Row],[Account]]="20150"),Table1[[#This Row],[Vendor ID]]=""),1,"")</f>
        <v/>
      </c>
      <c r="AE110" s="15"/>
      <c r="AF110" s="15"/>
      <c r="AG110" s="15"/>
      <c r="AH110" s="46" t="str">
        <f>IF(Table1[[#This Row],[Posting Date]]&lt;&gt;"","GJ-"&amp;CountryID,"")</f>
        <v/>
      </c>
      <c r="AI110" s="59" t="str">
        <f>IF(Table1[[#This Row],[Posting Date]]&lt;&gt;"",Table1[[#This Row],[Posting Date]],"")</f>
        <v/>
      </c>
      <c r="AJ110" s="46"/>
      <c r="AK110" s="46" t="str">
        <f>IF(Table1[[#This Row],[Description]]&lt;&gt;"",Table1[[#This Row],[Description]],"")</f>
        <v/>
      </c>
      <c r="AL110" s="46" t="str">
        <f>IF(Table1[[#This Row],[Posting Date]]&lt;&gt;"",Table1[[#This Row],[Reference Number]],"")</f>
        <v/>
      </c>
      <c r="AM110" s="46" t="str">
        <f>TRIM(Table1[[#This Row],[Line '#]])</f>
        <v/>
      </c>
      <c r="AN110" s="46" t="str">
        <f>TRIM(Table1[[#This Row],[Account]])</f>
        <v/>
      </c>
      <c r="AO110" s="46" t="str">
        <f>IF(Table1[[#This Row],[Posting Date]]&lt;&gt;"",$D$5,"")</f>
        <v/>
      </c>
      <c r="AP110" s="46" t="str">
        <f>TRIM(Table1[[#This Row],[Departments-Prgrams]])</f>
        <v/>
      </c>
      <c r="AQ110" s="46" t="str">
        <f>TRIM(Table1[[#This Row],[Grant]])</f>
        <v/>
      </c>
      <c r="AR110" s="46" t="str">
        <f>TRIM(Table1[[#This Row],[Staff ID]])</f>
        <v/>
      </c>
      <c r="AS110" s="46" t="str">
        <f>IF(TRIM(Table1[[#This Row],[Budget Code]])=0,"",TRIM(Table1[[#This Row],[Budget Code]]))</f>
        <v/>
      </c>
      <c r="AT110" s="46" t="str">
        <f>IF(Table1[[#This Row],[Line Description]]&lt;&gt;"",Table1[[#This Row],[Line Description]],"")</f>
        <v>Total Expenses $50,323.35</v>
      </c>
      <c r="AU110" s="46" t="str">
        <f>IF(Table1[[#This Row],[Cur_Amount Debit]]&gt;0,ROUND(Table1[[#This Row],[Cur_Amount Debit]],2),"")</f>
        <v/>
      </c>
      <c r="AV110" s="46" t="str">
        <f>IF(Table1[[#This Row],[Cur_Amount Credit]]&gt;0,ROUND(Table1[[#This Row],[Cur_Amount Credit]],2),"")</f>
        <v/>
      </c>
      <c r="AW110" s="46" t="str">
        <f>LEFT(Table1[[#This Row],[Cur]],3)</f>
        <v/>
      </c>
      <c r="AX110" s="59"/>
      <c r="AY110" s="46"/>
      <c r="AZ110" s="46" t="str">
        <f>IF(Table1[[#This Row],[Cur]]&lt;&gt;"",IF(Table1[[#This Row],[Cur]]="USD","",ExchangeRate),"")</f>
        <v/>
      </c>
      <c r="BA110" s="46" t="str">
        <f>IF(Table1[[#This Row],[Grant]]&lt;&gt;"",VLOOKUP(Table1[[#This Row],[Grant]],Grants!B:D,3),"")</f>
        <v/>
      </c>
      <c r="BB110" s="46" t="str">
        <f>TRIM(Table1[[#This Row],[Vendor ID]])</f>
        <v/>
      </c>
      <c r="BC110">
        <f>IF(Table1[[#This Row],[Reference Number]]=Q109,BC109,BC109+1)</f>
        <v>2</v>
      </c>
    </row>
    <row r="111" spans="1:55" ht="11.25" hidden="1" customHeight="1">
      <c r="A111" s="1"/>
      <c r="B111" s="88" t="str">
        <f>IF(Table1[[#This Row],[Posting Date]]&lt;&gt;"",IF(Table1[[#This Row],[Reference Number]]=Q110,B110+1,1),"")</f>
        <v/>
      </c>
      <c r="C111" s="61"/>
      <c r="D111" s="61"/>
      <c r="E111" s="218"/>
      <c r="F111" s="143" t="str">
        <f>IFERROR(IF(VLOOKUP(Table1[[#This Row],[Budget Code Description]],Dimentions!$X$6:$AC$132,2,FALSE)="","",VLOOKUP(Table1[[#This Row],[Budget Code Description]],Dimentions!$X$6:$AC$132,2,FALSE)),"")</f>
        <v/>
      </c>
      <c r="G111" s="143" t="str">
        <f>IFERROR(VLOOKUP(Table1[[#This Row],[Budget Code Description]],Dimentions!$X$6:$AC$132,3,FALSE),"")</f>
        <v/>
      </c>
      <c r="H111" s="64" t="str">
        <f>IFERROR(VLOOKUP(Table1[[#This Row],[Account]],Dimentions!$S$6:$V$233,2,FALSE),"")</f>
        <v/>
      </c>
      <c r="I111" s="62">
        <f>_xlfn.NUMBERVALUE(LEFT(Table1[[#This Row],[Account]],1))</f>
        <v>0</v>
      </c>
      <c r="J111" s="62" t="str">
        <f>IFERROR(VLOOKUP(Table1[[#This Row],[Budget Code Description]],Table6[#All],7,FALSE),"")</f>
        <v/>
      </c>
      <c r="K111" s="143" t="str">
        <f>IFERROR(VLOOKUP(Table1[[#This Row],[Budget Code Description]],Table6[#All],8,FALSE),"")</f>
        <v/>
      </c>
      <c r="L111" s="63"/>
      <c r="M111" s="65" t="str">
        <f>IFERROR(VLOOKUP(Table1[[#This Row],[Staff ID]],Table2[],2,FALSE),"")</f>
        <v/>
      </c>
      <c r="N111" s="211" t="str">
        <f>IFERROR(IF(VLOOKUP(Table1[[#This Row],[Budget Code Description]],Dimentions!$X$6:$AC$97,4,FALSE)="","",VLOOKUP(Table1[[#This Row],[Budget Code Description]],Dimentions!$X$6:$AC$97,4,FALSE)),"")</f>
        <v/>
      </c>
      <c r="O111" s="65" t="str">
        <f>IFERROR(VLOOKUP(Table1[[#This Row],[Vendor ID]],Table549[],2,FALSE),"")</f>
        <v/>
      </c>
      <c r="P111" s="63"/>
      <c r="Q111" s="143" t="str">
        <f>IF(Table1[[#This Row],[Posting Date]]&lt;&gt;"",$D$9,"")</f>
        <v/>
      </c>
      <c r="R111" s="159" t="str">
        <f>IF(Table1[[#This Row],[Posting Date]]&lt;&gt;"",$D$10,"")</f>
        <v/>
      </c>
      <c r="S111" s="280"/>
      <c r="T111" s="63"/>
      <c r="U111" s="67"/>
      <c r="V111" s="67"/>
      <c r="W111" s="222" t="str">
        <f t="shared" si="2"/>
        <v/>
      </c>
      <c r="X111" s="161" t="str">
        <f>IF(E111="","",(IF(Table1[[#This Row],[Cur]]="USD",Table1[[#This Row],[Cur_Amount Debit]],Table1[[#This Row],[Cur_Amount Debit]]/Table1[[#This Row],[Exchange Rate]])))</f>
        <v/>
      </c>
      <c r="Y111" s="161" t="str">
        <f>IF(E111="","",(IF(Table1[[#This Row],[Cur]]="USD",Table1[[#This Row],[Cur_Amount Credit]],Table1[[#This Row],[Cur_Amount Credit]]/ExchangeRate)))</f>
        <v/>
      </c>
      <c r="Z111" s="203" t="str">
        <f>IF(E111="","",(Table1[[#This Row],[Debit USD]]-Table1[[#This Row],[Credit USD]]))</f>
        <v/>
      </c>
      <c r="AA111" s="122"/>
      <c r="AB111" s="1"/>
      <c r="AC111" s="15"/>
      <c r="AD111" s="15" t="str">
        <f>IF(AND(OR(Table1[[#This Row],[Account]]="15030",Table1[[#This Row],[Account]]="15035",Table1[[#This Row],[Account]]="20150"),Table1[[#This Row],[Vendor ID]]=""),1,"")</f>
        <v/>
      </c>
      <c r="AE111" s="15"/>
      <c r="AF111" s="15"/>
      <c r="AG111" s="15"/>
      <c r="AH111" s="46" t="str">
        <f>IF(Table1[[#This Row],[Posting Date]]&lt;&gt;"","GJ-"&amp;CountryID,"")</f>
        <v/>
      </c>
      <c r="AI111" s="59" t="str">
        <f>IF(Table1[[#This Row],[Posting Date]]&lt;&gt;"",Table1[[#This Row],[Posting Date]],"")</f>
        <v/>
      </c>
      <c r="AJ111" s="46"/>
      <c r="AK111" s="46" t="str">
        <f>IF(Table1[[#This Row],[Description]]&lt;&gt;"",Table1[[#This Row],[Description]],"")</f>
        <v/>
      </c>
      <c r="AL111" s="46" t="str">
        <f>IF(Table1[[#This Row],[Posting Date]]&lt;&gt;"",Table1[[#This Row],[Reference Number]],"")</f>
        <v/>
      </c>
      <c r="AM111" s="46" t="str">
        <f>TRIM(Table1[[#This Row],[Line '#]])</f>
        <v/>
      </c>
      <c r="AN111" s="46" t="str">
        <f>TRIM(Table1[[#This Row],[Account]])</f>
        <v/>
      </c>
      <c r="AO111" s="46" t="str">
        <f>IF(Table1[[#This Row],[Posting Date]]&lt;&gt;"",$D$5,"")</f>
        <v/>
      </c>
      <c r="AP111" s="46" t="str">
        <f>TRIM(Table1[[#This Row],[Departments-Prgrams]])</f>
        <v/>
      </c>
      <c r="AQ111" s="46" t="str">
        <f>TRIM(Table1[[#This Row],[Grant]])</f>
        <v/>
      </c>
      <c r="AR111" s="46" t="str">
        <f>TRIM(Table1[[#This Row],[Staff ID]])</f>
        <v/>
      </c>
      <c r="AS111" s="46" t="str">
        <f>IF(TRIM(Table1[[#This Row],[Budget Code]])=0,"",TRIM(Table1[[#This Row],[Budget Code]]))</f>
        <v/>
      </c>
      <c r="AT111" s="46" t="str">
        <f>IF(Table1[[#This Row],[Line Description]]&lt;&gt;"",Table1[[#This Row],[Line Description]],"")</f>
        <v/>
      </c>
      <c r="AU111" s="46" t="str">
        <f>IF(Table1[[#This Row],[Cur_Amount Debit]]&gt;0,ROUND(Table1[[#This Row],[Cur_Amount Debit]],2),"")</f>
        <v/>
      </c>
      <c r="AV111" s="46" t="str">
        <f>IF(Table1[[#This Row],[Cur_Amount Credit]]&gt;0,ROUND(Table1[[#This Row],[Cur_Amount Credit]],2),"")</f>
        <v/>
      </c>
      <c r="AW111" s="46" t="str">
        <f>LEFT(Table1[[#This Row],[Cur]],3)</f>
        <v/>
      </c>
      <c r="AX111" s="59"/>
      <c r="AY111" s="46"/>
      <c r="AZ111" s="46" t="str">
        <f>IF(Table1[[#This Row],[Cur]]&lt;&gt;"",IF(Table1[[#This Row],[Cur]]="USD","",ExchangeRate),"")</f>
        <v/>
      </c>
      <c r="BA111" s="46" t="str">
        <f>IF(Table1[[#This Row],[Grant]]&lt;&gt;"",VLOOKUP(Table1[[#This Row],[Grant]],Grants!B:D,3),"")</f>
        <v/>
      </c>
      <c r="BB111" s="46" t="str">
        <f>TRIM(Table1[[#This Row],[Vendor ID]])</f>
        <v/>
      </c>
      <c r="BC111">
        <f>IF(Table1[[#This Row],[Reference Number]]=Q110,BC110,BC110+1)</f>
        <v>2</v>
      </c>
    </row>
    <row r="112" spans="1:55" ht="11.25" hidden="1" customHeight="1">
      <c r="A112" s="1"/>
      <c r="B112" s="88" t="str">
        <f>IF(Table1[[#This Row],[Posting Date]]&lt;&gt;"",IF(Table1[[#This Row],[Reference Number]]=Q111,B111+1,1),"")</f>
        <v/>
      </c>
      <c r="C112" s="61"/>
      <c r="D112" s="61"/>
      <c r="E112" s="218"/>
      <c r="F112" s="143" t="str">
        <f>IFERROR(IF(VLOOKUP(Table1[[#This Row],[Budget Code Description]],Dimentions!$X$6:$AC$132,2,FALSE)="","",VLOOKUP(Table1[[#This Row],[Budget Code Description]],Dimentions!$X$6:$AC$132,2,FALSE)),"")</f>
        <v/>
      </c>
      <c r="G112" s="143" t="str">
        <f>IFERROR(VLOOKUP(Table1[[#This Row],[Budget Code Description]],Dimentions!$X$6:$AC$132,3,FALSE),"")</f>
        <v/>
      </c>
      <c r="H112" s="64" t="str">
        <f>IFERROR(VLOOKUP(Table1[[#This Row],[Account]],Dimentions!$S$6:$V$233,2,FALSE),"")</f>
        <v/>
      </c>
      <c r="I112" s="62">
        <f>_xlfn.NUMBERVALUE(LEFT(Table1[[#This Row],[Account]],1))</f>
        <v>0</v>
      </c>
      <c r="J112" s="62" t="str">
        <f>IFERROR(VLOOKUP(Table1[[#This Row],[Budget Code Description]],Table6[#All],7,FALSE),"")</f>
        <v/>
      </c>
      <c r="K112" s="143" t="str">
        <f>IFERROR(VLOOKUP(Table1[[#This Row],[Budget Code Description]],Table6[#All],8,FALSE),"")</f>
        <v/>
      </c>
      <c r="L112" s="63"/>
      <c r="M112" s="65" t="str">
        <f>IFERROR(VLOOKUP(Table1[[#This Row],[Staff ID]],Table2[],2,FALSE),"")</f>
        <v/>
      </c>
      <c r="N112" s="211" t="str">
        <f>IFERROR(IF(VLOOKUP(Table1[[#This Row],[Budget Code Description]],Dimentions!$X$6:$AC$97,4,FALSE)="","",VLOOKUP(Table1[[#This Row],[Budget Code Description]],Dimentions!$X$6:$AC$97,4,FALSE)),"")</f>
        <v/>
      </c>
      <c r="O112" s="65" t="str">
        <f>IFERROR(VLOOKUP(Table1[[#This Row],[Vendor ID]],Table549[],2,FALSE),"")</f>
        <v/>
      </c>
      <c r="P112" s="63"/>
      <c r="Q112" s="143" t="str">
        <f>IF(Table1[[#This Row],[Posting Date]]&lt;&gt;"",$D$9,"")</f>
        <v/>
      </c>
      <c r="R112" s="159" t="str">
        <f>IF(Table1[[#This Row],[Posting Date]]&lt;&gt;"",$D$10,"")</f>
        <v/>
      </c>
      <c r="S112" s="66"/>
      <c r="T112" s="63"/>
      <c r="U112" s="67"/>
      <c r="V112" s="67"/>
      <c r="W112" s="222" t="str">
        <f t="shared" si="2"/>
        <v/>
      </c>
      <c r="X112" s="161" t="str">
        <f>IF(E112="","",(IF(Table1[[#This Row],[Cur]]="USD",Table1[[#This Row],[Cur_Amount Debit]],Table1[[#This Row],[Cur_Amount Debit]]/Table1[[#This Row],[Exchange Rate]])))</f>
        <v/>
      </c>
      <c r="Y112" s="161" t="str">
        <f>IF(E112="","",(IF(Table1[[#This Row],[Cur]]="USD",Table1[[#This Row],[Cur_Amount Credit]],Table1[[#This Row],[Cur_Amount Credit]]/ExchangeRate)))</f>
        <v/>
      </c>
      <c r="Z112" s="203" t="str">
        <f>IF(E112="","",(Table1[[#This Row],[Debit USD]]-Table1[[#This Row],[Credit USD]]))</f>
        <v/>
      </c>
      <c r="AA112" s="122"/>
      <c r="AB112" s="1"/>
      <c r="AC112" s="15"/>
      <c r="AD112" s="15" t="str">
        <f>IF(AND(OR(Table1[[#This Row],[Account]]="15030",Table1[[#This Row],[Account]]="15035",Table1[[#This Row],[Account]]="20150"),Table1[[#This Row],[Vendor ID]]=""),1,"")</f>
        <v/>
      </c>
      <c r="AE112" s="15"/>
      <c r="AF112" s="15"/>
      <c r="AG112" s="15"/>
      <c r="AH112" s="46" t="str">
        <f>IF(Table1[[#This Row],[Posting Date]]&lt;&gt;"","GJ-"&amp;CountryID,"")</f>
        <v/>
      </c>
      <c r="AI112" s="59" t="str">
        <f>IF(Table1[[#This Row],[Posting Date]]&lt;&gt;"",Table1[[#This Row],[Posting Date]],"")</f>
        <v/>
      </c>
      <c r="AJ112" s="46"/>
      <c r="AK112" s="46" t="str">
        <f>IF(Table1[[#This Row],[Description]]&lt;&gt;"",Table1[[#This Row],[Description]],"")</f>
        <v/>
      </c>
      <c r="AL112" s="46" t="str">
        <f>IF(Table1[[#This Row],[Posting Date]]&lt;&gt;"",Table1[[#This Row],[Reference Number]],"")</f>
        <v/>
      </c>
      <c r="AM112" s="46" t="str">
        <f>TRIM(Table1[[#This Row],[Line '#]])</f>
        <v/>
      </c>
      <c r="AN112" s="46" t="str">
        <f>TRIM(Table1[[#This Row],[Account]])</f>
        <v/>
      </c>
      <c r="AO112" s="46" t="str">
        <f>IF(Table1[[#This Row],[Posting Date]]&lt;&gt;"",$D$5,"")</f>
        <v/>
      </c>
      <c r="AP112" s="46" t="str">
        <f>TRIM(Table1[[#This Row],[Departments-Prgrams]])</f>
        <v/>
      </c>
      <c r="AQ112" s="46" t="str">
        <f>TRIM(Table1[[#This Row],[Grant]])</f>
        <v/>
      </c>
      <c r="AR112" s="46" t="str">
        <f>TRIM(Table1[[#This Row],[Staff ID]])</f>
        <v/>
      </c>
      <c r="AS112" s="46" t="str">
        <f>IF(TRIM(Table1[[#This Row],[Budget Code]])=0,"",TRIM(Table1[[#This Row],[Budget Code]]))</f>
        <v/>
      </c>
      <c r="AT112" s="46" t="str">
        <f>IF(Table1[[#This Row],[Line Description]]&lt;&gt;"",Table1[[#This Row],[Line Description]],"")</f>
        <v/>
      </c>
      <c r="AU112" s="46" t="str">
        <f>IF(Table1[[#This Row],[Cur_Amount Debit]]&gt;0,ROUND(Table1[[#This Row],[Cur_Amount Debit]],2),"")</f>
        <v/>
      </c>
      <c r="AV112" s="46" t="str">
        <f>IF(Table1[[#This Row],[Cur_Amount Credit]]&gt;0,ROUND(Table1[[#This Row],[Cur_Amount Credit]],2),"")</f>
        <v/>
      </c>
      <c r="AW112" s="46" t="str">
        <f>LEFT(Table1[[#This Row],[Cur]],3)</f>
        <v/>
      </c>
      <c r="AX112" s="59"/>
      <c r="AY112" s="46"/>
      <c r="AZ112" s="46" t="str">
        <f>IF(Table1[[#This Row],[Cur]]&lt;&gt;"",IF(Table1[[#This Row],[Cur]]="USD","",ExchangeRate),"")</f>
        <v/>
      </c>
      <c r="BA112" s="46" t="str">
        <f>IF(Table1[[#This Row],[Grant]]&lt;&gt;"",VLOOKUP(Table1[[#This Row],[Grant]],Grants!B:D,3),"")</f>
        <v/>
      </c>
      <c r="BB112" s="46" t="str">
        <f>TRIM(Table1[[#This Row],[Vendor ID]])</f>
        <v/>
      </c>
      <c r="BC112">
        <f>IF(Table1[[#This Row],[Reference Number]]=Q111,BC111,BC111+1)</f>
        <v>2</v>
      </c>
    </row>
    <row r="113" spans="1:55" ht="11.25" hidden="1" customHeight="1">
      <c r="A113" s="1"/>
      <c r="B113" s="88" t="str">
        <f>IF(Table1[[#This Row],[Posting Date]]&lt;&gt;"",IF(Table1[[#This Row],[Reference Number]]=Q112,B112+1,1),"")</f>
        <v/>
      </c>
      <c r="C113" s="61"/>
      <c r="D113" s="61"/>
      <c r="E113" s="218"/>
      <c r="F113" s="143" t="str">
        <f>IFERROR(IF(VLOOKUP(Table1[[#This Row],[Budget Code Description]],Dimentions!$X$6:$AC$132,2,FALSE)="","",VLOOKUP(Table1[[#This Row],[Budget Code Description]],Dimentions!$X$6:$AC$132,2,FALSE)),"")</f>
        <v/>
      </c>
      <c r="G113" s="143" t="str">
        <f>IFERROR(VLOOKUP(Table1[[#This Row],[Budget Code Description]],Dimentions!$X$6:$AC$132,3,FALSE),"")</f>
        <v/>
      </c>
      <c r="H113" s="64" t="str">
        <f>IFERROR(VLOOKUP(Table1[[#This Row],[Account]],Dimentions!$S$6:$V$233,2,FALSE),"")</f>
        <v/>
      </c>
      <c r="I113" s="62">
        <f>_xlfn.NUMBERVALUE(LEFT(Table1[[#This Row],[Account]],1))</f>
        <v>0</v>
      </c>
      <c r="J113" s="62" t="str">
        <f>IFERROR(VLOOKUP(Table1[[#This Row],[Budget Code Description]],Table6[#All],7,FALSE),"")</f>
        <v/>
      </c>
      <c r="K113" s="143" t="str">
        <f>IFERROR(VLOOKUP(Table1[[#This Row],[Budget Code Description]],Table6[#All],8,FALSE),"")</f>
        <v/>
      </c>
      <c r="L113" s="63"/>
      <c r="M113" s="65" t="str">
        <f>IFERROR(VLOOKUP(Table1[[#This Row],[Staff ID]],Table2[],2,FALSE),"")</f>
        <v/>
      </c>
      <c r="N113" s="211" t="str">
        <f>IFERROR(IF(VLOOKUP(Table1[[#This Row],[Budget Code Description]],Dimentions!$X$6:$AC$97,4,FALSE)="","",VLOOKUP(Table1[[#This Row],[Budget Code Description]],Dimentions!$X$6:$AC$97,4,FALSE)),"")</f>
        <v/>
      </c>
      <c r="O113" s="65" t="str">
        <f>IFERROR(VLOOKUP(Table1[[#This Row],[Vendor ID]],Table549[],2,FALSE),"")</f>
        <v/>
      </c>
      <c r="P113" s="63"/>
      <c r="Q113" s="143" t="str">
        <f>IF(Table1[[#This Row],[Posting Date]]&lt;&gt;"",$D$9,"")</f>
        <v/>
      </c>
      <c r="R113" s="159" t="str">
        <f>IF(Table1[[#This Row],[Posting Date]]&lt;&gt;"",$D$10,"")</f>
        <v/>
      </c>
      <c r="S113" s="66"/>
      <c r="T113" s="63"/>
      <c r="U113" s="67"/>
      <c r="V113" s="67"/>
      <c r="W113" s="222" t="str">
        <f t="shared" si="2"/>
        <v/>
      </c>
      <c r="X113" s="161" t="str">
        <f>IF(E113="","",(IF(Table1[[#This Row],[Cur]]="USD",Table1[[#This Row],[Cur_Amount Debit]],Table1[[#This Row],[Cur_Amount Debit]]/Table1[[#This Row],[Exchange Rate]])))</f>
        <v/>
      </c>
      <c r="Y113" s="161" t="str">
        <f>IF(E113="","",(IF(Table1[[#This Row],[Cur]]="USD",Table1[[#This Row],[Cur_Amount Credit]],Table1[[#This Row],[Cur_Amount Credit]]/ExchangeRate)))</f>
        <v/>
      </c>
      <c r="Z113" s="203" t="str">
        <f>IF(E113="","",(Table1[[#This Row],[Debit USD]]-Table1[[#This Row],[Credit USD]]))</f>
        <v/>
      </c>
      <c r="AA113" s="122"/>
      <c r="AB113" s="1"/>
      <c r="AC113" s="15"/>
      <c r="AD113" s="15" t="str">
        <f>IF(AND(OR(Table1[[#This Row],[Account]]="15030",Table1[[#This Row],[Account]]="15035",Table1[[#This Row],[Account]]="20150"),Table1[[#This Row],[Vendor ID]]=""),1,"")</f>
        <v/>
      </c>
      <c r="AE113" s="15"/>
      <c r="AF113" s="15"/>
      <c r="AG113" s="15"/>
      <c r="AH113" s="46" t="str">
        <f>IF(Table1[[#This Row],[Posting Date]]&lt;&gt;"","GJ-"&amp;CountryID,"")</f>
        <v/>
      </c>
      <c r="AI113" s="59" t="str">
        <f>IF(Table1[[#This Row],[Posting Date]]&lt;&gt;"",Table1[[#This Row],[Posting Date]],"")</f>
        <v/>
      </c>
      <c r="AJ113" s="46"/>
      <c r="AK113" s="46" t="str">
        <f>IF(Table1[[#This Row],[Description]]&lt;&gt;"",Table1[[#This Row],[Description]],"")</f>
        <v/>
      </c>
      <c r="AL113" s="46" t="str">
        <f>IF(Table1[[#This Row],[Posting Date]]&lt;&gt;"",Table1[[#This Row],[Reference Number]],"")</f>
        <v/>
      </c>
      <c r="AM113" s="46" t="str">
        <f>TRIM(Table1[[#This Row],[Line '#]])</f>
        <v/>
      </c>
      <c r="AN113" s="46" t="str">
        <f>TRIM(Table1[[#This Row],[Account]])</f>
        <v/>
      </c>
      <c r="AO113" s="46" t="str">
        <f>IF(Table1[[#This Row],[Posting Date]]&lt;&gt;"",$D$5,"")</f>
        <v/>
      </c>
      <c r="AP113" s="46" t="str">
        <f>TRIM(Table1[[#This Row],[Departments-Prgrams]])</f>
        <v/>
      </c>
      <c r="AQ113" s="46" t="str">
        <f>TRIM(Table1[[#This Row],[Grant]])</f>
        <v/>
      </c>
      <c r="AR113" s="46" t="str">
        <f>TRIM(Table1[[#This Row],[Staff ID]])</f>
        <v/>
      </c>
      <c r="AS113" s="46" t="str">
        <f>IF(TRIM(Table1[[#This Row],[Budget Code]])=0,"",TRIM(Table1[[#This Row],[Budget Code]]))</f>
        <v/>
      </c>
      <c r="AT113" s="46" t="str">
        <f>IF(Table1[[#This Row],[Line Description]]&lt;&gt;"",Table1[[#This Row],[Line Description]],"")</f>
        <v/>
      </c>
      <c r="AU113" s="46" t="str">
        <f>IF(Table1[[#This Row],[Cur_Amount Debit]]&gt;0,ROUND(Table1[[#This Row],[Cur_Amount Debit]],2),"")</f>
        <v/>
      </c>
      <c r="AV113" s="46" t="str">
        <f>IF(Table1[[#This Row],[Cur_Amount Credit]]&gt;0,ROUND(Table1[[#This Row],[Cur_Amount Credit]],2),"")</f>
        <v/>
      </c>
      <c r="AW113" s="46" t="str">
        <f>LEFT(Table1[[#This Row],[Cur]],3)</f>
        <v/>
      </c>
      <c r="AX113" s="59"/>
      <c r="AY113" s="46"/>
      <c r="AZ113" s="46" t="str">
        <f>IF(Table1[[#This Row],[Cur]]&lt;&gt;"",IF(Table1[[#This Row],[Cur]]="USD","",ExchangeRate),"")</f>
        <v/>
      </c>
      <c r="BA113" s="46" t="str">
        <f>IF(Table1[[#This Row],[Grant]]&lt;&gt;"",VLOOKUP(Table1[[#This Row],[Grant]],Grants!B:D,3),"")</f>
        <v/>
      </c>
      <c r="BB113" s="46" t="str">
        <f>TRIM(Table1[[#This Row],[Vendor ID]])</f>
        <v/>
      </c>
      <c r="BC113">
        <f>IF(Table1[[#This Row],[Reference Number]]=Q112,BC112,BC112+1)</f>
        <v>2</v>
      </c>
    </row>
    <row r="114" spans="1:55" ht="11.25" hidden="1" customHeight="1">
      <c r="A114" s="1"/>
      <c r="B114" s="88" t="str">
        <f>IF(Table1[[#This Row],[Posting Date]]&lt;&gt;"",IF(Table1[[#This Row],[Reference Number]]=Q113,B113+1,1),"")</f>
        <v/>
      </c>
      <c r="C114" s="61"/>
      <c r="D114" s="61"/>
      <c r="E114" s="218"/>
      <c r="F114" s="143" t="str">
        <f>IFERROR(IF(VLOOKUP(Table1[[#This Row],[Budget Code Description]],Dimentions!$X$6:$AC$132,2,FALSE)="","",VLOOKUP(Table1[[#This Row],[Budget Code Description]],Dimentions!$X$6:$AC$132,2,FALSE)),"")</f>
        <v/>
      </c>
      <c r="G114" s="143" t="str">
        <f>IFERROR(VLOOKUP(Table1[[#This Row],[Budget Code Description]],Dimentions!$X$6:$AC$132,3,FALSE),"")</f>
        <v/>
      </c>
      <c r="H114" s="64" t="str">
        <f>IFERROR(VLOOKUP(Table1[[#This Row],[Account]],Dimentions!$S$6:$V$233,2,FALSE),"")</f>
        <v/>
      </c>
      <c r="I114" s="62">
        <f>_xlfn.NUMBERVALUE(LEFT(Table1[[#This Row],[Account]],1))</f>
        <v>0</v>
      </c>
      <c r="J114" s="62" t="str">
        <f>IFERROR(VLOOKUP(Table1[[#This Row],[Budget Code Description]],Table6[#All],7,FALSE),"")</f>
        <v/>
      </c>
      <c r="K114" s="143" t="str">
        <f>IFERROR(VLOOKUP(Table1[[#This Row],[Budget Code Description]],Table6[#All],8,FALSE),"")</f>
        <v/>
      </c>
      <c r="L114" s="63"/>
      <c r="M114" s="65" t="str">
        <f>IFERROR(VLOOKUP(Table1[[#This Row],[Staff ID]],Table2[],2,FALSE),"")</f>
        <v/>
      </c>
      <c r="N114" s="211" t="str">
        <f>IFERROR(IF(VLOOKUP(Table1[[#This Row],[Budget Code Description]],Dimentions!$X$6:$AC$97,4,FALSE)="","",VLOOKUP(Table1[[#This Row],[Budget Code Description]],Dimentions!$X$6:$AC$97,4,FALSE)),"")</f>
        <v/>
      </c>
      <c r="O114" s="65" t="str">
        <f>IFERROR(VLOOKUP(Table1[[#This Row],[Vendor ID]],Table549[],2,FALSE),"")</f>
        <v/>
      </c>
      <c r="P114" s="63"/>
      <c r="Q114" s="143" t="str">
        <f>IF(Table1[[#This Row],[Posting Date]]&lt;&gt;"",$D$9,"")</f>
        <v/>
      </c>
      <c r="R114" s="159" t="str">
        <f>IF(Table1[[#This Row],[Posting Date]]&lt;&gt;"",$D$10,"")</f>
        <v/>
      </c>
      <c r="S114" s="66"/>
      <c r="T114" s="63"/>
      <c r="U114" s="67"/>
      <c r="V114" s="67"/>
      <c r="W114" s="222" t="str">
        <f t="shared" si="2"/>
        <v/>
      </c>
      <c r="X114" s="161" t="str">
        <f>IF(E114="","",(IF(Table1[[#This Row],[Cur]]="USD",Table1[[#This Row],[Cur_Amount Debit]],Table1[[#This Row],[Cur_Amount Debit]]/Table1[[#This Row],[Exchange Rate]])))</f>
        <v/>
      </c>
      <c r="Y114" s="161" t="str">
        <f>IF(E114="","",(IF(Table1[[#This Row],[Cur]]="USD",Table1[[#This Row],[Cur_Amount Credit]],Table1[[#This Row],[Cur_Amount Credit]]/ExchangeRate)))</f>
        <v/>
      </c>
      <c r="Z114" s="203" t="str">
        <f>IF(E114="","",(Table1[[#This Row],[Debit USD]]-Table1[[#This Row],[Credit USD]]))</f>
        <v/>
      </c>
      <c r="AA114" s="122"/>
      <c r="AB114" s="1"/>
      <c r="AC114" s="15"/>
      <c r="AD114" s="15" t="str">
        <f>IF(AND(OR(Table1[[#This Row],[Account]]="15030",Table1[[#This Row],[Account]]="15035",Table1[[#This Row],[Account]]="20150"),Table1[[#This Row],[Vendor ID]]=""),1,"")</f>
        <v/>
      </c>
      <c r="AE114" s="15"/>
      <c r="AF114" s="15"/>
      <c r="AG114" s="15"/>
      <c r="AH114" s="46" t="str">
        <f>IF(Table1[[#This Row],[Posting Date]]&lt;&gt;"","GJ-"&amp;CountryID,"")</f>
        <v/>
      </c>
      <c r="AI114" s="59" t="str">
        <f>IF(Table1[[#This Row],[Posting Date]]&lt;&gt;"",Table1[[#This Row],[Posting Date]],"")</f>
        <v/>
      </c>
      <c r="AJ114" s="46"/>
      <c r="AK114" s="46" t="str">
        <f>IF(Table1[[#This Row],[Description]]&lt;&gt;"",Table1[[#This Row],[Description]],"")</f>
        <v/>
      </c>
      <c r="AL114" s="46" t="str">
        <f>IF(Table1[[#This Row],[Posting Date]]&lt;&gt;"",Table1[[#This Row],[Reference Number]],"")</f>
        <v/>
      </c>
      <c r="AM114" s="46" t="str">
        <f>TRIM(Table1[[#This Row],[Line '#]])</f>
        <v/>
      </c>
      <c r="AN114" s="46" t="str">
        <f>TRIM(Table1[[#This Row],[Account]])</f>
        <v/>
      </c>
      <c r="AO114" s="46" t="str">
        <f>IF(Table1[[#This Row],[Posting Date]]&lt;&gt;"",$D$5,"")</f>
        <v/>
      </c>
      <c r="AP114" s="46" t="str">
        <f>TRIM(Table1[[#This Row],[Departments-Prgrams]])</f>
        <v/>
      </c>
      <c r="AQ114" s="46" t="str">
        <f>TRIM(Table1[[#This Row],[Grant]])</f>
        <v/>
      </c>
      <c r="AR114" s="46" t="str">
        <f>TRIM(Table1[[#This Row],[Staff ID]])</f>
        <v/>
      </c>
      <c r="AS114" s="46" t="str">
        <f>IF(TRIM(Table1[[#This Row],[Budget Code]])=0,"",TRIM(Table1[[#This Row],[Budget Code]]))</f>
        <v/>
      </c>
      <c r="AT114" s="46" t="str">
        <f>IF(Table1[[#This Row],[Line Description]]&lt;&gt;"",Table1[[#This Row],[Line Description]],"")</f>
        <v/>
      </c>
      <c r="AU114" s="46" t="str">
        <f>IF(Table1[[#This Row],[Cur_Amount Debit]]&gt;0,ROUND(Table1[[#This Row],[Cur_Amount Debit]],2),"")</f>
        <v/>
      </c>
      <c r="AV114" s="46" t="str">
        <f>IF(Table1[[#This Row],[Cur_Amount Credit]]&gt;0,ROUND(Table1[[#This Row],[Cur_Amount Credit]],2),"")</f>
        <v/>
      </c>
      <c r="AW114" s="46" t="str">
        <f>LEFT(Table1[[#This Row],[Cur]],3)</f>
        <v/>
      </c>
      <c r="AX114" s="59"/>
      <c r="AY114" s="46"/>
      <c r="AZ114" s="46" t="str">
        <f>IF(Table1[[#This Row],[Cur]]&lt;&gt;"",IF(Table1[[#This Row],[Cur]]="USD","",ExchangeRate),"")</f>
        <v/>
      </c>
      <c r="BA114" s="46" t="str">
        <f>IF(Table1[[#This Row],[Grant]]&lt;&gt;"",VLOOKUP(Table1[[#This Row],[Grant]],Grants!B:D,3),"")</f>
        <v/>
      </c>
      <c r="BB114" s="46" t="str">
        <f>TRIM(Table1[[#This Row],[Vendor ID]])</f>
        <v/>
      </c>
      <c r="BC114">
        <f>IF(Table1[[#This Row],[Reference Number]]=Q113,BC113,BC113+1)</f>
        <v>2</v>
      </c>
    </row>
    <row r="115" spans="1:55" ht="11.25" hidden="1" customHeight="1">
      <c r="A115" s="1"/>
      <c r="B115" s="88" t="str">
        <f>IF(Table1[[#This Row],[Posting Date]]&lt;&gt;"",IF(Table1[[#This Row],[Reference Number]]=Q114,B114+1,1),"")</f>
        <v/>
      </c>
      <c r="C115" s="61"/>
      <c r="D115" s="61"/>
      <c r="E115" s="218"/>
      <c r="F115" s="143" t="str">
        <f>IFERROR(IF(VLOOKUP(Table1[[#This Row],[Budget Code Description]],Dimentions!$X$6:$AC$132,2,FALSE)="","",VLOOKUP(Table1[[#This Row],[Budget Code Description]],Dimentions!$X$6:$AC$132,2,FALSE)),"")</f>
        <v/>
      </c>
      <c r="G115" s="143" t="str">
        <f>IFERROR(VLOOKUP(Table1[[#This Row],[Budget Code Description]],Dimentions!$X$6:$AC$132,3,FALSE),"")</f>
        <v/>
      </c>
      <c r="H115" s="64" t="str">
        <f>IFERROR(VLOOKUP(Table1[[#This Row],[Account]],Dimentions!$S$6:$V$233,2,FALSE),"")</f>
        <v/>
      </c>
      <c r="I115" s="62">
        <f>_xlfn.NUMBERVALUE(LEFT(Table1[[#This Row],[Account]],1))</f>
        <v>0</v>
      </c>
      <c r="J115" s="62" t="str">
        <f>IFERROR(VLOOKUP(Table1[[#This Row],[Budget Code Description]],Table6[#All],7,FALSE),"")</f>
        <v/>
      </c>
      <c r="K115" s="143" t="str">
        <f>IFERROR(VLOOKUP(Table1[[#This Row],[Budget Code Description]],Table6[#All],8,FALSE),"")</f>
        <v/>
      </c>
      <c r="L115" s="63"/>
      <c r="M115" s="65" t="str">
        <f>IFERROR(VLOOKUP(Table1[[#This Row],[Staff ID]],Table2[],2,FALSE),"")</f>
        <v/>
      </c>
      <c r="N115" s="211" t="str">
        <f>IFERROR(IF(VLOOKUP(Table1[[#This Row],[Budget Code Description]],Dimentions!$X$6:$AC$97,4,FALSE)="","",VLOOKUP(Table1[[#This Row],[Budget Code Description]],Dimentions!$X$6:$AC$97,4,FALSE)),"")</f>
        <v/>
      </c>
      <c r="O115" s="65" t="str">
        <f>IFERROR(VLOOKUP(Table1[[#This Row],[Vendor ID]],Table549[],2,FALSE),"")</f>
        <v/>
      </c>
      <c r="P115" s="63"/>
      <c r="Q115" s="143" t="str">
        <f>IF(Table1[[#This Row],[Posting Date]]&lt;&gt;"",$D$9,"")</f>
        <v/>
      </c>
      <c r="R115" s="159" t="str">
        <f>IF(Table1[[#This Row],[Posting Date]]&lt;&gt;"",$D$10,"")</f>
        <v/>
      </c>
      <c r="S115" s="66"/>
      <c r="T115" s="63"/>
      <c r="U115" s="67"/>
      <c r="V115" s="67"/>
      <c r="W115" s="67" t="str">
        <f t="shared" si="2"/>
        <v/>
      </c>
      <c r="X115" s="161" t="str">
        <f>IF(E115="","",(IF(Table1[[#This Row],[Cur]]="USD",Table1[[#This Row],[Cur_Amount Debit]],Table1[[#This Row],[Cur_Amount Debit]]/Table1[[#This Row],[Exchange Rate]])))</f>
        <v/>
      </c>
      <c r="Y115" s="161" t="str">
        <f>IF(E115="","",(IF(Table1[[#This Row],[Cur]]="USD",Table1[[#This Row],[Cur_Amount Credit]],Table1[[#This Row],[Cur_Amount Credit]]/ExchangeRate)))</f>
        <v/>
      </c>
      <c r="Z115" s="203" t="str">
        <f>IF(E115="","",(Table1[[#This Row],[Debit USD]]-Table1[[#This Row],[Credit USD]]))</f>
        <v/>
      </c>
      <c r="AA115" s="122"/>
      <c r="AB115" s="1"/>
      <c r="AC115" s="15"/>
      <c r="AD115" s="15" t="str">
        <f>IF(AND(OR(Table1[[#This Row],[Account]]="15030",Table1[[#This Row],[Account]]="15035",Table1[[#This Row],[Account]]="20150"),Table1[[#This Row],[Vendor ID]]=""),1,"")</f>
        <v/>
      </c>
      <c r="AE115" s="15"/>
      <c r="AF115" s="15"/>
      <c r="AG115" s="15"/>
      <c r="AH115" s="46" t="str">
        <f>IF(Table1[[#This Row],[Posting Date]]&lt;&gt;"","GJ-"&amp;CountryID,"")</f>
        <v/>
      </c>
      <c r="AI115" s="59" t="str">
        <f>IF(Table1[[#This Row],[Posting Date]]&lt;&gt;"",Table1[[#This Row],[Posting Date]],"")</f>
        <v/>
      </c>
      <c r="AJ115" s="46"/>
      <c r="AK115" s="46" t="str">
        <f>IF(Table1[[#This Row],[Description]]&lt;&gt;"",Table1[[#This Row],[Description]],"")</f>
        <v/>
      </c>
      <c r="AL115" s="46" t="str">
        <f>IF(Table1[[#This Row],[Posting Date]]&lt;&gt;"",Table1[[#This Row],[Reference Number]],"")</f>
        <v/>
      </c>
      <c r="AM115" s="46" t="str">
        <f>TRIM(Table1[[#This Row],[Line '#]])</f>
        <v/>
      </c>
      <c r="AN115" s="46" t="str">
        <f>TRIM(Table1[[#This Row],[Account]])</f>
        <v/>
      </c>
      <c r="AO115" s="46" t="str">
        <f>IF(Table1[[#This Row],[Posting Date]]&lt;&gt;"",$D$5,"")</f>
        <v/>
      </c>
      <c r="AP115" s="46" t="str">
        <f>TRIM(Table1[[#This Row],[Departments-Prgrams]])</f>
        <v/>
      </c>
      <c r="AQ115" s="46" t="str">
        <f>TRIM(Table1[[#This Row],[Grant]])</f>
        <v/>
      </c>
      <c r="AR115" s="46" t="str">
        <f>TRIM(Table1[[#This Row],[Staff ID]])</f>
        <v/>
      </c>
      <c r="AS115" s="46" t="str">
        <f>IF(TRIM(Table1[[#This Row],[Budget Code]])=0,"",TRIM(Table1[[#This Row],[Budget Code]]))</f>
        <v/>
      </c>
      <c r="AT115" s="46" t="str">
        <f>IF(Table1[[#This Row],[Line Description]]&lt;&gt;"",Table1[[#This Row],[Line Description]],"")</f>
        <v/>
      </c>
      <c r="AU115" s="46" t="str">
        <f>IF(Table1[[#This Row],[Cur_Amount Debit]]&gt;0,ROUND(Table1[[#This Row],[Cur_Amount Debit]],2),"")</f>
        <v/>
      </c>
      <c r="AV115" s="46" t="str">
        <f>IF(Table1[[#This Row],[Cur_Amount Credit]]&gt;0,ROUND(Table1[[#This Row],[Cur_Amount Credit]],2),"")</f>
        <v/>
      </c>
      <c r="AW115" s="46" t="str">
        <f>LEFT(Table1[[#This Row],[Cur]],3)</f>
        <v/>
      </c>
      <c r="AX115" s="59"/>
      <c r="AY115" s="46"/>
      <c r="AZ115" s="46" t="str">
        <f>IF(Table1[[#This Row],[Cur]]&lt;&gt;"",IF(Table1[[#This Row],[Cur]]="USD","",ExchangeRate),"")</f>
        <v/>
      </c>
      <c r="BA115" s="46" t="str">
        <f>IF(Table1[[#This Row],[Grant]]&lt;&gt;"",VLOOKUP(Table1[[#This Row],[Grant]],Grants!B:D,3),"")</f>
        <v/>
      </c>
      <c r="BB115" s="46" t="str">
        <f>TRIM(Table1[[#This Row],[Vendor ID]])</f>
        <v/>
      </c>
      <c r="BC115">
        <f>IF(Table1[[#This Row],[Reference Number]]=Q114,BC114,BC114+1)</f>
        <v>2</v>
      </c>
    </row>
    <row r="116" spans="1:55" ht="11.25" hidden="1" customHeight="1">
      <c r="A116" s="1"/>
      <c r="B116" s="88" t="str">
        <f>IF(Table1[[#This Row],[Posting Date]]&lt;&gt;"",IF(Table1[[#This Row],[Reference Number]]=Q115,B115+1,1),"")</f>
        <v/>
      </c>
      <c r="C116" s="61"/>
      <c r="D116" s="61"/>
      <c r="E116" s="218"/>
      <c r="F116" s="143" t="str">
        <f>IFERROR(IF(VLOOKUP(Table1[[#This Row],[Budget Code Description]],Dimentions!$X$6:$AC$132,2,FALSE)="","",VLOOKUP(Table1[[#This Row],[Budget Code Description]],Dimentions!$X$6:$AC$132,2,FALSE)),"")</f>
        <v/>
      </c>
      <c r="G116" s="143" t="str">
        <f>IFERROR(VLOOKUP(Table1[[#This Row],[Budget Code Description]],Dimentions!$X$6:$AC$132,3,FALSE),"")</f>
        <v/>
      </c>
      <c r="H116" s="64" t="str">
        <f>IFERROR(VLOOKUP(Table1[[#This Row],[Account]],Dimentions!$S$6:$V$233,2,FALSE),"")</f>
        <v/>
      </c>
      <c r="I116" s="62">
        <f>_xlfn.NUMBERVALUE(LEFT(Table1[[#This Row],[Account]],1))</f>
        <v>0</v>
      </c>
      <c r="J116" s="62" t="str">
        <f>IFERROR(VLOOKUP(Table1[[#This Row],[Budget Code Description]],Table6[#All],7,FALSE),"")</f>
        <v/>
      </c>
      <c r="K116" s="143" t="str">
        <f>IFERROR(VLOOKUP(Table1[[#This Row],[Budget Code Description]],Table6[#All],8,FALSE),"")</f>
        <v/>
      </c>
      <c r="L116" s="63"/>
      <c r="M116" s="65" t="str">
        <f>IFERROR(VLOOKUP(Table1[[#This Row],[Staff ID]],Table2[],2,FALSE),"")</f>
        <v/>
      </c>
      <c r="N116" s="211" t="str">
        <f>IFERROR(IF(VLOOKUP(Table1[[#This Row],[Budget Code Description]],Dimentions!$X$6:$AC$97,4,FALSE)="","",VLOOKUP(Table1[[#This Row],[Budget Code Description]],Dimentions!$X$6:$AC$97,4,FALSE)),"")</f>
        <v/>
      </c>
      <c r="O116" s="65" t="str">
        <f>IFERROR(VLOOKUP(Table1[[#This Row],[Vendor ID]],Table549[],2,FALSE),"")</f>
        <v/>
      </c>
      <c r="P116" s="63"/>
      <c r="Q116" s="143" t="str">
        <f>IF(Table1[[#This Row],[Posting Date]]&lt;&gt;"",$D$9,"")</f>
        <v/>
      </c>
      <c r="R116" s="159" t="str">
        <f>IF(Table1[[#This Row],[Posting Date]]&lt;&gt;"",$D$10,"")</f>
        <v/>
      </c>
      <c r="S116" s="66"/>
      <c r="T116" s="63"/>
      <c r="U116" s="67"/>
      <c r="V116" s="67"/>
      <c r="W116" s="67" t="str">
        <f t="shared" si="2"/>
        <v/>
      </c>
      <c r="X116" s="161" t="str">
        <f>IF(E116="","",(IF(Table1[[#This Row],[Cur]]="USD",Table1[[#This Row],[Cur_Amount Debit]],Table1[[#This Row],[Cur_Amount Debit]]/Table1[[#This Row],[Exchange Rate]])))</f>
        <v/>
      </c>
      <c r="Y116" s="161" t="str">
        <f>IF(E116="","",(IF(Table1[[#This Row],[Cur]]="USD",Table1[[#This Row],[Cur_Amount Credit]],Table1[[#This Row],[Cur_Amount Credit]]/ExchangeRate)))</f>
        <v/>
      </c>
      <c r="Z116" s="203" t="str">
        <f>IF(E116="","",(Table1[[#This Row],[Debit USD]]-Table1[[#This Row],[Credit USD]]))</f>
        <v/>
      </c>
      <c r="AA116" s="122"/>
      <c r="AB116" s="1"/>
      <c r="AC116" s="15"/>
      <c r="AD116" s="15" t="str">
        <f>IF(AND(OR(Table1[[#This Row],[Account]]="15030",Table1[[#This Row],[Account]]="15035",Table1[[#This Row],[Account]]="20150"),Table1[[#This Row],[Vendor ID]]=""),1,"")</f>
        <v/>
      </c>
      <c r="AE116" s="15"/>
      <c r="AF116" s="15"/>
      <c r="AG116" s="15"/>
      <c r="AH116" s="46" t="str">
        <f>IF(Table1[[#This Row],[Posting Date]]&lt;&gt;"","GJ-"&amp;CountryID,"")</f>
        <v/>
      </c>
      <c r="AI116" s="59" t="str">
        <f>IF(Table1[[#This Row],[Posting Date]]&lt;&gt;"",Table1[[#This Row],[Posting Date]],"")</f>
        <v/>
      </c>
      <c r="AJ116" s="46"/>
      <c r="AK116" s="46" t="str">
        <f>IF(Table1[[#This Row],[Description]]&lt;&gt;"",Table1[[#This Row],[Description]],"")</f>
        <v/>
      </c>
      <c r="AL116" s="46" t="str">
        <f>IF(Table1[[#This Row],[Posting Date]]&lt;&gt;"",Table1[[#This Row],[Reference Number]],"")</f>
        <v/>
      </c>
      <c r="AM116" s="46" t="str">
        <f>TRIM(Table1[[#This Row],[Line '#]])</f>
        <v/>
      </c>
      <c r="AN116" s="46" t="str">
        <f>TRIM(Table1[[#This Row],[Account]])</f>
        <v/>
      </c>
      <c r="AO116" s="46" t="str">
        <f>IF(Table1[[#This Row],[Posting Date]]&lt;&gt;"",$D$5,"")</f>
        <v/>
      </c>
      <c r="AP116" s="46" t="str">
        <f>TRIM(Table1[[#This Row],[Departments-Prgrams]])</f>
        <v/>
      </c>
      <c r="AQ116" s="46" t="str">
        <f>TRIM(Table1[[#This Row],[Grant]])</f>
        <v/>
      </c>
      <c r="AR116" s="46" t="str">
        <f>TRIM(Table1[[#This Row],[Staff ID]])</f>
        <v/>
      </c>
      <c r="AS116" s="46" t="str">
        <f>IF(TRIM(Table1[[#This Row],[Budget Code]])=0,"",TRIM(Table1[[#This Row],[Budget Code]]))</f>
        <v/>
      </c>
      <c r="AT116" s="46" t="str">
        <f>IF(Table1[[#This Row],[Line Description]]&lt;&gt;"",Table1[[#This Row],[Line Description]],"")</f>
        <v/>
      </c>
      <c r="AU116" s="46" t="str">
        <f>IF(Table1[[#This Row],[Cur_Amount Debit]]&gt;0,ROUND(Table1[[#This Row],[Cur_Amount Debit]],2),"")</f>
        <v/>
      </c>
      <c r="AV116" s="46" t="str">
        <f>IF(Table1[[#This Row],[Cur_Amount Credit]]&gt;0,ROUND(Table1[[#This Row],[Cur_Amount Credit]],2),"")</f>
        <v/>
      </c>
      <c r="AW116" s="46" t="str">
        <f>LEFT(Table1[[#This Row],[Cur]],3)</f>
        <v/>
      </c>
      <c r="AX116" s="59"/>
      <c r="AY116" s="46"/>
      <c r="AZ116" s="46" t="str">
        <f>IF(Table1[[#This Row],[Cur]]&lt;&gt;"",IF(Table1[[#This Row],[Cur]]="USD","",ExchangeRate),"")</f>
        <v/>
      </c>
      <c r="BA116" s="46" t="str">
        <f>IF(Table1[[#This Row],[Grant]]&lt;&gt;"",VLOOKUP(Table1[[#This Row],[Grant]],Grants!B:D,3),"")</f>
        <v/>
      </c>
      <c r="BB116" s="46" t="str">
        <f>TRIM(Table1[[#This Row],[Vendor ID]])</f>
        <v/>
      </c>
      <c r="BC116">
        <f>IF(Table1[[#This Row],[Reference Number]]=Q115,BC115,BC115+1)</f>
        <v>2</v>
      </c>
    </row>
    <row r="117" spans="1:55" ht="11.25" hidden="1" customHeight="1">
      <c r="A117" s="1"/>
      <c r="B117" s="88" t="str">
        <f>IF(Table1[[#This Row],[Posting Date]]&lt;&gt;"",IF(Table1[[#This Row],[Reference Number]]=Q116,B116+1,1),"")</f>
        <v/>
      </c>
      <c r="C117" s="61"/>
      <c r="D117" s="61"/>
      <c r="E117" s="218"/>
      <c r="F117" s="143" t="str">
        <f>IFERROR(IF(VLOOKUP(Table1[[#This Row],[Budget Code Description]],Dimentions!$X$6:$AC$132,2,FALSE)="","",VLOOKUP(Table1[[#This Row],[Budget Code Description]],Dimentions!$X$6:$AC$132,2,FALSE)),"")</f>
        <v/>
      </c>
      <c r="G117" s="143" t="str">
        <f>IFERROR(VLOOKUP(Table1[[#This Row],[Budget Code Description]],Dimentions!$X$6:$AC$132,3,FALSE),"")</f>
        <v/>
      </c>
      <c r="H117" s="64" t="str">
        <f>IFERROR(VLOOKUP(Table1[[#This Row],[Account]],Dimentions!$S$6:$V$233,2,FALSE),"")</f>
        <v/>
      </c>
      <c r="I117" s="62">
        <f>_xlfn.NUMBERVALUE(LEFT(Table1[[#This Row],[Account]],1))</f>
        <v>0</v>
      </c>
      <c r="J117" s="62" t="str">
        <f>IFERROR(VLOOKUP(Table1[[#This Row],[Budget Code Description]],Table6[#All],7,FALSE),"")</f>
        <v/>
      </c>
      <c r="K117" s="143" t="str">
        <f>IFERROR(VLOOKUP(Table1[[#This Row],[Budget Code Description]],Table6[#All],8,FALSE),"")</f>
        <v/>
      </c>
      <c r="L117" s="63"/>
      <c r="M117" s="65" t="str">
        <f>IFERROR(VLOOKUP(Table1[[#This Row],[Staff ID]],Table2[],2,FALSE),"")</f>
        <v/>
      </c>
      <c r="N117" s="211" t="str">
        <f>IFERROR(IF(VLOOKUP(Table1[[#This Row],[Budget Code Description]],Dimentions!$X$6:$AC$97,4,FALSE)="","",VLOOKUP(Table1[[#This Row],[Budget Code Description]],Dimentions!$X$6:$AC$97,4,FALSE)),"")</f>
        <v/>
      </c>
      <c r="O117" s="65" t="str">
        <f>IFERROR(VLOOKUP(Table1[[#This Row],[Vendor ID]],Table549[],2,FALSE),"")</f>
        <v/>
      </c>
      <c r="P117" s="63"/>
      <c r="Q117" s="143" t="str">
        <f>IF(Table1[[#This Row],[Posting Date]]&lt;&gt;"",$D$9,"")</f>
        <v/>
      </c>
      <c r="R117" s="159" t="str">
        <f>IF(Table1[[#This Row],[Posting Date]]&lt;&gt;"",$D$10,"")</f>
        <v/>
      </c>
      <c r="S117" s="66"/>
      <c r="T117" s="63"/>
      <c r="U117" s="67"/>
      <c r="V117" s="67"/>
      <c r="W117" s="67" t="str">
        <f t="shared" si="2"/>
        <v/>
      </c>
      <c r="X117" s="161" t="str">
        <f>IF(E117="","",(IF(Table1[[#This Row],[Cur]]="USD",Table1[[#This Row],[Cur_Amount Debit]],Table1[[#This Row],[Cur_Amount Debit]]/Table1[[#This Row],[Exchange Rate]])))</f>
        <v/>
      </c>
      <c r="Y117" s="161" t="str">
        <f>IF(E117="","",(IF(Table1[[#This Row],[Cur]]="USD",Table1[[#This Row],[Cur_Amount Credit]],Table1[[#This Row],[Cur_Amount Credit]]/ExchangeRate)))</f>
        <v/>
      </c>
      <c r="Z117" s="203" t="str">
        <f>IF(E117="","",(Table1[[#This Row],[Debit USD]]-Table1[[#This Row],[Credit USD]]))</f>
        <v/>
      </c>
      <c r="AA117" s="122"/>
      <c r="AB117" s="1"/>
      <c r="AC117" s="15"/>
      <c r="AD117" s="15" t="str">
        <f>IF(AND(OR(Table1[[#This Row],[Account]]="15030",Table1[[#This Row],[Account]]="15035",Table1[[#This Row],[Account]]="20150"),Table1[[#This Row],[Vendor ID]]=""),1,"")</f>
        <v/>
      </c>
      <c r="AE117" s="15"/>
      <c r="AF117" s="15"/>
      <c r="AG117" s="15"/>
      <c r="AH117" s="46" t="str">
        <f>IF(Table1[[#This Row],[Posting Date]]&lt;&gt;"","GJ-"&amp;CountryID,"")</f>
        <v/>
      </c>
      <c r="AI117" s="59" t="str">
        <f>IF(Table1[[#This Row],[Posting Date]]&lt;&gt;"",Table1[[#This Row],[Posting Date]],"")</f>
        <v/>
      </c>
      <c r="AJ117" s="46"/>
      <c r="AK117" s="46" t="str">
        <f>IF(Table1[[#This Row],[Description]]&lt;&gt;"",Table1[[#This Row],[Description]],"")</f>
        <v/>
      </c>
      <c r="AL117" s="46" t="str">
        <f>IF(Table1[[#This Row],[Posting Date]]&lt;&gt;"",Table1[[#This Row],[Reference Number]],"")</f>
        <v/>
      </c>
      <c r="AM117" s="46" t="str">
        <f>TRIM(Table1[[#This Row],[Line '#]])</f>
        <v/>
      </c>
      <c r="AN117" s="46" t="str">
        <f>TRIM(Table1[[#This Row],[Account]])</f>
        <v/>
      </c>
      <c r="AO117" s="46" t="str">
        <f>IF(Table1[[#This Row],[Posting Date]]&lt;&gt;"",$D$5,"")</f>
        <v/>
      </c>
      <c r="AP117" s="46" t="str">
        <f>TRIM(Table1[[#This Row],[Departments-Prgrams]])</f>
        <v/>
      </c>
      <c r="AQ117" s="46" t="str">
        <f>TRIM(Table1[[#This Row],[Grant]])</f>
        <v/>
      </c>
      <c r="AR117" s="46" t="str">
        <f>TRIM(Table1[[#This Row],[Staff ID]])</f>
        <v/>
      </c>
      <c r="AS117" s="46" t="str">
        <f>IF(TRIM(Table1[[#This Row],[Budget Code]])=0,"",TRIM(Table1[[#This Row],[Budget Code]]))</f>
        <v/>
      </c>
      <c r="AT117" s="46" t="str">
        <f>IF(Table1[[#This Row],[Line Description]]&lt;&gt;"",Table1[[#This Row],[Line Description]],"")</f>
        <v/>
      </c>
      <c r="AU117" s="46" t="str">
        <f>IF(Table1[[#This Row],[Cur_Amount Debit]]&gt;0,ROUND(Table1[[#This Row],[Cur_Amount Debit]],2),"")</f>
        <v/>
      </c>
      <c r="AV117" s="46" t="str">
        <f>IF(Table1[[#This Row],[Cur_Amount Credit]]&gt;0,ROUND(Table1[[#This Row],[Cur_Amount Credit]],2),"")</f>
        <v/>
      </c>
      <c r="AW117" s="46" t="str">
        <f>LEFT(Table1[[#This Row],[Cur]],3)</f>
        <v/>
      </c>
      <c r="AX117" s="59"/>
      <c r="AY117" s="46"/>
      <c r="AZ117" s="46" t="str">
        <f>IF(Table1[[#This Row],[Cur]]&lt;&gt;"",IF(Table1[[#This Row],[Cur]]="USD","",ExchangeRate),"")</f>
        <v/>
      </c>
      <c r="BA117" s="46" t="str">
        <f>IF(Table1[[#This Row],[Grant]]&lt;&gt;"",VLOOKUP(Table1[[#This Row],[Grant]],Grants!B:D,3),"")</f>
        <v/>
      </c>
      <c r="BB117" s="46" t="str">
        <f>TRIM(Table1[[#This Row],[Vendor ID]])</f>
        <v/>
      </c>
      <c r="BC117">
        <f>IF(Table1[[#This Row],[Reference Number]]=Q116,BC116,BC116+1)</f>
        <v>2</v>
      </c>
    </row>
    <row r="118" spans="1:55" ht="11.25" hidden="1" customHeight="1">
      <c r="A118" s="1"/>
      <c r="B118" s="88" t="str">
        <f>IF(Table1[[#This Row],[Posting Date]]&lt;&gt;"",IF(Table1[[#This Row],[Reference Number]]=Q117,B117+1,1),"")</f>
        <v/>
      </c>
      <c r="C118" s="61"/>
      <c r="D118" s="61"/>
      <c r="E118" s="218"/>
      <c r="F118" s="143" t="str">
        <f>IFERROR(IF(VLOOKUP(Table1[[#This Row],[Budget Code Description]],Dimentions!$X$6:$AC$132,2,FALSE)="","",VLOOKUP(Table1[[#This Row],[Budget Code Description]],Dimentions!$X$6:$AC$132,2,FALSE)),"")</f>
        <v/>
      </c>
      <c r="G118" s="143" t="str">
        <f>IFERROR(VLOOKUP(Table1[[#This Row],[Budget Code Description]],Dimentions!$X$6:$AC$132,3,FALSE),"")</f>
        <v/>
      </c>
      <c r="H118" s="64" t="str">
        <f>IFERROR(VLOOKUP(Table1[[#This Row],[Account]],Dimentions!$S$6:$V$233,2,FALSE),"")</f>
        <v/>
      </c>
      <c r="I118" s="62">
        <f>_xlfn.NUMBERVALUE(LEFT(Table1[[#This Row],[Account]],1))</f>
        <v>0</v>
      </c>
      <c r="J118" s="62" t="str">
        <f>IFERROR(VLOOKUP(Table1[[#This Row],[Budget Code Description]],Table6[#All],7,FALSE),"")</f>
        <v/>
      </c>
      <c r="K118" s="143" t="str">
        <f>IFERROR(VLOOKUP(Table1[[#This Row],[Budget Code Description]],Table6[#All],8,FALSE),"")</f>
        <v/>
      </c>
      <c r="L118" s="63"/>
      <c r="M118" s="65" t="str">
        <f>IFERROR(VLOOKUP(Table1[[#This Row],[Staff ID]],Table2[],2,FALSE),"")</f>
        <v/>
      </c>
      <c r="N118" s="211" t="str">
        <f>IFERROR(IF(VLOOKUP(Table1[[#This Row],[Budget Code Description]],Dimentions!$X$6:$AC$97,4,FALSE)="","",VLOOKUP(Table1[[#This Row],[Budget Code Description]],Dimentions!$X$6:$AC$97,4,FALSE)),"")</f>
        <v/>
      </c>
      <c r="O118" s="65" t="str">
        <f>IFERROR(VLOOKUP(Table1[[#This Row],[Vendor ID]],Table549[],2,FALSE),"")</f>
        <v/>
      </c>
      <c r="P118" s="63"/>
      <c r="Q118" s="143" t="str">
        <f>IF(Table1[[#This Row],[Posting Date]]&lt;&gt;"",$D$9,"")</f>
        <v/>
      </c>
      <c r="R118" s="159" t="str">
        <f>IF(Table1[[#This Row],[Posting Date]]&lt;&gt;"",$D$10,"")</f>
        <v/>
      </c>
      <c r="S118" s="66"/>
      <c r="T118" s="63"/>
      <c r="U118" s="67"/>
      <c r="V118" s="67"/>
      <c r="W118" s="67" t="str">
        <f t="shared" si="2"/>
        <v/>
      </c>
      <c r="X118" s="161" t="str">
        <f>IF(E118="","",(IF(Table1[[#This Row],[Cur]]="USD",Table1[[#This Row],[Cur_Amount Debit]],Table1[[#This Row],[Cur_Amount Debit]]/Table1[[#This Row],[Exchange Rate]])))</f>
        <v/>
      </c>
      <c r="Y118" s="161" t="str">
        <f>IF(E118="","",(IF(Table1[[#This Row],[Cur]]="USD",Table1[[#This Row],[Cur_Amount Credit]],Table1[[#This Row],[Cur_Amount Credit]]/ExchangeRate)))</f>
        <v/>
      </c>
      <c r="Z118" s="203" t="str">
        <f>IF(E118="","",(Table1[[#This Row],[Debit USD]]-Table1[[#This Row],[Credit USD]]))</f>
        <v/>
      </c>
      <c r="AA118" s="122"/>
      <c r="AB118" s="1"/>
      <c r="AC118" s="15"/>
      <c r="AD118" s="15" t="str">
        <f>IF(AND(OR(Table1[[#This Row],[Account]]="15030",Table1[[#This Row],[Account]]="15035",Table1[[#This Row],[Account]]="20150"),Table1[[#This Row],[Vendor ID]]=""),1,"")</f>
        <v/>
      </c>
      <c r="AE118" s="15"/>
      <c r="AF118" s="15"/>
      <c r="AG118" s="15"/>
      <c r="AH118" s="46" t="str">
        <f>IF(Table1[[#This Row],[Posting Date]]&lt;&gt;"","GJ-"&amp;CountryID,"")</f>
        <v/>
      </c>
      <c r="AI118" s="59" t="str">
        <f>IF(Table1[[#This Row],[Posting Date]]&lt;&gt;"",Table1[[#This Row],[Posting Date]],"")</f>
        <v/>
      </c>
      <c r="AJ118" s="46"/>
      <c r="AK118" s="46" t="str">
        <f>IF(Table1[[#This Row],[Description]]&lt;&gt;"",Table1[[#This Row],[Description]],"")</f>
        <v/>
      </c>
      <c r="AL118" s="46" t="str">
        <f>IF(Table1[[#This Row],[Posting Date]]&lt;&gt;"",Table1[[#This Row],[Reference Number]],"")</f>
        <v/>
      </c>
      <c r="AM118" s="46" t="str">
        <f>TRIM(Table1[[#This Row],[Line '#]])</f>
        <v/>
      </c>
      <c r="AN118" s="46" t="str">
        <f>TRIM(Table1[[#This Row],[Account]])</f>
        <v/>
      </c>
      <c r="AO118" s="46" t="str">
        <f>IF(Table1[[#This Row],[Posting Date]]&lt;&gt;"",$D$5,"")</f>
        <v/>
      </c>
      <c r="AP118" s="46" t="str">
        <f>TRIM(Table1[[#This Row],[Departments-Prgrams]])</f>
        <v/>
      </c>
      <c r="AQ118" s="46" t="str">
        <f>TRIM(Table1[[#This Row],[Grant]])</f>
        <v/>
      </c>
      <c r="AR118" s="46" t="str">
        <f>TRIM(Table1[[#This Row],[Staff ID]])</f>
        <v/>
      </c>
      <c r="AS118" s="46" t="str">
        <f>IF(TRIM(Table1[[#This Row],[Budget Code]])=0,"",TRIM(Table1[[#This Row],[Budget Code]]))</f>
        <v/>
      </c>
      <c r="AT118" s="46" t="str">
        <f>IF(Table1[[#This Row],[Line Description]]&lt;&gt;"",Table1[[#This Row],[Line Description]],"")</f>
        <v/>
      </c>
      <c r="AU118" s="46" t="str">
        <f>IF(Table1[[#This Row],[Cur_Amount Debit]]&gt;0,ROUND(Table1[[#This Row],[Cur_Amount Debit]],2),"")</f>
        <v/>
      </c>
      <c r="AV118" s="46" t="str">
        <f>IF(Table1[[#This Row],[Cur_Amount Credit]]&gt;0,ROUND(Table1[[#This Row],[Cur_Amount Credit]],2),"")</f>
        <v/>
      </c>
      <c r="AW118" s="46" t="str">
        <f>LEFT(Table1[[#This Row],[Cur]],3)</f>
        <v/>
      </c>
      <c r="AX118" s="59"/>
      <c r="AY118" s="46"/>
      <c r="AZ118" s="46" t="str">
        <f>IF(Table1[[#This Row],[Cur]]&lt;&gt;"",IF(Table1[[#This Row],[Cur]]="USD","",ExchangeRate),"")</f>
        <v/>
      </c>
      <c r="BA118" s="46" t="str">
        <f>IF(Table1[[#This Row],[Grant]]&lt;&gt;"",VLOOKUP(Table1[[#This Row],[Grant]],Grants!B:D,3),"")</f>
        <v/>
      </c>
      <c r="BB118" s="46" t="str">
        <f>TRIM(Table1[[#This Row],[Vendor ID]])</f>
        <v/>
      </c>
      <c r="BC118">
        <f>IF(Table1[[#This Row],[Reference Number]]=Q117,BC117,BC117+1)</f>
        <v>2</v>
      </c>
    </row>
    <row r="119" spans="1:55" ht="11.25" hidden="1" customHeight="1">
      <c r="A119" s="1"/>
      <c r="B119" s="88" t="str">
        <f>IF(Table1[[#This Row],[Posting Date]]&lt;&gt;"",IF(Table1[[#This Row],[Reference Number]]=Q118,B118+1,1),"")</f>
        <v/>
      </c>
      <c r="C119" s="61"/>
      <c r="D119" s="61"/>
      <c r="E119" s="218"/>
      <c r="F119" s="143" t="str">
        <f>IFERROR(IF(VLOOKUP(Table1[[#This Row],[Budget Code Description]],Dimentions!$X$6:$AC$132,2,FALSE)="","",VLOOKUP(Table1[[#This Row],[Budget Code Description]],Dimentions!$X$6:$AC$132,2,FALSE)),"")</f>
        <v/>
      </c>
      <c r="G119" s="143" t="str">
        <f>IFERROR(VLOOKUP(Table1[[#This Row],[Budget Code Description]],Dimentions!$X$6:$AC$132,3,FALSE),"")</f>
        <v/>
      </c>
      <c r="H119" s="64" t="str">
        <f>IFERROR(VLOOKUP(Table1[[#This Row],[Account]],Dimentions!$S$6:$V$233,2,FALSE),"")</f>
        <v/>
      </c>
      <c r="I119" s="62">
        <f>_xlfn.NUMBERVALUE(LEFT(Table1[[#This Row],[Account]],1))</f>
        <v>0</v>
      </c>
      <c r="J119" s="62" t="str">
        <f>IFERROR(VLOOKUP(Table1[[#This Row],[Budget Code Description]],Table6[#All],7,FALSE),"")</f>
        <v/>
      </c>
      <c r="K119" s="143" t="str">
        <f>IFERROR(VLOOKUP(Table1[[#This Row],[Budget Code Description]],Table6[#All],8,FALSE),"")</f>
        <v/>
      </c>
      <c r="L119" s="63"/>
      <c r="M119" s="65" t="str">
        <f>IFERROR(VLOOKUP(Table1[[#This Row],[Staff ID]],Table2[],2,FALSE),"")</f>
        <v/>
      </c>
      <c r="N119" s="211" t="str">
        <f>IFERROR(IF(VLOOKUP(Table1[[#This Row],[Budget Code Description]],Dimentions!$X$6:$AC$97,4,FALSE)="","",VLOOKUP(Table1[[#This Row],[Budget Code Description]],Dimentions!$X$6:$AC$97,4,FALSE)),"")</f>
        <v/>
      </c>
      <c r="O119" s="65" t="str">
        <f>IFERROR(VLOOKUP(Table1[[#This Row],[Vendor ID]],Table549[],2,FALSE),"")</f>
        <v/>
      </c>
      <c r="P119" s="63"/>
      <c r="Q119" s="143" t="str">
        <f>IF(Table1[[#This Row],[Posting Date]]&lt;&gt;"",$D$9,"")</f>
        <v/>
      </c>
      <c r="R119" s="159" t="str">
        <f>IF(Table1[[#This Row],[Posting Date]]&lt;&gt;"",$D$10,"")</f>
        <v/>
      </c>
      <c r="S119" s="66"/>
      <c r="T119" s="63"/>
      <c r="U119" s="67"/>
      <c r="V119" s="67"/>
      <c r="W119" s="67" t="str">
        <f t="shared" si="2"/>
        <v/>
      </c>
      <c r="X119" s="161" t="str">
        <f>IF(E119="","",(IF(Table1[[#This Row],[Cur]]="USD",Table1[[#This Row],[Cur_Amount Debit]],Table1[[#This Row],[Cur_Amount Debit]]/Table1[[#This Row],[Exchange Rate]])))</f>
        <v/>
      </c>
      <c r="Y119" s="161" t="str">
        <f>IF(E119="","",(IF(Table1[[#This Row],[Cur]]="USD",Table1[[#This Row],[Cur_Amount Credit]],Table1[[#This Row],[Cur_Amount Credit]]/ExchangeRate)))</f>
        <v/>
      </c>
      <c r="Z119" s="203" t="str">
        <f>IF(E119="","",(Table1[[#This Row],[Debit USD]]-Table1[[#This Row],[Credit USD]]))</f>
        <v/>
      </c>
      <c r="AA119" s="122"/>
      <c r="AB119" s="1"/>
      <c r="AC119" s="15"/>
      <c r="AD119" s="15" t="str">
        <f>IF(AND(OR(Table1[[#This Row],[Account]]="15030",Table1[[#This Row],[Account]]="15035",Table1[[#This Row],[Account]]="20150"),Table1[[#This Row],[Vendor ID]]=""),1,"")</f>
        <v/>
      </c>
      <c r="AE119" s="15"/>
      <c r="AF119" s="15"/>
      <c r="AG119" s="15"/>
      <c r="AH119" s="46" t="str">
        <f>IF(Table1[[#This Row],[Posting Date]]&lt;&gt;"","GJ-"&amp;CountryID,"")</f>
        <v/>
      </c>
      <c r="AI119" s="59" t="str">
        <f>IF(Table1[[#This Row],[Posting Date]]&lt;&gt;"",Table1[[#This Row],[Posting Date]],"")</f>
        <v/>
      </c>
      <c r="AJ119" s="46"/>
      <c r="AK119" s="46" t="str">
        <f>IF(Table1[[#This Row],[Description]]&lt;&gt;"",Table1[[#This Row],[Description]],"")</f>
        <v/>
      </c>
      <c r="AL119" s="46" t="str">
        <f>IF(Table1[[#This Row],[Posting Date]]&lt;&gt;"",Table1[[#This Row],[Reference Number]],"")</f>
        <v/>
      </c>
      <c r="AM119" s="46" t="str">
        <f>TRIM(Table1[[#This Row],[Line '#]])</f>
        <v/>
      </c>
      <c r="AN119" s="46" t="str">
        <f>TRIM(Table1[[#This Row],[Account]])</f>
        <v/>
      </c>
      <c r="AO119" s="46" t="str">
        <f>IF(Table1[[#This Row],[Posting Date]]&lt;&gt;"",$D$5,"")</f>
        <v/>
      </c>
      <c r="AP119" s="46" t="str">
        <f>TRIM(Table1[[#This Row],[Departments-Prgrams]])</f>
        <v/>
      </c>
      <c r="AQ119" s="46" t="str">
        <f>TRIM(Table1[[#This Row],[Grant]])</f>
        <v/>
      </c>
      <c r="AR119" s="46" t="str">
        <f>TRIM(Table1[[#This Row],[Staff ID]])</f>
        <v/>
      </c>
      <c r="AS119" s="46" t="str">
        <f>IF(TRIM(Table1[[#This Row],[Budget Code]])=0,"",TRIM(Table1[[#This Row],[Budget Code]]))</f>
        <v/>
      </c>
      <c r="AT119" s="46" t="str">
        <f>IF(Table1[[#This Row],[Line Description]]&lt;&gt;"",Table1[[#This Row],[Line Description]],"")</f>
        <v/>
      </c>
      <c r="AU119" s="46" t="str">
        <f>IF(Table1[[#This Row],[Cur_Amount Debit]]&gt;0,ROUND(Table1[[#This Row],[Cur_Amount Debit]],2),"")</f>
        <v/>
      </c>
      <c r="AV119" s="46" t="str">
        <f>IF(Table1[[#This Row],[Cur_Amount Credit]]&gt;0,ROUND(Table1[[#This Row],[Cur_Amount Credit]],2),"")</f>
        <v/>
      </c>
      <c r="AW119" s="46" t="str">
        <f>LEFT(Table1[[#This Row],[Cur]],3)</f>
        <v/>
      </c>
      <c r="AX119" s="59"/>
      <c r="AY119" s="46"/>
      <c r="AZ119" s="46" t="str">
        <f>IF(Table1[[#This Row],[Cur]]&lt;&gt;"",IF(Table1[[#This Row],[Cur]]="USD","",ExchangeRate),"")</f>
        <v/>
      </c>
      <c r="BA119" s="46" t="str">
        <f>IF(Table1[[#This Row],[Grant]]&lt;&gt;"",VLOOKUP(Table1[[#This Row],[Grant]],Grants!B:D,3),"")</f>
        <v/>
      </c>
      <c r="BB119" s="46" t="str">
        <f>TRIM(Table1[[#This Row],[Vendor ID]])</f>
        <v/>
      </c>
      <c r="BC119">
        <f>IF(Table1[[#This Row],[Reference Number]]=Q118,BC118,BC118+1)</f>
        <v>2</v>
      </c>
    </row>
    <row r="120" spans="1:55" ht="11.25" hidden="1" customHeight="1">
      <c r="A120" s="1"/>
      <c r="B120" s="88" t="str">
        <f>IF(Table1[[#This Row],[Posting Date]]&lt;&gt;"",IF(Table1[[#This Row],[Reference Number]]=Q119,B119+1,1),"")</f>
        <v/>
      </c>
      <c r="C120" s="61"/>
      <c r="D120" s="61"/>
      <c r="E120" s="218"/>
      <c r="F120" s="143" t="str">
        <f>IFERROR(IF(VLOOKUP(Table1[[#This Row],[Budget Code Description]],Dimentions!$X$6:$AC$132,2,FALSE)="","",VLOOKUP(Table1[[#This Row],[Budget Code Description]],Dimentions!$X$6:$AC$132,2,FALSE)),"")</f>
        <v/>
      </c>
      <c r="G120" s="143" t="str">
        <f>IFERROR(VLOOKUP(Table1[[#This Row],[Budget Code Description]],Dimentions!$X$6:$AC$132,3,FALSE),"")</f>
        <v/>
      </c>
      <c r="H120" s="64" t="str">
        <f>IFERROR(VLOOKUP(Table1[[#This Row],[Account]],Dimentions!$S$6:$V$233,2,FALSE),"")</f>
        <v/>
      </c>
      <c r="I120" s="62">
        <f>_xlfn.NUMBERVALUE(LEFT(Table1[[#This Row],[Account]],1))</f>
        <v>0</v>
      </c>
      <c r="J120" s="62" t="str">
        <f>IFERROR(VLOOKUP(Table1[[#This Row],[Budget Code Description]],Table6[#All],7,FALSE),"")</f>
        <v/>
      </c>
      <c r="K120" s="143" t="str">
        <f>IFERROR(VLOOKUP(Table1[[#This Row],[Budget Code Description]],Table6[#All],8,FALSE),"")</f>
        <v/>
      </c>
      <c r="L120" s="63"/>
      <c r="M120" s="65" t="str">
        <f>IFERROR(VLOOKUP(Table1[[#This Row],[Staff ID]],Table2[],2,FALSE),"")</f>
        <v/>
      </c>
      <c r="N120" s="211" t="str">
        <f>IFERROR(IF(VLOOKUP(Table1[[#This Row],[Budget Code Description]],Dimentions!$X$6:$AC$97,4,FALSE)="","",VLOOKUP(Table1[[#This Row],[Budget Code Description]],Dimentions!$X$6:$AC$97,4,FALSE)),"")</f>
        <v/>
      </c>
      <c r="O120" s="65" t="str">
        <f>IFERROR(VLOOKUP(Table1[[#This Row],[Vendor ID]],Table549[],2,FALSE),"")</f>
        <v/>
      </c>
      <c r="P120" s="63"/>
      <c r="Q120" s="143" t="str">
        <f>IF(Table1[[#This Row],[Posting Date]]&lt;&gt;"",$D$9,"")</f>
        <v/>
      </c>
      <c r="R120" s="159" t="str">
        <f>IF(Table1[[#This Row],[Posting Date]]&lt;&gt;"",$D$10,"")</f>
        <v/>
      </c>
      <c r="S120" s="66"/>
      <c r="T120" s="63"/>
      <c r="U120" s="67"/>
      <c r="V120" s="67"/>
      <c r="W120" s="67" t="str">
        <f t="shared" si="2"/>
        <v/>
      </c>
      <c r="X120" s="161" t="str">
        <f>IF(E120="","",(IF(Table1[[#This Row],[Cur]]="USD",Table1[[#This Row],[Cur_Amount Debit]],Table1[[#This Row],[Cur_Amount Debit]]/Table1[[#This Row],[Exchange Rate]])))</f>
        <v/>
      </c>
      <c r="Y120" s="161" t="str">
        <f>IF(E120="","",(IF(Table1[[#This Row],[Cur]]="USD",Table1[[#This Row],[Cur_Amount Credit]],Table1[[#This Row],[Cur_Amount Credit]]/ExchangeRate)))</f>
        <v/>
      </c>
      <c r="Z120" s="203" t="str">
        <f>IF(E120="","",(Table1[[#This Row],[Debit USD]]-Table1[[#This Row],[Credit USD]]))</f>
        <v/>
      </c>
      <c r="AA120" s="122"/>
      <c r="AB120" s="1"/>
      <c r="AC120" s="15"/>
      <c r="AD120" s="15" t="str">
        <f>IF(AND(OR(Table1[[#This Row],[Account]]="15030",Table1[[#This Row],[Account]]="15035",Table1[[#This Row],[Account]]="20150"),Table1[[#This Row],[Vendor ID]]=""),1,"")</f>
        <v/>
      </c>
      <c r="AE120" s="15"/>
      <c r="AF120" s="15"/>
      <c r="AG120" s="15"/>
      <c r="AH120" s="46" t="str">
        <f>IF(Table1[[#This Row],[Posting Date]]&lt;&gt;"","GJ-"&amp;CountryID,"")</f>
        <v/>
      </c>
      <c r="AI120" s="59" t="str">
        <f>IF(Table1[[#This Row],[Posting Date]]&lt;&gt;"",Table1[[#This Row],[Posting Date]],"")</f>
        <v/>
      </c>
      <c r="AJ120" s="46"/>
      <c r="AK120" s="46" t="str">
        <f>IF(Table1[[#This Row],[Description]]&lt;&gt;"",Table1[[#This Row],[Description]],"")</f>
        <v/>
      </c>
      <c r="AL120" s="46" t="str">
        <f>IF(Table1[[#This Row],[Posting Date]]&lt;&gt;"",Table1[[#This Row],[Reference Number]],"")</f>
        <v/>
      </c>
      <c r="AM120" s="46" t="str">
        <f>TRIM(Table1[[#This Row],[Line '#]])</f>
        <v/>
      </c>
      <c r="AN120" s="46" t="str">
        <f>TRIM(Table1[[#This Row],[Account]])</f>
        <v/>
      </c>
      <c r="AO120" s="46" t="str">
        <f>IF(Table1[[#This Row],[Posting Date]]&lt;&gt;"",$D$5,"")</f>
        <v/>
      </c>
      <c r="AP120" s="46" t="str">
        <f>TRIM(Table1[[#This Row],[Departments-Prgrams]])</f>
        <v/>
      </c>
      <c r="AQ120" s="46" t="str">
        <f>TRIM(Table1[[#This Row],[Grant]])</f>
        <v/>
      </c>
      <c r="AR120" s="46" t="str">
        <f>TRIM(Table1[[#This Row],[Staff ID]])</f>
        <v/>
      </c>
      <c r="AS120" s="46" t="str">
        <f>IF(TRIM(Table1[[#This Row],[Budget Code]])=0,"",TRIM(Table1[[#This Row],[Budget Code]]))</f>
        <v/>
      </c>
      <c r="AT120" s="46" t="str">
        <f>IF(Table1[[#This Row],[Line Description]]&lt;&gt;"",Table1[[#This Row],[Line Description]],"")</f>
        <v/>
      </c>
      <c r="AU120" s="46" t="str">
        <f>IF(Table1[[#This Row],[Cur_Amount Debit]]&gt;0,ROUND(Table1[[#This Row],[Cur_Amount Debit]],2),"")</f>
        <v/>
      </c>
      <c r="AV120" s="46" t="str">
        <f>IF(Table1[[#This Row],[Cur_Amount Credit]]&gt;0,ROUND(Table1[[#This Row],[Cur_Amount Credit]],2),"")</f>
        <v/>
      </c>
      <c r="AW120" s="46" t="str">
        <f>LEFT(Table1[[#This Row],[Cur]],3)</f>
        <v/>
      </c>
      <c r="AX120" s="59"/>
      <c r="AY120" s="46"/>
      <c r="AZ120" s="46" t="str">
        <f>IF(Table1[[#This Row],[Cur]]&lt;&gt;"",IF(Table1[[#This Row],[Cur]]="USD","",ExchangeRate),"")</f>
        <v/>
      </c>
      <c r="BA120" s="46" t="str">
        <f>IF(Table1[[#This Row],[Grant]]&lt;&gt;"",VLOOKUP(Table1[[#This Row],[Grant]],Grants!B:D,3),"")</f>
        <v/>
      </c>
      <c r="BB120" s="46" t="str">
        <f>TRIM(Table1[[#This Row],[Vendor ID]])</f>
        <v/>
      </c>
      <c r="BC120">
        <f>IF(Table1[[#This Row],[Reference Number]]=Q119,BC119,BC119+1)</f>
        <v>2</v>
      </c>
    </row>
    <row r="121" spans="1:55" ht="11.25" hidden="1" customHeight="1">
      <c r="A121" s="1"/>
      <c r="B121" s="88" t="str">
        <f>IF(Table1[[#This Row],[Posting Date]]&lt;&gt;"",IF(Table1[[#This Row],[Reference Number]]=Q120,B120+1,1),"")</f>
        <v/>
      </c>
      <c r="C121" s="61"/>
      <c r="D121" s="61"/>
      <c r="E121" s="218"/>
      <c r="F121" s="143" t="str">
        <f>IFERROR(IF(VLOOKUP(Table1[[#This Row],[Budget Code Description]],Dimentions!$X$6:$AC$132,2,FALSE)="","",VLOOKUP(Table1[[#This Row],[Budget Code Description]],Dimentions!$X$6:$AC$132,2,FALSE)),"")</f>
        <v/>
      </c>
      <c r="G121" s="143" t="str">
        <f>IFERROR(VLOOKUP(Table1[[#This Row],[Budget Code Description]],Dimentions!$X$6:$AC$132,3,FALSE),"")</f>
        <v/>
      </c>
      <c r="H121" s="64" t="str">
        <f>IFERROR(VLOOKUP(Table1[[#This Row],[Account]],Dimentions!$S$6:$V$233,2,FALSE),"")</f>
        <v/>
      </c>
      <c r="I121" s="62">
        <f>_xlfn.NUMBERVALUE(LEFT(Table1[[#This Row],[Account]],1))</f>
        <v>0</v>
      </c>
      <c r="J121" s="62" t="str">
        <f>IFERROR(VLOOKUP(Table1[[#This Row],[Budget Code Description]],Table6[#All],7,FALSE),"")</f>
        <v/>
      </c>
      <c r="K121" s="143" t="str">
        <f>IFERROR(VLOOKUP(Table1[[#This Row],[Budget Code Description]],Table6[#All],8,FALSE),"")</f>
        <v/>
      </c>
      <c r="L121" s="63"/>
      <c r="M121" s="65" t="str">
        <f>IFERROR(VLOOKUP(Table1[[#This Row],[Staff ID]],Table2[],2,FALSE),"")</f>
        <v/>
      </c>
      <c r="N121" s="211" t="str">
        <f>IFERROR(IF(VLOOKUP(Table1[[#This Row],[Budget Code Description]],Dimentions!$X$6:$AC$97,4,FALSE)="","",VLOOKUP(Table1[[#This Row],[Budget Code Description]],Dimentions!$X$6:$AC$97,4,FALSE)),"")</f>
        <v/>
      </c>
      <c r="O121" s="65" t="str">
        <f>IFERROR(VLOOKUP(Table1[[#This Row],[Vendor ID]],Table549[],2,FALSE),"")</f>
        <v/>
      </c>
      <c r="P121" s="63"/>
      <c r="Q121" s="143" t="str">
        <f>IF(Table1[[#This Row],[Posting Date]]&lt;&gt;"",$D$9,"")</f>
        <v/>
      </c>
      <c r="R121" s="159" t="str">
        <f>IF(Table1[[#This Row],[Posting Date]]&lt;&gt;"",$D$10,"")</f>
        <v/>
      </c>
      <c r="S121" s="66"/>
      <c r="T121" s="63"/>
      <c r="U121" s="67"/>
      <c r="V121" s="67"/>
      <c r="W121" s="67" t="str">
        <f t="shared" si="2"/>
        <v/>
      </c>
      <c r="X121" s="161" t="str">
        <f>IF(E121="","",(IF(Table1[[#This Row],[Cur]]="USD",Table1[[#This Row],[Cur_Amount Debit]],Table1[[#This Row],[Cur_Amount Debit]]/Table1[[#This Row],[Exchange Rate]])))</f>
        <v/>
      </c>
      <c r="Y121" s="161" t="str">
        <f>IF(E121="","",(IF(Table1[[#This Row],[Cur]]="USD",Table1[[#This Row],[Cur_Amount Credit]],Table1[[#This Row],[Cur_Amount Credit]]/ExchangeRate)))</f>
        <v/>
      </c>
      <c r="Z121" s="203" t="str">
        <f>IF(E121="","",(Table1[[#This Row],[Debit USD]]-Table1[[#This Row],[Credit USD]]))</f>
        <v/>
      </c>
      <c r="AA121" s="122"/>
      <c r="AB121" s="1"/>
      <c r="AC121" s="15"/>
      <c r="AD121" s="15" t="str">
        <f>IF(AND(OR(Table1[[#This Row],[Account]]="15030",Table1[[#This Row],[Account]]="15035",Table1[[#This Row],[Account]]="20150"),Table1[[#This Row],[Vendor ID]]=""),1,"")</f>
        <v/>
      </c>
      <c r="AE121" s="15"/>
      <c r="AF121" s="15"/>
      <c r="AG121" s="15"/>
      <c r="AH121" s="46" t="str">
        <f>IF(Table1[[#This Row],[Posting Date]]&lt;&gt;"","GJ-"&amp;CountryID,"")</f>
        <v/>
      </c>
      <c r="AI121" s="59" t="str">
        <f>IF(Table1[[#This Row],[Posting Date]]&lt;&gt;"",Table1[[#This Row],[Posting Date]],"")</f>
        <v/>
      </c>
      <c r="AJ121" s="46"/>
      <c r="AK121" s="46" t="str">
        <f>IF(Table1[[#This Row],[Description]]&lt;&gt;"",Table1[[#This Row],[Description]],"")</f>
        <v/>
      </c>
      <c r="AL121" s="46" t="str">
        <f>IF(Table1[[#This Row],[Posting Date]]&lt;&gt;"",Table1[[#This Row],[Reference Number]],"")</f>
        <v/>
      </c>
      <c r="AM121" s="46" t="str">
        <f>TRIM(Table1[[#This Row],[Line '#]])</f>
        <v/>
      </c>
      <c r="AN121" s="46" t="str">
        <f>TRIM(Table1[[#This Row],[Account]])</f>
        <v/>
      </c>
      <c r="AO121" s="46" t="str">
        <f>IF(Table1[[#This Row],[Posting Date]]&lt;&gt;"",$D$5,"")</f>
        <v/>
      </c>
      <c r="AP121" s="46" t="str">
        <f>TRIM(Table1[[#This Row],[Departments-Prgrams]])</f>
        <v/>
      </c>
      <c r="AQ121" s="46" t="str">
        <f>TRIM(Table1[[#This Row],[Grant]])</f>
        <v/>
      </c>
      <c r="AR121" s="46" t="str">
        <f>TRIM(Table1[[#This Row],[Staff ID]])</f>
        <v/>
      </c>
      <c r="AS121" s="46" t="str">
        <f>IF(TRIM(Table1[[#This Row],[Budget Code]])=0,"",TRIM(Table1[[#This Row],[Budget Code]]))</f>
        <v/>
      </c>
      <c r="AT121" s="46" t="str">
        <f>IF(Table1[[#This Row],[Line Description]]&lt;&gt;"",Table1[[#This Row],[Line Description]],"")</f>
        <v/>
      </c>
      <c r="AU121" s="46" t="str">
        <f>IF(Table1[[#This Row],[Cur_Amount Debit]]&gt;0,ROUND(Table1[[#This Row],[Cur_Amount Debit]],2),"")</f>
        <v/>
      </c>
      <c r="AV121" s="46" t="str">
        <f>IF(Table1[[#This Row],[Cur_Amount Credit]]&gt;0,ROUND(Table1[[#This Row],[Cur_Amount Credit]],2),"")</f>
        <v/>
      </c>
      <c r="AW121" s="46" t="str">
        <f>LEFT(Table1[[#This Row],[Cur]],3)</f>
        <v/>
      </c>
      <c r="AX121" s="59"/>
      <c r="AY121" s="46"/>
      <c r="AZ121" s="46" t="str">
        <f>IF(Table1[[#This Row],[Cur]]&lt;&gt;"",IF(Table1[[#This Row],[Cur]]="USD","",ExchangeRate),"")</f>
        <v/>
      </c>
      <c r="BA121" s="46" t="str">
        <f>IF(Table1[[#This Row],[Grant]]&lt;&gt;"",VLOOKUP(Table1[[#This Row],[Grant]],Grants!B:D,3),"")</f>
        <v/>
      </c>
      <c r="BB121" s="46" t="str">
        <f>TRIM(Table1[[#This Row],[Vendor ID]])</f>
        <v/>
      </c>
      <c r="BC121">
        <f>IF(Table1[[#This Row],[Reference Number]]=Q120,BC120,BC120+1)</f>
        <v>2</v>
      </c>
    </row>
    <row r="122" spans="1:55" ht="11.25" hidden="1" customHeight="1">
      <c r="A122" s="1"/>
      <c r="B122" s="88" t="str">
        <f>IF(Table1[[#This Row],[Posting Date]]&lt;&gt;"",IF(Table1[[#This Row],[Reference Number]]=Q121,B121+1,1),"")</f>
        <v/>
      </c>
      <c r="C122" s="61"/>
      <c r="D122" s="61"/>
      <c r="E122" s="218"/>
      <c r="F122" s="143" t="str">
        <f>IFERROR(IF(VLOOKUP(Table1[[#This Row],[Budget Code Description]],Dimentions!$X$6:$AC$132,2,FALSE)="","",VLOOKUP(Table1[[#This Row],[Budget Code Description]],Dimentions!$X$6:$AC$132,2,FALSE)),"")</f>
        <v/>
      </c>
      <c r="G122" s="143" t="str">
        <f>IFERROR(VLOOKUP(Table1[[#This Row],[Budget Code Description]],Dimentions!$X$6:$AC$132,3,FALSE),"")</f>
        <v/>
      </c>
      <c r="H122" s="64" t="str">
        <f>IFERROR(VLOOKUP(Table1[[#This Row],[Account]],Dimentions!$S$6:$V$233,2,FALSE),"")</f>
        <v/>
      </c>
      <c r="I122" s="62">
        <f>_xlfn.NUMBERVALUE(LEFT(Table1[[#This Row],[Account]],1))</f>
        <v>0</v>
      </c>
      <c r="J122" s="62" t="str">
        <f>IFERROR(VLOOKUP(Table1[[#This Row],[Budget Code Description]],Table6[#All],7,FALSE),"")</f>
        <v/>
      </c>
      <c r="K122" s="143" t="str">
        <f>IFERROR(VLOOKUP(Table1[[#This Row],[Budget Code Description]],Table6[#All],8,FALSE),"")</f>
        <v/>
      </c>
      <c r="L122" s="63"/>
      <c r="M122" s="65" t="str">
        <f>IFERROR(VLOOKUP(Table1[[#This Row],[Staff ID]],Table2[],2,FALSE),"")</f>
        <v/>
      </c>
      <c r="N122" s="211" t="str">
        <f>IFERROR(IF(VLOOKUP(Table1[[#This Row],[Budget Code Description]],Dimentions!$X$6:$AC$97,4,FALSE)="","",VLOOKUP(Table1[[#This Row],[Budget Code Description]],Dimentions!$X$6:$AC$97,4,FALSE)),"")</f>
        <v/>
      </c>
      <c r="O122" s="65" t="str">
        <f>IFERROR(VLOOKUP(Table1[[#This Row],[Vendor ID]],Table549[],2,FALSE),"")</f>
        <v/>
      </c>
      <c r="P122" s="63"/>
      <c r="Q122" s="143" t="str">
        <f>IF(Table1[[#This Row],[Posting Date]]&lt;&gt;"",$D$9,"")</f>
        <v/>
      </c>
      <c r="R122" s="159" t="str">
        <f>IF(Table1[[#This Row],[Posting Date]]&lt;&gt;"",$D$10,"")</f>
        <v/>
      </c>
      <c r="S122" s="66"/>
      <c r="T122" s="63"/>
      <c r="U122" s="67"/>
      <c r="V122" s="67"/>
      <c r="W122" s="67" t="str">
        <f t="shared" si="2"/>
        <v/>
      </c>
      <c r="X122" s="161" t="str">
        <f>IF(E122="","",(IF(Table1[[#This Row],[Cur]]="USD",Table1[[#This Row],[Cur_Amount Debit]],Table1[[#This Row],[Cur_Amount Debit]]/Table1[[#This Row],[Exchange Rate]])))</f>
        <v/>
      </c>
      <c r="Y122" s="161" t="str">
        <f>IF(E122="","",(IF(Table1[[#This Row],[Cur]]="USD",Table1[[#This Row],[Cur_Amount Credit]],Table1[[#This Row],[Cur_Amount Credit]]/ExchangeRate)))</f>
        <v/>
      </c>
      <c r="Z122" s="203" t="str">
        <f>IF(E122="","",(Table1[[#This Row],[Debit USD]]-Table1[[#This Row],[Credit USD]]))</f>
        <v/>
      </c>
      <c r="AA122" s="122"/>
      <c r="AB122" s="1"/>
      <c r="AC122" s="15"/>
      <c r="AD122" s="15" t="str">
        <f>IF(AND(OR(Table1[[#This Row],[Account]]="15030",Table1[[#This Row],[Account]]="15035",Table1[[#This Row],[Account]]="20150"),Table1[[#This Row],[Vendor ID]]=""),1,"")</f>
        <v/>
      </c>
      <c r="AE122" s="15"/>
      <c r="AF122" s="15"/>
      <c r="AG122" s="15"/>
      <c r="AH122" s="46" t="str">
        <f>IF(Table1[[#This Row],[Posting Date]]&lt;&gt;"","GJ-"&amp;CountryID,"")</f>
        <v/>
      </c>
      <c r="AI122" s="59" t="str">
        <f>IF(Table1[[#This Row],[Posting Date]]&lt;&gt;"",Table1[[#This Row],[Posting Date]],"")</f>
        <v/>
      </c>
      <c r="AJ122" s="46"/>
      <c r="AK122" s="46" t="str">
        <f>IF(Table1[[#This Row],[Description]]&lt;&gt;"",Table1[[#This Row],[Description]],"")</f>
        <v/>
      </c>
      <c r="AL122" s="46" t="str">
        <f>IF(Table1[[#This Row],[Posting Date]]&lt;&gt;"",Table1[[#This Row],[Reference Number]],"")</f>
        <v/>
      </c>
      <c r="AM122" s="46" t="str">
        <f>TRIM(Table1[[#This Row],[Line '#]])</f>
        <v/>
      </c>
      <c r="AN122" s="46" t="str">
        <f>TRIM(Table1[[#This Row],[Account]])</f>
        <v/>
      </c>
      <c r="AO122" s="46" t="str">
        <f>IF(Table1[[#This Row],[Posting Date]]&lt;&gt;"",$D$5,"")</f>
        <v/>
      </c>
      <c r="AP122" s="46" t="str">
        <f>TRIM(Table1[[#This Row],[Departments-Prgrams]])</f>
        <v/>
      </c>
      <c r="AQ122" s="46" t="str">
        <f>TRIM(Table1[[#This Row],[Grant]])</f>
        <v/>
      </c>
      <c r="AR122" s="46" t="str">
        <f>TRIM(Table1[[#This Row],[Staff ID]])</f>
        <v/>
      </c>
      <c r="AS122" s="46" t="str">
        <f>IF(TRIM(Table1[[#This Row],[Budget Code]])=0,"",TRIM(Table1[[#This Row],[Budget Code]]))</f>
        <v/>
      </c>
      <c r="AT122" s="46" t="str">
        <f>IF(Table1[[#This Row],[Line Description]]&lt;&gt;"",Table1[[#This Row],[Line Description]],"")</f>
        <v/>
      </c>
      <c r="AU122" s="46" t="str">
        <f>IF(Table1[[#This Row],[Cur_Amount Debit]]&gt;0,ROUND(Table1[[#This Row],[Cur_Amount Debit]],2),"")</f>
        <v/>
      </c>
      <c r="AV122" s="46" t="str">
        <f>IF(Table1[[#This Row],[Cur_Amount Credit]]&gt;0,ROUND(Table1[[#This Row],[Cur_Amount Credit]],2),"")</f>
        <v/>
      </c>
      <c r="AW122" s="46" t="str">
        <f>LEFT(Table1[[#This Row],[Cur]],3)</f>
        <v/>
      </c>
      <c r="AX122" s="59"/>
      <c r="AY122" s="46"/>
      <c r="AZ122" s="46" t="str">
        <f>IF(Table1[[#This Row],[Cur]]&lt;&gt;"",IF(Table1[[#This Row],[Cur]]="USD","",ExchangeRate),"")</f>
        <v/>
      </c>
      <c r="BA122" s="46" t="str">
        <f>IF(Table1[[#This Row],[Grant]]&lt;&gt;"",VLOOKUP(Table1[[#This Row],[Grant]],Grants!B:D,3),"")</f>
        <v/>
      </c>
      <c r="BB122" s="46" t="str">
        <f>TRIM(Table1[[#This Row],[Vendor ID]])</f>
        <v/>
      </c>
      <c r="BC122">
        <f>IF(Table1[[#This Row],[Reference Number]]=Q121,BC121,BC121+1)</f>
        <v>2</v>
      </c>
    </row>
    <row r="123" spans="1:55" ht="11.25" hidden="1" customHeight="1">
      <c r="A123" s="1"/>
      <c r="B123" s="88" t="str">
        <f>IF(Table1[[#This Row],[Posting Date]]&lt;&gt;"",IF(Table1[[#This Row],[Reference Number]]=Q122,B122+1,1),"")</f>
        <v/>
      </c>
      <c r="C123" s="61"/>
      <c r="D123" s="61"/>
      <c r="E123" s="218"/>
      <c r="F123" s="143" t="str">
        <f>IFERROR(IF(VLOOKUP(Table1[[#This Row],[Budget Code Description]],Dimentions!$X$6:$AC$132,2,FALSE)="","",VLOOKUP(Table1[[#This Row],[Budget Code Description]],Dimentions!$X$6:$AC$132,2,FALSE)),"")</f>
        <v/>
      </c>
      <c r="G123" s="143" t="str">
        <f>IFERROR(VLOOKUP(Table1[[#This Row],[Budget Code Description]],Dimentions!$X$6:$AC$132,3,FALSE),"")</f>
        <v/>
      </c>
      <c r="H123" s="64" t="str">
        <f>IFERROR(VLOOKUP(Table1[[#This Row],[Account]],Dimentions!$S$6:$V$233,2,FALSE),"")</f>
        <v/>
      </c>
      <c r="I123" s="62">
        <f>_xlfn.NUMBERVALUE(LEFT(Table1[[#This Row],[Account]],1))</f>
        <v>0</v>
      </c>
      <c r="J123" s="62" t="str">
        <f>IFERROR(VLOOKUP(Table1[[#This Row],[Budget Code Description]],Table6[#All],7,FALSE),"")</f>
        <v/>
      </c>
      <c r="K123" s="143" t="str">
        <f>IFERROR(VLOOKUP(Table1[[#This Row],[Budget Code Description]],Table6[#All],8,FALSE),"")</f>
        <v/>
      </c>
      <c r="L123" s="63"/>
      <c r="M123" s="65" t="str">
        <f>IFERROR(VLOOKUP(Table1[[#This Row],[Staff ID]],Table2[],2,FALSE),"")</f>
        <v/>
      </c>
      <c r="N123" s="211" t="str">
        <f>IFERROR(IF(VLOOKUP(Table1[[#This Row],[Budget Code Description]],Dimentions!$X$6:$AC$97,4,FALSE)="","",VLOOKUP(Table1[[#This Row],[Budget Code Description]],Dimentions!$X$6:$AC$97,4,FALSE)),"")</f>
        <v/>
      </c>
      <c r="O123" s="65" t="str">
        <f>IFERROR(VLOOKUP(Table1[[#This Row],[Vendor ID]],Table549[],2,FALSE),"")</f>
        <v/>
      </c>
      <c r="P123" s="63"/>
      <c r="Q123" s="143" t="str">
        <f>IF(Table1[[#This Row],[Posting Date]]&lt;&gt;"",$D$9,"")</f>
        <v/>
      </c>
      <c r="R123" s="159" t="str">
        <f>IF(Table1[[#This Row],[Posting Date]]&lt;&gt;"",$D$10,"")</f>
        <v/>
      </c>
      <c r="S123" s="66"/>
      <c r="T123" s="63"/>
      <c r="U123" s="67"/>
      <c r="V123" s="67"/>
      <c r="W123" s="67" t="str">
        <f t="shared" si="2"/>
        <v/>
      </c>
      <c r="X123" s="161" t="str">
        <f>IF(E123="","",(IF(Table1[[#This Row],[Cur]]="USD",Table1[[#This Row],[Cur_Amount Debit]],Table1[[#This Row],[Cur_Amount Debit]]/Table1[[#This Row],[Exchange Rate]])))</f>
        <v/>
      </c>
      <c r="Y123" s="161" t="str">
        <f>IF(E123="","",(IF(Table1[[#This Row],[Cur]]="USD",Table1[[#This Row],[Cur_Amount Credit]],Table1[[#This Row],[Cur_Amount Credit]]/ExchangeRate)))</f>
        <v/>
      </c>
      <c r="Z123" s="203" t="str">
        <f>IF(E123="","",(Table1[[#This Row],[Debit USD]]-Table1[[#This Row],[Credit USD]]))</f>
        <v/>
      </c>
      <c r="AA123" s="122"/>
      <c r="AB123" s="1"/>
      <c r="AC123" s="15"/>
      <c r="AD123" s="15" t="str">
        <f>IF(AND(OR(Table1[[#This Row],[Account]]="15030",Table1[[#This Row],[Account]]="15035",Table1[[#This Row],[Account]]="20150"),Table1[[#This Row],[Vendor ID]]=""),1,"")</f>
        <v/>
      </c>
      <c r="AE123" s="15"/>
      <c r="AF123" s="15"/>
      <c r="AG123" s="15"/>
      <c r="AH123" s="46" t="str">
        <f>IF(Table1[[#This Row],[Posting Date]]&lt;&gt;"","GJ-"&amp;CountryID,"")</f>
        <v/>
      </c>
      <c r="AI123" s="59" t="str">
        <f>IF(Table1[[#This Row],[Posting Date]]&lt;&gt;"",Table1[[#This Row],[Posting Date]],"")</f>
        <v/>
      </c>
      <c r="AJ123" s="46"/>
      <c r="AK123" s="46" t="str">
        <f>IF(Table1[[#This Row],[Description]]&lt;&gt;"",Table1[[#This Row],[Description]],"")</f>
        <v/>
      </c>
      <c r="AL123" s="46" t="str">
        <f>IF(Table1[[#This Row],[Posting Date]]&lt;&gt;"",Table1[[#This Row],[Reference Number]],"")</f>
        <v/>
      </c>
      <c r="AM123" s="46" t="str">
        <f>TRIM(Table1[[#This Row],[Line '#]])</f>
        <v/>
      </c>
      <c r="AN123" s="46" t="str">
        <f>TRIM(Table1[[#This Row],[Account]])</f>
        <v/>
      </c>
      <c r="AO123" s="46" t="str">
        <f>IF(Table1[[#This Row],[Posting Date]]&lt;&gt;"",$D$5,"")</f>
        <v/>
      </c>
      <c r="AP123" s="46" t="str">
        <f>TRIM(Table1[[#This Row],[Departments-Prgrams]])</f>
        <v/>
      </c>
      <c r="AQ123" s="46" t="str">
        <f>TRIM(Table1[[#This Row],[Grant]])</f>
        <v/>
      </c>
      <c r="AR123" s="46" t="str">
        <f>TRIM(Table1[[#This Row],[Staff ID]])</f>
        <v/>
      </c>
      <c r="AS123" s="46" t="str">
        <f>IF(TRIM(Table1[[#This Row],[Budget Code]])=0,"",TRIM(Table1[[#This Row],[Budget Code]]))</f>
        <v/>
      </c>
      <c r="AT123" s="46" t="str">
        <f>IF(Table1[[#This Row],[Line Description]]&lt;&gt;"",Table1[[#This Row],[Line Description]],"")</f>
        <v/>
      </c>
      <c r="AU123" s="46" t="str">
        <f>IF(Table1[[#This Row],[Cur_Amount Debit]]&gt;0,ROUND(Table1[[#This Row],[Cur_Amount Debit]],2),"")</f>
        <v/>
      </c>
      <c r="AV123" s="46" t="str">
        <f>IF(Table1[[#This Row],[Cur_Amount Credit]]&gt;0,ROUND(Table1[[#This Row],[Cur_Amount Credit]],2),"")</f>
        <v/>
      </c>
      <c r="AW123" s="46" t="str">
        <f>LEFT(Table1[[#This Row],[Cur]],3)</f>
        <v/>
      </c>
      <c r="AX123" s="59"/>
      <c r="AY123" s="46"/>
      <c r="AZ123" s="46" t="str">
        <f>IF(Table1[[#This Row],[Cur]]&lt;&gt;"",IF(Table1[[#This Row],[Cur]]="USD","",ExchangeRate),"")</f>
        <v/>
      </c>
      <c r="BA123" s="46" t="str">
        <f>IF(Table1[[#This Row],[Grant]]&lt;&gt;"",VLOOKUP(Table1[[#This Row],[Grant]],Grants!B:D,3),"")</f>
        <v/>
      </c>
      <c r="BB123" s="46" t="str">
        <f>TRIM(Table1[[#This Row],[Vendor ID]])</f>
        <v/>
      </c>
      <c r="BC123">
        <f>IF(Table1[[#This Row],[Reference Number]]=Q122,BC122,BC122+1)</f>
        <v>2</v>
      </c>
    </row>
    <row r="124" spans="1:55" ht="11.25" hidden="1" customHeight="1">
      <c r="A124" s="1"/>
      <c r="B124" s="88" t="str">
        <f>IF(Table1[[#This Row],[Posting Date]]&lt;&gt;"",IF(Table1[[#This Row],[Reference Number]]=Q123,B123+1,1),"")</f>
        <v/>
      </c>
      <c r="C124" s="61"/>
      <c r="D124" s="61"/>
      <c r="E124" s="218"/>
      <c r="F124" s="143" t="str">
        <f>IFERROR(IF(VLOOKUP(Table1[[#This Row],[Budget Code Description]],Dimentions!$X$6:$AC$132,2,FALSE)="","",VLOOKUP(Table1[[#This Row],[Budget Code Description]],Dimentions!$X$6:$AC$132,2,FALSE)),"")</f>
        <v/>
      </c>
      <c r="G124" s="143" t="str">
        <f>IFERROR(VLOOKUP(Table1[[#This Row],[Budget Code Description]],Dimentions!$X$6:$AC$132,3,FALSE),"")</f>
        <v/>
      </c>
      <c r="H124" s="64" t="str">
        <f>IFERROR(VLOOKUP(Table1[[#This Row],[Account]],Dimentions!$S$6:$V$233,2,FALSE),"")</f>
        <v/>
      </c>
      <c r="I124" s="62">
        <f>_xlfn.NUMBERVALUE(LEFT(Table1[[#This Row],[Account]],1))</f>
        <v>0</v>
      </c>
      <c r="J124" s="62" t="str">
        <f>IFERROR(VLOOKUP(Table1[[#This Row],[Budget Code Description]],Table6[#All],7,FALSE),"")</f>
        <v/>
      </c>
      <c r="K124" s="143" t="str">
        <f>IFERROR(VLOOKUP(Table1[[#This Row],[Budget Code Description]],Table6[#All],8,FALSE),"")</f>
        <v/>
      </c>
      <c r="L124" s="63"/>
      <c r="M124" s="65" t="str">
        <f>IFERROR(VLOOKUP(Table1[[#This Row],[Staff ID]],Table2[],2,FALSE),"")</f>
        <v/>
      </c>
      <c r="N124" s="211" t="str">
        <f>IFERROR(IF(VLOOKUP(Table1[[#This Row],[Budget Code Description]],Dimentions!$X$6:$AC$97,4,FALSE)="","",VLOOKUP(Table1[[#This Row],[Budget Code Description]],Dimentions!$X$6:$AC$97,4,FALSE)),"")</f>
        <v/>
      </c>
      <c r="O124" s="65" t="str">
        <f>IFERROR(VLOOKUP(Table1[[#This Row],[Vendor ID]],Table549[],2,FALSE),"")</f>
        <v/>
      </c>
      <c r="P124" s="63"/>
      <c r="Q124" s="143" t="str">
        <f>IF(Table1[[#This Row],[Posting Date]]&lt;&gt;"",$D$9,"")</f>
        <v/>
      </c>
      <c r="R124" s="159" t="str">
        <f>IF(Table1[[#This Row],[Posting Date]]&lt;&gt;"",$D$10,"")</f>
        <v/>
      </c>
      <c r="S124" s="66"/>
      <c r="T124" s="63"/>
      <c r="U124" s="67"/>
      <c r="V124" s="67"/>
      <c r="W124" s="67" t="str">
        <f t="shared" si="2"/>
        <v/>
      </c>
      <c r="X124" s="161" t="str">
        <f>IF(E124="","",(IF(Table1[[#This Row],[Cur]]="USD",Table1[[#This Row],[Cur_Amount Debit]],Table1[[#This Row],[Cur_Amount Debit]]/Table1[[#This Row],[Exchange Rate]])))</f>
        <v/>
      </c>
      <c r="Y124" s="161" t="str">
        <f>IF(E124="","",(IF(Table1[[#This Row],[Cur]]="USD",Table1[[#This Row],[Cur_Amount Credit]],Table1[[#This Row],[Cur_Amount Credit]]/ExchangeRate)))</f>
        <v/>
      </c>
      <c r="Z124" s="203" t="str">
        <f>IF(E124="","",(Table1[[#This Row],[Debit USD]]-Table1[[#This Row],[Credit USD]]))</f>
        <v/>
      </c>
      <c r="AA124" s="122"/>
      <c r="AB124" s="1"/>
      <c r="AC124" s="15"/>
      <c r="AD124" s="15" t="str">
        <f>IF(AND(OR(Table1[[#This Row],[Account]]="15030",Table1[[#This Row],[Account]]="15035",Table1[[#This Row],[Account]]="20150"),Table1[[#This Row],[Vendor ID]]=""),1,"")</f>
        <v/>
      </c>
      <c r="AE124" s="15"/>
      <c r="AF124" s="15"/>
      <c r="AG124" s="15"/>
      <c r="AH124" s="46" t="str">
        <f>IF(Table1[[#This Row],[Posting Date]]&lt;&gt;"","GJ-"&amp;CountryID,"")</f>
        <v/>
      </c>
      <c r="AI124" s="59" t="str">
        <f>IF(Table1[[#This Row],[Posting Date]]&lt;&gt;"",Table1[[#This Row],[Posting Date]],"")</f>
        <v/>
      </c>
      <c r="AJ124" s="46"/>
      <c r="AK124" s="46" t="str">
        <f>IF(Table1[[#This Row],[Description]]&lt;&gt;"",Table1[[#This Row],[Description]],"")</f>
        <v/>
      </c>
      <c r="AL124" s="46" t="str">
        <f>IF(Table1[[#This Row],[Posting Date]]&lt;&gt;"",Table1[[#This Row],[Reference Number]],"")</f>
        <v/>
      </c>
      <c r="AM124" s="46" t="str">
        <f>TRIM(Table1[[#This Row],[Line '#]])</f>
        <v/>
      </c>
      <c r="AN124" s="46" t="str">
        <f>TRIM(Table1[[#This Row],[Account]])</f>
        <v/>
      </c>
      <c r="AO124" s="46" t="str">
        <f>IF(Table1[[#This Row],[Posting Date]]&lt;&gt;"",$D$5,"")</f>
        <v/>
      </c>
      <c r="AP124" s="46" t="str">
        <f>TRIM(Table1[[#This Row],[Departments-Prgrams]])</f>
        <v/>
      </c>
      <c r="AQ124" s="46" t="str">
        <f>TRIM(Table1[[#This Row],[Grant]])</f>
        <v/>
      </c>
      <c r="AR124" s="46" t="str">
        <f>TRIM(Table1[[#This Row],[Staff ID]])</f>
        <v/>
      </c>
      <c r="AS124" s="46" t="str">
        <f>IF(TRIM(Table1[[#This Row],[Budget Code]])=0,"",TRIM(Table1[[#This Row],[Budget Code]]))</f>
        <v/>
      </c>
      <c r="AT124" s="46" t="str">
        <f>IF(Table1[[#This Row],[Line Description]]&lt;&gt;"",Table1[[#This Row],[Line Description]],"")</f>
        <v/>
      </c>
      <c r="AU124" s="46" t="str">
        <f>IF(Table1[[#This Row],[Cur_Amount Debit]]&gt;0,ROUND(Table1[[#This Row],[Cur_Amount Debit]],2),"")</f>
        <v/>
      </c>
      <c r="AV124" s="46" t="str">
        <f>IF(Table1[[#This Row],[Cur_Amount Credit]]&gt;0,ROUND(Table1[[#This Row],[Cur_Amount Credit]],2),"")</f>
        <v/>
      </c>
      <c r="AW124" s="46" t="str">
        <f>LEFT(Table1[[#This Row],[Cur]],3)</f>
        <v/>
      </c>
      <c r="AX124" s="59"/>
      <c r="AY124" s="46"/>
      <c r="AZ124" s="46" t="str">
        <f>IF(Table1[[#This Row],[Cur]]&lt;&gt;"",IF(Table1[[#This Row],[Cur]]="USD","",ExchangeRate),"")</f>
        <v/>
      </c>
      <c r="BA124" s="46" t="str">
        <f>IF(Table1[[#This Row],[Grant]]&lt;&gt;"",VLOOKUP(Table1[[#This Row],[Grant]],Grants!B:D,3),"")</f>
        <v/>
      </c>
      <c r="BB124" s="46" t="str">
        <f>TRIM(Table1[[#This Row],[Vendor ID]])</f>
        <v/>
      </c>
      <c r="BC124">
        <f>IF(Table1[[#This Row],[Reference Number]]=Q123,BC123,BC123+1)</f>
        <v>2</v>
      </c>
    </row>
    <row r="125" spans="1:55" ht="11.25" hidden="1" customHeight="1">
      <c r="A125" s="1"/>
      <c r="B125" s="88" t="str">
        <f>IF(Table1[[#This Row],[Posting Date]]&lt;&gt;"",IF(Table1[[#This Row],[Reference Number]]=Q124,B124+1,1),"")</f>
        <v/>
      </c>
      <c r="C125" s="61"/>
      <c r="D125" s="61"/>
      <c r="E125" s="218"/>
      <c r="F125" s="143" t="str">
        <f>IFERROR(IF(VLOOKUP(Table1[[#This Row],[Budget Code Description]],Dimentions!$X$6:$AC$132,2,FALSE)="","",VLOOKUP(Table1[[#This Row],[Budget Code Description]],Dimentions!$X$6:$AC$132,2,FALSE)),"")</f>
        <v/>
      </c>
      <c r="G125" s="143" t="str">
        <f>IFERROR(VLOOKUP(Table1[[#This Row],[Budget Code Description]],Dimentions!$X$6:$AC$132,3,FALSE),"")</f>
        <v/>
      </c>
      <c r="H125" s="64" t="str">
        <f>IFERROR(VLOOKUP(Table1[[#This Row],[Account]],Dimentions!$S$6:$V$233,2,FALSE),"")</f>
        <v/>
      </c>
      <c r="I125" s="62">
        <f>_xlfn.NUMBERVALUE(LEFT(Table1[[#This Row],[Account]],1))</f>
        <v>0</v>
      </c>
      <c r="J125" s="62" t="str">
        <f>IFERROR(VLOOKUP(Table1[[#This Row],[Budget Code Description]],Table6[#All],7,FALSE),"")</f>
        <v/>
      </c>
      <c r="K125" s="143" t="str">
        <f>IFERROR(VLOOKUP(Table1[[#This Row],[Budget Code Description]],Table6[#All],8,FALSE),"")</f>
        <v/>
      </c>
      <c r="L125" s="63"/>
      <c r="M125" s="65" t="str">
        <f>IFERROR(VLOOKUP(Table1[[#This Row],[Staff ID]],Table2[],2,FALSE),"")</f>
        <v/>
      </c>
      <c r="N125" s="211" t="str">
        <f>IFERROR(IF(VLOOKUP(Table1[[#This Row],[Budget Code Description]],Dimentions!$X$6:$AC$97,4,FALSE)="","",VLOOKUP(Table1[[#This Row],[Budget Code Description]],Dimentions!$X$6:$AC$97,4,FALSE)),"")</f>
        <v/>
      </c>
      <c r="O125" s="65" t="str">
        <f>IFERROR(VLOOKUP(Table1[[#This Row],[Vendor ID]],Table549[],2,FALSE),"")</f>
        <v/>
      </c>
      <c r="P125" s="63"/>
      <c r="Q125" s="143" t="str">
        <f>IF(Table1[[#This Row],[Posting Date]]&lt;&gt;"",$D$9,"")</f>
        <v/>
      </c>
      <c r="R125" s="159" t="str">
        <f>IF(Table1[[#This Row],[Posting Date]]&lt;&gt;"",$D$10,"")</f>
        <v/>
      </c>
      <c r="S125" s="66"/>
      <c r="T125" s="63"/>
      <c r="U125" s="67"/>
      <c r="V125" s="67"/>
      <c r="W125" s="67" t="str">
        <f t="shared" si="2"/>
        <v/>
      </c>
      <c r="X125" s="161" t="str">
        <f>IF(E125="","",(IF(Table1[[#This Row],[Cur]]="USD",Table1[[#This Row],[Cur_Amount Debit]],Table1[[#This Row],[Cur_Amount Debit]]/Table1[[#This Row],[Exchange Rate]])))</f>
        <v/>
      </c>
      <c r="Y125" s="161" t="str">
        <f>IF(E125="","",(IF(Table1[[#This Row],[Cur]]="USD",Table1[[#This Row],[Cur_Amount Credit]],Table1[[#This Row],[Cur_Amount Credit]]/ExchangeRate)))</f>
        <v/>
      </c>
      <c r="Z125" s="203" t="str">
        <f>IF(E125="","",(Table1[[#This Row],[Debit USD]]-Table1[[#This Row],[Credit USD]]))</f>
        <v/>
      </c>
      <c r="AA125" s="122"/>
      <c r="AB125" s="1"/>
      <c r="AC125" s="15"/>
      <c r="AD125" s="15" t="str">
        <f>IF(AND(OR(Table1[[#This Row],[Account]]="15030",Table1[[#This Row],[Account]]="15035",Table1[[#This Row],[Account]]="20150"),Table1[[#This Row],[Vendor ID]]=""),1,"")</f>
        <v/>
      </c>
      <c r="AE125" s="15"/>
      <c r="AF125" s="15"/>
      <c r="AG125" s="15"/>
      <c r="AH125" s="46" t="str">
        <f>IF(Table1[[#This Row],[Posting Date]]&lt;&gt;"","GJ-"&amp;CountryID,"")</f>
        <v/>
      </c>
      <c r="AI125" s="59" t="str">
        <f>IF(Table1[[#This Row],[Posting Date]]&lt;&gt;"",Table1[[#This Row],[Posting Date]],"")</f>
        <v/>
      </c>
      <c r="AJ125" s="46"/>
      <c r="AK125" s="46" t="str">
        <f>IF(Table1[[#This Row],[Description]]&lt;&gt;"",Table1[[#This Row],[Description]],"")</f>
        <v/>
      </c>
      <c r="AL125" s="46" t="str">
        <f>IF(Table1[[#This Row],[Posting Date]]&lt;&gt;"",Table1[[#This Row],[Reference Number]],"")</f>
        <v/>
      </c>
      <c r="AM125" s="46" t="str">
        <f>TRIM(Table1[[#This Row],[Line '#]])</f>
        <v/>
      </c>
      <c r="AN125" s="46" t="str">
        <f>TRIM(Table1[[#This Row],[Account]])</f>
        <v/>
      </c>
      <c r="AO125" s="46" t="str">
        <f>IF(Table1[[#This Row],[Posting Date]]&lt;&gt;"",$D$5,"")</f>
        <v/>
      </c>
      <c r="AP125" s="46" t="str">
        <f>TRIM(Table1[[#This Row],[Departments-Prgrams]])</f>
        <v/>
      </c>
      <c r="AQ125" s="46" t="str">
        <f>TRIM(Table1[[#This Row],[Grant]])</f>
        <v/>
      </c>
      <c r="AR125" s="46" t="str">
        <f>TRIM(Table1[[#This Row],[Staff ID]])</f>
        <v/>
      </c>
      <c r="AS125" s="46" t="str">
        <f>IF(TRIM(Table1[[#This Row],[Budget Code]])=0,"",TRIM(Table1[[#This Row],[Budget Code]]))</f>
        <v/>
      </c>
      <c r="AT125" s="46" t="str">
        <f>IF(Table1[[#This Row],[Line Description]]&lt;&gt;"",Table1[[#This Row],[Line Description]],"")</f>
        <v/>
      </c>
      <c r="AU125" s="46" t="str">
        <f>IF(Table1[[#This Row],[Cur_Amount Debit]]&gt;0,ROUND(Table1[[#This Row],[Cur_Amount Debit]],2),"")</f>
        <v/>
      </c>
      <c r="AV125" s="46" t="str">
        <f>IF(Table1[[#This Row],[Cur_Amount Credit]]&gt;0,ROUND(Table1[[#This Row],[Cur_Amount Credit]],2),"")</f>
        <v/>
      </c>
      <c r="AW125" s="46" t="str">
        <f>LEFT(Table1[[#This Row],[Cur]],3)</f>
        <v/>
      </c>
      <c r="AX125" s="59"/>
      <c r="AY125" s="46"/>
      <c r="AZ125" s="46" t="str">
        <f>IF(Table1[[#This Row],[Cur]]&lt;&gt;"",IF(Table1[[#This Row],[Cur]]="USD","",ExchangeRate),"")</f>
        <v/>
      </c>
      <c r="BA125" s="46" t="str">
        <f>IF(Table1[[#This Row],[Grant]]&lt;&gt;"",VLOOKUP(Table1[[#This Row],[Grant]],Grants!B:D,3),"")</f>
        <v/>
      </c>
      <c r="BB125" s="46" t="str">
        <f>TRIM(Table1[[#This Row],[Vendor ID]])</f>
        <v/>
      </c>
      <c r="BC125">
        <f>IF(Table1[[#This Row],[Reference Number]]=Q124,BC124,BC124+1)</f>
        <v>2</v>
      </c>
    </row>
    <row r="126" spans="1:55" ht="11.25" hidden="1" customHeight="1">
      <c r="A126" s="1"/>
      <c r="B126" s="88" t="str">
        <f>IF(Table1[[#This Row],[Posting Date]]&lt;&gt;"",IF(Table1[[#This Row],[Reference Number]]=Q125,B125+1,1),"")</f>
        <v/>
      </c>
      <c r="C126" s="61"/>
      <c r="D126" s="61"/>
      <c r="E126" s="218"/>
      <c r="F126" s="143" t="str">
        <f>IFERROR(IF(VLOOKUP(Table1[[#This Row],[Budget Code Description]],Dimentions!$X$6:$AC$132,2,FALSE)="","",VLOOKUP(Table1[[#This Row],[Budget Code Description]],Dimentions!$X$6:$AC$132,2,FALSE)),"")</f>
        <v/>
      </c>
      <c r="G126" s="143" t="str">
        <f>IFERROR(VLOOKUP(Table1[[#This Row],[Budget Code Description]],Dimentions!$X$6:$AC$132,3,FALSE),"")</f>
        <v/>
      </c>
      <c r="H126" s="64" t="str">
        <f>IFERROR(VLOOKUP(Table1[[#This Row],[Account]],Dimentions!$S$6:$V$233,2,FALSE),"")</f>
        <v/>
      </c>
      <c r="I126" s="62">
        <f>_xlfn.NUMBERVALUE(LEFT(Table1[[#This Row],[Account]],1))</f>
        <v>0</v>
      </c>
      <c r="J126" s="62" t="str">
        <f>IFERROR(VLOOKUP(Table1[[#This Row],[Budget Code Description]],Table6[#All],7,FALSE),"")</f>
        <v/>
      </c>
      <c r="K126" s="143" t="str">
        <f>IFERROR(VLOOKUP(Table1[[#This Row],[Budget Code Description]],Table6[#All],8,FALSE),"")</f>
        <v/>
      </c>
      <c r="L126" s="63"/>
      <c r="M126" s="65" t="str">
        <f>IFERROR(VLOOKUP(Table1[[#This Row],[Staff ID]],Table2[],2,FALSE),"")</f>
        <v/>
      </c>
      <c r="N126" s="211" t="str">
        <f>IFERROR(IF(VLOOKUP(Table1[[#This Row],[Budget Code Description]],Dimentions!$X$6:$AC$97,4,FALSE)="","",VLOOKUP(Table1[[#This Row],[Budget Code Description]],Dimentions!$X$6:$AC$97,4,FALSE)),"")</f>
        <v/>
      </c>
      <c r="O126" s="65" t="str">
        <f>IFERROR(VLOOKUP(Table1[[#This Row],[Vendor ID]],Table549[],2,FALSE),"")</f>
        <v/>
      </c>
      <c r="P126" s="63"/>
      <c r="Q126" s="143" t="str">
        <f>IF(Table1[[#This Row],[Posting Date]]&lt;&gt;"",$D$9,"")</f>
        <v/>
      </c>
      <c r="R126" s="159" t="str">
        <f>IF(Table1[[#This Row],[Posting Date]]&lt;&gt;"",$D$10,"")</f>
        <v/>
      </c>
      <c r="S126" s="66"/>
      <c r="T126" s="63"/>
      <c r="U126" s="67"/>
      <c r="V126" s="67"/>
      <c r="W126" s="67" t="str">
        <f t="shared" si="2"/>
        <v/>
      </c>
      <c r="X126" s="161" t="str">
        <f>IF(E126="","",(IF(Table1[[#This Row],[Cur]]="USD",Table1[[#This Row],[Cur_Amount Debit]],Table1[[#This Row],[Cur_Amount Debit]]/Table1[[#This Row],[Exchange Rate]])))</f>
        <v/>
      </c>
      <c r="Y126" s="161" t="str">
        <f>IF(E126="","",(IF(Table1[[#This Row],[Cur]]="USD",Table1[[#This Row],[Cur_Amount Credit]],Table1[[#This Row],[Cur_Amount Credit]]/ExchangeRate)))</f>
        <v/>
      </c>
      <c r="Z126" s="203" t="str">
        <f>IF(E126="","",(Table1[[#This Row],[Debit USD]]-Table1[[#This Row],[Credit USD]]))</f>
        <v/>
      </c>
      <c r="AA126" s="122"/>
      <c r="AB126" s="1"/>
      <c r="AC126" s="15"/>
      <c r="AD126" s="15" t="str">
        <f>IF(AND(OR(Table1[[#This Row],[Account]]="15030",Table1[[#This Row],[Account]]="15035",Table1[[#This Row],[Account]]="20150"),Table1[[#This Row],[Vendor ID]]=""),1,"")</f>
        <v/>
      </c>
      <c r="AE126" s="15"/>
      <c r="AF126" s="15"/>
      <c r="AG126" s="15"/>
      <c r="AH126" s="46" t="str">
        <f>IF(Table1[[#This Row],[Posting Date]]&lt;&gt;"","GJ-"&amp;CountryID,"")</f>
        <v/>
      </c>
      <c r="AI126" s="59" t="str">
        <f>IF(Table1[[#This Row],[Posting Date]]&lt;&gt;"",Table1[[#This Row],[Posting Date]],"")</f>
        <v/>
      </c>
      <c r="AJ126" s="46"/>
      <c r="AK126" s="46" t="str">
        <f>IF(Table1[[#This Row],[Description]]&lt;&gt;"",Table1[[#This Row],[Description]],"")</f>
        <v/>
      </c>
      <c r="AL126" s="46" t="str">
        <f>IF(Table1[[#This Row],[Posting Date]]&lt;&gt;"",Table1[[#This Row],[Reference Number]],"")</f>
        <v/>
      </c>
      <c r="AM126" s="46" t="str">
        <f>TRIM(Table1[[#This Row],[Line '#]])</f>
        <v/>
      </c>
      <c r="AN126" s="46" t="str">
        <f>TRIM(Table1[[#This Row],[Account]])</f>
        <v/>
      </c>
      <c r="AO126" s="46" t="str">
        <f>IF(Table1[[#This Row],[Posting Date]]&lt;&gt;"",$D$5,"")</f>
        <v/>
      </c>
      <c r="AP126" s="46" t="str">
        <f>TRIM(Table1[[#This Row],[Departments-Prgrams]])</f>
        <v/>
      </c>
      <c r="AQ126" s="46" t="str">
        <f>TRIM(Table1[[#This Row],[Grant]])</f>
        <v/>
      </c>
      <c r="AR126" s="46" t="str">
        <f>TRIM(Table1[[#This Row],[Staff ID]])</f>
        <v/>
      </c>
      <c r="AS126" s="46" t="str">
        <f>IF(TRIM(Table1[[#This Row],[Budget Code]])=0,"",TRIM(Table1[[#This Row],[Budget Code]]))</f>
        <v/>
      </c>
      <c r="AT126" s="46" t="str">
        <f>IF(Table1[[#This Row],[Line Description]]&lt;&gt;"",Table1[[#This Row],[Line Description]],"")</f>
        <v/>
      </c>
      <c r="AU126" s="46" t="str">
        <f>IF(Table1[[#This Row],[Cur_Amount Debit]]&gt;0,ROUND(Table1[[#This Row],[Cur_Amount Debit]],2),"")</f>
        <v/>
      </c>
      <c r="AV126" s="46" t="str">
        <f>IF(Table1[[#This Row],[Cur_Amount Credit]]&gt;0,ROUND(Table1[[#This Row],[Cur_Amount Credit]],2),"")</f>
        <v/>
      </c>
      <c r="AW126" s="46" t="str">
        <f>LEFT(Table1[[#This Row],[Cur]],3)</f>
        <v/>
      </c>
      <c r="AX126" s="59"/>
      <c r="AY126" s="46"/>
      <c r="AZ126" s="46" t="str">
        <f>IF(Table1[[#This Row],[Cur]]&lt;&gt;"",IF(Table1[[#This Row],[Cur]]="USD","",ExchangeRate),"")</f>
        <v/>
      </c>
      <c r="BA126" s="46" t="str">
        <f>IF(Table1[[#This Row],[Grant]]&lt;&gt;"",VLOOKUP(Table1[[#This Row],[Grant]],Grants!B:D,3),"")</f>
        <v/>
      </c>
      <c r="BB126" s="46" t="str">
        <f>TRIM(Table1[[#This Row],[Vendor ID]])</f>
        <v/>
      </c>
      <c r="BC126">
        <f>IF(Table1[[#This Row],[Reference Number]]=Q125,BC125,BC125+1)</f>
        <v>2</v>
      </c>
    </row>
    <row r="127" spans="1:55" ht="11.25" hidden="1" customHeight="1">
      <c r="A127" s="1"/>
      <c r="B127" s="88" t="str">
        <f>IF(Table1[[#This Row],[Posting Date]]&lt;&gt;"",IF(Table1[[#This Row],[Reference Number]]=Q126,B126+1,1),"")</f>
        <v/>
      </c>
      <c r="C127" s="61"/>
      <c r="D127" s="61"/>
      <c r="E127" s="218"/>
      <c r="F127" s="143" t="str">
        <f>IFERROR(IF(VLOOKUP(Table1[[#This Row],[Budget Code Description]],Dimentions!$X$6:$AC$132,2,FALSE)="","",VLOOKUP(Table1[[#This Row],[Budget Code Description]],Dimentions!$X$6:$AC$132,2,FALSE)),"")</f>
        <v/>
      </c>
      <c r="G127" s="143" t="str">
        <f>IFERROR(VLOOKUP(Table1[[#This Row],[Budget Code Description]],Dimentions!$X$6:$AC$132,3,FALSE),"")</f>
        <v/>
      </c>
      <c r="H127" s="64" t="str">
        <f>IFERROR(VLOOKUP(Table1[[#This Row],[Account]],Dimentions!$S$6:$V$233,2,FALSE),"")</f>
        <v/>
      </c>
      <c r="I127" s="62">
        <f>_xlfn.NUMBERVALUE(LEFT(Table1[[#This Row],[Account]],1))</f>
        <v>0</v>
      </c>
      <c r="J127" s="62" t="str">
        <f>IFERROR(VLOOKUP(Table1[[#This Row],[Budget Code Description]],Table6[#All],7,FALSE),"")</f>
        <v/>
      </c>
      <c r="K127" s="143" t="str">
        <f>IFERROR(VLOOKUP(Table1[[#This Row],[Budget Code Description]],Table6[#All],8,FALSE),"")</f>
        <v/>
      </c>
      <c r="L127" s="63"/>
      <c r="M127" s="65" t="str">
        <f>IFERROR(VLOOKUP(Table1[[#This Row],[Staff ID]],Table2[],2,FALSE),"")</f>
        <v/>
      </c>
      <c r="N127" s="211" t="str">
        <f>IFERROR(IF(VLOOKUP(Table1[[#This Row],[Budget Code Description]],Dimentions!$X$6:$AC$97,4,FALSE)="","",VLOOKUP(Table1[[#This Row],[Budget Code Description]],Dimentions!$X$6:$AC$97,4,FALSE)),"")</f>
        <v/>
      </c>
      <c r="O127" s="65" t="str">
        <f>IFERROR(VLOOKUP(Table1[[#This Row],[Vendor ID]],Table549[],2,FALSE),"")</f>
        <v/>
      </c>
      <c r="P127" s="63"/>
      <c r="Q127" s="143" t="str">
        <f>IF(Table1[[#This Row],[Posting Date]]&lt;&gt;"",$D$9,"")</f>
        <v/>
      </c>
      <c r="R127" s="159" t="str">
        <f>IF(Table1[[#This Row],[Posting Date]]&lt;&gt;"",$D$10,"")</f>
        <v/>
      </c>
      <c r="S127" s="66"/>
      <c r="T127" s="63"/>
      <c r="U127" s="67"/>
      <c r="V127" s="67"/>
      <c r="W127" s="67" t="str">
        <f t="shared" si="2"/>
        <v/>
      </c>
      <c r="X127" s="161" t="str">
        <f>IF(E127="","",(IF(Table1[[#This Row],[Cur]]="USD",Table1[[#This Row],[Cur_Amount Debit]],Table1[[#This Row],[Cur_Amount Debit]]/Table1[[#This Row],[Exchange Rate]])))</f>
        <v/>
      </c>
      <c r="Y127" s="161" t="str">
        <f>IF(E127="","",(IF(Table1[[#This Row],[Cur]]="USD",Table1[[#This Row],[Cur_Amount Credit]],Table1[[#This Row],[Cur_Amount Credit]]/ExchangeRate)))</f>
        <v/>
      </c>
      <c r="Z127" s="203" t="str">
        <f>IF(E127="","",(Table1[[#This Row],[Debit USD]]-Table1[[#This Row],[Credit USD]]))</f>
        <v/>
      </c>
      <c r="AA127" s="122"/>
      <c r="AB127" s="1"/>
      <c r="AC127" s="15"/>
      <c r="AD127" s="15" t="str">
        <f>IF(AND(OR(Table1[[#This Row],[Account]]="15030",Table1[[#This Row],[Account]]="15035",Table1[[#This Row],[Account]]="20150"),Table1[[#This Row],[Vendor ID]]=""),1,"")</f>
        <v/>
      </c>
      <c r="AE127" s="15"/>
      <c r="AF127" s="15"/>
      <c r="AG127" s="15"/>
      <c r="AH127" s="46" t="str">
        <f>IF(Table1[[#This Row],[Posting Date]]&lt;&gt;"","GJ-"&amp;CountryID,"")</f>
        <v/>
      </c>
      <c r="AI127" s="59" t="str">
        <f>IF(Table1[[#This Row],[Posting Date]]&lt;&gt;"",Table1[[#This Row],[Posting Date]],"")</f>
        <v/>
      </c>
      <c r="AJ127" s="46"/>
      <c r="AK127" s="46" t="str">
        <f>IF(Table1[[#This Row],[Description]]&lt;&gt;"",Table1[[#This Row],[Description]],"")</f>
        <v/>
      </c>
      <c r="AL127" s="46" t="str">
        <f>IF(Table1[[#This Row],[Posting Date]]&lt;&gt;"",Table1[[#This Row],[Reference Number]],"")</f>
        <v/>
      </c>
      <c r="AM127" s="46" t="str">
        <f>TRIM(Table1[[#This Row],[Line '#]])</f>
        <v/>
      </c>
      <c r="AN127" s="46" t="str">
        <f>TRIM(Table1[[#This Row],[Account]])</f>
        <v/>
      </c>
      <c r="AO127" s="46" t="str">
        <f>IF(Table1[[#This Row],[Posting Date]]&lt;&gt;"",$D$5,"")</f>
        <v/>
      </c>
      <c r="AP127" s="46" t="str">
        <f>TRIM(Table1[[#This Row],[Departments-Prgrams]])</f>
        <v/>
      </c>
      <c r="AQ127" s="46" t="str">
        <f>TRIM(Table1[[#This Row],[Grant]])</f>
        <v/>
      </c>
      <c r="AR127" s="46" t="str">
        <f>TRIM(Table1[[#This Row],[Staff ID]])</f>
        <v/>
      </c>
      <c r="AS127" s="46" t="str">
        <f>IF(TRIM(Table1[[#This Row],[Budget Code]])=0,"",TRIM(Table1[[#This Row],[Budget Code]]))</f>
        <v/>
      </c>
      <c r="AT127" s="46" t="str">
        <f>IF(Table1[[#This Row],[Line Description]]&lt;&gt;"",Table1[[#This Row],[Line Description]],"")</f>
        <v/>
      </c>
      <c r="AU127" s="46" t="str">
        <f>IF(Table1[[#This Row],[Cur_Amount Debit]]&gt;0,ROUND(Table1[[#This Row],[Cur_Amount Debit]],2),"")</f>
        <v/>
      </c>
      <c r="AV127" s="46" t="str">
        <f>IF(Table1[[#This Row],[Cur_Amount Credit]]&gt;0,ROUND(Table1[[#This Row],[Cur_Amount Credit]],2),"")</f>
        <v/>
      </c>
      <c r="AW127" s="46" t="str">
        <f>LEFT(Table1[[#This Row],[Cur]],3)</f>
        <v/>
      </c>
      <c r="AX127" s="59"/>
      <c r="AY127" s="46"/>
      <c r="AZ127" s="46" t="str">
        <f>IF(Table1[[#This Row],[Cur]]&lt;&gt;"",IF(Table1[[#This Row],[Cur]]="USD","",ExchangeRate),"")</f>
        <v/>
      </c>
      <c r="BA127" s="46" t="str">
        <f>IF(Table1[[#This Row],[Grant]]&lt;&gt;"",VLOOKUP(Table1[[#This Row],[Grant]],Grants!B:D,3),"")</f>
        <v/>
      </c>
      <c r="BB127" s="46" t="str">
        <f>TRIM(Table1[[#This Row],[Vendor ID]])</f>
        <v/>
      </c>
      <c r="BC127">
        <f>IF(Table1[[#This Row],[Reference Number]]=Q126,BC126,BC126+1)</f>
        <v>2</v>
      </c>
    </row>
    <row r="128" spans="1:55" ht="11.25" hidden="1" customHeight="1">
      <c r="A128" s="1"/>
      <c r="B128" s="88" t="str">
        <f>IF(Table1[[#This Row],[Posting Date]]&lt;&gt;"",IF(Table1[[#This Row],[Reference Number]]=Q127,B127+1,1),"")</f>
        <v/>
      </c>
      <c r="C128" s="61"/>
      <c r="D128" s="61"/>
      <c r="E128" s="218"/>
      <c r="F128" s="143" t="str">
        <f>IFERROR(IF(VLOOKUP(Table1[[#This Row],[Budget Code Description]],Dimentions!$X$6:$AC$132,2,FALSE)="","",VLOOKUP(Table1[[#This Row],[Budget Code Description]],Dimentions!$X$6:$AC$132,2,FALSE)),"")</f>
        <v/>
      </c>
      <c r="G128" s="143" t="str">
        <f>IFERROR(VLOOKUP(Table1[[#This Row],[Budget Code Description]],Dimentions!$X$6:$AC$132,3,FALSE),"")</f>
        <v/>
      </c>
      <c r="H128" s="64" t="str">
        <f>IFERROR(VLOOKUP(Table1[[#This Row],[Account]],Dimentions!$S$6:$V$233,2,FALSE),"")</f>
        <v/>
      </c>
      <c r="I128" s="62">
        <f>_xlfn.NUMBERVALUE(LEFT(Table1[[#This Row],[Account]],1))</f>
        <v>0</v>
      </c>
      <c r="J128" s="62" t="str">
        <f>IFERROR(VLOOKUP(Table1[[#This Row],[Budget Code Description]],Table6[#All],7,FALSE),"")</f>
        <v/>
      </c>
      <c r="K128" s="143" t="str">
        <f>IFERROR(VLOOKUP(Table1[[#This Row],[Budget Code Description]],Table6[#All],8,FALSE),"")</f>
        <v/>
      </c>
      <c r="L128" s="63"/>
      <c r="M128" s="65" t="str">
        <f>IFERROR(VLOOKUP(Table1[[#This Row],[Staff ID]],Table2[],2,FALSE),"")</f>
        <v/>
      </c>
      <c r="N128" s="211" t="str">
        <f>IFERROR(IF(VLOOKUP(Table1[[#This Row],[Budget Code Description]],Dimentions!$X$6:$AC$97,4,FALSE)="","",VLOOKUP(Table1[[#This Row],[Budget Code Description]],Dimentions!$X$6:$AC$97,4,FALSE)),"")</f>
        <v/>
      </c>
      <c r="O128" s="65" t="str">
        <f>IFERROR(VLOOKUP(Table1[[#This Row],[Vendor ID]],Table549[],2,FALSE),"")</f>
        <v/>
      </c>
      <c r="P128" s="63"/>
      <c r="Q128" s="143" t="str">
        <f>IF(Table1[[#This Row],[Posting Date]]&lt;&gt;"",$D$9,"")</f>
        <v/>
      </c>
      <c r="R128" s="159" t="str">
        <f>IF(Table1[[#This Row],[Posting Date]]&lt;&gt;"",$D$10,"")</f>
        <v/>
      </c>
      <c r="S128" s="66"/>
      <c r="T128" s="63"/>
      <c r="U128" s="67"/>
      <c r="V128" s="67"/>
      <c r="W128" s="67" t="str">
        <f t="shared" si="2"/>
        <v/>
      </c>
      <c r="X128" s="161" t="str">
        <f>IF(E128="","",(IF(Table1[[#This Row],[Cur]]="USD",Table1[[#This Row],[Cur_Amount Debit]],Table1[[#This Row],[Cur_Amount Debit]]/Table1[[#This Row],[Exchange Rate]])))</f>
        <v/>
      </c>
      <c r="Y128" s="161" t="str">
        <f>IF(E128="","",(IF(Table1[[#This Row],[Cur]]="USD",Table1[[#This Row],[Cur_Amount Credit]],Table1[[#This Row],[Cur_Amount Credit]]/ExchangeRate)))</f>
        <v/>
      </c>
      <c r="Z128" s="203" t="str">
        <f>IF(E128="","",(Table1[[#This Row],[Debit USD]]-Table1[[#This Row],[Credit USD]]))</f>
        <v/>
      </c>
      <c r="AA128" s="122"/>
      <c r="AB128" s="1"/>
      <c r="AC128" s="15"/>
      <c r="AD128" s="15" t="str">
        <f>IF(AND(OR(Table1[[#This Row],[Account]]="15030",Table1[[#This Row],[Account]]="15035",Table1[[#This Row],[Account]]="20150"),Table1[[#This Row],[Vendor ID]]=""),1,"")</f>
        <v/>
      </c>
      <c r="AE128" s="15"/>
      <c r="AF128" s="15"/>
      <c r="AG128" s="15"/>
      <c r="AH128" s="46" t="str">
        <f>IF(Table1[[#This Row],[Posting Date]]&lt;&gt;"","GJ-"&amp;CountryID,"")</f>
        <v/>
      </c>
      <c r="AI128" s="59" t="str">
        <f>IF(Table1[[#This Row],[Posting Date]]&lt;&gt;"",Table1[[#This Row],[Posting Date]],"")</f>
        <v/>
      </c>
      <c r="AJ128" s="46"/>
      <c r="AK128" s="46" t="str">
        <f>IF(Table1[[#This Row],[Description]]&lt;&gt;"",Table1[[#This Row],[Description]],"")</f>
        <v/>
      </c>
      <c r="AL128" s="46" t="str">
        <f>IF(Table1[[#This Row],[Posting Date]]&lt;&gt;"",Table1[[#This Row],[Reference Number]],"")</f>
        <v/>
      </c>
      <c r="AM128" s="46" t="str">
        <f>TRIM(Table1[[#This Row],[Line '#]])</f>
        <v/>
      </c>
      <c r="AN128" s="46" t="str">
        <f>TRIM(Table1[[#This Row],[Account]])</f>
        <v/>
      </c>
      <c r="AO128" s="46" t="str">
        <f>IF(Table1[[#This Row],[Posting Date]]&lt;&gt;"",$D$5,"")</f>
        <v/>
      </c>
      <c r="AP128" s="46" t="str">
        <f>TRIM(Table1[[#This Row],[Departments-Prgrams]])</f>
        <v/>
      </c>
      <c r="AQ128" s="46" t="str">
        <f>TRIM(Table1[[#This Row],[Grant]])</f>
        <v/>
      </c>
      <c r="AR128" s="46" t="str">
        <f>TRIM(Table1[[#This Row],[Staff ID]])</f>
        <v/>
      </c>
      <c r="AS128" s="46" t="str">
        <f>IF(TRIM(Table1[[#This Row],[Budget Code]])=0,"",TRIM(Table1[[#This Row],[Budget Code]]))</f>
        <v/>
      </c>
      <c r="AT128" s="46" t="str">
        <f>IF(Table1[[#This Row],[Line Description]]&lt;&gt;"",Table1[[#This Row],[Line Description]],"")</f>
        <v/>
      </c>
      <c r="AU128" s="46" t="str">
        <f>IF(Table1[[#This Row],[Cur_Amount Debit]]&gt;0,ROUND(Table1[[#This Row],[Cur_Amount Debit]],2),"")</f>
        <v/>
      </c>
      <c r="AV128" s="46" t="str">
        <f>IF(Table1[[#This Row],[Cur_Amount Credit]]&gt;0,ROUND(Table1[[#This Row],[Cur_Amount Credit]],2),"")</f>
        <v/>
      </c>
      <c r="AW128" s="46" t="str">
        <f>LEFT(Table1[[#This Row],[Cur]],3)</f>
        <v/>
      </c>
      <c r="AX128" s="59"/>
      <c r="AY128" s="46"/>
      <c r="AZ128" s="46" t="str">
        <f>IF(Table1[[#This Row],[Cur]]&lt;&gt;"",IF(Table1[[#This Row],[Cur]]="USD","",ExchangeRate),"")</f>
        <v/>
      </c>
      <c r="BA128" s="46" t="str">
        <f>IF(Table1[[#This Row],[Grant]]&lt;&gt;"",VLOOKUP(Table1[[#This Row],[Grant]],Grants!B:D,3),"")</f>
        <v/>
      </c>
      <c r="BB128" s="46" t="str">
        <f>TRIM(Table1[[#This Row],[Vendor ID]])</f>
        <v/>
      </c>
      <c r="BC128">
        <f>IF(Table1[[#This Row],[Reference Number]]=Q127,BC127,BC127+1)</f>
        <v>2</v>
      </c>
    </row>
    <row r="129" spans="1:55" ht="11.25" hidden="1" customHeight="1">
      <c r="A129" s="1"/>
      <c r="B129" s="88" t="str">
        <f>IF(Table1[[#This Row],[Posting Date]]&lt;&gt;"",IF(Table1[[#This Row],[Reference Number]]=Q128,B128+1,1),"")</f>
        <v/>
      </c>
      <c r="C129" s="61"/>
      <c r="D129" s="61"/>
      <c r="E129" s="218"/>
      <c r="F129" s="143" t="str">
        <f>IFERROR(IF(VLOOKUP(Table1[[#This Row],[Budget Code Description]],Dimentions!$X$6:$AC$132,2,FALSE)="","",VLOOKUP(Table1[[#This Row],[Budget Code Description]],Dimentions!$X$6:$AC$132,2,FALSE)),"")</f>
        <v/>
      </c>
      <c r="G129" s="143" t="str">
        <f>IFERROR(VLOOKUP(Table1[[#This Row],[Budget Code Description]],Dimentions!$X$6:$AC$132,3,FALSE),"")</f>
        <v/>
      </c>
      <c r="H129" s="64" t="str">
        <f>IFERROR(VLOOKUP(Table1[[#This Row],[Account]],Dimentions!$S$6:$V$233,2,FALSE),"")</f>
        <v/>
      </c>
      <c r="I129" s="62">
        <f>_xlfn.NUMBERVALUE(LEFT(Table1[[#This Row],[Account]],1))</f>
        <v>0</v>
      </c>
      <c r="J129" s="62" t="str">
        <f>IFERROR(VLOOKUP(Table1[[#This Row],[Budget Code Description]],Table6[#All],7,FALSE),"")</f>
        <v/>
      </c>
      <c r="K129" s="143" t="str">
        <f>IFERROR(VLOOKUP(Table1[[#This Row],[Budget Code Description]],Table6[#All],8,FALSE),"")</f>
        <v/>
      </c>
      <c r="L129" s="63"/>
      <c r="M129" s="65" t="str">
        <f>IFERROR(VLOOKUP(Table1[[#This Row],[Staff ID]],Table2[],2,FALSE),"")</f>
        <v/>
      </c>
      <c r="N129" s="211" t="str">
        <f>IFERROR(IF(VLOOKUP(Table1[[#This Row],[Budget Code Description]],Dimentions!$X$6:$AC$97,4,FALSE)="","",VLOOKUP(Table1[[#This Row],[Budget Code Description]],Dimentions!$X$6:$AC$97,4,FALSE)),"")</f>
        <v/>
      </c>
      <c r="O129" s="65" t="str">
        <f>IFERROR(VLOOKUP(Table1[[#This Row],[Vendor ID]],Table549[],2,FALSE),"")</f>
        <v/>
      </c>
      <c r="P129" s="63"/>
      <c r="Q129" s="143" t="str">
        <f>IF(Table1[[#This Row],[Posting Date]]&lt;&gt;"",$D$9,"")</f>
        <v/>
      </c>
      <c r="R129" s="159" t="str">
        <f>IF(Table1[[#This Row],[Posting Date]]&lt;&gt;"",$D$10,"")</f>
        <v/>
      </c>
      <c r="S129" s="66"/>
      <c r="T129" s="63"/>
      <c r="U129" s="67"/>
      <c r="V129" s="67"/>
      <c r="W129" s="67" t="str">
        <f t="shared" si="2"/>
        <v/>
      </c>
      <c r="X129" s="161" t="str">
        <f>IF(E129="","",(IF(Table1[[#This Row],[Cur]]="USD",Table1[[#This Row],[Cur_Amount Debit]],Table1[[#This Row],[Cur_Amount Debit]]/Table1[[#This Row],[Exchange Rate]])))</f>
        <v/>
      </c>
      <c r="Y129" s="161" t="str">
        <f>IF(E129="","",(IF(Table1[[#This Row],[Cur]]="USD",Table1[[#This Row],[Cur_Amount Credit]],Table1[[#This Row],[Cur_Amount Credit]]/ExchangeRate)))</f>
        <v/>
      </c>
      <c r="Z129" s="203" t="str">
        <f>IF(E129="","",(Table1[[#This Row],[Debit USD]]-Table1[[#This Row],[Credit USD]]))</f>
        <v/>
      </c>
      <c r="AA129" s="122"/>
      <c r="AB129" s="1"/>
      <c r="AC129" s="15"/>
      <c r="AD129" s="15" t="str">
        <f>IF(AND(OR(Table1[[#This Row],[Account]]="15030",Table1[[#This Row],[Account]]="15035",Table1[[#This Row],[Account]]="20150"),Table1[[#This Row],[Vendor ID]]=""),1,"")</f>
        <v/>
      </c>
      <c r="AE129" s="15"/>
      <c r="AF129" s="15"/>
      <c r="AG129" s="15"/>
      <c r="AH129" s="46" t="str">
        <f>IF(Table1[[#This Row],[Posting Date]]&lt;&gt;"","GJ-"&amp;CountryID,"")</f>
        <v/>
      </c>
      <c r="AI129" s="59" t="str">
        <f>IF(Table1[[#This Row],[Posting Date]]&lt;&gt;"",Table1[[#This Row],[Posting Date]],"")</f>
        <v/>
      </c>
      <c r="AJ129" s="46"/>
      <c r="AK129" s="46" t="str">
        <f>IF(Table1[[#This Row],[Description]]&lt;&gt;"",Table1[[#This Row],[Description]],"")</f>
        <v/>
      </c>
      <c r="AL129" s="46" t="str">
        <f>IF(Table1[[#This Row],[Posting Date]]&lt;&gt;"",Table1[[#This Row],[Reference Number]],"")</f>
        <v/>
      </c>
      <c r="AM129" s="46" t="str">
        <f>TRIM(Table1[[#This Row],[Line '#]])</f>
        <v/>
      </c>
      <c r="AN129" s="46" t="str">
        <f>TRIM(Table1[[#This Row],[Account]])</f>
        <v/>
      </c>
      <c r="AO129" s="46" t="str">
        <f>IF(Table1[[#This Row],[Posting Date]]&lt;&gt;"",$D$5,"")</f>
        <v/>
      </c>
      <c r="AP129" s="46" t="str">
        <f>TRIM(Table1[[#This Row],[Departments-Prgrams]])</f>
        <v/>
      </c>
      <c r="AQ129" s="46" t="str">
        <f>TRIM(Table1[[#This Row],[Grant]])</f>
        <v/>
      </c>
      <c r="AR129" s="46" t="str">
        <f>TRIM(Table1[[#This Row],[Staff ID]])</f>
        <v/>
      </c>
      <c r="AS129" s="46" t="str">
        <f>IF(TRIM(Table1[[#This Row],[Budget Code]])=0,"",TRIM(Table1[[#This Row],[Budget Code]]))</f>
        <v/>
      </c>
      <c r="AT129" s="46" t="str">
        <f>IF(Table1[[#This Row],[Line Description]]&lt;&gt;"",Table1[[#This Row],[Line Description]],"")</f>
        <v/>
      </c>
      <c r="AU129" s="46" t="str">
        <f>IF(Table1[[#This Row],[Cur_Amount Debit]]&gt;0,ROUND(Table1[[#This Row],[Cur_Amount Debit]],2),"")</f>
        <v/>
      </c>
      <c r="AV129" s="46" t="str">
        <f>IF(Table1[[#This Row],[Cur_Amount Credit]]&gt;0,ROUND(Table1[[#This Row],[Cur_Amount Credit]],2),"")</f>
        <v/>
      </c>
      <c r="AW129" s="46" t="str">
        <f>LEFT(Table1[[#This Row],[Cur]],3)</f>
        <v/>
      </c>
      <c r="AX129" s="59"/>
      <c r="AY129" s="46"/>
      <c r="AZ129" s="46" t="str">
        <f>IF(Table1[[#This Row],[Cur]]&lt;&gt;"",IF(Table1[[#This Row],[Cur]]="USD","",ExchangeRate),"")</f>
        <v/>
      </c>
      <c r="BA129" s="46" t="str">
        <f>IF(Table1[[#This Row],[Grant]]&lt;&gt;"",VLOOKUP(Table1[[#This Row],[Grant]],Grants!B:D,3),"")</f>
        <v/>
      </c>
      <c r="BB129" s="46" t="str">
        <f>TRIM(Table1[[#This Row],[Vendor ID]])</f>
        <v/>
      </c>
      <c r="BC129">
        <f>IF(Table1[[#This Row],[Reference Number]]=Q128,BC128,BC128+1)</f>
        <v>2</v>
      </c>
    </row>
    <row r="130" spans="1:55" ht="11.25" hidden="1" customHeight="1">
      <c r="A130" s="1"/>
      <c r="B130" s="88" t="str">
        <f>IF(Table1[[#This Row],[Posting Date]]&lt;&gt;"",IF(Table1[[#This Row],[Reference Number]]=Q129,B129+1,1),"")</f>
        <v/>
      </c>
      <c r="C130" s="61"/>
      <c r="D130" s="61"/>
      <c r="E130" s="218"/>
      <c r="F130" s="143" t="str">
        <f>IFERROR(IF(VLOOKUP(Table1[[#This Row],[Budget Code Description]],Dimentions!$X$6:$AC$132,2,FALSE)="","",VLOOKUP(Table1[[#This Row],[Budget Code Description]],Dimentions!$X$6:$AC$132,2,FALSE)),"")</f>
        <v/>
      </c>
      <c r="G130" s="143" t="str">
        <f>IFERROR(VLOOKUP(Table1[[#This Row],[Budget Code Description]],Dimentions!$X$6:$AC$132,3,FALSE),"")</f>
        <v/>
      </c>
      <c r="H130" s="64" t="str">
        <f>IFERROR(VLOOKUP(Table1[[#This Row],[Account]],Dimentions!$S$6:$V$233,2,FALSE),"")</f>
        <v/>
      </c>
      <c r="I130" s="62">
        <f>_xlfn.NUMBERVALUE(LEFT(Table1[[#This Row],[Account]],1))</f>
        <v>0</v>
      </c>
      <c r="J130" s="62" t="str">
        <f>IFERROR(VLOOKUP(Table1[[#This Row],[Budget Code Description]],Table6[#All],7,FALSE),"")</f>
        <v/>
      </c>
      <c r="K130" s="143" t="str">
        <f>IFERROR(VLOOKUP(Table1[[#This Row],[Budget Code Description]],Table6[#All],8,FALSE),"")</f>
        <v/>
      </c>
      <c r="L130" s="63"/>
      <c r="M130" s="65" t="str">
        <f>IFERROR(VLOOKUP(Table1[[#This Row],[Staff ID]],Table2[],2,FALSE),"")</f>
        <v/>
      </c>
      <c r="N130" s="211" t="str">
        <f>IFERROR(IF(VLOOKUP(Table1[[#This Row],[Budget Code Description]],Dimentions!$X$6:$AC$97,4,FALSE)="","",VLOOKUP(Table1[[#This Row],[Budget Code Description]],Dimentions!$X$6:$AC$97,4,FALSE)),"")</f>
        <v/>
      </c>
      <c r="O130" s="65" t="str">
        <f>IFERROR(VLOOKUP(Table1[[#This Row],[Vendor ID]],Table549[],2,FALSE),"")</f>
        <v/>
      </c>
      <c r="P130" s="63"/>
      <c r="Q130" s="143" t="str">
        <f>IF(Table1[[#This Row],[Posting Date]]&lt;&gt;"",$D$9,"")</f>
        <v/>
      </c>
      <c r="R130" s="159" t="str">
        <f>IF(Table1[[#This Row],[Posting Date]]&lt;&gt;"",$D$10,"")</f>
        <v/>
      </c>
      <c r="S130" s="66"/>
      <c r="T130" s="63"/>
      <c r="U130" s="67"/>
      <c r="V130" s="67"/>
      <c r="W130" s="67" t="str">
        <f t="shared" si="2"/>
        <v/>
      </c>
      <c r="X130" s="161" t="str">
        <f>IF(E130="","",(IF(Table1[[#This Row],[Cur]]="USD",Table1[[#This Row],[Cur_Amount Debit]],Table1[[#This Row],[Cur_Amount Debit]]/Table1[[#This Row],[Exchange Rate]])))</f>
        <v/>
      </c>
      <c r="Y130" s="161" t="str">
        <f>IF(E130="","",(IF(Table1[[#This Row],[Cur]]="USD",Table1[[#This Row],[Cur_Amount Credit]],Table1[[#This Row],[Cur_Amount Credit]]/ExchangeRate)))</f>
        <v/>
      </c>
      <c r="Z130" s="203" t="str">
        <f>IF(E130="","",(Table1[[#This Row],[Debit USD]]-Table1[[#This Row],[Credit USD]]))</f>
        <v/>
      </c>
      <c r="AA130" s="122"/>
      <c r="AB130" s="1"/>
      <c r="AC130" s="15"/>
      <c r="AD130" s="15" t="str">
        <f>IF(AND(OR(Table1[[#This Row],[Account]]="15030",Table1[[#This Row],[Account]]="15035",Table1[[#This Row],[Account]]="20150"),Table1[[#This Row],[Vendor ID]]=""),1,"")</f>
        <v/>
      </c>
      <c r="AE130" s="15"/>
      <c r="AF130" s="15"/>
      <c r="AG130" s="15"/>
      <c r="AH130" s="46" t="str">
        <f>IF(Table1[[#This Row],[Posting Date]]&lt;&gt;"","GJ-"&amp;CountryID,"")</f>
        <v/>
      </c>
      <c r="AI130" s="59" t="str">
        <f>IF(Table1[[#This Row],[Posting Date]]&lt;&gt;"",Table1[[#This Row],[Posting Date]],"")</f>
        <v/>
      </c>
      <c r="AJ130" s="46"/>
      <c r="AK130" s="46" t="str">
        <f>IF(Table1[[#This Row],[Description]]&lt;&gt;"",Table1[[#This Row],[Description]],"")</f>
        <v/>
      </c>
      <c r="AL130" s="46" t="str">
        <f>IF(Table1[[#This Row],[Posting Date]]&lt;&gt;"",Table1[[#This Row],[Reference Number]],"")</f>
        <v/>
      </c>
      <c r="AM130" s="46" t="str">
        <f>TRIM(Table1[[#This Row],[Line '#]])</f>
        <v/>
      </c>
      <c r="AN130" s="46" t="str">
        <f>TRIM(Table1[[#This Row],[Account]])</f>
        <v/>
      </c>
      <c r="AO130" s="46" t="str">
        <f>IF(Table1[[#This Row],[Posting Date]]&lt;&gt;"",$D$5,"")</f>
        <v/>
      </c>
      <c r="AP130" s="46" t="str">
        <f>TRIM(Table1[[#This Row],[Departments-Prgrams]])</f>
        <v/>
      </c>
      <c r="AQ130" s="46" t="str">
        <f>TRIM(Table1[[#This Row],[Grant]])</f>
        <v/>
      </c>
      <c r="AR130" s="46" t="str">
        <f>TRIM(Table1[[#This Row],[Staff ID]])</f>
        <v/>
      </c>
      <c r="AS130" s="46" t="str">
        <f>IF(TRIM(Table1[[#This Row],[Budget Code]])=0,"",TRIM(Table1[[#This Row],[Budget Code]]))</f>
        <v/>
      </c>
      <c r="AT130" s="46" t="str">
        <f>IF(Table1[[#This Row],[Line Description]]&lt;&gt;"",Table1[[#This Row],[Line Description]],"")</f>
        <v/>
      </c>
      <c r="AU130" s="46" t="str">
        <f>IF(Table1[[#This Row],[Cur_Amount Debit]]&gt;0,ROUND(Table1[[#This Row],[Cur_Amount Debit]],2),"")</f>
        <v/>
      </c>
      <c r="AV130" s="46" t="str">
        <f>IF(Table1[[#This Row],[Cur_Amount Credit]]&gt;0,ROUND(Table1[[#This Row],[Cur_Amount Credit]],2),"")</f>
        <v/>
      </c>
      <c r="AW130" s="46" t="str">
        <f>LEFT(Table1[[#This Row],[Cur]],3)</f>
        <v/>
      </c>
      <c r="AX130" s="59"/>
      <c r="AY130" s="46"/>
      <c r="AZ130" s="46" t="str">
        <f>IF(Table1[[#This Row],[Cur]]&lt;&gt;"",IF(Table1[[#This Row],[Cur]]="USD","",ExchangeRate),"")</f>
        <v/>
      </c>
      <c r="BA130" s="46" t="str">
        <f>IF(Table1[[#This Row],[Grant]]&lt;&gt;"",VLOOKUP(Table1[[#This Row],[Grant]],Grants!B:D,3),"")</f>
        <v/>
      </c>
      <c r="BB130" s="46" t="str">
        <f>TRIM(Table1[[#This Row],[Vendor ID]])</f>
        <v/>
      </c>
      <c r="BC130">
        <f>IF(Table1[[#This Row],[Reference Number]]=Q129,BC129,BC129+1)</f>
        <v>2</v>
      </c>
    </row>
    <row r="131" spans="1:55" ht="11.25" hidden="1" customHeight="1">
      <c r="A131" s="1"/>
      <c r="B131" s="88" t="str">
        <f>IF(Table1[[#This Row],[Posting Date]]&lt;&gt;"",IF(Table1[[#This Row],[Reference Number]]=Q130,B130+1,1),"")</f>
        <v/>
      </c>
      <c r="C131" s="61"/>
      <c r="D131" s="61"/>
      <c r="E131" s="218"/>
      <c r="F131" s="143" t="str">
        <f>IFERROR(IF(VLOOKUP(Table1[[#This Row],[Budget Code Description]],Dimentions!$X$6:$AC$132,2,FALSE)="","",VLOOKUP(Table1[[#This Row],[Budget Code Description]],Dimentions!$X$6:$AC$132,2,FALSE)),"")</f>
        <v/>
      </c>
      <c r="G131" s="143" t="str">
        <f>IFERROR(VLOOKUP(Table1[[#This Row],[Budget Code Description]],Dimentions!$X$6:$AC$132,3,FALSE),"")</f>
        <v/>
      </c>
      <c r="H131" s="64" t="str">
        <f>IFERROR(VLOOKUP(Table1[[#This Row],[Account]],Dimentions!$S$6:$V$233,2,FALSE),"")</f>
        <v/>
      </c>
      <c r="I131" s="62">
        <f>_xlfn.NUMBERVALUE(LEFT(Table1[[#This Row],[Account]],1))</f>
        <v>0</v>
      </c>
      <c r="J131" s="62" t="str">
        <f>IFERROR(VLOOKUP(Table1[[#This Row],[Budget Code Description]],Table6[#All],7,FALSE),"")</f>
        <v/>
      </c>
      <c r="K131" s="143" t="str">
        <f>IFERROR(VLOOKUP(Table1[[#This Row],[Budget Code Description]],Table6[#All],8,FALSE),"")</f>
        <v/>
      </c>
      <c r="L131" s="63"/>
      <c r="M131" s="65" t="str">
        <f>IFERROR(VLOOKUP(Table1[[#This Row],[Staff ID]],Table2[],2,FALSE),"")</f>
        <v/>
      </c>
      <c r="N131" s="211" t="str">
        <f>IFERROR(IF(VLOOKUP(Table1[[#This Row],[Budget Code Description]],Dimentions!$X$6:$AC$97,4,FALSE)="","",VLOOKUP(Table1[[#This Row],[Budget Code Description]],Dimentions!$X$6:$AC$97,4,FALSE)),"")</f>
        <v/>
      </c>
      <c r="O131" s="65" t="str">
        <f>IFERROR(VLOOKUP(Table1[[#This Row],[Vendor ID]],Table549[],2,FALSE),"")</f>
        <v/>
      </c>
      <c r="P131" s="63"/>
      <c r="Q131" s="143" t="str">
        <f>IF(Table1[[#This Row],[Posting Date]]&lt;&gt;"",$D$9,"")</f>
        <v/>
      </c>
      <c r="R131" s="159" t="str">
        <f>IF(Table1[[#This Row],[Posting Date]]&lt;&gt;"",$D$10,"")</f>
        <v/>
      </c>
      <c r="S131" s="66"/>
      <c r="T131" s="63"/>
      <c r="U131" s="67"/>
      <c r="V131" s="67"/>
      <c r="W131" s="67" t="str">
        <f t="shared" si="2"/>
        <v/>
      </c>
      <c r="X131" s="161" t="str">
        <f>IF(E131="","",(IF(Table1[[#This Row],[Cur]]="USD",Table1[[#This Row],[Cur_Amount Debit]],Table1[[#This Row],[Cur_Amount Debit]]/Table1[[#This Row],[Exchange Rate]])))</f>
        <v/>
      </c>
      <c r="Y131" s="161" t="str">
        <f>IF(E131="","",(IF(Table1[[#This Row],[Cur]]="USD",Table1[[#This Row],[Cur_Amount Credit]],Table1[[#This Row],[Cur_Amount Credit]]/ExchangeRate)))</f>
        <v/>
      </c>
      <c r="Z131" s="203" t="str">
        <f>IF(E131="","",(Table1[[#This Row],[Debit USD]]-Table1[[#This Row],[Credit USD]]))</f>
        <v/>
      </c>
      <c r="AA131" s="122"/>
      <c r="AB131" s="1"/>
      <c r="AC131" s="15"/>
      <c r="AD131" s="15" t="str">
        <f>IF(AND(OR(Table1[[#This Row],[Account]]="15030",Table1[[#This Row],[Account]]="15035",Table1[[#This Row],[Account]]="20150"),Table1[[#This Row],[Vendor ID]]=""),1,"")</f>
        <v/>
      </c>
      <c r="AE131" s="15"/>
      <c r="AF131" s="15"/>
      <c r="AG131" s="15"/>
      <c r="AH131" s="46" t="str">
        <f>IF(Table1[[#This Row],[Posting Date]]&lt;&gt;"","GJ-"&amp;CountryID,"")</f>
        <v/>
      </c>
      <c r="AI131" s="59" t="str">
        <f>IF(Table1[[#This Row],[Posting Date]]&lt;&gt;"",Table1[[#This Row],[Posting Date]],"")</f>
        <v/>
      </c>
      <c r="AJ131" s="46"/>
      <c r="AK131" s="46" t="str">
        <f>IF(Table1[[#This Row],[Description]]&lt;&gt;"",Table1[[#This Row],[Description]],"")</f>
        <v/>
      </c>
      <c r="AL131" s="46" t="str">
        <f>IF(Table1[[#This Row],[Posting Date]]&lt;&gt;"",Table1[[#This Row],[Reference Number]],"")</f>
        <v/>
      </c>
      <c r="AM131" s="46" t="str">
        <f>TRIM(Table1[[#This Row],[Line '#]])</f>
        <v/>
      </c>
      <c r="AN131" s="46" t="str">
        <f>TRIM(Table1[[#This Row],[Account]])</f>
        <v/>
      </c>
      <c r="AO131" s="46" t="str">
        <f>IF(Table1[[#This Row],[Posting Date]]&lt;&gt;"",$D$5,"")</f>
        <v/>
      </c>
      <c r="AP131" s="46" t="str">
        <f>TRIM(Table1[[#This Row],[Departments-Prgrams]])</f>
        <v/>
      </c>
      <c r="AQ131" s="46" t="str">
        <f>TRIM(Table1[[#This Row],[Grant]])</f>
        <v/>
      </c>
      <c r="AR131" s="46" t="str">
        <f>TRIM(Table1[[#This Row],[Staff ID]])</f>
        <v/>
      </c>
      <c r="AS131" s="46" t="str">
        <f>IF(TRIM(Table1[[#This Row],[Budget Code]])=0,"",TRIM(Table1[[#This Row],[Budget Code]]))</f>
        <v/>
      </c>
      <c r="AT131" s="46" t="str">
        <f>IF(Table1[[#This Row],[Line Description]]&lt;&gt;"",Table1[[#This Row],[Line Description]],"")</f>
        <v/>
      </c>
      <c r="AU131" s="46" t="str">
        <f>IF(Table1[[#This Row],[Cur_Amount Debit]]&gt;0,ROUND(Table1[[#This Row],[Cur_Amount Debit]],2),"")</f>
        <v/>
      </c>
      <c r="AV131" s="46" t="str">
        <f>IF(Table1[[#This Row],[Cur_Amount Credit]]&gt;0,ROUND(Table1[[#This Row],[Cur_Amount Credit]],2),"")</f>
        <v/>
      </c>
      <c r="AW131" s="46" t="str">
        <f>LEFT(Table1[[#This Row],[Cur]],3)</f>
        <v/>
      </c>
      <c r="AX131" s="59"/>
      <c r="AY131" s="46"/>
      <c r="AZ131" s="46" t="str">
        <f>IF(Table1[[#This Row],[Cur]]&lt;&gt;"",IF(Table1[[#This Row],[Cur]]="USD","",ExchangeRate),"")</f>
        <v/>
      </c>
      <c r="BA131" s="46" t="str">
        <f>IF(Table1[[#This Row],[Grant]]&lt;&gt;"",VLOOKUP(Table1[[#This Row],[Grant]],Grants!B:D,3),"")</f>
        <v/>
      </c>
      <c r="BB131" s="46" t="str">
        <f>TRIM(Table1[[#This Row],[Vendor ID]])</f>
        <v/>
      </c>
      <c r="BC131">
        <f>IF(Table1[[#This Row],[Reference Number]]=Q130,BC130,BC130+1)</f>
        <v>2</v>
      </c>
    </row>
    <row r="132" spans="1:55" ht="11.25" hidden="1" customHeight="1">
      <c r="A132" s="1"/>
      <c r="B132" s="88" t="str">
        <f>IF(Table1[[#This Row],[Posting Date]]&lt;&gt;"",IF(Table1[[#This Row],[Reference Number]]=Q131,B131+1,1),"")</f>
        <v/>
      </c>
      <c r="C132" s="61"/>
      <c r="D132" s="61"/>
      <c r="E132" s="218"/>
      <c r="F132" s="143" t="str">
        <f>IFERROR(IF(VLOOKUP(Table1[[#This Row],[Budget Code Description]],Dimentions!$X$6:$AC$132,2,FALSE)="","",VLOOKUP(Table1[[#This Row],[Budget Code Description]],Dimentions!$X$6:$AC$132,2,FALSE)),"")</f>
        <v/>
      </c>
      <c r="G132" s="143" t="str">
        <f>IFERROR(VLOOKUP(Table1[[#This Row],[Budget Code Description]],Dimentions!$X$6:$AC$132,3,FALSE),"")</f>
        <v/>
      </c>
      <c r="H132" s="64" t="str">
        <f>IFERROR(VLOOKUP(Table1[[#This Row],[Account]],Dimentions!$S$6:$V$233,2,FALSE),"")</f>
        <v/>
      </c>
      <c r="I132" s="62">
        <f>_xlfn.NUMBERVALUE(LEFT(Table1[[#This Row],[Account]],1))</f>
        <v>0</v>
      </c>
      <c r="J132" s="62" t="str">
        <f>IFERROR(VLOOKUP(Table1[[#This Row],[Budget Code Description]],Table6[#All],7,FALSE),"")</f>
        <v/>
      </c>
      <c r="K132" s="143" t="str">
        <f>IFERROR(VLOOKUP(Table1[[#This Row],[Budget Code Description]],Table6[#All],8,FALSE),"")</f>
        <v/>
      </c>
      <c r="L132" s="63"/>
      <c r="M132" s="65" t="str">
        <f>IFERROR(VLOOKUP(Table1[[#This Row],[Staff ID]],Table2[],2,FALSE),"")</f>
        <v/>
      </c>
      <c r="N132" s="211" t="str">
        <f>IFERROR(IF(VLOOKUP(Table1[[#This Row],[Budget Code Description]],Dimentions!$X$6:$AC$97,4,FALSE)="","",VLOOKUP(Table1[[#This Row],[Budget Code Description]],Dimentions!$X$6:$AC$97,4,FALSE)),"")</f>
        <v/>
      </c>
      <c r="O132" s="65" t="str">
        <f>IFERROR(VLOOKUP(Table1[[#This Row],[Vendor ID]],Table549[],2,FALSE),"")</f>
        <v/>
      </c>
      <c r="P132" s="63"/>
      <c r="Q132" s="143" t="str">
        <f>IF(Table1[[#This Row],[Posting Date]]&lt;&gt;"",$D$9,"")</f>
        <v/>
      </c>
      <c r="R132" s="159" t="str">
        <f>IF(Table1[[#This Row],[Posting Date]]&lt;&gt;"",$D$10,"")</f>
        <v/>
      </c>
      <c r="S132" s="66"/>
      <c r="T132" s="63"/>
      <c r="U132" s="67"/>
      <c r="V132" s="67"/>
      <c r="W132" s="67" t="str">
        <f t="shared" si="2"/>
        <v/>
      </c>
      <c r="X132" s="161" t="str">
        <f>IF(E132="","",(IF(Table1[[#This Row],[Cur]]="USD",Table1[[#This Row],[Cur_Amount Debit]],Table1[[#This Row],[Cur_Amount Debit]]/Table1[[#This Row],[Exchange Rate]])))</f>
        <v/>
      </c>
      <c r="Y132" s="161" t="str">
        <f>IF(E132="","",(IF(Table1[[#This Row],[Cur]]="USD",Table1[[#This Row],[Cur_Amount Credit]],Table1[[#This Row],[Cur_Amount Credit]]/ExchangeRate)))</f>
        <v/>
      </c>
      <c r="Z132" s="203" t="str">
        <f>IF(E132="","",(Table1[[#This Row],[Debit USD]]-Table1[[#This Row],[Credit USD]]))</f>
        <v/>
      </c>
      <c r="AA132" s="122"/>
      <c r="AB132" s="1"/>
      <c r="AC132" s="15"/>
      <c r="AD132" s="15" t="str">
        <f>IF(AND(OR(Table1[[#This Row],[Account]]="15030",Table1[[#This Row],[Account]]="15035",Table1[[#This Row],[Account]]="20150"),Table1[[#This Row],[Vendor ID]]=""),1,"")</f>
        <v/>
      </c>
      <c r="AE132" s="15"/>
      <c r="AF132" s="15"/>
      <c r="AG132" s="15"/>
      <c r="AH132" s="46" t="str">
        <f>IF(Table1[[#This Row],[Posting Date]]&lt;&gt;"","GJ-"&amp;CountryID,"")</f>
        <v/>
      </c>
      <c r="AI132" s="59" t="str">
        <f>IF(Table1[[#This Row],[Posting Date]]&lt;&gt;"",Table1[[#This Row],[Posting Date]],"")</f>
        <v/>
      </c>
      <c r="AJ132" s="46"/>
      <c r="AK132" s="46" t="str">
        <f>IF(Table1[[#This Row],[Description]]&lt;&gt;"",Table1[[#This Row],[Description]],"")</f>
        <v/>
      </c>
      <c r="AL132" s="46" t="str">
        <f>IF(Table1[[#This Row],[Posting Date]]&lt;&gt;"",Table1[[#This Row],[Reference Number]],"")</f>
        <v/>
      </c>
      <c r="AM132" s="46" t="str">
        <f>TRIM(Table1[[#This Row],[Line '#]])</f>
        <v/>
      </c>
      <c r="AN132" s="46" t="str">
        <f>TRIM(Table1[[#This Row],[Account]])</f>
        <v/>
      </c>
      <c r="AO132" s="46" t="str">
        <f>IF(Table1[[#This Row],[Posting Date]]&lt;&gt;"",$D$5,"")</f>
        <v/>
      </c>
      <c r="AP132" s="46" t="str">
        <f>TRIM(Table1[[#This Row],[Departments-Prgrams]])</f>
        <v/>
      </c>
      <c r="AQ132" s="46" t="str">
        <f>TRIM(Table1[[#This Row],[Grant]])</f>
        <v/>
      </c>
      <c r="AR132" s="46" t="str">
        <f>TRIM(Table1[[#This Row],[Staff ID]])</f>
        <v/>
      </c>
      <c r="AS132" s="46" t="str">
        <f>IF(TRIM(Table1[[#This Row],[Budget Code]])=0,"",TRIM(Table1[[#This Row],[Budget Code]]))</f>
        <v/>
      </c>
      <c r="AT132" s="46" t="str">
        <f>IF(Table1[[#This Row],[Line Description]]&lt;&gt;"",Table1[[#This Row],[Line Description]],"")</f>
        <v/>
      </c>
      <c r="AU132" s="46" t="str">
        <f>IF(Table1[[#This Row],[Cur_Amount Debit]]&gt;0,ROUND(Table1[[#This Row],[Cur_Amount Debit]],2),"")</f>
        <v/>
      </c>
      <c r="AV132" s="46" t="str">
        <f>IF(Table1[[#This Row],[Cur_Amount Credit]]&gt;0,ROUND(Table1[[#This Row],[Cur_Amount Credit]],2),"")</f>
        <v/>
      </c>
      <c r="AW132" s="46" t="str">
        <f>LEFT(Table1[[#This Row],[Cur]],3)</f>
        <v/>
      </c>
      <c r="AX132" s="59"/>
      <c r="AY132" s="46"/>
      <c r="AZ132" s="46" t="str">
        <f>IF(Table1[[#This Row],[Cur]]&lt;&gt;"",IF(Table1[[#This Row],[Cur]]="USD","",ExchangeRate),"")</f>
        <v/>
      </c>
      <c r="BA132" s="46" t="str">
        <f>IF(Table1[[#This Row],[Grant]]&lt;&gt;"",VLOOKUP(Table1[[#This Row],[Grant]],Grants!B:D,3),"")</f>
        <v/>
      </c>
      <c r="BB132" s="46" t="str">
        <f>TRIM(Table1[[#This Row],[Vendor ID]])</f>
        <v/>
      </c>
      <c r="BC132">
        <f>IF(Table1[[#This Row],[Reference Number]]=Q131,BC131,BC131+1)</f>
        <v>2</v>
      </c>
    </row>
    <row r="133" spans="1:55" ht="11.25" hidden="1" customHeight="1">
      <c r="A133" s="1"/>
      <c r="B133" s="88" t="str">
        <f>IF(Table1[[#This Row],[Posting Date]]&lt;&gt;"",IF(Table1[[#This Row],[Reference Number]]=Q132,B132+1,1),"")</f>
        <v/>
      </c>
      <c r="C133" s="61"/>
      <c r="D133" s="61"/>
      <c r="E133" s="218"/>
      <c r="F133" s="143" t="str">
        <f>IFERROR(IF(VLOOKUP(Table1[[#This Row],[Budget Code Description]],Dimentions!$X$6:$AC$132,2,FALSE)="","",VLOOKUP(Table1[[#This Row],[Budget Code Description]],Dimentions!$X$6:$AC$132,2,FALSE)),"")</f>
        <v/>
      </c>
      <c r="G133" s="143" t="str">
        <f>IFERROR(VLOOKUP(Table1[[#This Row],[Budget Code Description]],Dimentions!$X$6:$AC$132,3,FALSE),"")</f>
        <v/>
      </c>
      <c r="H133" s="64" t="str">
        <f>IFERROR(VLOOKUP(Table1[[#This Row],[Account]],Dimentions!$S$6:$V$233,2,FALSE),"")</f>
        <v/>
      </c>
      <c r="I133" s="62">
        <f>_xlfn.NUMBERVALUE(LEFT(Table1[[#This Row],[Account]],1))</f>
        <v>0</v>
      </c>
      <c r="J133" s="62" t="str">
        <f>IFERROR(VLOOKUP(Table1[[#This Row],[Budget Code Description]],Table6[#All],7,FALSE),"")</f>
        <v/>
      </c>
      <c r="K133" s="143" t="str">
        <f>IFERROR(VLOOKUP(Table1[[#This Row],[Budget Code Description]],Table6[#All],8,FALSE),"")</f>
        <v/>
      </c>
      <c r="L133" s="63"/>
      <c r="M133" s="65" t="str">
        <f>IFERROR(VLOOKUP(Table1[[#This Row],[Staff ID]],Table2[],2,FALSE),"")</f>
        <v/>
      </c>
      <c r="N133" s="211" t="str">
        <f>IFERROR(IF(VLOOKUP(Table1[[#This Row],[Budget Code Description]],Dimentions!$X$6:$AC$97,4,FALSE)="","",VLOOKUP(Table1[[#This Row],[Budget Code Description]],Dimentions!$X$6:$AC$97,4,FALSE)),"")</f>
        <v/>
      </c>
      <c r="O133" s="65" t="str">
        <f>IFERROR(VLOOKUP(Table1[[#This Row],[Vendor ID]],Table549[],2,FALSE),"")</f>
        <v/>
      </c>
      <c r="P133" s="63"/>
      <c r="Q133" s="143" t="str">
        <f>IF(Table1[[#This Row],[Posting Date]]&lt;&gt;"",$D$9,"")</f>
        <v/>
      </c>
      <c r="R133" s="159" t="str">
        <f>IF(Table1[[#This Row],[Posting Date]]&lt;&gt;"",$D$10,"")</f>
        <v/>
      </c>
      <c r="S133" s="66"/>
      <c r="T133" s="63"/>
      <c r="U133" s="67"/>
      <c r="V133" s="67"/>
      <c r="W133" s="67" t="str">
        <f t="shared" si="2"/>
        <v/>
      </c>
      <c r="X133" s="161" t="str">
        <f>IF(E133="","",(IF(Table1[[#This Row],[Cur]]="USD",Table1[[#This Row],[Cur_Amount Debit]],Table1[[#This Row],[Cur_Amount Debit]]/Table1[[#This Row],[Exchange Rate]])))</f>
        <v/>
      </c>
      <c r="Y133" s="161" t="str">
        <f>IF(E133="","",(IF(Table1[[#This Row],[Cur]]="USD",Table1[[#This Row],[Cur_Amount Credit]],Table1[[#This Row],[Cur_Amount Credit]]/ExchangeRate)))</f>
        <v/>
      </c>
      <c r="Z133" s="203" t="str">
        <f>IF(E133="","",(Table1[[#This Row],[Debit USD]]-Table1[[#This Row],[Credit USD]]))</f>
        <v/>
      </c>
      <c r="AA133" s="122"/>
      <c r="AB133" s="1"/>
      <c r="AC133" s="15"/>
      <c r="AD133" s="15" t="str">
        <f>IF(AND(OR(Table1[[#This Row],[Account]]="15030",Table1[[#This Row],[Account]]="15035",Table1[[#This Row],[Account]]="20150"),Table1[[#This Row],[Vendor ID]]=""),1,"")</f>
        <v/>
      </c>
      <c r="AE133" s="15"/>
      <c r="AF133" s="15"/>
      <c r="AG133" s="15"/>
      <c r="AH133" s="46" t="str">
        <f>IF(Table1[[#This Row],[Posting Date]]&lt;&gt;"","GJ-"&amp;CountryID,"")</f>
        <v/>
      </c>
      <c r="AI133" s="59" t="str">
        <f>IF(Table1[[#This Row],[Posting Date]]&lt;&gt;"",Table1[[#This Row],[Posting Date]],"")</f>
        <v/>
      </c>
      <c r="AJ133" s="46"/>
      <c r="AK133" s="46" t="str">
        <f>IF(Table1[[#This Row],[Description]]&lt;&gt;"",Table1[[#This Row],[Description]],"")</f>
        <v/>
      </c>
      <c r="AL133" s="46" t="str">
        <f>IF(Table1[[#This Row],[Posting Date]]&lt;&gt;"",Table1[[#This Row],[Reference Number]],"")</f>
        <v/>
      </c>
      <c r="AM133" s="46" t="str">
        <f>TRIM(Table1[[#This Row],[Line '#]])</f>
        <v/>
      </c>
      <c r="AN133" s="46" t="str">
        <f>TRIM(Table1[[#This Row],[Account]])</f>
        <v/>
      </c>
      <c r="AO133" s="46" t="str">
        <f>IF(Table1[[#This Row],[Posting Date]]&lt;&gt;"",$D$5,"")</f>
        <v/>
      </c>
      <c r="AP133" s="46" t="str">
        <f>TRIM(Table1[[#This Row],[Departments-Prgrams]])</f>
        <v/>
      </c>
      <c r="AQ133" s="46" t="str">
        <f>TRIM(Table1[[#This Row],[Grant]])</f>
        <v/>
      </c>
      <c r="AR133" s="46" t="str">
        <f>TRIM(Table1[[#This Row],[Staff ID]])</f>
        <v/>
      </c>
      <c r="AS133" s="46" t="str">
        <f>IF(TRIM(Table1[[#This Row],[Budget Code]])=0,"",TRIM(Table1[[#This Row],[Budget Code]]))</f>
        <v/>
      </c>
      <c r="AT133" s="46" t="str">
        <f>IF(Table1[[#This Row],[Line Description]]&lt;&gt;"",Table1[[#This Row],[Line Description]],"")</f>
        <v/>
      </c>
      <c r="AU133" s="46" t="str">
        <f>IF(Table1[[#This Row],[Cur_Amount Debit]]&gt;0,ROUND(Table1[[#This Row],[Cur_Amount Debit]],2),"")</f>
        <v/>
      </c>
      <c r="AV133" s="46" t="str">
        <f>IF(Table1[[#This Row],[Cur_Amount Credit]]&gt;0,ROUND(Table1[[#This Row],[Cur_Amount Credit]],2),"")</f>
        <v/>
      </c>
      <c r="AW133" s="46" t="str">
        <f>LEFT(Table1[[#This Row],[Cur]],3)</f>
        <v/>
      </c>
      <c r="AX133" s="59"/>
      <c r="AY133" s="46"/>
      <c r="AZ133" s="46" t="str">
        <f>IF(Table1[[#This Row],[Cur]]&lt;&gt;"",IF(Table1[[#This Row],[Cur]]="USD","",ExchangeRate),"")</f>
        <v/>
      </c>
      <c r="BA133" s="46" t="str">
        <f>IF(Table1[[#This Row],[Grant]]&lt;&gt;"",VLOOKUP(Table1[[#This Row],[Grant]],Grants!B:D,3),"")</f>
        <v/>
      </c>
      <c r="BB133" s="46" t="str">
        <f>TRIM(Table1[[#This Row],[Vendor ID]])</f>
        <v/>
      </c>
      <c r="BC133">
        <f>IF(Table1[[#This Row],[Reference Number]]=Q132,BC132,BC132+1)</f>
        <v>2</v>
      </c>
    </row>
    <row r="134" spans="1:55" ht="11.25" hidden="1" customHeight="1">
      <c r="A134" s="1"/>
      <c r="B134" s="88" t="str">
        <f>IF(Table1[[#This Row],[Posting Date]]&lt;&gt;"",IF(Table1[[#This Row],[Reference Number]]=Q133,B133+1,1),"")</f>
        <v/>
      </c>
      <c r="C134" s="61"/>
      <c r="D134" s="61"/>
      <c r="E134" s="218"/>
      <c r="F134" s="143" t="str">
        <f>IFERROR(IF(VLOOKUP(Table1[[#This Row],[Budget Code Description]],Dimentions!$X$6:$AC$132,2,FALSE)="","",VLOOKUP(Table1[[#This Row],[Budget Code Description]],Dimentions!$X$6:$AC$132,2,FALSE)),"")</f>
        <v/>
      </c>
      <c r="G134" s="143" t="str">
        <f>IFERROR(VLOOKUP(Table1[[#This Row],[Budget Code Description]],Dimentions!$X$6:$AC$132,3,FALSE),"")</f>
        <v/>
      </c>
      <c r="H134" s="64" t="str">
        <f>IFERROR(VLOOKUP(Table1[[#This Row],[Account]],Dimentions!$S$6:$V$233,2,FALSE),"")</f>
        <v/>
      </c>
      <c r="I134" s="62">
        <f>_xlfn.NUMBERVALUE(LEFT(Table1[[#This Row],[Account]],1))</f>
        <v>0</v>
      </c>
      <c r="J134" s="62" t="str">
        <f>IFERROR(VLOOKUP(Table1[[#This Row],[Budget Code Description]],Table6[#All],7,FALSE),"")</f>
        <v/>
      </c>
      <c r="K134" s="143" t="str">
        <f>IFERROR(VLOOKUP(Table1[[#This Row],[Budget Code Description]],Table6[#All],8,FALSE),"")</f>
        <v/>
      </c>
      <c r="L134" s="63"/>
      <c r="M134" s="65" t="str">
        <f>IFERROR(VLOOKUP(Table1[[#This Row],[Staff ID]],Table2[],2,FALSE),"")</f>
        <v/>
      </c>
      <c r="N134" s="211" t="str">
        <f>IFERROR(IF(VLOOKUP(Table1[[#This Row],[Budget Code Description]],Dimentions!$X$6:$AC$97,4,FALSE)="","",VLOOKUP(Table1[[#This Row],[Budget Code Description]],Dimentions!$X$6:$AC$97,4,FALSE)),"")</f>
        <v/>
      </c>
      <c r="O134" s="65" t="str">
        <f>IFERROR(VLOOKUP(Table1[[#This Row],[Vendor ID]],Table549[],2,FALSE),"")</f>
        <v/>
      </c>
      <c r="P134" s="63"/>
      <c r="Q134" s="143" t="str">
        <f>IF(Table1[[#This Row],[Posting Date]]&lt;&gt;"",$D$9,"")</f>
        <v/>
      </c>
      <c r="R134" s="159" t="str">
        <f>IF(Table1[[#This Row],[Posting Date]]&lt;&gt;"",$D$10,"")</f>
        <v/>
      </c>
      <c r="S134" s="66"/>
      <c r="T134" s="63"/>
      <c r="U134" s="67"/>
      <c r="V134" s="67"/>
      <c r="W134" s="67" t="str">
        <f t="shared" si="2"/>
        <v/>
      </c>
      <c r="X134" s="161" t="str">
        <f>IF(E134="","",(IF(Table1[[#This Row],[Cur]]="USD",Table1[[#This Row],[Cur_Amount Debit]],Table1[[#This Row],[Cur_Amount Debit]]/Table1[[#This Row],[Exchange Rate]])))</f>
        <v/>
      </c>
      <c r="Y134" s="161" t="str">
        <f>IF(E134="","",(IF(Table1[[#This Row],[Cur]]="USD",Table1[[#This Row],[Cur_Amount Credit]],Table1[[#This Row],[Cur_Amount Credit]]/ExchangeRate)))</f>
        <v/>
      </c>
      <c r="Z134" s="203" t="str">
        <f>IF(E134="","",(Table1[[#This Row],[Debit USD]]-Table1[[#This Row],[Credit USD]]))</f>
        <v/>
      </c>
      <c r="AA134" s="122"/>
      <c r="AB134" s="1"/>
      <c r="AC134" s="15"/>
      <c r="AD134" s="15" t="str">
        <f>IF(AND(OR(Table1[[#This Row],[Account]]="15030",Table1[[#This Row],[Account]]="15035",Table1[[#This Row],[Account]]="20150"),Table1[[#This Row],[Vendor ID]]=""),1,"")</f>
        <v/>
      </c>
      <c r="AE134" s="15"/>
      <c r="AF134" s="15"/>
      <c r="AG134" s="15"/>
      <c r="AH134" s="46" t="str">
        <f>IF(Table1[[#This Row],[Posting Date]]&lt;&gt;"","GJ-"&amp;CountryID,"")</f>
        <v/>
      </c>
      <c r="AI134" s="59" t="str">
        <f>IF(Table1[[#This Row],[Posting Date]]&lt;&gt;"",Table1[[#This Row],[Posting Date]],"")</f>
        <v/>
      </c>
      <c r="AJ134" s="46"/>
      <c r="AK134" s="46" t="str">
        <f>IF(Table1[[#This Row],[Description]]&lt;&gt;"",Table1[[#This Row],[Description]],"")</f>
        <v/>
      </c>
      <c r="AL134" s="46" t="str">
        <f>IF(Table1[[#This Row],[Posting Date]]&lt;&gt;"",Table1[[#This Row],[Reference Number]],"")</f>
        <v/>
      </c>
      <c r="AM134" s="46" t="str">
        <f>TRIM(Table1[[#This Row],[Line '#]])</f>
        <v/>
      </c>
      <c r="AN134" s="46" t="str">
        <f>TRIM(Table1[[#This Row],[Account]])</f>
        <v/>
      </c>
      <c r="AO134" s="46" t="str">
        <f>IF(Table1[[#This Row],[Posting Date]]&lt;&gt;"",$D$5,"")</f>
        <v/>
      </c>
      <c r="AP134" s="46" t="str">
        <f>TRIM(Table1[[#This Row],[Departments-Prgrams]])</f>
        <v/>
      </c>
      <c r="AQ134" s="46" t="str">
        <f>TRIM(Table1[[#This Row],[Grant]])</f>
        <v/>
      </c>
      <c r="AR134" s="46" t="str">
        <f>TRIM(Table1[[#This Row],[Staff ID]])</f>
        <v/>
      </c>
      <c r="AS134" s="46" t="str">
        <f>IF(TRIM(Table1[[#This Row],[Budget Code]])=0,"",TRIM(Table1[[#This Row],[Budget Code]]))</f>
        <v/>
      </c>
      <c r="AT134" s="46" t="str">
        <f>IF(Table1[[#This Row],[Line Description]]&lt;&gt;"",Table1[[#This Row],[Line Description]],"")</f>
        <v/>
      </c>
      <c r="AU134" s="46" t="str">
        <f>IF(Table1[[#This Row],[Cur_Amount Debit]]&gt;0,ROUND(Table1[[#This Row],[Cur_Amount Debit]],2),"")</f>
        <v/>
      </c>
      <c r="AV134" s="46" t="str">
        <f>IF(Table1[[#This Row],[Cur_Amount Credit]]&gt;0,ROUND(Table1[[#This Row],[Cur_Amount Credit]],2),"")</f>
        <v/>
      </c>
      <c r="AW134" s="46" t="str">
        <f>LEFT(Table1[[#This Row],[Cur]],3)</f>
        <v/>
      </c>
      <c r="AX134" s="59"/>
      <c r="AY134" s="46"/>
      <c r="AZ134" s="46" t="str">
        <f>IF(Table1[[#This Row],[Cur]]&lt;&gt;"",IF(Table1[[#This Row],[Cur]]="USD","",ExchangeRate),"")</f>
        <v/>
      </c>
      <c r="BA134" s="46" t="str">
        <f>IF(Table1[[#This Row],[Grant]]&lt;&gt;"",VLOOKUP(Table1[[#This Row],[Grant]],Grants!B:D,3),"")</f>
        <v/>
      </c>
      <c r="BB134" s="46" t="str">
        <f>TRIM(Table1[[#This Row],[Vendor ID]])</f>
        <v/>
      </c>
      <c r="BC134">
        <f>IF(Table1[[#This Row],[Reference Number]]=Q133,BC133,BC133+1)</f>
        <v>2</v>
      </c>
    </row>
    <row r="135" spans="1:55" ht="11.25" hidden="1" customHeight="1">
      <c r="A135" s="1"/>
      <c r="B135" s="88" t="str">
        <f>IF(Table1[[#This Row],[Posting Date]]&lt;&gt;"",IF(Table1[[#This Row],[Reference Number]]=Q134,B134+1,1),"")</f>
        <v/>
      </c>
      <c r="C135" s="61"/>
      <c r="D135" s="61"/>
      <c r="E135" s="218"/>
      <c r="F135" s="143" t="str">
        <f>IFERROR(IF(VLOOKUP(Table1[[#This Row],[Budget Code Description]],Dimentions!$X$6:$AC$132,2,FALSE)="","",VLOOKUP(Table1[[#This Row],[Budget Code Description]],Dimentions!$X$6:$AC$132,2,FALSE)),"")</f>
        <v/>
      </c>
      <c r="G135" s="143" t="str">
        <f>IFERROR(VLOOKUP(Table1[[#This Row],[Budget Code Description]],Dimentions!$X$6:$AC$132,3,FALSE),"")</f>
        <v/>
      </c>
      <c r="H135" s="64" t="str">
        <f>IFERROR(VLOOKUP(Table1[[#This Row],[Account]],Dimentions!$S$6:$V$233,2,FALSE),"")</f>
        <v/>
      </c>
      <c r="I135" s="62">
        <f>_xlfn.NUMBERVALUE(LEFT(Table1[[#This Row],[Account]],1))</f>
        <v>0</v>
      </c>
      <c r="J135" s="62" t="str">
        <f>IFERROR(VLOOKUP(Table1[[#This Row],[Budget Code Description]],Table6[#All],7,FALSE),"")</f>
        <v/>
      </c>
      <c r="K135" s="143" t="str">
        <f>IFERROR(VLOOKUP(Table1[[#This Row],[Budget Code Description]],Table6[#All],8,FALSE),"")</f>
        <v/>
      </c>
      <c r="L135" s="63"/>
      <c r="M135" s="65" t="str">
        <f>IFERROR(VLOOKUP(Table1[[#This Row],[Staff ID]],Table2[],2,FALSE),"")</f>
        <v/>
      </c>
      <c r="N135" s="211" t="str">
        <f>IFERROR(IF(VLOOKUP(Table1[[#This Row],[Budget Code Description]],Dimentions!$X$6:$AC$97,4,FALSE)="","",VLOOKUP(Table1[[#This Row],[Budget Code Description]],Dimentions!$X$6:$AC$97,4,FALSE)),"")</f>
        <v/>
      </c>
      <c r="O135" s="65" t="str">
        <f>IFERROR(VLOOKUP(Table1[[#This Row],[Vendor ID]],Table549[],2,FALSE),"")</f>
        <v/>
      </c>
      <c r="P135" s="63"/>
      <c r="Q135" s="143" t="str">
        <f>IF(Table1[[#This Row],[Posting Date]]&lt;&gt;"",$D$9,"")</f>
        <v/>
      </c>
      <c r="R135" s="159" t="str">
        <f>IF(Table1[[#This Row],[Posting Date]]&lt;&gt;"",$D$10,"")</f>
        <v/>
      </c>
      <c r="S135" s="66"/>
      <c r="T135" s="63"/>
      <c r="U135" s="67"/>
      <c r="V135" s="67"/>
      <c r="W135" s="67" t="str">
        <f t="shared" si="2"/>
        <v/>
      </c>
      <c r="X135" s="161" t="str">
        <f>IF(E135="","",(IF(Table1[[#This Row],[Cur]]="USD",Table1[[#This Row],[Cur_Amount Debit]],Table1[[#This Row],[Cur_Amount Debit]]/Table1[[#This Row],[Exchange Rate]])))</f>
        <v/>
      </c>
      <c r="Y135" s="161" t="str">
        <f>IF(E135="","",(IF(Table1[[#This Row],[Cur]]="USD",Table1[[#This Row],[Cur_Amount Credit]],Table1[[#This Row],[Cur_Amount Credit]]/ExchangeRate)))</f>
        <v/>
      </c>
      <c r="Z135" s="203" t="str">
        <f>IF(E135="","",(Table1[[#This Row],[Debit USD]]-Table1[[#This Row],[Credit USD]]))</f>
        <v/>
      </c>
      <c r="AA135" s="122"/>
      <c r="AB135" s="1"/>
      <c r="AC135" s="15"/>
      <c r="AD135" s="15" t="str">
        <f>IF(AND(OR(Table1[[#This Row],[Account]]="15030",Table1[[#This Row],[Account]]="15035",Table1[[#This Row],[Account]]="20150"),Table1[[#This Row],[Vendor ID]]=""),1,"")</f>
        <v/>
      </c>
      <c r="AE135" s="15"/>
      <c r="AF135" s="15"/>
      <c r="AG135" s="15"/>
      <c r="AH135" s="46" t="str">
        <f>IF(Table1[[#This Row],[Posting Date]]&lt;&gt;"","GJ-"&amp;CountryID,"")</f>
        <v/>
      </c>
      <c r="AI135" s="59" t="str">
        <f>IF(Table1[[#This Row],[Posting Date]]&lt;&gt;"",Table1[[#This Row],[Posting Date]],"")</f>
        <v/>
      </c>
      <c r="AJ135" s="46"/>
      <c r="AK135" s="46" t="str">
        <f>IF(Table1[[#This Row],[Description]]&lt;&gt;"",Table1[[#This Row],[Description]],"")</f>
        <v/>
      </c>
      <c r="AL135" s="46" t="str">
        <f>IF(Table1[[#This Row],[Posting Date]]&lt;&gt;"",Table1[[#This Row],[Reference Number]],"")</f>
        <v/>
      </c>
      <c r="AM135" s="46" t="str">
        <f>TRIM(Table1[[#This Row],[Line '#]])</f>
        <v/>
      </c>
      <c r="AN135" s="46" t="str">
        <f>TRIM(Table1[[#This Row],[Account]])</f>
        <v/>
      </c>
      <c r="AO135" s="46" t="str">
        <f>IF(Table1[[#This Row],[Posting Date]]&lt;&gt;"",$D$5,"")</f>
        <v/>
      </c>
      <c r="AP135" s="46" t="str">
        <f>TRIM(Table1[[#This Row],[Departments-Prgrams]])</f>
        <v/>
      </c>
      <c r="AQ135" s="46" t="str">
        <f>TRIM(Table1[[#This Row],[Grant]])</f>
        <v/>
      </c>
      <c r="AR135" s="46" t="str">
        <f>TRIM(Table1[[#This Row],[Staff ID]])</f>
        <v/>
      </c>
      <c r="AS135" s="46" t="str">
        <f>IF(TRIM(Table1[[#This Row],[Budget Code]])=0,"",TRIM(Table1[[#This Row],[Budget Code]]))</f>
        <v/>
      </c>
      <c r="AT135" s="46" t="str">
        <f>IF(Table1[[#This Row],[Line Description]]&lt;&gt;"",Table1[[#This Row],[Line Description]],"")</f>
        <v/>
      </c>
      <c r="AU135" s="46" t="str">
        <f>IF(Table1[[#This Row],[Cur_Amount Debit]]&gt;0,ROUND(Table1[[#This Row],[Cur_Amount Debit]],2),"")</f>
        <v/>
      </c>
      <c r="AV135" s="46" t="str">
        <f>IF(Table1[[#This Row],[Cur_Amount Credit]]&gt;0,ROUND(Table1[[#This Row],[Cur_Amount Credit]],2),"")</f>
        <v/>
      </c>
      <c r="AW135" s="46" t="str">
        <f>LEFT(Table1[[#This Row],[Cur]],3)</f>
        <v/>
      </c>
      <c r="AX135" s="59"/>
      <c r="AY135" s="46"/>
      <c r="AZ135" s="46" t="str">
        <f>IF(Table1[[#This Row],[Cur]]&lt;&gt;"",IF(Table1[[#This Row],[Cur]]="USD","",ExchangeRate),"")</f>
        <v/>
      </c>
      <c r="BA135" s="46" t="str">
        <f>IF(Table1[[#This Row],[Grant]]&lt;&gt;"",VLOOKUP(Table1[[#This Row],[Grant]],Grants!B:D,3),"")</f>
        <v/>
      </c>
      <c r="BB135" s="46" t="str">
        <f>TRIM(Table1[[#This Row],[Vendor ID]])</f>
        <v/>
      </c>
      <c r="BC135">
        <f>IF(Table1[[#This Row],[Reference Number]]=Q134,BC134,BC134+1)</f>
        <v>2</v>
      </c>
    </row>
    <row r="136" spans="1:55" ht="11.25" hidden="1" customHeight="1">
      <c r="A136" s="1"/>
      <c r="B136" s="88" t="str">
        <f>IF(Table1[[#This Row],[Posting Date]]&lt;&gt;"",IF(Table1[[#This Row],[Reference Number]]=Q135,B135+1,1),"")</f>
        <v/>
      </c>
      <c r="C136" s="61"/>
      <c r="D136" s="61"/>
      <c r="E136" s="218"/>
      <c r="F136" s="143" t="str">
        <f>IFERROR(IF(VLOOKUP(Table1[[#This Row],[Budget Code Description]],Dimentions!$X$6:$AC$132,2,FALSE)="","",VLOOKUP(Table1[[#This Row],[Budget Code Description]],Dimentions!$X$6:$AC$132,2,FALSE)),"")</f>
        <v/>
      </c>
      <c r="G136" s="143" t="str">
        <f>IFERROR(VLOOKUP(Table1[[#This Row],[Budget Code Description]],Dimentions!$X$6:$AC$132,3,FALSE),"")</f>
        <v/>
      </c>
      <c r="H136" s="64" t="str">
        <f>IFERROR(VLOOKUP(Table1[[#This Row],[Account]],Dimentions!$S$6:$V$233,2,FALSE),"")</f>
        <v/>
      </c>
      <c r="I136" s="62">
        <f>_xlfn.NUMBERVALUE(LEFT(Table1[[#This Row],[Account]],1))</f>
        <v>0</v>
      </c>
      <c r="J136" s="62" t="str">
        <f>IFERROR(VLOOKUP(Table1[[#This Row],[Budget Code Description]],Table6[#All],7,FALSE),"")</f>
        <v/>
      </c>
      <c r="K136" s="143" t="str">
        <f>IFERROR(VLOOKUP(Table1[[#This Row],[Budget Code Description]],Table6[#All],8,FALSE),"")</f>
        <v/>
      </c>
      <c r="L136" s="63"/>
      <c r="M136" s="65" t="str">
        <f>IFERROR(VLOOKUP(Table1[[#This Row],[Staff ID]],Table2[],2,FALSE),"")</f>
        <v/>
      </c>
      <c r="N136" s="211" t="str">
        <f>IFERROR(IF(VLOOKUP(Table1[[#This Row],[Budget Code Description]],Dimentions!$X$6:$AC$97,4,FALSE)="","",VLOOKUP(Table1[[#This Row],[Budget Code Description]],Dimentions!$X$6:$AC$97,4,FALSE)),"")</f>
        <v/>
      </c>
      <c r="O136" s="65" t="str">
        <f>IFERROR(VLOOKUP(Table1[[#This Row],[Vendor ID]],Table549[],2,FALSE),"")</f>
        <v/>
      </c>
      <c r="P136" s="63"/>
      <c r="Q136" s="143" t="str">
        <f>IF(Table1[[#This Row],[Posting Date]]&lt;&gt;"",$D$9,"")</f>
        <v/>
      </c>
      <c r="R136" s="159" t="str">
        <f>IF(Table1[[#This Row],[Posting Date]]&lt;&gt;"",$D$10,"")</f>
        <v/>
      </c>
      <c r="S136" s="66"/>
      <c r="T136" s="63"/>
      <c r="U136" s="67"/>
      <c r="V136" s="67"/>
      <c r="W136" s="67" t="str">
        <f t="shared" si="2"/>
        <v/>
      </c>
      <c r="X136" s="161" t="str">
        <f>IF(E136="","",(IF(Table1[[#This Row],[Cur]]="USD",Table1[[#This Row],[Cur_Amount Debit]],Table1[[#This Row],[Cur_Amount Debit]]/Table1[[#This Row],[Exchange Rate]])))</f>
        <v/>
      </c>
      <c r="Y136" s="161" t="str">
        <f>IF(E136="","",(IF(Table1[[#This Row],[Cur]]="USD",Table1[[#This Row],[Cur_Amount Credit]],Table1[[#This Row],[Cur_Amount Credit]]/ExchangeRate)))</f>
        <v/>
      </c>
      <c r="Z136" s="203" t="str">
        <f>IF(E136="","",(Table1[[#This Row],[Debit USD]]-Table1[[#This Row],[Credit USD]]))</f>
        <v/>
      </c>
      <c r="AA136" s="122"/>
      <c r="AB136" s="1"/>
      <c r="AC136" s="15"/>
      <c r="AD136" s="15" t="str">
        <f>IF(AND(OR(Table1[[#This Row],[Account]]="15030",Table1[[#This Row],[Account]]="15035",Table1[[#This Row],[Account]]="20150"),Table1[[#This Row],[Vendor ID]]=""),1,"")</f>
        <v/>
      </c>
      <c r="AE136" s="15"/>
      <c r="AF136" s="15"/>
      <c r="AG136" s="15"/>
      <c r="AH136" s="46" t="str">
        <f>IF(Table1[[#This Row],[Posting Date]]&lt;&gt;"","GJ-"&amp;CountryID,"")</f>
        <v/>
      </c>
      <c r="AI136" s="59" t="str">
        <f>IF(Table1[[#This Row],[Posting Date]]&lt;&gt;"",Table1[[#This Row],[Posting Date]],"")</f>
        <v/>
      </c>
      <c r="AJ136" s="46"/>
      <c r="AK136" s="46" t="str">
        <f>IF(Table1[[#This Row],[Description]]&lt;&gt;"",Table1[[#This Row],[Description]],"")</f>
        <v/>
      </c>
      <c r="AL136" s="46" t="str">
        <f>IF(Table1[[#This Row],[Posting Date]]&lt;&gt;"",Table1[[#This Row],[Reference Number]],"")</f>
        <v/>
      </c>
      <c r="AM136" s="46" t="str">
        <f>TRIM(Table1[[#This Row],[Line '#]])</f>
        <v/>
      </c>
      <c r="AN136" s="46" t="str">
        <f>TRIM(Table1[[#This Row],[Account]])</f>
        <v/>
      </c>
      <c r="AO136" s="46" t="str">
        <f>IF(Table1[[#This Row],[Posting Date]]&lt;&gt;"",$D$5,"")</f>
        <v/>
      </c>
      <c r="AP136" s="46" t="str">
        <f>TRIM(Table1[[#This Row],[Departments-Prgrams]])</f>
        <v/>
      </c>
      <c r="AQ136" s="46" t="str">
        <f>TRIM(Table1[[#This Row],[Grant]])</f>
        <v/>
      </c>
      <c r="AR136" s="46" t="str">
        <f>TRIM(Table1[[#This Row],[Staff ID]])</f>
        <v/>
      </c>
      <c r="AS136" s="46" t="str">
        <f>IF(TRIM(Table1[[#This Row],[Budget Code]])=0,"",TRIM(Table1[[#This Row],[Budget Code]]))</f>
        <v/>
      </c>
      <c r="AT136" s="46" t="str">
        <f>IF(Table1[[#This Row],[Line Description]]&lt;&gt;"",Table1[[#This Row],[Line Description]],"")</f>
        <v/>
      </c>
      <c r="AU136" s="46" t="str">
        <f>IF(Table1[[#This Row],[Cur_Amount Debit]]&gt;0,ROUND(Table1[[#This Row],[Cur_Amount Debit]],2),"")</f>
        <v/>
      </c>
      <c r="AV136" s="46" t="str">
        <f>IF(Table1[[#This Row],[Cur_Amount Credit]]&gt;0,ROUND(Table1[[#This Row],[Cur_Amount Credit]],2),"")</f>
        <v/>
      </c>
      <c r="AW136" s="46" t="str">
        <f>LEFT(Table1[[#This Row],[Cur]],3)</f>
        <v/>
      </c>
      <c r="AX136" s="59"/>
      <c r="AY136" s="46"/>
      <c r="AZ136" s="46" t="str">
        <f>IF(Table1[[#This Row],[Cur]]&lt;&gt;"",IF(Table1[[#This Row],[Cur]]="USD","",ExchangeRate),"")</f>
        <v/>
      </c>
      <c r="BA136" s="46" t="str">
        <f>IF(Table1[[#This Row],[Grant]]&lt;&gt;"",VLOOKUP(Table1[[#This Row],[Grant]],Grants!B:D,3),"")</f>
        <v/>
      </c>
      <c r="BB136" s="46" t="str">
        <f>TRIM(Table1[[#This Row],[Vendor ID]])</f>
        <v/>
      </c>
      <c r="BC136">
        <f>IF(Table1[[#This Row],[Reference Number]]=Q135,BC135,BC135+1)</f>
        <v>2</v>
      </c>
    </row>
    <row r="137" spans="1:55" ht="11.25" hidden="1" customHeight="1">
      <c r="A137" s="1"/>
      <c r="B137" s="88" t="str">
        <f>IF(Table1[[#This Row],[Posting Date]]&lt;&gt;"",IF(Table1[[#This Row],[Reference Number]]=Q136,B136+1,1),"")</f>
        <v/>
      </c>
      <c r="C137" s="61"/>
      <c r="D137" s="61"/>
      <c r="E137" s="218"/>
      <c r="F137" s="143" t="str">
        <f>IFERROR(IF(VLOOKUP(Table1[[#This Row],[Budget Code Description]],Dimentions!$X$6:$AC$132,2,FALSE)="","",VLOOKUP(Table1[[#This Row],[Budget Code Description]],Dimentions!$X$6:$AC$132,2,FALSE)),"")</f>
        <v/>
      </c>
      <c r="G137" s="143" t="str">
        <f>IFERROR(VLOOKUP(Table1[[#This Row],[Budget Code Description]],Dimentions!$X$6:$AC$132,3,FALSE),"")</f>
        <v/>
      </c>
      <c r="H137" s="64" t="str">
        <f>IFERROR(VLOOKUP(Table1[[#This Row],[Account]],Dimentions!$S$6:$V$233,2,FALSE),"")</f>
        <v/>
      </c>
      <c r="I137" s="62">
        <f>_xlfn.NUMBERVALUE(LEFT(Table1[[#This Row],[Account]],1))</f>
        <v>0</v>
      </c>
      <c r="J137" s="62" t="str">
        <f>IFERROR(VLOOKUP(Table1[[#This Row],[Budget Code Description]],Table6[#All],7,FALSE),"")</f>
        <v/>
      </c>
      <c r="K137" s="143" t="str">
        <f>IFERROR(VLOOKUP(Table1[[#This Row],[Budget Code Description]],Table6[#All],8,FALSE),"")</f>
        <v/>
      </c>
      <c r="L137" s="63"/>
      <c r="M137" s="65" t="str">
        <f>IFERROR(VLOOKUP(Table1[[#This Row],[Staff ID]],Table2[],2,FALSE),"")</f>
        <v/>
      </c>
      <c r="N137" s="211" t="str">
        <f>IFERROR(IF(VLOOKUP(Table1[[#This Row],[Budget Code Description]],Dimentions!$X$6:$AC$97,4,FALSE)="","",VLOOKUP(Table1[[#This Row],[Budget Code Description]],Dimentions!$X$6:$AC$97,4,FALSE)),"")</f>
        <v/>
      </c>
      <c r="O137" s="65" t="str">
        <f>IFERROR(VLOOKUP(Table1[[#This Row],[Vendor ID]],Table549[],2,FALSE),"")</f>
        <v/>
      </c>
      <c r="P137" s="63"/>
      <c r="Q137" s="143" t="str">
        <f>IF(Table1[[#This Row],[Posting Date]]&lt;&gt;"",$D$9,"")</f>
        <v/>
      </c>
      <c r="R137" s="159" t="str">
        <f>IF(Table1[[#This Row],[Posting Date]]&lt;&gt;"",$D$10,"")</f>
        <v/>
      </c>
      <c r="S137" s="66"/>
      <c r="T137" s="63"/>
      <c r="U137" s="67"/>
      <c r="V137" s="67"/>
      <c r="W137" s="67" t="str">
        <f t="shared" si="2"/>
        <v/>
      </c>
      <c r="X137" s="161" t="str">
        <f>IF(E137="","",(IF(Table1[[#This Row],[Cur]]="USD",Table1[[#This Row],[Cur_Amount Debit]],Table1[[#This Row],[Cur_Amount Debit]]/Table1[[#This Row],[Exchange Rate]])))</f>
        <v/>
      </c>
      <c r="Y137" s="161" t="str">
        <f>IF(E137="","",(IF(Table1[[#This Row],[Cur]]="USD",Table1[[#This Row],[Cur_Amount Credit]],Table1[[#This Row],[Cur_Amount Credit]]/ExchangeRate)))</f>
        <v/>
      </c>
      <c r="Z137" s="203" t="str">
        <f>IF(E137="","",(Table1[[#This Row],[Debit USD]]-Table1[[#This Row],[Credit USD]]))</f>
        <v/>
      </c>
      <c r="AA137" s="122"/>
      <c r="AB137" s="1"/>
      <c r="AC137" s="15"/>
      <c r="AD137" s="15" t="str">
        <f>IF(AND(OR(Table1[[#This Row],[Account]]="15030",Table1[[#This Row],[Account]]="15035",Table1[[#This Row],[Account]]="20150"),Table1[[#This Row],[Vendor ID]]=""),1,"")</f>
        <v/>
      </c>
      <c r="AE137" s="15"/>
      <c r="AF137" s="15"/>
      <c r="AG137" s="15"/>
      <c r="AH137" s="46" t="str">
        <f>IF(Table1[[#This Row],[Posting Date]]&lt;&gt;"","GJ-"&amp;CountryID,"")</f>
        <v/>
      </c>
      <c r="AI137" s="59" t="str">
        <f>IF(Table1[[#This Row],[Posting Date]]&lt;&gt;"",Table1[[#This Row],[Posting Date]],"")</f>
        <v/>
      </c>
      <c r="AJ137" s="46"/>
      <c r="AK137" s="46" t="str">
        <f>IF(Table1[[#This Row],[Description]]&lt;&gt;"",Table1[[#This Row],[Description]],"")</f>
        <v/>
      </c>
      <c r="AL137" s="46" t="str">
        <f>IF(Table1[[#This Row],[Posting Date]]&lt;&gt;"",Table1[[#This Row],[Reference Number]],"")</f>
        <v/>
      </c>
      <c r="AM137" s="46" t="str">
        <f>TRIM(Table1[[#This Row],[Line '#]])</f>
        <v/>
      </c>
      <c r="AN137" s="46" t="str">
        <f>TRIM(Table1[[#This Row],[Account]])</f>
        <v/>
      </c>
      <c r="AO137" s="46" t="str">
        <f>IF(Table1[[#This Row],[Posting Date]]&lt;&gt;"",$D$5,"")</f>
        <v/>
      </c>
      <c r="AP137" s="46" t="str">
        <f>TRIM(Table1[[#This Row],[Departments-Prgrams]])</f>
        <v/>
      </c>
      <c r="AQ137" s="46" t="str">
        <f>TRIM(Table1[[#This Row],[Grant]])</f>
        <v/>
      </c>
      <c r="AR137" s="46" t="str">
        <f>TRIM(Table1[[#This Row],[Staff ID]])</f>
        <v/>
      </c>
      <c r="AS137" s="46" t="str">
        <f>IF(TRIM(Table1[[#This Row],[Budget Code]])=0,"",TRIM(Table1[[#This Row],[Budget Code]]))</f>
        <v/>
      </c>
      <c r="AT137" s="46" t="str">
        <f>IF(Table1[[#This Row],[Line Description]]&lt;&gt;"",Table1[[#This Row],[Line Description]],"")</f>
        <v/>
      </c>
      <c r="AU137" s="46" t="str">
        <f>IF(Table1[[#This Row],[Cur_Amount Debit]]&gt;0,ROUND(Table1[[#This Row],[Cur_Amount Debit]],2),"")</f>
        <v/>
      </c>
      <c r="AV137" s="46" t="str">
        <f>IF(Table1[[#This Row],[Cur_Amount Credit]]&gt;0,ROUND(Table1[[#This Row],[Cur_Amount Credit]],2),"")</f>
        <v/>
      </c>
      <c r="AW137" s="46" t="str">
        <f>LEFT(Table1[[#This Row],[Cur]],3)</f>
        <v/>
      </c>
      <c r="AX137" s="59"/>
      <c r="AY137" s="46"/>
      <c r="AZ137" s="46" t="str">
        <f>IF(Table1[[#This Row],[Cur]]&lt;&gt;"",IF(Table1[[#This Row],[Cur]]="USD","",ExchangeRate),"")</f>
        <v/>
      </c>
      <c r="BA137" s="46" t="str">
        <f>IF(Table1[[#This Row],[Grant]]&lt;&gt;"",VLOOKUP(Table1[[#This Row],[Grant]],Grants!B:D,3),"")</f>
        <v/>
      </c>
      <c r="BB137" s="46" t="str">
        <f>TRIM(Table1[[#This Row],[Vendor ID]])</f>
        <v/>
      </c>
      <c r="BC137">
        <f>IF(Table1[[#This Row],[Reference Number]]=Q136,BC136,BC136+1)</f>
        <v>2</v>
      </c>
    </row>
    <row r="138" spans="1:55" ht="11.25" hidden="1" customHeight="1">
      <c r="A138" s="1"/>
      <c r="B138" s="88" t="str">
        <f>IF(Table1[[#This Row],[Posting Date]]&lt;&gt;"",IF(Table1[[#This Row],[Reference Number]]=Q137,B137+1,1),"")</f>
        <v/>
      </c>
      <c r="C138" s="61"/>
      <c r="D138" s="61"/>
      <c r="E138" s="218"/>
      <c r="F138" s="143" t="str">
        <f>IFERROR(IF(VLOOKUP(Table1[[#This Row],[Budget Code Description]],Dimentions!$X$6:$AC$132,2,FALSE)="","",VLOOKUP(Table1[[#This Row],[Budget Code Description]],Dimentions!$X$6:$AC$132,2,FALSE)),"")</f>
        <v/>
      </c>
      <c r="G138" s="143" t="str">
        <f>IFERROR(VLOOKUP(Table1[[#This Row],[Budget Code Description]],Dimentions!$X$6:$AC$132,3,FALSE),"")</f>
        <v/>
      </c>
      <c r="H138" s="64" t="str">
        <f>IFERROR(VLOOKUP(Table1[[#This Row],[Account]],Dimentions!$S$6:$V$233,2,FALSE),"")</f>
        <v/>
      </c>
      <c r="I138" s="62">
        <f>_xlfn.NUMBERVALUE(LEFT(Table1[[#This Row],[Account]],1))</f>
        <v>0</v>
      </c>
      <c r="J138" s="62" t="str">
        <f>IFERROR(VLOOKUP(Table1[[#This Row],[Budget Code Description]],Table6[#All],7,FALSE),"")</f>
        <v/>
      </c>
      <c r="K138" s="143" t="str">
        <f>IFERROR(VLOOKUP(Table1[[#This Row],[Budget Code Description]],Table6[#All],8,FALSE),"")</f>
        <v/>
      </c>
      <c r="L138" s="63"/>
      <c r="M138" s="65" t="str">
        <f>IFERROR(VLOOKUP(Table1[[#This Row],[Staff ID]],Table2[],2,FALSE),"")</f>
        <v/>
      </c>
      <c r="N138" s="211" t="str">
        <f>IFERROR(IF(VLOOKUP(Table1[[#This Row],[Budget Code Description]],Dimentions!$X$6:$AC$97,4,FALSE)="","",VLOOKUP(Table1[[#This Row],[Budget Code Description]],Dimentions!$X$6:$AC$97,4,FALSE)),"")</f>
        <v/>
      </c>
      <c r="O138" s="65" t="str">
        <f>IFERROR(VLOOKUP(Table1[[#This Row],[Vendor ID]],Table549[],2,FALSE),"")</f>
        <v/>
      </c>
      <c r="P138" s="63"/>
      <c r="Q138" s="143" t="str">
        <f>IF(Table1[[#This Row],[Posting Date]]&lt;&gt;"",$D$9,"")</f>
        <v/>
      </c>
      <c r="R138" s="159" t="str">
        <f>IF(Table1[[#This Row],[Posting Date]]&lt;&gt;"",$D$10,"")</f>
        <v/>
      </c>
      <c r="S138" s="66"/>
      <c r="T138" s="63"/>
      <c r="U138" s="67"/>
      <c r="V138" s="67"/>
      <c r="W138" s="67" t="str">
        <f t="shared" si="2"/>
        <v/>
      </c>
      <c r="X138" s="161" t="str">
        <f>IF(E138="","",(IF(Table1[[#This Row],[Cur]]="USD",Table1[[#This Row],[Cur_Amount Debit]],Table1[[#This Row],[Cur_Amount Debit]]/Table1[[#This Row],[Exchange Rate]])))</f>
        <v/>
      </c>
      <c r="Y138" s="161" t="str">
        <f>IF(E138="","",(IF(Table1[[#This Row],[Cur]]="USD",Table1[[#This Row],[Cur_Amount Credit]],Table1[[#This Row],[Cur_Amount Credit]]/ExchangeRate)))</f>
        <v/>
      </c>
      <c r="Z138" s="203" t="str">
        <f>IF(E138="","",(Table1[[#This Row],[Debit USD]]-Table1[[#This Row],[Credit USD]]))</f>
        <v/>
      </c>
      <c r="AA138" s="122"/>
      <c r="AB138" s="1"/>
      <c r="AC138" s="15"/>
      <c r="AD138" s="15" t="str">
        <f>IF(AND(OR(Table1[[#This Row],[Account]]="15030",Table1[[#This Row],[Account]]="15035",Table1[[#This Row],[Account]]="20150"),Table1[[#This Row],[Vendor ID]]=""),1,"")</f>
        <v/>
      </c>
      <c r="AE138" s="15"/>
      <c r="AF138" s="15"/>
      <c r="AG138" s="15"/>
      <c r="AH138" s="46" t="str">
        <f>IF(Table1[[#This Row],[Posting Date]]&lt;&gt;"","GJ-"&amp;CountryID,"")</f>
        <v/>
      </c>
      <c r="AI138" s="59" t="str">
        <f>IF(Table1[[#This Row],[Posting Date]]&lt;&gt;"",Table1[[#This Row],[Posting Date]],"")</f>
        <v/>
      </c>
      <c r="AJ138" s="46"/>
      <c r="AK138" s="46" t="str">
        <f>IF(Table1[[#This Row],[Description]]&lt;&gt;"",Table1[[#This Row],[Description]],"")</f>
        <v/>
      </c>
      <c r="AL138" s="46" t="str">
        <f>IF(Table1[[#This Row],[Posting Date]]&lt;&gt;"",Table1[[#This Row],[Reference Number]],"")</f>
        <v/>
      </c>
      <c r="AM138" s="46" t="str">
        <f>TRIM(Table1[[#This Row],[Line '#]])</f>
        <v/>
      </c>
      <c r="AN138" s="46" t="str">
        <f>TRIM(Table1[[#This Row],[Account]])</f>
        <v/>
      </c>
      <c r="AO138" s="46" t="str">
        <f>IF(Table1[[#This Row],[Posting Date]]&lt;&gt;"",$D$5,"")</f>
        <v/>
      </c>
      <c r="AP138" s="46" t="str">
        <f>TRIM(Table1[[#This Row],[Departments-Prgrams]])</f>
        <v/>
      </c>
      <c r="AQ138" s="46" t="str">
        <f>TRIM(Table1[[#This Row],[Grant]])</f>
        <v/>
      </c>
      <c r="AR138" s="46" t="str">
        <f>TRIM(Table1[[#This Row],[Staff ID]])</f>
        <v/>
      </c>
      <c r="AS138" s="46" t="str">
        <f>IF(TRIM(Table1[[#This Row],[Budget Code]])=0,"",TRIM(Table1[[#This Row],[Budget Code]]))</f>
        <v/>
      </c>
      <c r="AT138" s="46" t="str">
        <f>IF(Table1[[#This Row],[Line Description]]&lt;&gt;"",Table1[[#This Row],[Line Description]],"")</f>
        <v/>
      </c>
      <c r="AU138" s="46" t="str">
        <f>IF(Table1[[#This Row],[Cur_Amount Debit]]&gt;0,ROUND(Table1[[#This Row],[Cur_Amount Debit]],2),"")</f>
        <v/>
      </c>
      <c r="AV138" s="46" t="str">
        <f>IF(Table1[[#This Row],[Cur_Amount Credit]]&gt;0,ROUND(Table1[[#This Row],[Cur_Amount Credit]],2),"")</f>
        <v/>
      </c>
      <c r="AW138" s="46" t="str">
        <f>LEFT(Table1[[#This Row],[Cur]],3)</f>
        <v/>
      </c>
      <c r="AX138" s="59"/>
      <c r="AY138" s="46"/>
      <c r="AZ138" s="46" t="str">
        <f>IF(Table1[[#This Row],[Cur]]&lt;&gt;"",IF(Table1[[#This Row],[Cur]]="USD","",ExchangeRate),"")</f>
        <v/>
      </c>
      <c r="BA138" s="46" t="str">
        <f>IF(Table1[[#This Row],[Grant]]&lt;&gt;"",VLOOKUP(Table1[[#This Row],[Grant]],Grants!B:D,3),"")</f>
        <v/>
      </c>
      <c r="BB138" s="46" t="str">
        <f>TRIM(Table1[[#This Row],[Vendor ID]])</f>
        <v/>
      </c>
      <c r="BC138">
        <f>IF(Table1[[#This Row],[Reference Number]]=Q137,BC137,BC137+1)</f>
        <v>2</v>
      </c>
    </row>
    <row r="139" spans="1:55" ht="11.25" hidden="1" customHeight="1">
      <c r="A139" s="1"/>
      <c r="B139" s="88" t="str">
        <f>IF(Table1[[#This Row],[Posting Date]]&lt;&gt;"",IF(Table1[[#This Row],[Reference Number]]=Q138,B138+1,1),"")</f>
        <v/>
      </c>
      <c r="C139" s="61"/>
      <c r="D139" s="61"/>
      <c r="E139" s="218"/>
      <c r="F139" s="143" t="str">
        <f>IFERROR(IF(VLOOKUP(Table1[[#This Row],[Budget Code Description]],Dimentions!$X$6:$AC$132,2,FALSE)="","",VLOOKUP(Table1[[#This Row],[Budget Code Description]],Dimentions!$X$6:$AC$132,2,FALSE)),"")</f>
        <v/>
      </c>
      <c r="G139" s="143" t="str">
        <f>IFERROR(VLOOKUP(Table1[[#This Row],[Budget Code Description]],Dimentions!$X$6:$AC$132,3,FALSE),"")</f>
        <v/>
      </c>
      <c r="H139" s="64" t="str">
        <f>IFERROR(VLOOKUP(Table1[[#This Row],[Account]],Dimentions!$S$6:$V$233,2,FALSE),"")</f>
        <v/>
      </c>
      <c r="I139" s="62">
        <f>_xlfn.NUMBERVALUE(LEFT(Table1[[#This Row],[Account]],1))</f>
        <v>0</v>
      </c>
      <c r="J139" s="62" t="str">
        <f>IFERROR(VLOOKUP(Table1[[#This Row],[Budget Code Description]],Table6[#All],7,FALSE),"")</f>
        <v/>
      </c>
      <c r="K139" s="143" t="str">
        <f>IFERROR(VLOOKUP(Table1[[#This Row],[Budget Code Description]],Table6[#All],8,FALSE),"")</f>
        <v/>
      </c>
      <c r="L139" s="63"/>
      <c r="M139" s="65" t="str">
        <f>IFERROR(VLOOKUP(Table1[[#This Row],[Staff ID]],Table2[],2,FALSE),"")</f>
        <v/>
      </c>
      <c r="N139" s="211" t="str">
        <f>IFERROR(IF(VLOOKUP(Table1[[#This Row],[Budget Code Description]],Dimentions!$X$6:$AC$97,4,FALSE)="","",VLOOKUP(Table1[[#This Row],[Budget Code Description]],Dimentions!$X$6:$AC$97,4,FALSE)),"")</f>
        <v/>
      </c>
      <c r="O139" s="65" t="str">
        <f>IFERROR(VLOOKUP(Table1[[#This Row],[Vendor ID]],Table549[],2,FALSE),"")</f>
        <v/>
      </c>
      <c r="P139" s="63"/>
      <c r="Q139" s="143" t="str">
        <f>IF(Table1[[#This Row],[Posting Date]]&lt;&gt;"",$D$9,"")</f>
        <v/>
      </c>
      <c r="R139" s="159" t="str">
        <f>IF(Table1[[#This Row],[Posting Date]]&lt;&gt;"",$D$10,"")</f>
        <v/>
      </c>
      <c r="S139" s="66"/>
      <c r="T139" s="63"/>
      <c r="U139" s="67"/>
      <c r="V139" s="67"/>
      <c r="W139" s="67" t="str">
        <f t="shared" si="2"/>
        <v/>
      </c>
      <c r="X139" s="161" t="str">
        <f>IF(E139="","",(IF(Table1[[#This Row],[Cur]]="USD",Table1[[#This Row],[Cur_Amount Debit]],Table1[[#This Row],[Cur_Amount Debit]]/Table1[[#This Row],[Exchange Rate]])))</f>
        <v/>
      </c>
      <c r="Y139" s="161" t="str">
        <f>IF(E139="","",(IF(Table1[[#This Row],[Cur]]="USD",Table1[[#This Row],[Cur_Amount Credit]],Table1[[#This Row],[Cur_Amount Credit]]/ExchangeRate)))</f>
        <v/>
      </c>
      <c r="Z139" s="203" t="str">
        <f>IF(E139="","",(Table1[[#This Row],[Debit USD]]-Table1[[#This Row],[Credit USD]]))</f>
        <v/>
      </c>
      <c r="AA139" s="122"/>
      <c r="AB139" s="1"/>
      <c r="AC139" s="15"/>
      <c r="AD139" s="15" t="str">
        <f>IF(AND(OR(Table1[[#This Row],[Account]]="15030",Table1[[#This Row],[Account]]="15035",Table1[[#This Row],[Account]]="20150"),Table1[[#This Row],[Vendor ID]]=""),1,"")</f>
        <v/>
      </c>
      <c r="AE139" s="15"/>
      <c r="AF139" s="15"/>
      <c r="AG139" s="15"/>
      <c r="AH139" s="46" t="str">
        <f>IF(Table1[[#This Row],[Posting Date]]&lt;&gt;"","GJ-"&amp;CountryID,"")</f>
        <v/>
      </c>
      <c r="AI139" s="59" t="str">
        <f>IF(Table1[[#This Row],[Posting Date]]&lt;&gt;"",Table1[[#This Row],[Posting Date]],"")</f>
        <v/>
      </c>
      <c r="AJ139" s="46"/>
      <c r="AK139" s="46" t="str">
        <f>IF(Table1[[#This Row],[Description]]&lt;&gt;"",Table1[[#This Row],[Description]],"")</f>
        <v/>
      </c>
      <c r="AL139" s="46" t="str">
        <f>IF(Table1[[#This Row],[Posting Date]]&lt;&gt;"",Table1[[#This Row],[Reference Number]],"")</f>
        <v/>
      </c>
      <c r="AM139" s="46" t="str">
        <f>TRIM(Table1[[#This Row],[Line '#]])</f>
        <v/>
      </c>
      <c r="AN139" s="46" t="str">
        <f>TRIM(Table1[[#This Row],[Account]])</f>
        <v/>
      </c>
      <c r="AO139" s="46" t="str">
        <f>IF(Table1[[#This Row],[Posting Date]]&lt;&gt;"",$D$5,"")</f>
        <v/>
      </c>
      <c r="AP139" s="46" t="str">
        <f>TRIM(Table1[[#This Row],[Departments-Prgrams]])</f>
        <v/>
      </c>
      <c r="AQ139" s="46" t="str">
        <f>TRIM(Table1[[#This Row],[Grant]])</f>
        <v/>
      </c>
      <c r="AR139" s="46" t="str">
        <f>TRIM(Table1[[#This Row],[Staff ID]])</f>
        <v/>
      </c>
      <c r="AS139" s="46" t="str">
        <f>IF(TRIM(Table1[[#This Row],[Budget Code]])=0,"",TRIM(Table1[[#This Row],[Budget Code]]))</f>
        <v/>
      </c>
      <c r="AT139" s="46" t="str">
        <f>IF(Table1[[#This Row],[Line Description]]&lt;&gt;"",Table1[[#This Row],[Line Description]],"")</f>
        <v/>
      </c>
      <c r="AU139" s="46" t="str">
        <f>IF(Table1[[#This Row],[Cur_Amount Debit]]&gt;0,ROUND(Table1[[#This Row],[Cur_Amount Debit]],2),"")</f>
        <v/>
      </c>
      <c r="AV139" s="46" t="str">
        <f>IF(Table1[[#This Row],[Cur_Amount Credit]]&gt;0,ROUND(Table1[[#This Row],[Cur_Amount Credit]],2),"")</f>
        <v/>
      </c>
      <c r="AW139" s="46" t="str">
        <f>LEFT(Table1[[#This Row],[Cur]],3)</f>
        <v/>
      </c>
      <c r="AX139" s="59"/>
      <c r="AY139" s="46"/>
      <c r="AZ139" s="46" t="str">
        <f>IF(Table1[[#This Row],[Cur]]&lt;&gt;"",IF(Table1[[#This Row],[Cur]]="USD","",ExchangeRate),"")</f>
        <v/>
      </c>
      <c r="BA139" s="46" t="str">
        <f>IF(Table1[[#This Row],[Grant]]&lt;&gt;"",VLOOKUP(Table1[[#This Row],[Grant]],Grants!B:D,3),"")</f>
        <v/>
      </c>
      <c r="BB139" s="46" t="str">
        <f>TRIM(Table1[[#This Row],[Vendor ID]])</f>
        <v/>
      </c>
      <c r="BC139">
        <f>IF(Table1[[#This Row],[Reference Number]]=Q138,BC138,BC138+1)</f>
        <v>2</v>
      </c>
    </row>
    <row r="140" spans="1:55" ht="11.25" hidden="1" customHeight="1">
      <c r="A140" s="1"/>
      <c r="B140" s="88" t="str">
        <f>IF(Table1[[#This Row],[Posting Date]]&lt;&gt;"",IF(Table1[[#This Row],[Reference Number]]=Q139,B139+1,1),"")</f>
        <v/>
      </c>
      <c r="C140" s="61"/>
      <c r="D140" s="61"/>
      <c r="E140" s="218"/>
      <c r="F140" s="143" t="str">
        <f>IFERROR(IF(VLOOKUP(Table1[[#This Row],[Budget Code Description]],Dimentions!$X$6:$AC$132,2,FALSE)="","",VLOOKUP(Table1[[#This Row],[Budget Code Description]],Dimentions!$X$6:$AC$132,2,FALSE)),"")</f>
        <v/>
      </c>
      <c r="G140" s="143" t="str">
        <f>IFERROR(VLOOKUP(Table1[[#This Row],[Budget Code Description]],Dimentions!$X$6:$AC$132,3,FALSE),"")</f>
        <v/>
      </c>
      <c r="H140" s="64" t="str">
        <f>IFERROR(VLOOKUP(Table1[[#This Row],[Account]],Dimentions!$S$6:$V$233,2,FALSE),"")</f>
        <v/>
      </c>
      <c r="I140" s="62">
        <f>_xlfn.NUMBERVALUE(LEFT(Table1[[#This Row],[Account]],1))</f>
        <v>0</v>
      </c>
      <c r="J140" s="62" t="str">
        <f>IFERROR(VLOOKUP(Table1[[#This Row],[Budget Code Description]],Table6[#All],7,FALSE),"")</f>
        <v/>
      </c>
      <c r="K140" s="143" t="str">
        <f>IFERROR(VLOOKUP(Table1[[#This Row],[Budget Code Description]],Table6[#All],8,FALSE),"")</f>
        <v/>
      </c>
      <c r="L140" s="63"/>
      <c r="M140" s="65" t="str">
        <f>IFERROR(VLOOKUP(Table1[[#This Row],[Staff ID]],Table2[],2,FALSE),"")</f>
        <v/>
      </c>
      <c r="N140" s="211" t="str">
        <f>IFERROR(IF(VLOOKUP(Table1[[#This Row],[Budget Code Description]],Dimentions!$X$6:$AC$97,4,FALSE)="","",VLOOKUP(Table1[[#This Row],[Budget Code Description]],Dimentions!$X$6:$AC$97,4,FALSE)),"")</f>
        <v/>
      </c>
      <c r="O140" s="65" t="str">
        <f>IFERROR(VLOOKUP(Table1[[#This Row],[Vendor ID]],Table549[],2,FALSE),"")</f>
        <v/>
      </c>
      <c r="P140" s="63"/>
      <c r="Q140" s="143" t="str">
        <f>IF(Table1[[#This Row],[Posting Date]]&lt;&gt;"",$D$9,"")</f>
        <v/>
      </c>
      <c r="R140" s="159" t="str">
        <f>IF(Table1[[#This Row],[Posting Date]]&lt;&gt;"",$D$10,"")</f>
        <v/>
      </c>
      <c r="S140" s="66"/>
      <c r="T140" s="63"/>
      <c r="U140" s="67"/>
      <c r="V140" s="67"/>
      <c r="W140" s="67" t="str">
        <f t="shared" si="2"/>
        <v/>
      </c>
      <c r="X140" s="161" t="str">
        <f>IF(E140="","",(IF(Table1[[#This Row],[Cur]]="USD",Table1[[#This Row],[Cur_Amount Debit]],Table1[[#This Row],[Cur_Amount Debit]]/Table1[[#This Row],[Exchange Rate]])))</f>
        <v/>
      </c>
      <c r="Y140" s="161" t="str">
        <f>IF(E140="","",(IF(Table1[[#This Row],[Cur]]="USD",Table1[[#This Row],[Cur_Amount Credit]],Table1[[#This Row],[Cur_Amount Credit]]/ExchangeRate)))</f>
        <v/>
      </c>
      <c r="Z140" s="203" t="str">
        <f>IF(E140="","",(Table1[[#This Row],[Debit USD]]-Table1[[#This Row],[Credit USD]]))</f>
        <v/>
      </c>
      <c r="AA140" s="122"/>
      <c r="AB140" s="1"/>
      <c r="AC140" s="15"/>
      <c r="AD140" s="15" t="str">
        <f>IF(AND(OR(Table1[[#This Row],[Account]]="15030",Table1[[#This Row],[Account]]="15035",Table1[[#This Row],[Account]]="20150"),Table1[[#This Row],[Vendor ID]]=""),1,"")</f>
        <v/>
      </c>
      <c r="AE140" s="15"/>
      <c r="AF140" s="15"/>
      <c r="AG140" s="15"/>
      <c r="AH140" s="46" t="str">
        <f>IF(Table1[[#This Row],[Posting Date]]&lt;&gt;"","GJ-"&amp;CountryID,"")</f>
        <v/>
      </c>
      <c r="AI140" s="59" t="str">
        <f>IF(Table1[[#This Row],[Posting Date]]&lt;&gt;"",Table1[[#This Row],[Posting Date]],"")</f>
        <v/>
      </c>
      <c r="AJ140" s="46"/>
      <c r="AK140" s="46" t="str">
        <f>IF(Table1[[#This Row],[Description]]&lt;&gt;"",Table1[[#This Row],[Description]],"")</f>
        <v/>
      </c>
      <c r="AL140" s="46" t="str">
        <f>IF(Table1[[#This Row],[Posting Date]]&lt;&gt;"",Table1[[#This Row],[Reference Number]],"")</f>
        <v/>
      </c>
      <c r="AM140" s="46" t="str">
        <f>TRIM(Table1[[#This Row],[Line '#]])</f>
        <v/>
      </c>
      <c r="AN140" s="46" t="str">
        <f>TRIM(Table1[[#This Row],[Account]])</f>
        <v/>
      </c>
      <c r="AO140" s="46" t="str">
        <f>IF(Table1[[#This Row],[Posting Date]]&lt;&gt;"",$D$5,"")</f>
        <v/>
      </c>
      <c r="AP140" s="46" t="str">
        <f>TRIM(Table1[[#This Row],[Departments-Prgrams]])</f>
        <v/>
      </c>
      <c r="AQ140" s="46" t="str">
        <f>TRIM(Table1[[#This Row],[Grant]])</f>
        <v/>
      </c>
      <c r="AR140" s="46" t="str">
        <f>TRIM(Table1[[#This Row],[Staff ID]])</f>
        <v/>
      </c>
      <c r="AS140" s="46" t="str">
        <f>IF(TRIM(Table1[[#This Row],[Budget Code]])=0,"",TRIM(Table1[[#This Row],[Budget Code]]))</f>
        <v/>
      </c>
      <c r="AT140" s="46" t="str">
        <f>IF(Table1[[#This Row],[Line Description]]&lt;&gt;"",Table1[[#This Row],[Line Description]],"")</f>
        <v/>
      </c>
      <c r="AU140" s="46" t="str">
        <f>IF(Table1[[#This Row],[Cur_Amount Debit]]&gt;0,ROUND(Table1[[#This Row],[Cur_Amount Debit]],2),"")</f>
        <v/>
      </c>
      <c r="AV140" s="46" t="str">
        <f>IF(Table1[[#This Row],[Cur_Amount Credit]]&gt;0,ROUND(Table1[[#This Row],[Cur_Amount Credit]],2),"")</f>
        <v/>
      </c>
      <c r="AW140" s="46" t="str">
        <f>LEFT(Table1[[#This Row],[Cur]],3)</f>
        <v/>
      </c>
      <c r="AX140" s="59"/>
      <c r="AY140" s="46"/>
      <c r="AZ140" s="46" t="str">
        <f>IF(Table1[[#This Row],[Cur]]&lt;&gt;"",IF(Table1[[#This Row],[Cur]]="USD","",ExchangeRate),"")</f>
        <v/>
      </c>
      <c r="BA140" s="46" t="str">
        <f>IF(Table1[[#This Row],[Grant]]&lt;&gt;"",VLOOKUP(Table1[[#This Row],[Grant]],Grants!B:D,3),"")</f>
        <v/>
      </c>
      <c r="BB140" s="46" t="str">
        <f>TRIM(Table1[[#This Row],[Vendor ID]])</f>
        <v/>
      </c>
      <c r="BC140">
        <f>IF(Table1[[#This Row],[Reference Number]]=Q139,BC139,BC139+1)</f>
        <v>2</v>
      </c>
    </row>
    <row r="141" spans="1:55" ht="11.25" hidden="1" customHeight="1">
      <c r="A141" s="1"/>
      <c r="B141" s="88" t="str">
        <f>IF(Table1[[#This Row],[Posting Date]]&lt;&gt;"",IF(Table1[[#This Row],[Reference Number]]=Q140,B140+1,1),"")</f>
        <v/>
      </c>
      <c r="C141" s="61"/>
      <c r="D141" s="61"/>
      <c r="E141" s="218"/>
      <c r="F141" s="143" t="str">
        <f>IFERROR(IF(VLOOKUP(Table1[[#This Row],[Budget Code Description]],Dimentions!$X$6:$AC$132,2,FALSE)="","",VLOOKUP(Table1[[#This Row],[Budget Code Description]],Dimentions!$X$6:$AC$132,2,FALSE)),"")</f>
        <v/>
      </c>
      <c r="G141" s="143" t="str">
        <f>IFERROR(VLOOKUP(Table1[[#This Row],[Budget Code Description]],Dimentions!$X$6:$AC$132,3,FALSE),"")</f>
        <v/>
      </c>
      <c r="H141" s="64" t="str">
        <f>IFERROR(VLOOKUP(Table1[[#This Row],[Account]],Dimentions!$S$6:$V$233,2,FALSE),"")</f>
        <v/>
      </c>
      <c r="I141" s="62">
        <f>_xlfn.NUMBERVALUE(LEFT(Table1[[#This Row],[Account]],1))</f>
        <v>0</v>
      </c>
      <c r="J141" s="62" t="str">
        <f>IFERROR(VLOOKUP(Table1[[#This Row],[Budget Code Description]],Table6[#All],7,FALSE),"")</f>
        <v/>
      </c>
      <c r="K141" s="143" t="str">
        <f>IFERROR(VLOOKUP(Table1[[#This Row],[Budget Code Description]],Table6[#All],8,FALSE),"")</f>
        <v/>
      </c>
      <c r="L141" s="63"/>
      <c r="M141" s="65" t="str">
        <f>IFERROR(VLOOKUP(Table1[[#This Row],[Staff ID]],Table2[],2,FALSE),"")</f>
        <v/>
      </c>
      <c r="N141" s="211" t="str">
        <f>IFERROR(IF(VLOOKUP(Table1[[#This Row],[Budget Code Description]],Dimentions!$X$6:$AC$97,4,FALSE)="","",VLOOKUP(Table1[[#This Row],[Budget Code Description]],Dimentions!$X$6:$AC$97,4,FALSE)),"")</f>
        <v/>
      </c>
      <c r="O141" s="65" t="str">
        <f>IFERROR(VLOOKUP(Table1[[#This Row],[Vendor ID]],Table549[],2,FALSE),"")</f>
        <v/>
      </c>
      <c r="P141" s="63"/>
      <c r="Q141" s="143" t="str">
        <f>IF(Table1[[#This Row],[Posting Date]]&lt;&gt;"",$D$9,"")</f>
        <v/>
      </c>
      <c r="R141" s="159" t="str">
        <f>IF(Table1[[#This Row],[Posting Date]]&lt;&gt;"",$D$10,"")</f>
        <v/>
      </c>
      <c r="S141" s="66"/>
      <c r="T141" s="63"/>
      <c r="U141" s="67"/>
      <c r="V141" s="67"/>
      <c r="W141" s="67" t="str">
        <f t="shared" si="2"/>
        <v/>
      </c>
      <c r="X141" s="161" t="str">
        <f>IF(E141="","",(IF(Table1[[#This Row],[Cur]]="USD",Table1[[#This Row],[Cur_Amount Debit]],Table1[[#This Row],[Cur_Amount Debit]]/Table1[[#This Row],[Exchange Rate]])))</f>
        <v/>
      </c>
      <c r="Y141" s="161" t="str">
        <f>IF(E141="","",(IF(Table1[[#This Row],[Cur]]="USD",Table1[[#This Row],[Cur_Amount Credit]],Table1[[#This Row],[Cur_Amount Credit]]/ExchangeRate)))</f>
        <v/>
      </c>
      <c r="Z141" s="203" t="str">
        <f>IF(E141="","",(Table1[[#This Row],[Debit USD]]-Table1[[#This Row],[Credit USD]]))</f>
        <v/>
      </c>
      <c r="AA141" s="122"/>
      <c r="AB141" s="1"/>
      <c r="AC141" s="15"/>
      <c r="AD141" s="15" t="str">
        <f>IF(AND(OR(Table1[[#This Row],[Account]]="15030",Table1[[#This Row],[Account]]="15035",Table1[[#This Row],[Account]]="20150"),Table1[[#This Row],[Vendor ID]]=""),1,"")</f>
        <v/>
      </c>
      <c r="AE141" s="15"/>
      <c r="AF141" s="15"/>
      <c r="AG141" s="15"/>
      <c r="AH141" s="46" t="str">
        <f>IF(Table1[[#This Row],[Posting Date]]&lt;&gt;"","GJ-"&amp;CountryID,"")</f>
        <v/>
      </c>
      <c r="AI141" s="59" t="str">
        <f>IF(Table1[[#This Row],[Posting Date]]&lt;&gt;"",Table1[[#This Row],[Posting Date]],"")</f>
        <v/>
      </c>
      <c r="AJ141" s="46"/>
      <c r="AK141" s="46" t="str">
        <f>IF(Table1[[#This Row],[Description]]&lt;&gt;"",Table1[[#This Row],[Description]],"")</f>
        <v/>
      </c>
      <c r="AL141" s="46" t="str">
        <f>IF(Table1[[#This Row],[Posting Date]]&lt;&gt;"",Table1[[#This Row],[Reference Number]],"")</f>
        <v/>
      </c>
      <c r="AM141" s="46" t="str">
        <f>TRIM(Table1[[#This Row],[Line '#]])</f>
        <v/>
      </c>
      <c r="AN141" s="46" t="str">
        <f>TRIM(Table1[[#This Row],[Account]])</f>
        <v/>
      </c>
      <c r="AO141" s="46" t="str">
        <f>IF(Table1[[#This Row],[Posting Date]]&lt;&gt;"",$D$5,"")</f>
        <v/>
      </c>
      <c r="AP141" s="46" t="str">
        <f>TRIM(Table1[[#This Row],[Departments-Prgrams]])</f>
        <v/>
      </c>
      <c r="AQ141" s="46" t="str">
        <f>TRIM(Table1[[#This Row],[Grant]])</f>
        <v/>
      </c>
      <c r="AR141" s="46" t="str">
        <f>TRIM(Table1[[#This Row],[Staff ID]])</f>
        <v/>
      </c>
      <c r="AS141" s="46" t="str">
        <f>IF(TRIM(Table1[[#This Row],[Budget Code]])=0,"",TRIM(Table1[[#This Row],[Budget Code]]))</f>
        <v/>
      </c>
      <c r="AT141" s="46" t="str">
        <f>IF(Table1[[#This Row],[Line Description]]&lt;&gt;"",Table1[[#This Row],[Line Description]],"")</f>
        <v/>
      </c>
      <c r="AU141" s="46" t="str">
        <f>IF(Table1[[#This Row],[Cur_Amount Debit]]&gt;0,ROUND(Table1[[#This Row],[Cur_Amount Debit]],2),"")</f>
        <v/>
      </c>
      <c r="AV141" s="46" t="str">
        <f>IF(Table1[[#This Row],[Cur_Amount Credit]]&gt;0,ROUND(Table1[[#This Row],[Cur_Amount Credit]],2),"")</f>
        <v/>
      </c>
      <c r="AW141" s="46" t="str">
        <f>LEFT(Table1[[#This Row],[Cur]],3)</f>
        <v/>
      </c>
      <c r="AX141" s="59"/>
      <c r="AY141" s="46"/>
      <c r="AZ141" s="46" t="str">
        <f>IF(Table1[[#This Row],[Cur]]&lt;&gt;"",IF(Table1[[#This Row],[Cur]]="USD","",ExchangeRate),"")</f>
        <v/>
      </c>
      <c r="BA141" s="46" t="str">
        <f>IF(Table1[[#This Row],[Grant]]&lt;&gt;"",VLOOKUP(Table1[[#This Row],[Grant]],Grants!B:D,3),"")</f>
        <v/>
      </c>
      <c r="BB141" s="46" t="str">
        <f>TRIM(Table1[[#This Row],[Vendor ID]])</f>
        <v/>
      </c>
      <c r="BC141">
        <f>IF(Table1[[#This Row],[Reference Number]]=Q140,BC140,BC140+1)</f>
        <v>2</v>
      </c>
    </row>
    <row r="142" spans="1:55" ht="11.25" hidden="1" customHeight="1">
      <c r="A142" s="1"/>
      <c r="B142" s="88" t="str">
        <f>IF(Table1[[#This Row],[Posting Date]]&lt;&gt;"",IF(Table1[[#This Row],[Reference Number]]=Q141,B141+1,1),"")</f>
        <v/>
      </c>
      <c r="C142" s="61"/>
      <c r="D142" s="61"/>
      <c r="E142" s="218"/>
      <c r="F142" s="143" t="str">
        <f>IFERROR(IF(VLOOKUP(Table1[[#This Row],[Budget Code Description]],Dimentions!$X$6:$AC$132,2,FALSE)="","",VLOOKUP(Table1[[#This Row],[Budget Code Description]],Dimentions!$X$6:$AC$132,2,FALSE)),"")</f>
        <v/>
      </c>
      <c r="G142" s="143" t="str">
        <f>IFERROR(VLOOKUP(Table1[[#This Row],[Budget Code Description]],Dimentions!$X$6:$AC$132,3,FALSE),"")</f>
        <v/>
      </c>
      <c r="H142" s="64" t="str">
        <f>IFERROR(VLOOKUP(Table1[[#This Row],[Account]],Dimentions!$S$6:$V$233,2,FALSE),"")</f>
        <v/>
      </c>
      <c r="I142" s="62">
        <f>_xlfn.NUMBERVALUE(LEFT(Table1[[#This Row],[Account]],1))</f>
        <v>0</v>
      </c>
      <c r="J142" s="62" t="str">
        <f>IFERROR(VLOOKUP(Table1[[#This Row],[Budget Code Description]],Table6[#All],7,FALSE),"")</f>
        <v/>
      </c>
      <c r="K142" s="143" t="str">
        <f>IFERROR(VLOOKUP(Table1[[#This Row],[Budget Code Description]],Table6[#All],8,FALSE),"")</f>
        <v/>
      </c>
      <c r="L142" s="63"/>
      <c r="M142" s="65" t="str">
        <f>IFERROR(VLOOKUP(Table1[[#This Row],[Staff ID]],Table2[],2,FALSE),"")</f>
        <v/>
      </c>
      <c r="N142" s="211" t="str">
        <f>IFERROR(IF(VLOOKUP(Table1[[#This Row],[Budget Code Description]],Dimentions!$X$6:$AC$97,4,FALSE)="","",VLOOKUP(Table1[[#This Row],[Budget Code Description]],Dimentions!$X$6:$AC$97,4,FALSE)),"")</f>
        <v/>
      </c>
      <c r="O142" s="65" t="str">
        <f>IFERROR(VLOOKUP(Table1[[#This Row],[Vendor ID]],Table549[],2,FALSE),"")</f>
        <v/>
      </c>
      <c r="P142" s="63"/>
      <c r="Q142" s="143" t="str">
        <f>IF(Table1[[#This Row],[Posting Date]]&lt;&gt;"",$D$9,"")</f>
        <v/>
      </c>
      <c r="R142" s="159" t="str">
        <f>IF(Table1[[#This Row],[Posting Date]]&lt;&gt;"",$D$10,"")</f>
        <v/>
      </c>
      <c r="S142" s="66"/>
      <c r="T142" s="63"/>
      <c r="U142" s="67"/>
      <c r="V142" s="67"/>
      <c r="W142" s="67" t="str">
        <f t="shared" si="2"/>
        <v/>
      </c>
      <c r="X142" s="161" t="str">
        <f>IF(E142="","",(IF(Table1[[#This Row],[Cur]]="USD",Table1[[#This Row],[Cur_Amount Debit]],Table1[[#This Row],[Cur_Amount Debit]]/Table1[[#This Row],[Exchange Rate]])))</f>
        <v/>
      </c>
      <c r="Y142" s="161" t="str">
        <f>IF(E142="","",(IF(Table1[[#This Row],[Cur]]="USD",Table1[[#This Row],[Cur_Amount Credit]],Table1[[#This Row],[Cur_Amount Credit]]/ExchangeRate)))</f>
        <v/>
      </c>
      <c r="Z142" s="203" t="str">
        <f>IF(E142="","",(Table1[[#This Row],[Debit USD]]-Table1[[#This Row],[Credit USD]]))</f>
        <v/>
      </c>
      <c r="AA142" s="122"/>
      <c r="AB142" s="1"/>
      <c r="AC142" s="15"/>
      <c r="AD142" s="15" t="str">
        <f>IF(AND(OR(Table1[[#This Row],[Account]]="15030",Table1[[#This Row],[Account]]="15035",Table1[[#This Row],[Account]]="20150"),Table1[[#This Row],[Vendor ID]]=""),1,"")</f>
        <v/>
      </c>
      <c r="AE142" s="15"/>
      <c r="AF142" s="15"/>
      <c r="AG142" s="15"/>
      <c r="AH142" s="46" t="str">
        <f>IF(Table1[[#This Row],[Posting Date]]&lt;&gt;"","GJ-"&amp;CountryID,"")</f>
        <v/>
      </c>
      <c r="AI142" s="59" t="str">
        <f>IF(Table1[[#This Row],[Posting Date]]&lt;&gt;"",Table1[[#This Row],[Posting Date]],"")</f>
        <v/>
      </c>
      <c r="AJ142" s="46"/>
      <c r="AK142" s="46" t="str">
        <f>IF(Table1[[#This Row],[Description]]&lt;&gt;"",Table1[[#This Row],[Description]],"")</f>
        <v/>
      </c>
      <c r="AL142" s="46" t="str">
        <f>IF(Table1[[#This Row],[Posting Date]]&lt;&gt;"",Table1[[#This Row],[Reference Number]],"")</f>
        <v/>
      </c>
      <c r="AM142" s="46" t="str">
        <f>TRIM(Table1[[#This Row],[Line '#]])</f>
        <v/>
      </c>
      <c r="AN142" s="46" t="str">
        <f>TRIM(Table1[[#This Row],[Account]])</f>
        <v/>
      </c>
      <c r="AO142" s="46" t="str">
        <f>IF(Table1[[#This Row],[Posting Date]]&lt;&gt;"",$D$5,"")</f>
        <v/>
      </c>
      <c r="AP142" s="46" t="str">
        <f>TRIM(Table1[[#This Row],[Departments-Prgrams]])</f>
        <v/>
      </c>
      <c r="AQ142" s="46" t="str">
        <f>TRIM(Table1[[#This Row],[Grant]])</f>
        <v/>
      </c>
      <c r="AR142" s="46" t="str">
        <f>TRIM(Table1[[#This Row],[Staff ID]])</f>
        <v/>
      </c>
      <c r="AS142" s="46" t="str">
        <f>IF(TRIM(Table1[[#This Row],[Budget Code]])=0,"",TRIM(Table1[[#This Row],[Budget Code]]))</f>
        <v/>
      </c>
      <c r="AT142" s="46" t="str">
        <f>IF(Table1[[#This Row],[Line Description]]&lt;&gt;"",Table1[[#This Row],[Line Description]],"")</f>
        <v/>
      </c>
      <c r="AU142" s="46" t="str">
        <f>IF(Table1[[#This Row],[Cur_Amount Debit]]&gt;0,ROUND(Table1[[#This Row],[Cur_Amount Debit]],2),"")</f>
        <v/>
      </c>
      <c r="AV142" s="46" t="str">
        <f>IF(Table1[[#This Row],[Cur_Amount Credit]]&gt;0,ROUND(Table1[[#This Row],[Cur_Amount Credit]],2),"")</f>
        <v/>
      </c>
      <c r="AW142" s="46" t="str">
        <f>LEFT(Table1[[#This Row],[Cur]],3)</f>
        <v/>
      </c>
      <c r="AX142" s="59"/>
      <c r="AY142" s="46"/>
      <c r="AZ142" s="46" t="str">
        <f>IF(Table1[[#This Row],[Cur]]&lt;&gt;"",IF(Table1[[#This Row],[Cur]]="USD","",ExchangeRate),"")</f>
        <v/>
      </c>
      <c r="BA142" s="46" t="str">
        <f>IF(Table1[[#This Row],[Grant]]&lt;&gt;"",VLOOKUP(Table1[[#This Row],[Grant]],Grants!B:D,3),"")</f>
        <v/>
      </c>
      <c r="BB142" s="46" t="str">
        <f>TRIM(Table1[[#This Row],[Vendor ID]])</f>
        <v/>
      </c>
      <c r="BC142">
        <f>IF(Table1[[#This Row],[Reference Number]]=Q141,BC141,BC141+1)</f>
        <v>2</v>
      </c>
    </row>
    <row r="143" spans="1:55" ht="11.25" hidden="1" customHeight="1">
      <c r="A143" s="1"/>
      <c r="B143" s="88" t="str">
        <f>IF(Table1[[#This Row],[Posting Date]]&lt;&gt;"",IF(Table1[[#This Row],[Reference Number]]=Q142,B142+1,1),"")</f>
        <v/>
      </c>
      <c r="C143" s="61"/>
      <c r="D143" s="61"/>
      <c r="E143" s="218"/>
      <c r="F143" s="143" t="str">
        <f>IFERROR(IF(VLOOKUP(Table1[[#This Row],[Budget Code Description]],Dimentions!$X$6:$AC$132,2,FALSE)="","",VLOOKUP(Table1[[#This Row],[Budget Code Description]],Dimentions!$X$6:$AC$132,2,FALSE)),"")</f>
        <v/>
      </c>
      <c r="G143" s="143" t="str">
        <f>IFERROR(VLOOKUP(Table1[[#This Row],[Budget Code Description]],Dimentions!$X$6:$AC$132,3,FALSE),"")</f>
        <v/>
      </c>
      <c r="H143" s="64" t="str">
        <f>IFERROR(VLOOKUP(Table1[[#This Row],[Account]],Dimentions!$S$6:$V$233,2,FALSE),"")</f>
        <v/>
      </c>
      <c r="I143" s="62">
        <f>_xlfn.NUMBERVALUE(LEFT(Table1[[#This Row],[Account]],1))</f>
        <v>0</v>
      </c>
      <c r="J143" s="62" t="str">
        <f>IFERROR(VLOOKUP(Table1[[#This Row],[Budget Code Description]],Table6[#All],7,FALSE),"")</f>
        <v/>
      </c>
      <c r="K143" s="143" t="str">
        <f>IFERROR(VLOOKUP(Table1[[#This Row],[Budget Code Description]],Table6[#All],8,FALSE),"")</f>
        <v/>
      </c>
      <c r="L143" s="63"/>
      <c r="M143" s="65" t="str">
        <f>IFERROR(VLOOKUP(Table1[[#This Row],[Staff ID]],Table2[],2,FALSE),"")</f>
        <v/>
      </c>
      <c r="N143" s="211" t="str">
        <f>IFERROR(IF(VLOOKUP(Table1[[#This Row],[Budget Code Description]],Dimentions!$X$6:$AC$97,4,FALSE)="","",VLOOKUP(Table1[[#This Row],[Budget Code Description]],Dimentions!$X$6:$AC$97,4,FALSE)),"")</f>
        <v/>
      </c>
      <c r="O143" s="65" t="str">
        <f>IFERROR(VLOOKUP(Table1[[#This Row],[Vendor ID]],Table549[],2,FALSE),"")</f>
        <v/>
      </c>
      <c r="P143" s="63"/>
      <c r="Q143" s="143" t="str">
        <f>IF(Table1[[#This Row],[Posting Date]]&lt;&gt;"",$D$9,"")</f>
        <v/>
      </c>
      <c r="R143" s="159" t="str">
        <f>IF(Table1[[#This Row],[Posting Date]]&lt;&gt;"",$D$10,"")</f>
        <v/>
      </c>
      <c r="S143" s="66"/>
      <c r="T143" s="63"/>
      <c r="U143" s="67"/>
      <c r="V143" s="67"/>
      <c r="W143" s="67" t="str">
        <f t="shared" si="2"/>
        <v/>
      </c>
      <c r="X143" s="161" t="str">
        <f>IF(E143="","",(IF(Table1[[#This Row],[Cur]]="USD",Table1[[#This Row],[Cur_Amount Debit]],Table1[[#This Row],[Cur_Amount Debit]]/Table1[[#This Row],[Exchange Rate]])))</f>
        <v/>
      </c>
      <c r="Y143" s="161" t="str">
        <f>IF(E143="","",(IF(Table1[[#This Row],[Cur]]="USD",Table1[[#This Row],[Cur_Amount Credit]],Table1[[#This Row],[Cur_Amount Credit]]/ExchangeRate)))</f>
        <v/>
      </c>
      <c r="Z143" s="203" t="str">
        <f>IF(E143="","",(Table1[[#This Row],[Debit USD]]-Table1[[#This Row],[Credit USD]]))</f>
        <v/>
      </c>
      <c r="AA143" s="122"/>
      <c r="AB143" s="1"/>
      <c r="AC143" s="15"/>
      <c r="AD143" s="15" t="str">
        <f>IF(AND(OR(Table1[[#This Row],[Account]]="15030",Table1[[#This Row],[Account]]="15035",Table1[[#This Row],[Account]]="20150"),Table1[[#This Row],[Vendor ID]]=""),1,"")</f>
        <v/>
      </c>
      <c r="AE143" s="15"/>
      <c r="AF143" s="15"/>
      <c r="AG143" s="15"/>
      <c r="AH143" s="46" t="str">
        <f>IF(Table1[[#This Row],[Posting Date]]&lt;&gt;"","GJ-"&amp;CountryID,"")</f>
        <v/>
      </c>
      <c r="AI143" s="59" t="str">
        <f>IF(Table1[[#This Row],[Posting Date]]&lt;&gt;"",Table1[[#This Row],[Posting Date]],"")</f>
        <v/>
      </c>
      <c r="AJ143" s="46"/>
      <c r="AK143" s="46" t="str">
        <f>IF(Table1[[#This Row],[Description]]&lt;&gt;"",Table1[[#This Row],[Description]],"")</f>
        <v/>
      </c>
      <c r="AL143" s="46" t="str">
        <f>IF(Table1[[#This Row],[Posting Date]]&lt;&gt;"",Table1[[#This Row],[Reference Number]],"")</f>
        <v/>
      </c>
      <c r="AM143" s="46" t="str">
        <f>TRIM(Table1[[#This Row],[Line '#]])</f>
        <v/>
      </c>
      <c r="AN143" s="46" t="str">
        <f>TRIM(Table1[[#This Row],[Account]])</f>
        <v/>
      </c>
      <c r="AO143" s="46" t="str">
        <f>IF(Table1[[#This Row],[Posting Date]]&lt;&gt;"",$D$5,"")</f>
        <v/>
      </c>
      <c r="AP143" s="46" t="str">
        <f>TRIM(Table1[[#This Row],[Departments-Prgrams]])</f>
        <v/>
      </c>
      <c r="AQ143" s="46" t="str">
        <f>TRIM(Table1[[#This Row],[Grant]])</f>
        <v/>
      </c>
      <c r="AR143" s="46" t="str">
        <f>TRIM(Table1[[#This Row],[Staff ID]])</f>
        <v/>
      </c>
      <c r="AS143" s="46" t="str">
        <f>IF(TRIM(Table1[[#This Row],[Budget Code]])=0,"",TRIM(Table1[[#This Row],[Budget Code]]))</f>
        <v/>
      </c>
      <c r="AT143" s="46" t="str">
        <f>IF(Table1[[#This Row],[Line Description]]&lt;&gt;"",Table1[[#This Row],[Line Description]],"")</f>
        <v/>
      </c>
      <c r="AU143" s="46" t="str">
        <f>IF(Table1[[#This Row],[Cur_Amount Debit]]&gt;0,ROUND(Table1[[#This Row],[Cur_Amount Debit]],2),"")</f>
        <v/>
      </c>
      <c r="AV143" s="46" t="str">
        <f>IF(Table1[[#This Row],[Cur_Amount Credit]]&gt;0,ROUND(Table1[[#This Row],[Cur_Amount Credit]],2),"")</f>
        <v/>
      </c>
      <c r="AW143" s="46" t="str">
        <f>LEFT(Table1[[#This Row],[Cur]],3)</f>
        <v/>
      </c>
      <c r="AX143" s="59"/>
      <c r="AY143" s="46"/>
      <c r="AZ143" s="46" t="str">
        <f>IF(Table1[[#This Row],[Cur]]&lt;&gt;"",IF(Table1[[#This Row],[Cur]]="USD","",ExchangeRate),"")</f>
        <v/>
      </c>
      <c r="BA143" s="46" t="str">
        <f>IF(Table1[[#This Row],[Grant]]&lt;&gt;"",VLOOKUP(Table1[[#This Row],[Grant]],Grants!B:D,3),"")</f>
        <v/>
      </c>
      <c r="BB143" s="46" t="str">
        <f>TRIM(Table1[[#This Row],[Vendor ID]])</f>
        <v/>
      </c>
      <c r="BC143">
        <f>IF(Table1[[#This Row],[Reference Number]]=Q142,BC142,BC142+1)</f>
        <v>2</v>
      </c>
    </row>
    <row r="144" spans="1:55" ht="11.25" hidden="1" customHeight="1">
      <c r="A144" s="1"/>
      <c r="B144" s="88" t="str">
        <f>IF(Table1[[#This Row],[Posting Date]]&lt;&gt;"",IF(Table1[[#This Row],[Reference Number]]=Q143,B143+1,1),"")</f>
        <v/>
      </c>
      <c r="C144" s="61"/>
      <c r="D144" s="61"/>
      <c r="E144" s="218"/>
      <c r="F144" s="143" t="str">
        <f>IFERROR(IF(VLOOKUP(Table1[[#This Row],[Budget Code Description]],Dimentions!$X$6:$AC$132,2,FALSE)="","",VLOOKUP(Table1[[#This Row],[Budget Code Description]],Dimentions!$X$6:$AC$132,2,FALSE)),"")</f>
        <v/>
      </c>
      <c r="G144" s="143" t="str">
        <f>IFERROR(VLOOKUP(Table1[[#This Row],[Budget Code Description]],Dimentions!$X$6:$AC$132,3,FALSE),"")</f>
        <v/>
      </c>
      <c r="H144" s="64" t="str">
        <f>IFERROR(VLOOKUP(Table1[[#This Row],[Account]],Dimentions!$S$6:$V$233,2,FALSE),"")</f>
        <v/>
      </c>
      <c r="I144" s="62">
        <f>_xlfn.NUMBERVALUE(LEFT(Table1[[#This Row],[Account]],1))</f>
        <v>0</v>
      </c>
      <c r="J144" s="62" t="str">
        <f>IFERROR(VLOOKUP(Table1[[#This Row],[Budget Code Description]],Table6[#All],7,FALSE),"")</f>
        <v/>
      </c>
      <c r="K144" s="143" t="str">
        <f>IFERROR(VLOOKUP(Table1[[#This Row],[Budget Code Description]],Table6[#All],8,FALSE),"")</f>
        <v/>
      </c>
      <c r="L144" s="63"/>
      <c r="M144" s="65" t="str">
        <f>IFERROR(VLOOKUP(Table1[[#This Row],[Staff ID]],Table2[],2,FALSE),"")</f>
        <v/>
      </c>
      <c r="N144" s="211" t="str">
        <f>IFERROR(IF(VLOOKUP(Table1[[#This Row],[Budget Code Description]],Dimentions!$X$6:$AC$97,4,FALSE)="","",VLOOKUP(Table1[[#This Row],[Budget Code Description]],Dimentions!$X$6:$AC$97,4,FALSE)),"")</f>
        <v/>
      </c>
      <c r="O144" s="65" t="str">
        <f>IFERROR(VLOOKUP(Table1[[#This Row],[Vendor ID]],Table549[],2,FALSE),"")</f>
        <v/>
      </c>
      <c r="P144" s="63"/>
      <c r="Q144" s="143" t="str">
        <f>IF(Table1[[#This Row],[Posting Date]]&lt;&gt;"",$D$9,"")</f>
        <v/>
      </c>
      <c r="R144" s="159" t="str">
        <f>IF(Table1[[#This Row],[Posting Date]]&lt;&gt;"",$D$10,"")</f>
        <v/>
      </c>
      <c r="S144" s="66"/>
      <c r="T144" s="63"/>
      <c r="U144" s="67"/>
      <c r="V144" s="67"/>
      <c r="W144" s="67" t="str">
        <f t="shared" si="2"/>
        <v/>
      </c>
      <c r="X144" s="161" t="str">
        <f>IF(E144="","",(IF(Table1[[#This Row],[Cur]]="USD",Table1[[#This Row],[Cur_Amount Debit]],Table1[[#This Row],[Cur_Amount Debit]]/Table1[[#This Row],[Exchange Rate]])))</f>
        <v/>
      </c>
      <c r="Y144" s="161" t="str">
        <f>IF(E144="","",(IF(Table1[[#This Row],[Cur]]="USD",Table1[[#This Row],[Cur_Amount Credit]],Table1[[#This Row],[Cur_Amount Credit]]/ExchangeRate)))</f>
        <v/>
      </c>
      <c r="Z144" s="203" t="str">
        <f>IF(E144="","",(Table1[[#This Row],[Debit USD]]-Table1[[#This Row],[Credit USD]]))</f>
        <v/>
      </c>
      <c r="AA144" s="122"/>
      <c r="AB144" s="1"/>
      <c r="AC144" s="15"/>
      <c r="AD144" s="15" t="str">
        <f>IF(AND(OR(Table1[[#This Row],[Account]]="15030",Table1[[#This Row],[Account]]="15035",Table1[[#This Row],[Account]]="20150"),Table1[[#This Row],[Vendor ID]]=""),1,"")</f>
        <v/>
      </c>
      <c r="AE144" s="15"/>
      <c r="AF144" s="15"/>
      <c r="AG144" s="15"/>
      <c r="AH144" s="46" t="str">
        <f>IF(Table1[[#This Row],[Posting Date]]&lt;&gt;"","GJ-"&amp;CountryID,"")</f>
        <v/>
      </c>
      <c r="AI144" s="59" t="str">
        <f>IF(Table1[[#This Row],[Posting Date]]&lt;&gt;"",Table1[[#This Row],[Posting Date]],"")</f>
        <v/>
      </c>
      <c r="AJ144" s="46"/>
      <c r="AK144" s="46" t="str">
        <f>IF(Table1[[#This Row],[Description]]&lt;&gt;"",Table1[[#This Row],[Description]],"")</f>
        <v/>
      </c>
      <c r="AL144" s="46" t="str">
        <f>IF(Table1[[#This Row],[Posting Date]]&lt;&gt;"",Table1[[#This Row],[Reference Number]],"")</f>
        <v/>
      </c>
      <c r="AM144" s="46" t="str">
        <f>TRIM(Table1[[#This Row],[Line '#]])</f>
        <v/>
      </c>
      <c r="AN144" s="46" t="str">
        <f>TRIM(Table1[[#This Row],[Account]])</f>
        <v/>
      </c>
      <c r="AO144" s="46" t="str">
        <f>IF(Table1[[#This Row],[Posting Date]]&lt;&gt;"",$D$5,"")</f>
        <v/>
      </c>
      <c r="AP144" s="46" t="str">
        <f>TRIM(Table1[[#This Row],[Departments-Prgrams]])</f>
        <v/>
      </c>
      <c r="AQ144" s="46" t="str">
        <f>TRIM(Table1[[#This Row],[Grant]])</f>
        <v/>
      </c>
      <c r="AR144" s="46" t="str">
        <f>TRIM(Table1[[#This Row],[Staff ID]])</f>
        <v/>
      </c>
      <c r="AS144" s="46" t="str">
        <f>IF(TRIM(Table1[[#This Row],[Budget Code]])=0,"",TRIM(Table1[[#This Row],[Budget Code]]))</f>
        <v/>
      </c>
      <c r="AT144" s="46" t="str">
        <f>IF(Table1[[#This Row],[Line Description]]&lt;&gt;"",Table1[[#This Row],[Line Description]],"")</f>
        <v/>
      </c>
      <c r="AU144" s="46" t="str">
        <f>IF(Table1[[#This Row],[Cur_Amount Debit]]&gt;0,ROUND(Table1[[#This Row],[Cur_Amount Debit]],2),"")</f>
        <v/>
      </c>
      <c r="AV144" s="46" t="str">
        <f>IF(Table1[[#This Row],[Cur_Amount Credit]]&gt;0,ROUND(Table1[[#This Row],[Cur_Amount Credit]],2),"")</f>
        <v/>
      </c>
      <c r="AW144" s="46" t="str">
        <f>LEFT(Table1[[#This Row],[Cur]],3)</f>
        <v/>
      </c>
      <c r="AX144" s="59"/>
      <c r="AY144" s="46"/>
      <c r="AZ144" s="46" t="str">
        <f>IF(Table1[[#This Row],[Cur]]&lt;&gt;"",IF(Table1[[#This Row],[Cur]]="USD","",ExchangeRate),"")</f>
        <v/>
      </c>
      <c r="BA144" s="46" t="str">
        <f>IF(Table1[[#This Row],[Grant]]&lt;&gt;"",VLOOKUP(Table1[[#This Row],[Grant]],Grants!B:D,3),"")</f>
        <v/>
      </c>
      <c r="BB144" s="46" t="str">
        <f>TRIM(Table1[[#This Row],[Vendor ID]])</f>
        <v/>
      </c>
      <c r="BC144">
        <f>IF(Table1[[#This Row],[Reference Number]]=Q143,BC143,BC143+1)</f>
        <v>2</v>
      </c>
    </row>
    <row r="145" spans="1:55" ht="11.25" hidden="1" customHeight="1">
      <c r="A145" s="1"/>
      <c r="B145" s="88" t="str">
        <f>IF(Table1[[#This Row],[Posting Date]]&lt;&gt;"",IF(Table1[[#This Row],[Reference Number]]=Q144,B144+1,1),"")</f>
        <v/>
      </c>
      <c r="C145" s="61"/>
      <c r="D145" s="61"/>
      <c r="E145" s="218"/>
      <c r="F145" s="143" t="str">
        <f>IFERROR(IF(VLOOKUP(Table1[[#This Row],[Budget Code Description]],Dimentions!$X$6:$AC$132,2,FALSE)="","",VLOOKUP(Table1[[#This Row],[Budget Code Description]],Dimentions!$X$6:$AC$132,2,FALSE)),"")</f>
        <v/>
      </c>
      <c r="G145" s="143" t="str">
        <f>IFERROR(VLOOKUP(Table1[[#This Row],[Budget Code Description]],Dimentions!$X$6:$AC$132,3,FALSE),"")</f>
        <v/>
      </c>
      <c r="H145" s="64" t="str">
        <f>IFERROR(VLOOKUP(Table1[[#This Row],[Account]],Dimentions!$S$6:$V$233,2,FALSE),"")</f>
        <v/>
      </c>
      <c r="I145" s="62">
        <f>_xlfn.NUMBERVALUE(LEFT(Table1[[#This Row],[Account]],1))</f>
        <v>0</v>
      </c>
      <c r="J145" s="62" t="str">
        <f>IFERROR(VLOOKUP(Table1[[#This Row],[Budget Code Description]],Table6[#All],7,FALSE),"")</f>
        <v/>
      </c>
      <c r="K145" s="143" t="str">
        <f>IFERROR(VLOOKUP(Table1[[#This Row],[Budget Code Description]],Table6[#All],8,FALSE),"")</f>
        <v/>
      </c>
      <c r="L145" s="63"/>
      <c r="M145" s="65" t="str">
        <f>IFERROR(VLOOKUP(Table1[[#This Row],[Staff ID]],Table2[],2,FALSE),"")</f>
        <v/>
      </c>
      <c r="N145" s="211" t="str">
        <f>IFERROR(IF(VLOOKUP(Table1[[#This Row],[Budget Code Description]],Dimentions!$X$6:$AC$97,4,FALSE)="","",VLOOKUP(Table1[[#This Row],[Budget Code Description]],Dimentions!$X$6:$AC$97,4,FALSE)),"")</f>
        <v/>
      </c>
      <c r="O145" s="65" t="str">
        <f>IFERROR(VLOOKUP(Table1[[#This Row],[Vendor ID]],Table549[],2,FALSE),"")</f>
        <v/>
      </c>
      <c r="P145" s="63"/>
      <c r="Q145" s="143" t="str">
        <f>IF(Table1[[#This Row],[Posting Date]]&lt;&gt;"",$D$9,"")</f>
        <v/>
      </c>
      <c r="R145" s="159" t="str">
        <f>IF(Table1[[#This Row],[Posting Date]]&lt;&gt;"",$D$10,"")</f>
        <v/>
      </c>
      <c r="S145" s="66"/>
      <c r="T145" s="63"/>
      <c r="U145" s="67"/>
      <c r="V145" s="67"/>
      <c r="W145" s="67" t="str">
        <f t="shared" si="2"/>
        <v/>
      </c>
      <c r="X145" s="161" t="str">
        <f>IF(E145="","",(IF(Table1[[#This Row],[Cur]]="USD",Table1[[#This Row],[Cur_Amount Debit]],Table1[[#This Row],[Cur_Amount Debit]]/Table1[[#This Row],[Exchange Rate]])))</f>
        <v/>
      </c>
      <c r="Y145" s="161" t="str">
        <f>IF(E145="","",(IF(Table1[[#This Row],[Cur]]="USD",Table1[[#This Row],[Cur_Amount Credit]],Table1[[#This Row],[Cur_Amount Credit]]/ExchangeRate)))</f>
        <v/>
      </c>
      <c r="Z145" s="203" t="str">
        <f>IF(E145="","",(Table1[[#This Row],[Debit USD]]-Table1[[#This Row],[Credit USD]]))</f>
        <v/>
      </c>
      <c r="AA145" s="122"/>
      <c r="AB145" s="1"/>
      <c r="AC145" s="15"/>
      <c r="AD145" s="15" t="str">
        <f>IF(AND(OR(Table1[[#This Row],[Account]]="15030",Table1[[#This Row],[Account]]="15035",Table1[[#This Row],[Account]]="20150"),Table1[[#This Row],[Vendor ID]]=""),1,"")</f>
        <v/>
      </c>
      <c r="AE145" s="15"/>
      <c r="AF145" s="15"/>
      <c r="AG145" s="15"/>
      <c r="AH145" s="46" t="str">
        <f>IF(Table1[[#This Row],[Posting Date]]&lt;&gt;"","GJ-"&amp;CountryID,"")</f>
        <v/>
      </c>
      <c r="AI145" s="59" t="str">
        <f>IF(Table1[[#This Row],[Posting Date]]&lt;&gt;"",Table1[[#This Row],[Posting Date]],"")</f>
        <v/>
      </c>
      <c r="AJ145" s="46"/>
      <c r="AK145" s="46" t="str">
        <f>IF(Table1[[#This Row],[Description]]&lt;&gt;"",Table1[[#This Row],[Description]],"")</f>
        <v/>
      </c>
      <c r="AL145" s="46" t="str">
        <f>IF(Table1[[#This Row],[Posting Date]]&lt;&gt;"",Table1[[#This Row],[Reference Number]],"")</f>
        <v/>
      </c>
      <c r="AM145" s="46" t="str">
        <f>TRIM(Table1[[#This Row],[Line '#]])</f>
        <v/>
      </c>
      <c r="AN145" s="46" t="str">
        <f>TRIM(Table1[[#This Row],[Account]])</f>
        <v/>
      </c>
      <c r="AO145" s="46" t="str">
        <f>IF(Table1[[#This Row],[Posting Date]]&lt;&gt;"",$D$5,"")</f>
        <v/>
      </c>
      <c r="AP145" s="46" t="str">
        <f>TRIM(Table1[[#This Row],[Departments-Prgrams]])</f>
        <v/>
      </c>
      <c r="AQ145" s="46" t="str">
        <f>TRIM(Table1[[#This Row],[Grant]])</f>
        <v/>
      </c>
      <c r="AR145" s="46" t="str">
        <f>TRIM(Table1[[#This Row],[Staff ID]])</f>
        <v/>
      </c>
      <c r="AS145" s="46" t="str">
        <f>IF(TRIM(Table1[[#This Row],[Budget Code]])=0,"",TRIM(Table1[[#This Row],[Budget Code]]))</f>
        <v/>
      </c>
      <c r="AT145" s="46" t="str">
        <f>IF(Table1[[#This Row],[Line Description]]&lt;&gt;"",Table1[[#This Row],[Line Description]],"")</f>
        <v/>
      </c>
      <c r="AU145" s="46" t="str">
        <f>IF(Table1[[#This Row],[Cur_Amount Debit]]&gt;0,ROUND(Table1[[#This Row],[Cur_Amount Debit]],2),"")</f>
        <v/>
      </c>
      <c r="AV145" s="46" t="str">
        <f>IF(Table1[[#This Row],[Cur_Amount Credit]]&gt;0,ROUND(Table1[[#This Row],[Cur_Amount Credit]],2),"")</f>
        <v/>
      </c>
      <c r="AW145" s="46" t="str">
        <f>LEFT(Table1[[#This Row],[Cur]],3)</f>
        <v/>
      </c>
      <c r="AX145" s="59"/>
      <c r="AY145" s="46"/>
      <c r="AZ145" s="46" t="str">
        <f>IF(Table1[[#This Row],[Cur]]&lt;&gt;"",IF(Table1[[#This Row],[Cur]]="USD","",ExchangeRate),"")</f>
        <v/>
      </c>
      <c r="BA145" s="46" t="str">
        <f>IF(Table1[[#This Row],[Grant]]&lt;&gt;"",VLOOKUP(Table1[[#This Row],[Grant]],Grants!B:D,3),"")</f>
        <v/>
      </c>
      <c r="BB145" s="46" t="str">
        <f>TRIM(Table1[[#This Row],[Vendor ID]])</f>
        <v/>
      </c>
      <c r="BC145">
        <f>IF(Table1[[#This Row],[Reference Number]]=Q144,BC144,BC144+1)</f>
        <v>2</v>
      </c>
    </row>
    <row r="146" spans="1:55" ht="11.25" hidden="1" customHeight="1">
      <c r="A146" s="1"/>
      <c r="B146" s="88" t="str">
        <f>IF(Table1[[#This Row],[Posting Date]]&lt;&gt;"",IF(Table1[[#This Row],[Reference Number]]=Q145,B145+1,1),"")</f>
        <v/>
      </c>
      <c r="C146" s="61"/>
      <c r="D146" s="61"/>
      <c r="E146" s="218"/>
      <c r="F146" s="143" t="str">
        <f>IFERROR(IF(VLOOKUP(Table1[[#This Row],[Budget Code Description]],Dimentions!$X$6:$AC$132,2,FALSE)="","",VLOOKUP(Table1[[#This Row],[Budget Code Description]],Dimentions!$X$6:$AC$132,2,FALSE)),"")</f>
        <v/>
      </c>
      <c r="G146" s="143" t="str">
        <f>IFERROR(VLOOKUP(Table1[[#This Row],[Budget Code Description]],Dimentions!$X$6:$AC$132,3,FALSE),"")</f>
        <v/>
      </c>
      <c r="H146" s="64" t="str">
        <f>IFERROR(VLOOKUP(Table1[[#This Row],[Account]],Dimentions!$S$6:$V$233,2,FALSE),"")</f>
        <v/>
      </c>
      <c r="I146" s="62">
        <f>_xlfn.NUMBERVALUE(LEFT(Table1[[#This Row],[Account]],1))</f>
        <v>0</v>
      </c>
      <c r="J146" s="62" t="str">
        <f>IFERROR(VLOOKUP(Table1[[#This Row],[Budget Code Description]],Table6[#All],7,FALSE),"")</f>
        <v/>
      </c>
      <c r="K146" s="143" t="str">
        <f>IFERROR(VLOOKUP(Table1[[#This Row],[Budget Code Description]],Table6[#All],8,FALSE),"")</f>
        <v/>
      </c>
      <c r="L146" s="63"/>
      <c r="M146" s="65" t="str">
        <f>IFERROR(VLOOKUP(Table1[[#This Row],[Staff ID]],Table2[],2,FALSE),"")</f>
        <v/>
      </c>
      <c r="N146" s="211" t="str">
        <f>IFERROR(IF(VLOOKUP(Table1[[#This Row],[Budget Code Description]],Dimentions!$X$6:$AC$97,4,FALSE)="","",VLOOKUP(Table1[[#This Row],[Budget Code Description]],Dimentions!$X$6:$AC$97,4,FALSE)),"")</f>
        <v/>
      </c>
      <c r="O146" s="65" t="str">
        <f>IFERROR(VLOOKUP(Table1[[#This Row],[Vendor ID]],Table549[],2,FALSE),"")</f>
        <v/>
      </c>
      <c r="P146" s="63"/>
      <c r="Q146" s="143" t="str">
        <f>IF(Table1[[#This Row],[Posting Date]]&lt;&gt;"",$D$9,"")</f>
        <v/>
      </c>
      <c r="R146" s="159" t="str">
        <f>IF(Table1[[#This Row],[Posting Date]]&lt;&gt;"",$D$10,"")</f>
        <v/>
      </c>
      <c r="S146" s="66"/>
      <c r="T146" s="63"/>
      <c r="U146" s="67"/>
      <c r="V146" s="67"/>
      <c r="W146" s="67" t="str">
        <f t="shared" si="2"/>
        <v/>
      </c>
      <c r="X146" s="161" t="str">
        <f>IF(E146="","",(IF(Table1[[#This Row],[Cur]]="USD",Table1[[#This Row],[Cur_Amount Debit]],Table1[[#This Row],[Cur_Amount Debit]]/Table1[[#This Row],[Exchange Rate]])))</f>
        <v/>
      </c>
      <c r="Y146" s="161" t="str">
        <f>IF(E146="","",(IF(Table1[[#This Row],[Cur]]="USD",Table1[[#This Row],[Cur_Amount Credit]],Table1[[#This Row],[Cur_Amount Credit]]/ExchangeRate)))</f>
        <v/>
      </c>
      <c r="Z146" s="203" t="str">
        <f>IF(E146="","",(Table1[[#This Row],[Debit USD]]-Table1[[#This Row],[Credit USD]]))</f>
        <v/>
      </c>
      <c r="AA146" s="122"/>
      <c r="AB146" s="1"/>
      <c r="AC146" s="15"/>
      <c r="AD146" s="15" t="str">
        <f>IF(AND(OR(Table1[[#This Row],[Account]]="15030",Table1[[#This Row],[Account]]="15035",Table1[[#This Row],[Account]]="20150"),Table1[[#This Row],[Vendor ID]]=""),1,"")</f>
        <v/>
      </c>
      <c r="AE146" s="15"/>
      <c r="AF146" s="15"/>
      <c r="AG146" s="15"/>
      <c r="AH146" s="46" t="str">
        <f>IF(Table1[[#This Row],[Posting Date]]&lt;&gt;"","GJ-"&amp;CountryID,"")</f>
        <v/>
      </c>
      <c r="AI146" s="59" t="str">
        <f>IF(Table1[[#This Row],[Posting Date]]&lt;&gt;"",Table1[[#This Row],[Posting Date]],"")</f>
        <v/>
      </c>
      <c r="AJ146" s="46"/>
      <c r="AK146" s="46" t="str">
        <f>IF(Table1[[#This Row],[Description]]&lt;&gt;"",Table1[[#This Row],[Description]],"")</f>
        <v/>
      </c>
      <c r="AL146" s="46" t="str">
        <f>IF(Table1[[#This Row],[Posting Date]]&lt;&gt;"",Table1[[#This Row],[Reference Number]],"")</f>
        <v/>
      </c>
      <c r="AM146" s="46" t="str">
        <f>TRIM(Table1[[#This Row],[Line '#]])</f>
        <v/>
      </c>
      <c r="AN146" s="46" t="str">
        <f>TRIM(Table1[[#This Row],[Account]])</f>
        <v/>
      </c>
      <c r="AO146" s="46" t="str">
        <f>IF(Table1[[#This Row],[Posting Date]]&lt;&gt;"",$D$5,"")</f>
        <v/>
      </c>
      <c r="AP146" s="46" t="str">
        <f>TRIM(Table1[[#This Row],[Departments-Prgrams]])</f>
        <v/>
      </c>
      <c r="AQ146" s="46" t="str">
        <f>TRIM(Table1[[#This Row],[Grant]])</f>
        <v/>
      </c>
      <c r="AR146" s="46" t="str">
        <f>TRIM(Table1[[#This Row],[Staff ID]])</f>
        <v/>
      </c>
      <c r="AS146" s="46" t="str">
        <f>IF(TRIM(Table1[[#This Row],[Budget Code]])=0,"",TRIM(Table1[[#This Row],[Budget Code]]))</f>
        <v/>
      </c>
      <c r="AT146" s="46" t="str">
        <f>IF(Table1[[#This Row],[Line Description]]&lt;&gt;"",Table1[[#This Row],[Line Description]],"")</f>
        <v/>
      </c>
      <c r="AU146" s="46" t="str">
        <f>IF(Table1[[#This Row],[Cur_Amount Debit]]&gt;0,ROUND(Table1[[#This Row],[Cur_Amount Debit]],2),"")</f>
        <v/>
      </c>
      <c r="AV146" s="46" t="str">
        <f>IF(Table1[[#This Row],[Cur_Amount Credit]]&gt;0,ROUND(Table1[[#This Row],[Cur_Amount Credit]],2),"")</f>
        <v/>
      </c>
      <c r="AW146" s="46" t="str">
        <f>LEFT(Table1[[#This Row],[Cur]],3)</f>
        <v/>
      </c>
      <c r="AX146" s="59"/>
      <c r="AY146" s="46"/>
      <c r="AZ146" s="46" t="str">
        <f>IF(Table1[[#This Row],[Cur]]&lt;&gt;"",IF(Table1[[#This Row],[Cur]]="USD","",ExchangeRate),"")</f>
        <v/>
      </c>
      <c r="BA146" s="46" t="str">
        <f>IF(Table1[[#This Row],[Grant]]&lt;&gt;"",VLOOKUP(Table1[[#This Row],[Grant]],Grants!B:D,3),"")</f>
        <v/>
      </c>
      <c r="BB146" s="46" t="str">
        <f>TRIM(Table1[[#This Row],[Vendor ID]])</f>
        <v/>
      </c>
      <c r="BC146">
        <f>IF(Table1[[#This Row],[Reference Number]]=Q145,BC145,BC145+1)</f>
        <v>2</v>
      </c>
    </row>
    <row r="147" spans="1:55" ht="11.25" hidden="1" customHeight="1">
      <c r="A147" s="1"/>
      <c r="B147" s="88" t="str">
        <f>IF(Table1[[#This Row],[Posting Date]]&lt;&gt;"",IF(Table1[[#This Row],[Reference Number]]=Q146,B146+1,1),"")</f>
        <v/>
      </c>
      <c r="C147" s="61"/>
      <c r="D147" s="61"/>
      <c r="E147" s="218"/>
      <c r="F147" s="143" t="str">
        <f>IFERROR(IF(VLOOKUP(Table1[[#This Row],[Budget Code Description]],Dimentions!$X$6:$AC$132,2,FALSE)="","",VLOOKUP(Table1[[#This Row],[Budget Code Description]],Dimentions!$X$6:$AC$132,2,FALSE)),"")</f>
        <v/>
      </c>
      <c r="G147" s="143" t="str">
        <f>IFERROR(VLOOKUP(Table1[[#This Row],[Budget Code Description]],Dimentions!$X$6:$AC$132,3,FALSE),"")</f>
        <v/>
      </c>
      <c r="H147" s="64" t="str">
        <f>IFERROR(VLOOKUP(Table1[[#This Row],[Account]],Dimentions!$S$6:$V$233,2,FALSE),"")</f>
        <v/>
      </c>
      <c r="I147" s="62">
        <f>_xlfn.NUMBERVALUE(LEFT(Table1[[#This Row],[Account]],1))</f>
        <v>0</v>
      </c>
      <c r="J147" s="62" t="str">
        <f>IFERROR(VLOOKUP(Table1[[#This Row],[Budget Code Description]],Table6[#All],7,FALSE),"")</f>
        <v/>
      </c>
      <c r="K147" s="143" t="str">
        <f>IFERROR(VLOOKUP(Table1[[#This Row],[Budget Code Description]],Table6[#All],8,FALSE),"")</f>
        <v/>
      </c>
      <c r="L147" s="63"/>
      <c r="M147" s="65" t="str">
        <f>IFERROR(VLOOKUP(Table1[[#This Row],[Staff ID]],Table2[],2,FALSE),"")</f>
        <v/>
      </c>
      <c r="N147" s="211" t="str">
        <f>IFERROR(IF(VLOOKUP(Table1[[#This Row],[Budget Code Description]],Dimentions!$X$6:$AC$97,4,FALSE)="","",VLOOKUP(Table1[[#This Row],[Budget Code Description]],Dimentions!$X$6:$AC$97,4,FALSE)),"")</f>
        <v/>
      </c>
      <c r="O147" s="65" t="str">
        <f>IFERROR(VLOOKUP(Table1[[#This Row],[Vendor ID]],Table549[],2,FALSE),"")</f>
        <v/>
      </c>
      <c r="P147" s="63"/>
      <c r="Q147" s="143" t="str">
        <f>IF(Table1[[#This Row],[Posting Date]]&lt;&gt;"",$D$9,"")</f>
        <v/>
      </c>
      <c r="R147" s="159" t="str">
        <f>IF(Table1[[#This Row],[Posting Date]]&lt;&gt;"",$D$10,"")</f>
        <v/>
      </c>
      <c r="S147" s="66"/>
      <c r="T147" s="63"/>
      <c r="U147" s="67"/>
      <c r="V147" s="67"/>
      <c r="W147" s="67" t="str">
        <f t="shared" si="2"/>
        <v/>
      </c>
      <c r="X147" s="161" t="str">
        <f>IF(E147="","",(IF(Table1[[#This Row],[Cur]]="USD",Table1[[#This Row],[Cur_Amount Debit]],Table1[[#This Row],[Cur_Amount Debit]]/Table1[[#This Row],[Exchange Rate]])))</f>
        <v/>
      </c>
      <c r="Y147" s="161" t="str">
        <f>IF(E147="","",(IF(Table1[[#This Row],[Cur]]="USD",Table1[[#This Row],[Cur_Amount Credit]],Table1[[#This Row],[Cur_Amount Credit]]/ExchangeRate)))</f>
        <v/>
      </c>
      <c r="Z147" s="203" t="str">
        <f>IF(E147="","",(Table1[[#This Row],[Debit USD]]-Table1[[#This Row],[Credit USD]]))</f>
        <v/>
      </c>
      <c r="AA147" s="122"/>
      <c r="AB147" s="1"/>
      <c r="AC147" s="15"/>
      <c r="AD147" s="15" t="str">
        <f>IF(AND(OR(Table1[[#This Row],[Account]]="15030",Table1[[#This Row],[Account]]="15035",Table1[[#This Row],[Account]]="20150"),Table1[[#This Row],[Vendor ID]]=""),1,"")</f>
        <v/>
      </c>
      <c r="AE147" s="15"/>
      <c r="AF147" s="15"/>
      <c r="AG147" s="15"/>
      <c r="AH147" s="46" t="str">
        <f>IF(Table1[[#This Row],[Posting Date]]&lt;&gt;"","GJ-"&amp;CountryID,"")</f>
        <v/>
      </c>
      <c r="AI147" s="59" t="str">
        <f>IF(Table1[[#This Row],[Posting Date]]&lt;&gt;"",Table1[[#This Row],[Posting Date]],"")</f>
        <v/>
      </c>
      <c r="AJ147" s="46"/>
      <c r="AK147" s="46" t="str">
        <f>IF(Table1[[#This Row],[Description]]&lt;&gt;"",Table1[[#This Row],[Description]],"")</f>
        <v/>
      </c>
      <c r="AL147" s="46" t="str">
        <f>IF(Table1[[#This Row],[Posting Date]]&lt;&gt;"",Table1[[#This Row],[Reference Number]],"")</f>
        <v/>
      </c>
      <c r="AM147" s="46" t="str">
        <f>TRIM(Table1[[#This Row],[Line '#]])</f>
        <v/>
      </c>
      <c r="AN147" s="46" t="str">
        <f>TRIM(Table1[[#This Row],[Account]])</f>
        <v/>
      </c>
      <c r="AO147" s="46" t="str">
        <f>IF(Table1[[#This Row],[Posting Date]]&lt;&gt;"",$D$5,"")</f>
        <v/>
      </c>
      <c r="AP147" s="46" t="str">
        <f>TRIM(Table1[[#This Row],[Departments-Prgrams]])</f>
        <v/>
      </c>
      <c r="AQ147" s="46" t="str">
        <f>TRIM(Table1[[#This Row],[Grant]])</f>
        <v/>
      </c>
      <c r="AR147" s="46" t="str">
        <f>TRIM(Table1[[#This Row],[Staff ID]])</f>
        <v/>
      </c>
      <c r="AS147" s="46" t="str">
        <f>IF(TRIM(Table1[[#This Row],[Budget Code]])=0,"",TRIM(Table1[[#This Row],[Budget Code]]))</f>
        <v/>
      </c>
      <c r="AT147" s="46" t="str">
        <f>IF(Table1[[#This Row],[Line Description]]&lt;&gt;"",Table1[[#This Row],[Line Description]],"")</f>
        <v/>
      </c>
      <c r="AU147" s="46" t="str">
        <f>IF(Table1[[#This Row],[Cur_Amount Debit]]&gt;0,ROUND(Table1[[#This Row],[Cur_Amount Debit]],2),"")</f>
        <v/>
      </c>
      <c r="AV147" s="46" t="str">
        <f>IF(Table1[[#This Row],[Cur_Amount Credit]]&gt;0,ROUND(Table1[[#This Row],[Cur_Amount Credit]],2),"")</f>
        <v/>
      </c>
      <c r="AW147" s="46" t="str">
        <f>LEFT(Table1[[#This Row],[Cur]],3)</f>
        <v/>
      </c>
      <c r="AX147" s="59"/>
      <c r="AY147" s="46"/>
      <c r="AZ147" s="46" t="str">
        <f>IF(Table1[[#This Row],[Cur]]&lt;&gt;"",IF(Table1[[#This Row],[Cur]]="USD","",ExchangeRate),"")</f>
        <v/>
      </c>
      <c r="BA147" s="46" t="str">
        <f>IF(Table1[[#This Row],[Grant]]&lt;&gt;"",VLOOKUP(Table1[[#This Row],[Grant]],Grants!B:D,3),"")</f>
        <v/>
      </c>
      <c r="BB147" s="46" t="str">
        <f>TRIM(Table1[[#This Row],[Vendor ID]])</f>
        <v/>
      </c>
      <c r="BC147">
        <f>IF(Table1[[#This Row],[Reference Number]]=Q146,BC146,BC146+1)</f>
        <v>2</v>
      </c>
    </row>
    <row r="148" spans="1:55" ht="11.25" hidden="1" customHeight="1">
      <c r="A148" s="1"/>
      <c r="B148" s="88" t="str">
        <f>IF(Table1[[#This Row],[Posting Date]]&lt;&gt;"",IF(Table1[[#This Row],[Reference Number]]=Q147,B147+1,1),"")</f>
        <v/>
      </c>
      <c r="C148" s="61"/>
      <c r="D148" s="61"/>
      <c r="E148" s="218"/>
      <c r="F148" s="143" t="str">
        <f>IFERROR(IF(VLOOKUP(Table1[[#This Row],[Budget Code Description]],Dimentions!$X$6:$AC$132,2,FALSE)="","",VLOOKUP(Table1[[#This Row],[Budget Code Description]],Dimentions!$X$6:$AC$132,2,FALSE)),"")</f>
        <v/>
      </c>
      <c r="G148" s="143" t="str">
        <f>IFERROR(VLOOKUP(Table1[[#This Row],[Budget Code Description]],Dimentions!$X$6:$AC$132,3,FALSE),"")</f>
        <v/>
      </c>
      <c r="H148" s="64" t="str">
        <f>IFERROR(VLOOKUP(Table1[[#This Row],[Account]],Dimentions!$S$6:$V$233,2,FALSE),"")</f>
        <v/>
      </c>
      <c r="I148" s="62">
        <f>_xlfn.NUMBERVALUE(LEFT(Table1[[#This Row],[Account]],1))</f>
        <v>0</v>
      </c>
      <c r="J148" s="62" t="str">
        <f>IFERROR(VLOOKUP(Table1[[#This Row],[Budget Code Description]],Table6[#All],7,FALSE),"")</f>
        <v/>
      </c>
      <c r="K148" s="143" t="str">
        <f>IFERROR(VLOOKUP(Table1[[#This Row],[Budget Code Description]],Table6[#All],8,FALSE),"")</f>
        <v/>
      </c>
      <c r="L148" s="63"/>
      <c r="M148" s="65" t="str">
        <f>IFERROR(VLOOKUP(Table1[[#This Row],[Staff ID]],Table2[],2,FALSE),"")</f>
        <v/>
      </c>
      <c r="N148" s="211" t="str">
        <f>IFERROR(IF(VLOOKUP(Table1[[#This Row],[Budget Code Description]],Dimentions!$X$6:$AC$97,4,FALSE)="","",VLOOKUP(Table1[[#This Row],[Budget Code Description]],Dimentions!$X$6:$AC$97,4,FALSE)),"")</f>
        <v/>
      </c>
      <c r="O148" s="65" t="str">
        <f>IFERROR(VLOOKUP(Table1[[#This Row],[Vendor ID]],Table549[],2,FALSE),"")</f>
        <v/>
      </c>
      <c r="P148" s="63"/>
      <c r="Q148" s="143" t="str">
        <f>IF(Table1[[#This Row],[Posting Date]]&lt;&gt;"",$D$9,"")</f>
        <v/>
      </c>
      <c r="R148" s="159" t="str">
        <f>IF(Table1[[#This Row],[Posting Date]]&lt;&gt;"",$D$10,"")</f>
        <v/>
      </c>
      <c r="S148" s="66"/>
      <c r="T148" s="63"/>
      <c r="U148" s="67"/>
      <c r="V148" s="67"/>
      <c r="W148" s="67" t="str">
        <f t="shared" si="2"/>
        <v/>
      </c>
      <c r="X148" s="161" t="str">
        <f>IF(E148="","",(IF(Table1[[#This Row],[Cur]]="USD",Table1[[#This Row],[Cur_Amount Debit]],Table1[[#This Row],[Cur_Amount Debit]]/Table1[[#This Row],[Exchange Rate]])))</f>
        <v/>
      </c>
      <c r="Y148" s="161" t="str">
        <f>IF(E148="","",(IF(Table1[[#This Row],[Cur]]="USD",Table1[[#This Row],[Cur_Amount Credit]],Table1[[#This Row],[Cur_Amount Credit]]/ExchangeRate)))</f>
        <v/>
      </c>
      <c r="Z148" s="203" t="str">
        <f>IF(E148="","",(Table1[[#This Row],[Debit USD]]-Table1[[#This Row],[Credit USD]]))</f>
        <v/>
      </c>
      <c r="AA148" s="122"/>
      <c r="AB148" s="1"/>
      <c r="AC148" s="15"/>
      <c r="AD148" s="15" t="str">
        <f>IF(AND(OR(Table1[[#This Row],[Account]]="15030",Table1[[#This Row],[Account]]="15035",Table1[[#This Row],[Account]]="20150"),Table1[[#This Row],[Vendor ID]]=""),1,"")</f>
        <v/>
      </c>
      <c r="AE148" s="15"/>
      <c r="AF148" s="15"/>
      <c r="AG148" s="15"/>
      <c r="AH148" s="46" t="str">
        <f>IF(Table1[[#This Row],[Posting Date]]&lt;&gt;"","GJ-"&amp;CountryID,"")</f>
        <v/>
      </c>
      <c r="AI148" s="59" t="str">
        <f>IF(Table1[[#This Row],[Posting Date]]&lt;&gt;"",Table1[[#This Row],[Posting Date]],"")</f>
        <v/>
      </c>
      <c r="AJ148" s="46"/>
      <c r="AK148" s="46" t="str">
        <f>IF(Table1[[#This Row],[Description]]&lt;&gt;"",Table1[[#This Row],[Description]],"")</f>
        <v/>
      </c>
      <c r="AL148" s="46" t="str">
        <f>IF(Table1[[#This Row],[Posting Date]]&lt;&gt;"",Table1[[#This Row],[Reference Number]],"")</f>
        <v/>
      </c>
      <c r="AM148" s="46" t="str">
        <f>TRIM(Table1[[#This Row],[Line '#]])</f>
        <v/>
      </c>
      <c r="AN148" s="46" t="str">
        <f>TRIM(Table1[[#This Row],[Account]])</f>
        <v/>
      </c>
      <c r="AO148" s="46" t="str">
        <f>IF(Table1[[#This Row],[Posting Date]]&lt;&gt;"",$D$5,"")</f>
        <v/>
      </c>
      <c r="AP148" s="46" t="str">
        <f>TRIM(Table1[[#This Row],[Departments-Prgrams]])</f>
        <v/>
      </c>
      <c r="AQ148" s="46" t="str">
        <f>TRIM(Table1[[#This Row],[Grant]])</f>
        <v/>
      </c>
      <c r="AR148" s="46" t="str">
        <f>TRIM(Table1[[#This Row],[Staff ID]])</f>
        <v/>
      </c>
      <c r="AS148" s="46" t="str">
        <f>IF(TRIM(Table1[[#This Row],[Budget Code]])=0,"",TRIM(Table1[[#This Row],[Budget Code]]))</f>
        <v/>
      </c>
      <c r="AT148" s="46" t="str">
        <f>IF(Table1[[#This Row],[Line Description]]&lt;&gt;"",Table1[[#This Row],[Line Description]],"")</f>
        <v/>
      </c>
      <c r="AU148" s="46" t="str">
        <f>IF(Table1[[#This Row],[Cur_Amount Debit]]&gt;0,ROUND(Table1[[#This Row],[Cur_Amount Debit]],2),"")</f>
        <v/>
      </c>
      <c r="AV148" s="46" t="str">
        <f>IF(Table1[[#This Row],[Cur_Amount Credit]]&gt;0,ROUND(Table1[[#This Row],[Cur_Amount Credit]],2),"")</f>
        <v/>
      </c>
      <c r="AW148" s="46" t="str">
        <f>LEFT(Table1[[#This Row],[Cur]],3)</f>
        <v/>
      </c>
      <c r="AX148" s="59"/>
      <c r="AY148" s="46"/>
      <c r="AZ148" s="46" t="str">
        <f>IF(Table1[[#This Row],[Cur]]&lt;&gt;"",IF(Table1[[#This Row],[Cur]]="USD","",ExchangeRate),"")</f>
        <v/>
      </c>
      <c r="BA148" s="46" t="str">
        <f>IF(Table1[[#This Row],[Grant]]&lt;&gt;"",VLOOKUP(Table1[[#This Row],[Grant]],Grants!B:D,3),"")</f>
        <v/>
      </c>
      <c r="BB148" s="46" t="str">
        <f>TRIM(Table1[[#This Row],[Vendor ID]])</f>
        <v/>
      </c>
      <c r="BC148">
        <f>IF(Table1[[#This Row],[Reference Number]]=Q147,BC147,BC147+1)</f>
        <v>2</v>
      </c>
    </row>
    <row r="149" spans="1:55" ht="11.25" hidden="1" customHeight="1">
      <c r="A149" s="1"/>
      <c r="B149" s="88" t="str">
        <f>IF(Table1[[#This Row],[Posting Date]]&lt;&gt;"",IF(Table1[[#This Row],[Reference Number]]=Q148,B148+1,1),"")</f>
        <v/>
      </c>
      <c r="C149" s="61"/>
      <c r="D149" s="61"/>
      <c r="E149" s="218"/>
      <c r="F149" s="143" t="str">
        <f>IFERROR(IF(VLOOKUP(Table1[[#This Row],[Budget Code Description]],Dimentions!$X$6:$AC$132,2,FALSE)="","",VLOOKUP(Table1[[#This Row],[Budget Code Description]],Dimentions!$X$6:$AC$132,2,FALSE)),"")</f>
        <v/>
      </c>
      <c r="G149" s="143" t="str">
        <f>IFERROR(VLOOKUP(Table1[[#This Row],[Budget Code Description]],Dimentions!$X$6:$AC$132,3,FALSE),"")</f>
        <v/>
      </c>
      <c r="H149" s="64" t="str">
        <f>IFERROR(VLOOKUP(Table1[[#This Row],[Account]],Dimentions!$S$6:$V$233,2,FALSE),"")</f>
        <v/>
      </c>
      <c r="I149" s="62">
        <f>_xlfn.NUMBERVALUE(LEFT(Table1[[#This Row],[Account]],1))</f>
        <v>0</v>
      </c>
      <c r="J149" s="62" t="str">
        <f>IFERROR(VLOOKUP(Table1[[#This Row],[Budget Code Description]],Table6[#All],7,FALSE),"")</f>
        <v/>
      </c>
      <c r="K149" s="143" t="str">
        <f>IFERROR(VLOOKUP(Table1[[#This Row],[Budget Code Description]],Table6[#All],8,FALSE),"")</f>
        <v/>
      </c>
      <c r="L149" s="63"/>
      <c r="M149" s="65" t="str">
        <f>IFERROR(VLOOKUP(Table1[[#This Row],[Staff ID]],Table2[],2,FALSE),"")</f>
        <v/>
      </c>
      <c r="N149" s="211" t="str">
        <f>IFERROR(IF(VLOOKUP(Table1[[#This Row],[Budget Code Description]],Dimentions!$X$6:$AC$97,4,FALSE)="","",VLOOKUP(Table1[[#This Row],[Budget Code Description]],Dimentions!$X$6:$AC$97,4,FALSE)),"")</f>
        <v/>
      </c>
      <c r="O149" s="65" t="str">
        <f>IFERROR(VLOOKUP(Table1[[#This Row],[Vendor ID]],Table549[],2,FALSE),"")</f>
        <v/>
      </c>
      <c r="P149" s="63"/>
      <c r="Q149" s="143" t="str">
        <f>IF(Table1[[#This Row],[Posting Date]]&lt;&gt;"",$D$9,"")</f>
        <v/>
      </c>
      <c r="R149" s="159" t="str">
        <f>IF(Table1[[#This Row],[Posting Date]]&lt;&gt;"",$D$10,"")</f>
        <v/>
      </c>
      <c r="S149" s="66"/>
      <c r="T149" s="63"/>
      <c r="U149" s="67"/>
      <c r="V149" s="67"/>
      <c r="W149" s="67" t="str">
        <f t="shared" si="2"/>
        <v/>
      </c>
      <c r="X149" s="161" t="str">
        <f>IF(E149="","",(IF(Table1[[#This Row],[Cur]]="USD",Table1[[#This Row],[Cur_Amount Debit]],Table1[[#This Row],[Cur_Amount Debit]]/Table1[[#This Row],[Exchange Rate]])))</f>
        <v/>
      </c>
      <c r="Y149" s="161" t="str">
        <f>IF(E149="","",(IF(Table1[[#This Row],[Cur]]="USD",Table1[[#This Row],[Cur_Amount Credit]],Table1[[#This Row],[Cur_Amount Credit]]/ExchangeRate)))</f>
        <v/>
      </c>
      <c r="Z149" s="203" t="str">
        <f>IF(E149="","",(Table1[[#This Row],[Debit USD]]-Table1[[#This Row],[Credit USD]]))</f>
        <v/>
      </c>
      <c r="AA149" s="122"/>
      <c r="AB149" s="1"/>
      <c r="AC149" s="15"/>
      <c r="AD149" s="15" t="str">
        <f>IF(AND(OR(Table1[[#This Row],[Account]]="15030",Table1[[#This Row],[Account]]="15035",Table1[[#This Row],[Account]]="20150"),Table1[[#This Row],[Vendor ID]]=""),1,"")</f>
        <v/>
      </c>
      <c r="AE149" s="15"/>
      <c r="AF149" s="15"/>
      <c r="AG149" s="15"/>
      <c r="AH149" s="46" t="str">
        <f>IF(Table1[[#This Row],[Posting Date]]&lt;&gt;"","GJ-"&amp;CountryID,"")</f>
        <v/>
      </c>
      <c r="AI149" s="59" t="str">
        <f>IF(Table1[[#This Row],[Posting Date]]&lt;&gt;"",Table1[[#This Row],[Posting Date]],"")</f>
        <v/>
      </c>
      <c r="AJ149" s="46"/>
      <c r="AK149" s="46" t="str">
        <f>IF(Table1[[#This Row],[Description]]&lt;&gt;"",Table1[[#This Row],[Description]],"")</f>
        <v/>
      </c>
      <c r="AL149" s="46" t="str">
        <f>IF(Table1[[#This Row],[Posting Date]]&lt;&gt;"",Table1[[#This Row],[Reference Number]],"")</f>
        <v/>
      </c>
      <c r="AM149" s="46" t="str">
        <f>TRIM(Table1[[#This Row],[Line '#]])</f>
        <v/>
      </c>
      <c r="AN149" s="46" t="str">
        <f>TRIM(Table1[[#This Row],[Account]])</f>
        <v/>
      </c>
      <c r="AO149" s="46" t="str">
        <f>IF(Table1[[#This Row],[Posting Date]]&lt;&gt;"",$D$5,"")</f>
        <v/>
      </c>
      <c r="AP149" s="46" t="str">
        <f>TRIM(Table1[[#This Row],[Departments-Prgrams]])</f>
        <v/>
      </c>
      <c r="AQ149" s="46" t="str">
        <f>TRIM(Table1[[#This Row],[Grant]])</f>
        <v/>
      </c>
      <c r="AR149" s="46" t="str">
        <f>TRIM(Table1[[#This Row],[Staff ID]])</f>
        <v/>
      </c>
      <c r="AS149" s="46" t="str">
        <f>IF(TRIM(Table1[[#This Row],[Budget Code]])=0,"",TRIM(Table1[[#This Row],[Budget Code]]))</f>
        <v/>
      </c>
      <c r="AT149" s="46" t="str">
        <f>IF(Table1[[#This Row],[Line Description]]&lt;&gt;"",Table1[[#This Row],[Line Description]],"")</f>
        <v/>
      </c>
      <c r="AU149" s="46" t="str">
        <f>IF(Table1[[#This Row],[Cur_Amount Debit]]&gt;0,ROUND(Table1[[#This Row],[Cur_Amount Debit]],2),"")</f>
        <v/>
      </c>
      <c r="AV149" s="46" t="str">
        <f>IF(Table1[[#This Row],[Cur_Amount Credit]]&gt;0,ROUND(Table1[[#This Row],[Cur_Amount Credit]],2),"")</f>
        <v/>
      </c>
      <c r="AW149" s="46" t="str">
        <f>LEFT(Table1[[#This Row],[Cur]],3)</f>
        <v/>
      </c>
      <c r="AX149" s="59"/>
      <c r="AY149" s="46"/>
      <c r="AZ149" s="46" t="str">
        <f>IF(Table1[[#This Row],[Cur]]&lt;&gt;"",IF(Table1[[#This Row],[Cur]]="USD","",ExchangeRate),"")</f>
        <v/>
      </c>
      <c r="BA149" s="46" t="str">
        <f>IF(Table1[[#This Row],[Grant]]&lt;&gt;"",VLOOKUP(Table1[[#This Row],[Grant]],Grants!B:D,3),"")</f>
        <v/>
      </c>
      <c r="BB149" s="46" t="str">
        <f>TRIM(Table1[[#This Row],[Vendor ID]])</f>
        <v/>
      </c>
      <c r="BC149">
        <f>IF(Table1[[#This Row],[Reference Number]]=Q148,BC148,BC148+1)</f>
        <v>2</v>
      </c>
    </row>
    <row r="150" spans="1:55" ht="11.25" hidden="1" customHeight="1">
      <c r="A150" s="1"/>
      <c r="B150" s="88" t="str">
        <f>IF(Table1[[#This Row],[Posting Date]]&lt;&gt;"",IF(Table1[[#This Row],[Reference Number]]=Q149,B149+1,1),"")</f>
        <v/>
      </c>
      <c r="C150" s="61"/>
      <c r="D150" s="61"/>
      <c r="E150" s="218"/>
      <c r="F150" s="143" t="str">
        <f>IFERROR(IF(VLOOKUP(Table1[[#This Row],[Budget Code Description]],Dimentions!$X$6:$AC$132,2,FALSE)="","",VLOOKUP(Table1[[#This Row],[Budget Code Description]],Dimentions!$X$6:$AC$132,2,FALSE)),"")</f>
        <v/>
      </c>
      <c r="G150" s="143" t="str">
        <f>IFERROR(VLOOKUP(Table1[[#This Row],[Budget Code Description]],Dimentions!$X$6:$AC$132,3,FALSE),"")</f>
        <v/>
      </c>
      <c r="H150" s="64" t="str">
        <f>IFERROR(VLOOKUP(Table1[[#This Row],[Account]],Dimentions!$S$6:$V$233,2,FALSE),"")</f>
        <v/>
      </c>
      <c r="I150" s="62">
        <f>_xlfn.NUMBERVALUE(LEFT(Table1[[#This Row],[Account]],1))</f>
        <v>0</v>
      </c>
      <c r="J150" s="62" t="str">
        <f>IFERROR(VLOOKUP(Table1[[#This Row],[Budget Code Description]],Table6[#All],7,FALSE),"")</f>
        <v/>
      </c>
      <c r="K150" s="143" t="str">
        <f>IFERROR(VLOOKUP(Table1[[#This Row],[Budget Code Description]],Table6[#All],8,FALSE),"")</f>
        <v/>
      </c>
      <c r="L150" s="63"/>
      <c r="M150" s="65" t="str">
        <f>IFERROR(VLOOKUP(Table1[[#This Row],[Staff ID]],Table2[],2,FALSE),"")</f>
        <v/>
      </c>
      <c r="N150" s="211" t="str">
        <f>IFERROR(IF(VLOOKUP(Table1[[#This Row],[Budget Code Description]],Dimentions!$X$6:$AC$97,4,FALSE)="","",VLOOKUP(Table1[[#This Row],[Budget Code Description]],Dimentions!$X$6:$AC$97,4,FALSE)),"")</f>
        <v/>
      </c>
      <c r="O150" s="65" t="str">
        <f>IFERROR(VLOOKUP(Table1[[#This Row],[Vendor ID]],Table549[],2,FALSE),"")</f>
        <v/>
      </c>
      <c r="P150" s="63"/>
      <c r="Q150" s="143" t="str">
        <f>IF(Table1[[#This Row],[Posting Date]]&lt;&gt;"",$D$9,"")</f>
        <v/>
      </c>
      <c r="R150" s="159" t="str">
        <f>IF(Table1[[#This Row],[Posting Date]]&lt;&gt;"",$D$10,"")</f>
        <v/>
      </c>
      <c r="S150" s="66"/>
      <c r="T150" s="63"/>
      <c r="U150" s="67"/>
      <c r="V150" s="67"/>
      <c r="W150" s="67" t="str">
        <f t="shared" si="2"/>
        <v/>
      </c>
      <c r="X150" s="161" t="str">
        <f>IF(E150="","",(IF(Table1[[#This Row],[Cur]]="USD",Table1[[#This Row],[Cur_Amount Debit]],Table1[[#This Row],[Cur_Amount Debit]]/Table1[[#This Row],[Exchange Rate]])))</f>
        <v/>
      </c>
      <c r="Y150" s="161" t="str">
        <f>IF(E150="","",(IF(Table1[[#This Row],[Cur]]="USD",Table1[[#This Row],[Cur_Amount Credit]],Table1[[#This Row],[Cur_Amount Credit]]/ExchangeRate)))</f>
        <v/>
      </c>
      <c r="Z150" s="203" t="str">
        <f>IF(E150="","",(Table1[[#This Row],[Debit USD]]-Table1[[#This Row],[Credit USD]]))</f>
        <v/>
      </c>
      <c r="AA150" s="122"/>
      <c r="AB150" s="1"/>
      <c r="AC150" s="15"/>
      <c r="AD150" s="15" t="str">
        <f>IF(AND(OR(Table1[[#This Row],[Account]]="15030",Table1[[#This Row],[Account]]="15035",Table1[[#This Row],[Account]]="20150"),Table1[[#This Row],[Vendor ID]]=""),1,"")</f>
        <v/>
      </c>
      <c r="AE150" s="15"/>
      <c r="AF150" s="15"/>
      <c r="AG150" s="15"/>
      <c r="AH150" s="46" t="str">
        <f>IF(Table1[[#This Row],[Posting Date]]&lt;&gt;"","GJ-"&amp;CountryID,"")</f>
        <v/>
      </c>
      <c r="AI150" s="59" t="str">
        <f>IF(Table1[[#This Row],[Posting Date]]&lt;&gt;"",Table1[[#This Row],[Posting Date]],"")</f>
        <v/>
      </c>
      <c r="AJ150" s="46"/>
      <c r="AK150" s="46" t="str">
        <f>IF(Table1[[#This Row],[Description]]&lt;&gt;"",Table1[[#This Row],[Description]],"")</f>
        <v/>
      </c>
      <c r="AL150" s="46" t="str">
        <f>IF(Table1[[#This Row],[Posting Date]]&lt;&gt;"",Table1[[#This Row],[Reference Number]],"")</f>
        <v/>
      </c>
      <c r="AM150" s="46" t="str">
        <f>TRIM(Table1[[#This Row],[Line '#]])</f>
        <v/>
      </c>
      <c r="AN150" s="46" t="str">
        <f>TRIM(Table1[[#This Row],[Account]])</f>
        <v/>
      </c>
      <c r="AO150" s="46" t="str">
        <f>IF(Table1[[#This Row],[Posting Date]]&lt;&gt;"",$D$5,"")</f>
        <v/>
      </c>
      <c r="AP150" s="46" t="str">
        <f>TRIM(Table1[[#This Row],[Departments-Prgrams]])</f>
        <v/>
      </c>
      <c r="AQ150" s="46" t="str">
        <f>TRIM(Table1[[#This Row],[Grant]])</f>
        <v/>
      </c>
      <c r="AR150" s="46" t="str">
        <f>TRIM(Table1[[#This Row],[Staff ID]])</f>
        <v/>
      </c>
      <c r="AS150" s="46" t="str">
        <f>IF(TRIM(Table1[[#This Row],[Budget Code]])=0,"",TRIM(Table1[[#This Row],[Budget Code]]))</f>
        <v/>
      </c>
      <c r="AT150" s="46" t="str">
        <f>IF(Table1[[#This Row],[Line Description]]&lt;&gt;"",Table1[[#This Row],[Line Description]],"")</f>
        <v/>
      </c>
      <c r="AU150" s="46" t="str">
        <f>IF(Table1[[#This Row],[Cur_Amount Debit]]&gt;0,ROUND(Table1[[#This Row],[Cur_Amount Debit]],2),"")</f>
        <v/>
      </c>
      <c r="AV150" s="46" t="str">
        <f>IF(Table1[[#This Row],[Cur_Amount Credit]]&gt;0,ROUND(Table1[[#This Row],[Cur_Amount Credit]],2),"")</f>
        <v/>
      </c>
      <c r="AW150" s="46" t="str">
        <f>LEFT(Table1[[#This Row],[Cur]],3)</f>
        <v/>
      </c>
      <c r="AX150" s="59"/>
      <c r="AY150" s="46"/>
      <c r="AZ150" s="46" t="str">
        <f>IF(Table1[[#This Row],[Cur]]&lt;&gt;"",IF(Table1[[#This Row],[Cur]]="USD","",ExchangeRate),"")</f>
        <v/>
      </c>
      <c r="BA150" s="46" t="str">
        <f>IF(Table1[[#This Row],[Grant]]&lt;&gt;"",VLOOKUP(Table1[[#This Row],[Grant]],Grants!B:D,3),"")</f>
        <v/>
      </c>
      <c r="BB150" s="46" t="str">
        <f>TRIM(Table1[[#This Row],[Vendor ID]])</f>
        <v/>
      </c>
      <c r="BC150">
        <f>IF(Table1[[#This Row],[Reference Number]]=Q149,BC149,BC149+1)</f>
        <v>2</v>
      </c>
    </row>
    <row r="151" spans="1:55" ht="11.25" hidden="1" customHeight="1">
      <c r="A151" s="1"/>
      <c r="B151" s="88" t="str">
        <f>IF(Table1[[#This Row],[Posting Date]]&lt;&gt;"",IF(Table1[[#This Row],[Reference Number]]=Q150,B150+1,1),"")</f>
        <v/>
      </c>
      <c r="C151" s="61"/>
      <c r="D151" s="61"/>
      <c r="E151" s="218"/>
      <c r="F151" s="143" t="str">
        <f>IFERROR(IF(VLOOKUP(Table1[[#This Row],[Budget Code Description]],Dimentions!$X$6:$AC$132,2,FALSE)="","",VLOOKUP(Table1[[#This Row],[Budget Code Description]],Dimentions!$X$6:$AC$132,2,FALSE)),"")</f>
        <v/>
      </c>
      <c r="G151" s="143" t="str">
        <f>IFERROR(VLOOKUP(Table1[[#This Row],[Budget Code Description]],Dimentions!$X$6:$AC$132,3,FALSE),"")</f>
        <v/>
      </c>
      <c r="H151" s="64" t="str">
        <f>IFERROR(VLOOKUP(Table1[[#This Row],[Account]],Dimentions!$S$6:$V$233,2,FALSE),"")</f>
        <v/>
      </c>
      <c r="I151" s="62">
        <f>_xlfn.NUMBERVALUE(LEFT(Table1[[#This Row],[Account]],1))</f>
        <v>0</v>
      </c>
      <c r="J151" s="62" t="str">
        <f>IFERROR(VLOOKUP(Table1[[#This Row],[Budget Code Description]],Table6[#All],7,FALSE),"")</f>
        <v/>
      </c>
      <c r="K151" s="143" t="str">
        <f>IFERROR(VLOOKUP(Table1[[#This Row],[Budget Code Description]],Table6[#All],8,FALSE),"")</f>
        <v/>
      </c>
      <c r="L151" s="63"/>
      <c r="M151" s="65" t="str">
        <f>IFERROR(VLOOKUP(Table1[[#This Row],[Staff ID]],Table2[],2,FALSE),"")</f>
        <v/>
      </c>
      <c r="N151" s="211" t="str">
        <f>IFERROR(IF(VLOOKUP(Table1[[#This Row],[Budget Code Description]],Dimentions!$X$6:$AC$97,4,FALSE)="","",VLOOKUP(Table1[[#This Row],[Budget Code Description]],Dimentions!$X$6:$AC$97,4,FALSE)),"")</f>
        <v/>
      </c>
      <c r="O151" s="65" t="str">
        <f>IFERROR(VLOOKUP(Table1[[#This Row],[Vendor ID]],Table549[],2,FALSE),"")</f>
        <v/>
      </c>
      <c r="P151" s="63"/>
      <c r="Q151" s="143" t="str">
        <f>IF(Table1[[#This Row],[Posting Date]]&lt;&gt;"",$D$9,"")</f>
        <v/>
      </c>
      <c r="R151" s="159" t="str">
        <f>IF(Table1[[#This Row],[Posting Date]]&lt;&gt;"",$D$10,"")</f>
        <v/>
      </c>
      <c r="S151" s="66"/>
      <c r="T151" s="63"/>
      <c r="U151" s="67"/>
      <c r="V151" s="67"/>
      <c r="W151" s="67" t="str">
        <f t="shared" si="2"/>
        <v/>
      </c>
      <c r="X151" s="161" t="str">
        <f>IF(E151="","",(IF(Table1[[#This Row],[Cur]]="USD",Table1[[#This Row],[Cur_Amount Debit]],Table1[[#This Row],[Cur_Amount Debit]]/Table1[[#This Row],[Exchange Rate]])))</f>
        <v/>
      </c>
      <c r="Y151" s="161" t="str">
        <f>IF(E151="","",(IF(Table1[[#This Row],[Cur]]="USD",Table1[[#This Row],[Cur_Amount Credit]],Table1[[#This Row],[Cur_Amount Credit]]/ExchangeRate)))</f>
        <v/>
      </c>
      <c r="Z151" s="203" t="str">
        <f>IF(E151="","",(Table1[[#This Row],[Debit USD]]-Table1[[#This Row],[Credit USD]]))</f>
        <v/>
      </c>
      <c r="AA151" s="122"/>
      <c r="AB151" s="1"/>
      <c r="AC151" s="15"/>
      <c r="AD151" s="15" t="str">
        <f>IF(AND(OR(Table1[[#This Row],[Account]]="15030",Table1[[#This Row],[Account]]="15035",Table1[[#This Row],[Account]]="20150"),Table1[[#This Row],[Vendor ID]]=""),1,"")</f>
        <v/>
      </c>
      <c r="AE151" s="15"/>
      <c r="AF151" s="15"/>
      <c r="AG151" s="15"/>
      <c r="AH151" s="46" t="str">
        <f>IF(Table1[[#This Row],[Posting Date]]&lt;&gt;"","GJ-"&amp;CountryID,"")</f>
        <v/>
      </c>
      <c r="AI151" s="59" t="str">
        <f>IF(Table1[[#This Row],[Posting Date]]&lt;&gt;"",Table1[[#This Row],[Posting Date]],"")</f>
        <v/>
      </c>
      <c r="AJ151" s="46"/>
      <c r="AK151" s="46" t="str">
        <f>IF(Table1[[#This Row],[Description]]&lt;&gt;"",Table1[[#This Row],[Description]],"")</f>
        <v/>
      </c>
      <c r="AL151" s="46" t="str">
        <f>IF(Table1[[#This Row],[Posting Date]]&lt;&gt;"",Table1[[#This Row],[Reference Number]],"")</f>
        <v/>
      </c>
      <c r="AM151" s="46" t="str">
        <f>TRIM(Table1[[#This Row],[Line '#]])</f>
        <v/>
      </c>
      <c r="AN151" s="46" t="str">
        <f>TRIM(Table1[[#This Row],[Account]])</f>
        <v/>
      </c>
      <c r="AO151" s="46" t="str">
        <f>IF(Table1[[#This Row],[Posting Date]]&lt;&gt;"",$D$5,"")</f>
        <v/>
      </c>
      <c r="AP151" s="46" t="str">
        <f>TRIM(Table1[[#This Row],[Departments-Prgrams]])</f>
        <v/>
      </c>
      <c r="AQ151" s="46" t="str">
        <f>TRIM(Table1[[#This Row],[Grant]])</f>
        <v/>
      </c>
      <c r="AR151" s="46" t="str">
        <f>TRIM(Table1[[#This Row],[Staff ID]])</f>
        <v/>
      </c>
      <c r="AS151" s="46" t="str">
        <f>IF(TRIM(Table1[[#This Row],[Budget Code]])=0,"",TRIM(Table1[[#This Row],[Budget Code]]))</f>
        <v/>
      </c>
      <c r="AT151" s="46" t="str">
        <f>IF(Table1[[#This Row],[Line Description]]&lt;&gt;"",Table1[[#This Row],[Line Description]],"")</f>
        <v/>
      </c>
      <c r="AU151" s="46" t="str">
        <f>IF(Table1[[#This Row],[Cur_Amount Debit]]&gt;0,ROUND(Table1[[#This Row],[Cur_Amount Debit]],2),"")</f>
        <v/>
      </c>
      <c r="AV151" s="46" t="str">
        <f>IF(Table1[[#This Row],[Cur_Amount Credit]]&gt;0,ROUND(Table1[[#This Row],[Cur_Amount Credit]],2),"")</f>
        <v/>
      </c>
      <c r="AW151" s="46" t="str">
        <f>LEFT(Table1[[#This Row],[Cur]],3)</f>
        <v/>
      </c>
      <c r="AX151" s="59"/>
      <c r="AY151" s="46"/>
      <c r="AZ151" s="46" t="str">
        <f>IF(Table1[[#This Row],[Cur]]&lt;&gt;"",IF(Table1[[#This Row],[Cur]]="USD","",ExchangeRate),"")</f>
        <v/>
      </c>
      <c r="BA151" s="46" t="str">
        <f>IF(Table1[[#This Row],[Grant]]&lt;&gt;"",VLOOKUP(Table1[[#This Row],[Grant]],Grants!B:D,3),"")</f>
        <v/>
      </c>
      <c r="BB151" s="46" t="str">
        <f>TRIM(Table1[[#This Row],[Vendor ID]])</f>
        <v/>
      </c>
      <c r="BC151">
        <f>IF(Table1[[#This Row],[Reference Number]]=Q150,BC150,BC150+1)</f>
        <v>2</v>
      </c>
    </row>
    <row r="152" spans="1:55" ht="11.25" hidden="1" customHeight="1">
      <c r="A152" s="1"/>
      <c r="B152" s="88" t="str">
        <f>IF(Table1[[#This Row],[Posting Date]]&lt;&gt;"",IF(Table1[[#This Row],[Reference Number]]=Q151,B151+1,1),"")</f>
        <v/>
      </c>
      <c r="C152" s="61"/>
      <c r="D152" s="61"/>
      <c r="E152" s="218"/>
      <c r="F152" s="143" t="str">
        <f>IFERROR(IF(VLOOKUP(Table1[[#This Row],[Budget Code Description]],Dimentions!$X$6:$AC$132,2,FALSE)="","",VLOOKUP(Table1[[#This Row],[Budget Code Description]],Dimentions!$X$6:$AC$132,2,FALSE)),"")</f>
        <v/>
      </c>
      <c r="G152" s="143" t="str">
        <f>IFERROR(VLOOKUP(Table1[[#This Row],[Budget Code Description]],Dimentions!$X$6:$AC$132,3,FALSE),"")</f>
        <v/>
      </c>
      <c r="H152" s="64" t="str">
        <f>IFERROR(VLOOKUP(Table1[[#This Row],[Account]],Dimentions!$S$6:$V$233,2,FALSE),"")</f>
        <v/>
      </c>
      <c r="I152" s="62">
        <f>_xlfn.NUMBERVALUE(LEFT(Table1[[#This Row],[Account]],1))</f>
        <v>0</v>
      </c>
      <c r="J152" s="62" t="str">
        <f>IFERROR(VLOOKUP(Table1[[#This Row],[Budget Code Description]],Table6[#All],7,FALSE),"")</f>
        <v/>
      </c>
      <c r="K152" s="143" t="str">
        <f>IFERROR(VLOOKUP(Table1[[#This Row],[Budget Code Description]],Table6[#All],8,FALSE),"")</f>
        <v/>
      </c>
      <c r="L152" s="63"/>
      <c r="M152" s="65" t="str">
        <f>IFERROR(VLOOKUP(Table1[[#This Row],[Staff ID]],Table2[],2,FALSE),"")</f>
        <v/>
      </c>
      <c r="N152" s="211" t="str">
        <f>IFERROR(IF(VLOOKUP(Table1[[#This Row],[Budget Code Description]],Dimentions!$X$6:$AC$97,4,FALSE)="","",VLOOKUP(Table1[[#This Row],[Budget Code Description]],Dimentions!$X$6:$AC$97,4,FALSE)),"")</f>
        <v/>
      </c>
      <c r="O152" s="65" t="str">
        <f>IFERROR(VLOOKUP(Table1[[#This Row],[Vendor ID]],Table549[],2,FALSE),"")</f>
        <v/>
      </c>
      <c r="P152" s="63"/>
      <c r="Q152" s="143" t="str">
        <f>IF(Table1[[#This Row],[Posting Date]]&lt;&gt;"",$D$9,"")</f>
        <v/>
      </c>
      <c r="R152" s="159" t="str">
        <f>IF(Table1[[#This Row],[Posting Date]]&lt;&gt;"",$D$10,"")</f>
        <v/>
      </c>
      <c r="S152" s="66"/>
      <c r="T152" s="63"/>
      <c r="U152" s="67"/>
      <c r="V152" s="67"/>
      <c r="W152" s="67" t="str">
        <f t="shared" si="2"/>
        <v/>
      </c>
      <c r="X152" s="161" t="str">
        <f>IF(E152="","",(IF(Table1[[#This Row],[Cur]]="USD",Table1[[#This Row],[Cur_Amount Debit]],Table1[[#This Row],[Cur_Amount Debit]]/Table1[[#This Row],[Exchange Rate]])))</f>
        <v/>
      </c>
      <c r="Y152" s="161" t="str">
        <f>IF(E152="","",(IF(Table1[[#This Row],[Cur]]="USD",Table1[[#This Row],[Cur_Amount Credit]],Table1[[#This Row],[Cur_Amount Credit]]/ExchangeRate)))</f>
        <v/>
      </c>
      <c r="Z152" s="203" t="str">
        <f>IF(E152="","",(Table1[[#This Row],[Debit USD]]-Table1[[#This Row],[Credit USD]]))</f>
        <v/>
      </c>
      <c r="AA152" s="122"/>
      <c r="AB152" s="1"/>
      <c r="AC152" s="15"/>
      <c r="AD152" s="15" t="str">
        <f>IF(AND(OR(Table1[[#This Row],[Account]]="15030",Table1[[#This Row],[Account]]="15035",Table1[[#This Row],[Account]]="20150"),Table1[[#This Row],[Vendor ID]]=""),1,"")</f>
        <v/>
      </c>
      <c r="AE152" s="15"/>
      <c r="AF152" s="15"/>
      <c r="AG152" s="15"/>
      <c r="AH152" s="46" t="str">
        <f>IF(Table1[[#This Row],[Posting Date]]&lt;&gt;"","GJ-"&amp;CountryID,"")</f>
        <v/>
      </c>
      <c r="AI152" s="59" t="str">
        <f>IF(Table1[[#This Row],[Posting Date]]&lt;&gt;"",Table1[[#This Row],[Posting Date]],"")</f>
        <v/>
      </c>
      <c r="AJ152" s="46"/>
      <c r="AK152" s="46" t="str">
        <f>IF(Table1[[#This Row],[Description]]&lt;&gt;"",Table1[[#This Row],[Description]],"")</f>
        <v/>
      </c>
      <c r="AL152" s="46" t="str">
        <f>IF(Table1[[#This Row],[Posting Date]]&lt;&gt;"",Table1[[#This Row],[Reference Number]],"")</f>
        <v/>
      </c>
      <c r="AM152" s="46" t="str">
        <f>TRIM(Table1[[#This Row],[Line '#]])</f>
        <v/>
      </c>
      <c r="AN152" s="46" t="str">
        <f>TRIM(Table1[[#This Row],[Account]])</f>
        <v/>
      </c>
      <c r="AO152" s="46" t="str">
        <f>IF(Table1[[#This Row],[Posting Date]]&lt;&gt;"",$D$5,"")</f>
        <v/>
      </c>
      <c r="AP152" s="46" t="str">
        <f>TRIM(Table1[[#This Row],[Departments-Prgrams]])</f>
        <v/>
      </c>
      <c r="AQ152" s="46" t="str">
        <f>TRIM(Table1[[#This Row],[Grant]])</f>
        <v/>
      </c>
      <c r="AR152" s="46" t="str">
        <f>TRIM(Table1[[#This Row],[Staff ID]])</f>
        <v/>
      </c>
      <c r="AS152" s="46" t="str">
        <f>IF(TRIM(Table1[[#This Row],[Budget Code]])=0,"",TRIM(Table1[[#This Row],[Budget Code]]))</f>
        <v/>
      </c>
      <c r="AT152" s="46" t="str">
        <f>IF(Table1[[#This Row],[Line Description]]&lt;&gt;"",Table1[[#This Row],[Line Description]],"")</f>
        <v/>
      </c>
      <c r="AU152" s="46" t="str">
        <f>IF(Table1[[#This Row],[Cur_Amount Debit]]&gt;0,ROUND(Table1[[#This Row],[Cur_Amount Debit]],2),"")</f>
        <v/>
      </c>
      <c r="AV152" s="46" t="str">
        <f>IF(Table1[[#This Row],[Cur_Amount Credit]]&gt;0,ROUND(Table1[[#This Row],[Cur_Amount Credit]],2),"")</f>
        <v/>
      </c>
      <c r="AW152" s="46" t="str">
        <f>LEFT(Table1[[#This Row],[Cur]],3)</f>
        <v/>
      </c>
      <c r="AX152" s="59"/>
      <c r="AY152" s="46"/>
      <c r="AZ152" s="46" t="str">
        <f>IF(Table1[[#This Row],[Cur]]&lt;&gt;"",IF(Table1[[#This Row],[Cur]]="USD","",ExchangeRate),"")</f>
        <v/>
      </c>
      <c r="BA152" s="46" t="str">
        <f>IF(Table1[[#This Row],[Grant]]&lt;&gt;"",VLOOKUP(Table1[[#This Row],[Grant]],Grants!B:D,3),"")</f>
        <v/>
      </c>
      <c r="BB152" s="46" t="str">
        <f>TRIM(Table1[[#This Row],[Vendor ID]])</f>
        <v/>
      </c>
      <c r="BC152">
        <f>IF(Table1[[#This Row],[Reference Number]]=Q151,BC151,BC151+1)</f>
        <v>2</v>
      </c>
    </row>
    <row r="153" spans="1:55" ht="11.25" hidden="1" customHeight="1">
      <c r="A153" s="1"/>
      <c r="B153" s="88" t="str">
        <f>IF(Table1[[#This Row],[Posting Date]]&lt;&gt;"",IF(Table1[[#This Row],[Reference Number]]=Q152,B152+1,1),"")</f>
        <v/>
      </c>
      <c r="C153" s="61"/>
      <c r="D153" s="61"/>
      <c r="E153" s="218"/>
      <c r="F153" s="143" t="str">
        <f>IFERROR(IF(VLOOKUP(Table1[[#This Row],[Budget Code Description]],Dimentions!$X$6:$AC$132,2,FALSE)="","",VLOOKUP(Table1[[#This Row],[Budget Code Description]],Dimentions!$X$6:$AC$132,2,FALSE)),"")</f>
        <v/>
      </c>
      <c r="G153" s="143" t="str">
        <f>IFERROR(VLOOKUP(Table1[[#This Row],[Budget Code Description]],Dimentions!$X$6:$AC$132,3,FALSE),"")</f>
        <v/>
      </c>
      <c r="H153" s="64" t="str">
        <f>IFERROR(VLOOKUP(Table1[[#This Row],[Account]],Dimentions!$S$6:$V$233,2,FALSE),"")</f>
        <v/>
      </c>
      <c r="I153" s="62">
        <f>_xlfn.NUMBERVALUE(LEFT(Table1[[#This Row],[Account]],1))</f>
        <v>0</v>
      </c>
      <c r="J153" s="62" t="str">
        <f>IFERROR(VLOOKUP(Table1[[#This Row],[Budget Code Description]],Table6[#All],7,FALSE),"")</f>
        <v/>
      </c>
      <c r="K153" s="143" t="str">
        <f>IFERROR(VLOOKUP(Table1[[#This Row],[Budget Code Description]],Table6[#All],8,FALSE),"")</f>
        <v/>
      </c>
      <c r="L153" s="63"/>
      <c r="M153" s="65" t="str">
        <f>IFERROR(VLOOKUP(Table1[[#This Row],[Staff ID]],Table2[],2,FALSE),"")</f>
        <v/>
      </c>
      <c r="N153" s="211" t="str">
        <f>IFERROR(IF(VLOOKUP(Table1[[#This Row],[Budget Code Description]],Dimentions!$X$6:$AC$97,4,FALSE)="","",VLOOKUP(Table1[[#This Row],[Budget Code Description]],Dimentions!$X$6:$AC$97,4,FALSE)),"")</f>
        <v/>
      </c>
      <c r="O153" s="65" t="str">
        <f>IFERROR(VLOOKUP(Table1[[#This Row],[Vendor ID]],Table549[],2,FALSE),"")</f>
        <v/>
      </c>
      <c r="P153" s="63"/>
      <c r="Q153" s="143" t="str">
        <f>IF(Table1[[#This Row],[Posting Date]]&lt;&gt;"",$D$9,"")</f>
        <v/>
      </c>
      <c r="R153" s="159" t="str">
        <f>IF(Table1[[#This Row],[Posting Date]]&lt;&gt;"",$D$10,"")</f>
        <v/>
      </c>
      <c r="S153" s="66"/>
      <c r="T153" s="63"/>
      <c r="U153" s="67"/>
      <c r="V153" s="67"/>
      <c r="W153" s="67" t="str">
        <f t="shared" si="2"/>
        <v/>
      </c>
      <c r="X153" s="161" t="str">
        <f>IF(E153="","",(IF(Table1[[#This Row],[Cur]]="USD",Table1[[#This Row],[Cur_Amount Debit]],Table1[[#This Row],[Cur_Amount Debit]]/Table1[[#This Row],[Exchange Rate]])))</f>
        <v/>
      </c>
      <c r="Y153" s="161" t="str">
        <f>IF(E153="","",(IF(Table1[[#This Row],[Cur]]="USD",Table1[[#This Row],[Cur_Amount Credit]],Table1[[#This Row],[Cur_Amount Credit]]/ExchangeRate)))</f>
        <v/>
      </c>
      <c r="Z153" s="203" t="str">
        <f>IF(E153="","",(Table1[[#This Row],[Debit USD]]-Table1[[#This Row],[Credit USD]]))</f>
        <v/>
      </c>
      <c r="AA153" s="122"/>
      <c r="AB153" s="1"/>
      <c r="AC153" s="15"/>
      <c r="AD153" s="15" t="str">
        <f>IF(AND(OR(Table1[[#This Row],[Account]]="15030",Table1[[#This Row],[Account]]="15035",Table1[[#This Row],[Account]]="20150"),Table1[[#This Row],[Vendor ID]]=""),1,"")</f>
        <v/>
      </c>
      <c r="AE153" s="15"/>
      <c r="AF153" s="15"/>
      <c r="AG153" s="15"/>
      <c r="AH153" s="46" t="str">
        <f>IF(Table1[[#This Row],[Posting Date]]&lt;&gt;"","GJ-"&amp;CountryID,"")</f>
        <v/>
      </c>
      <c r="AI153" s="59" t="str">
        <f>IF(Table1[[#This Row],[Posting Date]]&lt;&gt;"",Table1[[#This Row],[Posting Date]],"")</f>
        <v/>
      </c>
      <c r="AJ153" s="46"/>
      <c r="AK153" s="46" t="str">
        <f>IF(Table1[[#This Row],[Description]]&lt;&gt;"",Table1[[#This Row],[Description]],"")</f>
        <v/>
      </c>
      <c r="AL153" s="46" t="str">
        <f>IF(Table1[[#This Row],[Posting Date]]&lt;&gt;"",Table1[[#This Row],[Reference Number]],"")</f>
        <v/>
      </c>
      <c r="AM153" s="46" t="str">
        <f>TRIM(Table1[[#This Row],[Line '#]])</f>
        <v/>
      </c>
      <c r="AN153" s="46" t="str">
        <f>TRIM(Table1[[#This Row],[Account]])</f>
        <v/>
      </c>
      <c r="AO153" s="46" t="str">
        <f>IF(Table1[[#This Row],[Posting Date]]&lt;&gt;"",$D$5,"")</f>
        <v/>
      </c>
      <c r="AP153" s="46" t="str">
        <f>TRIM(Table1[[#This Row],[Departments-Prgrams]])</f>
        <v/>
      </c>
      <c r="AQ153" s="46" t="str">
        <f>TRIM(Table1[[#This Row],[Grant]])</f>
        <v/>
      </c>
      <c r="AR153" s="46" t="str">
        <f>TRIM(Table1[[#This Row],[Staff ID]])</f>
        <v/>
      </c>
      <c r="AS153" s="46" t="str">
        <f>IF(TRIM(Table1[[#This Row],[Budget Code]])=0,"",TRIM(Table1[[#This Row],[Budget Code]]))</f>
        <v/>
      </c>
      <c r="AT153" s="46" t="str">
        <f>IF(Table1[[#This Row],[Line Description]]&lt;&gt;"",Table1[[#This Row],[Line Description]],"")</f>
        <v/>
      </c>
      <c r="AU153" s="46" t="str">
        <f>IF(Table1[[#This Row],[Cur_Amount Debit]]&gt;0,ROUND(Table1[[#This Row],[Cur_Amount Debit]],2),"")</f>
        <v/>
      </c>
      <c r="AV153" s="46" t="str">
        <f>IF(Table1[[#This Row],[Cur_Amount Credit]]&gt;0,ROUND(Table1[[#This Row],[Cur_Amount Credit]],2),"")</f>
        <v/>
      </c>
      <c r="AW153" s="46" t="str">
        <f>LEFT(Table1[[#This Row],[Cur]],3)</f>
        <v/>
      </c>
      <c r="AX153" s="59"/>
      <c r="AY153" s="46"/>
      <c r="AZ153" s="46" t="str">
        <f>IF(Table1[[#This Row],[Cur]]&lt;&gt;"",IF(Table1[[#This Row],[Cur]]="USD","",ExchangeRate),"")</f>
        <v/>
      </c>
      <c r="BA153" s="46" t="str">
        <f>IF(Table1[[#This Row],[Grant]]&lt;&gt;"",VLOOKUP(Table1[[#This Row],[Grant]],Grants!B:D,3),"")</f>
        <v/>
      </c>
      <c r="BB153" s="46" t="str">
        <f>TRIM(Table1[[#This Row],[Vendor ID]])</f>
        <v/>
      </c>
      <c r="BC153">
        <f>IF(Table1[[#This Row],[Reference Number]]=Q152,BC152,BC152+1)</f>
        <v>2</v>
      </c>
    </row>
    <row r="154" spans="1:55" ht="11.25" hidden="1" customHeight="1">
      <c r="A154" s="1"/>
      <c r="B154" s="88" t="str">
        <f>IF(Table1[[#This Row],[Posting Date]]&lt;&gt;"",IF(Table1[[#This Row],[Reference Number]]=Q153,B153+1,1),"")</f>
        <v/>
      </c>
      <c r="C154" s="61"/>
      <c r="D154" s="61"/>
      <c r="E154" s="218"/>
      <c r="F154" s="143" t="str">
        <f>IFERROR(IF(VLOOKUP(Table1[[#This Row],[Budget Code Description]],Dimentions!$X$6:$AC$132,2,FALSE)="","",VLOOKUP(Table1[[#This Row],[Budget Code Description]],Dimentions!$X$6:$AC$132,2,FALSE)),"")</f>
        <v/>
      </c>
      <c r="G154" s="143" t="str">
        <f>IFERROR(VLOOKUP(Table1[[#This Row],[Budget Code Description]],Dimentions!$X$6:$AC$132,3,FALSE),"")</f>
        <v/>
      </c>
      <c r="H154" s="64" t="str">
        <f>IFERROR(VLOOKUP(Table1[[#This Row],[Account]],Dimentions!$S$6:$V$233,2,FALSE),"")</f>
        <v/>
      </c>
      <c r="I154" s="62">
        <f>_xlfn.NUMBERVALUE(LEFT(Table1[[#This Row],[Account]],1))</f>
        <v>0</v>
      </c>
      <c r="J154" s="62" t="str">
        <f>IFERROR(VLOOKUP(Table1[[#This Row],[Budget Code Description]],Table6[#All],7,FALSE),"")</f>
        <v/>
      </c>
      <c r="K154" s="143" t="str">
        <f>IFERROR(VLOOKUP(Table1[[#This Row],[Budget Code Description]],Table6[#All],8,FALSE),"")</f>
        <v/>
      </c>
      <c r="L154" s="63"/>
      <c r="M154" s="65" t="str">
        <f>IFERROR(VLOOKUP(Table1[[#This Row],[Staff ID]],Table2[],2,FALSE),"")</f>
        <v/>
      </c>
      <c r="N154" s="211" t="str">
        <f>IFERROR(IF(VLOOKUP(Table1[[#This Row],[Budget Code Description]],Dimentions!$X$6:$AC$97,4,FALSE)="","",VLOOKUP(Table1[[#This Row],[Budget Code Description]],Dimentions!$X$6:$AC$97,4,FALSE)),"")</f>
        <v/>
      </c>
      <c r="O154" s="65" t="str">
        <f>IFERROR(VLOOKUP(Table1[[#This Row],[Vendor ID]],Table549[],2,FALSE),"")</f>
        <v/>
      </c>
      <c r="P154" s="63"/>
      <c r="Q154" s="143" t="str">
        <f>IF(Table1[[#This Row],[Posting Date]]&lt;&gt;"",$D$9,"")</f>
        <v/>
      </c>
      <c r="R154" s="159" t="str">
        <f>IF(Table1[[#This Row],[Posting Date]]&lt;&gt;"",$D$10,"")</f>
        <v/>
      </c>
      <c r="S154" s="66"/>
      <c r="T154" s="63"/>
      <c r="U154" s="67"/>
      <c r="V154" s="67"/>
      <c r="W154" s="67" t="str">
        <f t="shared" si="2"/>
        <v/>
      </c>
      <c r="X154" s="161" t="str">
        <f>IF(E154="","",(IF(Table1[[#This Row],[Cur]]="USD",Table1[[#This Row],[Cur_Amount Debit]],Table1[[#This Row],[Cur_Amount Debit]]/Table1[[#This Row],[Exchange Rate]])))</f>
        <v/>
      </c>
      <c r="Y154" s="161" t="str">
        <f>IF(E154="","",(IF(Table1[[#This Row],[Cur]]="USD",Table1[[#This Row],[Cur_Amount Credit]],Table1[[#This Row],[Cur_Amount Credit]]/ExchangeRate)))</f>
        <v/>
      </c>
      <c r="Z154" s="203" t="str">
        <f>IF(E154="","",(Table1[[#This Row],[Debit USD]]-Table1[[#This Row],[Credit USD]]))</f>
        <v/>
      </c>
      <c r="AA154" s="122"/>
      <c r="AB154" s="1"/>
      <c r="AC154" s="15"/>
      <c r="AD154" s="15" t="str">
        <f>IF(AND(OR(Table1[[#This Row],[Account]]="15030",Table1[[#This Row],[Account]]="15035",Table1[[#This Row],[Account]]="20150"),Table1[[#This Row],[Vendor ID]]=""),1,"")</f>
        <v/>
      </c>
      <c r="AE154" s="15"/>
      <c r="AF154" s="15"/>
      <c r="AG154" s="15"/>
      <c r="AH154" s="46" t="str">
        <f>IF(Table1[[#This Row],[Posting Date]]&lt;&gt;"","GJ-"&amp;CountryID,"")</f>
        <v/>
      </c>
      <c r="AI154" s="59" t="str">
        <f>IF(Table1[[#This Row],[Posting Date]]&lt;&gt;"",Table1[[#This Row],[Posting Date]],"")</f>
        <v/>
      </c>
      <c r="AJ154" s="46"/>
      <c r="AK154" s="46" t="str">
        <f>IF(Table1[[#This Row],[Description]]&lt;&gt;"",Table1[[#This Row],[Description]],"")</f>
        <v/>
      </c>
      <c r="AL154" s="46" t="str">
        <f>IF(Table1[[#This Row],[Posting Date]]&lt;&gt;"",Table1[[#This Row],[Reference Number]],"")</f>
        <v/>
      </c>
      <c r="AM154" s="46" t="str">
        <f>TRIM(Table1[[#This Row],[Line '#]])</f>
        <v/>
      </c>
      <c r="AN154" s="46" t="str">
        <f>TRIM(Table1[[#This Row],[Account]])</f>
        <v/>
      </c>
      <c r="AO154" s="46" t="str">
        <f>IF(Table1[[#This Row],[Posting Date]]&lt;&gt;"",$D$5,"")</f>
        <v/>
      </c>
      <c r="AP154" s="46" t="str">
        <f>TRIM(Table1[[#This Row],[Departments-Prgrams]])</f>
        <v/>
      </c>
      <c r="AQ154" s="46" t="str">
        <f>TRIM(Table1[[#This Row],[Grant]])</f>
        <v/>
      </c>
      <c r="AR154" s="46" t="str">
        <f>TRIM(Table1[[#This Row],[Staff ID]])</f>
        <v/>
      </c>
      <c r="AS154" s="46" t="str">
        <f>IF(TRIM(Table1[[#This Row],[Budget Code]])=0,"",TRIM(Table1[[#This Row],[Budget Code]]))</f>
        <v/>
      </c>
      <c r="AT154" s="46" t="str">
        <f>IF(Table1[[#This Row],[Line Description]]&lt;&gt;"",Table1[[#This Row],[Line Description]],"")</f>
        <v/>
      </c>
      <c r="AU154" s="46" t="str">
        <f>IF(Table1[[#This Row],[Cur_Amount Debit]]&gt;0,ROUND(Table1[[#This Row],[Cur_Amount Debit]],2),"")</f>
        <v/>
      </c>
      <c r="AV154" s="46" t="str">
        <f>IF(Table1[[#This Row],[Cur_Amount Credit]]&gt;0,ROUND(Table1[[#This Row],[Cur_Amount Credit]],2),"")</f>
        <v/>
      </c>
      <c r="AW154" s="46" t="str">
        <f>LEFT(Table1[[#This Row],[Cur]],3)</f>
        <v/>
      </c>
      <c r="AX154" s="59"/>
      <c r="AY154" s="46"/>
      <c r="AZ154" s="46" t="str">
        <f>IF(Table1[[#This Row],[Cur]]&lt;&gt;"",IF(Table1[[#This Row],[Cur]]="USD","",ExchangeRate),"")</f>
        <v/>
      </c>
      <c r="BA154" s="46" t="str">
        <f>IF(Table1[[#This Row],[Grant]]&lt;&gt;"",VLOOKUP(Table1[[#This Row],[Grant]],Grants!B:D,3),"")</f>
        <v/>
      </c>
      <c r="BB154" s="46" t="str">
        <f>TRIM(Table1[[#This Row],[Vendor ID]])</f>
        <v/>
      </c>
      <c r="BC154">
        <f>IF(Table1[[#This Row],[Reference Number]]=Q153,BC153,BC153+1)</f>
        <v>2</v>
      </c>
    </row>
    <row r="155" spans="1:55" ht="11.25" hidden="1" customHeight="1">
      <c r="A155" s="1"/>
      <c r="B155" s="88" t="str">
        <f>IF(Table1[[#This Row],[Posting Date]]&lt;&gt;"",IF(Table1[[#This Row],[Reference Number]]=Q154,B154+1,1),"")</f>
        <v/>
      </c>
      <c r="C155" s="61"/>
      <c r="D155" s="61"/>
      <c r="E155" s="218"/>
      <c r="F155" s="143" t="str">
        <f>IFERROR(IF(VLOOKUP(Table1[[#This Row],[Budget Code Description]],Dimentions!$X$6:$AC$132,2,FALSE)="","",VLOOKUP(Table1[[#This Row],[Budget Code Description]],Dimentions!$X$6:$AC$132,2,FALSE)),"")</f>
        <v/>
      </c>
      <c r="G155" s="143" t="str">
        <f>IFERROR(VLOOKUP(Table1[[#This Row],[Budget Code Description]],Dimentions!$X$6:$AC$132,3,FALSE),"")</f>
        <v/>
      </c>
      <c r="H155" s="64" t="str">
        <f>IFERROR(VLOOKUP(Table1[[#This Row],[Account]],Dimentions!$S$6:$V$233,2,FALSE),"")</f>
        <v/>
      </c>
      <c r="I155" s="62">
        <f>_xlfn.NUMBERVALUE(LEFT(Table1[[#This Row],[Account]],1))</f>
        <v>0</v>
      </c>
      <c r="J155" s="62" t="str">
        <f>IFERROR(VLOOKUP(Table1[[#This Row],[Budget Code Description]],Table6[#All],7,FALSE),"")</f>
        <v/>
      </c>
      <c r="K155" s="143" t="str">
        <f>IFERROR(VLOOKUP(Table1[[#This Row],[Budget Code Description]],Table6[#All],8,FALSE),"")</f>
        <v/>
      </c>
      <c r="L155" s="63"/>
      <c r="M155" s="65" t="str">
        <f>IFERROR(VLOOKUP(Table1[[#This Row],[Staff ID]],Table2[],2,FALSE),"")</f>
        <v/>
      </c>
      <c r="N155" s="211" t="str">
        <f>IFERROR(IF(VLOOKUP(Table1[[#This Row],[Budget Code Description]],Dimentions!$X$6:$AC$97,4,FALSE)="","",VLOOKUP(Table1[[#This Row],[Budget Code Description]],Dimentions!$X$6:$AC$97,4,FALSE)),"")</f>
        <v/>
      </c>
      <c r="O155" s="65" t="str">
        <f>IFERROR(VLOOKUP(Table1[[#This Row],[Vendor ID]],Table549[],2,FALSE),"")</f>
        <v/>
      </c>
      <c r="P155" s="63"/>
      <c r="Q155" s="143" t="str">
        <f>IF(Table1[[#This Row],[Posting Date]]&lt;&gt;"",$D$9,"")</f>
        <v/>
      </c>
      <c r="R155" s="159" t="str">
        <f>IF(Table1[[#This Row],[Posting Date]]&lt;&gt;"",$D$10,"")</f>
        <v/>
      </c>
      <c r="S155" s="66"/>
      <c r="T155" s="63"/>
      <c r="U155" s="67"/>
      <c r="V155" s="67"/>
      <c r="W155" s="67" t="str">
        <f t="shared" si="2"/>
        <v/>
      </c>
      <c r="X155" s="161" t="str">
        <f>IF(E155="","",(IF(Table1[[#This Row],[Cur]]="USD",Table1[[#This Row],[Cur_Amount Debit]],Table1[[#This Row],[Cur_Amount Debit]]/Table1[[#This Row],[Exchange Rate]])))</f>
        <v/>
      </c>
      <c r="Y155" s="161" t="str">
        <f>IF(E155="","",(IF(Table1[[#This Row],[Cur]]="USD",Table1[[#This Row],[Cur_Amount Credit]],Table1[[#This Row],[Cur_Amount Credit]]/ExchangeRate)))</f>
        <v/>
      </c>
      <c r="Z155" s="203" t="str">
        <f>IF(E155="","",(Table1[[#This Row],[Debit USD]]-Table1[[#This Row],[Credit USD]]))</f>
        <v/>
      </c>
      <c r="AA155" s="122"/>
      <c r="AB155" s="1"/>
      <c r="AC155" s="15"/>
      <c r="AD155" s="15" t="str">
        <f>IF(AND(OR(Table1[[#This Row],[Account]]="15030",Table1[[#This Row],[Account]]="15035",Table1[[#This Row],[Account]]="20150"),Table1[[#This Row],[Vendor ID]]=""),1,"")</f>
        <v/>
      </c>
      <c r="AE155" s="15"/>
      <c r="AF155" s="15"/>
      <c r="AG155" s="15"/>
      <c r="AH155" s="46" t="str">
        <f>IF(Table1[[#This Row],[Posting Date]]&lt;&gt;"","GJ-"&amp;CountryID,"")</f>
        <v/>
      </c>
      <c r="AI155" s="59" t="str">
        <f>IF(Table1[[#This Row],[Posting Date]]&lt;&gt;"",Table1[[#This Row],[Posting Date]],"")</f>
        <v/>
      </c>
      <c r="AJ155" s="46"/>
      <c r="AK155" s="46" t="str">
        <f>IF(Table1[[#This Row],[Description]]&lt;&gt;"",Table1[[#This Row],[Description]],"")</f>
        <v/>
      </c>
      <c r="AL155" s="46" t="str">
        <f>IF(Table1[[#This Row],[Posting Date]]&lt;&gt;"",Table1[[#This Row],[Reference Number]],"")</f>
        <v/>
      </c>
      <c r="AM155" s="46" t="str">
        <f>TRIM(Table1[[#This Row],[Line '#]])</f>
        <v/>
      </c>
      <c r="AN155" s="46" t="str">
        <f>TRIM(Table1[[#This Row],[Account]])</f>
        <v/>
      </c>
      <c r="AO155" s="46" t="str">
        <f>IF(Table1[[#This Row],[Posting Date]]&lt;&gt;"",$D$5,"")</f>
        <v/>
      </c>
      <c r="AP155" s="46" t="str">
        <f>TRIM(Table1[[#This Row],[Departments-Prgrams]])</f>
        <v/>
      </c>
      <c r="AQ155" s="46" t="str">
        <f>TRIM(Table1[[#This Row],[Grant]])</f>
        <v/>
      </c>
      <c r="AR155" s="46" t="str">
        <f>TRIM(Table1[[#This Row],[Staff ID]])</f>
        <v/>
      </c>
      <c r="AS155" s="46" t="str">
        <f>IF(TRIM(Table1[[#This Row],[Budget Code]])=0,"",TRIM(Table1[[#This Row],[Budget Code]]))</f>
        <v/>
      </c>
      <c r="AT155" s="46" t="str">
        <f>IF(Table1[[#This Row],[Line Description]]&lt;&gt;"",Table1[[#This Row],[Line Description]],"")</f>
        <v/>
      </c>
      <c r="AU155" s="46" t="str">
        <f>IF(Table1[[#This Row],[Cur_Amount Debit]]&gt;0,ROUND(Table1[[#This Row],[Cur_Amount Debit]],2),"")</f>
        <v/>
      </c>
      <c r="AV155" s="46" t="str">
        <f>IF(Table1[[#This Row],[Cur_Amount Credit]]&gt;0,ROUND(Table1[[#This Row],[Cur_Amount Credit]],2),"")</f>
        <v/>
      </c>
      <c r="AW155" s="46" t="str">
        <f>LEFT(Table1[[#This Row],[Cur]],3)</f>
        <v/>
      </c>
      <c r="AX155" s="59"/>
      <c r="AY155" s="46"/>
      <c r="AZ155" s="46" t="str">
        <f>IF(Table1[[#This Row],[Cur]]&lt;&gt;"",IF(Table1[[#This Row],[Cur]]="USD","",ExchangeRate),"")</f>
        <v/>
      </c>
      <c r="BA155" s="46" t="str">
        <f>IF(Table1[[#This Row],[Grant]]&lt;&gt;"",VLOOKUP(Table1[[#This Row],[Grant]],Grants!B:D,3),"")</f>
        <v/>
      </c>
      <c r="BB155" s="46" t="str">
        <f>TRIM(Table1[[#This Row],[Vendor ID]])</f>
        <v/>
      </c>
      <c r="BC155">
        <f>IF(Table1[[#This Row],[Reference Number]]=Q154,BC154,BC154+1)</f>
        <v>2</v>
      </c>
    </row>
    <row r="156" spans="1:55" ht="11.25" hidden="1" customHeight="1">
      <c r="A156" s="1"/>
      <c r="B156" s="88" t="str">
        <f>IF(Table1[[#This Row],[Posting Date]]&lt;&gt;"",IF(Table1[[#This Row],[Reference Number]]=Q155,B155+1,1),"")</f>
        <v/>
      </c>
      <c r="C156" s="61"/>
      <c r="D156" s="61"/>
      <c r="E156" s="218"/>
      <c r="F156" s="143" t="str">
        <f>IFERROR(IF(VLOOKUP(Table1[[#This Row],[Budget Code Description]],Dimentions!$X$6:$AC$132,2,FALSE)="","",VLOOKUP(Table1[[#This Row],[Budget Code Description]],Dimentions!$X$6:$AC$132,2,FALSE)),"")</f>
        <v/>
      </c>
      <c r="G156" s="143" t="str">
        <f>IFERROR(VLOOKUP(Table1[[#This Row],[Budget Code Description]],Dimentions!$X$6:$AC$132,3,FALSE),"")</f>
        <v/>
      </c>
      <c r="H156" s="64" t="str">
        <f>IFERROR(VLOOKUP(Table1[[#This Row],[Account]],Dimentions!$S$6:$V$233,2,FALSE),"")</f>
        <v/>
      </c>
      <c r="I156" s="62">
        <f>_xlfn.NUMBERVALUE(LEFT(Table1[[#This Row],[Account]],1))</f>
        <v>0</v>
      </c>
      <c r="J156" s="62" t="str">
        <f>IFERROR(VLOOKUP(Table1[[#This Row],[Budget Code Description]],Table6[#All],7,FALSE),"")</f>
        <v/>
      </c>
      <c r="K156" s="143" t="str">
        <f>IFERROR(VLOOKUP(Table1[[#This Row],[Budget Code Description]],Table6[#All],8,FALSE),"")</f>
        <v/>
      </c>
      <c r="L156" s="63"/>
      <c r="M156" s="65" t="str">
        <f>IFERROR(VLOOKUP(Table1[[#This Row],[Staff ID]],Table2[],2,FALSE),"")</f>
        <v/>
      </c>
      <c r="N156" s="211" t="str">
        <f>IFERROR(IF(VLOOKUP(Table1[[#This Row],[Budget Code Description]],Dimentions!$X$6:$AC$97,4,FALSE)="","",VLOOKUP(Table1[[#This Row],[Budget Code Description]],Dimentions!$X$6:$AC$97,4,FALSE)),"")</f>
        <v/>
      </c>
      <c r="O156" s="65" t="str">
        <f>IFERROR(VLOOKUP(Table1[[#This Row],[Vendor ID]],Table549[],2,FALSE),"")</f>
        <v/>
      </c>
      <c r="P156" s="63"/>
      <c r="Q156" s="143" t="str">
        <f>IF(Table1[[#This Row],[Posting Date]]&lt;&gt;"",$D$9,"")</f>
        <v/>
      </c>
      <c r="R156" s="159" t="str">
        <f>IF(Table1[[#This Row],[Posting Date]]&lt;&gt;"",$D$10,"")</f>
        <v/>
      </c>
      <c r="S156" s="66"/>
      <c r="T156" s="63"/>
      <c r="U156" s="67"/>
      <c r="V156" s="67"/>
      <c r="W156" s="67" t="str">
        <f t="shared" si="2"/>
        <v/>
      </c>
      <c r="X156" s="161" t="str">
        <f>IF(E156="","",(IF(Table1[[#This Row],[Cur]]="USD",Table1[[#This Row],[Cur_Amount Debit]],Table1[[#This Row],[Cur_Amount Debit]]/Table1[[#This Row],[Exchange Rate]])))</f>
        <v/>
      </c>
      <c r="Y156" s="161" t="str">
        <f>IF(E156="","",(IF(Table1[[#This Row],[Cur]]="USD",Table1[[#This Row],[Cur_Amount Credit]],Table1[[#This Row],[Cur_Amount Credit]]/ExchangeRate)))</f>
        <v/>
      </c>
      <c r="Z156" s="203" t="str">
        <f>IF(E156="","",(Table1[[#This Row],[Debit USD]]-Table1[[#This Row],[Credit USD]]))</f>
        <v/>
      </c>
      <c r="AA156" s="122"/>
      <c r="AB156" s="1"/>
      <c r="AC156" s="15"/>
      <c r="AD156" s="15" t="str">
        <f>IF(AND(OR(Table1[[#This Row],[Account]]="15030",Table1[[#This Row],[Account]]="15035",Table1[[#This Row],[Account]]="20150"),Table1[[#This Row],[Vendor ID]]=""),1,"")</f>
        <v/>
      </c>
      <c r="AE156" s="15"/>
      <c r="AF156" s="15"/>
      <c r="AG156" s="15"/>
      <c r="AH156" s="46" t="str">
        <f>IF(Table1[[#This Row],[Posting Date]]&lt;&gt;"","GJ-"&amp;CountryID,"")</f>
        <v/>
      </c>
      <c r="AI156" s="59" t="str">
        <f>IF(Table1[[#This Row],[Posting Date]]&lt;&gt;"",Table1[[#This Row],[Posting Date]],"")</f>
        <v/>
      </c>
      <c r="AJ156" s="46"/>
      <c r="AK156" s="46" t="str">
        <f>IF(Table1[[#This Row],[Description]]&lt;&gt;"",Table1[[#This Row],[Description]],"")</f>
        <v/>
      </c>
      <c r="AL156" s="46" t="str">
        <f>IF(Table1[[#This Row],[Posting Date]]&lt;&gt;"",Table1[[#This Row],[Reference Number]],"")</f>
        <v/>
      </c>
      <c r="AM156" s="46" t="str">
        <f>TRIM(Table1[[#This Row],[Line '#]])</f>
        <v/>
      </c>
      <c r="AN156" s="46" t="str">
        <f>TRIM(Table1[[#This Row],[Account]])</f>
        <v/>
      </c>
      <c r="AO156" s="46" t="str">
        <f>IF(Table1[[#This Row],[Posting Date]]&lt;&gt;"",$D$5,"")</f>
        <v/>
      </c>
      <c r="AP156" s="46" t="str">
        <f>TRIM(Table1[[#This Row],[Departments-Prgrams]])</f>
        <v/>
      </c>
      <c r="AQ156" s="46" t="str">
        <f>TRIM(Table1[[#This Row],[Grant]])</f>
        <v/>
      </c>
      <c r="AR156" s="46" t="str">
        <f>TRIM(Table1[[#This Row],[Staff ID]])</f>
        <v/>
      </c>
      <c r="AS156" s="46" t="str">
        <f>IF(TRIM(Table1[[#This Row],[Budget Code]])=0,"",TRIM(Table1[[#This Row],[Budget Code]]))</f>
        <v/>
      </c>
      <c r="AT156" s="46" t="str">
        <f>IF(Table1[[#This Row],[Line Description]]&lt;&gt;"",Table1[[#This Row],[Line Description]],"")</f>
        <v/>
      </c>
      <c r="AU156" s="46" t="str">
        <f>IF(Table1[[#This Row],[Cur_Amount Debit]]&gt;0,ROUND(Table1[[#This Row],[Cur_Amount Debit]],2),"")</f>
        <v/>
      </c>
      <c r="AV156" s="46" t="str">
        <f>IF(Table1[[#This Row],[Cur_Amount Credit]]&gt;0,ROUND(Table1[[#This Row],[Cur_Amount Credit]],2),"")</f>
        <v/>
      </c>
      <c r="AW156" s="46" t="str">
        <f>LEFT(Table1[[#This Row],[Cur]],3)</f>
        <v/>
      </c>
      <c r="AX156" s="59"/>
      <c r="AY156" s="46"/>
      <c r="AZ156" s="46" t="str">
        <f>IF(Table1[[#This Row],[Cur]]&lt;&gt;"",IF(Table1[[#This Row],[Cur]]="USD","",ExchangeRate),"")</f>
        <v/>
      </c>
      <c r="BA156" s="46" t="str">
        <f>IF(Table1[[#This Row],[Grant]]&lt;&gt;"",VLOOKUP(Table1[[#This Row],[Grant]],Grants!B:D,3),"")</f>
        <v/>
      </c>
      <c r="BB156" s="46" t="str">
        <f>TRIM(Table1[[#This Row],[Vendor ID]])</f>
        <v/>
      </c>
      <c r="BC156">
        <f>IF(Table1[[#This Row],[Reference Number]]=Q155,BC155,BC155+1)</f>
        <v>2</v>
      </c>
    </row>
    <row r="157" spans="1:55" ht="11.25" hidden="1" customHeight="1">
      <c r="A157" s="1"/>
      <c r="B157" s="88" t="str">
        <f>IF(Table1[[#This Row],[Posting Date]]&lt;&gt;"",IF(Table1[[#This Row],[Reference Number]]=Q156,B156+1,1),"")</f>
        <v/>
      </c>
      <c r="C157" s="61"/>
      <c r="D157" s="61"/>
      <c r="E157" s="218"/>
      <c r="F157" s="143" t="str">
        <f>IFERROR(IF(VLOOKUP(Table1[[#This Row],[Budget Code Description]],Dimentions!$X$6:$AC$132,2,FALSE)="","",VLOOKUP(Table1[[#This Row],[Budget Code Description]],Dimentions!$X$6:$AC$132,2,FALSE)),"")</f>
        <v/>
      </c>
      <c r="G157" s="143" t="str">
        <f>IFERROR(VLOOKUP(Table1[[#This Row],[Budget Code Description]],Dimentions!$X$6:$AC$132,3,FALSE),"")</f>
        <v/>
      </c>
      <c r="H157" s="64" t="str">
        <f>IFERROR(VLOOKUP(Table1[[#This Row],[Account]],Dimentions!$S$6:$V$233,2,FALSE),"")</f>
        <v/>
      </c>
      <c r="I157" s="62">
        <f>_xlfn.NUMBERVALUE(LEFT(Table1[[#This Row],[Account]],1))</f>
        <v>0</v>
      </c>
      <c r="J157" s="62" t="str">
        <f>IFERROR(VLOOKUP(Table1[[#This Row],[Budget Code Description]],Table6[#All],7,FALSE),"")</f>
        <v/>
      </c>
      <c r="K157" s="143" t="str">
        <f>IFERROR(VLOOKUP(Table1[[#This Row],[Budget Code Description]],Table6[#All],8,FALSE),"")</f>
        <v/>
      </c>
      <c r="L157" s="63"/>
      <c r="M157" s="65" t="str">
        <f>IFERROR(VLOOKUP(Table1[[#This Row],[Staff ID]],Table2[],2,FALSE),"")</f>
        <v/>
      </c>
      <c r="N157" s="211" t="str">
        <f>IFERROR(IF(VLOOKUP(Table1[[#This Row],[Budget Code Description]],Dimentions!$X$6:$AC$97,4,FALSE)="","",VLOOKUP(Table1[[#This Row],[Budget Code Description]],Dimentions!$X$6:$AC$97,4,FALSE)),"")</f>
        <v/>
      </c>
      <c r="O157" s="65" t="str">
        <f>IFERROR(VLOOKUP(Table1[[#This Row],[Vendor ID]],Table549[],2,FALSE),"")</f>
        <v/>
      </c>
      <c r="P157" s="63"/>
      <c r="Q157" s="143" t="str">
        <f>IF(Table1[[#This Row],[Posting Date]]&lt;&gt;"",$D$9,"")</f>
        <v/>
      </c>
      <c r="R157" s="159" t="str">
        <f>IF(Table1[[#This Row],[Posting Date]]&lt;&gt;"",$D$10,"")</f>
        <v/>
      </c>
      <c r="S157" s="66"/>
      <c r="T157" s="63"/>
      <c r="U157" s="67"/>
      <c r="V157" s="67"/>
      <c r="W157" s="67" t="str">
        <f t="shared" si="2"/>
        <v/>
      </c>
      <c r="X157" s="161" t="str">
        <f>IF(E157="","",(IF(Table1[[#This Row],[Cur]]="USD",Table1[[#This Row],[Cur_Amount Debit]],Table1[[#This Row],[Cur_Amount Debit]]/Table1[[#This Row],[Exchange Rate]])))</f>
        <v/>
      </c>
      <c r="Y157" s="161" t="str">
        <f>IF(E157="","",(IF(Table1[[#This Row],[Cur]]="USD",Table1[[#This Row],[Cur_Amount Credit]],Table1[[#This Row],[Cur_Amount Credit]]/ExchangeRate)))</f>
        <v/>
      </c>
      <c r="Z157" s="203" t="str">
        <f>IF(E157="","",(Table1[[#This Row],[Debit USD]]-Table1[[#This Row],[Credit USD]]))</f>
        <v/>
      </c>
      <c r="AA157" s="122"/>
      <c r="AB157" s="1"/>
      <c r="AC157" s="15"/>
      <c r="AD157" s="15" t="str">
        <f>IF(AND(OR(Table1[[#This Row],[Account]]="15030",Table1[[#This Row],[Account]]="15035",Table1[[#This Row],[Account]]="20150"),Table1[[#This Row],[Vendor ID]]=""),1,"")</f>
        <v/>
      </c>
      <c r="AE157" s="15"/>
      <c r="AF157" s="15"/>
      <c r="AG157" s="15"/>
      <c r="AH157" s="46" t="str">
        <f>IF(Table1[[#This Row],[Posting Date]]&lt;&gt;"","GJ-"&amp;CountryID,"")</f>
        <v/>
      </c>
      <c r="AI157" s="59" t="str">
        <f>IF(Table1[[#This Row],[Posting Date]]&lt;&gt;"",Table1[[#This Row],[Posting Date]],"")</f>
        <v/>
      </c>
      <c r="AJ157" s="46"/>
      <c r="AK157" s="46" t="str">
        <f>IF(Table1[[#This Row],[Description]]&lt;&gt;"",Table1[[#This Row],[Description]],"")</f>
        <v/>
      </c>
      <c r="AL157" s="46" t="str">
        <f>IF(Table1[[#This Row],[Posting Date]]&lt;&gt;"",Table1[[#This Row],[Reference Number]],"")</f>
        <v/>
      </c>
      <c r="AM157" s="46" t="str">
        <f>TRIM(Table1[[#This Row],[Line '#]])</f>
        <v/>
      </c>
      <c r="AN157" s="46" t="str">
        <f>TRIM(Table1[[#This Row],[Account]])</f>
        <v/>
      </c>
      <c r="AO157" s="46" t="str">
        <f>IF(Table1[[#This Row],[Posting Date]]&lt;&gt;"",$D$5,"")</f>
        <v/>
      </c>
      <c r="AP157" s="46" t="str">
        <f>TRIM(Table1[[#This Row],[Departments-Prgrams]])</f>
        <v/>
      </c>
      <c r="AQ157" s="46" t="str">
        <f>TRIM(Table1[[#This Row],[Grant]])</f>
        <v/>
      </c>
      <c r="AR157" s="46" t="str">
        <f>TRIM(Table1[[#This Row],[Staff ID]])</f>
        <v/>
      </c>
      <c r="AS157" s="46" t="str">
        <f>IF(TRIM(Table1[[#This Row],[Budget Code]])=0,"",TRIM(Table1[[#This Row],[Budget Code]]))</f>
        <v/>
      </c>
      <c r="AT157" s="46" t="str">
        <f>IF(Table1[[#This Row],[Line Description]]&lt;&gt;"",Table1[[#This Row],[Line Description]],"")</f>
        <v/>
      </c>
      <c r="AU157" s="46" t="str">
        <f>IF(Table1[[#This Row],[Cur_Amount Debit]]&gt;0,ROUND(Table1[[#This Row],[Cur_Amount Debit]],2),"")</f>
        <v/>
      </c>
      <c r="AV157" s="46" t="str">
        <f>IF(Table1[[#This Row],[Cur_Amount Credit]]&gt;0,ROUND(Table1[[#This Row],[Cur_Amount Credit]],2),"")</f>
        <v/>
      </c>
      <c r="AW157" s="46" t="str">
        <f>LEFT(Table1[[#This Row],[Cur]],3)</f>
        <v/>
      </c>
      <c r="AX157" s="59"/>
      <c r="AY157" s="46"/>
      <c r="AZ157" s="46" t="str">
        <f>IF(Table1[[#This Row],[Cur]]&lt;&gt;"",IF(Table1[[#This Row],[Cur]]="USD","",ExchangeRate),"")</f>
        <v/>
      </c>
      <c r="BA157" s="46" t="str">
        <f>IF(Table1[[#This Row],[Grant]]&lt;&gt;"",VLOOKUP(Table1[[#This Row],[Grant]],Grants!B:D,3),"")</f>
        <v/>
      </c>
      <c r="BB157" s="46" t="str">
        <f>TRIM(Table1[[#This Row],[Vendor ID]])</f>
        <v/>
      </c>
      <c r="BC157">
        <f>IF(Table1[[#This Row],[Reference Number]]=Q156,BC156,BC156+1)</f>
        <v>2</v>
      </c>
    </row>
    <row r="158" spans="1:55" ht="11.25" hidden="1" customHeight="1">
      <c r="A158" s="1"/>
      <c r="B158" s="88" t="str">
        <f>IF(Table1[[#This Row],[Posting Date]]&lt;&gt;"",IF(Table1[[#This Row],[Reference Number]]=Q157,B157+1,1),"")</f>
        <v/>
      </c>
      <c r="C158" s="61"/>
      <c r="D158" s="61"/>
      <c r="E158" s="218"/>
      <c r="F158" s="143" t="str">
        <f>IFERROR(IF(VLOOKUP(Table1[[#This Row],[Budget Code Description]],Dimentions!$X$6:$AC$132,2,FALSE)="","",VLOOKUP(Table1[[#This Row],[Budget Code Description]],Dimentions!$X$6:$AC$132,2,FALSE)),"")</f>
        <v/>
      </c>
      <c r="G158" s="143" t="str">
        <f>IFERROR(VLOOKUP(Table1[[#This Row],[Budget Code Description]],Dimentions!$X$6:$AC$132,3,FALSE),"")</f>
        <v/>
      </c>
      <c r="H158" s="64" t="str">
        <f>IFERROR(VLOOKUP(Table1[[#This Row],[Account]],Dimentions!$S$6:$V$233,2,FALSE),"")</f>
        <v/>
      </c>
      <c r="I158" s="62">
        <f>_xlfn.NUMBERVALUE(LEFT(Table1[[#This Row],[Account]],1))</f>
        <v>0</v>
      </c>
      <c r="J158" s="62" t="str">
        <f>IFERROR(VLOOKUP(Table1[[#This Row],[Budget Code Description]],Table6[#All],7,FALSE),"")</f>
        <v/>
      </c>
      <c r="K158" s="143" t="str">
        <f>IFERROR(VLOOKUP(Table1[[#This Row],[Budget Code Description]],Table6[#All],8,FALSE),"")</f>
        <v/>
      </c>
      <c r="L158" s="63"/>
      <c r="M158" s="65" t="str">
        <f>IFERROR(VLOOKUP(Table1[[#This Row],[Staff ID]],Table2[],2,FALSE),"")</f>
        <v/>
      </c>
      <c r="N158" s="211" t="str">
        <f>IFERROR(IF(VLOOKUP(Table1[[#This Row],[Budget Code Description]],Dimentions!$X$6:$AC$97,4,FALSE)="","",VLOOKUP(Table1[[#This Row],[Budget Code Description]],Dimentions!$X$6:$AC$97,4,FALSE)),"")</f>
        <v/>
      </c>
      <c r="O158" s="65" t="str">
        <f>IFERROR(VLOOKUP(Table1[[#This Row],[Vendor ID]],Table549[],2,FALSE),"")</f>
        <v/>
      </c>
      <c r="P158" s="63"/>
      <c r="Q158" s="143" t="str">
        <f>IF(Table1[[#This Row],[Posting Date]]&lt;&gt;"",$D$9,"")</f>
        <v/>
      </c>
      <c r="R158" s="159" t="str">
        <f>IF(Table1[[#This Row],[Posting Date]]&lt;&gt;"",$D$10,"")</f>
        <v/>
      </c>
      <c r="S158" s="66"/>
      <c r="T158" s="63"/>
      <c r="U158" s="67"/>
      <c r="V158" s="67"/>
      <c r="W158" s="67" t="str">
        <f t="shared" si="2"/>
        <v/>
      </c>
      <c r="X158" s="161" t="str">
        <f>IF(E158="","",(IF(Table1[[#This Row],[Cur]]="USD",Table1[[#This Row],[Cur_Amount Debit]],Table1[[#This Row],[Cur_Amount Debit]]/Table1[[#This Row],[Exchange Rate]])))</f>
        <v/>
      </c>
      <c r="Y158" s="161" t="str">
        <f>IF(E158="","",(IF(Table1[[#This Row],[Cur]]="USD",Table1[[#This Row],[Cur_Amount Credit]],Table1[[#This Row],[Cur_Amount Credit]]/ExchangeRate)))</f>
        <v/>
      </c>
      <c r="Z158" s="203" t="str">
        <f>IF(E158="","",(Table1[[#This Row],[Debit USD]]-Table1[[#This Row],[Credit USD]]))</f>
        <v/>
      </c>
      <c r="AA158" s="122"/>
      <c r="AB158" s="1"/>
      <c r="AC158" s="15"/>
      <c r="AD158" s="15" t="str">
        <f>IF(AND(OR(Table1[[#This Row],[Account]]="15030",Table1[[#This Row],[Account]]="15035",Table1[[#This Row],[Account]]="20150"),Table1[[#This Row],[Vendor ID]]=""),1,"")</f>
        <v/>
      </c>
      <c r="AE158" s="15"/>
      <c r="AF158" s="15"/>
      <c r="AG158" s="15"/>
      <c r="AH158" s="46" t="str">
        <f>IF(Table1[[#This Row],[Posting Date]]&lt;&gt;"","GJ-"&amp;CountryID,"")</f>
        <v/>
      </c>
      <c r="AI158" s="59" t="str">
        <f>IF(Table1[[#This Row],[Posting Date]]&lt;&gt;"",Table1[[#This Row],[Posting Date]],"")</f>
        <v/>
      </c>
      <c r="AJ158" s="46"/>
      <c r="AK158" s="46" t="str">
        <f>IF(Table1[[#This Row],[Description]]&lt;&gt;"",Table1[[#This Row],[Description]],"")</f>
        <v/>
      </c>
      <c r="AL158" s="46" t="str">
        <f>IF(Table1[[#This Row],[Posting Date]]&lt;&gt;"",Table1[[#This Row],[Reference Number]],"")</f>
        <v/>
      </c>
      <c r="AM158" s="46" t="str">
        <f>TRIM(Table1[[#This Row],[Line '#]])</f>
        <v/>
      </c>
      <c r="AN158" s="46" t="str">
        <f>TRIM(Table1[[#This Row],[Account]])</f>
        <v/>
      </c>
      <c r="AO158" s="46" t="str">
        <f>IF(Table1[[#This Row],[Posting Date]]&lt;&gt;"",$D$5,"")</f>
        <v/>
      </c>
      <c r="AP158" s="46" t="str">
        <f>TRIM(Table1[[#This Row],[Departments-Prgrams]])</f>
        <v/>
      </c>
      <c r="AQ158" s="46" t="str">
        <f>TRIM(Table1[[#This Row],[Grant]])</f>
        <v/>
      </c>
      <c r="AR158" s="46" t="str">
        <f>TRIM(Table1[[#This Row],[Staff ID]])</f>
        <v/>
      </c>
      <c r="AS158" s="46" t="str">
        <f>IF(TRIM(Table1[[#This Row],[Budget Code]])=0,"",TRIM(Table1[[#This Row],[Budget Code]]))</f>
        <v/>
      </c>
      <c r="AT158" s="46" t="str">
        <f>IF(Table1[[#This Row],[Line Description]]&lt;&gt;"",Table1[[#This Row],[Line Description]],"")</f>
        <v/>
      </c>
      <c r="AU158" s="46" t="str">
        <f>IF(Table1[[#This Row],[Cur_Amount Debit]]&gt;0,ROUND(Table1[[#This Row],[Cur_Amount Debit]],2),"")</f>
        <v/>
      </c>
      <c r="AV158" s="46" t="str">
        <f>IF(Table1[[#This Row],[Cur_Amount Credit]]&gt;0,ROUND(Table1[[#This Row],[Cur_Amount Credit]],2),"")</f>
        <v/>
      </c>
      <c r="AW158" s="46" t="str">
        <f>LEFT(Table1[[#This Row],[Cur]],3)</f>
        <v/>
      </c>
      <c r="AX158" s="59"/>
      <c r="AY158" s="46"/>
      <c r="AZ158" s="46" t="str">
        <f>IF(Table1[[#This Row],[Cur]]&lt;&gt;"",IF(Table1[[#This Row],[Cur]]="USD","",ExchangeRate),"")</f>
        <v/>
      </c>
      <c r="BA158" s="46" t="str">
        <f>IF(Table1[[#This Row],[Grant]]&lt;&gt;"",VLOOKUP(Table1[[#This Row],[Grant]],Grants!B:D,3),"")</f>
        <v/>
      </c>
      <c r="BB158" s="46" t="str">
        <f>TRIM(Table1[[#This Row],[Vendor ID]])</f>
        <v/>
      </c>
      <c r="BC158">
        <f>IF(Table1[[#This Row],[Reference Number]]=Q157,BC157,BC157+1)</f>
        <v>2</v>
      </c>
    </row>
    <row r="159" spans="1:55" ht="11.25" hidden="1" customHeight="1">
      <c r="A159" s="1"/>
      <c r="B159" s="88" t="str">
        <f>IF(Table1[[#This Row],[Posting Date]]&lt;&gt;"",IF(Table1[[#This Row],[Reference Number]]=Q158,B158+1,1),"")</f>
        <v/>
      </c>
      <c r="C159" s="61"/>
      <c r="D159" s="61"/>
      <c r="E159" s="218"/>
      <c r="F159" s="143" t="str">
        <f>IFERROR(IF(VLOOKUP(Table1[[#This Row],[Budget Code Description]],Dimentions!$X$6:$AC$132,2,FALSE)="","",VLOOKUP(Table1[[#This Row],[Budget Code Description]],Dimentions!$X$6:$AC$132,2,FALSE)),"")</f>
        <v/>
      </c>
      <c r="G159" s="143" t="str">
        <f>IFERROR(VLOOKUP(Table1[[#This Row],[Budget Code Description]],Dimentions!$X$6:$AC$132,3,FALSE),"")</f>
        <v/>
      </c>
      <c r="H159" s="64" t="str">
        <f>IFERROR(VLOOKUP(Table1[[#This Row],[Account]],Dimentions!$S$6:$V$233,2,FALSE),"")</f>
        <v/>
      </c>
      <c r="I159" s="62">
        <f>_xlfn.NUMBERVALUE(LEFT(Table1[[#This Row],[Account]],1))</f>
        <v>0</v>
      </c>
      <c r="J159" s="62" t="str">
        <f>IFERROR(VLOOKUP(Table1[[#This Row],[Budget Code Description]],Table6[#All],7,FALSE),"")</f>
        <v/>
      </c>
      <c r="K159" s="143" t="str">
        <f>IFERROR(VLOOKUP(Table1[[#This Row],[Budget Code Description]],Table6[#All],8,FALSE),"")</f>
        <v/>
      </c>
      <c r="L159" s="63"/>
      <c r="M159" s="65" t="str">
        <f>IFERROR(VLOOKUP(Table1[[#This Row],[Staff ID]],Table2[],2,FALSE),"")</f>
        <v/>
      </c>
      <c r="N159" s="211" t="str">
        <f>IFERROR(IF(VLOOKUP(Table1[[#This Row],[Budget Code Description]],Dimentions!$X$6:$AC$97,4,FALSE)="","",VLOOKUP(Table1[[#This Row],[Budget Code Description]],Dimentions!$X$6:$AC$97,4,FALSE)),"")</f>
        <v/>
      </c>
      <c r="O159" s="65" t="str">
        <f>IFERROR(VLOOKUP(Table1[[#This Row],[Vendor ID]],Table549[],2,FALSE),"")</f>
        <v/>
      </c>
      <c r="P159" s="63"/>
      <c r="Q159" s="143" t="str">
        <f>IF(Table1[[#This Row],[Posting Date]]&lt;&gt;"",$D$9,"")</f>
        <v/>
      </c>
      <c r="R159" s="159" t="str">
        <f>IF(Table1[[#This Row],[Posting Date]]&lt;&gt;"",$D$10,"")</f>
        <v/>
      </c>
      <c r="S159" s="66"/>
      <c r="T159" s="63"/>
      <c r="U159" s="67"/>
      <c r="V159" s="67"/>
      <c r="W159" s="67" t="str">
        <f t="shared" si="2"/>
        <v/>
      </c>
      <c r="X159" s="161" t="str">
        <f>IF(E159="","",(IF(Table1[[#This Row],[Cur]]="USD",Table1[[#This Row],[Cur_Amount Debit]],Table1[[#This Row],[Cur_Amount Debit]]/Table1[[#This Row],[Exchange Rate]])))</f>
        <v/>
      </c>
      <c r="Y159" s="161" t="str">
        <f>IF(E159="","",(IF(Table1[[#This Row],[Cur]]="USD",Table1[[#This Row],[Cur_Amount Credit]],Table1[[#This Row],[Cur_Amount Credit]]/ExchangeRate)))</f>
        <v/>
      </c>
      <c r="Z159" s="203" t="str">
        <f>IF(E159="","",(Table1[[#This Row],[Debit USD]]-Table1[[#This Row],[Credit USD]]))</f>
        <v/>
      </c>
      <c r="AA159" s="122"/>
      <c r="AB159" s="1"/>
      <c r="AC159" s="15"/>
      <c r="AD159" s="15" t="str">
        <f>IF(AND(OR(Table1[[#This Row],[Account]]="15030",Table1[[#This Row],[Account]]="15035",Table1[[#This Row],[Account]]="20150"),Table1[[#This Row],[Vendor ID]]=""),1,"")</f>
        <v/>
      </c>
      <c r="AE159" s="15"/>
      <c r="AF159" s="15"/>
      <c r="AG159" s="15"/>
      <c r="AH159" s="46" t="str">
        <f>IF(Table1[[#This Row],[Posting Date]]&lt;&gt;"","GJ-"&amp;CountryID,"")</f>
        <v/>
      </c>
      <c r="AI159" s="59" t="str">
        <f>IF(Table1[[#This Row],[Posting Date]]&lt;&gt;"",Table1[[#This Row],[Posting Date]],"")</f>
        <v/>
      </c>
      <c r="AJ159" s="46"/>
      <c r="AK159" s="46" t="str">
        <f>IF(Table1[[#This Row],[Description]]&lt;&gt;"",Table1[[#This Row],[Description]],"")</f>
        <v/>
      </c>
      <c r="AL159" s="46" t="str">
        <f>IF(Table1[[#This Row],[Posting Date]]&lt;&gt;"",Table1[[#This Row],[Reference Number]],"")</f>
        <v/>
      </c>
      <c r="AM159" s="46" t="str">
        <f>TRIM(Table1[[#This Row],[Line '#]])</f>
        <v/>
      </c>
      <c r="AN159" s="46" t="str">
        <f>TRIM(Table1[[#This Row],[Account]])</f>
        <v/>
      </c>
      <c r="AO159" s="46" t="str">
        <f>IF(Table1[[#This Row],[Posting Date]]&lt;&gt;"",$D$5,"")</f>
        <v/>
      </c>
      <c r="AP159" s="46" t="str">
        <f>TRIM(Table1[[#This Row],[Departments-Prgrams]])</f>
        <v/>
      </c>
      <c r="AQ159" s="46" t="str">
        <f>TRIM(Table1[[#This Row],[Grant]])</f>
        <v/>
      </c>
      <c r="AR159" s="46" t="str">
        <f>TRIM(Table1[[#This Row],[Staff ID]])</f>
        <v/>
      </c>
      <c r="AS159" s="46" t="str">
        <f>IF(TRIM(Table1[[#This Row],[Budget Code]])=0,"",TRIM(Table1[[#This Row],[Budget Code]]))</f>
        <v/>
      </c>
      <c r="AT159" s="46" t="str">
        <f>IF(Table1[[#This Row],[Line Description]]&lt;&gt;"",Table1[[#This Row],[Line Description]],"")</f>
        <v/>
      </c>
      <c r="AU159" s="46" t="str">
        <f>IF(Table1[[#This Row],[Cur_Amount Debit]]&gt;0,ROUND(Table1[[#This Row],[Cur_Amount Debit]],2),"")</f>
        <v/>
      </c>
      <c r="AV159" s="46" t="str">
        <f>IF(Table1[[#This Row],[Cur_Amount Credit]]&gt;0,ROUND(Table1[[#This Row],[Cur_Amount Credit]],2),"")</f>
        <v/>
      </c>
      <c r="AW159" s="46" t="str">
        <f>LEFT(Table1[[#This Row],[Cur]],3)</f>
        <v/>
      </c>
      <c r="AX159" s="59"/>
      <c r="AY159" s="46"/>
      <c r="AZ159" s="46" t="str">
        <f>IF(Table1[[#This Row],[Cur]]&lt;&gt;"",IF(Table1[[#This Row],[Cur]]="USD","",ExchangeRate),"")</f>
        <v/>
      </c>
      <c r="BA159" s="46" t="str">
        <f>IF(Table1[[#This Row],[Grant]]&lt;&gt;"",VLOOKUP(Table1[[#This Row],[Grant]],Grants!B:D,3),"")</f>
        <v/>
      </c>
      <c r="BB159" s="46" t="str">
        <f>TRIM(Table1[[#This Row],[Vendor ID]])</f>
        <v/>
      </c>
      <c r="BC159">
        <f>IF(Table1[[#This Row],[Reference Number]]=Q158,BC158,BC158+1)</f>
        <v>2</v>
      </c>
    </row>
    <row r="160" spans="1:55" ht="11.25" hidden="1" customHeight="1">
      <c r="A160" s="1"/>
      <c r="B160" s="88" t="str">
        <f>IF(Table1[[#This Row],[Posting Date]]&lt;&gt;"",IF(Table1[[#This Row],[Reference Number]]=Q159,B159+1,1),"")</f>
        <v/>
      </c>
      <c r="C160" s="61"/>
      <c r="D160" s="61"/>
      <c r="E160" s="218"/>
      <c r="F160" s="143" t="str">
        <f>IFERROR(IF(VLOOKUP(Table1[[#This Row],[Budget Code Description]],Dimentions!$X$6:$AC$132,2,FALSE)="","",VLOOKUP(Table1[[#This Row],[Budget Code Description]],Dimentions!$X$6:$AC$132,2,FALSE)),"")</f>
        <v/>
      </c>
      <c r="G160" s="143" t="str">
        <f>IFERROR(VLOOKUP(Table1[[#This Row],[Budget Code Description]],Dimentions!$X$6:$AC$132,3,FALSE),"")</f>
        <v/>
      </c>
      <c r="H160" s="64" t="str">
        <f>IFERROR(VLOOKUP(Table1[[#This Row],[Account]],Dimentions!$S$6:$V$233,2,FALSE),"")</f>
        <v/>
      </c>
      <c r="I160" s="62">
        <f>_xlfn.NUMBERVALUE(LEFT(Table1[[#This Row],[Account]],1))</f>
        <v>0</v>
      </c>
      <c r="J160" s="62" t="str">
        <f>IFERROR(VLOOKUP(Table1[[#This Row],[Budget Code Description]],Table6[#All],7,FALSE),"")</f>
        <v/>
      </c>
      <c r="K160" s="143" t="str">
        <f>IFERROR(VLOOKUP(Table1[[#This Row],[Budget Code Description]],Table6[#All],8,FALSE),"")</f>
        <v/>
      </c>
      <c r="L160" s="63"/>
      <c r="M160" s="65" t="str">
        <f>IFERROR(VLOOKUP(Table1[[#This Row],[Staff ID]],Table2[],2,FALSE),"")</f>
        <v/>
      </c>
      <c r="N160" s="211" t="str">
        <f>IFERROR(IF(VLOOKUP(Table1[[#This Row],[Budget Code Description]],Dimentions!$X$6:$AC$97,4,FALSE)="","",VLOOKUP(Table1[[#This Row],[Budget Code Description]],Dimentions!$X$6:$AC$97,4,FALSE)),"")</f>
        <v/>
      </c>
      <c r="O160" s="65" t="str">
        <f>IFERROR(VLOOKUP(Table1[[#This Row],[Vendor ID]],Table549[],2,FALSE),"")</f>
        <v/>
      </c>
      <c r="P160" s="63"/>
      <c r="Q160" s="143" t="str">
        <f>IF(Table1[[#This Row],[Posting Date]]&lt;&gt;"",$D$9,"")</f>
        <v/>
      </c>
      <c r="R160" s="159" t="str">
        <f>IF(Table1[[#This Row],[Posting Date]]&lt;&gt;"",$D$10,"")</f>
        <v/>
      </c>
      <c r="S160" s="66"/>
      <c r="T160" s="63"/>
      <c r="U160" s="67"/>
      <c r="V160" s="67"/>
      <c r="W160" s="67" t="str">
        <f t="shared" si="2"/>
        <v/>
      </c>
      <c r="X160" s="161" t="str">
        <f>IF(E160="","",(IF(Table1[[#This Row],[Cur]]="USD",Table1[[#This Row],[Cur_Amount Debit]],Table1[[#This Row],[Cur_Amount Debit]]/Table1[[#This Row],[Exchange Rate]])))</f>
        <v/>
      </c>
      <c r="Y160" s="161" t="str">
        <f>IF(E160="","",(IF(Table1[[#This Row],[Cur]]="USD",Table1[[#This Row],[Cur_Amount Credit]],Table1[[#This Row],[Cur_Amount Credit]]/ExchangeRate)))</f>
        <v/>
      </c>
      <c r="Z160" s="203" t="str">
        <f>IF(E160="","",(Table1[[#This Row],[Debit USD]]-Table1[[#This Row],[Credit USD]]))</f>
        <v/>
      </c>
      <c r="AA160" s="122"/>
      <c r="AB160" s="1"/>
      <c r="AC160" s="15"/>
      <c r="AD160" s="15" t="str">
        <f>IF(AND(OR(Table1[[#This Row],[Account]]="15030",Table1[[#This Row],[Account]]="15035",Table1[[#This Row],[Account]]="20150"),Table1[[#This Row],[Vendor ID]]=""),1,"")</f>
        <v/>
      </c>
      <c r="AE160" s="15"/>
      <c r="AF160" s="15"/>
      <c r="AG160" s="15"/>
      <c r="AH160" s="46" t="str">
        <f>IF(Table1[[#This Row],[Posting Date]]&lt;&gt;"","GJ-"&amp;CountryID,"")</f>
        <v/>
      </c>
      <c r="AI160" s="59" t="str">
        <f>IF(Table1[[#This Row],[Posting Date]]&lt;&gt;"",Table1[[#This Row],[Posting Date]],"")</f>
        <v/>
      </c>
      <c r="AJ160" s="46"/>
      <c r="AK160" s="46" t="str">
        <f>IF(Table1[[#This Row],[Description]]&lt;&gt;"",Table1[[#This Row],[Description]],"")</f>
        <v/>
      </c>
      <c r="AL160" s="46" t="str">
        <f>IF(Table1[[#This Row],[Posting Date]]&lt;&gt;"",Table1[[#This Row],[Reference Number]],"")</f>
        <v/>
      </c>
      <c r="AM160" s="46" t="str">
        <f>TRIM(Table1[[#This Row],[Line '#]])</f>
        <v/>
      </c>
      <c r="AN160" s="46" t="str">
        <f>TRIM(Table1[[#This Row],[Account]])</f>
        <v/>
      </c>
      <c r="AO160" s="46" t="str">
        <f>IF(Table1[[#This Row],[Posting Date]]&lt;&gt;"",$D$5,"")</f>
        <v/>
      </c>
      <c r="AP160" s="46" t="str">
        <f>TRIM(Table1[[#This Row],[Departments-Prgrams]])</f>
        <v/>
      </c>
      <c r="AQ160" s="46" t="str">
        <f>TRIM(Table1[[#This Row],[Grant]])</f>
        <v/>
      </c>
      <c r="AR160" s="46" t="str">
        <f>TRIM(Table1[[#This Row],[Staff ID]])</f>
        <v/>
      </c>
      <c r="AS160" s="46" t="str">
        <f>IF(TRIM(Table1[[#This Row],[Budget Code]])=0,"",TRIM(Table1[[#This Row],[Budget Code]]))</f>
        <v/>
      </c>
      <c r="AT160" s="46" t="str">
        <f>IF(Table1[[#This Row],[Line Description]]&lt;&gt;"",Table1[[#This Row],[Line Description]],"")</f>
        <v/>
      </c>
      <c r="AU160" s="46" t="str">
        <f>IF(Table1[[#This Row],[Cur_Amount Debit]]&gt;0,ROUND(Table1[[#This Row],[Cur_Amount Debit]],2),"")</f>
        <v/>
      </c>
      <c r="AV160" s="46" t="str">
        <f>IF(Table1[[#This Row],[Cur_Amount Credit]]&gt;0,ROUND(Table1[[#This Row],[Cur_Amount Credit]],2),"")</f>
        <v/>
      </c>
      <c r="AW160" s="46" t="str">
        <f>LEFT(Table1[[#This Row],[Cur]],3)</f>
        <v/>
      </c>
      <c r="AX160" s="59"/>
      <c r="AY160" s="46"/>
      <c r="AZ160" s="46" t="str">
        <f>IF(Table1[[#This Row],[Cur]]&lt;&gt;"",IF(Table1[[#This Row],[Cur]]="USD","",ExchangeRate),"")</f>
        <v/>
      </c>
      <c r="BA160" s="46" t="str">
        <f>IF(Table1[[#This Row],[Grant]]&lt;&gt;"",VLOOKUP(Table1[[#This Row],[Grant]],Grants!B:D,3),"")</f>
        <v/>
      </c>
      <c r="BB160" s="46" t="str">
        <f>TRIM(Table1[[#This Row],[Vendor ID]])</f>
        <v/>
      </c>
      <c r="BC160">
        <f>IF(Table1[[#This Row],[Reference Number]]=Q159,BC159,BC159+1)</f>
        <v>2</v>
      </c>
    </row>
    <row r="161" spans="1:55" ht="11.25" hidden="1" customHeight="1">
      <c r="A161" s="1"/>
      <c r="B161" s="88" t="str">
        <f>IF(Table1[[#This Row],[Posting Date]]&lt;&gt;"",IF(Table1[[#This Row],[Reference Number]]=Q160,B160+1,1),"")</f>
        <v/>
      </c>
      <c r="C161" s="61"/>
      <c r="D161" s="61"/>
      <c r="E161" s="218"/>
      <c r="F161" s="143" t="str">
        <f>IFERROR(IF(VLOOKUP(Table1[[#This Row],[Budget Code Description]],Dimentions!$X$6:$AC$132,2,FALSE)="","",VLOOKUP(Table1[[#This Row],[Budget Code Description]],Dimentions!$X$6:$AC$132,2,FALSE)),"")</f>
        <v/>
      </c>
      <c r="G161" s="143" t="str">
        <f>IFERROR(VLOOKUP(Table1[[#This Row],[Budget Code Description]],Dimentions!$X$6:$AC$132,3,FALSE),"")</f>
        <v/>
      </c>
      <c r="H161" s="64" t="str">
        <f>IFERROR(VLOOKUP(Table1[[#This Row],[Account]],Dimentions!$S$6:$V$233,2,FALSE),"")</f>
        <v/>
      </c>
      <c r="I161" s="62">
        <f>_xlfn.NUMBERVALUE(LEFT(Table1[[#This Row],[Account]],1))</f>
        <v>0</v>
      </c>
      <c r="J161" s="62" t="str">
        <f>IFERROR(VLOOKUP(Table1[[#This Row],[Budget Code Description]],Table6[#All],7,FALSE),"")</f>
        <v/>
      </c>
      <c r="K161" s="143" t="str">
        <f>IFERROR(VLOOKUP(Table1[[#This Row],[Budget Code Description]],Table6[#All],8,FALSE),"")</f>
        <v/>
      </c>
      <c r="L161" s="63"/>
      <c r="M161" s="65" t="str">
        <f>IFERROR(VLOOKUP(Table1[[#This Row],[Staff ID]],Table2[],2,FALSE),"")</f>
        <v/>
      </c>
      <c r="N161" s="211" t="str">
        <f>IFERROR(IF(VLOOKUP(Table1[[#This Row],[Budget Code Description]],Dimentions!$X$6:$AC$97,4,FALSE)="","",VLOOKUP(Table1[[#This Row],[Budget Code Description]],Dimentions!$X$6:$AC$97,4,FALSE)),"")</f>
        <v/>
      </c>
      <c r="O161" s="65" t="str">
        <f>IFERROR(VLOOKUP(Table1[[#This Row],[Vendor ID]],Table549[],2,FALSE),"")</f>
        <v/>
      </c>
      <c r="P161" s="63"/>
      <c r="Q161" s="143" t="str">
        <f>IF(Table1[[#This Row],[Posting Date]]&lt;&gt;"",$D$9,"")</f>
        <v/>
      </c>
      <c r="R161" s="159" t="str">
        <f>IF(Table1[[#This Row],[Posting Date]]&lt;&gt;"",$D$10,"")</f>
        <v/>
      </c>
      <c r="S161" s="66"/>
      <c r="T161" s="63"/>
      <c r="U161" s="67"/>
      <c r="V161" s="67"/>
      <c r="W161" s="67" t="str">
        <f t="shared" si="2"/>
        <v/>
      </c>
      <c r="X161" s="161" t="str">
        <f>IF(E161="","",(IF(Table1[[#This Row],[Cur]]="USD",Table1[[#This Row],[Cur_Amount Debit]],Table1[[#This Row],[Cur_Amount Debit]]/Table1[[#This Row],[Exchange Rate]])))</f>
        <v/>
      </c>
      <c r="Y161" s="161" t="str">
        <f>IF(E161="","",(IF(Table1[[#This Row],[Cur]]="USD",Table1[[#This Row],[Cur_Amount Credit]],Table1[[#This Row],[Cur_Amount Credit]]/ExchangeRate)))</f>
        <v/>
      </c>
      <c r="Z161" s="203" t="str">
        <f>IF(E161="","",(Table1[[#This Row],[Debit USD]]-Table1[[#This Row],[Credit USD]]))</f>
        <v/>
      </c>
      <c r="AA161" s="122"/>
      <c r="AB161" s="1"/>
      <c r="AC161" s="15"/>
      <c r="AD161" s="15" t="str">
        <f>IF(AND(OR(Table1[[#This Row],[Account]]="15030",Table1[[#This Row],[Account]]="15035",Table1[[#This Row],[Account]]="20150"),Table1[[#This Row],[Vendor ID]]=""),1,"")</f>
        <v/>
      </c>
      <c r="AE161" s="15"/>
      <c r="AF161" s="15"/>
      <c r="AG161" s="15"/>
      <c r="AH161" s="46" t="str">
        <f>IF(Table1[[#This Row],[Posting Date]]&lt;&gt;"","GJ-"&amp;CountryID,"")</f>
        <v/>
      </c>
      <c r="AI161" s="59" t="str">
        <f>IF(Table1[[#This Row],[Posting Date]]&lt;&gt;"",Table1[[#This Row],[Posting Date]],"")</f>
        <v/>
      </c>
      <c r="AJ161" s="46"/>
      <c r="AK161" s="46" t="str">
        <f>IF(Table1[[#This Row],[Description]]&lt;&gt;"",Table1[[#This Row],[Description]],"")</f>
        <v/>
      </c>
      <c r="AL161" s="46" t="str">
        <f>IF(Table1[[#This Row],[Posting Date]]&lt;&gt;"",Table1[[#This Row],[Reference Number]],"")</f>
        <v/>
      </c>
      <c r="AM161" s="46" t="str">
        <f>TRIM(Table1[[#This Row],[Line '#]])</f>
        <v/>
      </c>
      <c r="AN161" s="46" t="str">
        <f>TRIM(Table1[[#This Row],[Account]])</f>
        <v/>
      </c>
      <c r="AO161" s="46" t="str">
        <f>IF(Table1[[#This Row],[Posting Date]]&lt;&gt;"",$D$5,"")</f>
        <v/>
      </c>
      <c r="AP161" s="46" t="str">
        <f>TRIM(Table1[[#This Row],[Departments-Prgrams]])</f>
        <v/>
      </c>
      <c r="AQ161" s="46" t="str">
        <f>TRIM(Table1[[#This Row],[Grant]])</f>
        <v/>
      </c>
      <c r="AR161" s="46" t="str">
        <f>TRIM(Table1[[#This Row],[Staff ID]])</f>
        <v/>
      </c>
      <c r="AS161" s="46" t="str">
        <f>IF(TRIM(Table1[[#This Row],[Budget Code]])=0,"",TRIM(Table1[[#This Row],[Budget Code]]))</f>
        <v/>
      </c>
      <c r="AT161" s="46" t="str">
        <f>IF(Table1[[#This Row],[Line Description]]&lt;&gt;"",Table1[[#This Row],[Line Description]],"")</f>
        <v/>
      </c>
      <c r="AU161" s="46" t="str">
        <f>IF(Table1[[#This Row],[Cur_Amount Debit]]&gt;0,ROUND(Table1[[#This Row],[Cur_Amount Debit]],2),"")</f>
        <v/>
      </c>
      <c r="AV161" s="46" t="str">
        <f>IF(Table1[[#This Row],[Cur_Amount Credit]]&gt;0,ROUND(Table1[[#This Row],[Cur_Amount Credit]],2),"")</f>
        <v/>
      </c>
      <c r="AW161" s="46" t="str">
        <f>LEFT(Table1[[#This Row],[Cur]],3)</f>
        <v/>
      </c>
      <c r="AX161" s="59"/>
      <c r="AY161" s="46"/>
      <c r="AZ161" s="46" t="str">
        <f>IF(Table1[[#This Row],[Cur]]&lt;&gt;"",IF(Table1[[#This Row],[Cur]]="USD","",ExchangeRate),"")</f>
        <v/>
      </c>
      <c r="BA161" s="46" t="str">
        <f>IF(Table1[[#This Row],[Grant]]&lt;&gt;"",VLOOKUP(Table1[[#This Row],[Grant]],Grants!B:D,3),"")</f>
        <v/>
      </c>
      <c r="BB161" s="46" t="str">
        <f>TRIM(Table1[[#This Row],[Vendor ID]])</f>
        <v/>
      </c>
      <c r="BC161">
        <f>IF(Table1[[#This Row],[Reference Number]]=Q160,BC160,BC160+1)</f>
        <v>2</v>
      </c>
    </row>
    <row r="162" spans="1:55" ht="11.25" hidden="1" customHeight="1">
      <c r="A162" s="1"/>
      <c r="B162" s="88" t="str">
        <f>IF(Table1[[#This Row],[Posting Date]]&lt;&gt;"",IF(Table1[[#This Row],[Reference Number]]=Q161,B161+1,1),"")</f>
        <v/>
      </c>
      <c r="C162" s="61"/>
      <c r="D162" s="61"/>
      <c r="E162" s="218"/>
      <c r="F162" s="143" t="str">
        <f>IFERROR(IF(VLOOKUP(Table1[[#This Row],[Budget Code Description]],Dimentions!$X$6:$AC$132,2,FALSE)="","",VLOOKUP(Table1[[#This Row],[Budget Code Description]],Dimentions!$X$6:$AC$132,2,FALSE)),"")</f>
        <v/>
      </c>
      <c r="G162" s="143" t="str">
        <f>IFERROR(VLOOKUP(Table1[[#This Row],[Budget Code Description]],Dimentions!$X$6:$AC$132,3,FALSE),"")</f>
        <v/>
      </c>
      <c r="H162" s="64" t="str">
        <f>IFERROR(VLOOKUP(Table1[[#This Row],[Account]],Dimentions!$S$6:$V$233,2,FALSE),"")</f>
        <v/>
      </c>
      <c r="I162" s="62">
        <f>_xlfn.NUMBERVALUE(LEFT(Table1[[#This Row],[Account]],1))</f>
        <v>0</v>
      </c>
      <c r="J162" s="62" t="str">
        <f>IFERROR(VLOOKUP(Table1[[#This Row],[Budget Code Description]],Table6[#All],7,FALSE),"")</f>
        <v/>
      </c>
      <c r="K162" s="143" t="str">
        <f>IFERROR(VLOOKUP(Table1[[#This Row],[Budget Code Description]],Table6[#All],8,FALSE),"")</f>
        <v/>
      </c>
      <c r="L162" s="63"/>
      <c r="M162" s="65" t="str">
        <f>IFERROR(VLOOKUP(Table1[[#This Row],[Staff ID]],Table2[],2,FALSE),"")</f>
        <v/>
      </c>
      <c r="N162" s="211" t="str">
        <f>IFERROR(IF(VLOOKUP(Table1[[#This Row],[Budget Code Description]],Dimentions!$X$6:$AC$97,4,FALSE)="","",VLOOKUP(Table1[[#This Row],[Budget Code Description]],Dimentions!$X$6:$AC$97,4,FALSE)),"")</f>
        <v/>
      </c>
      <c r="O162" s="65" t="str">
        <f>IFERROR(VLOOKUP(Table1[[#This Row],[Vendor ID]],Table549[],2,FALSE),"")</f>
        <v/>
      </c>
      <c r="P162" s="63"/>
      <c r="Q162" s="143" t="str">
        <f>IF(Table1[[#This Row],[Posting Date]]&lt;&gt;"",$D$9,"")</f>
        <v/>
      </c>
      <c r="R162" s="159" t="str">
        <f>IF(Table1[[#This Row],[Posting Date]]&lt;&gt;"",$D$10,"")</f>
        <v/>
      </c>
      <c r="S162" s="66"/>
      <c r="T162" s="63"/>
      <c r="U162" s="67"/>
      <c r="V162" s="67"/>
      <c r="W162" s="67" t="str">
        <f t="shared" si="2"/>
        <v/>
      </c>
      <c r="X162" s="161" t="str">
        <f>IF(E162="","",(IF(Table1[[#This Row],[Cur]]="USD",Table1[[#This Row],[Cur_Amount Debit]],Table1[[#This Row],[Cur_Amount Debit]]/Table1[[#This Row],[Exchange Rate]])))</f>
        <v/>
      </c>
      <c r="Y162" s="161" t="str">
        <f>IF(E162="","",(IF(Table1[[#This Row],[Cur]]="USD",Table1[[#This Row],[Cur_Amount Credit]],Table1[[#This Row],[Cur_Amount Credit]]/ExchangeRate)))</f>
        <v/>
      </c>
      <c r="Z162" s="203" t="str">
        <f>IF(E162="","",(Table1[[#This Row],[Debit USD]]-Table1[[#This Row],[Credit USD]]))</f>
        <v/>
      </c>
      <c r="AA162" s="122"/>
      <c r="AB162" s="1"/>
      <c r="AC162" s="15"/>
      <c r="AD162" s="15" t="str">
        <f>IF(AND(OR(Table1[[#This Row],[Account]]="15030",Table1[[#This Row],[Account]]="15035",Table1[[#This Row],[Account]]="20150"),Table1[[#This Row],[Vendor ID]]=""),1,"")</f>
        <v/>
      </c>
      <c r="AE162" s="15"/>
      <c r="AF162" s="15"/>
      <c r="AG162" s="15"/>
      <c r="AH162" s="46" t="str">
        <f>IF(Table1[[#This Row],[Posting Date]]&lt;&gt;"","GJ-"&amp;CountryID,"")</f>
        <v/>
      </c>
      <c r="AI162" s="59" t="str">
        <f>IF(Table1[[#This Row],[Posting Date]]&lt;&gt;"",Table1[[#This Row],[Posting Date]],"")</f>
        <v/>
      </c>
      <c r="AJ162" s="46"/>
      <c r="AK162" s="46" t="str">
        <f>IF(Table1[[#This Row],[Description]]&lt;&gt;"",Table1[[#This Row],[Description]],"")</f>
        <v/>
      </c>
      <c r="AL162" s="46" t="str">
        <f>IF(Table1[[#This Row],[Posting Date]]&lt;&gt;"",Table1[[#This Row],[Reference Number]],"")</f>
        <v/>
      </c>
      <c r="AM162" s="46" t="str">
        <f>TRIM(Table1[[#This Row],[Line '#]])</f>
        <v/>
      </c>
      <c r="AN162" s="46" t="str">
        <f>TRIM(Table1[[#This Row],[Account]])</f>
        <v/>
      </c>
      <c r="AO162" s="46" t="str">
        <f>IF(Table1[[#This Row],[Posting Date]]&lt;&gt;"",$D$5,"")</f>
        <v/>
      </c>
      <c r="AP162" s="46" t="str">
        <f>TRIM(Table1[[#This Row],[Departments-Prgrams]])</f>
        <v/>
      </c>
      <c r="AQ162" s="46" t="str">
        <f>TRIM(Table1[[#This Row],[Grant]])</f>
        <v/>
      </c>
      <c r="AR162" s="46" t="str">
        <f>TRIM(Table1[[#This Row],[Staff ID]])</f>
        <v/>
      </c>
      <c r="AS162" s="46" t="str">
        <f>IF(TRIM(Table1[[#This Row],[Budget Code]])=0,"",TRIM(Table1[[#This Row],[Budget Code]]))</f>
        <v/>
      </c>
      <c r="AT162" s="46" t="str">
        <f>IF(Table1[[#This Row],[Line Description]]&lt;&gt;"",Table1[[#This Row],[Line Description]],"")</f>
        <v/>
      </c>
      <c r="AU162" s="46" t="str">
        <f>IF(Table1[[#This Row],[Cur_Amount Debit]]&gt;0,ROUND(Table1[[#This Row],[Cur_Amount Debit]],2),"")</f>
        <v/>
      </c>
      <c r="AV162" s="46" t="str">
        <f>IF(Table1[[#This Row],[Cur_Amount Credit]]&gt;0,ROUND(Table1[[#This Row],[Cur_Amount Credit]],2),"")</f>
        <v/>
      </c>
      <c r="AW162" s="46" t="str">
        <f>LEFT(Table1[[#This Row],[Cur]],3)</f>
        <v/>
      </c>
      <c r="AX162" s="59"/>
      <c r="AY162" s="46"/>
      <c r="AZ162" s="46" t="str">
        <f>IF(Table1[[#This Row],[Cur]]&lt;&gt;"",IF(Table1[[#This Row],[Cur]]="USD","",ExchangeRate),"")</f>
        <v/>
      </c>
      <c r="BA162" s="46" t="str">
        <f>IF(Table1[[#This Row],[Grant]]&lt;&gt;"",VLOOKUP(Table1[[#This Row],[Grant]],Grants!B:D,3),"")</f>
        <v/>
      </c>
      <c r="BB162" s="46" t="str">
        <f>TRIM(Table1[[#This Row],[Vendor ID]])</f>
        <v/>
      </c>
      <c r="BC162">
        <f>IF(Table1[[#This Row],[Reference Number]]=Q161,BC161,BC161+1)</f>
        <v>2</v>
      </c>
    </row>
    <row r="163" spans="1:55" ht="11.25" hidden="1" customHeight="1">
      <c r="A163" s="1"/>
      <c r="B163" s="88" t="str">
        <f>IF(Table1[[#This Row],[Posting Date]]&lt;&gt;"",IF(Table1[[#This Row],[Reference Number]]=Q162,B162+1,1),"")</f>
        <v/>
      </c>
      <c r="C163" s="61"/>
      <c r="D163" s="61"/>
      <c r="E163" s="218"/>
      <c r="F163" s="143" t="str">
        <f>IFERROR(IF(VLOOKUP(Table1[[#This Row],[Budget Code Description]],Dimentions!$X$6:$AC$132,2,FALSE)="","",VLOOKUP(Table1[[#This Row],[Budget Code Description]],Dimentions!$X$6:$AC$132,2,FALSE)),"")</f>
        <v/>
      </c>
      <c r="G163" s="143" t="str">
        <f>IFERROR(VLOOKUP(Table1[[#This Row],[Budget Code Description]],Dimentions!$X$6:$AC$132,3,FALSE),"")</f>
        <v/>
      </c>
      <c r="H163" s="64" t="str">
        <f>IFERROR(VLOOKUP(Table1[[#This Row],[Account]],Dimentions!$S$6:$V$233,2,FALSE),"")</f>
        <v/>
      </c>
      <c r="I163" s="62">
        <f>_xlfn.NUMBERVALUE(LEFT(Table1[[#This Row],[Account]],1))</f>
        <v>0</v>
      </c>
      <c r="J163" s="62" t="str">
        <f>IFERROR(VLOOKUP(Table1[[#This Row],[Budget Code Description]],Table6[#All],7,FALSE),"")</f>
        <v/>
      </c>
      <c r="K163" s="143" t="str">
        <f>IFERROR(VLOOKUP(Table1[[#This Row],[Budget Code Description]],Table6[#All],8,FALSE),"")</f>
        <v/>
      </c>
      <c r="L163" s="63"/>
      <c r="M163" s="65" t="str">
        <f>IFERROR(VLOOKUP(Table1[[#This Row],[Staff ID]],Table2[],2,FALSE),"")</f>
        <v/>
      </c>
      <c r="N163" s="211" t="str">
        <f>IFERROR(IF(VLOOKUP(Table1[[#This Row],[Budget Code Description]],Dimentions!$X$6:$AC$97,4,FALSE)="","",VLOOKUP(Table1[[#This Row],[Budget Code Description]],Dimentions!$X$6:$AC$97,4,FALSE)),"")</f>
        <v/>
      </c>
      <c r="O163" s="65" t="str">
        <f>IFERROR(VLOOKUP(Table1[[#This Row],[Vendor ID]],Table549[],2,FALSE),"")</f>
        <v/>
      </c>
      <c r="P163" s="63"/>
      <c r="Q163" s="143" t="str">
        <f>IF(Table1[[#This Row],[Posting Date]]&lt;&gt;"",$D$9,"")</f>
        <v/>
      </c>
      <c r="R163" s="159" t="str">
        <f>IF(Table1[[#This Row],[Posting Date]]&lt;&gt;"",$D$10,"")</f>
        <v/>
      </c>
      <c r="S163" s="66"/>
      <c r="T163" s="63"/>
      <c r="U163" s="67"/>
      <c r="V163" s="67"/>
      <c r="W163" s="67" t="str">
        <f t="shared" si="2"/>
        <v/>
      </c>
      <c r="X163" s="161" t="str">
        <f>IF(E163="","",(IF(Table1[[#This Row],[Cur]]="USD",Table1[[#This Row],[Cur_Amount Debit]],Table1[[#This Row],[Cur_Amount Debit]]/Table1[[#This Row],[Exchange Rate]])))</f>
        <v/>
      </c>
      <c r="Y163" s="161" t="str">
        <f>IF(E163="","",(IF(Table1[[#This Row],[Cur]]="USD",Table1[[#This Row],[Cur_Amount Credit]],Table1[[#This Row],[Cur_Amount Credit]]/ExchangeRate)))</f>
        <v/>
      </c>
      <c r="Z163" s="203" t="str">
        <f>IF(E163="","",(Table1[[#This Row],[Debit USD]]-Table1[[#This Row],[Credit USD]]))</f>
        <v/>
      </c>
      <c r="AA163" s="122"/>
      <c r="AB163" s="1"/>
      <c r="AC163" s="15"/>
      <c r="AD163" s="15" t="str">
        <f>IF(AND(OR(Table1[[#This Row],[Account]]="15030",Table1[[#This Row],[Account]]="15035",Table1[[#This Row],[Account]]="20150"),Table1[[#This Row],[Vendor ID]]=""),1,"")</f>
        <v/>
      </c>
      <c r="AE163" s="15"/>
      <c r="AF163" s="15"/>
      <c r="AG163" s="15"/>
      <c r="AH163" s="46" t="str">
        <f>IF(Table1[[#This Row],[Posting Date]]&lt;&gt;"","GJ-"&amp;CountryID,"")</f>
        <v/>
      </c>
      <c r="AI163" s="59" t="str">
        <f>IF(Table1[[#This Row],[Posting Date]]&lt;&gt;"",Table1[[#This Row],[Posting Date]],"")</f>
        <v/>
      </c>
      <c r="AJ163" s="46"/>
      <c r="AK163" s="46" t="str">
        <f>IF(Table1[[#This Row],[Description]]&lt;&gt;"",Table1[[#This Row],[Description]],"")</f>
        <v/>
      </c>
      <c r="AL163" s="46" t="str">
        <f>IF(Table1[[#This Row],[Posting Date]]&lt;&gt;"",Table1[[#This Row],[Reference Number]],"")</f>
        <v/>
      </c>
      <c r="AM163" s="46" t="str">
        <f>TRIM(Table1[[#This Row],[Line '#]])</f>
        <v/>
      </c>
      <c r="AN163" s="46" t="str">
        <f>TRIM(Table1[[#This Row],[Account]])</f>
        <v/>
      </c>
      <c r="AO163" s="46" t="str">
        <f>IF(Table1[[#This Row],[Posting Date]]&lt;&gt;"",$D$5,"")</f>
        <v/>
      </c>
      <c r="AP163" s="46" t="str">
        <f>TRIM(Table1[[#This Row],[Departments-Prgrams]])</f>
        <v/>
      </c>
      <c r="AQ163" s="46" t="str">
        <f>TRIM(Table1[[#This Row],[Grant]])</f>
        <v/>
      </c>
      <c r="AR163" s="46" t="str">
        <f>TRIM(Table1[[#This Row],[Staff ID]])</f>
        <v/>
      </c>
      <c r="AS163" s="46" t="str">
        <f>IF(TRIM(Table1[[#This Row],[Budget Code]])=0,"",TRIM(Table1[[#This Row],[Budget Code]]))</f>
        <v/>
      </c>
      <c r="AT163" s="46" t="str">
        <f>IF(Table1[[#This Row],[Line Description]]&lt;&gt;"",Table1[[#This Row],[Line Description]],"")</f>
        <v/>
      </c>
      <c r="AU163" s="46" t="str">
        <f>IF(Table1[[#This Row],[Cur_Amount Debit]]&gt;0,ROUND(Table1[[#This Row],[Cur_Amount Debit]],2),"")</f>
        <v/>
      </c>
      <c r="AV163" s="46" t="str">
        <f>IF(Table1[[#This Row],[Cur_Amount Credit]]&gt;0,ROUND(Table1[[#This Row],[Cur_Amount Credit]],2),"")</f>
        <v/>
      </c>
      <c r="AW163" s="46" t="str">
        <f>LEFT(Table1[[#This Row],[Cur]],3)</f>
        <v/>
      </c>
      <c r="AX163" s="59"/>
      <c r="AY163" s="46"/>
      <c r="AZ163" s="46" t="str">
        <f>IF(Table1[[#This Row],[Cur]]&lt;&gt;"",IF(Table1[[#This Row],[Cur]]="USD","",ExchangeRate),"")</f>
        <v/>
      </c>
      <c r="BA163" s="46" t="str">
        <f>IF(Table1[[#This Row],[Grant]]&lt;&gt;"",VLOOKUP(Table1[[#This Row],[Grant]],Grants!B:D,3),"")</f>
        <v/>
      </c>
      <c r="BB163" s="46" t="str">
        <f>TRIM(Table1[[#This Row],[Vendor ID]])</f>
        <v/>
      </c>
      <c r="BC163">
        <f>IF(Table1[[#This Row],[Reference Number]]=Q162,BC162,BC162+1)</f>
        <v>2</v>
      </c>
    </row>
    <row r="164" spans="1:55" ht="11.25" hidden="1" customHeight="1">
      <c r="A164" s="1"/>
      <c r="B164" s="88" t="str">
        <f>IF(Table1[[#This Row],[Posting Date]]&lt;&gt;"",IF(Table1[[#This Row],[Reference Number]]=Q163,B163+1,1),"")</f>
        <v/>
      </c>
      <c r="C164" s="61"/>
      <c r="D164" s="61"/>
      <c r="E164" s="218"/>
      <c r="F164" s="143" t="str">
        <f>IFERROR(IF(VLOOKUP(Table1[[#This Row],[Budget Code Description]],Dimentions!$X$6:$AC$132,2,FALSE)="","",VLOOKUP(Table1[[#This Row],[Budget Code Description]],Dimentions!$X$6:$AC$132,2,FALSE)),"")</f>
        <v/>
      </c>
      <c r="G164" s="143" t="str">
        <f>IFERROR(VLOOKUP(Table1[[#This Row],[Budget Code Description]],Dimentions!$X$6:$AC$132,3,FALSE),"")</f>
        <v/>
      </c>
      <c r="H164" s="64" t="str">
        <f>IFERROR(VLOOKUP(Table1[[#This Row],[Account]],Dimentions!$S$6:$V$233,2,FALSE),"")</f>
        <v/>
      </c>
      <c r="I164" s="62">
        <f>_xlfn.NUMBERVALUE(LEFT(Table1[[#This Row],[Account]],1))</f>
        <v>0</v>
      </c>
      <c r="J164" s="62" t="str">
        <f>IFERROR(VLOOKUP(Table1[[#This Row],[Budget Code Description]],Table6[#All],7,FALSE),"")</f>
        <v/>
      </c>
      <c r="K164" s="143" t="str">
        <f>IFERROR(VLOOKUP(Table1[[#This Row],[Budget Code Description]],Table6[#All],8,FALSE),"")</f>
        <v/>
      </c>
      <c r="L164" s="63"/>
      <c r="M164" s="65" t="str">
        <f>IFERROR(VLOOKUP(Table1[[#This Row],[Staff ID]],Table2[],2,FALSE),"")</f>
        <v/>
      </c>
      <c r="N164" s="211" t="str">
        <f>IFERROR(IF(VLOOKUP(Table1[[#This Row],[Budget Code Description]],Dimentions!$X$6:$AC$97,4,FALSE)="","",VLOOKUP(Table1[[#This Row],[Budget Code Description]],Dimentions!$X$6:$AC$97,4,FALSE)),"")</f>
        <v/>
      </c>
      <c r="O164" s="65" t="str">
        <f>IFERROR(VLOOKUP(Table1[[#This Row],[Vendor ID]],Table549[],2,FALSE),"")</f>
        <v/>
      </c>
      <c r="P164" s="63"/>
      <c r="Q164" s="143" t="str">
        <f>IF(Table1[[#This Row],[Posting Date]]&lt;&gt;"",$D$9,"")</f>
        <v/>
      </c>
      <c r="R164" s="159" t="str">
        <f>IF(Table1[[#This Row],[Posting Date]]&lt;&gt;"",$D$10,"")</f>
        <v/>
      </c>
      <c r="S164" s="66"/>
      <c r="T164" s="63"/>
      <c r="U164" s="67"/>
      <c r="V164" s="67"/>
      <c r="W164" s="67" t="str">
        <f t="shared" si="2"/>
        <v/>
      </c>
      <c r="X164" s="161" t="str">
        <f>IF(E164="","",(IF(Table1[[#This Row],[Cur]]="USD",Table1[[#This Row],[Cur_Amount Debit]],Table1[[#This Row],[Cur_Amount Debit]]/Table1[[#This Row],[Exchange Rate]])))</f>
        <v/>
      </c>
      <c r="Y164" s="161" t="str">
        <f>IF(E164="","",(IF(Table1[[#This Row],[Cur]]="USD",Table1[[#This Row],[Cur_Amount Credit]],Table1[[#This Row],[Cur_Amount Credit]]/ExchangeRate)))</f>
        <v/>
      </c>
      <c r="Z164" s="203" t="str">
        <f>IF(E164="","",(Table1[[#This Row],[Debit USD]]-Table1[[#This Row],[Credit USD]]))</f>
        <v/>
      </c>
      <c r="AA164" s="122"/>
      <c r="AB164" s="1"/>
      <c r="AC164" s="15"/>
      <c r="AD164" s="15" t="str">
        <f>IF(AND(OR(Table1[[#This Row],[Account]]="15030",Table1[[#This Row],[Account]]="15035",Table1[[#This Row],[Account]]="20150"),Table1[[#This Row],[Vendor ID]]=""),1,"")</f>
        <v/>
      </c>
      <c r="AE164" s="15"/>
      <c r="AF164" s="15"/>
      <c r="AG164" s="15"/>
      <c r="AH164" s="46" t="str">
        <f>IF(Table1[[#This Row],[Posting Date]]&lt;&gt;"","GJ-"&amp;CountryID,"")</f>
        <v/>
      </c>
      <c r="AI164" s="59" t="str">
        <f>IF(Table1[[#This Row],[Posting Date]]&lt;&gt;"",Table1[[#This Row],[Posting Date]],"")</f>
        <v/>
      </c>
      <c r="AJ164" s="46"/>
      <c r="AK164" s="46" t="str">
        <f>IF(Table1[[#This Row],[Description]]&lt;&gt;"",Table1[[#This Row],[Description]],"")</f>
        <v/>
      </c>
      <c r="AL164" s="46" t="str">
        <f>IF(Table1[[#This Row],[Posting Date]]&lt;&gt;"",Table1[[#This Row],[Reference Number]],"")</f>
        <v/>
      </c>
      <c r="AM164" s="46" t="str">
        <f>TRIM(Table1[[#This Row],[Line '#]])</f>
        <v/>
      </c>
      <c r="AN164" s="46" t="str">
        <f>TRIM(Table1[[#This Row],[Account]])</f>
        <v/>
      </c>
      <c r="AO164" s="46" t="str">
        <f>IF(Table1[[#This Row],[Posting Date]]&lt;&gt;"",$D$5,"")</f>
        <v/>
      </c>
      <c r="AP164" s="46" t="str">
        <f>TRIM(Table1[[#This Row],[Departments-Prgrams]])</f>
        <v/>
      </c>
      <c r="AQ164" s="46" t="str">
        <f>TRIM(Table1[[#This Row],[Grant]])</f>
        <v/>
      </c>
      <c r="AR164" s="46" t="str">
        <f>TRIM(Table1[[#This Row],[Staff ID]])</f>
        <v/>
      </c>
      <c r="AS164" s="46" t="str">
        <f>IF(TRIM(Table1[[#This Row],[Budget Code]])=0,"",TRIM(Table1[[#This Row],[Budget Code]]))</f>
        <v/>
      </c>
      <c r="AT164" s="46" t="str">
        <f>IF(Table1[[#This Row],[Line Description]]&lt;&gt;"",Table1[[#This Row],[Line Description]],"")</f>
        <v/>
      </c>
      <c r="AU164" s="46" t="str">
        <f>IF(Table1[[#This Row],[Cur_Amount Debit]]&gt;0,ROUND(Table1[[#This Row],[Cur_Amount Debit]],2),"")</f>
        <v/>
      </c>
      <c r="AV164" s="46" t="str">
        <f>IF(Table1[[#This Row],[Cur_Amount Credit]]&gt;0,ROUND(Table1[[#This Row],[Cur_Amount Credit]],2),"")</f>
        <v/>
      </c>
      <c r="AW164" s="46" t="str">
        <f>LEFT(Table1[[#This Row],[Cur]],3)</f>
        <v/>
      </c>
      <c r="AX164" s="59"/>
      <c r="AY164" s="46"/>
      <c r="AZ164" s="46" t="str">
        <f>IF(Table1[[#This Row],[Cur]]&lt;&gt;"",IF(Table1[[#This Row],[Cur]]="USD","",ExchangeRate),"")</f>
        <v/>
      </c>
      <c r="BA164" s="46" t="str">
        <f>IF(Table1[[#This Row],[Grant]]&lt;&gt;"",VLOOKUP(Table1[[#This Row],[Grant]],Grants!B:D,3),"")</f>
        <v/>
      </c>
      <c r="BB164" s="46" t="str">
        <f>TRIM(Table1[[#This Row],[Vendor ID]])</f>
        <v/>
      </c>
      <c r="BC164">
        <f>IF(Table1[[#This Row],[Reference Number]]=Q163,BC163,BC163+1)</f>
        <v>2</v>
      </c>
    </row>
    <row r="165" spans="1:55" ht="11.25" hidden="1" customHeight="1">
      <c r="A165" s="1"/>
      <c r="B165" s="88" t="str">
        <f>IF(Table1[[#This Row],[Posting Date]]&lt;&gt;"",IF(Table1[[#This Row],[Reference Number]]=Q164,B164+1,1),"")</f>
        <v/>
      </c>
      <c r="C165" s="61"/>
      <c r="D165" s="61"/>
      <c r="E165" s="218"/>
      <c r="F165" s="143" t="str">
        <f>IFERROR(IF(VLOOKUP(Table1[[#This Row],[Budget Code Description]],Dimentions!$X$6:$AC$132,2,FALSE)="","",VLOOKUP(Table1[[#This Row],[Budget Code Description]],Dimentions!$X$6:$AC$132,2,FALSE)),"")</f>
        <v/>
      </c>
      <c r="G165" s="143" t="str">
        <f>IFERROR(VLOOKUP(Table1[[#This Row],[Budget Code Description]],Dimentions!$X$6:$AC$132,3,FALSE),"")</f>
        <v/>
      </c>
      <c r="H165" s="64" t="str">
        <f>IFERROR(VLOOKUP(Table1[[#This Row],[Account]],Dimentions!$S$6:$V$233,2,FALSE),"")</f>
        <v/>
      </c>
      <c r="I165" s="62">
        <f>_xlfn.NUMBERVALUE(LEFT(Table1[[#This Row],[Account]],1))</f>
        <v>0</v>
      </c>
      <c r="J165" s="62" t="str">
        <f>IFERROR(VLOOKUP(Table1[[#This Row],[Budget Code Description]],Table6[#All],7,FALSE),"")</f>
        <v/>
      </c>
      <c r="K165" s="143" t="str">
        <f>IFERROR(VLOOKUP(Table1[[#This Row],[Budget Code Description]],Table6[#All],8,FALSE),"")</f>
        <v/>
      </c>
      <c r="L165" s="63"/>
      <c r="M165" s="65" t="str">
        <f>IFERROR(VLOOKUP(Table1[[#This Row],[Staff ID]],Table2[],2,FALSE),"")</f>
        <v/>
      </c>
      <c r="N165" s="211" t="str">
        <f>IFERROR(IF(VLOOKUP(Table1[[#This Row],[Budget Code Description]],Dimentions!$X$6:$AC$97,4,FALSE)="","",VLOOKUP(Table1[[#This Row],[Budget Code Description]],Dimentions!$X$6:$AC$97,4,FALSE)),"")</f>
        <v/>
      </c>
      <c r="O165" s="65" t="str">
        <f>IFERROR(VLOOKUP(Table1[[#This Row],[Vendor ID]],Table549[],2,FALSE),"")</f>
        <v/>
      </c>
      <c r="P165" s="63"/>
      <c r="Q165" s="143" t="str">
        <f>IF(Table1[[#This Row],[Posting Date]]&lt;&gt;"",$D$9,"")</f>
        <v/>
      </c>
      <c r="R165" s="159" t="str">
        <f>IF(Table1[[#This Row],[Posting Date]]&lt;&gt;"",$D$10,"")</f>
        <v/>
      </c>
      <c r="S165" s="66"/>
      <c r="T165" s="63"/>
      <c r="U165" s="67"/>
      <c r="V165" s="67"/>
      <c r="W165" s="67" t="str">
        <f t="shared" si="2"/>
        <v/>
      </c>
      <c r="X165" s="161" t="str">
        <f>IF(E165="","",(IF(Table1[[#This Row],[Cur]]="USD",Table1[[#This Row],[Cur_Amount Debit]],Table1[[#This Row],[Cur_Amount Debit]]/Table1[[#This Row],[Exchange Rate]])))</f>
        <v/>
      </c>
      <c r="Y165" s="161" t="str">
        <f>IF(E165="","",(IF(Table1[[#This Row],[Cur]]="USD",Table1[[#This Row],[Cur_Amount Credit]],Table1[[#This Row],[Cur_Amount Credit]]/ExchangeRate)))</f>
        <v/>
      </c>
      <c r="Z165" s="203" t="str">
        <f>IF(E165="","",(Table1[[#This Row],[Debit USD]]-Table1[[#This Row],[Credit USD]]))</f>
        <v/>
      </c>
      <c r="AA165" s="122"/>
      <c r="AB165" s="1"/>
      <c r="AC165" s="15"/>
      <c r="AD165" s="15" t="str">
        <f>IF(AND(OR(Table1[[#This Row],[Account]]="15030",Table1[[#This Row],[Account]]="15035",Table1[[#This Row],[Account]]="20150"),Table1[[#This Row],[Vendor ID]]=""),1,"")</f>
        <v/>
      </c>
      <c r="AE165" s="15"/>
      <c r="AF165" s="15"/>
      <c r="AG165" s="15"/>
      <c r="AH165" s="46" t="str">
        <f>IF(Table1[[#This Row],[Posting Date]]&lt;&gt;"","GJ-"&amp;CountryID,"")</f>
        <v/>
      </c>
      <c r="AI165" s="59" t="str">
        <f>IF(Table1[[#This Row],[Posting Date]]&lt;&gt;"",Table1[[#This Row],[Posting Date]],"")</f>
        <v/>
      </c>
      <c r="AJ165" s="46"/>
      <c r="AK165" s="46" t="str">
        <f>IF(Table1[[#This Row],[Description]]&lt;&gt;"",Table1[[#This Row],[Description]],"")</f>
        <v/>
      </c>
      <c r="AL165" s="46" t="str">
        <f>IF(Table1[[#This Row],[Posting Date]]&lt;&gt;"",Table1[[#This Row],[Reference Number]],"")</f>
        <v/>
      </c>
      <c r="AM165" s="46" t="str">
        <f>TRIM(Table1[[#This Row],[Line '#]])</f>
        <v/>
      </c>
      <c r="AN165" s="46" t="str">
        <f>TRIM(Table1[[#This Row],[Account]])</f>
        <v/>
      </c>
      <c r="AO165" s="46" t="str">
        <f>IF(Table1[[#This Row],[Posting Date]]&lt;&gt;"",$D$5,"")</f>
        <v/>
      </c>
      <c r="AP165" s="46" t="str">
        <f>TRIM(Table1[[#This Row],[Departments-Prgrams]])</f>
        <v/>
      </c>
      <c r="AQ165" s="46" t="str">
        <f>TRIM(Table1[[#This Row],[Grant]])</f>
        <v/>
      </c>
      <c r="AR165" s="46" t="str">
        <f>TRIM(Table1[[#This Row],[Staff ID]])</f>
        <v/>
      </c>
      <c r="AS165" s="46" t="str">
        <f>IF(TRIM(Table1[[#This Row],[Budget Code]])=0,"",TRIM(Table1[[#This Row],[Budget Code]]))</f>
        <v/>
      </c>
      <c r="AT165" s="46" t="str">
        <f>IF(Table1[[#This Row],[Line Description]]&lt;&gt;"",Table1[[#This Row],[Line Description]],"")</f>
        <v/>
      </c>
      <c r="AU165" s="46" t="str">
        <f>IF(Table1[[#This Row],[Cur_Amount Debit]]&gt;0,ROUND(Table1[[#This Row],[Cur_Amount Debit]],2),"")</f>
        <v/>
      </c>
      <c r="AV165" s="46" t="str">
        <f>IF(Table1[[#This Row],[Cur_Amount Credit]]&gt;0,ROUND(Table1[[#This Row],[Cur_Amount Credit]],2),"")</f>
        <v/>
      </c>
      <c r="AW165" s="46" t="str">
        <f>LEFT(Table1[[#This Row],[Cur]],3)</f>
        <v/>
      </c>
      <c r="AX165" s="59"/>
      <c r="AY165" s="46"/>
      <c r="AZ165" s="46" t="str">
        <f>IF(Table1[[#This Row],[Cur]]&lt;&gt;"",IF(Table1[[#This Row],[Cur]]="USD","",ExchangeRate),"")</f>
        <v/>
      </c>
      <c r="BA165" s="46" t="str">
        <f>IF(Table1[[#This Row],[Grant]]&lt;&gt;"",VLOOKUP(Table1[[#This Row],[Grant]],Grants!B:D,3),"")</f>
        <v/>
      </c>
      <c r="BB165" s="46" t="str">
        <f>TRIM(Table1[[#This Row],[Vendor ID]])</f>
        <v/>
      </c>
      <c r="BC165">
        <f>IF(Table1[[#This Row],[Reference Number]]=Q164,BC164,BC164+1)</f>
        <v>2</v>
      </c>
    </row>
    <row r="166" spans="1:55" ht="11.25" hidden="1" customHeight="1">
      <c r="A166" s="1"/>
      <c r="B166" s="88" t="str">
        <f>IF(Table1[[#This Row],[Posting Date]]&lt;&gt;"",IF(Table1[[#This Row],[Reference Number]]=Q165,B165+1,1),"")</f>
        <v/>
      </c>
      <c r="C166" s="61"/>
      <c r="D166" s="61"/>
      <c r="E166" s="218"/>
      <c r="F166" s="143" t="str">
        <f>IFERROR(IF(VLOOKUP(Table1[[#This Row],[Budget Code Description]],Dimentions!$X$6:$AC$132,2,FALSE)="","",VLOOKUP(Table1[[#This Row],[Budget Code Description]],Dimentions!$X$6:$AC$132,2,FALSE)),"")</f>
        <v/>
      </c>
      <c r="G166" s="143" t="str">
        <f>IFERROR(VLOOKUP(Table1[[#This Row],[Budget Code Description]],Dimentions!$X$6:$AC$132,3,FALSE),"")</f>
        <v/>
      </c>
      <c r="H166" s="64" t="str">
        <f>IFERROR(VLOOKUP(Table1[[#This Row],[Account]],Dimentions!$S$6:$V$233,2,FALSE),"")</f>
        <v/>
      </c>
      <c r="I166" s="62">
        <f>_xlfn.NUMBERVALUE(LEFT(Table1[[#This Row],[Account]],1))</f>
        <v>0</v>
      </c>
      <c r="J166" s="62" t="str">
        <f>IFERROR(VLOOKUP(Table1[[#This Row],[Budget Code Description]],Table6[#All],7,FALSE),"")</f>
        <v/>
      </c>
      <c r="K166" s="143" t="str">
        <f>IFERROR(VLOOKUP(Table1[[#This Row],[Budget Code Description]],Table6[#All],8,FALSE),"")</f>
        <v/>
      </c>
      <c r="L166" s="63"/>
      <c r="M166" s="65" t="str">
        <f>IFERROR(VLOOKUP(Table1[[#This Row],[Staff ID]],Table2[],2,FALSE),"")</f>
        <v/>
      </c>
      <c r="N166" s="211" t="str">
        <f>IFERROR(IF(VLOOKUP(Table1[[#This Row],[Budget Code Description]],Dimentions!$X$6:$AC$97,4,FALSE)="","",VLOOKUP(Table1[[#This Row],[Budget Code Description]],Dimentions!$X$6:$AC$97,4,FALSE)),"")</f>
        <v/>
      </c>
      <c r="O166" s="65" t="str">
        <f>IFERROR(VLOOKUP(Table1[[#This Row],[Vendor ID]],Table549[],2,FALSE),"")</f>
        <v/>
      </c>
      <c r="P166" s="63"/>
      <c r="Q166" s="143" t="str">
        <f>IF(Table1[[#This Row],[Posting Date]]&lt;&gt;"",$D$9,"")</f>
        <v/>
      </c>
      <c r="R166" s="159" t="str">
        <f>IF(Table1[[#This Row],[Posting Date]]&lt;&gt;"",$D$10,"")</f>
        <v/>
      </c>
      <c r="S166" s="66"/>
      <c r="T166" s="63"/>
      <c r="U166" s="67"/>
      <c r="V166" s="67"/>
      <c r="W166" s="67" t="str">
        <f t="shared" si="2"/>
        <v/>
      </c>
      <c r="X166" s="161" t="str">
        <f>IF(E166="","",(IF(Table1[[#This Row],[Cur]]="USD",Table1[[#This Row],[Cur_Amount Debit]],Table1[[#This Row],[Cur_Amount Debit]]/Table1[[#This Row],[Exchange Rate]])))</f>
        <v/>
      </c>
      <c r="Y166" s="161" t="str">
        <f>IF(E166="","",(IF(Table1[[#This Row],[Cur]]="USD",Table1[[#This Row],[Cur_Amount Credit]],Table1[[#This Row],[Cur_Amount Credit]]/ExchangeRate)))</f>
        <v/>
      </c>
      <c r="Z166" s="203" t="str">
        <f>IF(E166="","",(Table1[[#This Row],[Debit USD]]-Table1[[#This Row],[Credit USD]]))</f>
        <v/>
      </c>
      <c r="AA166" s="122"/>
      <c r="AB166" s="1"/>
      <c r="AC166" s="15"/>
      <c r="AD166" s="15" t="str">
        <f>IF(AND(OR(Table1[[#This Row],[Account]]="15030",Table1[[#This Row],[Account]]="15035",Table1[[#This Row],[Account]]="20150"),Table1[[#This Row],[Vendor ID]]=""),1,"")</f>
        <v/>
      </c>
      <c r="AE166" s="15"/>
      <c r="AF166" s="15"/>
      <c r="AG166" s="15"/>
      <c r="AH166" s="46" t="str">
        <f>IF(Table1[[#This Row],[Posting Date]]&lt;&gt;"","GJ-"&amp;CountryID,"")</f>
        <v/>
      </c>
      <c r="AI166" s="59" t="str">
        <f>IF(Table1[[#This Row],[Posting Date]]&lt;&gt;"",Table1[[#This Row],[Posting Date]],"")</f>
        <v/>
      </c>
      <c r="AJ166" s="46"/>
      <c r="AK166" s="46" t="str">
        <f>IF(Table1[[#This Row],[Description]]&lt;&gt;"",Table1[[#This Row],[Description]],"")</f>
        <v/>
      </c>
      <c r="AL166" s="46" t="str">
        <f>IF(Table1[[#This Row],[Posting Date]]&lt;&gt;"",Table1[[#This Row],[Reference Number]],"")</f>
        <v/>
      </c>
      <c r="AM166" s="46" t="str">
        <f>TRIM(Table1[[#This Row],[Line '#]])</f>
        <v/>
      </c>
      <c r="AN166" s="46" t="str">
        <f>TRIM(Table1[[#This Row],[Account]])</f>
        <v/>
      </c>
      <c r="AO166" s="46" t="str">
        <f>IF(Table1[[#This Row],[Posting Date]]&lt;&gt;"",$D$5,"")</f>
        <v/>
      </c>
      <c r="AP166" s="46" t="str">
        <f>TRIM(Table1[[#This Row],[Departments-Prgrams]])</f>
        <v/>
      </c>
      <c r="AQ166" s="46" t="str">
        <f>TRIM(Table1[[#This Row],[Grant]])</f>
        <v/>
      </c>
      <c r="AR166" s="46" t="str">
        <f>TRIM(Table1[[#This Row],[Staff ID]])</f>
        <v/>
      </c>
      <c r="AS166" s="46" t="str">
        <f>IF(TRIM(Table1[[#This Row],[Budget Code]])=0,"",TRIM(Table1[[#This Row],[Budget Code]]))</f>
        <v/>
      </c>
      <c r="AT166" s="46" t="str">
        <f>IF(Table1[[#This Row],[Line Description]]&lt;&gt;"",Table1[[#This Row],[Line Description]],"")</f>
        <v/>
      </c>
      <c r="AU166" s="46" t="str">
        <f>IF(Table1[[#This Row],[Cur_Amount Debit]]&gt;0,ROUND(Table1[[#This Row],[Cur_Amount Debit]],2),"")</f>
        <v/>
      </c>
      <c r="AV166" s="46" t="str">
        <f>IF(Table1[[#This Row],[Cur_Amount Credit]]&gt;0,ROUND(Table1[[#This Row],[Cur_Amount Credit]],2),"")</f>
        <v/>
      </c>
      <c r="AW166" s="46" t="str">
        <f>LEFT(Table1[[#This Row],[Cur]],3)</f>
        <v/>
      </c>
      <c r="AX166" s="59"/>
      <c r="AY166" s="46"/>
      <c r="AZ166" s="46" t="str">
        <f>IF(Table1[[#This Row],[Cur]]&lt;&gt;"",IF(Table1[[#This Row],[Cur]]="USD","",ExchangeRate),"")</f>
        <v/>
      </c>
      <c r="BA166" s="46" t="str">
        <f>IF(Table1[[#This Row],[Grant]]&lt;&gt;"",VLOOKUP(Table1[[#This Row],[Grant]],Grants!B:D,3),"")</f>
        <v/>
      </c>
      <c r="BB166" s="46" t="str">
        <f>TRIM(Table1[[#This Row],[Vendor ID]])</f>
        <v/>
      </c>
      <c r="BC166">
        <f>IF(Table1[[#This Row],[Reference Number]]=Q165,BC165,BC165+1)</f>
        <v>2</v>
      </c>
    </row>
    <row r="167" spans="1:55" ht="11.25" hidden="1" customHeight="1">
      <c r="A167" s="1"/>
      <c r="B167" s="88" t="str">
        <f>IF(Table1[[#This Row],[Posting Date]]&lt;&gt;"",IF(Table1[[#This Row],[Reference Number]]=Q166,B166+1,1),"")</f>
        <v/>
      </c>
      <c r="C167" s="61"/>
      <c r="D167" s="61"/>
      <c r="E167" s="218"/>
      <c r="F167" s="143" t="str">
        <f>IFERROR(IF(VLOOKUP(Table1[[#This Row],[Budget Code Description]],Dimentions!$X$6:$AC$132,2,FALSE)="","",VLOOKUP(Table1[[#This Row],[Budget Code Description]],Dimentions!$X$6:$AC$132,2,FALSE)),"")</f>
        <v/>
      </c>
      <c r="G167" s="143" t="str">
        <f>IFERROR(VLOOKUP(Table1[[#This Row],[Budget Code Description]],Dimentions!$X$6:$AC$132,3,FALSE),"")</f>
        <v/>
      </c>
      <c r="H167" s="64" t="str">
        <f>IFERROR(VLOOKUP(Table1[[#This Row],[Account]],Dimentions!$S$6:$V$233,2,FALSE),"")</f>
        <v/>
      </c>
      <c r="I167" s="62">
        <f>_xlfn.NUMBERVALUE(LEFT(Table1[[#This Row],[Account]],1))</f>
        <v>0</v>
      </c>
      <c r="J167" s="62" t="str">
        <f>IFERROR(VLOOKUP(Table1[[#This Row],[Budget Code Description]],Table6[#All],7,FALSE),"")</f>
        <v/>
      </c>
      <c r="K167" s="143" t="str">
        <f>IFERROR(VLOOKUP(Table1[[#This Row],[Budget Code Description]],Table6[#All],8,FALSE),"")</f>
        <v/>
      </c>
      <c r="L167" s="63"/>
      <c r="M167" s="65" t="str">
        <f>IFERROR(VLOOKUP(Table1[[#This Row],[Staff ID]],Table2[],2,FALSE),"")</f>
        <v/>
      </c>
      <c r="N167" s="211" t="str">
        <f>IFERROR(IF(VLOOKUP(Table1[[#This Row],[Budget Code Description]],Dimentions!$X$6:$AC$97,4,FALSE)="","",VLOOKUP(Table1[[#This Row],[Budget Code Description]],Dimentions!$X$6:$AC$97,4,FALSE)),"")</f>
        <v/>
      </c>
      <c r="O167" s="65" t="str">
        <f>IFERROR(VLOOKUP(Table1[[#This Row],[Vendor ID]],Table549[],2,FALSE),"")</f>
        <v/>
      </c>
      <c r="P167" s="63"/>
      <c r="Q167" s="143" t="str">
        <f>IF(Table1[[#This Row],[Posting Date]]&lt;&gt;"",$D$9,"")</f>
        <v/>
      </c>
      <c r="R167" s="159" t="str">
        <f>IF(Table1[[#This Row],[Posting Date]]&lt;&gt;"",$D$10,"")</f>
        <v/>
      </c>
      <c r="S167" s="66"/>
      <c r="T167" s="63"/>
      <c r="U167" s="67"/>
      <c r="V167" s="67"/>
      <c r="W167" s="67" t="str">
        <f t="shared" si="2"/>
        <v/>
      </c>
      <c r="X167" s="161" t="str">
        <f>IF(E167="","",(IF(Table1[[#This Row],[Cur]]="USD",Table1[[#This Row],[Cur_Amount Debit]],Table1[[#This Row],[Cur_Amount Debit]]/Table1[[#This Row],[Exchange Rate]])))</f>
        <v/>
      </c>
      <c r="Y167" s="161" t="str">
        <f>IF(E167="","",(IF(Table1[[#This Row],[Cur]]="USD",Table1[[#This Row],[Cur_Amount Credit]],Table1[[#This Row],[Cur_Amount Credit]]/ExchangeRate)))</f>
        <v/>
      </c>
      <c r="Z167" s="203" t="str">
        <f>IF(E167="","",(Table1[[#This Row],[Debit USD]]-Table1[[#This Row],[Credit USD]]))</f>
        <v/>
      </c>
      <c r="AA167" s="122"/>
      <c r="AB167" s="1"/>
      <c r="AC167" s="15"/>
      <c r="AD167" s="15" t="str">
        <f>IF(AND(OR(Table1[[#This Row],[Account]]="15030",Table1[[#This Row],[Account]]="15035",Table1[[#This Row],[Account]]="20150"),Table1[[#This Row],[Vendor ID]]=""),1,"")</f>
        <v/>
      </c>
      <c r="AE167" s="15"/>
      <c r="AF167" s="15"/>
      <c r="AG167" s="15"/>
      <c r="AH167" s="46" t="str">
        <f>IF(Table1[[#This Row],[Posting Date]]&lt;&gt;"","GJ-"&amp;CountryID,"")</f>
        <v/>
      </c>
      <c r="AI167" s="59" t="str">
        <f>IF(Table1[[#This Row],[Posting Date]]&lt;&gt;"",Table1[[#This Row],[Posting Date]],"")</f>
        <v/>
      </c>
      <c r="AJ167" s="46"/>
      <c r="AK167" s="46" t="str">
        <f>IF(Table1[[#This Row],[Description]]&lt;&gt;"",Table1[[#This Row],[Description]],"")</f>
        <v/>
      </c>
      <c r="AL167" s="46" t="str">
        <f>IF(Table1[[#This Row],[Posting Date]]&lt;&gt;"",Table1[[#This Row],[Reference Number]],"")</f>
        <v/>
      </c>
      <c r="AM167" s="46" t="str">
        <f>TRIM(Table1[[#This Row],[Line '#]])</f>
        <v/>
      </c>
      <c r="AN167" s="46" t="str">
        <f>TRIM(Table1[[#This Row],[Account]])</f>
        <v/>
      </c>
      <c r="AO167" s="46" t="str">
        <f>IF(Table1[[#This Row],[Posting Date]]&lt;&gt;"",$D$5,"")</f>
        <v/>
      </c>
      <c r="AP167" s="46" t="str">
        <f>TRIM(Table1[[#This Row],[Departments-Prgrams]])</f>
        <v/>
      </c>
      <c r="AQ167" s="46" t="str">
        <f>TRIM(Table1[[#This Row],[Grant]])</f>
        <v/>
      </c>
      <c r="AR167" s="46" t="str">
        <f>TRIM(Table1[[#This Row],[Staff ID]])</f>
        <v/>
      </c>
      <c r="AS167" s="46" t="str">
        <f>IF(TRIM(Table1[[#This Row],[Budget Code]])=0,"",TRIM(Table1[[#This Row],[Budget Code]]))</f>
        <v/>
      </c>
      <c r="AT167" s="46" t="str">
        <f>IF(Table1[[#This Row],[Line Description]]&lt;&gt;"",Table1[[#This Row],[Line Description]],"")</f>
        <v/>
      </c>
      <c r="AU167" s="46" t="str">
        <f>IF(Table1[[#This Row],[Cur_Amount Debit]]&gt;0,ROUND(Table1[[#This Row],[Cur_Amount Debit]],2),"")</f>
        <v/>
      </c>
      <c r="AV167" s="46" t="str">
        <f>IF(Table1[[#This Row],[Cur_Amount Credit]]&gt;0,ROUND(Table1[[#This Row],[Cur_Amount Credit]],2),"")</f>
        <v/>
      </c>
      <c r="AW167" s="46" t="str">
        <f>LEFT(Table1[[#This Row],[Cur]],3)</f>
        <v/>
      </c>
      <c r="AX167" s="59"/>
      <c r="AY167" s="46"/>
      <c r="AZ167" s="46" t="str">
        <f>IF(Table1[[#This Row],[Cur]]&lt;&gt;"",IF(Table1[[#This Row],[Cur]]="USD","",ExchangeRate),"")</f>
        <v/>
      </c>
      <c r="BA167" s="46" t="str">
        <f>IF(Table1[[#This Row],[Grant]]&lt;&gt;"",VLOOKUP(Table1[[#This Row],[Grant]],Grants!B:D,3),"")</f>
        <v/>
      </c>
      <c r="BB167" s="46" t="str">
        <f>TRIM(Table1[[#This Row],[Vendor ID]])</f>
        <v/>
      </c>
      <c r="BC167">
        <f>IF(Table1[[#This Row],[Reference Number]]=Q166,BC166,BC166+1)</f>
        <v>2</v>
      </c>
    </row>
    <row r="168" spans="1:55" ht="11.25" hidden="1" customHeight="1">
      <c r="A168" s="1"/>
      <c r="B168" s="88" t="str">
        <f>IF(Table1[[#This Row],[Posting Date]]&lt;&gt;"",IF(Table1[[#This Row],[Reference Number]]=Q167,B167+1,1),"")</f>
        <v/>
      </c>
      <c r="C168" s="61"/>
      <c r="D168" s="61"/>
      <c r="E168" s="218"/>
      <c r="F168" s="143" t="str">
        <f>IFERROR(IF(VLOOKUP(Table1[[#This Row],[Budget Code Description]],Dimentions!$X$6:$AC$132,2,FALSE)="","",VLOOKUP(Table1[[#This Row],[Budget Code Description]],Dimentions!$X$6:$AC$132,2,FALSE)),"")</f>
        <v/>
      </c>
      <c r="G168" s="143" t="str">
        <f>IFERROR(VLOOKUP(Table1[[#This Row],[Budget Code Description]],Dimentions!$X$6:$AC$132,3,FALSE),"")</f>
        <v/>
      </c>
      <c r="H168" s="64" t="str">
        <f>IFERROR(VLOOKUP(Table1[[#This Row],[Account]],Dimentions!$S$6:$V$233,2,FALSE),"")</f>
        <v/>
      </c>
      <c r="I168" s="62">
        <f>_xlfn.NUMBERVALUE(LEFT(Table1[[#This Row],[Account]],1))</f>
        <v>0</v>
      </c>
      <c r="J168" s="62" t="str">
        <f>IFERROR(VLOOKUP(Table1[[#This Row],[Budget Code Description]],Table6[#All],7,FALSE),"")</f>
        <v/>
      </c>
      <c r="K168" s="143" t="str">
        <f>IFERROR(VLOOKUP(Table1[[#This Row],[Budget Code Description]],Table6[#All],8,FALSE),"")</f>
        <v/>
      </c>
      <c r="L168" s="63"/>
      <c r="M168" s="65" t="str">
        <f>IFERROR(VLOOKUP(Table1[[#This Row],[Staff ID]],Table2[],2,FALSE),"")</f>
        <v/>
      </c>
      <c r="N168" s="211" t="str">
        <f>IFERROR(IF(VLOOKUP(Table1[[#This Row],[Budget Code Description]],Dimentions!$X$6:$AC$97,4,FALSE)="","",VLOOKUP(Table1[[#This Row],[Budget Code Description]],Dimentions!$X$6:$AC$97,4,FALSE)),"")</f>
        <v/>
      </c>
      <c r="O168" s="65" t="str">
        <f>IFERROR(VLOOKUP(Table1[[#This Row],[Vendor ID]],Table549[],2,FALSE),"")</f>
        <v/>
      </c>
      <c r="P168" s="63"/>
      <c r="Q168" s="143" t="str">
        <f>IF(Table1[[#This Row],[Posting Date]]&lt;&gt;"",$D$9,"")</f>
        <v/>
      </c>
      <c r="R168" s="159" t="str">
        <f>IF(Table1[[#This Row],[Posting Date]]&lt;&gt;"",$D$10,"")</f>
        <v/>
      </c>
      <c r="S168" s="66"/>
      <c r="T168" s="63"/>
      <c r="U168" s="67"/>
      <c r="V168" s="67"/>
      <c r="W168" s="67" t="str">
        <f t="shared" si="2"/>
        <v/>
      </c>
      <c r="X168" s="161" t="str">
        <f>IF(E168="","",(IF(Table1[[#This Row],[Cur]]="USD",Table1[[#This Row],[Cur_Amount Debit]],Table1[[#This Row],[Cur_Amount Debit]]/Table1[[#This Row],[Exchange Rate]])))</f>
        <v/>
      </c>
      <c r="Y168" s="161" t="str">
        <f>IF(E168="","",(IF(Table1[[#This Row],[Cur]]="USD",Table1[[#This Row],[Cur_Amount Credit]],Table1[[#This Row],[Cur_Amount Credit]]/ExchangeRate)))</f>
        <v/>
      </c>
      <c r="Z168" s="203" t="str">
        <f>IF(E168="","",(Table1[[#This Row],[Debit USD]]-Table1[[#This Row],[Credit USD]]))</f>
        <v/>
      </c>
      <c r="AA168" s="122"/>
      <c r="AB168" s="1"/>
      <c r="AC168" s="15"/>
      <c r="AD168" s="15" t="str">
        <f>IF(AND(OR(Table1[[#This Row],[Account]]="15030",Table1[[#This Row],[Account]]="15035",Table1[[#This Row],[Account]]="20150"),Table1[[#This Row],[Vendor ID]]=""),1,"")</f>
        <v/>
      </c>
      <c r="AE168" s="15"/>
      <c r="AF168" s="15"/>
      <c r="AG168" s="15"/>
      <c r="AH168" s="46" t="str">
        <f>IF(Table1[[#This Row],[Posting Date]]&lt;&gt;"","GJ-"&amp;CountryID,"")</f>
        <v/>
      </c>
      <c r="AI168" s="59" t="str">
        <f>IF(Table1[[#This Row],[Posting Date]]&lt;&gt;"",Table1[[#This Row],[Posting Date]],"")</f>
        <v/>
      </c>
      <c r="AJ168" s="46"/>
      <c r="AK168" s="46" t="str">
        <f>IF(Table1[[#This Row],[Description]]&lt;&gt;"",Table1[[#This Row],[Description]],"")</f>
        <v/>
      </c>
      <c r="AL168" s="46" t="str">
        <f>IF(Table1[[#This Row],[Posting Date]]&lt;&gt;"",Table1[[#This Row],[Reference Number]],"")</f>
        <v/>
      </c>
      <c r="AM168" s="46" t="str">
        <f>TRIM(Table1[[#This Row],[Line '#]])</f>
        <v/>
      </c>
      <c r="AN168" s="46" t="str">
        <f>TRIM(Table1[[#This Row],[Account]])</f>
        <v/>
      </c>
      <c r="AO168" s="46" t="str">
        <f>IF(Table1[[#This Row],[Posting Date]]&lt;&gt;"",$D$5,"")</f>
        <v/>
      </c>
      <c r="AP168" s="46" t="str">
        <f>TRIM(Table1[[#This Row],[Departments-Prgrams]])</f>
        <v/>
      </c>
      <c r="AQ168" s="46" t="str">
        <f>TRIM(Table1[[#This Row],[Grant]])</f>
        <v/>
      </c>
      <c r="AR168" s="46" t="str">
        <f>TRIM(Table1[[#This Row],[Staff ID]])</f>
        <v/>
      </c>
      <c r="AS168" s="46" t="str">
        <f>IF(TRIM(Table1[[#This Row],[Budget Code]])=0,"",TRIM(Table1[[#This Row],[Budget Code]]))</f>
        <v/>
      </c>
      <c r="AT168" s="46" t="str">
        <f>IF(Table1[[#This Row],[Line Description]]&lt;&gt;"",Table1[[#This Row],[Line Description]],"")</f>
        <v/>
      </c>
      <c r="AU168" s="46" t="str">
        <f>IF(Table1[[#This Row],[Cur_Amount Debit]]&gt;0,ROUND(Table1[[#This Row],[Cur_Amount Debit]],2),"")</f>
        <v/>
      </c>
      <c r="AV168" s="46" t="str">
        <f>IF(Table1[[#This Row],[Cur_Amount Credit]]&gt;0,ROUND(Table1[[#This Row],[Cur_Amount Credit]],2),"")</f>
        <v/>
      </c>
      <c r="AW168" s="46" t="str">
        <f>LEFT(Table1[[#This Row],[Cur]],3)</f>
        <v/>
      </c>
      <c r="AX168" s="59"/>
      <c r="AY168" s="46"/>
      <c r="AZ168" s="46" t="str">
        <f>IF(Table1[[#This Row],[Cur]]&lt;&gt;"",IF(Table1[[#This Row],[Cur]]="USD","",ExchangeRate),"")</f>
        <v/>
      </c>
      <c r="BA168" s="46" t="str">
        <f>IF(Table1[[#This Row],[Grant]]&lt;&gt;"",VLOOKUP(Table1[[#This Row],[Grant]],Grants!B:D,3),"")</f>
        <v/>
      </c>
      <c r="BB168" s="46" t="str">
        <f>TRIM(Table1[[#This Row],[Vendor ID]])</f>
        <v/>
      </c>
      <c r="BC168">
        <f>IF(Table1[[#This Row],[Reference Number]]=Q167,BC167,BC167+1)</f>
        <v>2</v>
      </c>
    </row>
    <row r="169" spans="1:55" ht="11.25" hidden="1" customHeight="1">
      <c r="A169" s="1"/>
      <c r="B169" s="88" t="str">
        <f>IF(Table1[[#This Row],[Posting Date]]&lt;&gt;"",IF(Table1[[#This Row],[Reference Number]]=Q168,B168+1,1),"")</f>
        <v/>
      </c>
      <c r="C169" s="61"/>
      <c r="D169" s="61"/>
      <c r="E169" s="218"/>
      <c r="F169" s="143" t="str">
        <f>IFERROR(IF(VLOOKUP(Table1[[#This Row],[Budget Code Description]],Dimentions!$X$6:$AC$132,2,FALSE)="","",VLOOKUP(Table1[[#This Row],[Budget Code Description]],Dimentions!$X$6:$AC$132,2,FALSE)),"")</f>
        <v/>
      </c>
      <c r="G169" s="143" t="str">
        <f>IFERROR(VLOOKUP(Table1[[#This Row],[Budget Code Description]],Dimentions!$X$6:$AC$132,3,FALSE),"")</f>
        <v/>
      </c>
      <c r="H169" s="64" t="str">
        <f>IFERROR(VLOOKUP(Table1[[#This Row],[Account]],Dimentions!$S$6:$V$233,2,FALSE),"")</f>
        <v/>
      </c>
      <c r="I169" s="62">
        <f>_xlfn.NUMBERVALUE(LEFT(Table1[[#This Row],[Account]],1))</f>
        <v>0</v>
      </c>
      <c r="J169" s="62" t="str">
        <f>IFERROR(VLOOKUP(Table1[[#This Row],[Budget Code Description]],Table6[#All],7,FALSE),"")</f>
        <v/>
      </c>
      <c r="K169" s="143" t="str">
        <f>IFERROR(VLOOKUP(Table1[[#This Row],[Budget Code Description]],Table6[#All],8,FALSE),"")</f>
        <v/>
      </c>
      <c r="L169" s="63"/>
      <c r="M169" s="65" t="str">
        <f>IFERROR(VLOOKUP(Table1[[#This Row],[Staff ID]],Table2[],2,FALSE),"")</f>
        <v/>
      </c>
      <c r="N169" s="211" t="str">
        <f>IFERROR(IF(VLOOKUP(Table1[[#This Row],[Budget Code Description]],Dimentions!$X$6:$AC$97,4,FALSE)="","",VLOOKUP(Table1[[#This Row],[Budget Code Description]],Dimentions!$X$6:$AC$97,4,FALSE)),"")</f>
        <v/>
      </c>
      <c r="O169" s="65" t="str">
        <f>IFERROR(VLOOKUP(Table1[[#This Row],[Vendor ID]],Table549[],2,FALSE),"")</f>
        <v/>
      </c>
      <c r="P169" s="63"/>
      <c r="Q169" s="143" t="str">
        <f>IF(Table1[[#This Row],[Posting Date]]&lt;&gt;"",$D$9,"")</f>
        <v/>
      </c>
      <c r="R169" s="159" t="str">
        <f>IF(Table1[[#This Row],[Posting Date]]&lt;&gt;"",$D$10,"")</f>
        <v/>
      </c>
      <c r="S169" s="66"/>
      <c r="T169" s="63"/>
      <c r="U169" s="67"/>
      <c r="V169" s="67"/>
      <c r="W169" s="67" t="str">
        <f t="shared" ref="W169:W232" si="3">IF(E169="","",(ExchangeRate))</f>
        <v/>
      </c>
      <c r="X169" s="161" t="str">
        <f>IF(E169="","",(IF(Table1[[#This Row],[Cur]]="USD",Table1[[#This Row],[Cur_Amount Debit]],Table1[[#This Row],[Cur_Amount Debit]]/Table1[[#This Row],[Exchange Rate]])))</f>
        <v/>
      </c>
      <c r="Y169" s="161" t="str">
        <f>IF(E169="","",(IF(Table1[[#This Row],[Cur]]="USD",Table1[[#This Row],[Cur_Amount Credit]],Table1[[#This Row],[Cur_Amount Credit]]/ExchangeRate)))</f>
        <v/>
      </c>
      <c r="Z169" s="203" t="str">
        <f>IF(E169="","",(Table1[[#This Row],[Debit USD]]-Table1[[#This Row],[Credit USD]]))</f>
        <v/>
      </c>
      <c r="AA169" s="122"/>
      <c r="AB169" s="1"/>
      <c r="AC169" s="15"/>
      <c r="AD169" s="15" t="str">
        <f>IF(AND(OR(Table1[[#This Row],[Account]]="15030",Table1[[#This Row],[Account]]="15035",Table1[[#This Row],[Account]]="20150"),Table1[[#This Row],[Vendor ID]]=""),1,"")</f>
        <v/>
      </c>
      <c r="AE169" s="15"/>
      <c r="AF169" s="15"/>
      <c r="AG169" s="15"/>
      <c r="AH169" s="46" t="str">
        <f>IF(Table1[[#This Row],[Posting Date]]&lt;&gt;"","GJ-"&amp;CountryID,"")</f>
        <v/>
      </c>
      <c r="AI169" s="59" t="str">
        <f>IF(Table1[[#This Row],[Posting Date]]&lt;&gt;"",Table1[[#This Row],[Posting Date]],"")</f>
        <v/>
      </c>
      <c r="AJ169" s="46"/>
      <c r="AK169" s="46" t="str">
        <f>IF(Table1[[#This Row],[Description]]&lt;&gt;"",Table1[[#This Row],[Description]],"")</f>
        <v/>
      </c>
      <c r="AL169" s="46" t="str">
        <f>IF(Table1[[#This Row],[Posting Date]]&lt;&gt;"",Table1[[#This Row],[Reference Number]],"")</f>
        <v/>
      </c>
      <c r="AM169" s="46" t="str">
        <f>TRIM(Table1[[#This Row],[Line '#]])</f>
        <v/>
      </c>
      <c r="AN169" s="46" t="str">
        <f>TRIM(Table1[[#This Row],[Account]])</f>
        <v/>
      </c>
      <c r="AO169" s="46" t="str">
        <f>IF(Table1[[#This Row],[Posting Date]]&lt;&gt;"",$D$5,"")</f>
        <v/>
      </c>
      <c r="AP169" s="46" t="str">
        <f>TRIM(Table1[[#This Row],[Departments-Prgrams]])</f>
        <v/>
      </c>
      <c r="AQ169" s="46" t="str">
        <f>TRIM(Table1[[#This Row],[Grant]])</f>
        <v/>
      </c>
      <c r="AR169" s="46" t="str">
        <f>TRIM(Table1[[#This Row],[Staff ID]])</f>
        <v/>
      </c>
      <c r="AS169" s="46" t="str">
        <f>IF(TRIM(Table1[[#This Row],[Budget Code]])=0,"",TRIM(Table1[[#This Row],[Budget Code]]))</f>
        <v/>
      </c>
      <c r="AT169" s="46" t="str">
        <f>IF(Table1[[#This Row],[Line Description]]&lt;&gt;"",Table1[[#This Row],[Line Description]],"")</f>
        <v/>
      </c>
      <c r="AU169" s="46" t="str">
        <f>IF(Table1[[#This Row],[Cur_Amount Debit]]&gt;0,ROUND(Table1[[#This Row],[Cur_Amount Debit]],2),"")</f>
        <v/>
      </c>
      <c r="AV169" s="46" t="str">
        <f>IF(Table1[[#This Row],[Cur_Amount Credit]]&gt;0,ROUND(Table1[[#This Row],[Cur_Amount Credit]],2),"")</f>
        <v/>
      </c>
      <c r="AW169" s="46" t="str">
        <f>LEFT(Table1[[#This Row],[Cur]],3)</f>
        <v/>
      </c>
      <c r="AX169" s="59"/>
      <c r="AY169" s="46"/>
      <c r="AZ169" s="46" t="str">
        <f>IF(Table1[[#This Row],[Cur]]&lt;&gt;"",IF(Table1[[#This Row],[Cur]]="USD","",ExchangeRate),"")</f>
        <v/>
      </c>
      <c r="BA169" s="46" t="str">
        <f>IF(Table1[[#This Row],[Grant]]&lt;&gt;"",VLOOKUP(Table1[[#This Row],[Grant]],Grants!B:D,3),"")</f>
        <v/>
      </c>
      <c r="BB169" s="46" t="str">
        <f>TRIM(Table1[[#This Row],[Vendor ID]])</f>
        <v/>
      </c>
      <c r="BC169">
        <f>IF(Table1[[#This Row],[Reference Number]]=Q168,BC168,BC168+1)</f>
        <v>2</v>
      </c>
    </row>
    <row r="170" spans="1:55" ht="11.25" hidden="1" customHeight="1">
      <c r="A170" s="1"/>
      <c r="B170" s="88" t="str">
        <f>IF(Table1[[#This Row],[Posting Date]]&lt;&gt;"",IF(Table1[[#This Row],[Reference Number]]=Q169,B169+1,1),"")</f>
        <v/>
      </c>
      <c r="C170" s="61"/>
      <c r="D170" s="61"/>
      <c r="E170" s="218"/>
      <c r="F170" s="143" t="str">
        <f>IFERROR(IF(VLOOKUP(Table1[[#This Row],[Budget Code Description]],Dimentions!$X$6:$AC$132,2,FALSE)="","",VLOOKUP(Table1[[#This Row],[Budget Code Description]],Dimentions!$X$6:$AC$132,2,FALSE)),"")</f>
        <v/>
      </c>
      <c r="G170" s="143" t="str">
        <f>IFERROR(VLOOKUP(Table1[[#This Row],[Budget Code Description]],Dimentions!$X$6:$AC$132,3,FALSE),"")</f>
        <v/>
      </c>
      <c r="H170" s="64" t="str">
        <f>IFERROR(VLOOKUP(Table1[[#This Row],[Account]],Dimentions!$S$6:$V$233,2,FALSE),"")</f>
        <v/>
      </c>
      <c r="I170" s="62">
        <f>_xlfn.NUMBERVALUE(LEFT(Table1[[#This Row],[Account]],1))</f>
        <v>0</v>
      </c>
      <c r="J170" s="62" t="str">
        <f>IFERROR(VLOOKUP(Table1[[#This Row],[Budget Code Description]],Table6[#All],7,FALSE),"")</f>
        <v/>
      </c>
      <c r="K170" s="143" t="str">
        <f>IFERROR(VLOOKUP(Table1[[#This Row],[Budget Code Description]],Table6[#All],8,FALSE),"")</f>
        <v/>
      </c>
      <c r="L170" s="63"/>
      <c r="M170" s="65" t="str">
        <f>IFERROR(VLOOKUP(Table1[[#This Row],[Staff ID]],Table2[],2,FALSE),"")</f>
        <v/>
      </c>
      <c r="N170" s="211" t="str">
        <f>IFERROR(IF(VLOOKUP(Table1[[#This Row],[Budget Code Description]],Dimentions!$X$6:$AC$97,4,FALSE)="","",VLOOKUP(Table1[[#This Row],[Budget Code Description]],Dimentions!$X$6:$AC$97,4,FALSE)),"")</f>
        <v/>
      </c>
      <c r="O170" s="65" t="str">
        <f>IFERROR(VLOOKUP(Table1[[#This Row],[Vendor ID]],Table549[],2,FALSE),"")</f>
        <v/>
      </c>
      <c r="P170" s="63"/>
      <c r="Q170" s="143" t="str">
        <f>IF(Table1[[#This Row],[Posting Date]]&lt;&gt;"",$D$9,"")</f>
        <v/>
      </c>
      <c r="R170" s="159" t="str">
        <f>IF(Table1[[#This Row],[Posting Date]]&lt;&gt;"",$D$10,"")</f>
        <v/>
      </c>
      <c r="S170" s="66"/>
      <c r="T170" s="63"/>
      <c r="U170" s="67"/>
      <c r="V170" s="67"/>
      <c r="W170" s="67" t="str">
        <f t="shared" si="3"/>
        <v/>
      </c>
      <c r="X170" s="161" t="str">
        <f>IF(E170="","",(IF(Table1[[#This Row],[Cur]]="USD",Table1[[#This Row],[Cur_Amount Debit]],Table1[[#This Row],[Cur_Amount Debit]]/Table1[[#This Row],[Exchange Rate]])))</f>
        <v/>
      </c>
      <c r="Y170" s="161" t="str">
        <f>IF(E170="","",(IF(Table1[[#This Row],[Cur]]="USD",Table1[[#This Row],[Cur_Amount Credit]],Table1[[#This Row],[Cur_Amount Credit]]/ExchangeRate)))</f>
        <v/>
      </c>
      <c r="Z170" s="203" t="str">
        <f>IF(E170="","",(Table1[[#This Row],[Debit USD]]-Table1[[#This Row],[Credit USD]]))</f>
        <v/>
      </c>
      <c r="AA170" s="122"/>
      <c r="AB170" s="1"/>
      <c r="AC170" s="15"/>
      <c r="AD170" s="15" t="str">
        <f>IF(AND(OR(Table1[[#This Row],[Account]]="15030",Table1[[#This Row],[Account]]="15035",Table1[[#This Row],[Account]]="20150"),Table1[[#This Row],[Vendor ID]]=""),1,"")</f>
        <v/>
      </c>
      <c r="AE170" s="15"/>
      <c r="AF170" s="15"/>
      <c r="AG170" s="15"/>
      <c r="AH170" s="46" t="str">
        <f>IF(Table1[[#This Row],[Posting Date]]&lt;&gt;"","GJ-"&amp;CountryID,"")</f>
        <v/>
      </c>
      <c r="AI170" s="59" t="str">
        <f>IF(Table1[[#This Row],[Posting Date]]&lt;&gt;"",Table1[[#This Row],[Posting Date]],"")</f>
        <v/>
      </c>
      <c r="AJ170" s="46"/>
      <c r="AK170" s="46" t="str">
        <f>IF(Table1[[#This Row],[Description]]&lt;&gt;"",Table1[[#This Row],[Description]],"")</f>
        <v/>
      </c>
      <c r="AL170" s="46" t="str">
        <f>IF(Table1[[#This Row],[Posting Date]]&lt;&gt;"",Table1[[#This Row],[Reference Number]],"")</f>
        <v/>
      </c>
      <c r="AM170" s="46" t="str">
        <f>TRIM(Table1[[#This Row],[Line '#]])</f>
        <v/>
      </c>
      <c r="AN170" s="46" t="str">
        <f>TRIM(Table1[[#This Row],[Account]])</f>
        <v/>
      </c>
      <c r="AO170" s="46" t="str">
        <f>IF(Table1[[#This Row],[Posting Date]]&lt;&gt;"",$D$5,"")</f>
        <v/>
      </c>
      <c r="AP170" s="46" t="str">
        <f>TRIM(Table1[[#This Row],[Departments-Prgrams]])</f>
        <v/>
      </c>
      <c r="AQ170" s="46" t="str">
        <f>TRIM(Table1[[#This Row],[Grant]])</f>
        <v/>
      </c>
      <c r="AR170" s="46" t="str">
        <f>TRIM(Table1[[#This Row],[Staff ID]])</f>
        <v/>
      </c>
      <c r="AS170" s="46" t="str">
        <f>IF(TRIM(Table1[[#This Row],[Budget Code]])=0,"",TRIM(Table1[[#This Row],[Budget Code]]))</f>
        <v/>
      </c>
      <c r="AT170" s="46" t="str">
        <f>IF(Table1[[#This Row],[Line Description]]&lt;&gt;"",Table1[[#This Row],[Line Description]],"")</f>
        <v/>
      </c>
      <c r="AU170" s="46" t="str">
        <f>IF(Table1[[#This Row],[Cur_Amount Debit]]&gt;0,ROUND(Table1[[#This Row],[Cur_Amount Debit]],2),"")</f>
        <v/>
      </c>
      <c r="AV170" s="46" t="str">
        <f>IF(Table1[[#This Row],[Cur_Amount Credit]]&gt;0,ROUND(Table1[[#This Row],[Cur_Amount Credit]],2),"")</f>
        <v/>
      </c>
      <c r="AW170" s="46" t="str">
        <f>LEFT(Table1[[#This Row],[Cur]],3)</f>
        <v/>
      </c>
      <c r="AX170" s="59"/>
      <c r="AY170" s="46"/>
      <c r="AZ170" s="46" t="str">
        <f>IF(Table1[[#This Row],[Cur]]&lt;&gt;"",IF(Table1[[#This Row],[Cur]]="USD","",ExchangeRate),"")</f>
        <v/>
      </c>
      <c r="BA170" s="46" t="str">
        <f>IF(Table1[[#This Row],[Grant]]&lt;&gt;"",VLOOKUP(Table1[[#This Row],[Grant]],Grants!B:D,3),"")</f>
        <v/>
      </c>
      <c r="BB170" s="46" t="str">
        <f>TRIM(Table1[[#This Row],[Vendor ID]])</f>
        <v/>
      </c>
      <c r="BC170">
        <f>IF(Table1[[#This Row],[Reference Number]]=Q169,BC169,BC169+1)</f>
        <v>2</v>
      </c>
    </row>
    <row r="171" spans="1:55" ht="11.25" hidden="1" customHeight="1">
      <c r="A171" s="1"/>
      <c r="B171" s="88" t="str">
        <f>IF(Table1[[#This Row],[Posting Date]]&lt;&gt;"",IF(Table1[[#This Row],[Reference Number]]=Q170,B170+1,1),"")</f>
        <v/>
      </c>
      <c r="C171" s="61"/>
      <c r="D171" s="61"/>
      <c r="E171" s="218"/>
      <c r="F171" s="143" t="str">
        <f>IFERROR(IF(VLOOKUP(Table1[[#This Row],[Budget Code Description]],Dimentions!$X$6:$AC$132,2,FALSE)="","",VLOOKUP(Table1[[#This Row],[Budget Code Description]],Dimentions!$X$6:$AC$132,2,FALSE)),"")</f>
        <v/>
      </c>
      <c r="G171" s="143" t="str">
        <f>IFERROR(VLOOKUP(Table1[[#This Row],[Budget Code Description]],Dimentions!$X$6:$AC$132,3,FALSE),"")</f>
        <v/>
      </c>
      <c r="H171" s="64" t="str">
        <f>IFERROR(VLOOKUP(Table1[[#This Row],[Account]],Dimentions!$S$6:$V$233,2,FALSE),"")</f>
        <v/>
      </c>
      <c r="I171" s="62">
        <f>_xlfn.NUMBERVALUE(LEFT(Table1[[#This Row],[Account]],1))</f>
        <v>0</v>
      </c>
      <c r="J171" s="62" t="str">
        <f>IFERROR(VLOOKUP(Table1[[#This Row],[Budget Code Description]],Table6[#All],7,FALSE),"")</f>
        <v/>
      </c>
      <c r="K171" s="143" t="str">
        <f>IFERROR(VLOOKUP(Table1[[#This Row],[Budget Code Description]],Table6[#All],8,FALSE),"")</f>
        <v/>
      </c>
      <c r="L171" s="63"/>
      <c r="M171" s="65" t="str">
        <f>IFERROR(VLOOKUP(Table1[[#This Row],[Staff ID]],Table2[],2,FALSE),"")</f>
        <v/>
      </c>
      <c r="N171" s="211" t="str">
        <f>IFERROR(IF(VLOOKUP(Table1[[#This Row],[Budget Code Description]],Dimentions!$X$6:$AC$97,4,FALSE)="","",VLOOKUP(Table1[[#This Row],[Budget Code Description]],Dimentions!$X$6:$AC$97,4,FALSE)),"")</f>
        <v/>
      </c>
      <c r="O171" s="65" t="str">
        <f>IFERROR(VLOOKUP(Table1[[#This Row],[Vendor ID]],Table549[],2,FALSE),"")</f>
        <v/>
      </c>
      <c r="P171" s="63"/>
      <c r="Q171" s="143" t="str">
        <f>IF(Table1[[#This Row],[Posting Date]]&lt;&gt;"",$D$9,"")</f>
        <v/>
      </c>
      <c r="R171" s="159" t="str">
        <f>IF(Table1[[#This Row],[Posting Date]]&lt;&gt;"",$D$10,"")</f>
        <v/>
      </c>
      <c r="S171" s="66"/>
      <c r="T171" s="63"/>
      <c r="U171" s="67"/>
      <c r="V171" s="67"/>
      <c r="W171" s="67" t="str">
        <f t="shared" si="3"/>
        <v/>
      </c>
      <c r="X171" s="161" t="str">
        <f>IF(E171="","",(IF(Table1[[#This Row],[Cur]]="USD",Table1[[#This Row],[Cur_Amount Debit]],Table1[[#This Row],[Cur_Amount Debit]]/Table1[[#This Row],[Exchange Rate]])))</f>
        <v/>
      </c>
      <c r="Y171" s="161" t="str">
        <f>IF(E171="","",(IF(Table1[[#This Row],[Cur]]="USD",Table1[[#This Row],[Cur_Amount Credit]],Table1[[#This Row],[Cur_Amount Credit]]/ExchangeRate)))</f>
        <v/>
      </c>
      <c r="Z171" s="203" t="str">
        <f>IF(E171="","",(Table1[[#This Row],[Debit USD]]-Table1[[#This Row],[Credit USD]]))</f>
        <v/>
      </c>
      <c r="AA171" s="122"/>
      <c r="AB171" s="1"/>
      <c r="AC171" s="15"/>
      <c r="AD171" s="15" t="str">
        <f>IF(AND(OR(Table1[[#This Row],[Account]]="15030",Table1[[#This Row],[Account]]="15035",Table1[[#This Row],[Account]]="20150"),Table1[[#This Row],[Vendor ID]]=""),1,"")</f>
        <v/>
      </c>
      <c r="AE171" s="15"/>
      <c r="AF171" s="15"/>
      <c r="AG171" s="15"/>
      <c r="AH171" s="46" t="str">
        <f>IF(Table1[[#This Row],[Posting Date]]&lt;&gt;"","GJ-"&amp;CountryID,"")</f>
        <v/>
      </c>
      <c r="AI171" s="59" t="str">
        <f>IF(Table1[[#This Row],[Posting Date]]&lt;&gt;"",Table1[[#This Row],[Posting Date]],"")</f>
        <v/>
      </c>
      <c r="AJ171" s="46"/>
      <c r="AK171" s="46" t="str">
        <f>IF(Table1[[#This Row],[Description]]&lt;&gt;"",Table1[[#This Row],[Description]],"")</f>
        <v/>
      </c>
      <c r="AL171" s="46" t="str">
        <f>IF(Table1[[#This Row],[Posting Date]]&lt;&gt;"",Table1[[#This Row],[Reference Number]],"")</f>
        <v/>
      </c>
      <c r="AM171" s="46" t="str">
        <f>TRIM(Table1[[#This Row],[Line '#]])</f>
        <v/>
      </c>
      <c r="AN171" s="46" t="str">
        <f>TRIM(Table1[[#This Row],[Account]])</f>
        <v/>
      </c>
      <c r="AO171" s="46" t="str">
        <f>IF(Table1[[#This Row],[Posting Date]]&lt;&gt;"",$D$5,"")</f>
        <v/>
      </c>
      <c r="AP171" s="46" t="str">
        <f>TRIM(Table1[[#This Row],[Departments-Prgrams]])</f>
        <v/>
      </c>
      <c r="AQ171" s="46" t="str">
        <f>TRIM(Table1[[#This Row],[Grant]])</f>
        <v/>
      </c>
      <c r="AR171" s="46" t="str">
        <f>TRIM(Table1[[#This Row],[Staff ID]])</f>
        <v/>
      </c>
      <c r="AS171" s="46" t="str">
        <f>IF(TRIM(Table1[[#This Row],[Budget Code]])=0,"",TRIM(Table1[[#This Row],[Budget Code]]))</f>
        <v/>
      </c>
      <c r="AT171" s="46" t="str">
        <f>IF(Table1[[#This Row],[Line Description]]&lt;&gt;"",Table1[[#This Row],[Line Description]],"")</f>
        <v/>
      </c>
      <c r="AU171" s="46" t="str">
        <f>IF(Table1[[#This Row],[Cur_Amount Debit]]&gt;0,ROUND(Table1[[#This Row],[Cur_Amount Debit]],2),"")</f>
        <v/>
      </c>
      <c r="AV171" s="46" t="str">
        <f>IF(Table1[[#This Row],[Cur_Amount Credit]]&gt;0,ROUND(Table1[[#This Row],[Cur_Amount Credit]],2),"")</f>
        <v/>
      </c>
      <c r="AW171" s="46" t="str">
        <f>LEFT(Table1[[#This Row],[Cur]],3)</f>
        <v/>
      </c>
      <c r="AX171" s="59"/>
      <c r="AY171" s="46"/>
      <c r="AZ171" s="46" t="str">
        <f>IF(Table1[[#This Row],[Cur]]&lt;&gt;"",IF(Table1[[#This Row],[Cur]]="USD","",ExchangeRate),"")</f>
        <v/>
      </c>
      <c r="BA171" s="46" t="str">
        <f>IF(Table1[[#This Row],[Grant]]&lt;&gt;"",VLOOKUP(Table1[[#This Row],[Grant]],Grants!B:D,3),"")</f>
        <v/>
      </c>
      <c r="BB171" s="46" t="str">
        <f>TRIM(Table1[[#This Row],[Vendor ID]])</f>
        <v/>
      </c>
      <c r="BC171">
        <f>IF(Table1[[#This Row],[Reference Number]]=Q170,BC170,BC170+1)</f>
        <v>2</v>
      </c>
    </row>
    <row r="172" spans="1:55" ht="11.25" hidden="1" customHeight="1">
      <c r="A172" s="1"/>
      <c r="B172" s="88" t="str">
        <f>IF(Table1[[#This Row],[Posting Date]]&lt;&gt;"",IF(Table1[[#This Row],[Reference Number]]=Q171,B171+1,1),"")</f>
        <v/>
      </c>
      <c r="C172" s="61"/>
      <c r="D172" s="61"/>
      <c r="E172" s="218"/>
      <c r="F172" s="143" t="str">
        <f>IFERROR(IF(VLOOKUP(Table1[[#This Row],[Budget Code Description]],Dimentions!$X$6:$AC$132,2,FALSE)="","",VLOOKUP(Table1[[#This Row],[Budget Code Description]],Dimentions!$X$6:$AC$132,2,FALSE)),"")</f>
        <v/>
      </c>
      <c r="G172" s="143" t="str">
        <f>IFERROR(VLOOKUP(Table1[[#This Row],[Budget Code Description]],Dimentions!$X$6:$AC$132,3,FALSE),"")</f>
        <v/>
      </c>
      <c r="H172" s="64" t="str">
        <f>IFERROR(VLOOKUP(Table1[[#This Row],[Account]],Dimentions!$S$6:$V$233,2,FALSE),"")</f>
        <v/>
      </c>
      <c r="I172" s="62">
        <f>_xlfn.NUMBERVALUE(LEFT(Table1[[#This Row],[Account]],1))</f>
        <v>0</v>
      </c>
      <c r="J172" s="62" t="str">
        <f>IFERROR(VLOOKUP(Table1[[#This Row],[Budget Code Description]],Table6[#All],7,FALSE),"")</f>
        <v/>
      </c>
      <c r="K172" s="143" t="str">
        <f>IFERROR(VLOOKUP(Table1[[#This Row],[Budget Code Description]],Table6[#All],8,FALSE),"")</f>
        <v/>
      </c>
      <c r="L172" s="63"/>
      <c r="M172" s="65" t="str">
        <f>IFERROR(VLOOKUP(Table1[[#This Row],[Staff ID]],Table2[],2,FALSE),"")</f>
        <v/>
      </c>
      <c r="N172" s="211" t="str">
        <f>IFERROR(IF(VLOOKUP(Table1[[#This Row],[Budget Code Description]],Dimentions!$X$6:$AC$97,4,FALSE)="","",VLOOKUP(Table1[[#This Row],[Budget Code Description]],Dimentions!$X$6:$AC$97,4,FALSE)),"")</f>
        <v/>
      </c>
      <c r="O172" s="65" t="str">
        <f>IFERROR(VLOOKUP(Table1[[#This Row],[Vendor ID]],Table549[],2,FALSE),"")</f>
        <v/>
      </c>
      <c r="P172" s="63"/>
      <c r="Q172" s="143" t="str">
        <f>IF(Table1[[#This Row],[Posting Date]]&lt;&gt;"",$D$9,"")</f>
        <v/>
      </c>
      <c r="R172" s="159" t="str">
        <f>IF(Table1[[#This Row],[Posting Date]]&lt;&gt;"",$D$10,"")</f>
        <v/>
      </c>
      <c r="S172" s="66"/>
      <c r="T172" s="63"/>
      <c r="U172" s="67"/>
      <c r="V172" s="67"/>
      <c r="W172" s="67" t="str">
        <f t="shared" si="3"/>
        <v/>
      </c>
      <c r="X172" s="161" t="str">
        <f>IF(E172="","",(IF(Table1[[#This Row],[Cur]]="USD",Table1[[#This Row],[Cur_Amount Debit]],Table1[[#This Row],[Cur_Amount Debit]]/Table1[[#This Row],[Exchange Rate]])))</f>
        <v/>
      </c>
      <c r="Y172" s="161" t="str">
        <f>IF(E172="","",(IF(Table1[[#This Row],[Cur]]="USD",Table1[[#This Row],[Cur_Amount Credit]],Table1[[#This Row],[Cur_Amount Credit]]/ExchangeRate)))</f>
        <v/>
      </c>
      <c r="Z172" s="203" t="str">
        <f>IF(E172="","",(Table1[[#This Row],[Debit USD]]-Table1[[#This Row],[Credit USD]]))</f>
        <v/>
      </c>
      <c r="AA172" s="122"/>
      <c r="AB172" s="1"/>
      <c r="AC172" s="15"/>
      <c r="AD172" s="15" t="str">
        <f>IF(AND(OR(Table1[[#This Row],[Account]]="15030",Table1[[#This Row],[Account]]="15035",Table1[[#This Row],[Account]]="20150"),Table1[[#This Row],[Vendor ID]]=""),1,"")</f>
        <v/>
      </c>
      <c r="AE172" s="15"/>
      <c r="AF172" s="15"/>
      <c r="AG172" s="15"/>
      <c r="AH172" s="46" t="str">
        <f>IF(Table1[[#This Row],[Posting Date]]&lt;&gt;"","GJ-"&amp;CountryID,"")</f>
        <v/>
      </c>
      <c r="AI172" s="59" t="str">
        <f>IF(Table1[[#This Row],[Posting Date]]&lt;&gt;"",Table1[[#This Row],[Posting Date]],"")</f>
        <v/>
      </c>
      <c r="AJ172" s="46"/>
      <c r="AK172" s="46" t="str">
        <f>IF(Table1[[#This Row],[Description]]&lt;&gt;"",Table1[[#This Row],[Description]],"")</f>
        <v/>
      </c>
      <c r="AL172" s="46" t="str">
        <f>IF(Table1[[#This Row],[Posting Date]]&lt;&gt;"",Table1[[#This Row],[Reference Number]],"")</f>
        <v/>
      </c>
      <c r="AM172" s="46" t="str">
        <f>TRIM(Table1[[#This Row],[Line '#]])</f>
        <v/>
      </c>
      <c r="AN172" s="46" t="str">
        <f>TRIM(Table1[[#This Row],[Account]])</f>
        <v/>
      </c>
      <c r="AO172" s="46" t="str">
        <f>IF(Table1[[#This Row],[Posting Date]]&lt;&gt;"",$D$5,"")</f>
        <v/>
      </c>
      <c r="AP172" s="46" t="str">
        <f>TRIM(Table1[[#This Row],[Departments-Prgrams]])</f>
        <v/>
      </c>
      <c r="AQ172" s="46" t="str">
        <f>TRIM(Table1[[#This Row],[Grant]])</f>
        <v/>
      </c>
      <c r="AR172" s="46" t="str">
        <f>TRIM(Table1[[#This Row],[Staff ID]])</f>
        <v/>
      </c>
      <c r="AS172" s="46" t="str">
        <f>IF(TRIM(Table1[[#This Row],[Budget Code]])=0,"",TRIM(Table1[[#This Row],[Budget Code]]))</f>
        <v/>
      </c>
      <c r="AT172" s="46" t="str">
        <f>IF(Table1[[#This Row],[Line Description]]&lt;&gt;"",Table1[[#This Row],[Line Description]],"")</f>
        <v/>
      </c>
      <c r="AU172" s="46" t="str">
        <f>IF(Table1[[#This Row],[Cur_Amount Debit]]&gt;0,ROUND(Table1[[#This Row],[Cur_Amount Debit]],2),"")</f>
        <v/>
      </c>
      <c r="AV172" s="46" t="str">
        <f>IF(Table1[[#This Row],[Cur_Amount Credit]]&gt;0,ROUND(Table1[[#This Row],[Cur_Amount Credit]],2),"")</f>
        <v/>
      </c>
      <c r="AW172" s="46" t="str">
        <f>LEFT(Table1[[#This Row],[Cur]],3)</f>
        <v/>
      </c>
      <c r="AX172" s="59"/>
      <c r="AY172" s="46"/>
      <c r="AZ172" s="46" t="str">
        <f>IF(Table1[[#This Row],[Cur]]&lt;&gt;"",IF(Table1[[#This Row],[Cur]]="USD","",ExchangeRate),"")</f>
        <v/>
      </c>
      <c r="BA172" s="46" t="str">
        <f>IF(Table1[[#This Row],[Grant]]&lt;&gt;"",VLOOKUP(Table1[[#This Row],[Grant]],Grants!B:D,3),"")</f>
        <v/>
      </c>
      <c r="BB172" s="46" t="str">
        <f>TRIM(Table1[[#This Row],[Vendor ID]])</f>
        <v/>
      </c>
      <c r="BC172">
        <f>IF(Table1[[#This Row],[Reference Number]]=Q171,BC171,BC171+1)</f>
        <v>2</v>
      </c>
    </row>
    <row r="173" spans="1:55" ht="11.25" hidden="1" customHeight="1">
      <c r="A173" s="1"/>
      <c r="B173" s="88" t="str">
        <f>IF(Table1[[#This Row],[Posting Date]]&lt;&gt;"",IF(Table1[[#This Row],[Reference Number]]=Q172,B172+1,1),"")</f>
        <v/>
      </c>
      <c r="C173" s="61"/>
      <c r="D173" s="61"/>
      <c r="E173" s="218"/>
      <c r="F173" s="143" t="str">
        <f>IFERROR(IF(VLOOKUP(Table1[[#This Row],[Budget Code Description]],Dimentions!$X$6:$AC$132,2,FALSE)="","",VLOOKUP(Table1[[#This Row],[Budget Code Description]],Dimentions!$X$6:$AC$132,2,FALSE)),"")</f>
        <v/>
      </c>
      <c r="G173" s="143" t="str">
        <f>IFERROR(VLOOKUP(Table1[[#This Row],[Budget Code Description]],Dimentions!$X$6:$AC$132,3,FALSE),"")</f>
        <v/>
      </c>
      <c r="H173" s="64" t="str">
        <f>IFERROR(VLOOKUP(Table1[[#This Row],[Account]],Dimentions!$S$6:$V$233,2,FALSE),"")</f>
        <v/>
      </c>
      <c r="I173" s="62">
        <f>_xlfn.NUMBERVALUE(LEFT(Table1[[#This Row],[Account]],1))</f>
        <v>0</v>
      </c>
      <c r="J173" s="62" t="str">
        <f>IFERROR(VLOOKUP(Table1[[#This Row],[Budget Code Description]],Table6[#All],7,FALSE),"")</f>
        <v/>
      </c>
      <c r="K173" s="143" t="str">
        <f>IFERROR(VLOOKUP(Table1[[#This Row],[Budget Code Description]],Table6[#All],8,FALSE),"")</f>
        <v/>
      </c>
      <c r="L173" s="63"/>
      <c r="M173" s="65" t="str">
        <f>IFERROR(VLOOKUP(Table1[[#This Row],[Staff ID]],Table2[],2,FALSE),"")</f>
        <v/>
      </c>
      <c r="N173" s="211" t="str">
        <f>IFERROR(IF(VLOOKUP(Table1[[#This Row],[Budget Code Description]],Dimentions!$X$6:$AC$97,4,FALSE)="","",VLOOKUP(Table1[[#This Row],[Budget Code Description]],Dimentions!$X$6:$AC$97,4,FALSE)),"")</f>
        <v/>
      </c>
      <c r="O173" s="65" t="str">
        <f>IFERROR(VLOOKUP(Table1[[#This Row],[Vendor ID]],Table549[],2,FALSE),"")</f>
        <v/>
      </c>
      <c r="P173" s="63"/>
      <c r="Q173" s="143" t="str">
        <f>IF(Table1[[#This Row],[Posting Date]]&lt;&gt;"",$D$9,"")</f>
        <v/>
      </c>
      <c r="R173" s="159" t="str">
        <f>IF(Table1[[#This Row],[Posting Date]]&lt;&gt;"",$D$10,"")</f>
        <v/>
      </c>
      <c r="S173" s="66"/>
      <c r="T173" s="63"/>
      <c r="U173" s="67"/>
      <c r="V173" s="67"/>
      <c r="W173" s="67" t="str">
        <f t="shared" si="3"/>
        <v/>
      </c>
      <c r="X173" s="161" t="str">
        <f>IF(E173="","",(IF(Table1[[#This Row],[Cur]]="USD",Table1[[#This Row],[Cur_Amount Debit]],Table1[[#This Row],[Cur_Amount Debit]]/Table1[[#This Row],[Exchange Rate]])))</f>
        <v/>
      </c>
      <c r="Y173" s="161" t="str">
        <f>IF(E173="","",(IF(Table1[[#This Row],[Cur]]="USD",Table1[[#This Row],[Cur_Amount Credit]],Table1[[#This Row],[Cur_Amount Credit]]/ExchangeRate)))</f>
        <v/>
      </c>
      <c r="Z173" s="203" t="str">
        <f>IF(E173="","",(Table1[[#This Row],[Debit USD]]-Table1[[#This Row],[Credit USD]]))</f>
        <v/>
      </c>
      <c r="AA173" s="122"/>
      <c r="AB173" s="1"/>
      <c r="AC173" s="15"/>
      <c r="AD173" s="15" t="str">
        <f>IF(AND(OR(Table1[[#This Row],[Account]]="15030",Table1[[#This Row],[Account]]="15035",Table1[[#This Row],[Account]]="20150"),Table1[[#This Row],[Vendor ID]]=""),1,"")</f>
        <v/>
      </c>
      <c r="AE173" s="15"/>
      <c r="AF173" s="15"/>
      <c r="AG173" s="15"/>
      <c r="AH173" s="46" t="str">
        <f>IF(Table1[[#This Row],[Posting Date]]&lt;&gt;"","GJ-"&amp;CountryID,"")</f>
        <v/>
      </c>
      <c r="AI173" s="59" t="str">
        <f>IF(Table1[[#This Row],[Posting Date]]&lt;&gt;"",Table1[[#This Row],[Posting Date]],"")</f>
        <v/>
      </c>
      <c r="AJ173" s="46"/>
      <c r="AK173" s="46" t="str">
        <f>IF(Table1[[#This Row],[Description]]&lt;&gt;"",Table1[[#This Row],[Description]],"")</f>
        <v/>
      </c>
      <c r="AL173" s="46" t="str">
        <f>IF(Table1[[#This Row],[Posting Date]]&lt;&gt;"",Table1[[#This Row],[Reference Number]],"")</f>
        <v/>
      </c>
      <c r="AM173" s="46" t="str">
        <f>TRIM(Table1[[#This Row],[Line '#]])</f>
        <v/>
      </c>
      <c r="AN173" s="46" t="str">
        <f>TRIM(Table1[[#This Row],[Account]])</f>
        <v/>
      </c>
      <c r="AO173" s="46" t="str">
        <f>IF(Table1[[#This Row],[Posting Date]]&lt;&gt;"",$D$5,"")</f>
        <v/>
      </c>
      <c r="AP173" s="46" t="str">
        <f>TRIM(Table1[[#This Row],[Departments-Prgrams]])</f>
        <v/>
      </c>
      <c r="AQ173" s="46" t="str">
        <f>TRIM(Table1[[#This Row],[Grant]])</f>
        <v/>
      </c>
      <c r="AR173" s="46" t="str">
        <f>TRIM(Table1[[#This Row],[Staff ID]])</f>
        <v/>
      </c>
      <c r="AS173" s="46" t="str">
        <f>IF(TRIM(Table1[[#This Row],[Budget Code]])=0,"",TRIM(Table1[[#This Row],[Budget Code]]))</f>
        <v/>
      </c>
      <c r="AT173" s="46" t="str">
        <f>IF(Table1[[#This Row],[Line Description]]&lt;&gt;"",Table1[[#This Row],[Line Description]],"")</f>
        <v/>
      </c>
      <c r="AU173" s="46" t="str">
        <f>IF(Table1[[#This Row],[Cur_Amount Debit]]&gt;0,ROUND(Table1[[#This Row],[Cur_Amount Debit]],2),"")</f>
        <v/>
      </c>
      <c r="AV173" s="46" t="str">
        <f>IF(Table1[[#This Row],[Cur_Amount Credit]]&gt;0,ROUND(Table1[[#This Row],[Cur_Amount Credit]],2),"")</f>
        <v/>
      </c>
      <c r="AW173" s="46" t="str">
        <f>LEFT(Table1[[#This Row],[Cur]],3)</f>
        <v/>
      </c>
      <c r="AX173" s="59"/>
      <c r="AY173" s="46"/>
      <c r="AZ173" s="46" t="str">
        <f>IF(Table1[[#This Row],[Cur]]&lt;&gt;"",IF(Table1[[#This Row],[Cur]]="USD","",ExchangeRate),"")</f>
        <v/>
      </c>
      <c r="BA173" s="46" t="str">
        <f>IF(Table1[[#This Row],[Grant]]&lt;&gt;"",VLOOKUP(Table1[[#This Row],[Grant]],Grants!B:D,3),"")</f>
        <v/>
      </c>
      <c r="BB173" s="46" t="str">
        <f>TRIM(Table1[[#This Row],[Vendor ID]])</f>
        <v/>
      </c>
      <c r="BC173">
        <f>IF(Table1[[#This Row],[Reference Number]]=Q172,BC172,BC172+1)</f>
        <v>2</v>
      </c>
    </row>
    <row r="174" spans="1:55" ht="11.25" hidden="1" customHeight="1">
      <c r="A174" s="1"/>
      <c r="B174" s="88" t="str">
        <f>IF(Table1[[#This Row],[Posting Date]]&lt;&gt;"",IF(Table1[[#This Row],[Reference Number]]=Q173,B173+1,1),"")</f>
        <v/>
      </c>
      <c r="C174" s="61"/>
      <c r="D174" s="61"/>
      <c r="E174" s="218"/>
      <c r="F174" s="143" t="str">
        <f>IFERROR(IF(VLOOKUP(Table1[[#This Row],[Budget Code Description]],Dimentions!$X$6:$AC$132,2,FALSE)="","",VLOOKUP(Table1[[#This Row],[Budget Code Description]],Dimentions!$X$6:$AC$132,2,FALSE)),"")</f>
        <v/>
      </c>
      <c r="G174" s="143" t="str">
        <f>IFERROR(VLOOKUP(Table1[[#This Row],[Budget Code Description]],Dimentions!$X$6:$AC$132,3,FALSE),"")</f>
        <v/>
      </c>
      <c r="H174" s="64" t="str">
        <f>IFERROR(VLOOKUP(Table1[[#This Row],[Account]],Dimentions!$S$6:$V$233,2,FALSE),"")</f>
        <v/>
      </c>
      <c r="I174" s="62">
        <f>_xlfn.NUMBERVALUE(LEFT(Table1[[#This Row],[Account]],1))</f>
        <v>0</v>
      </c>
      <c r="J174" s="62" t="str">
        <f>IFERROR(VLOOKUP(Table1[[#This Row],[Budget Code Description]],Table6[#All],7,FALSE),"")</f>
        <v/>
      </c>
      <c r="K174" s="143" t="str">
        <f>IFERROR(VLOOKUP(Table1[[#This Row],[Budget Code Description]],Table6[#All],8,FALSE),"")</f>
        <v/>
      </c>
      <c r="L174" s="63"/>
      <c r="M174" s="65" t="str">
        <f>IFERROR(VLOOKUP(Table1[[#This Row],[Staff ID]],Table2[],2,FALSE),"")</f>
        <v/>
      </c>
      <c r="N174" s="211" t="str">
        <f>IFERROR(IF(VLOOKUP(Table1[[#This Row],[Budget Code Description]],Dimentions!$X$6:$AC$97,4,FALSE)="","",VLOOKUP(Table1[[#This Row],[Budget Code Description]],Dimentions!$X$6:$AC$97,4,FALSE)),"")</f>
        <v/>
      </c>
      <c r="O174" s="65" t="str">
        <f>IFERROR(VLOOKUP(Table1[[#This Row],[Vendor ID]],Table549[],2,FALSE),"")</f>
        <v/>
      </c>
      <c r="P174" s="63"/>
      <c r="Q174" s="143" t="str">
        <f>IF(Table1[[#This Row],[Posting Date]]&lt;&gt;"",$D$9,"")</f>
        <v/>
      </c>
      <c r="R174" s="159" t="str">
        <f>IF(Table1[[#This Row],[Posting Date]]&lt;&gt;"",$D$10,"")</f>
        <v/>
      </c>
      <c r="S174" s="66"/>
      <c r="T174" s="63"/>
      <c r="U174" s="67"/>
      <c r="V174" s="67"/>
      <c r="W174" s="67" t="str">
        <f t="shared" si="3"/>
        <v/>
      </c>
      <c r="X174" s="161" t="str">
        <f>IF(E174="","",(IF(Table1[[#This Row],[Cur]]="USD",Table1[[#This Row],[Cur_Amount Debit]],Table1[[#This Row],[Cur_Amount Debit]]/Table1[[#This Row],[Exchange Rate]])))</f>
        <v/>
      </c>
      <c r="Y174" s="161" t="str">
        <f>IF(E174="","",(IF(Table1[[#This Row],[Cur]]="USD",Table1[[#This Row],[Cur_Amount Credit]],Table1[[#This Row],[Cur_Amount Credit]]/ExchangeRate)))</f>
        <v/>
      </c>
      <c r="Z174" s="203" t="str">
        <f>IF(E174="","",(Table1[[#This Row],[Debit USD]]-Table1[[#This Row],[Credit USD]]))</f>
        <v/>
      </c>
      <c r="AA174" s="122"/>
      <c r="AB174" s="1"/>
      <c r="AC174" s="15"/>
      <c r="AD174" s="15" t="str">
        <f>IF(AND(OR(Table1[[#This Row],[Account]]="15030",Table1[[#This Row],[Account]]="15035",Table1[[#This Row],[Account]]="20150"),Table1[[#This Row],[Vendor ID]]=""),1,"")</f>
        <v/>
      </c>
      <c r="AE174" s="15"/>
      <c r="AF174" s="15"/>
      <c r="AG174" s="15"/>
      <c r="AH174" s="46" t="str">
        <f>IF(Table1[[#This Row],[Posting Date]]&lt;&gt;"","GJ-"&amp;CountryID,"")</f>
        <v/>
      </c>
      <c r="AI174" s="59" t="str">
        <f>IF(Table1[[#This Row],[Posting Date]]&lt;&gt;"",Table1[[#This Row],[Posting Date]],"")</f>
        <v/>
      </c>
      <c r="AJ174" s="46"/>
      <c r="AK174" s="46" t="str">
        <f>IF(Table1[[#This Row],[Description]]&lt;&gt;"",Table1[[#This Row],[Description]],"")</f>
        <v/>
      </c>
      <c r="AL174" s="46" t="str">
        <f>IF(Table1[[#This Row],[Posting Date]]&lt;&gt;"",Table1[[#This Row],[Reference Number]],"")</f>
        <v/>
      </c>
      <c r="AM174" s="46" t="str">
        <f>TRIM(Table1[[#This Row],[Line '#]])</f>
        <v/>
      </c>
      <c r="AN174" s="46" t="str">
        <f>TRIM(Table1[[#This Row],[Account]])</f>
        <v/>
      </c>
      <c r="AO174" s="46" t="str">
        <f>IF(Table1[[#This Row],[Posting Date]]&lt;&gt;"",$D$5,"")</f>
        <v/>
      </c>
      <c r="AP174" s="46" t="str">
        <f>TRIM(Table1[[#This Row],[Departments-Prgrams]])</f>
        <v/>
      </c>
      <c r="AQ174" s="46" t="str">
        <f>TRIM(Table1[[#This Row],[Grant]])</f>
        <v/>
      </c>
      <c r="AR174" s="46" t="str">
        <f>TRIM(Table1[[#This Row],[Staff ID]])</f>
        <v/>
      </c>
      <c r="AS174" s="46" t="str">
        <f>IF(TRIM(Table1[[#This Row],[Budget Code]])=0,"",TRIM(Table1[[#This Row],[Budget Code]]))</f>
        <v/>
      </c>
      <c r="AT174" s="46" t="str">
        <f>IF(Table1[[#This Row],[Line Description]]&lt;&gt;"",Table1[[#This Row],[Line Description]],"")</f>
        <v/>
      </c>
      <c r="AU174" s="46" t="str">
        <f>IF(Table1[[#This Row],[Cur_Amount Debit]]&gt;0,ROUND(Table1[[#This Row],[Cur_Amount Debit]],2),"")</f>
        <v/>
      </c>
      <c r="AV174" s="46" t="str">
        <f>IF(Table1[[#This Row],[Cur_Amount Credit]]&gt;0,ROUND(Table1[[#This Row],[Cur_Amount Credit]],2),"")</f>
        <v/>
      </c>
      <c r="AW174" s="46" t="str">
        <f>LEFT(Table1[[#This Row],[Cur]],3)</f>
        <v/>
      </c>
      <c r="AX174" s="59"/>
      <c r="AY174" s="46"/>
      <c r="AZ174" s="46" t="str">
        <f>IF(Table1[[#This Row],[Cur]]&lt;&gt;"",IF(Table1[[#This Row],[Cur]]="USD","",ExchangeRate),"")</f>
        <v/>
      </c>
      <c r="BA174" s="46" t="str">
        <f>IF(Table1[[#This Row],[Grant]]&lt;&gt;"",VLOOKUP(Table1[[#This Row],[Grant]],Grants!B:D,3),"")</f>
        <v/>
      </c>
      <c r="BB174" s="46" t="str">
        <f>TRIM(Table1[[#This Row],[Vendor ID]])</f>
        <v/>
      </c>
      <c r="BC174">
        <f>IF(Table1[[#This Row],[Reference Number]]=Q173,BC173,BC173+1)</f>
        <v>2</v>
      </c>
    </row>
    <row r="175" spans="1:55" ht="11.25" hidden="1" customHeight="1">
      <c r="A175" s="1"/>
      <c r="B175" s="88" t="str">
        <f>IF(Table1[[#This Row],[Posting Date]]&lt;&gt;"",IF(Table1[[#This Row],[Reference Number]]=Q174,B174+1,1),"")</f>
        <v/>
      </c>
      <c r="C175" s="61"/>
      <c r="D175" s="61"/>
      <c r="E175" s="218"/>
      <c r="F175" s="143" t="str">
        <f>IFERROR(IF(VLOOKUP(Table1[[#This Row],[Budget Code Description]],Dimentions!$X$6:$AC$132,2,FALSE)="","",VLOOKUP(Table1[[#This Row],[Budget Code Description]],Dimentions!$X$6:$AC$132,2,FALSE)),"")</f>
        <v/>
      </c>
      <c r="G175" s="143" t="str">
        <f>IFERROR(VLOOKUP(Table1[[#This Row],[Budget Code Description]],Dimentions!$X$6:$AC$132,3,FALSE),"")</f>
        <v/>
      </c>
      <c r="H175" s="64" t="str">
        <f>IFERROR(VLOOKUP(Table1[[#This Row],[Account]],Dimentions!$S$6:$V$233,2,FALSE),"")</f>
        <v/>
      </c>
      <c r="I175" s="62">
        <f>_xlfn.NUMBERVALUE(LEFT(Table1[[#This Row],[Account]],1))</f>
        <v>0</v>
      </c>
      <c r="J175" s="62" t="str">
        <f>IFERROR(VLOOKUP(Table1[[#This Row],[Budget Code Description]],Table6[#All],7,FALSE),"")</f>
        <v/>
      </c>
      <c r="K175" s="143" t="str">
        <f>IFERROR(VLOOKUP(Table1[[#This Row],[Budget Code Description]],Table6[#All],8,FALSE),"")</f>
        <v/>
      </c>
      <c r="L175" s="63"/>
      <c r="M175" s="65" t="str">
        <f>IFERROR(VLOOKUP(Table1[[#This Row],[Staff ID]],Table2[],2,FALSE),"")</f>
        <v/>
      </c>
      <c r="N175" s="211" t="str">
        <f>IFERROR(IF(VLOOKUP(Table1[[#This Row],[Budget Code Description]],Dimentions!$X$6:$AC$97,4,FALSE)="","",VLOOKUP(Table1[[#This Row],[Budget Code Description]],Dimentions!$X$6:$AC$97,4,FALSE)),"")</f>
        <v/>
      </c>
      <c r="O175" s="65" t="str">
        <f>IFERROR(VLOOKUP(Table1[[#This Row],[Vendor ID]],Table549[],2,FALSE),"")</f>
        <v/>
      </c>
      <c r="P175" s="63"/>
      <c r="Q175" s="143" t="str">
        <f>IF(Table1[[#This Row],[Posting Date]]&lt;&gt;"",$D$9,"")</f>
        <v/>
      </c>
      <c r="R175" s="159" t="str">
        <f>IF(Table1[[#This Row],[Posting Date]]&lt;&gt;"",$D$10,"")</f>
        <v/>
      </c>
      <c r="S175" s="66"/>
      <c r="T175" s="63"/>
      <c r="U175" s="67"/>
      <c r="V175" s="67"/>
      <c r="W175" s="67" t="str">
        <f t="shared" si="3"/>
        <v/>
      </c>
      <c r="X175" s="161" t="str">
        <f>IF(E175="","",(IF(Table1[[#This Row],[Cur]]="USD",Table1[[#This Row],[Cur_Amount Debit]],Table1[[#This Row],[Cur_Amount Debit]]/Table1[[#This Row],[Exchange Rate]])))</f>
        <v/>
      </c>
      <c r="Y175" s="161" t="str">
        <f>IF(E175="","",(IF(Table1[[#This Row],[Cur]]="USD",Table1[[#This Row],[Cur_Amount Credit]],Table1[[#This Row],[Cur_Amount Credit]]/ExchangeRate)))</f>
        <v/>
      </c>
      <c r="Z175" s="203" t="str">
        <f>IF(E175="","",(Table1[[#This Row],[Debit USD]]-Table1[[#This Row],[Credit USD]]))</f>
        <v/>
      </c>
      <c r="AA175" s="122"/>
      <c r="AB175" s="1"/>
      <c r="AC175" s="15"/>
      <c r="AD175" s="15" t="str">
        <f>IF(AND(OR(Table1[[#This Row],[Account]]="15030",Table1[[#This Row],[Account]]="15035",Table1[[#This Row],[Account]]="20150"),Table1[[#This Row],[Vendor ID]]=""),1,"")</f>
        <v/>
      </c>
      <c r="AE175" s="15"/>
      <c r="AF175" s="15"/>
      <c r="AG175" s="15"/>
      <c r="AH175" s="46" t="str">
        <f>IF(Table1[[#This Row],[Posting Date]]&lt;&gt;"","GJ-"&amp;CountryID,"")</f>
        <v/>
      </c>
      <c r="AI175" s="59" t="str">
        <f>IF(Table1[[#This Row],[Posting Date]]&lt;&gt;"",Table1[[#This Row],[Posting Date]],"")</f>
        <v/>
      </c>
      <c r="AJ175" s="46"/>
      <c r="AK175" s="46" t="str">
        <f>IF(Table1[[#This Row],[Description]]&lt;&gt;"",Table1[[#This Row],[Description]],"")</f>
        <v/>
      </c>
      <c r="AL175" s="46" t="str">
        <f>IF(Table1[[#This Row],[Posting Date]]&lt;&gt;"",Table1[[#This Row],[Reference Number]],"")</f>
        <v/>
      </c>
      <c r="AM175" s="46" t="str">
        <f>TRIM(Table1[[#This Row],[Line '#]])</f>
        <v/>
      </c>
      <c r="AN175" s="46" t="str">
        <f>TRIM(Table1[[#This Row],[Account]])</f>
        <v/>
      </c>
      <c r="AO175" s="46" t="str">
        <f>IF(Table1[[#This Row],[Posting Date]]&lt;&gt;"",$D$5,"")</f>
        <v/>
      </c>
      <c r="AP175" s="46" t="str">
        <f>TRIM(Table1[[#This Row],[Departments-Prgrams]])</f>
        <v/>
      </c>
      <c r="AQ175" s="46" t="str">
        <f>TRIM(Table1[[#This Row],[Grant]])</f>
        <v/>
      </c>
      <c r="AR175" s="46" t="str">
        <f>TRIM(Table1[[#This Row],[Staff ID]])</f>
        <v/>
      </c>
      <c r="AS175" s="46" t="str">
        <f>IF(TRIM(Table1[[#This Row],[Budget Code]])=0,"",TRIM(Table1[[#This Row],[Budget Code]]))</f>
        <v/>
      </c>
      <c r="AT175" s="46" t="str">
        <f>IF(Table1[[#This Row],[Line Description]]&lt;&gt;"",Table1[[#This Row],[Line Description]],"")</f>
        <v/>
      </c>
      <c r="AU175" s="46" t="str">
        <f>IF(Table1[[#This Row],[Cur_Amount Debit]]&gt;0,ROUND(Table1[[#This Row],[Cur_Amount Debit]],2),"")</f>
        <v/>
      </c>
      <c r="AV175" s="46" t="str">
        <f>IF(Table1[[#This Row],[Cur_Amount Credit]]&gt;0,ROUND(Table1[[#This Row],[Cur_Amount Credit]],2),"")</f>
        <v/>
      </c>
      <c r="AW175" s="46" t="str">
        <f>LEFT(Table1[[#This Row],[Cur]],3)</f>
        <v/>
      </c>
      <c r="AX175" s="59"/>
      <c r="AY175" s="46"/>
      <c r="AZ175" s="46" t="str">
        <f>IF(Table1[[#This Row],[Cur]]&lt;&gt;"",IF(Table1[[#This Row],[Cur]]="USD","",ExchangeRate),"")</f>
        <v/>
      </c>
      <c r="BA175" s="46" t="str">
        <f>IF(Table1[[#This Row],[Grant]]&lt;&gt;"",VLOOKUP(Table1[[#This Row],[Grant]],Grants!B:D,3),"")</f>
        <v/>
      </c>
      <c r="BB175" s="46" t="str">
        <f>TRIM(Table1[[#This Row],[Vendor ID]])</f>
        <v/>
      </c>
      <c r="BC175">
        <f>IF(Table1[[#This Row],[Reference Number]]=Q174,BC174,BC174+1)</f>
        <v>2</v>
      </c>
    </row>
    <row r="176" spans="1:55" ht="11.25" hidden="1" customHeight="1">
      <c r="A176" s="1"/>
      <c r="B176" s="88" t="str">
        <f>IF(Table1[[#This Row],[Posting Date]]&lt;&gt;"",IF(Table1[[#This Row],[Reference Number]]=Q175,B175+1,1),"")</f>
        <v/>
      </c>
      <c r="C176" s="61"/>
      <c r="D176" s="61"/>
      <c r="E176" s="218"/>
      <c r="F176" s="143" t="str">
        <f>IFERROR(IF(VLOOKUP(Table1[[#This Row],[Budget Code Description]],Dimentions!$X$6:$AC$132,2,FALSE)="","",VLOOKUP(Table1[[#This Row],[Budget Code Description]],Dimentions!$X$6:$AC$132,2,FALSE)),"")</f>
        <v/>
      </c>
      <c r="G176" s="143" t="str">
        <f>IFERROR(VLOOKUP(Table1[[#This Row],[Budget Code Description]],Dimentions!$X$6:$AC$132,3,FALSE),"")</f>
        <v/>
      </c>
      <c r="H176" s="64" t="str">
        <f>IFERROR(VLOOKUP(Table1[[#This Row],[Account]],Dimentions!$S$6:$V$233,2,FALSE),"")</f>
        <v/>
      </c>
      <c r="I176" s="62">
        <f>_xlfn.NUMBERVALUE(LEFT(Table1[[#This Row],[Account]],1))</f>
        <v>0</v>
      </c>
      <c r="J176" s="62" t="str">
        <f>IFERROR(VLOOKUP(Table1[[#This Row],[Budget Code Description]],Table6[#All],7,FALSE),"")</f>
        <v/>
      </c>
      <c r="K176" s="143" t="str">
        <f>IFERROR(VLOOKUP(Table1[[#This Row],[Budget Code Description]],Table6[#All],8,FALSE),"")</f>
        <v/>
      </c>
      <c r="L176" s="63"/>
      <c r="M176" s="65" t="str">
        <f>IFERROR(VLOOKUP(Table1[[#This Row],[Staff ID]],Table2[],2,FALSE),"")</f>
        <v/>
      </c>
      <c r="N176" s="211" t="str">
        <f>IFERROR(IF(VLOOKUP(Table1[[#This Row],[Budget Code Description]],Dimentions!$X$6:$AC$97,4,FALSE)="","",VLOOKUP(Table1[[#This Row],[Budget Code Description]],Dimentions!$X$6:$AC$97,4,FALSE)),"")</f>
        <v/>
      </c>
      <c r="O176" s="65" t="str">
        <f>IFERROR(VLOOKUP(Table1[[#This Row],[Vendor ID]],Table549[],2,FALSE),"")</f>
        <v/>
      </c>
      <c r="P176" s="63"/>
      <c r="Q176" s="143" t="str">
        <f>IF(Table1[[#This Row],[Posting Date]]&lt;&gt;"",$D$9,"")</f>
        <v/>
      </c>
      <c r="R176" s="159" t="str">
        <f>IF(Table1[[#This Row],[Posting Date]]&lt;&gt;"",$D$10,"")</f>
        <v/>
      </c>
      <c r="S176" s="66"/>
      <c r="T176" s="63"/>
      <c r="U176" s="67"/>
      <c r="V176" s="67"/>
      <c r="W176" s="67" t="str">
        <f t="shared" si="3"/>
        <v/>
      </c>
      <c r="X176" s="161" t="str">
        <f>IF(E176="","",(IF(Table1[[#This Row],[Cur]]="USD",Table1[[#This Row],[Cur_Amount Debit]],Table1[[#This Row],[Cur_Amount Debit]]/Table1[[#This Row],[Exchange Rate]])))</f>
        <v/>
      </c>
      <c r="Y176" s="161" t="str">
        <f>IF(E176="","",(IF(Table1[[#This Row],[Cur]]="USD",Table1[[#This Row],[Cur_Amount Credit]],Table1[[#This Row],[Cur_Amount Credit]]/ExchangeRate)))</f>
        <v/>
      </c>
      <c r="Z176" s="203" t="str">
        <f>IF(E176="","",(Table1[[#This Row],[Debit USD]]-Table1[[#This Row],[Credit USD]]))</f>
        <v/>
      </c>
      <c r="AA176" s="122"/>
      <c r="AB176" s="1"/>
      <c r="AC176" s="15"/>
      <c r="AD176" s="15" t="str">
        <f>IF(AND(OR(Table1[[#This Row],[Account]]="15030",Table1[[#This Row],[Account]]="15035",Table1[[#This Row],[Account]]="20150"),Table1[[#This Row],[Vendor ID]]=""),1,"")</f>
        <v/>
      </c>
      <c r="AE176" s="15"/>
      <c r="AF176" s="15"/>
      <c r="AG176" s="15"/>
      <c r="AH176" s="46" t="str">
        <f>IF(Table1[[#This Row],[Posting Date]]&lt;&gt;"","GJ-"&amp;CountryID,"")</f>
        <v/>
      </c>
      <c r="AI176" s="59" t="str">
        <f>IF(Table1[[#This Row],[Posting Date]]&lt;&gt;"",Table1[[#This Row],[Posting Date]],"")</f>
        <v/>
      </c>
      <c r="AJ176" s="46"/>
      <c r="AK176" s="46" t="str">
        <f>IF(Table1[[#This Row],[Description]]&lt;&gt;"",Table1[[#This Row],[Description]],"")</f>
        <v/>
      </c>
      <c r="AL176" s="46" t="str">
        <f>IF(Table1[[#This Row],[Posting Date]]&lt;&gt;"",Table1[[#This Row],[Reference Number]],"")</f>
        <v/>
      </c>
      <c r="AM176" s="46" t="str">
        <f>TRIM(Table1[[#This Row],[Line '#]])</f>
        <v/>
      </c>
      <c r="AN176" s="46" t="str">
        <f>TRIM(Table1[[#This Row],[Account]])</f>
        <v/>
      </c>
      <c r="AO176" s="46" t="str">
        <f>IF(Table1[[#This Row],[Posting Date]]&lt;&gt;"",$D$5,"")</f>
        <v/>
      </c>
      <c r="AP176" s="46" t="str">
        <f>TRIM(Table1[[#This Row],[Departments-Prgrams]])</f>
        <v/>
      </c>
      <c r="AQ176" s="46" t="str">
        <f>TRIM(Table1[[#This Row],[Grant]])</f>
        <v/>
      </c>
      <c r="AR176" s="46" t="str">
        <f>TRIM(Table1[[#This Row],[Staff ID]])</f>
        <v/>
      </c>
      <c r="AS176" s="46" t="str">
        <f>IF(TRIM(Table1[[#This Row],[Budget Code]])=0,"",TRIM(Table1[[#This Row],[Budget Code]]))</f>
        <v/>
      </c>
      <c r="AT176" s="46" t="str">
        <f>IF(Table1[[#This Row],[Line Description]]&lt;&gt;"",Table1[[#This Row],[Line Description]],"")</f>
        <v/>
      </c>
      <c r="AU176" s="46" t="str">
        <f>IF(Table1[[#This Row],[Cur_Amount Debit]]&gt;0,ROUND(Table1[[#This Row],[Cur_Amount Debit]],2),"")</f>
        <v/>
      </c>
      <c r="AV176" s="46" t="str">
        <f>IF(Table1[[#This Row],[Cur_Amount Credit]]&gt;0,ROUND(Table1[[#This Row],[Cur_Amount Credit]],2),"")</f>
        <v/>
      </c>
      <c r="AW176" s="46" t="str">
        <f>LEFT(Table1[[#This Row],[Cur]],3)</f>
        <v/>
      </c>
      <c r="AX176" s="59"/>
      <c r="AY176" s="46"/>
      <c r="AZ176" s="46" t="str">
        <f>IF(Table1[[#This Row],[Cur]]&lt;&gt;"",IF(Table1[[#This Row],[Cur]]="USD","",ExchangeRate),"")</f>
        <v/>
      </c>
      <c r="BA176" s="46" t="str">
        <f>IF(Table1[[#This Row],[Grant]]&lt;&gt;"",VLOOKUP(Table1[[#This Row],[Grant]],Grants!B:D,3),"")</f>
        <v/>
      </c>
      <c r="BB176" s="46" t="str">
        <f>TRIM(Table1[[#This Row],[Vendor ID]])</f>
        <v/>
      </c>
      <c r="BC176">
        <f>IF(Table1[[#This Row],[Reference Number]]=Q175,BC175,BC175+1)</f>
        <v>2</v>
      </c>
    </row>
    <row r="177" spans="1:55" ht="11.25" hidden="1" customHeight="1">
      <c r="A177" s="1"/>
      <c r="B177" s="88" t="str">
        <f>IF(Table1[[#This Row],[Posting Date]]&lt;&gt;"",IF(Table1[[#This Row],[Reference Number]]=Q176,B176+1,1),"")</f>
        <v/>
      </c>
      <c r="C177" s="61"/>
      <c r="D177" s="61"/>
      <c r="E177" s="218"/>
      <c r="F177" s="143" t="str">
        <f>IFERROR(IF(VLOOKUP(Table1[[#This Row],[Budget Code Description]],Dimentions!$X$6:$AC$132,2,FALSE)="","",VLOOKUP(Table1[[#This Row],[Budget Code Description]],Dimentions!$X$6:$AC$132,2,FALSE)),"")</f>
        <v/>
      </c>
      <c r="G177" s="143" t="str">
        <f>IFERROR(VLOOKUP(Table1[[#This Row],[Budget Code Description]],Dimentions!$X$6:$AC$132,3,FALSE),"")</f>
        <v/>
      </c>
      <c r="H177" s="64" t="str">
        <f>IFERROR(VLOOKUP(Table1[[#This Row],[Account]],Dimentions!$S$6:$V$233,2,FALSE),"")</f>
        <v/>
      </c>
      <c r="I177" s="62">
        <f>_xlfn.NUMBERVALUE(LEFT(Table1[[#This Row],[Account]],1))</f>
        <v>0</v>
      </c>
      <c r="J177" s="62" t="str">
        <f>IFERROR(VLOOKUP(Table1[[#This Row],[Budget Code Description]],Table6[#All],7,FALSE),"")</f>
        <v/>
      </c>
      <c r="K177" s="143" t="str">
        <f>IFERROR(VLOOKUP(Table1[[#This Row],[Budget Code Description]],Table6[#All],8,FALSE),"")</f>
        <v/>
      </c>
      <c r="L177" s="63"/>
      <c r="M177" s="65" t="str">
        <f>IFERROR(VLOOKUP(Table1[[#This Row],[Staff ID]],Table2[],2,FALSE),"")</f>
        <v/>
      </c>
      <c r="N177" s="211" t="str">
        <f>IFERROR(IF(VLOOKUP(Table1[[#This Row],[Budget Code Description]],Dimentions!$X$6:$AC$97,4,FALSE)="","",VLOOKUP(Table1[[#This Row],[Budget Code Description]],Dimentions!$X$6:$AC$97,4,FALSE)),"")</f>
        <v/>
      </c>
      <c r="O177" s="65" t="str">
        <f>IFERROR(VLOOKUP(Table1[[#This Row],[Vendor ID]],Table549[],2,FALSE),"")</f>
        <v/>
      </c>
      <c r="P177" s="63"/>
      <c r="Q177" s="143" t="str">
        <f>IF(Table1[[#This Row],[Posting Date]]&lt;&gt;"",$D$9,"")</f>
        <v/>
      </c>
      <c r="R177" s="159" t="str">
        <f>IF(Table1[[#This Row],[Posting Date]]&lt;&gt;"",$D$10,"")</f>
        <v/>
      </c>
      <c r="S177" s="66"/>
      <c r="T177" s="63"/>
      <c r="U177" s="67"/>
      <c r="V177" s="67"/>
      <c r="W177" s="67" t="str">
        <f t="shared" si="3"/>
        <v/>
      </c>
      <c r="X177" s="161" t="str">
        <f>IF(E177="","",(IF(Table1[[#This Row],[Cur]]="USD",Table1[[#This Row],[Cur_Amount Debit]],Table1[[#This Row],[Cur_Amount Debit]]/Table1[[#This Row],[Exchange Rate]])))</f>
        <v/>
      </c>
      <c r="Y177" s="161" t="str">
        <f>IF(E177="","",(IF(Table1[[#This Row],[Cur]]="USD",Table1[[#This Row],[Cur_Amount Credit]],Table1[[#This Row],[Cur_Amount Credit]]/ExchangeRate)))</f>
        <v/>
      </c>
      <c r="Z177" s="203" t="str">
        <f>IF(E177="","",(Table1[[#This Row],[Debit USD]]-Table1[[#This Row],[Credit USD]]))</f>
        <v/>
      </c>
      <c r="AA177" s="122"/>
      <c r="AB177" s="1"/>
      <c r="AC177" s="15"/>
      <c r="AD177" s="15" t="str">
        <f>IF(AND(OR(Table1[[#This Row],[Account]]="15030",Table1[[#This Row],[Account]]="15035",Table1[[#This Row],[Account]]="20150"),Table1[[#This Row],[Vendor ID]]=""),1,"")</f>
        <v/>
      </c>
      <c r="AE177" s="15"/>
      <c r="AF177" s="15"/>
      <c r="AG177" s="15"/>
      <c r="AH177" s="46" t="str">
        <f>IF(Table1[[#This Row],[Posting Date]]&lt;&gt;"","GJ-"&amp;CountryID,"")</f>
        <v/>
      </c>
      <c r="AI177" s="59" t="str">
        <f>IF(Table1[[#This Row],[Posting Date]]&lt;&gt;"",Table1[[#This Row],[Posting Date]],"")</f>
        <v/>
      </c>
      <c r="AJ177" s="46"/>
      <c r="AK177" s="46" t="str">
        <f>IF(Table1[[#This Row],[Description]]&lt;&gt;"",Table1[[#This Row],[Description]],"")</f>
        <v/>
      </c>
      <c r="AL177" s="46" t="str">
        <f>IF(Table1[[#This Row],[Posting Date]]&lt;&gt;"",Table1[[#This Row],[Reference Number]],"")</f>
        <v/>
      </c>
      <c r="AM177" s="46" t="str">
        <f>TRIM(Table1[[#This Row],[Line '#]])</f>
        <v/>
      </c>
      <c r="AN177" s="46" t="str">
        <f>TRIM(Table1[[#This Row],[Account]])</f>
        <v/>
      </c>
      <c r="AO177" s="46" t="str">
        <f>IF(Table1[[#This Row],[Posting Date]]&lt;&gt;"",$D$5,"")</f>
        <v/>
      </c>
      <c r="AP177" s="46" t="str">
        <f>TRIM(Table1[[#This Row],[Departments-Prgrams]])</f>
        <v/>
      </c>
      <c r="AQ177" s="46" t="str">
        <f>TRIM(Table1[[#This Row],[Grant]])</f>
        <v/>
      </c>
      <c r="AR177" s="46" t="str">
        <f>TRIM(Table1[[#This Row],[Staff ID]])</f>
        <v/>
      </c>
      <c r="AS177" s="46" t="str">
        <f>IF(TRIM(Table1[[#This Row],[Budget Code]])=0,"",TRIM(Table1[[#This Row],[Budget Code]]))</f>
        <v/>
      </c>
      <c r="AT177" s="46" t="str">
        <f>IF(Table1[[#This Row],[Line Description]]&lt;&gt;"",Table1[[#This Row],[Line Description]],"")</f>
        <v/>
      </c>
      <c r="AU177" s="46" t="str">
        <f>IF(Table1[[#This Row],[Cur_Amount Debit]]&gt;0,ROUND(Table1[[#This Row],[Cur_Amount Debit]],2),"")</f>
        <v/>
      </c>
      <c r="AV177" s="46" t="str">
        <f>IF(Table1[[#This Row],[Cur_Amount Credit]]&gt;0,ROUND(Table1[[#This Row],[Cur_Amount Credit]],2),"")</f>
        <v/>
      </c>
      <c r="AW177" s="46" t="str">
        <f>LEFT(Table1[[#This Row],[Cur]],3)</f>
        <v/>
      </c>
      <c r="AX177" s="59"/>
      <c r="AY177" s="46"/>
      <c r="AZ177" s="46" t="str">
        <f>IF(Table1[[#This Row],[Cur]]&lt;&gt;"",IF(Table1[[#This Row],[Cur]]="USD","",ExchangeRate),"")</f>
        <v/>
      </c>
      <c r="BA177" s="46" t="str">
        <f>IF(Table1[[#This Row],[Grant]]&lt;&gt;"",VLOOKUP(Table1[[#This Row],[Grant]],Grants!B:D,3),"")</f>
        <v/>
      </c>
      <c r="BB177" s="46" t="str">
        <f>TRIM(Table1[[#This Row],[Vendor ID]])</f>
        <v/>
      </c>
      <c r="BC177">
        <f>IF(Table1[[#This Row],[Reference Number]]=Q176,BC176,BC176+1)</f>
        <v>2</v>
      </c>
    </row>
    <row r="178" spans="1:55" ht="11.25" hidden="1" customHeight="1">
      <c r="A178" s="1"/>
      <c r="B178" s="88" t="str">
        <f>IF(Table1[[#This Row],[Posting Date]]&lt;&gt;"",IF(Table1[[#This Row],[Reference Number]]=Q177,B177+1,1),"")</f>
        <v/>
      </c>
      <c r="C178" s="61"/>
      <c r="D178" s="61"/>
      <c r="E178" s="218"/>
      <c r="F178" s="143" t="str">
        <f>IFERROR(IF(VLOOKUP(Table1[[#This Row],[Budget Code Description]],Dimentions!$X$6:$AC$132,2,FALSE)="","",VLOOKUP(Table1[[#This Row],[Budget Code Description]],Dimentions!$X$6:$AC$132,2,FALSE)),"")</f>
        <v/>
      </c>
      <c r="G178" s="143" t="str">
        <f>IFERROR(VLOOKUP(Table1[[#This Row],[Budget Code Description]],Dimentions!$X$6:$AC$132,3,FALSE),"")</f>
        <v/>
      </c>
      <c r="H178" s="64" t="str">
        <f>IFERROR(VLOOKUP(Table1[[#This Row],[Account]],Dimentions!$S$6:$V$233,2,FALSE),"")</f>
        <v/>
      </c>
      <c r="I178" s="62">
        <f>_xlfn.NUMBERVALUE(LEFT(Table1[[#This Row],[Account]],1))</f>
        <v>0</v>
      </c>
      <c r="J178" s="62" t="str">
        <f>IFERROR(VLOOKUP(Table1[[#This Row],[Budget Code Description]],Table6[#All],7,FALSE),"")</f>
        <v/>
      </c>
      <c r="K178" s="143" t="str">
        <f>IFERROR(VLOOKUP(Table1[[#This Row],[Budget Code Description]],Table6[#All],8,FALSE),"")</f>
        <v/>
      </c>
      <c r="L178" s="63"/>
      <c r="M178" s="65" t="str">
        <f>IFERROR(VLOOKUP(Table1[[#This Row],[Staff ID]],Table2[],2,FALSE),"")</f>
        <v/>
      </c>
      <c r="N178" s="211" t="str">
        <f>IFERROR(IF(VLOOKUP(Table1[[#This Row],[Budget Code Description]],Dimentions!$X$6:$AC$97,4,FALSE)="","",VLOOKUP(Table1[[#This Row],[Budget Code Description]],Dimentions!$X$6:$AC$97,4,FALSE)),"")</f>
        <v/>
      </c>
      <c r="O178" s="65" t="str">
        <f>IFERROR(VLOOKUP(Table1[[#This Row],[Vendor ID]],Table549[],2,FALSE),"")</f>
        <v/>
      </c>
      <c r="P178" s="63"/>
      <c r="Q178" s="143" t="str">
        <f>IF(Table1[[#This Row],[Posting Date]]&lt;&gt;"",$D$9,"")</f>
        <v/>
      </c>
      <c r="R178" s="159" t="str">
        <f>IF(Table1[[#This Row],[Posting Date]]&lt;&gt;"",$D$10,"")</f>
        <v/>
      </c>
      <c r="S178" s="66"/>
      <c r="T178" s="63"/>
      <c r="U178" s="67"/>
      <c r="V178" s="67"/>
      <c r="W178" s="67" t="str">
        <f t="shared" si="3"/>
        <v/>
      </c>
      <c r="X178" s="161" t="str">
        <f>IF(E178="","",(IF(Table1[[#This Row],[Cur]]="USD",Table1[[#This Row],[Cur_Amount Debit]],Table1[[#This Row],[Cur_Amount Debit]]/Table1[[#This Row],[Exchange Rate]])))</f>
        <v/>
      </c>
      <c r="Y178" s="161" t="str">
        <f>IF(E178="","",(IF(Table1[[#This Row],[Cur]]="USD",Table1[[#This Row],[Cur_Amount Credit]],Table1[[#This Row],[Cur_Amount Credit]]/ExchangeRate)))</f>
        <v/>
      </c>
      <c r="Z178" s="203" t="str">
        <f>IF(E178="","",(Table1[[#This Row],[Debit USD]]-Table1[[#This Row],[Credit USD]]))</f>
        <v/>
      </c>
      <c r="AA178" s="122"/>
      <c r="AB178" s="1"/>
      <c r="AC178" s="15"/>
      <c r="AD178" s="15" t="str">
        <f>IF(AND(OR(Table1[[#This Row],[Account]]="15030",Table1[[#This Row],[Account]]="15035",Table1[[#This Row],[Account]]="20150"),Table1[[#This Row],[Vendor ID]]=""),1,"")</f>
        <v/>
      </c>
      <c r="AE178" s="15"/>
      <c r="AF178" s="15"/>
      <c r="AG178" s="15"/>
      <c r="AH178" s="46" t="str">
        <f>IF(Table1[[#This Row],[Posting Date]]&lt;&gt;"","GJ-"&amp;CountryID,"")</f>
        <v/>
      </c>
      <c r="AI178" s="59" t="str">
        <f>IF(Table1[[#This Row],[Posting Date]]&lt;&gt;"",Table1[[#This Row],[Posting Date]],"")</f>
        <v/>
      </c>
      <c r="AJ178" s="46"/>
      <c r="AK178" s="46" t="str">
        <f>IF(Table1[[#This Row],[Description]]&lt;&gt;"",Table1[[#This Row],[Description]],"")</f>
        <v/>
      </c>
      <c r="AL178" s="46" t="str">
        <f>IF(Table1[[#This Row],[Posting Date]]&lt;&gt;"",Table1[[#This Row],[Reference Number]],"")</f>
        <v/>
      </c>
      <c r="AM178" s="46" t="str">
        <f>TRIM(Table1[[#This Row],[Line '#]])</f>
        <v/>
      </c>
      <c r="AN178" s="46" t="str">
        <f>TRIM(Table1[[#This Row],[Account]])</f>
        <v/>
      </c>
      <c r="AO178" s="46" t="str">
        <f>IF(Table1[[#This Row],[Posting Date]]&lt;&gt;"",$D$5,"")</f>
        <v/>
      </c>
      <c r="AP178" s="46" t="str">
        <f>TRIM(Table1[[#This Row],[Departments-Prgrams]])</f>
        <v/>
      </c>
      <c r="AQ178" s="46" t="str">
        <f>TRIM(Table1[[#This Row],[Grant]])</f>
        <v/>
      </c>
      <c r="AR178" s="46" t="str">
        <f>TRIM(Table1[[#This Row],[Staff ID]])</f>
        <v/>
      </c>
      <c r="AS178" s="46" t="str">
        <f>IF(TRIM(Table1[[#This Row],[Budget Code]])=0,"",TRIM(Table1[[#This Row],[Budget Code]]))</f>
        <v/>
      </c>
      <c r="AT178" s="46" t="str">
        <f>IF(Table1[[#This Row],[Line Description]]&lt;&gt;"",Table1[[#This Row],[Line Description]],"")</f>
        <v/>
      </c>
      <c r="AU178" s="46" t="str">
        <f>IF(Table1[[#This Row],[Cur_Amount Debit]]&gt;0,ROUND(Table1[[#This Row],[Cur_Amount Debit]],2),"")</f>
        <v/>
      </c>
      <c r="AV178" s="46" t="str">
        <f>IF(Table1[[#This Row],[Cur_Amount Credit]]&gt;0,ROUND(Table1[[#This Row],[Cur_Amount Credit]],2),"")</f>
        <v/>
      </c>
      <c r="AW178" s="46" t="str">
        <f>LEFT(Table1[[#This Row],[Cur]],3)</f>
        <v/>
      </c>
      <c r="AX178" s="59"/>
      <c r="AY178" s="46"/>
      <c r="AZ178" s="46" t="str">
        <f>IF(Table1[[#This Row],[Cur]]&lt;&gt;"",IF(Table1[[#This Row],[Cur]]="USD","",ExchangeRate),"")</f>
        <v/>
      </c>
      <c r="BA178" s="46" t="str">
        <f>IF(Table1[[#This Row],[Grant]]&lt;&gt;"",VLOOKUP(Table1[[#This Row],[Grant]],Grants!B:D,3),"")</f>
        <v/>
      </c>
      <c r="BB178" s="46" t="str">
        <f>TRIM(Table1[[#This Row],[Vendor ID]])</f>
        <v/>
      </c>
      <c r="BC178">
        <f>IF(Table1[[#This Row],[Reference Number]]=Q177,BC177,BC177+1)</f>
        <v>2</v>
      </c>
    </row>
    <row r="179" spans="1:55" ht="11.25" hidden="1" customHeight="1">
      <c r="A179" s="1"/>
      <c r="B179" s="88" t="str">
        <f>IF(Table1[[#This Row],[Posting Date]]&lt;&gt;"",IF(Table1[[#This Row],[Reference Number]]=Q178,B178+1,1),"")</f>
        <v/>
      </c>
      <c r="C179" s="61"/>
      <c r="D179" s="61"/>
      <c r="E179" s="218"/>
      <c r="F179" s="143" t="str">
        <f>IFERROR(IF(VLOOKUP(Table1[[#This Row],[Budget Code Description]],Dimentions!$X$6:$AC$132,2,FALSE)="","",VLOOKUP(Table1[[#This Row],[Budget Code Description]],Dimentions!$X$6:$AC$132,2,FALSE)),"")</f>
        <v/>
      </c>
      <c r="G179" s="143" t="str">
        <f>IFERROR(VLOOKUP(Table1[[#This Row],[Budget Code Description]],Dimentions!$X$6:$AC$132,3,FALSE),"")</f>
        <v/>
      </c>
      <c r="H179" s="64" t="str">
        <f>IFERROR(VLOOKUP(Table1[[#This Row],[Account]],Dimentions!$S$6:$V$233,2,FALSE),"")</f>
        <v/>
      </c>
      <c r="I179" s="62">
        <f>_xlfn.NUMBERVALUE(LEFT(Table1[[#This Row],[Account]],1))</f>
        <v>0</v>
      </c>
      <c r="J179" s="62" t="str">
        <f>IFERROR(VLOOKUP(Table1[[#This Row],[Budget Code Description]],Table6[#All],7,FALSE),"")</f>
        <v/>
      </c>
      <c r="K179" s="143" t="str">
        <f>IFERROR(VLOOKUP(Table1[[#This Row],[Budget Code Description]],Table6[#All],8,FALSE),"")</f>
        <v/>
      </c>
      <c r="L179" s="63"/>
      <c r="M179" s="65" t="str">
        <f>IFERROR(VLOOKUP(Table1[[#This Row],[Staff ID]],Table2[],2,FALSE),"")</f>
        <v/>
      </c>
      <c r="N179" s="211" t="str">
        <f>IFERROR(IF(VLOOKUP(Table1[[#This Row],[Budget Code Description]],Dimentions!$X$6:$AC$97,4,FALSE)="","",VLOOKUP(Table1[[#This Row],[Budget Code Description]],Dimentions!$X$6:$AC$97,4,FALSE)),"")</f>
        <v/>
      </c>
      <c r="O179" s="65" t="str">
        <f>IFERROR(VLOOKUP(Table1[[#This Row],[Vendor ID]],Table549[],2,FALSE),"")</f>
        <v/>
      </c>
      <c r="P179" s="63"/>
      <c r="Q179" s="143" t="str">
        <f>IF(Table1[[#This Row],[Posting Date]]&lt;&gt;"",$D$9,"")</f>
        <v/>
      </c>
      <c r="R179" s="159" t="str">
        <f>IF(Table1[[#This Row],[Posting Date]]&lt;&gt;"",$D$10,"")</f>
        <v/>
      </c>
      <c r="S179" s="66"/>
      <c r="T179" s="63"/>
      <c r="U179" s="67"/>
      <c r="V179" s="67"/>
      <c r="W179" s="67" t="str">
        <f t="shared" si="3"/>
        <v/>
      </c>
      <c r="X179" s="161" t="str">
        <f>IF(E179="","",(IF(Table1[[#This Row],[Cur]]="USD",Table1[[#This Row],[Cur_Amount Debit]],Table1[[#This Row],[Cur_Amount Debit]]/Table1[[#This Row],[Exchange Rate]])))</f>
        <v/>
      </c>
      <c r="Y179" s="161" t="str">
        <f>IF(E179="","",(IF(Table1[[#This Row],[Cur]]="USD",Table1[[#This Row],[Cur_Amount Credit]],Table1[[#This Row],[Cur_Amount Credit]]/ExchangeRate)))</f>
        <v/>
      </c>
      <c r="Z179" s="203" t="str">
        <f>IF(E179="","",(Table1[[#This Row],[Debit USD]]-Table1[[#This Row],[Credit USD]]))</f>
        <v/>
      </c>
      <c r="AA179" s="122"/>
      <c r="AB179" s="1"/>
      <c r="AC179" s="15"/>
      <c r="AD179" s="15" t="str">
        <f>IF(AND(OR(Table1[[#This Row],[Account]]="15030",Table1[[#This Row],[Account]]="15035",Table1[[#This Row],[Account]]="20150"),Table1[[#This Row],[Vendor ID]]=""),1,"")</f>
        <v/>
      </c>
      <c r="AE179" s="15"/>
      <c r="AF179" s="15"/>
      <c r="AG179" s="15"/>
      <c r="AH179" s="46" t="str">
        <f>IF(Table1[[#This Row],[Posting Date]]&lt;&gt;"","GJ-"&amp;CountryID,"")</f>
        <v/>
      </c>
      <c r="AI179" s="59" t="str">
        <f>IF(Table1[[#This Row],[Posting Date]]&lt;&gt;"",Table1[[#This Row],[Posting Date]],"")</f>
        <v/>
      </c>
      <c r="AJ179" s="46"/>
      <c r="AK179" s="46" t="str">
        <f>IF(Table1[[#This Row],[Description]]&lt;&gt;"",Table1[[#This Row],[Description]],"")</f>
        <v/>
      </c>
      <c r="AL179" s="46" t="str">
        <f>IF(Table1[[#This Row],[Posting Date]]&lt;&gt;"",Table1[[#This Row],[Reference Number]],"")</f>
        <v/>
      </c>
      <c r="AM179" s="46" t="str">
        <f>TRIM(Table1[[#This Row],[Line '#]])</f>
        <v/>
      </c>
      <c r="AN179" s="46" t="str">
        <f>TRIM(Table1[[#This Row],[Account]])</f>
        <v/>
      </c>
      <c r="AO179" s="46" t="str">
        <f>IF(Table1[[#This Row],[Posting Date]]&lt;&gt;"",$D$5,"")</f>
        <v/>
      </c>
      <c r="AP179" s="46" t="str">
        <f>TRIM(Table1[[#This Row],[Departments-Prgrams]])</f>
        <v/>
      </c>
      <c r="AQ179" s="46" t="str">
        <f>TRIM(Table1[[#This Row],[Grant]])</f>
        <v/>
      </c>
      <c r="AR179" s="46" t="str">
        <f>TRIM(Table1[[#This Row],[Staff ID]])</f>
        <v/>
      </c>
      <c r="AS179" s="46" t="str">
        <f>IF(TRIM(Table1[[#This Row],[Budget Code]])=0,"",TRIM(Table1[[#This Row],[Budget Code]]))</f>
        <v/>
      </c>
      <c r="AT179" s="46" t="str">
        <f>IF(Table1[[#This Row],[Line Description]]&lt;&gt;"",Table1[[#This Row],[Line Description]],"")</f>
        <v/>
      </c>
      <c r="AU179" s="46" t="str">
        <f>IF(Table1[[#This Row],[Cur_Amount Debit]]&gt;0,ROUND(Table1[[#This Row],[Cur_Amount Debit]],2),"")</f>
        <v/>
      </c>
      <c r="AV179" s="46" t="str">
        <f>IF(Table1[[#This Row],[Cur_Amount Credit]]&gt;0,ROUND(Table1[[#This Row],[Cur_Amount Credit]],2),"")</f>
        <v/>
      </c>
      <c r="AW179" s="46" t="str">
        <f>LEFT(Table1[[#This Row],[Cur]],3)</f>
        <v/>
      </c>
      <c r="AX179" s="59"/>
      <c r="AY179" s="46"/>
      <c r="AZ179" s="46" t="str">
        <f>IF(Table1[[#This Row],[Cur]]&lt;&gt;"",IF(Table1[[#This Row],[Cur]]="USD","",ExchangeRate),"")</f>
        <v/>
      </c>
      <c r="BA179" s="46" t="str">
        <f>IF(Table1[[#This Row],[Grant]]&lt;&gt;"",VLOOKUP(Table1[[#This Row],[Grant]],Grants!B:D,3),"")</f>
        <v/>
      </c>
      <c r="BB179" s="46" t="str">
        <f>TRIM(Table1[[#This Row],[Vendor ID]])</f>
        <v/>
      </c>
      <c r="BC179">
        <f>IF(Table1[[#This Row],[Reference Number]]=Q178,BC178,BC178+1)</f>
        <v>2</v>
      </c>
    </row>
    <row r="180" spans="1:55" ht="11.25" hidden="1" customHeight="1">
      <c r="A180" s="1"/>
      <c r="B180" s="88" t="str">
        <f>IF(Table1[[#This Row],[Posting Date]]&lt;&gt;"",IF(Table1[[#This Row],[Reference Number]]=Q179,B179+1,1),"")</f>
        <v/>
      </c>
      <c r="C180" s="61"/>
      <c r="D180" s="61"/>
      <c r="E180" s="218"/>
      <c r="F180" s="143" t="str">
        <f>IFERROR(IF(VLOOKUP(Table1[[#This Row],[Budget Code Description]],Dimentions!$X$6:$AC$132,2,FALSE)="","",VLOOKUP(Table1[[#This Row],[Budget Code Description]],Dimentions!$X$6:$AC$132,2,FALSE)),"")</f>
        <v/>
      </c>
      <c r="G180" s="143" t="str">
        <f>IFERROR(VLOOKUP(Table1[[#This Row],[Budget Code Description]],Dimentions!$X$6:$AC$132,3,FALSE),"")</f>
        <v/>
      </c>
      <c r="H180" s="64" t="str">
        <f>IFERROR(VLOOKUP(Table1[[#This Row],[Account]],Dimentions!$S$6:$V$233,2,FALSE),"")</f>
        <v/>
      </c>
      <c r="I180" s="62">
        <f>_xlfn.NUMBERVALUE(LEFT(Table1[[#This Row],[Account]],1))</f>
        <v>0</v>
      </c>
      <c r="J180" s="62" t="str">
        <f>IFERROR(VLOOKUP(Table1[[#This Row],[Budget Code Description]],Table6[#All],7,FALSE),"")</f>
        <v/>
      </c>
      <c r="K180" s="143" t="str">
        <f>IFERROR(VLOOKUP(Table1[[#This Row],[Budget Code Description]],Table6[#All],8,FALSE),"")</f>
        <v/>
      </c>
      <c r="L180" s="63"/>
      <c r="M180" s="65" t="str">
        <f>IFERROR(VLOOKUP(Table1[[#This Row],[Staff ID]],Table2[],2,FALSE),"")</f>
        <v/>
      </c>
      <c r="N180" s="211" t="str">
        <f>IFERROR(IF(VLOOKUP(Table1[[#This Row],[Budget Code Description]],Dimentions!$X$6:$AC$97,4,FALSE)="","",VLOOKUP(Table1[[#This Row],[Budget Code Description]],Dimentions!$X$6:$AC$97,4,FALSE)),"")</f>
        <v/>
      </c>
      <c r="O180" s="65" t="str">
        <f>IFERROR(VLOOKUP(Table1[[#This Row],[Vendor ID]],Table549[],2,FALSE),"")</f>
        <v/>
      </c>
      <c r="P180" s="63"/>
      <c r="Q180" s="143" t="str">
        <f>IF(Table1[[#This Row],[Posting Date]]&lt;&gt;"",$D$9,"")</f>
        <v/>
      </c>
      <c r="R180" s="159" t="str">
        <f>IF(Table1[[#This Row],[Posting Date]]&lt;&gt;"",$D$10,"")</f>
        <v/>
      </c>
      <c r="S180" s="66"/>
      <c r="T180" s="63"/>
      <c r="U180" s="67"/>
      <c r="V180" s="67"/>
      <c r="W180" s="67" t="str">
        <f t="shared" si="3"/>
        <v/>
      </c>
      <c r="X180" s="161" t="str">
        <f>IF(E180="","",(IF(Table1[[#This Row],[Cur]]="USD",Table1[[#This Row],[Cur_Amount Debit]],Table1[[#This Row],[Cur_Amount Debit]]/Table1[[#This Row],[Exchange Rate]])))</f>
        <v/>
      </c>
      <c r="Y180" s="161" t="str">
        <f>IF(E180="","",(IF(Table1[[#This Row],[Cur]]="USD",Table1[[#This Row],[Cur_Amount Credit]],Table1[[#This Row],[Cur_Amount Credit]]/ExchangeRate)))</f>
        <v/>
      </c>
      <c r="Z180" s="203" t="str">
        <f>IF(E180="","",(Table1[[#This Row],[Debit USD]]-Table1[[#This Row],[Credit USD]]))</f>
        <v/>
      </c>
      <c r="AA180" s="122"/>
      <c r="AB180" s="1"/>
      <c r="AC180" s="15"/>
      <c r="AD180" s="15" t="str">
        <f>IF(AND(OR(Table1[[#This Row],[Account]]="15030",Table1[[#This Row],[Account]]="15035",Table1[[#This Row],[Account]]="20150"),Table1[[#This Row],[Vendor ID]]=""),1,"")</f>
        <v/>
      </c>
      <c r="AE180" s="15"/>
      <c r="AF180" s="15"/>
      <c r="AG180" s="15"/>
      <c r="AH180" s="46" t="str">
        <f>IF(Table1[[#This Row],[Posting Date]]&lt;&gt;"","GJ-"&amp;CountryID,"")</f>
        <v/>
      </c>
      <c r="AI180" s="59" t="str">
        <f>IF(Table1[[#This Row],[Posting Date]]&lt;&gt;"",Table1[[#This Row],[Posting Date]],"")</f>
        <v/>
      </c>
      <c r="AJ180" s="46"/>
      <c r="AK180" s="46" t="str">
        <f>IF(Table1[[#This Row],[Description]]&lt;&gt;"",Table1[[#This Row],[Description]],"")</f>
        <v/>
      </c>
      <c r="AL180" s="46" t="str">
        <f>IF(Table1[[#This Row],[Posting Date]]&lt;&gt;"",Table1[[#This Row],[Reference Number]],"")</f>
        <v/>
      </c>
      <c r="AM180" s="46" t="str">
        <f>TRIM(Table1[[#This Row],[Line '#]])</f>
        <v/>
      </c>
      <c r="AN180" s="46" t="str">
        <f>TRIM(Table1[[#This Row],[Account]])</f>
        <v/>
      </c>
      <c r="AO180" s="46" t="str">
        <f>IF(Table1[[#This Row],[Posting Date]]&lt;&gt;"",$D$5,"")</f>
        <v/>
      </c>
      <c r="AP180" s="46" t="str">
        <f>TRIM(Table1[[#This Row],[Departments-Prgrams]])</f>
        <v/>
      </c>
      <c r="AQ180" s="46" t="str">
        <f>TRIM(Table1[[#This Row],[Grant]])</f>
        <v/>
      </c>
      <c r="AR180" s="46" t="str">
        <f>TRIM(Table1[[#This Row],[Staff ID]])</f>
        <v/>
      </c>
      <c r="AS180" s="46" t="str">
        <f>IF(TRIM(Table1[[#This Row],[Budget Code]])=0,"",TRIM(Table1[[#This Row],[Budget Code]]))</f>
        <v/>
      </c>
      <c r="AT180" s="46" t="str">
        <f>IF(Table1[[#This Row],[Line Description]]&lt;&gt;"",Table1[[#This Row],[Line Description]],"")</f>
        <v/>
      </c>
      <c r="AU180" s="46" t="str">
        <f>IF(Table1[[#This Row],[Cur_Amount Debit]]&gt;0,ROUND(Table1[[#This Row],[Cur_Amount Debit]],2),"")</f>
        <v/>
      </c>
      <c r="AV180" s="46" t="str">
        <f>IF(Table1[[#This Row],[Cur_Amount Credit]]&gt;0,ROUND(Table1[[#This Row],[Cur_Amount Credit]],2),"")</f>
        <v/>
      </c>
      <c r="AW180" s="46" t="str">
        <f>LEFT(Table1[[#This Row],[Cur]],3)</f>
        <v/>
      </c>
      <c r="AX180" s="59"/>
      <c r="AY180" s="46"/>
      <c r="AZ180" s="46" t="str">
        <f>IF(Table1[[#This Row],[Cur]]&lt;&gt;"",IF(Table1[[#This Row],[Cur]]="USD","",ExchangeRate),"")</f>
        <v/>
      </c>
      <c r="BA180" s="46" t="str">
        <f>IF(Table1[[#This Row],[Grant]]&lt;&gt;"",VLOOKUP(Table1[[#This Row],[Grant]],Grants!B:D,3),"")</f>
        <v/>
      </c>
      <c r="BB180" s="46" t="str">
        <f>TRIM(Table1[[#This Row],[Vendor ID]])</f>
        <v/>
      </c>
      <c r="BC180">
        <f>IF(Table1[[#This Row],[Reference Number]]=Q179,BC179,BC179+1)</f>
        <v>2</v>
      </c>
    </row>
    <row r="181" spans="1:55" ht="11.25" hidden="1" customHeight="1">
      <c r="A181" s="1"/>
      <c r="B181" s="88" t="str">
        <f>IF(Table1[[#This Row],[Posting Date]]&lt;&gt;"",IF(Table1[[#This Row],[Reference Number]]=Q180,B180+1,1),"")</f>
        <v/>
      </c>
      <c r="C181" s="61"/>
      <c r="D181" s="61"/>
      <c r="E181" s="218"/>
      <c r="F181" s="143" t="str">
        <f>IFERROR(IF(VLOOKUP(Table1[[#This Row],[Budget Code Description]],Dimentions!$X$6:$AC$132,2,FALSE)="","",VLOOKUP(Table1[[#This Row],[Budget Code Description]],Dimentions!$X$6:$AC$132,2,FALSE)),"")</f>
        <v/>
      </c>
      <c r="G181" s="143" t="str">
        <f>IFERROR(VLOOKUP(Table1[[#This Row],[Budget Code Description]],Dimentions!$X$6:$AC$132,3,FALSE),"")</f>
        <v/>
      </c>
      <c r="H181" s="64" t="str">
        <f>IFERROR(VLOOKUP(Table1[[#This Row],[Account]],Dimentions!$S$6:$V$233,2,FALSE),"")</f>
        <v/>
      </c>
      <c r="I181" s="62">
        <f>_xlfn.NUMBERVALUE(LEFT(Table1[[#This Row],[Account]],1))</f>
        <v>0</v>
      </c>
      <c r="J181" s="62" t="str">
        <f>IFERROR(VLOOKUP(Table1[[#This Row],[Budget Code Description]],Table6[#All],7,FALSE),"")</f>
        <v/>
      </c>
      <c r="K181" s="143" t="str">
        <f>IFERROR(VLOOKUP(Table1[[#This Row],[Budget Code Description]],Table6[#All],8,FALSE),"")</f>
        <v/>
      </c>
      <c r="L181" s="63"/>
      <c r="M181" s="65" t="str">
        <f>IFERROR(VLOOKUP(Table1[[#This Row],[Staff ID]],Table2[],2,FALSE),"")</f>
        <v/>
      </c>
      <c r="N181" s="211" t="str">
        <f>IFERROR(IF(VLOOKUP(Table1[[#This Row],[Budget Code Description]],Dimentions!$X$6:$AC$97,4,FALSE)="","",VLOOKUP(Table1[[#This Row],[Budget Code Description]],Dimentions!$X$6:$AC$97,4,FALSE)),"")</f>
        <v/>
      </c>
      <c r="O181" s="65" t="str">
        <f>IFERROR(VLOOKUP(Table1[[#This Row],[Vendor ID]],Table549[],2,FALSE),"")</f>
        <v/>
      </c>
      <c r="P181" s="63"/>
      <c r="Q181" s="143" t="str">
        <f>IF(Table1[[#This Row],[Posting Date]]&lt;&gt;"",$D$9,"")</f>
        <v/>
      </c>
      <c r="R181" s="159" t="str">
        <f>IF(Table1[[#This Row],[Posting Date]]&lt;&gt;"",$D$10,"")</f>
        <v/>
      </c>
      <c r="S181" s="66"/>
      <c r="T181" s="63"/>
      <c r="U181" s="67"/>
      <c r="V181" s="67"/>
      <c r="W181" s="67" t="str">
        <f t="shared" si="3"/>
        <v/>
      </c>
      <c r="X181" s="161" t="str">
        <f>IF(E181="","",(IF(Table1[[#This Row],[Cur]]="USD",Table1[[#This Row],[Cur_Amount Debit]],Table1[[#This Row],[Cur_Amount Debit]]/Table1[[#This Row],[Exchange Rate]])))</f>
        <v/>
      </c>
      <c r="Y181" s="161" t="str">
        <f>IF(E181="","",(IF(Table1[[#This Row],[Cur]]="USD",Table1[[#This Row],[Cur_Amount Credit]],Table1[[#This Row],[Cur_Amount Credit]]/ExchangeRate)))</f>
        <v/>
      </c>
      <c r="Z181" s="203" t="str">
        <f>IF(E181="","",(Table1[[#This Row],[Debit USD]]-Table1[[#This Row],[Credit USD]]))</f>
        <v/>
      </c>
      <c r="AA181" s="122"/>
      <c r="AB181" s="1"/>
      <c r="AC181" s="15"/>
      <c r="AD181" s="15" t="str">
        <f>IF(AND(OR(Table1[[#This Row],[Account]]="15030",Table1[[#This Row],[Account]]="15035",Table1[[#This Row],[Account]]="20150"),Table1[[#This Row],[Vendor ID]]=""),1,"")</f>
        <v/>
      </c>
      <c r="AE181" s="15"/>
      <c r="AF181" s="15"/>
      <c r="AG181" s="15"/>
      <c r="AH181" s="46" t="str">
        <f>IF(Table1[[#This Row],[Posting Date]]&lt;&gt;"","GJ-"&amp;CountryID,"")</f>
        <v/>
      </c>
      <c r="AI181" s="59" t="str">
        <f>IF(Table1[[#This Row],[Posting Date]]&lt;&gt;"",Table1[[#This Row],[Posting Date]],"")</f>
        <v/>
      </c>
      <c r="AJ181" s="46"/>
      <c r="AK181" s="46" t="str">
        <f>IF(Table1[[#This Row],[Description]]&lt;&gt;"",Table1[[#This Row],[Description]],"")</f>
        <v/>
      </c>
      <c r="AL181" s="46" t="str">
        <f>IF(Table1[[#This Row],[Posting Date]]&lt;&gt;"",Table1[[#This Row],[Reference Number]],"")</f>
        <v/>
      </c>
      <c r="AM181" s="46" t="str">
        <f>TRIM(Table1[[#This Row],[Line '#]])</f>
        <v/>
      </c>
      <c r="AN181" s="46" t="str">
        <f>TRIM(Table1[[#This Row],[Account]])</f>
        <v/>
      </c>
      <c r="AO181" s="46" t="str">
        <f>IF(Table1[[#This Row],[Posting Date]]&lt;&gt;"",$D$5,"")</f>
        <v/>
      </c>
      <c r="AP181" s="46" t="str">
        <f>TRIM(Table1[[#This Row],[Departments-Prgrams]])</f>
        <v/>
      </c>
      <c r="AQ181" s="46" t="str">
        <f>TRIM(Table1[[#This Row],[Grant]])</f>
        <v/>
      </c>
      <c r="AR181" s="46" t="str">
        <f>TRIM(Table1[[#This Row],[Staff ID]])</f>
        <v/>
      </c>
      <c r="AS181" s="46" t="str">
        <f>IF(TRIM(Table1[[#This Row],[Budget Code]])=0,"",TRIM(Table1[[#This Row],[Budget Code]]))</f>
        <v/>
      </c>
      <c r="AT181" s="46" t="str">
        <f>IF(Table1[[#This Row],[Line Description]]&lt;&gt;"",Table1[[#This Row],[Line Description]],"")</f>
        <v/>
      </c>
      <c r="AU181" s="46" t="str">
        <f>IF(Table1[[#This Row],[Cur_Amount Debit]]&gt;0,ROUND(Table1[[#This Row],[Cur_Amount Debit]],2),"")</f>
        <v/>
      </c>
      <c r="AV181" s="46" t="str">
        <f>IF(Table1[[#This Row],[Cur_Amount Credit]]&gt;0,ROUND(Table1[[#This Row],[Cur_Amount Credit]],2),"")</f>
        <v/>
      </c>
      <c r="AW181" s="46" t="str">
        <f>LEFT(Table1[[#This Row],[Cur]],3)</f>
        <v/>
      </c>
      <c r="AX181" s="59"/>
      <c r="AY181" s="46"/>
      <c r="AZ181" s="46" t="str">
        <f>IF(Table1[[#This Row],[Cur]]&lt;&gt;"",IF(Table1[[#This Row],[Cur]]="USD","",ExchangeRate),"")</f>
        <v/>
      </c>
      <c r="BA181" s="46" t="str">
        <f>IF(Table1[[#This Row],[Grant]]&lt;&gt;"",VLOOKUP(Table1[[#This Row],[Grant]],Grants!B:D,3),"")</f>
        <v/>
      </c>
      <c r="BB181" s="46" t="str">
        <f>TRIM(Table1[[#This Row],[Vendor ID]])</f>
        <v/>
      </c>
      <c r="BC181">
        <f>IF(Table1[[#This Row],[Reference Number]]=Q180,BC180,BC180+1)</f>
        <v>2</v>
      </c>
    </row>
    <row r="182" spans="1:55" ht="11.25" hidden="1" customHeight="1">
      <c r="A182" s="1"/>
      <c r="B182" s="88" t="str">
        <f>IF(Table1[[#This Row],[Posting Date]]&lt;&gt;"",IF(Table1[[#This Row],[Reference Number]]=Q181,B181+1,1),"")</f>
        <v/>
      </c>
      <c r="C182" s="61"/>
      <c r="D182" s="61"/>
      <c r="E182" s="218"/>
      <c r="F182" s="143" t="str">
        <f>IFERROR(IF(VLOOKUP(Table1[[#This Row],[Budget Code Description]],Dimentions!$X$6:$AC$132,2,FALSE)="","",VLOOKUP(Table1[[#This Row],[Budget Code Description]],Dimentions!$X$6:$AC$132,2,FALSE)),"")</f>
        <v/>
      </c>
      <c r="G182" s="143" t="str">
        <f>IFERROR(VLOOKUP(Table1[[#This Row],[Budget Code Description]],Dimentions!$X$6:$AC$132,3,FALSE),"")</f>
        <v/>
      </c>
      <c r="H182" s="64" t="str">
        <f>IFERROR(VLOOKUP(Table1[[#This Row],[Account]],Dimentions!$S$6:$V$233,2,FALSE),"")</f>
        <v/>
      </c>
      <c r="I182" s="62">
        <f>_xlfn.NUMBERVALUE(LEFT(Table1[[#This Row],[Account]],1))</f>
        <v>0</v>
      </c>
      <c r="J182" s="62" t="str">
        <f>IFERROR(VLOOKUP(Table1[[#This Row],[Budget Code Description]],Table6[#All],7,FALSE),"")</f>
        <v/>
      </c>
      <c r="K182" s="143" t="str">
        <f>IFERROR(VLOOKUP(Table1[[#This Row],[Budget Code Description]],Table6[#All],8,FALSE),"")</f>
        <v/>
      </c>
      <c r="L182" s="63"/>
      <c r="M182" s="65" t="str">
        <f>IFERROR(VLOOKUP(Table1[[#This Row],[Staff ID]],Table2[],2,FALSE),"")</f>
        <v/>
      </c>
      <c r="N182" s="211" t="str">
        <f>IFERROR(IF(VLOOKUP(Table1[[#This Row],[Budget Code Description]],Dimentions!$X$6:$AC$97,4,FALSE)="","",VLOOKUP(Table1[[#This Row],[Budget Code Description]],Dimentions!$X$6:$AC$97,4,FALSE)),"")</f>
        <v/>
      </c>
      <c r="O182" s="65" t="str">
        <f>IFERROR(VLOOKUP(Table1[[#This Row],[Vendor ID]],Table549[],2,FALSE),"")</f>
        <v/>
      </c>
      <c r="P182" s="63"/>
      <c r="Q182" s="143" t="str">
        <f>IF(Table1[[#This Row],[Posting Date]]&lt;&gt;"",$D$9,"")</f>
        <v/>
      </c>
      <c r="R182" s="159" t="str">
        <f>IF(Table1[[#This Row],[Posting Date]]&lt;&gt;"",$D$10,"")</f>
        <v/>
      </c>
      <c r="S182" s="66"/>
      <c r="T182" s="63"/>
      <c r="U182" s="67"/>
      <c r="V182" s="67"/>
      <c r="W182" s="67" t="str">
        <f t="shared" si="3"/>
        <v/>
      </c>
      <c r="X182" s="161" t="str">
        <f>IF(E182="","",(IF(Table1[[#This Row],[Cur]]="USD",Table1[[#This Row],[Cur_Amount Debit]],Table1[[#This Row],[Cur_Amount Debit]]/Table1[[#This Row],[Exchange Rate]])))</f>
        <v/>
      </c>
      <c r="Y182" s="161" t="str">
        <f>IF(E182="","",(IF(Table1[[#This Row],[Cur]]="USD",Table1[[#This Row],[Cur_Amount Credit]],Table1[[#This Row],[Cur_Amount Credit]]/ExchangeRate)))</f>
        <v/>
      </c>
      <c r="Z182" s="203" t="str">
        <f>IF(E182="","",(Table1[[#This Row],[Debit USD]]-Table1[[#This Row],[Credit USD]]))</f>
        <v/>
      </c>
      <c r="AA182" s="122"/>
      <c r="AB182" s="1"/>
      <c r="AC182" s="15"/>
      <c r="AD182" s="15" t="str">
        <f>IF(AND(OR(Table1[[#This Row],[Account]]="15030",Table1[[#This Row],[Account]]="15035",Table1[[#This Row],[Account]]="20150"),Table1[[#This Row],[Vendor ID]]=""),1,"")</f>
        <v/>
      </c>
      <c r="AE182" s="15"/>
      <c r="AF182" s="15"/>
      <c r="AG182" s="15"/>
      <c r="AH182" s="46" t="str">
        <f>IF(Table1[[#This Row],[Posting Date]]&lt;&gt;"","GJ-"&amp;CountryID,"")</f>
        <v/>
      </c>
      <c r="AI182" s="59" t="str">
        <f>IF(Table1[[#This Row],[Posting Date]]&lt;&gt;"",Table1[[#This Row],[Posting Date]],"")</f>
        <v/>
      </c>
      <c r="AJ182" s="46"/>
      <c r="AK182" s="46" t="str">
        <f>IF(Table1[[#This Row],[Description]]&lt;&gt;"",Table1[[#This Row],[Description]],"")</f>
        <v/>
      </c>
      <c r="AL182" s="46" t="str">
        <f>IF(Table1[[#This Row],[Posting Date]]&lt;&gt;"",Table1[[#This Row],[Reference Number]],"")</f>
        <v/>
      </c>
      <c r="AM182" s="46" t="str">
        <f>TRIM(Table1[[#This Row],[Line '#]])</f>
        <v/>
      </c>
      <c r="AN182" s="46" t="str">
        <f>TRIM(Table1[[#This Row],[Account]])</f>
        <v/>
      </c>
      <c r="AO182" s="46" t="str">
        <f>IF(Table1[[#This Row],[Posting Date]]&lt;&gt;"",$D$5,"")</f>
        <v/>
      </c>
      <c r="AP182" s="46" t="str">
        <f>TRIM(Table1[[#This Row],[Departments-Prgrams]])</f>
        <v/>
      </c>
      <c r="AQ182" s="46" t="str">
        <f>TRIM(Table1[[#This Row],[Grant]])</f>
        <v/>
      </c>
      <c r="AR182" s="46" t="str">
        <f>TRIM(Table1[[#This Row],[Staff ID]])</f>
        <v/>
      </c>
      <c r="AS182" s="46" t="str">
        <f>IF(TRIM(Table1[[#This Row],[Budget Code]])=0,"",TRIM(Table1[[#This Row],[Budget Code]]))</f>
        <v/>
      </c>
      <c r="AT182" s="46" t="str">
        <f>IF(Table1[[#This Row],[Line Description]]&lt;&gt;"",Table1[[#This Row],[Line Description]],"")</f>
        <v/>
      </c>
      <c r="AU182" s="46" t="str">
        <f>IF(Table1[[#This Row],[Cur_Amount Debit]]&gt;0,ROUND(Table1[[#This Row],[Cur_Amount Debit]],2),"")</f>
        <v/>
      </c>
      <c r="AV182" s="46" t="str">
        <f>IF(Table1[[#This Row],[Cur_Amount Credit]]&gt;0,ROUND(Table1[[#This Row],[Cur_Amount Credit]],2),"")</f>
        <v/>
      </c>
      <c r="AW182" s="46" t="str">
        <f>LEFT(Table1[[#This Row],[Cur]],3)</f>
        <v/>
      </c>
      <c r="AX182" s="59"/>
      <c r="AY182" s="46"/>
      <c r="AZ182" s="46" t="str">
        <f>IF(Table1[[#This Row],[Cur]]&lt;&gt;"",IF(Table1[[#This Row],[Cur]]="USD","",ExchangeRate),"")</f>
        <v/>
      </c>
      <c r="BA182" s="46" t="str">
        <f>IF(Table1[[#This Row],[Grant]]&lt;&gt;"",VLOOKUP(Table1[[#This Row],[Grant]],Grants!B:D,3),"")</f>
        <v/>
      </c>
      <c r="BB182" s="46" t="str">
        <f>TRIM(Table1[[#This Row],[Vendor ID]])</f>
        <v/>
      </c>
      <c r="BC182">
        <f>IF(Table1[[#This Row],[Reference Number]]=Q181,BC181,BC181+1)</f>
        <v>2</v>
      </c>
    </row>
    <row r="183" spans="1:55" ht="11.25" hidden="1" customHeight="1">
      <c r="A183" s="1"/>
      <c r="B183" s="88" t="str">
        <f>IF(Table1[[#This Row],[Posting Date]]&lt;&gt;"",IF(Table1[[#This Row],[Reference Number]]=Q182,B182+1,1),"")</f>
        <v/>
      </c>
      <c r="C183" s="61"/>
      <c r="D183" s="61"/>
      <c r="E183" s="218"/>
      <c r="F183" s="143" t="str">
        <f>IFERROR(IF(VLOOKUP(Table1[[#This Row],[Budget Code Description]],Dimentions!$X$6:$AC$132,2,FALSE)="","",VLOOKUP(Table1[[#This Row],[Budget Code Description]],Dimentions!$X$6:$AC$132,2,FALSE)),"")</f>
        <v/>
      </c>
      <c r="G183" s="143" t="str">
        <f>IFERROR(VLOOKUP(Table1[[#This Row],[Budget Code Description]],Dimentions!$X$6:$AC$132,3,FALSE),"")</f>
        <v/>
      </c>
      <c r="H183" s="64" t="str">
        <f>IFERROR(VLOOKUP(Table1[[#This Row],[Account]],Dimentions!$S$6:$V$233,2,FALSE),"")</f>
        <v/>
      </c>
      <c r="I183" s="62">
        <f>_xlfn.NUMBERVALUE(LEFT(Table1[[#This Row],[Account]],1))</f>
        <v>0</v>
      </c>
      <c r="J183" s="62" t="str">
        <f>IFERROR(VLOOKUP(Table1[[#This Row],[Budget Code Description]],Table6[#All],7,FALSE),"")</f>
        <v/>
      </c>
      <c r="K183" s="143" t="str">
        <f>IFERROR(VLOOKUP(Table1[[#This Row],[Budget Code Description]],Table6[#All],8,FALSE),"")</f>
        <v/>
      </c>
      <c r="L183" s="63"/>
      <c r="M183" s="65" t="str">
        <f>IFERROR(VLOOKUP(Table1[[#This Row],[Staff ID]],Table2[],2,FALSE),"")</f>
        <v/>
      </c>
      <c r="N183" s="211" t="str">
        <f>IFERROR(IF(VLOOKUP(Table1[[#This Row],[Budget Code Description]],Dimentions!$X$6:$AC$97,4,FALSE)="","",VLOOKUP(Table1[[#This Row],[Budget Code Description]],Dimentions!$X$6:$AC$97,4,FALSE)),"")</f>
        <v/>
      </c>
      <c r="O183" s="65" t="str">
        <f>IFERROR(VLOOKUP(Table1[[#This Row],[Vendor ID]],Table549[],2,FALSE),"")</f>
        <v/>
      </c>
      <c r="P183" s="63"/>
      <c r="Q183" s="143" t="str">
        <f>IF(Table1[[#This Row],[Posting Date]]&lt;&gt;"",$D$9,"")</f>
        <v/>
      </c>
      <c r="R183" s="159" t="str">
        <f>IF(Table1[[#This Row],[Posting Date]]&lt;&gt;"",$D$10,"")</f>
        <v/>
      </c>
      <c r="S183" s="66"/>
      <c r="T183" s="63"/>
      <c r="U183" s="67"/>
      <c r="V183" s="67"/>
      <c r="W183" s="67" t="str">
        <f t="shared" si="3"/>
        <v/>
      </c>
      <c r="X183" s="161" t="str">
        <f>IF(E183="","",(IF(Table1[[#This Row],[Cur]]="USD",Table1[[#This Row],[Cur_Amount Debit]],Table1[[#This Row],[Cur_Amount Debit]]/Table1[[#This Row],[Exchange Rate]])))</f>
        <v/>
      </c>
      <c r="Y183" s="161" t="str">
        <f>IF(E183="","",(IF(Table1[[#This Row],[Cur]]="USD",Table1[[#This Row],[Cur_Amount Credit]],Table1[[#This Row],[Cur_Amount Credit]]/ExchangeRate)))</f>
        <v/>
      </c>
      <c r="Z183" s="203" t="str">
        <f>IF(E183="","",(Table1[[#This Row],[Debit USD]]-Table1[[#This Row],[Credit USD]]))</f>
        <v/>
      </c>
      <c r="AA183" s="122"/>
      <c r="AB183" s="1"/>
      <c r="AC183" s="15"/>
      <c r="AD183" s="15" t="str">
        <f>IF(AND(OR(Table1[[#This Row],[Account]]="15030",Table1[[#This Row],[Account]]="15035",Table1[[#This Row],[Account]]="20150"),Table1[[#This Row],[Vendor ID]]=""),1,"")</f>
        <v/>
      </c>
      <c r="AE183" s="15"/>
      <c r="AF183" s="15"/>
      <c r="AG183" s="15"/>
      <c r="AH183" s="46" t="str">
        <f>IF(Table1[[#This Row],[Posting Date]]&lt;&gt;"","GJ-"&amp;CountryID,"")</f>
        <v/>
      </c>
      <c r="AI183" s="59" t="str">
        <f>IF(Table1[[#This Row],[Posting Date]]&lt;&gt;"",Table1[[#This Row],[Posting Date]],"")</f>
        <v/>
      </c>
      <c r="AJ183" s="46"/>
      <c r="AK183" s="46" t="str">
        <f>IF(Table1[[#This Row],[Description]]&lt;&gt;"",Table1[[#This Row],[Description]],"")</f>
        <v/>
      </c>
      <c r="AL183" s="46" t="str">
        <f>IF(Table1[[#This Row],[Posting Date]]&lt;&gt;"",Table1[[#This Row],[Reference Number]],"")</f>
        <v/>
      </c>
      <c r="AM183" s="46" t="str">
        <f>TRIM(Table1[[#This Row],[Line '#]])</f>
        <v/>
      </c>
      <c r="AN183" s="46" t="str">
        <f>TRIM(Table1[[#This Row],[Account]])</f>
        <v/>
      </c>
      <c r="AO183" s="46" t="str">
        <f>IF(Table1[[#This Row],[Posting Date]]&lt;&gt;"",$D$5,"")</f>
        <v/>
      </c>
      <c r="AP183" s="46" t="str">
        <f>TRIM(Table1[[#This Row],[Departments-Prgrams]])</f>
        <v/>
      </c>
      <c r="AQ183" s="46" t="str">
        <f>TRIM(Table1[[#This Row],[Grant]])</f>
        <v/>
      </c>
      <c r="AR183" s="46" t="str">
        <f>TRIM(Table1[[#This Row],[Staff ID]])</f>
        <v/>
      </c>
      <c r="AS183" s="46" t="str">
        <f>IF(TRIM(Table1[[#This Row],[Budget Code]])=0,"",TRIM(Table1[[#This Row],[Budget Code]]))</f>
        <v/>
      </c>
      <c r="AT183" s="46" t="str">
        <f>IF(Table1[[#This Row],[Line Description]]&lt;&gt;"",Table1[[#This Row],[Line Description]],"")</f>
        <v/>
      </c>
      <c r="AU183" s="46" t="str">
        <f>IF(Table1[[#This Row],[Cur_Amount Debit]]&gt;0,ROUND(Table1[[#This Row],[Cur_Amount Debit]],2),"")</f>
        <v/>
      </c>
      <c r="AV183" s="46" t="str">
        <f>IF(Table1[[#This Row],[Cur_Amount Credit]]&gt;0,ROUND(Table1[[#This Row],[Cur_Amount Credit]],2),"")</f>
        <v/>
      </c>
      <c r="AW183" s="46" t="str">
        <f>LEFT(Table1[[#This Row],[Cur]],3)</f>
        <v/>
      </c>
      <c r="AX183" s="59"/>
      <c r="AY183" s="46"/>
      <c r="AZ183" s="46" t="str">
        <f>IF(Table1[[#This Row],[Cur]]&lt;&gt;"",IF(Table1[[#This Row],[Cur]]="USD","",ExchangeRate),"")</f>
        <v/>
      </c>
      <c r="BA183" s="46" t="str">
        <f>IF(Table1[[#This Row],[Grant]]&lt;&gt;"",VLOOKUP(Table1[[#This Row],[Grant]],Grants!B:D,3),"")</f>
        <v/>
      </c>
      <c r="BB183" s="46" t="str">
        <f>TRIM(Table1[[#This Row],[Vendor ID]])</f>
        <v/>
      </c>
      <c r="BC183">
        <f>IF(Table1[[#This Row],[Reference Number]]=Q182,BC182,BC182+1)</f>
        <v>2</v>
      </c>
    </row>
    <row r="184" spans="1:55" ht="11.25" hidden="1" customHeight="1">
      <c r="A184" s="1"/>
      <c r="B184" s="88" t="str">
        <f>IF(Table1[[#This Row],[Posting Date]]&lt;&gt;"",IF(Table1[[#This Row],[Reference Number]]=Q183,B183+1,1),"")</f>
        <v/>
      </c>
      <c r="C184" s="61"/>
      <c r="D184" s="61"/>
      <c r="E184" s="218"/>
      <c r="F184" s="143" t="str">
        <f>IFERROR(IF(VLOOKUP(Table1[[#This Row],[Budget Code Description]],Dimentions!$X$6:$AC$132,2,FALSE)="","",VLOOKUP(Table1[[#This Row],[Budget Code Description]],Dimentions!$X$6:$AC$132,2,FALSE)),"")</f>
        <v/>
      </c>
      <c r="G184" s="143" t="str">
        <f>IFERROR(VLOOKUP(Table1[[#This Row],[Budget Code Description]],Dimentions!$X$6:$AC$132,3,FALSE),"")</f>
        <v/>
      </c>
      <c r="H184" s="64" t="str">
        <f>IFERROR(VLOOKUP(Table1[[#This Row],[Account]],Dimentions!$S$6:$V$233,2,FALSE),"")</f>
        <v/>
      </c>
      <c r="I184" s="62">
        <f>_xlfn.NUMBERVALUE(LEFT(Table1[[#This Row],[Account]],1))</f>
        <v>0</v>
      </c>
      <c r="J184" s="62" t="str">
        <f>IFERROR(VLOOKUP(Table1[[#This Row],[Budget Code Description]],Table6[#All],7,FALSE),"")</f>
        <v/>
      </c>
      <c r="K184" s="143" t="str">
        <f>IFERROR(VLOOKUP(Table1[[#This Row],[Budget Code Description]],Table6[#All],8,FALSE),"")</f>
        <v/>
      </c>
      <c r="L184" s="63"/>
      <c r="M184" s="65" t="str">
        <f>IFERROR(VLOOKUP(Table1[[#This Row],[Staff ID]],Table2[],2,FALSE),"")</f>
        <v/>
      </c>
      <c r="N184" s="211" t="str">
        <f>IFERROR(IF(VLOOKUP(Table1[[#This Row],[Budget Code Description]],Dimentions!$X$6:$AC$97,4,FALSE)="","",VLOOKUP(Table1[[#This Row],[Budget Code Description]],Dimentions!$X$6:$AC$97,4,FALSE)),"")</f>
        <v/>
      </c>
      <c r="O184" s="65" t="str">
        <f>IFERROR(VLOOKUP(Table1[[#This Row],[Vendor ID]],Table549[],2,FALSE),"")</f>
        <v/>
      </c>
      <c r="P184" s="63"/>
      <c r="Q184" s="143" t="str">
        <f>IF(Table1[[#This Row],[Posting Date]]&lt;&gt;"",$D$9,"")</f>
        <v/>
      </c>
      <c r="R184" s="159" t="str">
        <f>IF(Table1[[#This Row],[Posting Date]]&lt;&gt;"",$D$10,"")</f>
        <v/>
      </c>
      <c r="S184" s="66"/>
      <c r="T184" s="63"/>
      <c r="U184" s="67"/>
      <c r="V184" s="67"/>
      <c r="W184" s="67" t="str">
        <f t="shared" si="3"/>
        <v/>
      </c>
      <c r="X184" s="161" t="str">
        <f>IF(E184="","",(IF(Table1[[#This Row],[Cur]]="USD",Table1[[#This Row],[Cur_Amount Debit]],Table1[[#This Row],[Cur_Amount Debit]]/Table1[[#This Row],[Exchange Rate]])))</f>
        <v/>
      </c>
      <c r="Y184" s="161" t="str">
        <f>IF(E184="","",(IF(Table1[[#This Row],[Cur]]="USD",Table1[[#This Row],[Cur_Amount Credit]],Table1[[#This Row],[Cur_Amount Credit]]/ExchangeRate)))</f>
        <v/>
      </c>
      <c r="Z184" s="203" t="str">
        <f>IF(E184="","",(Table1[[#This Row],[Debit USD]]-Table1[[#This Row],[Credit USD]]))</f>
        <v/>
      </c>
      <c r="AA184" s="122"/>
      <c r="AB184" s="1"/>
      <c r="AC184" s="15"/>
      <c r="AD184" s="15" t="str">
        <f>IF(AND(OR(Table1[[#This Row],[Account]]="15030",Table1[[#This Row],[Account]]="15035",Table1[[#This Row],[Account]]="20150"),Table1[[#This Row],[Vendor ID]]=""),1,"")</f>
        <v/>
      </c>
      <c r="AE184" s="15"/>
      <c r="AF184" s="15"/>
      <c r="AG184" s="15"/>
      <c r="AH184" s="46" t="str">
        <f>IF(Table1[[#This Row],[Posting Date]]&lt;&gt;"","GJ-"&amp;CountryID,"")</f>
        <v/>
      </c>
      <c r="AI184" s="59" t="str">
        <f>IF(Table1[[#This Row],[Posting Date]]&lt;&gt;"",Table1[[#This Row],[Posting Date]],"")</f>
        <v/>
      </c>
      <c r="AJ184" s="46"/>
      <c r="AK184" s="46" t="str">
        <f>IF(Table1[[#This Row],[Description]]&lt;&gt;"",Table1[[#This Row],[Description]],"")</f>
        <v/>
      </c>
      <c r="AL184" s="46" t="str">
        <f>IF(Table1[[#This Row],[Posting Date]]&lt;&gt;"",Table1[[#This Row],[Reference Number]],"")</f>
        <v/>
      </c>
      <c r="AM184" s="46" t="str">
        <f>TRIM(Table1[[#This Row],[Line '#]])</f>
        <v/>
      </c>
      <c r="AN184" s="46" t="str">
        <f>TRIM(Table1[[#This Row],[Account]])</f>
        <v/>
      </c>
      <c r="AO184" s="46" t="str">
        <f>IF(Table1[[#This Row],[Posting Date]]&lt;&gt;"",$D$5,"")</f>
        <v/>
      </c>
      <c r="AP184" s="46" t="str">
        <f>TRIM(Table1[[#This Row],[Departments-Prgrams]])</f>
        <v/>
      </c>
      <c r="AQ184" s="46" t="str">
        <f>TRIM(Table1[[#This Row],[Grant]])</f>
        <v/>
      </c>
      <c r="AR184" s="46" t="str">
        <f>TRIM(Table1[[#This Row],[Staff ID]])</f>
        <v/>
      </c>
      <c r="AS184" s="46" t="str">
        <f>IF(TRIM(Table1[[#This Row],[Budget Code]])=0,"",TRIM(Table1[[#This Row],[Budget Code]]))</f>
        <v/>
      </c>
      <c r="AT184" s="46" t="str">
        <f>IF(Table1[[#This Row],[Line Description]]&lt;&gt;"",Table1[[#This Row],[Line Description]],"")</f>
        <v/>
      </c>
      <c r="AU184" s="46" t="str">
        <f>IF(Table1[[#This Row],[Cur_Amount Debit]]&gt;0,ROUND(Table1[[#This Row],[Cur_Amount Debit]],2),"")</f>
        <v/>
      </c>
      <c r="AV184" s="46" t="str">
        <f>IF(Table1[[#This Row],[Cur_Amount Credit]]&gt;0,ROUND(Table1[[#This Row],[Cur_Amount Credit]],2),"")</f>
        <v/>
      </c>
      <c r="AW184" s="46" t="str">
        <f>LEFT(Table1[[#This Row],[Cur]],3)</f>
        <v/>
      </c>
      <c r="AX184" s="59"/>
      <c r="AY184" s="46"/>
      <c r="AZ184" s="46" t="str">
        <f>IF(Table1[[#This Row],[Cur]]&lt;&gt;"",IF(Table1[[#This Row],[Cur]]="USD","",ExchangeRate),"")</f>
        <v/>
      </c>
      <c r="BA184" s="46" t="str">
        <f>IF(Table1[[#This Row],[Grant]]&lt;&gt;"",VLOOKUP(Table1[[#This Row],[Grant]],Grants!B:D,3),"")</f>
        <v/>
      </c>
      <c r="BB184" s="46" t="str">
        <f>TRIM(Table1[[#This Row],[Vendor ID]])</f>
        <v/>
      </c>
      <c r="BC184">
        <f>IF(Table1[[#This Row],[Reference Number]]=Q183,BC183,BC183+1)</f>
        <v>2</v>
      </c>
    </row>
    <row r="185" spans="1:55" ht="11.25" hidden="1" customHeight="1">
      <c r="A185" s="1"/>
      <c r="B185" s="88" t="str">
        <f>IF(Table1[[#This Row],[Posting Date]]&lt;&gt;"",IF(Table1[[#This Row],[Reference Number]]=Q184,B184+1,1),"")</f>
        <v/>
      </c>
      <c r="C185" s="61"/>
      <c r="D185" s="61"/>
      <c r="E185" s="218"/>
      <c r="F185" s="143" t="str">
        <f>IFERROR(IF(VLOOKUP(Table1[[#This Row],[Budget Code Description]],Dimentions!$X$6:$AC$132,2,FALSE)="","",VLOOKUP(Table1[[#This Row],[Budget Code Description]],Dimentions!$X$6:$AC$132,2,FALSE)),"")</f>
        <v/>
      </c>
      <c r="G185" s="143" t="str">
        <f>IFERROR(VLOOKUP(Table1[[#This Row],[Budget Code Description]],Dimentions!$X$6:$AC$132,3,FALSE),"")</f>
        <v/>
      </c>
      <c r="H185" s="64" t="str">
        <f>IFERROR(VLOOKUP(Table1[[#This Row],[Account]],Dimentions!$S$6:$V$233,2,FALSE),"")</f>
        <v/>
      </c>
      <c r="I185" s="62">
        <f>_xlfn.NUMBERVALUE(LEFT(Table1[[#This Row],[Account]],1))</f>
        <v>0</v>
      </c>
      <c r="J185" s="62" t="str">
        <f>IFERROR(VLOOKUP(Table1[[#This Row],[Budget Code Description]],Table6[#All],7,FALSE),"")</f>
        <v/>
      </c>
      <c r="K185" s="143" t="str">
        <f>IFERROR(VLOOKUP(Table1[[#This Row],[Budget Code Description]],Table6[#All],8,FALSE),"")</f>
        <v/>
      </c>
      <c r="L185" s="63"/>
      <c r="M185" s="65" t="str">
        <f>IFERROR(VLOOKUP(Table1[[#This Row],[Staff ID]],Table2[],2,FALSE),"")</f>
        <v/>
      </c>
      <c r="N185" s="211" t="str">
        <f>IFERROR(IF(VLOOKUP(Table1[[#This Row],[Budget Code Description]],Dimentions!$X$6:$AC$97,4,FALSE)="","",VLOOKUP(Table1[[#This Row],[Budget Code Description]],Dimentions!$X$6:$AC$97,4,FALSE)),"")</f>
        <v/>
      </c>
      <c r="O185" s="65" t="str">
        <f>IFERROR(VLOOKUP(Table1[[#This Row],[Vendor ID]],Table549[],2,FALSE),"")</f>
        <v/>
      </c>
      <c r="P185" s="63"/>
      <c r="Q185" s="143" t="str">
        <f>IF(Table1[[#This Row],[Posting Date]]&lt;&gt;"",$D$9,"")</f>
        <v/>
      </c>
      <c r="R185" s="159" t="str">
        <f>IF(Table1[[#This Row],[Posting Date]]&lt;&gt;"",$D$10,"")</f>
        <v/>
      </c>
      <c r="S185" s="66"/>
      <c r="T185" s="63"/>
      <c r="U185" s="67"/>
      <c r="V185" s="67"/>
      <c r="W185" s="67" t="str">
        <f t="shared" si="3"/>
        <v/>
      </c>
      <c r="X185" s="161" t="str">
        <f>IF(E185="","",(IF(Table1[[#This Row],[Cur]]="USD",Table1[[#This Row],[Cur_Amount Debit]],Table1[[#This Row],[Cur_Amount Debit]]/Table1[[#This Row],[Exchange Rate]])))</f>
        <v/>
      </c>
      <c r="Y185" s="161" t="str">
        <f>IF(E185="","",(IF(Table1[[#This Row],[Cur]]="USD",Table1[[#This Row],[Cur_Amount Credit]],Table1[[#This Row],[Cur_Amount Credit]]/ExchangeRate)))</f>
        <v/>
      </c>
      <c r="Z185" s="203" t="str">
        <f>IF(E185="","",(Table1[[#This Row],[Debit USD]]-Table1[[#This Row],[Credit USD]]))</f>
        <v/>
      </c>
      <c r="AA185" s="122"/>
      <c r="AB185" s="1"/>
      <c r="AC185" s="15"/>
      <c r="AD185" s="15" t="str">
        <f>IF(AND(OR(Table1[[#This Row],[Account]]="15030",Table1[[#This Row],[Account]]="15035",Table1[[#This Row],[Account]]="20150"),Table1[[#This Row],[Vendor ID]]=""),1,"")</f>
        <v/>
      </c>
      <c r="AE185" s="15"/>
      <c r="AF185" s="15"/>
      <c r="AG185" s="15"/>
      <c r="AH185" s="46" t="str">
        <f>IF(Table1[[#This Row],[Posting Date]]&lt;&gt;"","GJ-"&amp;CountryID,"")</f>
        <v/>
      </c>
      <c r="AI185" s="59" t="str">
        <f>IF(Table1[[#This Row],[Posting Date]]&lt;&gt;"",Table1[[#This Row],[Posting Date]],"")</f>
        <v/>
      </c>
      <c r="AJ185" s="46"/>
      <c r="AK185" s="46" t="str">
        <f>IF(Table1[[#This Row],[Description]]&lt;&gt;"",Table1[[#This Row],[Description]],"")</f>
        <v/>
      </c>
      <c r="AL185" s="46" t="str">
        <f>IF(Table1[[#This Row],[Posting Date]]&lt;&gt;"",Table1[[#This Row],[Reference Number]],"")</f>
        <v/>
      </c>
      <c r="AM185" s="46" t="str">
        <f>TRIM(Table1[[#This Row],[Line '#]])</f>
        <v/>
      </c>
      <c r="AN185" s="46" t="str">
        <f>TRIM(Table1[[#This Row],[Account]])</f>
        <v/>
      </c>
      <c r="AO185" s="46" t="str">
        <f>IF(Table1[[#This Row],[Posting Date]]&lt;&gt;"",$D$5,"")</f>
        <v/>
      </c>
      <c r="AP185" s="46" t="str">
        <f>TRIM(Table1[[#This Row],[Departments-Prgrams]])</f>
        <v/>
      </c>
      <c r="AQ185" s="46" t="str">
        <f>TRIM(Table1[[#This Row],[Grant]])</f>
        <v/>
      </c>
      <c r="AR185" s="46" t="str">
        <f>TRIM(Table1[[#This Row],[Staff ID]])</f>
        <v/>
      </c>
      <c r="AS185" s="46" t="str">
        <f>IF(TRIM(Table1[[#This Row],[Budget Code]])=0,"",TRIM(Table1[[#This Row],[Budget Code]]))</f>
        <v/>
      </c>
      <c r="AT185" s="46" t="str">
        <f>IF(Table1[[#This Row],[Line Description]]&lt;&gt;"",Table1[[#This Row],[Line Description]],"")</f>
        <v/>
      </c>
      <c r="AU185" s="46" t="str">
        <f>IF(Table1[[#This Row],[Cur_Amount Debit]]&gt;0,ROUND(Table1[[#This Row],[Cur_Amount Debit]],2),"")</f>
        <v/>
      </c>
      <c r="AV185" s="46" t="str">
        <f>IF(Table1[[#This Row],[Cur_Amount Credit]]&gt;0,ROUND(Table1[[#This Row],[Cur_Amount Credit]],2),"")</f>
        <v/>
      </c>
      <c r="AW185" s="46" t="str">
        <f>LEFT(Table1[[#This Row],[Cur]],3)</f>
        <v/>
      </c>
      <c r="AX185" s="59"/>
      <c r="AY185" s="46"/>
      <c r="AZ185" s="46" t="str">
        <f>IF(Table1[[#This Row],[Cur]]&lt;&gt;"",IF(Table1[[#This Row],[Cur]]="USD","",ExchangeRate),"")</f>
        <v/>
      </c>
      <c r="BA185" s="46" t="str">
        <f>IF(Table1[[#This Row],[Grant]]&lt;&gt;"",VLOOKUP(Table1[[#This Row],[Grant]],Grants!B:D,3),"")</f>
        <v/>
      </c>
      <c r="BB185" s="46" t="str">
        <f>TRIM(Table1[[#This Row],[Vendor ID]])</f>
        <v/>
      </c>
      <c r="BC185">
        <f>IF(Table1[[#This Row],[Reference Number]]=Q184,BC184,BC184+1)</f>
        <v>2</v>
      </c>
    </row>
    <row r="186" spans="1:55" ht="11.25" hidden="1" customHeight="1">
      <c r="A186" s="1"/>
      <c r="B186" s="88" t="str">
        <f>IF(Table1[[#This Row],[Posting Date]]&lt;&gt;"",IF(Table1[[#This Row],[Reference Number]]=Q185,B185+1,1),"")</f>
        <v/>
      </c>
      <c r="C186" s="61"/>
      <c r="D186" s="61"/>
      <c r="E186" s="218"/>
      <c r="F186" s="143" t="str">
        <f>IFERROR(IF(VLOOKUP(Table1[[#This Row],[Budget Code Description]],Dimentions!$X$6:$AC$132,2,FALSE)="","",VLOOKUP(Table1[[#This Row],[Budget Code Description]],Dimentions!$X$6:$AC$132,2,FALSE)),"")</f>
        <v/>
      </c>
      <c r="G186" s="143" t="str">
        <f>IFERROR(VLOOKUP(Table1[[#This Row],[Budget Code Description]],Dimentions!$X$6:$AC$132,3,FALSE),"")</f>
        <v/>
      </c>
      <c r="H186" s="64" t="str">
        <f>IFERROR(VLOOKUP(Table1[[#This Row],[Account]],Dimentions!$S$6:$V$233,2,FALSE),"")</f>
        <v/>
      </c>
      <c r="I186" s="62">
        <f>_xlfn.NUMBERVALUE(LEFT(Table1[[#This Row],[Account]],1))</f>
        <v>0</v>
      </c>
      <c r="J186" s="62" t="str">
        <f>IFERROR(VLOOKUP(Table1[[#This Row],[Budget Code Description]],Table6[#All],7,FALSE),"")</f>
        <v/>
      </c>
      <c r="K186" s="143" t="str">
        <f>IFERROR(VLOOKUP(Table1[[#This Row],[Budget Code Description]],Table6[#All],8,FALSE),"")</f>
        <v/>
      </c>
      <c r="L186" s="63"/>
      <c r="M186" s="65" t="str">
        <f>IFERROR(VLOOKUP(Table1[[#This Row],[Staff ID]],Table2[],2,FALSE),"")</f>
        <v/>
      </c>
      <c r="N186" s="211" t="str">
        <f>IFERROR(IF(VLOOKUP(Table1[[#This Row],[Budget Code Description]],Dimentions!$X$6:$AC$97,4,FALSE)="","",VLOOKUP(Table1[[#This Row],[Budget Code Description]],Dimentions!$X$6:$AC$97,4,FALSE)),"")</f>
        <v/>
      </c>
      <c r="O186" s="65" t="str">
        <f>IFERROR(VLOOKUP(Table1[[#This Row],[Vendor ID]],Table549[],2,FALSE),"")</f>
        <v/>
      </c>
      <c r="P186" s="63"/>
      <c r="Q186" s="143" t="str">
        <f>IF(Table1[[#This Row],[Posting Date]]&lt;&gt;"",$D$9,"")</f>
        <v/>
      </c>
      <c r="R186" s="159" t="str">
        <f>IF(Table1[[#This Row],[Posting Date]]&lt;&gt;"",$D$10,"")</f>
        <v/>
      </c>
      <c r="S186" s="66"/>
      <c r="T186" s="63"/>
      <c r="U186" s="67"/>
      <c r="V186" s="67"/>
      <c r="W186" s="67" t="str">
        <f t="shared" si="3"/>
        <v/>
      </c>
      <c r="X186" s="161" t="str">
        <f>IF(E186="","",(IF(Table1[[#This Row],[Cur]]="USD",Table1[[#This Row],[Cur_Amount Debit]],Table1[[#This Row],[Cur_Amount Debit]]/Table1[[#This Row],[Exchange Rate]])))</f>
        <v/>
      </c>
      <c r="Y186" s="161" t="str">
        <f>IF(E186="","",(IF(Table1[[#This Row],[Cur]]="USD",Table1[[#This Row],[Cur_Amount Credit]],Table1[[#This Row],[Cur_Amount Credit]]/ExchangeRate)))</f>
        <v/>
      </c>
      <c r="Z186" s="203" t="str">
        <f>IF(E186="","",(Table1[[#This Row],[Debit USD]]-Table1[[#This Row],[Credit USD]]))</f>
        <v/>
      </c>
      <c r="AA186" s="122"/>
      <c r="AB186" s="1"/>
      <c r="AC186" s="15"/>
      <c r="AD186" s="15" t="str">
        <f>IF(AND(OR(Table1[[#This Row],[Account]]="15030",Table1[[#This Row],[Account]]="15035",Table1[[#This Row],[Account]]="20150"),Table1[[#This Row],[Vendor ID]]=""),1,"")</f>
        <v/>
      </c>
      <c r="AE186" s="15"/>
      <c r="AF186" s="15"/>
      <c r="AG186" s="15"/>
      <c r="AH186" s="46" t="str">
        <f>IF(Table1[[#This Row],[Posting Date]]&lt;&gt;"","GJ-"&amp;CountryID,"")</f>
        <v/>
      </c>
      <c r="AI186" s="59" t="str">
        <f>IF(Table1[[#This Row],[Posting Date]]&lt;&gt;"",Table1[[#This Row],[Posting Date]],"")</f>
        <v/>
      </c>
      <c r="AJ186" s="46"/>
      <c r="AK186" s="46" t="str">
        <f>IF(Table1[[#This Row],[Description]]&lt;&gt;"",Table1[[#This Row],[Description]],"")</f>
        <v/>
      </c>
      <c r="AL186" s="46" t="str">
        <f>IF(Table1[[#This Row],[Posting Date]]&lt;&gt;"",Table1[[#This Row],[Reference Number]],"")</f>
        <v/>
      </c>
      <c r="AM186" s="46" t="str">
        <f>TRIM(Table1[[#This Row],[Line '#]])</f>
        <v/>
      </c>
      <c r="AN186" s="46" t="str">
        <f>TRIM(Table1[[#This Row],[Account]])</f>
        <v/>
      </c>
      <c r="AO186" s="46" t="str">
        <f>IF(Table1[[#This Row],[Posting Date]]&lt;&gt;"",$D$5,"")</f>
        <v/>
      </c>
      <c r="AP186" s="46" t="str">
        <f>TRIM(Table1[[#This Row],[Departments-Prgrams]])</f>
        <v/>
      </c>
      <c r="AQ186" s="46" t="str">
        <f>TRIM(Table1[[#This Row],[Grant]])</f>
        <v/>
      </c>
      <c r="AR186" s="46" t="str">
        <f>TRIM(Table1[[#This Row],[Staff ID]])</f>
        <v/>
      </c>
      <c r="AS186" s="46" t="str">
        <f>IF(TRIM(Table1[[#This Row],[Budget Code]])=0,"",TRIM(Table1[[#This Row],[Budget Code]]))</f>
        <v/>
      </c>
      <c r="AT186" s="46" t="str">
        <f>IF(Table1[[#This Row],[Line Description]]&lt;&gt;"",Table1[[#This Row],[Line Description]],"")</f>
        <v/>
      </c>
      <c r="AU186" s="46" t="str">
        <f>IF(Table1[[#This Row],[Cur_Amount Debit]]&gt;0,ROUND(Table1[[#This Row],[Cur_Amount Debit]],2),"")</f>
        <v/>
      </c>
      <c r="AV186" s="46" t="str">
        <f>IF(Table1[[#This Row],[Cur_Amount Credit]]&gt;0,ROUND(Table1[[#This Row],[Cur_Amount Credit]],2),"")</f>
        <v/>
      </c>
      <c r="AW186" s="46" t="str">
        <f>LEFT(Table1[[#This Row],[Cur]],3)</f>
        <v/>
      </c>
      <c r="AX186" s="59"/>
      <c r="AY186" s="46"/>
      <c r="AZ186" s="46" t="str">
        <f>IF(Table1[[#This Row],[Cur]]&lt;&gt;"",IF(Table1[[#This Row],[Cur]]="USD","",ExchangeRate),"")</f>
        <v/>
      </c>
      <c r="BA186" s="46" t="str">
        <f>IF(Table1[[#This Row],[Grant]]&lt;&gt;"",VLOOKUP(Table1[[#This Row],[Grant]],Grants!B:D,3),"")</f>
        <v/>
      </c>
      <c r="BB186" s="46" t="str">
        <f>TRIM(Table1[[#This Row],[Vendor ID]])</f>
        <v/>
      </c>
      <c r="BC186">
        <f>IF(Table1[[#This Row],[Reference Number]]=Q185,BC185,BC185+1)</f>
        <v>2</v>
      </c>
    </row>
    <row r="187" spans="1:55" ht="11.25" hidden="1" customHeight="1">
      <c r="A187" s="1"/>
      <c r="B187" s="88" t="str">
        <f>IF(Table1[[#This Row],[Posting Date]]&lt;&gt;"",IF(Table1[[#This Row],[Reference Number]]=Q186,B186+1,1),"")</f>
        <v/>
      </c>
      <c r="C187" s="61"/>
      <c r="D187" s="61"/>
      <c r="E187" s="218"/>
      <c r="F187" s="143" t="str">
        <f>IFERROR(IF(VLOOKUP(Table1[[#This Row],[Budget Code Description]],Dimentions!$X$6:$AC$132,2,FALSE)="","",VLOOKUP(Table1[[#This Row],[Budget Code Description]],Dimentions!$X$6:$AC$132,2,FALSE)),"")</f>
        <v/>
      </c>
      <c r="G187" s="143" t="str">
        <f>IFERROR(VLOOKUP(Table1[[#This Row],[Budget Code Description]],Dimentions!$X$6:$AC$132,3,FALSE),"")</f>
        <v/>
      </c>
      <c r="H187" s="64" t="str">
        <f>IFERROR(VLOOKUP(Table1[[#This Row],[Account]],Dimentions!$S$6:$V$233,2,FALSE),"")</f>
        <v/>
      </c>
      <c r="I187" s="62">
        <f>_xlfn.NUMBERVALUE(LEFT(Table1[[#This Row],[Account]],1))</f>
        <v>0</v>
      </c>
      <c r="J187" s="62" t="str">
        <f>IFERROR(VLOOKUP(Table1[[#This Row],[Budget Code Description]],Table6[#All],7,FALSE),"")</f>
        <v/>
      </c>
      <c r="K187" s="143" t="str">
        <f>IFERROR(VLOOKUP(Table1[[#This Row],[Budget Code Description]],Table6[#All],8,FALSE),"")</f>
        <v/>
      </c>
      <c r="L187" s="63"/>
      <c r="M187" s="65" t="str">
        <f>IFERROR(VLOOKUP(Table1[[#This Row],[Staff ID]],Table2[],2,FALSE),"")</f>
        <v/>
      </c>
      <c r="N187" s="211" t="str">
        <f>IFERROR(IF(VLOOKUP(Table1[[#This Row],[Budget Code Description]],Dimentions!$X$6:$AC$97,4,FALSE)="","",VLOOKUP(Table1[[#This Row],[Budget Code Description]],Dimentions!$X$6:$AC$97,4,FALSE)),"")</f>
        <v/>
      </c>
      <c r="O187" s="65" t="str">
        <f>IFERROR(VLOOKUP(Table1[[#This Row],[Vendor ID]],Table549[],2,FALSE),"")</f>
        <v/>
      </c>
      <c r="P187" s="63"/>
      <c r="Q187" s="143" t="str">
        <f>IF(Table1[[#This Row],[Posting Date]]&lt;&gt;"",$D$9,"")</f>
        <v/>
      </c>
      <c r="R187" s="159" t="str">
        <f>IF(Table1[[#This Row],[Posting Date]]&lt;&gt;"",$D$10,"")</f>
        <v/>
      </c>
      <c r="S187" s="66"/>
      <c r="T187" s="63"/>
      <c r="U187" s="67"/>
      <c r="V187" s="67"/>
      <c r="W187" s="67" t="str">
        <f t="shared" si="3"/>
        <v/>
      </c>
      <c r="X187" s="161" t="str">
        <f>IF(E187="","",(IF(Table1[[#This Row],[Cur]]="USD",Table1[[#This Row],[Cur_Amount Debit]],Table1[[#This Row],[Cur_Amount Debit]]/Table1[[#This Row],[Exchange Rate]])))</f>
        <v/>
      </c>
      <c r="Y187" s="161" t="str">
        <f>IF(E187="","",(IF(Table1[[#This Row],[Cur]]="USD",Table1[[#This Row],[Cur_Amount Credit]],Table1[[#This Row],[Cur_Amount Credit]]/ExchangeRate)))</f>
        <v/>
      </c>
      <c r="Z187" s="203" t="str">
        <f>IF(E187="","",(Table1[[#This Row],[Debit USD]]-Table1[[#This Row],[Credit USD]]))</f>
        <v/>
      </c>
      <c r="AA187" s="122"/>
      <c r="AB187" s="1"/>
      <c r="AC187" s="15"/>
      <c r="AD187" s="15" t="str">
        <f>IF(AND(OR(Table1[[#This Row],[Account]]="15030",Table1[[#This Row],[Account]]="15035",Table1[[#This Row],[Account]]="20150"),Table1[[#This Row],[Vendor ID]]=""),1,"")</f>
        <v/>
      </c>
      <c r="AE187" s="15"/>
      <c r="AF187" s="15"/>
      <c r="AG187" s="15"/>
      <c r="AH187" s="46" t="str">
        <f>IF(Table1[[#This Row],[Posting Date]]&lt;&gt;"","GJ-"&amp;CountryID,"")</f>
        <v/>
      </c>
      <c r="AI187" s="59" t="str">
        <f>IF(Table1[[#This Row],[Posting Date]]&lt;&gt;"",Table1[[#This Row],[Posting Date]],"")</f>
        <v/>
      </c>
      <c r="AJ187" s="46"/>
      <c r="AK187" s="46" t="str">
        <f>IF(Table1[[#This Row],[Description]]&lt;&gt;"",Table1[[#This Row],[Description]],"")</f>
        <v/>
      </c>
      <c r="AL187" s="46" t="str">
        <f>IF(Table1[[#This Row],[Posting Date]]&lt;&gt;"",Table1[[#This Row],[Reference Number]],"")</f>
        <v/>
      </c>
      <c r="AM187" s="46" t="str">
        <f>TRIM(Table1[[#This Row],[Line '#]])</f>
        <v/>
      </c>
      <c r="AN187" s="46" t="str">
        <f>TRIM(Table1[[#This Row],[Account]])</f>
        <v/>
      </c>
      <c r="AO187" s="46" t="str">
        <f>IF(Table1[[#This Row],[Posting Date]]&lt;&gt;"",$D$5,"")</f>
        <v/>
      </c>
      <c r="AP187" s="46" t="str">
        <f>TRIM(Table1[[#This Row],[Departments-Prgrams]])</f>
        <v/>
      </c>
      <c r="AQ187" s="46" t="str">
        <f>TRIM(Table1[[#This Row],[Grant]])</f>
        <v/>
      </c>
      <c r="AR187" s="46" t="str">
        <f>TRIM(Table1[[#This Row],[Staff ID]])</f>
        <v/>
      </c>
      <c r="AS187" s="46" t="str">
        <f>IF(TRIM(Table1[[#This Row],[Budget Code]])=0,"",TRIM(Table1[[#This Row],[Budget Code]]))</f>
        <v/>
      </c>
      <c r="AT187" s="46" t="str">
        <f>IF(Table1[[#This Row],[Line Description]]&lt;&gt;"",Table1[[#This Row],[Line Description]],"")</f>
        <v/>
      </c>
      <c r="AU187" s="46" t="str">
        <f>IF(Table1[[#This Row],[Cur_Amount Debit]]&gt;0,ROUND(Table1[[#This Row],[Cur_Amount Debit]],2),"")</f>
        <v/>
      </c>
      <c r="AV187" s="46" t="str">
        <f>IF(Table1[[#This Row],[Cur_Amount Credit]]&gt;0,ROUND(Table1[[#This Row],[Cur_Amount Credit]],2),"")</f>
        <v/>
      </c>
      <c r="AW187" s="46" t="str">
        <f>LEFT(Table1[[#This Row],[Cur]],3)</f>
        <v/>
      </c>
      <c r="AX187" s="59"/>
      <c r="AY187" s="46"/>
      <c r="AZ187" s="46" t="str">
        <f>IF(Table1[[#This Row],[Cur]]&lt;&gt;"",IF(Table1[[#This Row],[Cur]]="USD","",ExchangeRate),"")</f>
        <v/>
      </c>
      <c r="BA187" s="46" t="str">
        <f>IF(Table1[[#This Row],[Grant]]&lt;&gt;"",VLOOKUP(Table1[[#This Row],[Grant]],Grants!B:D,3),"")</f>
        <v/>
      </c>
      <c r="BB187" s="46" t="str">
        <f>TRIM(Table1[[#This Row],[Vendor ID]])</f>
        <v/>
      </c>
      <c r="BC187">
        <f>IF(Table1[[#This Row],[Reference Number]]=Q186,BC186,BC186+1)</f>
        <v>2</v>
      </c>
    </row>
    <row r="188" spans="1:55" ht="11.25" hidden="1" customHeight="1">
      <c r="A188" s="1"/>
      <c r="B188" s="88" t="str">
        <f>IF(Table1[[#This Row],[Posting Date]]&lt;&gt;"",IF(Table1[[#This Row],[Reference Number]]=Q187,B187+1,1),"")</f>
        <v/>
      </c>
      <c r="C188" s="61"/>
      <c r="D188" s="61"/>
      <c r="E188" s="218"/>
      <c r="F188" s="143" t="str">
        <f>IFERROR(IF(VLOOKUP(Table1[[#This Row],[Budget Code Description]],Dimentions!$X$6:$AC$132,2,FALSE)="","",VLOOKUP(Table1[[#This Row],[Budget Code Description]],Dimentions!$X$6:$AC$132,2,FALSE)),"")</f>
        <v/>
      </c>
      <c r="G188" s="143" t="str">
        <f>IFERROR(VLOOKUP(Table1[[#This Row],[Budget Code Description]],Dimentions!$X$6:$AC$132,3,FALSE),"")</f>
        <v/>
      </c>
      <c r="H188" s="64" t="str">
        <f>IFERROR(VLOOKUP(Table1[[#This Row],[Account]],Dimentions!$S$6:$V$233,2,FALSE),"")</f>
        <v/>
      </c>
      <c r="I188" s="62">
        <f>_xlfn.NUMBERVALUE(LEFT(Table1[[#This Row],[Account]],1))</f>
        <v>0</v>
      </c>
      <c r="J188" s="62" t="str">
        <f>IFERROR(VLOOKUP(Table1[[#This Row],[Budget Code Description]],Table6[#All],7,FALSE),"")</f>
        <v/>
      </c>
      <c r="K188" s="143" t="str">
        <f>IFERROR(VLOOKUP(Table1[[#This Row],[Budget Code Description]],Table6[#All],8,FALSE),"")</f>
        <v/>
      </c>
      <c r="L188" s="63"/>
      <c r="M188" s="65" t="str">
        <f>IFERROR(VLOOKUP(Table1[[#This Row],[Staff ID]],Table2[],2,FALSE),"")</f>
        <v/>
      </c>
      <c r="N188" s="211" t="str">
        <f>IFERROR(IF(VLOOKUP(Table1[[#This Row],[Budget Code Description]],Dimentions!$X$6:$AC$97,4,FALSE)="","",VLOOKUP(Table1[[#This Row],[Budget Code Description]],Dimentions!$X$6:$AC$97,4,FALSE)),"")</f>
        <v/>
      </c>
      <c r="O188" s="65" t="str">
        <f>IFERROR(VLOOKUP(Table1[[#This Row],[Vendor ID]],Table549[],2,FALSE),"")</f>
        <v/>
      </c>
      <c r="P188" s="63"/>
      <c r="Q188" s="143" t="str">
        <f>IF(Table1[[#This Row],[Posting Date]]&lt;&gt;"",$D$9,"")</f>
        <v/>
      </c>
      <c r="R188" s="159" t="str">
        <f>IF(Table1[[#This Row],[Posting Date]]&lt;&gt;"",$D$10,"")</f>
        <v/>
      </c>
      <c r="S188" s="66"/>
      <c r="T188" s="63"/>
      <c r="U188" s="67"/>
      <c r="V188" s="67"/>
      <c r="W188" s="67" t="str">
        <f t="shared" si="3"/>
        <v/>
      </c>
      <c r="X188" s="161" t="str">
        <f>IF(E188="","",(IF(Table1[[#This Row],[Cur]]="USD",Table1[[#This Row],[Cur_Amount Debit]],Table1[[#This Row],[Cur_Amount Debit]]/Table1[[#This Row],[Exchange Rate]])))</f>
        <v/>
      </c>
      <c r="Y188" s="161" t="str">
        <f>IF(E188="","",(IF(Table1[[#This Row],[Cur]]="USD",Table1[[#This Row],[Cur_Amount Credit]],Table1[[#This Row],[Cur_Amount Credit]]/ExchangeRate)))</f>
        <v/>
      </c>
      <c r="Z188" s="203" t="str">
        <f>IF(E188="","",(Table1[[#This Row],[Debit USD]]-Table1[[#This Row],[Credit USD]]))</f>
        <v/>
      </c>
      <c r="AA188" s="122"/>
      <c r="AB188" s="1"/>
      <c r="AC188" s="15"/>
      <c r="AD188" s="15" t="str">
        <f>IF(AND(OR(Table1[[#This Row],[Account]]="15030",Table1[[#This Row],[Account]]="15035",Table1[[#This Row],[Account]]="20150"),Table1[[#This Row],[Vendor ID]]=""),1,"")</f>
        <v/>
      </c>
      <c r="AE188" s="15"/>
      <c r="AF188" s="15"/>
      <c r="AG188" s="15"/>
      <c r="AH188" s="46" t="str">
        <f>IF(Table1[[#This Row],[Posting Date]]&lt;&gt;"","GJ-"&amp;CountryID,"")</f>
        <v/>
      </c>
      <c r="AI188" s="59" t="str">
        <f>IF(Table1[[#This Row],[Posting Date]]&lt;&gt;"",Table1[[#This Row],[Posting Date]],"")</f>
        <v/>
      </c>
      <c r="AJ188" s="46"/>
      <c r="AK188" s="46" t="str">
        <f>IF(Table1[[#This Row],[Description]]&lt;&gt;"",Table1[[#This Row],[Description]],"")</f>
        <v/>
      </c>
      <c r="AL188" s="46" t="str">
        <f>IF(Table1[[#This Row],[Posting Date]]&lt;&gt;"",Table1[[#This Row],[Reference Number]],"")</f>
        <v/>
      </c>
      <c r="AM188" s="46" t="str">
        <f>TRIM(Table1[[#This Row],[Line '#]])</f>
        <v/>
      </c>
      <c r="AN188" s="46" t="str">
        <f>TRIM(Table1[[#This Row],[Account]])</f>
        <v/>
      </c>
      <c r="AO188" s="46" t="str">
        <f>IF(Table1[[#This Row],[Posting Date]]&lt;&gt;"",$D$5,"")</f>
        <v/>
      </c>
      <c r="AP188" s="46" t="str">
        <f>TRIM(Table1[[#This Row],[Departments-Prgrams]])</f>
        <v/>
      </c>
      <c r="AQ188" s="46" t="str">
        <f>TRIM(Table1[[#This Row],[Grant]])</f>
        <v/>
      </c>
      <c r="AR188" s="46" t="str">
        <f>TRIM(Table1[[#This Row],[Staff ID]])</f>
        <v/>
      </c>
      <c r="AS188" s="46" t="str">
        <f>IF(TRIM(Table1[[#This Row],[Budget Code]])=0,"",TRIM(Table1[[#This Row],[Budget Code]]))</f>
        <v/>
      </c>
      <c r="AT188" s="46" t="str">
        <f>IF(Table1[[#This Row],[Line Description]]&lt;&gt;"",Table1[[#This Row],[Line Description]],"")</f>
        <v/>
      </c>
      <c r="AU188" s="46" t="str">
        <f>IF(Table1[[#This Row],[Cur_Amount Debit]]&gt;0,ROUND(Table1[[#This Row],[Cur_Amount Debit]],2),"")</f>
        <v/>
      </c>
      <c r="AV188" s="46" t="str">
        <f>IF(Table1[[#This Row],[Cur_Amount Credit]]&gt;0,ROUND(Table1[[#This Row],[Cur_Amount Credit]],2),"")</f>
        <v/>
      </c>
      <c r="AW188" s="46" t="str">
        <f>LEFT(Table1[[#This Row],[Cur]],3)</f>
        <v/>
      </c>
      <c r="AX188" s="59"/>
      <c r="AY188" s="46"/>
      <c r="AZ188" s="46" t="str">
        <f>IF(Table1[[#This Row],[Cur]]&lt;&gt;"",IF(Table1[[#This Row],[Cur]]="USD","",ExchangeRate),"")</f>
        <v/>
      </c>
      <c r="BA188" s="46" t="str">
        <f>IF(Table1[[#This Row],[Grant]]&lt;&gt;"",VLOOKUP(Table1[[#This Row],[Grant]],Grants!B:D,3),"")</f>
        <v/>
      </c>
      <c r="BB188" s="46" t="str">
        <f>TRIM(Table1[[#This Row],[Vendor ID]])</f>
        <v/>
      </c>
      <c r="BC188">
        <f>IF(Table1[[#This Row],[Reference Number]]=Q187,BC187,BC187+1)</f>
        <v>2</v>
      </c>
    </row>
    <row r="189" spans="1:55" ht="11.25" hidden="1" customHeight="1">
      <c r="A189" s="1"/>
      <c r="B189" s="88" t="str">
        <f>IF(Table1[[#This Row],[Posting Date]]&lt;&gt;"",IF(Table1[[#This Row],[Reference Number]]=Q188,B188+1,1),"")</f>
        <v/>
      </c>
      <c r="C189" s="61"/>
      <c r="D189" s="61"/>
      <c r="E189" s="218"/>
      <c r="F189" s="143" t="str">
        <f>IFERROR(IF(VLOOKUP(Table1[[#This Row],[Budget Code Description]],Dimentions!$X$6:$AC$132,2,FALSE)="","",VLOOKUP(Table1[[#This Row],[Budget Code Description]],Dimentions!$X$6:$AC$132,2,FALSE)),"")</f>
        <v/>
      </c>
      <c r="G189" s="143" t="str">
        <f>IFERROR(VLOOKUP(Table1[[#This Row],[Budget Code Description]],Dimentions!$X$6:$AC$132,3,FALSE),"")</f>
        <v/>
      </c>
      <c r="H189" s="64" t="str">
        <f>IFERROR(VLOOKUP(Table1[[#This Row],[Account]],Dimentions!$S$6:$V$233,2,FALSE),"")</f>
        <v/>
      </c>
      <c r="I189" s="62">
        <f>_xlfn.NUMBERVALUE(LEFT(Table1[[#This Row],[Account]],1))</f>
        <v>0</v>
      </c>
      <c r="J189" s="62" t="str">
        <f>IFERROR(VLOOKUP(Table1[[#This Row],[Budget Code Description]],Table6[#All],7,FALSE),"")</f>
        <v/>
      </c>
      <c r="K189" s="143" t="str">
        <f>IFERROR(VLOOKUP(Table1[[#This Row],[Budget Code Description]],Table6[#All],8,FALSE),"")</f>
        <v/>
      </c>
      <c r="L189" s="63"/>
      <c r="M189" s="65" t="str">
        <f>IFERROR(VLOOKUP(Table1[[#This Row],[Staff ID]],Table2[],2,FALSE),"")</f>
        <v/>
      </c>
      <c r="N189" s="211" t="str">
        <f>IFERROR(IF(VLOOKUP(Table1[[#This Row],[Budget Code Description]],Dimentions!$X$6:$AC$97,4,FALSE)="","",VLOOKUP(Table1[[#This Row],[Budget Code Description]],Dimentions!$X$6:$AC$97,4,FALSE)),"")</f>
        <v/>
      </c>
      <c r="O189" s="65" t="str">
        <f>IFERROR(VLOOKUP(Table1[[#This Row],[Vendor ID]],Table549[],2,FALSE),"")</f>
        <v/>
      </c>
      <c r="P189" s="63"/>
      <c r="Q189" s="143" t="str">
        <f>IF(Table1[[#This Row],[Posting Date]]&lt;&gt;"",$D$9,"")</f>
        <v/>
      </c>
      <c r="R189" s="159" t="str">
        <f>IF(Table1[[#This Row],[Posting Date]]&lt;&gt;"",$D$10,"")</f>
        <v/>
      </c>
      <c r="S189" s="66"/>
      <c r="T189" s="63"/>
      <c r="U189" s="67"/>
      <c r="V189" s="67"/>
      <c r="W189" s="67" t="str">
        <f t="shared" si="3"/>
        <v/>
      </c>
      <c r="X189" s="161" t="str">
        <f>IF(E189="","",(IF(Table1[[#This Row],[Cur]]="USD",Table1[[#This Row],[Cur_Amount Debit]],Table1[[#This Row],[Cur_Amount Debit]]/Table1[[#This Row],[Exchange Rate]])))</f>
        <v/>
      </c>
      <c r="Y189" s="161" t="str">
        <f>IF(E189="","",(IF(Table1[[#This Row],[Cur]]="USD",Table1[[#This Row],[Cur_Amount Credit]],Table1[[#This Row],[Cur_Amount Credit]]/ExchangeRate)))</f>
        <v/>
      </c>
      <c r="Z189" s="203" t="str">
        <f>IF(E189="","",(Table1[[#This Row],[Debit USD]]-Table1[[#This Row],[Credit USD]]))</f>
        <v/>
      </c>
      <c r="AA189" s="122"/>
      <c r="AB189" s="1"/>
      <c r="AC189" s="15"/>
      <c r="AD189" s="15" t="str">
        <f>IF(AND(OR(Table1[[#This Row],[Account]]="15030",Table1[[#This Row],[Account]]="15035",Table1[[#This Row],[Account]]="20150"),Table1[[#This Row],[Vendor ID]]=""),1,"")</f>
        <v/>
      </c>
      <c r="AE189" s="15"/>
      <c r="AF189" s="15"/>
      <c r="AG189" s="15"/>
      <c r="AH189" s="46" t="str">
        <f>IF(Table1[[#This Row],[Posting Date]]&lt;&gt;"","GJ-"&amp;CountryID,"")</f>
        <v/>
      </c>
      <c r="AI189" s="59" t="str">
        <f>IF(Table1[[#This Row],[Posting Date]]&lt;&gt;"",Table1[[#This Row],[Posting Date]],"")</f>
        <v/>
      </c>
      <c r="AJ189" s="46"/>
      <c r="AK189" s="46" t="str">
        <f>IF(Table1[[#This Row],[Description]]&lt;&gt;"",Table1[[#This Row],[Description]],"")</f>
        <v/>
      </c>
      <c r="AL189" s="46" t="str">
        <f>IF(Table1[[#This Row],[Posting Date]]&lt;&gt;"",Table1[[#This Row],[Reference Number]],"")</f>
        <v/>
      </c>
      <c r="AM189" s="46" t="str">
        <f>TRIM(Table1[[#This Row],[Line '#]])</f>
        <v/>
      </c>
      <c r="AN189" s="46" t="str">
        <f>TRIM(Table1[[#This Row],[Account]])</f>
        <v/>
      </c>
      <c r="AO189" s="46" t="str">
        <f>IF(Table1[[#This Row],[Posting Date]]&lt;&gt;"",$D$5,"")</f>
        <v/>
      </c>
      <c r="AP189" s="46" t="str">
        <f>TRIM(Table1[[#This Row],[Departments-Prgrams]])</f>
        <v/>
      </c>
      <c r="AQ189" s="46" t="str">
        <f>TRIM(Table1[[#This Row],[Grant]])</f>
        <v/>
      </c>
      <c r="AR189" s="46" t="str">
        <f>TRIM(Table1[[#This Row],[Staff ID]])</f>
        <v/>
      </c>
      <c r="AS189" s="46" t="str">
        <f>IF(TRIM(Table1[[#This Row],[Budget Code]])=0,"",TRIM(Table1[[#This Row],[Budget Code]]))</f>
        <v/>
      </c>
      <c r="AT189" s="46" t="str">
        <f>IF(Table1[[#This Row],[Line Description]]&lt;&gt;"",Table1[[#This Row],[Line Description]],"")</f>
        <v/>
      </c>
      <c r="AU189" s="46" t="str">
        <f>IF(Table1[[#This Row],[Cur_Amount Debit]]&gt;0,ROUND(Table1[[#This Row],[Cur_Amount Debit]],2),"")</f>
        <v/>
      </c>
      <c r="AV189" s="46" t="str">
        <f>IF(Table1[[#This Row],[Cur_Amount Credit]]&gt;0,ROUND(Table1[[#This Row],[Cur_Amount Credit]],2),"")</f>
        <v/>
      </c>
      <c r="AW189" s="46" t="str">
        <f>LEFT(Table1[[#This Row],[Cur]],3)</f>
        <v/>
      </c>
      <c r="AX189" s="59"/>
      <c r="AY189" s="46"/>
      <c r="AZ189" s="46" t="str">
        <f>IF(Table1[[#This Row],[Cur]]&lt;&gt;"",IF(Table1[[#This Row],[Cur]]="USD","",ExchangeRate),"")</f>
        <v/>
      </c>
      <c r="BA189" s="46" t="str">
        <f>IF(Table1[[#This Row],[Grant]]&lt;&gt;"",VLOOKUP(Table1[[#This Row],[Grant]],Grants!B:D,3),"")</f>
        <v/>
      </c>
      <c r="BB189" s="46" t="str">
        <f>TRIM(Table1[[#This Row],[Vendor ID]])</f>
        <v/>
      </c>
      <c r="BC189">
        <f>IF(Table1[[#This Row],[Reference Number]]=Q188,BC188,BC188+1)</f>
        <v>2</v>
      </c>
    </row>
    <row r="190" spans="1:55" ht="11.25" hidden="1" customHeight="1">
      <c r="A190" s="1"/>
      <c r="B190" s="88" t="str">
        <f>IF(Table1[[#This Row],[Posting Date]]&lt;&gt;"",IF(Table1[[#This Row],[Reference Number]]=Q189,B189+1,1),"")</f>
        <v/>
      </c>
      <c r="C190" s="61"/>
      <c r="D190" s="61"/>
      <c r="E190" s="218"/>
      <c r="F190" s="143" t="str">
        <f>IFERROR(IF(VLOOKUP(Table1[[#This Row],[Budget Code Description]],Dimentions!$X$6:$AC$132,2,FALSE)="","",VLOOKUP(Table1[[#This Row],[Budget Code Description]],Dimentions!$X$6:$AC$132,2,FALSE)),"")</f>
        <v/>
      </c>
      <c r="G190" s="143" t="str">
        <f>IFERROR(VLOOKUP(Table1[[#This Row],[Budget Code Description]],Dimentions!$X$6:$AC$132,3,FALSE),"")</f>
        <v/>
      </c>
      <c r="H190" s="64" t="str">
        <f>IFERROR(VLOOKUP(Table1[[#This Row],[Account]],Dimentions!$S$6:$V$233,2,FALSE),"")</f>
        <v/>
      </c>
      <c r="I190" s="62">
        <f>_xlfn.NUMBERVALUE(LEFT(Table1[[#This Row],[Account]],1))</f>
        <v>0</v>
      </c>
      <c r="J190" s="62" t="str">
        <f>IFERROR(VLOOKUP(Table1[[#This Row],[Budget Code Description]],Table6[#All],7,FALSE),"")</f>
        <v/>
      </c>
      <c r="K190" s="143" t="str">
        <f>IFERROR(VLOOKUP(Table1[[#This Row],[Budget Code Description]],Table6[#All],8,FALSE),"")</f>
        <v/>
      </c>
      <c r="L190" s="63"/>
      <c r="M190" s="65" t="str">
        <f>IFERROR(VLOOKUP(Table1[[#This Row],[Staff ID]],Table2[],2,FALSE),"")</f>
        <v/>
      </c>
      <c r="N190" s="211" t="str">
        <f>IFERROR(IF(VLOOKUP(Table1[[#This Row],[Budget Code Description]],Dimentions!$X$6:$AC$97,4,FALSE)="","",VLOOKUP(Table1[[#This Row],[Budget Code Description]],Dimentions!$X$6:$AC$97,4,FALSE)),"")</f>
        <v/>
      </c>
      <c r="O190" s="65" t="str">
        <f>IFERROR(VLOOKUP(Table1[[#This Row],[Vendor ID]],Table549[],2,FALSE),"")</f>
        <v/>
      </c>
      <c r="P190" s="63"/>
      <c r="Q190" s="143" t="str">
        <f>IF(Table1[[#This Row],[Posting Date]]&lt;&gt;"",$D$9,"")</f>
        <v/>
      </c>
      <c r="R190" s="159" t="str">
        <f>IF(Table1[[#This Row],[Posting Date]]&lt;&gt;"",$D$10,"")</f>
        <v/>
      </c>
      <c r="S190" s="66"/>
      <c r="T190" s="63"/>
      <c r="U190" s="67"/>
      <c r="V190" s="67"/>
      <c r="W190" s="67" t="str">
        <f t="shared" si="3"/>
        <v/>
      </c>
      <c r="X190" s="161" t="str">
        <f>IF(E190="","",(IF(Table1[[#This Row],[Cur]]="USD",Table1[[#This Row],[Cur_Amount Debit]],Table1[[#This Row],[Cur_Amount Debit]]/Table1[[#This Row],[Exchange Rate]])))</f>
        <v/>
      </c>
      <c r="Y190" s="161" t="str">
        <f>IF(E190="","",(IF(Table1[[#This Row],[Cur]]="USD",Table1[[#This Row],[Cur_Amount Credit]],Table1[[#This Row],[Cur_Amount Credit]]/ExchangeRate)))</f>
        <v/>
      </c>
      <c r="Z190" s="203" t="str">
        <f>IF(E190="","",(Table1[[#This Row],[Debit USD]]-Table1[[#This Row],[Credit USD]]))</f>
        <v/>
      </c>
      <c r="AA190" s="122"/>
      <c r="AB190" s="1"/>
      <c r="AC190" s="15"/>
      <c r="AD190" s="15" t="str">
        <f>IF(AND(OR(Table1[[#This Row],[Account]]="15030",Table1[[#This Row],[Account]]="15035",Table1[[#This Row],[Account]]="20150"),Table1[[#This Row],[Vendor ID]]=""),1,"")</f>
        <v/>
      </c>
      <c r="AE190" s="15"/>
      <c r="AF190" s="15"/>
      <c r="AG190" s="15"/>
      <c r="AH190" s="46" t="str">
        <f>IF(Table1[[#This Row],[Posting Date]]&lt;&gt;"","GJ-"&amp;CountryID,"")</f>
        <v/>
      </c>
      <c r="AI190" s="59" t="str">
        <f>IF(Table1[[#This Row],[Posting Date]]&lt;&gt;"",Table1[[#This Row],[Posting Date]],"")</f>
        <v/>
      </c>
      <c r="AJ190" s="46"/>
      <c r="AK190" s="46" t="str">
        <f>IF(Table1[[#This Row],[Description]]&lt;&gt;"",Table1[[#This Row],[Description]],"")</f>
        <v/>
      </c>
      <c r="AL190" s="46" t="str">
        <f>IF(Table1[[#This Row],[Posting Date]]&lt;&gt;"",Table1[[#This Row],[Reference Number]],"")</f>
        <v/>
      </c>
      <c r="AM190" s="46" t="str">
        <f>TRIM(Table1[[#This Row],[Line '#]])</f>
        <v/>
      </c>
      <c r="AN190" s="46" t="str">
        <f>TRIM(Table1[[#This Row],[Account]])</f>
        <v/>
      </c>
      <c r="AO190" s="46" t="str">
        <f>IF(Table1[[#This Row],[Posting Date]]&lt;&gt;"",$D$5,"")</f>
        <v/>
      </c>
      <c r="AP190" s="46" t="str">
        <f>TRIM(Table1[[#This Row],[Departments-Prgrams]])</f>
        <v/>
      </c>
      <c r="AQ190" s="46" t="str">
        <f>TRIM(Table1[[#This Row],[Grant]])</f>
        <v/>
      </c>
      <c r="AR190" s="46" t="str">
        <f>TRIM(Table1[[#This Row],[Staff ID]])</f>
        <v/>
      </c>
      <c r="AS190" s="46" t="str">
        <f>IF(TRIM(Table1[[#This Row],[Budget Code]])=0,"",TRIM(Table1[[#This Row],[Budget Code]]))</f>
        <v/>
      </c>
      <c r="AT190" s="46" t="str">
        <f>IF(Table1[[#This Row],[Line Description]]&lt;&gt;"",Table1[[#This Row],[Line Description]],"")</f>
        <v/>
      </c>
      <c r="AU190" s="46" t="str">
        <f>IF(Table1[[#This Row],[Cur_Amount Debit]]&gt;0,ROUND(Table1[[#This Row],[Cur_Amount Debit]],2),"")</f>
        <v/>
      </c>
      <c r="AV190" s="46" t="str">
        <f>IF(Table1[[#This Row],[Cur_Amount Credit]]&gt;0,ROUND(Table1[[#This Row],[Cur_Amount Credit]],2),"")</f>
        <v/>
      </c>
      <c r="AW190" s="46" t="str">
        <f>LEFT(Table1[[#This Row],[Cur]],3)</f>
        <v/>
      </c>
      <c r="AX190" s="59"/>
      <c r="AY190" s="46"/>
      <c r="AZ190" s="46" t="str">
        <f>IF(Table1[[#This Row],[Cur]]&lt;&gt;"",IF(Table1[[#This Row],[Cur]]="USD","",ExchangeRate),"")</f>
        <v/>
      </c>
      <c r="BA190" s="46" t="str">
        <f>IF(Table1[[#This Row],[Grant]]&lt;&gt;"",VLOOKUP(Table1[[#This Row],[Grant]],Grants!B:D,3),"")</f>
        <v/>
      </c>
      <c r="BB190" s="46" t="str">
        <f>TRIM(Table1[[#This Row],[Vendor ID]])</f>
        <v/>
      </c>
      <c r="BC190">
        <f>IF(Table1[[#This Row],[Reference Number]]=Q189,BC189,BC189+1)</f>
        <v>2</v>
      </c>
    </row>
    <row r="191" spans="1:55" ht="11.25" hidden="1" customHeight="1">
      <c r="A191" s="1"/>
      <c r="B191" s="88" t="str">
        <f>IF(Table1[[#This Row],[Posting Date]]&lt;&gt;"",IF(Table1[[#This Row],[Reference Number]]=Q190,B190+1,1),"")</f>
        <v/>
      </c>
      <c r="C191" s="61"/>
      <c r="D191" s="61"/>
      <c r="E191" s="218"/>
      <c r="F191" s="143" t="str">
        <f>IFERROR(IF(VLOOKUP(Table1[[#This Row],[Budget Code Description]],Dimentions!$X$6:$AC$132,2,FALSE)="","",VLOOKUP(Table1[[#This Row],[Budget Code Description]],Dimentions!$X$6:$AC$132,2,FALSE)),"")</f>
        <v/>
      </c>
      <c r="G191" s="143" t="str">
        <f>IFERROR(VLOOKUP(Table1[[#This Row],[Budget Code Description]],Dimentions!$X$6:$AC$132,3,FALSE),"")</f>
        <v/>
      </c>
      <c r="H191" s="64" t="str">
        <f>IFERROR(VLOOKUP(Table1[[#This Row],[Account]],Dimentions!$S$6:$V$233,2,FALSE),"")</f>
        <v/>
      </c>
      <c r="I191" s="62">
        <f>_xlfn.NUMBERVALUE(LEFT(Table1[[#This Row],[Account]],1))</f>
        <v>0</v>
      </c>
      <c r="J191" s="62" t="str">
        <f>IFERROR(VLOOKUP(Table1[[#This Row],[Budget Code Description]],Table6[#All],7,FALSE),"")</f>
        <v/>
      </c>
      <c r="K191" s="143" t="str">
        <f>IFERROR(VLOOKUP(Table1[[#This Row],[Budget Code Description]],Table6[#All],8,FALSE),"")</f>
        <v/>
      </c>
      <c r="L191" s="63"/>
      <c r="M191" s="65" t="str">
        <f>IFERROR(VLOOKUP(Table1[[#This Row],[Staff ID]],Table2[],2,FALSE),"")</f>
        <v/>
      </c>
      <c r="N191" s="211" t="str">
        <f>IFERROR(IF(VLOOKUP(Table1[[#This Row],[Budget Code Description]],Dimentions!$X$6:$AC$97,4,FALSE)="","",VLOOKUP(Table1[[#This Row],[Budget Code Description]],Dimentions!$X$6:$AC$97,4,FALSE)),"")</f>
        <v/>
      </c>
      <c r="O191" s="65" t="str">
        <f>IFERROR(VLOOKUP(Table1[[#This Row],[Vendor ID]],Table549[],2,FALSE),"")</f>
        <v/>
      </c>
      <c r="P191" s="63"/>
      <c r="Q191" s="143" t="str">
        <f>IF(Table1[[#This Row],[Posting Date]]&lt;&gt;"",$D$9,"")</f>
        <v/>
      </c>
      <c r="R191" s="159" t="str">
        <f>IF(Table1[[#This Row],[Posting Date]]&lt;&gt;"",$D$10,"")</f>
        <v/>
      </c>
      <c r="S191" s="66"/>
      <c r="T191" s="63"/>
      <c r="U191" s="67"/>
      <c r="V191" s="67"/>
      <c r="W191" s="67" t="str">
        <f t="shared" si="3"/>
        <v/>
      </c>
      <c r="X191" s="161" t="str">
        <f>IF(E191="","",(IF(Table1[[#This Row],[Cur]]="USD",Table1[[#This Row],[Cur_Amount Debit]],Table1[[#This Row],[Cur_Amount Debit]]/Table1[[#This Row],[Exchange Rate]])))</f>
        <v/>
      </c>
      <c r="Y191" s="161" t="str">
        <f>IF(E191="","",(IF(Table1[[#This Row],[Cur]]="USD",Table1[[#This Row],[Cur_Amount Credit]],Table1[[#This Row],[Cur_Amount Credit]]/ExchangeRate)))</f>
        <v/>
      </c>
      <c r="Z191" s="203" t="str">
        <f>IF(E191="","",(Table1[[#This Row],[Debit USD]]-Table1[[#This Row],[Credit USD]]))</f>
        <v/>
      </c>
      <c r="AA191" s="122"/>
      <c r="AB191" s="1"/>
      <c r="AC191" s="15"/>
      <c r="AD191" s="15" t="str">
        <f>IF(AND(OR(Table1[[#This Row],[Account]]="15030",Table1[[#This Row],[Account]]="15035",Table1[[#This Row],[Account]]="20150"),Table1[[#This Row],[Vendor ID]]=""),1,"")</f>
        <v/>
      </c>
      <c r="AE191" s="15"/>
      <c r="AF191" s="15"/>
      <c r="AG191" s="15"/>
      <c r="AH191" s="46" t="str">
        <f>IF(Table1[[#This Row],[Posting Date]]&lt;&gt;"","GJ-"&amp;CountryID,"")</f>
        <v/>
      </c>
      <c r="AI191" s="59" t="str">
        <f>IF(Table1[[#This Row],[Posting Date]]&lt;&gt;"",Table1[[#This Row],[Posting Date]],"")</f>
        <v/>
      </c>
      <c r="AJ191" s="46"/>
      <c r="AK191" s="46" t="str">
        <f>IF(Table1[[#This Row],[Description]]&lt;&gt;"",Table1[[#This Row],[Description]],"")</f>
        <v/>
      </c>
      <c r="AL191" s="46" t="str">
        <f>IF(Table1[[#This Row],[Posting Date]]&lt;&gt;"",Table1[[#This Row],[Reference Number]],"")</f>
        <v/>
      </c>
      <c r="AM191" s="46" t="str">
        <f>TRIM(Table1[[#This Row],[Line '#]])</f>
        <v/>
      </c>
      <c r="AN191" s="46" t="str">
        <f>TRIM(Table1[[#This Row],[Account]])</f>
        <v/>
      </c>
      <c r="AO191" s="46" t="str">
        <f>IF(Table1[[#This Row],[Posting Date]]&lt;&gt;"",$D$5,"")</f>
        <v/>
      </c>
      <c r="AP191" s="46" t="str">
        <f>TRIM(Table1[[#This Row],[Departments-Prgrams]])</f>
        <v/>
      </c>
      <c r="AQ191" s="46" t="str">
        <f>TRIM(Table1[[#This Row],[Grant]])</f>
        <v/>
      </c>
      <c r="AR191" s="46" t="str">
        <f>TRIM(Table1[[#This Row],[Staff ID]])</f>
        <v/>
      </c>
      <c r="AS191" s="46" t="str">
        <f>IF(TRIM(Table1[[#This Row],[Budget Code]])=0,"",TRIM(Table1[[#This Row],[Budget Code]]))</f>
        <v/>
      </c>
      <c r="AT191" s="46" t="str">
        <f>IF(Table1[[#This Row],[Line Description]]&lt;&gt;"",Table1[[#This Row],[Line Description]],"")</f>
        <v/>
      </c>
      <c r="AU191" s="46" t="str">
        <f>IF(Table1[[#This Row],[Cur_Amount Debit]]&gt;0,ROUND(Table1[[#This Row],[Cur_Amount Debit]],2),"")</f>
        <v/>
      </c>
      <c r="AV191" s="46" t="str">
        <f>IF(Table1[[#This Row],[Cur_Amount Credit]]&gt;0,ROUND(Table1[[#This Row],[Cur_Amount Credit]],2),"")</f>
        <v/>
      </c>
      <c r="AW191" s="46" t="str">
        <f>LEFT(Table1[[#This Row],[Cur]],3)</f>
        <v/>
      </c>
      <c r="AX191" s="59"/>
      <c r="AY191" s="46"/>
      <c r="AZ191" s="46" t="str">
        <f>IF(Table1[[#This Row],[Cur]]&lt;&gt;"",IF(Table1[[#This Row],[Cur]]="USD","",ExchangeRate),"")</f>
        <v/>
      </c>
      <c r="BA191" s="46" t="str">
        <f>IF(Table1[[#This Row],[Grant]]&lt;&gt;"",VLOOKUP(Table1[[#This Row],[Grant]],Grants!B:D,3),"")</f>
        <v/>
      </c>
      <c r="BB191" s="46" t="str">
        <f>TRIM(Table1[[#This Row],[Vendor ID]])</f>
        <v/>
      </c>
      <c r="BC191">
        <f>IF(Table1[[#This Row],[Reference Number]]=Q190,BC190,BC190+1)</f>
        <v>2</v>
      </c>
    </row>
    <row r="192" spans="1:55" ht="11.25" hidden="1" customHeight="1">
      <c r="A192" s="1"/>
      <c r="B192" s="88" t="str">
        <f>IF(Table1[[#This Row],[Posting Date]]&lt;&gt;"",IF(Table1[[#This Row],[Reference Number]]=Q191,B191+1,1),"")</f>
        <v/>
      </c>
      <c r="C192" s="61"/>
      <c r="D192" s="61"/>
      <c r="E192" s="218"/>
      <c r="F192" s="143" t="str">
        <f>IFERROR(IF(VLOOKUP(Table1[[#This Row],[Budget Code Description]],Dimentions!$X$6:$AC$132,2,FALSE)="","",VLOOKUP(Table1[[#This Row],[Budget Code Description]],Dimentions!$X$6:$AC$132,2,FALSE)),"")</f>
        <v/>
      </c>
      <c r="G192" s="143" t="str">
        <f>IFERROR(VLOOKUP(Table1[[#This Row],[Budget Code Description]],Dimentions!$X$6:$AC$132,3,FALSE),"")</f>
        <v/>
      </c>
      <c r="H192" s="64" t="str">
        <f>IFERROR(VLOOKUP(Table1[[#This Row],[Account]],Dimentions!$S$6:$V$233,2,FALSE),"")</f>
        <v/>
      </c>
      <c r="I192" s="62">
        <f>_xlfn.NUMBERVALUE(LEFT(Table1[[#This Row],[Account]],1))</f>
        <v>0</v>
      </c>
      <c r="J192" s="62" t="str">
        <f>IFERROR(VLOOKUP(Table1[[#This Row],[Budget Code Description]],Table6[#All],7,FALSE),"")</f>
        <v/>
      </c>
      <c r="K192" s="143" t="str">
        <f>IFERROR(VLOOKUP(Table1[[#This Row],[Budget Code Description]],Table6[#All],8,FALSE),"")</f>
        <v/>
      </c>
      <c r="L192" s="63"/>
      <c r="M192" s="65" t="str">
        <f>IFERROR(VLOOKUP(Table1[[#This Row],[Staff ID]],Table2[],2,FALSE),"")</f>
        <v/>
      </c>
      <c r="N192" s="211" t="str">
        <f>IFERROR(IF(VLOOKUP(Table1[[#This Row],[Budget Code Description]],Dimentions!$X$6:$AC$97,4,FALSE)="","",VLOOKUP(Table1[[#This Row],[Budget Code Description]],Dimentions!$X$6:$AC$97,4,FALSE)),"")</f>
        <v/>
      </c>
      <c r="O192" s="65" t="str">
        <f>IFERROR(VLOOKUP(Table1[[#This Row],[Vendor ID]],Table549[],2,FALSE),"")</f>
        <v/>
      </c>
      <c r="P192" s="63"/>
      <c r="Q192" s="143" t="str">
        <f>IF(Table1[[#This Row],[Posting Date]]&lt;&gt;"",$D$9,"")</f>
        <v/>
      </c>
      <c r="R192" s="159" t="str">
        <f>IF(Table1[[#This Row],[Posting Date]]&lt;&gt;"",$D$10,"")</f>
        <v/>
      </c>
      <c r="S192" s="66"/>
      <c r="T192" s="63"/>
      <c r="U192" s="67"/>
      <c r="V192" s="67"/>
      <c r="W192" s="67" t="str">
        <f t="shared" si="3"/>
        <v/>
      </c>
      <c r="X192" s="161" t="str">
        <f>IF(E192="","",(IF(Table1[[#This Row],[Cur]]="USD",Table1[[#This Row],[Cur_Amount Debit]],Table1[[#This Row],[Cur_Amount Debit]]/Table1[[#This Row],[Exchange Rate]])))</f>
        <v/>
      </c>
      <c r="Y192" s="161" t="str">
        <f>IF(E192="","",(IF(Table1[[#This Row],[Cur]]="USD",Table1[[#This Row],[Cur_Amount Credit]],Table1[[#This Row],[Cur_Amount Credit]]/ExchangeRate)))</f>
        <v/>
      </c>
      <c r="Z192" s="203" t="str">
        <f>IF(E192="","",(Table1[[#This Row],[Debit USD]]-Table1[[#This Row],[Credit USD]]))</f>
        <v/>
      </c>
      <c r="AA192" s="122"/>
      <c r="AB192" s="1"/>
      <c r="AC192" s="15"/>
      <c r="AD192" s="15" t="str">
        <f>IF(AND(OR(Table1[[#This Row],[Account]]="15030",Table1[[#This Row],[Account]]="15035",Table1[[#This Row],[Account]]="20150"),Table1[[#This Row],[Vendor ID]]=""),1,"")</f>
        <v/>
      </c>
      <c r="AE192" s="15"/>
      <c r="AF192" s="15"/>
      <c r="AG192" s="15"/>
      <c r="AH192" s="46" t="str">
        <f>IF(Table1[[#This Row],[Posting Date]]&lt;&gt;"","GJ-"&amp;CountryID,"")</f>
        <v/>
      </c>
      <c r="AI192" s="59" t="str">
        <f>IF(Table1[[#This Row],[Posting Date]]&lt;&gt;"",Table1[[#This Row],[Posting Date]],"")</f>
        <v/>
      </c>
      <c r="AJ192" s="46"/>
      <c r="AK192" s="46" t="str">
        <f>IF(Table1[[#This Row],[Description]]&lt;&gt;"",Table1[[#This Row],[Description]],"")</f>
        <v/>
      </c>
      <c r="AL192" s="46" t="str">
        <f>IF(Table1[[#This Row],[Posting Date]]&lt;&gt;"",Table1[[#This Row],[Reference Number]],"")</f>
        <v/>
      </c>
      <c r="AM192" s="46" t="str">
        <f>TRIM(Table1[[#This Row],[Line '#]])</f>
        <v/>
      </c>
      <c r="AN192" s="46" t="str">
        <f>TRIM(Table1[[#This Row],[Account]])</f>
        <v/>
      </c>
      <c r="AO192" s="46" t="str">
        <f>IF(Table1[[#This Row],[Posting Date]]&lt;&gt;"",$D$5,"")</f>
        <v/>
      </c>
      <c r="AP192" s="46" t="str">
        <f>TRIM(Table1[[#This Row],[Departments-Prgrams]])</f>
        <v/>
      </c>
      <c r="AQ192" s="46" t="str">
        <f>TRIM(Table1[[#This Row],[Grant]])</f>
        <v/>
      </c>
      <c r="AR192" s="46" t="str">
        <f>TRIM(Table1[[#This Row],[Staff ID]])</f>
        <v/>
      </c>
      <c r="AS192" s="46" t="str">
        <f>IF(TRIM(Table1[[#This Row],[Budget Code]])=0,"",TRIM(Table1[[#This Row],[Budget Code]]))</f>
        <v/>
      </c>
      <c r="AT192" s="46" t="str">
        <f>IF(Table1[[#This Row],[Line Description]]&lt;&gt;"",Table1[[#This Row],[Line Description]],"")</f>
        <v/>
      </c>
      <c r="AU192" s="46" t="str">
        <f>IF(Table1[[#This Row],[Cur_Amount Debit]]&gt;0,ROUND(Table1[[#This Row],[Cur_Amount Debit]],2),"")</f>
        <v/>
      </c>
      <c r="AV192" s="46" t="str">
        <f>IF(Table1[[#This Row],[Cur_Amount Credit]]&gt;0,ROUND(Table1[[#This Row],[Cur_Amount Credit]],2),"")</f>
        <v/>
      </c>
      <c r="AW192" s="46" t="str">
        <f>LEFT(Table1[[#This Row],[Cur]],3)</f>
        <v/>
      </c>
      <c r="AX192" s="59"/>
      <c r="AY192" s="46"/>
      <c r="AZ192" s="46" t="str">
        <f>IF(Table1[[#This Row],[Cur]]&lt;&gt;"",IF(Table1[[#This Row],[Cur]]="USD","",ExchangeRate),"")</f>
        <v/>
      </c>
      <c r="BA192" s="46" t="str">
        <f>IF(Table1[[#This Row],[Grant]]&lt;&gt;"",VLOOKUP(Table1[[#This Row],[Grant]],Grants!B:D,3),"")</f>
        <v/>
      </c>
      <c r="BB192" s="46" t="str">
        <f>TRIM(Table1[[#This Row],[Vendor ID]])</f>
        <v/>
      </c>
      <c r="BC192">
        <f>IF(Table1[[#This Row],[Reference Number]]=Q191,BC191,BC191+1)</f>
        <v>2</v>
      </c>
    </row>
    <row r="193" spans="1:55" ht="11.25" hidden="1" customHeight="1">
      <c r="A193" s="1"/>
      <c r="B193" s="88" t="str">
        <f>IF(Table1[[#This Row],[Posting Date]]&lt;&gt;"",IF(Table1[[#This Row],[Reference Number]]=Q192,B192+1,1),"")</f>
        <v/>
      </c>
      <c r="C193" s="61"/>
      <c r="D193" s="61"/>
      <c r="E193" s="218"/>
      <c r="F193" s="143" t="str">
        <f>IFERROR(IF(VLOOKUP(Table1[[#This Row],[Budget Code Description]],Dimentions!$X$6:$AC$132,2,FALSE)="","",VLOOKUP(Table1[[#This Row],[Budget Code Description]],Dimentions!$X$6:$AC$132,2,FALSE)),"")</f>
        <v/>
      </c>
      <c r="G193" s="143" t="str">
        <f>IFERROR(VLOOKUP(Table1[[#This Row],[Budget Code Description]],Dimentions!$X$6:$AC$132,3,FALSE),"")</f>
        <v/>
      </c>
      <c r="H193" s="64" t="str">
        <f>IFERROR(VLOOKUP(Table1[[#This Row],[Account]],Dimentions!$S$6:$V$233,2,FALSE),"")</f>
        <v/>
      </c>
      <c r="I193" s="62">
        <f>_xlfn.NUMBERVALUE(LEFT(Table1[[#This Row],[Account]],1))</f>
        <v>0</v>
      </c>
      <c r="J193" s="62" t="str">
        <f>IFERROR(VLOOKUP(Table1[[#This Row],[Budget Code Description]],Table6[#All],7,FALSE),"")</f>
        <v/>
      </c>
      <c r="K193" s="143" t="str">
        <f>IFERROR(VLOOKUP(Table1[[#This Row],[Budget Code Description]],Table6[#All],8,FALSE),"")</f>
        <v/>
      </c>
      <c r="L193" s="63"/>
      <c r="M193" s="65" t="str">
        <f>IFERROR(VLOOKUP(Table1[[#This Row],[Staff ID]],Table2[],2,FALSE),"")</f>
        <v/>
      </c>
      <c r="N193" s="211" t="str">
        <f>IFERROR(IF(VLOOKUP(Table1[[#This Row],[Budget Code Description]],Dimentions!$X$6:$AC$97,4,FALSE)="","",VLOOKUP(Table1[[#This Row],[Budget Code Description]],Dimentions!$X$6:$AC$97,4,FALSE)),"")</f>
        <v/>
      </c>
      <c r="O193" s="65" t="str">
        <f>IFERROR(VLOOKUP(Table1[[#This Row],[Vendor ID]],Table549[],2,FALSE),"")</f>
        <v/>
      </c>
      <c r="P193" s="63"/>
      <c r="Q193" s="143" t="str">
        <f>IF(Table1[[#This Row],[Posting Date]]&lt;&gt;"",$D$9,"")</f>
        <v/>
      </c>
      <c r="R193" s="159" t="str">
        <f>IF(Table1[[#This Row],[Posting Date]]&lt;&gt;"",$D$10,"")</f>
        <v/>
      </c>
      <c r="S193" s="66"/>
      <c r="T193" s="63"/>
      <c r="U193" s="67"/>
      <c r="V193" s="67"/>
      <c r="W193" s="67" t="str">
        <f t="shared" si="3"/>
        <v/>
      </c>
      <c r="X193" s="161" t="str">
        <f>IF(E193="","",(IF(Table1[[#This Row],[Cur]]="USD",Table1[[#This Row],[Cur_Amount Debit]],Table1[[#This Row],[Cur_Amount Debit]]/Table1[[#This Row],[Exchange Rate]])))</f>
        <v/>
      </c>
      <c r="Y193" s="161" t="str">
        <f>IF(E193="","",(IF(Table1[[#This Row],[Cur]]="USD",Table1[[#This Row],[Cur_Amount Credit]],Table1[[#This Row],[Cur_Amount Credit]]/ExchangeRate)))</f>
        <v/>
      </c>
      <c r="Z193" s="203" t="str">
        <f>IF(E193="","",(Table1[[#This Row],[Debit USD]]-Table1[[#This Row],[Credit USD]]))</f>
        <v/>
      </c>
      <c r="AA193" s="122"/>
      <c r="AB193" s="1"/>
      <c r="AC193" s="15"/>
      <c r="AD193" s="15" t="str">
        <f>IF(AND(OR(Table1[[#This Row],[Account]]="15030",Table1[[#This Row],[Account]]="15035",Table1[[#This Row],[Account]]="20150"),Table1[[#This Row],[Vendor ID]]=""),1,"")</f>
        <v/>
      </c>
      <c r="AE193" s="15"/>
      <c r="AF193" s="15"/>
      <c r="AG193" s="15"/>
      <c r="AH193" s="46" t="str">
        <f>IF(Table1[[#This Row],[Posting Date]]&lt;&gt;"","GJ-"&amp;CountryID,"")</f>
        <v/>
      </c>
      <c r="AI193" s="59" t="str">
        <f>IF(Table1[[#This Row],[Posting Date]]&lt;&gt;"",Table1[[#This Row],[Posting Date]],"")</f>
        <v/>
      </c>
      <c r="AJ193" s="46"/>
      <c r="AK193" s="46" t="str">
        <f>IF(Table1[[#This Row],[Description]]&lt;&gt;"",Table1[[#This Row],[Description]],"")</f>
        <v/>
      </c>
      <c r="AL193" s="46" t="str">
        <f>IF(Table1[[#This Row],[Posting Date]]&lt;&gt;"",Table1[[#This Row],[Reference Number]],"")</f>
        <v/>
      </c>
      <c r="AM193" s="46" t="str">
        <f>TRIM(Table1[[#This Row],[Line '#]])</f>
        <v/>
      </c>
      <c r="AN193" s="46" t="str">
        <f>TRIM(Table1[[#This Row],[Account]])</f>
        <v/>
      </c>
      <c r="AO193" s="46" t="str">
        <f>IF(Table1[[#This Row],[Posting Date]]&lt;&gt;"",$D$5,"")</f>
        <v/>
      </c>
      <c r="AP193" s="46" t="str">
        <f>TRIM(Table1[[#This Row],[Departments-Prgrams]])</f>
        <v/>
      </c>
      <c r="AQ193" s="46" t="str">
        <f>TRIM(Table1[[#This Row],[Grant]])</f>
        <v/>
      </c>
      <c r="AR193" s="46" t="str">
        <f>TRIM(Table1[[#This Row],[Staff ID]])</f>
        <v/>
      </c>
      <c r="AS193" s="46" t="str">
        <f>IF(TRIM(Table1[[#This Row],[Budget Code]])=0,"",TRIM(Table1[[#This Row],[Budget Code]]))</f>
        <v/>
      </c>
      <c r="AT193" s="46" t="str">
        <f>IF(Table1[[#This Row],[Line Description]]&lt;&gt;"",Table1[[#This Row],[Line Description]],"")</f>
        <v/>
      </c>
      <c r="AU193" s="46" t="str">
        <f>IF(Table1[[#This Row],[Cur_Amount Debit]]&gt;0,ROUND(Table1[[#This Row],[Cur_Amount Debit]],2),"")</f>
        <v/>
      </c>
      <c r="AV193" s="46" t="str">
        <f>IF(Table1[[#This Row],[Cur_Amount Credit]]&gt;0,ROUND(Table1[[#This Row],[Cur_Amount Credit]],2),"")</f>
        <v/>
      </c>
      <c r="AW193" s="46" t="str">
        <f>LEFT(Table1[[#This Row],[Cur]],3)</f>
        <v/>
      </c>
      <c r="AX193" s="59"/>
      <c r="AY193" s="46"/>
      <c r="AZ193" s="46" t="str">
        <f>IF(Table1[[#This Row],[Cur]]&lt;&gt;"",IF(Table1[[#This Row],[Cur]]="USD","",ExchangeRate),"")</f>
        <v/>
      </c>
      <c r="BA193" s="46" t="str">
        <f>IF(Table1[[#This Row],[Grant]]&lt;&gt;"",VLOOKUP(Table1[[#This Row],[Grant]],Grants!B:D,3),"")</f>
        <v/>
      </c>
      <c r="BB193" s="46" t="str">
        <f>TRIM(Table1[[#This Row],[Vendor ID]])</f>
        <v/>
      </c>
      <c r="BC193">
        <f>IF(Table1[[#This Row],[Reference Number]]=Q192,BC192,BC192+1)</f>
        <v>2</v>
      </c>
    </row>
    <row r="194" spans="1:55" ht="11.25" hidden="1" customHeight="1">
      <c r="A194" s="1"/>
      <c r="B194" s="88" t="str">
        <f>IF(Table1[[#This Row],[Posting Date]]&lt;&gt;"",IF(Table1[[#This Row],[Reference Number]]=Q193,B193+1,1),"")</f>
        <v/>
      </c>
      <c r="C194" s="61"/>
      <c r="D194" s="61"/>
      <c r="E194" s="218"/>
      <c r="F194" s="143" t="str">
        <f>IFERROR(IF(VLOOKUP(Table1[[#This Row],[Budget Code Description]],Dimentions!$X$6:$AC$132,2,FALSE)="","",VLOOKUP(Table1[[#This Row],[Budget Code Description]],Dimentions!$X$6:$AC$132,2,FALSE)),"")</f>
        <v/>
      </c>
      <c r="G194" s="143" t="str">
        <f>IFERROR(VLOOKUP(Table1[[#This Row],[Budget Code Description]],Dimentions!$X$6:$AC$132,3,FALSE),"")</f>
        <v/>
      </c>
      <c r="H194" s="64" t="str">
        <f>IFERROR(VLOOKUP(Table1[[#This Row],[Account]],Dimentions!$S$6:$V$233,2,FALSE),"")</f>
        <v/>
      </c>
      <c r="I194" s="62">
        <f>_xlfn.NUMBERVALUE(LEFT(Table1[[#This Row],[Account]],1))</f>
        <v>0</v>
      </c>
      <c r="J194" s="62" t="str">
        <f>IFERROR(VLOOKUP(Table1[[#This Row],[Budget Code Description]],Table6[#All],7,FALSE),"")</f>
        <v/>
      </c>
      <c r="K194" s="143" t="str">
        <f>IFERROR(VLOOKUP(Table1[[#This Row],[Budget Code Description]],Table6[#All],8,FALSE),"")</f>
        <v/>
      </c>
      <c r="L194" s="63"/>
      <c r="M194" s="65" t="str">
        <f>IFERROR(VLOOKUP(Table1[[#This Row],[Staff ID]],Table2[],2,FALSE),"")</f>
        <v/>
      </c>
      <c r="N194" s="211" t="str">
        <f>IFERROR(IF(VLOOKUP(Table1[[#This Row],[Budget Code Description]],Dimentions!$X$6:$AC$97,4,FALSE)="","",VLOOKUP(Table1[[#This Row],[Budget Code Description]],Dimentions!$X$6:$AC$97,4,FALSE)),"")</f>
        <v/>
      </c>
      <c r="O194" s="65" t="str">
        <f>IFERROR(VLOOKUP(Table1[[#This Row],[Vendor ID]],Table549[],2,FALSE),"")</f>
        <v/>
      </c>
      <c r="P194" s="63"/>
      <c r="Q194" s="143" t="str">
        <f>IF(Table1[[#This Row],[Posting Date]]&lt;&gt;"",$D$9,"")</f>
        <v/>
      </c>
      <c r="R194" s="159" t="str">
        <f>IF(Table1[[#This Row],[Posting Date]]&lt;&gt;"",$D$10,"")</f>
        <v/>
      </c>
      <c r="S194" s="66"/>
      <c r="T194" s="63"/>
      <c r="U194" s="67"/>
      <c r="V194" s="67"/>
      <c r="W194" s="67" t="str">
        <f t="shared" si="3"/>
        <v/>
      </c>
      <c r="X194" s="161" t="str">
        <f>IF(E194="","",(IF(Table1[[#This Row],[Cur]]="USD",Table1[[#This Row],[Cur_Amount Debit]],Table1[[#This Row],[Cur_Amount Debit]]/Table1[[#This Row],[Exchange Rate]])))</f>
        <v/>
      </c>
      <c r="Y194" s="161" t="str">
        <f>IF(E194="","",(IF(Table1[[#This Row],[Cur]]="USD",Table1[[#This Row],[Cur_Amount Credit]],Table1[[#This Row],[Cur_Amount Credit]]/ExchangeRate)))</f>
        <v/>
      </c>
      <c r="Z194" s="203" t="str">
        <f>IF(E194="","",(Table1[[#This Row],[Debit USD]]-Table1[[#This Row],[Credit USD]]))</f>
        <v/>
      </c>
      <c r="AA194" s="122"/>
      <c r="AB194" s="1"/>
      <c r="AC194" s="15"/>
      <c r="AD194" s="15" t="str">
        <f>IF(AND(OR(Table1[[#This Row],[Account]]="15030",Table1[[#This Row],[Account]]="15035",Table1[[#This Row],[Account]]="20150"),Table1[[#This Row],[Vendor ID]]=""),1,"")</f>
        <v/>
      </c>
      <c r="AE194" s="15"/>
      <c r="AF194" s="15"/>
      <c r="AG194" s="15"/>
      <c r="AH194" s="46" t="str">
        <f>IF(Table1[[#This Row],[Posting Date]]&lt;&gt;"","GJ-"&amp;CountryID,"")</f>
        <v/>
      </c>
      <c r="AI194" s="59" t="str">
        <f>IF(Table1[[#This Row],[Posting Date]]&lt;&gt;"",Table1[[#This Row],[Posting Date]],"")</f>
        <v/>
      </c>
      <c r="AJ194" s="46"/>
      <c r="AK194" s="46" t="str">
        <f>IF(Table1[[#This Row],[Description]]&lt;&gt;"",Table1[[#This Row],[Description]],"")</f>
        <v/>
      </c>
      <c r="AL194" s="46" t="str">
        <f>IF(Table1[[#This Row],[Posting Date]]&lt;&gt;"",Table1[[#This Row],[Reference Number]],"")</f>
        <v/>
      </c>
      <c r="AM194" s="46" t="str">
        <f>TRIM(Table1[[#This Row],[Line '#]])</f>
        <v/>
      </c>
      <c r="AN194" s="46" t="str">
        <f>TRIM(Table1[[#This Row],[Account]])</f>
        <v/>
      </c>
      <c r="AO194" s="46" t="str">
        <f>IF(Table1[[#This Row],[Posting Date]]&lt;&gt;"",$D$5,"")</f>
        <v/>
      </c>
      <c r="AP194" s="46" t="str">
        <f>TRIM(Table1[[#This Row],[Departments-Prgrams]])</f>
        <v/>
      </c>
      <c r="AQ194" s="46" t="str">
        <f>TRIM(Table1[[#This Row],[Grant]])</f>
        <v/>
      </c>
      <c r="AR194" s="46" t="str">
        <f>TRIM(Table1[[#This Row],[Staff ID]])</f>
        <v/>
      </c>
      <c r="AS194" s="46" t="str">
        <f>IF(TRIM(Table1[[#This Row],[Budget Code]])=0,"",TRIM(Table1[[#This Row],[Budget Code]]))</f>
        <v/>
      </c>
      <c r="AT194" s="46" t="str">
        <f>IF(Table1[[#This Row],[Line Description]]&lt;&gt;"",Table1[[#This Row],[Line Description]],"")</f>
        <v/>
      </c>
      <c r="AU194" s="46" t="str">
        <f>IF(Table1[[#This Row],[Cur_Amount Debit]]&gt;0,ROUND(Table1[[#This Row],[Cur_Amount Debit]],2),"")</f>
        <v/>
      </c>
      <c r="AV194" s="46" t="str">
        <f>IF(Table1[[#This Row],[Cur_Amount Credit]]&gt;0,ROUND(Table1[[#This Row],[Cur_Amount Credit]],2),"")</f>
        <v/>
      </c>
      <c r="AW194" s="46" t="str">
        <f>LEFT(Table1[[#This Row],[Cur]],3)</f>
        <v/>
      </c>
      <c r="AX194" s="59"/>
      <c r="AY194" s="46"/>
      <c r="AZ194" s="46" t="str">
        <f>IF(Table1[[#This Row],[Cur]]&lt;&gt;"",IF(Table1[[#This Row],[Cur]]="USD","",ExchangeRate),"")</f>
        <v/>
      </c>
      <c r="BA194" s="46" t="str">
        <f>IF(Table1[[#This Row],[Grant]]&lt;&gt;"",VLOOKUP(Table1[[#This Row],[Grant]],Grants!B:D,3),"")</f>
        <v/>
      </c>
      <c r="BB194" s="46" t="str">
        <f>TRIM(Table1[[#This Row],[Vendor ID]])</f>
        <v/>
      </c>
      <c r="BC194">
        <f>IF(Table1[[#This Row],[Reference Number]]=Q193,BC193,BC193+1)</f>
        <v>2</v>
      </c>
    </row>
    <row r="195" spans="1:55" ht="11.25" hidden="1" customHeight="1">
      <c r="A195" s="1"/>
      <c r="B195" s="88" t="str">
        <f>IF(Table1[[#This Row],[Posting Date]]&lt;&gt;"",IF(Table1[[#This Row],[Reference Number]]=Q194,B194+1,1),"")</f>
        <v/>
      </c>
      <c r="C195" s="61"/>
      <c r="D195" s="61"/>
      <c r="E195" s="218"/>
      <c r="F195" s="143" t="str">
        <f>IFERROR(IF(VLOOKUP(Table1[[#This Row],[Budget Code Description]],Dimentions!$X$6:$AC$132,2,FALSE)="","",VLOOKUP(Table1[[#This Row],[Budget Code Description]],Dimentions!$X$6:$AC$132,2,FALSE)),"")</f>
        <v/>
      </c>
      <c r="G195" s="143" t="str">
        <f>IFERROR(VLOOKUP(Table1[[#This Row],[Budget Code Description]],Dimentions!$X$6:$AC$132,3,FALSE),"")</f>
        <v/>
      </c>
      <c r="H195" s="64" t="str">
        <f>IFERROR(VLOOKUP(Table1[[#This Row],[Account]],Dimentions!$S$6:$V$233,2,FALSE),"")</f>
        <v/>
      </c>
      <c r="I195" s="62">
        <f>_xlfn.NUMBERVALUE(LEFT(Table1[[#This Row],[Account]],1))</f>
        <v>0</v>
      </c>
      <c r="J195" s="62" t="str">
        <f>IFERROR(VLOOKUP(Table1[[#This Row],[Budget Code Description]],Table6[#All],7,FALSE),"")</f>
        <v/>
      </c>
      <c r="K195" s="143" t="str">
        <f>IFERROR(VLOOKUP(Table1[[#This Row],[Budget Code Description]],Table6[#All],8,FALSE),"")</f>
        <v/>
      </c>
      <c r="L195" s="63"/>
      <c r="M195" s="65" t="str">
        <f>IFERROR(VLOOKUP(Table1[[#This Row],[Staff ID]],Table2[],2,FALSE),"")</f>
        <v/>
      </c>
      <c r="N195" s="211" t="str">
        <f>IFERROR(IF(VLOOKUP(Table1[[#This Row],[Budget Code Description]],Dimentions!$X$6:$AC$97,4,FALSE)="","",VLOOKUP(Table1[[#This Row],[Budget Code Description]],Dimentions!$X$6:$AC$97,4,FALSE)),"")</f>
        <v/>
      </c>
      <c r="O195" s="65" t="str">
        <f>IFERROR(VLOOKUP(Table1[[#This Row],[Vendor ID]],Table549[],2,FALSE),"")</f>
        <v/>
      </c>
      <c r="P195" s="63"/>
      <c r="Q195" s="143" t="str">
        <f>IF(Table1[[#This Row],[Posting Date]]&lt;&gt;"",$D$9,"")</f>
        <v/>
      </c>
      <c r="R195" s="159" t="str">
        <f>IF(Table1[[#This Row],[Posting Date]]&lt;&gt;"",$D$10,"")</f>
        <v/>
      </c>
      <c r="S195" s="66"/>
      <c r="T195" s="63"/>
      <c r="U195" s="67"/>
      <c r="V195" s="67"/>
      <c r="W195" s="67" t="str">
        <f t="shared" si="3"/>
        <v/>
      </c>
      <c r="X195" s="161" t="str">
        <f>IF(E195="","",(IF(Table1[[#This Row],[Cur]]="USD",Table1[[#This Row],[Cur_Amount Debit]],Table1[[#This Row],[Cur_Amount Debit]]/Table1[[#This Row],[Exchange Rate]])))</f>
        <v/>
      </c>
      <c r="Y195" s="161" t="str">
        <f>IF(E195="","",(IF(Table1[[#This Row],[Cur]]="USD",Table1[[#This Row],[Cur_Amount Credit]],Table1[[#This Row],[Cur_Amount Credit]]/ExchangeRate)))</f>
        <v/>
      </c>
      <c r="Z195" s="203" t="str">
        <f>IF(E195="","",(Table1[[#This Row],[Debit USD]]-Table1[[#This Row],[Credit USD]]))</f>
        <v/>
      </c>
      <c r="AA195" s="122"/>
      <c r="AB195" s="1"/>
      <c r="AC195" s="15"/>
      <c r="AD195" s="15" t="str">
        <f>IF(AND(OR(Table1[[#This Row],[Account]]="15030",Table1[[#This Row],[Account]]="15035",Table1[[#This Row],[Account]]="20150"),Table1[[#This Row],[Vendor ID]]=""),1,"")</f>
        <v/>
      </c>
      <c r="AE195" s="15"/>
      <c r="AF195" s="15"/>
      <c r="AG195" s="15"/>
      <c r="AH195" s="46" t="str">
        <f>IF(Table1[[#This Row],[Posting Date]]&lt;&gt;"","GJ-"&amp;CountryID,"")</f>
        <v/>
      </c>
      <c r="AI195" s="59" t="str">
        <f>IF(Table1[[#This Row],[Posting Date]]&lt;&gt;"",Table1[[#This Row],[Posting Date]],"")</f>
        <v/>
      </c>
      <c r="AJ195" s="46"/>
      <c r="AK195" s="46" t="str">
        <f>IF(Table1[[#This Row],[Description]]&lt;&gt;"",Table1[[#This Row],[Description]],"")</f>
        <v/>
      </c>
      <c r="AL195" s="46" t="str">
        <f>IF(Table1[[#This Row],[Posting Date]]&lt;&gt;"",Table1[[#This Row],[Reference Number]],"")</f>
        <v/>
      </c>
      <c r="AM195" s="46" t="str">
        <f>TRIM(Table1[[#This Row],[Line '#]])</f>
        <v/>
      </c>
      <c r="AN195" s="46" t="str">
        <f>TRIM(Table1[[#This Row],[Account]])</f>
        <v/>
      </c>
      <c r="AO195" s="46" t="str">
        <f>IF(Table1[[#This Row],[Posting Date]]&lt;&gt;"",$D$5,"")</f>
        <v/>
      </c>
      <c r="AP195" s="46" t="str">
        <f>TRIM(Table1[[#This Row],[Departments-Prgrams]])</f>
        <v/>
      </c>
      <c r="AQ195" s="46" t="str">
        <f>TRIM(Table1[[#This Row],[Grant]])</f>
        <v/>
      </c>
      <c r="AR195" s="46" t="str">
        <f>TRIM(Table1[[#This Row],[Staff ID]])</f>
        <v/>
      </c>
      <c r="AS195" s="46" t="str">
        <f>IF(TRIM(Table1[[#This Row],[Budget Code]])=0,"",TRIM(Table1[[#This Row],[Budget Code]]))</f>
        <v/>
      </c>
      <c r="AT195" s="46" t="str">
        <f>IF(Table1[[#This Row],[Line Description]]&lt;&gt;"",Table1[[#This Row],[Line Description]],"")</f>
        <v/>
      </c>
      <c r="AU195" s="46" t="str">
        <f>IF(Table1[[#This Row],[Cur_Amount Debit]]&gt;0,ROUND(Table1[[#This Row],[Cur_Amount Debit]],2),"")</f>
        <v/>
      </c>
      <c r="AV195" s="46" t="str">
        <f>IF(Table1[[#This Row],[Cur_Amount Credit]]&gt;0,ROUND(Table1[[#This Row],[Cur_Amount Credit]],2),"")</f>
        <v/>
      </c>
      <c r="AW195" s="46" t="str">
        <f>LEFT(Table1[[#This Row],[Cur]],3)</f>
        <v/>
      </c>
      <c r="AX195" s="59"/>
      <c r="AY195" s="46"/>
      <c r="AZ195" s="46" t="str">
        <f>IF(Table1[[#This Row],[Cur]]&lt;&gt;"",IF(Table1[[#This Row],[Cur]]="USD","",ExchangeRate),"")</f>
        <v/>
      </c>
      <c r="BA195" s="46" t="str">
        <f>IF(Table1[[#This Row],[Grant]]&lt;&gt;"",VLOOKUP(Table1[[#This Row],[Grant]],Grants!B:D,3),"")</f>
        <v/>
      </c>
      <c r="BB195" s="46" t="str">
        <f>TRIM(Table1[[#This Row],[Vendor ID]])</f>
        <v/>
      </c>
      <c r="BC195">
        <f>IF(Table1[[#This Row],[Reference Number]]=Q194,BC194,BC194+1)</f>
        <v>2</v>
      </c>
    </row>
    <row r="196" spans="1:55" ht="11.25" hidden="1" customHeight="1">
      <c r="A196" s="1"/>
      <c r="B196" s="88" t="str">
        <f>IF(Table1[[#This Row],[Posting Date]]&lt;&gt;"",IF(Table1[[#This Row],[Reference Number]]=Q195,B195+1,1),"")</f>
        <v/>
      </c>
      <c r="C196" s="61"/>
      <c r="D196" s="61"/>
      <c r="E196" s="218"/>
      <c r="F196" s="143" t="str">
        <f>IFERROR(IF(VLOOKUP(Table1[[#This Row],[Budget Code Description]],Dimentions!$X$6:$AC$132,2,FALSE)="","",VLOOKUP(Table1[[#This Row],[Budget Code Description]],Dimentions!$X$6:$AC$132,2,FALSE)),"")</f>
        <v/>
      </c>
      <c r="G196" s="143" t="str">
        <f>IFERROR(VLOOKUP(Table1[[#This Row],[Budget Code Description]],Dimentions!$X$6:$AC$132,3,FALSE),"")</f>
        <v/>
      </c>
      <c r="H196" s="64" t="str">
        <f>IFERROR(VLOOKUP(Table1[[#This Row],[Account]],Dimentions!$S$6:$V$233,2,FALSE),"")</f>
        <v/>
      </c>
      <c r="I196" s="62">
        <f>_xlfn.NUMBERVALUE(LEFT(Table1[[#This Row],[Account]],1))</f>
        <v>0</v>
      </c>
      <c r="J196" s="62" t="str">
        <f>IFERROR(VLOOKUP(Table1[[#This Row],[Budget Code Description]],Table6[#All],7,FALSE),"")</f>
        <v/>
      </c>
      <c r="K196" s="143" t="str">
        <f>IFERROR(VLOOKUP(Table1[[#This Row],[Budget Code Description]],Table6[#All],8,FALSE),"")</f>
        <v/>
      </c>
      <c r="L196" s="63"/>
      <c r="M196" s="65" t="str">
        <f>IFERROR(VLOOKUP(Table1[[#This Row],[Staff ID]],Table2[],2,FALSE),"")</f>
        <v/>
      </c>
      <c r="N196" s="211" t="str">
        <f>IFERROR(IF(VLOOKUP(Table1[[#This Row],[Budget Code Description]],Dimentions!$X$6:$AC$97,4,FALSE)="","",VLOOKUP(Table1[[#This Row],[Budget Code Description]],Dimentions!$X$6:$AC$97,4,FALSE)),"")</f>
        <v/>
      </c>
      <c r="O196" s="65" t="str">
        <f>IFERROR(VLOOKUP(Table1[[#This Row],[Vendor ID]],Table549[],2,FALSE),"")</f>
        <v/>
      </c>
      <c r="P196" s="63"/>
      <c r="Q196" s="143" t="str">
        <f>IF(Table1[[#This Row],[Posting Date]]&lt;&gt;"",$D$9,"")</f>
        <v/>
      </c>
      <c r="R196" s="159" t="str">
        <f>IF(Table1[[#This Row],[Posting Date]]&lt;&gt;"",$D$10,"")</f>
        <v/>
      </c>
      <c r="S196" s="66"/>
      <c r="T196" s="63"/>
      <c r="U196" s="67"/>
      <c r="V196" s="67"/>
      <c r="W196" s="67" t="str">
        <f t="shared" si="3"/>
        <v/>
      </c>
      <c r="X196" s="161" t="str">
        <f>IF(E196="","",(IF(Table1[[#This Row],[Cur]]="USD",Table1[[#This Row],[Cur_Amount Debit]],Table1[[#This Row],[Cur_Amount Debit]]/Table1[[#This Row],[Exchange Rate]])))</f>
        <v/>
      </c>
      <c r="Y196" s="161" t="str">
        <f>IF(E196="","",(IF(Table1[[#This Row],[Cur]]="USD",Table1[[#This Row],[Cur_Amount Credit]],Table1[[#This Row],[Cur_Amount Credit]]/ExchangeRate)))</f>
        <v/>
      </c>
      <c r="Z196" s="203" t="str">
        <f>IF(E196="","",(Table1[[#This Row],[Debit USD]]-Table1[[#This Row],[Credit USD]]))</f>
        <v/>
      </c>
      <c r="AA196" s="122"/>
      <c r="AB196" s="1"/>
      <c r="AC196" s="15"/>
      <c r="AD196" s="15" t="str">
        <f>IF(AND(OR(Table1[[#This Row],[Account]]="15030",Table1[[#This Row],[Account]]="15035",Table1[[#This Row],[Account]]="20150"),Table1[[#This Row],[Vendor ID]]=""),1,"")</f>
        <v/>
      </c>
      <c r="AE196" s="15"/>
      <c r="AF196" s="15"/>
      <c r="AG196" s="15"/>
      <c r="AH196" s="46" t="str">
        <f>IF(Table1[[#This Row],[Posting Date]]&lt;&gt;"","GJ-"&amp;CountryID,"")</f>
        <v/>
      </c>
      <c r="AI196" s="59" t="str">
        <f>IF(Table1[[#This Row],[Posting Date]]&lt;&gt;"",Table1[[#This Row],[Posting Date]],"")</f>
        <v/>
      </c>
      <c r="AJ196" s="46"/>
      <c r="AK196" s="46" t="str">
        <f>IF(Table1[[#This Row],[Description]]&lt;&gt;"",Table1[[#This Row],[Description]],"")</f>
        <v/>
      </c>
      <c r="AL196" s="46" t="str">
        <f>IF(Table1[[#This Row],[Posting Date]]&lt;&gt;"",Table1[[#This Row],[Reference Number]],"")</f>
        <v/>
      </c>
      <c r="AM196" s="46" t="str">
        <f>TRIM(Table1[[#This Row],[Line '#]])</f>
        <v/>
      </c>
      <c r="AN196" s="46" t="str">
        <f>TRIM(Table1[[#This Row],[Account]])</f>
        <v/>
      </c>
      <c r="AO196" s="46" t="str">
        <f>IF(Table1[[#This Row],[Posting Date]]&lt;&gt;"",$D$5,"")</f>
        <v/>
      </c>
      <c r="AP196" s="46" t="str">
        <f>TRIM(Table1[[#This Row],[Departments-Prgrams]])</f>
        <v/>
      </c>
      <c r="AQ196" s="46" t="str">
        <f>TRIM(Table1[[#This Row],[Grant]])</f>
        <v/>
      </c>
      <c r="AR196" s="46" t="str">
        <f>TRIM(Table1[[#This Row],[Staff ID]])</f>
        <v/>
      </c>
      <c r="AS196" s="46" t="str">
        <f>IF(TRIM(Table1[[#This Row],[Budget Code]])=0,"",TRIM(Table1[[#This Row],[Budget Code]]))</f>
        <v/>
      </c>
      <c r="AT196" s="46" t="str">
        <f>IF(Table1[[#This Row],[Line Description]]&lt;&gt;"",Table1[[#This Row],[Line Description]],"")</f>
        <v/>
      </c>
      <c r="AU196" s="46" t="str">
        <f>IF(Table1[[#This Row],[Cur_Amount Debit]]&gt;0,ROUND(Table1[[#This Row],[Cur_Amount Debit]],2),"")</f>
        <v/>
      </c>
      <c r="AV196" s="46" t="str">
        <f>IF(Table1[[#This Row],[Cur_Amount Credit]]&gt;0,ROUND(Table1[[#This Row],[Cur_Amount Credit]],2),"")</f>
        <v/>
      </c>
      <c r="AW196" s="46" t="str">
        <f>LEFT(Table1[[#This Row],[Cur]],3)</f>
        <v/>
      </c>
      <c r="AX196" s="59"/>
      <c r="AY196" s="46"/>
      <c r="AZ196" s="46" t="str">
        <f>IF(Table1[[#This Row],[Cur]]&lt;&gt;"",IF(Table1[[#This Row],[Cur]]="USD","",ExchangeRate),"")</f>
        <v/>
      </c>
      <c r="BA196" s="46" t="str">
        <f>IF(Table1[[#This Row],[Grant]]&lt;&gt;"",VLOOKUP(Table1[[#This Row],[Grant]],Grants!B:D,3),"")</f>
        <v/>
      </c>
      <c r="BB196" s="46" t="str">
        <f>TRIM(Table1[[#This Row],[Vendor ID]])</f>
        <v/>
      </c>
      <c r="BC196">
        <f>IF(Table1[[#This Row],[Reference Number]]=Q195,BC195,BC195+1)</f>
        <v>2</v>
      </c>
    </row>
    <row r="197" spans="1:55" ht="11.25" hidden="1" customHeight="1">
      <c r="A197" s="1"/>
      <c r="B197" s="88" t="str">
        <f>IF(Table1[[#This Row],[Posting Date]]&lt;&gt;"",IF(Table1[[#This Row],[Reference Number]]=Q196,B196+1,1),"")</f>
        <v/>
      </c>
      <c r="C197" s="61"/>
      <c r="D197" s="61"/>
      <c r="E197" s="218"/>
      <c r="F197" s="143" t="str">
        <f>IFERROR(IF(VLOOKUP(Table1[[#This Row],[Budget Code Description]],Dimentions!$X$6:$AC$132,2,FALSE)="","",VLOOKUP(Table1[[#This Row],[Budget Code Description]],Dimentions!$X$6:$AC$132,2,FALSE)),"")</f>
        <v/>
      </c>
      <c r="G197" s="143" t="str">
        <f>IFERROR(VLOOKUP(Table1[[#This Row],[Budget Code Description]],Dimentions!$X$6:$AC$132,3,FALSE),"")</f>
        <v/>
      </c>
      <c r="H197" s="64" t="str">
        <f>IFERROR(VLOOKUP(Table1[[#This Row],[Account]],Dimentions!$S$6:$V$233,2,FALSE),"")</f>
        <v/>
      </c>
      <c r="I197" s="62">
        <f>_xlfn.NUMBERVALUE(LEFT(Table1[[#This Row],[Account]],1))</f>
        <v>0</v>
      </c>
      <c r="J197" s="62" t="str">
        <f>IFERROR(VLOOKUP(Table1[[#This Row],[Budget Code Description]],Table6[#All],7,FALSE),"")</f>
        <v/>
      </c>
      <c r="K197" s="143" t="str">
        <f>IFERROR(VLOOKUP(Table1[[#This Row],[Budget Code Description]],Table6[#All],8,FALSE),"")</f>
        <v/>
      </c>
      <c r="L197" s="63"/>
      <c r="M197" s="65" t="str">
        <f>IFERROR(VLOOKUP(Table1[[#This Row],[Staff ID]],Table2[],2,FALSE),"")</f>
        <v/>
      </c>
      <c r="N197" s="211" t="str">
        <f>IFERROR(IF(VLOOKUP(Table1[[#This Row],[Budget Code Description]],Dimentions!$X$6:$AC$97,4,FALSE)="","",VLOOKUP(Table1[[#This Row],[Budget Code Description]],Dimentions!$X$6:$AC$97,4,FALSE)),"")</f>
        <v/>
      </c>
      <c r="O197" s="65" t="str">
        <f>IFERROR(VLOOKUP(Table1[[#This Row],[Vendor ID]],Table549[],2,FALSE),"")</f>
        <v/>
      </c>
      <c r="P197" s="63"/>
      <c r="Q197" s="143" t="str">
        <f>IF(Table1[[#This Row],[Posting Date]]&lt;&gt;"",$D$9,"")</f>
        <v/>
      </c>
      <c r="R197" s="159" t="str">
        <f>IF(Table1[[#This Row],[Posting Date]]&lt;&gt;"",$D$10,"")</f>
        <v/>
      </c>
      <c r="S197" s="66"/>
      <c r="T197" s="63"/>
      <c r="U197" s="67"/>
      <c r="V197" s="67"/>
      <c r="W197" s="67" t="str">
        <f t="shared" si="3"/>
        <v/>
      </c>
      <c r="X197" s="161" t="str">
        <f>IF(E197="","",(IF(Table1[[#This Row],[Cur]]="USD",Table1[[#This Row],[Cur_Amount Debit]],Table1[[#This Row],[Cur_Amount Debit]]/Table1[[#This Row],[Exchange Rate]])))</f>
        <v/>
      </c>
      <c r="Y197" s="161" t="str">
        <f>IF(E197="","",(IF(Table1[[#This Row],[Cur]]="USD",Table1[[#This Row],[Cur_Amount Credit]],Table1[[#This Row],[Cur_Amount Credit]]/ExchangeRate)))</f>
        <v/>
      </c>
      <c r="Z197" s="203" t="str">
        <f>IF(E197="","",(Table1[[#This Row],[Debit USD]]-Table1[[#This Row],[Credit USD]]))</f>
        <v/>
      </c>
      <c r="AA197" s="122"/>
      <c r="AB197" s="1"/>
      <c r="AC197" s="15"/>
      <c r="AD197" s="15" t="str">
        <f>IF(AND(OR(Table1[[#This Row],[Account]]="15030",Table1[[#This Row],[Account]]="15035",Table1[[#This Row],[Account]]="20150"),Table1[[#This Row],[Vendor ID]]=""),1,"")</f>
        <v/>
      </c>
      <c r="AE197" s="15"/>
      <c r="AF197" s="15"/>
      <c r="AG197" s="15"/>
      <c r="AH197" s="46" t="str">
        <f>IF(Table1[[#This Row],[Posting Date]]&lt;&gt;"","GJ-"&amp;CountryID,"")</f>
        <v/>
      </c>
      <c r="AI197" s="59" t="str">
        <f>IF(Table1[[#This Row],[Posting Date]]&lt;&gt;"",Table1[[#This Row],[Posting Date]],"")</f>
        <v/>
      </c>
      <c r="AJ197" s="46"/>
      <c r="AK197" s="46" t="str">
        <f>IF(Table1[[#This Row],[Description]]&lt;&gt;"",Table1[[#This Row],[Description]],"")</f>
        <v/>
      </c>
      <c r="AL197" s="46" t="str">
        <f>IF(Table1[[#This Row],[Posting Date]]&lt;&gt;"",Table1[[#This Row],[Reference Number]],"")</f>
        <v/>
      </c>
      <c r="AM197" s="46" t="str">
        <f>TRIM(Table1[[#This Row],[Line '#]])</f>
        <v/>
      </c>
      <c r="AN197" s="46" t="str">
        <f>TRIM(Table1[[#This Row],[Account]])</f>
        <v/>
      </c>
      <c r="AO197" s="46" t="str">
        <f>IF(Table1[[#This Row],[Posting Date]]&lt;&gt;"",$D$5,"")</f>
        <v/>
      </c>
      <c r="AP197" s="46" t="str">
        <f>TRIM(Table1[[#This Row],[Departments-Prgrams]])</f>
        <v/>
      </c>
      <c r="AQ197" s="46" t="str">
        <f>TRIM(Table1[[#This Row],[Grant]])</f>
        <v/>
      </c>
      <c r="AR197" s="46" t="str">
        <f>TRIM(Table1[[#This Row],[Staff ID]])</f>
        <v/>
      </c>
      <c r="AS197" s="46" t="str">
        <f>IF(TRIM(Table1[[#This Row],[Budget Code]])=0,"",TRIM(Table1[[#This Row],[Budget Code]]))</f>
        <v/>
      </c>
      <c r="AT197" s="46" t="str">
        <f>IF(Table1[[#This Row],[Line Description]]&lt;&gt;"",Table1[[#This Row],[Line Description]],"")</f>
        <v/>
      </c>
      <c r="AU197" s="46" t="str">
        <f>IF(Table1[[#This Row],[Cur_Amount Debit]]&gt;0,ROUND(Table1[[#This Row],[Cur_Amount Debit]],2),"")</f>
        <v/>
      </c>
      <c r="AV197" s="46" t="str">
        <f>IF(Table1[[#This Row],[Cur_Amount Credit]]&gt;0,ROUND(Table1[[#This Row],[Cur_Amount Credit]],2),"")</f>
        <v/>
      </c>
      <c r="AW197" s="46" t="str">
        <f>LEFT(Table1[[#This Row],[Cur]],3)</f>
        <v/>
      </c>
      <c r="AX197" s="59"/>
      <c r="AY197" s="46"/>
      <c r="AZ197" s="46" t="str">
        <f>IF(Table1[[#This Row],[Cur]]&lt;&gt;"",IF(Table1[[#This Row],[Cur]]="USD","",ExchangeRate),"")</f>
        <v/>
      </c>
      <c r="BA197" s="46" t="str">
        <f>IF(Table1[[#This Row],[Grant]]&lt;&gt;"",VLOOKUP(Table1[[#This Row],[Grant]],Grants!B:D,3),"")</f>
        <v/>
      </c>
      <c r="BB197" s="46" t="str">
        <f>TRIM(Table1[[#This Row],[Vendor ID]])</f>
        <v/>
      </c>
      <c r="BC197">
        <f>IF(Table1[[#This Row],[Reference Number]]=Q196,BC196,BC196+1)</f>
        <v>2</v>
      </c>
    </row>
    <row r="198" spans="1:55" ht="11.25" hidden="1" customHeight="1">
      <c r="A198" s="1"/>
      <c r="B198" s="88" t="str">
        <f>IF(Table1[[#This Row],[Posting Date]]&lt;&gt;"",IF(Table1[[#This Row],[Reference Number]]=Q197,B197+1,1),"")</f>
        <v/>
      </c>
      <c r="C198" s="61"/>
      <c r="D198" s="61"/>
      <c r="E198" s="218"/>
      <c r="F198" s="143" t="str">
        <f>IFERROR(IF(VLOOKUP(Table1[[#This Row],[Budget Code Description]],Dimentions!$X$6:$AC$132,2,FALSE)="","",VLOOKUP(Table1[[#This Row],[Budget Code Description]],Dimentions!$X$6:$AC$132,2,FALSE)),"")</f>
        <v/>
      </c>
      <c r="G198" s="143" t="str">
        <f>IFERROR(VLOOKUP(Table1[[#This Row],[Budget Code Description]],Dimentions!$X$6:$AC$132,3,FALSE),"")</f>
        <v/>
      </c>
      <c r="H198" s="64" t="str">
        <f>IFERROR(VLOOKUP(Table1[[#This Row],[Account]],Dimentions!$S$6:$V$233,2,FALSE),"")</f>
        <v/>
      </c>
      <c r="I198" s="62">
        <f>_xlfn.NUMBERVALUE(LEFT(Table1[[#This Row],[Account]],1))</f>
        <v>0</v>
      </c>
      <c r="J198" s="62" t="str">
        <f>IFERROR(VLOOKUP(Table1[[#This Row],[Budget Code Description]],Table6[#All],7,FALSE),"")</f>
        <v/>
      </c>
      <c r="K198" s="143" t="str">
        <f>IFERROR(VLOOKUP(Table1[[#This Row],[Budget Code Description]],Table6[#All],8,FALSE),"")</f>
        <v/>
      </c>
      <c r="L198" s="63"/>
      <c r="M198" s="65" t="str">
        <f>IFERROR(VLOOKUP(Table1[[#This Row],[Staff ID]],Table2[],2,FALSE),"")</f>
        <v/>
      </c>
      <c r="N198" s="211" t="str">
        <f>IFERROR(IF(VLOOKUP(Table1[[#This Row],[Budget Code Description]],Dimentions!$X$6:$AC$97,4,FALSE)="","",VLOOKUP(Table1[[#This Row],[Budget Code Description]],Dimentions!$X$6:$AC$97,4,FALSE)),"")</f>
        <v/>
      </c>
      <c r="O198" s="65" t="str">
        <f>IFERROR(VLOOKUP(Table1[[#This Row],[Vendor ID]],Table549[],2,FALSE),"")</f>
        <v/>
      </c>
      <c r="P198" s="63"/>
      <c r="Q198" s="143" t="str">
        <f>IF(Table1[[#This Row],[Posting Date]]&lt;&gt;"",$D$9,"")</f>
        <v/>
      </c>
      <c r="R198" s="159" t="str">
        <f>IF(Table1[[#This Row],[Posting Date]]&lt;&gt;"",$D$10,"")</f>
        <v/>
      </c>
      <c r="S198" s="66"/>
      <c r="T198" s="63"/>
      <c r="U198" s="67"/>
      <c r="V198" s="67"/>
      <c r="W198" s="67" t="str">
        <f t="shared" si="3"/>
        <v/>
      </c>
      <c r="X198" s="161" t="str">
        <f>IF(E198="","",(IF(Table1[[#This Row],[Cur]]="USD",Table1[[#This Row],[Cur_Amount Debit]],Table1[[#This Row],[Cur_Amount Debit]]/Table1[[#This Row],[Exchange Rate]])))</f>
        <v/>
      </c>
      <c r="Y198" s="161" t="str">
        <f>IF(E198="","",(IF(Table1[[#This Row],[Cur]]="USD",Table1[[#This Row],[Cur_Amount Credit]],Table1[[#This Row],[Cur_Amount Credit]]/ExchangeRate)))</f>
        <v/>
      </c>
      <c r="Z198" s="203" t="str">
        <f>IF(E198="","",(Table1[[#This Row],[Debit USD]]-Table1[[#This Row],[Credit USD]]))</f>
        <v/>
      </c>
      <c r="AA198" s="122"/>
      <c r="AB198" s="1"/>
      <c r="AC198" s="15"/>
      <c r="AD198" s="15" t="str">
        <f>IF(AND(OR(Table1[[#This Row],[Account]]="15030",Table1[[#This Row],[Account]]="15035",Table1[[#This Row],[Account]]="20150"),Table1[[#This Row],[Vendor ID]]=""),1,"")</f>
        <v/>
      </c>
      <c r="AE198" s="15"/>
      <c r="AF198" s="15"/>
      <c r="AG198" s="15"/>
      <c r="AH198" s="46" t="str">
        <f>IF(Table1[[#This Row],[Posting Date]]&lt;&gt;"","GJ-"&amp;CountryID,"")</f>
        <v/>
      </c>
      <c r="AI198" s="59" t="str">
        <f>IF(Table1[[#This Row],[Posting Date]]&lt;&gt;"",Table1[[#This Row],[Posting Date]],"")</f>
        <v/>
      </c>
      <c r="AJ198" s="46"/>
      <c r="AK198" s="46" t="str">
        <f>IF(Table1[[#This Row],[Description]]&lt;&gt;"",Table1[[#This Row],[Description]],"")</f>
        <v/>
      </c>
      <c r="AL198" s="46" t="str">
        <f>IF(Table1[[#This Row],[Posting Date]]&lt;&gt;"",Table1[[#This Row],[Reference Number]],"")</f>
        <v/>
      </c>
      <c r="AM198" s="46" t="str">
        <f>TRIM(Table1[[#This Row],[Line '#]])</f>
        <v/>
      </c>
      <c r="AN198" s="46" t="str">
        <f>TRIM(Table1[[#This Row],[Account]])</f>
        <v/>
      </c>
      <c r="AO198" s="46" t="str">
        <f>IF(Table1[[#This Row],[Posting Date]]&lt;&gt;"",$D$5,"")</f>
        <v/>
      </c>
      <c r="AP198" s="46" t="str">
        <f>TRIM(Table1[[#This Row],[Departments-Prgrams]])</f>
        <v/>
      </c>
      <c r="AQ198" s="46" t="str">
        <f>TRIM(Table1[[#This Row],[Grant]])</f>
        <v/>
      </c>
      <c r="AR198" s="46" t="str">
        <f>TRIM(Table1[[#This Row],[Staff ID]])</f>
        <v/>
      </c>
      <c r="AS198" s="46" t="str">
        <f>IF(TRIM(Table1[[#This Row],[Budget Code]])=0,"",TRIM(Table1[[#This Row],[Budget Code]]))</f>
        <v/>
      </c>
      <c r="AT198" s="46" t="str">
        <f>IF(Table1[[#This Row],[Line Description]]&lt;&gt;"",Table1[[#This Row],[Line Description]],"")</f>
        <v/>
      </c>
      <c r="AU198" s="46" t="str">
        <f>IF(Table1[[#This Row],[Cur_Amount Debit]]&gt;0,ROUND(Table1[[#This Row],[Cur_Amount Debit]],2),"")</f>
        <v/>
      </c>
      <c r="AV198" s="46" t="str">
        <f>IF(Table1[[#This Row],[Cur_Amount Credit]]&gt;0,ROUND(Table1[[#This Row],[Cur_Amount Credit]],2),"")</f>
        <v/>
      </c>
      <c r="AW198" s="46" t="str">
        <f>LEFT(Table1[[#This Row],[Cur]],3)</f>
        <v/>
      </c>
      <c r="AX198" s="59"/>
      <c r="AY198" s="46"/>
      <c r="AZ198" s="46" t="str">
        <f>IF(Table1[[#This Row],[Cur]]&lt;&gt;"",IF(Table1[[#This Row],[Cur]]="USD","",ExchangeRate),"")</f>
        <v/>
      </c>
      <c r="BA198" s="46" t="str">
        <f>IF(Table1[[#This Row],[Grant]]&lt;&gt;"",VLOOKUP(Table1[[#This Row],[Grant]],Grants!B:D,3),"")</f>
        <v/>
      </c>
      <c r="BB198" s="46" t="str">
        <f>TRIM(Table1[[#This Row],[Vendor ID]])</f>
        <v/>
      </c>
      <c r="BC198">
        <f>IF(Table1[[#This Row],[Reference Number]]=Q197,BC197,BC197+1)</f>
        <v>2</v>
      </c>
    </row>
    <row r="199" spans="1:55" ht="11.25" hidden="1" customHeight="1">
      <c r="A199" s="1"/>
      <c r="B199" s="88" t="str">
        <f>IF(Table1[[#This Row],[Posting Date]]&lt;&gt;"",IF(Table1[[#This Row],[Reference Number]]=Q198,B198+1,1),"")</f>
        <v/>
      </c>
      <c r="C199" s="61"/>
      <c r="D199" s="61"/>
      <c r="E199" s="218"/>
      <c r="F199" s="143" t="str">
        <f>IFERROR(IF(VLOOKUP(Table1[[#This Row],[Budget Code Description]],Dimentions!$X$6:$AC$132,2,FALSE)="","",VLOOKUP(Table1[[#This Row],[Budget Code Description]],Dimentions!$X$6:$AC$132,2,FALSE)),"")</f>
        <v/>
      </c>
      <c r="G199" s="143" t="str">
        <f>IFERROR(VLOOKUP(Table1[[#This Row],[Budget Code Description]],Dimentions!$X$6:$AC$132,3,FALSE),"")</f>
        <v/>
      </c>
      <c r="H199" s="64" t="str">
        <f>IFERROR(VLOOKUP(Table1[[#This Row],[Account]],Dimentions!$S$6:$V$233,2,FALSE),"")</f>
        <v/>
      </c>
      <c r="I199" s="62">
        <f>_xlfn.NUMBERVALUE(LEFT(Table1[[#This Row],[Account]],1))</f>
        <v>0</v>
      </c>
      <c r="J199" s="62" t="str">
        <f>IFERROR(VLOOKUP(Table1[[#This Row],[Budget Code Description]],Table6[#All],7,FALSE),"")</f>
        <v/>
      </c>
      <c r="K199" s="143" t="str">
        <f>IFERROR(VLOOKUP(Table1[[#This Row],[Budget Code Description]],Table6[#All],8,FALSE),"")</f>
        <v/>
      </c>
      <c r="L199" s="63"/>
      <c r="M199" s="65" t="str">
        <f>IFERROR(VLOOKUP(Table1[[#This Row],[Staff ID]],Table2[],2,FALSE),"")</f>
        <v/>
      </c>
      <c r="N199" s="211" t="str">
        <f>IFERROR(IF(VLOOKUP(Table1[[#This Row],[Budget Code Description]],Dimentions!$X$6:$AC$97,4,FALSE)="","",VLOOKUP(Table1[[#This Row],[Budget Code Description]],Dimentions!$X$6:$AC$97,4,FALSE)),"")</f>
        <v/>
      </c>
      <c r="O199" s="65" t="str">
        <f>IFERROR(VLOOKUP(Table1[[#This Row],[Vendor ID]],Table549[],2,FALSE),"")</f>
        <v/>
      </c>
      <c r="P199" s="63"/>
      <c r="Q199" s="143" t="str">
        <f>IF(Table1[[#This Row],[Posting Date]]&lt;&gt;"",$D$9,"")</f>
        <v/>
      </c>
      <c r="R199" s="159" t="str">
        <f>IF(Table1[[#This Row],[Posting Date]]&lt;&gt;"",$D$10,"")</f>
        <v/>
      </c>
      <c r="S199" s="66"/>
      <c r="T199" s="63"/>
      <c r="U199" s="67"/>
      <c r="V199" s="67"/>
      <c r="W199" s="67" t="str">
        <f t="shared" si="3"/>
        <v/>
      </c>
      <c r="X199" s="161" t="str">
        <f>IF(E199="","",(IF(Table1[[#This Row],[Cur]]="USD",Table1[[#This Row],[Cur_Amount Debit]],Table1[[#This Row],[Cur_Amount Debit]]/Table1[[#This Row],[Exchange Rate]])))</f>
        <v/>
      </c>
      <c r="Y199" s="161" t="str">
        <f>IF(E199="","",(IF(Table1[[#This Row],[Cur]]="USD",Table1[[#This Row],[Cur_Amount Credit]],Table1[[#This Row],[Cur_Amount Credit]]/ExchangeRate)))</f>
        <v/>
      </c>
      <c r="Z199" s="203" t="str">
        <f>IF(E199="","",(Table1[[#This Row],[Debit USD]]-Table1[[#This Row],[Credit USD]]))</f>
        <v/>
      </c>
      <c r="AA199" s="122"/>
      <c r="AB199" s="1"/>
      <c r="AC199" s="15"/>
      <c r="AD199" s="15" t="str">
        <f>IF(AND(OR(Table1[[#This Row],[Account]]="15030",Table1[[#This Row],[Account]]="15035",Table1[[#This Row],[Account]]="20150"),Table1[[#This Row],[Vendor ID]]=""),1,"")</f>
        <v/>
      </c>
      <c r="AE199" s="15"/>
      <c r="AF199" s="15"/>
      <c r="AG199" s="15"/>
      <c r="AH199" s="46" t="str">
        <f>IF(Table1[[#This Row],[Posting Date]]&lt;&gt;"","GJ-"&amp;CountryID,"")</f>
        <v/>
      </c>
      <c r="AI199" s="59" t="str">
        <f>IF(Table1[[#This Row],[Posting Date]]&lt;&gt;"",Table1[[#This Row],[Posting Date]],"")</f>
        <v/>
      </c>
      <c r="AJ199" s="46"/>
      <c r="AK199" s="46" t="str">
        <f>IF(Table1[[#This Row],[Description]]&lt;&gt;"",Table1[[#This Row],[Description]],"")</f>
        <v/>
      </c>
      <c r="AL199" s="46" t="str">
        <f>IF(Table1[[#This Row],[Posting Date]]&lt;&gt;"",Table1[[#This Row],[Reference Number]],"")</f>
        <v/>
      </c>
      <c r="AM199" s="46" t="str">
        <f>TRIM(Table1[[#This Row],[Line '#]])</f>
        <v/>
      </c>
      <c r="AN199" s="46" t="str">
        <f>TRIM(Table1[[#This Row],[Account]])</f>
        <v/>
      </c>
      <c r="AO199" s="46" t="str">
        <f>IF(Table1[[#This Row],[Posting Date]]&lt;&gt;"",$D$5,"")</f>
        <v/>
      </c>
      <c r="AP199" s="46" t="str">
        <f>TRIM(Table1[[#This Row],[Departments-Prgrams]])</f>
        <v/>
      </c>
      <c r="AQ199" s="46" t="str">
        <f>TRIM(Table1[[#This Row],[Grant]])</f>
        <v/>
      </c>
      <c r="AR199" s="46" t="str">
        <f>TRIM(Table1[[#This Row],[Staff ID]])</f>
        <v/>
      </c>
      <c r="AS199" s="46" t="str">
        <f>IF(TRIM(Table1[[#This Row],[Budget Code]])=0,"",TRIM(Table1[[#This Row],[Budget Code]]))</f>
        <v/>
      </c>
      <c r="AT199" s="46" t="str">
        <f>IF(Table1[[#This Row],[Line Description]]&lt;&gt;"",Table1[[#This Row],[Line Description]],"")</f>
        <v/>
      </c>
      <c r="AU199" s="46" t="str">
        <f>IF(Table1[[#This Row],[Cur_Amount Debit]]&gt;0,ROUND(Table1[[#This Row],[Cur_Amount Debit]],2),"")</f>
        <v/>
      </c>
      <c r="AV199" s="46" t="str">
        <f>IF(Table1[[#This Row],[Cur_Amount Credit]]&gt;0,ROUND(Table1[[#This Row],[Cur_Amount Credit]],2),"")</f>
        <v/>
      </c>
      <c r="AW199" s="46" t="str">
        <f>LEFT(Table1[[#This Row],[Cur]],3)</f>
        <v/>
      </c>
      <c r="AX199" s="59"/>
      <c r="AY199" s="46"/>
      <c r="AZ199" s="46" t="str">
        <f>IF(Table1[[#This Row],[Cur]]&lt;&gt;"",IF(Table1[[#This Row],[Cur]]="USD","",ExchangeRate),"")</f>
        <v/>
      </c>
      <c r="BA199" s="46" t="str">
        <f>IF(Table1[[#This Row],[Grant]]&lt;&gt;"",VLOOKUP(Table1[[#This Row],[Grant]],Grants!B:D,3),"")</f>
        <v/>
      </c>
      <c r="BB199" s="46" t="str">
        <f>TRIM(Table1[[#This Row],[Vendor ID]])</f>
        <v/>
      </c>
      <c r="BC199">
        <f>IF(Table1[[#This Row],[Reference Number]]=Q198,BC198,BC198+1)</f>
        <v>2</v>
      </c>
    </row>
    <row r="200" spans="1:55" ht="11.25" hidden="1" customHeight="1">
      <c r="A200" s="1"/>
      <c r="B200" s="88" t="str">
        <f>IF(Table1[[#This Row],[Posting Date]]&lt;&gt;"",IF(Table1[[#This Row],[Reference Number]]=Q199,B199+1,1),"")</f>
        <v/>
      </c>
      <c r="C200" s="61"/>
      <c r="D200" s="61"/>
      <c r="E200" s="218"/>
      <c r="F200" s="143" t="str">
        <f>IFERROR(IF(VLOOKUP(Table1[[#This Row],[Budget Code Description]],Dimentions!$X$6:$AC$132,2,FALSE)="","",VLOOKUP(Table1[[#This Row],[Budget Code Description]],Dimentions!$X$6:$AC$132,2,FALSE)),"")</f>
        <v/>
      </c>
      <c r="G200" s="143" t="str">
        <f>IFERROR(VLOOKUP(Table1[[#This Row],[Budget Code Description]],Dimentions!$X$6:$AC$132,3,FALSE),"")</f>
        <v/>
      </c>
      <c r="H200" s="64" t="str">
        <f>IFERROR(VLOOKUP(Table1[[#This Row],[Account]],Dimentions!$S$6:$V$233,2,FALSE),"")</f>
        <v/>
      </c>
      <c r="I200" s="62">
        <f>_xlfn.NUMBERVALUE(LEFT(Table1[[#This Row],[Account]],1))</f>
        <v>0</v>
      </c>
      <c r="J200" s="62" t="str">
        <f>IFERROR(VLOOKUP(Table1[[#This Row],[Budget Code Description]],Table6[#All],7,FALSE),"")</f>
        <v/>
      </c>
      <c r="K200" s="143" t="str">
        <f>IFERROR(VLOOKUP(Table1[[#This Row],[Budget Code Description]],Table6[#All],8,FALSE),"")</f>
        <v/>
      </c>
      <c r="L200" s="63"/>
      <c r="M200" s="65" t="str">
        <f>IFERROR(VLOOKUP(Table1[[#This Row],[Staff ID]],Table2[],2,FALSE),"")</f>
        <v/>
      </c>
      <c r="N200" s="211" t="str">
        <f>IFERROR(IF(VLOOKUP(Table1[[#This Row],[Budget Code Description]],Dimentions!$X$6:$AC$97,4,FALSE)="","",VLOOKUP(Table1[[#This Row],[Budget Code Description]],Dimentions!$X$6:$AC$97,4,FALSE)),"")</f>
        <v/>
      </c>
      <c r="O200" s="65" t="str">
        <f>IFERROR(VLOOKUP(Table1[[#This Row],[Vendor ID]],Table549[],2,FALSE),"")</f>
        <v/>
      </c>
      <c r="P200" s="63"/>
      <c r="Q200" s="143" t="str">
        <f>IF(Table1[[#This Row],[Posting Date]]&lt;&gt;"",$D$9,"")</f>
        <v/>
      </c>
      <c r="R200" s="159" t="str">
        <f>IF(Table1[[#This Row],[Posting Date]]&lt;&gt;"",$D$10,"")</f>
        <v/>
      </c>
      <c r="S200" s="66"/>
      <c r="T200" s="63"/>
      <c r="U200" s="67"/>
      <c r="V200" s="67"/>
      <c r="W200" s="67" t="str">
        <f t="shared" si="3"/>
        <v/>
      </c>
      <c r="X200" s="161" t="str">
        <f>IF(E200="","",(IF(Table1[[#This Row],[Cur]]="USD",Table1[[#This Row],[Cur_Amount Debit]],Table1[[#This Row],[Cur_Amount Debit]]/Table1[[#This Row],[Exchange Rate]])))</f>
        <v/>
      </c>
      <c r="Y200" s="161" t="str">
        <f>IF(E200="","",(IF(Table1[[#This Row],[Cur]]="USD",Table1[[#This Row],[Cur_Amount Credit]],Table1[[#This Row],[Cur_Amount Credit]]/ExchangeRate)))</f>
        <v/>
      </c>
      <c r="Z200" s="203" t="str">
        <f>IF(E200="","",(Table1[[#This Row],[Debit USD]]-Table1[[#This Row],[Credit USD]]))</f>
        <v/>
      </c>
      <c r="AA200" s="122"/>
      <c r="AB200" s="1"/>
      <c r="AC200" s="15"/>
      <c r="AD200" s="15" t="str">
        <f>IF(AND(OR(Table1[[#This Row],[Account]]="15030",Table1[[#This Row],[Account]]="15035",Table1[[#This Row],[Account]]="20150"),Table1[[#This Row],[Vendor ID]]=""),1,"")</f>
        <v/>
      </c>
      <c r="AE200" s="15"/>
      <c r="AF200" s="15"/>
      <c r="AG200" s="15"/>
      <c r="AH200" s="46" t="str">
        <f>IF(Table1[[#This Row],[Posting Date]]&lt;&gt;"","GJ-"&amp;CountryID,"")</f>
        <v/>
      </c>
      <c r="AI200" s="59" t="str">
        <f>IF(Table1[[#This Row],[Posting Date]]&lt;&gt;"",Table1[[#This Row],[Posting Date]],"")</f>
        <v/>
      </c>
      <c r="AJ200" s="46"/>
      <c r="AK200" s="46" t="str">
        <f>IF(Table1[[#This Row],[Description]]&lt;&gt;"",Table1[[#This Row],[Description]],"")</f>
        <v/>
      </c>
      <c r="AL200" s="46" t="str">
        <f>IF(Table1[[#This Row],[Posting Date]]&lt;&gt;"",Table1[[#This Row],[Reference Number]],"")</f>
        <v/>
      </c>
      <c r="AM200" s="46" t="str">
        <f>TRIM(Table1[[#This Row],[Line '#]])</f>
        <v/>
      </c>
      <c r="AN200" s="46" t="str">
        <f>TRIM(Table1[[#This Row],[Account]])</f>
        <v/>
      </c>
      <c r="AO200" s="46" t="str">
        <f>IF(Table1[[#This Row],[Posting Date]]&lt;&gt;"",$D$5,"")</f>
        <v/>
      </c>
      <c r="AP200" s="46" t="str">
        <f>TRIM(Table1[[#This Row],[Departments-Prgrams]])</f>
        <v/>
      </c>
      <c r="AQ200" s="46" t="str">
        <f>TRIM(Table1[[#This Row],[Grant]])</f>
        <v/>
      </c>
      <c r="AR200" s="46" t="str">
        <f>TRIM(Table1[[#This Row],[Staff ID]])</f>
        <v/>
      </c>
      <c r="AS200" s="46" t="str">
        <f>IF(TRIM(Table1[[#This Row],[Budget Code]])=0,"",TRIM(Table1[[#This Row],[Budget Code]]))</f>
        <v/>
      </c>
      <c r="AT200" s="46" t="str">
        <f>IF(Table1[[#This Row],[Line Description]]&lt;&gt;"",Table1[[#This Row],[Line Description]],"")</f>
        <v/>
      </c>
      <c r="AU200" s="46" t="str">
        <f>IF(Table1[[#This Row],[Cur_Amount Debit]]&gt;0,ROUND(Table1[[#This Row],[Cur_Amount Debit]],2),"")</f>
        <v/>
      </c>
      <c r="AV200" s="46" t="str">
        <f>IF(Table1[[#This Row],[Cur_Amount Credit]]&gt;0,ROUND(Table1[[#This Row],[Cur_Amount Credit]],2),"")</f>
        <v/>
      </c>
      <c r="AW200" s="46" t="str">
        <f>LEFT(Table1[[#This Row],[Cur]],3)</f>
        <v/>
      </c>
      <c r="AX200" s="59"/>
      <c r="AY200" s="46"/>
      <c r="AZ200" s="46" t="str">
        <f>IF(Table1[[#This Row],[Cur]]&lt;&gt;"",IF(Table1[[#This Row],[Cur]]="USD","",ExchangeRate),"")</f>
        <v/>
      </c>
      <c r="BA200" s="46" t="str">
        <f>IF(Table1[[#This Row],[Grant]]&lt;&gt;"",VLOOKUP(Table1[[#This Row],[Grant]],Grants!B:D,3),"")</f>
        <v/>
      </c>
      <c r="BB200" s="46" t="str">
        <f>TRIM(Table1[[#This Row],[Vendor ID]])</f>
        <v/>
      </c>
      <c r="BC200">
        <f>IF(Table1[[#This Row],[Reference Number]]=Q199,BC199,BC199+1)</f>
        <v>2</v>
      </c>
    </row>
    <row r="201" spans="1:55" ht="11.25" hidden="1" customHeight="1">
      <c r="A201" s="1"/>
      <c r="B201" s="88" t="str">
        <f>IF(Table1[[#This Row],[Posting Date]]&lt;&gt;"",IF(Table1[[#This Row],[Reference Number]]=Q200,B200+1,1),"")</f>
        <v/>
      </c>
      <c r="C201" s="61"/>
      <c r="D201" s="61"/>
      <c r="E201" s="218"/>
      <c r="F201" s="143" t="str">
        <f>IFERROR(IF(VLOOKUP(Table1[[#This Row],[Budget Code Description]],Dimentions!$X$6:$AC$132,2,FALSE)="","",VLOOKUP(Table1[[#This Row],[Budget Code Description]],Dimentions!$X$6:$AC$132,2,FALSE)),"")</f>
        <v/>
      </c>
      <c r="G201" s="143" t="str">
        <f>IFERROR(VLOOKUP(Table1[[#This Row],[Budget Code Description]],Dimentions!$X$6:$AC$132,3,FALSE),"")</f>
        <v/>
      </c>
      <c r="H201" s="64" t="str">
        <f>IFERROR(VLOOKUP(Table1[[#This Row],[Account]],Dimentions!$S$6:$V$233,2,FALSE),"")</f>
        <v/>
      </c>
      <c r="I201" s="62">
        <f>_xlfn.NUMBERVALUE(LEFT(Table1[[#This Row],[Account]],1))</f>
        <v>0</v>
      </c>
      <c r="J201" s="62" t="str">
        <f>IFERROR(VLOOKUP(Table1[[#This Row],[Budget Code Description]],Table6[#All],7,FALSE),"")</f>
        <v/>
      </c>
      <c r="K201" s="143" t="str">
        <f>IFERROR(VLOOKUP(Table1[[#This Row],[Budget Code Description]],Table6[#All],8,FALSE),"")</f>
        <v/>
      </c>
      <c r="L201" s="63"/>
      <c r="M201" s="65" t="str">
        <f>IFERROR(VLOOKUP(Table1[[#This Row],[Staff ID]],Table2[],2,FALSE),"")</f>
        <v/>
      </c>
      <c r="N201" s="211" t="str">
        <f>IFERROR(IF(VLOOKUP(Table1[[#This Row],[Budget Code Description]],Dimentions!$X$6:$AC$97,4,FALSE)="","",VLOOKUP(Table1[[#This Row],[Budget Code Description]],Dimentions!$X$6:$AC$97,4,FALSE)),"")</f>
        <v/>
      </c>
      <c r="O201" s="65" t="str">
        <f>IFERROR(VLOOKUP(Table1[[#This Row],[Vendor ID]],Table549[],2,FALSE),"")</f>
        <v/>
      </c>
      <c r="P201" s="63"/>
      <c r="Q201" s="143" t="str">
        <f>IF(Table1[[#This Row],[Posting Date]]&lt;&gt;"",$D$9,"")</f>
        <v/>
      </c>
      <c r="R201" s="159" t="str">
        <f>IF(Table1[[#This Row],[Posting Date]]&lt;&gt;"",$D$10,"")</f>
        <v/>
      </c>
      <c r="S201" s="66"/>
      <c r="T201" s="63"/>
      <c r="U201" s="67"/>
      <c r="V201" s="67"/>
      <c r="W201" s="67" t="str">
        <f t="shared" si="3"/>
        <v/>
      </c>
      <c r="X201" s="161" t="str">
        <f>IF(E201="","",(IF(Table1[[#This Row],[Cur]]="USD",Table1[[#This Row],[Cur_Amount Debit]],Table1[[#This Row],[Cur_Amount Debit]]/Table1[[#This Row],[Exchange Rate]])))</f>
        <v/>
      </c>
      <c r="Y201" s="161" t="str">
        <f>IF(E201="","",(IF(Table1[[#This Row],[Cur]]="USD",Table1[[#This Row],[Cur_Amount Credit]],Table1[[#This Row],[Cur_Amount Credit]]/ExchangeRate)))</f>
        <v/>
      </c>
      <c r="Z201" s="203" t="str">
        <f>IF(E201="","",(Table1[[#This Row],[Debit USD]]-Table1[[#This Row],[Credit USD]]))</f>
        <v/>
      </c>
      <c r="AA201" s="122"/>
      <c r="AB201" s="1"/>
      <c r="AC201" s="15"/>
      <c r="AD201" s="15" t="str">
        <f>IF(AND(OR(Table1[[#This Row],[Account]]="15030",Table1[[#This Row],[Account]]="15035",Table1[[#This Row],[Account]]="20150"),Table1[[#This Row],[Vendor ID]]=""),1,"")</f>
        <v/>
      </c>
      <c r="AE201" s="15"/>
      <c r="AF201" s="15"/>
      <c r="AG201" s="15"/>
      <c r="AH201" s="46" t="str">
        <f>IF(Table1[[#This Row],[Posting Date]]&lt;&gt;"","GJ-"&amp;CountryID,"")</f>
        <v/>
      </c>
      <c r="AI201" s="59" t="str">
        <f>IF(Table1[[#This Row],[Posting Date]]&lt;&gt;"",Table1[[#This Row],[Posting Date]],"")</f>
        <v/>
      </c>
      <c r="AJ201" s="46"/>
      <c r="AK201" s="46" t="str">
        <f>IF(Table1[[#This Row],[Description]]&lt;&gt;"",Table1[[#This Row],[Description]],"")</f>
        <v/>
      </c>
      <c r="AL201" s="46" t="str">
        <f>IF(Table1[[#This Row],[Posting Date]]&lt;&gt;"",Table1[[#This Row],[Reference Number]],"")</f>
        <v/>
      </c>
      <c r="AM201" s="46" t="str">
        <f>TRIM(Table1[[#This Row],[Line '#]])</f>
        <v/>
      </c>
      <c r="AN201" s="46" t="str">
        <f>TRIM(Table1[[#This Row],[Account]])</f>
        <v/>
      </c>
      <c r="AO201" s="46" t="str">
        <f>IF(Table1[[#This Row],[Posting Date]]&lt;&gt;"",$D$5,"")</f>
        <v/>
      </c>
      <c r="AP201" s="46" t="str">
        <f>TRIM(Table1[[#This Row],[Departments-Prgrams]])</f>
        <v/>
      </c>
      <c r="AQ201" s="46" t="str">
        <f>TRIM(Table1[[#This Row],[Grant]])</f>
        <v/>
      </c>
      <c r="AR201" s="46" t="str">
        <f>TRIM(Table1[[#This Row],[Staff ID]])</f>
        <v/>
      </c>
      <c r="AS201" s="46" t="str">
        <f>IF(TRIM(Table1[[#This Row],[Budget Code]])=0,"",TRIM(Table1[[#This Row],[Budget Code]]))</f>
        <v/>
      </c>
      <c r="AT201" s="46" t="str">
        <f>IF(Table1[[#This Row],[Line Description]]&lt;&gt;"",Table1[[#This Row],[Line Description]],"")</f>
        <v/>
      </c>
      <c r="AU201" s="46" t="str">
        <f>IF(Table1[[#This Row],[Cur_Amount Debit]]&gt;0,ROUND(Table1[[#This Row],[Cur_Amount Debit]],2),"")</f>
        <v/>
      </c>
      <c r="AV201" s="46" t="str">
        <f>IF(Table1[[#This Row],[Cur_Amount Credit]]&gt;0,ROUND(Table1[[#This Row],[Cur_Amount Credit]],2),"")</f>
        <v/>
      </c>
      <c r="AW201" s="46" t="str">
        <f>LEFT(Table1[[#This Row],[Cur]],3)</f>
        <v/>
      </c>
      <c r="AX201" s="59"/>
      <c r="AY201" s="46"/>
      <c r="AZ201" s="46" t="str">
        <f>IF(Table1[[#This Row],[Cur]]&lt;&gt;"",IF(Table1[[#This Row],[Cur]]="USD","",ExchangeRate),"")</f>
        <v/>
      </c>
      <c r="BA201" s="46" t="str">
        <f>IF(Table1[[#This Row],[Grant]]&lt;&gt;"",VLOOKUP(Table1[[#This Row],[Grant]],Grants!B:D,3),"")</f>
        <v/>
      </c>
      <c r="BB201" s="46" t="str">
        <f>TRIM(Table1[[#This Row],[Vendor ID]])</f>
        <v/>
      </c>
      <c r="BC201">
        <f>IF(Table1[[#This Row],[Reference Number]]=Q200,BC200,BC200+1)</f>
        <v>2</v>
      </c>
    </row>
    <row r="202" spans="1:55" ht="11.25" hidden="1" customHeight="1">
      <c r="A202" s="1"/>
      <c r="B202" s="88" t="str">
        <f>IF(Table1[[#This Row],[Posting Date]]&lt;&gt;"",IF(Table1[[#This Row],[Reference Number]]=Q201,B201+1,1),"")</f>
        <v/>
      </c>
      <c r="C202" s="61"/>
      <c r="D202" s="61"/>
      <c r="E202" s="218"/>
      <c r="F202" s="143" t="str">
        <f>IFERROR(IF(VLOOKUP(Table1[[#This Row],[Budget Code Description]],Dimentions!$X$6:$AC$132,2,FALSE)="","",VLOOKUP(Table1[[#This Row],[Budget Code Description]],Dimentions!$X$6:$AC$132,2,FALSE)),"")</f>
        <v/>
      </c>
      <c r="G202" s="143" t="str">
        <f>IFERROR(VLOOKUP(Table1[[#This Row],[Budget Code Description]],Dimentions!$X$6:$AC$132,3,FALSE),"")</f>
        <v/>
      </c>
      <c r="H202" s="64" t="str">
        <f>IFERROR(VLOOKUP(Table1[[#This Row],[Account]],Dimentions!$S$6:$V$233,2,FALSE),"")</f>
        <v/>
      </c>
      <c r="I202" s="62">
        <f>_xlfn.NUMBERVALUE(LEFT(Table1[[#This Row],[Account]],1))</f>
        <v>0</v>
      </c>
      <c r="J202" s="62" t="str">
        <f>IFERROR(VLOOKUP(Table1[[#This Row],[Budget Code Description]],Table6[#All],7,FALSE),"")</f>
        <v/>
      </c>
      <c r="K202" s="143" t="str">
        <f>IFERROR(VLOOKUP(Table1[[#This Row],[Budget Code Description]],Table6[#All],8,FALSE),"")</f>
        <v/>
      </c>
      <c r="L202" s="63"/>
      <c r="M202" s="65" t="str">
        <f>IFERROR(VLOOKUP(Table1[[#This Row],[Staff ID]],Table2[],2,FALSE),"")</f>
        <v/>
      </c>
      <c r="N202" s="211" t="str">
        <f>IFERROR(IF(VLOOKUP(Table1[[#This Row],[Budget Code Description]],Dimentions!$X$6:$AC$97,4,FALSE)="","",VLOOKUP(Table1[[#This Row],[Budget Code Description]],Dimentions!$X$6:$AC$97,4,FALSE)),"")</f>
        <v/>
      </c>
      <c r="O202" s="65" t="str">
        <f>IFERROR(VLOOKUP(Table1[[#This Row],[Vendor ID]],Table549[],2,FALSE),"")</f>
        <v/>
      </c>
      <c r="P202" s="63"/>
      <c r="Q202" s="143" t="str">
        <f>IF(Table1[[#This Row],[Posting Date]]&lt;&gt;"",$D$9,"")</f>
        <v/>
      </c>
      <c r="R202" s="159" t="str">
        <f>IF(Table1[[#This Row],[Posting Date]]&lt;&gt;"",$D$10,"")</f>
        <v/>
      </c>
      <c r="S202" s="66"/>
      <c r="T202" s="63"/>
      <c r="U202" s="67"/>
      <c r="V202" s="67"/>
      <c r="W202" s="67" t="str">
        <f t="shared" si="3"/>
        <v/>
      </c>
      <c r="X202" s="161" t="str">
        <f>IF(E202="","",(IF(Table1[[#This Row],[Cur]]="USD",Table1[[#This Row],[Cur_Amount Debit]],Table1[[#This Row],[Cur_Amount Debit]]/Table1[[#This Row],[Exchange Rate]])))</f>
        <v/>
      </c>
      <c r="Y202" s="161" t="str">
        <f>IF(E202="","",(IF(Table1[[#This Row],[Cur]]="USD",Table1[[#This Row],[Cur_Amount Credit]],Table1[[#This Row],[Cur_Amount Credit]]/ExchangeRate)))</f>
        <v/>
      </c>
      <c r="Z202" s="203" t="str">
        <f>IF(E202="","",(Table1[[#This Row],[Debit USD]]-Table1[[#This Row],[Credit USD]]))</f>
        <v/>
      </c>
      <c r="AA202" s="122"/>
      <c r="AB202" s="1"/>
      <c r="AC202" s="15"/>
      <c r="AD202" s="15" t="str">
        <f>IF(AND(OR(Table1[[#This Row],[Account]]="15030",Table1[[#This Row],[Account]]="15035",Table1[[#This Row],[Account]]="20150"),Table1[[#This Row],[Vendor ID]]=""),1,"")</f>
        <v/>
      </c>
      <c r="AE202" s="15"/>
      <c r="AF202" s="15"/>
      <c r="AG202" s="15"/>
      <c r="AH202" s="46" t="str">
        <f>IF(Table1[[#This Row],[Posting Date]]&lt;&gt;"","GJ-"&amp;CountryID,"")</f>
        <v/>
      </c>
      <c r="AI202" s="59" t="str">
        <f>IF(Table1[[#This Row],[Posting Date]]&lt;&gt;"",Table1[[#This Row],[Posting Date]],"")</f>
        <v/>
      </c>
      <c r="AJ202" s="46"/>
      <c r="AK202" s="46" t="str">
        <f>IF(Table1[[#This Row],[Description]]&lt;&gt;"",Table1[[#This Row],[Description]],"")</f>
        <v/>
      </c>
      <c r="AL202" s="46" t="str">
        <f>IF(Table1[[#This Row],[Posting Date]]&lt;&gt;"",Table1[[#This Row],[Reference Number]],"")</f>
        <v/>
      </c>
      <c r="AM202" s="46" t="str">
        <f>TRIM(Table1[[#This Row],[Line '#]])</f>
        <v/>
      </c>
      <c r="AN202" s="46" t="str">
        <f>TRIM(Table1[[#This Row],[Account]])</f>
        <v/>
      </c>
      <c r="AO202" s="46" t="str">
        <f>IF(Table1[[#This Row],[Posting Date]]&lt;&gt;"",$D$5,"")</f>
        <v/>
      </c>
      <c r="AP202" s="46" t="str">
        <f>TRIM(Table1[[#This Row],[Departments-Prgrams]])</f>
        <v/>
      </c>
      <c r="AQ202" s="46" t="str">
        <f>TRIM(Table1[[#This Row],[Grant]])</f>
        <v/>
      </c>
      <c r="AR202" s="46" t="str">
        <f>TRIM(Table1[[#This Row],[Staff ID]])</f>
        <v/>
      </c>
      <c r="AS202" s="46" t="str">
        <f>IF(TRIM(Table1[[#This Row],[Budget Code]])=0,"",TRIM(Table1[[#This Row],[Budget Code]]))</f>
        <v/>
      </c>
      <c r="AT202" s="46" t="str">
        <f>IF(Table1[[#This Row],[Line Description]]&lt;&gt;"",Table1[[#This Row],[Line Description]],"")</f>
        <v/>
      </c>
      <c r="AU202" s="46" t="str">
        <f>IF(Table1[[#This Row],[Cur_Amount Debit]]&gt;0,ROUND(Table1[[#This Row],[Cur_Amount Debit]],2),"")</f>
        <v/>
      </c>
      <c r="AV202" s="46" t="str">
        <f>IF(Table1[[#This Row],[Cur_Amount Credit]]&gt;0,ROUND(Table1[[#This Row],[Cur_Amount Credit]],2),"")</f>
        <v/>
      </c>
      <c r="AW202" s="46" t="str">
        <f>LEFT(Table1[[#This Row],[Cur]],3)</f>
        <v/>
      </c>
      <c r="AX202" s="59"/>
      <c r="AY202" s="46"/>
      <c r="AZ202" s="46" t="str">
        <f>IF(Table1[[#This Row],[Cur]]&lt;&gt;"",IF(Table1[[#This Row],[Cur]]="USD","",ExchangeRate),"")</f>
        <v/>
      </c>
      <c r="BA202" s="46" t="str">
        <f>IF(Table1[[#This Row],[Grant]]&lt;&gt;"",VLOOKUP(Table1[[#This Row],[Grant]],Grants!B:D,3),"")</f>
        <v/>
      </c>
      <c r="BB202" s="46" t="str">
        <f>TRIM(Table1[[#This Row],[Vendor ID]])</f>
        <v/>
      </c>
      <c r="BC202">
        <f>IF(Table1[[#This Row],[Reference Number]]=Q201,BC201,BC201+1)</f>
        <v>2</v>
      </c>
    </row>
    <row r="203" spans="1:55" ht="11.25" hidden="1" customHeight="1">
      <c r="A203" s="1"/>
      <c r="B203" s="88" t="str">
        <f>IF(Table1[[#This Row],[Posting Date]]&lt;&gt;"",IF(Table1[[#This Row],[Reference Number]]=Q202,B202+1,1),"")</f>
        <v/>
      </c>
      <c r="C203" s="61"/>
      <c r="D203" s="61"/>
      <c r="E203" s="218"/>
      <c r="F203" s="143" t="str">
        <f>IFERROR(IF(VLOOKUP(Table1[[#This Row],[Budget Code Description]],Dimentions!$X$6:$AC$132,2,FALSE)="","",VLOOKUP(Table1[[#This Row],[Budget Code Description]],Dimentions!$X$6:$AC$132,2,FALSE)),"")</f>
        <v/>
      </c>
      <c r="G203" s="143" t="str">
        <f>IFERROR(VLOOKUP(Table1[[#This Row],[Budget Code Description]],Dimentions!$X$6:$AC$132,3,FALSE),"")</f>
        <v/>
      </c>
      <c r="H203" s="64" t="str">
        <f>IFERROR(VLOOKUP(Table1[[#This Row],[Account]],Dimentions!$S$6:$V$233,2,FALSE),"")</f>
        <v/>
      </c>
      <c r="I203" s="62">
        <f>_xlfn.NUMBERVALUE(LEFT(Table1[[#This Row],[Account]],1))</f>
        <v>0</v>
      </c>
      <c r="J203" s="62" t="str">
        <f>IFERROR(VLOOKUP(Table1[[#This Row],[Budget Code Description]],Table6[#All],7,FALSE),"")</f>
        <v/>
      </c>
      <c r="K203" s="143" t="str">
        <f>IFERROR(VLOOKUP(Table1[[#This Row],[Budget Code Description]],Table6[#All],8,FALSE),"")</f>
        <v/>
      </c>
      <c r="L203" s="63"/>
      <c r="M203" s="65" t="str">
        <f>IFERROR(VLOOKUP(Table1[[#This Row],[Staff ID]],Table2[],2,FALSE),"")</f>
        <v/>
      </c>
      <c r="N203" s="211" t="str">
        <f>IFERROR(IF(VLOOKUP(Table1[[#This Row],[Budget Code Description]],Dimentions!$X$6:$AC$97,4,FALSE)="","",VLOOKUP(Table1[[#This Row],[Budget Code Description]],Dimentions!$X$6:$AC$97,4,FALSE)),"")</f>
        <v/>
      </c>
      <c r="O203" s="65" t="str">
        <f>IFERROR(VLOOKUP(Table1[[#This Row],[Vendor ID]],Table549[],2,FALSE),"")</f>
        <v/>
      </c>
      <c r="P203" s="63"/>
      <c r="Q203" s="143" t="str">
        <f>IF(Table1[[#This Row],[Posting Date]]&lt;&gt;"",$D$9,"")</f>
        <v/>
      </c>
      <c r="R203" s="159" t="str">
        <f>IF(Table1[[#This Row],[Posting Date]]&lt;&gt;"",$D$10,"")</f>
        <v/>
      </c>
      <c r="S203" s="66"/>
      <c r="T203" s="63"/>
      <c r="U203" s="67"/>
      <c r="V203" s="67"/>
      <c r="W203" s="67" t="str">
        <f t="shared" si="3"/>
        <v/>
      </c>
      <c r="X203" s="161" t="str">
        <f>IF(E203="","",(IF(Table1[[#This Row],[Cur]]="USD",Table1[[#This Row],[Cur_Amount Debit]],Table1[[#This Row],[Cur_Amount Debit]]/Table1[[#This Row],[Exchange Rate]])))</f>
        <v/>
      </c>
      <c r="Y203" s="161" t="str">
        <f>IF(E203="","",(IF(Table1[[#This Row],[Cur]]="USD",Table1[[#This Row],[Cur_Amount Credit]],Table1[[#This Row],[Cur_Amount Credit]]/ExchangeRate)))</f>
        <v/>
      </c>
      <c r="Z203" s="203" t="str">
        <f>IF(E203="","",(Table1[[#This Row],[Debit USD]]-Table1[[#This Row],[Credit USD]]))</f>
        <v/>
      </c>
      <c r="AA203" s="122"/>
      <c r="AB203" s="1"/>
      <c r="AC203" s="15"/>
      <c r="AD203" s="15" t="str">
        <f>IF(AND(OR(Table1[[#This Row],[Account]]="15030",Table1[[#This Row],[Account]]="15035",Table1[[#This Row],[Account]]="20150"),Table1[[#This Row],[Vendor ID]]=""),1,"")</f>
        <v/>
      </c>
      <c r="AE203" s="15"/>
      <c r="AF203" s="15"/>
      <c r="AG203" s="15"/>
      <c r="AH203" s="46" t="str">
        <f>IF(Table1[[#This Row],[Posting Date]]&lt;&gt;"","GJ-"&amp;CountryID,"")</f>
        <v/>
      </c>
      <c r="AI203" s="59" t="str">
        <f>IF(Table1[[#This Row],[Posting Date]]&lt;&gt;"",Table1[[#This Row],[Posting Date]],"")</f>
        <v/>
      </c>
      <c r="AJ203" s="46"/>
      <c r="AK203" s="46" t="str">
        <f>IF(Table1[[#This Row],[Description]]&lt;&gt;"",Table1[[#This Row],[Description]],"")</f>
        <v/>
      </c>
      <c r="AL203" s="46" t="str">
        <f>IF(Table1[[#This Row],[Posting Date]]&lt;&gt;"",Table1[[#This Row],[Reference Number]],"")</f>
        <v/>
      </c>
      <c r="AM203" s="46" t="str">
        <f>TRIM(Table1[[#This Row],[Line '#]])</f>
        <v/>
      </c>
      <c r="AN203" s="46" t="str">
        <f>TRIM(Table1[[#This Row],[Account]])</f>
        <v/>
      </c>
      <c r="AO203" s="46" t="str">
        <f>IF(Table1[[#This Row],[Posting Date]]&lt;&gt;"",$D$5,"")</f>
        <v/>
      </c>
      <c r="AP203" s="46" t="str">
        <f>TRIM(Table1[[#This Row],[Departments-Prgrams]])</f>
        <v/>
      </c>
      <c r="AQ203" s="46" t="str">
        <f>TRIM(Table1[[#This Row],[Grant]])</f>
        <v/>
      </c>
      <c r="AR203" s="46" t="str">
        <f>TRIM(Table1[[#This Row],[Staff ID]])</f>
        <v/>
      </c>
      <c r="AS203" s="46" t="str">
        <f>IF(TRIM(Table1[[#This Row],[Budget Code]])=0,"",TRIM(Table1[[#This Row],[Budget Code]]))</f>
        <v/>
      </c>
      <c r="AT203" s="46" t="str">
        <f>IF(Table1[[#This Row],[Line Description]]&lt;&gt;"",Table1[[#This Row],[Line Description]],"")</f>
        <v/>
      </c>
      <c r="AU203" s="46" t="str">
        <f>IF(Table1[[#This Row],[Cur_Amount Debit]]&gt;0,ROUND(Table1[[#This Row],[Cur_Amount Debit]],2),"")</f>
        <v/>
      </c>
      <c r="AV203" s="46" t="str">
        <f>IF(Table1[[#This Row],[Cur_Amount Credit]]&gt;0,ROUND(Table1[[#This Row],[Cur_Amount Credit]],2),"")</f>
        <v/>
      </c>
      <c r="AW203" s="46" t="str">
        <f>LEFT(Table1[[#This Row],[Cur]],3)</f>
        <v/>
      </c>
      <c r="AX203" s="59"/>
      <c r="AY203" s="46"/>
      <c r="AZ203" s="46" t="str">
        <f>IF(Table1[[#This Row],[Cur]]&lt;&gt;"",IF(Table1[[#This Row],[Cur]]="USD","",ExchangeRate),"")</f>
        <v/>
      </c>
      <c r="BA203" s="46" t="str">
        <f>IF(Table1[[#This Row],[Grant]]&lt;&gt;"",VLOOKUP(Table1[[#This Row],[Grant]],Grants!B:D,3),"")</f>
        <v/>
      </c>
      <c r="BB203" s="46" t="str">
        <f>TRIM(Table1[[#This Row],[Vendor ID]])</f>
        <v/>
      </c>
      <c r="BC203">
        <f>IF(Table1[[#This Row],[Reference Number]]=Q202,BC202,BC202+1)</f>
        <v>2</v>
      </c>
    </row>
    <row r="204" spans="1:55" ht="11.25" hidden="1" customHeight="1">
      <c r="A204" s="1"/>
      <c r="B204" s="88" t="str">
        <f>IF(Table1[[#This Row],[Posting Date]]&lt;&gt;"",IF(Table1[[#This Row],[Reference Number]]=Q203,B203+1,1),"")</f>
        <v/>
      </c>
      <c r="C204" s="61"/>
      <c r="D204" s="61"/>
      <c r="E204" s="218"/>
      <c r="F204" s="143" t="str">
        <f>IFERROR(IF(VLOOKUP(Table1[[#This Row],[Budget Code Description]],Dimentions!$X$6:$AC$132,2,FALSE)="","",VLOOKUP(Table1[[#This Row],[Budget Code Description]],Dimentions!$X$6:$AC$132,2,FALSE)),"")</f>
        <v/>
      </c>
      <c r="G204" s="143" t="str">
        <f>IFERROR(VLOOKUP(Table1[[#This Row],[Budget Code Description]],Dimentions!$X$6:$AC$132,3,FALSE),"")</f>
        <v/>
      </c>
      <c r="H204" s="64" t="str">
        <f>IFERROR(VLOOKUP(Table1[[#This Row],[Account]],Dimentions!$S$6:$V$233,2,FALSE),"")</f>
        <v/>
      </c>
      <c r="I204" s="62">
        <f>_xlfn.NUMBERVALUE(LEFT(Table1[[#This Row],[Account]],1))</f>
        <v>0</v>
      </c>
      <c r="J204" s="62" t="str">
        <f>IFERROR(VLOOKUP(Table1[[#This Row],[Budget Code Description]],Table6[#All],7,FALSE),"")</f>
        <v/>
      </c>
      <c r="K204" s="143" t="str">
        <f>IFERROR(VLOOKUP(Table1[[#This Row],[Budget Code Description]],Table6[#All],8,FALSE),"")</f>
        <v/>
      </c>
      <c r="L204" s="63"/>
      <c r="M204" s="65" t="str">
        <f>IFERROR(VLOOKUP(Table1[[#This Row],[Staff ID]],Table2[],2,FALSE),"")</f>
        <v/>
      </c>
      <c r="N204" s="211" t="str">
        <f>IFERROR(IF(VLOOKUP(Table1[[#This Row],[Budget Code Description]],Dimentions!$X$6:$AC$97,4,FALSE)="","",VLOOKUP(Table1[[#This Row],[Budget Code Description]],Dimentions!$X$6:$AC$97,4,FALSE)),"")</f>
        <v/>
      </c>
      <c r="O204" s="65" t="str">
        <f>IFERROR(VLOOKUP(Table1[[#This Row],[Vendor ID]],Table549[],2,FALSE),"")</f>
        <v/>
      </c>
      <c r="P204" s="63"/>
      <c r="Q204" s="143" t="str">
        <f>IF(Table1[[#This Row],[Posting Date]]&lt;&gt;"",$D$9,"")</f>
        <v/>
      </c>
      <c r="R204" s="159" t="str">
        <f>IF(Table1[[#This Row],[Posting Date]]&lt;&gt;"",$D$10,"")</f>
        <v/>
      </c>
      <c r="S204" s="66"/>
      <c r="T204" s="63"/>
      <c r="U204" s="67"/>
      <c r="V204" s="67"/>
      <c r="W204" s="67" t="str">
        <f t="shared" si="3"/>
        <v/>
      </c>
      <c r="X204" s="161" t="str">
        <f>IF(E204="","",(IF(Table1[[#This Row],[Cur]]="USD",Table1[[#This Row],[Cur_Amount Debit]],Table1[[#This Row],[Cur_Amount Debit]]/Table1[[#This Row],[Exchange Rate]])))</f>
        <v/>
      </c>
      <c r="Y204" s="161" t="str">
        <f>IF(E204="","",(IF(Table1[[#This Row],[Cur]]="USD",Table1[[#This Row],[Cur_Amount Credit]],Table1[[#This Row],[Cur_Amount Credit]]/ExchangeRate)))</f>
        <v/>
      </c>
      <c r="Z204" s="203" t="str">
        <f>IF(E204="","",(Table1[[#This Row],[Debit USD]]-Table1[[#This Row],[Credit USD]]))</f>
        <v/>
      </c>
      <c r="AA204" s="122"/>
      <c r="AB204" s="1"/>
      <c r="AC204" s="15"/>
      <c r="AD204" s="15" t="str">
        <f>IF(AND(OR(Table1[[#This Row],[Account]]="15030",Table1[[#This Row],[Account]]="15035",Table1[[#This Row],[Account]]="20150"),Table1[[#This Row],[Vendor ID]]=""),1,"")</f>
        <v/>
      </c>
      <c r="AE204" s="15"/>
      <c r="AF204" s="15"/>
      <c r="AG204" s="15"/>
      <c r="AH204" s="46" t="str">
        <f>IF(Table1[[#This Row],[Posting Date]]&lt;&gt;"","GJ-"&amp;CountryID,"")</f>
        <v/>
      </c>
      <c r="AI204" s="59" t="str">
        <f>IF(Table1[[#This Row],[Posting Date]]&lt;&gt;"",Table1[[#This Row],[Posting Date]],"")</f>
        <v/>
      </c>
      <c r="AJ204" s="46"/>
      <c r="AK204" s="46" t="str">
        <f>IF(Table1[[#This Row],[Description]]&lt;&gt;"",Table1[[#This Row],[Description]],"")</f>
        <v/>
      </c>
      <c r="AL204" s="46" t="str">
        <f>IF(Table1[[#This Row],[Posting Date]]&lt;&gt;"",Table1[[#This Row],[Reference Number]],"")</f>
        <v/>
      </c>
      <c r="AM204" s="46" t="str">
        <f>TRIM(Table1[[#This Row],[Line '#]])</f>
        <v/>
      </c>
      <c r="AN204" s="46" t="str">
        <f>TRIM(Table1[[#This Row],[Account]])</f>
        <v/>
      </c>
      <c r="AO204" s="46" t="str">
        <f>IF(Table1[[#This Row],[Posting Date]]&lt;&gt;"",$D$5,"")</f>
        <v/>
      </c>
      <c r="AP204" s="46" t="str">
        <f>TRIM(Table1[[#This Row],[Departments-Prgrams]])</f>
        <v/>
      </c>
      <c r="AQ204" s="46" t="str">
        <f>TRIM(Table1[[#This Row],[Grant]])</f>
        <v/>
      </c>
      <c r="AR204" s="46" t="str">
        <f>TRIM(Table1[[#This Row],[Staff ID]])</f>
        <v/>
      </c>
      <c r="AS204" s="46" t="str">
        <f>IF(TRIM(Table1[[#This Row],[Budget Code]])=0,"",TRIM(Table1[[#This Row],[Budget Code]]))</f>
        <v/>
      </c>
      <c r="AT204" s="46" t="str">
        <f>IF(Table1[[#This Row],[Line Description]]&lt;&gt;"",Table1[[#This Row],[Line Description]],"")</f>
        <v/>
      </c>
      <c r="AU204" s="46" t="str">
        <f>IF(Table1[[#This Row],[Cur_Amount Debit]]&gt;0,ROUND(Table1[[#This Row],[Cur_Amount Debit]],2),"")</f>
        <v/>
      </c>
      <c r="AV204" s="46" t="str">
        <f>IF(Table1[[#This Row],[Cur_Amount Credit]]&gt;0,ROUND(Table1[[#This Row],[Cur_Amount Credit]],2),"")</f>
        <v/>
      </c>
      <c r="AW204" s="46" t="str">
        <f>LEFT(Table1[[#This Row],[Cur]],3)</f>
        <v/>
      </c>
      <c r="AX204" s="59"/>
      <c r="AY204" s="46"/>
      <c r="AZ204" s="46" t="str">
        <f>IF(Table1[[#This Row],[Cur]]&lt;&gt;"",IF(Table1[[#This Row],[Cur]]="USD","",ExchangeRate),"")</f>
        <v/>
      </c>
      <c r="BA204" s="46" t="str">
        <f>IF(Table1[[#This Row],[Grant]]&lt;&gt;"",VLOOKUP(Table1[[#This Row],[Grant]],Grants!B:D,3),"")</f>
        <v/>
      </c>
      <c r="BB204" s="46" t="str">
        <f>TRIM(Table1[[#This Row],[Vendor ID]])</f>
        <v/>
      </c>
      <c r="BC204">
        <f>IF(Table1[[#This Row],[Reference Number]]=Q203,BC203,BC203+1)</f>
        <v>2</v>
      </c>
    </row>
    <row r="205" spans="1:55" ht="11.25" hidden="1" customHeight="1">
      <c r="A205" s="1"/>
      <c r="B205" s="88" t="str">
        <f>IF(Table1[[#This Row],[Posting Date]]&lt;&gt;"",IF(Table1[[#This Row],[Reference Number]]=Q204,B204+1,1),"")</f>
        <v/>
      </c>
      <c r="C205" s="61"/>
      <c r="D205" s="61"/>
      <c r="E205" s="218"/>
      <c r="F205" s="143" t="str">
        <f>IFERROR(IF(VLOOKUP(Table1[[#This Row],[Budget Code Description]],Dimentions!$X$6:$AC$132,2,FALSE)="","",VLOOKUP(Table1[[#This Row],[Budget Code Description]],Dimentions!$X$6:$AC$132,2,FALSE)),"")</f>
        <v/>
      </c>
      <c r="G205" s="143" t="str">
        <f>IFERROR(VLOOKUP(Table1[[#This Row],[Budget Code Description]],Dimentions!$X$6:$AC$132,3,FALSE),"")</f>
        <v/>
      </c>
      <c r="H205" s="64" t="str">
        <f>IFERROR(VLOOKUP(Table1[[#This Row],[Account]],Dimentions!$S$6:$V$233,2,FALSE),"")</f>
        <v/>
      </c>
      <c r="I205" s="62">
        <f>_xlfn.NUMBERVALUE(LEFT(Table1[[#This Row],[Account]],1))</f>
        <v>0</v>
      </c>
      <c r="J205" s="62" t="str">
        <f>IFERROR(VLOOKUP(Table1[[#This Row],[Budget Code Description]],Table6[#All],7,FALSE),"")</f>
        <v/>
      </c>
      <c r="K205" s="143" t="str">
        <f>IFERROR(VLOOKUP(Table1[[#This Row],[Budget Code Description]],Table6[#All],8,FALSE),"")</f>
        <v/>
      </c>
      <c r="L205" s="63"/>
      <c r="M205" s="65" t="str">
        <f>IFERROR(VLOOKUP(Table1[[#This Row],[Staff ID]],Table2[],2,FALSE),"")</f>
        <v/>
      </c>
      <c r="N205" s="211" t="str">
        <f>IFERROR(IF(VLOOKUP(Table1[[#This Row],[Budget Code Description]],Dimentions!$X$6:$AC$97,4,FALSE)="","",VLOOKUP(Table1[[#This Row],[Budget Code Description]],Dimentions!$X$6:$AC$97,4,FALSE)),"")</f>
        <v/>
      </c>
      <c r="O205" s="65" t="str">
        <f>IFERROR(VLOOKUP(Table1[[#This Row],[Vendor ID]],Table549[],2,FALSE),"")</f>
        <v/>
      </c>
      <c r="P205" s="63"/>
      <c r="Q205" s="143" t="str">
        <f>IF(Table1[[#This Row],[Posting Date]]&lt;&gt;"",$D$9,"")</f>
        <v/>
      </c>
      <c r="R205" s="159" t="str">
        <f>IF(Table1[[#This Row],[Posting Date]]&lt;&gt;"",$D$10,"")</f>
        <v/>
      </c>
      <c r="S205" s="66"/>
      <c r="T205" s="63"/>
      <c r="U205" s="67"/>
      <c r="V205" s="67"/>
      <c r="W205" s="67" t="str">
        <f t="shared" si="3"/>
        <v/>
      </c>
      <c r="X205" s="161" t="str">
        <f>IF(E205="","",(IF(Table1[[#This Row],[Cur]]="USD",Table1[[#This Row],[Cur_Amount Debit]],Table1[[#This Row],[Cur_Amount Debit]]/Table1[[#This Row],[Exchange Rate]])))</f>
        <v/>
      </c>
      <c r="Y205" s="161" t="str">
        <f>IF(E205="","",(IF(Table1[[#This Row],[Cur]]="USD",Table1[[#This Row],[Cur_Amount Credit]],Table1[[#This Row],[Cur_Amount Credit]]/ExchangeRate)))</f>
        <v/>
      </c>
      <c r="Z205" s="203" t="str">
        <f>IF(E205="","",(Table1[[#This Row],[Debit USD]]-Table1[[#This Row],[Credit USD]]))</f>
        <v/>
      </c>
      <c r="AA205" s="122"/>
      <c r="AB205" s="1"/>
      <c r="AC205" s="15"/>
      <c r="AD205" s="15" t="str">
        <f>IF(AND(OR(Table1[[#This Row],[Account]]="15030",Table1[[#This Row],[Account]]="15035",Table1[[#This Row],[Account]]="20150"),Table1[[#This Row],[Vendor ID]]=""),1,"")</f>
        <v/>
      </c>
      <c r="AE205" s="15"/>
      <c r="AF205" s="15"/>
      <c r="AG205" s="15"/>
      <c r="AH205" s="46" t="str">
        <f>IF(Table1[[#This Row],[Posting Date]]&lt;&gt;"","GJ-"&amp;CountryID,"")</f>
        <v/>
      </c>
      <c r="AI205" s="59" t="str">
        <f>IF(Table1[[#This Row],[Posting Date]]&lt;&gt;"",Table1[[#This Row],[Posting Date]],"")</f>
        <v/>
      </c>
      <c r="AJ205" s="46"/>
      <c r="AK205" s="46" t="str">
        <f>IF(Table1[[#This Row],[Description]]&lt;&gt;"",Table1[[#This Row],[Description]],"")</f>
        <v/>
      </c>
      <c r="AL205" s="46" t="str">
        <f>IF(Table1[[#This Row],[Posting Date]]&lt;&gt;"",Table1[[#This Row],[Reference Number]],"")</f>
        <v/>
      </c>
      <c r="AM205" s="46" t="str">
        <f>TRIM(Table1[[#This Row],[Line '#]])</f>
        <v/>
      </c>
      <c r="AN205" s="46" t="str">
        <f>TRIM(Table1[[#This Row],[Account]])</f>
        <v/>
      </c>
      <c r="AO205" s="46" t="str">
        <f>IF(Table1[[#This Row],[Posting Date]]&lt;&gt;"",$D$5,"")</f>
        <v/>
      </c>
      <c r="AP205" s="46" t="str">
        <f>TRIM(Table1[[#This Row],[Departments-Prgrams]])</f>
        <v/>
      </c>
      <c r="AQ205" s="46" t="str">
        <f>TRIM(Table1[[#This Row],[Grant]])</f>
        <v/>
      </c>
      <c r="AR205" s="46" t="str">
        <f>TRIM(Table1[[#This Row],[Staff ID]])</f>
        <v/>
      </c>
      <c r="AS205" s="46" t="str">
        <f>IF(TRIM(Table1[[#This Row],[Budget Code]])=0,"",TRIM(Table1[[#This Row],[Budget Code]]))</f>
        <v/>
      </c>
      <c r="AT205" s="46" t="str">
        <f>IF(Table1[[#This Row],[Line Description]]&lt;&gt;"",Table1[[#This Row],[Line Description]],"")</f>
        <v/>
      </c>
      <c r="AU205" s="46" t="str">
        <f>IF(Table1[[#This Row],[Cur_Amount Debit]]&gt;0,ROUND(Table1[[#This Row],[Cur_Amount Debit]],2),"")</f>
        <v/>
      </c>
      <c r="AV205" s="46" t="str">
        <f>IF(Table1[[#This Row],[Cur_Amount Credit]]&gt;0,ROUND(Table1[[#This Row],[Cur_Amount Credit]],2),"")</f>
        <v/>
      </c>
      <c r="AW205" s="46" t="str">
        <f>LEFT(Table1[[#This Row],[Cur]],3)</f>
        <v/>
      </c>
      <c r="AX205" s="59"/>
      <c r="AY205" s="46"/>
      <c r="AZ205" s="46" t="str">
        <f>IF(Table1[[#This Row],[Cur]]&lt;&gt;"",IF(Table1[[#This Row],[Cur]]="USD","",ExchangeRate),"")</f>
        <v/>
      </c>
      <c r="BA205" s="46" t="str">
        <f>IF(Table1[[#This Row],[Grant]]&lt;&gt;"",VLOOKUP(Table1[[#This Row],[Grant]],Grants!B:D,3),"")</f>
        <v/>
      </c>
      <c r="BB205" s="46" t="str">
        <f>TRIM(Table1[[#This Row],[Vendor ID]])</f>
        <v/>
      </c>
      <c r="BC205">
        <f>IF(Table1[[#This Row],[Reference Number]]=Q204,BC204,BC204+1)</f>
        <v>2</v>
      </c>
    </row>
    <row r="206" spans="1:55" ht="11.25" hidden="1" customHeight="1">
      <c r="A206" s="1"/>
      <c r="B206" s="88" t="str">
        <f>IF(Table1[[#This Row],[Posting Date]]&lt;&gt;"",IF(Table1[[#This Row],[Reference Number]]=Q205,B205+1,1),"")</f>
        <v/>
      </c>
      <c r="C206" s="61"/>
      <c r="D206" s="61"/>
      <c r="E206" s="218"/>
      <c r="F206" s="143" t="str">
        <f>IFERROR(IF(VLOOKUP(Table1[[#This Row],[Budget Code Description]],Dimentions!$X$6:$AC$132,2,FALSE)="","",VLOOKUP(Table1[[#This Row],[Budget Code Description]],Dimentions!$X$6:$AC$132,2,FALSE)),"")</f>
        <v/>
      </c>
      <c r="G206" s="143" t="str">
        <f>IFERROR(VLOOKUP(Table1[[#This Row],[Budget Code Description]],Dimentions!$X$6:$AC$132,3,FALSE),"")</f>
        <v/>
      </c>
      <c r="H206" s="64" t="str">
        <f>IFERROR(VLOOKUP(Table1[[#This Row],[Account]],Dimentions!$S$6:$V$233,2,FALSE),"")</f>
        <v/>
      </c>
      <c r="I206" s="62">
        <f>_xlfn.NUMBERVALUE(LEFT(Table1[[#This Row],[Account]],1))</f>
        <v>0</v>
      </c>
      <c r="J206" s="62" t="str">
        <f>IFERROR(VLOOKUP(Table1[[#This Row],[Budget Code Description]],Table6[#All],7,FALSE),"")</f>
        <v/>
      </c>
      <c r="K206" s="143" t="str">
        <f>IFERROR(VLOOKUP(Table1[[#This Row],[Budget Code Description]],Table6[#All],8,FALSE),"")</f>
        <v/>
      </c>
      <c r="L206" s="63"/>
      <c r="M206" s="65" t="str">
        <f>IFERROR(VLOOKUP(Table1[[#This Row],[Staff ID]],Table2[],2,FALSE),"")</f>
        <v/>
      </c>
      <c r="N206" s="211" t="str">
        <f>IFERROR(IF(VLOOKUP(Table1[[#This Row],[Budget Code Description]],Dimentions!$X$6:$AC$97,4,FALSE)="","",VLOOKUP(Table1[[#This Row],[Budget Code Description]],Dimentions!$X$6:$AC$97,4,FALSE)),"")</f>
        <v/>
      </c>
      <c r="O206" s="65" t="str">
        <f>IFERROR(VLOOKUP(Table1[[#This Row],[Vendor ID]],Table549[],2,FALSE),"")</f>
        <v/>
      </c>
      <c r="P206" s="63"/>
      <c r="Q206" s="143" t="str">
        <f>IF(Table1[[#This Row],[Posting Date]]&lt;&gt;"",$D$9,"")</f>
        <v/>
      </c>
      <c r="R206" s="159" t="str">
        <f>IF(Table1[[#This Row],[Posting Date]]&lt;&gt;"",$D$10,"")</f>
        <v/>
      </c>
      <c r="S206" s="66"/>
      <c r="T206" s="63"/>
      <c r="U206" s="67"/>
      <c r="V206" s="67"/>
      <c r="W206" s="67" t="str">
        <f t="shared" si="3"/>
        <v/>
      </c>
      <c r="X206" s="161" t="str">
        <f>IF(E206="","",(IF(Table1[[#This Row],[Cur]]="USD",Table1[[#This Row],[Cur_Amount Debit]],Table1[[#This Row],[Cur_Amount Debit]]/Table1[[#This Row],[Exchange Rate]])))</f>
        <v/>
      </c>
      <c r="Y206" s="161" t="str">
        <f>IF(E206="","",(IF(Table1[[#This Row],[Cur]]="USD",Table1[[#This Row],[Cur_Amount Credit]],Table1[[#This Row],[Cur_Amount Credit]]/ExchangeRate)))</f>
        <v/>
      </c>
      <c r="Z206" s="203" t="str">
        <f>IF(E206="","",(Table1[[#This Row],[Debit USD]]-Table1[[#This Row],[Credit USD]]))</f>
        <v/>
      </c>
      <c r="AA206" s="122"/>
      <c r="AB206" s="1"/>
      <c r="AC206" s="15"/>
      <c r="AD206" s="15" t="str">
        <f>IF(AND(OR(Table1[[#This Row],[Account]]="15030",Table1[[#This Row],[Account]]="15035",Table1[[#This Row],[Account]]="20150"),Table1[[#This Row],[Vendor ID]]=""),1,"")</f>
        <v/>
      </c>
      <c r="AE206" s="15"/>
      <c r="AF206" s="15"/>
      <c r="AG206" s="15"/>
      <c r="AH206" s="46" t="str">
        <f>IF(Table1[[#This Row],[Posting Date]]&lt;&gt;"","GJ-"&amp;CountryID,"")</f>
        <v/>
      </c>
      <c r="AI206" s="59" t="str">
        <f>IF(Table1[[#This Row],[Posting Date]]&lt;&gt;"",Table1[[#This Row],[Posting Date]],"")</f>
        <v/>
      </c>
      <c r="AJ206" s="46"/>
      <c r="AK206" s="46" t="str">
        <f>IF(Table1[[#This Row],[Description]]&lt;&gt;"",Table1[[#This Row],[Description]],"")</f>
        <v/>
      </c>
      <c r="AL206" s="46" t="str">
        <f>IF(Table1[[#This Row],[Posting Date]]&lt;&gt;"",Table1[[#This Row],[Reference Number]],"")</f>
        <v/>
      </c>
      <c r="AM206" s="46" t="str">
        <f>TRIM(Table1[[#This Row],[Line '#]])</f>
        <v/>
      </c>
      <c r="AN206" s="46" t="str">
        <f>TRIM(Table1[[#This Row],[Account]])</f>
        <v/>
      </c>
      <c r="AO206" s="46" t="str">
        <f>IF(Table1[[#This Row],[Posting Date]]&lt;&gt;"",$D$5,"")</f>
        <v/>
      </c>
      <c r="AP206" s="46" t="str">
        <f>TRIM(Table1[[#This Row],[Departments-Prgrams]])</f>
        <v/>
      </c>
      <c r="AQ206" s="46" t="str">
        <f>TRIM(Table1[[#This Row],[Grant]])</f>
        <v/>
      </c>
      <c r="AR206" s="46" t="str">
        <f>TRIM(Table1[[#This Row],[Staff ID]])</f>
        <v/>
      </c>
      <c r="AS206" s="46" t="str">
        <f>IF(TRIM(Table1[[#This Row],[Budget Code]])=0,"",TRIM(Table1[[#This Row],[Budget Code]]))</f>
        <v/>
      </c>
      <c r="AT206" s="46" t="str">
        <f>IF(Table1[[#This Row],[Line Description]]&lt;&gt;"",Table1[[#This Row],[Line Description]],"")</f>
        <v/>
      </c>
      <c r="AU206" s="46" t="str">
        <f>IF(Table1[[#This Row],[Cur_Amount Debit]]&gt;0,ROUND(Table1[[#This Row],[Cur_Amount Debit]],2),"")</f>
        <v/>
      </c>
      <c r="AV206" s="46" t="str">
        <f>IF(Table1[[#This Row],[Cur_Amount Credit]]&gt;0,ROUND(Table1[[#This Row],[Cur_Amount Credit]],2),"")</f>
        <v/>
      </c>
      <c r="AW206" s="46" t="str">
        <f>LEFT(Table1[[#This Row],[Cur]],3)</f>
        <v/>
      </c>
      <c r="AX206" s="59"/>
      <c r="AY206" s="46"/>
      <c r="AZ206" s="46" t="str">
        <f>IF(Table1[[#This Row],[Cur]]&lt;&gt;"",IF(Table1[[#This Row],[Cur]]="USD","",ExchangeRate),"")</f>
        <v/>
      </c>
      <c r="BA206" s="46" t="str">
        <f>IF(Table1[[#This Row],[Grant]]&lt;&gt;"",VLOOKUP(Table1[[#This Row],[Grant]],Grants!B:D,3),"")</f>
        <v/>
      </c>
      <c r="BB206" s="46" t="str">
        <f>TRIM(Table1[[#This Row],[Vendor ID]])</f>
        <v/>
      </c>
      <c r="BC206">
        <f>IF(Table1[[#This Row],[Reference Number]]=Q205,BC205,BC205+1)</f>
        <v>2</v>
      </c>
    </row>
    <row r="207" spans="1:55" ht="11.25" hidden="1" customHeight="1">
      <c r="A207" s="1"/>
      <c r="B207" s="88" t="str">
        <f>IF(Table1[[#This Row],[Posting Date]]&lt;&gt;"",IF(Table1[[#This Row],[Reference Number]]=Q206,B206+1,1),"")</f>
        <v/>
      </c>
      <c r="C207" s="61"/>
      <c r="D207" s="61"/>
      <c r="E207" s="218"/>
      <c r="F207" s="143" t="str">
        <f>IFERROR(IF(VLOOKUP(Table1[[#This Row],[Budget Code Description]],Dimentions!$X$6:$AC$132,2,FALSE)="","",VLOOKUP(Table1[[#This Row],[Budget Code Description]],Dimentions!$X$6:$AC$132,2,FALSE)),"")</f>
        <v/>
      </c>
      <c r="G207" s="143" t="str">
        <f>IFERROR(VLOOKUP(Table1[[#This Row],[Budget Code Description]],Dimentions!$X$6:$AC$132,3,FALSE),"")</f>
        <v/>
      </c>
      <c r="H207" s="64" t="str">
        <f>IFERROR(VLOOKUP(Table1[[#This Row],[Account]],Dimentions!$S$6:$V$233,2,FALSE),"")</f>
        <v/>
      </c>
      <c r="I207" s="62">
        <f>_xlfn.NUMBERVALUE(LEFT(Table1[[#This Row],[Account]],1))</f>
        <v>0</v>
      </c>
      <c r="J207" s="62" t="str">
        <f>IFERROR(VLOOKUP(Table1[[#This Row],[Budget Code Description]],Table6[#All],7,FALSE),"")</f>
        <v/>
      </c>
      <c r="K207" s="143" t="str">
        <f>IFERROR(VLOOKUP(Table1[[#This Row],[Budget Code Description]],Table6[#All],8,FALSE),"")</f>
        <v/>
      </c>
      <c r="L207" s="63"/>
      <c r="M207" s="65" t="str">
        <f>IFERROR(VLOOKUP(Table1[[#This Row],[Staff ID]],Table2[],2,FALSE),"")</f>
        <v/>
      </c>
      <c r="N207" s="211" t="str">
        <f>IFERROR(IF(VLOOKUP(Table1[[#This Row],[Budget Code Description]],Dimentions!$X$6:$AC$97,4,FALSE)="","",VLOOKUP(Table1[[#This Row],[Budget Code Description]],Dimentions!$X$6:$AC$97,4,FALSE)),"")</f>
        <v/>
      </c>
      <c r="O207" s="65" t="str">
        <f>IFERROR(VLOOKUP(Table1[[#This Row],[Vendor ID]],Table549[],2,FALSE),"")</f>
        <v/>
      </c>
      <c r="P207" s="63"/>
      <c r="Q207" s="143" t="str">
        <f>IF(Table1[[#This Row],[Posting Date]]&lt;&gt;"",$D$9,"")</f>
        <v/>
      </c>
      <c r="R207" s="159" t="str">
        <f>IF(Table1[[#This Row],[Posting Date]]&lt;&gt;"",$D$10,"")</f>
        <v/>
      </c>
      <c r="S207" s="66"/>
      <c r="T207" s="63"/>
      <c r="U207" s="67"/>
      <c r="V207" s="67"/>
      <c r="W207" s="67" t="str">
        <f t="shared" si="3"/>
        <v/>
      </c>
      <c r="X207" s="161" t="str">
        <f>IF(E207="","",(IF(Table1[[#This Row],[Cur]]="USD",Table1[[#This Row],[Cur_Amount Debit]],Table1[[#This Row],[Cur_Amount Debit]]/Table1[[#This Row],[Exchange Rate]])))</f>
        <v/>
      </c>
      <c r="Y207" s="161" t="str">
        <f>IF(E207="","",(IF(Table1[[#This Row],[Cur]]="USD",Table1[[#This Row],[Cur_Amount Credit]],Table1[[#This Row],[Cur_Amount Credit]]/ExchangeRate)))</f>
        <v/>
      </c>
      <c r="Z207" s="203" t="str">
        <f>IF(E207="","",(Table1[[#This Row],[Debit USD]]-Table1[[#This Row],[Credit USD]]))</f>
        <v/>
      </c>
      <c r="AA207" s="122"/>
      <c r="AB207" s="1"/>
      <c r="AC207" s="15"/>
      <c r="AD207" s="15" t="str">
        <f>IF(AND(OR(Table1[[#This Row],[Account]]="15030",Table1[[#This Row],[Account]]="15035",Table1[[#This Row],[Account]]="20150"),Table1[[#This Row],[Vendor ID]]=""),1,"")</f>
        <v/>
      </c>
      <c r="AE207" s="15"/>
      <c r="AF207" s="15"/>
      <c r="AG207" s="15"/>
      <c r="AH207" s="46" t="str">
        <f>IF(Table1[[#This Row],[Posting Date]]&lt;&gt;"","GJ-"&amp;CountryID,"")</f>
        <v/>
      </c>
      <c r="AI207" s="59" t="str">
        <f>IF(Table1[[#This Row],[Posting Date]]&lt;&gt;"",Table1[[#This Row],[Posting Date]],"")</f>
        <v/>
      </c>
      <c r="AJ207" s="46"/>
      <c r="AK207" s="46" t="str">
        <f>IF(Table1[[#This Row],[Description]]&lt;&gt;"",Table1[[#This Row],[Description]],"")</f>
        <v/>
      </c>
      <c r="AL207" s="46" t="str">
        <f>IF(Table1[[#This Row],[Posting Date]]&lt;&gt;"",Table1[[#This Row],[Reference Number]],"")</f>
        <v/>
      </c>
      <c r="AM207" s="46" t="str">
        <f>TRIM(Table1[[#This Row],[Line '#]])</f>
        <v/>
      </c>
      <c r="AN207" s="46" t="str">
        <f>TRIM(Table1[[#This Row],[Account]])</f>
        <v/>
      </c>
      <c r="AO207" s="46" t="str">
        <f>IF(Table1[[#This Row],[Posting Date]]&lt;&gt;"",$D$5,"")</f>
        <v/>
      </c>
      <c r="AP207" s="46" t="str">
        <f>TRIM(Table1[[#This Row],[Departments-Prgrams]])</f>
        <v/>
      </c>
      <c r="AQ207" s="46" t="str">
        <f>TRIM(Table1[[#This Row],[Grant]])</f>
        <v/>
      </c>
      <c r="AR207" s="46" t="str">
        <f>TRIM(Table1[[#This Row],[Staff ID]])</f>
        <v/>
      </c>
      <c r="AS207" s="46" t="str">
        <f>IF(TRIM(Table1[[#This Row],[Budget Code]])=0,"",TRIM(Table1[[#This Row],[Budget Code]]))</f>
        <v/>
      </c>
      <c r="AT207" s="46" t="str">
        <f>IF(Table1[[#This Row],[Line Description]]&lt;&gt;"",Table1[[#This Row],[Line Description]],"")</f>
        <v/>
      </c>
      <c r="AU207" s="46" t="str">
        <f>IF(Table1[[#This Row],[Cur_Amount Debit]]&gt;0,ROUND(Table1[[#This Row],[Cur_Amount Debit]],2),"")</f>
        <v/>
      </c>
      <c r="AV207" s="46" t="str">
        <f>IF(Table1[[#This Row],[Cur_Amount Credit]]&gt;0,ROUND(Table1[[#This Row],[Cur_Amount Credit]],2),"")</f>
        <v/>
      </c>
      <c r="AW207" s="46" t="str">
        <f>LEFT(Table1[[#This Row],[Cur]],3)</f>
        <v/>
      </c>
      <c r="AX207" s="59"/>
      <c r="AY207" s="46"/>
      <c r="AZ207" s="46" t="str">
        <f>IF(Table1[[#This Row],[Cur]]&lt;&gt;"",IF(Table1[[#This Row],[Cur]]="USD","",ExchangeRate),"")</f>
        <v/>
      </c>
      <c r="BA207" s="46" t="str">
        <f>IF(Table1[[#This Row],[Grant]]&lt;&gt;"",VLOOKUP(Table1[[#This Row],[Grant]],Grants!B:D,3),"")</f>
        <v/>
      </c>
      <c r="BB207" s="46" t="str">
        <f>TRIM(Table1[[#This Row],[Vendor ID]])</f>
        <v/>
      </c>
      <c r="BC207">
        <f>IF(Table1[[#This Row],[Reference Number]]=Q206,BC206,BC206+1)</f>
        <v>2</v>
      </c>
    </row>
    <row r="208" spans="1:55" ht="11.25" hidden="1" customHeight="1">
      <c r="A208" s="1"/>
      <c r="B208" s="88" t="str">
        <f>IF(Table1[[#This Row],[Posting Date]]&lt;&gt;"",IF(Table1[[#This Row],[Reference Number]]=Q207,B207+1,1),"")</f>
        <v/>
      </c>
      <c r="C208" s="61"/>
      <c r="D208" s="61"/>
      <c r="E208" s="218"/>
      <c r="F208" s="143" t="str">
        <f>IFERROR(IF(VLOOKUP(Table1[[#This Row],[Budget Code Description]],Dimentions!$X$6:$AC$132,2,FALSE)="","",VLOOKUP(Table1[[#This Row],[Budget Code Description]],Dimentions!$X$6:$AC$132,2,FALSE)),"")</f>
        <v/>
      </c>
      <c r="G208" s="143" t="str">
        <f>IFERROR(VLOOKUP(Table1[[#This Row],[Budget Code Description]],Dimentions!$X$6:$AC$132,3,FALSE),"")</f>
        <v/>
      </c>
      <c r="H208" s="64" t="str">
        <f>IFERROR(VLOOKUP(Table1[[#This Row],[Account]],Dimentions!$S$6:$V$233,2,FALSE),"")</f>
        <v/>
      </c>
      <c r="I208" s="62">
        <f>_xlfn.NUMBERVALUE(LEFT(Table1[[#This Row],[Account]],1))</f>
        <v>0</v>
      </c>
      <c r="J208" s="62" t="str">
        <f>IFERROR(VLOOKUP(Table1[[#This Row],[Budget Code Description]],Table6[#All],7,FALSE),"")</f>
        <v/>
      </c>
      <c r="K208" s="143" t="str">
        <f>IFERROR(VLOOKUP(Table1[[#This Row],[Budget Code Description]],Table6[#All],8,FALSE),"")</f>
        <v/>
      </c>
      <c r="L208" s="63"/>
      <c r="M208" s="65" t="str">
        <f>IFERROR(VLOOKUP(Table1[[#This Row],[Staff ID]],Table2[],2,FALSE),"")</f>
        <v/>
      </c>
      <c r="N208" s="211" t="str">
        <f>IFERROR(IF(VLOOKUP(Table1[[#This Row],[Budget Code Description]],Dimentions!$X$6:$AC$97,4,FALSE)="","",VLOOKUP(Table1[[#This Row],[Budget Code Description]],Dimentions!$X$6:$AC$97,4,FALSE)),"")</f>
        <v/>
      </c>
      <c r="O208" s="65" t="str">
        <f>IFERROR(VLOOKUP(Table1[[#This Row],[Vendor ID]],Table549[],2,FALSE),"")</f>
        <v/>
      </c>
      <c r="P208" s="63"/>
      <c r="Q208" s="143" t="str">
        <f>IF(Table1[[#This Row],[Posting Date]]&lt;&gt;"",$D$9,"")</f>
        <v/>
      </c>
      <c r="R208" s="159" t="str">
        <f>IF(Table1[[#This Row],[Posting Date]]&lt;&gt;"",$D$10,"")</f>
        <v/>
      </c>
      <c r="S208" s="66"/>
      <c r="T208" s="63"/>
      <c r="U208" s="67"/>
      <c r="V208" s="67"/>
      <c r="W208" s="67" t="str">
        <f t="shared" si="3"/>
        <v/>
      </c>
      <c r="X208" s="161" t="str">
        <f>IF(E208="","",(IF(Table1[[#This Row],[Cur]]="USD",Table1[[#This Row],[Cur_Amount Debit]],Table1[[#This Row],[Cur_Amount Debit]]/Table1[[#This Row],[Exchange Rate]])))</f>
        <v/>
      </c>
      <c r="Y208" s="161" t="str">
        <f>IF(E208="","",(IF(Table1[[#This Row],[Cur]]="USD",Table1[[#This Row],[Cur_Amount Credit]],Table1[[#This Row],[Cur_Amount Credit]]/ExchangeRate)))</f>
        <v/>
      </c>
      <c r="Z208" s="203" t="str">
        <f>IF(E208="","",(Table1[[#This Row],[Debit USD]]-Table1[[#This Row],[Credit USD]]))</f>
        <v/>
      </c>
      <c r="AA208" s="122"/>
      <c r="AB208" s="1"/>
      <c r="AC208" s="15"/>
      <c r="AD208" s="15" t="str">
        <f>IF(AND(OR(Table1[[#This Row],[Account]]="15030",Table1[[#This Row],[Account]]="15035",Table1[[#This Row],[Account]]="20150"),Table1[[#This Row],[Vendor ID]]=""),1,"")</f>
        <v/>
      </c>
      <c r="AE208" s="15"/>
      <c r="AF208" s="15"/>
      <c r="AG208" s="15"/>
      <c r="AH208" s="46" t="str">
        <f>IF(Table1[[#This Row],[Posting Date]]&lt;&gt;"","GJ-"&amp;CountryID,"")</f>
        <v/>
      </c>
      <c r="AI208" s="59" t="str">
        <f>IF(Table1[[#This Row],[Posting Date]]&lt;&gt;"",Table1[[#This Row],[Posting Date]],"")</f>
        <v/>
      </c>
      <c r="AJ208" s="46"/>
      <c r="AK208" s="46" t="str">
        <f>IF(Table1[[#This Row],[Description]]&lt;&gt;"",Table1[[#This Row],[Description]],"")</f>
        <v/>
      </c>
      <c r="AL208" s="46" t="str">
        <f>IF(Table1[[#This Row],[Posting Date]]&lt;&gt;"",Table1[[#This Row],[Reference Number]],"")</f>
        <v/>
      </c>
      <c r="AM208" s="46" t="str">
        <f>TRIM(Table1[[#This Row],[Line '#]])</f>
        <v/>
      </c>
      <c r="AN208" s="46" t="str">
        <f>TRIM(Table1[[#This Row],[Account]])</f>
        <v/>
      </c>
      <c r="AO208" s="46" t="str">
        <f>IF(Table1[[#This Row],[Posting Date]]&lt;&gt;"",$D$5,"")</f>
        <v/>
      </c>
      <c r="AP208" s="46" t="str">
        <f>TRIM(Table1[[#This Row],[Departments-Prgrams]])</f>
        <v/>
      </c>
      <c r="AQ208" s="46" t="str">
        <f>TRIM(Table1[[#This Row],[Grant]])</f>
        <v/>
      </c>
      <c r="AR208" s="46" t="str">
        <f>TRIM(Table1[[#This Row],[Staff ID]])</f>
        <v/>
      </c>
      <c r="AS208" s="46" t="str">
        <f>IF(TRIM(Table1[[#This Row],[Budget Code]])=0,"",TRIM(Table1[[#This Row],[Budget Code]]))</f>
        <v/>
      </c>
      <c r="AT208" s="46" t="str">
        <f>IF(Table1[[#This Row],[Line Description]]&lt;&gt;"",Table1[[#This Row],[Line Description]],"")</f>
        <v/>
      </c>
      <c r="AU208" s="46" t="str">
        <f>IF(Table1[[#This Row],[Cur_Amount Debit]]&gt;0,ROUND(Table1[[#This Row],[Cur_Amount Debit]],2),"")</f>
        <v/>
      </c>
      <c r="AV208" s="46" t="str">
        <f>IF(Table1[[#This Row],[Cur_Amount Credit]]&gt;0,ROUND(Table1[[#This Row],[Cur_Amount Credit]],2),"")</f>
        <v/>
      </c>
      <c r="AW208" s="46" t="str">
        <f>LEFT(Table1[[#This Row],[Cur]],3)</f>
        <v/>
      </c>
      <c r="AX208" s="59"/>
      <c r="AY208" s="46"/>
      <c r="AZ208" s="46" t="str">
        <f>IF(Table1[[#This Row],[Cur]]&lt;&gt;"",IF(Table1[[#This Row],[Cur]]="USD","",ExchangeRate),"")</f>
        <v/>
      </c>
      <c r="BA208" s="46" t="str">
        <f>IF(Table1[[#This Row],[Grant]]&lt;&gt;"",VLOOKUP(Table1[[#This Row],[Grant]],Grants!B:D,3),"")</f>
        <v/>
      </c>
      <c r="BB208" s="46" t="str">
        <f>TRIM(Table1[[#This Row],[Vendor ID]])</f>
        <v/>
      </c>
      <c r="BC208">
        <f>IF(Table1[[#This Row],[Reference Number]]=Q207,BC207,BC207+1)</f>
        <v>2</v>
      </c>
    </row>
    <row r="209" spans="1:55" ht="11.25" hidden="1" customHeight="1">
      <c r="A209" s="1"/>
      <c r="B209" s="88" t="str">
        <f>IF(Table1[[#This Row],[Posting Date]]&lt;&gt;"",IF(Table1[[#This Row],[Reference Number]]=Q208,B208+1,1),"")</f>
        <v/>
      </c>
      <c r="C209" s="61"/>
      <c r="D209" s="61"/>
      <c r="E209" s="218"/>
      <c r="F209" s="143" t="str">
        <f>IFERROR(IF(VLOOKUP(Table1[[#This Row],[Budget Code Description]],Dimentions!$X$6:$AC$132,2,FALSE)="","",VLOOKUP(Table1[[#This Row],[Budget Code Description]],Dimentions!$X$6:$AC$132,2,FALSE)),"")</f>
        <v/>
      </c>
      <c r="G209" s="143" t="str">
        <f>IFERROR(VLOOKUP(Table1[[#This Row],[Budget Code Description]],Dimentions!$X$6:$AC$132,3,FALSE),"")</f>
        <v/>
      </c>
      <c r="H209" s="64" t="str">
        <f>IFERROR(VLOOKUP(Table1[[#This Row],[Account]],Dimentions!$S$6:$V$233,2,FALSE),"")</f>
        <v/>
      </c>
      <c r="I209" s="62">
        <f>_xlfn.NUMBERVALUE(LEFT(Table1[[#This Row],[Account]],1))</f>
        <v>0</v>
      </c>
      <c r="J209" s="62" t="str">
        <f>IFERROR(VLOOKUP(Table1[[#This Row],[Budget Code Description]],Table6[#All],7,FALSE),"")</f>
        <v/>
      </c>
      <c r="K209" s="143" t="str">
        <f>IFERROR(VLOOKUP(Table1[[#This Row],[Budget Code Description]],Table6[#All],8,FALSE),"")</f>
        <v/>
      </c>
      <c r="L209" s="63"/>
      <c r="M209" s="65" t="str">
        <f>IFERROR(VLOOKUP(Table1[[#This Row],[Staff ID]],Table2[],2,FALSE),"")</f>
        <v/>
      </c>
      <c r="N209" s="211" t="str">
        <f>IFERROR(IF(VLOOKUP(Table1[[#This Row],[Budget Code Description]],Dimentions!$X$6:$AC$97,4,FALSE)="","",VLOOKUP(Table1[[#This Row],[Budget Code Description]],Dimentions!$X$6:$AC$97,4,FALSE)),"")</f>
        <v/>
      </c>
      <c r="O209" s="65" t="str">
        <f>IFERROR(VLOOKUP(Table1[[#This Row],[Vendor ID]],Table549[],2,FALSE),"")</f>
        <v/>
      </c>
      <c r="P209" s="63"/>
      <c r="Q209" s="143" t="str">
        <f>IF(Table1[[#This Row],[Posting Date]]&lt;&gt;"",$D$9,"")</f>
        <v/>
      </c>
      <c r="R209" s="159" t="str">
        <f>IF(Table1[[#This Row],[Posting Date]]&lt;&gt;"",$D$10,"")</f>
        <v/>
      </c>
      <c r="S209" s="66"/>
      <c r="T209" s="63"/>
      <c r="U209" s="67"/>
      <c r="V209" s="67"/>
      <c r="W209" s="67" t="str">
        <f t="shared" si="3"/>
        <v/>
      </c>
      <c r="X209" s="161" t="str">
        <f>IF(E209="","",(IF(Table1[[#This Row],[Cur]]="USD",Table1[[#This Row],[Cur_Amount Debit]],Table1[[#This Row],[Cur_Amount Debit]]/Table1[[#This Row],[Exchange Rate]])))</f>
        <v/>
      </c>
      <c r="Y209" s="161" t="str">
        <f>IF(E209="","",(IF(Table1[[#This Row],[Cur]]="USD",Table1[[#This Row],[Cur_Amount Credit]],Table1[[#This Row],[Cur_Amount Credit]]/ExchangeRate)))</f>
        <v/>
      </c>
      <c r="Z209" s="203" t="str">
        <f>IF(E209="","",(Table1[[#This Row],[Debit USD]]-Table1[[#This Row],[Credit USD]]))</f>
        <v/>
      </c>
      <c r="AA209" s="122"/>
      <c r="AB209" s="1"/>
      <c r="AC209" s="15"/>
      <c r="AD209" s="15" t="str">
        <f>IF(AND(OR(Table1[[#This Row],[Account]]="15030",Table1[[#This Row],[Account]]="15035",Table1[[#This Row],[Account]]="20150"),Table1[[#This Row],[Vendor ID]]=""),1,"")</f>
        <v/>
      </c>
      <c r="AE209" s="15"/>
      <c r="AF209" s="15"/>
      <c r="AG209" s="15"/>
      <c r="AH209" s="46" t="str">
        <f>IF(Table1[[#This Row],[Posting Date]]&lt;&gt;"","GJ-"&amp;CountryID,"")</f>
        <v/>
      </c>
      <c r="AI209" s="59" t="str">
        <f>IF(Table1[[#This Row],[Posting Date]]&lt;&gt;"",Table1[[#This Row],[Posting Date]],"")</f>
        <v/>
      </c>
      <c r="AJ209" s="46"/>
      <c r="AK209" s="46" t="str">
        <f>IF(Table1[[#This Row],[Description]]&lt;&gt;"",Table1[[#This Row],[Description]],"")</f>
        <v/>
      </c>
      <c r="AL209" s="46" t="str">
        <f>IF(Table1[[#This Row],[Posting Date]]&lt;&gt;"",Table1[[#This Row],[Reference Number]],"")</f>
        <v/>
      </c>
      <c r="AM209" s="46" t="str">
        <f>TRIM(Table1[[#This Row],[Line '#]])</f>
        <v/>
      </c>
      <c r="AN209" s="46" t="str">
        <f>TRIM(Table1[[#This Row],[Account]])</f>
        <v/>
      </c>
      <c r="AO209" s="46" t="str">
        <f>IF(Table1[[#This Row],[Posting Date]]&lt;&gt;"",$D$5,"")</f>
        <v/>
      </c>
      <c r="AP209" s="46" t="str">
        <f>TRIM(Table1[[#This Row],[Departments-Prgrams]])</f>
        <v/>
      </c>
      <c r="AQ209" s="46" t="str">
        <f>TRIM(Table1[[#This Row],[Grant]])</f>
        <v/>
      </c>
      <c r="AR209" s="46" t="str">
        <f>TRIM(Table1[[#This Row],[Staff ID]])</f>
        <v/>
      </c>
      <c r="AS209" s="46" t="str">
        <f>IF(TRIM(Table1[[#This Row],[Budget Code]])=0,"",TRIM(Table1[[#This Row],[Budget Code]]))</f>
        <v/>
      </c>
      <c r="AT209" s="46" t="str">
        <f>IF(Table1[[#This Row],[Line Description]]&lt;&gt;"",Table1[[#This Row],[Line Description]],"")</f>
        <v/>
      </c>
      <c r="AU209" s="46" t="str">
        <f>IF(Table1[[#This Row],[Cur_Amount Debit]]&gt;0,ROUND(Table1[[#This Row],[Cur_Amount Debit]],2),"")</f>
        <v/>
      </c>
      <c r="AV209" s="46" t="str">
        <f>IF(Table1[[#This Row],[Cur_Amount Credit]]&gt;0,ROUND(Table1[[#This Row],[Cur_Amount Credit]],2),"")</f>
        <v/>
      </c>
      <c r="AW209" s="46" t="str">
        <f>LEFT(Table1[[#This Row],[Cur]],3)</f>
        <v/>
      </c>
      <c r="AX209" s="59"/>
      <c r="AY209" s="46"/>
      <c r="AZ209" s="46" t="str">
        <f>IF(Table1[[#This Row],[Cur]]&lt;&gt;"",IF(Table1[[#This Row],[Cur]]="USD","",ExchangeRate),"")</f>
        <v/>
      </c>
      <c r="BA209" s="46" t="str">
        <f>IF(Table1[[#This Row],[Grant]]&lt;&gt;"",VLOOKUP(Table1[[#This Row],[Grant]],Grants!B:D,3),"")</f>
        <v/>
      </c>
      <c r="BB209" s="46" t="str">
        <f>TRIM(Table1[[#This Row],[Vendor ID]])</f>
        <v/>
      </c>
      <c r="BC209">
        <f>IF(Table1[[#This Row],[Reference Number]]=Q208,BC208,BC208+1)</f>
        <v>2</v>
      </c>
    </row>
    <row r="210" spans="1:55" ht="11.25" hidden="1" customHeight="1">
      <c r="A210" s="1"/>
      <c r="B210" s="88" t="str">
        <f>IF(Table1[[#This Row],[Posting Date]]&lt;&gt;"",IF(Table1[[#This Row],[Reference Number]]=Q209,B209+1,1),"")</f>
        <v/>
      </c>
      <c r="C210" s="61"/>
      <c r="D210" s="61"/>
      <c r="E210" s="218"/>
      <c r="F210" s="143" t="str">
        <f>IFERROR(IF(VLOOKUP(Table1[[#This Row],[Budget Code Description]],Dimentions!$X$6:$AC$132,2,FALSE)="","",VLOOKUP(Table1[[#This Row],[Budget Code Description]],Dimentions!$X$6:$AC$132,2,FALSE)),"")</f>
        <v/>
      </c>
      <c r="G210" s="143" t="str">
        <f>IFERROR(VLOOKUP(Table1[[#This Row],[Budget Code Description]],Dimentions!$X$6:$AC$132,3,FALSE),"")</f>
        <v/>
      </c>
      <c r="H210" s="64" t="str">
        <f>IFERROR(VLOOKUP(Table1[[#This Row],[Account]],Dimentions!$S$6:$V$233,2,FALSE),"")</f>
        <v/>
      </c>
      <c r="I210" s="62">
        <f>_xlfn.NUMBERVALUE(LEFT(Table1[[#This Row],[Account]],1))</f>
        <v>0</v>
      </c>
      <c r="J210" s="62" t="str">
        <f>IFERROR(VLOOKUP(Table1[[#This Row],[Budget Code Description]],Table6[#All],7,FALSE),"")</f>
        <v/>
      </c>
      <c r="K210" s="143" t="str">
        <f>IFERROR(VLOOKUP(Table1[[#This Row],[Budget Code Description]],Table6[#All],8,FALSE),"")</f>
        <v/>
      </c>
      <c r="L210" s="63"/>
      <c r="M210" s="65" t="str">
        <f>IFERROR(VLOOKUP(Table1[[#This Row],[Staff ID]],Table2[],2,FALSE),"")</f>
        <v/>
      </c>
      <c r="N210" s="211" t="str">
        <f>IFERROR(IF(VLOOKUP(Table1[[#This Row],[Budget Code Description]],Dimentions!$X$6:$AC$97,4,FALSE)="","",VLOOKUP(Table1[[#This Row],[Budget Code Description]],Dimentions!$X$6:$AC$97,4,FALSE)),"")</f>
        <v/>
      </c>
      <c r="O210" s="65" t="str">
        <f>IFERROR(VLOOKUP(Table1[[#This Row],[Vendor ID]],Table549[],2,FALSE),"")</f>
        <v/>
      </c>
      <c r="P210" s="63"/>
      <c r="Q210" s="143" t="str">
        <f>IF(Table1[[#This Row],[Posting Date]]&lt;&gt;"",$D$9,"")</f>
        <v/>
      </c>
      <c r="R210" s="159" t="str">
        <f>IF(Table1[[#This Row],[Posting Date]]&lt;&gt;"",$D$10,"")</f>
        <v/>
      </c>
      <c r="S210" s="66"/>
      <c r="T210" s="63"/>
      <c r="U210" s="67"/>
      <c r="V210" s="67"/>
      <c r="W210" s="67" t="str">
        <f t="shared" si="3"/>
        <v/>
      </c>
      <c r="X210" s="161" t="str">
        <f>IF(E210="","",(IF(Table1[[#This Row],[Cur]]="USD",Table1[[#This Row],[Cur_Amount Debit]],Table1[[#This Row],[Cur_Amount Debit]]/Table1[[#This Row],[Exchange Rate]])))</f>
        <v/>
      </c>
      <c r="Y210" s="161" t="str">
        <f>IF(E210="","",(IF(Table1[[#This Row],[Cur]]="USD",Table1[[#This Row],[Cur_Amount Credit]],Table1[[#This Row],[Cur_Amount Credit]]/ExchangeRate)))</f>
        <v/>
      </c>
      <c r="Z210" s="203" t="str">
        <f>IF(E210="","",(Table1[[#This Row],[Debit USD]]-Table1[[#This Row],[Credit USD]]))</f>
        <v/>
      </c>
      <c r="AA210" s="122"/>
      <c r="AB210" s="1"/>
      <c r="AC210" s="15"/>
      <c r="AD210" s="15" t="str">
        <f>IF(AND(OR(Table1[[#This Row],[Account]]="15030",Table1[[#This Row],[Account]]="15035",Table1[[#This Row],[Account]]="20150"),Table1[[#This Row],[Vendor ID]]=""),1,"")</f>
        <v/>
      </c>
      <c r="AE210" s="15"/>
      <c r="AF210" s="15"/>
      <c r="AG210" s="15"/>
      <c r="AH210" s="46" t="str">
        <f>IF(Table1[[#This Row],[Posting Date]]&lt;&gt;"","GJ-"&amp;CountryID,"")</f>
        <v/>
      </c>
      <c r="AI210" s="59" t="str">
        <f>IF(Table1[[#This Row],[Posting Date]]&lt;&gt;"",Table1[[#This Row],[Posting Date]],"")</f>
        <v/>
      </c>
      <c r="AJ210" s="46"/>
      <c r="AK210" s="46" t="str">
        <f>IF(Table1[[#This Row],[Description]]&lt;&gt;"",Table1[[#This Row],[Description]],"")</f>
        <v/>
      </c>
      <c r="AL210" s="46" t="str">
        <f>IF(Table1[[#This Row],[Posting Date]]&lt;&gt;"",Table1[[#This Row],[Reference Number]],"")</f>
        <v/>
      </c>
      <c r="AM210" s="46" t="str">
        <f>TRIM(Table1[[#This Row],[Line '#]])</f>
        <v/>
      </c>
      <c r="AN210" s="46" t="str">
        <f>TRIM(Table1[[#This Row],[Account]])</f>
        <v/>
      </c>
      <c r="AO210" s="46" t="str">
        <f>IF(Table1[[#This Row],[Posting Date]]&lt;&gt;"",$D$5,"")</f>
        <v/>
      </c>
      <c r="AP210" s="46" t="str">
        <f>TRIM(Table1[[#This Row],[Departments-Prgrams]])</f>
        <v/>
      </c>
      <c r="AQ210" s="46" t="str">
        <f>TRIM(Table1[[#This Row],[Grant]])</f>
        <v/>
      </c>
      <c r="AR210" s="46" t="str">
        <f>TRIM(Table1[[#This Row],[Staff ID]])</f>
        <v/>
      </c>
      <c r="AS210" s="46" t="str">
        <f>IF(TRIM(Table1[[#This Row],[Budget Code]])=0,"",TRIM(Table1[[#This Row],[Budget Code]]))</f>
        <v/>
      </c>
      <c r="AT210" s="46" t="str">
        <f>IF(Table1[[#This Row],[Line Description]]&lt;&gt;"",Table1[[#This Row],[Line Description]],"")</f>
        <v/>
      </c>
      <c r="AU210" s="46" t="str">
        <f>IF(Table1[[#This Row],[Cur_Amount Debit]]&gt;0,ROUND(Table1[[#This Row],[Cur_Amount Debit]],2),"")</f>
        <v/>
      </c>
      <c r="AV210" s="46" t="str">
        <f>IF(Table1[[#This Row],[Cur_Amount Credit]]&gt;0,ROUND(Table1[[#This Row],[Cur_Amount Credit]],2),"")</f>
        <v/>
      </c>
      <c r="AW210" s="46" t="str">
        <f>LEFT(Table1[[#This Row],[Cur]],3)</f>
        <v/>
      </c>
      <c r="AX210" s="59"/>
      <c r="AY210" s="46"/>
      <c r="AZ210" s="46" t="str">
        <f>IF(Table1[[#This Row],[Cur]]&lt;&gt;"",IF(Table1[[#This Row],[Cur]]="USD","",ExchangeRate),"")</f>
        <v/>
      </c>
      <c r="BA210" s="46" t="str">
        <f>IF(Table1[[#This Row],[Grant]]&lt;&gt;"",VLOOKUP(Table1[[#This Row],[Grant]],Grants!B:D,3),"")</f>
        <v/>
      </c>
      <c r="BB210" s="46" t="str">
        <f>TRIM(Table1[[#This Row],[Vendor ID]])</f>
        <v/>
      </c>
      <c r="BC210">
        <f>IF(Table1[[#This Row],[Reference Number]]=Q209,BC209,BC209+1)</f>
        <v>2</v>
      </c>
    </row>
    <row r="211" spans="1:55" ht="11.25" hidden="1" customHeight="1">
      <c r="A211" s="1"/>
      <c r="B211" s="88" t="str">
        <f>IF(Table1[[#This Row],[Posting Date]]&lt;&gt;"",IF(Table1[[#This Row],[Reference Number]]=Q210,B210+1,1),"")</f>
        <v/>
      </c>
      <c r="C211" s="61"/>
      <c r="D211" s="61"/>
      <c r="E211" s="218"/>
      <c r="F211" s="143" t="str">
        <f>IFERROR(IF(VLOOKUP(Table1[[#This Row],[Budget Code Description]],Dimentions!$X$6:$AC$132,2,FALSE)="","",VLOOKUP(Table1[[#This Row],[Budget Code Description]],Dimentions!$X$6:$AC$132,2,FALSE)),"")</f>
        <v/>
      </c>
      <c r="G211" s="143" t="str">
        <f>IFERROR(VLOOKUP(Table1[[#This Row],[Budget Code Description]],Dimentions!$X$6:$AC$132,3,FALSE),"")</f>
        <v/>
      </c>
      <c r="H211" s="64" t="str">
        <f>IFERROR(VLOOKUP(Table1[[#This Row],[Account]],Dimentions!$S$6:$V$233,2,FALSE),"")</f>
        <v/>
      </c>
      <c r="I211" s="62">
        <f>_xlfn.NUMBERVALUE(LEFT(Table1[[#This Row],[Account]],1))</f>
        <v>0</v>
      </c>
      <c r="J211" s="62" t="str">
        <f>IFERROR(VLOOKUP(Table1[[#This Row],[Budget Code Description]],Table6[#All],7,FALSE),"")</f>
        <v/>
      </c>
      <c r="K211" s="143" t="str">
        <f>IFERROR(VLOOKUP(Table1[[#This Row],[Budget Code Description]],Table6[#All],8,FALSE),"")</f>
        <v/>
      </c>
      <c r="L211" s="63"/>
      <c r="M211" s="65" t="str">
        <f>IFERROR(VLOOKUP(Table1[[#This Row],[Staff ID]],Table2[],2,FALSE),"")</f>
        <v/>
      </c>
      <c r="N211" s="211" t="str">
        <f>IFERROR(IF(VLOOKUP(Table1[[#This Row],[Budget Code Description]],Dimentions!$X$6:$AC$97,4,FALSE)="","",VLOOKUP(Table1[[#This Row],[Budget Code Description]],Dimentions!$X$6:$AC$97,4,FALSE)),"")</f>
        <v/>
      </c>
      <c r="O211" s="65" t="str">
        <f>IFERROR(VLOOKUP(Table1[[#This Row],[Vendor ID]],Table549[],2,FALSE),"")</f>
        <v/>
      </c>
      <c r="P211" s="63"/>
      <c r="Q211" s="143" t="str">
        <f>IF(Table1[[#This Row],[Posting Date]]&lt;&gt;"",$D$9,"")</f>
        <v/>
      </c>
      <c r="R211" s="159" t="str">
        <f>IF(Table1[[#This Row],[Posting Date]]&lt;&gt;"",$D$10,"")</f>
        <v/>
      </c>
      <c r="S211" s="66"/>
      <c r="T211" s="63"/>
      <c r="U211" s="67"/>
      <c r="V211" s="67"/>
      <c r="W211" s="67" t="str">
        <f t="shared" si="3"/>
        <v/>
      </c>
      <c r="X211" s="161" t="str">
        <f>IF(E211="","",(IF(Table1[[#This Row],[Cur]]="USD",Table1[[#This Row],[Cur_Amount Debit]],Table1[[#This Row],[Cur_Amount Debit]]/Table1[[#This Row],[Exchange Rate]])))</f>
        <v/>
      </c>
      <c r="Y211" s="161" t="str">
        <f>IF(E211="","",(IF(Table1[[#This Row],[Cur]]="USD",Table1[[#This Row],[Cur_Amount Credit]],Table1[[#This Row],[Cur_Amount Credit]]/ExchangeRate)))</f>
        <v/>
      </c>
      <c r="Z211" s="203" t="str">
        <f>IF(E211="","",(Table1[[#This Row],[Debit USD]]-Table1[[#This Row],[Credit USD]]))</f>
        <v/>
      </c>
      <c r="AA211" s="122"/>
      <c r="AB211" s="1"/>
      <c r="AC211" s="15"/>
      <c r="AD211" s="15" t="str">
        <f>IF(AND(OR(Table1[[#This Row],[Account]]="15030",Table1[[#This Row],[Account]]="15035",Table1[[#This Row],[Account]]="20150"),Table1[[#This Row],[Vendor ID]]=""),1,"")</f>
        <v/>
      </c>
      <c r="AE211" s="15"/>
      <c r="AF211" s="15"/>
      <c r="AG211" s="15"/>
      <c r="AH211" s="46" t="str">
        <f>IF(Table1[[#This Row],[Posting Date]]&lt;&gt;"","GJ-"&amp;CountryID,"")</f>
        <v/>
      </c>
      <c r="AI211" s="59" t="str">
        <f>IF(Table1[[#This Row],[Posting Date]]&lt;&gt;"",Table1[[#This Row],[Posting Date]],"")</f>
        <v/>
      </c>
      <c r="AJ211" s="46"/>
      <c r="AK211" s="46" t="str">
        <f>IF(Table1[[#This Row],[Description]]&lt;&gt;"",Table1[[#This Row],[Description]],"")</f>
        <v/>
      </c>
      <c r="AL211" s="46" t="str">
        <f>IF(Table1[[#This Row],[Posting Date]]&lt;&gt;"",Table1[[#This Row],[Reference Number]],"")</f>
        <v/>
      </c>
      <c r="AM211" s="46" t="str">
        <f>TRIM(Table1[[#This Row],[Line '#]])</f>
        <v/>
      </c>
      <c r="AN211" s="46" t="str">
        <f>TRIM(Table1[[#This Row],[Account]])</f>
        <v/>
      </c>
      <c r="AO211" s="46" t="str">
        <f>IF(Table1[[#This Row],[Posting Date]]&lt;&gt;"",$D$5,"")</f>
        <v/>
      </c>
      <c r="AP211" s="46" t="str">
        <f>TRIM(Table1[[#This Row],[Departments-Prgrams]])</f>
        <v/>
      </c>
      <c r="AQ211" s="46" t="str">
        <f>TRIM(Table1[[#This Row],[Grant]])</f>
        <v/>
      </c>
      <c r="AR211" s="46" t="str">
        <f>TRIM(Table1[[#This Row],[Staff ID]])</f>
        <v/>
      </c>
      <c r="AS211" s="46" t="str">
        <f>IF(TRIM(Table1[[#This Row],[Budget Code]])=0,"",TRIM(Table1[[#This Row],[Budget Code]]))</f>
        <v/>
      </c>
      <c r="AT211" s="46" t="str">
        <f>IF(Table1[[#This Row],[Line Description]]&lt;&gt;"",Table1[[#This Row],[Line Description]],"")</f>
        <v/>
      </c>
      <c r="AU211" s="46" t="str">
        <f>IF(Table1[[#This Row],[Cur_Amount Debit]]&gt;0,ROUND(Table1[[#This Row],[Cur_Amount Debit]],2),"")</f>
        <v/>
      </c>
      <c r="AV211" s="46" t="str">
        <f>IF(Table1[[#This Row],[Cur_Amount Credit]]&gt;0,ROUND(Table1[[#This Row],[Cur_Amount Credit]],2),"")</f>
        <v/>
      </c>
      <c r="AW211" s="46" t="str">
        <f>LEFT(Table1[[#This Row],[Cur]],3)</f>
        <v/>
      </c>
      <c r="AX211" s="59"/>
      <c r="AY211" s="46"/>
      <c r="AZ211" s="46" t="str">
        <f>IF(Table1[[#This Row],[Cur]]&lt;&gt;"",IF(Table1[[#This Row],[Cur]]="USD","",ExchangeRate),"")</f>
        <v/>
      </c>
      <c r="BA211" s="46" t="str">
        <f>IF(Table1[[#This Row],[Grant]]&lt;&gt;"",VLOOKUP(Table1[[#This Row],[Grant]],Grants!B:D,3),"")</f>
        <v/>
      </c>
      <c r="BB211" s="46" t="str">
        <f>TRIM(Table1[[#This Row],[Vendor ID]])</f>
        <v/>
      </c>
      <c r="BC211">
        <f>IF(Table1[[#This Row],[Reference Number]]=Q210,BC210,BC210+1)</f>
        <v>2</v>
      </c>
    </row>
    <row r="212" spans="1:55" ht="11.25" hidden="1" customHeight="1">
      <c r="A212" s="1"/>
      <c r="B212" s="88" t="str">
        <f>IF(Table1[[#This Row],[Posting Date]]&lt;&gt;"",IF(Table1[[#This Row],[Reference Number]]=Q211,B211+1,1),"")</f>
        <v/>
      </c>
      <c r="C212" s="61"/>
      <c r="D212" s="61"/>
      <c r="E212" s="218"/>
      <c r="F212" s="143" t="str">
        <f>IFERROR(IF(VLOOKUP(Table1[[#This Row],[Budget Code Description]],Dimentions!$X$6:$AC$132,2,FALSE)="","",VLOOKUP(Table1[[#This Row],[Budget Code Description]],Dimentions!$X$6:$AC$132,2,FALSE)),"")</f>
        <v/>
      </c>
      <c r="G212" s="143" t="str">
        <f>IFERROR(VLOOKUP(Table1[[#This Row],[Budget Code Description]],Dimentions!$X$6:$AC$132,3,FALSE),"")</f>
        <v/>
      </c>
      <c r="H212" s="64" t="str">
        <f>IFERROR(VLOOKUP(Table1[[#This Row],[Account]],Dimentions!$S$6:$V$233,2,FALSE),"")</f>
        <v/>
      </c>
      <c r="I212" s="62">
        <f>_xlfn.NUMBERVALUE(LEFT(Table1[[#This Row],[Account]],1))</f>
        <v>0</v>
      </c>
      <c r="J212" s="62" t="str">
        <f>IFERROR(VLOOKUP(Table1[[#This Row],[Budget Code Description]],Table6[#All],7,FALSE),"")</f>
        <v/>
      </c>
      <c r="K212" s="143" t="str">
        <f>IFERROR(VLOOKUP(Table1[[#This Row],[Budget Code Description]],Table6[#All],8,FALSE),"")</f>
        <v/>
      </c>
      <c r="L212" s="63"/>
      <c r="M212" s="65" t="str">
        <f>IFERROR(VLOOKUP(Table1[[#This Row],[Staff ID]],Table2[],2,FALSE),"")</f>
        <v/>
      </c>
      <c r="N212" s="211" t="str">
        <f>IFERROR(IF(VLOOKUP(Table1[[#This Row],[Budget Code Description]],Dimentions!$X$6:$AC$97,4,FALSE)="","",VLOOKUP(Table1[[#This Row],[Budget Code Description]],Dimentions!$X$6:$AC$97,4,FALSE)),"")</f>
        <v/>
      </c>
      <c r="O212" s="65" t="str">
        <f>IFERROR(VLOOKUP(Table1[[#This Row],[Vendor ID]],Table549[],2,FALSE),"")</f>
        <v/>
      </c>
      <c r="P212" s="63"/>
      <c r="Q212" s="143" t="str">
        <f>IF(Table1[[#This Row],[Posting Date]]&lt;&gt;"",$D$9,"")</f>
        <v/>
      </c>
      <c r="R212" s="159" t="str">
        <f>IF(Table1[[#This Row],[Posting Date]]&lt;&gt;"",$D$10,"")</f>
        <v/>
      </c>
      <c r="S212" s="66"/>
      <c r="T212" s="63"/>
      <c r="U212" s="67"/>
      <c r="V212" s="67"/>
      <c r="W212" s="67" t="str">
        <f t="shared" si="3"/>
        <v/>
      </c>
      <c r="X212" s="161" t="str">
        <f>IF(E212="","",(IF(Table1[[#This Row],[Cur]]="USD",Table1[[#This Row],[Cur_Amount Debit]],Table1[[#This Row],[Cur_Amount Debit]]/Table1[[#This Row],[Exchange Rate]])))</f>
        <v/>
      </c>
      <c r="Y212" s="161" t="str">
        <f>IF(E212="","",(IF(Table1[[#This Row],[Cur]]="USD",Table1[[#This Row],[Cur_Amount Credit]],Table1[[#This Row],[Cur_Amount Credit]]/ExchangeRate)))</f>
        <v/>
      </c>
      <c r="Z212" s="203" t="str">
        <f>IF(E212="","",(Table1[[#This Row],[Debit USD]]-Table1[[#This Row],[Credit USD]]))</f>
        <v/>
      </c>
      <c r="AA212" s="122"/>
      <c r="AB212" s="1"/>
      <c r="AC212" s="15"/>
      <c r="AD212" s="15" t="str">
        <f>IF(AND(OR(Table1[[#This Row],[Account]]="15030",Table1[[#This Row],[Account]]="15035",Table1[[#This Row],[Account]]="20150"),Table1[[#This Row],[Vendor ID]]=""),1,"")</f>
        <v/>
      </c>
      <c r="AE212" s="15"/>
      <c r="AF212" s="15"/>
      <c r="AG212" s="15"/>
      <c r="AH212" s="46" t="str">
        <f>IF(Table1[[#This Row],[Posting Date]]&lt;&gt;"","GJ-"&amp;CountryID,"")</f>
        <v/>
      </c>
      <c r="AI212" s="59" t="str">
        <f>IF(Table1[[#This Row],[Posting Date]]&lt;&gt;"",Table1[[#This Row],[Posting Date]],"")</f>
        <v/>
      </c>
      <c r="AJ212" s="46"/>
      <c r="AK212" s="46" t="str">
        <f>IF(Table1[[#This Row],[Description]]&lt;&gt;"",Table1[[#This Row],[Description]],"")</f>
        <v/>
      </c>
      <c r="AL212" s="46" t="str">
        <f>IF(Table1[[#This Row],[Posting Date]]&lt;&gt;"",Table1[[#This Row],[Reference Number]],"")</f>
        <v/>
      </c>
      <c r="AM212" s="46" t="str">
        <f>TRIM(Table1[[#This Row],[Line '#]])</f>
        <v/>
      </c>
      <c r="AN212" s="46" t="str">
        <f>TRIM(Table1[[#This Row],[Account]])</f>
        <v/>
      </c>
      <c r="AO212" s="46" t="str">
        <f>IF(Table1[[#This Row],[Posting Date]]&lt;&gt;"",$D$5,"")</f>
        <v/>
      </c>
      <c r="AP212" s="46" t="str">
        <f>TRIM(Table1[[#This Row],[Departments-Prgrams]])</f>
        <v/>
      </c>
      <c r="AQ212" s="46" t="str">
        <f>TRIM(Table1[[#This Row],[Grant]])</f>
        <v/>
      </c>
      <c r="AR212" s="46" t="str">
        <f>TRIM(Table1[[#This Row],[Staff ID]])</f>
        <v/>
      </c>
      <c r="AS212" s="46" t="str">
        <f>IF(TRIM(Table1[[#This Row],[Budget Code]])=0,"",TRIM(Table1[[#This Row],[Budget Code]]))</f>
        <v/>
      </c>
      <c r="AT212" s="46" t="str">
        <f>IF(Table1[[#This Row],[Line Description]]&lt;&gt;"",Table1[[#This Row],[Line Description]],"")</f>
        <v/>
      </c>
      <c r="AU212" s="46" t="str">
        <f>IF(Table1[[#This Row],[Cur_Amount Debit]]&gt;0,ROUND(Table1[[#This Row],[Cur_Amount Debit]],2),"")</f>
        <v/>
      </c>
      <c r="AV212" s="46" t="str">
        <f>IF(Table1[[#This Row],[Cur_Amount Credit]]&gt;0,ROUND(Table1[[#This Row],[Cur_Amount Credit]],2),"")</f>
        <v/>
      </c>
      <c r="AW212" s="46" t="str">
        <f>LEFT(Table1[[#This Row],[Cur]],3)</f>
        <v/>
      </c>
      <c r="AX212" s="59"/>
      <c r="AY212" s="46"/>
      <c r="AZ212" s="46" t="str">
        <f>IF(Table1[[#This Row],[Cur]]&lt;&gt;"",IF(Table1[[#This Row],[Cur]]="USD","",ExchangeRate),"")</f>
        <v/>
      </c>
      <c r="BA212" s="46" t="str">
        <f>IF(Table1[[#This Row],[Grant]]&lt;&gt;"",VLOOKUP(Table1[[#This Row],[Grant]],Grants!B:D,3),"")</f>
        <v/>
      </c>
      <c r="BB212" s="46" t="str">
        <f>TRIM(Table1[[#This Row],[Vendor ID]])</f>
        <v/>
      </c>
      <c r="BC212">
        <f>IF(Table1[[#This Row],[Reference Number]]=Q211,BC211,BC211+1)</f>
        <v>2</v>
      </c>
    </row>
    <row r="213" spans="1:55" ht="11.25" hidden="1" customHeight="1">
      <c r="A213" s="1"/>
      <c r="B213" s="88" t="str">
        <f>IF(Table1[[#This Row],[Posting Date]]&lt;&gt;"",IF(Table1[[#This Row],[Reference Number]]=Q212,B212+1,1),"")</f>
        <v/>
      </c>
      <c r="C213" s="61"/>
      <c r="D213" s="61"/>
      <c r="E213" s="218"/>
      <c r="F213" s="143" t="str">
        <f>IFERROR(IF(VLOOKUP(Table1[[#This Row],[Budget Code Description]],Dimentions!$X$6:$AC$132,2,FALSE)="","",VLOOKUP(Table1[[#This Row],[Budget Code Description]],Dimentions!$X$6:$AC$132,2,FALSE)),"")</f>
        <v/>
      </c>
      <c r="G213" s="143" t="str">
        <f>IFERROR(VLOOKUP(Table1[[#This Row],[Budget Code Description]],Dimentions!$X$6:$AC$132,3,FALSE),"")</f>
        <v/>
      </c>
      <c r="H213" s="64" t="str">
        <f>IFERROR(VLOOKUP(Table1[[#This Row],[Account]],Dimentions!$S$6:$V$233,2,FALSE),"")</f>
        <v/>
      </c>
      <c r="I213" s="62">
        <f>_xlfn.NUMBERVALUE(LEFT(Table1[[#This Row],[Account]],1))</f>
        <v>0</v>
      </c>
      <c r="J213" s="62" t="str">
        <f>IFERROR(VLOOKUP(Table1[[#This Row],[Budget Code Description]],Table6[#All],7,FALSE),"")</f>
        <v/>
      </c>
      <c r="K213" s="143" t="str">
        <f>IFERROR(VLOOKUP(Table1[[#This Row],[Budget Code Description]],Table6[#All],8,FALSE),"")</f>
        <v/>
      </c>
      <c r="L213" s="63"/>
      <c r="M213" s="65" t="str">
        <f>IFERROR(VLOOKUP(Table1[[#This Row],[Staff ID]],Table2[],2,FALSE),"")</f>
        <v/>
      </c>
      <c r="N213" s="211" t="str">
        <f>IFERROR(IF(VLOOKUP(Table1[[#This Row],[Budget Code Description]],Dimentions!$X$6:$AC$97,4,FALSE)="","",VLOOKUP(Table1[[#This Row],[Budget Code Description]],Dimentions!$X$6:$AC$97,4,FALSE)),"")</f>
        <v/>
      </c>
      <c r="O213" s="65" t="str">
        <f>IFERROR(VLOOKUP(Table1[[#This Row],[Vendor ID]],Table549[],2,FALSE),"")</f>
        <v/>
      </c>
      <c r="P213" s="63"/>
      <c r="Q213" s="143" t="str">
        <f>IF(Table1[[#This Row],[Posting Date]]&lt;&gt;"",$D$9,"")</f>
        <v/>
      </c>
      <c r="R213" s="159" t="str">
        <f>IF(Table1[[#This Row],[Posting Date]]&lt;&gt;"",$D$10,"")</f>
        <v/>
      </c>
      <c r="S213" s="66"/>
      <c r="T213" s="63"/>
      <c r="U213" s="67"/>
      <c r="V213" s="67"/>
      <c r="W213" s="67" t="str">
        <f t="shared" si="3"/>
        <v/>
      </c>
      <c r="X213" s="161" t="str">
        <f>IF(E213="","",(IF(Table1[[#This Row],[Cur]]="USD",Table1[[#This Row],[Cur_Amount Debit]],Table1[[#This Row],[Cur_Amount Debit]]/Table1[[#This Row],[Exchange Rate]])))</f>
        <v/>
      </c>
      <c r="Y213" s="161" t="str">
        <f>IF(E213="","",(IF(Table1[[#This Row],[Cur]]="USD",Table1[[#This Row],[Cur_Amount Credit]],Table1[[#This Row],[Cur_Amount Credit]]/ExchangeRate)))</f>
        <v/>
      </c>
      <c r="Z213" s="203" t="str">
        <f>IF(E213="","",(Table1[[#This Row],[Debit USD]]-Table1[[#This Row],[Credit USD]]))</f>
        <v/>
      </c>
      <c r="AA213" s="122"/>
      <c r="AB213" s="1"/>
      <c r="AC213" s="15"/>
      <c r="AD213" s="15" t="str">
        <f>IF(AND(OR(Table1[[#This Row],[Account]]="15030",Table1[[#This Row],[Account]]="15035",Table1[[#This Row],[Account]]="20150"),Table1[[#This Row],[Vendor ID]]=""),1,"")</f>
        <v/>
      </c>
      <c r="AE213" s="15"/>
      <c r="AF213" s="15"/>
      <c r="AG213" s="15"/>
      <c r="AH213" s="46" t="str">
        <f>IF(Table1[[#This Row],[Posting Date]]&lt;&gt;"","GJ-"&amp;CountryID,"")</f>
        <v/>
      </c>
      <c r="AI213" s="59" t="str">
        <f>IF(Table1[[#This Row],[Posting Date]]&lt;&gt;"",Table1[[#This Row],[Posting Date]],"")</f>
        <v/>
      </c>
      <c r="AJ213" s="46"/>
      <c r="AK213" s="46" t="str">
        <f>IF(Table1[[#This Row],[Description]]&lt;&gt;"",Table1[[#This Row],[Description]],"")</f>
        <v/>
      </c>
      <c r="AL213" s="46" t="str">
        <f>IF(Table1[[#This Row],[Posting Date]]&lt;&gt;"",Table1[[#This Row],[Reference Number]],"")</f>
        <v/>
      </c>
      <c r="AM213" s="46" t="str">
        <f>TRIM(Table1[[#This Row],[Line '#]])</f>
        <v/>
      </c>
      <c r="AN213" s="46" t="str">
        <f>TRIM(Table1[[#This Row],[Account]])</f>
        <v/>
      </c>
      <c r="AO213" s="46" t="str">
        <f>IF(Table1[[#This Row],[Posting Date]]&lt;&gt;"",$D$5,"")</f>
        <v/>
      </c>
      <c r="AP213" s="46" t="str">
        <f>TRIM(Table1[[#This Row],[Departments-Prgrams]])</f>
        <v/>
      </c>
      <c r="AQ213" s="46" t="str">
        <f>TRIM(Table1[[#This Row],[Grant]])</f>
        <v/>
      </c>
      <c r="AR213" s="46" t="str">
        <f>TRIM(Table1[[#This Row],[Staff ID]])</f>
        <v/>
      </c>
      <c r="AS213" s="46" t="str">
        <f>IF(TRIM(Table1[[#This Row],[Budget Code]])=0,"",TRIM(Table1[[#This Row],[Budget Code]]))</f>
        <v/>
      </c>
      <c r="AT213" s="46" t="str">
        <f>IF(Table1[[#This Row],[Line Description]]&lt;&gt;"",Table1[[#This Row],[Line Description]],"")</f>
        <v/>
      </c>
      <c r="AU213" s="46" t="str">
        <f>IF(Table1[[#This Row],[Cur_Amount Debit]]&gt;0,ROUND(Table1[[#This Row],[Cur_Amount Debit]],2),"")</f>
        <v/>
      </c>
      <c r="AV213" s="46" t="str">
        <f>IF(Table1[[#This Row],[Cur_Amount Credit]]&gt;0,ROUND(Table1[[#This Row],[Cur_Amount Credit]],2),"")</f>
        <v/>
      </c>
      <c r="AW213" s="46" t="str">
        <f>LEFT(Table1[[#This Row],[Cur]],3)</f>
        <v/>
      </c>
      <c r="AX213" s="59"/>
      <c r="AY213" s="46"/>
      <c r="AZ213" s="46" t="str">
        <f>IF(Table1[[#This Row],[Cur]]&lt;&gt;"",IF(Table1[[#This Row],[Cur]]="USD","",ExchangeRate),"")</f>
        <v/>
      </c>
      <c r="BA213" s="46" t="str">
        <f>IF(Table1[[#This Row],[Grant]]&lt;&gt;"",VLOOKUP(Table1[[#This Row],[Grant]],Grants!B:D,3),"")</f>
        <v/>
      </c>
      <c r="BB213" s="46" t="str">
        <f>TRIM(Table1[[#This Row],[Vendor ID]])</f>
        <v/>
      </c>
      <c r="BC213">
        <f>IF(Table1[[#This Row],[Reference Number]]=Q212,BC212,BC212+1)</f>
        <v>2</v>
      </c>
    </row>
    <row r="214" spans="1:55" ht="11.25" hidden="1" customHeight="1">
      <c r="A214" s="1"/>
      <c r="B214" s="88" t="str">
        <f>IF(Table1[[#This Row],[Posting Date]]&lt;&gt;"",IF(Table1[[#This Row],[Reference Number]]=Q213,B213+1,1),"")</f>
        <v/>
      </c>
      <c r="C214" s="61"/>
      <c r="D214" s="61"/>
      <c r="E214" s="218"/>
      <c r="F214" s="143" t="str">
        <f>IFERROR(IF(VLOOKUP(Table1[[#This Row],[Budget Code Description]],Dimentions!$X$6:$AC$132,2,FALSE)="","",VLOOKUP(Table1[[#This Row],[Budget Code Description]],Dimentions!$X$6:$AC$132,2,FALSE)),"")</f>
        <v/>
      </c>
      <c r="G214" s="143" t="str">
        <f>IFERROR(VLOOKUP(Table1[[#This Row],[Budget Code Description]],Dimentions!$X$6:$AC$132,3,FALSE),"")</f>
        <v/>
      </c>
      <c r="H214" s="64" t="str">
        <f>IFERROR(VLOOKUP(Table1[[#This Row],[Account]],Dimentions!$S$6:$V$233,2,FALSE),"")</f>
        <v/>
      </c>
      <c r="I214" s="62">
        <f>_xlfn.NUMBERVALUE(LEFT(Table1[[#This Row],[Account]],1))</f>
        <v>0</v>
      </c>
      <c r="J214" s="62" t="str">
        <f>IFERROR(VLOOKUP(Table1[[#This Row],[Budget Code Description]],Table6[#All],7,FALSE),"")</f>
        <v/>
      </c>
      <c r="K214" s="143" t="str">
        <f>IFERROR(VLOOKUP(Table1[[#This Row],[Budget Code Description]],Table6[#All],8,FALSE),"")</f>
        <v/>
      </c>
      <c r="L214" s="63"/>
      <c r="M214" s="65" t="str">
        <f>IFERROR(VLOOKUP(Table1[[#This Row],[Staff ID]],Table2[],2,FALSE),"")</f>
        <v/>
      </c>
      <c r="N214" s="211" t="str">
        <f>IFERROR(IF(VLOOKUP(Table1[[#This Row],[Budget Code Description]],Dimentions!$X$6:$AC$97,4,FALSE)="","",VLOOKUP(Table1[[#This Row],[Budget Code Description]],Dimentions!$X$6:$AC$97,4,FALSE)),"")</f>
        <v/>
      </c>
      <c r="O214" s="65" t="str">
        <f>IFERROR(VLOOKUP(Table1[[#This Row],[Vendor ID]],Table549[],2,FALSE),"")</f>
        <v/>
      </c>
      <c r="P214" s="63"/>
      <c r="Q214" s="143" t="str">
        <f>IF(Table1[[#This Row],[Posting Date]]&lt;&gt;"",$D$9,"")</f>
        <v/>
      </c>
      <c r="R214" s="159" t="str">
        <f>IF(Table1[[#This Row],[Posting Date]]&lt;&gt;"",$D$10,"")</f>
        <v/>
      </c>
      <c r="S214" s="66"/>
      <c r="T214" s="63"/>
      <c r="U214" s="67"/>
      <c r="V214" s="67"/>
      <c r="W214" s="67" t="str">
        <f t="shared" si="3"/>
        <v/>
      </c>
      <c r="X214" s="161" t="str">
        <f>IF(E214="","",(IF(Table1[[#This Row],[Cur]]="USD",Table1[[#This Row],[Cur_Amount Debit]],Table1[[#This Row],[Cur_Amount Debit]]/Table1[[#This Row],[Exchange Rate]])))</f>
        <v/>
      </c>
      <c r="Y214" s="161" t="str">
        <f>IF(E214="","",(IF(Table1[[#This Row],[Cur]]="USD",Table1[[#This Row],[Cur_Amount Credit]],Table1[[#This Row],[Cur_Amount Credit]]/ExchangeRate)))</f>
        <v/>
      </c>
      <c r="Z214" s="203" t="str">
        <f>IF(E214="","",(Table1[[#This Row],[Debit USD]]-Table1[[#This Row],[Credit USD]]))</f>
        <v/>
      </c>
      <c r="AA214" s="122"/>
      <c r="AB214" s="1"/>
      <c r="AC214" s="15"/>
      <c r="AD214" s="15" t="str">
        <f>IF(AND(OR(Table1[[#This Row],[Account]]="15030",Table1[[#This Row],[Account]]="15035",Table1[[#This Row],[Account]]="20150"),Table1[[#This Row],[Vendor ID]]=""),1,"")</f>
        <v/>
      </c>
      <c r="AE214" s="15"/>
      <c r="AF214" s="15"/>
      <c r="AG214" s="15"/>
      <c r="AH214" s="46" t="str">
        <f>IF(Table1[[#This Row],[Posting Date]]&lt;&gt;"","GJ-"&amp;CountryID,"")</f>
        <v/>
      </c>
      <c r="AI214" s="59" t="str">
        <f>IF(Table1[[#This Row],[Posting Date]]&lt;&gt;"",Table1[[#This Row],[Posting Date]],"")</f>
        <v/>
      </c>
      <c r="AJ214" s="46"/>
      <c r="AK214" s="46" t="str">
        <f>IF(Table1[[#This Row],[Description]]&lt;&gt;"",Table1[[#This Row],[Description]],"")</f>
        <v/>
      </c>
      <c r="AL214" s="46" t="str">
        <f>IF(Table1[[#This Row],[Posting Date]]&lt;&gt;"",Table1[[#This Row],[Reference Number]],"")</f>
        <v/>
      </c>
      <c r="AM214" s="46" t="str">
        <f>TRIM(Table1[[#This Row],[Line '#]])</f>
        <v/>
      </c>
      <c r="AN214" s="46" t="str">
        <f>TRIM(Table1[[#This Row],[Account]])</f>
        <v/>
      </c>
      <c r="AO214" s="46" t="str">
        <f>IF(Table1[[#This Row],[Posting Date]]&lt;&gt;"",$D$5,"")</f>
        <v/>
      </c>
      <c r="AP214" s="46" t="str">
        <f>TRIM(Table1[[#This Row],[Departments-Prgrams]])</f>
        <v/>
      </c>
      <c r="AQ214" s="46" t="str">
        <f>TRIM(Table1[[#This Row],[Grant]])</f>
        <v/>
      </c>
      <c r="AR214" s="46" t="str">
        <f>TRIM(Table1[[#This Row],[Staff ID]])</f>
        <v/>
      </c>
      <c r="AS214" s="46" t="str">
        <f>IF(TRIM(Table1[[#This Row],[Budget Code]])=0,"",TRIM(Table1[[#This Row],[Budget Code]]))</f>
        <v/>
      </c>
      <c r="AT214" s="46" t="str">
        <f>IF(Table1[[#This Row],[Line Description]]&lt;&gt;"",Table1[[#This Row],[Line Description]],"")</f>
        <v/>
      </c>
      <c r="AU214" s="46" t="str">
        <f>IF(Table1[[#This Row],[Cur_Amount Debit]]&gt;0,ROUND(Table1[[#This Row],[Cur_Amount Debit]],2),"")</f>
        <v/>
      </c>
      <c r="AV214" s="46" t="str">
        <f>IF(Table1[[#This Row],[Cur_Amount Credit]]&gt;0,ROUND(Table1[[#This Row],[Cur_Amount Credit]],2),"")</f>
        <v/>
      </c>
      <c r="AW214" s="46" t="str">
        <f>LEFT(Table1[[#This Row],[Cur]],3)</f>
        <v/>
      </c>
      <c r="AX214" s="59"/>
      <c r="AY214" s="46"/>
      <c r="AZ214" s="46" t="str">
        <f>IF(Table1[[#This Row],[Cur]]&lt;&gt;"",IF(Table1[[#This Row],[Cur]]="USD","",ExchangeRate),"")</f>
        <v/>
      </c>
      <c r="BA214" s="46" t="str">
        <f>IF(Table1[[#This Row],[Grant]]&lt;&gt;"",VLOOKUP(Table1[[#This Row],[Grant]],Grants!B:D,3),"")</f>
        <v/>
      </c>
      <c r="BB214" s="46" t="str">
        <f>TRIM(Table1[[#This Row],[Vendor ID]])</f>
        <v/>
      </c>
      <c r="BC214">
        <f>IF(Table1[[#This Row],[Reference Number]]=Q213,BC213,BC213+1)</f>
        <v>2</v>
      </c>
    </row>
    <row r="215" spans="1:55" ht="11.25" hidden="1" customHeight="1">
      <c r="A215" s="1"/>
      <c r="B215" s="88" t="str">
        <f>IF(Table1[[#This Row],[Posting Date]]&lt;&gt;"",IF(Table1[[#This Row],[Reference Number]]=Q214,B214+1,1),"")</f>
        <v/>
      </c>
      <c r="C215" s="61"/>
      <c r="D215" s="61"/>
      <c r="E215" s="218"/>
      <c r="F215" s="143" t="str">
        <f>IFERROR(IF(VLOOKUP(Table1[[#This Row],[Budget Code Description]],Dimentions!$X$6:$AC$132,2,FALSE)="","",VLOOKUP(Table1[[#This Row],[Budget Code Description]],Dimentions!$X$6:$AC$132,2,FALSE)),"")</f>
        <v/>
      </c>
      <c r="G215" s="143" t="str">
        <f>IFERROR(VLOOKUP(Table1[[#This Row],[Budget Code Description]],Dimentions!$X$6:$AC$132,3,FALSE),"")</f>
        <v/>
      </c>
      <c r="H215" s="64" t="str">
        <f>IFERROR(VLOOKUP(Table1[[#This Row],[Account]],Dimentions!$S$6:$V$233,2,FALSE),"")</f>
        <v/>
      </c>
      <c r="I215" s="62">
        <f>_xlfn.NUMBERVALUE(LEFT(Table1[[#This Row],[Account]],1))</f>
        <v>0</v>
      </c>
      <c r="J215" s="62" t="str">
        <f>IFERROR(VLOOKUP(Table1[[#This Row],[Budget Code Description]],Table6[#All],7,FALSE),"")</f>
        <v/>
      </c>
      <c r="K215" s="143" t="str">
        <f>IFERROR(VLOOKUP(Table1[[#This Row],[Budget Code Description]],Table6[#All],8,FALSE),"")</f>
        <v/>
      </c>
      <c r="L215" s="63"/>
      <c r="M215" s="65" t="str">
        <f>IFERROR(VLOOKUP(Table1[[#This Row],[Staff ID]],Table2[],2,FALSE),"")</f>
        <v/>
      </c>
      <c r="N215" s="211" t="str">
        <f>IFERROR(IF(VLOOKUP(Table1[[#This Row],[Budget Code Description]],Dimentions!$X$6:$AC$97,4,FALSE)="","",VLOOKUP(Table1[[#This Row],[Budget Code Description]],Dimentions!$X$6:$AC$97,4,FALSE)),"")</f>
        <v/>
      </c>
      <c r="O215" s="65" t="str">
        <f>IFERROR(VLOOKUP(Table1[[#This Row],[Vendor ID]],Table549[],2,FALSE),"")</f>
        <v/>
      </c>
      <c r="P215" s="63"/>
      <c r="Q215" s="143" t="str">
        <f>IF(Table1[[#This Row],[Posting Date]]&lt;&gt;"",$D$9,"")</f>
        <v/>
      </c>
      <c r="R215" s="159" t="str">
        <f>IF(Table1[[#This Row],[Posting Date]]&lt;&gt;"",$D$10,"")</f>
        <v/>
      </c>
      <c r="S215" s="66"/>
      <c r="T215" s="63"/>
      <c r="U215" s="67"/>
      <c r="V215" s="67"/>
      <c r="W215" s="67" t="str">
        <f t="shared" si="3"/>
        <v/>
      </c>
      <c r="X215" s="161" t="str">
        <f>IF(E215="","",(IF(Table1[[#This Row],[Cur]]="USD",Table1[[#This Row],[Cur_Amount Debit]],Table1[[#This Row],[Cur_Amount Debit]]/Table1[[#This Row],[Exchange Rate]])))</f>
        <v/>
      </c>
      <c r="Y215" s="161" t="str">
        <f>IF(E215="","",(IF(Table1[[#This Row],[Cur]]="USD",Table1[[#This Row],[Cur_Amount Credit]],Table1[[#This Row],[Cur_Amount Credit]]/ExchangeRate)))</f>
        <v/>
      </c>
      <c r="Z215" s="203" t="str">
        <f>IF(E215="","",(Table1[[#This Row],[Debit USD]]-Table1[[#This Row],[Credit USD]]))</f>
        <v/>
      </c>
      <c r="AA215" s="122"/>
      <c r="AB215" s="1"/>
      <c r="AC215" s="15"/>
      <c r="AD215" s="15" t="str">
        <f>IF(AND(OR(Table1[[#This Row],[Account]]="15030",Table1[[#This Row],[Account]]="15035",Table1[[#This Row],[Account]]="20150"),Table1[[#This Row],[Vendor ID]]=""),1,"")</f>
        <v/>
      </c>
      <c r="AE215" s="15"/>
      <c r="AF215" s="15"/>
      <c r="AG215" s="15"/>
      <c r="AH215" s="46" t="str">
        <f>IF(Table1[[#This Row],[Posting Date]]&lt;&gt;"","GJ-"&amp;CountryID,"")</f>
        <v/>
      </c>
      <c r="AI215" s="59" t="str">
        <f>IF(Table1[[#This Row],[Posting Date]]&lt;&gt;"",Table1[[#This Row],[Posting Date]],"")</f>
        <v/>
      </c>
      <c r="AJ215" s="46"/>
      <c r="AK215" s="46" t="str">
        <f>IF(Table1[[#This Row],[Description]]&lt;&gt;"",Table1[[#This Row],[Description]],"")</f>
        <v/>
      </c>
      <c r="AL215" s="46" t="str">
        <f>IF(Table1[[#This Row],[Posting Date]]&lt;&gt;"",Table1[[#This Row],[Reference Number]],"")</f>
        <v/>
      </c>
      <c r="AM215" s="46" t="str">
        <f>TRIM(Table1[[#This Row],[Line '#]])</f>
        <v/>
      </c>
      <c r="AN215" s="46" t="str">
        <f>TRIM(Table1[[#This Row],[Account]])</f>
        <v/>
      </c>
      <c r="AO215" s="46" t="str">
        <f>IF(Table1[[#This Row],[Posting Date]]&lt;&gt;"",$D$5,"")</f>
        <v/>
      </c>
      <c r="AP215" s="46" t="str">
        <f>TRIM(Table1[[#This Row],[Departments-Prgrams]])</f>
        <v/>
      </c>
      <c r="AQ215" s="46" t="str">
        <f>TRIM(Table1[[#This Row],[Grant]])</f>
        <v/>
      </c>
      <c r="AR215" s="46" t="str">
        <f>TRIM(Table1[[#This Row],[Staff ID]])</f>
        <v/>
      </c>
      <c r="AS215" s="46" t="str">
        <f>IF(TRIM(Table1[[#This Row],[Budget Code]])=0,"",TRIM(Table1[[#This Row],[Budget Code]]))</f>
        <v/>
      </c>
      <c r="AT215" s="46" t="str">
        <f>IF(Table1[[#This Row],[Line Description]]&lt;&gt;"",Table1[[#This Row],[Line Description]],"")</f>
        <v/>
      </c>
      <c r="AU215" s="46" t="str">
        <f>IF(Table1[[#This Row],[Cur_Amount Debit]]&gt;0,ROUND(Table1[[#This Row],[Cur_Amount Debit]],2),"")</f>
        <v/>
      </c>
      <c r="AV215" s="46" t="str">
        <f>IF(Table1[[#This Row],[Cur_Amount Credit]]&gt;0,ROUND(Table1[[#This Row],[Cur_Amount Credit]],2),"")</f>
        <v/>
      </c>
      <c r="AW215" s="46" t="str">
        <f>LEFT(Table1[[#This Row],[Cur]],3)</f>
        <v/>
      </c>
      <c r="AX215" s="59"/>
      <c r="AY215" s="46"/>
      <c r="AZ215" s="46" t="str">
        <f>IF(Table1[[#This Row],[Cur]]&lt;&gt;"",IF(Table1[[#This Row],[Cur]]="USD","",ExchangeRate),"")</f>
        <v/>
      </c>
      <c r="BA215" s="46" t="str">
        <f>IF(Table1[[#This Row],[Grant]]&lt;&gt;"",VLOOKUP(Table1[[#This Row],[Grant]],Grants!B:D,3),"")</f>
        <v/>
      </c>
      <c r="BB215" s="46" t="str">
        <f>TRIM(Table1[[#This Row],[Vendor ID]])</f>
        <v/>
      </c>
      <c r="BC215">
        <f>IF(Table1[[#This Row],[Reference Number]]=Q214,BC214,BC214+1)</f>
        <v>2</v>
      </c>
    </row>
    <row r="216" spans="1:55" ht="11.25" hidden="1" customHeight="1">
      <c r="A216" s="1"/>
      <c r="B216" s="88" t="str">
        <f>IF(Table1[[#This Row],[Posting Date]]&lt;&gt;"",IF(Table1[[#This Row],[Reference Number]]=Q215,B215+1,1),"")</f>
        <v/>
      </c>
      <c r="C216" s="61"/>
      <c r="D216" s="61"/>
      <c r="E216" s="218"/>
      <c r="F216" s="143" t="str">
        <f>IFERROR(IF(VLOOKUP(Table1[[#This Row],[Budget Code Description]],Dimentions!$X$6:$AC$132,2,FALSE)="","",VLOOKUP(Table1[[#This Row],[Budget Code Description]],Dimentions!$X$6:$AC$132,2,FALSE)),"")</f>
        <v/>
      </c>
      <c r="G216" s="143" t="str">
        <f>IFERROR(VLOOKUP(Table1[[#This Row],[Budget Code Description]],Dimentions!$X$6:$AC$132,3,FALSE),"")</f>
        <v/>
      </c>
      <c r="H216" s="64" t="str">
        <f>IFERROR(VLOOKUP(Table1[[#This Row],[Account]],Dimentions!$S$6:$V$233,2,FALSE),"")</f>
        <v/>
      </c>
      <c r="I216" s="62">
        <f>_xlfn.NUMBERVALUE(LEFT(Table1[[#This Row],[Account]],1))</f>
        <v>0</v>
      </c>
      <c r="J216" s="62" t="str">
        <f>IFERROR(VLOOKUP(Table1[[#This Row],[Budget Code Description]],Table6[#All],7,FALSE),"")</f>
        <v/>
      </c>
      <c r="K216" s="143" t="str">
        <f>IFERROR(VLOOKUP(Table1[[#This Row],[Budget Code Description]],Table6[#All],8,FALSE),"")</f>
        <v/>
      </c>
      <c r="L216" s="63"/>
      <c r="M216" s="65" t="str">
        <f>IFERROR(VLOOKUP(Table1[[#This Row],[Staff ID]],Table2[],2,FALSE),"")</f>
        <v/>
      </c>
      <c r="N216" s="211" t="str">
        <f>IFERROR(IF(VLOOKUP(Table1[[#This Row],[Budget Code Description]],Dimentions!$X$6:$AC$97,4,FALSE)="","",VLOOKUP(Table1[[#This Row],[Budget Code Description]],Dimentions!$X$6:$AC$97,4,FALSE)),"")</f>
        <v/>
      </c>
      <c r="O216" s="65" t="str">
        <f>IFERROR(VLOOKUP(Table1[[#This Row],[Vendor ID]],Table549[],2,FALSE),"")</f>
        <v/>
      </c>
      <c r="P216" s="63"/>
      <c r="Q216" s="143" t="str">
        <f>IF(Table1[[#This Row],[Posting Date]]&lt;&gt;"",$D$9,"")</f>
        <v/>
      </c>
      <c r="R216" s="159" t="str">
        <f>IF(Table1[[#This Row],[Posting Date]]&lt;&gt;"",$D$10,"")</f>
        <v/>
      </c>
      <c r="S216" s="66"/>
      <c r="T216" s="63"/>
      <c r="U216" s="67"/>
      <c r="V216" s="67"/>
      <c r="W216" s="67" t="str">
        <f t="shared" si="3"/>
        <v/>
      </c>
      <c r="X216" s="161" t="str">
        <f>IF(E216="","",(IF(Table1[[#This Row],[Cur]]="USD",Table1[[#This Row],[Cur_Amount Debit]],Table1[[#This Row],[Cur_Amount Debit]]/Table1[[#This Row],[Exchange Rate]])))</f>
        <v/>
      </c>
      <c r="Y216" s="161" t="str">
        <f>IF(E216="","",(IF(Table1[[#This Row],[Cur]]="USD",Table1[[#This Row],[Cur_Amount Credit]],Table1[[#This Row],[Cur_Amount Credit]]/ExchangeRate)))</f>
        <v/>
      </c>
      <c r="Z216" s="203" t="str">
        <f>IF(E216="","",(Table1[[#This Row],[Debit USD]]-Table1[[#This Row],[Credit USD]]))</f>
        <v/>
      </c>
      <c r="AA216" s="122"/>
      <c r="AB216" s="1"/>
      <c r="AC216" s="15"/>
      <c r="AD216" s="15" t="str">
        <f>IF(AND(OR(Table1[[#This Row],[Account]]="15030",Table1[[#This Row],[Account]]="15035",Table1[[#This Row],[Account]]="20150"),Table1[[#This Row],[Vendor ID]]=""),1,"")</f>
        <v/>
      </c>
      <c r="AE216" s="15"/>
      <c r="AF216" s="15"/>
      <c r="AG216" s="15"/>
      <c r="AH216" s="46" t="str">
        <f>IF(Table1[[#This Row],[Posting Date]]&lt;&gt;"","GJ-"&amp;CountryID,"")</f>
        <v/>
      </c>
      <c r="AI216" s="59" t="str">
        <f>IF(Table1[[#This Row],[Posting Date]]&lt;&gt;"",Table1[[#This Row],[Posting Date]],"")</f>
        <v/>
      </c>
      <c r="AJ216" s="46"/>
      <c r="AK216" s="46" t="str">
        <f>IF(Table1[[#This Row],[Description]]&lt;&gt;"",Table1[[#This Row],[Description]],"")</f>
        <v/>
      </c>
      <c r="AL216" s="46" t="str">
        <f>IF(Table1[[#This Row],[Posting Date]]&lt;&gt;"",Table1[[#This Row],[Reference Number]],"")</f>
        <v/>
      </c>
      <c r="AM216" s="46" t="str">
        <f>TRIM(Table1[[#This Row],[Line '#]])</f>
        <v/>
      </c>
      <c r="AN216" s="46" t="str">
        <f>TRIM(Table1[[#This Row],[Account]])</f>
        <v/>
      </c>
      <c r="AO216" s="46" t="str">
        <f>IF(Table1[[#This Row],[Posting Date]]&lt;&gt;"",$D$5,"")</f>
        <v/>
      </c>
      <c r="AP216" s="46" t="str">
        <f>TRIM(Table1[[#This Row],[Departments-Prgrams]])</f>
        <v/>
      </c>
      <c r="AQ216" s="46" t="str">
        <f>TRIM(Table1[[#This Row],[Grant]])</f>
        <v/>
      </c>
      <c r="AR216" s="46" t="str">
        <f>TRIM(Table1[[#This Row],[Staff ID]])</f>
        <v/>
      </c>
      <c r="AS216" s="46" t="str">
        <f>IF(TRIM(Table1[[#This Row],[Budget Code]])=0,"",TRIM(Table1[[#This Row],[Budget Code]]))</f>
        <v/>
      </c>
      <c r="AT216" s="46" t="str">
        <f>IF(Table1[[#This Row],[Line Description]]&lt;&gt;"",Table1[[#This Row],[Line Description]],"")</f>
        <v/>
      </c>
      <c r="AU216" s="46" t="str">
        <f>IF(Table1[[#This Row],[Cur_Amount Debit]]&gt;0,ROUND(Table1[[#This Row],[Cur_Amount Debit]],2),"")</f>
        <v/>
      </c>
      <c r="AV216" s="46" t="str">
        <f>IF(Table1[[#This Row],[Cur_Amount Credit]]&gt;0,ROUND(Table1[[#This Row],[Cur_Amount Credit]],2),"")</f>
        <v/>
      </c>
      <c r="AW216" s="46" t="str">
        <f>LEFT(Table1[[#This Row],[Cur]],3)</f>
        <v/>
      </c>
      <c r="AX216" s="59"/>
      <c r="AY216" s="46"/>
      <c r="AZ216" s="46" t="str">
        <f>IF(Table1[[#This Row],[Cur]]&lt;&gt;"",IF(Table1[[#This Row],[Cur]]="USD","",ExchangeRate),"")</f>
        <v/>
      </c>
      <c r="BA216" s="46" t="str">
        <f>IF(Table1[[#This Row],[Grant]]&lt;&gt;"",VLOOKUP(Table1[[#This Row],[Grant]],Grants!B:D,3),"")</f>
        <v/>
      </c>
      <c r="BB216" s="46" t="str">
        <f>TRIM(Table1[[#This Row],[Vendor ID]])</f>
        <v/>
      </c>
      <c r="BC216">
        <f>IF(Table1[[#This Row],[Reference Number]]=Q215,BC215,BC215+1)</f>
        <v>2</v>
      </c>
    </row>
    <row r="217" spans="1:55" ht="11.25" hidden="1" customHeight="1">
      <c r="A217" s="1"/>
      <c r="B217" s="88" t="str">
        <f>IF(Table1[[#This Row],[Posting Date]]&lt;&gt;"",IF(Table1[[#This Row],[Reference Number]]=Q216,B216+1,1),"")</f>
        <v/>
      </c>
      <c r="C217" s="61"/>
      <c r="D217" s="61"/>
      <c r="E217" s="218"/>
      <c r="F217" s="143" t="str">
        <f>IFERROR(IF(VLOOKUP(Table1[[#This Row],[Budget Code Description]],Dimentions!$X$6:$AC$132,2,FALSE)="","",VLOOKUP(Table1[[#This Row],[Budget Code Description]],Dimentions!$X$6:$AC$132,2,FALSE)),"")</f>
        <v/>
      </c>
      <c r="G217" s="143" t="str">
        <f>IFERROR(VLOOKUP(Table1[[#This Row],[Budget Code Description]],Dimentions!$X$6:$AC$132,3,FALSE),"")</f>
        <v/>
      </c>
      <c r="H217" s="64" t="str">
        <f>IFERROR(VLOOKUP(Table1[[#This Row],[Account]],Dimentions!$S$6:$V$233,2,FALSE),"")</f>
        <v/>
      </c>
      <c r="I217" s="62">
        <f>_xlfn.NUMBERVALUE(LEFT(Table1[[#This Row],[Account]],1))</f>
        <v>0</v>
      </c>
      <c r="J217" s="62" t="str">
        <f>IFERROR(VLOOKUP(Table1[[#This Row],[Budget Code Description]],Table6[#All],7,FALSE),"")</f>
        <v/>
      </c>
      <c r="K217" s="143" t="str">
        <f>IFERROR(VLOOKUP(Table1[[#This Row],[Budget Code Description]],Table6[#All],8,FALSE),"")</f>
        <v/>
      </c>
      <c r="L217" s="63"/>
      <c r="M217" s="65" t="str">
        <f>IFERROR(VLOOKUP(Table1[[#This Row],[Staff ID]],Table2[],2,FALSE),"")</f>
        <v/>
      </c>
      <c r="N217" s="211" t="str">
        <f>IFERROR(IF(VLOOKUP(Table1[[#This Row],[Budget Code Description]],Dimentions!$X$6:$AC$97,4,FALSE)="","",VLOOKUP(Table1[[#This Row],[Budget Code Description]],Dimentions!$X$6:$AC$97,4,FALSE)),"")</f>
        <v/>
      </c>
      <c r="O217" s="65" t="str">
        <f>IFERROR(VLOOKUP(Table1[[#This Row],[Vendor ID]],Table549[],2,FALSE),"")</f>
        <v/>
      </c>
      <c r="P217" s="63"/>
      <c r="Q217" s="143" t="str">
        <f>IF(Table1[[#This Row],[Posting Date]]&lt;&gt;"",$D$9,"")</f>
        <v/>
      </c>
      <c r="R217" s="159" t="str">
        <f>IF(Table1[[#This Row],[Posting Date]]&lt;&gt;"",$D$10,"")</f>
        <v/>
      </c>
      <c r="S217" s="66"/>
      <c r="T217" s="63"/>
      <c r="U217" s="67"/>
      <c r="V217" s="67"/>
      <c r="W217" s="67" t="str">
        <f t="shared" si="3"/>
        <v/>
      </c>
      <c r="X217" s="161" t="str">
        <f>IF(E217="","",(IF(Table1[[#This Row],[Cur]]="USD",Table1[[#This Row],[Cur_Amount Debit]],Table1[[#This Row],[Cur_Amount Debit]]/Table1[[#This Row],[Exchange Rate]])))</f>
        <v/>
      </c>
      <c r="Y217" s="161" t="str">
        <f>IF(E217="","",(IF(Table1[[#This Row],[Cur]]="USD",Table1[[#This Row],[Cur_Amount Credit]],Table1[[#This Row],[Cur_Amount Credit]]/ExchangeRate)))</f>
        <v/>
      </c>
      <c r="Z217" s="203" t="str">
        <f>IF(E217="","",(Table1[[#This Row],[Debit USD]]-Table1[[#This Row],[Credit USD]]))</f>
        <v/>
      </c>
      <c r="AA217" s="122"/>
      <c r="AB217" s="1"/>
      <c r="AC217" s="15"/>
      <c r="AD217" s="15" t="str">
        <f>IF(AND(OR(Table1[[#This Row],[Account]]="15030",Table1[[#This Row],[Account]]="15035",Table1[[#This Row],[Account]]="20150"),Table1[[#This Row],[Vendor ID]]=""),1,"")</f>
        <v/>
      </c>
      <c r="AE217" s="15"/>
      <c r="AF217" s="15"/>
      <c r="AG217" s="15"/>
      <c r="AH217" s="46" t="str">
        <f>IF(Table1[[#This Row],[Posting Date]]&lt;&gt;"","GJ-"&amp;CountryID,"")</f>
        <v/>
      </c>
      <c r="AI217" s="59" t="str">
        <f>IF(Table1[[#This Row],[Posting Date]]&lt;&gt;"",Table1[[#This Row],[Posting Date]],"")</f>
        <v/>
      </c>
      <c r="AJ217" s="46"/>
      <c r="AK217" s="46" t="str">
        <f>IF(Table1[[#This Row],[Description]]&lt;&gt;"",Table1[[#This Row],[Description]],"")</f>
        <v/>
      </c>
      <c r="AL217" s="46" t="str">
        <f>IF(Table1[[#This Row],[Posting Date]]&lt;&gt;"",Table1[[#This Row],[Reference Number]],"")</f>
        <v/>
      </c>
      <c r="AM217" s="46" t="str">
        <f>TRIM(Table1[[#This Row],[Line '#]])</f>
        <v/>
      </c>
      <c r="AN217" s="46" t="str">
        <f>TRIM(Table1[[#This Row],[Account]])</f>
        <v/>
      </c>
      <c r="AO217" s="46" t="str">
        <f>IF(Table1[[#This Row],[Posting Date]]&lt;&gt;"",$D$5,"")</f>
        <v/>
      </c>
      <c r="AP217" s="46" t="str">
        <f>TRIM(Table1[[#This Row],[Departments-Prgrams]])</f>
        <v/>
      </c>
      <c r="AQ217" s="46" t="str">
        <f>TRIM(Table1[[#This Row],[Grant]])</f>
        <v/>
      </c>
      <c r="AR217" s="46" t="str">
        <f>TRIM(Table1[[#This Row],[Staff ID]])</f>
        <v/>
      </c>
      <c r="AS217" s="46" t="str">
        <f>IF(TRIM(Table1[[#This Row],[Budget Code]])=0,"",TRIM(Table1[[#This Row],[Budget Code]]))</f>
        <v/>
      </c>
      <c r="AT217" s="46" t="str">
        <f>IF(Table1[[#This Row],[Line Description]]&lt;&gt;"",Table1[[#This Row],[Line Description]],"")</f>
        <v/>
      </c>
      <c r="AU217" s="46" t="str">
        <f>IF(Table1[[#This Row],[Cur_Amount Debit]]&gt;0,ROUND(Table1[[#This Row],[Cur_Amount Debit]],2),"")</f>
        <v/>
      </c>
      <c r="AV217" s="46" t="str">
        <f>IF(Table1[[#This Row],[Cur_Amount Credit]]&gt;0,ROUND(Table1[[#This Row],[Cur_Amount Credit]],2),"")</f>
        <v/>
      </c>
      <c r="AW217" s="46" t="str">
        <f>LEFT(Table1[[#This Row],[Cur]],3)</f>
        <v/>
      </c>
      <c r="AX217" s="59"/>
      <c r="AY217" s="46"/>
      <c r="AZ217" s="46" t="str">
        <f>IF(Table1[[#This Row],[Cur]]&lt;&gt;"",IF(Table1[[#This Row],[Cur]]="USD","",ExchangeRate),"")</f>
        <v/>
      </c>
      <c r="BA217" s="46" t="str">
        <f>IF(Table1[[#This Row],[Grant]]&lt;&gt;"",VLOOKUP(Table1[[#This Row],[Grant]],Grants!B:D,3),"")</f>
        <v/>
      </c>
      <c r="BB217" s="46" t="str">
        <f>TRIM(Table1[[#This Row],[Vendor ID]])</f>
        <v/>
      </c>
      <c r="BC217">
        <f>IF(Table1[[#This Row],[Reference Number]]=Q216,BC216,BC216+1)</f>
        <v>2</v>
      </c>
    </row>
    <row r="218" spans="1:55" ht="11.25" hidden="1" customHeight="1">
      <c r="A218" s="1"/>
      <c r="B218" s="88" t="str">
        <f>IF(Table1[[#This Row],[Posting Date]]&lt;&gt;"",IF(Table1[[#This Row],[Reference Number]]=Q217,B217+1,1),"")</f>
        <v/>
      </c>
      <c r="C218" s="61"/>
      <c r="D218" s="61"/>
      <c r="E218" s="218"/>
      <c r="F218" s="143" t="str">
        <f>IFERROR(IF(VLOOKUP(Table1[[#This Row],[Budget Code Description]],Dimentions!$X$6:$AC$132,2,FALSE)="","",VLOOKUP(Table1[[#This Row],[Budget Code Description]],Dimentions!$X$6:$AC$132,2,FALSE)),"")</f>
        <v/>
      </c>
      <c r="G218" s="143" t="str">
        <f>IFERROR(VLOOKUP(Table1[[#This Row],[Budget Code Description]],Dimentions!$X$6:$AC$132,3,FALSE),"")</f>
        <v/>
      </c>
      <c r="H218" s="64" t="str">
        <f>IFERROR(VLOOKUP(Table1[[#This Row],[Account]],Dimentions!$S$6:$V$233,2,FALSE),"")</f>
        <v/>
      </c>
      <c r="I218" s="62">
        <f>_xlfn.NUMBERVALUE(LEFT(Table1[[#This Row],[Account]],1))</f>
        <v>0</v>
      </c>
      <c r="J218" s="62" t="str">
        <f>IFERROR(VLOOKUP(Table1[[#This Row],[Budget Code Description]],Table6[#All],7,FALSE),"")</f>
        <v/>
      </c>
      <c r="K218" s="143" t="str">
        <f>IFERROR(VLOOKUP(Table1[[#This Row],[Budget Code Description]],Table6[#All],8,FALSE),"")</f>
        <v/>
      </c>
      <c r="L218" s="63"/>
      <c r="M218" s="65" t="str">
        <f>IFERROR(VLOOKUP(Table1[[#This Row],[Staff ID]],Table2[],2,FALSE),"")</f>
        <v/>
      </c>
      <c r="N218" s="211" t="str">
        <f>IFERROR(IF(VLOOKUP(Table1[[#This Row],[Budget Code Description]],Dimentions!$X$6:$AC$97,4,FALSE)="","",VLOOKUP(Table1[[#This Row],[Budget Code Description]],Dimentions!$X$6:$AC$97,4,FALSE)),"")</f>
        <v/>
      </c>
      <c r="O218" s="65" t="str">
        <f>IFERROR(VLOOKUP(Table1[[#This Row],[Vendor ID]],Table549[],2,FALSE),"")</f>
        <v/>
      </c>
      <c r="P218" s="63"/>
      <c r="Q218" s="143" t="str">
        <f>IF(Table1[[#This Row],[Posting Date]]&lt;&gt;"",$D$9,"")</f>
        <v/>
      </c>
      <c r="R218" s="159" t="str">
        <f>IF(Table1[[#This Row],[Posting Date]]&lt;&gt;"",$D$10,"")</f>
        <v/>
      </c>
      <c r="S218" s="66"/>
      <c r="T218" s="63"/>
      <c r="U218" s="67"/>
      <c r="V218" s="67"/>
      <c r="W218" s="67" t="str">
        <f t="shared" si="3"/>
        <v/>
      </c>
      <c r="X218" s="161" t="str">
        <f>IF(E218="","",(IF(Table1[[#This Row],[Cur]]="USD",Table1[[#This Row],[Cur_Amount Debit]],Table1[[#This Row],[Cur_Amount Debit]]/Table1[[#This Row],[Exchange Rate]])))</f>
        <v/>
      </c>
      <c r="Y218" s="161" t="str">
        <f>IF(E218="","",(IF(Table1[[#This Row],[Cur]]="USD",Table1[[#This Row],[Cur_Amount Credit]],Table1[[#This Row],[Cur_Amount Credit]]/ExchangeRate)))</f>
        <v/>
      </c>
      <c r="Z218" s="203" t="str">
        <f>IF(E218="","",(Table1[[#This Row],[Debit USD]]-Table1[[#This Row],[Credit USD]]))</f>
        <v/>
      </c>
      <c r="AA218" s="122"/>
      <c r="AB218" s="1"/>
      <c r="AC218" s="15"/>
      <c r="AD218" s="15" t="str">
        <f>IF(AND(OR(Table1[[#This Row],[Account]]="15030",Table1[[#This Row],[Account]]="15035",Table1[[#This Row],[Account]]="20150"),Table1[[#This Row],[Vendor ID]]=""),1,"")</f>
        <v/>
      </c>
      <c r="AE218" s="15"/>
      <c r="AF218" s="15"/>
      <c r="AG218" s="15"/>
      <c r="AH218" s="46" t="str">
        <f>IF(Table1[[#This Row],[Posting Date]]&lt;&gt;"","GJ-"&amp;CountryID,"")</f>
        <v/>
      </c>
      <c r="AI218" s="59" t="str">
        <f>IF(Table1[[#This Row],[Posting Date]]&lt;&gt;"",Table1[[#This Row],[Posting Date]],"")</f>
        <v/>
      </c>
      <c r="AJ218" s="46"/>
      <c r="AK218" s="46" t="str">
        <f>IF(Table1[[#This Row],[Description]]&lt;&gt;"",Table1[[#This Row],[Description]],"")</f>
        <v/>
      </c>
      <c r="AL218" s="46" t="str">
        <f>IF(Table1[[#This Row],[Posting Date]]&lt;&gt;"",Table1[[#This Row],[Reference Number]],"")</f>
        <v/>
      </c>
      <c r="AM218" s="46" t="str">
        <f>TRIM(Table1[[#This Row],[Line '#]])</f>
        <v/>
      </c>
      <c r="AN218" s="46" t="str">
        <f>TRIM(Table1[[#This Row],[Account]])</f>
        <v/>
      </c>
      <c r="AO218" s="46" t="str">
        <f>IF(Table1[[#This Row],[Posting Date]]&lt;&gt;"",$D$5,"")</f>
        <v/>
      </c>
      <c r="AP218" s="46" t="str">
        <f>TRIM(Table1[[#This Row],[Departments-Prgrams]])</f>
        <v/>
      </c>
      <c r="AQ218" s="46" t="str">
        <f>TRIM(Table1[[#This Row],[Grant]])</f>
        <v/>
      </c>
      <c r="AR218" s="46" t="str">
        <f>TRIM(Table1[[#This Row],[Staff ID]])</f>
        <v/>
      </c>
      <c r="AS218" s="46" t="str">
        <f>IF(TRIM(Table1[[#This Row],[Budget Code]])=0,"",TRIM(Table1[[#This Row],[Budget Code]]))</f>
        <v/>
      </c>
      <c r="AT218" s="46" t="str">
        <f>IF(Table1[[#This Row],[Line Description]]&lt;&gt;"",Table1[[#This Row],[Line Description]],"")</f>
        <v/>
      </c>
      <c r="AU218" s="46" t="str">
        <f>IF(Table1[[#This Row],[Cur_Amount Debit]]&gt;0,ROUND(Table1[[#This Row],[Cur_Amount Debit]],2),"")</f>
        <v/>
      </c>
      <c r="AV218" s="46" t="str">
        <f>IF(Table1[[#This Row],[Cur_Amount Credit]]&gt;0,ROUND(Table1[[#This Row],[Cur_Amount Credit]],2),"")</f>
        <v/>
      </c>
      <c r="AW218" s="46" t="str">
        <f>LEFT(Table1[[#This Row],[Cur]],3)</f>
        <v/>
      </c>
      <c r="AX218" s="59"/>
      <c r="AY218" s="46"/>
      <c r="AZ218" s="46" t="str">
        <f>IF(Table1[[#This Row],[Cur]]&lt;&gt;"",IF(Table1[[#This Row],[Cur]]="USD","",ExchangeRate),"")</f>
        <v/>
      </c>
      <c r="BA218" s="46" t="str">
        <f>IF(Table1[[#This Row],[Grant]]&lt;&gt;"",VLOOKUP(Table1[[#This Row],[Grant]],Grants!B:D,3),"")</f>
        <v/>
      </c>
      <c r="BB218" s="46" t="str">
        <f>TRIM(Table1[[#This Row],[Vendor ID]])</f>
        <v/>
      </c>
      <c r="BC218">
        <f>IF(Table1[[#This Row],[Reference Number]]=Q217,BC217,BC217+1)</f>
        <v>2</v>
      </c>
    </row>
    <row r="219" spans="1:55" ht="11.25" hidden="1" customHeight="1">
      <c r="A219" s="1"/>
      <c r="B219" s="88" t="str">
        <f>IF(Table1[[#This Row],[Posting Date]]&lt;&gt;"",IF(Table1[[#This Row],[Reference Number]]=Q218,B218+1,1),"")</f>
        <v/>
      </c>
      <c r="C219" s="61"/>
      <c r="D219" s="61"/>
      <c r="E219" s="218"/>
      <c r="F219" s="143" t="str">
        <f>IFERROR(IF(VLOOKUP(Table1[[#This Row],[Budget Code Description]],Dimentions!$X$6:$AC$132,2,FALSE)="","",VLOOKUP(Table1[[#This Row],[Budget Code Description]],Dimentions!$X$6:$AC$132,2,FALSE)),"")</f>
        <v/>
      </c>
      <c r="G219" s="143" t="str">
        <f>IFERROR(VLOOKUP(Table1[[#This Row],[Budget Code Description]],Dimentions!$X$6:$AC$132,3,FALSE),"")</f>
        <v/>
      </c>
      <c r="H219" s="64" t="str">
        <f>IFERROR(VLOOKUP(Table1[[#This Row],[Account]],Dimentions!$S$6:$V$233,2,FALSE),"")</f>
        <v/>
      </c>
      <c r="I219" s="62">
        <f>_xlfn.NUMBERVALUE(LEFT(Table1[[#This Row],[Account]],1))</f>
        <v>0</v>
      </c>
      <c r="J219" s="62" t="str">
        <f>IFERROR(VLOOKUP(Table1[[#This Row],[Budget Code Description]],Table6[#All],7,FALSE),"")</f>
        <v/>
      </c>
      <c r="K219" s="143" t="str">
        <f>IFERROR(VLOOKUP(Table1[[#This Row],[Budget Code Description]],Table6[#All],8,FALSE),"")</f>
        <v/>
      </c>
      <c r="L219" s="63"/>
      <c r="M219" s="65" t="str">
        <f>IFERROR(VLOOKUP(Table1[[#This Row],[Staff ID]],Table2[],2,FALSE),"")</f>
        <v/>
      </c>
      <c r="N219" s="211" t="str">
        <f>IFERROR(IF(VLOOKUP(Table1[[#This Row],[Budget Code Description]],Dimentions!$X$6:$AC$97,4,FALSE)="","",VLOOKUP(Table1[[#This Row],[Budget Code Description]],Dimentions!$X$6:$AC$97,4,FALSE)),"")</f>
        <v/>
      </c>
      <c r="O219" s="65" t="str">
        <f>IFERROR(VLOOKUP(Table1[[#This Row],[Vendor ID]],Table549[],2,FALSE),"")</f>
        <v/>
      </c>
      <c r="P219" s="63"/>
      <c r="Q219" s="143" t="str">
        <f>IF(Table1[[#This Row],[Posting Date]]&lt;&gt;"",$D$9,"")</f>
        <v/>
      </c>
      <c r="R219" s="159" t="str">
        <f>IF(Table1[[#This Row],[Posting Date]]&lt;&gt;"",$D$10,"")</f>
        <v/>
      </c>
      <c r="S219" s="66"/>
      <c r="T219" s="63"/>
      <c r="U219" s="67"/>
      <c r="V219" s="67"/>
      <c r="W219" s="67" t="str">
        <f t="shared" si="3"/>
        <v/>
      </c>
      <c r="X219" s="161" t="str">
        <f>IF(E219="","",(IF(Table1[[#This Row],[Cur]]="USD",Table1[[#This Row],[Cur_Amount Debit]],Table1[[#This Row],[Cur_Amount Debit]]/Table1[[#This Row],[Exchange Rate]])))</f>
        <v/>
      </c>
      <c r="Y219" s="161" t="str">
        <f>IF(E219="","",(IF(Table1[[#This Row],[Cur]]="USD",Table1[[#This Row],[Cur_Amount Credit]],Table1[[#This Row],[Cur_Amount Credit]]/ExchangeRate)))</f>
        <v/>
      </c>
      <c r="Z219" s="203" t="str">
        <f>IF(E219="","",(Table1[[#This Row],[Debit USD]]-Table1[[#This Row],[Credit USD]]))</f>
        <v/>
      </c>
      <c r="AA219" s="122"/>
      <c r="AB219" s="1"/>
      <c r="AC219" s="15"/>
      <c r="AD219" s="15" t="str">
        <f>IF(AND(OR(Table1[[#This Row],[Account]]="15030",Table1[[#This Row],[Account]]="15035",Table1[[#This Row],[Account]]="20150"),Table1[[#This Row],[Vendor ID]]=""),1,"")</f>
        <v/>
      </c>
      <c r="AE219" s="15"/>
      <c r="AF219" s="15"/>
      <c r="AG219" s="15"/>
      <c r="AH219" s="46" t="str">
        <f>IF(Table1[[#This Row],[Posting Date]]&lt;&gt;"","GJ-"&amp;CountryID,"")</f>
        <v/>
      </c>
      <c r="AI219" s="59" t="str">
        <f>IF(Table1[[#This Row],[Posting Date]]&lt;&gt;"",Table1[[#This Row],[Posting Date]],"")</f>
        <v/>
      </c>
      <c r="AJ219" s="46"/>
      <c r="AK219" s="46" t="str">
        <f>IF(Table1[[#This Row],[Description]]&lt;&gt;"",Table1[[#This Row],[Description]],"")</f>
        <v/>
      </c>
      <c r="AL219" s="46" t="str">
        <f>IF(Table1[[#This Row],[Posting Date]]&lt;&gt;"",Table1[[#This Row],[Reference Number]],"")</f>
        <v/>
      </c>
      <c r="AM219" s="46" t="str">
        <f>TRIM(Table1[[#This Row],[Line '#]])</f>
        <v/>
      </c>
      <c r="AN219" s="46" t="str">
        <f>TRIM(Table1[[#This Row],[Account]])</f>
        <v/>
      </c>
      <c r="AO219" s="46" t="str">
        <f>IF(Table1[[#This Row],[Posting Date]]&lt;&gt;"",$D$5,"")</f>
        <v/>
      </c>
      <c r="AP219" s="46" t="str">
        <f>TRIM(Table1[[#This Row],[Departments-Prgrams]])</f>
        <v/>
      </c>
      <c r="AQ219" s="46" t="str">
        <f>TRIM(Table1[[#This Row],[Grant]])</f>
        <v/>
      </c>
      <c r="AR219" s="46" t="str">
        <f>TRIM(Table1[[#This Row],[Staff ID]])</f>
        <v/>
      </c>
      <c r="AS219" s="46" t="str">
        <f>IF(TRIM(Table1[[#This Row],[Budget Code]])=0,"",TRIM(Table1[[#This Row],[Budget Code]]))</f>
        <v/>
      </c>
      <c r="AT219" s="46" t="str">
        <f>IF(Table1[[#This Row],[Line Description]]&lt;&gt;"",Table1[[#This Row],[Line Description]],"")</f>
        <v/>
      </c>
      <c r="AU219" s="46" t="str">
        <f>IF(Table1[[#This Row],[Cur_Amount Debit]]&gt;0,ROUND(Table1[[#This Row],[Cur_Amount Debit]],2),"")</f>
        <v/>
      </c>
      <c r="AV219" s="46" t="str">
        <f>IF(Table1[[#This Row],[Cur_Amount Credit]]&gt;0,ROUND(Table1[[#This Row],[Cur_Amount Credit]],2),"")</f>
        <v/>
      </c>
      <c r="AW219" s="46" t="str">
        <f>LEFT(Table1[[#This Row],[Cur]],3)</f>
        <v/>
      </c>
      <c r="AX219" s="59"/>
      <c r="AY219" s="46"/>
      <c r="AZ219" s="46" t="str">
        <f>IF(Table1[[#This Row],[Cur]]&lt;&gt;"",IF(Table1[[#This Row],[Cur]]="USD","",ExchangeRate),"")</f>
        <v/>
      </c>
      <c r="BA219" s="46" t="str">
        <f>IF(Table1[[#This Row],[Grant]]&lt;&gt;"",VLOOKUP(Table1[[#This Row],[Grant]],Grants!B:D,3),"")</f>
        <v/>
      </c>
      <c r="BB219" s="46" t="str">
        <f>TRIM(Table1[[#This Row],[Vendor ID]])</f>
        <v/>
      </c>
      <c r="BC219">
        <f>IF(Table1[[#This Row],[Reference Number]]=Q218,BC218,BC218+1)</f>
        <v>2</v>
      </c>
    </row>
    <row r="220" spans="1:55" ht="11.25" hidden="1" customHeight="1">
      <c r="A220" s="1"/>
      <c r="B220" s="88" t="str">
        <f>IF(Table1[[#This Row],[Posting Date]]&lt;&gt;"",IF(Table1[[#This Row],[Reference Number]]=Q219,B219+1,1),"")</f>
        <v/>
      </c>
      <c r="C220" s="61"/>
      <c r="D220" s="61"/>
      <c r="E220" s="218"/>
      <c r="F220" s="143" t="str">
        <f>IFERROR(IF(VLOOKUP(Table1[[#This Row],[Budget Code Description]],Dimentions!$X$6:$AC$132,2,FALSE)="","",VLOOKUP(Table1[[#This Row],[Budget Code Description]],Dimentions!$X$6:$AC$132,2,FALSE)),"")</f>
        <v/>
      </c>
      <c r="G220" s="143" t="str">
        <f>IFERROR(VLOOKUP(Table1[[#This Row],[Budget Code Description]],Dimentions!$X$6:$AC$132,3,FALSE),"")</f>
        <v/>
      </c>
      <c r="H220" s="64" t="str">
        <f>IFERROR(VLOOKUP(Table1[[#This Row],[Account]],Dimentions!$S$6:$V$233,2,FALSE),"")</f>
        <v/>
      </c>
      <c r="I220" s="62">
        <f>_xlfn.NUMBERVALUE(LEFT(Table1[[#This Row],[Account]],1))</f>
        <v>0</v>
      </c>
      <c r="J220" s="62" t="str">
        <f>IFERROR(VLOOKUP(Table1[[#This Row],[Budget Code Description]],Table6[#All],7,FALSE),"")</f>
        <v/>
      </c>
      <c r="K220" s="143" t="str">
        <f>IFERROR(VLOOKUP(Table1[[#This Row],[Budget Code Description]],Table6[#All],8,FALSE),"")</f>
        <v/>
      </c>
      <c r="L220" s="63"/>
      <c r="M220" s="65" t="str">
        <f>IFERROR(VLOOKUP(Table1[[#This Row],[Staff ID]],Table2[],2,FALSE),"")</f>
        <v/>
      </c>
      <c r="N220" s="211" t="str">
        <f>IFERROR(IF(VLOOKUP(Table1[[#This Row],[Budget Code Description]],Dimentions!$X$6:$AC$97,4,FALSE)="","",VLOOKUP(Table1[[#This Row],[Budget Code Description]],Dimentions!$X$6:$AC$97,4,FALSE)),"")</f>
        <v/>
      </c>
      <c r="O220" s="65" t="str">
        <f>IFERROR(VLOOKUP(Table1[[#This Row],[Vendor ID]],Table549[],2,FALSE),"")</f>
        <v/>
      </c>
      <c r="P220" s="63"/>
      <c r="Q220" s="143" t="str">
        <f>IF(Table1[[#This Row],[Posting Date]]&lt;&gt;"",$D$9,"")</f>
        <v/>
      </c>
      <c r="R220" s="159" t="str">
        <f>IF(Table1[[#This Row],[Posting Date]]&lt;&gt;"",$D$10,"")</f>
        <v/>
      </c>
      <c r="S220" s="66"/>
      <c r="T220" s="63"/>
      <c r="U220" s="67"/>
      <c r="V220" s="67"/>
      <c r="W220" s="67" t="str">
        <f t="shared" si="3"/>
        <v/>
      </c>
      <c r="X220" s="161" t="str">
        <f>IF(E220="","",(IF(Table1[[#This Row],[Cur]]="USD",Table1[[#This Row],[Cur_Amount Debit]],Table1[[#This Row],[Cur_Amount Debit]]/Table1[[#This Row],[Exchange Rate]])))</f>
        <v/>
      </c>
      <c r="Y220" s="161" t="str">
        <f>IF(E220="","",(IF(Table1[[#This Row],[Cur]]="USD",Table1[[#This Row],[Cur_Amount Credit]],Table1[[#This Row],[Cur_Amount Credit]]/ExchangeRate)))</f>
        <v/>
      </c>
      <c r="Z220" s="203" t="str">
        <f>IF(E220="","",(Table1[[#This Row],[Debit USD]]-Table1[[#This Row],[Credit USD]]))</f>
        <v/>
      </c>
      <c r="AA220" s="122"/>
      <c r="AB220" s="1"/>
      <c r="AC220" s="15"/>
      <c r="AD220" s="15" t="str">
        <f>IF(AND(OR(Table1[[#This Row],[Account]]="15030",Table1[[#This Row],[Account]]="15035",Table1[[#This Row],[Account]]="20150"),Table1[[#This Row],[Vendor ID]]=""),1,"")</f>
        <v/>
      </c>
      <c r="AE220" s="15"/>
      <c r="AF220" s="15"/>
      <c r="AG220" s="15"/>
      <c r="AH220" s="46" t="str">
        <f>IF(Table1[[#This Row],[Posting Date]]&lt;&gt;"","GJ-"&amp;CountryID,"")</f>
        <v/>
      </c>
      <c r="AI220" s="59" t="str">
        <f>IF(Table1[[#This Row],[Posting Date]]&lt;&gt;"",Table1[[#This Row],[Posting Date]],"")</f>
        <v/>
      </c>
      <c r="AJ220" s="46"/>
      <c r="AK220" s="46" t="str">
        <f>IF(Table1[[#This Row],[Description]]&lt;&gt;"",Table1[[#This Row],[Description]],"")</f>
        <v/>
      </c>
      <c r="AL220" s="46" t="str">
        <f>IF(Table1[[#This Row],[Posting Date]]&lt;&gt;"",Table1[[#This Row],[Reference Number]],"")</f>
        <v/>
      </c>
      <c r="AM220" s="46" t="str">
        <f>TRIM(Table1[[#This Row],[Line '#]])</f>
        <v/>
      </c>
      <c r="AN220" s="46" t="str">
        <f>TRIM(Table1[[#This Row],[Account]])</f>
        <v/>
      </c>
      <c r="AO220" s="46" t="str">
        <f>IF(Table1[[#This Row],[Posting Date]]&lt;&gt;"",$D$5,"")</f>
        <v/>
      </c>
      <c r="AP220" s="46" t="str">
        <f>TRIM(Table1[[#This Row],[Departments-Prgrams]])</f>
        <v/>
      </c>
      <c r="AQ220" s="46" t="str">
        <f>TRIM(Table1[[#This Row],[Grant]])</f>
        <v/>
      </c>
      <c r="AR220" s="46" t="str">
        <f>TRIM(Table1[[#This Row],[Staff ID]])</f>
        <v/>
      </c>
      <c r="AS220" s="46" t="str">
        <f>IF(TRIM(Table1[[#This Row],[Budget Code]])=0,"",TRIM(Table1[[#This Row],[Budget Code]]))</f>
        <v/>
      </c>
      <c r="AT220" s="46" t="str">
        <f>IF(Table1[[#This Row],[Line Description]]&lt;&gt;"",Table1[[#This Row],[Line Description]],"")</f>
        <v/>
      </c>
      <c r="AU220" s="46" t="str">
        <f>IF(Table1[[#This Row],[Cur_Amount Debit]]&gt;0,ROUND(Table1[[#This Row],[Cur_Amount Debit]],2),"")</f>
        <v/>
      </c>
      <c r="AV220" s="46" t="str">
        <f>IF(Table1[[#This Row],[Cur_Amount Credit]]&gt;0,ROUND(Table1[[#This Row],[Cur_Amount Credit]],2),"")</f>
        <v/>
      </c>
      <c r="AW220" s="46" t="str">
        <f>LEFT(Table1[[#This Row],[Cur]],3)</f>
        <v/>
      </c>
      <c r="AX220" s="59"/>
      <c r="AY220" s="46"/>
      <c r="AZ220" s="46" t="str">
        <f>IF(Table1[[#This Row],[Cur]]&lt;&gt;"",IF(Table1[[#This Row],[Cur]]="USD","",ExchangeRate),"")</f>
        <v/>
      </c>
      <c r="BA220" s="46" t="str">
        <f>IF(Table1[[#This Row],[Grant]]&lt;&gt;"",VLOOKUP(Table1[[#This Row],[Grant]],Grants!B:D,3),"")</f>
        <v/>
      </c>
      <c r="BB220" s="46" t="str">
        <f>TRIM(Table1[[#This Row],[Vendor ID]])</f>
        <v/>
      </c>
      <c r="BC220">
        <f>IF(Table1[[#This Row],[Reference Number]]=Q219,BC219,BC219+1)</f>
        <v>2</v>
      </c>
    </row>
    <row r="221" spans="1:55" ht="11.25" hidden="1" customHeight="1">
      <c r="A221" s="1"/>
      <c r="B221" s="88" t="str">
        <f>IF(Table1[[#This Row],[Posting Date]]&lt;&gt;"",IF(Table1[[#This Row],[Reference Number]]=Q220,B220+1,1),"")</f>
        <v/>
      </c>
      <c r="C221" s="61"/>
      <c r="D221" s="61"/>
      <c r="E221" s="218"/>
      <c r="F221" s="143" t="str">
        <f>IFERROR(IF(VLOOKUP(Table1[[#This Row],[Budget Code Description]],Dimentions!$X$6:$AC$132,2,FALSE)="","",VLOOKUP(Table1[[#This Row],[Budget Code Description]],Dimentions!$X$6:$AC$132,2,FALSE)),"")</f>
        <v/>
      </c>
      <c r="G221" s="143" t="str">
        <f>IFERROR(VLOOKUP(Table1[[#This Row],[Budget Code Description]],Dimentions!$X$6:$AC$132,3,FALSE),"")</f>
        <v/>
      </c>
      <c r="H221" s="64" t="str">
        <f>IFERROR(VLOOKUP(Table1[[#This Row],[Account]],Dimentions!$S$6:$V$233,2,FALSE),"")</f>
        <v/>
      </c>
      <c r="I221" s="62">
        <f>_xlfn.NUMBERVALUE(LEFT(Table1[[#This Row],[Account]],1))</f>
        <v>0</v>
      </c>
      <c r="J221" s="62" t="str">
        <f>IFERROR(VLOOKUP(Table1[[#This Row],[Budget Code Description]],Table6[#All],7,FALSE),"")</f>
        <v/>
      </c>
      <c r="K221" s="143" t="str">
        <f>IFERROR(VLOOKUP(Table1[[#This Row],[Budget Code Description]],Table6[#All],8,FALSE),"")</f>
        <v/>
      </c>
      <c r="L221" s="63"/>
      <c r="M221" s="65" t="str">
        <f>IFERROR(VLOOKUP(Table1[[#This Row],[Staff ID]],Table2[],2,FALSE),"")</f>
        <v/>
      </c>
      <c r="N221" s="211" t="str">
        <f>IFERROR(IF(VLOOKUP(Table1[[#This Row],[Budget Code Description]],Dimentions!$X$6:$AC$97,4,FALSE)="","",VLOOKUP(Table1[[#This Row],[Budget Code Description]],Dimentions!$X$6:$AC$97,4,FALSE)),"")</f>
        <v/>
      </c>
      <c r="O221" s="65" t="str">
        <f>IFERROR(VLOOKUP(Table1[[#This Row],[Vendor ID]],Table549[],2,FALSE),"")</f>
        <v/>
      </c>
      <c r="P221" s="63"/>
      <c r="Q221" s="143" t="str">
        <f>IF(Table1[[#This Row],[Posting Date]]&lt;&gt;"",$D$9,"")</f>
        <v/>
      </c>
      <c r="R221" s="159" t="str">
        <f>IF(Table1[[#This Row],[Posting Date]]&lt;&gt;"",$D$10,"")</f>
        <v/>
      </c>
      <c r="S221" s="66"/>
      <c r="T221" s="63"/>
      <c r="U221" s="67"/>
      <c r="V221" s="67"/>
      <c r="W221" s="67" t="str">
        <f t="shared" si="3"/>
        <v/>
      </c>
      <c r="X221" s="161" t="str">
        <f>IF(E221="","",(IF(Table1[[#This Row],[Cur]]="USD",Table1[[#This Row],[Cur_Amount Debit]],Table1[[#This Row],[Cur_Amount Debit]]/Table1[[#This Row],[Exchange Rate]])))</f>
        <v/>
      </c>
      <c r="Y221" s="161" t="str">
        <f>IF(E221="","",(IF(Table1[[#This Row],[Cur]]="USD",Table1[[#This Row],[Cur_Amount Credit]],Table1[[#This Row],[Cur_Amount Credit]]/ExchangeRate)))</f>
        <v/>
      </c>
      <c r="Z221" s="203" t="str">
        <f>IF(E221="","",(Table1[[#This Row],[Debit USD]]-Table1[[#This Row],[Credit USD]]))</f>
        <v/>
      </c>
      <c r="AA221" s="122"/>
      <c r="AB221" s="1"/>
      <c r="AC221" s="15"/>
      <c r="AD221" s="15" t="str">
        <f>IF(AND(OR(Table1[[#This Row],[Account]]="15030",Table1[[#This Row],[Account]]="15035",Table1[[#This Row],[Account]]="20150"),Table1[[#This Row],[Vendor ID]]=""),1,"")</f>
        <v/>
      </c>
      <c r="AE221" s="15"/>
      <c r="AF221" s="15"/>
      <c r="AG221" s="15"/>
      <c r="AH221" s="46" t="str">
        <f>IF(Table1[[#This Row],[Posting Date]]&lt;&gt;"","GJ-"&amp;CountryID,"")</f>
        <v/>
      </c>
      <c r="AI221" s="59" t="str">
        <f>IF(Table1[[#This Row],[Posting Date]]&lt;&gt;"",Table1[[#This Row],[Posting Date]],"")</f>
        <v/>
      </c>
      <c r="AJ221" s="46"/>
      <c r="AK221" s="46" t="str">
        <f>IF(Table1[[#This Row],[Description]]&lt;&gt;"",Table1[[#This Row],[Description]],"")</f>
        <v/>
      </c>
      <c r="AL221" s="46" t="str">
        <f>IF(Table1[[#This Row],[Posting Date]]&lt;&gt;"",Table1[[#This Row],[Reference Number]],"")</f>
        <v/>
      </c>
      <c r="AM221" s="46" t="str">
        <f>TRIM(Table1[[#This Row],[Line '#]])</f>
        <v/>
      </c>
      <c r="AN221" s="46" t="str">
        <f>TRIM(Table1[[#This Row],[Account]])</f>
        <v/>
      </c>
      <c r="AO221" s="46" t="str">
        <f>IF(Table1[[#This Row],[Posting Date]]&lt;&gt;"",$D$5,"")</f>
        <v/>
      </c>
      <c r="AP221" s="46" t="str">
        <f>TRIM(Table1[[#This Row],[Departments-Prgrams]])</f>
        <v/>
      </c>
      <c r="AQ221" s="46" t="str">
        <f>TRIM(Table1[[#This Row],[Grant]])</f>
        <v/>
      </c>
      <c r="AR221" s="46" t="str">
        <f>TRIM(Table1[[#This Row],[Staff ID]])</f>
        <v/>
      </c>
      <c r="AS221" s="46" t="str">
        <f>IF(TRIM(Table1[[#This Row],[Budget Code]])=0,"",TRIM(Table1[[#This Row],[Budget Code]]))</f>
        <v/>
      </c>
      <c r="AT221" s="46" t="str">
        <f>IF(Table1[[#This Row],[Line Description]]&lt;&gt;"",Table1[[#This Row],[Line Description]],"")</f>
        <v/>
      </c>
      <c r="AU221" s="46" t="str">
        <f>IF(Table1[[#This Row],[Cur_Amount Debit]]&gt;0,ROUND(Table1[[#This Row],[Cur_Amount Debit]],2),"")</f>
        <v/>
      </c>
      <c r="AV221" s="46" t="str">
        <f>IF(Table1[[#This Row],[Cur_Amount Credit]]&gt;0,ROUND(Table1[[#This Row],[Cur_Amount Credit]],2),"")</f>
        <v/>
      </c>
      <c r="AW221" s="46" t="str">
        <f>LEFT(Table1[[#This Row],[Cur]],3)</f>
        <v/>
      </c>
      <c r="AX221" s="59"/>
      <c r="AY221" s="46"/>
      <c r="AZ221" s="46" t="str">
        <f>IF(Table1[[#This Row],[Cur]]&lt;&gt;"",IF(Table1[[#This Row],[Cur]]="USD","",ExchangeRate),"")</f>
        <v/>
      </c>
      <c r="BA221" s="46" t="str">
        <f>IF(Table1[[#This Row],[Grant]]&lt;&gt;"",VLOOKUP(Table1[[#This Row],[Grant]],Grants!B:D,3),"")</f>
        <v/>
      </c>
      <c r="BB221" s="46" t="str">
        <f>TRIM(Table1[[#This Row],[Vendor ID]])</f>
        <v/>
      </c>
      <c r="BC221">
        <f>IF(Table1[[#This Row],[Reference Number]]=Q220,BC220,BC220+1)</f>
        <v>2</v>
      </c>
    </row>
    <row r="222" spans="1:55" ht="11.25" hidden="1" customHeight="1">
      <c r="A222" s="1"/>
      <c r="B222" s="88" t="str">
        <f>IF(Table1[[#This Row],[Posting Date]]&lt;&gt;"",IF(Table1[[#This Row],[Reference Number]]=Q221,B221+1,1),"")</f>
        <v/>
      </c>
      <c r="C222" s="61"/>
      <c r="D222" s="61"/>
      <c r="E222" s="218"/>
      <c r="F222" s="143" t="str">
        <f>IFERROR(IF(VLOOKUP(Table1[[#This Row],[Budget Code Description]],Dimentions!$X$6:$AC$132,2,FALSE)="","",VLOOKUP(Table1[[#This Row],[Budget Code Description]],Dimentions!$X$6:$AC$132,2,FALSE)),"")</f>
        <v/>
      </c>
      <c r="G222" s="143" t="str">
        <f>IFERROR(VLOOKUP(Table1[[#This Row],[Budget Code Description]],Dimentions!$X$6:$AC$132,3,FALSE),"")</f>
        <v/>
      </c>
      <c r="H222" s="64" t="str">
        <f>IFERROR(VLOOKUP(Table1[[#This Row],[Account]],Dimentions!$S$6:$V$233,2,FALSE),"")</f>
        <v/>
      </c>
      <c r="I222" s="62">
        <f>_xlfn.NUMBERVALUE(LEFT(Table1[[#This Row],[Account]],1))</f>
        <v>0</v>
      </c>
      <c r="J222" s="62" t="str">
        <f>IFERROR(VLOOKUP(Table1[[#This Row],[Budget Code Description]],Table6[#All],7,FALSE),"")</f>
        <v/>
      </c>
      <c r="K222" s="143" t="str">
        <f>IFERROR(VLOOKUP(Table1[[#This Row],[Budget Code Description]],Table6[#All],8,FALSE),"")</f>
        <v/>
      </c>
      <c r="L222" s="63"/>
      <c r="M222" s="65" t="str">
        <f>IFERROR(VLOOKUP(Table1[[#This Row],[Staff ID]],Table2[],2,FALSE),"")</f>
        <v/>
      </c>
      <c r="N222" s="211" t="str">
        <f>IFERROR(IF(VLOOKUP(Table1[[#This Row],[Budget Code Description]],Dimentions!$X$6:$AC$97,4,FALSE)="","",VLOOKUP(Table1[[#This Row],[Budget Code Description]],Dimentions!$X$6:$AC$97,4,FALSE)),"")</f>
        <v/>
      </c>
      <c r="O222" s="65" t="str">
        <f>IFERROR(VLOOKUP(Table1[[#This Row],[Vendor ID]],Table549[],2,FALSE),"")</f>
        <v/>
      </c>
      <c r="P222" s="63"/>
      <c r="Q222" s="143" t="str">
        <f>IF(Table1[[#This Row],[Posting Date]]&lt;&gt;"",$D$9,"")</f>
        <v/>
      </c>
      <c r="R222" s="159" t="str">
        <f>IF(Table1[[#This Row],[Posting Date]]&lt;&gt;"",$D$10,"")</f>
        <v/>
      </c>
      <c r="S222" s="66"/>
      <c r="T222" s="63"/>
      <c r="U222" s="67"/>
      <c r="V222" s="67"/>
      <c r="W222" s="67" t="str">
        <f t="shared" si="3"/>
        <v/>
      </c>
      <c r="X222" s="161" t="str">
        <f>IF(E222="","",(IF(Table1[[#This Row],[Cur]]="USD",Table1[[#This Row],[Cur_Amount Debit]],Table1[[#This Row],[Cur_Amount Debit]]/Table1[[#This Row],[Exchange Rate]])))</f>
        <v/>
      </c>
      <c r="Y222" s="161" t="str">
        <f>IF(E222="","",(IF(Table1[[#This Row],[Cur]]="USD",Table1[[#This Row],[Cur_Amount Credit]],Table1[[#This Row],[Cur_Amount Credit]]/ExchangeRate)))</f>
        <v/>
      </c>
      <c r="Z222" s="203" t="str">
        <f>IF(E222="","",(Table1[[#This Row],[Debit USD]]-Table1[[#This Row],[Credit USD]]))</f>
        <v/>
      </c>
      <c r="AA222" s="122"/>
      <c r="AB222" s="1"/>
      <c r="AC222" s="15"/>
      <c r="AD222" s="15" t="str">
        <f>IF(AND(OR(Table1[[#This Row],[Account]]="15030",Table1[[#This Row],[Account]]="15035",Table1[[#This Row],[Account]]="20150"),Table1[[#This Row],[Vendor ID]]=""),1,"")</f>
        <v/>
      </c>
      <c r="AE222" s="15"/>
      <c r="AF222" s="15"/>
      <c r="AG222" s="15"/>
      <c r="AH222" s="46" t="str">
        <f>IF(Table1[[#This Row],[Posting Date]]&lt;&gt;"","GJ-"&amp;CountryID,"")</f>
        <v/>
      </c>
      <c r="AI222" s="59" t="str">
        <f>IF(Table1[[#This Row],[Posting Date]]&lt;&gt;"",Table1[[#This Row],[Posting Date]],"")</f>
        <v/>
      </c>
      <c r="AJ222" s="46"/>
      <c r="AK222" s="46" t="str">
        <f>IF(Table1[[#This Row],[Description]]&lt;&gt;"",Table1[[#This Row],[Description]],"")</f>
        <v/>
      </c>
      <c r="AL222" s="46" t="str">
        <f>IF(Table1[[#This Row],[Posting Date]]&lt;&gt;"",Table1[[#This Row],[Reference Number]],"")</f>
        <v/>
      </c>
      <c r="AM222" s="46" t="str">
        <f>TRIM(Table1[[#This Row],[Line '#]])</f>
        <v/>
      </c>
      <c r="AN222" s="46" t="str">
        <f>TRIM(Table1[[#This Row],[Account]])</f>
        <v/>
      </c>
      <c r="AO222" s="46" t="str">
        <f>IF(Table1[[#This Row],[Posting Date]]&lt;&gt;"",$D$5,"")</f>
        <v/>
      </c>
      <c r="AP222" s="46" t="str">
        <f>TRIM(Table1[[#This Row],[Departments-Prgrams]])</f>
        <v/>
      </c>
      <c r="AQ222" s="46" t="str">
        <f>TRIM(Table1[[#This Row],[Grant]])</f>
        <v/>
      </c>
      <c r="AR222" s="46" t="str">
        <f>TRIM(Table1[[#This Row],[Staff ID]])</f>
        <v/>
      </c>
      <c r="AS222" s="46" t="str">
        <f>IF(TRIM(Table1[[#This Row],[Budget Code]])=0,"",TRIM(Table1[[#This Row],[Budget Code]]))</f>
        <v/>
      </c>
      <c r="AT222" s="46" t="str">
        <f>IF(Table1[[#This Row],[Line Description]]&lt;&gt;"",Table1[[#This Row],[Line Description]],"")</f>
        <v/>
      </c>
      <c r="AU222" s="46" t="str">
        <f>IF(Table1[[#This Row],[Cur_Amount Debit]]&gt;0,ROUND(Table1[[#This Row],[Cur_Amount Debit]],2),"")</f>
        <v/>
      </c>
      <c r="AV222" s="46" t="str">
        <f>IF(Table1[[#This Row],[Cur_Amount Credit]]&gt;0,ROUND(Table1[[#This Row],[Cur_Amount Credit]],2),"")</f>
        <v/>
      </c>
      <c r="AW222" s="46" t="str">
        <f>LEFT(Table1[[#This Row],[Cur]],3)</f>
        <v/>
      </c>
      <c r="AX222" s="59"/>
      <c r="AY222" s="46"/>
      <c r="AZ222" s="46" t="str">
        <f>IF(Table1[[#This Row],[Cur]]&lt;&gt;"",IF(Table1[[#This Row],[Cur]]="USD","",ExchangeRate),"")</f>
        <v/>
      </c>
      <c r="BA222" s="46" t="str">
        <f>IF(Table1[[#This Row],[Grant]]&lt;&gt;"",VLOOKUP(Table1[[#This Row],[Grant]],Grants!B:D,3),"")</f>
        <v/>
      </c>
      <c r="BB222" s="46" t="str">
        <f>TRIM(Table1[[#This Row],[Vendor ID]])</f>
        <v/>
      </c>
      <c r="BC222">
        <f>IF(Table1[[#This Row],[Reference Number]]=Q221,BC221,BC221+1)</f>
        <v>2</v>
      </c>
    </row>
    <row r="223" spans="1:55" ht="11.25" hidden="1" customHeight="1">
      <c r="A223" s="1"/>
      <c r="B223" s="88" t="str">
        <f>IF(Table1[[#This Row],[Posting Date]]&lt;&gt;"",IF(Table1[[#This Row],[Reference Number]]=Q222,B222+1,1),"")</f>
        <v/>
      </c>
      <c r="C223" s="61"/>
      <c r="D223" s="61"/>
      <c r="E223" s="218"/>
      <c r="F223" s="143" t="str">
        <f>IFERROR(IF(VLOOKUP(Table1[[#This Row],[Budget Code Description]],Dimentions!$X$6:$AC$132,2,FALSE)="","",VLOOKUP(Table1[[#This Row],[Budget Code Description]],Dimentions!$X$6:$AC$132,2,FALSE)),"")</f>
        <v/>
      </c>
      <c r="G223" s="143" t="str">
        <f>IFERROR(VLOOKUP(Table1[[#This Row],[Budget Code Description]],Dimentions!$X$6:$AC$132,3,FALSE),"")</f>
        <v/>
      </c>
      <c r="H223" s="64" t="str">
        <f>IFERROR(VLOOKUP(Table1[[#This Row],[Account]],Dimentions!$S$6:$V$233,2,FALSE),"")</f>
        <v/>
      </c>
      <c r="I223" s="62">
        <f>_xlfn.NUMBERVALUE(LEFT(Table1[[#This Row],[Account]],1))</f>
        <v>0</v>
      </c>
      <c r="J223" s="62" t="str">
        <f>IFERROR(VLOOKUP(Table1[[#This Row],[Budget Code Description]],Table6[#All],7,FALSE),"")</f>
        <v/>
      </c>
      <c r="K223" s="143" t="str">
        <f>IFERROR(VLOOKUP(Table1[[#This Row],[Budget Code Description]],Table6[#All],8,FALSE),"")</f>
        <v/>
      </c>
      <c r="L223" s="63"/>
      <c r="M223" s="65" t="str">
        <f>IFERROR(VLOOKUP(Table1[[#This Row],[Staff ID]],Table2[],2,FALSE),"")</f>
        <v/>
      </c>
      <c r="N223" s="211" t="str">
        <f>IFERROR(IF(VLOOKUP(Table1[[#This Row],[Budget Code Description]],Dimentions!$X$6:$AC$97,4,FALSE)="","",VLOOKUP(Table1[[#This Row],[Budget Code Description]],Dimentions!$X$6:$AC$97,4,FALSE)),"")</f>
        <v/>
      </c>
      <c r="O223" s="65" t="str">
        <f>IFERROR(VLOOKUP(Table1[[#This Row],[Vendor ID]],Table549[],2,FALSE),"")</f>
        <v/>
      </c>
      <c r="P223" s="63"/>
      <c r="Q223" s="143" t="str">
        <f>IF(Table1[[#This Row],[Posting Date]]&lt;&gt;"",$D$9,"")</f>
        <v/>
      </c>
      <c r="R223" s="159" t="str">
        <f>IF(Table1[[#This Row],[Posting Date]]&lt;&gt;"",$D$10,"")</f>
        <v/>
      </c>
      <c r="S223" s="66"/>
      <c r="T223" s="63"/>
      <c r="U223" s="67"/>
      <c r="V223" s="67"/>
      <c r="W223" s="67" t="str">
        <f t="shared" si="3"/>
        <v/>
      </c>
      <c r="X223" s="161" t="str">
        <f>IF(E223="","",(IF(Table1[[#This Row],[Cur]]="USD",Table1[[#This Row],[Cur_Amount Debit]],Table1[[#This Row],[Cur_Amount Debit]]/Table1[[#This Row],[Exchange Rate]])))</f>
        <v/>
      </c>
      <c r="Y223" s="161" t="str">
        <f>IF(E223="","",(IF(Table1[[#This Row],[Cur]]="USD",Table1[[#This Row],[Cur_Amount Credit]],Table1[[#This Row],[Cur_Amount Credit]]/ExchangeRate)))</f>
        <v/>
      </c>
      <c r="Z223" s="203" t="str">
        <f>IF(E223="","",(Table1[[#This Row],[Debit USD]]-Table1[[#This Row],[Credit USD]]))</f>
        <v/>
      </c>
      <c r="AA223" s="122"/>
      <c r="AB223" s="1"/>
      <c r="AC223" s="15"/>
      <c r="AD223" s="15" t="str">
        <f>IF(AND(OR(Table1[[#This Row],[Account]]="15030",Table1[[#This Row],[Account]]="15035",Table1[[#This Row],[Account]]="20150"),Table1[[#This Row],[Vendor ID]]=""),1,"")</f>
        <v/>
      </c>
      <c r="AE223" s="15"/>
      <c r="AF223" s="15"/>
      <c r="AG223" s="15"/>
      <c r="AH223" s="46" t="str">
        <f>IF(Table1[[#This Row],[Posting Date]]&lt;&gt;"","GJ-"&amp;CountryID,"")</f>
        <v/>
      </c>
      <c r="AI223" s="59" t="str">
        <f>IF(Table1[[#This Row],[Posting Date]]&lt;&gt;"",Table1[[#This Row],[Posting Date]],"")</f>
        <v/>
      </c>
      <c r="AJ223" s="46"/>
      <c r="AK223" s="46" t="str">
        <f>IF(Table1[[#This Row],[Description]]&lt;&gt;"",Table1[[#This Row],[Description]],"")</f>
        <v/>
      </c>
      <c r="AL223" s="46" t="str">
        <f>IF(Table1[[#This Row],[Posting Date]]&lt;&gt;"",Table1[[#This Row],[Reference Number]],"")</f>
        <v/>
      </c>
      <c r="AM223" s="46" t="str">
        <f>TRIM(Table1[[#This Row],[Line '#]])</f>
        <v/>
      </c>
      <c r="AN223" s="46" t="str">
        <f>TRIM(Table1[[#This Row],[Account]])</f>
        <v/>
      </c>
      <c r="AO223" s="46" t="str">
        <f>IF(Table1[[#This Row],[Posting Date]]&lt;&gt;"",$D$5,"")</f>
        <v/>
      </c>
      <c r="AP223" s="46" t="str">
        <f>TRIM(Table1[[#This Row],[Departments-Prgrams]])</f>
        <v/>
      </c>
      <c r="AQ223" s="46" t="str">
        <f>TRIM(Table1[[#This Row],[Grant]])</f>
        <v/>
      </c>
      <c r="AR223" s="46" t="str">
        <f>TRIM(Table1[[#This Row],[Staff ID]])</f>
        <v/>
      </c>
      <c r="AS223" s="46" t="str">
        <f>IF(TRIM(Table1[[#This Row],[Budget Code]])=0,"",TRIM(Table1[[#This Row],[Budget Code]]))</f>
        <v/>
      </c>
      <c r="AT223" s="46" t="str">
        <f>IF(Table1[[#This Row],[Line Description]]&lt;&gt;"",Table1[[#This Row],[Line Description]],"")</f>
        <v/>
      </c>
      <c r="AU223" s="46" t="str">
        <f>IF(Table1[[#This Row],[Cur_Amount Debit]]&gt;0,ROUND(Table1[[#This Row],[Cur_Amount Debit]],2),"")</f>
        <v/>
      </c>
      <c r="AV223" s="46" t="str">
        <f>IF(Table1[[#This Row],[Cur_Amount Credit]]&gt;0,ROUND(Table1[[#This Row],[Cur_Amount Credit]],2),"")</f>
        <v/>
      </c>
      <c r="AW223" s="46" t="str">
        <f>LEFT(Table1[[#This Row],[Cur]],3)</f>
        <v/>
      </c>
      <c r="AX223" s="59"/>
      <c r="AY223" s="46"/>
      <c r="AZ223" s="46" t="str">
        <f>IF(Table1[[#This Row],[Cur]]&lt;&gt;"",IF(Table1[[#This Row],[Cur]]="USD","",ExchangeRate),"")</f>
        <v/>
      </c>
      <c r="BA223" s="46" t="str">
        <f>IF(Table1[[#This Row],[Grant]]&lt;&gt;"",VLOOKUP(Table1[[#This Row],[Grant]],Grants!B:D,3),"")</f>
        <v/>
      </c>
      <c r="BB223" s="46" t="str">
        <f>TRIM(Table1[[#This Row],[Vendor ID]])</f>
        <v/>
      </c>
      <c r="BC223">
        <f>IF(Table1[[#This Row],[Reference Number]]=Q222,BC222,BC222+1)</f>
        <v>2</v>
      </c>
    </row>
    <row r="224" spans="1:55" ht="11.25" hidden="1" customHeight="1">
      <c r="A224" s="1"/>
      <c r="B224" s="88" t="str">
        <f>IF(Table1[[#This Row],[Posting Date]]&lt;&gt;"",IF(Table1[[#This Row],[Reference Number]]=Q223,B223+1,1),"")</f>
        <v/>
      </c>
      <c r="C224" s="61"/>
      <c r="D224" s="61"/>
      <c r="E224" s="218"/>
      <c r="F224" s="143" t="str">
        <f>IFERROR(IF(VLOOKUP(Table1[[#This Row],[Budget Code Description]],Dimentions!$X$6:$AC$132,2,FALSE)="","",VLOOKUP(Table1[[#This Row],[Budget Code Description]],Dimentions!$X$6:$AC$132,2,FALSE)),"")</f>
        <v/>
      </c>
      <c r="G224" s="143" t="str">
        <f>IFERROR(VLOOKUP(Table1[[#This Row],[Budget Code Description]],Dimentions!$X$6:$AC$132,3,FALSE),"")</f>
        <v/>
      </c>
      <c r="H224" s="64" t="str">
        <f>IFERROR(VLOOKUP(Table1[[#This Row],[Account]],Dimentions!$S$6:$V$233,2,FALSE),"")</f>
        <v/>
      </c>
      <c r="I224" s="62">
        <f>_xlfn.NUMBERVALUE(LEFT(Table1[[#This Row],[Account]],1))</f>
        <v>0</v>
      </c>
      <c r="J224" s="62" t="str">
        <f>IFERROR(VLOOKUP(Table1[[#This Row],[Budget Code Description]],Table6[#All],7,FALSE),"")</f>
        <v/>
      </c>
      <c r="K224" s="143" t="str">
        <f>IFERROR(VLOOKUP(Table1[[#This Row],[Budget Code Description]],Table6[#All],8,FALSE),"")</f>
        <v/>
      </c>
      <c r="L224" s="63"/>
      <c r="M224" s="65" t="str">
        <f>IFERROR(VLOOKUP(Table1[[#This Row],[Staff ID]],Table2[],2,FALSE),"")</f>
        <v/>
      </c>
      <c r="N224" s="211" t="str">
        <f>IFERROR(IF(VLOOKUP(Table1[[#This Row],[Budget Code Description]],Dimentions!$X$6:$AC$97,4,FALSE)="","",VLOOKUP(Table1[[#This Row],[Budget Code Description]],Dimentions!$X$6:$AC$97,4,FALSE)),"")</f>
        <v/>
      </c>
      <c r="O224" s="65" t="str">
        <f>IFERROR(VLOOKUP(Table1[[#This Row],[Vendor ID]],Table549[],2,FALSE),"")</f>
        <v/>
      </c>
      <c r="P224" s="63"/>
      <c r="Q224" s="143" t="str">
        <f>IF(Table1[[#This Row],[Posting Date]]&lt;&gt;"",$D$9,"")</f>
        <v/>
      </c>
      <c r="R224" s="159" t="str">
        <f>IF(Table1[[#This Row],[Posting Date]]&lt;&gt;"",$D$10,"")</f>
        <v/>
      </c>
      <c r="S224" s="66"/>
      <c r="T224" s="63"/>
      <c r="U224" s="67"/>
      <c r="V224" s="67"/>
      <c r="W224" s="67" t="str">
        <f t="shared" si="3"/>
        <v/>
      </c>
      <c r="X224" s="161" t="str">
        <f>IF(E224="","",(IF(Table1[[#This Row],[Cur]]="USD",Table1[[#This Row],[Cur_Amount Debit]],Table1[[#This Row],[Cur_Amount Debit]]/Table1[[#This Row],[Exchange Rate]])))</f>
        <v/>
      </c>
      <c r="Y224" s="161" t="str">
        <f>IF(E224="","",(IF(Table1[[#This Row],[Cur]]="USD",Table1[[#This Row],[Cur_Amount Credit]],Table1[[#This Row],[Cur_Amount Credit]]/ExchangeRate)))</f>
        <v/>
      </c>
      <c r="Z224" s="203" t="str">
        <f>IF(E224="","",(Table1[[#This Row],[Debit USD]]-Table1[[#This Row],[Credit USD]]))</f>
        <v/>
      </c>
      <c r="AA224" s="122"/>
      <c r="AB224" s="1"/>
      <c r="AC224" s="15"/>
      <c r="AD224" s="15" t="str">
        <f>IF(AND(OR(Table1[[#This Row],[Account]]="15030",Table1[[#This Row],[Account]]="15035",Table1[[#This Row],[Account]]="20150"),Table1[[#This Row],[Vendor ID]]=""),1,"")</f>
        <v/>
      </c>
      <c r="AE224" s="15"/>
      <c r="AF224" s="15"/>
      <c r="AG224" s="15"/>
      <c r="AH224" s="46" t="str">
        <f>IF(Table1[[#This Row],[Posting Date]]&lt;&gt;"","GJ-"&amp;CountryID,"")</f>
        <v/>
      </c>
      <c r="AI224" s="59" t="str">
        <f>IF(Table1[[#This Row],[Posting Date]]&lt;&gt;"",Table1[[#This Row],[Posting Date]],"")</f>
        <v/>
      </c>
      <c r="AJ224" s="46"/>
      <c r="AK224" s="46" t="str">
        <f>IF(Table1[[#This Row],[Description]]&lt;&gt;"",Table1[[#This Row],[Description]],"")</f>
        <v/>
      </c>
      <c r="AL224" s="46" t="str">
        <f>IF(Table1[[#This Row],[Posting Date]]&lt;&gt;"",Table1[[#This Row],[Reference Number]],"")</f>
        <v/>
      </c>
      <c r="AM224" s="46" t="str">
        <f>TRIM(Table1[[#This Row],[Line '#]])</f>
        <v/>
      </c>
      <c r="AN224" s="46" t="str">
        <f>TRIM(Table1[[#This Row],[Account]])</f>
        <v/>
      </c>
      <c r="AO224" s="46" t="str">
        <f>IF(Table1[[#This Row],[Posting Date]]&lt;&gt;"",$D$5,"")</f>
        <v/>
      </c>
      <c r="AP224" s="46" t="str">
        <f>TRIM(Table1[[#This Row],[Departments-Prgrams]])</f>
        <v/>
      </c>
      <c r="AQ224" s="46" t="str">
        <f>TRIM(Table1[[#This Row],[Grant]])</f>
        <v/>
      </c>
      <c r="AR224" s="46" t="str">
        <f>TRIM(Table1[[#This Row],[Staff ID]])</f>
        <v/>
      </c>
      <c r="AS224" s="46" t="str">
        <f>IF(TRIM(Table1[[#This Row],[Budget Code]])=0,"",TRIM(Table1[[#This Row],[Budget Code]]))</f>
        <v/>
      </c>
      <c r="AT224" s="46" t="str">
        <f>IF(Table1[[#This Row],[Line Description]]&lt;&gt;"",Table1[[#This Row],[Line Description]],"")</f>
        <v/>
      </c>
      <c r="AU224" s="46" t="str">
        <f>IF(Table1[[#This Row],[Cur_Amount Debit]]&gt;0,ROUND(Table1[[#This Row],[Cur_Amount Debit]],2),"")</f>
        <v/>
      </c>
      <c r="AV224" s="46" t="str">
        <f>IF(Table1[[#This Row],[Cur_Amount Credit]]&gt;0,ROUND(Table1[[#This Row],[Cur_Amount Credit]],2),"")</f>
        <v/>
      </c>
      <c r="AW224" s="46" t="str">
        <f>LEFT(Table1[[#This Row],[Cur]],3)</f>
        <v/>
      </c>
      <c r="AX224" s="59"/>
      <c r="AY224" s="46"/>
      <c r="AZ224" s="46" t="str">
        <f>IF(Table1[[#This Row],[Cur]]&lt;&gt;"",IF(Table1[[#This Row],[Cur]]="USD","",ExchangeRate),"")</f>
        <v/>
      </c>
      <c r="BA224" s="46" t="str">
        <f>IF(Table1[[#This Row],[Grant]]&lt;&gt;"",VLOOKUP(Table1[[#This Row],[Grant]],Grants!B:D,3),"")</f>
        <v/>
      </c>
      <c r="BB224" s="46" t="str">
        <f>TRIM(Table1[[#This Row],[Vendor ID]])</f>
        <v/>
      </c>
      <c r="BC224">
        <f>IF(Table1[[#This Row],[Reference Number]]=Q223,BC223,BC223+1)</f>
        <v>2</v>
      </c>
    </row>
    <row r="225" spans="1:55" ht="11.25" hidden="1" customHeight="1">
      <c r="A225" s="1"/>
      <c r="B225" s="88" t="str">
        <f>IF(Table1[[#This Row],[Posting Date]]&lt;&gt;"",IF(Table1[[#This Row],[Reference Number]]=Q224,B224+1,1),"")</f>
        <v/>
      </c>
      <c r="C225" s="61"/>
      <c r="D225" s="61"/>
      <c r="E225" s="218"/>
      <c r="F225" s="143" t="str">
        <f>IFERROR(IF(VLOOKUP(Table1[[#This Row],[Budget Code Description]],Dimentions!$X$6:$AC$132,2,FALSE)="","",VLOOKUP(Table1[[#This Row],[Budget Code Description]],Dimentions!$X$6:$AC$132,2,FALSE)),"")</f>
        <v/>
      </c>
      <c r="G225" s="143" t="str">
        <f>IFERROR(VLOOKUP(Table1[[#This Row],[Budget Code Description]],Dimentions!$X$6:$AC$132,3,FALSE),"")</f>
        <v/>
      </c>
      <c r="H225" s="64" t="str">
        <f>IFERROR(VLOOKUP(Table1[[#This Row],[Account]],Dimentions!$S$6:$V$233,2,FALSE),"")</f>
        <v/>
      </c>
      <c r="I225" s="62">
        <f>_xlfn.NUMBERVALUE(LEFT(Table1[[#This Row],[Account]],1))</f>
        <v>0</v>
      </c>
      <c r="J225" s="62" t="str">
        <f>IFERROR(VLOOKUP(Table1[[#This Row],[Budget Code Description]],Table6[#All],7,FALSE),"")</f>
        <v/>
      </c>
      <c r="K225" s="143" t="str">
        <f>IFERROR(VLOOKUP(Table1[[#This Row],[Budget Code Description]],Table6[#All],8,FALSE),"")</f>
        <v/>
      </c>
      <c r="L225" s="63"/>
      <c r="M225" s="65" t="str">
        <f>IFERROR(VLOOKUP(Table1[[#This Row],[Staff ID]],Table2[],2,FALSE),"")</f>
        <v/>
      </c>
      <c r="N225" s="211" t="str">
        <f>IFERROR(IF(VLOOKUP(Table1[[#This Row],[Budget Code Description]],Dimentions!$X$6:$AC$97,4,FALSE)="","",VLOOKUP(Table1[[#This Row],[Budget Code Description]],Dimentions!$X$6:$AC$97,4,FALSE)),"")</f>
        <v/>
      </c>
      <c r="O225" s="65" t="str">
        <f>IFERROR(VLOOKUP(Table1[[#This Row],[Vendor ID]],Table549[],2,FALSE),"")</f>
        <v/>
      </c>
      <c r="P225" s="63"/>
      <c r="Q225" s="143" t="str">
        <f>IF(Table1[[#This Row],[Posting Date]]&lt;&gt;"",$D$9,"")</f>
        <v/>
      </c>
      <c r="R225" s="159" t="str">
        <f>IF(Table1[[#This Row],[Posting Date]]&lt;&gt;"",$D$10,"")</f>
        <v/>
      </c>
      <c r="S225" s="66"/>
      <c r="T225" s="63"/>
      <c r="U225" s="67"/>
      <c r="V225" s="67"/>
      <c r="W225" s="67" t="str">
        <f t="shared" si="3"/>
        <v/>
      </c>
      <c r="X225" s="161" t="str">
        <f>IF(E225="","",(IF(Table1[[#This Row],[Cur]]="USD",Table1[[#This Row],[Cur_Amount Debit]],Table1[[#This Row],[Cur_Amount Debit]]/Table1[[#This Row],[Exchange Rate]])))</f>
        <v/>
      </c>
      <c r="Y225" s="161" t="str">
        <f>IF(E225="","",(IF(Table1[[#This Row],[Cur]]="USD",Table1[[#This Row],[Cur_Amount Credit]],Table1[[#This Row],[Cur_Amount Credit]]/ExchangeRate)))</f>
        <v/>
      </c>
      <c r="Z225" s="203" t="str">
        <f>IF(E225="","",(Table1[[#This Row],[Debit USD]]-Table1[[#This Row],[Credit USD]]))</f>
        <v/>
      </c>
      <c r="AA225" s="122"/>
      <c r="AB225" s="1"/>
      <c r="AC225" s="15"/>
      <c r="AD225" s="15" t="str">
        <f>IF(AND(OR(Table1[[#This Row],[Account]]="15030",Table1[[#This Row],[Account]]="15035",Table1[[#This Row],[Account]]="20150"),Table1[[#This Row],[Vendor ID]]=""),1,"")</f>
        <v/>
      </c>
      <c r="AE225" s="15"/>
      <c r="AF225" s="15"/>
      <c r="AG225" s="15"/>
      <c r="AH225" s="46" t="str">
        <f>IF(Table1[[#This Row],[Posting Date]]&lt;&gt;"","GJ-"&amp;CountryID,"")</f>
        <v/>
      </c>
      <c r="AI225" s="59" t="str">
        <f>IF(Table1[[#This Row],[Posting Date]]&lt;&gt;"",Table1[[#This Row],[Posting Date]],"")</f>
        <v/>
      </c>
      <c r="AJ225" s="46"/>
      <c r="AK225" s="46" t="str">
        <f>IF(Table1[[#This Row],[Description]]&lt;&gt;"",Table1[[#This Row],[Description]],"")</f>
        <v/>
      </c>
      <c r="AL225" s="46" t="str">
        <f>IF(Table1[[#This Row],[Posting Date]]&lt;&gt;"",Table1[[#This Row],[Reference Number]],"")</f>
        <v/>
      </c>
      <c r="AM225" s="46" t="str">
        <f>TRIM(Table1[[#This Row],[Line '#]])</f>
        <v/>
      </c>
      <c r="AN225" s="46" t="str">
        <f>TRIM(Table1[[#This Row],[Account]])</f>
        <v/>
      </c>
      <c r="AO225" s="46" t="str">
        <f>IF(Table1[[#This Row],[Posting Date]]&lt;&gt;"",$D$5,"")</f>
        <v/>
      </c>
      <c r="AP225" s="46" t="str">
        <f>TRIM(Table1[[#This Row],[Departments-Prgrams]])</f>
        <v/>
      </c>
      <c r="AQ225" s="46" t="str">
        <f>TRIM(Table1[[#This Row],[Grant]])</f>
        <v/>
      </c>
      <c r="AR225" s="46" t="str">
        <f>TRIM(Table1[[#This Row],[Staff ID]])</f>
        <v/>
      </c>
      <c r="AS225" s="46" t="str">
        <f>IF(TRIM(Table1[[#This Row],[Budget Code]])=0,"",TRIM(Table1[[#This Row],[Budget Code]]))</f>
        <v/>
      </c>
      <c r="AT225" s="46" t="str">
        <f>IF(Table1[[#This Row],[Line Description]]&lt;&gt;"",Table1[[#This Row],[Line Description]],"")</f>
        <v/>
      </c>
      <c r="AU225" s="46" t="str">
        <f>IF(Table1[[#This Row],[Cur_Amount Debit]]&gt;0,ROUND(Table1[[#This Row],[Cur_Amount Debit]],2),"")</f>
        <v/>
      </c>
      <c r="AV225" s="46" t="str">
        <f>IF(Table1[[#This Row],[Cur_Amount Credit]]&gt;0,ROUND(Table1[[#This Row],[Cur_Amount Credit]],2),"")</f>
        <v/>
      </c>
      <c r="AW225" s="46" t="str">
        <f>LEFT(Table1[[#This Row],[Cur]],3)</f>
        <v/>
      </c>
      <c r="AX225" s="59"/>
      <c r="AY225" s="46"/>
      <c r="AZ225" s="46" t="str">
        <f>IF(Table1[[#This Row],[Cur]]&lt;&gt;"",IF(Table1[[#This Row],[Cur]]="USD","",ExchangeRate),"")</f>
        <v/>
      </c>
      <c r="BA225" s="46" t="str">
        <f>IF(Table1[[#This Row],[Grant]]&lt;&gt;"",VLOOKUP(Table1[[#This Row],[Grant]],Grants!B:D,3),"")</f>
        <v/>
      </c>
      <c r="BB225" s="46" t="str">
        <f>TRIM(Table1[[#This Row],[Vendor ID]])</f>
        <v/>
      </c>
      <c r="BC225">
        <f>IF(Table1[[#This Row],[Reference Number]]=Q224,BC224,BC224+1)</f>
        <v>2</v>
      </c>
    </row>
    <row r="226" spans="1:55" ht="11.25" hidden="1" customHeight="1">
      <c r="A226" s="1"/>
      <c r="B226" s="88" t="str">
        <f>IF(Table1[[#This Row],[Posting Date]]&lt;&gt;"",IF(Table1[[#This Row],[Reference Number]]=Q225,B225+1,1),"")</f>
        <v/>
      </c>
      <c r="C226" s="61"/>
      <c r="D226" s="61"/>
      <c r="E226" s="218"/>
      <c r="F226" s="143" t="str">
        <f>IFERROR(IF(VLOOKUP(Table1[[#This Row],[Budget Code Description]],Dimentions!$X$6:$AC$132,2,FALSE)="","",VLOOKUP(Table1[[#This Row],[Budget Code Description]],Dimentions!$X$6:$AC$132,2,FALSE)),"")</f>
        <v/>
      </c>
      <c r="G226" s="143" t="str">
        <f>IFERROR(VLOOKUP(Table1[[#This Row],[Budget Code Description]],Dimentions!$X$6:$AC$132,3,FALSE),"")</f>
        <v/>
      </c>
      <c r="H226" s="64" t="str">
        <f>IFERROR(VLOOKUP(Table1[[#This Row],[Account]],Dimentions!$S$6:$V$233,2,FALSE),"")</f>
        <v/>
      </c>
      <c r="I226" s="62">
        <f>_xlfn.NUMBERVALUE(LEFT(Table1[[#This Row],[Account]],1))</f>
        <v>0</v>
      </c>
      <c r="J226" s="62" t="str">
        <f>IFERROR(VLOOKUP(Table1[[#This Row],[Budget Code Description]],Table6[#All],7,FALSE),"")</f>
        <v/>
      </c>
      <c r="K226" s="143" t="str">
        <f>IFERROR(VLOOKUP(Table1[[#This Row],[Budget Code Description]],Table6[#All],8,FALSE),"")</f>
        <v/>
      </c>
      <c r="L226" s="63"/>
      <c r="M226" s="65" t="str">
        <f>IFERROR(VLOOKUP(Table1[[#This Row],[Staff ID]],Table2[],2,FALSE),"")</f>
        <v/>
      </c>
      <c r="N226" s="211" t="str">
        <f>IFERROR(IF(VLOOKUP(Table1[[#This Row],[Budget Code Description]],Dimentions!$X$6:$AC$97,4,FALSE)="","",VLOOKUP(Table1[[#This Row],[Budget Code Description]],Dimentions!$X$6:$AC$97,4,FALSE)),"")</f>
        <v/>
      </c>
      <c r="O226" s="65" t="str">
        <f>IFERROR(VLOOKUP(Table1[[#This Row],[Vendor ID]],Table549[],2,FALSE),"")</f>
        <v/>
      </c>
      <c r="P226" s="63"/>
      <c r="Q226" s="143" t="str">
        <f>IF(Table1[[#This Row],[Posting Date]]&lt;&gt;"",$D$9,"")</f>
        <v/>
      </c>
      <c r="R226" s="159" t="str">
        <f>IF(Table1[[#This Row],[Posting Date]]&lt;&gt;"",$D$10,"")</f>
        <v/>
      </c>
      <c r="S226" s="66"/>
      <c r="T226" s="63"/>
      <c r="U226" s="67"/>
      <c r="V226" s="67"/>
      <c r="W226" s="67" t="str">
        <f t="shared" si="3"/>
        <v/>
      </c>
      <c r="X226" s="161" t="str">
        <f>IF(E226="","",(IF(Table1[[#This Row],[Cur]]="USD",Table1[[#This Row],[Cur_Amount Debit]],Table1[[#This Row],[Cur_Amount Debit]]/Table1[[#This Row],[Exchange Rate]])))</f>
        <v/>
      </c>
      <c r="Y226" s="161" t="str">
        <f>IF(E226="","",(IF(Table1[[#This Row],[Cur]]="USD",Table1[[#This Row],[Cur_Amount Credit]],Table1[[#This Row],[Cur_Amount Credit]]/ExchangeRate)))</f>
        <v/>
      </c>
      <c r="Z226" s="203" t="str">
        <f>IF(E226="","",(Table1[[#This Row],[Debit USD]]-Table1[[#This Row],[Credit USD]]))</f>
        <v/>
      </c>
      <c r="AA226" s="122"/>
      <c r="AB226" s="1"/>
      <c r="AC226" s="15"/>
      <c r="AD226" s="15" t="str">
        <f>IF(AND(OR(Table1[[#This Row],[Account]]="15030",Table1[[#This Row],[Account]]="15035",Table1[[#This Row],[Account]]="20150"),Table1[[#This Row],[Vendor ID]]=""),1,"")</f>
        <v/>
      </c>
      <c r="AE226" s="15"/>
      <c r="AF226" s="15"/>
      <c r="AG226" s="15"/>
      <c r="AH226" s="46" t="str">
        <f>IF(Table1[[#This Row],[Posting Date]]&lt;&gt;"","GJ-"&amp;CountryID,"")</f>
        <v/>
      </c>
      <c r="AI226" s="59" t="str">
        <f>IF(Table1[[#This Row],[Posting Date]]&lt;&gt;"",Table1[[#This Row],[Posting Date]],"")</f>
        <v/>
      </c>
      <c r="AJ226" s="46"/>
      <c r="AK226" s="46" t="str">
        <f>IF(Table1[[#This Row],[Description]]&lt;&gt;"",Table1[[#This Row],[Description]],"")</f>
        <v/>
      </c>
      <c r="AL226" s="46" t="str">
        <f>IF(Table1[[#This Row],[Posting Date]]&lt;&gt;"",Table1[[#This Row],[Reference Number]],"")</f>
        <v/>
      </c>
      <c r="AM226" s="46" t="str">
        <f>TRIM(Table1[[#This Row],[Line '#]])</f>
        <v/>
      </c>
      <c r="AN226" s="46" t="str">
        <f>TRIM(Table1[[#This Row],[Account]])</f>
        <v/>
      </c>
      <c r="AO226" s="46" t="str">
        <f>IF(Table1[[#This Row],[Posting Date]]&lt;&gt;"",$D$5,"")</f>
        <v/>
      </c>
      <c r="AP226" s="46" t="str">
        <f>TRIM(Table1[[#This Row],[Departments-Prgrams]])</f>
        <v/>
      </c>
      <c r="AQ226" s="46" t="str">
        <f>TRIM(Table1[[#This Row],[Grant]])</f>
        <v/>
      </c>
      <c r="AR226" s="46" t="str">
        <f>TRIM(Table1[[#This Row],[Staff ID]])</f>
        <v/>
      </c>
      <c r="AS226" s="46" t="str">
        <f>IF(TRIM(Table1[[#This Row],[Budget Code]])=0,"",TRIM(Table1[[#This Row],[Budget Code]]))</f>
        <v/>
      </c>
      <c r="AT226" s="46" t="str">
        <f>IF(Table1[[#This Row],[Line Description]]&lt;&gt;"",Table1[[#This Row],[Line Description]],"")</f>
        <v/>
      </c>
      <c r="AU226" s="46" t="str">
        <f>IF(Table1[[#This Row],[Cur_Amount Debit]]&gt;0,ROUND(Table1[[#This Row],[Cur_Amount Debit]],2),"")</f>
        <v/>
      </c>
      <c r="AV226" s="46" t="str">
        <f>IF(Table1[[#This Row],[Cur_Amount Credit]]&gt;0,ROUND(Table1[[#This Row],[Cur_Amount Credit]],2),"")</f>
        <v/>
      </c>
      <c r="AW226" s="46" t="str">
        <f>LEFT(Table1[[#This Row],[Cur]],3)</f>
        <v/>
      </c>
      <c r="AX226" s="59"/>
      <c r="AY226" s="46"/>
      <c r="AZ226" s="46" t="str">
        <f>IF(Table1[[#This Row],[Cur]]&lt;&gt;"",IF(Table1[[#This Row],[Cur]]="USD","",ExchangeRate),"")</f>
        <v/>
      </c>
      <c r="BA226" s="46" t="str">
        <f>IF(Table1[[#This Row],[Grant]]&lt;&gt;"",VLOOKUP(Table1[[#This Row],[Grant]],Grants!B:D,3),"")</f>
        <v/>
      </c>
      <c r="BB226" s="46" t="str">
        <f>TRIM(Table1[[#This Row],[Vendor ID]])</f>
        <v/>
      </c>
      <c r="BC226">
        <f>IF(Table1[[#This Row],[Reference Number]]=Q225,BC225,BC225+1)</f>
        <v>2</v>
      </c>
    </row>
    <row r="227" spans="1:55" ht="11.25" hidden="1" customHeight="1">
      <c r="A227" s="1"/>
      <c r="B227" s="88" t="str">
        <f>IF(Table1[[#This Row],[Posting Date]]&lt;&gt;"",IF(Table1[[#This Row],[Reference Number]]=Q226,B226+1,1),"")</f>
        <v/>
      </c>
      <c r="C227" s="61"/>
      <c r="D227" s="61"/>
      <c r="E227" s="218"/>
      <c r="F227" s="143" t="str">
        <f>IFERROR(IF(VLOOKUP(Table1[[#This Row],[Budget Code Description]],Dimentions!$X$6:$AC$132,2,FALSE)="","",VLOOKUP(Table1[[#This Row],[Budget Code Description]],Dimentions!$X$6:$AC$132,2,FALSE)),"")</f>
        <v/>
      </c>
      <c r="G227" s="143" t="str">
        <f>IFERROR(VLOOKUP(Table1[[#This Row],[Budget Code Description]],Dimentions!$X$6:$AC$132,3,FALSE),"")</f>
        <v/>
      </c>
      <c r="H227" s="64" t="str">
        <f>IFERROR(VLOOKUP(Table1[[#This Row],[Account]],Dimentions!$S$6:$V$233,2,FALSE),"")</f>
        <v/>
      </c>
      <c r="I227" s="62">
        <f>_xlfn.NUMBERVALUE(LEFT(Table1[[#This Row],[Account]],1))</f>
        <v>0</v>
      </c>
      <c r="J227" s="62" t="str">
        <f>IFERROR(VLOOKUP(Table1[[#This Row],[Budget Code Description]],Table6[#All],7,FALSE),"")</f>
        <v/>
      </c>
      <c r="K227" s="143" t="str">
        <f>IFERROR(VLOOKUP(Table1[[#This Row],[Budget Code Description]],Table6[#All],8,FALSE),"")</f>
        <v/>
      </c>
      <c r="L227" s="63"/>
      <c r="M227" s="65" t="str">
        <f>IFERROR(VLOOKUP(Table1[[#This Row],[Staff ID]],Table2[],2,FALSE),"")</f>
        <v/>
      </c>
      <c r="N227" s="211" t="str">
        <f>IFERROR(IF(VLOOKUP(Table1[[#This Row],[Budget Code Description]],Dimentions!$X$6:$AC$97,4,FALSE)="","",VLOOKUP(Table1[[#This Row],[Budget Code Description]],Dimentions!$X$6:$AC$97,4,FALSE)),"")</f>
        <v/>
      </c>
      <c r="O227" s="65" t="str">
        <f>IFERROR(VLOOKUP(Table1[[#This Row],[Vendor ID]],Table549[],2,FALSE),"")</f>
        <v/>
      </c>
      <c r="P227" s="63"/>
      <c r="Q227" s="143" t="str">
        <f>IF(Table1[[#This Row],[Posting Date]]&lt;&gt;"",$D$9,"")</f>
        <v/>
      </c>
      <c r="R227" s="159" t="str">
        <f>IF(Table1[[#This Row],[Posting Date]]&lt;&gt;"",$D$10,"")</f>
        <v/>
      </c>
      <c r="S227" s="66"/>
      <c r="T227" s="63"/>
      <c r="U227" s="67"/>
      <c r="V227" s="67"/>
      <c r="W227" s="67" t="str">
        <f t="shared" si="3"/>
        <v/>
      </c>
      <c r="X227" s="161" t="str">
        <f>IF(E227="","",(IF(Table1[[#This Row],[Cur]]="USD",Table1[[#This Row],[Cur_Amount Debit]],Table1[[#This Row],[Cur_Amount Debit]]/Table1[[#This Row],[Exchange Rate]])))</f>
        <v/>
      </c>
      <c r="Y227" s="161" t="str">
        <f>IF(E227="","",(IF(Table1[[#This Row],[Cur]]="USD",Table1[[#This Row],[Cur_Amount Credit]],Table1[[#This Row],[Cur_Amount Credit]]/ExchangeRate)))</f>
        <v/>
      </c>
      <c r="Z227" s="203" t="str">
        <f>IF(E227="","",(Table1[[#This Row],[Debit USD]]-Table1[[#This Row],[Credit USD]]))</f>
        <v/>
      </c>
      <c r="AA227" s="122"/>
      <c r="AB227" s="1"/>
      <c r="AC227" s="15"/>
      <c r="AD227" s="15" t="str">
        <f>IF(AND(OR(Table1[[#This Row],[Account]]="15030",Table1[[#This Row],[Account]]="15035",Table1[[#This Row],[Account]]="20150"),Table1[[#This Row],[Vendor ID]]=""),1,"")</f>
        <v/>
      </c>
      <c r="AE227" s="15"/>
      <c r="AF227" s="15"/>
      <c r="AG227" s="15"/>
      <c r="AH227" s="46" t="str">
        <f>IF(Table1[[#This Row],[Posting Date]]&lt;&gt;"","GJ-"&amp;CountryID,"")</f>
        <v/>
      </c>
      <c r="AI227" s="59" t="str">
        <f>IF(Table1[[#This Row],[Posting Date]]&lt;&gt;"",Table1[[#This Row],[Posting Date]],"")</f>
        <v/>
      </c>
      <c r="AJ227" s="46"/>
      <c r="AK227" s="46" t="str">
        <f>IF(Table1[[#This Row],[Description]]&lt;&gt;"",Table1[[#This Row],[Description]],"")</f>
        <v/>
      </c>
      <c r="AL227" s="46" t="str">
        <f>IF(Table1[[#This Row],[Posting Date]]&lt;&gt;"",Table1[[#This Row],[Reference Number]],"")</f>
        <v/>
      </c>
      <c r="AM227" s="46" t="str">
        <f>TRIM(Table1[[#This Row],[Line '#]])</f>
        <v/>
      </c>
      <c r="AN227" s="46" t="str">
        <f>TRIM(Table1[[#This Row],[Account]])</f>
        <v/>
      </c>
      <c r="AO227" s="46" t="str">
        <f>IF(Table1[[#This Row],[Posting Date]]&lt;&gt;"",$D$5,"")</f>
        <v/>
      </c>
      <c r="AP227" s="46" t="str">
        <f>TRIM(Table1[[#This Row],[Departments-Prgrams]])</f>
        <v/>
      </c>
      <c r="AQ227" s="46" t="str">
        <f>TRIM(Table1[[#This Row],[Grant]])</f>
        <v/>
      </c>
      <c r="AR227" s="46" t="str">
        <f>TRIM(Table1[[#This Row],[Staff ID]])</f>
        <v/>
      </c>
      <c r="AS227" s="46" t="str">
        <f>IF(TRIM(Table1[[#This Row],[Budget Code]])=0,"",TRIM(Table1[[#This Row],[Budget Code]]))</f>
        <v/>
      </c>
      <c r="AT227" s="46" t="str">
        <f>IF(Table1[[#This Row],[Line Description]]&lt;&gt;"",Table1[[#This Row],[Line Description]],"")</f>
        <v/>
      </c>
      <c r="AU227" s="46" t="str">
        <f>IF(Table1[[#This Row],[Cur_Amount Debit]]&gt;0,ROUND(Table1[[#This Row],[Cur_Amount Debit]],2),"")</f>
        <v/>
      </c>
      <c r="AV227" s="46" t="str">
        <f>IF(Table1[[#This Row],[Cur_Amount Credit]]&gt;0,ROUND(Table1[[#This Row],[Cur_Amount Credit]],2),"")</f>
        <v/>
      </c>
      <c r="AW227" s="46" t="str">
        <f>LEFT(Table1[[#This Row],[Cur]],3)</f>
        <v/>
      </c>
      <c r="AX227" s="59"/>
      <c r="AY227" s="46"/>
      <c r="AZ227" s="46" t="str">
        <f>IF(Table1[[#This Row],[Cur]]&lt;&gt;"",IF(Table1[[#This Row],[Cur]]="USD","",ExchangeRate),"")</f>
        <v/>
      </c>
      <c r="BA227" s="46" t="str">
        <f>IF(Table1[[#This Row],[Grant]]&lt;&gt;"",VLOOKUP(Table1[[#This Row],[Grant]],Grants!B:D,3),"")</f>
        <v/>
      </c>
      <c r="BB227" s="46" t="str">
        <f>TRIM(Table1[[#This Row],[Vendor ID]])</f>
        <v/>
      </c>
      <c r="BC227">
        <f>IF(Table1[[#This Row],[Reference Number]]=Q226,BC226,BC226+1)</f>
        <v>2</v>
      </c>
    </row>
    <row r="228" spans="1:55" ht="11.25" hidden="1" customHeight="1">
      <c r="A228" s="1"/>
      <c r="B228" s="88" t="str">
        <f>IF(Table1[[#This Row],[Posting Date]]&lt;&gt;"",IF(Table1[[#This Row],[Reference Number]]=Q227,B227+1,1),"")</f>
        <v/>
      </c>
      <c r="C228" s="61"/>
      <c r="D228" s="61"/>
      <c r="E228" s="218"/>
      <c r="F228" s="143" t="str">
        <f>IFERROR(IF(VLOOKUP(Table1[[#This Row],[Budget Code Description]],Dimentions!$X$6:$AC$132,2,FALSE)="","",VLOOKUP(Table1[[#This Row],[Budget Code Description]],Dimentions!$X$6:$AC$132,2,FALSE)),"")</f>
        <v/>
      </c>
      <c r="G228" s="143" t="str">
        <f>IFERROR(VLOOKUP(Table1[[#This Row],[Budget Code Description]],Dimentions!$X$6:$AC$132,3,FALSE),"")</f>
        <v/>
      </c>
      <c r="H228" s="64" t="str">
        <f>IFERROR(VLOOKUP(Table1[[#This Row],[Account]],Dimentions!$S$6:$V$233,2,FALSE),"")</f>
        <v/>
      </c>
      <c r="I228" s="62">
        <f>_xlfn.NUMBERVALUE(LEFT(Table1[[#This Row],[Account]],1))</f>
        <v>0</v>
      </c>
      <c r="J228" s="62" t="str">
        <f>IFERROR(VLOOKUP(Table1[[#This Row],[Budget Code Description]],Table6[#All],7,FALSE),"")</f>
        <v/>
      </c>
      <c r="K228" s="143" t="str">
        <f>IFERROR(VLOOKUP(Table1[[#This Row],[Budget Code Description]],Table6[#All],8,FALSE),"")</f>
        <v/>
      </c>
      <c r="L228" s="63"/>
      <c r="M228" s="65" t="str">
        <f>IFERROR(VLOOKUP(Table1[[#This Row],[Staff ID]],Table2[],2,FALSE),"")</f>
        <v/>
      </c>
      <c r="N228" s="211" t="str">
        <f>IFERROR(IF(VLOOKUP(Table1[[#This Row],[Budget Code Description]],Dimentions!$X$6:$AC$97,4,FALSE)="","",VLOOKUP(Table1[[#This Row],[Budget Code Description]],Dimentions!$X$6:$AC$97,4,FALSE)),"")</f>
        <v/>
      </c>
      <c r="O228" s="65" t="str">
        <f>IFERROR(VLOOKUP(Table1[[#This Row],[Vendor ID]],Table549[],2,FALSE),"")</f>
        <v/>
      </c>
      <c r="P228" s="63"/>
      <c r="Q228" s="143" t="str">
        <f>IF(Table1[[#This Row],[Posting Date]]&lt;&gt;"",$D$9,"")</f>
        <v/>
      </c>
      <c r="R228" s="159" t="str">
        <f>IF(Table1[[#This Row],[Posting Date]]&lt;&gt;"",$D$10,"")</f>
        <v/>
      </c>
      <c r="S228" s="66"/>
      <c r="T228" s="63"/>
      <c r="U228" s="67"/>
      <c r="V228" s="67"/>
      <c r="W228" s="67" t="str">
        <f t="shared" si="3"/>
        <v/>
      </c>
      <c r="X228" s="161" t="str">
        <f>IF(E228="","",(IF(Table1[[#This Row],[Cur]]="USD",Table1[[#This Row],[Cur_Amount Debit]],Table1[[#This Row],[Cur_Amount Debit]]/Table1[[#This Row],[Exchange Rate]])))</f>
        <v/>
      </c>
      <c r="Y228" s="161" t="str">
        <f>IF(E228="","",(IF(Table1[[#This Row],[Cur]]="USD",Table1[[#This Row],[Cur_Amount Credit]],Table1[[#This Row],[Cur_Amount Credit]]/ExchangeRate)))</f>
        <v/>
      </c>
      <c r="Z228" s="203" t="str">
        <f>IF(E228="","",(Table1[[#This Row],[Debit USD]]-Table1[[#This Row],[Credit USD]]))</f>
        <v/>
      </c>
      <c r="AA228" s="122"/>
      <c r="AB228" s="1"/>
      <c r="AC228" s="15"/>
      <c r="AD228" s="15" t="str">
        <f>IF(AND(OR(Table1[[#This Row],[Account]]="15030",Table1[[#This Row],[Account]]="15035",Table1[[#This Row],[Account]]="20150"),Table1[[#This Row],[Vendor ID]]=""),1,"")</f>
        <v/>
      </c>
      <c r="AE228" s="15"/>
      <c r="AF228" s="15"/>
      <c r="AG228" s="15"/>
      <c r="AH228" s="46" t="str">
        <f>IF(Table1[[#This Row],[Posting Date]]&lt;&gt;"","GJ-"&amp;CountryID,"")</f>
        <v/>
      </c>
      <c r="AI228" s="59" t="str">
        <f>IF(Table1[[#This Row],[Posting Date]]&lt;&gt;"",Table1[[#This Row],[Posting Date]],"")</f>
        <v/>
      </c>
      <c r="AJ228" s="46"/>
      <c r="AK228" s="46" t="str">
        <f>IF(Table1[[#This Row],[Description]]&lt;&gt;"",Table1[[#This Row],[Description]],"")</f>
        <v/>
      </c>
      <c r="AL228" s="46" t="str">
        <f>IF(Table1[[#This Row],[Posting Date]]&lt;&gt;"",Table1[[#This Row],[Reference Number]],"")</f>
        <v/>
      </c>
      <c r="AM228" s="46" t="str">
        <f>TRIM(Table1[[#This Row],[Line '#]])</f>
        <v/>
      </c>
      <c r="AN228" s="46" t="str">
        <f>TRIM(Table1[[#This Row],[Account]])</f>
        <v/>
      </c>
      <c r="AO228" s="46" t="str">
        <f>IF(Table1[[#This Row],[Posting Date]]&lt;&gt;"",$D$5,"")</f>
        <v/>
      </c>
      <c r="AP228" s="46" t="str">
        <f>TRIM(Table1[[#This Row],[Departments-Prgrams]])</f>
        <v/>
      </c>
      <c r="AQ228" s="46" t="str">
        <f>TRIM(Table1[[#This Row],[Grant]])</f>
        <v/>
      </c>
      <c r="AR228" s="46" t="str">
        <f>TRIM(Table1[[#This Row],[Staff ID]])</f>
        <v/>
      </c>
      <c r="AS228" s="46" t="str">
        <f>IF(TRIM(Table1[[#This Row],[Budget Code]])=0,"",TRIM(Table1[[#This Row],[Budget Code]]))</f>
        <v/>
      </c>
      <c r="AT228" s="46" t="str">
        <f>IF(Table1[[#This Row],[Line Description]]&lt;&gt;"",Table1[[#This Row],[Line Description]],"")</f>
        <v/>
      </c>
      <c r="AU228" s="46" t="str">
        <f>IF(Table1[[#This Row],[Cur_Amount Debit]]&gt;0,ROUND(Table1[[#This Row],[Cur_Amount Debit]],2),"")</f>
        <v/>
      </c>
      <c r="AV228" s="46" t="str">
        <f>IF(Table1[[#This Row],[Cur_Amount Credit]]&gt;0,ROUND(Table1[[#This Row],[Cur_Amount Credit]],2),"")</f>
        <v/>
      </c>
      <c r="AW228" s="46" t="str">
        <f>LEFT(Table1[[#This Row],[Cur]],3)</f>
        <v/>
      </c>
      <c r="AX228" s="59"/>
      <c r="AY228" s="46"/>
      <c r="AZ228" s="46" t="str">
        <f>IF(Table1[[#This Row],[Cur]]&lt;&gt;"",IF(Table1[[#This Row],[Cur]]="USD","",ExchangeRate),"")</f>
        <v/>
      </c>
      <c r="BA228" s="46" t="str">
        <f>IF(Table1[[#This Row],[Grant]]&lt;&gt;"",VLOOKUP(Table1[[#This Row],[Grant]],Grants!B:D,3),"")</f>
        <v/>
      </c>
      <c r="BB228" s="46" t="str">
        <f>TRIM(Table1[[#This Row],[Vendor ID]])</f>
        <v/>
      </c>
      <c r="BC228">
        <f>IF(Table1[[#This Row],[Reference Number]]=Q227,BC227,BC227+1)</f>
        <v>2</v>
      </c>
    </row>
    <row r="229" spans="1:55" ht="11.25" hidden="1" customHeight="1">
      <c r="A229" s="1"/>
      <c r="B229" s="88" t="str">
        <f>IF(Table1[[#This Row],[Posting Date]]&lt;&gt;"",IF(Table1[[#This Row],[Reference Number]]=Q228,B228+1,1),"")</f>
        <v/>
      </c>
      <c r="C229" s="61"/>
      <c r="D229" s="61"/>
      <c r="E229" s="218"/>
      <c r="F229" s="143" t="str">
        <f>IFERROR(IF(VLOOKUP(Table1[[#This Row],[Budget Code Description]],Dimentions!$X$6:$AC$132,2,FALSE)="","",VLOOKUP(Table1[[#This Row],[Budget Code Description]],Dimentions!$X$6:$AC$132,2,FALSE)),"")</f>
        <v/>
      </c>
      <c r="G229" s="143" t="str">
        <f>IFERROR(VLOOKUP(Table1[[#This Row],[Budget Code Description]],Dimentions!$X$6:$AC$132,3,FALSE),"")</f>
        <v/>
      </c>
      <c r="H229" s="64" t="str">
        <f>IFERROR(VLOOKUP(Table1[[#This Row],[Account]],Dimentions!$S$6:$V$233,2,FALSE),"")</f>
        <v/>
      </c>
      <c r="I229" s="62">
        <f>_xlfn.NUMBERVALUE(LEFT(Table1[[#This Row],[Account]],1))</f>
        <v>0</v>
      </c>
      <c r="J229" s="62" t="str">
        <f>IFERROR(VLOOKUP(Table1[[#This Row],[Budget Code Description]],Table6[#All],7,FALSE),"")</f>
        <v/>
      </c>
      <c r="K229" s="143" t="str">
        <f>IFERROR(VLOOKUP(Table1[[#This Row],[Budget Code Description]],Table6[#All],8,FALSE),"")</f>
        <v/>
      </c>
      <c r="L229" s="63"/>
      <c r="M229" s="65" t="str">
        <f>IFERROR(VLOOKUP(Table1[[#This Row],[Staff ID]],Table2[],2,FALSE),"")</f>
        <v/>
      </c>
      <c r="N229" s="211" t="str">
        <f>IFERROR(IF(VLOOKUP(Table1[[#This Row],[Budget Code Description]],Dimentions!$X$6:$AC$97,4,FALSE)="","",VLOOKUP(Table1[[#This Row],[Budget Code Description]],Dimentions!$X$6:$AC$97,4,FALSE)),"")</f>
        <v/>
      </c>
      <c r="O229" s="65" t="str">
        <f>IFERROR(VLOOKUP(Table1[[#This Row],[Vendor ID]],Table549[],2,FALSE),"")</f>
        <v/>
      </c>
      <c r="P229" s="63"/>
      <c r="Q229" s="143" t="str">
        <f>IF(Table1[[#This Row],[Posting Date]]&lt;&gt;"",$D$9,"")</f>
        <v/>
      </c>
      <c r="R229" s="159" t="str">
        <f>IF(Table1[[#This Row],[Posting Date]]&lt;&gt;"",$D$10,"")</f>
        <v/>
      </c>
      <c r="S229" s="66"/>
      <c r="T229" s="63"/>
      <c r="U229" s="67"/>
      <c r="V229" s="67"/>
      <c r="W229" s="67" t="str">
        <f t="shared" si="3"/>
        <v/>
      </c>
      <c r="X229" s="161" t="str">
        <f>IF(E229="","",(IF(Table1[[#This Row],[Cur]]="USD",Table1[[#This Row],[Cur_Amount Debit]],Table1[[#This Row],[Cur_Amount Debit]]/Table1[[#This Row],[Exchange Rate]])))</f>
        <v/>
      </c>
      <c r="Y229" s="161" t="str">
        <f>IF(E229="","",(IF(Table1[[#This Row],[Cur]]="USD",Table1[[#This Row],[Cur_Amount Credit]],Table1[[#This Row],[Cur_Amount Credit]]/ExchangeRate)))</f>
        <v/>
      </c>
      <c r="Z229" s="203" t="str">
        <f>IF(E229="","",(Table1[[#This Row],[Debit USD]]-Table1[[#This Row],[Credit USD]]))</f>
        <v/>
      </c>
      <c r="AA229" s="122"/>
      <c r="AB229" s="1"/>
      <c r="AC229" s="15"/>
      <c r="AD229" s="15" t="str">
        <f>IF(AND(OR(Table1[[#This Row],[Account]]="15030",Table1[[#This Row],[Account]]="15035",Table1[[#This Row],[Account]]="20150"),Table1[[#This Row],[Vendor ID]]=""),1,"")</f>
        <v/>
      </c>
      <c r="AE229" s="15"/>
      <c r="AF229" s="15"/>
      <c r="AG229" s="15"/>
      <c r="AH229" s="46" t="str">
        <f>IF(Table1[[#This Row],[Posting Date]]&lt;&gt;"","GJ-"&amp;CountryID,"")</f>
        <v/>
      </c>
      <c r="AI229" s="59" t="str">
        <f>IF(Table1[[#This Row],[Posting Date]]&lt;&gt;"",Table1[[#This Row],[Posting Date]],"")</f>
        <v/>
      </c>
      <c r="AJ229" s="46"/>
      <c r="AK229" s="46" t="str">
        <f>IF(Table1[[#This Row],[Description]]&lt;&gt;"",Table1[[#This Row],[Description]],"")</f>
        <v/>
      </c>
      <c r="AL229" s="46" t="str">
        <f>IF(Table1[[#This Row],[Posting Date]]&lt;&gt;"",Table1[[#This Row],[Reference Number]],"")</f>
        <v/>
      </c>
      <c r="AM229" s="46" t="str">
        <f>TRIM(Table1[[#This Row],[Line '#]])</f>
        <v/>
      </c>
      <c r="AN229" s="46" t="str">
        <f>TRIM(Table1[[#This Row],[Account]])</f>
        <v/>
      </c>
      <c r="AO229" s="46" t="str">
        <f>IF(Table1[[#This Row],[Posting Date]]&lt;&gt;"",$D$5,"")</f>
        <v/>
      </c>
      <c r="AP229" s="46" t="str">
        <f>TRIM(Table1[[#This Row],[Departments-Prgrams]])</f>
        <v/>
      </c>
      <c r="AQ229" s="46" t="str">
        <f>TRIM(Table1[[#This Row],[Grant]])</f>
        <v/>
      </c>
      <c r="AR229" s="46" t="str">
        <f>TRIM(Table1[[#This Row],[Staff ID]])</f>
        <v/>
      </c>
      <c r="AS229" s="46" t="str">
        <f>IF(TRIM(Table1[[#This Row],[Budget Code]])=0,"",TRIM(Table1[[#This Row],[Budget Code]]))</f>
        <v/>
      </c>
      <c r="AT229" s="46" t="str">
        <f>IF(Table1[[#This Row],[Line Description]]&lt;&gt;"",Table1[[#This Row],[Line Description]],"")</f>
        <v/>
      </c>
      <c r="AU229" s="46" t="str">
        <f>IF(Table1[[#This Row],[Cur_Amount Debit]]&gt;0,ROUND(Table1[[#This Row],[Cur_Amount Debit]],2),"")</f>
        <v/>
      </c>
      <c r="AV229" s="46" t="str">
        <f>IF(Table1[[#This Row],[Cur_Amount Credit]]&gt;0,ROUND(Table1[[#This Row],[Cur_Amount Credit]],2),"")</f>
        <v/>
      </c>
      <c r="AW229" s="46" t="str">
        <f>LEFT(Table1[[#This Row],[Cur]],3)</f>
        <v/>
      </c>
      <c r="AX229" s="59"/>
      <c r="AY229" s="46"/>
      <c r="AZ229" s="46" t="str">
        <f>IF(Table1[[#This Row],[Cur]]&lt;&gt;"",IF(Table1[[#This Row],[Cur]]="USD","",ExchangeRate),"")</f>
        <v/>
      </c>
      <c r="BA229" s="46" t="str">
        <f>IF(Table1[[#This Row],[Grant]]&lt;&gt;"",VLOOKUP(Table1[[#This Row],[Grant]],Grants!B:D,3),"")</f>
        <v/>
      </c>
      <c r="BB229" s="46" t="str">
        <f>TRIM(Table1[[#This Row],[Vendor ID]])</f>
        <v/>
      </c>
      <c r="BC229">
        <f>IF(Table1[[#This Row],[Reference Number]]=Q228,BC228,BC228+1)</f>
        <v>2</v>
      </c>
    </row>
    <row r="230" spans="1:55" ht="11.25" hidden="1" customHeight="1">
      <c r="A230" s="1"/>
      <c r="B230" s="88" t="str">
        <f>IF(Table1[[#This Row],[Posting Date]]&lt;&gt;"",IF(Table1[[#This Row],[Reference Number]]=Q229,B229+1,1),"")</f>
        <v/>
      </c>
      <c r="C230" s="61"/>
      <c r="D230" s="61"/>
      <c r="E230" s="218"/>
      <c r="F230" s="143" t="str">
        <f>IFERROR(IF(VLOOKUP(Table1[[#This Row],[Budget Code Description]],Dimentions!$X$6:$AC$132,2,FALSE)="","",VLOOKUP(Table1[[#This Row],[Budget Code Description]],Dimentions!$X$6:$AC$132,2,FALSE)),"")</f>
        <v/>
      </c>
      <c r="G230" s="143" t="str">
        <f>IFERROR(VLOOKUP(Table1[[#This Row],[Budget Code Description]],Dimentions!$X$6:$AC$132,3,FALSE),"")</f>
        <v/>
      </c>
      <c r="H230" s="64" t="str">
        <f>IFERROR(VLOOKUP(Table1[[#This Row],[Account]],Dimentions!$S$6:$V$233,2,FALSE),"")</f>
        <v/>
      </c>
      <c r="I230" s="62">
        <f>_xlfn.NUMBERVALUE(LEFT(Table1[[#This Row],[Account]],1))</f>
        <v>0</v>
      </c>
      <c r="J230" s="62" t="str">
        <f>IFERROR(VLOOKUP(Table1[[#This Row],[Budget Code Description]],Table6[#All],7,FALSE),"")</f>
        <v/>
      </c>
      <c r="K230" s="143" t="str">
        <f>IFERROR(VLOOKUP(Table1[[#This Row],[Budget Code Description]],Table6[#All],8,FALSE),"")</f>
        <v/>
      </c>
      <c r="L230" s="63"/>
      <c r="M230" s="65" t="str">
        <f>IFERROR(VLOOKUP(Table1[[#This Row],[Staff ID]],Table2[],2,FALSE),"")</f>
        <v/>
      </c>
      <c r="N230" s="211" t="str">
        <f>IFERROR(IF(VLOOKUP(Table1[[#This Row],[Budget Code Description]],Dimentions!$X$6:$AC$97,4,FALSE)="","",VLOOKUP(Table1[[#This Row],[Budget Code Description]],Dimentions!$X$6:$AC$97,4,FALSE)),"")</f>
        <v/>
      </c>
      <c r="O230" s="65" t="str">
        <f>IFERROR(VLOOKUP(Table1[[#This Row],[Vendor ID]],Table549[],2,FALSE),"")</f>
        <v/>
      </c>
      <c r="P230" s="63"/>
      <c r="Q230" s="143" t="str">
        <f>IF(Table1[[#This Row],[Posting Date]]&lt;&gt;"",$D$9,"")</f>
        <v/>
      </c>
      <c r="R230" s="159" t="str">
        <f>IF(Table1[[#This Row],[Posting Date]]&lt;&gt;"",$D$10,"")</f>
        <v/>
      </c>
      <c r="S230" s="66"/>
      <c r="T230" s="63"/>
      <c r="U230" s="67"/>
      <c r="V230" s="67"/>
      <c r="W230" s="67" t="str">
        <f t="shared" si="3"/>
        <v/>
      </c>
      <c r="X230" s="161" t="str">
        <f>IF(E230="","",(IF(Table1[[#This Row],[Cur]]="USD",Table1[[#This Row],[Cur_Amount Debit]],Table1[[#This Row],[Cur_Amount Debit]]/Table1[[#This Row],[Exchange Rate]])))</f>
        <v/>
      </c>
      <c r="Y230" s="161" t="str">
        <f>IF(E230="","",(IF(Table1[[#This Row],[Cur]]="USD",Table1[[#This Row],[Cur_Amount Credit]],Table1[[#This Row],[Cur_Amount Credit]]/ExchangeRate)))</f>
        <v/>
      </c>
      <c r="Z230" s="203" t="str">
        <f>IF(E230="","",(Table1[[#This Row],[Debit USD]]-Table1[[#This Row],[Credit USD]]))</f>
        <v/>
      </c>
      <c r="AA230" s="122"/>
      <c r="AB230" s="1"/>
      <c r="AC230" s="15"/>
      <c r="AD230" s="15" t="str">
        <f>IF(AND(OR(Table1[[#This Row],[Account]]="15030",Table1[[#This Row],[Account]]="15035",Table1[[#This Row],[Account]]="20150"),Table1[[#This Row],[Vendor ID]]=""),1,"")</f>
        <v/>
      </c>
      <c r="AE230" s="15"/>
      <c r="AF230" s="15"/>
      <c r="AG230" s="15"/>
      <c r="AH230" s="46" t="str">
        <f>IF(Table1[[#This Row],[Posting Date]]&lt;&gt;"","GJ-"&amp;CountryID,"")</f>
        <v/>
      </c>
      <c r="AI230" s="59" t="str">
        <f>IF(Table1[[#This Row],[Posting Date]]&lt;&gt;"",Table1[[#This Row],[Posting Date]],"")</f>
        <v/>
      </c>
      <c r="AJ230" s="46"/>
      <c r="AK230" s="46" t="str">
        <f>IF(Table1[[#This Row],[Description]]&lt;&gt;"",Table1[[#This Row],[Description]],"")</f>
        <v/>
      </c>
      <c r="AL230" s="46" t="str">
        <f>IF(Table1[[#This Row],[Posting Date]]&lt;&gt;"",Table1[[#This Row],[Reference Number]],"")</f>
        <v/>
      </c>
      <c r="AM230" s="46" t="str">
        <f>TRIM(Table1[[#This Row],[Line '#]])</f>
        <v/>
      </c>
      <c r="AN230" s="46" t="str">
        <f>TRIM(Table1[[#This Row],[Account]])</f>
        <v/>
      </c>
      <c r="AO230" s="46" t="str">
        <f>IF(Table1[[#This Row],[Posting Date]]&lt;&gt;"",$D$5,"")</f>
        <v/>
      </c>
      <c r="AP230" s="46" t="str">
        <f>TRIM(Table1[[#This Row],[Departments-Prgrams]])</f>
        <v/>
      </c>
      <c r="AQ230" s="46" t="str">
        <f>TRIM(Table1[[#This Row],[Grant]])</f>
        <v/>
      </c>
      <c r="AR230" s="46" t="str">
        <f>TRIM(Table1[[#This Row],[Staff ID]])</f>
        <v/>
      </c>
      <c r="AS230" s="46" t="str">
        <f>IF(TRIM(Table1[[#This Row],[Budget Code]])=0,"",TRIM(Table1[[#This Row],[Budget Code]]))</f>
        <v/>
      </c>
      <c r="AT230" s="46" t="str">
        <f>IF(Table1[[#This Row],[Line Description]]&lt;&gt;"",Table1[[#This Row],[Line Description]],"")</f>
        <v/>
      </c>
      <c r="AU230" s="46" t="str">
        <f>IF(Table1[[#This Row],[Cur_Amount Debit]]&gt;0,ROUND(Table1[[#This Row],[Cur_Amount Debit]],2),"")</f>
        <v/>
      </c>
      <c r="AV230" s="46" t="str">
        <f>IF(Table1[[#This Row],[Cur_Amount Credit]]&gt;0,ROUND(Table1[[#This Row],[Cur_Amount Credit]],2),"")</f>
        <v/>
      </c>
      <c r="AW230" s="46" t="str">
        <f>LEFT(Table1[[#This Row],[Cur]],3)</f>
        <v/>
      </c>
      <c r="AX230" s="59"/>
      <c r="AY230" s="46"/>
      <c r="AZ230" s="46" t="str">
        <f>IF(Table1[[#This Row],[Cur]]&lt;&gt;"",IF(Table1[[#This Row],[Cur]]="USD","",ExchangeRate),"")</f>
        <v/>
      </c>
      <c r="BA230" s="46" t="str">
        <f>IF(Table1[[#This Row],[Grant]]&lt;&gt;"",VLOOKUP(Table1[[#This Row],[Grant]],Grants!B:D,3),"")</f>
        <v/>
      </c>
      <c r="BB230" s="46" t="str">
        <f>TRIM(Table1[[#This Row],[Vendor ID]])</f>
        <v/>
      </c>
      <c r="BC230">
        <f>IF(Table1[[#This Row],[Reference Number]]=Q229,BC229,BC229+1)</f>
        <v>2</v>
      </c>
    </row>
    <row r="231" spans="1:55" ht="11.25" hidden="1" customHeight="1">
      <c r="A231" s="1"/>
      <c r="B231" s="88" t="str">
        <f>IF(Table1[[#This Row],[Posting Date]]&lt;&gt;"",IF(Table1[[#This Row],[Reference Number]]=Q230,B230+1,1),"")</f>
        <v/>
      </c>
      <c r="C231" s="61"/>
      <c r="D231" s="61"/>
      <c r="E231" s="218"/>
      <c r="F231" s="143" t="str">
        <f>IFERROR(IF(VLOOKUP(Table1[[#This Row],[Budget Code Description]],Dimentions!$X$6:$AC$132,2,FALSE)="","",VLOOKUP(Table1[[#This Row],[Budget Code Description]],Dimentions!$X$6:$AC$132,2,FALSE)),"")</f>
        <v/>
      </c>
      <c r="G231" s="143" t="str">
        <f>IFERROR(VLOOKUP(Table1[[#This Row],[Budget Code Description]],Dimentions!$X$6:$AC$132,3,FALSE),"")</f>
        <v/>
      </c>
      <c r="H231" s="64" t="str">
        <f>IFERROR(VLOOKUP(Table1[[#This Row],[Account]],Dimentions!$S$6:$V$233,2,FALSE),"")</f>
        <v/>
      </c>
      <c r="I231" s="62">
        <f>_xlfn.NUMBERVALUE(LEFT(Table1[[#This Row],[Account]],1))</f>
        <v>0</v>
      </c>
      <c r="J231" s="62" t="str">
        <f>IFERROR(VLOOKUP(Table1[[#This Row],[Budget Code Description]],Table6[#All],7,FALSE),"")</f>
        <v/>
      </c>
      <c r="K231" s="143" t="str">
        <f>IFERROR(VLOOKUP(Table1[[#This Row],[Budget Code Description]],Table6[#All],8,FALSE),"")</f>
        <v/>
      </c>
      <c r="L231" s="63"/>
      <c r="M231" s="65" t="str">
        <f>IFERROR(VLOOKUP(Table1[[#This Row],[Staff ID]],Table2[],2,FALSE),"")</f>
        <v/>
      </c>
      <c r="N231" s="211" t="str">
        <f>IFERROR(IF(VLOOKUP(Table1[[#This Row],[Budget Code Description]],Dimentions!$X$6:$AC$97,4,FALSE)="","",VLOOKUP(Table1[[#This Row],[Budget Code Description]],Dimentions!$X$6:$AC$97,4,FALSE)),"")</f>
        <v/>
      </c>
      <c r="O231" s="65" t="str">
        <f>IFERROR(VLOOKUP(Table1[[#This Row],[Vendor ID]],Table549[],2,FALSE),"")</f>
        <v/>
      </c>
      <c r="P231" s="63"/>
      <c r="Q231" s="143" t="str">
        <f>IF(Table1[[#This Row],[Posting Date]]&lt;&gt;"",$D$9,"")</f>
        <v/>
      </c>
      <c r="R231" s="159" t="str">
        <f>IF(Table1[[#This Row],[Posting Date]]&lt;&gt;"",$D$10,"")</f>
        <v/>
      </c>
      <c r="S231" s="66"/>
      <c r="T231" s="63"/>
      <c r="U231" s="67"/>
      <c r="V231" s="67"/>
      <c r="W231" s="67" t="str">
        <f t="shared" si="3"/>
        <v/>
      </c>
      <c r="X231" s="161" t="str">
        <f>IF(E231="","",(IF(Table1[[#This Row],[Cur]]="USD",Table1[[#This Row],[Cur_Amount Debit]],Table1[[#This Row],[Cur_Amount Debit]]/Table1[[#This Row],[Exchange Rate]])))</f>
        <v/>
      </c>
      <c r="Y231" s="161" t="str">
        <f>IF(E231="","",(IF(Table1[[#This Row],[Cur]]="USD",Table1[[#This Row],[Cur_Amount Credit]],Table1[[#This Row],[Cur_Amount Credit]]/ExchangeRate)))</f>
        <v/>
      </c>
      <c r="Z231" s="203" t="str">
        <f>IF(E231="","",(Table1[[#This Row],[Debit USD]]-Table1[[#This Row],[Credit USD]]))</f>
        <v/>
      </c>
      <c r="AA231" s="122"/>
      <c r="AB231" s="1"/>
      <c r="AC231" s="15"/>
      <c r="AD231" s="15" t="str">
        <f>IF(AND(OR(Table1[[#This Row],[Account]]="15030",Table1[[#This Row],[Account]]="15035",Table1[[#This Row],[Account]]="20150"),Table1[[#This Row],[Vendor ID]]=""),1,"")</f>
        <v/>
      </c>
      <c r="AE231" s="15"/>
      <c r="AF231" s="15"/>
      <c r="AG231" s="15"/>
      <c r="AH231" s="46" t="str">
        <f>IF(Table1[[#This Row],[Posting Date]]&lt;&gt;"","GJ-"&amp;CountryID,"")</f>
        <v/>
      </c>
      <c r="AI231" s="59" t="str">
        <f>IF(Table1[[#This Row],[Posting Date]]&lt;&gt;"",Table1[[#This Row],[Posting Date]],"")</f>
        <v/>
      </c>
      <c r="AJ231" s="46"/>
      <c r="AK231" s="46" t="str">
        <f>IF(Table1[[#This Row],[Description]]&lt;&gt;"",Table1[[#This Row],[Description]],"")</f>
        <v/>
      </c>
      <c r="AL231" s="46" t="str">
        <f>IF(Table1[[#This Row],[Posting Date]]&lt;&gt;"",Table1[[#This Row],[Reference Number]],"")</f>
        <v/>
      </c>
      <c r="AM231" s="46" t="str">
        <f>TRIM(Table1[[#This Row],[Line '#]])</f>
        <v/>
      </c>
      <c r="AN231" s="46" t="str">
        <f>TRIM(Table1[[#This Row],[Account]])</f>
        <v/>
      </c>
      <c r="AO231" s="46" t="str">
        <f>IF(Table1[[#This Row],[Posting Date]]&lt;&gt;"",$D$5,"")</f>
        <v/>
      </c>
      <c r="AP231" s="46" t="str">
        <f>TRIM(Table1[[#This Row],[Departments-Prgrams]])</f>
        <v/>
      </c>
      <c r="AQ231" s="46" t="str">
        <f>TRIM(Table1[[#This Row],[Grant]])</f>
        <v/>
      </c>
      <c r="AR231" s="46" t="str">
        <f>TRIM(Table1[[#This Row],[Staff ID]])</f>
        <v/>
      </c>
      <c r="AS231" s="46" t="str">
        <f>IF(TRIM(Table1[[#This Row],[Budget Code]])=0,"",TRIM(Table1[[#This Row],[Budget Code]]))</f>
        <v/>
      </c>
      <c r="AT231" s="46" t="str">
        <f>IF(Table1[[#This Row],[Line Description]]&lt;&gt;"",Table1[[#This Row],[Line Description]],"")</f>
        <v/>
      </c>
      <c r="AU231" s="46" t="str">
        <f>IF(Table1[[#This Row],[Cur_Amount Debit]]&gt;0,ROUND(Table1[[#This Row],[Cur_Amount Debit]],2),"")</f>
        <v/>
      </c>
      <c r="AV231" s="46" t="str">
        <f>IF(Table1[[#This Row],[Cur_Amount Credit]]&gt;0,ROUND(Table1[[#This Row],[Cur_Amount Credit]],2),"")</f>
        <v/>
      </c>
      <c r="AW231" s="46" t="str">
        <f>LEFT(Table1[[#This Row],[Cur]],3)</f>
        <v/>
      </c>
      <c r="AX231" s="59"/>
      <c r="AY231" s="46"/>
      <c r="AZ231" s="46" t="str">
        <f>IF(Table1[[#This Row],[Cur]]&lt;&gt;"",IF(Table1[[#This Row],[Cur]]="USD","",ExchangeRate),"")</f>
        <v/>
      </c>
      <c r="BA231" s="46" t="str">
        <f>IF(Table1[[#This Row],[Grant]]&lt;&gt;"",VLOOKUP(Table1[[#This Row],[Grant]],Grants!B:D,3),"")</f>
        <v/>
      </c>
      <c r="BB231" s="46" t="str">
        <f>TRIM(Table1[[#This Row],[Vendor ID]])</f>
        <v/>
      </c>
      <c r="BC231">
        <f>IF(Table1[[#This Row],[Reference Number]]=Q230,BC230,BC230+1)</f>
        <v>2</v>
      </c>
    </row>
    <row r="232" spans="1:55" ht="11.25" hidden="1" customHeight="1">
      <c r="A232" s="1"/>
      <c r="B232" s="88" t="str">
        <f>IF(Table1[[#This Row],[Posting Date]]&lt;&gt;"",IF(Table1[[#This Row],[Reference Number]]=Q231,B231+1,1),"")</f>
        <v/>
      </c>
      <c r="C232" s="61"/>
      <c r="D232" s="61"/>
      <c r="E232" s="218"/>
      <c r="F232" s="143" t="str">
        <f>IFERROR(IF(VLOOKUP(Table1[[#This Row],[Budget Code Description]],Dimentions!$X$6:$AC$132,2,FALSE)="","",VLOOKUP(Table1[[#This Row],[Budget Code Description]],Dimentions!$X$6:$AC$132,2,FALSE)),"")</f>
        <v/>
      </c>
      <c r="G232" s="143" t="str">
        <f>IFERROR(VLOOKUP(Table1[[#This Row],[Budget Code Description]],Dimentions!$X$6:$AC$132,3,FALSE),"")</f>
        <v/>
      </c>
      <c r="H232" s="64" t="str">
        <f>IFERROR(VLOOKUP(Table1[[#This Row],[Account]],Dimentions!$S$6:$V$233,2,FALSE),"")</f>
        <v/>
      </c>
      <c r="I232" s="62">
        <f>_xlfn.NUMBERVALUE(LEFT(Table1[[#This Row],[Account]],1))</f>
        <v>0</v>
      </c>
      <c r="J232" s="62" t="str">
        <f>IFERROR(VLOOKUP(Table1[[#This Row],[Budget Code Description]],Table6[#All],7,FALSE),"")</f>
        <v/>
      </c>
      <c r="K232" s="143" t="str">
        <f>IFERROR(VLOOKUP(Table1[[#This Row],[Budget Code Description]],Table6[#All],8,FALSE),"")</f>
        <v/>
      </c>
      <c r="L232" s="63"/>
      <c r="M232" s="65" t="str">
        <f>IFERROR(VLOOKUP(Table1[[#This Row],[Staff ID]],Table2[],2,FALSE),"")</f>
        <v/>
      </c>
      <c r="N232" s="211" t="str">
        <f>IFERROR(IF(VLOOKUP(Table1[[#This Row],[Budget Code Description]],Dimentions!$X$6:$AC$97,4,FALSE)="","",VLOOKUP(Table1[[#This Row],[Budget Code Description]],Dimentions!$X$6:$AC$97,4,FALSE)),"")</f>
        <v/>
      </c>
      <c r="O232" s="65" t="str">
        <f>IFERROR(VLOOKUP(Table1[[#This Row],[Vendor ID]],Table549[],2,FALSE),"")</f>
        <v/>
      </c>
      <c r="P232" s="63"/>
      <c r="Q232" s="143" t="str">
        <f>IF(Table1[[#This Row],[Posting Date]]&lt;&gt;"",$D$9,"")</f>
        <v/>
      </c>
      <c r="R232" s="159" t="str">
        <f>IF(Table1[[#This Row],[Posting Date]]&lt;&gt;"",$D$10,"")</f>
        <v/>
      </c>
      <c r="S232" s="66"/>
      <c r="T232" s="63"/>
      <c r="U232" s="67"/>
      <c r="V232" s="67"/>
      <c r="W232" s="67" t="str">
        <f t="shared" si="3"/>
        <v/>
      </c>
      <c r="X232" s="161" t="str">
        <f>IF(E232="","",(IF(Table1[[#This Row],[Cur]]="USD",Table1[[#This Row],[Cur_Amount Debit]],Table1[[#This Row],[Cur_Amount Debit]]/Table1[[#This Row],[Exchange Rate]])))</f>
        <v/>
      </c>
      <c r="Y232" s="161" t="str">
        <f>IF(E232="","",(IF(Table1[[#This Row],[Cur]]="USD",Table1[[#This Row],[Cur_Amount Credit]],Table1[[#This Row],[Cur_Amount Credit]]/ExchangeRate)))</f>
        <v/>
      </c>
      <c r="Z232" s="203" t="str">
        <f>IF(E232="","",(Table1[[#This Row],[Debit USD]]-Table1[[#This Row],[Credit USD]]))</f>
        <v/>
      </c>
      <c r="AA232" s="122"/>
      <c r="AB232" s="1"/>
      <c r="AC232" s="15"/>
      <c r="AD232" s="15" t="str">
        <f>IF(AND(OR(Table1[[#This Row],[Account]]="15030",Table1[[#This Row],[Account]]="15035",Table1[[#This Row],[Account]]="20150"),Table1[[#This Row],[Vendor ID]]=""),1,"")</f>
        <v/>
      </c>
      <c r="AE232" s="15"/>
      <c r="AF232" s="15"/>
      <c r="AG232" s="15"/>
      <c r="AH232" s="46" t="str">
        <f>IF(Table1[[#This Row],[Posting Date]]&lt;&gt;"","GJ-"&amp;CountryID,"")</f>
        <v/>
      </c>
      <c r="AI232" s="59" t="str">
        <f>IF(Table1[[#This Row],[Posting Date]]&lt;&gt;"",Table1[[#This Row],[Posting Date]],"")</f>
        <v/>
      </c>
      <c r="AJ232" s="46"/>
      <c r="AK232" s="46" t="str">
        <f>IF(Table1[[#This Row],[Description]]&lt;&gt;"",Table1[[#This Row],[Description]],"")</f>
        <v/>
      </c>
      <c r="AL232" s="46" t="str">
        <f>IF(Table1[[#This Row],[Posting Date]]&lt;&gt;"",Table1[[#This Row],[Reference Number]],"")</f>
        <v/>
      </c>
      <c r="AM232" s="46" t="str">
        <f>TRIM(Table1[[#This Row],[Line '#]])</f>
        <v/>
      </c>
      <c r="AN232" s="46" t="str">
        <f>TRIM(Table1[[#This Row],[Account]])</f>
        <v/>
      </c>
      <c r="AO232" s="46" t="str">
        <f>IF(Table1[[#This Row],[Posting Date]]&lt;&gt;"",$D$5,"")</f>
        <v/>
      </c>
      <c r="AP232" s="46" t="str">
        <f>TRIM(Table1[[#This Row],[Departments-Prgrams]])</f>
        <v/>
      </c>
      <c r="AQ232" s="46" t="str">
        <f>TRIM(Table1[[#This Row],[Grant]])</f>
        <v/>
      </c>
      <c r="AR232" s="46" t="str">
        <f>TRIM(Table1[[#This Row],[Staff ID]])</f>
        <v/>
      </c>
      <c r="AS232" s="46" t="str">
        <f>IF(TRIM(Table1[[#This Row],[Budget Code]])=0,"",TRIM(Table1[[#This Row],[Budget Code]]))</f>
        <v/>
      </c>
      <c r="AT232" s="46" t="str">
        <f>IF(Table1[[#This Row],[Line Description]]&lt;&gt;"",Table1[[#This Row],[Line Description]],"")</f>
        <v/>
      </c>
      <c r="AU232" s="46" t="str">
        <f>IF(Table1[[#This Row],[Cur_Amount Debit]]&gt;0,ROUND(Table1[[#This Row],[Cur_Amount Debit]],2),"")</f>
        <v/>
      </c>
      <c r="AV232" s="46" t="str">
        <f>IF(Table1[[#This Row],[Cur_Amount Credit]]&gt;0,ROUND(Table1[[#This Row],[Cur_Amount Credit]],2),"")</f>
        <v/>
      </c>
      <c r="AW232" s="46" t="str">
        <f>LEFT(Table1[[#This Row],[Cur]],3)</f>
        <v/>
      </c>
      <c r="AX232" s="59"/>
      <c r="AY232" s="46"/>
      <c r="AZ232" s="46" t="str">
        <f>IF(Table1[[#This Row],[Cur]]&lt;&gt;"",IF(Table1[[#This Row],[Cur]]="USD","",ExchangeRate),"")</f>
        <v/>
      </c>
      <c r="BA232" s="46" t="str">
        <f>IF(Table1[[#This Row],[Grant]]&lt;&gt;"",VLOOKUP(Table1[[#This Row],[Grant]],Grants!B:D,3),"")</f>
        <v/>
      </c>
      <c r="BB232" s="46" t="str">
        <f>TRIM(Table1[[#This Row],[Vendor ID]])</f>
        <v/>
      </c>
      <c r="BC232">
        <f>IF(Table1[[#This Row],[Reference Number]]=Q231,BC231,BC231+1)</f>
        <v>2</v>
      </c>
    </row>
    <row r="233" spans="1:55" ht="11.25" hidden="1" customHeight="1">
      <c r="A233" s="1"/>
      <c r="B233" s="88" t="str">
        <f>IF(Table1[[#This Row],[Posting Date]]&lt;&gt;"",IF(Table1[[#This Row],[Reference Number]]=Q232,B232+1,1),"")</f>
        <v/>
      </c>
      <c r="C233" s="61"/>
      <c r="D233" s="61"/>
      <c r="E233" s="218"/>
      <c r="F233" s="143" t="str">
        <f>IFERROR(IF(VLOOKUP(Table1[[#This Row],[Budget Code Description]],Dimentions!$X$6:$AC$132,2,FALSE)="","",VLOOKUP(Table1[[#This Row],[Budget Code Description]],Dimentions!$X$6:$AC$132,2,FALSE)),"")</f>
        <v/>
      </c>
      <c r="G233" s="143" t="str">
        <f>IFERROR(VLOOKUP(Table1[[#This Row],[Budget Code Description]],Dimentions!$X$6:$AC$132,3,FALSE),"")</f>
        <v/>
      </c>
      <c r="H233" s="64" t="str">
        <f>IFERROR(VLOOKUP(Table1[[#This Row],[Account]],Dimentions!$S$6:$V$233,2,FALSE),"")</f>
        <v/>
      </c>
      <c r="I233" s="62">
        <f>_xlfn.NUMBERVALUE(LEFT(Table1[[#This Row],[Account]],1))</f>
        <v>0</v>
      </c>
      <c r="J233" s="62" t="str">
        <f>IFERROR(VLOOKUP(Table1[[#This Row],[Budget Code Description]],Table6[#All],7,FALSE),"")</f>
        <v/>
      </c>
      <c r="K233" s="143" t="str">
        <f>IFERROR(VLOOKUP(Table1[[#This Row],[Budget Code Description]],Table6[#All],8,FALSE),"")</f>
        <v/>
      </c>
      <c r="L233" s="63"/>
      <c r="M233" s="65" t="str">
        <f>IFERROR(VLOOKUP(Table1[[#This Row],[Staff ID]],Table2[],2,FALSE),"")</f>
        <v/>
      </c>
      <c r="N233" s="211" t="str">
        <f>IFERROR(IF(VLOOKUP(Table1[[#This Row],[Budget Code Description]],Dimentions!$X$6:$AC$97,4,FALSE)="","",VLOOKUP(Table1[[#This Row],[Budget Code Description]],Dimentions!$X$6:$AC$97,4,FALSE)),"")</f>
        <v/>
      </c>
      <c r="O233" s="65" t="str">
        <f>IFERROR(VLOOKUP(Table1[[#This Row],[Vendor ID]],Table549[],2,FALSE),"")</f>
        <v/>
      </c>
      <c r="P233" s="63"/>
      <c r="Q233" s="143" t="str">
        <f>IF(Table1[[#This Row],[Posting Date]]&lt;&gt;"",$D$9,"")</f>
        <v/>
      </c>
      <c r="R233" s="159" t="str">
        <f>IF(Table1[[#This Row],[Posting Date]]&lt;&gt;"",$D$10,"")</f>
        <v/>
      </c>
      <c r="S233" s="66"/>
      <c r="T233" s="63"/>
      <c r="U233" s="67"/>
      <c r="V233" s="67"/>
      <c r="W233" s="67" t="str">
        <f t="shared" ref="W233:W296" si="4">IF(E233="","",(ExchangeRate))</f>
        <v/>
      </c>
      <c r="X233" s="161" t="str">
        <f>IF(E233="","",(IF(Table1[[#This Row],[Cur]]="USD",Table1[[#This Row],[Cur_Amount Debit]],Table1[[#This Row],[Cur_Amount Debit]]/Table1[[#This Row],[Exchange Rate]])))</f>
        <v/>
      </c>
      <c r="Y233" s="161" t="str">
        <f>IF(E233="","",(IF(Table1[[#This Row],[Cur]]="USD",Table1[[#This Row],[Cur_Amount Credit]],Table1[[#This Row],[Cur_Amount Credit]]/ExchangeRate)))</f>
        <v/>
      </c>
      <c r="Z233" s="203" t="str">
        <f>IF(E233="","",(Table1[[#This Row],[Debit USD]]-Table1[[#This Row],[Credit USD]]))</f>
        <v/>
      </c>
      <c r="AA233" s="122"/>
      <c r="AB233" s="1"/>
      <c r="AC233" s="15"/>
      <c r="AD233" s="15" t="str">
        <f>IF(AND(OR(Table1[[#This Row],[Account]]="15030",Table1[[#This Row],[Account]]="15035",Table1[[#This Row],[Account]]="20150"),Table1[[#This Row],[Vendor ID]]=""),1,"")</f>
        <v/>
      </c>
      <c r="AE233" s="15"/>
      <c r="AF233" s="15"/>
      <c r="AG233" s="15"/>
      <c r="AH233" s="46" t="str">
        <f>IF(Table1[[#This Row],[Posting Date]]&lt;&gt;"","GJ-"&amp;CountryID,"")</f>
        <v/>
      </c>
      <c r="AI233" s="59" t="str">
        <f>IF(Table1[[#This Row],[Posting Date]]&lt;&gt;"",Table1[[#This Row],[Posting Date]],"")</f>
        <v/>
      </c>
      <c r="AJ233" s="46"/>
      <c r="AK233" s="46" t="str">
        <f>IF(Table1[[#This Row],[Description]]&lt;&gt;"",Table1[[#This Row],[Description]],"")</f>
        <v/>
      </c>
      <c r="AL233" s="46" t="str">
        <f>IF(Table1[[#This Row],[Posting Date]]&lt;&gt;"",Table1[[#This Row],[Reference Number]],"")</f>
        <v/>
      </c>
      <c r="AM233" s="46" t="str">
        <f>TRIM(Table1[[#This Row],[Line '#]])</f>
        <v/>
      </c>
      <c r="AN233" s="46" t="str">
        <f>TRIM(Table1[[#This Row],[Account]])</f>
        <v/>
      </c>
      <c r="AO233" s="46" t="str">
        <f>IF(Table1[[#This Row],[Posting Date]]&lt;&gt;"",$D$5,"")</f>
        <v/>
      </c>
      <c r="AP233" s="46" t="str">
        <f>TRIM(Table1[[#This Row],[Departments-Prgrams]])</f>
        <v/>
      </c>
      <c r="AQ233" s="46" t="str">
        <f>TRIM(Table1[[#This Row],[Grant]])</f>
        <v/>
      </c>
      <c r="AR233" s="46" t="str">
        <f>TRIM(Table1[[#This Row],[Staff ID]])</f>
        <v/>
      </c>
      <c r="AS233" s="46" t="str">
        <f>IF(TRIM(Table1[[#This Row],[Budget Code]])=0,"",TRIM(Table1[[#This Row],[Budget Code]]))</f>
        <v/>
      </c>
      <c r="AT233" s="46" t="str">
        <f>IF(Table1[[#This Row],[Line Description]]&lt;&gt;"",Table1[[#This Row],[Line Description]],"")</f>
        <v/>
      </c>
      <c r="AU233" s="46" t="str">
        <f>IF(Table1[[#This Row],[Cur_Amount Debit]]&gt;0,ROUND(Table1[[#This Row],[Cur_Amount Debit]],2),"")</f>
        <v/>
      </c>
      <c r="AV233" s="46" t="str">
        <f>IF(Table1[[#This Row],[Cur_Amount Credit]]&gt;0,ROUND(Table1[[#This Row],[Cur_Amount Credit]],2),"")</f>
        <v/>
      </c>
      <c r="AW233" s="46" t="str">
        <f>LEFT(Table1[[#This Row],[Cur]],3)</f>
        <v/>
      </c>
      <c r="AX233" s="59"/>
      <c r="AY233" s="46"/>
      <c r="AZ233" s="46" t="str">
        <f>IF(Table1[[#This Row],[Cur]]&lt;&gt;"",IF(Table1[[#This Row],[Cur]]="USD","",ExchangeRate),"")</f>
        <v/>
      </c>
      <c r="BA233" s="46" t="str">
        <f>IF(Table1[[#This Row],[Grant]]&lt;&gt;"",VLOOKUP(Table1[[#This Row],[Grant]],Grants!B:D,3),"")</f>
        <v/>
      </c>
      <c r="BB233" s="46" t="str">
        <f>TRIM(Table1[[#This Row],[Vendor ID]])</f>
        <v/>
      </c>
      <c r="BC233">
        <f>IF(Table1[[#This Row],[Reference Number]]=Q232,BC232,BC232+1)</f>
        <v>2</v>
      </c>
    </row>
    <row r="234" spans="1:55" ht="11.25" hidden="1" customHeight="1">
      <c r="A234" s="1"/>
      <c r="B234" s="88" t="str">
        <f>IF(Table1[[#This Row],[Posting Date]]&lt;&gt;"",IF(Table1[[#This Row],[Reference Number]]=Q233,B233+1,1),"")</f>
        <v/>
      </c>
      <c r="C234" s="61"/>
      <c r="D234" s="61"/>
      <c r="E234" s="218"/>
      <c r="F234" s="143" t="str">
        <f>IFERROR(IF(VLOOKUP(Table1[[#This Row],[Budget Code Description]],Dimentions!$X$6:$AC$132,2,FALSE)="","",VLOOKUP(Table1[[#This Row],[Budget Code Description]],Dimentions!$X$6:$AC$132,2,FALSE)),"")</f>
        <v/>
      </c>
      <c r="G234" s="143" t="str">
        <f>IFERROR(VLOOKUP(Table1[[#This Row],[Budget Code Description]],Dimentions!$X$6:$AC$132,3,FALSE),"")</f>
        <v/>
      </c>
      <c r="H234" s="64" t="str">
        <f>IFERROR(VLOOKUP(Table1[[#This Row],[Account]],Dimentions!$S$6:$V$233,2,FALSE),"")</f>
        <v/>
      </c>
      <c r="I234" s="62">
        <f>_xlfn.NUMBERVALUE(LEFT(Table1[[#This Row],[Account]],1))</f>
        <v>0</v>
      </c>
      <c r="J234" s="62" t="str">
        <f>IFERROR(VLOOKUP(Table1[[#This Row],[Budget Code Description]],Table6[#All],7,FALSE),"")</f>
        <v/>
      </c>
      <c r="K234" s="143" t="str">
        <f>IFERROR(VLOOKUP(Table1[[#This Row],[Budget Code Description]],Table6[#All],8,FALSE),"")</f>
        <v/>
      </c>
      <c r="L234" s="63"/>
      <c r="M234" s="65" t="str">
        <f>IFERROR(VLOOKUP(Table1[[#This Row],[Staff ID]],Table2[],2,FALSE),"")</f>
        <v/>
      </c>
      <c r="N234" s="211" t="str">
        <f>IFERROR(IF(VLOOKUP(Table1[[#This Row],[Budget Code Description]],Dimentions!$X$6:$AC$97,4,FALSE)="","",VLOOKUP(Table1[[#This Row],[Budget Code Description]],Dimentions!$X$6:$AC$97,4,FALSE)),"")</f>
        <v/>
      </c>
      <c r="O234" s="65" t="str">
        <f>IFERROR(VLOOKUP(Table1[[#This Row],[Vendor ID]],Table549[],2,FALSE),"")</f>
        <v/>
      </c>
      <c r="P234" s="63"/>
      <c r="Q234" s="143" t="str">
        <f>IF(Table1[[#This Row],[Posting Date]]&lt;&gt;"",$D$9,"")</f>
        <v/>
      </c>
      <c r="R234" s="159" t="str">
        <f>IF(Table1[[#This Row],[Posting Date]]&lt;&gt;"",$D$10,"")</f>
        <v/>
      </c>
      <c r="S234" s="66"/>
      <c r="T234" s="63"/>
      <c r="U234" s="67"/>
      <c r="V234" s="67"/>
      <c r="W234" s="67" t="str">
        <f t="shared" si="4"/>
        <v/>
      </c>
      <c r="X234" s="161" t="str">
        <f>IF(E234="","",(IF(Table1[[#This Row],[Cur]]="USD",Table1[[#This Row],[Cur_Amount Debit]],Table1[[#This Row],[Cur_Amount Debit]]/Table1[[#This Row],[Exchange Rate]])))</f>
        <v/>
      </c>
      <c r="Y234" s="161" t="str">
        <f>IF(E234="","",(IF(Table1[[#This Row],[Cur]]="USD",Table1[[#This Row],[Cur_Amount Credit]],Table1[[#This Row],[Cur_Amount Credit]]/ExchangeRate)))</f>
        <v/>
      </c>
      <c r="Z234" s="203" t="str">
        <f>IF(E234="","",(Table1[[#This Row],[Debit USD]]-Table1[[#This Row],[Credit USD]]))</f>
        <v/>
      </c>
      <c r="AA234" s="122"/>
      <c r="AB234" s="1"/>
      <c r="AC234" s="15"/>
      <c r="AD234" s="15" t="str">
        <f>IF(AND(OR(Table1[[#This Row],[Account]]="15030",Table1[[#This Row],[Account]]="15035",Table1[[#This Row],[Account]]="20150"),Table1[[#This Row],[Vendor ID]]=""),1,"")</f>
        <v/>
      </c>
      <c r="AE234" s="15"/>
      <c r="AF234" s="15"/>
      <c r="AG234" s="15"/>
      <c r="AH234" s="46" t="str">
        <f>IF(Table1[[#This Row],[Posting Date]]&lt;&gt;"","GJ-"&amp;CountryID,"")</f>
        <v/>
      </c>
      <c r="AI234" s="59" t="str">
        <f>IF(Table1[[#This Row],[Posting Date]]&lt;&gt;"",Table1[[#This Row],[Posting Date]],"")</f>
        <v/>
      </c>
      <c r="AJ234" s="46"/>
      <c r="AK234" s="46" t="str">
        <f>IF(Table1[[#This Row],[Description]]&lt;&gt;"",Table1[[#This Row],[Description]],"")</f>
        <v/>
      </c>
      <c r="AL234" s="46" t="str">
        <f>IF(Table1[[#This Row],[Posting Date]]&lt;&gt;"",Table1[[#This Row],[Reference Number]],"")</f>
        <v/>
      </c>
      <c r="AM234" s="46" t="str">
        <f>TRIM(Table1[[#This Row],[Line '#]])</f>
        <v/>
      </c>
      <c r="AN234" s="46" t="str">
        <f>TRIM(Table1[[#This Row],[Account]])</f>
        <v/>
      </c>
      <c r="AO234" s="46" t="str">
        <f>IF(Table1[[#This Row],[Posting Date]]&lt;&gt;"",$D$5,"")</f>
        <v/>
      </c>
      <c r="AP234" s="46" t="str">
        <f>TRIM(Table1[[#This Row],[Departments-Prgrams]])</f>
        <v/>
      </c>
      <c r="AQ234" s="46" t="str">
        <f>TRIM(Table1[[#This Row],[Grant]])</f>
        <v/>
      </c>
      <c r="AR234" s="46" t="str">
        <f>TRIM(Table1[[#This Row],[Staff ID]])</f>
        <v/>
      </c>
      <c r="AS234" s="46" t="str">
        <f>IF(TRIM(Table1[[#This Row],[Budget Code]])=0,"",TRIM(Table1[[#This Row],[Budget Code]]))</f>
        <v/>
      </c>
      <c r="AT234" s="46" t="str">
        <f>IF(Table1[[#This Row],[Line Description]]&lt;&gt;"",Table1[[#This Row],[Line Description]],"")</f>
        <v/>
      </c>
      <c r="AU234" s="46" t="str">
        <f>IF(Table1[[#This Row],[Cur_Amount Debit]]&gt;0,ROUND(Table1[[#This Row],[Cur_Amount Debit]],2),"")</f>
        <v/>
      </c>
      <c r="AV234" s="46" t="str">
        <f>IF(Table1[[#This Row],[Cur_Amount Credit]]&gt;0,ROUND(Table1[[#This Row],[Cur_Amount Credit]],2),"")</f>
        <v/>
      </c>
      <c r="AW234" s="46" t="str">
        <f>LEFT(Table1[[#This Row],[Cur]],3)</f>
        <v/>
      </c>
      <c r="AX234" s="59"/>
      <c r="AY234" s="46"/>
      <c r="AZ234" s="46" t="str">
        <f>IF(Table1[[#This Row],[Cur]]&lt;&gt;"",IF(Table1[[#This Row],[Cur]]="USD","",ExchangeRate),"")</f>
        <v/>
      </c>
      <c r="BA234" s="46" t="str">
        <f>IF(Table1[[#This Row],[Grant]]&lt;&gt;"",VLOOKUP(Table1[[#This Row],[Grant]],Grants!B:D,3),"")</f>
        <v/>
      </c>
      <c r="BB234" s="46" t="str">
        <f>TRIM(Table1[[#This Row],[Vendor ID]])</f>
        <v/>
      </c>
      <c r="BC234">
        <f>IF(Table1[[#This Row],[Reference Number]]=Q233,BC233,BC233+1)</f>
        <v>2</v>
      </c>
    </row>
    <row r="235" spans="1:55" ht="11.25" hidden="1" customHeight="1">
      <c r="A235" s="1"/>
      <c r="B235" s="88" t="str">
        <f>IF(Table1[[#This Row],[Posting Date]]&lt;&gt;"",IF(Table1[[#This Row],[Reference Number]]=Q234,B234+1,1),"")</f>
        <v/>
      </c>
      <c r="C235" s="61"/>
      <c r="D235" s="61"/>
      <c r="E235" s="218"/>
      <c r="F235" s="143" t="str">
        <f>IFERROR(IF(VLOOKUP(Table1[[#This Row],[Budget Code Description]],Dimentions!$X$6:$AC$132,2,FALSE)="","",VLOOKUP(Table1[[#This Row],[Budget Code Description]],Dimentions!$X$6:$AC$132,2,FALSE)),"")</f>
        <v/>
      </c>
      <c r="G235" s="143" t="str">
        <f>IFERROR(VLOOKUP(Table1[[#This Row],[Budget Code Description]],Dimentions!$X$6:$AC$132,3,FALSE),"")</f>
        <v/>
      </c>
      <c r="H235" s="64" t="str">
        <f>IFERROR(VLOOKUP(Table1[[#This Row],[Account]],Dimentions!$S$6:$V$233,2,FALSE),"")</f>
        <v/>
      </c>
      <c r="I235" s="62">
        <f>_xlfn.NUMBERVALUE(LEFT(Table1[[#This Row],[Account]],1))</f>
        <v>0</v>
      </c>
      <c r="J235" s="62" t="str">
        <f>IFERROR(VLOOKUP(Table1[[#This Row],[Budget Code Description]],Table6[#All],7,FALSE),"")</f>
        <v/>
      </c>
      <c r="K235" s="143" t="str">
        <f>IFERROR(VLOOKUP(Table1[[#This Row],[Budget Code Description]],Table6[#All],8,FALSE),"")</f>
        <v/>
      </c>
      <c r="L235" s="63"/>
      <c r="M235" s="65" t="str">
        <f>IFERROR(VLOOKUP(Table1[[#This Row],[Staff ID]],Table2[],2,FALSE),"")</f>
        <v/>
      </c>
      <c r="N235" s="211" t="str">
        <f>IFERROR(IF(VLOOKUP(Table1[[#This Row],[Budget Code Description]],Dimentions!$X$6:$AC$97,4,FALSE)="","",VLOOKUP(Table1[[#This Row],[Budget Code Description]],Dimentions!$X$6:$AC$97,4,FALSE)),"")</f>
        <v/>
      </c>
      <c r="O235" s="65" t="str">
        <f>IFERROR(VLOOKUP(Table1[[#This Row],[Vendor ID]],Table549[],2,FALSE),"")</f>
        <v/>
      </c>
      <c r="P235" s="63"/>
      <c r="Q235" s="143" t="str">
        <f>IF(Table1[[#This Row],[Posting Date]]&lt;&gt;"",$D$9,"")</f>
        <v/>
      </c>
      <c r="R235" s="159" t="str">
        <f>IF(Table1[[#This Row],[Posting Date]]&lt;&gt;"",$D$10,"")</f>
        <v/>
      </c>
      <c r="S235" s="66"/>
      <c r="T235" s="63"/>
      <c r="U235" s="67"/>
      <c r="V235" s="67"/>
      <c r="W235" s="67" t="str">
        <f t="shared" si="4"/>
        <v/>
      </c>
      <c r="X235" s="161" t="str">
        <f>IF(E235="","",(IF(Table1[[#This Row],[Cur]]="USD",Table1[[#This Row],[Cur_Amount Debit]],Table1[[#This Row],[Cur_Amount Debit]]/Table1[[#This Row],[Exchange Rate]])))</f>
        <v/>
      </c>
      <c r="Y235" s="161" t="str">
        <f>IF(E235="","",(IF(Table1[[#This Row],[Cur]]="USD",Table1[[#This Row],[Cur_Amount Credit]],Table1[[#This Row],[Cur_Amount Credit]]/ExchangeRate)))</f>
        <v/>
      </c>
      <c r="Z235" s="203" t="str">
        <f>IF(E235="","",(Table1[[#This Row],[Debit USD]]-Table1[[#This Row],[Credit USD]]))</f>
        <v/>
      </c>
      <c r="AA235" s="122"/>
      <c r="AB235" s="1"/>
      <c r="AC235" s="15"/>
      <c r="AD235" s="15" t="str">
        <f>IF(AND(OR(Table1[[#This Row],[Account]]="15030",Table1[[#This Row],[Account]]="15035",Table1[[#This Row],[Account]]="20150"),Table1[[#This Row],[Vendor ID]]=""),1,"")</f>
        <v/>
      </c>
      <c r="AE235" s="15"/>
      <c r="AF235" s="15"/>
      <c r="AG235" s="15"/>
      <c r="AH235" s="46" t="str">
        <f>IF(Table1[[#This Row],[Posting Date]]&lt;&gt;"","GJ-"&amp;CountryID,"")</f>
        <v/>
      </c>
      <c r="AI235" s="59" t="str">
        <f>IF(Table1[[#This Row],[Posting Date]]&lt;&gt;"",Table1[[#This Row],[Posting Date]],"")</f>
        <v/>
      </c>
      <c r="AJ235" s="46"/>
      <c r="AK235" s="46" t="str">
        <f>IF(Table1[[#This Row],[Description]]&lt;&gt;"",Table1[[#This Row],[Description]],"")</f>
        <v/>
      </c>
      <c r="AL235" s="46" t="str">
        <f>IF(Table1[[#This Row],[Posting Date]]&lt;&gt;"",Table1[[#This Row],[Reference Number]],"")</f>
        <v/>
      </c>
      <c r="AM235" s="46" t="str">
        <f>TRIM(Table1[[#This Row],[Line '#]])</f>
        <v/>
      </c>
      <c r="AN235" s="46" t="str">
        <f>TRIM(Table1[[#This Row],[Account]])</f>
        <v/>
      </c>
      <c r="AO235" s="46" t="str">
        <f>IF(Table1[[#This Row],[Posting Date]]&lt;&gt;"",$D$5,"")</f>
        <v/>
      </c>
      <c r="AP235" s="46" t="str">
        <f>TRIM(Table1[[#This Row],[Departments-Prgrams]])</f>
        <v/>
      </c>
      <c r="AQ235" s="46" t="str">
        <f>TRIM(Table1[[#This Row],[Grant]])</f>
        <v/>
      </c>
      <c r="AR235" s="46" t="str">
        <f>TRIM(Table1[[#This Row],[Staff ID]])</f>
        <v/>
      </c>
      <c r="AS235" s="46" t="str">
        <f>IF(TRIM(Table1[[#This Row],[Budget Code]])=0,"",TRIM(Table1[[#This Row],[Budget Code]]))</f>
        <v/>
      </c>
      <c r="AT235" s="46" t="str">
        <f>IF(Table1[[#This Row],[Line Description]]&lt;&gt;"",Table1[[#This Row],[Line Description]],"")</f>
        <v/>
      </c>
      <c r="AU235" s="46" t="str">
        <f>IF(Table1[[#This Row],[Cur_Amount Debit]]&gt;0,ROUND(Table1[[#This Row],[Cur_Amount Debit]],2),"")</f>
        <v/>
      </c>
      <c r="AV235" s="46" t="str">
        <f>IF(Table1[[#This Row],[Cur_Amount Credit]]&gt;0,ROUND(Table1[[#This Row],[Cur_Amount Credit]],2),"")</f>
        <v/>
      </c>
      <c r="AW235" s="46" t="str">
        <f>LEFT(Table1[[#This Row],[Cur]],3)</f>
        <v/>
      </c>
      <c r="AX235" s="59"/>
      <c r="AY235" s="46"/>
      <c r="AZ235" s="46" t="str">
        <f>IF(Table1[[#This Row],[Cur]]&lt;&gt;"",IF(Table1[[#This Row],[Cur]]="USD","",ExchangeRate),"")</f>
        <v/>
      </c>
      <c r="BA235" s="46" t="str">
        <f>IF(Table1[[#This Row],[Grant]]&lt;&gt;"",VLOOKUP(Table1[[#This Row],[Grant]],Grants!B:D,3),"")</f>
        <v/>
      </c>
      <c r="BB235" s="46" t="str">
        <f>TRIM(Table1[[#This Row],[Vendor ID]])</f>
        <v/>
      </c>
      <c r="BC235">
        <f>IF(Table1[[#This Row],[Reference Number]]=Q234,BC234,BC234+1)</f>
        <v>2</v>
      </c>
    </row>
    <row r="236" spans="1:55" ht="11.25" hidden="1" customHeight="1">
      <c r="A236" s="1"/>
      <c r="B236" s="88" t="str">
        <f>IF(Table1[[#This Row],[Posting Date]]&lt;&gt;"",IF(Table1[[#This Row],[Reference Number]]=Q235,B235+1,1),"")</f>
        <v/>
      </c>
      <c r="C236" s="61"/>
      <c r="D236" s="61"/>
      <c r="E236" s="218"/>
      <c r="F236" s="143" t="str">
        <f>IFERROR(IF(VLOOKUP(Table1[[#This Row],[Budget Code Description]],Dimentions!$X$6:$AC$132,2,FALSE)="","",VLOOKUP(Table1[[#This Row],[Budget Code Description]],Dimentions!$X$6:$AC$132,2,FALSE)),"")</f>
        <v/>
      </c>
      <c r="G236" s="143" t="str">
        <f>IFERROR(VLOOKUP(Table1[[#This Row],[Budget Code Description]],Dimentions!$X$6:$AC$132,3,FALSE),"")</f>
        <v/>
      </c>
      <c r="H236" s="64" t="str">
        <f>IFERROR(VLOOKUP(Table1[[#This Row],[Account]],Dimentions!$S$6:$V$233,2,FALSE),"")</f>
        <v/>
      </c>
      <c r="I236" s="62">
        <f>_xlfn.NUMBERVALUE(LEFT(Table1[[#This Row],[Account]],1))</f>
        <v>0</v>
      </c>
      <c r="J236" s="62" t="str">
        <f>IFERROR(VLOOKUP(Table1[[#This Row],[Budget Code Description]],Table6[#All],7,FALSE),"")</f>
        <v/>
      </c>
      <c r="K236" s="143" t="str">
        <f>IFERROR(VLOOKUP(Table1[[#This Row],[Budget Code Description]],Table6[#All],8,FALSE),"")</f>
        <v/>
      </c>
      <c r="L236" s="63"/>
      <c r="M236" s="65" t="str">
        <f>IFERROR(VLOOKUP(Table1[[#This Row],[Staff ID]],Table2[],2,FALSE),"")</f>
        <v/>
      </c>
      <c r="N236" s="211" t="str">
        <f>IFERROR(IF(VLOOKUP(Table1[[#This Row],[Budget Code Description]],Dimentions!$X$6:$AC$97,4,FALSE)="","",VLOOKUP(Table1[[#This Row],[Budget Code Description]],Dimentions!$X$6:$AC$97,4,FALSE)),"")</f>
        <v/>
      </c>
      <c r="O236" s="65" t="str">
        <f>IFERROR(VLOOKUP(Table1[[#This Row],[Vendor ID]],Table549[],2,FALSE),"")</f>
        <v/>
      </c>
      <c r="P236" s="63"/>
      <c r="Q236" s="143" t="str">
        <f>IF(Table1[[#This Row],[Posting Date]]&lt;&gt;"",$D$9,"")</f>
        <v/>
      </c>
      <c r="R236" s="159" t="str">
        <f>IF(Table1[[#This Row],[Posting Date]]&lt;&gt;"",$D$10,"")</f>
        <v/>
      </c>
      <c r="S236" s="66"/>
      <c r="T236" s="63"/>
      <c r="U236" s="67"/>
      <c r="V236" s="67"/>
      <c r="W236" s="67" t="str">
        <f t="shared" si="4"/>
        <v/>
      </c>
      <c r="X236" s="161" t="str">
        <f>IF(E236="","",(IF(Table1[[#This Row],[Cur]]="USD",Table1[[#This Row],[Cur_Amount Debit]],Table1[[#This Row],[Cur_Amount Debit]]/Table1[[#This Row],[Exchange Rate]])))</f>
        <v/>
      </c>
      <c r="Y236" s="161" t="str">
        <f>IF(E236="","",(IF(Table1[[#This Row],[Cur]]="USD",Table1[[#This Row],[Cur_Amount Credit]],Table1[[#This Row],[Cur_Amount Credit]]/ExchangeRate)))</f>
        <v/>
      </c>
      <c r="Z236" s="203" t="str">
        <f>IF(E236="","",(Table1[[#This Row],[Debit USD]]-Table1[[#This Row],[Credit USD]]))</f>
        <v/>
      </c>
      <c r="AA236" s="122"/>
      <c r="AB236" s="1"/>
      <c r="AC236" s="15"/>
      <c r="AD236" s="15" t="str">
        <f>IF(AND(OR(Table1[[#This Row],[Account]]="15030",Table1[[#This Row],[Account]]="15035",Table1[[#This Row],[Account]]="20150"),Table1[[#This Row],[Vendor ID]]=""),1,"")</f>
        <v/>
      </c>
      <c r="AE236" s="15"/>
      <c r="AF236" s="15"/>
      <c r="AG236" s="15"/>
      <c r="AH236" s="46" t="str">
        <f>IF(Table1[[#This Row],[Posting Date]]&lt;&gt;"","GJ-"&amp;CountryID,"")</f>
        <v/>
      </c>
      <c r="AI236" s="59" t="str">
        <f>IF(Table1[[#This Row],[Posting Date]]&lt;&gt;"",Table1[[#This Row],[Posting Date]],"")</f>
        <v/>
      </c>
      <c r="AJ236" s="46"/>
      <c r="AK236" s="46" t="str">
        <f>IF(Table1[[#This Row],[Description]]&lt;&gt;"",Table1[[#This Row],[Description]],"")</f>
        <v/>
      </c>
      <c r="AL236" s="46" t="str">
        <f>IF(Table1[[#This Row],[Posting Date]]&lt;&gt;"",Table1[[#This Row],[Reference Number]],"")</f>
        <v/>
      </c>
      <c r="AM236" s="46" t="str">
        <f>TRIM(Table1[[#This Row],[Line '#]])</f>
        <v/>
      </c>
      <c r="AN236" s="46" t="str">
        <f>TRIM(Table1[[#This Row],[Account]])</f>
        <v/>
      </c>
      <c r="AO236" s="46" t="str">
        <f>IF(Table1[[#This Row],[Posting Date]]&lt;&gt;"",$D$5,"")</f>
        <v/>
      </c>
      <c r="AP236" s="46" t="str">
        <f>TRIM(Table1[[#This Row],[Departments-Prgrams]])</f>
        <v/>
      </c>
      <c r="AQ236" s="46" t="str">
        <f>TRIM(Table1[[#This Row],[Grant]])</f>
        <v/>
      </c>
      <c r="AR236" s="46" t="str">
        <f>TRIM(Table1[[#This Row],[Staff ID]])</f>
        <v/>
      </c>
      <c r="AS236" s="46" t="str">
        <f>IF(TRIM(Table1[[#This Row],[Budget Code]])=0,"",TRIM(Table1[[#This Row],[Budget Code]]))</f>
        <v/>
      </c>
      <c r="AT236" s="46" t="str">
        <f>IF(Table1[[#This Row],[Line Description]]&lt;&gt;"",Table1[[#This Row],[Line Description]],"")</f>
        <v/>
      </c>
      <c r="AU236" s="46" t="str">
        <f>IF(Table1[[#This Row],[Cur_Amount Debit]]&gt;0,ROUND(Table1[[#This Row],[Cur_Amount Debit]],2),"")</f>
        <v/>
      </c>
      <c r="AV236" s="46" t="str">
        <f>IF(Table1[[#This Row],[Cur_Amount Credit]]&gt;0,ROUND(Table1[[#This Row],[Cur_Amount Credit]],2),"")</f>
        <v/>
      </c>
      <c r="AW236" s="46" t="str">
        <f>LEFT(Table1[[#This Row],[Cur]],3)</f>
        <v/>
      </c>
      <c r="AX236" s="59"/>
      <c r="AY236" s="46"/>
      <c r="AZ236" s="46" t="str">
        <f>IF(Table1[[#This Row],[Cur]]&lt;&gt;"",IF(Table1[[#This Row],[Cur]]="USD","",ExchangeRate),"")</f>
        <v/>
      </c>
      <c r="BA236" s="46" t="str">
        <f>IF(Table1[[#This Row],[Grant]]&lt;&gt;"",VLOOKUP(Table1[[#This Row],[Grant]],Grants!B:D,3),"")</f>
        <v/>
      </c>
      <c r="BB236" s="46" t="str">
        <f>TRIM(Table1[[#This Row],[Vendor ID]])</f>
        <v/>
      </c>
      <c r="BC236">
        <f>IF(Table1[[#This Row],[Reference Number]]=Q235,BC235,BC235+1)</f>
        <v>2</v>
      </c>
    </row>
    <row r="237" spans="1:55" ht="11.25" hidden="1" customHeight="1">
      <c r="A237" s="1"/>
      <c r="B237" s="88" t="str">
        <f>IF(Table1[[#This Row],[Posting Date]]&lt;&gt;"",IF(Table1[[#This Row],[Reference Number]]=Q236,B236+1,1),"")</f>
        <v/>
      </c>
      <c r="C237" s="61"/>
      <c r="D237" s="61"/>
      <c r="E237" s="218"/>
      <c r="F237" s="143" t="str">
        <f>IFERROR(IF(VLOOKUP(Table1[[#This Row],[Budget Code Description]],Dimentions!$X$6:$AC$132,2,FALSE)="","",VLOOKUP(Table1[[#This Row],[Budget Code Description]],Dimentions!$X$6:$AC$132,2,FALSE)),"")</f>
        <v/>
      </c>
      <c r="G237" s="143" t="str">
        <f>IFERROR(VLOOKUP(Table1[[#This Row],[Budget Code Description]],Dimentions!$X$6:$AC$132,3,FALSE),"")</f>
        <v/>
      </c>
      <c r="H237" s="64" t="str">
        <f>IFERROR(VLOOKUP(Table1[[#This Row],[Account]],Dimentions!$S$6:$V$233,2,FALSE),"")</f>
        <v/>
      </c>
      <c r="I237" s="62">
        <f>_xlfn.NUMBERVALUE(LEFT(Table1[[#This Row],[Account]],1))</f>
        <v>0</v>
      </c>
      <c r="J237" s="62" t="str">
        <f>IFERROR(VLOOKUP(Table1[[#This Row],[Budget Code Description]],Table6[#All],7,FALSE),"")</f>
        <v/>
      </c>
      <c r="K237" s="143" t="str">
        <f>IFERROR(VLOOKUP(Table1[[#This Row],[Budget Code Description]],Table6[#All],8,FALSE),"")</f>
        <v/>
      </c>
      <c r="L237" s="63"/>
      <c r="M237" s="65" t="str">
        <f>IFERROR(VLOOKUP(Table1[[#This Row],[Staff ID]],Table2[],2,FALSE),"")</f>
        <v/>
      </c>
      <c r="N237" s="211" t="str">
        <f>IFERROR(IF(VLOOKUP(Table1[[#This Row],[Budget Code Description]],Dimentions!$X$6:$AC$97,4,FALSE)="","",VLOOKUP(Table1[[#This Row],[Budget Code Description]],Dimentions!$X$6:$AC$97,4,FALSE)),"")</f>
        <v/>
      </c>
      <c r="O237" s="65" t="str">
        <f>IFERROR(VLOOKUP(Table1[[#This Row],[Vendor ID]],Table549[],2,FALSE),"")</f>
        <v/>
      </c>
      <c r="P237" s="63"/>
      <c r="Q237" s="143" t="str">
        <f>IF(Table1[[#This Row],[Posting Date]]&lt;&gt;"",$D$9,"")</f>
        <v/>
      </c>
      <c r="R237" s="159" t="str">
        <f>IF(Table1[[#This Row],[Posting Date]]&lt;&gt;"",$D$10,"")</f>
        <v/>
      </c>
      <c r="S237" s="66"/>
      <c r="T237" s="63"/>
      <c r="U237" s="67"/>
      <c r="V237" s="67"/>
      <c r="W237" s="67" t="str">
        <f t="shared" si="4"/>
        <v/>
      </c>
      <c r="X237" s="161" t="str">
        <f>IF(E237="","",(IF(Table1[[#This Row],[Cur]]="USD",Table1[[#This Row],[Cur_Amount Debit]],Table1[[#This Row],[Cur_Amount Debit]]/Table1[[#This Row],[Exchange Rate]])))</f>
        <v/>
      </c>
      <c r="Y237" s="161" t="str">
        <f>IF(E237="","",(IF(Table1[[#This Row],[Cur]]="USD",Table1[[#This Row],[Cur_Amount Credit]],Table1[[#This Row],[Cur_Amount Credit]]/ExchangeRate)))</f>
        <v/>
      </c>
      <c r="Z237" s="203" t="str">
        <f>IF(E237="","",(Table1[[#This Row],[Debit USD]]-Table1[[#This Row],[Credit USD]]))</f>
        <v/>
      </c>
      <c r="AA237" s="122"/>
      <c r="AB237" s="1"/>
      <c r="AC237" s="15"/>
      <c r="AD237" s="15" t="str">
        <f>IF(AND(OR(Table1[[#This Row],[Account]]="15030",Table1[[#This Row],[Account]]="15035",Table1[[#This Row],[Account]]="20150"),Table1[[#This Row],[Vendor ID]]=""),1,"")</f>
        <v/>
      </c>
      <c r="AE237" s="15"/>
      <c r="AF237" s="15"/>
      <c r="AG237" s="15"/>
      <c r="AH237" s="46" t="str">
        <f>IF(Table1[[#This Row],[Posting Date]]&lt;&gt;"","GJ-"&amp;CountryID,"")</f>
        <v/>
      </c>
      <c r="AI237" s="59" t="str">
        <f>IF(Table1[[#This Row],[Posting Date]]&lt;&gt;"",Table1[[#This Row],[Posting Date]],"")</f>
        <v/>
      </c>
      <c r="AJ237" s="46"/>
      <c r="AK237" s="46" t="str">
        <f>IF(Table1[[#This Row],[Description]]&lt;&gt;"",Table1[[#This Row],[Description]],"")</f>
        <v/>
      </c>
      <c r="AL237" s="46" t="str">
        <f>IF(Table1[[#This Row],[Posting Date]]&lt;&gt;"",Table1[[#This Row],[Reference Number]],"")</f>
        <v/>
      </c>
      <c r="AM237" s="46" t="str">
        <f>TRIM(Table1[[#This Row],[Line '#]])</f>
        <v/>
      </c>
      <c r="AN237" s="46" t="str">
        <f>TRIM(Table1[[#This Row],[Account]])</f>
        <v/>
      </c>
      <c r="AO237" s="46" t="str">
        <f>IF(Table1[[#This Row],[Posting Date]]&lt;&gt;"",$D$5,"")</f>
        <v/>
      </c>
      <c r="AP237" s="46" t="str">
        <f>TRIM(Table1[[#This Row],[Departments-Prgrams]])</f>
        <v/>
      </c>
      <c r="AQ237" s="46" t="str">
        <f>TRIM(Table1[[#This Row],[Grant]])</f>
        <v/>
      </c>
      <c r="AR237" s="46" t="str">
        <f>TRIM(Table1[[#This Row],[Staff ID]])</f>
        <v/>
      </c>
      <c r="AS237" s="46" t="str">
        <f>IF(TRIM(Table1[[#This Row],[Budget Code]])=0,"",TRIM(Table1[[#This Row],[Budget Code]]))</f>
        <v/>
      </c>
      <c r="AT237" s="46" t="str">
        <f>IF(Table1[[#This Row],[Line Description]]&lt;&gt;"",Table1[[#This Row],[Line Description]],"")</f>
        <v/>
      </c>
      <c r="AU237" s="46" t="str">
        <f>IF(Table1[[#This Row],[Cur_Amount Debit]]&gt;0,ROUND(Table1[[#This Row],[Cur_Amount Debit]],2),"")</f>
        <v/>
      </c>
      <c r="AV237" s="46" t="str">
        <f>IF(Table1[[#This Row],[Cur_Amount Credit]]&gt;0,ROUND(Table1[[#This Row],[Cur_Amount Credit]],2),"")</f>
        <v/>
      </c>
      <c r="AW237" s="46" t="str">
        <f>LEFT(Table1[[#This Row],[Cur]],3)</f>
        <v/>
      </c>
      <c r="AX237" s="59"/>
      <c r="AY237" s="46"/>
      <c r="AZ237" s="46" t="str">
        <f>IF(Table1[[#This Row],[Cur]]&lt;&gt;"",IF(Table1[[#This Row],[Cur]]="USD","",ExchangeRate),"")</f>
        <v/>
      </c>
      <c r="BA237" s="46" t="str">
        <f>IF(Table1[[#This Row],[Grant]]&lt;&gt;"",VLOOKUP(Table1[[#This Row],[Grant]],Grants!B:D,3),"")</f>
        <v/>
      </c>
      <c r="BB237" s="46" t="str">
        <f>TRIM(Table1[[#This Row],[Vendor ID]])</f>
        <v/>
      </c>
      <c r="BC237">
        <f>IF(Table1[[#This Row],[Reference Number]]=Q236,BC236,BC236+1)</f>
        <v>2</v>
      </c>
    </row>
    <row r="238" spans="1:55" ht="11.25" hidden="1" customHeight="1">
      <c r="A238" s="1"/>
      <c r="B238" s="88" t="str">
        <f>IF(Table1[[#This Row],[Posting Date]]&lt;&gt;"",IF(Table1[[#This Row],[Reference Number]]=Q237,B237+1,1),"")</f>
        <v/>
      </c>
      <c r="C238" s="61"/>
      <c r="D238" s="61"/>
      <c r="E238" s="218"/>
      <c r="F238" s="143" t="str">
        <f>IFERROR(IF(VLOOKUP(Table1[[#This Row],[Budget Code Description]],Dimentions!$X$6:$AC$132,2,FALSE)="","",VLOOKUP(Table1[[#This Row],[Budget Code Description]],Dimentions!$X$6:$AC$132,2,FALSE)),"")</f>
        <v/>
      </c>
      <c r="G238" s="143" t="str">
        <f>IFERROR(VLOOKUP(Table1[[#This Row],[Budget Code Description]],Dimentions!$X$6:$AC$132,3,FALSE),"")</f>
        <v/>
      </c>
      <c r="H238" s="64" t="str">
        <f>IFERROR(VLOOKUP(Table1[[#This Row],[Account]],Dimentions!$S$6:$V$233,2,FALSE),"")</f>
        <v/>
      </c>
      <c r="I238" s="62">
        <f>_xlfn.NUMBERVALUE(LEFT(Table1[[#This Row],[Account]],1))</f>
        <v>0</v>
      </c>
      <c r="J238" s="62" t="str">
        <f>IFERROR(VLOOKUP(Table1[[#This Row],[Budget Code Description]],Table6[#All],7,FALSE),"")</f>
        <v/>
      </c>
      <c r="K238" s="143" t="str">
        <f>IFERROR(VLOOKUP(Table1[[#This Row],[Budget Code Description]],Table6[#All],8,FALSE),"")</f>
        <v/>
      </c>
      <c r="L238" s="63"/>
      <c r="M238" s="65" t="str">
        <f>IFERROR(VLOOKUP(Table1[[#This Row],[Staff ID]],Table2[],2,FALSE),"")</f>
        <v/>
      </c>
      <c r="N238" s="211" t="str">
        <f>IFERROR(IF(VLOOKUP(Table1[[#This Row],[Budget Code Description]],Dimentions!$X$6:$AC$97,4,FALSE)="","",VLOOKUP(Table1[[#This Row],[Budget Code Description]],Dimentions!$X$6:$AC$97,4,FALSE)),"")</f>
        <v/>
      </c>
      <c r="O238" s="65" t="str">
        <f>IFERROR(VLOOKUP(Table1[[#This Row],[Vendor ID]],Table549[],2,FALSE),"")</f>
        <v/>
      </c>
      <c r="P238" s="63"/>
      <c r="Q238" s="143" t="str">
        <f>IF(Table1[[#This Row],[Posting Date]]&lt;&gt;"",$D$9,"")</f>
        <v/>
      </c>
      <c r="R238" s="159" t="str">
        <f>IF(Table1[[#This Row],[Posting Date]]&lt;&gt;"",$D$10,"")</f>
        <v/>
      </c>
      <c r="S238" s="66"/>
      <c r="T238" s="63"/>
      <c r="U238" s="67"/>
      <c r="V238" s="67"/>
      <c r="W238" s="67" t="str">
        <f t="shared" si="4"/>
        <v/>
      </c>
      <c r="X238" s="161" t="str">
        <f>IF(E238="","",(IF(Table1[[#This Row],[Cur]]="USD",Table1[[#This Row],[Cur_Amount Debit]],Table1[[#This Row],[Cur_Amount Debit]]/Table1[[#This Row],[Exchange Rate]])))</f>
        <v/>
      </c>
      <c r="Y238" s="161" t="str">
        <f>IF(E238="","",(IF(Table1[[#This Row],[Cur]]="USD",Table1[[#This Row],[Cur_Amount Credit]],Table1[[#This Row],[Cur_Amount Credit]]/ExchangeRate)))</f>
        <v/>
      </c>
      <c r="Z238" s="203" t="str">
        <f>IF(E238="","",(Table1[[#This Row],[Debit USD]]-Table1[[#This Row],[Credit USD]]))</f>
        <v/>
      </c>
      <c r="AA238" s="122"/>
      <c r="AB238" s="1"/>
      <c r="AC238" s="15"/>
      <c r="AD238" s="15" t="str">
        <f>IF(AND(OR(Table1[[#This Row],[Account]]="15030",Table1[[#This Row],[Account]]="15035",Table1[[#This Row],[Account]]="20150"),Table1[[#This Row],[Vendor ID]]=""),1,"")</f>
        <v/>
      </c>
      <c r="AE238" s="15"/>
      <c r="AF238" s="15"/>
      <c r="AG238" s="15"/>
      <c r="AH238" s="46" t="str">
        <f>IF(Table1[[#This Row],[Posting Date]]&lt;&gt;"","GJ-"&amp;CountryID,"")</f>
        <v/>
      </c>
      <c r="AI238" s="59" t="str">
        <f>IF(Table1[[#This Row],[Posting Date]]&lt;&gt;"",Table1[[#This Row],[Posting Date]],"")</f>
        <v/>
      </c>
      <c r="AJ238" s="46"/>
      <c r="AK238" s="46" t="str">
        <f>IF(Table1[[#This Row],[Description]]&lt;&gt;"",Table1[[#This Row],[Description]],"")</f>
        <v/>
      </c>
      <c r="AL238" s="46" t="str">
        <f>IF(Table1[[#This Row],[Posting Date]]&lt;&gt;"",Table1[[#This Row],[Reference Number]],"")</f>
        <v/>
      </c>
      <c r="AM238" s="46" t="str">
        <f>TRIM(Table1[[#This Row],[Line '#]])</f>
        <v/>
      </c>
      <c r="AN238" s="46" t="str">
        <f>TRIM(Table1[[#This Row],[Account]])</f>
        <v/>
      </c>
      <c r="AO238" s="46" t="str">
        <f>IF(Table1[[#This Row],[Posting Date]]&lt;&gt;"",$D$5,"")</f>
        <v/>
      </c>
      <c r="AP238" s="46" t="str">
        <f>TRIM(Table1[[#This Row],[Departments-Prgrams]])</f>
        <v/>
      </c>
      <c r="AQ238" s="46" t="str">
        <f>TRIM(Table1[[#This Row],[Grant]])</f>
        <v/>
      </c>
      <c r="AR238" s="46" t="str">
        <f>TRIM(Table1[[#This Row],[Staff ID]])</f>
        <v/>
      </c>
      <c r="AS238" s="46" t="str">
        <f>IF(TRIM(Table1[[#This Row],[Budget Code]])=0,"",TRIM(Table1[[#This Row],[Budget Code]]))</f>
        <v/>
      </c>
      <c r="AT238" s="46" t="str">
        <f>IF(Table1[[#This Row],[Line Description]]&lt;&gt;"",Table1[[#This Row],[Line Description]],"")</f>
        <v/>
      </c>
      <c r="AU238" s="46" t="str">
        <f>IF(Table1[[#This Row],[Cur_Amount Debit]]&gt;0,ROUND(Table1[[#This Row],[Cur_Amount Debit]],2),"")</f>
        <v/>
      </c>
      <c r="AV238" s="46" t="str">
        <f>IF(Table1[[#This Row],[Cur_Amount Credit]]&gt;0,ROUND(Table1[[#This Row],[Cur_Amount Credit]],2),"")</f>
        <v/>
      </c>
      <c r="AW238" s="46" t="str">
        <f>LEFT(Table1[[#This Row],[Cur]],3)</f>
        <v/>
      </c>
      <c r="AX238" s="59"/>
      <c r="AY238" s="46"/>
      <c r="AZ238" s="46" t="str">
        <f>IF(Table1[[#This Row],[Cur]]&lt;&gt;"",IF(Table1[[#This Row],[Cur]]="USD","",ExchangeRate),"")</f>
        <v/>
      </c>
      <c r="BA238" s="46" t="str">
        <f>IF(Table1[[#This Row],[Grant]]&lt;&gt;"",VLOOKUP(Table1[[#This Row],[Grant]],Grants!B:D,3),"")</f>
        <v/>
      </c>
      <c r="BB238" s="46" t="str">
        <f>TRIM(Table1[[#This Row],[Vendor ID]])</f>
        <v/>
      </c>
      <c r="BC238">
        <f>IF(Table1[[#This Row],[Reference Number]]=Q237,BC237,BC237+1)</f>
        <v>2</v>
      </c>
    </row>
    <row r="239" spans="1:55" ht="11.25" hidden="1" customHeight="1">
      <c r="A239" s="1"/>
      <c r="B239" s="88" t="str">
        <f>IF(Table1[[#This Row],[Posting Date]]&lt;&gt;"",IF(Table1[[#This Row],[Reference Number]]=Q238,B238+1,1),"")</f>
        <v/>
      </c>
      <c r="C239" s="61"/>
      <c r="D239" s="61"/>
      <c r="E239" s="218"/>
      <c r="F239" s="143" t="str">
        <f>IFERROR(IF(VLOOKUP(Table1[[#This Row],[Budget Code Description]],Dimentions!$X$6:$AC$132,2,FALSE)="","",VLOOKUP(Table1[[#This Row],[Budget Code Description]],Dimentions!$X$6:$AC$132,2,FALSE)),"")</f>
        <v/>
      </c>
      <c r="G239" s="143" t="str">
        <f>IFERROR(VLOOKUP(Table1[[#This Row],[Budget Code Description]],Dimentions!$X$6:$AC$132,3,FALSE),"")</f>
        <v/>
      </c>
      <c r="H239" s="64" t="str">
        <f>IFERROR(VLOOKUP(Table1[[#This Row],[Account]],Dimentions!$S$6:$V$233,2,FALSE),"")</f>
        <v/>
      </c>
      <c r="I239" s="62">
        <f>_xlfn.NUMBERVALUE(LEFT(Table1[[#This Row],[Account]],1))</f>
        <v>0</v>
      </c>
      <c r="J239" s="62" t="str">
        <f>IFERROR(VLOOKUP(Table1[[#This Row],[Budget Code Description]],Table6[#All],7,FALSE),"")</f>
        <v/>
      </c>
      <c r="K239" s="143" t="str">
        <f>IFERROR(VLOOKUP(Table1[[#This Row],[Budget Code Description]],Table6[#All],8,FALSE),"")</f>
        <v/>
      </c>
      <c r="L239" s="63"/>
      <c r="M239" s="65" t="str">
        <f>IFERROR(VLOOKUP(Table1[[#This Row],[Staff ID]],Table2[],2,FALSE),"")</f>
        <v/>
      </c>
      <c r="N239" s="211" t="str">
        <f>IFERROR(IF(VLOOKUP(Table1[[#This Row],[Budget Code Description]],Dimentions!$X$6:$AC$97,4,FALSE)="","",VLOOKUP(Table1[[#This Row],[Budget Code Description]],Dimentions!$X$6:$AC$97,4,FALSE)),"")</f>
        <v/>
      </c>
      <c r="O239" s="65" t="str">
        <f>IFERROR(VLOOKUP(Table1[[#This Row],[Vendor ID]],Table549[],2,FALSE),"")</f>
        <v/>
      </c>
      <c r="P239" s="63"/>
      <c r="Q239" s="143" t="str">
        <f>IF(Table1[[#This Row],[Posting Date]]&lt;&gt;"",$D$9,"")</f>
        <v/>
      </c>
      <c r="R239" s="159" t="str">
        <f>IF(Table1[[#This Row],[Posting Date]]&lt;&gt;"",$D$10,"")</f>
        <v/>
      </c>
      <c r="S239" s="66"/>
      <c r="T239" s="63"/>
      <c r="U239" s="67"/>
      <c r="V239" s="67"/>
      <c r="W239" s="67" t="str">
        <f t="shared" si="4"/>
        <v/>
      </c>
      <c r="X239" s="161" t="str">
        <f>IF(E239="","",(IF(Table1[[#This Row],[Cur]]="USD",Table1[[#This Row],[Cur_Amount Debit]],Table1[[#This Row],[Cur_Amount Debit]]/Table1[[#This Row],[Exchange Rate]])))</f>
        <v/>
      </c>
      <c r="Y239" s="161" t="str">
        <f>IF(E239="","",(IF(Table1[[#This Row],[Cur]]="USD",Table1[[#This Row],[Cur_Amount Credit]],Table1[[#This Row],[Cur_Amount Credit]]/ExchangeRate)))</f>
        <v/>
      </c>
      <c r="Z239" s="203" t="str">
        <f>IF(E239="","",(Table1[[#This Row],[Debit USD]]-Table1[[#This Row],[Credit USD]]))</f>
        <v/>
      </c>
      <c r="AA239" s="122"/>
      <c r="AB239" s="1"/>
      <c r="AC239" s="15"/>
      <c r="AD239" s="15" t="str">
        <f>IF(AND(OR(Table1[[#This Row],[Account]]="15030",Table1[[#This Row],[Account]]="15035",Table1[[#This Row],[Account]]="20150"),Table1[[#This Row],[Vendor ID]]=""),1,"")</f>
        <v/>
      </c>
      <c r="AE239" s="15"/>
      <c r="AF239" s="15"/>
      <c r="AG239" s="15"/>
      <c r="AH239" s="46" t="str">
        <f>IF(Table1[[#This Row],[Posting Date]]&lt;&gt;"","GJ-"&amp;CountryID,"")</f>
        <v/>
      </c>
      <c r="AI239" s="59" t="str">
        <f>IF(Table1[[#This Row],[Posting Date]]&lt;&gt;"",Table1[[#This Row],[Posting Date]],"")</f>
        <v/>
      </c>
      <c r="AJ239" s="46"/>
      <c r="AK239" s="46" t="str">
        <f>IF(Table1[[#This Row],[Description]]&lt;&gt;"",Table1[[#This Row],[Description]],"")</f>
        <v/>
      </c>
      <c r="AL239" s="46" t="str">
        <f>IF(Table1[[#This Row],[Posting Date]]&lt;&gt;"",Table1[[#This Row],[Reference Number]],"")</f>
        <v/>
      </c>
      <c r="AM239" s="46" t="str">
        <f>TRIM(Table1[[#This Row],[Line '#]])</f>
        <v/>
      </c>
      <c r="AN239" s="46" t="str">
        <f>TRIM(Table1[[#This Row],[Account]])</f>
        <v/>
      </c>
      <c r="AO239" s="46" t="str">
        <f>IF(Table1[[#This Row],[Posting Date]]&lt;&gt;"",$D$5,"")</f>
        <v/>
      </c>
      <c r="AP239" s="46" t="str">
        <f>TRIM(Table1[[#This Row],[Departments-Prgrams]])</f>
        <v/>
      </c>
      <c r="AQ239" s="46" t="str">
        <f>TRIM(Table1[[#This Row],[Grant]])</f>
        <v/>
      </c>
      <c r="AR239" s="46" t="str">
        <f>TRIM(Table1[[#This Row],[Staff ID]])</f>
        <v/>
      </c>
      <c r="AS239" s="46" t="str">
        <f>IF(TRIM(Table1[[#This Row],[Budget Code]])=0,"",TRIM(Table1[[#This Row],[Budget Code]]))</f>
        <v/>
      </c>
      <c r="AT239" s="46" t="str">
        <f>IF(Table1[[#This Row],[Line Description]]&lt;&gt;"",Table1[[#This Row],[Line Description]],"")</f>
        <v/>
      </c>
      <c r="AU239" s="46" t="str">
        <f>IF(Table1[[#This Row],[Cur_Amount Debit]]&gt;0,ROUND(Table1[[#This Row],[Cur_Amount Debit]],2),"")</f>
        <v/>
      </c>
      <c r="AV239" s="46" t="str">
        <f>IF(Table1[[#This Row],[Cur_Amount Credit]]&gt;0,ROUND(Table1[[#This Row],[Cur_Amount Credit]],2),"")</f>
        <v/>
      </c>
      <c r="AW239" s="46" t="str">
        <f>LEFT(Table1[[#This Row],[Cur]],3)</f>
        <v/>
      </c>
      <c r="AX239" s="59"/>
      <c r="AY239" s="46"/>
      <c r="AZ239" s="46" t="str">
        <f>IF(Table1[[#This Row],[Cur]]&lt;&gt;"",IF(Table1[[#This Row],[Cur]]="USD","",ExchangeRate),"")</f>
        <v/>
      </c>
      <c r="BA239" s="46" t="str">
        <f>IF(Table1[[#This Row],[Grant]]&lt;&gt;"",VLOOKUP(Table1[[#This Row],[Grant]],Grants!B:D,3),"")</f>
        <v/>
      </c>
      <c r="BB239" s="46" t="str">
        <f>TRIM(Table1[[#This Row],[Vendor ID]])</f>
        <v/>
      </c>
      <c r="BC239">
        <f>IF(Table1[[#This Row],[Reference Number]]=Q238,BC238,BC238+1)</f>
        <v>2</v>
      </c>
    </row>
    <row r="240" spans="1:55" ht="11.25" hidden="1" customHeight="1">
      <c r="A240" s="1"/>
      <c r="B240" s="88" t="str">
        <f>IF(Table1[[#This Row],[Posting Date]]&lt;&gt;"",IF(Table1[[#This Row],[Reference Number]]=Q239,B239+1,1),"")</f>
        <v/>
      </c>
      <c r="C240" s="61"/>
      <c r="D240" s="61"/>
      <c r="E240" s="218"/>
      <c r="F240" s="143" t="str">
        <f>IFERROR(IF(VLOOKUP(Table1[[#This Row],[Budget Code Description]],Dimentions!$X$6:$AC$132,2,FALSE)="","",VLOOKUP(Table1[[#This Row],[Budget Code Description]],Dimentions!$X$6:$AC$132,2,FALSE)),"")</f>
        <v/>
      </c>
      <c r="G240" s="143" t="str">
        <f>IFERROR(VLOOKUP(Table1[[#This Row],[Budget Code Description]],Dimentions!$X$6:$AC$132,3,FALSE),"")</f>
        <v/>
      </c>
      <c r="H240" s="64" t="str">
        <f>IFERROR(VLOOKUP(Table1[[#This Row],[Account]],Dimentions!$S$6:$V$233,2,FALSE),"")</f>
        <v/>
      </c>
      <c r="I240" s="62">
        <f>_xlfn.NUMBERVALUE(LEFT(Table1[[#This Row],[Account]],1))</f>
        <v>0</v>
      </c>
      <c r="J240" s="62" t="str">
        <f>IFERROR(VLOOKUP(Table1[[#This Row],[Budget Code Description]],Table6[#All],7,FALSE),"")</f>
        <v/>
      </c>
      <c r="K240" s="143" t="str">
        <f>IFERROR(VLOOKUP(Table1[[#This Row],[Budget Code Description]],Table6[#All],8,FALSE),"")</f>
        <v/>
      </c>
      <c r="L240" s="63"/>
      <c r="M240" s="65" t="str">
        <f>IFERROR(VLOOKUP(Table1[[#This Row],[Staff ID]],Table2[],2,FALSE),"")</f>
        <v/>
      </c>
      <c r="N240" s="211" t="str">
        <f>IFERROR(IF(VLOOKUP(Table1[[#This Row],[Budget Code Description]],Dimentions!$X$6:$AC$97,4,FALSE)="","",VLOOKUP(Table1[[#This Row],[Budget Code Description]],Dimentions!$X$6:$AC$97,4,FALSE)),"")</f>
        <v/>
      </c>
      <c r="O240" s="65" t="str">
        <f>IFERROR(VLOOKUP(Table1[[#This Row],[Vendor ID]],Table549[],2,FALSE),"")</f>
        <v/>
      </c>
      <c r="P240" s="63"/>
      <c r="Q240" s="143" t="str">
        <f>IF(Table1[[#This Row],[Posting Date]]&lt;&gt;"",$D$9,"")</f>
        <v/>
      </c>
      <c r="R240" s="159" t="str">
        <f>IF(Table1[[#This Row],[Posting Date]]&lt;&gt;"",$D$10,"")</f>
        <v/>
      </c>
      <c r="S240" s="66"/>
      <c r="T240" s="63"/>
      <c r="U240" s="67"/>
      <c r="V240" s="67"/>
      <c r="W240" s="67" t="str">
        <f t="shared" si="4"/>
        <v/>
      </c>
      <c r="X240" s="161" t="str">
        <f>IF(E240="","",(IF(Table1[[#This Row],[Cur]]="USD",Table1[[#This Row],[Cur_Amount Debit]],Table1[[#This Row],[Cur_Amount Debit]]/Table1[[#This Row],[Exchange Rate]])))</f>
        <v/>
      </c>
      <c r="Y240" s="161" t="str">
        <f>IF(E240="","",(IF(Table1[[#This Row],[Cur]]="USD",Table1[[#This Row],[Cur_Amount Credit]],Table1[[#This Row],[Cur_Amount Credit]]/ExchangeRate)))</f>
        <v/>
      </c>
      <c r="Z240" s="203" t="str">
        <f>IF(E240="","",(Table1[[#This Row],[Debit USD]]-Table1[[#This Row],[Credit USD]]))</f>
        <v/>
      </c>
      <c r="AA240" s="122"/>
      <c r="AB240" s="1"/>
      <c r="AC240" s="15"/>
      <c r="AD240" s="15" t="str">
        <f>IF(AND(OR(Table1[[#This Row],[Account]]="15030",Table1[[#This Row],[Account]]="15035",Table1[[#This Row],[Account]]="20150"),Table1[[#This Row],[Vendor ID]]=""),1,"")</f>
        <v/>
      </c>
      <c r="AE240" s="15"/>
      <c r="AF240" s="15"/>
      <c r="AG240" s="15"/>
      <c r="AH240" s="46" t="str">
        <f>IF(Table1[[#This Row],[Posting Date]]&lt;&gt;"","GJ-"&amp;CountryID,"")</f>
        <v/>
      </c>
      <c r="AI240" s="59" t="str">
        <f>IF(Table1[[#This Row],[Posting Date]]&lt;&gt;"",Table1[[#This Row],[Posting Date]],"")</f>
        <v/>
      </c>
      <c r="AJ240" s="46"/>
      <c r="AK240" s="46" t="str">
        <f>IF(Table1[[#This Row],[Description]]&lt;&gt;"",Table1[[#This Row],[Description]],"")</f>
        <v/>
      </c>
      <c r="AL240" s="46" t="str">
        <f>IF(Table1[[#This Row],[Posting Date]]&lt;&gt;"",Table1[[#This Row],[Reference Number]],"")</f>
        <v/>
      </c>
      <c r="AM240" s="46" t="str">
        <f>TRIM(Table1[[#This Row],[Line '#]])</f>
        <v/>
      </c>
      <c r="AN240" s="46" t="str">
        <f>TRIM(Table1[[#This Row],[Account]])</f>
        <v/>
      </c>
      <c r="AO240" s="46" t="str">
        <f>IF(Table1[[#This Row],[Posting Date]]&lt;&gt;"",$D$5,"")</f>
        <v/>
      </c>
      <c r="AP240" s="46" t="str">
        <f>TRIM(Table1[[#This Row],[Departments-Prgrams]])</f>
        <v/>
      </c>
      <c r="AQ240" s="46" t="str">
        <f>TRIM(Table1[[#This Row],[Grant]])</f>
        <v/>
      </c>
      <c r="AR240" s="46" t="str">
        <f>TRIM(Table1[[#This Row],[Staff ID]])</f>
        <v/>
      </c>
      <c r="AS240" s="46" t="str">
        <f>IF(TRIM(Table1[[#This Row],[Budget Code]])=0,"",TRIM(Table1[[#This Row],[Budget Code]]))</f>
        <v/>
      </c>
      <c r="AT240" s="46" t="str">
        <f>IF(Table1[[#This Row],[Line Description]]&lt;&gt;"",Table1[[#This Row],[Line Description]],"")</f>
        <v/>
      </c>
      <c r="AU240" s="46" t="str">
        <f>IF(Table1[[#This Row],[Cur_Amount Debit]]&gt;0,ROUND(Table1[[#This Row],[Cur_Amount Debit]],2),"")</f>
        <v/>
      </c>
      <c r="AV240" s="46" t="str">
        <f>IF(Table1[[#This Row],[Cur_Amount Credit]]&gt;0,ROUND(Table1[[#This Row],[Cur_Amount Credit]],2),"")</f>
        <v/>
      </c>
      <c r="AW240" s="46" t="str">
        <f>LEFT(Table1[[#This Row],[Cur]],3)</f>
        <v/>
      </c>
      <c r="AX240" s="59"/>
      <c r="AY240" s="46"/>
      <c r="AZ240" s="46" t="str">
        <f>IF(Table1[[#This Row],[Cur]]&lt;&gt;"",IF(Table1[[#This Row],[Cur]]="USD","",ExchangeRate),"")</f>
        <v/>
      </c>
      <c r="BA240" s="46" t="str">
        <f>IF(Table1[[#This Row],[Grant]]&lt;&gt;"",VLOOKUP(Table1[[#This Row],[Grant]],Grants!B:D,3),"")</f>
        <v/>
      </c>
      <c r="BB240" s="46" t="str">
        <f>TRIM(Table1[[#This Row],[Vendor ID]])</f>
        <v/>
      </c>
      <c r="BC240">
        <f>IF(Table1[[#This Row],[Reference Number]]=Q239,BC239,BC239+1)</f>
        <v>2</v>
      </c>
    </row>
    <row r="241" spans="1:55" ht="11.25" hidden="1" customHeight="1">
      <c r="A241" s="1"/>
      <c r="B241" s="88" t="str">
        <f>IF(Table1[[#This Row],[Posting Date]]&lt;&gt;"",IF(Table1[[#This Row],[Reference Number]]=Q240,B240+1,1),"")</f>
        <v/>
      </c>
      <c r="C241" s="61"/>
      <c r="D241" s="61"/>
      <c r="E241" s="218"/>
      <c r="F241" s="143" t="str">
        <f>IFERROR(IF(VLOOKUP(Table1[[#This Row],[Budget Code Description]],Dimentions!$X$6:$AC$132,2,FALSE)="","",VLOOKUP(Table1[[#This Row],[Budget Code Description]],Dimentions!$X$6:$AC$132,2,FALSE)),"")</f>
        <v/>
      </c>
      <c r="G241" s="143" t="str">
        <f>IFERROR(VLOOKUP(Table1[[#This Row],[Budget Code Description]],Dimentions!$X$6:$AC$132,3,FALSE),"")</f>
        <v/>
      </c>
      <c r="H241" s="64" t="str">
        <f>IFERROR(VLOOKUP(Table1[[#This Row],[Account]],Dimentions!$S$6:$V$233,2,FALSE),"")</f>
        <v/>
      </c>
      <c r="I241" s="62">
        <f>_xlfn.NUMBERVALUE(LEFT(Table1[[#This Row],[Account]],1))</f>
        <v>0</v>
      </c>
      <c r="J241" s="62" t="str">
        <f>IFERROR(VLOOKUP(Table1[[#This Row],[Budget Code Description]],Table6[#All],7,FALSE),"")</f>
        <v/>
      </c>
      <c r="K241" s="143" t="str">
        <f>IFERROR(VLOOKUP(Table1[[#This Row],[Budget Code Description]],Table6[#All],8,FALSE),"")</f>
        <v/>
      </c>
      <c r="L241" s="63"/>
      <c r="M241" s="65" t="str">
        <f>IFERROR(VLOOKUP(Table1[[#This Row],[Staff ID]],Table2[],2,FALSE),"")</f>
        <v/>
      </c>
      <c r="N241" s="211" t="str">
        <f>IFERROR(IF(VLOOKUP(Table1[[#This Row],[Budget Code Description]],Dimentions!$X$6:$AC$97,4,FALSE)="","",VLOOKUP(Table1[[#This Row],[Budget Code Description]],Dimentions!$X$6:$AC$97,4,FALSE)),"")</f>
        <v/>
      </c>
      <c r="O241" s="65" t="str">
        <f>IFERROR(VLOOKUP(Table1[[#This Row],[Vendor ID]],Table549[],2,FALSE),"")</f>
        <v/>
      </c>
      <c r="P241" s="63"/>
      <c r="Q241" s="143" t="str">
        <f>IF(Table1[[#This Row],[Posting Date]]&lt;&gt;"",$D$9,"")</f>
        <v/>
      </c>
      <c r="R241" s="159" t="str">
        <f>IF(Table1[[#This Row],[Posting Date]]&lt;&gt;"",$D$10,"")</f>
        <v/>
      </c>
      <c r="S241" s="66"/>
      <c r="T241" s="63"/>
      <c r="U241" s="67"/>
      <c r="V241" s="67"/>
      <c r="W241" s="67" t="str">
        <f t="shared" si="4"/>
        <v/>
      </c>
      <c r="X241" s="161" t="str">
        <f>IF(E241="","",(IF(Table1[[#This Row],[Cur]]="USD",Table1[[#This Row],[Cur_Amount Debit]],Table1[[#This Row],[Cur_Amount Debit]]/Table1[[#This Row],[Exchange Rate]])))</f>
        <v/>
      </c>
      <c r="Y241" s="161" t="str">
        <f>IF(E241="","",(IF(Table1[[#This Row],[Cur]]="USD",Table1[[#This Row],[Cur_Amount Credit]],Table1[[#This Row],[Cur_Amount Credit]]/ExchangeRate)))</f>
        <v/>
      </c>
      <c r="Z241" s="203" t="str">
        <f>IF(E241="","",(Table1[[#This Row],[Debit USD]]-Table1[[#This Row],[Credit USD]]))</f>
        <v/>
      </c>
      <c r="AA241" s="122"/>
      <c r="AB241" s="1"/>
      <c r="AC241" s="15"/>
      <c r="AD241" s="15" t="str">
        <f>IF(AND(OR(Table1[[#This Row],[Account]]="15030",Table1[[#This Row],[Account]]="15035",Table1[[#This Row],[Account]]="20150"),Table1[[#This Row],[Vendor ID]]=""),1,"")</f>
        <v/>
      </c>
      <c r="AE241" s="15"/>
      <c r="AF241" s="15"/>
      <c r="AG241" s="15"/>
      <c r="AH241" s="46" t="str">
        <f>IF(Table1[[#This Row],[Posting Date]]&lt;&gt;"","GJ-"&amp;CountryID,"")</f>
        <v/>
      </c>
      <c r="AI241" s="59" t="str">
        <f>IF(Table1[[#This Row],[Posting Date]]&lt;&gt;"",Table1[[#This Row],[Posting Date]],"")</f>
        <v/>
      </c>
      <c r="AJ241" s="46"/>
      <c r="AK241" s="46" t="str">
        <f>IF(Table1[[#This Row],[Description]]&lt;&gt;"",Table1[[#This Row],[Description]],"")</f>
        <v/>
      </c>
      <c r="AL241" s="46" t="str">
        <f>IF(Table1[[#This Row],[Posting Date]]&lt;&gt;"",Table1[[#This Row],[Reference Number]],"")</f>
        <v/>
      </c>
      <c r="AM241" s="46" t="str">
        <f>TRIM(Table1[[#This Row],[Line '#]])</f>
        <v/>
      </c>
      <c r="AN241" s="46" t="str">
        <f>TRIM(Table1[[#This Row],[Account]])</f>
        <v/>
      </c>
      <c r="AO241" s="46" t="str">
        <f>IF(Table1[[#This Row],[Posting Date]]&lt;&gt;"",$D$5,"")</f>
        <v/>
      </c>
      <c r="AP241" s="46" t="str">
        <f>TRIM(Table1[[#This Row],[Departments-Prgrams]])</f>
        <v/>
      </c>
      <c r="AQ241" s="46" t="str">
        <f>TRIM(Table1[[#This Row],[Grant]])</f>
        <v/>
      </c>
      <c r="AR241" s="46" t="str">
        <f>TRIM(Table1[[#This Row],[Staff ID]])</f>
        <v/>
      </c>
      <c r="AS241" s="46" t="str">
        <f>IF(TRIM(Table1[[#This Row],[Budget Code]])=0,"",TRIM(Table1[[#This Row],[Budget Code]]))</f>
        <v/>
      </c>
      <c r="AT241" s="46" t="str">
        <f>IF(Table1[[#This Row],[Line Description]]&lt;&gt;"",Table1[[#This Row],[Line Description]],"")</f>
        <v/>
      </c>
      <c r="AU241" s="46" t="str">
        <f>IF(Table1[[#This Row],[Cur_Amount Debit]]&gt;0,ROUND(Table1[[#This Row],[Cur_Amount Debit]],2),"")</f>
        <v/>
      </c>
      <c r="AV241" s="46" t="str">
        <f>IF(Table1[[#This Row],[Cur_Amount Credit]]&gt;0,ROUND(Table1[[#This Row],[Cur_Amount Credit]],2),"")</f>
        <v/>
      </c>
      <c r="AW241" s="46" t="str">
        <f>LEFT(Table1[[#This Row],[Cur]],3)</f>
        <v/>
      </c>
      <c r="AX241" s="59"/>
      <c r="AY241" s="46"/>
      <c r="AZ241" s="46" t="str">
        <f>IF(Table1[[#This Row],[Cur]]&lt;&gt;"",IF(Table1[[#This Row],[Cur]]="USD","",ExchangeRate),"")</f>
        <v/>
      </c>
      <c r="BA241" s="46" t="str">
        <f>IF(Table1[[#This Row],[Grant]]&lt;&gt;"",VLOOKUP(Table1[[#This Row],[Grant]],Grants!B:D,3),"")</f>
        <v/>
      </c>
      <c r="BB241" s="46" t="str">
        <f>TRIM(Table1[[#This Row],[Vendor ID]])</f>
        <v/>
      </c>
      <c r="BC241">
        <f>IF(Table1[[#This Row],[Reference Number]]=Q240,BC240,BC240+1)</f>
        <v>2</v>
      </c>
    </row>
    <row r="242" spans="1:55" ht="11.25" hidden="1" customHeight="1">
      <c r="A242" s="1"/>
      <c r="B242" s="88" t="str">
        <f>IF(Table1[[#This Row],[Posting Date]]&lt;&gt;"",IF(Table1[[#This Row],[Reference Number]]=Q241,B241+1,1),"")</f>
        <v/>
      </c>
      <c r="C242" s="61"/>
      <c r="D242" s="61"/>
      <c r="E242" s="218"/>
      <c r="F242" s="143" t="str">
        <f>IFERROR(IF(VLOOKUP(Table1[[#This Row],[Budget Code Description]],Dimentions!$X$6:$AC$132,2,FALSE)="","",VLOOKUP(Table1[[#This Row],[Budget Code Description]],Dimentions!$X$6:$AC$132,2,FALSE)),"")</f>
        <v/>
      </c>
      <c r="G242" s="143" t="str">
        <f>IFERROR(VLOOKUP(Table1[[#This Row],[Budget Code Description]],Dimentions!$X$6:$AC$132,3,FALSE),"")</f>
        <v/>
      </c>
      <c r="H242" s="64" t="str">
        <f>IFERROR(VLOOKUP(Table1[[#This Row],[Account]],Dimentions!$S$6:$V$233,2,FALSE),"")</f>
        <v/>
      </c>
      <c r="I242" s="62">
        <f>_xlfn.NUMBERVALUE(LEFT(Table1[[#This Row],[Account]],1))</f>
        <v>0</v>
      </c>
      <c r="J242" s="62" t="str">
        <f>IFERROR(VLOOKUP(Table1[[#This Row],[Budget Code Description]],Table6[#All],7,FALSE),"")</f>
        <v/>
      </c>
      <c r="K242" s="143" t="str">
        <f>IFERROR(VLOOKUP(Table1[[#This Row],[Budget Code Description]],Table6[#All],8,FALSE),"")</f>
        <v/>
      </c>
      <c r="L242" s="63"/>
      <c r="M242" s="65" t="str">
        <f>IFERROR(VLOOKUP(Table1[[#This Row],[Staff ID]],Table2[],2,FALSE),"")</f>
        <v/>
      </c>
      <c r="N242" s="211" t="str">
        <f>IFERROR(IF(VLOOKUP(Table1[[#This Row],[Budget Code Description]],Dimentions!$X$6:$AC$97,4,FALSE)="","",VLOOKUP(Table1[[#This Row],[Budget Code Description]],Dimentions!$X$6:$AC$97,4,FALSE)),"")</f>
        <v/>
      </c>
      <c r="O242" s="65" t="str">
        <f>IFERROR(VLOOKUP(Table1[[#This Row],[Vendor ID]],Table549[],2,FALSE),"")</f>
        <v/>
      </c>
      <c r="P242" s="63"/>
      <c r="Q242" s="143" t="str">
        <f>IF(Table1[[#This Row],[Posting Date]]&lt;&gt;"",$D$9,"")</f>
        <v/>
      </c>
      <c r="R242" s="159" t="str">
        <f>IF(Table1[[#This Row],[Posting Date]]&lt;&gt;"",$D$10,"")</f>
        <v/>
      </c>
      <c r="S242" s="66"/>
      <c r="T242" s="63"/>
      <c r="U242" s="67"/>
      <c r="V242" s="67"/>
      <c r="W242" s="67" t="str">
        <f t="shared" si="4"/>
        <v/>
      </c>
      <c r="X242" s="161" t="str">
        <f>IF(E242="","",(IF(Table1[[#This Row],[Cur]]="USD",Table1[[#This Row],[Cur_Amount Debit]],Table1[[#This Row],[Cur_Amount Debit]]/Table1[[#This Row],[Exchange Rate]])))</f>
        <v/>
      </c>
      <c r="Y242" s="161" t="str">
        <f>IF(E242="","",(IF(Table1[[#This Row],[Cur]]="USD",Table1[[#This Row],[Cur_Amount Credit]],Table1[[#This Row],[Cur_Amount Credit]]/ExchangeRate)))</f>
        <v/>
      </c>
      <c r="Z242" s="203" t="str">
        <f>IF(E242="","",(Table1[[#This Row],[Debit USD]]-Table1[[#This Row],[Credit USD]]))</f>
        <v/>
      </c>
      <c r="AA242" s="122"/>
      <c r="AB242" s="1"/>
      <c r="AC242" s="15"/>
      <c r="AD242" s="15" t="str">
        <f>IF(AND(OR(Table1[[#This Row],[Account]]="15030",Table1[[#This Row],[Account]]="15035",Table1[[#This Row],[Account]]="20150"),Table1[[#This Row],[Vendor ID]]=""),1,"")</f>
        <v/>
      </c>
      <c r="AE242" s="15"/>
      <c r="AF242" s="15"/>
      <c r="AG242" s="15"/>
      <c r="AH242" s="46" t="str">
        <f>IF(Table1[[#This Row],[Posting Date]]&lt;&gt;"","GJ-"&amp;CountryID,"")</f>
        <v/>
      </c>
      <c r="AI242" s="59" t="str">
        <f>IF(Table1[[#This Row],[Posting Date]]&lt;&gt;"",Table1[[#This Row],[Posting Date]],"")</f>
        <v/>
      </c>
      <c r="AJ242" s="46"/>
      <c r="AK242" s="46" t="str">
        <f>IF(Table1[[#This Row],[Description]]&lt;&gt;"",Table1[[#This Row],[Description]],"")</f>
        <v/>
      </c>
      <c r="AL242" s="46" t="str">
        <f>IF(Table1[[#This Row],[Posting Date]]&lt;&gt;"",Table1[[#This Row],[Reference Number]],"")</f>
        <v/>
      </c>
      <c r="AM242" s="46" t="str">
        <f>TRIM(Table1[[#This Row],[Line '#]])</f>
        <v/>
      </c>
      <c r="AN242" s="46" t="str">
        <f>TRIM(Table1[[#This Row],[Account]])</f>
        <v/>
      </c>
      <c r="AO242" s="46" t="str">
        <f>IF(Table1[[#This Row],[Posting Date]]&lt;&gt;"",$D$5,"")</f>
        <v/>
      </c>
      <c r="AP242" s="46" t="str">
        <f>TRIM(Table1[[#This Row],[Departments-Prgrams]])</f>
        <v/>
      </c>
      <c r="AQ242" s="46" t="str">
        <f>TRIM(Table1[[#This Row],[Grant]])</f>
        <v/>
      </c>
      <c r="AR242" s="46" t="str">
        <f>TRIM(Table1[[#This Row],[Staff ID]])</f>
        <v/>
      </c>
      <c r="AS242" s="46" t="str">
        <f>IF(TRIM(Table1[[#This Row],[Budget Code]])=0,"",TRIM(Table1[[#This Row],[Budget Code]]))</f>
        <v/>
      </c>
      <c r="AT242" s="46" t="str">
        <f>IF(Table1[[#This Row],[Line Description]]&lt;&gt;"",Table1[[#This Row],[Line Description]],"")</f>
        <v/>
      </c>
      <c r="AU242" s="46" t="str">
        <f>IF(Table1[[#This Row],[Cur_Amount Debit]]&gt;0,ROUND(Table1[[#This Row],[Cur_Amount Debit]],2),"")</f>
        <v/>
      </c>
      <c r="AV242" s="46" t="str">
        <f>IF(Table1[[#This Row],[Cur_Amount Credit]]&gt;0,ROUND(Table1[[#This Row],[Cur_Amount Credit]],2),"")</f>
        <v/>
      </c>
      <c r="AW242" s="46" t="str">
        <f>LEFT(Table1[[#This Row],[Cur]],3)</f>
        <v/>
      </c>
      <c r="AX242" s="59"/>
      <c r="AY242" s="46"/>
      <c r="AZ242" s="46" t="str">
        <f>IF(Table1[[#This Row],[Cur]]&lt;&gt;"",IF(Table1[[#This Row],[Cur]]="USD","",ExchangeRate),"")</f>
        <v/>
      </c>
      <c r="BA242" s="46" t="str">
        <f>IF(Table1[[#This Row],[Grant]]&lt;&gt;"",VLOOKUP(Table1[[#This Row],[Grant]],Grants!B:D,3),"")</f>
        <v/>
      </c>
      <c r="BB242" s="46" t="str">
        <f>TRIM(Table1[[#This Row],[Vendor ID]])</f>
        <v/>
      </c>
      <c r="BC242">
        <f>IF(Table1[[#This Row],[Reference Number]]=Q241,BC241,BC241+1)</f>
        <v>2</v>
      </c>
    </row>
    <row r="243" spans="1:55" ht="11.25" hidden="1" customHeight="1">
      <c r="A243" s="1"/>
      <c r="B243" s="88" t="str">
        <f>IF(Table1[[#This Row],[Posting Date]]&lt;&gt;"",IF(Table1[[#This Row],[Reference Number]]=Q242,B242+1,1),"")</f>
        <v/>
      </c>
      <c r="C243" s="61"/>
      <c r="D243" s="61"/>
      <c r="E243" s="218"/>
      <c r="F243" s="143" t="str">
        <f>IFERROR(IF(VLOOKUP(Table1[[#This Row],[Budget Code Description]],Dimentions!$X$6:$AC$132,2,FALSE)="","",VLOOKUP(Table1[[#This Row],[Budget Code Description]],Dimentions!$X$6:$AC$132,2,FALSE)),"")</f>
        <v/>
      </c>
      <c r="G243" s="143" t="str">
        <f>IFERROR(VLOOKUP(Table1[[#This Row],[Budget Code Description]],Dimentions!$X$6:$AC$132,3,FALSE),"")</f>
        <v/>
      </c>
      <c r="H243" s="64" t="str">
        <f>IFERROR(VLOOKUP(Table1[[#This Row],[Account]],Dimentions!$S$6:$V$233,2,FALSE),"")</f>
        <v/>
      </c>
      <c r="I243" s="62">
        <f>_xlfn.NUMBERVALUE(LEFT(Table1[[#This Row],[Account]],1))</f>
        <v>0</v>
      </c>
      <c r="J243" s="62" t="str">
        <f>IFERROR(VLOOKUP(Table1[[#This Row],[Budget Code Description]],Table6[#All],7,FALSE),"")</f>
        <v/>
      </c>
      <c r="K243" s="143" t="str">
        <f>IFERROR(VLOOKUP(Table1[[#This Row],[Budget Code Description]],Table6[#All],8,FALSE),"")</f>
        <v/>
      </c>
      <c r="L243" s="63"/>
      <c r="M243" s="65" t="str">
        <f>IFERROR(VLOOKUP(Table1[[#This Row],[Staff ID]],Table2[],2,FALSE),"")</f>
        <v/>
      </c>
      <c r="N243" s="211" t="str">
        <f>IFERROR(IF(VLOOKUP(Table1[[#This Row],[Budget Code Description]],Dimentions!$X$6:$AC$97,4,FALSE)="","",VLOOKUP(Table1[[#This Row],[Budget Code Description]],Dimentions!$X$6:$AC$97,4,FALSE)),"")</f>
        <v/>
      </c>
      <c r="O243" s="65" t="str">
        <f>IFERROR(VLOOKUP(Table1[[#This Row],[Vendor ID]],Table549[],2,FALSE),"")</f>
        <v/>
      </c>
      <c r="P243" s="63"/>
      <c r="Q243" s="143" t="str">
        <f>IF(Table1[[#This Row],[Posting Date]]&lt;&gt;"",$D$9,"")</f>
        <v/>
      </c>
      <c r="R243" s="159" t="str">
        <f>IF(Table1[[#This Row],[Posting Date]]&lt;&gt;"",$D$10,"")</f>
        <v/>
      </c>
      <c r="S243" s="66"/>
      <c r="T243" s="63"/>
      <c r="U243" s="67"/>
      <c r="V243" s="67"/>
      <c r="W243" s="67" t="str">
        <f t="shared" si="4"/>
        <v/>
      </c>
      <c r="X243" s="161" t="str">
        <f>IF(E243="","",(IF(Table1[[#This Row],[Cur]]="USD",Table1[[#This Row],[Cur_Amount Debit]],Table1[[#This Row],[Cur_Amount Debit]]/Table1[[#This Row],[Exchange Rate]])))</f>
        <v/>
      </c>
      <c r="Y243" s="161" t="str">
        <f>IF(E243="","",(IF(Table1[[#This Row],[Cur]]="USD",Table1[[#This Row],[Cur_Amount Credit]],Table1[[#This Row],[Cur_Amount Credit]]/ExchangeRate)))</f>
        <v/>
      </c>
      <c r="Z243" s="203" t="str">
        <f>IF(E243="","",(Table1[[#This Row],[Debit USD]]-Table1[[#This Row],[Credit USD]]))</f>
        <v/>
      </c>
      <c r="AA243" s="122"/>
      <c r="AB243" s="1"/>
      <c r="AC243" s="15"/>
      <c r="AD243" s="15" t="str">
        <f>IF(AND(OR(Table1[[#This Row],[Account]]="15030",Table1[[#This Row],[Account]]="15035",Table1[[#This Row],[Account]]="20150"),Table1[[#This Row],[Vendor ID]]=""),1,"")</f>
        <v/>
      </c>
      <c r="AE243" s="15"/>
      <c r="AF243" s="15"/>
      <c r="AG243" s="15"/>
      <c r="AH243" s="46" t="str">
        <f>IF(Table1[[#This Row],[Posting Date]]&lt;&gt;"","GJ-"&amp;CountryID,"")</f>
        <v/>
      </c>
      <c r="AI243" s="59" t="str">
        <f>IF(Table1[[#This Row],[Posting Date]]&lt;&gt;"",Table1[[#This Row],[Posting Date]],"")</f>
        <v/>
      </c>
      <c r="AJ243" s="46"/>
      <c r="AK243" s="46" t="str">
        <f>IF(Table1[[#This Row],[Description]]&lt;&gt;"",Table1[[#This Row],[Description]],"")</f>
        <v/>
      </c>
      <c r="AL243" s="46" t="str">
        <f>IF(Table1[[#This Row],[Posting Date]]&lt;&gt;"",Table1[[#This Row],[Reference Number]],"")</f>
        <v/>
      </c>
      <c r="AM243" s="46" t="str">
        <f>TRIM(Table1[[#This Row],[Line '#]])</f>
        <v/>
      </c>
      <c r="AN243" s="46" t="str">
        <f>TRIM(Table1[[#This Row],[Account]])</f>
        <v/>
      </c>
      <c r="AO243" s="46" t="str">
        <f>IF(Table1[[#This Row],[Posting Date]]&lt;&gt;"",$D$5,"")</f>
        <v/>
      </c>
      <c r="AP243" s="46" t="str">
        <f>TRIM(Table1[[#This Row],[Departments-Prgrams]])</f>
        <v/>
      </c>
      <c r="AQ243" s="46" t="str">
        <f>TRIM(Table1[[#This Row],[Grant]])</f>
        <v/>
      </c>
      <c r="AR243" s="46" t="str">
        <f>TRIM(Table1[[#This Row],[Staff ID]])</f>
        <v/>
      </c>
      <c r="AS243" s="46" t="str">
        <f>IF(TRIM(Table1[[#This Row],[Budget Code]])=0,"",TRIM(Table1[[#This Row],[Budget Code]]))</f>
        <v/>
      </c>
      <c r="AT243" s="46" t="str">
        <f>IF(Table1[[#This Row],[Line Description]]&lt;&gt;"",Table1[[#This Row],[Line Description]],"")</f>
        <v/>
      </c>
      <c r="AU243" s="46" t="str">
        <f>IF(Table1[[#This Row],[Cur_Amount Debit]]&gt;0,ROUND(Table1[[#This Row],[Cur_Amount Debit]],2),"")</f>
        <v/>
      </c>
      <c r="AV243" s="46" t="str">
        <f>IF(Table1[[#This Row],[Cur_Amount Credit]]&gt;0,ROUND(Table1[[#This Row],[Cur_Amount Credit]],2),"")</f>
        <v/>
      </c>
      <c r="AW243" s="46" t="str">
        <f>LEFT(Table1[[#This Row],[Cur]],3)</f>
        <v/>
      </c>
      <c r="AX243" s="59"/>
      <c r="AY243" s="46"/>
      <c r="AZ243" s="46" t="str">
        <f>IF(Table1[[#This Row],[Cur]]&lt;&gt;"",IF(Table1[[#This Row],[Cur]]="USD","",ExchangeRate),"")</f>
        <v/>
      </c>
      <c r="BA243" s="46" t="str">
        <f>IF(Table1[[#This Row],[Grant]]&lt;&gt;"",VLOOKUP(Table1[[#This Row],[Grant]],Grants!B:D,3),"")</f>
        <v/>
      </c>
      <c r="BB243" s="46" t="str">
        <f>TRIM(Table1[[#This Row],[Vendor ID]])</f>
        <v/>
      </c>
      <c r="BC243">
        <f>IF(Table1[[#This Row],[Reference Number]]=Q242,BC242,BC242+1)</f>
        <v>2</v>
      </c>
    </row>
    <row r="244" spans="1:55" ht="11.25" hidden="1" customHeight="1">
      <c r="A244" s="1"/>
      <c r="B244" s="88" t="str">
        <f>IF(Table1[[#This Row],[Posting Date]]&lt;&gt;"",IF(Table1[[#This Row],[Reference Number]]=Q243,B243+1,1),"")</f>
        <v/>
      </c>
      <c r="C244" s="61"/>
      <c r="D244" s="61"/>
      <c r="E244" s="218"/>
      <c r="F244" s="143" t="str">
        <f>IFERROR(IF(VLOOKUP(Table1[[#This Row],[Budget Code Description]],Dimentions!$X$6:$AC$132,2,FALSE)="","",VLOOKUP(Table1[[#This Row],[Budget Code Description]],Dimentions!$X$6:$AC$132,2,FALSE)),"")</f>
        <v/>
      </c>
      <c r="G244" s="143" t="str">
        <f>IFERROR(VLOOKUP(Table1[[#This Row],[Budget Code Description]],Dimentions!$X$6:$AC$132,3,FALSE),"")</f>
        <v/>
      </c>
      <c r="H244" s="64" t="str">
        <f>IFERROR(VLOOKUP(Table1[[#This Row],[Account]],Dimentions!$S$6:$V$233,2,FALSE),"")</f>
        <v/>
      </c>
      <c r="I244" s="62">
        <f>_xlfn.NUMBERVALUE(LEFT(Table1[[#This Row],[Account]],1))</f>
        <v>0</v>
      </c>
      <c r="J244" s="62" t="str">
        <f>IFERROR(VLOOKUP(Table1[[#This Row],[Budget Code Description]],Table6[#All],7,FALSE),"")</f>
        <v/>
      </c>
      <c r="K244" s="143" t="str">
        <f>IFERROR(VLOOKUP(Table1[[#This Row],[Budget Code Description]],Table6[#All],8,FALSE),"")</f>
        <v/>
      </c>
      <c r="L244" s="63"/>
      <c r="M244" s="65" t="str">
        <f>IFERROR(VLOOKUP(Table1[[#This Row],[Staff ID]],Table2[],2,FALSE),"")</f>
        <v/>
      </c>
      <c r="N244" s="211" t="str">
        <f>IFERROR(IF(VLOOKUP(Table1[[#This Row],[Budget Code Description]],Dimentions!$X$6:$AC$97,4,FALSE)="","",VLOOKUP(Table1[[#This Row],[Budget Code Description]],Dimentions!$X$6:$AC$97,4,FALSE)),"")</f>
        <v/>
      </c>
      <c r="O244" s="65" t="str">
        <f>IFERROR(VLOOKUP(Table1[[#This Row],[Vendor ID]],Table549[],2,FALSE),"")</f>
        <v/>
      </c>
      <c r="P244" s="63"/>
      <c r="Q244" s="143" t="str">
        <f>IF(Table1[[#This Row],[Posting Date]]&lt;&gt;"",$D$9,"")</f>
        <v/>
      </c>
      <c r="R244" s="159" t="str">
        <f>IF(Table1[[#This Row],[Posting Date]]&lt;&gt;"",$D$10,"")</f>
        <v/>
      </c>
      <c r="S244" s="66"/>
      <c r="T244" s="63"/>
      <c r="U244" s="67"/>
      <c r="V244" s="67"/>
      <c r="W244" s="67" t="str">
        <f t="shared" si="4"/>
        <v/>
      </c>
      <c r="X244" s="161" t="str">
        <f>IF(E244="","",(IF(Table1[[#This Row],[Cur]]="USD",Table1[[#This Row],[Cur_Amount Debit]],Table1[[#This Row],[Cur_Amount Debit]]/Table1[[#This Row],[Exchange Rate]])))</f>
        <v/>
      </c>
      <c r="Y244" s="161" t="str">
        <f>IF(E244="","",(IF(Table1[[#This Row],[Cur]]="USD",Table1[[#This Row],[Cur_Amount Credit]],Table1[[#This Row],[Cur_Amount Credit]]/ExchangeRate)))</f>
        <v/>
      </c>
      <c r="Z244" s="203" t="str">
        <f>IF(E244="","",(Table1[[#This Row],[Debit USD]]-Table1[[#This Row],[Credit USD]]))</f>
        <v/>
      </c>
      <c r="AA244" s="122"/>
      <c r="AB244" s="1"/>
      <c r="AC244" s="15"/>
      <c r="AD244" s="15" t="str">
        <f>IF(AND(OR(Table1[[#This Row],[Account]]="15030",Table1[[#This Row],[Account]]="15035",Table1[[#This Row],[Account]]="20150"),Table1[[#This Row],[Vendor ID]]=""),1,"")</f>
        <v/>
      </c>
      <c r="AE244" s="15"/>
      <c r="AF244" s="15"/>
      <c r="AG244" s="15"/>
      <c r="AH244" s="46" t="str">
        <f>IF(Table1[[#This Row],[Posting Date]]&lt;&gt;"","GJ-"&amp;CountryID,"")</f>
        <v/>
      </c>
      <c r="AI244" s="59" t="str">
        <f>IF(Table1[[#This Row],[Posting Date]]&lt;&gt;"",Table1[[#This Row],[Posting Date]],"")</f>
        <v/>
      </c>
      <c r="AJ244" s="46"/>
      <c r="AK244" s="46" t="str">
        <f>IF(Table1[[#This Row],[Description]]&lt;&gt;"",Table1[[#This Row],[Description]],"")</f>
        <v/>
      </c>
      <c r="AL244" s="46" t="str">
        <f>IF(Table1[[#This Row],[Posting Date]]&lt;&gt;"",Table1[[#This Row],[Reference Number]],"")</f>
        <v/>
      </c>
      <c r="AM244" s="46" t="str">
        <f>TRIM(Table1[[#This Row],[Line '#]])</f>
        <v/>
      </c>
      <c r="AN244" s="46" t="str">
        <f>TRIM(Table1[[#This Row],[Account]])</f>
        <v/>
      </c>
      <c r="AO244" s="46" t="str">
        <f>IF(Table1[[#This Row],[Posting Date]]&lt;&gt;"",$D$5,"")</f>
        <v/>
      </c>
      <c r="AP244" s="46" t="str">
        <f>TRIM(Table1[[#This Row],[Departments-Prgrams]])</f>
        <v/>
      </c>
      <c r="AQ244" s="46" t="str">
        <f>TRIM(Table1[[#This Row],[Grant]])</f>
        <v/>
      </c>
      <c r="AR244" s="46" t="str">
        <f>TRIM(Table1[[#This Row],[Staff ID]])</f>
        <v/>
      </c>
      <c r="AS244" s="46" t="str">
        <f>IF(TRIM(Table1[[#This Row],[Budget Code]])=0,"",TRIM(Table1[[#This Row],[Budget Code]]))</f>
        <v/>
      </c>
      <c r="AT244" s="46" t="str">
        <f>IF(Table1[[#This Row],[Line Description]]&lt;&gt;"",Table1[[#This Row],[Line Description]],"")</f>
        <v/>
      </c>
      <c r="AU244" s="46" t="str">
        <f>IF(Table1[[#This Row],[Cur_Amount Debit]]&gt;0,ROUND(Table1[[#This Row],[Cur_Amount Debit]],2),"")</f>
        <v/>
      </c>
      <c r="AV244" s="46" t="str">
        <f>IF(Table1[[#This Row],[Cur_Amount Credit]]&gt;0,ROUND(Table1[[#This Row],[Cur_Amount Credit]],2),"")</f>
        <v/>
      </c>
      <c r="AW244" s="46" t="str">
        <f>LEFT(Table1[[#This Row],[Cur]],3)</f>
        <v/>
      </c>
      <c r="AX244" s="59"/>
      <c r="AY244" s="46"/>
      <c r="AZ244" s="46" t="str">
        <f>IF(Table1[[#This Row],[Cur]]&lt;&gt;"",IF(Table1[[#This Row],[Cur]]="USD","",ExchangeRate),"")</f>
        <v/>
      </c>
      <c r="BA244" s="46" t="str">
        <f>IF(Table1[[#This Row],[Grant]]&lt;&gt;"",VLOOKUP(Table1[[#This Row],[Grant]],Grants!B:D,3),"")</f>
        <v/>
      </c>
      <c r="BB244" s="46" t="str">
        <f>TRIM(Table1[[#This Row],[Vendor ID]])</f>
        <v/>
      </c>
      <c r="BC244">
        <f>IF(Table1[[#This Row],[Reference Number]]=Q243,BC243,BC243+1)</f>
        <v>2</v>
      </c>
    </row>
    <row r="245" spans="1:55" ht="11.25" hidden="1" customHeight="1">
      <c r="A245" s="1"/>
      <c r="B245" s="88" t="str">
        <f>IF(Table1[[#This Row],[Posting Date]]&lt;&gt;"",IF(Table1[[#This Row],[Reference Number]]=Q244,B244+1,1),"")</f>
        <v/>
      </c>
      <c r="C245" s="61"/>
      <c r="D245" s="61"/>
      <c r="E245" s="218"/>
      <c r="F245" s="143" t="str">
        <f>IFERROR(IF(VLOOKUP(Table1[[#This Row],[Budget Code Description]],Dimentions!$X$6:$AC$132,2,FALSE)="","",VLOOKUP(Table1[[#This Row],[Budget Code Description]],Dimentions!$X$6:$AC$132,2,FALSE)),"")</f>
        <v/>
      </c>
      <c r="G245" s="143" t="str">
        <f>IFERROR(VLOOKUP(Table1[[#This Row],[Budget Code Description]],Dimentions!$X$6:$AC$132,3,FALSE),"")</f>
        <v/>
      </c>
      <c r="H245" s="64" t="str">
        <f>IFERROR(VLOOKUP(Table1[[#This Row],[Account]],Dimentions!$S$6:$V$233,2,FALSE),"")</f>
        <v/>
      </c>
      <c r="I245" s="62">
        <f>_xlfn.NUMBERVALUE(LEFT(Table1[[#This Row],[Account]],1))</f>
        <v>0</v>
      </c>
      <c r="J245" s="62" t="str">
        <f>IFERROR(VLOOKUP(Table1[[#This Row],[Budget Code Description]],Table6[#All],7,FALSE),"")</f>
        <v/>
      </c>
      <c r="K245" s="143" t="str">
        <f>IFERROR(VLOOKUP(Table1[[#This Row],[Budget Code Description]],Table6[#All],8,FALSE),"")</f>
        <v/>
      </c>
      <c r="L245" s="63"/>
      <c r="M245" s="65" t="str">
        <f>IFERROR(VLOOKUP(Table1[[#This Row],[Staff ID]],Table2[],2,FALSE),"")</f>
        <v/>
      </c>
      <c r="N245" s="211" t="str">
        <f>IFERROR(IF(VLOOKUP(Table1[[#This Row],[Budget Code Description]],Dimentions!$X$6:$AC$97,4,FALSE)="","",VLOOKUP(Table1[[#This Row],[Budget Code Description]],Dimentions!$X$6:$AC$97,4,FALSE)),"")</f>
        <v/>
      </c>
      <c r="O245" s="65" t="str">
        <f>IFERROR(VLOOKUP(Table1[[#This Row],[Vendor ID]],Table549[],2,FALSE),"")</f>
        <v/>
      </c>
      <c r="P245" s="63"/>
      <c r="Q245" s="143" t="str">
        <f>IF(Table1[[#This Row],[Posting Date]]&lt;&gt;"",$D$9,"")</f>
        <v/>
      </c>
      <c r="R245" s="159" t="str">
        <f>IF(Table1[[#This Row],[Posting Date]]&lt;&gt;"",$D$10,"")</f>
        <v/>
      </c>
      <c r="S245" s="66"/>
      <c r="T245" s="63"/>
      <c r="U245" s="67"/>
      <c r="V245" s="67"/>
      <c r="W245" s="67" t="str">
        <f t="shared" si="4"/>
        <v/>
      </c>
      <c r="X245" s="161" t="str">
        <f>IF(E245="","",(IF(Table1[[#This Row],[Cur]]="USD",Table1[[#This Row],[Cur_Amount Debit]],Table1[[#This Row],[Cur_Amount Debit]]/Table1[[#This Row],[Exchange Rate]])))</f>
        <v/>
      </c>
      <c r="Y245" s="161" t="str">
        <f>IF(E245="","",(IF(Table1[[#This Row],[Cur]]="USD",Table1[[#This Row],[Cur_Amount Credit]],Table1[[#This Row],[Cur_Amount Credit]]/ExchangeRate)))</f>
        <v/>
      </c>
      <c r="Z245" s="203" t="str">
        <f>IF(E245="","",(Table1[[#This Row],[Debit USD]]-Table1[[#This Row],[Credit USD]]))</f>
        <v/>
      </c>
      <c r="AA245" s="122"/>
      <c r="AB245" s="1"/>
      <c r="AC245" s="15"/>
      <c r="AD245" s="15" t="str">
        <f>IF(AND(OR(Table1[[#This Row],[Account]]="15030",Table1[[#This Row],[Account]]="15035",Table1[[#This Row],[Account]]="20150"),Table1[[#This Row],[Vendor ID]]=""),1,"")</f>
        <v/>
      </c>
      <c r="AE245" s="15"/>
      <c r="AF245" s="15"/>
      <c r="AG245" s="15"/>
      <c r="AH245" s="46" t="str">
        <f>IF(Table1[[#This Row],[Posting Date]]&lt;&gt;"","GJ-"&amp;CountryID,"")</f>
        <v/>
      </c>
      <c r="AI245" s="59" t="str">
        <f>IF(Table1[[#This Row],[Posting Date]]&lt;&gt;"",Table1[[#This Row],[Posting Date]],"")</f>
        <v/>
      </c>
      <c r="AJ245" s="46"/>
      <c r="AK245" s="46" t="str">
        <f>IF(Table1[[#This Row],[Description]]&lt;&gt;"",Table1[[#This Row],[Description]],"")</f>
        <v/>
      </c>
      <c r="AL245" s="46" t="str">
        <f>IF(Table1[[#This Row],[Posting Date]]&lt;&gt;"",Table1[[#This Row],[Reference Number]],"")</f>
        <v/>
      </c>
      <c r="AM245" s="46" t="str">
        <f>TRIM(Table1[[#This Row],[Line '#]])</f>
        <v/>
      </c>
      <c r="AN245" s="46" t="str">
        <f>TRIM(Table1[[#This Row],[Account]])</f>
        <v/>
      </c>
      <c r="AO245" s="46" t="str">
        <f>IF(Table1[[#This Row],[Posting Date]]&lt;&gt;"",$D$5,"")</f>
        <v/>
      </c>
      <c r="AP245" s="46" t="str">
        <f>TRIM(Table1[[#This Row],[Departments-Prgrams]])</f>
        <v/>
      </c>
      <c r="AQ245" s="46" t="str">
        <f>TRIM(Table1[[#This Row],[Grant]])</f>
        <v/>
      </c>
      <c r="AR245" s="46" t="str">
        <f>TRIM(Table1[[#This Row],[Staff ID]])</f>
        <v/>
      </c>
      <c r="AS245" s="46" t="str">
        <f>IF(TRIM(Table1[[#This Row],[Budget Code]])=0,"",TRIM(Table1[[#This Row],[Budget Code]]))</f>
        <v/>
      </c>
      <c r="AT245" s="46" t="str">
        <f>IF(Table1[[#This Row],[Line Description]]&lt;&gt;"",Table1[[#This Row],[Line Description]],"")</f>
        <v/>
      </c>
      <c r="AU245" s="46" t="str">
        <f>IF(Table1[[#This Row],[Cur_Amount Debit]]&gt;0,ROUND(Table1[[#This Row],[Cur_Amount Debit]],2),"")</f>
        <v/>
      </c>
      <c r="AV245" s="46" t="str">
        <f>IF(Table1[[#This Row],[Cur_Amount Credit]]&gt;0,ROUND(Table1[[#This Row],[Cur_Amount Credit]],2),"")</f>
        <v/>
      </c>
      <c r="AW245" s="46" t="str">
        <f>LEFT(Table1[[#This Row],[Cur]],3)</f>
        <v/>
      </c>
      <c r="AX245" s="59"/>
      <c r="AY245" s="46"/>
      <c r="AZ245" s="46" t="str">
        <f>IF(Table1[[#This Row],[Cur]]&lt;&gt;"",IF(Table1[[#This Row],[Cur]]="USD","",ExchangeRate),"")</f>
        <v/>
      </c>
      <c r="BA245" s="46" t="str">
        <f>IF(Table1[[#This Row],[Grant]]&lt;&gt;"",VLOOKUP(Table1[[#This Row],[Grant]],Grants!B:D,3),"")</f>
        <v/>
      </c>
      <c r="BB245" s="46" t="str">
        <f>TRIM(Table1[[#This Row],[Vendor ID]])</f>
        <v/>
      </c>
      <c r="BC245">
        <f>IF(Table1[[#This Row],[Reference Number]]=Q244,BC244,BC244+1)</f>
        <v>2</v>
      </c>
    </row>
    <row r="246" spans="1:55" ht="11.25" hidden="1" customHeight="1">
      <c r="A246" s="1"/>
      <c r="B246" s="88" t="str">
        <f>IF(Table1[[#This Row],[Posting Date]]&lt;&gt;"",IF(Table1[[#This Row],[Reference Number]]=Q245,B245+1,1),"")</f>
        <v/>
      </c>
      <c r="C246" s="61"/>
      <c r="D246" s="61"/>
      <c r="E246" s="218"/>
      <c r="F246" s="143" t="str">
        <f>IFERROR(IF(VLOOKUP(Table1[[#This Row],[Budget Code Description]],Dimentions!$X$6:$AC$132,2,FALSE)="","",VLOOKUP(Table1[[#This Row],[Budget Code Description]],Dimentions!$X$6:$AC$132,2,FALSE)),"")</f>
        <v/>
      </c>
      <c r="G246" s="143" t="str">
        <f>IFERROR(VLOOKUP(Table1[[#This Row],[Budget Code Description]],Dimentions!$X$6:$AC$132,3,FALSE),"")</f>
        <v/>
      </c>
      <c r="H246" s="64" t="str">
        <f>IFERROR(VLOOKUP(Table1[[#This Row],[Account]],Dimentions!$S$6:$V$233,2,FALSE),"")</f>
        <v/>
      </c>
      <c r="I246" s="62">
        <f>_xlfn.NUMBERVALUE(LEFT(Table1[[#This Row],[Account]],1))</f>
        <v>0</v>
      </c>
      <c r="J246" s="62" t="str">
        <f>IFERROR(VLOOKUP(Table1[[#This Row],[Budget Code Description]],Table6[#All],7,FALSE),"")</f>
        <v/>
      </c>
      <c r="K246" s="143" t="str">
        <f>IFERROR(VLOOKUP(Table1[[#This Row],[Budget Code Description]],Table6[#All],8,FALSE),"")</f>
        <v/>
      </c>
      <c r="L246" s="63"/>
      <c r="M246" s="65" t="str">
        <f>IFERROR(VLOOKUP(Table1[[#This Row],[Staff ID]],Table2[],2,FALSE),"")</f>
        <v/>
      </c>
      <c r="N246" s="211" t="str">
        <f>IFERROR(IF(VLOOKUP(Table1[[#This Row],[Budget Code Description]],Dimentions!$X$6:$AC$97,4,FALSE)="","",VLOOKUP(Table1[[#This Row],[Budget Code Description]],Dimentions!$X$6:$AC$97,4,FALSE)),"")</f>
        <v/>
      </c>
      <c r="O246" s="65" t="str">
        <f>IFERROR(VLOOKUP(Table1[[#This Row],[Vendor ID]],Table549[],2,FALSE),"")</f>
        <v/>
      </c>
      <c r="P246" s="63"/>
      <c r="Q246" s="143" t="str">
        <f>IF(Table1[[#This Row],[Posting Date]]&lt;&gt;"",$D$9,"")</f>
        <v/>
      </c>
      <c r="R246" s="159" t="str">
        <f>IF(Table1[[#This Row],[Posting Date]]&lt;&gt;"",$D$10,"")</f>
        <v/>
      </c>
      <c r="S246" s="66"/>
      <c r="T246" s="63"/>
      <c r="U246" s="67"/>
      <c r="V246" s="67"/>
      <c r="W246" s="67" t="str">
        <f t="shared" si="4"/>
        <v/>
      </c>
      <c r="X246" s="161" t="str">
        <f>IF(E246="","",(IF(Table1[[#This Row],[Cur]]="USD",Table1[[#This Row],[Cur_Amount Debit]],Table1[[#This Row],[Cur_Amount Debit]]/Table1[[#This Row],[Exchange Rate]])))</f>
        <v/>
      </c>
      <c r="Y246" s="161" t="str">
        <f>IF(E246="","",(IF(Table1[[#This Row],[Cur]]="USD",Table1[[#This Row],[Cur_Amount Credit]],Table1[[#This Row],[Cur_Amount Credit]]/ExchangeRate)))</f>
        <v/>
      </c>
      <c r="Z246" s="203" t="str">
        <f>IF(E246="","",(Table1[[#This Row],[Debit USD]]-Table1[[#This Row],[Credit USD]]))</f>
        <v/>
      </c>
      <c r="AA246" s="122"/>
      <c r="AB246" s="1"/>
      <c r="AC246" s="15"/>
      <c r="AD246" s="15" t="str">
        <f>IF(AND(OR(Table1[[#This Row],[Account]]="15030",Table1[[#This Row],[Account]]="15035",Table1[[#This Row],[Account]]="20150"),Table1[[#This Row],[Vendor ID]]=""),1,"")</f>
        <v/>
      </c>
      <c r="AE246" s="15"/>
      <c r="AF246" s="15"/>
      <c r="AG246" s="15"/>
      <c r="AH246" s="46" t="str">
        <f>IF(Table1[[#This Row],[Posting Date]]&lt;&gt;"","GJ-"&amp;CountryID,"")</f>
        <v/>
      </c>
      <c r="AI246" s="59" t="str">
        <f>IF(Table1[[#This Row],[Posting Date]]&lt;&gt;"",Table1[[#This Row],[Posting Date]],"")</f>
        <v/>
      </c>
      <c r="AJ246" s="46"/>
      <c r="AK246" s="46" t="str">
        <f>IF(Table1[[#This Row],[Description]]&lt;&gt;"",Table1[[#This Row],[Description]],"")</f>
        <v/>
      </c>
      <c r="AL246" s="46" t="str">
        <f>IF(Table1[[#This Row],[Posting Date]]&lt;&gt;"",Table1[[#This Row],[Reference Number]],"")</f>
        <v/>
      </c>
      <c r="AM246" s="46" t="str">
        <f>TRIM(Table1[[#This Row],[Line '#]])</f>
        <v/>
      </c>
      <c r="AN246" s="46" t="str">
        <f>TRIM(Table1[[#This Row],[Account]])</f>
        <v/>
      </c>
      <c r="AO246" s="46" t="str">
        <f>IF(Table1[[#This Row],[Posting Date]]&lt;&gt;"",$D$5,"")</f>
        <v/>
      </c>
      <c r="AP246" s="46" t="str">
        <f>TRIM(Table1[[#This Row],[Departments-Prgrams]])</f>
        <v/>
      </c>
      <c r="AQ246" s="46" t="str">
        <f>TRIM(Table1[[#This Row],[Grant]])</f>
        <v/>
      </c>
      <c r="AR246" s="46" t="str">
        <f>TRIM(Table1[[#This Row],[Staff ID]])</f>
        <v/>
      </c>
      <c r="AS246" s="46" t="str">
        <f>IF(TRIM(Table1[[#This Row],[Budget Code]])=0,"",TRIM(Table1[[#This Row],[Budget Code]]))</f>
        <v/>
      </c>
      <c r="AT246" s="46" t="str">
        <f>IF(Table1[[#This Row],[Line Description]]&lt;&gt;"",Table1[[#This Row],[Line Description]],"")</f>
        <v/>
      </c>
      <c r="AU246" s="46" t="str">
        <f>IF(Table1[[#This Row],[Cur_Amount Debit]]&gt;0,ROUND(Table1[[#This Row],[Cur_Amount Debit]],2),"")</f>
        <v/>
      </c>
      <c r="AV246" s="46" t="str">
        <f>IF(Table1[[#This Row],[Cur_Amount Credit]]&gt;0,ROUND(Table1[[#This Row],[Cur_Amount Credit]],2),"")</f>
        <v/>
      </c>
      <c r="AW246" s="46" t="str">
        <f>LEFT(Table1[[#This Row],[Cur]],3)</f>
        <v/>
      </c>
      <c r="AX246" s="59"/>
      <c r="AY246" s="46"/>
      <c r="AZ246" s="46" t="str">
        <f>IF(Table1[[#This Row],[Cur]]&lt;&gt;"",IF(Table1[[#This Row],[Cur]]="USD","",ExchangeRate),"")</f>
        <v/>
      </c>
      <c r="BA246" s="46" t="str">
        <f>IF(Table1[[#This Row],[Grant]]&lt;&gt;"",VLOOKUP(Table1[[#This Row],[Grant]],Grants!B:D,3),"")</f>
        <v/>
      </c>
      <c r="BB246" s="46" t="str">
        <f>TRIM(Table1[[#This Row],[Vendor ID]])</f>
        <v/>
      </c>
      <c r="BC246">
        <f>IF(Table1[[#This Row],[Reference Number]]=Q245,BC245,BC245+1)</f>
        <v>2</v>
      </c>
    </row>
    <row r="247" spans="1:55" ht="11.25" hidden="1" customHeight="1">
      <c r="A247" s="1"/>
      <c r="B247" s="88" t="str">
        <f>IF(Table1[[#This Row],[Posting Date]]&lt;&gt;"",IF(Table1[[#This Row],[Reference Number]]=Q246,B246+1,1),"")</f>
        <v/>
      </c>
      <c r="C247" s="61"/>
      <c r="D247" s="61"/>
      <c r="E247" s="218"/>
      <c r="F247" s="143" t="str">
        <f>IFERROR(IF(VLOOKUP(Table1[[#This Row],[Budget Code Description]],Dimentions!$X$6:$AC$132,2,FALSE)="","",VLOOKUP(Table1[[#This Row],[Budget Code Description]],Dimentions!$X$6:$AC$132,2,FALSE)),"")</f>
        <v/>
      </c>
      <c r="G247" s="143" t="str">
        <f>IFERROR(VLOOKUP(Table1[[#This Row],[Budget Code Description]],Dimentions!$X$6:$AC$132,3,FALSE),"")</f>
        <v/>
      </c>
      <c r="H247" s="64" t="str">
        <f>IFERROR(VLOOKUP(Table1[[#This Row],[Account]],Dimentions!$S$6:$V$233,2,FALSE),"")</f>
        <v/>
      </c>
      <c r="I247" s="62">
        <f>_xlfn.NUMBERVALUE(LEFT(Table1[[#This Row],[Account]],1))</f>
        <v>0</v>
      </c>
      <c r="J247" s="62" t="str">
        <f>IFERROR(VLOOKUP(Table1[[#This Row],[Budget Code Description]],Table6[#All],7,FALSE),"")</f>
        <v/>
      </c>
      <c r="K247" s="143" t="str">
        <f>IFERROR(VLOOKUP(Table1[[#This Row],[Budget Code Description]],Table6[#All],8,FALSE),"")</f>
        <v/>
      </c>
      <c r="L247" s="63"/>
      <c r="M247" s="65" t="str">
        <f>IFERROR(VLOOKUP(Table1[[#This Row],[Staff ID]],Table2[],2,FALSE),"")</f>
        <v/>
      </c>
      <c r="N247" s="211" t="str">
        <f>IFERROR(IF(VLOOKUP(Table1[[#This Row],[Budget Code Description]],Dimentions!$X$6:$AC$97,4,FALSE)="","",VLOOKUP(Table1[[#This Row],[Budget Code Description]],Dimentions!$X$6:$AC$97,4,FALSE)),"")</f>
        <v/>
      </c>
      <c r="O247" s="65" t="str">
        <f>IFERROR(VLOOKUP(Table1[[#This Row],[Vendor ID]],Table549[],2,FALSE),"")</f>
        <v/>
      </c>
      <c r="P247" s="63"/>
      <c r="Q247" s="143" t="str">
        <f>IF(Table1[[#This Row],[Posting Date]]&lt;&gt;"",$D$9,"")</f>
        <v/>
      </c>
      <c r="R247" s="159" t="str">
        <f>IF(Table1[[#This Row],[Posting Date]]&lt;&gt;"",$D$10,"")</f>
        <v/>
      </c>
      <c r="S247" s="66"/>
      <c r="T247" s="63"/>
      <c r="U247" s="67"/>
      <c r="V247" s="67"/>
      <c r="W247" s="67" t="str">
        <f t="shared" si="4"/>
        <v/>
      </c>
      <c r="X247" s="161" t="str">
        <f>IF(E247="","",(IF(Table1[[#This Row],[Cur]]="USD",Table1[[#This Row],[Cur_Amount Debit]],Table1[[#This Row],[Cur_Amount Debit]]/Table1[[#This Row],[Exchange Rate]])))</f>
        <v/>
      </c>
      <c r="Y247" s="161" t="str">
        <f>IF(E247="","",(IF(Table1[[#This Row],[Cur]]="USD",Table1[[#This Row],[Cur_Amount Credit]],Table1[[#This Row],[Cur_Amount Credit]]/ExchangeRate)))</f>
        <v/>
      </c>
      <c r="Z247" s="203" t="str">
        <f>IF(E247="","",(Table1[[#This Row],[Debit USD]]-Table1[[#This Row],[Credit USD]]))</f>
        <v/>
      </c>
      <c r="AA247" s="122"/>
      <c r="AB247" s="1"/>
      <c r="AC247" s="15"/>
      <c r="AD247" s="15" t="str">
        <f>IF(AND(OR(Table1[[#This Row],[Account]]="15030",Table1[[#This Row],[Account]]="15035",Table1[[#This Row],[Account]]="20150"),Table1[[#This Row],[Vendor ID]]=""),1,"")</f>
        <v/>
      </c>
      <c r="AE247" s="15"/>
      <c r="AF247" s="15"/>
      <c r="AG247" s="15"/>
      <c r="AH247" s="46" t="str">
        <f>IF(Table1[[#This Row],[Posting Date]]&lt;&gt;"","GJ-"&amp;CountryID,"")</f>
        <v/>
      </c>
      <c r="AI247" s="59" t="str">
        <f>IF(Table1[[#This Row],[Posting Date]]&lt;&gt;"",Table1[[#This Row],[Posting Date]],"")</f>
        <v/>
      </c>
      <c r="AJ247" s="46"/>
      <c r="AK247" s="46" t="str">
        <f>IF(Table1[[#This Row],[Description]]&lt;&gt;"",Table1[[#This Row],[Description]],"")</f>
        <v/>
      </c>
      <c r="AL247" s="46" t="str">
        <f>IF(Table1[[#This Row],[Posting Date]]&lt;&gt;"",Table1[[#This Row],[Reference Number]],"")</f>
        <v/>
      </c>
      <c r="AM247" s="46" t="str">
        <f>TRIM(Table1[[#This Row],[Line '#]])</f>
        <v/>
      </c>
      <c r="AN247" s="46" t="str">
        <f>TRIM(Table1[[#This Row],[Account]])</f>
        <v/>
      </c>
      <c r="AO247" s="46" t="str">
        <f>IF(Table1[[#This Row],[Posting Date]]&lt;&gt;"",$D$5,"")</f>
        <v/>
      </c>
      <c r="AP247" s="46" t="str">
        <f>TRIM(Table1[[#This Row],[Departments-Prgrams]])</f>
        <v/>
      </c>
      <c r="AQ247" s="46" t="str">
        <f>TRIM(Table1[[#This Row],[Grant]])</f>
        <v/>
      </c>
      <c r="AR247" s="46" t="str">
        <f>TRIM(Table1[[#This Row],[Staff ID]])</f>
        <v/>
      </c>
      <c r="AS247" s="46" t="str">
        <f>IF(TRIM(Table1[[#This Row],[Budget Code]])=0,"",TRIM(Table1[[#This Row],[Budget Code]]))</f>
        <v/>
      </c>
      <c r="AT247" s="46" t="str">
        <f>IF(Table1[[#This Row],[Line Description]]&lt;&gt;"",Table1[[#This Row],[Line Description]],"")</f>
        <v/>
      </c>
      <c r="AU247" s="46" t="str">
        <f>IF(Table1[[#This Row],[Cur_Amount Debit]]&gt;0,ROUND(Table1[[#This Row],[Cur_Amount Debit]],2),"")</f>
        <v/>
      </c>
      <c r="AV247" s="46" t="str">
        <f>IF(Table1[[#This Row],[Cur_Amount Credit]]&gt;0,ROUND(Table1[[#This Row],[Cur_Amount Credit]],2),"")</f>
        <v/>
      </c>
      <c r="AW247" s="46" t="str">
        <f>LEFT(Table1[[#This Row],[Cur]],3)</f>
        <v/>
      </c>
      <c r="AX247" s="59"/>
      <c r="AY247" s="46"/>
      <c r="AZ247" s="46" t="str">
        <f>IF(Table1[[#This Row],[Cur]]&lt;&gt;"",IF(Table1[[#This Row],[Cur]]="USD","",ExchangeRate),"")</f>
        <v/>
      </c>
      <c r="BA247" s="46" t="str">
        <f>IF(Table1[[#This Row],[Grant]]&lt;&gt;"",VLOOKUP(Table1[[#This Row],[Grant]],Grants!B:D,3),"")</f>
        <v/>
      </c>
      <c r="BB247" s="46" t="str">
        <f>TRIM(Table1[[#This Row],[Vendor ID]])</f>
        <v/>
      </c>
      <c r="BC247">
        <f>IF(Table1[[#This Row],[Reference Number]]=Q246,BC246,BC246+1)</f>
        <v>2</v>
      </c>
    </row>
    <row r="248" spans="1:55" ht="11.25" hidden="1" customHeight="1">
      <c r="A248" s="1"/>
      <c r="B248" s="88" t="str">
        <f>IF(Table1[[#This Row],[Posting Date]]&lt;&gt;"",IF(Table1[[#This Row],[Reference Number]]=Q247,B247+1,1),"")</f>
        <v/>
      </c>
      <c r="C248" s="61"/>
      <c r="D248" s="61"/>
      <c r="E248" s="218"/>
      <c r="F248" s="143" t="str">
        <f>IFERROR(IF(VLOOKUP(Table1[[#This Row],[Budget Code Description]],Dimentions!$X$6:$AC$132,2,FALSE)="","",VLOOKUP(Table1[[#This Row],[Budget Code Description]],Dimentions!$X$6:$AC$132,2,FALSE)),"")</f>
        <v/>
      </c>
      <c r="G248" s="143" t="str">
        <f>IFERROR(VLOOKUP(Table1[[#This Row],[Budget Code Description]],Dimentions!$X$6:$AC$132,3,FALSE),"")</f>
        <v/>
      </c>
      <c r="H248" s="64" t="str">
        <f>IFERROR(VLOOKUP(Table1[[#This Row],[Account]],Dimentions!$S$6:$V$233,2,FALSE),"")</f>
        <v/>
      </c>
      <c r="I248" s="62">
        <f>_xlfn.NUMBERVALUE(LEFT(Table1[[#This Row],[Account]],1))</f>
        <v>0</v>
      </c>
      <c r="J248" s="62" t="str">
        <f>IFERROR(VLOOKUP(Table1[[#This Row],[Budget Code Description]],Table6[#All],7,FALSE),"")</f>
        <v/>
      </c>
      <c r="K248" s="143" t="str">
        <f>IFERROR(VLOOKUP(Table1[[#This Row],[Budget Code Description]],Table6[#All],8,FALSE),"")</f>
        <v/>
      </c>
      <c r="L248" s="63"/>
      <c r="M248" s="65" t="str">
        <f>IFERROR(VLOOKUP(Table1[[#This Row],[Staff ID]],Table2[],2,FALSE),"")</f>
        <v/>
      </c>
      <c r="N248" s="211" t="str">
        <f>IFERROR(IF(VLOOKUP(Table1[[#This Row],[Budget Code Description]],Dimentions!$X$6:$AC$97,4,FALSE)="","",VLOOKUP(Table1[[#This Row],[Budget Code Description]],Dimentions!$X$6:$AC$97,4,FALSE)),"")</f>
        <v/>
      </c>
      <c r="O248" s="65" t="str">
        <f>IFERROR(VLOOKUP(Table1[[#This Row],[Vendor ID]],Table549[],2,FALSE),"")</f>
        <v/>
      </c>
      <c r="P248" s="63"/>
      <c r="Q248" s="143" t="str">
        <f>IF(Table1[[#This Row],[Posting Date]]&lt;&gt;"",$D$9,"")</f>
        <v/>
      </c>
      <c r="R248" s="159" t="str">
        <f>IF(Table1[[#This Row],[Posting Date]]&lt;&gt;"",$D$10,"")</f>
        <v/>
      </c>
      <c r="S248" s="66"/>
      <c r="T248" s="63"/>
      <c r="U248" s="67"/>
      <c r="V248" s="67"/>
      <c r="W248" s="67" t="str">
        <f t="shared" si="4"/>
        <v/>
      </c>
      <c r="X248" s="161" t="str">
        <f>IF(E248="","",(IF(Table1[[#This Row],[Cur]]="USD",Table1[[#This Row],[Cur_Amount Debit]],Table1[[#This Row],[Cur_Amount Debit]]/Table1[[#This Row],[Exchange Rate]])))</f>
        <v/>
      </c>
      <c r="Y248" s="161" t="str">
        <f>IF(E248="","",(IF(Table1[[#This Row],[Cur]]="USD",Table1[[#This Row],[Cur_Amount Credit]],Table1[[#This Row],[Cur_Amount Credit]]/ExchangeRate)))</f>
        <v/>
      </c>
      <c r="Z248" s="203" t="str">
        <f>IF(E248="","",(Table1[[#This Row],[Debit USD]]-Table1[[#This Row],[Credit USD]]))</f>
        <v/>
      </c>
      <c r="AA248" s="122"/>
      <c r="AB248" s="1"/>
      <c r="AC248" s="15"/>
      <c r="AD248" s="15" t="str">
        <f>IF(AND(OR(Table1[[#This Row],[Account]]="15030",Table1[[#This Row],[Account]]="15035",Table1[[#This Row],[Account]]="20150"),Table1[[#This Row],[Vendor ID]]=""),1,"")</f>
        <v/>
      </c>
      <c r="AE248" s="15"/>
      <c r="AF248" s="15"/>
      <c r="AG248" s="15"/>
      <c r="AH248" s="46" t="str">
        <f>IF(Table1[[#This Row],[Posting Date]]&lt;&gt;"","GJ-"&amp;CountryID,"")</f>
        <v/>
      </c>
      <c r="AI248" s="59" t="str">
        <f>IF(Table1[[#This Row],[Posting Date]]&lt;&gt;"",Table1[[#This Row],[Posting Date]],"")</f>
        <v/>
      </c>
      <c r="AJ248" s="46"/>
      <c r="AK248" s="46" t="str">
        <f>IF(Table1[[#This Row],[Description]]&lt;&gt;"",Table1[[#This Row],[Description]],"")</f>
        <v/>
      </c>
      <c r="AL248" s="46" t="str">
        <f>IF(Table1[[#This Row],[Posting Date]]&lt;&gt;"",Table1[[#This Row],[Reference Number]],"")</f>
        <v/>
      </c>
      <c r="AM248" s="46" t="str">
        <f>TRIM(Table1[[#This Row],[Line '#]])</f>
        <v/>
      </c>
      <c r="AN248" s="46" t="str">
        <f>TRIM(Table1[[#This Row],[Account]])</f>
        <v/>
      </c>
      <c r="AO248" s="46" t="str">
        <f>IF(Table1[[#This Row],[Posting Date]]&lt;&gt;"",$D$5,"")</f>
        <v/>
      </c>
      <c r="AP248" s="46" t="str">
        <f>TRIM(Table1[[#This Row],[Departments-Prgrams]])</f>
        <v/>
      </c>
      <c r="AQ248" s="46" t="str">
        <f>TRIM(Table1[[#This Row],[Grant]])</f>
        <v/>
      </c>
      <c r="AR248" s="46" t="str">
        <f>TRIM(Table1[[#This Row],[Staff ID]])</f>
        <v/>
      </c>
      <c r="AS248" s="46" t="str">
        <f>IF(TRIM(Table1[[#This Row],[Budget Code]])=0,"",TRIM(Table1[[#This Row],[Budget Code]]))</f>
        <v/>
      </c>
      <c r="AT248" s="46" t="str">
        <f>IF(Table1[[#This Row],[Line Description]]&lt;&gt;"",Table1[[#This Row],[Line Description]],"")</f>
        <v/>
      </c>
      <c r="AU248" s="46" t="str">
        <f>IF(Table1[[#This Row],[Cur_Amount Debit]]&gt;0,ROUND(Table1[[#This Row],[Cur_Amount Debit]],2),"")</f>
        <v/>
      </c>
      <c r="AV248" s="46" t="str">
        <f>IF(Table1[[#This Row],[Cur_Amount Credit]]&gt;0,ROUND(Table1[[#This Row],[Cur_Amount Credit]],2),"")</f>
        <v/>
      </c>
      <c r="AW248" s="46" t="str">
        <f>LEFT(Table1[[#This Row],[Cur]],3)</f>
        <v/>
      </c>
      <c r="AX248" s="59"/>
      <c r="AY248" s="46"/>
      <c r="AZ248" s="46" t="str">
        <f>IF(Table1[[#This Row],[Cur]]&lt;&gt;"",IF(Table1[[#This Row],[Cur]]="USD","",ExchangeRate),"")</f>
        <v/>
      </c>
      <c r="BA248" s="46" t="str">
        <f>IF(Table1[[#This Row],[Grant]]&lt;&gt;"",VLOOKUP(Table1[[#This Row],[Grant]],Grants!B:D,3),"")</f>
        <v/>
      </c>
      <c r="BB248" s="46" t="str">
        <f>TRIM(Table1[[#This Row],[Vendor ID]])</f>
        <v/>
      </c>
      <c r="BC248">
        <f>IF(Table1[[#This Row],[Reference Number]]=Q247,BC247,BC247+1)</f>
        <v>2</v>
      </c>
    </row>
    <row r="249" spans="1:55" ht="11.25" hidden="1" customHeight="1">
      <c r="A249" s="1"/>
      <c r="B249" s="88" t="str">
        <f>IF(Table1[[#This Row],[Posting Date]]&lt;&gt;"",IF(Table1[[#This Row],[Reference Number]]=Q248,B248+1,1),"")</f>
        <v/>
      </c>
      <c r="C249" s="61"/>
      <c r="D249" s="61"/>
      <c r="E249" s="218"/>
      <c r="F249" s="143" t="str">
        <f>IFERROR(IF(VLOOKUP(Table1[[#This Row],[Budget Code Description]],Dimentions!$X$6:$AC$132,2,FALSE)="","",VLOOKUP(Table1[[#This Row],[Budget Code Description]],Dimentions!$X$6:$AC$132,2,FALSE)),"")</f>
        <v/>
      </c>
      <c r="G249" s="143" t="str">
        <f>IFERROR(VLOOKUP(Table1[[#This Row],[Budget Code Description]],Dimentions!$X$6:$AC$132,3,FALSE),"")</f>
        <v/>
      </c>
      <c r="H249" s="64" t="str">
        <f>IFERROR(VLOOKUP(Table1[[#This Row],[Account]],Dimentions!$S$6:$V$233,2,FALSE),"")</f>
        <v/>
      </c>
      <c r="I249" s="62">
        <f>_xlfn.NUMBERVALUE(LEFT(Table1[[#This Row],[Account]],1))</f>
        <v>0</v>
      </c>
      <c r="J249" s="62" t="str">
        <f>IFERROR(VLOOKUP(Table1[[#This Row],[Budget Code Description]],Table6[#All],7,FALSE),"")</f>
        <v/>
      </c>
      <c r="K249" s="143" t="str">
        <f>IFERROR(VLOOKUP(Table1[[#This Row],[Budget Code Description]],Table6[#All],8,FALSE),"")</f>
        <v/>
      </c>
      <c r="L249" s="63"/>
      <c r="M249" s="65" t="str">
        <f>IFERROR(VLOOKUP(Table1[[#This Row],[Staff ID]],Table2[],2,FALSE),"")</f>
        <v/>
      </c>
      <c r="N249" s="211" t="str">
        <f>IFERROR(IF(VLOOKUP(Table1[[#This Row],[Budget Code Description]],Dimentions!$X$6:$AC$97,4,FALSE)="","",VLOOKUP(Table1[[#This Row],[Budget Code Description]],Dimentions!$X$6:$AC$97,4,FALSE)),"")</f>
        <v/>
      </c>
      <c r="O249" s="65" t="str">
        <f>IFERROR(VLOOKUP(Table1[[#This Row],[Vendor ID]],Table549[],2,FALSE),"")</f>
        <v/>
      </c>
      <c r="P249" s="63"/>
      <c r="Q249" s="143" t="str">
        <f>IF(Table1[[#This Row],[Posting Date]]&lt;&gt;"",$D$9,"")</f>
        <v/>
      </c>
      <c r="R249" s="159" t="str">
        <f>IF(Table1[[#This Row],[Posting Date]]&lt;&gt;"",$D$10,"")</f>
        <v/>
      </c>
      <c r="S249" s="66"/>
      <c r="T249" s="63"/>
      <c r="U249" s="67"/>
      <c r="V249" s="67"/>
      <c r="W249" s="67" t="str">
        <f t="shared" si="4"/>
        <v/>
      </c>
      <c r="X249" s="161" t="str">
        <f>IF(E249="","",(IF(Table1[[#This Row],[Cur]]="USD",Table1[[#This Row],[Cur_Amount Debit]],Table1[[#This Row],[Cur_Amount Debit]]/Table1[[#This Row],[Exchange Rate]])))</f>
        <v/>
      </c>
      <c r="Y249" s="161" t="str">
        <f>IF(E249="","",(IF(Table1[[#This Row],[Cur]]="USD",Table1[[#This Row],[Cur_Amount Credit]],Table1[[#This Row],[Cur_Amount Credit]]/ExchangeRate)))</f>
        <v/>
      </c>
      <c r="Z249" s="203" t="str">
        <f>IF(E249="","",(Table1[[#This Row],[Debit USD]]-Table1[[#This Row],[Credit USD]]))</f>
        <v/>
      </c>
      <c r="AA249" s="122"/>
      <c r="AB249" s="1"/>
      <c r="AC249" s="15"/>
      <c r="AD249" s="15" t="str">
        <f>IF(AND(OR(Table1[[#This Row],[Account]]="15030",Table1[[#This Row],[Account]]="15035",Table1[[#This Row],[Account]]="20150"),Table1[[#This Row],[Vendor ID]]=""),1,"")</f>
        <v/>
      </c>
      <c r="AE249" s="15"/>
      <c r="AF249" s="15"/>
      <c r="AG249" s="15"/>
      <c r="AH249" s="46" t="str">
        <f>IF(Table1[[#This Row],[Posting Date]]&lt;&gt;"","GJ-"&amp;CountryID,"")</f>
        <v/>
      </c>
      <c r="AI249" s="59" t="str">
        <f>IF(Table1[[#This Row],[Posting Date]]&lt;&gt;"",Table1[[#This Row],[Posting Date]],"")</f>
        <v/>
      </c>
      <c r="AJ249" s="46"/>
      <c r="AK249" s="46" t="str">
        <f>IF(Table1[[#This Row],[Description]]&lt;&gt;"",Table1[[#This Row],[Description]],"")</f>
        <v/>
      </c>
      <c r="AL249" s="46" t="str">
        <f>IF(Table1[[#This Row],[Posting Date]]&lt;&gt;"",Table1[[#This Row],[Reference Number]],"")</f>
        <v/>
      </c>
      <c r="AM249" s="46" t="str">
        <f>TRIM(Table1[[#This Row],[Line '#]])</f>
        <v/>
      </c>
      <c r="AN249" s="46" t="str">
        <f>TRIM(Table1[[#This Row],[Account]])</f>
        <v/>
      </c>
      <c r="AO249" s="46" t="str">
        <f>IF(Table1[[#This Row],[Posting Date]]&lt;&gt;"",$D$5,"")</f>
        <v/>
      </c>
      <c r="AP249" s="46" t="str">
        <f>TRIM(Table1[[#This Row],[Departments-Prgrams]])</f>
        <v/>
      </c>
      <c r="AQ249" s="46" t="str">
        <f>TRIM(Table1[[#This Row],[Grant]])</f>
        <v/>
      </c>
      <c r="AR249" s="46" t="str">
        <f>TRIM(Table1[[#This Row],[Staff ID]])</f>
        <v/>
      </c>
      <c r="AS249" s="46" t="str">
        <f>IF(TRIM(Table1[[#This Row],[Budget Code]])=0,"",TRIM(Table1[[#This Row],[Budget Code]]))</f>
        <v/>
      </c>
      <c r="AT249" s="46" t="str">
        <f>IF(Table1[[#This Row],[Line Description]]&lt;&gt;"",Table1[[#This Row],[Line Description]],"")</f>
        <v/>
      </c>
      <c r="AU249" s="46" t="str">
        <f>IF(Table1[[#This Row],[Cur_Amount Debit]]&gt;0,ROUND(Table1[[#This Row],[Cur_Amount Debit]],2),"")</f>
        <v/>
      </c>
      <c r="AV249" s="46" t="str">
        <f>IF(Table1[[#This Row],[Cur_Amount Credit]]&gt;0,ROUND(Table1[[#This Row],[Cur_Amount Credit]],2),"")</f>
        <v/>
      </c>
      <c r="AW249" s="46" t="str">
        <f>LEFT(Table1[[#This Row],[Cur]],3)</f>
        <v/>
      </c>
      <c r="AX249" s="59"/>
      <c r="AY249" s="46"/>
      <c r="AZ249" s="46" t="str">
        <f>IF(Table1[[#This Row],[Cur]]&lt;&gt;"",IF(Table1[[#This Row],[Cur]]="USD","",ExchangeRate),"")</f>
        <v/>
      </c>
      <c r="BA249" s="46" t="str">
        <f>IF(Table1[[#This Row],[Grant]]&lt;&gt;"",VLOOKUP(Table1[[#This Row],[Grant]],Grants!B:D,3),"")</f>
        <v/>
      </c>
      <c r="BB249" s="46" t="str">
        <f>TRIM(Table1[[#This Row],[Vendor ID]])</f>
        <v/>
      </c>
      <c r="BC249">
        <f>IF(Table1[[#This Row],[Reference Number]]=Q248,BC248,BC248+1)</f>
        <v>2</v>
      </c>
    </row>
    <row r="250" spans="1:55" ht="11.25" hidden="1" customHeight="1">
      <c r="A250" s="1"/>
      <c r="B250" s="88" t="str">
        <f>IF(Table1[[#This Row],[Posting Date]]&lt;&gt;"",IF(Table1[[#This Row],[Reference Number]]=Q249,B249+1,1),"")</f>
        <v/>
      </c>
      <c r="C250" s="61"/>
      <c r="D250" s="61"/>
      <c r="E250" s="218"/>
      <c r="F250" s="143" t="str">
        <f>IFERROR(IF(VLOOKUP(Table1[[#This Row],[Budget Code Description]],Dimentions!$X$6:$AC$132,2,FALSE)="","",VLOOKUP(Table1[[#This Row],[Budget Code Description]],Dimentions!$X$6:$AC$132,2,FALSE)),"")</f>
        <v/>
      </c>
      <c r="G250" s="143" t="str">
        <f>IFERROR(VLOOKUP(Table1[[#This Row],[Budget Code Description]],Dimentions!$X$6:$AC$132,3,FALSE),"")</f>
        <v/>
      </c>
      <c r="H250" s="64" t="str">
        <f>IFERROR(VLOOKUP(Table1[[#This Row],[Account]],Dimentions!$S$6:$V$233,2,FALSE),"")</f>
        <v/>
      </c>
      <c r="I250" s="62">
        <f>_xlfn.NUMBERVALUE(LEFT(Table1[[#This Row],[Account]],1))</f>
        <v>0</v>
      </c>
      <c r="J250" s="62" t="str">
        <f>IFERROR(VLOOKUP(Table1[[#This Row],[Budget Code Description]],Table6[#All],7,FALSE),"")</f>
        <v/>
      </c>
      <c r="K250" s="143" t="str">
        <f>IFERROR(VLOOKUP(Table1[[#This Row],[Budget Code Description]],Table6[#All],8,FALSE),"")</f>
        <v/>
      </c>
      <c r="L250" s="63"/>
      <c r="M250" s="65" t="str">
        <f>IFERROR(VLOOKUP(Table1[[#This Row],[Staff ID]],Table2[],2,FALSE),"")</f>
        <v/>
      </c>
      <c r="N250" s="211" t="str">
        <f>IFERROR(IF(VLOOKUP(Table1[[#This Row],[Budget Code Description]],Dimentions!$X$6:$AC$97,4,FALSE)="","",VLOOKUP(Table1[[#This Row],[Budget Code Description]],Dimentions!$X$6:$AC$97,4,FALSE)),"")</f>
        <v/>
      </c>
      <c r="O250" s="65" t="str">
        <f>IFERROR(VLOOKUP(Table1[[#This Row],[Vendor ID]],Table549[],2,FALSE),"")</f>
        <v/>
      </c>
      <c r="P250" s="63"/>
      <c r="Q250" s="143" t="str">
        <f>IF(Table1[[#This Row],[Posting Date]]&lt;&gt;"",$D$9,"")</f>
        <v/>
      </c>
      <c r="R250" s="159" t="str">
        <f>IF(Table1[[#This Row],[Posting Date]]&lt;&gt;"",$D$10,"")</f>
        <v/>
      </c>
      <c r="S250" s="66"/>
      <c r="T250" s="63"/>
      <c r="U250" s="67"/>
      <c r="V250" s="67"/>
      <c r="W250" s="67" t="str">
        <f t="shared" si="4"/>
        <v/>
      </c>
      <c r="X250" s="161" t="str">
        <f>IF(E250="","",(IF(Table1[[#This Row],[Cur]]="USD",Table1[[#This Row],[Cur_Amount Debit]],Table1[[#This Row],[Cur_Amount Debit]]/Table1[[#This Row],[Exchange Rate]])))</f>
        <v/>
      </c>
      <c r="Y250" s="161" t="str">
        <f>IF(E250="","",(IF(Table1[[#This Row],[Cur]]="USD",Table1[[#This Row],[Cur_Amount Credit]],Table1[[#This Row],[Cur_Amount Credit]]/ExchangeRate)))</f>
        <v/>
      </c>
      <c r="Z250" s="203" t="str">
        <f>IF(E250="","",(Table1[[#This Row],[Debit USD]]-Table1[[#This Row],[Credit USD]]))</f>
        <v/>
      </c>
      <c r="AA250" s="122"/>
      <c r="AB250" s="1"/>
      <c r="AC250" s="15"/>
      <c r="AD250" s="15" t="str">
        <f>IF(AND(OR(Table1[[#This Row],[Account]]="15030",Table1[[#This Row],[Account]]="15035",Table1[[#This Row],[Account]]="20150"),Table1[[#This Row],[Vendor ID]]=""),1,"")</f>
        <v/>
      </c>
      <c r="AE250" s="15"/>
      <c r="AF250" s="15"/>
      <c r="AG250" s="15"/>
      <c r="AH250" s="46" t="str">
        <f>IF(Table1[[#This Row],[Posting Date]]&lt;&gt;"","GJ-"&amp;CountryID,"")</f>
        <v/>
      </c>
      <c r="AI250" s="59" t="str">
        <f>IF(Table1[[#This Row],[Posting Date]]&lt;&gt;"",Table1[[#This Row],[Posting Date]],"")</f>
        <v/>
      </c>
      <c r="AJ250" s="46"/>
      <c r="AK250" s="46" t="str">
        <f>IF(Table1[[#This Row],[Description]]&lt;&gt;"",Table1[[#This Row],[Description]],"")</f>
        <v/>
      </c>
      <c r="AL250" s="46" t="str">
        <f>IF(Table1[[#This Row],[Posting Date]]&lt;&gt;"",Table1[[#This Row],[Reference Number]],"")</f>
        <v/>
      </c>
      <c r="AM250" s="46" t="str">
        <f>TRIM(Table1[[#This Row],[Line '#]])</f>
        <v/>
      </c>
      <c r="AN250" s="46" t="str">
        <f>TRIM(Table1[[#This Row],[Account]])</f>
        <v/>
      </c>
      <c r="AO250" s="46" t="str">
        <f>IF(Table1[[#This Row],[Posting Date]]&lt;&gt;"",$D$5,"")</f>
        <v/>
      </c>
      <c r="AP250" s="46" t="str">
        <f>TRIM(Table1[[#This Row],[Departments-Prgrams]])</f>
        <v/>
      </c>
      <c r="AQ250" s="46" t="str">
        <f>TRIM(Table1[[#This Row],[Grant]])</f>
        <v/>
      </c>
      <c r="AR250" s="46" t="str">
        <f>TRIM(Table1[[#This Row],[Staff ID]])</f>
        <v/>
      </c>
      <c r="AS250" s="46" t="str">
        <f>IF(TRIM(Table1[[#This Row],[Budget Code]])=0,"",TRIM(Table1[[#This Row],[Budget Code]]))</f>
        <v/>
      </c>
      <c r="AT250" s="46" t="str">
        <f>IF(Table1[[#This Row],[Line Description]]&lt;&gt;"",Table1[[#This Row],[Line Description]],"")</f>
        <v/>
      </c>
      <c r="AU250" s="46" t="str">
        <f>IF(Table1[[#This Row],[Cur_Amount Debit]]&gt;0,ROUND(Table1[[#This Row],[Cur_Amount Debit]],2),"")</f>
        <v/>
      </c>
      <c r="AV250" s="46" t="str">
        <f>IF(Table1[[#This Row],[Cur_Amount Credit]]&gt;0,ROUND(Table1[[#This Row],[Cur_Amount Credit]],2),"")</f>
        <v/>
      </c>
      <c r="AW250" s="46" t="str">
        <f>LEFT(Table1[[#This Row],[Cur]],3)</f>
        <v/>
      </c>
      <c r="AX250" s="59"/>
      <c r="AY250" s="46"/>
      <c r="AZ250" s="46" t="str">
        <f>IF(Table1[[#This Row],[Cur]]&lt;&gt;"",IF(Table1[[#This Row],[Cur]]="USD","",ExchangeRate),"")</f>
        <v/>
      </c>
      <c r="BA250" s="46" t="str">
        <f>IF(Table1[[#This Row],[Grant]]&lt;&gt;"",VLOOKUP(Table1[[#This Row],[Grant]],Grants!B:D,3),"")</f>
        <v/>
      </c>
      <c r="BB250" s="46" t="str">
        <f>TRIM(Table1[[#This Row],[Vendor ID]])</f>
        <v/>
      </c>
      <c r="BC250">
        <f>IF(Table1[[#This Row],[Reference Number]]=Q249,BC249,BC249+1)</f>
        <v>2</v>
      </c>
    </row>
    <row r="251" spans="1:55" ht="11.25" hidden="1" customHeight="1">
      <c r="A251" s="1"/>
      <c r="B251" s="88" t="str">
        <f>IF(Table1[[#This Row],[Posting Date]]&lt;&gt;"",IF(Table1[[#This Row],[Reference Number]]=Q250,B250+1,1),"")</f>
        <v/>
      </c>
      <c r="C251" s="61"/>
      <c r="D251" s="61"/>
      <c r="E251" s="218"/>
      <c r="F251" s="143" t="str">
        <f>IFERROR(IF(VLOOKUP(Table1[[#This Row],[Budget Code Description]],Dimentions!$X$6:$AC$132,2,FALSE)="","",VLOOKUP(Table1[[#This Row],[Budget Code Description]],Dimentions!$X$6:$AC$132,2,FALSE)),"")</f>
        <v/>
      </c>
      <c r="G251" s="143" t="str">
        <f>IFERROR(VLOOKUP(Table1[[#This Row],[Budget Code Description]],Dimentions!$X$6:$AC$132,3,FALSE),"")</f>
        <v/>
      </c>
      <c r="H251" s="64" t="str">
        <f>IFERROR(VLOOKUP(Table1[[#This Row],[Account]],Dimentions!$S$6:$V$233,2,FALSE),"")</f>
        <v/>
      </c>
      <c r="I251" s="62">
        <f>_xlfn.NUMBERVALUE(LEFT(Table1[[#This Row],[Account]],1))</f>
        <v>0</v>
      </c>
      <c r="J251" s="62" t="str">
        <f>IFERROR(VLOOKUP(Table1[[#This Row],[Budget Code Description]],Table6[#All],7,FALSE),"")</f>
        <v/>
      </c>
      <c r="K251" s="143" t="str">
        <f>IFERROR(VLOOKUP(Table1[[#This Row],[Budget Code Description]],Table6[#All],8,FALSE),"")</f>
        <v/>
      </c>
      <c r="L251" s="63"/>
      <c r="M251" s="65" t="str">
        <f>IFERROR(VLOOKUP(Table1[[#This Row],[Staff ID]],Table2[],2,FALSE),"")</f>
        <v/>
      </c>
      <c r="N251" s="211" t="str">
        <f>IFERROR(IF(VLOOKUP(Table1[[#This Row],[Budget Code Description]],Dimentions!$X$6:$AC$97,4,FALSE)="","",VLOOKUP(Table1[[#This Row],[Budget Code Description]],Dimentions!$X$6:$AC$97,4,FALSE)),"")</f>
        <v/>
      </c>
      <c r="O251" s="65" t="str">
        <f>IFERROR(VLOOKUP(Table1[[#This Row],[Vendor ID]],Table549[],2,FALSE),"")</f>
        <v/>
      </c>
      <c r="P251" s="63"/>
      <c r="Q251" s="143" t="str">
        <f>IF(Table1[[#This Row],[Posting Date]]&lt;&gt;"",$D$9,"")</f>
        <v/>
      </c>
      <c r="R251" s="159" t="str">
        <f>IF(Table1[[#This Row],[Posting Date]]&lt;&gt;"",$D$10,"")</f>
        <v/>
      </c>
      <c r="S251" s="66"/>
      <c r="T251" s="63"/>
      <c r="U251" s="67"/>
      <c r="V251" s="67"/>
      <c r="W251" s="67" t="str">
        <f t="shared" si="4"/>
        <v/>
      </c>
      <c r="X251" s="161" t="str">
        <f>IF(E251="","",(IF(Table1[[#This Row],[Cur]]="USD",Table1[[#This Row],[Cur_Amount Debit]],Table1[[#This Row],[Cur_Amount Debit]]/Table1[[#This Row],[Exchange Rate]])))</f>
        <v/>
      </c>
      <c r="Y251" s="161" t="str">
        <f>IF(E251="","",(IF(Table1[[#This Row],[Cur]]="USD",Table1[[#This Row],[Cur_Amount Credit]],Table1[[#This Row],[Cur_Amount Credit]]/ExchangeRate)))</f>
        <v/>
      </c>
      <c r="Z251" s="203" t="str">
        <f>IF(E251="","",(Table1[[#This Row],[Debit USD]]-Table1[[#This Row],[Credit USD]]))</f>
        <v/>
      </c>
      <c r="AA251" s="122"/>
      <c r="AB251" s="1"/>
      <c r="AC251" s="15"/>
      <c r="AD251" s="15" t="str">
        <f>IF(AND(OR(Table1[[#This Row],[Account]]="15030",Table1[[#This Row],[Account]]="15035",Table1[[#This Row],[Account]]="20150"),Table1[[#This Row],[Vendor ID]]=""),1,"")</f>
        <v/>
      </c>
      <c r="AE251" s="15"/>
      <c r="AF251" s="15"/>
      <c r="AG251" s="15"/>
      <c r="AH251" s="46" t="str">
        <f>IF(Table1[[#This Row],[Posting Date]]&lt;&gt;"","GJ-"&amp;CountryID,"")</f>
        <v/>
      </c>
      <c r="AI251" s="59" t="str">
        <f>IF(Table1[[#This Row],[Posting Date]]&lt;&gt;"",Table1[[#This Row],[Posting Date]],"")</f>
        <v/>
      </c>
      <c r="AJ251" s="46"/>
      <c r="AK251" s="46" t="str">
        <f>IF(Table1[[#This Row],[Description]]&lt;&gt;"",Table1[[#This Row],[Description]],"")</f>
        <v/>
      </c>
      <c r="AL251" s="46" t="str">
        <f>IF(Table1[[#This Row],[Posting Date]]&lt;&gt;"",Table1[[#This Row],[Reference Number]],"")</f>
        <v/>
      </c>
      <c r="AM251" s="46" t="str">
        <f>TRIM(Table1[[#This Row],[Line '#]])</f>
        <v/>
      </c>
      <c r="AN251" s="46" t="str">
        <f>TRIM(Table1[[#This Row],[Account]])</f>
        <v/>
      </c>
      <c r="AO251" s="46" t="str">
        <f>IF(Table1[[#This Row],[Posting Date]]&lt;&gt;"",$D$5,"")</f>
        <v/>
      </c>
      <c r="AP251" s="46" t="str">
        <f>TRIM(Table1[[#This Row],[Departments-Prgrams]])</f>
        <v/>
      </c>
      <c r="AQ251" s="46" t="str">
        <f>TRIM(Table1[[#This Row],[Grant]])</f>
        <v/>
      </c>
      <c r="AR251" s="46" t="str">
        <f>TRIM(Table1[[#This Row],[Staff ID]])</f>
        <v/>
      </c>
      <c r="AS251" s="46" t="str">
        <f>IF(TRIM(Table1[[#This Row],[Budget Code]])=0,"",TRIM(Table1[[#This Row],[Budget Code]]))</f>
        <v/>
      </c>
      <c r="AT251" s="46" t="str">
        <f>IF(Table1[[#This Row],[Line Description]]&lt;&gt;"",Table1[[#This Row],[Line Description]],"")</f>
        <v/>
      </c>
      <c r="AU251" s="46" t="str">
        <f>IF(Table1[[#This Row],[Cur_Amount Debit]]&gt;0,ROUND(Table1[[#This Row],[Cur_Amount Debit]],2),"")</f>
        <v/>
      </c>
      <c r="AV251" s="46" t="str">
        <f>IF(Table1[[#This Row],[Cur_Amount Credit]]&gt;0,ROUND(Table1[[#This Row],[Cur_Amount Credit]],2),"")</f>
        <v/>
      </c>
      <c r="AW251" s="46" t="str">
        <f>LEFT(Table1[[#This Row],[Cur]],3)</f>
        <v/>
      </c>
      <c r="AX251" s="59"/>
      <c r="AY251" s="46"/>
      <c r="AZ251" s="46" t="str">
        <f>IF(Table1[[#This Row],[Cur]]&lt;&gt;"",IF(Table1[[#This Row],[Cur]]="USD","",ExchangeRate),"")</f>
        <v/>
      </c>
      <c r="BA251" s="46" t="str">
        <f>IF(Table1[[#This Row],[Grant]]&lt;&gt;"",VLOOKUP(Table1[[#This Row],[Grant]],Grants!B:D,3),"")</f>
        <v/>
      </c>
      <c r="BB251" s="46" t="str">
        <f>TRIM(Table1[[#This Row],[Vendor ID]])</f>
        <v/>
      </c>
      <c r="BC251">
        <f>IF(Table1[[#This Row],[Reference Number]]=Q250,BC250,BC250+1)</f>
        <v>2</v>
      </c>
    </row>
    <row r="252" spans="1:55" ht="11.25" hidden="1" customHeight="1">
      <c r="A252" s="1"/>
      <c r="B252" s="88" t="str">
        <f>IF(Table1[[#This Row],[Posting Date]]&lt;&gt;"",IF(Table1[[#This Row],[Reference Number]]=Q251,B251+1,1),"")</f>
        <v/>
      </c>
      <c r="C252" s="61"/>
      <c r="D252" s="61"/>
      <c r="E252" s="218"/>
      <c r="F252" s="143" t="str">
        <f>IFERROR(IF(VLOOKUP(Table1[[#This Row],[Budget Code Description]],Dimentions!$X$6:$AC$132,2,FALSE)="","",VLOOKUP(Table1[[#This Row],[Budget Code Description]],Dimentions!$X$6:$AC$132,2,FALSE)),"")</f>
        <v/>
      </c>
      <c r="G252" s="143" t="str">
        <f>IFERROR(VLOOKUP(Table1[[#This Row],[Budget Code Description]],Dimentions!$X$6:$AC$132,3,FALSE),"")</f>
        <v/>
      </c>
      <c r="H252" s="64" t="str">
        <f>IFERROR(VLOOKUP(Table1[[#This Row],[Account]],Dimentions!$S$6:$V$233,2,FALSE),"")</f>
        <v/>
      </c>
      <c r="I252" s="62">
        <f>_xlfn.NUMBERVALUE(LEFT(Table1[[#This Row],[Account]],1))</f>
        <v>0</v>
      </c>
      <c r="J252" s="62" t="str">
        <f>IFERROR(VLOOKUP(Table1[[#This Row],[Budget Code Description]],Table6[#All],7,FALSE),"")</f>
        <v/>
      </c>
      <c r="K252" s="143" t="str">
        <f>IFERROR(VLOOKUP(Table1[[#This Row],[Budget Code Description]],Table6[#All],8,FALSE),"")</f>
        <v/>
      </c>
      <c r="L252" s="63"/>
      <c r="M252" s="65" t="str">
        <f>IFERROR(VLOOKUP(Table1[[#This Row],[Staff ID]],Table2[],2,FALSE),"")</f>
        <v/>
      </c>
      <c r="N252" s="211" t="str">
        <f>IFERROR(IF(VLOOKUP(Table1[[#This Row],[Budget Code Description]],Dimentions!$X$6:$AC$97,4,FALSE)="","",VLOOKUP(Table1[[#This Row],[Budget Code Description]],Dimentions!$X$6:$AC$97,4,FALSE)),"")</f>
        <v/>
      </c>
      <c r="O252" s="65" t="str">
        <f>IFERROR(VLOOKUP(Table1[[#This Row],[Vendor ID]],Table549[],2,FALSE),"")</f>
        <v/>
      </c>
      <c r="P252" s="63"/>
      <c r="Q252" s="143" t="str">
        <f>IF(Table1[[#This Row],[Posting Date]]&lt;&gt;"",$D$9,"")</f>
        <v/>
      </c>
      <c r="R252" s="159" t="str">
        <f>IF(Table1[[#This Row],[Posting Date]]&lt;&gt;"",$D$10,"")</f>
        <v/>
      </c>
      <c r="S252" s="66"/>
      <c r="T252" s="63"/>
      <c r="U252" s="67"/>
      <c r="V252" s="67"/>
      <c r="W252" s="67" t="str">
        <f t="shared" si="4"/>
        <v/>
      </c>
      <c r="X252" s="161" t="str">
        <f>IF(E252="","",(IF(Table1[[#This Row],[Cur]]="USD",Table1[[#This Row],[Cur_Amount Debit]],Table1[[#This Row],[Cur_Amount Debit]]/Table1[[#This Row],[Exchange Rate]])))</f>
        <v/>
      </c>
      <c r="Y252" s="161" t="str">
        <f>IF(E252="","",(IF(Table1[[#This Row],[Cur]]="USD",Table1[[#This Row],[Cur_Amount Credit]],Table1[[#This Row],[Cur_Amount Credit]]/ExchangeRate)))</f>
        <v/>
      </c>
      <c r="Z252" s="203" t="str">
        <f>IF(E252="","",(Table1[[#This Row],[Debit USD]]-Table1[[#This Row],[Credit USD]]))</f>
        <v/>
      </c>
      <c r="AA252" s="122"/>
      <c r="AB252" s="1"/>
      <c r="AC252" s="15"/>
      <c r="AD252" s="15" t="str">
        <f>IF(AND(OR(Table1[[#This Row],[Account]]="15030",Table1[[#This Row],[Account]]="15035",Table1[[#This Row],[Account]]="20150"),Table1[[#This Row],[Vendor ID]]=""),1,"")</f>
        <v/>
      </c>
      <c r="AE252" s="15"/>
      <c r="AF252" s="15"/>
      <c r="AG252" s="15"/>
      <c r="AH252" s="46" t="str">
        <f>IF(Table1[[#This Row],[Posting Date]]&lt;&gt;"","GJ-"&amp;CountryID,"")</f>
        <v/>
      </c>
      <c r="AI252" s="59" t="str">
        <f>IF(Table1[[#This Row],[Posting Date]]&lt;&gt;"",Table1[[#This Row],[Posting Date]],"")</f>
        <v/>
      </c>
      <c r="AJ252" s="46"/>
      <c r="AK252" s="46" t="str">
        <f>IF(Table1[[#This Row],[Description]]&lt;&gt;"",Table1[[#This Row],[Description]],"")</f>
        <v/>
      </c>
      <c r="AL252" s="46" t="str">
        <f>IF(Table1[[#This Row],[Posting Date]]&lt;&gt;"",Table1[[#This Row],[Reference Number]],"")</f>
        <v/>
      </c>
      <c r="AM252" s="46" t="str">
        <f>TRIM(Table1[[#This Row],[Line '#]])</f>
        <v/>
      </c>
      <c r="AN252" s="46" t="str">
        <f>TRIM(Table1[[#This Row],[Account]])</f>
        <v/>
      </c>
      <c r="AO252" s="46" t="str">
        <f>IF(Table1[[#This Row],[Posting Date]]&lt;&gt;"",$D$5,"")</f>
        <v/>
      </c>
      <c r="AP252" s="46" t="str">
        <f>TRIM(Table1[[#This Row],[Departments-Prgrams]])</f>
        <v/>
      </c>
      <c r="AQ252" s="46" t="str">
        <f>TRIM(Table1[[#This Row],[Grant]])</f>
        <v/>
      </c>
      <c r="AR252" s="46" t="str">
        <f>TRIM(Table1[[#This Row],[Staff ID]])</f>
        <v/>
      </c>
      <c r="AS252" s="46" t="str">
        <f>IF(TRIM(Table1[[#This Row],[Budget Code]])=0,"",TRIM(Table1[[#This Row],[Budget Code]]))</f>
        <v/>
      </c>
      <c r="AT252" s="46" t="str">
        <f>IF(Table1[[#This Row],[Line Description]]&lt;&gt;"",Table1[[#This Row],[Line Description]],"")</f>
        <v/>
      </c>
      <c r="AU252" s="46" t="str">
        <f>IF(Table1[[#This Row],[Cur_Amount Debit]]&gt;0,ROUND(Table1[[#This Row],[Cur_Amount Debit]],2),"")</f>
        <v/>
      </c>
      <c r="AV252" s="46" t="str">
        <f>IF(Table1[[#This Row],[Cur_Amount Credit]]&gt;0,ROUND(Table1[[#This Row],[Cur_Amount Credit]],2),"")</f>
        <v/>
      </c>
      <c r="AW252" s="46" t="str">
        <f>LEFT(Table1[[#This Row],[Cur]],3)</f>
        <v/>
      </c>
      <c r="AX252" s="59"/>
      <c r="AY252" s="46"/>
      <c r="AZ252" s="46" t="str">
        <f>IF(Table1[[#This Row],[Cur]]&lt;&gt;"",IF(Table1[[#This Row],[Cur]]="USD","",ExchangeRate),"")</f>
        <v/>
      </c>
      <c r="BA252" s="46" t="str">
        <f>IF(Table1[[#This Row],[Grant]]&lt;&gt;"",VLOOKUP(Table1[[#This Row],[Grant]],Grants!B:D,3),"")</f>
        <v/>
      </c>
      <c r="BB252" s="46" t="str">
        <f>TRIM(Table1[[#This Row],[Vendor ID]])</f>
        <v/>
      </c>
      <c r="BC252">
        <f>IF(Table1[[#This Row],[Reference Number]]=Q251,BC251,BC251+1)</f>
        <v>2</v>
      </c>
    </row>
    <row r="253" spans="1:55" ht="11.25" hidden="1" customHeight="1">
      <c r="A253" s="1"/>
      <c r="B253" s="88" t="str">
        <f>IF(Table1[[#This Row],[Posting Date]]&lt;&gt;"",IF(Table1[[#This Row],[Reference Number]]=Q252,B252+1,1),"")</f>
        <v/>
      </c>
      <c r="C253" s="61"/>
      <c r="D253" s="61"/>
      <c r="E253" s="218"/>
      <c r="F253" s="143" t="str">
        <f>IFERROR(IF(VLOOKUP(Table1[[#This Row],[Budget Code Description]],Dimentions!$X$6:$AC$132,2,FALSE)="","",VLOOKUP(Table1[[#This Row],[Budget Code Description]],Dimentions!$X$6:$AC$132,2,FALSE)),"")</f>
        <v/>
      </c>
      <c r="G253" s="143" t="str">
        <f>IFERROR(VLOOKUP(Table1[[#This Row],[Budget Code Description]],Dimentions!$X$6:$AC$132,3,FALSE),"")</f>
        <v/>
      </c>
      <c r="H253" s="64" t="str">
        <f>IFERROR(VLOOKUP(Table1[[#This Row],[Account]],Dimentions!$S$6:$V$233,2,FALSE),"")</f>
        <v/>
      </c>
      <c r="I253" s="62">
        <f>_xlfn.NUMBERVALUE(LEFT(Table1[[#This Row],[Account]],1))</f>
        <v>0</v>
      </c>
      <c r="J253" s="62" t="str">
        <f>IFERROR(VLOOKUP(Table1[[#This Row],[Budget Code Description]],Table6[#All],7,FALSE),"")</f>
        <v/>
      </c>
      <c r="K253" s="143" t="str">
        <f>IFERROR(VLOOKUP(Table1[[#This Row],[Budget Code Description]],Table6[#All],8,FALSE),"")</f>
        <v/>
      </c>
      <c r="L253" s="63"/>
      <c r="M253" s="65" t="str">
        <f>IFERROR(VLOOKUP(Table1[[#This Row],[Staff ID]],Table2[],2,FALSE),"")</f>
        <v/>
      </c>
      <c r="N253" s="211" t="str">
        <f>IFERROR(IF(VLOOKUP(Table1[[#This Row],[Budget Code Description]],Dimentions!$X$6:$AC$97,4,FALSE)="","",VLOOKUP(Table1[[#This Row],[Budget Code Description]],Dimentions!$X$6:$AC$97,4,FALSE)),"")</f>
        <v/>
      </c>
      <c r="O253" s="65" t="str">
        <f>IFERROR(VLOOKUP(Table1[[#This Row],[Vendor ID]],Table549[],2,FALSE),"")</f>
        <v/>
      </c>
      <c r="P253" s="63"/>
      <c r="Q253" s="143" t="str">
        <f>IF(Table1[[#This Row],[Posting Date]]&lt;&gt;"",$D$9,"")</f>
        <v/>
      </c>
      <c r="R253" s="159" t="str">
        <f>IF(Table1[[#This Row],[Posting Date]]&lt;&gt;"",$D$10,"")</f>
        <v/>
      </c>
      <c r="S253" s="66"/>
      <c r="T253" s="63"/>
      <c r="U253" s="67"/>
      <c r="V253" s="67"/>
      <c r="W253" s="67" t="str">
        <f t="shared" si="4"/>
        <v/>
      </c>
      <c r="X253" s="161" t="str">
        <f>IF(E253="","",(IF(Table1[[#This Row],[Cur]]="USD",Table1[[#This Row],[Cur_Amount Debit]],Table1[[#This Row],[Cur_Amount Debit]]/Table1[[#This Row],[Exchange Rate]])))</f>
        <v/>
      </c>
      <c r="Y253" s="161" t="str">
        <f>IF(E253="","",(IF(Table1[[#This Row],[Cur]]="USD",Table1[[#This Row],[Cur_Amount Credit]],Table1[[#This Row],[Cur_Amount Credit]]/ExchangeRate)))</f>
        <v/>
      </c>
      <c r="Z253" s="203" t="str">
        <f>IF(E253="","",(Table1[[#This Row],[Debit USD]]-Table1[[#This Row],[Credit USD]]))</f>
        <v/>
      </c>
      <c r="AA253" s="122"/>
      <c r="AB253" s="1"/>
      <c r="AC253" s="15"/>
      <c r="AD253" s="15" t="str">
        <f>IF(AND(OR(Table1[[#This Row],[Account]]="15030",Table1[[#This Row],[Account]]="15035",Table1[[#This Row],[Account]]="20150"),Table1[[#This Row],[Vendor ID]]=""),1,"")</f>
        <v/>
      </c>
      <c r="AE253" s="15"/>
      <c r="AF253" s="15"/>
      <c r="AG253" s="15"/>
      <c r="AH253" s="46" t="str">
        <f>IF(Table1[[#This Row],[Posting Date]]&lt;&gt;"","GJ-"&amp;CountryID,"")</f>
        <v/>
      </c>
      <c r="AI253" s="59" t="str">
        <f>IF(Table1[[#This Row],[Posting Date]]&lt;&gt;"",Table1[[#This Row],[Posting Date]],"")</f>
        <v/>
      </c>
      <c r="AJ253" s="46"/>
      <c r="AK253" s="46" t="str">
        <f>IF(Table1[[#This Row],[Description]]&lt;&gt;"",Table1[[#This Row],[Description]],"")</f>
        <v/>
      </c>
      <c r="AL253" s="46" t="str">
        <f>IF(Table1[[#This Row],[Posting Date]]&lt;&gt;"",Table1[[#This Row],[Reference Number]],"")</f>
        <v/>
      </c>
      <c r="AM253" s="46" t="str">
        <f>TRIM(Table1[[#This Row],[Line '#]])</f>
        <v/>
      </c>
      <c r="AN253" s="46" t="str">
        <f>TRIM(Table1[[#This Row],[Account]])</f>
        <v/>
      </c>
      <c r="AO253" s="46" t="str">
        <f>IF(Table1[[#This Row],[Posting Date]]&lt;&gt;"",$D$5,"")</f>
        <v/>
      </c>
      <c r="AP253" s="46" t="str">
        <f>TRIM(Table1[[#This Row],[Departments-Prgrams]])</f>
        <v/>
      </c>
      <c r="AQ253" s="46" t="str">
        <f>TRIM(Table1[[#This Row],[Grant]])</f>
        <v/>
      </c>
      <c r="AR253" s="46" t="str">
        <f>TRIM(Table1[[#This Row],[Staff ID]])</f>
        <v/>
      </c>
      <c r="AS253" s="46" t="str">
        <f>IF(TRIM(Table1[[#This Row],[Budget Code]])=0,"",TRIM(Table1[[#This Row],[Budget Code]]))</f>
        <v/>
      </c>
      <c r="AT253" s="46" t="str">
        <f>IF(Table1[[#This Row],[Line Description]]&lt;&gt;"",Table1[[#This Row],[Line Description]],"")</f>
        <v/>
      </c>
      <c r="AU253" s="46" t="str">
        <f>IF(Table1[[#This Row],[Cur_Amount Debit]]&gt;0,ROUND(Table1[[#This Row],[Cur_Amount Debit]],2),"")</f>
        <v/>
      </c>
      <c r="AV253" s="46" t="str">
        <f>IF(Table1[[#This Row],[Cur_Amount Credit]]&gt;0,ROUND(Table1[[#This Row],[Cur_Amount Credit]],2),"")</f>
        <v/>
      </c>
      <c r="AW253" s="46" t="str">
        <f>LEFT(Table1[[#This Row],[Cur]],3)</f>
        <v/>
      </c>
      <c r="AX253" s="59"/>
      <c r="AY253" s="46"/>
      <c r="AZ253" s="46" t="str">
        <f>IF(Table1[[#This Row],[Cur]]&lt;&gt;"",IF(Table1[[#This Row],[Cur]]="USD","",ExchangeRate),"")</f>
        <v/>
      </c>
      <c r="BA253" s="46" t="str">
        <f>IF(Table1[[#This Row],[Grant]]&lt;&gt;"",VLOOKUP(Table1[[#This Row],[Grant]],Grants!B:D,3),"")</f>
        <v/>
      </c>
      <c r="BB253" s="46" t="str">
        <f>TRIM(Table1[[#This Row],[Vendor ID]])</f>
        <v/>
      </c>
      <c r="BC253">
        <f>IF(Table1[[#This Row],[Reference Number]]=Q252,BC252,BC252+1)</f>
        <v>2</v>
      </c>
    </row>
    <row r="254" spans="1:55" ht="11.25" hidden="1" customHeight="1">
      <c r="A254" s="1"/>
      <c r="B254" s="88" t="str">
        <f>IF(Table1[[#This Row],[Posting Date]]&lt;&gt;"",IF(Table1[[#This Row],[Reference Number]]=Q253,B253+1,1),"")</f>
        <v/>
      </c>
      <c r="C254" s="61"/>
      <c r="D254" s="61"/>
      <c r="E254" s="218"/>
      <c r="F254" s="143" t="str">
        <f>IFERROR(IF(VLOOKUP(Table1[[#This Row],[Budget Code Description]],Dimentions!$X$6:$AC$132,2,FALSE)="","",VLOOKUP(Table1[[#This Row],[Budget Code Description]],Dimentions!$X$6:$AC$132,2,FALSE)),"")</f>
        <v/>
      </c>
      <c r="G254" s="143" t="str">
        <f>IFERROR(VLOOKUP(Table1[[#This Row],[Budget Code Description]],Dimentions!$X$6:$AC$132,3,FALSE),"")</f>
        <v/>
      </c>
      <c r="H254" s="64" t="str">
        <f>IFERROR(VLOOKUP(Table1[[#This Row],[Account]],Dimentions!$S$6:$V$233,2,FALSE),"")</f>
        <v/>
      </c>
      <c r="I254" s="62">
        <f>_xlfn.NUMBERVALUE(LEFT(Table1[[#This Row],[Account]],1))</f>
        <v>0</v>
      </c>
      <c r="J254" s="62" t="str">
        <f>IFERROR(VLOOKUP(Table1[[#This Row],[Budget Code Description]],Table6[#All],7,FALSE),"")</f>
        <v/>
      </c>
      <c r="K254" s="143" t="str">
        <f>IFERROR(VLOOKUP(Table1[[#This Row],[Budget Code Description]],Table6[#All],8,FALSE),"")</f>
        <v/>
      </c>
      <c r="L254" s="63"/>
      <c r="M254" s="65" t="str">
        <f>IFERROR(VLOOKUP(Table1[[#This Row],[Staff ID]],Table2[],2,FALSE),"")</f>
        <v/>
      </c>
      <c r="N254" s="211" t="str">
        <f>IFERROR(IF(VLOOKUP(Table1[[#This Row],[Budget Code Description]],Dimentions!$X$6:$AC$97,4,FALSE)="","",VLOOKUP(Table1[[#This Row],[Budget Code Description]],Dimentions!$X$6:$AC$97,4,FALSE)),"")</f>
        <v/>
      </c>
      <c r="O254" s="65" t="str">
        <f>IFERROR(VLOOKUP(Table1[[#This Row],[Vendor ID]],Table549[],2,FALSE),"")</f>
        <v/>
      </c>
      <c r="P254" s="63"/>
      <c r="Q254" s="143" t="str">
        <f>IF(Table1[[#This Row],[Posting Date]]&lt;&gt;"",$D$9,"")</f>
        <v/>
      </c>
      <c r="R254" s="159" t="str">
        <f>IF(Table1[[#This Row],[Posting Date]]&lt;&gt;"",$D$10,"")</f>
        <v/>
      </c>
      <c r="S254" s="66"/>
      <c r="T254" s="63"/>
      <c r="U254" s="67"/>
      <c r="V254" s="67"/>
      <c r="W254" s="67" t="str">
        <f t="shared" si="4"/>
        <v/>
      </c>
      <c r="X254" s="161" t="str">
        <f>IF(E254="","",(IF(Table1[[#This Row],[Cur]]="USD",Table1[[#This Row],[Cur_Amount Debit]],Table1[[#This Row],[Cur_Amount Debit]]/Table1[[#This Row],[Exchange Rate]])))</f>
        <v/>
      </c>
      <c r="Y254" s="161" t="str">
        <f>IF(E254="","",(IF(Table1[[#This Row],[Cur]]="USD",Table1[[#This Row],[Cur_Amount Credit]],Table1[[#This Row],[Cur_Amount Credit]]/ExchangeRate)))</f>
        <v/>
      </c>
      <c r="Z254" s="203" t="str">
        <f>IF(E254="","",(Table1[[#This Row],[Debit USD]]-Table1[[#This Row],[Credit USD]]))</f>
        <v/>
      </c>
      <c r="AA254" s="122"/>
      <c r="AB254" s="1"/>
      <c r="AC254" s="15"/>
      <c r="AD254" s="15" t="str">
        <f>IF(AND(OR(Table1[[#This Row],[Account]]="15030",Table1[[#This Row],[Account]]="15035",Table1[[#This Row],[Account]]="20150"),Table1[[#This Row],[Vendor ID]]=""),1,"")</f>
        <v/>
      </c>
      <c r="AE254" s="15"/>
      <c r="AF254" s="15"/>
      <c r="AG254" s="15"/>
      <c r="AH254" s="46" t="str">
        <f>IF(Table1[[#This Row],[Posting Date]]&lt;&gt;"","GJ-"&amp;CountryID,"")</f>
        <v/>
      </c>
      <c r="AI254" s="59" t="str">
        <f>IF(Table1[[#This Row],[Posting Date]]&lt;&gt;"",Table1[[#This Row],[Posting Date]],"")</f>
        <v/>
      </c>
      <c r="AJ254" s="46"/>
      <c r="AK254" s="46" t="str">
        <f>IF(Table1[[#This Row],[Description]]&lt;&gt;"",Table1[[#This Row],[Description]],"")</f>
        <v/>
      </c>
      <c r="AL254" s="46" t="str">
        <f>IF(Table1[[#This Row],[Posting Date]]&lt;&gt;"",Table1[[#This Row],[Reference Number]],"")</f>
        <v/>
      </c>
      <c r="AM254" s="46" t="str">
        <f>TRIM(Table1[[#This Row],[Line '#]])</f>
        <v/>
      </c>
      <c r="AN254" s="46" t="str">
        <f>TRIM(Table1[[#This Row],[Account]])</f>
        <v/>
      </c>
      <c r="AO254" s="46" t="str">
        <f>IF(Table1[[#This Row],[Posting Date]]&lt;&gt;"",$D$5,"")</f>
        <v/>
      </c>
      <c r="AP254" s="46" t="str">
        <f>TRIM(Table1[[#This Row],[Departments-Prgrams]])</f>
        <v/>
      </c>
      <c r="AQ254" s="46" t="str">
        <f>TRIM(Table1[[#This Row],[Grant]])</f>
        <v/>
      </c>
      <c r="AR254" s="46" t="str">
        <f>TRIM(Table1[[#This Row],[Staff ID]])</f>
        <v/>
      </c>
      <c r="AS254" s="46" t="str">
        <f>IF(TRIM(Table1[[#This Row],[Budget Code]])=0,"",TRIM(Table1[[#This Row],[Budget Code]]))</f>
        <v/>
      </c>
      <c r="AT254" s="46" t="str">
        <f>IF(Table1[[#This Row],[Line Description]]&lt;&gt;"",Table1[[#This Row],[Line Description]],"")</f>
        <v/>
      </c>
      <c r="AU254" s="46" t="str">
        <f>IF(Table1[[#This Row],[Cur_Amount Debit]]&gt;0,ROUND(Table1[[#This Row],[Cur_Amount Debit]],2),"")</f>
        <v/>
      </c>
      <c r="AV254" s="46" t="str">
        <f>IF(Table1[[#This Row],[Cur_Amount Credit]]&gt;0,ROUND(Table1[[#This Row],[Cur_Amount Credit]],2),"")</f>
        <v/>
      </c>
      <c r="AW254" s="46" t="str">
        <f>LEFT(Table1[[#This Row],[Cur]],3)</f>
        <v/>
      </c>
      <c r="AX254" s="59"/>
      <c r="AY254" s="46"/>
      <c r="AZ254" s="46" t="str">
        <f>IF(Table1[[#This Row],[Cur]]&lt;&gt;"",IF(Table1[[#This Row],[Cur]]="USD","",ExchangeRate),"")</f>
        <v/>
      </c>
      <c r="BA254" s="46" t="str">
        <f>IF(Table1[[#This Row],[Grant]]&lt;&gt;"",VLOOKUP(Table1[[#This Row],[Grant]],Grants!B:D,3),"")</f>
        <v/>
      </c>
      <c r="BB254" s="46" t="str">
        <f>TRIM(Table1[[#This Row],[Vendor ID]])</f>
        <v/>
      </c>
      <c r="BC254">
        <f>IF(Table1[[#This Row],[Reference Number]]=Q253,BC253,BC253+1)</f>
        <v>2</v>
      </c>
    </row>
    <row r="255" spans="1:55" ht="11.25" hidden="1" customHeight="1">
      <c r="A255" s="1"/>
      <c r="B255" s="88" t="str">
        <f>IF(Table1[[#This Row],[Posting Date]]&lt;&gt;"",IF(Table1[[#This Row],[Reference Number]]=Q254,B254+1,1),"")</f>
        <v/>
      </c>
      <c r="C255" s="61"/>
      <c r="D255" s="61"/>
      <c r="E255" s="218"/>
      <c r="F255" s="143" t="str">
        <f>IFERROR(IF(VLOOKUP(Table1[[#This Row],[Budget Code Description]],Dimentions!$X$6:$AC$132,2,FALSE)="","",VLOOKUP(Table1[[#This Row],[Budget Code Description]],Dimentions!$X$6:$AC$132,2,FALSE)),"")</f>
        <v/>
      </c>
      <c r="G255" s="143" t="str">
        <f>IFERROR(VLOOKUP(Table1[[#This Row],[Budget Code Description]],Dimentions!$X$6:$AC$132,3,FALSE),"")</f>
        <v/>
      </c>
      <c r="H255" s="64" t="str">
        <f>IFERROR(VLOOKUP(Table1[[#This Row],[Account]],Dimentions!$S$6:$V$233,2,FALSE),"")</f>
        <v/>
      </c>
      <c r="I255" s="62">
        <f>_xlfn.NUMBERVALUE(LEFT(Table1[[#This Row],[Account]],1))</f>
        <v>0</v>
      </c>
      <c r="J255" s="62" t="str">
        <f>IFERROR(VLOOKUP(Table1[[#This Row],[Budget Code Description]],Table6[#All],7,FALSE),"")</f>
        <v/>
      </c>
      <c r="K255" s="143" t="str">
        <f>IFERROR(VLOOKUP(Table1[[#This Row],[Budget Code Description]],Table6[#All],8,FALSE),"")</f>
        <v/>
      </c>
      <c r="L255" s="63"/>
      <c r="M255" s="65" t="str">
        <f>IFERROR(VLOOKUP(Table1[[#This Row],[Staff ID]],Table2[],2,FALSE),"")</f>
        <v/>
      </c>
      <c r="N255" s="211" t="str">
        <f>IFERROR(IF(VLOOKUP(Table1[[#This Row],[Budget Code Description]],Dimentions!$X$6:$AC$97,4,FALSE)="","",VLOOKUP(Table1[[#This Row],[Budget Code Description]],Dimentions!$X$6:$AC$97,4,FALSE)),"")</f>
        <v/>
      </c>
      <c r="O255" s="65" t="str">
        <f>IFERROR(VLOOKUP(Table1[[#This Row],[Vendor ID]],Table549[],2,FALSE),"")</f>
        <v/>
      </c>
      <c r="P255" s="63"/>
      <c r="Q255" s="143" t="str">
        <f>IF(Table1[[#This Row],[Posting Date]]&lt;&gt;"",$D$9,"")</f>
        <v/>
      </c>
      <c r="R255" s="159" t="str">
        <f>IF(Table1[[#This Row],[Posting Date]]&lt;&gt;"",$D$10,"")</f>
        <v/>
      </c>
      <c r="S255" s="66"/>
      <c r="T255" s="63"/>
      <c r="U255" s="67"/>
      <c r="V255" s="67"/>
      <c r="W255" s="67" t="str">
        <f t="shared" si="4"/>
        <v/>
      </c>
      <c r="X255" s="161" t="str">
        <f>IF(E255="","",(IF(Table1[[#This Row],[Cur]]="USD",Table1[[#This Row],[Cur_Amount Debit]],Table1[[#This Row],[Cur_Amount Debit]]/Table1[[#This Row],[Exchange Rate]])))</f>
        <v/>
      </c>
      <c r="Y255" s="161" t="str">
        <f>IF(E255="","",(IF(Table1[[#This Row],[Cur]]="USD",Table1[[#This Row],[Cur_Amount Credit]],Table1[[#This Row],[Cur_Amount Credit]]/ExchangeRate)))</f>
        <v/>
      </c>
      <c r="Z255" s="203" t="str">
        <f>IF(E255="","",(Table1[[#This Row],[Debit USD]]-Table1[[#This Row],[Credit USD]]))</f>
        <v/>
      </c>
      <c r="AA255" s="122"/>
      <c r="AB255" s="1"/>
      <c r="AC255" s="15"/>
      <c r="AD255" s="15" t="str">
        <f>IF(AND(OR(Table1[[#This Row],[Account]]="15030",Table1[[#This Row],[Account]]="15035",Table1[[#This Row],[Account]]="20150"),Table1[[#This Row],[Vendor ID]]=""),1,"")</f>
        <v/>
      </c>
      <c r="AE255" s="15"/>
      <c r="AF255" s="15"/>
      <c r="AG255" s="15"/>
      <c r="AH255" s="46" t="str">
        <f>IF(Table1[[#This Row],[Posting Date]]&lt;&gt;"","GJ-"&amp;CountryID,"")</f>
        <v/>
      </c>
      <c r="AI255" s="59" t="str">
        <f>IF(Table1[[#This Row],[Posting Date]]&lt;&gt;"",Table1[[#This Row],[Posting Date]],"")</f>
        <v/>
      </c>
      <c r="AJ255" s="46"/>
      <c r="AK255" s="46" t="str">
        <f>IF(Table1[[#This Row],[Description]]&lt;&gt;"",Table1[[#This Row],[Description]],"")</f>
        <v/>
      </c>
      <c r="AL255" s="46" t="str">
        <f>IF(Table1[[#This Row],[Posting Date]]&lt;&gt;"",Table1[[#This Row],[Reference Number]],"")</f>
        <v/>
      </c>
      <c r="AM255" s="46" t="str">
        <f>TRIM(Table1[[#This Row],[Line '#]])</f>
        <v/>
      </c>
      <c r="AN255" s="46" t="str">
        <f>TRIM(Table1[[#This Row],[Account]])</f>
        <v/>
      </c>
      <c r="AO255" s="46" t="str">
        <f>IF(Table1[[#This Row],[Posting Date]]&lt;&gt;"",$D$5,"")</f>
        <v/>
      </c>
      <c r="AP255" s="46" t="str">
        <f>TRIM(Table1[[#This Row],[Departments-Prgrams]])</f>
        <v/>
      </c>
      <c r="AQ255" s="46" t="str">
        <f>TRIM(Table1[[#This Row],[Grant]])</f>
        <v/>
      </c>
      <c r="AR255" s="46" t="str">
        <f>TRIM(Table1[[#This Row],[Staff ID]])</f>
        <v/>
      </c>
      <c r="AS255" s="46" t="str">
        <f>IF(TRIM(Table1[[#This Row],[Budget Code]])=0,"",TRIM(Table1[[#This Row],[Budget Code]]))</f>
        <v/>
      </c>
      <c r="AT255" s="46" t="str">
        <f>IF(Table1[[#This Row],[Line Description]]&lt;&gt;"",Table1[[#This Row],[Line Description]],"")</f>
        <v/>
      </c>
      <c r="AU255" s="46" t="str">
        <f>IF(Table1[[#This Row],[Cur_Amount Debit]]&gt;0,ROUND(Table1[[#This Row],[Cur_Amount Debit]],2),"")</f>
        <v/>
      </c>
      <c r="AV255" s="46" t="str">
        <f>IF(Table1[[#This Row],[Cur_Amount Credit]]&gt;0,ROUND(Table1[[#This Row],[Cur_Amount Credit]],2),"")</f>
        <v/>
      </c>
      <c r="AW255" s="46" t="str">
        <f>LEFT(Table1[[#This Row],[Cur]],3)</f>
        <v/>
      </c>
      <c r="AX255" s="59"/>
      <c r="AY255" s="46"/>
      <c r="AZ255" s="46" t="str">
        <f>IF(Table1[[#This Row],[Cur]]&lt;&gt;"",IF(Table1[[#This Row],[Cur]]="USD","",ExchangeRate),"")</f>
        <v/>
      </c>
      <c r="BA255" s="46" t="str">
        <f>IF(Table1[[#This Row],[Grant]]&lt;&gt;"",VLOOKUP(Table1[[#This Row],[Grant]],Grants!B:D,3),"")</f>
        <v/>
      </c>
      <c r="BB255" s="46" t="str">
        <f>TRIM(Table1[[#This Row],[Vendor ID]])</f>
        <v/>
      </c>
      <c r="BC255">
        <f>IF(Table1[[#This Row],[Reference Number]]=Q254,BC254,BC254+1)</f>
        <v>2</v>
      </c>
    </row>
    <row r="256" spans="1:55" ht="11.25" hidden="1" customHeight="1">
      <c r="A256" s="1"/>
      <c r="B256" s="88" t="str">
        <f>IF(Table1[[#This Row],[Posting Date]]&lt;&gt;"",IF(Table1[[#This Row],[Reference Number]]=Q255,B255+1,1),"")</f>
        <v/>
      </c>
      <c r="C256" s="61"/>
      <c r="D256" s="61"/>
      <c r="E256" s="218"/>
      <c r="F256" s="143" t="str">
        <f>IFERROR(IF(VLOOKUP(Table1[[#This Row],[Budget Code Description]],Dimentions!$X$6:$AC$132,2,FALSE)="","",VLOOKUP(Table1[[#This Row],[Budget Code Description]],Dimentions!$X$6:$AC$132,2,FALSE)),"")</f>
        <v/>
      </c>
      <c r="G256" s="143" t="str">
        <f>IFERROR(VLOOKUP(Table1[[#This Row],[Budget Code Description]],Dimentions!$X$6:$AC$132,3,FALSE),"")</f>
        <v/>
      </c>
      <c r="H256" s="64" t="str">
        <f>IFERROR(VLOOKUP(Table1[[#This Row],[Account]],Dimentions!$S$6:$V$233,2,FALSE),"")</f>
        <v/>
      </c>
      <c r="I256" s="62">
        <f>_xlfn.NUMBERVALUE(LEFT(Table1[[#This Row],[Account]],1))</f>
        <v>0</v>
      </c>
      <c r="J256" s="62" t="str">
        <f>IFERROR(VLOOKUP(Table1[[#This Row],[Budget Code Description]],Table6[#All],7,FALSE),"")</f>
        <v/>
      </c>
      <c r="K256" s="143" t="str">
        <f>IFERROR(VLOOKUP(Table1[[#This Row],[Budget Code Description]],Table6[#All],8,FALSE),"")</f>
        <v/>
      </c>
      <c r="L256" s="63"/>
      <c r="M256" s="65" t="str">
        <f>IFERROR(VLOOKUP(Table1[[#This Row],[Staff ID]],Table2[],2,FALSE),"")</f>
        <v/>
      </c>
      <c r="N256" s="211" t="str">
        <f>IFERROR(IF(VLOOKUP(Table1[[#This Row],[Budget Code Description]],Dimentions!$X$6:$AC$97,4,FALSE)="","",VLOOKUP(Table1[[#This Row],[Budget Code Description]],Dimentions!$X$6:$AC$97,4,FALSE)),"")</f>
        <v/>
      </c>
      <c r="O256" s="65" t="str">
        <f>IFERROR(VLOOKUP(Table1[[#This Row],[Vendor ID]],Table549[],2,FALSE),"")</f>
        <v/>
      </c>
      <c r="P256" s="63"/>
      <c r="Q256" s="143" t="str">
        <f>IF(Table1[[#This Row],[Posting Date]]&lt;&gt;"",$D$9,"")</f>
        <v/>
      </c>
      <c r="R256" s="159" t="str">
        <f>IF(Table1[[#This Row],[Posting Date]]&lt;&gt;"",$D$10,"")</f>
        <v/>
      </c>
      <c r="S256" s="66"/>
      <c r="T256" s="63"/>
      <c r="U256" s="67"/>
      <c r="V256" s="67"/>
      <c r="W256" s="67" t="str">
        <f t="shared" si="4"/>
        <v/>
      </c>
      <c r="X256" s="161" t="str">
        <f>IF(E256="","",(IF(Table1[[#This Row],[Cur]]="USD",Table1[[#This Row],[Cur_Amount Debit]],Table1[[#This Row],[Cur_Amount Debit]]/Table1[[#This Row],[Exchange Rate]])))</f>
        <v/>
      </c>
      <c r="Y256" s="161" t="str">
        <f>IF(E256="","",(IF(Table1[[#This Row],[Cur]]="USD",Table1[[#This Row],[Cur_Amount Credit]],Table1[[#This Row],[Cur_Amount Credit]]/ExchangeRate)))</f>
        <v/>
      </c>
      <c r="Z256" s="203" t="str">
        <f>IF(E256="","",(Table1[[#This Row],[Debit USD]]-Table1[[#This Row],[Credit USD]]))</f>
        <v/>
      </c>
      <c r="AA256" s="122"/>
      <c r="AB256" s="1"/>
      <c r="AC256" s="15"/>
      <c r="AD256" s="15" t="str">
        <f>IF(AND(OR(Table1[[#This Row],[Account]]="15030",Table1[[#This Row],[Account]]="15035",Table1[[#This Row],[Account]]="20150"),Table1[[#This Row],[Vendor ID]]=""),1,"")</f>
        <v/>
      </c>
      <c r="AE256" s="15"/>
      <c r="AF256" s="15"/>
      <c r="AG256" s="15"/>
      <c r="AH256" s="46" t="str">
        <f>IF(Table1[[#This Row],[Posting Date]]&lt;&gt;"","GJ-"&amp;CountryID,"")</f>
        <v/>
      </c>
      <c r="AI256" s="59" t="str">
        <f>IF(Table1[[#This Row],[Posting Date]]&lt;&gt;"",Table1[[#This Row],[Posting Date]],"")</f>
        <v/>
      </c>
      <c r="AJ256" s="46"/>
      <c r="AK256" s="46" t="str">
        <f>IF(Table1[[#This Row],[Description]]&lt;&gt;"",Table1[[#This Row],[Description]],"")</f>
        <v/>
      </c>
      <c r="AL256" s="46" t="str">
        <f>IF(Table1[[#This Row],[Posting Date]]&lt;&gt;"",Table1[[#This Row],[Reference Number]],"")</f>
        <v/>
      </c>
      <c r="AM256" s="46" t="str">
        <f>TRIM(Table1[[#This Row],[Line '#]])</f>
        <v/>
      </c>
      <c r="AN256" s="46" t="str">
        <f>TRIM(Table1[[#This Row],[Account]])</f>
        <v/>
      </c>
      <c r="AO256" s="46" t="str">
        <f>IF(Table1[[#This Row],[Posting Date]]&lt;&gt;"",$D$5,"")</f>
        <v/>
      </c>
      <c r="AP256" s="46" t="str">
        <f>TRIM(Table1[[#This Row],[Departments-Prgrams]])</f>
        <v/>
      </c>
      <c r="AQ256" s="46" t="str">
        <f>TRIM(Table1[[#This Row],[Grant]])</f>
        <v/>
      </c>
      <c r="AR256" s="46" t="str">
        <f>TRIM(Table1[[#This Row],[Staff ID]])</f>
        <v/>
      </c>
      <c r="AS256" s="46" t="str">
        <f>IF(TRIM(Table1[[#This Row],[Budget Code]])=0,"",TRIM(Table1[[#This Row],[Budget Code]]))</f>
        <v/>
      </c>
      <c r="AT256" s="46" t="str">
        <f>IF(Table1[[#This Row],[Line Description]]&lt;&gt;"",Table1[[#This Row],[Line Description]],"")</f>
        <v/>
      </c>
      <c r="AU256" s="46" t="str">
        <f>IF(Table1[[#This Row],[Cur_Amount Debit]]&gt;0,ROUND(Table1[[#This Row],[Cur_Amount Debit]],2),"")</f>
        <v/>
      </c>
      <c r="AV256" s="46" t="str">
        <f>IF(Table1[[#This Row],[Cur_Amount Credit]]&gt;0,ROUND(Table1[[#This Row],[Cur_Amount Credit]],2),"")</f>
        <v/>
      </c>
      <c r="AW256" s="46" t="str">
        <f>LEFT(Table1[[#This Row],[Cur]],3)</f>
        <v/>
      </c>
      <c r="AX256" s="59"/>
      <c r="AY256" s="46"/>
      <c r="AZ256" s="46" t="str">
        <f>IF(Table1[[#This Row],[Cur]]&lt;&gt;"",IF(Table1[[#This Row],[Cur]]="USD","",ExchangeRate),"")</f>
        <v/>
      </c>
      <c r="BA256" s="46" t="str">
        <f>IF(Table1[[#This Row],[Grant]]&lt;&gt;"",VLOOKUP(Table1[[#This Row],[Grant]],Grants!B:D,3),"")</f>
        <v/>
      </c>
      <c r="BB256" s="46" t="str">
        <f>TRIM(Table1[[#This Row],[Vendor ID]])</f>
        <v/>
      </c>
      <c r="BC256">
        <f>IF(Table1[[#This Row],[Reference Number]]=Q255,BC255,BC255+1)</f>
        <v>2</v>
      </c>
    </row>
    <row r="257" spans="1:55" ht="11.25" hidden="1" customHeight="1">
      <c r="A257" s="1"/>
      <c r="B257" s="88" t="str">
        <f>IF(Table1[[#This Row],[Posting Date]]&lt;&gt;"",IF(Table1[[#This Row],[Reference Number]]=Q256,B256+1,1),"")</f>
        <v/>
      </c>
      <c r="C257" s="61"/>
      <c r="D257" s="61"/>
      <c r="E257" s="218"/>
      <c r="F257" s="143" t="str">
        <f>IFERROR(IF(VLOOKUP(Table1[[#This Row],[Budget Code Description]],Dimentions!$X$6:$AC$132,2,FALSE)="","",VLOOKUP(Table1[[#This Row],[Budget Code Description]],Dimentions!$X$6:$AC$132,2,FALSE)),"")</f>
        <v/>
      </c>
      <c r="G257" s="143" t="str">
        <f>IFERROR(VLOOKUP(Table1[[#This Row],[Budget Code Description]],Dimentions!$X$6:$AC$132,3,FALSE),"")</f>
        <v/>
      </c>
      <c r="H257" s="64" t="str">
        <f>IFERROR(VLOOKUP(Table1[[#This Row],[Account]],Dimentions!$S$6:$V$233,2,FALSE),"")</f>
        <v/>
      </c>
      <c r="I257" s="62">
        <f>_xlfn.NUMBERVALUE(LEFT(Table1[[#This Row],[Account]],1))</f>
        <v>0</v>
      </c>
      <c r="J257" s="62" t="str">
        <f>IFERROR(VLOOKUP(Table1[[#This Row],[Budget Code Description]],Table6[#All],7,FALSE),"")</f>
        <v/>
      </c>
      <c r="K257" s="143" t="str">
        <f>IFERROR(VLOOKUP(Table1[[#This Row],[Budget Code Description]],Table6[#All],8,FALSE),"")</f>
        <v/>
      </c>
      <c r="L257" s="63"/>
      <c r="M257" s="65" t="str">
        <f>IFERROR(VLOOKUP(Table1[[#This Row],[Staff ID]],Table2[],2,FALSE),"")</f>
        <v/>
      </c>
      <c r="N257" s="211" t="str">
        <f>IFERROR(IF(VLOOKUP(Table1[[#This Row],[Budget Code Description]],Dimentions!$X$6:$AC$97,4,FALSE)="","",VLOOKUP(Table1[[#This Row],[Budget Code Description]],Dimentions!$X$6:$AC$97,4,FALSE)),"")</f>
        <v/>
      </c>
      <c r="O257" s="65" t="str">
        <f>IFERROR(VLOOKUP(Table1[[#This Row],[Vendor ID]],Table549[],2,FALSE),"")</f>
        <v/>
      </c>
      <c r="P257" s="63"/>
      <c r="Q257" s="143" t="str">
        <f>IF(Table1[[#This Row],[Posting Date]]&lt;&gt;"",$D$9,"")</f>
        <v/>
      </c>
      <c r="R257" s="159" t="str">
        <f>IF(Table1[[#This Row],[Posting Date]]&lt;&gt;"",$D$10,"")</f>
        <v/>
      </c>
      <c r="S257" s="66"/>
      <c r="T257" s="63"/>
      <c r="U257" s="67"/>
      <c r="V257" s="67"/>
      <c r="W257" s="67" t="str">
        <f t="shared" si="4"/>
        <v/>
      </c>
      <c r="X257" s="161" t="str">
        <f>IF(E257="","",(IF(Table1[[#This Row],[Cur]]="USD",Table1[[#This Row],[Cur_Amount Debit]],Table1[[#This Row],[Cur_Amount Debit]]/Table1[[#This Row],[Exchange Rate]])))</f>
        <v/>
      </c>
      <c r="Y257" s="161" t="str">
        <f>IF(E257="","",(IF(Table1[[#This Row],[Cur]]="USD",Table1[[#This Row],[Cur_Amount Credit]],Table1[[#This Row],[Cur_Amount Credit]]/ExchangeRate)))</f>
        <v/>
      </c>
      <c r="Z257" s="203" t="str">
        <f>IF(E257="","",(Table1[[#This Row],[Debit USD]]-Table1[[#This Row],[Credit USD]]))</f>
        <v/>
      </c>
      <c r="AA257" s="122"/>
      <c r="AB257" s="1"/>
      <c r="AC257" s="15"/>
      <c r="AD257" s="15" t="str">
        <f>IF(AND(OR(Table1[[#This Row],[Account]]="15030",Table1[[#This Row],[Account]]="15035",Table1[[#This Row],[Account]]="20150"),Table1[[#This Row],[Vendor ID]]=""),1,"")</f>
        <v/>
      </c>
      <c r="AE257" s="15"/>
      <c r="AF257" s="15"/>
      <c r="AG257" s="15"/>
      <c r="AH257" s="46" t="str">
        <f>IF(Table1[[#This Row],[Posting Date]]&lt;&gt;"","GJ-"&amp;CountryID,"")</f>
        <v/>
      </c>
      <c r="AI257" s="59" t="str">
        <f>IF(Table1[[#This Row],[Posting Date]]&lt;&gt;"",Table1[[#This Row],[Posting Date]],"")</f>
        <v/>
      </c>
      <c r="AJ257" s="46"/>
      <c r="AK257" s="46" t="str">
        <f>IF(Table1[[#This Row],[Description]]&lt;&gt;"",Table1[[#This Row],[Description]],"")</f>
        <v/>
      </c>
      <c r="AL257" s="46" t="str">
        <f>IF(Table1[[#This Row],[Posting Date]]&lt;&gt;"",Table1[[#This Row],[Reference Number]],"")</f>
        <v/>
      </c>
      <c r="AM257" s="46" t="str">
        <f>TRIM(Table1[[#This Row],[Line '#]])</f>
        <v/>
      </c>
      <c r="AN257" s="46" t="str">
        <f>TRIM(Table1[[#This Row],[Account]])</f>
        <v/>
      </c>
      <c r="AO257" s="46" t="str">
        <f>IF(Table1[[#This Row],[Posting Date]]&lt;&gt;"",$D$5,"")</f>
        <v/>
      </c>
      <c r="AP257" s="46" t="str">
        <f>TRIM(Table1[[#This Row],[Departments-Prgrams]])</f>
        <v/>
      </c>
      <c r="AQ257" s="46" t="str">
        <f>TRIM(Table1[[#This Row],[Grant]])</f>
        <v/>
      </c>
      <c r="AR257" s="46" t="str">
        <f>TRIM(Table1[[#This Row],[Staff ID]])</f>
        <v/>
      </c>
      <c r="AS257" s="46" t="str">
        <f>IF(TRIM(Table1[[#This Row],[Budget Code]])=0,"",TRIM(Table1[[#This Row],[Budget Code]]))</f>
        <v/>
      </c>
      <c r="AT257" s="46" t="str">
        <f>IF(Table1[[#This Row],[Line Description]]&lt;&gt;"",Table1[[#This Row],[Line Description]],"")</f>
        <v/>
      </c>
      <c r="AU257" s="46" t="str">
        <f>IF(Table1[[#This Row],[Cur_Amount Debit]]&gt;0,ROUND(Table1[[#This Row],[Cur_Amount Debit]],2),"")</f>
        <v/>
      </c>
      <c r="AV257" s="46" t="str">
        <f>IF(Table1[[#This Row],[Cur_Amount Credit]]&gt;0,ROUND(Table1[[#This Row],[Cur_Amount Credit]],2),"")</f>
        <v/>
      </c>
      <c r="AW257" s="46" t="str">
        <f>LEFT(Table1[[#This Row],[Cur]],3)</f>
        <v/>
      </c>
      <c r="AX257" s="59"/>
      <c r="AY257" s="46"/>
      <c r="AZ257" s="46" t="str">
        <f>IF(Table1[[#This Row],[Cur]]&lt;&gt;"",IF(Table1[[#This Row],[Cur]]="USD","",ExchangeRate),"")</f>
        <v/>
      </c>
      <c r="BA257" s="46" t="str">
        <f>IF(Table1[[#This Row],[Grant]]&lt;&gt;"",VLOOKUP(Table1[[#This Row],[Grant]],Grants!B:D,3),"")</f>
        <v/>
      </c>
      <c r="BB257" s="46" t="str">
        <f>TRIM(Table1[[#This Row],[Vendor ID]])</f>
        <v/>
      </c>
      <c r="BC257">
        <f>IF(Table1[[#This Row],[Reference Number]]=Q256,BC256,BC256+1)</f>
        <v>2</v>
      </c>
    </row>
    <row r="258" spans="1:55" ht="11.25" hidden="1" customHeight="1">
      <c r="A258" s="1"/>
      <c r="B258" s="88" t="str">
        <f>IF(Table1[[#This Row],[Posting Date]]&lt;&gt;"",IF(Table1[[#This Row],[Reference Number]]=Q257,B257+1,1),"")</f>
        <v/>
      </c>
      <c r="C258" s="61"/>
      <c r="D258" s="61"/>
      <c r="E258" s="218"/>
      <c r="F258" s="143" t="str">
        <f>IFERROR(IF(VLOOKUP(Table1[[#This Row],[Budget Code Description]],Dimentions!$X$6:$AC$132,2,FALSE)="","",VLOOKUP(Table1[[#This Row],[Budget Code Description]],Dimentions!$X$6:$AC$132,2,FALSE)),"")</f>
        <v/>
      </c>
      <c r="G258" s="143" t="str">
        <f>IFERROR(VLOOKUP(Table1[[#This Row],[Budget Code Description]],Dimentions!$X$6:$AC$132,3,FALSE),"")</f>
        <v/>
      </c>
      <c r="H258" s="64" t="str">
        <f>IFERROR(VLOOKUP(Table1[[#This Row],[Account]],Dimentions!$S$6:$V$233,2,FALSE),"")</f>
        <v/>
      </c>
      <c r="I258" s="62">
        <f>_xlfn.NUMBERVALUE(LEFT(Table1[[#This Row],[Account]],1))</f>
        <v>0</v>
      </c>
      <c r="J258" s="62" t="str">
        <f>IFERROR(VLOOKUP(Table1[[#This Row],[Budget Code Description]],Table6[#All],7,FALSE),"")</f>
        <v/>
      </c>
      <c r="K258" s="143" t="str">
        <f>IFERROR(VLOOKUP(Table1[[#This Row],[Budget Code Description]],Table6[#All],8,FALSE),"")</f>
        <v/>
      </c>
      <c r="L258" s="63"/>
      <c r="M258" s="65" t="str">
        <f>IFERROR(VLOOKUP(Table1[[#This Row],[Staff ID]],Table2[],2,FALSE),"")</f>
        <v/>
      </c>
      <c r="N258" s="211" t="str">
        <f>IFERROR(IF(VLOOKUP(Table1[[#This Row],[Budget Code Description]],Dimentions!$X$6:$AC$97,4,FALSE)="","",VLOOKUP(Table1[[#This Row],[Budget Code Description]],Dimentions!$X$6:$AC$97,4,FALSE)),"")</f>
        <v/>
      </c>
      <c r="O258" s="65" t="str">
        <f>IFERROR(VLOOKUP(Table1[[#This Row],[Vendor ID]],Table549[],2,FALSE),"")</f>
        <v/>
      </c>
      <c r="P258" s="63"/>
      <c r="Q258" s="143" t="str">
        <f>IF(Table1[[#This Row],[Posting Date]]&lt;&gt;"",$D$9,"")</f>
        <v/>
      </c>
      <c r="R258" s="159" t="str">
        <f>IF(Table1[[#This Row],[Posting Date]]&lt;&gt;"",$D$10,"")</f>
        <v/>
      </c>
      <c r="S258" s="66"/>
      <c r="T258" s="63"/>
      <c r="U258" s="67"/>
      <c r="V258" s="67"/>
      <c r="W258" s="67" t="str">
        <f t="shared" si="4"/>
        <v/>
      </c>
      <c r="X258" s="161" t="str">
        <f>IF(E258="","",(IF(Table1[[#This Row],[Cur]]="USD",Table1[[#This Row],[Cur_Amount Debit]],Table1[[#This Row],[Cur_Amount Debit]]/Table1[[#This Row],[Exchange Rate]])))</f>
        <v/>
      </c>
      <c r="Y258" s="161" t="str">
        <f>IF(E258="","",(IF(Table1[[#This Row],[Cur]]="USD",Table1[[#This Row],[Cur_Amount Credit]],Table1[[#This Row],[Cur_Amount Credit]]/ExchangeRate)))</f>
        <v/>
      </c>
      <c r="Z258" s="203" t="str">
        <f>IF(E258="","",(Table1[[#This Row],[Debit USD]]-Table1[[#This Row],[Credit USD]]))</f>
        <v/>
      </c>
      <c r="AA258" s="122"/>
      <c r="AB258" s="1"/>
      <c r="AC258" s="15"/>
      <c r="AD258" s="15" t="str">
        <f>IF(AND(OR(Table1[[#This Row],[Account]]="15030",Table1[[#This Row],[Account]]="15035",Table1[[#This Row],[Account]]="20150"),Table1[[#This Row],[Vendor ID]]=""),1,"")</f>
        <v/>
      </c>
      <c r="AE258" s="15"/>
      <c r="AF258" s="15"/>
      <c r="AG258" s="15"/>
      <c r="AH258" s="46" t="str">
        <f>IF(Table1[[#This Row],[Posting Date]]&lt;&gt;"","GJ-"&amp;CountryID,"")</f>
        <v/>
      </c>
      <c r="AI258" s="59" t="str">
        <f>IF(Table1[[#This Row],[Posting Date]]&lt;&gt;"",Table1[[#This Row],[Posting Date]],"")</f>
        <v/>
      </c>
      <c r="AJ258" s="46"/>
      <c r="AK258" s="46" t="str">
        <f>IF(Table1[[#This Row],[Description]]&lt;&gt;"",Table1[[#This Row],[Description]],"")</f>
        <v/>
      </c>
      <c r="AL258" s="46" t="str">
        <f>IF(Table1[[#This Row],[Posting Date]]&lt;&gt;"",Table1[[#This Row],[Reference Number]],"")</f>
        <v/>
      </c>
      <c r="AM258" s="46" t="str">
        <f>TRIM(Table1[[#This Row],[Line '#]])</f>
        <v/>
      </c>
      <c r="AN258" s="46" t="str">
        <f>TRIM(Table1[[#This Row],[Account]])</f>
        <v/>
      </c>
      <c r="AO258" s="46" t="str">
        <f>IF(Table1[[#This Row],[Posting Date]]&lt;&gt;"",$D$5,"")</f>
        <v/>
      </c>
      <c r="AP258" s="46" t="str">
        <f>TRIM(Table1[[#This Row],[Departments-Prgrams]])</f>
        <v/>
      </c>
      <c r="AQ258" s="46" t="str">
        <f>TRIM(Table1[[#This Row],[Grant]])</f>
        <v/>
      </c>
      <c r="AR258" s="46" t="str">
        <f>TRIM(Table1[[#This Row],[Staff ID]])</f>
        <v/>
      </c>
      <c r="AS258" s="46" t="str">
        <f>IF(TRIM(Table1[[#This Row],[Budget Code]])=0,"",TRIM(Table1[[#This Row],[Budget Code]]))</f>
        <v/>
      </c>
      <c r="AT258" s="46" t="str">
        <f>IF(Table1[[#This Row],[Line Description]]&lt;&gt;"",Table1[[#This Row],[Line Description]],"")</f>
        <v/>
      </c>
      <c r="AU258" s="46" t="str">
        <f>IF(Table1[[#This Row],[Cur_Amount Debit]]&gt;0,ROUND(Table1[[#This Row],[Cur_Amount Debit]],2),"")</f>
        <v/>
      </c>
      <c r="AV258" s="46" t="str">
        <f>IF(Table1[[#This Row],[Cur_Amount Credit]]&gt;0,ROUND(Table1[[#This Row],[Cur_Amount Credit]],2),"")</f>
        <v/>
      </c>
      <c r="AW258" s="46" t="str">
        <f>LEFT(Table1[[#This Row],[Cur]],3)</f>
        <v/>
      </c>
      <c r="AX258" s="59"/>
      <c r="AY258" s="46"/>
      <c r="AZ258" s="46" t="str">
        <f>IF(Table1[[#This Row],[Cur]]&lt;&gt;"",IF(Table1[[#This Row],[Cur]]="USD","",ExchangeRate),"")</f>
        <v/>
      </c>
      <c r="BA258" s="46" t="str">
        <f>IF(Table1[[#This Row],[Grant]]&lt;&gt;"",VLOOKUP(Table1[[#This Row],[Grant]],Grants!B:D,3),"")</f>
        <v/>
      </c>
      <c r="BB258" s="46" t="str">
        <f>TRIM(Table1[[#This Row],[Vendor ID]])</f>
        <v/>
      </c>
      <c r="BC258">
        <f>IF(Table1[[#This Row],[Reference Number]]=Q257,BC257,BC257+1)</f>
        <v>2</v>
      </c>
    </row>
    <row r="259" spans="1:55" ht="11.25" hidden="1" customHeight="1">
      <c r="A259" s="1"/>
      <c r="B259" s="88" t="str">
        <f>IF(Table1[[#This Row],[Posting Date]]&lt;&gt;"",IF(Table1[[#This Row],[Reference Number]]=Q258,B258+1,1),"")</f>
        <v/>
      </c>
      <c r="C259" s="61"/>
      <c r="D259" s="61"/>
      <c r="E259" s="218"/>
      <c r="F259" s="143" t="str">
        <f>IFERROR(IF(VLOOKUP(Table1[[#This Row],[Budget Code Description]],Dimentions!$X$6:$AC$132,2,FALSE)="","",VLOOKUP(Table1[[#This Row],[Budget Code Description]],Dimentions!$X$6:$AC$132,2,FALSE)),"")</f>
        <v/>
      </c>
      <c r="G259" s="143" t="str">
        <f>IFERROR(VLOOKUP(Table1[[#This Row],[Budget Code Description]],Dimentions!$X$6:$AC$132,3,FALSE),"")</f>
        <v/>
      </c>
      <c r="H259" s="64" t="str">
        <f>IFERROR(VLOOKUP(Table1[[#This Row],[Account]],Dimentions!$S$6:$V$233,2,FALSE),"")</f>
        <v/>
      </c>
      <c r="I259" s="62">
        <f>_xlfn.NUMBERVALUE(LEFT(Table1[[#This Row],[Account]],1))</f>
        <v>0</v>
      </c>
      <c r="J259" s="62" t="str">
        <f>IFERROR(VLOOKUP(Table1[[#This Row],[Budget Code Description]],Table6[#All],7,FALSE),"")</f>
        <v/>
      </c>
      <c r="K259" s="143" t="str">
        <f>IFERROR(VLOOKUP(Table1[[#This Row],[Budget Code Description]],Table6[#All],8,FALSE),"")</f>
        <v/>
      </c>
      <c r="L259" s="63"/>
      <c r="M259" s="65" t="str">
        <f>IFERROR(VLOOKUP(Table1[[#This Row],[Staff ID]],Table2[],2,FALSE),"")</f>
        <v/>
      </c>
      <c r="N259" s="211" t="str">
        <f>IFERROR(IF(VLOOKUP(Table1[[#This Row],[Budget Code Description]],Dimentions!$X$6:$AC$97,4,FALSE)="","",VLOOKUP(Table1[[#This Row],[Budget Code Description]],Dimentions!$X$6:$AC$97,4,FALSE)),"")</f>
        <v/>
      </c>
      <c r="O259" s="65" t="str">
        <f>IFERROR(VLOOKUP(Table1[[#This Row],[Vendor ID]],Table549[],2,FALSE),"")</f>
        <v/>
      </c>
      <c r="P259" s="63"/>
      <c r="Q259" s="143" t="str">
        <f>IF(Table1[[#This Row],[Posting Date]]&lt;&gt;"",$D$9,"")</f>
        <v/>
      </c>
      <c r="R259" s="159" t="str">
        <f>IF(Table1[[#This Row],[Posting Date]]&lt;&gt;"",$D$10,"")</f>
        <v/>
      </c>
      <c r="S259" s="66"/>
      <c r="T259" s="63"/>
      <c r="U259" s="67"/>
      <c r="V259" s="67"/>
      <c r="W259" s="67" t="str">
        <f t="shared" si="4"/>
        <v/>
      </c>
      <c r="X259" s="161" t="str">
        <f>IF(E259="","",(IF(Table1[[#This Row],[Cur]]="USD",Table1[[#This Row],[Cur_Amount Debit]],Table1[[#This Row],[Cur_Amount Debit]]/Table1[[#This Row],[Exchange Rate]])))</f>
        <v/>
      </c>
      <c r="Y259" s="161" t="str">
        <f>IF(E259="","",(IF(Table1[[#This Row],[Cur]]="USD",Table1[[#This Row],[Cur_Amount Credit]],Table1[[#This Row],[Cur_Amount Credit]]/ExchangeRate)))</f>
        <v/>
      </c>
      <c r="Z259" s="203" t="str">
        <f>IF(E259="","",(Table1[[#This Row],[Debit USD]]-Table1[[#This Row],[Credit USD]]))</f>
        <v/>
      </c>
      <c r="AA259" s="122"/>
      <c r="AB259" s="1"/>
      <c r="AC259" s="15"/>
      <c r="AD259" s="15" t="str">
        <f>IF(AND(OR(Table1[[#This Row],[Account]]="15030",Table1[[#This Row],[Account]]="15035",Table1[[#This Row],[Account]]="20150"),Table1[[#This Row],[Vendor ID]]=""),1,"")</f>
        <v/>
      </c>
      <c r="AE259" s="15"/>
      <c r="AF259" s="15"/>
      <c r="AG259" s="15"/>
      <c r="AH259" s="46" t="str">
        <f>IF(Table1[[#This Row],[Posting Date]]&lt;&gt;"","GJ-"&amp;CountryID,"")</f>
        <v/>
      </c>
      <c r="AI259" s="59" t="str">
        <f>IF(Table1[[#This Row],[Posting Date]]&lt;&gt;"",Table1[[#This Row],[Posting Date]],"")</f>
        <v/>
      </c>
      <c r="AJ259" s="46"/>
      <c r="AK259" s="46" t="str">
        <f>IF(Table1[[#This Row],[Description]]&lt;&gt;"",Table1[[#This Row],[Description]],"")</f>
        <v/>
      </c>
      <c r="AL259" s="46" t="str">
        <f>IF(Table1[[#This Row],[Posting Date]]&lt;&gt;"",Table1[[#This Row],[Reference Number]],"")</f>
        <v/>
      </c>
      <c r="AM259" s="46" t="str">
        <f>TRIM(Table1[[#This Row],[Line '#]])</f>
        <v/>
      </c>
      <c r="AN259" s="46" t="str">
        <f>TRIM(Table1[[#This Row],[Account]])</f>
        <v/>
      </c>
      <c r="AO259" s="46" t="str">
        <f>IF(Table1[[#This Row],[Posting Date]]&lt;&gt;"",$D$5,"")</f>
        <v/>
      </c>
      <c r="AP259" s="46" t="str">
        <f>TRIM(Table1[[#This Row],[Departments-Prgrams]])</f>
        <v/>
      </c>
      <c r="AQ259" s="46" t="str">
        <f>TRIM(Table1[[#This Row],[Grant]])</f>
        <v/>
      </c>
      <c r="AR259" s="46" t="str">
        <f>TRIM(Table1[[#This Row],[Staff ID]])</f>
        <v/>
      </c>
      <c r="AS259" s="46" t="str">
        <f>IF(TRIM(Table1[[#This Row],[Budget Code]])=0,"",TRIM(Table1[[#This Row],[Budget Code]]))</f>
        <v/>
      </c>
      <c r="AT259" s="46" t="str">
        <f>IF(Table1[[#This Row],[Line Description]]&lt;&gt;"",Table1[[#This Row],[Line Description]],"")</f>
        <v/>
      </c>
      <c r="AU259" s="46" t="str">
        <f>IF(Table1[[#This Row],[Cur_Amount Debit]]&gt;0,ROUND(Table1[[#This Row],[Cur_Amount Debit]],2),"")</f>
        <v/>
      </c>
      <c r="AV259" s="46" t="str">
        <f>IF(Table1[[#This Row],[Cur_Amount Credit]]&gt;0,ROUND(Table1[[#This Row],[Cur_Amount Credit]],2),"")</f>
        <v/>
      </c>
      <c r="AW259" s="46" t="str">
        <f>LEFT(Table1[[#This Row],[Cur]],3)</f>
        <v/>
      </c>
      <c r="AX259" s="59"/>
      <c r="AY259" s="46"/>
      <c r="AZ259" s="46" t="str">
        <f>IF(Table1[[#This Row],[Cur]]&lt;&gt;"",IF(Table1[[#This Row],[Cur]]="USD","",ExchangeRate),"")</f>
        <v/>
      </c>
      <c r="BA259" s="46" t="str">
        <f>IF(Table1[[#This Row],[Grant]]&lt;&gt;"",VLOOKUP(Table1[[#This Row],[Grant]],Grants!B:D,3),"")</f>
        <v/>
      </c>
      <c r="BB259" s="46" t="str">
        <f>TRIM(Table1[[#This Row],[Vendor ID]])</f>
        <v/>
      </c>
      <c r="BC259">
        <f>IF(Table1[[#This Row],[Reference Number]]=Q258,BC258,BC258+1)</f>
        <v>2</v>
      </c>
    </row>
    <row r="260" spans="1:55" ht="11.25" hidden="1" customHeight="1">
      <c r="A260" s="1"/>
      <c r="B260" s="88" t="str">
        <f>IF(Table1[[#This Row],[Posting Date]]&lt;&gt;"",IF(Table1[[#This Row],[Reference Number]]=Q259,B259+1,1),"")</f>
        <v/>
      </c>
      <c r="C260" s="61"/>
      <c r="D260" s="61"/>
      <c r="E260" s="218"/>
      <c r="F260" s="143" t="str">
        <f>IFERROR(IF(VLOOKUP(Table1[[#This Row],[Budget Code Description]],Dimentions!$X$6:$AC$132,2,FALSE)="","",VLOOKUP(Table1[[#This Row],[Budget Code Description]],Dimentions!$X$6:$AC$132,2,FALSE)),"")</f>
        <v/>
      </c>
      <c r="G260" s="143" t="str">
        <f>IFERROR(VLOOKUP(Table1[[#This Row],[Budget Code Description]],Dimentions!$X$6:$AC$132,3,FALSE),"")</f>
        <v/>
      </c>
      <c r="H260" s="64" t="str">
        <f>IFERROR(VLOOKUP(Table1[[#This Row],[Account]],Dimentions!$S$6:$V$233,2,FALSE),"")</f>
        <v/>
      </c>
      <c r="I260" s="62">
        <f>_xlfn.NUMBERVALUE(LEFT(Table1[[#This Row],[Account]],1))</f>
        <v>0</v>
      </c>
      <c r="J260" s="62" t="str">
        <f>IFERROR(VLOOKUP(Table1[[#This Row],[Budget Code Description]],Table6[#All],7,FALSE),"")</f>
        <v/>
      </c>
      <c r="K260" s="143" t="str">
        <f>IFERROR(VLOOKUP(Table1[[#This Row],[Budget Code Description]],Table6[#All],8,FALSE),"")</f>
        <v/>
      </c>
      <c r="L260" s="63"/>
      <c r="M260" s="65" t="str">
        <f>IFERROR(VLOOKUP(Table1[[#This Row],[Staff ID]],Table2[],2,FALSE),"")</f>
        <v/>
      </c>
      <c r="N260" s="211" t="str">
        <f>IFERROR(IF(VLOOKUP(Table1[[#This Row],[Budget Code Description]],Dimentions!$X$6:$AC$97,4,FALSE)="","",VLOOKUP(Table1[[#This Row],[Budget Code Description]],Dimentions!$X$6:$AC$97,4,FALSE)),"")</f>
        <v/>
      </c>
      <c r="O260" s="65" t="str">
        <f>IFERROR(VLOOKUP(Table1[[#This Row],[Vendor ID]],Table549[],2,FALSE),"")</f>
        <v/>
      </c>
      <c r="P260" s="63"/>
      <c r="Q260" s="143" t="str">
        <f>IF(Table1[[#This Row],[Posting Date]]&lt;&gt;"",$D$9,"")</f>
        <v/>
      </c>
      <c r="R260" s="159" t="str">
        <f>IF(Table1[[#This Row],[Posting Date]]&lt;&gt;"",$D$10,"")</f>
        <v/>
      </c>
      <c r="S260" s="66"/>
      <c r="T260" s="63"/>
      <c r="U260" s="67"/>
      <c r="V260" s="67"/>
      <c r="W260" s="67" t="str">
        <f t="shared" si="4"/>
        <v/>
      </c>
      <c r="X260" s="161" t="str">
        <f>IF(E260="","",(IF(Table1[[#This Row],[Cur]]="USD",Table1[[#This Row],[Cur_Amount Debit]],Table1[[#This Row],[Cur_Amount Debit]]/Table1[[#This Row],[Exchange Rate]])))</f>
        <v/>
      </c>
      <c r="Y260" s="161" t="str">
        <f>IF(E260="","",(IF(Table1[[#This Row],[Cur]]="USD",Table1[[#This Row],[Cur_Amount Credit]],Table1[[#This Row],[Cur_Amount Credit]]/ExchangeRate)))</f>
        <v/>
      </c>
      <c r="Z260" s="203" t="str">
        <f>IF(E260="","",(Table1[[#This Row],[Debit USD]]-Table1[[#This Row],[Credit USD]]))</f>
        <v/>
      </c>
      <c r="AA260" s="122"/>
      <c r="AB260" s="1"/>
      <c r="AC260" s="15"/>
      <c r="AD260" s="15" t="str">
        <f>IF(AND(OR(Table1[[#This Row],[Account]]="15030",Table1[[#This Row],[Account]]="15035",Table1[[#This Row],[Account]]="20150"),Table1[[#This Row],[Vendor ID]]=""),1,"")</f>
        <v/>
      </c>
      <c r="AE260" s="15"/>
      <c r="AF260" s="15"/>
      <c r="AG260" s="15"/>
      <c r="AH260" s="46" t="str">
        <f>IF(Table1[[#This Row],[Posting Date]]&lt;&gt;"","GJ-"&amp;CountryID,"")</f>
        <v/>
      </c>
      <c r="AI260" s="59" t="str">
        <f>IF(Table1[[#This Row],[Posting Date]]&lt;&gt;"",Table1[[#This Row],[Posting Date]],"")</f>
        <v/>
      </c>
      <c r="AJ260" s="46"/>
      <c r="AK260" s="46" t="str">
        <f>IF(Table1[[#This Row],[Description]]&lt;&gt;"",Table1[[#This Row],[Description]],"")</f>
        <v/>
      </c>
      <c r="AL260" s="46" t="str">
        <f>IF(Table1[[#This Row],[Posting Date]]&lt;&gt;"",Table1[[#This Row],[Reference Number]],"")</f>
        <v/>
      </c>
      <c r="AM260" s="46" t="str">
        <f>TRIM(Table1[[#This Row],[Line '#]])</f>
        <v/>
      </c>
      <c r="AN260" s="46" t="str">
        <f>TRIM(Table1[[#This Row],[Account]])</f>
        <v/>
      </c>
      <c r="AO260" s="46" t="str">
        <f>IF(Table1[[#This Row],[Posting Date]]&lt;&gt;"",$D$5,"")</f>
        <v/>
      </c>
      <c r="AP260" s="46" t="str">
        <f>TRIM(Table1[[#This Row],[Departments-Prgrams]])</f>
        <v/>
      </c>
      <c r="AQ260" s="46" t="str">
        <f>TRIM(Table1[[#This Row],[Grant]])</f>
        <v/>
      </c>
      <c r="AR260" s="46" t="str">
        <f>TRIM(Table1[[#This Row],[Staff ID]])</f>
        <v/>
      </c>
      <c r="AS260" s="46" t="str">
        <f>IF(TRIM(Table1[[#This Row],[Budget Code]])=0,"",TRIM(Table1[[#This Row],[Budget Code]]))</f>
        <v/>
      </c>
      <c r="AT260" s="46" t="str">
        <f>IF(Table1[[#This Row],[Line Description]]&lt;&gt;"",Table1[[#This Row],[Line Description]],"")</f>
        <v/>
      </c>
      <c r="AU260" s="46" t="str">
        <f>IF(Table1[[#This Row],[Cur_Amount Debit]]&gt;0,ROUND(Table1[[#This Row],[Cur_Amount Debit]],2),"")</f>
        <v/>
      </c>
      <c r="AV260" s="46" t="str">
        <f>IF(Table1[[#This Row],[Cur_Amount Credit]]&gt;0,ROUND(Table1[[#This Row],[Cur_Amount Credit]],2),"")</f>
        <v/>
      </c>
      <c r="AW260" s="46" t="str">
        <f>LEFT(Table1[[#This Row],[Cur]],3)</f>
        <v/>
      </c>
      <c r="AX260" s="59"/>
      <c r="AY260" s="46"/>
      <c r="AZ260" s="46" t="str">
        <f>IF(Table1[[#This Row],[Cur]]&lt;&gt;"",IF(Table1[[#This Row],[Cur]]="USD","",ExchangeRate),"")</f>
        <v/>
      </c>
      <c r="BA260" s="46" t="str">
        <f>IF(Table1[[#This Row],[Grant]]&lt;&gt;"",VLOOKUP(Table1[[#This Row],[Grant]],Grants!B:D,3),"")</f>
        <v/>
      </c>
      <c r="BB260" s="46" t="str">
        <f>TRIM(Table1[[#This Row],[Vendor ID]])</f>
        <v/>
      </c>
      <c r="BC260">
        <f>IF(Table1[[#This Row],[Reference Number]]=Q259,BC259,BC259+1)</f>
        <v>2</v>
      </c>
    </row>
    <row r="261" spans="1:55" ht="11.25" hidden="1" customHeight="1">
      <c r="A261" s="1"/>
      <c r="B261" s="88" t="str">
        <f>IF(Table1[[#This Row],[Posting Date]]&lt;&gt;"",IF(Table1[[#This Row],[Reference Number]]=Q260,B260+1,1),"")</f>
        <v/>
      </c>
      <c r="C261" s="61"/>
      <c r="D261" s="61"/>
      <c r="E261" s="218"/>
      <c r="F261" s="143" t="str">
        <f>IFERROR(IF(VLOOKUP(Table1[[#This Row],[Budget Code Description]],Dimentions!$X$6:$AC$132,2,FALSE)="","",VLOOKUP(Table1[[#This Row],[Budget Code Description]],Dimentions!$X$6:$AC$132,2,FALSE)),"")</f>
        <v/>
      </c>
      <c r="G261" s="143" t="str">
        <f>IFERROR(VLOOKUP(Table1[[#This Row],[Budget Code Description]],Dimentions!$X$6:$AC$132,3,FALSE),"")</f>
        <v/>
      </c>
      <c r="H261" s="64" t="str">
        <f>IFERROR(VLOOKUP(Table1[[#This Row],[Account]],Dimentions!$S$6:$V$233,2,FALSE),"")</f>
        <v/>
      </c>
      <c r="I261" s="62">
        <f>_xlfn.NUMBERVALUE(LEFT(Table1[[#This Row],[Account]],1))</f>
        <v>0</v>
      </c>
      <c r="J261" s="62" t="str">
        <f>IFERROR(VLOOKUP(Table1[[#This Row],[Budget Code Description]],Table6[#All],7,FALSE),"")</f>
        <v/>
      </c>
      <c r="K261" s="143" t="str">
        <f>IFERROR(VLOOKUP(Table1[[#This Row],[Budget Code Description]],Table6[#All],8,FALSE),"")</f>
        <v/>
      </c>
      <c r="L261" s="63"/>
      <c r="M261" s="65" t="str">
        <f>IFERROR(VLOOKUP(Table1[[#This Row],[Staff ID]],Table2[],2,FALSE),"")</f>
        <v/>
      </c>
      <c r="N261" s="211" t="str">
        <f>IFERROR(IF(VLOOKUP(Table1[[#This Row],[Budget Code Description]],Dimentions!$X$6:$AC$97,4,FALSE)="","",VLOOKUP(Table1[[#This Row],[Budget Code Description]],Dimentions!$X$6:$AC$97,4,FALSE)),"")</f>
        <v/>
      </c>
      <c r="O261" s="65" t="str">
        <f>IFERROR(VLOOKUP(Table1[[#This Row],[Vendor ID]],Table549[],2,FALSE),"")</f>
        <v/>
      </c>
      <c r="P261" s="63"/>
      <c r="Q261" s="143" t="str">
        <f>IF(Table1[[#This Row],[Posting Date]]&lt;&gt;"",$D$9,"")</f>
        <v/>
      </c>
      <c r="R261" s="159" t="str">
        <f>IF(Table1[[#This Row],[Posting Date]]&lt;&gt;"",$D$10,"")</f>
        <v/>
      </c>
      <c r="S261" s="66"/>
      <c r="T261" s="63"/>
      <c r="U261" s="67"/>
      <c r="V261" s="67"/>
      <c r="W261" s="67" t="str">
        <f t="shared" si="4"/>
        <v/>
      </c>
      <c r="X261" s="161" t="str">
        <f>IF(E261="","",(IF(Table1[[#This Row],[Cur]]="USD",Table1[[#This Row],[Cur_Amount Debit]],Table1[[#This Row],[Cur_Amount Debit]]/Table1[[#This Row],[Exchange Rate]])))</f>
        <v/>
      </c>
      <c r="Y261" s="161" t="str">
        <f>IF(E261="","",(IF(Table1[[#This Row],[Cur]]="USD",Table1[[#This Row],[Cur_Amount Credit]],Table1[[#This Row],[Cur_Amount Credit]]/ExchangeRate)))</f>
        <v/>
      </c>
      <c r="Z261" s="203" t="str">
        <f>IF(E261="","",(Table1[[#This Row],[Debit USD]]-Table1[[#This Row],[Credit USD]]))</f>
        <v/>
      </c>
      <c r="AA261" s="122"/>
      <c r="AB261" s="1"/>
      <c r="AC261" s="15"/>
      <c r="AD261" s="15" t="str">
        <f>IF(AND(OR(Table1[[#This Row],[Account]]="15030",Table1[[#This Row],[Account]]="15035",Table1[[#This Row],[Account]]="20150"),Table1[[#This Row],[Vendor ID]]=""),1,"")</f>
        <v/>
      </c>
      <c r="AE261" s="15"/>
      <c r="AF261" s="15"/>
      <c r="AG261" s="15"/>
      <c r="AH261" s="46" t="str">
        <f>IF(Table1[[#This Row],[Posting Date]]&lt;&gt;"","GJ-"&amp;CountryID,"")</f>
        <v/>
      </c>
      <c r="AI261" s="59" t="str">
        <f>IF(Table1[[#This Row],[Posting Date]]&lt;&gt;"",Table1[[#This Row],[Posting Date]],"")</f>
        <v/>
      </c>
      <c r="AJ261" s="46"/>
      <c r="AK261" s="46" t="str">
        <f>IF(Table1[[#This Row],[Description]]&lt;&gt;"",Table1[[#This Row],[Description]],"")</f>
        <v/>
      </c>
      <c r="AL261" s="46" t="str">
        <f>IF(Table1[[#This Row],[Posting Date]]&lt;&gt;"",Table1[[#This Row],[Reference Number]],"")</f>
        <v/>
      </c>
      <c r="AM261" s="46" t="str">
        <f>TRIM(Table1[[#This Row],[Line '#]])</f>
        <v/>
      </c>
      <c r="AN261" s="46" t="str">
        <f>TRIM(Table1[[#This Row],[Account]])</f>
        <v/>
      </c>
      <c r="AO261" s="46" t="str">
        <f>IF(Table1[[#This Row],[Posting Date]]&lt;&gt;"",$D$5,"")</f>
        <v/>
      </c>
      <c r="AP261" s="46" t="str">
        <f>TRIM(Table1[[#This Row],[Departments-Prgrams]])</f>
        <v/>
      </c>
      <c r="AQ261" s="46" t="str">
        <f>TRIM(Table1[[#This Row],[Grant]])</f>
        <v/>
      </c>
      <c r="AR261" s="46" t="str">
        <f>TRIM(Table1[[#This Row],[Staff ID]])</f>
        <v/>
      </c>
      <c r="AS261" s="46" t="str">
        <f>IF(TRIM(Table1[[#This Row],[Budget Code]])=0,"",TRIM(Table1[[#This Row],[Budget Code]]))</f>
        <v/>
      </c>
      <c r="AT261" s="46" t="str">
        <f>IF(Table1[[#This Row],[Line Description]]&lt;&gt;"",Table1[[#This Row],[Line Description]],"")</f>
        <v/>
      </c>
      <c r="AU261" s="46" t="str">
        <f>IF(Table1[[#This Row],[Cur_Amount Debit]]&gt;0,ROUND(Table1[[#This Row],[Cur_Amount Debit]],2),"")</f>
        <v/>
      </c>
      <c r="AV261" s="46" t="str">
        <f>IF(Table1[[#This Row],[Cur_Amount Credit]]&gt;0,ROUND(Table1[[#This Row],[Cur_Amount Credit]],2),"")</f>
        <v/>
      </c>
      <c r="AW261" s="46" t="str">
        <f>LEFT(Table1[[#This Row],[Cur]],3)</f>
        <v/>
      </c>
      <c r="AX261" s="59"/>
      <c r="AY261" s="46"/>
      <c r="AZ261" s="46" t="str">
        <f>IF(Table1[[#This Row],[Cur]]&lt;&gt;"",IF(Table1[[#This Row],[Cur]]="USD","",ExchangeRate),"")</f>
        <v/>
      </c>
      <c r="BA261" s="46" t="str">
        <f>IF(Table1[[#This Row],[Grant]]&lt;&gt;"",VLOOKUP(Table1[[#This Row],[Grant]],Grants!B:D,3),"")</f>
        <v/>
      </c>
      <c r="BB261" s="46" t="str">
        <f>TRIM(Table1[[#This Row],[Vendor ID]])</f>
        <v/>
      </c>
      <c r="BC261">
        <f>IF(Table1[[#This Row],[Reference Number]]=Q260,BC260,BC260+1)</f>
        <v>2</v>
      </c>
    </row>
    <row r="262" spans="1:55" ht="11.25" hidden="1" customHeight="1">
      <c r="A262" s="1"/>
      <c r="B262" s="88" t="str">
        <f>IF(Table1[[#This Row],[Posting Date]]&lt;&gt;"",IF(Table1[[#This Row],[Reference Number]]=Q261,B261+1,1),"")</f>
        <v/>
      </c>
      <c r="C262" s="61"/>
      <c r="D262" s="61"/>
      <c r="E262" s="218"/>
      <c r="F262" s="143" t="str">
        <f>IFERROR(IF(VLOOKUP(Table1[[#This Row],[Budget Code Description]],Dimentions!$X$6:$AC$132,2,FALSE)="","",VLOOKUP(Table1[[#This Row],[Budget Code Description]],Dimentions!$X$6:$AC$132,2,FALSE)),"")</f>
        <v/>
      </c>
      <c r="G262" s="143" t="str">
        <f>IFERROR(VLOOKUP(Table1[[#This Row],[Budget Code Description]],Dimentions!$X$6:$AC$132,3,FALSE),"")</f>
        <v/>
      </c>
      <c r="H262" s="64" t="str">
        <f>IFERROR(VLOOKUP(Table1[[#This Row],[Account]],Dimentions!$S$6:$V$233,2,FALSE),"")</f>
        <v/>
      </c>
      <c r="I262" s="62">
        <f>_xlfn.NUMBERVALUE(LEFT(Table1[[#This Row],[Account]],1))</f>
        <v>0</v>
      </c>
      <c r="J262" s="62" t="str">
        <f>IFERROR(VLOOKUP(Table1[[#This Row],[Budget Code Description]],Table6[#All],7,FALSE),"")</f>
        <v/>
      </c>
      <c r="K262" s="143" t="str">
        <f>IFERROR(VLOOKUP(Table1[[#This Row],[Budget Code Description]],Table6[#All],8,FALSE),"")</f>
        <v/>
      </c>
      <c r="L262" s="63"/>
      <c r="M262" s="65" t="str">
        <f>IFERROR(VLOOKUP(Table1[[#This Row],[Staff ID]],Table2[],2,FALSE),"")</f>
        <v/>
      </c>
      <c r="N262" s="211" t="str">
        <f>IFERROR(IF(VLOOKUP(Table1[[#This Row],[Budget Code Description]],Dimentions!$X$6:$AC$97,4,FALSE)="","",VLOOKUP(Table1[[#This Row],[Budget Code Description]],Dimentions!$X$6:$AC$97,4,FALSE)),"")</f>
        <v/>
      </c>
      <c r="O262" s="65" t="str">
        <f>IFERROR(VLOOKUP(Table1[[#This Row],[Vendor ID]],Table549[],2,FALSE),"")</f>
        <v/>
      </c>
      <c r="P262" s="63"/>
      <c r="Q262" s="143" t="str">
        <f>IF(Table1[[#This Row],[Posting Date]]&lt;&gt;"",$D$9,"")</f>
        <v/>
      </c>
      <c r="R262" s="159" t="str">
        <f>IF(Table1[[#This Row],[Posting Date]]&lt;&gt;"",$D$10,"")</f>
        <v/>
      </c>
      <c r="S262" s="66"/>
      <c r="T262" s="63"/>
      <c r="U262" s="67"/>
      <c r="V262" s="67"/>
      <c r="W262" s="67" t="str">
        <f t="shared" si="4"/>
        <v/>
      </c>
      <c r="X262" s="161" t="str">
        <f>IF(E262="","",(IF(Table1[[#This Row],[Cur]]="USD",Table1[[#This Row],[Cur_Amount Debit]],Table1[[#This Row],[Cur_Amount Debit]]/Table1[[#This Row],[Exchange Rate]])))</f>
        <v/>
      </c>
      <c r="Y262" s="161" t="str">
        <f>IF(E262="","",(IF(Table1[[#This Row],[Cur]]="USD",Table1[[#This Row],[Cur_Amount Credit]],Table1[[#This Row],[Cur_Amount Credit]]/ExchangeRate)))</f>
        <v/>
      </c>
      <c r="Z262" s="203" t="str">
        <f>IF(E262="","",(Table1[[#This Row],[Debit USD]]-Table1[[#This Row],[Credit USD]]))</f>
        <v/>
      </c>
      <c r="AA262" s="122"/>
      <c r="AB262" s="1"/>
      <c r="AC262" s="15"/>
      <c r="AD262" s="15" t="str">
        <f>IF(AND(OR(Table1[[#This Row],[Account]]="15030",Table1[[#This Row],[Account]]="15035",Table1[[#This Row],[Account]]="20150"),Table1[[#This Row],[Vendor ID]]=""),1,"")</f>
        <v/>
      </c>
      <c r="AE262" s="15"/>
      <c r="AF262" s="15"/>
      <c r="AG262" s="15"/>
      <c r="AH262" s="46" t="str">
        <f>IF(Table1[[#This Row],[Posting Date]]&lt;&gt;"","GJ-"&amp;CountryID,"")</f>
        <v/>
      </c>
      <c r="AI262" s="59" t="str">
        <f>IF(Table1[[#This Row],[Posting Date]]&lt;&gt;"",Table1[[#This Row],[Posting Date]],"")</f>
        <v/>
      </c>
      <c r="AJ262" s="46"/>
      <c r="AK262" s="46" t="str">
        <f>IF(Table1[[#This Row],[Description]]&lt;&gt;"",Table1[[#This Row],[Description]],"")</f>
        <v/>
      </c>
      <c r="AL262" s="46" t="str">
        <f>IF(Table1[[#This Row],[Posting Date]]&lt;&gt;"",Table1[[#This Row],[Reference Number]],"")</f>
        <v/>
      </c>
      <c r="AM262" s="46" t="str">
        <f>TRIM(Table1[[#This Row],[Line '#]])</f>
        <v/>
      </c>
      <c r="AN262" s="46" t="str">
        <f>TRIM(Table1[[#This Row],[Account]])</f>
        <v/>
      </c>
      <c r="AO262" s="46" t="str">
        <f>IF(Table1[[#This Row],[Posting Date]]&lt;&gt;"",$D$5,"")</f>
        <v/>
      </c>
      <c r="AP262" s="46" t="str">
        <f>TRIM(Table1[[#This Row],[Departments-Prgrams]])</f>
        <v/>
      </c>
      <c r="AQ262" s="46" t="str">
        <f>TRIM(Table1[[#This Row],[Grant]])</f>
        <v/>
      </c>
      <c r="AR262" s="46" t="str">
        <f>TRIM(Table1[[#This Row],[Staff ID]])</f>
        <v/>
      </c>
      <c r="AS262" s="46" t="str">
        <f>IF(TRIM(Table1[[#This Row],[Budget Code]])=0,"",TRIM(Table1[[#This Row],[Budget Code]]))</f>
        <v/>
      </c>
      <c r="AT262" s="46" t="str">
        <f>IF(Table1[[#This Row],[Line Description]]&lt;&gt;"",Table1[[#This Row],[Line Description]],"")</f>
        <v/>
      </c>
      <c r="AU262" s="46" t="str">
        <f>IF(Table1[[#This Row],[Cur_Amount Debit]]&gt;0,ROUND(Table1[[#This Row],[Cur_Amount Debit]],2),"")</f>
        <v/>
      </c>
      <c r="AV262" s="46" t="str">
        <f>IF(Table1[[#This Row],[Cur_Amount Credit]]&gt;0,ROUND(Table1[[#This Row],[Cur_Amount Credit]],2),"")</f>
        <v/>
      </c>
      <c r="AW262" s="46" t="str">
        <f>LEFT(Table1[[#This Row],[Cur]],3)</f>
        <v/>
      </c>
      <c r="AX262" s="59"/>
      <c r="AY262" s="46"/>
      <c r="AZ262" s="46" t="str">
        <f>IF(Table1[[#This Row],[Cur]]&lt;&gt;"",IF(Table1[[#This Row],[Cur]]="USD","",ExchangeRate),"")</f>
        <v/>
      </c>
      <c r="BA262" s="46" t="str">
        <f>IF(Table1[[#This Row],[Grant]]&lt;&gt;"",VLOOKUP(Table1[[#This Row],[Grant]],Grants!B:D,3),"")</f>
        <v/>
      </c>
      <c r="BB262" s="46" t="str">
        <f>TRIM(Table1[[#This Row],[Vendor ID]])</f>
        <v/>
      </c>
      <c r="BC262">
        <f>IF(Table1[[#This Row],[Reference Number]]=Q261,BC261,BC261+1)</f>
        <v>2</v>
      </c>
    </row>
    <row r="263" spans="1:55" ht="11.25" hidden="1" customHeight="1">
      <c r="A263" s="1"/>
      <c r="B263" s="88" t="str">
        <f>IF(Table1[[#This Row],[Posting Date]]&lt;&gt;"",IF(Table1[[#This Row],[Reference Number]]=Q262,B262+1,1),"")</f>
        <v/>
      </c>
      <c r="C263" s="61"/>
      <c r="D263" s="61"/>
      <c r="E263" s="218"/>
      <c r="F263" s="143" t="str">
        <f>IFERROR(IF(VLOOKUP(Table1[[#This Row],[Budget Code Description]],Dimentions!$X$6:$AC$132,2,FALSE)="","",VLOOKUP(Table1[[#This Row],[Budget Code Description]],Dimentions!$X$6:$AC$132,2,FALSE)),"")</f>
        <v/>
      </c>
      <c r="G263" s="143" t="str">
        <f>IFERROR(VLOOKUP(Table1[[#This Row],[Budget Code Description]],Dimentions!$X$6:$AC$132,3,FALSE),"")</f>
        <v/>
      </c>
      <c r="H263" s="64" t="str">
        <f>IFERROR(VLOOKUP(Table1[[#This Row],[Account]],Dimentions!$S$6:$V$233,2,FALSE),"")</f>
        <v/>
      </c>
      <c r="I263" s="62">
        <f>_xlfn.NUMBERVALUE(LEFT(Table1[[#This Row],[Account]],1))</f>
        <v>0</v>
      </c>
      <c r="J263" s="62" t="str">
        <f>IFERROR(VLOOKUP(Table1[[#This Row],[Budget Code Description]],Table6[#All],7,FALSE),"")</f>
        <v/>
      </c>
      <c r="K263" s="143" t="str">
        <f>IFERROR(VLOOKUP(Table1[[#This Row],[Budget Code Description]],Table6[#All],8,FALSE),"")</f>
        <v/>
      </c>
      <c r="L263" s="63"/>
      <c r="M263" s="65" t="str">
        <f>IFERROR(VLOOKUP(Table1[[#This Row],[Staff ID]],Table2[],2,FALSE),"")</f>
        <v/>
      </c>
      <c r="N263" s="211" t="str">
        <f>IFERROR(IF(VLOOKUP(Table1[[#This Row],[Budget Code Description]],Dimentions!$X$6:$AC$97,4,FALSE)="","",VLOOKUP(Table1[[#This Row],[Budget Code Description]],Dimentions!$X$6:$AC$97,4,FALSE)),"")</f>
        <v/>
      </c>
      <c r="O263" s="65" t="str">
        <f>IFERROR(VLOOKUP(Table1[[#This Row],[Vendor ID]],Table549[],2,FALSE),"")</f>
        <v/>
      </c>
      <c r="P263" s="63"/>
      <c r="Q263" s="143" t="str">
        <f>IF(Table1[[#This Row],[Posting Date]]&lt;&gt;"",$D$9,"")</f>
        <v/>
      </c>
      <c r="R263" s="159" t="str">
        <f>IF(Table1[[#This Row],[Posting Date]]&lt;&gt;"",$D$10,"")</f>
        <v/>
      </c>
      <c r="S263" s="66"/>
      <c r="T263" s="63"/>
      <c r="U263" s="67"/>
      <c r="V263" s="67"/>
      <c r="W263" s="67" t="str">
        <f t="shared" si="4"/>
        <v/>
      </c>
      <c r="X263" s="161" t="str">
        <f>IF(E263="","",(IF(Table1[[#This Row],[Cur]]="USD",Table1[[#This Row],[Cur_Amount Debit]],Table1[[#This Row],[Cur_Amount Debit]]/Table1[[#This Row],[Exchange Rate]])))</f>
        <v/>
      </c>
      <c r="Y263" s="161" t="str">
        <f>IF(E263="","",(IF(Table1[[#This Row],[Cur]]="USD",Table1[[#This Row],[Cur_Amount Credit]],Table1[[#This Row],[Cur_Amount Credit]]/ExchangeRate)))</f>
        <v/>
      </c>
      <c r="Z263" s="203" t="str">
        <f>IF(E263="","",(Table1[[#This Row],[Debit USD]]-Table1[[#This Row],[Credit USD]]))</f>
        <v/>
      </c>
      <c r="AA263" s="122"/>
      <c r="AB263" s="1"/>
      <c r="AC263" s="15"/>
      <c r="AD263" s="15" t="str">
        <f>IF(AND(OR(Table1[[#This Row],[Account]]="15030",Table1[[#This Row],[Account]]="15035",Table1[[#This Row],[Account]]="20150"),Table1[[#This Row],[Vendor ID]]=""),1,"")</f>
        <v/>
      </c>
      <c r="AE263" s="15"/>
      <c r="AF263" s="15"/>
      <c r="AG263" s="15"/>
      <c r="AH263" s="46" t="str">
        <f>IF(Table1[[#This Row],[Posting Date]]&lt;&gt;"","GJ-"&amp;CountryID,"")</f>
        <v/>
      </c>
      <c r="AI263" s="59" t="str">
        <f>IF(Table1[[#This Row],[Posting Date]]&lt;&gt;"",Table1[[#This Row],[Posting Date]],"")</f>
        <v/>
      </c>
      <c r="AJ263" s="46"/>
      <c r="AK263" s="46" t="str">
        <f>IF(Table1[[#This Row],[Description]]&lt;&gt;"",Table1[[#This Row],[Description]],"")</f>
        <v/>
      </c>
      <c r="AL263" s="46" t="str">
        <f>IF(Table1[[#This Row],[Posting Date]]&lt;&gt;"",Table1[[#This Row],[Reference Number]],"")</f>
        <v/>
      </c>
      <c r="AM263" s="46" t="str">
        <f>TRIM(Table1[[#This Row],[Line '#]])</f>
        <v/>
      </c>
      <c r="AN263" s="46" t="str">
        <f>TRIM(Table1[[#This Row],[Account]])</f>
        <v/>
      </c>
      <c r="AO263" s="46" t="str">
        <f>IF(Table1[[#This Row],[Posting Date]]&lt;&gt;"",$D$5,"")</f>
        <v/>
      </c>
      <c r="AP263" s="46" t="str">
        <f>TRIM(Table1[[#This Row],[Departments-Prgrams]])</f>
        <v/>
      </c>
      <c r="AQ263" s="46" t="str">
        <f>TRIM(Table1[[#This Row],[Grant]])</f>
        <v/>
      </c>
      <c r="AR263" s="46" t="str">
        <f>TRIM(Table1[[#This Row],[Staff ID]])</f>
        <v/>
      </c>
      <c r="AS263" s="46" t="str">
        <f>IF(TRIM(Table1[[#This Row],[Budget Code]])=0,"",TRIM(Table1[[#This Row],[Budget Code]]))</f>
        <v/>
      </c>
      <c r="AT263" s="46" t="str">
        <f>IF(Table1[[#This Row],[Line Description]]&lt;&gt;"",Table1[[#This Row],[Line Description]],"")</f>
        <v/>
      </c>
      <c r="AU263" s="46" t="str">
        <f>IF(Table1[[#This Row],[Cur_Amount Debit]]&gt;0,ROUND(Table1[[#This Row],[Cur_Amount Debit]],2),"")</f>
        <v/>
      </c>
      <c r="AV263" s="46" t="str">
        <f>IF(Table1[[#This Row],[Cur_Amount Credit]]&gt;0,ROUND(Table1[[#This Row],[Cur_Amount Credit]],2),"")</f>
        <v/>
      </c>
      <c r="AW263" s="46" t="str">
        <f>LEFT(Table1[[#This Row],[Cur]],3)</f>
        <v/>
      </c>
      <c r="AX263" s="59"/>
      <c r="AY263" s="46"/>
      <c r="AZ263" s="46" t="str">
        <f>IF(Table1[[#This Row],[Cur]]&lt;&gt;"",IF(Table1[[#This Row],[Cur]]="USD","",ExchangeRate),"")</f>
        <v/>
      </c>
      <c r="BA263" s="46" t="str">
        <f>IF(Table1[[#This Row],[Grant]]&lt;&gt;"",VLOOKUP(Table1[[#This Row],[Grant]],Grants!B:D,3),"")</f>
        <v/>
      </c>
      <c r="BB263" s="46" t="str">
        <f>TRIM(Table1[[#This Row],[Vendor ID]])</f>
        <v/>
      </c>
      <c r="BC263">
        <f>IF(Table1[[#This Row],[Reference Number]]=Q262,BC262,BC262+1)</f>
        <v>2</v>
      </c>
    </row>
    <row r="264" spans="1:55" ht="11.25" hidden="1" customHeight="1">
      <c r="A264" s="1"/>
      <c r="B264" s="88" t="str">
        <f>IF(Table1[[#This Row],[Posting Date]]&lt;&gt;"",IF(Table1[[#This Row],[Reference Number]]=Q263,B263+1,1),"")</f>
        <v/>
      </c>
      <c r="C264" s="61"/>
      <c r="D264" s="61"/>
      <c r="E264" s="218"/>
      <c r="F264" s="143" t="str">
        <f>IFERROR(IF(VLOOKUP(Table1[[#This Row],[Budget Code Description]],Dimentions!$X$6:$AC$132,2,FALSE)="","",VLOOKUP(Table1[[#This Row],[Budget Code Description]],Dimentions!$X$6:$AC$132,2,FALSE)),"")</f>
        <v/>
      </c>
      <c r="G264" s="143" t="str">
        <f>IFERROR(VLOOKUP(Table1[[#This Row],[Budget Code Description]],Dimentions!$X$6:$AC$132,3,FALSE),"")</f>
        <v/>
      </c>
      <c r="H264" s="64" t="str">
        <f>IFERROR(VLOOKUP(Table1[[#This Row],[Account]],Dimentions!$S$6:$V$233,2,FALSE),"")</f>
        <v/>
      </c>
      <c r="I264" s="62">
        <f>_xlfn.NUMBERVALUE(LEFT(Table1[[#This Row],[Account]],1))</f>
        <v>0</v>
      </c>
      <c r="J264" s="62" t="str">
        <f>IFERROR(VLOOKUP(Table1[[#This Row],[Budget Code Description]],Table6[#All],7,FALSE),"")</f>
        <v/>
      </c>
      <c r="K264" s="143" t="str">
        <f>IFERROR(VLOOKUP(Table1[[#This Row],[Budget Code Description]],Table6[#All],8,FALSE),"")</f>
        <v/>
      </c>
      <c r="L264" s="63"/>
      <c r="M264" s="65" t="str">
        <f>IFERROR(VLOOKUP(Table1[[#This Row],[Staff ID]],Table2[],2,FALSE),"")</f>
        <v/>
      </c>
      <c r="N264" s="211" t="str">
        <f>IFERROR(IF(VLOOKUP(Table1[[#This Row],[Budget Code Description]],Dimentions!$X$6:$AC$97,4,FALSE)="","",VLOOKUP(Table1[[#This Row],[Budget Code Description]],Dimentions!$X$6:$AC$97,4,FALSE)),"")</f>
        <v/>
      </c>
      <c r="O264" s="65" t="str">
        <f>IFERROR(VLOOKUP(Table1[[#This Row],[Vendor ID]],Table549[],2,FALSE),"")</f>
        <v/>
      </c>
      <c r="P264" s="63"/>
      <c r="Q264" s="143" t="str">
        <f>IF(Table1[[#This Row],[Posting Date]]&lt;&gt;"",$D$9,"")</f>
        <v/>
      </c>
      <c r="R264" s="159" t="str">
        <f>IF(Table1[[#This Row],[Posting Date]]&lt;&gt;"",$D$10,"")</f>
        <v/>
      </c>
      <c r="S264" s="66"/>
      <c r="T264" s="63"/>
      <c r="U264" s="67"/>
      <c r="V264" s="67"/>
      <c r="W264" s="67" t="str">
        <f t="shared" si="4"/>
        <v/>
      </c>
      <c r="X264" s="161" t="str">
        <f>IF(E264="","",(IF(Table1[[#This Row],[Cur]]="USD",Table1[[#This Row],[Cur_Amount Debit]],Table1[[#This Row],[Cur_Amount Debit]]/Table1[[#This Row],[Exchange Rate]])))</f>
        <v/>
      </c>
      <c r="Y264" s="161" t="str">
        <f>IF(E264="","",(IF(Table1[[#This Row],[Cur]]="USD",Table1[[#This Row],[Cur_Amount Credit]],Table1[[#This Row],[Cur_Amount Credit]]/ExchangeRate)))</f>
        <v/>
      </c>
      <c r="Z264" s="203" t="str">
        <f>IF(E264="","",(Table1[[#This Row],[Debit USD]]-Table1[[#This Row],[Credit USD]]))</f>
        <v/>
      </c>
      <c r="AA264" s="122"/>
      <c r="AB264" s="1"/>
      <c r="AC264" s="15"/>
      <c r="AD264" s="15" t="str">
        <f>IF(AND(OR(Table1[[#This Row],[Account]]="15030",Table1[[#This Row],[Account]]="15035",Table1[[#This Row],[Account]]="20150"),Table1[[#This Row],[Vendor ID]]=""),1,"")</f>
        <v/>
      </c>
      <c r="AE264" s="15"/>
      <c r="AF264" s="15"/>
      <c r="AG264" s="15"/>
      <c r="AH264" s="46" t="str">
        <f>IF(Table1[[#This Row],[Posting Date]]&lt;&gt;"","GJ-"&amp;CountryID,"")</f>
        <v/>
      </c>
      <c r="AI264" s="59" t="str">
        <f>IF(Table1[[#This Row],[Posting Date]]&lt;&gt;"",Table1[[#This Row],[Posting Date]],"")</f>
        <v/>
      </c>
      <c r="AJ264" s="46"/>
      <c r="AK264" s="46" t="str">
        <f>IF(Table1[[#This Row],[Description]]&lt;&gt;"",Table1[[#This Row],[Description]],"")</f>
        <v/>
      </c>
      <c r="AL264" s="46" t="str">
        <f>IF(Table1[[#This Row],[Posting Date]]&lt;&gt;"",Table1[[#This Row],[Reference Number]],"")</f>
        <v/>
      </c>
      <c r="AM264" s="46" t="str">
        <f>TRIM(Table1[[#This Row],[Line '#]])</f>
        <v/>
      </c>
      <c r="AN264" s="46" t="str">
        <f>TRIM(Table1[[#This Row],[Account]])</f>
        <v/>
      </c>
      <c r="AO264" s="46" t="str">
        <f>IF(Table1[[#This Row],[Posting Date]]&lt;&gt;"",$D$5,"")</f>
        <v/>
      </c>
      <c r="AP264" s="46" t="str">
        <f>TRIM(Table1[[#This Row],[Departments-Prgrams]])</f>
        <v/>
      </c>
      <c r="AQ264" s="46" t="str">
        <f>TRIM(Table1[[#This Row],[Grant]])</f>
        <v/>
      </c>
      <c r="AR264" s="46" t="str">
        <f>TRIM(Table1[[#This Row],[Staff ID]])</f>
        <v/>
      </c>
      <c r="AS264" s="46" t="str">
        <f>IF(TRIM(Table1[[#This Row],[Budget Code]])=0,"",TRIM(Table1[[#This Row],[Budget Code]]))</f>
        <v/>
      </c>
      <c r="AT264" s="46" t="str">
        <f>IF(Table1[[#This Row],[Line Description]]&lt;&gt;"",Table1[[#This Row],[Line Description]],"")</f>
        <v/>
      </c>
      <c r="AU264" s="46" t="str">
        <f>IF(Table1[[#This Row],[Cur_Amount Debit]]&gt;0,ROUND(Table1[[#This Row],[Cur_Amount Debit]],2),"")</f>
        <v/>
      </c>
      <c r="AV264" s="46" t="str">
        <f>IF(Table1[[#This Row],[Cur_Amount Credit]]&gt;0,ROUND(Table1[[#This Row],[Cur_Amount Credit]],2),"")</f>
        <v/>
      </c>
      <c r="AW264" s="46" t="str">
        <f>LEFT(Table1[[#This Row],[Cur]],3)</f>
        <v/>
      </c>
      <c r="AX264" s="59"/>
      <c r="AY264" s="46"/>
      <c r="AZ264" s="46" t="str">
        <f>IF(Table1[[#This Row],[Cur]]&lt;&gt;"",IF(Table1[[#This Row],[Cur]]="USD","",ExchangeRate),"")</f>
        <v/>
      </c>
      <c r="BA264" s="46" t="str">
        <f>IF(Table1[[#This Row],[Grant]]&lt;&gt;"",VLOOKUP(Table1[[#This Row],[Grant]],Grants!B:D,3),"")</f>
        <v/>
      </c>
      <c r="BB264" s="46" t="str">
        <f>TRIM(Table1[[#This Row],[Vendor ID]])</f>
        <v/>
      </c>
      <c r="BC264">
        <f>IF(Table1[[#This Row],[Reference Number]]=Q263,BC263,BC263+1)</f>
        <v>2</v>
      </c>
    </row>
    <row r="265" spans="1:55" ht="11.25" hidden="1" customHeight="1">
      <c r="A265" s="1"/>
      <c r="B265" s="88" t="str">
        <f>IF(Table1[[#This Row],[Posting Date]]&lt;&gt;"",IF(Table1[[#This Row],[Reference Number]]=Q264,B264+1,1),"")</f>
        <v/>
      </c>
      <c r="C265" s="61"/>
      <c r="D265" s="61"/>
      <c r="E265" s="218"/>
      <c r="F265" s="143" t="str">
        <f>IFERROR(IF(VLOOKUP(Table1[[#This Row],[Budget Code Description]],Dimentions!$X$6:$AC$132,2,FALSE)="","",VLOOKUP(Table1[[#This Row],[Budget Code Description]],Dimentions!$X$6:$AC$132,2,FALSE)),"")</f>
        <v/>
      </c>
      <c r="G265" s="143" t="str">
        <f>IFERROR(VLOOKUP(Table1[[#This Row],[Budget Code Description]],Dimentions!$X$6:$AC$132,3,FALSE),"")</f>
        <v/>
      </c>
      <c r="H265" s="64" t="str">
        <f>IFERROR(VLOOKUP(Table1[[#This Row],[Account]],Dimentions!$S$6:$V$233,2,FALSE),"")</f>
        <v/>
      </c>
      <c r="I265" s="62">
        <f>_xlfn.NUMBERVALUE(LEFT(Table1[[#This Row],[Account]],1))</f>
        <v>0</v>
      </c>
      <c r="J265" s="62" t="str">
        <f>IFERROR(VLOOKUP(Table1[[#This Row],[Budget Code Description]],Table6[#All],7,FALSE),"")</f>
        <v/>
      </c>
      <c r="K265" s="143" t="str">
        <f>IFERROR(VLOOKUP(Table1[[#This Row],[Budget Code Description]],Table6[#All],8,FALSE),"")</f>
        <v/>
      </c>
      <c r="L265" s="63"/>
      <c r="M265" s="65" t="str">
        <f>IFERROR(VLOOKUP(Table1[[#This Row],[Staff ID]],Table2[],2,FALSE),"")</f>
        <v/>
      </c>
      <c r="N265" s="211" t="str">
        <f>IFERROR(IF(VLOOKUP(Table1[[#This Row],[Budget Code Description]],Dimentions!$X$6:$AC$97,4,FALSE)="","",VLOOKUP(Table1[[#This Row],[Budget Code Description]],Dimentions!$X$6:$AC$97,4,FALSE)),"")</f>
        <v/>
      </c>
      <c r="O265" s="65" t="str">
        <f>IFERROR(VLOOKUP(Table1[[#This Row],[Vendor ID]],Table549[],2,FALSE),"")</f>
        <v/>
      </c>
      <c r="P265" s="63"/>
      <c r="Q265" s="143" t="str">
        <f>IF(Table1[[#This Row],[Posting Date]]&lt;&gt;"",$D$9,"")</f>
        <v/>
      </c>
      <c r="R265" s="159" t="str">
        <f>IF(Table1[[#This Row],[Posting Date]]&lt;&gt;"",$D$10,"")</f>
        <v/>
      </c>
      <c r="S265" s="66"/>
      <c r="T265" s="63"/>
      <c r="U265" s="67"/>
      <c r="V265" s="67"/>
      <c r="W265" s="67" t="str">
        <f t="shared" si="4"/>
        <v/>
      </c>
      <c r="X265" s="161" t="str">
        <f>IF(E265="","",(IF(Table1[[#This Row],[Cur]]="USD",Table1[[#This Row],[Cur_Amount Debit]],Table1[[#This Row],[Cur_Amount Debit]]/Table1[[#This Row],[Exchange Rate]])))</f>
        <v/>
      </c>
      <c r="Y265" s="161" t="str">
        <f>IF(E265="","",(IF(Table1[[#This Row],[Cur]]="USD",Table1[[#This Row],[Cur_Amount Credit]],Table1[[#This Row],[Cur_Amount Credit]]/ExchangeRate)))</f>
        <v/>
      </c>
      <c r="Z265" s="203" t="str">
        <f>IF(E265="","",(Table1[[#This Row],[Debit USD]]-Table1[[#This Row],[Credit USD]]))</f>
        <v/>
      </c>
      <c r="AA265" s="122"/>
      <c r="AB265" s="1"/>
      <c r="AC265" s="15"/>
      <c r="AD265" s="15" t="str">
        <f>IF(AND(OR(Table1[[#This Row],[Account]]="15030",Table1[[#This Row],[Account]]="15035",Table1[[#This Row],[Account]]="20150"),Table1[[#This Row],[Vendor ID]]=""),1,"")</f>
        <v/>
      </c>
      <c r="AE265" s="15"/>
      <c r="AF265" s="15"/>
      <c r="AG265" s="15"/>
      <c r="AH265" s="46" t="str">
        <f>IF(Table1[[#This Row],[Posting Date]]&lt;&gt;"","GJ-"&amp;CountryID,"")</f>
        <v/>
      </c>
      <c r="AI265" s="59" t="str">
        <f>IF(Table1[[#This Row],[Posting Date]]&lt;&gt;"",Table1[[#This Row],[Posting Date]],"")</f>
        <v/>
      </c>
      <c r="AJ265" s="46"/>
      <c r="AK265" s="46" t="str">
        <f>IF(Table1[[#This Row],[Description]]&lt;&gt;"",Table1[[#This Row],[Description]],"")</f>
        <v/>
      </c>
      <c r="AL265" s="46" t="str">
        <f>IF(Table1[[#This Row],[Posting Date]]&lt;&gt;"",Table1[[#This Row],[Reference Number]],"")</f>
        <v/>
      </c>
      <c r="AM265" s="46" t="str">
        <f>TRIM(Table1[[#This Row],[Line '#]])</f>
        <v/>
      </c>
      <c r="AN265" s="46" t="str">
        <f>TRIM(Table1[[#This Row],[Account]])</f>
        <v/>
      </c>
      <c r="AO265" s="46" t="str">
        <f>IF(Table1[[#This Row],[Posting Date]]&lt;&gt;"",$D$5,"")</f>
        <v/>
      </c>
      <c r="AP265" s="46" t="str">
        <f>TRIM(Table1[[#This Row],[Departments-Prgrams]])</f>
        <v/>
      </c>
      <c r="AQ265" s="46" t="str">
        <f>TRIM(Table1[[#This Row],[Grant]])</f>
        <v/>
      </c>
      <c r="AR265" s="46" t="str">
        <f>TRIM(Table1[[#This Row],[Staff ID]])</f>
        <v/>
      </c>
      <c r="AS265" s="46" t="str">
        <f>IF(TRIM(Table1[[#This Row],[Budget Code]])=0,"",TRIM(Table1[[#This Row],[Budget Code]]))</f>
        <v/>
      </c>
      <c r="AT265" s="46" t="str">
        <f>IF(Table1[[#This Row],[Line Description]]&lt;&gt;"",Table1[[#This Row],[Line Description]],"")</f>
        <v/>
      </c>
      <c r="AU265" s="46" t="str">
        <f>IF(Table1[[#This Row],[Cur_Amount Debit]]&gt;0,ROUND(Table1[[#This Row],[Cur_Amount Debit]],2),"")</f>
        <v/>
      </c>
      <c r="AV265" s="46" t="str">
        <f>IF(Table1[[#This Row],[Cur_Amount Credit]]&gt;0,ROUND(Table1[[#This Row],[Cur_Amount Credit]],2),"")</f>
        <v/>
      </c>
      <c r="AW265" s="46" t="str">
        <f>LEFT(Table1[[#This Row],[Cur]],3)</f>
        <v/>
      </c>
      <c r="AX265" s="59"/>
      <c r="AY265" s="46"/>
      <c r="AZ265" s="46" t="str">
        <f>IF(Table1[[#This Row],[Cur]]&lt;&gt;"",IF(Table1[[#This Row],[Cur]]="USD","",ExchangeRate),"")</f>
        <v/>
      </c>
      <c r="BA265" s="46" t="str">
        <f>IF(Table1[[#This Row],[Grant]]&lt;&gt;"",VLOOKUP(Table1[[#This Row],[Grant]],Grants!B:D,3),"")</f>
        <v/>
      </c>
      <c r="BB265" s="46" t="str">
        <f>TRIM(Table1[[#This Row],[Vendor ID]])</f>
        <v/>
      </c>
      <c r="BC265">
        <f>IF(Table1[[#This Row],[Reference Number]]=Q264,BC264,BC264+1)</f>
        <v>2</v>
      </c>
    </row>
    <row r="266" spans="1:55" ht="11.25" hidden="1" customHeight="1">
      <c r="A266" s="1"/>
      <c r="B266" s="88" t="str">
        <f>IF(Table1[[#This Row],[Posting Date]]&lt;&gt;"",IF(Table1[[#This Row],[Reference Number]]=Q265,B265+1,1),"")</f>
        <v/>
      </c>
      <c r="C266" s="61"/>
      <c r="D266" s="61"/>
      <c r="E266" s="218"/>
      <c r="F266" s="143" t="str">
        <f>IFERROR(IF(VLOOKUP(Table1[[#This Row],[Budget Code Description]],Dimentions!$X$6:$AC$132,2,FALSE)="","",VLOOKUP(Table1[[#This Row],[Budget Code Description]],Dimentions!$X$6:$AC$132,2,FALSE)),"")</f>
        <v/>
      </c>
      <c r="G266" s="143" t="str">
        <f>IFERROR(VLOOKUP(Table1[[#This Row],[Budget Code Description]],Dimentions!$X$6:$AC$132,3,FALSE),"")</f>
        <v/>
      </c>
      <c r="H266" s="64" t="str">
        <f>IFERROR(VLOOKUP(Table1[[#This Row],[Account]],Dimentions!$S$6:$V$233,2,FALSE),"")</f>
        <v/>
      </c>
      <c r="I266" s="62">
        <f>_xlfn.NUMBERVALUE(LEFT(Table1[[#This Row],[Account]],1))</f>
        <v>0</v>
      </c>
      <c r="J266" s="62" t="str">
        <f>IFERROR(VLOOKUP(Table1[[#This Row],[Budget Code Description]],Table6[#All],7,FALSE),"")</f>
        <v/>
      </c>
      <c r="K266" s="143" t="str">
        <f>IFERROR(VLOOKUP(Table1[[#This Row],[Budget Code Description]],Table6[#All],8,FALSE),"")</f>
        <v/>
      </c>
      <c r="L266" s="63"/>
      <c r="M266" s="65" t="str">
        <f>IFERROR(VLOOKUP(Table1[[#This Row],[Staff ID]],Table2[],2,FALSE),"")</f>
        <v/>
      </c>
      <c r="N266" s="211" t="str">
        <f>IFERROR(IF(VLOOKUP(Table1[[#This Row],[Budget Code Description]],Dimentions!$X$6:$AC$97,4,FALSE)="","",VLOOKUP(Table1[[#This Row],[Budget Code Description]],Dimentions!$X$6:$AC$97,4,FALSE)),"")</f>
        <v/>
      </c>
      <c r="O266" s="65" t="str">
        <f>IFERROR(VLOOKUP(Table1[[#This Row],[Vendor ID]],Table549[],2,FALSE),"")</f>
        <v/>
      </c>
      <c r="P266" s="63"/>
      <c r="Q266" s="143" t="str">
        <f>IF(Table1[[#This Row],[Posting Date]]&lt;&gt;"",$D$9,"")</f>
        <v/>
      </c>
      <c r="R266" s="159" t="str">
        <f>IF(Table1[[#This Row],[Posting Date]]&lt;&gt;"",$D$10,"")</f>
        <v/>
      </c>
      <c r="S266" s="66"/>
      <c r="T266" s="63"/>
      <c r="U266" s="67"/>
      <c r="V266" s="67"/>
      <c r="W266" s="67" t="str">
        <f t="shared" si="4"/>
        <v/>
      </c>
      <c r="X266" s="161" t="str">
        <f>IF(E266="","",(IF(Table1[[#This Row],[Cur]]="USD",Table1[[#This Row],[Cur_Amount Debit]],Table1[[#This Row],[Cur_Amount Debit]]/Table1[[#This Row],[Exchange Rate]])))</f>
        <v/>
      </c>
      <c r="Y266" s="161" t="str">
        <f>IF(E266="","",(IF(Table1[[#This Row],[Cur]]="USD",Table1[[#This Row],[Cur_Amount Credit]],Table1[[#This Row],[Cur_Amount Credit]]/ExchangeRate)))</f>
        <v/>
      </c>
      <c r="Z266" s="203" t="str">
        <f>IF(E266="","",(Table1[[#This Row],[Debit USD]]-Table1[[#This Row],[Credit USD]]))</f>
        <v/>
      </c>
      <c r="AA266" s="122"/>
      <c r="AB266" s="1"/>
      <c r="AC266" s="15"/>
      <c r="AD266" s="15" t="str">
        <f>IF(AND(OR(Table1[[#This Row],[Account]]="15030",Table1[[#This Row],[Account]]="15035",Table1[[#This Row],[Account]]="20150"),Table1[[#This Row],[Vendor ID]]=""),1,"")</f>
        <v/>
      </c>
      <c r="AE266" s="15"/>
      <c r="AF266" s="15"/>
      <c r="AG266" s="15"/>
      <c r="AH266" s="46" t="str">
        <f>IF(Table1[[#This Row],[Posting Date]]&lt;&gt;"","GJ-"&amp;CountryID,"")</f>
        <v/>
      </c>
      <c r="AI266" s="59" t="str">
        <f>IF(Table1[[#This Row],[Posting Date]]&lt;&gt;"",Table1[[#This Row],[Posting Date]],"")</f>
        <v/>
      </c>
      <c r="AJ266" s="46"/>
      <c r="AK266" s="46" t="str">
        <f>IF(Table1[[#This Row],[Description]]&lt;&gt;"",Table1[[#This Row],[Description]],"")</f>
        <v/>
      </c>
      <c r="AL266" s="46" t="str">
        <f>IF(Table1[[#This Row],[Posting Date]]&lt;&gt;"",Table1[[#This Row],[Reference Number]],"")</f>
        <v/>
      </c>
      <c r="AM266" s="46" t="str">
        <f>TRIM(Table1[[#This Row],[Line '#]])</f>
        <v/>
      </c>
      <c r="AN266" s="46" t="str">
        <f>TRIM(Table1[[#This Row],[Account]])</f>
        <v/>
      </c>
      <c r="AO266" s="46" t="str">
        <f>IF(Table1[[#This Row],[Posting Date]]&lt;&gt;"",$D$5,"")</f>
        <v/>
      </c>
      <c r="AP266" s="46" t="str">
        <f>TRIM(Table1[[#This Row],[Departments-Prgrams]])</f>
        <v/>
      </c>
      <c r="AQ266" s="46" t="str">
        <f>TRIM(Table1[[#This Row],[Grant]])</f>
        <v/>
      </c>
      <c r="AR266" s="46" t="str">
        <f>TRIM(Table1[[#This Row],[Staff ID]])</f>
        <v/>
      </c>
      <c r="AS266" s="46" t="str">
        <f>IF(TRIM(Table1[[#This Row],[Budget Code]])=0,"",TRIM(Table1[[#This Row],[Budget Code]]))</f>
        <v/>
      </c>
      <c r="AT266" s="46" t="str">
        <f>IF(Table1[[#This Row],[Line Description]]&lt;&gt;"",Table1[[#This Row],[Line Description]],"")</f>
        <v/>
      </c>
      <c r="AU266" s="46" t="str">
        <f>IF(Table1[[#This Row],[Cur_Amount Debit]]&gt;0,ROUND(Table1[[#This Row],[Cur_Amount Debit]],2),"")</f>
        <v/>
      </c>
      <c r="AV266" s="46" t="str">
        <f>IF(Table1[[#This Row],[Cur_Amount Credit]]&gt;0,ROUND(Table1[[#This Row],[Cur_Amount Credit]],2),"")</f>
        <v/>
      </c>
      <c r="AW266" s="46" t="str">
        <f>LEFT(Table1[[#This Row],[Cur]],3)</f>
        <v/>
      </c>
      <c r="AX266" s="59"/>
      <c r="AY266" s="46"/>
      <c r="AZ266" s="46" t="str">
        <f>IF(Table1[[#This Row],[Cur]]&lt;&gt;"",IF(Table1[[#This Row],[Cur]]="USD","",ExchangeRate),"")</f>
        <v/>
      </c>
      <c r="BA266" s="46" t="str">
        <f>IF(Table1[[#This Row],[Grant]]&lt;&gt;"",VLOOKUP(Table1[[#This Row],[Grant]],Grants!B:D,3),"")</f>
        <v/>
      </c>
      <c r="BB266" s="46" t="str">
        <f>TRIM(Table1[[#This Row],[Vendor ID]])</f>
        <v/>
      </c>
      <c r="BC266">
        <f>IF(Table1[[#This Row],[Reference Number]]=Q265,BC265,BC265+1)</f>
        <v>2</v>
      </c>
    </row>
    <row r="267" spans="1:55" ht="11.25" hidden="1" customHeight="1">
      <c r="A267" s="1"/>
      <c r="B267" s="88" t="str">
        <f>IF(Table1[[#This Row],[Posting Date]]&lt;&gt;"",IF(Table1[[#This Row],[Reference Number]]=Q266,B266+1,1),"")</f>
        <v/>
      </c>
      <c r="C267" s="61"/>
      <c r="D267" s="61"/>
      <c r="E267" s="218"/>
      <c r="F267" s="143" t="str">
        <f>IFERROR(IF(VLOOKUP(Table1[[#This Row],[Budget Code Description]],Dimentions!$X$6:$AC$132,2,FALSE)="","",VLOOKUP(Table1[[#This Row],[Budget Code Description]],Dimentions!$X$6:$AC$132,2,FALSE)),"")</f>
        <v/>
      </c>
      <c r="G267" s="143" t="str">
        <f>IFERROR(VLOOKUP(Table1[[#This Row],[Budget Code Description]],Dimentions!$X$6:$AC$132,3,FALSE),"")</f>
        <v/>
      </c>
      <c r="H267" s="64" t="str">
        <f>IFERROR(VLOOKUP(Table1[[#This Row],[Account]],Dimentions!$S$6:$V$233,2,FALSE),"")</f>
        <v/>
      </c>
      <c r="I267" s="62">
        <f>_xlfn.NUMBERVALUE(LEFT(Table1[[#This Row],[Account]],1))</f>
        <v>0</v>
      </c>
      <c r="J267" s="62" t="str">
        <f>IFERROR(VLOOKUP(Table1[[#This Row],[Budget Code Description]],Table6[#All],7,FALSE),"")</f>
        <v/>
      </c>
      <c r="K267" s="143" t="str">
        <f>IFERROR(VLOOKUP(Table1[[#This Row],[Budget Code Description]],Table6[#All],8,FALSE),"")</f>
        <v/>
      </c>
      <c r="L267" s="63"/>
      <c r="M267" s="65" t="str">
        <f>IFERROR(VLOOKUP(Table1[[#This Row],[Staff ID]],Table2[],2,FALSE),"")</f>
        <v/>
      </c>
      <c r="N267" s="211" t="str">
        <f>IFERROR(IF(VLOOKUP(Table1[[#This Row],[Budget Code Description]],Dimentions!$X$6:$AC$97,4,FALSE)="","",VLOOKUP(Table1[[#This Row],[Budget Code Description]],Dimentions!$X$6:$AC$97,4,FALSE)),"")</f>
        <v/>
      </c>
      <c r="O267" s="65" t="str">
        <f>IFERROR(VLOOKUP(Table1[[#This Row],[Vendor ID]],Table549[],2,FALSE),"")</f>
        <v/>
      </c>
      <c r="P267" s="63"/>
      <c r="Q267" s="143" t="str">
        <f>IF(Table1[[#This Row],[Posting Date]]&lt;&gt;"",$D$9,"")</f>
        <v/>
      </c>
      <c r="R267" s="159" t="str">
        <f>IF(Table1[[#This Row],[Posting Date]]&lt;&gt;"",$D$10,"")</f>
        <v/>
      </c>
      <c r="S267" s="66"/>
      <c r="T267" s="63"/>
      <c r="U267" s="67"/>
      <c r="V267" s="67"/>
      <c r="W267" s="67" t="str">
        <f t="shared" si="4"/>
        <v/>
      </c>
      <c r="X267" s="161" t="str">
        <f>IF(E267="","",(IF(Table1[[#This Row],[Cur]]="USD",Table1[[#This Row],[Cur_Amount Debit]],Table1[[#This Row],[Cur_Amount Debit]]/Table1[[#This Row],[Exchange Rate]])))</f>
        <v/>
      </c>
      <c r="Y267" s="161" t="str">
        <f>IF(E267="","",(IF(Table1[[#This Row],[Cur]]="USD",Table1[[#This Row],[Cur_Amount Credit]],Table1[[#This Row],[Cur_Amount Credit]]/ExchangeRate)))</f>
        <v/>
      </c>
      <c r="Z267" s="203" t="str">
        <f>IF(E267="","",(Table1[[#This Row],[Debit USD]]-Table1[[#This Row],[Credit USD]]))</f>
        <v/>
      </c>
      <c r="AA267" s="122"/>
      <c r="AB267" s="1"/>
      <c r="AC267" s="15"/>
      <c r="AD267" s="15" t="str">
        <f>IF(AND(OR(Table1[[#This Row],[Account]]="15030",Table1[[#This Row],[Account]]="15035",Table1[[#This Row],[Account]]="20150"),Table1[[#This Row],[Vendor ID]]=""),1,"")</f>
        <v/>
      </c>
      <c r="AE267" s="15"/>
      <c r="AF267" s="15"/>
      <c r="AG267" s="15"/>
      <c r="AH267" s="46" t="str">
        <f>IF(Table1[[#This Row],[Posting Date]]&lt;&gt;"","GJ-"&amp;CountryID,"")</f>
        <v/>
      </c>
      <c r="AI267" s="59" t="str">
        <f>IF(Table1[[#This Row],[Posting Date]]&lt;&gt;"",Table1[[#This Row],[Posting Date]],"")</f>
        <v/>
      </c>
      <c r="AJ267" s="46"/>
      <c r="AK267" s="46" t="str">
        <f>IF(Table1[[#This Row],[Description]]&lt;&gt;"",Table1[[#This Row],[Description]],"")</f>
        <v/>
      </c>
      <c r="AL267" s="46" t="str">
        <f>IF(Table1[[#This Row],[Posting Date]]&lt;&gt;"",Table1[[#This Row],[Reference Number]],"")</f>
        <v/>
      </c>
      <c r="AM267" s="46" t="str">
        <f>TRIM(Table1[[#This Row],[Line '#]])</f>
        <v/>
      </c>
      <c r="AN267" s="46" t="str">
        <f>TRIM(Table1[[#This Row],[Account]])</f>
        <v/>
      </c>
      <c r="AO267" s="46" t="str">
        <f>IF(Table1[[#This Row],[Posting Date]]&lt;&gt;"",$D$5,"")</f>
        <v/>
      </c>
      <c r="AP267" s="46" t="str">
        <f>TRIM(Table1[[#This Row],[Departments-Prgrams]])</f>
        <v/>
      </c>
      <c r="AQ267" s="46" t="str">
        <f>TRIM(Table1[[#This Row],[Grant]])</f>
        <v/>
      </c>
      <c r="AR267" s="46" t="str">
        <f>TRIM(Table1[[#This Row],[Staff ID]])</f>
        <v/>
      </c>
      <c r="AS267" s="46" t="str">
        <f>IF(TRIM(Table1[[#This Row],[Budget Code]])=0,"",TRIM(Table1[[#This Row],[Budget Code]]))</f>
        <v/>
      </c>
      <c r="AT267" s="46" t="str">
        <f>IF(Table1[[#This Row],[Line Description]]&lt;&gt;"",Table1[[#This Row],[Line Description]],"")</f>
        <v/>
      </c>
      <c r="AU267" s="46" t="str">
        <f>IF(Table1[[#This Row],[Cur_Amount Debit]]&gt;0,ROUND(Table1[[#This Row],[Cur_Amount Debit]],2),"")</f>
        <v/>
      </c>
      <c r="AV267" s="46" t="str">
        <f>IF(Table1[[#This Row],[Cur_Amount Credit]]&gt;0,ROUND(Table1[[#This Row],[Cur_Amount Credit]],2),"")</f>
        <v/>
      </c>
      <c r="AW267" s="46" t="str">
        <f>LEFT(Table1[[#This Row],[Cur]],3)</f>
        <v/>
      </c>
      <c r="AX267" s="59"/>
      <c r="AY267" s="46"/>
      <c r="AZ267" s="46" t="str">
        <f>IF(Table1[[#This Row],[Cur]]&lt;&gt;"",IF(Table1[[#This Row],[Cur]]="USD","",ExchangeRate),"")</f>
        <v/>
      </c>
      <c r="BA267" s="46" t="str">
        <f>IF(Table1[[#This Row],[Grant]]&lt;&gt;"",VLOOKUP(Table1[[#This Row],[Grant]],Grants!B:D,3),"")</f>
        <v/>
      </c>
      <c r="BB267" s="46" t="str">
        <f>TRIM(Table1[[#This Row],[Vendor ID]])</f>
        <v/>
      </c>
      <c r="BC267">
        <f>IF(Table1[[#This Row],[Reference Number]]=Q266,BC266,BC266+1)</f>
        <v>2</v>
      </c>
    </row>
    <row r="268" spans="1:55" ht="11.25" hidden="1" customHeight="1">
      <c r="A268" s="1"/>
      <c r="B268" s="88" t="str">
        <f>IF(Table1[[#This Row],[Posting Date]]&lt;&gt;"",IF(Table1[[#This Row],[Reference Number]]=Q267,B267+1,1),"")</f>
        <v/>
      </c>
      <c r="C268" s="61"/>
      <c r="D268" s="61"/>
      <c r="E268" s="218"/>
      <c r="F268" s="143" t="str">
        <f>IFERROR(IF(VLOOKUP(Table1[[#This Row],[Budget Code Description]],Dimentions!$X$6:$AC$132,2,FALSE)="","",VLOOKUP(Table1[[#This Row],[Budget Code Description]],Dimentions!$X$6:$AC$132,2,FALSE)),"")</f>
        <v/>
      </c>
      <c r="G268" s="143" t="str">
        <f>IFERROR(VLOOKUP(Table1[[#This Row],[Budget Code Description]],Dimentions!$X$6:$AC$132,3,FALSE),"")</f>
        <v/>
      </c>
      <c r="H268" s="64" t="str">
        <f>IFERROR(VLOOKUP(Table1[[#This Row],[Account]],Dimentions!$S$6:$V$233,2,FALSE),"")</f>
        <v/>
      </c>
      <c r="I268" s="62">
        <f>_xlfn.NUMBERVALUE(LEFT(Table1[[#This Row],[Account]],1))</f>
        <v>0</v>
      </c>
      <c r="J268" s="62" t="str">
        <f>IFERROR(VLOOKUP(Table1[[#This Row],[Budget Code Description]],Table6[#All],7,FALSE),"")</f>
        <v/>
      </c>
      <c r="K268" s="143" t="str">
        <f>IFERROR(VLOOKUP(Table1[[#This Row],[Budget Code Description]],Table6[#All],8,FALSE),"")</f>
        <v/>
      </c>
      <c r="L268" s="63"/>
      <c r="M268" s="65" t="str">
        <f>IFERROR(VLOOKUP(Table1[[#This Row],[Staff ID]],Table2[],2,FALSE),"")</f>
        <v/>
      </c>
      <c r="N268" s="211" t="str">
        <f>IFERROR(IF(VLOOKUP(Table1[[#This Row],[Budget Code Description]],Dimentions!$X$6:$AC$97,4,FALSE)="","",VLOOKUP(Table1[[#This Row],[Budget Code Description]],Dimentions!$X$6:$AC$97,4,FALSE)),"")</f>
        <v/>
      </c>
      <c r="O268" s="65" t="str">
        <f>IFERROR(VLOOKUP(Table1[[#This Row],[Vendor ID]],Table549[],2,FALSE),"")</f>
        <v/>
      </c>
      <c r="P268" s="63"/>
      <c r="Q268" s="143" t="str">
        <f>IF(Table1[[#This Row],[Posting Date]]&lt;&gt;"",$D$9,"")</f>
        <v/>
      </c>
      <c r="R268" s="159" t="str">
        <f>IF(Table1[[#This Row],[Posting Date]]&lt;&gt;"",$D$10,"")</f>
        <v/>
      </c>
      <c r="S268" s="66"/>
      <c r="T268" s="63"/>
      <c r="U268" s="67"/>
      <c r="V268" s="67"/>
      <c r="W268" s="67" t="str">
        <f t="shared" si="4"/>
        <v/>
      </c>
      <c r="X268" s="161" t="str">
        <f>IF(E268="","",(IF(Table1[[#This Row],[Cur]]="USD",Table1[[#This Row],[Cur_Amount Debit]],Table1[[#This Row],[Cur_Amount Debit]]/Table1[[#This Row],[Exchange Rate]])))</f>
        <v/>
      </c>
      <c r="Y268" s="161" t="str">
        <f>IF(E268="","",(IF(Table1[[#This Row],[Cur]]="USD",Table1[[#This Row],[Cur_Amount Credit]],Table1[[#This Row],[Cur_Amount Credit]]/ExchangeRate)))</f>
        <v/>
      </c>
      <c r="Z268" s="203" t="str">
        <f>IF(E268="","",(Table1[[#This Row],[Debit USD]]-Table1[[#This Row],[Credit USD]]))</f>
        <v/>
      </c>
      <c r="AA268" s="122"/>
      <c r="AB268" s="1"/>
      <c r="AC268" s="15"/>
      <c r="AD268" s="15" t="str">
        <f>IF(AND(OR(Table1[[#This Row],[Account]]="15030",Table1[[#This Row],[Account]]="15035",Table1[[#This Row],[Account]]="20150"),Table1[[#This Row],[Vendor ID]]=""),1,"")</f>
        <v/>
      </c>
      <c r="AE268" s="15"/>
      <c r="AF268" s="15"/>
      <c r="AG268" s="15"/>
      <c r="AH268" s="46" t="str">
        <f>IF(Table1[[#This Row],[Posting Date]]&lt;&gt;"","GJ-"&amp;CountryID,"")</f>
        <v/>
      </c>
      <c r="AI268" s="59" t="str">
        <f>IF(Table1[[#This Row],[Posting Date]]&lt;&gt;"",Table1[[#This Row],[Posting Date]],"")</f>
        <v/>
      </c>
      <c r="AJ268" s="46"/>
      <c r="AK268" s="46" t="str">
        <f>IF(Table1[[#This Row],[Description]]&lt;&gt;"",Table1[[#This Row],[Description]],"")</f>
        <v/>
      </c>
      <c r="AL268" s="46" t="str">
        <f>IF(Table1[[#This Row],[Posting Date]]&lt;&gt;"",Table1[[#This Row],[Reference Number]],"")</f>
        <v/>
      </c>
      <c r="AM268" s="46" t="str">
        <f>TRIM(Table1[[#This Row],[Line '#]])</f>
        <v/>
      </c>
      <c r="AN268" s="46" t="str">
        <f>TRIM(Table1[[#This Row],[Account]])</f>
        <v/>
      </c>
      <c r="AO268" s="46" t="str">
        <f>IF(Table1[[#This Row],[Posting Date]]&lt;&gt;"",$D$5,"")</f>
        <v/>
      </c>
      <c r="AP268" s="46" t="str">
        <f>TRIM(Table1[[#This Row],[Departments-Prgrams]])</f>
        <v/>
      </c>
      <c r="AQ268" s="46" t="str">
        <f>TRIM(Table1[[#This Row],[Grant]])</f>
        <v/>
      </c>
      <c r="AR268" s="46" t="str">
        <f>TRIM(Table1[[#This Row],[Staff ID]])</f>
        <v/>
      </c>
      <c r="AS268" s="46" t="str">
        <f>IF(TRIM(Table1[[#This Row],[Budget Code]])=0,"",TRIM(Table1[[#This Row],[Budget Code]]))</f>
        <v/>
      </c>
      <c r="AT268" s="46" t="str">
        <f>IF(Table1[[#This Row],[Line Description]]&lt;&gt;"",Table1[[#This Row],[Line Description]],"")</f>
        <v/>
      </c>
      <c r="AU268" s="46" t="str">
        <f>IF(Table1[[#This Row],[Cur_Amount Debit]]&gt;0,ROUND(Table1[[#This Row],[Cur_Amount Debit]],2),"")</f>
        <v/>
      </c>
      <c r="AV268" s="46" t="str">
        <f>IF(Table1[[#This Row],[Cur_Amount Credit]]&gt;0,ROUND(Table1[[#This Row],[Cur_Amount Credit]],2),"")</f>
        <v/>
      </c>
      <c r="AW268" s="46" t="str">
        <f>LEFT(Table1[[#This Row],[Cur]],3)</f>
        <v/>
      </c>
      <c r="AX268" s="59"/>
      <c r="AY268" s="46"/>
      <c r="AZ268" s="46" t="str">
        <f>IF(Table1[[#This Row],[Cur]]&lt;&gt;"",IF(Table1[[#This Row],[Cur]]="USD","",ExchangeRate),"")</f>
        <v/>
      </c>
      <c r="BA268" s="46" t="str">
        <f>IF(Table1[[#This Row],[Grant]]&lt;&gt;"",VLOOKUP(Table1[[#This Row],[Grant]],Grants!B:D,3),"")</f>
        <v/>
      </c>
      <c r="BB268" s="46" t="str">
        <f>TRIM(Table1[[#This Row],[Vendor ID]])</f>
        <v/>
      </c>
      <c r="BC268">
        <f>IF(Table1[[#This Row],[Reference Number]]=Q267,BC267,BC267+1)</f>
        <v>2</v>
      </c>
    </row>
    <row r="269" spans="1:55" ht="11.25" hidden="1" customHeight="1">
      <c r="A269" s="1"/>
      <c r="B269" s="88" t="str">
        <f>IF(Table1[[#This Row],[Posting Date]]&lt;&gt;"",IF(Table1[[#This Row],[Reference Number]]=Q268,B268+1,1),"")</f>
        <v/>
      </c>
      <c r="C269" s="61"/>
      <c r="D269" s="61"/>
      <c r="E269" s="218"/>
      <c r="F269" s="143" t="str">
        <f>IFERROR(IF(VLOOKUP(Table1[[#This Row],[Budget Code Description]],Dimentions!$X$6:$AC$132,2,FALSE)="","",VLOOKUP(Table1[[#This Row],[Budget Code Description]],Dimentions!$X$6:$AC$132,2,FALSE)),"")</f>
        <v/>
      </c>
      <c r="G269" s="143" t="str">
        <f>IFERROR(VLOOKUP(Table1[[#This Row],[Budget Code Description]],Dimentions!$X$6:$AC$132,3,FALSE),"")</f>
        <v/>
      </c>
      <c r="H269" s="64" t="str">
        <f>IFERROR(VLOOKUP(Table1[[#This Row],[Account]],Dimentions!$S$6:$V$233,2,FALSE),"")</f>
        <v/>
      </c>
      <c r="I269" s="62">
        <f>_xlfn.NUMBERVALUE(LEFT(Table1[[#This Row],[Account]],1))</f>
        <v>0</v>
      </c>
      <c r="J269" s="62" t="str">
        <f>IFERROR(VLOOKUP(Table1[[#This Row],[Budget Code Description]],Table6[#All],7,FALSE),"")</f>
        <v/>
      </c>
      <c r="K269" s="143" t="str">
        <f>IFERROR(VLOOKUP(Table1[[#This Row],[Budget Code Description]],Table6[#All],8,FALSE),"")</f>
        <v/>
      </c>
      <c r="L269" s="63"/>
      <c r="M269" s="65" t="str">
        <f>IFERROR(VLOOKUP(Table1[[#This Row],[Staff ID]],Table2[],2,FALSE),"")</f>
        <v/>
      </c>
      <c r="N269" s="211" t="str">
        <f>IFERROR(IF(VLOOKUP(Table1[[#This Row],[Budget Code Description]],Dimentions!$X$6:$AC$97,4,FALSE)="","",VLOOKUP(Table1[[#This Row],[Budget Code Description]],Dimentions!$X$6:$AC$97,4,FALSE)),"")</f>
        <v/>
      </c>
      <c r="O269" s="65" t="str">
        <f>IFERROR(VLOOKUP(Table1[[#This Row],[Vendor ID]],Table549[],2,FALSE),"")</f>
        <v/>
      </c>
      <c r="P269" s="63"/>
      <c r="Q269" s="143" t="str">
        <f>IF(Table1[[#This Row],[Posting Date]]&lt;&gt;"",$D$9,"")</f>
        <v/>
      </c>
      <c r="R269" s="159" t="str">
        <f>IF(Table1[[#This Row],[Posting Date]]&lt;&gt;"",$D$10,"")</f>
        <v/>
      </c>
      <c r="S269" s="66"/>
      <c r="T269" s="63"/>
      <c r="U269" s="67"/>
      <c r="V269" s="67"/>
      <c r="W269" s="67" t="str">
        <f t="shared" si="4"/>
        <v/>
      </c>
      <c r="X269" s="161" t="str">
        <f>IF(E269="","",(IF(Table1[[#This Row],[Cur]]="USD",Table1[[#This Row],[Cur_Amount Debit]],Table1[[#This Row],[Cur_Amount Debit]]/Table1[[#This Row],[Exchange Rate]])))</f>
        <v/>
      </c>
      <c r="Y269" s="161" t="str">
        <f>IF(E269="","",(IF(Table1[[#This Row],[Cur]]="USD",Table1[[#This Row],[Cur_Amount Credit]],Table1[[#This Row],[Cur_Amount Credit]]/ExchangeRate)))</f>
        <v/>
      </c>
      <c r="Z269" s="203" t="str">
        <f>IF(E269="","",(Table1[[#This Row],[Debit USD]]-Table1[[#This Row],[Credit USD]]))</f>
        <v/>
      </c>
      <c r="AA269" s="122"/>
      <c r="AB269" s="1"/>
      <c r="AC269" s="15"/>
      <c r="AD269" s="15" t="str">
        <f>IF(AND(OR(Table1[[#This Row],[Account]]="15030",Table1[[#This Row],[Account]]="15035",Table1[[#This Row],[Account]]="20150"),Table1[[#This Row],[Vendor ID]]=""),1,"")</f>
        <v/>
      </c>
      <c r="AE269" s="15"/>
      <c r="AF269" s="15"/>
      <c r="AG269" s="15"/>
      <c r="AH269" s="46" t="str">
        <f>IF(Table1[[#This Row],[Posting Date]]&lt;&gt;"","GJ-"&amp;CountryID,"")</f>
        <v/>
      </c>
      <c r="AI269" s="59" t="str">
        <f>IF(Table1[[#This Row],[Posting Date]]&lt;&gt;"",Table1[[#This Row],[Posting Date]],"")</f>
        <v/>
      </c>
      <c r="AJ269" s="46"/>
      <c r="AK269" s="46" t="str">
        <f>IF(Table1[[#This Row],[Description]]&lt;&gt;"",Table1[[#This Row],[Description]],"")</f>
        <v/>
      </c>
      <c r="AL269" s="46" t="str">
        <f>IF(Table1[[#This Row],[Posting Date]]&lt;&gt;"",Table1[[#This Row],[Reference Number]],"")</f>
        <v/>
      </c>
      <c r="AM269" s="46" t="str">
        <f>TRIM(Table1[[#This Row],[Line '#]])</f>
        <v/>
      </c>
      <c r="AN269" s="46" t="str">
        <f>TRIM(Table1[[#This Row],[Account]])</f>
        <v/>
      </c>
      <c r="AO269" s="46" t="str">
        <f>IF(Table1[[#This Row],[Posting Date]]&lt;&gt;"",$D$5,"")</f>
        <v/>
      </c>
      <c r="AP269" s="46" t="str">
        <f>TRIM(Table1[[#This Row],[Departments-Prgrams]])</f>
        <v/>
      </c>
      <c r="AQ269" s="46" t="str">
        <f>TRIM(Table1[[#This Row],[Grant]])</f>
        <v/>
      </c>
      <c r="AR269" s="46" t="str">
        <f>TRIM(Table1[[#This Row],[Staff ID]])</f>
        <v/>
      </c>
      <c r="AS269" s="46" t="str">
        <f>IF(TRIM(Table1[[#This Row],[Budget Code]])=0,"",TRIM(Table1[[#This Row],[Budget Code]]))</f>
        <v/>
      </c>
      <c r="AT269" s="46" t="str">
        <f>IF(Table1[[#This Row],[Line Description]]&lt;&gt;"",Table1[[#This Row],[Line Description]],"")</f>
        <v/>
      </c>
      <c r="AU269" s="46" t="str">
        <f>IF(Table1[[#This Row],[Cur_Amount Debit]]&gt;0,ROUND(Table1[[#This Row],[Cur_Amount Debit]],2),"")</f>
        <v/>
      </c>
      <c r="AV269" s="46" t="str">
        <f>IF(Table1[[#This Row],[Cur_Amount Credit]]&gt;0,ROUND(Table1[[#This Row],[Cur_Amount Credit]],2),"")</f>
        <v/>
      </c>
      <c r="AW269" s="46" t="str">
        <f>LEFT(Table1[[#This Row],[Cur]],3)</f>
        <v/>
      </c>
      <c r="AX269" s="59"/>
      <c r="AY269" s="46"/>
      <c r="AZ269" s="46" t="str">
        <f>IF(Table1[[#This Row],[Cur]]&lt;&gt;"",IF(Table1[[#This Row],[Cur]]="USD","",ExchangeRate),"")</f>
        <v/>
      </c>
      <c r="BA269" s="46" t="str">
        <f>IF(Table1[[#This Row],[Grant]]&lt;&gt;"",VLOOKUP(Table1[[#This Row],[Grant]],Grants!B:D,3),"")</f>
        <v/>
      </c>
      <c r="BB269" s="46" t="str">
        <f>TRIM(Table1[[#This Row],[Vendor ID]])</f>
        <v/>
      </c>
      <c r="BC269">
        <f>IF(Table1[[#This Row],[Reference Number]]=Q268,BC268,BC268+1)</f>
        <v>2</v>
      </c>
    </row>
    <row r="270" spans="1:55" ht="11.25" hidden="1" customHeight="1">
      <c r="A270" s="1"/>
      <c r="B270" s="88" t="str">
        <f>IF(Table1[[#This Row],[Posting Date]]&lt;&gt;"",IF(Table1[[#This Row],[Reference Number]]=Q269,B269+1,1),"")</f>
        <v/>
      </c>
      <c r="C270" s="61"/>
      <c r="D270" s="61"/>
      <c r="E270" s="218"/>
      <c r="F270" s="143" t="str">
        <f>IFERROR(IF(VLOOKUP(Table1[[#This Row],[Budget Code Description]],Dimentions!$X$6:$AC$132,2,FALSE)="","",VLOOKUP(Table1[[#This Row],[Budget Code Description]],Dimentions!$X$6:$AC$132,2,FALSE)),"")</f>
        <v/>
      </c>
      <c r="G270" s="143" t="str">
        <f>IFERROR(VLOOKUP(Table1[[#This Row],[Budget Code Description]],Dimentions!$X$6:$AC$132,3,FALSE),"")</f>
        <v/>
      </c>
      <c r="H270" s="64" t="str">
        <f>IFERROR(VLOOKUP(Table1[[#This Row],[Account]],Dimentions!$S$6:$V$233,2,FALSE),"")</f>
        <v/>
      </c>
      <c r="I270" s="62">
        <f>_xlfn.NUMBERVALUE(LEFT(Table1[[#This Row],[Account]],1))</f>
        <v>0</v>
      </c>
      <c r="J270" s="62" t="str">
        <f>IFERROR(VLOOKUP(Table1[[#This Row],[Budget Code Description]],Table6[#All],7,FALSE),"")</f>
        <v/>
      </c>
      <c r="K270" s="143" t="str">
        <f>IFERROR(VLOOKUP(Table1[[#This Row],[Budget Code Description]],Table6[#All],8,FALSE),"")</f>
        <v/>
      </c>
      <c r="L270" s="63"/>
      <c r="M270" s="65" t="str">
        <f>IFERROR(VLOOKUP(Table1[[#This Row],[Staff ID]],Table2[],2,FALSE),"")</f>
        <v/>
      </c>
      <c r="N270" s="211" t="str">
        <f>IFERROR(IF(VLOOKUP(Table1[[#This Row],[Budget Code Description]],Dimentions!$X$6:$AC$97,4,FALSE)="","",VLOOKUP(Table1[[#This Row],[Budget Code Description]],Dimentions!$X$6:$AC$97,4,FALSE)),"")</f>
        <v/>
      </c>
      <c r="O270" s="65" t="str">
        <f>IFERROR(VLOOKUP(Table1[[#This Row],[Vendor ID]],Table549[],2,FALSE),"")</f>
        <v/>
      </c>
      <c r="P270" s="63"/>
      <c r="Q270" s="143" t="str">
        <f>IF(Table1[[#This Row],[Posting Date]]&lt;&gt;"",$D$9,"")</f>
        <v/>
      </c>
      <c r="R270" s="159" t="str">
        <f>IF(Table1[[#This Row],[Posting Date]]&lt;&gt;"",$D$10,"")</f>
        <v/>
      </c>
      <c r="S270" s="66"/>
      <c r="T270" s="63"/>
      <c r="U270" s="67"/>
      <c r="V270" s="67"/>
      <c r="W270" s="67" t="str">
        <f t="shared" si="4"/>
        <v/>
      </c>
      <c r="X270" s="161" t="str">
        <f>IF(E270="","",(IF(Table1[[#This Row],[Cur]]="USD",Table1[[#This Row],[Cur_Amount Debit]],Table1[[#This Row],[Cur_Amount Debit]]/Table1[[#This Row],[Exchange Rate]])))</f>
        <v/>
      </c>
      <c r="Y270" s="161" t="str">
        <f>IF(E270="","",(IF(Table1[[#This Row],[Cur]]="USD",Table1[[#This Row],[Cur_Amount Credit]],Table1[[#This Row],[Cur_Amount Credit]]/ExchangeRate)))</f>
        <v/>
      </c>
      <c r="Z270" s="203" t="str">
        <f>IF(E270="","",(Table1[[#This Row],[Debit USD]]-Table1[[#This Row],[Credit USD]]))</f>
        <v/>
      </c>
      <c r="AA270" s="122"/>
      <c r="AB270" s="1"/>
      <c r="AC270" s="15"/>
      <c r="AD270" s="15" t="str">
        <f>IF(AND(OR(Table1[[#This Row],[Account]]="15030",Table1[[#This Row],[Account]]="15035",Table1[[#This Row],[Account]]="20150"),Table1[[#This Row],[Vendor ID]]=""),1,"")</f>
        <v/>
      </c>
      <c r="AE270" s="15"/>
      <c r="AF270" s="15"/>
      <c r="AG270" s="15"/>
      <c r="AH270" s="46" t="str">
        <f>IF(Table1[[#This Row],[Posting Date]]&lt;&gt;"","GJ-"&amp;CountryID,"")</f>
        <v/>
      </c>
      <c r="AI270" s="59" t="str">
        <f>IF(Table1[[#This Row],[Posting Date]]&lt;&gt;"",Table1[[#This Row],[Posting Date]],"")</f>
        <v/>
      </c>
      <c r="AJ270" s="46"/>
      <c r="AK270" s="46" t="str">
        <f>IF(Table1[[#This Row],[Description]]&lt;&gt;"",Table1[[#This Row],[Description]],"")</f>
        <v/>
      </c>
      <c r="AL270" s="46" t="str">
        <f>IF(Table1[[#This Row],[Posting Date]]&lt;&gt;"",Table1[[#This Row],[Reference Number]],"")</f>
        <v/>
      </c>
      <c r="AM270" s="46" t="str">
        <f>TRIM(Table1[[#This Row],[Line '#]])</f>
        <v/>
      </c>
      <c r="AN270" s="46" t="str">
        <f>TRIM(Table1[[#This Row],[Account]])</f>
        <v/>
      </c>
      <c r="AO270" s="46" t="str">
        <f>IF(Table1[[#This Row],[Posting Date]]&lt;&gt;"",$D$5,"")</f>
        <v/>
      </c>
      <c r="AP270" s="46" t="str">
        <f>TRIM(Table1[[#This Row],[Departments-Prgrams]])</f>
        <v/>
      </c>
      <c r="AQ270" s="46" t="str">
        <f>TRIM(Table1[[#This Row],[Grant]])</f>
        <v/>
      </c>
      <c r="AR270" s="46" t="str">
        <f>TRIM(Table1[[#This Row],[Staff ID]])</f>
        <v/>
      </c>
      <c r="AS270" s="46" t="str">
        <f>IF(TRIM(Table1[[#This Row],[Budget Code]])=0,"",TRIM(Table1[[#This Row],[Budget Code]]))</f>
        <v/>
      </c>
      <c r="AT270" s="46" t="str">
        <f>IF(Table1[[#This Row],[Line Description]]&lt;&gt;"",Table1[[#This Row],[Line Description]],"")</f>
        <v/>
      </c>
      <c r="AU270" s="46" t="str">
        <f>IF(Table1[[#This Row],[Cur_Amount Debit]]&gt;0,ROUND(Table1[[#This Row],[Cur_Amount Debit]],2),"")</f>
        <v/>
      </c>
      <c r="AV270" s="46" t="str">
        <f>IF(Table1[[#This Row],[Cur_Amount Credit]]&gt;0,ROUND(Table1[[#This Row],[Cur_Amount Credit]],2),"")</f>
        <v/>
      </c>
      <c r="AW270" s="46" t="str">
        <f>LEFT(Table1[[#This Row],[Cur]],3)</f>
        <v/>
      </c>
      <c r="AX270" s="59"/>
      <c r="AY270" s="46"/>
      <c r="AZ270" s="46" t="str">
        <f>IF(Table1[[#This Row],[Cur]]&lt;&gt;"",IF(Table1[[#This Row],[Cur]]="USD","",ExchangeRate),"")</f>
        <v/>
      </c>
      <c r="BA270" s="46" t="str">
        <f>IF(Table1[[#This Row],[Grant]]&lt;&gt;"",VLOOKUP(Table1[[#This Row],[Grant]],Grants!B:D,3),"")</f>
        <v/>
      </c>
      <c r="BB270" s="46" t="str">
        <f>TRIM(Table1[[#This Row],[Vendor ID]])</f>
        <v/>
      </c>
      <c r="BC270">
        <f>IF(Table1[[#This Row],[Reference Number]]=Q269,BC269,BC269+1)</f>
        <v>2</v>
      </c>
    </row>
    <row r="271" spans="1:55" ht="11.25" hidden="1" customHeight="1">
      <c r="A271" s="1"/>
      <c r="B271" s="88" t="str">
        <f>IF(Table1[[#This Row],[Posting Date]]&lt;&gt;"",IF(Table1[[#This Row],[Reference Number]]=Q270,B270+1,1),"")</f>
        <v/>
      </c>
      <c r="C271" s="61"/>
      <c r="D271" s="61"/>
      <c r="E271" s="218"/>
      <c r="F271" s="143" t="str">
        <f>IFERROR(IF(VLOOKUP(Table1[[#This Row],[Budget Code Description]],Dimentions!$X$6:$AC$132,2,FALSE)="","",VLOOKUP(Table1[[#This Row],[Budget Code Description]],Dimentions!$X$6:$AC$132,2,FALSE)),"")</f>
        <v/>
      </c>
      <c r="G271" s="143" t="str">
        <f>IFERROR(VLOOKUP(Table1[[#This Row],[Budget Code Description]],Dimentions!$X$6:$AC$132,3,FALSE),"")</f>
        <v/>
      </c>
      <c r="H271" s="64" t="str">
        <f>IFERROR(VLOOKUP(Table1[[#This Row],[Account]],Dimentions!$S$6:$V$233,2,FALSE),"")</f>
        <v/>
      </c>
      <c r="I271" s="62">
        <f>_xlfn.NUMBERVALUE(LEFT(Table1[[#This Row],[Account]],1))</f>
        <v>0</v>
      </c>
      <c r="J271" s="62" t="str">
        <f>IFERROR(VLOOKUP(Table1[[#This Row],[Budget Code Description]],Table6[#All],7,FALSE),"")</f>
        <v/>
      </c>
      <c r="K271" s="143" t="str">
        <f>IFERROR(VLOOKUP(Table1[[#This Row],[Budget Code Description]],Table6[#All],8,FALSE),"")</f>
        <v/>
      </c>
      <c r="L271" s="63"/>
      <c r="M271" s="65" t="str">
        <f>IFERROR(VLOOKUP(Table1[[#This Row],[Staff ID]],Table2[],2,FALSE),"")</f>
        <v/>
      </c>
      <c r="N271" s="211" t="str">
        <f>IFERROR(IF(VLOOKUP(Table1[[#This Row],[Budget Code Description]],Dimentions!$X$6:$AC$97,4,FALSE)="","",VLOOKUP(Table1[[#This Row],[Budget Code Description]],Dimentions!$X$6:$AC$97,4,FALSE)),"")</f>
        <v/>
      </c>
      <c r="O271" s="65" t="str">
        <f>IFERROR(VLOOKUP(Table1[[#This Row],[Vendor ID]],Table549[],2,FALSE),"")</f>
        <v/>
      </c>
      <c r="P271" s="63"/>
      <c r="Q271" s="143" t="str">
        <f>IF(Table1[[#This Row],[Posting Date]]&lt;&gt;"",$D$9,"")</f>
        <v/>
      </c>
      <c r="R271" s="159" t="str">
        <f>IF(Table1[[#This Row],[Posting Date]]&lt;&gt;"",$D$10,"")</f>
        <v/>
      </c>
      <c r="S271" s="66"/>
      <c r="T271" s="63"/>
      <c r="U271" s="67"/>
      <c r="V271" s="67"/>
      <c r="W271" s="67" t="str">
        <f t="shared" si="4"/>
        <v/>
      </c>
      <c r="X271" s="161" t="str">
        <f>IF(E271="","",(IF(Table1[[#This Row],[Cur]]="USD",Table1[[#This Row],[Cur_Amount Debit]],Table1[[#This Row],[Cur_Amount Debit]]/Table1[[#This Row],[Exchange Rate]])))</f>
        <v/>
      </c>
      <c r="Y271" s="161" t="str">
        <f>IF(E271="","",(IF(Table1[[#This Row],[Cur]]="USD",Table1[[#This Row],[Cur_Amount Credit]],Table1[[#This Row],[Cur_Amount Credit]]/ExchangeRate)))</f>
        <v/>
      </c>
      <c r="Z271" s="203" t="str">
        <f>IF(E271="","",(Table1[[#This Row],[Debit USD]]-Table1[[#This Row],[Credit USD]]))</f>
        <v/>
      </c>
      <c r="AA271" s="122"/>
      <c r="AB271" s="1"/>
      <c r="AC271" s="15"/>
      <c r="AD271" s="15" t="str">
        <f>IF(AND(OR(Table1[[#This Row],[Account]]="15030",Table1[[#This Row],[Account]]="15035",Table1[[#This Row],[Account]]="20150"),Table1[[#This Row],[Vendor ID]]=""),1,"")</f>
        <v/>
      </c>
      <c r="AE271" s="15"/>
      <c r="AF271" s="15"/>
      <c r="AG271" s="15"/>
      <c r="AH271" s="46" t="str">
        <f>IF(Table1[[#This Row],[Posting Date]]&lt;&gt;"","GJ-"&amp;CountryID,"")</f>
        <v/>
      </c>
      <c r="AI271" s="59" t="str">
        <f>IF(Table1[[#This Row],[Posting Date]]&lt;&gt;"",Table1[[#This Row],[Posting Date]],"")</f>
        <v/>
      </c>
      <c r="AJ271" s="46"/>
      <c r="AK271" s="46" t="str">
        <f>IF(Table1[[#This Row],[Description]]&lt;&gt;"",Table1[[#This Row],[Description]],"")</f>
        <v/>
      </c>
      <c r="AL271" s="46" t="str">
        <f>IF(Table1[[#This Row],[Posting Date]]&lt;&gt;"",Table1[[#This Row],[Reference Number]],"")</f>
        <v/>
      </c>
      <c r="AM271" s="46" t="str">
        <f>TRIM(Table1[[#This Row],[Line '#]])</f>
        <v/>
      </c>
      <c r="AN271" s="46" t="str">
        <f>TRIM(Table1[[#This Row],[Account]])</f>
        <v/>
      </c>
      <c r="AO271" s="46" t="str">
        <f>IF(Table1[[#This Row],[Posting Date]]&lt;&gt;"",$D$5,"")</f>
        <v/>
      </c>
      <c r="AP271" s="46" t="str">
        <f>TRIM(Table1[[#This Row],[Departments-Prgrams]])</f>
        <v/>
      </c>
      <c r="AQ271" s="46" t="str">
        <f>TRIM(Table1[[#This Row],[Grant]])</f>
        <v/>
      </c>
      <c r="AR271" s="46" t="str">
        <f>TRIM(Table1[[#This Row],[Staff ID]])</f>
        <v/>
      </c>
      <c r="AS271" s="46" t="str">
        <f>IF(TRIM(Table1[[#This Row],[Budget Code]])=0,"",TRIM(Table1[[#This Row],[Budget Code]]))</f>
        <v/>
      </c>
      <c r="AT271" s="46" t="str">
        <f>IF(Table1[[#This Row],[Line Description]]&lt;&gt;"",Table1[[#This Row],[Line Description]],"")</f>
        <v/>
      </c>
      <c r="AU271" s="46" t="str">
        <f>IF(Table1[[#This Row],[Cur_Amount Debit]]&gt;0,ROUND(Table1[[#This Row],[Cur_Amount Debit]],2),"")</f>
        <v/>
      </c>
      <c r="AV271" s="46" t="str">
        <f>IF(Table1[[#This Row],[Cur_Amount Credit]]&gt;0,ROUND(Table1[[#This Row],[Cur_Amount Credit]],2),"")</f>
        <v/>
      </c>
      <c r="AW271" s="46" t="str">
        <f>LEFT(Table1[[#This Row],[Cur]],3)</f>
        <v/>
      </c>
      <c r="AX271" s="59"/>
      <c r="AY271" s="46"/>
      <c r="AZ271" s="46" t="str">
        <f>IF(Table1[[#This Row],[Cur]]&lt;&gt;"",IF(Table1[[#This Row],[Cur]]="USD","",ExchangeRate),"")</f>
        <v/>
      </c>
      <c r="BA271" s="46" t="str">
        <f>IF(Table1[[#This Row],[Grant]]&lt;&gt;"",VLOOKUP(Table1[[#This Row],[Grant]],Grants!B:D,3),"")</f>
        <v/>
      </c>
      <c r="BB271" s="46" t="str">
        <f>TRIM(Table1[[#This Row],[Vendor ID]])</f>
        <v/>
      </c>
      <c r="BC271">
        <f>IF(Table1[[#This Row],[Reference Number]]=Q270,BC270,BC270+1)</f>
        <v>2</v>
      </c>
    </row>
    <row r="272" spans="1:55" ht="11.25" hidden="1" customHeight="1">
      <c r="A272" s="1"/>
      <c r="B272" s="88" t="str">
        <f>IF(Table1[[#This Row],[Posting Date]]&lt;&gt;"",IF(Table1[[#This Row],[Reference Number]]=Q271,B271+1,1),"")</f>
        <v/>
      </c>
      <c r="C272" s="61"/>
      <c r="D272" s="61"/>
      <c r="E272" s="218"/>
      <c r="F272" s="143" t="str">
        <f>IFERROR(IF(VLOOKUP(Table1[[#This Row],[Budget Code Description]],Dimentions!$X$6:$AC$132,2,FALSE)="","",VLOOKUP(Table1[[#This Row],[Budget Code Description]],Dimentions!$X$6:$AC$132,2,FALSE)),"")</f>
        <v/>
      </c>
      <c r="G272" s="143" t="str">
        <f>IFERROR(VLOOKUP(Table1[[#This Row],[Budget Code Description]],Dimentions!$X$6:$AC$132,3,FALSE),"")</f>
        <v/>
      </c>
      <c r="H272" s="64" t="str">
        <f>IFERROR(VLOOKUP(Table1[[#This Row],[Account]],Dimentions!$S$6:$V$233,2,FALSE),"")</f>
        <v/>
      </c>
      <c r="I272" s="62">
        <f>_xlfn.NUMBERVALUE(LEFT(Table1[[#This Row],[Account]],1))</f>
        <v>0</v>
      </c>
      <c r="J272" s="62" t="str">
        <f>IFERROR(VLOOKUP(Table1[[#This Row],[Budget Code Description]],Table6[#All],7,FALSE),"")</f>
        <v/>
      </c>
      <c r="K272" s="143" t="str">
        <f>IFERROR(VLOOKUP(Table1[[#This Row],[Budget Code Description]],Table6[#All],8,FALSE),"")</f>
        <v/>
      </c>
      <c r="L272" s="63"/>
      <c r="M272" s="65" t="str">
        <f>IFERROR(VLOOKUP(Table1[[#This Row],[Staff ID]],Table2[],2,FALSE),"")</f>
        <v/>
      </c>
      <c r="N272" s="211" t="str">
        <f>IFERROR(IF(VLOOKUP(Table1[[#This Row],[Budget Code Description]],Dimentions!$X$6:$AC$97,4,FALSE)="","",VLOOKUP(Table1[[#This Row],[Budget Code Description]],Dimentions!$X$6:$AC$97,4,FALSE)),"")</f>
        <v/>
      </c>
      <c r="O272" s="65" t="str">
        <f>IFERROR(VLOOKUP(Table1[[#This Row],[Vendor ID]],Table549[],2,FALSE),"")</f>
        <v/>
      </c>
      <c r="P272" s="63"/>
      <c r="Q272" s="143" t="str">
        <f>IF(Table1[[#This Row],[Posting Date]]&lt;&gt;"",$D$9,"")</f>
        <v/>
      </c>
      <c r="R272" s="159" t="str">
        <f>IF(Table1[[#This Row],[Posting Date]]&lt;&gt;"",$D$10,"")</f>
        <v/>
      </c>
      <c r="S272" s="66"/>
      <c r="T272" s="63"/>
      <c r="U272" s="67"/>
      <c r="V272" s="67"/>
      <c r="W272" s="67" t="str">
        <f t="shared" si="4"/>
        <v/>
      </c>
      <c r="X272" s="161" t="str">
        <f>IF(E272="","",(IF(Table1[[#This Row],[Cur]]="USD",Table1[[#This Row],[Cur_Amount Debit]],Table1[[#This Row],[Cur_Amount Debit]]/Table1[[#This Row],[Exchange Rate]])))</f>
        <v/>
      </c>
      <c r="Y272" s="161" t="str">
        <f>IF(E272="","",(IF(Table1[[#This Row],[Cur]]="USD",Table1[[#This Row],[Cur_Amount Credit]],Table1[[#This Row],[Cur_Amount Credit]]/ExchangeRate)))</f>
        <v/>
      </c>
      <c r="Z272" s="203" t="str">
        <f>IF(E272="","",(Table1[[#This Row],[Debit USD]]-Table1[[#This Row],[Credit USD]]))</f>
        <v/>
      </c>
      <c r="AA272" s="122"/>
      <c r="AB272" s="1"/>
      <c r="AC272" s="15"/>
      <c r="AD272" s="15" t="str">
        <f>IF(AND(OR(Table1[[#This Row],[Account]]="15030",Table1[[#This Row],[Account]]="15035",Table1[[#This Row],[Account]]="20150"),Table1[[#This Row],[Vendor ID]]=""),1,"")</f>
        <v/>
      </c>
      <c r="AE272" s="15"/>
      <c r="AF272" s="15"/>
      <c r="AG272" s="15"/>
      <c r="AH272" s="46" t="str">
        <f>IF(Table1[[#This Row],[Posting Date]]&lt;&gt;"","GJ-"&amp;CountryID,"")</f>
        <v/>
      </c>
      <c r="AI272" s="59" t="str">
        <f>IF(Table1[[#This Row],[Posting Date]]&lt;&gt;"",Table1[[#This Row],[Posting Date]],"")</f>
        <v/>
      </c>
      <c r="AJ272" s="46"/>
      <c r="AK272" s="46" t="str">
        <f>IF(Table1[[#This Row],[Description]]&lt;&gt;"",Table1[[#This Row],[Description]],"")</f>
        <v/>
      </c>
      <c r="AL272" s="46" t="str">
        <f>IF(Table1[[#This Row],[Posting Date]]&lt;&gt;"",Table1[[#This Row],[Reference Number]],"")</f>
        <v/>
      </c>
      <c r="AM272" s="46" t="str">
        <f>TRIM(Table1[[#This Row],[Line '#]])</f>
        <v/>
      </c>
      <c r="AN272" s="46" t="str">
        <f>TRIM(Table1[[#This Row],[Account]])</f>
        <v/>
      </c>
      <c r="AO272" s="46" t="str">
        <f>IF(Table1[[#This Row],[Posting Date]]&lt;&gt;"",$D$5,"")</f>
        <v/>
      </c>
      <c r="AP272" s="46" t="str">
        <f>TRIM(Table1[[#This Row],[Departments-Prgrams]])</f>
        <v/>
      </c>
      <c r="AQ272" s="46" t="str">
        <f>TRIM(Table1[[#This Row],[Grant]])</f>
        <v/>
      </c>
      <c r="AR272" s="46" t="str">
        <f>TRIM(Table1[[#This Row],[Staff ID]])</f>
        <v/>
      </c>
      <c r="AS272" s="46" t="str">
        <f>IF(TRIM(Table1[[#This Row],[Budget Code]])=0,"",TRIM(Table1[[#This Row],[Budget Code]]))</f>
        <v/>
      </c>
      <c r="AT272" s="46" t="str">
        <f>IF(Table1[[#This Row],[Line Description]]&lt;&gt;"",Table1[[#This Row],[Line Description]],"")</f>
        <v/>
      </c>
      <c r="AU272" s="46" t="str">
        <f>IF(Table1[[#This Row],[Cur_Amount Debit]]&gt;0,ROUND(Table1[[#This Row],[Cur_Amount Debit]],2),"")</f>
        <v/>
      </c>
      <c r="AV272" s="46" t="str">
        <f>IF(Table1[[#This Row],[Cur_Amount Credit]]&gt;0,ROUND(Table1[[#This Row],[Cur_Amount Credit]],2),"")</f>
        <v/>
      </c>
      <c r="AW272" s="46" t="str">
        <f>LEFT(Table1[[#This Row],[Cur]],3)</f>
        <v/>
      </c>
      <c r="AX272" s="59"/>
      <c r="AY272" s="46"/>
      <c r="AZ272" s="46" t="str">
        <f>IF(Table1[[#This Row],[Cur]]&lt;&gt;"",IF(Table1[[#This Row],[Cur]]="USD","",ExchangeRate),"")</f>
        <v/>
      </c>
      <c r="BA272" s="46" t="str">
        <f>IF(Table1[[#This Row],[Grant]]&lt;&gt;"",VLOOKUP(Table1[[#This Row],[Grant]],Grants!B:D,3),"")</f>
        <v/>
      </c>
      <c r="BB272" s="46" t="str">
        <f>TRIM(Table1[[#This Row],[Vendor ID]])</f>
        <v/>
      </c>
      <c r="BC272">
        <f>IF(Table1[[#This Row],[Reference Number]]=Q271,BC271,BC271+1)</f>
        <v>2</v>
      </c>
    </row>
    <row r="273" spans="1:55" ht="11.25" hidden="1" customHeight="1">
      <c r="A273" s="1"/>
      <c r="B273" s="88" t="str">
        <f>IF(Table1[[#This Row],[Posting Date]]&lt;&gt;"",IF(Table1[[#This Row],[Reference Number]]=Q272,B272+1,1),"")</f>
        <v/>
      </c>
      <c r="C273" s="61"/>
      <c r="D273" s="61"/>
      <c r="E273" s="218"/>
      <c r="F273" s="143" t="str">
        <f>IFERROR(IF(VLOOKUP(Table1[[#This Row],[Budget Code Description]],Dimentions!$X$6:$AC$132,2,FALSE)="","",VLOOKUP(Table1[[#This Row],[Budget Code Description]],Dimentions!$X$6:$AC$132,2,FALSE)),"")</f>
        <v/>
      </c>
      <c r="G273" s="143" t="str">
        <f>IFERROR(VLOOKUP(Table1[[#This Row],[Budget Code Description]],Dimentions!$X$6:$AC$132,3,FALSE),"")</f>
        <v/>
      </c>
      <c r="H273" s="64" t="str">
        <f>IFERROR(VLOOKUP(Table1[[#This Row],[Account]],Dimentions!$S$6:$V$233,2,FALSE),"")</f>
        <v/>
      </c>
      <c r="I273" s="62">
        <f>_xlfn.NUMBERVALUE(LEFT(Table1[[#This Row],[Account]],1))</f>
        <v>0</v>
      </c>
      <c r="J273" s="62" t="str">
        <f>IFERROR(VLOOKUP(Table1[[#This Row],[Budget Code Description]],Table6[#All],7,FALSE),"")</f>
        <v/>
      </c>
      <c r="K273" s="143" t="str">
        <f>IFERROR(VLOOKUP(Table1[[#This Row],[Budget Code Description]],Table6[#All],8,FALSE),"")</f>
        <v/>
      </c>
      <c r="L273" s="63"/>
      <c r="M273" s="65" t="str">
        <f>IFERROR(VLOOKUP(Table1[[#This Row],[Staff ID]],Table2[],2,FALSE),"")</f>
        <v/>
      </c>
      <c r="N273" s="211" t="str">
        <f>IFERROR(IF(VLOOKUP(Table1[[#This Row],[Budget Code Description]],Dimentions!$X$6:$AC$97,4,FALSE)="","",VLOOKUP(Table1[[#This Row],[Budget Code Description]],Dimentions!$X$6:$AC$97,4,FALSE)),"")</f>
        <v/>
      </c>
      <c r="O273" s="65" t="str">
        <f>IFERROR(VLOOKUP(Table1[[#This Row],[Vendor ID]],Table549[],2,FALSE),"")</f>
        <v/>
      </c>
      <c r="P273" s="63"/>
      <c r="Q273" s="143" t="str">
        <f>IF(Table1[[#This Row],[Posting Date]]&lt;&gt;"",$D$9,"")</f>
        <v/>
      </c>
      <c r="R273" s="159" t="str">
        <f>IF(Table1[[#This Row],[Posting Date]]&lt;&gt;"",$D$10,"")</f>
        <v/>
      </c>
      <c r="S273" s="66"/>
      <c r="T273" s="63"/>
      <c r="U273" s="67"/>
      <c r="V273" s="67"/>
      <c r="W273" s="67" t="str">
        <f t="shared" si="4"/>
        <v/>
      </c>
      <c r="X273" s="161" t="str">
        <f>IF(E273="","",(IF(Table1[[#This Row],[Cur]]="USD",Table1[[#This Row],[Cur_Amount Debit]],Table1[[#This Row],[Cur_Amount Debit]]/Table1[[#This Row],[Exchange Rate]])))</f>
        <v/>
      </c>
      <c r="Y273" s="161" t="str">
        <f>IF(E273="","",(IF(Table1[[#This Row],[Cur]]="USD",Table1[[#This Row],[Cur_Amount Credit]],Table1[[#This Row],[Cur_Amount Credit]]/ExchangeRate)))</f>
        <v/>
      </c>
      <c r="Z273" s="203" t="str">
        <f>IF(E273="","",(Table1[[#This Row],[Debit USD]]-Table1[[#This Row],[Credit USD]]))</f>
        <v/>
      </c>
      <c r="AA273" s="122"/>
      <c r="AB273" s="1"/>
      <c r="AC273" s="15"/>
      <c r="AD273" s="15" t="str">
        <f>IF(AND(OR(Table1[[#This Row],[Account]]="15030",Table1[[#This Row],[Account]]="15035",Table1[[#This Row],[Account]]="20150"),Table1[[#This Row],[Vendor ID]]=""),1,"")</f>
        <v/>
      </c>
      <c r="AE273" s="15"/>
      <c r="AF273" s="15"/>
      <c r="AG273" s="15"/>
      <c r="AH273" s="46" t="str">
        <f>IF(Table1[[#This Row],[Posting Date]]&lt;&gt;"","GJ-"&amp;CountryID,"")</f>
        <v/>
      </c>
      <c r="AI273" s="59" t="str">
        <f>IF(Table1[[#This Row],[Posting Date]]&lt;&gt;"",Table1[[#This Row],[Posting Date]],"")</f>
        <v/>
      </c>
      <c r="AJ273" s="46"/>
      <c r="AK273" s="46" t="str">
        <f>IF(Table1[[#This Row],[Description]]&lt;&gt;"",Table1[[#This Row],[Description]],"")</f>
        <v/>
      </c>
      <c r="AL273" s="46" t="str">
        <f>IF(Table1[[#This Row],[Posting Date]]&lt;&gt;"",Table1[[#This Row],[Reference Number]],"")</f>
        <v/>
      </c>
      <c r="AM273" s="46" t="str">
        <f>TRIM(Table1[[#This Row],[Line '#]])</f>
        <v/>
      </c>
      <c r="AN273" s="46" t="str">
        <f>TRIM(Table1[[#This Row],[Account]])</f>
        <v/>
      </c>
      <c r="AO273" s="46" t="str">
        <f>IF(Table1[[#This Row],[Posting Date]]&lt;&gt;"",$D$5,"")</f>
        <v/>
      </c>
      <c r="AP273" s="46" t="str">
        <f>TRIM(Table1[[#This Row],[Departments-Prgrams]])</f>
        <v/>
      </c>
      <c r="AQ273" s="46" t="str">
        <f>TRIM(Table1[[#This Row],[Grant]])</f>
        <v/>
      </c>
      <c r="AR273" s="46" t="str">
        <f>TRIM(Table1[[#This Row],[Staff ID]])</f>
        <v/>
      </c>
      <c r="AS273" s="46" t="str">
        <f>IF(TRIM(Table1[[#This Row],[Budget Code]])=0,"",TRIM(Table1[[#This Row],[Budget Code]]))</f>
        <v/>
      </c>
      <c r="AT273" s="46" t="str">
        <f>IF(Table1[[#This Row],[Line Description]]&lt;&gt;"",Table1[[#This Row],[Line Description]],"")</f>
        <v/>
      </c>
      <c r="AU273" s="46" t="str">
        <f>IF(Table1[[#This Row],[Cur_Amount Debit]]&gt;0,ROUND(Table1[[#This Row],[Cur_Amount Debit]],2),"")</f>
        <v/>
      </c>
      <c r="AV273" s="46" t="str">
        <f>IF(Table1[[#This Row],[Cur_Amount Credit]]&gt;0,ROUND(Table1[[#This Row],[Cur_Amount Credit]],2),"")</f>
        <v/>
      </c>
      <c r="AW273" s="46" t="str">
        <f>LEFT(Table1[[#This Row],[Cur]],3)</f>
        <v/>
      </c>
      <c r="AX273" s="59"/>
      <c r="AY273" s="46"/>
      <c r="AZ273" s="46" t="str">
        <f>IF(Table1[[#This Row],[Cur]]&lt;&gt;"",IF(Table1[[#This Row],[Cur]]="USD","",ExchangeRate),"")</f>
        <v/>
      </c>
      <c r="BA273" s="46" t="str">
        <f>IF(Table1[[#This Row],[Grant]]&lt;&gt;"",VLOOKUP(Table1[[#This Row],[Grant]],Grants!B:D,3),"")</f>
        <v/>
      </c>
      <c r="BB273" s="46" t="str">
        <f>TRIM(Table1[[#This Row],[Vendor ID]])</f>
        <v/>
      </c>
      <c r="BC273">
        <f>IF(Table1[[#This Row],[Reference Number]]=Q272,BC272,BC272+1)</f>
        <v>2</v>
      </c>
    </row>
    <row r="274" spans="1:55" ht="11.25" hidden="1" customHeight="1">
      <c r="A274" s="1"/>
      <c r="B274" s="88" t="str">
        <f>IF(Table1[[#This Row],[Posting Date]]&lt;&gt;"",IF(Table1[[#This Row],[Reference Number]]=Q273,B273+1,1),"")</f>
        <v/>
      </c>
      <c r="C274" s="61"/>
      <c r="D274" s="61"/>
      <c r="E274" s="218"/>
      <c r="F274" s="143" t="str">
        <f>IFERROR(IF(VLOOKUP(Table1[[#This Row],[Budget Code Description]],Dimentions!$X$6:$AC$132,2,FALSE)="","",VLOOKUP(Table1[[#This Row],[Budget Code Description]],Dimentions!$X$6:$AC$132,2,FALSE)),"")</f>
        <v/>
      </c>
      <c r="G274" s="143" t="str">
        <f>IFERROR(VLOOKUP(Table1[[#This Row],[Budget Code Description]],Dimentions!$X$6:$AC$132,3,FALSE),"")</f>
        <v/>
      </c>
      <c r="H274" s="64" t="str">
        <f>IFERROR(VLOOKUP(Table1[[#This Row],[Account]],Dimentions!$S$6:$V$233,2,FALSE),"")</f>
        <v/>
      </c>
      <c r="I274" s="62">
        <f>_xlfn.NUMBERVALUE(LEFT(Table1[[#This Row],[Account]],1))</f>
        <v>0</v>
      </c>
      <c r="J274" s="62" t="str">
        <f>IFERROR(VLOOKUP(Table1[[#This Row],[Budget Code Description]],Table6[#All],7,FALSE),"")</f>
        <v/>
      </c>
      <c r="K274" s="143" t="str">
        <f>IFERROR(VLOOKUP(Table1[[#This Row],[Budget Code Description]],Table6[#All],8,FALSE),"")</f>
        <v/>
      </c>
      <c r="L274" s="63"/>
      <c r="M274" s="65" t="str">
        <f>IFERROR(VLOOKUP(Table1[[#This Row],[Staff ID]],Table2[],2,FALSE),"")</f>
        <v/>
      </c>
      <c r="N274" s="211" t="str">
        <f>IFERROR(IF(VLOOKUP(Table1[[#This Row],[Budget Code Description]],Dimentions!$X$6:$AC$97,4,FALSE)="","",VLOOKUP(Table1[[#This Row],[Budget Code Description]],Dimentions!$X$6:$AC$97,4,FALSE)),"")</f>
        <v/>
      </c>
      <c r="O274" s="65" t="str">
        <f>IFERROR(VLOOKUP(Table1[[#This Row],[Vendor ID]],Table549[],2,FALSE),"")</f>
        <v/>
      </c>
      <c r="P274" s="63"/>
      <c r="Q274" s="143" t="str">
        <f>IF(Table1[[#This Row],[Posting Date]]&lt;&gt;"",$D$9,"")</f>
        <v/>
      </c>
      <c r="R274" s="159" t="str">
        <f>IF(Table1[[#This Row],[Posting Date]]&lt;&gt;"",$D$10,"")</f>
        <v/>
      </c>
      <c r="S274" s="66"/>
      <c r="T274" s="63"/>
      <c r="U274" s="67"/>
      <c r="V274" s="67"/>
      <c r="W274" s="67" t="str">
        <f t="shared" si="4"/>
        <v/>
      </c>
      <c r="X274" s="161" t="str">
        <f>IF(E274="","",(IF(Table1[[#This Row],[Cur]]="USD",Table1[[#This Row],[Cur_Amount Debit]],Table1[[#This Row],[Cur_Amount Debit]]/Table1[[#This Row],[Exchange Rate]])))</f>
        <v/>
      </c>
      <c r="Y274" s="161" t="str">
        <f>IF(E274="","",(IF(Table1[[#This Row],[Cur]]="USD",Table1[[#This Row],[Cur_Amount Credit]],Table1[[#This Row],[Cur_Amount Credit]]/ExchangeRate)))</f>
        <v/>
      </c>
      <c r="Z274" s="203" t="str">
        <f>IF(E274="","",(Table1[[#This Row],[Debit USD]]-Table1[[#This Row],[Credit USD]]))</f>
        <v/>
      </c>
      <c r="AA274" s="122"/>
      <c r="AB274" s="1"/>
      <c r="AC274" s="15"/>
      <c r="AD274" s="15" t="str">
        <f>IF(AND(OR(Table1[[#This Row],[Account]]="15030",Table1[[#This Row],[Account]]="15035",Table1[[#This Row],[Account]]="20150"),Table1[[#This Row],[Vendor ID]]=""),1,"")</f>
        <v/>
      </c>
      <c r="AE274" s="15"/>
      <c r="AF274" s="15"/>
      <c r="AG274" s="15"/>
      <c r="AH274" s="46" t="str">
        <f>IF(Table1[[#This Row],[Posting Date]]&lt;&gt;"","GJ-"&amp;CountryID,"")</f>
        <v/>
      </c>
      <c r="AI274" s="59" t="str">
        <f>IF(Table1[[#This Row],[Posting Date]]&lt;&gt;"",Table1[[#This Row],[Posting Date]],"")</f>
        <v/>
      </c>
      <c r="AJ274" s="46"/>
      <c r="AK274" s="46" t="str">
        <f>IF(Table1[[#This Row],[Description]]&lt;&gt;"",Table1[[#This Row],[Description]],"")</f>
        <v/>
      </c>
      <c r="AL274" s="46" t="str">
        <f>IF(Table1[[#This Row],[Posting Date]]&lt;&gt;"",Table1[[#This Row],[Reference Number]],"")</f>
        <v/>
      </c>
      <c r="AM274" s="46" t="str">
        <f>TRIM(Table1[[#This Row],[Line '#]])</f>
        <v/>
      </c>
      <c r="AN274" s="46" t="str">
        <f>TRIM(Table1[[#This Row],[Account]])</f>
        <v/>
      </c>
      <c r="AO274" s="46" t="str">
        <f>IF(Table1[[#This Row],[Posting Date]]&lt;&gt;"",$D$5,"")</f>
        <v/>
      </c>
      <c r="AP274" s="46" t="str">
        <f>TRIM(Table1[[#This Row],[Departments-Prgrams]])</f>
        <v/>
      </c>
      <c r="AQ274" s="46" t="str">
        <f>TRIM(Table1[[#This Row],[Grant]])</f>
        <v/>
      </c>
      <c r="AR274" s="46" t="str">
        <f>TRIM(Table1[[#This Row],[Staff ID]])</f>
        <v/>
      </c>
      <c r="AS274" s="46" t="str">
        <f>IF(TRIM(Table1[[#This Row],[Budget Code]])=0,"",TRIM(Table1[[#This Row],[Budget Code]]))</f>
        <v/>
      </c>
      <c r="AT274" s="46" t="str">
        <f>IF(Table1[[#This Row],[Line Description]]&lt;&gt;"",Table1[[#This Row],[Line Description]],"")</f>
        <v/>
      </c>
      <c r="AU274" s="46" t="str">
        <f>IF(Table1[[#This Row],[Cur_Amount Debit]]&gt;0,ROUND(Table1[[#This Row],[Cur_Amount Debit]],2),"")</f>
        <v/>
      </c>
      <c r="AV274" s="46" t="str">
        <f>IF(Table1[[#This Row],[Cur_Amount Credit]]&gt;0,ROUND(Table1[[#This Row],[Cur_Amount Credit]],2),"")</f>
        <v/>
      </c>
      <c r="AW274" s="46" t="str">
        <f>LEFT(Table1[[#This Row],[Cur]],3)</f>
        <v/>
      </c>
      <c r="AX274" s="59"/>
      <c r="AY274" s="46"/>
      <c r="AZ274" s="46" t="str">
        <f>IF(Table1[[#This Row],[Cur]]&lt;&gt;"",IF(Table1[[#This Row],[Cur]]="USD","",ExchangeRate),"")</f>
        <v/>
      </c>
      <c r="BA274" s="46" t="str">
        <f>IF(Table1[[#This Row],[Grant]]&lt;&gt;"",VLOOKUP(Table1[[#This Row],[Grant]],Grants!B:D,3),"")</f>
        <v/>
      </c>
      <c r="BB274" s="46" t="str">
        <f>TRIM(Table1[[#This Row],[Vendor ID]])</f>
        <v/>
      </c>
      <c r="BC274">
        <f>IF(Table1[[#This Row],[Reference Number]]=Q273,BC273,BC273+1)</f>
        <v>2</v>
      </c>
    </row>
    <row r="275" spans="1:55" ht="11.25" hidden="1" customHeight="1">
      <c r="A275" s="1"/>
      <c r="B275" s="88" t="str">
        <f>IF(Table1[[#This Row],[Posting Date]]&lt;&gt;"",IF(Table1[[#This Row],[Reference Number]]=Q274,B274+1,1),"")</f>
        <v/>
      </c>
      <c r="C275" s="61"/>
      <c r="D275" s="61"/>
      <c r="E275" s="218"/>
      <c r="F275" s="143" t="str">
        <f>IFERROR(IF(VLOOKUP(Table1[[#This Row],[Budget Code Description]],Dimentions!$X$6:$AC$132,2,FALSE)="","",VLOOKUP(Table1[[#This Row],[Budget Code Description]],Dimentions!$X$6:$AC$132,2,FALSE)),"")</f>
        <v/>
      </c>
      <c r="G275" s="143" t="str">
        <f>IFERROR(VLOOKUP(Table1[[#This Row],[Budget Code Description]],Dimentions!$X$6:$AC$132,3,FALSE),"")</f>
        <v/>
      </c>
      <c r="H275" s="64" t="str">
        <f>IFERROR(VLOOKUP(Table1[[#This Row],[Account]],Dimentions!$S$6:$V$233,2,FALSE),"")</f>
        <v/>
      </c>
      <c r="I275" s="62">
        <f>_xlfn.NUMBERVALUE(LEFT(Table1[[#This Row],[Account]],1))</f>
        <v>0</v>
      </c>
      <c r="J275" s="62" t="str">
        <f>IFERROR(VLOOKUP(Table1[[#This Row],[Budget Code Description]],Table6[#All],7,FALSE),"")</f>
        <v/>
      </c>
      <c r="K275" s="143" t="str">
        <f>IFERROR(VLOOKUP(Table1[[#This Row],[Budget Code Description]],Table6[#All],8,FALSE),"")</f>
        <v/>
      </c>
      <c r="L275" s="63"/>
      <c r="M275" s="65" t="str">
        <f>IFERROR(VLOOKUP(Table1[[#This Row],[Staff ID]],Table2[],2,FALSE),"")</f>
        <v/>
      </c>
      <c r="N275" s="211" t="str">
        <f>IFERROR(IF(VLOOKUP(Table1[[#This Row],[Budget Code Description]],Dimentions!$X$6:$AC$97,4,FALSE)="","",VLOOKUP(Table1[[#This Row],[Budget Code Description]],Dimentions!$X$6:$AC$97,4,FALSE)),"")</f>
        <v/>
      </c>
      <c r="O275" s="65" t="str">
        <f>IFERROR(VLOOKUP(Table1[[#This Row],[Vendor ID]],Table549[],2,FALSE),"")</f>
        <v/>
      </c>
      <c r="P275" s="63"/>
      <c r="Q275" s="143" t="str">
        <f>IF(Table1[[#This Row],[Posting Date]]&lt;&gt;"",$D$9,"")</f>
        <v/>
      </c>
      <c r="R275" s="159" t="str">
        <f>IF(Table1[[#This Row],[Posting Date]]&lt;&gt;"",$D$10,"")</f>
        <v/>
      </c>
      <c r="S275" s="66"/>
      <c r="T275" s="63"/>
      <c r="U275" s="67"/>
      <c r="V275" s="67"/>
      <c r="W275" s="67" t="str">
        <f t="shared" si="4"/>
        <v/>
      </c>
      <c r="X275" s="161" t="str">
        <f>IF(E275="","",(IF(Table1[[#This Row],[Cur]]="USD",Table1[[#This Row],[Cur_Amount Debit]],Table1[[#This Row],[Cur_Amount Debit]]/Table1[[#This Row],[Exchange Rate]])))</f>
        <v/>
      </c>
      <c r="Y275" s="161" t="str">
        <f>IF(E275="","",(IF(Table1[[#This Row],[Cur]]="USD",Table1[[#This Row],[Cur_Amount Credit]],Table1[[#This Row],[Cur_Amount Credit]]/ExchangeRate)))</f>
        <v/>
      </c>
      <c r="Z275" s="203" t="str">
        <f>IF(E275="","",(Table1[[#This Row],[Debit USD]]-Table1[[#This Row],[Credit USD]]))</f>
        <v/>
      </c>
      <c r="AA275" s="122"/>
      <c r="AB275" s="1"/>
      <c r="AC275" s="15"/>
      <c r="AD275" s="15" t="str">
        <f>IF(AND(OR(Table1[[#This Row],[Account]]="15030",Table1[[#This Row],[Account]]="15035",Table1[[#This Row],[Account]]="20150"),Table1[[#This Row],[Vendor ID]]=""),1,"")</f>
        <v/>
      </c>
      <c r="AE275" s="15"/>
      <c r="AF275" s="15"/>
      <c r="AG275" s="15"/>
      <c r="AH275" s="46" t="str">
        <f>IF(Table1[[#This Row],[Posting Date]]&lt;&gt;"","GJ-"&amp;CountryID,"")</f>
        <v/>
      </c>
      <c r="AI275" s="59" t="str">
        <f>IF(Table1[[#This Row],[Posting Date]]&lt;&gt;"",Table1[[#This Row],[Posting Date]],"")</f>
        <v/>
      </c>
      <c r="AJ275" s="46"/>
      <c r="AK275" s="46" t="str">
        <f>IF(Table1[[#This Row],[Description]]&lt;&gt;"",Table1[[#This Row],[Description]],"")</f>
        <v/>
      </c>
      <c r="AL275" s="46" t="str">
        <f>IF(Table1[[#This Row],[Posting Date]]&lt;&gt;"",Table1[[#This Row],[Reference Number]],"")</f>
        <v/>
      </c>
      <c r="AM275" s="46" t="str">
        <f>TRIM(Table1[[#This Row],[Line '#]])</f>
        <v/>
      </c>
      <c r="AN275" s="46" t="str">
        <f>TRIM(Table1[[#This Row],[Account]])</f>
        <v/>
      </c>
      <c r="AO275" s="46" t="str">
        <f>IF(Table1[[#This Row],[Posting Date]]&lt;&gt;"",$D$5,"")</f>
        <v/>
      </c>
      <c r="AP275" s="46" t="str">
        <f>TRIM(Table1[[#This Row],[Departments-Prgrams]])</f>
        <v/>
      </c>
      <c r="AQ275" s="46" t="str">
        <f>TRIM(Table1[[#This Row],[Grant]])</f>
        <v/>
      </c>
      <c r="AR275" s="46" t="str">
        <f>TRIM(Table1[[#This Row],[Staff ID]])</f>
        <v/>
      </c>
      <c r="AS275" s="46" t="str">
        <f>IF(TRIM(Table1[[#This Row],[Budget Code]])=0,"",TRIM(Table1[[#This Row],[Budget Code]]))</f>
        <v/>
      </c>
      <c r="AT275" s="46" t="str">
        <f>IF(Table1[[#This Row],[Line Description]]&lt;&gt;"",Table1[[#This Row],[Line Description]],"")</f>
        <v/>
      </c>
      <c r="AU275" s="46" t="str">
        <f>IF(Table1[[#This Row],[Cur_Amount Debit]]&gt;0,ROUND(Table1[[#This Row],[Cur_Amount Debit]],2),"")</f>
        <v/>
      </c>
      <c r="AV275" s="46" t="str">
        <f>IF(Table1[[#This Row],[Cur_Amount Credit]]&gt;0,ROUND(Table1[[#This Row],[Cur_Amount Credit]],2),"")</f>
        <v/>
      </c>
      <c r="AW275" s="46" t="str">
        <f>LEFT(Table1[[#This Row],[Cur]],3)</f>
        <v/>
      </c>
      <c r="AX275" s="59"/>
      <c r="AY275" s="46"/>
      <c r="AZ275" s="46" t="str">
        <f>IF(Table1[[#This Row],[Cur]]&lt;&gt;"",IF(Table1[[#This Row],[Cur]]="USD","",ExchangeRate),"")</f>
        <v/>
      </c>
      <c r="BA275" s="46" t="str">
        <f>IF(Table1[[#This Row],[Grant]]&lt;&gt;"",VLOOKUP(Table1[[#This Row],[Grant]],Grants!B:D,3),"")</f>
        <v/>
      </c>
      <c r="BB275" s="46" t="str">
        <f>TRIM(Table1[[#This Row],[Vendor ID]])</f>
        <v/>
      </c>
      <c r="BC275">
        <f>IF(Table1[[#This Row],[Reference Number]]=Q274,BC274,BC274+1)</f>
        <v>2</v>
      </c>
    </row>
    <row r="276" spans="1:55" ht="11.25" hidden="1" customHeight="1">
      <c r="A276" s="1"/>
      <c r="B276" s="88" t="str">
        <f>IF(Table1[[#This Row],[Posting Date]]&lt;&gt;"",IF(Table1[[#This Row],[Reference Number]]=Q275,B275+1,1),"")</f>
        <v/>
      </c>
      <c r="C276" s="61"/>
      <c r="D276" s="61"/>
      <c r="E276" s="218"/>
      <c r="F276" s="143" t="str">
        <f>IFERROR(IF(VLOOKUP(Table1[[#This Row],[Budget Code Description]],Dimentions!$X$6:$AC$132,2,FALSE)="","",VLOOKUP(Table1[[#This Row],[Budget Code Description]],Dimentions!$X$6:$AC$132,2,FALSE)),"")</f>
        <v/>
      </c>
      <c r="G276" s="143" t="str">
        <f>IFERROR(VLOOKUP(Table1[[#This Row],[Budget Code Description]],Dimentions!$X$6:$AC$132,3,FALSE),"")</f>
        <v/>
      </c>
      <c r="H276" s="64" t="str">
        <f>IFERROR(VLOOKUP(Table1[[#This Row],[Account]],Dimentions!$S$6:$V$233,2,FALSE),"")</f>
        <v/>
      </c>
      <c r="I276" s="62">
        <f>_xlfn.NUMBERVALUE(LEFT(Table1[[#This Row],[Account]],1))</f>
        <v>0</v>
      </c>
      <c r="J276" s="62" t="str">
        <f>IFERROR(VLOOKUP(Table1[[#This Row],[Budget Code Description]],Table6[#All],7,FALSE),"")</f>
        <v/>
      </c>
      <c r="K276" s="143" t="str">
        <f>IFERROR(VLOOKUP(Table1[[#This Row],[Budget Code Description]],Table6[#All],8,FALSE),"")</f>
        <v/>
      </c>
      <c r="L276" s="63"/>
      <c r="M276" s="65" t="str">
        <f>IFERROR(VLOOKUP(Table1[[#This Row],[Staff ID]],Table2[],2,FALSE),"")</f>
        <v/>
      </c>
      <c r="N276" s="211" t="str">
        <f>IFERROR(IF(VLOOKUP(Table1[[#This Row],[Budget Code Description]],Dimentions!$X$6:$AC$97,4,FALSE)="","",VLOOKUP(Table1[[#This Row],[Budget Code Description]],Dimentions!$X$6:$AC$97,4,FALSE)),"")</f>
        <v/>
      </c>
      <c r="O276" s="65" t="str">
        <f>IFERROR(VLOOKUP(Table1[[#This Row],[Vendor ID]],Table549[],2,FALSE),"")</f>
        <v/>
      </c>
      <c r="P276" s="63"/>
      <c r="Q276" s="143" t="str">
        <f>IF(Table1[[#This Row],[Posting Date]]&lt;&gt;"",$D$9,"")</f>
        <v/>
      </c>
      <c r="R276" s="159" t="str">
        <f>IF(Table1[[#This Row],[Posting Date]]&lt;&gt;"",$D$10,"")</f>
        <v/>
      </c>
      <c r="S276" s="66"/>
      <c r="T276" s="63"/>
      <c r="U276" s="67"/>
      <c r="V276" s="67"/>
      <c r="W276" s="67" t="str">
        <f t="shared" si="4"/>
        <v/>
      </c>
      <c r="X276" s="161" t="str">
        <f>IF(E276="","",(IF(Table1[[#This Row],[Cur]]="USD",Table1[[#This Row],[Cur_Amount Debit]],Table1[[#This Row],[Cur_Amount Debit]]/Table1[[#This Row],[Exchange Rate]])))</f>
        <v/>
      </c>
      <c r="Y276" s="161" t="str">
        <f>IF(E276="","",(IF(Table1[[#This Row],[Cur]]="USD",Table1[[#This Row],[Cur_Amount Credit]],Table1[[#This Row],[Cur_Amount Credit]]/ExchangeRate)))</f>
        <v/>
      </c>
      <c r="Z276" s="203" t="str">
        <f>IF(E276="","",(Table1[[#This Row],[Debit USD]]-Table1[[#This Row],[Credit USD]]))</f>
        <v/>
      </c>
      <c r="AA276" s="122"/>
      <c r="AB276" s="1"/>
      <c r="AC276" s="15"/>
      <c r="AD276" s="15" t="str">
        <f>IF(AND(OR(Table1[[#This Row],[Account]]="15030",Table1[[#This Row],[Account]]="15035",Table1[[#This Row],[Account]]="20150"),Table1[[#This Row],[Vendor ID]]=""),1,"")</f>
        <v/>
      </c>
      <c r="AE276" s="15"/>
      <c r="AF276" s="15"/>
      <c r="AG276" s="15"/>
      <c r="AH276" s="46" t="str">
        <f>IF(Table1[[#This Row],[Posting Date]]&lt;&gt;"","GJ-"&amp;CountryID,"")</f>
        <v/>
      </c>
      <c r="AI276" s="59" t="str">
        <f>IF(Table1[[#This Row],[Posting Date]]&lt;&gt;"",Table1[[#This Row],[Posting Date]],"")</f>
        <v/>
      </c>
      <c r="AJ276" s="46"/>
      <c r="AK276" s="46" t="str">
        <f>IF(Table1[[#This Row],[Description]]&lt;&gt;"",Table1[[#This Row],[Description]],"")</f>
        <v/>
      </c>
      <c r="AL276" s="46" t="str">
        <f>IF(Table1[[#This Row],[Posting Date]]&lt;&gt;"",Table1[[#This Row],[Reference Number]],"")</f>
        <v/>
      </c>
      <c r="AM276" s="46" t="str">
        <f>TRIM(Table1[[#This Row],[Line '#]])</f>
        <v/>
      </c>
      <c r="AN276" s="46" t="str">
        <f>TRIM(Table1[[#This Row],[Account]])</f>
        <v/>
      </c>
      <c r="AO276" s="46" t="str">
        <f>IF(Table1[[#This Row],[Posting Date]]&lt;&gt;"",$D$5,"")</f>
        <v/>
      </c>
      <c r="AP276" s="46" t="str">
        <f>TRIM(Table1[[#This Row],[Departments-Prgrams]])</f>
        <v/>
      </c>
      <c r="AQ276" s="46" t="str">
        <f>TRIM(Table1[[#This Row],[Grant]])</f>
        <v/>
      </c>
      <c r="AR276" s="46" t="str">
        <f>TRIM(Table1[[#This Row],[Staff ID]])</f>
        <v/>
      </c>
      <c r="AS276" s="46" t="str">
        <f>IF(TRIM(Table1[[#This Row],[Budget Code]])=0,"",TRIM(Table1[[#This Row],[Budget Code]]))</f>
        <v/>
      </c>
      <c r="AT276" s="46" t="str">
        <f>IF(Table1[[#This Row],[Line Description]]&lt;&gt;"",Table1[[#This Row],[Line Description]],"")</f>
        <v/>
      </c>
      <c r="AU276" s="46" t="str">
        <f>IF(Table1[[#This Row],[Cur_Amount Debit]]&gt;0,ROUND(Table1[[#This Row],[Cur_Amount Debit]],2),"")</f>
        <v/>
      </c>
      <c r="AV276" s="46" t="str">
        <f>IF(Table1[[#This Row],[Cur_Amount Credit]]&gt;0,ROUND(Table1[[#This Row],[Cur_Amount Credit]],2),"")</f>
        <v/>
      </c>
      <c r="AW276" s="46" t="str">
        <f>LEFT(Table1[[#This Row],[Cur]],3)</f>
        <v/>
      </c>
      <c r="AX276" s="59"/>
      <c r="AY276" s="46"/>
      <c r="AZ276" s="46" t="str">
        <f>IF(Table1[[#This Row],[Cur]]&lt;&gt;"",IF(Table1[[#This Row],[Cur]]="USD","",ExchangeRate),"")</f>
        <v/>
      </c>
      <c r="BA276" s="46" t="str">
        <f>IF(Table1[[#This Row],[Grant]]&lt;&gt;"",VLOOKUP(Table1[[#This Row],[Grant]],Grants!B:D,3),"")</f>
        <v/>
      </c>
      <c r="BB276" s="46" t="str">
        <f>TRIM(Table1[[#This Row],[Vendor ID]])</f>
        <v/>
      </c>
      <c r="BC276">
        <f>IF(Table1[[#This Row],[Reference Number]]=Q275,BC275,BC275+1)</f>
        <v>2</v>
      </c>
    </row>
    <row r="277" spans="1:55" ht="11.25" hidden="1" customHeight="1">
      <c r="A277" s="1"/>
      <c r="B277" s="88" t="str">
        <f>IF(Table1[[#This Row],[Posting Date]]&lt;&gt;"",IF(Table1[[#This Row],[Reference Number]]=Q276,B276+1,1),"")</f>
        <v/>
      </c>
      <c r="C277" s="61"/>
      <c r="D277" s="61"/>
      <c r="E277" s="218"/>
      <c r="F277" s="143" t="str">
        <f>IFERROR(IF(VLOOKUP(Table1[[#This Row],[Budget Code Description]],Dimentions!$X$6:$AC$132,2,FALSE)="","",VLOOKUP(Table1[[#This Row],[Budget Code Description]],Dimentions!$X$6:$AC$132,2,FALSE)),"")</f>
        <v/>
      </c>
      <c r="G277" s="143" t="str">
        <f>IFERROR(VLOOKUP(Table1[[#This Row],[Budget Code Description]],Dimentions!$X$6:$AC$132,3,FALSE),"")</f>
        <v/>
      </c>
      <c r="H277" s="64" t="str">
        <f>IFERROR(VLOOKUP(Table1[[#This Row],[Account]],Dimentions!$S$6:$V$233,2,FALSE),"")</f>
        <v/>
      </c>
      <c r="I277" s="62">
        <f>_xlfn.NUMBERVALUE(LEFT(Table1[[#This Row],[Account]],1))</f>
        <v>0</v>
      </c>
      <c r="J277" s="62" t="str">
        <f>IFERROR(VLOOKUP(Table1[[#This Row],[Budget Code Description]],Table6[#All],7,FALSE),"")</f>
        <v/>
      </c>
      <c r="K277" s="143" t="str">
        <f>IFERROR(VLOOKUP(Table1[[#This Row],[Budget Code Description]],Table6[#All],8,FALSE),"")</f>
        <v/>
      </c>
      <c r="L277" s="63"/>
      <c r="M277" s="65" t="str">
        <f>IFERROR(VLOOKUP(Table1[[#This Row],[Staff ID]],Table2[],2,FALSE),"")</f>
        <v/>
      </c>
      <c r="N277" s="211" t="str">
        <f>IFERROR(IF(VLOOKUP(Table1[[#This Row],[Budget Code Description]],Dimentions!$X$6:$AC$97,4,FALSE)="","",VLOOKUP(Table1[[#This Row],[Budget Code Description]],Dimentions!$X$6:$AC$97,4,FALSE)),"")</f>
        <v/>
      </c>
      <c r="O277" s="65" t="str">
        <f>IFERROR(VLOOKUP(Table1[[#This Row],[Vendor ID]],Table549[],2,FALSE),"")</f>
        <v/>
      </c>
      <c r="P277" s="63"/>
      <c r="Q277" s="143" t="str">
        <f>IF(Table1[[#This Row],[Posting Date]]&lt;&gt;"",$D$9,"")</f>
        <v/>
      </c>
      <c r="R277" s="159" t="str">
        <f>IF(Table1[[#This Row],[Posting Date]]&lt;&gt;"",$D$10,"")</f>
        <v/>
      </c>
      <c r="S277" s="66"/>
      <c r="T277" s="63"/>
      <c r="U277" s="67"/>
      <c r="V277" s="67"/>
      <c r="W277" s="67" t="str">
        <f t="shared" si="4"/>
        <v/>
      </c>
      <c r="X277" s="161" t="str">
        <f>IF(E277="","",(IF(Table1[[#This Row],[Cur]]="USD",Table1[[#This Row],[Cur_Amount Debit]],Table1[[#This Row],[Cur_Amount Debit]]/Table1[[#This Row],[Exchange Rate]])))</f>
        <v/>
      </c>
      <c r="Y277" s="161" t="str">
        <f>IF(E277="","",(IF(Table1[[#This Row],[Cur]]="USD",Table1[[#This Row],[Cur_Amount Credit]],Table1[[#This Row],[Cur_Amount Credit]]/ExchangeRate)))</f>
        <v/>
      </c>
      <c r="Z277" s="203" t="str">
        <f>IF(E277="","",(Table1[[#This Row],[Debit USD]]-Table1[[#This Row],[Credit USD]]))</f>
        <v/>
      </c>
      <c r="AA277" s="122"/>
      <c r="AB277" s="1"/>
      <c r="AC277" s="15"/>
      <c r="AD277" s="15" t="str">
        <f>IF(AND(OR(Table1[[#This Row],[Account]]="15030",Table1[[#This Row],[Account]]="15035",Table1[[#This Row],[Account]]="20150"),Table1[[#This Row],[Vendor ID]]=""),1,"")</f>
        <v/>
      </c>
      <c r="AE277" s="15"/>
      <c r="AF277" s="15"/>
      <c r="AG277" s="15"/>
      <c r="AH277" s="46" t="str">
        <f>IF(Table1[[#This Row],[Posting Date]]&lt;&gt;"","GJ-"&amp;CountryID,"")</f>
        <v/>
      </c>
      <c r="AI277" s="59" t="str">
        <f>IF(Table1[[#This Row],[Posting Date]]&lt;&gt;"",Table1[[#This Row],[Posting Date]],"")</f>
        <v/>
      </c>
      <c r="AJ277" s="46"/>
      <c r="AK277" s="46" t="str">
        <f>IF(Table1[[#This Row],[Description]]&lt;&gt;"",Table1[[#This Row],[Description]],"")</f>
        <v/>
      </c>
      <c r="AL277" s="46" t="str">
        <f>IF(Table1[[#This Row],[Posting Date]]&lt;&gt;"",Table1[[#This Row],[Reference Number]],"")</f>
        <v/>
      </c>
      <c r="AM277" s="46" t="str">
        <f>TRIM(Table1[[#This Row],[Line '#]])</f>
        <v/>
      </c>
      <c r="AN277" s="46" t="str">
        <f>TRIM(Table1[[#This Row],[Account]])</f>
        <v/>
      </c>
      <c r="AO277" s="46" t="str">
        <f>IF(Table1[[#This Row],[Posting Date]]&lt;&gt;"",$D$5,"")</f>
        <v/>
      </c>
      <c r="AP277" s="46" t="str">
        <f>TRIM(Table1[[#This Row],[Departments-Prgrams]])</f>
        <v/>
      </c>
      <c r="AQ277" s="46" t="str">
        <f>TRIM(Table1[[#This Row],[Grant]])</f>
        <v/>
      </c>
      <c r="AR277" s="46" t="str">
        <f>TRIM(Table1[[#This Row],[Staff ID]])</f>
        <v/>
      </c>
      <c r="AS277" s="46" t="str">
        <f>IF(TRIM(Table1[[#This Row],[Budget Code]])=0,"",TRIM(Table1[[#This Row],[Budget Code]]))</f>
        <v/>
      </c>
      <c r="AT277" s="46" t="str">
        <f>IF(Table1[[#This Row],[Line Description]]&lt;&gt;"",Table1[[#This Row],[Line Description]],"")</f>
        <v/>
      </c>
      <c r="AU277" s="46" t="str">
        <f>IF(Table1[[#This Row],[Cur_Amount Debit]]&gt;0,ROUND(Table1[[#This Row],[Cur_Amount Debit]],2),"")</f>
        <v/>
      </c>
      <c r="AV277" s="46" t="str">
        <f>IF(Table1[[#This Row],[Cur_Amount Credit]]&gt;0,ROUND(Table1[[#This Row],[Cur_Amount Credit]],2),"")</f>
        <v/>
      </c>
      <c r="AW277" s="46" t="str">
        <f>LEFT(Table1[[#This Row],[Cur]],3)</f>
        <v/>
      </c>
      <c r="AX277" s="59"/>
      <c r="AY277" s="46"/>
      <c r="AZ277" s="46" t="str">
        <f>IF(Table1[[#This Row],[Cur]]&lt;&gt;"",IF(Table1[[#This Row],[Cur]]="USD","",ExchangeRate),"")</f>
        <v/>
      </c>
      <c r="BA277" s="46" t="str">
        <f>IF(Table1[[#This Row],[Grant]]&lt;&gt;"",VLOOKUP(Table1[[#This Row],[Grant]],Grants!B:D,3),"")</f>
        <v/>
      </c>
      <c r="BB277" s="46" t="str">
        <f>TRIM(Table1[[#This Row],[Vendor ID]])</f>
        <v/>
      </c>
      <c r="BC277">
        <f>IF(Table1[[#This Row],[Reference Number]]=Q276,BC276,BC276+1)</f>
        <v>2</v>
      </c>
    </row>
    <row r="278" spans="1:55" ht="11.25" hidden="1" customHeight="1">
      <c r="A278" s="1"/>
      <c r="B278" s="88" t="str">
        <f>IF(Table1[[#This Row],[Posting Date]]&lt;&gt;"",IF(Table1[[#This Row],[Reference Number]]=Q277,B277+1,1),"")</f>
        <v/>
      </c>
      <c r="C278" s="61"/>
      <c r="D278" s="61"/>
      <c r="E278" s="218"/>
      <c r="F278" s="143" t="str">
        <f>IFERROR(IF(VLOOKUP(Table1[[#This Row],[Budget Code Description]],Dimentions!$X$6:$AC$132,2,FALSE)="","",VLOOKUP(Table1[[#This Row],[Budget Code Description]],Dimentions!$X$6:$AC$132,2,FALSE)),"")</f>
        <v/>
      </c>
      <c r="G278" s="143" t="str">
        <f>IFERROR(VLOOKUP(Table1[[#This Row],[Budget Code Description]],Dimentions!$X$6:$AC$132,3,FALSE),"")</f>
        <v/>
      </c>
      <c r="H278" s="64" t="str">
        <f>IFERROR(VLOOKUP(Table1[[#This Row],[Account]],Dimentions!$S$6:$V$233,2,FALSE),"")</f>
        <v/>
      </c>
      <c r="I278" s="62">
        <f>_xlfn.NUMBERVALUE(LEFT(Table1[[#This Row],[Account]],1))</f>
        <v>0</v>
      </c>
      <c r="J278" s="62" t="str">
        <f>IFERROR(VLOOKUP(Table1[[#This Row],[Budget Code Description]],Table6[#All],7,FALSE),"")</f>
        <v/>
      </c>
      <c r="K278" s="143" t="str">
        <f>IFERROR(VLOOKUP(Table1[[#This Row],[Budget Code Description]],Table6[#All],8,FALSE),"")</f>
        <v/>
      </c>
      <c r="L278" s="63"/>
      <c r="M278" s="65" t="str">
        <f>IFERROR(VLOOKUP(Table1[[#This Row],[Staff ID]],Table2[],2,FALSE),"")</f>
        <v/>
      </c>
      <c r="N278" s="211" t="str">
        <f>IFERROR(IF(VLOOKUP(Table1[[#This Row],[Budget Code Description]],Dimentions!$X$6:$AC$97,4,FALSE)="","",VLOOKUP(Table1[[#This Row],[Budget Code Description]],Dimentions!$X$6:$AC$97,4,FALSE)),"")</f>
        <v/>
      </c>
      <c r="O278" s="65" t="str">
        <f>IFERROR(VLOOKUP(Table1[[#This Row],[Vendor ID]],Table549[],2,FALSE),"")</f>
        <v/>
      </c>
      <c r="P278" s="63"/>
      <c r="Q278" s="143" t="str">
        <f>IF(Table1[[#This Row],[Posting Date]]&lt;&gt;"",$D$9,"")</f>
        <v/>
      </c>
      <c r="R278" s="159" t="str">
        <f>IF(Table1[[#This Row],[Posting Date]]&lt;&gt;"",$D$10,"")</f>
        <v/>
      </c>
      <c r="S278" s="66"/>
      <c r="T278" s="63"/>
      <c r="U278" s="67"/>
      <c r="V278" s="67"/>
      <c r="W278" s="67" t="str">
        <f t="shared" si="4"/>
        <v/>
      </c>
      <c r="X278" s="161" t="str">
        <f>IF(E278="","",(IF(Table1[[#This Row],[Cur]]="USD",Table1[[#This Row],[Cur_Amount Debit]],Table1[[#This Row],[Cur_Amount Debit]]/Table1[[#This Row],[Exchange Rate]])))</f>
        <v/>
      </c>
      <c r="Y278" s="161" t="str">
        <f>IF(E278="","",(IF(Table1[[#This Row],[Cur]]="USD",Table1[[#This Row],[Cur_Amount Credit]],Table1[[#This Row],[Cur_Amount Credit]]/ExchangeRate)))</f>
        <v/>
      </c>
      <c r="Z278" s="203" t="str">
        <f>IF(E278="","",(Table1[[#This Row],[Debit USD]]-Table1[[#This Row],[Credit USD]]))</f>
        <v/>
      </c>
      <c r="AA278" s="122"/>
      <c r="AB278" s="1"/>
      <c r="AC278" s="15"/>
      <c r="AD278" s="15" t="str">
        <f>IF(AND(OR(Table1[[#This Row],[Account]]="15030",Table1[[#This Row],[Account]]="15035",Table1[[#This Row],[Account]]="20150"),Table1[[#This Row],[Vendor ID]]=""),1,"")</f>
        <v/>
      </c>
      <c r="AE278" s="15"/>
      <c r="AF278" s="15"/>
      <c r="AG278" s="15"/>
      <c r="AH278" s="46" t="str">
        <f>IF(Table1[[#This Row],[Posting Date]]&lt;&gt;"","GJ-"&amp;CountryID,"")</f>
        <v/>
      </c>
      <c r="AI278" s="59" t="str">
        <f>IF(Table1[[#This Row],[Posting Date]]&lt;&gt;"",Table1[[#This Row],[Posting Date]],"")</f>
        <v/>
      </c>
      <c r="AJ278" s="46"/>
      <c r="AK278" s="46" t="str">
        <f>IF(Table1[[#This Row],[Description]]&lt;&gt;"",Table1[[#This Row],[Description]],"")</f>
        <v/>
      </c>
      <c r="AL278" s="46" t="str">
        <f>IF(Table1[[#This Row],[Posting Date]]&lt;&gt;"",Table1[[#This Row],[Reference Number]],"")</f>
        <v/>
      </c>
      <c r="AM278" s="46" t="str">
        <f>TRIM(Table1[[#This Row],[Line '#]])</f>
        <v/>
      </c>
      <c r="AN278" s="46" t="str">
        <f>TRIM(Table1[[#This Row],[Account]])</f>
        <v/>
      </c>
      <c r="AO278" s="46" t="str">
        <f>IF(Table1[[#This Row],[Posting Date]]&lt;&gt;"",$D$5,"")</f>
        <v/>
      </c>
      <c r="AP278" s="46" t="str">
        <f>TRIM(Table1[[#This Row],[Departments-Prgrams]])</f>
        <v/>
      </c>
      <c r="AQ278" s="46" t="str">
        <f>TRIM(Table1[[#This Row],[Grant]])</f>
        <v/>
      </c>
      <c r="AR278" s="46" t="str">
        <f>TRIM(Table1[[#This Row],[Staff ID]])</f>
        <v/>
      </c>
      <c r="AS278" s="46" t="str">
        <f>IF(TRIM(Table1[[#This Row],[Budget Code]])=0,"",TRIM(Table1[[#This Row],[Budget Code]]))</f>
        <v/>
      </c>
      <c r="AT278" s="46" t="str">
        <f>IF(Table1[[#This Row],[Line Description]]&lt;&gt;"",Table1[[#This Row],[Line Description]],"")</f>
        <v/>
      </c>
      <c r="AU278" s="46" t="str">
        <f>IF(Table1[[#This Row],[Cur_Amount Debit]]&gt;0,ROUND(Table1[[#This Row],[Cur_Amount Debit]],2),"")</f>
        <v/>
      </c>
      <c r="AV278" s="46" t="str">
        <f>IF(Table1[[#This Row],[Cur_Amount Credit]]&gt;0,ROUND(Table1[[#This Row],[Cur_Amount Credit]],2),"")</f>
        <v/>
      </c>
      <c r="AW278" s="46" t="str">
        <f>LEFT(Table1[[#This Row],[Cur]],3)</f>
        <v/>
      </c>
      <c r="AX278" s="59"/>
      <c r="AY278" s="46"/>
      <c r="AZ278" s="46" t="str">
        <f>IF(Table1[[#This Row],[Cur]]&lt;&gt;"",IF(Table1[[#This Row],[Cur]]="USD","",ExchangeRate),"")</f>
        <v/>
      </c>
      <c r="BA278" s="46" t="str">
        <f>IF(Table1[[#This Row],[Grant]]&lt;&gt;"",VLOOKUP(Table1[[#This Row],[Grant]],Grants!B:D,3),"")</f>
        <v/>
      </c>
      <c r="BB278" s="46" t="str">
        <f>TRIM(Table1[[#This Row],[Vendor ID]])</f>
        <v/>
      </c>
      <c r="BC278">
        <f>IF(Table1[[#This Row],[Reference Number]]=Q277,BC277,BC277+1)</f>
        <v>2</v>
      </c>
    </row>
    <row r="279" spans="1:55" ht="11.25" hidden="1" customHeight="1">
      <c r="A279" s="1"/>
      <c r="B279" s="88" t="str">
        <f>IF(Table1[[#This Row],[Posting Date]]&lt;&gt;"",IF(Table1[[#This Row],[Reference Number]]=Q278,B278+1,1),"")</f>
        <v/>
      </c>
      <c r="C279" s="61"/>
      <c r="D279" s="61"/>
      <c r="E279" s="218"/>
      <c r="F279" s="143" t="str">
        <f>IFERROR(IF(VLOOKUP(Table1[[#This Row],[Budget Code Description]],Dimentions!$X$6:$AC$132,2,FALSE)="","",VLOOKUP(Table1[[#This Row],[Budget Code Description]],Dimentions!$X$6:$AC$132,2,FALSE)),"")</f>
        <v/>
      </c>
      <c r="G279" s="143" t="str">
        <f>IFERROR(VLOOKUP(Table1[[#This Row],[Budget Code Description]],Dimentions!$X$6:$AC$132,3,FALSE),"")</f>
        <v/>
      </c>
      <c r="H279" s="64" t="str">
        <f>IFERROR(VLOOKUP(Table1[[#This Row],[Account]],Dimentions!$S$6:$V$233,2,FALSE),"")</f>
        <v/>
      </c>
      <c r="I279" s="62">
        <f>_xlfn.NUMBERVALUE(LEFT(Table1[[#This Row],[Account]],1))</f>
        <v>0</v>
      </c>
      <c r="J279" s="62" t="str">
        <f>IFERROR(VLOOKUP(Table1[[#This Row],[Budget Code Description]],Table6[#All],7,FALSE),"")</f>
        <v/>
      </c>
      <c r="K279" s="143" t="str">
        <f>IFERROR(VLOOKUP(Table1[[#This Row],[Budget Code Description]],Table6[#All],8,FALSE),"")</f>
        <v/>
      </c>
      <c r="L279" s="63"/>
      <c r="M279" s="65" t="str">
        <f>IFERROR(VLOOKUP(Table1[[#This Row],[Staff ID]],Table2[],2,FALSE),"")</f>
        <v/>
      </c>
      <c r="N279" s="211" t="str">
        <f>IFERROR(IF(VLOOKUP(Table1[[#This Row],[Budget Code Description]],Dimentions!$X$6:$AC$97,4,FALSE)="","",VLOOKUP(Table1[[#This Row],[Budget Code Description]],Dimentions!$X$6:$AC$97,4,FALSE)),"")</f>
        <v/>
      </c>
      <c r="O279" s="65" t="str">
        <f>IFERROR(VLOOKUP(Table1[[#This Row],[Vendor ID]],Table549[],2,FALSE),"")</f>
        <v/>
      </c>
      <c r="P279" s="63"/>
      <c r="Q279" s="143" t="str">
        <f>IF(Table1[[#This Row],[Posting Date]]&lt;&gt;"",$D$9,"")</f>
        <v/>
      </c>
      <c r="R279" s="159" t="str">
        <f>IF(Table1[[#This Row],[Posting Date]]&lt;&gt;"",$D$10,"")</f>
        <v/>
      </c>
      <c r="S279" s="66"/>
      <c r="T279" s="63"/>
      <c r="U279" s="67"/>
      <c r="V279" s="67"/>
      <c r="W279" s="67" t="str">
        <f t="shared" si="4"/>
        <v/>
      </c>
      <c r="X279" s="161" t="str">
        <f>IF(E279="","",(IF(Table1[[#This Row],[Cur]]="USD",Table1[[#This Row],[Cur_Amount Debit]],Table1[[#This Row],[Cur_Amount Debit]]/Table1[[#This Row],[Exchange Rate]])))</f>
        <v/>
      </c>
      <c r="Y279" s="161" t="str">
        <f>IF(E279="","",(IF(Table1[[#This Row],[Cur]]="USD",Table1[[#This Row],[Cur_Amount Credit]],Table1[[#This Row],[Cur_Amount Credit]]/ExchangeRate)))</f>
        <v/>
      </c>
      <c r="Z279" s="203" t="str">
        <f>IF(E279="","",(Table1[[#This Row],[Debit USD]]-Table1[[#This Row],[Credit USD]]))</f>
        <v/>
      </c>
      <c r="AA279" s="122"/>
      <c r="AB279" s="1"/>
      <c r="AC279" s="15"/>
      <c r="AD279" s="15" t="str">
        <f>IF(AND(OR(Table1[[#This Row],[Account]]="15030",Table1[[#This Row],[Account]]="15035",Table1[[#This Row],[Account]]="20150"),Table1[[#This Row],[Vendor ID]]=""),1,"")</f>
        <v/>
      </c>
      <c r="AE279" s="15"/>
      <c r="AF279" s="15"/>
      <c r="AG279" s="15"/>
      <c r="AH279" s="46" t="str">
        <f>IF(Table1[[#This Row],[Posting Date]]&lt;&gt;"","GJ-"&amp;CountryID,"")</f>
        <v/>
      </c>
      <c r="AI279" s="59" t="str">
        <f>IF(Table1[[#This Row],[Posting Date]]&lt;&gt;"",Table1[[#This Row],[Posting Date]],"")</f>
        <v/>
      </c>
      <c r="AJ279" s="46"/>
      <c r="AK279" s="46" t="str">
        <f>IF(Table1[[#This Row],[Description]]&lt;&gt;"",Table1[[#This Row],[Description]],"")</f>
        <v/>
      </c>
      <c r="AL279" s="46" t="str">
        <f>IF(Table1[[#This Row],[Posting Date]]&lt;&gt;"",Table1[[#This Row],[Reference Number]],"")</f>
        <v/>
      </c>
      <c r="AM279" s="46" t="str">
        <f>TRIM(Table1[[#This Row],[Line '#]])</f>
        <v/>
      </c>
      <c r="AN279" s="46" t="str">
        <f>TRIM(Table1[[#This Row],[Account]])</f>
        <v/>
      </c>
      <c r="AO279" s="46" t="str">
        <f>IF(Table1[[#This Row],[Posting Date]]&lt;&gt;"",$D$5,"")</f>
        <v/>
      </c>
      <c r="AP279" s="46" t="str">
        <f>TRIM(Table1[[#This Row],[Departments-Prgrams]])</f>
        <v/>
      </c>
      <c r="AQ279" s="46" t="str">
        <f>TRIM(Table1[[#This Row],[Grant]])</f>
        <v/>
      </c>
      <c r="AR279" s="46" t="str">
        <f>TRIM(Table1[[#This Row],[Staff ID]])</f>
        <v/>
      </c>
      <c r="AS279" s="46" t="str">
        <f>IF(TRIM(Table1[[#This Row],[Budget Code]])=0,"",TRIM(Table1[[#This Row],[Budget Code]]))</f>
        <v/>
      </c>
      <c r="AT279" s="46" t="str">
        <f>IF(Table1[[#This Row],[Line Description]]&lt;&gt;"",Table1[[#This Row],[Line Description]],"")</f>
        <v/>
      </c>
      <c r="AU279" s="46" t="str">
        <f>IF(Table1[[#This Row],[Cur_Amount Debit]]&gt;0,ROUND(Table1[[#This Row],[Cur_Amount Debit]],2),"")</f>
        <v/>
      </c>
      <c r="AV279" s="46" t="str">
        <f>IF(Table1[[#This Row],[Cur_Amount Credit]]&gt;0,ROUND(Table1[[#This Row],[Cur_Amount Credit]],2),"")</f>
        <v/>
      </c>
      <c r="AW279" s="46" t="str">
        <f>LEFT(Table1[[#This Row],[Cur]],3)</f>
        <v/>
      </c>
      <c r="AX279" s="59"/>
      <c r="AY279" s="46"/>
      <c r="AZ279" s="46" t="str">
        <f>IF(Table1[[#This Row],[Cur]]&lt;&gt;"",IF(Table1[[#This Row],[Cur]]="USD","",ExchangeRate),"")</f>
        <v/>
      </c>
      <c r="BA279" s="46" t="str">
        <f>IF(Table1[[#This Row],[Grant]]&lt;&gt;"",VLOOKUP(Table1[[#This Row],[Grant]],Grants!B:D,3),"")</f>
        <v/>
      </c>
      <c r="BB279" s="46" t="str">
        <f>TRIM(Table1[[#This Row],[Vendor ID]])</f>
        <v/>
      </c>
      <c r="BC279">
        <f>IF(Table1[[#This Row],[Reference Number]]=Q278,BC278,BC278+1)</f>
        <v>2</v>
      </c>
    </row>
    <row r="280" spans="1:55" ht="11.25" hidden="1" customHeight="1">
      <c r="A280" s="1"/>
      <c r="B280" s="88" t="str">
        <f>IF(Table1[[#This Row],[Posting Date]]&lt;&gt;"",IF(Table1[[#This Row],[Reference Number]]=Q279,B279+1,1),"")</f>
        <v/>
      </c>
      <c r="C280" s="61"/>
      <c r="D280" s="61"/>
      <c r="E280" s="218"/>
      <c r="F280" s="143" t="str">
        <f>IFERROR(IF(VLOOKUP(Table1[[#This Row],[Budget Code Description]],Dimentions!$X$6:$AC$132,2,FALSE)="","",VLOOKUP(Table1[[#This Row],[Budget Code Description]],Dimentions!$X$6:$AC$132,2,FALSE)),"")</f>
        <v/>
      </c>
      <c r="G280" s="143" t="str">
        <f>IFERROR(VLOOKUP(Table1[[#This Row],[Budget Code Description]],Dimentions!$X$6:$AC$132,3,FALSE),"")</f>
        <v/>
      </c>
      <c r="H280" s="64" t="str">
        <f>IFERROR(VLOOKUP(Table1[[#This Row],[Account]],Dimentions!$S$6:$V$233,2,FALSE),"")</f>
        <v/>
      </c>
      <c r="I280" s="62">
        <f>_xlfn.NUMBERVALUE(LEFT(Table1[[#This Row],[Account]],1))</f>
        <v>0</v>
      </c>
      <c r="J280" s="62" t="str">
        <f>IFERROR(VLOOKUP(Table1[[#This Row],[Budget Code Description]],Table6[#All],7,FALSE),"")</f>
        <v/>
      </c>
      <c r="K280" s="143" t="str">
        <f>IFERROR(VLOOKUP(Table1[[#This Row],[Budget Code Description]],Table6[#All],8,FALSE),"")</f>
        <v/>
      </c>
      <c r="L280" s="63"/>
      <c r="M280" s="65" t="str">
        <f>IFERROR(VLOOKUP(Table1[[#This Row],[Staff ID]],Table2[],2,FALSE),"")</f>
        <v/>
      </c>
      <c r="N280" s="211" t="str">
        <f>IFERROR(IF(VLOOKUP(Table1[[#This Row],[Budget Code Description]],Dimentions!$X$6:$AC$97,4,FALSE)="","",VLOOKUP(Table1[[#This Row],[Budget Code Description]],Dimentions!$X$6:$AC$97,4,FALSE)),"")</f>
        <v/>
      </c>
      <c r="O280" s="65" t="str">
        <f>IFERROR(VLOOKUP(Table1[[#This Row],[Vendor ID]],Table549[],2,FALSE),"")</f>
        <v/>
      </c>
      <c r="P280" s="63"/>
      <c r="Q280" s="143" t="str">
        <f>IF(Table1[[#This Row],[Posting Date]]&lt;&gt;"",$D$9,"")</f>
        <v/>
      </c>
      <c r="R280" s="159" t="str">
        <f>IF(Table1[[#This Row],[Posting Date]]&lt;&gt;"",$D$10,"")</f>
        <v/>
      </c>
      <c r="S280" s="66"/>
      <c r="T280" s="63"/>
      <c r="U280" s="67"/>
      <c r="V280" s="67"/>
      <c r="W280" s="67" t="str">
        <f t="shared" si="4"/>
        <v/>
      </c>
      <c r="X280" s="161" t="str">
        <f>IF(E280="","",(IF(Table1[[#This Row],[Cur]]="USD",Table1[[#This Row],[Cur_Amount Debit]],Table1[[#This Row],[Cur_Amount Debit]]/Table1[[#This Row],[Exchange Rate]])))</f>
        <v/>
      </c>
      <c r="Y280" s="161" t="str">
        <f>IF(E280="","",(IF(Table1[[#This Row],[Cur]]="USD",Table1[[#This Row],[Cur_Amount Credit]],Table1[[#This Row],[Cur_Amount Credit]]/ExchangeRate)))</f>
        <v/>
      </c>
      <c r="Z280" s="203" t="str">
        <f>IF(E280="","",(Table1[[#This Row],[Debit USD]]-Table1[[#This Row],[Credit USD]]))</f>
        <v/>
      </c>
      <c r="AA280" s="122"/>
      <c r="AB280" s="1"/>
      <c r="AC280" s="15"/>
      <c r="AD280" s="15" t="str">
        <f>IF(AND(OR(Table1[[#This Row],[Account]]="15030",Table1[[#This Row],[Account]]="15035",Table1[[#This Row],[Account]]="20150"),Table1[[#This Row],[Vendor ID]]=""),1,"")</f>
        <v/>
      </c>
      <c r="AE280" s="15"/>
      <c r="AF280" s="15"/>
      <c r="AG280" s="15"/>
      <c r="AH280" s="46" t="str">
        <f>IF(Table1[[#This Row],[Posting Date]]&lt;&gt;"","GJ-"&amp;CountryID,"")</f>
        <v/>
      </c>
      <c r="AI280" s="59" t="str">
        <f>IF(Table1[[#This Row],[Posting Date]]&lt;&gt;"",Table1[[#This Row],[Posting Date]],"")</f>
        <v/>
      </c>
      <c r="AJ280" s="46"/>
      <c r="AK280" s="46" t="str">
        <f>IF(Table1[[#This Row],[Description]]&lt;&gt;"",Table1[[#This Row],[Description]],"")</f>
        <v/>
      </c>
      <c r="AL280" s="46" t="str">
        <f>IF(Table1[[#This Row],[Posting Date]]&lt;&gt;"",Table1[[#This Row],[Reference Number]],"")</f>
        <v/>
      </c>
      <c r="AM280" s="46" t="str">
        <f>TRIM(Table1[[#This Row],[Line '#]])</f>
        <v/>
      </c>
      <c r="AN280" s="46" t="str">
        <f>TRIM(Table1[[#This Row],[Account]])</f>
        <v/>
      </c>
      <c r="AO280" s="46" t="str">
        <f>IF(Table1[[#This Row],[Posting Date]]&lt;&gt;"",$D$5,"")</f>
        <v/>
      </c>
      <c r="AP280" s="46" t="str">
        <f>TRIM(Table1[[#This Row],[Departments-Prgrams]])</f>
        <v/>
      </c>
      <c r="AQ280" s="46" t="str">
        <f>TRIM(Table1[[#This Row],[Grant]])</f>
        <v/>
      </c>
      <c r="AR280" s="46" t="str">
        <f>TRIM(Table1[[#This Row],[Staff ID]])</f>
        <v/>
      </c>
      <c r="AS280" s="46" t="str">
        <f>IF(TRIM(Table1[[#This Row],[Budget Code]])=0,"",TRIM(Table1[[#This Row],[Budget Code]]))</f>
        <v/>
      </c>
      <c r="AT280" s="46" t="str">
        <f>IF(Table1[[#This Row],[Line Description]]&lt;&gt;"",Table1[[#This Row],[Line Description]],"")</f>
        <v/>
      </c>
      <c r="AU280" s="46" t="str">
        <f>IF(Table1[[#This Row],[Cur_Amount Debit]]&gt;0,ROUND(Table1[[#This Row],[Cur_Amount Debit]],2),"")</f>
        <v/>
      </c>
      <c r="AV280" s="46" t="str">
        <f>IF(Table1[[#This Row],[Cur_Amount Credit]]&gt;0,ROUND(Table1[[#This Row],[Cur_Amount Credit]],2),"")</f>
        <v/>
      </c>
      <c r="AW280" s="46" t="str">
        <f>LEFT(Table1[[#This Row],[Cur]],3)</f>
        <v/>
      </c>
      <c r="AX280" s="59"/>
      <c r="AY280" s="46"/>
      <c r="AZ280" s="46" t="str">
        <f>IF(Table1[[#This Row],[Cur]]&lt;&gt;"",IF(Table1[[#This Row],[Cur]]="USD","",ExchangeRate),"")</f>
        <v/>
      </c>
      <c r="BA280" s="46" t="str">
        <f>IF(Table1[[#This Row],[Grant]]&lt;&gt;"",VLOOKUP(Table1[[#This Row],[Grant]],Grants!B:D,3),"")</f>
        <v/>
      </c>
      <c r="BB280" s="46" t="str">
        <f>TRIM(Table1[[#This Row],[Vendor ID]])</f>
        <v/>
      </c>
      <c r="BC280">
        <f>IF(Table1[[#This Row],[Reference Number]]=Q279,BC279,BC279+1)</f>
        <v>2</v>
      </c>
    </row>
    <row r="281" spans="1:55" ht="11.25" hidden="1" customHeight="1">
      <c r="A281" s="1"/>
      <c r="B281" s="88" t="str">
        <f>IF(Table1[[#This Row],[Posting Date]]&lt;&gt;"",IF(Table1[[#This Row],[Reference Number]]=Q280,B280+1,1),"")</f>
        <v/>
      </c>
      <c r="C281" s="61"/>
      <c r="D281" s="61"/>
      <c r="E281" s="218"/>
      <c r="F281" s="143" t="str">
        <f>IFERROR(IF(VLOOKUP(Table1[[#This Row],[Budget Code Description]],Dimentions!$X$6:$AC$132,2,FALSE)="","",VLOOKUP(Table1[[#This Row],[Budget Code Description]],Dimentions!$X$6:$AC$132,2,FALSE)),"")</f>
        <v/>
      </c>
      <c r="G281" s="143" t="str">
        <f>IFERROR(VLOOKUP(Table1[[#This Row],[Budget Code Description]],Dimentions!$X$6:$AC$132,3,FALSE),"")</f>
        <v/>
      </c>
      <c r="H281" s="64" t="str">
        <f>IFERROR(VLOOKUP(Table1[[#This Row],[Account]],Dimentions!$S$6:$V$233,2,FALSE),"")</f>
        <v/>
      </c>
      <c r="I281" s="62">
        <f>_xlfn.NUMBERVALUE(LEFT(Table1[[#This Row],[Account]],1))</f>
        <v>0</v>
      </c>
      <c r="J281" s="62" t="str">
        <f>IFERROR(VLOOKUP(Table1[[#This Row],[Budget Code Description]],Table6[#All],7,FALSE),"")</f>
        <v/>
      </c>
      <c r="K281" s="143" t="str">
        <f>IFERROR(VLOOKUP(Table1[[#This Row],[Budget Code Description]],Table6[#All],8,FALSE),"")</f>
        <v/>
      </c>
      <c r="L281" s="63"/>
      <c r="M281" s="65" t="str">
        <f>IFERROR(VLOOKUP(Table1[[#This Row],[Staff ID]],Table2[],2,FALSE),"")</f>
        <v/>
      </c>
      <c r="N281" s="211" t="str">
        <f>IFERROR(IF(VLOOKUP(Table1[[#This Row],[Budget Code Description]],Dimentions!$X$6:$AC$97,4,FALSE)="","",VLOOKUP(Table1[[#This Row],[Budget Code Description]],Dimentions!$X$6:$AC$97,4,FALSE)),"")</f>
        <v/>
      </c>
      <c r="O281" s="65" t="str">
        <f>IFERROR(VLOOKUP(Table1[[#This Row],[Vendor ID]],Table549[],2,FALSE),"")</f>
        <v/>
      </c>
      <c r="P281" s="63"/>
      <c r="Q281" s="143" t="str">
        <f>IF(Table1[[#This Row],[Posting Date]]&lt;&gt;"",$D$9,"")</f>
        <v/>
      </c>
      <c r="R281" s="159" t="str">
        <f>IF(Table1[[#This Row],[Posting Date]]&lt;&gt;"",$D$10,"")</f>
        <v/>
      </c>
      <c r="S281" s="66"/>
      <c r="T281" s="63"/>
      <c r="U281" s="67"/>
      <c r="V281" s="67"/>
      <c r="W281" s="67" t="str">
        <f t="shared" si="4"/>
        <v/>
      </c>
      <c r="X281" s="161" t="str">
        <f>IF(E281="","",(IF(Table1[[#This Row],[Cur]]="USD",Table1[[#This Row],[Cur_Amount Debit]],Table1[[#This Row],[Cur_Amount Debit]]/Table1[[#This Row],[Exchange Rate]])))</f>
        <v/>
      </c>
      <c r="Y281" s="161" t="str">
        <f>IF(E281="","",(IF(Table1[[#This Row],[Cur]]="USD",Table1[[#This Row],[Cur_Amount Credit]],Table1[[#This Row],[Cur_Amount Credit]]/ExchangeRate)))</f>
        <v/>
      </c>
      <c r="Z281" s="203" t="str">
        <f>IF(E281="","",(Table1[[#This Row],[Debit USD]]-Table1[[#This Row],[Credit USD]]))</f>
        <v/>
      </c>
      <c r="AA281" s="122"/>
      <c r="AB281" s="1"/>
      <c r="AC281" s="15"/>
      <c r="AD281" s="15" t="str">
        <f>IF(AND(OR(Table1[[#This Row],[Account]]="15030",Table1[[#This Row],[Account]]="15035",Table1[[#This Row],[Account]]="20150"),Table1[[#This Row],[Vendor ID]]=""),1,"")</f>
        <v/>
      </c>
      <c r="AE281" s="15"/>
      <c r="AF281" s="15"/>
      <c r="AG281" s="15"/>
      <c r="AH281" s="46" t="str">
        <f>IF(Table1[[#This Row],[Posting Date]]&lt;&gt;"","GJ-"&amp;CountryID,"")</f>
        <v/>
      </c>
      <c r="AI281" s="59" t="str">
        <f>IF(Table1[[#This Row],[Posting Date]]&lt;&gt;"",Table1[[#This Row],[Posting Date]],"")</f>
        <v/>
      </c>
      <c r="AJ281" s="46"/>
      <c r="AK281" s="46" t="str">
        <f>IF(Table1[[#This Row],[Description]]&lt;&gt;"",Table1[[#This Row],[Description]],"")</f>
        <v/>
      </c>
      <c r="AL281" s="46" t="str">
        <f>IF(Table1[[#This Row],[Posting Date]]&lt;&gt;"",Table1[[#This Row],[Reference Number]],"")</f>
        <v/>
      </c>
      <c r="AM281" s="46" t="str">
        <f>TRIM(Table1[[#This Row],[Line '#]])</f>
        <v/>
      </c>
      <c r="AN281" s="46" t="str">
        <f>TRIM(Table1[[#This Row],[Account]])</f>
        <v/>
      </c>
      <c r="AO281" s="46" t="str">
        <f>IF(Table1[[#This Row],[Posting Date]]&lt;&gt;"",$D$5,"")</f>
        <v/>
      </c>
      <c r="AP281" s="46" t="str">
        <f>TRIM(Table1[[#This Row],[Departments-Prgrams]])</f>
        <v/>
      </c>
      <c r="AQ281" s="46" t="str">
        <f>TRIM(Table1[[#This Row],[Grant]])</f>
        <v/>
      </c>
      <c r="AR281" s="46" t="str">
        <f>TRIM(Table1[[#This Row],[Staff ID]])</f>
        <v/>
      </c>
      <c r="AS281" s="46" t="str">
        <f>IF(TRIM(Table1[[#This Row],[Budget Code]])=0,"",TRIM(Table1[[#This Row],[Budget Code]]))</f>
        <v/>
      </c>
      <c r="AT281" s="46" t="str">
        <f>IF(Table1[[#This Row],[Line Description]]&lt;&gt;"",Table1[[#This Row],[Line Description]],"")</f>
        <v/>
      </c>
      <c r="AU281" s="46" t="str">
        <f>IF(Table1[[#This Row],[Cur_Amount Debit]]&gt;0,ROUND(Table1[[#This Row],[Cur_Amount Debit]],2),"")</f>
        <v/>
      </c>
      <c r="AV281" s="46" t="str">
        <f>IF(Table1[[#This Row],[Cur_Amount Credit]]&gt;0,ROUND(Table1[[#This Row],[Cur_Amount Credit]],2),"")</f>
        <v/>
      </c>
      <c r="AW281" s="46" t="str">
        <f>LEFT(Table1[[#This Row],[Cur]],3)</f>
        <v/>
      </c>
      <c r="AX281" s="59"/>
      <c r="AY281" s="46"/>
      <c r="AZ281" s="46" t="str">
        <f>IF(Table1[[#This Row],[Cur]]&lt;&gt;"",IF(Table1[[#This Row],[Cur]]="USD","",ExchangeRate),"")</f>
        <v/>
      </c>
      <c r="BA281" s="46" t="str">
        <f>IF(Table1[[#This Row],[Grant]]&lt;&gt;"",VLOOKUP(Table1[[#This Row],[Grant]],Grants!B:D,3),"")</f>
        <v/>
      </c>
      <c r="BB281" s="46" t="str">
        <f>TRIM(Table1[[#This Row],[Vendor ID]])</f>
        <v/>
      </c>
      <c r="BC281">
        <f>IF(Table1[[#This Row],[Reference Number]]=Q280,BC280,BC280+1)</f>
        <v>2</v>
      </c>
    </row>
    <row r="282" spans="1:55" ht="11.25" hidden="1" customHeight="1">
      <c r="A282" s="1"/>
      <c r="B282" s="88" t="str">
        <f>IF(Table1[[#This Row],[Posting Date]]&lt;&gt;"",IF(Table1[[#This Row],[Reference Number]]=Q281,B281+1,1),"")</f>
        <v/>
      </c>
      <c r="C282" s="61"/>
      <c r="D282" s="61"/>
      <c r="E282" s="218"/>
      <c r="F282" s="143" t="str">
        <f>IFERROR(IF(VLOOKUP(Table1[[#This Row],[Budget Code Description]],Dimentions!$X$6:$AC$132,2,FALSE)="","",VLOOKUP(Table1[[#This Row],[Budget Code Description]],Dimentions!$X$6:$AC$132,2,FALSE)),"")</f>
        <v/>
      </c>
      <c r="G282" s="143" t="str">
        <f>IFERROR(VLOOKUP(Table1[[#This Row],[Budget Code Description]],Dimentions!$X$6:$AC$132,3,FALSE),"")</f>
        <v/>
      </c>
      <c r="H282" s="64" t="str">
        <f>IFERROR(VLOOKUP(Table1[[#This Row],[Account]],Dimentions!$S$6:$V$233,2,FALSE),"")</f>
        <v/>
      </c>
      <c r="I282" s="62">
        <f>_xlfn.NUMBERVALUE(LEFT(Table1[[#This Row],[Account]],1))</f>
        <v>0</v>
      </c>
      <c r="J282" s="62" t="str">
        <f>IFERROR(VLOOKUP(Table1[[#This Row],[Budget Code Description]],Table6[#All],7,FALSE),"")</f>
        <v/>
      </c>
      <c r="K282" s="143" t="str">
        <f>IFERROR(VLOOKUP(Table1[[#This Row],[Budget Code Description]],Table6[#All],8,FALSE),"")</f>
        <v/>
      </c>
      <c r="L282" s="63"/>
      <c r="M282" s="65" t="str">
        <f>IFERROR(VLOOKUP(Table1[[#This Row],[Staff ID]],Table2[],2,FALSE),"")</f>
        <v/>
      </c>
      <c r="N282" s="211" t="str">
        <f>IFERROR(IF(VLOOKUP(Table1[[#This Row],[Budget Code Description]],Dimentions!$X$6:$AC$97,4,FALSE)="","",VLOOKUP(Table1[[#This Row],[Budget Code Description]],Dimentions!$X$6:$AC$97,4,FALSE)),"")</f>
        <v/>
      </c>
      <c r="O282" s="65" t="str">
        <f>IFERROR(VLOOKUP(Table1[[#This Row],[Vendor ID]],Table549[],2,FALSE),"")</f>
        <v/>
      </c>
      <c r="P282" s="63"/>
      <c r="Q282" s="143" t="str">
        <f>IF(Table1[[#This Row],[Posting Date]]&lt;&gt;"",$D$9,"")</f>
        <v/>
      </c>
      <c r="R282" s="159" t="str">
        <f>IF(Table1[[#This Row],[Posting Date]]&lt;&gt;"",$D$10,"")</f>
        <v/>
      </c>
      <c r="S282" s="66"/>
      <c r="T282" s="63"/>
      <c r="U282" s="67"/>
      <c r="V282" s="67"/>
      <c r="W282" s="67" t="str">
        <f t="shared" si="4"/>
        <v/>
      </c>
      <c r="X282" s="161" t="str">
        <f>IF(E282="","",(IF(Table1[[#This Row],[Cur]]="USD",Table1[[#This Row],[Cur_Amount Debit]],Table1[[#This Row],[Cur_Amount Debit]]/Table1[[#This Row],[Exchange Rate]])))</f>
        <v/>
      </c>
      <c r="Y282" s="161" t="str">
        <f>IF(E282="","",(IF(Table1[[#This Row],[Cur]]="USD",Table1[[#This Row],[Cur_Amount Credit]],Table1[[#This Row],[Cur_Amount Credit]]/ExchangeRate)))</f>
        <v/>
      </c>
      <c r="Z282" s="203" t="str">
        <f>IF(E282="","",(Table1[[#This Row],[Debit USD]]-Table1[[#This Row],[Credit USD]]))</f>
        <v/>
      </c>
      <c r="AA282" s="122"/>
      <c r="AB282" s="1"/>
      <c r="AC282" s="15"/>
      <c r="AD282" s="15" t="str">
        <f>IF(AND(OR(Table1[[#This Row],[Account]]="15030",Table1[[#This Row],[Account]]="15035",Table1[[#This Row],[Account]]="20150"),Table1[[#This Row],[Vendor ID]]=""),1,"")</f>
        <v/>
      </c>
      <c r="AE282" s="15"/>
      <c r="AF282" s="15"/>
      <c r="AG282" s="15"/>
      <c r="AH282" s="46" t="str">
        <f>IF(Table1[[#This Row],[Posting Date]]&lt;&gt;"","GJ-"&amp;CountryID,"")</f>
        <v/>
      </c>
      <c r="AI282" s="59" t="str">
        <f>IF(Table1[[#This Row],[Posting Date]]&lt;&gt;"",Table1[[#This Row],[Posting Date]],"")</f>
        <v/>
      </c>
      <c r="AJ282" s="46"/>
      <c r="AK282" s="46" t="str">
        <f>IF(Table1[[#This Row],[Description]]&lt;&gt;"",Table1[[#This Row],[Description]],"")</f>
        <v/>
      </c>
      <c r="AL282" s="46" t="str">
        <f>IF(Table1[[#This Row],[Posting Date]]&lt;&gt;"",Table1[[#This Row],[Reference Number]],"")</f>
        <v/>
      </c>
      <c r="AM282" s="46" t="str">
        <f>TRIM(Table1[[#This Row],[Line '#]])</f>
        <v/>
      </c>
      <c r="AN282" s="46" t="str">
        <f>TRIM(Table1[[#This Row],[Account]])</f>
        <v/>
      </c>
      <c r="AO282" s="46" t="str">
        <f>IF(Table1[[#This Row],[Posting Date]]&lt;&gt;"",$D$5,"")</f>
        <v/>
      </c>
      <c r="AP282" s="46" t="str">
        <f>TRIM(Table1[[#This Row],[Departments-Prgrams]])</f>
        <v/>
      </c>
      <c r="AQ282" s="46" t="str">
        <f>TRIM(Table1[[#This Row],[Grant]])</f>
        <v/>
      </c>
      <c r="AR282" s="46" t="str">
        <f>TRIM(Table1[[#This Row],[Staff ID]])</f>
        <v/>
      </c>
      <c r="AS282" s="46" t="str">
        <f>IF(TRIM(Table1[[#This Row],[Budget Code]])=0,"",TRIM(Table1[[#This Row],[Budget Code]]))</f>
        <v/>
      </c>
      <c r="AT282" s="46" t="str">
        <f>IF(Table1[[#This Row],[Line Description]]&lt;&gt;"",Table1[[#This Row],[Line Description]],"")</f>
        <v/>
      </c>
      <c r="AU282" s="46" t="str">
        <f>IF(Table1[[#This Row],[Cur_Amount Debit]]&gt;0,ROUND(Table1[[#This Row],[Cur_Amount Debit]],2),"")</f>
        <v/>
      </c>
      <c r="AV282" s="46" t="str">
        <f>IF(Table1[[#This Row],[Cur_Amount Credit]]&gt;0,ROUND(Table1[[#This Row],[Cur_Amount Credit]],2),"")</f>
        <v/>
      </c>
      <c r="AW282" s="46" t="str">
        <f>LEFT(Table1[[#This Row],[Cur]],3)</f>
        <v/>
      </c>
      <c r="AX282" s="59"/>
      <c r="AY282" s="46"/>
      <c r="AZ282" s="46" t="str">
        <f>IF(Table1[[#This Row],[Cur]]&lt;&gt;"",IF(Table1[[#This Row],[Cur]]="USD","",ExchangeRate),"")</f>
        <v/>
      </c>
      <c r="BA282" s="46" t="str">
        <f>IF(Table1[[#This Row],[Grant]]&lt;&gt;"",VLOOKUP(Table1[[#This Row],[Grant]],Grants!B:D,3),"")</f>
        <v/>
      </c>
      <c r="BB282" s="46" t="str">
        <f>TRIM(Table1[[#This Row],[Vendor ID]])</f>
        <v/>
      </c>
      <c r="BC282">
        <f>IF(Table1[[#This Row],[Reference Number]]=Q281,BC281,BC281+1)</f>
        <v>2</v>
      </c>
    </row>
    <row r="283" spans="1:55" ht="11.25" hidden="1" customHeight="1">
      <c r="A283" s="1"/>
      <c r="B283" s="88" t="str">
        <f>IF(Table1[[#This Row],[Posting Date]]&lt;&gt;"",IF(Table1[[#This Row],[Reference Number]]=Q282,B282+1,1),"")</f>
        <v/>
      </c>
      <c r="C283" s="61"/>
      <c r="D283" s="61"/>
      <c r="E283" s="218"/>
      <c r="F283" s="143" t="str">
        <f>IFERROR(IF(VLOOKUP(Table1[[#This Row],[Budget Code Description]],Dimentions!$X$6:$AC$132,2,FALSE)="","",VLOOKUP(Table1[[#This Row],[Budget Code Description]],Dimentions!$X$6:$AC$132,2,FALSE)),"")</f>
        <v/>
      </c>
      <c r="G283" s="143" t="str">
        <f>IFERROR(VLOOKUP(Table1[[#This Row],[Budget Code Description]],Dimentions!$X$6:$AC$132,3,FALSE),"")</f>
        <v/>
      </c>
      <c r="H283" s="64" t="str">
        <f>IFERROR(VLOOKUP(Table1[[#This Row],[Account]],Dimentions!$S$6:$V$233,2,FALSE),"")</f>
        <v/>
      </c>
      <c r="I283" s="62">
        <f>_xlfn.NUMBERVALUE(LEFT(Table1[[#This Row],[Account]],1))</f>
        <v>0</v>
      </c>
      <c r="J283" s="62" t="str">
        <f>IFERROR(VLOOKUP(Table1[[#This Row],[Budget Code Description]],Table6[#All],7,FALSE),"")</f>
        <v/>
      </c>
      <c r="K283" s="143" t="str">
        <f>IFERROR(VLOOKUP(Table1[[#This Row],[Budget Code Description]],Table6[#All],8,FALSE),"")</f>
        <v/>
      </c>
      <c r="L283" s="63"/>
      <c r="M283" s="65" t="str">
        <f>IFERROR(VLOOKUP(Table1[[#This Row],[Staff ID]],Table2[],2,FALSE),"")</f>
        <v/>
      </c>
      <c r="N283" s="211" t="str">
        <f>IFERROR(IF(VLOOKUP(Table1[[#This Row],[Budget Code Description]],Dimentions!$X$6:$AC$97,4,FALSE)="","",VLOOKUP(Table1[[#This Row],[Budget Code Description]],Dimentions!$X$6:$AC$97,4,FALSE)),"")</f>
        <v/>
      </c>
      <c r="O283" s="65" t="str">
        <f>IFERROR(VLOOKUP(Table1[[#This Row],[Vendor ID]],Table549[],2,FALSE),"")</f>
        <v/>
      </c>
      <c r="P283" s="63"/>
      <c r="Q283" s="143" t="str">
        <f>IF(Table1[[#This Row],[Posting Date]]&lt;&gt;"",$D$9,"")</f>
        <v/>
      </c>
      <c r="R283" s="159" t="str">
        <f>IF(Table1[[#This Row],[Posting Date]]&lt;&gt;"",$D$10,"")</f>
        <v/>
      </c>
      <c r="S283" s="66"/>
      <c r="T283" s="63"/>
      <c r="U283" s="67"/>
      <c r="V283" s="67"/>
      <c r="W283" s="67" t="str">
        <f t="shared" si="4"/>
        <v/>
      </c>
      <c r="X283" s="161" t="str">
        <f>IF(E283="","",(IF(Table1[[#This Row],[Cur]]="USD",Table1[[#This Row],[Cur_Amount Debit]],Table1[[#This Row],[Cur_Amount Debit]]/Table1[[#This Row],[Exchange Rate]])))</f>
        <v/>
      </c>
      <c r="Y283" s="161" t="str">
        <f>IF(E283="","",(IF(Table1[[#This Row],[Cur]]="USD",Table1[[#This Row],[Cur_Amount Credit]],Table1[[#This Row],[Cur_Amount Credit]]/ExchangeRate)))</f>
        <v/>
      </c>
      <c r="Z283" s="203" t="str">
        <f>IF(E283="","",(Table1[[#This Row],[Debit USD]]-Table1[[#This Row],[Credit USD]]))</f>
        <v/>
      </c>
      <c r="AA283" s="122"/>
      <c r="AB283" s="1"/>
      <c r="AC283" s="15"/>
      <c r="AD283" s="15" t="str">
        <f>IF(AND(OR(Table1[[#This Row],[Account]]="15030",Table1[[#This Row],[Account]]="15035",Table1[[#This Row],[Account]]="20150"),Table1[[#This Row],[Vendor ID]]=""),1,"")</f>
        <v/>
      </c>
      <c r="AE283" s="15"/>
      <c r="AF283" s="15"/>
      <c r="AG283" s="15"/>
      <c r="AH283" s="46" t="str">
        <f>IF(Table1[[#This Row],[Posting Date]]&lt;&gt;"","GJ-"&amp;CountryID,"")</f>
        <v/>
      </c>
      <c r="AI283" s="59" t="str">
        <f>IF(Table1[[#This Row],[Posting Date]]&lt;&gt;"",Table1[[#This Row],[Posting Date]],"")</f>
        <v/>
      </c>
      <c r="AJ283" s="46"/>
      <c r="AK283" s="46" t="str">
        <f>IF(Table1[[#This Row],[Description]]&lt;&gt;"",Table1[[#This Row],[Description]],"")</f>
        <v/>
      </c>
      <c r="AL283" s="46" t="str">
        <f>IF(Table1[[#This Row],[Posting Date]]&lt;&gt;"",Table1[[#This Row],[Reference Number]],"")</f>
        <v/>
      </c>
      <c r="AM283" s="46" t="str">
        <f>TRIM(Table1[[#This Row],[Line '#]])</f>
        <v/>
      </c>
      <c r="AN283" s="46" t="str">
        <f>TRIM(Table1[[#This Row],[Account]])</f>
        <v/>
      </c>
      <c r="AO283" s="46" t="str">
        <f>IF(Table1[[#This Row],[Posting Date]]&lt;&gt;"",$D$5,"")</f>
        <v/>
      </c>
      <c r="AP283" s="46" t="str">
        <f>TRIM(Table1[[#This Row],[Departments-Prgrams]])</f>
        <v/>
      </c>
      <c r="AQ283" s="46" t="str">
        <f>TRIM(Table1[[#This Row],[Grant]])</f>
        <v/>
      </c>
      <c r="AR283" s="46" t="str">
        <f>TRIM(Table1[[#This Row],[Staff ID]])</f>
        <v/>
      </c>
      <c r="AS283" s="46" t="str">
        <f>IF(TRIM(Table1[[#This Row],[Budget Code]])=0,"",TRIM(Table1[[#This Row],[Budget Code]]))</f>
        <v/>
      </c>
      <c r="AT283" s="46" t="str">
        <f>IF(Table1[[#This Row],[Line Description]]&lt;&gt;"",Table1[[#This Row],[Line Description]],"")</f>
        <v/>
      </c>
      <c r="AU283" s="46" t="str">
        <f>IF(Table1[[#This Row],[Cur_Amount Debit]]&gt;0,ROUND(Table1[[#This Row],[Cur_Amount Debit]],2),"")</f>
        <v/>
      </c>
      <c r="AV283" s="46" t="str">
        <f>IF(Table1[[#This Row],[Cur_Amount Credit]]&gt;0,ROUND(Table1[[#This Row],[Cur_Amount Credit]],2),"")</f>
        <v/>
      </c>
      <c r="AW283" s="46" t="str">
        <f>LEFT(Table1[[#This Row],[Cur]],3)</f>
        <v/>
      </c>
      <c r="AX283" s="59"/>
      <c r="AY283" s="46"/>
      <c r="AZ283" s="46" t="str">
        <f>IF(Table1[[#This Row],[Cur]]&lt;&gt;"",IF(Table1[[#This Row],[Cur]]="USD","",ExchangeRate),"")</f>
        <v/>
      </c>
      <c r="BA283" s="46" t="str">
        <f>IF(Table1[[#This Row],[Grant]]&lt;&gt;"",VLOOKUP(Table1[[#This Row],[Grant]],Grants!B:D,3),"")</f>
        <v/>
      </c>
      <c r="BB283" s="46" t="str">
        <f>TRIM(Table1[[#This Row],[Vendor ID]])</f>
        <v/>
      </c>
      <c r="BC283">
        <f>IF(Table1[[#This Row],[Reference Number]]=Q282,BC282,BC282+1)</f>
        <v>2</v>
      </c>
    </row>
    <row r="284" spans="1:55" ht="11.25" hidden="1" customHeight="1">
      <c r="A284" s="1"/>
      <c r="B284" s="88" t="str">
        <f>IF(Table1[[#This Row],[Posting Date]]&lt;&gt;"",IF(Table1[[#This Row],[Reference Number]]=Q283,B283+1,1),"")</f>
        <v/>
      </c>
      <c r="C284" s="61"/>
      <c r="D284" s="61"/>
      <c r="E284" s="218"/>
      <c r="F284" s="143" t="str">
        <f>IFERROR(IF(VLOOKUP(Table1[[#This Row],[Budget Code Description]],Dimentions!$X$6:$AC$132,2,FALSE)="","",VLOOKUP(Table1[[#This Row],[Budget Code Description]],Dimentions!$X$6:$AC$132,2,FALSE)),"")</f>
        <v/>
      </c>
      <c r="G284" s="143" t="str">
        <f>IFERROR(VLOOKUP(Table1[[#This Row],[Budget Code Description]],Dimentions!$X$6:$AC$132,3,FALSE),"")</f>
        <v/>
      </c>
      <c r="H284" s="64" t="str">
        <f>IFERROR(VLOOKUP(Table1[[#This Row],[Account]],Dimentions!$S$6:$V$233,2,FALSE),"")</f>
        <v/>
      </c>
      <c r="I284" s="62">
        <f>_xlfn.NUMBERVALUE(LEFT(Table1[[#This Row],[Account]],1))</f>
        <v>0</v>
      </c>
      <c r="J284" s="62" t="str">
        <f>IFERROR(VLOOKUP(Table1[[#This Row],[Budget Code Description]],Table6[#All],7,FALSE),"")</f>
        <v/>
      </c>
      <c r="K284" s="143" t="str">
        <f>IFERROR(VLOOKUP(Table1[[#This Row],[Budget Code Description]],Table6[#All],8,FALSE),"")</f>
        <v/>
      </c>
      <c r="L284" s="63"/>
      <c r="M284" s="65" t="str">
        <f>IFERROR(VLOOKUP(Table1[[#This Row],[Staff ID]],Table2[],2,FALSE),"")</f>
        <v/>
      </c>
      <c r="N284" s="211" t="str">
        <f>IFERROR(IF(VLOOKUP(Table1[[#This Row],[Budget Code Description]],Dimentions!$X$6:$AC$97,4,FALSE)="","",VLOOKUP(Table1[[#This Row],[Budget Code Description]],Dimentions!$X$6:$AC$97,4,FALSE)),"")</f>
        <v/>
      </c>
      <c r="O284" s="65" t="str">
        <f>IFERROR(VLOOKUP(Table1[[#This Row],[Vendor ID]],Table549[],2,FALSE),"")</f>
        <v/>
      </c>
      <c r="P284" s="63"/>
      <c r="Q284" s="143" t="str">
        <f>IF(Table1[[#This Row],[Posting Date]]&lt;&gt;"",$D$9,"")</f>
        <v/>
      </c>
      <c r="R284" s="159" t="str">
        <f>IF(Table1[[#This Row],[Posting Date]]&lt;&gt;"",$D$10,"")</f>
        <v/>
      </c>
      <c r="S284" s="66"/>
      <c r="T284" s="63"/>
      <c r="U284" s="67"/>
      <c r="V284" s="67"/>
      <c r="W284" s="67" t="str">
        <f t="shared" si="4"/>
        <v/>
      </c>
      <c r="X284" s="161" t="str">
        <f>IF(E284="","",(IF(Table1[[#This Row],[Cur]]="USD",Table1[[#This Row],[Cur_Amount Debit]],Table1[[#This Row],[Cur_Amount Debit]]/Table1[[#This Row],[Exchange Rate]])))</f>
        <v/>
      </c>
      <c r="Y284" s="161" t="str">
        <f>IF(E284="","",(IF(Table1[[#This Row],[Cur]]="USD",Table1[[#This Row],[Cur_Amount Credit]],Table1[[#This Row],[Cur_Amount Credit]]/ExchangeRate)))</f>
        <v/>
      </c>
      <c r="Z284" s="203" t="str">
        <f>IF(E284="","",(Table1[[#This Row],[Debit USD]]-Table1[[#This Row],[Credit USD]]))</f>
        <v/>
      </c>
      <c r="AA284" s="122"/>
      <c r="AB284" s="1"/>
      <c r="AC284" s="15"/>
      <c r="AD284" s="15" t="str">
        <f>IF(AND(OR(Table1[[#This Row],[Account]]="15030",Table1[[#This Row],[Account]]="15035",Table1[[#This Row],[Account]]="20150"),Table1[[#This Row],[Vendor ID]]=""),1,"")</f>
        <v/>
      </c>
      <c r="AE284" s="15"/>
      <c r="AF284" s="15"/>
      <c r="AG284" s="15"/>
      <c r="AH284" s="46" t="str">
        <f>IF(Table1[[#This Row],[Posting Date]]&lt;&gt;"","GJ-"&amp;CountryID,"")</f>
        <v/>
      </c>
      <c r="AI284" s="59" t="str">
        <f>IF(Table1[[#This Row],[Posting Date]]&lt;&gt;"",Table1[[#This Row],[Posting Date]],"")</f>
        <v/>
      </c>
      <c r="AJ284" s="46"/>
      <c r="AK284" s="46" t="str">
        <f>IF(Table1[[#This Row],[Description]]&lt;&gt;"",Table1[[#This Row],[Description]],"")</f>
        <v/>
      </c>
      <c r="AL284" s="46" t="str">
        <f>IF(Table1[[#This Row],[Posting Date]]&lt;&gt;"",Table1[[#This Row],[Reference Number]],"")</f>
        <v/>
      </c>
      <c r="AM284" s="46" t="str">
        <f>TRIM(Table1[[#This Row],[Line '#]])</f>
        <v/>
      </c>
      <c r="AN284" s="46" t="str">
        <f>TRIM(Table1[[#This Row],[Account]])</f>
        <v/>
      </c>
      <c r="AO284" s="46" t="str">
        <f>IF(Table1[[#This Row],[Posting Date]]&lt;&gt;"",$D$5,"")</f>
        <v/>
      </c>
      <c r="AP284" s="46" t="str">
        <f>TRIM(Table1[[#This Row],[Departments-Prgrams]])</f>
        <v/>
      </c>
      <c r="AQ284" s="46" t="str">
        <f>TRIM(Table1[[#This Row],[Grant]])</f>
        <v/>
      </c>
      <c r="AR284" s="46" t="str">
        <f>TRIM(Table1[[#This Row],[Staff ID]])</f>
        <v/>
      </c>
      <c r="AS284" s="46" t="str">
        <f>IF(TRIM(Table1[[#This Row],[Budget Code]])=0,"",TRIM(Table1[[#This Row],[Budget Code]]))</f>
        <v/>
      </c>
      <c r="AT284" s="46" t="str">
        <f>IF(Table1[[#This Row],[Line Description]]&lt;&gt;"",Table1[[#This Row],[Line Description]],"")</f>
        <v/>
      </c>
      <c r="AU284" s="46" t="str">
        <f>IF(Table1[[#This Row],[Cur_Amount Debit]]&gt;0,ROUND(Table1[[#This Row],[Cur_Amount Debit]],2),"")</f>
        <v/>
      </c>
      <c r="AV284" s="46" t="str">
        <f>IF(Table1[[#This Row],[Cur_Amount Credit]]&gt;0,ROUND(Table1[[#This Row],[Cur_Amount Credit]],2),"")</f>
        <v/>
      </c>
      <c r="AW284" s="46" t="str">
        <f>LEFT(Table1[[#This Row],[Cur]],3)</f>
        <v/>
      </c>
      <c r="AX284" s="59"/>
      <c r="AY284" s="46"/>
      <c r="AZ284" s="46" t="str">
        <f>IF(Table1[[#This Row],[Cur]]&lt;&gt;"",IF(Table1[[#This Row],[Cur]]="USD","",ExchangeRate),"")</f>
        <v/>
      </c>
      <c r="BA284" s="46" t="str">
        <f>IF(Table1[[#This Row],[Grant]]&lt;&gt;"",VLOOKUP(Table1[[#This Row],[Grant]],Grants!B:D,3),"")</f>
        <v/>
      </c>
      <c r="BB284" s="46" t="str">
        <f>TRIM(Table1[[#This Row],[Vendor ID]])</f>
        <v/>
      </c>
      <c r="BC284">
        <f>IF(Table1[[#This Row],[Reference Number]]=Q283,BC283,BC283+1)</f>
        <v>2</v>
      </c>
    </row>
    <row r="285" spans="1:55" ht="11.25" hidden="1" customHeight="1">
      <c r="A285" s="1"/>
      <c r="B285" s="88" t="str">
        <f>IF(Table1[[#This Row],[Posting Date]]&lt;&gt;"",IF(Table1[[#This Row],[Reference Number]]=Q284,B284+1,1),"")</f>
        <v/>
      </c>
      <c r="C285" s="61"/>
      <c r="D285" s="61"/>
      <c r="E285" s="218"/>
      <c r="F285" s="143" t="str">
        <f>IFERROR(IF(VLOOKUP(Table1[[#This Row],[Budget Code Description]],Dimentions!$X$6:$AC$132,2,FALSE)="","",VLOOKUP(Table1[[#This Row],[Budget Code Description]],Dimentions!$X$6:$AC$132,2,FALSE)),"")</f>
        <v/>
      </c>
      <c r="G285" s="143" t="str">
        <f>IFERROR(VLOOKUP(Table1[[#This Row],[Budget Code Description]],Dimentions!$X$6:$AC$132,3,FALSE),"")</f>
        <v/>
      </c>
      <c r="H285" s="64" t="str">
        <f>IFERROR(VLOOKUP(Table1[[#This Row],[Account]],Dimentions!$S$6:$V$233,2,FALSE),"")</f>
        <v/>
      </c>
      <c r="I285" s="62">
        <f>_xlfn.NUMBERVALUE(LEFT(Table1[[#This Row],[Account]],1))</f>
        <v>0</v>
      </c>
      <c r="J285" s="62" t="str">
        <f>IFERROR(VLOOKUP(Table1[[#This Row],[Budget Code Description]],Table6[#All],7,FALSE),"")</f>
        <v/>
      </c>
      <c r="K285" s="143" t="str">
        <f>IFERROR(VLOOKUP(Table1[[#This Row],[Budget Code Description]],Table6[#All],8,FALSE),"")</f>
        <v/>
      </c>
      <c r="L285" s="63"/>
      <c r="M285" s="65" t="str">
        <f>IFERROR(VLOOKUP(Table1[[#This Row],[Staff ID]],Table2[],2,FALSE),"")</f>
        <v/>
      </c>
      <c r="N285" s="211" t="str">
        <f>IFERROR(IF(VLOOKUP(Table1[[#This Row],[Budget Code Description]],Dimentions!$X$6:$AC$97,4,FALSE)="","",VLOOKUP(Table1[[#This Row],[Budget Code Description]],Dimentions!$X$6:$AC$97,4,FALSE)),"")</f>
        <v/>
      </c>
      <c r="O285" s="65" t="str">
        <f>IFERROR(VLOOKUP(Table1[[#This Row],[Vendor ID]],Table549[],2,FALSE),"")</f>
        <v/>
      </c>
      <c r="P285" s="63"/>
      <c r="Q285" s="143" t="str">
        <f>IF(Table1[[#This Row],[Posting Date]]&lt;&gt;"",$D$9,"")</f>
        <v/>
      </c>
      <c r="R285" s="159" t="str">
        <f>IF(Table1[[#This Row],[Posting Date]]&lt;&gt;"",$D$10,"")</f>
        <v/>
      </c>
      <c r="S285" s="66"/>
      <c r="T285" s="63"/>
      <c r="U285" s="67"/>
      <c r="V285" s="67"/>
      <c r="W285" s="67" t="str">
        <f t="shared" si="4"/>
        <v/>
      </c>
      <c r="X285" s="161" t="str">
        <f>IF(E285="","",(IF(Table1[[#This Row],[Cur]]="USD",Table1[[#This Row],[Cur_Amount Debit]],Table1[[#This Row],[Cur_Amount Debit]]/Table1[[#This Row],[Exchange Rate]])))</f>
        <v/>
      </c>
      <c r="Y285" s="161" t="str">
        <f>IF(E285="","",(IF(Table1[[#This Row],[Cur]]="USD",Table1[[#This Row],[Cur_Amount Credit]],Table1[[#This Row],[Cur_Amount Credit]]/ExchangeRate)))</f>
        <v/>
      </c>
      <c r="Z285" s="203" t="str">
        <f>IF(E285="","",(Table1[[#This Row],[Debit USD]]-Table1[[#This Row],[Credit USD]]))</f>
        <v/>
      </c>
      <c r="AA285" s="122"/>
      <c r="AB285" s="1"/>
      <c r="AC285" s="15"/>
      <c r="AD285" s="15" t="str">
        <f>IF(AND(OR(Table1[[#This Row],[Account]]="15030",Table1[[#This Row],[Account]]="15035",Table1[[#This Row],[Account]]="20150"),Table1[[#This Row],[Vendor ID]]=""),1,"")</f>
        <v/>
      </c>
      <c r="AE285" s="15"/>
      <c r="AF285" s="15"/>
      <c r="AG285" s="15"/>
      <c r="AH285" s="46" t="str">
        <f>IF(Table1[[#This Row],[Posting Date]]&lt;&gt;"","GJ-"&amp;CountryID,"")</f>
        <v/>
      </c>
      <c r="AI285" s="59" t="str">
        <f>IF(Table1[[#This Row],[Posting Date]]&lt;&gt;"",Table1[[#This Row],[Posting Date]],"")</f>
        <v/>
      </c>
      <c r="AJ285" s="46"/>
      <c r="AK285" s="46" t="str">
        <f>IF(Table1[[#This Row],[Description]]&lt;&gt;"",Table1[[#This Row],[Description]],"")</f>
        <v/>
      </c>
      <c r="AL285" s="46" t="str">
        <f>IF(Table1[[#This Row],[Posting Date]]&lt;&gt;"",Table1[[#This Row],[Reference Number]],"")</f>
        <v/>
      </c>
      <c r="AM285" s="46" t="str">
        <f>TRIM(Table1[[#This Row],[Line '#]])</f>
        <v/>
      </c>
      <c r="AN285" s="46" t="str">
        <f>TRIM(Table1[[#This Row],[Account]])</f>
        <v/>
      </c>
      <c r="AO285" s="46" t="str">
        <f>IF(Table1[[#This Row],[Posting Date]]&lt;&gt;"",$D$5,"")</f>
        <v/>
      </c>
      <c r="AP285" s="46" t="str">
        <f>TRIM(Table1[[#This Row],[Departments-Prgrams]])</f>
        <v/>
      </c>
      <c r="AQ285" s="46" t="str">
        <f>TRIM(Table1[[#This Row],[Grant]])</f>
        <v/>
      </c>
      <c r="AR285" s="46" t="str">
        <f>TRIM(Table1[[#This Row],[Staff ID]])</f>
        <v/>
      </c>
      <c r="AS285" s="46" t="str">
        <f>IF(TRIM(Table1[[#This Row],[Budget Code]])=0,"",TRIM(Table1[[#This Row],[Budget Code]]))</f>
        <v/>
      </c>
      <c r="AT285" s="46" t="str">
        <f>IF(Table1[[#This Row],[Line Description]]&lt;&gt;"",Table1[[#This Row],[Line Description]],"")</f>
        <v/>
      </c>
      <c r="AU285" s="46" t="str">
        <f>IF(Table1[[#This Row],[Cur_Amount Debit]]&gt;0,ROUND(Table1[[#This Row],[Cur_Amount Debit]],2),"")</f>
        <v/>
      </c>
      <c r="AV285" s="46" t="str">
        <f>IF(Table1[[#This Row],[Cur_Amount Credit]]&gt;0,ROUND(Table1[[#This Row],[Cur_Amount Credit]],2),"")</f>
        <v/>
      </c>
      <c r="AW285" s="46" t="str">
        <f>LEFT(Table1[[#This Row],[Cur]],3)</f>
        <v/>
      </c>
      <c r="AX285" s="59"/>
      <c r="AY285" s="46"/>
      <c r="AZ285" s="46" t="str">
        <f>IF(Table1[[#This Row],[Cur]]&lt;&gt;"",IF(Table1[[#This Row],[Cur]]="USD","",ExchangeRate),"")</f>
        <v/>
      </c>
      <c r="BA285" s="46" t="str">
        <f>IF(Table1[[#This Row],[Grant]]&lt;&gt;"",VLOOKUP(Table1[[#This Row],[Grant]],Grants!B:D,3),"")</f>
        <v/>
      </c>
      <c r="BB285" s="46" t="str">
        <f>TRIM(Table1[[#This Row],[Vendor ID]])</f>
        <v/>
      </c>
      <c r="BC285">
        <f>IF(Table1[[#This Row],[Reference Number]]=Q284,BC284,BC284+1)</f>
        <v>2</v>
      </c>
    </row>
    <row r="286" spans="1:55" ht="11.25" hidden="1" customHeight="1">
      <c r="A286" s="1"/>
      <c r="B286" s="88" t="str">
        <f>IF(Table1[[#This Row],[Posting Date]]&lt;&gt;"",IF(Table1[[#This Row],[Reference Number]]=Q285,B285+1,1),"")</f>
        <v/>
      </c>
      <c r="C286" s="61"/>
      <c r="D286" s="61"/>
      <c r="E286" s="218"/>
      <c r="F286" s="143" t="str">
        <f>IFERROR(IF(VLOOKUP(Table1[[#This Row],[Budget Code Description]],Dimentions!$X$6:$AC$132,2,FALSE)="","",VLOOKUP(Table1[[#This Row],[Budget Code Description]],Dimentions!$X$6:$AC$132,2,FALSE)),"")</f>
        <v/>
      </c>
      <c r="G286" s="143" t="str">
        <f>IFERROR(VLOOKUP(Table1[[#This Row],[Budget Code Description]],Dimentions!$X$6:$AC$132,3,FALSE),"")</f>
        <v/>
      </c>
      <c r="H286" s="64" t="str">
        <f>IFERROR(VLOOKUP(Table1[[#This Row],[Account]],Dimentions!$S$6:$V$233,2,FALSE),"")</f>
        <v/>
      </c>
      <c r="I286" s="62">
        <f>_xlfn.NUMBERVALUE(LEFT(Table1[[#This Row],[Account]],1))</f>
        <v>0</v>
      </c>
      <c r="J286" s="62" t="str">
        <f>IFERROR(VLOOKUP(Table1[[#This Row],[Budget Code Description]],Table6[#All],7,FALSE),"")</f>
        <v/>
      </c>
      <c r="K286" s="143" t="str">
        <f>IFERROR(VLOOKUP(Table1[[#This Row],[Budget Code Description]],Table6[#All],8,FALSE),"")</f>
        <v/>
      </c>
      <c r="L286" s="63"/>
      <c r="M286" s="65" t="str">
        <f>IFERROR(VLOOKUP(Table1[[#This Row],[Staff ID]],Table2[],2,FALSE),"")</f>
        <v/>
      </c>
      <c r="N286" s="211" t="str">
        <f>IFERROR(IF(VLOOKUP(Table1[[#This Row],[Budget Code Description]],Dimentions!$X$6:$AC$97,4,FALSE)="","",VLOOKUP(Table1[[#This Row],[Budget Code Description]],Dimentions!$X$6:$AC$97,4,FALSE)),"")</f>
        <v/>
      </c>
      <c r="O286" s="65" t="str">
        <f>IFERROR(VLOOKUP(Table1[[#This Row],[Vendor ID]],Table549[],2,FALSE),"")</f>
        <v/>
      </c>
      <c r="P286" s="63"/>
      <c r="Q286" s="143" t="str">
        <f>IF(Table1[[#This Row],[Posting Date]]&lt;&gt;"",$D$9,"")</f>
        <v/>
      </c>
      <c r="R286" s="159" t="str">
        <f>IF(Table1[[#This Row],[Posting Date]]&lt;&gt;"",$D$10,"")</f>
        <v/>
      </c>
      <c r="S286" s="66"/>
      <c r="T286" s="63"/>
      <c r="U286" s="67"/>
      <c r="V286" s="67"/>
      <c r="W286" s="67" t="str">
        <f t="shared" si="4"/>
        <v/>
      </c>
      <c r="X286" s="161" t="str">
        <f>IF(E286="","",(IF(Table1[[#This Row],[Cur]]="USD",Table1[[#This Row],[Cur_Amount Debit]],Table1[[#This Row],[Cur_Amount Debit]]/Table1[[#This Row],[Exchange Rate]])))</f>
        <v/>
      </c>
      <c r="Y286" s="161" t="str">
        <f>IF(E286="","",(IF(Table1[[#This Row],[Cur]]="USD",Table1[[#This Row],[Cur_Amount Credit]],Table1[[#This Row],[Cur_Amount Credit]]/ExchangeRate)))</f>
        <v/>
      </c>
      <c r="Z286" s="203" t="str">
        <f>IF(E286="","",(Table1[[#This Row],[Debit USD]]-Table1[[#This Row],[Credit USD]]))</f>
        <v/>
      </c>
      <c r="AA286" s="122"/>
      <c r="AB286" s="1"/>
      <c r="AC286" s="15"/>
      <c r="AD286" s="15" t="str">
        <f>IF(AND(OR(Table1[[#This Row],[Account]]="15030",Table1[[#This Row],[Account]]="15035",Table1[[#This Row],[Account]]="20150"),Table1[[#This Row],[Vendor ID]]=""),1,"")</f>
        <v/>
      </c>
      <c r="AE286" s="15"/>
      <c r="AF286" s="15"/>
      <c r="AG286" s="15"/>
      <c r="AH286" s="46" t="str">
        <f>IF(Table1[[#This Row],[Posting Date]]&lt;&gt;"","GJ-"&amp;CountryID,"")</f>
        <v/>
      </c>
      <c r="AI286" s="59" t="str">
        <f>IF(Table1[[#This Row],[Posting Date]]&lt;&gt;"",Table1[[#This Row],[Posting Date]],"")</f>
        <v/>
      </c>
      <c r="AJ286" s="46"/>
      <c r="AK286" s="46" t="str">
        <f>IF(Table1[[#This Row],[Description]]&lt;&gt;"",Table1[[#This Row],[Description]],"")</f>
        <v/>
      </c>
      <c r="AL286" s="46" t="str">
        <f>IF(Table1[[#This Row],[Posting Date]]&lt;&gt;"",Table1[[#This Row],[Reference Number]],"")</f>
        <v/>
      </c>
      <c r="AM286" s="46" t="str">
        <f>TRIM(Table1[[#This Row],[Line '#]])</f>
        <v/>
      </c>
      <c r="AN286" s="46" t="str">
        <f>TRIM(Table1[[#This Row],[Account]])</f>
        <v/>
      </c>
      <c r="AO286" s="46" t="str">
        <f>IF(Table1[[#This Row],[Posting Date]]&lt;&gt;"",$D$5,"")</f>
        <v/>
      </c>
      <c r="AP286" s="46" t="str">
        <f>TRIM(Table1[[#This Row],[Departments-Prgrams]])</f>
        <v/>
      </c>
      <c r="AQ286" s="46" t="str">
        <f>TRIM(Table1[[#This Row],[Grant]])</f>
        <v/>
      </c>
      <c r="AR286" s="46" t="str">
        <f>TRIM(Table1[[#This Row],[Staff ID]])</f>
        <v/>
      </c>
      <c r="AS286" s="46" t="str">
        <f>IF(TRIM(Table1[[#This Row],[Budget Code]])=0,"",TRIM(Table1[[#This Row],[Budget Code]]))</f>
        <v/>
      </c>
      <c r="AT286" s="46" t="str">
        <f>IF(Table1[[#This Row],[Line Description]]&lt;&gt;"",Table1[[#This Row],[Line Description]],"")</f>
        <v/>
      </c>
      <c r="AU286" s="46" t="str">
        <f>IF(Table1[[#This Row],[Cur_Amount Debit]]&gt;0,ROUND(Table1[[#This Row],[Cur_Amount Debit]],2),"")</f>
        <v/>
      </c>
      <c r="AV286" s="46" t="str">
        <f>IF(Table1[[#This Row],[Cur_Amount Credit]]&gt;0,ROUND(Table1[[#This Row],[Cur_Amount Credit]],2),"")</f>
        <v/>
      </c>
      <c r="AW286" s="46" t="str">
        <f>LEFT(Table1[[#This Row],[Cur]],3)</f>
        <v/>
      </c>
      <c r="AX286" s="59"/>
      <c r="AY286" s="46"/>
      <c r="AZ286" s="46" t="str">
        <f>IF(Table1[[#This Row],[Cur]]&lt;&gt;"",IF(Table1[[#This Row],[Cur]]="USD","",ExchangeRate),"")</f>
        <v/>
      </c>
      <c r="BA286" s="46" t="str">
        <f>IF(Table1[[#This Row],[Grant]]&lt;&gt;"",VLOOKUP(Table1[[#This Row],[Grant]],Grants!B:D,3),"")</f>
        <v/>
      </c>
      <c r="BB286" s="46" t="str">
        <f>TRIM(Table1[[#This Row],[Vendor ID]])</f>
        <v/>
      </c>
      <c r="BC286">
        <f>IF(Table1[[#This Row],[Reference Number]]=Q285,BC285,BC285+1)</f>
        <v>2</v>
      </c>
    </row>
    <row r="287" spans="1:55" ht="11.25" hidden="1" customHeight="1">
      <c r="A287" s="1"/>
      <c r="B287" s="88" t="str">
        <f>IF(Table1[[#This Row],[Posting Date]]&lt;&gt;"",IF(Table1[[#This Row],[Reference Number]]=Q286,B286+1,1),"")</f>
        <v/>
      </c>
      <c r="C287" s="61"/>
      <c r="D287" s="61"/>
      <c r="E287" s="218"/>
      <c r="F287" s="143" t="str">
        <f>IFERROR(IF(VLOOKUP(Table1[[#This Row],[Budget Code Description]],Dimentions!$X$6:$AC$132,2,FALSE)="","",VLOOKUP(Table1[[#This Row],[Budget Code Description]],Dimentions!$X$6:$AC$132,2,FALSE)),"")</f>
        <v/>
      </c>
      <c r="G287" s="143" t="str">
        <f>IFERROR(VLOOKUP(Table1[[#This Row],[Budget Code Description]],Dimentions!$X$6:$AC$132,3,FALSE),"")</f>
        <v/>
      </c>
      <c r="H287" s="64" t="str">
        <f>IFERROR(VLOOKUP(Table1[[#This Row],[Account]],Dimentions!$S$6:$V$233,2,FALSE),"")</f>
        <v/>
      </c>
      <c r="I287" s="62">
        <f>_xlfn.NUMBERVALUE(LEFT(Table1[[#This Row],[Account]],1))</f>
        <v>0</v>
      </c>
      <c r="J287" s="62" t="str">
        <f>IFERROR(VLOOKUP(Table1[[#This Row],[Budget Code Description]],Table6[#All],7,FALSE),"")</f>
        <v/>
      </c>
      <c r="K287" s="143" t="str">
        <f>IFERROR(VLOOKUP(Table1[[#This Row],[Budget Code Description]],Table6[#All],8,FALSE),"")</f>
        <v/>
      </c>
      <c r="L287" s="63"/>
      <c r="M287" s="65" t="str">
        <f>IFERROR(VLOOKUP(Table1[[#This Row],[Staff ID]],Table2[],2,FALSE),"")</f>
        <v/>
      </c>
      <c r="N287" s="211" t="str">
        <f>IFERROR(IF(VLOOKUP(Table1[[#This Row],[Budget Code Description]],Dimentions!$X$6:$AC$97,4,FALSE)="","",VLOOKUP(Table1[[#This Row],[Budget Code Description]],Dimentions!$X$6:$AC$97,4,FALSE)),"")</f>
        <v/>
      </c>
      <c r="O287" s="65" t="str">
        <f>IFERROR(VLOOKUP(Table1[[#This Row],[Vendor ID]],Table549[],2,FALSE),"")</f>
        <v/>
      </c>
      <c r="P287" s="63"/>
      <c r="Q287" s="143" t="str">
        <f>IF(Table1[[#This Row],[Posting Date]]&lt;&gt;"",$D$9,"")</f>
        <v/>
      </c>
      <c r="R287" s="159" t="str">
        <f>IF(Table1[[#This Row],[Posting Date]]&lt;&gt;"",$D$10,"")</f>
        <v/>
      </c>
      <c r="S287" s="66"/>
      <c r="T287" s="63"/>
      <c r="U287" s="67"/>
      <c r="V287" s="67"/>
      <c r="W287" s="67" t="str">
        <f t="shared" si="4"/>
        <v/>
      </c>
      <c r="X287" s="161" t="str">
        <f>IF(E287="","",(IF(Table1[[#This Row],[Cur]]="USD",Table1[[#This Row],[Cur_Amount Debit]],Table1[[#This Row],[Cur_Amount Debit]]/Table1[[#This Row],[Exchange Rate]])))</f>
        <v/>
      </c>
      <c r="Y287" s="161" t="str">
        <f>IF(E287="","",(IF(Table1[[#This Row],[Cur]]="USD",Table1[[#This Row],[Cur_Amount Credit]],Table1[[#This Row],[Cur_Amount Credit]]/ExchangeRate)))</f>
        <v/>
      </c>
      <c r="Z287" s="203" t="str">
        <f>IF(E287="","",(Table1[[#This Row],[Debit USD]]-Table1[[#This Row],[Credit USD]]))</f>
        <v/>
      </c>
      <c r="AA287" s="122"/>
      <c r="AB287" s="1"/>
      <c r="AC287" s="15"/>
      <c r="AD287" s="15" t="str">
        <f>IF(AND(OR(Table1[[#This Row],[Account]]="15030",Table1[[#This Row],[Account]]="15035",Table1[[#This Row],[Account]]="20150"),Table1[[#This Row],[Vendor ID]]=""),1,"")</f>
        <v/>
      </c>
      <c r="AE287" s="15"/>
      <c r="AF287" s="15"/>
      <c r="AG287" s="15"/>
      <c r="AH287" s="46" t="str">
        <f>IF(Table1[[#This Row],[Posting Date]]&lt;&gt;"","GJ-"&amp;CountryID,"")</f>
        <v/>
      </c>
      <c r="AI287" s="59" t="str">
        <f>IF(Table1[[#This Row],[Posting Date]]&lt;&gt;"",Table1[[#This Row],[Posting Date]],"")</f>
        <v/>
      </c>
      <c r="AJ287" s="46"/>
      <c r="AK287" s="46" t="str">
        <f>IF(Table1[[#This Row],[Description]]&lt;&gt;"",Table1[[#This Row],[Description]],"")</f>
        <v/>
      </c>
      <c r="AL287" s="46" t="str">
        <f>IF(Table1[[#This Row],[Posting Date]]&lt;&gt;"",Table1[[#This Row],[Reference Number]],"")</f>
        <v/>
      </c>
      <c r="AM287" s="46" t="str">
        <f>TRIM(Table1[[#This Row],[Line '#]])</f>
        <v/>
      </c>
      <c r="AN287" s="46" t="str">
        <f>TRIM(Table1[[#This Row],[Account]])</f>
        <v/>
      </c>
      <c r="AO287" s="46" t="str">
        <f>IF(Table1[[#This Row],[Posting Date]]&lt;&gt;"",$D$5,"")</f>
        <v/>
      </c>
      <c r="AP287" s="46" t="str">
        <f>TRIM(Table1[[#This Row],[Departments-Prgrams]])</f>
        <v/>
      </c>
      <c r="AQ287" s="46" t="str">
        <f>TRIM(Table1[[#This Row],[Grant]])</f>
        <v/>
      </c>
      <c r="AR287" s="46" t="str">
        <f>TRIM(Table1[[#This Row],[Staff ID]])</f>
        <v/>
      </c>
      <c r="AS287" s="46" t="str">
        <f>IF(TRIM(Table1[[#This Row],[Budget Code]])=0,"",TRIM(Table1[[#This Row],[Budget Code]]))</f>
        <v/>
      </c>
      <c r="AT287" s="46" t="str">
        <f>IF(Table1[[#This Row],[Line Description]]&lt;&gt;"",Table1[[#This Row],[Line Description]],"")</f>
        <v/>
      </c>
      <c r="AU287" s="46" t="str">
        <f>IF(Table1[[#This Row],[Cur_Amount Debit]]&gt;0,ROUND(Table1[[#This Row],[Cur_Amount Debit]],2),"")</f>
        <v/>
      </c>
      <c r="AV287" s="46" t="str">
        <f>IF(Table1[[#This Row],[Cur_Amount Credit]]&gt;0,ROUND(Table1[[#This Row],[Cur_Amount Credit]],2),"")</f>
        <v/>
      </c>
      <c r="AW287" s="46" t="str">
        <f>LEFT(Table1[[#This Row],[Cur]],3)</f>
        <v/>
      </c>
      <c r="AX287" s="59"/>
      <c r="AY287" s="46"/>
      <c r="AZ287" s="46" t="str">
        <f>IF(Table1[[#This Row],[Cur]]&lt;&gt;"",IF(Table1[[#This Row],[Cur]]="USD","",ExchangeRate),"")</f>
        <v/>
      </c>
      <c r="BA287" s="46" t="str">
        <f>IF(Table1[[#This Row],[Grant]]&lt;&gt;"",VLOOKUP(Table1[[#This Row],[Grant]],Grants!B:D,3),"")</f>
        <v/>
      </c>
      <c r="BB287" s="46" t="str">
        <f>TRIM(Table1[[#This Row],[Vendor ID]])</f>
        <v/>
      </c>
      <c r="BC287">
        <f>IF(Table1[[#This Row],[Reference Number]]=Q286,BC286,BC286+1)</f>
        <v>2</v>
      </c>
    </row>
    <row r="288" spans="1:55" ht="11.25" hidden="1" customHeight="1">
      <c r="A288" s="1"/>
      <c r="B288" s="88" t="str">
        <f>IF(Table1[[#This Row],[Posting Date]]&lt;&gt;"",IF(Table1[[#This Row],[Reference Number]]=Q287,B287+1,1),"")</f>
        <v/>
      </c>
      <c r="C288" s="61"/>
      <c r="D288" s="61"/>
      <c r="E288" s="218"/>
      <c r="F288" s="143" t="str">
        <f>IFERROR(IF(VLOOKUP(Table1[[#This Row],[Budget Code Description]],Dimentions!$X$6:$AC$132,2,FALSE)="","",VLOOKUP(Table1[[#This Row],[Budget Code Description]],Dimentions!$X$6:$AC$132,2,FALSE)),"")</f>
        <v/>
      </c>
      <c r="G288" s="143" t="str">
        <f>IFERROR(VLOOKUP(Table1[[#This Row],[Budget Code Description]],Dimentions!$X$6:$AC$132,3,FALSE),"")</f>
        <v/>
      </c>
      <c r="H288" s="64" t="str">
        <f>IFERROR(VLOOKUP(Table1[[#This Row],[Account]],Dimentions!$S$6:$V$233,2,FALSE),"")</f>
        <v/>
      </c>
      <c r="I288" s="62">
        <f>_xlfn.NUMBERVALUE(LEFT(Table1[[#This Row],[Account]],1))</f>
        <v>0</v>
      </c>
      <c r="J288" s="62" t="str">
        <f>IFERROR(VLOOKUP(Table1[[#This Row],[Budget Code Description]],Table6[#All],7,FALSE),"")</f>
        <v/>
      </c>
      <c r="K288" s="143" t="str">
        <f>IFERROR(VLOOKUP(Table1[[#This Row],[Budget Code Description]],Table6[#All],8,FALSE),"")</f>
        <v/>
      </c>
      <c r="L288" s="63"/>
      <c r="M288" s="65" t="str">
        <f>IFERROR(VLOOKUP(Table1[[#This Row],[Staff ID]],Table2[],2,FALSE),"")</f>
        <v/>
      </c>
      <c r="N288" s="211" t="str">
        <f>IFERROR(IF(VLOOKUP(Table1[[#This Row],[Budget Code Description]],Dimentions!$X$6:$AC$97,4,FALSE)="","",VLOOKUP(Table1[[#This Row],[Budget Code Description]],Dimentions!$X$6:$AC$97,4,FALSE)),"")</f>
        <v/>
      </c>
      <c r="O288" s="65" t="str">
        <f>IFERROR(VLOOKUP(Table1[[#This Row],[Vendor ID]],Table549[],2,FALSE),"")</f>
        <v/>
      </c>
      <c r="P288" s="63"/>
      <c r="Q288" s="143" t="str">
        <f>IF(Table1[[#This Row],[Posting Date]]&lt;&gt;"",$D$9,"")</f>
        <v/>
      </c>
      <c r="R288" s="159" t="str">
        <f>IF(Table1[[#This Row],[Posting Date]]&lt;&gt;"",$D$10,"")</f>
        <v/>
      </c>
      <c r="S288" s="66"/>
      <c r="T288" s="63"/>
      <c r="U288" s="67"/>
      <c r="V288" s="67"/>
      <c r="W288" s="67" t="str">
        <f t="shared" si="4"/>
        <v/>
      </c>
      <c r="X288" s="161" t="str">
        <f>IF(E288="","",(IF(Table1[[#This Row],[Cur]]="USD",Table1[[#This Row],[Cur_Amount Debit]],Table1[[#This Row],[Cur_Amount Debit]]/Table1[[#This Row],[Exchange Rate]])))</f>
        <v/>
      </c>
      <c r="Y288" s="161" t="str">
        <f>IF(E288="","",(IF(Table1[[#This Row],[Cur]]="USD",Table1[[#This Row],[Cur_Amount Credit]],Table1[[#This Row],[Cur_Amount Credit]]/ExchangeRate)))</f>
        <v/>
      </c>
      <c r="Z288" s="203" t="str">
        <f>IF(E288="","",(Table1[[#This Row],[Debit USD]]-Table1[[#This Row],[Credit USD]]))</f>
        <v/>
      </c>
      <c r="AA288" s="122"/>
      <c r="AB288" s="1"/>
      <c r="AC288" s="15"/>
      <c r="AD288" s="15" t="str">
        <f>IF(AND(OR(Table1[[#This Row],[Account]]="15030",Table1[[#This Row],[Account]]="15035",Table1[[#This Row],[Account]]="20150"),Table1[[#This Row],[Vendor ID]]=""),1,"")</f>
        <v/>
      </c>
      <c r="AE288" s="15"/>
      <c r="AF288" s="15"/>
      <c r="AG288" s="15"/>
      <c r="AH288" s="46" t="str">
        <f>IF(Table1[[#This Row],[Posting Date]]&lt;&gt;"","GJ-"&amp;CountryID,"")</f>
        <v/>
      </c>
      <c r="AI288" s="59" t="str">
        <f>IF(Table1[[#This Row],[Posting Date]]&lt;&gt;"",Table1[[#This Row],[Posting Date]],"")</f>
        <v/>
      </c>
      <c r="AJ288" s="46"/>
      <c r="AK288" s="46" t="str">
        <f>IF(Table1[[#This Row],[Description]]&lt;&gt;"",Table1[[#This Row],[Description]],"")</f>
        <v/>
      </c>
      <c r="AL288" s="46" t="str">
        <f>IF(Table1[[#This Row],[Posting Date]]&lt;&gt;"",Table1[[#This Row],[Reference Number]],"")</f>
        <v/>
      </c>
      <c r="AM288" s="46" t="str">
        <f>TRIM(Table1[[#This Row],[Line '#]])</f>
        <v/>
      </c>
      <c r="AN288" s="46" t="str">
        <f>TRIM(Table1[[#This Row],[Account]])</f>
        <v/>
      </c>
      <c r="AO288" s="46" t="str">
        <f>IF(Table1[[#This Row],[Posting Date]]&lt;&gt;"",$D$5,"")</f>
        <v/>
      </c>
      <c r="AP288" s="46" t="str">
        <f>TRIM(Table1[[#This Row],[Departments-Prgrams]])</f>
        <v/>
      </c>
      <c r="AQ288" s="46" t="str">
        <f>TRIM(Table1[[#This Row],[Grant]])</f>
        <v/>
      </c>
      <c r="AR288" s="46" t="str">
        <f>TRIM(Table1[[#This Row],[Staff ID]])</f>
        <v/>
      </c>
      <c r="AS288" s="46" t="str">
        <f>IF(TRIM(Table1[[#This Row],[Budget Code]])=0,"",TRIM(Table1[[#This Row],[Budget Code]]))</f>
        <v/>
      </c>
      <c r="AT288" s="46" t="str">
        <f>IF(Table1[[#This Row],[Line Description]]&lt;&gt;"",Table1[[#This Row],[Line Description]],"")</f>
        <v/>
      </c>
      <c r="AU288" s="46" t="str">
        <f>IF(Table1[[#This Row],[Cur_Amount Debit]]&gt;0,ROUND(Table1[[#This Row],[Cur_Amount Debit]],2),"")</f>
        <v/>
      </c>
      <c r="AV288" s="46" t="str">
        <f>IF(Table1[[#This Row],[Cur_Amount Credit]]&gt;0,ROUND(Table1[[#This Row],[Cur_Amount Credit]],2),"")</f>
        <v/>
      </c>
      <c r="AW288" s="46" t="str">
        <f>LEFT(Table1[[#This Row],[Cur]],3)</f>
        <v/>
      </c>
      <c r="AX288" s="59"/>
      <c r="AY288" s="46"/>
      <c r="AZ288" s="46" t="str">
        <f>IF(Table1[[#This Row],[Cur]]&lt;&gt;"",IF(Table1[[#This Row],[Cur]]="USD","",ExchangeRate),"")</f>
        <v/>
      </c>
      <c r="BA288" s="46" t="str">
        <f>IF(Table1[[#This Row],[Grant]]&lt;&gt;"",VLOOKUP(Table1[[#This Row],[Grant]],Grants!B:D,3),"")</f>
        <v/>
      </c>
      <c r="BB288" s="46" t="str">
        <f>TRIM(Table1[[#This Row],[Vendor ID]])</f>
        <v/>
      </c>
      <c r="BC288">
        <f>IF(Table1[[#This Row],[Reference Number]]=Q287,BC287,BC287+1)</f>
        <v>2</v>
      </c>
    </row>
    <row r="289" spans="1:55" ht="11.25" hidden="1" customHeight="1">
      <c r="A289" s="1"/>
      <c r="B289" s="88" t="str">
        <f>IF(Table1[[#This Row],[Posting Date]]&lt;&gt;"",IF(Table1[[#This Row],[Reference Number]]=Q288,B288+1,1),"")</f>
        <v/>
      </c>
      <c r="C289" s="61"/>
      <c r="D289" s="61"/>
      <c r="E289" s="218"/>
      <c r="F289" s="143" t="str">
        <f>IFERROR(IF(VLOOKUP(Table1[[#This Row],[Budget Code Description]],Dimentions!$X$6:$AC$132,2,FALSE)="","",VLOOKUP(Table1[[#This Row],[Budget Code Description]],Dimentions!$X$6:$AC$132,2,FALSE)),"")</f>
        <v/>
      </c>
      <c r="G289" s="143" t="str">
        <f>IFERROR(VLOOKUP(Table1[[#This Row],[Budget Code Description]],Dimentions!$X$6:$AC$132,3,FALSE),"")</f>
        <v/>
      </c>
      <c r="H289" s="64" t="str">
        <f>IFERROR(VLOOKUP(Table1[[#This Row],[Account]],Dimentions!$S$6:$V$233,2,FALSE),"")</f>
        <v/>
      </c>
      <c r="I289" s="62">
        <f>_xlfn.NUMBERVALUE(LEFT(Table1[[#This Row],[Account]],1))</f>
        <v>0</v>
      </c>
      <c r="J289" s="62" t="str">
        <f>IFERROR(VLOOKUP(Table1[[#This Row],[Budget Code Description]],Table6[#All],7,FALSE),"")</f>
        <v/>
      </c>
      <c r="K289" s="143" t="str">
        <f>IFERROR(VLOOKUP(Table1[[#This Row],[Budget Code Description]],Table6[#All],8,FALSE),"")</f>
        <v/>
      </c>
      <c r="L289" s="63"/>
      <c r="M289" s="65" t="str">
        <f>IFERROR(VLOOKUP(Table1[[#This Row],[Staff ID]],Table2[],2,FALSE),"")</f>
        <v/>
      </c>
      <c r="N289" s="211" t="str">
        <f>IFERROR(IF(VLOOKUP(Table1[[#This Row],[Budget Code Description]],Dimentions!$X$6:$AC$97,4,FALSE)="","",VLOOKUP(Table1[[#This Row],[Budget Code Description]],Dimentions!$X$6:$AC$97,4,FALSE)),"")</f>
        <v/>
      </c>
      <c r="O289" s="65" t="str">
        <f>IFERROR(VLOOKUP(Table1[[#This Row],[Vendor ID]],Table549[],2,FALSE),"")</f>
        <v/>
      </c>
      <c r="P289" s="63"/>
      <c r="Q289" s="143" t="str">
        <f>IF(Table1[[#This Row],[Posting Date]]&lt;&gt;"",$D$9,"")</f>
        <v/>
      </c>
      <c r="R289" s="159" t="str">
        <f>IF(Table1[[#This Row],[Posting Date]]&lt;&gt;"",$D$10,"")</f>
        <v/>
      </c>
      <c r="S289" s="66"/>
      <c r="T289" s="63"/>
      <c r="U289" s="67"/>
      <c r="V289" s="67"/>
      <c r="W289" s="67" t="str">
        <f t="shared" si="4"/>
        <v/>
      </c>
      <c r="X289" s="161" t="str">
        <f>IF(E289="","",(IF(Table1[[#This Row],[Cur]]="USD",Table1[[#This Row],[Cur_Amount Debit]],Table1[[#This Row],[Cur_Amount Debit]]/Table1[[#This Row],[Exchange Rate]])))</f>
        <v/>
      </c>
      <c r="Y289" s="161" t="str">
        <f>IF(E289="","",(IF(Table1[[#This Row],[Cur]]="USD",Table1[[#This Row],[Cur_Amount Credit]],Table1[[#This Row],[Cur_Amount Credit]]/ExchangeRate)))</f>
        <v/>
      </c>
      <c r="Z289" s="203" t="str">
        <f>IF(E289="","",(Table1[[#This Row],[Debit USD]]-Table1[[#This Row],[Credit USD]]))</f>
        <v/>
      </c>
      <c r="AA289" s="122"/>
      <c r="AB289" s="1"/>
      <c r="AC289" s="15"/>
      <c r="AD289" s="15" t="str">
        <f>IF(AND(OR(Table1[[#This Row],[Account]]="15030",Table1[[#This Row],[Account]]="15035",Table1[[#This Row],[Account]]="20150"),Table1[[#This Row],[Vendor ID]]=""),1,"")</f>
        <v/>
      </c>
      <c r="AE289" s="15"/>
      <c r="AF289" s="15"/>
      <c r="AG289" s="15"/>
      <c r="AH289" s="46" t="str">
        <f>IF(Table1[[#This Row],[Posting Date]]&lt;&gt;"","GJ-"&amp;CountryID,"")</f>
        <v/>
      </c>
      <c r="AI289" s="59" t="str">
        <f>IF(Table1[[#This Row],[Posting Date]]&lt;&gt;"",Table1[[#This Row],[Posting Date]],"")</f>
        <v/>
      </c>
      <c r="AJ289" s="46"/>
      <c r="AK289" s="46" t="str">
        <f>IF(Table1[[#This Row],[Description]]&lt;&gt;"",Table1[[#This Row],[Description]],"")</f>
        <v/>
      </c>
      <c r="AL289" s="46" t="str">
        <f>IF(Table1[[#This Row],[Posting Date]]&lt;&gt;"",Table1[[#This Row],[Reference Number]],"")</f>
        <v/>
      </c>
      <c r="AM289" s="46" t="str">
        <f>TRIM(Table1[[#This Row],[Line '#]])</f>
        <v/>
      </c>
      <c r="AN289" s="46" t="str">
        <f>TRIM(Table1[[#This Row],[Account]])</f>
        <v/>
      </c>
      <c r="AO289" s="46" t="str">
        <f>IF(Table1[[#This Row],[Posting Date]]&lt;&gt;"",$D$5,"")</f>
        <v/>
      </c>
      <c r="AP289" s="46" t="str">
        <f>TRIM(Table1[[#This Row],[Departments-Prgrams]])</f>
        <v/>
      </c>
      <c r="AQ289" s="46" t="str">
        <f>TRIM(Table1[[#This Row],[Grant]])</f>
        <v/>
      </c>
      <c r="AR289" s="46" t="str">
        <f>TRIM(Table1[[#This Row],[Staff ID]])</f>
        <v/>
      </c>
      <c r="AS289" s="46" t="str">
        <f>IF(TRIM(Table1[[#This Row],[Budget Code]])=0,"",TRIM(Table1[[#This Row],[Budget Code]]))</f>
        <v/>
      </c>
      <c r="AT289" s="46" t="str">
        <f>IF(Table1[[#This Row],[Line Description]]&lt;&gt;"",Table1[[#This Row],[Line Description]],"")</f>
        <v/>
      </c>
      <c r="AU289" s="46" t="str">
        <f>IF(Table1[[#This Row],[Cur_Amount Debit]]&gt;0,ROUND(Table1[[#This Row],[Cur_Amount Debit]],2),"")</f>
        <v/>
      </c>
      <c r="AV289" s="46" t="str">
        <f>IF(Table1[[#This Row],[Cur_Amount Credit]]&gt;0,ROUND(Table1[[#This Row],[Cur_Amount Credit]],2),"")</f>
        <v/>
      </c>
      <c r="AW289" s="46" t="str">
        <f>LEFT(Table1[[#This Row],[Cur]],3)</f>
        <v/>
      </c>
      <c r="AX289" s="59"/>
      <c r="AY289" s="46"/>
      <c r="AZ289" s="46" t="str">
        <f>IF(Table1[[#This Row],[Cur]]&lt;&gt;"",IF(Table1[[#This Row],[Cur]]="USD","",ExchangeRate),"")</f>
        <v/>
      </c>
      <c r="BA289" s="46" t="str">
        <f>IF(Table1[[#This Row],[Grant]]&lt;&gt;"",VLOOKUP(Table1[[#This Row],[Grant]],Grants!B:D,3),"")</f>
        <v/>
      </c>
      <c r="BB289" s="46" t="str">
        <f>TRIM(Table1[[#This Row],[Vendor ID]])</f>
        <v/>
      </c>
      <c r="BC289">
        <f>IF(Table1[[#This Row],[Reference Number]]=Q288,BC288,BC288+1)</f>
        <v>2</v>
      </c>
    </row>
    <row r="290" spans="1:55" ht="11.25" hidden="1" customHeight="1">
      <c r="A290" s="1"/>
      <c r="B290" s="88" t="str">
        <f>IF(Table1[[#This Row],[Posting Date]]&lt;&gt;"",IF(Table1[[#This Row],[Reference Number]]=Q289,B289+1,1),"")</f>
        <v/>
      </c>
      <c r="C290" s="61"/>
      <c r="D290" s="61"/>
      <c r="E290" s="218"/>
      <c r="F290" s="143" t="str">
        <f>IFERROR(IF(VLOOKUP(Table1[[#This Row],[Budget Code Description]],Dimentions!$X$6:$AC$132,2,FALSE)="","",VLOOKUP(Table1[[#This Row],[Budget Code Description]],Dimentions!$X$6:$AC$132,2,FALSE)),"")</f>
        <v/>
      </c>
      <c r="G290" s="143" t="str">
        <f>IFERROR(VLOOKUP(Table1[[#This Row],[Budget Code Description]],Dimentions!$X$6:$AC$132,3,FALSE),"")</f>
        <v/>
      </c>
      <c r="H290" s="64" t="str">
        <f>IFERROR(VLOOKUP(Table1[[#This Row],[Account]],Dimentions!$S$6:$V$233,2,FALSE),"")</f>
        <v/>
      </c>
      <c r="I290" s="62">
        <f>_xlfn.NUMBERVALUE(LEFT(Table1[[#This Row],[Account]],1))</f>
        <v>0</v>
      </c>
      <c r="J290" s="62" t="str">
        <f>IFERROR(VLOOKUP(Table1[[#This Row],[Budget Code Description]],Table6[#All],7,FALSE),"")</f>
        <v/>
      </c>
      <c r="K290" s="143" t="str">
        <f>IFERROR(VLOOKUP(Table1[[#This Row],[Budget Code Description]],Table6[#All],8,FALSE),"")</f>
        <v/>
      </c>
      <c r="L290" s="63"/>
      <c r="M290" s="65" t="str">
        <f>IFERROR(VLOOKUP(Table1[[#This Row],[Staff ID]],Table2[],2,FALSE),"")</f>
        <v/>
      </c>
      <c r="N290" s="211" t="str">
        <f>IFERROR(IF(VLOOKUP(Table1[[#This Row],[Budget Code Description]],Dimentions!$X$6:$AC$97,4,FALSE)="","",VLOOKUP(Table1[[#This Row],[Budget Code Description]],Dimentions!$X$6:$AC$97,4,FALSE)),"")</f>
        <v/>
      </c>
      <c r="O290" s="65" t="str">
        <f>IFERROR(VLOOKUP(Table1[[#This Row],[Vendor ID]],Table549[],2,FALSE),"")</f>
        <v/>
      </c>
      <c r="P290" s="63"/>
      <c r="Q290" s="143" t="str">
        <f>IF(Table1[[#This Row],[Posting Date]]&lt;&gt;"",$D$9,"")</f>
        <v/>
      </c>
      <c r="R290" s="159" t="str">
        <f>IF(Table1[[#This Row],[Posting Date]]&lt;&gt;"",$D$10,"")</f>
        <v/>
      </c>
      <c r="S290" s="66"/>
      <c r="T290" s="63"/>
      <c r="U290" s="67"/>
      <c r="V290" s="67"/>
      <c r="W290" s="67" t="str">
        <f t="shared" si="4"/>
        <v/>
      </c>
      <c r="X290" s="161" t="str">
        <f>IF(E290="","",(IF(Table1[[#This Row],[Cur]]="USD",Table1[[#This Row],[Cur_Amount Debit]],Table1[[#This Row],[Cur_Amount Debit]]/Table1[[#This Row],[Exchange Rate]])))</f>
        <v/>
      </c>
      <c r="Y290" s="161" t="str">
        <f>IF(E290="","",(IF(Table1[[#This Row],[Cur]]="USD",Table1[[#This Row],[Cur_Amount Credit]],Table1[[#This Row],[Cur_Amount Credit]]/ExchangeRate)))</f>
        <v/>
      </c>
      <c r="Z290" s="203" t="str">
        <f>IF(E290="","",(Table1[[#This Row],[Debit USD]]-Table1[[#This Row],[Credit USD]]))</f>
        <v/>
      </c>
      <c r="AA290" s="122"/>
      <c r="AB290" s="1"/>
      <c r="AC290" s="15"/>
      <c r="AD290" s="15" t="str">
        <f>IF(AND(OR(Table1[[#This Row],[Account]]="15030",Table1[[#This Row],[Account]]="15035",Table1[[#This Row],[Account]]="20150"),Table1[[#This Row],[Vendor ID]]=""),1,"")</f>
        <v/>
      </c>
      <c r="AE290" s="15"/>
      <c r="AF290" s="15"/>
      <c r="AG290" s="15"/>
      <c r="AH290" s="46" t="str">
        <f>IF(Table1[[#This Row],[Posting Date]]&lt;&gt;"","GJ-"&amp;CountryID,"")</f>
        <v/>
      </c>
      <c r="AI290" s="59" t="str">
        <f>IF(Table1[[#This Row],[Posting Date]]&lt;&gt;"",Table1[[#This Row],[Posting Date]],"")</f>
        <v/>
      </c>
      <c r="AJ290" s="46"/>
      <c r="AK290" s="46" t="str">
        <f>IF(Table1[[#This Row],[Description]]&lt;&gt;"",Table1[[#This Row],[Description]],"")</f>
        <v/>
      </c>
      <c r="AL290" s="46" t="str">
        <f>IF(Table1[[#This Row],[Posting Date]]&lt;&gt;"",Table1[[#This Row],[Reference Number]],"")</f>
        <v/>
      </c>
      <c r="AM290" s="46" t="str">
        <f>TRIM(Table1[[#This Row],[Line '#]])</f>
        <v/>
      </c>
      <c r="AN290" s="46" t="str">
        <f>TRIM(Table1[[#This Row],[Account]])</f>
        <v/>
      </c>
      <c r="AO290" s="46" t="str">
        <f>IF(Table1[[#This Row],[Posting Date]]&lt;&gt;"",$D$5,"")</f>
        <v/>
      </c>
      <c r="AP290" s="46" t="str">
        <f>TRIM(Table1[[#This Row],[Departments-Prgrams]])</f>
        <v/>
      </c>
      <c r="AQ290" s="46" t="str">
        <f>TRIM(Table1[[#This Row],[Grant]])</f>
        <v/>
      </c>
      <c r="AR290" s="46" t="str">
        <f>TRIM(Table1[[#This Row],[Staff ID]])</f>
        <v/>
      </c>
      <c r="AS290" s="46" t="str">
        <f>IF(TRIM(Table1[[#This Row],[Budget Code]])=0,"",TRIM(Table1[[#This Row],[Budget Code]]))</f>
        <v/>
      </c>
      <c r="AT290" s="46" t="str">
        <f>IF(Table1[[#This Row],[Line Description]]&lt;&gt;"",Table1[[#This Row],[Line Description]],"")</f>
        <v/>
      </c>
      <c r="AU290" s="46" t="str">
        <f>IF(Table1[[#This Row],[Cur_Amount Debit]]&gt;0,ROUND(Table1[[#This Row],[Cur_Amount Debit]],2),"")</f>
        <v/>
      </c>
      <c r="AV290" s="46" t="str">
        <f>IF(Table1[[#This Row],[Cur_Amount Credit]]&gt;0,ROUND(Table1[[#This Row],[Cur_Amount Credit]],2),"")</f>
        <v/>
      </c>
      <c r="AW290" s="46" t="str">
        <f>LEFT(Table1[[#This Row],[Cur]],3)</f>
        <v/>
      </c>
      <c r="AX290" s="59"/>
      <c r="AY290" s="46"/>
      <c r="AZ290" s="46" t="str">
        <f>IF(Table1[[#This Row],[Cur]]&lt;&gt;"",IF(Table1[[#This Row],[Cur]]="USD","",ExchangeRate),"")</f>
        <v/>
      </c>
      <c r="BA290" s="46" t="str">
        <f>IF(Table1[[#This Row],[Grant]]&lt;&gt;"",VLOOKUP(Table1[[#This Row],[Grant]],Grants!B:D,3),"")</f>
        <v/>
      </c>
      <c r="BB290" s="46" t="str">
        <f>TRIM(Table1[[#This Row],[Vendor ID]])</f>
        <v/>
      </c>
      <c r="BC290">
        <f>IF(Table1[[#This Row],[Reference Number]]=Q289,BC289,BC289+1)</f>
        <v>2</v>
      </c>
    </row>
    <row r="291" spans="1:55" ht="11.25" hidden="1" customHeight="1">
      <c r="A291" s="1"/>
      <c r="B291" s="88" t="str">
        <f>IF(Table1[[#This Row],[Posting Date]]&lt;&gt;"",IF(Table1[[#This Row],[Reference Number]]=Q290,B290+1,1),"")</f>
        <v/>
      </c>
      <c r="C291" s="61"/>
      <c r="D291" s="61"/>
      <c r="E291" s="218"/>
      <c r="F291" s="143" t="str">
        <f>IFERROR(IF(VLOOKUP(Table1[[#This Row],[Budget Code Description]],Dimentions!$X$6:$AC$132,2,FALSE)="","",VLOOKUP(Table1[[#This Row],[Budget Code Description]],Dimentions!$X$6:$AC$132,2,FALSE)),"")</f>
        <v/>
      </c>
      <c r="G291" s="143" t="str">
        <f>IFERROR(VLOOKUP(Table1[[#This Row],[Budget Code Description]],Dimentions!$X$6:$AC$132,3,FALSE),"")</f>
        <v/>
      </c>
      <c r="H291" s="64" t="str">
        <f>IFERROR(VLOOKUP(Table1[[#This Row],[Account]],Dimentions!$S$6:$V$233,2,FALSE),"")</f>
        <v/>
      </c>
      <c r="I291" s="62">
        <f>_xlfn.NUMBERVALUE(LEFT(Table1[[#This Row],[Account]],1))</f>
        <v>0</v>
      </c>
      <c r="J291" s="62" t="str">
        <f>IFERROR(VLOOKUP(Table1[[#This Row],[Budget Code Description]],Table6[#All],7,FALSE),"")</f>
        <v/>
      </c>
      <c r="K291" s="143" t="str">
        <f>IFERROR(VLOOKUP(Table1[[#This Row],[Budget Code Description]],Table6[#All],8,FALSE),"")</f>
        <v/>
      </c>
      <c r="L291" s="63"/>
      <c r="M291" s="65" t="str">
        <f>IFERROR(VLOOKUP(Table1[[#This Row],[Staff ID]],Table2[],2,FALSE),"")</f>
        <v/>
      </c>
      <c r="N291" s="211" t="str">
        <f>IFERROR(IF(VLOOKUP(Table1[[#This Row],[Budget Code Description]],Dimentions!$X$6:$AC$97,4,FALSE)="","",VLOOKUP(Table1[[#This Row],[Budget Code Description]],Dimentions!$X$6:$AC$97,4,FALSE)),"")</f>
        <v/>
      </c>
      <c r="O291" s="65" t="str">
        <f>IFERROR(VLOOKUP(Table1[[#This Row],[Vendor ID]],Table549[],2,FALSE),"")</f>
        <v/>
      </c>
      <c r="P291" s="63"/>
      <c r="Q291" s="143" t="str">
        <f>IF(Table1[[#This Row],[Posting Date]]&lt;&gt;"",$D$9,"")</f>
        <v/>
      </c>
      <c r="R291" s="159" t="str">
        <f>IF(Table1[[#This Row],[Posting Date]]&lt;&gt;"",$D$10,"")</f>
        <v/>
      </c>
      <c r="S291" s="66"/>
      <c r="T291" s="63"/>
      <c r="U291" s="67"/>
      <c r="V291" s="67"/>
      <c r="W291" s="67" t="str">
        <f t="shared" si="4"/>
        <v/>
      </c>
      <c r="X291" s="161" t="str">
        <f>IF(E291="","",(IF(Table1[[#This Row],[Cur]]="USD",Table1[[#This Row],[Cur_Amount Debit]],Table1[[#This Row],[Cur_Amount Debit]]/Table1[[#This Row],[Exchange Rate]])))</f>
        <v/>
      </c>
      <c r="Y291" s="161" t="str">
        <f>IF(E291="","",(IF(Table1[[#This Row],[Cur]]="USD",Table1[[#This Row],[Cur_Amount Credit]],Table1[[#This Row],[Cur_Amount Credit]]/ExchangeRate)))</f>
        <v/>
      </c>
      <c r="Z291" s="203" t="str">
        <f>IF(E291="","",(Table1[[#This Row],[Debit USD]]-Table1[[#This Row],[Credit USD]]))</f>
        <v/>
      </c>
      <c r="AA291" s="122"/>
      <c r="AB291" s="1"/>
      <c r="AC291" s="15"/>
      <c r="AD291" s="15" t="str">
        <f>IF(AND(OR(Table1[[#This Row],[Account]]="15030",Table1[[#This Row],[Account]]="15035",Table1[[#This Row],[Account]]="20150"),Table1[[#This Row],[Vendor ID]]=""),1,"")</f>
        <v/>
      </c>
      <c r="AE291" s="15"/>
      <c r="AF291" s="15"/>
      <c r="AG291" s="15"/>
      <c r="AH291" s="46" t="str">
        <f>IF(Table1[[#This Row],[Posting Date]]&lt;&gt;"","GJ-"&amp;CountryID,"")</f>
        <v/>
      </c>
      <c r="AI291" s="59" t="str">
        <f>IF(Table1[[#This Row],[Posting Date]]&lt;&gt;"",Table1[[#This Row],[Posting Date]],"")</f>
        <v/>
      </c>
      <c r="AJ291" s="46"/>
      <c r="AK291" s="46" t="str">
        <f>IF(Table1[[#This Row],[Description]]&lt;&gt;"",Table1[[#This Row],[Description]],"")</f>
        <v/>
      </c>
      <c r="AL291" s="46" t="str">
        <f>IF(Table1[[#This Row],[Posting Date]]&lt;&gt;"",Table1[[#This Row],[Reference Number]],"")</f>
        <v/>
      </c>
      <c r="AM291" s="46" t="str">
        <f>TRIM(Table1[[#This Row],[Line '#]])</f>
        <v/>
      </c>
      <c r="AN291" s="46" t="str">
        <f>TRIM(Table1[[#This Row],[Account]])</f>
        <v/>
      </c>
      <c r="AO291" s="46" t="str">
        <f>IF(Table1[[#This Row],[Posting Date]]&lt;&gt;"",$D$5,"")</f>
        <v/>
      </c>
      <c r="AP291" s="46" t="str">
        <f>TRIM(Table1[[#This Row],[Departments-Prgrams]])</f>
        <v/>
      </c>
      <c r="AQ291" s="46" t="str">
        <f>TRIM(Table1[[#This Row],[Grant]])</f>
        <v/>
      </c>
      <c r="AR291" s="46" t="str">
        <f>TRIM(Table1[[#This Row],[Staff ID]])</f>
        <v/>
      </c>
      <c r="AS291" s="46" t="str">
        <f>IF(TRIM(Table1[[#This Row],[Budget Code]])=0,"",TRIM(Table1[[#This Row],[Budget Code]]))</f>
        <v/>
      </c>
      <c r="AT291" s="46" t="str">
        <f>IF(Table1[[#This Row],[Line Description]]&lt;&gt;"",Table1[[#This Row],[Line Description]],"")</f>
        <v/>
      </c>
      <c r="AU291" s="46" t="str">
        <f>IF(Table1[[#This Row],[Cur_Amount Debit]]&gt;0,ROUND(Table1[[#This Row],[Cur_Amount Debit]],2),"")</f>
        <v/>
      </c>
      <c r="AV291" s="46" t="str">
        <f>IF(Table1[[#This Row],[Cur_Amount Credit]]&gt;0,ROUND(Table1[[#This Row],[Cur_Amount Credit]],2),"")</f>
        <v/>
      </c>
      <c r="AW291" s="46" t="str">
        <f>LEFT(Table1[[#This Row],[Cur]],3)</f>
        <v/>
      </c>
      <c r="AX291" s="59"/>
      <c r="AY291" s="46"/>
      <c r="AZ291" s="46" t="str">
        <f>IF(Table1[[#This Row],[Cur]]&lt;&gt;"",IF(Table1[[#This Row],[Cur]]="USD","",ExchangeRate),"")</f>
        <v/>
      </c>
      <c r="BA291" s="46" t="str">
        <f>IF(Table1[[#This Row],[Grant]]&lt;&gt;"",VLOOKUP(Table1[[#This Row],[Grant]],Grants!B:D,3),"")</f>
        <v/>
      </c>
      <c r="BB291" s="46" t="str">
        <f>TRIM(Table1[[#This Row],[Vendor ID]])</f>
        <v/>
      </c>
      <c r="BC291">
        <f>IF(Table1[[#This Row],[Reference Number]]=Q290,BC290,BC290+1)</f>
        <v>2</v>
      </c>
    </row>
    <row r="292" spans="1:55" ht="11.25" hidden="1" customHeight="1">
      <c r="A292" s="1"/>
      <c r="B292" s="88" t="str">
        <f>IF(Table1[[#This Row],[Posting Date]]&lt;&gt;"",IF(Table1[[#This Row],[Reference Number]]=Q291,B291+1,1),"")</f>
        <v/>
      </c>
      <c r="C292" s="61"/>
      <c r="D292" s="61"/>
      <c r="E292" s="218"/>
      <c r="F292" s="143" t="str">
        <f>IFERROR(IF(VLOOKUP(Table1[[#This Row],[Budget Code Description]],Dimentions!$X$6:$AC$132,2,FALSE)="","",VLOOKUP(Table1[[#This Row],[Budget Code Description]],Dimentions!$X$6:$AC$132,2,FALSE)),"")</f>
        <v/>
      </c>
      <c r="G292" s="143" t="str">
        <f>IFERROR(VLOOKUP(Table1[[#This Row],[Budget Code Description]],Dimentions!$X$6:$AC$132,3,FALSE),"")</f>
        <v/>
      </c>
      <c r="H292" s="64" t="str">
        <f>IFERROR(VLOOKUP(Table1[[#This Row],[Account]],Dimentions!$S$6:$V$233,2,FALSE),"")</f>
        <v/>
      </c>
      <c r="I292" s="62">
        <f>_xlfn.NUMBERVALUE(LEFT(Table1[[#This Row],[Account]],1))</f>
        <v>0</v>
      </c>
      <c r="J292" s="62" t="str">
        <f>IFERROR(VLOOKUP(Table1[[#This Row],[Budget Code Description]],Table6[#All],7,FALSE),"")</f>
        <v/>
      </c>
      <c r="K292" s="143" t="str">
        <f>IFERROR(VLOOKUP(Table1[[#This Row],[Budget Code Description]],Table6[#All],8,FALSE),"")</f>
        <v/>
      </c>
      <c r="L292" s="63"/>
      <c r="M292" s="65" t="str">
        <f>IFERROR(VLOOKUP(Table1[[#This Row],[Staff ID]],Table2[],2,FALSE),"")</f>
        <v/>
      </c>
      <c r="N292" s="211" t="str">
        <f>IFERROR(IF(VLOOKUP(Table1[[#This Row],[Budget Code Description]],Dimentions!$X$6:$AC$97,4,FALSE)="","",VLOOKUP(Table1[[#This Row],[Budget Code Description]],Dimentions!$X$6:$AC$97,4,FALSE)),"")</f>
        <v/>
      </c>
      <c r="O292" s="65" t="str">
        <f>IFERROR(VLOOKUP(Table1[[#This Row],[Vendor ID]],Table549[],2,FALSE),"")</f>
        <v/>
      </c>
      <c r="P292" s="63"/>
      <c r="Q292" s="143" t="str">
        <f>IF(Table1[[#This Row],[Posting Date]]&lt;&gt;"",$D$9,"")</f>
        <v/>
      </c>
      <c r="R292" s="159" t="str">
        <f>IF(Table1[[#This Row],[Posting Date]]&lt;&gt;"",$D$10,"")</f>
        <v/>
      </c>
      <c r="S292" s="66"/>
      <c r="T292" s="63"/>
      <c r="U292" s="67"/>
      <c r="V292" s="67"/>
      <c r="W292" s="67" t="str">
        <f t="shared" si="4"/>
        <v/>
      </c>
      <c r="X292" s="161" t="str">
        <f>IF(E292="","",(IF(Table1[[#This Row],[Cur]]="USD",Table1[[#This Row],[Cur_Amount Debit]],Table1[[#This Row],[Cur_Amount Debit]]/Table1[[#This Row],[Exchange Rate]])))</f>
        <v/>
      </c>
      <c r="Y292" s="161" t="str">
        <f>IF(E292="","",(IF(Table1[[#This Row],[Cur]]="USD",Table1[[#This Row],[Cur_Amount Credit]],Table1[[#This Row],[Cur_Amount Credit]]/ExchangeRate)))</f>
        <v/>
      </c>
      <c r="Z292" s="203" t="str">
        <f>IF(E292="","",(Table1[[#This Row],[Debit USD]]-Table1[[#This Row],[Credit USD]]))</f>
        <v/>
      </c>
      <c r="AA292" s="122"/>
      <c r="AB292" s="1"/>
      <c r="AC292" s="15"/>
      <c r="AD292" s="15" t="str">
        <f>IF(AND(OR(Table1[[#This Row],[Account]]="15030",Table1[[#This Row],[Account]]="15035",Table1[[#This Row],[Account]]="20150"),Table1[[#This Row],[Vendor ID]]=""),1,"")</f>
        <v/>
      </c>
      <c r="AE292" s="15"/>
      <c r="AF292" s="15"/>
      <c r="AG292" s="15"/>
      <c r="AH292" s="46" t="str">
        <f>IF(Table1[[#This Row],[Posting Date]]&lt;&gt;"","GJ-"&amp;CountryID,"")</f>
        <v/>
      </c>
      <c r="AI292" s="59" t="str">
        <f>IF(Table1[[#This Row],[Posting Date]]&lt;&gt;"",Table1[[#This Row],[Posting Date]],"")</f>
        <v/>
      </c>
      <c r="AJ292" s="46"/>
      <c r="AK292" s="46" t="str">
        <f>IF(Table1[[#This Row],[Description]]&lt;&gt;"",Table1[[#This Row],[Description]],"")</f>
        <v/>
      </c>
      <c r="AL292" s="46" t="str">
        <f>IF(Table1[[#This Row],[Posting Date]]&lt;&gt;"",Table1[[#This Row],[Reference Number]],"")</f>
        <v/>
      </c>
      <c r="AM292" s="46" t="str">
        <f>TRIM(Table1[[#This Row],[Line '#]])</f>
        <v/>
      </c>
      <c r="AN292" s="46" t="str">
        <f>TRIM(Table1[[#This Row],[Account]])</f>
        <v/>
      </c>
      <c r="AO292" s="46" t="str">
        <f>IF(Table1[[#This Row],[Posting Date]]&lt;&gt;"",$D$5,"")</f>
        <v/>
      </c>
      <c r="AP292" s="46" t="str">
        <f>TRIM(Table1[[#This Row],[Departments-Prgrams]])</f>
        <v/>
      </c>
      <c r="AQ292" s="46" t="str">
        <f>TRIM(Table1[[#This Row],[Grant]])</f>
        <v/>
      </c>
      <c r="AR292" s="46" t="str">
        <f>TRIM(Table1[[#This Row],[Staff ID]])</f>
        <v/>
      </c>
      <c r="AS292" s="46" t="str">
        <f>IF(TRIM(Table1[[#This Row],[Budget Code]])=0,"",TRIM(Table1[[#This Row],[Budget Code]]))</f>
        <v/>
      </c>
      <c r="AT292" s="46" t="str">
        <f>IF(Table1[[#This Row],[Line Description]]&lt;&gt;"",Table1[[#This Row],[Line Description]],"")</f>
        <v/>
      </c>
      <c r="AU292" s="46" t="str">
        <f>IF(Table1[[#This Row],[Cur_Amount Debit]]&gt;0,ROUND(Table1[[#This Row],[Cur_Amount Debit]],2),"")</f>
        <v/>
      </c>
      <c r="AV292" s="46" t="str">
        <f>IF(Table1[[#This Row],[Cur_Amount Credit]]&gt;0,ROUND(Table1[[#This Row],[Cur_Amount Credit]],2),"")</f>
        <v/>
      </c>
      <c r="AW292" s="46" t="str">
        <f>LEFT(Table1[[#This Row],[Cur]],3)</f>
        <v/>
      </c>
      <c r="AX292" s="59"/>
      <c r="AY292" s="46"/>
      <c r="AZ292" s="46" t="str">
        <f>IF(Table1[[#This Row],[Cur]]&lt;&gt;"",IF(Table1[[#This Row],[Cur]]="USD","",ExchangeRate),"")</f>
        <v/>
      </c>
      <c r="BA292" s="46" t="str">
        <f>IF(Table1[[#This Row],[Grant]]&lt;&gt;"",VLOOKUP(Table1[[#This Row],[Grant]],Grants!B:D,3),"")</f>
        <v/>
      </c>
      <c r="BB292" s="46" t="str">
        <f>TRIM(Table1[[#This Row],[Vendor ID]])</f>
        <v/>
      </c>
      <c r="BC292">
        <f>IF(Table1[[#This Row],[Reference Number]]=Q291,BC291,BC291+1)</f>
        <v>2</v>
      </c>
    </row>
    <row r="293" spans="1:55" ht="11.25" hidden="1" customHeight="1">
      <c r="A293" s="1"/>
      <c r="B293" s="88" t="str">
        <f>IF(Table1[[#This Row],[Posting Date]]&lt;&gt;"",IF(Table1[[#This Row],[Reference Number]]=Q292,B292+1,1),"")</f>
        <v/>
      </c>
      <c r="C293" s="61"/>
      <c r="D293" s="61"/>
      <c r="E293" s="218"/>
      <c r="F293" s="143" t="str">
        <f>IFERROR(IF(VLOOKUP(Table1[[#This Row],[Budget Code Description]],Dimentions!$X$6:$AC$132,2,FALSE)="","",VLOOKUP(Table1[[#This Row],[Budget Code Description]],Dimentions!$X$6:$AC$132,2,FALSE)),"")</f>
        <v/>
      </c>
      <c r="G293" s="143" t="str">
        <f>IFERROR(VLOOKUP(Table1[[#This Row],[Budget Code Description]],Dimentions!$X$6:$AC$132,3,FALSE),"")</f>
        <v/>
      </c>
      <c r="H293" s="64" t="str">
        <f>IFERROR(VLOOKUP(Table1[[#This Row],[Account]],Dimentions!$S$6:$V$233,2,FALSE),"")</f>
        <v/>
      </c>
      <c r="I293" s="62">
        <f>_xlfn.NUMBERVALUE(LEFT(Table1[[#This Row],[Account]],1))</f>
        <v>0</v>
      </c>
      <c r="J293" s="62" t="str">
        <f>IFERROR(VLOOKUP(Table1[[#This Row],[Budget Code Description]],Table6[#All],7,FALSE),"")</f>
        <v/>
      </c>
      <c r="K293" s="143" t="str">
        <f>IFERROR(VLOOKUP(Table1[[#This Row],[Budget Code Description]],Table6[#All],8,FALSE),"")</f>
        <v/>
      </c>
      <c r="L293" s="63"/>
      <c r="M293" s="65" t="str">
        <f>IFERROR(VLOOKUP(Table1[[#This Row],[Staff ID]],Table2[],2,FALSE),"")</f>
        <v/>
      </c>
      <c r="N293" s="211" t="str">
        <f>IFERROR(IF(VLOOKUP(Table1[[#This Row],[Budget Code Description]],Dimentions!$X$6:$AC$97,4,FALSE)="","",VLOOKUP(Table1[[#This Row],[Budget Code Description]],Dimentions!$X$6:$AC$97,4,FALSE)),"")</f>
        <v/>
      </c>
      <c r="O293" s="65" t="str">
        <f>IFERROR(VLOOKUP(Table1[[#This Row],[Vendor ID]],Table549[],2,FALSE),"")</f>
        <v/>
      </c>
      <c r="P293" s="63"/>
      <c r="Q293" s="143" t="str">
        <f>IF(Table1[[#This Row],[Posting Date]]&lt;&gt;"",$D$9,"")</f>
        <v/>
      </c>
      <c r="R293" s="159" t="str">
        <f>IF(Table1[[#This Row],[Posting Date]]&lt;&gt;"",$D$10,"")</f>
        <v/>
      </c>
      <c r="S293" s="66"/>
      <c r="T293" s="63"/>
      <c r="U293" s="67"/>
      <c r="V293" s="67"/>
      <c r="W293" s="67" t="str">
        <f t="shared" si="4"/>
        <v/>
      </c>
      <c r="X293" s="161" t="str">
        <f>IF(E293="","",(IF(Table1[[#This Row],[Cur]]="USD",Table1[[#This Row],[Cur_Amount Debit]],Table1[[#This Row],[Cur_Amount Debit]]/Table1[[#This Row],[Exchange Rate]])))</f>
        <v/>
      </c>
      <c r="Y293" s="161" t="str">
        <f>IF(E293="","",(IF(Table1[[#This Row],[Cur]]="USD",Table1[[#This Row],[Cur_Amount Credit]],Table1[[#This Row],[Cur_Amount Credit]]/ExchangeRate)))</f>
        <v/>
      </c>
      <c r="Z293" s="203" t="str">
        <f>IF(E293="","",(Table1[[#This Row],[Debit USD]]-Table1[[#This Row],[Credit USD]]))</f>
        <v/>
      </c>
      <c r="AA293" s="122"/>
      <c r="AB293" s="1"/>
      <c r="AC293" s="15"/>
      <c r="AD293" s="15" t="str">
        <f>IF(AND(OR(Table1[[#This Row],[Account]]="15030",Table1[[#This Row],[Account]]="15035",Table1[[#This Row],[Account]]="20150"),Table1[[#This Row],[Vendor ID]]=""),1,"")</f>
        <v/>
      </c>
      <c r="AE293" s="15"/>
      <c r="AF293" s="15"/>
      <c r="AG293" s="15"/>
      <c r="AH293" s="46" t="str">
        <f>IF(Table1[[#This Row],[Posting Date]]&lt;&gt;"","GJ-"&amp;CountryID,"")</f>
        <v/>
      </c>
      <c r="AI293" s="59" t="str">
        <f>IF(Table1[[#This Row],[Posting Date]]&lt;&gt;"",Table1[[#This Row],[Posting Date]],"")</f>
        <v/>
      </c>
      <c r="AJ293" s="46"/>
      <c r="AK293" s="46" t="str">
        <f>IF(Table1[[#This Row],[Description]]&lt;&gt;"",Table1[[#This Row],[Description]],"")</f>
        <v/>
      </c>
      <c r="AL293" s="46" t="str">
        <f>IF(Table1[[#This Row],[Posting Date]]&lt;&gt;"",Table1[[#This Row],[Reference Number]],"")</f>
        <v/>
      </c>
      <c r="AM293" s="46" t="str">
        <f>TRIM(Table1[[#This Row],[Line '#]])</f>
        <v/>
      </c>
      <c r="AN293" s="46" t="str">
        <f>TRIM(Table1[[#This Row],[Account]])</f>
        <v/>
      </c>
      <c r="AO293" s="46" t="str">
        <f>IF(Table1[[#This Row],[Posting Date]]&lt;&gt;"",$D$5,"")</f>
        <v/>
      </c>
      <c r="AP293" s="46" t="str">
        <f>TRIM(Table1[[#This Row],[Departments-Prgrams]])</f>
        <v/>
      </c>
      <c r="AQ293" s="46" t="str">
        <f>TRIM(Table1[[#This Row],[Grant]])</f>
        <v/>
      </c>
      <c r="AR293" s="46" t="str">
        <f>TRIM(Table1[[#This Row],[Staff ID]])</f>
        <v/>
      </c>
      <c r="AS293" s="46" t="str">
        <f>IF(TRIM(Table1[[#This Row],[Budget Code]])=0,"",TRIM(Table1[[#This Row],[Budget Code]]))</f>
        <v/>
      </c>
      <c r="AT293" s="46" t="str">
        <f>IF(Table1[[#This Row],[Line Description]]&lt;&gt;"",Table1[[#This Row],[Line Description]],"")</f>
        <v/>
      </c>
      <c r="AU293" s="46" t="str">
        <f>IF(Table1[[#This Row],[Cur_Amount Debit]]&gt;0,ROUND(Table1[[#This Row],[Cur_Amount Debit]],2),"")</f>
        <v/>
      </c>
      <c r="AV293" s="46" t="str">
        <f>IF(Table1[[#This Row],[Cur_Amount Credit]]&gt;0,ROUND(Table1[[#This Row],[Cur_Amount Credit]],2),"")</f>
        <v/>
      </c>
      <c r="AW293" s="46" t="str">
        <f>LEFT(Table1[[#This Row],[Cur]],3)</f>
        <v/>
      </c>
      <c r="AX293" s="59"/>
      <c r="AY293" s="46"/>
      <c r="AZ293" s="46" t="str">
        <f>IF(Table1[[#This Row],[Cur]]&lt;&gt;"",IF(Table1[[#This Row],[Cur]]="USD","",ExchangeRate),"")</f>
        <v/>
      </c>
      <c r="BA293" s="46" t="str">
        <f>IF(Table1[[#This Row],[Grant]]&lt;&gt;"",VLOOKUP(Table1[[#This Row],[Grant]],Grants!B:D,3),"")</f>
        <v/>
      </c>
      <c r="BB293" s="46" t="str">
        <f>TRIM(Table1[[#This Row],[Vendor ID]])</f>
        <v/>
      </c>
      <c r="BC293">
        <f>IF(Table1[[#This Row],[Reference Number]]=Q292,BC292,BC292+1)</f>
        <v>2</v>
      </c>
    </row>
    <row r="294" spans="1:55" ht="11.25" hidden="1" customHeight="1">
      <c r="A294" s="1"/>
      <c r="B294" s="88" t="str">
        <f>IF(Table1[[#This Row],[Posting Date]]&lt;&gt;"",IF(Table1[[#This Row],[Reference Number]]=Q293,B293+1,1),"")</f>
        <v/>
      </c>
      <c r="C294" s="61"/>
      <c r="D294" s="61"/>
      <c r="E294" s="218"/>
      <c r="F294" s="143" t="str">
        <f>IFERROR(IF(VLOOKUP(Table1[[#This Row],[Budget Code Description]],Dimentions!$X$6:$AC$132,2,FALSE)="","",VLOOKUP(Table1[[#This Row],[Budget Code Description]],Dimentions!$X$6:$AC$132,2,FALSE)),"")</f>
        <v/>
      </c>
      <c r="G294" s="143" t="str">
        <f>IFERROR(VLOOKUP(Table1[[#This Row],[Budget Code Description]],Dimentions!$X$6:$AC$132,3,FALSE),"")</f>
        <v/>
      </c>
      <c r="H294" s="64" t="str">
        <f>IFERROR(VLOOKUP(Table1[[#This Row],[Account]],Dimentions!$S$6:$V$233,2,FALSE),"")</f>
        <v/>
      </c>
      <c r="I294" s="62">
        <f>_xlfn.NUMBERVALUE(LEFT(Table1[[#This Row],[Account]],1))</f>
        <v>0</v>
      </c>
      <c r="J294" s="62" t="str">
        <f>IFERROR(VLOOKUP(Table1[[#This Row],[Budget Code Description]],Table6[#All],7,FALSE),"")</f>
        <v/>
      </c>
      <c r="K294" s="143" t="str">
        <f>IFERROR(VLOOKUP(Table1[[#This Row],[Budget Code Description]],Table6[#All],8,FALSE),"")</f>
        <v/>
      </c>
      <c r="L294" s="63"/>
      <c r="M294" s="65" t="str">
        <f>IFERROR(VLOOKUP(Table1[[#This Row],[Staff ID]],Table2[],2,FALSE),"")</f>
        <v/>
      </c>
      <c r="N294" s="211" t="str">
        <f>IFERROR(IF(VLOOKUP(Table1[[#This Row],[Budget Code Description]],Dimentions!$X$6:$AC$97,4,FALSE)="","",VLOOKUP(Table1[[#This Row],[Budget Code Description]],Dimentions!$X$6:$AC$97,4,FALSE)),"")</f>
        <v/>
      </c>
      <c r="O294" s="65" t="str">
        <f>IFERROR(VLOOKUP(Table1[[#This Row],[Vendor ID]],Table549[],2,FALSE),"")</f>
        <v/>
      </c>
      <c r="P294" s="63"/>
      <c r="Q294" s="143" t="str">
        <f>IF(Table1[[#This Row],[Posting Date]]&lt;&gt;"",$D$9,"")</f>
        <v/>
      </c>
      <c r="R294" s="159" t="str">
        <f>IF(Table1[[#This Row],[Posting Date]]&lt;&gt;"",$D$10,"")</f>
        <v/>
      </c>
      <c r="S294" s="66"/>
      <c r="T294" s="63"/>
      <c r="U294" s="67"/>
      <c r="V294" s="67"/>
      <c r="W294" s="67" t="str">
        <f t="shared" si="4"/>
        <v/>
      </c>
      <c r="X294" s="161" t="str">
        <f>IF(E294="","",(IF(Table1[[#This Row],[Cur]]="USD",Table1[[#This Row],[Cur_Amount Debit]],Table1[[#This Row],[Cur_Amount Debit]]/Table1[[#This Row],[Exchange Rate]])))</f>
        <v/>
      </c>
      <c r="Y294" s="161" t="str">
        <f>IF(E294="","",(IF(Table1[[#This Row],[Cur]]="USD",Table1[[#This Row],[Cur_Amount Credit]],Table1[[#This Row],[Cur_Amount Credit]]/ExchangeRate)))</f>
        <v/>
      </c>
      <c r="Z294" s="203" t="str">
        <f>IF(E294="","",(Table1[[#This Row],[Debit USD]]-Table1[[#This Row],[Credit USD]]))</f>
        <v/>
      </c>
      <c r="AA294" s="122"/>
      <c r="AB294" s="1"/>
      <c r="AC294" s="15"/>
      <c r="AD294" s="15" t="str">
        <f>IF(AND(OR(Table1[[#This Row],[Account]]="15030",Table1[[#This Row],[Account]]="15035",Table1[[#This Row],[Account]]="20150"),Table1[[#This Row],[Vendor ID]]=""),1,"")</f>
        <v/>
      </c>
      <c r="AE294" s="15"/>
      <c r="AF294" s="15"/>
      <c r="AG294" s="15"/>
      <c r="AH294" s="46" t="str">
        <f>IF(Table1[[#This Row],[Posting Date]]&lt;&gt;"","GJ-"&amp;CountryID,"")</f>
        <v/>
      </c>
      <c r="AI294" s="59" t="str">
        <f>IF(Table1[[#This Row],[Posting Date]]&lt;&gt;"",Table1[[#This Row],[Posting Date]],"")</f>
        <v/>
      </c>
      <c r="AJ294" s="46"/>
      <c r="AK294" s="46" t="str">
        <f>IF(Table1[[#This Row],[Description]]&lt;&gt;"",Table1[[#This Row],[Description]],"")</f>
        <v/>
      </c>
      <c r="AL294" s="46" t="str">
        <f>IF(Table1[[#This Row],[Posting Date]]&lt;&gt;"",Table1[[#This Row],[Reference Number]],"")</f>
        <v/>
      </c>
      <c r="AM294" s="46" t="str">
        <f>TRIM(Table1[[#This Row],[Line '#]])</f>
        <v/>
      </c>
      <c r="AN294" s="46" t="str">
        <f>TRIM(Table1[[#This Row],[Account]])</f>
        <v/>
      </c>
      <c r="AO294" s="46" t="str">
        <f>IF(Table1[[#This Row],[Posting Date]]&lt;&gt;"",$D$5,"")</f>
        <v/>
      </c>
      <c r="AP294" s="46" t="str">
        <f>TRIM(Table1[[#This Row],[Departments-Prgrams]])</f>
        <v/>
      </c>
      <c r="AQ294" s="46" t="str">
        <f>TRIM(Table1[[#This Row],[Grant]])</f>
        <v/>
      </c>
      <c r="AR294" s="46" t="str">
        <f>TRIM(Table1[[#This Row],[Staff ID]])</f>
        <v/>
      </c>
      <c r="AS294" s="46" t="str">
        <f>IF(TRIM(Table1[[#This Row],[Budget Code]])=0,"",TRIM(Table1[[#This Row],[Budget Code]]))</f>
        <v/>
      </c>
      <c r="AT294" s="46" t="str">
        <f>IF(Table1[[#This Row],[Line Description]]&lt;&gt;"",Table1[[#This Row],[Line Description]],"")</f>
        <v/>
      </c>
      <c r="AU294" s="46" t="str">
        <f>IF(Table1[[#This Row],[Cur_Amount Debit]]&gt;0,ROUND(Table1[[#This Row],[Cur_Amount Debit]],2),"")</f>
        <v/>
      </c>
      <c r="AV294" s="46" t="str">
        <f>IF(Table1[[#This Row],[Cur_Amount Credit]]&gt;0,ROUND(Table1[[#This Row],[Cur_Amount Credit]],2),"")</f>
        <v/>
      </c>
      <c r="AW294" s="46" t="str">
        <f>LEFT(Table1[[#This Row],[Cur]],3)</f>
        <v/>
      </c>
      <c r="AX294" s="59"/>
      <c r="AY294" s="46"/>
      <c r="AZ294" s="46" t="str">
        <f>IF(Table1[[#This Row],[Cur]]&lt;&gt;"",IF(Table1[[#This Row],[Cur]]="USD","",ExchangeRate),"")</f>
        <v/>
      </c>
      <c r="BA294" s="46" t="str">
        <f>IF(Table1[[#This Row],[Grant]]&lt;&gt;"",VLOOKUP(Table1[[#This Row],[Grant]],Grants!B:D,3),"")</f>
        <v/>
      </c>
      <c r="BB294" s="46" t="str">
        <f>TRIM(Table1[[#This Row],[Vendor ID]])</f>
        <v/>
      </c>
      <c r="BC294">
        <f>IF(Table1[[#This Row],[Reference Number]]=Q293,BC293,BC293+1)</f>
        <v>2</v>
      </c>
    </row>
    <row r="295" spans="1:55" ht="11.25" hidden="1" customHeight="1">
      <c r="A295" s="1"/>
      <c r="B295" s="88" t="str">
        <f>IF(Table1[[#This Row],[Posting Date]]&lt;&gt;"",IF(Table1[[#This Row],[Reference Number]]=Q294,B294+1,1),"")</f>
        <v/>
      </c>
      <c r="C295" s="61"/>
      <c r="D295" s="61"/>
      <c r="E295" s="218"/>
      <c r="F295" s="143" t="str">
        <f>IFERROR(IF(VLOOKUP(Table1[[#This Row],[Budget Code Description]],Dimentions!$X$6:$AC$132,2,FALSE)="","",VLOOKUP(Table1[[#This Row],[Budget Code Description]],Dimentions!$X$6:$AC$132,2,FALSE)),"")</f>
        <v/>
      </c>
      <c r="G295" s="143" t="str">
        <f>IFERROR(VLOOKUP(Table1[[#This Row],[Budget Code Description]],Dimentions!$X$6:$AC$132,3,FALSE),"")</f>
        <v/>
      </c>
      <c r="H295" s="64" t="str">
        <f>IFERROR(VLOOKUP(Table1[[#This Row],[Account]],Dimentions!$S$6:$V$233,2,FALSE),"")</f>
        <v/>
      </c>
      <c r="I295" s="62">
        <f>_xlfn.NUMBERVALUE(LEFT(Table1[[#This Row],[Account]],1))</f>
        <v>0</v>
      </c>
      <c r="J295" s="62" t="str">
        <f>IFERROR(VLOOKUP(Table1[[#This Row],[Budget Code Description]],Table6[#All],7,FALSE),"")</f>
        <v/>
      </c>
      <c r="K295" s="143" t="str">
        <f>IFERROR(VLOOKUP(Table1[[#This Row],[Budget Code Description]],Table6[#All],8,FALSE),"")</f>
        <v/>
      </c>
      <c r="L295" s="63"/>
      <c r="M295" s="65" t="str">
        <f>IFERROR(VLOOKUP(Table1[[#This Row],[Staff ID]],Table2[],2,FALSE),"")</f>
        <v/>
      </c>
      <c r="N295" s="211" t="str">
        <f>IFERROR(IF(VLOOKUP(Table1[[#This Row],[Budget Code Description]],Dimentions!$X$6:$AC$97,4,FALSE)="","",VLOOKUP(Table1[[#This Row],[Budget Code Description]],Dimentions!$X$6:$AC$97,4,FALSE)),"")</f>
        <v/>
      </c>
      <c r="O295" s="65" t="str">
        <f>IFERROR(VLOOKUP(Table1[[#This Row],[Vendor ID]],Table549[],2,FALSE),"")</f>
        <v/>
      </c>
      <c r="P295" s="63"/>
      <c r="Q295" s="143" t="str">
        <f>IF(Table1[[#This Row],[Posting Date]]&lt;&gt;"",$D$9,"")</f>
        <v/>
      </c>
      <c r="R295" s="159" t="str">
        <f>IF(Table1[[#This Row],[Posting Date]]&lt;&gt;"",$D$10,"")</f>
        <v/>
      </c>
      <c r="S295" s="66"/>
      <c r="T295" s="63"/>
      <c r="U295" s="67"/>
      <c r="V295" s="67"/>
      <c r="W295" s="67" t="str">
        <f t="shared" si="4"/>
        <v/>
      </c>
      <c r="X295" s="161" t="str">
        <f>IF(E295="","",(IF(Table1[[#This Row],[Cur]]="USD",Table1[[#This Row],[Cur_Amount Debit]],Table1[[#This Row],[Cur_Amount Debit]]/Table1[[#This Row],[Exchange Rate]])))</f>
        <v/>
      </c>
      <c r="Y295" s="161" t="str">
        <f>IF(E295="","",(IF(Table1[[#This Row],[Cur]]="USD",Table1[[#This Row],[Cur_Amount Credit]],Table1[[#This Row],[Cur_Amount Credit]]/ExchangeRate)))</f>
        <v/>
      </c>
      <c r="Z295" s="203" t="str">
        <f>IF(E295="","",(Table1[[#This Row],[Debit USD]]-Table1[[#This Row],[Credit USD]]))</f>
        <v/>
      </c>
      <c r="AA295" s="122"/>
      <c r="AB295" s="1"/>
      <c r="AC295" s="15"/>
      <c r="AD295" s="15" t="str">
        <f>IF(AND(OR(Table1[[#This Row],[Account]]="15030",Table1[[#This Row],[Account]]="15035",Table1[[#This Row],[Account]]="20150"),Table1[[#This Row],[Vendor ID]]=""),1,"")</f>
        <v/>
      </c>
      <c r="AE295" s="15"/>
      <c r="AF295" s="15"/>
      <c r="AG295" s="15"/>
      <c r="AH295" s="46" t="str">
        <f>IF(Table1[[#This Row],[Posting Date]]&lt;&gt;"","GJ-"&amp;CountryID,"")</f>
        <v/>
      </c>
      <c r="AI295" s="59" t="str">
        <f>IF(Table1[[#This Row],[Posting Date]]&lt;&gt;"",Table1[[#This Row],[Posting Date]],"")</f>
        <v/>
      </c>
      <c r="AJ295" s="46"/>
      <c r="AK295" s="46" t="str">
        <f>IF(Table1[[#This Row],[Description]]&lt;&gt;"",Table1[[#This Row],[Description]],"")</f>
        <v/>
      </c>
      <c r="AL295" s="46" t="str">
        <f>IF(Table1[[#This Row],[Posting Date]]&lt;&gt;"",Table1[[#This Row],[Reference Number]],"")</f>
        <v/>
      </c>
      <c r="AM295" s="46" t="str">
        <f>TRIM(Table1[[#This Row],[Line '#]])</f>
        <v/>
      </c>
      <c r="AN295" s="46" t="str">
        <f>TRIM(Table1[[#This Row],[Account]])</f>
        <v/>
      </c>
      <c r="AO295" s="46" t="str">
        <f>IF(Table1[[#This Row],[Posting Date]]&lt;&gt;"",$D$5,"")</f>
        <v/>
      </c>
      <c r="AP295" s="46" t="str">
        <f>TRIM(Table1[[#This Row],[Departments-Prgrams]])</f>
        <v/>
      </c>
      <c r="AQ295" s="46" t="str">
        <f>TRIM(Table1[[#This Row],[Grant]])</f>
        <v/>
      </c>
      <c r="AR295" s="46" t="str">
        <f>TRIM(Table1[[#This Row],[Staff ID]])</f>
        <v/>
      </c>
      <c r="AS295" s="46" t="str">
        <f>IF(TRIM(Table1[[#This Row],[Budget Code]])=0,"",TRIM(Table1[[#This Row],[Budget Code]]))</f>
        <v/>
      </c>
      <c r="AT295" s="46" t="str">
        <f>IF(Table1[[#This Row],[Line Description]]&lt;&gt;"",Table1[[#This Row],[Line Description]],"")</f>
        <v/>
      </c>
      <c r="AU295" s="46" t="str">
        <f>IF(Table1[[#This Row],[Cur_Amount Debit]]&gt;0,ROUND(Table1[[#This Row],[Cur_Amount Debit]],2),"")</f>
        <v/>
      </c>
      <c r="AV295" s="46" t="str">
        <f>IF(Table1[[#This Row],[Cur_Amount Credit]]&gt;0,ROUND(Table1[[#This Row],[Cur_Amount Credit]],2),"")</f>
        <v/>
      </c>
      <c r="AW295" s="46" t="str">
        <f>LEFT(Table1[[#This Row],[Cur]],3)</f>
        <v/>
      </c>
      <c r="AX295" s="59"/>
      <c r="AY295" s="46"/>
      <c r="AZ295" s="46" t="str">
        <f>IF(Table1[[#This Row],[Cur]]&lt;&gt;"",IF(Table1[[#This Row],[Cur]]="USD","",ExchangeRate),"")</f>
        <v/>
      </c>
      <c r="BA295" s="46" t="str">
        <f>IF(Table1[[#This Row],[Grant]]&lt;&gt;"",VLOOKUP(Table1[[#This Row],[Grant]],Grants!B:D,3),"")</f>
        <v/>
      </c>
      <c r="BB295" s="46" t="str">
        <f>TRIM(Table1[[#This Row],[Vendor ID]])</f>
        <v/>
      </c>
      <c r="BC295">
        <f>IF(Table1[[#This Row],[Reference Number]]=Q294,BC294,BC294+1)</f>
        <v>2</v>
      </c>
    </row>
    <row r="296" spans="1:55" ht="11.25" hidden="1" customHeight="1">
      <c r="A296" s="1"/>
      <c r="B296" s="88" t="str">
        <f>IF(Table1[[#This Row],[Posting Date]]&lt;&gt;"",IF(Table1[[#This Row],[Reference Number]]=Q295,B295+1,1),"")</f>
        <v/>
      </c>
      <c r="C296" s="61"/>
      <c r="D296" s="61"/>
      <c r="E296" s="218"/>
      <c r="F296" s="143" t="str">
        <f>IFERROR(IF(VLOOKUP(Table1[[#This Row],[Budget Code Description]],Dimentions!$X$6:$AC$132,2,FALSE)="","",VLOOKUP(Table1[[#This Row],[Budget Code Description]],Dimentions!$X$6:$AC$132,2,FALSE)),"")</f>
        <v/>
      </c>
      <c r="G296" s="143" t="str">
        <f>IFERROR(VLOOKUP(Table1[[#This Row],[Budget Code Description]],Dimentions!$X$6:$AC$132,3,FALSE),"")</f>
        <v/>
      </c>
      <c r="H296" s="64" t="str">
        <f>IFERROR(VLOOKUP(Table1[[#This Row],[Account]],Dimentions!$S$6:$V$233,2,FALSE),"")</f>
        <v/>
      </c>
      <c r="I296" s="62">
        <f>_xlfn.NUMBERVALUE(LEFT(Table1[[#This Row],[Account]],1))</f>
        <v>0</v>
      </c>
      <c r="J296" s="62" t="str">
        <f>IFERROR(VLOOKUP(Table1[[#This Row],[Budget Code Description]],Table6[#All],7,FALSE),"")</f>
        <v/>
      </c>
      <c r="K296" s="143" t="str">
        <f>IFERROR(VLOOKUP(Table1[[#This Row],[Budget Code Description]],Table6[#All],8,FALSE),"")</f>
        <v/>
      </c>
      <c r="L296" s="63"/>
      <c r="M296" s="65" t="str">
        <f>IFERROR(VLOOKUP(Table1[[#This Row],[Staff ID]],Table2[],2,FALSE),"")</f>
        <v/>
      </c>
      <c r="N296" s="211" t="str">
        <f>IFERROR(IF(VLOOKUP(Table1[[#This Row],[Budget Code Description]],Dimentions!$X$6:$AC$97,4,FALSE)="","",VLOOKUP(Table1[[#This Row],[Budget Code Description]],Dimentions!$X$6:$AC$97,4,FALSE)),"")</f>
        <v/>
      </c>
      <c r="O296" s="65" t="str">
        <f>IFERROR(VLOOKUP(Table1[[#This Row],[Vendor ID]],Table549[],2,FALSE),"")</f>
        <v/>
      </c>
      <c r="P296" s="63"/>
      <c r="Q296" s="143" t="str">
        <f>IF(Table1[[#This Row],[Posting Date]]&lt;&gt;"",$D$9,"")</f>
        <v/>
      </c>
      <c r="R296" s="159" t="str">
        <f>IF(Table1[[#This Row],[Posting Date]]&lt;&gt;"",$D$10,"")</f>
        <v/>
      </c>
      <c r="S296" s="66"/>
      <c r="T296" s="63"/>
      <c r="U296" s="67"/>
      <c r="V296" s="67"/>
      <c r="W296" s="67" t="str">
        <f t="shared" si="4"/>
        <v/>
      </c>
      <c r="X296" s="161" t="str">
        <f>IF(E296="","",(IF(Table1[[#This Row],[Cur]]="USD",Table1[[#This Row],[Cur_Amount Debit]],Table1[[#This Row],[Cur_Amount Debit]]/Table1[[#This Row],[Exchange Rate]])))</f>
        <v/>
      </c>
      <c r="Y296" s="161" t="str">
        <f>IF(E296="","",(IF(Table1[[#This Row],[Cur]]="USD",Table1[[#This Row],[Cur_Amount Credit]],Table1[[#This Row],[Cur_Amount Credit]]/ExchangeRate)))</f>
        <v/>
      </c>
      <c r="Z296" s="203" t="str">
        <f>IF(E296="","",(Table1[[#This Row],[Debit USD]]-Table1[[#This Row],[Credit USD]]))</f>
        <v/>
      </c>
      <c r="AA296" s="122"/>
      <c r="AB296" s="1"/>
      <c r="AC296" s="15"/>
      <c r="AD296" s="15" t="str">
        <f>IF(AND(OR(Table1[[#This Row],[Account]]="15030",Table1[[#This Row],[Account]]="15035",Table1[[#This Row],[Account]]="20150"),Table1[[#This Row],[Vendor ID]]=""),1,"")</f>
        <v/>
      </c>
      <c r="AE296" s="15"/>
      <c r="AF296" s="15"/>
      <c r="AG296" s="15"/>
      <c r="AH296" s="46" t="str">
        <f>IF(Table1[[#This Row],[Posting Date]]&lt;&gt;"","GJ-"&amp;CountryID,"")</f>
        <v/>
      </c>
      <c r="AI296" s="59" t="str">
        <f>IF(Table1[[#This Row],[Posting Date]]&lt;&gt;"",Table1[[#This Row],[Posting Date]],"")</f>
        <v/>
      </c>
      <c r="AJ296" s="46"/>
      <c r="AK296" s="46" t="str">
        <f>IF(Table1[[#This Row],[Description]]&lt;&gt;"",Table1[[#This Row],[Description]],"")</f>
        <v/>
      </c>
      <c r="AL296" s="46" t="str">
        <f>IF(Table1[[#This Row],[Posting Date]]&lt;&gt;"",Table1[[#This Row],[Reference Number]],"")</f>
        <v/>
      </c>
      <c r="AM296" s="46" t="str">
        <f>TRIM(Table1[[#This Row],[Line '#]])</f>
        <v/>
      </c>
      <c r="AN296" s="46" t="str">
        <f>TRIM(Table1[[#This Row],[Account]])</f>
        <v/>
      </c>
      <c r="AO296" s="46" t="str">
        <f>IF(Table1[[#This Row],[Posting Date]]&lt;&gt;"",$D$5,"")</f>
        <v/>
      </c>
      <c r="AP296" s="46" t="str">
        <f>TRIM(Table1[[#This Row],[Departments-Prgrams]])</f>
        <v/>
      </c>
      <c r="AQ296" s="46" t="str">
        <f>TRIM(Table1[[#This Row],[Grant]])</f>
        <v/>
      </c>
      <c r="AR296" s="46" t="str">
        <f>TRIM(Table1[[#This Row],[Staff ID]])</f>
        <v/>
      </c>
      <c r="AS296" s="46" t="str">
        <f>IF(TRIM(Table1[[#This Row],[Budget Code]])=0,"",TRIM(Table1[[#This Row],[Budget Code]]))</f>
        <v/>
      </c>
      <c r="AT296" s="46" t="str">
        <f>IF(Table1[[#This Row],[Line Description]]&lt;&gt;"",Table1[[#This Row],[Line Description]],"")</f>
        <v/>
      </c>
      <c r="AU296" s="46" t="str">
        <f>IF(Table1[[#This Row],[Cur_Amount Debit]]&gt;0,ROUND(Table1[[#This Row],[Cur_Amount Debit]],2),"")</f>
        <v/>
      </c>
      <c r="AV296" s="46" t="str">
        <f>IF(Table1[[#This Row],[Cur_Amount Credit]]&gt;0,ROUND(Table1[[#This Row],[Cur_Amount Credit]],2),"")</f>
        <v/>
      </c>
      <c r="AW296" s="46" t="str">
        <f>LEFT(Table1[[#This Row],[Cur]],3)</f>
        <v/>
      </c>
      <c r="AX296" s="59"/>
      <c r="AY296" s="46"/>
      <c r="AZ296" s="46" t="str">
        <f>IF(Table1[[#This Row],[Cur]]&lt;&gt;"",IF(Table1[[#This Row],[Cur]]="USD","",ExchangeRate),"")</f>
        <v/>
      </c>
      <c r="BA296" s="46" t="str">
        <f>IF(Table1[[#This Row],[Grant]]&lt;&gt;"",VLOOKUP(Table1[[#This Row],[Grant]],Grants!B:D,3),"")</f>
        <v/>
      </c>
      <c r="BB296" s="46" t="str">
        <f>TRIM(Table1[[#This Row],[Vendor ID]])</f>
        <v/>
      </c>
      <c r="BC296">
        <f>IF(Table1[[#This Row],[Reference Number]]=Q295,BC295,BC295+1)</f>
        <v>2</v>
      </c>
    </row>
    <row r="297" spans="1:55" ht="11.25" hidden="1" customHeight="1">
      <c r="A297" s="1"/>
      <c r="B297" s="88" t="str">
        <f>IF(Table1[[#This Row],[Posting Date]]&lt;&gt;"",IF(Table1[[#This Row],[Reference Number]]=Q296,B296+1,1),"")</f>
        <v/>
      </c>
      <c r="C297" s="61"/>
      <c r="D297" s="61"/>
      <c r="E297" s="218"/>
      <c r="F297" s="143" t="str">
        <f>IFERROR(IF(VLOOKUP(Table1[[#This Row],[Budget Code Description]],Dimentions!$X$6:$AC$132,2,FALSE)="","",VLOOKUP(Table1[[#This Row],[Budget Code Description]],Dimentions!$X$6:$AC$132,2,FALSE)),"")</f>
        <v/>
      </c>
      <c r="G297" s="143" t="str">
        <f>IFERROR(VLOOKUP(Table1[[#This Row],[Budget Code Description]],Dimentions!$X$6:$AC$132,3,FALSE),"")</f>
        <v/>
      </c>
      <c r="H297" s="64" t="str">
        <f>IFERROR(VLOOKUP(Table1[[#This Row],[Account]],Dimentions!$S$6:$V$233,2,FALSE),"")</f>
        <v/>
      </c>
      <c r="I297" s="62">
        <f>_xlfn.NUMBERVALUE(LEFT(Table1[[#This Row],[Account]],1))</f>
        <v>0</v>
      </c>
      <c r="J297" s="62" t="str">
        <f>IFERROR(VLOOKUP(Table1[[#This Row],[Budget Code Description]],Table6[#All],7,FALSE),"")</f>
        <v/>
      </c>
      <c r="K297" s="143" t="str">
        <f>IFERROR(VLOOKUP(Table1[[#This Row],[Budget Code Description]],Table6[#All],8,FALSE),"")</f>
        <v/>
      </c>
      <c r="L297" s="63"/>
      <c r="M297" s="65" t="str">
        <f>IFERROR(VLOOKUP(Table1[[#This Row],[Staff ID]],Table2[],2,FALSE),"")</f>
        <v/>
      </c>
      <c r="N297" s="211" t="str">
        <f>IFERROR(IF(VLOOKUP(Table1[[#This Row],[Budget Code Description]],Dimentions!$X$6:$AC$97,4,FALSE)="","",VLOOKUP(Table1[[#This Row],[Budget Code Description]],Dimentions!$X$6:$AC$97,4,FALSE)),"")</f>
        <v/>
      </c>
      <c r="O297" s="65" t="str">
        <f>IFERROR(VLOOKUP(Table1[[#This Row],[Vendor ID]],Table549[],2,FALSE),"")</f>
        <v/>
      </c>
      <c r="P297" s="63"/>
      <c r="Q297" s="143" t="str">
        <f>IF(Table1[[#This Row],[Posting Date]]&lt;&gt;"",$D$9,"")</f>
        <v/>
      </c>
      <c r="R297" s="159" t="str">
        <f>IF(Table1[[#This Row],[Posting Date]]&lt;&gt;"",$D$10,"")</f>
        <v/>
      </c>
      <c r="S297" s="66"/>
      <c r="T297" s="63"/>
      <c r="U297" s="67"/>
      <c r="V297" s="67"/>
      <c r="W297" s="67" t="str">
        <f t="shared" ref="W297:W360" si="5">IF(E297="","",(ExchangeRate))</f>
        <v/>
      </c>
      <c r="X297" s="161" t="str">
        <f>IF(E297="","",(IF(Table1[[#This Row],[Cur]]="USD",Table1[[#This Row],[Cur_Amount Debit]],Table1[[#This Row],[Cur_Amount Debit]]/Table1[[#This Row],[Exchange Rate]])))</f>
        <v/>
      </c>
      <c r="Y297" s="161" t="str">
        <f>IF(E297="","",(IF(Table1[[#This Row],[Cur]]="USD",Table1[[#This Row],[Cur_Amount Credit]],Table1[[#This Row],[Cur_Amount Credit]]/ExchangeRate)))</f>
        <v/>
      </c>
      <c r="Z297" s="203" t="str">
        <f>IF(E297="","",(Table1[[#This Row],[Debit USD]]-Table1[[#This Row],[Credit USD]]))</f>
        <v/>
      </c>
      <c r="AA297" s="122"/>
      <c r="AB297" s="1"/>
      <c r="AC297" s="15"/>
      <c r="AD297" s="15" t="str">
        <f>IF(AND(OR(Table1[[#This Row],[Account]]="15030",Table1[[#This Row],[Account]]="15035",Table1[[#This Row],[Account]]="20150"),Table1[[#This Row],[Vendor ID]]=""),1,"")</f>
        <v/>
      </c>
      <c r="AE297" s="15"/>
      <c r="AF297" s="15"/>
      <c r="AG297" s="15"/>
      <c r="AH297" s="46" t="str">
        <f>IF(Table1[[#This Row],[Posting Date]]&lt;&gt;"","GJ-"&amp;CountryID,"")</f>
        <v/>
      </c>
      <c r="AI297" s="59" t="str">
        <f>IF(Table1[[#This Row],[Posting Date]]&lt;&gt;"",Table1[[#This Row],[Posting Date]],"")</f>
        <v/>
      </c>
      <c r="AJ297" s="46"/>
      <c r="AK297" s="46" t="str">
        <f>IF(Table1[[#This Row],[Description]]&lt;&gt;"",Table1[[#This Row],[Description]],"")</f>
        <v/>
      </c>
      <c r="AL297" s="46" t="str">
        <f>IF(Table1[[#This Row],[Posting Date]]&lt;&gt;"",Table1[[#This Row],[Reference Number]],"")</f>
        <v/>
      </c>
      <c r="AM297" s="46" t="str">
        <f>TRIM(Table1[[#This Row],[Line '#]])</f>
        <v/>
      </c>
      <c r="AN297" s="46" t="str">
        <f>TRIM(Table1[[#This Row],[Account]])</f>
        <v/>
      </c>
      <c r="AO297" s="46" t="str">
        <f>IF(Table1[[#This Row],[Posting Date]]&lt;&gt;"",$D$5,"")</f>
        <v/>
      </c>
      <c r="AP297" s="46" t="str">
        <f>TRIM(Table1[[#This Row],[Departments-Prgrams]])</f>
        <v/>
      </c>
      <c r="AQ297" s="46" t="str">
        <f>TRIM(Table1[[#This Row],[Grant]])</f>
        <v/>
      </c>
      <c r="AR297" s="46" t="str">
        <f>TRIM(Table1[[#This Row],[Staff ID]])</f>
        <v/>
      </c>
      <c r="AS297" s="46" t="str">
        <f>IF(TRIM(Table1[[#This Row],[Budget Code]])=0,"",TRIM(Table1[[#This Row],[Budget Code]]))</f>
        <v/>
      </c>
      <c r="AT297" s="46" t="str">
        <f>IF(Table1[[#This Row],[Line Description]]&lt;&gt;"",Table1[[#This Row],[Line Description]],"")</f>
        <v/>
      </c>
      <c r="AU297" s="46" t="str">
        <f>IF(Table1[[#This Row],[Cur_Amount Debit]]&gt;0,ROUND(Table1[[#This Row],[Cur_Amount Debit]],2),"")</f>
        <v/>
      </c>
      <c r="AV297" s="46" t="str">
        <f>IF(Table1[[#This Row],[Cur_Amount Credit]]&gt;0,ROUND(Table1[[#This Row],[Cur_Amount Credit]],2),"")</f>
        <v/>
      </c>
      <c r="AW297" s="46" t="str">
        <f>LEFT(Table1[[#This Row],[Cur]],3)</f>
        <v/>
      </c>
      <c r="AX297" s="59"/>
      <c r="AY297" s="46"/>
      <c r="AZ297" s="46" t="str">
        <f>IF(Table1[[#This Row],[Cur]]&lt;&gt;"",IF(Table1[[#This Row],[Cur]]="USD","",ExchangeRate),"")</f>
        <v/>
      </c>
      <c r="BA297" s="46" t="str">
        <f>IF(Table1[[#This Row],[Grant]]&lt;&gt;"",VLOOKUP(Table1[[#This Row],[Grant]],Grants!B:D,3),"")</f>
        <v/>
      </c>
      <c r="BB297" s="46" t="str">
        <f>TRIM(Table1[[#This Row],[Vendor ID]])</f>
        <v/>
      </c>
      <c r="BC297">
        <f>IF(Table1[[#This Row],[Reference Number]]=Q296,BC296,BC296+1)</f>
        <v>2</v>
      </c>
    </row>
    <row r="298" spans="1:55" ht="11.25" hidden="1" customHeight="1">
      <c r="A298" s="1"/>
      <c r="B298" s="88" t="str">
        <f>IF(Table1[[#This Row],[Posting Date]]&lt;&gt;"",IF(Table1[[#This Row],[Reference Number]]=Q297,B297+1,1),"")</f>
        <v/>
      </c>
      <c r="C298" s="61"/>
      <c r="D298" s="61"/>
      <c r="E298" s="218"/>
      <c r="F298" s="143" t="str">
        <f>IFERROR(IF(VLOOKUP(Table1[[#This Row],[Budget Code Description]],Dimentions!$X$6:$AC$132,2,FALSE)="","",VLOOKUP(Table1[[#This Row],[Budget Code Description]],Dimentions!$X$6:$AC$132,2,FALSE)),"")</f>
        <v/>
      </c>
      <c r="G298" s="143" t="str">
        <f>IFERROR(VLOOKUP(Table1[[#This Row],[Budget Code Description]],Dimentions!$X$6:$AC$132,3,FALSE),"")</f>
        <v/>
      </c>
      <c r="H298" s="64" t="str">
        <f>IFERROR(VLOOKUP(Table1[[#This Row],[Account]],Dimentions!$S$6:$V$233,2,FALSE),"")</f>
        <v/>
      </c>
      <c r="I298" s="62">
        <f>_xlfn.NUMBERVALUE(LEFT(Table1[[#This Row],[Account]],1))</f>
        <v>0</v>
      </c>
      <c r="J298" s="62" t="str">
        <f>IFERROR(VLOOKUP(Table1[[#This Row],[Budget Code Description]],Table6[#All],7,FALSE),"")</f>
        <v/>
      </c>
      <c r="K298" s="143" t="str">
        <f>IFERROR(VLOOKUP(Table1[[#This Row],[Budget Code Description]],Table6[#All],8,FALSE),"")</f>
        <v/>
      </c>
      <c r="L298" s="63"/>
      <c r="M298" s="65" t="str">
        <f>IFERROR(VLOOKUP(Table1[[#This Row],[Staff ID]],Table2[],2,FALSE),"")</f>
        <v/>
      </c>
      <c r="N298" s="211" t="str">
        <f>IFERROR(IF(VLOOKUP(Table1[[#This Row],[Budget Code Description]],Dimentions!$X$6:$AC$97,4,FALSE)="","",VLOOKUP(Table1[[#This Row],[Budget Code Description]],Dimentions!$X$6:$AC$97,4,FALSE)),"")</f>
        <v/>
      </c>
      <c r="O298" s="65" t="str">
        <f>IFERROR(VLOOKUP(Table1[[#This Row],[Vendor ID]],Table549[],2,FALSE),"")</f>
        <v/>
      </c>
      <c r="P298" s="63"/>
      <c r="Q298" s="143" t="str">
        <f>IF(Table1[[#This Row],[Posting Date]]&lt;&gt;"",$D$9,"")</f>
        <v/>
      </c>
      <c r="R298" s="159" t="str">
        <f>IF(Table1[[#This Row],[Posting Date]]&lt;&gt;"",$D$10,"")</f>
        <v/>
      </c>
      <c r="S298" s="66"/>
      <c r="T298" s="63"/>
      <c r="U298" s="67"/>
      <c r="V298" s="67"/>
      <c r="W298" s="67" t="str">
        <f t="shared" si="5"/>
        <v/>
      </c>
      <c r="X298" s="161" t="str">
        <f>IF(E298="","",(IF(Table1[[#This Row],[Cur]]="USD",Table1[[#This Row],[Cur_Amount Debit]],Table1[[#This Row],[Cur_Amount Debit]]/Table1[[#This Row],[Exchange Rate]])))</f>
        <v/>
      </c>
      <c r="Y298" s="161" t="str">
        <f>IF(E298="","",(IF(Table1[[#This Row],[Cur]]="USD",Table1[[#This Row],[Cur_Amount Credit]],Table1[[#This Row],[Cur_Amount Credit]]/ExchangeRate)))</f>
        <v/>
      </c>
      <c r="Z298" s="203" t="str">
        <f>IF(E298="","",(Table1[[#This Row],[Debit USD]]-Table1[[#This Row],[Credit USD]]))</f>
        <v/>
      </c>
      <c r="AA298" s="122"/>
      <c r="AB298" s="1"/>
      <c r="AC298" s="15"/>
      <c r="AD298" s="15" t="str">
        <f>IF(AND(OR(Table1[[#This Row],[Account]]="15030",Table1[[#This Row],[Account]]="15035",Table1[[#This Row],[Account]]="20150"),Table1[[#This Row],[Vendor ID]]=""),1,"")</f>
        <v/>
      </c>
      <c r="AE298" s="15"/>
      <c r="AF298" s="15"/>
      <c r="AG298" s="15"/>
      <c r="AH298" s="46" t="str">
        <f>IF(Table1[[#This Row],[Posting Date]]&lt;&gt;"","GJ-"&amp;CountryID,"")</f>
        <v/>
      </c>
      <c r="AI298" s="59" t="str">
        <f>IF(Table1[[#This Row],[Posting Date]]&lt;&gt;"",Table1[[#This Row],[Posting Date]],"")</f>
        <v/>
      </c>
      <c r="AJ298" s="46"/>
      <c r="AK298" s="46" t="str">
        <f>IF(Table1[[#This Row],[Description]]&lt;&gt;"",Table1[[#This Row],[Description]],"")</f>
        <v/>
      </c>
      <c r="AL298" s="46" t="str">
        <f>IF(Table1[[#This Row],[Posting Date]]&lt;&gt;"",Table1[[#This Row],[Reference Number]],"")</f>
        <v/>
      </c>
      <c r="AM298" s="46" t="str">
        <f>TRIM(Table1[[#This Row],[Line '#]])</f>
        <v/>
      </c>
      <c r="AN298" s="46" t="str">
        <f>TRIM(Table1[[#This Row],[Account]])</f>
        <v/>
      </c>
      <c r="AO298" s="46" t="str">
        <f>IF(Table1[[#This Row],[Posting Date]]&lt;&gt;"",$D$5,"")</f>
        <v/>
      </c>
      <c r="AP298" s="46" t="str">
        <f>TRIM(Table1[[#This Row],[Departments-Prgrams]])</f>
        <v/>
      </c>
      <c r="AQ298" s="46" t="str">
        <f>TRIM(Table1[[#This Row],[Grant]])</f>
        <v/>
      </c>
      <c r="AR298" s="46" t="str">
        <f>TRIM(Table1[[#This Row],[Staff ID]])</f>
        <v/>
      </c>
      <c r="AS298" s="46" t="str">
        <f>IF(TRIM(Table1[[#This Row],[Budget Code]])=0,"",TRIM(Table1[[#This Row],[Budget Code]]))</f>
        <v/>
      </c>
      <c r="AT298" s="46" t="str">
        <f>IF(Table1[[#This Row],[Line Description]]&lt;&gt;"",Table1[[#This Row],[Line Description]],"")</f>
        <v/>
      </c>
      <c r="AU298" s="46" t="str">
        <f>IF(Table1[[#This Row],[Cur_Amount Debit]]&gt;0,ROUND(Table1[[#This Row],[Cur_Amount Debit]],2),"")</f>
        <v/>
      </c>
      <c r="AV298" s="46" t="str">
        <f>IF(Table1[[#This Row],[Cur_Amount Credit]]&gt;0,ROUND(Table1[[#This Row],[Cur_Amount Credit]],2),"")</f>
        <v/>
      </c>
      <c r="AW298" s="46" t="str">
        <f>LEFT(Table1[[#This Row],[Cur]],3)</f>
        <v/>
      </c>
      <c r="AX298" s="59"/>
      <c r="AY298" s="46"/>
      <c r="AZ298" s="46" t="str">
        <f>IF(Table1[[#This Row],[Cur]]&lt;&gt;"",IF(Table1[[#This Row],[Cur]]="USD","",ExchangeRate),"")</f>
        <v/>
      </c>
      <c r="BA298" s="46" t="str">
        <f>IF(Table1[[#This Row],[Grant]]&lt;&gt;"",VLOOKUP(Table1[[#This Row],[Grant]],Grants!B:D,3),"")</f>
        <v/>
      </c>
      <c r="BB298" s="46" t="str">
        <f>TRIM(Table1[[#This Row],[Vendor ID]])</f>
        <v/>
      </c>
      <c r="BC298">
        <f>IF(Table1[[#This Row],[Reference Number]]=Q297,BC297,BC297+1)</f>
        <v>2</v>
      </c>
    </row>
    <row r="299" spans="1:55" ht="11.25" hidden="1" customHeight="1">
      <c r="A299" s="1"/>
      <c r="B299" s="88" t="str">
        <f>IF(Table1[[#This Row],[Posting Date]]&lt;&gt;"",IF(Table1[[#This Row],[Reference Number]]=Q298,B298+1,1),"")</f>
        <v/>
      </c>
      <c r="C299" s="61"/>
      <c r="D299" s="61"/>
      <c r="E299" s="218"/>
      <c r="F299" s="143" t="str">
        <f>IFERROR(IF(VLOOKUP(Table1[[#This Row],[Budget Code Description]],Dimentions!$X$6:$AC$132,2,FALSE)="","",VLOOKUP(Table1[[#This Row],[Budget Code Description]],Dimentions!$X$6:$AC$132,2,FALSE)),"")</f>
        <v/>
      </c>
      <c r="G299" s="143" t="str">
        <f>IFERROR(VLOOKUP(Table1[[#This Row],[Budget Code Description]],Dimentions!$X$6:$AC$132,3,FALSE),"")</f>
        <v/>
      </c>
      <c r="H299" s="64" t="str">
        <f>IFERROR(VLOOKUP(Table1[[#This Row],[Account]],Dimentions!$S$6:$V$233,2,FALSE),"")</f>
        <v/>
      </c>
      <c r="I299" s="62">
        <f>_xlfn.NUMBERVALUE(LEFT(Table1[[#This Row],[Account]],1))</f>
        <v>0</v>
      </c>
      <c r="J299" s="62" t="str">
        <f>IFERROR(VLOOKUP(Table1[[#This Row],[Budget Code Description]],Table6[#All],7,FALSE),"")</f>
        <v/>
      </c>
      <c r="K299" s="143" t="str">
        <f>IFERROR(VLOOKUP(Table1[[#This Row],[Budget Code Description]],Table6[#All],8,FALSE),"")</f>
        <v/>
      </c>
      <c r="L299" s="63"/>
      <c r="M299" s="65" t="str">
        <f>IFERROR(VLOOKUP(Table1[[#This Row],[Staff ID]],Table2[],2,FALSE),"")</f>
        <v/>
      </c>
      <c r="N299" s="211" t="str">
        <f>IFERROR(IF(VLOOKUP(Table1[[#This Row],[Budget Code Description]],Dimentions!$X$6:$AC$97,4,FALSE)="","",VLOOKUP(Table1[[#This Row],[Budget Code Description]],Dimentions!$X$6:$AC$97,4,FALSE)),"")</f>
        <v/>
      </c>
      <c r="O299" s="65" t="str">
        <f>IFERROR(VLOOKUP(Table1[[#This Row],[Vendor ID]],Table549[],2,FALSE),"")</f>
        <v/>
      </c>
      <c r="P299" s="63"/>
      <c r="Q299" s="143" t="str">
        <f>IF(Table1[[#This Row],[Posting Date]]&lt;&gt;"",$D$9,"")</f>
        <v/>
      </c>
      <c r="R299" s="159" t="str">
        <f>IF(Table1[[#This Row],[Posting Date]]&lt;&gt;"",$D$10,"")</f>
        <v/>
      </c>
      <c r="S299" s="66"/>
      <c r="T299" s="63"/>
      <c r="U299" s="67"/>
      <c r="V299" s="67"/>
      <c r="W299" s="67" t="str">
        <f t="shared" si="5"/>
        <v/>
      </c>
      <c r="X299" s="161" t="str">
        <f>IF(E299="","",(IF(Table1[[#This Row],[Cur]]="USD",Table1[[#This Row],[Cur_Amount Debit]],Table1[[#This Row],[Cur_Amount Debit]]/Table1[[#This Row],[Exchange Rate]])))</f>
        <v/>
      </c>
      <c r="Y299" s="161" t="str">
        <f>IF(E299="","",(IF(Table1[[#This Row],[Cur]]="USD",Table1[[#This Row],[Cur_Amount Credit]],Table1[[#This Row],[Cur_Amount Credit]]/ExchangeRate)))</f>
        <v/>
      </c>
      <c r="Z299" s="203" t="str">
        <f>IF(E299="","",(Table1[[#This Row],[Debit USD]]-Table1[[#This Row],[Credit USD]]))</f>
        <v/>
      </c>
      <c r="AA299" s="122"/>
      <c r="AB299" s="1"/>
      <c r="AC299" s="15"/>
      <c r="AD299" s="15" t="str">
        <f>IF(AND(OR(Table1[[#This Row],[Account]]="15030",Table1[[#This Row],[Account]]="15035",Table1[[#This Row],[Account]]="20150"),Table1[[#This Row],[Vendor ID]]=""),1,"")</f>
        <v/>
      </c>
      <c r="AE299" s="15"/>
      <c r="AF299" s="15"/>
      <c r="AG299" s="15"/>
      <c r="AH299" s="46" t="str">
        <f>IF(Table1[[#This Row],[Posting Date]]&lt;&gt;"","GJ-"&amp;CountryID,"")</f>
        <v/>
      </c>
      <c r="AI299" s="59" t="str">
        <f>IF(Table1[[#This Row],[Posting Date]]&lt;&gt;"",Table1[[#This Row],[Posting Date]],"")</f>
        <v/>
      </c>
      <c r="AJ299" s="46"/>
      <c r="AK299" s="46" t="str">
        <f>IF(Table1[[#This Row],[Description]]&lt;&gt;"",Table1[[#This Row],[Description]],"")</f>
        <v/>
      </c>
      <c r="AL299" s="46" t="str">
        <f>IF(Table1[[#This Row],[Posting Date]]&lt;&gt;"",Table1[[#This Row],[Reference Number]],"")</f>
        <v/>
      </c>
      <c r="AM299" s="46" t="str">
        <f>TRIM(Table1[[#This Row],[Line '#]])</f>
        <v/>
      </c>
      <c r="AN299" s="46" t="str">
        <f>TRIM(Table1[[#This Row],[Account]])</f>
        <v/>
      </c>
      <c r="AO299" s="46" t="str">
        <f>IF(Table1[[#This Row],[Posting Date]]&lt;&gt;"",$D$5,"")</f>
        <v/>
      </c>
      <c r="AP299" s="46" t="str">
        <f>TRIM(Table1[[#This Row],[Departments-Prgrams]])</f>
        <v/>
      </c>
      <c r="AQ299" s="46" t="str">
        <f>TRIM(Table1[[#This Row],[Grant]])</f>
        <v/>
      </c>
      <c r="AR299" s="46" t="str">
        <f>TRIM(Table1[[#This Row],[Staff ID]])</f>
        <v/>
      </c>
      <c r="AS299" s="46" t="str">
        <f>IF(TRIM(Table1[[#This Row],[Budget Code]])=0,"",TRIM(Table1[[#This Row],[Budget Code]]))</f>
        <v/>
      </c>
      <c r="AT299" s="46" t="str">
        <f>IF(Table1[[#This Row],[Line Description]]&lt;&gt;"",Table1[[#This Row],[Line Description]],"")</f>
        <v/>
      </c>
      <c r="AU299" s="46" t="str">
        <f>IF(Table1[[#This Row],[Cur_Amount Debit]]&gt;0,ROUND(Table1[[#This Row],[Cur_Amount Debit]],2),"")</f>
        <v/>
      </c>
      <c r="AV299" s="46" t="str">
        <f>IF(Table1[[#This Row],[Cur_Amount Credit]]&gt;0,ROUND(Table1[[#This Row],[Cur_Amount Credit]],2),"")</f>
        <v/>
      </c>
      <c r="AW299" s="46" t="str">
        <f>LEFT(Table1[[#This Row],[Cur]],3)</f>
        <v/>
      </c>
      <c r="AX299" s="59"/>
      <c r="AY299" s="46"/>
      <c r="AZ299" s="46" t="str">
        <f>IF(Table1[[#This Row],[Cur]]&lt;&gt;"",IF(Table1[[#This Row],[Cur]]="USD","",ExchangeRate),"")</f>
        <v/>
      </c>
      <c r="BA299" s="46" t="str">
        <f>IF(Table1[[#This Row],[Grant]]&lt;&gt;"",VLOOKUP(Table1[[#This Row],[Grant]],Grants!B:D,3),"")</f>
        <v/>
      </c>
      <c r="BB299" s="46" t="str">
        <f>TRIM(Table1[[#This Row],[Vendor ID]])</f>
        <v/>
      </c>
      <c r="BC299">
        <f>IF(Table1[[#This Row],[Reference Number]]=Q298,BC298,BC298+1)</f>
        <v>2</v>
      </c>
    </row>
    <row r="300" spans="1:55" ht="11.25" hidden="1" customHeight="1">
      <c r="A300" s="1"/>
      <c r="B300" s="88" t="str">
        <f>IF(Table1[[#This Row],[Posting Date]]&lt;&gt;"",IF(Table1[[#This Row],[Reference Number]]=Q299,B299+1,1),"")</f>
        <v/>
      </c>
      <c r="C300" s="61"/>
      <c r="D300" s="61"/>
      <c r="E300" s="218"/>
      <c r="F300" s="143" t="str">
        <f>IFERROR(IF(VLOOKUP(Table1[[#This Row],[Budget Code Description]],Dimentions!$X$6:$AC$132,2,FALSE)="","",VLOOKUP(Table1[[#This Row],[Budget Code Description]],Dimentions!$X$6:$AC$132,2,FALSE)),"")</f>
        <v/>
      </c>
      <c r="G300" s="143" t="str">
        <f>IFERROR(VLOOKUP(Table1[[#This Row],[Budget Code Description]],Dimentions!$X$6:$AC$132,3,FALSE),"")</f>
        <v/>
      </c>
      <c r="H300" s="64" t="str">
        <f>IFERROR(VLOOKUP(Table1[[#This Row],[Account]],Dimentions!$S$6:$V$233,2,FALSE),"")</f>
        <v/>
      </c>
      <c r="I300" s="62">
        <f>_xlfn.NUMBERVALUE(LEFT(Table1[[#This Row],[Account]],1))</f>
        <v>0</v>
      </c>
      <c r="J300" s="62" t="str">
        <f>IFERROR(VLOOKUP(Table1[[#This Row],[Budget Code Description]],Table6[#All],7,FALSE),"")</f>
        <v/>
      </c>
      <c r="K300" s="143" t="str">
        <f>IFERROR(VLOOKUP(Table1[[#This Row],[Budget Code Description]],Table6[#All],8,FALSE),"")</f>
        <v/>
      </c>
      <c r="L300" s="63"/>
      <c r="M300" s="65" t="str">
        <f>IFERROR(VLOOKUP(Table1[[#This Row],[Staff ID]],Table2[],2,FALSE),"")</f>
        <v/>
      </c>
      <c r="N300" s="211" t="str">
        <f>IFERROR(IF(VLOOKUP(Table1[[#This Row],[Budget Code Description]],Dimentions!$X$6:$AC$97,4,FALSE)="","",VLOOKUP(Table1[[#This Row],[Budget Code Description]],Dimentions!$X$6:$AC$97,4,FALSE)),"")</f>
        <v/>
      </c>
      <c r="O300" s="65" t="str">
        <f>IFERROR(VLOOKUP(Table1[[#This Row],[Vendor ID]],Table549[],2,FALSE),"")</f>
        <v/>
      </c>
      <c r="P300" s="63"/>
      <c r="Q300" s="143" t="str">
        <f>IF(Table1[[#This Row],[Posting Date]]&lt;&gt;"",$D$9,"")</f>
        <v/>
      </c>
      <c r="R300" s="159" t="str">
        <f>IF(Table1[[#This Row],[Posting Date]]&lt;&gt;"",$D$10,"")</f>
        <v/>
      </c>
      <c r="S300" s="66"/>
      <c r="T300" s="63"/>
      <c r="U300" s="67"/>
      <c r="V300" s="67"/>
      <c r="W300" s="67" t="str">
        <f t="shared" si="5"/>
        <v/>
      </c>
      <c r="X300" s="161" t="str">
        <f>IF(E300="","",(IF(Table1[[#This Row],[Cur]]="USD",Table1[[#This Row],[Cur_Amount Debit]],Table1[[#This Row],[Cur_Amount Debit]]/Table1[[#This Row],[Exchange Rate]])))</f>
        <v/>
      </c>
      <c r="Y300" s="161" t="str">
        <f>IF(E300="","",(IF(Table1[[#This Row],[Cur]]="USD",Table1[[#This Row],[Cur_Amount Credit]],Table1[[#This Row],[Cur_Amount Credit]]/ExchangeRate)))</f>
        <v/>
      </c>
      <c r="Z300" s="203" t="str">
        <f>IF(E300="","",(Table1[[#This Row],[Debit USD]]-Table1[[#This Row],[Credit USD]]))</f>
        <v/>
      </c>
      <c r="AA300" s="122"/>
      <c r="AB300" s="1"/>
      <c r="AC300" s="15"/>
      <c r="AD300" s="15" t="str">
        <f>IF(AND(OR(Table1[[#This Row],[Account]]="15030",Table1[[#This Row],[Account]]="15035",Table1[[#This Row],[Account]]="20150"),Table1[[#This Row],[Vendor ID]]=""),1,"")</f>
        <v/>
      </c>
      <c r="AE300" s="15"/>
      <c r="AF300" s="15"/>
      <c r="AG300" s="15"/>
      <c r="AH300" s="46" t="str">
        <f>IF(Table1[[#This Row],[Posting Date]]&lt;&gt;"","GJ-"&amp;CountryID,"")</f>
        <v/>
      </c>
      <c r="AI300" s="59" t="str">
        <f>IF(Table1[[#This Row],[Posting Date]]&lt;&gt;"",Table1[[#This Row],[Posting Date]],"")</f>
        <v/>
      </c>
      <c r="AJ300" s="46"/>
      <c r="AK300" s="46" t="str">
        <f>IF(Table1[[#This Row],[Description]]&lt;&gt;"",Table1[[#This Row],[Description]],"")</f>
        <v/>
      </c>
      <c r="AL300" s="46" t="str">
        <f>IF(Table1[[#This Row],[Posting Date]]&lt;&gt;"",Table1[[#This Row],[Reference Number]],"")</f>
        <v/>
      </c>
      <c r="AM300" s="46" t="str">
        <f>TRIM(Table1[[#This Row],[Line '#]])</f>
        <v/>
      </c>
      <c r="AN300" s="46" t="str">
        <f>TRIM(Table1[[#This Row],[Account]])</f>
        <v/>
      </c>
      <c r="AO300" s="46" t="str">
        <f>IF(Table1[[#This Row],[Posting Date]]&lt;&gt;"",$D$5,"")</f>
        <v/>
      </c>
      <c r="AP300" s="46" t="str">
        <f>TRIM(Table1[[#This Row],[Departments-Prgrams]])</f>
        <v/>
      </c>
      <c r="AQ300" s="46" t="str">
        <f>TRIM(Table1[[#This Row],[Grant]])</f>
        <v/>
      </c>
      <c r="AR300" s="46" t="str">
        <f>TRIM(Table1[[#This Row],[Staff ID]])</f>
        <v/>
      </c>
      <c r="AS300" s="46" t="str">
        <f>IF(TRIM(Table1[[#This Row],[Budget Code]])=0,"",TRIM(Table1[[#This Row],[Budget Code]]))</f>
        <v/>
      </c>
      <c r="AT300" s="46" t="str">
        <f>IF(Table1[[#This Row],[Line Description]]&lt;&gt;"",Table1[[#This Row],[Line Description]],"")</f>
        <v/>
      </c>
      <c r="AU300" s="46" t="str">
        <f>IF(Table1[[#This Row],[Cur_Amount Debit]]&gt;0,ROUND(Table1[[#This Row],[Cur_Amount Debit]],2),"")</f>
        <v/>
      </c>
      <c r="AV300" s="46" t="str">
        <f>IF(Table1[[#This Row],[Cur_Amount Credit]]&gt;0,ROUND(Table1[[#This Row],[Cur_Amount Credit]],2),"")</f>
        <v/>
      </c>
      <c r="AW300" s="46" t="str">
        <f>LEFT(Table1[[#This Row],[Cur]],3)</f>
        <v/>
      </c>
      <c r="AX300" s="59"/>
      <c r="AY300" s="46"/>
      <c r="AZ300" s="46" t="str">
        <f>IF(Table1[[#This Row],[Cur]]&lt;&gt;"",IF(Table1[[#This Row],[Cur]]="USD","",ExchangeRate),"")</f>
        <v/>
      </c>
      <c r="BA300" s="46" t="str">
        <f>IF(Table1[[#This Row],[Grant]]&lt;&gt;"",VLOOKUP(Table1[[#This Row],[Grant]],Grants!B:D,3),"")</f>
        <v/>
      </c>
      <c r="BB300" s="46" t="str">
        <f>TRIM(Table1[[#This Row],[Vendor ID]])</f>
        <v/>
      </c>
      <c r="BC300">
        <f>IF(Table1[[#This Row],[Reference Number]]=Q299,BC299,BC299+1)</f>
        <v>2</v>
      </c>
    </row>
    <row r="301" spans="1:55" ht="11.25" hidden="1" customHeight="1">
      <c r="A301" s="1"/>
      <c r="B301" s="88" t="str">
        <f>IF(Table1[[#This Row],[Posting Date]]&lt;&gt;"",IF(Table1[[#This Row],[Reference Number]]=Q300,B300+1,1),"")</f>
        <v/>
      </c>
      <c r="C301" s="61"/>
      <c r="D301" s="61"/>
      <c r="E301" s="218"/>
      <c r="F301" s="143" t="str">
        <f>IFERROR(IF(VLOOKUP(Table1[[#This Row],[Budget Code Description]],Dimentions!$X$6:$AC$132,2,FALSE)="","",VLOOKUP(Table1[[#This Row],[Budget Code Description]],Dimentions!$X$6:$AC$132,2,FALSE)),"")</f>
        <v/>
      </c>
      <c r="G301" s="143" t="str">
        <f>IFERROR(VLOOKUP(Table1[[#This Row],[Budget Code Description]],Dimentions!$X$6:$AC$132,3,FALSE),"")</f>
        <v/>
      </c>
      <c r="H301" s="64" t="str">
        <f>IFERROR(VLOOKUP(Table1[[#This Row],[Account]],Dimentions!$S$6:$V$233,2,FALSE),"")</f>
        <v/>
      </c>
      <c r="I301" s="62">
        <f>_xlfn.NUMBERVALUE(LEFT(Table1[[#This Row],[Account]],1))</f>
        <v>0</v>
      </c>
      <c r="J301" s="62" t="str">
        <f>IFERROR(VLOOKUP(Table1[[#This Row],[Budget Code Description]],Table6[#All],7,FALSE),"")</f>
        <v/>
      </c>
      <c r="K301" s="143" t="str">
        <f>IFERROR(VLOOKUP(Table1[[#This Row],[Budget Code Description]],Table6[#All],8,FALSE),"")</f>
        <v/>
      </c>
      <c r="L301" s="63"/>
      <c r="M301" s="65" t="str">
        <f>IFERROR(VLOOKUP(Table1[[#This Row],[Staff ID]],Table2[],2,FALSE),"")</f>
        <v/>
      </c>
      <c r="N301" s="211" t="str">
        <f>IFERROR(IF(VLOOKUP(Table1[[#This Row],[Budget Code Description]],Dimentions!$X$6:$AC$97,4,FALSE)="","",VLOOKUP(Table1[[#This Row],[Budget Code Description]],Dimentions!$X$6:$AC$97,4,FALSE)),"")</f>
        <v/>
      </c>
      <c r="O301" s="65" t="str">
        <f>IFERROR(VLOOKUP(Table1[[#This Row],[Vendor ID]],Table549[],2,FALSE),"")</f>
        <v/>
      </c>
      <c r="P301" s="63"/>
      <c r="Q301" s="143" t="str">
        <f>IF(Table1[[#This Row],[Posting Date]]&lt;&gt;"",$D$9,"")</f>
        <v/>
      </c>
      <c r="R301" s="159" t="str">
        <f>IF(Table1[[#This Row],[Posting Date]]&lt;&gt;"",$D$10,"")</f>
        <v/>
      </c>
      <c r="S301" s="66"/>
      <c r="T301" s="63"/>
      <c r="U301" s="67"/>
      <c r="V301" s="67"/>
      <c r="W301" s="67" t="str">
        <f t="shared" si="5"/>
        <v/>
      </c>
      <c r="X301" s="161" t="str">
        <f>IF(E301="","",(IF(Table1[[#This Row],[Cur]]="USD",Table1[[#This Row],[Cur_Amount Debit]],Table1[[#This Row],[Cur_Amount Debit]]/Table1[[#This Row],[Exchange Rate]])))</f>
        <v/>
      </c>
      <c r="Y301" s="161" t="str">
        <f>IF(E301="","",(IF(Table1[[#This Row],[Cur]]="USD",Table1[[#This Row],[Cur_Amount Credit]],Table1[[#This Row],[Cur_Amount Credit]]/ExchangeRate)))</f>
        <v/>
      </c>
      <c r="Z301" s="203" t="str">
        <f>IF(E301="","",(Table1[[#This Row],[Debit USD]]-Table1[[#This Row],[Credit USD]]))</f>
        <v/>
      </c>
      <c r="AA301" s="122"/>
      <c r="AB301" s="1"/>
      <c r="AC301" s="15"/>
      <c r="AD301" s="15" t="str">
        <f>IF(AND(OR(Table1[[#This Row],[Account]]="15030",Table1[[#This Row],[Account]]="15035",Table1[[#This Row],[Account]]="20150"),Table1[[#This Row],[Vendor ID]]=""),1,"")</f>
        <v/>
      </c>
      <c r="AE301" s="15"/>
      <c r="AF301" s="15"/>
      <c r="AG301" s="15"/>
      <c r="AH301" s="46" t="str">
        <f>IF(Table1[[#This Row],[Posting Date]]&lt;&gt;"","GJ-"&amp;CountryID,"")</f>
        <v/>
      </c>
      <c r="AI301" s="59" t="str">
        <f>IF(Table1[[#This Row],[Posting Date]]&lt;&gt;"",Table1[[#This Row],[Posting Date]],"")</f>
        <v/>
      </c>
      <c r="AJ301" s="46"/>
      <c r="AK301" s="46" t="str">
        <f>IF(Table1[[#This Row],[Description]]&lt;&gt;"",Table1[[#This Row],[Description]],"")</f>
        <v/>
      </c>
      <c r="AL301" s="46" t="str">
        <f>IF(Table1[[#This Row],[Posting Date]]&lt;&gt;"",Table1[[#This Row],[Reference Number]],"")</f>
        <v/>
      </c>
      <c r="AM301" s="46" t="str">
        <f>TRIM(Table1[[#This Row],[Line '#]])</f>
        <v/>
      </c>
      <c r="AN301" s="46" t="str">
        <f>TRIM(Table1[[#This Row],[Account]])</f>
        <v/>
      </c>
      <c r="AO301" s="46" t="str">
        <f>IF(Table1[[#This Row],[Posting Date]]&lt;&gt;"",$D$5,"")</f>
        <v/>
      </c>
      <c r="AP301" s="46" t="str">
        <f>TRIM(Table1[[#This Row],[Departments-Prgrams]])</f>
        <v/>
      </c>
      <c r="AQ301" s="46" t="str">
        <f>TRIM(Table1[[#This Row],[Grant]])</f>
        <v/>
      </c>
      <c r="AR301" s="46" t="str">
        <f>TRIM(Table1[[#This Row],[Staff ID]])</f>
        <v/>
      </c>
      <c r="AS301" s="46" t="str">
        <f>IF(TRIM(Table1[[#This Row],[Budget Code]])=0,"",TRIM(Table1[[#This Row],[Budget Code]]))</f>
        <v/>
      </c>
      <c r="AT301" s="46" t="str">
        <f>IF(Table1[[#This Row],[Line Description]]&lt;&gt;"",Table1[[#This Row],[Line Description]],"")</f>
        <v/>
      </c>
      <c r="AU301" s="46" t="str">
        <f>IF(Table1[[#This Row],[Cur_Amount Debit]]&gt;0,ROUND(Table1[[#This Row],[Cur_Amount Debit]],2),"")</f>
        <v/>
      </c>
      <c r="AV301" s="46" t="str">
        <f>IF(Table1[[#This Row],[Cur_Amount Credit]]&gt;0,ROUND(Table1[[#This Row],[Cur_Amount Credit]],2),"")</f>
        <v/>
      </c>
      <c r="AW301" s="46" t="str">
        <f>LEFT(Table1[[#This Row],[Cur]],3)</f>
        <v/>
      </c>
      <c r="AX301" s="59"/>
      <c r="AY301" s="46"/>
      <c r="AZ301" s="46" t="str">
        <f>IF(Table1[[#This Row],[Cur]]&lt;&gt;"",IF(Table1[[#This Row],[Cur]]="USD","",ExchangeRate),"")</f>
        <v/>
      </c>
      <c r="BA301" s="46" t="str">
        <f>IF(Table1[[#This Row],[Grant]]&lt;&gt;"",VLOOKUP(Table1[[#This Row],[Grant]],Grants!B:D,3),"")</f>
        <v/>
      </c>
      <c r="BB301" s="46" t="str">
        <f>TRIM(Table1[[#This Row],[Vendor ID]])</f>
        <v/>
      </c>
      <c r="BC301">
        <f>IF(Table1[[#This Row],[Reference Number]]=Q300,BC300,BC300+1)</f>
        <v>2</v>
      </c>
    </row>
    <row r="302" spans="1:55" ht="11.25" hidden="1" customHeight="1">
      <c r="A302" s="1"/>
      <c r="B302" s="88" t="str">
        <f>IF(Table1[[#This Row],[Posting Date]]&lt;&gt;"",IF(Table1[[#This Row],[Reference Number]]=Q301,B301+1,1),"")</f>
        <v/>
      </c>
      <c r="C302" s="61"/>
      <c r="D302" s="61"/>
      <c r="E302" s="218"/>
      <c r="F302" s="143" t="str">
        <f>IFERROR(IF(VLOOKUP(Table1[[#This Row],[Budget Code Description]],Dimentions!$X$6:$AC$132,2,FALSE)="","",VLOOKUP(Table1[[#This Row],[Budget Code Description]],Dimentions!$X$6:$AC$132,2,FALSE)),"")</f>
        <v/>
      </c>
      <c r="G302" s="143" t="str">
        <f>IFERROR(VLOOKUP(Table1[[#This Row],[Budget Code Description]],Dimentions!$X$6:$AC$132,3,FALSE),"")</f>
        <v/>
      </c>
      <c r="H302" s="64" t="str">
        <f>IFERROR(VLOOKUP(Table1[[#This Row],[Account]],Dimentions!$S$6:$V$233,2,FALSE),"")</f>
        <v/>
      </c>
      <c r="I302" s="62">
        <f>_xlfn.NUMBERVALUE(LEFT(Table1[[#This Row],[Account]],1))</f>
        <v>0</v>
      </c>
      <c r="J302" s="62" t="str">
        <f>IFERROR(VLOOKUP(Table1[[#This Row],[Budget Code Description]],Table6[#All],7,FALSE),"")</f>
        <v/>
      </c>
      <c r="K302" s="143" t="str">
        <f>IFERROR(VLOOKUP(Table1[[#This Row],[Budget Code Description]],Table6[#All],8,FALSE),"")</f>
        <v/>
      </c>
      <c r="L302" s="63"/>
      <c r="M302" s="65" t="str">
        <f>IFERROR(VLOOKUP(Table1[[#This Row],[Staff ID]],Table2[],2,FALSE),"")</f>
        <v/>
      </c>
      <c r="N302" s="211" t="str">
        <f>IFERROR(IF(VLOOKUP(Table1[[#This Row],[Budget Code Description]],Dimentions!$X$6:$AC$97,4,FALSE)="","",VLOOKUP(Table1[[#This Row],[Budget Code Description]],Dimentions!$X$6:$AC$97,4,FALSE)),"")</f>
        <v/>
      </c>
      <c r="O302" s="65" t="str">
        <f>IFERROR(VLOOKUP(Table1[[#This Row],[Vendor ID]],Table549[],2,FALSE),"")</f>
        <v/>
      </c>
      <c r="P302" s="63"/>
      <c r="Q302" s="143" t="str">
        <f>IF(Table1[[#This Row],[Posting Date]]&lt;&gt;"",$D$9,"")</f>
        <v/>
      </c>
      <c r="R302" s="159" t="str">
        <f>IF(Table1[[#This Row],[Posting Date]]&lt;&gt;"",$D$10,"")</f>
        <v/>
      </c>
      <c r="S302" s="66"/>
      <c r="T302" s="63"/>
      <c r="U302" s="67"/>
      <c r="V302" s="67"/>
      <c r="W302" s="67" t="str">
        <f t="shared" si="5"/>
        <v/>
      </c>
      <c r="X302" s="161" t="str">
        <f>IF(E302="","",(IF(Table1[[#This Row],[Cur]]="USD",Table1[[#This Row],[Cur_Amount Debit]],Table1[[#This Row],[Cur_Amount Debit]]/Table1[[#This Row],[Exchange Rate]])))</f>
        <v/>
      </c>
      <c r="Y302" s="161" t="str">
        <f>IF(E302="","",(IF(Table1[[#This Row],[Cur]]="USD",Table1[[#This Row],[Cur_Amount Credit]],Table1[[#This Row],[Cur_Amount Credit]]/ExchangeRate)))</f>
        <v/>
      </c>
      <c r="Z302" s="203" t="str">
        <f>IF(E302="","",(Table1[[#This Row],[Debit USD]]-Table1[[#This Row],[Credit USD]]))</f>
        <v/>
      </c>
      <c r="AA302" s="122"/>
      <c r="AB302" s="1"/>
      <c r="AC302" s="15"/>
      <c r="AD302" s="15" t="str">
        <f>IF(AND(OR(Table1[[#This Row],[Account]]="15030",Table1[[#This Row],[Account]]="15035",Table1[[#This Row],[Account]]="20150"),Table1[[#This Row],[Vendor ID]]=""),1,"")</f>
        <v/>
      </c>
      <c r="AE302" s="15"/>
      <c r="AF302" s="15"/>
      <c r="AG302" s="15"/>
      <c r="AH302" s="46" t="str">
        <f>IF(Table1[[#This Row],[Posting Date]]&lt;&gt;"","GJ-"&amp;CountryID,"")</f>
        <v/>
      </c>
      <c r="AI302" s="59" t="str">
        <f>IF(Table1[[#This Row],[Posting Date]]&lt;&gt;"",Table1[[#This Row],[Posting Date]],"")</f>
        <v/>
      </c>
      <c r="AJ302" s="46"/>
      <c r="AK302" s="46" t="str">
        <f>IF(Table1[[#This Row],[Description]]&lt;&gt;"",Table1[[#This Row],[Description]],"")</f>
        <v/>
      </c>
      <c r="AL302" s="46" t="str">
        <f>IF(Table1[[#This Row],[Posting Date]]&lt;&gt;"",Table1[[#This Row],[Reference Number]],"")</f>
        <v/>
      </c>
      <c r="AM302" s="46" t="str">
        <f>TRIM(Table1[[#This Row],[Line '#]])</f>
        <v/>
      </c>
      <c r="AN302" s="46" t="str">
        <f>TRIM(Table1[[#This Row],[Account]])</f>
        <v/>
      </c>
      <c r="AO302" s="46" t="str">
        <f>IF(Table1[[#This Row],[Posting Date]]&lt;&gt;"",$D$5,"")</f>
        <v/>
      </c>
      <c r="AP302" s="46" t="str">
        <f>TRIM(Table1[[#This Row],[Departments-Prgrams]])</f>
        <v/>
      </c>
      <c r="AQ302" s="46" t="str">
        <f>TRIM(Table1[[#This Row],[Grant]])</f>
        <v/>
      </c>
      <c r="AR302" s="46" t="str">
        <f>TRIM(Table1[[#This Row],[Staff ID]])</f>
        <v/>
      </c>
      <c r="AS302" s="46" t="str">
        <f>IF(TRIM(Table1[[#This Row],[Budget Code]])=0,"",TRIM(Table1[[#This Row],[Budget Code]]))</f>
        <v/>
      </c>
      <c r="AT302" s="46" t="str">
        <f>IF(Table1[[#This Row],[Line Description]]&lt;&gt;"",Table1[[#This Row],[Line Description]],"")</f>
        <v/>
      </c>
      <c r="AU302" s="46" t="str">
        <f>IF(Table1[[#This Row],[Cur_Amount Debit]]&gt;0,ROUND(Table1[[#This Row],[Cur_Amount Debit]],2),"")</f>
        <v/>
      </c>
      <c r="AV302" s="46" t="str">
        <f>IF(Table1[[#This Row],[Cur_Amount Credit]]&gt;0,ROUND(Table1[[#This Row],[Cur_Amount Credit]],2),"")</f>
        <v/>
      </c>
      <c r="AW302" s="46" t="str">
        <f>LEFT(Table1[[#This Row],[Cur]],3)</f>
        <v/>
      </c>
      <c r="AX302" s="59"/>
      <c r="AY302" s="46"/>
      <c r="AZ302" s="46" t="str">
        <f>IF(Table1[[#This Row],[Cur]]&lt;&gt;"",IF(Table1[[#This Row],[Cur]]="USD","",ExchangeRate),"")</f>
        <v/>
      </c>
      <c r="BA302" s="46" t="str">
        <f>IF(Table1[[#This Row],[Grant]]&lt;&gt;"",VLOOKUP(Table1[[#This Row],[Grant]],Grants!B:D,3),"")</f>
        <v/>
      </c>
      <c r="BB302" s="46" t="str">
        <f>TRIM(Table1[[#This Row],[Vendor ID]])</f>
        <v/>
      </c>
      <c r="BC302">
        <f>IF(Table1[[#This Row],[Reference Number]]=Q301,BC301,BC301+1)</f>
        <v>2</v>
      </c>
    </row>
    <row r="303" spans="1:55" ht="11.25" hidden="1" customHeight="1">
      <c r="A303" s="1"/>
      <c r="B303" s="88" t="str">
        <f>IF(Table1[[#This Row],[Posting Date]]&lt;&gt;"",IF(Table1[[#This Row],[Reference Number]]=Q302,B302+1,1),"")</f>
        <v/>
      </c>
      <c r="C303" s="61"/>
      <c r="D303" s="61"/>
      <c r="E303" s="218"/>
      <c r="F303" s="143" t="str">
        <f>IFERROR(IF(VLOOKUP(Table1[[#This Row],[Budget Code Description]],Dimentions!$X$6:$AC$132,2,FALSE)="","",VLOOKUP(Table1[[#This Row],[Budget Code Description]],Dimentions!$X$6:$AC$132,2,FALSE)),"")</f>
        <v/>
      </c>
      <c r="G303" s="143" t="str">
        <f>IFERROR(VLOOKUP(Table1[[#This Row],[Budget Code Description]],Dimentions!$X$6:$AC$132,3,FALSE),"")</f>
        <v/>
      </c>
      <c r="H303" s="64" t="str">
        <f>IFERROR(VLOOKUP(Table1[[#This Row],[Account]],Dimentions!$S$6:$V$233,2,FALSE),"")</f>
        <v/>
      </c>
      <c r="I303" s="62">
        <f>_xlfn.NUMBERVALUE(LEFT(Table1[[#This Row],[Account]],1))</f>
        <v>0</v>
      </c>
      <c r="J303" s="62" t="str">
        <f>IFERROR(VLOOKUP(Table1[[#This Row],[Budget Code Description]],Table6[#All],7,FALSE),"")</f>
        <v/>
      </c>
      <c r="K303" s="143" t="str">
        <f>IFERROR(VLOOKUP(Table1[[#This Row],[Budget Code Description]],Table6[#All],8,FALSE),"")</f>
        <v/>
      </c>
      <c r="L303" s="63"/>
      <c r="M303" s="65" t="str">
        <f>IFERROR(VLOOKUP(Table1[[#This Row],[Staff ID]],Table2[],2,FALSE),"")</f>
        <v/>
      </c>
      <c r="N303" s="211" t="str">
        <f>IFERROR(IF(VLOOKUP(Table1[[#This Row],[Budget Code Description]],Dimentions!$X$6:$AC$97,4,FALSE)="","",VLOOKUP(Table1[[#This Row],[Budget Code Description]],Dimentions!$X$6:$AC$97,4,FALSE)),"")</f>
        <v/>
      </c>
      <c r="O303" s="65" t="str">
        <f>IFERROR(VLOOKUP(Table1[[#This Row],[Vendor ID]],Table549[],2,FALSE),"")</f>
        <v/>
      </c>
      <c r="P303" s="63"/>
      <c r="Q303" s="143" t="str">
        <f>IF(Table1[[#This Row],[Posting Date]]&lt;&gt;"",$D$9,"")</f>
        <v/>
      </c>
      <c r="R303" s="159" t="str">
        <f>IF(Table1[[#This Row],[Posting Date]]&lt;&gt;"",$D$10,"")</f>
        <v/>
      </c>
      <c r="S303" s="66"/>
      <c r="T303" s="63"/>
      <c r="U303" s="67"/>
      <c r="V303" s="67"/>
      <c r="W303" s="67" t="str">
        <f t="shared" si="5"/>
        <v/>
      </c>
      <c r="X303" s="161" t="str">
        <f>IF(E303="","",(IF(Table1[[#This Row],[Cur]]="USD",Table1[[#This Row],[Cur_Amount Debit]],Table1[[#This Row],[Cur_Amount Debit]]/Table1[[#This Row],[Exchange Rate]])))</f>
        <v/>
      </c>
      <c r="Y303" s="161" t="str">
        <f>IF(E303="","",(IF(Table1[[#This Row],[Cur]]="USD",Table1[[#This Row],[Cur_Amount Credit]],Table1[[#This Row],[Cur_Amount Credit]]/ExchangeRate)))</f>
        <v/>
      </c>
      <c r="Z303" s="203" t="str">
        <f>IF(E303="","",(Table1[[#This Row],[Debit USD]]-Table1[[#This Row],[Credit USD]]))</f>
        <v/>
      </c>
      <c r="AA303" s="122"/>
      <c r="AB303" s="1"/>
      <c r="AC303" s="15"/>
      <c r="AD303" s="15" t="str">
        <f>IF(AND(OR(Table1[[#This Row],[Account]]="15030",Table1[[#This Row],[Account]]="15035",Table1[[#This Row],[Account]]="20150"),Table1[[#This Row],[Vendor ID]]=""),1,"")</f>
        <v/>
      </c>
      <c r="AE303" s="15"/>
      <c r="AF303" s="15"/>
      <c r="AG303" s="15"/>
      <c r="AH303" s="46" t="str">
        <f>IF(Table1[[#This Row],[Posting Date]]&lt;&gt;"","GJ-"&amp;CountryID,"")</f>
        <v/>
      </c>
      <c r="AI303" s="59" t="str">
        <f>IF(Table1[[#This Row],[Posting Date]]&lt;&gt;"",Table1[[#This Row],[Posting Date]],"")</f>
        <v/>
      </c>
      <c r="AJ303" s="46"/>
      <c r="AK303" s="46" t="str">
        <f>IF(Table1[[#This Row],[Description]]&lt;&gt;"",Table1[[#This Row],[Description]],"")</f>
        <v/>
      </c>
      <c r="AL303" s="46" t="str">
        <f>IF(Table1[[#This Row],[Posting Date]]&lt;&gt;"",Table1[[#This Row],[Reference Number]],"")</f>
        <v/>
      </c>
      <c r="AM303" s="46" t="str">
        <f>TRIM(Table1[[#This Row],[Line '#]])</f>
        <v/>
      </c>
      <c r="AN303" s="46" t="str">
        <f>TRIM(Table1[[#This Row],[Account]])</f>
        <v/>
      </c>
      <c r="AO303" s="46" t="str">
        <f>IF(Table1[[#This Row],[Posting Date]]&lt;&gt;"",$D$5,"")</f>
        <v/>
      </c>
      <c r="AP303" s="46" t="str">
        <f>TRIM(Table1[[#This Row],[Departments-Prgrams]])</f>
        <v/>
      </c>
      <c r="AQ303" s="46" t="str">
        <f>TRIM(Table1[[#This Row],[Grant]])</f>
        <v/>
      </c>
      <c r="AR303" s="46" t="str">
        <f>TRIM(Table1[[#This Row],[Staff ID]])</f>
        <v/>
      </c>
      <c r="AS303" s="46" t="str">
        <f>IF(TRIM(Table1[[#This Row],[Budget Code]])=0,"",TRIM(Table1[[#This Row],[Budget Code]]))</f>
        <v/>
      </c>
      <c r="AT303" s="46" t="str">
        <f>IF(Table1[[#This Row],[Line Description]]&lt;&gt;"",Table1[[#This Row],[Line Description]],"")</f>
        <v/>
      </c>
      <c r="AU303" s="46" t="str">
        <f>IF(Table1[[#This Row],[Cur_Amount Debit]]&gt;0,ROUND(Table1[[#This Row],[Cur_Amount Debit]],2),"")</f>
        <v/>
      </c>
      <c r="AV303" s="46" t="str">
        <f>IF(Table1[[#This Row],[Cur_Amount Credit]]&gt;0,ROUND(Table1[[#This Row],[Cur_Amount Credit]],2),"")</f>
        <v/>
      </c>
      <c r="AW303" s="46" t="str">
        <f>LEFT(Table1[[#This Row],[Cur]],3)</f>
        <v/>
      </c>
      <c r="AX303" s="59"/>
      <c r="AY303" s="46"/>
      <c r="AZ303" s="46" t="str">
        <f>IF(Table1[[#This Row],[Cur]]&lt;&gt;"",IF(Table1[[#This Row],[Cur]]="USD","",ExchangeRate),"")</f>
        <v/>
      </c>
      <c r="BA303" s="46" t="str">
        <f>IF(Table1[[#This Row],[Grant]]&lt;&gt;"",VLOOKUP(Table1[[#This Row],[Grant]],Grants!B:D,3),"")</f>
        <v/>
      </c>
      <c r="BB303" s="46" t="str">
        <f>TRIM(Table1[[#This Row],[Vendor ID]])</f>
        <v/>
      </c>
      <c r="BC303">
        <f>IF(Table1[[#This Row],[Reference Number]]=Q302,BC302,BC302+1)</f>
        <v>2</v>
      </c>
    </row>
    <row r="304" spans="1:55" ht="11.25" hidden="1" customHeight="1">
      <c r="A304" s="1"/>
      <c r="B304" s="88" t="str">
        <f>IF(Table1[[#This Row],[Posting Date]]&lt;&gt;"",IF(Table1[[#This Row],[Reference Number]]=Q303,B303+1,1),"")</f>
        <v/>
      </c>
      <c r="C304" s="61"/>
      <c r="D304" s="61"/>
      <c r="E304" s="218"/>
      <c r="F304" s="143" t="str">
        <f>IFERROR(IF(VLOOKUP(Table1[[#This Row],[Budget Code Description]],Dimentions!$X$6:$AC$132,2,FALSE)="","",VLOOKUP(Table1[[#This Row],[Budget Code Description]],Dimentions!$X$6:$AC$132,2,FALSE)),"")</f>
        <v/>
      </c>
      <c r="G304" s="143" t="str">
        <f>IFERROR(VLOOKUP(Table1[[#This Row],[Budget Code Description]],Dimentions!$X$6:$AC$132,3,FALSE),"")</f>
        <v/>
      </c>
      <c r="H304" s="64" t="str">
        <f>IFERROR(VLOOKUP(Table1[[#This Row],[Account]],Dimentions!$S$6:$V$233,2,FALSE),"")</f>
        <v/>
      </c>
      <c r="I304" s="62">
        <f>_xlfn.NUMBERVALUE(LEFT(Table1[[#This Row],[Account]],1))</f>
        <v>0</v>
      </c>
      <c r="J304" s="62" t="str">
        <f>IFERROR(VLOOKUP(Table1[[#This Row],[Budget Code Description]],Table6[#All],7,FALSE),"")</f>
        <v/>
      </c>
      <c r="K304" s="143" t="str">
        <f>IFERROR(VLOOKUP(Table1[[#This Row],[Budget Code Description]],Table6[#All],8,FALSE),"")</f>
        <v/>
      </c>
      <c r="L304" s="63"/>
      <c r="M304" s="65" t="str">
        <f>IFERROR(VLOOKUP(Table1[[#This Row],[Staff ID]],Table2[],2,FALSE),"")</f>
        <v/>
      </c>
      <c r="N304" s="211" t="str">
        <f>IFERROR(IF(VLOOKUP(Table1[[#This Row],[Budget Code Description]],Dimentions!$X$6:$AC$97,4,FALSE)="","",VLOOKUP(Table1[[#This Row],[Budget Code Description]],Dimentions!$X$6:$AC$97,4,FALSE)),"")</f>
        <v/>
      </c>
      <c r="O304" s="65" t="str">
        <f>IFERROR(VLOOKUP(Table1[[#This Row],[Vendor ID]],Table549[],2,FALSE),"")</f>
        <v/>
      </c>
      <c r="P304" s="63"/>
      <c r="Q304" s="143" t="str">
        <f>IF(Table1[[#This Row],[Posting Date]]&lt;&gt;"",$D$9,"")</f>
        <v/>
      </c>
      <c r="R304" s="159" t="str">
        <f>IF(Table1[[#This Row],[Posting Date]]&lt;&gt;"",$D$10,"")</f>
        <v/>
      </c>
      <c r="S304" s="66"/>
      <c r="T304" s="63"/>
      <c r="U304" s="67"/>
      <c r="V304" s="67"/>
      <c r="W304" s="67" t="str">
        <f t="shared" si="5"/>
        <v/>
      </c>
      <c r="X304" s="161" t="str">
        <f>IF(E304="","",(IF(Table1[[#This Row],[Cur]]="USD",Table1[[#This Row],[Cur_Amount Debit]],Table1[[#This Row],[Cur_Amount Debit]]/Table1[[#This Row],[Exchange Rate]])))</f>
        <v/>
      </c>
      <c r="Y304" s="161" t="str">
        <f>IF(E304="","",(IF(Table1[[#This Row],[Cur]]="USD",Table1[[#This Row],[Cur_Amount Credit]],Table1[[#This Row],[Cur_Amount Credit]]/ExchangeRate)))</f>
        <v/>
      </c>
      <c r="Z304" s="203" t="str">
        <f>IF(E304="","",(Table1[[#This Row],[Debit USD]]-Table1[[#This Row],[Credit USD]]))</f>
        <v/>
      </c>
      <c r="AA304" s="122"/>
      <c r="AB304" s="1"/>
      <c r="AC304" s="15"/>
      <c r="AD304" s="15" t="str">
        <f>IF(AND(OR(Table1[[#This Row],[Account]]="15030",Table1[[#This Row],[Account]]="15035",Table1[[#This Row],[Account]]="20150"),Table1[[#This Row],[Vendor ID]]=""),1,"")</f>
        <v/>
      </c>
      <c r="AE304" s="15"/>
      <c r="AF304" s="15"/>
      <c r="AG304" s="15"/>
      <c r="AH304" s="46" t="str">
        <f>IF(Table1[[#This Row],[Posting Date]]&lt;&gt;"","GJ-"&amp;CountryID,"")</f>
        <v/>
      </c>
      <c r="AI304" s="59" t="str">
        <f>IF(Table1[[#This Row],[Posting Date]]&lt;&gt;"",Table1[[#This Row],[Posting Date]],"")</f>
        <v/>
      </c>
      <c r="AJ304" s="46"/>
      <c r="AK304" s="46" t="str">
        <f>IF(Table1[[#This Row],[Description]]&lt;&gt;"",Table1[[#This Row],[Description]],"")</f>
        <v/>
      </c>
      <c r="AL304" s="46" t="str">
        <f>IF(Table1[[#This Row],[Posting Date]]&lt;&gt;"",Table1[[#This Row],[Reference Number]],"")</f>
        <v/>
      </c>
      <c r="AM304" s="46" t="str">
        <f>TRIM(Table1[[#This Row],[Line '#]])</f>
        <v/>
      </c>
      <c r="AN304" s="46" t="str">
        <f>TRIM(Table1[[#This Row],[Account]])</f>
        <v/>
      </c>
      <c r="AO304" s="46" t="str">
        <f>IF(Table1[[#This Row],[Posting Date]]&lt;&gt;"",$D$5,"")</f>
        <v/>
      </c>
      <c r="AP304" s="46" t="str">
        <f>TRIM(Table1[[#This Row],[Departments-Prgrams]])</f>
        <v/>
      </c>
      <c r="AQ304" s="46" t="str">
        <f>TRIM(Table1[[#This Row],[Grant]])</f>
        <v/>
      </c>
      <c r="AR304" s="46" t="str">
        <f>TRIM(Table1[[#This Row],[Staff ID]])</f>
        <v/>
      </c>
      <c r="AS304" s="46" t="str">
        <f>IF(TRIM(Table1[[#This Row],[Budget Code]])=0,"",TRIM(Table1[[#This Row],[Budget Code]]))</f>
        <v/>
      </c>
      <c r="AT304" s="46" t="str">
        <f>IF(Table1[[#This Row],[Line Description]]&lt;&gt;"",Table1[[#This Row],[Line Description]],"")</f>
        <v/>
      </c>
      <c r="AU304" s="46" t="str">
        <f>IF(Table1[[#This Row],[Cur_Amount Debit]]&gt;0,ROUND(Table1[[#This Row],[Cur_Amount Debit]],2),"")</f>
        <v/>
      </c>
      <c r="AV304" s="46" t="str">
        <f>IF(Table1[[#This Row],[Cur_Amount Credit]]&gt;0,ROUND(Table1[[#This Row],[Cur_Amount Credit]],2),"")</f>
        <v/>
      </c>
      <c r="AW304" s="46" t="str">
        <f>LEFT(Table1[[#This Row],[Cur]],3)</f>
        <v/>
      </c>
      <c r="AX304" s="59"/>
      <c r="AY304" s="46"/>
      <c r="AZ304" s="46" t="str">
        <f>IF(Table1[[#This Row],[Cur]]&lt;&gt;"",IF(Table1[[#This Row],[Cur]]="USD","",ExchangeRate),"")</f>
        <v/>
      </c>
      <c r="BA304" s="46" t="str">
        <f>IF(Table1[[#This Row],[Grant]]&lt;&gt;"",VLOOKUP(Table1[[#This Row],[Grant]],Grants!B:D,3),"")</f>
        <v/>
      </c>
      <c r="BB304" s="46" t="str">
        <f>TRIM(Table1[[#This Row],[Vendor ID]])</f>
        <v/>
      </c>
      <c r="BC304">
        <f>IF(Table1[[#This Row],[Reference Number]]=Q303,BC303,BC303+1)</f>
        <v>2</v>
      </c>
    </row>
    <row r="305" spans="1:55" ht="11.25" hidden="1" customHeight="1">
      <c r="A305" s="1"/>
      <c r="B305" s="88" t="str">
        <f>IF(Table1[[#This Row],[Posting Date]]&lt;&gt;"",IF(Table1[[#This Row],[Reference Number]]=Q304,B304+1,1),"")</f>
        <v/>
      </c>
      <c r="C305" s="61"/>
      <c r="D305" s="61"/>
      <c r="E305" s="218"/>
      <c r="F305" s="143" t="str">
        <f>IFERROR(IF(VLOOKUP(Table1[[#This Row],[Budget Code Description]],Dimentions!$X$6:$AC$132,2,FALSE)="","",VLOOKUP(Table1[[#This Row],[Budget Code Description]],Dimentions!$X$6:$AC$132,2,FALSE)),"")</f>
        <v/>
      </c>
      <c r="G305" s="143" t="str">
        <f>IFERROR(VLOOKUP(Table1[[#This Row],[Budget Code Description]],Dimentions!$X$6:$AC$132,3,FALSE),"")</f>
        <v/>
      </c>
      <c r="H305" s="64" t="str">
        <f>IFERROR(VLOOKUP(Table1[[#This Row],[Account]],Dimentions!$S$6:$V$233,2,FALSE),"")</f>
        <v/>
      </c>
      <c r="I305" s="62">
        <f>_xlfn.NUMBERVALUE(LEFT(Table1[[#This Row],[Account]],1))</f>
        <v>0</v>
      </c>
      <c r="J305" s="62" t="str">
        <f>IFERROR(VLOOKUP(Table1[[#This Row],[Budget Code Description]],Table6[#All],7,FALSE),"")</f>
        <v/>
      </c>
      <c r="K305" s="143" t="str">
        <f>IFERROR(VLOOKUP(Table1[[#This Row],[Budget Code Description]],Table6[#All],8,FALSE),"")</f>
        <v/>
      </c>
      <c r="L305" s="63"/>
      <c r="M305" s="65" t="str">
        <f>IFERROR(VLOOKUP(Table1[[#This Row],[Staff ID]],Table2[],2,FALSE),"")</f>
        <v/>
      </c>
      <c r="N305" s="211" t="str">
        <f>IFERROR(IF(VLOOKUP(Table1[[#This Row],[Budget Code Description]],Dimentions!$X$6:$AC$97,4,FALSE)="","",VLOOKUP(Table1[[#This Row],[Budget Code Description]],Dimentions!$X$6:$AC$97,4,FALSE)),"")</f>
        <v/>
      </c>
      <c r="O305" s="65" t="str">
        <f>IFERROR(VLOOKUP(Table1[[#This Row],[Vendor ID]],Table549[],2,FALSE),"")</f>
        <v/>
      </c>
      <c r="P305" s="63"/>
      <c r="Q305" s="143" t="str">
        <f>IF(Table1[[#This Row],[Posting Date]]&lt;&gt;"",$D$9,"")</f>
        <v/>
      </c>
      <c r="R305" s="159" t="str">
        <f>IF(Table1[[#This Row],[Posting Date]]&lt;&gt;"",$D$10,"")</f>
        <v/>
      </c>
      <c r="S305" s="66"/>
      <c r="T305" s="63"/>
      <c r="U305" s="67"/>
      <c r="V305" s="67"/>
      <c r="W305" s="67" t="str">
        <f t="shared" si="5"/>
        <v/>
      </c>
      <c r="X305" s="161" t="str">
        <f>IF(E305="","",(IF(Table1[[#This Row],[Cur]]="USD",Table1[[#This Row],[Cur_Amount Debit]],Table1[[#This Row],[Cur_Amount Debit]]/Table1[[#This Row],[Exchange Rate]])))</f>
        <v/>
      </c>
      <c r="Y305" s="161" t="str">
        <f>IF(E305="","",(IF(Table1[[#This Row],[Cur]]="USD",Table1[[#This Row],[Cur_Amount Credit]],Table1[[#This Row],[Cur_Amount Credit]]/ExchangeRate)))</f>
        <v/>
      </c>
      <c r="Z305" s="203" t="str">
        <f>IF(E305="","",(Table1[[#This Row],[Debit USD]]-Table1[[#This Row],[Credit USD]]))</f>
        <v/>
      </c>
      <c r="AA305" s="122"/>
      <c r="AB305" s="1"/>
      <c r="AC305" s="15"/>
      <c r="AD305" s="15" t="str">
        <f>IF(AND(OR(Table1[[#This Row],[Account]]="15030",Table1[[#This Row],[Account]]="15035",Table1[[#This Row],[Account]]="20150"),Table1[[#This Row],[Vendor ID]]=""),1,"")</f>
        <v/>
      </c>
      <c r="AE305" s="15"/>
      <c r="AF305" s="15"/>
      <c r="AG305" s="15"/>
      <c r="AH305" s="46" t="str">
        <f>IF(Table1[[#This Row],[Posting Date]]&lt;&gt;"","GJ-"&amp;CountryID,"")</f>
        <v/>
      </c>
      <c r="AI305" s="59" t="str">
        <f>IF(Table1[[#This Row],[Posting Date]]&lt;&gt;"",Table1[[#This Row],[Posting Date]],"")</f>
        <v/>
      </c>
      <c r="AJ305" s="46"/>
      <c r="AK305" s="46" t="str">
        <f>IF(Table1[[#This Row],[Description]]&lt;&gt;"",Table1[[#This Row],[Description]],"")</f>
        <v/>
      </c>
      <c r="AL305" s="46" t="str">
        <f>IF(Table1[[#This Row],[Posting Date]]&lt;&gt;"",Table1[[#This Row],[Reference Number]],"")</f>
        <v/>
      </c>
      <c r="AM305" s="46" t="str">
        <f>TRIM(Table1[[#This Row],[Line '#]])</f>
        <v/>
      </c>
      <c r="AN305" s="46" t="str">
        <f>TRIM(Table1[[#This Row],[Account]])</f>
        <v/>
      </c>
      <c r="AO305" s="46" t="str">
        <f>IF(Table1[[#This Row],[Posting Date]]&lt;&gt;"",$D$5,"")</f>
        <v/>
      </c>
      <c r="AP305" s="46" t="str">
        <f>TRIM(Table1[[#This Row],[Departments-Prgrams]])</f>
        <v/>
      </c>
      <c r="AQ305" s="46" t="str">
        <f>TRIM(Table1[[#This Row],[Grant]])</f>
        <v/>
      </c>
      <c r="AR305" s="46" t="str">
        <f>TRIM(Table1[[#This Row],[Staff ID]])</f>
        <v/>
      </c>
      <c r="AS305" s="46" t="str">
        <f>IF(TRIM(Table1[[#This Row],[Budget Code]])=0,"",TRIM(Table1[[#This Row],[Budget Code]]))</f>
        <v/>
      </c>
      <c r="AT305" s="46" t="str">
        <f>IF(Table1[[#This Row],[Line Description]]&lt;&gt;"",Table1[[#This Row],[Line Description]],"")</f>
        <v/>
      </c>
      <c r="AU305" s="46" t="str">
        <f>IF(Table1[[#This Row],[Cur_Amount Debit]]&gt;0,ROUND(Table1[[#This Row],[Cur_Amount Debit]],2),"")</f>
        <v/>
      </c>
      <c r="AV305" s="46" t="str">
        <f>IF(Table1[[#This Row],[Cur_Amount Credit]]&gt;0,ROUND(Table1[[#This Row],[Cur_Amount Credit]],2),"")</f>
        <v/>
      </c>
      <c r="AW305" s="46" t="str">
        <f>LEFT(Table1[[#This Row],[Cur]],3)</f>
        <v/>
      </c>
      <c r="AX305" s="59"/>
      <c r="AY305" s="46"/>
      <c r="AZ305" s="46" t="str">
        <f>IF(Table1[[#This Row],[Cur]]&lt;&gt;"",IF(Table1[[#This Row],[Cur]]="USD","",ExchangeRate),"")</f>
        <v/>
      </c>
      <c r="BA305" s="46" t="str">
        <f>IF(Table1[[#This Row],[Grant]]&lt;&gt;"",VLOOKUP(Table1[[#This Row],[Grant]],Grants!B:D,3),"")</f>
        <v/>
      </c>
      <c r="BB305" s="46" t="str">
        <f>TRIM(Table1[[#This Row],[Vendor ID]])</f>
        <v/>
      </c>
      <c r="BC305">
        <f>IF(Table1[[#This Row],[Reference Number]]=Q304,BC304,BC304+1)</f>
        <v>2</v>
      </c>
    </row>
    <row r="306" spans="1:55" ht="11.25" hidden="1" customHeight="1">
      <c r="A306" s="1"/>
      <c r="B306" s="88" t="str">
        <f>IF(Table1[[#This Row],[Posting Date]]&lt;&gt;"",IF(Table1[[#This Row],[Reference Number]]=Q305,B305+1,1),"")</f>
        <v/>
      </c>
      <c r="C306" s="61"/>
      <c r="D306" s="61"/>
      <c r="E306" s="218"/>
      <c r="F306" s="143" t="str">
        <f>IFERROR(IF(VLOOKUP(Table1[[#This Row],[Budget Code Description]],Dimentions!$X$6:$AC$132,2,FALSE)="","",VLOOKUP(Table1[[#This Row],[Budget Code Description]],Dimentions!$X$6:$AC$132,2,FALSE)),"")</f>
        <v/>
      </c>
      <c r="G306" s="143" t="str">
        <f>IFERROR(VLOOKUP(Table1[[#This Row],[Budget Code Description]],Dimentions!$X$6:$AC$132,3,FALSE),"")</f>
        <v/>
      </c>
      <c r="H306" s="64" t="str">
        <f>IFERROR(VLOOKUP(Table1[[#This Row],[Account]],Dimentions!$S$6:$V$233,2,FALSE),"")</f>
        <v/>
      </c>
      <c r="I306" s="62">
        <f>_xlfn.NUMBERVALUE(LEFT(Table1[[#This Row],[Account]],1))</f>
        <v>0</v>
      </c>
      <c r="J306" s="62" t="str">
        <f>IFERROR(VLOOKUP(Table1[[#This Row],[Budget Code Description]],Table6[#All],7,FALSE),"")</f>
        <v/>
      </c>
      <c r="K306" s="143" t="str">
        <f>IFERROR(VLOOKUP(Table1[[#This Row],[Budget Code Description]],Table6[#All],8,FALSE),"")</f>
        <v/>
      </c>
      <c r="L306" s="63"/>
      <c r="M306" s="65" t="str">
        <f>IFERROR(VLOOKUP(Table1[[#This Row],[Staff ID]],Table2[],2,FALSE),"")</f>
        <v/>
      </c>
      <c r="N306" s="211" t="str">
        <f>IFERROR(IF(VLOOKUP(Table1[[#This Row],[Budget Code Description]],Dimentions!$X$6:$AC$97,4,FALSE)="","",VLOOKUP(Table1[[#This Row],[Budget Code Description]],Dimentions!$X$6:$AC$97,4,FALSE)),"")</f>
        <v/>
      </c>
      <c r="O306" s="65" t="str">
        <f>IFERROR(VLOOKUP(Table1[[#This Row],[Vendor ID]],Table549[],2,FALSE),"")</f>
        <v/>
      </c>
      <c r="P306" s="63"/>
      <c r="Q306" s="143" t="str">
        <f>IF(Table1[[#This Row],[Posting Date]]&lt;&gt;"",$D$9,"")</f>
        <v/>
      </c>
      <c r="R306" s="159" t="str">
        <f>IF(Table1[[#This Row],[Posting Date]]&lt;&gt;"",$D$10,"")</f>
        <v/>
      </c>
      <c r="S306" s="66"/>
      <c r="T306" s="63"/>
      <c r="U306" s="67"/>
      <c r="V306" s="67"/>
      <c r="W306" s="67" t="str">
        <f t="shared" si="5"/>
        <v/>
      </c>
      <c r="X306" s="161" t="str">
        <f>IF(E306="","",(IF(Table1[[#This Row],[Cur]]="USD",Table1[[#This Row],[Cur_Amount Debit]],Table1[[#This Row],[Cur_Amount Debit]]/Table1[[#This Row],[Exchange Rate]])))</f>
        <v/>
      </c>
      <c r="Y306" s="161" t="str">
        <f>IF(E306="","",(IF(Table1[[#This Row],[Cur]]="USD",Table1[[#This Row],[Cur_Amount Credit]],Table1[[#This Row],[Cur_Amount Credit]]/ExchangeRate)))</f>
        <v/>
      </c>
      <c r="Z306" s="203" t="str">
        <f>IF(E306="","",(Table1[[#This Row],[Debit USD]]-Table1[[#This Row],[Credit USD]]))</f>
        <v/>
      </c>
      <c r="AA306" s="122"/>
      <c r="AB306" s="1"/>
      <c r="AC306" s="15"/>
      <c r="AD306" s="15" t="str">
        <f>IF(AND(OR(Table1[[#This Row],[Account]]="15030",Table1[[#This Row],[Account]]="15035",Table1[[#This Row],[Account]]="20150"),Table1[[#This Row],[Vendor ID]]=""),1,"")</f>
        <v/>
      </c>
      <c r="AE306" s="15"/>
      <c r="AF306" s="15"/>
      <c r="AG306" s="15"/>
      <c r="AH306" s="46" t="str">
        <f>IF(Table1[[#This Row],[Posting Date]]&lt;&gt;"","GJ-"&amp;CountryID,"")</f>
        <v/>
      </c>
      <c r="AI306" s="59" t="str">
        <f>IF(Table1[[#This Row],[Posting Date]]&lt;&gt;"",Table1[[#This Row],[Posting Date]],"")</f>
        <v/>
      </c>
      <c r="AJ306" s="46"/>
      <c r="AK306" s="46" t="str">
        <f>IF(Table1[[#This Row],[Description]]&lt;&gt;"",Table1[[#This Row],[Description]],"")</f>
        <v/>
      </c>
      <c r="AL306" s="46" t="str">
        <f>IF(Table1[[#This Row],[Posting Date]]&lt;&gt;"",Table1[[#This Row],[Reference Number]],"")</f>
        <v/>
      </c>
      <c r="AM306" s="46" t="str">
        <f>TRIM(Table1[[#This Row],[Line '#]])</f>
        <v/>
      </c>
      <c r="AN306" s="46" t="str">
        <f>TRIM(Table1[[#This Row],[Account]])</f>
        <v/>
      </c>
      <c r="AO306" s="46" t="str">
        <f>IF(Table1[[#This Row],[Posting Date]]&lt;&gt;"",$D$5,"")</f>
        <v/>
      </c>
      <c r="AP306" s="46" t="str">
        <f>TRIM(Table1[[#This Row],[Departments-Prgrams]])</f>
        <v/>
      </c>
      <c r="AQ306" s="46" t="str">
        <f>TRIM(Table1[[#This Row],[Grant]])</f>
        <v/>
      </c>
      <c r="AR306" s="46" t="str">
        <f>TRIM(Table1[[#This Row],[Staff ID]])</f>
        <v/>
      </c>
      <c r="AS306" s="46" t="str">
        <f>IF(TRIM(Table1[[#This Row],[Budget Code]])=0,"",TRIM(Table1[[#This Row],[Budget Code]]))</f>
        <v/>
      </c>
      <c r="AT306" s="46" t="str">
        <f>IF(Table1[[#This Row],[Line Description]]&lt;&gt;"",Table1[[#This Row],[Line Description]],"")</f>
        <v/>
      </c>
      <c r="AU306" s="46" t="str">
        <f>IF(Table1[[#This Row],[Cur_Amount Debit]]&gt;0,ROUND(Table1[[#This Row],[Cur_Amount Debit]],2),"")</f>
        <v/>
      </c>
      <c r="AV306" s="46" t="str">
        <f>IF(Table1[[#This Row],[Cur_Amount Credit]]&gt;0,ROUND(Table1[[#This Row],[Cur_Amount Credit]],2),"")</f>
        <v/>
      </c>
      <c r="AW306" s="46" t="str">
        <f>LEFT(Table1[[#This Row],[Cur]],3)</f>
        <v/>
      </c>
      <c r="AX306" s="59"/>
      <c r="AY306" s="46"/>
      <c r="AZ306" s="46" t="str">
        <f>IF(Table1[[#This Row],[Cur]]&lt;&gt;"",IF(Table1[[#This Row],[Cur]]="USD","",ExchangeRate),"")</f>
        <v/>
      </c>
      <c r="BA306" s="46" t="str">
        <f>IF(Table1[[#This Row],[Grant]]&lt;&gt;"",VLOOKUP(Table1[[#This Row],[Grant]],Grants!B:D,3),"")</f>
        <v/>
      </c>
      <c r="BB306" s="46" t="str">
        <f>TRIM(Table1[[#This Row],[Vendor ID]])</f>
        <v/>
      </c>
      <c r="BC306">
        <f>IF(Table1[[#This Row],[Reference Number]]=Q305,BC305,BC305+1)</f>
        <v>2</v>
      </c>
    </row>
    <row r="307" spans="1:55" ht="11.25" hidden="1" customHeight="1">
      <c r="A307" s="1"/>
      <c r="B307" s="88" t="str">
        <f>IF(Table1[[#This Row],[Posting Date]]&lt;&gt;"",IF(Table1[[#This Row],[Reference Number]]=Q306,B306+1,1),"")</f>
        <v/>
      </c>
      <c r="C307" s="61"/>
      <c r="D307" s="61"/>
      <c r="E307" s="218"/>
      <c r="F307" s="143" t="str">
        <f>IFERROR(IF(VLOOKUP(Table1[[#This Row],[Budget Code Description]],Dimentions!$X$6:$AC$132,2,FALSE)="","",VLOOKUP(Table1[[#This Row],[Budget Code Description]],Dimentions!$X$6:$AC$132,2,FALSE)),"")</f>
        <v/>
      </c>
      <c r="G307" s="143" t="str">
        <f>IFERROR(VLOOKUP(Table1[[#This Row],[Budget Code Description]],Dimentions!$X$6:$AC$132,3,FALSE),"")</f>
        <v/>
      </c>
      <c r="H307" s="64" t="str">
        <f>IFERROR(VLOOKUP(Table1[[#This Row],[Account]],Dimentions!$S$6:$V$233,2,FALSE),"")</f>
        <v/>
      </c>
      <c r="I307" s="62">
        <f>_xlfn.NUMBERVALUE(LEFT(Table1[[#This Row],[Account]],1))</f>
        <v>0</v>
      </c>
      <c r="J307" s="62" t="str">
        <f>IFERROR(VLOOKUP(Table1[[#This Row],[Budget Code Description]],Table6[#All],7,FALSE),"")</f>
        <v/>
      </c>
      <c r="K307" s="143" t="str">
        <f>IFERROR(VLOOKUP(Table1[[#This Row],[Budget Code Description]],Table6[#All],8,FALSE),"")</f>
        <v/>
      </c>
      <c r="L307" s="63"/>
      <c r="M307" s="65" t="str">
        <f>IFERROR(VLOOKUP(Table1[[#This Row],[Staff ID]],Table2[],2,FALSE),"")</f>
        <v/>
      </c>
      <c r="N307" s="211" t="str">
        <f>IFERROR(IF(VLOOKUP(Table1[[#This Row],[Budget Code Description]],Dimentions!$X$6:$AC$97,4,FALSE)="","",VLOOKUP(Table1[[#This Row],[Budget Code Description]],Dimentions!$X$6:$AC$97,4,FALSE)),"")</f>
        <v/>
      </c>
      <c r="O307" s="65" t="str">
        <f>IFERROR(VLOOKUP(Table1[[#This Row],[Vendor ID]],Table549[],2,FALSE),"")</f>
        <v/>
      </c>
      <c r="P307" s="63"/>
      <c r="Q307" s="143" t="str">
        <f>IF(Table1[[#This Row],[Posting Date]]&lt;&gt;"",$D$9,"")</f>
        <v/>
      </c>
      <c r="R307" s="159" t="str">
        <f>IF(Table1[[#This Row],[Posting Date]]&lt;&gt;"",$D$10,"")</f>
        <v/>
      </c>
      <c r="S307" s="66"/>
      <c r="T307" s="63"/>
      <c r="U307" s="67"/>
      <c r="V307" s="67"/>
      <c r="W307" s="67" t="str">
        <f t="shared" si="5"/>
        <v/>
      </c>
      <c r="X307" s="161" t="str">
        <f>IF(E307="","",(IF(Table1[[#This Row],[Cur]]="USD",Table1[[#This Row],[Cur_Amount Debit]],Table1[[#This Row],[Cur_Amount Debit]]/Table1[[#This Row],[Exchange Rate]])))</f>
        <v/>
      </c>
      <c r="Y307" s="161" t="str">
        <f>IF(E307="","",(IF(Table1[[#This Row],[Cur]]="USD",Table1[[#This Row],[Cur_Amount Credit]],Table1[[#This Row],[Cur_Amount Credit]]/ExchangeRate)))</f>
        <v/>
      </c>
      <c r="Z307" s="203" t="str">
        <f>IF(E307="","",(Table1[[#This Row],[Debit USD]]-Table1[[#This Row],[Credit USD]]))</f>
        <v/>
      </c>
      <c r="AA307" s="122"/>
      <c r="AB307" s="1"/>
      <c r="AC307" s="15"/>
      <c r="AD307" s="15" t="str">
        <f>IF(AND(OR(Table1[[#This Row],[Account]]="15030",Table1[[#This Row],[Account]]="15035",Table1[[#This Row],[Account]]="20150"),Table1[[#This Row],[Vendor ID]]=""),1,"")</f>
        <v/>
      </c>
      <c r="AE307" s="15"/>
      <c r="AF307" s="15"/>
      <c r="AG307" s="15"/>
      <c r="AH307" s="46" t="str">
        <f>IF(Table1[[#This Row],[Posting Date]]&lt;&gt;"","GJ-"&amp;CountryID,"")</f>
        <v/>
      </c>
      <c r="AI307" s="59" t="str">
        <f>IF(Table1[[#This Row],[Posting Date]]&lt;&gt;"",Table1[[#This Row],[Posting Date]],"")</f>
        <v/>
      </c>
      <c r="AJ307" s="46"/>
      <c r="AK307" s="46" t="str">
        <f>IF(Table1[[#This Row],[Description]]&lt;&gt;"",Table1[[#This Row],[Description]],"")</f>
        <v/>
      </c>
      <c r="AL307" s="46" t="str">
        <f>IF(Table1[[#This Row],[Posting Date]]&lt;&gt;"",Table1[[#This Row],[Reference Number]],"")</f>
        <v/>
      </c>
      <c r="AM307" s="46" t="str">
        <f>TRIM(Table1[[#This Row],[Line '#]])</f>
        <v/>
      </c>
      <c r="AN307" s="46" t="str">
        <f>TRIM(Table1[[#This Row],[Account]])</f>
        <v/>
      </c>
      <c r="AO307" s="46" t="str">
        <f>IF(Table1[[#This Row],[Posting Date]]&lt;&gt;"",$D$5,"")</f>
        <v/>
      </c>
      <c r="AP307" s="46" t="str">
        <f>TRIM(Table1[[#This Row],[Departments-Prgrams]])</f>
        <v/>
      </c>
      <c r="AQ307" s="46" t="str">
        <f>TRIM(Table1[[#This Row],[Grant]])</f>
        <v/>
      </c>
      <c r="AR307" s="46" t="str">
        <f>TRIM(Table1[[#This Row],[Staff ID]])</f>
        <v/>
      </c>
      <c r="AS307" s="46" t="str">
        <f>IF(TRIM(Table1[[#This Row],[Budget Code]])=0,"",TRIM(Table1[[#This Row],[Budget Code]]))</f>
        <v/>
      </c>
      <c r="AT307" s="46" t="str">
        <f>IF(Table1[[#This Row],[Line Description]]&lt;&gt;"",Table1[[#This Row],[Line Description]],"")</f>
        <v/>
      </c>
      <c r="AU307" s="46" t="str">
        <f>IF(Table1[[#This Row],[Cur_Amount Debit]]&gt;0,ROUND(Table1[[#This Row],[Cur_Amount Debit]],2),"")</f>
        <v/>
      </c>
      <c r="AV307" s="46" t="str">
        <f>IF(Table1[[#This Row],[Cur_Amount Credit]]&gt;0,ROUND(Table1[[#This Row],[Cur_Amount Credit]],2),"")</f>
        <v/>
      </c>
      <c r="AW307" s="46" t="str">
        <f>LEFT(Table1[[#This Row],[Cur]],3)</f>
        <v/>
      </c>
      <c r="AX307" s="59"/>
      <c r="AY307" s="46"/>
      <c r="AZ307" s="46" t="str">
        <f>IF(Table1[[#This Row],[Cur]]&lt;&gt;"",IF(Table1[[#This Row],[Cur]]="USD","",ExchangeRate),"")</f>
        <v/>
      </c>
      <c r="BA307" s="46" t="str">
        <f>IF(Table1[[#This Row],[Grant]]&lt;&gt;"",VLOOKUP(Table1[[#This Row],[Grant]],Grants!B:D,3),"")</f>
        <v/>
      </c>
      <c r="BB307" s="46" t="str">
        <f>TRIM(Table1[[#This Row],[Vendor ID]])</f>
        <v/>
      </c>
      <c r="BC307">
        <f>IF(Table1[[#This Row],[Reference Number]]=Q306,BC306,BC306+1)</f>
        <v>2</v>
      </c>
    </row>
    <row r="308" spans="1:55" ht="11.25" hidden="1" customHeight="1">
      <c r="A308" s="1"/>
      <c r="B308" s="88" t="str">
        <f>IF(Table1[[#This Row],[Posting Date]]&lt;&gt;"",IF(Table1[[#This Row],[Reference Number]]=Q307,B307+1,1),"")</f>
        <v/>
      </c>
      <c r="C308" s="61"/>
      <c r="D308" s="61"/>
      <c r="E308" s="218"/>
      <c r="F308" s="143" t="str">
        <f>IFERROR(IF(VLOOKUP(Table1[[#This Row],[Budget Code Description]],Dimentions!$X$6:$AC$132,2,FALSE)="","",VLOOKUP(Table1[[#This Row],[Budget Code Description]],Dimentions!$X$6:$AC$132,2,FALSE)),"")</f>
        <v/>
      </c>
      <c r="G308" s="143" t="str">
        <f>IFERROR(VLOOKUP(Table1[[#This Row],[Budget Code Description]],Dimentions!$X$6:$AC$132,3,FALSE),"")</f>
        <v/>
      </c>
      <c r="H308" s="64" t="str">
        <f>IFERROR(VLOOKUP(Table1[[#This Row],[Account]],Dimentions!$S$6:$V$233,2,FALSE),"")</f>
        <v/>
      </c>
      <c r="I308" s="62">
        <f>_xlfn.NUMBERVALUE(LEFT(Table1[[#This Row],[Account]],1))</f>
        <v>0</v>
      </c>
      <c r="J308" s="62" t="str">
        <f>IFERROR(VLOOKUP(Table1[[#This Row],[Budget Code Description]],Table6[#All],7,FALSE),"")</f>
        <v/>
      </c>
      <c r="K308" s="143" t="str">
        <f>IFERROR(VLOOKUP(Table1[[#This Row],[Budget Code Description]],Table6[#All],8,FALSE),"")</f>
        <v/>
      </c>
      <c r="L308" s="63"/>
      <c r="M308" s="65" t="str">
        <f>IFERROR(VLOOKUP(Table1[[#This Row],[Staff ID]],Table2[],2,FALSE),"")</f>
        <v/>
      </c>
      <c r="N308" s="211" t="str">
        <f>IFERROR(IF(VLOOKUP(Table1[[#This Row],[Budget Code Description]],Dimentions!$X$6:$AC$97,4,FALSE)="","",VLOOKUP(Table1[[#This Row],[Budget Code Description]],Dimentions!$X$6:$AC$97,4,FALSE)),"")</f>
        <v/>
      </c>
      <c r="O308" s="65" t="str">
        <f>IFERROR(VLOOKUP(Table1[[#This Row],[Vendor ID]],Table549[],2,FALSE),"")</f>
        <v/>
      </c>
      <c r="P308" s="63"/>
      <c r="Q308" s="143" t="str">
        <f>IF(Table1[[#This Row],[Posting Date]]&lt;&gt;"",$D$9,"")</f>
        <v/>
      </c>
      <c r="R308" s="159" t="str">
        <f>IF(Table1[[#This Row],[Posting Date]]&lt;&gt;"",$D$10,"")</f>
        <v/>
      </c>
      <c r="S308" s="66"/>
      <c r="T308" s="63"/>
      <c r="U308" s="67"/>
      <c r="V308" s="67"/>
      <c r="W308" s="67" t="str">
        <f t="shared" si="5"/>
        <v/>
      </c>
      <c r="X308" s="161" t="str">
        <f>IF(E308="","",(IF(Table1[[#This Row],[Cur]]="USD",Table1[[#This Row],[Cur_Amount Debit]],Table1[[#This Row],[Cur_Amount Debit]]/Table1[[#This Row],[Exchange Rate]])))</f>
        <v/>
      </c>
      <c r="Y308" s="161" t="str">
        <f>IF(E308="","",(IF(Table1[[#This Row],[Cur]]="USD",Table1[[#This Row],[Cur_Amount Credit]],Table1[[#This Row],[Cur_Amount Credit]]/ExchangeRate)))</f>
        <v/>
      </c>
      <c r="Z308" s="203" t="str">
        <f>IF(E308="","",(Table1[[#This Row],[Debit USD]]-Table1[[#This Row],[Credit USD]]))</f>
        <v/>
      </c>
      <c r="AA308" s="122"/>
      <c r="AB308" s="1"/>
      <c r="AC308" s="15"/>
      <c r="AD308" s="15" t="str">
        <f>IF(AND(OR(Table1[[#This Row],[Account]]="15030",Table1[[#This Row],[Account]]="15035",Table1[[#This Row],[Account]]="20150"),Table1[[#This Row],[Vendor ID]]=""),1,"")</f>
        <v/>
      </c>
      <c r="AE308" s="15"/>
      <c r="AF308" s="15"/>
      <c r="AG308" s="15"/>
      <c r="AH308" s="46" t="str">
        <f>IF(Table1[[#This Row],[Posting Date]]&lt;&gt;"","GJ-"&amp;CountryID,"")</f>
        <v/>
      </c>
      <c r="AI308" s="59" t="str">
        <f>IF(Table1[[#This Row],[Posting Date]]&lt;&gt;"",Table1[[#This Row],[Posting Date]],"")</f>
        <v/>
      </c>
      <c r="AJ308" s="46"/>
      <c r="AK308" s="46" t="str">
        <f>IF(Table1[[#This Row],[Description]]&lt;&gt;"",Table1[[#This Row],[Description]],"")</f>
        <v/>
      </c>
      <c r="AL308" s="46" t="str">
        <f>IF(Table1[[#This Row],[Posting Date]]&lt;&gt;"",Table1[[#This Row],[Reference Number]],"")</f>
        <v/>
      </c>
      <c r="AM308" s="46" t="str">
        <f>TRIM(Table1[[#This Row],[Line '#]])</f>
        <v/>
      </c>
      <c r="AN308" s="46" t="str">
        <f>TRIM(Table1[[#This Row],[Account]])</f>
        <v/>
      </c>
      <c r="AO308" s="46" t="str">
        <f>IF(Table1[[#This Row],[Posting Date]]&lt;&gt;"",$D$5,"")</f>
        <v/>
      </c>
      <c r="AP308" s="46" t="str">
        <f>TRIM(Table1[[#This Row],[Departments-Prgrams]])</f>
        <v/>
      </c>
      <c r="AQ308" s="46" t="str">
        <f>TRIM(Table1[[#This Row],[Grant]])</f>
        <v/>
      </c>
      <c r="AR308" s="46" t="str">
        <f>TRIM(Table1[[#This Row],[Staff ID]])</f>
        <v/>
      </c>
      <c r="AS308" s="46" t="str">
        <f>IF(TRIM(Table1[[#This Row],[Budget Code]])=0,"",TRIM(Table1[[#This Row],[Budget Code]]))</f>
        <v/>
      </c>
      <c r="AT308" s="46" t="str">
        <f>IF(Table1[[#This Row],[Line Description]]&lt;&gt;"",Table1[[#This Row],[Line Description]],"")</f>
        <v/>
      </c>
      <c r="AU308" s="46" t="str">
        <f>IF(Table1[[#This Row],[Cur_Amount Debit]]&gt;0,ROUND(Table1[[#This Row],[Cur_Amount Debit]],2),"")</f>
        <v/>
      </c>
      <c r="AV308" s="46" t="str">
        <f>IF(Table1[[#This Row],[Cur_Amount Credit]]&gt;0,ROUND(Table1[[#This Row],[Cur_Amount Credit]],2),"")</f>
        <v/>
      </c>
      <c r="AW308" s="46" t="str">
        <f>LEFT(Table1[[#This Row],[Cur]],3)</f>
        <v/>
      </c>
      <c r="AX308" s="59"/>
      <c r="AY308" s="46"/>
      <c r="AZ308" s="46" t="str">
        <f>IF(Table1[[#This Row],[Cur]]&lt;&gt;"",IF(Table1[[#This Row],[Cur]]="USD","",ExchangeRate),"")</f>
        <v/>
      </c>
      <c r="BA308" s="46" t="str">
        <f>IF(Table1[[#This Row],[Grant]]&lt;&gt;"",VLOOKUP(Table1[[#This Row],[Grant]],Grants!B:D,3),"")</f>
        <v/>
      </c>
      <c r="BB308" s="46" t="str">
        <f>TRIM(Table1[[#This Row],[Vendor ID]])</f>
        <v/>
      </c>
      <c r="BC308">
        <f>IF(Table1[[#This Row],[Reference Number]]=Q307,BC307,BC307+1)</f>
        <v>2</v>
      </c>
    </row>
    <row r="309" spans="1:55" ht="11.25" hidden="1" customHeight="1">
      <c r="A309" s="1"/>
      <c r="B309" s="88" t="str">
        <f>IF(Table1[[#This Row],[Posting Date]]&lt;&gt;"",IF(Table1[[#This Row],[Reference Number]]=Q308,B308+1,1),"")</f>
        <v/>
      </c>
      <c r="C309" s="61"/>
      <c r="D309" s="61"/>
      <c r="E309" s="218"/>
      <c r="F309" s="143" t="str">
        <f>IFERROR(IF(VLOOKUP(Table1[[#This Row],[Budget Code Description]],Dimentions!$X$6:$AC$132,2,FALSE)="","",VLOOKUP(Table1[[#This Row],[Budget Code Description]],Dimentions!$X$6:$AC$132,2,FALSE)),"")</f>
        <v/>
      </c>
      <c r="G309" s="143" t="str">
        <f>IFERROR(VLOOKUP(Table1[[#This Row],[Budget Code Description]],Dimentions!$X$6:$AC$132,3,FALSE),"")</f>
        <v/>
      </c>
      <c r="H309" s="64" t="str">
        <f>IFERROR(VLOOKUP(Table1[[#This Row],[Account]],Dimentions!$S$6:$V$233,2,FALSE),"")</f>
        <v/>
      </c>
      <c r="I309" s="62">
        <f>_xlfn.NUMBERVALUE(LEFT(Table1[[#This Row],[Account]],1))</f>
        <v>0</v>
      </c>
      <c r="J309" s="62" t="str">
        <f>IFERROR(VLOOKUP(Table1[[#This Row],[Budget Code Description]],Table6[#All],7,FALSE),"")</f>
        <v/>
      </c>
      <c r="K309" s="143" t="str">
        <f>IFERROR(VLOOKUP(Table1[[#This Row],[Budget Code Description]],Table6[#All],8,FALSE),"")</f>
        <v/>
      </c>
      <c r="L309" s="63"/>
      <c r="M309" s="65" t="str">
        <f>IFERROR(VLOOKUP(Table1[[#This Row],[Staff ID]],Table2[],2,FALSE),"")</f>
        <v/>
      </c>
      <c r="N309" s="211" t="str">
        <f>IFERROR(IF(VLOOKUP(Table1[[#This Row],[Budget Code Description]],Dimentions!$X$6:$AC$97,4,FALSE)="","",VLOOKUP(Table1[[#This Row],[Budget Code Description]],Dimentions!$X$6:$AC$97,4,FALSE)),"")</f>
        <v/>
      </c>
      <c r="O309" s="65" t="str">
        <f>IFERROR(VLOOKUP(Table1[[#This Row],[Vendor ID]],Table549[],2,FALSE),"")</f>
        <v/>
      </c>
      <c r="P309" s="63"/>
      <c r="Q309" s="143" t="str">
        <f>IF(Table1[[#This Row],[Posting Date]]&lt;&gt;"",$D$9,"")</f>
        <v/>
      </c>
      <c r="R309" s="159" t="str">
        <f>IF(Table1[[#This Row],[Posting Date]]&lt;&gt;"",$D$10,"")</f>
        <v/>
      </c>
      <c r="S309" s="66"/>
      <c r="T309" s="63"/>
      <c r="U309" s="67"/>
      <c r="V309" s="67"/>
      <c r="W309" s="67" t="str">
        <f t="shared" si="5"/>
        <v/>
      </c>
      <c r="X309" s="161" t="str">
        <f>IF(E309="","",(IF(Table1[[#This Row],[Cur]]="USD",Table1[[#This Row],[Cur_Amount Debit]],Table1[[#This Row],[Cur_Amount Debit]]/Table1[[#This Row],[Exchange Rate]])))</f>
        <v/>
      </c>
      <c r="Y309" s="161" t="str">
        <f>IF(E309="","",(IF(Table1[[#This Row],[Cur]]="USD",Table1[[#This Row],[Cur_Amount Credit]],Table1[[#This Row],[Cur_Amount Credit]]/ExchangeRate)))</f>
        <v/>
      </c>
      <c r="Z309" s="203" t="str">
        <f>IF(E309="","",(Table1[[#This Row],[Debit USD]]-Table1[[#This Row],[Credit USD]]))</f>
        <v/>
      </c>
      <c r="AA309" s="122"/>
      <c r="AB309" s="1"/>
      <c r="AC309" s="15"/>
      <c r="AD309" s="15" t="str">
        <f>IF(AND(OR(Table1[[#This Row],[Account]]="15030",Table1[[#This Row],[Account]]="15035",Table1[[#This Row],[Account]]="20150"),Table1[[#This Row],[Vendor ID]]=""),1,"")</f>
        <v/>
      </c>
      <c r="AE309" s="15"/>
      <c r="AF309" s="15"/>
      <c r="AG309" s="15"/>
      <c r="AH309" s="46" t="str">
        <f>IF(Table1[[#This Row],[Posting Date]]&lt;&gt;"","GJ-"&amp;CountryID,"")</f>
        <v/>
      </c>
      <c r="AI309" s="59" t="str">
        <f>IF(Table1[[#This Row],[Posting Date]]&lt;&gt;"",Table1[[#This Row],[Posting Date]],"")</f>
        <v/>
      </c>
      <c r="AJ309" s="46"/>
      <c r="AK309" s="46" t="str">
        <f>IF(Table1[[#This Row],[Description]]&lt;&gt;"",Table1[[#This Row],[Description]],"")</f>
        <v/>
      </c>
      <c r="AL309" s="46" t="str">
        <f>IF(Table1[[#This Row],[Posting Date]]&lt;&gt;"",Table1[[#This Row],[Reference Number]],"")</f>
        <v/>
      </c>
      <c r="AM309" s="46" t="str">
        <f>TRIM(Table1[[#This Row],[Line '#]])</f>
        <v/>
      </c>
      <c r="AN309" s="46" t="str">
        <f>TRIM(Table1[[#This Row],[Account]])</f>
        <v/>
      </c>
      <c r="AO309" s="46" t="str">
        <f>IF(Table1[[#This Row],[Posting Date]]&lt;&gt;"",$D$5,"")</f>
        <v/>
      </c>
      <c r="AP309" s="46" t="str">
        <f>TRIM(Table1[[#This Row],[Departments-Prgrams]])</f>
        <v/>
      </c>
      <c r="AQ309" s="46" t="str">
        <f>TRIM(Table1[[#This Row],[Grant]])</f>
        <v/>
      </c>
      <c r="AR309" s="46" t="str">
        <f>TRIM(Table1[[#This Row],[Staff ID]])</f>
        <v/>
      </c>
      <c r="AS309" s="46" t="str">
        <f>IF(TRIM(Table1[[#This Row],[Budget Code]])=0,"",TRIM(Table1[[#This Row],[Budget Code]]))</f>
        <v/>
      </c>
      <c r="AT309" s="46" t="str">
        <f>IF(Table1[[#This Row],[Line Description]]&lt;&gt;"",Table1[[#This Row],[Line Description]],"")</f>
        <v/>
      </c>
      <c r="AU309" s="46" t="str">
        <f>IF(Table1[[#This Row],[Cur_Amount Debit]]&gt;0,ROUND(Table1[[#This Row],[Cur_Amount Debit]],2),"")</f>
        <v/>
      </c>
      <c r="AV309" s="46" t="str">
        <f>IF(Table1[[#This Row],[Cur_Amount Credit]]&gt;0,ROUND(Table1[[#This Row],[Cur_Amount Credit]],2),"")</f>
        <v/>
      </c>
      <c r="AW309" s="46" t="str">
        <f>LEFT(Table1[[#This Row],[Cur]],3)</f>
        <v/>
      </c>
      <c r="AX309" s="59"/>
      <c r="AY309" s="46"/>
      <c r="AZ309" s="46" t="str">
        <f>IF(Table1[[#This Row],[Cur]]&lt;&gt;"",IF(Table1[[#This Row],[Cur]]="USD","",ExchangeRate),"")</f>
        <v/>
      </c>
      <c r="BA309" s="46" t="str">
        <f>IF(Table1[[#This Row],[Grant]]&lt;&gt;"",VLOOKUP(Table1[[#This Row],[Grant]],Grants!B:D,3),"")</f>
        <v/>
      </c>
      <c r="BB309" s="46" t="str">
        <f>TRIM(Table1[[#This Row],[Vendor ID]])</f>
        <v/>
      </c>
      <c r="BC309">
        <f>IF(Table1[[#This Row],[Reference Number]]=Q308,BC308,BC308+1)</f>
        <v>2</v>
      </c>
    </row>
    <row r="310" spans="1:55" ht="11.25" hidden="1" customHeight="1">
      <c r="A310" s="1"/>
      <c r="B310" s="88" t="str">
        <f>IF(Table1[[#This Row],[Posting Date]]&lt;&gt;"",IF(Table1[[#This Row],[Reference Number]]=Q309,B309+1,1),"")</f>
        <v/>
      </c>
      <c r="C310" s="61"/>
      <c r="D310" s="61"/>
      <c r="E310" s="218"/>
      <c r="F310" s="143" t="str">
        <f>IFERROR(IF(VLOOKUP(Table1[[#This Row],[Budget Code Description]],Dimentions!$X$6:$AC$132,2,FALSE)="","",VLOOKUP(Table1[[#This Row],[Budget Code Description]],Dimentions!$X$6:$AC$132,2,FALSE)),"")</f>
        <v/>
      </c>
      <c r="G310" s="143" t="str">
        <f>IFERROR(VLOOKUP(Table1[[#This Row],[Budget Code Description]],Dimentions!$X$6:$AC$132,3,FALSE),"")</f>
        <v/>
      </c>
      <c r="H310" s="64" t="str">
        <f>IFERROR(VLOOKUP(Table1[[#This Row],[Account]],Dimentions!$S$6:$V$233,2,FALSE),"")</f>
        <v/>
      </c>
      <c r="I310" s="62">
        <f>_xlfn.NUMBERVALUE(LEFT(Table1[[#This Row],[Account]],1))</f>
        <v>0</v>
      </c>
      <c r="J310" s="62" t="str">
        <f>IFERROR(VLOOKUP(Table1[[#This Row],[Budget Code Description]],Table6[#All],7,FALSE),"")</f>
        <v/>
      </c>
      <c r="K310" s="143" t="str">
        <f>IFERROR(VLOOKUP(Table1[[#This Row],[Budget Code Description]],Table6[#All],8,FALSE),"")</f>
        <v/>
      </c>
      <c r="L310" s="63"/>
      <c r="M310" s="65" t="str">
        <f>IFERROR(VLOOKUP(Table1[[#This Row],[Staff ID]],Table2[],2,FALSE),"")</f>
        <v/>
      </c>
      <c r="N310" s="211" t="str">
        <f>IFERROR(IF(VLOOKUP(Table1[[#This Row],[Budget Code Description]],Dimentions!$X$6:$AC$97,4,FALSE)="","",VLOOKUP(Table1[[#This Row],[Budget Code Description]],Dimentions!$X$6:$AC$97,4,FALSE)),"")</f>
        <v/>
      </c>
      <c r="O310" s="65" t="str">
        <f>IFERROR(VLOOKUP(Table1[[#This Row],[Vendor ID]],Table549[],2,FALSE),"")</f>
        <v/>
      </c>
      <c r="P310" s="63"/>
      <c r="Q310" s="143" t="str">
        <f>IF(Table1[[#This Row],[Posting Date]]&lt;&gt;"",$D$9,"")</f>
        <v/>
      </c>
      <c r="R310" s="159" t="str">
        <f>IF(Table1[[#This Row],[Posting Date]]&lt;&gt;"",$D$10,"")</f>
        <v/>
      </c>
      <c r="S310" s="66"/>
      <c r="T310" s="63"/>
      <c r="U310" s="67"/>
      <c r="V310" s="67"/>
      <c r="W310" s="67" t="str">
        <f t="shared" si="5"/>
        <v/>
      </c>
      <c r="X310" s="161" t="str">
        <f>IF(E310="","",(IF(Table1[[#This Row],[Cur]]="USD",Table1[[#This Row],[Cur_Amount Debit]],Table1[[#This Row],[Cur_Amount Debit]]/Table1[[#This Row],[Exchange Rate]])))</f>
        <v/>
      </c>
      <c r="Y310" s="161" t="str">
        <f>IF(E310="","",(IF(Table1[[#This Row],[Cur]]="USD",Table1[[#This Row],[Cur_Amount Credit]],Table1[[#This Row],[Cur_Amount Credit]]/ExchangeRate)))</f>
        <v/>
      </c>
      <c r="Z310" s="203" t="str">
        <f>IF(E310="","",(Table1[[#This Row],[Debit USD]]-Table1[[#This Row],[Credit USD]]))</f>
        <v/>
      </c>
      <c r="AA310" s="122"/>
      <c r="AB310" s="1"/>
      <c r="AC310" s="15"/>
      <c r="AD310" s="15" t="str">
        <f>IF(AND(OR(Table1[[#This Row],[Account]]="15030",Table1[[#This Row],[Account]]="15035",Table1[[#This Row],[Account]]="20150"),Table1[[#This Row],[Vendor ID]]=""),1,"")</f>
        <v/>
      </c>
      <c r="AE310" s="15"/>
      <c r="AF310" s="15"/>
      <c r="AG310" s="15"/>
      <c r="AH310" s="46" t="str">
        <f>IF(Table1[[#This Row],[Posting Date]]&lt;&gt;"","GJ-"&amp;CountryID,"")</f>
        <v/>
      </c>
      <c r="AI310" s="59" t="str">
        <f>IF(Table1[[#This Row],[Posting Date]]&lt;&gt;"",Table1[[#This Row],[Posting Date]],"")</f>
        <v/>
      </c>
      <c r="AJ310" s="46"/>
      <c r="AK310" s="46" t="str">
        <f>IF(Table1[[#This Row],[Description]]&lt;&gt;"",Table1[[#This Row],[Description]],"")</f>
        <v/>
      </c>
      <c r="AL310" s="46" t="str">
        <f>IF(Table1[[#This Row],[Posting Date]]&lt;&gt;"",Table1[[#This Row],[Reference Number]],"")</f>
        <v/>
      </c>
      <c r="AM310" s="46" t="str">
        <f>TRIM(Table1[[#This Row],[Line '#]])</f>
        <v/>
      </c>
      <c r="AN310" s="46" t="str">
        <f>TRIM(Table1[[#This Row],[Account]])</f>
        <v/>
      </c>
      <c r="AO310" s="46" t="str">
        <f>IF(Table1[[#This Row],[Posting Date]]&lt;&gt;"",$D$5,"")</f>
        <v/>
      </c>
      <c r="AP310" s="46" t="str">
        <f>TRIM(Table1[[#This Row],[Departments-Prgrams]])</f>
        <v/>
      </c>
      <c r="AQ310" s="46" t="str">
        <f>TRIM(Table1[[#This Row],[Grant]])</f>
        <v/>
      </c>
      <c r="AR310" s="46" t="str">
        <f>TRIM(Table1[[#This Row],[Staff ID]])</f>
        <v/>
      </c>
      <c r="AS310" s="46" t="str">
        <f>IF(TRIM(Table1[[#This Row],[Budget Code]])=0,"",TRIM(Table1[[#This Row],[Budget Code]]))</f>
        <v/>
      </c>
      <c r="AT310" s="46" t="str">
        <f>IF(Table1[[#This Row],[Line Description]]&lt;&gt;"",Table1[[#This Row],[Line Description]],"")</f>
        <v/>
      </c>
      <c r="AU310" s="46" t="str">
        <f>IF(Table1[[#This Row],[Cur_Amount Debit]]&gt;0,ROUND(Table1[[#This Row],[Cur_Amount Debit]],2),"")</f>
        <v/>
      </c>
      <c r="AV310" s="46" t="str">
        <f>IF(Table1[[#This Row],[Cur_Amount Credit]]&gt;0,ROUND(Table1[[#This Row],[Cur_Amount Credit]],2),"")</f>
        <v/>
      </c>
      <c r="AW310" s="46" t="str">
        <f>LEFT(Table1[[#This Row],[Cur]],3)</f>
        <v/>
      </c>
      <c r="AX310" s="59"/>
      <c r="AY310" s="46"/>
      <c r="AZ310" s="46" t="str">
        <f>IF(Table1[[#This Row],[Cur]]&lt;&gt;"",IF(Table1[[#This Row],[Cur]]="USD","",ExchangeRate),"")</f>
        <v/>
      </c>
      <c r="BA310" s="46" t="str">
        <f>IF(Table1[[#This Row],[Grant]]&lt;&gt;"",VLOOKUP(Table1[[#This Row],[Grant]],Grants!B:D,3),"")</f>
        <v/>
      </c>
      <c r="BB310" s="46" t="str">
        <f>TRIM(Table1[[#This Row],[Vendor ID]])</f>
        <v/>
      </c>
      <c r="BC310">
        <f>IF(Table1[[#This Row],[Reference Number]]=Q309,BC309,BC309+1)</f>
        <v>2</v>
      </c>
    </row>
    <row r="311" spans="1:55" ht="11.25" hidden="1" customHeight="1">
      <c r="A311" s="1"/>
      <c r="B311" s="88" t="str">
        <f>IF(Table1[[#This Row],[Posting Date]]&lt;&gt;"",IF(Table1[[#This Row],[Reference Number]]=Q310,B310+1,1),"")</f>
        <v/>
      </c>
      <c r="C311" s="61"/>
      <c r="D311" s="61"/>
      <c r="E311" s="218"/>
      <c r="F311" s="143" t="str">
        <f>IFERROR(IF(VLOOKUP(Table1[[#This Row],[Budget Code Description]],Dimentions!$X$6:$AC$132,2,FALSE)="","",VLOOKUP(Table1[[#This Row],[Budget Code Description]],Dimentions!$X$6:$AC$132,2,FALSE)),"")</f>
        <v/>
      </c>
      <c r="G311" s="143" t="str">
        <f>IFERROR(VLOOKUP(Table1[[#This Row],[Budget Code Description]],Dimentions!$X$6:$AC$132,3,FALSE),"")</f>
        <v/>
      </c>
      <c r="H311" s="64" t="str">
        <f>IFERROR(VLOOKUP(Table1[[#This Row],[Account]],Dimentions!$S$6:$V$233,2,FALSE),"")</f>
        <v/>
      </c>
      <c r="I311" s="62">
        <f>_xlfn.NUMBERVALUE(LEFT(Table1[[#This Row],[Account]],1))</f>
        <v>0</v>
      </c>
      <c r="J311" s="62" t="str">
        <f>IFERROR(VLOOKUP(Table1[[#This Row],[Budget Code Description]],Table6[#All],7,FALSE),"")</f>
        <v/>
      </c>
      <c r="K311" s="143" t="str">
        <f>IFERROR(VLOOKUP(Table1[[#This Row],[Budget Code Description]],Table6[#All],8,FALSE),"")</f>
        <v/>
      </c>
      <c r="L311" s="63"/>
      <c r="M311" s="65" t="str">
        <f>IFERROR(VLOOKUP(Table1[[#This Row],[Staff ID]],Table2[],2,FALSE),"")</f>
        <v/>
      </c>
      <c r="N311" s="211" t="str">
        <f>IFERROR(IF(VLOOKUP(Table1[[#This Row],[Budget Code Description]],Dimentions!$X$6:$AC$97,4,FALSE)="","",VLOOKUP(Table1[[#This Row],[Budget Code Description]],Dimentions!$X$6:$AC$97,4,FALSE)),"")</f>
        <v/>
      </c>
      <c r="O311" s="65" t="str">
        <f>IFERROR(VLOOKUP(Table1[[#This Row],[Vendor ID]],Table549[],2,FALSE),"")</f>
        <v/>
      </c>
      <c r="P311" s="63"/>
      <c r="Q311" s="143" t="str">
        <f>IF(Table1[[#This Row],[Posting Date]]&lt;&gt;"",$D$9,"")</f>
        <v/>
      </c>
      <c r="R311" s="159" t="str">
        <f>IF(Table1[[#This Row],[Posting Date]]&lt;&gt;"",$D$10,"")</f>
        <v/>
      </c>
      <c r="S311" s="66"/>
      <c r="T311" s="63"/>
      <c r="U311" s="67"/>
      <c r="V311" s="67"/>
      <c r="W311" s="67" t="str">
        <f t="shared" si="5"/>
        <v/>
      </c>
      <c r="X311" s="161" t="str">
        <f>IF(E311="","",(IF(Table1[[#This Row],[Cur]]="USD",Table1[[#This Row],[Cur_Amount Debit]],Table1[[#This Row],[Cur_Amount Debit]]/Table1[[#This Row],[Exchange Rate]])))</f>
        <v/>
      </c>
      <c r="Y311" s="161" t="str">
        <f>IF(E311="","",(IF(Table1[[#This Row],[Cur]]="USD",Table1[[#This Row],[Cur_Amount Credit]],Table1[[#This Row],[Cur_Amount Credit]]/ExchangeRate)))</f>
        <v/>
      </c>
      <c r="Z311" s="203" t="str">
        <f>IF(E311="","",(Table1[[#This Row],[Debit USD]]-Table1[[#This Row],[Credit USD]]))</f>
        <v/>
      </c>
      <c r="AA311" s="122"/>
      <c r="AB311" s="1"/>
      <c r="AC311" s="15"/>
      <c r="AD311" s="15" t="str">
        <f>IF(AND(OR(Table1[[#This Row],[Account]]="15030",Table1[[#This Row],[Account]]="15035",Table1[[#This Row],[Account]]="20150"),Table1[[#This Row],[Vendor ID]]=""),1,"")</f>
        <v/>
      </c>
      <c r="AE311" s="15"/>
      <c r="AF311" s="15"/>
      <c r="AG311" s="15"/>
      <c r="AH311" s="46" t="str">
        <f>IF(Table1[[#This Row],[Posting Date]]&lt;&gt;"","GJ-"&amp;CountryID,"")</f>
        <v/>
      </c>
      <c r="AI311" s="59" t="str">
        <f>IF(Table1[[#This Row],[Posting Date]]&lt;&gt;"",Table1[[#This Row],[Posting Date]],"")</f>
        <v/>
      </c>
      <c r="AJ311" s="46"/>
      <c r="AK311" s="46" t="str">
        <f>IF(Table1[[#This Row],[Description]]&lt;&gt;"",Table1[[#This Row],[Description]],"")</f>
        <v/>
      </c>
      <c r="AL311" s="46" t="str">
        <f>IF(Table1[[#This Row],[Posting Date]]&lt;&gt;"",Table1[[#This Row],[Reference Number]],"")</f>
        <v/>
      </c>
      <c r="AM311" s="46" t="str">
        <f>TRIM(Table1[[#This Row],[Line '#]])</f>
        <v/>
      </c>
      <c r="AN311" s="46" t="str">
        <f>TRIM(Table1[[#This Row],[Account]])</f>
        <v/>
      </c>
      <c r="AO311" s="46" t="str">
        <f>IF(Table1[[#This Row],[Posting Date]]&lt;&gt;"",$D$5,"")</f>
        <v/>
      </c>
      <c r="AP311" s="46" t="str">
        <f>TRIM(Table1[[#This Row],[Departments-Prgrams]])</f>
        <v/>
      </c>
      <c r="AQ311" s="46" t="str">
        <f>TRIM(Table1[[#This Row],[Grant]])</f>
        <v/>
      </c>
      <c r="AR311" s="46" t="str">
        <f>TRIM(Table1[[#This Row],[Staff ID]])</f>
        <v/>
      </c>
      <c r="AS311" s="46" t="str">
        <f>IF(TRIM(Table1[[#This Row],[Budget Code]])=0,"",TRIM(Table1[[#This Row],[Budget Code]]))</f>
        <v/>
      </c>
      <c r="AT311" s="46" t="str">
        <f>IF(Table1[[#This Row],[Line Description]]&lt;&gt;"",Table1[[#This Row],[Line Description]],"")</f>
        <v/>
      </c>
      <c r="AU311" s="46" t="str">
        <f>IF(Table1[[#This Row],[Cur_Amount Debit]]&gt;0,ROUND(Table1[[#This Row],[Cur_Amount Debit]],2),"")</f>
        <v/>
      </c>
      <c r="AV311" s="46" t="str">
        <f>IF(Table1[[#This Row],[Cur_Amount Credit]]&gt;0,ROUND(Table1[[#This Row],[Cur_Amount Credit]],2),"")</f>
        <v/>
      </c>
      <c r="AW311" s="46" t="str">
        <f>LEFT(Table1[[#This Row],[Cur]],3)</f>
        <v/>
      </c>
      <c r="AX311" s="59"/>
      <c r="AY311" s="46"/>
      <c r="AZ311" s="46" t="str">
        <f>IF(Table1[[#This Row],[Cur]]&lt;&gt;"",IF(Table1[[#This Row],[Cur]]="USD","",ExchangeRate),"")</f>
        <v/>
      </c>
      <c r="BA311" s="46" t="str">
        <f>IF(Table1[[#This Row],[Grant]]&lt;&gt;"",VLOOKUP(Table1[[#This Row],[Grant]],Grants!B:D,3),"")</f>
        <v/>
      </c>
      <c r="BB311" s="46" t="str">
        <f>TRIM(Table1[[#This Row],[Vendor ID]])</f>
        <v/>
      </c>
      <c r="BC311">
        <f>IF(Table1[[#This Row],[Reference Number]]=Q310,BC310,BC310+1)</f>
        <v>2</v>
      </c>
    </row>
    <row r="312" spans="1:55" ht="11.25" hidden="1" customHeight="1">
      <c r="A312" s="1"/>
      <c r="B312" s="88" t="str">
        <f>IF(Table1[[#This Row],[Posting Date]]&lt;&gt;"",IF(Table1[[#This Row],[Reference Number]]=Q311,B311+1,1),"")</f>
        <v/>
      </c>
      <c r="C312" s="61"/>
      <c r="D312" s="61"/>
      <c r="E312" s="218"/>
      <c r="F312" s="143" t="str">
        <f>IFERROR(IF(VLOOKUP(Table1[[#This Row],[Budget Code Description]],Dimentions!$X$6:$AC$132,2,FALSE)="","",VLOOKUP(Table1[[#This Row],[Budget Code Description]],Dimentions!$X$6:$AC$132,2,FALSE)),"")</f>
        <v/>
      </c>
      <c r="G312" s="143" t="str">
        <f>IFERROR(VLOOKUP(Table1[[#This Row],[Budget Code Description]],Dimentions!$X$6:$AC$132,3,FALSE),"")</f>
        <v/>
      </c>
      <c r="H312" s="64" t="str">
        <f>IFERROR(VLOOKUP(Table1[[#This Row],[Account]],Dimentions!$S$6:$V$233,2,FALSE),"")</f>
        <v/>
      </c>
      <c r="I312" s="62">
        <f>_xlfn.NUMBERVALUE(LEFT(Table1[[#This Row],[Account]],1))</f>
        <v>0</v>
      </c>
      <c r="J312" s="62" t="str">
        <f>IFERROR(VLOOKUP(Table1[[#This Row],[Budget Code Description]],Table6[#All],7,FALSE),"")</f>
        <v/>
      </c>
      <c r="K312" s="143" t="str">
        <f>IFERROR(VLOOKUP(Table1[[#This Row],[Budget Code Description]],Table6[#All],8,FALSE),"")</f>
        <v/>
      </c>
      <c r="L312" s="63"/>
      <c r="M312" s="65" t="str">
        <f>IFERROR(VLOOKUP(Table1[[#This Row],[Staff ID]],Table2[],2,FALSE),"")</f>
        <v/>
      </c>
      <c r="N312" s="211" t="str">
        <f>IFERROR(IF(VLOOKUP(Table1[[#This Row],[Budget Code Description]],Dimentions!$X$6:$AC$97,4,FALSE)="","",VLOOKUP(Table1[[#This Row],[Budget Code Description]],Dimentions!$X$6:$AC$97,4,FALSE)),"")</f>
        <v/>
      </c>
      <c r="O312" s="65" t="str">
        <f>IFERROR(VLOOKUP(Table1[[#This Row],[Vendor ID]],Table549[],2,FALSE),"")</f>
        <v/>
      </c>
      <c r="P312" s="63"/>
      <c r="Q312" s="143" t="str">
        <f>IF(Table1[[#This Row],[Posting Date]]&lt;&gt;"",$D$9,"")</f>
        <v/>
      </c>
      <c r="R312" s="159" t="str">
        <f>IF(Table1[[#This Row],[Posting Date]]&lt;&gt;"",$D$10,"")</f>
        <v/>
      </c>
      <c r="S312" s="66"/>
      <c r="T312" s="63"/>
      <c r="U312" s="67"/>
      <c r="V312" s="67"/>
      <c r="W312" s="67" t="str">
        <f t="shared" si="5"/>
        <v/>
      </c>
      <c r="X312" s="161" t="str">
        <f>IF(E312="","",(IF(Table1[[#This Row],[Cur]]="USD",Table1[[#This Row],[Cur_Amount Debit]],Table1[[#This Row],[Cur_Amount Debit]]/Table1[[#This Row],[Exchange Rate]])))</f>
        <v/>
      </c>
      <c r="Y312" s="161" t="str">
        <f>IF(E312="","",(IF(Table1[[#This Row],[Cur]]="USD",Table1[[#This Row],[Cur_Amount Credit]],Table1[[#This Row],[Cur_Amount Credit]]/ExchangeRate)))</f>
        <v/>
      </c>
      <c r="Z312" s="203" t="str">
        <f>IF(E312="","",(Table1[[#This Row],[Debit USD]]-Table1[[#This Row],[Credit USD]]))</f>
        <v/>
      </c>
      <c r="AA312" s="122"/>
      <c r="AB312" s="1"/>
      <c r="AC312" s="15"/>
      <c r="AD312" s="15" t="str">
        <f>IF(AND(OR(Table1[[#This Row],[Account]]="15030",Table1[[#This Row],[Account]]="15035",Table1[[#This Row],[Account]]="20150"),Table1[[#This Row],[Vendor ID]]=""),1,"")</f>
        <v/>
      </c>
      <c r="AE312" s="15"/>
      <c r="AF312" s="15"/>
      <c r="AG312" s="15"/>
      <c r="AH312" s="46" t="str">
        <f>IF(Table1[[#This Row],[Posting Date]]&lt;&gt;"","GJ-"&amp;CountryID,"")</f>
        <v/>
      </c>
      <c r="AI312" s="59" t="str">
        <f>IF(Table1[[#This Row],[Posting Date]]&lt;&gt;"",Table1[[#This Row],[Posting Date]],"")</f>
        <v/>
      </c>
      <c r="AJ312" s="46"/>
      <c r="AK312" s="46" t="str">
        <f>IF(Table1[[#This Row],[Description]]&lt;&gt;"",Table1[[#This Row],[Description]],"")</f>
        <v/>
      </c>
      <c r="AL312" s="46" t="str">
        <f>IF(Table1[[#This Row],[Posting Date]]&lt;&gt;"",Table1[[#This Row],[Reference Number]],"")</f>
        <v/>
      </c>
      <c r="AM312" s="46" t="str">
        <f>TRIM(Table1[[#This Row],[Line '#]])</f>
        <v/>
      </c>
      <c r="AN312" s="46" t="str">
        <f>TRIM(Table1[[#This Row],[Account]])</f>
        <v/>
      </c>
      <c r="AO312" s="46" t="str">
        <f>IF(Table1[[#This Row],[Posting Date]]&lt;&gt;"",$D$5,"")</f>
        <v/>
      </c>
      <c r="AP312" s="46" t="str">
        <f>TRIM(Table1[[#This Row],[Departments-Prgrams]])</f>
        <v/>
      </c>
      <c r="AQ312" s="46" t="str">
        <f>TRIM(Table1[[#This Row],[Grant]])</f>
        <v/>
      </c>
      <c r="AR312" s="46" t="str">
        <f>TRIM(Table1[[#This Row],[Staff ID]])</f>
        <v/>
      </c>
      <c r="AS312" s="46" t="str">
        <f>IF(TRIM(Table1[[#This Row],[Budget Code]])=0,"",TRIM(Table1[[#This Row],[Budget Code]]))</f>
        <v/>
      </c>
      <c r="AT312" s="46" t="str">
        <f>IF(Table1[[#This Row],[Line Description]]&lt;&gt;"",Table1[[#This Row],[Line Description]],"")</f>
        <v/>
      </c>
      <c r="AU312" s="46" t="str">
        <f>IF(Table1[[#This Row],[Cur_Amount Debit]]&gt;0,ROUND(Table1[[#This Row],[Cur_Amount Debit]],2),"")</f>
        <v/>
      </c>
      <c r="AV312" s="46" t="str">
        <f>IF(Table1[[#This Row],[Cur_Amount Credit]]&gt;0,ROUND(Table1[[#This Row],[Cur_Amount Credit]],2),"")</f>
        <v/>
      </c>
      <c r="AW312" s="46" t="str">
        <f>LEFT(Table1[[#This Row],[Cur]],3)</f>
        <v/>
      </c>
      <c r="AX312" s="59"/>
      <c r="AY312" s="46"/>
      <c r="AZ312" s="46" t="str">
        <f>IF(Table1[[#This Row],[Cur]]&lt;&gt;"",IF(Table1[[#This Row],[Cur]]="USD","",ExchangeRate),"")</f>
        <v/>
      </c>
      <c r="BA312" s="46" t="str">
        <f>IF(Table1[[#This Row],[Grant]]&lt;&gt;"",VLOOKUP(Table1[[#This Row],[Grant]],Grants!B:D,3),"")</f>
        <v/>
      </c>
      <c r="BB312" s="46" t="str">
        <f>TRIM(Table1[[#This Row],[Vendor ID]])</f>
        <v/>
      </c>
      <c r="BC312">
        <f>IF(Table1[[#This Row],[Reference Number]]=Q311,BC311,BC311+1)</f>
        <v>2</v>
      </c>
    </row>
    <row r="313" spans="1:55" ht="11.25" hidden="1" customHeight="1">
      <c r="A313" s="1"/>
      <c r="B313" s="88" t="str">
        <f>IF(Table1[[#This Row],[Posting Date]]&lt;&gt;"",IF(Table1[[#This Row],[Reference Number]]=Q312,B312+1,1),"")</f>
        <v/>
      </c>
      <c r="C313" s="61"/>
      <c r="D313" s="61"/>
      <c r="E313" s="218"/>
      <c r="F313" s="143" t="str">
        <f>IFERROR(IF(VLOOKUP(Table1[[#This Row],[Budget Code Description]],Dimentions!$X$6:$AC$132,2,FALSE)="","",VLOOKUP(Table1[[#This Row],[Budget Code Description]],Dimentions!$X$6:$AC$132,2,FALSE)),"")</f>
        <v/>
      </c>
      <c r="G313" s="143" t="str">
        <f>IFERROR(VLOOKUP(Table1[[#This Row],[Budget Code Description]],Dimentions!$X$6:$AC$132,3,FALSE),"")</f>
        <v/>
      </c>
      <c r="H313" s="64" t="str">
        <f>IFERROR(VLOOKUP(Table1[[#This Row],[Account]],Dimentions!$S$6:$V$233,2,FALSE),"")</f>
        <v/>
      </c>
      <c r="I313" s="62">
        <f>_xlfn.NUMBERVALUE(LEFT(Table1[[#This Row],[Account]],1))</f>
        <v>0</v>
      </c>
      <c r="J313" s="62" t="str">
        <f>IFERROR(VLOOKUP(Table1[[#This Row],[Budget Code Description]],Table6[#All],7,FALSE),"")</f>
        <v/>
      </c>
      <c r="K313" s="143" t="str">
        <f>IFERROR(VLOOKUP(Table1[[#This Row],[Budget Code Description]],Table6[#All],8,FALSE),"")</f>
        <v/>
      </c>
      <c r="L313" s="63"/>
      <c r="M313" s="65" t="str">
        <f>IFERROR(VLOOKUP(Table1[[#This Row],[Staff ID]],Table2[],2,FALSE),"")</f>
        <v/>
      </c>
      <c r="N313" s="211" t="str">
        <f>IFERROR(IF(VLOOKUP(Table1[[#This Row],[Budget Code Description]],Dimentions!$X$6:$AC$97,4,FALSE)="","",VLOOKUP(Table1[[#This Row],[Budget Code Description]],Dimentions!$X$6:$AC$97,4,FALSE)),"")</f>
        <v/>
      </c>
      <c r="O313" s="65" t="str">
        <f>IFERROR(VLOOKUP(Table1[[#This Row],[Vendor ID]],Table549[],2,FALSE),"")</f>
        <v/>
      </c>
      <c r="P313" s="63"/>
      <c r="Q313" s="143" t="str">
        <f>IF(Table1[[#This Row],[Posting Date]]&lt;&gt;"",$D$9,"")</f>
        <v/>
      </c>
      <c r="R313" s="159" t="str">
        <f>IF(Table1[[#This Row],[Posting Date]]&lt;&gt;"",$D$10,"")</f>
        <v/>
      </c>
      <c r="S313" s="66"/>
      <c r="T313" s="63"/>
      <c r="U313" s="67"/>
      <c r="V313" s="67"/>
      <c r="W313" s="67" t="str">
        <f t="shared" si="5"/>
        <v/>
      </c>
      <c r="X313" s="161" t="str">
        <f>IF(E313="","",(IF(Table1[[#This Row],[Cur]]="USD",Table1[[#This Row],[Cur_Amount Debit]],Table1[[#This Row],[Cur_Amount Debit]]/Table1[[#This Row],[Exchange Rate]])))</f>
        <v/>
      </c>
      <c r="Y313" s="161" t="str">
        <f>IF(E313="","",(IF(Table1[[#This Row],[Cur]]="USD",Table1[[#This Row],[Cur_Amount Credit]],Table1[[#This Row],[Cur_Amount Credit]]/ExchangeRate)))</f>
        <v/>
      </c>
      <c r="Z313" s="203" t="str">
        <f>IF(E313="","",(Table1[[#This Row],[Debit USD]]-Table1[[#This Row],[Credit USD]]))</f>
        <v/>
      </c>
      <c r="AA313" s="122"/>
      <c r="AB313" s="1"/>
      <c r="AC313" s="15"/>
      <c r="AD313" s="15" t="str">
        <f>IF(AND(OR(Table1[[#This Row],[Account]]="15030",Table1[[#This Row],[Account]]="15035",Table1[[#This Row],[Account]]="20150"),Table1[[#This Row],[Vendor ID]]=""),1,"")</f>
        <v/>
      </c>
      <c r="AE313" s="15"/>
      <c r="AF313" s="15"/>
      <c r="AG313" s="15"/>
      <c r="AH313" s="46" t="str">
        <f>IF(Table1[[#This Row],[Posting Date]]&lt;&gt;"","GJ-"&amp;CountryID,"")</f>
        <v/>
      </c>
      <c r="AI313" s="59" t="str">
        <f>IF(Table1[[#This Row],[Posting Date]]&lt;&gt;"",Table1[[#This Row],[Posting Date]],"")</f>
        <v/>
      </c>
      <c r="AJ313" s="46"/>
      <c r="AK313" s="46" t="str">
        <f>IF(Table1[[#This Row],[Description]]&lt;&gt;"",Table1[[#This Row],[Description]],"")</f>
        <v/>
      </c>
      <c r="AL313" s="46" t="str">
        <f>IF(Table1[[#This Row],[Posting Date]]&lt;&gt;"",Table1[[#This Row],[Reference Number]],"")</f>
        <v/>
      </c>
      <c r="AM313" s="46" t="str">
        <f>TRIM(Table1[[#This Row],[Line '#]])</f>
        <v/>
      </c>
      <c r="AN313" s="46" t="str">
        <f>TRIM(Table1[[#This Row],[Account]])</f>
        <v/>
      </c>
      <c r="AO313" s="46" t="str">
        <f>IF(Table1[[#This Row],[Posting Date]]&lt;&gt;"",$D$5,"")</f>
        <v/>
      </c>
      <c r="AP313" s="46" t="str">
        <f>TRIM(Table1[[#This Row],[Departments-Prgrams]])</f>
        <v/>
      </c>
      <c r="AQ313" s="46" t="str">
        <f>TRIM(Table1[[#This Row],[Grant]])</f>
        <v/>
      </c>
      <c r="AR313" s="46" t="str">
        <f>TRIM(Table1[[#This Row],[Staff ID]])</f>
        <v/>
      </c>
      <c r="AS313" s="46" t="str">
        <f>IF(TRIM(Table1[[#This Row],[Budget Code]])=0,"",TRIM(Table1[[#This Row],[Budget Code]]))</f>
        <v/>
      </c>
      <c r="AT313" s="46" t="str">
        <f>IF(Table1[[#This Row],[Line Description]]&lt;&gt;"",Table1[[#This Row],[Line Description]],"")</f>
        <v/>
      </c>
      <c r="AU313" s="46" t="str">
        <f>IF(Table1[[#This Row],[Cur_Amount Debit]]&gt;0,ROUND(Table1[[#This Row],[Cur_Amount Debit]],2),"")</f>
        <v/>
      </c>
      <c r="AV313" s="46" t="str">
        <f>IF(Table1[[#This Row],[Cur_Amount Credit]]&gt;0,ROUND(Table1[[#This Row],[Cur_Amount Credit]],2),"")</f>
        <v/>
      </c>
      <c r="AW313" s="46" t="str">
        <f>LEFT(Table1[[#This Row],[Cur]],3)</f>
        <v/>
      </c>
      <c r="AX313" s="59"/>
      <c r="AY313" s="46"/>
      <c r="AZ313" s="46" t="str">
        <f>IF(Table1[[#This Row],[Cur]]&lt;&gt;"",IF(Table1[[#This Row],[Cur]]="USD","",ExchangeRate),"")</f>
        <v/>
      </c>
      <c r="BA313" s="46" t="str">
        <f>IF(Table1[[#This Row],[Grant]]&lt;&gt;"",VLOOKUP(Table1[[#This Row],[Grant]],Grants!B:D,3),"")</f>
        <v/>
      </c>
      <c r="BB313" s="46" t="str">
        <f>TRIM(Table1[[#This Row],[Vendor ID]])</f>
        <v/>
      </c>
      <c r="BC313">
        <f>IF(Table1[[#This Row],[Reference Number]]=Q312,BC312,BC312+1)</f>
        <v>2</v>
      </c>
    </row>
    <row r="314" spans="1:55" ht="11.25" hidden="1" customHeight="1">
      <c r="A314" s="1"/>
      <c r="B314" s="88" t="str">
        <f>IF(Table1[[#This Row],[Posting Date]]&lt;&gt;"",IF(Table1[[#This Row],[Reference Number]]=Q313,B313+1,1),"")</f>
        <v/>
      </c>
      <c r="C314" s="61"/>
      <c r="D314" s="61"/>
      <c r="E314" s="218"/>
      <c r="F314" s="143" t="str">
        <f>IFERROR(IF(VLOOKUP(Table1[[#This Row],[Budget Code Description]],Dimentions!$X$6:$AC$132,2,FALSE)="","",VLOOKUP(Table1[[#This Row],[Budget Code Description]],Dimentions!$X$6:$AC$132,2,FALSE)),"")</f>
        <v/>
      </c>
      <c r="G314" s="143" t="str">
        <f>IFERROR(VLOOKUP(Table1[[#This Row],[Budget Code Description]],Dimentions!$X$6:$AC$132,3,FALSE),"")</f>
        <v/>
      </c>
      <c r="H314" s="64" t="str">
        <f>IFERROR(VLOOKUP(Table1[[#This Row],[Account]],Dimentions!$S$6:$V$233,2,FALSE),"")</f>
        <v/>
      </c>
      <c r="I314" s="62">
        <f>_xlfn.NUMBERVALUE(LEFT(Table1[[#This Row],[Account]],1))</f>
        <v>0</v>
      </c>
      <c r="J314" s="62" t="str">
        <f>IFERROR(VLOOKUP(Table1[[#This Row],[Budget Code Description]],Table6[#All],7,FALSE),"")</f>
        <v/>
      </c>
      <c r="K314" s="143" t="str">
        <f>IFERROR(VLOOKUP(Table1[[#This Row],[Budget Code Description]],Table6[#All],8,FALSE),"")</f>
        <v/>
      </c>
      <c r="L314" s="63"/>
      <c r="M314" s="65" t="str">
        <f>IFERROR(VLOOKUP(Table1[[#This Row],[Staff ID]],Table2[],2,FALSE),"")</f>
        <v/>
      </c>
      <c r="N314" s="211" t="str">
        <f>IFERROR(IF(VLOOKUP(Table1[[#This Row],[Budget Code Description]],Dimentions!$X$6:$AC$97,4,FALSE)="","",VLOOKUP(Table1[[#This Row],[Budget Code Description]],Dimentions!$X$6:$AC$97,4,FALSE)),"")</f>
        <v/>
      </c>
      <c r="O314" s="65" t="str">
        <f>IFERROR(VLOOKUP(Table1[[#This Row],[Vendor ID]],Table549[],2,FALSE),"")</f>
        <v/>
      </c>
      <c r="P314" s="63"/>
      <c r="Q314" s="143" t="str">
        <f>IF(Table1[[#This Row],[Posting Date]]&lt;&gt;"",$D$9,"")</f>
        <v/>
      </c>
      <c r="R314" s="159" t="str">
        <f>IF(Table1[[#This Row],[Posting Date]]&lt;&gt;"",$D$10,"")</f>
        <v/>
      </c>
      <c r="S314" s="66"/>
      <c r="T314" s="63"/>
      <c r="U314" s="67"/>
      <c r="V314" s="67"/>
      <c r="W314" s="67" t="str">
        <f t="shared" si="5"/>
        <v/>
      </c>
      <c r="X314" s="161" t="str">
        <f>IF(E314="","",(IF(Table1[[#This Row],[Cur]]="USD",Table1[[#This Row],[Cur_Amount Debit]],Table1[[#This Row],[Cur_Amount Debit]]/Table1[[#This Row],[Exchange Rate]])))</f>
        <v/>
      </c>
      <c r="Y314" s="161" t="str">
        <f>IF(E314="","",(IF(Table1[[#This Row],[Cur]]="USD",Table1[[#This Row],[Cur_Amount Credit]],Table1[[#This Row],[Cur_Amount Credit]]/ExchangeRate)))</f>
        <v/>
      </c>
      <c r="Z314" s="203" t="str">
        <f>IF(E314="","",(Table1[[#This Row],[Debit USD]]-Table1[[#This Row],[Credit USD]]))</f>
        <v/>
      </c>
      <c r="AA314" s="122"/>
      <c r="AB314" s="1"/>
      <c r="AC314" s="15"/>
      <c r="AD314" s="15" t="str">
        <f>IF(AND(OR(Table1[[#This Row],[Account]]="15030",Table1[[#This Row],[Account]]="15035",Table1[[#This Row],[Account]]="20150"),Table1[[#This Row],[Vendor ID]]=""),1,"")</f>
        <v/>
      </c>
      <c r="AE314" s="15"/>
      <c r="AF314" s="15"/>
      <c r="AG314" s="15"/>
      <c r="AH314" s="46" t="str">
        <f>IF(Table1[[#This Row],[Posting Date]]&lt;&gt;"","GJ-"&amp;CountryID,"")</f>
        <v/>
      </c>
      <c r="AI314" s="59" t="str">
        <f>IF(Table1[[#This Row],[Posting Date]]&lt;&gt;"",Table1[[#This Row],[Posting Date]],"")</f>
        <v/>
      </c>
      <c r="AJ314" s="46"/>
      <c r="AK314" s="46" t="str">
        <f>IF(Table1[[#This Row],[Description]]&lt;&gt;"",Table1[[#This Row],[Description]],"")</f>
        <v/>
      </c>
      <c r="AL314" s="46" t="str">
        <f>IF(Table1[[#This Row],[Posting Date]]&lt;&gt;"",Table1[[#This Row],[Reference Number]],"")</f>
        <v/>
      </c>
      <c r="AM314" s="46" t="str">
        <f>TRIM(Table1[[#This Row],[Line '#]])</f>
        <v/>
      </c>
      <c r="AN314" s="46" t="str">
        <f>TRIM(Table1[[#This Row],[Account]])</f>
        <v/>
      </c>
      <c r="AO314" s="46" t="str">
        <f>IF(Table1[[#This Row],[Posting Date]]&lt;&gt;"",$D$5,"")</f>
        <v/>
      </c>
      <c r="AP314" s="46" t="str">
        <f>TRIM(Table1[[#This Row],[Departments-Prgrams]])</f>
        <v/>
      </c>
      <c r="AQ314" s="46" t="str">
        <f>TRIM(Table1[[#This Row],[Grant]])</f>
        <v/>
      </c>
      <c r="AR314" s="46" t="str">
        <f>TRIM(Table1[[#This Row],[Staff ID]])</f>
        <v/>
      </c>
      <c r="AS314" s="46" t="str">
        <f>IF(TRIM(Table1[[#This Row],[Budget Code]])=0,"",TRIM(Table1[[#This Row],[Budget Code]]))</f>
        <v/>
      </c>
      <c r="AT314" s="46" t="str">
        <f>IF(Table1[[#This Row],[Line Description]]&lt;&gt;"",Table1[[#This Row],[Line Description]],"")</f>
        <v/>
      </c>
      <c r="AU314" s="46" t="str">
        <f>IF(Table1[[#This Row],[Cur_Amount Debit]]&gt;0,ROUND(Table1[[#This Row],[Cur_Amount Debit]],2),"")</f>
        <v/>
      </c>
      <c r="AV314" s="46" t="str">
        <f>IF(Table1[[#This Row],[Cur_Amount Credit]]&gt;0,ROUND(Table1[[#This Row],[Cur_Amount Credit]],2),"")</f>
        <v/>
      </c>
      <c r="AW314" s="46" t="str">
        <f>LEFT(Table1[[#This Row],[Cur]],3)</f>
        <v/>
      </c>
      <c r="AX314" s="59"/>
      <c r="AY314" s="46"/>
      <c r="AZ314" s="46" t="str">
        <f>IF(Table1[[#This Row],[Cur]]&lt;&gt;"",IF(Table1[[#This Row],[Cur]]="USD","",ExchangeRate),"")</f>
        <v/>
      </c>
      <c r="BA314" s="46" t="str">
        <f>IF(Table1[[#This Row],[Grant]]&lt;&gt;"",VLOOKUP(Table1[[#This Row],[Grant]],Grants!B:D,3),"")</f>
        <v/>
      </c>
      <c r="BB314" s="46" t="str">
        <f>TRIM(Table1[[#This Row],[Vendor ID]])</f>
        <v/>
      </c>
      <c r="BC314">
        <f>IF(Table1[[#This Row],[Reference Number]]=Q313,BC313,BC313+1)</f>
        <v>2</v>
      </c>
    </row>
    <row r="315" spans="1:55" ht="11.25" hidden="1" customHeight="1">
      <c r="A315" s="1"/>
      <c r="B315" s="88" t="str">
        <f>IF(Table1[[#This Row],[Posting Date]]&lt;&gt;"",IF(Table1[[#This Row],[Reference Number]]=Q314,B314+1,1),"")</f>
        <v/>
      </c>
      <c r="C315" s="61"/>
      <c r="D315" s="61"/>
      <c r="E315" s="218"/>
      <c r="F315" s="143" t="str">
        <f>IFERROR(IF(VLOOKUP(Table1[[#This Row],[Budget Code Description]],Dimentions!$X$6:$AC$132,2,FALSE)="","",VLOOKUP(Table1[[#This Row],[Budget Code Description]],Dimentions!$X$6:$AC$132,2,FALSE)),"")</f>
        <v/>
      </c>
      <c r="G315" s="143" t="str">
        <f>IFERROR(VLOOKUP(Table1[[#This Row],[Budget Code Description]],Dimentions!$X$6:$AC$132,3,FALSE),"")</f>
        <v/>
      </c>
      <c r="H315" s="64" t="str">
        <f>IFERROR(VLOOKUP(Table1[[#This Row],[Account]],Dimentions!$S$6:$V$233,2,FALSE),"")</f>
        <v/>
      </c>
      <c r="I315" s="62">
        <f>_xlfn.NUMBERVALUE(LEFT(Table1[[#This Row],[Account]],1))</f>
        <v>0</v>
      </c>
      <c r="J315" s="62" t="str">
        <f>IFERROR(VLOOKUP(Table1[[#This Row],[Budget Code Description]],Table6[#All],7,FALSE),"")</f>
        <v/>
      </c>
      <c r="K315" s="143" t="str">
        <f>IFERROR(VLOOKUP(Table1[[#This Row],[Budget Code Description]],Table6[#All],8,FALSE),"")</f>
        <v/>
      </c>
      <c r="L315" s="63"/>
      <c r="M315" s="65" t="str">
        <f>IFERROR(VLOOKUP(Table1[[#This Row],[Staff ID]],Table2[],2,FALSE),"")</f>
        <v/>
      </c>
      <c r="N315" s="211" t="str">
        <f>IFERROR(IF(VLOOKUP(Table1[[#This Row],[Budget Code Description]],Dimentions!$X$6:$AC$97,4,FALSE)="","",VLOOKUP(Table1[[#This Row],[Budget Code Description]],Dimentions!$X$6:$AC$97,4,FALSE)),"")</f>
        <v/>
      </c>
      <c r="O315" s="65" t="str">
        <f>IFERROR(VLOOKUP(Table1[[#This Row],[Vendor ID]],Table549[],2,FALSE),"")</f>
        <v/>
      </c>
      <c r="P315" s="63"/>
      <c r="Q315" s="143" t="str">
        <f>IF(Table1[[#This Row],[Posting Date]]&lt;&gt;"",$D$9,"")</f>
        <v/>
      </c>
      <c r="R315" s="159" t="str">
        <f>IF(Table1[[#This Row],[Posting Date]]&lt;&gt;"",$D$10,"")</f>
        <v/>
      </c>
      <c r="S315" s="66"/>
      <c r="T315" s="63"/>
      <c r="U315" s="67"/>
      <c r="V315" s="67"/>
      <c r="W315" s="67" t="str">
        <f t="shared" si="5"/>
        <v/>
      </c>
      <c r="X315" s="161" t="str">
        <f>IF(E315="","",(IF(Table1[[#This Row],[Cur]]="USD",Table1[[#This Row],[Cur_Amount Debit]],Table1[[#This Row],[Cur_Amount Debit]]/Table1[[#This Row],[Exchange Rate]])))</f>
        <v/>
      </c>
      <c r="Y315" s="161" t="str">
        <f>IF(E315="","",(IF(Table1[[#This Row],[Cur]]="USD",Table1[[#This Row],[Cur_Amount Credit]],Table1[[#This Row],[Cur_Amount Credit]]/ExchangeRate)))</f>
        <v/>
      </c>
      <c r="Z315" s="203" t="str">
        <f>IF(E315="","",(Table1[[#This Row],[Debit USD]]-Table1[[#This Row],[Credit USD]]))</f>
        <v/>
      </c>
      <c r="AA315" s="122"/>
      <c r="AB315" s="1"/>
      <c r="AC315" s="15"/>
      <c r="AD315" s="15" t="str">
        <f>IF(AND(OR(Table1[[#This Row],[Account]]="15030",Table1[[#This Row],[Account]]="15035",Table1[[#This Row],[Account]]="20150"),Table1[[#This Row],[Vendor ID]]=""),1,"")</f>
        <v/>
      </c>
      <c r="AE315" s="15"/>
      <c r="AF315" s="15"/>
      <c r="AG315" s="15"/>
      <c r="AH315" s="46" t="str">
        <f>IF(Table1[[#This Row],[Posting Date]]&lt;&gt;"","GJ-"&amp;CountryID,"")</f>
        <v/>
      </c>
      <c r="AI315" s="59" t="str">
        <f>IF(Table1[[#This Row],[Posting Date]]&lt;&gt;"",Table1[[#This Row],[Posting Date]],"")</f>
        <v/>
      </c>
      <c r="AJ315" s="46"/>
      <c r="AK315" s="46" t="str">
        <f>IF(Table1[[#This Row],[Description]]&lt;&gt;"",Table1[[#This Row],[Description]],"")</f>
        <v/>
      </c>
      <c r="AL315" s="46" t="str">
        <f>IF(Table1[[#This Row],[Posting Date]]&lt;&gt;"",Table1[[#This Row],[Reference Number]],"")</f>
        <v/>
      </c>
      <c r="AM315" s="46" t="str">
        <f>TRIM(Table1[[#This Row],[Line '#]])</f>
        <v/>
      </c>
      <c r="AN315" s="46" t="str">
        <f>TRIM(Table1[[#This Row],[Account]])</f>
        <v/>
      </c>
      <c r="AO315" s="46" t="str">
        <f>IF(Table1[[#This Row],[Posting Date]]&lt;&gt;"",$D$5,"")</f>
        <v/>
      </c>
      <c r="AP315" s="46" t="str">
        <f>TRIM(Table1[[#This Row],[Departments-Prgrams]])</f>
        <v/>
      </c>
      <c r="AQ315" s="46" t="str">
        <f>TRIM(Table1[[#This Row],[Grant]])</f>
        <v/>
      </c>
      <c r="AR315" s="46" t="str">
        <f>TRIM(Table1[[#This Row],[Staff ID]])</f>
        <v/>
      </c>
      <c r="AS315" s="46" t="str">
        <f>IF(TRIM(Table1[[#This Row],[Budget Code]])=0,"",TRIM(Table1[[#This Row],[Budget Code]]))</f>
        <v/>
      </c>
      <c r="AT315" s="46" t="str">
        <f>IF(Table1[[#This Row],[Line Description]]&lt;&gt;"",Table1[[#This Row],[Line Description]],"")</f>
        <v/>
      </c>
      <c r="AU315" s="46" t="str">
        <f>IF(Table1[[#This Row],[Cur_Amount Debit]]&gt;0,ROUND(Table1[[#This Row],[Cur_Amount Debit]],2),"")</f>
        <v/>
      </c>
      <c r="AV315" s="46" t="str">
        <f>IF(Table1[[#This Row],[Cur_Amount Credit]]&gt;0,ROUND(Table1[[#This Row],[Cur_Amount Credit]],2),"")</f>
        <v/>
      </c>
      <c r="AW315" s="46" t="str">
        <f>LEFT(Table1[[#This Row],[Cur]],3)</f>
        <v/>
      </c>
      <c r="AX315" s="59"/>
      <c r="AY315" s="46"/>
      <c r="AZ315" s="46" t="str">
        <f>IF(Table1[[#This Row],[Cur]]&lt;&gt;"",IF(Table1[[#This Row],[Cur]]="USD","",ExchangeRate),"")</f>
        <v/>
      </c>
      <c r="BA315" s="46" t="str">
        <f>IF(Table1[[#This Row],[Grant]]&lt;&gt;"",VLOOKUP(Table1[[#This Row],[Grant]],Grants!B:D,3),"")</f>
        <v/>
      </c>
      <c r="BB315" s="46" t="str">
        <f>TRIM(Table1[[#This Row],[Vendor ID]])</f>
        <v/>
      </c>
      <c r="BC315">
        <f>IF(Table1[[#This Row],[Reference Number]]=Q314,BC314,BC314+1)</f>
        <v>2</v>
      </c>
    </row>
    <row r="316" spans="1:55" ht="11.25" hidden="1" customHeight="1">
      <c r="A316" s="1"/>
      <c r="B316" s="88" t="str">
        <f>IF(Table1[[#This Row],[Posting Date]]&lt;&gt;"",IF(Table1[[#This Row],[Reference Number]]=Q315,B315+1,1),"")</f>
        <v/>
      </c>
      <c r="C316" s="61"/>
      <c r="D316" s="61"/>
      <c r="E316" s="218"/>
      <c r="F316" s="143" t="str">
        <f>IFERROR(IF(VLOOKUP(Table1[[#This Row],[Budget Code Description]],Dimentions!$X$6:$AC$132,2,FALSE)="","",VLOOKUP(Table1[[#This Row],[Budget Code Description]],Dimentions!$X$6:$AC$132,2,FALSE)),"")</f>
        <v/>
      </c>
      <c r="G316" s="143" t="str">
        <f>IFERROR(VLOOKUP(Table1[[#This Row],[Budget Code Description]],Dimentions!$X$6:$AC$132,3,FALSE),"")</f>
        <v/>
      </c>
      <c r="H316" s="64" t="str">
        <f>IFERROR(VLOOKUP(Table1[[#This Row],[Account]],Dimentions!$S$6:$V$233,2,FALSE),"")</f>
        <v/>
      </c>
      <c r="I316" s="62">
        <f>_xlfn.NUMBERVALUE(LEFT(Table1[[#This Row],[Account]],1))</f>
        <v>0</v>
      </c>
      <c r="J316" s="62" t="str">
        <f>IFERROR(VLOOKUP(Table1[[#This Row],[Budget Code Description]],Table6[#All],7,FALSE),"")</f>
        <v/>
      </c>
      <c r="K316" s="143" t="str">
        <f>IFERROR(VLOOKUP(Table1[[#This Row],[Budget Code Description]],Table6[#All],8,FALSE),"")</f>
        <v/>
      </c>
      <c r="L316" s="63"/>
      <c r="M316" s="65" t="str">
        <f>IFERROR(VLOOKUP(Table1[[#This Row],[Staff ID]],Table2[],2,FALSE),"")</f>
        <v/>
      </c>
      <c r="N316" s="211" t="str">
        <f>IFERROR(IF(VLOOKUP(Table1[[#This Row],[Budget Code Description]],Dimentions!$X$6:$AC$97,4,FALSE)="","",VLOOKUP(Table1[[#This Row],[Budget Code Description]],Dimentions!$X$6:$AC$97,4,FALSE)),"")</f>
        <v/>
      </c>
      <c r="O316" s="65" t="str">
        <f>IFERROR(VLOOKUP(Table1[[#This Row],[Vendor ID]],Table549[],2,FALSE),"")</f>
        <v/>
      </c>
      <c r="P316" s="63"/>
      <c r="Q316" s="143" t="str">
        <f>IF(Table1[[#This Row],[Posting Date]]&lt;&gt;"",$D$9,"")</f>
        <v/>
      </c>
      <c r="R316" s="159" t="str">
        <f>IF(Table1[[#This Row],[Posting Date]]&lt;&gt;"",$D$10,"")</f>
        <v/>
      </c>
      <c r="S316" s="66"/>
      <c r="T316" s="63"/>
      <c r="U316" s="67"/>
      <c r="V316" s="67"/>
      <c r="W316" s="67" t="str">
        <f t="shared" si="5"/>
        <v/>
      </c>
      <c r="X316" s="161" t="str">
        <f>IF(E316="","",(IF(Table1[[#This Row],[Cur]]="USD",Table1[[#This Row],[Cur_Amount Debit]],Table1[[#This Row],[Cur_Amount Debit]]/Table1[[#This Row],[Exchange Rate]])))</f>
        <v/>
      </c>
      <c r="Y316" s="161" t="str">
        <f>IF(E316="","",(IF(Table1[[#This Row],[Cur]]="USD",Table1[[#This Row],[Cur_Amount Credit]],Table1[[#This Row],[Cur_Amount Credit]]/ExchangeRate)))</f>
        <v/>
      </c>
      <c r="Z316" s="203" t="str">
        <f>IF(E316="","",(Table1[[#This Row],[Debit USD]]-Table1[[#This Row],[Credit USD]]))</f>
        <v/>
      </c>
      <c r="AA316" s="122"/>
      <c r="AB316" s="1"/>
      <c r="AC316" s="15"/>
      <c r="AD316" s="15" t="str">
        <f>IF(AND(OR(Table1[[#This Row],[Account]]="15030",Table1[[#This Row],[Account]]="15035",Table1[[#This Row],[Account]]="20150"),Table1[[#This Row],[Vendor ID]]=""),1,"")</f>
        <v/>
      </c>
      <c r="AE316" s="15"/>
      <c r="AF316" s="15"/>
      <c r="AG316" s="15"/>
      <c r="AH316" s="46" t="str">
        <f>IF(Table1[[#This Row],[Posting Date]]&lt;&gt;"","GJ-"&amp;CountryID,"")</f>
        <v/>
      </c>
      <c r="AI316" s="59" t="str">
        <f>IF(Table1[[#This Row],[Posting Date]]&lt;&gt;"",Table1[[#This Row],[Posting Date]],"")</f>
        <v/>
      </c>
      <c r="AJ316" s="46"/>
      <c r="AK316" s="46" t="str">
        <f>IF(Table1[[#This Row],[Description]]&lt;&gt;"",Table1[[#This Row],[Description]],"")</f>
        <v/>
      </c>
      <c r="AL316" s="46" t="str">
        <f>IF(Table1[[#This Row],[Posting Date]]&lt;&gt;"",Table1[[#This Row],[Reference Number]],"")</f>
        <v/>
      </c>
      <c r="AM316" s="46" t="str">
        <f>TRIM(Table1[[#This Row],[Line '#]])</f>
        <v/>
      </c>
      <c r="AN316" s="46" t="str">
        <f>TRIM(Table1[[#This Row],[Account]])</f>
        <v/>
      </c>
      <c r="AO316" s="46" t="str">
        <f>IF(Table1[[#This Row],[Posting Date]]&lt;&gt;"",$D$5,"")</f>
        <v/>
      </c>
      <c r="AP316" s="46" t="str">
        <f>TRIM(Table1[[#This Row],[Departments-Prgrams]])</f>
        <v/>
      </c>
      <c r="AQ316" s="46" t="str">
        <f>TRIM(Table1[[#This Row],[Grant]])</f>
        <v/>
      </c>
      <c r="AR316" s="46" t="str">
        <f>TRIM(Table1[[#This Row],[Staff ID]])</f>
        <v/>
      </c>
      <c r="AS316" s="46" t="str">
        <f>IF(TRIM(Table1[[#This Row],[Budget Code]])=0,"",TRIM(Table1[[#This Row],[Budget Code]]))</f>
        <v/>
      </c>
      <c r="AT316" s="46" t="str">
        <f>IF(Table1[[#This Row],[Line Description]]&lt;&gt;"",Table1[[#This Row],[Line Description]],"")</f>
        <v/>
      </c>
      <c r="AU316" s="46" t="str">
        <f>IF(Table1[[#This Row],[Cur_Amount Debit]]&gt;0,ROUND(Table1[[#This Row],[Cur_Amount Debit]],2),"")</f>
        <v/>
      </c>
      <c r="AV316" s="46" t="str">
        <f>IF(Table1[[#This Row],[Cur_Amount Credit]]&gt;0,ROUND(Table1[[#This Row],[Cur_Amount Credit]],2),"")</f>
        <v/>
      </c>
      <c r="AW316" s="46" t="str">
        <f>LEFT(Table1[[#This Row],[Cur]],3)</f>
        <v/>
      </c>
      <c r="AX316" s="59"/>
      <c r="AY316" s="46"/>
      <c r="AZ316" s="46" t="str">
        <f>IF(Table1[[#This Row],[Cur]]&lt;&gt;"",IF(Table1[[#This Row],[Cur]]="USD","",ExchangeRate),"")</f>
        <v/>
      </c>
      <c r="BA316" s="46" t="str">
        <f>IF(Table1[[#This Row],[Grant]]&lt;&gt;"",VLOOKUP(Table1[[#This Row],[Grant]],Grants!B:D,3),"")</f>
        <v/>
      </c>
      <c r="BB316" s="46" t="str">
        <f>TRIM(Table1[[#This Row],[Vendor ID]])</f>
        <v/>
      </c>
      <c r="BC316">
        <f>IF(Table1[[#This Row],[Reference Number]]=Q315,BC315,BC315+1)</f>
        <v>2</v>
      </c>
    </row>
    <row r="317" spans="1:55" ht="11.25" hidden="1" customHeight="1">
      <c r="A317" s="1"/>
      <c r="B317" s="88" t="str">
        <f>IF(Table1[[#This Row],[Posting Date]]&lt;&gt;"",IF(Table1[[#This Row],[Reference Number]]=Q316,B316+1,1),"")</f>
        <v/>
      </c>
      <c r="C317" s="61"/>
      <c r="D317" s="61"/>
      <c r="E317" s="218"/>
      <c r="F317" s="143" t="str">
        <f>IFERROR(IF(VLOOKUP(Table1[[#This Row],[Budget Code Description]],Dimentions!$X$6:$AC$132,2,FALSE)="","",VLOOKUP(Table1[[#This Row],[Budget Code Description]],Dimentions!$X$6:$AC$132,2,FALSE)),"")</f>
        <v/>
      </c>
      <c r="G317" s="143" t="str">
        <f>IFERROR(VLOOKUP(Table1[[#This Row],[Budget Code Description]],Dimentions!$X$6:$AC$132,3,FALSE),"")</f>
        <v/>
      </c>
      <c r="H317" s="64" t="str">
        <f>IFERROR(VLOOKUP(Table1[[#This Row],[Account]],Dimentions!$S$6:$V$233,2,FALSE),"")</f>
        <v/>
      </c>
      <c r="I317" s="62">
        <f>_xlfn.NUMBERVALUE(LEFT(Table1[[#This Row],[Account]],1))</f>
        <v>0</v>
      </c>
      <c r="J317" s="62" t="str">
        <f>IFERROR(VLOOKUP(Table1[[#This Row],[Budget Code Description]],Table6[#All],7,FALSE),"")</f>
        <v/>
      </c>
      <c r="K317" s="143" t="str">
        <f>IFERROR(VLOOKUP(Table1[[#This Row],[Budget Code Description]],Table6[#All],8,FALSE),"")</f>
        <v/>
      </c>
      <c r="L317" s="63"/>
      <c r="M317" s="65" t="str">
        <f>IFERROR(VLOOKUP(Table1[[#This Row],[Staff ID]],Table2[],2,FALSE),"")</f>
        <v/>
      </c>
      <c r="N317" s="211" t="str">
        <f>IFERROR(IF(VLOOKUP(Table1[[#This Row],[Budget Code Description]],Dimentions!$X$6:$AC$97,4,FALSE)="","",VLOOKUP(Table1[[#This Row],[Budget Code Description]],Dimentions!$X$6:$AC$97,4,FALSE)),"")</f>
        <v/>
      </c>
      <c r="O317" s="65" t="str">
        <f>IFERROR(VLOOKUP(Table1[[#This Row],[Vendor ID]],Table549[],2,FALSE),"")</f>
        <v/>
      </c>
      <c r="P317" s="63"/>
      <c r="Q317" s="143" t="str">
        <f>IF(Table1[[#This Row],[Posting Date]]&lt;&gt;"",$D$9,"")</f>
        <v/>
      </c>
      <c r="R317" s="159" t="str">
        <f>IF(Table1[[#This Row],[Posting Date]]&lt;&gt;"",$D$10,"")</f>
        <v/>
      </c>
      <c r="S317" s="66"/>
      <c r="T317" s="63"/>
      <c r="U317" s="67"/>
      <c r="V317" s="67"/>
      <c r="W317" s="67" t="str">
        <f t="shared" si="5"/>
        <v/>
      </c>
      <c r="X317" s="161" t="str">
        <f>IF(E317="","",(IF(Table1[[#This Row],[Cur]]="USD",Table1[[#This Row],[Cur_Amount Debit]],Table1[[#This Row],[Cur_Amount Debit]]/Table1[[#This Row],[Exchange Rate]])))</f>
        <v/>
      </c>
      <c r="Y317" s="161" t="str">
        <f>IF(E317="","",(IF(Table1[[#This Row],[Cur]]="USD",Table1[[#This Row],[Cur_Amount Credit]],Table1[[#This Row],[Cur_Amount Credit]]/ExchangeRate)))</f>
        <v/>
      </c>
      <c r="Z317" s="203" t="str">
        <f>IF(E317="","",(Table1[[#This Row],[Debit USD]]-Table1[[#This Row],[Credit USD]]))</f>
        <v/>
      </c>
      <c r="AA317" s="122"/>
      <c r="AB317" s="1"/>
      <c r="AC317" s="15"/>
      <c r="AD317" s="15" t="str">
        <f>IF(AND(OR(Table1[[#This Row],[Account]]="15030",Table1[[#This Row],[Account]]="15035",Table1[[#This Row],[Account]]="20150"),Table1[[#This Row],[Vendor ID]]=""),1,"")</f>
        <v/>
      </c>
      <c r="AE317" s="15"/>
      <c r="AF317" s="15"/>
      <c r="AG317" s="15"/>
      <c r="AH317" s="46" t="str">
        <f>IF(Table1[[#This Row],[Posting Date]]&lt;&gt;"","GJ-"&amp;CountryID,"")</f>
        <v/>
      </c>
      <c r="AI317" s="59" t="str">
        <f>IF(Table1[[#This Row],[Posting Date]]&lt;&gt;"",Table1[[#This Row],[Posting Date]],"")</f>
        <v/>
      </c>
      <c r="AJ317" s="46"/>
      <c r="AK317" s="46" t="str">
        <f>IF(Table1[[#This Row],[Description]]&lt;&gt;"",Table1[[#This Row],[Description]],"")</f>
        <v/>
      </c>
      <c r="AL317" s="46" t="str">
        <f>IF(Table1[[#This Row],[Posting Date]]&lt;&gt;"",Table1[[#This Row],[Reference Number]],"")</f>
        <v/>
      </c>
      <c r="AM317" s="46" t="str">
        <f>TRIM(Table1[[#This Row],[Line '#]])</f>
        <v/>
      </c>
      <c r="AN317" s="46" t="str">
        <f>TRIM(Table1[[#This Row],[Account]])</f>
        <v/>
      </c>
      <c r="AO317" s="46" t="str">
        <f>IF(Table1[[#This Row],[Posting Date]]&lt;&gt;"",$D$5,"")</f>
        <v/>
      </c>
      <c r="AP317" s="46" t="str">
        <f>TRIM(Table1[[#This Row],[Departments-Prgrams]])</f>
        <v/>
      </c>
      <c r="AQ317" s="46" t="str">
        <f>TRIM(Table1[[#This Row],[Grant]])</f>
        <v/>
      </c>
      <c r="AR317" s="46" t="str">
        <f>TRIM(Table1[[#This Row],[Staff ID]])</f>
        <v/>
      </c>
      <c r="AS317" s="46" t="str">
        <f>IF(TRIM(Table1[[#This Row],[Budget Code]])=0,"",TRIM(Table1[[#This Row],[Budget Code]]))</f>
        <v/>
      </c>
      <c r="AT317" s="46" t="str">
        <f>IF(Table1[[#This Row],[Line Description]]&lt;&gt;"",Table1[[#This Row],[Line Description]],"")</f>
        <v/>
      </c>
      <c r="AU317" s="46" t="str">
        <f>IF(Table1[[#This Row],[Cur_Amount Debit]]&gt;0,ROUND(Table1[[#This Row],[Cur_Amount Debit]],2),"")</f>
        <v/>
      </c>
      <c r="AV317" s="46" t="str">
        <f>IF(Table1[[#This Row],[Cur_Amount Credit]]&gt;0,ROUND(Table1[[#This Row],[Cur_Amount Credit]],2),"")</f>
        <v/>
      </c>
      <c r="AW317" s="46" t="str">
        <f>LEFT(Table1[[#This Row],[Cur]],3)</f>
        <v/>
      </c>
      <c r="AX317" s="59"/>
      <c r="AY317" s="46"/>
      <c r="AZ317" s="46" t="str">
        <f>IF(Table1[[#This Row],[Cur]]&lt;&gt;"",IF(Table1[[#This Row],[Cur]]="USD","",ExchangeRate),"")</f>
        <v/>
      </c>
      <c r="BA317" s="46" t="str">
        <f>IF(Table1[[#This Row],[Grant]]&lt;&gt;"",VLOOKUP(Table1[[#This Row],[Grant]],Grants!B:D,3),"")</f>
        <v/>
      </c>
      <c r="BB317" s="46" t="str">
        <f>TRIM(Table1[[#This Row],[Vendor ID]])</f>
        <v/>
      </c>
      <c r="BC317">
        <f>IF(Table1[[#This Row],[Reference Number]]=Q316,BC316,BC316+1)</f>
        <v>2</v>
      </c>
    </row>
    <row r="318" spans="1:55" ht="11.25" hidden="1" customHeight="1">
      <c r="A318" s="1"/>
      <c r="B318" s="88" t="str">
        <f>IF(Table1[[#This Row],[Posting Date]]&lt;&gt;"",IF(Table1[[#This Row],[Reference Number]]=Q317,B317+1,1),"")</f>
        <v/>
      </c>
      <c r="C318" s="61"/>
      <c r="D318" s="61"/>
      <c r="E318" s="218"/>
      <c r="F318" s="143" t="str">
        <f>IFERROR(IF(VLOOKUP(Table1[[#This Row],[Budget Code Description]],Dimentions!$X$6:$AC$132,2,FALSE)="","",VLOOKUP(Table1[[#This Row],[Budget Code Description]],Dimentions!$X$6:$AC$132,2,FALSE)),"")</f>
        <v/>
      </c>
      <c r="G318" s="143" t="str">
        <f>IFERROR(VLOOKUP(Table1[[#This Row],[Budget Code Description]],Dimentions!$X$6:$AC$132,3,FALSE),"")</f>
        <v/>
      </c>
      <c r="H318" s="64" t="str">
        <f>IFERROR(VLOOKUP(Table1[[#This Row],[Account]],Dimentions!$S$6:$V$233,2,FALSE),"")</f>
        <v/>
      </c>
      <c r="I318" s="62">
        <f>_xlfn.NUMBERVALUE(LEFT(Table1[[#This Row],[Account]],1))</f>
        <v>0</v>
      </c>
      <c r="J318" s="62" t="str">
        <f>IFERROR(VLOOKUP(Table1[[#This Row],[Budget Code Description]],Table6[#All],7,FALSE),"")</f>
        <v/>
      </c>
      <c r="K318" s="143" t="str">
        <f>IFERROR(VLOOKUP(Table1[[#This Row],[Budget Code Description]],Table6[#All],8,FALSE),"")</f>
        <v/>
      </c>
      <c r="L318" s="63"/>
      <c r="M318" s="65" t="str">
        <f>IFERROR(VLOOKUP(Table1[[#This Row],[Staff ID]],Table2[],2,FALSE),"")</f>
        <v/>
      </c>
      <c r="N318" s="211" t="str">
        <f>IFERROR(IF(VLOOKUP(Table1[[#This Row],[Budget Code Description]],Dimentions!$X$6:$AC$97,4,FALSE)="","",VLOOKUP(Table1[[#This Row],[Budget Code Description]],Dimentions!$X$6:$AC$97,4,FALSE)),"")</f>
        <v/>
      </c>
      <c r="O318" s="65" t="str">
        <f>IFERROR(VLOOKUP(Table1[[#This Row],[Vendor ID]],Table549[],2,FALSE),"")</f>
        <v/>
      </c>
      <c r="P318" s="63"/>
      <c r="Q318" s="143" t="str">
        <f>IF(Table1[[#This Row],[Posting Date]]&lt;&gt;"",$D$9,"")</f>
        <v/>
      </c>
      <c r="R318" s="159" t="str">
        <f>IF(Table1[[#This Row],[Posting Date]]&lt;&gt;"",$D$10,"")</f>
        <v/>
      </c>
      <c r="S318" s="66"/>
      <c r="T318" s="63"/>
      <c r="U318" s="67"/>
      <c r="V318" s="67"/>
      <c r="W318" s="67" t="str">
        <f t="shared" si="5"/>
        <v/>
      </c>
      <c r="X318" s="161" t="str">
        <f>IF(E318="","",(IF(Table1[[#This Row],[Cur]]="USD",Table1[[#This Row],[Cur_Amount Debit]],Table1[[#This Row],[Cur_Amount Debit]]/Table1[[#This Row],[Exchange Rate]])))</f>
        <v/>
      </c>
      <c r="Y318" s="161" t="str">
        <f>IF(E318="","",(IF(Table1[[#This Row],[Cur]]="USD",Table1[[#This Row],[Cur_Amount Credit]],Table1[[#This Row],[Cur_Amount Credit]]/ExchangeRate)))</f>
        <v/>
      </c>
      <c r="Z318" s="203" t="str">
        <f>IF(E318="","",(Table1[[#This Row],[Debit USD]]-Table1[[#This Row],[Credit USD]]))</f>
        <v/>
      </c>
      <c r="AA318" s="122"/>
      <c r="AB318" s="1"/>
      <c r="AC318" s="15"/>
      <c r="AD318" s="15" t="str">
        <f>IF(AND(OR(Table1[[#This Row],[Account]]="15030",Table1[[#This Row],[Account]]="15035",Table1[[#This Row],[Account]]="20150"),Table1[[#This Row],[Vendor ID]]=""),1,"")</f>
        <v/>
      </c>
      <c r="AE318" s="15"/>
      <c r="AF318" s="15"/>
      <c r="AG318" s="15"/>
      <c r="AH318" s="46" t="str">
        <f>IF(Table1[[#This Row],[Posting Date]]&lt;&gt;"","GJ-"&amp;CountryID,"")</f>
        <v/>
      </c>
      <c r="AI318" s="59" t="str">
        <f>IF(Table1[[#This Row],[Posting Date]]&lt;&gt;"",Table1[[#This Row],[Posting Date]],"")</f>
        <v/>
      </c>
      <c r="AJ318" s="46"/>
      <c r="AK318" s="46" t="str">
        <f>IF(Table1[[#This Row],[Description]]&lt;&gt;"",Table1[[#This Row],[Description]],"")</f>
        <v/>
      </c>
      <c r="AL318" s="46" t="str">
        <f>IF(Table1[[#This Row],[Posting Date]]&lt;&gt;"",Table1[[#This Row],[Reference Number]],"")</f>
        <v/>
      </c>
      <c r="AM318" s="46" t="str">
        <f>TRIM(Table1[[#This Row],[Line '#]])</f>
        <v/>
      </c>
      <c r="AN318" s="46" t="str">
        <f>TRIM(Table1[[#This Row],[Account]])</f>
        <v/>
      </c>
      <c r="AO318" s="46" t="str">
        <f>IF(Table1[[#This Row],[Posting Date]]&lt;&gt;"",$D$5,"")</f>
        <v/>
      </c>
      <c r="AP318" s="46" t="str">
        <f>TRIM(Table1[[#This Row],[Departments-Prgrams]])</f>
        <v/>
      </c>
      <c r="AQ318" s="46" t="str">
        <f>TRIM(Table1[[#This Row],[Grant]])</f>
        <v/>
      </c>
      <c r="AR318" s="46" t="str">
        <f>TRIM(Table1[[#This Row],[Staff ID]])</f>
        <v/>
      </c>
      <c r="AS318" s="46" t="str">
        <f>IF(TRIM(Table1[[#This Row],[Budget Code]])=0,"",TRIM(Table1[[#This Row],[Budget Code]]))</f>
        <v/>
      </c>
      <c r="AT318" s="46" t="str">
        <f>IF(Table1[[#This Row],[Line Description]]&lt;&gt;"",Table1[[#This Row],[Line Description]],"")</f>
        <v/>
      </c>
      <c r="AU318" s="46" t="str">
        <f>IF(Table1[[#This Row],[Cur_Amount Debit]]&gt;0,ROUND(Table1[[#This Row],[Cur_Amount Debit]],2),"")</f>
        <v/>
      </c>
      <c r="AV318" s="46" t="str">
        <f>IF(Table1[[#This Row],[Cur_Amount Credit]]&gt;0,ROUND(Table1[[#This Row],[Cur_Amount Credit]],2),"")</f>
        <v/>
      </c>
      <c r="AW318" s="46" t="str">
        <f>LEFT(Table1[[#This Row],[Cur]],3)</f>
        <v/>
      </c>
      <c r="AX318" s="59"/>
      <c r="AY318" s="46"/>
      <c r="AZ318" s="46" t="str">
        <f>IF(Table1[[#This Row],[Cur]]&lt;&gt;"",IF(Table1[[#This Row],[Cur]]="USD","",ExchangeRate),"")</f>
        <v/>
      </c>
      <c r="BA318" s="46" t="str">
        <f>IF(Table1[[#This Row],[Grant]]&lt;&gt;"",VLOOKUP(Table1[[#This Row],[Grant]],Grants!B:D,3),"")</f>
        <v/>
      </c>
      <c r="BB318" s="46" t="str">
        <f>TRIM(Table1[[#This Row],[Vendor ID]])</f>
        <v/>
      </c>
      <c r="BC318">
        <f>IF(Table1[[#This Row],[Reference Number]]=Q317,BC317,BC317+1)</f>
        <v>2</v>
      </c>
    </row>
    <row r="319" spans="1:55" ht="11.25" hidden="1" customHeight="1">
      <c r="A319" s="1"/>
      <c r="B319" s="88" t="str">
        <f>IF(Table1[[#This Row],[Posting Date]]&lt;&gt;"",IF(Table1[[#This Row],[Reference Number]]=Q318,B318+1,1),"")</f>
        <v/>
      </c>
      <c r="C319" s="61"/>
      <c r="D319" s="61"/>
      <c r="E319" s="218"/>
      <c r="F319" s="143" t="str">
        <f>IFERROR(IF(VLOOKUP(Table1[[#This Row],[Budget Code Description]],Dimentions!$X$6:$AC$132,2,FALSE)="","",VLOOKUP(Table1[[#This Row],[Budget Code Description]],Dimentions!$X$6:$AC$132,2,FALSE)),"")</f>
        <v/>
      </c>
      <c r="G319" s="143" t="str">
        <f>IFERROR(VLOOKUP(Table1[[#This Row],[Budget Code Description]],Dimentions!$X$6:$AC$132,3,FALSE),"")</f>
        <v/>
      </c>
      <c r="H319" s="64" t="str">
        <f>IFERROR(VLOOKUP(Table1[[#This Row],[Account]],Dimentions!$S$6:$V$233,2,FALSE),"")</f>
        <v/>
      </c>
      <c r="I319" s="62">
        <f>_xlfn.NUMBERVALUE(LEFT(Table1[[#This Row],[Account]],1))</f>
        <v>0</v>
      </c>
      <c r="J319" s="62" t="str">
        <f>IFERROR(VLOOKUP(Table1[[#This Row],[Budget Code Description]],Table6[#All],7,FALSE),"")</f>
        <v/>
      </c>
      <c r="K319" s="143" t="str">
        <f>IFERROR(VLOOKUP(Table1[[#This Row],[Budget Code Description]],Table6[#All],8,FALSE),"")</f>
        <v/>
      </c>
      <c r="L319" s="63"/>
      <c r="M319" s="65" t="str">
        <f>IFERROR(VLOOKUP(Table1[[#This Row],[Staff ID]],Table2[],2,FALSE),"")</f>
        <v/>
      </c>
      <c r="N319" s="211" t="str">
        <f>IFERROR(IF(VLOOKUP(Table1[[#This Row],[Budget Code Description]],Dimentions!$X$6:$AC$97,4,FALSE)="","",VLOOKUP(Table1[[#This Row],[Budget Code Description]],Dimentions!$X$6:$AC$97,4,FALSE)),"")</f>
        <v/>
      </c>
      <c r="O319" s="65" t="str">
        <f>IFERROR(VLOOKUP(Table1[[#This Row],[Vendor ID]],Table549[],2,FALSE),"")</f>
        <v/>
      </c>
      <c r="P319" s="63"/>
      <c r="Q319" s="143" t="str">
        <f>IF(Table1[[#This Row],[Posting Date]]&lt;&gt;"",$D$9,"")</f>
        <v/>
      </c>
      <c r="R319" s="159" t="str">
        <f>IF(Table1[[#This Row],[Posting Date]]&lt;&gt;"",$D$10,"")</f>
        <v/>
      </c>
      <c r="S319" s="66"/>
      <c r="T319" s="63"/>
      <c r="U319" s="67"/>
      <c r="V319" s="67"/>
      <c r="W319" s="67" t="str">
        <f t="shared" si="5"/>
        <v/>
      </c>
      <c r="X319" s="161" t="str">
        <f>IF(E319="","",(IF(Table1[[#This Row],[Cur]]="USD",Table1[[#This Row],[Cur_Amount Debit]],Table1[[#This Row],[Cur_Amount Debit]]/Table1[[#This Row],[Exchange Rate]])))</f>
        <v/>
      </c>
      <c r="Y319" s="161" t="str">
        <f>IF(E319="","",(IF(Table1[[#This Row],[Cur]]="USD",Table1[[#This Row],[Cur_Amount Credit]],Table1[[#This Row],[Cur_Amount Credit]]/ExchangeRate)))</f>
        <v/>
      </c>
      <c r="Z319" s="203" t="str">
        <f>IF(E319="","",(Table1[[#This Row],[Debit USD]]-Table1[[#This Row],[Credit USD]]))</f>
        <v/>
      </c>
      <c r="AA319" s="122"/>
      <c r="AB319" s="1"/>
      <c r="AC319" s="15"/>
      <c r="AD319" s="15" t="str">
        <f>IF(AND(OR(Table1[[#This Row],[Account]]="15030",Table1[[#This Row],[Account]]="15035",Table1[[#This Row],[Account]]="20150"),Table1[[#This Row],[Vendor ID]]=""),1,"")</f>
        <v/>
      </c>
      <c r="AE319" s="15"/>
      <c r="AF319" s="15"/>
      <c r="AG319" s="15"/>
      <c r="AH319" s="46" t="str">
        <f>IF(Table1[[#This Row],[Posting Date]]&lt;&gt;"","GJ-"&amp;CountryID,"")</f>
        <v/>
      </c>
      <c r="AI319" s="59" t="str">
        <f>IF(Table1[[#This Row],[Posting Date]]&lt;&gt;"",Table1[[#This Row],[Posting Date]],"")</f>
        <v/>
      </c>
      <c r="AJ319" s="46"/>
      <c r="AK319" s="46" t="str">
        <f>IF(Table1[[#This Row],[Description]]&lt;&gt;"",Table1[[#This Row],[Description]],"")</f>
        <v/>
      </c>
      <c r="AL319" s="46" t="str">
        <f>IF(Table1[[#This Row],[Posting Date]]&lt;&gt;"",Table1[[#This Row],[Reference Number]],"")</f>
        <v/>
      </c>
      <c r="AM319" s="46" t="str">
        <f>TRIM(Table1[[#This Row],[Line '#]])</f>
        <v/>
      </c>
      <c r="AN319" s="46" t="str">
        <f>TRIM(Table1[[#This Row],[Account]])</f>
        <v/>
      </c>
      <c r="AO319" s="46" t="str">
        <f>IF(Table1[[#This Row],[Posting Date]]&lt;&gt;"",$D$5,"")</f>
        <v/>
      </c>
      <c r="AP319" s="46" t="str">
        <f>TRIM(Table1[[#This Row],[Departments-Prgrams]])</f>
        <v/>
      </c>
      <c r="AQ319" s="46" t="str">
        <f>TRIM(Table1[[#This Row],[Grant]])</f>
        <v/>
      </c>
      <c r="AR319" s="46" t="str">
        <f>TRIM(Table1[[#This Row],[Staff ID]])</f>
        <v/>
      </c>
      <c r="AS319" s="46" t="str">
        <f>IF(TRIM(Table1[[#This Row],[Budget Code]])=0,"",TRIM(Table1[[#This Row],[Budget Code]]))</f>
        <v/>
      </c>
      <c r="AT319" s="46" t="str">
        <f>IF(Table1[[#This Row],[Line Description]]&lt;&gt;"",Table1[[#This Row],[Line Description]],"")</f>
        <v/>
      </c>
      <c r="AU319" s="46" t="str">
        <f>IF(Table1[[#This Row],[Cur_Amount Debit]]&gt;0,ROUND(Table1[[#This Row],[Cur_Amount Debit]],2),"")</f>
        <v/>
      </c>
      <c r="AV319" s="46" t="str">
        <f>IF(Table1[[#This Row],[Cur_Amount Credit]]&gt;0,ROUND(Table1[[#This Row],[Cur_Amount Credit]],2),"")</f>
        <v/>
      </c>
      <c r="AW319" s="46" t="str">
        <f>LEFT(Table1[[#This Row],[Cur]],3)</f>
        <v/>
      </c>
      <c r="AX319" s="59"/>
      <c r="AY319" s="46"/>
      <c r="AZ319" s="46" t="str">
        <f>IF(Table1[[#This Row],[Cur]]&lt;&gt;"",IF(Table1[[#This Row],[Cur]]="USD","",ExchangeRate),"")</f>
        <v/>
      </c>
      <c r="BA319" s="46" t="str">
        <f>IF(Table1[[#This Row],[Grant]]&lt;&gt;"",VLOOKUP(Table1[[#This Row],[Grant]],Grants!B:D,3),"")</f>
        <v/>
      </c>
      <c r="BB319" s="46" t="str">
        <f>TRIM(Table1[[#This Row],[Vendor ID]])</f>
        <v/>
      </c>
      <c r="BC319">
        <f>IF(Table1[[#This Row],[Reference Number]]=Q318,BC318,BC318+1)</f>
        <v>2</v>
      </c>
    </row>
    <row r="320" spans="1:55" ht="11.25" hidden="1" customHeight="1">
      <c r="A320" s="1"/>
      <c r="B320" s="88" t="str">
        <f>IF(Table1[[#This Row],[Posting Date]]&lt;&gt;"",IF(Table1[[#This Row],[Reference Number]]=Q319,B319+1,1),"")</f>
        <v/>
      </c>
      <c r="C320" s="61"/>
      <c r="D320" s="61"/>
      <c r="E320" s="218"/>
      <c r="F320" s="143" t="str">
        <f>IFERROR(IF(VLOOKUP(Table1[[#This Row],[Budget Code Description]],Dimentions!$X$6:$AC$132,2,FALSE)="","",VLOOKUP(Table1[[#This Row],[Budget Code Description]],Dimentions!$X$6:$AC$132,2,FALSE)),"")</f>
        <v/>
      </c>
      <c r="G320" s="143" t="str">
        <f>IFERROR(VLOOKUP(Table1[[#This Row],[Budget Code Description]],Dimentions!$X$6:$AC$132,3,FALSE),"")</f>
        <v/>
      </c>
      <c r="H320" s="64" t="str">
        <f>IFERROR(VLOOKUP(Table1[[#This Row],[Account]],Dimentions!$S$6:$V$233,2,FALSE),"")</f>
        <v/>
      </c>
      <c r="I320" s="62">
        <f>_xlfn.NUMBERVALUE(LEFT(Table1[[#This Row],[Account]],1))</f>
        <v>0</v>
      </c>
      <c r="J320" s="62" t="str">
        <f>IFERROR(VLOOKUP(Table1[[#This Row],[Budget Code Description]],Table6[#All],7,FALSE),"")</f>
        <v/>
      </c>
      <c r="K320" s="143" t="str">
        <f>IFERROR(VLOOKUP(Table1[[#This Row],[Budget Code Description]],Table6[#All],8,FALSE),"")</f>
        <v/>
      </c>
      <c r="L320" s="63"/>
      <c r="M320" s="65" t="str">
        <f>IFERROR(VLOOKUP(Table1[[#This Row],[Staff ID]],Table2[],2,FALSE),"")</f>
        <v/>
      </c>
      <c r="N320" s="211" t="str">
        <f>IFERROR(IF(VLOOKUP(Table1[[#This Row],[Budget Code Description]],Dimentions!$X$6:$AC$97,4,FALSE)="","",VLOOKUP(Table1[[#This Row],[Budget Code Description]],Dimentions!$X$6:$AC$97,4,FALSE)),"")</f>
        <v/>
      </c>
      <c r="O320" s="65" t="str">
        <f>IFERROR(VLOOKUP(Table1[[#This Row],[Vendor ID]],Table549[],2,FALSE),"")</f>
        <v/>
      </c>
      <c r="P320" s="63"/>
      <c r="Q320" s="143" t="str">
        <f>IF(Table1[[#This Row],[Posting Date]]&lt;&gt;"",$D$9,"")</f>
        <v/>
      </c>
      <c r="R320" s="159" t="str">
        <f>IF(Table1[[#This Row],[Posting Date]]&lt;&gt;"",$D$10,"")</f>
        <v/>
      </c>
      <c r="S320" s="66"/>
      <c r="T320" s="63"/>
      <c r="U320" s="67"/>
      <c r="V320" s="67"/>
      <c r="W320" s="67" t="str">
        <f t="shared" si="5"/>
        <v/>
      </c>
      <c r="X320" s="161" t="str">
        <f>IF(E320="","",(IF(Table1[[#This Row],[Cur]]="USD",Table1[[#This Row],[Cur_Amount Debit]],Table1[[#This Row],[Cur_Amount Debit]]/Table1[[#This Row],[Exchange Rate]])))</f>
        <v/>
      </c>
      <c r="Y320" s="161" t="str">
        <f>IF(E320="","",(IF(Table1[[#This Row],[Cur]]="USD",Table1[[#This Row],[Cur_Amount Credit]],Table1[[#This Row],[Cur_Amount Credit]]/ExchangeRate)))</f>
        <v/>
      </c>
      <c r="Z320" s="203" t="str">
        <f>IF(E320="","",(Table1[[#This Row],[Debit USD]]-Table1[[#This Row],[Credit USD]]))</f>
        <v/>
      </c>
      <c r="AA320" s="122"/>
      <c r="AB320" s="1"/>
      <c r="AC320" s="15"/>
      <c r="AD320" s="15" t="str">
        <f>IF(AND(OR(Table1[[#This Row],[Account]]="15030",Table1[[#This Row],[Account]]="15035",Table1[[#This Row],[Account]]="20150"),Table1[[#This Row],[Vendor ID]]=""),1,"")</f>
        <v/>
      </c>
      <c r="AE320" s="15"/>
      <c r="AF320" s="15"/>
      <c r="AG320" s="15"/>
      <c r="AH320" s="46" t="str">
        <f>IF(Table1[[#This Row],[Posting Date]]&lt;&gt;"","GJ-"&amp;CountryID,"")</f>
        <v/>
      </c>
      <c r="AI320" s="59" t="str">
        <f>IF(Table1[[#This Row],[Posting Date]]&lt;&gt;"",Table1[[#This Row],[Posting Date]],"")</f>
        <v/>
      </c>
      <c r="AJ320" s="46"/>
      <c r="AK320" s="46" t="str">
        <f>IF(Table1[[#This Row],[Description]]&lt;&gt;"",Table1[[#This Row],[Description]],"")</f>
        <v/>
      </c>
      <c r="AL320" s="46" t="str">
        <f>IF(Table1[[#This Row],[Posting Date]]&lt;&gt;"",Table1[[#This Row],[Reference Number]],"")</f>
        <v/>
      </c>
      <c r="AM320" s="46" t="str">
        <f>TRIM(Table1[[#This Row],[Line '#]])</f>
        <v/>
      </c>
      <c r="AN320" s="46" t="str">
        <f>TRIM(Table1[[#This Row],[Account]])</f>
        <v/>
      </c>
      <c r="AO320" s="46" t="str">
        <f>IF(Table1[[#This Row],[Posting Date]]&lt;&gt;"",$D$5,"")</f>
        <v/>
      </c>
      <c r="AP320" s="46" t="str">
        <f>TRIM(Table1[[#This Row],[Departments-Prgrams]])</f>
        <v/>
      </c>
      <c r="AQ320" s="46" t="str">
        <f>TRIM(Table1[[#This Row],[Grant]])</f>
        <v/>
      </c>
      <c r="AR320" s="46" t="str">
        <f>TRIM(Table1[[#This Row],[Staff ID]])</f>
        <v/>
      </c>
      <c r="AS320" s="46" t="str">
        <f>IF(TRIM(Table1[[#This Row],[Budget Code]])=0,"",TRIM(Table1[[#This Row],[Budget Code]]))</f>
        <v/>
      </c>
      <c r="AT320" s="46" t="str">
        <f>IF(Table1[[#This Row],[Line Description]]&lt;&gt;"",Table1[[#This Row],[Line Description]],"")</f>
        <v/>
      </c>
      <c r="AU320" s="46" t="str">
        <f>IF(Table1[[#This Row],[Cur_Amount Debit]]&gt;0,ROUND(Table1[[#This Row],[Cur_Amount Debit]],2),"")</f>
        <v/>
      </c>
      <c r="AV320" s="46" t="str">
        <f>IF(Table1[[#This Row],[Cur_Amount Credit]]&gt;0,ROUND(Table1[[#This Row],[Cur_Amount Credit]],2),"")</f>
        <v/>
      </c>
      <c r="AW320" s="46" t="str">
        <f>LEFT(Table1[[#This Row],[Cur]],3)</f>
        <v/>
      </c>
      <c r="AX320" s="59"/>
      <c r="AY320" s="46"/>
      <c r="AZ320" s="46" t="str">
        <f>IF(Table1[[#This Row],[Cur]]&lt;&gt;"",IF(Table1[[#This Row],[Cur]]="USD","",ExchangeRate),"")</f>
        <v/>
      </c>
      <c r="BA320" s="46" t="str">
        <f>IF(Table1[[#This Row],[Grant]]&lt;&gt;"",VLOOKUP(Table1[[#This Row],[Grant]],Grants!B:D,3),"")</f>
        <v/>
      </c>
      <c r="BB320" s="46" t="str">
        <f>TRIM(Table1[[#This Row],[Vendor ID]])</f>
        <v/>
      </c>
      <c r="BC320">
        <f>IF(Table1[[#This Row],[Reference Number]]=Q319,BC319,BC319+1)</f>
        <v>2</v>
      </c>
    </row>
    <row r="321" spans="1:55" ht="11.25" hidden="1" customHeight="1">
      <c r="A321" s="1"/>
      <c r="B321" s="88" t="str">
        <f>IF(Table1[[#This Row],[Posting Date]]&lt;&gt;"",IF(Table1[[#This Row],[Reference Number]]=Q320,B320+1,1),"")</f>
        <v/>
      </c>
      <c r="C321" s="61"/>
      <c r="D321" s="61"/>
      <c r="E321" s="218"/>
      <c r="F321" s="143" t="str">
        <f>IFERROR(IF(VLOOKUP(Table1[[#This Row],[Budget Code Description]],Dimentions!$X$6:$AC$132,2,FALSE)="","",VLOOKUP(Table1[[#This Row],[Budget Code Description]],Dimentions!$X$6:$AC$132,2,FALSE)),"")</f>
        <v/>
      </c>
      <c r="G321" s="143" t="str">
        <f>IFERROR(VLOOKUP(Table1[[#This Row],[Budget Code Description]],Dimentions!$X$6:$AC$132,3,FALSE),"")</f>
        <v/>
      </c>
      <c r="H321" s="64" t="str">
        <f>IFERROR(VLOOKUP(Table1[[#This Row],[Account]],Dimentions!$S$6:$V$233,2,FALSE),"")</f>
        <v/>
      </c>
      <c r="I321" s="62">
        <f>_xlfn.NUMBERVALUE(LEFT(Table1[[#This Row],[Account]],1))</f>
        <v>0</v>
      </c>
      <c r="J321" s="62" t="str">
        <f>IFERROR(VLOOKUP(Table1[[#This Row],[Budget Code Description]],Table6[#All],7,FALSE),"")</f>
        <v/>
      </c>
      <c r="K321" s="143" t="str">
        <f>IFERROR(VLOOKUP(Table1[[#This Row],[Budget Code Description]],Table6[#All],8,FALSE),"")</f>
        <v/>
      </c>
      <c r="L321" s="63"/>
      <c r="M321" s="65" t="str">
        <f>IFERROR(VLOOKUP(Table1[[#This Row],[Staff ID]],Table2[],2,FALSE),"")</f>
        <v/>
      </c>
      <c r="N321" s="211" t="str">
        <f>IFERROR(IF(VLOOKUP(Table1[[#This Row],[Budget Code Description]],Dimentions!$X$6:$AC$97,4,FALSE)="","",VLOOKUP(Table1[[#This Row],[Budget Code Description]],Dimentions!$X$6:$AC$97,4,FALSE)),"")</f>
        <v/>
      </c>
      <c r="O321" s="65" t="str">
        <f>IFERROR(VLOOKUP(Table1[[#This Row],[Vendor ID]],Table549[],2,FALSE),"")</f>
        <v/>
      </c>
      <c r="P321" s="63"/>
      <c r="Q321" s="143" t="str">
        <f>IF(Table1[[#This Row],[Posting Date]]&lt;&gt;"",$D$9,"")</f>
        <v/>
      </c>
      <c r="R321" s="159" t="str">
        <f>IF(Table1[[#This Row],[Posting Date]]&lt;&gt;"",$D$10,"")</f>
        <v/>
      </c>
      <c r="S321" s="66"/>
      <c r="T321" s="63"/>
      <c r="U321" s="67"/>
      <c r="V321" s="67"/>
      <c r="W321" s="67" t="str">
        <f t="shared" si="5"/>
        <v/>
      </c>
      <c r="X321" s="161" t="str">
        <f>IF(E321="","",(IF(Table1[[#This Row],[Cur]]="USD",Table1[[#This Row],[Cur_Amount Debit]],Table1[[#This Row],[Cur_Amount Debit]]/Table1[[#This Row],[Exchange Rate]])))</f>
        <v/>
      </c>
      <c r="Y321" s="161" t="str">
        <f>IF(E321="","",(IF(Table1[[#This Row],[Cur]]="USD",Table1[[#This Row],[Cur_Amount Credit]],Table1[[#This Row],[Cur_Amount Credit]]/ExchangeRate)))</f>
        <v/>
      </c>
      <c r="Z321" s="203" t="str">
        <f>IF(E321="","",(Table1[[#This Row],[Debit USD]]-Table1[[#This Row],[Credit USD]]))</f>
        <v/>
      </c>
      <c r="AA321" s="122"/>
      <c r="AB321" s="1"/>
      <c r="AC321" s="15"/>
      <c r="AD321" s="15" t="str">
        <f>IF(AND(OR(Table1[[#This Row],[Account]]="15030",Table1[[#This Row],[Account]]="15035",Table1[[#This Row],[Account]]="20150"),Table1[[#This Row],[Vendor ID]]=""),1,"")</f>
        <v/>
      </c>
      <c r="AE321" s="15"/>
      <c r="AF321" s="15"/>
      <c r="AG321" s="15"/>
      <c r="AH321" s="46" t="str">
        <f>IF(Table1[[#This Row],[Posting Date]]&lt;&gt;"","GJ-"&amp;CountryID,"")</f>
        <v/>
      </c>
      <c r="AI321" s="59" t="str">
        <f>IF(Table1[[#This Row],[Posting Date]]&lt;&gt;"",Table1[[#This Row],[Posting Date]],"")</f>
        <v/>
      </c>
      <c r="AJ321" s="46"/>
      <c r="AK321" s="46" t="str">
        <f>IF(Table1[[#This Row],[Description]]&lt;&gt;"",Table1[[#This Row],[Description]],"")</f>
        <v/>
      </c>
      <c r="AL321" s="46" t="str">
        <f>IF(Table1[[#This Row],[Posting Date]]&lt;&gt;"",Table1[[#This Row],[Reference Number]],"")</f>
        <v/>
      </c>
      <c r="AM321" s="46" t="str">
        <f>TRIM(Table1[[#This Row],[Line '#]])</f>
        <v/>
      </c>
      <c r="AN321" s="46" t="str">
        <f>TRIM(Table1[[#This Row],[Account]])</f>
        <v/>
      </c>
      <c r="AO321" s="46" t="str">
        <f>IF(Table1[[#This Row],[Posting Date]]&lt;&gt;"",$D$5,"")</f>
        <v/>
      </c>
      <c r="AP321" s="46" t="str">
        <f>TRIM(Table1[[#This Row],[Departments-Prgrams]])</f>
        <v/>
      </c>
      <c r="AQ321" s="46" t="str">
        <f>TRIM(Table1[[#This Row],[Grant]])</f>
        <v/>
      </c>
      <c r="AR321" s="46" t="str">
        <f>TRIM(Table1[[#This Row],[Staff ID]])</f>
        <v/>
      </c>
      <c r="AS321" s="46" t="str">
        <f>IF(TRIM(Table1[[#This Row],[Budget Code]])=0,"",TRIM(Table1[[#This Row],[Budget Code]]))</f>
        <v/>
      </c>
      <c r="AT321" s="46" t="str">
        <f>IF(Table1[[#This Row],[Line Description]]&lt;&gt;"",Table1[[#This Row],[Line Description]],"")</f>
        <v/>
      </c>
      <c r="AU321" s="46" t="str">
        <f>IF(Table1[[#This Row],[Cur_Amount Debit]]&gt;0,ROUND(Table1[[#This Row],[Cur_Amount Debit]],2),"")</f>
        <v/>
      </c>
      <c r="AV321" s="46" t="str">
        <f>IF(Table1[[#This Row],[Cur_Amount Credit]]&gt;0,ROUND(Table1[[#This Row],[Cur_Amount Credit]],2),"")</f>
        <v/>
      </c>
      <c r="AW321" s="46" t="str">
        <f>LEFT(Table1[[#This Row],[Cur]],3)</f>
        <v/>
      </c>
      <c r="AX321" s="59"/>
      <c r="AY321" s="46"/>
      <c r="AZ321" s="46" t="str">
        <f>IF(Table1[[#This Row],[Cur]]&lt;&gt;"",IF(Table1[[#This Row],[Cur]]="USD","",ExchangeRate),"")</f>
        <v/>
      </c>
      <c r="BA321" s="46" t="str">
        <f>IF(Table1[[#This Row],[Grant]]&lt;&gt;"",VLOOKUP(Table1[[#This Row],[Grant]],Grants!B:D,3),"")</f>
        <v/>
      </c>
      <c r="BB321" s="46" t="str">
        <f>TRIM(Table1[[#This Row],[Vendor ID]])</f>
        <v/>
      </c>
      <c r="BC321">
        <f>IF(Table1[[#This Row],[Reference Number]]=Q320,BC320,BC320+1)</f>
        <v>2</v>
      </c>
    </row>
    <row r="322" spans="1:55" ht="11.25" hidden="1" customHeight="1">
      <c r="A322" s="1"/>
      <c r="B322" s="88" t="str">
        <f>IF(Table1[[#This Row],[Posting Date]]&lt;&gt;"",IF(Table1[[#This Row],[Reference Number]]=Q321,B321+1,1),"")</f>
        <v/>
      </c>
      <c r="C322" s="61"/>
      <c r="D322" s="61"/>
      <c r="E322" s="218"/>
      <c r="F322" s="143" t="str">
        <f>IFERROR(IF(VLOOKUP(Table1[[#This Row],[Budget Code Description]],Dimentions!$X$6:$AC$132,2,FALSE)="","",VLOOKUP(Table1[[#This Row],[Budget Code Description]],Dimentions!$X$6:$AC$132,2,FALSE)),"")</f>
        <v/>
      </c>
      <c r="G322" s="143" t="str">
        <f>IFERROR(VLOOKUP(Table1[[#This Row],[Budget Code Description]],Dimentions!$X$6:$AC$132,3,FALSE),"")</f>
        <v/>
      </c>
      <c r="H322" s="64" t="str">
        <f>IFERROR(VLOOKUP(Table1[[#This Row],[Account]],Dimentions!$S$6:$V$233,2,FALSE),"")</f>
        <v/>
      </c>
      <c r="I322" s="62">
        <f>_xlfn.NUMBERVALUE(LEFT(Table1[[#This Row],[Account]],1))</f>
        <v>0</v>
      </c>
      <c r="J322" s="62" t="str">
        <f>IFERROR(VLOOKUP(Table1[[#This Row],[Budget Code Description]],Table6[#All],7,FALSE),"")</f>
        <v/>
      </c>
      <c r="K322" s="143" t="str">
        <f>IFERROR(VLOOKUP(Table1[[#This Row],[Budget Code Description]],Table6[#All],8,FALSE),"")</f>
        <v/>
      </c>
      <c r="L322" s="63"/>
      <c r="M322" s="65" t="str">
        <f>IFERROR(VLOOKUP(Table1[[#This Row],[Staff ID]],Table2[],2,FALSE),"")</f>
        <v/>
      </c>
      <c r="N322" s="211" t="str">
        <f>IFERROR(IF(VLOOKUP(Table1[[#This Row],[Budget Code Description]],Dimentions!$X$6:$AC$97,4,FALSE)="","",VLOOKUP(Table1[[#This Row],[Budget Code Description]],Dimentions!$X$6:$AC$97,4,FALSE)),"")</f>
        <v/>
      </c>
      <c r="O322" s="65" t="str">
        <f>IFERROR(VLOOKUP(Table1[[#This Row],[Vendor ID]],Table549[],2,FALSE),"")</f>
        <v/>
      </c>
      <c r="P322" s="63"/>
      <c r="Q322" s="143" t="str">
        <f>IF(Table1[[#This Row],[Posting Date]]&lt;&gt;"",$D$9,"")</f>
        <v/>
      </c>
      <c r="R322" s="159" t="str">
        <f>IF(Table1[[#This Row],[Posting Date]]&lt;&gt;"",$D$10,"")</f>
        <v/>
      </c>
      <c r="S322" s="66"/>
      <c r="T322" s="63"/>
      <c r="U322" s="67"/>
      <c r="V322" s="67"/>
      <c r="W322" s="67" t="str">
        <f t="shared" si="5"/>
        <v/>
      </c>
      <c r="X322" s="161" t="str">
        <f>IF(E322="","",(IF(Table1[[#This Row],[Cur]]="USD",Table1[[#This Row],[Cur_Amount Debit]],Table1[[#This Row],[Cur_Amount Debit]]/Table1[[#This Row],[Exchange Rate]])))</f>
        <v/>
      </c>
      <c r="Y322" s="161" t="str">
        <f>IF(E322="","",(IF(Table1[[#This Row],[Cur]]="USD",Table1[[#This Row],[Cur_Amount Credit]],Table1[[#This Row],[Cur_Amount Credit]]/ExchangeRate)))</f>
        <v/>
      </c>
      <c r="Z322" s="203" t="str">
        <f>IF(E322="","",(Table1[[#This Row],[Debit USD]]-Table1[[#This Row],[Credit USD]]))</f>
        <v/>
      </c>
      <c r="AA322" s="122"/>
      <c r="AB322" s="1"/>
      <c r="AC322" s="15"/>
      <c r="AD322" s="15" t="str">
        <f>IF(AND(OR(Table1[[#This Row],[Account]]="15030",Table1[[#This Row],[Account]]="15035",Table1[[#This Row],[Account]]="20150"),Table1[[#This Row],[Vendor ID]]=""),1,"")</f>
        <v/>
      </c>
      <c r="AE322" s="15"/>
      <c r="AF322" s="15"/>
      <c r="AG322" s="15"/>
      <c r="AH322" s="46" t="str">
        <f>IF(Table1[[#This Row],[Posting Date]]&lt;&gt;"","GJ-"&amp;CountryID,"")</f>
        <v/>
      </c>
      <c r="AI322" s="59" t="str">
        <f>IF(Table1[[#This Row],[Posting Date]]&lt;&gt;"",Table1[[#This Row],[Posting Date]],"")</f>
        <v/>
      </c>
      <c r="AJ322" s="46"/>
      <c r="AK322" s="46" t="str">
        <f>IF(Table1[[#This Row],[Description]]&lt;&gt;"",Table1[[#This Row],[Description]],"")</f>
        <v/>
      </c>
      <c r="AL322" s="46" t="str">
        <f>IF(Table1[[#This Row],[Posting Date]]&lt;&gt;"",Table1[[#This Row],[Reference Number]],"")</f>
        <v/>
      </c>
      <c r="AM322" s="46" t="str">
        <f>TRIM(Table1[[#This Row],[Line '#]])</f>
        <v/>
      </c>
      <c r="AN322" s="46" t="str">
        <f>TRIM(Table1[[#This Row],[Account]])</f>
        <v/>
      </c>
      <c r="AO322" s="46" t="str">
        <f>IF(Table1[[#This Row],[Posting Date]]&lt;&gt;"",$D$5,"")</f>
        <v/>
      </c>
      <c r="AP322" s="46" t="str">
        <f>TRIM(Table1[[#This Row],[Departments-Prgrams]])</f>
        <v/>
      </c>
      <c r="AQ322" s="46" t="str">
        <f>TRIM(Table1[[#This Row],[Grant]])</f>
        <v/>
      </c>
      <c r="AR322" s="46" t="str">
        <f>TRIM(Table1[[#This Row],[Staff ID]])</f>
        <v/>
      </c>
      <c r="AS322" s="46" t="str">
        <f>IF(TRIM(Table1[[#This Row],[Budget Code]])=0,"",TRIM(Table1[[#This Row],[Budget Code]]))</f>
        <v/>
      </c>
      <c r="AT322" s="46" t="str">
        <f>IF(Table1[[#This Row],[Line Description]]&lt;&gt;"",Table1[[#This Row],[Line Description]],"")</f>
        <v/>
      </c>
      <c r="AU322" s="46" t="str">
        <f>IF(Table1[[#This Row],[Cur_Amount Debit]]&gt;0,ROUND(Table1[[#This Row],[Cur_Amount Debit]],2),"")</f>
        <v/>
      </c>
      <c r="AV322" s="46" t="str">
        <f>IF(Table1[[#This Row],[Cur_Amount Credit]]&gt;0,ROUND(Table1[[#This Row],[Cur_Amount Credit]],2),"")</f>
        <v/>
      </c>
      <c r="AW322" s="46" t="str">
        <f>LEFT(Table1[[#This Row],[Cur]],3)</f>
        <v/>
      </c>
      <c r="AX322" s="59"/>
      <c r="AY322" s="46"/>
      <c r="AZ322" s="46" t="str">
        <f>IF(Table1[[#This Row],[Cur]]&lt;&gt;"",IF(Table1[[#This Row],[Cur]]="USD","",ExchangeRate),"")</f>
        <v/>
      </c>
      <c r="BA322" s="46" t="str">
        <f>IF(Table1[[#This Row],[Grant]]&lt;&gt;"",VLOOKUP(Table1[[#This Row],[Grant]],Grants!B:D,3),"")</f>
        <v/>
      </c>
      <c r="BB322" s="46" t="str">
        <f>TRIM(Table1[[#This Row],[Vendor ID]])</f>
        <v/>
      </c>
      <c r="BC322">
        <f>IF(Table1[[#This Row],[Reference Number]]=Q321,BC321,BC321+1)</f>
        <v>2</v>
      </c>
    </row>
    <row r="323" spans="1:55" ht="11.25" hidden="1" customHeight="1">
      <c r="A323" s="1"/>
      <c r="B323" s="88" t="str">
        <f>IF(Table1[[#This Row],[Posting Date]]&lt;&gt;"",IF(Table1[[#This Row],[Reference Number]]=Q322,B322+1,1),"")</f>
        <v/>
      </c>
      <c r="C323" s="61"/>
      <c r="D323" s="61"/>
      <c r="E323" s="218"/>
      <c r="F323" s="143" t="str">
        <f>IFERROR(IF(VLOOKUP(Table1[[#This Row],[Budget Code Description]],Dimentions!$X$6:$AC$132,2,FALSE)="","",VLOOKUP(Table1[[#This Row],[Budget Code Description]],Dimentions!$X$6:$AC$132,2,FALSE)),"")</f>
        <v/>
      </c>
      <c r="G323" s="143" t="str">
        <f>IFERROR(VLOOKUP(Table1[[#This Row],[Budget Code Description]],Dimentions!$X$6:$AC$132,3,FALSE),"")</f>
        <v/>
      </c>
      <c r="H323" s="64" t="str">
        <f>IFERROR(VLOOKUP(Table1[[#This Row],[Account]],Dimentions!$S$6:$V$233,2,FALSE),"")</f>
        <v/>
      </c>
      <c r="I323" s="62">
        <f>_xlfn.NUMBERVALUE(LEFT(Table1[[#This Row],[Account]],1))</f>
        <v>0</v>
      </c>
      <c r="J323" s="62" t="str">
        <f>IFERROR(VLOOKUP(Table1[[#This Row],[Budget Code Description]],Table6[#All],7,FALSE),"")</f>
        <v/>
      </c>
      <c r="K323" s="143" t="str">
        <f>IFERROR(VLOOKUP(Table1[[#This Row],[Budget Code Description]],Table6[#All],8,FALSE),"")</f>
        <v/>
      </c>
      <c r="L323" s="63"/>
      <c r="M323" s="65" t="str">
        <f>IFERROR(VLOOKUP(Table1[[#This Row],[Staff ID]],Table2[],2,FALSE),"")</f>
        <v/>
      </c>
      <c r="N323" s="211" t="str">
        <f>IFERROR(IF(VLOOKUP(Table1[[#This Row],[Budget Code Description]],Dimentions!$X$6:$AC$97,4,FALSE)="","",VLOOKUP(Table1[[#This Row],[Budget Code Description]],Dimentions!$X$6:$AC$97,4,FALSE)),"")</f>
        <v/>
      </c>
      <c r="O323" s="65" t="str">
        <f>IFERROR(VLOOKUP(Table1[[#This Row],[Vendor ID]],Table549[],2,FALSE),"")</f>
        <v/>
      </c>
      <c r="P323" s="63"/>
      <c r="Q323" s="143" t="str">
        <f>IF(Table1[[#This Row],[Posting Date]]&lt;&gt;"",$D$9,"")</f>
        <v/>
      </c>
      <c r="R323" s="159" t="str">
        <f>IF(Table1[[#This Row],[Posting Date]]&lt;&gt;"",$D$10,"")</f>
        <v/>
      </c>
      <c r="S323" s="66"/>
      <c r="T323" s="63"/>
      <c r="U323" s="67"/>
      <c r="V323" s="67"/>
      <c r="W323" s="67" t="str">
        <f t="shared" si="5"/>
        <v/>
      </c>
      <c r="X323" s="161" t="str">
        <f>IF(E323="","",(IF(Table1[[#This Row],[Cur]]="USD",Table1[[#This Row],[Cur_Amount Debit]],Table1[[#This Row],[Cur_Amount Debit]]/Table1[[#This Row],[Exchange Rate]])))</f>
        <v/>
      </c>
      <c r="Y323" s="161" t="str">
        <f>IF(E323="","",(IF(Table1[[#This Row],[Cur]]="USD",Table1[[#This Row],[Cur_Amount Credit]],Table1[[#This Row],[Cur_Amount Credit]]/ExchangeRate)))</f>
        <v/>
      </c>
      <c r="Z323" s="203" t="str">
        <f>IF(E323="","",(Table1[[#This Row],[Debit USD]]-Table1[[#This Row],[Credit USD]]))</f>
        <v/>
      </c>
      <c r="AA323" s="122"/>
      <c r="AB323" s="1"/>
      <c r="AC323" s="15"/>
      <c r="AD323" s="15" t="str">
        <f>IF(AND(OR(Table1[[#This Row],[Account]]="15030",Table1[[#This Row],[Account]]="15035",Table1[[#This Row],[Account]]="20150"),Table1[[#This Row],[Vendor ID]]=""),1,"")</f>
        <v/>
      </c>
      <c r="AE323" s="15"/>
      <c r="AF323" s="15"/>
      <c r="AG323" s="15"/>
      <c r="AH323" s="46" t="str">
        <f>IF(Table1[[#This Row],[Posting Date]]&lt;&gt;"","GJ-"&amp;CountryID,"")</f>
        <v/>
      </c>
      <c r="AI323" s="59" t="str">
        <f>IF(Table1[[#This Row],[Posting Date]]&lt;&gt;"",Table1[[#This Row],[Posting Date]],"")</f>
        <v/>
      </c>
      <c r="AJ323" s="46"/>
      <c r="AK323" s="46" t="str">
        <f>IF(Table1[[#This Row],[Description]]&lt;&gt;"",Table1[[#This Row],[Description]],"")</f>
        <v/>
      </c>
      <c r="AL323" s="46" t="str">
        <f>IF(Table1[[#This Row],[Posting Date]]&lt;&gt;"",Table1[[#This Row],[Reference Number]],"")</f>
        <v/>
      </c>
      <c r="AM323" s="46" t="str">
        <f>TRIM(Table1[[#This Row],[Line '#]])</f>
        <v/>
      </c>
      <c r="AN323" s="46" t="str">
        <f>TRIM(Table1[[#This Row],[Account]])</f>
        <v/>
      </c>
      <c r="AO323" s="46" t="str">
        <f>IF(Table1[[#This Row],[Posting Date]]&lt;&gt;"",$D$5,"")</f>
        <v/>
      </c>
      <c r="AP323" s="46" t="str">
        <f>TRIM(Table1[[#This Row],[Departments-Prgrams]])</f>
        <v/>
      </c>
      <c r="AQ323" s="46" t="str">
        <f>TRIM(Table1[[#This Row],[Grant]])</f>
        <v/>
      </c>
      <c r="AR323" s="46" t="str">
        <f>TRIM(Table1[[#This Row],[Staff ID]])</f>
        <v/>
      </c>
      <c r="AS323" s="46" t="str">
        <f>IF(TRIM(Table1[[#This Row],[Budget Code]])=0,"",TRIM(Table1[[#This Row],[Budget Code]]))</f>
        <v/>
      </c>
      <c r="AT323" s="46" t="str">
        <f>IF(Table1[[#This Row],[Line Description]]&lt;&gt;"",Table1[[#This Row],[Line Description]],"")</f>
        <v/>
      </c>
      <c r="AU323" s="46" t="str">
        <f>IF(Table1[[#This Row],[Cur_Amount Debit]]&gt;0,ROUND(Table1[[#This Row],[Cur_Amount Debit]],2),"")</f>
        <v/>
      </c>
      <c r="AV323" s="46" t="str">
        <f>IF(Table1[[#This Row],[Cur_Amount Credit]]&gt;0,ROUND(Table1[[#This Row],[Cur_Amount Credit]],2),"")</f>
        <v/>
      </c>
      <c r="AW323" s="46" t="str">
        <f>LEFT(Table1[[#This Row],[Cur]],3)</f>
        <v/>
      </c>
      <c r="AX323" s="59"/>
      <c r="AY323" s="46"/>
      <c r="AZ323" s="46" t="str">
        <f>IF(Table1[[#This Row],[Cur]]&lt;&gt;"",IF(Table1[[#This Row],[Cur]]="USD","",ExchangeRate),"")</f>
        <v/>
      </c>
      <c r="BA323" s="46" t="str">
        <f>IF(Table1[[#This Row],[Grant]]&lt;&gt;"",VLOOKUP(Table1[[#This Row],[Grant]],Grants!B:D,3),"")</f>
        <v/>
      </c>
      <c r="BB323" s="46" t="str">
        <f>TRIM(Table1[[#This Row],[Vendor ID]])</f>
        <v/>
      </c>
      <c r="BC323">
        <f>IF(Table1[[#This Row],[Reference Number]]=Q322,BC322,BC322+1)</f>
        <v>2</v>
      </c>
    </row>
    <row r="324" spans="1:55" ht="11.25" hidden="1" customHeight="1">
      <c r="A324" s="1"/>
      <c r="B324" s="88" t="str">
        <f>IF(Table1[[#This Row],[Posting Date]]&lt;&gt;"",IF(Table1[[#This Row],[Reference Number]]=Q323,B323+1,1),"")</f>
        <v/>
      </c>
      <c r="C324" s="61"/>
      <c r="D324" s="61"/>
      <c r="E324" s="218"/>
      <c r="F324" s="143" t="str">
        <f>IFERROR(IF(VLOOKUP(Table1[[#This Row],[Budget Code Description]],Dimentions!$X$6:$AC$132,2,FALSE)="","",VLOOKUP(Table1[[#This Row],[Budget Code Description]],Dimentions!$X$6:$AC$132,2,FALSE)),"")</f>
        <v/>
      </c>
      <c r="G324" s="143" t="str">
        <f>IFERROR(VLOOKUP(Table1[[#This Row],[Budget Code Description]],Dimentions!$X$6:$AC$132,3,FALSE),"")</f>
        <v/>
      </c>
      <c r="H324" s="64" t="str">
        <f>IFERROR(VLOOKUP(Table1[[#This Row],[Account]],Dimentions!$S$6:$V$233,2,FALSE),"")</f>
        <v/>
      </c>
      <c r="I324" s="62">
        <f>_xlfn.NUMBERVALUE(LEFT(Table1[[#This Row],[Account]],1))</f>
        <v>0</v>
      </c>
      <c r="J324" s="62" t="str">
        <f>IFERROR(VLOOKUP(Table1[[#This Row],[Budget Code Description]],Table6[#All],7,FALSE),"")</f>
        <v/>
      </c>
      <c r="K324" s="143" t="str">
        <f>IFERROR(VLOOKUP(Table1[[#This Row],[Budget Code Description]],Table6[#All],8,FALSE),"")</f>
        <v/>
      </c>
      <c r="L324" s="63"/>
      <c r="M324" s="65" t="str">
        <f>IFERROR(VLOOKUP(Table1[[#This Row],[Staff ID]],Table2[],2,FALSE),"")</f>
        <v/>
      </c>
      <c r="N324" s="211" t="str">
        <f>IFERROR(IF(VLOOKUP(Table1[[#This Row],[Budget Code Description]],Dimentions!$X$6:$AC$97,4,FALSE)="","",VLOOKUP(Table1[[#This Row],[Budget Code Description]],Dimentions!$X$6:$AC$97,4,FALSE)),"")</f>
        <v/>
      </c>
      <c r="O324" s="65" t="str">
        <f>IFERROR(VLOOKUP(Table1[[#This Row],[Vendor ID]],Table549[],2,FALSE),"")</f>
        <v/>
      </c>
      <c r="P324" s="63"/>
      <c r="Q324" s="143" t="str">
        <f>IF(Table1[[#This Row],[Posting Date]]&lt;&gt;"",$D$9,"")</f>
        <v/>
      </c>
      <c r="R324" s="159" t="str">
        <f>IF(Table1[[#This Row],[Posting Date]]&lt;&gt;"",$D$10,"")</f>
        <v/>
      </c>
      <c r="S324" s="66"/>
      <c r="T324" s="63"/>
      <c r="U324" s="67"/>
      <c r="V324" s="67"/>
      <c r="W324" s="67" t="str">
        <f t="shared" si="5"/>
        <v/>
      </c>
      <c r="X324" s="161" t="str">
        <f>IF(E324="","",(IF(Table1[[#This Row],[Cur]]="USD",Table1[[#This Row],[Cur_Amount Debit]],Table1[[#This Row],[Cur_Amount Debit]]/Table1[[#This Row],[Exchange Rate]])))</f>
        <v/>
      </c>
      <c r="Y324" s="161" t="str">
        <f>IF(E324="","",(IF(Table1[[#This Row],[Cur]]="USD",Table1[[#This Row],[Cur_Amount Credit]],Table1[[#This Row],[Cur_Amount Credit]]/ExchangeRate)))</f>
        <v/>
      </c>
      <c r="Z324" s="203" t="str">
        <f>IF(E324="","",(Table1[[#This Row],[Debit USD]]-Table1[[#This Row],[Credit USD]]))</f>
        <v/>
      </c>
      <c r="AA324" s="122"/>
      <c r="AB324" s="1"/>
      <c r="AC324" s="15"/>
      <c r="AD324" s="15" t="str">
        <f>IF(AND(OR(Table1[[#This Row],[Account]]="15030",Table1[[#This Row],[Account]]="15035",Table1[[#This Row],[Account]]="20150"),Table1[[#This Row],[Vendor ID]]=""),1,"")</f>
        <v/>
      </c>
      <c r="AE324" s="15"/>
      <c r="AF324" s="15"/>
      <c r="AG324" s="15"/>
      <c r="AH324" s="46" t="str">
        <f>IF(Table1[[#This Row],[Posting Date]]&lt;&gt;"","GJ-"&amp;CountryID,"")</f>
        <v/>
      </c>
      <c r="AI324" s="59" t="str">
        <f>IF(Table1[[#This Row],[Posting Date]]&lt;&gt;"",Table1[[#This Row],[Posting Date]],"")</f>
        <v/>
      </c>
      <c r="AJ324" s="46"/>
      <c r="AK324" s="46" t="str">
        <f>IF(Table1[[#This Row],[Description]]&lt;&gt;"",Table1[[#This Row],[Description]],"")</f>
        <v/>
      </c>
      <c r="AL324" s="46" t="str">
        <f>IF(Table1[[#This Row],[Posting Date]]&lt;&gt;"",Table1[[#This Row],[Reference Number]],"")</f>
        <v/>
      </c>
      <c r="AM324" s="46" t="str">
        <f>TRIM(Table1[[#This Row],[Line '#]])</f>
        <v/>
      </c>
      <c r="AN324" s="46" t="str">
        <f>TRIM(Table1[[#This Row],[Account]])</f>
        <v/>
      </c>
      <c r="AO324" s="46" t="str">
        <f>IF(Table1[[#This Row],[Posting Date]]&lt;&gt;"",$D$5,"")</f>
        <v/>
      </c>
      <c r="AP324" s="46" t="str">
        <f>TRIM(Table1[[#This Row],[Departments-Prgrams]])</f>
        <v/>
      </c>
      <c r="AQ324" s="46" t="str">
        <f>TRIM(Table1[[#This Row],[Grant]])</f>
        <v/>
      </c>
      <c r="AR324" s="46" t="str">
        <f>TRIM(Table1[[#This Row],[Staff ID]])</f>
        <v/>
      </c>
      <c r="AS324" s="46" t="str">
        <f>IF(TRIM(Table1[[#This Row],[Budget Code]])=0,"",TRIM(Table1[[#This Row],[Budget Code]]))</f>
        <v/>
      </c>
      <c r="AT324" s="46" t="str">
        <f>IF(Table1[[#This Row],[Line Description]]&lt;&gt;"",Table1[[#This Row],[Line Description]],"")</f>
        <v/>
      </c>
      <c r="AU324" s="46" t="str">
        <f>IF(Table1[[#This Row],[Cur_Amount Debit]]&gt;0,ROUND(Table1[[#This Row],[Cur_Amount Debit]],2),"")</f>
        <v/>
      </c>
      <c r="AV324" s="46" t="str">
        <f>IF(Table1[[#This Row],[Cur_Amount Credit]]&gt;0,ROUND(Table1[[#This Row],[Cur_Amount Credit]],2),"")</f>
        <v/>
      </c>
      <c r="AW324" s="46" t="str">
        <f>LEFT(Table1[[#This Row],[Cur]],3)</f>
        <v/>
      </c>
      <c r="AX324" s="59"/>
      <c r="AY324" s="46"/>
      <c r="AZ324" s="46" t="str">
        <f>IF(Table1[[#This Row],[Cur]]&lt;&gt;"",IF(Table1[[#This Row],[Cur]]="USD","",ExchangeRate),"")</f>
        <v/>
      </c>
      <c r="BA324" s="46" t="str">
        <f>IF(Table1[[#This Row],[Grant]]&lt;&gt;"",VLOOKUP(Table1[[#This Row],[Grant]],Grants!B:D,3),"")</f>
        <v/>
      </c>
      <c r="BB324" s="46" t="str">
        <f>TRIM(Table1[[#This Row],[Vendor ID]])</f>
        <v/>
      </c>
      <c r="BC324">
        <f>IF(Table1[[#This Row],[Reference Number]]=Q323,BC323,BC323+1)</f>
        <v>2</v>
      </c>
    </row>
    <row r="325" spans="1:55" ht="11.25" hidden="1" customHeight="1">
      <c r="A325" s="1"/>
      <c r="B325" s="88" t="str">
        <f>IF(Table1[[#This Row],[Posting Date]]&lt;&gt;"",IF(Table1[[#This Row],[Reference Number]]=Q324,B324+1,1),"")</f>
        <v/>
      </c>
      <c r="C325" s="61"/>
      <c r="D325" s="61"/>
      <c r="E325" s="218"/>
      <c r="F325" s="143" t="str">
        <f>IFERROR(IF(VLOOKUP(Table1[[#This Row],[Budget Code Description]],Dimentions!$X$6:$AC$132,2,FALSE)="","",VLOOKUP(Table1[[#This Row],[Budget Code Description]],Dimentions!$X$6:$AC$132,2,FALSE)),"")</f>
        <v/>
      </c>
      <c r="G325" s="143" t="str">
        <f>IFERROR(VLOOKUP(Table1[[#This Row],[Budget Code Description]],Dimentions!$X$6:$AC$132,3,FALSE),"")</f>
        <v/>
      </c>
      <c r="H325" s="64" t="str">
        <f>IFERROR(VLOOKUP(Table1[[#This Row],[Account]],Dimentions!$S$6:$V$233,2,FALSE),"")</f>
        <v/>
      </c>
      <c r="I325" s="62">
        <f>_xlfn.NUMBERVALUE(LEFT(Table1[[#This Row],[Account]],1))</f>
        <v>0</v>
      </c>
      <c r="J325" s="62" t="str">
        <f>IFERROR(VLOOKUP(Table1[[#This Row],[Budget Code Description]],Table6[#All],7,FALSE),"")</f>
        <v/>
      </c>
      <c r="K325" s="143" t="str">
        <f>IFERROR(VLOOKUP(Table1[[#This Row],[Budget Code Description]],Table6[#All],8,FALSE),"")</f>
        <v/>
      </c>
      <c r="L325" s="63"/>
      <c r="M325" s="65" t="str">
        <f>IFERROR(VLOOKUP(Table1[[#This Row],[Staff ID]],Table2[],2,FALSE),"")</f>
        <v/>
      </c>
      <c r="N325" s="211" t="str">
        <f>IFERROR(IF(VLOOKUP(Table1[[#This Row],[Budget Code Description]],Dimentions!$X$6:$AC$97,4,FALSE)="","",VLOOKUP(Table1[[#This Row],[Budget Code Description]],Dimentions!$X$6:$AC$97,4,FALSE)),"")</f>
        <v/>
      </c>
      <c r="O325" s="65" t="str">
        <f>IFERROR(VLOOKUP(Table1[[#This Row],[Vendor ID]],Table549[],2,FALSE),"")</f>
        <v/>
      </c>
      <c r="P325" s="63"/>
      <c r="Q325" s="143" t="str">
        <f>IF(Table1[[#This Row],[Posting Date]]&lt;&gt;"",$D$9,"")</f>
        <v/>
      </c>
      <c r="R325" s="159" t="str">
        <f>IF(Table1[[#This Row],[Posting Date]]&lt;&gt;"",$D$10,"")</f>
        <v/>
      </c>
      <c r="S325" s="66"/>
      <c r="T325" s="63"/>
      <c r="U325" s="67"/>
      <c r="V325" s="67"/>
      <c r="W325" s="67" t="str">
        <f t="shared" si="5"/>
        <v/>
      </c>
      <c r="X325" s="161" t="str">
        <f>IF(E325="","",(IF(Table1[[#This Row],[Cur]]="USD",Table1[[#This Row],[Cur_Amount Debit]],Table1[[#This Row],[Cur_Amount Debit]]/Table1[[#This Row],[Exchange Rate]])))</f>
        <v/>
      </c>
      <c r="Y325" s="161" t="str">
        <f>IF(E325="","",(IF(Table1[[#This Row],[Cur]]="USD",Table1[[#This Row],[Cur_Amount Credit]],Table1[[#This Row],[Cur_Amount Credit]]/ExchangeRate)))</f>
        <v/>
      </c>
      <c r="Z325" s="203" t="str">
        <f>IF(E325="","",(Table1[[#This Row],[Debit USD]]-Table1[[#This Row],[Credit USD]]))</f>
        <v/>
      </c>
      <c r="AA325" s="122"/>
      <c r="AB325" s="1"/>
      <c r="AC325" s="15"/>
      <c r="AD325" s="15" t="str">
        <f>IF(AND(OR(Table1[[#This Row],[Account]]="15030",Table1[[#This Row],[Account]]="15035",Table1[[#This Row],[Account]]="20150"),Table1[[#This Row],[Vendor ID]]=""),1,"")</f>
        <v/>
      </c>
      <c r="AE325" s="15"/>
      <c r="AF325" s="15"/>
      <c r="AG325" s="15"/>
      <c r="AH325" s="46" t="str">
        <f>IF(Table1[[#This Row],[Posting Date]]&lt;&gt;"","GJ-"&amp;CountryID,"")</f>
        <v/>
      </c>
      <c r="AI325" s="59" t="str">
        <f>IF(Table1[[#This Row],[Posting Date]]&lt;&gt;"",Table1[[#This Row],[Posting Date]],"")</f>
        <v/>
      </c>
      <c r="AJ325" s="46"/>
      <c r="AK325" s="46" t="str">
        <f>IF(Table1[[#This Row],[Description]]&lt;&gt;"",Table1[[#This Row],[Description]],"")</f>
        <v/>
      </c>
      <c r="AL325" s="46" t="str">
        <f>IF(Table1[[#This Row],[Posting Date]]&lt;&gt;"",Table1[[#This Row],[Reference Number]],"")</f>
        <v/>
      </c>
      <c r="AM325" s="46" t="str">
        <f>TRIM(Table1[[#This Row],[Line '#]])</f>
        <v/>
      </c>
      <c r="AN325" s="46" t="str">
        <f>TRIM(Table1[[#This Row],[Account]])</f>
        <v/>
      </c>
      <c r="AO325" s="46" t="str">
        <f>IF(Table1[[#This Row],[Posting Date]]&lt;&gt;"",$D$5,"")</f>
        <v/>
      </c>
      <c r="AP325" s="46" t="str">
        <f>TRIM(Table1[[#This Row],[Departments-Prgrams]])</f>
        <v/>
      </c>
      <c r="AQ325" s="46" t="str">
        <f>TRIM(Table1[[#This Row],[Grant]])</f>
        <v/>
      </c>
      <c r="AR325" s="46" t="str">
        <f>TRIM(Table1[[#This Row],[Staff ID]])</f>
        <v/>
      </c>
      <c r="AS325" s="46" t="str">
        <f>IF(TRIM(Table1[[#This Row],[Budget Code]])=0,"",TRIM(Table1[[#This Row],[Budget Code]]))</f>
        <v/>
      </c>
      <c r="AT325" s="46" t="str">
        <f>IF(Table1[[#This Row],[Line Description]]&lt;&gt;"",Table1[[#This Row],[Line Description]],"")</f>
        <v/>
      </c>
      <c r="AU325" s="46" t="str">
        <f>IF(Table1[[#This Row],[Cur_Amount Debit]]&gt;0,ROUND(Table1[[#This Row],[Cur_Amount Debit]],2),"")</f>
        <v/>
      </c>
      <c r="AV325" s="46" t="str">
        <f>IF(Table1[[#This Row],[Cur_Amount Credit]]&gt;0,ROUND(Table1[[#This Row],[Cur_Amount Credit]],2),"")</f>
        <v/>
      </c>
      <c r="AW325" s="46" t="str">
        <f>LEFT(Table1[[#This Row],[Cur]],3)</f>
        <v/>
      </c>
      <c r="AX325" s="59"/>
      <c r="AY325" s="46"/>
      <c r="AZ325" s="46" t="str">
        <f>IF(Table1[[#This Row],[Cur]]&lt;&gt;"",IF(Table1[[#This Row],[Cur]]="USD","",ExchangeRate),"")</f>
        <v/>
      </c>
      <c r="BA325" s="46" t="str">
        <f>IF(Table1[[#This Row],[Grant]]&lt;&gt;"",VLOOKUP(Table1[[#This Row],[Grant]],Grants!B:D,3),"")</f>
        <v/>
      </c>
      <c r="BB325" s="46" t="str">
        <f>TRIM(Table1[[#This Row],[Vendor ID]])</f>
        <v/>
      </c>
      <c r="BC325">
        <f>IF(Table1[[#This Row],[Reference Number]]=Q324,BC324,BC324+1)</f>
        <v>2</v>
      </c>
    </row>
    <row r="326" spans="1:55" ht="11.25" hidden="1" customHeight="1">
      <c r="A326" s="1"/>
      <c r="B326" s="88" t="str">
        <f>IF(Table1[[#This Row],[Posting Date]]&lt;&gt;"",IF(Table1[[#This Row],[Reference Number]]=Q325,B325+1,1),"")</f>
        <v/>
      </c>
      <c r="C326" s="61"/>
      <c r="D326" s="61"/>
      <c r="E326" s="218"/>
      <c r="F326" s="143" t="str">
        <f>IFERROR(IF(VLOOKUP(Table1[[#This Row],[Budget Code Description]],Dimentions!$X$6:$AC$132,2,FALSE)="","",VLOOKUP(Table1[[#This Row],[Budget Code Description]],Dimentions!$X$6:$AC$132,2,FALSE)),"")</f>
        <v/>
      </c>
      <c r="G326" s="143" t="str">
        <f>IFERROR(VLOOKUP(Table1[[#This Row],[Budget Code Description]],Dimentions!$X$6:$AC$132,3,FALSE),"")</f>
        <v/>
      </c>
      <c r="H326" s="64" t="str">
        <f>IFERROR(VLOOKUP(Table1[[#This Row],[Account]],Dimentions!$S$6:$V$233,2,FALSE),"")</f>
        <v/>
      </c>
      <c r="I326" s="62">
        <f>_xlfn.NUMBERVALUE(LEFT(Table1[[#This Row],[Account]],1))</f>
        <v>0</v>
      </c>
      <c r="J326" s="62" t="str">
        <f>IFERROR(VLOOKUP(Table1[[#This Row],[Budget Code Description]],Table6[#All],7,FALSE),"")</f>
        <v/>
      </c>
      <c r="K326" s="143" t="str">
        <f>IFERROR(VLOOKUP(Table1[[#This Row],[Budget Code Description]],Table6[#All],8,FALSE),"")</f>
        <v/>
      </c>
      <c r="L326" s="63"/>
      <c r="M326" s="65" t="str">
        <f>IFERROR(VLOOKUP(Table1[[#This Row],[Staff ID]],Table2[],2,FALSE),"")</f>
        <v/>
      </c>
      <c r="N326" s="211" t="str">
        <f>IFERROR(IF(VLOOKUP(Table1[[#This Row],[Budget Code Description]],Dimentions!$X$6:$AC$97,4,FALSE)="","",VLOOKUP(Table1[[#This Row],[Budget Code Description]],Dimentions!$X$6:$AC$97,4,FALSE)),"")</f>
        <v/>
      </c>
      <c r="O326" s="65" t="str">
        <f>IFERROR(VLOOKUP(Table1[[#This Row],[Vendor ID]],Table549[],2,FALSE),"")</f>
        <v/>
      </c>
      <c r="P326" s="63"/>
      <c r="Q326" s="143" t="str">
        <f>IF(Table1[[#This Row],[Posting Date]]&lt;&gt;"",$D$9,"")</f>
        <v/>
      </c>
      <c r="R326" s="159" t="str">
        <f>IF(Table1[[#This Row],[Posting Date]]&lt;&gt;"",$D$10,"")</f>
        <v/>
      </c>
      <c r="S326" s="66"/>
      <c r="T326" s="63"/>
      <c r="U326" s="67"/>
      <c r="V326" s="67"/>
      <c r="W326" s="67" t="str">
        <f t="shared" si="5"/>
        <v/>
      </c>
      <c r="X326" s="161" t="str">
        <f>IF(E326="","",(IF(Table1[[#This Row],[Cur]]="USD",Table1[[#This Row],[Cur_Amount Debit]],Table1[[#This Row],[Cur_Amount Debit]]/Table1[[#This Row],[Exchange Rate]])))</f>
        <v/>
      </c>
      <c r="Y326" s="161" t="str">
        <f>IF(E326="","",(IF(Table1[[#This Row],[Cur]]="USD",Table1[[#This Row],[Cur_Amount Credit]],Table1[[#This Row],[Cur_Amount Credit]]/ExchangeRate)))</f>
        <v/>
      </c>
      <c r="Z326" s="203" t="str">
        <f>IF(E326="","",(Table1[[#This Row],[Debit USD]]-Table1[[#This Row],[Credit USD]]))</f>
        <v/>
      </c>
      <c r="AA326" s="122"/>
      <c r="AB326" s="1"/>
      <c r="AC326" s="15"/>
      <c r="AD326" s="15" t="str">
        <f>IF(AND(OR(Table1[[#This Row],[Account]]="15030",Table1[[#This Row],[Account]]="15035",Table1[[#This Row],[Account]]="20150"),Table1[[#This Row],[Vendor ID]]=""),1,"")</f>
        <v/>
      </c>
      <c r="AE326" s="15"/>
      <c r="AF326" s="15"/>
      <c r="AG326" s="15"/>
      <c r="AH326" s="46" t="str">
        <f>IF(Table1[[#This Row],[Posting Date]]&lt;&gt;"","GJ-"&amp;CountryID,"")</f>
        <v/>
      </c>
      <c r="AI326" s="59" t="str">
        <f>IF(Table1[[#This Row],[Posting Date]]&lt;&gt;"",Table1[[#This Row],[Posting Date]],"")</f>
        <v/>
      </c>
      <c r="AJ326" s="46"/>
      <c r="AK326" s="46" t="str">
        <f>IF(Table1[[#This Row],[Description]]&lt;&gt;"",Table1[[#This Row],[Description]],"")</f>
        <v/>
      </c>
      <c r="AL326" s="46" t="str">
        <f>IF(Table1[[#This Row],[Posting Date]]&lt;&gt;"",Table1[[#This Row],[Reference Number]],"")</f>
        <v/>
      </c>
      <c r="AM326" s="46" t="str">
        <f>TRIM(Table1[[#This Row],[Line '#]])</f>
        <v/>
      </c>
      <c r="AN326" s="46" t="str">
        <f>TRIM(Table1[[#This Row],[Account]])</f>
        <v/>
      </c>
      <c r="AO326" s="46" t="str">
        <f>IF(Table1[[#This Row],[Posting Date]]&lt;&gt;"",$D$5,"")</f>
        <v/>
      </c>
      <c r="AP326" s="46" t="str">
        <f>TRIM(Table1[[#This Row],[Departments-Prgrams]])</f>
        <v/>
      </c>
      <c r="AQ326" s="46" t="str">
        <f>TRIM(Table1[[#This Row],[Grant]])</f>
        <v/>
      </c>
      <c r="AR326" s="46" t="str">
        <f>TRIM(Table1[[#This Row],[Staff ID]])</f>
        <v/>
      </c>
      <c r="AS326" s="46" t="str">
        <f>IF(TRIM(Table1[[#This Row],[Budget Code]])=0,"",TRIM(Table1[[#This Row],[Budget Code]]))</f>
        <v/>
      </c>
      <c r="AT326" s="46" t="str">
        <f>IF(Table1[[#This Row],[Line Description]]&lt;&gt;"",Table1[[#This Row],[Line Description]],"")</f>
        <v/>
      </c>
      <c r="AU326" s="46" t="str">
        <f>IF(Table1[[#This Row],[Cur_Amount Debit]]&gt;0,ROUND(Table1[[#This Row],[Cur_Amount Debit]],2),"")</f>
        <v/>
      </c>
      <c r="AV326" s="46" t="str">
        <f>IF(Table1[[#This Row],[Cur_Amount Credit]]&gt;0,ROUND(Table1[[#This Row],[Cur_Amount Credit]],2),"")</f>
        <v/>
      </c>
      <c r="AW326" s="46" t="str">
        <f>LEFT(Table1[[#This Row],[Cur]],3)</f>
        <v/>
      </c>
      <c r="AX326" s="59"/>
      <c r="AY326" s="46"/>
      <c r="AZ326" s="46" t="str">
        <f>IF(Table1[[#This Row],[Cur]]&lt;&gt;"",IF(Table1[[#This Row],[Cur]]="USD","",ExchangeRate),"")</f>
        <v/>
      </c>
      <c r="BA326" s="46" t="str">
        <f>IF(Table1[[#This Row],[Grant]]&lt;&gt;"",VLOOKUP(Table1[[#This Row],[Grant]],Grants!B:D,3),"")</f>
        <v/>
      </c>
      <c r="BB326" s="46" t="str">
        <f>TRIM(Table1[[#This Row],[Vendor ID]])</f>
        <v/>
      </c>
      <c r="BC326">
        <f>IF(Table1[[#This Row],[Reference Number]]=Q325,BC325,BC325+1)</f>
        <v>2</v>
      </c>
    </row>
    <row r="327" spans="1:55" ht="11.25" hidden="1" customHeight="1">
      <c r="A327" s="1"/>
      <c r="B327" s="88" t="str">
        <f>IF(Table1[[#This Row],[Posting Date]]&lt;&gt;"",IF(Table1[[#This Row],[Reference Number]]=Q326,B326+1,1),"")</f>
        <v/>
      </c>
      <c r="C327" s="61"/>
      <c r="D327" s="61"/>
      <c r="E327" s="218"/>
      <c r="F327" s="143" t="str">
        <f>IFERROR(IF(VLOOKUP(Table1[[#This Row],[Budget Code Description]],Dimentions!$X$6:$AC$132,2,FALSE)="","",VLOOKUP(Table1[[#This Row],[Budget Code Description]],Dimentions!$X$6:$AC$132,2,FALSE)),"")</f>
        <v/>
      </c>
      <c r="G327" s="143" t="str">
        <f>IFERROR(VLOOKUP(Table1[[#This Row],[Budget Code Description]],Dimentions!$X$6:$AC$132,3,FALSE),"")</f>
        <v/>
      </c>
      <c r="H327" s="64" t="str">
        <f>IFERROR(VLOOKUP(Table1[[#This Row],[Account]],Dimentions!$S$6:$V$233,2,FALSE),"")</f>
        <v/>
      </c>
      <c r="I327" s="62">
        <f>_xlfn.NUMBERVALUE(LEFT(Table1[[#This Row],[Account]],1))</f>
        <v>0</v>
      </c>
      <c r="J327" s="62" t="str">
        <f>IFERROR(VLOOKUP(Table1[[#This Row],[Budget Code Description]],Table6[#All],7,FALSE),"")</f>
        <v/>
      </c>
      <c r="K327" s="143" t="str">
        <f>IFERROR(VLOOKUP(Table1[[#This Row],[Budget Code Description]],Table6[#All],8,FALSE),"")</f>
        <v/>
      </c>
      <c r="L327" s="63"/>
      <c r="M327" s="65" t="str">
        <f>IFERROR(VLOOKUP(Table1[[#This Row],[Staff ID]],Table2[],2,FALSE),"")</f>
        <v/>
      </c>
      <c r="N327" s="211" t="str">
        <f>IFERROR(IF(VLOOKUP(Table1[[#This Row],[Budget Code Description]],Dimentions!$X$6:$AC$97,4,FALSE)="","",VLOOKUP(Table1[[#This Row],[Budget Code Description]],Dimentions!$X$6:$AC$97,4,FALSE)),"")</f>
        <v/>
      </c>
      <c r="O327" s="65" t="str">
        <f>IFERROR(VLOOKUP(Table1[[#This Row],[Vendor ID]],Table549[],2,FALSE),"")</f>
        <v/>
      </c>
      <c r="P327" s="63"/>
      <c r="Q327" s="143" t="str">
        <f>IF(Table1[[#This Row],[Posting Date]]&lt;&gt;"",$D$9,"")</f>
        <v/>
      </c>
      <c r="R327" s="159" t="str">
        <f>IF(Table1[[#This Row],[Posting Date]]&lt;&gt;"",$D$10,"")</f>
        <v/>
      </c>
      <c r="S327" s="66"/>
      <c r="T327" s="63"/>
      <c r="U327" s="67"/>
      <c r="V327" s="67"/>
      <c r="W327" s="67" t="str">
        <f t="shared" si="5"/>
        <v/>
      </c>
      <c r="X327" s="161" t="str">
        <f>IF(E327="","",(IF(Table1[[#This Row],[Cur]]="USD",Table1[[#This Row],[Cur_Amount Debit]],Table1[[#This Row],[Cur_Amount Debit]]/Table1[[#This Row],[Exchange Rate]])))</f>
        <v/>
      </c>
      <c r="Y327" s="161" t="str">
        <f>IF(E327="","",(IF(Table1[[#This Row],[Cur]]="USD",Table1[[#This Row],[Cur_Amount Credit]],Table1[[#This Row],[Cur_Amount Credit]]/ExchangeRate)))</f>
        <v/>
      </c>
      <c r="Z327" s="203" t="str">
        <f>IF(E327="","",(Table1[[#This Row],[Debit USD]]-Table1[[#This Row],[Credit USD]]))</f>
        <v/>
      </c>
      <c r="AA327" s="122"/>
      <c r="AB327" s="1"/>
      <c r="AC327" s="15"/>
      <c r="AD327" s="15" t="str">
        <f>IF(AND(OR(Table1[[#This Row],[Account]]="15030",Table1[[#This Row],[Account]]="15035",Table1[[#This Row],[Account]]="20150"),Table1[[#This Row],[Vendor ID]]=""),1,"")</f>
        <v/>
      </c>
      <c r="AE327" s="15"/>
      <c r="AF327" s="15"/>
      <c r="AG327" s="15"/>
      <c r="AH327" s="46" t="str">
        <f>IF(Table1[[#This Row],[Posting Date]]&lt;&gt;"","GJ-"&amp;CountryID,"")</f>
        <v/>
      </c>
      <c r="AI327" s="59" t="str">
        <f>IF(Table1[[#This Row],[Posting Date]]&lt;&gt;"",Table1[[#This Row],[Posting Date]],"")</f>
        <v/>
      </c>
      <c r="AJ327" s="46"/>
      <c r="AK327" s="46" t="str">
        <f>IF(Table1[[#This Row],[Description]]&lt;&gt;"",Table1[[#This Row],[Description]],"")</f>
        <v/>
      </c>
      <c r="AL327" s="46" t="str">
        <f>IF(Table1[[#This Row],[Posting Date]]&lt;&gt;"",Table1[[#This Row],[Reference Number]],"")</f>
        <v/>
      </c>
      <c r="AM327" s="46" t="str">
        <f>TRIM(Table1[[#This Row],[Line '#]])</f>
        <v/>
      </c>
      <c r="AN327" s="46" t="str">
        <f>TRIM(Table1[[#This Row],[Account]])</f>
        <v/>
      </c>
      <c r="AO327" s="46" t="str">
        <f>IF(Table1[[#This Row],[Posting Date]]&lt;&gt;"",$D$5,"")</f>
        <v/>
      </c>
      <c r="AP327" s="46" t="str">
        <f>TRIM(Table1[[#This Row],[Departments-Prgrams]])</f>
        <v/>
      </c>
      <c r="AQ327" s="46" t="str">
        <f>TRIM(Table1[[#This Row],[Grant]])</f>
        <v/>
      </c>
      <c r="AR327" s="46" t="str">
        <f>TRIM(Table1[[#This Row],[Staff ID]])</f>
        <v/>
      </c>
      <c r="AS327" s="46" t="str">
        <f>IF(TRIM(Table1[[#This Row],[Budget Code]])=0,"",TRIM(Table1[[#This Row],[Budget Code]]))</f>
        <v/>
      </c>
      <c r="AT327" s="46" t="str">
        <f>IF(Table1[[#This Row],[Line Description]]&lt;&gt;"",Table1[[#This Row],[Line Description]],"")</f>
        <v/>
      </c>
      <c r="AU327" s="46" t="str">
        <f>IF(Table1[[#This Row],[Cur_Amount Debit]]&gt;0,ROUND(Table1[[#This Row],[Cur_Amount Debit]],2),"")</f>
        <v/>
      </c>
      <c r="AV327" s="46" t="str">
        <f>IF(Table1[[#This Row],[Cur_Amount Credit]]&gt;0,ROUND(Table1[[#This Row],[Cur_Amount Credit]],2),"")</f>
        <v/>
      </c>
      <c r="AW327" s="46" t="str">
        <f>LEFT(Table1[[#This Row],[Cur]],3)</f>
        <v/>
      </c>
      <c r="AX327" s="59"/>
      <c r="AY327" s="46"/>
      <c r="AZ327" s="46" t="str">
        <f>IF(Table1[[#This Row],[Cur]]&lt;&gt;"",IF(Table1[[#This Row],[Cur]]="USD","",ExchangeRate),"")</f>
        <v/>
      </c>
      <c r="BA327" s="46" t="str">
        <f>IF(Table1[[#This Row],[Grant]]&lt;&gt;"",VLOOKUP(Table1[[#This Row],[Grant]],Grants!B:D,3),"")</f>
        <v/>
      </c>
      <c r="BB327" s="46" t="str">
        <f>TRIM(Table1[[#This Row],[Vendor ID]])</f>
        <v/>
      </c>
      <c r="BC327">
        <f>IF(Table1[[#This Row],[Reference Number]]=Q326,BC326,BC326+1)</f>
        <v>2</v>
      </c>
    </row>
    <row r="328" spans="1:55" ht="11.25" hidden="1" customHeight="1">
      <c r="A328" s="1"/>
      <c r="B328" s="88" t="str">
        <f>IF(Table1[[#This Row],[Posting Date]]&lt;&gt;"",IF(Table1[[#This Row],[Reference Number]]=Q327,B327+1,1),"")</f>
        <v/>
      </c>
      <c r="C328" s="61"/>
      <c r="D328" s="61"/>
      <c r="E328" s="218"/>
      <c r="F328" s="143" t="str">
        <f>IFERROR(IF(VLOOKUP(Table1[[#This Row],[Budget Code Description]],Dimentions!$X$6:$AC$132,2,FALSE)="","",VLOOKUP(Table1[[#This Row],[Budget Code Description]],Dimentions!$X$6:$AC$132,2,FALSE)),"")</f>
        <v/>
      </c>
      <c r="G328" s="143" t="str">
        <f>IFERROR(VLOOKUP(Table1[[#This Row],[Budget Code Description]],Dimentions!$X$6:$AC$132,3,FALSE),"")</f>
        <v/>
      </c>
      <c r="H328" s="64" t="str">
        <f>IFERROR(VLOOKUP(Table1[[#This Row],[Account]],Dimentions!$S$6:$V$233,2,FALSE),"")</f>
        <v/>
      </c>
      <c r="I328" s="62">
        <f>_xlfn.NUMBERVALUE(LEFT(Table1[[#This Row],[Account]],1))</f>
        <v>0</v>
      </c>
      <c r="J328" s="62" t="str">
        <f>IFERROR(VLOOKUP(Table1[[#This Row],[Budget Code Description]],Table6[#All],7,FALSE),"")</f>
        <v/>
      </c>
      <c r="K328" s="143" t="str">
        <f>IFERROR(VLOOKUP(Table1[[#This Row],[Budget Code Description]],Table6[#All],8,FALSE),"")</f>
        <v/>
      </c>
      <c r="L328" s="63"/>
      <c r="M328" s="65" t="str">
        <f>IFERROR(VLOOKUP(Table1[[#This Row],[Staff ID]],Table2[],2,FALSE),"")</f>
        <v/>
      </c>
      <c r="N328" s="211" t="str">
        <f>IFERROR(IF(VLOOKUP(Table1[[#This Row],[Budget Code Description]],Dimentions!$X$6:$AC$97,4,FALSE)="","",VLOOKUP(Table1[[#This Row],[Budget Code Description]],Dimentions!$X$6:$AC$97,4,FALSE)),"")</f>
        <v/>
      </c>
      <c r="O328" s="65" t="str">
        <f>IFERROR(VLOOKUP(Table1[[#This Row],[Vendor ID]],Table549[],2,FALSE),"")</f>
        <v/>
      </c>
      <c r="P328" s="63"/>
      <c r="Q328" s="143" t="str">
        <f>IF(Table1[[#This Row],[Posting Date]]&lt;&gt;"",$D$9,"")</f>
        <v/>
      </c>
      <c r="R328" s="159" t="str">
        <f>IF(Table1[[#This Row],[Posting Date]]&lt;&gt;"",$D$10,"")</f>
        <v/>
      </c>
      <c r="S328" s="66"/>
      <c r="T328" s="63"/>
      <c r="U328" s="67"/>
      <c r="V328" s="67"/>
      <c r="W328" s="67" t="str">
        <f t="shared" si="5"/>
        <v/>
      </c>
      <c r="X328" s="161" t="str">
        <f>IF(E328="","",(IF(Table1[[#This Row],[Cur]]="USD",Table1[[#This Row],[Cur_Amount Debit]],Table1[[#This Row],[Cur_Amount Debit]]/Table1[[#This Row],[Exchange Rate]])))</f>
        <v/>
      </c>
      <c r="Y328" s="161" t="str">
        <f>IF(E328="","",(IF(Table1[[#This Row],[Cur]]="USD",Table1[[#This Row],[Cur_Amount Credit]],Table1[[#This Row],[Cur_Amount Credit]]/ExchangeRate)))</f>
        <v/>
      </c>
      <c r="Z328" s="203" t="str">
        <f>IF(E328="","",(Table1[[#This Row],[Debit USD]]-Table1[[#This Row],[Credit USD]]))</f>
        <v/>
      </c>
      <c r="AA328" s="122"/>
      <c r="AB328" s="1"/>
      <c r="AC328" s="15"/>
      <c r="AD328" s="15" t="str">
        <f>IF(AND(OR(Table1[[#This Row],[Account]]="15030",Table1[[#This Row],[Account]]="15035",Table1[[#This Row],[Account]]="20150"),Table1[[#This Row],[Vendor ID]]=""),1,"")</f>
        <v/>
      </c>
      <c r="AE328" s="15"/>
      <c r="AF328" s="15"/>
      <c r="AG328" s="15"/>
      <c r="AH328" s="46" t="str">
        <f>IF(Table1[[#This Row],[Posting Date]]&lt;&gt;"","GJ-"&amp;CountryID,"")</f>
        <v/>
      </c>
      <c r="AI328" s="59" t="str">
        <f>IF(Table1[[#This Row],[Posting Date]]&lt;&gt;"",Table1[[#This Row],[Posting Date]],"")</f>
        <v/>
      </c>
      <c r="AJ328" s="46"/>
      <c r="AK328" s="46" t="str">
        <f>IF(Table1[[#This Row],[Description]]&lt;&gt;"",Table1[[#This Row],[Description]],"")</f>
        <v/>
      </c>
      <c r="AL328" s="46" t="str">
        <f>IF(Table1[[#This Row],[Posting Date]]&lt;&gt;"",Table1[[#This Row],[Reference Number]],"")</f>
        <v/>
      </c>
      <c r="AM328" s="46" t="str">
        <f>TRIM(Table1[[#This Row],[Line '#]])</f>
        <v/>
      </c>
      <c r="AN328" s="46" t="str">
        <f>TRIM(Table1[[#This Row],[Account]])</f>
        <v/>
      </c>
      <c r="AO328" s="46" t="str">
        <f>IF(Table1[[#This Row],[Posting Date]]&lt;&gt;"",$D$5,"")</f>
        <v/>
      </c>
      <c r="AP328" s="46" t="str">
        <f>TRIM(Table1[[#This Row],[Departments-Prgrams]])</f>
        <v/>
      </c>
      <c r="AQ328" s="46" t="str">
        <f>TRIM(Table1[[#This Row],[Grant]])</f>
        <v/>
      </c>
      <c r="AR328" s="46" t="str">
        <f>TRIM(Table1[[#This Row],[Staff ID]])</f>
        <v/>
      </c>
      <c r="AS328" s="46" t="str">
        <f>IF(TRIM(Table1[[#This Row],[Budget Code]])=0,"",TRIM(Table1[[#This Row],[Budget Code]]))</f>
        <v/>
      </c>
      <c r="AT328" s="46" t="str">
        <f>IF(Table1[[#This Row],[Line Description]]&lt;&gt;"",Table1[[#This Row],[Line Description]],"")</f>
        <v/>
      </c>
      <c r="AU328" s="46" t="str">
        <f>IF(Table1[[#This Row],[Cur_Amount Debit]]&gt;0,ROUND(Table1[[#This Row],[Cur_Amount Debit]],2),"")</f>
        <v/>
      </c>
      <c r="AV328" s="46" t="str">
        <f>IF(Table1[[#This Row],[Cur_Amount Credit]]&gt;0,ROUND(Table1[[#This Row],[Cur_Amount Credit]],2),"")</f>
        <v/>
      </c>
      <c r="AW328" s="46" t="str">
        <f>LEFT(Table1[[#This Row],[Cur]],3)</f>
        <v/>
      </c>
      <c r="AX328" s="59"/>
      <c r="AY328" s="46"/>
      <c r="AZ328" s="46" t="str">
        <f>IF(Table1[[#This Row],[Cur]]&lt;&gt;"",IF(Table1[[#This Row],[Cur]]="USD","",ExchangeRate),"")</f>
        <v/>
      </c>
      <c r="BA328" s="46" t="str">
        <f>IF(Table1[[#This Row],[Grant]]&lt;&gt;"",VLOOKUP(Table1[[#This Row],[Grant]],Grants!B:D,3),"")</f>
        <v/>
      </c>
      <c r="BB328" s="46" t="str">
        <f>TRIM(Table1[[#This Row],[Vendor ID]])</f>
        <v/>
      </c>
      <c r="BC328">
        <f>IF(Table1[[#This Row],[Reference Number]]=Q327,BC327,BC327+1)</f>
        <v>2</v>
      </c>
    </row>
    <row r="329" spans="1:55" ht="11.25" hidden="1" customHeight="1">
      <c r="A329" s="1"/>
      <c r="B329" s="88" t="str">
        <f>IF(Table1[[#This Row],[Posting Date]]&lt;&gt;"",IF(Table1[[#This Row],[Reference Number]]=Q328,B328+1,1),"")</f>
        <v/>
      </c>
      <c r="C329" s="61"/>
      <c r="D329" s="61"/>
      <c r="E329" s="218"/>
      <c r="F329" s="143" t="str">
        <f>IFERROR(IF(VLOOKUP(Table1[[#This Row],[Budget Code Description]],Dimentions!$X$6:$AC$132,2,FALSE)="","",VLOOKUP(Table1[[#This Row],[Budget Code Description]],Dimentions!$X$6:$AC$132,2,FALSE)),"")</f>
        <v/>
      </c>
      <c r="G329" s="143" t="str">
        <f>IFERROR(VLOOKUP(Table1[[#This Row],[Budget Code Description]],Dimentions!$X$6:$AC$132,3,FALSE),"")</f>
        <v/>
      </c>
      <c r="H329" s="64" t="str">
        <f>IFERROR(VLOOKUP(Table1[[#This Row],[Account]],Dimentions!$S$6:$V$233,2,FALSE),"")</f>
        <v/>
      </c>
      <c r="I329" s="62">
        <f>_xlfn.NUMBERVALUE(LEFT(Table1[[#This Row],[Account]],1))</f>
        <v>0</v>
      </c>
      <c r="J329" s="62" t="str">
        <f>IFERROR(VLOOKUP(Table1[[#This Row],[Budget Code Description]],Table6[#All],7,FALSE),"")</f>
        <v/>
      </c>
      <c r="K329" s="143" t="str">
        <f>IFERROR(VLOOKUP(Table1[[#This Row],[Budget Code Description]],Table6[#All],8,FALSE),"")</f>
        <v/>
      </c>
      <c r="L329" s="63"/>
      <c r="M329" s="65" t="str">
        <f>IFERROR(VLOOKUP(Table1[[#This Row],[Staff ID]],Table2[],2,FALSE),"")</f>
        <v/>
      </c>
      <c r="N329" s="211" t="str">
        <f>IFERROR(IF(VLOOKUP(Table1[[#This Row],[Budget Code Description]],Dimentions!$X$6:$AC$97,4,FALSE)="","",VLOOKUP(Table1[[#This Row],[Budget Code Description]],Dimentions!$X$6:$AC$97,4,FALSE)),"")</f>
        <v/>
      </c>
      <c r="O329" s="65" t="str">
        <f>IFERROR(VLOOKUP(Table1[[#This Row],[Vendor ID]],Table549[],2,FALSE),"")</f>
        <v/>
      </c>
      <c r="P329" s="63"/>
      <c r="Q329" s="143" t="str">
        <f>IF(Table1[[#This Row],[Posting Date]]&lt;&gt;"",$D$9,"")</f>
        <v/>
      </c>
      <c r="R329" s="159" t="str">
        <f>IF(Table1[[#This Row],[Posting Date]]&lt;&gt;"",$D$10,"")</f>
        <v/>
      </c>
      <c r="S329" s="66"/>
      <c r="T329" s="63"/>
      <c r="U329" s="67"/>
      <c r="V329" s="67"/>
      <c r="W329" s="67" t="str">
        <f t="shared" si="5"/>
        <v/>
      </c>
      <c r="X329" s="161" t="str">
        <f>IF(E329="","",(IF(Table1[[#This Row],[Cur]]="USD",Table1[[#This Row],[Cur_Amount Debit]],Table1[[#This Row],[Cur_Amount Debit]]/Table1[[#This Row],[Exchange Rate]])))</f>
        <v/>
      </c>
      <c r="Y329" s="161" t="str">
        <f>IF(E329="","",(IF(Table1[[#This Row],[Cur]]="USD",Table1[[#This Row],[Cur_Amount Credit]],Table1[[#This Row],[Cur_Amount Credit]]/ExchangeRate)))</f>
        <v/>
      </c>
      <c r="Z329" s="203" t="str">
        <f>IF(E329="","",(Table1[[#This Row],[Debit USD]]-Table1[[#This Row],[Credit USD]]))</f>
        <v/>
      </c>
      <c r="AA329" s="122"/>
      <c r="AB329" s="1"/>
      <c r="AC329" s="15"/>
      <c r="AD329" s="15" t="str">
        <f>IF(AND(OR(Table1[[#This Row],[Account]]="15030",Table1[[#This Row],[Account]]="15035",Table1[[#This Row],[Account]]="20150"),Table1[[#This Row],[Vendor ID]]=""),1,"")</f>
        <v/>
      </c>
      <c r="AE329" s="15"/>
      <c r="AF329" s="15"/>
      <c r="AG329" s="15"/>
      <c r="AH329" s="46" t="str">
        <f>IF(Table1[[#This Row],[Posting Date]]&lt;&gt;"","GJ-"&amp;CountryID,"")</f>
        <v/>
      </c>
      <c r="AI329" s="59" t="str">
        <f>IF(Table1[[#This Row],[Posting Date]]&lt;&gt;"",Table1[[#This Row],[Posting Date]],"")</f>
        <v/>
      </c>
      <c r="AJ329" s="46"/>
      <c r="AK329" s="46" t="str">
        <f>IF(Table1[[#This Row],[Description]]&lt;&gt;"",Table1[[#This Row],[Description]],"")</f>
        <v/>
      </c>
      <c r="AL329" s="46" t="str">
        <f>IF(Table1[[#This Row],[Posting Date]]&lt;&gt;"",Table1[[#This Row],[Reference Number]],"")</f>
        <v/>
      </c>
      <c r="AM329" s="46" t="str">
        <f>TRIM(Table1[[#This Row],[Line '#]])</f>
        <v/>
      </c>
      <c r="AN329" s="46" t="str">
        <f>TRIM(Table1[[#This Row],[Account]])</f>
        <v/>
      </c>
      <c r="AO329" s="46" t="str">
        <f>IF(Table1[[#This Row],[Posting Date]]&lt;&gt;"",$D$5,"")</f>
        <v/>
      </c>
      <c r="AP329" s="46" t="str">
        <f>TRIM(Table1[[#This Row],[Departments-Prgrams]])</f>
        <v/>
      </c>
      <c r="AQ329" s="46" t="str">
        <f>TRIM(Table1[[#This Row],[Grant]])</f>
        <v/>
      </c>
      <c r="AR329" s="46" t="str">
        <f>TRIM(Table1[[#This Row],[Staff ID]])</f>
        <v/>
      </c>
      <c r="AS329" s="46" t="str">
        <f>IF(TRIM(Table1[[#This Row],[Budget Code]])=0,"",TRIM(Table1[[#This Row],[Budget Code]]))</f>
        <v/>
      </c>
      <c r="AT329" s="46" t="str">
        <f>IF(Table1[[#This Row],[Line Description]]&lt;&gt;"",Table1[[#This Row],[Line Description]],"")</f>
        <v/>
      </c>
      <c r="AU329" s="46" t="str">
        <f>IF(Table1[[#This Row],[Cur_Amount Debit]]&gt;0,ROUND(Table1[[#This Row],[Cur_Amount Debit]],2),"")</f>
        <v/>
      </c>
      <c r="AV329" s="46" t="str">
        <f>IF(Table1[[#This Row],[Cur_Amount Credit]]&gt;0,ROUND(Table1[[#This Row],[Cur_Amount Credit]],2),"")</f>
        <v/>
      </c>
      <c r="AW329" s="46" t="str">
        <f>LEFT(Table1[[#This Row],[Cur]],3)</f>
        <v/>
      </c>
      <c r="AX329" s="59"/>
      <c r="AY329" s="46"/>
      <c r="AZ329" s="46" t="str">
        <f>IF(Table1[[#This Row],[Cur]]&lt;&gt;"",IF(Table1[[#This Row],[Cur]]="USD","",ExchangeRate),"")</f>
        <v/>
      </c>
      <c r="BA329" s="46" t="str">
        <f>IF(Table1[[#This Row],[Grant]]&lt;&gt;"",VLOOKUP(Table1[[#This Row],[Grant]],Grants!B:D,3),"")</f>
        <v/>
      </c>
      <c r="BB329" s="46" t="str">
        <f>TRIM(Table1[[#This Row],[Vendor ID]])</f>
        <v/>
      </c>
      <c r="BC329">
        <f>IF(Table1[[#This Row],[Reference Number]]=Q328,BC328,BC328+1)</f>
        <v>2</v>
      </c>
    </row>
    <row r="330" spans="1:55" ht="11.25" hidden="1" customHeight="1">
      <c r="A330" s="1"/>
      <c r="B330" s="88" t="str">
        <f>IF(Table1[[#This Row],[Posting Date]]&lt;&gt;"",IF(Table1[[#This Row],[Reference Number]]=Q329,B329+1,1),"")</f>
        <v/>
      </c>
      <c r="C330" s="61"/>
      <c r="D330" s="61"/>
      <c r="E330" s="218"/>
      <c r="F330" s="143" t="str">
        <f>IFERROR(IF(VLOOKUP(Table1[[#This Row],[Budget Code Description]],Dimentions!$X$6:$AC$132,2,FALSE)="","",VLOOKUP(Table1[[#This Row],[Budget Code Description]],Dimentions!$X$6:$AC$132,2,FALSE)),"")</f>
        <v/>
      </c>
      <c r="G330" s="143" t="str">
        <f>IFERROR(VLOOKUP(Table1[[#This Row],[Budget Code Description]],Dimentions!$X$6:$AC$132,3,FALSE),"")</f>
        <v/>
      </c>
      <c r="H330" s="64" t="str">
        <f>IFERROR(VLOOKUP(Table1[[#This Row],[Account]],Dimentions!$S$6:$V$233,2,FALSE),"")</f>
        <v/>
      </c>
      <c r="I330" s="62">
        <f>_xlfn.NUMBERVALUE(LEFT(Table1[[#This Row],[Account]],1))</f>
        <v>0</v>
      </c>
      <c r="J330" s="62" t="str">
        <f>IFERROR(VLOOKUP(Table1[[#This Row],[Budget Code Description]],Table6[#All],7,FALSE),"")</f>
        <v/>
      </c>
      <c r="K330" s="143" t="str">
        <f>IFERROR(VLOOKUP(Table1[[#This Row],[Budget Code Description]],Table6[#All],8,FALSE),"")</f>
        <v/>
      </c>
      <c r="L330" s="63"/>
      <c r="M330" s="65" t="str">
        <f>IFERROR(VLOOKUP(Table1[[#This Row],[Staff ID]],Table2[],2,FALSE),"")</f>
        <v/>
      </c>
      <c r="N330" s="211" t="str">
        <f>IFERROR(IF(VLOOKUP(Table1[[#This Row],[Budget Code Description]],Dimentions!$X$6:$AC$97,4,FALSE)="","",VLOOKUP(Table1[[#This Row],[Budget Code Description]],Dimentions!$X$6:$AC$97,4,FALSE)),"")</f>
        <v/>
      </c>
      <c r="O330" s="65" t="str">
        <f>IFERROR(VLOOKUP(Table1[[#This Row],[Vendor ID]],Table549[],2,FALSE),"")</f>
        <v/>
      </c>
      <c r="P330" s="63"/>
      <c r="Q330" s="143" t="str">
        <f>IF(Table1[[#This Row],[Posting Date]]&lt;&gt;"",$D$9,"")</f>
        <v/>
      </c>
      <c r="R330" s="159" t="str">
        <f>IF(Table1[[#This Row],[Posting Date]]&lt;&gt;"",$D$10,"")</f>
        <v/>
      </c>
      <c r="S330" s="66"/>
      <c r="T330" s="63"/>
      <c r="U330" s="67"/>
      <c r="V330" s="67"/>
      <c r="W330" s="67" t="str">
        <f t="shared" si="5"/>
        <v/>
      </c>
      <c r="X330" s="161" t="str">
        <f>IF(E330="","",(IF(Table1[[#This Row],[Cur]]="USD",Table1[[#This Row],[Cur_Amount Debit]],Table1[[#This Row],[Cur_Amount Debit]]/Table1[[#This Row],[Exchange Rate]])))</f>
        <v/>
      </c>
      <c r="Y330" s="161" t="str">
        <f>IF(E330="","",(IF(Table1[[#This Row],[Cur]]="USD",Table1[[#This Row],[Cur_Amount Credit]],Table1[[#This Row],[Cur_Amount Credit]]/ExchangeRate)))</f>
        <v/>
      </c>
      <c r="Z330" s="203" t="str">
        <f>IF(E330="","",(Table1[[#This Row],[Debit USD]]-Table1[[#This Row],[Credit USD]]))</f>
        <v/>
      </c>
      <c r="AA330" s="122"/>
      <c r="AB330" s="1"/>
      <c r="AC330" s="15"/>
      <c r="AD330" s="15" t="str">
        <f>IF(AND(OR(Table1[[#This Row],[Account]]="15030",Table1[[#This Row],[Account]]="15035",Table1[[#This Row],[Account]]="20150"),Table1[[#This Row],[Vendor ID]]=""),1,"")</f>
        <v/>
      </c>
      <c r="AE330" s="15"/>
      <c r="AF330" s="15"/>
      <c r="AG330" s="15"/>
      <c r="AH330" s="46" t="str">
        <f>IF(Table1[[#This Row],[Posting Date]]&lt;&gt;"","GJ-"&amp;CountryID,"")</f>
        <v/>
      </c>
      <c r="AI330" s="59" t="str">
        <f>IF(Table1[[#This Row],[Posting Date]]&lt;&gt;"",Table1[[#This Row],[Posting Date]],"")</f>
        <v/>
      </c>
      <c r="AJ330" s="46"/>
      <c r="AK330" s="46" t="str">
        <f>IF(Table1[[#This Row],[Description]]&lt;&gt;"",Table1[[#This Row],[Description]],"")</f>
        <v/>
      </c>
      <c r="AL330" s="46" t="str">
        <f>IF(Table1[[#This Row],[Posting Date]]&lt;&gt;"",Table1[[#This Row],[Reference Number]],"")</f>
        <v/>
      </c>
      <c r="AM330" s="46" t="str">
        <f>TRIM(Table1[[#This Row],[Line '#]])</f>
        <v/>
      </c>
      <c r="AN330" s="46" t="str">
        <f>TRIM(Table1[[#This Row],[Account]])</f>
        <v/>
      </c>
      <c r="AO330" s="46" t="str">
        <f>IF(Table1[[#This Row],[Posting Date]]&lt;&gt;"",$D$5,"")</f>
        <v/>
      </c>
      <c r="AP330" s="46" t="str">
        <f>TRIM(Table1[[#This Row],[Departments-Prgrams]])</f>
        <v/>
      </c>
      <c r="AQ330" s="46" t="str">
        <f>TRIM(Table1[[#This Row],[Grant]])</f>
        <v/>
      </c>
      <c r="AR330" s="46" t="str">
        <f>TRIM(Table1[[#This Row],[Staff ID]])</f>
        <v/>
      </c>
      <c r="AS330" s="46" t="str">
        <f>IF(TRIM(Table1[[#This Row],[Budget Code]])=0,"",TRIM(Table1[[#This Row],[Budget Code]]))</f>
        <v/>
      </c>
      <c r="AT330" s="46" t="str">
        <f>IF(Table1[[#This Row],[Line Description]]&lt;&gt;"",Table1[[#This Row],[Line Description]],"")</f>
        <v/>
      </c>
      <c r="AU330" s="46" t="str">
        <f>IF(Table1[[#This Row],[Cur_Amount Debit]]&gt;0,ROUND(Table1[[#This Row],[Cur_Amount Debit]],2),"")</f>
        <v/>
      </c>
      <c r="AV330" s="46" t="str">
        <f>IF(Table1[[#This Row],[Cur_Amount Credit]]&gt;0,ROUND(Table1[[#This Row],[Cur_Amount Credit]],2),"")</f>
        <v/>
      </c>
      <c r="AW330" s="46" t="str">
        <f>LEFT(Table1[[#This Row],[Cur]],3)</f>
        <v/>
      </c>
      <c r="AX330" s="59"/>
      <c r="AY330" s="46"/>
      <c r="AZ330" s="46" t="str">
        <f>IF(Table1[[#This Row],[Cur]]&lt;&gt;"",IF(Table1[[#This Row],[Cur]]="USD","",ExchangeRate),"")</f>
        <v/>
      </c>
      <c r="BA330" s="46" t="str">
        <f>IF(Table1[[#This Row],[Grant]]&lt;&gt;"",VLOOKUP(Table1[[#This Row],[Grant]],Grants!B:D,3),"")</f>
        <v/>
      </c>
      <c r="BB330" s="46" t="str">
        <f>TRIM(Table1[[#This Row],[Vendor ID]])</f>
        <v/>
      </c>
      <c r="BC330">
        <f>IF(Table1[[#This Row],[Reference Number]]=Q329,BC329,BC329+1)</f>
        <v>2</v>
      </c>
    </row>
    <row r="331" spans="1:55" ht="11.25" hidden="1" customHeight="1">
      <c r="A331" s="1"/>
      <c r="B331" s="88" t="str">
        <f>IF(Table1[[#This Row],[Posting Date]]&lt;&gt;"",IF(Table1[[#This Row],[Reference Number]]=Q330,B330+1,1),"")</f>
        <v/>
      </c>
      <c r="C331" s="61"/>
      <c r="D331" s="61"/>
      <c r="E331" s="218"/>
      <c r="F331" s="143" t="str">
        <f>IFERROR(IF(VLOOKUP(Table1[[#This Row],[Budget Code Description]],Dimentions!$X$6:$AC$132,2,FALSE)="","",VLOOKUP(Table1[[#This Row],[Budget Code Description]],Dimentions!$X$6:$AC$132,2,FALSE)),"")</f>
        <v/>
      </c>
      <c r="G331" s="143" t="str">
        <f>IFERROR(VLOOKUP(Table1[[#This Row],[Budget Code Description]],Dimentions!$X$6:$AC$132,3,FALSE),"")</f>
        <v/>
      </c>
      <c r="H331" s="64" t="str">
        <f>IFERROR(VLOOKUP(Table1[[#This Row],[Account]],Dimentions!$S$6:$V$233,2,FALSE),"")</f>
        <v/>
      </c>
      <c r="I331" s="62">
        <f>_xlfn.NUMBERVALUE(LEFT(Table1[[#This Row],[Account]],1))</f>
        <v>0</v>
      </c>
      <c r="J331" s="62" t="str">
        <f>IFERROR(VLOOKUP(Table1[[#This Row],[Budget Code Description]],Table6[#All],7,FALSE),"")</f>
        <v/>
      </c>
      <c r="K331" s="143" t="str">
        <f>IFERROR(VLOOKUP(Table1[[#This Row],[Budget Code Description]],Table6[#All],8,FALSE),"")</f>
        <v/>
      </c>
      <c r="L331" s="63"/>
      <c r="M331" s="65" t="str">
        <f>IFERROR(VLOOKUP(Table1[[#This Row],[Staff ID]],Table2[],2,FALSE),"")</f>
        <v/>
      </c>
      <c r="N331" s="211" t="str">
        <f>IFERROR(IF(VLOOKUP(Table1[[#This Row],[Budget Code Description]],Dimentions!$X$6:$AC$97,4,FALSE)="","",VLOOKUP(Table1[[#This Row],[Budget Code Description]],Dimentions!$X$6:$AC$97,4,FALSE)),"")</f>
        <v/>
      </c>
      <c r="O331" s="65" t="str">
        <f>IFERROR(VLOOKUP(Table1[[#This Row],[Vendor ID]],Table549[],2,FALSE),"")</f>
        <v/>
      </c>
      <c r="P331" s="63"/>
      <c r="Q331" s="143" t="str">
        <f>IF(Table1[[#This Row],[Posting Date]]&lt;&gt;"",$D$9,"")</f>
        <v/>
      </c>
      <c r="R331" s="159" t="str">
        <f>IF(Table1[[#This Row],[Posting Date]]&lt;&gt;"",$D$10,"")</f>
        <v/>
      </c>
      <c r="S331" s="66"/>
      <c r="T331" s="63"/>
      <c r="U331" s="67"/>
      <c r="V331" s="67"/>
      <c r="W331" s="67" t="str">
        <f t="shared" si="5"/>
        <v/>
      </c>
      <c r="X331" s="161" t="str">
        <f>IF(E331="","",(IF(Table1[[#This Row],[Cur]]="USD",Table1[[#This Row],[Cur_Amount Debit]],Table1[[#This Row],[Cur_Amount Debit]]/Table1[[#This Row],[Exchange Rate]])))</f>
        <v/>
      </c>
      <c r="Y331" s="161" t="str">
        <f>IF(E331="","",(IF(Table1[[#This Row],[Cur]]="USD",Table1[[#This Row],[Cur_Amount Credit]],Table1[[#This Row],[Cur_Amount Credit]]/ExchangeRate)))</f>
        <v/>
      </c>
      <c r="Z331" s="203" t="str">
        <f>IF(E331="","",(Table1[[#This Row],[Debit USD]]-Table1[[#This Row],[Credit USD]]))</f>
        <v/>
      </c>
      <c r="AA331" s="122"/>
      <c r="AB331" s="1"/>
      <c r="AC331" s="15"/>
      <c r="AD331" s="15" t="str">
        <f>IF(AND(OR(Table1[[#This Row],[Account]]="15030",Table1[[#This Row],[Account]]="15035",Table1[[#This Row],[Account]]="20150"),Table1[[#This Row],[Vendor ID]]=""),1,"")</f>
        <v/>
      </c>
      <c r="AE331" s="15"/>
      <c r="AF331" s="15"/>
      <c r="AG331" s="15"/>
      <c r="AH331" s="46" t="str">
        <f>IF(Table1[[#This Row],[Posting Date]]&lt;&gt;"","GJ-"&amp;CountryID,"")</f>
        <v/>
      </c>
      <c r="AI331" s="59" t="str">
        <f>IF(Table1[[#This Row],[Posting Date]]&lt;&gt;"",Table1[[#This Row],[Posting Date]],"")</f>
        <v/>
      </c>
      <c r="AJ331" s="46"/>
      <c r="AK331" s="46" t="str">
        <f>IF(Table1[[#This Row],[Description]]&lt;&gt;"",Table1[[#This Row],[Description]],"")</f>
        <v/>
      </c>
      <c r="AL331" s="46" t="str">
        <f>IF(Table1[[#This Row],[Posting Date]]&lt;&gt;"",Table1[[#This Row],[Reference Number]],"")</f>
        <v/>
      </c>
      <c r="AM331" s="46" t="str">
        <f>TRIM(Table1[[#This Row],[Line '#]])</f>
        <v/>
      </c>
      <c r="AN331" s="46" t="str">
        <f>TRIM(Table1[[#This Row],[Account]])</f>
        <v/>
      </c>
      <c r="AO331" s="46" t="str">
        <f>IF(Table1[[#This Row],[Posting Date]]&lt;&gt;"",$D$5,"")</f>
        <v/>
      </c>
      <c r="AP331" s="46" t="str">
        <f>TRIM(Table1[[#This Row],[Departments-Prgrams]])</f>
        <v/>
      </c>
      <c r="AQ331" s="46" t="str">
        <f>TRIM(Table1[[#This Row],[Grant]])</f>
        <v/>
      </c>
      <c r="AR331" s="46" t="str">
        <f>TRIM(Table1[[#This Row],[Staff ID]])</f>
        <v/>
      </c>
      <c r="AS331" s="46" t="str">
        <f>IF(TRIM(Table1[[#This Row],[Budget Code]])=0,"",TRIM(Table1[[#This Row],[Budget Code]]))</f>
        <v/>
      </c>
      <c r="AT331" s="46" t="str">
        <f>IF(Table1[[#This Row],[Line Description]]&lt;&gt;"",Table1[[#This Row],[Line Description]],"")</f>
        <v/>
      </c>
      <c r="AU331" s="46" t="str">
        <f>IF(Table1[[#This Row],[Cur_Amount Debit]]&gt;0,ROUND(Table1[[#This Row],[Cur_Amount Debit]],2),"")</f>
        <v/>
      </c>
      <c r="AV331" s="46" t="str">
        <f>IF(Table1[[#This Row],[Cur_Amount Credit]]&gt;0,ROUND(Table1[[#This Row],[Cur_Amount Credit]],2),"")</f>
        <v/>
      </c>
      <c r="AW331" s="46" t="str">
        <f>LEFT(Table1[[#This Row],[Cur]],3)</f>
        <v/>
      </c>
      <c r="AX331" s="59"/>
      <c r="AY331" s="46"/>
      <c r="AZ331" s="46" t="str">
        <f>IF(Table1[[#This Row],[Cur]]&lt;&gt;"",IF(Table1[[#This Row],[Cur]]="USD","",ExchangeRate),"")</f>
        <v/>
      </c>
      <c r="BA331" s="46" t="str">
        <f>IF(Table1[[#This Row],[Grant]]&lt;&gt;"",VLOOKUP(Table1[[#This Row],[Grant]],Grants!B:D,3),"")</f>
        <v/>
      </c>
      <c r="BB331" s="46" t="str">
        <f>TRIM(Table1[[#This Row],[Vendor ID]])</f>
        <v/>
      </c>
      <c r="BC331">
        <f>IF(Table1[[#This Row],[Reference Number]]=Q330,BC330,BC330+1)</f>
        <v>2</v>
      </c>
    </row>
    <row r="332" spans="1:55" ht="11.25" hidden="1" customHeight="1">
      <c r="A332" s="1"/>
      <c r="B332" s="88" t="str">
        <f>IF(Table1[[#This Row],[Posting Date]]&lt;&gt;"",IF(Table1[[#This Row],[Reference Number]]=Q331,B331+1,1),"")</f>
        <v/>
      </c>
      <c r="C332" s="61"/>
      <c r="D332" s="61"/>
      <c r="E332" s="218"/>
      <c r="F332" s="143" t="str">
        <f>IFERROR(IF(VLOOKUP(Table1[[#This Row],[Budget Code Description]],Dimentions!$X$6:$AC$132,2,FALSE)="","",VLOOKUP(Table1[[#This Row],[Budget Code Description]],Dimentions!$X$6:$AC$132,2,FALSE)),"")</f>
        <v/>
      </c>
      <c r="G332" s="143" t="str">
        <f>IFERROR(VLOOKUP(Table1[[#This Row],[Budget Code Description]],Dimentions!$X$6:$AC$132,3,FALSE),"")</f>
        <v/>
      </c>
      <c r="H332" s="64" t="str">
        <f>IFERROR(VLOOKUP(Table1[[#This Row],[Account]],Dimentions!$S$6:$V$233,2,FALSE),"")</f>
        <v/>
      </c>
      <c r="I332" s="62">
        <f>_xlfn.NUMBERVALUE(LEFT(Table1[[#This Row],[Account]],1))</f>
        <v>0</v>
      </c>
      <c r="J332" s="62" t="str">
        <f>IFERROR(VLOOKUP(Table1[[#This Row],[Budget Code Description]],Table6[#All],7,FALSE),"")</f>
        <v/>
      </c>
      <c r="K332" s="143" t="str">
        <f>IFERROR(VLOOKUP(Table1[[#This Row],[Budget Code Description]],Table6[#All],8,FALSE),"")</f>
        <v/>
      </c>
      <c r="L332" s="63"/>
      <c r="M332" s="65" t="str">
        <f>IFERROR(VLOOKUP(Table1[[#This Row],[Staff ID]],Table2[],2,FALSE),"")</f>
        <v/>
      </c>
      <c r="N332" s="211" t="str">
        <f>IFERROR(IF(VLOOKUP(Table1[[#This Row],[Budget Code Description]],Dimentions!$X$6:$AC$97,4,FALSE)="","",VLOOKUP(Table1[[#This Row],[Budget Code Description]],Dimentions!$X$6:$AC$97,4,FALSE)),"")</f>
        <v/>
      </c>
      <c r="O332" s="65" t="str">
        <f>IFERROR(VLOOKUP(Table1[[#This Row],[Vendor ID]],Table549[],2,FALSE),"")</f>
        <v/>
      </c>
      <c r="P332" s="63"/>
      <c r="Q332" s="143" t="str">
        <f>IF(Table1[[#This Row],[Posting Date]]&lt;&gt;"",$D$9,"")</f>
        <v/>
      </c>
      <c r="R332" s="159" t="str">
        <f>IF(Table1[[#This Row],[Posting Date]]&lt;&gt;"",$D$10,"")</f>
        <v/>
      </c>
      <c r="S332" s="66"/>
      <c r="T332" s="63"/>
      <c r="U332" s="67"/>
      <c r="V332" s="67"/>
      <c r="W332" s="67" t="str">
        <f t="shared" si="5"/>
        <v/>
      </c>
      <c r="X332" s="161" t="str">
        <f>IF(E332="","",(IF(Table1[[#This Row],[Cur]]="USD",Table1[[#This Row],[Cur_Amount Debit]],Table1[[#This Row],[Cur_Amount Debit]]/Table1[[#This Row],[Exchange Rate]])))</f>
        <v/>
      </c>
      <c r="Y332" s="161" t="str">
        <f>IF(E332="","",(IF(Table1[[#This Row],[Cur]]="USD",Table1[[#This Row],[Cur_Amount Credit]],Table1[[#This Row],[Cur_Amount Credit]]/ExchangeRate)))</f>
        <v/>
      </c>
      <c r="Z332" s="203" t="str">
        <f>IF(E332="","",(Table1[[#This Row],[Debit USD]]-Table1[[#This Row],[Credit USD]]))</f>
        <v/>
      </c>
      <c r="AA332" s="122"/>
      <c r="AB332" s="1"/>
      <c r="AC332" s="15"/>
      <c r="AD332" s="15" t="str">
        <f>IF(AND(OR(Table1[[#This Row],[Account]]="15030",Table1[[#This Row],[Account]]="15035",Table1[[#This Row],[Account]]="20150"),Table1[[#This Row],[Vendor ID]]=""),1,"")</f>
        <v/>
      </c>
      <c r="AE332" s="15"/>
      <c r="AF332" s="15"/>
      <c r="AG332" s="15"/>
      <c r="AH332" s="46" t="str">
        <f>IF(Table1[[#This Row],[Posting Date]]&lt;&gt;"","GJ-"&amp;CountryID,"")</f>
        <v/>
      </c>
      <c r="AI332" s="59" t="str">
        <f>IF(Table1[[#This Row],[Posting Date]]&lt;&gt;"",Table1[[#This Row],[Posting Date]],"")</f>
        <v/>
      </c>
      <c r="AJ332" s="46"/>
      <c r="AK332" s="46" t="str">
        <f>IF(Table1[[#This Row],[Description]]&lt;&gt;"",Table1[[#This Row],[Description]],"")</f>
        <v/>
      </c>
      <c r="AL332" s="46" t="str">
        <f>IF(Table1[[#This Row],[Posting Date]]&lt;&gt;"",Table1[[#This Row],[Reference Number]],"")</f>
        <v/>
      </c>
      <c r="AM332" s="46" t="str">
        <f>TRIM(Table1[[#This Row],[Line '#]])</f>
        <v/>
      </c>
      <c r="AN332" s="46" t="str">
        <f>TRIM(Table1[[#This Row],[Account]])</f>
        <v/>
      </c>
      <c r="AO332" s="46" t="str">
        <f>IF(Table1[[#This Row],[Posting Date]]&lt;&gt;"",$D$5,"")</f>
        <v/>
      </c>
      <c r="AP332" s="46" t="str">
        <f>TRIM(Table1[[#This Row],[Departments-Prgrams]])</f>
        <v/>
      </c>
      <c r="AQ332" s="46" t="str">
        <f>TRIM(Table1[[#This Row],[Grant]])</f>
        <v/>
      </c>
      <c r="AR332" s="46" t="str">
        <f>TRIM(Table1[[#This Row],[Staff ID]])</f>
        <v/>
      </c>
      <c r="AS332" s="46" t="str">
        <f>IF(TRIM(Table1[[#This Row],[Budget Code]])=0,"",TRIM(Table1[[#This Row],[Budget Code]]))</f>
        <v/>
      </c>
      <c r="AT332" s="46" t="str">
        <f>IF(Table1[[#This Row],[Line Description]]&lt;&gt;"",Table1[[#This Row],[Line Description]],"")</f>
        <v/>
      </c>
      <c r="AU332" s="46" t="str">
        <f>IF(Table1[[#This Row],[Cur_Amount Debit]]&gt;0,ROUND(Table1[[#This Row],[Cur_Amount Debit]],2),"")</f>
        <v/>
      </c>
      <c r="AV332" s="46" t="str">
        <f>IF(Table1[[#This Row],[Cur_Amount Credit]]&gt;0,ROUND(Table1[[#This Row],[Cur_Amount Credit]],2),"")</f>
        <v/>
      </c>
      <c r="AW332" s="46" t="str">
        <f>LEFT(Table1[[#This Row],[Cur]],3)</f>
        <v/>
      </c>
      <c r="AX332" s="59"/>
      <c r="AY332" s="46"/>
      <c r="AZ332" s="46" t="str">
        <f>IF(Table1[[#This Row],[Cur]]&lt;&gt;"",IF(Table1[[#This Row],[Cur]]="USD","",ExchangeRate),"")</f>
        <v/>
      </c>
      <c r="BA332" s="46" t="str">
        <f>IF(Table1[[#This Row],[Grant]]&lt;&gt;"",VLOOKUP(Table1[[#This Row],[Grant]],Grants!B:D,3),"")</f>
        <v/>
      </c>
      <c r="BB332" s="46" t="str">
        <f>TRIM(Table1[[#This Row],[Vendor ID]])</f>
        <v/>
      </c>
      <c r="BC332">
        <f>IF(Table1[[#This Row],[Reference Number]]=Q331,BC331,BC331+1)</f>
        <v>2</v>
      </c>
    </row>
    <row r="333" spans="1:55" ht="11.25" hidden="1" customHeight="1">
      <c r="A333" s="1"/>
      <c r="B333" s="88" t="str">
        <f>IF(Table1[[#This Row],[Posting Date]]&lt;&gt;"",IF(Table1[[#This Row],[Reference Number]]=Q332,B332+1,1),"")</f>
        <v/>
      </c>
      <c r="C333" s="61"/>
      <c r="D333" s="61"/>
      <c r="E333" s="218"/>
      <c r="F333" s="143" t="str">
        <f>IFERROR(IF(VLOOKUP(Table1[[#This Row],[Budget Code Description]],Dimentions!$X$6:$AC$132,2,FALSE)="","",VLOOKUP(Table1[[#This Row],[Budget Code Description]],Dimentions!$X$6:$AC$132,2,FALSE)),"")</f>
        <v/>
      </c>
      <c r="G333" s="143" t="str">
        <f>IFERROR(VLOOKUP(Table1[[#This Row],[Budget Code Description]],Dimentions!$X$6:$AC$132,3,FALSE),"")</f>
        <v/>
      </c>
      <c r="H333" s="64" t="str">
        <f>IFERROR(VLOOKUP(Table1[[#This Row],[Account]],Dimentions!$S$6:$V$233,2,FALSE),"")</f>
        <v/>
      </c>
      <c r="I333" s="62">
        <f>_xlfn.NUMBERVALUE(LEFT(Table1[[#This Row],[Account]],1))</f>
        <v>0</v>
      </c>
      <c r="J333" s="62" t="str">
        <f>IFERROR(VLOOKUP(Table1[[#This Row],[Budget Code Description]],Table6[#All],7,FALSE),"")</f>
        <v/>
      </c>
      <c r="K333" s="143" t="str">
        <f>IFERROR(VLOOKUP(Table1[[#This Row],[Budget Code Description]],Table6[#All],8,FALSE),"")</f>
        <v/>
      </c>
      <c r="L333" s="63"/>
      <c r="M333" s="65" t="str">
        <f>IFERROR(VLOOKUP(Table1[[#This Row],[Staff ID]],Table2[],2,FALSE),"")</f>
        <v/>
      </c>
      <c r="N333" s="211" t="str">
        <f>IFERROR(IF(VLOOKUP(Table1[[#This Row],[Budget Code Description]],Dimentions!$X$6:$AC$97,4,FALSE)="","",VLOOKUP(Table1[[#This Row],[Budget Code Description]],Dimentions!$X$6:$AC$97,4,FALSE)),"")</f>
        <v/>
      </c>
      <c r="O333" s="65" t="str">
        <f>IFERROR(VLOOKUP(Table1[[#This Row],[Vendor ID]],Table549[],2,FALSE),"")</f>
        <v/>
      </c>
      <c r="P333" s="63"/>
      <c r="Q333" s="143" t="str">
        <f>IF(Table1[[#This Row],[Posting Date]]&lt;&gt;"",$D$9,"")</f>
        <v/>
      </c>
      <c r="R333" s="159" t="str">
        <f>IF(Table1[[#This Row],[Posting Date]]&lt;&gt;"",$D$10,"")</f>
        <v/>
      </c>
      <c r="S333" s="66"/>
      <c r="T333" s="63"/>
      <c r="U333" s="67"/>
      <c r="V333" s="67"/>
      <c r="W333" s="67" t="str">
        <f t="shared" si="5"/>
        <v/>
      </c>
      <c r="X333" s="161" t="str">
        <f>IF(E333="","",(IF(Table1[[#This Row],[Cur]]="USD",Table1[[#This Row],[Cur_Amount Debit]],Table1[[#This Row],[Cur_Amount Debit]]/Table1[[#This Row],[Exchange Rate]])))</f>
        <v/>
      </c>
      <c r="Y333" s="161" t="str">
        <f>IF(E333="","",(IF(Table1[[#This Row],[Cur]]="USD",Table1[[#This Row],[Cur_Amount Credit]],Table1[[#This Row],[Cur_Amount Credit]]/ExchangeRate)))</f>
        <v/>
      </c>
      <c r="Z333" s="203" t="str">
        <f>IF(E333="","",(Table1[[#This Row],[Debit USD]]-Table1[[#This Row],[Credit USD]]))</f>
        <v/>
      </c>
      <c r="AA333" s="122"/>
      <c r="AB333" s="1"/>
      <c r="AC333" s="15"/>
      <c r="AD333" s="15" t="str">
        <f>IF(AND(OR(Table1[[#This Row],[Account]]="15030",Table1[[#This Row],[Account]]="15035",Table1[[#This Row],[Account]]="20150"),Table1[[#This Row],[Vendor ID]]=""),1,"")</f>
        <v/>
      </c>
      <c r="AE333" s="15"/>
      <c r="AF333" s="15"/>
      <c r="AG333" s="15"/>
      <c r="AH333" s="46" t="str">
        <f>IF(Table1[[#This Row],[Posting Date]]&lt;&gt;"","GJ-"&amp;CountryID,"")</f>
        <v/>
      </c>
      <c r="AI333" s="59" t="str">
        <f>IF(Table1[[#This Row],[Posting Date]]&lt;&gt;"",Table1[[#This Row],[Posting Date]],"")</f>
        <v/>
      </c>
      <c r="AJ333" s="46"/>
      <c r="AK333" s="46" t="str">
        <f>IF(Table1[[#This Row],[Description]]&lt;&gt;"",Table1[[#This Row],[Description]],"")</f>
        <v/>
      </c>
      <c r="AL333" s="46" t="str">
        <f>IF(Table1[[#This Row],[Posting Date]]&lt;&gt;"",Table1[[#This Row],[Reference Number]],"")</f>
        <v/>
      </c>
      <c r="AM333" s="46" t="str">
        <f>TRIM(Table1[[#This Row],[Line '#]])</f>
        <v/>
      </c>
      <c r="AN333" s="46" t="str">
        <f>TRIM(Table1[[#This Row],[Account]])</f>
        <v/>
      </c>
      <c r="AO333" s="46" t="str">
        <f>IF(Table1[[#This Row],[Posting Date]]&lt;&gt;"",$D$5,"")</f>
        <v/>
      </c>
      <c r="AP333" s="46" t="str">
        <f>TRIM(Table1[[#This Row],[Departments-Prgrams]])</f>
        <v/>
      </c>
      <c r="AQ333" s="46" t="str">
        <f>TRIM(Table1[[#This Row],[Grant]])</f>
        <v/>
      </c>
      <c r="AR333" s="46" t="str">
        <f>TRIM(Table1[[#This Row],[Staff ID]])</f>
        <v/>
      </c>
      <c r="AS333" s="46" t="str">
        <f>IF(TRIM(Table1[[#This Row],[Budget Code]])=0,"",TRIM(Table1[[#This Row],[Budget Code]]))</f>
        <v/>
      </c>
      <c r="AT333" s="46" t="str">
        <f>IF(Table1[[#This Row],[Line Description]]&lt;&gt;"",Table1[[#This Row],[Line Description]],"")</f>
        <v/>
      </c>
      <c r="AU333" s="46" t="str">
        <f>IF(Table1[[#This Row],[Cur_Amount Debit]]&gt;0,ROUND(Table1[[#This Row],[Cur_Amount Debit]],2),"")</f>
        <v/>
      </c>
      <c r="AV333" s="46" t="str">
        <f>IF(Table1[[#This Row],[Cur_Amount Credit]]&gt;0,ROUND(Table1[[#This Row],[Cur_Amount Credit]],2),"")</f>
        <v/>
      </c>
      <c r="AW333" s="46" t="str">
        <f>LEFT(Table1[[#This Row],[Cur]],3)</f>
        <v/>
      </c>
      <c r="AX333" s="59"/>
      <c r="AY333" s="46"/>
      <c r="AZ333" s="46" t="str">
        <f>IF(Table1[[#This Row],[Cur]]&lt;&gt;"",IF(Table1[[#This Row],[Cur]]="USD","",ExchangeRate),"")</f>
        <v/>
      </c>
      <c r="BA333" s="46" t="str">
        <f>IF(Table1[[#This Row],[Grant]]&lt;&gt;"",VLOOKUP(Table1[[#This Row],[Grant]],Grants!B:D,3),"")</f>
        <v/>
      </c>
      <c r="BB333" s="46" t="str">
        <f>TRIM(Table1[[#This Row],[Vendor ID]])</f>
        <v/>
      </c>
      <c r="BC333">
        <f>IF(Table1[[#This Row],[Reference Number]]=Q332,BC332,BC332+1)</f>
        <v>2</v>
      </c>
    </row>
    <row r="334" spans="1:55" ht="11.25" hidden="1" customHeight="1">
      <c r="A334" s="1"/>
      <c r="B334" s="88" t="str">
        <f>IF(Table1[[#This Row],[Posting Date]]&lt;&gt;"",IF(Table1[[#This Row],[Reference Number]]=Q333,B333+1,1),"")</f>
        <v/>
      </c>
      <c r="C334" s="61"/>
      <c r="D334" s="61"/>
      <c r="E334" s="218"/>
      <c r="F334" s="143" t="str">
        <f>IFERROR(IF(VLOOKUP(Table1[[#This Row],[Budget Code Description]],Dimentions!$X$6:$AC$132,2,FALSE)="","",VLOOKUP(Table1[[#This Row],[Budget Code Description]],Dimentions!$X$6:$AC$132,2,FALSE)),"")</f>
        <v/>
      </c>
      <c r="G334" s="143" t="str">
        <f>IFERROR(VLOOKUP(Table1[[#This Row],[Budget Code Description]],Dimentions!$X$6:$AC$132,3,FALSE),"")</f>
        <v/>
      </c>
      <c r="H334" s="64" t="str">
        <f>IFERROR(VLOOKUP(Table1[[#This Row],[Account]],Dimentions!$S$6:$V$233,2,FALSE),"")</f>
        <v/>
      </c>
      <c r="I334" s="62">
        <f>_xlfn.NUMBERVALUE(LEFT(Table1[[#This Row],[Account]],1))</f>
        <v>0</v>
      </c>
      <c r="J334" s="62" t="str">
        <f>IFERROR(VLOOKUP(Table1[[#This Row],[Budget Code Description]],Table6[#All],7,FALSE),"")</f>
        <v/>
      </c>
      <c r="K334" s="143" t="str">
        <f>IFERROR(VLOOKUP(Table1[[#This Row],[Budget Code Description]],Table6[#All],8,FALSE),"")</f>
        <v/>
      </c>
      <c r="L334" s="63"/>
      <c r="M334" s="65" t="str">
        <f>IFERROR(VLOOKUP(Table1[[#This Row],[Staff ID]],Table2[],2,FALSE),"")</f>
        <v/>
      </c>
      <c r="N334" s="211" t="str">
        <f>IFERROR(IF(VLOOKUP(Table1[[#This Row],[Budget Code Description]],Dimentions!$X$6:$AC$97,4,FALSE)="","",VLOOKUP(Table1[[#This Row],[Budget Code Description]],Dimentions!$X$6:$AC$97,4,FALSE)),"")</f>
        <v/>
      </c>
      <c r="O334" s="65" t="str">
        <f>IFERROR(VLOOKUP(Table1[[#This Row],[Vendor ID]],Table549[],2,FALSE),"")</f>
        <v/>
      </c>
      <c r="P334" s="63"/>
      <c r="Q334" s="143" t="str">
        <f>IF(Table1[[#This Row],[Posting Date]]&lt;&gt;"",$D$9,"")</f>
        <v/>
      </c>
      <c r="R334" s="159" t="str">
        <f>IF(Table1[[#This Row],[Posting Date]]&lt;&gt;"",$D$10,"")</f>
        <v/>
      </c>
      <c r="S334" s="66"/>
      <c r="T334" s="63"/>
      <c r="U334" s="67"/>
      <c r="V334" s="67"/>
      <c r="W334" s="67" t="str">
        <f t="shared" si="5"/>
        <v/>
      </c>
      <c r="X334" s="161" t="str">
        <f>IF(E334="","",(IF(Table1[[#This Row],[Cur]]="USD",Table1[[#This Row],[Cur_Amount Debit]],Table1[[#This Row],[Cur_Amount Debit]]/Table1[[#This Row],[Exchange Rate]])))</f>
        <v/>
      </c>
      <c r="Y334" s="161" t="str">
        <f>IF(E334="","",(IF(Table1[[#This Row],[Cur]]="USD",Table1[[#This Row],[Cur_Amount Credit]],Table1[[#This Row],[Cur_Amount Credit]]/ExchangeRate)))</f>
        <v/>
      </c>
      <c r="Z334" s="203" t="str">
        <f>IF(E334="","",(Table1[[#This Row],[Debit USD]]-Table1[[#This Row],[Credit USD]]))</f>
        <v/>
      </c>
      <c r="AA334" s="122"/>
      <c r="AB334" s="1"/>
      <c r="AC334" s="15"/>
      <c r="AD334" s="15" t="str">
        <f>IF(AND(OR(Table1[[#This Row],[Account]]="15030",Table1[[#This Row],[Account]]="15035",Table1[[#This Row],[Account]]="20150"),Table1[[#This Row],[Vendor ID]]=""),1,"")</f>
        <v/>
      </c>
      <c r="AE334" s="15"/>
      <c r="AF334" s="15"/>
      <c r="AG334" s="15"/>
      <c r="AH334" s="46" t="str">
        <f>IF(Table1[[#This Row],[Posting Date]]&lt;&gt;"","GJ-"&amp;CountryID,"")</f>
        <v/>
      </c>
      <c r="AI334" s="59" t="str">
        <f>IF(Table1[[#This Row],[Posting Date]]&lt;&gt;"",Table1[[#This Row],[Posting Date]],"")</f>
        <v/>
      </c>
      <c r="AJ334" s="46"/>
      <c r="AK334" s="46" t="str">
        <f>IF(Table1[[#This Row],[Description]]&lt;&gt;"",Table1[[#This Row],[Description]],"")</f>
        <v/>
      </c>
      <c r="AL334" s="46" t="str">
        <f>IF(Table1[[#This Row],[Posting Date]]&lt;&gt;"",Table1[[#This Row],[Reference Number]],"")</f>
        <v/>
      </c>
      <c r="AM334" s="46" t="str">
        <f>TRIM(Table1[[#This Row],[Line '#]])</f>
        <v/>
      </c>
      <c r="AN334" s="46" t="str">
        <f>TRIM(Table1[[#This Row],[Account]])</f>
        <v/>
      </c>
      <c r="AO334" s="46" t="str">
        <f>IF(Table1[[#This Row],[Posting Date]]&lt;&gt;"",$D$5,"")</f>
        <v/>
      </c>
      <c r="AP334" s="46" t="str">
        <f>TRIM(Table1[[#This Row],[Departments-Prgrams]])</f>
        <v/>
      </c>
      <c r="AQ334" s="46" t="str">
        <f>TRIM(Table1[[#This Row],[Grant]])</f>
        <v/>
      </c>
      <c r="AR334" s="46" t="str">
        <f>TRIM(Table1[[#This Row],[Staff ID]])</f>
        <v/>
      </c>
      <c r="AS334" s="46" t="str">
        <f>IF(TRIM(Table1[[#This Row],[Budget Code]])=0,"",TRIM(Table1[[#This Row],[Budget Code]]))</f>
        <v/>
      </c>
      <c r="AT334" s="46" t="str">
        <f>IF(Table1[[#This Row],[Line Description]]&lt;&gt;"",Table1[[#This Row],[Line Description]],"")</f>
        <v/>
      </c>
      <c r="AU334" s="46" t="str">
        <f>IF(Table1[[#This Row],[Cur_Amount Debit]]&gt;0,ROUND(Table1[[#This Row],[Cur_Amount Debit]],2),"")</f>
        <v/>
      </c>
      <c r="AV334" s="46" t="str">
        <f>IF(Table1[[#This Row],[Cur_Amount Credit]]&gt;0,ROUND(Table1[[#This Row],[Cur_Amount Credit]],2),"")</f>
        <v/>
      </c>
      <c r="AW334" s="46" t="str">
        <f>LEFT(Table1[[#This Row],[Cur]],3)</f>
        <v/>
      </c>
      <c r="AX334" s="59"/>
      <c r="AY334" s="46"/>
      <c r="AZ334" s="46" t="str">
        <f>IF(Table1[[#This Row],[Cur]]&lt;&gt;"",IF(Table1[[#This Row],[Cur]]="USD","",ExchangeRate),"")</f>
        <v/>
      </c>
      <c r="BA334" s="46" t="str">
        <f>IF(Table1[[#This Row],[Grant]]&lt;&gt;"",VLOOKUP(Table1[[#This Row],[Grant]],Grants!B:D,3),"")</f>
        <v/>
      </c>
      <c r="BB334" s="46" t="str">
        <f>TRIM(Table1[[#This Row],[Vendor ID]])</f>
        <v/>
      </c>
      <c r="BC334">
        <f>IF(Table1[[#This Row],[Reference Number]]=Q333,BC333,BC333+1)</f>
        <v>2</v>
      </c>
    </row>
    <row r="335" spans="1:55" ht="11.25" hidden="1" customHeight="1">
      <c r="A335" s="1"/>
      <c r="B335" s="88" t="str">
        <f>IF(Table1[[#This Row],[Posting Date]]&lt;&gt;"",IF(Table1[[#This Row],[Reference Number]]=Q334,B334+1,1),"")</f>
        <v/>
      </c>
      <c r="C335" s="61"/>
      <c r="D335" s="61"/>
      <c r="E335" s="218"/>
      <c r="F335" s="143" t="str">
        <f>IFERROR(IF(VLOOKUP(Table1[[#This Row],[Budget Code Description]],Dimentions!$X$6:$AC$132,2,FALSE)="","",VLOOKUP(Table1[[#This Row],[Budget Code Description]],Dimentions!$X$6:$AC$132,2,FALSE)),"")</f>
        <v/>
      </c>
      <c r="G335" s="143" t="str">
        <f>IFERROR(VLOOKUP(Table1[[#This Row],[Budget Code Description]],Dimentions!$X$6:$AC$132,3,FALSE),"")</f>
        <v/>
      </c>
      <c r="H335" s="64" t="str">
        <f>IFERROR(VLOOKUP(Table1[[#This Row],[Account]],Dimentions!$S$6:$V$233,2,FALSE),"")</f>
        <v/>
      </c>
      <c r="I335" s="62">
        <f>_xlfn.NUMBERVALUE(LEFT(Table1[[#This Row],[Account]],1))</f>
        <v>0</v>
      </c>
      <c r="J335" s="62" t="str">
        <f>IFERROR(VLOOKUP(Table1[[#This Row],[Budget Code Description]],Table6[#All],7,FALSE),"")</f>
        <v/>
      </c>
      <c r="K335" s="143" t="str">
        <f>IFERROR(VLOOKUP(Table1[[#This Row],[Budget Code Description]],Table6[#All],8,FALSE),"")</f>
        <v/>
      </c>
      <c r="L335" s="63"/>
      <c r="M335" s="65" t="str">
        <f>IFERROR(VLOOKUP(Table1[[#This Row],[Staff ID]],Table2[],2,FALSE),"")</f>
        <v/>
      </c>
      <c r="N335" s="211" t="str">
        <f>IFERROR(IF(VLOOKUP(Table1[[#This Row],[Budget Code Description]],Dimentions!$X$6:$AC$97,4,FALSE)="","",VLOOKUP(Table1[[#This Row],[Budget Code Description]],Dimentions!$X$6:$AC$97,4,FALSE)),"")</f>
        <v/>
      </c>
      <c r="O335" s="65" t="str">
        <f>IFERROR(VLOOKUP(Table1[[#This Row],[Vendor ID]],Table549[],2,FALSE),"")</f>
        <v/>
      </c>
      <c r="P335" s="63"/>
      <c r="Q335" s="143" t="str">
        <f>IF(Table1[[#This Row],[Posting Date]]&lt;&gt;"",$D$9,"")</f>
        <v/>
      </c>
      <c r="R335" s="159" t="str">
        <f>IF(Table1[[#This Row],[Posting Date]]&lt;&gt;"",$D$10,"")</f>
        <v/>
      </c>
      <c r="S335" s="66"/>
      <c r="T335" s="63"/>
      <c r="U335" s="67"/>
      <c r="V335" s="67"/>
      <c r="W335" s="67" t="str">
        <f t="shared" si="5"/>
        <v/>
      </c>
      <c r="X335" s="161" t="str">
        <f>IF(E335="","",(IF(Table1[[#This Row],[Cur]]="USD",Table1[[#This Row],[Cur_Amount Debit]],Table1[[#This Row],[Cur_Amount Debit]]/Table1[[#This Row],[Exchange Rate]])))</f>
        <v/>
      </c>
      <c r="Y335" s="161" t="str">
        <f>IF(E335="","",(IF(Table1[[#This Row],[Cur]]="USD",Table1[[#This Row],[Cur_Amount Credit]],Table1[[#This Row],[Cur_Amount Credit]]/ExchangeRate)))</f>
        <v/>
      </c>
      <c r="Z335" s="203" t="str">
        <f>IF(E335="","",(Table1[[#This Row],[Debit USD]]-Table1[[#This Row],[Credit USD]]))</f>
        <v/>
      </c>
      <c r="AA335" s="122"/>
      <c r="AB335" s="1"/>
      <c r="AC335" s="15"/>
      <c r="AD335" s="15" t="str">
        <f>IF(AND(OR(Table1[[#This Row],[Account]]="15030",Table1[[#This Row],[Account]]="15035",Table1[[#This Row],[Account]]="20150"),Table1[[#This Row],[Vendor ID]]=""),1,"")</f>
        <v/>
      </c>
      <c r="AE335" s="15"/>
      <c r="AF335" s="15"/>
      <c r="AG335" s="15"/>
      <c r="AH335" s="46" t="str">
        <f>IF(Table1[[#This Row],[Posting Date]]&lt;&gt;"","GJ-"&amp;CountryID,"")</f>
        <v/>
      </c>
      <c r="AI335" s="59" t="str">
        <f>IF(Table1[[#This Row],[Posting Date]]&lt;&gt;"",Table1[[#This Row],[Posting Date]],"")</f>
        <v/>
      </c>
      <c r="AJ335" s="46"/>
      <c r="AK335" s="46" t="str">
        <f>IF(Table1[[#This Row],[Description]]&lt;&gt;"",Table1[[#This Row],[Description]],"")</f>
        <v/>
      </c>
      <c r="AL335" s="46" t="str">
        <f>IF(Table1[[#This Row],[Posting Date]]&lt;&gt;"",Table1[[#This Row],[Reference Number]],"")</f>
        <v/>
      </c>
      <c r="AM335" s="46" t="str">
        <f>TRIM(Table1[[#This Row],[Line '#]])</f>
        <v/>
      </c>
      <c r="AN335" s="46" t="str">
        <f>TRIM(Table1[[#This Row],[Account]])</f>
        <v/>
      </c>
      <c r="AO335" s="46" t="str">
        <f>IF(Table1[[#This Row],[Posting Date]]&lt;&gt;"",$D$5,"")</f>
        <v/>
      </c>
      <c r="AP335" s="46" t="str">
        <f>TRIM(Table1[[#This Row],[Departments-Prgrams]])</f>
        <v/>
      </c>
      <c r="AQ335" s="46" t="str">
        <f>TRIM(Table1[[#This Row],[Grant]])</f>
        <v/>
      </c>
      <c r="AR335" s="46" t="str">
        <f>TRIM(Table1[[#This Row],[Staff ID]])</f>
        <v/>
      </c>
      <c r="AS335" s="46" t="str">
        <f>IF(TRIM(Table1[[#This Row],[Budget Code]])=0,"",TRIM(Table1[[#This Row],[Budget Code]]))</f>
        <v/>
      </c>
      <c r="AT335" s="46" t="str">
        <f>IF(Table1[[#This Row],[Line Description]]&lt;&gt;"",Table1[[#This Row],[Line Description]],"")</f>
        <v/>
      </c>
      <c r="AU335" s="46" t="str">
        <f>IF(Table1[[#This Row],[Cur_Amount Debit]]&gt;0,ROUND(Table1[[#This Row],[Cur_Amount Debit]],2),"")</f>
        <v/>
      </c>
      <c r="AV335" s="46" t="str">
        <f>IF(Table1[[#This Row],[Cur_Amount Credit]]&gt;0,ROUND(Table1[[#This Row],[Cur_Amount Credit]],2),"")</f>
        <v/>
      </c>
      <c r="AW335" s="46" t="str">
        <f>LEFT(Table1[[#This Row],[Cur]],3)</f>
        <v/>
      </c>
      <c r="AX335" s="59"/>
      <c r="AY335" s="46"/>
      <c r="AZ335" s="46" t="str">
        <f>IF(Table1[[#This Row],[Cur]]&lt;&gt;"",IF(Table1[[#This Row],[Cur]]="USD","",ExchangeRate),"")</f>
        <v/>
      </c>
      <c r="BA335" s="46" t="str">
        <f>IF(Table1[[#This Row],[Grant]]&lt;&gt;"",VLOOKUP(Table1[[#This Row],[Grant]],Grants!B:D,3),"")</f>
        <v/>
      </c>
      <c r="BB335" s="46" t="str">
        <f>TRIM(Table1[[#This Row],[Vendor ID]])</f>
        <v/>
      </c>
      <c r="BC335">
        <f>IF(Table1[[#This Row],[Reference Number]]=Q334,BC334,BC334+1)</f>
        <v>2</v>
      </c>
    </row>
    <row r="336" spans="1:55" ht="11.25" hidden="1" customHeight="1">
      <c r="A336" s="1"/>
      <c r="B336" s="88" t="str">
        <f>IF(Table1[[#This Row],[Posting Date]]&lt;&gt;"",IF(Table1[[#This Row],[Reference Number]]=Q335,B335+1,1),"")</f>
        <v/>
      </c>
      <c r="C336" s="61"/>
      <c r="D336" s="61"/>
      <c r="E336" s="218"/>
      <c r="F336" s="143" t="str">
        <f>IFERROR(IF(VLOOKUP(Table1[[#This Row],[Budget Code Description]],Dimentions!$X$6:$AC$132,2,FALSE)="","",VLOOKUP(Table1[[#This Row],[Budget Code Description]],Dimentions!$X$6:$AC$132,2,FALSE)),"")</f>
        <v/>
      </c>
      <c r="G336" s="143" t="str">
        <f>IFERROR(VLOOKUP(Table1[[#This Row],[Budget Code Description]],Dimentions!$X$6:$AC$132,3,FALSE),"")</f>
        <v/>
      </c>
      <c r="H336" s="64" t="str">
        <f>IFERROR(VLOOKUP(Table1[[#This Row],[Account]],Dimentions!$S$6:$V$233,2,FALSE),"")</f>
        <v/>
      </c>
      <c r="I336" s="62">
        <f>_xlfn.NUMBERVALUE(LEFT(Table1[[#This Row],[Account]],1))</f>
        <v>0</v>
      </c>
      <c r="J336" s="62" t="str">
        <f>IFERROR(VLOOKUP(Table1[[#This Row],[Budget Code Description]],Table6[#All],7,FALSE),"")</f>
        <v/>
      </c>
      <c r="K336" s="143" t="str">
        <f>IFERROR(VLOOKUP(Table1[[#This Row],[Budget Code Description]],Table6[#All],8,FALSE),"")</f>
        <v/>
      </c>
      <c r="L336" s="63"/>
      <c r="M336" s="65" t="str">
        <f>IFERROR(VLOOKUP(Table1[[#This Row],[Staff ID]],Table2[],2,FALSE),"")</f>
        <v/>
      </c>
      <c r="N336" s="211" t="str">
        <f>IFERROR(IF(VLOOKUP(Table1[[#This Row],[Budget Code Description]],Dimentions!$X$6:$AC$97,4,FALSE)="","",VLOOKUP(Table1[[#This Row],[Budget Code Description]],Dimentions!$X$6:$AC$97,4,FALSE)),"")</f>
        <v/>
      </c>
      <c r="O336" s="65" t="str">
        <f>IFERROR(VLOOKUP(Table1[[#This Row],[Vendor ID]],Table549[],2,FALSE),"")</f>
        <v/>
      </c>
      <c r="P336" s="63"/>
      <c r="Q336" s="143" t="str">
        <f>IF(Table1[[#This Row],[Posting Date]]&lt;&gt;"",$D$9,"")</f>
        <v/>
      </c>
      <c r="R336" s="159" t="str">
        <f>IF(Table1[[#This Row],[Posting Date]]&lt;&gt;"",$D$10,"")</f>
        <v/>
      </c>
      <c r="S336" s="66"/>
      <c r="T336" s="63"/>
      <c r="U336" s="67"/>
      <c r="V336" s="67"/>
      <c r="W336" s="67" t="str">
        <f t="shared" si="5"/>
        <v/>
      </c>
      <c r="X336" s="161" t="str">
        <f>IF(E336="","",(IF(Table1[[#This Row],[Cur]]="USD",Table1[[#This Row],[Cur_Amount Debit]],Table1[[#This Row],[Cur_Amount Debit]]/Table1[[#This Row],[Exchange Rate]])))</f>
        <v/>
      </c>
      <c r="Y336" s="161" t="str">
        <f>IF(E336="","",(IF(Table1[[#This Row],[Cur]]="USD",Table1[[#This Row],[Cur_Amount Credit]],Table1[[#This Row],[Cur_Amount Credit]]/ExchangeRate)))</f>
        <v/>
      </c>
      <c r="Z336" s="203" t="str">
        <f>IF(E336="","",(Table1[[#This Row],[Debit USD]]-Table1[[#This Row],[Credit USD]]))</f>
        <v/>
      </c>
      <c r="AA336" s="122"/>
      <c r="AB336" s="1"/>
      <c r="AC336" s="15"/>
      <c r="AD336" s="15" t="str">
        <f>IF(AND(OR(Table1[[#This Row],[Account]]="15030",Table1[[#This Row],[Account]]="15035",Table1[[#This Row],[Account]]="20150"),Table1[[#This Row],[Vendor ID]]=""),1,"")</f>
        <v/>
      </c>
      <c r="AE336" s="15"/>
      <c r="AF336" s="15"/>
      <c r="AG336" s="15"/>
      <c r="AH336" s="46" t="str">
        <f>IF(Table1[[#This Row],[Posting Date]]&lt;&gt;"","GJ-"&amp;CountryID,"")</f>
        <v/>
      </c>
      <c r="AI336" s="59" t="str">
        <f>IF(Table1[[#This Row],[Posting Date]]&lt;&gt;"",Table1[[#This Row],[Posting Date]],"")</f>
        <v/>
      </c>
      <c r="AJ336" s="46"/>
      <c r="AK336" s="46" t="str">
        <f>IF(Table1[[#This Row],[Description]]&lt;&gt;"",Table1[[#This Row],[Description]],"")</f>
        <v/>
      </c>
      <c r="AL336" s="46" t="str">
        <f>IF(Table1[[#This Row],[Posting Date]]&lt;&gt;"",Table1[[#This Row],[Reference Number]],"")</f>
        <v/>
      </c>
      <c r="AM336" s="46" t="str">
        <f>TRIM(Table1[[#This Row],[Line '#]])</f>
        <v/>
      </c>
      <c r="AN336" s="46" t="str">
        <f>TRIM(Table1[[#This Row],[Account]])</f>
        <v/>
      </c>
      <c r="AO336" s="46" t="str">
        <f>IF(Table1[[#This Row],[Posting Date]]&lt;&gt;"",$D$5,"")</f>
        <v/>
      </c>
      <c r="AP336" s="46" t="str">
        <f>TRIM(Table1[[#This Row],[Departments-Prgrams]])</f>
        <v/>
      </c>
      <c r="AQ336" s="46" t="str">
        <f>TRIM(Table1[[#This Row],[Grant]])</f>
        <v/>
      </c>
      <c r="AR336" s="46" t="str">
        <f>TRIM(Table1[[#This Row],[Staff ID]])</f>
        <v/>
      </c>
      <c r="AS336" s="46" t="str">
        <f>IF(TRIM(Table1[[#This Row],[Budget Code]])=0,"",TRIM(Table1[[#This Row],[Budget Code]]))</f>
        <v/>
      </c>
      <c r="AT336" s="46" t="str">
        <f>IF(Table1[[#This Row],[Line Description]]&lt;&gt;"",Table1[[#This Row],[Line Description]],"")</f>
        <v/>
      </c>
      <c r="AU336" s="46" t="str">
        <f>IF(Table1[[#This Row],[Cur_Amount Debit]]&gt;0,ROUND(Table1[[#This Row],[Cur_Amount Debit]],2),"")</f>
        <v/>
      </c>
      <c r="AV336" s="46" t="str">
        <f>IF(Table1[[#This Row],[Cur_Amount Credit]]&gt;0,ROUND(Table1[[#This Row],[Cur_Amount Credit]],2),"")</f>
        <v/>
      </c>
      <c r="AW336" s="46" t="str">
        <f>LEFT(Table1[[#This Row],[Cur]],3)</f>
        <v/>
      </c>
      <c r="AX336" s="59"/>
      <c r="AY336" s="46"/>
      <c r="AZ336" s="46" t="str">
        <f>IF(Table1[[#This Row],[Cur]]&lt;&gt;"",IF(Table1[[#This Row],[Cur]]="USD","",ExchangeRate),"")</f>
        <v/>
      </c>
      <c r="BA336" s="46" t="str">
        <f>IF(Table1[[#This Row],[Grant]]&lt;&gt;"",VLOOKUP(Table1[[#This Row],[Grant]],Grants!B:D,3),"")</f>
        <v/>
      </c>
      <c r="BB336" s="46" t="str">
        <f>TRIM(Table1[[#This Row],[Vendor ID]])</f>
        <v/>
      </c>
      <c r="BC336">
        <f>IF(Table1[[#This Row],[Reference Number]]=Q335,BC335,BC335+1)</f>
        <v>2</v>
      </c>
    </row>
    <row r="337" spans="1:55" ht="11.25" hidden="1" customHeight="1">
      <c r="A337" s="1"/>
      <c r="B337" s="88" t="str">
        <f>IF(Table1[[#This Row],[Posting Date]]&lt;&gt;"",IF(Table1[[#This Row],[Reference Number]]=Q336,B336+1,1),"")</f>
        <v/>
      </c>
      <c r="C337" s="61"/>
      <c r="D337" s="61"/>
      <c r="E337" s="218"/>
      <c r="F337" s="143" t="str">
        <f>IFERROR(IF(VLOOKUP(Table1[[#This Row],[Budget Code Description]],Dimentions!$X$6:$AC$132,2,FALSE)="","",VLOOKUP(Table1[[#This Row],[Budget Code Description]],Dimentions!$X$6:$AC$132,2,FALSE)),"")</f>
        <v/>
      </c>
      <c r="G337" s="143" t="str">
        <f>IFERROR(VLOOKUP(Table1[[#This Row],[Budget Code Description]],Dimentions!$X$6:$AC$132,3,FALSE),"")</f>
        <v/>
      </c>
      <c r="H337" s="64" t="str">
        <f>IFERROR(VLOOKUP(Table1[[#This Row],[Account]],Dimentions!$S$6:$V$233,2,FALSE),"")</f>
        <v/>
      </c>
      <c r="I337" s="62">
        <f>_xlfn.NUMBERVALUE(LEFT(Table1[[#This Row],[Account]],1))</f>
        <v>0</v>
      </c>
      <c r="J337" s="62" t="str">
        <f>IFERROR(VLOOKUP(Table1[[#This Row],[Budget Code Description]],Table6[#All],7,FALSE),"")</f>
        <v/>
      </c>
      <c r="K337" s="143" t="str">
        <f>IFERROR(VLOOKUP(Table1[[#This Row],[Budget Code Description]],Table6[#All],8,FALSE),"")</f>
        <v/>
      </c>
      <c r="L337" s="63"/>
      <c r="M337" s="65" t="str">
        <f>IFERROR(VLOOKUP(Table1[[#This Row],[Staff ID]],Table2[],2,FALSE),"")</f>
        <v/>
      </c>
      <c r="N337" s="211" t="str">
        <f>IFERROR(IF(VLOOKUP(Table1[[#This Row],[Budget Code Description]],Dimentions!$X$6:$AC$97,4,FALSE)="","",VLOOKUP(Table1[[#This Row],[Budget Code Description]],Dimentions!$X$6:$AC$97,4,FALSE)),"")</f>
        <v/>
      </c>
      <c r="O337" s="65" t="str">
        <f>IFERROR(VLOOKUP(Table1[[#This Row],[Vendor ID]],Table549[],2,FALSE),"")</f>
        <v/>
      </c>
      <c r="P337" s="63"/>
      <c r="Q337" s="143" t="str">
        <f>IF(Table1[[#This Row],[Posting Date]]&lt;&gt;"",$D$9,"")</f>
        <v/>
      </c>
      <c r="R337" s="159" t="str">
        <f>IF(Table1[[#This Row],[Posting Date]]&lt;&gt;"",$D$10,"")</f>
        <v/>
      </c>
      <c r="S337" s="66"/>
      <c r="T337" s="63"/>
      <c r="U337" s="67"/>
      <c r="V337" s="67"/>
      <c r="W337" s="67" t="str">
        <f t="shared" si="5"/>
        <v/>
      </c>
      <c r="X337" s="161" t="str">
        <f>IF(E337="","",(IF(Table1[[#This Row],[Cur]]="USD",Table1[[#This Row],[Cur_Amount Debit]],Table1[[#This Row],[Cur_Amount Debit]]/Table1[[#This Row],[Exchange Rate]])))</f>
        <v/>
      </c>
      <c r="Y337" s="161" t="str">
        <f>IF(E337="","",(IF(Table1[[#This Row],[Cur]]="USD",Table1[[#This Row],[Cur_Amount Credit]],Table1[[#This Row],[Cur_Amount Credit]]/ExchangeRate)))</f>
        <v/>
      </c>
      <c r="Z337" s="203" t="str">
        <f>IF(E337="","",(Table1[[#This Row],[Debit USD]]-Table1[[#This Row],[Credit USD]]))</f>
        <v/>
      </c>
      <c r="AA337" s="122"/>
      <c r="AB337" s="1"/>
      <c r="AC337" s="15"/>
      <c r="AD337" s="15" t="str">
        <f>IF(AND(OR(Table1[[#This Row],[Account]]="15030",Table1[[#This Row],[Account]]="15035",Table1[[#This Row],[Account]]="20150"),Table1[[#This Row],[Vendor ID]]=""),1,"")</f>
        <v/>
      </c>
      <c r="AE337" s="15"/>
      <c r="AF337" s="15"/>
      <c r="AG337" s="15"/>
      <c r="AH337" s="46" t="str">
        <f>IF(Table1[[#This Row],[Posting Date]]&lt;&gt;"","GJ-"&amp;CountryID,"")</f>
        <v/>
      </c>
      <c r="AI337" s="59" t="str">
        <f>IF(Table1[[#This Row],[Posting Date]]&lt;&gt;"",Table1[[#This Row],[Posting Date]],"")</f>
        <v/>
      </c>
      <c r="AJ337" s="46"/>
      <c r="AK337" s="46" t="str">
        <f>IF(Table1[[#This Row],[Description]]&lt;&gt;"",Table1[[#This Row],[Description]],"")</f>
        <v/>
      </c>
      <c r="AL337" s="46" t="str">
        <f>IF(Table1[[#This Row],[Posting Date]]&lt;&gt;"",Table1[[#This Row],[Reference Number]],"")</f>
        <v/>
      </c>
      <c r="AM337" s="46" t="str">
        <f>TRIM(Table1[[#This Row],[Line '#]])</f>
        <v/>
      </c>
      <c r="AN337" s="46" t="str">
        <f>TRIM(Table1[[#This Row],[Account]])</f>
        <v/>
      </c>
      <c r="AO337" s="46" t="str">
        <f>IF(Table1[[#This Row],[Posting Date]]&lt;&gt;"",$D$5,"")</f>
        <v/>
      </c>
      <c r="AP337" s="46" t="str">
        <f>TRIM(Table1[[#This Row],[Departments-Prgrams]])</f>
        <v/>
      </c>
      <c r="AQ337" s="46" t="str">
        <f>TRIM(Table1[[#This Row],[Grant]])</f>
        <v/>
      </c>
      <c r="AR337" s="46" t="str">
        <f>TRIM(Table1[[#This Row],[Staff ID]])</f>
        <v/>
      </c>
      <c r="AS337" s="46" t="str">
        <f>IF(TRIM(Table1[[#This Row],[Budget Code]])=0,"",TRIM(Table1[[#This Row],[Budget Code]]))</f>
        <v/>
      </c>
      <c r="AT337" s="46" t="str">
        <f>IF(Table1[[#This Row],[Line Description]]&lt;&gt;"",Table1[[#This Row],[Line Description]],"")</f>
        <v/>
      </c>
      <c r="AU337" s="46" t="str">
        <f>IF(Table1[[#This Row],[Cur_Amount Debit]]&gt;0,ROUND(Table1[[#This Row],[Cur_Amount Debit]],2),"")</f>
        <v/>
      </c>
      <c r="AV337" s="46" t="str">
        <f>IF(Table1[[#This Row],[Cur_Amount Credit]]&gt;0,ROUND(Table1[[#This Row],[Cur_Amount Credit]],2),"")</f>
        <v/>
      </c>
      <c r="AW337" s="46" t="str">
        <f>LEFT(Table1[[#This Row],[Cur]],3)</f>
        <v/>
      </c>
      <c r="AX337" s="59"/>
      <c r="AY337" s="46"/>
      <c r="AZ337" s="46" t="str">
        <f>IF(Table1[[#This Row],[Cur]]&lt;&gt;"",IF(Table1[[#This Row],[Cur]]="USD","",ExchangeRate),"")</f>
        <v/>
      </c>
      <c r="BA337" s="46" t="str">
        <f>IF(Table1[[#This Row],[Grant]]&lt;&gt;"",VLOOKUP(Table1[[#This Row],[Grant]],Grants!B:D,3),"")</f>
        <v/>
      </c>
      <c r="BB337" s="46" t="str">
        <f>TRIM(Table1[[#This Row],[Vendor ID]])</f>
        <v/>
      </c>
      <c r="BC337">
        <f>IF(Table1[[#This Row],[Reference Number]]=Q336,BC336,BC336+1)</f>
        <v>2</v>
      </c>
    </row>
    <row r="338" spans="1:55" ht="11.25" hidden="1" customHeight="1">
      <c r="A338" s="1"/>
      <c r="B338" s="88" t="str">
        <f>IF(Table1[[#This Row],[Posting Date]]&lt;&gt;"",IF(Table1[[#This Row],[Reference Number]]=Q337,B337+1,1),"")</f>
        <v/>
      </c>
      <c r="C338" s="61"/>
      <c r="D338" s="61"/>
      <c r="E338" s="218"/>
      <c r="F338" s="143" t="str">
        <f>IFERROR(IF(VLOOKUP(Table1[[#This Row],[Budget Code Description]],Dimentions!$X$6:$AC$132,2,FALSE)="","",VLOOKUP(Table1[[#This Row],[Budget Code Description]],Dimentions!$X$6:$AC$132,2,FALSE)),"")</f>
        <v/>
      </c>
      <c r="G338" s="143" t="str">
        <f>IFERROR(VLOOKUP(Table1[[#This Row],[Budget Code Description]],Dimentions!$X$6:$AC$132,3,FALSE),"")</f>
        <v/>
      </c>
      <c r="H338" s="64" t="str">
        <f>IFERROR(VLOOKUP(Table1[[#This Row],[Account]],Dimentions!$S$6:$V$233,2,FALSE),"")</f>
        <v/>
      </c>
      <c r="I338" s="62">
        <f>_xlfn.NUMBERVALUE(LEFT(Table1[[#This Row],[Account]],1))</f>
        <v>0</v>
      </c>
      <c r="J338" s="62" t="str">
        <f>IFERROR(VLOOKUP(Table1[[#This Row],[Budget Code Description]],Table6[#All],7,FALSE),"")</f>
        <v/>
      </c>
      <c r="K338" s="143" t="str">
        <f>IFERROR(VLOOKUP(Table1[[#This Row],[Budget Code Description]],Table6[#All],8,FALSE),"")</f>
        <v/>
      </c>
      <c r="L338" s="63"/>
      <c r="M338" s="65" t="str">
        <f>IFERROR(VLOOKUP(Table1[[#This Row],[Staff ID]],Table2[],2,FALSE),"")</f>
        <v/>
      </c>
      <c r="N338" s="211" t="str">
        <f>IFERROR(IF(VLOOKUP(Table1[[#This Row],[Budget Code Description]],Dimentions!$X$6:$AC$97,4,FALSE)="","",VLOOKUP(Table1[[#This Row],[Budget Code Description]],Dimentions!$X$6:$AC$97,4,FALSE)),"")</f>
        <v/>
      </c>
      <c r="O338" s="65" t="str">
        <f>IFERROR(VLOOKUP(Table1[[#This Row],[Vendor ID]],Table549[],2,FALSE),"")</f>
        <v/>
      </c>
      <c r="P338" s="63"/>
      <c r="Q338" s="143" t="str">
        <f>IF(Table1[[#This Row],[Posting Date]]&lt;&gt;"",$D$9,"")</f>
        <v/>
      </c>
      <c r="R338" s="159" t="str">
        <f>IF(Table1[[#This Row],[Posting Date]]&lt;&gt;"",$D$10,"")</f>
        <v/>
      </c>
      <c r="S338" s="66"/>
      <c r="T338" s="63"/>
      <c r="U338" s="67"/>
      <c r="V338" s="67"/>
      <c r="W338" s="67" t="str">
        <f t="shared" si="5"/>
        <v/>
      </c>
      <c r="X338" s="161" t="str">
        <f>IF(E338="","",(IF(Table1[[#This Row],[Cur]]="USD",Table1[[#This Row],[Cur_Amount Debit]],Table1[[#This Row],[Cur_Amount Debit]]/Table1[[#This Row],[Exchange Rate]])))</f>
        <v/>
      </c>
      <c r="Y338" s="161" t="str">
        <f>IF(E338="","",(IF(Table1[[#This Row],[Cur]]="USD",Table1[[#This Row],[Cur_Amount Credit]],Table1[[#This Row],[Cur_Amount Credit]]/ExchangeRate)))</f>
        <v/>
      </c>
      <c r="Z338" s="203" t="str">
        <f>IF(E338="","",(Table1[[#This Row],[Debit USD]]-Table1[[#This Row],[Credit USD]]))</f>
        <v/>
      </c>
      <c r="AA338" s="122"/>
      <c r="AB338" s="1"/>
      <c r="AC338" s="15"/>
      <c r="AD338" s="15" t="str">
        <f>IF(AND(OR(Table1[[#This Row],[Account]]="15030",Table1[[#This Row],[Account]]="15035",Table1[[#This Row],[Account]]="20150"),Table1[[#This Row],[Vendor ID]]=""),1,"")</f>
        <v/>
      </c>
      <c r="AE338" s="15"/>
      <c r="AF338" s="15"/>
      <c r="AG338" s="15"/>
      <c r="AH338" s="46" t="str">
        <f>IF(Table1[[#This Row],[Posting Date]]&lt;&gt;"","GJ-"&amp;CountryID,"")</f>
        <v/>
      </c>
      <c r="AI338" s="59" t="str">
        <f>IF(Table1[[#This Row],[Posting Date]]&lt;&gt;"",Table1[[#This Row],[Posting Date]],"")</f>
        <v/>
      </c>
      <c r="AJ338" s="46"/>
      <c r="AK338" s="46" t="str">
        <f>IF(Table1[[#This Row],[Description]]&lt;&gt;"",Table1[[#This Row],[Description]],"")</f>
        <v/>
      </c>
      <c r="AL338" s="46" t="str">
        <f>IF(Table1[[#This Row],[Posting Date]]&lt;&gt;"",Table1[[#This Row],[Reference Number]],"")</f>
        <v/>
      </c>
      <c r="AM338" s="46" t="str">
        <f>TRIM(Table1[[#This Row],[Line '#]])</f>
        <v/>
      </c>
      <c r="AN338" s="46" t="str">
        <f>TRIM(Table1[[#This Row],[Account]])</f>
        <v/>
      </c>
      <c r="AO338" s="46" t="str">
        <f>IF(Table1[[#This Row],[Posting Date]]&lt;&gt;"",$D$5,"")</f>
        <v/>
      </c>
      <c r="AP338" s="46" t="str">
        <f>TRIM(Table1[[#This Row],[Departments-Prgrams]])</f>
        <v/>
      </c>
      <c r="AQ338" s="46" t="str">
        <f>TRIM(Table1[[#This Row],[Grant]])</f>
        <v/>
      </c>
      <c r="AR338" s="46" t="str">
        <f>TRIM(Table1[[#This Row],[Staff ID]])</f>
        <v/>
      </c>
      <c r="AS338" s="46" t="str">
        <f>IF(TRIM(Table1[[#This Row],[Budget Code]])=0,"",TRIM(Table1[[#This Row],[Budget Code]]))</f>
        <v/>
      </c>
      <c r="AT338" s="46" t="str">
        <f>IF(Table1[[#This Row],[Line Description]]&lt;&gt;"",Table1[[#This Row],[Line Description]],"")</f>
        <v/>
      </c>
      <c r="AU338" s="46" t="str">
        <f>IF(Table1[[#This Row],[Cur_Amount Debit]]&gt;0,ROUND(Table1[[#This Row],[Cur_Amount Debit]],2),"")</f>
        <v/>
      </c>
      <c r="AV338" s="46" t="str">
        <f>IF(Table1[[#This Row],[Cur_Amount Credit]]&gt;0,ROUND(Table1[[#This Row],[Cur_Amount Credit]],2),"")</f>
        <v/>
      </c>
      <c r="AW338" s="46" t="str">
        <f>LEFT(Table1[[#This Row],[Cur]],3)</f>
        <v/>
      </c>
      <c r="AX338" s="59"/>
      <c r="AY338" s="46"/>
      <c r="AZ338" s="46" t="str">
        <f>IF(Table1[[#This Row],[Cur]]&lt;&gt;"",IF(Table1[[#This Row],[Cur]]="USD","",ExchangeRate),"")</f>
        <v/>
      </c>
      <c r="BA338" s="46" t="str">
        <f>IF(Table1[[#This Row],[Grant]]&lt;&gt;"",VLOOKUP(Table1[[#This Row],[Grant]],Grants!B:D,3),"")</f>
        <v/>
      </c>
      <c r="BB338" s="46" t="str">
        <f>TRIM(Table1[[#This Row],[Vendor ID]])</f>
        <v/>
      </c>
      <c r="BC338">
        <f>IF(Table1[[#This Row],[Reference Number]]=Q337,BC337,BC337+1)</f>
        <v>2</v>
      </c>
    </row>
    <row r="339" spans="1:55" ht="11.25" hidden="1" customHeight="1">
      <c r="A339" s="1"/>
      <c r="B339" s="88" t="str">
        <f>IF(Table1[[#This Row],[Posting Date]]&lt;&gt;"",IF(Table1[[#This Row],[Reference Number]]=Q338,B338+1,1),"")</f>
        <v/>
      </c>
      <c r="C339" s="61"/>
      <c r="D339" s="61"/>
      <c r="E339" s="218"/>
      <c r="F339" s="143" t="str">
        <f>IFERROR(IF(VLOOKUP(Table1[[#This Row],[Budget Code Description]],Dimentions!$X$6:$AC$132,2,FALSE)="","",VLOOKUP(Table1[[#This Row],[Budget Code Description]],Dimentions!$X$6:$AC$132,2,FALSE)),"")</f>
        <v/>
      </c>
      <c r="G339" s="143" t="str">
        <f>IFERROR(VLOOKUP(Table1[[#This Row],[Budget Code Description]],Dimentions!$X$6:$AC$132,3,FALSE),"")</f>
        <v/>
      </c>
      <c r="H339" s="64" t="str">
        <f>IFERROR(VLOOKUP(Table1[[#This Row],[Account]],Dimentions!$S$6:$V$233,2,FALSE),"")</f>
        <v/>
      </c>
      <c r="I339" s="62">
        <f>_xlfn.NUMBERVALUE(LEFT(Table1[[#This Row],[Account]],1))</f>
        <v>0</v>
      </c>
      <c r="J339" s="62" t="str">
        <f>IFERROR(VLOOKUP(Table1[[#This Row],[Budget Code Description]],Table6[#All],7,FALSE),"")</f>
        <v/>
      </c>
      <c r="K339" s="143" t="str">
        <f>IFERROR(VLOOKUP(Table1[[#This Row],[Budget Code Description]],Table6[#All],8,FALSE),"")</f>
        <v/>
      </c>
      <c r="L339" s="63"/>
      <c r="M339" s="65" t="str">
        <f>IFERROR(VLOOKUP(Table1[[#This Row],[Staff ID]],Table2[],2,FALSE),"")</f>
        <v/>
      </c>
      <c r="N339" s="211" t="str">
        <f>IFERROR(IF(VLOOKUP(Table1[[#This Row],[Budget Code Description]],Dimentions!$X$6:$AC$97,4,FALSE)="","",VLOOKUP(Table1[[#This Row],[Budget Code Description]],Dimentions!$X$6:$AC$97,4,FALSE)),"")</f>
        <v/>
      </c>
      <c r="O339" s="65" t="str">
        <f>IFERROR(VLOOKUP(Table1[[#This Row],[Vendor ID]],Table549[],2,FALSE),"")</f>
        <v/>
      </c>
      <c r="P339" s="63"/>
      <c r="Q339" s="143" t="str">
        <f>IF(Table1[[#This Row],[Posting Date]]&lt;&gt;"",$D$9,"")</f>
        <v/>
      </c>
      <c r="R339" s="159" t="str">
        <f>IF(Table1[[#This Row],[Posting Date]]&lt;&gt;"",$D$10,"")</f>
        <v/>
      </c>
      <c r="S339" s="66"/>
      <c r="T339" s="63"/>
      <c r="U339" s="67"/>
      <c r="V339" s="67"/>
      <c r="W339" s="67" t="str">
        <f t="shared" si="5"/>
        <v/>
      </c>
      <c r="X339" s="161" t="str">
        <f>IF(E339="","",(IF(Table1[[#This Row],[Cur]]="USD",Table1[[#This Row],[Cur_Amount Debit]],Table1[[#This Row],[Cur_Amount Debit]]/Table1[[#This Row],[Exchange Rate]])))</f>
        <v/>
      </c>
      <c r="Y339" s="161" t="str">
        <f>IF(E339="","",(IF(Table1[[#This Row],[Cur]]="USD",Table1[[#This Row],[Cur_Amount Credit]],Table1[[#This Row],[Cur_Amount Credit]]/ExchangeRate)))</f>
        <v/>
      </c>
      <c r="Z339" s="203" t="str">
        <f>IF(E339="","",(Table1[[#This Row],[Debit USD]]-Table1[[#This Row],[Credit USD]]))</f>
        <v/>
      </c>
      <c r="AA339" s="122"/>
      <c r="AB339" s="1"/>
      <c r="AC339" s="15"/>
      <c r="AD339" s="15" t="str">
        <f>IF(AND(OR(Table1[[#This Row],[Account]]="15030",Table1[[#This Row],[Account]]="15035",Table1[[#This Row],[Account]]="20150"),Table1[[#This Row],[Vendor ID]]=""),1,"")</f>
        <v/>
      </c>
      <c r="AE339" s="15"/>
      <c r="AF339" s="15"/>
      <c r="AG339" s="15"/>
      <c r="AH339" s="46" t="str">
        <f>IF(Table1[[#This Row],[Posting Date]]&lt;&gt;"","GJ-"&amp;CountryID,"")</f>
        <v/>
      </c>
      <c r="AI339" s="59" t="str">
        <f>IF(Table1[[#This Row],[Posting Date]]&lt;&gt;"",Table1[[#This Row],[Posting Date]],"")</f>
        <v/>
      </c>
      <c r="AJ339" s="46"/>
      <c r="AK339" s="46" t="str">
        <f>IF(Table1[[#This Row],[Description]]&lt;&gt;"",Table1[[#This Row],[Description]],"")</f>
        <v/>
      </c>
      <c r="AL339" s="46" t="str">
        <f>IF(Table1[[#This Row],[Posting Date]]&lt;&gt;"",Table1[[#This Row],[Reference Number]],"")</f>
        <v/>
      </c>
      <c r="AM339" s="46" t="str">
        <f>TRIM(Table1[[#This Row],[Line '#]])</f>
        <v/>
      </c>
      <c r="AN339" s="46" t="str">
        <f>TRIM(Table1[[#This Row],[Account]])</f>
        <v/>
      </c>
      <c r="AO339" s="46" t="str">
        <f>IF(Table1[[#This Row],[Posting Date]]&lt;&gt;"",$D$5,"")</f>
        <v/>
      </c>
      <c r="AP339" s="46" t="str">
        <f>TRIM(Table1[[#This Row],[Departments-Prgrams]])</f>
        <v/>
      </c>
      <c r="AQ339" s="46" t="str">
        <f>TRIM(Table1[[#This Row],[Grant]])</f>
        <v/>
      </c>
      <c r="AR339" s="46" t="str">
        <f>TRIM(Table1[[#This Row],[Staff ID]])</f>
        <v/>
      </c>
      <c r="AS339" s="46" t="str">
        <f>IF(TRIM(Table1[[#This Row],[Budget Code]])=0,"",TRIM(Table1[[#This Row],[Budget Code]]))</f>
        <v/>
      </c>
      <c r="AT339" s="46" t="str">
        <f>IF(Table1[[#This Row],[Line Description]]&lt;&gt;"",Table1[[#This Row],[Line Description]],"")</f>
        <v/>
      </c>
      <c r="AU339" s="46" t="str">
        <f>IF(Table1[[#This Row],[Cur_Amount Debit]]&gt;0,ROUND(Table1[[#This Row],[Cur_Amount Debit]],2),"")</f>
        <v/>
      </c>
      <c r="AV339" s="46" t="str">
        <f>IF(Table1[[#This Row],[Cur_Amount Credit]]&gt;0,ROUND(Table1[[#This Row],[Cur_Amount Credit]],2),"")</f>
        <v/>
      </c>
      <c r="AW339" s="46" t="str">
        <f>LEFT(Table1[[#This Row],[Cur]],3)</f>
        <v/>
      </c>
      <c r="AX339" s="59"/>
      <c r="AY339" s="46"/>
      <c r="AZ339" s="46" t="str">
        <f>IF(Table1[[#This Row],[Cur]]&lt;&gt;"",IF(Table1[[#This Row],[Cur]]="USD","",ExchangeRate),"")</f>
        <v/>
      </c>
      <c r="BA339" s="46" t="str">
        <f>IF(Table1[[#This Row],[Grant]]&lt;&gt;"",VLOOKUP(Table1[[#This Row],[Grant]],Grants!B:D,3),"")</f>
        <v/>
      </c>
      <c r="BB339" s="46" t="str">
        <f>TRIM(Table1[[#This Row],[Vendor ID]])</f>
        <v/>
      </c>
      <c r="BC339">
        <f>IF(Table1[[#This Row],[Reference Number]]=Q338,BC338,BC338+1)</f>
        <v>2</v>
      </c>
    </row>
    <row r="340" spans="1:55" ht="11.25" hidden="1" customHeight="1">
      <c r="A340" s="1"/>
      <c r="B340" s="88" t="str">
        <f>IF(Table1[[#This Row],[Posting Date]]&lt;&gt;"",IF(Table1[[#This Row],[Reference Number]]=Q339,B339+1,1),"")</f>
        <v/>
      </c>
      <c r="C340" s="61"/>
      <c r="D340" s="61"/>
      <c r="E340" s="218"/>
      <c r="F340" s="143" t="str">
        <f>IFERROR(IF(VLOOKUP(Table1[[#This Row],[Budget Code Description]],Dimentions!$X$6:$AC$132,2,FALSE)="","",VLOOKUP(Table1[[#This Row],[Budget Code Description]],Dimentions!$X$6:$AC$132,2,FALSE)),"")</f>
        <v/>
      </c>
      <c r="G340" s="143" t="str">
        <f>IFERROR(VLOOKUP(Table1[[#This Row],[Budget Code Description]],Dimentions!$X$6:$AC$132,3,FALSE),"")</f>
        <v/>
      </c>
      <c r="H340" s="64" t="str">
        <f>IFERROR(VLOOKUP(Table1[[#This Row],[Account]],Dimentions!$S$6:$V$233,2,FALSE),"")</f>
        <v/>
      </c>
      <c r="I340" s="62">
        <f>_xlfn.NUMBERVALUE(LEFT(Table1[[#This Row],[Account]],1))</f>
        <v>0</v>
      </c>
      <c r="J340" s="62" t="str">
        <f>IFERROR(VLOOKUP(Table1[[#This Row],[Budget Code Description]],Table6[#All],7,FALSE),"")</f>
        <v/>
      </c>
      <c r="K340" s="143" t="str">
        <f>IFERROR(VLOOKUP(Table1[[#This Row],[Budget Code Description]],Table6[#All],8,FALSE),"")</f>
        <v/>
      </c>
      <c r="L340" s="63"/>
      <c r="M340" s="65" t="str">
        <f>IFERROR(VLOOKUP(Table1[[#This Row],[Staff ID]],Table2[],2,FALSE),"")</f>
        <v/>
      </c>
      <c r="N340" s="211" t="str">
        <f>IFERROR(IF(VLOOKUP(Table1[[#This Row],[Budget Code Description]],Dimentions!$X$6:$AC$97,4,FALSE)="","",VLOOKUP(Table1[[#This Row],[Budget Code Description]],Dimentions!$X$6:$AC$97,4,FALSE)),"")</f>
        <v/>
      </c>
      <c r="O340" s="65" t="str">
        <f>IFERROR(VLOOKUP(Table1[[#This Row],[Vendor ID]],Table549[],2,FALSE),"")</f>
        <v/>
      </c>
      <c r="P340" s="63"/>
      <c r="Q340" s="143" t="str">
        <f>IF(Table1[[#This Row],[Posting Date]]&lt;&gt;"",$D$9,"")</f>
        <v/>
      </c>
      <c r="R340" s="159" t="str">
        <f>IF(Table1[[#This Row],[Posting Date]]&lt;&gt;"",$D$10,"")</f>
        <v/>
      </c>
      <c r="S340" s="66"/>
      <c r="T340" s="63"/>
      <c r="U340" s="67"/>
      <c r="V340" s="67"/>
      <c r="W340" s="67" t="str">
        <f t="shared" si="5"/>
        <v/>
      </c>
      <c r="X340" s="161" t="str">
        <f>IF(E340="","",(IF(Table1[[#This Row],[Cur]]="USD",Table1[[#This Row],[Cur_Amount Debit]],Table1[[#This Row],[Cur_Amount Debit]]/Table1[[#This Row],[Exchange Rate]])))</f>
        <v/>
      </c>
      <c r="Y340" s="161" t="str">
        <f>IF(E340="","",(IF(Table1[[#This Row],[Cur]]="USD",Table1[[#This Row],[Cur_Amount Credit]],Table1[[#This Row],[Cur_Amount Credit]]/ExchangeRate)))</f>
        <v/>
      </c>
      <c r="Z340" s="203" t="str">
        <f>IF(E340="","",(Table1[[#This Row],[Debit USD]]-Table1[[#This Row],[Credit USD]]))</f>
        <v/>
      </c>
      <c r="AA340" s="122"/>
      <c r="AB340" s="1"/>
      <c r="AC340" s="15"/>
      <c r="AD340" s="15" t="str">
        <f>IF(AND(OR(Table1[[#This Row],[Account]]="15030",Table1[[#This Row],[Account]]="15035",Table1[[#This Row],[Account]]="20150"),Table1[[#This Row],[Vendor ID]]=""),1,"")</f>
        <v/>
      </c>
      <c r="AE340" s="15"/>
      <c r="AF340" s="15"/>
      <c r="AG340" s="15"/>
      <c r="AH340" s="46" t="str">
        <f>IF(Table1[[#This Row],[Posting Date]]&lt;&gt;"","GJ-"&amp;CountryID,"")</f>
        <v/>
      </c>
      <c r="AI340" s="59" t="str">
        <f>IF(Table1[[#This Row],[Posting Date]]&lt;&gt;"",Table1[[#This Row],[Posting Date]],"")</f>
        <v/>
      </c>
      <c r="AJ340" s="46"/>
      <c r="AK340" s="46" t="str">
        <f>IF(Table1[[#This Row],[Description]]&lt;&gt;"",Table1[[#This Row],[Description]],"")</f>
        <v/>
      </c>
      <c r="AL340" s="46" t="str">
        <f>IF(Table1[[#This Row],[Posting Date]]&lt;&gt;"",Table1[[#This Row],[Reference Number]],"")</f>
        <v/>
      </c>
      <c r="AM340" s="46" t="str">
        <f>TRIM(Table1[[#This Row],[Line '#]])</f>
        <v/>
      </c>
      <c r="AN340" s="46" t="str">
        <f>TRIM(Table1[[#This Row],[Account]])</f>
        <v/>
      </c>
      <c r="AO340" s="46" t="str">
        <f>IF(Table1[[#This Row],[Posting Date]]&lt;&gt;"",$D$5,"")</f>
        <v/>
      </c>
      <c r="AP340" s="46" t="str">
        <f>TRIM(Table1[[#This Row],[Departments-Prgrams]])</f>
        <v/>
      </c>
      <c r="AQ340" s="46" t="str">
        <f>TRIM(Table1[[#This Row],[Grant]])</f>
        <v/>
      </c>
      <c r="AR340" s="46" t="str">
        <f>TRIM(Table1[[#This Row],[Staff ID]])</f>
        <v/>
      </c>
      <c r="AS340" s="46" t="str">
        <f>IF(TRIM(Table1[[#This Row],[Budget Code]])=0,"",TRIM(Table1[[#This Row],[Budget Code]]))</f>
        <v/>
      </c>
      <c r="AT340" s="46" t="str">
        <f>IF(Table1[[#This Row],[Line Description]]&lt;&gt;"",Table1[[#This Row],[Line Description]],"")</f>
        <v/>
      </c>
      <c r="AU340" s="46" t="str">
        <f>IF(Table1[[#This Row],[Cur_Amount Debit]]&gt;0,ROUND(Table1[[#This Row],[Cur_Amount Debit]],2),"")</f>
        <v/>
      </c>
      <c r="AV340" s="46" t="str">
        <f>IF(Table1[[#This Row],[Cur_Amount Credit]]&gt;0,ROUND(Table1[[#This Row],[Cur_Amount Credit]],2),"")</f>
        <v/>
      </c>
      <c r="AW340" s="46" t="str">
        <f>LEFT(Table1[[#This Row],[Cur]],3)</f>
        <v/>
      </c>
      <c r="AX340" s="59"/>
      <c r="AY340" s="46"/>
      <c r="AZ340" s="46" t="str">
        <f>IF(Table1[[#This Row],[Cur]]&lt;&gt;"",IF(Table1[[#This Row],[Cur]]="USD","",ExchangeRate),"")</f>
        <v/>
      </c>
      <c r="BA340" s="46" t="str">
        <f>IF(Table1[[#This Row],[Grant]]&lt;&gt;"",VLOOKUP(Table1[[#This Row],[Grant]],Grants!B:D,3),"")</f>
        <v/>
      </c>
      <c r="BB340" s="46" t="str">
        <f>TRIM(Table1[[#This Row],[Vendor ID]])</f>
        <v/>
      </c>
      <c r="BC340">
        <f>IF(Table1[[#This Row],[Reference Number]]=Q339,BC339,BC339+1)</f>
        <v>2</v>
      </c>
    </row>
    <row r="341" spans="1:55" ht="11.25" hidden="1" customHeight="1">
      <c r="A341" s="1"/>
      <c r="B341" s="88" t="str">
        <f>IF(Table1[[#This Row],[Posting Date]]&lt;&gt;"",IF(Table1[[#This Row],[Reference Number]]=Q340,B340+1,1),"")</f>
        <v/>
      </c>
      <c r="C341" s="61"/>
      <c r="D341" s="61"/>
      <c r="E341" s="218"/>
      <c r="F341" s="143" t="str">
        <f>IFERROR(IF(VLOOKUP(Table1[[#This Row],[Budget Code Description]],Dimentions!$X$6:$AC$132,2,FALSE)="","",VLOOKUP(Table1[[#This Row],[Budget Code Description]],Dimentions!$X$6:$AC$132,2,FALSE)),"")</f>
        <v/>
      </c>
      <c r="G341" s="143" t="str">
        <f>IFERROR(VLOOKUP(Table1[[#This Row],[Budget Code Description]],Dimentions!$X$6:$AC$132,3,FALSE),"")</f>
        <v/>
      </c>
      <c r="H341" s="64" t="str">
        <f>IFERROR(VLOOKUP(Table1[[#This Row],[Account]],Dimentions!$S$6:$V$233,2,FALSE),"")</f>
        <v/>
      </c>
      <c r="I341" s="62">
        <f>_xlfn.NUMBERVALUE(LEFT(Table1[[#This Row],[Account]],1))</f>
        <v>0</v>
      </c>
      <c r="J341" s="62" t="str">
        <f>IFERROR(VLOOKUP(Table1[[#This Row],[Budget Code Description]],Table6[#All],7,FALSE),"")</f>
        <v/>
      </c>
      <c r="K341" s="143" t="str">
        <f>IFERROR(VLOOKUP(Table1[[#This Row],[Budget Code Description]],Table6[#All],8,FALSE),"")</f>
        <v/>
      </c>
      <c r="L341" s="63"/>
      <c r="M341" s="65" t="str">
        <f>IFERROR(VLOOKUP(Table1[[#This Row],[Staff ID]],Table2[],2,FALSE),"")</f>
        <v/>
      </c>
      <c r="N341" s="211" t="str">
        <f>IFERROR(IF(VLOOKUP(Table1[[#This Row],[Budget Code Description]],Dimentions!$X$6:$AC$97,4,FALSE)="","",VLOOKUP(Table1[[#This Row],[Budget Code Description]],Dimentions!$X$6:$AC$97,4,FALSE)),"")</f>
        <v/>
      </c>
      <c r="O341" s="65" t="str">
        <f>IFERROR(VLOOKUP(Table1[[#This Row],[Vendor ID]],Table549[],2,FALSE),"")</f>
        <v/>
      </c>
      <c r="P341" s="63"/>
      <c r="Q341" s="143" t="str">
        <f>IF(Table1[[#This Row],[Posting Date]]&lt;&gt;"",$D$9,"")</f>
        <v/>
      </c>
      <c r="R341" s="159" t="str">
        <f>IF(Table1[[#This Row],[Posting Date]]&lt;&gt;"",$D$10,"")</f>
        <v/>
      </c>
      <c r="S341" s="66"/>
      <c r="T341" s="63"/>
      <c r="U341" s="67"/>
      <c r="V341" s="67"/>
      <c r="W341" s="67" t="str">
        <f t="shared" si="5"/>
        <v/>
      </c>
      <c r="X341" s="161" t="str">
        <f>IF(E341="","",(IF(Table1[[#This Row],[Cur]]="USD",Table1[[#This Row],[Cur_Amount Debit]],Table1[[#This Row],[Cur_Amount Debit]]/Table1[[#This Row],[Exchange Rate]])))</f>
        <v/>
      </c>
      <c r="Y341" s="161" t="str">
        <f>IF(E341="","",(IF(Table1[[#This Row],[Cur]]="USD",Table1[[#This Row],[Cur_Amount Credit]],Table1[[#This Row],[Cur_Amount Credit]]/ExchangeRate)))</f>
        <v/>
      </c>
      <c r="Z341" s="203" t="str">
        <f>IF(E341="","",(Table1[[#This Row],[Debit USD]]-Table1[[#This Row],[Credit USD]]))</f>
        <v/>
      </c>
      <c r="AA341" s="122"/>
      <c r="AB341" s="1"/>
      <c r="AC341" s="15"/>
      <c r="AD341" s="15" t="str">
        <f>IF(AND(OR(Table1[[#This Row],[Account]]="15030",Table1[[#This Row],[Account]]="15035",Table1[[#This Row],[Account]]="20150"),Table1[[#This Row],[Vendor ID]]=""),1,"")</f>
        <v/>
      </c>
      <c r="AE341" s="15"/>
      <c r="AF341" s="15"/>
      <c r="AG341" s="15"/>
      <c r="AH341" s="46" t="str">
        <f>IF(Table1[[#This Row],[Posting Date]]&lt;&gt;"","GJ-"&amp;CountryID,"")</f>
        <v/>
      </c>
      <c r="AI341" s="59" t="str">
        <f>IF(Table1[[#This Row],[Posting Date]]&lt;&gt;"",Table1[[#This Row],[Posting Date]],"")</f>
        <v/>
      </c>
      <c r="AJ341" s="46"/>
      <c r="AK341" s="46" t="str">
        <f>IF(Table1[[#This Row],[Description]]&lt;&gt;"",Table1[[#This Row],[Description]],"")</f>
        <v/>
      </c>
      <c r="AL341" s="46" t="str">
        <f>IF(Table1[[#This Row],[Posting Date]]&lt;&gt;"",Table1[[#This Row],[Reference Number]],"")</f>
        <v/>
      </c>
      <c r="AM341" s="46" t="str">
        <f>TRIM(Table1[[#This Row],[Line '#]])</f>
        <v/>
      </c>
      <c r="AN341" s="46" t="str">
        <f>TRIM(Table1[[#This Row],[Account]])</f>
        <v/>
      </c>
      <c r="AO341" s="46" t="str">
        <f>IF(Table1[[#This Row],[Posting Date]]&lt;&gt;"",$D$5,"")</f>
        <v/>
      </c>
      <c r="AP341" s="46" t="str">
        <f>TRIM(Table1[[#This Row],[Departments-Prgrams]])</f>
        <v/>
      </c>
      <c r="AQ341" s="46" t="str">
        <f>TRIM(Table1[[#This Row],[Grant]])</f>
        <v/>
      </c>
      <c r="AR341" s="46" t="str">
        <f>TRIM(Table1[[#This Row],[Staff ID]])</f>
        <v/>
      </c>
      <c r="AS341" s="46" t="str">
        <f>IF(TRIM(Table1[[#This Row],[Budget Code]])=0,"",TRIM(Table1[[#This Row],[Budget Code]]))</f>
        <v/>
      </c>
      <c r="AT341" s="46" t="str">
        <f>IF(Table1[[#This Row],[Line Description]]&lt;&gt;"",Table1[[#This Row],[Line Description]],"")</f>
        <v/>
      </c>
      <c r="AU341" s="46" t="str">
        <f>IF(Table1[[#This Row],[Cur_Amount Debit]]&gt;0,ROUND(Table1[[#This Row],[Cur_Amount Debit]],2),"")</f>
        <v/>
      </c>
      <c r="AV341" s="46" t="str">
        <f>IF(Table1[[#This Row],[Cur_Amount Credit]]&gt;0,ROUND(Table1[[#This Row],[Cur_Amount Credit]],2),"")</f>
        <v/>
      </c>
      <c r="AW341" s="46" t="str">
        <f>LEFT(Table1[[#This Row],[Cur]],3)</f>
        <v/>
      </c>
      <c r="AX341" s="59"/>
      <c r="AY341" s="46"/>
      <c r="AZ341" s="46" t="str">
        <f>IF(Table1[[#This Row],[Cur]]&lt;&gt;"",IF(Table1[[#This Row],[Cur]]="USD","",ExchangeRate),"")</f>
        <v/>
      </c>
      <c r="BA341" s="46" t="str">
        <f>IF(Table1[[#This Row],[Grant]]&lt;&gt;"",VLOOKUP(Table1[[#This Row],[Grant]],Grants!B:D,3),"")</f>
        <v/>
      </c>
      <c r="BB341" s="46" t="str">
        <f>TRIM(Table1[[#This Row],[Vendor ID]])</f>
        <v/>
      </c>
      <c r="BC341">
        <f>IF(Table1[[#This Row],[Reference Number]]=Q340,BC340,BC340+1)</f>
        <v>2</v>
      </c>
    </row>
    <row r="342" spans="1:55" ht="11.25" hidden="1" customHeight="1">
      <c r="A342" s="1"/>
      <c r="B342" s="88" t="str">
        <f>IF(Table1[[#This Row],[Posting Date]]&lt;&gt;"",IF(Table1[[#This Row],[Reference Number]]=Q341,B341+1,1),"")</f>
        <v/>
      </c>
      <c r="C342" s="61"/>
      <c r="D342" s="61"/>
      <c r="E342" s="218"/>
      <c r="F342" s="143" t="str">
        <f>IFERROR(IF(VLOOKUP(Table1[[#This Row],[Budget Code Description]],Dimentions!$X$6:$AC$132,2,FALSE)="","",VLOOKUP(Table1[[#This Row],[Budget Code Description]],Dimentions!$X$6:$AC$132,2,FALSE)),"")</f>
        <v/>
      </c>
      <c r="G342" s="143" t="str">
        <f>IFERROR(VLOOKUP(Table1[[#This Row],[Budget Code Description]],Dimentions!$X$6:$AC$132,3,FALSE),"")</f>
        <v/>
      </c>
      <c r="H342" s="64" t="str">
        <f>IFERROR(VLOOKUP(Table1[[#This Row],[Account]],Dimentions!$S$6:$V$233,2,FALSE),"")</f>
        <v/>
      </c>
      <c r="I342" s="62">
        <f>_xlfn.NUMBERVALUE(LEFT(Table1[[#This Row],[Account]],1))</f>
        <v>0</v>
      </c>
      <c r="J342" s="62" t="str">
        <f>IFERROR(VLOOKUP(Table1[[#This Row],[Budget Code Description]],Table6[#All],7,FALSE),"")</f>
        <v/>
      </c>
      <c r="K342" s="143" t="str">
        <f>IFERROR(VLOOKUP(Table1[[#This Row],[Budget Code Description]],Table6[#All],8,FALSE),"")</f>
        <v/>
      </c>
      <c r="L342" s="63"/>
      <c r="M342" s="65" t="str">
        <f>IFERROR(VLOOKUP(Table1[[#This Row],[Staff ID]],Table2[],2,FALSE),"")</f>
        <v/>
      </c>
      <c r="N342" s="211" t="str">
        <f>IFERROR(IF(VLOOKUP(Table1[[#This Row],[Budget Code Description]],Dimentions!$X$6:$AC$97,4,FALSE)="","",VLOOKUP(Table1[[#This Row],[Budget Code Description]],Dimentions!$X$6:$AC$97,4,FALSE)),"")</f>
        <v/>
      </c>
      <c r="O342" s="65" t="str">
        <f>IFERROR(VLOOKUP(Table1[[#This Row],[Vendor ID]],Table549[],2,FALSE),"")</f>
        <v/>
      </c>
      <c r="P342" s="63"/>
      <c r="Q342" s="143" t="str">
        <f>IF(Table1[[#This Row],[Posting Date]]&lt;&gt;"",$D$9,"")</f>
        <v/>
      </c>
      <c r="R342" s="159" t="str">
        <f>IF(Table1[[#This Row],[Posting Date]]&lt;&gt;"",$D$10,"")</f>
        <v/>
      </c>
      <c r="S342" s="66"/>
      <c r="T342" s="63"/>
      <c r="U342" s="67"/>
      <c r="V342" s="67"/>
      <c r="W342" s="67" t="str">
        <f t="shared" si="5"/>
        <v/>
      </c>
      <c r="X342" s="161" t="str">
        <f>IF(E342="","",(IF(Table1[[#This Row],[Cur]]="USD",Table1[[#This Row],[Cur_Amount Debit]],Table1[[#This Row],[Cur_Amount Debit]]/Table1[[#This Row],[Exchange Rate]])))</f>
        <v/>
      </c>
      <c r="Y342" s="161" t="str">
        <f>IF(E342="","",(IF(Table1[[#This Row],[Cur]]="USD",Table1[[#This Row],[Cur_Amount Credit]],Table1[[#This Row],[Cur_Amount Credit]]/ExchangeRate)))</f>
        <v/>
      </c>
      <c r="Z342" s="203" t="str">
        <f>IF(E342="","",(Table1[[#This Row],[Debit USD]]-Table1[[#This Row],[Credit USD]]))</f>
        <v/>
      </c>
      <c r="AA342" s="122"/>
      <c r="AB342" s="1"/>
      <c r="AC342" s="15"/>
      <c r="AD342" s="15" t="str">
        <f>IF(AND(OR(Table1[[#This Row],[Account]]="15030",Table1[[#This Row],[Account]]="15035",Table1[[#This Row],[Account]]="20150"),Table1[[#This Row],[Vendor ID]]=""),1,"")</f>
        <v/>
      </c>
      <c r="AE342" s="15"/>
      <c r="AF342" s="15"/>
      <c r="AG342" s="15"/>
      <c r="AH342" s="46" t="str">
        <f>IF(Table1[[#This Row],[Posting Date]]&lt;&gt;"","GJ-"&amp;CountryID,"")</f>
        <v/>
      </c>
      <c r="AI342" s="59" t="str">
        <f>IF(Table1[[#This Row],[Posting Date]]&lt;&gt;"",Table1[[#This Row],[Posting Date]],"")</f>
        <v/>
      </c>
      <c r="AJ342" s="46"/>
      <c r="AK342" s="46" t="str">
        <f>IF(Table1[[#This Row],[Description]]&lt;&gt;"",Table1[[#This Row],[Description]],"")</f>
        <v/>
      </c>
      <c r="AL342" s="46" t="str">
        <f>IF(Table1[[#This Row],[Posting Date]]&lt;&gt;"",Table1[[#This Row],[Reference Number]],"")</f>
        <v/>
      </c>
      <c r="AM342" s="46" t="str">
        <f>TRIM(Table1[[#This Row],[Line '#]])</f>
        <v/>
      </c>
      <c r="AN342" s="46" t="str">
        <f>TRIM(Table1[[#This Row],[Account]])</f>
        <v/>
      </c>
      <c r="AO342" s="46" t="str">
        <f>IF(Table1[[#This Row],[Posting Date]]&lt;&gt;"",$D$5,"")</f>
        <v/>
      </c>
      <c r="AP342" s="46" t="str">
        <f>TRIM(Table1[[#This Row],[Departments-Prgrams]])</f>
        <v/>
      </c>
      <c r="AQ342" s="46" t="str">
        <f>TRIM(Table1[[#This Row],[Grant]])</f>
        <v/>
      </c>
      <c r="AR342" s="46" t="str">
        <f>TRIM(Table1[[#This Row],[Staff ID]])</f>
        <v/>
      </c>
      <c r="AS342" s="46" t="str">
        <f>IF(TRIM(Table1[[#This Row],[Budget Code]])=0,"",TRIM(Table1[[#This Row],[Budget Code]]))</f>
        <v/>
      </c>
      <c r="AT342" s="46" t="str">
        <f>IF(Table1[[#This Row],[Line Description]]&lt;&gt;"",Table1[[#This Row],[Line Description]],"")</f>
        <v/>
      </c>
      <c r="AU342" s="46" t="str">
        <f>IF(Table1[[#This Row],[Cur_Amount Debit]]&gt;0,ROUND(Table1[[#This Row],[Cur_Amount Debit]],2),"")</f>
        <v/>
      </c>
      <c r="AV342" s="46" t="str">
        <f>IF(Table1[[#This Row],[Cur_Amount Credit]]&gt;0,ROUND(Table1[[#This Row],[Cur_Amount Credit]],2),"")</f>
        <v/>
      </c>
      <c r="AW342" s="46" t="str">
        <f>LEFT(Table1[[#This Row],[Cur]],3)</f>
        <v/>
      </c>
      <c r="AX342" s="59"/>
      <c r="AY342" s="46"/>
      <c r="AZ342" s="46" t="str">
        <f>IF(Table1[[#This Row],[Cur]]&lt;&gt;"",IF(Table1[[#This Row],[Cur]]="USD","",ExchangeRate),"")</f>
        <v/>
      </c>
      <c r="BA342" s="46" t="str">
        <f>IF(Table1[[#This Row],[Grant]]&lt;&gt;"",VLOOKUP(Table1[[#This Row],[Grant]],Grants!B:D,3),"")</f>
        <v/>
      </c>
      <c r="BB342" s="46" t="str">
        <f>TRIM(Table1[[#This Row],[Vendor ID]])</f>
        <v/>
      </c>
      <c r="BC342">
        <f>IF(Table1[[#This Row],[Reference Number]]=Q341,BC341,BC341+1)</f>
        <v>2</v>
      </c>
    </row>
    <row r="343" spans="1:55" ht="11.25" hidden="1" customHeight="1">
      <c r="A343" s="1"/>
      <c r="B343" s="88" t="str">
        <f>IF(Table1[[#This Row],[Posting Date]]&lt;&gt;"",IF(Table1[[#This Row],[Reference Number]]=Q342,B342+1,1),"")</f>
        <v/>
      </c>
      <c r="C343" s="61"/>
      <c r="D343" s="61"/>
      <c r="E343" s="218"/>
      <c r="F343" s="143" t="str">
        <f>IFERROR(IF(VLOOKUP(Table1[[#This Row],[Budget Code Description]],Dimentions!$X$6:$AC$132,2,FALSE)="","",VLOOKUP(Table1[[#This Row],[Budget Code Description]],Dimentions!$X$6:$AC$132,2,FALSE)),"")</f>
        <v/>
      </c>
      <c r="G343" s="143" t="str">
        <f>IFERROR(VLOOKUP(Table1[[#This Row],[Budget Code Description]],Dimentions!$X$6:$AC$132,3,FALSE),"")</f>
        <v/>
      </c>
      <c r="H343" s="64" t="str">
        <f>IFERROR(VLOOKUP(Table1[[#This Row],[Account]],Dimentions!$S$6:$V$233,2,FALSE),"")</f>
        <v/>
      </c>
      <c r="I343" s="62">
        <f>_xlfn.NUMBERVALUE(LEFT(Table1[[#This Row],[Account]],1))</f>
        <v>0</v>
      </c>
      <c r="J343" s="62" t="str">
        <f>IFERROR(VLOOKUP(Table1[[#This Row],[Budget Code Description]],Table6[#All],7,FALSE),"")</f>
        <v/>
      </c>
      <c r="K343" s="143" t="str">
        <f>IFERROR(VLOOKUP(Table1[[#This Row],[Budget Code Description]],Table6[#All],8,FALSE),"")</f>
        <v/>
      </c>
      <c r="L343" s="63"/>
      <c r="M343" s="65" t="str">
        <f>IFERROR(VLOOKUP(Table1[[#This Row],[Staff ID]],Table2[],2,FALSE),"")</f>
        <v/>
      </c>
      <c r="N343" s="211" t="str">
        <f>IFERROR(IF(VLOOKUP(Table1[[#This Row],[Budget Code Description]],Dimentions!$X$6:$AC$97,4,FALSE)="","",VLOOKUP(Table1[[#This Row],[Budget Code Description]],Dimentions!$X$6:$AC$97,4,FALSE)),"")</f>
        <v/>
      </c>
      <c r="O343" s="65" t="str">
        <f>IFERROR(VLOOKUP(Table1[[#This Row],[Vendor ID]],Table549[],2,FALSE),"")</f>
        <v/>
      </c>
      <c r="P343" s="63"/>
      <c r="Q343" s="143" t="str">
        <f>IF(Table1[[#This Row],[Posting Date]]&lt;&gt;"",$D$9,"")</f>
        <v/>
      </c>
      <c r="R343" s="159" t="str">
        <f>IF(Table1[[#This Row],[Posting Date]]&lt;&gt;"",$D$10,"")</f>
        <v/>
      </c>
      <c r="S343" s="66"/>
      <c r="T343" s="63"/>
      <c r="U343" s="67"/>
      <c r="V343" s="67"/>
      <c r="W343" s="67" t="str">
        <f t="shared" si="5"/>
        <v/>
      </c>
      <c r="X343" s="161" t="str">
        <f>IF(E343="","",(IF(Table1[[#This Row],[Cur]]="USD",Table1[[#This Row],[Cur_Amount Debit]],Table1[[#This Row],[Cur_Amount Debit]]/Table1[[#This Row],[Exchange Rate]])))</f>
        <v/>
      </c>
      <c r="Y343" s="161" t="str">
        <f>IF(E343="","",(IF(Table1[[#This Row],[Cur]]="USD",Table1[[#This Row],[Cur_Amount Credit]],Table1[[#This Row],[Cur_Amount Credit]]/ExchangeRate)))</f>
        <v/>
      </c>
      <c r="Z343" s="203" t="str">
        <f>IF(E343="","",(Table1[[#This Row],[Debit USD]]-Table1[[#This Row],[Credit USD]]))</f>
        <v/>
      </c>
      <c r="AA343" s="122"/>
      <c r="AB343" s="1"/>
      <c r="AC343" s="15"/>
      <c r="AD343" s="15" t="str">
        <f>IF(AND(OR(Table1[[#This Row],[Account]]="15030",Table1[[#This Row],[Account]]="15035",Table1[[#This Row],[Account]]="20150"),Table1[[#This Row],[Vendor ID]]=""),1,"")</f>
        <v/>
      </c>
      <c r="AE343" s="15"/>
      <c r="AF343" s="15"/>
      <c r="AG343" s="15"/>
      <c r="AH343" s="46" t="str">
        <f>IF(Table1[[#This Row],[Posting Date]]&lt;&gt;"","GJ-"&amp;CountryID,"")</f>
        <v/>
      </c>
      <c r="AI343" s="59" t="str">
        <f>IF(Table1[[#This Row],[Posting Date]]&lt;&gt;"",Table1[[#This Row],[Posting Date]],"")</f>
        <v/>
      </c>
      <c r="AJ343" s="46"/>
      <c r="AK343" s="46" t="str">
        <f>IF(Table1[[#This Row],[Description]]&lt;&gt;"",Table1[[#This Row],[Description]],"")</f>
        <v/>
      </c>
      <c r="AL343" s="46" t="str">
        <f>IF(Table1[[#This Row],[Posting Date]]&lt;&gt;"",Table1[[#This Row],[Reference Number]],"")</f>
        <v/>
      </c>
      <c r="AM343" s="46" t="str">
        <f>TRIM(Table1[[#This Row],[Line '#]])</f>
        <v/>
      </c>
      <c r="AN343" s="46" t="str">
        <f>TRIM(Table1[[#This Row],[Account]])</f>
        <v/>
      </c>
      <c r="AO343" s="46" t="str">
        <f>IF(Table1[[#This Row],[Posting Date]]&lt;&gt;"",$D$5,"")</f>
        <v/>
      </c>
      <c r="AP343" s="46" t="str">
        <f>TRIM(Table1[[#This Row],[Departments-Prgrams]])</f>
        <v/>
      </c>
      <c r="AQ343" s="46" t="str">
        <f>TRIM(Table1[[#This Row],[Grant]])</f>
        <v/>
      </c>
      <c r="AR343" s="46" t="str">
        <f>TRIM(Table1[[#This Row],[Staff ID]])</f>
        <v/>
      </c>
      <c r="AS343" s="46" t="str">
        <f>IF(TRIM(Table1[[#This Row],[Budget Code]])=0,"",TRIM(Table1[[#This Row],[Budget Code]]))</f>
        <v/>
      </c>
      <c r="AT343" s="46" t="str">
        <f>IF(Table1[[#This Row],[Line Description]]&lt;&gt;"",Table1[[#This Row],[Line Description]],"")</f>
        <v/>
      </c>
      <c r="AU343" s="46" t="str">
        <f>IF(Table1[[#This Row],[Cur_Amount Debit]]&gt;0,ROUND(Table1[[#This Row],[Cur_Amount Debit]],2),"")</f>
        <v/>
      </c>
      <c r="AV343" s="46" t="str">
        <f>IF(Table1[[#This Row],[Cur_Amount Credit]]&gt;0,ROUND(Table1[[#This Row],[Cur_Amount Credit]],2),"")</f>
        <v/>
      </c>
      <c r="AW343" s="46" t="str">
        <f>LEFT(Table1[[#This Row],[Cur]],3)</f>
        <v/>
      </c>
      <c r="AX343" s="59"/>
      <c r="AY343" s="46"/>
      <c r="AZ343" s="46" t="str">
        <f>IF(Table1[[#This Row],[Cur]]&lt;&gt;"",IF(Table1[[#This Row],[Cur]]="USD","",ExchangeRate),"")</f>
        <v/>
      </c>
      <c r="BA343" s="46" t="str">
        <f>IF(Table1[[#This Row],[Grant]]&lt;&gt;"",VLOOKUP(Table1[[#This Row],[Grant]],Grants!B:D,3),"")</f>
        <v/>
      </c>
      <c r="BB343" s="46" t="str">
        <f>TRIM(Table1[[#This Row],[Vendor ID]])</f>
        <v/>
      </c>
      <c r="BC343">
        <f>IF(Table1[[#This Row],[Reference Number]]=Q342,BC342,BC342+1)</f>
        <v>2</v>
      </c>
    </row>
    <row r="344" spans="1:55" ht="11.25" hidden="1" customHeight="1">
      <c r="A344" s="1"/>
      <c r="B344" s="88" t="str">
        <f>IF(Table1[[#This Row],[Posting Date]]&lt;&gt;"",IF(Table1[[#This Row],[Reference Number]]=Q343,B343+1,1),"")</f>
        <v/>
      </c>
      <c r="C344" s="61"/>
      <c r="D344" s="61"/>
      <c r="E344" s="218"/>
      <c r="F344" s="143" t="str">
        <f>IFERROR(IF(VLOOKUP(Table1[[#This Row],[Budget Code Description]],Dimentions!$X$6:$AC$132,2,FALSE)="","",VLOOKUP(Table1[[#This Row],[Budget Code Description]],Dimentions!$X$6:$AC$132,2,FALSE)),"")</f>
        <v/>
      </c>
      <c r="G344" s="143" t="str">
        <f>IFERROR(VLOOKUP(Table1[[#This Row],[Budget Code Description]],Dimentions!$X$6:$AC$132,3,FALSE),"")</f>
        <v/>
      </c>
      <c r="H344" s="64" t="str">
        <f>IFERROR(VLOOKUP(Table1[[#This Row],[Account]],Dimentions!$S$6:$V$233,2,FALSE),"")</f>
        <v/>
      </c>
      <c r="I344" s="62">
        <f>_xlfn.NUMBERVALUE(LEFT(Table1[[#This Row],[Account]],1))</f>
        <v>0</v>
      </c>
      <c r="J344" s="62" t="str">
        <f>IFERROR(VLOOKUP(Table1[[#This Row],[Budget Code Description]],Table6[#All],7,FALSE),"")</f>
        <v/>
      </c>
      <c r="K344" s="143" t="str">
        <f>IFERROR(VLOOKUP(Table1[[#This Row],[Budget Code Description]],Table6[#All],8,FALSE),"")</f>
        <v/>
      </c>
      <c r="L344" s="63"/>
      <c r="M344" s="65" t="str">
        <f>IFERROR(VLOOKUP(Table1[[#This Row],[Staff ID]],Table2[],2,FALSE),"")</f>
        <v/>
      </c>
      <c r="N344" s="211" t="str">
        <f>IFERROR(IF(VLOOKUP(Table1[[#This Row],[Budget Code Description]],Dimentions!$X$6:$AC$97,4,FALSE)="","",VLOOKUP(Table1[[#This Row],[Budget Code Description]],Dimentions!$X$6:$AC$97,4,FALSE)),"")</f>
        <v/>
      </c>
      <c r="O344" s="65" t="str">
        <f>IFERROR(VLOOKUP(Table1[[#This Row],[Vendor ID]],Table549[],2,FALSE),"")</f>
        <v/>
      </c>
      <c r="P344" s="63"/>
      <c r="Q344" s="143" t="str">
        <f>IF(Table1[[#This Row],[Posting Date]]&lt;&gt;"",$D$9,"")</f>
        <v/>
      </c>
      <c r="R344" s="159" t="str">
        <f>IF(Table1[[#This Row],[Posting Date]]&lt;&gt;"",$D$10,"")</f>
        <v/>
      </c>
      <c r="S344" s="66"/>
      <c r="T344" s="63"/>
      <c r="U344" s="67"/>
      <c r="V344" s="67"/>
      <c r="W344" s="67" t="str">
        <f t="shared" si="5"/>
        <v/>
      </c>
      <c r="X344" s="161" t="str">
        <f>IF(E344="","",(IF(Table1[[#This Row],[Cur]]="USD",Table1[[#This Row],[Cur_Amount Debit]],Table1[[#This Row],[Cur_Amount Debit]]/Table1[[#This Row],[Exchange Rate]])))</f>
        <v/>
      </c>
      <c r="Y344" s="161" t="str">
        <f>IF(E344="","",(IF(Table1[[#This Row],[Cur]]="USD",Table1[[#This Row],[Cur_Amount Credit]],Table1[[#This Row],[Cur_Amount Credit]]/ExchangeRate)))</f>
        <v/>
      </c>
      <c r="Z344" s="203" t="str">
        <f>IF(E344="","",(Table1[[#This Row],[Debit USD]]-Table1[[#This Row],[Credit USD]]))</f>
        <v/>
      </c>
      <c r="AA344" s="122"/>
      <c r="AB344" s="1"/>
      <c r="AC344" s="15"/>
      <c r="AD344" s="15" t="str">
        <f>IF(AND(OR(Table1[[#This Row],[Account]]="15030",Table1[[#This Row],[Account]]="15035",Table1[[#This Row],[Account]]="20150"),Table1[[#This Row],[Vendor ID]]=""),1,"")</f>
        <v/>
      </c>
      <c r="AE344" s="15"/>
      <c r="AF344" s="15"/>
      <c r="AG344" s="15"/>
      <c r="AH344" s="46" t="str">
        <f>IF(Table1[[#This Row],[Posting Date]]&lt;&gt;"","GJ-"&amp;CountryID,"")</f>
        <v/>
      </c>
      <c r="AI344" s="59" t="str">
        <f>IF(Table1[[#This Row],[Posting Date]]&lt;&gt;"",Table1[[#This Row],[Posting Date]],"")</f>
        <v/>
      </c>
      <c r="AJ344" s="46"/>
      <c r="AK344" s="46" t="str">
        <f>IF(Table1[[#This Row],[Description]]&lt;&gt;"",Table1[[#This Row],[Description]],"")</f>
        <v/>
      </c>
      <c r="AL344" s="46" t="str">
        <f>IF(Table1[[#This Row],[Posting Date]]&lt;&gt;"",Table1[[#This Row],[Reference Number]],"")</f>
        <v/>
      </c>
      <c r="AM344" s="46" t="str">
        <f>TRIM(Table1[[#This Row],[Line '#]])</f>
        <v/>
      </c>
      <c r="AN344" s="46" t="str">
        <f>TRIM(Table1[[#This Row],[Account]])</f>
        <v/>
      </c>
      <c r="AO344" s="46" t="str">
        <f>IF(Table1[[#This Row],[Posting Date]]&lt;&gt;"",$D$5,"")</f>
        <v/>
      </c>
      <c r="AP344" s="46" t="str">
        <f>TRIM(Table1[[#This Row],[Departments-Prgrams]])</f>
        <v/>
      </c>
      <c r="AQ344" s="46" t="str">
        <f>TRIM(Table1[[#This Row],[Grant]])</f>
        <v/>
      </c>
      <c r="AR344" s="46" t="str">
        <f>TRIM(Table1[[#This Row],[Staff ID]])</f>
        <v/>
      </c>
      <c r="AS344" s="46" t="str">
        <f>IF(TRIM(Table1[[#This Row],[Budget Code]])=0,"",TRIM(Table1[[#This Row],[Budget Code]]))</f>
        <v/>
      </c>
      <c r="AT344" s="46" t="str">
        <f>IF(Table1[[#This Row],[Line Description]]&lt;&gt;"",Table1[[#This Row],[Line Description]],"")</f>
        <v/>
      </c>
      <c r="AU344" s="46" t="str">
        <f>IF(Table1[[#This Row],[Cur_Amount Debit]]&gt;0,ROUND(Table1[[#This Row],[Cur_Amount Debit]],2),"")</f>
        <v/>
      </c>
      <c r="AV344" s="46" t="str">
        <f>IF(Table1[[#This Row],[Cur_Amount Credit]]&gt;0,ROUND(Table1[[#This Row],[Cur_Amount Credit]],2),"")</f>
        <v/>
      </c>
      <c r="AW344" s="46" t="str">
        <f>LEFT(Table1[[#This Row],[Cur]],3)</f>
        <v/>
      </c>
      <c r="AX344" s="59"/>
      <c r="AY344" s="46"/>
      <c r="AZ344" s="46" t="str">
        <f>IF(Table1[[#This Row],[Cur]]&lt;&gt;"",IF(Table1[[#This Row],[Cur]]="USD","",ExchangeRate),"")</f>
        <v/>
      </c>
      <c r="BA344" s="46" t="str">
        <f>IF(Table1[[#This Row],[Grant]]&lt;&gt;"",VLOOKUP(Table1[[#This Row],[Grant]],Grants!B:D,3),"")</f>
        <v/>
      </c>
      <c r="BB344" s="46" t="str">
        <f>TRIM(Table1[[#This Row],[Vendor ID]])</f>
        <v/>
      </c>
      <c r="BC344">
        <f>IF(Table1[[#This Row],[Reference Number]]=Q343,BC343,BC343+1)</f>
        <v>2</v>
      </c>
    </row>
    <row r="345" spans="1:55" ht="11.25" hidden="1" customHeight="1">
      <c r="A345" s="1"/>
      <c r="B345" s="88" t="str">
        <f>IF(Table1[[#This Row],[Posting Date]]&lt;&gt;"",IF(Table1[[#This Row],[Reference Number]]=Q344,B344+1,1),"")</f>
        <v/>
      </c>
      <c r="C345" s="61"/>
      <c r="D345" s="61"/>
      <c r="E345" s="218"/>
      <c r="F345" s="143" t="str">
        <f>IFERROR(IF(VLOOKUP(Table1[[#This Row],[Budget Code Description]],Dimentions!$X$6:$AC$132,2,FALSE)="","",VLOOKUP(Table1[[#This Row],[Budget Code Description]],Dimentions!$X$6:$AC$132,2,FALSE)),"")</f>
        <v/>
      </c>
      <c r="G345" s="143" t="str">
        <f>IFERROR(VLOOKUP(Table1[[#This Row],[Budget Code Description]],Dimentions!$X$6:$AC$132,3,FALSE),"")</f>
        <v/>
      </c>
      <c r="H345" s="64" t="str">
        <f>IFERROR(VLOOKUP(Table1[[#This Row],[Account]],Dimentions!$S$6:$V$233,2,FALSE),"")</f>
        <v/>
      </c>
      <c r="I345" s="62">
        <f>_xlfn.NUMBERVALUE(LEFT(Table1[[#This Row],[Account]],1))</f>
        <v>0</v>
      </c>
      <c r="J345" s="62" t="str">
        <f>IFERROR(VLOOKUP(Table1[[#This Row],[Budget Code Description]],Table6[#All],7,FALSE),"")</f>
        <v/>
      </c>
      <c r="K345" s="143" t="str">
        <f>IFERROR(VLOOKUP(Table1[[#This Row],[Budget Code Description]],Table6[#All],8,FALSE),"")</f>
        <v/>
      </c>
      <c r="L345" s="63"/>
      <c r="M345" s="65" t="str">
        <f>IFERROR(VLOOKUP(Table1[[#This Row],[Staff ID]],Table2[],2,FALSE),"")</f>
        <v/>
      </c>
      <c r="N345" s="211" t="str">
        <f>IFERROR(IF(VLOOKUP(Table1[[#This Row],[Budget Code Description]],Dimentions!$X$6:$AC$97,4,FALSE)="","",VLOOKUP(Table1[[#This Row],[Budget Code Description]],Dimentions!$X$6:$AC$97,4,FALSE)),"")</f>
        <v/>
      </c>
      <c r="O345" s="65" t="str">
        <f>IFERROR(VLOOKUP(Table1[[#This Row],[Vendor ID]],Table549[],2,FALSE),"")</f>
        <v/>
      </c>
      <c r="P345" s="63"/>
      <c r="Q345" s="143" t="str">
        <f>IF(Table1[[#This Row],[Posting Date]]&lt;&gt;"",$D$9,"")</f>
        <v/>
      </c>
      <c r="R345" s="159" t="str">
        <f>IF(Table1[[#This Row],[Posting Date]]&lt;&gt;"",$D$10,"")</f>
        <v/>
      </c>
      <c r="S345" s="66"/>
      <c r="T345" s="63"/>
      <c r="U345" s="67"/>
      <c r="V345" s="67"/>
      <c r="W345" s="67" t="str">
        <f t="shared" si="5"/>
        <v/>
      </c>
      <c r="X345" s="161" t="str">
        <f>IF(E345="","",(IF(Table1[[#This Row],[Cur]]="USD",Table1[[#This Row],[Cur_Amount Debit]],Table1[[#This Row],[Cur_Amount Debit]]/Table1[[#This Row],[Exchange Rate]])))</f>
        <v/>
      </c>
      <c r="Y345" s="161" t="str">
        <f>IF(E345="","",(IF(Table1[[#This Row],[Cur]]="USD",Table1[[#This Row],[Cur_Amount Credit]],Table1[[#This Row],[Cur_Amount Credit]]/ExchangeRate)))</f>
        <v/>
      </c>
      <c r="Z345" s="203" t="str">
        <f>IF(E345="","",(Table1[[#This Row],[Debit USD]]-Table1[[#This Row],[Credit USD]]))</f>
        <v/>
      </c>
      <c r="AA345" s="122"/>
      <c r="AB345" s="1"/>
      <c r="AC345" s="15"/>
      <c r="AD345" s="15" t="str">
        <f>IF(AND(OR(Table1[[#This Row],[Account]]="15030",Table1[[#This Row],[Account]]="15035",Table1[[#This Row],[Account]]="20150"),Table1[[#This Row],[Vendor ID]]=""),1,"")</f>
        <v/>
      </c>
      <c r="AE345" s="15"/>
      <c r="AF345" s="15"/>
      <c r="AG345" s="15"/>
      <c r="AH345" s="46" t="str">
        <f>IF(Table1[[#This Row],[Posting Date]]&lt;&gt;"","GJ-"&amp;CountryID,"")</f>
        <v/>
      </c>
      <c r="AI345" s="59" t="str">
        <f>IF(Table1[[#This Row],[Posting Date]]&lt;&gt;"",Table1[[#This Row],[Posting Date]],"")</f>
        <v/>
      </c>
      <c r="AJ345" s="46"/>
      <c r="AK345" s="46" t="str">
        <f>IF(Table1[[#This Row],[Description]]&lt;&gt;"",Table1[[#This Row],[Description]],"")</f>
        <v/>
      </c>
      <c r="AL345" s="46" t="str">
        <f>IF(Table1[[#This Row],[Posting Date]]&lt;&gt;"",Table1[[#This Row],[Reference Number]],"")</f>
        <v/>
      </c>
      <c r="AM345" s="46" t="str">
        <f>TRIM(Table1[[#This Row],[Line '#]])</f>
        <v/>
      </c>
      <c r="AN345" s="46" t="str">
        <f>TRIM(Table1[[#This Row],[Account]])</f>
        <v/>
      </c>
      <c r="AO345" s="46" t="str">
        <f>IF(Table1[[#This Row],[Posting Date]]&lt;&gt;"",$D$5,"")</f>
        <v/>
      </c>
      <c r="AP345" s="46" t="str">
        <f>TRIM(Table1[[#This Row],[Departments-Prgrams]])</f>
        <v/>
      </c>
      <c r="AQ345" s="46" t="str">
        <f>TRIM(Table1[[#This Row],[Grant]])</f>
        <v/>
      </c>
      <c r="AR345" s="46" t="str">
        <f>TRIM(Table1[[#This Row],[Staff ID]])</f>
        <v/>
      </c>
      <c r="AS345" s="46" t="str">
        <f>IF(TRIM(Table1[[#This Row],[Budget Code]])=0,"",TRIM(Table1[[#This Row],[Budget Code]]))</f>
        <v/>
      </c>
      <c r="AT345" s="46" t="str">
        <f>IF(Table1[[#This Row],[Line Description]]&lt;&gt;"",Table1[[#This Row],[Line Description]],"")</f>
        <v/>
      </c>
      <c r="AU345" s="46" t="str">
        <f>IF(Table1[[#This Row],[Cur_Amount Debit]]&gt;0,ROUND(Table1[[#This Row],[Cur_Amount Debit]],2),"")</f>
        <v/>
      </c>
      <c r="AV345" s="46" t="str">
        <f>IF(Table1[[#This Row],[Cur_Amount Credit]]&gt;0,ROUND(Table1[[#This Row],[Cur_Amount Credit]],2),"")</f>
        <v/>
      </c>
      <c r="AW345" s="46" t="str">
        <f>LEFT(Table1[[#This Row],[Cur]],3)</f>
        <v/>
      </c>
      <c r="AX345" s="59"/>
      <c r="AY345" s="46"/>
      <c r="AZ345" s="46" t="str">
        <f>IF(Table1[[#This Row],[Cur]]&lt;&gt;"",IF(Table1[[#This Row],[Cur]]="USD","",ExchangeRate),"")</f>
        <v/>
      </c>
      <c r="BA345" s="46" t="str">
        <f>IF(Table1[[#This Row],[Grant]]&lt;&gt;"",VLOOKUP(Table1[[#This Row],[Grant]],Grants!B:D,3),"")</f>
        <v/>
      </c>
      <c r="BB345" s="46" t="str">
        <f>TRIM(Table1[[#This Row],[Vendor ID]])</f>
        <v/>
      </c>
      <c r="BC345">
        <f>IF(Table1[[#This Row],[Reference Number]]=Q344,BC344,BC344+1)</f>
        <v>2</v>
      </c>
    </row>
    <row r="346" spans="1:55" ht="11.25" hidden="1" customHeight="1">
      <c r="A346" s="1"/>
      <c r="B346" s="88" t="str">
        <f>IF(Table1[[#This Row],[Posting Date]]&lt;&gt;"",IF(Table1[[#This Row],[Reference Number]]=Q345,B345+1,1),"")</f>
        <v/>
      </c>
      <c r="C346" s="61"/>
      <c r="D346" s="61"/>
      <c r="E346" s="218"/>
      <c r="F346" s="143" t="str">
        <f>IFERROR(IF(VLOOKUP(Table1[[#This Row],[Budget Code Description]],Dimentions!$X$6:$AC$132,2,FALSE)="","",VLOOKUP(Table1[[#This Row],[Budget Code Description]],Dimentions!$X$6:$AC$132,2,FALSE)),"")</f>
        <v/>
      </c>
      <c r="G346" s="143" t="str">
        <f>IFERROR(VLOOKUP(Table1[[#This Row],[Budget Code Description]],Dimentions!$X$6:$AC$132,3,FALSE),"")</f>
        <v/>
      </c>
      <c r="H346" s="64" t="str">
        <f>IFERROR(VLOOKUP(Table1[[#This Row],[Account]],Dimentions!$S$6:$V$233,2,FALSE),"")</f>
        <v/>
      </c>
      <c r="I346" s="62">
        <f>_xlfn.NUMBERVALUE(LEFT(Table1[[#This Row],[Account]],1))</f>
        <v>0</v>
      </c>
      <c r="J346" s="62" t="str">
        <f>IFERROR(VLOOKUP(Table1[[#This Row],[Budget Code Description]],Table6[#All],7,FALSE),"")</f>
        <v/>
      </c>
      <c r="K346" s="143" t="str">
        <f>IFERROR(VLOOKUP(Table1[[#This Row],[Budget Code Description]],Table6[#All],8,FALSE),"")</f>
        <v/>
      </c>
      <c r="L346" s="63"/>
      <c r="M346" s="65" t="str">
        <f>IFERROR(VLOOKUP(Table1[[#This Row],[Staff ID]],Table2[],2,FALSE),"")</f>
        <v/>
      </c>
      <c r="N346" s="211" t="str">
        <f>IFERROR(IF(VLOOKUP(Table1[[#This Row],[Budget Code Description]],Dimentions!$X$6:$AC$97,4,FALSE)="","",VLOOKUP(Table1[[#This Row],[Budget Code Description]],Dimentions!$X$6:$AC$97,4,FALSE)),"")</f>
        <v/>
      </c>
      <c r="O346" s="65" t="str">
        <f>IFERROR(VLOOKUP(Table1[[#This Row],[Vendor ID]],Table549[],2,FALSE),"")</f>
        <v/>
      </c>
      <c r="P346" s="63"/>
      <c r="Q346" s="143" t="str">
        <f>IF(Table1[[#This Row],[Posting Date]]&lt;&gt;"",$D$9,"")</f>
        <v/>
      </c>
      <c r="R346" s="159" t="str">
        <f>IF(Table1[[#This Row],[Posting Date]]&lt;&gt;"",$D$10,"")</f>
        <v/>
      </c>
      <c r="S346" s="66"/>
      <c r="T346" s="63"/>
      <c r="U346" s="67"/>
      <c r="V346" s="67"/>
      <c r="W346" s="67" t="str">
        <f t="shared" si="5"/>
        <v/>
      </c>
      <c r="X346" s="161" t="str">
        <f>IF(E346="","",(IF(Table1[[#This Row],[Cur]]="USD",Table1[[#This Row],[Cur_Amount Debit]],Table1[[#This Row],[Cur_Amount Debit]]/Table1[[#This Row],[Exchange Rate]])))</f>
        <v/>
      </c>
      <c r="Y346" s="161" t="str">
        <f>IF(E346="","",(IF(Table1[[#This Row],[Cur]]="USD",Table1[[#This Row],[Cur_Amount Credit]],Table1[[#This Row],[Cur_Amount Credit]]/ExchangeRate)))</f>
        <v/>
      </c>
      <c r="Z346" s="203" t="str">
        <f>IF(E346="","",(Table1[[#This Row],[Debit USD]]-Table1[[#This Row],[Credit USD]]))</f>
        <v/>
      </c>
      <c r="AA346" s="122"/>
      <c r="AB346" s="1"/>
      <c r="AC346" s="15"/>
      <c r="AD346" s="15" t="str">
        <f>IF(AND(OR(Table1[[#This Row],[Account]]="15030",Table1[[#This Row],[Account]]="15035",Table1[[#This Row],[Account]]="20150"),Table1[[#This Row],[Vendor ID]]=""),1,"")</f>
        <v/>
      </c>
      <c r="AE346" s="15"/>
      <c r="AF346" s="15"/>
      <c r="AG346" s="15"/>
      <c r="AH346" s="46" t="str">
        <f>IF(Table1[[#This Row],[Posting Date]]&lt;&gt;"","GJ-"&amp;CountryID,"")</f>
        <v/>
      </c>
      <c r="AI346" s="59" t="str">
        <f>IF(Table1[[#This Row],[Posting Date]]&lt;&gt;"",Table1[[#This Row],[Posting Date]],"")</f>
        <v/>
      </c>
      <c r="AJ346" s="46"/>
      <c r="AK346" s="46" t="str">
        <f>IF(Table1[[#This Row],[Description]]&lt;&gt;"",Table1[[#This Row],[Description]],"")</f>
        <v/>
      </c>
      <c r="AL346" s="46" t="str">
        <f>IF(Table1[[#This Row],[Posting Date]]&lt;&gt;"",Table1[[#This Row],[Reference Number]],"")</f>
        <v/>
      </c>
      <c r="AM346" s="46" t="str">
        <f>TRIM(Table1[[#This Row],[Line '#]])</f>
        <v/>
      </c>
      <c r="AN346" s="46" t="str">
        <f>TRIM(Table1[[#This Row],[Account]])</f>
        <v/>
      </c>
      <c r="AO346" s="46" t="str">
        <f>IF(Table1[[#This Row],[Posting Date]]&lt;&gt;"",$D$5,"")</f>
        <v/>
      </c>
      <c r="AP346" s="46" t="str">
        <f>TRIM(Table1[[#This Row],[Departments-Prgrams]])</f>
        <v/>
      </c>
      <c r="AQ346" s="46" t="str">
        <f>TRIM(Table1[[#This Row],[Grant]])</f>
        <v/>
      </c>
      <c r="AR346" s="46" t="str">
        <f>TRIM(Table1[[#This Row],[Staff ID]])</f>
        <v/>
      </c>
      <c r="AS346" s="46" t="str">
        <f>IF(TRIM(Table1[[#This Row],[Budget Code]])=0,"",TRIM(Table1[[#This Row],[Budget Code]]))</f>
        <v/>
      </c>
      <c r="AT346" s="46" t="str">
        <f>IF(Table1[[#This Row],[Line Description]]&lt;&gt;"",Table1[[#This Row],[Line Description]],"")</f>
        <v/>
      </c>
      <c r="AU346" s="46" t="str">
        <f>IF(Table1[[#This Row],[Cur_Amount Debit]]&gt;0,ROUND(Table1[[#This Row],[Cur_Amount Debit]],2),"")</f>
        <v/>
      </c>
      <c r="AV346" s="46" t="str">
        <f>IF(Table1[[#This Row],[Cur_Amount Credit]]&gt;0,ROUND(Table1[[#This Row],[Cur_Amount Credit]],2),"")</f>
        <v/>
      </c>
      <c r="AW346" s="46" t="str">
        <f>LEFT(Table1[[#This Row],[Cur]],3)</f>
        <v/>
      </c>
      <c r="AX346" s="59"/>
      <c r="AY346" s="46"/>
      <c r="AZ346" s="46" t="str">
        <f>IF(Table1[[#This Row],[Cur]]&lt;&gt;"",IF(Table1[[#This Row],[Cur]]="USD","",ExchangeRate),"")</f>
        <v/>
      </c>
      <c r="BA346" s="46" t="str">
        <f>IF(Table1[[#This Row],[Grant]]&lt;&gt;"",VLOOKUP(Table1[[#This Row],[Grant]],Grants!B:D,3),"")</f>
        <v/>
      </c>
      <c r="BB346" s="46" t="str">
        <f>TRIM(Table1[[#This Row],[Vendor ID]])</f>
        <v/>
      </c>
      <c r="BC346">
        <f>IF(Table1[[#This Row],[Reference Number]]=Q345,BC345,BC345+1)</f>
        <v>2</v>
      </c>
    </row>
    <row r="347" spans="1:55" ht="11.25" hidden="1" customHeight="1">
      <c r="A347" s="1"/>
      <c r="B347" s="88" t="str">
        <f>IF(Table1[[#This Row],[Posting Date]]&lt;&gt;"",IF(Table1[[#This Row],[Reference Number]]=Q346,B346+1,1),"")</f>
        <v/>
      </c>
      <c r="C347" s="61"/>
      <c r="D347" s="61"/>
      <c r="E347" s="218"/>
      <c r="F347" s="143" t="str">
        <f>IFERROR(IF(VLOOKUP(Table1[[#This Row],[Budget Code Description]],Dimentions!$X$6:$AC$132,2,FALSE)="","",VLOOKUP(Table1[[#This Row],[Budget Code Description]],Dimentions!$X$6:$AC$132,2,FALSE)),"")</f>
        <v/>
      </c>
      <c r="G347" s="143" t="str">
        <f>IFERROR(VLOOKUP(Table1[[#This Row],[Budget Code Description]],Dimentions!$X$6:$AC$132,3,FALSE),"")</f>
        <v/>
      </c>
      <c r="H347" s="64" t="str">
        <f>IFERROR(VLOOKUP(Table1[[#This Row],[Account]],Dimentions!$S$6:$V$233,2,FALSE),"")</f>
        <v/>
      </c>
      <c r="I347" s="62">
        <f>_xlfn.NUMBERVALUE(LEFT(Table1[[#This Row],[Account]],1))</f>
        <v>0</v>
      </c>
      <c r="J347" s="62" t="str">
        <f>IFERROR(VLOOKUP(Table1[[#This Row],[Budget Code Description]],Table6[#All],7,FALSE),"")</f>
        <v/>
      </c>
      <c r="K347" s="143" t="str">
        <f>IFERROR(VLOOKUP(Table1[[#This Row],[Budget Code Description]],Table6[#All],8,FALSE),"")</f>
        <v/>
      </c>
      <c r="L347" s="63"/>
      <c r="M347" s="65" t="str">
        <f>IFERROR(VLOOKUP(Table1[[#This Row],[Staff ID]],Table2[],2,FALSE),"")</f>
        <v/>
      </c>
      <c r="N347" s="211" t="str">
        <f>IFERROR(IF(VLOOKUP(Table1[[#This Row],[Budget Code Description]],Dimentions!$X$6:$AC$97,4,FALSE)="","",VLOOKUP(Table1[[#This Row],[Budget Code Description]],Dimentions!$X$6:$AC$97,4,FALSE)),"")</f>
        <v/>
      </c>
      <c r="O347" s="65" t="str">
        <f>IFERROR(VLOOKUP(Table1[[#This Row],[Vendor ID]],Table549[],2,FALSE),"")</f>
        <v/>
      </c>
      <c r="P347" s="63"/>
      <c r="Q347" s="143" t="str">
        <f>IF(Table1[[#This Row],[Posting Date]]&lt;&gt;"",$D$9,"")</f>
        <v/>
      </c>
      <c r="R347" s="159" t="str">
        <f>IF(Table1[[#This Row],[Posting Date]]&lt;&gt;"",$D$10,"")</f>
        <v/>
      </c>
      <c r="S347" s="66"/>
      <c r="T347" s="63"/>
      <c r="U347" s="67"/>
      <c r="V347" s="67"/>
      <c r="W347" s="67" t="str">
        <f t="shared" si="5"/>
        <v/>
      </c>
      <c r="X347" s="161" t="str">
        <f>IF(E347="","",(IF(Table1[[#This Row],[Cur]]="USD",Table1[[#This Row],[Cur_Amount Debit]],Table1[[#This Row],[Cur_Amount Debit]]/Table1[[#This Row],[Exchange Rate]])))</f>
        <v/>
      </c>
      <c r="Y347" s="161" t="str">
        <f>IF(E347="","",(IF(Table1[[#This Row],[Cur]]="USD",Table1[[#This Row],[Cur_Amount Credit]],Table1[[#This Row],[Cur_Amount Credit]]/ExchangeRate)))</f>
        <v/>
      </c>
      <c r="Z347" s="203" t="str">
        <f>IF(E347="","",(Table1[[#This Row],[Debit USD]]-Table1[[#This Row],[Credit USD]]))</f>
        <v/>
      </c>
      <c r="AA347" s="122"/>
      <c r="AB347" s="1"/>
      <c r="AC347" s="15"/>
      <c r="AD347" s="15" t="str">
        <f>IF(AND(OR(Table1[[#This Row],[Account]]="15030",Table1[[#This Row],[Account]]="15035",Table1[[#This Row],[Account]]="20150"),Table1[[#This Row],[Vendor ID]]=""),1,"")</f>
        <v/>
      </c>
      <c r="AE347" s="15"/>
      <c r="AF347" s="15"/>
      <c r="AG347" s="15"/>
      <c r="AH347" s="46" t="str">
        <f>IF(Table1[[#This Row],[Posting Date]]&lt;&gt;"","GJ-"&amp;CountryID,"")</f>
        <v/>
      </c>
      <c r="AI347" s="59" t="str">
        <f>IF(Table1[[#This Row],[Posting Date]]&lt;&gt;"",Table1[[#This Row],[Posting Date]],"")</f>
        <v/>
      </c>
      <c r="AJ347" s="46"/>
      <c r="AK347" s="46" t="str">
        <f>IF(Table1[[#This Row],[Description]]&lt;&gt;"",Table1[[#This Row],[Description]],"")</f>
        <v/>
      </c>
      <c r="AL347" s="46" t="str">
        <f>IF(Table1[[#This Row],[Posting Date]]&lt;&gt;"",Table1[[#This Row],[Reference Number]],"")</f>
        <v/>
      </c>
      <c r="AM347" s="46" t="str">
        <f>TRIM(Table1[[#This Row],[Line '#]])</f>
        <v/>
      </c>
      <c r="AN347" s="46" t="str">
        <f>TRIM(Table1[[#This Row],[Account]])</f>
        <v/>
      </c>
      <c r="AO347" s="46" t="str">
        <f>IF(Table1[[#This Row],[Posting Date]]&lt;&gt;"",$D$5,"")</f>
        <v/>
      </c>
      <c r="AP347" s="46" t="str">
        <f>TRIM(Table1[[#This Row],[Departments-Prgrams]])</f>
        <v/>
      </c>
      <c r="AQ347" s="46" t="str">
        <f>TRIM(Table1[[#This Row],[Grant]])</f>
        <v/>
      </c>
      <c r="AR347" s="46" t="str">
        <f>TRIM(Table1[[#This Row],[Staff ID]])</f>
        <v/>
      </c>
      <c r="AS347" s="46" t="str">
        <f>IF(TRIM(Table1[[#This Row],[Budget Code]])=0,"",TRIM(Table1[[#This Row],[Budget Code]]))</f>
        <v/>
      </c>
      <c r="AT347" s="46" t="str">
        <f>IF(Table1[[#This Row],[Line Description]]&lt;&gt;"",Table1[[#This Row],[Line Description]],"")</f>
        <v/>
      </c>
      <c r="AU347" s="46" t="str">
        <f>IF(Table1[[#This Row],[Cur_Amount Debit]]&gt;0,ROUND(Table1[[#This Row],[Cur_Amount Debit]],2),"")</f>
        <v/>
      </c>
      <c r="AV347" s="46" t="str">
        <f>IF(Table1[[#This Row],[Cur_Amount Credit]]&gt;0,ROUND(Table1[[#This Row],[Cur_Amount Credit]],2),"")</f>
        <v/>
      </c>
      <c r="AW347" s="46" t="str">
        <f>LEFT(Table1[[#This Row],[Cur]],3)</f>
        <v/>
      </c>
      <c r="AX347" s="59"/>
      <c r="AY347" s="46"/>
      <c r="AZ347" s="46" t="str">
        <f>IF(Table1[[#This Row],[Cur]]&lt;&gt;"",IF(Table1[[#This Row],[Cur]]="USD","",ExchangeRate),"")</f>
        <v/>
      </c>
      <c r="BA347" s="46" t="str">
        <f>IF(Table1[[#This Row],[Grant]]&lt;&gt;"",VLOOKUP(Table1[[#This Row],[Grant]],Grants!B:D,3),"")</f>
        <v/>
      </c>
      <c r="BB347" s="46" t="str">
        <f>TRIM(Table1[[#This Row],[Vendor ID]])</f>
        <v/>
      </c>
      <c r="BC347">
        <f>IF(Table1[[#This Row],[Reference Number]]=Q346,BC346,BC346+1)</f>
        <v>2</v>
      </c>
    </row>
    <row r="348" spans="1:55" ht="11.25" hidden="1" customHeight="1">
      <c r="A348" s="1"/>
      <c r="B348" s="88" t="str">
        <f>IF(Table1[[#This Row],[Posting Date]]&lt;&gt;"",IF(Table1[[#This Row],[Reference Number]]=Q347,B347+1,1),"")</f>
        <v/>
      </c>
      <c r="C348" s="61"/>
      <c r="D348" s="61"/>
      <c r="E348" s="218"/>
      <c r="F348" s="143" t="str">
        <f>IFERROR(IF(VLOOKUP(Table1[[#This Row],[Budget Code Description]],Dimentions!$X$6:$AC$132,2,FALSE)="","",VLOOKUP(Table1[[#This Row],[Budget Code Description]],Dimentions!$X$6:$AC$132,2,FALSE)),"")</f>
        <v/>
      </c>
      <c r="G348" s="143" t="str">
        <f>IFERROR(VLOOKUP(Table1[[#This Row],[Budget Code Description]],Dimentions!$X$6:$AC$132,3,FALSE),"")</f>
        <v/>
      </c>
      <c r="H348" s="64" t="str">
        <f>IFERROR(VLOOKUP(Table1[[#This Row],[Account]],Dimentions!$S$6:$V$233,2,FALSE),"")</f>
        <v/>
      </c>
      <c r="I348" s="62">
        <f>_xlfn.NUMBERVALUE(LEFT(Table1[[#This Row],[Account]],1))</f>
        <v>0</v>
      </c>
      <c r="J348" s="62" t="str">
        <f>IFERROR(VLOOKUP(Table1[[#This Row],[Budget Code Description]],Table6[#All],7,FALSE),"")</f>
        <v/>
      </c>
      <c r="K348" s="143" t="str">
        <f>IFERROR(VLOOKUP(Table1[[#This Row],[Budget Code Description]],Table6[#All],8,FALSE),"")</f>
        <v/>
      </c>
      <c r="L348" s="63"/>
      <c r="M348" s="65" t="str">
        <f>IFERROR(VLOOKUP(Table1[[#This Row],[Staff ID]],Table2[],2,FALSE),"")</f>
        <v/>
      </c>
      <c r="N348" s="211" t="str">
        <f>IFERROR(IF(VLOOKUP(Table1[[#This Row],[Budget Code Description]],Dimentions!$X$6:$AC$97,4,FALSE)="","",VLOOKUP(Table1[[#This Row],[Budget Code Description]],Dimentions!$X$6:$AC$97,4,FALSE)),"")</f>
        <v/>
      </c>
      <c r="O348" s="65" t="str">
        <f>IFERROR(VLOOKUP(Table1[[#This Row],[Vendor ID]],Table549[],2,FALSE),"")</f>
        <v/>
      </c>
      <c r="P348" s="63"/>
      <c r="Q348" s="143" t="str">
        <f>IF(Table1[[#This Row],[Posting Date]]&lt;&gt;"",$D$9,"")</f>
        <v/>
      </c>
      <c r="R348" s="159" t="str">
        <f>IF(Table1[[#This Row],[Posting Date]]&lt;&gt;"",$D$10,"")</f>
        <v/>
      </c>
      <c r="S348" s="66"/>
      <c r="T348" s="63"/>
      <c r="U348" s="67"/>
      <c r="V348" s="67"/>
      <c r="W348" s="67" t="str">
        <f t="shared" si="5"/>
        <v/>
      </c>
      <c r="X348" s="161" t="str">
        <f>IF(E348="","",(IF(Table1[[#This Row],[Cur]]="USD",Table1[[#This Row],[Cur_Amount Debit]],Table1[[#This Row],[Cur_Amount Debit]]/Table1[[#This Row],[Exchange Rate]])))</f>
        <v/>
      </c>
      <c r="Y348" s="161" t="str">
        <f>IF(E348="","",(IF(Table1[[#This Row],[Cur]]="USD",Table1[[#This Row],[Cur_Amount Credit]],Table1[[#This Row],[Cur_Amount Credit]]/ExchangeRate)))</f>
        <v/>
      </c>
      <c r="Z348" s="203" t="str">
        <f>IF(E348="","",(Table1[[#This Row],[Debit USD]]-Table1[[#This Row],[Credit USD]]))</f>
        <v/>
      </c>
      <c r="AA348" s="122"/>
      <c r="AB348" s="1"/>
      <c r="AC348" s="15"/>
      <c r="AD348" s="15" t="str">
        <f>IF(AND(OR(Table1[[#This Row],[Account]]="15030",Table1[[#This Row],[Account]]="15035",Table1[[#This Row],[Account]]="20150"),Table1[[#This Row],[Vendor ID]]=""),1,"")</f>
        <v/>
      </c>
      <c r="AE348" s="15"/>
      <c r="AF348" s="15"/>
      <c r="AG348" s="15"/>
      <c r="AH348" s="46" t="str">
        <f>IF(Table1[[#This Row],[Posting Date]]&lt;&gt;"","GJ-"&amp;CountryID,"")</f>
        <v/>
      </c>
      <c r="AI348" s="59" t="str">
        <f>IF(Table1[[#This Row],[Posting Date]]&lt;&gt;"",Table1[[#This Row],[Posting Date]],"")</f>
        <v/>
      </c>
      <c r="AJ348" s="46"/>
      <c r="AK348" s="46" t="str">
        <f>IF(Table1[[#This Row],[Description]]&lt;&gt;"",Table1[[#This Row],[Description]],"")</f>
        <v/>
      </c>
      <c r="AL348" s="46" t="str">
        <f>IF(Table1[[#This Row],[Posting Date]]&lt;&gt;"",Table1[[#This Row],[Reference Number]],"")</f>
        <v/>
      </c>
      <c r="AM348" s="46" t="str">
        <f>TRIM(Table1[[#This Row],[Line '#]])</f>
        <v/>
      </c>
      <c r="AN348" s="46" t="str">
        <f>TRIM(Table1[[#This Row],[Account]])</f>
        <v/>
      </c>
      <c r="AO348" s="46" t="str">
        <f>IF(Table1[[#This Row],[Posting Date]]&lt;&gt;"",$D$5,"")</f>
        <v/>
      </c>
      <c r="AP348" s="46" t="str">
        <f>TRIM(Table1[[#This Row],[Departments-Prgrams]])</f>
        <v/>
      </c>
      <c r="AQ348" s="46" t="str">
        <f>TRIM(Table1[[#This Row],[Grant]])</f>
        <v/>
      </c>
      <c r="AR348" s="46" t="str">
        <f>TRIM(Table1[[#This Row],[Staff ID]])</f>
        <v/>
      </c>
      <c r="AS348" s="46" t="str">
        <f>IF(TRIM(Table1[[#This Row],[Budget Code]])=0,"",TRIM(Table1[[#This Row],[Budget Code]]))</f>
        <v/>
      </c>
      <c r="AT348" s="46" t="str">
        <f>IF(Table1[[#This Row],[Line Description]]&lt;&gt;"",Table1[[#This Row],[Line Description]],"")</f>
        <v/>
      </c>
      <c r="AU348" s="46" t="str">
        <f>IF(Table1[[#This Row],[Cur_Amount Debit]]&gt;0,ROUND(Table1[[#This Row],[Cur_Amount Debit]],2),"")</f>
        <v/>
      </c>
      <c r="AV348" s="46" t="str">
        <f>IF(Table1[[#This Row],[Cur_Amount Credit]]&gt;0,ROUND(Table1[[#This Row],[Cur_Amount Credit]],2),"")</f>
        <v/>
      </c>
      <c r="AW348" s="46" t="str">
        <f>LEFT(Table1[[#This Row],[Cur]],3)</f>
        <v/>
      </c>
      <c r="AX348" s="59"/>
      <c r="AY348" s="46"/>
      <c r="AZ348" s="46" t="str">
        <f>IF(Table1[[#This Row],[Cur]]&lt;&gt;"",IF(Table1[[#This Row],[Cur]]="USD","",ExchangeRate),"")</f>
        <v/>
      </c>
      <c r="BA348" s="46" t="str">
        <f>IF(Table1[[#This Row],[Grant]]&lt;&gt;"",VLOOKUP(Table1[[#This Row],[Grant]],Grants!B:D,3),"")</f>
        <v/>
      </c>
      <c r="BB348" s="46" t="str">
        <f>TRIM(Table1[[#This Row],[Vendor ID]])</f>
        <v/>
      </c>
      <c r="BC348">
        <f>IF(Table1[[#This Row],[Reference Number]]=Q347,BC347,BC347+1)</f>
        <v>2</v>
      </c>
    </row>
    <row r="349" spans="1:55" ht="11.25" hidden="1" customHeight="1">
      <c r="A349" s="1"/>
      <c r="B349" s="88" t="str">
        <f>IF(Table1[[#This Row],[Posting Date]]&lt;&gt;"",IF(Table1[[#This Row],[Reference Number]]=Q348,B348+1,1),"")</f>
        <v/>
      </c>
      <c r="C349" s="61"/>
      <c r="D349" s="61"/>
      <c r="E349" s="218"/>
      <c r="F349" s="143" t="str">
        <f>IFERROR(IF(VLOOKUP(Table1[[#This Row],[Budget Code Description]],Dimentions!$X$6:$AC$132,2,FALSE)="","",VLOOKUP(Table1[[#This Row],[Budget Code Description]],Dimentions!$X$6:$AC$132,2,FALSE)),"")</f>
        <v/>
      </c>
      <c r="G349" s="143" t="str">
        <f>IFERROR(VLOOKUP(Table1[[#This Row],[Budget Code Description]],Dimentions!$X$6:$AC$132,3,FALSE),"")</f>
        <v/>
      </c>
      <c r="H349" s="64" t="str">
        <f>IFERROR(VLOOKUP(Table1[[#This Row],[Account]],Dimentions!$S$6:$V$233,2,FALSE),"")</f>
        <v/>
      </c>
      <c r="I349" s="62">
        <f>_xlfn.NUMBERVALUE(LEFT(Table1[[#This Row],[Account]],1))</f>
        <v>0</v>
      </c>
      <c r="J349" s="62" t="str">
        <f>IFERROR(VLOOKUP(Table1[[#This Row],[Budget Code Description]],Table6[#All],7,FALSE),"")</f>
        <v/>
      </c>
      <c r="K349" s="143" t="str">
        <f>IFERROR(VLOOKUP(Table1[[#This Row],[Budget Code Description]],Table6[#All],8,FALSE),"")</f>
        <v/>
      </c>
      <c r="L349" s="63"/>
      <c r="M349" s="65" t="str">
        <f>IFERROR(VLOOKUP(Table1[[#This Row],[Staff ID]],Table2[],2,FALSE),"")</f>
        <v/>
      </c>
      <c r="N349" s="211" t="str">
        <f>IFERROR(IF(VLOOKUP(Table1[[#This Row],[Budget Code Description]],Dimentions!$X$6:$AC$97,4,FALSE)="","",VLOOKUP(Table1[[#This Row],[Budget Code Description]],Dimentions!$X$6:$AC$97,4,FALSE)),"")</f>
        <v/>
      </c>
      <c r="O349" s="65" t="str">
        <f>IFERROR(VLOOKUP(Table1[[#This Row],[Vendor ID]],Table549[],2,FALSE),"")</f>
        <v/>
      </c>
      <c r="P349" s="63"/>
      <c r="Q349" s="143" t="str">
        <f>IF(Table1[[#This Row],[Posting Date]]&lt;&gt;"",$D$9,"")</f>
        <v/>
      </c>
      <c r="R349" s="159" t="str">
        <f>IF(Table1[[#This Row],[Posting Date]]&lt;&gt;"",$D$10,"")</f>
        <v/>
      </c>
      <c r="S349" s="66"/>
      <c r="T349" s="63"/>
      <c r="U349" s="67"/>
      <c r="V349" s="67"/>
      <c r="W349" s="67" t="str">
        <f t="shared" si="5"/>
        <v/>
      </c>
      <c r="X349" s="161" t="str">
        <f>IF(E349="","",(IF(Table1[[#This Row],[Cur]]="USD",Table1[[#This Row],[Cur_Amount Debit]],Table1[[#This Row],[Cur_Amount Debit]]/Table1[[#This Row],[Exchange Rate]])))</f>
        <v/>
      </c>
      <c r="Y349" s="161" t="str">
        <f>IF(E349="","",(IF(Table1[[#This Row],[Cur]]="USD",Table1[[#This Row],[Cur_Amount Credit]],Table1[[#This Row],[Cur_Amount Credit]]/ExchangeRate)))</f>
        <v/>
      </c>
      <c r="Z349" s="203" t="str">
        <f>IF(E349="","",(Table1[[#This Row],[Debit USD]]-Table1[[#This Row],[Credit USD]]))</f>
        <v/>
      </c>
      <c r="AA349" s="122"/>
      <c r="AB349" s="1"/>
      <c r="AC349" s="15"/>
      <c r="AD349" s="15" t="str">
        <f>IF(AND(OR(Table1[[#This Row],[Account]]="15030",Table1[[#This Row],[Account]]="15035",Table1[[#This Row],[Account]]="20150"),Table1[[#This Row],[Vendor ID]]=""),1,"")</f>
        <v/>
      </c>
      <c r="AE349" s="15"/>
      <c r="AF349" s="15"/>
      <c r="AG349" s="15"/>
      <c r="AH349" s="46" t="str">
        <f>IF(Table1[[#This Row],[Posting Date]]&lt;&gt;"","GJ-"&amp;CountryID,"")</f>
        <v/>
      </c>
      <c r="AI349" s="59" t="str">
        <f>IF(Table1[[#This Row],[Posting Date]]&lt;&gt;"",Table1[[#This Row],[Posting Date]],"")</f>
        <v/>
      </c>
      <c r="AJ349" s="46"/>
      <c r="AK349" s="46" t="str">
        <f>IF(Table1[[#This Row],[Description]]&lt;&gt;"",Table1[[#This Row],[Description]],"")</f>
        <v/>
      </c>
      <c r="AL349" s="46" t="str">
        <f>IF(Table1[[#This Row],[Posting Date]]&lt;&gt;"",Table1[[#This Row],[Reference Number]],"")</f>
        <v/>
      </c>
      <c r="AM349" s="46" t="str">
        <f>TRIM(Table1[[#This Row],[Line '#]])</f>
        <v/>
      </c>
      <c r="AN349" s="46" t="str">
        <f>TRIM(Table1[[#This Row],[Account]])</f>
        <v/>
      </c>
      <c r="AO349" s="46" t="str">
        <f>IF(Table1[[#This Row],[Posting Date]]&lt;&gt;"",$D$5,"")</f>
        <v/>
      </c>
      <c r="AP349" s="46" t="str">
        <f>TRIM(Table1[[#This Row],[Departments-Prgrams]])</f>
        <v/>
      </c>
      <c r="AQ349" s="46" t="str">
        <f>TRIM(Table1[[#This Row],[Grant]])</f>
        <v/>
      </c>
      <c r="AR349" s="46" t="str">
        <f>TRIM(Table1[[#This Row],[Staff ID]])</f>
        <v/>
      </c>
      <c r="AS349" s="46" t="str">
        <f>IF(TRIM(Table1[[#This Row],[Budget Code]])=0,"",TRIM(Table1[[#This Row],[Budget Code]]))</f>
        <v/>
      </c>
      <c r="AT349" s="46" t="str">
        <f>IF(Table1[[#This Row],[Line Description]]&lt;&gt;"",Table1[[#This Row],[Line Description]],"")</f>
        <v/>
      </c>
      <c r="AU349" s="46" t="str">
        <f>IF(Table1[[#This Row],[Cur_Amount Debit]]&gt;0,ROUND(Table1[[#This Row],[Cur_Amount Debit]],2),"")</f>
        <v/>
      </c>
      <c r="AV349" s="46" t="str">
        <f>IF(Table1[[#This Row],[Cur_Amount Credit]]&gt;0,ROUND(Table1[[#This Row],[Cur_Amount Credit]],2),"")</f>
        <v/>
      </c>
      <c r="AW349" s="46" t="str">
        <f>LEFT(Table1[[#This Row],[Cur]],3)</f>
        <v/>
      </c>
      <c r="AX349" s="59"/>
      <c r="AY349" s="46"/>
      <c r="AZ349" s="46" t="str">
        <f>IF(Table1[[#This Row],[Cur]]&lt;&gt;"",IF(Table1[[#This Row],[Cur]]="USD","",ExchangeRate),"")</f>
        <v/>
      </c>
      <c r="BA349" s="46" t="str">
        <f>IF(Table1[[#This Row],[Grant]]&lt;&gt;"",VLOOKUP(Table1[[#This Row],[Grant]],Grants!B:D,3),"")</f>
        <v/>
      </c>
      <c r="BB349" s="46" t="str">
        <f>TRIM(Table1[[#This Row],[Vendor ID]])</f>
        <v/>
      </c>
      <c r="BC349">
        <f>IF(Table1[[#This Row],[Reference Number]]=Q348,BC348,BC348+1)</f>
        <v>2</v>
      </c>
    </row>
    <row r="350" spans="1:55" ht="11.25" hidden="1" customHeight="1">
      <c r="A350" s="1"/>
      <c r="B350" s="88" t="str">
        <f>IF(Table1[[#This Row],[Posting Date]]&lt;&gt;"",IF(Table1[[#This Row],[Reference Number]]=Q349,B349+1,1),"")</f>
        <v/>
      </c>
      <c r="C350" s="61"/>
      <c r="D350" s="61"/>
      <c r="E350" s="218"/>
      <c r="F350" s="143" t="str">
        <f>IFERROR(IF(VLOOKUP(Table1[[#This Row],[Budget Code Description]],Dimentions!$X$6:$AC$132,2,FALSE)="","",VLOOKUP(Table1[[#This Row],[Budget Code Description]],Dimentions!$X$6:$AC$132,2,FALSE)),"")</f>
        <v/>
      </c>
      <c r="G350" s="143" t="str">
        <f>IFERROR(VLOOKUP(Table1[[#This Row],[Budget Code Description]],Dimentions!$X$6:$AC$132,3,FALSE),"")</f>
        <v/>
      </c>
      <c r="H350" s="64" t="str">
        <f>IFERROR(VLOOKUP(Table1[[#This Row],[Account]],Dimentions!$S$6:$V$233,2,FALSE),"")</f>
        <v/>
      </c>
      <c r="I350" s="62">
        <f>_xlfn.NUMBERVALUE(LEFT(Table1[[#This Row],[Account]],1))</f>
        <v>0</v>
      </c>
      <c r="J350" s="62" t="str">
        <f>IFERROR(VLOOKUP(Table1[[#This Row],[Budget Code Description]],Table6[#All],7,FALSE),"")</f>
        <v/>
      </c>
      <c r="K350" s="143" t="str">
        <f>IFERROR(VLOOKUP(Table1[[#This Row],[Budget Code Description]],Table6[#All],8,FALSE),"")</f>
        <v/>
      </c>
      <c r="L350" s="63"/>
      <c r="M350" s="65" t="str">
        <f>IFERROR(VLOOKUP(Table1[[#This Row],[Staff ID]],Table2[],2,FALSE),"")</f>
        <v/>
      </c>
      <c r="N350" s="211" t="str">
        <f>IFERROR(IF(VLOOKUP(Table1[[#This Row],[Budget Code Description]],Dimentions!$X$6:$AC$97,4,FALSE)="","",VLOOKUP(Table1[[#This Row],[Budget Code Description]],Dimentions!$X$6:$AC$97,4,FALSE)),"")</f>
        <v/>
      </c>
      <c r="O350" s="65" t="str">
        <f>IFERROR(VLOOKUP(Table1[[#This Row],[Vendor ID]],Table549[],2,FALSE),"")</f>
        <v/>
      </c>
      <c r="P350" s="63"/>
      <c r="Q350" s="143" t="str">
        <f>IF(Table1[[#This Row],[Posting Date]]&lt;&gt;"",$D$9,"")</f>
        <v/>
      </c>
      <c r="R350" s="159" t="str">
        <f>IF(Table1[[#This Row],[Posting Date]]&lt;&gt;"",$D$10,"")</f>
        <v/>
      </c>
      <c r="S350" s="66"/>
      <c r="T350" s="63"/>
      <c r="U350" s="67"/>
      <c r="V350" s="67"/>
      <c r="W350" s="67" t="str">
        <f t="shared" si="5"/>
        <v/>
      </c>
      <c r="X350" s="161" t="str">
        <f>IF(E350="","",(IF(Table1[[#This Row],[Cur]]="USD",Table1[[#This Row],[Cur_Amount Debit]],Table1[[#This Row],[Cur_Amount Debit]]/Table1[[#This Row],[Exchange Rate]])))</f>
        <v/>
      </c>
      <c r="Y350" s="161" t="str">
        <f>IF(E350="","",(IF(Table1[[#This Row],[Cur]]="USD",Table1[[#This Row],[Cur_Amount Credit]],Table1[[#This Row],[Cur_Amount Credit]]/ExchangeRate)))</f>
        <v/>
      </c>
      <c r="Z350" s="203" t="str">
        <f>IF(E350="","",(Table1[[#This Row],[Debit USD]]-Table1[[#This Row],[Credit USD]]))</f>
        <v/>
      </c>
      <c r="AA350" s="122"/>
      <c r="AB350" s="1"/>
      <c r="AC350" s="15"/>
      <c r="AD350" s="15" t="str">
        <f>IF(AND(OR(Table1[[#This Row],[Account]]="15030",Table1[[#This Row],[Account]]="15035",Table1[[#This Row],[Account]]="20150"),Table1[[#This Row],[Vendor ID]]=""),1,"")</f>
        <v/>
      </c>
      <c r="AE350" s="15"/>
      <c r="AF350" s="15"/>
      <c r="AG350" s="15"/>
      <c r="AH350" s="46" t="str">
        <f>IF(Table1[[#This Row],[Posting Date]]&lt;&gt;"","GJ-"&amp;CountryID,"")</f>
        <v/>
      </c>
      <c r="AI350" s="59" t="str">
        <f>IF(Table1[[#This Row],[Posting Date]]&lt;&gt;"",Table1[[#This Row],[Posting Date]],"")</f>
        <v/>
      </c>
      <c r="AJ350" s="46"/>
      <c r="AK350" s="46" t="str">
        <f>IF(Table1[[#This Row],[Description]]&lt;&gt;"",Table1[[#This Row],[Description]],"")</f>
        <v/>
      </c>
      <c r="AL350" s="46" t="str">
        <f>IF(Table1[[#This Row],[Posting Date]]&lt;&gt;"",Table1[[#This Row],[Reference Number]],"")</f>
        <v/>
      </c>
      <c r="AM350" s="46" t="str">
        <f>TRIM(Table1[[#This Row],[Line '#]])</f>
        <v/>
      </c>
      <c r="AN350" s="46" t="str">
        <f>TRIM(Table1[[#This Row],[Account]])</f>
        <v/>
      </c>
      <c r="AO350" s="46" t="str">
        <f>IF(Table1[[#This Row],[Posting Date]]&lt;&gt;"",$D$5,"")</f>
        <v/>
      </c>
      <c r="AP350" s="46" t="str">
        <f>TRIM(Table1[[#This Row],[Departments-Prgrams]])</f>
        <v/>
      </c>
      <c r="AQ350" s="46" t="str">
        <f>TRIM(Table1[[#This Row],[Grant]])</f>
        <v/>
      </c>
      <c r="AR350" s="46" t="str">
        <f>TRIM(Table1[[#This Row],[Staff ID]])</f>
        <v/>
      </c>
      <c r="AS350" s="46" t="str">
        <f>IF(TRIM(Table1[[#This Row],[Budget Code]])=0,"",TRIM(Table1[[#This Row],[Budget Code]]))</f>
        <v/>
      </c>
      <c r="AT350" s="46" t="str">
        <f>IF(Table1[[#This Row],[Line Description]]&lt;&gt;"",Table1[[#This Row],[Line Description]],"")</f>
        <v/>
      </c>
      <c r="AU350" s="46" t="str">
        <f>IF(Table1[[#This Row],[Cur_Amount Debit]]&gt;0,ROUND(Table1[[#This Row],[Cur_Amount Debit]],2),"")</f>
        <v/>
      </c>
      <c r="AV350" s="46" t="str">
        <f>IF(Table1[[#This Row],[Cur_Amount Credit]]&gt;0,ROUND(Table1[[#This Row],[Cur_Amount Credit]],2),"")</f>
        <v/>
      </c>
      <c r="AW350" s="46" t="str">
        <f>LEFT(Table1[[#This Row],[Cur]],3)</f>
        <v/>
      </c>
      <c r="AX350" s="59"/>
      <c r="AY350" s="46"/>
      <c r="AZ350" s="46" t="str">
        <f>IF(Table1[[#This Row],[Cur]]&lt;&gt;"",IF(Table1[[#This Row],[Cur]]="USD","",ExchangeRate),"")</f>
        <v/>
      </c>
      <c r="BA350" s="46" t="str">
        <f>IF(Table1[[#This Row],[Grant]]&lt;&gt;"",VLOOKUP(Table1[[#This Row],[Grant]],Grants!B:D,3),"")</f>
        <v/>
      </c>
      <c r="BB350" s="46" t="str">
        <f>TRIM(Table1[[#This Row],[Vendor ID]])</f>
        <v/>
      </c>
      <c r="BC350">
        <f>IF(Table1[[#This Row],[Reference Number]]=Q349,BC349,BC349+1)</f>
        <v>2</v>
      </c>
    </row>
    <row r="351" spans="1:55" ht="11.25" hidden="1" customHeight="1">
      <c r="A351" s="1"/>
      <c r="B351" s="88" t="str">
        <f>IF(Table1[[#This Row],[Posting Date]]&lt;&gt;"",IF(Table1[[#This Row],[Reference Number]]=Q350,B350+1,1),"")</f>
        <v/>
      </c>
      <c r="C351" s="61"/>
      <c r="D351" s="61"/>
      <c r="E351" s="218"/>
      <c r="F351" s="143" t="str">
        <f>IFERROR(IF(VLOOKUP(Table1[[#This Row],[Budget Code Description]],Dimentions!$X$6:$AC$132,2,FALSE)="","",VLOOKUP(Table1[[#This Row],[Budget Code Description]],Dimentions!$X$6:$AC$132,2,FALSE)),"")</f>
        <v/>
      </c>
      <c r="G351" s="143" t="str">
        <f>IFERROR(VLOOKUP(Table1[[#This Row],[Budget Code Description]],Dimentions!$X$6:$AC$132,3,FALSE),"")</f>
        <v/>
      </c>
      <c r="H351" s="64" t="str">
        <f>IFERROR(VLOOKUP(Table1[[#This Row],[Account]],Dimentions!$S$6:$V$233,2,FALSE),"")</f>
        <v/>
      </c>
      <c r="I351" s="62">
        <f>_xlfn.NUMBERVALUE(LEFT(Table1[[#This Row],[Account]],1))</f>
        <v>0</v>
      </c>
      <c r="J351" s="62" t="str">
        <f>IFERROR(VLOOKUP(Table1[[#This Row],[Budget Code Description]],Table6[#All],7,FALSE),"")</f>
        <v/>
      </c>
      <c r="K351" s="143" t="str">
        <f>IFERROR(VLOOKUP(Table1[[#This Row],[Budget Code Description]],Table6[#All],8,FALSE),"")</f>
        <v/>
      </c>
      <c r="L351" s="63"/>
      <c r="M351" s="65" t="str">
        <f>IFERROR(VLOOKUP(Table1[[#This Row],[Staff ID]],Table2[],2,FALSE),"")</f>
        <v/>
      </c>
      <c r="N351" s="211" t="str">
        <f>IFERROR(IF(VLOOKUP(Table1[[#This Row],[Budget Code Description]],Dimentions!$X$6:$AC$97,4,FALSE)="","",VLOOKUP(Table1[[#This Row],[Budget Code Description]],Dimentions!$X$6:$AC$97,4,FALSE)),"")</f>
        <v/>
      </c>
      <c r="O351" s="65" t="str">
        <f>IFERROR(VLOOKUP(Table1[[#This Row],[Vendor ID]],Table549[],2,FALSE),"")</f>
        <v/>
      </c>
      <c r="P351" s="63"/>
      <c r="Q351" s="143" t="str">
        <f>IF(Table1[[#This Row],[Posting Date]]&lt;&gt;"",$D$9,"")</f>
        <v/>
      </c>
      <c r="R351" s="159" t="str">
        <f>IF(Table1[[#This Row],[Posting Date]]&lt;&gt;"",$D$10,"")</f>
        <v/>
      </c>
      <c r="S351" s="66"/>
      <c r="T351" s="63"/>
      <c r="U351" s="67"/>
      <c r="V351" s="67"/>
      <c r="W351" s="67" t="str">
        <f t="shared" si="5"/>
        <v/>
      </c>
      <c r="X351" s="161" t="str">
        <f>IF(E351="","",(IF(Table1[[#This Row],[Cur]]="USD",Table1[[#This Row],[Cur_Amount Debit]],Table1[[#This Row],[Cur_Amount Debit]]/Table1[[#This Row],[Exchange Rate]])))</f>
        <v/>
      </c>
      <c r="Y351" s="161" t="str">
        <f>IF(E351="","",(IF(Table1[[#This Row],[Cur]]="USD",Table1[[#This Row],[Cur_Amount Credit]],Table1[[#This Row],[Cur_Amount Credit]]/ExchangeRate)))</f>
        <v/>
      </c>
      <c r="Z351" s="203" t="str">
        <f>IF(E351="","",(Table1[[#This Row],[Debit USD]]-Table1[[#This Row],[Credit USD]]))</f>
        <v/>
      </c>
      <c r="AA351" s="122"/>
      <c r="AB351" s="1"/>
      <c r="AC351" s="15"/>
      <c r="AD351" s="15" t="str">
        <f>IF(AND(OR(Table1[[#This Row],[Account]]="15030",Table1[[#This Row],[Account]]="15035",Table1[[#This Row],[Account]]="20150"),Table1[[#This Row],[Vendor ID]]=""),1,"")</f>
        <v/>
      </c>
      <c r="AE351" s="15"/>
      <c r="AF351" s="15"/>
      <c r="AG351" s="15"/>
      <c r="AH351" s="46" t="str">
        <f>IF(Table1[[#This Row],[Posting Date]]&lt;&gt;"","GJ-"&amp;CountryID,"")</f>
        <v/>
      </c>
      <c r="AI351" s="59" t="str">
        <f>IF(Table1[[#This Row],[Posting Date]]&lt;&gt;"",Table1[[#This Row],[Posting Date]],"")</f>
        <v/>
      </c>
      <c r="AJ351" s="46"/>
      <c r="AK351" s="46" t="str">
        <f>IF(Table1[[#This Row],[Description]]&lt;&gt;"",Table1[[#This Row],[Description]],"")</f>
        <v/>
      </c>
      <c r="AL351" s="46" t="str">
        <f>IF(Table1[[#This Row],[Posting Date]]&lt;&gt;"",Table1[[#This Row],[Reference Number]],"")</f>
        <v/>
      </c>
      <c r="AM351" s="46" t="str">
        <f>TRIM(Table1[[#This Row],[Line '#]])</f>
        <v/>
      </c>
      <c r="AN351" s="46" t="str">
        <f>TRIM(Table1[[#This Row],[Account]])</f>
        <v/>
      </c>
      <c r="AO351" s="46" t="str">
        <f>IF(Table1[[#This Row],[Posting Date]]&lt;&gt;"",$D$5,"")</f>
        <v/>
      </c>
      <c r="AP351" s="46" t="str">
        <f>TRIM(Table1[[#This Row],[Departments-Prgrams]])</f>
        <v/>
      </c>
      <c r="AQ351" s="46" t="str">
        <f>TRIM(Table1[[#This Row],[Grant]])</f>
        <v/>
      </c>
      <c r="AR351" s="46" t="str">
        <f>TRIM(Table1[[#This Row],[Staff ID]])</f>
        <v/>
      </c>
      <c r="AS351" s="46" t="str">
        <f>IF(TRIM(Table1[[#This Row],[Budget Code]])=0,"",TRIM(Table1[[#This Row],[Budget Code]]))</f>
        <v/>
      </c>
      <c r="AT351" s="46" t="str">
        <f>IF(Table1[[#This Row],[Line Description]]&lt;&gt;"",Table1[[#This Row],[Line Description]],"")</f>
        <v/>
      </c>
      <c r="AU351" s="46" t="str">
        <f>IF(Table1[[#This Row],[Cur_Amount Debit]]&gt;0,ROUND(Table1[[#This Row],[Cur_Amount Debit]],2),"")</f>
        <v/>
      </c>
      <c r="AV351" s="46" t="str">
        <f>IF(Table1[[#This Row],[Cur_Amount Credit]]&gt;0,ROUND(Table1[[#This Row],[Cur_Amount Credit]],2),"")</f>
        <v/>
      </c>
      <c r="AW351" s="46" t="str">
        <f>LEFT(Table1[[#This Row],[Cur]],3)</f>
        <v/>
      </c>
      <c r="AX351" s="59"/>
      <c r="AY351" s="46"/>
      <c r="AZ351" s="46" t="str">
        <f>IF(Table1[[#This Row],[Cur]]&lt;&gt;"",IF(Table1[[#This Row],[Cur]]="USD","",ExchangeRate),"")</f>
        <v/>
      </c>
      <c r="BA351" s="46" t="str">
        <f>IF(Table1[[#This Row],[Grant]]&lt;&gt;"",VLOOKUP(Table1[[#This Row],[Grant]],Grants!B:D,3),"")</f>
        <v/>
      </c>
      <c r="BB351" s="46" t="str">
        <f>TRIM(Table1[[#This Row],[Vendor ID]])</f>
        <v/>
      </c>
      <c r="BC351">
        <f>IF(Table1[[#This Row],[Reference Number]]=Q350,BC350,BC350+1)</f>
        <v>2</v>
      </c>
    </row>
    <row r="352" spans="1:55" ht="11.25" hidden="1" customHeight="1">
      <c r="A352" s="1"/>
      <c r="B352" s="88" t="str">
        <f>IF(Table1[[#This Row],[Posting Date]]&lt;&gt;"",IF(Table1[[#This Row],[Reference Number]]=Q351,B351+1,1),"")</f>
        <v/>
      </c>
      <c r="C352" s="61"/>
      <c r="D352" s="61"/>
      <c r="E352" s="218"/>
      <c r="F352" s="143" t="str">
        <f>IFERROR(IF(VLOOKUP(Table1[[#This Row],[Budget Code Description]],Dimentions!$X$6:$AC$132,2,FALSE)="","",VLOOKUP(Table1[[#This Row],[Budget Code Description]],Dimentions!$X$6:$AC$132,2,FALSE)),"")</f>
        <v/>
      </c>
      <c r="G352" s="143" t="str">
        <f>IFERROR(VLOOKUP(Table1[[#This Row],[Budget Code Description]],Dimentions!$X$6:$AC$132,3,FALSE),"")</f>
        <v/>
      </c>
      <c r="H352" s="64" t="str">
        <f>IFERROR(VLOOKUP(Table1[[#This Row],[Account]],Dimentions!$S$6:$V$233,2,FALSE),"")</f>
        <v/>
      </c>
      <c r="I352" s="62">
        <f>_xlfn.NUMBERVALUE(LEFT(Table1[[#This Row],[Account]],1))</f>
        <v>0</v>
      </c>
      <c r="J352" s="62" t="str">
        <f>IFERROR(VLOOKUP(Table1[[#This Row],[Budget Code Description]],Table6[#All],7,FALSE),"")</f>
        <v/>
      </c>
      <c r="K352" s="143" t="str">
        <f>IFERROR(VLOOKUP(Table1[[#This Row],[Budget Code Description]],Table6[#All],8,FALSE),"")</f>
        <v/>
      </c>
      <c r="L352" s="63"/>
      <c r="M352" s="65" t="str">
        <f>IFERROR(VLOOKUP(Table1[[#This Row],[Staff ID]],Table2[],2,FALSE),"")</f>
        <v/>
      </c>
      <c r="N352" s="211" t="str">
        <f>IFERROR(IF(VLOOKUP(Table1[[#This Row],[Budget Code Description]],Dimentions!$X$6:$AC$97,4,FALSE)="","",VLOOKUP(Table1[[#This Row],[Budget Code Description]],Dimentions!$X$6:$AC$97,4,FALSE)),"")</f>
        <v/>
      </c>
      <c r="O352" s="65" t="str">
        <f>IFERROR(VLOOKUP(Table1[[#This Row],[Vendor ID]],Table549[],2,FALSE),"")</f>
        <v/>
      </c>
      <c r="P352" s="63"/>
      <c r="Q352" s="143" t="str">
        <f>IF(Table1[[#This Row],[Posting Date]]&lt;&gt;"",$D$9,"")</f>
        <v/>
      </c>
      <c r="R352" s="159" t="str">
        <f>IF(Table1[[#This Row],[Posting Date]]&lt;&gt;"",$D$10,"")</f>
        <v/>
      </c>
      <c r="S352" s="66"/>
      <c r="T352" s="63"/>
      <c r="U352" s="67"/>
      <c r="V352" s="67"/>
      <c r="W352" s="67" t="str">
        <f t="shared" si="5"/>
        <v/>
      </c>
      <c r="X352" s="161" t="str">
        <f>IF(E352="","",(IF(Table1[[#This Row],[Cur]]="USD",Table1[[#This Row],[Cur_Amount Debit]],Table1[[#This Row],[Cur_Amount Debit]]/Table1[[#This Row],[Exchange Rate]])))</f>
        <v/>
      </c>
      <c r="Y352" s="161" t="str">
        <f>IF(E352="","",(IF(Table1[[#This Row],[Cur]]="USD",Table1[[#This Row],[Cur_Amount Credit]],Table1[[#This Row],[Cur_Amount Credit]]/ExchangeRate)))</f>
        <v/>
      </c>
      <c r="Z352" s="203" t="str">
        <f>IF(E352="","",(Table1[[#This Row],[Debit USD]]-Table1[[#This Row],[Credit USD]]))</f>
        <v/>
      </c>
      <c r="AA352" s="122"/>
      <c r="AB352" s="1"/>
      <c r="AC352" s="15"/>
      <c r="AD352" s="15" t="str">
        <f>IF(AND(OR(Table1[[#This Row],[Account]]="15030",Table1[[#This Row],[Account]]="15035",Table1[[#This Row],[Account]]="20150"),Table1[[#This Row],[Vendor ID]]=""),1,"")</f>
        <v/>
      </c>
      <c r="AE352" s="15"/>
      <c r="AF352" s="15"/>
      <c r="AG352" s="15"/>
      <c r="AH352" s="46" t="str">
        <f>IF(Table1[[#This Row],[Posting Date]]&lt;&gt;"","GJ-"&amp;CountryID,"")</f>
        <v/>
      </c>
      <c r="AI352" s="59" t="str">
        <f>IF(Table1[[#This Row],[Posting Date]]&lt;&gt;"",Table1[[#This Row],[Posting Date]],"")</f>
        <v/>
      </c>
      <c r="AJ352" s="46"/>
      <c r="AK352" s="46" t="str">
        <f>IF(Table1[[#This Row],[Description]]&lt;&gt;"",Table1[[#This Row],[Description]],"")</f>
        <v/>
      </c>
      <c r="AL352" s="46" t="str">
        <f>IF(Table1[[#This Row],[Posting Date]]&lt;&gt;"",Table1[[#This Row],[Reference Number]],"")</f>
        <v/>
      </c>
      <c r="AM352" s="46" t="str">
        <f>TRIM(Table1[[#This Row],[Line '#]])</f>
        <v/>
      </c>
      <c r="AN352" s="46" t="str">
        <f>TRIM(Table1[[#This Row],[Account]])</f>
        <v/>
      </c>
      <c r="AO352" s="46" t="str">
        <f>IF(Table1[[#This Row],[Posting Date]]&lt;&gt;"",$D$5,"")</f>
        <v/>
      </c>
      <c r="AP352" s="46" t="str">
        <f>TRIM(Table1[[#This Row],[Departments-Prgrams]])</f>
        <v/>
      </c>
      <c r="AQ352" s="46" t="str">
        <f>TRIM(Table1[[#This Row],[Grant]])</f>
        <v/>
      </c>
      <c r="AR352" s="46" t="str">
        <f>TRIM(Table1[[#This Row],[Staff ID]])</f>
        <v/>
      </c>
      <c r="AS352" s="46" t="str">
        <f>IF(TRIM(Table1[[#This Row],[Budget Code]])=0,"",TRIM(Table1[[#This Row],[Budget Code]]))</f>
        <v/>
      </c>
      <c r="AT352" s="46" t="str">
        <f>IF(Table1[[#This Row],[Line Description]]&lt;&gt;"",Table1[[#This Row],[Line Description]],"")</f>
        <v/>
      </c>
      <c r="AU352" s="46" t="str">
        <f>IF(Table1[[#This Row],[Cur_Amount Debit]]&gt;0,ROUND(Table1[[#This Row],[Cur_Amount Debit]],2),"")</f>
        <v/>
      </c>
      <c r="AV352" s="46" t="str">
        <f>IF(Table1[[#This Row],[Cur_Amount Credit]]&gt;0,ROUND(Table1[[#This Row],[Cur_Amount Credit]],2),"")</f>
        <v/>
      </c>
      <c r="AW352" s="46" t="str">
        <f>LEFT(Table1[[#This Row],[Cur]],3)</f>
        <v/>
      </c>
      <c r="AX352" s="59"/>
      <c r="AY352" s="46"/>
      <c r="AZ352" s="46" t="str">
        <f>IF(Table1[[#This Row],[Cur]]&lt;&gt;"",IF(Table1[[#This Row],[Cur]]="USD","",ExchangeRate),"")</f>
        <v/>
      </c>
      <c r="BA352" s="46" t="str">
        <f>IF(Table1[[#This Row],[Grant]]&lt;&gt;"",VLOOKUP(Table1[[#This Row],[Grant]],Grants!B:D,3),"")</f>
        <v/>
      </c>
      <c r="BB352" s="46" t="str">
        <f>TRIM(Table1[[#This Row],[Vendor ID]])</f>
        <v/>
      </c>
      <c r="BC352">
        <f>IF(Table1[[#This Row],[Reference Number]]=Q351,BC351,BC351+1)</f>
        <v>2</v>
      </c>
    </row>
    <row r="353" spans="1:55" ht="11.25" hidden="1" customHeight="1">
      <c r="A353" s="1"/>
      <c r="B353" s="88" t="str">
        <f>IF(Table1[[#This Row],[Posting Date]]&lt;&gt;"",IF(Table1[[#This Row],[Reference Number]]=Q352,B352+1,1),"")</f>
        <v/>
      </c>
      <c r="C353" s="61"/>
      <c r="D353" s="61"/>
      <c r="E353" s="218"/>
      <c r="F353" s="143" t="str">
        <f>IFERROR(IF(VLOOKUP(Table1[[#This Row],[Budget Code Description]],Dimentions!$X$6:$AC$132,2,FALSE)="","",VLOOKUP(Table1[[#This Row],[Budget Code Description]],Dimentions!$X$6:$AC$132,2,FALSE)),"")</f>
        <v/>
      </c>
      <c r="G353" s="143" t="str">
        <f>IFERROR(VLOOKUP(Table1[[#This Row],[Budget Code Description]],Dimentions!$X$6:$AC$132,3,FALSE),"")</f>
        <v/>
      </c>
      <c r="H353" s="64" t="str">
        <f>IFERROR(VLOOKUP(Table1[[#This Row],[Account]],Dimentions!$S$6:$V$233,2,FALSE),"")</f>
        <v/>
      </c>
      <c r="I353" s="62">
        <f>_xlfn.NUMBERVALUE(LEFT(Table1[[#This Row],[Account]],1))</f>
        <v>0</v>
      </c>
      <c r="J353" s="62" t="str">
        <f>IFERROR(VLOOKUP(Table1[[#This Row],[Budget Code Description]],Table6[#All],7,FALSE),"")</f>
        <v/>
      </c>
      <c r="K353" s="143" t="str">
        <f>IFERROR(VLOOKUP(Table1[[#This Row],[Budget Code Description]],Table6[#All],8,FALSE),"")</f>
        <v/>
      </c>
      <c r="L353" s="63"/>
      <c r="M353" s="65" t="str">
        <f>IFERROR(VLOOKUP(Table1[[#This Row],[Staff ID]],Table2[],2,FALSE),"")</f>
        <v/>
      </c>
      <c r="N353" s="211" t="str">
        <f>IFERROR(IF(VLOOKUP(Table1[[#This Row],[Budget Code Description]],Dimentions!$X$6:$AC$97,4,FALSE)="","",VLOOKUP(Table1[[#This Row],[Budget Code Description]],Dimentions!$X$6:$AC$97,4,FALSE)),"")</f>
        <v/>
      </c>
      <c r="O353" s="65" t="str">
        <f>IFERROR(VLOOKUP(Table1[[#This Row],[Vendor ID]],Table549[],2,FALSE),"")</f>
        <v/>
      </c>
      <c r="P353" s="63"/>
      <c r="Q353" s="143" t="str">
        <f>IF(Table1[[#This Row],[Posting Date]]&lt;&gt;"",$D$9,"")</f>
        <v/>
      </c>
      <c r="R353" s="159" t="str">
        <f>IF(Table1[[#This Row],[Posting Date]]&lt;&gt;"",$D$10,"")</f>
        <v/>
      </c>
      <c r="S353" s="66"/>
      <c r="T353" s="63"/>
      <c r="U353" s="67"/>
      <c r="V353" s="67"/>
      <c r="W353" s="67" t="str">
        <f t="shared" si="5"/>
        <v/>
      </c>
      <c r="X353" s="161" t="str">
        <f>IF(E353="","",(IF(Table1[[#This Row],[Cur]]="USD",Table1[[#This Row],[Cur_Amount Debit]],Table1[[#This Row],[Cur_Amount Debit]]/Table1[[#This Row],[Exchange Rate]])))</f>
        <v/>
      </c>
      <c r="Y353" s="161" t="str">
        <f>IF(E353="","",(IF(Table1[[#This Row],[Cur]]="USD",Table1[[#This Row],[Cur_Amount Credit]],Table1[[#This Row],[Cur_Amount Credit]]/ExchangeRate)))</f>
        <v/>
      </c>
      <c r="Z353" s="203" t="str">
        <f>IF(E353="","",(Table1[[#This Row],[Debit USD]]-Table1[[#This Row],[Credit USD]]))</f>
        <v/>
      </c>
      <c r="AA353" s="122"/>
      <c r="AB353" s="1"/>
      <c r="AC353" s="15"/>
      <c r="AD353" s="15" t="str">
        <f>IF(AND(OR(Table1[[#This Row],[Account]]="15030",Table1[[#This Row],[Account]]="15035",Table1[[#This Row],[Account]]="20150"),Table1[[#This Row],[Vendor ID]]=""),1,"")</f>
        <v/>
      </c>
      <c r="AE353" s="15"/>
      <c r="AF353" s="15"/>
      <c r="AG353" s="15"/>
      <c r="AH353" s="46" t="str">
        <f>IF(Table1[[#This Row],[Posting Date]]&lt;&gt;"","GJ-"&amp;CountryID,"")</f>
        <v/>
      </c>
      <c r="AI353" s="59" t="str">
        <f>IF(Table1[[#This Row],[Posting Date]]&lt;&gt;"",Table1[[#This Row],[Posting Date]],"")</f>
        <v/>
      </c>
      <c r="AJ353" s="46"/>
      <c r="AK353" s="46" t="str">
        <f>IF(Table1[[#This Row],[Description]]&lt;&gt;"",Table1[[#This Row],[Description]],"")</f>
        <v/>
      </c>
      <c r="AL353" s="46" t="str">
        <f>IF(Table1[[#This Row],[Posting Date]]&lt;&gt;"",Table1[[#This Row],[Reference Number]],"")</f>
        <v/>
      </c>
      <c r="AM353" s="46" t="str">
        <f>TRIM(Table1[[#This Row],[Line '#]])</f>
        <v/>
      </c>
      <c r="AN353" s="46" t="str">
        <f>TRIM(Table1[[#This Row],[Account]])</f>
        <v/>
      </c>
      <c r="AO353" s="46" t="str">
        <f>IF(Table1[[#This Row],[Posting Date]]&lt;&gt;"",$D$5,"")</f>
        <v/>
      </c>
      <c r="AP353" s="46" t="str">
        <f>TRIM(Table1[[#This Row],[Departments-Prgrams]])</f>
        <v/>
      </c>
      <c r="AQ353" s="46" t="str">
        <f>TRIM(Table1[[#This Row],[Grant]])</f>
        <v/>
      </c>
      <c r="AR353" s="46" t="str">
        <f>TRIM(Table1[[#This Row],[Staff ID]])</f>
        <v/>
      </c>
      <c r="AS353" s="46" t="str">
        <f>IF(TRIM(Table1[[#This Row],[Budget Code]])=0,"",TRIM(Table1[[#This Row],[Budget Code]]))</f>
        <v/>
      </c>
      <c r="AT353" s="46" t="str">
        <f>IF(Table1[[#This Row],[Line Description]]&lt;&gt;"",Table1[[#This Row],[Line Description]],"")</f>
        <v/>
      </c>
      <c r="AU353" s="46" t="str">
        <f>IF(Table1[[#This Row],[Cur_Amount Debit]]&gt;0,ROUND(Table1[[#This Row],[Cur_Amount Debit]],2),"")</f>
        <v/>
      </c>
      <c r="AV353" s="46" t="str">
        <f>IF(Table1[[#This Row],[Cur_Amount Credit]]&gt;0,ROUND(Table1[[#This Row],[Cur_Amount Credit]],2),"")</f>
        <v/>
      </c>
      <c r="AW353" s="46" t="str">
        <f>LEFT(Table1[[#This Row],[Cur]],3)</f>
        <v/>
      </c>
      <c r="AX353" s="59"/>
      <c r="AY353" s="46"/>
      <c r="AZ353" s="46" t="str">
        <f>IF(Table1[[#This Row],[Cur]]&lt;&gt;"",IF(Table1[[#This Row],[Cur]]="USD","",ExchangeRate),"")</f>
        <v/>
      </c>
      <c r="BA353" s="46" t="str">
        <f>IF(Table1[[#This Row],[Grant]]&lt;&gt;"",VLOOKUP(Table1[[#This Row],[Grant]],Grants!B:D,3),"")</f>
        <v/>
      </c>
      <c r="BB353" s="46" t="str">
        <f>TRIM(Table1[[#This Row],[Vendor ID]])</f>
        <v/>
      </c>
      <c r="BC353">
        <f>IF(Table1[[#This Row],[Reference Number]]=Q352,BC352,BC352+1)</f>
        <v>2</v>
      </c>
    </row>
    <row r="354" spans="1:55" ht="11.25" hidden="1" customHeight="1">
      <c r="A354" s="1"/>
      <c r="B354" s="88" t="str">
        <f>IF(Table1[[#This Row],[Posting Date]]&lt;&gt;"",IF(Table1[[#This Row],[Reference Number]]=Q353,B353+1,1),"")</f>
        <v/>
      </c>
      <c r="C354" s="61"/>
      <c r="D354" s="61"/>
      <c r="E354" s="218"/>
      <c r="F354" s="143" t="str">
        <f>IFERROR(IF(VLOOKUP(Table1[[#This Row],[Budget Code Description]],Dimentions!$X$6:$AC$132,2,FALSE)="","",VLOOKUP(Table1[[#This Row],[Budget Code Description]],Dimentions!$X$6:$AC$132,2,FALSE)),"")</f>
        <v/>
      </c>
      <c r="G354" s="143" t="str">
        <f>IFERROR(VLOOKUP(Table1[[#This Row],[Budget Code Description]],Dimentions!$X$6:$AC$132,3,FALSE),"")</f>
        <v/>
      </c>
      <c r="H354" s="64" t="str">
        <f>IFERROR(VLOOKUP(Table1[[#This Row],[Account]],Dimentions!$S$6:$V$233,2,FALSE),"")</f>
        <v/>
      </c>
      <c r="I354" s="62">
        <f>_xlfn.NUMBERVALUE(LEFT(Table1[[#This Row],[Account]],1))</f>
        <v>0</v>
      </c>
      <c r="J354" s="62" t="str">
        <f>IFERROR(VLOOKUP(Table1[[#This Row],[Budget Code Description]],Table6[#All],7,FALSE),"")</f>
        <v/>
      </c>
      <c r="K354" s="143" t="str">
        <f>IFERROR(VLOOKUP(Table1[[#This Row],[Budget Code Description]],Table6[#All],8,FALSE),"")</f>
        <v/>
      </c>
      <c r="L354" s="63"/>
      <c r="M354" s="65" t="str">
        <f>IFERROR(VLOOKUP(Table1[[#This Row],[Staff ID]],Table2[],2,FALSE),"")</f>
        <v/>
      </c>
      <c r="N354" s="211" t="str">
        <f>IFERROR(IF(VLOOKUP(Table1[[#This Row],[Budget Code Description]],Dimentions!$X$6:$AC$97,4,FALSE)="","",VLOOKUP(Table1[[#This Row],[Budget Code Description]],Dimentions!$X$6:$AC$97,4,FALSE)),"")</f>
        <v/>
      </c>
      <c r="O354" s="65" t="str">
        <f>IFERROR(VLOOKUP(Table1[[#This Row],[Vendor ID]],Table549[],2,FALSE),"")</f>
        <v/>
      </c>
      <c r="P354" s="63"/>
      <c r="Q354" s="143" t="str">
        <f>IF(Table1[[#This Row],[Posting Date]]&lt;&gt;"",$D$9,"")</f>
        <v/>
      </c>
      <c r="R354" s="159" t="str">
        <f>IF(Table1[[#This Row],[Posting Date]]&lt;&gt;"",$D$10,"")</f>
        <v/>
      </c>
      <c r="S354" s="66"/>
      <c r="T354" s="63"/>
      <c r="U354" s="67"/>
      <c r="V354" s="67"/>
      <c r="W354" s="67" t="str">
        <f t="shared" si="5"/>
        <v/>
      </c>
      <c r="X354" s="161" t="str">
        <f>IF(E354="","",(IF(Table1[[#This Row],[Cur]]="USD",Table1[[#This Row],[Cur_Amount Debit]],Table1[[#This Row],[Cur_Amount Debit]]/Table1[[#This Row],[Exchange Rate]])))</f>
        <v/>
      </c>
      <c r="Y354" s="161" t="str">
        <f>IF(E354="","",(IF(Table1[[#This Row],[Cur]]="USD",Table1[[#This Row],[Cur_Amount Credit]],Table1[[#This Row],[Cur_Amount Credit]]/ExchangeRate)))</f>
        <v/>
      </c>
      <c r="Z354" s="203" t="str">
        <f>IF(E354="","",(Table1[[#This Row],[Debit USD]]-Table1[[#This Row],[Credit USD]]))</f>
        <v/>
      </c>
      <c r="AA354" s="122"/>
      <c r="AB354" s="1"/>
      <c r="AC354" s="15"/>
      <c r="AD354" s="15" t="str">
        <f>IF(AND(OR(Table1[[#This Row],[Account]]="15030",Table1[[#This Row],[Account]]="15035",Table1[[#This Row],[Account]]="20150"),Table1[[#This Row],[Vendor ID]]=""),1,"")</f>
        <v/>
      </c>
      <c r="AE354" s="15"/>
      <c r="AF354" s="15"/>
      <c r="AG354" s="15"/>
      <c r="AH354" s="46" t="str">
        <f>IF(Table1[[#This Row],[Posting Date]]&lt;&gt;"","GJ-"&amp;CountryID,"")</f>
        <v/>
      </c>
      <c r="AI354" s="59" t="str">
        <f>IF(Table1[[#This Row],[Posting Date]]&lt;&gt;"",Table1[[#This Row],[Posting Date]],"")</f>
        <v/>
      </c>
      <c r="AJ354" s="46"/>
      <c r="AK354" s="46" t="str">
        <f>IF(Table1[[#This Row],[Description]]&lt;&gt;"",Table1[[#This Row],[Description]],"")</f>
        <v/>
      </c>
      <c r="AL354" s="46" t="str">
        <f>IF(Table1[[#This Row],[Posting Date]]&lt;&gt;"",Table1[[#This Row],[Reference Number]],"")</f>
        <v/>
      </c>
      <c r="AM354" s="46" t="str">
        <f>TRIM(Table1[[#This Row],[Line '#]])</f>
        <v/>
      </c>
      <c r="AN354" s="46" t="str">
        <f>TRIM(Table1[[#This Row],[Account]])</f>
        <v/>
      </c>
      <c r="AO354" s="46" t="str">
        <f>IF(Table1[[#This Row],[Posting Date]]&lt;&gt;"",$D$5,"")</f>
        <v/>
      </c>
      <c r="AP354" s="46" t="str">
        <f>TRIM(Table1[[#This Row],[Departments-Prgrams]])</f>
        <v/>
      </c>
      <c r="AQ354" s="46" t="str">
        <f>TRIM(Table1[[#This Row],[Grant]])</f>
        <v/>
      </c>
      <c r="AR354" s="46" t="str">
        <f>TRIM(Table1[[#This Row],[Staff ID]])</f>
        <v/>
      </c>
      <c r="AS354" s="46" t="str">
        <f>IF(TRIM(Table1[[#This Row],[Budget Code]])=0,"",TRIM(Table1[[#This Row],[Budget Code]]))</f>
        <v/>
      </c>
      <c r="AT354" s="46" t="str">
        <f>IF(Table1[[#This Row],[Line Description]]&lt;&gt;"",Table1[[#This Row],[Line Description]],"")</f>
        <v/>
      </c>
      <c r="AU354" s="46" t="str">
        <f>IF(Table1[[#This Row],[Cur_Amount Debit]]&gt;0,ROUND(Table1[[#This Row],[Cur_Amount Debit]],2),"")</f>
        <v/>
      </c>
      <c r="AV354" s="46" t="str">
        <f>IF(Table1[[#This Row],[Cur_Amount Credit]]&gt;0,ROUND(Table1[[#This Row],[Cur_Amount Credit]],2),"")</f>
        <v/>
      </c>
      <c r="AW354" s="46" t="str">
        <f>LEFT(Table1[[#This Row],[Cur]],3)</f>
        <v/>
      </c>
      <c r="AX354" s="59"/>
      <c r="AY354" s="46"/>
      <c r="AZ354" s="46" t="str">
        <f>IF(Table1[[#This Row],[Cur]]&lt;&gt;"",IF(Table1[[#This Row],[Cur]]="USD","",ExchangeRate),"")</f>
        <v/>
      </c>
      <c r="BA354" s="46" t="str">
        <f>IF(Table1[[#This Row],[Grant]]&lt;&gt;"",VLOOKUP(Table1[[#This Row],[Grant]],Grants!B:D,3),"")</f>
        <v/>
      </c>
      <c r="BB354" s="46" t="str">
        <f>TRIM(Table1[[#This Row],[Vendor ID]])</f>
        <v/>
      </c>
      <c r="BC354">
        <f>IF(Table1[[#This Row],[Reference Number]]=Q353,BC353,BC353+1)</f>
        <v>2</v>
      </c>
    </row>
    <row r="355" spans="1:55" ht="11.25" hidden="1" customHeight="1">
      <c r="A355" s="1"/>
      <c r="B355" s="88" t="str">
        <f>IF(Table1[[#This Row],[Posting Date]]&lt;&gt;"",IF(Table1[[#This Row],[Reference Number]]=Q354,B354+1,1),"")</f>
        <v/>
      </c>
      <c r="C355" s="61"/>
      <c r="D355" s="61"/>
      <c r="E355" s="218"/>
      <c r="F355" s="143" t="str">
        <f>IFERROR(IF(VLOOKUP(Table1[[#This Row],[Budget Code Description]],Dimentions!$X$6:$AC$132,2,FALSE)="","",VLOOKUP(Table1[[#This Row],[Budget Code Description]],Dimentions!$X$6:$AC$132,2,FALSE)),"")</f>
        <v/>
      </c>
      <c r="G355" s="143" t="str">
        <f>IFERROR(VLOOKUP(Table1[[#This Row],[Budget Code Description]],Dimentions!$X$6:$AC$132,3,FALSE),"")</f>
        <v/>
      </c>
      <c r="H355" s="64" t="str">
        <f>IFERROR(VLOOKUP(Table1[[#This Row],[Account]],Dimentions!$S$6:$V$233,2,FALSE),"")</f>
        <v/>
      </c>
      <c r="I355" s="62">
        <f>_xlfn.NUMBERVALUE(LEFT(Table1[[#This Row],[Account]],1))</f>
        <v>0</v>
      </c>
      <c r="J355" s="62" t="str">
        <f>IFERROR(VLOOKUP(Table1[[#This Row],[Budget Code Description]],Table6[#All],7,FALSE),"")</f>
        <v/>
      </c>
      <c r="K355" s="143" t="str">
        <f>IFERROR(VLOOKUP(Table1[[#This Row],[Budget Code Description]],Table6[#All],8,FALSE),"")</f>
        <v/>
      </c>
      <c r="L355" s="63"/>
      <c r="M355" s="65" t="str">
        <f>IFERROR(VLOOKUP(Table1[[#This Row],[Staff ID]],Table2[],2,FALSE),"")</f>
        <v/>
      </c>
      <c r="N355" s="211" t="str">
        <f>IFERROR(IF(VLOOKUP(Table1[[#This Row],[Budget Code Description]],Dimentions!$X$6:$AC$97,4,FALSE)="","",VLOOKUP(Table1[[#This Row],[Budget Code Description]],Dimentions!$X$6:$AC$97,4,FALSE)),"")</f>
        <v/>
      </c>
      <c r="O355" s="65" t="str">
        <f>IFERROR(VLOOKUP(Table1[[#This Row],[Vendor ID]],Table549[],2,FALSE),"")</f>
        <v/>
      </c>
      <c r="P355" s="63"/>
      <c r="Q355" s="143" t="str">
        <f>IF(Table1[[#This Row],[Posting Date]]&lt;&gt;"",$D$9,"")</f>
        <v/>
      </c>
      <c r="R355" s="159" t="str">
        <f>IF(Table1[[#This Row],[Posting Date]]&lt;&gt;"",$D$10,"")</f>
        <v/>
      </c>
      <c r="S355" s="66"/>
      <c r="T355" s="63"/>
      <c r="U355" s="67"/>
      <c r="V355" s="67"/>
      <c r="W355" s="67" t="str">
        <f t="shared" si="5"/>
        <v/>
      </c>
      <c r="X355" s="161" t="str">
        <f>IF(E355="","",(IF(Table1[[#This Row],[Cur]]="USD",Table1[[#This Row],[Cur_Amount Debit]],Table1[[#This Row],[Cur_Amount Debit]]/Table1[[#This Row],[Exchange Rate]])))</f>
        <v/>
      </c>
      <c r="Y355" s="161" t="str">
        <f>IF(E355="","",(IF(Table1[[#This Row],[Cur]]="USD",Table1[[#This Row],[Cur_Amount Credit]],Table1[[#This Row],[Cur_Amount Credit]]/ExchangeRate)))</f>
        <v/>
      </c>
      <c r="Z355" s="203" t="str">
        <f>IF(E355="","",(Table1[[#This Row],[Debit USD]]-Table1[[#This Row],[Credit USD]]))</f>
        <v/>
      </c>
      <c r="AA355" s="122"/>
      <c r="AB355" s="1"/>
      <c r="AC355" s="15"/>
      <c r="AD355" s="15" t="str">
        <f>IF(AND(OR(Table1[[#This Row],[Account]]="15030",Table1[[#This Row],[Account]]="15035",Table1[[#This Row],[Account]]="20150"),Table1[[#This Row],[Vendor ID]]=""),1,"")</f>
        <v/>
      </c>
      <c r="AE355" s="15"/>
      <c r="AF355" s="15"/>
      <c r="AG355" s="15"/>
      <c r="AH355" s="46" t="str">
        <f>IF(Table1[[#This Row],[Posting Date]]&lt;&gt;"","GJ-"&amp;CountryID,"")</f>
        <v/>
      </c>
      <c r="AI355" s="59" t="str">
        <f>IF(Table1[[#This Row],[Posting Date]]&lt;&gt;"",Table1[[#This Row],[Posting Date]],"")</f>
        <v/>
      </c>
      <c r="AJ355" s="46"/>
      <c r="AK355" s="46" t="str">
        <f>IF(Table1[[#This Row],[Description]]&lt;&gt;"",Table1[[#This Row],[Description]],"")</f>
        <v/>
      </c>
      <c r="AL355" s="46" t="str">
        <f>IF(Table1[[#This Row],[Posting Date]]&lt;&gt;"",Table1[[#This Row],[Reference Number]],"")</f>
        <v/>
      </c>
      <c r="AM355" s="46" t="str">
        <f>TRIM(Table1[[#This Row],[Line '#]])</f>
        <v/>
      </c>
      <c r="AN355" s="46" t="str">
        <f>TRIM(Table1[[#This Row],[Account]])</f>
        <v/>
      </c>
      <c r="AO355" s="46" t="str">
        <f>IF(Table1[[#This Row],[Posting Date]]&lt;&gt;"",$D$5,"")</f>
        <v/>
      </c>
      <c r="AP355" s="46" t="str">
        <f>TRIM(Table1[[#This Row],[Departments-Prgrams]])</f>
        <v/>
      </c>
      <c r="AQ355" s="46" t="str">
        <f>TRIM(Table1[[#This Row],[Grant]])</f>
        <v/>
      </c>
      <c r="AR355" s="46" t="str">
        <f>TRIM(Table1[[#This Row],[Staff ID]])</f>
        <v/>
      </c>
      <c r="AS355" s="46" t="str">
        <f>IF(TRIM(Table1[[#This Row],[Budget Code]])=0,"",TRIM(Table1[[#This Row],[Budget Code]]))</f>
        <v/>
      </c>
      <c r="AT355" s="46" t="str">
        <f>IF(Table1[[#This Row],[Line Description]]&lt;&gt;"",Table1[[#This Row],[Line Description]],"")</f>
        <v/>
      </c>
      <c r="AU355" s="46" t="str">
        <f>IF(Table1[[#This Row],[Cur_Amount Debit]]&gt;0,ROUND(Table1[[#This Row],[Cur_Amount Debit]],2),"")</f>
        <v/>
      </c>
      <c r="AV355" s="46" t="str">
        <f>IF(Table1[[#This Row],[Cur_Amount Credit]]&gt;0,ROUND(Table1[[#This Row],[Cur_Amount Credit]],2),"")</f>
        <v/>
      </c>
      <c r="AW355" s="46" t="str">
        <f>LEFT(Table1[[#This Row],[Cur]],3)</f>
        <v/>
      </c>
      <c r="AX355" s="59"/>
      <c r="AY355" s="46"/>
      <c r="AZ355" s="46" t="str">
        <f>IF(Table1[[#This Row],[Cur]]&lt;&gt;"",IF(Table1[[#This Row],[Cur]]="USD","",ExchangeRate),"")</f>
        <v/>
      </c>
      <c r="BA355" s="46" t="str">
        <f>IF(Table1[[#This Row],[Grant]]&lt;&gt;"",VLOOKUP(Table1[[#This Row],[Grant]],Grants!B:D,3),"")</f>
        <v/>
      </c>
      <c r="BB355" s="46" t="str">
        <f>TRIM(Table1[[#This Row],[Vendor ID]])</f>
        <v/>
      </c>
      <c r="BC355">
        <f>IF(Table1[[#This Row],[Reference Number]]=Q354,BC354,BC354+1)</f>
        <v>2</v>
      </c>
    </row>
    <row r="356" spans="1:55" ht="11.25" hidden="1" customHeight="1">
      <c r="A356" s="1"/>
      <c r="B356" s="88" t="str">
        <f>IF(Table1[[#This Row],[Posting Date]]&lt;&gt;"",IF(Table1[[#This Row],[Reference Number]]=Q355,B355+1,1),"")</f>
        <v/>
      </c>
      <c r="C356" s="61"/>
      <c r="D356" s="61"/>
      <c r="E356" s="218"/>
      <c r="F356" s="143" t="str">
        <f>IFERROR(IF(VLOOKUP(Table1[[#This Row],[Budget Code Description]],Dimentions!$X$6:$AC$132,2,FALSE)="","",VLOOKUP(Table1[[#This Row],[Budget Code Description]],Dimentions!$X$6:$AC$132,2,FALSE)),"")</f>
        <v/>
      </c>
      <c r="G356" s="143" t="str">
        <f>IFERROR(VLOOKUP(Table1[[#This Row],[Budget Code Description]],Dimentions!$X$6:$AC$132,3,FALSE),"")</f>
        <v/>
      </c>
      <c r="H356" s="64" t="str">
        <f>IFERROR(VLOOKUP(Table1[[#This Row],[Account]],Dimentions!$S$6:$V$233,2,FALSE),"")</f>
        <v/>
      </c>
      <c r="I356" s="62">
        <f>_xlfn.NUMBERVALUE(LEFT(Table1[[#This Row],[Account]],1))</f>
        <v>0</v>
      </c>
      <c r="J356" s="62" t="str">
        <f>IFERROR(VLOOKUP(Table1[[#This Row],[Budget Code Description]],Table6[#All],7,FALSE),"")</f>
        <v/>
      </c>
      <c r="K356" s="143" t="str">
        <f>IFERROR(VLOOKUP(Table1[[#This Row],[Budget Code Description]],Table6[#All],8,FALSE),"")</f>
        <v/>
      </c>
      <c r="L356" s="63"/>
      <c r="M356" s="65" t="str">
        <f>IFERROR(VLOOKUP(Table1[[#This Row],[Staff ID]],Table2[],2,FALSE),"")</f>
        <v/>
      </c>
      <c r="N356" s="211" t="str">
        <f>IFERROR(IF(VLOOKUP(Table1[[#This Row],[Budget Code Description]],Dimentions!$X$6:$AC$97,4,FALSE)="","",VLOOKUP(Table1[[#This Row],[Budget Code Description]],Dimentions!$X$6:$AC$97,4,FALSE)),"")</f>
        <v/>
      </c>
      <c r="O356" s="65" t="str">
        <f>IFERROR(VLOOKUP(Table1[[#This Row],[Vendor ID]],Table549[],2,FALSE),"")</f>
        <v/>
      </c>
      <c r="P356" s="63"/>
      <c r="Q356" s="143" t="str">
        <f>IF(Table1[[#This Row],[Posting Date]]&lt;&gt;"",$D$9,"")</f>
        <v/>
      </c>
      <c r="R356" s="159" t="str">
        <f>IF(Table1[[#This Row],[Posting Date]]&lt;&gt;"",$D$10,"")</f>
        <v/>
      </c>
      <c r="S356" s="66"/>
      <c r="T356" s="63"/>
      <c r="U356" s="67"/>
      <c r="V356" s="67"/>
      <c r="W356" s="67" t="str">
        <f t="shared" si="5"/>
        <v/>
      </c>
      <c r="X356" s="161" t="str">
        <f>IF(E356="","",(IF(Table1[[#This Row],[Cur]]="USD",Table1[[#This Row],[Cur_Amount Debit]],Table1[[#This Row],[Cur_Amount Debit]]/Table1[[#This Row],[Exchange Rate]])))</f>
        <v/>
      </c>
      <c r="Y356" s="161" t="str">
        <f>IF(E356="","",(IF(Table1[[#This Row],[Cur]]="USD",Table1[[#This Row],[Cur_Amount Credit]],Table1[[#This Row],[Cur_Amount Credit]]/ExchangeRate)))</f>
        <v/>
      </c>
      <c r="Z356" s="203" t="str">
        <f>IF(E356="","",(Table1[[#This Row],[Debit USD]]-Table1[[#This Row],[Credit USD]]))</f>
        <v/>
      </c>
      <c r="AA356" s="122"/>
      <c r="AB356" s="1"/>
      <c r="AC356" s="15"/>
      <c r="AD356" s="15" t="str">
        <f>IF(AND(OR(Table1[[#This Row],[Account]]="15030",Table1[[#This Row],[Account]]="15035",Table1[[#This Row],[Account]]="20150"),Table1[[#This Row],[Vendor ID]]=""),1,"")</f>
        <v/>
      </c>
      <c r="AE356" s="15"/>
      <c r="AF356" s="15"/>
      <c r="AG356" s="15"/>
      <c r="AH356" s="46" t="str">
        <f>IF(Table1[[#This Row],[Posting Date]]&lt;&gt;"","GJ-"&amp;CountryID,"")</f>
        <v/>
      </c>
      <c r="AI356" s="59" t="str">
        <f>IF(Table1[[#This Row],[Posting Date]]&lt;&gt;"",Table1[[#This Row],[Posting Date]],"")</f>
        <v/>
      </c>
      <c r="AJ356" s="46"/>
      <c r="AK356" s="46" t="str">
        <f>IF(Table1[[#This Row],[Description]]&lt;&gt;"",Table1[[#This Row],[Description]],"")</f>
        <v/>
      </c>
      <c r="AL356" s="46" t="str">
        <f>IF(Table1[[#This Row],[Posting Date]]&lt;&gt;"",Table1[[#This Row],[Reference Number]],"")</f>
        <v/>
      </c>
      <c r="AM356" s="46" t="str">
        <f>TRIM(Table1[[#This Row],[Line '#]])</f>
        <v/>
      </c>
      <c r="AN356" s="46" t="str">
        <f>TRIM(Table1[[#This Row],[Account]])</f>
        <v/>
      </c>
      <c r="AO356" s="46" t="str">
        <f>IF(Table1[[#This Row],[Posting Date]]&lt;&gt;"",$D$5,"")</f>
        <v/>
      </c>
      <c r="AP356" s="46" t="str">
        <f>TRIM(Table1[[#This Row],[Departments-Prgrams]])</f>
        <v/>
      </c>
      <c r="AQ356" s="46" t="str">
        <f>TRIM(Table1[[#This Row],[Grant]])</f>
        <v/>
      </c>
      <c r="AR356" s="46" t="str">
        <f>TRIM(Table1[[#This Row],[Staff ID]])</f>
        <v/>
      </c>
      <c r="AS356" s="46" t="str">
        <f>IF(TRIM(Table1[[#This Row],[Budget Code]])=0,"",TRIM(Table1[[#This Row],[Budget Code]]))</f>
        <v/>
      </c>
      <c r="AT356" s="46" t="str">
        <f>IF(Table1[[#This Row],[Line Description]]&lt;&gt;"",Table1[[#This Row],[Line Description]],"")</f>
        <v/>
      </c>
      <c r="AU356" s="46" t="str">
        <f>IF(Table1[[#This Row],[Cur_Amount Debit]]&gt;0,ROUND(Table1[[#This Row],[Cur_Amount Debit]],2),"")</f>
        <v/>
      </c>
      <c r="AV356" s="46" t="str">
        <f>IF(Table1[[#This Row],[Cur_Amount Credit]]&gt;0,ROUND(Table1[[#This Row],[Cur_Amount Credit]],2),"")</f>
        <v/>
      </c>
      <c r="AW356" s="46" t="str">
        <f>LEFT(Table1[[#This Row],[Cur]],3)</f>
        <v/>
      </c>
      <c r="AX356" s="59"/>
      <c r="AY356" s="46"/>
      <c r="AZ356" s="46" t="str">
        <f>IF(Table1[[#This Row],[Cur]]&lt;&gt;"",IF(Table1[[#This Row],[Cur]]="USD","",ExchangeRate),"")</f>
        <v/>
      </c>
      <c r="BA356" s="46" t="str">
        <f>IF(Table1[[#This Row],[Grant]]&lt;&gt;"",VLOOKUP(Table1[[#This Row],[Grant]],Grants!B:D,3),"")</f>
        <v/>
      </c>
      <c r="BB356" s="46" t="str">
        <f>TRIM(Table1[[#This Row],[Vendor ID]])</f>
        <v/>
      </c>
      <c r="BC356">
        <f>IF(Table1[[#This Row],[Reference Number]]=Q355,BC355,BC355+1)</f>
        <v>2</v>
      </c>
    </row>
    <row r="357" spans="1:55" ht="11.25" hidden="1" customHeight="1">
      <c r="A357" s="1"/>
      <c r="B357" s="88" t="str">
        <f>IF(Table1[[#This Row],[Posting Date]]&lt;&gt;"",IF(Table1[[#This Row],[Reference Number]]=Q356,B356+1,1),"")</f>
        <v/>
      </c>
      <c r="C357" s="61"/>
      <c r="D357" s="61"/>
      <c r="E357" s="218"/>
      <c r="F357" s="143" t="str">
        <f>IFERROR(IF(VLOOKUP(Table1[[#This Row],[Budget Code Description]],Dimentions!$X$6:$AC$132,2,FALSE)="","",VLOOKUP(Table1[[#This Row],[Budget Code Description]],Dimentions!$X$6:$AC$132,2,FALSE)),"")</f>
        <v/>
      </c>
      <c r="G357" s="143" t="str">
        <f>IFERROR(VLOOKUP(Table1[[#This Row],[Budget Code Description]],Dimentions!$X$6:$AC$132,3,FALSE),"")</f>
        <v/>
      </c>
      <c r="H357" s="64" t="str">
        <f>IFERROR(VLOOKUP(Table1[[#This Row],[Account]],Dimentions!$S$6:$V$233,2,FALSE),"")</f>
        <v/>
      </c>
      <c r="I357" s="62">
        <f>_xlfn.NUMBERVALUE(LEFT(Table1[[#This Row],[Account]],1))</f>
        <v>0</v>
      </c>
      <c r="J357" s="62" t="str">
        <f>IFERROR(VLOOKUP(Table1[[#This Row],[Budget Code Description]],Table6[#All],7,FALSE),"")</f>
        <v/>
      </c>
      <c r="K357" s="143" t="str">
        <f>IFERROR(VLOOKUP(Table1[[#This Row],[Budget Code Description]],Table6[#All],8,FALSE),"")</f>
        <v/>
      </c>
      <c r="L357" s="63"/>
      <c r="M357" s="65" t="str">
        <f>IFERROR(VLOOKUP(Table1[[#This Row],[Staff ID]],Table2[],2,FALSE),"")</f>
        <v/>
      </c>
      <c r="N357" s="211" t="str">
        <f>IFERROR(IF(VLOOKUP(Table1[[#This Row],[Budget Code Description]],Dimentions!$X$6:$AC$97,4,FALSE)="","",VLOOKUP(Table1[[#This Row],[Budget Code Description]],Dimentions!$X$6:$AC$97,4,FALSE)),"")</f>
        <v/>
      </c>
      <c r="O357" s="65" t="str">
        <f>IFERROR(VLOOKUP(Table1[[#This Row],[Vendor ID]],Table549[],2,FALSE),"")</f>
        <v/>
      </c>
      <c r="P357" s="63"/>
      <c r="Q357" s="143" t="str">
        <f>IF(Table1[[#This Row],[Posting Date]]&lt;&gt;"",$D$9,"")</f>
        <v/>
      </c>
      <c r="R357" s="159" t="str">
        <f>IF(Table1[[#This Row],[Posting Date]]&lt;&gt;"",$D$10,"")</f>
        <v/>
      </c>
      <c r="S357" s="66"/>
      <c r="T357" s="63"/>
      <c r="U357" s="67"/>
      <c r="V357" s="67"/>
      <c r="W357" s="67" t="str">
        <f t="shared" si="5"/>
        <v/>
      </c>
      <c r="X357" s="161" t="str">
        <f>IF(E357="","",(IF(Table1[[#This Row],[Cur]]="USD",Table1[[#This Row],[Cur_Amount Debit]],Table1[[#This Row],[Cur_Amount Debit]]/Table1[[#This Row],[Exchange Rate]])))</f>
        <v/>
      </c>
      <c r="Y357" s="161" t="str">
        <f>IF(E357="","",(IF(Table1[[#This Row],[Cur]]="USD",Table1[[#This Row],[Cur_Amount Credit]],Table1[[#This Row],[Cur_Amount Credit]]/ExchangeRate)))</f>
        <v/>
      </c>
      <c r="Z357" s="203" t="str">
        <f>IF(E357="","",(Table1[[#This Row],[Debit USD]]-Table1[[#This Row],[Credit USD]]))</f>
        <v/>
      </c>
      <c r="AA357" s="122"/>
      <c r="AB357" s="1"/>
      <c r="AC357" s="15"/>
      <c r="AD357" s="15" t="str">
        <f>IF(AND(OR(Table1[[#This Row],[Account]]="15030",Table1[[#This Row],[Account]]="15035",Table1[[#This Row],[Account]]="20150"),Table1[[#This Row],[Vendor ID]]=""),1,"")</f>
        <v/>
      </c>
      <c r="AE357" s="15"/>
      <c r="AF357" s="15"/>
      <c r="AG357" s="15"/>
      <c r="AH357" s="46" t="str">
        <f>IF(Table1[[#This Row],[Posting Date]]&lt;&gt;"","GJ-"&amp;CountryID,"")</f>
        <v/>
      </c>
      <c r="AI357" s="59" t="str">
        <f>IF(Table1[[#This Row],[Posting Date]]&lt;&gt;"",Table1[[#This Row],[Posting Date]],"")</f>
        <v/>
      </c>
      <c r="AJ357" s="46"/>
      <c r="AK357" s="46" t="str">
        <f>IF(Table1[[#This Row],[Description]]&lt;&gt;"",Table1[[#This Row],[Description]],"")</f>
        <v/>
      </c>
      <c r="AL357" s="46" t="str">
        <f>IF(Table1[[#This Row],[Posting Date]]&lt;&gt;"",Table1[[#This Row],[Reference Number]],"")</f>
        <v/>
      </c>
      <c r="AM357" s="46" t="str">
        <f>TRIM(Table1[[#This Row],[Line '#]])</f>
        <v/>
      </c>
      <c r="AN357" s="46" t="str">
        <f>TRIM(Table1[[#This Row],[Account]])</f>
        <v/>
      </c>
      <c r="AO357" s="46" t="str">
        <f>IF(Table1[[#This Row],[Posting Date]]&lt;&gt;"",$D$5,"")</f>
        <v/>
      </c>
      <c r="AP357" s="46" t="str">
        <f>TRIM(Table1[[#This Row],[Departments-Prgrams]])</f>
        <v/>
      </c>
      <c r="AQ357" s="46" t="str">
        <f>TRIM(Table1[[#This Row],[Grant]])</f>
        <v/>
      </c>
      <c r="AR357" s="46" t="str">
        <f>TRIM(Table1[[#This Row],[Staff ID]])</f>
        <v/>
      </c>
      <c r="AS357" s="46" t="str">
        <f>IF(TRIM(Table1[[#This Row],[Budget Code]])=0,"",TRIM(Table1[[#This Row],[Budget Code]]))</f>
        <v/>
      </c>
      <c r="AT357" s="46" t="str">
        <f>IF(Table1[[#This Row],[Line Description]]&lt;&gt;"",Table1[[#This Row],[Line Description]],"")</f>
        <v/>
      </c>
      <c r="AU357" s="46" t="str">
        <f>IF(Table1[[#This Row],[Cur_Amount Debit]]&gt;0,ROUND(Table1[[#This Row],[Cur_Amount Debit]],2),"")</f>
        <v/>
      </c>
      <c r="AV357" s="46" t="str">
        <f>IF(Table1[[#This Row],[Cur_Amount Credit]]&gt;0,ROUND(Table1[[#This Row],[Cur_Amount Credit]],2),"")</f>
        <v/>
      </c>
      <c r="AW357" s="46" t="str">
        <f>LEFT(Table1[[#This Row],[Cur]],3)</f>
        <v/>
      </c>
      <c r="AX357" s="59"/>
      <c r="AY357" s="46"/>
      <c r="AZ357" s="46" t="str">
        <f>IF(Table1[[#This Row],[Cur]]&lt;&gt;"",IF(Table1[[#This Row],[Cur]]="USD","",ExchangeRate),"")</f>
        <v/>
      </c>
      <c r="BA357" s="46" t="str">
        <f>IF(Table1[[#This Row],[Grant]]&lt;&gt;"",VLOOKUP(Table1[[#This Row],[Grant]],Grants!B:D,3),"")</f>
        <v/>
      </c>
      <c r="BB357" s="46" t="str">
        <f>TRIM(Table1[[#This Row],[Vendor ID]])</f>
        <v/>
      </c>
      <c r="BC357">
        <f>IF(Table1[[#This Row],[Reference Number]]=Q356,BC356,BC356+1)</f>
        <v>2</v>
      </c>
    </row>
    <row r="358" spans="1:55" ht="11.25" hidden="1" customHeight="1">
      <c r="A358" s="1"/>
      <c r="B358" s="88" t="str">
        <f>IF(Table1[[#This Row],[Posting Date]]&lt;&gt;"",IF(Table1[[#This Row],[Reference Number]]=Q357,B357+1,1),"")</f>
        <v/>
      </c>
      <c r="C358" s="61"/>
      <c r="D358" s="61"/>
      <c r="E358" s="218"/>
      <c r="F358" s="143" t="str">
        <f>IFERROR(IF(VLOOKUP(Table1[[#This Row],[Budget Code Description]],Dimentions!$X$6:$AC$132,2,FALSE)="","",VLOOKUP(Table1[[#This Row],[Budget Code Description]],Dimentions!$X$6:$AC$132,2,FALSE)),"")</f>
        <v/>
      </c>
      <c r="G358" s="143" t="str">
        <f>IFERROR(VLOOKUP(Table1[[#This Row],[Budget Code Description]],Dimentions!$X$6:$AC$132,3,FALSE),"")</f>
        <v/>
      </c>
      <c r="H358" s="64" t="str">
        <f>IFERROR(VLOOKUP(Table1[[#This Row],[Account]],Dimentions!$S$6:$V$233,2,FALSE),"")</f>
        <v/>
      </c>
      <c r="I358" s="62">
        <f>_xlfn.NUMBERVALUE(LEFT(Table1[[#This Row],[Account]],1))</f>
        <v>0</v>
      </c>
      <c r="J358" s="62" t="str">
        <f>IFERROR(VLOOKUP(Table1[[#This Row],[Budget Code Description]],Table6[#All],7,FALSE),"")</f>
        <v/>
      </c>
      <c r="K358" s="143" t="str">
        <f>IFERROR(VLOOKUP(Table1[[#This Row],[Budget Code Description]],Table6[#All],8,FALSE),"")</f>
        <v/>
      </c>
      <c r="L358" s="63"/>
      <c r="M358" s="65" t="str">
        <f>IFERROR(VLOOKUP(Table1[[#This Row],[Staff ID]],Table2[],2,FALSE),"")</f>
        <v/>
      </c>
      <c r="N358" s="211" t="str">
        <f>IFERROR(IF(VLOOKUP(Table1[[#This Row],[Budget Code Description]],Dimentions!$X$6:$AC$97,4,FALSE)="","",VLOOKUP(Table1[[#This Row],[Budget Code Description]],Dimentions!$X$6:$AC$97,4,FALSE)),"")</f>
        <v/>
      </c>
      <c r="O358" s="65" t="str">
        <f>IFERROR(VLOOKUP(Table1[[#This Row],[Vendor ID]],Table549[],2,FALSE),"")</f>
        <v/>
      </c>
      <c r="P358" s="63"/>
      <c r="Q358" s="143" t="str">
        <f>IF(Table1[[#This Row],[Posting Date]]&lt;&gt;"",$D$9,"")</f>
        <v/>
      </c>
      <c r="R358" s="159" t="str">
        <f>IF(Table1[[#This Row],[Posting Date]]&lt;&gt;"",$D$10,"")</f>
        <v/>
      </c>
      <c r="S358" s="66"/>
      <c r="T358" s="63"/>
      <c r="U358" s="67"/>
      <c r="V358" s="67"/>
      <c r="W358" s="67" t="str">
        <f t="shared" si="5"/>
        <v/>
      </c>
      <c r="X358" s="161" t="str">
        <f>IF(E358="","",(IF(Table1[[#This Row],[Cur]]="USD",Table1[[#This Row],[Cur_Amount Debit]],Table1[[#This Row],[Cur_Amount Debit]]/Table1[[#This Row],[Exchange Rate]])))</f>
        <v/>
      </c>
      <c r="Y358" s="161" t="str">
        <f>IF(E358="","",(IF(Table1[[#This Row],[Cur]]="USD",Table1[[#This Row],[Cur_Amount Credit]],Table1[[#This Row],[Cur_Amount Credit]]/ExchangeRate)))</f>
        <v/>
      </c>
      <c r="Z358" s="203" t="str">
        <f>IF(E358="","",(Table1[[#This Row],[Debit USD]]-Table1[[#This Row],[Credit USD]]))</f>
        <v/>
      </c>
      <c r="AA358" s="122"/>
      <c r="AB358" s="1"/>
      <c r="AC358" s="15"/>
      <c r="AD358" s="15" t="str">
        <f>IF(AND(OR(Table1[[#This Row],[Account]]="15030",Table1[[#This Row],[Account]]="15035",Table1[[#This Row],[Account]]="20150"),Table1[[#This Row],[Vendor ID]]=""),1,"")</f>
        <v/>
      </c>
      <c r="AE358" s="15"/>
      <c r="AF358" s="15"/>
      <c r="AG358" s="15"/>
      <c r="AH358" s="46" t="str">
        <f>IF(Table1[[#This Row],[Posting Date]]&lt;&gt;"","GJ-"&amp;CountryID,"")</f>
        <v/>
      </c>
      <c r="AI358" s="59" t="str">
        <f>IF(Table1[[#This Row],[Posting Date]]&lt;&gt;"",Table1[[#This Row],[Posting Date]],"")</f>
        <v/>
      </c>
      <c r="AJ358" s="46"/>
      <c r="AK358" s="46" t="str">
        <f>IF(Table1[[#This Row],[Description]]&lt;&gt;"",Table1[[#This Row],[Description]],"")</f>
        <v/>
      </c>
      <c r="AL358" s="46" t="str">
        <f>IF(Table1[[#This Row],[Posting Date]]&lt;&gt;"",Table1[[#This Row],[Reference Number]],"")</f>
        <v/>
      </c>
      <c r="AM358" s="46" t="str">
        <f>TRIM(Table1[[#This Row],[Line '#]])</f>
        <v/>
      </c>
      <c r="AN358" s="46" t="str">
        <f>TRIM(Table1[[#This Row],[Account]])</f>
        <v/>
      </c>
      <c r="AO358" s="46" t="str">
        <f>IF(Table1[[#This Row],[Posting Date]]&lt;&gt;"",$D$5,"")</f>
        <v/>
      </c>
      <c r="AP358" s="46" t="str">
        <f>TRIM(Table1[[#This Row],[Departments-Prgrams]])</f>
        <v/>
      </c>
      <c r="AQ358" s="46" t="str">
        <f>TRIM(Table1[[#This Row],[Grant]])</f>
        <v/>
      </c>
      <c r="AR358" s="46" t="str">
        <f>TRIM(Table1[[#This Row],[Staff ID]])</f>
        <v/>
      </c>
      <c r="AS358" s="46" t="str">
        <f>IF(TRIM(Table1[[#This Row],[Budget Code]])=0,"",TRIM(Table1[[#This Row],[Budget Code]]))</f>
        <v/>
      </c>
      <c r="AT358" s="46" t="str">
        <f>IF(Table1[[#This Row],[Line Description]]&lt;&gt;"",Table1[[#This Row],[Line Description]],"")</f>
        <v/>
      </c>
      <c r="AU358" s="46" t="str">
        <f>IF(Table1[[#This Row],[Cur_Amount Debit]]&gt;0,ROUND(Table1[[#This Row],[Cur_Amount Debit]],2),"")</f>
        <v/>
      </c>
      <c r="AV358" s="46" t="str">
        <f>IF(Table1[[#This Row],[Cur_Amount Credit]]&gt;0,ROUND(Table1[[#This Row],[Cur_Amount Credit]],2),"")</f>
        <v/>
      </c>
      <c r="AW358" s="46" t="str">
        <f>LEFT(Table1[[#This Row],[Cur]],3)</f>
        <v/>
      </c>
      <c r="AX358" s="59"/>
      <c r="AY358" s="46"/>
      <c r="AZ358" s="46" t="str">
        <f>IF(Table1[[#This Row],[Cur]]&lt;&gt;"",IF(Table1[[#This Row],[Cur]]="USD","",ExchangeRate),"")</f>
        <v/>
      </c>
      <c r="BA358" s="46" t="str">
        <f>IF(Table1[[#This Row],[Grant]]&lt;&gt;"",VLOOKUP(Table1[[#This Row],[Grant]],Grants!B:D,3),"")</f>
        <v/>
      </c>
      <c r="BB358" s="46" t="str">
        <f>TRIM(Table1[[#This Row],[Vendor ID]])</f>
        <v/>
      </c>
      <c r="BC358">
        <f>IF(Table1[[#This Row],[Reference Number]]=Q357,BC357,BC357+1)</f>
        <v>2</v>
      </c>
    </row>
    <row r="359" spans="1:55" ht="11.25" hidden="1" customHeight="1">
      <c r="A359" s="1"/>
      <c r="B359" s="88" t="str">
        <f>IF(Table1[[#This Row],[Posting Date]]&lt;&gt;"",IF(Table1[[#This Row],[Reference Number]]=Q358,B358+1,1),"")</f>
        <v/>
      </c>
      <c r="C359" s="61"/>
      <c r="D359" s="61"/>
      <c r="E359" s="218"/>
      <c r="F359" s="143" t="str">
        <f>IFERROR(IF(VLOOKUP(Table1[[#This Row],[Budget Code Description]],Dimentions!$X$6:$AC$132,2,FALSE)="","",VLOOKUP(Table1[[#This Row],[Budget Code Description]],Dimentions!$X$6:$AC$132,2,FALSE)),"")</f>
        <v/>
      </c>
      <c r="G359" s="143" t="str">
        <f>IFERROR(VLOOKUP(Table1[[#This Row],[Budget Code Description]],Dimentions!$X$6:$AC$132,3,FALSE),"")</f>
        <v/>
      </c>
      <c r="H359" s="64" t="str">
        <f>IFERROR(VLOOKUP(Table1[[#This Row],[Account]],Dimentions!$S$6:$V$233,2,FALSE),"")</f>
        <v/>
      </c>
      <c r="I359" s="62">
        <f>_xlfn.NUMBERVALUE(LEFT(Table1[[#This Row],[Account]],1))</f>
        <v>0</v>
      </c>
      <c r="J359" s="62" t="str">
        <f>IFERROR(VLOOKUP(Table1[[#This Row],[Budget Code Description]],Table6[#All],7,FALSE),"")</f>
        <v/>
      </c>
      <c r="K359" s="143" t="str">
        <f>IFERROR(VLOOKUP(Table1[[#This Row],[Budget Code Description]],Table6[#All],8,FALSE),"")</f>
        <v/>
      </c>
      <c r="L359" s="63"/>
      <c r="M359" s="65" t="str">
        <f>IFERROR(VLOOKUP(Table1[[#This Row],[Staff ID]],Table2[],2,FALSE),"")</f>
        <v/>
      </c>
      <c r="N359" s="211" t="str">
        <f>IFERROR(IF(VLOOKUP(Table1[[#This Row],[Budget Code Description]],Dimentions!$X$6:$AC$97,4,FALSE)="","",VLOOKUP(Table1[[#This Row],[Budget Code Description]],Dimentions!$X$6:$AC$97,4,FALSE)),"")</f>
        <v/>
      </c>
      <c r="O359" s="65" t="str">
        <f>IFERROR(VLOOKUP(Table1[[#This Row],[Vendor ID]],Table549[],2,FALSE),"")</f>
        <v/>
      </c>
      <c r="P359" s="63"/>
      <c r="Q359" s="143" t="str">
        <f>IF(Table1[[#This Row],[Posting Date]]&lt;&gt;"",$D$9,"")</f>
        <v/>
      </c>
      <c r="R359" s="159" t="str">
        <f>IF(Table1[[#This Row],[Posting Date]]&lt;&gt;"",$D$10,"")</f>
        <v/>
      </c>
      <c r="S359" s="66"/>
      <c r="T359" s="63"/>
      <c r="U359" s="67"/>
      <c r="V359" s="67"/>
      <c r="W359" s="67" t="str">
        <f t="shared" si="5"/>
        <v/>
      </c>
      <c r="X359" s="161" t="str">
        <f>IF(E359="","",(IF(Table1[[#This Row],[Cur]]="USD",Table1[[#This Row],[Cur_Amount Debit]],Table1[[#This Row],[Cur_Amount Debit]]/Table1[[#This Row],[Exchange Rate]])))</f>
        <v/>
      </c>
      <c r="Y359" s="161" t="str">
        <f>IF(E359="","",(IF(Table1[[#This Row],[Cur]]="USD",Table1[[#This Row],[Cur_Amount Credit]],Table1[[#This Row],[Cur_Amount Credit]]/ExchangeRate)))</f>
        <v/>
      </c>
      <c r="Z359" s="203" t="str">
        <f>IF(E359="","",(Table1[[#This Row],[Debit USD]]-Table1[[#This Row],[Credit USD]]))</f>
        <v/>
      </c>
      <c r="AA359" s="122"/>
      <c r="AB359" s="1"/>
      <c r="AC359" s="15"/>
      <c r="AD359" s="15" t="str">
        <f>IF(AND(OR(Table1[[#This Row],[Account]]="15030",Table1[[#This Row],[Account]]="15035",Table1[[#This Row],[Account]]="20150"),Table1[[#This Row],[Vendor ID]]=""),1,"")</f>
        <v/>
      </c>
      <c r="AE359" s="15"/>
      <c r="AF359" s="15"/>
      <c r="AG359" s="15"/>
      <c r="AH359" s="46" t="str">
        <f>IF(Table1[[#This Row],[Posting Date]]&lt;&gt;"","GJ-"&amp;CountryID,"")</f>
        <v/>
      </c>
      <c r="AI359" s="59" t="str">
        <f>IF(Table1[[#This Row],[Posting Date]]&lt;&gt;"",Table1[[#This Row],[Posting Date]],"")</f>
        <v/>
      </c>
      <c r="AJ359" s="46"/>
      <c r="AK359" s="46" t="str">
        <f>IF(Table1[[#This Row],[Description]]&lt;&gt;"",Table1[[#This Row],[Description]],"")</f>
        <v/>
      </c>
      <c r="AL359" s="46" t="str">
        <f>IF(Table1[[#This Row],[Posting Date]]&lt;&gt;"",Table1[[#This Row],[Reference Number]],"")</f>
        <v/>
      </c>
      <c r="AM359" s="46" t="str">
        <f>TRIM(Table1[[#This Row],[Line '#]])</f>
        <v/>
      </c>
      <c r="AN359" s="46" t="str">
        <f>TRIM(Table1[[#This Row],[Account]])</f>
        <v/>
      </c>
      <c r="AO359" s="46" t="str">
        <f>IF(Table1[[#This Row],[Posting Date]]&lt;&gt;"",$D$5,"")</f>
        <v/>
      </c>
      <c r="AP359" s="46" t="str">
        <f>TRIM(Table1[[#This Row],[Departments-Prgrams]])</f>
        <v/>
      </c>
      <c r="AQ359" s="46" t="str">
        <f>TRIM(Table1[[#This Row],[Grant]])</f>
        <v/>
      </c>
      <c r="AR359" s="46" t="str">
        <f>TRIM(Table1[[#This Row],[Staff ID]])</f>
        <v/>
      </c>
      <c r="AS359" s="46" t="str">
        <f>IF(TRIM(Table1[[#This Row],[Budget Code]])=0,"",TRIM(Table1[[#This Row],[Budget Code]]))</f>
        <v/>
      </c>
      <c r="AT359" s="46" t="str">
        <f>IF(Table1[[#This Row],[Line Description]]&lt;&gt;"",Table1[[#This Row],[Line Description]],"")</f>
        <v/>
      </c>
      <c r="AU359" s="46" t="str">
        <f>IF(Table1[[#This Row],[Cur_Amount Debit]]&gt;0,ROUND(Table1[[#This Row],[Cur_Amount Debit]],2),"")</f>
        <v/>
      </c>
      <c r="AV359" s="46" t="str">
        <f>IF(Table1[[#This Row],[Cur_Amount Credit]]&gt;0,ROUND(Table1[[#This Row],[Cur_Amount Credit]],2),"")</f>
        <v/>
      </c>
      <c r="AW359" s="46" t="str">
        <f>LEFT(Table1[[#This Row],[Cur]],3)</f>
        <v/>
      </c>
      <c r="AX359" s="59"/>
      <c r="AY359" s="46"/>
      <c r="AZ359" s="46" t="str">
        <f>IF(Table1[[#This Row],[Cur]]&lt;&gt;"",IF(Table1[[#This Row],[Cur]]="USD","",ExchangeRate),"")</f>
        <v/>
      </c>
      <c r="BA359" s="46" t="str">
        <f>IF(Table1[[#This Row],[Grant]]&lt;&gt;"",VLOOKUP(Table1[[#This Row],[Grant]],Grants!B:D,3),"")</f>
        <v/>
      </c>
      <c r="BB359" s="46" t="str">
        <f>TRIM(Table1[[#This Row],[Vendor ID]])</f>
        <v/>
      </c>
      <c r="BC359">
        <f>IF(Table1[[#This Row],[Reference Number]]=Q358,BC358,BC358+1)</f>
        <v>2</v>
      </c>
    </row>
    <row r="360" spans="1:55" ht="11.25" hidden="1" customHeight="1">
      <c r="A360" s="1"/>
      <c r="B360" s="88" t="str">
        <f>IF(Table1[[#This Row],[Posting Date]]&lt;&gt;"",IF(Table1[[#This Row],[Reference Number]]=Q359,B359+1,1),"")</f>
        <v/>
      </c>
      <c r="C360" s="61"/>
      <c r="D360" s="61"/>
      <c r="E360" s="218"/>
      <c r="F360" s="143" t="str">
        <f>IFERROR(IF(VLOOKUP(Table1[[#This Row],[Budget Code Description]],Dimentions!$X$6:$AC$132,2,FALSE)="","",VLOOKUP(Table1[[#This Row],[Budget Code Description]],Dimentions!$X$6:$AC$132,2,FALSE)),"")</f>
        <v/>
      </c>
      <c r="G360" s="143" t="str">
        <f>IFERROR(VLOOKUP(Table1[[#This Row],[Budget Code Description]],Dimentions!$X$6:$AC$132,3,FALSE),"")</f>
        <v/>
      </c>
      <c r="H360" s="64" t="str">
        <f>IFERROR(VLOOKUP(Table1[[#This Row],[Account]],Dimentions!$S$6:$V$233,2,FALSE),"")</f>
        <v/>
      </c>
      <c r="I360" s="62">
        <f>_xlfn.NUMBERVALUE(LEFT(Table1[[#This Row],[Account]],1))</f>
        <v>0</v>
      </c>
      <c r="J360" s="62" t="str">
        <f>IFERROR(VLOOKUP(Table1[[#This Row],[Budget Code Description]],Table6[#All],7,FALSE),"")</f>
        <v/>
      </c>
      <c r="K360" s="143" t="str">
        <f>IFERROR(VLOOKUP(Table1[[#This Row],[Budget Code Description]],Table6[#All],8,FALSE),"")</f>
        <v/>
      </c>
      <c r="L360" s="63"/>
      <c r="M360" s="65" t="str">
        <f>IFERROR(VLOOKUP(Table1[[#This Row],[Staff ID]],Table2[],2,FALSE),"")</f>
        <v/>
      </c>
      <c r="N360" s="211" t="str">
        <f>IFERROR(IF(VLOOKUP(Table1[[#This Row],[Budget Code Description]],Dimentions!$X$6:$AC$97,4,FALSE)="","",VLOOKUP(Table1[[#This Row],[Budget Code Description]],Dimentions!$X$6:$AC$97,4,FALSE)),"")</f>
        <v/>
      </c>
      <c r="O360" s="65" t="str">
        <f>IFERROR(VLOOKUP(Table1[[#This Row],[Vendor ID]],Table549[],2,FALSE),"")</f>
        <v/>
      </c>
      <c r="P360" s="63"/>
      <c r="Q360" s="143" t="str">
        <f>IF(Table1[[#This Row],[Posting Date]]&lt;&gt;"",$D$9,"")</f>
        <v/>
      </c>
      <c r="R360" s="159" t="str">
        <f>IF(Table1[[#This Row],[Posting Date]]&lt;&gt;"",$D$10,"")</f>
        <v/>
      </c>
      <c r="S360" s="66"/>
      <c r="T360" s="63"/>
      <c r="U360" s="67"/>
      <c r="V360" s="67"/>
      <c r="W360" s="67" t="str">
        <f t="shared" si="5"/>
        <v/>
      </c>
      <c r="X360" s="161" t="str">
        <f>IF(E360="","",(IF(Table1[[#This Row],[Cur]]="USD",Table1[[#This Row],[Cur_Amount Debit]],Table1[[#This Row],[Cur_Amount Debit]]/Table1[[#This Row],[Exchange Rate]])))</f>
        <v/>
      </c>
      <c r="Y360" s="161" t="str">
        <f>IF(E360="","",(IF(Table1[[#This Row],[Cur]]="USD",Table1[[#This Row],[Cur_Amount Credit]],Table1[[#This Row],[Cur_Amount Credit]]/ExchangeRate)))</f>
        <v/>
      </c>
      <c r="Z360" s="203" t="str">
        <f>IF(E360="","",(Table1[[#This Row],[Debit USD]]-Table1[[#This Row],[Credit USD]]))</f>
        <v/>
      </c>
      <c r="AA360" s="122"/>
      <c r="AB360" s="1"/>
      <c r="AC360" s="15"/>
      <c r="AD360" s="15" t="str">
        <f>IF(AND(OR(Table1[[#This Row],[Account]]="15030",Table1[[#This Row],[Account]]="15035",Table1[[#This Row],[Account]]="20150"),Table1[[#This Row],[Vendor ID]]=""),1,"")</f>
        <v/>
      </c>
      <c r="AE360" s="15"/>
      <c r="AF360" s="15"/>
      <c r="AG360" s="15"/>
      <c r="AH360" s="46" t="str">
        <f>IF(Table1[[#This Row],[Posting Date]]&lt;&gt;"","GJ-"&amp;CountryID,"")</f>
        <v/>
      </c>
      <c r="AI360" s="59" t="str">
        <f>IF(Table1[[#This Row],[Posting Date]]&lt;&gt;"",Table1[[#This Row],[Posting Date]],"")</f>
        <v/>
      </c>
      <c r="AJ360" s="46"/>
      <c r="AK360" s="46" t="str">
        <f>IF(Table1[[#This Row],[Description]]&lt;&gt;"",Table1[[#This Row],[Description]],"")</f>
        <v/>
      </c>
      <c r="AL360" s="46" t="str">
        <f>IF(Table1[[#This Row],[Posting Date]]&lt;&gt;"",Table1[[#This Row],[Reference Number]],"")</f>
        <v/>
      </c>
      <c r="AM360" s="46" t="str">
        <f>TRIM(Table1[[#This Row],[Line '#]])</f>
        <v/>
      </c>
      <c r="AN360" s="46" t="str">
        <f>TRIM(Table1[[#This Row],[Account]])</f>
        <v/>
      </c>
      <c r="AO360" s="46" t="str">
        <f>IF(Table1[[#This Row],[Posting Date]]&lt;&gt;"",$D$5,"")</f>
        <v/>
      </c>
      <c r="AP360" s="46" t="str">
        <f>TRIM(Table1[[#This Row],[Departments-Prgrams]])</f>
        <v/>
      </c>
      <c r="AQ360" s="46" t="str">
        <f>TRIM(Table1[[#This Row],[Grant]])</f>
        <v/>
      </c>
      <c r="AR360" s="46" t="str">
        <f>TRIM(Table1[[#This Row],[Staff ID]])</f>
        <v/>
      </c>
      <c r="AS360" s="46" t="str">
        <f>IF(TRIM(Table1[[#This Row],[Budget Code]])=0,"",TRIM(Table1[[#This Row],[Budget Code]]))</f>
        <v/>
      </c>
      <c r="AT360" s="46" t="str">
        <f>IF(Table1[[#This Row],[Line Description]]&lt;&gt;"",Table1[[#This Row],[Line Description]],"")</f>
        <v/>
      </c>
      <c r="AU360" s="46" t="str">
        <f>IF(Table1[[#This Row],[Cur_Amount Debit]]&gt;0,ROUND(Table1[[#This Row],[Cur_Amount Debit]],2),"")</f>
        <v/>
      </c>
      <c r="AV360" s="46" t="str">
        <f>IF(Table1[[#This Row],[Cur_Amount Credit]]&gt;0,ROUND(Table1[[#This Row],[Cur_Amount Credit]],2),"")</f>
        <v/>
      </c>
      <c r="AW360" s="46" t="str">
        <f>LEFT(Table1[[#This Row],[Cur]],3)</f>
        <v/>
      </c>
      <c r="AX360" s="59"/>
      <c r="AY360" s="46"/>
      <c r="AZ360" s="46" t="str">
        <f>IF(Table1[[#This Row],[Cur]]&lt;&gt;"",IF(Table1[[#This Row],[Cur]]="USD","",ExchangeRate),"")</f>
        <v/>
      </c>
      <c r="BA360" s="46" t="str">
        <f>IF(Table1[[#This Row],[Grant]]&lt;&gt;"",VLOOKUP(Table1[[#This Row],[Grant]],Grants!B:D,3),"")</f>
        <v/>
      </c>
      <c r="BB360" s="46" t="str">
        <f>TRIM(Table1[[#This Row],[Vendor ID]])</f>
        <v/>
      </c>
      <c r="BC360">
        <f>IF(Table1[[#This Row],[Reference Number]]=Q359,BC359,BC359+1)</f>
        <v>2</v>
      </c>
    </row>
    <row r="361" spans="1:55" ht="11.25" hidden="1" customHeight="1">
      <c r="A361" s="1"/>
      <c r="B361" s="88" t="str">
        <f>IF(Table1[[#This Row],[Posting Date]]&lt;&gt;"",IF(Table1[[#This Row],[Reference Number]]=Q360,B360+1,1),"")</f>
        <v/>
      </c>
      <c r="C361" s="61"/>
      <c r="D361" s="61"/>
      <c r="E361" s="218"/>
      <c r="F361" s="143" t="str">
        <f>IFERROR(IF(VLOOKUP(Table1[[#This Row],[Budget Code Description]],Dimentions!$X$6:$AC$132,2,FALSE)="","",VLOOKUP(Table1[[#This Row],[Budget Code Description]],Dimentions!$X$6:$AC$132,2,FALSE)),"")</f>
        <v/>
      </c>
      <c r="G361" s="143" t="str">
        <f>IFERROR(VLOOKUP(Table1[[#This Row],[Budget Code Description]],Dimentions!$X$6:$AC$132,3,FALSE),"")</f>
        <v/>
      </c>
      <c r="H361" s="64" t="str">
        <f>IFERROR(VLOOKUP(Table1[[#This Row],[Account]],Dimentions!$S$6:$V$233,2,FALSE),"")</f>
        <v/>
      </c>
      <c r="I361" s="62">
        <f>_xlfn.NUMBERVALUE(LEFT(Table1[[#This Row],[Account]],1))</f>
        <v>0</v>
      </c>
      <c r="J361" s="62" t="str">
        <f>IFERROR(VLOOKUP(Table1[[#This Row],[Budget Code Description]],Table6[#All],7,FALSE),"")</f>
        <v/>
      </c>
      <c r="K361" s="143" t="str">
        <f>IFERROR(VLOOKUP(Table1[[#This Row],[Budget Code Description]],Table6[#All],8,FALSE),"")</f>
        <v/>
      </c>
      <c r="L361" s="63"/>
      <c r="M361" s="65" t="str">
        <f>IFERROR(VLOOKUP(Table1[[#This Row],[Staff ID]],Table2[],2,FALSE),"")</f>
        <v/>
      </c>
      <c r="N361" s="211" t="str">
        <f>IFERROR(IF(VLOOKUP(Table1[[#This Row],[Budget Code Description]],Dimentions!$X$6:$AC$97,4,FALSE)="","",VLOOKUP(Table1[[#This Row],[Budget Code Description]],Dimentions!$X$6:$AC$97,4,FALSE)),"")</f>
        <v/>
      </c>
      <c r="O361" s="65" t="str">
        <f>IFERROR(VLOOKUP(Table1[[#This Row],[Vendor ID]],Table549[],2,FALSE),"")</f>
        <v/>
      </c>
      <c r="P361" s="63"/>
      <c r="Q361" s="143" t="str">
        <f>IF(Table1[[#This Row],[Posting Date]]&lt;&gt;"",$D$9,"")</f>
        <v/>
      </c>
      <c r="R361" s="159" t="str">
        <f>IF(Table1[[#This Row],[Posting Date]]&lt;&gt;"",$D$10,"")</f>
        <v/>
      </c>
      <c r="S361" s="66"/>
      <c r="T361" s="63"/>
      <c r="U361" s="67"/>
      <c r="V361" s="67"/>
      <c r="W361" s="67" t="str">
        <f t="shared" ref="W361:W424" si="6">IF(E361="","",(ExchangeRate))</f>
        <v/>
      </c>
      <c r="X361" s="161" t="str">
        <f>IF(E361="","",(IF(Table1[[#This Row],[Cur]]="USD",Table1[[#This Row],[Cur_Amount Debit]],Table1[[#This Row],[Cur_Amount Debit]]/Table1[[#This Row],[Exchange Rate]])))</f>
        <v/>
      </c>
      <c r="Y361" s="161" t="str">
        <f>IF(E361="","",(IF(Table1[[#This Row],[Cur]]="USD",Table1[[#This Row],[Cur_Amount Credit]],Table1[[#This Row],[Cur_Amount Credit]]/ExchangeRate)))</f>
        <v/>
      </c>
      <c r="Z361" s="203" t="str">
        <f>IF(E361="","",(Table1[[#This Row],[Debit USD]]-Table1[[#This Row],[Credit USD]]))</f>
        <v/>
      </c>
      <c r="AA361" s="122"/>
      <c r="AB361" s="1"/>
      <c r="AC361" s="15"/>
      <c r="AD361" s="15" t="str">
        <f>IF(AND(OR(Table1[[#This Row],[Account]]="15030",Table1[[#This Row],[Account]]="15035",Table1[[#This Row],[Account]]="20150"),Table1[[#This Row],[Vendor ID]]=""),1,"")</f>
        <v/>
      </c>
      <c r="AE361" s="15"/>
      <c r="AF361" s="15"/>
      <c r="AG361" s="15"/>
      <c r="AH361" s="46" t="str">
        <f>IF(Table1[[#This Row],[Posting Date]]&lt;&gt;"","GJ-"&amp;CountryID,"")</f>
        <v/>
      </c>
      <c r="AI361" s="59" t="str">
        <f>IF(Table1[[#This Row],[Posting Date]]&lt;&gt;"",Table1[[#This Row],[Posting Date]],"")</f>
        <v/>
      </c>
      <c r="AJ361" s="46"/>
      <c r="AK361" s="46" t="str">
        <f>IF(Table1[[#This Row],[Description]]&lt;&gt;"",Table1[[#This Row],[Description]],"")</f>
        <v/>
      </c>
      <c r="AL361" s="46" t="str">
        <f>IF(Table1[[#This Row],[Posting Date]]&lt;&gt;"",Table1[[#This Row],[Reference Number]],"")</f>
        <v/>
      </c>
      <c r="AM361" s="46" t="str">
        <f>TRIM(Table1[[#This Row],[Line '#]])</f>
        <v/>
      </c>
      <c r="AN361" s="46" t="str">
        <f>TRIM(Table1[[#This Row],[Account]])</f>
        <v/>
      </c>
      <c r="AO361" s="46" t="str">
        <f>IF(Table1[[#This Row],[Posting Date]]&lt;&gt;"",$D$5,"")</f>
        <v/>
      </c>
      <c r="AP361" s="46" t="str">
        <f>TRIM(Table1[[#This Row],[Departments-Prgrams]])</f>
        <v/>
      </c>
      <c r="AQ361" s="46" t="str">
        <f>TRIM(Table1[[#This Row],[Grant]])</f>
        <v/>
      </c>
      <c r="AR361" s="46" t="str">
        <f>TRIM(Table1[[#This Row],[Staff ID]])</f>
        <v/>
      </c>
      <c r="AS361" s="46" t="str">
        <f>IF(TRIM(Table1[[#This Row],[Budget Code]])=0,"",TRIM(Table1[[#This Row],[Budget Code]]))</f>
        <v/>
      </c>
      <c r="AT361" s="46" t="str">
        <f>IF(Table1[[#This Row],[Line Description]]&lt;&gt;"",Table1[[#This Row],[Line Description]],"")</f>
        <v/>
      </c>
      <c r="AU361" s="46" t="str">
        <f>IF(Table1[[#This Row],[Cur_Amount Debit]]&gt;0,ROUND(Table1[[#This Row],[Cur_Amount Debit]],2),"")</f>
        <v/>
      </c>
      <c r="AV361" s="46" t="str">
        <f>IF(Table1[[#This Row],[Cur_Amount Credit]]&gt;0,ROUND(Table1[[#This Row],[Cur_Amount Credit]],2),"")</f>
        <v/>
      </c>
      <c r="AW361" s="46" t="str">
        <f>LEFT(Table1[[#This Row],[Cur]],3)</f>
        <v/>
      </c>
      <c r="AX361" s="59"/>
      <c r="AY361" s="46"/>
      <c r="AZ361" s="46" t="str">
        <f>IF(Table1[[#This Row],[Cur]]&lt;&gt;"",IF(Table1[[#This Row],[Cur]]="USD","",ExchangeRate),"")</f>
        <v/>
      </c>
      <c r="BA361" s="46" t="str">
        <f>IF(Table1[[#This Row],[Grant]]&lt;&gt;"",VLOOKUP(Table1[[#This Row],[Grant]],Grants!B:D,3),"")</f>
        <v/>
      </c>
      <c r="BB361" s="46" t="str">
        <f>TRIM(Table1[[#This Row],[Vendor ID]])</f>
        <v/>
      </c>
      <c r="BC361">
        <f>IF(Table1[[#This Row],[Reference Number]]=Q360,BC360,BC360+1)</f>
        <v>2</v>
      </c>
    </row>
    <row r="362" spans="1:55" ht="11.25" hidden="1" customHeight="1">
      <c r="A362" s="1"/>
      <c r="B362" s="88" t="str">
        <f>IF(Table1[[#This Row],[Posting Date]]&lt;&gt;"",IF(Table1[[#This Row],[Reference Number]]=Q361,B361+1,1),"")</f>
        <v/>
      </c>
      <c r="C362" s="61"/>
      <c r="D362" s="61"/>
      <c r="E362" s="218"/>
      <c r="F362" s="143" t="str">
        <f>IFERROR(IF(VLOOKUP(Table1[[#This Row],[Budget Code Description]],Dimentions!$X$6:$AC$132,2,FALSE)="","",VLOOKUP(Table1[[#This Row],[Budget Code Description]],Dimentions!$X$6:$AC$132,2,FALSE)),"")</f>
        <v/>
      </c>
      <c r="G362" s="143" t="str">
        <f>IFERROR(VLOOKUP(Table1[[#This Row],[Budget Code Description]],Dimentions!$X$6:$AC$132,3,FALSE),"")</f>
        <v/>
      </c>
      <c r="H362" s="64" t="str">
        <f>IFERROR(VLOOKUP(Table1[[#This Row],[Account]],Dimentions!$S$6:$V$233,2,FALSE),"")</f>
        <v/>
      </c>
      <c r="I362" s="62">
        <f>_xlfn.NUMBERVALUE(LEFT(Table1[[#This Row],[Account]],1))</f>
        <v>0</v>
      </c>
      <c r="J362" s="62" t="str">
        <f>IFERROR(VLOOKUP(Table1[[#This Row],[Budget Code Description]],Table6[#All],7,FALSE),"")</f>
        <v/>
      </c>
      <c r="K362" s="143" t="str">
        <f>IFERROR(VLOOKUP(Table1[[#This Row],[Budget Code Description]],Table6[#All],8,FALSE),"")</f>
        <v/>
      </c>
      <c r="L362" s="63"/>
      <c r="M362" s="65" t="str">
        <f>IFERROR(VLOOKUP(Table1[[#This Row],[Staff ID]],Table2[],2,FALSE),"")</f>
        <v/>
      </c>
      <c r="N362" s="211" t="str">
        <f>IFERROR(IF(VLOOKUP(Table1[[#This Row],[Budget Code Description]],Dimentions!$X$6:$AC$97,4,FALSE)="","",VLOOKUP(Table1[[#This Row],[Budget Code Description]],Dimentions!$X$6:$AC$97,4,FALSE)),"")</f>
        <v/>
      </c>
      <c r="O362" s="65" t="str">
        <f>IFERROR(VLOOKUP(Table1[[#This Row],[Vendor ID]],Table549[],2,FALSE),"")</f>
        <v/>
      </c>
      <c r="P362" s="63"/>
      <c r="Q362" s="143" t="str">
        <f>IF(Table1[[#This Row],[Posting Date]]&lt;&gt;"",$D$9,"")</f>
        <v/>
      </c>
      <c r="R362" s="159" t="str">
        <f>IF(Table1[[#This Row],[Posting Date]]&lt;&gt;"",$D$10,"")</f>
        <v/>
      </c>
      <c r="S362" s="66"/>
      <c r="T362" s="63"/>
      <c r="U362" s="67"/>
      <c r="V362" s="67"/>
      <c r="W362" s="67" t="str">
        <f t="shared" si="6"/>
        <v/>
      </c>
      <c r="X362" s="161" t="str">
        <f>IF(E362="","",(IF(Table1[[#This Row],[Cur]]="USD",Table1[[#This Row],[Cur_Amount Debit]],Table1[[#This Row],[Cur_Amount Debit]]/Table1[[#This Row],[Exchange Rate]])))</f>
        <v/>
      </c>
      <c r="Y362" s="161" t="str">
        <f>IF(E362="","",(IF(Table1[[#This Row],[Cur]]="USD",Table1[[#This Row],[Cur_Amount Credit]],Table1[[#This Row],[Cur_Amount Credit]]/ExchangeRate)))</f>
        <v/>
      </c>
      <c r="Z362" s="203" t="str">
        <f>IF(E362="","",(Table1[[#This Row],[Debit USD]]-Table1[[#This Row],[Credit USD]]))</f>
        <v/>
      </c>
      <c r="AA362" s="122"/>
      <c r="AB362" s="1"/>
      <c r="AC362" s="15"/>
      <c r="AD362" s="15" t="str">
        <f>IF(AND(OR(Table1[[#This Row],[Account]]="15030",Table1[[#This Row],[Account]]="15035",Table1[[#This Row],[Account]]="20150"),Table1[[#This Row],[Vendor ID]]=""),1,"")</f>
        <v/>
      </c>
      <c r="AE362" s="15"/>
      <c r="AF362" s="15"/>
      <c r="AG362" s="15"/>
      <c r="AH362" s="46" t="str">
        <f>IF(Table1[[#This Row],[Posting Date]]&lt;&gt;"","GJ-"&amp;CountryID,"")</f>
        <v/>
      </c>
      <c r="AI362" s="59" t="str">
        <f>IF(Table1[[#This Row],[Posting Date]]&lt;&gt;"",Table1[[#This Row],[Posting Date]],"")</f>
        <v/>
      </c>
      <c r="AJ362" s="46"/>
      <c r="AK362" s="46" t="str">
        <f>IF(Table1[[#This Row],[Description]]&lt;&gt;"",Table1[[#This Row],[Description]],"")</f>
        <v/>
      </c>
      <c r="AL362" s="46" t="str">
        <f>IF(Table1[[#This Row],[Posting Date]]&lt;&gt;"",Table1[[#This Row],[Reference Number]],"")</f>
        <v/>
      </c>
      <c r="AM362" s="46" t="str">
        <f>TRIM(Table1[[#This Row],[Line '#]])</f>
        <v/>
      </c>
      <c r="AN362" s="46" t="str">
        <f>TRIM(Table1[[#This Row],[Account]])</f>
        <v/>
      </c>
      <c r="AO362" s="46" t="str">
        <f>IF(Table1[[#This Row],[Posting Date]]&lt;&gt;"",$D$5,"")</f>
        <v/>
      </c>
      <c r="AP362" s="46" t="str">
        <f>TRIM(Table1[[#This Row],[Departments-Prgrams]])</f>
        <v/>
      </c>
      <c r="AQ362" s="46" t="str">
        <f>TRIM(Table1[[#This Row],[Grant]])</f>
        <v/>
      </c>
      <c r="AR362" s="46" t="str">
        <f>TRIM(Table1[[#This Row],[Staff ID]])</f>
        <v/>
      </c>
      <c r="AS362" s="46" t="str">
        <f>IF(TRIM(Table1[[#This Row],[Budget Code]])=0,"",TRIM(Table1[[#This Row],[Budget Code]]))</f>
        <v/>
      </c>
      <c r="AT362" s="46" t="str">
        <f>IF(Table1[[#This Row],[Line Description]]&lt;&gt;"",Table1[[#This Row],[Line Description]],"")</f>
        <v/>
      </c>
      <c r="AU362" s="46" t="str">
        <f>IF(Table1[[#This Row],[Cur_Amount Debit]]&gt;0,ROUND(Table1[[#This Row],[Cur_Amount Debit]],2),"")</f>
        <v/>
      </c>
      <c r="AV362" s="46" t="str">
        <f>IF(Table1[[#This Row],[Cur_Amount Credit]]&gt;0,ROUND(Table1[[#This Row],[Cur_Amount Credit]],2),"")</f>
        <v/>
      </c>
      <c r="AW362" s="46" t="str">
        <f>LEFT(Table1[[#This Row],[Cur]],3)</f>
        <v/>
      </c>
      <c r="AX362" s="59"/>
      <c r="AY362" s="46"/>
      <c r="AZ362" s="46" t="str">
        <f>IF(Table1[[#This Row],[Cur]]&lt;&gt;"",IF(Table1[[#This Row],[Cur]]="USD","",ExchangeRate),"")</f>
        <v/>
      </c>
      <c r="BA362" s="46" t="str">
        <f>IF(Table1[[#This Row],[Grant]]&lt;&gt;"",VLOOKUP(Table1[[#This Row],[Grant]],Grants!B:D,3),"")</f>
        <v/>
      </c>
      <c r="BB362" s="46" t="str">
        <f>TRIM(Table1[[#This Row],[Vendor ID]])</f>
        <v/>
      </c>
      <c r="BC362">
        <f>IF(Table1[[#This Row],[Reference Number]]=Q361,BC361,BC361+1)</f>
        <v>2</v>
      </c>
    </row>
    <row r="363" spans="1:55" ht="11.25" hidden="1" customHeight="1">
      <c r="A363" s="1"/>
      <c r="B363" s="88" t="str">
        <f>IF(Table1[[#This Row],[Posting Date]]&lt;&gt;"",IF(Table1[[#This Row],[Reference Number]]=Q362,B362+1,1),"")</f>
        <v/>
      </c>
      <c r="C363" s="61"/>
      <c r="D363" s="61"/>
      <c r="E363" s="218"/>
      <c r="F363" s="143" t="str">
        <f>IFERROR(IF(VLOOKUP(Table1[[#This Row],[Budget Code Description]],Dimentions!$X$6:$AC$132,2,FALSE)="","",VLOOKUP(Table1[[#This Row],[Budget Code Description]],Dimentions!$X$6:$AC$132,2,FALSE)),"")</f>
        <v/>
      </c>
      <c r="G363" s="143" t="str">
        <f>IFERROR(VLOOKUP(Table1[[#This Row],[Budget Code Description]],Dimentions!$X$6:$AC$132,3,FALSE),"")</f>
        <v/>
      </c>
      <c r="H363" s="64" t="str">
        <f>IFERROR(VLOOKUP(Table1[[#This Row],[Account]],Dimentions!$S$6:$V$233,2,FALSE),"")</f>
        <v/>
      </c>
      <c r="I363" s="62">
        <f>_xlfn.NUMBERVALUE(LEFT(Table1[[#This Row],[Account]],1))</f>
        <v>0</v>
      </c>
      <c r="J363" s="62" t="str">
        <f>IFERROR(VLOOKUP(Table1[[#This Row],[Budget Code Description]],Table6[#All],7,FALSE),"")</f>
        <v/>
      </c>
      <c r="K363" s="143" t="str">
        <f>IFERROR(VLOOKUP(Table1[[#This Row],[Budget Code Description]],Table6[#All],8,FALSE),"")</f>
        <v/>
      </c>
      <c r="L363" s="63"/>
      <c r="M363" s="65" t="str">
        <f>IFERROR(VLOOKUP(Table1[[#This Row],[Staff ID]],Table2[],2,FALSE),"")</f>
        <v/>
      </c>
      <c r="N363" s="211" t="str">
        <f>IFERROR(IF(VLOOKUP(Table1[[#This Row],[Budget Code Description]],Dimentions!$X$6:$AC$97,4,FALSE)="","",VLOOKUP(Table1[[#This Row],[Budget Code Description]],Dimentions!$X$6:$AC$97,4,FALSE)),"")</f>
        <v/>
      </c>
      <c r="O363" s="65" t="str">
        <f>IFERROR(VLOOKUP(Table1[[#This Row],[Vendor ID]],Table549[],2,FALSE),"")</f>
        <v/>
      </c>
      <c r="P363" s="63"/>
      <c r="Q363" s="143" t="str">
        <f>IF(Table1[[#This Row],[Posting Date]]&lt;&gt;"",$D$9,"")</f>
        <v/>
      </c>
      <c r="R363" s="159" t="str">
        <f>IF(Table1[[#This Row],[Posting Date]]&lt;&gt;"",$D$10,"")</f>
        <v/>
      </c>
      <c r="S363" s="66"/>
      <c r="T363" s="63"/>
      <c r="U363" s="67"/>
      <c r="V363" s="67"/>
      <c r="W363" s="67" t="str">
        <f t="shared" si="6"/>
        <v/>
      </c>
      <c r="X363" s="161" t="str">
        <f>IF(E363="","",(IF(Table1[[#This Row],[Cur]]="USD",Table1[[#This Row],[Cur_Amount Debit]],Table1[[#This Row],[Cur_Amount Debit]]/Table1[[#This Row],[Exchange Rate]])))</f>
        <v/>
      </c>
      <c r="Y363" s="161" t="str">
        <f>IF(E363="","",(IF(Table1[[#This Row],[Cur]]="USD",Table1[[#This Row],[Cur_Amount Credit]],Table1[[#This Row],[Cur_Amount Credit]]/ExchangeRate)))</f>
        <v/>
      </c>
      <c r="Z363" s="203" t="str">
        <f>IF(E363="","",(Table1[[#This Row],[Debit USD]]-Table1[[#This Row],[Credit USD]]))</f>
        <v/>
      </c>
      <c r="AA363" s="122"/>
      <c r="AB363" s="1"/>
      <c r="AC363" s="15"/>
      <c r="AD363" s="15" t="str">
        <f>IF(AND(OR(Table1[[#This Row],[Account]]="15030",Table1[[#This Row],[Account]]="15035",Table1[[#This Row],[Account]]="20150"),Table1[[#This Row],[Vendor ID]]=""),1,"")</f>
        <v/>
      </c>
      <c r="AE363" s="15"/>
      <c r="AF363" s="15"/>
      <c r="AG363" s="15"/>
      <c r="AH363" s="46" t="str">
        <f>IF(Table1[[#This Row],[Posting Date]]&lt;&gt;"","GJ-"&amp;CountryID,"")</f>
        <v/>
      </c>
      <c r="AI363" s="59" t="str">
        <f>IF(Table1[[#This Row],[Posting Date]]&lt;&gt;"",Table1[[#This Row],[Posting Date]],"")</f>
        <v/>
      </c>
      <c r="AJ363" s="46"/>
      <c r="AK363" s="46" t="str">
        <f>IF(Table1[[#This Row],[Description]]&lt;&gt;"",Table1[[#This Row],[Description]],"")</f>
        <v/>
      </c>
      <c r="AL363" s="46" t="str">
        <f>IF(Table1[[#This Row],[Posting Date]]&lt;&gt;"",Table1[[#This Row],[Reference Number]],"")</f>
        <v/>
      </c>
      <c r="AM363" s="46" t="str">
        <f>TRIM(Table1[[#This Row],[Line '#]])</f>
        <v/>
      </c>
      <c r="AN363" s="46" t="str">
        <f>TRIM(Table1[[#This Row],[Account]])</f>
        <v/>
      </c>
      <c r="AO363" s="46" t="str">
        <f>IF(Table1[[#This Row],[Posting Date]]&lt;&gt;"",$D$5,"")</f>
        <v/>
      </c>
      <c r="AP363" s="46" t="str">
        <f>TRIM(Table1[[#This Row],[Departments-Prgrams]])</f>
        <v/>
      </c>
      <c r="AQ363" s="46" t="str">
        <f>TRIM(Table1[[#This Row],[Grant]])</f>
        <v/>
      </c>
      <c r="AR363" s="46" t="str">
        <f>TRIM(Table1[[#This Row],[Staff ID]])</f>
        <v/>
      </c>
      <c r="AS363" s="46" t="str">
        <f>IF(TRIM(Table1[[#This Row],[Budget Code]])=0,"",TRIM(Table1[[#This Row],[Budget Code]]))</f>
        <v/>
      </c>
      <c r="AT363" s="46" t="str">
        <f>IF(Table1[[#This Row],[Line Description]]&lt;&gt;"",Table1[[#This Row],[Line Description]],"")</f>
        <v/>
      </c>
      <c r="AU363" s="46" t="str">
        <f>IF(Table1[[#This Row],[Cur_Amount Debit]]&gt;0,ROUND(Table1[[#This Row],[Cur_Amount Debit]],2),"")</f>
        <v/>
      </c>
      <c r="AV363" s="46" t="str">
        <f>IF(Table1[[#This Row],[Cur_Amount Credit]]&gt;0,ROUND(Table1[[#This Row],[Cur_Amount Credit]],2),"")</f>
        <v/>
      </c>
      <c r="AW363" s="46" t="str">
        <f>LEFT(Table1[[#This Row],[Cur]],3)</f>
        <v/>
      </c>
      <c r="AX363" s="59"/>
      <c r="AY363" s="46"/>
      <c r="AZ363" s="46" t="str">
        <f>IF(Table1[[#This Row],[Cur]]&lt;&gt;"",IF(Table1[[#This Row],[Cur]]="USD","",ExchangeRate),"")</f>
        <v/>
      </c>
      <c r="BA363" s="46" t="str">
        <f>IF(Table1[[#This Row],[Grant]]&lt;&gt;"",VLOOKUP(Table1[[#This Row],[Grant]],Grants!B:D,3),"")</f>
        <v/>
      </c>
      <c r="BB363" s="46" t="str">
        <f>TRIM(Table1[[#This Row],[Vendor ID]])</f>
        <v/>
      </c>
      <c r="BC363">
        <f>IF(Table1[[#This Row],[Reference Number]]=Q362,BC362,BC362+1)</f>
        <v>2</v>
      </c>
    </row>
    <row r="364" spans="1:55" ht="11.25" hidden="1" customHeight="1">
      <c r="A364" s="1"/>
      <c r="B364" s="88" t="str">
        <f>IF(Table1[[#This Row],[Posting Date]]&lt;&gt;"",IF(Table1[[#This Row],[Reference Number]]=Q363,B363+1,1),"")</f>
        <v/>
      </c>
      <c r="C364" s="61"/>
      <c r="D364" s="61"/>
      <c r="E364" s="218"/>
      <c r="F364" s="143" t="str">
        <f>IFERROR(IF(VLOOKUP(Table1[[#This Row],[Budget Code Description]],Dimentions!$X$6:$AC$132,2,FALSE)="","",VLOOKUP(Table1[[#This Row],[Budget Code Description]],Dimentions!$X$6:$AC$132,2,FALSE)),"")</f>
        <v/>
      </c>
      <c r="G364" s="143" t="str">
        <f>IFERROR(VLOOKUP(Table1[[#This Row],[Budget Code Description]],Dimentions!$X$6:$AC$132,3,FALSE),"")</f>
        <v/>
      </c>
      <c r="H364" s="64" t="str">
        <f>IFERROR(VLOOKUP(Table1[[#This Row],[Account]],Dimentions!$S$6:$V$233,2,FALSE),"")</f>
        <v/>
      </c>
      <c r="I364" s="62">
        <f>_xlfn.NUMBERVALUE(LEFT(Table1[[#This Row],[Account]],1))</f>
        <v>0</v>
      </c>
      <c r="J364" s="62" t="str">
        <f>IFERROR(VLOOKUP(Table1[[#This Row],[Budget Code Description]],Table6[#All],7,FALSE),"")</f>
        <v/>
      </c>
      <c r="K364" s="143" t="str">
        <f>IFERROR(VLOOKUP(Table1[[#This Row],[Budget Code Description]],Table6[#All],8,FALSE),"")</f>
        <v/>
      </c>
      <c r="L364" s="63"/>
      <c r="M364" s="65" t="str">
        <f>IFERROR(VLOOKUP(Table1[[#This Row],[Staff ID]],Table2[],2,FALSE),"")</f>
        <v/>
      </c>
      <c r="N364" s="211" t="str">
        <f>IFERROR(IF(VLOOKUP(Table1[[#This Row],[Budget Code Description]],Dimentions!$X$6:$AC$97,4,FALSE)="","",VLOOKUP(Table1[[#This Row],[Budget Code Description]],Dimentions!$X$6:$AC$97,4,FALSE)),"")</f>
        <v/>
      </c>
      <c r="O364" s="65" t="str">
        <f>IFERROR(VLOOKUP(Table1[[#This Row],[Vendor ID]],Table549[],2,FALSE),"")</f>
        <v/>
      </c>
      <c r="P364" s="63"/>
      <c r="Q364" s="143" t="str">
        <f>IF(Table1[[#This Row],[Posting Date]]&lt;&gt;"",$D$9,"")</f>
        <v/>
      </c>
      <c r="R364" s="159" t="str">
        <f>IF(Table1[[#This Row],[Posting Date]]&lt;&gt;"",$D$10,"")</f>
        <v/>
      </c>
      <c r="S364" s="66"/>
      <c r="T364" s="63"/>
      <c r="U364" s="67"/>
      <c r="V364" s="67"/>
      <c r="W364" s="67" t="str">
        <f t="shared" si="6"/>
        <v/>
      </c>
      <c r="X364" s="161" t="str">
        <f>IF(E364="","",(IF(Table1[[#This Row],[Cur]]="USD",Table1[[#This Row],[Cur_Amount Debit]],Table1[[#This Row],[Cur_Amount Debit]]/Table1[[#This Row],[Exchange Rate]])))</f>
        <v/>
      </c>
      <c r="Y364" s="161" t="str">
        <f>IF(E364="","",(IF(Table1[[#This Row],[Cur]]="USD",Table1[[#This Row],[Cur_Amount Credit]],Table1[[#This Row],[Cur_Amount Credit]]/ExchangeRate)))</f>
        <v/>
      </c>
      <c r="Z364" s="203" t="str">
        <f>IF(E364="","",(Table1[[#This Row],[Debit USD]]-Table1[[#This Row],[Credit USD]]))</f>
        <v/>
      </c>
      <c r="AA364" s="122"/>
      <c r="AB364" s="1"/>
      <c r="AC364" s="15"/>
      <c r="AD364" s="15" t="str">
        <f>IF(AND(OR(Table1[[#This Row],[Account]]="15030",Table1[[#This Row],[Account]]="15035",Table1[[#This Row],[Account]]="20150"),Table1[[#This Row],[Vendor ID]]=""),1,"")</f>
        <v/>
      </c>
      <c r="AE364" s="15"/>
      <c r="AF364" s="15"/>
      <c r="AG364" s="15"/>
      <c r="AH364" s="46" t="str">
        <f>IF(Table1[[#This Row],[Posting Date]]&lt;&gt;"","GJ-"&amp;CountryID,"")</f>
        <v/>
      </c>
      <c r="AI364" s="59" t="str">
        <f>IF(Table1[[#This Row],[Posting Date]]&lt;&gt;"",Table1[[#This Row],[Posting Date]],"")</f>
        <v/>
      </c>
      <c r="AJ364" s="46"/>
      <c r="AK364" s="46" t="str">
        <f>IF(Table1[[#This Row],[Description]]&lt;&gt;"",Table1[[#This Row],[Description]],"")</f>
        <v/>
      </c>
      <c r="AL364" s="46" t="str">
        <f>IF(Table1[[#This Row],[Posting Date]]&lt;&gt;"",Table1[[#This Row],[Reference Number]],"")</f>
        <v/>
      </c>
      <c r="AM364" s="46" t="str">
        <f>TRIM(Table1[[#This Row],[Line '#]])</f>
        <v/>
      </c>
      <c r="AN364" s="46" t="str">
        <f>TRIM(Table1[[#This Row],[Account]])</f>
        <v/>
      </c>
      <c r="AO364" s="46" t="str">
        <f>IF(Table1[[#This Row],[Posting Date]]&lt;&gt;"",$D$5,"")</f>
        <v/>
      </c>
      <c r="AP364" s="46" t="str">
        <f>TRIM(Table1[[#This Row],[Departments-Prgrams]])</f>
        <v/>
      </c>
      <c r="AQ364" s="46" t="str">
        <f>TRIM(Table1[[#This Row],[Grant]])</f>
        <v/>
      </c>
      <c r="AR364" s="46" t="str">
        <f>TRIM(Table1[[#This Row],[Staff ID]])</f>
        <v/>
      </c>
      <c r="AS364" s="46" t="str">
        <f>IF(TRIM(Table1[[#This Row],[Budget Code]])=0,"",TRIM(Table1[[#This Row],[Budget Code]]))</f>
        <v/>
      </c>
      <c r="AT364" s="46" t="str">
        <f>IF(Table1[[#This Row],[Line Description]]&lt;&gt;"",Table1[[#This Row],[Line Description]],"")</f>
        <v/>
      </c>
      <c r="AU364" s="46" t="str">
        <f>IF(Table1[[#This Row],[Cur_Amount Debit]]&gt;0,ROUND(Table1[[#This Row],[Cur_Amount Debit]],2),"")</f>
        <v/>
      </c>
      <c r="AV364" s="46" t="str">
        <f>IF(Table1[[#This Row],[Cur_Amount Credit]]&gt;0,ROUND(Table1[[#This Row],[Cur_Amount Credit]],2),"")</f>
        <v/>
      </c>
      <c r="AW364" s="46" t="str">
        <f>LEFT(Table1[[#This Row],[Cur]],3)</f>
        <v/>
      </c>
      <c r="AX364" s="59"/>
      <c r="AY364" s="46"/>
      <c r="AZ364" s="46" t="str">
        <f>IF(Table1[[#This Row],[Cur]]&lt;&gt;"",IF(Table1[[#This Row],[Cur]]="USD","",ExchangeRate),"")</f>
        <v/>
      </c>
      <c r="BA364" s="46" t="str">
        <f>IF(Table1[[#This Row],[Grant]]&lt;&gt;"",VLOOKUP(Table1[[#This Row],[Grant]],Grants!B:D,3),"")</f>
        <v/>
      </c>
      <c r="BB364" s="46" t="str">
        <f>TRIM(Table1[[#This Row],[Vendor ID]])</f>
        <v/>
      </c>
      <c r="BC364">
        <f>IF(Table1[[#This Row],[Reference Number]]=Q363,BC363,BC363+1)</f>
        <v>2</v>
      </c>
    </row>
    <row r="365" spans="1:55" ht="11.25" hidden="1" customHeight="1">
      <c r="A365" s="1"/>
      <c r="B365" s="88" t="str">
        <f>IF(Table1[[#This Row],[Posting Date]]&lt;&gt;"",IF(Table1[[#This Row],[Reference Number]]=Q364,B364+1,1),"")</f>
        <v/>
      </c>
      <c r="C365" s="61"/>
      <c r="D365" s="61"/>
      <c r="E365" s="218"/>
      <c r="F365" s="143" t="str">
        <f>IFERROR(IF(VLOOKUP(Table1[[#This Row],[Budget Code Description]],Dimentions!$X$6:$AC$132,2,FALSE)="","",VLOOKUP(Table1[[#This Row],[Budget Code Description]],Dimentions!$X$6:$AC$132,2,FALSE)),"")</f>
        <v/>
      </c>
      <c r="G365" s="143" t="str">
        <f>IFERROR(VLOOKUP(Table1[[#This Row],[Budget Code Description]],Dimentions!$X$6:$AC$132,3,FALSE),"")</f>
        <v/>
      </c>
      <c r="H365" s="64" t="str">
        <f>IFERROR(VLOOKUP(Table1[[#This Row],[Account]],Dimentions!$S$6:$V$233,2,FALSE),"")</f>
        <v/>
      </c>
      <c r="I365" s="62">
        <f>_xlfn.NUMBERVALUE(LEFT(Table1[[#This Row],[Account]],1))</f>
        <v>0</v>
      </c>
      <c r="J365" s="62" t="str">
        <f>IFERROR(VLOOKUP(Table1[[#This Row],[Budget Code Description]],Table6[#All],7,FALSE),"")</f>
        <v/>
      </c>
      <c r="K365" s="143" t="str">
        <f>IFERROR(VLOOKUP(Table1[[#This Row],[Budget Code Description]],Table6[#All],8,FALSE),"")</f>
        <v/>
      </c>
      <c r="L365" s="63"/>
      <c r="M365" s="65" t="str">
        <f>IFERROR(VLOOKUP(Table1[[#This Row],[Staff ID]],Table2[],2,FALSE),"")</f>
        <v/>
      </c>
      <c r="N365" s="211" t="str">
        <f>IFERROR(IF(VLOOKUP(Table1[[#This Row],[Budget Code Description]],Dimentions!$X$6:$AC$97,4,FALSE)="","",VLOOKUP(Table1[[#This Row],[Budget Code Description]],Dimentions!$X$6:$AC$97,4,FALSE)),"")</f>
        <v/>
      </c>
      <c r="O365" s="65" t="str">
        <f>IFERROR(VLOOKUP(Table1[[#This Row],[Vendor ID]],Table549[],2,FALSE),"")</f>
        <v/>
      </c>
      <c r="P365" s="63"/>
      <c r="Q365" s="143" t="str">
        <f>IF(Table1[[#This Row],[Posting Date]]&lt;&gt;"",$D$9,"")</f>
        <v/>
      </c>
      <c r="R365" s="159" t="str">
        <f>IF(Table1[[#This Row],[Posting Date]]&lt;&gt;"",$D$10,"")</f>
        <v/>
      </c>
      <c r="S365" s="66"/>
      <c r="T365" s="63"/>
      <c r="U365" s="67"/>
      <c r="V365" s="67"/>
      <c r="W365" s="67" t="str">
        <f t="shared" si="6"/>
        <v/>
      </c>
      <c r="X365" s="161" t="str">
        <f>IF(E365="","",(IF(Table1[[#This Row],[Cur]]="USD",Table1[[#This Row],[Cur_Amount Debit]],Table1[[#This Row],[Cur_Amount Debit]]/Table1[[#This Row],[Exchange Rate]])))</f>
        <v/>
      </c>
      <c r="Y365" s="161" t="str">
        <f>IF(E365="","",(IF(Table1[[#This Row],[Cur]]="USD",Table1[[#This Row],[Cur_Amount Credit]],Table1[[#This Row],[Cur_Amount Credit]]/ExchangeRate)))</f>
        <v/>
      </c>
      <c r="Z365" s="203" t="str">
        <f>IF(E365="","",(Table1[[#This Row],[Debit USD]]-Table1[[#This Row],[Credit USD]]))</f>
        <v/>
      </c>
      <c r="AA365" s="122"/>
      <c r="AB365" s="1"/>
      <c r="AC365" s="15"/>
      <c r="AD365" s="15" t="str">
        <f>IF(AND(OR(Table1[[#This Row],[Account]]="15030",Table1[[#This Row],[Account]]="15035",Table1[[#This Row],[Account]]="20150"),Table1[[#This Row],[Vendor ID]]=""),1,"")</f>
        <v/>
      </c>
      <c r="AE365" s="15"/>
      <c r="AF365" s="15"/>
      <c r="AG365" s="15"/>
      <c r="AH365" s="46" t="str">
        <f>IF(Table1[[#This Row],[Posting Date]]&lt;&gt;"","GJ-"&amp;CountryID,"")</f>
        <v/>
      </c>
      <c r="AI365" s="59" t="str">
        <f>IF(Table1[[#This Row],[Posting Date]]&lt;&gt;"",Table1[[#This Row],[Posting Date]],"")</f>
        <v/>
      </c>
      <c r="AJ365" s="46"/>
      <c r="AK365" s="46" t="str">
        <f>IF(Table1[[#This Row],[Description]]&lt;&gt;"",Table1[[#This Row],[Description]],"")</f>
        <v/>
      </c>
      <c r="AL365" s="46" t="str">
        <f>IF(Table1[[#This Row],[Posting Date]]&lt;&gt;"",Table1[[#This Row],[Reference Number]],"")</f>
        <v/>
      </c>
      <c r="AM365" s="46" t="str">
        <f>TRIM(Table1[[#This Row],[Line '#]])</f>
        <v/>
      </c>
      <c r="AN365" s="46" t="str">
        <f>TRIM(Table1[[#This Row],[Account]])</f>
        <v/>
      </c>
      <c r="AO365" s="46" t="str">
        <f>IF(Table1[[#This Row],[Posting Date]]&lt;&gt;"",$D$5,"")</f>
        <v/>
      </c>
      <c r="AP365" s="46" t="str">
        <f>TRIM(Table1[[#This Row],[Departments-Prgrams]])</f>
        <v/>
      </c>
      <c r="AQ365" s="46" t="str">
        <f>TRIM(Table1[[#This Row],[Grant]])</f>
        <v/>
      </c>
      <c r="AR365" s="46" t="str">
        <f>TRIM(Table1[[#This Row],[Staff ID]])</f>
        <v/>
      </c>
      <c r="AS365" s="46" t="str">
        <f>IF(TRIM(Table1[[#This Row],[Budget Code]])=0,"",TRIM(Table1[[#This Row],[Budget Code]]))</f>
        <v/>
      </c>
      <c r="AT365" s="46" t="str">
        <f>IF(Table1[[#This Row],[Line Description]]&lt;&gt;"",Table1[[#This Row],[Line Description]],"")</f>
        <v/>
      </c>
      <c r="AU365" s="46" t="str">
        <f>IF(Table1[[#This Row],[Cur_Amount Debit]]&gt;0,ROUND(Table1[[#This Row],[Cur_Amount Debit]],2),"")</f>
        <v/>
      </c>
      <c r="AV365" s="46" t="str">
        <f>IF(Table1[[#This Row],[Cur_Amount Credit]]&gt;0,ROUND(Table1[[#This Row],[Cur_Amount Credit]],2),"")</f>
        <v/>
      </c>
      <c r="AW365" s="46" t="str">
        <f>LEFT(Table1[[#This Row],[Cur]],3)</f>
        <v/>
      </c>
      <c r="AX365" s="59"/>
      <c r="AY365" s="46"/>
      <c r="AZ365" s="46" t="str">
        <f>IF(Table1[[#This Row],[Cur]]&lt;&gt;"",IF(Table1[[#This Row],[Cur]]="USD","",ExchangeRate),"")</f>
        <v/>
      </c>
      <c r="BA365" s="46" t="str">
        <f>IF(Table1[[#This Row],[Grant]]&lt;&gt;"",VLOOKUP(Table1[[#This Row],[Grant]],Grants!B:D,3),"")</f>
        <v/>
      </c>
      <c r="BB365" s="46" t="str">
        <f>TRIM(Table1[[#This Row],[Vendor ID]])</f>
        <v/>
      </c>
      <c r="BC365">
        <f>IF(Table1[[#This Row],[Reference Number]]=Q364,BC364,BC364+1)</f>
        <v>2</v>
      </c>
    </row>
    <row r="366" spans="1:55" ht="11.25" hidden="1" customHeight="1">
      <c r="A366" s="1"/>
      <c r="B366" s="88" t="str">
        <f>IF(Table1[[#This Row],[Posting Date]]&lt;&gt;"",IF(Table1[[#This Row],[Reference Number]]=Q365,B365+1,1),"")</f>
        <v/>
      </c>
      <c r="C366" s="61"/>
      <c r="D366" s="61"/>
      <c r="E366" s="218"/>
      <c r="F366" s="143" t="str">
        <f>IFERROR(IF(VLOOKUP(Table1[[#This Row],[Budget Code Description]],Dimentions!$X$6:$AC$132,2,FALSE)="","",VLOOKUP(Table1[[#This Row],[Budget Code Description]],Dimentions!$X$6:$AC$132,2,FALSE)),"")</f>
        <v/>
      </c>
      <c r="G366" s="143" t="str">
        <f>IFERROR(VLOOKUP(Table1[[#This Row],[Budget Code Description]],Dimentions!$X$6:$AC$132,3,FALSE),"")</f>
        <v/>
      </c>
      <c r="H366" s="64" t="str">
        <f>IFERROR(VLOOKUP(Table1[[#This Row],[Account]],Dimentions!$S$6:$V$233,2,FALSE),"")</f>
        <v/>
      </c>
      <c r="I366" s="62">
        <f>_xlfn.NUMBERVALUE(LEFT(Table1[[#This Row],[Account]],1))</f>
        <v>0</v>
      </c>
      <c r="J366" s="62" t="str">
        <f>IFERROR(VLOOKUP(Table1[[#This Row],[Budget Code Description]],Table6[#All],7,FALSE),"")</f>
        <v/>
      </c>
      <c r="K366" s="143" t="str">
        <f>IFERROR(VLOOKUP(Table1[[#This Row],[Budget Code Description]],Table6[#All],8,FALSE),"")</f>
        <v/>
      </c>
      <c r="L366" s="63"/>
      <c r="M366" s="65" t="str">
        <f>IFERROR(VLOOKUP(Table1[[#This Row],[Staff ID]],Table2[],2,FALSE),"")</f>
        <v/>
      </c>
      <c r="N366" s="211" t="str">
        <f>IFERROR(IF(VLOOKUP(Table1[[#This Row],[Budget Code Description]],Dimentions!$X$6:$AC$97,4,FALSE)="","",VLOOKUP(Table1[[#This Row],[Budget Code Description]],Dimentions!$X$6:$AC$97,4,FALSE)),"")</f>
        <v/>
      </c>
      <c r="O366" s="65" t="str">
        <f>IFERROR(VLOOKUP(Table1[[#This Row],[Vendor ID]],Table549[],2,FALSE),"")</f>
        <v/>
      </c>
      <c r="P366" s="63"/>
      <c r="Q366" s="143" t="str">
        <f>IF(Table1[[#This Row],[Posting Date]]&lt;&gt;"",$D$9,"")</f>
        <v/>
      </c>
      <c r="R366" s="159" t="str">
        <f>IF(Table1[[#This Row],[Posting Date]]&lt;&gt;"",$D$10,"")</f>
        <v/>
      </c>
      <c r="S366" s="66"/>
      <c r="T366" s="63"/>
      <c r="U366" s="67"/>
      <c r="V366" s="67"/>
      <c r="W366" s="67" t="str">
        <f t="shared" si="6"/>
        <v/>
      </c>
      <c r="X366" s="161" t="str">
        <f>IF(E366="","",(IF(Table1[[#This Row],[Cur]]="USD",Table1[[#This Row],[Cur_Amount Debit]],Table1[[#This Row],[Cur_Amount Debit]]/Table1[[#This Row],[Exchange Rate]])))</f>
        <v/>
      </c>
      <c r="Y366" s="161" t="str">
        <f>IF(E366="","",(IF(Table1[[#This Row],[Cur]]="USD",Table1[[#This Row],[Cur_Amount Credit]],Table1[[#This Row],[Cur_Amount Credit]]/ExchangeRate)))</f>
        <v/>
      </c>
      <c r="Z366" s="203" t="str">
        <f>IF(E366="","",(Table1[[#This Row],[Debit USD]]-Table1[[#This Row],[Credit USD]]))</f>
        <v/>
      </c>
      <c r="AA366" s="122"/>
      <c r="AB366" s="1"/>
      <c r="AC366" s="15"/>
      <c r="AD366" s="15" t="str">
        <f>IF(AND(OR(Table1[[#This Row],[Account]]="15030",Table1[[#This Row],[Account]]="15035",Table1[[#This Row],[Account]]="20150"),Table1[[#This Row],[Vendor ID]]=""),1,"")</f>
        <v/>
      </c>
      <c r="AE366" s="15"/>
      <c r="AF366" s="15"/>
      <c r="AG366" s="15"/>
      <c r="AH366" s="46" t="str">
        <f>IF(Table1[[#This Row],[Posting Date]]&lt;&gt;"","GJ-"&amp;CountryID,"")</f>
        <v/>
      </c>
      <c r="AI366" s="59" t="str">
        <f>IF(Table1[[#This Row],[Posting Date]]&lt;&gt;"",Table1[[#This Row],[Posting Date]],"")</f>
        <v/>
      </c>
      <c r="AJ366" s="46"/>
      <c r="AK366" s="46" t="str">
        <f>IF(Table1[[#This Row],[Description]]&lt;&gt;"",Table1[[#This Row],[Description]],"")</f>
        <v/>
      </c>
      <c r="AL366" s="46" t="str">
        <f>IF(Table1[[#This Row],[Posting Date]]&lt;&gt;"",Table1[[#This Row],[Reference Number]],"")</f>
        <v/>
      </c>
      <c r="AM366" s="46" t="str">
        <f>TRIM(Table1[[#This Row],[Line '#]])</f>
        <v/>
      </c>
      <c r="AN366" s="46" t="str">
        <f>TRIM(Table1[[#This Row],[Account]])</f>
        <v/>
      </c>
      <c r="AO366" s="46" t="str">
        <f>IF(Table1[[#This Row],[Posting Date]]&lt;&gt;"",$D$5,"")</f>
        <v/>
      </c>
      <c r="AP366" s="46" t="str">
        <f>TRIM(Table1[[#This Row],[Departments-Prgrams]])</f>
        <v/>
      </c>
      <c r="AQ366" s="46" t="str">
        <f>TRIM(Table1[[#This Row],[Grant]])</f>
        <v/>
      </c>
      <c r="AR366" s="46" t="str">
        <f>TRIM(Table1[[#This Row],[Staff ID]])</f>
        <v/>
      </c>
      <c r="AS366" s="46" t="str">
        <f>IF(TRIM(Table1[[#This Row],[Budget Code]])=0,"",TRIM(Table1[[#This Row],[Budget Code]]))</f>
        <v/>
      </c>
      <c r="AT366" s="46" t="str">
        <f>IF(Table1[[#This Row],[Line Description]]&lt;&gt;"",Table1[[#This Row],[Line Description]],"")</f>
        <v/>
      </c>
      <c r="AU366" s="46" t="str">
        <f>IF(Table1[[#This Row],[Cur_Amount Debit]]&gt;0,ROUND(Table1[[#This Row],[Cur_Amount Debit]],2),"")</f>
        <v/>
      </c>
      <c r="AV366" s="46" t="str">
        <f>IF(Table1[[#This Row],[Cur_Amount Credit]]&gt;0,ROUND(Table1[[#This Row],[Cur_Amount Credit]],2),"")</f>
        <v/>
      </c>
      <c r="AW366" s="46" t="str">
        <f>LEFT(Table1[[#This Row],[Cur]],3)</f>
        <v/>
      </c>
      <c r="AX366" s="59"/>
      <c r="AY366" s="46"/>
      <c r="AZ366" s="46" t="str">
        <f>IF(Table1[[#This Row],[Cur]]&lt;&gt;"",IF(Table1[[#This Row],[Cur]]="USD","",ExchangeRate),"")</f>
        <v/>
      </c>
      <c r="BA366" s="46" t="str">
        <f>IF(Table1[[#This Row],[Grant]]&lt;&gt;"",VLOOKUP(Table1[[#This Row],[Grant]],Grants!B:D,3),"")</f>
        <v/>
      </c>
      <c r="BB366" s="46" t="str">
        <f>TRIM(Table1[[#This Row],[Vendor ID]])</f>
        <v/>
      </c>
      <c r="BC366">
        <f>IF(Table1[[#This Row],[Reference Number]]=Q365,BC365,BC365+1)</f>
        <v>2</v>
      </c>
    </row>
    <row r="367" spans="1:55" ht="11.25" hidden="1" customHeight="1">
      <c r="A367" s="1"/>
      <c r="B367" s="88" t="str">
        <f>IF(Table1[[#This Row],[Posting Date]]&lt;&gt;"",IF(Table1[[#This Row],[Reference Number]]=Q366,B366+1,1),"")</f>
        <v/>
      </c>
      <c r="C367" s="61"/>
      <c r="D367" s="61"/>
      <c r="E367" s="218"/>
      <c r="F367" s="143" t="str">
        <f>IFERROR(IF(VLOOKUP(Table1[[#This Row],[Budget Code Description]],Dimentions!$X$6:$AC$132,2,FALSE)="","",VLOOKUP(Table1[[#This Row],[Budget Code Description]],Dimentions!$X$6:$AC$132,2,FALSE)),"")</f>
        <v/>
      </c>
      <c r="G367" s="143" t="str">
        <f>IFERROR(VLOOKUP(Table1[[#This Row],[Budget Code Description]],Dimentions!$X$6:$AC$132,3,FALSE),"")</f>
        <v/>
      </c>
      <c r="H367" s="64" t="str">
        <f>IFERROR(VLOOKUP(Table1[[#This Row],[Account]],Dimentions!$S$6:$V$233,2,FALSE),"")</f>
        <v/>
      </c>
      <c r="I367" s="62">
        <f>_xlfn.NUMBERVALUE(LEFT(Table1[[#This Row],[Account]],1))</f>
        <v>0</v>
      </c>
      <c r="J367" s="62" t="str">
        <f>IFERROR(VLOOKUP(Table1[[#This Row],[Budget Code Description]],Table6[#All],7,FALSE),"")</f>
        <v/>
      </c>
      <c r="K367" s="143" t="str">
        <f>IFERROR(VLOOKUP(Table1[[#This Row],[Budget Code Description]],Table6[#All],8,FALSE),"")</f>
        <v/>
      </c>
      <c r="L367" s="63"/>
      <c r="M367" s="65" t="str">
        <f>IFERROR(VLOOKUP(Table1[[#This Row],[Staff ID]],Table2[],2,FALSE),"")</f>
        <v/>
      </c>
      <c r="N367" s="211" t="str">
        <f>IFERROR(IF(VLOOKUP(Table1[[#This Row],[Budget Code Description]],Dimentions!$X$6:$AC$97,4,FALSE)="","",VLOOKUP(Table1[[#This Row],[Budget Code Description]],Dimentions!$X$6:$AC$97,4,FALSE)),"")</f>
        <v/>
      </c>
      <c r="O367" s="65" t="str">
        <f>IFERROR(VLOOKUP(Table1[[#This Row],[Vendor ID]],Table549[],2,FALSE),"")</f>
        <v/>
      </c>
      <c r="P367" s="63"/>
      <c r="Q367" s="143" t="str">
        <f>IF(Table1[[#This Row],[Posting Date]]&lt;&gt;"",$D$9,"")</f>
        <v/>
      </c>
      <c r="R367" s="159" t="str">
        <f>IF(Table1[[#This Row],[Posting Date]]&lt;&gt;"",$D$10,"")</f>
        <v/>
      </c>
      <c r="S367" s="66"/>
      <c r="T367" s="63"/>
      <c r="U367" s="67"/>
      <c r="V367" s="67"/>
      <c r="W367" s="67" t="str">
        <f t="shared" si="6"/>
        <v/>
      </c>
      <c r="X367" s="161" t="str">
        <f>IF(E367="","",(IF(Table1[[#This Row],[Cur]]="USD",Table1[[#This Row],[Cur_Amount Debit]],Table1[[#This Row],[Cur_Amount Debit]]/Table1[[#This Row],[Exchange Rate]])))</f>
        <v/>
      </c>
      <c r="Y367" s="161" t="str">
        <f>IF(E367="","",(IF(Table1[[#This Row],[Cur]]="USD",Table1[[#This Row],[Cur_Amount Credit]],Table1[[#This Row],[Cur_Amount Credit]]/ExchangeRate)))</f>
        <v/>
      </c>
      <c r="Z367" s="203" t="str">
        <f>IF(E367="","",(Table1[[#This Row],[Debit USD]]-Table1[[#This Row],[Credit USD]]))</f>
        <v/>
      </c>
      <c r="AA367" s="122"/>
      <c r="AB367" s="1"/>
      <c r="AC367" s="15"/>
      <c r="AD367" s="15" t="str">
        <f>IF(AND(OR(Table1[[#This Row],[Account]]="15030",Table1[[#This Row],[Account]]="15035",Table1[[#This Row],[Account]]="20150"),Table1[[#This Row],[Vendor ID]]=""),1,"")</f>
        <v/>
      </c>
      <c r="AE367" s="15"/>
      <c r="AF367" s="15"/>
      <c r="AG367" s="15"/>
      <c r="AH367" s="46" t="str">
        <f>IF(Table1[[#This Row],[Posting Date]]&lt;&gt;"","GJ-"&amp;CountryID,"")</f>
        <v/>
      </c>
      <c r="AI367" s="59" t="str">
        <f>IF(Table1[[#This Row],[Posting Date]]&lt;&gt;"",Table1[[#This Row],[Posting Date]],"")</f>
        <v/>
      </c>
      <c r="AJ367" s="46"/>
      <c r="AK367" s="46" t="str">
        <f>IF(Table1[[#This Row],[Description]]&lt;&gt;"",Table1[[#This Row],[Description]],"")</f>
        <v/>
      </c>
      <c r="AL367" s="46" t="str">
        <f>IF(Table1[[#This Row],[Posting Date]]&lt;&gt;"",Table1[[#This Row],[Reference Number]],"")</f>
        <v/>
      </c>
      <c r="AM367" s="46" t="str">
        <f>TRIM(Table1[[#This Row],[Line '#]])</f>
        <v/>
      </c>
      <c r="AN367" s="46" t="str">
        <f>TRIM(Table1[[#This Row],[Account]])</f>
        <v/>
      </c>
      <c r="AO367" s="46" t="str">
        <f>IF(Table1[[#This Row],[Posting Date]]&lt;&gt;"",$D$5,"")</f>
        <v/>
      </c>
      <c r="AP367" s="46" t="str">
        <f>TRIM(Table1[[#This Row],[Departments-Prgrams]])</f>
        <v/>
      </c>
      <c r="AQ367" s="46" t="str">
        <f>TRIM(Table1[[#This Row],[Grant]])</f>
        <v/>
      </c>
      <c r="AR367" s="46" t="str">
        <f>TRIM(Table1[[#This Row],[Staff ID]])</f>
        <v/>
      </c>
      <c r="AS367" s="46" t="str">
        <f>IF(TRIM(Table1[[#This Row],[Budget Code]])=0,"",TRIM(Table1[[#This Row],[Budget Code]]))</f>
        <v/>
      </c>
      <c r="AT367" s="46" t="str">
        <f>IF(Table1[[#This Row],[Line Description]]&lt;&gt;"",Table1[[#This Row],[Line Description]],"")</f>
        <v/>
      </c>
      <c r="AU367" s="46" t="str">
        <f>IF(Table1[[#This Row],[Cur_Amount Debit]]&gt;0,ROUND(Table1[[#This Row],[Cur_Amount Debit]],2),"")</f>
        <v/>
      </c>
      <c r="AV367" s="46" t="str">
        <f>IF(Table1[[#This Row],[Cur_Amount Credit]]&gt;0,ROUND(Table1[[#This Row],[Cur_Amount Credit]],2),"")</f>
        <v/>
      </c>
      <c r="AW367" s="46" t="str">
        <f>LEFT(Table1[[#This Row],[Cur]],3)</f>
        <v/>
      </c>
      <c r="AX367" s="59"/>
      <c r="AY367" s="46"/>
      <c r="AZ367" s="46" t="str">
        <f>IF(Table1[[#This Row],[Cur]]&lt;&gt;"",IF(Table1[[#This Row],[Cur]]="USD","",ExchangeRate),"")</f>
        <v/>
      </c>
      <c r="BA367" s="46" t="str">
        <f>IF(Table1[[#This Row],[Grant]]&lt;&gt;"",VLOOKUP(Table1[[#This Row],[Grant]],Grants!B:D,3),"")</f>
        <v/>
      </c>
      <c r="BB367" s="46" t="str">
        <f>TRIM(Table1[[#This Row],[Vendor ID]])</f>
        <v/>
      </c>
      <c r="BC367">
        <f>IF(Table1[[#This Row],[Reference Number]]=Q366,BC366,BC366+1)</f>
        <v>2</v>
      </c>
    </row>
    <row r="368" spans="1:55" ht="11.25" hidden="1" customHeight="1">
      <c r="A368" s="1"/>
      <c r="B368" s="88" t="str">
        <f>IF(Table1[[#This Row],[Posting Date]]&lt;&gt;"",IF(Table1[[#This Row],[Reference Number]]=Q367,B367+1,1),"")</f>
        <v/>
      </c>
      <c r="C368" s="61"/>
      <c r="D368" s="61"/>
      <c r="E368" s="218"/>
      <c r="F368" s="143" t="str">
        <f>IFERROR(IF(VLOOKUP(Table1[[#This Row],[Budget Code Description]],Dimentions!$X$6:$AC$132,2,FALSE)="","",VLOOKUP(Table1[[#This Row],[Budget Code Description]],Dimentions!$X$6:$AC$132,2,FALSE)),"")</f>
        <v/>
      </c>
      <c r="G368" s="143" t="str">
        <f>IFERROR(VLOOKUP(Table1[[#This Row],[Budget Code Description]],Dimentions!$X$6:$AC$132,3,FALSE),"")</f>
        <v/>
      </c>
      <c r="H368" s="64" t="str">
        <f>IFERROR(VLOOKUP(Table1[[#This Row],[Account]],Dimentions!$S$6:$V$233,2,FALSE),"")</f>
        <v/>
      </c>
      <c r="I368" s="62">
        <f>_xlfn.NUMBERVALUE(LEFT(Table1[[#This Row],[Account]],1))</f>
        <v>0</v>
      </c>
      <c r="J368" s="62" t="str">
        <f>IFERROR(VLOOKUP(Table1[[#This Row],[Budget Code Description]],Table6[#All],7,FALSE),"")</f>
        <v/>
      </c>
      <c r="K368" s="143" t="str">
        <f>IFERROR(VLOOKUP(Table1[[#This Row],[Budget Code Description]],Table6[#All],8,FALSE),"")</f>
        <v/>
      </c>
      <c r="L368" s="63"/>
      <c r="M368" s="65" t="str">
        <f>IFERROR(VLOOKUP(Table1[[#This Row],[Staff ID]],Table2[],2,FALSE),"")</f>
        <v/>
      </c>
      <c r="N368" s="211" t="str">
        <f>IFERROR(IF(VLOOKUP(Table1[[#This Row],[Budget Code Description]],Dimentions!$X$6:$AC$97,4,FALSE)="","",VLOOKUP(Table1[[#This Row],[Budget Code Description]],Dimentions!$X$6:$AC$97,4,FALSE)),"")</f>
        <v/>
      </c>
      <c r="O368" s="65" t="str">
        <f>IFERROR(VLOOKUP(Table1[[#This Row],[Vendor ID]],Table549[],2,FALSE),"")</f>
        <v/>
      </c>
      <c r="P368" s="63"/>
      <c r="Q368" s="143" t="str">
        <f>IF(Table1[[#This Row],[Posting Date]]&lt;&gt;"",$D$9,"")</f>
        <v/>
      </c>
      <c r="R368" s="159" t="str">
        <f>IF(Table1[[#This Row],[Posting Date]]&lt;&gt;"",$D$10,"")</f>
        <v/>
      </c>
      <c r="S368" s="66"/>
      <c r="T368" s="63"/>
      <c r="U368" s="67"/>
      <c r="V368" s="67"/>
      <c r="W368" s="67" t="str">
        <f t="shared" si="6"/>
        <v/>
      </c>
      <c r="X368" s="161" t="str">
        <f>IF(E368="","",(IF(Table1[[#This Row],[Cur]]="USD",Table1[[#This Row],[Cur_Amount Debit]],Table1[[#This Row],[Cur_Amount Debit]]/Table1[[#This Row],[Exchange Rate]])))</f>
        <v/>
      </c>
      <c r="Y368" s="161" t="str">
        <f>IF(E368="","",(IF(Table1[[#This Row],[Cur]]="USD",Table1[[#This Row],[Cur_Amount Credit]],Table1[[#This Row],[Cur_Amount Credit]]/ExchangeRate)))</f>
        <v/>
      </c>
      <c r="Z368" s="203" t="str">
        <f>IF(E368="","",(Table1[[#This Row],[Debit USD]]-Table1[[#This Row],[Credit USD]]))</f>
        <v/>
      </c>
      <c r="AA368" s="122"/>
      <c r="AB368" s="1"/>
      <c r="AC368" s="15"/>
      <c r="AD368" s="15" t="str">
        <f>IF(AND(OR(Table1[[#This Row],[Account]]="15030",Table1[[#This Row],[Account]]="15035",Table1[[#This Row],[Account]]="20150"),Table1[[#This Row],[Vendor ID]]=""),1,"")</f>
        <v/>
      </c>
      <c r="AE368" s="15"/>
      <c r="AF368" s="15"/>
      <c r="AG368" s="15"/>
      <c r="AH368" s="46" t="str">
        <f>IF(Table1[[#This Row],[Posting Date]]&lt;&gt;"","GJ-"&amp;CountryID,"")</f>
        <v/>
      </c>
      <c r="AI368" s="59" t="str">
        <f>IF(Table1[[#This Row],[Posting Date]]&lt;&gt;"",Table1[[#This Row],[Posting Date]],"")</f>
        <v/>
      </c>
      <c r="AJ368" s="46"/>
      <c r="AK368" s="46" t="str">
        <f>IF(Table1[[#This Row],[Description]]&lt;&gt;"",Table1[[#This Row],[Description]],"")</f>
        <v/>
      </c>
      <c r="AL368" s="46" t="str">
        <f>IF(Table1[[#This Row],[Posting Date]]&lt;&gt;"",Table1[[#This Row],[Reference Number]],"")</f>
        <v/>
      </c>
      <c r="AM368" s="46" t="str">
        <f>TRIM(Table1[[#This Row],[Line '#]])</f>
        <v/>
      </c>
      <c r="AN368" s="46" t="str">
        <f>TRIM(Table1[[#This Row],[Account]])</f>
        <v/>
      </c>
      <c r="AO368" s="46" t="str">
        <f>IF(Table1[[#This Row],[Posting Date]]&lt;&gt;"",$D$5,"")</f>
        <v/>
      </c>
      <c r="AP368" s="46" t="str">
        <f>TRIM(Table1[[#This Row],[Departments-Prgrams]])</f>
        <v/>
      </c>
      <c r="AQ368" s="46" t="str">
        <f>TRIM(Table1[[#This Row],[Grant]])</f>
        <v/>
      </c>
      <c r="AR368" s="46" t="str">
        <f>TRIM(Table1[[#This Row],[Staff ID]])</f>
        <v/>
      </c>
      <c r="AS368" s="46" t="str">
        <f>IF(TRIM(Table1[[#This Row],[Budget Code]])=0,"",TRIM(Table1[[#This Row],[Budget Code]]))</f>
        <v/>
      </c>
      <c r="AT368" s="46" t="str">
        <f>IF(Table1[[#This Row],[Line Description]]&lt;&gt;"",Table1[[#This Row],[Line Description]],"")</f>
        <v/>
      </c>
      <c r="AU368" s="46" t="str">
        <f>IF(Table1[[#This Row],[Cur_Amount Debit]]&gt;0,ROUND(Table1[[#This Row],[Cur_Amount Debit]],2),"")</f>
        <v/>
      </c>
      <c r="AV368" s="46" t="str">
        <f>IF(Table1[[#This Row],[Cur_Amount Credit]]&gt;0,ROUND(Table1[[#This Row],[Cur_Amount Credit]],2),"")</f>
        <v/>
      </c>
      <c r="AW368" s="46" t="str">
        <f>LEFT(Table1[[#This Row],[Cur]],3)</f>
        <v/>
      </c>
      <c r="AX368" s="59"/>
      <c r="AY368" s="46"/>
      <c r="AZ368" s="46" t="str">
        <f>IF(Table1[[#This Row],[Cur]]&lt;&gt;"",IF(Table1[[#This Row],[Cur]]="USD","",ExchangeRate),"")</f>
        <v/>
      </c>
      <c r="BA368" s="46" t="str">
        <f>IF(Table1[[#This Row],[Grant]]&lt;&gt;"",VLOOKUP(Table1[[#This Row],[Grant]],Grants!B:D,3),"")</f>
        <v/>
      </c>
      <c r="BB368" s="46" t="str">
        <f>TRIM(Table1[[#This Row],[Vendor ID]])</f>
        <v/>
      </c>
      <c r="BC368">
        <f>IF(Table1[[#This Row],[Reference Number]]=Q367,BC367,BC367+1)</f>
        <v>2</v>
      </c>
    </row>
    <row r="369" spans="1:55" ht="11.25" hidden="1" customHeight="1">
      <c r="A369" s="1"/>
      <c r="B369" s="88" t="str">
        <f>IF(Table1[[#This Row],[Posting Date]]&lt;&gt;"",IF(Table1[[#This Row],[Reference Number]]=Q368,B368+1,1),"")</f>
        <v/>
      </c>
      <c r="C369" s="61"/>
      <c r="D369" s="61"/>
      <c r="E369" s="218"/>
      <c r="F369" s="143" t="str">
        <f>IFERROR(IF(VLOOKUP(Table1[[#This Row],[Budget Code Description]],Dimentions!$X$6:$AC$132,2,FALSE)="","",VLOOKUP(Table1[[#This Row],[Budget Code Description]],Dimentions!$X$6:$AC$132,2,FALSE)),"")</f>
        <v/>
      </c>
      <c r="G369" s="143" t="str">
        <f>IFERROR(VLOOKUP(Table1[[#This Row],[Budget Code Description]],Dimentions!$X$6:$AC$132,3,FALSE),"")</f>
        <v/>
      </c>
      <c r="H369" s="64" t="str">
        <f>IFERROR(VLOOKUP(Table1[[#This Row],[Account]],Dimentions!$S$6:$V$233,2,FALSE),"")</f>
        <v/>
      </c>
      <c r="I369" s="62">
        <f>_xlfn.NUMBERVALUE(LEFT(Table1[[#This Row],[Account]],1))</f>
        <v>0</v>
      </c>
      <c r="J369" s="62" t="str">
        <f>IFERROR(VLOOKUP(Table1[[#This Row],[Budget Code Description]],Table6[#All],7,FALSE),"")</f>
        <v/>
      </c>
      <c r="K369" s="143" t="str">
        <f>IFERROR(VLOOKUP(Table1[[#This Row],[Budget Code Description]],Table6[#All],8,FALSE),"")</f>
        <v/>
      </c>
      <c r="L369" s="63"/>
      <c r="M369" s="65" t="str">
        <f>IFERROR(VLOOKUP(Table1[[#This Row],[Staff ID]],Table2[],2,FALSE),"")</f>
        <v/>
      </c>
      <c r="N369" s="211" t="str">
        <f>IFERROR(IF(VLOOKUP(Table1[[#This Row],[Budget Code Description]],Dimentions!$X$6:$AC$97,4,FALSE)="","",VLOOKUP(Table1[[#This Row],[Budget Code Description]],Dimentions!$X$6:$AC$97,4,FALSE)),"")</f>
        <v/>
      </c>
      <c r="O369" s="65" t="str">
        <f>IFERROR(VLOOKUP(Table1[[#This Row],[Vendor ID]],Table549[],2,FALSE),"")</f>
        <v/>
      </c>
      <c r="P369" s="63"/>
      <c r="Q369" s="143" t="str">
        <f>IF(Table1[[#This Row],[Posting Date]]&lt;&gt;"",$D$9,"")</f>
        <v/>
      </c>
      <c r="R369" s="159" t="str">
        <f>IF(Table1[[#This Row],[Posting Date]]&lt;&gt;"",$D$10,"")</f>
        <v/>
      </c>
      <c r="S369" s="66"/>
      <c r="T369" s="63"/>
      <c r="U369" s="67"/>
      <c r="V369" s="67"/>
      <c r="W369" s="67" t="str">
        <f t="shared" si="6"/>
        <v/>
      </c>
      <c r="X369" s="161" t="str">
        <f>IF(E369="","",(IF(Table1[[#This Row],[Cur]]="USD",Table1[[#This Row],[Cur_Amount Debit]],Table1[[#This Row],[Cur_Amount Debit]]/Table1[[#This Row],[Exchange Rate]])))</f>
        <v/>
      </c>
      <c r="Y369" s="161" t="str">
        <f>IF(E369="","",(IF(Table1[[#This Row],[Cur]]="USD",Table1[[#This Row],[Cur_Amount Credit]],Table1[[#This Row],[Cur_Amount Credit]]/ExchangeRate)))</f>
        <v/>
      </c>
      <c r="Z369" s="203" t="str">
        <f>IF(E369="","",(Table1[[#This Row],[Debit USD]]-Table1[[#This Row],[Credit USD]]))</f>
        <v/>
      </c>
      <c r="AA369" s="122"/>
      <c r="AB369" s="1"/>
      <c r="AC369" s="15"/>
      <c r="AD369" s="15" t="str">
        <f>IF(AND(OR(Table1[[#This Row],[Account]]="15030",Table1[[#This Row],[Account]]="15035",Table1[[#This Row],[Account]]="20150"),Table1[[#This Row],[Vendor ID]]=""),1,"")</f>
        <v/>
      </c>
      <c r="AE369" s="15"/>
      <c r="AF369" s="15"/>
      <c r="AG369" s="15"/>
      <c r="AH369" s="46" t="str">
        <f>IF(Table1[[#This Row],[Posting Date]]&lt;&gt;"","GJ-"&amp;CountryID,"")</f>
        <v/>
      </c>
      <c r="AI369" s="59" t="str">
        <f>IF(Table1[[#This Row],[Posting Date]]&lt;&gt;"",Table1[[#This Row],[Posting Date]],"")</f>
        <v/>
      </c>
      <c r="AJ369" s="46"/>
      <c r="AK369" s="46" t="str">
        <f>IF(Table1[[#This Row],[Description]]&lt;&gt;"",Table1[[#This Row],[Description]],"")</f>
        <v/>
      </c>
      <c r="AL369" s="46" t="str">
        <f>IF(Table1[[#This Row],[Posting Date]]&lt;&gt;"",Table1[[#This Row],[Reference Number]],"")</f>
        <v/>
      </c>
      <c r="AM369" s="46" t="str">
        <f>TRIM(Table1[[#This Row],[Line '#]])</f>
        <v/>
      </c>
      <c r="AN369" s="46" t="str">
        <f>TRIM(Table1[[#This Row],[Account]])</f>
        <v/>
      </c>
      <c r="AO369" s="46" t="str">
        <f>IF(Table1[[#This Row],[Posting Date]]&lt;&gt;"",$D$5,"")</f>
        <v/>
      </c>
      <c r="AP369" s="46" t="str">
        <f>TRIM(Table1[[#This Row],[Departments-Prgrams]])</f>
        <v/>
      </c>
      <c r="AQ369" s="46" t="str">
        <f>TRIM(Table1[[#This Row],[Grant]])</f>
        <v/>
      </c>
      <c r="AR369" s="46" t="str">
        <f>TRIM(Table1[[#This Row],[Staff ID]])</f>
        <v/>
      </c>
      <c r="AS369" s="46" t="str">
        <f>IF(TRIM(Table1[[#This Row],[Budget Code]])=0,"",TRIM(Table1[[#This Row],[Budget Code]]))</f>
        <v/>
      </c>
      <c r="AT369" s="46" t="str">
        <f>IF(Table1[[#This Row],[Line Description]]&lt;&gt;"",Table1[[#This Row],[Line Description]],"")</f>
        <v/>
      </c>
      <c r="AU369" s="46" t="str">
        <f>IF(Table1[[#This Row],[Cur_Amount Debit]]&gt;0,ROUND(Table1[[#This Row],[Cur_Amount Debit]],2),"")</f>
        <v/>
      </c>
      <c r="AV369" s="46" t="str">
        <f>IF(Table1[[#This Row],[Cur_Amount Credit]]&gt;0,ROUND(Table1[[#This Row],[Cur_Amount Credit]],2),"")</f>
        <v/>
      </c>
      <c r="AW369" s="46" t="str">
        <f>LEFT(Table1[[#This Row],[Cur]],3)</f>
        <v/>
      </c>
      <c r="AX369" s="59"/>
      <c r="AY369" s="46"/>
      <c r="AZ369" s="46" t="str">
        <f>IF(Table1[[#This Row],[Cur]]&lt;&gt;"",IF(Table1[[#This Row],[Cur]]="USD","",ExchangeRate),"")</f>
        <v/>
      </c>
      <c r="BA369" s="46" t="str">
        <f>IF(Table1[[#This Row],[Grant]]&lt;&gt;"",VLOOKUP(Table1[[#This Row],[Grant]],Grants!B:D,3),"")</f>
        <v/>
      </c>
      <c r="BB369" s="46" t="str">
        <f>TRIM(Table1[[#This Row],[Vendor ID]])</f>
        <v/>
      </c>
      <c r="BC369">
        <f>IF(Table1[[#This Row],[Reference Number]]=Q368,BC368,BC368+1)</f>
        <v>2</v>
      </c>
    </row>
    <row r="370" spans="1:55" ht="11.25" hidden="1" customHeight="1">
      <c r="A370" s="1"/>
      <c r="B370" s="88" t="str">
        <f>IF(Table1[[#This Row],[Posting Date]]&lt;&gt;"",IF(Table1[[#This Row],[Reference Number]]=Q369,B369+1,1),"")</f>
        <v/>
      </c>
      <c r="C370" s="61"/>
      <c r="D370" s="61"/>
      <c r="E370" s="218"/>
      <c r="F370" s="143" t="str">
        <f>IFERROR(IF(VLOOKUP(Table1[[#This Row],[Budget Code Description]],Dimentions!$X$6:$AC$132,2,FALSE)="","",VLOOKUP(Table1[[#This Row],[Budget Code Description]],Dimentions!$X$6:$AC$132,2,FALSE)),"")</f>
        <v/>
      </c>
      <c r="G370" s="143" t="str">
        <f>IFERROR(VLOOKUP(Table1[[#This Row],[Budget Code Description]],Dimentions!$X$6:$AC$132,3,FALSE),"")</f>
        <v/>
      </c>
      <c r="H370" s="64" t="str">
        <f>IFERROR(VLOOKUP(Table1[[#This Row],[Account]],Dimentions!$S$6:$V$233,2,FALSE),"")</f>
        <v/>
      </c>
      <c r="I370" s="62">
        <f>_xlfn.NUMBERVALUE(LEFT(Table1[[#This Row],[Account]],1))</f>
        <v>0</v>
      </c>
      <c r="J370" s="62" t="str">
        <f>IFERROR(VLOOKUP(Table1[[#This Row],[Budget Code Description]],Table6[#All],7,FALSE),"")</f>
        <v/>
      </c>
      <c r="K370" s="143" t="str">
        <f>IFERROR(VLOOKUP(Table1[[#This Row],[Budget Code Description]],Table6[#All],8,FALSE),"")</f>
        <v/>
      </c>
      <c r="L370" s="63"/>
      <c r="M370" s="65" t="str">
        <f>IFERROR(VLOOKUP(Table1[[#This Row],[Staff ID]],Table2[],2,FALSE),"")</f>
        <v/>
      </c>
      <c r="N370" s="211" t="str">
        <f>IFERROR(IF(VLOOKUP(Table1[[#This Row],[Budget Code Description]],Dimentions!$X$6:$AC$97,4,FALSE)="","",VLOOKUP(Table1[[#This Row],[Budget Code Description]],Dimentions!$X$6:$AC$97,4,FALSE)),"")</f>
        <v/>
      </c>
      <c r="O370" s="65" t="str">
        <f>IFERROR(VLOOKUP(Table1[[#This Row],[Vendor ID]],Table549[],2,FALSE),"")</f>
        <v/>
      </c>
      <c r="P370" s="63"/>
      <c r="Q370" s="143" t="str">
        <f>IF(Table1[[#This Row],[Posting Date]]&lt;&gt;"",$D$9,"")</f>
        <v/>
      </c>
      <c r="R370" s="159" t="str">
        <f>IF(Table1[[#This Row],[Posting Date]]&lt;&gt;"",$D$10,"")</f>
        <v/>
      </c>
      <c r="S370" s="66"/>
      <c r="T370" s="63"/>
      <c r="U370" s="67"/>
      <c r="V370" s="67"/>
      <c r="W370" s="67" t="str">
        <f t="shared" si="6"/>
        <v/>
      </c>
      <c r="X370" s="161" t="str">
        <f>IF(E370="","",(IF(Table1[[#This Row],[Cur]]="USD",Table1[[#This Row],[Cur_Amount Debit]],Table1[[#This Row],[Cur_Amount Debit]]/Table1[[#This Row],[Exchange Rate]])))</f>
        <v/>
      </c>
      <c r="Y370" s="161" t="str">
        <f>IF(E370="","",(IF(Table1[[#This Row],[Cur]]="USD",Table1[[#This Row],[Cur_Amount Credit]],Table1[[#This Row],[Cur_Amount Credit]]/ExchangeRate)))</f>
        <v/>
      </c>
      <c r="Z370" s="203" t="str">
        <f>IF(E370="","",(Table1[[#This Row],[Debit USD]]-Table1[[#This Row],[Credit USD]]))</f>
        <v/>
      </c>
      <c r="AA370" s="122"/>
      <c r="AB370" s="1"/>
      <c r="AC370" s="15"/>
      <c r="AD370" s="15" t="str">
        <f>IF(AND(OR(Table1[[#This Row],[Account]]="15030",Table1[[#This Row],[Account]]="15035",Table1[[#This Row],[Account]]="20150"),Table1[[#This Row],[Vendor ID]]=""),1,"")</f>
        <v/>
      </c>
      <c r="AE370" s="15"/>
      <c r="AF370" s="15"/>
      <c r="AG370" s="15"/>
      <c r="AH370" s="46" t="str">
        <f>IF(Table1[[#This Row],[Posting Date]]&lt;&gt;"","GJ-"&amp;CountryID,"")</f>
        <v/>
      </c>
      <c r="AI370" s="59" t="str">
        <f>IF(Table1[[#This Row],[Posting Date]]&lt;&gt;"",Table1[[#This Row],[Posting Date]],"")</f>
        <v/>
      </c>
      <c r="AJ370" s="46"/>
      <c r="AK370" s="46" t="str">
        <f>IF(Table1[[#This Row],[Description]]&lt;&gt;"",Table1[[#This Row],[Description]],"")</f>
        <v/>
      </c>
      <c r="AL370" s="46" t="str">
        <f>IF(Table1[[#This Row],[Posting Date]]&lt;&gt;"",Table1[[#This Row],[Reference Number]],"")</f>
        <v/>
      </c>
      <c r="AM370" s="46" t="str">
        <f>TRIM(Table1[[#This Row],[Line '#]])</f>
        <v/>
      </c>
      <c r="AN370" s="46" t="str">
        <f>TRIM(Table1[[#This Row],[Account]])</f>
        <v/>
      </c>
      <c r="AO370" s="46" t="str">
        <f>IF(Table1[[#This Row],[Posting Date]]&lt;&gt;"",$D$5,"")</f>
        <v/>
      </c>
      <c r="AP370" s="46" t="str">
        <f>TRIM(Table1[[#This Row],[Departments-Prgrams]])</f>
        <v/>
      </c>
      <c r="AQ370" s="46" t="str">
        <f>TRIM(Table1[[#This Row],[Grant]])</f>
        <v/>
      </c>
      <c r="AR370" s="46" t="str">
        <f>TRIM(Table1[[#This Row],[Staff ID]])</f>
        <v/>
      </c>
      <c r="AS370" s="46" t="str">
        <f>IF(TRIM(Table1[[#This Row],[Budget Code]])=0,"",TRIM(Table1[[#This Row],[Budget Code]]))</f>
        <v/>
      </c>
      <c r="AT370" s="46" t="str">
        <f>IF(Table1[[#This Row],[Line Description]]&lt;&gt;"",Table1[[#This Row],[Line Description]],"")</f>
        <v/>
      </c>
      <c r="AU370" s="46" t="str">
        <f>IF(Table1[[#This Row],[Cur_Amount Debit]]&gt;0,ROUND(Table1[[#This Row],[Cur_Amount Debit]],2),"")</f>
        <v/>
      </c>
      <c r="AV370" s="46" t="str">
        <f>IF(Table1[[#This Row],[Cur_Amount Credit]]&gt;0,ROUND(Table1[[#This Row],[Cur_Amount Credit]],2),"")</f>
        <v/>
      </c>
      <c r="AW370" s="46" t="str">
        <f>LEFT(Table1[[#This Row],[Cur]],3)</f>
        <v/>
      </c>
      <c r="AX370" s="59"/>
      <c r="AY370" s="46"/>
      <c r="AZ370" s="46" t="str">
        <f>IF(Table1[[#This Row],[Cur]]&lt;&gt;"",IF(Table1[[#This Row],[Cur]]="USD","",ExchangeRate),"")</f>
        <v/>
      </c>
      <c r="BA370" s="46" t="str">
        <f>IF(Table1[[#This Row],[Grant]]&lt;&gt;"",VLOOKUP(Table1[[#This Row],[Grant]],Grants!B:D,3),"")</f>
        <v/>
      </c>
      <c r="BB370" s="46" t="str">
        <f>TRIM(Table1[[#This Row],[Vendor ID]])</f>
        <v/>
      </c>
      <c r="BC370">
        <f>IF(Table1[[#This Row],[Reference Number]]=Q369,BC369,BC369+1)</f>
        <v>2</v>
      </c>
    </row>
    <row r="371" spans="1:55" ht="11.25" hidden="1" customHeight="1">
      <c r="A371" s="1"/>
      <c r="B371" s="88" t="str">
        <f>IF(Table1[[#This Row],[Posting Date]]&lt;&gt;"",IF(Table1[[#This Row],[Reference Number]]=Q370,B370+1,1),"")</f>
        <v/>
      </c>
      <c r="C371" s="61"/>
      <c r="D371" s="61"/>
      <c r="E371" s="218"/>
      <c r="F371" s="143" t="str">
        <f>IFERROR(IF(VLOOKUP(Table1[[#This Row],[Budget Code Description]],Dimentions!$X$6:$AC$132,2,FALSE)="","",VLOOKUP(Table1[[#This Row],[Budget Code Description]],Dimentions!$X$6:$AC$132,2,FALSE)),"")</f>
        <v/>
      </c>
      <c r="G371" s="143" t="str">
        <f>IFERROR(VLOOKUP(Table1[[#This Row],[Budget Code Description]],Dimentions!$X$6:$AC$132,3,FALSE),"")</f>
        <v/>
      </c>
      <c r="H371" s="64" t="str">
        <f>IFERROR(VLOOKUP(Table1[[#This Row],[Account]],Dimentions!$S$6:$V$233,2,FALSE),"")</f>
        <v/>
      </c>
      <c r="I371" s="62">
        <f>_xlfn.NUMBERVALUE(LEFT(Table1[[#This Row],[Account]],1))</f>
        <v>0</v>
      </c>
      <c r="J371" s="62" t="str">
        <f>IFERROR(VLOOKUP(Table1[[#This Row],[Budget Code Description]],Table6[#All],7,FALSE),"")</f>
        <v/>
      </c>
      <c r="K371" s="143" t="str">
        <f>IFERROR(VLOOKUP(Table1[[#This Row],[Budget Code Description]],Table6[#All],8,FALSE),"")</f>
        <v/>
      </c>
      <c r="L371" s="63"/>
      <c r="M371" s="65" t="str">
        <f>IFERROR(VLOOKUP(Table1[[#This Row],[Staff ID]],Table2[],2,FALSE),"")</f>
        <v/>
      </c>
      <c r="N371" s="211" t="str">
        <f>IFERROR(IF(VLOOKUP(Table1[[#This Row],[Budget Code Description]],Dimentions!$X$6:$AC$97,4,FALSE)="","",VLOOKUP(Table1[[#This Row],[Budget Code Description]],Dimentions!$X$6:$AC$97,4,FALSE)),"")</f>
        <v/>
      </c>
      <c r="O371" s="65" t="str">
        <f>IFERROR(VLOOKUP(Table1[[#This Row],[Vendor ID]],Table549[],2,FALSE),"")</f>
        <v/>
      </c>
      <c r="P371" s="63"/>
      <c r="Q371" s="143" t="str">
        <f>IF(Table1[[#This Row],[Posting Date]]&lt;&gt;"",$D$9,"")</f>
        <v/>
      </c>
      <c r="R371" s="159" t="str">
        <f>IF(Table1[[#This Row],[Posting Date]]&lt;&gt;"",$D$10,"")</f>
        <v/>
      </c>
      <c r="S371" s="66"/>
      <c r="T371" s="63"/>
      <c r="U371" s="67"/>
      <c r="V371" s="67"/>
      <c r="W371" s="67" t="str">
        <f t="shared" si="6"/>
        <v/>
      </c>
      <c r="X371" s="161" t="str">
        <f>IF(E371="","",(IF(Table1[[#This Row],[Cur]]="USD",Table1[[#This Row],[Cur_Amount Debit]],Table1[[#This Row],[Cur_Amount Debit]]/Table1[[#This Row],[Exchange Rate]])))</f>
        <v/>
      </c>
      <c r="Y371" s="161" t="str">
        <f>IF(E371="","",(IF(Table1[[#This Row],[Cur]]="USD",Table1[[#This Row],[Cur_Amount Credit]],Table1[[#This Row],[Cur_Amount Credit]]/ExchangeRate)))</f>
        <v/>
      </c>
      <c r="Z371" s="203" t="str">
        <f>IF(E371="","",(Table1[[#This Row],[Debit USD]]-Table1[[#This Row],[Credit USD]]))</f>
        <v/>
      </c>
      <c r="AA371" s="122"/>
      <c r="AB371" s="1"/>
      <c r="AC371" s="15"/>
      <c r="AD371" s="15" t="str">
        <f>IF(AND(OR(Table1[[#This Row],[Account]]="15030",Table1[[#This Row],[Account]]="15035",Table1[[#This Row],[Account]]="20150"),Table1[[#This Row],[Vendor ID]]=""),1,"")</f>
        <v/>
      </c>
      <c r="AE371" s="15"/>
      <c r="AF371" s="15"/>
      <c r="AG371" s="15"/>
      <c r="AH371" s="46" t="str">
        <f>IF(Table1[[#This Row],[Posting Date]]&lt;&gt;"","GJ-"&amp;CountryID,"")</f>
        <v/>
      </c>
      <c r="AI371" s="59" t="str">
        <f>IF(Table1[[#This Row],[Posting Date]]&lt;&gt;"",Table1[[#This Row],[Posting Date]],"")</f>
        <v/>
      </c>
      <c r="AJ371" s="46"/>
      <c r="AK371" s="46" t="str">
        <f>IF(Table1[[#This Row],[Description]]&lt;&gt;"",Table1[[#This Row],[Description]],"")</f>
        <v/>
      </c>
      <c r="AL371" s="46" t="str">
        <f>IF(Table1[[#This Row],[Posting Date]]&lt;&gt;"",Table1[[#This Row],[Reference Number]],"")</f>
        <v/>
      </c>
      <c r="AM371" s="46" t="str">
        <f>TRIM(Table1[[#This Row],[Line '#]])</f>
        <v/>
      </c>
      <c r="AN371" s="46" t="str">
        <f>TRIM(Table1[[#This Row],[Account]])</f>
        <v/>
      </c>
      <c r="AO371" s="46" t="str">
        <f>IF(Table1[[#This Row],[Posting Date]]&lt;&gt;"",$D$5,"")</f>
        <v/>
      </c>
      <c r="AP371" s="46" t="str">
        <f>TRIM(Table1[[#This Row],[Departments-Prgrams]])</f>
        <v/>
      </c>
      <c r="AQ371" s="46" t="str">
        <f>TRIM(Table1[[#This Row],[Grant]])</f>
        <v/>
      </c>
      <c r="AR371" s="46" t="str">
        <f>TRIM(Table1[[#This Row],[Staff ID]])</f>
        <v/>
      </c>
      <c r="AS371" s="46" t="str">
        <f>IF(TRIM(Table1[[#This Row],[Budget Code]])=0,"",TRIM(Table1[[#This Row],[Budget Code]]))</f>
        <v/>
      </c>
      <c r="AT371" s="46" t="str">
        <f>IF(Table1[[#This Row],[Line Description]]&lt;&gt;"",Table1[[#This Row],[Line Description]],"")</f>
        <v/>
      </c>
      <c r="AU371" s="46" t="str">
        <f>IF(Table1[[#This Row],[Cur_Amount Debit]]&gt;0,ROUND(Table1[[#This Row],[Cur_Amount Debit]],2),"")</f>
        <v/>
      </c>
      <c r="AV371" s="46" t="str">
        <f>IF(Table1[[#This Row],[Cur_Amount Credit]]&gt;0,ROUND(Table1[[#This Row],[Cur_Amount Credit]],2),"")</f>
        <v/>
      </c>
      <c r="AW371" s="46" t="str">
        <f>LEFT(Table1[[#This Row],[Cur]],3)</f>
        <v/>
      </c>
      <c r="AX371" s="59"/>
      <c r="AY371" s="46"/>
      <c r="AZ371" s="46" t="str">
        <f>IF(Table1[[#This Row],[Cur]]&lt;&gt;"",IF(Table1[[#This Row],[Cur]]="USD","",ExchangeRate),"")</f>
        <v/>
      </c>
      <c r="BA371" s="46" t="str">
        <f>IF(Table1[[#This Row],[Grant]]&lt;&gt;"",VLOOKUP(Table1[[#This Row],[Grant]],Grants!B:D,3),"")</f>
        <v/>
      </c>
      <c r="BB371" s="46" t="str">
        <f>TRIM(Table1[[#This Row],[Vendor ID]])</f>
        <v/>
      </c>
      <c r="BC371">
        <f>IF(Table1[[#This Row],[Reference Number]]=Q370,BC370,BC370+1)</f>
        <v>2</v>
      </c>
    </row>
    <row r="372" spans="1:55" ht="11.25" hidden="1" customHeight="1">
      <c r="A372" s="1"/>
      <c r="B372" s="88" t="str">
        <f>IF(Table1[[#This Row],[Posting Date]]&lt;&gt;"",IF(Table1[[#This Row],[Reference Number]]=Q371,B371+1,1),"")</f>
        <v/>
      </c>
      <c r="C372" s="61"/>
      <c r="D372" s="61"/>
      <c r="E372" s="218"/>
      <c r="F372" s="143" t="str">
        <f>IFERROR(IF(VLOOKUP(Table1[[#This Row],[Budget Code Description]],Dimentions!$X$6:$AC$132,2,FALSE)="","",VLOOKUP(Table1[[#This Row],[Budget Code Description]],Dimentions!$X$6:$AC$132,2,FALSE)),"")</f>
        <v/>
      </c>
      <c r="G372" s="143" t="str">
        <f>IFERROR(VLOOKUP(Table1[[#This Row],[Budget Code Description]],Dimentions!$X$6:$AC$132,3,FALSE),"")</f>
        <v/>
      </c>
      <c r="H372" s="64" t="str">
        <f>IFERROR(VLOOKUP(Table1[[#This Row],[Account]],Dimentions!$S$6:$V$233,2,FALSE),"")</f>
        <v/>
      </c>
      <c r="I372" s="62">
        <f>_xlfn.NUMBERVALUE(LEFT(Table1[[#This Row],[Account]],1))</f>
        <v>0</v>
      </c>
      <c r="J372" s="62" t="str">
        <f>IFERROR(VLOOKUP(Table1[[#This Row],[Budget Code Description]],Table6[#All],7,FALSE),"")</f>
        <v/>
      </c>
      <c r="K372" s="143" t="str">
        <f>IFERROR(VLOOKUP(Table1[[#This Row],[Budget Code Description]],Table6[#All],8,FALSE),"")</f>
        <v/>
      </c>
      <c r="L372" s="63"/>
      <c r="M372" s="65" t="str">
        <f>IFERROR(VLOOKUP(Table1[[#This Row],[Staff ID]],Table2[],2,FALSE),"")</f>
        <v/>
      </c>
      <c r="N372" s="211" t="str">
        <f>IFERROR(IF(VLOOKUP(Table1[[#This Row],[Budget Code Description]],Dimentions!$X$6:$AC$97,4,FALSE)="","",VLOOKUP(Table1[[#This Row],[Budget Code Description]],Dimentions!$X$6:$AC$97,4,FALSE)),"")</f>
        <v/>
      </c>
      <c r="O372" s="65" t="str">
        <f>IFERROR(VLOOKUP(Table1[[#This Row],[Vendor ID]],Table549[],2,FALSE),"")</f>
        <v/>
      </c>
      <c r="P372" s="63"/>
      <c r="Q372" s="143" t="str">
        <f>IF(Table1[[#This Row],[Posting Date]]&lt;&gt;"",$D$9,"")</f>
        <v/>
      </c>
      <c r="R372" s="159" t="str">
        <f>IF(Table1[[#This Row],[Posting Date]]&lt;&gt;"",$D$10,"")</f>
        <v/>
      </c>
      <c r="S372" s="66"/>
      <c r="T372" s="63"/>
      <c r="U372" s="67"/>
      <c r="V372" s="67"/>
      <c r="W372" s="67" t="str">
        <f t="shared" si="6"/>
        <v/>
      </c>
      <c r="X372" s="161" t="str">
        <f>IF(E372="","",(IF(Table1[[#This Row],[Cur]]="USD",Table1[[#This Row],[Cur_Amount Debit]],Table1[[#This Row],[Cur_Amount Debit]]/Table1[[#This Row],[Exchange Rate]])))</f>
        <v/>
      </c>
      <c r="Y372" s="161" t="str">
        <f>IF(E372="","",(IF(Table1[[#This Row],[Cur]]="USD",Table1[[#This Row],[Cur_Amount Credit]],Table1[[#This Row],[Cur_Amount Credit]]/ExchangeRate)))</f>
        <v/>
      </c>
      <c r="Z372" s="203" t="str">
        <f>IF(E372="","",(Table1[[#This Row],[Debit USD]]-Table1[[#This Row],[Credit USD]]))</f>
        <v/>
      </c>
      <c r="AA372" s="122"/>
      <c r="AB372" s="1"/>
      <c r="AC372" s="15"/>
      <c r="AD372" s="15" t="str">
        <f>IF(AND(OR(Table1[[#This Row],[Account]]="15030",Table1[[#This Row],[Account]]="15035",Table1[[#This Row],[Account]]="20150"),Table1[[#This Row],[Vendor ID]]=""),1,"")</f>
        <v/>
      </c>
      <c r="AE372" s="15"/>
      <c r="AF372" s="15"/>
      <c r="AG372" s="15"/>
      <c r="AH372" s="46" t="str">
        <f>IF(Table1[[#This Row],[Posting Date]]&lt;&gt;"","GJ-"&amp;CountryID,"")</f>
        <v/>
      </c>
      <c r="AI372" s="59" t="str">
        <f>IF(Table1[[#This Row],[Posting Date]]&lt;&gt;"",Table1[[#This Row],[Posting Date]],"")</f>
        <v/>
      </c>
      <c r="AJ372" s="46"/>
      <c r="AK372" s="46" t="str">
        <f>IF(Table1[[#This Row],[Description]]&lt;&gt;"",Table1[[#This Row],[Description]],"")</f>
        <v/>
      </c>
      <c r="AL372" s="46" t="str">
        <f>IF(Table1[[#This Row],[Posting Date]]&lt;&gt;"",Table1[[#This Row],[Reference Number]],"")</f>
        <v/>
      </c>
      <c r="AM372" s="46" t="str">
        <f>TRIM(Table1[[#This Row],[Line '#]])</f>
        <v/>
      </c>
      <c r="AN372" s="46" t="str">
        <f>TRIM(Table1[[#This Row],[Account]])</f>
        <v/>
      </c>
      <c r="AO372" s="46" t="str">
        <f>IF(Table1[[#This Row],[Posting Date]]&lt;&gt;"",$D$5,"")</f>
        <v/>
      </c>
      <c r="AP372" s="46" t="str">
        <f>TRIM(Table1[[#This Row],[Departments-Prgrams]])</f>
        <v/>
      </c>
      <c r="AQ372" s="46" t="str">
        <f>TRIM(Table1[[#This Row],[Grant]])</f>
        <v/>
      </c>
      <c r="AR372" s="46" t="str">
        <f>TRIM(Table1[[#This Row],[Staff ID]])</f>
        <v/>
      </c>
      <c r="AS372" s="46" t="str">
        <f>IF(TRIM(Table1[[#This Row],[Budget Code]])=0,"",TRIM(Table1[[#This Row],[Budget Code]]))</f>
        <v/>
      </c>
      <c r="AT372" s="46" t="str">
        <f>IF(Table1[[#This Row],[Line Description]]&lt;&gt;"",Table1[[#This Row],[Line Description]],"")</f>
        <v/>
      </c>
      <c r="AU372" s="46" t="str">
        <f>IF(Table1[[#This Row],[Cur_Amount Debit]]&gt;0,ROUND(Table1[[#This Row],[Cur_Amount Debit]],2),"")</f>
        <v/>
      </c>
      <c r="AV372" s="46" t="str">
        <f>IF(Table1[[#This Row],[Cur_Amount Credit]]&gt;0,ROUND(Table1[[#This Row],[Cur_Amount Credit]],2),"")</f>
        <v/>
      </c>
      <c r="AW372" s="46" t="str">
        <f>LEFT(Table1[[#This Row],[Cur]],3)</f>
        <v/>
      </c>
      <c r="AX372" s="59"/>
      <c r="AY372" s="46"/>
      <c r="AZ372" s="46" t="str">
        <f>IF(Table1[[#This Row],[Cur]]&lt;&gt;"",IF(Table1[[#This Row],[Cur]]="USD","",ExchangeRate),"")</f>
        <v/>
      </c>
      <c r="BA372" s="46" t="str">
        <f>IF(Table1[[#This Row],[Grant]]&lt;&gt;"",VLOOKUP(Table1[[#This Row],[Grant]],Grants!B:D,3),"")</f>
        <v/>
      </c>
      <c r="BB372" s="46" t="str">
        <f>TRIM(Table1[[#This Row],[Vendor ID]])</f>
        <v/>
      </c>
      <c r="BC372">
        <f>IF(Table1[[#This Row],[Reference Number]]=Q371,BC371,BC371+1)</f>
        <v>2</v>
      </c>
    </row>
    <row r="373" spans="1:55" ht="11.25" hidden="1" customHeight="1">
      <c r="A373" s="1"/>
      <c r="B373" s="88" t="str">
        <f>IF(Table1[[#This Row],[Posting Date]]&lt;&gt;"",IF(Table1[[#This Row],[Reference Number]]=Q372,B372+1,1),"")</f>
        <v/>
      </c>
      <c r="C373" s="61"/>
      <c r="D373" s="61"/>
      <c r="E373" s="218"/>
      <c r="F373" s="143" t="str">
        <f>IFERROR(IF(VLOOKUP(Table1[[#This Row],[Budget Code Description]],Dimentions!$X$6:$AC$132,2,FALSE)="","",VLOOKUP(Table1[[#This Row],[Budget Code Description]],Dimentions!$X$6:$AC$132,2,FALSE)),"")</f>
        <v/>
      </c>
      <c r="G373" s="143" t="str">
        <f>IFERROR(VLOOKUP(Table1[[#This Row],[Budget Code Description]],Dimentions!$X$6:$AC$132,3,FALSE),"")</f>
        <v/>
      </c>
      <c r="H373" s="64" t="str">
        <f>IFERROR(VLOOKUP(Table1[[#This Row],[Account]],Dimentions!$S$6:$V$233,2,FALSE),"")</f>
        <v/>
      </c>
      <c r="I373" s="62">
        <f>_xlfn.NUMBERVALUE(LEFT(Table1[[#This Row],[Account]],1))</f>
        <v>0</v>
      </c>
      <c r="J373" s="62" t="str">
        <f>IFERROR(VLOOKUP(Table1[[#This Row],[Budget Code Description]],Table6[#All],7,FALSE),"")</f>
        <v/>
      </c>
      <c r="K373" s="143" t="str">
        <f>IFERROR(VLOOKUP(Table1[[#This Row],[Budget Code Description]],Table6[#All],8,FALSE),"")</f>
        <v/>
      </c>
      <c r="L373" s="63"/>
      <c r="M373" s="65" t="str">
        <f>IFERROR(VLOOKUP(Table1[[#This Row],[Staff ID]],Table2[],2,FALSE),"")</f>
        <v/>
      </c>
      <c r="N373" s="211" t="str">
        <f>IFERROR(IF(VLOOKUP(Table1[[#This Row],[Budget Code Description]],Dimentions!$X$6:$AC$97,4,FALSE)="","",VLOOKUP(Table1[[#This Row],[Budget Code Description]],Dimentions!$X$6:$AC$97,4,FALSE)),"")</f>
        <v/>
      </c>
      <c r="O373" s="65" t="str">
        <f>IFERROR(VLOOKUP(Table1[[#This Row],[Vendor ID]],Table549[],2,FALSE),"")</f>
        <v/>
      </c>
      <c r="P373" s="63"/>
      <c r="Q373" s="143" t="str">
        <f>IF(Table1[[#This Row],[Posting Date]]&lt;&gt;"",$D$9,"")</f>
        <v/>
      </c>
      <c r="R373" s="159" t="str">
        <f>IF(Table1[[#This Row],[Posting Date]]&lt;&gt;"",$D$10,"")</f>
        <v/>
      </c>
      <c r="S373" s="66"/>
      <c r="T373" s="63"/>
      <c r="U373" s="67"/>
      <c r="V373" s="67"/>
      <c r="W373" s="67" t="str">
        <f t="shared" si="6"/>
        <v/>
      </c>
      <c r="X373" s="161" t="str">
        <f>IF(E373="","",(IF(Table1[[#This Row],[Cur]]="USD",Table1[[#This Row],[Cur_Amount Debit]],Table1[[#This Row],[Cur_Amount Debit]]/Table1[[#This Row],[Exchange Rate]])))</f>
        <v/>
      </c>
      <c r="Y373" s="161" t="str">
        <f>IF(E373="","",(IF(Table1[[#This Row],[Cur]]="USD",Table1[[#This Row],[Cur_Amount Credit]],Table1[[#This Row],[Cur_Amount Credit]]/ExchangeRate)))</f>
        <v/>
      </c>
      <c r="Z373" s="203" t="str">
        <f>IF(E373="","",(Table1[[#This Row],[Debit USD]]-Table1[[#This Row],[Credit USD]]))</f>
        <v/>
      </c>
      <c r="AA373" s="122"/>
      <c r="AB373" s="1"/>
      <c r="AC373" s="15"/>
      <c r="AD373" s="15" t="str">
        <f>IF(AND(OR(Table1[[#This Row],[Account]]="15030",Table1[[#This Row],[Account]]="15035",Table1[[#This Row],[Account]]="20150"),Table1[[#This Row],[Vendor ID]]=""),1,"")</f>
        <v/>
      </c>
      <c r="AE373" s="15"/>
      <c r="AF373" s="15"/>
      <c r="AG373" s="15"/>
      <c r="AH373" s="46" t="str">
        <f>IF(Table1[[#This Row],[Posting Date]]&lt;&gt;"","GJ-"&amp;CountryID,"")</f>
        <v/>
      </c>
      <c r="AI373" s="59" t="str">
        <f>IF(Table1[[#This Row],[Posting Date]]&lt;&gt;"",Table1[[#This Row],[Posting Date]],"")</f>
        <v/>
      </c>
      <c r="AJ373" s="46"/>
      <c r="AK373" s="46" t="str">
        <f>IF(Table1[[#This Row],[Description]]&lt;&gt;"",Table1[[#This Row],[Description]],"")</f>
        <v/>
      </c>
      <c r="AL373" s="46" t="str">
        <f>IF(Table1[[#This Row],[Posting Date]]&lt;&gt;"",Table1[[#This Row],[Reference Number]],"")</f>
        <v/>
      </c>
      <c r="AM373" s="46" t="str">
        <f>TRIM(Table1[[#This Row],[Line '#]])</f>
        <v/>
      </c>
      <c r="AN373" s="46" t="str">
        <f>TRIM(Table1[[#This Row],[Account]])</f>
        <v/>
      </c>
      <c r="AO373" s="46" t="str">
        <f>IF(Table1[[#This Row],[Posting Date]]&lt;&gt;"",$D$5,"")</f>
        <v/>
      </c>
      <c r="AP373" s="46" t="str">
        <f>TRIM(Table1[[#This Row],[Departments-Prgrams]])</f>
        <v/>
      </c>
      <c r="AQ373" s="46" t="str">
        <f>TRIM(Table1[[#This Row],[Grant]])</f>
        <v/>
      </c>
      <c r="AR373" s="46" t="str">
        <f>TRIM(Table1[[#This Row],[Staff ID]])</f>
        <v/>
      </c>
      <c r="AS373" s="46" t="str">
        <f>IF(TRIM(Table1[[#This Row],[Budget Code]])=0,"",TRIM(Table1[[#This Row],[Budget Code]]))</f>
        <v/>
      </c>
      <c r="AT373" s="46" t="str">
        <f>IF(Table1[[#This Row],[Line Description]]&lt;&gt;"",Table1[[#This Row],[Line Description]],"")</f>
        <v/>
      </c>
      <c r="AU373" s="46" t="str">
        <f>IF(Table1[[#This Row],[Cur_Amount Debit]]&gt;0,ROUND(Table1[[#This Row],[Cur_Amount Debit]],2),"")</f>
        <v/>
      </c>
      <c r="AV373" s="46" t="str">
        <f>IF(Table1[[#This Row],[Cur_Amount Credit]]&gt;0,ROUND(Table1[[#This Row],[Cur_Amount Credit]],2),"")</f>
        <v/>
      </c>
      <c r="AW373" s="46" t="str">
        <f>LEFT(Table1[[#This Row],[Cur]],3)</f>
        <v/>
      </c>
      <c r="AX373" s="59"/>
      <c r="AY373" s="46"/>
      <c r="AZ373" s="46" t="str">
        <f>IF(Table1[[#This Row],[Cur]]&lt;&gt;"",IF(Table1[[#This Row],[Cur]]="USD","",ExchangeRate),"")</f>
        <v/>
      </c>
      <c r="BA373" s="46" t="str">
        <f>IF(Table1[[#This Row],[Grant]]&lt;&gt;"",VLOOKUP(Table1[[#This Row],[Grant]],Grants!B:D,3),"")</f>
        <v/>
      </c>
      <c r="BB373" s="46" t="str">
        <f>TRIM(Table1[[#This Row],[Vendor ID]])</f>
        <v/>
      </c>
      <c r="BC373">
        <f>IF(Table1[[#This Row],[Reference Number]]=Q372,BC372,BC372+1)</f>
        <v>2</v>
      </c>
    </row>
    <row r="374" spans="1:55" ht="11.25" hidden="1" customHeight="1">
      <c r="A374" s="1"/>
      <c r="B374" s="88" t="str">
        <f>IF(Table1[[#This Row],[Posting Date]]&lt;&gt;"",IF(Table1[[#This Row],[Reference Number]]=Q373,B373+1,1),"")</f>
        <v/>
      </c>
      <c r="C374" s="61"/>
      <c r="D374" s="61"/>
      <c r="E374" s="218"/>
      <c r="F374" s="143" t="str">
        <f>IFERROR(IF(VLOOKUP(Table1[[#This Row],[Budget Code Description]],Dimentions!$X$6:$AC$132,2,FALSE)="","",VLOOKUP(Table1[[#This Row],[Budget Code Description]],Dimentions!$X$6:$AC$132,2,FALSE)),"")</f>
        <v/>
      </c>
      <c r="G374" s="143" t="str">
        <f>IFERROR(VLOOKUP(Table1[[#This Row],[Budget Code Description]],Dimentions!$X$6:$AC$132,3,FALSE),"")</f>
        <v/>
      </c>
      <c r="H374" s="64" t="str">
        <f>IFERROR(VLOOKUP(Table1[[#This Row],[Account]],Dimentions!$S$6:$V$233,2,FALSE),"")</f>
        <v/>
      </c>
      <c r="I374" s="62">
        <f>_xlfn.NUMBERVALUE(LEFT(Table1[[#This Row],[Account]],1))</f>
        <v>0</v>
      </c>
      <c r="J374" s="62" t="str">
        <f>IFERROR(VLOOKUP(Table1[[#This Row],[Budget Code Description]],Table6[#All],7,FALSE),"")</f>
        <v/>
      </c>
      <c r="K374" s="143" t="str">
        <f>IFERROR(VLOOKUP(Table1[[#This Row],[Budget Code Description]],Table6[#All],8,FALSE),"")</f>
        <v/>
      </c>
      <c r="L374" s="63"/>
      <c r="M374" s="65" t="str">
        <f>IFERROR(VLOOKUP(Table1[[#This Row],[Staff ID]],Table2[],2,FALSE),"")</f>
        <v/>
      </c>
      <c r="N374" s="211" t="str">
        <f>IFERROR(IF(VLOOKUP(Table1[[#This Row],[Budget Code Description]],Dimentions!$X$6:$AC$97,4,FALSE)="","",VLOOKUP(Table1[[#This Row],[Budget Code Description]],Dimentions!$X$6:$AC$97,4,FALSE)),"")</f>
        <v/>
      </c>
      <c r="O374" s="65" t="str">
        <f>IFERROR(VLOOKUP(Table1[[#This Row],[Vendor ID]],Table549[],2,FALSE),"")</f>
        <v/>
      </c>
      <c r="P374" s="63"/>
      <c r="Q374" s="143" t="str">
        <f>IF(Table1[[#This Row],[Posting Date]]&lt;&gt;"",$D$9,"")</f>
        <v/>
      </c>
      <c r="R374" s="159" t="str">
        <f>IF(Table1[[#This Row],[Posting Date]]&lt;&gt;"",$D$10,"")</f>
        <v/>
      </c>
      <c r="S374" s="66"/>
      <c r="T374" s="63"/>
      <c r="U374" s="67"/>
      <c r="V374" s="67"/>
      <c r="W374" s="67" t="str">
        <f t="shared" si="6"/>
        <v/>
      </c>
      <c r="X374" s="161" t="str">
        <f>IF(E374="","",(IF(Table1[[#This Row],[Cur]]="USD",Table1[[#This Row],[Cur_Amount Debit]],Table1[[#This Row],[Cur_Amount Debit]]/Table1[[#This Row],[Exchange Rate]])))</f>
        <v/>
      </c>
      <c r="Y374" s="161" t="str">
        <f>IF(E374="","",(IF(Table1[[#This Row],[Cur]]="USD",Table1[[#This Row],[Cur_Amount Credit]],Table1[[#This Row],[Cur_Amount Credit]]/ExchangeRate)))</f>
        <v/>
      </c>
      <c r="Z374" s="203" t="str">
        <f>IF(E374="","",(Table1[[#This Row],[Debit USD]]-Table1[[#This Row],[Credit USD]]))</f>
        <v/>
      </c>
      <c r="AA374" s="122"/>
      <c r="AB374" s="1"/>
      <c r="AC374" s="15"/>
      <c r="AD374" s="15" t="str">
        <f>IF(AND(OR(Table1[[#This Row],[Account]]="15030",Table1[[#This Row],[Account]]="15035",Table1[[#This Row],[Account]]="20150"),Table1[[#This Row],[Vendor ID]]=""),1,"")</f>
        <v/>
      </c>
      <c r="AE374" s="15"/>
      <c r="AF374" s="15"/>
      <c r="AG374" s="15"/>
      <c r="AH374" s="46" t="str">
        <f>IF(Table1[[#This Row],[Posting Date]]&lt;&gt;"","GJ-"&amp;CountryID,"")</f>
        <v/>
      </c>
      <c r="AI374" s="59" t="str">
        <f>IF(Table1[[#This Row],[Posting Date]]&lt;&gt;"",Table1[[#This Row],[Posting Date]],"")</f>
        <v/>
      </c>
      <c r="AJ374" s="46"/>
      <c r="AK374" s="46" t="str">
        <f>IF(Table1[[#This Row],[Description]]&lt;&gt;"",Table1[[#This Row],[Description]],"")</f>
        <v/>
      </c>
      <c r="AL374" s="46" t="str">
        <f>IF(Table1[[#This Row],[Posting Date]]&lt;&gt;"",Table1[[#This Row],[Reference Number]],"")</f>
        <v/>
      </c>
      <c r="AM374" s="46" t="str">
        <f>TRIM(Table1[[#This Row],[Line '#]])</f>
        <v/>
      </c>
      <c r="AN374" s="46" t="str">
        <f>TRIM(Table1[[#This Row],[Account]])</f>
        <v/>
      </c>
      <c r="AO374" s="46" t="str">
        <f>IF(Table1[[#This Row],[Posting Date]]&lt;&gt;"",$D$5,"")</f>
        <v/>
      </c>
      <c r="AP374" s="46" t="str">
        <f>TRIM(Table1[[#This Row],[Departments-Prgrams]])</f>
        <v/>
      </c>
      <c r="AQ374" s="46" t="str">
        <f>TRIM(Table1[[#This Row],[Grant]])</f>
        <v/>
      </c>
      <c r="AR374" s="46" t="str">
        <f>TRIM(Table1[[#This Row],[Staff ID]])</f>
        <v/>
      </c>
      <c r="AS374" s="46" t="str">
        <f>IF(TRIM(Table1[[#This Row],[Budget Code]])=0,"",TRIM(Table1[[#This Row],[Budget Code]]))</f>
        <v/>
      </c>
      <c r="AT374" s="46" t="str">
        <f>IF(Table1[[#This Row],[Line Description]]&lt;&gt;"",Table1[[#This Row],[Line Description]],"")</f>
        <v/>
      </c>
      <c r="AU374" s="46" t="str">
        <f>IF(Table1[[#This Row],[Cur_Amount Debit]]&gt;0,ROUND(Table1[[#This Row],[Cur_Amount Debit]],2),"")</f>
        <v/>
      </c>
      <c r="AV374" s="46" t="str">
        <f>IF(Table1[[#This Row],[Cur_Amount Credit]]&gt;0,ROUND(Table1[[#This Row],[Cur_Amount Credit]],2),"")</f>
        <v/>
      </c>
      <c r="AW374" s="46" t="str">
        <f>LEFT(Table1[[#This Row],[Cur]],3)</f>
        <v/>
      </c>
      <c r="AX374" s="59"/>
      <c r="AY374" s="46"/>
      <c r="AZ374" s="46" t="str">
        <f>IF(Table1[[#This Row],[Cur]]&lt;&gt;"",IF(Table1[[#This Row],[Cur]]="USD","",ExchangeRate),"")</f>
        <v/>
      </c>
      <c r="BA374" s="46" t="str">
        <f>IF(Table1[[#This Row],[Grant]]&lt;&gt;"",VLOOKUP(Table1[[#This Row],[Grant]],Grants!B:D,3),"")</f>
        <v/>
      </c>
      <c r="BB374" s="46" t="str">
        <f>TRIM(Table1[[#This Row],[Vendor ID]])</f>
        <v/>
      </c>
      <c r="BC374">
        <f>IF(Table1[[#This Row],[Reference Number]]=Q373,BC373,BC373+1)</f>
        <v>2</v>
      </c>
    </row>
    <row r="375" spans="1:55" ht="11.25" hidden="1" customHeight="1">
      <c r="A375" s="1"/>
      <c r="B375" s="88" t="str">
        <f>IF(Table1[[#This Row],[Posting Date]]&lt;&gt;"",IF(Table1[[#This Row],[Reference Number]]=Q374,B374+1,1),"")</f>
        <v/>
      </c>
      <c r="C375" s="61"/>
      <c r="D375" s="61"/>
      <c r="E375" s="218"/>
      <c r="F375" s="143" t="str">
        <f>IFERROR(IF(VLOOKUP(Table1[[#This Row],[Budget Code Description]],Dimentions!$X$6:$AC$132,2,FALSE)="","",VLOOKUP(Table1[[#This Row],[Budget Code Description]],Dimentions!$X$6:$AC$132,2,FALSE)),"")</f>
        <v/>
      </c>
      <c r="G375" s="143" t="str">
        <f>IFERROR(VLOOKUP(Table1[[#This Row],[Budget Code Description]],Dimentions!$X$6:$AC$132,3,FALSE),"")</f>
        <v/>
      </c>
      <c r="H375" s="64" t="str">
        <f>IFERROR(VLOOKUP(Table1[[#This Row],[Account]],Dimentions!$S$6:$V$233,2,FALSE),"")</f>
        <v/>
      </c>
      <c r="I375" s="62">
        <f>_xlfn.NUMBERVALUE(LEFT(Table1[[#This Row],[Account]],1))</f>
        <v>0</v>
      </c>
      <c r="J375" s="62" t="str">
        <f>IFERROR(VLOOKUP(Table1[[#This Row],[Budget Code Description]],Table6[#All],7,FALSE),"")</f>
        <v/>
      </c>
      <c r="K375" s="143" t="str">
        <f>IFERROR(VLOOKUP(Table1[[#This Row],[Budget Code Description]],Table6[#All],8,FALSE),"")</f>
        <v/>
      </c>
      <c r="L375" s="63"/>
      <c r="M375" s="65" t="str">
        <f>IFERROR(VLOOKUP(Table1[[#This Row],[Staff ID]],Table2[],2,FALSE),"")</f>
        <v/>
      </c>
      <c r="N375" s="211" t="str">
        <f>IFERROR(IF(VLOOKUP(Table1[[#This Row],[Budget Code Description]],Dimentions!$X$6:$AC$97,4,FALSE)="","",VLOOKUP(Table1[[#This Row],[Budget Code Description]],Dimentions!$X$6:$AC$97,4,FALSE)),"")</f>
        <v/>
      </c>
      <c r="O375" s="65" t="str">
        <f>IFERROR(VLOOKUP(Table1[[#This Row],[Vendor ID]],Table549[],2,FALSE),"")</f>
        <v/>
      </c>
      <c r="P375" s="63"/>
      <c r="Q375" s="143" t="str">
        <f>IF(Table1[[#This Row],[Posting Date]]&lt;&gt;"",$D$9,"")</f>
        <v/>
      </c>
      <c r="R375" s="159" t="str">
        <f>IF(Table1[[#This Row],[Posting Date]]&lt;&gt;"",$D$10,"")</f>
        <v/>
      </c>
      <c r="S375" s="66"/>
      <c r="T375" s="63"/>
      <c r="U375" s="67"/>
      <c r="V375" s="67"/>
      <c r="W375" s="67" t="str">
        <f t="shared" si="6"/>
        <v/>
      </c>
      <c r="X375" s="161" t="str">
        <f>IF(E375="","",(IF(Table1[[#This Row],[Cur]]="USD",Table1[[#This Row],[Cur_Amount Debit]],Table1[[#This Row],[Cur_Amount Debit]]/Table1[[#This Row],[Exchange Rate]])))</f>
        <v/>
      </c>
      <c r="Y375" s="161" t="str">
        <f>IF(E375="","",(IF(Table1[[#This Row],[Cur]]="USD",Table1[[#This Row],[Cur_Amount Credit]],Table1[[#This Row],[Cur_Amount Credit]]/ExchangeRate)))</f>
        <v/>
      </c>
      <c r="Z375" s="203" t="str">
        <f>IF(E375="","",(Table1[[#This Row],[Debit USD]]-Table1[[#This Row],[Credit USD]]))</f>
        <v/>
      </c>
      <c r="AA375" s="122"/>
      <c r="AB375" s="1"/>
      <c r="AC375" s="15"/>
      <c r="AD375" s="15" t="str">
        <f>IF(AND(OR(Table1[[#This Row],[Account]]="15030",Table1[[#This Row],[Account]]="15035",Table1[[#This Row],[Account]]="20150"),Table1[[#This Row],[Vendor ID]]=""),1,"")</f>
        <v/>
      </c>
      <c r="AE375" s="15"/>
      <c r="AF375" s="15"/>
      <c r="AG375" s="15"/>
      <c r="AH375" s="46" t="str">
        <f>IF(Table1[[#This Row],[Posting Date]]&lt;&gt;"","GJ-"&amp;CountryID,"")</f>
        <v/>
      </c>
      <c r="AI375" s="59" t="str">
        <f>IF(Table1[[#This Row],[Posting Date]]&lt;&gt;"",Table1[[#This Row],[Posting Date]],"")</f>
        <v/>
      </c>
      <c r="AJ375" s="46"/>
      <c r="AK375" s="46" t="str">
        <f>IF(Table1[[#This Row],[Description]]&lt;&gt;"",Table1[[#This Row],[Description]],"")</f>
        <v/>
      </c>
      <c r="AL375" s="46" t="str">
        <f>IF(Table1[[#This Row],[Posting Date]]&lt;&gt;"",Table1[[#This Row],[Reference Number]],"")</f>
        <v/>
      </c>
      <c r="AM375" s="46" t="str">
        <f>TRIM(Table1[[#This Row],[Line '#]])</f>
        <v/>
      </c>
      <c r="AN375" s="46" t="str">
        <f>TRIM(Table1[[#This Row],[Account]])</f>
        <v/>
      </c>
      <c r="AO375" s="46" t="str">
        <f>IF(Table1[[#This Row],[Posting Date]]&lt;&gt;"",$D$5,"")</f>
        <v/>
      </c>
      <c r="AP375" s="46" t="str">
        <f>TRIM(Table1[[#This Row],[Departments-Prgrams]])</f>
        <v/>
      </c>
      <c r="AQ375" s="46" t="str">
        <f>TRIM(Table1[[#This Row],[Grant]])</f>
        <v/>
      </c>
      <c r="AR375" s="46" t="str">
        <f>TRIM(Table1[[#This Row],[Staff ID]])</f>
        <v/>
      </c>
      <c r="AS375" s="46" t="str">
        <f>IF(TRIM(Table1[[#This Row],[Budget Code]])=0,"",TRIM(Table1[[#This Row],[Budget Code]]))</f>
        <v/>
      </c>
      <c r="AT375" s="46" t="str">
        <f>IF(Table1[[#This Row],[Line Description]]&lt;&gt;"",Table1[[#This Row],[Line Description]],"")</f>
        <v/>
      </c>
      <c r="AU375" s="46" t="str">
        <f>IF(Table1[[#This Row],[Cur_Amount Debit]]&gt;0,ROUND(Table1[[#This Row],[Cur_Amount Debit]],2),"")</f>
        <v/>
      </c>
      <c r="AV375" s="46" t="str">
        <f>IF(Table1[[#This Row],[Cur_Amount Credit]]&gt;0,ROUND(Table1[[#This Row],[Cur_Amount Credit]],2),"")</f>
        <v/>
      </c>
      <c r="AW375" s="46" t="str">
        <f>LEFT(Table1[[#This Row],[Cur]],3)</f>
        <v/>
      </c>
      <c r="AX375" s="59"/>
      <c r="AY375" s="46"/>
      <c r="AZ375" s="46" t="str">
        <f>IF(Table1[[#This Row],[Cur]]&lt;&gt;"",IF(Table1[[#This Row],[Cur]]="USD","",ExchangeRate),"")</f>
        <v/>
      </c>
      <c r="BA375" s="46" t="str">
        <f>IF(Table1[[#This Row],[Grant]]&lt;&gt;"",VLOOKUP(Table1[[#This Row],[Grant]],Grants!B:D,3),"")</f>
        <v/>
      </c>
      <c r="BB375" s="46" t="str">
        <f>TRIM(Table1[[#This Row],[Vendor ID]])</f>
        <v/>
      </c>
      <c r="BC375">
        <f>IF(Table1[[#This Row],[Reference Number]]=Q374,BC374,BC374+1)</f>
        <v>2</v>
      </c>
    </row>
    <row r="376" spans="1:55" ht="11.25" hidden="1" customHeight="1">
      <c r="A376" s="1"/>
      <c r="B376" s="88" t="str">
        <f>IF(Table1[[#This Row],[Posting Date]]&lt;&gt;"",IF(Table1[[#This Row],[Reference Number]]=Q375,B375+1,1),"")</f>
        <v/>
      </c>
      <c r="C376" s="61"/>
      <c r="D376" s="61"/>
      <c r="E376" s="218"/>
      <c r="F376" s="143" t="str">
        <f>IFERROR(IF(VLOOKUP(Table1[[#This Row],[Budget Code Description]],Dimentions!$X$6:$AC$132,2,FALSE)="","",VLOOKUP(Table1[[#This Row],[Budget Code Description]],Dimentions!$X$6:$AC$132,2,FALSE)),"")</f>
        <v/>
      </c>
      <c r="G376" s="143" t="str">
        <f>IFERROR(VLOOKUP(Table1[[#This Row],[Budget Code Description]],Dimentions!$X$6:$AC$132,3,FALSE),"")</f>
        <v/>
      </c>
      <c r="H376" s="64" t="str">
        <f>IFERROR(VLOOKUP(Table1[[#This Row],[Account]],Dimentions!$S$6:$V$233,2,FALSE),"")</f>
        <v/>
      </c>
      <c r="I376" s="62">
        <f>_xlfn.NUMBERVALUE(LEFT(Table1[[#This Row],[Account]],1))</f>
        <v>0</v>
      </c>
      <c r="J376" s="62" t="str">
        <f>IFERROR(VLOOKUP(Table1[[#This Row],[Budget Code Description]],Table6[#All],7,FALSE),"")</f>
        <v/>
      </c>
      <c r="K376" s="143" t="str">
        <f>IFERROR(VLOOKUP(Table1[[#This Row],[Budget Code Description]],Table6[#All],8,FALSE),"")</f>
        <v/>
      </c>
      <c r="L376" s="63"/>
      <c r="M376" s="65" t="str">
        <f>IFERROR(VLOOKUP(Table1[[#This Row],[Staff ID]],Table2[],2,FALSE),"")</f>
        <v/>
      </c>
      <c r="N376" s="211" t="str">
        <f>IFERROR(IF(VLOOKUP(Table1[[#This Row],[Budget Code Description]],Dimentions!$X$6:$AC$97,4,FALSE)="","",VLOOKUP(Table1[[#This Row],[Budget Code Description]],Dimentions!$X$6:$AC$97,4,FALSE)),"")</f>
        <v/>
      </c>
      <c r="O376" s="65" t="str">
        <f>IFERROR(VLOOKUP(Table1[[#This Row],[Vendor ID]],Table549[],2,FALSE),"")</f>
        <v/>
      </c>
      <c r="P376" s="63"/>
      <c r="Q376" s="143" t="str">
        <f>IF(Table1[[#This Row],[Posting Date]]&lt;&gt;"",$D$9,"")</f>
        <v/>
      </c>
      <c r="R376" s="159" t="str">
        <f>IF(Table1[[#This Row],[Posting Date]]&lt;&gt;"",$D$10,"")</f>
        <v/>
      </c>
      <c r="S376" s="66"/>
      <c r="T376" s="63"/>
      <c r="U376" s="67"/>
      <c r="V376" s="67"/>
      <c r="W376" s="67" t="str">
        <f t="shared" si="6"/>
        <v/>
      </c>
      <c r="X376" s="161" t="str">
        <f>IF(E376="","",(IF(Table1[[#This Row],[Cur]]="USD",Table1[[#This Row],[Cur_Amount Debit]],Table1[[#This Row],[Cur_Amount Debit]]/Table1[[#This Row],[Exchange Rate]])))</f>
        <v/>
      </c>
      <c r="Y376" s="161" t="str">
        <f>IF(E376="","",(IF(Table1[[#This Row],[Cur]]="USD",Table1[[#This Row],[Cur_Amount Credit]],Table1[[#This Row],[Cur_Amount Credit]]/ExchangeRate)))</f>
        <v/>
      </c>
      <c r="Z376" s="203" t="str">
        <f>IF(E376="","",(Table1[[#This Row],[Debit USD]]-Table1[[#This Row],[Credit USD]]))</f>
        <v/>
      </c>
      <c r="AA376" s="122"/>
      <c r="AB376" s="1"/>
      <c r="AC376" s="15"/>
      <c r="AD376" s="15" t="str">
        <f>IF(AND(OR(Table1[[#This Row],[Account]]="15030",Table1[[#This Row],[Account]]="15035",Table1[[#This Row],[Account]]="20150"),Table1[[#This Row],[Vendor ID]]=""),1,"")</f>
        <v/>
      </c>
      <c r="AE376" s="15"/>
      <c r="AF376" s="15"/>
      <c r="AG376" s="15"/>
      <c r="AH376" s="46" t="str">
        <f>IF(Table1[[#This Row],[Posting Date]]&lt;&gt;"","GJ-"&amp;CountryID,"")</f>
        <v/>
      </c>
      <c r="AI376" s="59" t="str">
        <f>IF(Table1[[#This Row],[Posting Date]]&lt;&gt;"",Table1[[#This Row],[Posting Date]],"")</f>
        <v/>
      </c>
      <c r="AJ376" s="46"/>
      <c r="AK376" s="46" t="str">
        <f>IF(Table1[[#This Row],[Description]]&lt;&gt;"",Table1[[#This Row],[Description]],"")</f>
        <v/>
      </c>
      <c r="AL376" s="46" t="str">
        <f>IF(Table1[[#This Row],[Posting Date]]&lt;&gt;"",Table1[[#This Row],[Reference Number]],"")</f>
        <v/>
      </c>
      <c r="AM376" s="46" t="str">
        <f>TRIM(Table1[[#This Row],[Line '#]])</f>
        <v/>
      </c>
      <c r="AN376" s="46" t="str">
        <f>TRIM(Table1[[#This Row],[Account]])</f>
        <v/>
      </c>
      <c r="AO376" s="46" t="str">
        <f>IF(Table1[[#This Row],[Posting Date]]&lt;&gt;"",$D$5,"")</f>
        <v/>
      </c>
      <c r="AP376" s="46" t="str">
        <f>TRIM(Table1[[#This Row],[Departments-Prgrams]])</f>
        <v/>
      </c>
      <c r="AQ376" s="46" t="str">
        <f>TRIM(Table1[[#This Row],[Grant]])</f>
        <v/>
      </c>
      <c r="AR376" s="46" t="str">
        <f>TRIM(Table1[[#This Row],[Staff ID]])</f>
        <v/>
      </c>
      <c r="AS376" s="46" t="str">
        <f>IF(TRIM(Table1[[#This Row],[Budget Code]])=0,"",TRIM(Table1[[#This Row],[Budget Code]]))</f>
        <v/>
      </c>
      <c r="AT376" s="46" t="str">
        <f>IF(Table1[[#This Row],[Line Description]]&lt;&gt;"",Table1[[#This Row],[Line Description]],"")</f>
        <v/>
      </c>
      <c r="AU376" s="46" t="str">
        <f>IF(Table1[[#This Row],[Cur_Amount Debit]]&gt;0,ROUND(Table1[[#This Row],[Cur_Amount Debit]],2),"")</f>
        <v/>
      </c>
      <c r="AV376" s="46" t="str">
        <f>IF(Table1[[#This Row],[Cur_Amount Credit]]&gt;0,ROUND(Table1[[#This Row],[Cur_Amount Credit]],2),"")</f>
        <v/>
      </c>
      <c r="AW376" s="46" t="str">
        <f>LEFT(Table1[[#This Row],[Cur]],3)</f>
        <v/>
      </c>
      <c r="AX376" s="59"/>
      <c r="AY376" s="46"/>
      <c r="AZ376" s="46" t="str">
        <f>IF(Table1[[#This Row],[Cur]]&lt;&gt;"",IF(Table1[[#This Row],[Cur]]="USD","",ExchangeRate),"")</f>
        <v/>
      </c>
      <c r="BA376" s="46" t="str">
        <f>IF(Table1[[#This Row],[Grant]]&lt;&gt;"",VLOOKUP(Table1[[#This Row],[Grant]],Grants!B:D,3),"")</f>
        <v/>
      </c>
      <c r="BB376" s="46" t="str">
        <f>TRIM(Table1[[#This Row],[Vendor ID]])</f>
        <v/>
      </c>
      <c r="BC376">
        <f>IF(Table1[[#This Row],[Reference Number]]=Q375,BC375,BC375+1)</f>
        <v>2</v>
      </c>
    </row>
    <row r="377" spans="1:55" ht="11.25" hidden="1" customHeight="1">
      <c r="A377" s="1"/>
      <c r="B377" s="88" t="str">
        <f>IF(Table1[[#This Row],[Posting Date]]&lt;&gt;"",IF(Table1[[#This Row],[Reference Number]]=Q376,B376+1,1),"")</f>
        <v/>
      </c>
      <c r="C377" s="61"/>
      <c r="D377" s="61"/>
      <c r="E377" s="218"/>
      <c r="F377" s="143" t="str">
        <f>IFERROR(IF(VLOOKUP(Table1[[#This Row],[Budget Code Description]],Dimentions!$X$6:$AC$132,2,FALSE)="","",VLOOKUP(Table1[[#This Row],[Budget Code Description]],Dimentions!$X$6:$AC$132,2,FALSE)),"")</f>
        <v/>
      </c>
      <c r="G377" s="143" t="str">
        <f>IFERROR(VLOOKUP(Table1[[#This Row],[Budget Code Description]],Dimentions!$X$6:$AC$132,3,FALSE),"")</f>
        <v/>
      </c>
      <c r="H377" s="64" t="str">
        <f>IFERROR(VLOOKUP(Table1[[#This Row],[Account]],Dimentions!$S$6:$V$233,2,FALSE),"")</f>
        <v/>
      </c>
      <c r="I377" s="62">
        <f>_xlfn.NUMBERVALUE(LEFT(Table1[[#This Row],[Account]],1))</f>
        <v>0</v>
      </c>
      <c r="J377" s="62" t="str">
        <f>IFERROR(VLOOKUP(Table1[[#This Row],[Budget Code Description]],Table6[#All],7,FALSE),"")</f>
        <v/>
      </c>
      <c r="K377" s="143" t="str">
        <f>IFERROR(VLOOKUP(Table1[[#This Row],[Budget Code Description]],Table6[#All],8,FALSE),"")</f>
        <v/>
      </c>
      <c r="L377" s="63"/>
      <c r="M377" s="65" t="str">
        <f>IFERROR(VLOOKUP(Table1[[#This Row],[Staff ID]],Table2[],2,FALSE),"")</f>
        <v/>
      </c>
      <c r="N377" s="211" t="str">
        <f>IFERROR(IF(VLOOKUP(Table1[[#This Row],[Budget Code Description]],Dimentions!$X$6:$AC$97,4,FALSE)="","",VLOOKUP(Table1[[#This Row],[Budget Code Description]],Dimentions!$X$6:$AC$97,4,FALSE)),"")</f>
        <v/>
      </c>
      <c r="O377" s="65" t="str">
        <f>IFERROR(VLOOKUP(Table1[[#This Row],[Vendor ID]],Table549[],2,FALSE),"")</f>
        <v/>
      </c>
      <c r="P377" s="63"/>
      <c r="Q377" s="143" t="str">
        <f>IF(Table1[[#This Row],[Posting Date]]&lt;&gt;"",$D$9,"")</f>
        <v/>
      </c>
      <c r="R377" s="159" t="str">
        <f>IF(Table1[[#This Row],[Posting Date]]&lt;&gt;"",$D$10,"")</f>
        <v/>
      </c>
      <c r="S377" s="66"/>
      <c r="T377" s="63"/>
      <c r="U377" s="67"/>
      <c r="V377" s="67"/>
      <c r="W377" s="67" t="str">
        <f t="shared" si="6"/>
        <v/>
      </c>
      <c r="X377" s="161" t="str">
        <f>IF(E377="","",(IF(Table1[[#This Row],[Cur]]="USD",Table1[[#This Row],[Cur_Amount Debit]],Table1[[#This Row],[Cur_Amount Debit]]/Table1[[#This Row],[Exchange Rate]])))</f>
        <v/>
      </c>
      <c r="Y377" s="161" t="str">
        <f>IF(E377="","",(IF(Table1[[#This Row],[Cur]]="USD",Table1[[#This Row],[Cur_Amount Credit]],Table1[[#This Row],[Cur_Amount Credit]]/ExchangeRate)))</f>
        <v/>
      </c>
      <c r="Z377" s="203" t="str">
        <f>IF(E377="","",(Table1[[#This Row],[Debit USD]]-Table1[[#This Row],[Credit USD]]))</f>
        <v/>
      </c>
      <c r="AA377" s="122"/>
      <c r="AB377" s="1"/>
      <c r="AC377" s="15"/>
      <c r="AD377" s="15" t="str">
        <f>IF(AND(OR(Table1[[#This Row],[Account]]="15030",Table1[[#This Row],[Account]]="15035",Table1[[#This Row],[Account]]="20150"),Table1[[#This Row],[Vendor ID]]=""),1,"")</f>
        <v/>
      </c>
      <c r="AE377" s="15"/>
      <c r="AF377" s="15"/>
      <c r="AG377" s="15"/>
      <c r="AH377" s="46" t="str">
        <f>IF(Table1[[#This Row],[Posting Date]]&lt;&gt;"","GJ-"&amp;CountryID,"")</f>
        <v/>
      </c>
      <c r="AI377" s="59" t="str">
        <f>IF(Table1[[#This Row],[Posting Date]]&lt;&gt;"",Table1[[#This Row],[Posting Date]],"")</f>
        <v/>
      </c>
      <c r="AJ377" s="46"/>
      <c r="AK377" s="46" t="str">
        <f>IF(Table1[[#This Row],[Description]]&lt;&gt;"",Table1[[#This Row],[Description]],"")</f>
        <v/>
      </c>
      <c r="AL377" s="46" t="str">
        <f>IF(Table1[[#This Row],[Posting Date]]&lt;&gt;"",Table1[[#This Row],[Reference Number]],"")</f>
        <v/>
      </c>
      <c r="AM377" s="46" t="str">
        <f>TRIM(Table1[[#This Row],[Line '#]])</f>
        <v/>
      </c>
      <c r="AN377" s="46" t="str">
        <f>TRIM(Table1[[#This Row],[Account]])</f>
        <v/>
      </c>
      <c r="AO377" s="46" t="str">
        <f>IF(Table1[[#This Row],[Posting Date]]&lt;&gt;"",$D$5,"")</f>
        <v/>
      </c>
      <c r="AP377" s="46" t="str">
        <f>TRIM(Table1[[#This Row],[Departments-Prgrams]])</f>
        <v/>
      </c>
      <c r="AQ377" s="46" t="str">
        <f>TRIM(Table1[[#This Row],[Grant]])</f>
        <v/>
      </c>
      <c r="AR377" s="46" t="str">
        <f>TRIM(Table1[[#This Row],[Staff ID]])</f>
        <v/>
      </c>
      <c r="AS377" s="46" t="str">
        <f>IF(TRIM(Table1[[#This Row],[Budget Code]])=0,"",TRIM(Table1[[#This Row],[Budget Code]]))</f>
        <v/>
      </c>
      <c r="AT377" s="46" t="str">
        <f>IF(Table1[[#This Row],[Line Description]]&lt;&gt;"",Table1[[#This Row],[Line Description]],"")</f>
        <v/>
      </c>
      <c r="AU377" s="46" t="str">
        <f>IF(Table1[[#This Row],[Cur_Amount Debit]]&gt;0,ROUND(Table1[[#This Row],[Cur_Amount Debit]],2),"")</f>
        <v/>
      </c>
      <c r="AV377" s="46" t="str">
        <f>IF(Table1[[#This Row],[Cur_Amount Credit]]&gt;0,ROUND(Table1[[#This Row],[Cur_Amount Credit]],2),"")</f>
        <v/>
      </c>
      <c r="AW377" s="46" t="str">
        <f>LEFT(Table1[[#This Row],[Cur]],3)</f>
        <v/>
      </c>
      <c r="AX377" s="59"/>
      <c r="AY377" s="46"/>
      <c r="AZ377" s="46" t="str">
        <f>IF(Table1[[#This Row],[Cur]]&lt;&gt;"",IF(Table1[[#This Row],[Cur]]="USD","",ExchangeRate),"")</f>
        <v/>
      </c>
      <c r="BA377" s="46" t="str">
        <f>IF(Table1[[#This Row],[Grant]]&lt;&gt;"",VLOOKUP(Table1[[#This Row],[Grant]],Grants!B:D,3),"")</f>
        <v/>
      </c>
      <c r="BB377" s="46" t="str">
        <f>TRIM(Table1[[#This Row],[Vendor ID]])</f>
        <v/>
      </c>
      <c r="BC377">
        <f>IF(Table1[[#This Row],[Reference Number]]=Q376,BC376,BC376+1)</f>
        <v>2</v>
      </c>
    </row>
    <row r="378" spans="1:55" ht="11.25" hidden="1" customHeight="1">
      <c r="A378" s="1"/>
      <c r="B378" s="88" t="str">
        <f>IF(Table1[[#This Row],[Posting Date]]&lt;&gt;"",IF(Table1[[#This Row],[Reference Number]]=Q377,B377+1,1),"")</f>
        <v/>
      </c>
      <c r="C378" s="61"/>
      <c r="D378" s="61"/>
      <c r="E378" s="218"/>
      <c r="F378" s="143" t="str">
        <f>IFERROR(IF(VLOOKUP(Table1[[#This Row],[Budget Code Description]],Dimentions!$X$6:$AC$132,2,FALSE)="","",VLOOKUP(Table1[[#This Row],[Budget Code Description]],Dimentions!$X$6:$AC$132,2,FALSE)),"")</f>
        <v/>
      </c>
      <c r="G378" s="143" t="str">
        <f>IFERROR(VLOOKUP(Table1[[#This Row],[Budget Code Description]],Dimentions!$X$6:$AC$132,3,FALSE),"")</f>
        <v/>
      </c>
      <c r="H378" s="64" t="str">
        <f>IFERROR(VLOOKUP(Table1[[#This Row],[Account]],Dimentions!$S$6:$V$233,2,FALSE),"")</f>
        <v/>
      </c>
      <c r="I378" s="62">
        <f>_xlfn.NUMBERVALUE(LEFT(Table1[[#This Row],[Account]],1))</f>
        <v>0</v>
      </c>
      <c r="J378" s="62" t="str">
        <f>IFERROR(VLOOKUP(Table1[[#This Row],[Budget Code Description]],Table6[#All],7,FALSE),"")</f>
        <v/>
      </c>
      <c r="K378" s="143" t="str">
        <f>IFERROR(VLOOKUP(Table1[[#This Row],[Budget Code Description]],Table6[#All],8,FALSE),"")</f>
        <v/>
      </c>
      <c r="L378" s="63"/>
      <c r="M378" s="65" t="str">
        <f>IFERROR(VLOOKUP(Table1[[#This Row],[Staff ID]],Table2[],2,FALSE),"")</f>
        <v/>
      </c>
      <c r="N378" s="211" t="str">
        <f>IFERROR(IF(VLOOKUP(Table1[[#This Row],[Budget Code Description]],Dimentions!$X$6:$AC$97,4,FALSE)="","",VLOOKUP(Table1[[#This Row],[Budget Code Description]],Dimentions!$X$6:$AC$97,4,FALSE)),"")</f>
        <v/>
      </c>
      <c r="O378" s="65" t="str">
        <f>IFERROR(VLOOKUP(Table1[[#This Row],[Vendor ID]],Table549[],2,FALSE),"")</f>
        <v/>
      </c>
      <c r="P378" s="63"/>
      <c r="Q378" s="143" t="str">
        <f>IF(Table1[[#This Row],[Posting Date]]&lt;&gt;"",$D$9,"")</f>
        <v/>
      </c>
      <c r="R378" s="159" t="str">
        <f>IF(Table1[[#This Row],[Posting Date]]&lt;&gt;"",$D$10,"")</f>
        <v/>
      </c>
      <c r="S378" s="66"/>
      <c r="T378" s="63"/>
      <c r="U378" s="67"/>
      <c r="V378" s="67"/>
      <c r="W378" s="67" t="str">
        <f t="shared" si="6"/>
        <v/>
      </c>
      <c r="X378" s="161" t="str">
        <f>IF(E378="","",(IF(Table1[[#This Row],[Cur]]="USD",Table1[[#This Row],[Cur_Amount Debit]],Table1[[#This Row],[Cur_Amount Debit]]/Table1[[#This Row],[Exchange Rate]])))</f>
        <v/>
      </c>
      <c r="Y378" s="161" t="str">
        <f>IF(E378="","",(IF(Table1[[#This Row],[Cur]]="USD",Table1[[#This Row],[Cur_Amount Credit]],Table1[[#This Row],[Cur_Amount Credit]]/ExchangeRate)))</f>
        <v/>
      </c>
      <c r="Z378" s="203" t="str">
        <f>IF(E378="","",(Table1[[#This Row],[Debit USD]]-Table1[[#This Row],[Credit USD]]))</f>
        <v/>
      </c>
      <c r="AA378" s="122"/>
      <c r="AB378" s="1"/>
      <c r="AC378" s="15"/>
      <c r="AD378" s="15" t="str">
        <f>IF(AND(OR(Table1[[#This Row],[Account]]="15030",Table1[[#This Row],[Account]]="15035",Table1[[#This Row],[Account]]="20150"),Table1[[#This Row],[Vendor ID]]=""),1,"")</f>
        <v/>
      </c>
      <c r="AE378" s="15"/>
      <c r="AF378" s="15"/>
      <c r="AG378" s="15"/>
      <c r="AH378" s="46" t="str">
        <f>IF(Table1[[#This Row],[Posting Date]]&lt;&gt;"","GJ-"&amp;CountryID,"")</f>
        <v/>
      </c>
      <c r="AI378" s="59" t="str">
        <f>IF(Table1[[#This Row],[Posting Date]]&lt;&gt;"",Table1[[#This Row],[Posting Date]],"")</f>
        <v/>
      </c>
      <c r="AJ378" s="46"/>
      <c r="AK378" s="46" t="str">
        <f>IF(Table1[[#This Row],[Description]]&lt;&gt;"",Table1[[#This Row],[Description]],"")</f>
        <v/>
      </c>
      <c r="AL378" s="46" t="str">
        <f>IF(Table1[[#This Row],[Posting Date]]&lt;&gt;"",Table1[[#This Row],[Reference Number]],"")</f>
        <v/>
      </c>
      <c r="AM378" s="46" t="str">
        <f>TRIM(Table1[[#This Row],[Line '#]])</f>
        <v/>
      </c>
      <c r="AN378" s="46" t="str">
        <f>TRIM(Table1[[#This Row],[Account]])</f>
        <v/>
      </c>
      <c r="AO378" s="46" t="str">
        <f>IF(Table1[[#This Row],[Posting Date]]&lt;&gt;"",$D$5,"")</f>
        <v/>
      </c>
      <c r="AP378" s="46" t="str">
        <f>TRIM(Table1[[#This Row],[Departments-Prgrams]])</f>
        <v/>
      </c>
      <c r="AQ378" s="46" t="str">
        <f>TRIM(Table1[[#This Row],[Grant]])</f>
        <v/>
      </c>
      <c r="AR378" s="46" t="str">
        <f>TRIM(Table1[[#This Row],[Staff ID]])</f>
        <v/>
      </c>
      <c r="AS378" s="46" t="str">
        <f>IF(TRIM(Table1[[#This Row],[Budget Code]])=0,"",TRIM(Table1[[#This Row],[Budget Code]]))</f>
        <v/>
      </c>
      <c r="AT378" s="46" t="str">
        <f>IF(Table1[[#This Row],[Line Description]]&lt;&gt;"",Table1[[#This Row],[Line Description]],"")</f>
        <v/>
      </c>
      <c r="AU378" s="46" t="str">
        <f>IF(Table1[[#This Row],[Cur_Amount Debit]]&gt;0,ROUND(Table1[[#This Row],[Cur_Amount Debit]],2),"")</f>
        <v/>
      </c>
      <c r="AV378" s="46" t="str">
        <f>IF(Table1[[#This Row],[Cur_Amount Credit]]&gt;0,ROUND(Table1[[#This Row],[Cur_Amount Credit]],2),"")</f>
        <v/>
      </c>
      <c r="AW378" s="46" t="str">
        <f>LEFT(Table1[[#This Row],[Cur]],3)</f>
        <v/>
      </c>
      <c r="AX378" s="59"/>
      <c r="AY378" s="46"/>
      <c r="AZ378" s="46" t="str">
        <f>IF(Table1[[#This Row],[Cur]]&lt;&gt;"",IF(Table1[[#This Row],[Cur]]="USD","",ExchangeRate),"")</f>
        <v/>
      </c>
      <c r="BA378" s="46" t="str">
        <f>IF(Table1[[#This Row],[Grant]]&lt;&gt;"",VLOOKUP(Table1[[#This Row],[Grant]],Grants!B:D,3),"")</f>
        <v/>
      </c>
      <c r="BB378" s="46" t="str">
        <f>TRIM(Table1[[#This Row],[Vendor ID]])</f>
        <v/>
      </c>
      <c r="BC378">
        <f>IF(Table1[[#This Row],[Reference Number]]=Q377,BC377,BC377+1)</f>
        <v>2</v>
      </c>
    </row>
    <row r="379" spans="1:55" ht="11.25" hidden="1" customHeight="1">
      <c r="A379" s="1"/>
      <c r="B379" s="88" t="str">
        <f>IF(Table1[[#This Row],[Posting Date]]&lt;&gt;"",IF(Table1[[#This Row],[Reference Number]]=Q378,B378+1,1),"")</f>
        <v/>
      </c>
      <c r="C379" s="61"/>
      <c r="D379" s="61"/>
      <c r="E379" s="218"/>
      <c r="F379" s="143" t="str">
        <f>IFERROR(IF(VLOOKUP(Table1[[#This Row],[Budget Code Description]],Dimentions!$X$6:$AC$132,2,FALSE)="","",VLOOKUP(Table1[[#This Row],[Budget Code Description]],Dimentions!$X$6:$AC$132,2,FALSE)),"")</f>
        <v/>
      </c>
      <c r="G379" s="143" t="str">
        <f>IFERROR(VLOOKUP(Table1[[#This Row],[Budget Code Description]],Dimentions!$X$6:$AC$132,3,FALSE),"")</f>
        <v/>
      </c>
      <c r="H379" s="64" t="str">
        <f>IFERROR(VLOOKUP(Table1[[#This Row],[Account]],Dimentions!$S$6:$V$233,2,FALSE),"")</f>
        <v/>
      </c>
      <c r="I379" s="62">
        <f>_xlfn.NUMBERVALUE(LEFT(Table1[[#This Row],[Account]],1))</f>
        <v>0</v>
      </c>
      <c r="J379" s="62" t="str">
        <f>IFERROR(VLOOKUP(Table1[[#This Row],[Budget Code Description]],Table6[#All],7,FALSE),"")</f>
        <v/>
      </c>
      <c r="K379" s="143" t="str">
        <f>IFERROR(VLOOKUP(Table1[[#This Row],[Budget Code Description]],Table6[#All],8,FALSE),"")</f>
        <v/>
      </c>
      <c r="L379" s="63"/>
      <c r="M379" s="65" t="str">
        <f>IFERROR(VLOOKUP(Table1[[#This Row],[Staff ID]],Table2[],2,FALSE),"")</f>
        <v/>
      </c>
      <c r="N379" s="211" t="str">
        <f>IFERROR(IF(VLOOKUP(Table1[[#This Row],[Budget Code Description]],Dimentions!$X$6:$AC$97,4,FALSE)="","",VLOOKUP(Table1[[#This Row],[Budget Code Description]],Dimentions!$X$6:$AC$97,4,FALSE)),"")</f>
        <v/>
      </c>
      <c r="O379" s="65" t="str">
        <f>IFERROR(VLOOKUP(Table1[[#This Row],[Vendor ID]],Table549[],2,FALSE),"")</f>
        <v/>
      </c>
      <c r="P379" s="63"/>
      <c r="Q379" s="143" t="str">
        <f>IF(Table1[[#This Row],[Posting Date]]&lt;&gt;"",$D$9,"")</f>
        <v/>
      </c>
      <c r="R379" s="159" t="str">
        <f>IF(Table1[[#This Row],[Posting Date]]&lt;&gt;"",$D$10,"")</f>
        <v/>
      </c>
      <c r="S379" s="66"/>
      <c r="T379" s="63"/>
      <c r="U379" s="67"/>
      <c r="V379" s="67"/>
      <c r="W379" s="67" t="str">
        <f t="shared" si="6"/>
        <v/>
      </c>
      <c r="X379" s="161" t="str">
        <f>IF(E379="","",(IF(Table1[[#This Row],[Cur]]="USD",Table1[[#This Row],[Cur_Amount Debit]],Table1[[#This Row],[Cur_Amount Debit]]/Table1[[#This Row],[Exchange Rate]])))</f>
        <v/>
      </c>
      <c r="Y379" s="161" t="str">
        <f>IF(E379="","",(IF(Table1[[#This Row],[Cur]]="USD",Table1[[#This Row],[Cur_Amount Credit]],Table1[[#This Row],[Cur_Amount Credit]]/ExchangeRate)))</f>
        <v/>
      </c>
      <c r="Z379" s="203" t="str">
        <f>IF(E379="","",(Table1[[#This Row],[Debit USD]]-Table1[[#This Row],[Credit USD]]))</f>
        <v/>
      </c>
      <c r="AA379" s="122"/>
      <c r="AB379" s="1"/>
      <c r="AC379" s="15"/>
      <c r="AD379" s="15" t="str">
        <f>IF(AND(OR(Table1[[#This Row],[Account]]="15030",Table1[[#This Row],[Account]]="15035",Table1[[#This Row],[Account]]="20150"),Table1[[#This Row],[Vendor ID]]=""),1,"")</f>
        <v/>
      </c>
      <c r="AE379" s="15"/>
      <c r="AF379" s="15"/>
      <c r="AG379" s="15"/>
      <c r="AH379" s="46" t="str">
        <f>IF(Table1[[#This Row],[Posting Date]]&lt;&gt;"","GJ-"&amp;CountryID,"")</f>
        <v/>
      </c>
      <c r="AI379" s="59" t="str">
        <f>IF(Table1[[#This Row],[Posting Date]]&lt;&gt;"",Table1[[#This Row],[Posting Date]],"")</f>
        <v/>
      </c>
      <c r="AJ379" s="46"/>
      <c r="AK379" s="46" t="str">
        <f>IF(Table1[[#This Row],[Description]]&lt;&gt;"",Table1[[#This Row],[Description]],"")</f>
        <v/>
      </c>
      <c r="AL379" s="46" t="str">
        <f>IF(Table1[[#This Row],[Posting Date]]&lt;&gt;"",Table1[[#This Row],[Reference Number]],"")</f>
        <v/>
      </c>
      <c r="AM379" s="46" t="str">
        <f>TRIM(Table1[[#This Row],[Line '#]])</f>
        <v/>
      </c>
      <c r="AN379" s="46" t="str">
        <f>TRIM(Table1[[#This Row],[Account]])</f>
        <v/>
      </c>
      <c r="AO379" s="46" t="str">
        <f>IF(Table1[[#This Row],[Posting Date]]&lt;&gt;"",$D$5,"")</f>
        <v/>
      </c>
      <c r="AP379" s="46" t="str">
        <f>TRIM(Table1[[#This Row],[Departments-Prgrams]])</f>
        <v/>
      </c>
      <c r="AQ379" s="46" t="str">
        <f>TRIM(Table1[[#This Row],[Grant]])</f>
        <v/>
      </c>
      <c r="AR379" s="46" t="str">
        <f>TRIM(Table1[[#This Row],[Staff ID]])</f>
        <v/>
      </c>
      <c r="AS379" s="46" t="str">
        <f>IF(TRIM(Table1[[#This Row],[Budget Code]])=0,"",TRIM(Table1[[#This Row],[Budget Code]]))</f>
        <v/>
      </c>
      <c r="AT379" s="46" t="str">
        <f>IF(Table1[[#This Row],[Line Description]]&lt;&gt;"",Table1[[#This Row],[Line Description]],"")</f>
        <v/>
      </c>
      <c r="AU379" s="46" t="str">
        <f>IF(Table1[[#This Row],[Cur_Amount Debit]]&gt;0,ROUND(Table1[[#This Row],[Cur_Amount Debit]],2),"")</f>
        <v/>
      </c>
      <c r="AV379" s="46" t="str">
        <f>IF(Table1[[#This Row],[Cur_Amount Credit]]&gt;0,ROUND(Table1[[#This Row],[Cur_Amount Credit]],2),"")</f>
        <v/>
      </c>
      <c r="AW379" s="46" t="str">
        <f>LEFT(Table1[[#This Row],[Cur]],3)</f>
        <v/>
      </c>
      <c r="AX379" s="59"/>
      <c r="AY379" s="46"/>
      <c r="AZ379" s="46" t="str">
        <f>IF(Table1[[#This Row],[Cur]]&lt;&gt;"",IF(Table1[[#This Row],[Cur]]="USD","",ExchangeRate),"")</f>
        <v/>
      </c>
      <c r="BA379" s="46" t="str">
        <f>IF(Table1[[#This Row],[Grant]]&lt;&gt;"",VLOOKUP(Table1[[#This Row],[Grant]],Grants!B:D,3),"")</f>
        <v/>
      </c>
      <c r="BB379" s="46" t="str">
        <f>TRIM(Table1[[#This Row],[Vendor ID]])</f>
        <v/>
      </c>
      <c r="BC379">
        <f>IF(Table1[[#This Row],[Reference Number]]=Q378,BC378,BC378+1)</f>
        <v>2</v>
      </c>
    </row>
    <row r="380" spans="1:55" ht="11.25" hidden="1" customHeight="1">
      <c r="A380" s="1"/>
      <c r="B380" s="88" t="str">
        <f>IF(Table1[[#This Row],[Posting Date]]&lt;&gt;"",IF(Table1[[#This Row],[Reference Number]]=Q379,B379+1,1),"")</f>
        <v/>
      </c>
      <c r="C380" s="61"/>
      <c r="D380" s="61"/>
      <c r="E380" s="218"/>
      <c r="F380" s="143" t="str">
        <f>IFERROR(IF(VLOOKUP(Table1[[#This Row],[Budget Code Description]],Dimentions!$X$6:$AC$132,2,FALSE)="","",VLOOKUP(Table1[[#This Row],[Budget Code Description]],Dimentions!$X$6:$AC$132,2,FALSE)),"")</f>
        <v/>
      </c>
      <c r="G380" s="143" t="str">
        <f>IFERROR(VLOOKUP(Table1[[#This Row],[Budget Code Description]],Dimentions!$X$6:$AC$132,3,FALSE),"")</f>
        <v/>
      </c>
      <c r="H380" s="64" t="str">
        <f>IFERROR(VLOOKUP(Table1[[#This Row],[Account]],Dimentions!$S$6:$V$233,2,FALSE),"")</f>
        <v/>
      </c>
      <c r="I380" s="62">
        <f>_xlfn.NUMBERVALUE(LEFT(Table1[[#This Row],[Account]],1))</f>
        <v>0</v>
      </c>
      <c r="J380" s="62" t="str">
        <f>IFERROR(VLOOKUP(Table1[[#This Row],[Budget Code Description]],Table6[#All],7,FALSE),"")</f>
        <v/>
      </c>
      <c r="K380" s="143" t="str">
        <f>IFERROR(VLOOKUP(Table1[[#This Row],[Budget Code Description]],Table6[#All],8,FALSE),"")</f>
        <v/>
      </c>
      <c r="L380" s="63"/>
      <c r="M380" s="65" t="str">
        <f>IFERROR(VLOOKUP(Table1[[#This Row],[Staff ID]],Table2[],2,FALSE),"")</f>
        <v/>
      </c>
      <c r="N380" s="211" t="str">
        <f>IFERROR(IF(VLOOKUP(Table1[[#This Row],[Budget Code Description]],Dimentions!$X$6:$AC$97,4,FALSE)="","",VLOOKUP(Table1[[#This Row],[Budget Code Description]],Dimentions!$X$6:$AC$97,4,FALSE)),"")</f>
        <v/>
      </c>
      <c r="O380" s="65" t="str">
        <f>IFERROR(VLOOKUP(Table1[[#This Row],[Vendor ID]],Table549[],2,FALSE),"")</f>
        <v/>
      </c>
      <c r="P380" s="63"/>
      <c r="Q380" s="143" t="str">
        <f>IF(Table1[[#This Row],[Posting Date]]&lt;&gt;"",$D$9,"")</f>
        <v/>
      </c>
      <c r="R380" s="159" t="str">
        <f>IF(Table1[[#This Row],[Posting Date]]&lt;&gt;"",$D$10,"")</f>
        <v/>
      </c>
      <c r="S380" s="66"/>
      <c r="T380" s="63"/>
      <c r="U380" s="67"/>
      <c r="V380" s="67"/>
      <c r="W380" s="67" t="str">
        <f t="shared" si="6"/>
        <v/>
      </c>
      <c r="X380" s="161" t="str">
        <f>IF(E380="","",(IF(Table1[[#This Row],[Cur]]="USD",Table1[[#This Row],[Cur_Amount Debit]],Table1[[#This Row],[Cur_Amount Debit]]/Table1[[#This Row],[Exchange Rate]])))</f>
        <v/>
      </c>
      <c r="Y380" s="161" t="str">
        <f>IF(E380="","",(IF(Table1[[#This Row],[Cur]]="USD",Table1[[#This Row],[Cur_Amount Credit]],Table1[[#This Row],[Cur_Amount Credit]]/ExchangeRate)))</f>
        <v/>
      </c>
      <c r="Z380" s="203" t="str">
        <f>IF(E380="","",(Table1[[#This Row],[Debit USD]]-Table1[[#This Row],[Credit USD]]))</f>
        <v/>
      </c>
      <c r="AA380" s="122"/>
      <c r="AB380" s="1"/>
      <c r="AC380" s="15"/>
      <c r="AD380" s="15" t="str">
        <f>IF(AND(OR(Table1[[#This Row],[Account]]="15030",Table1[[#This Row],[Account]]="15035",Table1[[#This Row],[Account]]="20150"),Table1[[#This Row],[Vendor ID]]=""),1,"")</f>
        <v/>
      </c>
      <c r="AE380" s="15"/>
      <c r="AF380" s="15"/>
      <c r="AG380" s="15"/>
      <c r="AH380" s="46" t="str">
        <f>IF(Table1[[#This Row],[Posting Date]]&lt;&gt;"","GJ-"&amp;CountryID,"")</f>
        <v/>
      </c>
      <c r="AI380" s="59" t="str">
        <f>IF(Table1[[#This Row],[Posting Date]]&lt;&gt;"",Table1[[#This Row],[Posting Date]],"")</f>
        <v/>
      </c>
      <c r="AJ380" s="46"/>
      <c r="AK380" s="46" t="str">
        <f>IF(Table1[[#This Row],[Description]]&lt;&gt;"",Table1[[#This Row],[Description]],"")</f>
        <v/>
      </c>
      <c r="AL380" s="46" t="str">
        <f>IF(Table1[[#This Row],[Posting Date]]&lt;&gt;"",Table1[[#This Row],[Reference Number]],"")</f>
        <v/>
      </c>
      <c r="AM380" s="46" t="str">
        <f>TRIM(Table1[[#This Row],[Line '#]])</f>
        <v/>
      </c>
      <c r="AN380" s="46" t="str">
        <f>TRIM(Table1[[#This Row],[Account]])</f>
        <v/>
      </c>
      <c r="AO380" s="46" t="str">
        <f>IF(Table1[[#This Row],[Posting Date]]&lt;&gt;"",$D$5,"")</f>
        <v/>
      </c>
      <c r="AP380" s="46" t="str">
        <f>TRIM(Table1[[#This Row],[Departments-Prgrams]])</f>
        <v/>
      </c>
      <c r="AQ380" s="46" t="str">
        <f>TRIM(Table1[[#This Row],[Grant]])</f>
        <v/>
      </c>
      <c r="AR380" s="46" t="str">
        <f>TRIM(Table1[[#This Row],[Staff ID]])</f>
        <v/>
      </c>
      <c r="AS380" s="46" t="str">
        <f>IF(TRIM(Table1[[#This Row],[Budget Code]])=0,"",TRIM(Table1[[#This Row],[Budget Code]]))</f>
        <v/>
      </c>
      <c r="AT380" s="46" t="str">
        <f>IF(Table1[[#This Row],[Line Description]]&lt;&gt;"",Table1[[#This Row],[Line Description]],"")</f>
        <v/>
      </c>
      <c r="AU380" s="46" t="str">
        <f>IF(Table1[[#This Row],[Cur_Amount Debit]]&gt;0,ROUND(Table1[[#This Row],[Cur_Amount Debit]],2),"")</f>
        <v/>
      </c>
      <c r="AV380" s="46" t="str">
        <f>IF(Table1[[#This Row],[Cur_Amount Credit]]&gt;0,ROUND(Table1[[#This Row],[Cur_Amount Credit]],2),"")</f>
        <v/>
      </c>
      <c r="AW380" s="46" t="str">
        <f>LEFT(Table1[[#This Row],[Cur]],3)</f>
        <v/>
      </c>
      <c r="AX380" s="59"/>
      <c r="AY380" s="46"/>
      <c r="AZ380" s="46" t="str">
        <f>IF(Table1[[#This Row],[Cur]]&lt;&gt;"",IF(Table1[[#This Row],[Cur]]="USD","",ExchangeRate),"")</f>
        <v/>
      </c>
      <c r="BA380" s="46" t="str">
        <f>IF(Table1[[#This Row],[Grant]]&lt;&gt;"",VLOOKUP(Table1[[#This Row],[Grant]],Grants!B:D,3),"")</f>
        <v/>
      </c>
      <c r="BB380" s="46" t="str">
        <f>TRIM(Table1[[#This Row],[Vendor ID]])</f>
        <v/>
      </c>
      <c r="BC380">
        <f>IF(Table1[[#This Row],[Reference Number]]=Q379,BC379,BC379+1)</f>
        <v>2</v>
      </c>
    </row>
    <row r="381" spans="1:55" ht="11.25" hidden="1" customHeight="1">
      <c r="A381" s="1"/>
      <c r="B381" s="88" t="str">
        <f>IF(Table1[[#This Row],[Posting Date]]&lt;&gt;"",IF(Table1[[#This Row],[Reference Number]]=Q380,B380+1,1),"")</f>
        <v/>
      </c>
      <c r="C381" s="61"/>
      <c r="D381" s="61"/>
      <c r="E381" s="218"/>
      <c r="F381" s="143" t="str">
        <f>IFERROR(IF(VLOOKUP(Table1[[#This Row],[Budget Code Description]],Dimentions!$X$6:$AC$132,2,FALSE)="","",VLOOKUP(Table1[[#This Row],[Budget Code Description]],Dimentions!$X$6:$AC$132,2,FALSE)),"")</f>
        <v/>
      </c>
      <c r="G381" s="143" t="str">
        <f>IFERROR(VLOOKUP(Table1[[#This Row],[Budget Code Description]],Dimentions!$X$6:$AC$132,3,FALSE),"")</f>
        <v/>
      </c>
      <c r="H381" s="64" t="str">
        <f>IFERROR(VLOOKUP(Table1[[#This Row],[Account]],Dimentions!$S$6:$V$233,2,FALSE),"")</f>
        <v/>
      </c>
      <c r="I381" s="62">
        <f>_xlfn.NUMBERVALUE(LEFT(Table1[[#This Row],[Account]],1))</f>
        <v>0</v>
      </c>
      <c r="J381" s="62" t="str">
        <f>IFERROR(VLOOKUP(Table1[[#This Row],[Budget Code Description]],Table6[#All],7,FALSE),"")</f>
        <v/>
      </c>
      <c r="K381" s="143" t="str">
        <f>IFERROR(VLOOKUP(Table1[[#This Row],[Budget Code Description]],Table6[#All],8,FALSE),"")</f>
        <v/>
      </c>
      <c r="L381" s="63"/>
      <c r="M381" s="65" t="str">
        <f>IFERROR(VLOOKUP(Table1[[#This Row],[Staff ID]],Table2[],2,FALSE),"")</f>
        <v/>
      </c>
      <c r="N381" s="211" t="str">
        <f>IFERROR(IF(VLOOKUP(Table1[[#This Row],[Budget Code Description]],Dimentions!$X$6:$AC$97,4,FALSE)="","",VLOOKUP(Table1[[#This Row],[Budget Code Description]],Dimentions!$X$6:$AC$97,4,FALSE)),"")</f>
        <v/>
      </c>
      <c r="O381" s="65" t="str">
        <f>IFERROR(VLOOKUP(Table1[[#This Row],[Vendor ID]],Table549[],2,FALSE),"")</f>
        <v/>
      </c>
      <c r="P381" s="63"/>
      <c r="Q381" s="143" t="str">
        <f>IF(Table1[[#This Row],[Posting Date]]&lt;&gt;"",$D$9,"")</f>
        <v/>
      </c>
      <c r="R381" s="159" t="str">
        <f>IF(Table1[[#This Row],[Posting Date]]&lt;&gt;"",$D$10,"")</f>
        <v/>
      </c>
      <c r="S381" s="66"/>
      <c r="T381" s="63"/>
      <c r="U381" s="67"/>
      <c r="V381" s="67"/>
      <c r="W381" s="67" t="str">
        <f t="shared" si="6"/>
        <v/>
      </c>
      <c r="X381" s="161" t="str">
        <f>IF(E381="","",(IF(Table1[[#This Row],[Cur]]="USD",Table1[[#This Row],[Cur_Amount Debit]],Table1[[#This Row],[Cur_Amount Debit]]/Table1[[#This Row],[Exchange Rate]])))</f>
        <v/>
      </c>
      <c r="Y381" s="161" t="str">
        <f>IF(E381="","",(IF(Table1[[#This Row],[Cur]]="USD",Table1[[#This Row],[Cur_Amount Credit]],Table1[[#This Row],[Cur_Amount Credit]]/ExchangeRate)))</f>
        <v/>
      </c>
      <c r="Z381" s="203" t="str">
        <f>IF(E381="","",(Table1[[#This Row],[Debit USD]]-Table1[[#This Row],[Credit USD]]))</f>
        <v/>
      </c>
      <c r="AA381" s="122"/>
      <c r="AB381" s="1"/>
      <c r="AC381" s="15"/>
      <c r="AD381" s="15" t="str">
        <f>IF(AND(OR(Table1[[#This Row],[Account]]="15030",Table1[[#This Row],[Account]]="15035",Table1[[#This Row],[Account]]="20150"),Table1[[#This Row],[Vendor ID]]=""),1,"")</f>
        <v/>
      </c>
      <c r="AE381" s="15"/>
      <c r="AF381" s="15"/>
      <c r="AG381" s="15"/>
      <c r="AH381" s="46" t="str">
        <f>IF(Table1[[#This Row],[Posting Date]]&lt;&gt;"","GJ-"&amp;CountryID,"")</f>
        <v/>
      </c>
      <c r="AI381" s="59" t="str">
        <f>IF(Table1[[#This Row],[Posting Date]]&lt;&gt;"",Table1[[#This Row],[Posting Date]],"")</f>
        <v/>
      </c>
      <c r="AJ381" s="46"/>
      <c r="AK381" s="46" t="str">
        <f>IF(Table1[[#This Row],[Description]]&lt;&gt;"",Table1[[#This Row],[Description]],"")</f>
        <v/>
      </c>
      <c r="AL381" s="46" t="str">
        <f>IF(Table1[[#This Row],[Posting Date]]&lt;&gt;"",Table1[[#This Row],[Reference Number]],"")</f>
        <v/>
      </c>
      <c r="AM381" s="46" t="str">
        <f>TRIM(Table1[[#This Row],[Line '#]])</f>
        <v/>
      </c>
      <c r="AN381" s="46" t="str">
        <f>TRIM(Table1[[#This Row],[Account]])</f>
        <v/>
      </c>
      <c r="AO381" s="46" t="str">
        <f>IF(Table1[[#This Row],[Posting Date]]&lt;&gt;"",$D$5,"")</f>
        <v/>
      </c>
      <c r="AP381" s="46" t="str">
        <f>TRIM(Table1[[#This Row],[Departments-Prgrams]])</f>
        <v/>
      </c>
      <c r="AQ381" s="46" t="str">
        <f>TRIM(Table1[[#This Row],[Grant]])</f>
        <v/>
      </c>
      <c r="AR381" s="46" t="str">
        <f>TRIM(Table1[[#This Row],[Staff ID]])</f>
        <v/>
      </c>
      <c r="AS381" s="46" t="str">
        <f>IF(TRIM(Table1[[#This Row],[Budget Code]])=0,"",TRIM(Table1[[#This Row],[Budget Code]]))</f>
        <v/>
      </c>
      <c r="AT381" s="46" t="str">
        <f>IF(Table1[[#This Row],[Line Description]]&lt;&gt;"",Table1[[#This Row],[Line Description]],"")</f>
        <v/>
      </c>
      <c r="AU381" s="46" t="str">
        <f>IF(Table1[[#This Row],[Cur_Amount Debit]]&gt;0,ROUND(Table1[[#This Row],[Cur_Amount Debit]],2),"")</f>
        <v/>
      </c>
      <c r="AV381" s="46" t="str">
        <f>IF(Table1[[#This Row],[Cur_Amount Credit]]&gt;0,ROUND(Table1[[#This Row],[Cur_Amount Credit]],2),"")</f>
        <v/>
      </c>
      <c r="AW381" s="46" t="str">
        <f>LEFT(Table1[[#This Row],[Cur]],3)</f>
        <v/>
      </c>
      <c r="AX381" s="59"/>
      <c r="AY381" s="46"/>
      <c r="AZ381" s="46" t="str">
        <f>IF(Table1[[#This Row],[Cur]]&lt;&gt;"",IF(Table1[[#This Row],[Cur]]="USD","",ExchangeRate),"")</f>
        <v/>
      </c>
      <c r="BA381" s="46" t="str">
        <f>IF(Table1[[#This Row],[Grant]]&lt;&gt;"",VLOOKUP(Table1[[#This Row],[Grant]],Grants!B:D,3),"")</f>
        <v/>
      </c>
      <c r="BB381" s="46" t="str">
        <f>TRIM(Table1[[#This Row],[Vendor ID]])</f>
        <v/>
      </c>
      <c r="BC381">
        <f>IF(Table1[[#This Row],[Reference Number]]=Q380,BC380,BC380+1)</f>
        <v>2</v>
      </c>
    </row>
    <row r="382" spans="1:55" ht="11.25" hidden="1" customHeight="1">
      <c r="A382" s="1"/>
      <c r="B382" s="88" t="str">
        <f>IF(Table1[[#This Row],[Posting Date]]&lt;&gt;"",IF(Table1[[#This Row],[Reference Number]]=Q381,B381+1,1),"")</f>
        <v/>
      </c>
      <c r="C382" s="61"/>
      <c r="D382" s="61"/>
      <c r="E382" s="218"/>
      <c r="F382" s="143" t="str">
        <f>IFERROR(IF(VLOOKUP(Table1[[#This Row],[Budget Code Description]],Dimentions!$X$6:$AC$132,2,FALSE)="","",VLOOKUP(Table1[[#This Row],[Budget Code Description]],Dimentions!$X$6:$AC$132,2,FALSE)),"")</f>
        <v/>
      </c>
      <c r="G382" s="143" t="str">
        <f>IFERROR(VLOOKUP(Table1[[#This Row],[Budget Code Description]],Dimentions!$X$6:$AC$132,3,FALSE),"")</f>
        <v/>
      </c>
      <c r="H382" s="64" t="str">
        <f>IFERROR(VLOOKUP(Table1[[#This Row],[Account]],Dimentions!$S$6:$V$233,2,FALSE),"")</f>
        <v/>
      </c>
      <c r="I382" s="62">
        <f>_xlfn.NUMBERVALUE(LEFT(Table1[[#This Row],[Account]],1))</f>
        <v>0</v>
      </c>
      <c r="J382" s="62" t="str">
        <f>IFERROR(VLOOKUP(Table1[[#This Row],[Budget Code Description]],Table6[#All],7,FALSE),"")</f>
        <v/>
      </c>
      <c r="K382" s="143" t="str">
        <f>IFERROR(VLOOKUP(Table1[[#This Row],[Budget Code Description]],Table6[#All],8,FALSE),"")</f>
        <v/>
      </c>
      <c r="L382" s="63"/>
      <c r="M382" s="65" t="str">
        <f>IFERROR(VLOOKUP(Table1[[#This Row],[Staff ID]],Table2[],2,FALSE),"")</f>
        <v/>
      </c>
      <c r="N382" s="211" t="str">
        <f>IFERROR(IF(VLOOKUP(Table1[[#This Row],[Budget Code Description]],Dimentions!$X$6:$AC$97,4,FALSE)="","",VLOOKUP(Table1[[#This Row],[Budget Code Description]],Dimentions!$X$6:$AC$97,4,FALSE)),"")</f>
        <v/>
      </c>
      <c r="O382" s="65" t="str">
        <f>IFERROR(VLOOKUP(Table1[[#This Row],[Vendor ID]],Table549[],2,FALSE),"")</f>
        <v/>
      </c>
      <c r="P382" s="63"/>
      <c r="Q382" s="143" t="str">
        <f>IF(Table1[[#This Row],[Posting Date]]&lt;&gt;"",$D$9,"")</f>
        <v/>
      </c>
      <c r="R382" s="159" t="str">
        <f>IF(Table1[[#This Row],[Posting Date]]&lt;&gt;"",$D$10,"")</f>
        <v/>
      </c>
      <c r="S382" s="66"/>
      <c r="T382" s="63"/>
      <c r="U382" s="67"/>
      <c r="V382" s="67"/>
      <c r="W382" s="67" t="str">
        <f t="shared" si="6"/>
        <v/>
      </c>
      <c r="X382" s="161" t="str">
        <f>IF(E382="","",(IF(Table1[[#This Row],[Cur]]="USD",Table1[[#This Row],[Cur_Amount Debit]],Table1[[#This Row],[Cur_Amount Debit]]/Table1[[#This Row],[Exchange Rate]])))</f>
        <v/>
      </c>
      <c r="Y382" s="161" t="str">
        <f>IF(E382="","",(IF(Table1[[#This Row],[Cur]]="USD",Table1[[#This Row],[Cur_Amount Credit]],Table1[[#This Row],[Cur_Amount Credit]]/ExchangeRate)))</f>
        <v/>
      </c>
      <c r="Z382" s="203" t="str">
        <f>IF(E382="","",(Table1[[#This Row],[Debit USD]]-Table1[[#This Row],[Credit USD]]))</f>
        <v/>
      </c>
      <c r="AA382" s="122"/>
      <c r="AB382" s="1"/>
      <c r="AC382" s="15"/>
      <c r="AD382" s="15" t="str">
        <f>IF(AND(OR(Table1[[#This Row],[Account]]="15030",Table1[[#This Row],[Account]]="15035",Table1[[#This Row],[Account]]="20150"),Table1[[#This Row],[Vendor ID]]=""),1,"")</f>
        <v/>
      </c>
      <c r="AE382" s="15"/>
      <c r="AF382" s="15"/>
      <c r="AG382" s="15"/>
      <c r="AH382" s="46" t="str">
        <f>IF(Table1[[#This Row],[Posting Date]]&lt;&gt;"","GJ-"&amp;CountryID,"")</f>
        <v/>
      </c>
      <c r="AI382" s="59" t="str">
        <f>IF(Table1[[#This Row],[Posting Date]]&lt;&gt;"",Table1[[#This Row],[Posting Date]],"")</f>
        <v/>
      </c>
      <c r="AJ382" s="46"/>
      <c r="AK382" s="46" t="str">
        <f>IF(Table1[[#This Row],[Description]]&lt;&gt;"",Table1[[#This Row],[Description]],"")</f>
        <v/>
      </c>
      <c r="AL382" s="46" t="str">
        <f>IF(Table1[[#This Row],[Posting Date]]&lt;&gt;"",Table1[[#This Row],[Reference Number]],"")</f>
        <v/>
      </c>
      <c r="AM382" s="46" t="str">
        <f>TRIM(Table1[[#This Row],[Line '#]])</f>
        <v/>
      </c>
      <c r="AN382" s="46" t="str">
        <f>TRIM(Table1[[#This Row],[Account]])</f>
        <v/>
      </c>
      <c r="AO382" s="46" t="str">
        <f>IF(Table1[[#This Row],[Posting Date]]&lt;&gt;"",$D$5,"")</f>
        <v/>
      </c>
      <c r="AP382" s="46" t="str">
        <f>TRIM(Table1[[#This Row],[Departments-Prgrams]])</f>
        <v/>
      </c>
      <c r="AQ382" s="46" t="str">
        <f>TRIM(Table1[[#This Row],[Grant]])</f>
        <v/>
      </c>
      <c r="AR382" s="46" t="str">
        <f>TRIM(Table1[[#This Row],[Staff ID]])</f>
        <v/>
      </c>
      <c r="AS382" s="46" t="str">
        <f>IF(TRIM(Table1[[#This Row],[Budget Code]])=0,"",TRIM(Table1[[#This Row],[Budget Code]]))</f>
        <v/>
      </c>
      <c r="AT382" s="46" t="str">
        <f>IF(Table1[[#This Row],[Line Description]]&lt;&gt;"",Table1[[#This Row],[Line Description]],"")</f>
        <v/>
      </c>
      <c r="AU382" s="46" t="str">
        <f>IF(Table1[[#This Row],[Cur_Amount Debit]]&gt;0,ROUND(Table1[[#This Row],[Cur_Amount Debit]],2),"")</f>
        <v/>
      </c>
      <c r="AV382" s="46" t="str">
        <f>IF(Table1[[#This Row],[Cur_Amount Credit]]&gt;0,ROUND(Table1[[#This Row],[Cur_Amount Credit]],2),"")</f>
        <v/>
      </c>
      <c r="AW382" s="46" t="str">
        <f>LEFT(Table1[[#This Row],[Cur]],3)</f>
        <v/>
      </c>
      <c r="AX382" s="59"/>
      <c r="AY382" s="46"/>
      <c r="AZ382" s="46" t="str">
        <f>IF(Table1[[#This Row],[Cur]]&lt;&gt;"",IF(Table1[[#This Row],[Cur]]="USD","",ExchangeRate),"")</f>
        <v/>
      </c>
      <c r="BA382" s="46" t="str">
        <f>IF(Table1[[#This Row],[Grant]]&lt;&gt;"",VLOOKUP(Table1[[#This Row],[Grant]],Grants!B:D,3),"")</f>
        <v/>
      </c>
      <c r="BB382" s="46" t="str">
        <f>TRIM(Table1[[#This Row],[Vendor ID]])</f>
        <v/>
      </c>
      <c r="BC382">
        <f>IF(Table1[[#This Row],[Reference Number]]=Q381,BC381,BC381+1)</f>
        <v>2</v>
      </c>
    </row>
    <row r="383" spans="1:55" ht="11.25" hidden="1" customHeight="1">
      <c r="A383" s="1"/>
      <c r="B383" s="88" t="str">
        <f>IF(Table1[[#This Row],[Posting Date]]&lt;&gt;"",IF(Table1[[#This Row],[Reference Number]]=Q382,B382+1,1),"")</f>
        <v/>
      </c>
      <c r="C383" s="61"/>
      <c r="D383" s="61"/>
      <c r="E383" s="218"/>
      <c r="F383" s="143" t="str">
        <f>IFERROR(IF(VLOOKUP(Table1[[#This Row],[Budget Code Description]],Dimentions!$X$6:$AC$132,2,FALSE)="","",VLOOKUP(Table1[[#This Row],[Budget Code Description]],Dimentions!$X$6:$AC$132,2,FALSE)),"")</f>
        <v/>
      </c>
      <c r="G383" s="143" t="str">
        <f>IFERROR(VLOOKUP(Table1[[#This Row],[Budget Code Description]],Dimentions!$X$6:$AC$132,3,FALSE),"")</f>
        <v/>
      </c>
      <c r="H383" s="64" t="str">
        <f>IFERROR(VLOOKUP(Table1[[#This Row],[Account]],Dimentions!$S$6:$V$233,2,FALSE),"")</f>
        <v/>
      </c>
      <c r="I383" s="62">
        <f>_xlfn.NUMBERVALUE(LEFT(Table1[[#This Row],[Account]],1))</f>
        <v>0</v>
      </c>
      <c r="J383" s="62" t="str">
        <f>IFERROR(VLOOKUP(Table1[[#This Row],[Budget Code Description]],Table6[#All],7,FALSE),"")</f>
        <v/>
      </c>
      <c r="K383" s="143" t="str">
        <f>IFERROR(VLOOKUP(Table1[[#This Row],[Budget Code Description]],Table6[#All],8,FALSE),"")</f>
        <v/>
      </c>
      <c r="L383" s="63"/>
      <c r="M383" s="65" t="str">
        <f>IFERROR(VLOOKUP(Table1[[#This Row],[Staff ID]],Table2[],2,FALSE),"")</f>
        <v/>
      </c>
      <c r="N383" s="211" t="str">
        <f>IFERROR(IF(VLOOKUP(Table1[[#This Row],[Budget Code Description]],Dimentions!$X$6:$AC$97,4,FALSE)="","",VLOOKUP(Table1[[#This Row],[Budget Code Description]],Dimentions!$X$6:$AC$97,4,FALSE)),"")</f>
        <v/>
      </c>
      <c r="O383" s="65" t="str">
        <f>IFERROR(VLOOKUP(Table1[[#This Row],[Vendor ID]],Table549[],2,FALSE),"")</f>
        <v/>
      </c>
      <c r="P383" s="63"/>
      <c r="Q383" s="143" t="str">
        <f>IF(Table1[[#This Row],[Posting Date]]&lt;&gt;"",$D$9,"")</f>
        <v/>
      </c>
      <c r="R383" s="159" t="str">
        <f>IF(Table1[[#This Row],[Posting Date]]&lt;&gt;"",$D$10,"")</f>
        <v/>
      </c>
      <c r="S383" s="66"/>
      <c r="T383" s="63"/>
      <c r="U383" s="67"/>
      <c r="V383" s="67"/>
      <c r="W383" s="67" t="str">
        <f t="shared" si="6"/>
        <v/>
      </c>
      <c r="X383" s="161" t="str">
        <f>IF(E383="","",(IF(Table1[[#This Row],[Cur]]="USD",Table1[[#This Row],[Cur_Amount Debit]],Table1[[#This Row],[Cur_Amount Debit]]/Table1[[#This Row],[Exchange Rate]])))</f>
        <v/>
      </c>
      <c r="Y383" s="161" t="str">
        <f>IF(E383="","",(IF(Table1[[#This Row],[Cur]]="USD",Table1[[#This Row],[Cur_Amount Credit]],Table1[[#This Row],[Cur_Amount Credit]]/ExchangeRate)))</f>
        <v/>
      </c>
      <c r="Z383" s="203" t="str">
        <f>IF(E383="","",(Table1[[#This Row],[Debit USD]]-Table1[[#This Row],[Credit USD]]))</f>
        <v/>
      </c>
      <c r="AA383" s="122"/>
      <c r="AB383" s="1"/>
      <c r="AC383" s="15"/>
      <c r="AD383" s="15" t="str">
        <f>IF(AND(OR(Table1[[#This Row],[Account]]="15030",Table1[[#This Row],[Account]]="15035",Table1[[#This Row],[Account]]="20150"),Table1[[#This Row],[Vendor ID]]=""),1,"")</f>
        <v/>
      </c>
      <c r="AE383" s="15"/>
      <c r="AF383" s="15"/>
      <c r="AG383" s="15"/>
      <c r="AH383" s="46" t="str">
        <f>IF(Table1[[#This Row],[Posting Date]]&lt;&gt;"","GJ-"&amp;CountryID,"")</f>
        <v/>
      </c>
      <c r="AI383" s="59" t="str">
        <f>IF(Table1[[#This Row],[Posting Date]]&lt;&gt;"",Table1[[#This Row],[Posting Date]],"")</f>
        <v/>
      </c>
      <c r="AJ383" s="46"/>
      <c r="AK383" s="46" t="str">
        <f>IF(Table1[[#This Row],[Description]]&lt;&gt;"",Table1[[#This Row],[Description]],"")</f>
        <v/>
      </c>
      <c r="AL383" s="46" t="str">
        <f>IF(Table1[[#This Row],[Posting Date]]&lt;&gt;"",Table1[[#This Row],[Reference Number]],"")</f>
        <v/>
      </c>
      <c r="AM383" s="46" t="str">
        <f>TRIM(Table1[[#This Row],[Line '#]])</f>
        <v/>
      </c>
      <c r="AN383" s="46" t="str">
        <f>TRIM(Table1[[#This Row],[Account]])</f>
        <v/>
      </c>
      <c r="AO383" s="46" t="str">
        <f>IF(Table1[[#This Row],[Posting Date]]&lt;&gt;"",$D$5,"")</f>
        <v/>
      </c>
      <c r="AP383" s="46" t="str">
        <f>TRIM(Table1[[#This Row],[Departments-Prgrams]])</f>
        <v/>
      </c>
      <c r="AQ383" s="46" t="str">
        <f>TRIM(Table1[[#This Row],[Grant]])</f>
        <v/>
      </c>
      <c r="AR383" s="46" t="str">
        <f>TRIM(Table1[[#This Row],[Staff ID]])</f>
        <v/>
      </c>
      <c r="AS383" s="46" t="str">
        <f>IF(TRIM(Table1[[#This Row],[Budget Code]])=0,"",TRIM(Table1[[#This Row],[Budget Code]]))</f>
        <v/>
      </c>
      <c r="AT383" s="46" t="str">
        <f>IF(Table1[[#This Row],[Line Description]]&lt;&gt;"",Table1[[#This Row],[Line Description]],"")</f>
        <v/>
      </c>
      <c r="AU383" s="46" t="str">
        <f>IF(Table1[[#This Row],[Cur_Amount Debit]]&gt;0,ROUND(Table1[[#This Row],[Cur_Amount Debit]],2),"")</f>
        <v/>
      </c>
      <c r="AV383" s="46" t="str">
        <f>IF(Table1[[#This Row],[Cur_Amount Credit]]&gt;0,ROUND(Table1[[#This Row],[Cur_Amount Credit]],2),"")</f>
        <v/>
      </c>
      <c r="AW383" s="46" t="str">
        <f>LEFT(Table1[[#This Row],[Cur]],3)</f>
        <v/>
      </c>
      <c r="AX383" s="59"/>
      <c r="AY383" s="46"/>
      <c r="AZ383" s="46" t="str">
        <f>IF(Table1[[#This Row],[Cur]]&lt;&gt;"",IF(Table1[[#This Row],[Cur]]="USD","",ExchangeRate),"")</f>
        <v/>
      </c>
      <c r="BA383" s="46" t="str">
        <f>IF(Table1[[#This Row],[Grant]]&lt;&gt;"",VLOOKUP(Table1[[#This Row],[Grant]],Grants!B:D,3),"")</f>
        <v/>
      </c>
      <c r="BB383" s="46" t="str">
        <f>TRIM(Table1[[#This Row],[Vendor ID]])</f>
        <v/>
      </c>
      <c r="BC383">
        <f>IF(Table1[[#This Row],[Reference Number]]=Q382,BC382,BC382+1)</f>
        <v>2</v>
      </c>
    </row>
    <row r="384" spans="1:55" ht="11.25" hidden="1" customHeight="1">
      <c r="A384" s="1"/>
      <c r="B384" s="88" t="str">
        <f>IF(Table1[[#This Row],[Posting Date]]&lt;&gt;"",IF(Table1[[#This Row],[Reference Number]]=Q383,B383+1,1),"")</f>
        <v/>
      </c>
      <c r="C384" s="61"/>
      <c r="D384" s="61"/>
      <c r="E384" s="218"/>
      <c r="F384" s="143" t="str">
        <f>IFERROR(IF(VLOOKUP(Table1[[#This Row],[Budget Code Description]],Dimentions!$X$6:$AC$132,2,FALSE)="","",VLOOKUP(Table1[[#This Row],[Budget Code Description]],Dimentions!$X$6:$AC$132,2,FALSE)),"")</f>
        <v/>
      </c>
      <c r="G384" s="143" t="str">
        <f>IFERROR(VLOOKUP(Table1[[#This Row],[Budget Code Description]],Dimentions!$X$6:$AC$132,3,FALSE),"")</f>
        <v/>
      </c>
      <c r="H384" s="64" t="str">
        <f>IFERROR(VLOOKUP(Table1[[#This Row],[Account]],Dimentions!$S$6:$V$233,2,FALSE),"")</f>
        <v/>
      </c>
      <c r="I384" s="62">
        <f>_xlfn.NUMBERVALUE(LEFT(Table1[[#This Row],[Account]],1))</f>
        <v>0</v>
      </c>
      <c r="J384" s="62" t="str">
        <f>IFERROR(VLOOKUP(Table1[[#This Row],[Budget Code Description]],Table6[#All],7,FALSE),"")</f>
        <v/>
      </c>
      <c r="K384" s="143" t="str">
        <f>IFERROR(VLOOKUP(Table1[[#This Row],[Budget Code Description]],Table6[#All],8,FALSE),"")</f>
        <v/>
      </c>
      <c r="L384" s="63"/>
      <c r="M384" s="65" t="str">
        <f>IFERROR(VLOOKUP(Table1[[#This Row],[Staff ID]],Table2[],2,FALSE),"")</f>
        <v/>
      </c>
      <c r="N384" s="211" t="str">
        <f>IFERROR(IF(VLOOKUP(Table1[[#This Row],[Budget Code Description]],Dimentions!$X$6:$AC$97,4,FALSE)="","",VLOOKUP(Table1[[#This Row],[Budget Code Description]],Dimentions!$X$6:$AC$97,4,FALSE)),"")</f>
        <v/>
      </c>
      <c r="O384" s="65" t="str">
        <f>IFERROR(VLOOKUP(Table1[[#This Row],[Vendor ID]],Table549[],2,FALSE),"")</f>
        <v/>
      </c>
      <c r="P384" s="63"/>
      <c r="Q384" s="143" t="str">
        <f>IF(Table1[[#This Row],[Posting Date]]&lt;&gt;"",$D$9,"")</f>
        <v/>
      </c>
      <c r="R384" s="159" t="str">
        <f>IF(Table1[[#This Row],[Posting Date]]&lt;&gt;"",$D$10,"")</f>
        <v/>
      </c>
      <c r="S384" s="66"/>
      <c r="T384" s="63"/>
      <c r="U384" s="67"/>
      <c r="V384" s="67"/>
      <c r="W384" s="67" t="str">
        <f t="shared" si="6"/>
        <v/>
      </c>
      <c r="X384" s="161" t="str">
        <f>IF(E384="","",(IF(Table1[[#This Row],[Cur]]="USD",Table1[[#This Row],[Cur_Amount Debit]],Table1[[#This Row],[Cur_Amount Debit]]/Table1[[#This Row],[Exchange Rate]])))</f>
        <v/>
      </c>
      <c r="Y384" s="161" t="str">
        <f>IF(E384="","",(IF(Table1[[#This Row],[Cur]]="USD",Table1[[#This Row],[Cur_Amount Credit]],Table1[[#This Row],[Cur_Amount Credit]]/ExchangeRate)))</f>
        <v/>
      </c>
      <c r="Z384" s="203" t="str">
        <f>IF(E384="","",(Table1[[#This Row],[Debit USD]]-Table1[[#This Row],[Credit USD]]))</f>
        <v/>
      </c>
      <c r="AA384" s="122"/>
      <c r="AB384" s="1"/>
      <c r="AC384" s="15"/>
      <c r="AD384" s="15" t="str">
        <f>IF(AND(OR(Table1[[#This Row],[Account]]="15030",Table1[[#This Row],[Account]]="15035",Table1[[#This Row],[Account]]="20150"),Table1[[#This Row],[Vendor ID]]=""),1,"")</f>
        <v/>
      </c>
      <c r="AE384" s="15"/>
      <c r="AF384" s="15"/>
      <c r="AG384" s="15"/>
      <c r="AH384" s="46" t="str">
        <f>IF(Table1[[#This Row],[Posting Date]]&lt;&gt;"","GJ-"&amp;CountryID,"")</f>
        <v/>
      </c>
      <c r="AI384" s="59" t="str">
        <f>IF(Table1[[#This Row],[Posting Date]]&lt;&gt;"",Table1[[#This Row],[Posting Date]],"")</f>
        <v/>
      </c>
      <c r="AJ384" s="46"/>
      <c r="AK384" s="46" t="str">
        <f>IF(Table1[[#This Row],[Description]]&lt;&gt;"",Table1[[#This Row],[Description]],"")</f>
        <v/>
      </c>
      <c r="AL384" s="46" t="str">
        <f>IF(Table1[[#This Row],[Posting Date]]&lt;&gt;"",Table1[[#This Row],[Reference Number]],"")</f>
        <v/>
      </c>
      <c r="AM384" s="46" t="str">
        <f>TRIM(Table1[[#This Row],[Line '#]])</f>
        <v/>
      </c>
      <c r="AN384" s="46" t="str">
        <f>TRIM(Table1[[#This Row],[Account]])</f>
        <v/>
      </c>
      <c r="AO384" s="46" t="str">
        <f>IF(Table1[[#This Row],[Posting Date]]&lt;&gt;"",$D$5,"")</f>
        <v/>
      </c>
      <c r="AP384" s="46" t="str">
        <f>TRIM(Table1[[#This Row],[Departments-Prgrams]])</f>
        <v/>
      </c>
      <c r="AQ384" s="46" t="str">
        <f>TRIM(Table1[[#This Row],[Grant]])</f>
        <v/>
      </c>
      <c r="AR384" s="46" t="str">
        <f>TRIM(Table1[[#This Row],[Staff ID]])</f>
        <v/>
      </c>
      <c r="AS384" s="46" t="str">
        <f>IF(TRIM(Table1[[#This Row],[Budget Code]])=0,"",TRIM(Table1[[#This Row],[Budget Code]]))</f>
        <v/>
      </c>
      <c r="AT384" s="46" t="str">
        <f>IF(Table1[[#This Row],[Line Description]]&lt;&gt;"",Table1[[#This Row],[Line Description]],"")</f>
        <v/>
      </c>
      <c r="AU384" s="46" t="str">
        <f>IF(Table1[[#This Row],[Cur_Amount Debit]]&gt;0,ROUND(Table1[[#This Row],[Cur_Amount Debit]],2),"")</f>
        <v/>
      </c>
      <c r="AV384" s="46" t="str">
        <f>IF(Table1[[#This Row],[Cur_Amount Credit]]&gt;0,ROUND(Table1[[#This Row],[Cur_Amount Credit]],2),"")</f>
        <v/>
      </c>
      <c r="AW384" s="46" t="str">
        <f>LEFT(Table1[[#This Row],[Cur]],3)</f>
        <v/>
      </c>
      <c r="AX384" s="59"/>
      <c r="AY384" s="46"/>
      <c r="AZ384" s="46" t="str">
        <f>IF(Table1[[#This Row],[Cur]]&lt;&gt;"",IF(Table1[[#This Row],[Cur]]="USD","",ExchangeRate),"")</f>
        <v/>
      </c>
      <c r="BA384" s="46" t="str">
        <f>IF(Table1[[#This Row],[Grant]]&lt;&gt;"",VLOOKUP(Table1[[#This Row],[Grant]],Grants!B:D,3),"")</f>
        <v/>
      </c>
      <c r="BB384" s="46" t="str">
        <f>TRIM(Table1[[#This Row],[Vendor ID]])</f>
        <v/>
      </c>
      <c r="BC384">
        <f>IF(Table1[[#This Row],[Reference Number]]=Q383,BC383,BC383+1)</f>
        <v>2</v>
      </c>
    </row>
    <row r="385" spans="1:55" ht="11.25" hidden="1" customHeight="1">
      <c r="A385" s="1"/>
      <c r="B385" s="88" t="str">
        <f>IF(Table1[[#This Row],[Posting Date]]&lt;&gt;"",IF(Table1[[#This Row],[Reference Number]]=Q384,B384+1,1),"")</f>
        <v/>
      </c>
      <c r="C385" s="61"/>
      <c r="D385" s="61"/>
      <c r="E385" s="218"/>
      <c r="F385" s="143" t="str">
        <f>IFERROR(IF(VLOOKUP(Table1[[#This Row],[Budget Code Description]],Dimentions!$X$6:$AC$132,2,FALSE)="","",VLOOKUP(Table1[[#This Row],[Budget Code Description]],Dimentions!$X$6:$AC$132,2,FALSE)),"")</f>
        <v/>
      </c>
      <c r="G385" s="143" t="str">
        <f>IFERROR(VLOOKUP(Table1[[#This Row],[Budget Code Description]],Dimentions!$X$6:$AC$132,3,FALSE),"")</f>
        <v/>
      </c>
      <c r="H385" s="64" t="str">
        <f>IFERROR(VLOOKUP(Table1[[#This Row],[Account]],Dimentions!$S$6:$V$233,2,FALSE),"")</f>
        <v/>
      </c>
      <c r="I385" s="62">
        <f>_xlfn.NUMBERVALUE(LEFT(Table1[[#This Row],[Account]],1))</f>
        <v>0</v>
      </c>
      <c r="J385" s="62" t="str">
        <f>IFERROR(VLOOKUP(Table1[[#This Row],[Budget Code Description]],Table6[#All],7,FALSE),"")</f>
        <v/>
      </c>
      <c r="K385" s="143" t="str">
        <f>IFERROR(VLOOKUP(Table1[[#This Row],[Budget Code Description]],Table6[#All],8,FALSE),"")</f>
        <v/>
      </c>
      <c r="L385" s="63"/>
      <c r="M385" s="65" t="str">
        <f>IFERROR(VLOOKUP(Table1[[#This Row],[Staff ID]],Table2[],2,FALSE),"")</f>
        <v/>
      </c>
      <c r="N385" s="211" t="str">
        <f>IFERROR(IF(VLOOKUP(Table1[[#This Row],[Budget Code Description]],Dimentions!$X$6:$AC$97,4,FALSE)="","",VLOOKUP(Table1[[#This Row],[Budget Code Description]],Dimentions!$X$6:$AC$97,4,FALSE)),"")</f>
        <v/>
      </c>
      <c r="O385" s="65" t="str">
        <f>IFERROR(VLOOKUP(Table1[[#This Row],[Vendor ID]],Table549[],2,FALSE),"")</f>
        <v/>
      </c>
      <c r="P385" s="63"/>
      <c r="Q385" s="143" t="str">
        <f>IF(Table1[[#This Row],[Posting Date]]&lt;&gt;"",$D$9,"")</f>
        <v/>
      </c>
      <c r="R385" s="159" t="str">
        <f>IF(Table1[[#This Row],[Posting Date]]&lt;&gt;"",$D$10,"")</f>
        <v/>
      </c>
      <c r="S385" s="66"/>
      <c r="T385" s="63"/>
      <c r="U385" s="67"/>
      <c r="V385" s="67"/>
      <c r="W385" s="67" t="str">
        <f t="shared" si="6"/>
        <v/>
      </c>
      <c r="X385" s="161" t="str">
        <f>IF(E385="","",(IF(Table1[[#This Row],[Cur]]="USD",Table1[[#This Row],[Cur_Amount Debit]],Table1[[#This Row],[Cur_Amount Debit]]/Table1[[#This Row],[Exchange Rate]])))</f>
        <v/>
      </c>
      <c r="Y385" s="161" t="str">
        <f>IF(E385="","",(IF(Table1[[#This Row],[Cur]]="USD",Table1[[#This Row],[Cur_Amount Credit]],Table1[[#This Row],[Cur_Amount Credit]]/ExchangeRate)))</f>
        <v/>
      </c>
      <c r="Z385" s="203" t="str">
        <f>IF(E385="","",(Table1[[#This Row],[Debit USD]]-Table1[[#This Row],[Credit USD]]))</f>
        <v/>
      </c>
      <c r="AA385" s="122"/>
      <c r="AB385" s="1"/>
      <c r="AC385" s="15"/>
      <c r="AD385" s="15" t="str">
        <f>IF(AND(OR(Table1[[#This Row],[Account]]="15030",Table1[[#This Row],[Account]]="15035",Table1[[#This Row],[Account]]="20150"),Table1[[#This Row],[Vendor ID]]=""),1,"")</f>
        <v/>
      </c>
      <c r="AE385" s="15"/>
      <c r="AF385" s="15"/>
      <c r="AG385" s="15"/>
      <c r="AH385" s="46" t="str">
        <f>IF(Table1[[#This Row],[Posting Date]]&lt;&gt;"","GJ-"&amp;CountryID,"")</f>
        <v/>
      </c>
      <c r="AI385" s="59" t="str">
        <f>IF(Table1[[#This Row],[Posting Date]]&lt;&gt;"",Table1[[#This Row],[Posting Date]],"")</f>
        <v/>
      </c>
      <c r="AJ385" s="46"/>
      <c r="AK385" s="46" t="str">
        <f>IF(Table1[[#This Row],[Description]]&lt;&gt;"",Table1[[#This Row],[Description]],"")</f>
        <v/>
      </c>
      <c r="AL385" s="46" t="str">
        <f>IF(Table1[[#This Row],[Posting Date]]&lt;&gt;"",Table1[[#This Row],[Reference Number]],"")</f>
        <v/>
      </c>
      <c r="AM385" s="46" t="str">
        <f>TRIM(Table1[[#This Row],[Line '#]])</f>
        <v/>
      </c>
      <c r="AN385" s="46" t="str">
        <f>TRIM(Table1[[#This Row],[Account]])</f>
        <v/>
      </c>
      <c r="AO385" s="46" t="str">
        <f>IF(Table1[[#This Row],[Posting Date]]&lt;&gt;"",$D$5,"")</f>
        <v/>
      </c>
      <c r="AP385" s="46" t="str">
        <f>TRIM(Table1[[#This Row],[Departments-Prgrams]])</f>
        <v/>
      </c>
      <c r="AQ385" s="46" t="str">
        <f>TRIM(Table1[[#This Row],[Grant]])</f>
        <v/>
      </c>
      <c r="AR385" s="46" t="str">
        <f>TRIM(Table1[[#This Row],[Staff ID]])</f>
        <v/>
      </c>
      <c r="AS385" s="46" t="str">
        <f>IF(TRIM(Table1[[#This Row],[Budget Code]])=0,"",TRIM(Table1[[#This Row],[Budget Code]]))</f>
        <v/>
      </c>
      <c r="AT385" s="46" t="str">
        <f>IF(Table1[[#This Row],[Line Description]]&lt;&gt;"",Table1[[#This Row],[Line Description]],"")</f>
        <v/>
      </c>
      <c r="AU385" s="46" t="str">
        <f>IF(Table1[[#This Row],[Cur_Amount Debit]]&gt;0,ROUND(Table1[[#This Row],[Cur_Amount Debit]],2),"")</f>
        <v/>
      </c>
      <c r="AV385" s="46" t="str">
        <f>IF(Table1[[#This Row],[Cur_Amount Credit]]&gt;0,ROUND(Table1[[#This Row],[Cur_Amount Credit]],2),"")</f>
        <v/>
      </c>
      <c r="AW385" s="46" t="str">
        <f>LEFT(Table1[[#This Row],[Cur]],3)</f>
        <v/>
      </c>
      <c r="AX385" s="59"/>
      <c r="AY385" s="46"/>
      <c r="AZ385" s="46" t="str">
        <f>IF(Table1[[#This Row],[Cur]]&lt;&gt;"",IF(Table1[[#This Row],[Cur]]="USD","",ExchangeRate),"")</f>
        <v/>
      </c>
      <c r="BA385" s="46" t="str">
        <f>IF(Table1[[#This Row],[Grant]]&lt;&gt;"",VLOOKUP(Table1[[#This Row],[Grant]],Grants!B:D,3),"")</f>
        <v/>
      </c>
      <c r="BB385" s="46" t="str">
        <f>TRIM(Table1[[#This Row],[Vendor ID]])</f>
        <v/>
      </c>
      <c r="BC385">
        <f>IF(Table1[[#This Row],[Reference Number]]=Q384,BC384,BC384+1)</f>
        <v>2</v>
      </c>
    </row>
    <row r="386" spans="1:55" ht="11.25" hidden="1" customHeight="1">
      <c r="A386" s="1"/>
      <c r="B386" s="88" t="str">
        <f>IF(Table1[[#This Row],[Posting Date]]&lt;&gt;"",IF(Table1[[#This Row],[Reference Number]]=Q385,B385+1,1),"")</f>
        <v/>
      </c>
      <c r="C386" s="61"/>
      <c r="D386" s="61"/>
      <c r="E386" s="218"/>
      <c r="F386" s="143" t="str">
        <f>IFERROR(IF(VLOOKUP(Table1[[#This Row],[Budget Code Description]],Dimentions!$X$6:$AC$132,2,FALSE)="","",VLOOKUP(Table1[[#This Row],[Budget Code Description]],Dimentions!$X$6:$AC$132,2,FALSE)),"")</f>
        <v/>
      </c>
      <c r="G386" s="143" t="str">
        <f>IFERROR(VLOOKUP(Table1[[#This Row],[Budget Code Description]],Dimentions!$X$6:$AC$132,3,FALSE),"")</f>
        <v/>
      </c>
      <c r="H386" s="64" t="str">
        <f>IFERROR(VLOOKUP(Table1[[#This Row],[Account]],Dimentions!$S$6:$V$233,2,FALSE),"")</f>
        <v/>
      </c>
      <c r="I386" s="62">
        <f>_xlfn.NUMBERVALUE(LEFT(Table1[[#This Row],[Account]],1))</f>
        <v>0</v>
      </c>
      <c r="J386" s="62" t="str">
        <f>IFERROR(VLOOKUP(Table1[[#This Row],[Budget Code Description]],Table6[#All],7,FALSE),"")</f>
        <v/>
      </c>
      <c r="K386" s="143" t="str">
        <f>IFERROR(VLOOKUP(Table1[[#This Row],[Budget Code Description]],Table6[#All],8,FALSE),"")</f>
        <v/>
      </c>
      <c r="L386" s="63"/>
      <c r="M386" s="65" t="str">
        <f>IFERROR(VLOOKUP(Table1[[#This Row],[Staff ID]],Table2[],2,FALSE),"")</f>
        <v/>
      </c>
      <c r="N386" s="211" t="str">
        <f>IFERROR(IF(VLOOKUP(Table1[[#This Row],[Budget Code Description]],Dimentions!$X$6:$AC$97,4,FALSE)="","",VLOOKUP(Table1[[#This Row],[Budget Code Description]],Dimentions!$X$6:$AC$97,4,FALSE)),"")</f>
        <v/>
      </c>
      <c r="O386" s="65" t="str">
        <f>IFERROR(VLOOKUP(Table1[[#This Row],[Vendor ID]],Table549[],2,FALSE),"")</f>
        <v/>
      </c>
      <c r="P386" s="63"/>
      <c r="Q386" s="143" t="str">
        <f>IF(Table1[[#This Row],[Posting Date]]&lt;&gt;"",$D$9,"")</f>
        <v/>
      </c>
      <c r="R386" s="159" t="str">
        <f>IF(Table1[[#This Row],[Posting Date]]&lt;&gt;"",$D$10,"")</f>
        <v/>
      </c>
      <c r="S386" s="66"/>
      <c r="T386" s="63"/>
      <c r="U386" s="67"/>
      <c r="V386" s="67"/>
      <c r="W386" s="67" t="str">
        <f t="shared" si="6"/>
        <v/>
      </c>
      <c r="X386" s="161" t="str">
        <f>IF(E386="","",(IF(Table1[[#This Row],[Cur]]="USD",Table1[[#This Row],[Cur_Amount Debit]],Table1[[#This Row],[Cur_Amount Debit]]/Table1[[#This Row],[Exchange Rate]])))</f>
        <v/>
      </c>
      <c r="Y386" s="161" t="str">
        <f>IF(E386="","",(IF(Table1[[#This Row],[Cur]]="USD",Table1[[#This Row],[Cur_Amount Credit]],Table1[[#This Row],[Cur_Amount Credit]]/ExchangeRate)))</f>
        <v/>
      </c>
      <c r="Z386" s="203" t="str">
        <f>IF(E386="","",(Table1[[#This Row],[Debit USD]]-Table1[[#This Row],[Credit USD]]))</f>
        <v/>
      </c>
      <c r="AA386" s="122"/>
      <c r="AB386" s="1"/>
      <c r="AC386" s="15"/>
      <c r="AD386" s="15" t="str">
        <f>IF(AND(OR(Table1[[#This Row],[Account]]="15030",Table1[[#This Row],[Account]]="15035",Table1[[#This Row],[Account]]="20150"),Table1[[#This Row],[Vendor ID]]=""),1,"")</f>
        <v/>
      </c>
      <c r="AE386" s="15"/>
      <c r="AF386" s="15"/>
      <c r="AG386" s="15"/>
      <c r="AH386" s="46" t="str">
        <f>IF(Table1[[#This Row],[Posting Date]]&lt;&gt;"","GJ-"&amp;CountryID,"")</f>
        <v/>
      </c>
      <c r="AI386" s="59" t="str">
        <f>IF(Table1[[#This Row],[Posting Date]]&lt;&gt;"",Table1[[#This Row],[Posting Date]],"")</f>
        <v/>
      </c>
      <c r="AJ386" s="46"/>
      <c r="AK386" s="46" t="str">
        <f>IF(Table1[[#This Row],[Description]]&lt;&gt;"",Table1[[#This Row],[Description]],"")</f>
        <v/>
      </c>
      <c r="AL386" s="46" t="str">
        <f>IF(Table1[[#This Row],[Posting Date]]&lt;&gt;"",Table1[[#This Row],[Reference Number]],"")</f>
        <v/>
      </c>
      <c r="AM386" s="46" t="str">
        <f>TRIM(Table1[[#This Row],[Line '#]])</f>
        <v/>
      </c>
      <c r="AN386" s="46" t="str">
        <f>TRIM(Table1[[#This Row],[Account]])</f>
        <v/>
      </c>
      <c r="AO386" s="46" t="str">
        <f>IF(Table1[[#This Row],[Posting Date]]&lt;&gt;"",$D$5,"")</f>
        <v/>
      </c>
      <c r="AP386" s="46" t="str">
        <f>TRIM(Table1[[#This Row],[Departments-Prgrams]])</f>
        <v/>
      </c>
      <c r="AQ386" s="46" t="str">
        <f>TRIM(Table1[[#This Row],[Grant]])</f>
        <v/>
      </c>
      <c r="AR386" s="46" t="str">
        <f>TRIM(Table1[[#This Row],[Staff ID]])</f>
        <v/>
      </c>
      <c r="AS386" s="46" t="str">
        <f>IF(TRIM(Table1[[#This Row],[Budget Code]])=0,"",TRIM(Table1[[#This Row],[Budget Code]]))</f>
        <v/>
      </c>
      <c r="AT386" s="46" t="str">
        <f>IF(Table1[[#This Row],[Line Description]]&lt;&gt;"",Table1[[#This Row],[Line Description]],"")</f>
        <v/>
      </c>
      <c r="AU386" s="46" t="str">
        <f>IF(Table1[[#This Row],[Cur_Amount Debit]]&gt;0,ROUND(Table1[[#This Row],[Cur_Amount Debit]],2),"")</f>
        <v/>
      </c>
      <c r="AV386" s="46" t="str">
        <f>IF(Table1[[#This Row],[Cur_Amount Credit]]&gt;0,ROUND(Table1[[#This Row],[Cur_Amount Credit]],2),"")</f>
        <v/>
      </c>
      <c r="AW386" s="46" t="str">
        <f>LEFT(Table1[[#This Row],[Cur]],3)</f>
        <v/>
      </c>
      <c r="AX386" s="59"/>
      <c r="AY386" s="46"/>
      <c r="AZ386" s="46" t="str">
        <f>IF(Table1[[#This Row],[Cur]]&lt;&gt;"",IF(Table1[[#This Row],[Cur]]="USD","",ExchangeRate),"")</f>
        <v/>
      </c>
      <c r="BA386" s="46" t="str">
        <f>IF(Table1[[#This Row],[Grant]]&lt;&gt;"",VLOOKUP(Table1[[#This Row],[Grant]],Grants!B:D,3),"")</f>
        <v/>
      </c>
      <c r="BB386" s="46" t="str">
        <f>TRIM(Table1[[#This Row],[Vendor ID]])</f>
        <v/>
      </c>
      <c r="BC386">
        <f>IF(Table1[[#This Row],[Reference Number]]=Q385,BC385,BC385+1)</f>
        <v>2</v>
      </c>
    </row>
    <row r="387" spans="1:55" ht="11.25" hidden="1" customHeight="1">
      <c r="A387" s="1"/>
      <c r="B387" s="88" t="str">
        <f>IF(Table1[[#This Row],[Posting Date]]&lt;&gt;"",IF(Table1[[#This Row],[Reference Number]]=Q386,B386+1,1),"")</f>
        <v/>
      </c>
      <c r="C387" s="61"/>
      <c r="D387" s="61"/>
      <c r="E387" s="218"/>
      <c r="F387" s="143" t="str">
        <f>IFERROR(IF(VLOOKUP(Table1[[#This Row],[Budget Code Description]],Dimentions!$X$6:$AC$132,2,FALSE)="","",VLOOKUP(Table1[[#This Row],[Budget Code Description]],Dimentions!$X$6:$AC$132,2,FALSE)),"")</f>
        <v/>
      </c>
      <c r="G387" s="143" t="str">
        <f>IFERROR(VLOOKUP(Table1[[#This Row],[Budget Code Description]],Dimentions!$X$6:$AC$132,3,FALSE),"")</f>
        <v/>
      </c>
      <c r="H387" s="64" t="str">
        <f>IFERROR(VLOOKUP(Table1[[#This Row],[Account]],Dimentions!$S$6:$V$233,2,FALSE),"")</f>
        <v/>
      </c>
      <c r="I387" s="62">
        <f>_xlfn.NUMBERVALUE(LEFT(Table1[[#This Row],[Account]],1))</f>
        <v>0</v>
      </c>
      <c r="J387" s="62" t="str">
        <f>IFERROR(VLOOKUP(Table1[[#This Row],[Budget Code Description]],Table6[#All],7,FALSE),"")</f>
        <v/>
      </c>
      <c r="K387" s="143" t="str">
        <f>IFERROR(VLOOKUP(Table1[[#This Row],[Budget Code Description]],Table6[#All],8,FALSE),"")</f>
        <v/>
      </c>
      <c r="L387" s="63"/>
      <c r="M387" s="65" t="str">
        <f>IFERROR(VLOOKUP(Table1[[#This Row],[Staff ID]],Table2[],2,FALSE),"")</f>
        <v/>
      </c>
      <c r="N387" s="211" t="str">
        <f>IFERROR(IF(VLOOKUP(Table1[[#This Row],[Budget Code Description]],Dimentions!$X$6:$AC$97,4,FALSE)="","",VLOOKUP(Table1[[#This Row],[Budget Code Description]],Dimentions!$X$6:$AC$97,4,FALSE)),"")</f>
        <v/>
      </c>
      <c r="O387" s="65" t="str">
        <f>IFERROR(VLOOKUP(Table1[[#This Row],[Vendor ID]],Table549[],2,FALSE),"")</f>
        <v/>
      </c>
      <c r="P387" s="63"/>
      <c r="Q387" s="143" t="str">
        <f>IF(Table1[[#This Row],[Posting Date]]&lt;&gt;"",$D$9,"")</f>
        <v/>
      </c>
      <c r="R387" s="159" t="str">
        <f>IF(Table1[[#This Row],[Posting Date]]&lt;&gt;"",$D$10,"")</f>
        <v/>
      </c>
      <c r="S387" s="66"/>
      <c r="T387" s="63"/>
      <c r="U387" s="67"/>
      <c r="V387" s="67"/>
      <c r="W387" s="67" t="str">
        <f t="shared" si="6"/>
        <v/>
      </c>
      <c r="X387" s="161" t="str">
        <f>IF(E387="","",(IF(Table1[[#This Row],[Cur]]="USD",Table1[[#This Row],[Cur_Amount Debit]],Table1[[#This Row],[Cur_Amount Debit]]/Table1[[#This Row],[Exchange Rate]])))</f>
        <v/>
      </c>
      <c r="Y387" s="161" t="str">
        <f>IF(E387="","",(IF(Table1[[#This Row],[Cur]]="USD",Table1[[#This Row],[Cur_Amount Credit]],Table1[[#This Row],[Cur_Amount Credit]]/ExchangeRate)))</f>
        <v/>
      </c>
      <c r="Z387" s="203" t="str">
        <f>IF(E387="","",(Table1[[#This Row],[Debit USD]]-Table1[[#This Row],[Credit USD]]))</f>
        <v/>
      </c>
      <c r="AA387" s="122"/>
      <c r="AB387" s="1"/>
      <c r="AC387" s="15"/>
      <c r="AD387" s="15" t="str">
        <f>IF(AND(OR(Table1[[#This Row],[Account]]="15030",Table1[[#This Row],[Account]]="15035",Table1[[#This Row],[Account]]="20150"),Table1[[#This Row],[Vendor ID]]=""),1,"")</f>
        <v/>
      </c>
      <c r="AE387" s="15"/>
      <c r="AF387" s="15"/>
      <c r="AG387" s="15"/>
      <c r="AH387" s="46" t="str">
        <f>IF(Table1[[#This Row],[Posting Date]]&lt;&gt;"","GJ-"&amp;CountryID,"")</f>
        <v/>
      </c>
      <c r="AI387" s="59" t="str">
        <f>IF(Table1[[#This Row],[Posting Date]]&lt;&gt;"",Table1[[#This Row],[Posting Date]],"")</f>
        <v/>
      </c>
      <c r="AJ387" s="46"/>
      <c r="AK387" s="46" t="str">
        <f>IF(Table1[[#This Row],[Description]]&lt;&gt;"",Table1[[#This Row],[Description]],"")</f>
        <v/>
      </c>
      <c r="AL387" s="46" t="str">
        <f>IF(Table1[[#This Row],[Posting Date]]&lt;&gt;"",Table1[[#This Row],[Reference Number]],"")</f>
        <v/>
      </c>
      <c r="AM387" s="46" t="str">
        <f>TRIM(Table1[[#This Row],[Line '#]])</f>
        <v/>
      </c>
      <c r="AN387" s="46" t="str">
        <f>TRIM(Table1[[#This Row],[Account]])</f>
        <v/>
      </c>
      <c r="AO387" s="46" t="str">
        <f>IF(Table1[[#This Row],[Posting Date]]&lt;&gt;"",$D$5,"")</f>
        <v/>
      </c>
      <c r="AP387" s="46" t="str">
        <f>TRIM(Table1[[#This Row],[Departments-Prgrams]])</f>
        <v/>
      </c>
      <c r="AQ387" s="46" t="str">
        <f>TRIM(Table1[[#This Row],[Grant]])</f>
        <v/>
      </c>
      <c r="AR387" s="46" t="str">
        <f>TRIM(Table1[[#This Row],[Staff ID]])</f>
        <v/>
      </c>
      <c r="AS387" s="46" t="str">
        <f>IF(TRIM(Table1[[#This Row],[Budget Code]])=0,"",TRIM(Table1[[#This Row],[Budget Code]]))</f>
        <v/>
      </c>
      <c r="AT387" s="46" t="str">
        <f>IF(Table1[[#This Row],[Line Description]]&lt;&gt;"",Table1[[#This Row],[Line Description]],"")</f>
        <v/>
      </c>
      <c r="AU387" s="46" t="str">
        <f>IF(Table1[[#This Row],[Cur_Amount Debit]]&gt;0,ROUND(Table1[[#This Row],[Cur_Amount Debit]],2),"")</f>
        <v/>
      </c>
      <c r="AV387" s="46" t="str">
        <f>IF(Table1[[#This Row],[Cur_Amount Credit]]&gt;0,ROUND(Table1[[#This Row],[Cur_Amount Credit]],2),"")</f>
        <v/>
      </c>
      <c r="AW387" s="46" t="str">
        <f>LEFT(Table1[[#This Row],[Cur]],3)</f>
        <v/>
      </c>
      <c r="AX387" s="59"/>
      <c r="AY387" s="46"/>
      <c r="AZ387" s="46" t="str">
        <f>IF(Table1[[#This Row],[Cur]]&lt;&gt;"",IF(Table1[[#This Row],[Cur]]="USD","",ExchangeRate),"")</f>
        <v/>
      </c>
      <c r="BA387" s="46" t="str">
        <f>IF(Table1[[#This Row],[Grant]]&lt;&gt;"",VLOOKUP(Table1[[#This Row],[Grant]],Grants!B:D,3),"")</f>
        <v/>
      </c>
      <c r="BB387" s="46" t="str">
        <f>TRIM(Table1[[#This Row],[Vendor ID]])</f>
        <v/>
      </c>
      <c r="BC387">
        <f>IF(Table1[[#This Row],[Reference Number]]=Q386,BC386,BC386+1)</f>
        <v>2</v>
      </c>
    </row>
    <row r="388" spans="1:55" ht="11.25" hidden="1" customHeight="1">
      <c r="A388" s="1"/>
      <c r="B388" s="88" t="str">
        <f>IF(Table1[[#This Row],[Posting Date]]&lt;&gt;"",IF(Table1[[#This Row],[Reference Number]]=Q387,B387+1,1),"")</f>
        <v/>
      </c>
      <c r="C388" s="61"/>
      <c r="D388" s="61"/>
      <c r="E388" s="218"/>
      <c r="F388" s="143" t="str">
        <f>IFERROR(IF(VLOOKUP(Table1[[#This Row],[Budget Code Description]],Dimentions!$X$6:$AC$132,2,FALSE)="","",VLOOKUP(Table1[[#This Row],[Budget Code Description]],Dimentions!$X$6:$AC$132,2,FALSE)),"")</f>
        <v/>
      </c>
      <c r="G388" s="143" t="str">
        <f>IFERROR(VLOOKUP(Table1[[#This Row],[Budget Code Description]],Dimentions!$X$6:$AC$132,3,FALSE),"")</f>
        <v/>
      </c>
      <c r="H388" s="64" t="str">
        <f>IFERROR(VLOOKUP(Table1[[#This Row],[Account]],Dimentions!$S$6:$V$233,2,FALSE),"")</f>
        <v/>
      </c>
      <c r="I388" s="62">
        <f>_xlfn.NUMBERVALUE(LEFT(Table1[[#This Row],[Account]],1))</f>
        <v>0</v>
      </c>
      <c r="J388" s="62" t="str">
        <f>IFERROR(VLOOKUP(Table1[[#This Row],[Budget Code Description]],Table6[#All],7,FALSE),"")</f>
        <v/>
      </c>
      <c r="K388" s="143" t="str">
        <f>IFERROR(VLOOKUP(Table1[[#This Row],[Budget Code Description]],Table6[#All],8,FALSE),"")</f>
        <v/>
      </c>
      <c r="L388" s="63"/>
      <c r="M388" s="65" t="str">
        <f>IFERROR(VLOOKUP(Table1[[#This Row],[Staff ID]],Table2[],2,FALSE),"")</f>
        <v/>
      </c>
      <c r="N388" s="211" t="str">
        <f>IFERROR(IF(VLOOKUP(Table1[[#This Row],[Budget Code Description]],Dimentions!$X$6:$AC$97,4,FALSE)="","",VLOOKUP(Table1[[#This Row],[Budget Code Description]],Dimentions!$X$6:$AC$97,4,FALSE)),"")</f>
        <v/>
      </c>
      <c r="O388" s="65" t="str">
        <f>IFERROR(VLOOKUP(Table1[[#This Row],[Vendor ID]],Table549[],2,FALSE),"")</f>
        <v/>
      </c>
      <c r="P388" s="63"/>
      <c r="Q388" s="143" t="str">
        <f>IF(Table1[[#This Row],[Posting Date]]&lt;&gt;"",$D$9,"")</f>
        <v/>
      </c>
      <c r="R388" s="159" t="str">
        <f>IF(Table1[[#This Row],[Posting Date]]&lt;&gt;"",$D$10,"")</f>
        <v/>
      </c>
      <c r="S388" s="66"/>
      <c r="T388" s="63"/>
      <c r="U388" s="67"/>
      <c r="V388" s="67"/>
      <c r="W388" s="67" t="str">
        <f t="shared" si="6"/>
        <v/>
      </c>
      <c r="X388" s="161" t="str">
        <f>IF(E388="","",(IF(Table1[[#This Row],[Cur]]="USD",Table1[[#This Row],[Cur_Amount Debit]],Table1[[#This Row],[Cur_Amount Debit]]/Table1[[#This Row],[Exchange Rate]])))</f>
        <v/>
      </c>
      <c r="Y388" s="161" t="str">
        <f>IF(E388="","",(IF(Table1[[#This Row],[Cur]]="USD",Table1[[#This Row],[Cur_Amount Credit]],Table1[[#This Row],[Cur_Amount Credit]]/ExchangeRate)))</f>
        <v/>
      </c>
      <c r="Z388" s="203" t="str">
        <f>IF(E388="","",(Table1[[#This Row],[Debit USD]]-Table1[[#This Row],[Credit USD]]))</f>
        <v/>
      </c>
      <c r="AA388" s="122"/>
      <c r="AB388" s="1"/>
      <c r="AC388" s="15"/>
      <c r="AD388" s="15" t="str">
        <f>IF(AND(OR(Table1[[#This Row],[Account]]="15030",Table1[[#This Row],[Account]]="15035",Table1[[#This Row],[Account]]="20150"),Table1[[#This Row],[Vendor ID]]=""),1,"")</f>
        <v/>
      </c>
      <c r="AE388" s="15"/>
      <c r="AF388" s="15"/>
      <c r="AG388" s="15"/>
      <c r="AH388" s="46" t="str">
        <f>IF(Table1[[#This Row],[Posting Date]]&lt;&gt;"","GJ-"&amp;CountryID,"")</f>
        <v/>
      </c>
      <c r="AI388" s="59" t="str">
        <f>IF(Table1[[#This Row],[Posting Date]]&lt;&gt;"",Table1[[#This Row],[Posting Date]],"")</f>
        <v/>
      </c>
      <c r="AJ388" s="46"/>
      <c r="AK388" s="46" t="str">
        <f>IF(Table1[[#This Row],[Description]]&lt;&gt;"",Table1[[#This Row],[Description]],"")</f>
        <v/>
      </c>
      <c r="AL388" s="46" t="str">
        <f>IF(Table1[[#This Row],[Posting Date]]&lt;&gt;"",Table1[[#This Row],[Reference Number]],"")</f>
        <v/>
      </c>
      <c r="AM388" s="46" t="str">
        <f>TRIM(Table1[[#This Row],[Line '#]])</f>
        <v/>
      </c>
      <c r="AN388" s="46" t="str">
        <f>TRIM(Table1[[#This Row],[Account]])</f>
        <v/>
      </c>
      <c r="AO388" s="46" t="str">
        <f>IF(Table1[[#This Row],[Posting Date]]&lt;&gt;"",$D$5,"")</f>
        <v/>
      </c>
      <c r="AP388" s="46" t="str">
        <f>TRIM(Table1[[#This Row],[Departments-Prgrams]])</f>
        <v/>
      </c>
      <c r="AQ388" s="46" t="str">
        <f>TRIM(Table1[[#This Row],[Grant]])</f>
        <v/>
      </c>
      <c r="AR388" s="46" t="str">
        <f>TRIM(Table1[[#This Row],[Staff ID]])</f>
        <v/>
      </c>
      <c r="AS388" s="46" t="str">
        <f>IF(TRIM(Table1[[#This Row],[Budget Code]])=0,"",TRIM(Table1[[#This Row],[Budget Code]]))</f>
        <v/>
      </c>
      <c r="AT388" s="46" t="str">
        <f>IF(Table1[[#This Row],[Line Description]]&lt;&gt;"",Table1[[#This Row],[Line Description]],"")</f>
        <v/>
      </c>
      <c r="AU388" s="46" t="str">
        <f>IF(Table1[[#This Row],[Cur_Amount Debit]]&gt;0,ROUND(Table1[[#This Row],[Cur_Amount Debit]],2),"")</f>
        <v/>
      </c>
      <c r="AV388" s="46" t="str">
        <f>IF(Table1[[#This Row],[Cur_Amount Credit]]&gt;0,ROUND(Table1[[#This Row],[Cur_Amount Credit]],2),"")</f>
        <v/>
      </c>
      <c r="AW388" s="46" t="str">
        <f>LEFT(Table1[[#This Row],[Cur]],3)</f>
        <v/>
      </c>
      <c r="AX388" s="59"/>
      <c r="AY388" s="46"/>
      <c r="AZ388" s="46" t="str">
        <f>IF(Table1[[#This Row],[Cur]]&lt;&gt;"",IF(Table1[[#This Row],[Cur]]="USD","",ExchangeRate),"")</f>
        <v/>
      </c>
      <c r="BA388" s="46" t="str">
        <f>IF(Table1[[#This Row],[Grant]]&lt;&gt;"",VLOOKUP(Table1[[#This Row],[Grant]],Grants!B:D,3),"")</f>
        <v/>
      </c>
      <c r="BB388" s="46" t="str">
        <f>TRIM(Table1[[#This Row],[Vendor ID]])</f>
        <v/>
      </c>
      <c r="BC388">
        <f>IF(Table1[[#This Row],[Reference Number]]=Q387,BC387,BC387+1)</f>
        <v>2</v>
      </c>
    </row>
    <row r="389" spans="1:55" ht="11.25" hidden="1" customHeight="1">
      <c r="A389" s="1"/>
      <c r="B389" s="88" t="str">
        <f>IF(Table1[[#This Row],[Posting Date]]&lt;&gt;"",IF(Table1[[#This Row],[Reference Number]]=Q388,B388+1,1),"")</f>
        <v/>
      </c>
      <c r="C389" s="61"/>
      <c r="D389" s="61"/>
      <c r="E389" s="218"/>
      <c r="F389" s="143" t="str">
        <f>IFERROR(IF(VLOOKUP(Table1[[#This Row],[Budget Code Description]],Dimentions!$X$6:$AC$132,2,FALSE)="","",VLOOKUP(Table1[[#This Row],[Budget Code Description]],Dimentions!$X$6:$AC$132,2,FALSE)),"")</f>
        <v/>
      </c>
      <c r="G389" s="143" t="str">
        <f>IFERROR(VLOOKUP(Table1[[#This Row],[Budget Code Description]],Dimentions!$X$6:$AC$132,3,FALSE),"")</f>
        <v/>
      </c>
      <c r="H389" s="64" t="str">
        <f>IFERROR(VLOOKUP(Table1[[#This Row],[Account]],Dimentions!$S$6:$V$233,2,FALSE),"")</f>
        <v/>
      </c>
      <c r="I389" s="62">
        <f>_xlfn.NUMBERVALUE(LEFT(Table1[[#This Row],[Account]],1))</f>
        <v>0</v>
      </c>
      <c r="J389" s="62" t="str">
        <f>IFERROR(VLOOKUP(Table1[[#This Row],[Budget Code Description]],Table6[#All],7,FALSE),"")</f>
        <v/>
      </c>
      <c r="K389" s="143" t="str">
        <f>IFERROR(VLOOKUP(Table1[[#This Row],[Budget Code Description]],Table6[#All],8,FALSE),"")</f>
        <v/>
      </c>
      <c r="L389" s="63"/>
      <c r="M389" s="65" t="str">
        <f>IFERROR(VLOOKUP(Table1[[#This Row],[Staff ID]],Table2[],2,FALSE),"")</f>
        <v/>
      </c>
      <c r="N389" s="211" t="str">
        <f>IFERROR(IF(VLOOKUP(Table1[[#This Row],[Budget Code Description]],Dimentions!$X$6:$AC$97,4,FALSE)="","",VLOOKUP(Table1[[#This Row],[Budget Code Description]],Dimentions!$X$6:$AC$97,4,FALSE)),"")</f>
        <v/>
      </c>
      <c r="O389" s="65" t="str">
        <f>IFERROR(VLOOKUP(Table1[[#This Row],[Vendor ID]],Table549[],2,FALSE),"")</f>
        <v/>
      </c>
      <c r="P389" s="63"/>
      <c r="Q389" s="143" t="str">
        <f>IF(Table1[[#This Row],[Posting Date]]&lt;&gt;"",$D$9,"")</f>
        <v/>
      </c>
      <c r="R389" s="159" t="str">
        <f>IF(Table1[[#This Row],[Posting Date]]&lt;&gt;"",$D$10,"")</f>
        <v/>
      </c>
      <c r="S389" s="66"/>
      <c r="T389" s="63"/>
      <c r="U389" s="67"/>
      <c r="V389" s="67"/>
      <c r="W389" s="67" t="str">
        <f t="shared" si="6"/>
        <v/>
      </c>
      <c r="X389" s="161" t="str">
        <f>IF(E389="","",(IF(Table1[[#This Row],[Cur]]="USD",Table1[[#This Row],[Cur_Amount Debit]],Table1[[#This Row],[Cur_Amount Debit]]/Table1[[#This Row],[Exchange Rate]])))</f>
        <v/>
      </c>
      <c r="Y389" s="161" t="str">
        <f>IF(E389="","",(IF(Table1[[#This Row],[Cur]]="USD",Table1[[#This Row],[Cur_Amount Credit]],Table1[[#This Row],[Cur_Amount Credit]]/ExchangeRate)))</f>
        <v/>
      </c>
      <c r="Z389" s="203" t="str">
        <f>IF(E389="","",(Table1[[#This Row],[Debit USD]]-Table1[[#This Row],[Credit USD]]))</f>
        <v/>
      </c>
      <c r="AA389" s="122"/>
      <c r="AB389" s="1"/>
      <c r="AC389" s="15"/>
      <c r="AD389" s="15" t="str">
        <f>IF(AND(OR(Table1[[#This Row],[Account]]="15030",Table1[[#This Row],[Account]]="15035",Table1[[#This Row],[Account]]="20150"),Table1[[#This Row],[Vendor ID]]=""),1,"")</f>
        <v/>
      </c>
      <c r="AE389" s="15"/>
      <c r="AF389" s="15"/>
      <c r="AG389" s="15"/>
      <c r="AH389" s="46" t="str">
        <f>IF(Table1[[#This Row],[Posting Date]]&lt;&gt;"","GJ-"&amp;CountryID,"")</f>
        <v/>
      </c>
      <c r="AI389" s="59" t="str">
        <f>IF(Table1[[#This Row],[Posting Date]]&lt;&gt;"",Table1[[#This Row],[Posting Date]],"")</f>
        <v/>
      </c>
      <c r="AJ389" s="46"/>
      <c r="AK389" s="46" t="str">
        <f>IF(Table1[[#This Row],[Description]]&lt;&gt;"",Table1[[#This Row],[Description]],"")</f>
        <v/>
      </c>
      <c r="AL389" s="46" t="str">
        <f>IF(Table1[[#This Row],[Posting Date]]&lt;&gt;"",Table1[[#This Row],[Reference Number]],"")</f>
        <v/>
      </c>
      <c r="AM389" s="46" t="str">
        <f>TRIM(Table1[[#This Row],[Line '#]])</f>
        <v/>
      </c>
      <c r="AN389" s="46" t="str">
        <f>TRIM(Table1[[#This Row],[Account]])</f>
        <v/>
      </c>
      <c r="AO389" s="46" t="str">
        <f>IF(Table1[[#This Row],[Posting Date]]&lt;&gt;"",$D$5,"")</f>
        <v/>
      </c>
      <c r="AP389" s="46" t="str">
        <f>TRIM(Table1[[#This Row],[Departments-Prgrams]])</f>
        <v/>
      </c>
      <c r="AQ389" s="46" t="str">
        <f>TRIM(Table1[[#This Row],[Grant]])</f>
        <v/>
      </c>
      <c r="AR389" s="46" t="str">
        <f>TRIM(Table1[[#This Row],[Staff ID]])</f>
        <v/>
      </c>
      <c r="AS389" s="46" t="str">
        <f>IF(TRIM(Table1[[#This Row],[Budget Code]])=0,"",TRIM(Table1[[#This Row],[Budget Code]]))</f>
        <v/>
      </c>
      <c r="AT389" s="46" t="str">
        <f>IF(Table1[[#This Row],[Line Description]]&lt;&gt;"",Table1[[#This Row],[Line Description]],"")</f>
        <v/>
      </c>
      <c r="AU389" s="46" t="str">
        <f>IF(Table1[[#This Row],[Cur_Amount Debit]]&gt;0,ROUND(Table1[[#This Row],[Cur_Amount Debit]],2),"")</f>
        <v/>
      </c>
      <c r="AV389" s="46" t="str">
        <f>IF(Table1[[#This Row],[Cur_Amount Credit]]&gt;0,ROUND(Table1[[#This Row],[Cur_Amount Credit]],2),"")</f>
        <v/>
      </c>
      <c r="AW389" s="46" t="str">
        <f>LEFT(Table1[[#This Row],[Cur]],3)</f>
        <v/>
      </c>
      <c r="AX389" s="59"/>
      <c r="AY389" s="46"/>
      <c r="AZ389" s="46" t="str">
        <f>IF(Table1[[#This Row],[Cur]]&lt;&gt;"",IF(Table1[[#This Row],[Cur]]="USD","",ExchangeRate),"")</f>
        <v/>
      </c>
      <c r="BA389" s="46" t="str">
        <f>IF(Table1[[#This Row],[Grant]]&lt;&gt;"",VLOOKUP(Table1[[#This Row],[Grant]],Grants!B:D,3),"")</f>
        <v/>
      </c>
      <c r="BB389" s="46" t="str">
        <f>TRIM(Table1[[#This Row],[Vendor ID]])</f>
        <v/>
      </c>
      <c r="BC389">
        <f>IF(Table1[[#This Row],[Reference Number]]=Q388,BC388,BC388+1)</f>
        <v>2</v>
      </c>
    </row>
    <row r="390" spans="1:55" ht="11.25" hidden="1" customHeight="1">
      <c r="A390" s="1"/>
      <c r="B390" s="88" t="str">
        <f>IF(Table1[[#This Row],[Posting Date]]&lt;&gt;"",IF(Table1[[#This Row],[Reference Number]]=Q389,B389+1,1),"")</f>
        <v/>
      </c>
      <c r="C390" s="61"/>
      <c r="D390" s="61"/>
      <c r="E390" s="218"/>
      <c r="F390" s="143" t="str">
        <f>IFERROR(IF(VLOOKUP(Table1[[#This Row],[Budget Code Description]],Dimentions!$X$6:$AC$132,2,FALSE)="","",VLOOKUP(Table1[[#This Row],[Budget Code Description]],Dimentions!$X$6:$AC$132,2,FALSE)),"")</f>
        <v/>
      </c>
      <c r="G390" s="143" t="str">
        <f>IFERROR(VLOOKUP(Table1[[#This Row],[Budget Code Description]],Dimentions!$X$6:$AC$132,3,FALSE),"")</f>
        <v/>
      </c>
      <c r="H390" s="64" t="str">
        <f>IFERROR(VLOOKUP(Table1[[#This Row],[Account]],Dimentions!$S$6:$V$233,2,FALSE),"")</f>
        <v/>
      </c>
      <c r="I390" s="62">
        <f>_xlfn.NUMBERVALUE(LEFT(Table1[[#This Row],[Account]],1))</f>
        <v>0</v>
      </c>
      <c r="J390" s="62" t="str">
        <f>IFERROR(VLOOKUP(Table1[[#This Row],[Budget Code Description]],Table6[#All],7,FALSE),"")</f>
        <v/>
      </c>
      <c r="K390" s="143" t="str">
        <f>IFERROR(VLOOKUP(Table1[[#This Row],[Budget Code Description]],Table6[#All],8,FALSE),"")</f>
        <v/>
      </c>
      <c r="L390" s="63"/>
      <c r="M390" s="65" t="str">
        <f>IFERROR(VLOOKUP(Table1[[#This Row],[Staff ID]],Table2[],2,FALSE),"")</f>
        <v/>
      </c>
      <c r="N390" s="211" t="str">
        <f>IFERROR(IF(VLOOKUP(Table1[[#This Row],[Budget Code Description]],Dimentions!$X$6:$AC$97,4,FALSE)="","",VLOOKUP(Table1[[#This Row],[Budget Code Description]],Dimentions!$X$6:$AC$97,4,FALSE)),"")</f>
        <v/>
      </c>
      <c r="O390" s="65" t="str">
        <f>IFERROR(VLOOKUP(Table1[[#This Row],[Vendor ID]],Table549[],2,FALSE),"")</f>
        <v/>
      </c>
      <c r="P390" s="63"/>
      <c r="Q390" s="143" t="str">
        <f>IF(Table1[[#This Row],[Posting Date]]&lt;&gt;"",$D$9,"")</f>
        <v/>
      </c>
      <c r="R390" s="159" t="str">
        <f>IF(Table1[[#This Row],[Posting Date]]&lt;&gt;"",$D$10,"")</f>
        <v/>
      </c>
      <c r="S390" s="66"/>
      <c r="T390" s="63"/>
      <c r="U390" s="67"/>
      <c r="V390" s="67"/>
      <c r="W390" s="67" t="str">
        <f t="shared" si="6"/>
        <v/>
      </c>
      <c r="X390" s="161" t="str">
        <f>IF(E390="","",(IF(Table1[[#This Row],[Cur]]="USD",Table1[[#This Row],[Cur_Amount Debit]],Table1[[#This Row],[Cur_Amount Debit]]/Table1[[#This Row],[Exchange Rate]])))</f>
        <v/>
      </c>
      <c r="Y390" s="161" t="str">
        <f>IF(E390="","",(IF(Table1[[#This Row],[Cur]]="USD",Table1[[#This Row],[Cur_Amount Credit]],Table1[[#This Row],[Cur_Amount Credit]]/ExchangeRate)))</f>
        <v/>
      </c>
      <c r="Z390" s="203" t="str">
        <f>IF(E390="","",(Table1[[#This Row],[Debit USD]]-Table1[[#This Row],[Credit USD]]))</f>
        <v/>
      </c>
      <c r="AA390" s="122"/>
      <c r="AB390" s="1"/>
      <c r="AC390" s="15"/>
      <c r="AD390" s="15" t="str">
        <f>IF(AND(OR(Table1[[#This Row],[Account]]="15030",Table1[[#This Row],[Account]]="15035",Table1[[#This Row],[Account]]="20150"),Table1[[#This Row],[Vendor ID]]=""),1,"")</f>
        <v/>
      </c>
      <c r="AE390" s="15"/>
      <c r="AF390" s="15"/>
      <c r="AG390" s="15"/>
      <c r="AH390" s="46" t="str">
        <f>IF(Table1[[#This Row],[Posting Date]]&lt;&gt;"","GJ-"&amp;CountryID,"")</f>
        <v/>
      </c>
      <c r="AI390" s="59" t="str">
        <f>IF(Table1[[#This Row],[Posting Date]]&lt;&gt;"",Table1[[#This Row],[Posting Date]],"")</f>
        <v/>
      </c>
      <c r="AJ390" s="46"/>
      <c r="AK390" s="46" t="str">
        <f>IF(Table1[[#This Row],[Description]]&lt;&gt;"",Table1[[#This Row],[Description]],"")</f>
        <v/>
      </c>
      <c r="AL390" s="46" t="str">
        <f>IF(Table1[[#This Row],[Posting Date]]&lt;&gt;"",Table1[[#This Row],[Reference Number]],"")</f>
        <v/>
      </c>
      <c r="AM390" s="46" t="str">
        <f>TRIM(Table1[[#This Row],[Line '#]])</f>
        <v/>
      </c>
      <c r="AN390" s="46" t="str">
        <f>TRIM(Table1[[#This Row],[Account]])</f>
        <v/>
      </c>
      <c r="AO390" s="46" t="str">
        <f>IF(Table1[[#This Row],[Posting Date]]&lt;&gt;"",$D$5,"")</f>
        <v/>
      </c>
      <c r="AP390" s="46" t="str">
        <f>TRIM(Table1[[#This Row],[Departments-Prgrams]])</f>
        <v/>
      </c>
      <c r="AQ390" s="46" t="str">
        <f>TRIM(Table1[[#This Row],[Grant]])</f>
        <v/>
      </c>
      <c r="AR390" s="46" t="str">
        <f>TRIM(Table1[[#This Row],[Staff ID]])</f>
        <v/>
      </c>
      <c r="AS390" s="46" t="str">
        <f>IF(TRIM(Table1[[#This Row],[Budget Code]])=0,"",TRIM(Table1[[#This Row],[Budget Code]]))</f>
        <v/>
      </c>
      <c r="AT390" s="46" t="str">
        <f>IF(Table1[[#This Row],[Line Description]]&lt;&gt;"",Table1[[#This Row],[Line Description]],"")</f>
        <v/>
      </c>
      <c r="AU390" s="46" t="str">
        <f>IF(Table1[[#This Row],[Cur_Amount Debit]]&gt;0,ROUND(Table1[[#This Row],[Cur_Amount Debit]],2),"")</f>
        <v/>
      </c>
      <c r="AV390" s="46" t="str">
        <f>IF(Table1[[#This Row],[Cur_Amount Credit]]&gt;0,ROUND(Table1[[#This Row],[Cur_Amount Credit]],2),"")</f>
        <v/>
      </c>
      <c r="AW390" s="46" t="str">
        <f>LEFT(Table1[[#This Row],[Cur]],3)</f>
        <v/>
      </c>
      <c r="AX390" s="59"/>
      <c r="AY390" s="46"/>
      <c r="AZ390" s="46" t="str">
        <f>IF(Table1[[#This Row],[Cur]]&lt;&gt;"",IF(Table1[[#This Row],[Cur]]="USD","",ExchangeRate),"")</f>
        <v/>
      </c>
      <c r="BA390" s="46" t="str">
        <f>IF(Table1[[#This Row],[Grant]]&lt;&gt;"",VLOOKUP(Table1[[#This Row],[Grant]],Grants!B:D,3),"")</f>
        <v/>
      </c>
      <c r="BB390" s="46" t="str">
        <f>TRIM(Table1[[#This Row],[Vendor ID]])</f>
        <v/>
      </c>
      <c r="BC390">
        <f>IF(Table1[[#This Row],[Reference Number]]=Q389,BC389,BC389+1)</f>
        <v>2</v>
      </c>
    </row>
    <row r="391" spans="1:55" ht="11.25" hidden="1" customHeight="1">
      <c r="A391" s="1"/>
      <c r="B391" s="88" t="str">
        <f>IF(Table1[[#This Row],[Posting Date]]&lt;&gt;"",IF(Table1[[#This Row],[Reference Number]]=Q390,B390+1,1),"")</f>
        <v/>
      </c>
      <c r="C391" s="61"/>
      <c r="D391" s="61"/>
      <c r="E391" s="218"/>
      <c r="F391" s="143" t="str">
        <f>IFERROR(IF(VLOOKUP(Table1[[#This Row],[Budget Code Description]],Dimentions!$X$6:$AC$132,2,FALSE)="","",VLOOKUP(Table1[[#This Row],[Budget Code Description]],Dimentions!$X$6:$AC$132,2,FALSE)),"")</f>
        <v/>
      </c>
      <c r="G391" s="143" t="str">
        <f>IFERROR(VLOOKUP(Table1[[#This Row],[Budget Code Description]],Dimentions!$X$6:$AC$132,3,FALSE),"")</f>
        <v/>
      </c>
      <c r="H391" s="64" t="str">
        <f>IFERROR(VLOOKUP(Table1[[#This Row],[Account]],Dimentions!$S$6:$V$233,2,FALSE),"")</f>
        <v/>
      </c>
      <c r="I391" s="62">
        <f>_xlfn.NUMBERVALUE(LEFT(Table1[[#This Row],[Account]],1))</f>
        <v>0</v>
      </c>
      <c r="J391" s="62" t="str">
        <f>IFERROR(VLOOKUP(Table1[[#This Row],[Budget Code Description]],Table6[#All],7,FALSE),"")</f>
        <v/>
      </c>
      <c r="K391" s="143" t="str">
        <f>IFERROR(VLOOKUP(Table1[[#This Row],[Budget Code Description]],Table6[#All],8,FALSE),"")</f>
        <v/>
      </c>
      <c r="L391" s="63"/>
      <c r="M391" s="65" t="str">
        <f>IFERROR(VLOOKUP(Table1[[#This Row],[Staff ID]],Table2[],2,FALSE),"")</f>
        <v/>
      </c>
      <c r="N391" s="211" t="str">
        <f>IFERROR(IF(VLOOKUP(Table1[[#This Row],[Budget Code Description]],Dimentions!$X$6:$AC$97,4,FALSE)="","",VLOOKUP(Table1[[#This Row],[Budget Code Description]],Dimentions!$X$6:$AC$97,4,FALSE)),"")</f>
        <v/>
      </c>
      <c r="O391" s="65" t="str">
        <f>IFERROR(VLOOKUP(Table1[[#This Row],[Vendor ID]],Table549[],2,FALSE),"")</f>
        <v/>
      </c>
      <c r="P391" s="63"/>
      <c r="Q391" s="143" t="str">
        <f>IF(Table1[[#This Row],[Posting Date]]&lt;&gt;"",$D$9,"")</f>
        <v/>
      </c>
      <c r="R391" s="159" t="str">
        <f>IF(Table1[[#This Row],[Posting Date]]&lt;&gt;"",$D$10,"")</f>
        <v/>
      </c>
      <c r="S391" s="66"/>
      <c r="T391" s="63"/>
      <c r="U391" s="67"/>
      <c r="V391" s="67"/>
      <c r="W391" s="67" t="str">
        <f t="shared" si="6"/>
        <v/>
      </c>
      <c r="X391" s="161" t="str">
        <f>IF(E391="","",(IF(Table1[[#This Row],[Cur]]="USD",Table1[[#This Row],[Cur_Amount Debit]],Table1[[#This Row],[Cur_Amount Debit]]/Table1[[#This Row],[Exchange Rate]])))</f>
        <v/>
      </c>
      <c r="Y391" s="161" t="str">
        <f>IF(E391="","",(IF(Table1[[#This Row],[Cur]]="USD",Table1[[#This Row],[Cur_Amount Credit]],Table1[[#This Row],[Cur_Amount Credit]]/ExchangeRate)))</f>
        <v/>
      </c>
      <c r="Z391" s="203" t="str">
        <f>IF(E391="","",(Table1[[#This Row],[Debit USD]]-Table1[[#This Row],[Credit USD]]))</f>
        <v/>
      </c>
      <c r="AA391" s="122"/>
      <c r="AB391" s="1"/>
      <c r="AC391" s="15"/>
      <c r="AD391" s="15" t="str">
        <f>IF(AND(OR(Table1[[#This Row],[Account]]="15030",Table1[[#This Row],[Account]]="15035",Table1[[#This Row],[Account]]="20150"),Table1[[#This Row],[Vendor ID]]=""),1,"")</f>
        <v/>
      </c>
      <c r="AE391" s="15"/>
      <c r="AF391" s="15"/>
      <c r="AG391" s="15"/>
      <c r="AH391" s="46" t="str">
        <f>IF(Table1[[#This Row],[Posting Date]]&lt;&gt;"","GJ-"&amp;CountryID,"")</f>
        <v/>
      </c>
      <c r="AI391" s="59" t="str">
        <f>IF(Table1[[#This Row],[Posting Date]]&lt;&gt;"",Table1[[#This Row],[Posting Date]],"")</f>
        <v/>
      </c>
      <c r="AJ391" s="46"/>
      <c r="AK391" s="46" t="str">
        <f>IF(Table1[[#This Row],[Description]]&lt;&gt;"",Table1[[#This Row],[Description]],"")</f>
        <v/>
      </c>
      <c r="AL391" s="46" t="str">
        <f>IF(Table1[[#This Row],[Posting Date]]&lt;&gt;"",Table1[[#This Row],[Reference Number]],"")</f>
        <v/>
      </c>
      <c r="AM391" s="46" t="str">
        <f>TRIM(Table1[[#This Row],[Line '#]])</f>
        <v/>
      </c>
      <c r="AN391" s="46" t="str">
        <f>TRIM(Table1[[#This Row],[Account]])</f>
        <v/>
      </c>
      <c r="AO391" s="46" t="str">
        <f>IF(Table1[[#This Row],[Posting Date]]&lt;&gt;"",$D$5,"")</f>
        <v/>
      </c>
      <c r="AP391" s="46" t="str">
        <f>TRIM(Table1[[#This Row],[Departments-Prgrams]])</f>
        <v/>
      </c>
      <c r="AQ391" s="46" t="str">
        <f>TRIM(Table1[[#This Row],[Grant]])</f>
        <v/>
      </c>
      <c r="AR391" s="46" t="str">
        <f>TRIM(Table1[[#This Row],[Staff ID]])</f>
        <v/>
      </c>
      <c r="AS391" s="46" t="str">
        <f>IF(TRIM(Table1[[#This Row],[Budget Code]])=0,"",TRIM(Table1[[#This Row],[Budget Code]]))</f>
        <v/>
      </c>
      <c r="AT391" s="46" t="str">
        <f>IF(Table1[[#This Row],[Line Description]]&lt;&gt;"",Table1[[#This Row],[Line Description]],"")</f>
        <v/>
      </c>
      <c r="AU391" s="46" t="str">
        <f>IF(Table1[[#This Row],[Cur_Amount Debit]]&gt;0,ROUND(Table1[[#This Row],[Cur_Amount Debit]],2),"")</f>
        <v/>
      </c>
      <c r="AV391" s="46" t="str">
        <f>IF(Table1[[#This Row],[Cur_Amount Credit]]&gt;0,ROUND(Table1[[#This Row],[Cur_Amount Credit]],2),"")</f>
        <v/>
      </c>
      <c r="AW391" s="46" t="str">
        <f>LEFT(Table1[[#This Row],[Cur]],3)</f>
        <v/>
      </c>
      <c r="AX391" s="59"/>
      <c r="AY391" s="46"/>
      <c r="AZ391" s="46" t="str">
        <f>IF(Table1[[#This Row],[Cur]]&lt;&gt;"",IF(Table1[[#This Row],[Cur]]="USD","",ExchangeRate),"")</f>
        <v/>
      </c>
      <c r="BA391" s="46" t="str">
        <f>IF(Table1[[#This Row],[Grant]]&lt;&gt;"",VLOOKUP(Table1[[#This Row],[Grant]],Grants!B:D,3),"")</f>
        <v/>
      </c>
      <c r="BB391" s="46" t="str">
        <f>TRIM(Table1[[#This Row],[Vendor ID]])</f>
        <v/>
      </c>
      <c r="BC391">
        <f>IF(Table1[[#This Row],[Reference Number]]=Q390,BC390,BC390+1)</f>
        <v>2</v>
      </c>
    </row>
    <row r="392" spans="1:55" ht="11.25" hidden="1" customHeight="1">
      <c r="A392" s="1"/>
      <c r="B392" s="88" t="str">
        <f>IF(Table1[[#This Row],[Posting Date]]&lt;&gt;"",IF(Table1[[#This Row],[Reference Number]]=Q391,B391+1,1),"")</f>
        <v/>
      </c>
      <c r="C392" s="61"/>
      <c r="D392" s="61"/>
      <c r="E392" s="218"/>
      <c r="F392" s="143" t="str">
        <f>IFERROR(IF(VLOOKUP(Table1[[#This Row],[Budget Code Description]],Dimentions!$X$6:$AC$132,2,FALSE)="","",VLOOKUP(Table1[[#This Row],[Budget Code Description]],Dimentions!$X$6:$AC$132,2,FALSE)),"")</f>
        <v/>
      </c>
      <c r="G392" s="143" t="str">
        <f>IFERROR(VLOOKUP(Table1[[#This Row],[Budget Code Description]],Dimentions!$X$6:$AC$132,3,FALSE),"")</f>
        <v/>
      </c>
      <c r="H392" s="64" t="str">
        <f>IFERROR(VLOOKUP(Table1[[#This Row],[Account]],Dimentions!$S$6:$V$233,2,FALSE),"")</f>
        <v/>
      </c>
      <c r="I392" s="62">
        <f>_xlfn.NUMBERVALUE(LEFT(Table1[[#This Row],[Account]],1))</f>
        <v>0</v>
      </c>
      <c r="J392" s="62" t="str">
        <f>IFERROR(VLOOKUP(Table1[[#This Row],[Budget Code Description]],Table6[#All],7,FALSE),"")</f>
        <v/>
      </c>
      <c r="K392" s="143" t="str">
        <f>IFERROR(VLOOKUP(Table1[[#This Row],[Budget Code Description]],Table6[#All],8,FALSE),"")</f>
        <v/>
      </c>
      <c r="L392" s="63"/>
      <c r="M392" s="65" t="str">
        <f>IFERROR(VLOOKUP(Table1[[#This Row],[Staff ID]],Table2[],2,FALSE),"")</f>
        <v/>
      </c>
      <c r="N392" s="211" t="str">
        <f>IFERROR(IF(VLOOKUP(Table1[[#This Row],[Budget Code Description]],Dimentions!$X$6:$AC$97,4,FALSE)="","",VLOOKUP(Table1[[#This Row],[Budget Code Description]],Dimentions!$X$6:$AC$97,4,FALSE)),"")</f>
        <v/>
      </c>
      <c r="O392" s="65" t="str">
        <f>IFERROR(VLOOKUP(Table1[[#This Row],[Vendor ID]],Table549[],2,FALSE),"")</f>
        <v/>
      </c>
      <c r="P392" s="63"/>
      <c r="Q392" s="143" t="str">
        <f>IF(Table1[[#This Row],[Posting Date]]&lt;&gt;"",$D$9,"")</f>
        <v/>
      </c>
      <c r="R392" s="159" t="str">
        <f>IF(Table1[[#This Row],[Posting Date]]&lt;&gt;"",$D$10,"")</f>
        <v/>
      </c>
      <c r="S392" s="66"/>
      <c r="T392" s="63"/>
      <c r="U392" s="67"/>
      <c r="V392" s="67"/>
      <c r="W392" s="67" t="str">
        <f t="shared" si="6"/>
        <v/>
      </c>
      <c r="X392" s="161" t="str">
        <f>IF(E392="","",(IF(Table1[[#This Row],[Cur]]="USD",Table1[[#This Row],[Cur_Amount Debit]],Table1[[#This Row],[Cur_Amount Debit]]/Table1[[#This Row],[Exchange Rate]])))</f>
        <v/>
      </c>
      <c r="Y392" s="161" t="str">
        <f>IF(E392="","",(IF(Table1[[#This Row],[Cur]]="USD",Table1[[#This Row],[Cur_Amount Credit]],Table1[[#This Row],[Cur_Amount Credit]]/ExchangeRate)))</f>
        <v/>
      </c>
      <c r="Z392" s="203" t="str">
        <f>IF(E392="","",(Table1[[#This Row],[Debit USD]]-Table1[[#This Row],[Credit USD]]))</f>
        <v/>
      </c>
      <c r="AA392" s="122"/>
      <c r="AB392" s="1"/>
      <c r="AC392" s="15"/>
      <c r="AD392" s="15" t="str">
        <f>IF(AND(OR(Table1[[#This Row],[Account]]="15030",Table1[[#This Row],[Account]]="15035",Table1[[#This Row],[Account]]="20150"),Table1[[#This Row],[Vendor ID]]=""),1,"")</f>
        <v/>
      </c>
      <c r="AE392" s="15"/>
      <c r="AF392" s="15"/>
      <c r="AG392" s="15"/>
      <c r="AH392" s="46" t="str">
        <f>IF(Table1[[#This Row],[Posting Date]]&lt;&gt;"","GJ-"&amp;CountryID,"")</f>
        <v/>
      </c>
      <c r="AI392" s="59" t="str">
        <f>IF(Table1[[#This Row],[Posting Date]]&lt;&gt;"",Table1[[#This Row],[Posting Date]],"")</f>
        <v/>
      </c>
      <c r="AJ392" s="46"/>
      <c r="AK392" s="46" t="str">
        <f>IF(Table1[[#This Row],[Description]]&lt;&gt;"",Table1[[#This Row],[Description]],"")</f>
        <v/>
      </c>
      <c r="AL392" s="46" t="str">
        <f>IF(Table1[[#This Row],[Posting Date]]&lt;&gt;"",Table1[[#This Row],[Reference Number]],"")</f>
        <v/>
      </c>
      <c r="AM392" s="46" t="str">
        <f>TRIM(Table1[[#This Row],[Line '#]])</f>
        <v/>
      </c>
      <c r="AN392" s="46" t="str">
        <f>TRIM(Table1[[#This Row],[Account]])</f>
        <v/>
      </c>
      <c r="AO392" s="46" t="str">
        <f>IF(Table1[[#This Row],[Posting Date]]&lt;&gt;"",$D$5,"")</f>
        <v/>
      </c>
      <c r="AP392" s="46" t="str">
        <f>TRIM(Table1[[#This Row],[Departments-Prgrams]])</f>
        <v/>
      </c>
      <c r="AQ392" s="46" t="str">
        <f>TRIM(Table1[[#This Row],[Grant]])</f>
        <v/>
      </c>
      <c r="AR392" s="46" t="str">
        <f>TRIM(Table1[[#This Row],[Staff ID]])</f>
        <v/>
      </c>
      <c r="AS392" s="46" t="str">
        <f>IF(TRIM(Table1[[#This Row],[Budget Code]])=0,"",TRIM(Table1[[#This Row],[Budget Code]]))</f>
        <v/>
      </c>
      <c r="AT392" s="46" t="str">
        <f>IF(Table1[[#This Row],[Line Description]]&lt;&gt;"",Table1[[#This Row],[Line Description]],"")</f>
        <v/>
      </c>
      <c r="AU392" s="46" t="str">
        <f>IF(Table1[[#This Row],[Cur_Amount Debit]]&gt;0,ROUND(Table1[[#This Row],[Cur_Amount Debit]],2),"")</f>
        <v/>
      </c>
      <c r="AV392" s="46" t="str">
        <f>IF(Table1[[#This Row],[Cur_Amount Credit]]&gt;0,ROUND(Table1[[#This Row],[Cur_Amount Credit]],2),"")</f>
        <v/>
      </c>
      <c r="AW392" s="46" t="str">
        <f>LEFT(Table1[[#This Row],[Cur]],3)</f>
        <v/>
      </c>
      <c r="AX392" s="59"/>
      <c r="AY392" s="46"/>
      <c r="AZ392" s="46" t="str">
        <f>IF(Table1[[#This Row],[Cur]]&lt;&gt;"",IF(Table1[[#This Row],[Cur]]="USD","",ExchangeRate),"")</f>
        <v/>
      </c>
      <c r="BA392" s="46" t="str">
        <f>IF(Table1[[#This Row],[Grant]]&lt;&gt;"",VLOOKUP(Table1[[#This Row],[Grant]],Grants!B:D,3),"")</f>
        <v/>
      </c>
      <c r="BB392" s="46" t="str">
        <f>TRIM(Table1[[#This Row],[Vendor ID]])</f>
        <v/>
      </c>
      <c r="BC392">
        <f>IF(Table1[[#This Row],[Reference Number]]=Q391,BC391,BC391+1)</f>
        <v>2</v>
      </c>
    </row>
    <row r="393" spans="1:55" ht="11.25" hidden="1" customHeight="1">
      <c r="A393" s="1"/>
      <c r="B393" s="88" t="str">
        <f>IF(Table1[[#This Row],[Posting Date]]&lt;&gt;"",IF(Table1[[#This Row],[Reference Number]]=Q392,B392+1,1),"")</f>
        <v/>
      </c>
      <c r="C393" s="61"/>
      <c r="D393" s="61"/>
      <c r="E393" s="218"/>
      <c r="F393" s="143" t="str">
        <f>IFERROR(IF(VLOOKUP(Table1[[#This Row],[Budget Code Description]],Dimentions!$X$6:$AC$132,2,FALSE)="","",VLOOKUP(Table1[[#This Row],[Budget Code Description]],Dimentions!$X$6:$AC$132,2,FALSE)),"")</f>
        <v/>
      </c>
      <c r="G393" s="143" t="str">
        <f>IFERROR(VLOOKUP(Table1[[#This Row],[Budget Code Description]],Dimentions!$X$6:$AC$132,3,FALSE),"")</f>
        <v/>
      </c>
      <c r="H393" s="64" t="str">
        <f>IFERROR(VLOOKUP(Table1[[#This Row],[Account]],Dimentions!$S$6:$V$233,2,FALSE),"")</f>
        <v/>
      </c>
      <c r="I393" s="62">
        <f>_xlfn.NUMBERVALUE(LEFT(Table1[[#This Row],[Account]],1))</f>
        <v>0</v>
      </c>
      <c r="J393" s="62" t="str">
        <f>IFERROR(VLOOKUP(Table1[[#This Row],[Budget Code Description]],Table6[#All],7,FALSE),"")</f>
        <v/>
      </c>
      <c r="K393" s="143" t="str">
        <f>IFERROR(VLOOKUP(Table1[[#This Row],[Budget Code Description]],Table6[#All],8,FALSE),"")</f>
        <v/>
      </c>
      <c r="L393" s="63"/>
      <c r="M393" s="65" t="str">
        <f>IFERROR(VLOOKUP(Table1[[#This Row],[Staff ID]],Table2[],2,FALSE),"")</f>
        <v/>
      </c>
      <c r="N393" s="211" t="str">
        <f>IFERROR(IF(VLOOKUP(Table1[[#This Row],[Budget Code Description]],Dimentions!$X$6:$AC$97,4,FALSE)="","",VLOOKUP(Table1[[#This Row],[Budget Code Description]],Dimentions!$X$6:$AC$97,4,FALSE)),"")</f>
        <v/>
      </c>
      <c r="O393" s="65" t="str">
        <f>IFERROR(VLOOKUP(Table1[[#This Row],[Vendor ID]],Table549[],2,FALSE),"")</f>
        <v/>
      </c>
      <c r="P393" s="63"/>
      <c r="Q393" s="143" t="str">
        <f>IF(Table1[[#This Row],[Posting Date]]&lt;&gt;"",$D$9,"")</f>
        <v/>
      </c>
      <c r="R393" s="159" t="str">
        <f>IF(Table1[[#This Row],[Posting Date]]&lt;&gt;"",$D$10,"")</f>
        <v/>
      </c>
      <c r="S393" s="66"/>
      <c r="T393" s="63"/>
      <c r="U393" s="67"/>
      <c r="V393" s="67"/>
      <c r="W393" s="67" t="str">
        <f t="shared" si="6"/>
        <v/>
      </c>
      <c r="X393" s="161" t="str">
        <f>IF(E393="","",(IF(Table1[[#This Row],[Cur]]="USD",Table1[[#This Row],[Cur_Amount Debit]],Table1[[#This Row],[Cur_Amount Debit]]/Table1[[#This Row],[Exchange Rate]])))</f>
        <v/>
      </c>
      <c r="Y393" s="161" t="str">
        <f>IF(E393="","",(IF(Table1[[#This Row],[Cur]]="USD",Table1[[#This Row],[Cur_Amount Credit]],Table1[[#This Row],[Cur_Amount Credit]]/ExchangeRate)))</f>
        <v/>
      </c>
      <c r="Z393" s="203" t="str">
        <f>IF(E393="","",(Table1[[#This Row],[Debit USD]]-Table1[[#This Row],[Credit USD]]))</f>
        <v/>
      </c>
      <c r="AA393" s="122"/>
      <c r="AB393" s="1"/>
      <c r="AC393" s="15"/>
      <c r="AD393" s="15" t="str">
        <f>IF(AND(OR(Table1[[#This Row],[Account]]="15030",Table1[[#This Row],[Account]]="15035",Table1[[#This Row],[Account]]="20150"),Table1[[#This Row],[Vendor ID]]=""),1,"")</f>
        <v/>
      </c>
      <c r="AE393" s="15"/>
      <c r="AF393" s="15"/>
      <c r="AG393" s="15"/>
      <c r="AH393" s="46" t="str">
        <f>IF(Table1[[#This Row],[Posting Date]]&lt;&gt;"","GJ-"&amp;CountryID,"")</f>
        <v/>
      </c>
      <c r="AI393" s="59" t="str">
        <f>IF(Table1[[#This Row],[Posting Date]]&lt;&gt;"",Table1[[#This Row],[Posting Date]],"")</f>
        <v/>
      </c>
      <c r="AJ393" s="46"/>
      <c r="AK393" s="46" t="str">
        <f>IF(Table1[[#This Row],[Description]]&lt;&gt;"",Table1[[#This Row],[Description]],"")</f>
        <v/>
      </c>
      <c r="AL393" s="46" t="str">
        <f>IF(Table1[[#This Row],[Posting Date]]&lt;&gt;"",Table1[[#This Row],[Reference Number]],"")</f>
        <v/>
      </c>
      <c r="AM393" s="46" t="str">
        <f>TRIM(Table1[[#This Row],[Line '#]])</f>
        <v/>
      </c>
      <c r="AN393" s="46" t="str">
        <f>TRIM(Table1[[#This Row],[Account]])</f>
        <v/>
      </c>
      <c r="AO393" s="46" t="str">
        <f>IF(Table1[[#This Row],[Posting Date]]&lt;&gt;"",$D$5,"")</f>
        <v/>
      </c>
      <c r="AP393" s="46" t="str">
        <f>TRIM(Table1[[#This Row],[Departments-Prgrams]])</f>
        <v/>
      </c>
      <c r="AQ393" s="46" t="str">
        <f>TRIM(Table1[[#This Row],[Grant]])</f>
        <v/>
      </c>
      <c r="AR393" s="46" t="str">
        <f>TRIM(Table1[[#This Row],[Staff ID]])</f>
        <v/>
      </c>
      <c r="AS393" s="46" t="str">
        <f>IF(TRIM(Table1[[#This Row],[Budget Code]])=0,"",TRIM(Table1[[#This Row],[Budget Code]]))</f>
        <v/>
      </c>
      <c r="AT393" s="46" t="str">
        <f>IF(Table1[[#This Row],[Line Description]]&lt;&gt;"",Table1[[#This Row],[Line Description]],"")</f>
        <v/>
      </c>
      <c r="AU393" s="46" t="str">
        <f>IF(Table1[[#This Row],[Cur_Amount Debit]]&gt;0,ROUND(Table1[[#This Row],[Cur_Amount Debit]],2),"")</f>
        <v/>
      </c>
      <c r="AV393" s="46" t="str">
        <f>IF(Table1[[#This Row],[Cur_Amount Credit]]&gt;0,ROUND(Table1[[#This Row],[Cur_Amount Credit]],2),"")</f>
        <v/>
      </c>
      <c r="AW393" s="46" t="str">
        <f>LEFT(Table1[[#This Row],[Cur]],3)</f>
        <v/>
      </c>
      <c r="AX393" s="59"/>
      <c r="AY393" s="46"/>
      <c r="AZ393" s="46" t="str">
        <f>IF(Table1[[#This Row],[Cur]]&lt;&gt;"",IF(Table1[[#This Row],[Cur]]="USD","",ExchangeRate),"")</f>
        <v/>
      </c>
      <c r="BA393" s="46" t="str">
        <f>IF(Table1[[#This Row],[Grant]]&lt;&gt;"",VLOOKUP(Table1[[#This Row],[Grant]],Grants!B:D,3),"")</f>
        <v/>
      </c>
      <c r="BB393" s="46" t="str">
        <f>TRIM(Table1[[#This Row],[Vendor ID]])</f>
        <v/>
      </c>
      <c r="BC393">
        <f>IF(Table1[[#This Row],[Reference Number]]=Q392,BC392,BC392+1)</f>
        <v>2</v>
      </c>
    </row>
    <row r="394" spans="1:55" ht="11.25" hidden="1" customHeight="1">
      <c r="A394" s="1"/>
      <c r="B394" s="88" t="str">
        <f>IF(Table1[[#This Row],[Posting Date]]&lt;&gt;"",IF(Table1[[#This Row],[Reference Number]]=Q393,B393+1,1),"")</f>
        <v/>
      </c>
      <c r="C394" s="61"/>
      <c r="D394" s="61"/>
      <c r="E394" s="218"/>
      <c r="F394" s="143" t="str">
        <f>IFERROR(IF(VLOOKUP(Table1[[#This Row],[Budget Code Description]],Dimentions!$X$6:$AC$132,2,FALSE)="","",VLOOKUP(Table1[[#This Row],[Budget Code Description]],Dimentions!$X$6:$AC$132,2,FALSE)),"")</f>
        <v/>
      </c>
      <c r="G394" s="143" t="str">
        <f>IFERROR(VLOOKUP(Table1[[#This Row],[Budget Code Description]],Dimentions!$X$6:$AC$132,3,FALSE),"")</f>
        <v/>
      </c>
      <c r="H394" s="64" t="str">
        <f>IFERROR(VLOOKUP(Table1[[#This Row],[Account]],Dimentions!$S$6:$V$233,2,FALSE),"")</f>
        <v/>
      </c>
      <c r="I394" s="62">
        <f>_xlfn.NUMBERVALUE(LEFT(Table1[[#This Row],[Account]],1))</f>
        <v>0</v>
      </c>
      <c r="J394" s="62" t="str">
        <f>IFERROR(VLOOKUP(Table1[[#This Row],[Budget Code Description]],Table6[#All],7,FALSE),"")</f>
        <v/>
      </c>
      <c r="K394" s="143" t="str">
        <f>IFERROR(VLOOKUP(Table1[[#This Row],[Budget Code Description]],Table6[#All],8,FALSE),"")</f>
        <v/>
      </c>
      <c r="L394" s="63"/>
      <c r="M394" s="65" t="str">
        <f>IFERROR(VLOOKUP(Table1[[#This Row],[Staff ID]],Table2[],2,FALSE),"")</f>
        <v/>
      </c>
      <c r="N394" s="211" t="str">
        <f>IFERROR(IF(VLOOKUP(Table1[[#This Row],[Budget Code Description]],Dimentions!$X$6:$AC$97,4,FALSE)="","",VLOOKUP(Table1[[#This Row],[Budget Code Description]],Dimentions!$X$6:$AC$97,4,FALSE)),"")</f>
        <v/>
      </c>
      <c r="O394" s="65" t="str">
        <f>IFERROR(VLOOKUP(Table1[[#This Row],[Vendor ID]],Table549[],2,FALSE),"")</f>
        <v/>
      </c>
      <c r="P394" s="63"/>
      <c r="Q394" s="143" t="str">
        <f>IF(Table1[[#This Row],[Posting Date]]&lt;&gt;"",$D$9,"")</f>
        <v/>
      </c>
      <c r="R394" s="159" t="str">
        <f>IF(Table1[[#This Row],[Posting Date]]&lt;&gt;"",$D$10,"")</f>
        <v/>
      </c>
      <c r="S394" s="66"/>
      <c r="T394" s="63"/>
      <c r="U394" s="67"/>
      <c r="V394" s="67"/>
      <c r="W394" s="67" t="str">
        <f t="shared" si="6"/>
        <v/>
      </c>
      <c r="X394" s="161" t="str">
        <f>IF(E394="","",(IF(Table1[[#This Row],[Cur]]="USD",Table1[[#This Row],[Cur_Amount Debit]],Table1[[#This Row],[Cur_Amount Debit]]/Table1[[#This Row],[Exchange Rate]])))</f>
        <v/>
      </c>
      <c r="Y394" s="161" t="str">
        <f>IF(E394="","",(IF(Table1[[#This Row],[Cur]]="USD",Table1[[#This Row],[Cur_Amount Credit]],Table1[[#This Row],[Cur_Amount Credit]]/ExchangeRate)))</f>
        <v/>
      </c>
      <c r="Z394" s="203" t="str">
        <f>IF(E394="","",(Table1[[#This Row],[Debit USD]]-Table1[[#This Row],[Credit USD]]))</f>
        <v/>
      </c>
      <c r="AA394" s="122"/>
      <c r="AB394" s="1"/>
      <c r="AC394" s="15"/>
      <c r="AD394" s="15" t="str">
        <f>IF(AND(OR(Table1[[#This Row],[Account]]="15030",Table1[[#This Row],[Account]]="15035",Table1[[#This Row],[Account]]="20150"),Table1[[#This Row],[Vendor ID]]=""),1,"")</f>
        <v/>
      </c>
      <c r="AE394" s="15"/>
      <c r="AF394" s="15"/>
      <c r="AG394" s="15"/>
      <c r="AH394" s="46" t="str">
        <f>IF(Table1[[#This Row],[Posting Date]]&lt;&gt;"","GJ-"&amp;CountryID,"")</f>
        <v/>
      </c>
      <c r="AI394" s="59" t="str">
        <f>IF(Table1[[#This Row],[Posting Date]]&lt;&gt;"",Table1[[#This Row],[Posting Date]],"")</f>
        <v/>
      </c>
      <c r="AJ394" s="46"/>
      <c r="AK394" s="46" t="str">
        <f>IF(Table1[[#This Row],[Description]]&lt;&gt;"",Table1[[#This Row],[Description]],"")</f>
        <v/>
      </c>
      <c r="AL394" s="46" t="str">
        <f>IF(Table1[[#This Row],[Posting Date]]&lt;&gt;"",Table1[[#This Row],[Reference Number]],"")</f>
        <v/>
      </c>
      <c r="AM394" s="46" t="str">
        <f>TRIM(Table1[[#This Row],[Line '#]])</f>
        <v/>
      </c>
      <c r="AN394" s="46" t="str">
        <f>TRIM(Table1[[#This Row],[Account]])</f>
        <v/>
      </c>
      <c r="AO394" s="46" t="str">
        <f>IF(Table1[[#This Row],[Posting Date]]&lt;&gt;"",$D$5,"")</f>
        <v/>
      </c>
      <c r="AP394" s="46" t="str">
        <f>TRIM(Table1[[#This Row],[Departments-Prgrams]])</f>
        <v/>
      </c>
      <c r="AQ394" s="46" t="str">
        <f>TRIM(Table1[[#This Row],[Grant]])</f>
        <v/>
      </c>
      <c r="AR394" s="46" t="str">
        <f>TRIM(Table1[[#This Row],[Staff ID]])</f>
        <v/>
      </c>
      <c r="AS394" s="46" t="str">
        <f>IF(TRIM(Table1[[#This Row],[Budget Code]])=0,"",TRIM(Table1[[#This Row],[Budget Code]]))</f>
        <v/>
      </c>
      <c r="AT394" s="46" t="str">
        <f>IF(Table1[[#This Row],[Line Description]]&lt;&gt;"",Table1[[#This Row],[Line Description]],"")</f>
        <v/>
      </c>
      <c r="AU394" s="46" t="str">
        <f>IF(Table1[[#This Row],[Cur_Amount Debit]]&gt;0,ROUND(Table1[[#This Row],[Cur_Amount Debit]],2),"")</f>
        <v/>
      </c>
      <c r="AV394" s="46" t="str">
        <f>IF(Table1[[#This Row],[Cur_Amount Credit]]&gt;0,ROUND(Table1[[#This Row],[Cur_Amount Credit]],2),"")</f>
        <v/>
      </c>
      <c r="AW394" s="46" t="str">
        <f>LEFT(Table1[[#This Row],[Cur]],3)</f>
        <v/>
      </c>
      <c r="AX394" s="59"/>
      <c r="AY394" s="46"/>
      <c r="AZ394" s="46" t="str">
        <f>IF(Table1[[#This Row],[Cur]]&lt;&gt;"",IF(Table1[[#This Row],[Cur]]="USD","",ExchangeRate),"")</f>
        <v/>
      </c>
      <c r="BA394" s="46" t="str">
        <f>IF(Table1[[#This Row],[Grant]]&lt;&gt;"",VLOOKUP(Table1[[#This Row],[Grant]],Grants!B:D,3),"")</f>
        <v/>
      </c>
      <c r="BB394" s="46" t="str">
        <f>TRIM(Table1[[#This Row],[Vendor ID]])</f>
        <v/>
      </c>
      <c r="BC394">
        <f>IF(Table1[[#This Row],[Reference Number]]=Q393,BC393,BC393+1)</f>
        <v>2</v>
      </c>
    </row>
    <row r="395" spans="1:55" ht="11.25" hidden="1" customHeight="1">
      <c r="A395" s="1"/>
      <c r="B395" s="88" t="str">
        <f>IF(Table1[[#This Row],[Posting Date]]&lt;&gt;"",IF(Table1[[#This Row],[Reference Number]]=Q394,B394+1,1),"")</f>
        <v/>
      </c>
      <c r="C395" s="61"/>
      <c r="D395" s="61"/>
      <c r="E395" s="218"/>
      <c r="F395" s="143" t="str">
        <f>IFERROR(IF(VLOOKUP(Table1[[#This Row],[Budget Code Description]],Dimentions!$X$6:$AC$132,2,FALSE)="","",VLOOKUP(Table1[[#This Row],[Budget Code Description]],Dimentions!$X$6:$AC$132,2,FALSE)),"")</f>
        <v/>
      </c>
      <c r="G395" s="143" t="str">
        <f>IFERROR(VLOOKUP(Table1[[#This Row],[Budget Code Description]],Dimentions!$X$6:$AC$132,3,FALSE),"")</f>
        <v/>
      </c>
      <c r="H395" s="64" t="str">
        <f>IFERROR(VLOOKUP(Table1[[#This Row],[Account]],Dimentions!$S$6:$V$233,2,FALSE),"")</f>
        <v/>
      </c>
      <c r="I395" s="62">
        <f>_xlfn.NUMBERVALUE(LEFT(Table1[[#This Row],[Account]],1))</f>
        <v>0</v>
      </c>
      <c r="J395" s="62" t="str">
        <f>IFERROR(VLOOKUP(Table1[[#This Row],[Budget Code Description]],Table6[#All],7,FALSE),"")</f>
        <v/>
      </c>
      <c r="K395" s="143" t="str">
        <f>IFERROR(VLOOKUP(Table1[[#This Row],[Budget Code Description]],Table6[#All],8,FALSE),"")</f>
        <v/>
      </c>
      <c r="L395" s="63"/>
      <c r="M395" s="65" t="str">
        <f>IFERROR(VLOOKUP(Table1[[#This Row],[Staff ID]],Table2[],2,FALSE),"")</f>
        <v/>
      </c>
      <c r="N395" s="211" t="str">
        <f>IFERROR(IF(VLOOKUP(Table1[[#This Row],[Budget Code Description]],Dimentions!$X$6:$AC$97,4,FALSE)="","",VLOOKUP(Table1[[#This Row],[Budget Code Description]],Dimentions!$X$6:$AC$97,4,FALSE)),"")</f>
        <v/>
      </c>
      <c r="O395" s="65" t="str">
        <f>IFERROR(VLOOKUP(Table1[[#This Row],[Vendor ID]],Table549[],2,FALSE),"")</f>
        <v/>
      </c>
      <c r="P395" s="63"/>
      <c r="Q395" s="143" t="str">
        <f>IF(Table1[[#This Row],[Posting Date]]&lt;&gt;"",$D$9,"")</f>
        <v/>
      </c>
      <c r="R395" s="159" t="str">
        <f>IF(Table1[[#This Row],[Posting Date]]&lt;&gt;"",$D$10,"")</f>
        <v/>
      </c>
      <c r="S395" s="66"/>
      <c r="T395" s="63"/>
      <c r="U395" s="67"/>
      <c r="V395" s="67"/>
      <c r="W395" s="67" t="str">
        <f t="shared" si="6"/>
        <v/>
      </c>
      <c r="X395" s="161" t="str">
        <f>IF(E395="","",(IF(Table1[[#This Row],[Cur]]="USD",Table1[[#This Row],[Cur_Amount Debit]],Table1[[#This Row],[Cur_Amount Debit]]/Table1[[#This Row],[Exchange Rate]])))</f>
        <v/>
      </c>
      <c r="Y395" s="161" t="str">
        <f>IF(E395="","",(IF(Table1[[#This Row],[Cur]]="USD",Table1[[#This Row],[Cur_Amount Credit]],Table1[[#This Row],[Cur_Amount Credit]]/ExchangeRate)))</f>
        <v/>
      </c>
      <c r="Z395" s="203" t="str">
        <f>IF(E395="","",(Table1[[#This Row],[Debit USD]]-Table1[[#This Row],[Credit USD]]))</f>
        <v/>
      </c>
      <c r="AA395" s="122"/>
      <c r="AB395" s="1"/>
      <c r="AC395" s="15"/>
      <c r="AD395" s="15" t="str">
        <f>IF(AND(OR(Table1[[#This Row],[Account]]="15030",Table1[[#This Row],[Account]]="15035",Table1[[#This Row],[Account]]="20150"),Table1[[#This Row],[Vendor ID]]=""),1,"")</f>
        <v/>
      </c>
      <c r="AE395" s="15"/>
      <c r="AF395" s="15"/>
      <c r="AG395" s="15"/>
      <c r="AH395" s="46" t="str">
        <f>IF(Table1[[#This Row],[Posting Date]]&lt;&gt;"","GJ-"&amp;CountryID,"")</f>
        <v/>
      </c>
      <c r="AI395" s="59" t="str">
        <f>IF(Table1[[#This Row],[Posting Date]]&lt;&gt;"",Table1[[#This Row],[Posting Date]],"")</f>
        <v/>
      </c>
      <c r="AJ395" s="46"/>
      <c r="AK395" s="46" t="str">
        <f>IF(Table1[[#This Row],[Description]]&lt;&gt;"",Table1[[#This Row],[Description]],"")</f>
        <v/>
      </c>
      <c r="AL395" s="46" t="str">
        <f>IF(Table1[[#This Row],[Posting Date]]&lt;&gt;"",Table1[[#This Row],[Reference Number]],"")</f>
        <v/>
      </c>
      <c r="AM395" s="46" t="str">
        <f>TRIM(Table1[[#This Row],[Line '#]])</f>
        <v/>
      </c>
      <c r="AN395" s="46" t="str">
        <f>TRIM(Table1[[#This Row],[Account]])</f>
        <v/>
      </c>
      <c r="AO395" s="46" t="str">
        <f>IF(Table1[[#This Row],[Posting Date]]&lt;&gt;"",$D$5,"")</f>
        <v/>
      </c>
      <c r="AP395" s="46" t="str">
        <f>TRIM(Table1[[#This Row],[Departments-Prgrams]])</f>
        <v/>
      </c>
      <c r="AQ395" s="46" t="str">
        <f>TRIM(Table1[[#This Row],[Grant]])</f>
        <v/>
      </c>
      <c r="AR395" s="46" t="str">
        <f>TRIM(Table1[[#This Row],[Staff ID]])</f>
        <v/>
      </c>
      <c r="AS395" s="46" t="str">
        <f>IF(TRIM(Table1[[#This Row],[Budget Code]])=0,"",TRIM(Table1[[#This Row],[Budget Code]]))</f>
        <v/>
      </c>
      <c r="AT395" s="46" t="str">
        <f>IF(Table1[[#This Row],[Line Description]]&lt;&gt;"",Table1[[#This Row],[Line Description]],"")</f>
        <v/>
      </c>
      <c r="AU395" s="46" t="str">
        <f>IF(Table1[[#This Row],[Cur_Amount Debit]]&gt;0,ROUND(Table1[[#This Row],[Cur_Amount Debit]],2),"")</f>
        <v/>
      </c>
      <c r="AV395" s="46" t="str">
        <f>IF(Table1[[#This Row],[Cur_Amount Credit]]&gt;0,ROUND(Table1[[#This Row],[Cur_Amount Credit]],2),"")</f>
        <v/>
      </c>
      <c r="AW395" s="46" t="str">
        <f>LEFT(Table1[[#This Row],[Cur]],3)</f>
        <v/>
      </c>
      <c r="AX395" s="59"/>
      <c r="AY395" s="46"/>
      <c r="AZ395" s="46" t="str">
        <f>IF(Table1[[#This Row],[Cur]]&lt;&gt;"",IF(Table1[[#This Row],[Cur]]="USD","",ExchangeRate),"")</f>
        <v/>
      </c>
      <c r="BA395" s="46" t="str">
        <f>IF(Table1[[#This Row],[Grant]]&lt;&gt;"",VLOOKUP(Table1[[#This Row],[Grant]],Grants!B:D,3),"")</f>
        <v/>
      </c>
      <c r="BB395" s="46" t="str">
        <f>TRIM(Table1[[#This Row],[Vendor ID]])</f>
        <v/>
      </c>
      <c r="BC395">
        <f>IF(Table1[[#This Row],[Reference Number]]=Q394,BC394,BC394+1)</f>
        <v>2</v>
      </c>
    </row>
    <row r="396" spans="1:55" ht="11.25" hidden="1" customHeight="1">
      <c r="A396" s="1"/>
      <c r="B396" s="88" t="str">
        <f>IF(Table1[[#This Row],[Posting Date]]&lt;&gt;"",IF(Table1[[#This Row],[Reference Number]]=Q395,B395+1,1),"")</f>
        <v/>
      </c>
      <c r="C396" s="61"/>
      <c r="D396" s="61"/>
      <c r="E396" s="218"/>
      <c r="F396" s="143" t="str">
        <f>IFERROR(IF(VLOOKUP(Table1[[#This Row],[Budget Code Description]],Dimentions!$X$6:$AC$132,2,FALSE)="","",VLOOKUP(Table1[[#This Row],[Budget Code Description]],Dimentions!$X$6:$AC$132,2,FALSE)),"")</f>
        <v/>
      </c>
      <c r="G396" s="143" t="str">
        <f>IFERROR(VLOOKUP(Table1[[#This Row],[Budget Code Description]],Dimentions!$X$6:$AC$132,3,FALSE),"")</f>
        <v/>
      </c>
      <c r="H396" s="64" t="str">
        <f>IFERROR(VLOOKUP(Table1[[#This Row],[Account]],Dimentions!$S$6:$V$233,2,FALSE),"")</f>
        <v/>
      </c>
      <c r="I396" s="62">
        <f>_xlfn.NUMBERVALUE(LEFT(Table1[[#This Row],[Account]],1))</f>
        <v>0</v>
      </c>
      <c r="J396" s="62" t="str">
        <f>IFERROR(VLOOKUP(Table1[[#This Row],[Budget Code Description]],Table6[#All],7,FALSE),"")</f>
        <v/>
      </c>
      <c r="K396" s="143" t="str">
        <f>IFERROR(VLOOKUP(Table1[[#This Row],[Budget Code Description]],Table6[#All],8,FALSE),"")</f>
        <v/>
      </c>
      <c r="L396" s="63"/>
      <c r="M396" s="65" t="str">
        <f>IFERROR(VLOOKUP(Table1[[#This Row],[Staff ID]],Table2[],2,FALSE),"")</f>
        <v/>
      </c>
      <c r="N396" s="211" t="str">
        <f>IFERROR(IF(VLOOKUP(Table1[[#This Row],[Budget Code Description]],Dimentions!$X$6:$AC$97,4,FALSE)="","",VLOOKUP(Table1[[#This Row],[Budget Code Description]],Dimentions!$X$6:$AC$97,4,FALSE)),"")</f>
        <v/>
      </c>
      <c r="O396" s="65" t="str">
        <f>IFERROR(VLOOKUP(Table1[[#This Row],[Vendor ID]],Table549[],2,FALSE),"")</f>
        <v/>
      </c>
      <c r="P396" s="63"/>
      <c r="Q396" s="143" t="str">
        <f>IF(Table1[[#This Row],[Posting Date]]&lt;&gt;"",$D$9,"")</f>
        <v/>
      </c>
      <c r="R396" s="159" t="str">
        <f>IF(Table1[[#This Row],[Posting Date]]&lt;&gt;"",$D$10,"")</f>
        <v/>
      </c>
      <c r="S396" s="66"/>
      <c r="T396" s="63"/>
      <c r="U396" s="67"/>
      <c r="V396" s="67"/>
      <c r="W396" s="67" t="str">
        <f t="shared" si="6"/>
        <v/>
      </c>
      <c r="X396" s="161" t="str">
        <f>IF(E396="","",(IF(Table1[[#This Row],[Cur]]="USD",Table1[[#This Row],[Cur_Amount Debit]],Table1[[#This Row],[Cur_Amount Debit]]/Table1[[#This Row],[Exchange Rate]])))</f>
        <v/>
      </c>
      <c r="Y396" s="161" t="str">
        <f>IF(E396="","",(IF(Table1[[#This Row],[Cur]]="USD",Table1[[#This Row],[Cur_Amount Credit]],Table1[[#This Row],[Cur_Amount Credit]]/ExchangeRate)))</f>
        <v/>
      </c>
      <c r="Z396" s="203" t="str">
        <f>IF(E396="","",(Table1[[#This Row],[Debit USD]]-Table1[[#This Row],[Credit USD]]))</f>
        <v/>
      </c>
      <c r="AA396" s="122"/>
      <c r="AB396" s="1"/>
      <c r="AC396" s="15"/>
      <c r="AD396" s="15" t="str">
        <f>IF(AND(OR(Table1[[#This Row],[Account]]="15030",Table1[[#This Row],[Account]]="15035",Table1[[#This Row],[Account]]="20150"),Table1[[#This Row],[Vendor ID]]=""),1,"")</f>
        <v/>
      </c>
      <c r="AE396" s="15"/>
      <c r="AF396" s="15"/>
      <c r="AG396" s="15"/>
      <c r="AH396" s="46" t="str">
        <f>IF(Table1[[#This Row],[Posting Date]]&lt;&gt;"","GJ-"&amp;CountryID,"")</f>
        <v/>
      </c>
      <c r="AI396" s="59" t="str">
        <f>IF(Table1[[#This Row],[Posting Date]]&lt;&gt;"",Table1[[#This Row],[Posting Date]],"")</f>
        <v/>
      </c>
      <c r="AJ396" s="46"/>
      <c r="AK396" s="46" t="str">
        <f>IF(Table1[[#This Row],[Description]]&lt;&gt;"",Table1[[#This Row],[Description]],"")</f>
        <v/>
      </c>
      <c r="AL396" s="46" t="str">
        <f>IF(Table1[[#This Row],[Posting Date]]&lt;&gt;"",Table1[[#This Row],[Reference Number]],"")</f>
        <v/>
      </c>
      <c r="AM396" s="46" t="str">
        <f>TRIM(Table1[[#This Row],[Line '#]])</f>
        <v/>
      </c>
      <c r="AN396" s="46" t="str">
        <f>TRIM(Table1[[#This Row],[Account]])</f>
        <v/>
      </c>
      <c r="AO396" s="46" t="str">
        <f>IF(Table1[[#This Row],[Posting Date]]&lt;&gt;"",$D$5,"")</f>
        <v/>
      </c>
      <c r="AP396" s="46" t="str">
        <f>TRIM(Table1[[#This Row],[Departments-Prgrams]])</f>
        <v/>
      </c>
      <c r="AQ396" s="46" t="str">
        <f>TRIM(Table1[[#This Row],[Grant]])</f>
        <v/>
      </c>
      <c r="AR396" s="46" t="str">
        <f>TRIM(Table1[[#This Row],[Staff ID]])</f>
        <v/>
      </c>
      <c r="AS396" s="46" t="str">
        <f>IF(TRIM(Table1[[#This Row],[Budget Code]])=0,"",TRIM(Table1[[#This Row],[Budget Code]]))</f>
        <v/>
      </c>
      <c r="AT396" s="46" t="str">
        <f>IF(Table1[[#This Row],[Line Description]]&lt;&gt;"",Table1[[#This Row],[Line Description]],"")</f>
        <v/>
      </c>
      <c r="AU396" s="46" t="str">
        <f>IF(Table1[[#This Row],[Cur_Amount Debit]]&gt;0,ROUND(Table1[[#This Row],[Cur_Amount Debit]],2),"")</f>
        <v/>
      </c>
      <c r="AV396" s="46" t="str">
        <f>IF(Table1[[#This Row],[Cur_Amount Credit]]&gt;0,ROUND(Table1[[#This Row],[Cur_Amount Credit]],2),"")</f>
        <v/>
      </c>
      <c r="AW396" s="46" t="str">
        <f>LEFT(Table1[[#This Row],[Cur]],3)</f>
        <v/>
      </c>
      <c r="AX396" s="59"/>
      <c r="AY396" s="46"/>
      <c r="AZ396" s="46" t="str">
        <f>IF(Table1[[#This Row],[Cur]]&lt;&gt;"",IF(Table1[[#This Row],[Cur]]="USD","",ExchangeRate),"")</f>
        <v/>
      </c>
      <c r="BA396" s="46" t="str">
        <f>IF(Table1[[#This Row],[Grant]]&lt;&gt;"",VLOOKUP(Table1[[#This Row],[Grant]],Grants!B:D,3),"")</f>
        <v/>
      </c>
      <c r="BB396" s="46" t="str">
        <f>TRIM(Table1[[#This Row],[Vendor ID]])</f>
        <v/>
      </c>
      <c r="BC396">
        <f>IF(Table1[[#This Row],[Reference Number]]=Q395,BC395,BC395+1)</f>
        <v>2</v>
      </c>
    </row>
    <row r="397" spans="1:55" ht="11.25" hidden="1" customHeight="1">
      <c r="A397" s="1"/>
      <c r="B397" s="88" t="str">
        <f>IF(Table1[[#This Row],[Posting Date]]&lt;&gt;"",IF(Table1[[#This Row],[Reference Number]]=Q396,B396+1,1),"")</f>
        <v/>
      </c>
      <c r="C397" s="61"/>
      <c r="D397" s="61"/>
      <c r="E397" s="218"/>
      <c r="F397" s="143" t="str">
        <f>IFERROR(IF(VLOOKUP(Table1[[#This Row],[Budget Code Description]],Dimentions!$X$6:$AC$132,2,FALSE)="","",VLOOKUP(Table1[[#This Row],[Budget Code Description]],Dimentions!$X$6:$AC$132,2,FALSE)),"")</f>
        <v/>
      </c>
      <c r="G397" s="143" t="str">
        <f>IFERROR(VLOOKUP(Table1[[#This Row],[Budget Code Description]],Dimentions!$X$6:$AC$132,3,FALSE),"")</f>
        <v/>
      </c>
      <c r="H397" s="64" t="str">
        <f>IFERROR(VLOOKUP(Table1[[#This Row],[Account]],Dimentions!$S$6:$V$233,2,FALSE),"")</f>
        <v/>
      </c>
      <c r="I397" s="62">
        <f>_xlfn.NUMBERVALUE(LEFT(Table1[[#This Row],[Account]],1))</f>
        <v>0</v>
      </c>
      <c r="J397" s="62" t="str">
        <f>IFERROR(VLOOKUP(Table1[[#This Row],[Budget Code Description]],Table6[#All],7,FALSE),"")</f>
        <v/>
      </c>
      <c r="K397" s="143" t="str">
        <f>IFERROR(VLOOKUP(Table1[[#This Row],[Budget Code Description]],Table6[#All],8,FALSE),"")</f>
        <v/>
      </c>
      <c r="L397" s="63"/>
      <c r="M397" s="65" t="str">
        <f>IFERROR(VLOOKUP(Table1[[#This Row],[Staff ID]],Table2[],2,FALSE),"")</f>
        <v/>
      </c>
      <c r="N397" s="211" t="str">
        <f>IFERROR(IF(VLOOKUP(Table1[[#This Row],[Budget Code Description]],Dimentions!$X$6:$AC$97,4,FALSE)="","",VLOOKUP(Table1[[#This Row],[Budget Code Description]],Dimentions!$X$6:$AC$97,4,FALSE)),"")</f>
        <v/>
      </c>
      <c r="O397" s="65" t="str">
        <f>IFERROR(VLOOKUP(Table1[[#This Row],[Vendor ID]],Table549[],2,FALSE),"")</f>
        <v/>
      </c>
      <c r="P397" s="63"/>
      <c r="Q397" s="143" t="str">
        <f>IF(Table1[[#This Row],[Posting Date]]&lt;&gt;"",$D$9,"")</f>
        <v/>
      </c>
      <c r="R397" s="159" t="str">
        <f>IF(Table1[[#This Row],[Posting Date]]&lt;&gt;"",$D$10,"")</f>
        <v/>
      </c>
      <c r="S397" s="66"/>
      <c r="T397" s="63"/>
      <c r="U397" s="67"/>
      <c r="V397" s="67"/>
      <c r="W397" s="67" t="str">
        <f t="shared" si="6"/>
        <v/>
      </c>
      <c r="X397" s="161" t="str">
        <f>IF(E397="","",(IF(Table1[[#This Row],[Cur]]="USD",Table1[[#This Row],[Cur_Amount Debit]],Table1[[#This Row],[Cur_Amount Debit]]/Table1[[#This Row],[Exchange Rate]])))</f>
        <v/>
      </c>
      <c r="Y397" s="161" t="str">
        <f>IF(E397="","",(IF(Table1[[#This Row],[Cur]]="USD",Table1[[#This Row],[Cur_Amount Credit]],Table1[[#This Row],[Cur_Amount Credit]]/ExchangeRate)))</f>
        <v/>
      </c>
      <c r="Z397" s="203" t="str">
        <f>IF(E397="","",(Table1[[#This Row],[Debit USD]]-Table1[[#This Row],[Credit USD]]))</f>
        <v/>
      </c>
      <c r="AA397" s="122"/>
      <c r="AB397" s="1"/>
      <c r="AC397" s="15"/>
      <c r="AD397" s="15" t="str">
        <f>IF(AND(OR(Table1[[#This Row],[Account]]="15030",Table1[[#This Row],[Account]]="15035",Table1[[#This Row],[Account]]="20150"),Table1[[#This Row],[Vendor ID]]=""),1,"")</f>
        <v/>
      </c>
      <c r="AE397" s="15"/>
      <c r="AF397" s="15"/>
      <c r="AG397" s="15"/>
      <c r="AH397" s="46" t="str">
        <f>IF(Table1[[#This Row],[Posting Date]]&lt;&gt;"","GJ-"&amp;CountryID,"")</f>
        <v/>
      </c>
      <c r="AI397" s="59" t="str">
        <f>IF(Table1[[#This Row],[Posting Date]]&lt;&gt;"",Table1[[#This Row],[Posting Date]],"")</f>
        <v/>
      </c>
      <c r="AJ397" s="46"/>
      <c r="AK397" s="46" t="str">
        <f>IF(Table1[[#This Row],[Description]]&lt;&gt;"",Table1[[#This Row],[Description]],"")</f>
        <v/>
      </c>
      <c r="AL397" s="46" t="str">
        <f>IF(Table1[[#This Row],[Posting Date]]&lt;&gt;"",Table1[[#This Row],[Reference Number]],"")</f>
        <v/>
      </c>
      <c r="AM397" s="46" t="str">
        <f>TRIM(Table1[[#This Row],[Line '#]])</f>
        <v/>
      </c>
      <c r="AN397" s="46" t="str">
        <f>TRIM(Table1[[#This Row],[Account]])</f>
        <v/>
      </c>
      <c r="AO397" s="46" t="str">
        <f>IF(Table1[[#This Row],[Posting Date]]&lt;&gt;"",$D$5,"")</f>
        <v/>
      </c>
      <c r="AP397" s="46" t="str">
        <f>TRIM(Table1[[#This Row],[Departments-Prgrams]])</f>
        <v/>
      </c>
      <c r="AQ397" s="46" t="str">
        <f>TRIM(Table1[[#This Row],[Grant]])</f>
        <v/>
      </c>
      <c r="AR397" s="46" t="str">
        <f>TRIM(Table1[[#This Row],[Staff ID]])</f>
        <v/>
      </c>
      <c r="AS397" s="46" t="str">
        <f>IF(TRIM(Table1[[#This Row],[Budget Code]])=0,"",TRIM(Table1[[#This Row],[Budget Code]]))</f>
        <v/>
      </c>
      <c r="AT397" s="46" t="str">
        <f>IF(Table1[[#This Row],[Line Description]]&lt;&gt;"",Table1[[#This Row],[Line Description]],"")</f>
        <v/>
      </c>
      <c r="AU397" s="46" t="str">
        <f>IF(Table1[[#This Row],[Cur_Amount Debit]]&gt;0,ROUND(Table1[[#This Row],[Cur_Amount Debit]],2),"")</f>
        <v/>
      </c>
      <c r="AV397" s="46" t="str">
        <f>IF(Table1[[#This Row],[Cur_Amount Credit]]&gt;0,ROUND(Table1[[#This Row],[Cur_Amount Credit]],2),"")</f>
        <v/>
      </c>
      <c r="AW397" s="46" t="str">
        <f>LEFT(Table1[[#This Row],[Cur]],3)</f>
        <v/>
      </c>
      <c r="AX397" s="59"/>
      <c r="AY397" s="46"/>
      <c r="AZ397" s="46" t="str">
        <f>IF(Table1[[#This Row],[Cur]]&lt;&gt;"",IF(Table1[[#This Row],[Cur]]="USD","",ExchangeRate),"")</f>
        <v/>
      </c>
      <c r="BA397" s="46" t="str">
        <f>IF(Table1[[#This Row],[Grant]]&lt;&gt;"",VLOOKUP(Table1[[#This Row],[Grant]],Grants!B:D,3),"")</f>
        <v/>
      </c>
      <c r="BB397" s="46" t="str">
        <f>TRIM(Table1[[#This Row],[Vendor ID]])</f>
        <v/>
      </c>
      <c r="BC397">
        <f>IF(Table1[[#This Row],[Reference Number]]=Q396,BC396,BC396+1)</f>
        <v>2</v>
      </c>
    </row>
    <row r="398" spans="1:55" ht="11.25" hidden="1" customHeight="1">
      <c r="A398" s="1"/>
      <c r="B398" s="88" t="str">
        <f>IF(Table1[[#This Row],[Posting Date]]&lt;&gt;"",IF(Table1[[#This Row],[Reference Number]]=Q397,B397+1,1),"")</f>
        <v/>
      </c>
      <c r="C398" s="61"/>
      <c r="D398" s="61"/>
      <c r="E398" s="218"/>
      <c r="F398" s="143" t="str">
        <f>IFERROR(IF(VLOOKUP(Table1[[#This Row],[Budget Code Description]],Dimentions!$X$6:$AC$132,2,FALSE)="","",VLOOKUP(Table1[[#This Row],[Budget Code Description]],Dimentions!$X$6:$AC$132,2,FALSE)),"")</f>
        <v/>
      </c>
      <c r="G398" s="143" t="str">
        <f>IFERROR(VLOOKUP(Table1[[#This Row],[Budget Code Description]],Dimentions!$X$6:$AC$132,3,FALSE),"")</f>
        <v/>
      </c>
      <c r="H398" s="64" t="str">
        <f>IFERROR(VLOOKUP(Table1[[#This Row],[Account]],Dimentions!$S$6:$V$233,2,FALSE),"")</f>
        <v/>
      </c>
      <c r="I398" s="62">
        <f>_xlfn.NUMBERVALUE(LEFT(Table1[[#This Row],[Account]],1))</f>
        <v>0</v>
      </c>
      <c r="J398" s="62" t="str">
        <f>IFERROR(VLOOKUP(Table1[[#This Row],[Budget Code Description]],Table6[#All],7,FALSE),"")</f>
        <v/>
      </c>
      <c r="K398" s="143" t="str">
        <f>IFERROR(VLOOKUP(Table1[[#This Row],[Budget Code Description]],Table6[#All],8,FALSE),"")</f>
        <v/>
      </c>
      <c r="L398" s="63"/>
      <c r="M398" s="65" t="str">
        <f>IFERROR(VLOOKUP(Table1[[#This Row],[Staff ID]],Table2[],2,FALSE),"")</f>
        <v/>
      </c>
      <c r="N398" s="211" t="str">
        <f>IFERROR(IF(VLOOKUP(Table1[[#This Row],[Budget Code Description]],Dimentions!$X$6:$AC$97,4,FALSE)="","",VLOOKUP(Table1[[#This Row],[Budget Code Description]],Dimentions!$X$6:$AC$97,4,FALSE)),"")</f>
        <v/>
      </c>
      <c r="O398" s="65" t="str">
        <f>IFERROR(VLOOKUP(Table1[[#This Row],[Vendor ID]],Table549[],2,FALSE),"")</f>
        <v/>
      </c>
      <c r="P398" s="63"/>
      <c r="Q398" s="143" t="str">
        <f>IF(Table1[[#This Row],[Posting Date]]&lt;&gt;"",$D$9,"")</f>
        <v/>
      </c>
      <c r="R398" s="159" t="str">
        <f>IF(Table1[[#This Row],[Posting Date]]&lt;&gt;"",$D$10,"")</f>
        <v/>
      </c>
      <c r="S398" s="66"/>
      <c r="T398" s="63"/>
      <c r="U398" s="67"/>
      <c r="V398" s="67"/>
      <c r="W398" s="67" t="str">
        <f t="shared" si="6"/>
        <v/>
      </c>
      <c r="X398" s="161" t="str">
        <f>IF(E398="","",(IF(Table1[[#This Row],[Cur]]="USD",Table1[[#This Row],[Cur_Amount Debit]],Table1[[#This Row],[Cur_Amount Debit]]/Table1[[#This Row],[Exchange Rate]])))</f>
        <v/>
      </c>
      <c r="Y398" s="161" t="str">
        <f>IF(E398="","",(IF(Table1[[#This Row],[Cur]]="USD",Table1[[#This Row],[Cur_Amount Credit]],Table1[[#This Row],[Cur_Amount Credit]]/ExchangeRate)))</f>
        <v/>
      </c>
      <c r="Z398" s="203" t="str">
        <f>IF(E398="","",(Table1[[#This Row],[Debit USD]]-Table1[[#This Row],[Credit USD]]))</f>
        <v/>
      </c>
      <c r="AA398" s="122"/>
      <c r="AB398" s="1"/>
      <c r="AC398" s="15"/>
      <c r="AD398" s="15" t="str">
        <f>IF(AND(OR(Table1[[#This Row],[Account]]="15030",Table1[[#This Row],[Account]]="15035",Table1[[#This Row],[Account]]="20150"),Table1[[#This Row],[Vendor ID]]=""),1,"")</f>
        <v/>
      </c>
      <c r="AE398" s="15"/>
      <c r="AF398" s="15"/>
      <c r="AG398" s="15"/>
      <c r="AH398" s="46" t="str">
        <f>IF(Table1[[#This Row],[Posting Date]]&lt;&gt;"","GJ-"&amp;CountryID,"")</f>
        <v/>
      </c>
      <c r="AI398" s="59" t="str">
        <f>IF(Table1[[#This Row],[Posting Date]]&lt;&gt;"",Table1[[#This Row],[Posting Date]],"")</f>
        <v/>
      </c>
      <c r="AJ398" s="46"/>
      <c r="AK398" s="46" t="str">
        <f>IF(Table1[[#This Row],[Description]]&lt;&gt;"",Table1[[#This Row],[Description]],"")</f>
        <v/>
      </c>
      <c r="AL398" s="46" t="str">
        <f>IF(Table1[[#This Row],[Posting Date]]&lt;&gt;"",Table1[[#This Row],[Reference Number]],"")</f>
        <v/>
      </c>
      <c r="AM398" s="46" t="str">
        <f>TRIM(Table1[[#This Row],[Line '#]])</f>
        <v/>
      </c>
      <c r="AN398" s="46" t="str">
        <f>TRIM(Table1[[#This Row],[Account]])</f>
        <v/>
      </c>
      <c r="AO398" s="46" t="str">
        <f>IF(Table1[[#This Row],[Posting Date]]&lt;&gt;"",$D$5,"")</f>
        <v/>
      </c>
      <c r="AP398" s="46" t="str">
        <f>TRIM(Table1[[#This Row],[Departments-Prgrams]])</f>
        <v/>
      </c>
      <c r="AQ398" s="46" t="str">
        <f>TRIM(Table1[[#This Row],[Grant]])</f>
        <v/>
      </c>
      <c r="AR398" s="46" t="str">
        <f>TRIM(Table1[[#This Row],[Staff ID]])</f>
        <v/>
      </c>
      <c r="AS398" s="46" t="str">
        <f>IF(TRIM(Table1[[#This Row],[Budget Code]])=0,"",TRIM(Table1[[#This Row],[Budget Code]]))</f>
        <v/>
      </c>
      <c r="AT398" s="46" t="str">
        <f>IF(Table1[[#This Row],[Line Description]]&lt;&gt;"",Table1[[#This Row],[Line Description]],"")</f>
        <v/>
      </c>
      <c r="AU398" s="46" t="str">
        <f>IF(Table1[[#This Row],[Cur_Amount Debit]]&gt;0,ROUND(Table1[[#This Row],[Cur_Amount Debit]],2),"")</f>
        <v/>
      </c>
      <c r="AV398" s="46" t="str">
        <f>IF(Table1[[#This Row],[Cur_Amount Credit]]&gt;0,ROUND(Table1[[#This Row],[Cur_Amount Credit]],2),"")</f>
        <v/>
      </c>
      <c r="AW398" s="46" t="str">
        <f>LEFT(Table1[[#This Row],[Cur]],3)</f>
        <v/>
      </c>
      <c r="AX398" s="59"/>
      <c r="AY398" s="46"/>
      <c r="AZ398" s="46" t="str">
        <f>IF(Table1[[#This Row],[Cur]]&lt;&gt;"",IF(Table1[[#This Row],[Cur]]="USD","",ExchangeRate),"")</f>
        <v/>
      </c>
      <c r="BA398" s="46" t="str">
        <f>IF(Table1[[#This Row],[Grant]]&lt;&gt;"",VLOOKUP(Table1[[#This Row],[Grant]],Grants!B:D,3),"")</f>
        <v/>
      </c>
      <c r="BB398" s="46" t="str">
        <f>TRIM(Table1[[#This Row],[Vendor ID]])</f>
        <v/>
      </c>
      <c r="BC398">
        <f>IF(Table1[[#This Row],[Reference Number]]=Q397,BC397,BC397+1)</f>
        <v>2</v>
      </c>
    </row>
    <row r="399" spans="1:55" ht="11.25" hidden="1" customHeight="1">
      <c r="A399" s="1"/>
      <c r="B399" s="88" t="str">
        <f>IF(Table1[[#This Row],[Posting Date]]&lt;&gt;"",IF(Table1[[#This Row],[Reference Number]]=Q398,B398+1,1),"")</f>
        <v/>
      </c>
      <c r="C399" s="61"/>
      <c r="D399" s="61"/>
      <c r="E399" s="218"/>
      <c r="F399" s="143" t="str">
        <f>IFERROR(IF(VLOOKUP(Table1[[#This Row],[Budget Code Description]],Dimentions!$X$6:$AC$132,2,FALSE)="","",VLOOKUP(Table1[[#This Row],[Budget Code Description]],Dimentions!$X$6:$AC$132,2,FALSE)),"")</f>
        <v/>
      </c>
      <c r="G399" s="143" t="str">
        <f>IFERROR(VLOOKUP(Table1[[#This Row],[Budget Code Description]],Dimentions!$X$6:$AC$132,3,FALSE),"")</f>
        <v/>
      </c>
      <c r="H399" s="64" t="str">
        <f>IFERROR(VLOOKUP(Table1[[#This Row],[Account]],Dimentions!$S$6:$V$233,2,FALSE),"")</f>
        <v/>
      </c>
      <c r="I399" s="62">
        <f>_xlfn.NUMBERVALUE(LEFT(Table1[[#This Row],[Account]],1))</f>
        <v>0</v>
      </c>
      <c r="J399" s="62" t="str">
        <f>IFERROR(VLOOKUP(Table1[[#This Row],[Budget Code Description]],Table6[#All],7,FALSE),"")</f>
        <v/>
      </c>
      <c r="K399" s="143" t="str">
        <f>IFERROR(VLOOKUP(Table1[[#This Row],[Budget Code Description]],Table6[#All],8,FALSE),"")</f>
        <v/>
      </c>
      <c r="L399" s="63"/>
      <c r="M399" s="65" t="str">
        <f>IFERROR(VLOOKUP(Table1[[#This Row],[Staff ID]],Table2[],2,FALSE),"")</f>
        <v/>
      </c>
      <c r="N399" s="211" t="str">
        <f>IFERROR(IF(VLOOKUP(Table1[[#This Row],[Budget Code Description]],Dimentions!$X$6:$AC$97,4,FALSE)="","",VLOOKUP(Table1[[#This Row],[Budget Code Description]],Dimentions!$X$6:$AC$97,4,FALSE)),"")</f>
        <v/>
      </c>
      <c r="O399" s="65" t="str">
        <f>IFERROR(VLOOKUP(Table1[[#This Row],[Vendor ID]],Table549[],2,FALSE),"")</f>
        <v/>
      </c>
      <c r="P399" s="63"/>
      <c r="Q399" s="143" t="str">
        <f>IF(Table1[[#This Row],[Posting Date]]&lt;&gt;"",$D$9,"")</f>
        <v/>
      </c>
      <c r="R399" s="159" t="str">
        <f>IF(Table1[[#This Row],[Posting Date]]&lt;&gt;"",$D$10,"")</f>
        <v/>
      </c>
      <c r="S399" s="66"/>
      <c r="T399" s="63"/>
      <c r="U399" s="67"/>
      <c r="V399" s="67"/>
      <c r="W399" s="67" t="str">
        <f t="shared" si="6"/>
        <v/>
      </c>
      <c r="X399" s="161" t="str">
        <f>IF(E399="","",(IF(Table1[[#This Row],[Cur]]="USD",Table1[[#This Row],[Cur_Amount Debit]],Table1[[#This Row],[Cur_Amount Debit]]/Table1[[#This Row],[Exchange Rate]])))</f>
        <v/>
      </c>
      <c r="Y399" s="161" t="str">
        <f>IF(E399="","",(IF(Table1[[#This Row],[Cur]]="USD",Table1[[#This Row],[Cur_Amount Credit]],Table1[[#This Row],[Cur_Amount Credit]]/ExchangeRate)))</f>
        <v/>
      </c>
      <c r="Z399" s="203" t="str">
        <f>IF(E399="","",(Table1[[#This Row],[Debit USD]]-Table1[[#This Row],[Credit USD]]))</f>
        <v/>
      </c>
      <c r="AA399" s="122"/>
      <c r="AB399" s="1"/>
      <c r="AC399" s="15"/>
      <c r="AD399" s="15" t="str">
        <f>IF(AND(OR(Table1[[#This Row],[Account]]="15030",Table1[[#This Row],[Account]]="15035",Table1[[#This Row],[Account]]="20150"),Table1[[#This Row],[Vendor ID]]=""),1,"")</f>
        <v/>
      </c>
      <c r="AE399" s="15"/>
      <c r="AF399" s="15"/>
      <c r="AG399" s="15"/>
      <c r="AH399" s="46" t="str">
        <f>IF(Table1[[#This Row],[Posting Date]]&lt;&gt;"","GJ-"&amp;CountryID,"")</f>
        <v/>
      </c>
      <c r="AI399" s="59" t="str">
        <f>IF(Table1[[#This Row],[Posting Date]]&lt;&gt;"",Table1[[#This Row],[Posting Date]],"")</f>
        <v/>
      </c>
      <c r="AJ399" s="46"/>
      <c r="AK399" s="46" t="str">
        <f>IF(Table1[[#This Row],[Description]]&lt;&gt;"",Table1[[#This Row],[Description]],"")</f>
        <v/>
      </c>
      <c r="AL399" s="46" t="str">
        <f>IF(Table1[[#This Row],[Posting Date]]&lt;&gt;"",Table1[[#This Row],[Reference Number]],"")</f>
        <v/>
      </c>
      <c r="AM399" s="46" t="str">
        <f>TRIM(Table1[[#This Row],[Line '#]])</f>
        <v/>
      </c>
      <c r="AN399" s="46" t="str">
        <f>TRIM(Table1[[#This Row],[Account]])</f>
        <v/>
      </c>
      <c r="AO399" s="46" t="str">
        <f>IF(Table1[[#This Row],[Posting Date]]&lt;&gt;"",$D$5,"")</f>
        <v/>
      </c>
      <c r="AP399" s="46" t="str">
        <f>TRIM(Table1[[#This Row],[Departments-Prgrams]])</f>
        <v/>
      </c>
      <c r="AQ399" s="46" t="str">
        <f>TRIM(Table1[[#This Row],[Grant]])</f>
        <v/>
      </c>
      <c r="AR399" s="46" t="str">
        <f>TRIM(Table1[[#This Row],[Staff ID]])</f>
        <v/>
      </c>
      <c r="AS399" s="46" t="str">
        <f>IF(TRIM(Table1[[#This Row],[Budget Code]])=0,"",TRIM(Table1[[#This Row],[Budget Code]]))</f>
        <v/>
      </c>
      <c r="AT399" s="46" t="str">
        <f>IF(Table1[[#This Row],[Line Description]]&lt;&gt;"",Table1[[#This Row],[Line Description]],"")</f>
        <v/>
      </c>
      <c r="AU399" s="46" t="str">
        <f>IF(Table1[[#This Row],[Cur_Amount Debit]]&gt;0,ROUND(Table1[[#This Row],[Cur_Amount Debit]],2),"")</f>
        <v/>
      </c>
      <c r="AV399" s="46" t="str">
        <f>IF(Table1[[#This Row],[Cur_Amount Credit]]&gt;0,ROUND(Table1[[#This Row],[Cur_Amount Credit]],2),"")</f>
        <v/>
      </c>
      <c r="AW399" s="46" t="str">
        <f>LEFT(Table1[[#This Row],[Cur]],3)</f>
        <v/>
      </c>
      <c r="AX399" s="59"/>
      <c r="AY399" s="46"/>
      <c r="AZ399" s="46" t="str">
        <f>IF(Table1[[#This Row],[Cur]]&lt;&gt;"",IF(Table1[[#This Row],[Cur]]="USD","",ExchangeRate),"")</f>
        <v/>
      </c>
      <c r="BA399" s="46" t="str">
        <f>IF(Table1[[#This Row],[Grant]]&lt;&gt;"",VLOOKUP(Table1[[#This Row],[Grant]],Grants!B:D,3),"")</f>
        <v/>
      </c>
      <c r="BB399" s="46" t="str">
        <f>TRIM(Table1[[#This Row],[Vendor ID]])</f>
        <v/>
      </c>
      <c r="BC399">
        <f>IF(Table1[[#This Row],[Reference Number]]=Q398,BC398,BC398+1)</f>
        <v>2</v>
      </c>
    </row>
    <row r="400" spans="1:55" ht="11.25" hidden="1" customHeight="1">
      <c r="A400" s="1"/>
      <c r="B400" s="88" t="str">
        <f>IF(Table1[[#This Row],[Posting Date]]&lt;&gt;"",IF(Table1[[#This Row],[Reference Number]]=Q399,B399+1,1),"")</f>
        <v/>
      </c>
      <c r="C400" s="61"/>
      <c r="D400" s="61"/>
      <c r="E400" s="218"/>
      <c r="F400" s="143" t="str">
        <f>IFERROR(IF(VLOOKUP(Table1[[#This Row],[Budget Code Description]],Dimentions!$X$6:$AC$132,2,FALSE)="","",VLOOKUP(Table1[[#This Row],[Budget Code Description]],Dimentions!$X$6:$AC$132,2,FALSE)),"")</f>
        <v/>
      </c>
      <c r="G400" s="143" t="str">
        <f>IFERROR(VLOOKUP(Table1[[#This Row],[Budget Code Description]],Dimentions!$X$6:$AC$132,3,FALSE),"")</f>
        <v/>
      </c>
      <c r="H400" s="64" t="str">
        <f>IFERROR(VLOOKUP(Table1[[#This Row],[Account]],Dimentions!$S$6:$V$233,2,FALSE),"")</f>
        <v/>
      </c>
      <c r="I400" s="62">
        <f>_xlfn.NUMBERVALUE(LEFT(Table1[[#This Row],[Account]],1))</f>
        <v>0</v>
      </c>
      <c r="J400" s="62" t="str">
        <f>IFERROR(VLOOKUP(Table1[[#This Row],[Budget Code Description]],Table6[#All],7,FALSE),"")</f>
        <v/>
      </c>
      <c r="K400" s="143" t="str">
        <f>IFERROR(VLOOKUP(Table1[[#This Row],[Budget Code Description]],Table6[#All],8,FALSE),"")</f>
        <v/>
      </c>
      <c r="L400" s="63"/>
      <c r="M400" s="65" t="str">
        <f>IFERROR(VLOOKUP(Table1[[#This Row],[Staff ID]],Table2[],2,FALSE),"")</f>
        <v/>
      </c>
      <c r="N400" s="211" t="str">
        <f>IFERROR(IF(VLOOKUP(Table1[[#This Row],[Budget Code Description]],Dimentions!$X$6:$AC$97,4,FALSE)="","",VLOOKUP(Table1[[#This Row],[Budget Code Description]],Dimentions!$X$6:$AC$97,4,FALSE)),"")</f>
        <v/>
      </c>
      <c r="O400" s="65" t="str">
        <f>IFERROR(VLOOKUP(Table1[[#This Row],[Vendor ID]],Table549[],2,FALSE),"")</f>
        <v/>
      </c>
      <c r="P400" s="63"/>
      <c r="Q400" s="143" t="str">
        <f>IF(Table1[[#This Row],[Posting Date]]&lt;&gt;"",$D$9,"")</f>
        <v/>
      </c>
      <c r="R400" s="159" t="str">
        <f>IF(Table1[[#This Row],[Posting Date]]&lt;&gt;"",$D$10,"")</f>
        <v/>
      </c>
      <c r="S400" s="66"/>
      <c r="T400" s="63"/>
      <c r="U400" s="67"/>
      <c r="V400" s="67"/>
      <c r="W400" s="67" t="str">
        <f t="shared" si="6"/>
        <v/>
      </c>
      <c r="X400" s="161" t="str">
        <f>IF(E400="","",(IF(Table1[[#This Row],[Cur]]="USD",Table1[[#This Row],[Cur_Amount Debit]],Table1[[#This Row],[Cur_Amount Debit]]/Table1[[#This Row],[Exchange Rate]])))</f>
        <v/>
      </c>
      <c r="Y400" s="161" t="str">
        <f>IF(E400="","",(IF(Table1[[#This Row],[Cur]]="USD",Table1[[#This Row],[Cur_Amount Credit]],Table1[[#This Row],[Cur_Amount Credit]]/ExchangeRate)))</f>
        <v/>
      </c>
      <c r="Z400" s="203" t="str">
        <f>IF(E400="","",(Table1[[#This Row],[Debit USD]]-Table1[[#This Row],[Credit USD]]))</f>
        <v/>
      </c>
      <c r="AA400" s="122"/>
      <c r="AB400" s="1"/>
      <c r="AC400" s="15"/>
      <c r="AD400" s="15" t="str">
        <f>IF(AND(OR(Table1[[#This Row],[Account]]="15030",Table1[[#This Row],[Account]]="15035",Table1[[#This Row],[Account]]="20150"),Table1[[#This Row],[Vendor ID]]=""),1,"")</f>
        <v/>
      </c>
      <c r="AE400" s="15"/>
      <c r="AF400" s="15"/>
      <c r="AG400" s="15"/>
      <c r="AH400" s="46" t="str">
        <f>IF(Table1[[#This Row],[Posting Date]]&lt;&gt;"","GJ-"&amp;CountryID,"")</f>
        <v/>
      </c>
      <c r="AI400" s="59" t="str">
        <f>IF(Table1[[#This Row],[Posting Date]]&lt;&gt;"",Table1[[#This Row],[Posting Date]],"")</f>
        <v/>
      </c>
      <c r="AJ400" s="46"/>
      <c r="AK400" s="46" t="str">
        <f>IF(Table1[[#This Row],[Description]]&lt;&gt;"",Table1[[#This Row],[Description]],"")</f>
        <v/>
      </c>
      <c r="AL400" s="46" t="str">
        <f>IF(Table1[[#This Row],[Posting Date]]&lt;&gt;"",Table1[[#This Row],[Reference Number]],"")</f>
        <v/>
      </c>
      <c r="AM400" s="46" t="str">
        <f>TRIM(Table1[[#This Row],[Line '#]])</f>
        <v/>
      </c>
      <c r="AN400" s="46" t="str">
        <f>TRIM(Table1[[#This Row],[Account]])</f>
        <v/>
      </c>
      <c r="AO400" s="46" t="str">
        <f>IF(Table1[[#This Row],[Posting Date]]&lt;&gt;"",$D$5,"")</f>
        <v/>
      </c>
      <c r="AP400" s="46" t="str">
        <f>TRIM(Table1[[#This Row],[Departments-Prgrams]])</f>
        <v/>
      </c>
      <c r="AQ400" s="46" t="str">
        <f>TRIM(Table1[[#This Row],[Grant]])</f>
        <v/>
      </c>
      <c r="AR400" s="46" t="str">
        <f>TRIM(Table1[[#This Row],[Staff ID]])</f>
        <v/>
      </c>
      <c r="AS400" s="46" t="str">
        <f>IF(TRIM(Table1[[#This Row],[Budget Code]])=0,"",TRIM(Table1[[#This Row],[Budget Code]]))</f>
        <v/>
      </c>
      <c r="AT400" s="46" t="str">
        <f>IF(Table1[[#This Row],[Line Description]]&lt;&gt;"",Table1[[#This Row],[Line Description]],"")</f>
        <v/>
      </c>
      <c r="AU400" s="46" t="str">
        <f>IF(Table1[[#This Row],[Cur_Amount Debit]]&gt;0,ROUND(Table1[[#This Row],[Cur_Amount Debit]],2),"")</f>
        <v/>
      </c>
      <c r="AV400" s="46" t="str">
        <f>IF(Table1[[#This Row],[Cur_Amount Credit]]&gt;0,ROUND(Table1[[#This Row],[Cur_Amount Credit]],2),"")</f>
        <v/>
      </c>
      <c r="AW400" s="46" t="str">
        <f>LEFT(Table1[[#This Row],[Cur]],3)</f>
        <v/>
      </c>
      <c r="AX400" s="59"/>
      <c r="AY400" s="46"/>
      <c r="AZ400" s="46" t="str">
        <f>IF(Table1[[#This Row],[Cur]]&lt;&gt;"",IF(Table1[[#This Row],[Cur]]="USD","",ExchangeRate),"")</f>
        <v/>
      </c>
      <c r="BA400" s="46" t="str">
        <f>IF(Table1[[#This Row],[Grant]]&lt;&gt;"",VLOOKUP(Table1[[#This Row],[Grant]],Grants!B:D,3),"")</f>
        <v/>
      </c>
      <c r="BB400" s="46" t="str">
        <f>TRIM(Table1[[#This Row],[Vendor ID]])</f>
        <v/>
      </c>
      <c r="BC400">
        <f>IF(Table1[[#This Row],[Reference Number]]=Q399,BC399,BC399+1)</f>
        <v>2</v>
      </c>
    </row>
    <row r="401" spans="1:55" ht="11.25" hidden="1" customHeight="1">
      <c r="A401" s="1"/>
      <c r="B401" s="88" t="str">
        <f>IF(Table1[[#This Row],[Posting Date]]&lt;&gt;"",IF(Table1[[#This Row],[Reference Number]]=Q400,B400+1,1),"")</f>
        <v/>
      </c>
      <c r="C401" s="61"/>
      <c r="D401" s="61"/>
      <c r="E401" s="218"/>
      <c r="F401" s="143" t="str">
        <f>IFERROR(IF(VLOOKUP(Table1[[#This Row],[Budget Code Description]],Dimentions!$X$6:$AC$132,2,FALSE)="","",VLOOKUP(Table1[[#This Row],[Budget Code Description]],Dimentions!$X$6:$AC$132,2,FALSE)),"")</f>
        <v/>
      </c>
      <c r="G401" s="143" t="str">
        <f>IFERROR(VLOOKUP(Table1[[#This Row],[Budget Code Description]],Dimentions!$X$6:$AC$132,3,FALSE),"")</f>
        <v/>
      </c>
      <c r="H401" s="64" t="str">
        <f>IFERROR(VLOOKUP(Table1[[#This Row],[Account]],Dimentions!$S$6:$V$233,2,FALSE),"")</f>
        <v/>
      </c>
      <c r="I401" s="62">
        <f>_xlfn.NUMBERVALUE(LEFT(Table1[[#This Row],[Account]],1))</f>
        <v>0</v>
      </c>
      <c r="J401" s="62" t="str">
        <f>IFERROR(VLOOKUP(Table1[[#This Row],[Budget Code Description]],Table6[#All],7,FALSE),"")</f>
        <v/>
      </c>
      <c r="K401" s="143" t="str">
        <f>IFERROR(VLOOKUP(Table1[[#This Row],[Budget Code Description]],Table6[#All],8,FALSE),"")</f>
        <v/>
      </c>
      <c r="L401" s="63"/>
      <c r="M401" s="65" t="str">
        <f>IFERROR(VLOOKUP(Table1[[#This Row],[Staff ID]],Table2[],2,FALSE),"")</f>
        <v/>
      </c>
      <c r="N401" s="211" t="str">
        <f>IFERROR(IF(VLOOKUP(Table1[[#This Row],[Budget Code Description]],Dimentions!$X$6:$AC$97,4,FALSE)="","",VLOOKUP(Table1[[#This Row],[Budget Code Description]],Dimentions!$X$6:$AC$97,4,FALSE)),"")</f>
        <v/>
      </c>
      <c r="O401" s="65" t="str">
        <f>IFERROR(VLOOKUP(Table1[[#This Row],[Vendor ID]],Table549[],2,FALSE),"")</f>
        <v/>
      </c>
      <c r="P401" s="63"/>
      <c r="Q401" s="143" t="str">
        <f>IF(Table1[[#This Row],[Posting Date]]&lt;&gt;"",$D$9,"")</f>
        <v/>
      </c>
      <c r="R401" s="159" t="str">
        <f>IF(Table1[[#This Row],[Posting Date]]&lt;&gt;"",$D$10,"")</f>
        <v/>
      </c>
      <c r="S401" s="66"/>
      <c r="T401" s="63"/>
      <c r="U401" s="67"/>
      <c r="V401" s="67"/>
      <c r="W401" s="67" t="str">
        <f t="shared" si="6"/>
        <v/>
      </c>
      <c r="X401" s="161" t="str">
        <f>IF(E401="","",(IF(Table1[[#This Row],[Cur]]="USD",Table1[[#This Row],[Cur_Amount Debit]],Table1[[#This Row],[Cur_Amount Debit]]/Table1[[#This Row],[Exchange Rate]])))</f>
        <v/>
      </c>
      <c r="Y401" s="161" t="str">
        <f>IF(E401="","",(IF(Table1[[#This Row],[Cur]]="USD",Table1[[#This Row],[Cur_Amount Credit]],Table1[[#This Row],[Cur_Amount Credit]]/ExchangeRate)))</f>
        <v/>
      </c>
      <c r="Z401" s="203" t="str">
        <f>IF(E401="","",(Table1[[#This Row],[Debit USD]]-Table1[[#This Row],[Credit USD]]))</f>
        <v/>
      </c>
      <c r="AA401" s="122"/>
      <c r="AB401" s="1"/>
      <c r="AC401" s="15"/>
      <c r="AD401" s="15" t="str">
        <f>IF(AND(OR(Table1[[#This Row],[Account]]="15030",Table1[[#This Row],[Account]]="15035",Table1[[#This Row],[Account]]="20150"),Table1[[#This Row],[Vendor ID]]=""),1,"")</f>
        <v/>
      </c>
      <c r="AE401" s="15"/>
      <c r="AF401" s="15"/>
      <c r="AG401" s="15"/>
      <c r="AH401" s="46" t="str">
        <f>IF(Table1[[#This Row],[Posting Date]]&lt;&gt;"","GJ-"&amp;CountryID,"")</f>
        <v/>
      </c>
      <c r="AI401" s="59" t="str">
        <f>IF(Table1[[#This Row],[Posting Date]]&lt;&gt;"",Table1[[#This Row],[Posting Date]],"")</f>
        <v/>
      </c>
      <c r="AJ401" s="46"/>
      <c r="AK401" s="46" t="str">
        <f>IF(Table1[[#This Row],[Description]]&lt;&gt;"",Table1[[#This Row],[Description]],"")</f>
        <v/>
      </c>
      <c r="AL401" s="46" t="str">
        <f>IF(Table1[[#This Row],[Posting Date]]&lt;&gt;"",Table1[[#This Row],[Reference Number]],"")</f>
        <v/>
      </c>
      <c r="AM401" s="46" t="str">
        <f>TRIM(Table1[[#This Row],[Line '#]])</f>
        <v/>
      </c>
      <c r="AN401" s="46" t="str">
        <f>TRIM(Table1[[#This Row],[Account]])</f>
        <v/>
      </c>
      <c r="AO401" s="46" t="str">
        <f>IF(Table1[[#This Row],[Posting Date]]&lt;&gt;"",$D$5,"")</f>
        <v/>
      </c>
      <c r="AP401" s="46" t="str">
        <f>TRIM(Table1[[#This Row],[Departments-Prgrams]])</f>
        <v/>
      </c>
      <c r="AQ401" s="46" t="str">
        <f>TRIM(Table1[[#This Row],[Grant]])</f>
        <v/>
      </c>
      <c r="AR401" s="46" t="str">
        <f>TRIM(Table1[[#This Row],[Staff ID]])</f>
        <v/>
      </c>
      <c r="AS401" s="46" t="str">
        <f>IF(TRIM(Table1[[#This Row],[Budget Code]])=0,"",TRIM(Table1[[#This Row],[Budget Code]]))</f>
        <v/>
      </c>
      <c r="AT401" s="46" t="str">
        <f>IF(Table1[[#This Row],[Line Description]]&lt;&gt;"",Table1[[#This Row],[Line Description]],"")</f>
        <v/>
      </c>
      <c r="AU401" s="46" t="str">
        <f>IF(Table1[[#This Row],[Cur_Amount Debit]]&gt;0,ROUND(Table1[[#This Row],[Cur_Amount Debit]],2),"")</f>
        <v/>
      </c>
      <c r="AV401" s="46" t="str">
        <f>IF(Table1[[#This Row],[Cur_Amount Credit]]&gt;0,ROUND(Table1[[#This Row],[Cur_Amount Credit]],2),"")</f>
        <v/>
      </c>
      <c r="AW401" s="46" t="str">
        <f>LEFT(Table1[[#This Row],[Cur]],3)</f>
        <v/>
      </c>
      <c r="AX401" s="59"/>
      <c r="AY401" s="46"/>
      <c r="AZ401" s="46" t="str">
        <f>IF(Table1[[#This Row],[Cur]]&lt;&gt;"",IF(Table1[[#This Row],[Cur]]="USD","",ExchangeRate),"")</f>
        <v/>
      </c>
      <c r="BA401" s="46" t="str">
        <f>IF(Table1[[#This Row],[Grant]]&lt;&gt;"",VLOOKUP(Table1[[#This Row],[Grant]],Grants!B:D,3),"")</f>
        <v/>
      </c>
      <c r="BB401" s="46" t="str">
        <f>TRIM(Table1[[#This Row],[Vendor ID]])</f>
        <v/>
      </c>
      <c r="BC401">
        <f>IF(Table1[[#This Row],[Reference Number]]=Q400,BC400,BC400+1)</f>
        <v>2</v>
      </c>
    </row>
    <row r="402" spans="1:55" ht="11.25" hidden="1" customHeight="1">
      <c r="A402" s="1"/>
      <c r="B402" s="88" t="str">
        <f>IF(Table1[[#This Row],[Posting Date]]&lt;&gt;"",IF(Table1[[#This Row],[Reference Number]]=Q401,B401+1,1),"")</f>
        <v/>
      </c>
      <c r="C402" s="61"/>
      <c r="D402" s="61"/>
      <c r="E402" s="218"/>
      <c r="F402" s="143" t="str">
        <f>IFERROR(IF(VLOOKUP(Table1[[#This Row],[Budget Code Description]],Dimentions!$X$6:$AC$132,2,FALSE)="","",VLOOKUP(Table1[[#This Row],[Budget Code Description]],Dimentions!$X$6:$AC$132,2,FALSE)),"")</f>
        <v/>
      </c>
      <c r="G402" s="143" t="str">
        <f>IFERROR(VLOOKUP(Table1[[#This Row],[Budget Code Description]],Dimentions!$X$6:$AC$132,3,FALSE),"")</f>
        <v/>
      </c>
      <c r="H402" s="64" t="str">
        <f>IFERROR(VLOOKUP(Table1[[#This Row],[Account]],Dimentions!$S$6:$V$233,2,FALSE),"")</f>
        <v/>
      </c>
      <c r="I402" s="62">
        <f>_xlfn.NUMBERVALUE(LEFT(Table1[[#This Row],[Account]],1))</f>
        <v>0</v>
      </c>
      <c r="J402" s="62" t="str">
        <f>IFERROR(VLOOKUP(Table1[[#This Row],[Budget Code Description]],Table6[#All],7,FALSE),"")</f>
        <v/>
      </c>
      <c r="K402" s="143" t="str">
        <f>IFERROR(VLOOKUP(Table1[[#This Row],[Budget Code Description]],Table6[#All],8,FALSE),"")</f>
        <v/>
      </c>
      <c r="L402" s="63"/>
      <c r="M402" s="65" t="str">
        <f>IFERROR(VLOOKUP(Table1[[#This Row],[Staff ID]],Table2[],2,FALSE),"")</f>
        <v/>
      </c>
      <c r="N402" s="211" t="str">
        <f>IFERROR(IF(VLOOKUP(Table1[[#This Row],[Budget Code Description]],Dimentions!$X$6:$AC$97,4,FALSE)="","",VLOOKUP(Table1[[#This Row],[Budget Code Description]],Dimentions!$X$6:$AC$97,4,FALSE)),"")</f>
        <v/>
      </c>
      <c r="O402" s="65" t="str">
        <f>IFERROR(VLOOKUP(Table1[[#This Row],[Vendor ID]],Table549[],2,FALSE),"")</f>
        <v/>
      </c>
      <c r="P402" s="63"/>
      <c r="Q402" s="143" t="str">
        <f>IF(Table1[[#This Row],[Posting Date]]&lt;&gt;"",$D$9,"")</f>
        <v/>
      </c>
      <c r="R402" s="159" t="str">
        <f>IF(Table1[[#This Row],[Posting Date]]&lt;&gt;"",$D$10,"")</f>
        <v/>
      </c>
      <c r="S402" s="66"/>
      <c r="T402" s="63"/>
      <c r="U402" s="67"/>
      <c r="V402" s="67"/>
      <c r="W402" s="67" t="str">
        <f t="shared" si="6"/>
        <v/>
      </c>
      <c r="X402" s="161" t="str">
        <f>IF(E402="","",(IF(Table1[[#This Row],[Cur]]="USD",Table1[[#This Row],[Cur_Amount Debit]],Table1[[#This Row],[Cur_Amount Debit]]/Table1[[#This Row],[Exchange Rate]])))</f>
        <v/>
      </c>
      <c r="Y402" s="161" t="str">
        <f>IF(E402="","",(IF(Table1[[#This Row],[Cur]]="USD",Table1[[#This Row],[Cur_Amount Credit]],Table1[[#This Row],[Cur_Amount Credit]]/ExchangeRate)))</f>
        <v/>
      </c>
      <c r="Z402" s="203" t="str">
        <f>IF(E402="","",(Table1[[#This Row],[Debit USD]]-Table1[[#This Row],[Credit USD]]))</f>
        <v/>
      </c>
      <c r="AA402" s="122"/>
      <c r="AB402" s="1"/>
      <c r="AC402" s="15"/>
      <c r="AD402" s="15" t="str">
        <f>IF(AND(OR(Table1[[#This Row],[Account]]="15030",Table1[[#This Row],[Account]]="15035",Table1[[#This Row],[Account]]="20150"),Table1[[#This Row],[Vendor ID]]=""),1,"")</f>
        <v/>
      </c>
      <c r="AE402" s="15"/>
      <c r="AF402" s="15"/>
      <c r="AG402" s="15"/>
      <c r="AH402" s="46" t="str">
        <f>IF(Table1[[#This Row],[Posting Date]]&lt;&gt;"","GJ-"&amp;CountryID,"")</f>
        <v/>
      </c>
      <c r="AI402" s="59" t="str">
        <f>IF(Table1[[#This Row],[Posting Date]]&lt;&gt;"",Table1[[#This Row],[Posting Date]],"")</f>
        <v/>
      </c>
      <c r="AJ402" s="46"/>
      <c r="AK402" s="46" t="str">
        <f>IF(Table1[[#This Row],[Description]]&lt;&gt;"",Table1[[#This Row],[Description]],"")</f>
        <v/>
      </c>
      <c r="AL402" s="46" t="str">
        <f>IF(Table1[[#This Row],[Posting Date]]&lt;&gt;"",Table1[[#This Row],[Reference Number]],"")</f>
        <v/>
      </c>
      <c r="AM402" s="46" t="str">
        <f>TRIM(Table1[[#This Row],[Line '#]])</f>
        <v/>
      </c>
      <c r="AN402" s="46" t="str">
        <f>TRIM(Table1[[#This Row],[Account]])</f>
        <v/>
      </c>
      <c r="AO402" s="46" t="str">
        <f>IF(Table1[[#This Row],[Posting Date]]&lt;&gt;"",$D$5,"")</f>
        <v/>
      </c>
      <c r="AP402" s="46" t="str">
        <f>TRIM(Table1[[#This Row],[Departments-Prgrams]])</f>
        <v/>
      </c>
      <c r="AQ402" s="46" t="str">
        <f>TRIM(Table1[[#This Row],[Grant]])</f>
        <v/>
      </c>
      <c r="AR402" s="46" t="str">
        <f>TRIM(Table1[[#This Row],[Staff ID]])</f>
        <v/>
      </c>
      <c r="AS402" s="46" t="str">
        <f>IF(TRIM(Table1[[#This Row],[Budget Code]])=0,"",TRIM(Table1[[#This Row],[Budget Code]]))</f>
        <v/>
      </c>
      <c r="AT402" s="46" t="str">
        <f>IF(Table1[[#This Row],[Line Description]]&lt;&gt;"",Table1[[#This Row],[Line Description]],"")</f>
        <v/>
      </c>
      <c r="AU402" s="46" t="str">
        <f>IF(Table1[[#This Row],[Cur_Amount Debit]]&gt;0,ROUND(Table1[[#This Row],[Cur_Amount Debit]],2),"")</f>
        <v/>
      </c>
      <c r="AV402" s="46" t="str">
        <f>IF(Table1[[#This Row],[Cur_Amount Credit]]&gt;0,ROUND(Table1[[#This Row],[Cur_Amount Credit]],2),"")</f>
        <v/>
      </c>
      <c r="AW402" s="46" t="str">
        <f>LEFT(Table1[[#This Row],[Cur]],3)</f>
        <v/>
      </c>
      <c r="AX402" s="59"/>
      <c r="AY402" s="46"/>
      <c r="AZ402" s="46" t="str">
        <f>IF(Table1[[#This Row],[Cur]]&lt;&gt;"",IF(Table1[[#This Row],[Cur]]="USD","",ExchangeRate),"")</f>
        <v/>
      </c>
      <c r="BA402" s="46" t="str">
        <f>IF(Table1[[#This Row],[Grant]]&lt;&gt;"",VLOOKUP(Table1[[#This Row],[Grant]],Grants!B:D,3),"")</f>
        <v/>
      </c>
      <c r="BB402" s="46" t="str">
        <f>TRIM(Table1[[#This Row],[Vendor ID]])</f>
        <v/>
      </c>
      <c r="BC402">
        <f>IF(Table1[[#This Row],[Reference Number]]=Q401,BC401,BC401+1)</f>
        <v>2</v>
      </c>
    </row>
    <row r="403" spans="1:55" ht="11.25" hidden="1" customHeight="1">
      <c r="A403" s="1"/>
      <c r="B403" s="88" t="str">
        <f>IF(Table1[[#This Row],[Posting Date]]&lt;&gt;"",IF(Table1[[#This Row],[Reference Number]]=Q402,B402+1,1),"")</f>
        <v/>
      </c>
      <c r="C403" s="61"/>
      <c r="D403" s="61"/>
      <c r="E403" s="218"/>
      <c r="F403" s="143" t="str">
        <f>IFERROR(IF(VLOOKUP(Table1[[#This Row],[Budget Code Description]],Dimentions!$X$6:$AC$132,2,FALSE)="","",VLOOKUP(Table1[[#This Row],[Budget Code Description]],Dimentions!$X$6:$AC$132,2,FALSE)),"")</f>
        <v/>
      </c>
      <c r="G403" s="143" t="str">
        <f>IFERROR(VLOOKUP(Table1[[#This Row],[Budget Code Description]],Dimentions!$X$6:$AC$132,3,FALSE),"")</f>
        <v/>
      </c>
      <c r="H403" s="64" t="str">
        <f>IFERROR(VLOOKUP(Table1[[#This Row],[Account]],Dimentions!$S$6:$V$233,2,FALSE),"")</f>
        <v/>
      </c>
      <c r="I403" s="62">
        <f>_xlfn.NUMBERVALUE(LEFT(Table1[[#This Row],[Account]],1))</f>
        <v>0</v>
      </c>
      <c r="J403" s="62" t="str">
        <f>IFERROR(VLOOKUP(Table1[[#This Row],[Budget Code Description]],Table6[#All],7,FALSE),"")</f>
        <v/>
      </c>
      <c r="K403" s="143" t="str">
        <f>IFERROR(VLOOKUP(Table1[[#This Row],[Budget Code Description]],Table6[#All],8,FALSE),"")</f>
        <v/>
      </c>
      <c r="L403" s="63"/>
      <c r="M403" s="65" t="str">
        <f>IFERROR(VLOOKUP(Table1[[#This Row],[Staff ID]],Table2[],2,FALSE),"")</f>
        <v/>
      </c>
      <c r="N403" s="211" t="str">
        <f>IFERROR(IF(VLOOKUP(Table1[[#This Row],[Budget Code Description]],Dimentions!$X$6:$AC$97,4,FALSE)="","",VLOOKUP(Table1[[#This Row],[Budget Code Description]],Dimentions!$X$6:$AC$97,4,FALSE)),"")</f>
        <v/>
      </c>
      <c r="O403" s="65" t="str">
        <f>IFERROR(VLOOKUP(Table1[[#This Row],[Vendor ID]],Table549[],2,FALSE),"")</f>
        <v/>
      </c>
      <c r="P403" s="63"/>
      <c r="Q403" s="143" t="str">
        <f>IF(Table1[[#This Row],[Posting Date]]&lt;&gt;"",$D$9,"")</f>
        <v/>
      </c>
      <c r="R403" s="159" t="str">
        <f>IF(Table1[[#This Row],[Posting Date]]&lt;&gt;"",$D$10,"")</f>
        <v/>
      </c>
      <c r="S403" s="66"/>
      <c r="T403" s="63"/>
      <c r="U403" s="67"/>
      <c r="V403" s="67"/>
      <c r="W403" s="67" t="str">
        <f t="shared" si="6"/>
        <v/>
      </c>
      <c r="X403" s="161" t="str">
        <f>IF(E403="","",(IF(Table1[[#This Row],[Cur]]="USD",Table1[[#This Row],[Cur_Amount Debit]],Table1[[#This Row],[Cur_Amount Debit]]/Table1[[#This Row],[Exchange Rate]])))</f>
        <v/>
      </c>
      <c r="Y403" s="161" t="str">
        <f>IF(E403="","",(IF(Table1[[#This Row],[Cur]]="USD",Table1[[#This Row],[Cur_Amount Credit]],Table1[[#This Row],[Cur_Amount Credit]]/ExchangeRate)))</f>
        <v/>
      </c>
      <c r="Z403" s="203" t="str">
        <f>IF(E403="","",(Table1[[#This Row],[Debit USD]]-Table1[[#This Row],[Credit USD]]))</f>
        <v/>
      </c>
      <c r="AA403" s="122"/>
      <c r="AB403" s="1"/>
      <c r="AC403" s="15"/>
      <c r="AD403" s="15" t="str">
        <f>IF(AND(OR(Table1[[#This Row],[Account]]="15030",Table1[[#This Row],[Account]]="15035",Table1[[#This Row],[Account]]="20150"),Table1[[#This Row],[Vendor ID]]=""),1,"")</f>
        <v/>
      </c>
      <c r="AE403" s="15"/>
      <c r="AF403" s="15"/>
      <c r="AG403" s="15"/>
      <c r="AH403" s="46" t="str">
        <f>IF(Table1[[#This Row],[Posting Date]]&lt;&gt;"","GJ-"&amp;CountryID,"")</f>
        <v/>
      </c>
      <c r="AI403" s="59" t="str">
        <f>IF(Table1[[#This Row],[Posting Date]]&lt;&gt;"",Table1[[#This Row],[Posting Date]],"")</f>
        <v/>
      </c>
      <c r="AJ403" s="46"/>
      <c r="AK403" s="46" t="str">
        <f>IF(Table1[[#This Row],[Description]]&lt;&gt;"",Table1[[#This Row],[Description]],"")</f>
        <v/>
      </c>
      <c r="AL403" s="46" t="str">
        <f>IF(Table1[[#This Row],[Posting Date]]&lt;&gt;"",Table1[[#This Row],[Reference Number]],"")</f>
        <v/>
      </c>
      <c r="AM403" s="46" t="str">
        <f>TRIM(Table1[[#This Row],[Line '#]])</f>
        <v/>
      </c>
      <c r="AN403" s="46" t="str">
        <f>TRIM(Table1[[#This Row],[Account]])</f>
        <v/>
      </c>
      <c r="AO403" s="46" t="str">
        <f>IF(Table1[[#This Row],[Posting Date]]&lt;&gt;"",$D$5,"")</f>
        <v/>
      </c>
      <c r="AP403" s="46" t="str">
        <f>TRIM(Table1[[#This Row],[Departments-Prgrams]])</f>
        <v/>
      </c>
      <c r="AQ403" s="46" t="str">
        <f>TRIM(Table1[[#This Row],[Grant]])</f>
        <v/>
      </c>
      <c r="AR403" s="46" t="str">
        <f>TRIM(Table1[[#This Row],[Staff ID]])</f>
        <v/>
      </c>
      <c r="AS403" s="46" t="str">
        <f>IF(TRIM(Table1[[#This Row],[Budget Code]])=0,"",TRIM(Table1[[#This Row],[Budget Code]]))</f>
        <v/>
      </c>
      <c r="AT403" s="46" t="str">
        <f>IF(Table1[[#This Row],[Line Description]]&lt;&gt;"",Table1[[#This Row],[Line Description]],"")</f>
        <v/>
      </c>
      <c r="AU403" s="46" t="str">
        <f>IF(Table1[[#This Row],[Cur_Amount Debit]]&gt;0,ROUND(Table1[[#This Row],[Cur_Amount Debit]],2),"")</f>
        <v/>
      </c>
      <c r="AV403" s="46" t="str">
        <f>IF(Table1[[#This Row],[Cur_Amount Credit]]&gt;0,ROUND(Table1[[#This Row],[Cur_Amount Credit]],2),"")</f>
        <v/>
      </c>
      <c r="AW403" s="46" t="str">
        <f>LEFT(Table1[[#This Row],[Cur]],3)</f>
        <v/>
      </c>
      <c r="AX403" s="59"/>
      <c r="AY403" s="46"/>
      <c r="AZ403" s="46" t="str">
        <f>IF(Table1[[#This Row],[Cur]]&lt;&gt;"",IF(Table1[[#This Row],[Cur]]="USD","",ExchangeRate),"")</f>
        <v/>
      </c>
      <c r="BA403" s="46" t="str">
        <f>IF(Table1[[#This Row],[Grant]]&lt;&gt;"",VLOOKUP(Table1[[#This Row],[Grant]],Grants!B:D,3),"")</f>
        <v/>
      </c>
      <c r="BB403" s="46" t="str">
        <f>TRIM(Table1[[#This Row],[Vendor ID]])</f>
        <v/>
      </c>
      <c r="BC403">
        <f>IF(Table1[[#This Row],[Reference Number]]=Q402,BC402,BC402+1)</f>
        <v>2</v>
      </c>
    </row>
    <row r="404" spans="1:55" ht="11.25" hidden="1" customHeight="1">
      <c r="A404" s="1"/>
      <c r="B404" s="88" t="str">
        <f>IF(Table1[[#This Row],[Posting Date]]&lt;&gt;"",IF(Table1[[#This Row],[Reference Number]]=Q403,B403+1,1),"")</f>
        <v/>
      </c>
      <c r="C404" s="61"/>
      <c r="D404" s="61"/>
      <c r="E404" s="218"/>
      <c r="F404" s="143" t="str">
        <f>IFERROR(IF(VLOOKUP(Table1[[#This Row],[Budget Code Description]],Dimentions!$X$6:$AC$132,2,FALSE)="","",VLOOKUP(Table1[[#This Row],[Budget Code Description]],Dimentions!$X$6:$AC$132,2,FALSE)),"")</f>
        <v/>
      </c>
      <c r="G404" s="143" t="str">
        <f>IFERROR(VLOOKUP(Table1[[#This Row],[Budget Code Description]],Dimentions!$X$6:$AC$132,3,FALSE),"")</f>
        <v/>
      </c>
      <c r="H404" s="64" t="str">
        <f>IFERROR(VLOOKUP(Table1[[#This Row],[Account]],Dimentions!$S$6:$V$233,2,FALSE),"")</f>
        <v/>
      </c>
      <c r="I404" s="62">
        <f>_xlfn.NUMBERVALUE(LEFT(Table1[[#This Row],[Account]],1))</f>
        <v>0</v>
      </c>
      <c r="J404" s="62" t="str">
        <f>IFERROR(VLOOKUP(Table1[[#This Row],[Budget Code Description]],Table6[#All],7,FALSE),"")</f>
        <v/>
      </c>
      <c r="K404" s="143" t="str">
        <f>IFERROR(VLOOKUP(Table1[[#This Row],[Budget Code Description]],Table6[#All],8,FALSE),"")</f>
        <v/>
      </c>
      <c r="L404" s="63"/>
      <c r="M404" s="65" t="str">
        <f>IFERROR(VLOOKUP(Table1[[#This Row],[Staff ID]],Table2[],2,FALSE),"")</f>
        <v/>
      </c>
      <c r="N404" s="211" t="str">
        <f>IFERROR(IF(VLOOKUP(Table1[[#This Row],[Budget Code Description]],Dimentions!$X$6:$AC$97,4,FALSE)="","",VLOOKUP(Table1[[#This Row],[Budget Code Description]],Dimentions!$X$6:$AC$97,4,FALSE)),"")</f>
        <v/>
      </c>
      <c r="O404" s="65" t="str">
        <f>IFERROR(VLOOKUP(Table1[[#This Row],[Vendor ID]],Table549[],2,FALSE),"")</f>
        <v/>
      </c>
      <c r="P404" s="63"/>
      <c r="Q404" s="143" t="str">
        <f>IF(Table1[[#This Row],[Posting Date]]&lt;&gt;"",$D$9,"")</f>
        <v/>
      </c>
      <c r="R404" s="159" t="str">
        <f>IF(Table1[[#This Row],[Posting Date]]&lt;&gt;"",$D$10,"")</f>
        <v/>
      </c>
      <c r="S404" s="66"/>
      <c r="T404" s="63"/>
      <c r="U404" s="67"/>
      <c r="V404" s="67"/>
      <c r="W404" s="67" t="str">
        <f t="shared" si="6"/>
        <v/>
      </c>
      <c r="X404" s="161" t="str">
        <f>IF(E404="","",(IF(Table1[[#This Row],[Cur]]="USD",Table1[[#This Row],[Cur_Amount Debit]],Table1[[#This Row],[Cur_Amount Debit]]/Table1[[#This Row],[Exchange Rate]])))</f>
        <v/>
      </c>
      <c r="Y404" s="161" t="str">
        <f>IF(E404="","",(IF(Table1[[#This Row],[Cur]]="USD",Table1[[#This Row],[Cur_Amount Credit]],Table1[[#This Row],[Cur_Amount Credit]]/ExchangeRate)))</f>
        <v/>
      </c>
      <c r="Z404" s="203" t="str">
        <f>IF(E404="","",(Table1[[#This Row],[Debit USD]]-Table1[[#This Row],[Credit USD]]))</f>
        <v/>
      </c>
      <c r="AA404" s="122"/>
      <c r="AB404" s="1"/>
      <c r="AC404" s="15"/>
      <c r="AD404" s="15" t="str">
        <f>IF(AND(OR(Table1[[#This Row],[Account]]="15030",Table1[[#This Row],[Account]]="15035",Table1[[#This Row],[Account]]="20150"),Table1[[#This Row],[Vendor ID]]=""),1,"")</f>
        <v/>
      </c>
      <c r="AE404" s="15"/>
      <c r="AF404" s="15"/>
      <c r="AG404" s="15"/>
      <c r="AH404" s="46" t="str">
        <f>IF(Table1[[#This Row],[Posting Date]]&lt;&gt;"","GJ-"&amp;CountryID,"")</f>
        <v/>
      </c>
      <c r="AI404" s="59" t="str">
        <f>IF(Table1[[#This Row],[Posting Date]]&lt;&gt;"",Table1[[#This Row],[Posting Date]],"")</f>
        <v/>
      </c>
      <c r="AJ404" s="46"/>
      <c r="AK404" s="46" t="str">
        <f>IF(Table1[[#This Row],[Description]]&lt;&gt;"",Table1[[#This Row],[Description]],"")</f>
        <v/>
      </c>
      <c r="AL404" s="46" t="str">
        <f>IF(Table1[[#This Row],[Posting Date]]&lt;&gt;"",Table1[[#This Row],[Reference Number]],"")</f>
        <v/>
      </c>
      <c r="AM404" s="46" t="str">
        <f>TRIM(Table1[[#This Row],[Line '#]])</f>
        <v/>
      </c>
      <c r="AN404" s="46" t="str">
        <f>TRIM(Table1[[#This Row],[Account]])</f>
        <v/>
      </c>
      <c r="AO404" s="46" t="str">
        <f>IF(Table1[[#This Row],[Posting Date]]&lt;&gt;"",$D$5,"")</f>
        <v/>
      </c>
      <c r="AP404" s="46" t="str">
        <f>TRIM(Table1[[#This Row],[Departments-Prgrams]])</f>
        <v/>
      </c>
      <c r="AQ404" s="46" t="str">
        <f>TRIM(Table1[[#This Row],[Grant]])</f>
        <v/>
      </c>
      <c r="AR404" s="46" t="str">
        <f>TRIM(Table1[[#This Row],[Staff ID]])</f>
        <v/>
      </c>
      <c r="AS404" s="46" t="str">
        <f>IF(TRIM(Table1[[#This Row],[Budget Code]])=0,"",TRIM(Table1[[#This Row],[Budget Code]]))</f>
        <v/>
      </c>
      <c r="AT404" s="46" t="str">
        <f>IF(Table1[[#This Row],[Line Description]]&lt;&gt;"",Table1[[#This Row],[Line Description]],"")</f>
        <v/>
      </c>
      <c r="AU404" s="46" t="str">
        <f>IF(Table1[[#This Row],[Cur_Amount Debit]]&gt;0,ROUND(Table1[[#This Row],[Cur_Amount Debit]],2),"")</f>
        <v/>
      </c>
      <c r="AV404" s="46" t="str">
        <f>IF(Table1[[#This Row],[Cur_Amount Credit]]&gt;0,ROUND(Table1[[#This Row],[Cur_Amount Credit]],2),"")</f>
        <v/>
      </c>
      <c r="AW404" s="46" t="str">
        <f>LEFT(Table1[[#This Row],[Cur]],3)</f>
        <v/>
      </c>
      <c r="AX404" s="59"/>
      <c r="AY404" s="46"/>
      <c r="AZ404" s="46" t="str">
        <f>IF(Table1[[#This Row],[Cur]]&lt;&gt;"",IF(Table1[[#This Row],[Cur]]="USD","",ExchangeRate),"")</f>
        <v/>
      </c>
      <c r="BA404" s="46" t="str">
        <f>IF(Table1[[#This Row],[Grant]]&lt;&gt;"",VLOOKUP(Table1[[#This Row],[Grant]],Grants!B:D,3),"")</f>
        <v/>
      </c>
      <c r="BB404" s="46" t="str">
        <f>TRIM(Table1[[#This Row],[Vendor ID]])</f>
        <v/>
      </c>
      <c r="BC404">
        <f>IF(Table1[[#This Row],[Reference Number]]=Q403,BC403,BC403+1)</f>
        <v>2</v>
      </c>
    </row>
    <row r="405" spans="1:55" ht="11.25" hidden="1" customHeight="1">
      <c r="A405" s="1"/>
      <c r="B405" s="88" t="str">
        <f>IF(Table1[[#This Row],[Posting Date]]&lt;&gt;"",IF(Table1[[#This Row],[Reference Number]]=Q404,B404+1,1),"")</f>
        <v/>
      </c>
      <c r="C405" s="61"/>
      <c r="D405" s="61"/>
      <c r="E405" s="218"/>
      <c r="F405" s="143" t="str">
        <f>IFERROR(IF(VLOOKUP(Table1[[#This Row],[Budget Code Description]],Dimentions!$X$6:$AC$132,2,FALSE)="","",VLOOKUP(Table1[[#This Row],[Budget Code Description]],Dimentions!$X$6:$AC$132,2,FALSE)),"")</f>
        <v/>
      </c>
      <c r="G405" s="143" t="str">
        <f>IFERROR(VLOOKUP(Table1[[#This Row],[Budget Code Description]],Dimentions!$X$6:$AC$132,3,FALSE),"")</f>
        <v/>
      </c>
      <c r="H405" s="64" t="str">
        <f>IFERROR(VLOOKUP(Table1[[#This Row],[Account]],Dimentions!$S$6:$V$233,2,FALSE),"")</f>
        <v/>
      </c>
      <c r="I405" s="62">
        <f>_xlfn.NUMBERVALUE(LEFT(Table1[[#This Row],[Account]],1))</f>
        <v>0</v>
      </c>
      <c r="J405" s="62" t="str">
        <f>IFERROR(VLOOKUP(Table1[[#This Row],[Budget Code Description]],Table6[#All],7,FALSE),"")</f>
        <v/>
      </c>
      <c r="K405" s="143" t="str">
        <f>IFERROR(VLOOKUP(Table1[[#This Row],[Budget Code Description]],Table6[#All],8,FALSE),"")</f>
        <v/>
      </c>
      <c r="L405" s="63"/>
      <c r="M405" s="65" t="str">
        <f>IFERROR(VLOOKUP(Table1[[#This Row],[Staff ID]],Table2[],2,FALSE),"")</f>
        <v/>
      </c>
      <c r="N405" s="211" t="str">
        <f>IFERROR(IF(VLOOKUP(Table1[[#This Row],[Budget Code Description]],Dimentions!$X$6:$AC$97,4,FALSE)="","",VLOOKUP(Table1[[#This Row],[Budget Code Description]],Dimentions!$X$6:$AC$97,4,FALSE)),"")</f>
        <v/>
      </c>
      <c r="O405" s="65" t="str">
        <f>IFERROR(VLOOKUP(Table1[[#This Row],[Vendor ID]],Table549[],2,FALSE),"")</f>
        <v/>
      </c>
      <c r="P405" s="63"/>
      <c r="Q405" s="143" t="str">
        <f>IF(Table1[[#This Row],[Posting Date]]&lt;&gt;"",$D$9,"")</f>
        <v/>
      </c>
      <c r="R405" s="159" t="str">
        <f>IF(Table1[[#This Row],[Posting Date]]&lt;&gt;"",$D$10,"")</f>
        <v/>
      </c>
      <c r="S405" s="66"/>
      <c r="T405" s="63"/>
      <c r="U405" s="67"/>
      <c r="V405" s="67"/>
      <c r="W405" s="67" t="str">
        <f t="shared" si="6"/>
        <v/>
      </c>
      <c r="X405" s="161" t="str">
        <f>IF(E405="","",(IF(Table1[[#This Row],[Cur]]="USD",Table1[[#This Row],[Cur_Amount Debit]],Table1[[#This Row],[Cur_Amount Debit]]/Table1[[#This Row],[Exchange Rate]])))</f>
        <v/>
      </c>
      <c r="Y405" s="161" t="str">
        <f>IF(E405="","",(IF(Table1[[#This Row],[Cur]]="USD",Table1[[#This Row],[Cur_Amount Credit]],Table1[[#This Row],[Cur_Amount Credit]]/ExchangeRate)))</f>
        <v/>
      </c>
      <c r="Z405" s="203" t="str">
        <f>IF(E405="","",(Table1[[#This Row],[Debit USD]]-Table1[[#This Row],[Credit USD]]))</f>
        <v/>
      </c>
      <c r="AA405" s="122"/>
      <c r="AB405" s="1"/>
      <c r="AC405" s="15"/>
      <c r="AD405" s="15" t="str">
        <f>IF(AND(OR(Table1[[#This Row],[Account]]="15030",Table1[[#This Row],[Account]]="15035",Table1[[#This Row],[Account]]="20150"),Table1[[#This Row],[Vendor ID]]=""),1,"")</f>
        <v/>
      </c>
      <c r="AE405" s="15"/>
      <c r="AF405" s="15"/>
      <c r="AG405" s="15"/>
      <c r="AH405" s="46" t="str">
        <f>IF(Table1[[#This Row],[Posting Date]]&lt;&gt;"","GJ-"&amp;CountryID,"")</f>
        <v/>
      </c>
      <c r="AI405" s="59" t="str">
        <f>IF(Table1[[#This Row],[Posting Date]]&lt;&gt;"",Table1[[#This Row],[Posting Date]],"")</f>
        <v/>
      </c>
      <c r="AJ405" s="46"/>
      <c r="AK405" s="46" t="str">
        <f>IF(Table1[[#This Row],[Description]]&lt;&gt;"",Table1[[#This Row],[Description]],"")</f>
        <v/>
      </c>
      <c r="AL405" s="46" t="str">
        <f>IF(Table1[[#This Row],[Posting Date]]&lt;&gt;"",Table1[[#This Row],[Reference Number]],"")</f>
        <v/>
      </c>
      <c r="AM405" s="46" t="str">
        <f>TRIM(Table1[[#This Row],[Line '#]])</f>
        <v/>
      </c>
      <c r="AN405" s="46" t="str">
        <f>TRIM(Table1[[#This Row],[Account]])</f>
        <v/>
      </c>
      <c r="AO405" s="46" t="str">
        <f>IF(Table1[[#This Row],[Posting Date]]&lt;&gt;"",$D$5,"")</f>
        <v/>
      </c>
      <c r="AP405" s="46" t="str">
        <f>TRIM(Table1[[#This Row],[Departments-Prgrams]])</f>
        <v/>
      </c>
      <c r="AQ405" s="46" t="str">
        <f>TRIM(Table1[[#This Row],[Grant]])</f>
        <v/>
      </c>
      <c r="AR405" s="46" t="str">
        <f>TRIM(Table1[[#This Row],[Staff ID]])</f>
        <v/>
      </c>
      <c r="AS405" s="46" t="str">
        <f>IF(TRIM(Table1[[#This Row],[Budget Code]])=0,"",TRIM(Table1[[#This Row],[Budget Code]]))</f>
        <v/>
      </c>
      <c r="AT405" s="46" t="str">
        <f>IF(Table1[[#This Row],[Line Description]]&lt;&gt;"",Table1[[#This Row],[Line Description]],"")</f>
        <v/>
      </c>
      <c r="AU405" s="46" t="str">
        <f>IF(Table1[[#This Row],[Cur_Amount Debit]]&gt;0,ROUND(Table1[[#This Row],[Cur_Amount Debit]],2),"")</f>
        <v/>
      </c>
      <c r="AV405" s="46" t="str">
        <f>IF(Table1[[#This Row],[Cur_Amount Credit]]&gt;0,ROUND(Table1[[#This Row],[Cur_Amount Credit]],2),"")</f>
        <v/>
      </c>
      <c r="AW405" s="46" t="str">
        <f>LEFT(Table1[[#This Row],[Cur]],3)</f>
        <v/>
      </c>
      <c r="AX405" s="59"/>
      <c r="AY405" s="46"/>
      <c r="AZ405" s="46" t="str">
        <f>IF(Table1[[#This Row],[Cur]]&lt;&gt;"",IF(Table1[[#This Row],[Cur]]="USD","",ExchangeRate),"")</f>
        <v/>
      </c>
      <c r="BA405" s="46" t="str">
        <f>IF(Table1[[#This Row],[Grant]]&lt;&gt;"",VLOOKUP(Table1[[#This Row],[Grant]],Grants!B:D,3),"")</f>
        <v/>
      </c>
      <c r="BB405" s="46" t="str">
        <f>TRIM(Table1[[#This Row],[Vendor ID]])</f>
        <v/>
      </c>
      <c r="BC405">
        <f>IF(Table1[[#This Row],[Reference Number]]=Q404,BC404,BC404+1)</f>
        <v>2</v>
      </c>
    </row>
    <row r="406" spans="1:55" ht="11.25" hidden="1" customHeight="1">
      <c r="A406" s="1"/>
      <c r="B406" s="88" t="str">
        <f>IF(Table1[[#This Row],[Posting Date]]&lt;&gt;"",IF(Table1[[#This Row],[Reference Number]]=Q405,B405+1,1),"")</f>
        <v/>
      </c>
      <c r="C406" s="61"/>
      <c r="D406" s="61"/>
      <c r="E406" s="218"/>
      <c r="F406" s="143" t="str">
        <f>IFERROR(IF(VLOOKUP(Table1[[#This Row],[Budget Code Description]],Dimentions!$X$6:$AC$132,2,FALSE)="","",VLOOKUP(Table1[[#This Row],[Budget Code Description]],Dimentions!$X$6:$AC$132,2,FALSE)),"")</f>
        <v/>
      </c>
      <c r="G406" s="143" t="str">
        <f>IFERROR(VLOOKUP(Table1[[#This Row],[Budget Code Description]],Dimentions!$X$6:$AC$132,3,FALSE),"")</f>
        <v/>
      </c>
      <c r="H406" s="64" t="str">
        <f>IFERROR(VLOOKUP(Table1[[#This Row],[Account]],Dimentions!$S$6:$V$233,2,FALSE),"")</f>
        <v/>
      </c>
      <c r="I406" s="62">
        <f>_xlfn.NUMBERVALUE(LEFT(Table1[[#This Row],[Account]],1))</f>
        <v>0</v>
      </c>
      <c r="J406" s="62" t="str">
        <f>IFERROR(VLOOKUP(Table1[[#This Row],[Budget Code Description]],Table6[#All],7,FALSE),"")</f>
        <v/>
      </c>
      <c r="K406" s="143" t="str">
        <f>IFERROR(VLOOKUP(Table1[[#This Row],[Budget Code Description]],Table6[#All],8,FALSE),"")</f>
        <v/>
      </c>
      <c r="L406" s="63"/>
      <c r="M406" s="65" t="str">
        <f>IFERROR(VLOOKUP(Table1[[#This Row],[Staff ID]],Table2[],2,FALSE),"")</f>
        <v/>
      </c>
      <c r="N406" s="211" t="str">
        <f>IFERROR(IF(VLOOKUP(Table1[[#This Row],[Budget Code Description]],Dimentions!$X$6:$AC$97,4,FALSE)="","",VLOOKUP(Table1[[#This Row],[Budget Code Description]],Dimentions!$X$6:$AC$97,4,FALSE)),"")</f>
        <v/>
      </c>
      <c r="O406" s="65" t="str">
        <f>IFERROR(VLOOKUP(Table1[[#This Row],[Vendor ID]],Table549[],2,FALSE),"")</f>
        <v/>
      </c>
      <c r="P406" s="63"/>
      <c r="Q406" s="143" t="str">
        <f>IF(Table1[[#This Row],[Posting Date]]&lt;&gt;"",$D$9,"")</f>
        <v/>
      </c>
      <c r="R406" s="159" t="str">
        <f>IF(Table1[[#This Row],[Posting Date]]&lt;&gt;"",$D$10,"")</f>
        <v/>
      </c>
      <c r="S406" s="66"/>
      <c r="T406" s="63"/>
      <c r="U406" s="67"/>
      <c r="V406" s="67"/>
      <c r="W406" s="67" t="str">
        <f t="shared" si="6"/>
        <v/>
      </c>
      <c r="X406" s="161" t="str">
        <f>IF(E406="","",(IF(Table1[[#This Row],[Cur]]="USD",Table1[[#This Row],[Cur_Amount Debit]],Table1[[#This Row],[Cur_Amount Debit]]/Table1[[#This Row],[Exchange Rate]])))</f>
        <v/>
      </c>
      <c r="Y406" s="161" t="str">
        <f>IF(E406="","",(IF(Table1[[#This Row],[Cur]]="USD",Table1[[#This Row],[Cur_Amount Credit]],Table1[[#This Row],[Cur_Amount Credit]]/ExchangeRate)))</f>
        <v/>
      </c>
      <c r="Z406" s="203" t="str">
        <f>IF(E406="","",(Table1[[#This Row],[Debit USD]]-Table1[[#This Row],[Credit USD]]))</f>
        <v/>
      </c>
      <c r="AA406" s="122"/>
      <c r="AB406" s="1"/>
      <c r="AC406" s="15"/>
      <c r="AD406" s="15" t="str">
        <f>IF(AND(OR(Table1[[#This Row],[Account]]="15030",Table1[[#This Row],[Account]]="15035",Table1[[#This Row],[Account]]="20150"),Table1[[#This Row],[Vendor ID]]=""),1,"")</f>
        <v/>
      </c>
      <c r="AE406" s="15"/>
      <c r="AF406" s="15"/>
      <c r="AG406" s="15"/>
      <c r="AH406" s="46" t="str">
        <f>IF(Table1[[#This Row],[Posting Date]]&lt;&gt;"","GJ-"&amp;CountryID,"")</f>
        <v/>
      </c>
      <c r="AI406" s="59" t="str">
        <f>IF(Table1[[#This Row],[Posting Date]]&lt;&gt;"",Table1[[#This Row],[Posting Date]],"")</f>
        <v/>
      </c>
      <c r="AJ406" s="46"/>
      <c r="AK406" s="46" t="str">
        <f>IF(Table1[[#This Row],[Description]]&lt;&gt;"",Table1[[#This Row],[Description]],"")</f>
        <v/>
      </c>
      <c r="AL406" s="46" t="str">
        <f>IF(Table1[[#This Row],[Posting Date]]&lt;&gt;"",Table1[[#This Row],[Reference Number]],"")</f>
        <v/>
      </c>
      <c r="AM406" s="46" t="str">
        <f>TRIM(Table1[[#This Row],[Line '#]])</f>
        <v/>
      </c>
      <c r="AN406" s="46" t="str">
        <f>TRIM(Table1[[#This Row],[Account]])</f>
        <v/>
      </c>
      <c r="AO406" s="46" t="str">
        <f>IF(Table1[[#This Row],[Posting Date]]&lt;&gt;"",$D$5,"")</f>
        <v/>
      </c>
      <c r="AP406" s="46" t="str">
        <f>TRIM(Table1[[#This Row],[Departments-Prgrams]])</f>
        <v/>
      </c>
      <c r="AQ406" s="46" t="str">
        <f>TRIM(Table1[[#This Row],[Grant]])</f>
        <v/>
      </c>
      <c r="AR406" s="46" t="str">
        <f>TRIM(Table1[[#This Row],[Staff ID]])</f>
        <v/>
      </c>
      <c r="AS406" s="46" t="str">
        <f>IF(TRIM(Table1[[#This Row],[Budget Code]])=0,"",TRIM(Table1[[#This Row],[Budget Code]]))</f>
        <v/>
      </c>
      <c r="AT406" s="46" t="str">
        <f>IF(Table1[[#This Row],[Line Description]]&lt;&gt;"",Table1[[#This Row],[Line Description]],"")</f>
        <v/>
      </c>
      <c r="AU406" s="46" t="str">
        <f>IF(Table1[[#This Row],[Cur_Amount Debit]]&gt;0,ROUND(Table1[[#This Row],[Cur_Amount Debit]],2),"")</f>
        <v/>
      </c>
      <c r="AV406" s="46" t="str">
        <f>IF(Table1[[#This Row],[Cur_Amount Credit]]&gt;0,ROUND(Table1[[#This Row],[Cur_Amount Credit]],2),"")</f>
        <v/>
      </c>
      <c r="AW406" s="46" t="str">
        <f>LEFT(Table1[[#This Row],[Cur]],3)</f>
        <v/>
      </c>
      <c r="AX406" s="59"/>
      <c r="AY406" s="46"/>
      <c r="AZ406" s="46" t="str">
        <f>IF(Table1[[#This Row],[Cur]]&lt;&gt;"",IF(Table1[[#This Row],[Cur]]="USD","",ExchangeRate),"")</f>
        <v/>
      </c>
      <c r="BA406" s="46" t="str">
        <f>IF(Table1[[#This Row],[Grant]]&lt;&gt;"",VLOOKUP(Table1[[#This Row],[Grant]],Grants!B:D,3),"")</f>
        <v/>
      </c>
      <c r="BB406" s="46" t="str">
        <f>TRIM(Table1[[#This Row],[Vendor ID]])</f>
        <v/>
      </c>
      <c r="BC406">
        <f>IF(Table1[[#This Row],[Reference Number]]=Q405,BC405,BC405+1)</f>
        <v>2</v>
      </c>
    </row>
    <row r="407" spans="1:55" ht="11.25" hidden="1" customHeight="1">
      <c r="A407" s="1"/>
      <c r="B407" s="88" t="str">
        <f>IF(Table1[[#This Row],[Posting Date]]&lt;&gt;"",IF(Table1[[#This Row],[Reference Number]]=Q406,B406+1,1),"")</f>
        <v/>
      </c>
      <c r="C407" s="61"/>
      <c r="D407" s="61"/>
      <c r="E407" s="218"/>
      <c r="F407" s="143" t="str">
        <f>IFERROR(IF(VLOOKUP(Table1[[#This Row],[Budget Code Description]],Dimentions!$X$6:$AC$132,2,FALSE)="","",VLOOKUP(Table1[[#This Row],[Budget Code Description]],Dimentions!$X$6:$AC$132,2,FALSE)),"")</f>
        <v/>
      </c>
      <c r="G407" s="143" t="str">
        <f>IFERROR(VLOOKUP(Table1[[#This Row],[Budget Code Description]],Dimentions!$X$6:$AC$132,3,FALSE),"")</f>
        <v/>
      </c>
      <c r="H407" s="64" t="str">
        <f>IFERROR(VLOOKUP(Table1[[#This Row],[Account]],Dimentions!$S$6:$V$233,2,FALSE),"")</f>
        <v/>
      </c>
      <c r="I407" s="62">
        <f>_xlfn.NUMBERVALUE(LEFT(Table1[[#This Row],[Account]],1))</f>
        <v>0</v>
      </c>
      <c r="J407" s="62" t="str">
        <f>IFERROR(VLOOKUP(Table1[[#This Row],[Budget Code Description]],Table6[#All],7,FALSE),"")</f>
        <v/>
      </c>
      <c r="K407" s="143" t="str">
        <f>IFERROR(VLOOKUP(Table1[[#This Row],[Budget Code Description]],Table6[#All],8,FALSE),"")</f>
        <v/>
      </c>
      <c r="L407" s="63"/>
      <c r="M407" s="65" t="str">
        <f>IFERROR(VLOOKUP(Table1[[#This Row],[Staff ID]],Table2[],2,FALSE),"")</f>
        <v/>
      </c>
      <c r="N407" s="211" t="str">
        <f>IFERROR(IF(VLOOKUP(Table1[[#This Row],[Budget Code Description]],Dimentions!$X$6:$AC$97,4,FALSE)="","",VLOOKUP(Table1[[#This Row],[Budget Code Description]],Dimentions!$X$6:$AC$97,4,FALSE)),"")</f>
        <v/>
      </c>
      <c r="O407" s="65" t="str">
        <f>IFERROR(VLOOKUP(Table1[[#This Row],[Vendor ID]],Table549[],2,FALSE),"")</f>
        <v/>
      </c>
      <c r="P407" s="63"/>
      <c r="Q407" s="143" t="str">
        <f>IF(Table1[[#This Row],[Posting Date]]&lt;&gt;"",$D$9,"")</f>
        <v/>
      </c>
      <c r="R407" s="159" t="str">
        <f>IF(Table1[[#This Row],[Posting Date]]&lt;&gt;"",$D$10,"")</f>
        <v/>
      </c>
      <c r="S407" s="66"/>
      <c r="T407" s="63"/>
      <c r="U407" s="67"/>
      <c r="V407" s="67"/>
      <c r="W407" s="67" t="str">
        <f t="shared" si="6"/>
        <v/>
      </c>
      <c r="X407" s="161" t="str">
        <f>IF(E407="","",(IF(Table1[[#This Row],[Cur]]="USD",Table1[[#This Row],[Cur_Amount Debit]],Table1[[#This Row],[Cur_Amount Debit]]/Table1[[#This Row],[Exchange Rate]])))</f>
        <v/>
      </c>
      <c r="Y407" s="161" t="str">
        <f>IF(E407="","",(IF(Table1[[#This Row],[Cur]]="USD",Table1[[#This Row],[Cur_Amount Credit]],Table1[[#This Row],[Cur_Amount Credit]]/ExchangeRate)))</f>
        <v/>
      </c>
      <c r="Z407" s="203" t="str">
        <f>IF(E407="","",(Table1[[#This Row],[Debit USD]]-Table1[[#This Row],[Credit USD]]))</f>
        <v/>
      </c>
      <c r="AA407" s="122"/>
      <c r="AB407" s="1"/>
      <c r="AC407" s="15"/>
      <c r="AD407" s="15" t="str">
        <f>IF(AND(OR(Table1[[#This Row],[Account]]="15030",Table1[[#This Row],[Account]]="15035",Table1[[#This Row],[Account]]="20150"),Table1[[#This Row],[Vendor ID]]=""),1,"")</f>
        <v/>
      </c>
      <c r="AE407" s="15"/>
      <c r="AF407" s="15"/>
      <c r="AG407" s="15"/>
      <c r="AH407" s="46" t="str">
        <f>IF(Table1[[#This Row],[Posting Date]]&lt;&gt;"","GJ-"&amp;CountryID,"")</f>
        <v/>
      </c>
      <c r="AI407" s="59" t="str">
        <f>IF(Table1[[#This Row],[Posting Date]]&lt;&gt;"",Table1[[#This Row],[Posting Date]],"")</f>
        <v/>
      </c>
      <c r="AJ407" s="46"/>
      <c r="AK407" s="46" t="str">
        <f>IF(Table1[[#This Row],[Description]]&lt;&gt;"",Table1[[#This Row],[Description]],"")</f>
        <v/>
      </c>
      <c r="AL407" s="46" t="str">
        <f>IF(Table1[[#This Row],[Posting Date]]&lt;&gt;"",Table1[[#This Row],[Reference Number]],"")</f>
        <v/>
      </c>
      <c r="AM407" s="46" t="str">
        <f>TRIM(Table1[[#This Row],[Line '#]])</f>
        <v/>
      </c>
      <c r="AN407" s="46" t="str">
        <f>TRIM(Table1[[#This Row],[Account]])</f>
        <v/>
      </c>
      <c r="AO407" s="46" t="str">
        <f>IF(Table1[[#This Row],[Posting Date]]&lt;&gt;"",$D$5,"")</f>
        <v/>
      </c>
      <c r="AP407" s="46" t="str">
        <f>TRIM(Table1[[#This Row],[Departments-Prgrams]])</f>
        <v/>
      </c>
      <c r="AQ407" s="46" t="str">
        <f>TRIM(Table1[[#This Row],[Grant]])</f>
        <v/>
      </c>
      <c r="AR407" s="46" t="str">
        <f>TRIM(Table1[[#This Row],[Staff ID]])</f>
        <v/>
      </c>
      <c r="AS407" s="46" t="str">
        <f>IF(TRIM(Table1[[#This Row],[Budget Code]])=0,"",TRIM(Table1[[#This Row],[Budget Code]]))</f>
        <v/>
      </c>
      <c r="AT407" s="46" t="str">
        <f>IF(Table1[[#This Row],[Line Description]]&lt;&gt;"",Table1[[#This Row],[Line Description]],"")</f>
        <v/>
      </c>
      <c r="AU407" s="46" t="str">
        <f>IF(Table1[[#This Row],[Cur_Amount Debit]]&gt;0,ROUND(Table1[[#This Row],[Cur_Amount Debit]],2),"")</f>
        <v/>
      </c>
      <c r="AV407" s="46" t="str">
        <f>IF(Table1[[#This Row],[Cur_Amount Credit]]&gt;0,ROUND(Table1[[#This Row],[Cur_Amount Credit]],2),"")</f>
        <v/>
      </c>
      <c r="AW407" s="46" t="str">
        <f>LEFT(Table1[[#This Row],[Cur]],3)</f>
        <v/>
      </c>
      <c r="AX407" s="59"/>
      <c r="AY407" s="46"/>
      <c r="AZ407" s="46" t="str">
        <f>IF(Table1[[#This Row],[Cur]]&lt;&gt;"",IF(Table1[[#This Row],[Cur]]="USD","",ExchangeRate),"")</f>
        <v/>
      </c>
      <c r="BA407" s="46" t="str">
        <f>IF(Table1[[#This Row],[Grant]]&lt;&gt;"",VLOOKUP(Table1[[#This Row],[Grant]],Grants!B:D,3),"")</f>
        <v/>
      </c>
      <c r="BB407" s="46" t="str">
        <f>TRIM(Table1[[#This Row],[Vendor ID]])</f>
        <v/>
      </c>
      <c r="BC407">
        <f>IF(Table1[[#This Row],[Reference Number]]=Q406,BC406,BC406+1)</f>
        <v>2</v>
      </c>
    </row>
    <row r="408" spans="1:55" ht="11.25" hidden="1" customHeight="1">
      <c r="A408" s="1"/>
      <c r="B408" s="88" t="str">
        <f>IF(Table1[[#This Row],[Posting Date]]&lt;&gt;"",IF(Table1[[#This Row],[Reference Number]]=Q407,B407+1,1),"")</f>
        <v/>
      </c>
      <c r="C408" s="61"/>
      <c r="D408" s="61"/>
      <c r="E408" s="218"/>
      <c r="F408" s="143" t="str">
        <f>IFERROR(IF(VLOOKUP(Table1[[#This Row],[Budget Code Description]],Dimentions!$X$6:$AC$132,2,FALSE)="","",VLOOKUP(Table1[[#This Row],[Budget Code Description]],Dimentions!$X$6:$AC$132,2,FALSE)),"")</f>
        <v/>
      </c>
      <c r="G408" s="143" t="str">
        <f>IFERROR(VLOOKUP(Table1[[#This Row],[Budget Code Description]],Dimentions!$X$6:$AC$132,3,FALSE),"")</f>
        <v/>
      </c>
      <c r="H408" s="64" t="str">
        <f>IFERROR(VLOOKUP(Table1[[#This Row],[Account]],Dimentions!$S$6:$V$233,2,FALSE),"")</f>
        <v/>
      </c>
      <c r="I408" s="62">
        <f>_xlfn.NUMBERVALUE(LEFT(Table1[[#This Row],[Account]],1))</f>
        <v>0</v>
      </c>
      <c r="J408" s="62" t="str">
        <f>IFERROR(VLOOKUP(Table1[[#This Row],[Budget Code Description]],Table6[#All],7,FALSE),"")</f>
        <v/>
      </c>
      <c r="K408" s="143" t="str">
        <f>IFERROR(VLOOKUP(Table1[[#This Row],[Budget Code Description]],Table6[#All],8,FALSE),"")</f>
        <v/>
      </c>
      <c r="L408" s="63"/>
      <c r="M408" s="65" t="str">
        <f>IFERROR(VLOOKUP(Table1[[#This Row],[Staff ID]],Table2[],2,FALSE),"")</f>
        <v/>
      </c>
      <c r="N408" s="211" t="str">
        <f>IFERROR(IF(VLOOKUP(Table1[[#This Row],[Budget Code Description]],Dimentions!$X$6:$AC$97,4,FALSE)="","",VLOOKUP(Table1[[#This Row],[Budget Code Description]],Dimentions!$X$6:$AC$97,4,FALSE)),"")</f>
        <v/>
      </c>
      <c r="O408" s="65" t="str">
        <f>IFERROR(VLOOKUP(Table1[[#This Row],[Vendor ID]],Table549[],2,FALSE),"")</f>
        <v/>
      </c>
      <c r="P408" s="63"/>
      <c r="Q408" s="143" t="str">
        <f>IF(Table1[[#This Row],[Posting Date]]&lt;&gt;"",$D$9,"")</f>
        <v/>
      </c>
      <c r="R408" s="159" t="str">
        <f>IF(Table1[[#This Row],[Posting Date]]&lt;&gt;"",$D$10,"")</f>
        <v/>
      </c>
      <c r="S408" s="66"/>
      <c r="T408" s="63"/>
      <c r="U408" s="67"/>
      <c r="V408" s="67"/>
      <c r="W408" s="67" t="str">
        <f t="shared" si="6"/>
        <v/>
      </c>
      <c r="X408" s="161" t="str">
        <f>IF(E408="","",(IF(Table1[[#This Row],[Cur]]="USD",Table1[[#This Row],[Cur_Amount Debit]],Table1[[#This Row],[Cur_Amount Debit]]/Table1[[#This Row],[Exchange Rate]])))</f>
        <v/>
      </c>
      <c r="Y408" s="161" t="str">
        <f>IF(E408="","",(IF(Table1[[#This Row],[Cur]]="USD",Table1[[#This Row],[Cur_Amount Credit]],Table1[[#This Row],[Cur_Amount Credit]]/ExchangeRate)))</f>
        <v/>
      </c>
      <c r="Z408" s="203" t="str">
        <f>IF(E408="","",(Table1[[#This Row],[Debit USD]]-Table1[[#This Row],[Credit USD]]))</f>
        <v/>
      </c>
      <c r="AA408" s="122"/>
      <c r="AB408" s="1"/>
      <c r="AC408" s="15"/>
      <c r="AD408" s="15" t="str">
        <f>IF(AND(OR(Table1[[#This Row],[Account]]="15030",Table1[[#This Row],[Account]]="15035",Table1[[#This Row],[Account]]="20150"),Table1[[#This Row],[Vendor ID]]=""),1,"")</f>
        <v/>
      </c>
      <c r="AE408" s="15"/>
      <c r="AF408" s="15"/>
      <c r="AG408" s="15"/>
      <c r="AH408" s="46" t="str">
        <f>IF(Table1[[#This Row],[Posting Date]]&lt;&gt;"","GJ-"&amp;CountryID,"")</f>
        <v/>
      </c>
      <c r="AI408" s="59" t="str">
        <f>IF(Table1[[#This Row],[Posting Date]]&lt;&gt;"",Table1[[#This Row],[Posting Date]],"")</f>
        <v/>
      </c>
      <c r="AJ408" s="46"/>
      <c r="AK408" s="46" t="str">
        <f>IF(Table1[[#This Row],[Description]]&lt;&gt;"",Table1[[#This Row],[Description]],"")</f>
        <v/>
      </c>
      <c r="AL408" s="46" t="str">
        <f>IF(Table1[[#This Row],[Posting Date]]&lt;&gt;"",Table1[[#This Row],[Reference Number]],"")</f>
        <v/>
      </c>
      <c r="AM408" s="46" t="str">
        <f>TRIM(Table1[[#This Row],[Line '#]])</f>
        <v/>
      </c>
      <c r="AN408" s="46" t="str">
        <f>TRIM(Table1[[#This Row],[Account]])</f>
        <v/>
      </c>
      <c r="AO408" s="46" t="str">
        <f>IF(Table1[[#This Row],[Posting Date]]&lt;&gt;"",$D$5,"")</f>
        <v/>
      </c>
      <c r="AP408" s="46" t="str">
        <f>TRIM(Table1[[#This Row],[Departments-Prgrams]])</f>
        <v/>
      </c>
      <c r="AQ408" s="46" t="str">
        <f>TRIM(Table1[[#This Row],[Grant]])</f>
        <v/>
      </c>
      <c r="AR408" s="46" t="str">
        <f>TRIM(Table1[[#This Row],[Staff ID]])</f>
        <v/>
      </c>
      <c r="AS408" s="46" t="str">
        <f>IF(TRIM(Table1[[#This Row],[Budget Code]])=0,"",TRIM(Table1[[#This Row],[Budget Code]]))</f>
        <v/>
      </c>
      <c r="AT408" s="46" t="str">
        <f>IF(Table1[[#This Row],[Line Description]]&lt;&gt;"",Table1[[#This Row],[Line Description]],"")</f>
        <v/>
      </c>
      <c r="AU408" s="46" t="str">
        <f>IF(Table1[[#This Row],[Cur_Amount Debit]]&gt;0,ROUND(Table1[[#This Row],[Cur_Amount Debit]],2),"")</f>
        <v/>
      </c>
      <c r="AV408" s="46" t="str">
        <f>IF(Table1[[#This Row],[Cur_Amount Credit]]&gt;0,ROUND(Table1[[#This Row],[Cur_Amount Credit]],2),"")</f>
        <v/>
      </c>
      <c r="AW408" s="46" t="str">
        <f>LEFT(Table1[[#This Row],[Cur]],3)</f>
        <v/>
      </c>
      <c r="AX408" s="59"/>
      <c r="AY408" s="46"/>
      <c r="AZ408" s="46" t="str">
        <f>IF(Table1[[#This Row],[Cur]]&lt;&gt;"",IF(Table1[[#This Row],[Cur]]="USD","",ExchangeRate),"")</f>
        <v/>
      </c>
      <c r="BA408" s="46" t="str">
        <f>IF(Table1[[#This Row],[Grant]]&lt;&gt;"",VLOOKUP(Table1[[#This Row],[Grant]],Grants!B:D,3),"")</f>
        <v/>
      </c>
      <c r="BB408" s="46" t="str">
        <f>TRIM(Table1[[#This Row],[Vendor ID]])</f>
        <v/>
      </c>
      <c r="BC408">
        <f>IF(Table1[[#This Row],[Reference Number]]=Q407,BC407,BC407+1)</f>
        <v>2</v>
      </c>
    </row>
    <row r="409" spans="1:55" ht="11.25" hidden="1" customHeight="1">
      <c r="A409" s="1"/>
      <c r="B409" s="88" t="str">
        <f>IF(Table1[[#This Row],[Posting Date]]&lt;&gt;"",IF(Table1[[#This Row],[Reference Number]]=Q408,B408+1,1),"")</f>
        <v/>
      </c>
      <c r="C409" s="61"/>
      <c r="D409" s="61"/>
      <c r="E409" s="218"/>
      <c r="F409" s="143" t="str">
        <f>IFERROR(IF(VLOOKUP(Table1[[#This Row],[Budget Code Description]],Dimentions!$X$6:$AC$132,2,FALSE)="","",VLOOKUP(Table1[[#This Row],[Budget Code Description]],Dimentions!$X$6:$AC$132,2,FALSE)),"")</f>
        <v/>
      </c>
      <c r="G409" s="143" t="str">
        <f>IFERROR(VLOOKUP(Table1[[#This Row],[Budget Code Description]],Dimentions!$X$6:$AC$132,3,FALSE),"")</f>
        <v/>
      </c>
      <c r="H409" s="64" t="str">
        <f>IFERROR(VLOOKUP(Table1[[#This Row],[Account]],Dimentions!$S$6:$V$233,2,FALSE),"")</f>
        <v/>
      </c>
      <c r="I409" s="62">
        <f>_xlfn.NUMBERVALUE(LEFT(Table1[[#This Row],[Account]],1))</f>
        <v>0</v>
      </c>
      <c r="J409" s="62" t="str">
        <f>IFERROR(VLOOKUP(Table1[[#This Row],[Budget Code Description]],Table6[#All],7,FALSE),"")</f>
        <v/>
      </c>
      <c r="K409" s="143" t="str">
        <f>IFERROR(VLOOKUP(Table1[[#This Row],[Budget Code Description]],Table6[#All],8,FALSE),"")</f>
        <v/>
      </c>
      <c r="L409" s="63"/>
      <c r="M409" s="65" t="str">
        <f>IFERROR(VLOOKUP(Table1[[#This Row],[Staff ID]],Table2[],2,FALSE),"")</f>
        <v/>
      </c>
      <c r="N409" s="211" t="str">
        <f>IFERROR(IF(VLOOKUP(Table1[[#This Row],[Budget Code Description]],Dimentions!$X$6:$AC$97,4,FALSE)="","",VLOOKUP(Table1[[#This Row],[Budget Code Description]],Dimentions!$X$6:$AC$97,4,FALSE)),"")</f>
        <v/>
      </c>
      <c r="O409" s="65" t="str">
        <f>IFERROR(VLOOKUP(Table1[[#This Row],[Vendor ID]],Table549[],2,FALSE),"")</f>
        <v/>
      </c>
      <c r="P409" s="63"/>
      <c r="Q409" s="143" t="str">
        <f>IF(Table1[[#This Row],[Posting Date]]&lt;&gt;"",$D$9,"")</f>
        <v/>
      </c>
      <c r="R409" s="159" t="str">
        <f>IF(Table1[[#This Row],[Posting Date]]&lt;&gt;"",$D$10,"")</f>
        <v/>
      </c>
      <c r="S409" s="66"/>
      <c r="T409" s="63"/>
      <c r="U409" s="67"/>
      <c r="V409" s="67"/>
      <c r="W409" s="67" t="str">
        <f t="shared" si="6"/>
        <v/>
      </c>
      <c r="X409" s="161" t="str">
        <f>IF(E409="","",(IF(Table1[[#This Row],[Cur]]="USD",Table1[[#This Row],[Cur_Amount Debit]],Table1[[#This Row],[Cur_Amount Debit]]/Table1[[#This Row],[Exchange Rate]])))</f>
        <v/>
      </c>
      <c r="Y409" s="161" t="str">
        <f>IF(E409="","",(IF(Table1[[#This Row],[Cur]]="USD",Table1[[#This Row],[Cur_Amount Credit]],Table1[[#This Row],[Cur_Amount Credit]]/ExchangeRate)))</f>
        <v/>
      </c>
      <c r="Z409" s="203" t="str">
        <f>IF(E409="","",(Table1[[#This Row],[Debit USD]]-Table1[[#This Row],[Credit USD]]))</f>
        <v/>
      </c>
      <c r="AA409" s="122"/>
      <c r="AB409" s="1"/>
      <c r="AC409" s="15"/>
      <c r="AD409" s="15" t="str">
        <f>IF(AND(OR(Table1[[#This Row],[Account]]="15030",Table1[[#This Row],[Account]]="15035",Table1[[#This Row],[Account]]="20150"),Table1[[#This Row],[Vendor ID]]=""),1,"")</f>
        <v/>
      </c>
      <c r="AE409" s="15"/>
      <c r="AF409" s="15"/>
      <c r="AG409" s="15"/>
      <c r="AH409" s="46" t="str">
        <f>IF(Table1[[#This Row],[Posting Date]]&lt;&gt;"","GJ-"&amp;CountryID,"")</f>
        <v/>
      </c>
      <c r="AI409" s="59" t="str">
        <f>IF(Table1[[#This Row],[Posting Date]]&lt;&gt;"",Table1[[#This Row],[Posting Date]],"")</f>
        <v/>
      </c>
      <c r="AJ409" s="46"/>
      <c r="AK409" s="46" t="str">
        <f>IF(Table1[[#This Row],[Description]]&lt;&gt;"",Table1[[#This Row],[Description]],"")</f>
        <v/>
      </c>
      <c r="AL409" s="46" t="str">
        <f>IF(Table1[[#This Row],[Posting Date]]&lt;&gt;"",Table1[[#This Row],[Reference Number]],"")</f>
        <v/>
      </c>
      <c r="AM409" s="46" t="str">
        <f>TRIM(Table1[[#This Row],[Line '#]])</f>
        <v/>
      </c>
      <c r="AN409" s="46" t="str">
        <f>TRIM(Table1[[#This Row],[Account]])</f>
        <v/>
      </c>
      <c r="AO409" s="46" t="str">
        <f>IF(Table1[[#This Row],[Posting Date]]&lt;&gt;"",$D$5,"")</f>
        <v/>
      </c>
      <c r="AP409" s="46" t="str">
        <f>TRIM(Table1[[#This Row],[Departments-Prgrams]])</f>
        <v/>
      </c>
      <c r="AQ409" s="46" t="str">
        <f>TRIM(Table1[[#This Row],[Grant]])</f>
        <v/>
      </c>
      <c r="AR409" s="46" t="str">
        <f>TRIM(Table1[[#This Row],[Staff ID]])</f>
        <v/>
      </c>
      <c r="AS409" s="46" t="str">
        <f>IF(TRIM(Table1[[#This Row],[Budget Code]])=0,"",TRIM(Table1[[#This Row],[Budget Code]]))</f>
        <v/>
      </c>
      <c r="AT409" s="46" t="str">
        <f>IF(Table1[[#This Row],[Line Description]]&lt;&gt;"",Table1[[#This Row],[Line Description]],"")</f>
        <v/>
      </c>
      <c r="AU409" s="46" t="str">
        <f>IF(Table1[[#This Row],[Cur_Amount Debit]]&gt;0,ROUND(Table1[[#This Row],[Cur_Amount Debit]],2),"")</f>
        <v/>
      </c>
      <c r="AV409" s="46" t="str">
        <f>IF(Table1[[#This Row],[Cur_Amount Credit]]&gt;0,ROUND(Table1[[#This Row],[Cur_Amount Credit]],2),"")</f>
        <v/>
      </c>
      <c r="AW409" s="46" t="str">
        <f>LEFT(Table1[[#This Row],[Cur]],3)</f>
        <v/>
      </c>
      <c r="AX409" s="59"/>
      <c r="AY409" s="46"/>
      <c r="AZ409" s="46" t="str">
        <f>IF(Table1[[#This Row],[Cur]]&lt;&gt;"",IF(Table1[[#This Row],[Cur]]="USD","",ExchangeRate),"")</f>
        <v/>
      </c>
      <c r="BA409" s="46" t="str">
        <f>IF(Table1[[#This Row],[Grant]]&lt;&gt;"",VLOOKUP(Table1[[#This Row],[Grant]],Grants!B:D,3),"")</f>
        <v/>
      </c>
      <c r="BB409" s="46" t="str">
        <f>TRIM(Table1[[#This Row],[Vendor ID]])</f>
        <v/>
      </c>
      <c r="BC409">
        <f>IF(Table1[[#This Row],[Reference Number]]=Q408,BC408,BC408+1)</f>
        <v>2</v>
      </c>
    </row>
    <row r="410" spans="1:55" ht="11.25" hidden="1" customHeight="1">
      <c r="A410" s="1"/>
      <c r="B410" s="88" t="str">
        <f>IF(Table1[[#This Row],[Posting Date]]&lt;&gt;"",IF(Table1[[#This Row],[Reference Number]]=Q409,B409+1,1),"")</f>
        <v/>
      </c>
      <c r="C410" s="61"/>
      <c r="D410" s="61"/>
      <c r="E410" s="218"/>
      <c r="F410" s="143" t="str">
        <f>IFERROR(IF(VLOOKUP(Table1[[#This Row],[Budget Code Description]],Dimentions!$X$6:$AC$132,2,FALSE)="","",VLOOKUP(Table1[[#This Row],[Budget Code Description]],Dimentions!$X$6:$AC$132,2,FALSE)),"")</f>
        <v/>
      </c>
      <c r="G410" s="143" t="str">
        <f>IFERROR(VLOOKUP(Table1[[#This Row],[Budget Code Description]],Dimentions!$X$6:$AC$132,3,FALSE),"")</f>
        <v/>
      </c>
      <c r="H410" s="64" t="str">
        <f>IFERROR(VLOOKUP(Table1[[#This Row],[Account]],Dimentions!$S$6:$V$233,2,FALSE),"")</f>
        <v/>
      </c>
      <c r="I410" s="62">
        <f>_xlfn.NUMBERVALUE(LEFT(Table1[[#This Row],[Account]],1))</f>
        <v>0</v>
      </c>
      <c r="J410" s="62" t="str">
        <f>IFERROR(VLOOKUP(Table1[[#This Row],[Budget Code Description]],Table6[#All],7,FALSE),"")</f>
        <v/>
      </c>
      <c r="K410" s="143" t="str">
        <f>IFERROR(VLOOKUP(Table1[[#This Row],[Budget Code Description]],Table6[#All],8,FALSE),"")</f>
        <v/>
      </c>
      <c r="L410" s="63"/>
      <c r="M410" s="65" t="str">
        <f>IFERROR(VLOOKUP(Table1[[#This Row],[Staff ID]],Table2[],2,FALSE),"")</f>
        <v/>
      </c>
      <c r="N410" s="211" t="str">
        <f>IFERROR(IF(VLOOKUP(Table1[[#This Row],[Budget Code Description]],Dimentions!$X$6:$AC$97,4,FALSE)="","",VLOOKUP(Table1[[#This Row],[Budget Code Description]],Dimentions!$X$6:$AC$97,4,FALSE)),"")</f>
        <v/>
      </c>
      <c r="O410" s="65" t="str">
        <f>IFERROR(VLOOKUP(Table1[[#This Row],[Vendor ID]],Table549[],2,FALSE),"")</f>
        <v/>
      </c>
      <c r="P410" s="63"/>
      <c r="Q410" s="143" t="str">
        <f>IF(Table1[[#This Row],[Posting Date]]&lt;&gt;"",$D$9,"")</f>
        <v/>
      </c>
      <c r="R410" s="159" t="str">
        <f>IF(Table1[[#This Row],[Posting Date]]&lt;&gt;"",$D$10,"")</f>
        <v/>
      </c>
      <c r="S410" s="66"/>
      <c r="T410" s="63"/>
      <c r="U410" s="67"/>
      <c r="V410" s="67"/>
      <c r="W410" s="67" t="str">
        <f t="shared" si="6"/>
        <v/>
      </c>
      <c r="X410" s="161" t="str">
        <f>IF(E410="","",(IF(Table1[[#This Row],[Cur]]="USD",Table1[[#This Row],[Cur_Amount Debit]],Table1[[#This Row],[Cur_Amount Debit]]/Table1[[#This Row],[Exchange Rate]])))</f>
        <v/>
      </c>
      <c r="Y410" s="161" t="str">
        <f>IF(E410="","",(IF(Table1[[#This Row],[Cur]]="USD",Table1[[#This Row],[Cur_Amount Credit]],Table1[[#This Row],[Cur_Amount Credit]]/ExchangeRate)))</f>
        <v/>
      </c>
      <c r="Z410" s="203" t="str">
        <f>IF(E410="","",(Table1[[#This Row],[Debit USD]]-Table1[[#This Row],[Credit USD]]))</f>
        <v/>
      </c>
      <c r="AA410" s="122"/>
      <c r="AB410" s="1"/>
      <c r="AC410" s="15"/>
      <c r="AD410" s="15" t="str">
        <f>IF(AND(OR(Table1[[#This Row],[Account]]="15030",Table1[[#This Row],[Account]]="15035",Table1[[#This Row],[Account]]="20150"),Table1[[#This Row],[Vendor ID]]=""),1,"")</f>
        <v/>
      </c>
      <c r="AE410" s="15"/>
      <c r="AF410" s="15"/>
      <c r="AG410" s="15"/>
      <c r="AH410" s="46" t="str">
        <f>IF(Table1[[#This Row],[Posting Date]]&lt;&gt;"","GJ-"&amp;CountryID,"")</f>
        <v/>
      </c>
      <c r="AI410" s="59" t="str">
        <f>IF(Table1[[#This Row],[Posting Date]]&lt;&gt;"",Table1[[#This Row],[Posting Date]],"")</f>
        <v/>
      </c>
      <c r="AJ410" s="46"/>
      <c r="AK410" s="46" t="str">
        <f>IF(Table1[[#This Row],[Description]]&lt;&gt;"",Table1[[#This Row],[Description]],"")</f>
        <v/>
      </c>
      <c r="AL410" s="46" t="str">
        <f>IF(Table1[[#This Row],[Posting Date]]&lt;&gt;"",Table1[[#This Row],[Reference Number]],"")</f>
        <v/>
      </c>
      <c r="AM410" s="46" t="str">
        <f>TRIM(Table1[[#This Row],[Line '#]])</f>
        <v/>
      </c>
      <c r="AN410" s="46" t="str">
        <f>TRIM(Table1[[#This Row],[Account]])</f>
        <v/>
      </c>
      <c r="AO410" s="46" t="str">
        <f>IF(Table1[[#This Row],[Posting Date]]&lt;&gt;"",$D$5,"")</f>
        <v/>
      </c>
      <c r="AP410" s="46" t="str">
        <f>TRIM(Table1[[#This Row],[Departments-Prgrams]])</f>
        <v/>
      </c>
      <c r="AQ410" s="46" t="str">
        <f>TRIM(Table1[[#This Row],[Grant]])</f>
        <v/>
      </c>
      <c r="AR410" s="46" t="str">
        <f>TRIM(Table1[[#This Row],[Staff ID]])</f>
        <v/>
      </c>
      <c r="AS410" s="46" t="str">
        <f>IF(TRIM(Table1[[#This Row],[Budget Code]])=0,"",TRIM(Table1[[#This Row],[Budget Code]]))</f>
        <v/>
      </c>
      <c r="AT410" s="46" t="str">
        <f>IF(Table1[[#This Row],[Line Description]]&lt;&gt;"",Table1[[#This Row],[Line Description]],"")</f>
        <v/>
      </c>
      <c r="AU410" s="46" t="str">
        <f>IF(Table1[[#This Row],[Cur_Amount Debit]]&gt;0,ROUND(Table1[[#This Row],[Cur_Amount Debit]],2),"")</f>
        <v/>
      </c>
      <c r="AV410" s="46" t="str">
        <f>IF(Table1[[#This Row],[Cur_Amount Credit]]&gt;0,ROUND(Table1[[#This Row],[Cur_Amount Credit]],2),"")</f>
        <v/>
      </c>
      <c r="AW410" s="46" t="str">
        <f>LEFT(Table1[[#This Row],[Cur]],3)</f>
        <v/>
      </c>
      <c r="AX410" s="59"/>
      <c r="AY410" s="46"/>
      <c r="AZ410" s="46" t="str">
        <f>IF(Table1[[#This Row],[Cur]]&lt;&gt;"",IF(Table1[[#This Row],[Cur]]="USD","",ExchangeRate),"")</f>
        <v/>
      </c>
      <c r="BA410" s="46" t="str">
        <f>IF(Table1[[#This Row],[Grant]]&lt;&gt;"",VLOOKUP(Table1[[#This Row],[Grant]],Grants!B:D,3),"")</f>
        <v/>
      </c>
      <c r="BB410" s="46" t="str">
        <f>TRIM(Table1[[#This Row],[Vendor ID]])</f>
        <v/>
      </c>
      <c r="BC410">
        <f>IF(Table1[[#This Row],[Reference Number]]=Q409,BC409,BC409+1)</f>
        <v>2</v>
      </c>
    </row>
    <row r="411" spans="1:55" ht="11.25" hidden="1" customHeight="1">
      <c r="A411" s="1"/>
      <c r="B411" s="88" t="str">
        <f>IF(Table1[[#This Row],[Posting Date]]&lt;&gt;"",IF(Table1[[#This Row],[Reference Number]]=Q410,B410+1,1),"")</f>
        <v/>
      </c>
      <c r="C411" s="61"/>
      <c r="D411" s="61"/>
      <c r="E411" s="218"/>
      <c r="F411" s="143" t="str">
        <f>IFERROR(IF(VLOOKUP(Table1[[#This Row],[Budget Code Description]],Dimentions!$X$6:$AC$132,2,FALSE)="","",VLOOKUP(Table1[[#This Row],[Budget Code Description]],Dimentions!$X$6:$AC$132,2,FALSE)),"")</f>
        <v/>
      </c>
      <c r="G411" s="143" t="str">
        <f>IFERROR(VLOOKUP(Table1[[#This Row],[Budget Code Description]],Dimentions!$X$6:$AC$132,3,FALSE),"")</f>
        <v/>
      </c>
      <c r="H411" s="64" t="str">
        <f>IFERROR(VLOOKUP(Table1[[#This Row],[Account]],Dimentions!$S$6:$V$233,2,FALSE),"")</f>
        <v/>
      </c>
      <c r="I411" s="62">
        <f>_xlfn.NUMBERVALUE(LEFT(Table1[[#This Row],[Account]],1))</f>
        <v>0</v>
      </c>
      <c r="J411" s="62" t="str">
        <f>IFERROR(VLOOKUP(Table1[[#This Row],[Budget Code Description]],Table6[#All],7,FALSE),"")</f>
        <v/>
      </c>
      <c r="K411" s="143" t="str">
        <f>IFERROR(VLOOKUP(Table1[[#This Row],[Budget Code Description]],Table6[#All],8,FALSE),"")</f>
        <v/>
      </c>
      <c r="L411" s="63"/>
      <c r="M411" s="65" t="str">
        <f>IFERROR(VLOOKUP(Table1[[#This Row],[Staff ID]],Table2[],2,FALSE),"")</f>
        <v/>
      </c>
      <c r="N411" s="211" t="str">
        <f>IFERROR(IF(VLOOKUP(Table1[[#This Row],[Budget Code Description]],Dimentions!$X$6:$AC$97,4,FALSE)="","",VLOOKUP(Table1[[#This Row],[Budget Code Description]],Dimentions!$X$6:$AC$97,4,FALSE)),"")</f>
        <v/>
      </c>
      <c r="O411" s="65" t="str">
        <f>IFERROR(VLOOKUP(Table1[[#This Row],[Vendor ID]],Table549[],2,FALSE),"")</f>
        <v/>
      </c>
      <c r="P411" s="63"/>
      <c r="Q411" s="143" t="str">
        <f>IF(Table1[[#This Row],[Posting Date]]&lt;&gt;"",$D$9,"")</f>
        <v/>
      </c>
      <c r="R411" s="159" t="str">
        <f>IF(Table1[[#This Row],[Posting Date]]&lt;&gt;"",$D$10,"")</f>
        <v/>
      </c>
      <c r="S411" s="66"/>
      <c r="T411" s="63"/>
      <c r="U411" s="67"/>
      <c r="V411" s="67"/>
      <c r="W411" s="67" t="str">
        <f t="shared" si="6"/>
        <v/>
      </c>
      <c r="X411" s="161" t="str">
        <f>IF(E411="","",(IF(Table1[[#This Row],[Cur]]="USD",Table1[[#This Row],[Cur_Amount Debit]],Table1[[#This Row],[Cur_Amount Debit]]/Table1[[#This Row],[Exchange Rate]])))</f>
        <v/>
      </c>
      <c r="Y411" s="161" t="str">
        <f>IF(E411="","",(IF(Table1[[#This Row],[Cur]]="USD",Table1[[#This Row],[Cur_Amount Credit]],Table1[[#This Row],[Cur_Amount Credit]]/ExchangeRate)))</f>
        <v/>
      </c>
      <c r="Z411" s="203" t="str">
        <f>IF(E411="","",(Table1[[#This Row],[Debit USD]]-Table1[[#This Row],[Credit USD]]))</f>
        <v/>
      </c>
      <c r="AA411" s="122"/>
      <c r="AB411" s="1"/>
      <c r="AC411" s="15"/>
      <c r="AD411" s="15" t="str">
        <f>IF(AND(OR(Table1[[#This Row],[Account]]="15030",Table1[[#This Row],[Account]]="15035",Table1[[#This Row],[Account]]="20150"),Table1[[#This Row],[Vendor ID]]=""),1,"")</f>
        <v/>
      </c>
      <c r="AE411" s="15"/>
      <c r="AF411" s="15"/>
      <c r="AG411" s="15"/>
      <c r="AH411" s="46" t="str">
        <f>IF(Table1[[#This Row],[Posting Date]]&lt;&gt;"","GJ-"&amp;CountryID,"")</f>
        <v/>
      </c>
      <c r="AI411" s="59" t="str">
        <f>IF(Table1[[#This Row],[Posting Date]]&lt;&gt;"",Table1[[#This Row],[Posting Date]],"")</f>
        <v/>
      </c>
      <c r="AJ411" s="46"/>
      <c r="AK411" s="46" t="str">
        <f>IF(Table1[[#This Row],[Description]]&lt;&gt;"",Table1[[#This Row],[Description]],"")</f>
        <v/>
      </c>
      <c r="AL411" s="46" t="str">
        <f>IF(Table1[[#This Row],[Posting Date]]&lt;&gt;"",Table1[[#This Row],[Reference Number]],"")</f>
        <v/>
      </c>
      <c r="AM411" s="46" t="str">
        <f>TRIM(Table1[[#This Row],[Line '#]])</f>
        <v/>
      </c>
      <c r="AN411" s="46" t="str">
        <f>TRIM(Table1[[#This Row],[Account]])</f>
        <v/>
      </c>
      <c r="AO411" s="46" t="str">
        <f>IF(Table1[[#This Row],[Posting Date]]&lt;&gt;"",$D$5,"")</f>
        <v/>
      </c>
      <c r="AP411" s="46" t="str">
        <f>TRIM(Table1[[#This Row],[Departments-Prgrams]])</f>
        <v/>
      </c>
      <c r="AQ411" s="46" t="str">
        <f>TRIM(Table1[[#This Row],[Grant]])</f>
        <v/>
      </c>
      <c r="AR411" s="46" t="str">
        <f>TRIM(Table1[[#This Row],[Staff ID]])</f>
        <v/>
      </c>
      <c r="AS411" s="46" t="str">
        <f>IF(TRIM(Table1[[#This Row],[Budget Code]])=0,"",TRIM(Table1[[#This Row],[Budget Code]]))</f>
        <v/>
      </c>
      <c r="AT411" s="46" t="str">
        <f>IF(Table1[[#This Row],[Line Description]]&lt;&gt;"",Table1[[#This Row],[Line Description]],"")</f>
        <v/>
      </c>
      <c r="AU411" s="46" t="str">
        <f>IF(Table1[[#This Row],[Cur_Amount Debit]]&gt;0,ROUND(Table1[[#This Row],[Cur_Amount Debit]],2),"")</f>
        <v/>
      </c>
      <c r="AV411" s="46" t="str">
        <f>IF(Table1[[#This Row],[Cur_Amount Credit]]&gt;0,ROUND(Table1[[#This Row],[Cur_Amount Credit]],2),"")</f>
        <v/>
      </c>
      <c r="AW411" s="46" t="str">
        <f>LEFT(Table1[[#This Row],[Cur]],3)</f>
        <v/>
      </c>
      <c r="AX411" s="59"/>
      <c r="AY411" s="46"/>
      <c r="AZ411" s="46" t="str">
        <f>IF(Table1[[#This Row],[Cur]]&lt;&gt;"",IF(Table1[[#This Row],[Cur]]="USD","",ExchangeRate),"")</f>
        <v/>
      </c>
      <c r="BA411" s="46" t="str">
        <f>IF(Table1[[#This Row],[Grant]]&lt;&gt;"",VLOOKUP(Table1[[#This Row],[Grant]],Grants!B:D,3),"")</f>
        <v/>
      </c>
      <c r="BB411" s="46" t="str">
        <f>TRIM(Table1[[#This Row],[Vendor ID]])</f>
        <v/>
      </c>
      <c r="BC411">
        <f>IF(Table1[[#This Row],[Reference Number]]=Q410,BC410,BC410+1)</f>
        <v>2</v>
      </c>
    </row>
    <row r="412" spans="1:55" ht="11.25" hidden="1" customHeight="1">
      <c r="A412" s="1"/>
      <c r="B412" s="88" t="str">
        <f>IF(Table1[[#This Row],[Posting Date]]&lt;&gt;"",IF(Table1[[#This Row],[Reference Number]]=Q411,B411+1,1),"")</f>
        <v/>
      </c>
      <c r="C412" s="61"/>
      <c r="D412" s="61"/>
      <c r="E412" s="218"/>
      <c r="F412" s="143" t="str">
        <f>IFERROR(IF(VLOOKUP(Table1[[#This Row],[Budget Code Description]],Dimentions!$X$6:$AC$132,2,FALSE)="","",VLOOKUP(Table1[[#This Row],[Budget Code Description]],Dimentions!$X$6:$AC$132,2,FALSE)),"")</f>
        <v/>
      </c>
      <c r="G412" s="143" t="str">
        <f>IFERROR(VLOOKUP(Table1[[#This Row],[Budget Code Description]],Dimentions!$X$6:$AC$132,3,FALSE),"")</f>
        <v/>
      </c>
      <c r="H412" s="64" t="str">
        <f>IFERROR(VLOOKUP(Table1[[#This Row],[Account]],Dimentions!$S$6:$V$233,2,FALSE),"")</f>
        <v/>
      </c>
      <c r="I412" s="62">
        <f>_xlfn.NUMBERVALUE(LEFT(Table1[[#This Row],[Account]],1))</f>
        <v>0</v>
      </c>
      <c r="J412" s="62" t="str">
        <f>IFERROR(VLOOKUP(Table1[[#This Row],[Budget Code Description]],Table6[#All],7,FALSE),"")</f>
        <v/>
      </c>
      <c r="K412" s="143" t="str">
        <f>IFERROR(VLOOKUP(Table1[[#This Row],[Budget Code Description]],Table6[#All],8,FALSE),"")</f>
        <v/>
      </c>
      <c r="L412" s="63"/>
      <c r="M412" s="65" t="str">
        <f>IFERROR(VLOOKUP(Table1[[#This Row],[Staff ID]],Table2[],2,FALSE),"")</f>
        <v/>
      </c>
      <c r="N412" s="211" t="str">
        <f>IFERROR(IF(VLOOKUP(Table1[[#This Row],[Budget Code Description]],Dimentions!$X$6:$AC$97,4,FALSE)="","",VLOOKUP(Table1[[#This Row],[Budget Code Description]],Dimentions!$X$6:$AC$97,4,FALSE)),"")</f>
        <v/>
      </c>
      <c r="O412" s="65" t="str">
        <f>IFERROR(VLOOKUP(Table1[[#This Row],[Vendor ID]],Table549[],2,FALSE),"")</f>
        <v/>
      </c>
      <c r="P412" s="63"/>
      <c r="Q412" s="143" t="str">
        <f>IF(Table1[[#This Row],[Posting Date]]&lt;&gt;"",$D$9,"")</f>
        <v/>
      </c>
      <c r="R412" s="159" t="str">
        <f>IF(Table1[[#This Row],[Posting Date]]&lt;&gt;"",$D$10,"")</f>
        <v/>
      </c>
      <c r="S412" s="66"/>
      <c r="T412" s="63"/>
      <c r="U412" s="67"/>
      <c r="V412" s="67"/>
      <c r="W412" s="67" t="str">
        <f t="shared" si="6"/>
        <v/>
      </c>
      <c r="X412" s="161" t="str">
        <f>IF(E412="","",(IF(Table1[[#This Row],[Cur]]="USD",Table1[[#This Row],[Cur_Amount Debit]],Table1[[#This Row],[Cur_Amount Debit]]/Table1[[#This Row],[Exchange Rate]])))</f>
        <v/>
      </c>
      <c r="Y412" s="161" t="str">
        <f>IF(E412="","",(IF(Table1[[#This Row],[Cur]]="USD",Table1[[#This Row],[Cur_Amount Credit]],Table1[[#This Row],[Cur_Amount Credit]]/ExchangeRate)))</f>
        <v/>
      </c>
      <c r="Z412" s="203" t="str">
        <f>IF(E412="","",(Table1[[#This Row],[Debit USD]]-Table1[[#This Row],[Credit USD]]))</f>
        <v/>
      </c>
      <c r="AA412" s="122"/>
      <c r="AB412" s="1"/>
      <c r="AC412" s="15"/>
      <c r="AD412" s="15" t="str">
        <f>IF(AND(OR(Table1[[#This Row],[Account]]="15030",Table1[[#This Row],[Account]]="15035",Table1[[#This Row],[Account]]="20150"),Table1[[#This Row],[Vendor ID]]=""),1,"")</f>
        <v/>
      </c>
      <c r="AE412" s="15"/>
      <c r="AF412" s="15"/>
      <c r="AG412" s="15"/>
      <c r="AH412" s="46" t="str">
        <f>IF(Table1[[#This Row],[Posting Date]]&lt;&gt;"","GJ-"&amp;CountryID,"")</f>
        <v/>
      </c>
      <c r="AI412" s="59" t="str">
        <f>IF(Table1[[#This Row],[Posting Date]]&lt;&gt;"",Table1[[#This Row],[Posting Date]],"")</f>
        <v/>
      </c>
      <c r="AJ412" s="46"/>
      <c r="AK412" s="46" t="str">
        <f>IF(Table1[[#This Row],[Description]]&lt;&gt;"",Table1[[#This Row],[Description]],"")</f>
        <v/>
      </c>
      <c r="AL412" s="46" t="str">
        <f>IF(Table1[[#This Row],[Posting Date]]&lt;&gt;"",Table1[[#This Row],[Reference Number]],"")</f>
        <v/>
      </c>
      <c r="AM412" s="46" t="str">
        <f>TRIM(Table1[[#This Row],[Line '#]])</f>
        <v/>
      </c>
      <c r="AN412" s="46" t="str">
        <f>TRIM(Table1[[#This Row],[Account]])</f>
        <v/>
      </c>
      <c r="AO412" s="46" t="str">
        <f>IF(Table1[[#This Row],[Posting Date]]&lt;&gt;"",$D$5,"")</f>
        <v/>
      </c>
      <c r="AP412" s="46" t="str">
        <f>TRIM(Table1[[#This Row],[Departments-Prgrams]])</f>
        <v/>
      </c>
      <c r="AQ412" s="46" t="str">
        <f>TRIM(Table1[[#This Row],[Grant]])</f>
        <v/>
      </c>
      <c r="AR412" s="46" t="str">
        <f>TRIM(Table1[[#This Row],[Staff ID]])</f>
        <v/>
      </c>
      <c r="AS412" s="46" t="str">
        <f>IF(TRIM(Table1[[#This Row],[Budget Code]])=0,"",TRIM(Table1[[#This Row],[Budget Code]]))</f>
        <v/>
      </c>
      <c r="AT412" s="46" t="str">
        <f>IF(Table1[[#This Row],[Line Description]]&lt;&gt;"",Table1[[#This Row],[Line Description]],"")</f>
        <v/>
      </c>
      <c r="AU412" s="46" t="str">
        <f>IF(Table1[[#This Row],[Cur_Amount Debit]]&gt;0,ROUND(Table1[[#This Row],[Cur_Amount Debit]],2),"")</f>
        <v/>
      </c>
      <c r="AV412" s="46" t="str">
        <f>IF(Table1[[#This Row],[Cur_Amount Credit]]&gt;0,ROUND(Table1[[#This Row],[Cur_Amount Credit]],2),"")</f>
        <v/>
      </c>
      <c r="AW412" s="46" t="str">
        <f>LEFT(Table1[[#This Row],[Cur]],3)</f>
        <v/>
      </c>
      <c r="AX412" s="59"/>
      <c r="AY412" s="46"/>
      <c r="AZ412" s="46" t="str">
        <f>IF(Table1[[#This Row],[Cur]]&lt;&gt;"",IF(Table1[[#This Row],[Cur]]="USD","",ExchangeRate),"")</f>
        <v/>
      </c>
      <c r="BA412" s="46" t="str">
        <f>IF(Table1[[#This Row],[Grant]]&lt;&gt;"",VLOOKUP(Table1[[#This Row],[Grant]],Grants!B:D,3),"")</f>
        <v/>
      </c>
      <c r="BB412" s="46" t="str">
        <f>TRIM(Table1[[#This Row],[Vendor ID]])</f>
        <v/>
      </c>
      <c r="BC412">
        <f>IF(Table1[[#This Row],[Reference Number]]=Q411,BC411,BC411+1)</f>
        <v>2</v>
      </c>
    </row>
    <row r="413" spans="1:55" ht="11.25" hidden="1" customHeight="1">
      <c r="A413" s="1"/>
      <c r="B413" s="88" t="str">
        <f>IF(Table1[[#This Row],[Posting Date]]&lt;&gt;"",IF(Table1[[#This Row],[Reference Number]]=Q412,B412+1,1),"")</f>
        <v/>
      </c>
      <c r="C413" s="61"/>
      <c r="D413" s="61"/>
      <c r="E413" s="218"/>
      <c r="F413" s="143" t="str">
        <f>IFERROR(IF(VLOOKUP(Table1[[#This Row],[Budget Code Description]],Dimentions!$X$6:$AC$132,2,FALSE)="","",VLOOKUP(Table1[[#This Row],[Budget Code Description]],Dimentions!$X$6:$AC$132,2,FALSE)),"")</f>
        <v/>
      </c>
      <c r="G413" s="143" t="str">
        <f>IFERROR(VLOOKUP(Table1[[#This Row],[Budget Code Description]],Dimentions!$X$6:$AC$132,3,FALSE),"")</f>
        <v/>
      </c>
      <c r="H413" s="64" t="str">
        <f>IFERROR(VLOOKUP(Table1[[#This Row],[Account]],Dimentions!$S$6:$V$233,2,FALSE),"")</f>
        <v/>
      </c>
      <c r="I413" s="62">
        <f>_xlfn.NUMBERVALUE(LEFT(Table1[[#This Row],[Account]],1))</f>
        <v>0</v>
      </c>
      <c r="J413" s="62" t="str">
        <f>IFERROR(VLOOKUP(Table1[[#This Row],[Budget Code Description]],Table6[#All],7,FALSE),"")</f>
        <v/>
      </c>
      <c r="K413" s="143" t="str">
        <f>IFERROR(VLOOKUP(Table1[[#This Row],[Budget Code Description]],Table6[#All],8,FALSE),"")</f>
        <v/>
      </c>
      <c r="L413" s="63"/>
      <c r="M413" s="65" t="str">
        <f>IFERROR(VLOOKUP(Table1[[#This Row],[Staff ID]],Table2[],2,FALSE),"")</f>
        <v/>
      </c>
      <c r="N413" s="211" t="str">
        <f>IFERROR(IF(VLOOKUP(Table1[[#This Row],[Budget Code Description]],Dimentions!$X$6:$AC$97,4,FALSE)="","",VLOOKUP(Table1[[#This Row],[Budget Code Description]],Dimentions!$X$6:$AC$97,4,FALSE)),"")</f>
        <v/>
      </c>
      <c r="O413" s="65" t="str">
        <f>IFERROR(VLOOKUP(Table1[[#This Row],[Vendor ID]],Table549[],2,FALSE),"")</f>
        <v/>
      </c>
      <c r="P413" s="63"/>
      <c r="Q413" s="143" t="str">
        <f>IF(Table1[[#This Row],[Posting Date]]&lt;&gt;"",$D$9,"")</f>
        <v/>
      </c>
      <c r="R413" s="159" t="str">
        <f>IF(Table1[[#This Row],[Posting Date]]&lt;&gt;"",$D$10,"")</f>
        <v/>
      </c>
      <c r="S413" s="66"/>
      <c r="T413" s="63"/>
      <c r="U413" s="67"/>
      <c r="V413" s="67"/>
      <c r="W413" s="67" t="str">
        <f t="shared" si="6"/>
        <v/>
      </c>
      <c r="X413" s="161" t="str">
        <f>IF(E413="","",(IF(Table1[[#This Row],[Cur]]="USD",Table1[[#This Row],[Cur_Amount Debit]],Table1[[#This Row],[Cur_Amount Debit]]/Table1[[#This Row],[Exchange Rate]])))</f>
        <v/>
      </c>
      <c r="Y413" s="161" t="str">
        <f>IF(E413="","",(IF(Table1[[#This Row],[Cur]]="USD",Table1[[#This Row],[Cur_Amount Credit]],Table1[[#This Row],[Cur_Amount Credit]]/ExchangeRate)))</f>
        <v/>
      </c>
      <c r="Z413" s="203" t="str">
        <f>IF(E413="","",(Table1[[#This Row],[Debit USD]]-Table1[[#This Row],[Credit USD]]))</f>
        <v/>
      </c>
      <c r="AA413" s="122"/>
      <c r="AB413" s="1"/>
      <c r="AC413" s="15"/>
      <c r="AD413" s="15" t="str">
        <f>IF(AND(OR(Table1[[#This Row],[Account]]="15030",Table1[[#This Row],[Account]]="15035",Table1[[#This Row],[Account]]="20150"),Table1[[#This Row],[Vendor ID]]=""),1,"")</f>
        <v/>
      </c>
      <c r="AE413" s="15"/>
      <c r="AF413" s="15"/>
      <c r="AG413" s="15"/>
      <c r="AH413" s="46" t="str">
        <f>IF(Table1[[#This Row],[Posting Date]]&lt;&gt;"","GJ-"&amp;CountryID,"")</f>
        <v/>
      </c>
      <c r="AI413" s="59" t="str">
        <f>IF(Table1[[#This Row],[Posting Date]]&lt;&gt;"",Table1[[#This Row],[Posting Date]],"")</f>
        <v/>
      </c>
      <c r="AJ413" s="46"/>
      <c r="AK413" s="46" t="str">
        <f>IF(Table1[[#This Row],[Description]]&lt;&gt;"",Table1[[#This Row],[Description]],"")</f>
        <v/>
      </c>
      <c r="AL413" s="46" t="str">
        <f>IF(Table1[[#This Row],[Posting Date]]&lt;&gt;"",Table1[[#This Row],[Reference Number]],"")</f>
        <v/>
      </c>
      <c r="AM413" s="46" t="str">
        <f>TRIM(Table1[[#This Row],[Line '#]])</f>
        <v/>
      </c>
      <c r="AN413" s="46" t="str">
        <f>TRIM(Table1[[#This Row],[Account]])</f>
        <v/>
      </c>
      <c r="AO413" s="46" t="str">
        <f>IF(Table1[[#This Row],[Posting Date]]&lt;&gt;"",$D$5,"")</f>
        <v/>
      </c>
      <c r="AP413" s="46" t="str">
        <f>TRIM(Table1[[#This Row],[Departments-Prgrams]])</f>
        <v/>
      </c>
      <c r="AQ413" s="46" t="str">
        <f>TRIM(Table1[[#This Row],[Grant]])</f>
        <v/>
      </c>
      <c r="AR413" s="46" t="str">
        <f>TRIM(Table1[[#This Row],[Staff ID]])</f>
        <v/>
      </c>
      <c r="AS413" s="46" t="str">
        <f>IF(TRIM(Table1[[#This Row],[Budget Code]])=0,"",TRIM(Table1[[#This Row],[Budget Code]]))</f>
        <v/>
      </c>
      <c r="AT413" s="46" t="str">
        <f>IF(Table1[[#This Row],[Line Description]]&lt;&gt;"",Table1[[#This Row],[Line Description]],"")</f>
        <v/>
      </c>
      <c r="AU413" s="46" t="str">
        <f>IF(Table1[[#This Row],[Cur_Amount Debit]]&gt;0,ROUND(Table1[[#This Row],[Cur_Amount Debit]],2),"")</f>
        <v/>
      </c>
      <c r="AV413" s="46" t="str">
        <f>IF(Table1[[#This Row],[Cur_Amount Credit]]&gt;0,ROUND(Table1[[#This Row],[Cur_Amount Credit]],2),"")</f>
        <v/>
      </c>
      <c r="AW413" s="46" t="str">
        <f>LEFT(Table1[[#This Row],[Cur]],3)</f>
        <v/>
      </c>
      <c r="AX413" s="59"/>
      <c r="AY413" s="46"/>
      <c r="AZ413" s="46" t="str">
        <f>IF(Table1[[#This Row],[Cur]]&lt;&gt;"",IF(Table1[[#This Row],[Cur]]="USD","",ExchangeRate),"")</f>
        <v/>
      </c>
      <c r="BA413" s="46" t="str">
        <f>IF(Table1[[#This Row],[Grant]]&lt;&gt;"",VLOOKUP(Table1[[#This Row],[Grant]],Grants!B:D,3),"")</f>
        <v/>
      </c>
      <c r="BB413" s="46" t="str">
        <f>TRIM(Table1[[#This Row],[Vendor ID]])</f>
        <v/>
      </c>
      <c r="BC413">
        <f>IF(Table1[[#This Row],[Reference Number]]=Q412,BC412,BC412+1)</f>
        <v>2</v>
      </c>
    </row>
    <row r="414" spans="1:55" ht="11.25" hidden="1" customHeight="1">
      <c r="A414" s="1"/>
      <c r="B414" s="88" t="str">
        <f>IF(Table1[[#This Row],[Posting Date]]&lt;&gt;"",IF(Table1[[#This Row],[Reference Number]]=Q413,B413+1,1),"")</f>
        <v/>
      </c>
      <c r="C414" s="61"/>
      <c r="D414" s="61"/>
      <c r="E414" s="218"/>
      <c r="F414" s="143" t="str">
        <f>IFERROR(IF(VLOOKUP(Table1[[#This Row],[Budget Code Description]],Dimentions!$X$6:$AC$132,2,FALSE)="","",VLOOKUP(Table1[[#This Row],[Budget Code Description]],Dimentions!$X$6:$AC$132,2,FALSE)),"")</f>
        <v/>
      </c>
      <c r="G414" s="143" t="str">
        <f>IFERROR(VLOOKUP(Table1[[#This Row],[Budget Code Description]],Dimentions!$X$6:$AC$132,3,FALSE),"")</f>
        <v/>
      </c>
      <c r="H414" s="64" t="str">
        <f>IFERROR(VLOOKUP(Table1[[#This Row],[Account]],Dimentions!$S$6:$V$233,2,FALSE),"")</f>
        <v/>
      </c>
      <c r="I414" s="62">
        <f>_xlfn.NUMBERVALUE(LEFT(Table1[[#This Row],[Account]],1))</f>
        <v>0</v>
      </c>
      <c r="J414" s="62" t="str">
        <f>IFERROR(VLOOKUP(Table1[[#This Row],[Budget Code Description]],Table6[#All],7,FALSE),"")</f>
        <v/>
      </c>
      <c r="K414" s="143" t="str">
        <f>IFERROR(VLOOKUP(Table1[[#This Row],[Budget Code Description]],Table6[#All],8,FALSE),"")</f>
        <v/>
      </c>
      <c r="L414" s="63"/>
      <c r="M414" s="65" t="str">
        <f>IFERROR(VLOOKUP(Table1[[#This Row],[Staff ID]],Table2[],2,FALSE),"")</f>
        <v/>
      </c>
      <c r="N414" s="211" t="str">
        <f>IFERROR(IF(VLOOKUP(Table1[[#This Row],[Budget Code Description]],Dimentions!$X$6:$AC$97,4,FALSE)="","",VLOOKUP(Table1[[#This Row],[Budget Code Description]],Dimentions!$X$6:$AC$97,4,FALSE)),"")</f>
        <v/>
      </c>
      <c r="O414" s="65" t="str">
        <f>IFERROR(VLOOKUP(Table1[[#This Row],[Vendor ID]],Table549[],2,FALSE),"")</f>
        <v/>
      </c>
      <c r="P414" s="63"/>
      <c r="Q414" s="143" t="str">
        <f>IF(Table1[[#This Row],[Posting Date]]&lt;&gt;"",$D$9,"")</f>
        <v/>
      </c>
      <c r="R414" s="159" t="str">
        <f>IF(Table1[[#This Row],[Posting Date]]&lt;&gt;"",$D$10,"")</f>
        <v/>
      </c>
      <c r="S414" s="66"/>
      <c r="T414" s="63"/>
      <c r="U414" s="67"/>
      <c r="V414" s="67"/>
      <c r="W414" s="67" t="str">
        <f t="shared" si="6"/>
        <v/>
      </c>
      <c r="X414" s="161" t="str">
        <f>IF(E414="","",(IF(Table1[[#This Row],[Cur]]="USD",Table1[[#This Row],[Cur_Amount Debit]],Table1[[#This Row],[Cur_Amount Debit]]/Table1[[#This Row],[Exchange Rate]])))</f>
        <v/>
      </c>
      <c r="Y414" s="161" t="str">
        <f>IF(E414="","",(IF(Table1[[#This Row],[Cur]]="USD",Table1[[#This Row],[Cur_Amount Credit]],Table1[[#This Row],[Cur_Amount Credit]]/ExchangeRate)))</f>
        <v/>
      </c>
      <c r="Z414" s="203" t="str">
        <f>IF(E414="","",(Table1[[#This Row],[Debit USD]]-Table1[[#This Row],[Credit USD]]))</f>
        <v/>
      </c>
      <c r="AA414" s="122"/>
      <c r="AB414" s="1"/>
      <c r="AC414" s="15"/>
      <c r="AD414" s="15" t="str">
        <f>IF(AND(OR(Table1[[#This Row],[Account]]="15030",Table1[[#This Row],[Account]]="15035",Table1[[#This Row],[Account]]="20150"),Table1[[#This Row],[Vendor ID]]=""),1,"")</f>
        <v/>
      </c>
      <c r="AE414" s="15"/>
      <c r="AF414" s="15"/>
      <c r="AG414" s="15"/>
      <c r="AH414" s="46" t="str">
        <f>IF(Table1[[#This Row],[Posting Date]]&lt;&gt;"","GJ-"&amp;CountryID,"")</f>
        <v/>
      </c>
      <c r="AI414" s="59" t="str">
        <f>IF(Table1[[#This Row],[Posting Date]]&lt;&gt;"",Table1[[#This Row],[Posting Date]],"")</f>
        <v/>
      </c>
      <c r="AJ414" s="46"/>
      <c r="AK414" s="46" t="str">
        <f>IF(Table1[[#This Row],[Description]]&lt;&gt;"",Table1[[#This Row],[Description]],"")</f>
        <v/>
      </c>
      <c r="AL414" s="46" t="str">
        <f>IF(Table1[[#This Row],[Posting Date]]&lt;&gt;"",Table1[[#This Row],[Reference Number]],"")</f>
        <v/>
      </c>
      <c r="AM414" s="46" t="str">
        <f>TRIM(Table1[[#This Row],[Line '#]])</f>
        <v/>
      </c>
      <c r="AN414" s="46" t="str">
        <f>TRIM(Table1[[#This Row],[Account]])</f>
        <v/>
      </c>
      <c r="AO414" s="46" t="str">
        <f>IF(Table1[[#This Row],[Posting Date]]&lt;&gt;"",$D$5,"")</f>
        <v/>
      </c>
      <c r="AP414" s="46" t="str">
        <f>TRIM(Table1[[#This Row],[Departments-Prgrams]])</f>
        <v/>
      </c>
      <c r="AQ414" s="46" t="str">
        <f>TRIM(Table1[[#This Row],[Grant]])</f>
        <v/>
      </c>
      <c r="AR414" s="46" t="str">
        <f>TRIM(Table1[[#This Row],[Staff ID]])</f>
        <v/>
      </c>
      <c r="AS414" s="46" t="str">
        <f>IF(TRIM(Table1[[#This Row],[Budget Code]])=0,"",TRIM(Table1[[#This Row],[Budget Code]]))</f>
        <v/>
      </c>
      <c r="AT414" s="46" t="str">
        <f>IF(Table1[[#This Row],[Line Description]]&lt;&gt;"",Table1[[#This Row],[Line Description]],"")</f>
        <v/>
      </c>
      <c r="AU414" s="46" t="str">
        <f>IF(Table1[[#This Row],[Cur_Amount Debit]]&gt;0,ROUND(Table1[[#This Row],[Cur_Amount Debit]],2),"")</f>
        <v/>
      </c>
      <c r="AV414" s="46" t="str">
        <f>IF(Table1[[#This Row],[Cur_Amount Credit]]&gt;0,ROUND(Table1[[#This Row],[Cur_Amount Credit]],2),"")</f>
        <v/>
      </c>
      <c r="AW414" s="46" t="str">
        <f>LEFT(Table1[[#This Row],[Cur]],3)</f>
        <v/>
      </c>
      <c r="AX414" s="59"/>
      <c r="AY414" s="46"/>
      <c r="AZ414" s="46" t="str">
        <f>IF(Table1[[#This Row],[Cur]]&lt;&gt;"",IF(Table1[[#This Row],[Cur]]="USD","",ExchangeRate),"")</f>
        <v/>
      </c>
      <c r="BA414" s="46" t="str">
        <f>IF(Table1[[#This Row],[Grant]]&lt;&gt;"",VLOOKUP(Table1[[#This Row],[Grant]],Grants!B:D,3),"")</f>
        <v/>
      </c>
      <c r="BB414" s="46" t="str">
        <f>TRIM(Table1[[#This Row],[Vendor ID]])</f>
        <v/>
      </c>
      <c r="BC414">
        <f>IF(Table1[[#This Row],[Reference Number]]=Q413,BC413,BC413+1)</f>
        <v>2</v>
      </c>
    </row>
    <row r="415" spans="1:55" ht="11.25" hidden="1" customHeight="1">
      <c r="A415" s="1"/>
      <c r="B415" s="88" t="str">
        <f>IF(Table1[[#This Row],[Posting Date]]&lt;&gt;"",IF(Table1[[#This Row],[Reference Number]]=Q414,B414+1,1),"")</f>
        <v/>
      </c>
      <c r="C415" s="61"/>
      <c r="D415" s="61"/>
      <c r="E415" s="218"/>
      <c r="F415" s="143" t="str">
        <f>IFERROR(IF(VLOOKUP(Table1[[#This Row],[Budget Code Description]],Dimentions!$X$6:$AC$132,2,FALSE)="","",VLOOKUP(Table1[[#This Row],[Budget Code Description]],Dimentions!$X$6:$AC$132,2,FALSE)),"")</f>
        <v/>
      </c>
      <c r="G415" s="143" t="str">
        <f>IFERROR(VLOOKUP(Table1[[#This Row],[Budget Code Description]],Dimentions!$X$6:$AC$132,3,FALSE),"")</f>
        <v/>
      </c>
      <c r="H415" s="64" t="str">
        <f>IFERROR(VLOOKUP(Table1[[#This Row],[Account]],Dimentions!$S$6:$V$233,2,FALSE),"")</f>
        <v/>
      </c>
      <c r="I415" s="62">
        <f>_xlfn.NUMBERVALUE(LEFT(Table1[[#This Row],[Account]],1))</f>
        <v>0</v>
      </c>
      <c r="J415" s="62" t="str">
        <f>IFERROR(VLOOKUP(Table1[[#This Row],[Budget Code Description]],Table6[#All],7,FALSE),"")</f>
        <v/>
      </c>
      <c r="K415" s="143" t="str">
        <f>IFERROR(VLOOKUP(Table1[[#This Row],[Budget Code Description]],Table6[#All],8,FALSE),"")</f>
        <v/>
      </c>
      <c r="L415" s="63"/>
      <c r="M415" s="65" t="str">
        <f>IFERROR(VLOOKUP(Table1[[#This Row],[Staff ID]],Table2[],2,FALSE),"")</f>
        <v/>
      </c>
      <c r="N415" s="211" t="str">
        <f>IFERROR(IF(VLOOKUP(Table1[[#This Row],[Budget Code Description]],Dimentions!$X$6:$AC$97,4,FALSE)="","",VLOOKUP(Table1[[#This Row],[Budget Code Description]],Dimentions!$X$6:$AC$97,4,FALSE)),"")</f>
        <v/>
      </c>
      <c r="O415" s="65" t="str">
        <f>IFERROR(VLOOKUP(Table1[[#This Row],[Vendor ID]],Table549[],2,FALSE),"")</f>
        <v/>
      </c>
      <c r="P415" s="63"/>
      <c r="Q415" s="143" t="str">
        <f>IF(Table1[[#This Row],[Posting Date]]&lt;&gt;"",$D$9,"")</f>
        <v/>
      </c>
      <c r="R415" s="159" t="str">
        <f>IF(Table1[[#This Row],[Posting Date]]&lt;&gt;"",$D$10,"")</f>
        <v/>
      </c>
      <c r="S415" s="66"/>
      <c r="T415" s="63"/>
      <c r="U415" s="67"/>
      <c r="V415" s="67"/>
      <c r="W415" s="67" t="str">
        <f t="shared" si="6"/>
        <v/>
      </c>
      <c r="X415" s="161" t="str">
        <f>IF(E415="","",(IF(Table1[[#This Row],[Cur]]="USD",Table1[[#This Row],[Cur_Amount Debit]],Table1[[#This Row],[Cur_Amount Debit]]/Table1[[#This Row],[Exchange Rate]])))</f>
        <v/>
      </c>
      <c r="Y415" s="161" t="str">
        <f>IF(E415="","",(IF(Table1[[#This Row],[Cur]]="USD",Table1[[#This Row],[Cur_Amount Credit]],Table1[[#This Row],[Cur_Amount Credit]]/ExchangeRate)))</f>
        <v/>
      </c>
      <c r="Z415" s="203" t="str">
        <f>IF(E415="","",(Table1[[#This Row],[Debit USD]]-Table1[[#This Row],[Credit USD]]))</f>
        <v/>
      </c>
      <c r="AA415" s="122"/>
      <c r="AB415" s="1"/>
      <c r="AC415" s="15"/>
      <c r="AD415" s="15" t="str">
        <f>IF(AND(OR(Table1[[#This Row],[Account]]="15030",Table1[[#This Row],[Account]]="15035",Table1[[#This Row],[Account]]="20150"),Table1[[#This Row],[Vendor ID]]=""),1,"")</f>
        <v/>
      </c>
      <c r="AE415" s="15"/>
      <c r="AF415" s="15"/>
      <c r="AG415" s="15"/>
      <c r="AH415" s="46" t="str">
        <f>IF(Table1[[#This Row],[Posting Date]]&lt;&gt;"","GJ-"&amp;CountryID,"")</f>
        <v/>
      </c>
      <c r="AI415" s="59" t="str">
        <f>IF(Table1[[#This Row],[Posting Date]]&lt;&gt;"",Table1[[#This Row],[Posting Date]],"")</f>
        <v/>
      </c>
      <c r="AJ415" s="46"/>
      <c r="AK415" s="46" t="str">
        <f>IF(Table1[[#This Row],[Description]]&lt;&gt;"",Table1[[#This Row],[Description]],"")</f>
        <v/>
      </c>
      <c r="AL415" s="46" t="str">
        <f>IF(Table1[[#This Row],[Posting Date]]&lt;&gt;"",Table1[[#This Row],[Reference Number]],"")</f>
        <v/>
      </c>
      <c r="AM415" s="46" t="str">
        <f>TRIM(Table1[[#This Row],[Line '#]])</f>
        <v/>
      </c>
      <c r="AN415" s="46" t="str">
        <f>TRIM(Table1[[#This Row],[Account]])</f>
        <v/>
      </c>
      <c r="AO415" s="46" t="str">
        <f>IF(Table1[[#This Row],[Posting Date]]&lt;&gt;"",$D$5,"")</f>
        <v/>
      </c>
      <c r="AP415" s="46" t="str">
        <f>TRIM(Table1[[#This Row],[Departments-Prgrams]])</f>
        <v/>
      </c>
      <c r="AQ415" s="46" t="str">
        <f>TRIM(Table1[[#This Row],[Grant]])</f>
        <v/>
      </c>
      <c r="AR415" s="46" t="str">
        <f>TRIM(Table1[[#This Row],[Staff ID]])</f>
        <v/>
      </c>
      <c r="AS415" s="46" t="str">
        <f>IF(TRIM(Table1[[#This Row],[Budget Code]])=0,"",TRIM(Table1[[#This Row],[Budget Code]]))</f>
        <v/>
      </c>
      <c r="AT415" s="46" t="str">
        <f>IF(Table1[[#This Row],[Line Description]]&lt;&gt;"",Table1[[#This Row],[Line Description]],"")</f>
        <v/>
      </c>
      <c r="AU415" s="46" t="str">
        <f>IF(Table1[[#This Row],[Cur_Amount Debit]]&gt;0,ROUND(Table1[[#This Row],[Cur_Amount Debit]],2),"")</f>
        <v/>
      </c>
      <c r="AV415" s="46" t="str">
        <f>IF(Table1[[#This Row],[Cur_Amount Credit]]&gt;0,ROUND(Table1[[#This Row],[Cur_Amount Credit]],2),"")</f>
        <v/>
      </c>
      <c r="AW415" s="46" t="str">
        <f>LEFT(Table1[[#This Row],[Cur]],3)</f>
        <v/>
      </c>
      <c r="AX415" s="59"/>
      <c r="AY415" s="46"/>
      <c r="AZ415" s="46" t="str">
        <f>IF(Table1[[#This Row],[Cur]]&lt;&gt;"",IF(Table1[[#This Row],[Cur]]="USD","",ExchangeRate),"")</f>
        <v/>
      </c>
      <c r="BA415" s="46" t="str">
        <f>IF(Table1[[#This Row],[Grant]]&lt;&gt;"",VLOOKUP(Table1[[#This Row],[Grant]],Grants!B:D,3),"")</f>
        <v/>
      </c>
      <c r="BB415" s="46" t="str">
        <f>TRIM(Table1[[#This Row],[Vendor ID]])</f>
        <v/>
      </c>
      <c r="BC415">
        <f>IF(Table1[[#This Row],[Reference Number]]=Q414,BC414,BC414+1)</f>
        <v>2</v>
      </c>
    </row>
    <row r="416" spans="1:55" ht="11.25" hidden="1" customHeight="1">
      <c r="A416" s="1"/>
      <c r="B416" s="88" t="str">
        <f>IF(Table1[[#This Row],[Posting Date]]&lt;&gt;"",IF(Table1[[#This Row],[Reference Number]]=Q415,B415+1,1),"")</f>
        <v/>
      </c>
      <c r="C416" s="61"/>
      <c r="D416" s="61"/>
      <c r="E416" s="218"/>
      <c r="F416" s="143" t="str">
        <f>IFERROR(IF(VLOOKUP(Table1[[#This Row],[Budget Code Description]],Dimentions!$X$6:$AC$132,2,FALSE)="","",VLOOKUP(Table1[[#This Row],[Budget Code Description]],Dimentions!$X$6:$AC$132,2,FALSE)),"")</f>
        <v/>
      </c>
      <c r="G416" s="143" t="str">
        <f>IFERROR(VLOOKUP(Table1[[#This Row],[Budget Code Description]],Dimentions!$X$6:$AC$132,3,FALSE),"")</f>
        <v/>
      </c>
      <c r="H416" s="64" t="str">
        <f>IFERROR(VLOOKUP(Table1[[#This Row],[Account]],Dimentions!$S$6:$V$233,2,FALSE),"")</f>
        <v/>
      </c>
      <c r="I416" s="62">
        <f>_xlfn.NUMBERVALUE(LEFT(Table1[[#This Row],[Account]],1))</f>
        <v>0</v>
      </c>
      <c r="J416" s="62" t="str">
        <f>IFERROR(VLOOKUP(Table1[[#This Row],[Budget Code Description]],Table6[#All],7,FALSE),"")</f>
        <v/>
      </c>
      <c r="K416" s="143" t="str">
        <f>IFERROR(VLOOKUP(Table1[[#This Row],[Budget Code Description]],Table6[#All],8,FALSE),"")</f>
        <v/>
      </c>
      <c r="L416" s="63"/>
      <c r="M416" s="65" t="str">
        <f>IFERROR(VLOOKUP(Table1[[#This Row],[Staff ID]],Table2[],2,FALSE),"")</f>
        <v/>
      </c>
      <c r="N416" s="211" t="str">
        <f>IFERROR(IF(VLOOKUP(Table1[[#This Row],[Budget Code Description]],Dimentions!$X$6:$AC$97,4,FALSE)="","",VLOOKUP(Table1[[#This Row],[Budget Code Description]],Dimentions!$X$6:$AC$97,4,FALSE)),"")</f>
        <v/>
      </c>
      <c r="O416" s="65" t="str">
        <f>IFERROR(VLOOKUP(Table1[[#This Row],[Vendor ID]],Table549[],2,FALSE),"")</f>
        <v/>
      </c>
      <c r="P416" s="63"/>
      <c r="Q416" s="143" t="str">
        <f>IF(Table1[[#This Row],[Posting Date]]&lt;&gt;"",$D$9,"")</f>
        <v/>
      </c>
      <c r="R416" s="159" t="str">
        <f>IF(Table1[[#This Row],[Posting Date]]&lt;&gt;"",$D$10,"")</f>
        <v/>
      </c>
      <c r="S416" s="66"/>
      <c r="T416" s="63"/>
      <c r="U416" s="67"/>
      <c r="V416" s="67"/>
      <c r="W416" s="67" t="str">
        <f t="shared" si="6"/>
        <v/>
      </c>
      <c r="X416" s="161" t="str">
        <f>IF(E416="","",(IF(Table1[[#This Row],[Cur]]="USD",Table1[[#This Row],[Cur_Amount Debit]],Table1[[#This Row],[Cur_Amount Debit]]/Table1[[#This Row],[Exchange Rate]])))</f>
        <v/>
      </c>
      <c r="Y416" s="161" t="str">
        <f>IF(E416="","",(IF(Table1[[#This Row],[Cur]]="USD",Table1[[#This Row],[Cur_Amount Credit]],Table1[[#This Row],[Cur_Amount Credit]]/ExchangeRate)))</f>
        <v/>
      </c>
      <c r="Z416" s="203" t="str">
        <f>IF(E416="","",(Table1[[#This Row],[Debit USD]]-Table1[[#This Row],[Credit USD]]))</f>
        <v/>
      </c>
      <c r="AA416" s="122"/>
      <c r="AB416" s="1"/>
      <c r="AC416" s="15"/>
      <c r="AD416" s="15" t="str">
        <f>IF(AND(OR(Table1[[#This Row],[Account]]="15030",Table1[[#This Row],[Account]]="15035",Table1[[#This Row],[Account]]="20150"),Table1[[#This Row],[Vendor ID]]=""),1,"")</f>
        <v/>
      </c>
      <c r="AE416" s="15"/>
      <c r="AF416" s="15"/>
      <c r="AG416" s="15"/>
      <c r="AH416" s="46" t="str">
        <f>IF(Table1[[#This Row],[Posting Date]]&lt;&gt;"","GJ-"&amp;CountryID,"")</f>
        <v/>
      </c>
      <c r="AI416" s="59" t="str">
        <f>IF(Table1[[#This Row],[Posting Date]]&lt;&gt;"",Table1[[#This Row],[Posting Date]],"")</f>
        <v/>
      </c>
      <c r="AJ416" s="46"/>
      <c r="AK416" s="46" t="str">
        <f>IF(Table1[[#This Row],[Description]]&lt;&gt;"",Table1[[#This Row],[Description]],"")</f>
        <v/>
      </c>
      <c r="AL416" s="46" t="str">
        <f>IF(Table1[[#This Row],[Posting Date]]&lt;&gt;"",Table1[[#This Row],[Reference Number]],"")</f>
        <v/>
      </c>
      <c r="AM416" s="46" t="str">
        <f>TRIM(Table1[[#This Row],[Line '#]])</f>
        <v/>
      </c>
      <c r="AN416" s="46" t="str">
        <f>TRIM(Table1[[#This Row],[Account]])</f>
        <v/>
      </c>
      <c r="AO416" s="46" t="str">
        <f>IF(Table1[[#This Row],[Posting Date]]&lt;&gt;"",$D$5,"")</f>
        <v/>
      </c>
      <c r="AP416" s="46" t="str">
        <f>TRIM(Table1[[#This Row],[Departments-Prgrams]])</f>
        <v/>
      </c>
      <c r="AQ416" s="46" t="str">
        <f>TRIM(Table1[[#This Row],[Grant]])</f>
        <v/>
      </c>
      <c r="AR416" s="46" t="str">
        <f>TRIM(Table1[[#This Row],[Staff ID]])</f>
        <v/>
      </c>
      <c r="AS416" s="46" t="str">
        <f>IF(TRIM(Table1[[#This Row],[Budget Code]])=0,"",TRIM(Table1[[#This Row],[Budget Code]]))</f>
        <v/>
      </c>
      <c r="AT416" s="46" t="str">
        <f>IF(Table1[[#This Row],[Line Description]]&lt;&gt;"",Table1[[#This Row],[Line Description]],"")</f>
        <v/>
      </c>
      <c r="AU416" s="46" t="str">
        <f>IF(Table1[[#This Row],[Cur_Amount Debit]]&gt;0,ROUND(Table1[[#This Row],[Cur_Amount Debit]],2),"")</f>
        <v/>
      </c>
      <c r="AV416" s="46" t="str">
        <f>IF(Table1[[#This Row],[Cur_Amount Credit]]&gt;0,ROUND(Table1[[#This Row],[Cur_Amount Credit]],2),"")</f>
        <v/>
      </c>
      <c r="AW416" s="46" t="str">
        <f>LEFT(Table1[[#This Row],[Cur]],3)</f>
        <v/>
      </c>
      <c r="AX416" s="59"/>
      <c r="AY416" s="46"/>
      <c r="AZ416" s="46" t="str">
        <f>IF(Table1[[#This Row],[Cur]]&lt;&gt;"",IF(Table1[[#This Row],[Cur]]="USD","",ExchangeRate),"")</f>
        <v/>
      </c>
      <c r="BA416" s="46" t="str">
        <f>IF(Table1[[#This Row],[Grant]]&lt;&gt;"",VLOOKUP(Table1[[#This Row],[Grant]],Grants!B:D,3),"")</f>
        <v/>
      </c>
      <c r="BB416" s="46" t="str">
        <f>TRIM(Table1[[#This Row],[Vendor ID]])</f>
        <v/>
      </c>
      <c r="BC416">
        <f>IF(Table1[[#This Row],[Reference Number]]=Q415,BC415,BC415+1)</f>
        <v>2</v>
      </c>
    </row>
    <row r="417" spans="1:55" ht="11.25" hidden="1" customHeight="1">
      <c r="A417" s="1"/>
      <c r="B417" s="88" t="str">
        <f>IF(Table1[[#This Row],[Posting Date]]&lt;&gt;"",IF(Table1[[#This Row],[Reference Number]]=Q416,B416+1,1),"")</f>
        <v/>
      </c>
      <c r="C417" s="61"/>
      <c r="D417" s="61"/>
      <c r="E417" s="218"/>
      <c r="F417" s="143" t="str">
        <f>IFERROR(IF(VLOOKUP(Table1[[#This Row],[Budget Code Description]],Dimentions!$X$6:$AC$132,2,FALSE)="","",VLOOKUP(Table1[[#This Row],[Budget Code Description]],Dimentions!$X$6:$AC$132,2,FALSE)),"")</f>
        <v/>
      </c>
      <c r="G417" s="143" t="str">
        <f>IFERROR(VLOOKUP(Table1[[#This Row],[Budget Code Description]],Dimentions!$X$6:$AC$132,3,FALSE),"")</f>
        <v/>
      </c>
      <c r="H417" s="64" t="str">
        <f>IFERROR(VLOOKUP(Table1[[#This Row],[Account]],Dimentions!$S$6:$V$233,2,FALSE),"")</f>
        <v/>
      </c>
      <c r="I417" s="62">
        <f>_xlfn.NUMBERVALUE(LEFT(Table1[[#This Row],[Account]],1))</f>
        <v>0</v>
      </c>
      <c r="J417" s="62" t="str">
        <f>IFERROR(VLOOKUP(Table1[[#This Row],[Budget Code Description]],Table6[#All],7,FALSE),"")</f>
        <v/>
      </c>
      <c r="K417" s="143" t="str">
        <f>IFERROR(VLOOKUP(Table1[[#This Row],[Budget Code Description]],Table6[#All],8,FALSE),"")</f>
        <v/>
      </c>
      <c r="L417" s="63"/>
      <c r="M417" s="65" t="str">
        <f>IFERROR(VLOOKUP(Table1[[#This Row],[Staff ID]],Table2[],2,FALSE),"")</f>
        <v/>
      </c>
      <c r="N417" s="211" t="str">
        <f>IFERROR(IF(VLOOKUP(Table1[[#This Row],[Budget Code Description]],Dimentions!$X$6:$AC$97,4,FALSE)="","",VLOOKUP(Table1[[#This Row],[Budget Code Description]],Dimentions!$X$6:$AC$97,4,FALSE)),"")</f>
        <v/>
      </c>
      <c r="O417" s="65" t="str">
        <f>IFERROR(VLOOKUP(Table1[[#This Row],[Vendor ID]],Table549[],2,FALSE),"")</f>
        <v/>
      </c>
      <c r="P417" s="63"/>
      <c r="Q417" s="143" t="str">
        <f>IF(Table1[[#This Row],[Posting Date]]&lt;&gt;"",$D$9,"")</f>
        <v/>
      </c>
      <c r="R417" s="159" t="str">
        <f>IF(Table1[[#This Row],[Posting Date]]&lt;&gt;"",$D$10,"")</f>
        <v/>
      </c>
      <c r="S417" s="66"/>
      <c r="T417" s="63"/>
      <c r="U417" s="67"/>
      <c r="V417" s="67"/>
      <c r="W417" s="67" t="str">
        <f t="shared" si="6"/>
        <v/>
      </c>
      <c r="X417" s="161" t="str">
        <f>IF(E417="","",(IF(Table1[[#This Row],[Cur]]="USD",Table1[[#This Row],[Cur_Amount Debit]],Table1[[#This Row],[Cur_Amount Debit]]/Table1[[#This Row],[Exchange Rate]])))</f>
        <v/>
      </c>
      <c r="Y417" s="161" t="str">
        <f>IF(E417="","",(IF(Table1[[#This Row],[Cur]]="USD",Table1[[#This Row],[Cur_Amount Credit]],Table1[[#This Row],[Cur_Amount Credit]]/ExchangeRate)))</f>
        <v/>
      </c>
      <c r="Z417" s="203" t="str">
        <f>IF(E417="","",(Table1[[#This Row],[Debit USD]]-Table1[[#This Row],[Credit USD]]))</f>
        <v/>
      </c>
      <c r="AA417" s="122"/>
      <c r="AB417" s="1"/>
      <c r="AC417" s="15"/>
      <c r="AD417" s="15" t="str">
        <f>IF(AND(OR(Table1[[#This Row],[Account]]="15030",Table1[[#This Row],[Account]]="15035",Table1[[#This Row],[Account]]="20150"),Table1[[#This Row],[Vendor ID]]=""),1,"")</f>
        <v/>
      </c>
      <c r="AE417" s="15"/>
      <c r="AF417" s="15"/>
      <c r="AG417" s="15"/>
      <c r="AH417" s="46" t="str">
        <f>IF(Table1[[#This Row],[Posting Date]]&lt;&gt;"","GJ-"&amp;CountryID,"")</f>
        <v/>
      </c>
      <c r="AI417" s="59" t="str">
        <f>IF(Table1[[#This Row],[Posting Date]]&lt;&gt;"",Table1[[#This Row],[Posting Date]],"")</f>
        <v/>
      </c>
      <c r="AJ417" s="46"/>
      <c r="AK417" s="46" t="str">
        <f>IF(Table1[[#This Row],[Description]]&lt;&gt;"",Table1[[#This Row],[Description]],"")</f>
        <v/>
      </c>
      <c r="AL417" s="46" t="str">
        <f>IF(Table1[[#This Row],[Posting Date]]&lt;&gt;"",Table1[[#This Row],[Reference Number]],"")</f>
        <v/>
      </c>
      <c r="AM417" s="46" t="str">
        <f>TRIM(Table1[[#This Row],[Line '#]])</f>
        <v/>
      </c>
      <c r="AN417" s="46" t="str">
        <f>TRIM(Table1[[#This Row],[Account]])</f>
        <v/>
      </c>
      <c r="AO417" s="46" t="str">
        <f>IF(Table1[[#This Row],[Posting Date]]&lt;&gt;"",$D$5,"")</f>
        <v/>
      </c>
      <c r="AP417" s="46" t="str">
        <f>TRIM(Table1[[#This Row],[Departments-Prgrams]])</f>
        <v/>
      </c>
      <c r="AQ417" s="46" t="str">
        <f>TRIM(Table1[[#This Row],[Grant]])</f>
        <v/>
      </c>
      <c r="AR417" s="46" t="str">
        <f>TRIM(Table1[[#This Row],[Staff ID]])</f>
        <v/>
      </c>
      <c r="AS417" s="46" t="str">
        <f>IF(TRIM(Table1[[#This Row],[Budget Code]])=0,"",TRIM(Table1[[#This Row],[Budget Code]]))</f>
        <v/>
      </c>
      <c r="AT417" s="46" t="str">
        <f>IF(Table1[[#This Row],[Line Description]]&lt;&gt;"",Table1[[#This Row],[Line Description]],"")</f>
        <v/>
      </c>
      <c r="AU417" s="46" t="str">
        <f>IF(Table1[[#This Row],[Cur_Amount Debit]]&gt;0,ROUND(Table1[[#This Row],[Cur_Amount Debit]],2),"")</f>
        <v/>
      </c>
      <c r="AV417" s="46" t="str">
        <f>IF(Table1[[#This Row],[Cur_Amount Credit]]&gt;0,ROUND(Table1[[#This Row],[Cur_Amount Credit]],2),"")</f>
        <v/>
      </c>
      <c r="AW417" s="46" t="str">
        <f>LEFT(Table1[[#This Row],[Cur]],3)</f>
        <v/>
      </c>
      <c r="AX417" s="59"/>
      <c r="AY417" s="46"/>
      <c r="AZ417" s="46" t="str">
        <f>IF(Table1[[#This Row],[Cur]]&lt;&gt;"",IF(Table1[[#This Row],[Cur]]="USD","",ExchangeRate),"")</f>
        <v/>
      </c>
      <c r="BA417" s="46" t="str">
        <f>IF(Table1[[#This Row],[Grant]]&lt;&gt;"",VLOOKUP(Table1[[#This Row],[Grant]],Grants!B:D,3),"")</f>
        <v/>
      </c>
      <c r="BB417" s="46" t="str">
        <f>TRIM(Table1[[#This Row],[Vendor ID]])</f>
        <v/>
      </c>
      <c r="BC417">
        <f>IF(Table1[[#This Row],[Reference Number]]=Q416,BC416,BC416+1)</f>
        <v>2</v>
      </c>
    </row>
    <row r="418" spans="1:55" ht="11.25" hidden="1" customHeight="1">
      <c r="A418" s="1"/>
      <c r="B418" s="88" t="str">
        <f>IF(Table1[[#This Row],[Posting Date]]&lt;&gt;"",IF(Table1[[#This Row],[Reference Number]]=Q417,B417+1,1),"")</f>
        <v/>
      </c>
      <c r="C418" s="61"/>
      <c r="D418" s="61"/>
      <c r="E418" s="218"/>
      <c r="F418" s="143" t="str">
        <f>IFERROR(IF(VLOOKUP(Table1[[#This Row],[Budget Code Description]],Dimentions!$X$6:$AC$132,2,FALSE)="","",VLOOKUP(Table1[[#This Row],[Budget Code Description]],Dimentions!$X$6:$AC$132,2,FALSE)),"")</f>
        <v/>
      </c>
      <c r="G418" s="143" t="str">
        <f>IFERROR(VLOOKUP(Table1[[#This Row],[Budget Code Description]],Dimentions!$X$6:$AC$132,3,FALSE),"")</f>
        <v/>
      </c>
      <c r="H418" s="64" t="str">
        <f>IFERROR(VLOOKUP(Table1[[#This Row],[Account]],Dimentions!$S$6:$V$233,2,FALSE),"")</f>
        <v/>
      </c>
      <c r="I418" s="62">
        <f>_xlfn.NUMBERVALUE(LEFT(Table1[[#This Row],[Account]],1))</f>
        <v>0</v>
      </c>
      <c r="J418" s="62" t="str">
        <f>IFERROR(VLOOKUP(Table1[[#This Row],[Budget Code Description]],Table6[#All],7,FALSE),"")</f>
        <v/>
      </c>
      <c r="K418" s="143" t="str">
        <f>IFERROR(VLOOKUP(Table1[[#This Row],[Budget Code Description]],Table6[#All],8,FALSE),"")</f>
        <v/>
      </c>
      <c r="L418" s="63"/>
      <c r="M418" s="65" t="str">
        <f>IFERROR(VLOOKUP(Table1[[#This Row],[Staff ID]],Table2[],2,FALSE),"")</f>
        <v/>
      </c>
      <c r="N418" s="211" t="str">
        <f>IFERROR(IF(VLOOKUP(Table1[[#This Row],[Budget Code Description]],Dimentions!$X$6:$AC$97,4,FALSE)="","",VLOOKUP(Table1[[#This Row],[Budget Code Description]],Dimentions!$X$6:$AC$97,4,FALSE)),"")</f>
        <v/>
      </c>
      <c r="O418" s="65" t="str">
        <f>IFERROR(VLOOKUP(Table1[[#This Row],[Vendor ID]],Table549[],2,FALSE),"")</f>
        <v/>
      </c>
      <c r="P418" s="63"/>
      <c r="Q418" s="143" t="str">
        <f>IF(Table1[[#This Row],[Posting Date]]&lt;&gt;"",$D$9,"")</f>
        <v/>
      </c>
      <c r="R418" s="159" t="str">
        <f>IF(Table1[[#This Row],[Posting Date]]&lt;&gt;"",$D$10,"")</f>
        <v/>
      </c>
      <c r="S418" s="66"/>
      <c r="T418" s="63"/>
      <c r="U418" s="67"/>
      <c r="V418" s="67"/>
      <c r="W418" s="67" t="str">
        <f t="shared" si="6"/>
        <v/>
      </c>
      <c r="X418" s="161" t="str">
        <f>IF(E418="","",(IF(Table1[[#This Row],[Cur]]="USD",Table1[[#This Row],[Cur_Amount Debit]],Table1[[#This Row],[Cur_Amount Debit]]/Table1[[#This Row],[Exchange Rate]])))</f>
        <v/>
      </c>
      <c r="Y418" s="161" t="str">
        <f>IF(E418="","",(IF(Table1[[#This Row],[Cur]]="USD",Table1[[#This Row],[Cur_Amount Credit]],Table1[[#This Row],[Cur_Amount Credit]]/ExchangeRate)))</f>
        <v/>
      </c>
      <c r="Z418" s="203" t="str">
        <f>IF(E418="","",(Table1[[#This Row],[Debit USD]]-Table1[[#This Row],[Credit USD]]))</f>
        <v/>
      </c>
      <c r="AA418" s="122"/>
      <c r="AB418" s="1"/>
      <c r="AC418" s="15"/>
      <c r="AD418" s="15" t="str">
        <f>IF(AND(OR(Table1[[#This Row],[Account]]="15030",Table1[[#This Row],[Account]]="15035",Table1[[#This Row],[Account]]="20150"),Table1[[#This Row],[Vendor ID]]=""),1,"")</f>
        <v/>
      </c>
      <c r="AE418" s="15"/>
      <c r="AF418" s="15"/>
      <c r="AG418" s="15"/>
      <c r="AH418" s="46" t="str">
        <f>IF(Table1[[#This Row],[Posting Date]]&lt;&gt;"","GJ-"&amp;CountryID,"")</f>
        <v/>
      </c>
      <c r="AI418" s="59" t="str">
        <f>IF(Table1[[#This Row],[Posting Date]]&lt;&gt;"",Table1[[#This Row],[Posting Date]],"")</f>
        <v/>
      </c>
      <c r="AJ418" s="46"/>
      <c r="AK418" s="46" t="str">
        <f>IF(Table1[[#This Row],[Description]]&lt;&gt;"",Table1[[#This Row],[Description]],"")</f>
        <v/>
      </c>
      <c r="AL418" s="46" t="str">
        <f>IF(Table1[[#This Row],[Posting Date]]&lt;&gt;"",Table1[[#This Row],[Reference Number]],"")</f>
        <v/>
      </c>
      <c r="AM418" s="46" t="str">
        <f>TRIM(Table1[[#This Row],[Line '#]])</f>
        <v/>
      </c>
      <c r="AN418" s="46" t="str">
        <f>TRIM(Table1[[#This Row],[Account]])</f>
        <v/>
      </c>
      <c r="AO418" s="46" t="str">
        <f>IF(Table1[[#This Row],[Posting Date]]&lt;&gt;"",$D$5,"")</f>
        <v/>
      </c>
      <c r="AP418" s="46" t="str">
        <f>TRIM(Table1[[#This Row],[Departments-Prgrams]])</f>
        <v/>
      </c>
      <c r="AQ418" s="46" t="str">
        <f>TRIM(Table1[[#This Row],[Grant]])</f>
        <v/>
      </c>
      <c r="AR418" s="46" t="str">
        <f>TRIM(Table1[[#This Row],[Staff ID]])</f>
        <v/>
      </c>
      <c r="AS418" s="46" t="str">
        <f>IF(TRIM(Table1[[#This Row],[Budget Code]])=0,"",TRIM(Table1[[#This Row],[Budget Code]]))</f>
        <v/>
      </c>
      <c r="AT418" s="46" t="str">
        <f>IF(Table1[[#This Row],[Line Description]]&lt;&gt;"",Table1[[#This Row],[Line Description]],"")</f>
        <v/>
      </c>
      <c r="AU418" s="46" t="str">
        <f>IF(Table1[[#This Row],[Cur_Amount Debit]]&gt;0,ROUND(Table1[[#This Row],[Cur_Amount Debit]],2),"")</f>
        <v/>
      </c>
      <c r="AV418" s="46" t="str">
        <f>IF(Table1[[#This Row],[Cur_Amount Credit]]&gt;0,ROUND(Table1[[#This Row],[Cur_Amount Credit]],2),"")</f>
        <v/>
      </c>
      <c r="AW418" s="46" t="str">
        <f>LEFT(Table1[[#This Row],[Cur]],3)</f>
        <v/>
      </c>
      <c r="AX418" s="59"/>
      <c r="AY418" s="46"/>
      <c r="AZ418" s="46" t="str">
        <f>IF(Table1[[#This Row],[Cur]]&lt;&gt;"",IF(Table1[[#This Row],[Cur]]="USD","",ExchangeRate),"")</f>
        <v/>
      </c>
      <c r="BA418" s="46" t="str">
        <f>IF(Table1[[#This Row],[Grant]]&lt;&gt;"",VLOOKUP(Table1[[#This Row],[Grant]],Grants!B:D,3),"")</f>
        <v/>
      </c>
      <c r="BB418" s="46" t="str">
        <f>TRIM(Table1[[#This Row],[Vendor ID]])</f>
        <v/>
      </c>
      <c r="BC418">
        <f>IF(Table1[[#This Row],[Reference Number]]=Q417,BC417,BC417+1)</f>
        <v>2</v>
      </c>
    </row>
    <row r="419" spans="1:55" ht="11.25" hidden="1" customHeight="1">
      <c r="A419" s="1"/>
      <c r="B419" s="88" t="str">
        <f>IF(Table1[[#This Row],[Posting Date]]&lt;&gt;"",IF(Table1[[#This Row],[Reference Number]]=Q418,B418+1,1),"")</f>
        <v/>
      </c>
      <c r="C419" s="61"/>
      <c r="D419" s="61"/>
      <c r="E419" s="218"/>
      <c r="F419" s="143" t="str">
        <f>IFERROR(IF(VLOOKUP(Table1[[#This Row],[Budget Code Description]],Dimentions!$X$6:$AC$132,2,FALSE)="","",VLOOKUP(Table1[[#This Row],[Budget Code Description]],Dimentions!$X$6:$AC$132,2,FALSE)),"")</f>
        <v/>
      </c>
      <c r="G419" s="143" t="str">
        <f>IFERROR(VLOOKUP(Table1[[#This Row],[Budget Code Description]],Dimentions!$X$6:$AC$132,3,FALSE),"")</f>
        <v/>
      </c>
      <c r="H419" s="64" t="str">
        <f>IFERROR(VLOOKUP(Table1[[#This Row],[Account]],Dimentions!$S$6:$V$233,2,FALSE),"")</f>
        <v/>
      </c>
      <c r="I419" s="62">
        <f>_xlfn.NUMBERVALUE(LEFT(Table1[[#This Row],[Account]],1))</f>
        <v>0</v>
      </c>
      <c r="J419" s="62" t="str">
        <f>IFERROR(VLOOKUP(Table1[[#This Row],[Budget Code Description]],Table6[#All],7,FALSE),"")</f>
        <v/>
      </c>
      <c r="K419" s="143" t="str">
        <f>IFERROR(VLOOKUP(Table1[[#This Row],[Budget Code Description]],Table6[#All],8,FALSE),"")</f>
        <v/>
      </c>
      <c r="L419" s="63"/>
      <c r="M419" s="65" t="str">
        <f>IFERROR(VLOOKUP(Table1[[#This Row],[Staff ID]],Table2[],2,FALSE),"")</f>
        <v/>
      </c>
      <c r="N419" s="211" t="str">
        <f>IFERROR(IF(VLOOKUP(Table1[[#This Row],[Budget Code Description]],Dimentions!$X$6:$AC$97,4,FALSE)="","",VLOOKUP(Table1[[#This Row],[Budget Code Description]],Dimentions!$X$6:$AC$97,4,FALSE)),"")</f>
        <v/>
      </c>
      <c r="O419" s="65" t="str">
        <f>IFERROR(VLOOKUP(Table1[[#This Row],[Vendor ID]],Table549[],2,FALSE),"")</f>
        <v/>
      </c>
      <c r="P419" s="63"/>
      <c r="Q419" s="143" t="str">
        <f>IF(Table1[[#This Row],[Posting Date]]&lt;&gt;"",$D$9,"")</f>
        <v/>
      </c>
      <c r="R419" s="159" t="str">
        <f>IF(Table1[[#This Row],[Posting Date]]&lt;&gt;"",$D$10,"")</f>
        <v/>
      </c>
      <c r="S419" s="66"/>
      <c r="T419" s="63"/>
      <c r="U419" s="67"/>
      <c r="V419" s="67"/>
      <c r="W419" s="67" t="str">
        <f t="shared" si="6"/>
        <v/>
      </c>
      <c r="X419" s="161" t="str">
        <f>IF(E419="","",(IF(Table1[[#This Row],[Cur]]="USD",Table1[[#This Row],[Cur_Amount Debit]],Table1[[#This Row],[Cur_Amount Debit]]/Table1[[#This Row],[Exchange Rate]])))</f>
        <v/>
      </c>
      <c r="Y419" s="161" t="str">
        <f>IF(E419="","",(IF(Table1[[#This Row],[Cur]]="USD",Table1[[#This Row],[Cur_Amount Credit]],Table1[[#This Row],[Cur_Amount Credit]]/ExchangeRate)))</f>
        <v/>
      </c>
      <c r="Z419" s="203" t="str">
        <f>IF(E419="","",(Table1[[#This Row],[Debit USD]]-Table1[[#This Row],[Credit USD]]))</f>
        <v/>
      </c>
      <c r="AA419" s="122"/>
      <c r="AB419" s="1"/>
      <c r="AC419" s="15"/>
      <c r="AD419" s="15" t="str">
        <f>IF(AND(OR(Table1[[#This Row],[Account]]="15030",Table1[[#This Row],[Account]]="15035",Table1[[#This Row],[Account]]="20150"),Table1[[#This Row],[Vendor ID]]=""),1,"")</f>
        <v/>
      </c>
      <c r="AE419" s="15"/>
      <c r="AF419" s="15"/>
      <c r="AG419" s="15"/>
      <c r="AH419" s="46" t="str">
        <f>IF(Table1[[#This Row],[Posting Date]]&lt;&gt;"","GJ-"&amp;CountryID,"")</f>
        <v/>
      </c>
      <c r="AI419" s="59" t="str">
        <f>IF(Table1[[#This Row],[Posting Date]]&lt;&gt;"",Table1[[#This Row],[Posting Date]],"")</f>
        <v/>
      </c>
      <c r="AJ419" s="46"/>
      <c r="AK419" s="46" t="str">
        <f>IF(Table1[[#This Row],[Description]]&lt;&gt;"",Table1[[#This Row],[Description]],"")</f>
        <v/>
      </c>
      <c r="AL419" s="46" t="str">
        <f>IF(Table1[[#This Row],[Posting Date]]&lt;&gt;"",Table1[[#This Row],[Reference Number]],"")</f>
        <v/>
      </c>
      <c r="AM419" s="46" t="str">
        <f>TRIM(Table1[[#This Row],[Line '#]])</f>
        <v/>
      </c>
      <c r="AN419" s="46" t="str">
        <f>TRIM(Table1[[#This Row],[Account]])</f>
        <v/>
      </c>
      <c r="AO419" s="46" t="str">
        <f>IF(Table1[[#This Row],[Posting Date]]&lt;&gt;"",$D$5,"")</f>
        <v/>
      </c>
      <c r="AP419" s="46" t="str">
        <f>TRIM(Table1[[#This Row],[Departments-Prgrams]])</f>
        <v/>
      </c>
      <c r="AQ419" s="46" t="str">
        <f>TRIM(Table1[[#This Row],[Grant]])</f>
        <v/>
      </c>
      <c r="AR419" s="46" t="str">
        <f>TRIM(Table1[[#This Row],[Staff ID]])</f>
        <v/>
      </c>
      <c r="AS419" s="46" t="str">
        <f>IF(TRIM(Table1[[#This Row],[Budget Code]])=0,"",TRIM(Table1[[#This Row],[Budget Code]]))</f>
        <v/>
      </c>
      <c r="AT419" s="46" t="str">
        <f>IF(Table1[[#This Row],[Line Description]]&lt;&gt;"",Table1[[#This Row],[Line Description]],"")</f>
        <v/>
      </c>
      <c r="AU419" s="46" t="str">
        <f>IF(Table1[[#This Row],[Cur_Amount Debit]]&gt;0,ROUND(Table1[[#This Row],[Cur_Amount Debit]],2),"")</f>
        <v/>
      </c>
      <c r="AV419" s="46" t="str">
        <f>IF(Table1[[#This Row],[Cur_Amount Credit]]&gt;0,ROUND(Table1[[#This Row],[Cur_Amount Credit]],2),"")</f>
        <v/>
      </c>
      <c r="AW419" s="46" t="str">
        <f>LEFT(Table1[[#This Row],[Cur]],3)</f>
        <v/>
      </c>
      <c r="AX419" s="59"/>
      <c r="AY419" s="46"/>
      <c r="AZ419" s="46" t="str">
        <f>IF(Table1[[#This Row],[Cur]]&lt;&gt;"",IF(Table1[[#This Row],[Cur]]="USD","",ExchangeRate),"")</f>
        <v/>
      </c>
      <c r="BA419" s="46" t="str">
        <f>IF(Table1[[#This Row],[Grant]]&lt;&gt;"",VLOOKUP(Table1[[#This Row],[Grant]],Grants!B:D,3),"")</f>
        <v/>
      </c>
      <c r="BB419" s="46" t="str">
        <f>TRIM(Table1[[#This Row],[Vendor ID]])</f>
        <v/>
      </c>
      <c r="BC419">
        <f>IF(Table1[[#This Row],[Reference Number]]=Q418,BC418,BC418+1)</f>
        <v>2</v>
      </c>
    </row>
    <row r="420" spans="1:55" ht="11.25" hidden="1" customHeight="1">
      <c r="A420" s="1"/>
      <c r="B420" s="88" t="str">
        <f>IF(Table1[[#This Row],[Posting Date]]&lt;&gt;"",IF(Table1[[#This Row],[Reference Number]]=Q419,B419+1,1),"")</f>
        <v/>
      </c>
      <c r="C420" s="61"/>
      <c r="D420" s="61"/>
      <c r="E420" s="218"/>
      <c r="F420" s="143" t="str">
        <f>IFERROR(IF(VLOOKUP(Table1[[#This Row],[Budget Code Description]],Dimentions!$X$6:$AC$132,2,FALSE)="","",VLOOKUP(Table1[[#This Row],[Budget Code Description]],Dimentions!$X$6:$AC$132,2,FALSE)),"")</f>
        <v/>
      </c>
      <c r="G420" s="143" t="str">
        <f>IFERROR(VLOOKUP(Table1[[#This Row],[Budget Code Description]],Dimentions!$X$6:$AC$132,3,FALSE),"")</f>
        <v/>
      </c>
      <c r="H420" s="64" t="str">
        <f>IFERROR(VLOOKUP(Table1[[#This Row],[Account]],Dimentions!$S$6:$V$233,2,FALSE),"")</f>
        <v/>
      </c>
      <c r="I420" s="62">
        <f>_xlfn.NUMBERVALUE(LEFT(Table1[[#This Row],[Account]],1))</f>
        <v>0</v>
      </c>
      <c r="J420" s="62" t="str">
        <f>IFERROR(VLOOKUP(Table1[[#This Row],[Budget Code Description]],Table6[#All],7,FALSE),"")</f>
        <v/>
      </c>
      <c r="K420" s="143" t="str">
        <f>IFERROR(VLOOKUP(Table1[[#This Row],[Budget Code Description]],Table6[#All],8,FALSE),"")</f>
        <v/>
      </c>
      <c r="L420" s="63"/>
      <c r="M420" s="65" t="str">
        <f>IFERROR(VLOOKUP(Table1[[#This Row],[Staff ID]],Table2[],2,FALSE),"")</f>
        <v/>
      </c>
      <c r="N420" s="211" t="str">
        <f>IFERROR(IF(VLOOKUP(Table1[[#This Row],[Budget Code Description]],Dimentions!$X$6:$AC$97,4,FALSE)="","",VLOOKUP(Table1[[#This Row],[Budget Code Description]],Dimentions!$X$6:$AC$97,4,FALSE)),"")</f>
        <v/>
      </c>
      <c r="O420" s="65" t="str">
        <f>IFERROR(VLOOKUP(Table1[[#This Row],[Vendor ID]],Table549[],2,FALSE),"")</f>
        <v/>
      </c>
      <c r="P420" s="63"/>
      <c r="Q420" s="143" t="str">
        <f>IF(Table1[[#This Row],[Posting Date]]&lt;&gt;"",$D$9,"")</f>
        <v/>
      </c>
      <c r="R420" s="159" t="str">
        <f>IF(Table1[[#This Row],[Posting Date]]&lt;&gt;"",$D$10,"")</f>
        <v/>
      </c>
      <c r="S420" s="66"/>
      <c r="T420" s="63"/>
      <c r="U420" s="67"/>
      <c r="V420" s="67"/>
      <c r="W420" s="67" t="str">
        <f t="shared" si="6"/>
        <v/>
      </c>
      <c r="X420" s="161" t="str">
        <f>IF(E420="","",(IF(Table1[[#This Row],[Cur]]="USD",Table1[[#This Row],[Cur_Amount Debit]],Table1[[#This Row],[Cur_Amount Debit]]/Table1[[#This Row],[Exchange Rate]])))</f>
        <v/>
      </c>
      <c r="Y420" s="161" t="str">
        <f>IF(E420="","",(IF(Table1[[#This Row],[Cur]]="USD",Table1[[#This Row],[Cur_Amount Credit]],Table1[[#This Row],[Cur_Amount Credit]]/ExchangeRate)))</f>
        <v/>
      </c>
      <c r="Z420" s="203" t="str">
        <f>IF(E420="","",(Table1[[#This Row],[Debit USD]]-Table1[[#This Row],[Credit USD]]))</f>
        <v/>
      </c>
      <c r="AA420" s="122"/>
      <c r="AB420" s="1"/>
      <c r="AC420" s="15"/>
      <c r="AD420" s="15" t="str">
        <f>IF(AND(OR(Table1[[#This Row],[Account]]="15030",Table1[[#This Row],[Account]]="15035",Table1[[#This Row],[Account]]="20150"),Table1[[#This Row],[Vendor ID]]=""),1,"")</f>
        <v/>
      </c>
      <c r="AE420" s="15"/>
      <c r="AF420" s="15"/>
      <c r="AG420" s="15"/>
      <c r="AH420" s="46" t="str">
        <f>IF(Table1[[#This Row],[Posting Date]]&lt;&gt;"","GJ-"&amp;CountryID,"")</f>
        <v/>
      </c>
      <c r="AI420" s="59" t="str">
        <f>IF(Table1[[#This Row],[Posting Date]]&lt;&gt;"",Table1[[#This Row],[Posting Date]],"")</f>
        <v/>
      </c>
      <c r="AJ420" s="46"/>
      <c r="AK420" s="46" t="str">
        <f>IF(Table1[[#This Row],[Description]]&lt;&gt;"",Table1[[#This Row],[Description]],"")</f>
        <v/>
      </c>
      <c r="AL420" s="46" t="str">
        <f>IF(Table1[[#This Row],[Posting Date]]&lt;&gt;"",Table1[[#This Row],[Reference Number]],"")</f>
        <v/>
      </c>
      <c r="AM420" s="46" t="str">
        <f>TRIM(Table1[[#This Row],[Line '#]])</f>
        <v/>
      </c>
      <c r="AN420" s="46" t="str">
        <f>TRIM(Table1[[#This Row],[Account]])</f>
        <v/>
      </c>
      <c r="AO420" s="46" t="str">
        <f>IF(Table1[[#This Row],[Posting Date]]&lt;&gt;"",$D$5,"")</f>
        <v/>
      </c>
      <c r="AP420" s="46" t="str">
        <f>TRIM(Table1[[#This Row],[Departments-Prgrams]])</f>
        <v/>
      </c>
      <c r="AQ420" s="46" t="str">
        <f>TRIM(Table1[[#This Row],[Grant]])</f>
        <v/>
      </c>
      <c r="AR420" s="46" t="str">
        <f>TRIM(Table1[[#This Row],[Staff ID]])</f>
        <v/>
      </c>
      <c r="AS420" s="46" t="str">
        <f>IF(TRIM(Table1[[#This Row],[Budget Code]])=0,"",TRIM(Table1[[#This Row],[Budget Code]]))</f>
        <v/>
      </c>
      <c r="AT420" s="46" t="str">
        <f>IF(Table1[[#This Row],[Line Description]]&lt;&gt;"",Table1[[#This Row],[Line Description]],"")</f>
        <v/>
      </c>
      <c r="AU420" s="46" t="str">
        <f>IF(Table1[[#This Row],[Cur_Amount Debit]]&gt;0,ROUND(Table1[[#This Row],[Cur_Amount Debit]],2),"")</f>
        <v/>
      </c>
      <c r="AV420" s="46" t="str">
        <f>IF(Table1[[#This Row],[Cur_Amount Credit]]&gt;0,ROUND(Table1[[#This Row],[Cur_Amount Credit]],2),"")</f>
        <v/>
      </c>
      <c r="AW420" s="46" t="str">
        <f>LEFT(Table1[[#This Row],[Cur]],3)</f>
        <v/>
      </c>
      <c r="AX420" s="59"/>
      <c r="AY420" s="46"/>
      <c r="AZ420" s="46" t="str">
        <f>IF(Table1[[#This Row],[Cur]]&lt;&gt;"",IF(Table1[[#This Row],[Cur]]="USD","",ExchangeRate),"")</f>
        <v/>
      </c>
      <c r="BA420" s="46" t="str">
        <f>IF(Table1[[#This Row],[Grant]]&lt;&gt;"",VLOOKUP(Table1[[#This Row],[Grant]],Grants!B:D,3),"")</f>
        <v/>
      </c>
      <c r="BB420" s="46" t="str">
        <f>TRIM(Table1[[#This Row],[Vendor ID]])</f>
        <v/>
      </c>
      <c r="BC420">
        <f>IF(Table1[[#This Row],[Reference Number]]=Q419,BC419,BC419+1)</f>
        <v>2</v>
      </c>
    </row>
    <row r="421" spans="1:55" ht="11.25" hidden="1" customHeight="1">
      <c r="A421" s="1"/>
      <c r="B421" s="88" t="str">
        <f>IF(Table1[[#This Row],[Posting Date]]&lt;&gt;"",IF(Table1[[#This Row],[Reference Number]]=Q420,B420+1,1),"")</f>
        <v/>
      </c>
      <c r="C421" s="61"/>
      <c r="D421" s="61"/>
      <c r="E421" s="218"/>
      <c r="F421" s="143" t="str">
        <f>IFERROR(IF(VLOOKUP(Table1[[#This Row],[Budget Code Description]],Dimentions!$X$6:$AC$132,2,FALSE)="","",VLOOKUP(Table1[[#This Row],[Budget Code Description]],Dimentions!$X$6:$AC$132,2,FALSE)),"")</f>
        <v/>
      </c>
      <c r="G421" s="143" t="str">
        <f>IFERROR(VLOOKUP(Table1[[#This Row],[Budget Code Description]],Dimentions!$X$6:$AC$132,3,FALSE),"")</f>
        <v/>
      </c>
      <c r="H421" s="64" t="str">
        <f>IFERROR(VLOOKUP(Table1[[#This Row],[Account]],Dimentions!$S$6:$V$233,2,FALSE),"")</f>
        <v/>
      </c>
      <c r="I421" s="62">
        <f>_xlfn.NUMBERVALUE(LEFT(Table1[[#This Row],[Account]],1))</f>
        <v>0</v>
      </c>
      <c r="J421" s="62" t="str">
        <f>IFERROR(VLOOKUP(Table1[[#This Row],[Budget Code Description]],Table6[#All],7,FALSE),"")</f>
        <v/>
      </c>
      <c r="K421" s="143" t="str">
        <f>IFERROR(VLOOKUP(Table1[[#This Row],[Budget Code Description]],Table6[#All],8,FALSE),"")</f>
        <v/>
      </c>
      <c r="L421" s="63"/>
      <c r="M421" s="65" t="str">
        <f>IFERROR(VLOOKUP(Table1[[#This Row],[Staff ID]],Table2[],2,FALSE),"")</f>
        <v/>
      </c>
      <c r="N421" s="211" t="str">
        <f>IFERROR(IF(VLOOKUP(Table1[[#This Row],[Budget Code Description]],Dimentions!$X$6:$AC$97,4,FALSE)="","",VLOOKUP(Table1[[#This Row],[Budget Code Description]],Dimentions!$X$6:$AC$97,4,FALSE)),"")</f>
        <v/>
      </c>
      <c r="O421" s="65" t="str">
        <f>IFERROR(VLOOKUP(Table1[[#This Row],[Vendor ID]],Table549[],2,FALSE),"")</f>
        <v/>
      </c>
      <c r="P421" s="63"/>
      <c r="Q421" s="143" t="str">
        <f>IF(Table1[[#This Row],[Posting Date]]&lt;&gt;"",$D$9,"")</f>
        <v/>
      </c>
      <c r="R421" s="159" t="str">
        <f>IF(Table1[[#This Row],[Posting Date]]&lt;&gt;"",$D$10,"")</f>
        <v/>
      </c>
      <c r="S421" s="66"/>
      <c r="T421" s="63"/>
      <c r="U421" s="67"/>
      <c r="V421" s="67"/>
      <c r="W421" s="67" t="str">
        <f t="shared" si="6"/>
        <v/>
      </c>
      <c r="X421" s="161" t="str">
        <f>IF(E421="","",(IF(Table1[[#This Row],[Cur]]="USD",Table1[[#This Row],[Cur_Amount Debit]],Table1[[#This Row],[Cur_Amount Debit]]/Table1[[#This Row],[Exchange Rate]])))</f>
        <v/>
      </c>
      <c r="Y421" s="161" t="str">
        <f>IF(E421="","",(IF(Table1[[#This Row],[Cur]]="USD",Table1[[#This Row],[Cur_Amount Credit]],Table1[[#This Row],[Cur_Amount Credit]]/ExchangeRate)))</f>
        <v/>
      </c>
      <c r="Z421" s="203" t="str">
        <f>IF(E421="","",(Table1[[#This Row],[Debit USD]]-Table1[[#This Row],[Credit USD]]))</f>
        <v/>
      </c>
      <c r="AA421" s="122"/>
      <c r="AB421" s="1"/>
      <c r="AC421" s="15"/>
      <c r="AD421" s="15" t="str">
        <f>IF(AND(OR(Table1[[#This Row],[Account]]="15030",Table1[[#This Row],[Account]]="15035",Table1[[#This Row],[Account]]="20150"),Table1[[#This Row],[Vendor ID]]=""),1,"")</f>
        <v/>
      </c>
      <c r="AE421" s="15"/>
      <c r="AF421" s="15"/>
      <c r="AG421" s="15"/>
      <c r="AH421" s="46" t="str">
        <f>IF(Table1[[#This Row],[Posting Date]]&lt;&gt;"","GJ-"&amp;CountryID,"")</f>
        <v/>
      </c>
      <c r="AI421" s="59" t="str">
        <f>IF(Table1[[#This Row],[Posting Date]]&lt;&gt;"",Table1[[#This Row],[Posting Date]],"")</f>
        <v/>
      </c>
      <c r="AJ421" s="46"/>
      <c r="AK421" s="46" t="str">
        <f>IF(Table1[[#This Row],[Description]]&lt;&gt;"",Table1[[#This Row],[Description]],"")</f>
        <v/>
      </c>
      <c r="AL421" s="46" t="str">
        <f>IF(Table1[[#This Row],[Posting Date]]&lt;&gt;"",Table1[[#This Row],[Reference Number]],"")</f>
        <v/>
      </c>
      <c r="AM421" s="46" t="str">
        <f>TRIM(Table1[[#This Row],[Line '#]])</f>
        <v/>
      </c>
      <c r="AN421" s="46" t="str">
        <f>TRIM(Table1[[#This Row],[Account]])</f>
        <v/>
      </c>
      <c r="AO421" s="46" t="str">
        <f>IF(Table1[[#This Row],[Posting Date]]&lt;&gt;"",$D$5,"")</f>
        <v/>
      </c>
      <c r="AP421" s="46" t="str">
        <f>TRIM(Table1[[#This Row],[Departments-Prgrams]])</f>
        <v/>
      </c>
      <c r="AQ421" s="46" t="str">
        <f>TRIM(Table1[[#This Row],[Grant]])</f>
        <v/>
      </c>
      <c r="AR421" s="46" t="str">
        <f>TRIM(Table1[[#This Row],[Staff ID]])</f>
        <v/>
      </c>
      <c r="AS421" s="46" t="str">
        <f>IF(TRIM(Table1[[#This Row],[Budget Code]])=0,"",TRIM(Table1[[#This Row],[Budget Code]]))</f>
        <v/>
      </c>
      <c r="AT421" s="46" t="str">
        <f>IF(Table1[[#This Row],[Line Description]]&lt;&gt;"",Table1[[#This Row],[Line Description]],"")</f>
        <v/>
      </c>
      <c r="AU421" s="46" t="str">
        <f>IF(Table1[[#This Row],[Cur_Amount Debit]]&gt;0,ROUND(Table1[[#This Row],[Cur_Amount Debit]],2),"")</f>
        <v/>
      </c>
      <c r="AV421" s="46" t="str">
        <f>IF(Table1[[#This Row],[Cur_Amount Credit]]&gt;0,ROUND(Table1[[#This Row],[Cur_Amount Credit]],2),"")</f>
        <v/>
      </c>
      <c r="AW421" s="46" t="str">
        <f>LEFT(Table1[[#This Row],[Cur]],3)</f>
        <v/>
      </c>
      <c r="AX421" s="59"/>
      <c r="AY421" s="46"/>
      <c r="AZ421" s="46" t="str">
        <f>IF(Table1[[#This Row],[Cur]]&lt;&gt;"",IF(Table1[[#This Row],[Cur]]="USD","",ExchangeRate),"")</f>
        <v/>
      </c>
      <c r="BA421" s="46" t="str">
        <f>IF(Table1[[#This Row],[Grant]]&lt;&gt;"",VLOOKUP(Table1[[#This Row],[Grant]],Grants!B:D,3),"")</f>
        <v/>
      </c>
      <c r="BB421" s="46" t="str">
        <f>TRIM(Table1[[#This Row],[Vendor ID]])</f>
        <v/>
      </c>
      <c r="BC421">
        <f>IF(Table1[[#This Row],[Reference Number]]=Q420,BC420,BC420+1)</f>
        <v>2</v>
      </c>
    </row>
    <row r="422" spans="1:55" ht="11.25" hidden="1" customHeight="1">
      <c r="A422" s="1"/>
      <c r="B422" s="88" t="str">
        <f>IF(Table1[[#This Row],[Posting Date]]&lt;&gt;"",IF(Table1[[#This Row],[Reference Number]]=Q421,B421+1,1),"")</f>
        <v/>
      </c>
      <c r="C422" s="61"/>
      <c r="D422" s="61"/>
      <c r="E422" s="218"/>
      <c r="F422" s="143" t="str">
        <f>IFERROR(IF(VLOOKUP(Table1[[#This Row],[Budget Code Description]],Dimentions!$X$6:$AC$132,2,FALSE)="","",VLOOKUP(Table1[[#This Row],[Budget Code Description]],Dimentions!$X$6:$AC$132,2,FALSE)),"")</f>
        <v/>
      </c>
      <c r="G422" s="143" t="str">
        <f>IFERROR(VLOOKUP(Table1[[#This Row],[Budget Code Description]],Dimentions!$X$6:$AC$132,3,FALSE),"")</f>
        <v/>
      </c>
      <c r="H422" s="64" t="str">
        <f>IFERROR(VLOOKUP(Table1[[#This Row],[Account]],Dimentions!$S$6:$V$233,2,FALSE),"")</f>
        <v/>
      </c>
      <c r="I422" s="62">
        <f>_xlfn.NUMBERVALUE(LEFT(Table1[[#This Row],[Account]],1))</f>
        <v>0</v>
      </c>
      <c r="J422" s="62" t="str">
        <f>IFERROR(VLOOKUP(Table1[[#This Row],[Budget Code Description]],Table6[#All],7,FALSE),"")</f>
        <v/>
      </c>
      <c r="K422" s="143" t="str">
        <f>IFERROR(VLOOKUP(Table1[[#This Row],[Budget Code Description]],Table6[#All],8,FALSE),"")</f>
        <v/>
      </c>
      <c r="L422" s="63"/>
      <c r="M422" s="65" t="str">
        <f>IFERROR(VLOOKUP(Table1[[#This Row],[Staff ID]],Table2[],2,FALSE),"")</f>
        <v/>
      </c>
      <c r="N422" s="211" t="str">
        <f>IFERROR(IF(VLOOKUP(Table1[[#This Row],[Budget Code Description]],Dimentions!$X$6:$AC$97,4,FALSE)="","",VLOOKUP(Table1[[#This Row],[Budget Code Description]],Dimentions!$X$6:$AC$97,4,FALSE)),"")</f>
        <v/>
      </c>
      <c r="O422" s="65" t="str">
        <f>IFERROR(VLOOKUP(Table1[[#This Row],[Vendor ID]],Table549[],2,FALSE),"")</f>
        <v/>
      </c>
      <c r="P422" s="63"/>
      <c r="Q422" s="143" t="str">
        <f>IF(Table1[[#This Row],[Posting Date]]&lt;&gt;"",$D$9,"")</f>
        <v/>
      </c>
      <c r="R422" s="159" t="str">
        <f>IF(Table1[[#This Row],[Posting Date]]&lt;&gt;"",$D$10,"")</f>
        <v/>
      </c>
      <c r="S422" s="66"/>
      <c r="T422" s="63"/>
      <c r="U422" s="67"/>
      <c r="V422" s="67"/>
      <c r="W422" s="67" t="str">
        <f t="shared" si="6"/>
        <v/>
      </c>
      <c r="X422" s="161" t="str">
        <f>IF(E422="","",(IF(Table1[[#This Row],[Cur]]="USD",Table1[[#This Row],[Cur_Amount Debit]],Table1[[#This Row],[Cur_Amount Debit]]/Table1[[#This Row],[Exchange Rate]])))</f>
        <v/>
      </c>
      <c r="Y422" s="161" t="str">
        <f>IF(E422="","",(IF(Table1[[#This Row],[Cur]]="USD",Table1[[#This Row],[Cur_Amount Credit]],Table1[[#This Row],[Cur_Amount Credit]]/ExchangeRate)))</f>
        <v/>
      </c>
      <c r="Z422" s="203" t="str">
        <f>IF(E422="","",(Table1[[#This Row],[Debit USD]]-Table1[[#This Row],[Credit USD]]))</f>
        <v/>
      </c>
      <c r="AA422" s="122"/>
      <c r="AB422" s="1"/>
      <c r="AC422" s="15"/>
      <c r="AD422" s="15" t="str">
        <f>IF(AND(OR(Table1[[#This Row],[Account]]="15030",Table1[[#This Row],[Account]]="15035",Table1[[#This Row],[Account]]="20150"),Table1[[#This Row],[Vendor ID]]=""),1,"")</f>
        <v/>
      </c>
      <c r="AE422" s="15"/>
      <c r="AF422" s="15"/>
      <c r="AG422" s="15"/>
      <c r="AH422" s="46" t="str">
        <f>IF(Table1[[#This Row],[Posting Date]]&lt;&gt;"","GJ-"&amp;CountryID,"")</f>
        <v/>
      </c>
      <c r="AI422" s="59" t="str">
        <f>IF(Table1[[#This Row],[Posting Date]]&lt;&gt;"",Table1[[#This Row],[Posting Date]],"")</f>
        <v/>
      </c>
      <c r="AJ422" s="46"/>
      <c r="AK422" s="46" t="str">
        <f>IF(Table1[[#This Row],[Description]]&lt;&gt;"",Table1[[#This Row],[Description]],"")</f>
        <v/>
      </c>
      <c r="AL422" s="46" t="str">
        <f>IF(Table1[[#This Row],[Posting Date]]&lt;&gt;"",Table1[[#This Row],[Reference Number]],"")</f>
        <v/>
      </c>
      <c r="AM422" s="46" t="str">
        <f>TRIM(Table1[[#This Row],[Line '#]])</f>
        <v/>
      </c>
      <c r="AN422" s="46" t="str">
        <f>TRIM(Table1[[#This Row],[Account]])</f>
        <v/>
      </c>
      <c r="AO422" s="46" t="str">
        <f>IF(Table1[[#This Row],[Posting Date]]&lt;&gt;"",$D$5,"")</f>
        <v/>
      </c>
      <c r="AP422" s="46" t="str">
        <f>TRIM(Table1[[#This Row],[Departments-Prgrams]])</f>
        <v/>
      </c>
      <c r="AQ422" s="46" t="str">
        <f>TRIM(Table1[[#This Row],[Grant]])</f>
        <v/>
      </c>
      <c r="AR422" s="46" t="str">
        <f>TRIM(Table1[[#This Row],[Staff ID]])</f>
        <v/>
      </c>
      <c r="AS422" s="46" t="str">
        <f>IF(TRIM(Table1[[#This Row],[Budget Code]])=0,"",TRIM(Table1[[#This Row],[Budget Code]]))</f>
        <v/>
      </c>
      <c r="AT422" s="46" t="str">
        <f>IF(Table1[[#This Row],[Line Description]]&lt;&gt;"",Table1[[#This Row],[Line Description]],"")</f>
        <v/>
      </c>
      <c r="AU422" s="46" t="str">
        <f>IF(Table1[[#This Row],[Cur_Amount Debit]]&gt;0,ROUND(Table1[[#This Row],[Cur_Amount Debit]],2),"")</f>
        <v/>
      </c>
      <c r="AV422" s="46" t="str">
        <f>IF(Table1[[#This Row],[Cur_Amount Credit]]&gt;0,ROUND(Table1[[#This Row],[Cur_Amount Credit]],2),"")</f>
        <v/>
      </c>
      <c r="AW422" s="46" t="str">
        <f>LEFT(Table1[[#This Row],[Cur]],3)</f>
        <v/>
      </c>
      <c r="AX422" s="59"/>
      <c r="AY422" s="46"/>
      <c r="AZ422" s="46" t="str">
        <f>IF(Table1[[#This Row],[Cur]]&lt;&gt;"",IF(Table1[[#This Row],[Cur]]="USD","",ExchangeRate),"")</f>
        <v/>
      </c>
      <c r="BA422" s="46" t="str">
        <f>IF(Table1[[#This Row],[Grant]]&lt;&gt;"",VLOOKUP(Table1[[#This Row],[Grant]],Grants!B:D,3),"")</f>
        <v/>
      </c>
      <c r="BB422" s="46" t="str">
        <f>TRIM(Table1[[#This Row],[Vendor ID]])</f>
        <v/>
      </c>
      <c r="BC422">
        <f>IF(Table1[[#This Row],[Reference Number]]=Q421,BC421,BC421+1)</f>
        <v>2</v>
      </c>
    </row>
    <row r="423" spans="1:55" ht="11.25" hidden="1" customHeight="1">
      <c r="A423" s="1"/>
      <c r="B423" s="88" t="str">
        <f>IF(Table1[[#This Row],[Posting Date]]&lt;&gt;"",IF(Table1[[#This Row],[Reference Number]]=Q422,B422+1,1),"")</f>
        <v/>
      </c>
      <c r="C423" s="61"/>
      <c r="D423" s="61"/>
      <c r="E423" s="218"/>
      <c r="F423" s="143" t="str">
        <f>IFERROR(IF(VLOOKUP(Table1[[#This Row],[Budget Code Description]],Dimentions!$X$6:$AC$132,2,FALSE)="","",VLOOKUP(Table1[[#This Row],[Budget Code Description]],Dimentions!$X$6:$AC$132,2,FALSE)),"")</f>
        <v/>
      </c>
      <c r="G423" s="143" t="str">
        <f>IFERROR(VLOOKUP(Table1[[#This Row],[Budget Code Description]],Dimentions!$X$6:$AC$132,3,FALSE),"")</f>
        <v/>
      </c>
      <c r="H423" s="64" t="str">
        <f>IFERROR(VLOOKUP(Table1[[#This Row],[Account]],Dimentions!$S$6:$V$233,2,FALSE),"")</f>
        <v/>
      </c>
      <c r="I423" s="62">
        <f>_xlfn.NUMBERVALUE(LEFT(Table1[[#This Row],[Account]],1))</f>
        <v>0</v>
      </c>
      <c r="J423" s="62" t="str">
        <f>IFERROR(VLOOKUP(Table1[[#This Row],[Budget Code Description]],Table6[#All],7,FALSE),"")</f>
        <v/>
      </c>
      <c r="K423" s="143" t="str">
        <f>IFERROR(VLOOKUP(Table1[[#This Row],[Budget Code Description]],Table6[#All],8,FALSE),"")</f>
        <v/>
      </c>
      <c r="L423" s="63"/>
      <c r="M423" s="65" t="str">
        <f>IFERROR(VLOOKUP(Table1[[#This Row],[Staff ID]],Table2[],2,FALSE),"")</f>
        <v/>
      </c>
      <c r="N423" s="211" t="str">
        <f>IFERROR(IF(VLOOKUP(Table1[[#This Row],[Budget Code Description]],Dimentions!$X$6:$AC$97,4,FALSE)="","",VLOOKUP(Table1[[#This Row],[Budget Code Description]],Dimentions!$X$6:$AC$97,4,FALSE)),"")</f>
        <v/>
      </c>
      <c r="O423" s="65" t="str">
        <f>IFERROR(VLOOKUP(Table1[[#This Row],[Vendor ID]],Table549[],2,FALSE),"")</f>
        <v/>
      </c>
      <c r="P423" s="63"/>
      <c r="Q423" s="143" t="str">
        <f>IF(Table1[[#This Row],[Posting Date]]&lt;&gt;"",$D$9,"")</f>
        <v/>
      </c>
      <c r="R423" s="159" t="str">
        <f>IF(Table1[[#This Row],[Posting Date]]&lt;&gt;"",$D$10,"")</f>
        <v/>
      </c>
      <c r="S423" s="66"/>
      <c r="T423" s="63"/>
      <c r="U423" s="67"/>
      <c r="V423" s="67"/>
      <c r="W423" s="67" t="str">
        <f t="shared" si="6"/>
        <v/>
      </c>
      <c r="X423" s="161" t="str">
        <f>IF(E423="","",(IF(Table1[[#This Row],[Cur]]="USD",Table1[[#This Row],[Cur_Amount Debit]],Table1[[#This Row],[Cur_Amount Debit]]/Table1[[#This Row],[Exchange Rate]])))</f>
        <v/>
      </c>
      <c r="Y423" s="161" t="str">
        <f>IF(E423="","",(IF(Table1[[#This Row],[Cur]]="USD",Table1[[#This Row],[Cur_Amount Credit]],Table1[[#This Row],[Cur_Amount Credit]]/ExchangeRate)))</f>
        <v/>
      </c>
      <c r="Z423" s="203" t="str">
        <f>IF(E423="","",(Table1[[#This Row],[Debit USD]]-Table1[[#This Row],[Credit USD]]))</f>
        <v/>
      </c>
      <c r="AA423" s="122"/>
      <c r="AB423" s="1"/>
      <c r="AC423" s="15"/>
      <c r="AD423" s="15" t="str">
        <f>IF(AND(OR(Table1[[#This Row],[Account]]="15030",Table1[[#This Row],[Account]]="15035",Table1[[#This Row],[Account]]="20150"),Table1[[#This Row],[Vendor ID]]=""),1,"")</f>
        <v/>
      </c>
      <c r="AE423" s="15"/>
      <c r="AF423" s="15"/>
      <c r="AG423" s="15"/>
      <c r="AH423" s="46" t="str">
        <f>IF(Table1[[#This Row],[Posting Date]]&lt;&gt;"","GJ-"&amp;CountryID,"")</f>
        <v/>
      </c>
      <c r="AI423" s="59" t="str">
        <f>IF(Table1[[#This Row],[Posting Date]]&lt;&gt;"",Table1[[#This Row],[Posting Date]],"")</f>
        <v/>
      </c>
      <c r="AJ423" s="46"/>
      <c r="AK423" s="46" t="str">
        <f>IF(Table1[[#This Row],[Description]]&lt;&gt;"",Table1[[#This Row],[Description]],"")</f>
        <v/>
      </c>
      <c r="AL423" s="46" t="str">
        <f>IF(Table1[[#This Row],[Posting Date]]&lt;&gt;"",Table1[[#This Row],[Reference Number]],"")</f>
        <v/>
      </c>
      <c r="AM423" s="46" t="str">
        <f>TRIM(Table1[[#This Row],[Line '#]])</f>
        <v/>
      </c>
      <c r="AN423" s="46" t="str">
        <f>TRIM(Table1[[#This Row],[Account]])</f>
        <v/>
      </c>
      <c r="AO423" s="46" t="str">
        <f>IF(Table1[[#This Row],[Posting Date]]&lt;&gt;"",$D$5,"")</f>
        <v/>
      </c>
      <c r="AP423" s="46" t="str">
        <f>TRIM(Table1[[#This Row],[Departments-Prgrams]])</f>
        <v/>
      </c>
      <c r="AQ423" s="46" t="str">
        <f>TRIM(Table1[[#This Row],[Grant]])</f>
        <v/>
      </c>
      <c r="AR423" s="46" t="str">
        <f>TRIM(Table1[[#This Row],[Staff ID]])</f>
        <v/>
      </c>
      <c r="AS423" s="46" t="str">
        <f>IF(TRIM(Table1[[#This Row],[Budget Code]])=0,"",TRIM(Table1[[#This Row],[Budget Code]]))</f>
        <v/>
      </c>
      <c r="AT423" s="46" t="str">
        <f>IF(Table1[[#This Row],[Line Description]]&lt;&gt;"",Table1[[#This Row],[Line Description]],"")</f>
        <v/>
      </c>
      <c r="AU423" s="46" t="str">
        <f>IF(Table1[[#This Row],[Cur_Amount Debit]]&gt;0,ROUND(Table1[[#This Row],[Cur_Amount Debit]],2),"")</f>
        <v/>
      </c>
      <c r="AV423" s="46" t="str">
        <f>IF(Table1[[#This Row],[Cur_Amount Credit]]&gt;0,ROUND(Table1[[#This Row],[Cur_Amount Credit]],2),"")</f>
        <v/>
      </c>
      <c r="AW423" s="46" t="str">
        <f>LEFT(Table1[[#This Row],[Cur]],3)</f>
        <v/>
      </c>
      <c r="AX423" s="59"/>
      <c r="AY423" s="46"/>
      <c r="AZ423" s="46" t="str">
        <f>IF(Table1[[#This Row],[Cur]]&lt;&gt;"",IF(Table1[[#This Row],[Cur]]="USD","",ExchangeRate),"")</f>
        <v/>
      </c>
      <c r="BA423" s="46" t="str">
        <f>IF(Table1[[#This Row],[Grant]]&lt;&gt;"",VLOOKUP(Table1[[#This Row],[Grant]],Grants!B:D,3),"")</f>
        <v/>
      </c>
      <c r="BB423" s="46" t="str">
        <f>TRIM(Table1[[#This Row],[Vendor ID]])</f>
        <v/>
      </c>
      <c r="BC423">
        <f>IF(Table1[[#This Row],[Reference Number]]=Q422,BC422,BC422+1)</f>
        <v>2</v>
      </c>
    </row>
    <row r="424" spans="1:55" ht="11.25" hidden="1" customHeight="1">
      <c r="A424" s="1"/>
      <c r="B424" s="88" t="str">
        <f>IF(Table1[[#This Row],[Posting Date]]&lt;&gt;"",IF(Table1[[#This Row],[Reference Number]]=Q423,B423+1,1),"")</f>
        <v/>
      </c>
      <c r="C424" s="61"/>
      <c r="D424" s="61"/>
      <c r="E424" s="218"/>
      <c r="F424" s="143" t="str">
        <f>IFERROR(IF(VLOOKUP(Table1[[#This Row],[Budget Code Description]],Dimentions!$X$6:$AC$132,2,FALSE)="","",VLOOKUP(Table1[[#This Row],[Budget Code Description]],Dimentions!$X$6:$AC$132,2,FALSE)),"")</f>
        <v/>
      </c>
      <c r="G424" s="143" t="str">
        <f>IFERROR(VLOOKUP(Table1[[#This Row],[Budget Code Description]],Dimentions!$X$6:$AC$132,3,FALSE),"")</f>
        <v/>
      </c>
      <c r="H424" s="64" t="str">
        <f>IFERROR(VLOOKUP(Table1[[#This Row],[Account]],Dimentions!$S$6:$V$233,2,FALSE),"")</f>
        <v/>
      </c>
      <c r="I424" s="62">
        <f>_xlfn.NUMBERVALUE(LEFT(Table1[[#This Row],[Account]],1))</f>
        <v>0</v>
      </c>
      <c r="J424" s="62" t="str">
        <f>IFERROR(VLOOKUP(Table1[[#This Row],[Budget Code Description]],Table6[#All],7,FALSE),"")</f>
        <v/>
      </c>
      <c r="K424" s="143" t="str">
        <f>IFERROR(VLOOKUP(Table1[[#This Row],[Budget Code Description]],Table6[#All],8,FALSE),"")</f>
        <v/>
      </c>
      <c r="L424" s="63"/>
      <c r="M424" s="65" t="str">
        <f>IFERROR(VLOOKUP(Table1[[#This Row],[Staff ID]],Table2[],2,FALSE),"")</f>
        <v/>
      </c>
      <c r="N424" s="211" t="str">
        <f>IFERROR(IF(VLOOKUP(Table1[[#This Row],[Budget Code Description]],Dimentions!$X$6:$AC$97,4,FALSE)="","",VLOOKUP(Table1[[#This Row],[Budget Code Description]],Dimentions!$X$6:$AC$97,4,FALSE)),"")</f>
        <v/>
      </c>
      <c r="O424" s="65" t="str">
        <f>IFERROR(VLOOKUP(Table1[[#This Row],[Vendor ID]],Table549[],2,FALSE),"")</f>
        <v/>
      </c>
      <c r="P424" s="63"/>
      <c r="Q424" s="143" t="str">
        <f>IF(Table1[[#This Row],[Posting Date]]&lt;&gt;"",$D$9,"")</f>
        <v/>
      </c>
      <c r="R424" s="159" t="str">
        <f>IF(Table1[[#This Row],[Posting Date]]&lt;&gt;"",$D$10,"")</f>
        <v/>
      </c>
      <c r="S424" s="66"/>
      <c r="T424" s="63"/>
      <c r="U424" s="67"/>
      <c r="V424" s="67"/>
      <c r="W424" s="67" t="str">
        <f t="shared" si="6"/>
        <v/>
      </c>
      <c r="X424" s="161" t="str">
        <f>IF(E424="","",(IF(Table1[[#This Row],[Cur]]="USD",Table1[[#This Row],[Cur_Amount Debit]],Table1[[#This Row],[Cur_Amount Debit]]/Table1[[#This Row],[Exchange Rate]])))</f>
        <v/>
      </c>
      <c r="Y424" s="161" t="str">
        <f>IF(E424="","",(IF(Table1[[#This Row],[Cur]]="USD",Table1[[#This Row],[Cur_Amount Credit]],Table1[[#This Row],[Cur_Amount Credit]]/ExchangeRate)))</f>
        <v/>
      </c>
      <c r="Z424" s="203" t="str">
        <f>IF(E424="","",(Table1[[#This Row],[Debit USD]]-Table1[[#This Row],[Credit USD]]))</f>
        <v/>
      </c>
      <c r="AA424" s="122"/>
      <c r="AB424" s="1"/>
      <c r="AC424" s="15"/>
      <c r="AD424" s="15" t="str">
        <f>IF(AND(OR(Table1[[#This Row],[Account]]="15030",Table1[[#This Row],[Account]]="15035",Table1[[#This Row],[Account]]="20150"),Table1[[#This Row],[Vendor ID]]=""),1,"")</f>
        <v/>
      </c>
      <c r="AE424" s="15"/>
      <c r="AF424" s="15"/>
      <c r="AG424" s="15"/>
      <c r="AH424" s="46" t="str">
        <f>IF(Table1[[#This Row],[Posting Date]]&lt;&gt;"","GJ-"&amp;CountryID,"")</f>
        <v/>
      </c>
      <c r="AI424" s="59" t="str">
        <f>IF(Table1[[#This Row],[Posting Date]]&lt;&gt;"",Table1[[#This Row],[Posting Date]],"")</f>
        <v/>
      </c>
      <c r="AJ424" s="46"/>
      <c r="AK424" s="46" t="str">
        <f>IF(Table1[[#This Row],[Description]]&lt;&gt;"",Table1[[#This Row],[Description]],"")</f>
        <v/>
      </c>
      <c r="AL424" s="46" t="str">
        <f>IF(Table1[[#This Row],[Posting Date]]&lt;&gt;"",Table1[[#This Row],[Reference Number]],"")</f>
        <v/>
      </c>
      <c r="AM424" s="46" t="str">
        <f>TRIM(Table1[[#This Row],[Line '#]])</f>
        <v/>
      </c>
      <c r="AN424" s="46" t="str">
        <f>TRIM(Table1[[#This Row],[Account]])</f>
        <v/>
      </c>
      <c r="AO424" s="46" t="str">
        <f>IF(Table1[[#This Row],[Posting Date]]&lt;&gt;"",$D$5,"")</f>
        <v/>
      </c>
      <c r="AP424" s="46" t="str">
        <f>TRIM(Table1[[#This Row],[Departments-Prgrams]])</f>
        <v/>
      </c>
      <c r="AQ424" s="46" t="str">
        <f>TRIM(Table1[[#This Row],[Grant]])</f>
        <v/>
      </c>
      <c r="AR424" s="46" t="str">
        <f>TRIM(Table1[[#This Row],[Staff ID]])</f>
        <v/>
      </c>
      <c r="AS424" s="46" t="str">
        <f>IF(TRIM(Table1[[#This Row],[Budget Code]])=0,"",TRIM(Table1[[#This Row],[Budget Code]]))</f>
        <v/>
      </c>
      <c r="AT424" s="46" t="str">
        <f>IF(Table1[[#This Row],[Line Description]]&lt;&gt;"",Table1[[#This Row],[Line Description]],"")</f>
        <v/>
      </c>
      <c r="AU424" s="46" t="str">
        <f>IF(Table1[[#This Row],[Cur_Amount Debit]]&gt;0,ROUND(Table1[[#This Row],[Cur_Amount Debit]],2),"")</f>
        <v/>
      </c>
      <c r="AV424" s="46" t="str">
        <f>IF(Table1[[#This Row],[Cur_Amount Credit]]&gt;0,ROUND(Table1[[#This Row],[Cur_Amount Credit]],2),"")</f>
        <v/>
      </c>
      <c r="AW424" s="46" t="str">
        <f>LEFT(Table1[[#This Row],[Cur]],3)</f>
        <v/>
      </c>
      <c r="AX424" s="59"/>
      <c r="AY424" s="46"/>
      <c r="AZ424" s="46" t="str">
        <f>IF(Table1[[#This Row],[Cur]]&lt;&gt;"",IF(Table1[[#This Row],[Cur]]="USD","",ExchangeRate),"")</f>
        <v/>
      </c>
      <c r="BA424" s="46" t="str">
        <f>IF(Table1[[#This Row],[Grant]]&lt;&gt;"",VLOOKUP(Table1[[#This Row],[Grant]],Grants!B:D,3),"")</f>
        <v/>
      </c>
      <c r="BB424" s="46" t="str">
        <f>TRIM(Table1[[#This Row],[Vendor ID]])</f>
        <v/>
      </c>
      <c r="BC424">
        <f>IF(Table1[[#This Row],[Reference Number]]=Q423,BC423,BC423+1)</f>
        <v>2</v>
      </c>
    </row>
    <row r="425" spans="1:55" ht="11.25" hidden="1" customHeight="1">
      <c r="A425" s="1"/>
      <c r="B425" s="88" t="str">
        <f>IF(Table1[[#This Row],[Posting Date]]&lt;&gt;"",IF(Table1[[#This Row],[Reference Number]]=Q424,B424+1,1),"")</f>
        <v/>
      </c>
      <c r="C425" s="61"/>
      <c r="D425" s="61"/>
      <c r="E425" s="218"/>
      <c r="F425" s="143" t="str">
        <f>IFERROR(IF(VLOOKUP(Table1[[#This Row],[Budget Code Description]],Dimentions!$X$6:$AC$132,2,FALSE)="","",VLOOKUP(Table1[[#This Row],[Budget Code Description]],Dimentions!$X$6:$AC$132,2,FALSE)),"")</f>
        <v/>
      </c>
      <c r="G425" s="143" t="str">
        <f>IFERROR(VLOOKUP(Table1[[#This Row],[Budget Code Description]],Dimentions!$X$6:$AC$132,3,FALSE),"")</f>
        <v/>
      </c>
      <c r="H425" s="64" t="str">
        <f>IFERROR(VLOOKUP(Table1[[#This Row],[Account]],Dimentions!$S$6:$V$233,2,FALSE),"")</f>
        <v/>
      </c>
      <c r="I425" s="62">
        <f>_xlfn.NUMBERVALUE(LEFT(Table1[[#This Row],[Account]],1))</f>
        <v>0</v>
      </c>
      <c r="J425" s="62" t="str">
        <f>IFERROR(VLOOKUP(Table1[[#This Row],[Budget Code Description]],Table6[#All],7,FALSE),"")</f>
        <v/>
      </c>
      <c r="K425" s="143" t="str">
        <f>IFERROR(VLOOKUP(Table1[[#This Row],[Budget Code Description]],Table6[#All],8,FALSE),"")</f>
        <v/>
      </c>
      <c r="L425" s="63"/>
      <c r="M425" s="65" t="str">
        <f>IFERROR(VLOOKUP(Table1[[#This Row],[Staff ID]],Table2[],2,FALSE),"")</f>
        <v/>
      </c>
      <c r="N425" s="211" t="str">
        <f>IFERROR(IF(VLOOKUP(Table1[[#This Row],[Budget Code Description]],Dimentions!$X$6:$AC$97,4,FALSE)="","",VLOOKUP(Table1[[#This Row],[Budget Code Description]],Dimentions!$X$6:$AC$97,4,FALSE)),"")</f>
        <v/>
      </c>
      <c r="O425" s="65" t="str">
        <f>IFERROR(VLOOKUP(Table1[[#This Row],[Vendor ID]],Table549[],2,FALSE),"")</f>
        <v/>
      </c>
      <c r="P425" s="63"/>
      <c r="Q425" s="143" t="str">
        <f>IF(Table1[[#This Row],[Posting Date]]&lt;&gt;"",$D$9,"")</f>
        <v/>
      </c>
      <c r="R425" s="159" t="str">
        <f>IF(Table1[[#This Row],[Posting Date]]&lt;&gt;"",$D$10,"")</f>
        <v/>
      </c>
      <c r="S425" s="66"/>
      <c r="T425" s="63"/>
      <c r="U425" s="67"/>
      <c r="V425" s="67"/>
      <c r="W425" s="67" t="str">
        <f t="shared" ref="W425:W488" si="7">IF(E425="","",(ExchangeRate))</f>
        <v/>
      </c>
      <c r="X425" s="161" t="str">
        <f>IF(E425="","",(IF(Table1[[#This Row],[Cur]]="USD",Table1[[#This Row],[Cur_Amount Debit]],Table1[[#This Row],[Cur_Amount Debit]]/Table1[[#This Row],[Exchange Rate]])))</f>
        <v/>
      </c>
      <c r="Y425" s="161" t="str">
        <f>IF(E425="","",(IF(Table1[[#This Row],[Cur]]="USD",Table1[[#This Row],[Cur_Amount Credit]],Table1[[#This Row],[Cur_Amount Credit]]/ExchangeRate)))</f>
        <v/>
      </c>
      <c r="Z425" s="203" t="str">
        <f>IF(E425="","",(Table1[[#This Row],[Debit USD]]-Table1[[#This Row],[Credit USD]]))</f>
        <v/>
      </c>
      <c r="AA425" s="122"/>
      <c r="AB425" s="1"/>
      <c r="AC425" s="15"/>
      <c r="AD425" s="15" t="str">
        <f>IF(AND(OR(Table1[[#This Row],[Account]]="15030",Table1[[#This Row],[Account]]="15035",Table1[[#This Row],[Account]]="20150"),Table1[[#This Row],[Vendor ID]]=""),1,"")</f>
        <v/>
      </c>
      <c r="AE425" s="15"/>
      <c r="AF425" s="15"/>
      <c r="AG425" s="15"/>
      <c r="AH425" s="46" t="str">
        <f>IF(Table1[[#This Row],[Posting Date]]&lt;&gt;"","GJ-"&amp;CountryID,"")</f>
        <v/>
      </c>
      <c r="AI425" s="59" t="str">
        <f>IF(Table1[[#This Row],[Posting Date]]&lt;&gt;"",Table1[[#This Row],[Posting Date]],"")</f>
        <v/>
      </c>
      <c r="AJ425" s="46"/>
      <c r="AK425" s="46" t="str">
        <f>IF(Table1[[#This Row],[Description]]&lt;&gt;"",Table1[[#This Row],[Description]],"")</f>
        <v/>
      </c>
      <c r="AL425" s="46" t="str">
        <f>IF(Table1[[#This Row],[Posting Date]]&lt;&gt;"",Table1[[#This Row],[Reference Number]],"")</f>
        <v/>
      </c>
      <c r="AM425" s="46" t="str">
        <f>TRIM(Table1[[#This Row],[Line '#]])</f>
        <v/>
      </c>
      <c r="AN425" s="46" t="str">
        <f>TRIM(Table1[[#This Row],[Account]])</f>
        <v/>
      </c>
      <c r="AO425" s="46" t="str">
        <f>IF(Table1[[#This Row],[Posting Date]]&lt;&gt;"",$D$5,"")</f>
        <v/>
      </c>
      <c r="AP425" s="46" t="str">
        <f>TRIM(Table1[[#This Row],[Departments-Prgrams]])</f>
        <v/>
      </c>
      <c r="AQ425" s="46" t="str">
        <f>TRIM(Table1[[#This Row],[Grant]])</f>
        <v/>
      </c>
      <c r="AR425" s="46" t="str">
        <f>TRIM(Table1[[#This Row],[Staff ID]])</f>
        <v/>
      </c>
      <c r="AS425" s="46" t="str">
        <f>IF(TRIM(Table1[[#This Row],[Budget Code]])=0,"",TRIM(Table1[[#This Row],[Budget Code]]))</f>
        <v/>
      </c>
      <c r="AT425" s="46" t="str">
        <f>IF(Table1[[#This Row],[Line Description]]&lt;&gt;"",Table1[[#This Row],[Line Description]],"")</f>
        <v/>
      </c>
      <c r="AU425" s="46" t="str">
        <f>IF(Table1[[#This Row],[Cur_Amount Debit]]&gt;0,ROUND(Table1[[#This Row],[Cur_Amount Debit]],2),"")</f>
        <v/>
      </c>
      <c r="AV425" s="46" t="str">
        <f>IF(Table1[[#This Row],[Cur_Amount Credit]]&gt;0,ROUND(Table1[[#This Row],[Cur_Amount Credit]],2),"")</f>
        <v/>
      </c>
      <c r="AW425" s="46" t="str">
        <f>LEFT(Table1[[#This Row],[Cur]],3)</f>
        <v/>
      </c>
      <c r="AX425" s="59"/>
      <c r="AY425" s="46"/>
      <c r="AZ425" s="46" t="str">
        <f>IF(Table1[[#This Row],[Cur]]&lt;&gt;"",IF(Table1[[#This Row],[Cur]]="USD","",ExchangeRate),"")</f>
        <v/>
      </c>
      <c r="BA425" s="46" t="str">
        <f>IF(Table1[[#This Row],[Grant]]&lt;&gt;"",VLOOKUP(Table1[[#This Row],[Grant]],Grants!B:D,3),"")</f>
        <v/>
      </c>
      <c r="BB425" s="46" t="str">
        <f>TRIM(Table1[[#This Row],[Vendor ID]])</f>
        <v/>
      </c>
      <c r="BC425">
        <f>IF(Table1[[#This Row],[Reference Number]]=Q424,BC424,BC424+1)</f>
        <v>2</v>
      </c>
    </row>
    <row r="426" spans="1:55" ht="11.25" hidden="1" customHeight="1">
      <c r="A426" s="1"/>
      <c r="B426" s="88" t="str">
        <f>IF(Table1[[#This Row],[Posting Date]]&lt;&gt;"",IF(Table1[[#This Row],[Reference Number]]=Q425,B425+1,1),"")</f>
        <v/>
      </c>
      <c r="C426" s="61"/>
      <c r="D426" s="61"/>
      <c r="E426" s="218"/>
      <c r="F426" s="143" t="str">
        <f>IFERROR(IF(VLOOKUP(Table1[[#This Row],[Budget Code Description]],Dimentions!$X$6:$AC$132,2,FALSE)="","",VLOOKUP(Table1[[#This Row],[Budget Code Description]],Dimentions!$X$6:$AC$132,2,FALSE)),"")</f>
        <v/>
      </c>
      <c r="G426" s="143" t="str">
        <f>IFERROR(VLOOKUP(Table1[[#This Row],[Budget Code Description]],Dimentions!$X$6:$AC$132,3,FALSE),"")</f>
        <v/>
      </c>
      <c r="H426" s="64" t="str">
        <f>IFERROR(VLOOKUP(Table1[[#This Row],[Account]],Dimentions!$S$6:$V$233,2,FALSE),"")</f>
        <v/>
      </c>
      <c r="I426" s="62">
        <f>_xlfn.NUMBERVALUE(LEFT(Table1[[#This Row],[Account]],1))</f>
        <v>0</v>
      </c>
      <c r="J426" s="62" t="str">
        <f>IFERROR(VLOOKUP(Table1[[#This Row],[Budget Code Description]],Table6[#All],7,FALSE),"")</f>
        <v/>
      </c>
      <c r="K426" s="143" t="str">
        <f>IFERROR(VLOOKUP(Table1[[#This Row],[Budget Code Description]],Table6[#All],8,FALSE),"")</f>
        <v/>
      </c>
      <c r="L426" s="63"/>
      <c r="M426" s="65" t="str">
        <f>IFERROR(VLOOKUP(Table1[[#This Row],[Staff ID]],Table2[],2,FALSE),"")</f>
        <v/>
      </c>
      <c r="N426" s="211" t="str">
        <f>IFERROR(IF(VLOOKUP(Table1[[#This Row],[Budget Code Description]],Dimentions!$X$6:$AC$97,4,FALSE)="","",VLOOKUP(Table1[[#This Row],[Budget Code Description]],Dimentions!$X$6:$AC$97,4,FALSE)),"")</f>
        <v/>
      </c>
      <c r="O426" s="65" t="str">
        <f>IFERROR(VLOOKUP(Table1[[#This Row],[Vendor ID]],Table549[],2,FALSE),"")</f>
        <v/>
      </c>
      <c r="P426" s="63"/>
      <c r="Q426" s="143" t="str">
        <f>IF(Table1[[#This Row],[Posting Date]]&lt;&gt;"",$D$9,"")</f>
        <v/>
      </c>
      <c r="R426" s="159" t="str">
        <f>IF(Table1[[#This Row],[Posting Date]]&lt;&gt;"",$D$10,"")</f>
        <v/>
      </c>
      <c r="S426" s="66"/>
      <c r="T426" s="63"/>
      <c r="U426" s="67"/>
      <c r="V426" s="67"/>
      <c r="W426" s="67" t="str">
        <f t="shared" si="7"/>
        <v/>
      </c>
      <c r="X426" s="161" t="str">
        <f>IF(E426="","",(IF(Table1[[#This Row],[Cur]]="USD",Table1[[#This Row],[Cur_Amount Debit]],Table1[[#This Row],[Cur_Amount Debit]]/Table1[[#This Row],[Exchange Rate]])))</f>
        <v/>
      </c>
      <c r="Y426" s="161" t="str">
        <f>IF(E426="","",(IF(Table1[[#This Row],[Cur]]="USD",Table1[[#This Row],[Cur_Amount Credit]],Table1[[#This Row],[Cur_Amount Credit]]/ExchangeRate)))</f>
        <v/>
      </c>
      <c r="Z426" s="203" t="str">
        <f>IF(E426="","",(Table1[[#This Row],[Debit USD]]-Table1[[#This Row],[Credit USD]]))</f>
        <v/>
      </c>
      <c r="AA426" s="122"/>
      <c r="AB426" s="1"/>
      <c r="AC426" s="15"/>
      <c r="AD426" s="15" t="str">
        <f>IF(AND(OR(Table1[[#This Row],[Account]]="15030",Table1[[#This Row],[Account]]="15035",Table1[[#This Row],[Account]]="20150"),Table1[[#This Row],[Vendor ID]]=""),1,"")</f>
        <v/>
      </c>
      <c r="AE426" s="15"/>
      <c r="AF426" s="15"/>
      <c r="AG426" s="15"/>
      <c r="AH426" s="46" t="str">
        <f>IF(Table1[[#This Row],[Posting Date]]&lt;&gt;"","GJ-"&amp;CountryID,"")</f>
        <v/>
      </c>
      <c r="AI426" s="59" t="str">
        <f>IF(Table1[[#This Row],[Posting Date]]&lt;&gt;"",Table1[[#This Row],[Posting Date]],"")</f>
        <v/>
      </c>
      <c r="AJ426" s="46"/>
      <c r="AK426" s="46" t="str">
        <f>IF(Table1[[#This Row],[Description]]&lt;&gt;"",Table1[[#This Row],[Description]],"")</f>
        <v/>
      </c>
      <c r="AL426" s="46" t="str">
        <f>IF(Table1[[#This Row],[Posting Date]]&lt;&gt;"",Table1[[#This Row],[Reference Number]],"")</f>
        <v/>
      </c>
      <c r="AM426" s="46" t="str">
        <f>TRIM(Table1[[#This Row],[Line '#]])</f>
        <v/>
      </c>
      <c r="AN426" s="46" t="str">
        <f>TRIM(Table1[[#This Row],[Account]])</f>
        <v/>
      </c>
      <c r="AO426" s="46" t="str">
        <f>IF(Table1[[#This Row],[Posting Date]]&lt;&gt;"",$D$5,"")</f>
        <v/>
      </c>
      <c r="AP426" s="46" t="str">
        <f>TRIM(Table1[[#This Row],[Departments-Prgrams]])</f>
        <v/>
      </c>
      <c r="AQ426" s="46" t="str">
        <f>TRIM(Table1[[#This Row],[Grant]])</f>
        <v/>
      </c>
      <c r="AR426" s="46" t="str">
        <f>TRIM(Table1[[#This Row],[Staff ID]])</f>
        <v/>
      </c>
      <c r="AS426" s="46" t="str">
        <f>IF(TRIM(Table1[[#This Row],[Budget Code]])=0,"",TRIM(Table1[[#This Row],[Budget Code]]))</f>
        <v/>
      </c>
      <c r="AT426" s="46" t="str">
        <f>IF(Table1[[#This Row],[Line Description]]&lt;&gt;"",Table1[[#This Row],[Line Description]],"")</f>
        <v/>
      </c>
      <c r="AU426" s="46" t="str">
        <f>IF(Table1[[#This Row],[Cur_Amount Debit]]&gt;0,ROUND(Table1[[#This Row],[Cur_Amount Debit]],2),"")</f>
        <v/>
      </c>
      <c r="AV426" s="46" t="str">
        <f>IF(Table1[[#This Row],[Cur_Amount Credit]]&gt;0,ROUND(Table1[[#This Row],[Cur_Amount Credit]],2),"")</f>
        <v/>
      </c>
      <c r="AW426" s="46" t="str">
        <f>LEFT(Table1[[#This Row],[Cur]],3)</f>
        <v/>
      </c>
      <c r="AX426" s="59"/>
      <c r="AY426" s="46"/>
      <c r="AZ426" s="46" t="str">
        <f>IF(Table1[[#This Row],[Cur]]&lt;&gt;"",IF(Table1[[#This Row],[Cur]]="USD","",ExchangeRate),"")</f>
        <v/>
      </c>
      <c r="BA426" s="46" t="str">
        <f>IF(Table1[[#This Row],[Grant]]&lt;&gt;"",VLOOKUP(Table1[[#This Row],[Grant]],Grants!B:D,3),"")</f>
        <v/>
      </c>
      <c r="BB426" s="46" t="str">
        <f>TRIM(Table1[[#This Row],[Vendor ID]])</f>
        <v/>
      </c>
      <c r="BC426">
        <f>IF(Table1[[#This Row],[Reference Number]]=Q425,BC425,BC425+1)</f>
        <v>2</v>
      </c>
    </row>
    <row r="427" spans="1:55" ht="11.25" hidden="1" customHeight="1">
      <c r="A427" s="1"/>
      <c r="B427" s="88" t="str">
        <f>IF(Table1[[#This Row],[Posting Date]]&lt;&gt;"",IF(Table1[[#This Row],[Reference Number]]=Q426,B426+1,1),"")</f>
        <v/>
      </c>
      <c r="C427" s="61"/>
      <c r="D427" s="61"/>
      <c r="E427" s="218"/>
      <c r="F427" s="143" t="str">
        <f>IFERROR(IF(VLOOKUP(Table1[[#This Row],[Budget Code Description]],Dimentions!$X$6:$AC$132,2,FALSE)="","",VLOOKUP(Table1[[#This Row],[Budget Code Description]],Dimentions!$X$6:$AC$132,2,FALSE)),"")</f>
        <v/>
      </c>
      <c r="G427" s="143" t="str">
        <f>IFERROR(VLOOKUP(Table1[[#This Row],[Budget Code Description]],Dimentions!$X$6:$AC$132,3,FALSE),"")</f>
        <v/>
      </c>
      <c r="H427" s="64" t="str">
        <f>IFERROR(VLOOKUP(Table1[[#This Row],[Account]],Dimentions!$S$6:$V$233,2,FALSE),"")</f>
        <v/>
      </c>
      <c r="I427" s="62">
        <f>_xlfn.NUMBERVALUE(LEFT(Table1[[#This Row],[Account]],1))</f>
        <v>0</v>
      </c>
      <c r="J427" s="62" t="str">
        <f>IFERROR(VLOOKUP(Table1[[#This Row],[Budget Code Description]],Table6[#All],7,FALSE),"")</f>
        <v/>
      </c>
      <c r="K427" s="143" t="str">
        <f>IFERROR(VLOOKUP(Table1[[#This Row],[Budget Code Description]],Table6[#All],8,FALSE),"")</f>
        <v/>
      </c>
      <c r="L427" s="63"/>
      <c r="M427" s="65" t="str">
        <f>IFERROR(VLOOKUP(Table1[[#This Row],[Staff ID]],Table2[],2,FALSE),"")</f>
        <v/>
      </c>
      <c r="N427" s="211" t="str">
        <f>IFERROR(IF(VLOOKUP(Table1[[#This Row],[Budget Code Description]],Dimentions!$X$6:$AC$97,4,FALSE)="","",VLOOKUP(Table1[[#This Row],[Budget Code Description]],Dimentions!$X$6:$AC$97,4,FALSE)),"")</f>
        <v/>
      </c>
      <c r="O427" s="65" t="str">
        <f>IFERROR(VLOOKUP(Table1[[#This Row],[Vendor ID]],Table549[],2,FALSE),"")</f>
        <v/>
      </c>
      <c r="P427" s="63"/>
      <c r="Q427" s="143" t="str">
        <f>IF(Table1[[#This Row],[Posting Date]]&lt;&gt;"",$D$9,"")</f>
        <v/>
      </c>
      <c r="R427" s="159" t="str">
        <f>IF(Table1[[#This Row],[Posting Date]]&lt;&gt;"",$D$10,"")</f>
        <v/>
      </c>
      <c r="S427" s="66"/>
      <c r="T427" s="63"/>
      <c r="U427" s="67"/>
      <c r="V427" s="67"/>
      <c r="W427" s="67" t="str">
        <f t="shared" si="7"/>
        <v/>
      </c>
      <c r="X427" s="161" t="str">
        <f>IF(E427="","",(IF(Table1[[#This Row],[Cur]]="USD",Table1[[#This Row],[Cur_Amount Debit]],Table1[[#This Row],[Cur_Amount Debit]]/Table1[[#This Row],[Exchange Rate]])))</f>
        <v/>
      </c>
      <c r="Y427" s="161" t="str">
        <f>IF(E427="","",(IF(Table1[[#This Row],[Cur]]="USD",Table1[[#This Row],[Cur_Amount Credit]],Table1[[#This Row],[Cur_Amount Credit]]/ExchangeRate)))</f>
        <v/>
      </c>
      <c r="Z427" s="203" t="str">
        <f>IF(E427="","",(Table1[[#This Row],[Debit USD]]-Table1[[#This Row],[Credit USD]]))</f>
        <v/>
      </c>
      <c r="AA427" s="122"/>
      <c r="AB427" s="1"/>
      <c r="AC427" s="15"/>
      <c r="AD427" s="15" t="str">
        <f>IF(AND(OR(Table1[[#This Row],[Account]]="15030",Table1[[#This Row],[Account]]="15035",Table1[[#This Row],[Account]]="20150"),Table1[[#This Row],[Vendor ID]]=""),1,"")</f>
        <v/>
      </c>
      <c r="AE427" s="15"/>
      <c r="AF427" s="15"/>
      <c r="AG427" s="15"/>
      <c r="AH427" s="46" t="str">
        <f>IF(Table1[[#This Row],[Posting Date]]&lt;&gt;"","GJ-"&amp;CountryID,"")</f>
        <v/>
      </c>
      <c r="AI427" s="59" t="str">
        <f>IF(Table1[[#This Row],[Posting Date]]&lt;&gt;"",Table1[[#This Row],[Posting Date]],"")</f>
        <v/>
      </c>
      <c r="AJ427" s="46"/>
      <c r="AK427" s="46" t="str">
        <f>IF(Table1[[#This Row],[Description]]&lt;&gt;"",Table1[[#This Row],[Description]],"")</f>
        <v/>
      </c>
      <c r="AL427" s="46" t="str">
        <f>IF(Table1[[#This Row],[Posting Date]]&lt;&gt;"",Table1[[#This Row],[Reference Number]],"")</f>
        <v/>
      </c>
      <c r="AM427" s="46" t="str">
        <f>TRIM(Table1[[#This Row],[Line '#]])</f>
        <v/>
      </c>
      <c r="AN427" s="46" t="str">
        <f>TRIM(Table1[[#This Row],[Account]])</f>
        <v/>
      </c>
      <c r="AO427" s="46" t="str">
        <f>IF(Table1[[#This Row],[Posting Date]]&lt;&gt;"",$D$5,"")</f>
        <v/>
      </c>
      <c r="AP427" s="46" t="str">
        <f>TRIM(Table1[[#This Row],[Departments-Prgrams]])</f>
        <v/>
      </c>
      <c r="AQ427" s="46" t="str">
        <f>TRIM(Table1[[#This Row],[Grant]])</f>
        <v/>
      </c>
      <c r="AR427" s="46" t="str">
        <f>TRIM(Table1[[#This Row],[Staff ID]])</f>
        <v/>
      </c>
      <c r="AS427" s="46" t="str">
        <f>IF(TRIM(Table1[[#This Row],[Budget Code]])=0,"",TRIM(Table1[[#This Row],[Budget Code]]))</f>
        <v/>
      </c>
      <c r="AT427" s="46" t="str">
        <f>IF(Table1[[#This Row],[Line Description]]&lt;&gt;"",Table1[[#This Row],[Line Description]],"")</f>
        <v/>
      </c>
      <c r="AU427" s="46" t="str">
        <f>IF(Table1[[#This Row],[Cur_Amount Debit]]&gt;0,ROUND(Table1[[#This Row],[Cur_Amount Debit]],2),"")</f>
        <v/>
      </c>
      <c r="AV427" s="46" t="str">
        <f>IF(Table1[[#This Row],[Cur_Amount Credit]]&gt;0,ROUND(Table1[[#This Row],[Cur_Amount Credit]],2),"")</f>
        <v/>
      </c>
      <c r="AW427" s="46" t="str">
        <f>LEFT(Table1[[#This Row],[Cur]],3)</f>
        <v/>
      </c>
      <c r="AX427" s="59"/>
      <c r="AY427" s="46"/>
      <c r="AZ427" s="46" t="str">
        <f>IF(Table1[[#This Row],[Cur]]&lt;&gt;"",IF(Table1[[#This Row],[Cur]]="USD","",ExchangeRate),"")</f>
        <v/>
      </c>
      <c r="BA427" s="46" t="str">
        <f>IF(Table1[[#This Row],[Grant]]&lt;&gt;"",VLOOKUP(Table1[[#This Row],[Grant]],Grants!B:D,3),"")</f>
        <v/>
      </c>
      <c r="BB427" s="46" t="str">
        <f>TRIM(Table1[[#This Row],[Vendor ID]])</f>
        <v/>
      </c>
      <c r="BC427">
        <f>IF(Table1[[#This Row],[Reference Number]]=Q426,BC426,BC426+1)</f>
        <v>2</v>
      </c>
    </row>
    <row r="428" spans="1:55" ht="11.25" hidden="1" customHeight="1">
      <c r="A428" s="1"/>
      <c r="B428" s="88" t="str">
        <f>IF(Table1[[#This Row],[Posting Date]]&lt;&gt;"",IF(Table1[[#This Row],[Reference Number]]=Q427,B427+1,1),"")</f>
        <v/>
      </c>
      <c r="C428" s="61"/>
      <c r="D428" s="61"/>
      <c r="E428" s="218"/>
      <c r="F428" s="143" t="str">
        <f>IFERROR(IF(VLOOKUP(Table1[[#This Row],[Budget Code Description]],Dimentions!$X$6:$AC$132,2,FALSE)="","",VLOOKUP(Table1[[#This Row],[Budget Code Description]],Dimentions!$X$6:$AC$132,2,FALSE)),"")</f>
        <v/>
      </c>
      <c r="G428" s="143" t="str">
        <f>IFERROR(VLOOKUP(Table1[[#This Row],[Budget Code Description]],Dimentions!$X$6:$AC$132,3,FALSE),"")</f>
        <v/>
      </c>
      <c r="H428" s="64" t="str">
        <f>IFERROR(VLOOKUP(Table1[[#This Row],[Account]],Dimentions!$S$6:$V$233,2,FALSE),"")</f>
        <v/>
      </c>
      <c r="I428" s="62">
        <f>_xlfn.NUMBERVALUE(LEFT(Table1[[#This Row],[Account]],1))</f>
        <v>0</v>
      </c>
      <c r="J428" s="62" t="str">
        <f>IFERROR(VLOOKUP(Table1[[#This Row],[Budget Code Description]],Table6[#All],7,FALSE),"")</f>
        <v/>
      </c>
      <c r="K428" s="143" t="str">
        <f>IFERROR(VLOOKUP(Table1[[#This Row],[Budget Code Description]],Table6[#All],8,FALSE),"")</f>
        <v/>
      </c>
      <c r="L428" s="63"/>
      <c r="M428" s="65" t="str">
        <f>IFERROR(VLOOKUP(Table1[[#This Row],[Staff ID]],Table2[],2,FALSE),"")</f>
        <v/>
      </c>
      <c r="N428" s="211" t="str">
        <f>IFERROR(IF(VLOOKUP(Table1[[#This Row],[Budget Code Description]],Dimentions!$X$6:$AC$97,4,FALSE)="","",VLOOKUP(Table1[[#This Row],[Budget Code Description]],Dimentions!$X$6:$AC$97,4,FALSE)),"")</f>
        <v/>
      </c>
      <c r="O428" s="65" t="str">
        <f>IFERROR(VLOOKUP(Table1[[#This Row],[Vendor ID]],Table549[],2,FALSE),"")</f>
        <v/>
      </c>
      <c r="P428" s="63"/>
      <c r="Q428" s="143" t="str">
        <f>IF(Table1[[#This Row],[Posting Date]]&lt;&gt;"",$D$9,"")</f>
        <v/>
      </c>
      <c r="R428" s="159" t="str">
        <f>IF(Table1[[#This Row],[Posting Date]]&lt;&gt;"",$D$10,"")</f>
        <v/>
      </c>
      <c r="S428" s="66"/>
      <c r="T428" s="63"/>
      <c r="U428" s="67"/>
      <c r="V428" s="67"/>
      <c r="W428" s="67" t="str">
        <f t="shared" si="7"/>
        <v/>
      </c>
      <c r="X428" s="161" t="str">
        <f>IF(E428="","",(IF(Table1[[#This Row],[Cur]]="USD",Table1[[#This Row],[Cur_Amount Debit]],Table1[[#This Row],[Cur_Amount Debit]]/Table1[[#This Row],[Exchange Rate]])))</f>
        <v/>
      </c>
      <c r="Y428" s="161" t="str">
        <f>IF(E428="","",(IF(Table1[[#This Row],[Cur]]="USD",Table1[[#This Row],[Cur_Amount Credit]],Table1[[#This Row],[Cur_Amount Credit]]/ExchangeRate)))</f>
        <v/>
      </c>
      <c r="Z428" s="203" t="str">
        <f>IF(E428="","",(Table1[[#This Row],[Debit USD]]-Table1[[#This Row],[Credit USD]]))</f>
        <v/>
      </c>
      <c r="AA428" s="122"/>
      <c r="AB428" s="1"/>
      <c r="AC428" s="15"/>
      <c r="AD428" s="15" t="str">
        <f>IF(AND(OR(Table1[[#This Row],[Account]]="15030",Table1[[#This Row],[Account]]="15035",Table1[[#This Row],[Account]]="20150"),Table1[[#This Row],[Vendor ID]]=""),1,"")</f>
        <v/>
      </c>
      <c r="AE428" s="15"/>
      <c r="AF428" s="15"/>
      <c r="AG428" s="15"/>
      <c r="AH428" s="46" t="str">
        <f>IF(Table1[[#This Row],[Posting Date]]&lt;&gt;"","GJ-"&amp;CountryID,"")</f>
        <v/>
      </c>
      <c r="AI428" s="59" t="str">
        <f>IF(Table1[[#This Row],[Posting Date]]&lt;&gt;"",Table1[[#This Row],[Posting Date]],"")</f>
        <v/>
      </c>
      <c r="AJ428" s="46"/>
      <c r="AK428" s="46" t="str">
        <f>IF(Table1[[#This Row],[Description]]&lt;&gt;"",Table1[[#This Row],[Description]],"")</f>
        <v/>
      </c>
      <c r="AL428" s="46" t="str">
        <f>IF(Table1[[#This Row],[Posting Date]]&lt;&gt;"",Table1[[#This Row],[Reference Number]],"")</f>
        <v/>
      </c>
      <c r="AM428" s="46" t="str">
        <f>TRIM(Table1[[#This Row],[Line '#]])</f>
        <v/>
      </c>
      <c r="AN428" s="46" t="str">
        <f>TRIM(Table1[[#This Row],[Account]])</f>
        <v/>
      </c>
      <c r="AO428" s="46" t="str">
        <f>IF(Table1[[#This Row],[Posting Date]]&lt;&gt;"",$D$5,"")</f>
        <v/>
      </c>
      <c r="AP428" s="46" t="str">
        <f>TRIM(Table1[[#This Row],[Departments-Prgrams]])</f>
        <v/>
      </c>
      <c r="AQ428" s="46" t="str">
        <f>TRIM(Table1[[#This Row],[Grant]])</f>
        <v/>
      </c>
      <c r="AR428" s="46" t="str">
        <f>TRIM(Table1[[#This Row],[Staff ID]])</f>
        <v/>
      </c>
      <c r="AS428" s="46" t="str">
        <f>IF(TRIM(Table1[[#This Row],[Budget Code]])=0,"",TRIM(Table1[[#This Row],[Budget Code]]))</f>
        <v/>
      </c>
      <c r="AT428" s="46" t="str">
        <f>IF(Table1[[#This Row],[Line Description]]&lt;&gt;"",Table1[[#This Row],[Line Description]],"")</f>
        <v/>
      </c>
      <c r="AU428" s="46" t="str">
        <f>IF(Table1[[#This Row],[Cur_Amount Debit]]&gt;0,ROUND(Table1[[#This Row],[Cur_Amount Debit]],2),"")</f>
        <v/>
      </c>
      <c r="AV428" s="46" t="str">
        <f>IF(Table1[[#This Row],[Cur_Amount Credit]]&gt;0,ROUND(Table1[[#This Row],[Cur_Amount Credit]],2),"")</f>
        <v/>
      </c>
      <c r="AW428" s="46" t="str">
        <f>LEFT(Table1[[#This Row],[Cur]],3)</f>
        <v/>
      </c>
      <c r="AX428" s="59"/>
      <c r="AY428" s="46"/>
      <c r="AZ428" s="46" t="str">
        <f>IF(Table1[[#This Row],[Cur]]&lt;&gt;"",IF(Table1[[#This Row],[Cur]]="USD","",ExchangeRate),"")</f>
        <v/>
      </c>
      <c r="BA428" s="46" t="str">
        <f>IF(Table1[[#This Row],[Grant]]&lt;&gt;"",VLOOKUP(Table1[[#This Row],[Grant]],Grants!B:D,3),"")</f>
        <v/>
      </c>
      <c r="BB428" s="46" t="str">
        <f>TRIM(Table1[[#This Row],[Vendor ID]])</f>
        <v/>
      </c>
      <c r="BC428">
        <f>IF(Table1[[#This Row],[Reference Number]]=Q427,BC427,BC427+1)</f>
        <v>2</v>
      </c>
    </row>
    <row r="429" spans="1:55" ht="11.25" hidden="1" customHeight="1">
      <c r="A429" s="1"/>
      <c r="B429" s="88" t="str">
        <f>IF(Table1[[#This Row],[Posting Date]]&lt;&gt;"",IF(Table1[[#This Row],[Reference Number]]=Q428,B428+1,1),"")</f>
        <v/>
      </c>
      <c r="C429" s="61"/>
      <c r="D429" s="61"/>
      <c r="E429" s="218"/>
      <c r="F429" s="143" t="str">
        <f>IFERROR(IF(VLOOKUP(Table1[[#This Row],[Budget Code Description]],Dimentions!$X$6:$AC$132,2,FALSE)="","",VLOOKUP(Table1[[#This Row],[Budget Code Description]],Dimentions!$X$6:$AC$132,2,FALSE)),"")</f>
        <v/>
      </c>
      <c r="G429" s="143" t="str">
        <f>IFERROR(VLOOKUP(Table1[[#This Row],[Budget Code Description]],Dimentions!$X$6:$AC$132,3,FALSE),"")</f>
        <v/>
      </c>
      <c r="H429" s="64" t="str">
        <f>IFERROR(VLOOKUP(Table1[[#This Row],[Account]],Dimentions!$S$6:$V$233,2,FALSE),"")</f>
        <v/>
      </c>
      <c r="I429" s="62">
        <f>_xlfn.NUMBERVALUE(LEFT(Table1[[#This Row],[Account]],1))</f>
        <v>0</v>
      </c>
      <c r="J429" s="62" t="str">
        <f>IFERROR(VLOOKUP(Table1[[#This Row],[Budget Code Description]],Table6[#All],7,FALSE),"")</f>
        <v/>
      </c>
      <c r="K429" s="143" t="str">
        <f>IFERROR(VLOOKUP(Table1[[#This Row],[Budget Code Description]],Table6[#All],8,FALSE),"")</f>
        <v/>
      </c>
      <c r="L429" s="63"/>
      <c r="M429" s="65" t="str">
        <f>IFERROR(VLOOKUP(Table1[[#This Row],[Staff ID]],Table2[],2,FALSE),"")</f>
        <v/>
      </c>
      <c r="N429" s="211" t="str">
        <f>IFERROR(IF(VLOOKUP(Table1[[#This Row],[Budget Code Description]],Dimentions!$X$6:$AC$97,4,FALSE)="","",VLOOKUP(Table1[[#This Row],[Budget Code Description]],Dimentions!$X$6:$AC$97,4,FALSE)),"")</f>
        <v/>
      </c>
      <c r="O429" s="65" t="str">
        <f>IFERROR(VLOOKUP(Table1[[#This Row],[Vendor ID]],Table549[],2,FALSE),"")</f>
        <v/>
      </c>
      <c r="P429" s="63"/>
      <c r="Q429" s="143" t="str">
        <f>IF(Table1[[#This Row],[Posting Date]]&lt;&gt;"",$D$9,"")</f>
        <v/>
      </c>
      <c r="R429" s="159" t="str">
        <f>IF(Table1[[#This Row],[Posting Date]]&lt;&gt;"",$D$10,"")</f>
        <v/>
      </c>
      <c r="S429" s="66"/>
      <c r="T429" s="63"/>
      <c r="U429" s="67"/>
      <c r="V429" s="67"/>
      <c r="W429" s="67" t="str">
        <f t="shared" si="7"/>
        <v/>
      </c>
      <c r="X429" s="161" t="str">
        <f>IF(E429="","",(IF(Table1[[#This Row],[Cur]]="USD",Table1[[#This Row],[Cur_Amount Debit]],Table1[[#This Row],[Cur_Amount Debit]]/Table1[[#This Row],[Exchange Rate]])))</f>
        <v/>
      </c>
      <c r="Y429" s="161" t="str">
        <f>IF(E429="","",(IF(Table1[[#This Row],[Cur]]="USD",Table1[[#This Row],[Cur_Amount Credit]],Table1[[#This Row],[Cur_Amount Credit]]/ExchangeRate)))</f>
        <v/>
      </c>
      <c r="Z429" s="203" t="str">
        <f>IF(E429="","",(Table1[[#This Row],[Debit USD]]-Table1[[#This Row],[Credit USD]]))</f>
        <v/>
      </c>
      <c r="AA429" s="122"/>
      <c r="AB429" s="1"/>
      <c r="AC429" s="15"/>
      <c r="AD429" s="15" t="str">
        <f>IF(AND(OR(Table1[[#This Row],[Account]]="15030",Table1[[#This Row],[Account]]="15035",Table1[[#This Row],[Account]]="20150"),Table1[[#This Row],[Vendor ID]]=""),1,"")</f>
        <v/>
      </c>
      <c r="AE429" s="15"/>
      <c r="AF429" s="15"/>
      <c r="AG429" s="15"/>
      <c r="AH429" s="46" t="str">
        <f>IF(Table1[[#This Row],[Posting Date]]&lt;&gt;"","GJ-"&amp;CountryID,"")</f>
        <v/>
      </c>
      <c r="AI429" s="59" t="str">
        <f>IF(Table1[[#This Row],[Posting Date]]&lt;&gt;"",Table1[[#This Row],[Posting Date]],"")</f>
        <v/>
      </c>
      <c r="AJ429" s="46"/>
      <c r="AK429" s="46" t="str">
        <f>IF(Table1[[#This Row],[Description]]&lt;&gt;"",Table1[[#This Row],[Description]],"")</f>
        <v/>
      </c>
      <c r="AL429" s="46" t="str">
        <f>IF(Table1[[#This Row],[Posting Date]]&lt;&gt;"",Table1[[#This Row],[Reference Number]],"")</f>
        <v/>
      </c>
      <c r="AM429" s="46" t="str">
        <f>TRIM(Table1[[#This Row],[Line '#]])</f>
        <v/>
      </c>
      <c r="AN429" s="46" t="str">
        <f>TRIM(Table1[[#This Row],[Account]])</f>
        <v/>
      </c>
      <c r="AO429" s="46" t="str">
        <f>IF(Table1[[#This Row],[Posting Date]]&lt;&gt;"",$D$5,"")</f>
        <v/>
      </c>
      <c r="AP429" s="46" t="str">
        <f>TRIM(Table1[[#This Row],[Departments-Prgrams]])</f>
        <v/>
      </c>
      <c r="AQ429" s="46" t="str">
        <f>TRIM(Table1[[#This Row],[Grant]])</f>
        <v/>
      </c>
      <c r="AR429" s="46" t="str">
        <f>TRIM(Table1[[#This Row],[Staff ID]])</f>
        <v/>
      </c>
      <c r="AS429" s="46" t="str">
        <f>IF(TRIM(Table1[[#This Row],[Budget Code]])=0,"",TRIM(Table1[[#This Row],[Budget Code]]))</f>
        <v/>
      </c>
      <c r="AT429" s="46" t="str">
        <f>IF(Table1[[#This Row],[Line Description]]&lt;&gt;"",Table1[[#This Row],[Line Description]],"")</f>
        <v/>
      </c>
      <c r="AU429" s="46" t="str">
        <f>IF(Table1[[#This Row],[Cur_Amount Debit]]&gt;0,ROUND(Table1[[#This Row],[Cur_Amount Debit]],2),"")</f>
        <v/>
      </c>
      <c r="AV429" s="46" t="str">
        <f>IF(Table1[[#This Row],[Cur_Amount Credit]]&gt;0,ROUND(Table1[[#This Row],[Cur_Amount Credit]],2),"")</f>
        <v/>
      </c>
      <c r="AW429" s="46" t="str">
        <f>LEFT(Table1[[#This Row],[Cur]],3)</f>
        <v/>
      </c>
      <c r="AX429" s="59"/>
      <c r="AY429" s="46"/>
      <c r="AZ429" s="46" t="str">
        <f>IF(Table1[[#This Row],[Cur]]&lt;&gt;"",IF(Table1[[#This Row],[Cur]]="USD","",ExchangeRate),"")</f>
        <v/>
      </c>
      <c r="BA429" s="46" t="str">
        <f>IF(Table1[[#This Row],[Grant]]&lt;&gt;"",VLOOKUP(Table1[[#This Row],[Grant]],Grants!B:D,3),"")</f>
        <v/>
      </c>
      <c r="BB429" s="46" t="str">
        <f>TRIM(Table1[[#This Row],[Vendor ID]])</f>
        <v/>
      </c>
      <c r="BC429">
        <f>IF(Table1[[#This Row],[Reference Number]]=Q428,BC428,BC428+1)</f>
        <v>2</v>
      </c>
    </row>
    <row r="430" spans="1:55" ht="11.25" hidden="1" customHeight="1">
      <c r="A430" s="1"/>
      <c r="B430" s="88" t="str">
        <f>IF(Table1[[#This Row],[Posting Date]]&lt;&gt;"",IF(Table1[[#This Row],[Reference Number]]=Q429,B429+1,1),"")</f>
        <v/>
      </c>
      <c r="C430" s="61"/>
      <c r="D430" s="61"/>
      <c r="E430" s="218"/>
      <c r="F430" s="143" t="str">
        <f>IFERROR(IF(VLOOKUP(Table1[[#This Row],[Budget Code Description]],Dimentions!$X$6:$AC$132,2,FALSE)="","",VLOOKUP(Table1[[#This Row],[Budget Code Description]],Dimentions!$X$6:$AC$132,2,FALSE)),"")</f>
        <v/>
      </c>
      <c r="G430" s="143" t="str">
        <f>IFERROR(VLOOKUP(Table1[[#This Row],[Budget Code Description]],Dimentions!$X$6:$AC$132,3,FALSE),"")</f>
        <v/>
      </c>
      <c r="H430" s="64" t="str">
        <f>IFERROR(VLOOKUP(Table1[[#This Row],[Account]],Dimentions!$S$6:$V$233,2,FALSE),"")</f>
        <v/>
      </c>
      <c r="I430" s="62">
        <f>_xlfn.NUMBERVALUE(LEFT(Table1[[#This Row],[Account]],1))</f>
        <v>0</v>
      </c>
      <c r="J430" s="62" t="str">
        <f>IFERROR(VLOOKUP(Table1[[#This Row],[Budget Code Description]],Table6[#All],7,FALSE),"")</f>
        <v/>
      </c>
      <c r="K430" s="143" t="str">
        <f>IFERROR(VLOOKUP(Table1[[#This Row],[Budget Code Description]],Table6[#All],8,FALSE),"")</f>
        <v/>
      </c>
      <c r="L430" s="63"/>
      <c r="M430" s="65" t="str">
        <f>IFERROR(VLOOKUP(Table1[[#This Row],[Staff ID]],Table2[],2,FALSE),"")</f>
        <v/>
      </c>
      <c r="N430" s="211" t="str">
        <f>IFERROR(IF(VLOOKUP(Table1[[#This Row],[Budget Code Description]],Dimentions!$X$6:$AC$97,4,FALSE)="","",VLOOKUP(Table1[[#This Row],[Budget Code Description]],Dimentions!$X$6:$AC$97,4,FALSE)),"")</f>
        <v/>
      </c>
      <c r="O430" s="65" t="str">
        <f>IFERROR(VLOOKUP(Table1[[#This Row],[Vendor ID]],Table549[],2,FALSE),"")</f>
        <v/>
      </c>
      <c r="P430" s="63"/>
      <c r="Q430" s="143" t="str">
        <f>IF(Table1[[#This Row],[Posting Date]]&lt;&gt;"",$D$9,"")</f>
        <v/>
      </c>
      <c r="R430" s="159" t="str">
        <f>IF(Table1[[#This Row],[Posting Date]]&lt;&gt;"",$D$10,"")</f>
        <v/>
      </c>
      <c r="S430" s="66"/>
      <c r="T430" s="63"/>
      <c r="U430" s="67"/>
      <c r="V430" s="67"/>
      <c r="W430" s="67" t="str">
        <f t="shared" si="7"/>
        <v/>
      </c>
      <c r="X430" s="161" t="str">
        <f>IF(E430="","",(IF(Table1[[#This Row],[Cur]]="USD",Table1[[#This Row],[Cur_Amount Debit]],Table1[[#This Row],[Cur_Amount Debit]]/Table1[[#This Row],[Exchange Rate]])))</f>
        <v/>
      </c>
      <c r="Y430" s="161" t="str">
        <f>IF(E430="","",(IF(Table1[[#This Row],[Cur]]="USD",Table1[[#This Row],[Cur_Amount Credit]],Table1[[#This Row],[Cur_Amount Credit]]/ExchangeRate)))</f>
        <v/>
      </c>
      <c r="Z430" s="203" t="str">
        <f>IF(E430="","",(Table1[[#This Row],[Debit USD]]-Table1[[#This Row],[Credit USD]]))</f>
        <v/>
      </c>
      <c r="AA430" s="122"/>
      <c r="AB430" s="1"/>
      <c r="AC430" s="15"/>
      <c r="AD430" s="15" t="str">
        <f>IF(AND(OR(Table1[[#This Row],[Account]]="15030",Table1[[#This Row],[Account]]="15035",Table1[[#This Row],[Account]]="20150"),Table1[[#This Row],[Vendor ID]]=""),1,"")</f>
        <v/>
      </c>
      <c r="AE430" s="15"/>
      <c r="AF430" s="15"/>
      <c r="AG430" s="15"/>
      <c r="AH430" s="46" t="str">
        <f>IF(Table1[[#This Row],[Posting Date]]&lt;&gt;"","GJ-"&amp;CountryID,"")</f>
        <v/>
      </c>
      <c r="AI430" s="59" t="str">
        <f>IF(Table1[[#This Row],[Posting Date]]&lt;&gt;"",Table1[[#This Row],[Posting Date]],"")</f>
        <v/>
      </c>
      <c r="AJ430" s="46"/>
      <c r="AK430" s="46" t="str">
        <f>IF(Table1[[#This Row],[Description]]&lt;&gt;"",Table1[[#This Row],[Description]],"")</f>
        <v/>
      </c>
      <c r="AL430" s="46" t="str">
        <f>IF(Table1[[#This Row],[Posting Date]]&lt;&gt;"",Table1[[#This Row],[Reference Number]],"")</f>
        <v/>
      </c>
      <c r="AM430" s="46" t="str">
        <f>TRIM(Table1[[#This Row],[Line '#]])</f>
        <v/>
      </c>
      <c r="AN430" s="46" t="str">
        <f>TRIM(Table1[[#This Row],[Account]])</f>
        <v/>
      </c>
      <c r="AO430" s="46" t="str">
        <f>IF(Table1[[#This Row],[Posting Date]]&lt;&gt;"",$D$5,"")</f>
        <v/>
      </c>
      <c r="AP430" s="46" t="str">
        <f>TRIM(Table1[[#This Row],[Departments-Prgrams]])</f>
        <v/>
      </c>
      <c r="AQ430" s="46" t="str">
        <f>TRIM(Table1[[#This Row],[Grant]])</f>
        <v/>
      </c>
      <c r="AR430" s="46" t="str">
        <f>TRIM(Table1[[#This Row],[Staff ID]])</f>
        <v/>
      </c>
      <c r="AS430" s="46" t="str">
        <f>IF(TRIM(Table1[[#This Row],[Budget Code]])=0,"",TRIM(Table1[[#This Row],[Budget Code]]))</f>
        <v/>
      </c>
      <c r="AT430" s="46" t="str">
        <f>IF(Table1[[#This Row],[Line Description]]&lt;&gt;"",Table1[[#This Row],[Line Description]],"")</f>
        <v/>
      </c>
      <c r="AU430" s="46" t="str">
        <f>IF(Table1[[#This Row],[Cur_Amount Debit]]&gt;0,ROUND(Table1[[#This Row],[Cur_Amount Debit]],2),"")</f>
        <v/>
      </c>
      <c r="AV430" s="46" t="str">
        <f>IF(Table1[[#This Row],[Cur_Amount Credit]]&gt;0,ROUND(Table1[[#This Row],[Cur_Amount Credit]],2),"")</f>
        <v/>
      </c>
      <c r="AW430" s="46" t="str">
        <f>LEFT(Table1[[#This Row],[Cur]],3)</f>
        <v/>
      </c>
      <c r="AX430" s="59"/>
      <c r="AY430" s="46"/>
      <c r="AZ430" s="46" t="str">
        <f>IF(Table1[[#This Row],[Cur]]&lt;&gt;"",IF(Table1[[#This Row],[Cur]]="USD","",ExchangeRate),"")</f>
        <v/>
      </c>
      <c r="BA430" s="46" t="str">
        <f>IF(Table1[[#This Row],[Grant]]&lt;&gt;"",VLOOKUP(Table1[[#This Row],[Grant]],Grants!B:D,3),"")</f>
        <v/>
      </c>
      <c r="BB430" s="46" t="str">
        <f>TRIM(Table1[[#This Row],[Vendor ID]])</f>
        <v/>
      </c>
      <c r="BC430">
        <f>IF(Table1[[#This Row],[Reference Number]]=Q429,BC429,BC429+1)</f>
        <v>2</v>
      </c>
    </row>
    <row r="431" spans="1:55" ht="11.25" hidden="1" customHeight="1">
      <c r="A431" s="1"/>
      <c r="B431" s="88" t="str">
        <f>IF(Table1[[#This Row],[Posting Date]]&lt;&gt;"",IF(Table1[[#This Row],[Reference Number]]=Q430,B430+1,1),"")</f>
        <v/>
      </c>
      <c r="C431" s="61"/>
      <c r="D431" s="61"/>
      <c r="E431" s="218"/>
      <c r="F431" s="143" t="str">
        <f>IFERROR(IF(VLOOKUP(Table1[[#This Row],[Budget Code Description]],Dimentions!$X$6:$AC$132,2,FALSE)="","",VLOOKUP(Table1[[#This Row],[Budget Code Description]],Dimentions!$X$6:$AC$132,2,FALSE)),"")</f>
        <v/>
      </c>
      <c r="G431" s="143" t="str">
        <f>IFERROR(VLOOKUP(Table1[[#This Row],[Budget Code Description]],Dimentions!$X$6:$AC$132,3,FALSE),"")</f>
        <v/>
      </c>
      <c r="H431" s="64" t="str">
        <f>IFERROR(VLOOKUP(Table1[[#This Row],[Account]],Dimentions!$S$6:$V$233,2,FALSE),"")</f>
        <v/>
      </c>
      <c r="I431" s="62">
        <f>_xlfn.NUMBERVALUE(LEFT(Table1[[#This Row],[Account]],1))</f>
        <v>0</v>
      </c>
      <c r="J431" s="62" t="str">
        <f>IFERROR(VLOOKUP(Table1[[#This Row],[Budget Code Description]],Table6[#All],7,FALSE),"")</f>
        <v/>
      </c>
      <c r="K431" s="143" t="str">
        <f>IFERROR(VLOOKUP(Table1[[#This Row],[Budget Code Description]],Table6[#All],8,FALSE),"")</f>
        <v/>
      </c>
      <c r="L431" s="63"/>
      <c r="M431" s="65" t="str">
        <f>IFERROR(VLOOKUP(Table1[[#This Row],[Staff ID]],Table2[],2,FALSE),"")</f>
        <v/>
      </c>
      <c r="N431" s="211" t="str">
        <f>IFERROR(IF(VLOOKUP(Table1[[#This Row],[Budget Code Description]],Dimentions!$X$6:$AC$97,4,FALSE)="","",VLOOKUP(Table1[[#This Row],[Budget Code Description]],Dimentions!$X$6:$AC$97,4,FALSE)),"")</f>
        <v/>
      </c>
      <c r="O431" s="65" t="str">
        <f>IFERROR(VLOOKUP(Table1[[#This Row],[Vendor ID]],Table549[],2,FALSE),"")</f>
        <v/>
      </c>
      <c r="P431" s="63"/>
      <c r="Q431" s="143" t="str">
        <f>IF(Table1[[#This Row],[Posting Date]]&lt;&gt;"",$D$9,"")</f>
        <v/>
      </c>
      <c r="R431" s="159" t="str">
        <f>IF(Table1[[#This Row],[Posting Date]]&lt;&gt;"",$D$10,"")</f>
        <v/>
      </c>
      <c r="S431" s="66"/>
      <c r="T431" s="63"/>
      <c r="U431" s="67"/>
      <c r="V431" s="67"/>
      <c r="W431" s="67" t="str">
        <f t="shared" si="7"/>
        <v/>
      </c>
      <c r="X431" s="161" t="str">
        <f>IF(E431="","",(IF(Table1[[#This Row],[Cur]]="USD",Table1[[#This Row],[Cur_Amount Debit]],Table1[[#This Row],[Cur_Amount Debit]]/Table1[[#This Row],[Exchange Rate]])))</f>
        <v/>
      </c>
      <c r="Y431" s="161" t="str">
        <f>IF(E431="","",(IF(Table1[[#This Row],[Cur]]="USD",Table1[[#This Row],[Cur_Amount Credit]],Table1[[#This Row],[Cur_Amount Credit]]/ExchangeRate)))</f>
        <v/>
      </c>
      <c r="Z431" s="203" t="str">
        <f>IF(E431="","",(Table1[[#This Row],[Debit USD]]-Table1[[#This Row],[Credit USD]]))</f>
        <v/>
      </c>
      <c r="AA431" s="122"/>
      <c r="AB431" s="1"/>
      <c r="AC431" s="15"/>
      <c r="AD431" s="15" t="str">
        <f>IF(AND(OR(Table1[[#This Row],[Account]]="15030",Table1[[#This Row],[Account]]="15035",Table1[[#This Row],[Account]]="20150"),Table1[[#This Row],[Vendor ID]]=""),1,"")</f>
        <v/>
      </c>
      <c r="AE431" s="15"/>
      <c r="AF431" s="15"/>
      <c r="AG431" s="15"/>
      <c r="AH431" s="46" t="str">
        <f>IF(Table1[[#This Row],[Posting Date]]&lt;&gt;"","GJ-"&amp;CountryID,"")</f>
        <v/>
      </c>
      <c r="AI431" s="59" t="str">
        <f>IF(Table1[[#This Row],[Posting Date]]&lt;&gt;"",Table1[[#This Row],[Posting Date]],"")</f>
        <v/>
      </c>
      <c r="AJ431" s="46"/>
      <c r="AK431" s="46" t="str">
        <f>IF(Table1[[#This Row],[Description]]&lt;&gt;"",Table1[[#This Row],[Description]],"")</f>
        <v/>
      </c>
      <c r="AL431" s="46" t="str">
        <f>IF(Table1[[#This Row],[Posting Date]]&lt;&gt;"",Table1[[#This Row],[Reference Number]],"")</f>
        <v/>
      </c>
      <c r="AM431" s="46" t="str">
        <f>TRIM(Table1[[#This Row],[Line '#]])</f>
        <v/>
      </c>
      <c r="AN431" s="46" t="str">
        <f>TRIM(Table1[[#This Row],[Account]])</f>
        <v/>
      </c>
      <c r="AO431" s="46" t="str">
        <f>IF(Table1[[#This Row],[Posting Date]]&lt;&gt;"",$D$5,"")</f>
        <v/>
      </c>
      <c r="AP431" s="46" t="str">
        <f>TRIM(Table1[[#This Row],[Departments-Prgrams]])</f>
        <v/>
      </c>
      <c r="AQ431" s="46" t="str">
        <f>TRIM(Table1[[#This Row],[Grant]])</f>
        <v/>
      </c>
      <c r="AR431" s="46" t="str">
        <f>TRIM(Table1[[#This Row],[Staff ID]])</f>
        <v/>
      </c>
      <c r="AS431" s="46" t="str">
        <f>IF(TRIM(Table1[[#This Row],[Budget Code]])=0,"",TRIM(Table1[[#This Row],[Budget Code]]))</f>
        <v/>
      </c>
      <c r="AT431" s="46" t="str">
        <f>IF(Table1[[#This Row],[Line Description]]&lt;&gt;"",Table1[[#This Row],[Line Description]],"")</f>
        <v/>
      </c>
      <c r="AU431" s="46" t="str">
        <f>IF(Table1[[#This Row],[Cur_Amount Debit]]&gt;0,ROUND(Table1[[#This Row],[Cur_Amount Debit]],2),"")</f>
        <v/>
      </c>
      <c r="AV431" s="46" t="str">
        <f>IF(Table1[[#This Row],[Cur_Amount Credit]]&gt;0,ROUND(Table1[[#This Row],[Cur_Amount Credit]],2),"")</f>
        <v/>
      </c>
      <c r="AW431" s="46" t="str">
        <f>LEFT(Table1[[#This Row],[Cur]],3)</f>
        <v/>
      </c>
      <c r="AX431" s="59"/>
      <c r="AY431" s="46"/>
      <c r="AZ431" s="46" t="str">
        <f>IF(Table1[[#This Row],[Cur]]&lt;&gt;"",IF(Table1[[#This Row],[Cur]]="USD","",ExchangeRate),"")</f>
        <v/>
      </c>
      <c r="BA431" s="46" t="str">
        <f>IF(Table1[[#This Row],[Grant]]&lt;&gt;"",VLOOKUP(Table1[[#This Row],[Grant]],Grants!B:D,3),"")</f>
        <v/>
      </c>
      <c r="BB431" s="46" t="str">
        <f>TRIM(Table1[[#This Row],[Vendor ID]])</f>
        <v/>
      </c>
      <c r="BC431">
        <f>IF(Table1[[#This Row],[Reference Number]]=Q430,BC430,BC430+1)</f>
        <v>2</v>
      </c>
    </row>
    <row r="432" spans="1:55" ht="11.25" hidden="1" customHeight="1">
      <c r="A432" s="1"/>
      <c r="B432" s="88" t="str">
        <f>IF(Table1[[#This Row],[Posting Date]]&lt;&gt;"",IF(Table1[[#This Row],[Reference Number]]=Q431,B431+1,1),"")</f>
        <v/>
      </c>
      <c r="C432" s="61"/>
      <c r="D432" s="61"/>
      <c r="E432" s="218"/>
      <c r="F432" s="143" t="str">
        <f>IFERROR(IF(VLOOKUP(Table1[[#This Row],[Budget Code Description]],Dimentions!$X$6:$AC$132,2,FALSE)="","",VLOOKUP(Table1[[#This Row],[Budget Code Description]],Dimentions!$X$6:$AC$132,2,FALSE)),"")</f>
        <v/>
      </c>
      <c r="G432" s="143" t="str">
        <f>IFERROR(VLOOKUP(Table1[[#This Row],[Budget Code Description]],Dimentions!$X$6:$AC$132,3,FALSE),"")</f>
        <v/>
      </c>
      <c r="H432" s="64" t="str">
        <f>IFERROR(VLOOKUP(Table1[[#This Row],[Account]],Dimentions!$S$6:$V$233,2,FALSE),"")</f>
        <v/>
      </c>
      <c r="I432" s="62">
        <f>_xlfn.NUMBERVALUE(LEFT(Table1[[#This Row],[Account]],1))</f>
        <v>0</v>
      </c>
      <c r="J432" s="62" t="str">
        <f>IFERROR(VLOOKUP(Table1[[#This Row],[Budget Code Description]],Table6[#All],7,FALSE),"")</f>
        <v/>
      </c>
      <c r="K432" s="143" t="str">
        <f>IFERROR(VLOOKUP(Table1[[#This Row],[Budget Code Description]],Table6[#All],8,FALSE),"")</f>
        <v/>
      </c>
      <c r="L432" s="63"/>
      <c r="M432" s="65" t="str">
        <f>IFERROR(VLOOKUP(Table1[[#This Row],[Staff ID]],Table2[],2,FALSE),"")</f>
        <v/>
      </c>
      <c r="N432" s="211" t="str">
        <f>IFERROR(IF(VLOOKUP(Table1[[#This Row],[Budget Code Description]],Dimentions!$X$6:$AC$97,4,FALSE)="","",VLOOKUP(Table1[[#This Row],[Budget Code Description]],Dimentions!$X$6:$AC$97,4,FALSE)),"")</f>
        <v/>
      </c>
      <c r="O432" s="65" t="str">
        <f>IFERROR(VLOOKUP(Table1[[#This Row],[Vendor ID]],Table549[],2,FALSE),"")</f>
        <v/>
      </c>
      <c r="P432" s="63"/>
      <c r="Q432" s="143" t="str">
        <f>IF(Table1[[#This Row],[Posting Date]]&lt;&gt;"",$D$9,"")</f>
        <v/>
      </c>
      <c r="R432" s="159" t="str">
        <f>IF(Table1[[#This Row],[Posting Date]]&lt;&gt;"",$D$10,"")</f>
        <v/>
      </c>
      <c r="S432" s="66"/>
      <c r="T432" s="63"/>
      <c r="U432" s="67"/>
      <c r="V432" s="67"/>
      <c r="W432" s="67" t="str">
        <f t="shared" si="7"/>
        <v/>
      </c>
      <c r="X432" s="161" t="str">
        <f>IF(E432="","",(IF(Table1[[#This Row],[Cur]]="USD",Table1[[#This Row],[Cur_Amount Debit]],Table1[[#This Row],[Cur_Amount Debit]]/Table1[[#This Row],[Exchange Rate]])))</f>
        <v/>
      </c>
      <c r="Y432" s="161" t="str">
        <f>IF(E432="","",(IF(Table1[[#This Row],[Cur]]="USD",Table1[[#This Row],[Cur_Amount Credit]],Table1[[#This Row],[Cur_Amount Credit]]/ExchangeRate)))</f>
        <v/>
      </c>
      <c r="Z432" s="203" t="str">
        <f>IF(E432="","",(Table1[[#This Row],[Debit USD]]-Table1[[#This Row],[Credit USD]]))</f>
        <v/>
      </c>
      <c r="AA432" s="122"/>
      <c r="AB432" s="1"/>
      <c r="AC432" s="15"/>
      <c r="AD432" s="15" t="str">
        <f>IF(AND(OR(Table1[[#This Row],[Account]]="15030",Table1[[#This Row],[Account]]="15035",Table1[[#This Row],[Account]]="20150"),Table1[[#This Row],[Vendor ID]]=""),1,"")</f>
        <v/>
      </c>
      <c r="AE432" s="15"/>
      <c r="AF432" s="15"/>
      <c r="AG432" s="15"/>
      <c r="AH432" s="46" t="str">
        <f>IF(Table1[[#This Row],[Posting Date]]&lt;&gt;"","GJ-"&amp;CountryID,"")</f>
        <v/>
      </c>
      <c r="AI432" s="59" t="str">
        <f>IF(Table1[[#This Row],[Posting Date]]&lt;&gt;"",Table1[[#This Row],[Posting Date]],"")</f>
        <v/>
      </c>
      <c r="AJ432" s="46"/>
      <c r="AK432" s="46" t="str">
        <f>IF(Table1[[#This Row],[Description]]&lt;&gt;"",Table1[[#This Row],[Description]],"")</f>
        <v/>
      </c>
      <c r="AL432" s="46" t="str">
        <f>IF(Table1[[#This Row],[Posting Date]]&lt;&gt;"",Table1[[#This Row],[Reference Number]],"")</f>
        <v/>
      </c>
      <c r="AM432" s="46" t="str">
        <f>TRIM(Table1[[#This Row],[Line '#]])</f>
        <v/>
      </c>
      <c r="AN432" s="46" t="str">
        <f>TRIM(Table1[[#This Row],[Account]])</f>
        <v/>
      </c>
      <c r="AO432" s="46" t="str">
        <f>IF(Table1[[#This Row],[Posting Date]]&lt;&gt;"",$D$5,"")</f>
        <v/>
      </c>
      <c r="AP432" s="46" t="str">
        <f>TRIM(Table1[[#This Row],[Departments-Prgrams]])</f>
        <v/>
      </c>
      <c r="AQ432" s="46" t="str">
        <f>TRIM(Table1[[#This Row],[Grant]])</f>
        <v/>
      </c>
      <c r="AR432" s="46" t="str">
        <f>TRIM(Table1[[#This Row],[Staff ID]])</f>
        <v/>
      </c>
      <c r="AS432" s="46" t="str">
        <f>IF(TRIM(Table1[[#This Row],[Budget Code]])=0,"",TRIM(Table1[[#This Row],[Budget Code]]))</f>
        <v/>
      </c>
      <c r="AT432" s="46" t="str">
        <f>IF(Table1[[#This Row],[Line Description]]&lt;&gt;"",Table1[[#This Row],[Line Description]],"")</f>
        <v/>
      </c>
      <c r="AU432" s="46" t="str">
        <f>IF(Table1[[#This Row],[Cur_Amount Debit]]&gt;0,ROUND(Table1[[#This Row],[Cur_Amount Debit]],2),"")</f>
        <v/>
      </c>
      <c r="AV432" s="46" t="str">
        <f>IF(Table1[[#This Row],[Cur_Amount Credit]]&gt;0,ROUND(Table1[[#This Row],[Cur_Amount Credit]],2),"")</f>
        <v/>
      </c>
      <c r="AW432" s="46" t="str">
        <f>LEFT(Table1[[#This Row],[Cur]],3)</f>
        <v/>
      </c>
      <c r="AX432" s="59"/>
      <c r="AY432" s="46"/>
      <c r="AZ432" s="46" t="str">
        <f>IF(Table1[[#This Row],[Cur]]&lt;&gt;"",IF(Table1[[#This Row],[Cur]]="USD","",ExchangeRate),"")</f>
        <v/>
      </c>
      <c r="BA432" s="46" t="str">
        <f>IF(Table1[[#This Row],[Grant]]&lt;&gt;"",VLOOKUP(Table1[[#This Row],[Grant]],Grants!B:D,3),"")</f>
        <v/>
      </c>
      <c r="BB432" s="46" t="str">
        <f>TRIM(Table1[[#This Row],[Vendor ID]])</f>
        <v/>
      </c>
      <c r="BC432">
        <f>IF(Table1[[#This Row],[Reference Number]]=Q431,BC431,BC431+1)</f>
        <v>2</v>
      </c>
    </row>
    <row r="433" spans="1:55" ht="11.25" hidden="1" customHeight="1">
      <c r="A433" s="1"/>
      <c r="B433" s="88" t="str">
        <f>IF(Table1[[#This Row],[Posting Date]]&lt;&gt;"",IF(Table1[[#This Row],[Reference Number]]=Q432,B432+1,1),"")</f>
        <v/>
      </c>
      <c r="C433" s="61"/>
      <c r="D433" s="61"/>
      <c r="E433" s="218"/>
      <c r="F433" s="143" t="str">
        <f>IFERROR(IF(VLOOKUP(Table1[[#This Row],[Budget Code Description]],Dimentions!$X$6:$AC$132,2,FALSE)="","",VLOOKUP(Table1[[#This Row],[Budget Code Description]],Dimentions!$X$6:$AC$132,2,FALSE)),"")</f>
        <v/>
      </c>
      <c r="G433" s="143" t="str">
        <f>IFERROR(VLOOKUP(Table1[[#This Row],[Budget Code Description]],Dimentions!$X$6:$AC$132,3,FALSE),"")</f>
        <v/>
      </c>
      <c r="H433" s="64" t="str">
        <f>IFERROR(VLOOKUP(Table1[[#This Row],[Account]],Dimentions!$S$6:$V$233,2,FALSE),"")</f>
        <v/>
      </c>
      <c r="I433" s="62">
        <f>_xlfn.NUMBERVALUE(LEFT(Table1[[#This Row],[Account]],1))</f>
        <v>0</v>
      </c>
      <c r="J433" s="62" t="str">
        <f>IFERROR(VLOOKUP(Table1[[#This Row],[Budget Code Description]],Table6[#All],7,FALSE),"")</f>
        <v/>
      </c>
      <c r="K433" s="143" t="str">
        <f>IFERROR(VLOOKUP(Table1[[#This Row],[Budget Code Description]],Table6[#All],8,FALSE),"")</f>
        <v/>
      </c>
      <c r="L433" s="63"/>
      <c r="M433" s="65" t="str">
        <f>IFERROR(VLOOKUP(Table1[[#This Row],[Staff ID]],Table2[],2,FALSE),"")</f>
        <v/>
      </c>
      <c r="N433" s="211" t="str">
        <f>IFERROR(IF(VLOOKUP(Table1[[#This Row],[Budget Code Description]],Dimentions!$X$6:$AC$97,4,FALSE)="","",VLOOKUP(Table1[[#This Row],[Budget Code Description]],Dimentions!$X$6:$AC$97,4,FALSE)),"")</f>
        <v/>
      </c>
      <c r="O433" s="65" t="str">
        <f>IFERROR(VLOOKUP(Table1[[#This Row],[Vendor ID]],Table549[],2,FALSE),"")</f>
        <v/>
      </c>
      <c r="P433" s="63"/>
      <c r="Q433" s="143" t="str">
        <f>IF(Table1[[#This Row],[Posting Date]]&lt;&gt;"",$D$9,"")</f>
        <v/>
      </c>
      <c r="R433" s="159" t="str">
        <f>IF(Table1[[#This Row],[Posting Date]]&lt;&gt;"",$D$10,"")</f>
        <v/>
      </c>
      <c r="S433" s="66"/>
      <c r="T433" s="63"/>
      <c r="U433" s="67"/>
      <c r="V433" s="67"/>
      <c r="W433" s="67" t="str">
        <f t="shared" si="7"/>
        <v/>
      </c>
      <c r="X433" s="161" t="str">
        <f>IF(E433="","",(IF(Table1[[#This Row],[Cur]]="USD",Table1[[#This Row],[Cur_Amount Debit]],Table1[[#This Row],[Cur_Amount Debit]]/Table1[[#This Row],[Exchange Rate]])))</f>
        <v/>
      </c>
      <c r="Y433" s="161" t="str">
        <f>IF(E433="","",(IF(Table1[[#This Row],[Cur]]="USD",Table1[[#This Row],[Cur_Amount Credit]],Table1[[#This Row],[Cur_Amount Credit]]/ExchangeRate)))</f>
        <v/>
      </c>
      <c r="Z433" s="203" t="str">
        <f>IF(E433="","",(Table1[[#This Row],[Debit USD]]-Table1[[#This Row],[Credit USD]]))</f>
        <v/>
      </c>
      <c r="AA433" s="122"/>
      <c r="AB433" s="1"/>
      <c r="AC433" s="15"/>
      <c r="AD433" s="15" t="str">
        <f>IF(AND(OR(Table1[[#This Row],[Account]]="15030",Table1[[#This Row],[Account]]="15035",Table1[[#This Row],[Account]]="20150"),Table1[[#This Row],[Vendor ID]]=""),1,"")</f>
        <v/>
      </c>
      <c r="AE433" s="15"/>
      <c r="AF433" s="15"/>
      <c r="AG433" s="15"/>
      <c r="AH433" s="46" t="str">
        <f>IF(Table1[[#This Row],[Posting Date]]&lt;&gt;"","GJ-"&amp;CountryID,"")</f>
        <v/>
      </c>
      <c r="AI433" s="59" t="str">
        <f>IF(Table1[[#This Row],[Posting Date]]&lt;&gt;"",Table1[[#This Row],[Posting Date]],"")</f>
        <v/>
      </c>
      <c r="AJ433" s="46"/>
      <c r="AK433" s="46" t="str">
        <f>IF(Table1[[#This Row],[Description]]&lt;&gt;"",Table1[[#This Row],[Description]],"")</f>
        <v/>
      </c>
      <c r="AL433" s="46" t="str">
        <f>IF(Table1[[#This Row],[Posting Date]]&lt;&gt;"",Table1[[#This Row],[Reference Number]],"")</f>
        <v/>
      </c>
      <c r="AM433" s="46" t="str">
        <f>TRIM(Table1[[#This Row],[Line '#]])</f>
        <v/>
      </c>
      <c r="AN433" s="46" t="str">
        <f>TRIM(Table1[[#This Row],[Account]])</f>
        <v/>
      </c>
      <c r="AO433" s="46" t="str">
        <f>IF(Table1[[#This Row],[Posting Date]]&lt;&gt;"",$D$5,"")</f>
        <v/>
      </c>
      <c r="AP433" s="46" t="str">
        <f>TRIM(Table1[[#This Row],[Departments-Prgrams]])</f>
        <v/>
      </c>
      <c r="AQ433" s="46" t="str">
        <f>TRIM(Table1[[#This Row],[Grant]])</f>
        <v/>
      </c>
      <c r="AR433" s="46" t="str">
        <f>TRIM(Table1[[#This Row],[Staff ID]])</f>
        <v/>
      </c>
      <c r="AS433" s="46" t="str">
        <f>IF(TRIM(Table1[[#This Row],[Budget Code]])=0,"",TRIM(Table1[[#This Row],[Budget Code]]))</f>
        <v/>
      </c>
      <c r="AT433" s="46" t="str">
        <f>IF(Table1[[#This Row],[Line Description]]&lt;&gt;"",Table1[[#This Row],[Line Description]],"")</f>
        <v/>
      </c>
      <c r="AU433" s="46" t="str">
        <f>IF(Table1[[#This Row],[Cur_Amount Debit]]&gt;0,ROUND(Table1[[#This Row],[Cur_Amount Debit]],2),"")</f>
        <v/>
      </c>
      <c r="AV433" s="46" t="str">
        <f>IF(Table1[[#This Row],[Cur_Amount Credit]]&gt;0,ROUND(Table1[[#This Row],[Cur_Amount Credit]],2),"")</f>
        <v/>
      </c>
      <c r="AW433" s="46" t="str">
        <f>LEFT(Table1[[#This Row],[Cur]],3)</f>
        <v/>
      </c>
      <c r="AX433" s="59"/>
      <c r="AY433" s="46"/>
      <c r="AZ433" s="46" t="str">
        <f>IF(Table1[[#This Row],[Cur]]&lt;&gt;"",IF(Table1[[#This Row],[Cur]]="USD","",ExchangeRate),"")</f>
        <v/>
      </c>
      <c r="BA433" s="46" t="str">
        <f>IF(Table1[[#This Row],[Grant]]&lt;&gt;"",VLOOKUP(Table1[[#This Row],[Grant]],Grants!B:D,3),"")</f>
        <v/>
      </c>
      <c r="BB433" s="46" t="str">
        <f>TRIM(Table1[[#This Row],[Vendor ID]])</f>
        <v/>
      </c>
      <c r="BC433">
        <f>IF(Table1[[#This Row],[Reference Number]]=Q432,BC432,BC432+1)</f>
        <v>2</v>
      </c>
    </row>
    <row r="434" spans="1:55" ht="11.25" hidden="1" customHeight="1">
      <c r="A434" s="1"/>
      <c r="B434" s="88" t="str">
        <f>IF(Table1[[#This Row],[Posting Date]]&lt;&gt;"",IF(Table1[[#This Row],[Reference Number]]=Q433,B433+1,1),"")</f>
        <v/>
      </c>
      <c r="C434" s="61"/>
      <c r="D434" s="61"/>
      <c r="E434" s="218"/>
      <c r="F434" s="143" t="str">
        <f>IFERROR(IF(VLOOKUP(Table1[[#This Row],[Budget Code Description]],Dimentions!$X$6:$AC$132,2,FALSE)="","",VLOOKUP(Table1[[#This Row],[Budget Code Description]],Dimentions!$X$6:$AC$132,2,FALSE)),"")</f>
        <v/>
      </c>
      <c r="G434" s="143" t="str">
        <f>IFERROR(VLOOKUP(Table1[[#This Row],[Budget Code Description]],Dimentions!$X$6:$AC$132,3,FALSE),"")</f>
        <v/>
      </c>
      <c r="H434" s="64" t="str">
        <f>IFERROR(VLOOKUP(Table1[[#This Row],[Account]],Dimentions!$S$6:$V$233,2,FALSE),"")</f>
        <v/>
      </c>
      <c r="I434" s="62">
        <f>_xlfn.NUMBERVALUE(LEFT(Table1[[#This Row],[Account]],1))</f>
        <v>0</v>
      </c>
      <c r="J434" s="62" t="str">
        <f>IFERROR(VLOOKUP(Table1[[#This Row],[Budget Code Description]],Table6[#All],7,FALSE),"")</f>
        <v/>
      </c>
      <c r="K434" s="143" t="str">
        <f>IFERROR(VLOOKUP(Table1[[#This Row],[Budget Code Description]],Table6[#All],8,FALSE),"")</f>
        <v/>
      </c>
      <c r="L434" s="63"/>
      <c r="M434" s="65" t="str">
        <f>IFERROR(VLOOKUP(Table1[[#This Row],[Staff ID]],Table2[],2,FALSE),"")</f>
        <v/>
      </c>
      <c r="N434" s="211" t="str">
        <f>IFERROR(IF(VLOOKUP(Table1[[#This Row],[Budget Code Description]],Dimentions!$X$6:$AC$97,4,FALSE)="","",VLOOKUP(Table1[[#This Row],[Budget Code Description]],Dimentions!$X$6:$AC$97,4,FALSE)),"")</f>
        <v/>
      </c>
      <c r="O434" s="65" t="str">
        <f>IFERROR(VLOOKUP(Table1[[#This Row],[Vendor ID]],Table549[],2,FALSE),"")</f>
        <v/>
      </c>
      <c r="P434" s="63"/>
      <c r="Q434" s="143" t="str">
        <f>IF(Table1[[#This Row],[Posting Date]]&lt;&gt;"",$D$9,"")</f>
        <v/>
      </c>
      <c r="R434" s="159" t="str">
        <f>IF(Table1[[#This Row],[Posting Date]]&lt;&gt;"",$D$10,"")</f>
        <v/>
      </c>
      <c r="S434" s="66"/>
      <c r="T434" s="63"/>
      <c r="U434" s="67"/>
      <c r="V434" s="67"/>
      <c r="W434" s="67" t="str">
        <f t="shared" si="7"/>
        <v/>
      </c>
      <c r="X434" s="161" t="str">
        <f>IF(E434="","",(IF(Table1[[#This Row],[Cur]]="USD",Table1[[#This Row],[Cur_Amount Debit]],Table1[[#This Row],[Cur_Amount Debit]]/Table1[[#This Row],[Exchange Rate]])))</f>
        <v/>
      </c>
      <c r="Y434" s="161" t="str">
        <f>IF(E434="","",(IF(Table1[[#This Row],[Cur]]="USD",Table1[[#This Row],[Cur_Amount Credit]],Table1[[#This Row],[Cur_Amount Credit]]/ExchangeRate)))</f>
        <v/>
      </c>
      <c r="Z434" s="203" t="str">
        <f>IF(E434="","",(Table1[[#This Row],[Debit USD]]-Table1[[#This Row],[Credit USD]]))</f>
        <v/>
      </c>
      <c r="AA434" s="122"/>
      <c r="AB434" s="1"/>
      <c r="AC434" s="15"/>
      <c r="AD434" s="15" t="str">
        <f>IF(AND(OR(Table1[[#This Row],[Account]]="15030",Table1[[#This Row],[Account]]="15035",Table1[[#This Row],[Account]]="20150"),Table1[[#This Row],[Vendor ID]]=""),1,"")</f>
        <v/>
      </c>
      <c r="AE434" s="15"/>
      <c r="AF434" s="15"/>
      <c r="AG434" s="15"/>
      <c r="AH434" s="46" t="str">
        <f>IF(Table1[[#This Row],[Posting Date]]&lt;&gt;"","GJ-"&amp;CountryID,"")</f>
        <v/>
      </c>
      <c r="AI434" s="59" t="str">
        <f>IF(Table1[[#This Row],[Posting Date]]&lt;&gt;"",Table1[[#This Row],[Posting Date]],"")</f>
        <v/>
      </c>
      <c r="AJ434" s="46"/>
      <c r="AK434" s="46" t="str">
        <f>IF(Table1[[#This Row],[Description]]&lt;&gt;"",Table1[[#This Row],[Description]],"")</f>
        <v/>
      </c>
      <c r="AL434" s="46" t="str">
        <f>IF(Table1[[#This Row],[Posting Date]]&lt;&gt;"",Table1[[#This Row],[Reference Number]],"")</f>
        <v/>
      </c>
      <c r="AM434" s="46" t="str">
        <f>TRIM(Table1[[#This Row],[Line '#]])</f>
        <v/>
      </c>
      <c r="AN434" s="46" t="str">
        <f>TRIM(Table1[[#This Row],[Account]])</f>
        <v/>
      </c>
      <c r="AO434" s="46" t="str">
        <f>IF(Table1[[#This Row],[Posting Date]]&lt;&gt;"",$D$5,"")</f>
        <v/>
      </c>
      <c r="AP434" s="46" t="str">
        <f>TRIM(Table1[[#This Row],[Departments-Prgrams]])</f>
        <v/>
      </c>
      <c r="AQ434" s="46" t="str">
        <f>TRIM(Table1[[#This Row],[Grant]])</f>
        <v/>
      </c>
      <c r="AR434" s="46" t="str">
        <f>TRIM(Table1[[#This Row],[Staff ID]])</f>
        <v/>
      </c>
      <c r="AS434" s="46" t="str">
        <f>IF(TRIM(Table1[[#This Row],[Budget Code]])=0,"",TRIM(Table1[[#This Row],[Budget Code]]))</f>
        <v/>
      </c>
      <c r="AT434" s="46" t="str">
        <f>IF(Table1[[#This Row],[Line Description]]&lt;&gt;"",Table1[[#This Row],[Line Description]],"")</f>
        <v/>
      </c>
      <c r="AU434" s="46" t="str">
        <f>IF(Table1[[#This Row],[Cur_Amount Debit]]&gt;0,ROUND(Table1[[#This Row],[Cur_Amount Debit]],2),"")</f>
        <v/>
      </c>
      <c r="AV434" s="46" t="str">
        <f>IF(Table1[[#This Row],[Cur_Amount Credit]]&gt;0,ROUND(Table1[[#This Row],[Cur_Amount Credit]],2),"")</f>
        <v/>
      </c>
      <c r="AW434" s="46" t="str">
        <f>LEFT(Table1[[#This Row],[Cur]],3)</f>
        <v/>
      </c>
      <c r="AX434" s="59"/>
      <c r="AY434" s="46"/>
      <c r="AZ434" s="46" t="str">
        <f>IF(Table1[[#This Row],[Cur]]&lt;&gt;"",IF(Table1[[#This Row],[Cur]]="USD","",ExchangeRate),"")</f>
        <v/>
      </c>
      <c r="BA434" s="46" t="str">
        <f>IF(Table1[[#This Row],[Grant]]&lt;&gt;"",VLOOKUP(Table1[[#This Row],[Grant]],Grants!B:D,3),"")</f>
        <v/>
      </c>
      <c r="BB434" s="46" t="str">
        <f>TRIM(Table1[[#This Row],[Vendor ID]])</f>
        <v/>
      </c>
      <c r="BC434">
        <f>IF(Table1[[#This Row],[Reference Number]]=Q433,BC433,BC433+1)</f>
        <v>2</v>
      </c>
    </row>
    <row r="435" spans="1:55" ht="11.25" hidden="1" customHeight="1">
      <c r="A435" s="1"/>
      <c r="B435" s="88" t="str">
        <f>IF(Table1[[#This Row],[Posting Date]]&lt;&gt;"",IF(Table1[[#This Row],[Reference Number]]=Q434,B434+1,1),"")</f>
        <v/>
      </c>
      <c r="C435" s="61"/>
      <c r="D435" s="61"/>
      <c r="E435" s="218"/>
      <c r="F435" s="143" t="str">
        <f>IFERROR(IF(VLOOKUP(Table1[[#This Row],[Budget Code Description]],Dimentions!$X$6:$AC$132,2,FALSE)="","",VLOOKUP(Table1[[#This Row],[Budget Code Description]],Dimentions!$X$6:$AC$132,2,FALSE)),"")</f>
        <v/>
      </c>
      <c r="G435" s="143" t="str">
        <f>IFERROR(VLOOKUP(Table1[[#This Row],[Budget Code Description]],Dimentions!$X$6:$AC$132,3,FALSE),"")</f>
        <v/>
      </c>
      <c r="H435" s="64" t="str">
        <f>IFERROR(VLOOKUP(Table1[[#This Row],[Account]],Dimentions!$S$6:$V$233,2,FALSE),"")</f>
        <v/>
      </c>
      <c r="I435" s="62">
        <f>_xlfn.NUMBERVALUE(LEFT(Table1[[#This Row],[Account]],1))</f>
        <v>0</v>
      </c>
      <c r="J435" s="62" t="str">
        <f>IFERROR(VLOOKUP(Table1[[#This Row],[Budget Code Description]],Table6[#All],7,FALSE),"")</f>
        <v/>
      </c>
      <c r="K435" s="143" t="str">
        <f>IFERROR(VLOOKUP(Table1[[#This Row],[Budget Code Description]],Table6[#All],8,FALSE),"")</f>
        <v/>
      </c>
      <c r="L435" s="63"/>
      <c r="M435" s="65" t="str">
        <f>IFERROR(VLOOKUP(Table1[[#This Row],[Staff ID]],Table2[],2,FALSE),"")</f>
        <v/>
      </c>
      <c r="N435" s="211" t="str">
        <f>IFERROR(IF(VLOOKUP(Table1[[#This Row],[Budget Code Description]],Dimentions!$X$6:$AC$97,4,FALSE)="","",VLOOKUP(Table1[[#This Row],[Budget Code Description]],Dimentions!$X$6:$AC$97,4,FALSE)),"")</f>
        <v/>
      </c>
      <c r="O435" s="65" t="str">
        <f>IFERROR(VLOOKUP(Table1[[#This Row],[Vendor ID]],Table549[],2,FALSE),"")</f>
        <v/>
      </c>
      <c r="P435" s="63"/>
      <c r="Q435" s="143" t="str">
        <f>IF(Table1[[#This Row],[Posting Date]]&lt;&gt;"",$D$9,"")</f>
        <v/>
      </c>
      <c r="R435" s="159" t="str">
        <f>IF(Table1[[#This Row],[Posting Date]]&lt;&gt;"",$D$10,"")</f>
        <v/>
      </c>
      <c r="S435" s="66"/>
      <c r="T435" s="63"/>
      <c r="U435" s="67"/>
      <c r="V435" s="67"/>
      <c r="W435" s="67" t="str">
        <f t="shared" si="7"/>
        <v/>
      </c>
      <c r="X435" s="161" t="str">
        <f>IF(E435="","",(IF(Table1[[#This Row],[Cur]]="USD",Table1[[#This Row],[Cur_Amount Debit]],Table1[[#This Row],[Cur_Amount Debit]]/Table1[[#This Row],[Exchange Rate]])))</f>
        <v/>
      </c>
      <c r="Y435" s="161" t="str">
        <f>IF(E435="","",(IF(Table1[[#This Row],[Cur]]="USD",Table1[[#This Row],[Cur_Amount Credit]],Table1[[#This Row],[Cur_Amount Credit]]/ExchangeRate)))</f>
        <v/>
      </c>
      <c r="Z435" s="203" t="str">
        <f>IF(E435="","",(Table1[[#This Row],[Debit USD]]-Table1[[#This Row],[Credit USD]]))</f>
        <v/>
      </c>
      <c r="AA435" s="122"/>
      <c r="AB435" s="1"/>
      <c r="AC435" s="15"/>
      <c r="AD435" s="15" t="str">
        <f>IF(AND(OR(Table1[[#This Row],[Account]]="15030",Table1[[#This Row],[Account]]="15035",Table1[[#This Row],[Account]]="20150"),Table1[[#This Row],[Vendor ID]]=""),1,"")</f>
        <v/>
      </c>
      <c r="AE435" s="15"/>
      <c r="AF435" s="15"/>
      <c r="AG435" s="15"/>
      <c r="AH435" s="46" t="str">
        <f>IF(Table1[[#This Row],[Posting Date]]&lt;&gt;"","GJ-"&amp;CountryID,"")</f>
        <v/>
      </c>
      <c r="AI435" s="59" t="str">
        <f>IF(Table1[[#This Row],[Posting Date]]&lt;&gt;"",Table1[[#This Row],[Posting Date]],"")</f>
        <v/>
      </c>
      <c r="AJ435" s="46"/>
      <c r="AK435" s="46" t="str">
        <f>IF(Table1[[#This Row],[Description]]&lt;&gt;"",Table1[[#This Row],[Description]],"")</f>
        <v/>
      </c>
      <c r="AL435" s="46" t="str">
        <f>IF(Table1[[#This Row],[Posting Date]]&lt;&gt;"",Table1[[#This Row],[Reference Number]],"")</f>
        <v/>
      </c>
      <c r="AM435" s="46" t="str">
        <f>TRIM(Table1[[#This Row],[Line '#]])</f>
        <v/>
      </c>
      <c r="AN435" s="46" t="str">
        <f>TRIM(Table1[[#This Row],[Account]])</f>
        <v/>
      </c>
      <c r="AO435" s="46" t="str">
        <f>IF(Table1[[#This Row],[Posting Date]]&lt;&gt;"",$D$5,"")</f>
        <v/>
      </c>
      <c r="AP435" s="46" t="str">
        <f>TRIM(Table1[[#This Row],[Departments-Prgrams]])</f>
        <v/>
      </c>
      <c r="AQ435" s="46" t="str">
        <f>TRIM(Table1[[#This Row],[Grant]])</f>
        <v/>
      </c>
      <c r="AR435" s="46" t="str">
        <f>TRIM(Table1[[#This Row],[Staff ID]])</f>
        <v/>
      </c>
      <c r="AS435" s="46" t="str">
        <f>IF(TRIM(Table1[[#This Row],[Budget Code]])=0,"",TRIM(Table1[[#This Row],[Budget Code]]))</f>
        <v/>
      </c>
      <c r="AT435" s="46" t="str">
        <f>IF(Table1[[#This Row],[Line Description]]&lt;&gt;"",Table1[[#This Row],[Line Description]],"")</f>
        <v/>
      </c>
      <c r="AU435" s="46" t="str">
        <f>IF(Table1[[#This Row],[Cur_Amount Debit]]&gt;0,ROUND(Table1[[#This Row],[Cur_Amount Debit]],2),"")</f>
        <v/>
      </c>
      <c r="AV435" s="46" t="str">
        <f>IF(Table1[[#This Row],[Cur_Amount Credit]]&gt;0,ROUND(Table1[[#This Row],[Cur_Amount Credit]],2),"")</f>
        <v/>
      </c>
      <c r="AW435" s="46" t="str">
        <f>LEFT(Table1[[#This Row],[Cur]],3)</f>
        <v/>
      </c>
      <c r="AX435" s="59"/>
      <c r="AY435" s="46"/>
      <c r="AZ435" s="46" t="str">
        <f>IF(Table1[[#This Row],[Cur]]&lt;&gt;"",IF(Table1[[#This Row],[Cur]]="USD","",ExchangeRate),"")</f>
        <v/>
      </c>
      <c r="BA435" s="46" t="str">
        <f>IF(Table1[[#This Row],[Grant]]&lt;&gt;"",VLOOKUP(Table1[[#This Row],[Grant]],Grants!B:D,3),"")</f>
        <v/>
      </c>
      <c r="BB435" s="46" t="str">
        <f>TRIM(Table1[[#This Row],[Vendor ID]])</f>
        <v/>
      </c>
      <c r="BC435">
        <f>IF(Table1[[#This Row],[Reference Number]]=Q434,BC434,BC434+1)</f>
        <v>2</v>
      </c>
    </row>
    <row r="436" spans="1:55" ht="11.25" hidden="1" customHeight="1">
      <c r="A436" s="1"/>
      <c r="B436" s="88" t="str">
        <f>IF(Table1[[#This Row],[Posting Date]]&lt;&gt;"",IF(Table1[[#This Row],[Reference Number]]=Q435,B435+1,1),"")</f>
        <v/>
      </c>
      <c r="C436" s="61"/>
      <c r="D436" s="61"/>
      <c r="E436" s="218"/>
      <c r="F436" s="143" t="str">
        <f>IFERROR(IF(VLOOKUP(Table1[[#This Row],[Budget Code Description]],Dimentions!$X$6:$AC$132,2,FALSE)="","",VLOOKUP(Table1[[#This Row],[Budget Code Description]],Dimentions!$X$6:$AC$132,2,FALSE)),"")</f>
        <v/>
      </c>
      <c r="G436" s="143" t="str">
        <f>IFERROR(VLOOKUP(Table1[[#This Row],[Budget Code Description]],Dimentions!$X$6:$AC$132,3,FALSE),"")</f>
        <v/>
      </c>
      <c r="H436" s="64" t="str">
        <f>IFERROR(VLOOKUP(Table1[[#This Row],[Account]],Dimentions!$S$6:$V$233,2,FALSE),"")</f>
        <v/>
      </c>
      <c r="I436" s="62">
        <f>_xlfn.NUMBERVALUE(LEFT(Table1[[#This Row],[Account]],1))</f>
        <v>0</v>
      </c>
      <c r="J436" s="62" t="str">
        <f>IFERROR(VLOOKUP(Table1[[#This Row],[Budget Code Description]],Table6[#All],7,FALSE),"")</f>
        <v/>
      </c>
      <c r="K436" s="143" t="str">
        <f>IFERROR(VLOOKUP(Table1[[#This Row],[Budget Code Description]],Table6[#All],8,FALSE),"")</f>
        <v/>
      </c>
      <c r="L436" s="63"/>
      <c r="M436" s="65" t="str">
        <f>IFERROR(VLOOKUP(Table1[[#This Row],[Staff ID]],Table2[],2,FALSE),"")</f>
        <v/>
      </c>
      <c r="N436" s="211" t="str">
        <f>IFERROR(IF(VLOOKUP(Table1[[#This Row],[Budget Code Description]],Dimentions!$X$6:$AC$97,4,FALSE)="","",VLOOKUP(Table1[[#This Row],[Budget Code Description]],Dimentions!$X$6:$AC$97,4,FALSE)),"")</f>
        <v/>
      </c>
      <c r="O436" s="65" t="str">
        <f>IFERROR(VLOOKUP(Table1[[#This Row],[Vendor ID]],Table549[],2,FALSE),"")</f>
        <v/>
      </c>
      <c r="P436" s="63"/>
      <c r="Q436" s="143" t="str">
        <f>IF(Table1[[#This Row],[Posting Date]]&lt;&gt;"",$D$9,"")</f>
        <v/>
      </c>
      <c r="R436" s="159" t="str">
        <f>IF(Table1[[#This Row],[Posting Date]]&lt;&gt;"",$D$10,"")</f>
        <v/>
      </c>
      <c r="S436" s="66"/>
      <c r="T436" s="63"/>
      <c r="U436" s="67"/>
      <c r="V436" s="67"/>
      <c r="W436" s="67" t="str">
        <f t="shared" si="7"/>
        <v/>
      </c>
      <c r="X436" s="161" t="str">
        <f>IF(E436="","",(IF(Table1[[#This Row],[Cur]]="USD",Table1[[#This Row],[Cur_Amount Debit]],Table1[[#This Row],[Cur_Amount Debit]]/Table1[[#This Row],[Exchange Rate]])))</f>
        <v/>
      </c>
      <c r="Y436" s="161" t="str">
        <f>IF(E436="","",(IF(Table1[[#This Row],[Cur]]="USD",Table1[[#This Row],[Cur_Amount Credit]],Table1[[#This Row],[Cur_Amount Credit]]/ExchangeRate)))</f>
        <v/>
      </c>
      <c r="Z436" s="203" t="str">
        <f>IF(E436="","",(Table1[[#This Row],[Debit USD]]-Table1[[#This Row],[Credit USD]]))</f>
        <v/>
      </c>
      <c r="AA436" s="122"/>
      <c r="AB436" s="1"/>
      <c r="AC436" s="15"/>
      <c r="AD436" s="15" t="str">
        <f>IF(AND(OR(Table1[[#This Row],[Account]]="15030",Table1[[#This Row],[Account]]="15035",Table1[[#This Row],[Account]]="20150"),Table1[[#This Row],[Vendor ID]]=""),1,"")</f>
        <v/>
      </c>
      <c r="AE436" s="15"/>
      <c r="AF436" s="15"/>
      <c r="AG436" s="15"/>
      <c r="AH436" s="46" t="str">
        <f>IF(Table1[[#This Row],[Posting Date]]&lt;&gt;"","GJ-"&amp;CountryID,"")</f>
        <v/>
      </c>
      <c r="AI436" s="59" t="str">
        <f>IF(Table1[[#This Row],[Posting Date]]&lt;&gt;"",Table1[[#This Row],[Posting Date]],"")</f>
        <v/>
      </c>
      <c r="AJ436" s="46"/>
      <c r="AK436" s="46" t="str">
        <f>IF(Table1[[#This Row],[Description]]&lt;&gt;"",Table1[[#This Row],[Description]],"")</f>
        <v/>
      </c>
      <c r="AL436" s="46" t="str">
        <f>IF(Table1[[#This Row],[Posting Date]]&lt;&gt;"",Table1[[#This Row],[Reference Number]],"")</f>
        <v/>
      </c>
      <c r="AM436" s="46" t="str">
        <f>TRIM(Table1[[#This Row],[Line '#]])</f>
        <v/>
      </c>
      <c r="AN436" s="46" t="str">
        <f>TRIM(Table1[[#This Row],[Account]])</f>
        <v/>
      </c>
      <c r="AO436" s="46" t="str">
        <f>IF(Table1[[#This Row],[Posting Date]]&lt;&gt;"",$D$5,"")</f>
        <v/>
      </c>
      <c r="AP436" s="46" t="str">
        <f>TRIM(Table1[[#This Row],[Departments-Prgrams]])</f>
        <v/>
      </c>
      <c r="AQ436" s="46" t="str">
        <f>TRIM(Table1[[#This Row],[Grant]])</f>
        <v/>
      </c>
      <c r="AR436" s="46" t="str">
        <f>TRIM(Table1[[#This Row],[Staff ID]])</f>
        <v/>
      </c>
      <c r="AS436" s="46" t="str">
        <f>IF(TRIM(Table1[[#This Row],[Budget Code]])=0,"",TRIM(Table1[[#This Row],[Budget Code]]))</f>
        <v/>
      </c>
      <c r="AT436" s="46" t="str">
        <f>IF(Table1[[#This Row],[Line Description]]&lt;&gt;"",Table1[[#This Row],[Line Description]],"")</f>
        <v/>
      </c>
      <c r="AU436" s="46" t="str">
        <f>IF(Table1[[#This Row],[Cur_Amount Debit]]&gt;0,ROUND(Table1[[#This Row],[Cur_Amount Debit]],2),"")</f>
        <v/>
      </c>
      <c r="AV436" s="46" t="str">
        <f>IF(Table1[[#This Row],[Cur_Amount Credit]]&gt;0,ROUND(Table1[[#This Row],[Cur_Amount Credit]],2),"")</f>
        <v/>
      </c>
      <c r="AW436" s="46" t="str">
        <f>LEFT(Table1[[#This Row],[Cur]],3)</f>
        <v/>
      </c>
      <c r="AX436" s="59"/>
      <c r="AY436" s="46"/>
      <c r="AZ436" s="46" t="str">
        <f>IF(Table1[[#This Row],[Cur]]&lt;&gt;"",IF(Table1[[#This Row],[Cur]]="USD","",ExchangeRate),"")</f>
        <v/>
      </c>
      <c r="BA436" s="46" t="str">
        <f>IF(Table1[[#This Row],[Grant]]&lt;&gt;"",VLOOKUP(Table1[[#This Row],[Grant]],Grants!B:D,3),"")</f>
        <v/>
      </c>
      <c r="BB436" s="46" t="str">
        <f>TRIM(Table1[[#This Row],[Vendor ID]])</f>
        <v/>
      </c>
      <c r="BC436">
        <f>IF(Table1[[#This Row],[Reference Number]]=Q435,BC435,BC435+1)</f>
        <v>2</v>
      </c>
    </row>
    <row r="437" spans="1:55" ht="11.25" hidden="1" customHeight="1">
      <c r="A437" s="1"/>
      <c r="B437" s="88" t="str">
        <f>IF(Table1[[#This Row],[Posting Date]]&lt;&gt;"",IF(Table1[[#This Row],[Reference Number]]=Q436,B436+1,1),"")</f>
        <v/>
      </c>
      <c r="C437" s="61"/>
      <c r="D437" s="61"/>
      <c r="E437" s="218"/>
      <c r="F437" s="143" t="str">
        <f>IFERROR(IF(VLOOKUP(Table1[[#This Row],[Budget Code Description]],Dimentions!$X$6:$AC$132,2,FALSE)="","",VLOOKUP(Table1[[#This Row],[Budget Code Description]],Dimentions!$X$6:$AC$132,2,FALSE)),"")</f>
        <v/>
      </c>
      <c r="G437" s="143" t="str">
        <f>IFERROR(VLOOKUP(Table1[[#This Row],[Budget Code Description]],Dimentions!$X$6:$AC$132,3,FALSE),"")</f>
        <v/>
      </c>
      <c r="H437" s="64" t="str">
        <f>IFERROR(VLOOKUP(Table1[[#This Row],[Account]],Dimentions!$S$6:$V$233,2,FALSE),"")</f>
        <v/>
      </c>
      <c r="I437" s="62">
        <f>_xlfn.NUMBERVALUE(LEFT(Table1[[#This Row],[Account]],1))</f>
        <v>0</v>
      </c>
      <c r="J437" s="62" t="str">
        <f>IFERROR(VLOOKUP(Table1[[#This Row],[Budget Code Description]],Table6[#All],7,FALSE),"")</f>
        <v/>
      </c>
      <c r="K437" s="143" t="str">
        <f>IFERROR(VLOOKUP(Table1[[#This Row],[Budget Code Description]],Table6[#All],8,FALSE),"")</f>
        <v/>
      </c>
      <c r="L437" s="63"/>
      <c r="M437" s="65" t="str">
        <f>IFERROR(VLOOKUP(Table1[[#This Row],[Staff ID]],Table2[],2,FALSE),"")</f>
        <v/>
      </c>
      <c r="N437" s="211" t="str">
        <f>IFERROR(IF(VLOOKUP(Table1[[#This Row],[Budget Code Description]],Dimentions!$X$6:$AC$97,4,FALSE)="","",VLOOKUP(Table1[[#This Row],[Budget Code Description]],Dimentions!$X$6:$AC$97,4,FALSE)),"")</f>
        <v/>
      </c>
      <c r="O437" s="65" t="str">
        <f>IFERROR(VLOOKUP(Table1[[#This Row],[Vendor ID]],Table549[],2,FALSE),"")</f>
        <v/>
      </c>
      <c r="P437" s="63"/>
      <c r="Q437" s="143" t="str">
        <f>IF(Table1[[#This Row],[Posting Date]]&lt;&gt;"",$D$9,"")</f>
        <v/>
      </c>
      <c r="R437" s="159" t="str">
        <f>IF(Table1[[#This Row],[Posting Date]]&lt;&gt;"",$D$10,"")</f>
        <v/>
      </c>
      <c r="S437" s="66"/>
      <c r="T437" s="63"/>
      <c r="U437" s="67"/>
      <c r="V437" s="67"/>
      <c r="W437" s="67" t="str">
        <f t="shared" si="7"/>
        <v/>
      </c>
      <c r="X437" s="161" t="str">
        <f>IF(E437="","",(IF(Table1[[#This Row],[Cur]]="USD",Table1[[#This Row],[Cur_Amount Debit]],Table1[[#This Row],[Cur_Amount Debit]]/Table1[[#This Row],[Exchange Rate]])))</f>
        <v/>
      </c>
      <c r="Y437" s="161" t="str">
        <f>IF(E437="","",(IF(Table1[[#This Row],[Cur]]="USD",Table1[[#This Row],[Cur_Amount Credit]],Table1[[#This Row],[Cur_Amount Credit]]/ExchangeRate)))</f>
        <v/>
      </c>
      <c r="Z437" s="203" t="str">
        <f>IF(E437="","",(Table1[[#This Row],[Debit USD]]-Table1[[#This Row],[Credit USD]]))</f>
        <v/>
      </c>
      <c r="AA437" s="122"/>
      <c r="AB437" s="1"/>
      <c r="AC437" s="15"/>
      <c r="AD437" s="15" t="str">
        <f>IF(AND(OR(Table1[[#This Row],[Account]]="15030",Table1[[#This Row],[Account]]="15035",Table1[[#This Row],[Account]]="20150"),Table1[[#This Row],[Vendor ID]]=""),1,"")</f>
        <v/>
      </c>
      <c r="AE437" s="15"/>
      <c r="AF437" s="15"/>
      <c r="AG437" s="15"/>
      <c r="AH437" s="46" t="str">
        <f>IF(Table1[[#This Row],[Posting Date]]&lt;&gt;"","GJ-"&amp;CountryID,"")</f>
        <v/>
      </c>
      <c r="AI437" s="59" t="str">
        <f>IF(Table1[[#This Row],[Posting Date]]&lt;&gt;"",Table1[[#This Row],[Posting Date]],"")</f>
        <v/>
      </c>
      <c r="AJ437" s="46"/>
      <c r="AK437" s="46" t="str">
        <f>IF(Table1[[#This Row],[Description]]&lt;&gt;"",Table1[[#This Row],[Description]],"")</f>
        <v/>
      </c>
      <c r="AL437" s="46" t="str">
        <f>IF(Table1[[#This Row],[Posting Date]]&lt;&gt;"",Table1[[#This Row],[Reference Number]],"")</f>
        <v/>
      </c>
      <c r="AM437" s="46" t="str">
        <f>TRIM(Table1[[#This Row],[Line '#]])</f>
        <v/>
      </c>
      <c r="AN437" s="46" t="str">
        <f>TRIM(Table1[[#This Row],[Account]])</f>
        <v/>
      </c>
      <c r="AO437" s="46" t="str">
        <f>IF(Table1[[#This Row],[Posting Date]]&lt;&gt;"",$D$5,"")</f>
        <v/>
      </c>
      <c r="AP437" s="46" t="str">
        <f>TRIM(Table1[[#This Row],[Departments-Prgrams]])</f>
        <v/>
      </c>
      <c r="AQ437" s="46" t="str">
        <f>TRIM(Table1[[#This Row],[Grant]])</f>
        <v/>
      </c>
      <c r="AR437" s="46" t="str">
        <f>TRIM(Table1[[#This Row],[Staff ID]])</f>
        <v/>
      </c>
      <c r="AS437" s="46" t="str">
        <f>IF(TRIM(Table1[[#This Row],[Budget Code]])=0,"",TRIM(Table1[[#This Row],[Budget Code]]))</f>
        <v/>
      </c>
      <c r="AT437" s="46" t="str">
        <f>IF(Table1[[#This Row],[Line Description]]&lt;&gt;"",Table1[[#This Row],[Line Description]],"")</f>
        <v/>
      </c>
      <c r="AU437" s="46" t="str">
        <f>IF(Table1[[#This Row],[Cur_Amount Debit]]&gt;0,ROUND(Table1[[#This Row],[Cur_Amount Debit]],2),"")</f>
        <v/>
      </c>
      <c r="AV437" s="46" t="str">
        <f>IF(Table1[[#This Row],[Cur_Amount Credit]]&gt;0,ROUND(Table1[[#This Row],[Cur_Amount Credit]],2),"")</f>
        <v/>
      </c>
      <c r="AW437" s="46" t="str">
        <f>LEFT(Table1[[#This Row],[Cur]],3)</f>
        <v/>
      </c>
      <c r="AX437" s="59"/>
      <c r="AY437" s="46"/>
      <c r="AZ437" s="46" t="str">
        <f>IF(Table1[[#This Row],[Cur]]&lt;&gt;"",IF(Table1[[#This Row],[Cur]]="USD","",ExchangeRate),"")</f>
        <v/>
      </c>
      <c r="BA437" s="46" t="str">
        <f>IF(Table1[[#This Row],[Grant]]&lt;&gt;"",VLOOKUP(Table1[[#This Row],[Grant]],Grants!B:D,3),"")</f>
        <v/>
      </c>
      <c r="BB437" s="46" t="str">
        <f>TRIM(Table1[[#This Row],[Vendor ID]])</f>
        <v/>
      </c>
      <c r="BC437">
        <f>IF(Table1[[#This Row],[Reference Number]]=Q436,BC436,BC436+1)</f>
        <v>2</v>
      </c>
    </row>
    <row r="438" spans="1:55" ht="11.25" hidden="1" customHeight="1">
      <c r="A438" s="1"/>
      <c r="B438" s="88" t="str">
        <f>IF(Table1[[#This Row],[Posting Date]]&lt;&gt;"",IF(Table1[[#This Row],[Reference Number]]=Q437,B437+1,1),"")</f>
        <v/>
      </c>
      <c r="C438" s="61"/>
      <c r="D438" s="61"/>
      <c r="E438" s="218"/>
      <c r="F438" s="143" t="str">
        <f>IFERROR(IF(VLOOKUP(Table1[[#This Row],[Budget Code Description]],Dimentions!$X$6:$AC$132,2,FALSE)="","",VLOOKUP(Table1[[#This Row],[Budget Code Description]],Dimentions!$X$6:$AC$132,2,FALSE)),"")</f>
        <v/>
      </c>
      <c r="G438" s="143" t="str">
        <f>IFERROR(VLOOKUP(Table1[[#This Row],[Budget Code Description]],Dimentions!$X$6:$AC$132,3,FALSE),"")</f>
        <v/>
      </c>
      <c r="H438" s="64" t="str">
        <f>IFERROR(VLOOKUP(Table1[[#This Row],[Account]],Dimentions!$S$6:$V$233,2,FALSE),"")</f>
        <v/>
      </c>
      <c r="I438" s="62">
        <f>_xlfn.NUMBERVALUE(LEFT(Table1[[#This Row],[Account]],1))</f>
        <v>0</v>
      </c>
      <c r="J438" s="62" t="str">
        <f>IFERROR(VLOOKUP(Table1[[#This Row],[Budget Code Description]],Table6[#All],7,FALSE),"")</f>
        <v/>
      </c>
      <c r="K438" s="143" t="str">
        <f>IFERROR(VLOOKUP(Table1[[#This Row],[Budget Code Description]],Table6[#All],8,FALSE),"")</f>
        <v/>
      </c>
      <c r="L438" s="63"/>
      <c r="M438" s="65" t="str">
        <f>IFERROR(VLOOKUP(Table1[[#This Row],[Staff ID]],Table2[],2,FALSE),"")</f>
        <v/>
      </c>
      <c r="N438" s="211" t="str">
        <f>IFERROR(IF(VLOOKUP(Table1[[#This Row],[Budget Code Description]],Dimentions!$X$6:$AC$97,4,FALSE)="","",VLOOKUP(Table1[[#This Row],[Budget Code Description]],Dimentions!$X$6:$AC$97,4,FALSE)),"")</f>
        <v/>
      </c>
      <c r="O438" s="65" t="str">
        <f>IFERROR(VLOOKUP(Table1[[#This Row],[Vendor ID]],Table549[],2,FALSE),"")</f>
        <v/>
      </c>
      <c r="P438" s="63"/>
      <c r="Q438" s="143" t="str">
        <f>IF(Table1[[#This Row],[Posting Date]]&lt;&gt;"",$D$9,"")</f>
        <v/>
      </c>
      <c r="R438" s="159" t="str">
        <f>IF(Table1[[#This Row],[Posting Date]]&lt;&gt;"",$D$10,"")</f>
        <v/>
      </c>
      <c r="S438" s="66"/>
      <c r="T438" s="63"/>
      <c r="U438" s="67"/>
      <c r="V438" s="67"/>
      <c r="W438" s="67" t="str">
        <f t="shared" si="7"/>
        <v/>
      </c>
      <c r="X438" s="161" t="str">
        <f>IF(E438="","",(IF(Table1[[#This Row],[Cur]]="USD",Table1[[#This Row],[Cur_Amount Debit]],Table1[[#This Row],[Cur_Amount Debit]]/Table1[[#This Row],[Exchange Rate]])))</f>
        <v/>
      </c>
      <c r="Y438" s="161" t="str">
        <f>IF(E438="","",(IF(Table1[[#This Row],[Cur]]="USD",Table1[[#This Row],[Cur_Amount Credit]],Table1[[#This Row],[Cur_Amount Credit]]/ExchangeRate)))</f>
        <v/>
      </c>
      <c r="Z438" s="203" t="str">
        <f>IF(E438="","",(Table1[[#This Row],[Debit USD]]-Table1[[#This Row],[Credit USD]]))</f>
        <v/>
      </c>
      <c r="AA438" s="122"/>
      <c r="AB438" s="1"/>
      <c r="AC438" s="15"/>
      <c r="AD438" s="15" t="str">
        <f>IF(AND(OR(Table1[[#This Row],[Account]]="15030",Table1[[#This Row],[Account]]="15035",Table1[[#This Row],[Account]]="20150"),Table1[[#This Row],[Vendor ID]]=""),1,"")</f>
        <v/>
      </c>
      <c r="AE438" s="15"/>
      <c r="AF438" s="15"/>
      <c r="AG438" s="15"/>
      <c r="AH438" s="46" t="str">
        <f>IF(Table1[[#This Row],[Posting Date]]&lt;&gt;"","GJ-"&amp;CountryID,"")</f>
        <v/>
      </c>
      <c r="AI438" s="59" t="str">
        <f>IF(Table1[[#This Row],[Posting Date]]&lt;&gt;"",Table1[[#This Row],[Posting Date]],"")</f>
        <v/>
      </c>
      <c r="AJ438" s="46"/>
      <c r="AK438" s="46" t="str">
        <f>IF(Table1[[#This Row],[Description]]&lt;&gt;"",Table1[[#This Row],[Description]],"")</f>
        <v/>
      </c>
      <c r="AL438" s="46" t="str">
        <f>IF(Table1[[#This Row],[Posting Date]]&lt;&gt;"",Table1[[#This Row],[Reference Number]],"")</f>
        <v/>
      </c>
      <c r="AM438" s="46" t="str">
        <f>TRIM(Table1[[#This Row],[Line '#]])</f>
        <v/>
      </c>
      <c r="AN438" s="46" t="str">
        <f>TRIM(Table1[[#This Row],[Account]])</f>
        <v/>
      </c>
      <c r="AO438" s="46" t="str">
        <f>IF(Table1[[#This Row],[Posting Date]]&lt;&gt;"",$D$5,"")</f>
        <v/>
      </c>
      <c r="AP438" s="46" t="str">
        <f>TRIM(Table1[[#This Row],[Departments-Prgrams]])</f>
        <v/>
      </c>
      <c r="AQ438" s="46" t="str">
        <f>TRIM(Table1[[#This Row],[Grant]])</f>
        <v/>
      </c>
      <c r="AR438" s="46" t="str">
        <f>TRIM(Table1[[#This Row],[Staff ID]])</f>
        <v/>
      </c>
      <c r="AS438" s="46" t="str">
        <f>IF(TRIM(Table1[[#This Row],[Budget Code]])=0,"",TRIM(Table1[[#This Row],[Budget Code]]))</f>
        <v/>
      </c>
      <c r="AT438" s="46" t="str">
        <f>IF(Table1[[#This Row],[Line Description]]&lt;&gt;"",Table1[[#This Row],[Line Description]],"")</f>
        <v/>
      </c>
      <c r="AU438" s="46" t="str">
        <f>IF(Table1[[#This Row],[Cur_Amount Debit]]&gt;0,ROUND(Table1[[#This Row],[Cur_Amount Debit]],2),"")</f>
        <v/>
      </c>
      <c r="AV438" s="46" t="str">
        <f>IF(Table1[[#This Row],[Cur_Amount Credit]]&gt;0,ROUND(Table1[[#This Row],[Cur_Amount Credit]],2),"")</f>
        <v/>
      </c>
      <c r="AW438" s="46" t="str">
        <f>LEFT(Table1[[#This Row],[Cur]],3)</f>
        <v/>
      </c>
      <c r="AX438" s="59"/>
      <c r="AY438" s="46"/>
      <c r="AZ438" s="46" t="str">
        <f>IF(Table1[[#This Row],[Cur]]&lt;&gt;"",IF(Table1[[#This Row],[Cur]]="USD","",ExchangeRate),"")</f>
        <v/>
      </c>
      <c r="BA438" s="46" t="str">
        <f>IF(Table1[[#This Row],[Grant]]&lt;&gt;"",VLOOKUP(Table1[[#This Row],[Grant]],Grants!B:D,3),"")</f>
        <v/>
      </c>
      <c r="BB438" s="46" t="str">
        <f>TRIM(Table1[[#This Row],[Vendor ID]])</f>
        <v/>
      </c>
      <c r="BC438">
        <f>IF(Table1[[#This Row],[Reference Number]]=Q437,BC437,BC437+1)</f>
        <v>2</v>
      </c>
    </row>
    <row r="439" spans="1:55" ht="11.25" hidden="1" customHeight="1">
      <c r="A439" s="1"/>
      <c r="B439" s="88" t="str">
        <f>IF(Table1[[#This Row],[Posting Date]]&lt;&gt;"",IF(Table1[[#This Row],[Reference Number]]=Q438,B438+1,1),"")</f>
        <v/>
      </c>
      <c r="C439" s="61"/>
      <c r="D439" s="61"/>
      <c r="E439" s="218"/>
      <c r="F439" s="143" t="str">
        <f>IFERROR(IF(VLOOKUP(Table1[[#This Row],[Budget Code Description]],Dimentions!$X$6:$AC$132,2,FALSE)="","",VLOOKUP(Table1[[#This Row],[Budget Code Description]],Dimentions!$X$6:$AC$132,2,FALSE)),"")</f>
        <v/>
      </c>
      <c r="G439" s="143" t="str">
        <f>IFERROR(VLOOKUP(Table1[[#This Row],[Budget Code Description]],Dimentions!$X$6:$AC$132,3,FALSE),"")</f>
        <v/>
      </c>
      <c r="H439" s="64" t="str">
        <f>IFERROR(VLOOKUP(Table1[[#This Row],[Account]],Dimentions!$S$6:$V$233,2,FALSE),"")</f>
        <v/>
      </c>
      <c r="I439" s="62">
        <f>_xlfn.NUMBERVALUE(LEFT(Table1[[#This Row],[Account]],1))</f>
        <v>0</v>
      </c>
      <c r="J439" s="62" t="str">
        <f>IFERROR(VLOOKUP(Table1[[#This Row],[Budget Code Description]],Table6[#All],7,FALSE),"")</f>
        <v/>
      </c>
      <c r="K439" s="143" t="str">
        <f>IFERROR(VLOOKUP(Table1[[#This Row],[Budget Code Description]],Table6[#All],8,FALSE),"")</f>
        <v/>
      </c>
      <c r="L439" s="63"/>
      <c r="M439" s="65" t="str">
        <f>IFERROR(VLOOKUP(Table1[[#This Row],[Staff ID]],Table2[],2,FALSE),"")</f>
        <v/>
      </c>
      <c r="N439" s="211" t="str">
        <f>IFERROR(IF(VLOOKUP(Table1[[#This Row],[Budget Code Description]],Dimentions!$X$6:$AC$97,4,FALSE)="","",VLOOKUP(Table1[[#This Row],[Budget Code Description]],Dimentions!$X$6:$AC$97,4,FALSE)),"")</f>
        <v/>
      </c>
      <c r="O439" s="65" t="str">
        <f>IFERROR(VLOOKUP(Table1[[#This Row],[Vendor ID]],Table549[],2,FALSE),"")</f>
        <v/>
      </c>
      <c r="P439" s="63"/>
      <c r="Q439" s="143" t="str">
        <f>IF(Table1[[#This Row],[Posting Date]]&lt;&gt;"",$D$9,"")</f>
        <v/>
      </c>
      <c r="R439" s="159" t="str">
        <f>IF(Table1[[#This Row],[Posting Date]]&lt;&gt;"",$D$10,"")</f>
        <v/>
      </c>
      <c r="S439" s="66"/>
      <c r="T439" s="63"/>
      <c r="U439" s="67"/>
      <c r="V439" s="67"/>
      <c r="W439" s="67" t="str">
        <f t="shared" si="7"/>
        <v/>
      </c>
      <c r="X439" s="161" t="str">
        <f>IF(E439="","",(IF(Table1[[#This Row],[Cur]]="USD",Table1[[#This Row],[Cur_Amount Debit]],Table1[[#This Row],[Cur_Amount Debit]]/Table1[[#This Row],[Exchange Rate]])))</f>
        <v/>
      </c>
      <c r="Y439" s="161" t="str">
        <f>IF(E439="","",(IF(Table1[[#This Row],[Cur]]="USD",Table1[[#This Row],[Cur_Amount Credit]],Table1[[#This Row],[Cur_Amount Credit]]/ExchangeRate)))</f>
        <v/>
      </c>
      <c r="Z439" s="203" t="str">
        <f>IF(E439="","",(Table1[[#This Row],[Debit USD]]-Table1[[#This Row],[Credit USD]]))</f>
        <v/>
      </c>
      <c r="AA439" s="122"/>
      <c r="AB439" s="1"/>
      <c r="AC439" s="15"/>
      <c r="AD439" s="15" t="str">
        <f>IF(AND(OR(Table1[[#This Row],[Account]]="15030",Table1[[#This Row],[Account]]="15035",Table1[[#This Row],[Account]]="20150"),Table1[[#This Row],[Vendor ID]]=""),1,"")</f>
        <v/>
      </c>
      <c r="AE439" s="15"/>
      <c r="AF439" s="15"/>
      <c r="AG439" s="15"/>
      <c r="AH439" s="46" t="str">
        <f>IF(Table1[[#This Row],[Posting Date]]&lt;&gt;"","GJ-"&amp;CountryID,"")</f>
        <v/>
      </c>
      <c r="AI439" s="59" t="str">
        <f>IF(Table1[[#This Row],[Posting Date]]&lt;&gt;"",Table1[[#This Row],[Posting Date]],"")</f>
        <v/>
      </c>
      <c r="AJ439" s="46"/>
      <c r="AK439" s="46" t="str">
        <f>IF(Table1[[#This Row],[Description]]&lt;&gt;"",Table1[[#This Row],[Description]],"")</f>
        <v/>
      </c>
      <c r="AL439" s="46" t="str">
        <f>IF(Table1[[#This Row],[Posting Date]]&lt;&gt;"",Table1[[#This Row],[Reference Number]],"")</f>
        <v/>
      </c>
      <c r="AM439" s="46" t="str">
        <f>TRIM(Table1[[#This Row],[Line '#]])</f>
        <v/>
      </c>
      <c r="AN439" s="46" t="str">
        <f>TRIM(Table1[[#This Row],[Account]])</f>
        <v/>
      </c>
      <c r="AO439" s="46" t="str">
        <f>IF(Table1[[#This Row],[Posting Date]]&lt;&gt;"",$D$5,"")</f>
        <v/>
      </c>
      <c r="AP439" s="46" t="str">
        <f>TRIM(Table1[[#This Row],[Departments-Prgrams]])</f>
        <v/>
      </c>
      <c r="AQ439" s="46" t="str">
        <f>TRIM(Table1[[#This Row],[Grant]])</f>
        <v/>
      </c>
      <c r="AR439" s="46" t="str">
        <f>TRIM(Table1[[#This Row],[Staff ID]])</f>
        <v/>
      </c>
      <c r="AS439" s="46" t="str">
        <f>IF(TRIM(Table1[[#This Row],[Budget Code]])=0,"",TRIM(Table1[[#This Row],[Budget Code]]))</f>
        <v/>
      </c>
      <c r="AT439" s="46" t="str">
        <f>IF(Table1[[#This Row],[Line Description]]&lt;&gt;"",Table1[[#This Row],[Line Description]],"")</f>
        <v/>
      </c>
      <c r="AU439" s="46" t="str">
        <f>IF(Table1[[#This Row],[Cur_Amount Debit]]&gt;0,ROUND(Table1[[#This Row],[Cur_Amount Debit]],2),"")</f>
        <v/>
      </c>
      <c r="AV439" s="46" t="str">
        <f>IF(Table1[[#This Row],[Cur_Amount Credit]]&gt;0,ROUND(Table1[[#This Row],[Cur_Amount Credit]],2),"")</f>
        <v/>
      </c>
      <c r="AW439" s="46" t="str">
        <f>LEFT(Table1[[#This Row],[Cur]],3)</f>
        <v/>
      </c>
      <c r="AX439" s="59"/>
      <c r="AY439" s="46"/>
      <c r="AZ439" s="46" t="str">
        <f>IF(Table1[[#This Row],[Cur]]&lt;&gt;"",IF(Table1[[#This Row],[Cur]]="USD","",ExchangeRate),"")</f>
        <v/>
      </c>
      <c r="BA439" s="46" t="str">
        <f>IF(Table1[[#This Row],[Grant]]&lt;&gt;"",VLOOKUP(Table1[[#This Row],[Grant]],Grants!B:D,3),"")</f>
        <v/>
      </c>
      <c r="BB439" s="46" t="str">
        <f>TRIM(Table1[[#This Row],[Vendor ID]])</f>
        <v/>
      </c>
      <c r="BC439">
        <f>IF(Table1[[#This Row],[Reference Number]]=Q438,BC438,BC438+1)</f>
        <v>2</v>
      </c>
    </row>
    <row r="440" spans="1:55" ht="11.25" hidden="1" customHeight="1">
      <c r="A440" s="1"/>
      <c r="B440" s="88" t="str">
        <f>IF(Table1[[#This Row],[Posting Date]]&lt;&gt;"",IF(Table1[[#This Row],[Reference Number]]=Q439,B439+1,1),"")</f>
        <v/>
      </c>
      <c r="C440" s="61"/>
      <c r="D440" s="61"/>
      <c r="E440" s="218"/>
      <c r="F440" s="143" t="str">
        <f>IFERROR(IF(VLOOKUP(Table1[[#This Row],[Budget Code Description]],Dimentions!$X$6:$AC$132,2,FALSE)="","",VLOOKUP(Table1[[#This Row],[Budget Code Description]],Dimentions!$X$6:$AC$132,2,FALSE)),"")</f>
        <v/>
      </c>
      <c r="G440" s="143" t="str">
        <f>IFERROR(VLOOKUP(Table1[[#This Row],[Budget Code Description]],Dimentions!$X$6:$AC$132,3,FALSE),"")</f>
        <v/>
      </c>
      <c r="H440" s="64" t="str">
        <f>IFERROR(VLOOKUP(Table1[[#This Row],[Account]],Dimentions!$S$6:$V$233,2,FALSE),"")</f>
        <v/>
      </c>
      <c r="I440" s="62">
        <f>_xlfn.NUMBERVALUE(LEFT(Table1[[#This Row],[Account]],1))</f>
        <v>0</v>
      </c>
      <c r="J440" s="62" t="str">
        <f>IFERROR(VLOOKUP(Table1[[#This Row],[Budget Code Description]],Table6[#All],7,FALSE),"")</f>
        <v/>
      </c>
      <c r="K440" s="143" t="str">
        <f>IFERROR(VLOOKUP(Table1[[#This Row],[Budget Code Description]],Table6[#All],8,FALSE),"")</f>
        <v/>
      </c>
      <c r="L440" s="63"/>
      <c r="M440" s="65" t="str">
        <f>IFERROR(VLOOKUP(Table1[[#This Row],[Staff ID]],Table2[],2,FALSE),"")</f>
        <v/>
      </c>
      <c r="N440" s="211" t="str">
        <f>IFERROR(IF(VLOOKUP(Table1[[#This Row],[Budget Code Description]],Dimentions!$X$6:$AC$97,4,FALSE)="","",VLOOKUP(Table1[[#This Row],[Budget Code Description]],Dimentions!$X$6:$AC$97,4,FALSE)),"")</f>
        <v/>
      </c>
      <c r="O440" s="65" t="str">
        <f>IFERROR(VLOOKUP(Table1[[#This Row],[Vendor ID]],Table549[],2,FALSE),"")</f>
        <v/>
      </c>
      <c r="P440" s="63"/>
      <c r="Q440" s="143" t="str">
        <f>IF(Table1[[#This Row],[Posting Date]]&lt;&gt;"",$D$9,"")</f>
        <v/>
      </c>
      <c r="R440" s="159" t="str">
        <f>IF(Table1[[#This Row],[Posting Date]]&lt;&gt;"",$D$10,"")</f>
        <v/>
      </c>
      <c r="S440" s="66"/>
      <c r="T440" s="63"/>
      <c r="U440" s="67"/>
      <c r="V440" s="67"/>
      <c r="W440" s="67" t="str">
        <f t="shared" si="7"/>
        <v/>
      </c>
      <c r="X440" s="161" t="str">
        <f>IF(E440="","",(IF(Table1[[#This Row],[Cur]]="USD",Table1[[#This Row],[Cur_Amount Debit]],Table1[[#This Row],[Cur_Amount Debit]]/Table1[[#This Row],[Exchange Rate]])))</f>
        <v/>
      </c>
      <c r="Y440" s="161" t="str">
        <f>IF(E440="","",(IF(Table1[[#This Row],[Cur]]="USD",Table1[[#This Row],[Cur_Amount Credit]],Table1[[#This Row],[Cur_Amount Credit]]/ExchangeRate)))</f>
        <v/>
      </c>
      <c r="Z440" s="203" t="str">
        <f>IF(E440="","",(Table1[[#This Row],[Debit USD]]-Table1[[#This Row],[Credit USD]]))</f>
        <v/>
      </c>
      <c r="AA440" s="122"/>
      <c r="AB440" s="1"/>
      <c r="AC440" s="15"/>
      <c r="AD440" s="15" t="str">
        <f>IF(AND(OR(Table1[[#This Row],[Account]]="15030",Table1[[#This Row],[Account]]="15035",Table1[[#This Row],[Account]]="20150"),Table1[[#This Row],[Vendor ID]]=""),1,"")</f>
        <v/>
      </c>
      <c r="AE440" s="15"/>
      <c r="AF440" s="15"/>
      <c r="AG440" s="15"/>
      <c r="AH440" s="46" t="str">
        <f>IF(Table1[[#This Row],[Posting Date]]&lt;&gt;"","GJ-"&amp;CountryID,"")</f>
        <v/>
      </c>
      <c r="AI440" s="59" t="str">
        <f>IF(Table1[[#This Row],[Posting Date]]&lt;&gt;"",Table1[[#This Row],[Posting Date]],"")</f>
        <v/>
      </c>
      <c r="AJ440" s="46"/>
      <c r="AK440" s="46" t="str">
        <f>IF(Table1[[#This Row],[Description]]&lt;&gt;"",Table1[[#This Row],[Description]],"")</f>
        <v/>
      </c>
      <c r="AL440" s="46" t="str">
        <f>IF(Table1[[#This Row],[Posting Date]]&lt;&gt;"",Table1[[#This Row],[Reference Number]],"")</f>
        <v/>
      </c>
      <c r="AM440" s="46" t="str">
        <f>TRIM(Table1[[#This Row],[Line '#]])</f>
        <v/>
      </c>
      <c r="AN440" s="46" t="str">
        <f>TRIM(Table1[[#This Row],[Account]])</f>
        <v/>
      </c>
      <c r="AO440" s="46" t="str">
        <f>IF(Table1[[#This Row],[Posting Date]]&lt;&gt;"",$D$5,"")</f>
        <v/>
      </c>
      <c r="AP440" s="46" t="str">
        <f>TRIM(Table1[[#This Row],[Departments-Prgrams]])</f>
        <v/>
      </c>
      <c r="AQ440" s="46" t="str">
        <f>TRIM(Table1[[#This Row],[Grant]])</f>
        <v/>
      </c>
      <c r="AR440" s="46" t="str">
        <f>TRIM(Table1[[#This Row],[Staff ID]])</f>
        <v/>
      </c>
      <c r="AS440" s="46" t="str">
        <f>IF(TRIM(Table1[[#This Row],[Budget Code]])=0,"",TRIM(Table1[[#This Row],[Budget Code]]))</f>
        <v/>
      </c>
      <c r="AT440" s="46" t="str">
        <f>IF(Table1[[#This Row],[Line Description]]&lt;&gt;"",Table1[[#This Row],[Line Description]],"")</f>
        <v/>
      </c>
      <c r="AU440" s="46" t="str">
        <f>IF(Table1[[#This Row],[Cur_Amount Debit]]&gt;0,ROUND(Table1[[#This Row],[Cur_Amount Debit]],2),"")</f>
        <v/>
      </c>
      <c r="AV440" s="46" t="str">
        <f>IF(Table1[[#This Row],[Cur_Amount Credit]]&gt;0,ROUND(Table1[[#This Row],[Cur_Amount Credit]],2),"")</f>
        <v/>
      </c>
      <c r="AW440" s="46" t="str">
        <f>LEFT(Table1[[#This Row],[Cur]],3)</f>
        <v/>
      </c>
      <c r="AX440" s="59"/>
      <c r="AY440" s="46"/>
      <c r="AZ440" s="46" t="str">
        <f>IF(Table1[[#This Row],[Cur]]&lt;&gt;"",IF(Table1[[#This Row],[Cur]]="USD","",ExchangeRate),"")</f>
        <v/>
      </c>
      <c r="BA440" s="46" t="str">
        <f>IF(Table1[[#This Row],[Grant]]&lt;&gt;"",VLOOKUP(Table1[[#This Row],[Grant]],Grants!B:D,3),"")</f>
        <v/>
      </c>
      <c r="BB440" s="46" t="str">
        <f>TRIM(Table1[[#This Row],[Vendor ID]])</f>
        <v/>
      </c>
      <c r="BC440">
        <f>IF(Table1[[#This Row],[Reference Number]]=Q439,BC439,BC439+1)</f>
        <v>2</v>
      </c>
    </row>
    <row r="441" spans="1:55" ht="11.25" hidden="1" customHeight="1">
      <c r="A441" s="1"/>
      <c r="B441" s="88" t="str">
        <f>IF(Table1[[#This Row],[Posting Date]]&lt;&gt;"",IF(Table1[[#This Row],[Reference Number]]=Q440,B440+1,1),"")</f>
        <v/>
      </c>
      <c r="C441" s="61"/>
      <c r="D441" s="61"/>
      <c r="E441" s="218"/>
      <c r="F441" s="143" t="str">
        <f>IFERROR(IF(VLOOKUP(Table1[[#This Row],[Budget Code Description]],Dimentions!$X$6:$AC$132,2,FALSE)="","",VLOOKUP(Table1[[#This Row],[Budget Code Description]],Dimentions!$X$6:$AC$132,2,FALSE)),"")</f>
        <v/>
      </c>
      <c r="G441" s="143" t="str">
        <f>IFERROR(VLOOKUP(Table1[[#This Row],[Budget Code Description]],Dimentions!$X$6:$AC$132,3,FALSE),"")</f>
        <v/>
      </c>
      <c r="H441" s="64" t="str">
        <f>IFERROR(VLOOKUP(Table1[[#This Row],[Account]],Dimentions!$S$6:$V$233,2,FALSE),"")</f>
        <v/>
      </c>
      <c r="I441" s="62">
        <f>_xlfn.NUMBERVALUE(LEFT(Table1[[#This Row],[Account]],1))</f>
        <v>0</v>
      </c>
      <c r="J441" s="62" t="str">
        <f>IFERROR(VLOOKUP(Table1[[#This Row],[Budget Code Description]],Table6[#All],7,FALSE),"")</f>
        <v/>
      </c>
      <c r="K441" s="143" t="str">
        <f>IFERROR(VLOOKUP(Table1[[#This Row],[Budget Code Description]],Table6[#All],8,FALSE),"")</f>
        <v/>
      </c>
      <c r="L441" s="63"/>
      <c r="M441" s="65" t="str">
        <f>IFERROR(VLOOKUP(Table1[[#This Row],[Staff ID]],Table2[],2,FALSE),"")</f>
        <v/>
      </c>
      <c r="N441" s="211" t="str">
        <f>IFERROR(IF(VLOOKUP(Table1[[#This Row],[Budget Code Description]],Dimentions!$X$6:$AC$97,4,FALSE)="","",VLOOKUP(Table1[[#This Row],[Budget Code Description]],Dimentions!$X$6:$AC$97,4,FALSE)),"")</f>
        <v/>
      </c>
      <c r="O441" s="65" t="str">
        <f>IFERROR(VLOOKUP(Table1[[#This Row],[Vendor ID]],Table549[],2,FALSE),"")</f>
        <v/>
      </c>
      <c r="P441" s="63"/>
      <c r="Q441" s="143" t="str">
        <f>IF(Table1[[#This Row],[Posting Date]]&lt;&gt;"",$D$9,"")</f>
        <v/>
      </c>
      <c r="R441" s="159" t="str">
        <f>IF(Table1[[#This Row],[Posting Date]]&lt;&gt;"",$D$10,"")</f>
        <v/>
      </c>
      <c r="S441" s="66"/>
      <c r="T441" s="63"/>
      <c r="U441" s="67"/>
      <c r="V441" s="67"/>
      <c r="W441" s="67" t="str">
        <f t="shared" si="7"/>
        <v/>
      </c>
      <c r="X441" s="161" t="str">
        <f>IF(E441="","",(IF(Table1[[#This Row],[Cur]]="USD",Table1[[#This Row],[Cur_Amount Debit]],Table1[[#This Row],[Cur_Amount Debit]]/Table1[[#This Row],[Exchange Rate]])))</f>
        <v/>
      </c>
      <c r="Y441" s="161" t="str">
        <f>IF(E441="","",(IF(Table1[[#This Row],[Cur]]="USD",Table1[[#This Row],[Cur_Amount Credit]],Table1[[#This Row],[Cur_Amount Credit]]/ExchangeRate)))</f>
        <v/>
      </c>
      <c r="Z441" s="203" t="str">
        <f>IF(E441="","",(Table1[[#This Row],[Debit USD]]-Table1[[#This Row],[Credit USD]]))</f>
        <v/>
      </c>
      <c r="AA441" s="122"/>
      <c r="AB441" s="1"/>
      <c r="AC441" s="15"/>
      <c r="AD441" s="15" t="str">
        <f>IF(AND(OR(Table1[[#This Row],[Account]]="15030",Table1[[#This Row],[Account]]="15035",Table1[[#This Row],[Account]]="20150"),Table1[[#This Row],[Vendor ID]]=""),1,"")</f>
        <v/>
      </c>
      <c r="AE441" s="15"/>
      <c r="AF441" s="15"/>
      <c r="AG441" s="15"/>
      <c r="AH441" s="46" t="str">
        <f>IF(Table1[[#This Row],[Posting Date]]&lt;&gt;"","GJ-"&amp;CountryID,"")</f>
        <v/>
      </c>
      <c r="AI441" s="59" t="str">
        <f>IF(Table1[[#This Row],[Posting Date]]&lt;&gt;"",Table1[[#This Row],[Posting Date]],"")</f>
        <v/>
      </c>
      <c r="AJ441" s="46"/>
      <c r="AK441" s="46" t="str">
        <f>IF(Table1[[#This Row],[Description]]&lt;&gt;"",Table1[[#This Row],[Description]],"")</f>
        <v/>
      </c>
      <c r="AL441" s="46" t="str">
        <f>IF(Table1[[#This Row],[Posting Date]]&lt;&gt;"",Table1[[#This Row],[Reference Number]],"")</f>
        <v/>
      </c>
      <c r="AM441" s="46" t="str">
        <f>TRIM(Table1[[#This Row],[Line '#]])</f>
        <v/>
      </c>
      <c r="AN441" s="46" t="str">
        <f>TRIM(Table1[[#This Row],[Account]])</f>
        <v/>
      </c>
      <c r="AO441" s="46" t="str">
        <f>IF(Table1[[#This Row],[Posting Date]]&lt;&gt;"",$D$5,"")</f>
        <v/>
      </c>
      <c r="AP441" s="46" t="str">
        <f>TRIM(Table1[[#This Row],[Departments-Prgrams]])</f>
        <v/>
      </c>
      <c r="AQ441" s="46" t="str">
        <f>TRIM(Table1[[#This Row],[Grant]])</f>
        <v/>
      </c>
      <c r="AR441" s="46" t="str">
        <f>TRIM(Table1[[#This Row],[Staff ID]])</f>
        <v/>
      </c>
      <c r="AS441" s="46" t="str">
        <f>IF(TRIM(Table1[[#This Row],[Budget Code]])=0,"",TRIM(Table1[[#This Row],[Budget Code]]))</f>
        <v/>
      </c>
      <c r="AT441" s="46" t="str">
        <f>IF(Table1[[#This Row],[Line Description]]&lt;&gt;"",Table1[[#This Row],[Line Description]],"")</f>
        <v/>
      </c>
      <c r="AU441" s="46" t="str">
        <f>IF(Table1[[#This Row],[Cur_Amount Debit]]&gt;0,ROUND(Table1[[#This Row],[Cur_Amount Debit]],2),"")</f>
        <v/>
      </c>
      <c r="AV441" s="46" t="str">
        <f>IF(Table1[[#This Row],[Cur_Amount Credit]]&gt;0,ROUND(Table1[[#This Row],[Cur_Amount Credit]],2),"")</f>
        <v/>
      </c>
      <c r="AW441" s="46" t="str">
        <f>LEFT(Table1[[#This Row],[Cur]],3)</f>
        <v/>
      </c>
      <c r="AX441" s="59"/>
      <c r="AY441" s="46"/>
      <c r="AZ441" s="46" t="str">
        <f>IF(Table1[[#This Row],[Cur]]&lt;&gt;"",IF(Table1[[#This Row],[Cur]]="USD","",ExchangeRate),"")</f>
        <v/>
      </c>
      <c r="BA441" s="46" t="str">
        <f>IF(Table1[[#This Row],[Grant]]&lt;&gt;"",VLOOKUP(Table1[[#This Row],[Grant]],Grants!B:D,3),"")</f>
        <v/>
      </c>
      <c r="BB441" s="46" t="str">
        <f>TRIM(Table1[[#This Row],[Vendor ID]])</f>
        <v/>
      </c>
      <c r="BC441">
        <f>IF(Table1[[#This Row],[Reference Number]]=Q440,BC440,BC440+1)</f>
        <v>2</v>
      </c>
    </row>
    <row r="442" spans="1:55" ht="11.25" hidden="1" customHeight="1">
      <c r="A442" s="1"/>
      <c r="B442" s="88" t="str">
        <f>IF(Table1[[#This Row],[Posting Date]]&lt;&gt;"",IF(Table1[[#This Row],[Reference Number]]=Q441,B441+1,1),"")</f>
        <v/>
      </c>
      <c r="C442" s="61"/>
      <c r="D442" s="61"/>
      <c r="E442" s="218"/>
      <c r="F442" s="143" t="str">
        <f>IFERROR(IF(VLOOKUP(Table1[[#This Row],[Budget Code Description]],Dimentions!$X$6:$AC$132,2,FALSE)="","",VLOOKUP(Table1[[#This Row],[Budget Code Description]],Dimentions!$X$6:$AC$132,2,FALSE)),"")</f>
        <v/>
      </c>
      <c r="G442" s="143" t="str">
        <f>IFERROR(VLOOKUP(Table1[[#This Row],[Budget Code Description]],Dimentions!$X$6:$AC$132,3,FALSE),"")</f>
        <v/>
      </c>
      <c r="H442" s="64" t="str">
        <f>IFERROR(VLOOKUP(Table1[[#This Row],[Account]],Dimentions!$S$6:$V$233,2,FALSE),"")</f>
        <v/>
      </c>
      <c r="I442" s="62">
        <f>_xlfn.NUMBERVALUE(LEFT(Table1[[#This Row],[Account]],1))</f>
        <v>0</v>
      </c>
      <c r="J442" s="62" t="str">
        <f>IFERROR(VLOOKUP(Table1[[#This Row],[Budget Code Description]],Table6[#All],7,FALSE),"")</f>
        <v/>
      </c>
      <c r="K442" s="143" t="str">
        <f>IFERROR(VLOOKUP(Table1[[#This Row],[Budget Code Description]],Table6[#All],8,FALSE),"")</f>
        <v/>
      </c>
      <c r="L442" s="63"/>
      <c r="M442" s="65" t="str">
        <f>IFERROR(VLOOKUP(Table1[[#This Row],[Staff ID]],Table2[],2,FALSE),"")</f>
        <v/>
      </c>
      <c r="N442" s="211" t="str">
        <f>IFERROR(IF(VLOOKUP(Table1[[#This Row],[Budget Code Description]],Dimentions!$X$6:$AC$97,4,FALSE)="","",VLOOKUP(Table1[[#This Row],[Budget Code Description]],Dimentions!$X$6:$AC$97,4,FALSE)),"")</f>
        <v/>
      </c>
      <c r="O442" s="65" t="str">
        <f>IFERROR(VLOOKUP(Table1[[#This Row],[Vendor ID]],Table549[],2,FALSE),"")</f>
        <v/>
      </c>
      <c r="P442" s="63"/>
      <c r="Q442" s="143" t="str">
        <f>IF(Table1[[#This Row],[Posting Date]]&lt;&gt;"",$D$9,"")</f>
        <v/>
      </c>
      <c r="R442" s="159" t="str">
        <f>IF(Table1[[#This Row],[Posting Date]]&lt;&gt;"",$D$10,"")</f>
        <v/>
      </c>
      <c r="S442" s="66"/>
      <c r="T442" s="63"/>
      <c r="U442" s="67"/>
      <c r="V442" s="67"/>
      <c r="W442" s="67" t="str">
        <f t="shared" si="7"/>
        <v/>
      </c>
      <c r="X442" s="161" t="str">
        <f>IF(E442="","",(IF(Table1[[#This Row],[Cur]]="USD",Table1[[#This Row],[Cur_Amount Debit]],Table1[[#This Row],[Cur_Amount Debit]]/Table1[[#This Row],[Exchange Rate]])))</f>
        <v/>
      </c>
      <c r="Y442" s="161" t="str">
        <f>IF(E442="","",(IF(Table1[[#This Row],[Cur]]="USD",Table1[[#This Row],[Cur_Amount Credit]],Table1[[#This Row],[Cur_Amount Credit]]/ExchangeRate)))</f>
        <v/>
      </c>
      <c r="Z442" s="203" t="str">
        <f>IF(E442="","",(Table1[[#This Row],[Debit USD]]-Table1[[#This Row],[Credit USD]]))</f>
        <v/>
      </c>
      <c r="AA442" s="122"/>
      <c r="AB442" s="1"/>
      <c r="AC442" s="15"/>
      <c r="AD442" s="15" t="str">
        <f>IF(AND(OR(Table1[[#This Row],[Account]]="15030",Table1[[#This Row],[Account]]="15035",Table1[[#This Row],[Account]]="20150"),Table1[[#This Row],[Vendor ID]]=""),1,"")</f>
        <v/>
      </c>
      <c r="AE442" s="15"/>
      <c r="AF442" s="15"/>
      <c r="AG442" s="15"/>
      <c r="AH442" s="46" t="str">
        <f>IF(Table1[[#This Row],[Posting Date]]&lt;&gt;"","GJ-"&amp;CountryID,"")</f>
        <v/>
      </c>
      <c r="AI442" s="59" t="str">
        <f>IF(Table1[[#This Row],[Posting Date]]&lt;&gt;"",Table1[[#This Row],[Posting Date]],"")</f>
        <v/>
      </c>
      <c r="AJ442" s="46"/>
      <c r="AK442" s="46" t="str">
        <f>IF(Table1[[#This Row],[Description]]&lt;&gt;"",Table1[[#This Row],[Description]],"")</f>
        <v/>
      </c>
      <c r="AL442" s="46" t="str">
        <f>IF(Table1[[#This Row],[Posting Date]]&lt;&gt;"",Table1[[#This Row],[Reference Number]],"")</f>
        <v/>
      </c>
      <c r="AM442" s="46" t="str">
        <f>TRIM(Table1[[#This Row],[Line '#]])</f>
        <v/>
      </c>
      <c r="AN442" s="46" t="str">
        <f>TRIM(Table1[[#This Row],[Account]])</f>
        <v/>
      </c>
      <c r="AO442" s="46" t="str">
        <f>IF(Table1[[#This Row],[Posting Date]]&lt;&gt;"",$D$5,"")</f>
        <v/>
      </c>
      <c r="AP442" s="46" t="str">
        <f>TRIM(Table1[[#This Row],[Departments-Prgrams]])</f>
        <v/>
      </c>
      <c r="AQ442" s="46" t="str">
        <f>TRIM(Table1[[#This Row],[Grant]])</f>
        <v/>
      </c>
      <c r="AR442" s="46" t="str">
        <f>TRIM(Table1[[#This Row],[Staff ID]])</f>
        <v/>
      </c>
      <c r="AS442" s="46" t="str">
        <f>IF(TRIM(Table1[[#This Row],[Budget Code]])=0,"",TRIM(Table1[[#This Row],[Budget Code]]))</f>
        <v/>
      </c>
      <c r="AT442" s="46" t="str">
        <f>IF(Table1[[#This Row],[Line Description]]&lt;&gt;"",Table1[[#This Row],[Line Description]],"")</f>
        <v/>
      </c>
      <c r="AU442" s="46" t="str">
        <f>IF(Table1[[#This Row],[Cur_Amount Debit]]&gt;0,ROUND(Table1[[#This Row],[Cur_Amount Debit]],2),"")</f>
        <v/>
      </c>
      <c r="AV442" s="46" t="str">
        <f>IF(Table1[[#This Row],[Cur_Amount Credit]]&gt;0,ROUND(Table1[[#This Row],[Cur_Amount Credit]],2),"")</f>
        <v/>
      </c>
      <c r="AW442" s="46" t="str">
        <f>LEFT(Table1[[#This Row],[Cur]],3)</f>
        <v/>
      </c>
      <c r="AX442" s="59"/>
      <c r="AY442" s="46"/>
      <c r="AZ442" s="46" t="str">
        <f>IF(Table1[[#This Row],[Cur]]&lt;&gt;"",IF(Table1[[#This Row],[Cur]]="USD","",ExchangeRate),"")</f>
        <v/>
      </c>
      <c r="BA442" s="46" t="str">
        <f>IF(Table1[[#This Row],[Grant]]&lt;&gt;"",VLOOKUP(Table1[[#This Row],[Grant]],Grants!B:D,3),"")</f>
        <v/>
      </c>
      <c r="BB442" s="46" t="str">
        <f>TRIM(Table1[[#This Row],[Vendor ID]])</f>
        <v/>
      </c>
      <c r="BC442">
        <f>IF(Table1[[#This Row],[Reference Number]]=Q441,BC441,BC441+1)</f>
        <v>2</v>
      </c>
    </row>
    <row r="443" spans="1:55" ht="11.25" hidden="1" customHeight="1">
      <c r="A443" s="1"/>
      <c r="B443" s="88" t="str">
        <f>IF(Table1[[#This Row],[Posting Date]]&lt;&gt;"",IF(Table1[[#This Row],[Reference Number]]=Q442,B442+1,1),"")</f>
        <v/>
      </c>
      <c r="C443" s="61"/>
      <c r="D443" s="61"/>
      <c r="E443" s="218"/>
      <c r="F443" s="143" t="str">
        <f>IFERROR(IF(VLOOKUP(Table1[[#This Row],[Budget Code Description]],Dimentions!$X$6:$AC$132,2,FALSE)="","",VLOOKUP(Table1[[#This Row],[Budget Code Description]],Dimentions!$X$6:$AC$132,2,FALSE)),"")</f>
        <v/>
      </c>
      <c r="G443" s="143" t="str">
        <f>IFERROR(VLOOKUP(Table1[[#This Row],[Budget Code Description]],Dimentions!$X$6:$AC$132,3,FALSE),"")</f>
        <v/>
      </c>
      <c r="H443" s="64" t="str">
        <f>IFERROR(VLOOKUP(Table1[[#This Row],[Account]],Dimentions!$S$6:$V$233,2,FALSE),"")</f>
        <v/>
      </c>
      <c r="I443" s="62">
        <f>_xlfn.NUMBERVALUE(LEFT(Table1[[#This Row],[Account]],1))</f>
        <v>0</v>
      </c>
      <c r="J443" s="62" t="str">
        <f>IFERROR(VLOOKUP(Table1[[#This Row],[Budget Code Description]],Table6[#All],7,FALSE),"")</f>
        <v/>
      </c>
      <c r="K443" s="143" t="str">
        <f>IFERROR(VLOOKUP(Table1[[#This Row],[Budget Code Description]],Table6[#All],8,FALSE),"")</f>
        <v/>
      </c>
      <c r="L443" s="63"/>
      <c r="M443" s="65" t="str">
        <f>IFERROR(VLOOKUP(Table1[[#This Row],[Staff ID]],Table2[],2,FALSE),"")</f>
        <v/>
      </c>
      <c r="N443" s="211" t="str">
        <f>IFERROR(IF(VLOOKUP(Table1[[#This Row],[Budget Code Description]],Dimentions!$X$6:$AC$97,4,FALSE)="","",VLOOKUP(Table1[[#This Row],[Budget Code Description]],Dimentions!$X$6:$AC$97,4,FALSE)),"")</f>
        <v/>
      </c>
      <c r="O443" s="65" t="str">
        <f>IFERROR(VLOOKUP(Table1[[#This Row],[Vendor ID]],Table549[],2,FALSE),"")</f>
        <v/>
      </c>
      <c r="P443" s="63"/>
      <c r="Q443" s="143" t="str">
        <f>IF(Table1[[#This Row],[Posting Date]]&lt;&gt;"",$D$9,"")</f>
        <v/>
      </c>
      <c r="R443" s="159" t="str">
        <f>IF(Table1[[#This Row],[Posting Date]]&lt;&gt;"",$D$10,"")</f>
        <v/>
      </c>
      <c r="S443" s="66"/>
      <c r="T443" s="63"/>
      <c r="U443" s="67"/>
      <c r="V443" s="67"/>
      <c r="W443" s="67" t="str">
        <f t="shared" si="7"/>
        <v/>
      </c>
      <c r="X443" s="161" t="str">
        <f>IF(E443="","",(IF(Table1[[#This Row],[Cur]]="USD",Table1[[#This Row],[Cur_Amount Debit]],Table1[[#This Row],[Cur_Amount Debit]]/Table1[[#This Row],[Exchange Rate]])))</f>
        <v/>
      </c>
      <c r="Y443" s="161" t="str">
        <f>IF(E443="","",(IF(Table1[[#This Row],[Cur]]="USD",Table1[[#This Row],[Cur_Amount Credit]],Table1[[#This Row],[Cur_Amount Credit]]/ExchangeRate)))</f>
        <v/>
      </c>
      <c r="Z443" s="203" t="str">
        <f>IF(E443="","",(Table1[[#This Row],[Debit USD]]-Table1[[#This Row],[Credit USD]]))</f>
        <v/>
      </c>
      <c r="AA443" s="122"/>
      <c r="AB443" s="1"/>
      <c r="AC443" s="15"/>
      <c r="AD443" s="15" t="str">
        <f>IF(AND(OR(Table1[[#This Row],[Account]]="15030",Table1[[#This Row],[Account]]="15035",Table1[[#This Row],[Account]]="20150"),Table1[[#This Row],[Vendor ID]]=""),1,"")</f>
        <v/>
      </c>
      <c r="AE443" s="15"/>
      <c r="AF443" s="15"/>
      <c r="AG443" s="15"/>
      <c r="AH443" s="46" t="str">
        <f>IF(Table1[[#This Row],[Posting Date]]&lt;&gt;"","GJ-"&amp;CountryID,"")</f>
        <v/>
      </c>
      <c r="AI443" s="59" t="str">
        <f>IF(Table1[[#This Row],[Posting Date]]&lt;&gt;"",Table1[[#This Row],[Posting Date]],"")</f>
        <v/>
      </c>
      <c r="AJ443" s="46"/>
      <c r="AK443" s="46" t="str">
        <f>IF(Table1[[#This Row],[Description]]&lt;&gt;"",Table1[[#This Row],[Description]],"")</f>
        <v/>
      </c>
      <c r="AL443" s="46" t="str">
        <f>IF(Table1[[#This Row],[Posting Date]]&lt;&gt;"",Table1[[#This Row],[Reference Number]],"")</f>
        <v/>
      </c>
      <c r="AM443" s="46" t="str">
        <f>TRIM(Table1[[#This Row],[Line '#]])</f>
        <v/>
      </c>
      <c r="AN443" s="46" t="str">
        <f>TRIM(Table1[[#This Row],[Account]])</f>
        <v/>
      </c>
      <c r="AO443" s="46" t="str">
        <f>IF(Table1[[#This Row],[Posting Date]]&lt;&gt;"",$D$5,"")</f>
        <v/>
      </c>
      <c r="AP443" s="46" t="str">
        <f>TRIM(Table1[[#This Row],[Departments-Prgrams]])</f>
        <v/>
      </c>
      <c r="AQ443" s="46" t="str">
        <f>TRIM(Table1[[#This Row],[Grant]])</f>
        <v/>
      </c>
      <c r="AR443" s="46" t="str">
        <f>TRIM(Table1[[#This Row],[Staff ID]])</f>
        <v/>
      </c>
      <c r="AS443" s="46" t="str">
        <f>IF(TRIM(Table1[[#This Row],[Budget Code]])=0,"",TRIM(Table1[[#This Row],[Budget Code]]))</f>
        <v/>
      </c>
      <c r="AT443" s="46" t="str">
        <f>IF(Table1[[#This Row],[Line Description]]&lt;&gt;"",Table1[[#This Row],[Line Description]],"")</f>
        <v/>
      </c>
      <c r="AU443" s="46" t="str">
        <f>IF(Table1[[#This Row],[Cur_Amount Debit]]&gt;0,ROUND(Table1[[#This Row],[Cur_Amount Debit]],2),"")</f>
        <v/>
      </c>
      <c r="AV443" s="46" t="str">
        <f>IF(Table1[[#This Row],[Cur_Amount Credit]]&gt;0,ROUND(Table1[[#This Row],[Cur_Amount Credit]],2),"")</f>
        <v/>
      </c>
      <c r="AW443" s="46" t="str">
        <f>LEFT(Table1[[#This Row],[Cur]],3)</f>
        <v/>
      </c>
      <c r="AX443" s="59"/>
      <c r="AY443" s="46"/>
      <c r="AZ443" s="46" t="str">
        <f>IF(Table1[[#This Row],[Cur]]&lt;&gt;"",IF(Table1[[#This Row],[Cur]]="USD","",ExchangeRate),"")</f>
        <v/>
      </c>
      <c r="BA443" s="46" t="str">
        <f>IF(Table1[[#This Row],[Grant]]&lt;&gt;"",VLOOKUP(Table1[[#This Row],[Grant]],Grants!B:D,3),"")</f>
        <v/>
      </c>
      <c r="BB443" s="46" t="str">
        <f>TRIM(Table1[[#This Row],[Vendor ID]])</f>
        <v/>
      </c>
      <c r="BC443">
        <f>IF(Table1[[#This Row],[Reference Number]]=Q442,BC442,BC442+1)</f>
        <v>2</v>
      </c>
    </row>
    <row r="444" spans="1:55" ht="11.25" hidden="1" customHeight="1">
      <c r="A444" s="1"/>
      <c r="B444" s="88" t="str">
        <f>IF(Table1[[#This Row],[Posting Date]]&lt;&gt;"",IF(Table1[[#This Row],[Reference Number]]=Q443,B443+1,1),"")</f>
        <v/>
      </c>
      <c r="C444" s="61"/>
      <c r="D444" s="61"/>
      <c r="E444" s="218"/>
      <c r="F444" s="143" t="str">
        <f>IFERROR(IF(VLOOKUP(Table1[[#This Row],[Budget Code Description]],Dimentions!$X$6:$AC$132,2,FALSE)="","",VLOOKUP(Table1[[#This Row],[Budget Code Description]],Dimentions!$X$6:$AC$132,2,FALSE)),"")</f>
        <v/>
      </c>
      <c r="G444" s="143" t="str">
        <f>IFERROR(VLOOKUP(Table1[[#This Row],[Budget Code Description]],Dimentions!$X$6:$AC$132,3,FALSE),"")</f>
        <v/>
      </c>
      <c r="H444" s="64" t="str">
        <f>IFERROR(VLOOKUP(Table1[[#This Row],[Account]],Dimentions!$S$6:$V$233,2,FALSE),"")</f>
        <v/>
      </c>
      <c r="I444" s="62">
        <f>_xlfn.NUMBERVALUE(LEFT(Table1[[#This Row],[Account]],1))</f>
        <v>0</v>
      </c>
      <c r="J444" s="62" t="str">
        <f>IFERROR(VLOOKUP(Table1[[#This Row],[Budget Code Description]],Table6[#All],7,FALSE),"")</f>
        <v/>
      </c>
      <c r="K444" s="143" t="str">
        <f>IFERROR(VLOOKUP(Table1[[#This Row],[Budget Code Description]],Table6[#All],8,FALSE),"")</f>
        <v/>
      </c>
      <c r="L444" s="63"/>
      <c r="M444" s="65" t="str">
        <f>IFERROR(VLOOKUP(Table1[[#This Row],[Staff ID]],Table2[],2,FALSE),"")</f>
        <v/>
      </c>
      <c r="N444" s="211" t="str">
        <f>IFERROR(IF(VLOOKUP(Table1[[#This Row],[Budget Code Description]],Dimentions!$X$6:$AC$97,4,FALSE)="","",VLOOKUP(Table1[[#This Row],[Budget Code Description]],Dimentions!$X$6:$AC$97,4,FALSE)),"")</f>
        <v/>
      </c>
      <c r="O444" s="65" t="str">
        <f>IFERROR(VLOOKUP(Table1[[#This Row],[Vendor ID]],Table549[],2,FALSE),"")</f>
        <v/>
      </c>
      <c r="P444" s="63"/>
      <c r="Q444" s="143" t="str">
        <f>IF(Table1[[#This Row],[Posting Date]]&lt;&gt;"",$D$9,"")</f>
        <v/>
      </c>
      <c r="R444" s="159" t="str">
        <f>IF(Table1[[#This Row],[Posting Date]]&lt;&gt;"",$D$10,"")</f>
        <v/>
      </c>
      <c r="S444" s="66"/>
      <c r="T444" s="63"/>
      <c r="U444" s="67"/>
      <c r="V444" s="67"/>
      <c r="W444" s="67" t="str">
        <f t="shared" si="7"/>
        <v/>
      </c>
      <c r="X444" s="161" t="str">
        <f>IF(E444="","",(IF(Table1[[#This Row],[Cur]]="USD",Table1[[#This Row],[Cur_Amount Debit]],Table1[[#This Row],[Cur_Amount Debit]]/Table1[[#This Row],[Exchange Rate]])))</f>
        <v/>
      </c>
      <c r="Y444" s="161" t="str">
        <f>IF(E444="","",(IF(Table1[[#This Row],[Cur]]="USD",Table1[[#This Row],[Cur_Amount Credit]],Table1[[#This Row],[Cur_Amount Credit]]/ExchangeRate)))</f>
        <v/>
      </c>
      <c r="Z444" s="203" t="str">
        <f>IF(E444="","",(Table1[[#This Row],[Debit USD]]-Table1[[#This Row],[Credit USD]]))</f>
        <v/>
      </c>
      <c r="AA444" s="122"/>
      <c r="AB444" s="1"/>
      <c r="AC444" s="15"/>
      <c r="AD444" s="15" t="str">
        <f>IF(AND(OR(Table1[[#This Row],[Account]]="15030",Table1[[#This Row],[Account]]="15035",Table1[[#This Row],[Account]]="20150"),Table1[[#This Row],[Vendor ID]]=""),1,"")</f>
        <v/>
      </c>
      <c r="AE444" s="15"/>
      <c r="AF444" s="15"/>
      <c r="AG444" s="15"/>
      <c r="AH444" s="46" t="str">
        <f>IF(Table1[[#This Row],[Posting Date]]&lt;&gt;"","GJ-"&amp;CountryID,"")</f>
        <v/>
      </c>
      <c r="AI444" s="59" t="str">
        <f>IF(Table1[[#This Row],[Posting Date]]&lt;&gt;"",Table1[[#This Row],[Posting Date]],"")</f>
        <v/>
      </c>
      <c r="AJ444" s="46"/>
      <c r="AK444" s="46" t="str">
        <f>IF(Table1[[#This Row],[Description]]&lt;&gt;"",Table1[[#This Row],[Description]],"")</f>
        <v/>
      </c>
      <c r="AL444" s="46" t="str">
        <f>IF(Table1[[#This Row],[Posting Date]]&lt;&gt;"",Table1[[#This Row],[Reference Number]],"")</f>
        <v/>
      </c>
      <c r="AM444" s="46" t="str">
        <f>TRIM(Table1[[#This Row],[Line '#]])</f>
        <v/>
      </c>
      <c r="AN444" s="46" t="str">
        <f>TRIM(Table1[[#This Row],[Account]])</f>
        <v/>
      </c>
      <c r="AO444" s="46" t="str">
        <f>IF(Table1[[#This Row],[Posting Date]]&lt;&gt;"",$D$5,"")</f>
        <v/>
      </c>
      <c r="AP444" s="46" t="str">
        <f>TRIM(Table1[[#This Row],[Departments-Prgrams]])</f>
        <v/>
      </c>
      <c r="AQ444" s="46" t="str">
        <f>TRIM(Table1[[#This Row],[Grant]])</f>
        <v/>
      </c>
      <c r="AR444" s="46" t="str">
        <f>TRIM(Table1[[#This Row],[Staff ID]])</f>
        <v/>
      </c>
      <c r="AS444" s="46" t="str">
        <f>IF(TRIM(Table1[[#This Row],[Budget Code]])=0,"",TRIM(Table1[[#This Row],[Budget Code]]))</f>
        <v/>
      </c>
      <c r="AT444" s="46" t="str">
        <f>IF(Table1[[#This Row],[Line Description]]&lt;&gt;"",Table1[[#This Row],[Line Description]],"")</f>
        <v/>
      </c>
      <c r="AU444" s="46" t="str">
        <f>IF(Table1[[#This Row],[Cur_Amount Debit]]&gt;0,ROUND(Table1[[#This Row],[Cur_Amount Debit]],2),"")</f>
        <v/>
      </c>
      <c r="AV444" s="46" t="str">
        <f>IF(Table1[[#This Row],[Cur_Amount Credit]]&gt;0,ROUND(Table1[[#This Row],[Cur_Amount Credit]],2),"")</f>
        <v/>
      </c>
      <c r="AW444" s="46" t="str">
        <f>LEFT(Table1[[#This Row],[Cur]],3)</f>
        <v/>
      </c>
      <c r="AX444" s="59"/>
      <c r="AY444" s="46"/>
      <c r="AZ444" s="46" t="str">
        <f>IF(Table1[[#This Row],[Cur]]&lt;&gt;"",IF(Table1[[#This Row],[Cur]]="USD","",ExchangeRate),"")</f>
        <v/>
      </c>
      <c r="BA444" s="46" t="str">
        <f>IF(Table1[[#This Row],[Grant]]&lt;&gt;"",VLOOKUP(Table1[[#This Row],[Grant]],Grants!B:D,3),"")</f>
        <v/>
      </c>
      <c r="BB444" s="46" t="str">
        <f>TRIM(Table1[[#This Row],[Vendor ID]])</f>
        <v/>
      </c>
      <c r="BC444">
        <f>IF(Table1[[#This Row],[Reference Number]]=Q443,BC443,BC443+1)</f>
        <v>2</v>
      </c>
    </row>
    <row r="445" spans="1:55" ht="11.25" hidden="1" customHeight="1">
      <c r="A445" s="1"/>
      <c r="B445" s="88" t="str">
        <f>IF(Table1[[#This Row],[Posting Date]]&lt;&gt;"",IF(Table1[[#This Row],[Reference Number]]=Q444,B444+1,1),"")</f>
        <v/>
      </c>
      <c r="C445" s="61"/>
      <c r="D445" s="61"/>
      <c r="E445" s="218"/>
      <c r="F445" s="143" t="str">
        <f>IFERROR(IF(VLOOKUP(Table1[[#This Row],[Budget Code Description]],Dimentions!$X$6:$AC$132,2,FALSE)="","",VLOOKUP(Table1[[#This Row],[Budget Code Description]],Dimentions!$X$6:$AC$132,2,FALSE)),"")</f>
        <v/>
      </c>
      <c r="G445" s="143" t="str">
        <f>IFERROR(VLOOKUP(Table1[[#This Row],[Budget Code Description]],Dimentions!$X$6:$AC$132,3,FALSE),"")</f>
        <v/>
      </c>
      <c r="H445" s="64" t="str">
        <f>IFERROR(VLOOKUP(Table1[[#This Row],[Account]],Dimentions!$S$6:$V$233,2,FALSE),"")</f>
        <v/>
      </c>
      <c r="I445" s="62">
        <f>_xlfn.NUMBERVALUE(LEFT(Table1[[#This Row],[Account]],1))</f>
        <v>0</v>
      </c>
      <c r="J445" s="62" t="str">
        <f>IFERROR(VLOOKUP(Table1[[#This Row],[Budget Code Description]],Table6[#All],7,FALSE),"")</f>
        <v/>
      </c>
      <c r="K445" s="143" t="str">
        <f>IFERROR(VLOOKUP(Table1[[#This Row],[Budget Code Description]],Table6[#All],8,FALSE),"")</f>
        <v/>
      </c>
      <c r="L445" s="63"/>
      <c r="M445" s="65" t="str">
        <f>IFERROR(VLOOKUP(Table1[[#This Row],[Staff ID]],Table2[],2,FALSE),"")</f>
        <v/>
      </c>
      <c r="N445" s="211" t="str">
        <f>IFERROR(IF(VLOOKUP(Table1[[#This Row],[Budget Code Description]],Dimentions!$X$6:$AC$97,4,FALSE)="","",VLOOKUP(Table1[[#This Row],[Budget Code Description]],Dimentions!$X$6:$AC$97,4,FALSE)),"")</f>
        <v/>
      </c>
      <c r="O445" s="65" t="str">
        <f>IFERROR(VLOOKUP(Table1[[#This Row],[Vendor ID]],Table549[],2,FALSE),"")</f>
        <v/>
      </c>
      <c r="P445" s="63"/>
      <c r="Q445" s="143" t="str">
        <f>IF(Table1[[#This Row],[Posting Date]]&lt;&gt;"",$D$9,"")</f>
        <v/>
      </c>
      <c r="R445" s="159" t="str">
        <f>IF(Table1[[#This Row],[Posting Date]]&lt;&gt;"",$D$10,"")</f>
        <v/>
      </c>
      <c r="S445" s="66"/>
      <c r="T445" s="63"/>
      <c r="U445" s="67"/>
      <c r="V445" s="67"/>
      <c r="W445" s="67" t="str">
        <f t="shared" si="7"/>
        <v/>
      </c>
      <c r="X445" s="161" t="str">
        <f>IF(E445="","",(IF(Table1[[#This Row],[Cur]]="USD",Table1[[#This Row],[Cur_Amount Debit]],Table1[[#This Row],[Cur_Amount Debit]]/Table1[[#This Row],[Exchange Rate]])))</f>
        <v/>
      </c>
      <c r="Y445" s="161" t="str">
        <f>IF(E445="","",(IF(Table1[[#This Row],[Cur]]="USD",Table1[[#This Row],[Cur_Amount Credit]],Table1[[#This Row],[Cur_Amount Credit]]/ExchangeRate)))</f>
        <v/>
      </c>
      <c r="Z445" s="203" t="str">
        <f>IF(E445="","",(Table1[[#This Row],[Debit USD]]-Table1[[#This Row],[Credit USD]]))</f>
        <v/>
      </c>
      <c r="AA445" s="122"/>
      <c r="AB445" s="1"/>
      <c r="AC445" s="15"/>
      <c r="AD445" s="15" t="str">
        <f>IF(AND(OR(Table1[[#This Row],[Account]]="15030",Table1[[#This Row],[Account]]="15035",Table1[[#This Row],[Account]]="20150"),Table1[[#This Row],[Vendor ID]]=""),1,"")</f>
        <v/>
      </c>
      <c r="AE445" s="15"/>
      <c r="AF445" s="15"/>
      <c r="AG445" s="15"/>
      <c r="AH445" s="46" t="str">
        <f>IF(Table1[[#This Row],[Posting Date]]&lt;&gt;"","GJ-"&amp;CountryID,"")</f>
        <v/>
      </c>
      <c r="AI445" s="59" t="str">
        <f>IF(Table1[[#This Row],[Posting Date]]&lt;&gt;"",Table1[[#This Row],[Posting Date]],"")</f>
        <v/>
      </c>
      <c r="AJ445" s="46"/>
      <c r="AK445" s="46" t="str">
        <f>IF(Table1[[#This Row],[Description]]&lt;&gt;"",Table1[[#This Row],[Description]],"")</f>
        <v/>
      </c>
      <c r="AL445" s="46" t="str">
        <f>IF(Table1[[#This Row],[Posting Date]]&lt;&gt;"",Table1[[#This Row],[Reference Number]],"")</f>
        <v/>
      </c>
      <c r="AM445" s="46" t="str">
        <f>TRIM(Table1[[#This Row],[Line '#]])</f>
        <v/>
      </c>
      <c r="AN445" s="46" t="str">
        <f>TRIM(Table1[[#This Row],[Account]])</f>
        <v/>
      </c>
      <c r="AO445" s="46" t="str">
        <f>IF(Table1[[#This Row],[Posting Date]]&lt;&gt;"",$D$5,"")</f>
        <v/>
      </c>
      <c r="AP445" s="46" t="str">
        <f>TRIM(Table1[[#This Row],[Departments-Prgrams]])</f>
        <v/>
      </c>
      <c r="AQ445" s="46" t="str">
        <f>TRIM(Table1[[#This Row],[Grant]])</f>
        <v/>
      </c>
      <c r="AR445" s="46" t="str">
        <f>TRIM(Table1[[#This Row],[Staff ID]])</f>
        <v/>
      </c>
      <c r="AS445" s="46" t="str">
        <f>IF(TRIM(Table1[[#This Row],[Budget Code]])=0,"",TRIM(Table1[[#This Row],[Budget Code]]))</f>
        <v/>
      </c>
      <c r="AT445" s="46" t="str">
        <f>IF(Table1[[#This Row],[Line Description]]&lt;&gt;"",Table1[[#This Row],[Line Description]],"")</f>
        <v/>
      </c>
      <c r="AU445" s="46" t="str">
        <f>IF(Table1[[#This Row],[Cur_Amount Debit]]&gt;0,ROUND(Table1[[#This Row],[Cur_Amount Debit]],2),"")</f>
        <v/>
      </c>
      <c r="AV445" s="46" t="str">
        <f>IF(Table1[[#This Row],[Cur_Amount Credit]]&gt;0,ROUND(Table1[[#This Row],[Cur_Amount Credit]],2),"")</f>
        <v/>
      </c>
      <c r="AW445" s="46" t="str">
        <f>LEFT(Table1[[#This Row],[Cur]],3)</f>
        <v/>
      </c>
      <c r="AX445" s="59"/>
      <c r="AY445" s="46"/>
      <c r="AZ445" s="46" t="str">
        <f>IF(Table1[[#This Row],[Cur]]&lt;&gt;"",IF(Table1[[#This Row],[Cur]]="USD","",ExchangeRate),"")</f>
        <v/>
      </c>
      <c r="BA445" s="46" t="str">
        <f>IF(Table1[[#This Row],[Grant]]&lt;&gt;"",VLOOKUP(Table1[[#This Row],[Grant]],Grants!B:D,3),"")</f>
        <v/>
      </c>
      <c r="BB445" s="46" t="str">
        <f>TRIM(Table1[[#This Row],[Vendor ID]])</f>
        <v/>
      </c>
      <c r="BC445">
        <f>IF(Table1[[#This Row],[Reference Number]]=Q444,BC444,BC444+1)</f>
        <v>2</v>
      </c>
    </row>
    <row r="446" spans="1:55" ht="11.25" hidden="1" customHeight="1">
      <c r="A446" s="1"/>
      <c r="B446" s="88" t="str">
        <f>IF(Table1[[#This Row],[Posting Date]]&lt;&gt;"",IF(Table1[[#This Row],[Reference Number]]=Q445,B445+1,1),"")</f>
        <v/>
      </c>
      <c r="C446" s="61"/>
      <c r="D446" s="61"/>
      <c r="E446" s="218"/>
      <c r="F446" s="143" t="str">
        <f>IFERROR(IF(VLOOKUP(Table1[[#This Row],[Budget Code Description]],Dimentions!$X$6:$AC$132,2,FALSE)="","",VLOOKUP(Table1[[#This Row],[Budget Code Description]],Dimentions!$X$6:$AC$132,2,FALSE)),"")</f>
        <v/>
      </c>
      <c r="G446" s="143" t="str">
        <f>IFERROR(VLOOKUP(Table1[[#This Row],[Budget Code Description]],Dimentions!$X$6:$AC$132,3,FALSE),"")</f>
        <v/>
      </c>
      <c r="H446" s="64" t="str">
        <f>IFERROR(VLOOKUP(Table1[[#This Row],[Account]],Dimentions!$S$6:$V$233,2,FALSE),"")</f>
        <v/>
      </c>
      <c r="I446" s="62">
        <f>_xlfn.NUMBERVALUE(LEFT(Table1[[#This Row],[Account]],1))</f>
        <v>0</v>
      </c>
      <c r="J446" s="62" t="str">
        <f>IFERROR(VLOOKUP(Table1[[#This Row],[Budget Code Description]],Table6[#All],7,FALSE),"")</f>
        <v/>
      </c>
      <c r="K446" s="143" t="str">
        <f>IFERROR(VLOOKUP(Table1[[#This Row],[Budget Code Description]],Table6[#All],8,FALSE),"")</f>
        <v/>
      </c>
      <c r="L446" s="63"/>
      <c r="M446" s="65" t="str">
        <f>IFERROR(VLOOKUP(Table1[[#This Row],[Staff ID]],Table2[],2,FALSE),"")</f>
        <v/>
      </c>
      <c r="N446" s="211" t="str">
        <f>IFERROR(IF(VLOOKUP(Table1[[#This Row],[Budget Code Description]],Dimentions!$X$6:$AC$97,4,FALSE)="","",VLOOKUP(Table1[[#This Row],[Budget Code Description]],Dimentions!$X$6:$AC$97,4,FALSE)),"")</f>
        <v/>
      </c>
      <c r="O446" s="65" t="str">
        <f>IFERROR(VLOOKUP(Table1[[#This Row],[Vendor ID]],Table549[],2,FALSE),"")</f>
        <v/>
      </c>
      <c r="P446" s="63"/>
      <c r="Q446" s="143" t="str">
        <f>IF(Table1[[#This Row],[Posting Date]]&lt;&gt;"",$D$9,"")</f>
        <v/>
      </c>
      <c r="R446" s="159" t="str">
        <f>IF(Table1[[#This Row],[Posting Date]]&lt;&gt;"",$D$10,"")</f>
        <v/>
      </c>
      <c r="S446" s="66"/>
      <c r="T446" s="63"/>
      <c r="U446" s="67"/>
      <c r="V446" s="67"/>
      <c r="W446" s="67" t="str">
        <f t="shared" si="7"/>
        <v/>
      </c>
      <c r="X446" s="161" t="str">
        <f>IF(E446="","",(IF(Table1[[#This Row],[Cur]]="USD",Table1[[#This Row],[Cur_Amount Debit]],Table1[[#This Row],[Cur_Amount Debit]]/Table1[[#This Row],[Exchange Rate]])))</f>
        <v/>
      </c>
      <c r="Y446" s="161" t="str">
        <f>IF(E446="","",(IF(Table1[[#This Row],[Cur]]="USD",Table1[[#This Row],[Cur_Amount Credit]],Table1[[#This Row],[Cur_Amount Credit]]/ExchangeRate)))</f>
        <v/>
      </c>
      <c r="Z446" s="203" t="str">
        <f>IF(E446="","",(Table1[[#This Row],[Debit USD]]-Table1[[#This Row],[Credit USD]]))</f>
        <v/>
      </c>
      <c r="AA446" s="122"/>
      <c r="AB446" s="1"/>
      <c r="AC446" s="15"/>
      <c r="AD446" s="15" t="str">
        <f>IF(AND(OR(Table1[[#This Row],[Account]]="15030",Table1[[#This Row],[Account]]="15035",Table1[[#This Row],[Account]]="20150"),Table1[[#This Row],[Vendor ID]]=""),1,"")</f>
        <v/>
      </c>
      <c r="AE446" s="15"/>
      <c r="AF446" s="15"/>
      <c r="AG446" s="15"/>
      <c r="AH446" s="46" t="str">
        <f>IF(Table1[[#This Row],[Posting Date]]&lt;&gt;"","GJ-"&amp;CountryID,"")</f>
        <v/>
      </c>
      <c r="AI446" s="59" t="str">
        <f>IF(Table1[[#This Row],[Posting Date]]&lt;&gt;"",Table1[[#This Row],[Posting Date]],"")</f>
        <v/>
      </c>
      <c r="AJ446" s="46"/>
      <c r="AK446" s="46" t="str">
        <f>IF(Table1[[#This Row],[Description]]&lt;&gt;"",Table1[[#This Row],[Description]],"")</f>
        <v/>
      </c>
      <c r="AL446" s="46" t="str">
        <f>IF(Table1[[#This Row],[Posting Date]]&lt;&gt;"",Table1[[#This Row],[Reference Number]],"")</f>
        <v/>
      </c>
      <c r="AM446" s="46" t="str">
        <f>TRIM(Table1[[#This Row],[Line '#]])</f>
        <v/>
      </c>
      <c r="AN446" s="46" t="str">
        <f>TRIM(Table1[[#This Row],[Account]])</f>
        <v/>
      </c>
      <c r="AO446" s="46" t="str">
        <f>IF(Table1[[#This Row],[Posting Date]]&lt;&gt;"",$D$5,"")</f>
        <v/>
      </c>
      <c r="AP446" s="46" t="str">
        <f>TRIM(Table1[[#This Row],[Departments-Prgrams]])</f>
        <v/>
      </c>
      <c r="AQ446" s="46" t="str">
        <f>TRIM(Table1[[#This Row],[Grant]])</f>
        <v/>
      </c>
      <c r="AR446" s="46" t="str">
        <f>TRIM(Table1[[#This Row],[Staff ID]])</f>
        <v/>
      </c>
      <c r="AS446" s="46" t="str">
        <f>IF(TRIM(Table1[[#This Row],[Budget Code]])=0,"",TRIM(Table1[[#This Row],[Budget Code]]))</f>
        <v/>
      </c>
      <c r="AT446" s="46" t="str">
        <f>IF(Table1[[#This Row],[Line Description]]&lt;&gt;"",Table1[[#This Row],[Line Description]],"")</f>
        <v/>
      </c>
      <c r="AU446" s="46" t="str">
        <f>IF(Table1[[#This Row],[Cur_Amount Debit]]&gt;0,ROUND(Table1[[#This Row],[Cur_Amount Debit]],2),"")</f>
        <v/>
      </c>
      <c r="AV446" s="46" t="str">
        <f>IF(Table1[[#This Row],[Cur_Amount Credit]]&gt;0,ROUND(Table1[[#This Row],[Cur_Amount Credit]],2),"")</f>
        <v/>
      </c>
      <c r="AW446" s="46" t="str">
        <f>LEFT(Table1[[#This Row],[Cur]],3)</f>
        <v/>
      </c>
      <c r="AX446" s="59"/>
      <c r="AY446" s="46"/>
      <c r="AZ446" s="46" t="str">
        <f>IF(Table1[[#This Row],[Cur]]&lt;&gt;"",IF(Table1[[#This Row],[Cur]]="USD","",ExchangeRate),"")</f>
        <v/>
      </c>
      <c r="BA446" s="46" t="str">
        <f>IF(Table1[[#This Row],[Grant]]&lt;&gt;"",VLOOKUP(Table1[[#This Row],[Grant]],Grants!B:D,3),"")</f>
        <v/>
      </c>
      <c r="BB446" s="46" t="str">
        <f>TRIM(Table1[[#This Row],[Vendor ID]])</f>
        <v/>
      </c>
      <c r="BC446">
        <f>IF(Table1[[#This Row],[Reference Number]]=Q445,BC445,BC445+1)</f>
        <v>2</v>
      </c>
    </row>
    <row r="447" spans="1:55" ht="11.25" hidden="1" customHeight="1">
      <c r="A447" s="1"/>
      <c r="B447" s="88" t="str">
        <f>IF(Table1[[#This Row],[Posting Date]]&lt;&gt;"",IF(Table1[[#This Row],[Reference Number]]=Q446,B446+1,1),"")</f>
        <v/>
      </c>
      <c r="C447" s="61"/>
      <c r="D447" s="61"/>
      <c r="E447" s="218"/>
      <c r="F447" s="143" t="str">
        <f>IFERROR(IF(VLOOKUP(Table1[[#This Row],[Budget Code Description]],Dimentions!$X$6:$AC$132,2,FALSE)="","",VLOOKUP(Table1[[#This Row],[Budget Code Description]],Dimentions!$X$6:$AC$132,2,FALSE)),"")</f>
        <v/>
      </c>
      <c r="G447" s="143" t="str">
        <f>IFERROR(VLOOKUP(Table1[[#This Row],[Budget Code Description]],Dimentions!$X$6:$AC$132,3,FALSE),"")</f>
        <v/>
      </c>
      <c r="H447" s="64" t="str">
        <f>IFERROR(VLOOKUP(Table1[[#This Row],[Account]],Dimentions!$S$6:$V$233,2,FALSE),"")</f>
        <v/>
      </c>
      <c r="I447" s="62">
        <f>_xlfn.NUMBERVALUE(LEFT(Table1[[#This Row],[Account]],1))</f>
        <v>0</v>
      </c>
      <c r="J447" s="62" t="str">
        <f>IFERROR(VLOOKUP(Table1[[#This Row],[Budget Code Description]],Table6[#All],7,FALSE),"")</f>
        <v/>
      </c>
      <c r="K447" s="143" t="str">
        <f>IFERROR(VLOOKUP(Table1[[#This Row],[Budget Code Description]],Table6[#All],8,FALSE),"")</f>
        <v/>
      </c>
      <c r="L447" s="63"/>
      <c r="M447" s="65" t="str">
        <f>IFERROR(VLOOKUP(Table1[[#This Row],[Staff ID]],Table2[],2,FALSE),"")</f>
        <v/>
      </c>
      <c r="N447" s="211" t="str">
        <f>IFERROR(IF(VLOOKUP(Table1[[#This Row],[Budget Code Description]],Dimentions!$X$6:$AC$97,4,FALSE)="","",VLOOKUP(Table1[[#This Row],[Budget Code Description]],Dimentions!$X$6:$AC$97,4,FALSE)),"")</f>
        <v/>
      </c>
      <c r="O447" s="65" t="str">
        <f>IFERROR(VLOOKUP(Table1[[#This Row],[Vendor ID]],Table549[],2,FALSE),"")</f>
        <v/>
      </c>
      <c r="P447" s="63"/>
      <c r="Q447" s="143" t="str">
        <f>IF(Table1[[#This Row],[Posting Date]]&lt;&gt;"",$D$9,"")</f>
        <v/>
      </c>
      <c r="R447" s="159" t="str">
        <f>IF(Table1[[#This Row],[Posting Date]]&lt;&gt;"",$D$10,"")</f>
        <v/>
      </c>
      <c r="S447" s="66"/>
      <c r="T447" s="63"/>
      <c r="U447" s="67"/>
      <c r="V447" s="67"/>
      <c r="W447" s="67" t="str">
        <f t="shared" si="7"/>
        <v/>
      </c>
      <c r="X447" s="161" t="str">
        <f>IF(E447="","",(IF(Table1[[#This Row],[Cur]]="USD",Table1[[#This Row],[Cur_Amount Debit]],Table1[[#This Row],[Cur_Amount Debit]]/Table1[[#This Row],[Exchange Rate]])))</f>
        <v/>
      </c>
      <c r="Y447" s="161" t="str">
        <f>IF(E447="","",(IF(Table1[[#This Row],[Cur]]="USD",Table1[[#This Row],[Cur_Amount Credit]],Table1[[#This Row],[Cur_Amount Credit]]/ExchangeRate)))</f>
        <v/>
      </c>
      <c r="Z447" s="203" t="str">
        <f>IF(E447="","",(Table1[[#This Row],[Debit USD]]-Table1[[#This Row],[Credit USD]]))</f>
        <v/>
      </c>
      <c r="AA447" s="122"/>
      <c r="AB447" s="1"/>
      <c r="AC447" s="15"/>
      <c r="AD447" s="15" t="str">
        <f>IF(AND(OR(Table1[[#This Row],[Account]]="15030",Table1[[#This Row],[Account]]="15035",Table1[[#This Row],[Account]]="20150"),Table1[[#This Row],[Vendor ID]]=""),1,"")</f>
        <v/>
      </c>
      <c r="AE447" s="15"/>
      <c r="AF447" s="15"/>
      <c r="AG447" s="15"/>
      <c r="AH447" s="46" t="str">
        <f>IF(Table1[[#This Row],[Posting Date]]&lt;&gt;"","GJ-"&amp;CountryID,"")</f>
        <v/>
      </c>
      <c r="AI447" s="59" t="str">
        <f>IF(Table1[[#This Row],[Posting Date]]&lt;&gt;"",Table1[[#This Row],[Posting Date]],"")</f>
        <v/>
      </c>
      <c r="AJ447" s="46"/>
      <c r="AK447" s="46" t="str">
        <f>IF(Table1[[#This Row],[Description]]&lt;&gt;"",Table1[[#This Row],[Description]],"")</f>
        <v/>
      </c>
      <c r="AL447" s="46" t="str">
        <f>IF(Table1[[#This Row],[Posting Date]]&lt;&gt;"",Table1[[#This Row],[Reference Number]],"")</f>
        <v/>
      </c>
      <c r="AM447" s="46" t="str">
        <f>TRIM(Table1[[#This Row],[Line '#]])</f>
        <v/>
      </c>
      <c r="AN447" s="46" t="str">
        <f>TRIM(Table1[[#This Row],[Account]])</f>
        <v/>
      </c>
      <c r="AO447" s="46" t="str">
        <f>IF(Table1[[#This Row],[Posting Date]]&lt;&gt;"",$D$5,"")</f>
        <v/>
      </c>
      <c r="AP447" s="46" t="str">
        <f>TRIM(Table1[[#This Row],[Departments-Prgrams]])</f>
        <v/>
      </c>
      <c r="AQ447" s="46" t="str">
        <f>TRIM(Table1[[#This Row],[Grant]])</f>
        <v/>
      </c>
      <c r="AR447" s="46" t="str">
        <f>TRIM(Table1[[#This Row],[Staff ID]])</f>
        <v/>
      </c>
      <c r="AS447" s="46" t="str">
        <f>IF(TRIM(Table1[[#This Row],[Budget Code]])=0,"",TRIM(Table1[[#This Row],[Budget Code]]))</f>
        <v/>
      </c>
      <c r="AT447" s="46" t="str">
        <f>IF(Table1[[#This Row],[Line Description]]&lt;&gt;"",Table1[[#This Row],[Line Description]],"")</f>
        <v/>
      </c>
      <c r="AU447" s="46" t="str">
        <f>IF(Table1[[#This Row],[Cur_Amount Debit]]&gt;0,ROUND(Table1[[#This Row],[Cur_Amount Debit]],2),"")</f>
        <v/>
      </c>
      <c r="AV447" s="46" t="str">
        <f>IF(Table1[[#This Row],[Cur_Amount Credit]]&gt;0,ROUND(Table1[[#This Row],[Cur_Amount Credit]],2),"")</f>
        <v/>
      </c>
      <c r="AW447" s="46" t="str">
        <f>LEFT(Table1[[#This Row],[Cur]],3)</f>
        <v/>
      </c>
      <c r="AX447" s="59"/>
      <c r="AY447" s="46"/>
      <c r="AZ447" s="46" t="str">
        <f>IF(Table1[[#This Row],[Cur]]&lt;&gt;"",IF(Table1[[#This Row],[Cur]]="USD","",ExchangeRate),"")</f>
        <v/>
      </c>
      <c r="BA447" s="46" t="str">
        <f>IF(Table1[[#This Row],[Grant]]&lt;&gt;"",VLOOKUP(Table1[[#This Row],[Grant]],Grants!B:D,3),"")</f>
        <v/>
      </c>
      <c r="BB447" s="46" t="str">
        <f>TRIM(Table1[[#This Row],[Vendor ID]])</f>
        <v/>
      </c>
      <c r="BC447">
        <f>IF(Table1[[#This Row],[Reference Number]]=Q446,BC446,BC446+1)</f>
        <v>2</v>
      </c>
    </row>
    <row r="448" spans="1:55" ht="11.25" hidden="1" customHeight="1">
      <c r="A448" s="1"/>
      <c r="B448" s="88" t="str">
        <f>IF(Table1[[#This Row],[Posting Date]]&lt;&gt;"",IF(Table1[[#This Row],[Reference Number]]=Q447,B447+1,1),"")</f>
        <v/>
      </c>
      <c r="C448" s="61"/>
      <c r="D448" s="61"/>
      <c r="E448" s="218"/>
      <c r="F448" s="143" t="str">
        <f>IFERROR(IF(VLOOKUP(Table1[[#This Row],[Budget Code Description]],Dimentions!$X$6:$AC$132,2,FALSE)="","",VLOOKUP(Table1[[#This Row],[Budget Code Description]],Dimentions!$X$6:$AC$132,2,FALSE)),"")</f>
        <v/>
      </c>
      <c r="G448" s="143" t="str">
        <f>IFERROR(VLOOKUP(Table1[[#This Row],[Budget Code Description]],Dimentions!$X$6:$AC$132,3,FALSE),"")</f>
        <v/>
      </c>
      <c r="H448" s="64" t="str">
        <f>IFERROR(VLOOKUP(Table1[[#This Row],[Account]],Dimentions!$S$6:$V$233,2,FALSE),"")</f>
        <v/>
      </c>
      <c r="I448" s="62">
        <f>_xlfn.NUMBERVALUE(LEFT(Table1[[#This Row],[Account]],1))</f>
        <v>0</v>
      </c>
      <c r="J448" s="62" t="str">
        <f>IFERROR(VLOOKUP(Table1[[#This Row],[Budget Code Description]],Table6[#All],7,FALSE),"")</f>
        <v/>
      </c>
      <c r="K448" s="143" t="str">
        <f>IFERROR(VLOOKUP(Table1[[#This Row],[Budget Code Description]],Table6[#All],8,FALSE),"")</f>
        <v/>
      </c>
      <c r="L448" s="63"/>
      <c r="M448" s="65" t="str">
        <f>IFERROR(VLOOKUP(Table1[[#This Row],[Staff ID]],Table2[],2,FALSE),"")</f>
        <v/>
      </c>
      <c r="N448" s="211" t="str">
        <f>IFERROR(IF(VLOOKUP(Table1[[#This Row],[Budget Code Description]],Dimentions!$X$6:$AC$97,4,FALSE)="","",VLOOKUP(Table1[[#This Row],[Budget Code Description]],Dimentions!$X$6:$AC$97,4,FALSE)),"")</f>
        <v/>
      </c>
      <c r="O448" s="65" t="str">
        <f>IFERROR(VLOOKUP(Table1[[#This Row],[Vendor ID]],Table549[],2,FALSE),"")</f>
        <v/>
      </c>
      <c r="P448" s="63"/>
      <c r="Q448" s="143" t="str">
        <f>IF(Table1[[#This Row],[Posting Date]]&lt;&gt;"",$D$9,"")</f>
        <v/>
      </c>
      <c r="R448" s="159" t="str">
        <f>IF(Table1[[#This Row],[Posting Date]]&lt;&gt;"",$D$10,"")</f>
        <v/>
      </c>
      <c r="S448" s="66"/>
      <c r="T448" s="63"/>
      <c r="U448" s="67"/>
      <c r="V448" s="67"/>
      <c r="W448" s="67" t="str">
        <f t="shared" si="7"/>
        <v/>
      </c>
      <c r="X448" s="161" t="str">
        <f>IF(E448="","",(IF(Table1[[#This Row],[Cur]]="USD",Table1[[#This Row],[Cur_Amount Debit]],Table1[[#This Row],[Cur_Amount Debit]]/Table1[[#This Row],[Exchange Rate]])))</f>
        <v/>
      </c>
      <c r="Y448" s="161" t="str">
        <f>IF(E448="","",(IF(Table1[[#This Row],[Cur]]="USD",Table1[[#This Row],[Cur_Amount Credit]],Table1[[#This Row],[Cur_Amount Credit]]/ExchangeRate)))</f>
        <v/>
      </c>
      <c r="Z448" s="203" t="str">
        <f>IF(E448="","",(Table1[[#This Row],[Debit USD]]-Table1[[#This Row],[Credit USD]]))</f>
        <v/>
      </c>
      <c r="AA448" s="122"/>
      <c r="AB448" s="1"/>
      <c r="AC448" s="15"/>
      <c r="AD448" s="15" t="str">
        <f>IF(AND(OR(Table1[[#This Row],[Account]]="15030",Table1[[#This Row],[Account]]="15035",Table1[[#This Row],[Account]]="20150"),Table1[[#This Row],[Vendor ID]]=""),1,"")</f>
        <v/>
      </c>
      <c r="AE448" s="15"/>
      <c r="AF448" s="15"/>
      <c r="AG448" s="15"/>
      <c r="AH448" s="46" t="str">
        <f>IF(Table1[[#This Row],[Posting Date]]&lt;&gt;"","GJ-"&amp;CountryID,"")</f>
        <v/>
      </c>
      <c r="AI448" s="59" t="str">
        <f>IF(Table1[[#This Row],[Posting Date]]&lt;&gt;"",Table1[[#This Row],[Posting Date]],"")</f>
        <v/>
      </c>
      <c r="AJ448" s="46"/>
      <c r="AK448" s="46" t="str">
        <f>IF(Table1[[#This Row],[Description]]&lt;&gt;"",Table1[[#This Row],[Description]],"")</f>
        <v/>
      </c>
      <c r="AL448" s="46" t="str">
        <f>IF(Table1[[#This Row],[Posting Date]]&lt;&gt;"",Table1[[#This Row],[Reference Number]],"")</f>
        <v/>
      </c>
      <c r="AM448" s="46" t="str">
        <f>TRIM(Table1[[#This Row],[Line '#]])</f>
        <v/>
      </c>
      <c r="AN448" s="46" t="str">
        <f>TRIM(Table1[[#This Row],[Account]])</f>
        <v/>
      </c>
      <c r="AO448" s="46" t="str">
        <f>IF(Table1[[#This Row],[Posting Date]]&lt;&gt;"",$D$5,"")</f>
        <v/>
      </c>
      <c r="AP448" s="46" t="str">
        <f>TRIM(Table1[[#This Row],[Departments-Prgrams]])</f>
        <v/>
      </c>
      <c r="AQ448" s="46" t="str">
        <f>TRIM(Table1[[#This Row],[Grant]])</f>
        <v/>
      </c>
      <c r="AR448" s="46" t="str">
        <f>TRIM(Table1[[#This Row],[Staff ID]])</f>
        <v/>
      </c>
      <c r="AS448" s="46" t="str">
        <f>IF(TRIM(Table1[[#This Row],[Budget Code]])=0,"",TRIM(Table1[[#This Row],[Budget Code]]))</f>
        <v/>
      </c>
      <c r="AT448" s="46" t="str">
        <f>IF(Table1[[#This Row],[Line Description]]&lt;&gt;"",Table1[[#This Row],[Line Description]],"")</f>
        <v/>
      </c>
      <c r="AU448" s="46" t="str">
        <f>IF(Table1[[#This Row],[Cur_Amount Debit]]&gt;0,ROUND(Table1[[#This Row],[Cur_Amount Debit]],2),"")</f>
        <v/>
      </c>
      <c r="AV448" s="46" t="str">
        <f>IF(Table1[[#This Row],[Cur_Amount Credit]]&gt;0,ROUND(Table1[[#This Row],[Cur_Amount Credit]],2),"")</f>
        <v/>
      </c>
      <c r="AW448" s="46" t="str">
        <f>LEFT(Table1[[#This Row],[Cur]],3)</f>
        <v/>
      </c>
      <c r="AX448" s="59"/>
      <c r="AY448" s="46"/>
      <c r="AZ448" s="46" t="str">
        <f>IF(Table1[[#This Row],[Cur]]&lt;&gt;"",IF(Table1[[#This Row],[Cur]]="USD","",ExchangeRate),"")</f>
        <v/>
      </c>
      <c r="BA448" s="46" t="str">
        <f>IF(Table1[[#This Row],[Grant]]&lt;&gt;"",VLOOKUP(Table1[[#This Row],[Grant]],Grants!B:D,3),"")</f>
        <v/>
      </c>
      <c r="BB448" s="46" t="str">
        <f>TRIM(Table1[[#This Row],[Vendor ID]])</f>
        <v/>
      </c>
      <c r="BC448">
        <f>IF(Table1[[#This Row],[Reference Number]]=Q447,BC447,BC447+1)</f>
        <v>2</v>
      </c>
    </row>
    <row r="449" spans="1:55" ht="11.25" hidden="1" customHeight="1">
      <c r="A449" s="1"/>
      <c r="B449" s="88" t="str">
        <f>IF(Table1[[#This Row],[Posting Date]]&lt;&gt;"",IF(Table1[[#This Row],[Reference Number]]=Q448,B448+1,1),"")</f>
        <v/>
      </c>
      <c r="C449" s="61"/>
      <c r="D449" s="61"/>
      <c r="E449" s="218"/>
      <c r="F449" s="143" t="str">
        <f>IFERROR(IF(VLOOKUP(Table1[[#This Row],[Budget Code Description]],Dimentions!$X$6:$AC$132,2,FALSE)="","",VLOOKUP(Table1[[#This Row],[Budget Code Description]],Dimentions!$X$6:$AC$132,2,FALSE)),"")</f>
        <v/>
      </c>
      <c r="G449" s="143" t="str">
        <f>IFERROR(VLOOKUP(Table1[[#This Row],[Budget Code Description]],Dimentions!$X$6:$AC$132,3,FALSE),"")</f>
        <v/>
      </c>
      <c r="H449" s="64" t="str">
        <f>IFERROR(VLOOKUP(Table1[[#This Row],[Account]],Dimentions!$S$6:$V$233,2,FALSE),"")</f>
        <v/>
      </c>
      <c r="I449" s="62">
        <f>_xlfn.NUMBERVALUE(LEFT(Table1[[#This Row],[Account]],1))</f>
        <v>0</v>
      </c>
      <c r="J449" s="62" t="str">
        <f>IFERROR(VLOOKUP(Table1[[#This Row],[Budget Code Description]],Table6[#All],7,FALSE),"")</f>
        <v/>
      </c>
      <c r="K449" s="143" t="str">
        <f>IFERROR(VLOOKUP(Table1[[#This Row],[Budget Code Description]],Table6[#All],8,FALSE),"")</f>
        <v/>
      </c>
      <c r="L449" s="63"/>
      <c r="M449" s="65" t="str">
        <f>IFERROR(VLOOKUP(Table1[[#This Row],[Staff ID]],Table2[],2,FALSE),"")</f>
        <v/>
      </c>
      <c r="N449" s="211" t="str">
        <f>IFERROR(IF(VLOOKUP(Table1[[#This Row],[Budget Code Description]],Dimentions!$X$6:$AC$97,4,FALSE)="","",VLOOKUP(Table1[[#This Row],[Budget Code Description]],Dimentions!$X$6:$AC$97,4,FALSE)),"")</f>
        <v/>
      </c>
      <c r="O449" s="65" t="str">
        <f>IFERROR(VLOOKUP(Table1[[#This Row],[Vendor ID]],Table549[],2,FALSE),"")</f>
        <v/>
      </c>
      <c r="P449" s="63"/>
      <c r="Q449" s="143" t="str">
        <f>IF(Table1[[#This Row],[Posting Date]]&lt;&gt;"",$D$9,"")</f>
        <v/>
      </c>
      <c r="R449" s="159" t="str">
        <f>IF(Table1[[#This Row],[Posting Date]]&lt;&gt;"",$D$10,"")</f>
        <v/>
      </c>
      <c r="S449" s="66"/>
      <c r="T449" s="63"/>
      <c r="U449" s="67"/>
      <c r="V449" s="67"/>
      <c r="W449" s="67" t="str">
        <f t="shared" si="7"/>
        <v/>
      </c>
      <c r="X449" s="161" t="str">
        <f>IF(E449="","",(IF(Table1[[#This Row],[Cur]]="USD",Table1[[#This Row],[Cur_Amount Debit]],Table1[[#This Row],[Cur_Amount Debit]]/Table1[[#This Row],[Exchange Rate]])))</f>
        <v/>
      </c>
      <c r="Y449" s="161" t="str">
        <f>IF(E449="","",(IF(Table1[[#This Row],[Cur]]="USD",Table1[[#This Row],[Cur_Amount Credit]],Table1[[#This Row],[Cur_Amount Credit]]/ExchangeRate)))</f>
        <v/>
      </c>
      <c r="Z449" s="203" t="str">
        <f>IF(E449="","",(Table1[[#This Row],[Debit USD]]-Table1[[#This Row],[Credit USD]]))</f>
        <v/>
      </c>
      <c r="AA449" s="122"/>
      <c r="AB449" s="1"/>
      <c r="AC449" s="15"/>
      <c r="AD449" s="15" t="str">
        <f>IF(AND(OR(Table1[[#This Row],[Account]]="15030",Table1[[#This Row],[Account]]="15035",Table1[[#This Row],[Account]]="20150"),Table1[[#This Row],[Vendor ID]]=""),1,"")</f>
        <v/>
      </c>
      <c r="AE449" s="15"/>
      <c r="AF449" s="15"/>
      <c r="AG449" s="15"/>
      <c r="AH449" s="46" t="str">
        <f>IF(Table1[[#This Row],[Posting Date]]&lt;&gt;"","GJ-"&amp;CountryID,"")</f>
        <v/>
      </c>
      <c r="AI449" s="59" t="str">
        <f>IF(Table1[[#This Row],[Posting Date]]&lt;&gt;"",Table1[[#This Row],[Posting Date]],"")</f>
        <v/>
      </c>
      <c r="AJ449" s="46"/>
      <c r="AK449" s="46" t="str">
        <f>IF(Table1[[#This Row],[Description]]&lt;&gt;"",Table1[[#This Row],[Description]],"")</f>
        <v/>
      </c>
      <c r="AL449" s="46" t="str">
        <f>IF(Table1[[#This Row],[Posting Date]]&lt;&gt;"",Table1[[#This Row],[Reference Number]],"")</f>
        <v/>
      </c>
      <c r="AM449" s="46" t="str">
        <f>TRIM(Table1[[#This Row],[Line '#]])</f>
        <v/>
      </c>
      <c r="AN449" s="46" t="str">
        <f>TRIM(Table1[[#This Row],[Account]])</f>
        <v/>
      </c>
      <c r="AO449" s="46" t="str">
        <f>IF(Table1[[#This Row],[Posting Date]]&lt;&gt;"",$D$5,"")</f>
        <v/>
      </c>
      <c r="AP449" s="46" t="str">
        <f>TRIM(Table1[[#This Row],[Departments-Prgrams]])</f>
        <v/>
      </c>
      <c r="AQ449" s="46" t="str">
        <f>TRIM(Table1[[#This Row],[Grant]])</f>
        <v/>
      </c>
      <c r="AR449" s="46" t="str">
        <f>TRIM(Table1[[#This Row],[Staff ID]])</f>
        <v/>
      </c>
      <c r="AS449" s="46" t="str">
        <f>IF(TRIM(Table1[[#This Row],[Budget Code]])=0,"",TRIM(Table1[[#This Row],[Budget Code]]))</f>
        <v/>
      </c>
      <c r="AT449" s="46" t="str">
        <f>IF(Table1[[#This Row],[Line Description]]&lt;&gt;"",Table1[[#This Row],[Line Description]],"")</f>
        <v/>
      </c>
      <c r="AU449" s="46" t="str">
        <f>IF(Table1[[#This Row],[Cur_Amount Debit]]&gt;0,ROUND(Table1[[#This Row],[Cur_Amount Debit]],2),"")</f>
        <v/>
      </c>
      <c r="AV449" s="46" t="str">
        <f>IF(Table1[[#This Row],[Cur_Amount Credit]]&gt;0,ROUND(Table1[[#This Row],[Cur_Amount Credit]],2),"")</f>
        <v/>
      </c>
      <c r="AW449" s="46" t="str">
        <f>LEFT(Table1[[#This Row],[Cur]],3)</f>
        <v/>
      </c>
      <c r="AX449" s="59"/>
      <c r="AY449" s="46"/>
      <c r="AZ449" s="46" t="str">
        <f>IF(Table1[[#This Row],[Cur]]&lt;&gt;"",IF(Table1[[#This Row],[Cur]]="USD","",ExchangeRate),"")</f>
        <v/>
      </c>
      <c r="BA449" s="46" t="str">
        <f>IF(Table1[[#This Row],[Grant]]&lt;&gt;"",VLOOKUP(Table1[[#This Row],[Grant]],Grants!B:D,3),"")</f>
        <v/>
      </c>
      <c r="BB449" s="46" t="str">
        <f>TRIM(Table1[[#This Row],[Vendor ID]])</f>
        <v/>
      </c>
      <c r="BC449">
        <f>IF(Table1[[#This Row],[Reference Number]]=Q448,BC448,BC448+1)</f>
        <v>2</v>
      </c>
    </row>
    <row r="450" spans="1:55" ht="11.25" hidden="1" customHeight="1">
      <c r="A450" s="1"/>
      <c r="B450" s="88" t="str">
        <f>IF(Table1[[#This Row],[Posting Date]]&lt;&gt;"",IF(Table1[[#This Row],[Reference Number]]=Q449,B449+1,1),"")</f>
        <v/>
      </c>
      <c r="C450" s="61"/>
      <c r="D450" s="61"/>
      <c r="E450" s="218"/>
      <c r="F450" s="143" t="str">
        <f>IFERROR(IF(VLOOKUP(Table1[[#This Row],[Budget Code Description]],Dimentions!$X$6:$AC$132,2,FALSE)="","",VLOOKUP(Table1[[#This Row],[Budget Code Description]],Dimentions!$X$6:$AC$132,2,FALSE)),"")</f>
        <v/>
      </c>
      <c r="G450" s="143" t="str">
        <f>IFERROR(VLOOKUP(Table1[[#This Row],[Budget Code Description]],Dimentions!$X$6:$AC$132,3,FALSE),"")</f>
        <v/>
      </c>
      <c r="H450" s="64" t="str">
        <f>IFERROR(VLOOKUP(Table1[[#This Row],[Account]],Dimentions!$S$6:$V$233,2,FALSE),"")</f>
        <v/>
      </c>
      <c r="I450" s="62">
        <f>_xlfn.NUMBERVALUE(LEFT(Table1[[#This Row],[Account]],1))</f>
        <v>0</v>
      </c>
      <c r="J450" s="62" t="str">
        <f>IFERROR(VLOOKUP(Table1[[#This Row],[Budget Code Description]],Table6[#All],7,FALSE),"")</f>
        <v/>
      </c>
      <c r="K450" s="143" t="str">
        <f>IFERROR(VLOOKUP(Table1[[#This Row],[Budget Code Description]],Table6[#All],8,FALSE),"")</f>
        <v/>
      </c>
      <c r="L450" s="63"/>
      <c r="M450" s="65" t="str">
        <f>IFERROR(VLOOKUP(Table1[[#This Row],[Staff ID]],Table2[],2,FALSE),"")</f>
        <v/>
      </c>
      <c r="N450" s="211" t="str">
        <f>IFERROR(IF(VLOOKUP(Table1[[#This Row],[Budget Code Description]],Dimentions!$X$6:$AC$97,4,FALSE)="","",VLOOKUP(Table1[[#This Row],[Budget Code Description]],Dimentions!$X$6:$AC$97,4,FALSE)),"")</f>
        <v/>
      </c>
      <c r="O450" s="65" t="str">
        <f>IFERROR(VLOOKUP(Table1[[#This Row],[Vendor ID]],Table549[],2,FALSE),"")</f>
        <v/>
      </c>
      <c r="P450" s="63"/>
      <c r="Q450" s="143" t="str">
        <f>IF(Table1[[#This Row],[Posting Date]]&lt;&gt;"",$D$9,"")</f>
        <v/>
      </c>
      <c r="R450" s="159" t="str">
        <f>IF(Table1[[#This Row],[Posting Date]]&lt;&gt;"",$D$10,"")</f>
        <v/>
      </c>
      <c r="S450" s="66"/>
      <c r="T450" s="63"/>
      <c r="U450" s="67"/>
      <c r="V450" s="67"/>
      <c r="W450" s="67" t="str">
        <f t="shared" si="7"/>
        <v/>
      </c>
      <c r="X450" s="161" t="str">
        <f>IF(E450="","",(IF(Table1[[#This Row],[Cur]]="USD",Table1[[#This Row],[Cur_Amount Debit]],Table1[[#This Row],[Cur_Amount Debit]]/Table1[[#This Row],[Exchange Rate]])))</f>
        <v/>
      </c>
      <c r="Y450" s="161" t="str">
        <f>IF(E450="","",(IF(Table1[[#This Row],[Cur]]="USD",Table1[[#This Row],[Cur_Amount Credit]],Table1[[#This Row],[Cur_Amount Credit]]/ExchangeRate)))</f>
        <v/>
      </c>
      <c r="Z450" s="203" t="str">
        <f>IF(E450="","",(Table1[[#This Row],[Debit USD]]-Table1[[#This Row],[Credit USD]]))</f>
        <v/>
      </c>
      <c r="AA450" s="122"/>
      <c r="AB450" s="1"/>
      <c r="AC450" s="15"/>
      <c r="AD450" s="15" t="str">
        <f>IF(AND(OR(Table1[[#This Row],[Account]]="15030",Table1[[#This Row],[Account]]="15035",Table1[[#This Row],[Account]]="20150"),Table1[[#This Row],[Vendor ID]]=""),1,"")</f>
        <v/>
      </c>
      <c r="AE450" s="15"/>
      <c r="AF450" s="15"/>
      <c r="AG450" s="15"/>
      <c r="AH450" s="46" t="str">
        <f>IF(Table1[[#This Row],[Posting Date]]&lt;&gt;"","GJ-"&amp;CountryID,"")</f>
        <v/>
      </c>
      <c r="AI450" s="59" t="str">
        <f>IF(Table1[[#This Row],[Posting Date]]&lt;&gt;"",Table1[[#This Row],[Posting Date]],"")</f>
        <v/>
      </c>
      <c r="AJ450" s="46"/>
      <c r="AK450" s="46" t="str">
        <f>IF(Table1[[#This Row],[Description]]&lt;&gt;"",Table1[[#This Row],[Description]],"")</f>
        <v/>
      </c>
      <c r="AL450" s="46" t="str">
        <f>IF(Table1[[#This Row],[Posting Date]]&lt;&gt;"",Table1[[#This Row],[Reference Number]],"")</f>
        <v/>
      </c>
      <c r="AM450" s="46" t="str">
        <f>TRIM(Table1[[#This Row],[Line '#]])</f>
        <v/>
      </c>
      <c r="AN450" s="46" t="str">
        <f>TRIM(Table1[[#This Row],[Account]])</f>
        <v/>
      </c>
      <c r="AO450" s="46" t="str">
        <f>IF(Table1[[#This Row],[Posting Date]]&lt;&gt;"",$D$5,"")</f>
        <v/>
      </c>
      <c r="AP450" s="46" t="str">
        <f>TRIM(Table1[[#This Row],[Departments-Prgrams]])</f>
        <v/>
      </c>
      <c r="AQ450" s="46" t="str">
        <f>TRIM(Table1[[#This Row],[Grant]])</f>
        <v/>
      </c>
      <c r="AR450" s="46" t="str">
        <f>TRIM(Table1[[#This Row],[Staff ID]])</f>
        <v/>
      </c>
      <c r="AS450" s="46" t="str">
        <f>IF(TRIM(Table1[[#This Row],[Budget Code]])=0,"",TRIM(Table1[[#This Row],[Budget Code]]))</f>
        <v/>
      </c>
      <c r="AT450" s="46" t="str">
        <f>IF(Table1[[#This Row],[Line Description]]&lt;&gt;"",Table1[[#This Row],[Line Description]],"")</f>
        <v/>
      </c>
      <c r="AU450" s="46" t="str">
        <f>IF(Table1[[#This Row],[Cur_Amount Debit]]&gt;0,ROUND(Table1[[#This Row],[Cur_Amount Debit]],2),"")</f>
        <v/>
      </c>
      <c r="AV450" s="46" t="str">
        <f>IF(Table1[[#This Row],[Cur_Amount Credit]]&gt;0,ROUND(Table1[[#This Row],[Cur_Amount Credit]],2),"")</f>
        <v/>
      </c>
      <c r="AW450" s="46" t="str">
        <f>LEFT(Table1[[#This Row],[Cur]],3)</f>
        <v/>
      </c>
      <c r="AX450" s="59"/>
      <c r="AY450" s="46"/>
      <c r="AZ450" s="46" t="str">
        <f>IF(Table1[[#This Row],[Cur]]&lt;&gt;"",IF(Table1[[#This Row],[Cur]]="USD","",ExchangeRate),"")</f>
        <v/>
      </c>
      <c r="BA450" s="46" t="str">
        <f>IF(Table1[[#This Row],[Grant]]&lt;&gt;"",VLOOKUP(Table1[[#This Row],[Grant]],Grants!B:D,3),"")</f>
        <v/>
      </c>
      <c r="BB450" s="46" t="str">
        <f>TRIM(Table1[[#This Row],[Vendor ID]])</f>
        <v/>
      </c>
      <c r="BC450">
        <f>IF(Table1[[#This Row],[Reference Number]]=Q449,BC449,BC449+1)</f>
        <v>2</v>
      </c>
    </row>
    <row r="451" spans="1:55" ht="11.25" hidden="1" customHeight="1">
      <c r="A451" s="1"/>
      <c r="B451" s="88" t="str">
        <f>IF(Table1[[#This Row],[Posting Date]]&lt;&gt;"",IF(Table1[[#This Row],[Reference Number]]=Q450,B450+1,1),"")</f>
        <v/>
      </c>
      <c r="C451" s="61"/>
      <c r="D451" s="61"/>
      <c r="E451" s="218"/>
      <c r="F451" s="143" t="str">
        <f>IFERROR(IF(VLOOKUP(Table1[[#This Row],[Budget Code Description]],Dimentions!$X$6:$AC$132,2,FALSE)="","",VLOOKUP(Table1[[#This Row],[Budget Code Description]],Dimentions!$X$6:$AC$132,2,FALSE)),"")</f>
        <v/>
      </c>
      <c r="G451" s="143" t="str">
        <f>IFERROR(VLOOKUP(Table1[[#This Row],[Budget Code Description]],Dimentions!$X$6:$AC$132,3,FALSE),"")</f>
        <v/>
      </c>
      <c r="H451" s="64" t="str">
        <f>IFERROR(VLOOKUP(Table1[[#This Row],[Account]],Dimentions!$S$6:$V$233,2,FALSE),"")</f>
        <v/>
      </c>
      <c r="I451" s="62">
        <f>_xlfn.NUMBERVALUE(LEFT(Table1[[#This Row],[Account]],1))</f>
        <v>0</v>
      </c>
      <c r="J451" s="62" t="str">
        <f>IFERROR(VLOOKUP(Table1[[#This Row],[Budget Code Description]],Table6[#All],7,FALSE),"")</f>
        <v/>
      </c>
      <c r="K451" s="143" t="str">
        <f>IFERROR(VLOOKUP(Table1[[#This Row],[Budget Code Description]],Table6[#All],8,FALSE),"")</f>
        <v/>
      </c>
      <c r="L451" s="63"/>
      <c r="M451" s="65" t="str">
        <f>IFERROR(VLOOKUP(Table1[[#This Row],[Staff ID]],Table2[],2,FALSE),"")</f>
        <v/>
      </c>
      <c r="N451" s="211" t="str">
        <f>IFERROR(IF(VLOOKUP(Table1[[#This Row],[Budget Code Description]],Dimentions!$X$6:$AC$97,4,FALSE)="","",VLOOKUP(Table1[[#This Row],[Budget Code Description]],Dimentions!$X$6:$AC$97,4,FALSE)),"")</f>
        <v/>
      </c>
      <c r="O451" s="65" t="str">
        <f>IFERROR(VLOOKUP(Table1[[#This Row],[Vendor ID]],Table549[],2,FALSE),"")</f>
        <v/>
      </c>
      <c r="P451" s="63"/>
      <c r="Q451" s="143" t="str">
        <f>IF(Table1[[#This Row],[Posting Date]]&lt;&gt;"",$D$9,"")</f>
        <v/>
      </c>
      <c r="R451" s="159" t="str">
        <f>IF(Table1[[#This Row],[Posting Date]]&lt;&gt;"",$D$10,"")</f>
        <v/>
      </c>
      <c r="S451" s="66"/>
      <c r="T451" s="63"/>
      <c r="U451" s="67"/>
      <c r="V451" s="67"/>
      <c r="W451" s="67" t="str">
        <f t="shared" si="7"/>
        <v/>
      </c>
      <c r="X451" s="161" t="str">
        <f>IF(E451="","",(IF(Table1[[#This Row],[Cur]]="USD",Table1[[#This Row],[Cur_Amount Debit]],Table1[[#This Row],[Cur_Amount Debit]]/Table1[[#This Row],[Exchange Rate]])))</f>
        <v/>
      </c>
      <c r="Y451" s="161" t="str">
        <f>IF(E451="","",(IF(Table1[[#This Row],[Cur]]="USD",Table1[[#This Row],[Cur_Amount Credit]],Table1[[#This Row],[Cur_Amount Credit]]/ExchangeRate)))</f>
        <v/>
      </c>
      <c r="Z451" s="203" t="str">
        <f>IF(E451="","",(Table1[[#This Row],[Debit USD]]-Table1[[#This Row],[Credit USD]]))</f>
        <v/>
      </c>
      <c r="AA451" s="122"/>
      <c r="AB451" s="1"/>
      <c r="AC451" s="15"/>
      <c r="AD451" s="15" t="str">
        <f>IF(AND(OR(Table1[[#This Row],[Account]]="15030",Table1[[#This Row],[Account]]="15035",Table1[[#This Row],[Account]]="20150"),Table1[[#This Row],[Vendor ID]]=""),1,"")</f>
        <v/>
      </c>
      <c r="AE451" s="15"/>
      <c r="AF451" s="15"/>
      <c r="AG451" s="15"/>
      <c r="AH451" s="46" t="str">
        <f>IF(Table1[[#This Row],[Posting Date]]&lt;&gt;"","GJ-"&amp;CountryID,"")</f>
        <v/>
      </c>
      <c r="AI451" s="59" t="str">
        <f>IF(Table1[[#This Row],[Posting Date]]&lt;&gt;"",Table1[[#This Row],[Posting Date]],"")</f>
        <v/>
      </c>
      <c r="AJ451" s="46"/>
      <c r="AK451" s="46" t="str">
        <f>IF(Table1[[#This Row],[Description]]&lt;&gt;"",Table1[[#This Row],[Description]],"")</f>
        <v/>
      </c>
      <c r="AL451" s="46" t="str">
        <f>IF(Table1[[#This Row],[Posting Date]]&lt;&gt;"",Table1[[#This Row],[Reference Number]],"")</f>
        <v/>
      </c>
      <c r="AM451" s="46" t="str">
        <f>TRIM(Table1[[#This Row],[Line '#]])</f>
        <v/>
      </c>
      <c r="AN451" s="46" t="str">
        <f>TRIM(Table1[[#This Row],[Account]])</f>
        <v/>
      </c>
      <c r="AO451" s="46" t="str">
        <f>IF(Table1[[#This Row],[Posting Date]]&lt;&gt;"",$D$5,"")</f>
        <v/>
      </c>
      <c r="AP451" s="46" t="str">
        <f>TRIM(Table1[[#This Row],[Departments-Prgrams]])</f>
        <v/>
      </c>
      <c r="AQ451" s="46" t="str">
        <f>TRIM(Table1[[#This Row],[Grant]])</f>
        <v/>
      </c>
      <c r="AR451" s="46" t="str">
        <f>TRIM(Table1[[#This Row],[Staff ID]])</f>
        <v/>
      </c>
      <c r="AS451" s="46" t="str">
        <f>IF(TRIM(Table1[[#This Row],[Budget Code]])=0,"",TRIM(Table1[[#This Row],[Budget Code]]))</f>
        <v/>
      </c>
      <c r="AT451" s="46" t="str">
        <f>IF(Table1[[#This Row],[Line Description]]&lt;&gt;"",Table1[[#This Row],[Line Description]],"")</f>
        <v/>
      </c>
      <c r="AU451" s="46" t="str">
        <f>IF(Table1[[#This Row],[Cur_Amount Debit]]&gt;0,ROUND(Table1[[#This Row],[Cur_Amount Debit]],2),"")</f>
        <v/>
      </c>
      <c r="AV451" s="46" t="str">
        <f>IF(Table1[[#This Row],[Cur_Amount Credit]]&gt;0,ROUND(Table1[[#This Row],[Cur_Amount Credit]],2),"")</f>
        <v/>
      </c>
      <c r="AW451" s="46" t="str">
        <f>LEFT(Table1[[#This Row],[Cur]],3)</f>
        <v/>
      </c>
      <c r="AX451" s="59"/>
      <c r="AY451" s="46"/>
      <c r="AZ451" s="46" t="str">
        <f>IF(Table1[[#This Row],[Cur]]&lt;&gt;"",IF(Table1[[#This Row],[Cur]]="USD","",ExchangeRate),"")</f>
        <v/>
      </c>
      <c r="BA451" s="46" t="str">
        <f>IF(Table1[[#This Row],[Grant]]&lt;&gt;"",VLOOKUP(Table1[[#This Row],[Grant]],Grants!B:D,3),"")</f>
        <v/>
      </c>
      <c r="BB451" s="46" t="str">
        <f>TRIM(Table1[[#This Row],[Vendor ID]])</f>
        <v/>
      </c>
      <c r="BC451">
        <f>IF(Table1[[#This Row],[Reference Number]]=Q450,BC450,BC450+1)</f>
        <v>2</v>
      </c>
    </row>
    <row r="452" spans="1:55" ht="11.25" hidden="1" customHeight="1">
      <c r="A452" s="1"/>
      <c r="B452" s="88" t="str">
        <f>IF(Table1[[#This Row],[Posting Date]]&lt;&gt;"",IF(Table1[[#This Row],[Reference Number]]=Q451,B451+1,1),"")</f>
        <v/>
      </c>
      <c r="C452" s="61"/>
      <c r="D452" s="61"/>
      <c r="E452" s="218"/>
      <c r="F452" s="143" t="str">
        <f>IFERROR(IF(VLOOKUP(Table1[[#This Row],[Budget Code Description]],Dimentions!$X$6:$AC$132,2,FALSE)="","",VLOOKUP(Table1[[#This Row],[Budget Code Description]],Dimentions!$X$6:$AC$132,2,FALSE)),"")</f>
        <v/>
      </c>
      <c r="G452" s="143" t="str">
        <f>IFERROR(VLOOKUP(Table1[[#This Row],[Budget Code Description]],Dimentions!$X$6:$AC$132,3,FALSE),"")</f>
        <v/>
      </c>
      <c r="H452" s="64" t="str">
        <f>IFERROR(VLOOKUP(Table1[[#This Row],[Account]],Dimentions!$S$6:$V$233,2,FALSE),"")</f>
        <v/>
      </c>
      <c r="I452" s="62">
        <f>_xlfn.NUMBERVALUE(LEFT(Table1[[#This Row],[Account]],1))</f>
        <v>0</v>
      </c>
      <c r="J452" s="62" t="str">
        <f>IFERROR(VLOOKUP(Table1[[#This Row],[Budget Code Description]],Table6[#All],7,FALSE),"")</f>
        <v/>
      </c>
      <c r="K452" s="143" t="str">
        <f>IFERROR(VLOOKUP(Table1[[#This Row],[Budget Code Description]],Table6[#All],8,FALSE),"")</f>
        <v/>
      </c>
      <c r="L452" s="63"/>
      <c r="M452" s="65" t="str">
        <f>IFERROR(VLOOKUP(Table1[[#This Row],[Staff ID]],Table2[],2,FALSE),"")</f>
        <v/>
      </c>
      <c r="N452" s="211" t="str">
        <f>IFERROR(IF(VLOOKUP(Table1[[#This Row],[Budget Code Description]],Dimentions!$X$6:$AC$97,4,FALSE)="","",VLOOKUP(Table1[[#This Row],[Budget Code Description]],Dimentions!$X$6:$AC$97,4,FALSE)),"")</f>
        <v/>
      </c>
      <c r="O452" s="65" t="str">
        <f>IFERROR(VLOOKUP(Table1[[#This Row],[Vendor ID]],Table549[],2,FALSE),"")</f>
        <v/>
      </c>
      <c r="P452" s="63"/>
      <c r="Q452" s="143" t="str">
        <f>IF(Table1[[#This Row],[Posting Date]]&lt;&gt;"",$D$9,"")</f>
        <v/>
      </c>
      <c r="R452" s="159" t="str">
        <f>IF(Table1[[#This Row],[Posting Date]]&lt;&gt;"",$D$10,"")</f>
        <v/>
      </c>
      <c r="S452" s="66"/>
      <c r="T452" s="63"/>
      <c r="U452" s="67"/>
      <c r="V452" s="67"/>
      <c r="W452" s="67" t="str">
        <f t="shared" si="7"/>
        <v/>
      </c>
      <c r="X452" s="161" t="str">
        <f>IF(E452="","",(IF(Table1[[#This Row],[Cur]]="USD",Table1[[#This Row],[Cur_Amount Debit]],Table1[[#This Row],[Cur_Amount Debit]]/Table1[[#This Row],[Exchange Rate]])))</f>
        <v/>
      </c>
      <c r="Y452" s="161" t="str">
        <f>IF(E452="","",(IF(Table1[[#This Row],[Cur]]="USD",Table1[[#This Row],[Cur_Amount Credit]],Table1[[#This Row],[Cur_Amount Credit]]/ExchangeRate)))</f>
        <v/>
      </c>
      <c r="Z452" s="203" t="str">
        <f>IF(E452="","",(Table1[[#This Row],[Debit USD]]-Table1[[#This Row],[Credit USD]]))</f>
        <v/>
      </c>
      <c r="AA452" s="122"/>
      <c r="AB452" s="1"/>
      <c r="AC452" s="15"/>
      <c r="AD452" s="15" t="str">
        <f>IF(AND(OR(Table1[[#This Row],[Account]]="15030",Table1[[#This Row],[Account]]="15035",Table1[[#This Row],[Account]]="20150"),Table1[[#This Row],[Vendor ID]]=""),1,"")</f>
        <v/>
      </c>
      <c r="AE452" s="15"/>
      <c r="AF452" s="15"/>
      <c r="AG452" s="15"/>
      <c r="AH452" s="46" t="str">
        <f>IF(Table1[[#This Row],[Posting Date]]&lt;&gt;"","GJ-"&amp;CountryID,"")</f>
        <v/>
      </c>
      <c r="AI452" s="59" t="str">
        <f>IF(Table1[[#This Row],[Posting Date]]&lt;&gt;"",Table1[[#This Row],[Posting Date]],"")</f>
        <v/>
      </c>
      <c r="AJ452" s="46"/>
      <c r="AK452" s="46" t="str">
        <f>IF(Table1[[#This Row],[Description]]&lt;&gt;"",Table1[[#This Row],[Description]],"")</f>
        <v/>
      </c>
      <c r="AL452" s="46" t="str">
        <f>IF(Table1[[#This Row],[Posting Date]]&lt;&gt;"",Table1[[#This Row],[Reference Number]],"")</f>
        <v/>
      </c>
      <c r="AM452" s="46" t="str">
        <f>TRIM(Table1[[#This Row],[Line '#]])</f>
        <v/>
      </c>
      <c r="AN452" s="46" t="str">
        <f>TRIM(Table1[[#This Row],[Account]])</f>
        <v/>
      </c>
      <c r="AO452" s="46" t="str">
        <f>IF(Table1[[#This Row],[Posting Date]]&lt;&gt;"",$D$5,"")</f>
        <v/>
      </c>
      <c r="AP452" s="46" t="str">
        <f>TRIM(Table1[[#This Row],[Departments-Prgrams]])</f>
        <v/>
      </c>
      <c r="AQ452" s="46" t="str">
        <f>TRIM(Table1[[#This Row],[Grant]])</f>
        <v/>
      </c>
      <c r="AR452" s="46" t="str">
        <f>TRIM(Table1[[#This Row],[Staff ID]])</f>
        <v/>
      </c>
      <c r="AS452" s="46" t="str">
        <f>IF(TRIM(Table1[[#This Row],[Budget Code]])=0,"",TRIM(Table1[[#This Row],[Budget Code]]))</f>
        <v/>
      </c>
      <c r="AT452" s="46" t="str">
        <f>IF(Table1[[#This Row],[Line Description]]&lt;&gt;"",Table1[[#This Row],[Line Description]],"")</f>
        <v/>
      </c>
      <c r="AU452" s="46" t="str">
        <f>IF(Table1[[#This Row],[Cur_Amount Debit]]&gt;0,ROUND(Table1[[#This Row],[Cur_Amount Debit]],2),"")</f>
        <v/>
      </c>
      <c r="AV452" s="46" t="str">
        <f>IF(Table1[[#This Row],[Cur_Amount Credit]]&gt;0,ROUND(Table1[[#This Row],[Cur_Amount Credit]],2),"")</f>
        <v/>
      </c>
      <c r="AW452" s="46" t="str">
        <f>LEFT(Table1[[#This Row],[Cur]],3)</f>
        <v/>
      </c>
      <c r="AX452" s="59"/>
      <c r="AY452" s="46"/>
      <c r="AZ452" s="46" t="str">
        <f>IF(Table1[[#This Row],[Cur]]&lt;&gt;"",IF(Table1[[#This Row],[Cur]]="USD","",ExchangeRate),"")</f>
        <v/>
      </c>
      <c r="BA452" s="46" t="str">
        <f>IF(Table1[[#This Row],[Grant]]&lt;&gt;"",VLOOKUP(Table1[[#This Row],[Grant]],Grants!B:D,3),"")</f>
        <v/>
      </c>
      <c r="BB452" s="46" t="str">
        <f>TRIM(Table1[[#This Row],[Vendor ID]])</f>
        <v/>
      </c>
      <c r="BC452">
        <f>IF(Table1[[#This Row],[Reference Number]]=Q451,BC451,BC451+1)</f>
        <v>2</v>
      </c>
    </row>
    <row r="453" spans="1:55" ht="11.25" hidden="1" customHeight="1">
      <c r="A453" s="1"/>
      <c r="B453" s="88" t="str">
        <f>IF(Table1[[#This Row],[Posting Date]]&lt;&gt;"",IF(Table1[[#This Row],[Reference Number]]=Q452,B452+1,1),"")</f>
        <v/>
      </c>
      <c r="C453" s="61"/>
      <c r="D453" s="61"/>
      <c r="E453" s="218"/>
      <c r="F453" s="143" t="str">
        <f>IFERROR(IF(VLOOKUP(Table1[[#This Row],[Budget Code Description]],Dimentions!$X$6:$AC$132,2,FALSE)="","",VLOOKUP(Table1[[#This Row],[Budget Code Description]],Dimentions!$X$6:$AC$132,2,FALSE)),"")</f>
        <v/>
      </c>
      <c r="G453" s="143" t="str">
        <f>IFERROR(VLOOKUP(Table1[[#This Row],[Budget Code Description]],Dimentions!$X$6:$AC$132,3,FALSE),"")</f>
        <v/>
      </c>
      <c r="H453" s="64" t="str">
        <f>IFERROR(VLOOKUP(Table1[[#This Row],[Account]],Dimentions!$S$6:$V$233,2,FALSE),"")</f>
        <v/>
      </c>
      <c r="I453" s="62">
        <f>_xlfn.NUMBERVALUE(LEFT(Table1[[#This Row],[Account]],1))</f>
        <v>0</v>
      </c>
      <c r="J453" s="62" t="str">
        <f>IFERROR(VLOOKUP(Table1[[#This Row],[Budget Code Description]],Table6[#All],7,FALSE),"")</f>
        <v/>
      </c>
      <c r="K453" s="143" t="str">
        <f>IFERROR(VLOOKUP(Table1[[#This Row],[Budget Code Description]],Table6[#All],8,FALSE),"")</f>
        <v/>
      </c>
      <c r="L453" s="63"/>
      <c r="M453" s="65" t="str">
        <f>IFERROR(VLOOKUP(Table1[[#This Row],[Staff ID]],Table2[],2,FALSE),"")</f>
        <v/>
      </c>
      <c r="N453" s="211" t="str">
        <f>IFERROR(IF(VLOOKUP(Table1[[#This Row],[Budget Code Description]],Dimentions!$X$6:$AC$97,4,FALSE)="","",VLOOKUP(Table1[[#This Row],[Budget Code Description]],Dimentions!$X$6:$AC$97,4,FALSE)),"")</f>
        <v/>
      </c>
      <c r="O453" s="65" t="str">
        <f>IFERROR(VLOOKUP(Table1[[#This Row],[Vendor ID]],Table549[],2,FALSE),"")</f>
        <v/>
      </c>
      <c r="P453" s="63"/>
      <c r="Q453" s="143" t="str">
        <f>IF(Table1[[#This Row],[Posting Date]]&lt;&gt;"",$D$9,"")</f>
        <v/>
      </c>
      <c r="R453" s="159" t="str">
        <f>IF(Table1[[#This Row],[Posting Date]]&lt;&gt;"",$D$10,"")</f>
        <v/>
      </c>
      <c r="S453" s="66"/>
      <c r="T453" s="63"/>
      <c r="U453" s="67"/>
      <c r="V453" s="67"/>
      <c r="W453" s="67" t="str">
        <f t="shared" si="7"/>
        <v/>
      </c>
      <c r="X453" s="161" t="str">
        <f>IF(E453="","",(IF(Table1[[#This Row],[Cur]]="USD",Table1[[#This Row],[Cur_Amount Debit]],Table1[[#This Row],[Cur_Amount Debit]]/Table1[[#This Row],[Exchange Rate]])))</f>
        <v/>
      </c>
      <c r="Y453" s="161" t="str">
        <f>IF(E453="","",(IF(Table1[[#This Row],[Cur]]="USD",Table1[[#This Row],[Cur_Amount Credit]],Table1[[#This Row],[Cur_Amount Credit]]/ExchangeRate)))</f>
        <v/>
      </c>
      <c r="Z453" s="203" t="str">
        <f>IF(E453="","",(Table1[[#This Row],[Debit USD]]-Table1[[#This Row],[Credit USD]]))</f>
        <v/>
      </c>
      <c r="AA453" s="122"/>
      <c r="AB453" s="1"/>
      <c r="AC453" s="15"/>
      <c r="AD453" s="15" t="str">
        <f>IF(AND(OR(Table1[[#This Row],[Account]]="15030",Table1[[#This Row],[Account]]="15035",Table1[[#This Row],[Account]]="20150"),Table1[[#This Row],[Vendor ID]]=""),1,"")</f>
        <v/>
      </c>
      <c r="AE453" s="15"/>
      <c r="AF453" s="15"/>
      <c r="AG453" s="15"/>
      <c r="AH453" s="46" t="str">
        <f>IF(Table1[[#This Row],[Posting Date]]&lt;&gt;"","GJ-"&amp;CountryID,"")</f>
        <v/>
      </c>
      <c r="AI453" s="59" t="str">
        <f>IF(Table1[[#This Row],[Posting Date]]&lt;&gt;"",Table1[[#This Row],[Posting Date]],"")</f>
        <v/>
      </c>
      <c r="AJ453" s="46"/>
      <c r="AK453" s="46" t="str">
        <f>IF(Table1[[#This Row],[Description]]&lt;&gt;"",Table1[[#This Row],[Description]],"")</f>
        <v/>
      </c>
      <c r="AL453" s="46" t="str">
        <f>IF(Table1[[#This Row],[Posting Date]]&lt;&gt;"",Table1[[#This Row],[Reference Number]],"")</f>
        <v/>
      </c>
      <c r="AM453" s="46" t="str">
        <f>TRIM(Table1[[#This Row],[Line '#]])</f>
        <v/>
      </c>
      <c r="AN453" s="46" t="str">
        <f>TRIM(Table1[[#This Row],[Account]])</f>
        <v/>
      </c>
      <c r="AO453" s="46" t="str">
        <f>IF(Table1[[#This Row],[Posting Date]]&lt;&gt;"",$D$5,"")</f>
        <v/>
      </c>
      <c r="AP453" s="46" t="str">
        <f>TRIM(Table1[[#This Row],[Departments-Prgrams]])</f>
        <v/>
      </c>
      <c r="AQ453" s="46" t="str">
        <f>TRIM(Table1[[#This Row],[Grant]])</f>
        <v/>
      </c>
      <c r="AR453" s="46" t="str">
        <f>TRIM(Table1[[#This Row],[Staff ID]])</f>
        <v/>
      </c>
      <c r="AS453" s="46" t="str">
        <f>IF(TRIM(Table1[[#This Row],[Budget Code]])=0,"",TRIM(Table1[[#This Row],[Budget Code]]))</f>
        <v/>
      </c>
      <c r="AT453" s="46" t="str">
        <f>IF(Table1[[#This Row],[Line Description]]&lt;&gt;"",Table1[[#This Row],[Line Description]],"")</f>
        <v/>
      </c>
      <c r="AU453" s="46" t="str">
        <f>IF(Table1[[#This Row],[Cur_Amount Debit]]&gt;0,ROUND(Table1[[#This Row],[Cur_Amount Debit]],2),"")</f>
        <v/>
      </c>
      <c r="AV453" s="46" t="str">
        <f>IF(Table1[[#This Row],[Cur_Amount Credit]]&gt;0,ROUND(Table1[[#This Row],[Cur_Amount Credit]],2),"")</f>
        <v/>
      </c>
      <c r="AW453" s="46" t="str">
        <f>LEFT(Table1[[#This Row],[Cur]],3)</f>
        <v/>
      </c>
      <c r="AX453" s="59"/>
      <c r="AY453" s="46"/>
      <c r="AZ453" s="46" t="str">
        <f>IF(Table1[[#This Row],[Cur]]&lt;&gt;"",IF(Table1[[#This Row],[Cur]]="USD","",ExchangeRate),"")</f>
        <v/>
      </c>
      <c r="BA453" s="46" t="str">
        <f>IF(Table1[[#This Row],[Grant]]&lt;&gt;"",VLOOKUP(Table1[[#This Row],[Grant]],Grants!B:D,3),"")</f>
        <v/>
      </c>
      <c r="BB453" s="46" t="str">
        <f>TRIM(Table1[[#This Row],[Vendor ID]])</f>
        <v/>
      </c>
      <c r="BC453">
        <f>IF(Table1[[#This Row],[Reference Number]]=Q452,BC452,BC452+1)</f>
        <v>2</v>
      </c>
    </row>
    <row r="454" spans="1:55" ht="11.25" hidden="1" customHeight="1">
      <c r="A454" s="1"/>
      <c r="B454" s="88" t="str">
        <f>IF(Table1[[#This Row],[Posting Date]]&lt;&gt;"",IF(Table1[[#This Row],[Reference Number]]=Q453,B453+1,1),"")</f>
        <v/>
      </c>
      <c r="C454" s="61"/>
      <c r="D454" s="61"/>
      <c r="E454" s="218"/>
      <c r="F454" s="143" t="str">
        <f>IFERROR(IF(VLOOKUP(Table1[[#This Row],[Budget Code Description]],Dimentions!$X$6:$AC$132,2,FALSE)="","",VLOOKUP(Table1[[#This Row],[Budget Code Description]],Dimentions!$X$6:$AC$132,2,FALSE)),"")</f>
        <v/>
      </c>
      <c r="G454" s="143" t="str">
        <f>IFERROR(VLOOKUP(Table1[[#This Row],[Budget Code Description]],Dimentions!$X$6:$AC$132,3,FALSE),"")</f>
        <v/>
      </c>
      <c r="H454" s="64" t="str">
        <f>IFERROR(VLOOKUP(Table1[[#This Row],[Account]],Dimentions!$S$6:$V$233,2,FALSE),"")</f>
        <v/>
      </c>
      <c r="I454" s="62">
        <f>_xlfn.NUMBERVALUE(LEFT(Table1[[#This Row],[Account]],1))</f>
        <v>0</v>
      </c>
      <c r="J454" s="62" t="str">
        <f>IFERROR(VLOOKUP(Table1[[#This Row],[Budget Code Description]],Table6[#All],7,FALSE),"")</f>
        <v/>
      </c>
      <c r="K454" s="143" t="str">
        <f>IFERROR(VLOOKUP(Table1[[#This Row],[Budget Code Description]],Table6[#All],8,FALSE),"")</f>
        <v/>
      </c>
      <c r="L454" s="63"/>
      <c r="M454" s="65" t="str">
        <f>IFERROR(VLOOKUP(Table1[[#This Row],[Staff ID]],Table2[],2,FALSE),"")</f>
        <v/>
      </c>
      <c r="N454" s="211" t="str">
        <f>IFERROR(IF(VLOOKUP(Table1[[#This Row],[Budget Code Description]],Dimentions!$X$6:$AC$97,4,FALSE)="","",VLOOKUP(Table1[[#This Row],[Budget Code Description]],Dimentions!$X$6:$AC$97,4,FALSE)),"")</f>
        <v/>
      </c>
      <c r="O454" s="65" t="str">
        <f>IFERROR(VLOOKUP(Table1[[#This Row],[Vendor ID]],Table549[],2,FALSE),"")</f>
        <v/>
      </c>
      <c r="P454" s="63"/>
      <c r="Q454" s="143" t="str">
        <f>IF(Table1[[#This Row],[Posting Date]]&lt;&gt;"",$D$9,"")</f>
        <v/>
      </c>
      <c r="R454" s="159" t="str">
        <f>IF(Table1[[#This Row],[Posting Date]]&lt;&gt;"",$D$10,"")</f>
        <v/>
      </c>
      <c r="S454" s="66"/>
      <c r="T454" s="63"/>
      <c r="U454" s="67"/>
      <c r="V454" s="67"/>
      <c r="W454" s="67" t="str">
        <f t="shared" si="7"/>
        <v/>
      </c>
      <c r="X454" s="161" t="str">
        <f>IF(E454="","",(IF(Table1[[#This Row],[Cur]]="USD",Table1[[#This Row],[Cur_Amount Debit]],Table1[[#This Row],[Cur_Amount Debit]]/Table1[[#This Row],[Exchange Rate]])))</f>
        <v/>
      </c>
      <c r="Y454" s="161" t="str">
        <f>IF(E454="","",(IF(Table1[[#This Row],[Cur]]="USD",Table1[[#This Row],[Cur_Amount Credit]],Table1[[#This Row],[Cur_Amount Credit]]/ExchangeRate)))</f>
        <v/>
      </c>
      <c r="Z454" s="203" t="str">
        <f>IF(E454="","",(Table1[[#This Row],[Debit USD]]-Table1[[#This Row],[Credit USD]]))</f>
        <v/>
      </c>
      <c r="AA454" s="122"/>
      <c r="AB454" s="1"/>
      <c r="AC454" s="15"/>
      <c r="AD454" s="15" t="str">
        <f>IF(AND(OR(Table1[[#This Row],[Account]]="15030",Table1[[#This Row],[Account]]="15035",Table1[[#This Row],[Account]]="20150"),Table1[[#This Row],[Vendor ID]]=""),1,"")</f>
        <v/>
      </c>
      <c r="AE454" s="15"/>
      <c r="AF454" s="15"/>
      <c r="AG454" s="15"/>
      <c r="AH454" s="46" t="str">
        <f>IF(Table1[[#This Row],[Posting Date]]&lt;&gt;"","GJ-"&amp;CountryID,"")</f>
        <v/>
      </c>
      <c r="AI454" s="59" t="str">
        <f>IF(Table1[[#This Row],[Posting Date]]&lt;&gt;"",Table1[[#This Row],[Posting Date]],"")</f>
        <v/>
      </c>
      <c r="AJ454" s="46"/>
      <c r="AK454" s="46" t="str">
        <f>IF(Table1[[#This Row],[Description]]&lt;&gt;"",Table1[[#This Row],[Description]],"")</f>
        <v/>
      </c>
      <c r="AL454" s="46" t="str">
        <f>IF(Table1[[#This Row],[Posting Date]]&lt;&gt;"",Table1[[#This Row],[Reference Number]],"")</f>
        <v/>
      </c>
      <c r="AM454" s="46" t="str">
        <f>TRIM(Table1[[#This Row],[Line '#]])</f>
        <v/>
      </c>
      <c r="AN454" s="46" t="str">
        <f>TRIM(Table1[[#This Row],[Account]])</f>
        <v/>
      </c>
      <c r="AO454" s="46" t="str">
        <f>IF(Table1[[#This Row],[Posting Date]]&lt;&gt;"",$D$5,"")</f>
        <v/>
      </c>
      <c r="AP454" s="46" t="str">
        <f>TRIM(Table1[[#This Row],[Departments-Prgrams]])</f>
        <v/>
      </c>
      <c r="AQ454" s="46" t="str">
        <f>TRIM(Table1[[#This Row],[Grant]])</f>
        <v/>
      </c>
      <c r="AR454" s="46" t="str">
        <f>TRIM(Table1[[#This Row],[Staff ID]])</f>
        <v/>
      </c>
      <c r="AS454" s="46" t="str">
        <f>IF(TRIM(Table1[[#This Row],[Budget Code]])=0,"",TRIM(Table1[[#This Row],[Budget Code]]))</f>
        <v/>
      </c>
      <c r="AT454" s="46" t="str">
        <f>IF(Table1[[#This Row],[Line Description]]&lt;&gt;"",Table1[[#This Row],[Line Description]],"")</f>
        <v/>
      </c>
      <c r="AU454" s="46" t="str">
        <f>IF(Table1[[#This Row],[Cur_Amount Debit]]&gt;0,ROUND(Table1[[#This Row],[Cur_Amount Debit]],2),"")</f>
        <v/>
      </c>
      <c r="AV454" s="46" t="str">
        <f>IF(Table1[[#This Row],[Cur_Amount Credit]]&gt;0,ROUND(Table1[[#This Row],[Cur_Amount Credit]],2),"")</f>
        <v/>
      </c>
      <c r="AW454" s="46" t="str">
        <f>LEFT(Table1[[#This Row],[Cur]],3)</f>
        <v/>
      </c>
      <c r="AX454" s="59"/>
      <c r="AY454" s="46"/>
      <c r="AZ454" s="46" t="str">
        <f>IF(Table1[[#This Row],[Cur]]&lt;&gt;"",IF(Table1[[#This Row],[Cur]]="USD","",ExchangeRate),"")</f>
        <v/>
      </c>
      <c r="BA454" s="46" t="str">
        <f>IF(Table1[[#This Row],[Grant]]&lt;&gt;"",VLOOKUP(Table1[[#This Row],[Grant]],Grants!B:D,3),"")</f>
        <v/>
      </c>
      <c r="BB454" s="46" t="str">
        <f>TRIM(Table1[[#This Row],[Vendor ID]])</f>
        <v/>
      </c>
      <c r="BC454">
        <f>IF(Table1[[#This Row],[Reference Number]]=Q453,BC453,BC453+1)</f>
        <v>2</v>
      </c>
    </row>
    <row r="455" spans="1:55" ht="11.25" hidden="1" customHeight="1">
      <c r="A455" s="1"/>
      <c r="B455" s="88" t="str">
        <f>IF(Table1[[#This Row],[Posting Date]]&lt;&gt;"",IF(Table1[[#This Row],[Reference Number]]=Q454,B454+1,1),"")</f>
        <v/>
      </c>
      <c r="C455" s="61"/>
      <c r="D455" s="61"/>
      <c r="E455" s="218"/>
      <c r="F455" s="143" t="str">
        <f>IFERROR(IF(VLOOKUP(Table1[[#This Row],[Budget Code Description]],Dimentions!$X$6:$AC$132,2,FALSE)="","",VLOOKUP(Table1[[#This Row],[Budget Code Description]],Dimentions!$X$6:$AC$132,2,FALSE)),"")</f>
        <v/>
      </c>
      <c r="G455" s="143" t="str">
        <f>IFERROR(VLOOKUP(Table1[[#This Row],[Budget Code Description]],Dimentions!$X$6:$AC$132,3,FALSE),"")</f>
        <v/>
      </c>
      <c r="H455" s="64" t="str">
        <f>IFERROR(VLOOKUP(Table1[[#This Row],[Account]],Dimentions!$S$6:$V$233,2,FALSE),"")</f>
        <v/>
      </c>
      <c r="I455" s="62">
        <f>_xlfn.NUMBERVALUE(LEFT(Table1[[#This Row],[Account]],1))</f>
        <v>0</v>
      </c>
      <c r="J455" s="62" t="str">
        <f>IFERROR(VLOOKUP(Table1[[#This Row],[Budget Code Description]],Table6[#All],7,FALSE),"")</f>
        <v/>
      </c>
      <c r="K455" s="143" t="str">
        <f>IFERROR(VLOOKUP(Table1[[#This Row],[Budget Code Description]],Table6[#All],8,FALSE),"")</f>
        <v/>
      </c>
      <c r="L455" s="63"/>
      <c r="M455" s="65" t="str">
        <f>IFERROR(VLOOKUP(Table1[[#This Row],[Staff ID]],Table2[],2,FALSE),"")</f>
        <v/>
      </c>
      <c r="N455" s="211" t="str">
        <f>IFERROR(IF(VLOOKUP(Table1[[#This Row],[Budget Code Description]],Dimentions!$X$6:$AC$97,4,FALSE)="","",VLOOKUP(Table1[[#This Row],[Budget Code Description]],Dimentions!$X$6:$AC$97,4,FALSE)),"")</f>
        <v/>
      </c>
      <c r="O455" s="65" t="str">
        <f>IFERROR(VLOOKUP(Table1[[#This Row],[Vendor ID]],Table549[],2,FALSE),"")</f>
        <v/>
      </c>
      <c r="P455" s="63"/>
      <c r="Q455" s="143" t="str">
        <f>IF(Table1[[#This Row],[Posting Date]]&lt;&gt;"",$D$9,"")</f>
        <v/>
      </c>
      <c r="R455" s="159" t="str">
        <f>IF(Table1[[#This Row],[Posting Date]]&lt;&gt;"",$D$10,"")</f>
        <v/>
      </c>
      <c r="S455" s="66"/>
      <c r="T455" s="63"/>
      <c r="U455" s="67"/>
      <c r="V455" s="67"/>
      <c r="W455" s="67" t="str">
        <f t="shared" si="7"/>
        <v/>
      </c>
      <c r="X455" s="161" t="str">
        <f>IF(E455="","",(IF(Table1[[#This Row],[Cur]]="USD",Table1[[#This Row],[Cur_Amount Debit]],Table1[[#This Row],[Cur_Amount Debit]]/Table1[[#This Row],[Exchange Rate]])))</f>
        <v/>
      </c>
      <c r="Y455" s="161" t="str">
        <f>IF(E455="","",(IF(Table1[[#This Row],[Cur]]="USD",Table1[[#This Row],[Cur_Amount Credit]],Table1[[#This Row],[Cur_Amount Credit]]/ExchangeRate)))</f>
        <v/>
      </c>
      <c r="Z455" s="203" t="str">
        <f>IF(E455="","",(Table1[[#This Row],[Debit USD]]-Table1[[#This Row],[Credit USD]]))</f>
        <v/>
      </c>
      <c r="AA455" s="122"/>
      <c r="AB455" s="1"/>
      <c r="AC455" s="15"/>
      <c r="AD455" s="15" t="str">
        <f>IF(AND(OR(Table1[[#This Row],[Account]]="15030",Table1[[#This Row],[Account]]="15035",Table1[[#This Row],[Account]]="20150"),Table1[[#This Row],[Vendor ID]]=""),1,"")</f>
        <v/>
      </c>
      <c r="AE455" s="15"/>
      <c r="AF455" s="15"/>
      <c r="AG455" s="15"/>
      <c r="AH455" s="46" t="str">
        <f>IF(Table1[[#This Row],[Posting Date]]&lt;&gt;"","GJ-"&amp;CountryID,"")</f>
        <v/>
      </c>
      <c r="AI455" s="59" t="str">
        <f>IF(Table1[[#This Row],[Posting Date]]&lt;&gt;"",Table1[[#This Row],[Posting Date]],"")</f>
        <v/>
      </c>
      <c r="AJ455" s="46"/>
      <c r="AK455" s="46" t="str">
        <f>IF(Table1[[#This Row],[Description]]&lt;&gt;"",Table1[[#This Row],[Description]],"")</f>
        <v/>
      </c>
      <c r="AL455" s="46" t="str">
        <f>IF(Table1[[#This Row],[Posting Date]]&lt;&gt;"",Table1[[#This Row],[Reference Number]],"")</f>
        <v/>
      </c>
      <c r="AM455" s="46" t="str">
        <f>TRIM(Table1[[#This Row],[Line '#]])</f>
        <v/>
      </c>
      <c r="AN455" s="46" t="str">
        <f>TRIM(Table1[[#This Row],[Account]])</f>
        <v/>
      </c>
      <c r="AO455" s="46" t="str">
        <f>IF(Table1[[#This Row],[Posting Date]]&lt;&gt;"",$D$5,"")</f>
        <v/>
      </c>
      <c r="AP455" s="46" t="str">
        <f>TRIM(Table1[[#This Row],[Departments-Prgrams]])</f>
        <v/>
      </c>
      <c r="AQ455" s="46" t="str">
        <f>TRIM(Table1[[#This Row],[Grant]])</f>
        <v/>
      </c>
      <c r="AR455" s="46" t="str">
        <f>TRIM(Table1[[#This Row],[Staff ID]])</f>
        <v/>
      </c>
      <c r="AS455" s="46" t="str">
        <f>IF(TRIM(Table1[[#This Row],[Budget Code]])=0,"",TRIM(Table1[[#This Row],[Budget Code]]))</f>
        <v/>
      </c>
      <c r="AT455" s="46" t="str">
        <f>IF(Table1[[#This Row],[Line Description]]&lt;&gt;"",Table1[[#This Row],[Line Description]],"")</f>
        <v/>
      </c>
      <c r="AU455" s="46" t="str">
        <f>IF(Table1[[#This Row],[Cur_Amount Debit]]&gt;0,ROUND(Table1[[#This Row],[Cur_Amount Debit]],2),"")</f>
        <v/>
      </c>
      <c r="AV455" s="46" t="str">
        <f>IF(Table1[[#This Row],[Cur_Amount Credit]]&gt;0,ROUND(Table1[[#This Row],[Cur_Amount Credit]],2),"")</f>
        <v/>
      </c>
      <c r="AW455" s="46" t="str">
        <f>LEFT(Table1[[#This Row],[Cur]],3)</f>
        <v/>
      </c>
      <c r="AX455" s="59"/>
      <c r="AY455" s="46"/>
      <c r="AZ455" s="46" t="str">
        <f>IF(Table1[[#This Row],[Cur]]&lt;&gt;"",IF(Table1[[#This Row],[Cur]]="USD","",ExchangeRate),"")</f>
        <v/>
      </c>
      <c r="BA455" s="46" t="str">
        <f>IF(Table1[[#This Row],[Grant]]&lt;&gt;"",VLOOKUP(Table1[[#This Row],[Grant]],Grants!B:D,3),"")</f>
        <v/>
      </c>
      <c r="BB455" s="46" t="str">
        <f>TRIM(Table1[[#This Row],[Vendor ID]])</f>
        <v/>
      </c>
      <c r="BC455">
        <f>IF(Table1[[#This Row],[Reference Number]]=Q454,BC454,BC454+1)</f>
        <v>2</v>
      </c>
    </row>
    <row r="456" spans="1:55" ht="11.25" hidden="1" customHeight="1">
      <c r="A456" s="1"/>
      <c r="B456" s="88" t="str">
        <f>IF(Table1[[#This Row],[Posting Date]]&lt;&gt;"",IF(Table1[[#This Row],[Reference Number]]=Q455,B455+1,1),"")</f>
        <v/>
      </c>
      <c r="C456" s="61"/>
      <c r="D456" s="61"/>
      <c r="E456" s="218"/>
      <c r="F456" s="143" t="str">
        <f>IFERROR(IF(VLOOKUP(Table1[[#This Row],[Budget Code Description]],Dimentions!$X$6:$AC$132,2,FALSE)="","",VLOOKUP(Table1[[#This Row],[Budget Code Description]],Dimentions!$X$6:$AC$132,2,FALSE)),"")</f>
        <v/>
      </c>
      <c r="G456" s="143" t="str">
        <f>IFERROR(VLOOKUP(Table1[[#This Row],[Budget Code Description]],Dimentions!$X$6:$AC$132,3,FALSE),"")</f>
        <v/>
      </c>
      <c r="H456" s="64" t="str">
        <f>IFERROR(VLOOKUP(Table1[[#This Row],[Account]],Dimentions!$S$6:$V$233,2,FALSE),"")</f>
        <v/>
      </c>
      <c r="I456" s="62">
        <f>_xlfn.NUMBERVALUE(LEFT(Table1[[#This Row],[Account]],1))</f>
        <v>0</v>
      </c>
      <c r="J456" s="62" t="str">
        <f>IFERROR(VLOOKUP(Table1[[#This Row],[Budget Code Description]],Table6[#All],7,FALSE),"")</f>
        <v/>
      </c>
      <c r="K456" s="143" t="str">
        <f>IFERROR(VLOOKUP(Table1[[#This Row],[Budget Code Description]],Table6[#All],8,FALSE),"")</f>
        <v/>
      </c>
      <c r="L456" s="63"/>
      <c r="M456" s="65" t="str">
        <f>IFERROR(VLOOKUP(Table1[[#This Row],[Staff ID]],Table2[],2,FALSE),"")</f>
        <v/>
      </c>
      <c r="N456" s="211" t="str">
        <f>IFERROR(IF(VLOOKUP(Table1[[#This Row],[Budget Code Description]],Dimentions!$X$6:$AC$97,4,FALSE)="","",VLOOKUP(Table1[[#This Row],[Budget Code Description]],Dimentions!$X$6:$AC$97,4,FALSE)),"")</f>
        <v/>
      </c>
      <c r="O456" s="65" t="str">
        <f>IFERROR(VLOOKUP(Table1[[#This Row],[Vendor ID]],Table549[],2,FALSE),"")</f>
        <v/>
      </c>
      <c r="P456" s="63"/>
      <c r="Q456" s="143" t="str">
        <f>IF(Table1[[#This Row],[Posting Date]]&lt;&gt;"",$D$9,"")</f>
        <v/>
      </c>
      <c r="R456" s="159" t="str">
        <f>IF(Table1[[#This Row],[Posting Date]]&lt;&gt;"",$D$10,"")</f>
        <v/>
      </c>
      <c r="S456" s="66"/>
      <c r="T456" s="63"/>
      <c r="U456" s="67"/>
      <c r="V456" s="67"/>
      <c r="W456" s="67" t="str">
        <f t="shared" si="7"/>
        <v/>
      </c>
      <c r="X456" s="161" t="str">
        <f>IF(E456="","",(IF(Table1[[#This Row],[Cur]]="USD",Table1[[#This Row],[Cur_Amount Debit]],Table1[[#This Row],[Cur_Amount Debit]]/Table1[[#This Row],[Exchange Rate]])))</f>
        <v/>
      </c>
      <c r="Y456" s="161" t="str">
        <f>IF(E456="","",(IF(Table1[[#This Row],[Cur]]="USD",Table1[[#This Row],[Cur_Amount Credit]],Table1[[#This Row],[Cur_Amount Credit]]/ExchangeRate)))</f>
        <v/>
      </c>
      <c r="Z456" s="203" t="str">
        <f>IF(E456="","",(Table1[[#This Row],[Debit USD]]-Table1[[#This Row],[Credit USD]]))</f>
        <v/>
      </c>
      <c r="AA456" s="122"/>
      <c r="AB456" s="1"/>
      <c r="AC456" s="15"/>
      <c r="AD456" s="15" t="str">
        <f>IF(AND(OR(Table1[[#This Row],[Account]]="15030",Table1[[#This Row],[Account]]="15035",Table1[[#This Row],[Account]]="20150"),Table1[[#This Row],[Vendor ID]]=""),1,"")</f>
        <v/>
      </c>
      <c r="AE456" s="15"/>
      <c r="AF456" s="15"/>
      <c r="AG456" s="15"/>
      <c r="AH456" s="46" t="str">
        <f>IF(Table1[[#This Row],[Posting Date]]&lt;&gt;"","GJ-"&amp;CountryID,"")</f>
        <v/>
      </c>
      <c r="AI456" s="59" t="str">
        <f>IF(Table1[[#This Row],[Posting Date]]&lt;&gt;"",Table1[[#This Row],[Posting Date]],"")</f>
        <v/>
      </c>
      <c r="AJ456" s="46"/>
      <c r="AK456" s="46" t="str">
        <f>IF(Table1[[#This Row],[Description]]&lt;&gt;"",Table1[[#This Row],[Description]],"")</f>
        <v/>
      </c>
      <c r="AL456" s="46" t="str">
        <f>IF(Table1[[#This Row],[Posting Date]]&lt;&gt;"",Table1[[#This Row],[Reference Number]],"")</f>
        <v/>
      </c>
      <c r="AM456" s="46" t="str">
        <f>TRIM(Table1[[#This Row],[Line '#]])</f>
        <v/>
      </c>
      <c r="AN456" s="46" t="str">
        <f>TRIM(Table1[[#This Row],[Account]])</f>
        <v/>
      </c>
      <c r="AO456" s="46" t="str">
        <f>IF(Table1[[#This Row],[Posting Date]]&lt;&gt;"",$D$5,"")</f>
        <v/>
      </c>
      <c r="AP456" s="46" t="str">
        <f>TRIM(Table1[[#This Row],[Departments-Prgrams]])</f>
        <v/>
      </c>
      <c r="AQ456" s="46" t="str">
        <f>TRIM(Table1[[#This Row],[Grant]])</f>
        <v/>
      </c>
      <c r="AR456" s="46" t="str">
        <f>TRIM(Table1[[#This Row],[Staff ID]])</f>
        <v/>
      </c>
      <c r="AS456" s="46" t="str">
        <f>IF(TRIM(Table1[[#This Row],[Budget Code]])=0,"",TRIM(Table1[[#This Row],[Budget Code]]))</f>
        <v/>
      </c>
      <c r="AT456" s="46" t="str">
        <f>IF(Table1[[#This Row],[Line Description]]&lt;&gt;"",Table1[[#This Row],[Line Description]],"")</f>
        <v/>
      </c>
      <c r="AU456" s="46" t="str">
        <f>IF(Table1[[#This Row],[Cur_Amount Debit]]&gt;0,ROUND(Table1[[#This Row],[Cur_Amount Debit]],2),"")</f>
        <v/>
      </c>
      <c r="AV456" s="46" t="str">
        <f>IF(Table1[[#This Row],[Cur_Amount Credit]]&gt;0,ROUND(Table1[[#This Row],[Cur_Amount Credit]],2),"")</f>
        <v/>
      </c>
      <c r="AW456" s="46" t="str">
        <f>LEFT(Table1[[#This Row],[Cur]],3)</f>
        <v/>
      </c>
      <c r="AX456" s="59"/>
      <c r="AY456" s="46"/>
      <c r="AZ456" s="46" t="str">
        <f>IF(Table1[[#This Row],[Cur]]&lt;&gt;"",IF(Table1[[#This Row],[Cur]]="USD","",ExchangeRate),"")</f>
        <v/>
      </c>
      <c r="BA456" s="46" t="str">
        <f>IF(Table1[[#This Row],[Grant]]&lt;&gt;"",VLOOKUP(Table1[[#This Row],[Grant]],Grants!B:D,3),"")</f>
        <v/>
      </c>
      <c r="BB456" s="46" t="str">
        <f>TRIM(Table1[[#This Row],[Vendor ID]])</f>
        <v/>
      </c>
      <c r="BC456">
        <f>IF(Table1[[#This Row],[Reference Number]]=Q455,BC455,BC455+1)</f>
        <v>2</v>
      </c>
    </row>
    <row r="457" spans="1:55" ht="11.25" hidden="1" customHeight="1">
      <c r="A457" s="1"/>
      <c r="B457" s="88" t="str">
        <f>IF(Table1[[#This Row],[Posting Date]]&lt;&gt;"",IF(Table1[[#This Row],[Reference Number]]=Q456,B456+1,1),"")</f>
        <v/>
      </c>
      <c r="C457" s="61"/>
      <c r="D457" s="61"/>
      <c r="E457" s="218"/>
      <c r="F457" s="143" t="str">
        <f>IFERROR(IF(VLOOKUP(Table1[[#This Row],[Budget Code Description]],Dimentions!$X$6:$AC$132,2,FALSE)="","",VLOOKUP(Table1[[#This Row],[Budget Code Description]],Dimentions!$X$6:$AC$132,2,FALSE)),"")</f>
        <v/>
      </c>
      <c r="G457" s="143" t="str">
        <f>IFERROR(VLOOKUP(Table1[[#This Row],[Budget Code Description]],Dimentions!$X$6:$AC$132,3,FALSE),"")</f>
        <v/>
      </c>
      <c r="H457" s="64" t="str">
        <f>IFERROR(VLOOKUP(Table1[[#This Row],[Account]],Dimentions!$S$6:$V$233,2,FALSE),"")</f>
        <v/>
      </c>
      <c r="I457" s="62">
        <f>_xlfn.NUMBERVALUE(LEFT(Table1[[#This Row],[Account]],1))</f>
        <v>0</v>
      </c>
      <c r="J457" s="62" t="str">
        <f>IFERROR(VLOOKUP(Table1[[#This Row],[Budget Code Description]],Table6[#All],7,FALSE),"")</f>
        <v/>
      </c>
      <c r="K457" s="143" t="str">
        <f>IFERROR(VLOOKUP(Table1[[#This Row],[Budget Code Description]],Table6[#All],8,FALSE),"")</f>
        <v/>
      </c>
      <c r="L457" s="63"/>
      <c r="M457" s="65" t="str">
        <f>IFERROR(VLOOKUP(Table1[[#This Row],[Staff ID]],Table2[],2,FALSE),"")</f>
        <v/>
      </c>
      <c r="N457" s="211" t="str">
        <f>IFERROR(IF(VLOOKUP(Table1[[#This Row],[Budget Code Description]],Dimentions!$X$6:$AC$97,4,FALSE)="","",VLOOKUP(Table1[[#This Row],[Budget Code Description]],Dimentions!$X$6:$AC$97,4,FALSE)),"")</f>
        <v/>
      </c>
      <c r="O457" s="65" t="str">
        <f>IFERROR(VLOOKUP(Table1[[#This Row],[Vendor ID]],Table549[],2,FALSE),"")</f>
        <v/>
      </c>
      <c r="P457" s="63"/>
      <c r="Q457" s="143" t="str">
        <f>IF(Table1[[#This Row],[Posting Date]]&lt;&gt;"",$D$9,"")</f>
        <v/>
      </c>
      <c r="R457" s="159" t="str">
        <f>IF(Table1[[#This Row],[Posting Date]]&lt;&gt;"",$D$10,"")</f>
        <v/>
      </c>
      <c r="S457" s="66"/>
      <c r="T457" s="63"/>
      <c r="U457" s="67"/>
      <c r="V457" s="67"/>
      <c r="W457" s="67" t="str">
        <f t="shared" si="7"/>
        <v/>
      </c>
      <c r="X457" s="161" t="str">
        <f>IF(E457="","",(IF(Table1[[#This Row],[Cur]]="USD",Table1[[#This Row],[Cur_Amount Debit]],Table1[[#This Row],[Cur_Amount Debit]]/Table1[[#This Row],[Exchange Rate]])))</f>
        <v/>
      </c>
      <c r="Y457" s="161" t="str">
        <f>IF(E457="","",(IF(Table1[[#This Row],[Cur]]="USD",Table1[[#This Row],[Cur_Amount Credit]],Table1[[#This Row],[Cur_Amount Credit]]/ExchangeRate)))</f>
        <v/>
      </c>
      <c r="Z457" s="203" t="str">
        <f>IF(E457="","",(Table1[[#This Row],[Debit USD]]-Table1[[#This Row],[Credit USD]]))</f>
        <v/>
      </c>
      <c r="AA457" s="122"/>
      <c r="AB457" s="1"/>
      <c r="AC457" s="15"/>
      <c r="AD457" s="15" t="str">
        <f>IF(AND(OR(Table1[[#This Row],[Account]]="15030",Table1[[#This Row],[Account]]="15035",Table1[[#This Row],[Account]]="20150"),Table1[[#This Row],[Vendor ID]]=""),1,"")</f>
        <v/>
      </c>
      <c r="AE457" s="15"/>
      <c r="AF457" s="15"/>
      <c r="AG457" s="15"/>
      <c r="AH457" s="46" t="str">
        <f>IF(Table1[[#This Row],[Posting Date]]&lt;&gt;"","GJ-"&amp;CountryID,"")</f>
        <v/>
      </c>
      <c r="AI457" s="59" t="str">
        <f>IF(Table1[[#This Row],[Posting Date]]&lt;&gt;"",Table1[[#This Row],[Posting Date]],"")</f>
        <v/>
      </c>
      <c r="AJ457" s="46"/>
      <c r="AK457" s="46" t="str">
        <f>IF(Table1[[#This Row],[Description]]&lt;&gt;"",Table1[[#This Row],[Description]],"")</f>
        <v/>
      </c>
      <c r="AL457" s="46" t="str">
        <f>IF(Table1[[#This Row],[Posting Date]]&lt;&gt;"",Table1[[#This Row],[Reference Number]],"")</f>
        <v/>
      </c>
      <c r="AM457" s="46" t="str">
        <f>TRIM(Table1[[#This Row],[Line '#]])</f>
        <v/>
      </c>
      <c r="AN457" s="46" t="str">
        <f>TRIM(Table1[[#This Row],[Account]])</f>
        <v/>
      </c>
      <c r="AO457" s="46" t="str">
        <f>IF(Table1[[#This Row],[Posting Date]]&lt;&gt;"",$D$5,"")</f>
        <v/>
      </c>
      <c r="AP457" s="46" t="str">
        <f>TRIM(Table1[[#This Row],[Departments-Prgrams]])</f>
        <v/>
      </c>
      <c r="AQ457" s="46" t="str">
        <f>TRIM(Table1[[#This Row],[Grant]])</f>
        <v/>
      </c>
      <c r="AR457" s="46" t="str">
        <f>TRIM(Table1[[#This Row],[Staff ID]])</f>
        <v/>
      </c>
      <c r="AS457" s="46" t="str">
        <f>IF(TRIM(Table1[[#This Row],[Budget Code]])=0,"",TRIM(Table1[[#This Row],[Budget Code]]))</f>
        <v/>
      </c>
      <c r="AT457" s="46" t="str">
        <f>IF(Table1[[#This Row],[Line Description]]&lt;&gt;"",Table1[[#This Row],[Line Description]],"")</f>
        <v/>
      </c>
      <c r="AU457" s="46" t="str">
        <f>IF(Table1[[#This Row],[Cur_Amount Debit]]&gt;0,ROUND(Table1[[#This Row],[Cur_Amount Debit]],2),"")</f>
        <v/>
      </c>
      <c r="AV457" s="46" t="str">
        <f>IF(Table1[[#This Row],[Cur_Amount Credit]]&gt;0,ROUND(Table1[[#This Row],[Cur_Amount Credit]],2),"")</f>
        <v/>
      </c>
      <c r="AW457" s="46" t="str">
        <f>LEFT(Table1[[#This Row],[Cur]],3)</f>
        <v/>
      </c>
      <c r="AX457" s="59"/>
      <c r="AY457" s="46"/>
      <c r="AZ457" s="46" t="str">
        <f>IF(Table1[[#This Row],[Cur]]&lt;&gt;"",IF(Table1[[#This Row],[Cur]]="USD","",ExchangeRate),"")</f>
        <v/>
      </c>
      <c r="BA457" s="46" t="str">
        <f>IF(Table1[[#This Row],[Grant]]&lt;&gt;"",VLOOKUP(Table1[[#This Row],[Grant]],Grants!B:D,3),"")</f>
        <v/>
      </c>
      <c r="BB457" s="46" t="str">
        <f>TRIM(Table1[[#This Row],[Vendor ID]])</f>
        <v/>
      </c>
      <c r="BC457">
        <f>IF(Table1[[#This Row],[Reference Number]]=Q456,BC456,BC456+1)</f>
        <v>2</v>
      </c>
    </row>
    <row r="458" spans="1:55" ht="11.25" hidden="1" customHeight="1">
      <c r="A458" s="1"/>
      <c r="B458" s="88" t="str">
        <f>IF(Table1[[#This Row],[Posting Date]]&lt;&gt;"",IF(Table1[[#This Row],[Reference Number]]=Q457,B457+1,1),"")</f>
        <v/>
      </c>
      <c r="C458" s="61"/>
      <c r="D458" s="61"/>
      <c r="E458" s="218"/>
      <c r="F458" s="143" t="str">
        <f>IFERROR(IF(VLOOKUP(Table1[[#This Row],[Budget Code Description]],Dimentions!$X$6:$AC$132,2,FALSE)="","",VLOOKUP(Table1[[#This Row],[Budget Code Description]],Dimentions!$X$6:$AC$132,2,FALSE)),"")</f>
        <v/>
      </c>
      <c r="G458" s="143" t="str">
        <f>IFERROR(VLOOKUP(Table1[[#This Row],[Budget Code Description]],Dimentions!$X$6:$AC$132,3,FALSE),"")</f>
        <v/>
      </c>
      <c r="H458" s="64" t="str">
        <f>IFERROR(VLOOKUP(Table1[[#This Row],[Account]],Dimentions!$S$6:$V$233,2,FALSE),"")</f>
        <v/>
      </c>
      <c r="I458" s="62">
        <f>_xlfn.NUMBERVALUE(LEFT(Table1[[#This Row],[Account]],1))</f>
        <v>0</v>
      </c>
      <c r="J458" s="62" t="str">
        <f>IFERROR(VLOOKUP(Table1[[#This Row],[Budget Code Description]],Table6[#All],7,FALSE),"")</f>
        <v/>
      </c>
      <c r="K458" s="143" t="str">
        <f>IFERROR(VLOOKUP(Table1[[#This Row],[Budget Code Description]],Table6[#All],8,FALSE),"")</f>
        <v/>
      </c>
      <c r="L458" s="63"/>
      <c r="M458" s="65" t="str">
        <f>IFERROR(VLOOKUP(Table1[[#This Row],[Staff ID]],Table2[],2,FALSE),"")</f>
        <v/>
      </c>
      <c r="N458" s="211" t="str">
        <f>IFERROR(IF(VLOOKUP(Table1[[#This Row],[Budget Code Description]],Dimentions!$X$6:$AC$97,4,FALSE)="","",VLOOKUP(Table1[[#This Row],[Budget Code Description]],Dimentions!$X$6:$AC$97,4,FALSE)),"")</f>
        <v/>
      </c>
      <c r="O458" s="65" t="str">
        <f>IFERROR(VLOOKUP(Table1[[#This Row],[Vendor ID]],Table549[],2,FALSE),"")</f>
        <v/>
      </c>
      <c r="P458" s="63"/>
      <c r="Q458" s="143" t="str">
        <f>IF(Table1[[#This Row],[Posting Date]]&lt;&gt;"",$D$9,"")</f>
        <v/>
      </c>
      <c r="R458" s="159" t="str">
        <f>IF(Table1[[#This Row],[Posting Date]]&lt;&gt;"",$D$10,"")</f>
        <v/>
      </c>
      <c r="S458" s="66"/>
      <c r="T458" s="63"/>
      <c r="U458" s="67"/>
      <c r="V458" s="67"/>
      <c r="W458" s="67" t="str">
        <f t="shared" si="7"/>
        <v/>
      </c>
      <c r="X458" s="161" t="str">
        <f>IF(E458="","",(IF(Table1[[#This Row],[Cur]]="USD",Table1[[#This Row],[Cur_Amount Debit]],Table1[[#This Row],[Cur_Amount Debit]]/Table1[[#This Row],[Exchange Rate]])))</f>
        <v/>
      </c>
      <c r="Y458" s="161" t="str">
        <f>IF(E458="","",(IF(Table1[[#This Row],[Cur]]="USD",Table1[[#This Row],[Cur_Amount Credit]],Table1[[#This Row],[Cur_Amount Credit]]/ExchangeRate)))</f>
        <v/>
      </c>
      <c r="Z458" s="203" t="str">
        <f>IF(E458="","",(Table1[[#This Row],[Debit USD]]-Table1[[#This Row],[Credit USD]]))</f>
        <v/>
      </c>
      <c r="AA458" s="122"/>
      <c r="AB458" s="1"/>
      <c r="AC458" s="15"/>
      <c r="AD458" s="15" t="str">
        <f>IF(AND(OR(Table1[[#This Row],[Account]]="15030",Table1[[#This Row],[Account]]="15035",Table1[[#This Row],[Account]]="20150"),Table1[[#This Row],[Vendor ID]]=""),1,"")</f>
        <v/>
      </c>
      <c r="AE458" s="15"/>
      <c r="AF458" s="15"/>
      <c r="AG458" s="15"/>
      <c r="AH458" s="46" t="str">
        <f>IF(Table1[[#This Row],[Posting Date]]&lt;&gt;"","GJ-"&amp;CountryID,"")</f>
        <v/>
      </c>
      <c r="AI458" s="59" t="str">
        <f>IF(Table1[[#This Row],[Posting Date]]&lt;&gt;"",Table1[[#This Row],[Posting Date]],"")</f>
        <v/>
      </c>
      <c r="AJ458" s="46"/>
      <c r="AK458" s="46" t="str">
        <f>IF(Table1[[#This Row],[Description]]&lt;&gt;"",Table1[[#This Row],[Description]],"")</f>
        <v/>
      </c>
      <c r="AL458" s="46" t="str">
        <f>IF(Table1[[#This Row],[Posting Date]]&lt;&gt;"",Table1[[#This Row],[Reference Number]],"")</f>
        <v/>
      </c>
      <c r="AM458" s="46" t="str">
        <f>TRIM(Table1[[#This Row],[Line '#]])</f>
        <v/>
      </c>
      <c r="AN458" s="46" t="str">
        <f>TRIM(Table1[[#This Row],[Account]])</f>
        <v/>
      </c>
      <c r="AO458" s="46" t="str">
        <f>IF(Table1[[#This Row],[Posting Date]]&lt;&gt;"",$D$5,"")</f>
        <v/>
      </c>
      <c r="AP458" s="46" t="str">
        <f>TRIM(Table1[[#This Row],[Departments-Prgrams]])</f>
        <v/>
      </c>
      <c r="AQ458" s="46" t="str">
        <f>TRIM(Table1[[#This Row],[Grant]])</f>
        <v/>
      </c>
      <c r="AR458" s="46" t="str">
        <f>TRIM(Table1[[#This Row],[Staff ID]])</f>
        <v/>
      </c>
      <c r="AS458" s="46" t="str">
        <f>IF(TRIM(Table1[[#This Row],[Budget Code]])=0,"",TRIM(Table1[[#This Row],[Budget Code]]))</f>
        <v/>
      </c>
      <c r="AT458" s="46" t="str">
        <f>IF(Table1[[#This Row],[Line Description]]&lt;&gt;"",Table1[[#This Row],[Line Description]],"")</f>
        <v/>
      </c>
      <c r="AU458" s="46" t="str">
        <f>IF(Table1[[#This Row],[Cur_Amount Debit]]&gt;0,ROUND(Table1[[#This Row],[Cur_Amount Debit]],2),"")</f>
        <v/>
      </c>
      <c r="AV458" s="46" t="str">
        <f>IF(Table1[[#This Row],[Cur_Amount Credit]]&gt;0,ROUND(Table1[[#This Row],[Cur_Amount Credit]],2),"")</f>
        <v/>
      </c>
      <c r="AW458" s="46" t="str">
        <f>LEFT(Table1[[#This Row],[Cur]],3)</f>
        <v/>
      </c>
      <c r="AX458" s="59"/>
      <c r="AY458" s="46"/>
      <c r="AZ458" s="46" t="str">
        <f>IF(Table1[[#This Row],[Cur]]&lt;&gt;"",IF(Table1[[#This Row],[Cur]]="USD","",ExchangeRate),"")</f>
        <v/>
      </c>
      <c r="BA458" s="46" t="str">
        <f>IF(Table1[[#This Row],[Grant]]&lt;&gt;"",VLOOKUP(Table1[[#This Row],[Grant]],Grants!B:D,3),"")</f>
        <v/>
      </c>
      <c r="BB458" s="46" t="str">
        <f>TRIM(Table1[[#This Row],[Vendor ID]])</f>
        <v/>
      </c>
      <c r="BC458">
        <f>IF(Table1[[#This Row],[Reference Number]]=Q457,BC457,BC457+1)</f>
        <v>2</v>
      </c>
    </row>
    <row r="459" spans="1:55" ht="11.25" hidden="1" customHeight="1">
      <c r="A459" s="1"/>
      <c r="B459" s="88" t="str">
        <f>IF(Table1[[#This Row],[Posting Date]]&lt;&gt;"",IF(Table1[[#This Row],[Reference Number]]=Q458,B458+1,1),"")</f>
        <v/>
      </c>
      <c r="C459" s="61"/>
      <c r="D459" s="61"/>
      <c r="E459" s="218"/>
      <c r="F459" s="143" t="str">
        <f>IFERROR(IF(VLOOKUP(Table1[[#This Row],[Budget Code Description]],Dimentions!$X$6:$AC$132,2,FALSE)="","",VLOOKUP(Table1[[#This Row],[Budget Code Description]],Dimentions!$X$6:$AC$132,2,FALSE)),"")</f>
        <v/>
      </c>
      <c r="G459" s="143" t="str">
        <f>IFERROR(VLOOKUP(Table1[[#This Row],[Budget Code Description]],Dimentions!$X$6:$AC$132,3,FALSE),"")</f>
        <v/>
      </c>
      <c r="H459" s="64" t="str">
        <f>IFERROR(VLOOKUP(Table1[[#This Row],[Account]],Dimentions!$S$6:$V$233,2,FALSE),"")</f>
        <v/>
      </c>
      <c r="I459" s="62">
        <f>_xlfn.NUMBERVALUE(LEFT(Table1[[#This Row],[Account]],1))</f>
        <v>0</v>
      </c>
      <c r="J459" s="62" t="str">
        <f>IFERROR(VLOOKUP(Table1[[#This Row],[Budget Code Description]],Table6[#All],7,FALSE),"")</f>
        <v/>
      </c>
      <c r="K459" s="143" t="str">
        <f>IFERROR(VLOOKUP(Table1[[#This Row],[Budget Code Description]],Table6[#All],8,FALSE),"")</f>
        <v/>
      </c>
      <c r="L459" s="63"/>
      <c r="M459" s="65" t="str">
        <f>IFERROR(VLOOKUP(Table1[[#This Row],[Staff ID]],Table2[],2,FALSE),"")</f>
        <v/>
      </c>
      <c r="N459" s="211" t="str">
        <f>IFERROR(IF(VLOOKUP(Table1[[#This Row],[Budget Code Description]],Dimentions!$X$6:$AC$97,4,FALSE)="","",VLOOKUP(Table1[[#This Row],[Budget Code Description]],Dimentions!$X$6:$AC$97,4,FALSE)),"")</f>
        <v/>
      </c>
      <c r="O459" s="65" t="str">
        <f>IFERROR(VLOOKUP(Table1[[#This Row],[Vendor ID]],Table549[],2,FALSE),"")</f>
        <v/>
      </c>
      <c r="P459" s="63"/>
      <c r="Q459" s="143" t="str">
        <f>IF(Table1[[#This Row],[Posting Date]]&lt;&gt;"",$D$9,"")</f>
        <v/>
      </c>
      <c r="R459" s="159" t="str">
        <f>IF(Table1[[#This Row],[Posting Date]]&lt;&gt;"",$D$10,"")</f>
        <v/>
      </c>
      <c r="S459" s="66"/>
      <c r="T459" s="63"/>
      <c r="U459" s="67"/>
      <c r="V459" s="67"/>
      <c r="W459" s="67" t="str">
        <f t="shared" si="7"/>
        <v/>
      </c>
      <c r="X459" s="161" t="str">
        <f>IF(E459="","",(IF(Table1[[#This Row],[Cur]]="USD",Table1[[#This Row],[Cur_Amount Debit]],Table1[[#This Row],[Cur_Amount Debit]]/Table1[[#This Row],[Exchange Rate]])))</f>
        <v/>
      </c>
      <c r="Y459" s="161" t="str">
        <f>IF(E459="","",(IF(Table1[[#This Row],[Cur]]="USD",Table1[[#This Row],[Cur_Amount Credit]],Table1[[#This Row],[Cur_Amount Credit]]/ExchangeRate)))</f>
        <v/>
      </c>
      <c r="Z459" s="203" t="str">
        <f>IF(E459="","",(Table1[[#This Row],[Debit USD]]-Table1[[#This Row],[Credit USD]]))</f>
        <v/>
      </c>
      <c r="AA459" s="122"/>
      <c r="AB459" s="1"/>
      <c r="AC459" s="15"/>
      <c r="AD459" s="15" t="str">
        <f>IF(AND(OR(Table1[[#This Row],[Account]]="15030",Table1[[#This Row],[Account]]="15035",Table1[[#This Row],[Account]]="20150"),Table1[[#This Row],[Vendor ID]]=""),1,"")</f>
        <v/>
      </c>
      <c r="AE459" s="15"/>
      <c r="AF459" s="15"/>
      <c r="AG459" s="15"/>
      <c r="AH459" s="46" t="str">
        <f>IF(Table1[[#This Row],[Posting Date]]&lt;&gt;"","GJ-"&amp;CountryID,"")</f>
        <v/>
      </c>
      <c r="AI459" s="59" t="str">
        <f>IF(Table1[[#This Row],[Posting Date]]&lt;&gt;"",Table1[[#This Row],[Posting Date]],"")</f>
        <v/>
      </c>
      <c r="AJ459" s="46"/>
      <c r="AK459" s="46" t="str">
        <f>IF(Table1[[#This Row],[Description]]&lt;&gt;"",Table1[[#This Row],[Description]],"")</f>
        <v/>
      </c>
      <c r="AL459" s="46" t="str">
        <f>IF(Table1[[#This Row],[Posting Date]]&lt;&gt;"",Table1[[#This Row],[Reference Number]],"")</f>
        <v/>
      </c>
      <c r="AM459" s="46" t="str">
        <f>TRIM(Table1[[#This Row],[Line '#]])</f>
        <v/>
      </c>
      <c r="AN459" s="46" t="str">
        <f>TRIM(Table1[[#This Row],[Account]])</f>
        <v/>
      </c>
      <c r="AO459" s="46" t="str">
        <f>IF(Table1[[#This Row],[Posting Date]]&lt;&gt;"",$D$5,"")</f>
        <v/>
      </c>
      <c r="AP459" s="46" t="str">
        <f>TRIM(Table1[[#This Row],[Departments-Prgrams]])</f>
        <v/>
      </c>
      <c r="AQ459" s="46" t="str">
        <f>TRIM(Table1[[#This Row],[Grant]])</f>
        <v/>
      </c>
      <c r="AR459" s="46" t="str">
        <f>TRIM(Table1[[#This Row],[Staff ID]])</f>
        <v/>
      </c>
      <c r="AS459" s="46" t="str">
        <f>IF(TRIM(Table1[[#This Row],[Budget Code]])=0,"",TRIM(Table1[[#This Row],[Budget Code]]))</f>
        <v/>
      </c>
      <c r="AT459" s="46" t="str">
        <f>IF(Table1[[#This Row],[Line Description]]&lt;&gt;"",Table1[[#This Row],[Line Description]],"")</f>
        <v/>
      </c>
      <c r="AU459" s="46" t="str">
        <f>IF(Table1[[#This Row],[Cur_Amount Debit]]&gt;0,ROUND(Table1[[#This Row],[Cur_Amount Debit]],2),"")</f>
        <v/>
      </c>
      <c r="AV459" s="46" t="str">
        <f>IF(Table1[[#This Row],[Cur_Amount Credit]]&gt;0,ROUND(Table1[[#This Row],[Cur_Amount Credit]],2),"")</f>
        <v/>
      </c>
      <c r="AW459" s="46" t="str">
        <f>LEFT(Table1[[#This Row],[Cur]],3)</f>
        <v/>
      </c>
      <c r="AX459" s="59"/>
      <c r="AY459" s="46"/>
      <c r="AZ459" s="46" t="str">
        <f>IF(Table1[[#This Row],[Cur]]&lt;&gt;"",IF(Table1[[#This Row],[Cur]]="USD","",ExchangeRate),"")</f>
        <v/>
      </c>
      <c r="BA459" s="46" t="str">
        <f>IF(Table1[[#This Row],[Grant]]&lt;&gt;"",VLOOKUP(Table1[[#This Row],[Grant]],Grants!B:D,3),"")</f>
        <v/>
      </c>
      <c r="BB459" s="46" t="str">
        <f>TRIM(Table1[[#This Row],[Vendor ID]])</f>
        <v/>
      </c>
      <c r="BC459">
        <f>IF(Table1[[#This Row],[Reference Number]]=Q458,BC458,BC458+1)</f>
        <v>2</v>
      </c>
    </row>
    <row r="460" spans="1:55" ht="11.25" hidden="1" customHeight="1">
      <c r="A460" s="1"/>
      <c r="B460" s="88" t="str">
        <f>IF(Table1[[#This Row],[Posting Date]]&lt;&gt;"",IF(Table1[[#This Row],[Reference Number]]=Q459,B459+1,1),"")</f>
        <v/>
      </c>
      <c r="C460" s="61"/>
      <c r="D460" s="61"/>
      <c r="E460" s="218"/>
      <c r="F460" s="143" t="str">
        <f>IFERROR(IF(VLOOKUP(Table1[[#This Row],[Budget Code Description]],Dimentions!$X$6:$AC$132,2,FALSE)="","",VLOOKUP(Table1[[#This Row],[Budget Code Description]],Dimentions!$X$6:$AC$132,2,FALSE)),"")</f>
        <v/>
      </c>
      <c r="G460" s="143" t="str">
        <f>IFERROR(VLOOKUP(Table1[[#This Row],[Budget Code Description]],Dimentions!$X$6:$AC$132,3,FALSE),"")</f>
        <v/>
      </c>
      <c r="H460" s="64" t="str">
        <f>IFERROR(VLOOKUP(Table1[[#This Row],[Account]],Dimentions!$S$6:$V$233,2,FALSE),"")</f>
        <v/>
      </c>
      <c r="I460" s="62">
        <f>_xlfn.NUMBERVALUE(LEFT(Table1[[#This Row],[Account]],1))</f>
        <v>0</v>
      </c>
      <c r="J460" s="62" t="str">
        <f>IFERROR(VLOOKUP(Table1[[#This Row],[Budget Code Description]],Table6[#All],7,FALSE),"")</f>
        <v/>
      </c>
      <c r="K460" s="143" t="str">
        <f>IFERROR(VLOOKUP(Table1[[#This Row],[Budget Code Description]],Table6[#All],8,FALSE),"")</f>
        <v/>
      </c>
      <c r="L460" s="63"/>
      <c r="M460" s="65" t="str">
        <f>IFERROR(VLOOKUP(Table1[[#This Row],[Staff ID]],Table2[],2,FALSE),"")</f>
        <v/>
      </c>
      <c r="N460" s="211" t="str">
        <f>IFERROR(IF(VLOOKUP(Table1[[#This Row],[Budget Code Description]],Dimentions!$X$6:$AC$97,4,FALSE)="","",VLOOKUP(Table1[[#This Row],[Budget Code Description]],Dimentions!$X$6:$AC$97,4,FALSE)),"")</f>
        <v/>
      </c>
      <c r="O460" s="65" t="str">
        <f>IFERROR(VLOOKUP(Table1[[#This Row],[Vendor ID]],Table549[],2,FALSE),"")</f>
        <v/>
      </c>
      <c r="P460" s="63"/>
      <c r="Q460" s="143" t="str">
        <f>IF(Table1[[#This Row],[Posting Date]]&lt;&gt;"",$D$9,"")</f>
        <v/>
      </c>
      <c r="R460" s="159" t="str">
        <f>IF(Table1[[#This Row],[Posting Date]]&lt;&gt;"",$D$10,"")</f>
        <v/>
      </c>
      <c r="S460" s="66"/>
      <c r="T460" s="63"/>
      <c r="U460" s="67"/>
      <c r="V460" s="67"/>
      <c r="W460" s="67" t="str">
        <f t="shared" si="7"/>
        <v/>
      </c>
      <c r="X460" s="161" t="str">
        <f>IF(E460="","",(IF(Table1[[#This Row],[Cur]]="USD",Table1[[#This Row],[Cur_Amount Debit]],Table1[[#This Row],[Cur_Amount Debit]]/Table1[[#This Row],[Exchange Rate]])))</f>
        <v/>
      </c>
      <c r="Y460" s="161" t="str">
        <f>IF(E460="","",(IF(Table1[[#This Row],[Cur]]="USD",Table1[[#This Row],[Cur_Amount Credit]],Table1[[#This Row],[Cur_Amount Credit]]/ExchangeRate)))</f>
        <v/>
      </c>
      <c r="Z460" s="203" t="str">
        <f>IF(E460="","",(Table1[[#This Row],[Debit USD]]-Table1[[#This Row],[Credit USD]]))</f>
        <v/>
      </c>
      <c r="AA460" s="122"/>
      <c r="AB460" s="1"/>
      <c r="AC460" s="15"/>
      <c r="AD460" s="15" t="str">
        <f>IF(AND(OR(Table1[[#This Row],[Account]]="15030",Table1[[#This Row],[Account]]="15035",Table1[[#This Row],[Account]]="20150"),Table1[[#This Row],[Vendor ID]]=""),1,"")</f>
        <v/>
      </c>
      <c r="AE460" s="15"/>
      <c r="AF460" s="15"/>
      <c r="AG460" s="15"/>
      <c r="AH460" s="46" t="str">
        <f>IF(Table1[[#This Row],[Posting Date]]&lt;&gt;"","GJ-"&amp;CountryID,"")</f>
        <v/>
      </c>
      <c r="AI460" s="59" t="str">
        <f>IF(Table1[[#This Row],[Posting Date]]&lt;&gt;"",Table1[[#This Row],[Posting Date]],"")</f>
        <v/>
      </c>
      <c r="AJ460" s="46"/>
      <c r="AK460" s="46" t="str">
        <f>IF(Table1[[#This Row],[Description]]&lt;&gt;"",Table1[[#This Row],[Description]],"")</f>
        <v/>
      </c>
      <c r="AL460" s="46" t="str">
        <f>IF(Table1[[#This Row],[Posting Date]]&lt;&gt;"",Table1[[#This Row],[Reference Number]],"")</f>
        <v/>
      </c>
      <c r="AM460" s="46" t="str">
        <f>TRIM(Table1[[#This Row],[Line '#]])</f>
        <v/>
      </c>
      <c r="AN460" s="46" t="str">
        <f>TRIM(Table1[[#This Row],[Account]])</f>
        <v/>
      </c>
      <c r="AO460" s="46" t="str">
        <f>IF(Table1[[#This Row],[Posting Date]]&lt;&gt;"",$D$5,"")</f>
        <v/>
      </c>
      <c r="AP460" s="46" t="str">
        <f>TRIM(Table1[[#This Row],[Departments-Prgrams]])</f>
        <v/>
      </c>
      <c r="AQ460" s="46" t="str">
        <f>TRIM(Table1[[#This Row],[Grant]])</f>
        <v/>
      </c>
      <c r="AR460" s="46" t="str">
        <f>TRIM(Table1[[#This Row],[Staff ID]])</f>
        <v/>
      </c>
      <c r="AS460" s="46" t="str">
        <f>IF(TRIM(Table1[[#This Row],[Budget Code]])=0,"",TRIM(Table1[[#This Row],[Budget Code]]))</f>
        <v/>
      </c>
      <c r="AT460" s="46" t="str">
        <f>IF(Table1[[#This Row],[Line Description]]&lt;&gt;"",Table1[[#This Row],[Line Description]],"")</f>
        <v/>
      </c>
      <c r="AU460" s="46" t="str">
        <f>IF(Table1[[#This Row],[Cur_Amount Debit]]&gt;0,ROUND(Table1[[#This Row],[Cur_Amount Debit]],2),"")</f>
        <v/>
      </c>
      <c r="AV460" s="46" t="str">
        <f>IF(Table1[[#This Row],[Cur_Amount Credit]]&gt;0,ROUND(Table1[[#This Row],[Cur_Amount Credit]],2),"")</f>
        <v/>
      </c>
      <c r="AW460" s="46" t="str">
        <f>LEFT(Table1[[#This Row],[Cur]],3)</f>
        <v/>
      </c>
      <c r="AX460" s="59"/>
      <c r="AY460" s="46"/>
      <c r="AZ460" s="46" t="str">
        <f>IF(Table1[[#This Row],[Cur]]&lt;&gt;"",IF(Table1[[#This Row],[Cur]]="USD","",ExchangeRate),"")</f>
        <v/>
      </c>
      <c r="BA460" s="46" t="str">
        <f>IF(Table1[[#This Row],[Grant]]&lt;&gt;"",VLOOKUP(Table1[[#This Row],[Grant]],Grants!B:D,3),"")</f>
        <v/>
      </c>
      <c r="BB460" s="46" t="str">
        <f>TRIM(Table1[[#This Row],[Vendor ID]])</f>
        <v/>
      </c>
      <c r="BC460">
        <f>IF(Table1[[#This Row],[Reference Number]]=Q459,BC459,BC459+1)</f>
        <v>2</v>
      </c>
    </row>
    <row r="461" spans="1:55" ht="11.25" hidden="1" customHeight="1">
      <c r="A461" s="1"/>
      <c r="B461" s="88" t="str">
        <f>IF(Table1[[#This Row],[Posting Date]]&lt;&gt;"",IF(Table1[[#This Row],[Reference Number]]=Q460,B460+1,1),"")</f>
        <v/>
      </c>
      <c r="C461" s="61"/>
      <c r="D461" s="61"/>
      <c r="E461" s="218"/>
      <c r="F461" s="143" t="str">
        <f>IFERROR(IF(VLOOKUP(Table1[[#This Row],[Budget Code Description]],Dimentions!$X$6:$AC$132,2,FALSE)="","",VLOOKUP(Table1[[#This Row],[Budget Code Description]],Dimentions!$X$6:$AC$132,2,FALSE)),"")</f>
        <v/>
      </c>
      <c r="G461" s="143" t="str">
        <f>IFERROR(VLOOKUP(Table1[[#This Row],[Budget Code Description]],Dimentions!$X$6:$AC$132,3,FALSE),"")</f>
        <v/>
      </c>
      <c r="H461" s="64" t="str">
        <f>IFERROR(VLOOKUP(Table1[[#This Row],[Account]],Dimentions!$S$6:$V$233,2,FALSE),"")</f>
        <v/>
      </c>
      <c r="I461" s="62">
        <f>_xlfn.NUMBERVALUE(LEFT(Table1[[#This Row],[Account]],1))</f>
        <v>0</v>
      </c>
      <c r="J461" s="62" t="str">
        <f>IFERROR(VLOOKUP(Table1[[#This Row],[Budget Code Description]],Table6[#All],7,FALSE),"")</f>
        <v/>
      </c>
      <c r="K461" s="143" t="str">
        <f>IFERROR(VLOOKUP(Table1[[#This Row],[Budget Code Description]],Table6[#All],8,FALSE),"")</f>
        <v/>
      </c>
      <c r="L461" s="63"/>
      <c r="M461" s="65" t="str">
        <f>IFERROR(VLOOKUP(Table1[[#This Row],[Staff ID]],Table2[],2,FALSE),"")</f>
        <v/>
      </c>
      <c r="N461" s="211" t="str">
        <f>IFERROR(IF(VLOOKUP(Table1[[#This Row],[Budget Code Description]],Dimentions!$X$6:$AC$97,4,FALSE)="","",VLOOKUP(Table1[[#This Row],[Budget Code Description]],Dimentions!$X$6:$AC$97,4,FALSE)),"")</f>
        <v/>
      </c>
      <c r="O461" s="65" t="str">
        <f>IFERROR(VLOOKUP(Table1[[#This Row],[Vendor ID]],Table549[],2,FALSE),"")</f>
        <v/>
      </c>
      <c r="P461" s="63"/>
      <c r="Q461" s="143" t="str">
        <f>IF(Table1[[#This Row],[Posting Date]]&lt;&gt;"",$D$9,"")</f>
        <v/>
      </c>
      <c r="R461" s="159" t="str">
        <f>IF(Table1[[#This Row],[Posting Date]]&lt;&gt;"",$D$10,"")</f>
        <v/>
      </c>
      <c r="S461" s="66"/>
      <c r="T461" s="63"/>
      <c r="U461" s="67"/>
      <c r="V461" s="67"/>
      <c r="W461" s="67" t="str">
        <f t="shared" si="7"/>
        <v/>
      </c>
      <c r="X461" s="161" t="str">
        <f>IF(E461="","",(IF(Table1[[#This Row],[Cur]]="USD",Table1[[#This Row],[Cur_Amount Debit]],Table1[[#This Row],[Cur_Amount Debit]]/Table1[[#This Row],[Exchange Rate]])))</f>
        <v/>
      </c>
      <c r="Y461" s="161" t="str">
        <f>IF(E461="","",(IF(Table1[[#This Row],[Cur]]="USD",Table1[[#This Row],[Cur_Amount Credit]],Table1[[#This Row],[Cur_Amount Credit]]/ExchangeRate)))</f>
        <v/>
      </c>
      <c r="Z461" s="203" t="str">
        <f>IF(E461="","",(Table1[[#This Row],[Debit USD]]-Table1[[#This Row],[Credit USD]]))</f>
        <v/>
      </c>
      <c r="AA461" s="122"/>
      <c r="AB461" s="1"/>
      <c r="AC461" s="15"/>
      <c r="AD461" s="15" t="str">
        <f>IF(AND(OR(Table1[[#This Row],[Account]]="15030",Table1[[#This Row],[Account]]="15035",Table1[[#This Row],[Account]]="20150"),Table1[[#This Row],[Vendor ID]]=""),1,"")</f>
        <v/>
      </c>
      <c r="AE461" s="15"/>
      <c r="AF461" s="15"/>
      <c r="AG461" s="15"/>
      <c r="AH461" s="46" t="str">
        <f>IF(Table1[[#This Row],[Posting Date]]&lt;&gt;"","GJ-"&amp;CountryID,"")</f>
        <v/>
      </c>
      <c r="AI461" s="59" t="str">
        <f>IF(Table1[[#This Row],[Posting Date]]&lt;&gt;"",Table1[[#This Row],[Posting Date]],"")</f>
        <v/>
      </c>
      <c r="AJ461" s="46"/>
      <c r="AK461" s="46" t="str">
        <f>IF(Table1[[#This Row],[Description]]&lt;&gt;"",Table1[[#This Row],[Description]],"")</f>
        <v/>
      </c>
      <c r="AL461" s="46" t="str">
        <f>IF(Table1[[#This Row],[Posting Date]]&lt;&gt;"",Table1[[#This Row],[Reference Number]],"")</f>
        <v/>
      </c>
      <c r="AM461" s="46" t="str">
        <f>TRIM(Table1[[#This Row],[Line '#]])</f>
        <v/>
      </c>
      <c r="AN461" s="46" t="str">
        <f>TRIM(Table1[[#This Row],[Account]])</f>
        <v/>
      </c>
      <c r="AO461" s="46" t="str">
        <f>IF(Table1[[#This Row],[Posting Date]]&lt;&gt;"",$D$5,"")</f>
        <v/>
      </c>
      <c r="AP461" s="46" t="str">
        <f>TRIM(Table1[[#This Row],[Departments-Prgrams]])</f>
        <v/>
      </c>
      <c r="AQ461" s="46" t="str">
        <f>TRIM(Table1[[#This Row],[Grant]])</f>
        <v/>
      </c>
      <c r="AR461" s="46" t="str">
        <f>TRIM(Table1[[#This Row],[Staff ID]])</f>
        <v/>
      </c>
      <c r="AS461" s="46" t="str">
        <f>IF(TRIM(Table1[[#This Row],[Budget Code]])=0,"",TRIM(Table1[[#This Row],[Budget Code]]))</f>
        <v/>
      </c>
      <c r="AT461" s="46" t="str">
        <f>IF(Table1[[#This Row],[Line Description]]&lt;&gt;"",Table1[[#This Row],[Line Description]],"")</f>
        <v/>
      </c>
      <c r="AU461" s="46" t="str">
        <f>IF(Table1[[#This Row],[Cur_Amount Debit]]&gt;0,ROUND(Table1[[#This Row],[Cur_Amount Debit]],2),"")</f>
        <v/>
      </c>
      <c r="AV461" s="46" t="str">
        <f>IF(Table1[[#This Row],[Cur_Amount Credit]]&gt;0,ROUND(Table1[[#This Row],[Cur_Amount Credit]],2),"")</f>
        <v/>
      </c>
      <c r="AW461" s="46" t="str">
        <f>LEFT(Table1[[#This Row],[Cur]],3)</f>
        <v/>
      </c>
      <c r="AX461" s="59"/>
      <c r="AY461" s="46"/>
      <c r="AZ461" s="46" t="str">
        <f>IF(Table1[[#This Row],[Cur]]&lt;&gt;"",IF(Table1[[#This Row],[Cur]]="USD","",ExchangeRate),"")</f>
        <v/>
      </c>
      <c r="BA461" s="46" t="str">
        <f>IF(Table1[[#This Row],[Grant]]&lt;&gt;"",VLOOKUP(Table1[[#This Row],[Grant]],Grants!B:D,3),"")</f>
        <v/>
      </c>
      <c r="BB461" s="46" t="str">
        <f>TRIM(Table1[[#This Row],[Vendor ID]])</f>
        <v/>
      </c>
      <c r="BC461">
        <f>IF(Table1[[#This Row],[Reference Number]]=Q460,BC460,BC460+1)</f>
        <v>2</v>
      </c>
    </row>
    <row r="462" spans="1:55" ht="11.25" hidden="1" customHeight="1">
      <c r="A462" s="1"/>
      <c r="B462" s="88" t="str">
        <f>IF(Table1[[#This Row],[Posting Date]]&lt;&gt;"",IF(Table1[[#This Row],[Reference Number]]=Q461,B461+1,1),"")</f>
        <v/>
      </c>
      <c r="C462" s="61"/>
      <c r="D462" s="61"/>
      <c r="E462" s="218"/>
      <c r="F462" s="143" t="str">
        <f>IFERROR(IF(VLOOKUP(Table1[[#This Row],[Budget Code Description]],Dimentions!$X$6:$AC$132,2,FALSE)="","",VLOOKUP(Table1[[#This Row],[Budget Code Description]],Dimentions!$X$6:$AC$132,2,FALSE)),"")</f>
        <v/>
      </c>
      <c r="G462" s="143" t="str">
        <f>IFERROR(VLOOKUP(Table1[[#This Row],[Budget Code Description]],Dimentions!$X$6:$AC$132,3,FALSE),"")</f>
        <v/>
      </c>
      <c r="H462" s="64" t="str">
        <f>IFERROR(VLOOKUP(Table1[[#This Row],[Account]],Dimentions!$S$6:$V$233,2,FALSE),"")</f>
        <v/>
      </c>
      <c r="I462" s="62">
        <f>_xlfn.NUMBERVALUE(LEFT(Table1[[#This Row],[Account]],1))</f>
        <v>0</v>
      </c>
      <c r="J462" s="62" t="str">
        <f>IFERROR(VLOOKUP(Table1[[#This Row],[Budget Code Description]],Table6[#All],7,FALSE),"")</f>
        <v/>
      </c>
      <c r="K462" s="143" t="str">
        <f>IFERROR(VLOOKUP(Table1[[#This Row],[Budget Code Description]],Table6[#All],8,FALSE),"")</f>
        <v/>
      </c>
      <c r="L462" s="63"/>
      <c r="M462" s="65" t="str">
        <f>IFERROR(VLOOKUP(Table1[[#This Row],[Staff ID]],Table2[],2,FALSE),"")</f>
        <v/>
      </c>
      <c r="N462" s="211" t="str">
        <f>IFERROR(IF(VLOOKUP(Table1[[#This Row],[Budget Code Description]],Dimentions!$X$6:$AC$97,4,FALSE)="","",VLOOKUP(Table1[[#This Row],[Budget Code Description]],Dimentions!$X$6:$AC$97,4,FALSE)),"")</f>
        <v/>
      </c>
      <c r="O462" s="65" t="str">
        <f>IFERROR(VLOOKUP(Table1[[#This Row],[Vendor ID]],Table549[],2,FALSE),"")</f>
        <v/>
      </c>
      <c r="P462" s="63"/>
      <c r="Q462" s="143" t="str">
        <f>IF(Table1[[#This Row],[Posting Date]]&lt;&gt;"",$D$9,"")</f>
        <v/>
      </c>
      <c r="R462" s="159" t="str">
        <f>IF(Table1[[#This Row],[Posting Date]]&lt;&gt;"",$D$10,"")</f>
        <v/>
      </c>
      <c r="S462" s="66"/>
      <c r="T462" s="63"/>
      <c r="U462" s="67"/>
      <c r="V462" s="67"/>
      <c r="W462" s="67" t="str">
        <f t="shared" si="7"/>
        <v/>
      </c>
      <c r="X462" s="161" t="str">
        <f>IF(E462="","",(IF(Table1[[#This Row],[Cur]]="USD",Table1[[#This Row],[Cur_Amount Debit]],Table1[[#This Row],[Cur_Amount Debit]]/Table1[[#This Row],[Exchange Rate]])))</f>
        <v/>
      </c>
      <c r="Y462" s="161" t="str">
        <f>IF(E462="","",(IF(Table1[[#This Row],[Cur]]="USD",Table1[[#This Row],[Cur_Amount Credit]],Table1[[#This Row],[Cur_Amount Credit]]/ExchangeRate)))</f>
        <v/>
      </c>
      <c r="Z462" s="203" t="str">
        <f>IF(E462="","",(Table1[[#This Row],[Debit USD]]-Table1[[#This Row],[Credit USD]]))</f>
        <v/>
      </c>
      <c r="AA462" s="122"/>
      <c r="AB462" s="1"/>
      <c r="AC462" s="15"/>
      <c r="AD462" s="15" t="str">
        <f>IF(AND(OR(Table1[[#This Row],[Account]]="15030",Table1[[#This Row],[Account]]="15035",Table1[[#This Row],[Account]]="20150"),Table1[[#This Row],[Vendor ID]]=""),1,"")</f>
        <v/>
      </c>
      <c r="AE462" s="15"/>
      <c r="AF462" s="15"/>
      <c r="AG462" s="15"/>
      <c r="AH462" s="46" t="str">
        <f>IF(Table1[[#This Row],[Posting Date]]&lt;&gt;"","GJ-"&amp;CountryID,"")</f>
        <v/>
      </c>
      <c r="AI462" s="59" t="str">
        <f>IF(Table1[[#This Row],[Posting Date]]&lt;&gt;"",Table1[[#This Row],[Posting Date]],"")</f>
        <v/>
      </c>
      <c r="AJ462" s="46"/>
      <c r="AK462" s="46" t="str">
        <f>IF(Table1[[#This Row],[Description]]&lt;&gt;"",Table1[[#This Row],[Description]],"")</f>
        <v/>
      </c>
      <c r="AL462" s="46" t="str">
        <f>IF(Table1[[#This Row],[Posting Date]]&lt;&gt;"",Table1[[#This Row],[Reference Number]],"")</f>
        <v/>
      </c>
      <c r="AM462" s="46" t="str">
        <f>TRIM(Table1[[#This Row],[Line '#]])</f>
        <v/>
      </c>
      <c r="AN462" s="46" t="str">
        <f>TRIM(Table1[[#This Row],[Account]])</f>
        <v/>
      </c>
      <c r="AO462" s="46" t="str">
        <f>IF(Table1[[#This Row],[Posting Date]]&lt;&gt;"",$D$5,"")</f>
        <v/>
      </c>
      <c r="AP462" s="46" t="str">
        <f>TRIM(Table1[[#This Row],[Departments-Prgrams]])</f>
        <v/>
      </c>
      <c r="AQ462" s="46" t="str">
        <f>TRIM(Table1[[#This Row],[Grant]])</f>
        <v/>
      </c>
      <c r="AR462" s="46" t="str">
        <f>TRIM(Table1[[#This Row],[Staff ID]])</f>
        <v/>
      </c>
      <c r="AS462" s="46" t="str">
        <f>IF(TRIM(Table1[[#This Row],[Budget Code]])=0,"",TRIM(Table1[[#This Row],[Budget Code]]))</f>
        <v/>
      </c>
      <c r="AT462" s="46" t="str">
        <f>IF(Table1[[#This Row],[Line Description]]&lt;&gt;"",Table1[[#This Row],[Line Description]],"")</f>
        <v/>
      </c>
      <c r="AU462" s="46" t="str">
        <f>IF(Table1[[#This Row],[Cur_Amount Debit]]&gt;0,ROUND(Table1[[#This Row],[Cur_Amount Debit]],2),"")</f>
        <v/>
      </c>
      <c r="AV462" s="46" t="str">
        <f>IF(Table1[[#This Row],[Cur_Amount Credit]]&gt;0,ROUND(Table1[[#This Row],[Cur_Amount Credit]],2),"")</f>
        <v/>
      </c>
      <c r="AW462" s="46" t="str">
        <f>LEFT(Table1[[#This Row],[Cur]],3)</f>
        <v/>
      </c>
      <c r="AX462" s="59"/>
      <c r="AY462" s="46"/>
      <c r="AZ462" s="46" t="str">
        <f>IF(Table1[[#This Row],[Cur]]&lt;&gt;"",IF(Table1[[#This Row],[Cur]]="USD","",ExchangeRate),"")</f>
        <v/>
      </c>
      <c r="BA462" s="46" t="str">
        <f>IF(Table1[[#This Row],[Grant]]&lt;&gt;"",VLOOKUP(Table1[[#This Row],[Grant]],Grants!B:D,3),"")</f>
        <v/>
      </c>
      <c r="BB462" s="46" t="str">
        <f>TRIM(Table1[[#This Row],[Vendor ID]])</f>
        <v/>
      </c>
      <c r="BC462">
        <f>IF(Table1[[#This Row],[Reference Number]]=Q461,BC461,BC461+1)</f>
        <v>2</v>
      </c>
    </row>
    <row r="463" spans="1:55" ht="11.25" hidden="1" customHeight="1">
      <c r="A463" s="1"/>
      <c r="B463" s="88" t="str">
        <f>IF(Table1[[#This Row],[Posting Date]]&lt;&gt;"",IF(Table1[[#This Row],[Reference Number]]=Q462,B462+1,1),"")</f>
        <v/>
      </c>
      <c r="C463" s="61"/>
      <c r="D463" s="61"/>
      <c r="E463" s="218"/>
      <c r="F463" s="143" t="str">
        <f>IFERROR(IF(VLOOKUP(Table1[[#This Row],[Budget Code Description]],Dimentions!$X$6:$AC$132,2,FALSE)="","",VLOOKUP(Table1[[#This Row],[Budget Code Description]],Dimentions!$X$6:$AC$132,2,FALSE)),"")</f>
        <v/>
      </c>
      <c r="G463" s="143" t="str">
        <f>IFERROR(VLOOKUP(Table1[[#This Row],[Budget Code Description]],Dimentions!$X$6:$AC$132,3,FALSE),"")</f>
        <v/>
      </c>
      <c r="H463" s="64" t="str">
        <f>IFERROR(VLOOKUP(Table1[[#This Row],[Account]],Dimentions!$S$6:$V$233,2,FALSE),"")</f>
        <v/>
      </c>
      <c r="I463" s="62">
        <f>_xlfn.NUMBERVALUE(LEFT(Table1[[#This Row],[Account]],1))</f>
        <v>0</v>
      </c>
      <c r="J463" s="62" t="str">
        <f>IFERROR(VLOOKUP(Table1[[#This Row],[Budget Code Description]],Table6[#All],7,FALSE),"")</f>
        <v/>
      </c>
      <c r="K463" s="143" t="str">
        <f>IFERROR(VLOOKUP(Table1[[#This Row],[Budget Code Description]],Table6[#All],8,FALSE),"")</f>
        <v/>
      </c>
      <c r="L463" s="63"/>
      <c r="M463" s="65" t="str">
        <f>IFERROR(VLOOKUP(Table1[[#This Row],[Staff ID]],Table2[],2,FALSE),"")</f>
        <v/>
      </c>
      <c r="N463" s="211" t="str">
        <f>IFERROR(IF(VLOOKUP(Table1[[#This Row],[Budget Code Description]],Dimentions!$X$6:$AC$97,4,FALSE)="","",VLOOKUP(Table1[[#This Row],[Budget Code Description]],Dimentions!$X$6:$AC$97,4,FALSE)),"")</f>
        <v/>
      </c>
      <c r="O463" s="65" t="str">
        <f>IFERROR(VLOOKUP(Table1[[#This Row],[Vendor ID]],Table549[],2,FALSE),"")</f>
        <v/>
      </c>
      <c r="P463" s="63"/>
      <c r="Q463" s="143" t="str">
        <f>IF(Table1[[#This Row],[Posting Date]]&lt;&gt;"",$D$9,"")</f>
        <v/>
      </c>
      <c r="R463" s="159" t="str">
        <f>IF(Table1[[#This Row],[Posting Date]]&lt;&gt;"",$D$10,"")</f>
        <v/>
      </c>
      <c r="S463" s="66"/>
      <c r="T463" s="63"/>
      <c r="U463" s="67"/>
      <c r="V463" s="67"/>
      <c r="W463" s="67" t="str">
        <f t="shared" si="7"/>
        <v/>
      </c>
      <c r="X463" s="161" t="str">
        <f>IF(E463="","",(IF(Table1[[#This Row],[Cur]]="USD",Table1[[#This Row],[Cur_Amount Debit]],Table1[[#This Row],[Cur_Amount Debit]]/Table1[[#This Row],[Exchange Rate]])))</f>
        <v/>
      </c>
      <c r="Y463" s="161" t="str">
        <f>IF(E463="","",(IF(Table1[[#This Row],[Cur]]="USD",Table1[[#This Row],[Cur_Amount Credit]],Table1[[#This Row],[Cur_Amount Credit]]/ExchangeRate)))</f>
        <v/>
      </c>
      <c r="Z463" s="203" t="str">
        <f>IF(E463="","",(Table1[[#This Row],[Debit USD]]-Table1[[#This Row],[Credit USD]]))</f>
        <v/>
      </c>
      <c r="AA463" s="122"/>
      <c r="AB463" s="1"/>
      <c r="AC463" s="15"/>
      <c r="AD463" s="15" t="str">
        <f>IF(AND(OR(Table1[[#This Row],[Account]]="15030",Table1[[#This Row],[Account]]="15035",Table1[[#This Row],[Account]]="20150"),Table1[[#This Row],[Vendor ID]]=""),1,"")</f>
        <v/>
      </c>
      <c r="AE463" s="15"/>
      <c r="AF463" s="15"/>
      <c r="AG463" s="15"/>
      <c r="AH463" s="46" t="str">
        <f>IF(Table1[[#This Row],[Posting Date]]&lt;&gt;"","GJ-"&amp;CountryID,"")</f>
        <v/>
      </c>
      <c r="AI463" s="59" t="str">
        <f>IF(Table1[[#This Row],[Posting Date]]&lt;&gt;"",Table1[[#This Row],[Posting Date]],"")</f>
        <v/>
      </c>
      <c r="AJ463" s="46"/>
      <c r="AK463" s="46" t="str">
        <f>IF(Table1[[#This Row],[Description]]&lt;&gt;"",Table1[[#This Row],[Description]],"")</f>
        <v/>
      </c>
      <c r="AL463" s="46" t="str">
        <f>IF(Table1[[#This Row],[Posting Date]]&lt;&gt;"",Table1[[#This Row],[Reference Number]],"")</f>
        <v/>
      </c>
      <c r="AM463" s="46" t="str">
        <f>TRIM(Table1[[#This Row],[Line '#]])</f>
        <v/>
      </c>
      <c r="AN463" s="46" t="str">
        <f>TRIM(Table1[[#This Row],[Account]])</f>
        <v/>
      </c>
      <c r="AO463" s="46" t="str">
        <f>IF(Table1[[#This Row],[Posting Date]]&lt;&gt;"",$D$5,"")</f>
        <v/>
      </c>
      <c r="AP463" s="46" t="str">
        <f>TRIM(Table1[[#This Row],[Departments-Prgrams]])</f>
        <v/>
      </c>
      <c r="AQ463" s="46" t="str">
        <f>TRIM(Table1[[#This Row],[Grant]])</f>
        <v/>
      </c>
      <c r="AR463" s="46" t="str">
        <f>TRIM(Table1[[#This Row],[Staff ID]])</f>
        <v/>
      </c>
      <c r="AS463" s="46" t="str">
        <f>IF(TRIM(Table1[[#This Row],[Budget Code]])=0,"",TRIM(Table1[[#This Row],[Budget Code]]))</f>
        <v/>
      </c>
      <c r="AT463" s="46" t="str">
        <f>IF(Table1[[#This Row],[Line Description]]&lt;&gt;"",Table1[[#This Row],[Line Description]],"")</f>
        <v/>
      </c>
      <c r="AU463" s="46" t="str">
        <f>IF(Table1[[#This Row],[Cur_Amount Debit]]&gt;0,ROUND(Table1[[#This Row],[Cur_Amount Debit]],2),"")</f>
        <v/>
      </c>
      <c r="AV463" s="46" t="str">
        <f>IF(Table1[[#This Row],[Cur_Amount Credit]]&gt;0,ROUND(Table1[[#This Row],[Cur_Amount Credit]],2),"")</f>
        <v/>
      </c>
      <c r="AW463" s="46" t="str">
        <f>LEFT(Table1[[#This Row],[Cur]],3)</f>
        <v/>
      </c>
      <c r="AX463" s="59"/>
      <c r="AY463" s="46"/>
      <c r="AZ463" s="46" t="str">
        <f>IF(Table1[[#This Row],[Cur]]&lt;&gt;"",IF(Table1[[#This Row],[Cur]]="USD","",ExchangeRate),"")</f>
        <v/>
      </c>
      <c r="BA463" s="46" t="str">
        <f>IF(Table1[[#This Row],[Grant]]&lt;&gt;"",VLOOKUP(Table1[[#This Row],[Grant]],Grants!B:D,3),"")</f>
        <v/>
      </c>
      <c r="BB463" s="46" t="str">
        <f>TRIM(Table1[[#This Row],[Vendor ID]])</f>
        <v/>
      </c>
      <c r="BC463">
        <f>IF(Table1[[#This Row],[Reference Number]]=Q462,BC462,BC462+1)</f>
        <v>2</v>
      </c>
    </row>
    <row r="464" spans="1:55" ht="11.25" hidden="1" customHeight="1">
      <c r="A464" s="1"/>
      <c r="B464" s="88" t="str">
        <f>IF(Table1[[#This Row],[Posting Date]]&lt;&gt;"",IF(Table1[[#This Row],[Reference Number]]=Q463,B463+1,1),"")</f>
        <v/>
      </c>
      <c r="C464" s="61"/>
      <c r="D464" s="61"/>
      <c r="E464" s="218"/>
      <c r="F464" s="143" t="str">
        <f>IFERROR(IF(VLOOKUP(Table1[[#This Row],[Budget Code Description]],Dimentions!$X$6:$AC$132,2,FALSE)="","",VLOOKUP(Table1[[#This Row],[Budget Code Description]],Dimentions!$X$6:$AC$132,2,FALSE)),"")</f>
        <v/>
      </c>
      <c r="G464" s="143" t="str">
        <f>IFERROR(VLOOKUP(Table1[[#This Row],[Budget Code Description]],Dimentions!$X$6:$AC$132,3,FALSE),"")</f>
        <v/>
      </c>
      <c r="H464" s="64" t="str">
        <f>IFERROR(VLOOKUP(Table1[[#This Row],[Account]],Dimentions!$S$6:$V$233,2,FALSE),"")</f>
        <v/>
      </c>
      <c r="I464" s="62">
        <f>_xlfn.NUMBERVALUE(LEFT(Table1[[#This Row],[Account]],1))</f>
        <v>0</v>
      </c>
      <c r="J464" s="62" t="str">
        <f>IFERROR(VLOOKUP(Table1[[#This Row],[Budget Code Description]],Table6[#All],7,FALSE),"")</f>
        <v/>
      </c>
      <c r="K464" s="143" t="str">
        <f>IFERROR(VLOOKUP(Table1[[#This Row],[Budget Code Description]],Table6[#All],8,FALSE),"")</f>
        <v/>
      </c>
      <c r="L464" s="63"/>
      <c r="M464" s="65" t="str">
        <f>IFERROR(VLOOKUP(Table1[[#This Row],[Staff ID]],Table2[],2,FALSE),"")</f>
        <v/>
      </c>
      <c r="N464" s="211" t="str">
        <f>IFERROR(IF(VLOOKUP(Table1[[#This Row],[Budget Code Description]],Dimentions!$X$6:$AC$97,4,FALSE)="","",VLOOKUP(Table1[[#This Row],[Budget Code Description]],Dimentions!$X$6:$AC$97,4,FALSE)),"")</f>
        <v/>
      </c>
      <c r="O464" s="65" t="str">
        <f>IFERROR(VLOOKUP(Table1[[#This Row],[Vendor ID]],Table549[],2,FALSE),"")</f>
        <v/>
      </c>
      <c r="P464" s="63"/>
      <c r="Q464" s="143" t="str">
        <f>IF(Table1[[#This Row],[Posting Date]]&lt;&gt;"",$D$9,"")</f>
        <v/>
      </c>
      <c r="R464" s="159" t="str">
        <f>IF(Table1[[#This Row],[Posting Date]]&lt;&gt;"",$D$10,"")</f>
        <v/>
      </c>
      <c r="S464" s="66"/>
      <c r="T464" s="63"/>
      <c r="U464" s="67"/>
      <c r="V464" s="67"/>
      <c r="W464" s="67" t="str">
        <f t="shared" si="7"/>
        <v/>
      </c>
      <c r="X464" s="161" t="str">
        <f>IF(E464="","",(IF(Table1[[#This Row],[Cur]]="USD",Table1[[#This Row],[Cur_Amount Debit]],Table1[[#This Row],[Cur_Amount Debit]]/Table1[[#This Row],[Exchange Rate]])))</f>
        <v/>
      </c>
      <c r="Y464" s="161" t="str">
        <f>IF(E464="","",(IF(Table1[[#This Row],[Cur]]="USD",Table1[[#This Row],[Cur_Amount Credit]],Table1[[#This Row],[Cur_Amount Credit]]/ExchangeRate)))</f>
        <v/>
      </c>
      <c r="Z464" s="203" t="str">
        <f>IF(E464="","",(Table1[[#This Row],[Debit USD]]-Table1[[#This Row],[Credit USD]]))</f>
        <v/>
      </c>
      <c r="AA464" s="122"/>
      <c r="AB464" s="1"/>
      <c r="AC464" s="15"/>
      <c r="AD464" s="15" t="str">
        <f>IF(AND(OR(Table1[[#This Row],[Account]]="15030",Table1[[#This Row],[Account]]="15035",Table1[[#This Row],[Account]]="20150"),Table1[[#This Row],[Vendor ID]]=""),1,"")</f>
        <v/>
      </c>
      <c r="AE464" s="15"/>
      <c r="AF464" s="15"/>
      <c r="AG464" s="15"/>
      <c r="AH464" s="46" t="str">
        <f>IF(Table1[[#This Row],[Posting Date]]&lt;&gt;"","GJ-"&amp;CountryID,"")</f>
        <v/>
      </c>
      <c r="AI464" s="59" t="str">
        <f>IF(Table1[[#This Row],[Posting Date]]&lt;&gt;"",Table1[[#This Row],[Posting Date]],"")</f>
        <v/>
      </c>
      <c r="AJ464" s="46"/>
      <c r="AK464" s="46" t="str">
        <f>IF(Table1[[#This Row],[Description]]&lt;&gt;"",Table1[[#This Row],[Description]],"")</f>
        <v/>
      </c>
      <c r="AL464" s="46" t="str">
        <f>IF(Table1[[#This Row],[Posting Date]]&lt;&gt;"",Table1[[#This Row],[Reference Number]],"")</f>
        <v/>
      </c>
      <c r="AM464" s="46" t="str">
        <f>TRIM(Table1[[#This Row],[Line '#]])</f>
        <v/>
      </c>
      <c r="AN464" s="46" t="str">
        <f>TRIM(Table1[[#This Row],[Account]])</f>
        <v/>
      </c>
      <c r="AO464" s="46" t="str">
        <f>IF(Table1[[#This Row],[Posting Date]]&lt;&gt;"",$D$5,"")</f>
        <v/>
      </c>
      <c r="AP464" s="46" t="str">
        <f>TRIM(Table1[[#This Row],[Departments-Prgrams]])</f>
        <v/>
      </c>
      <c r="AQ464" s="46" t="str">
        <f>TRIM(Table1[[#This Row],[Grant]])</f>
        <v/>
      </c>
      <c r="AR464" s="46" t="str">
        <f>TRIM(Table1[[#This Row],[Staff ID]])</f>
        <v/>
      </c>
      <c r="AS464" s="46" t="str">
        <f>IF(TRIM(Table1[[#This Row],[Budget Code]])=0,"",TRIM(Table1[[#This Row],[Budget Code]]))</f>
        <v/>
      </c>
      <c r="AT464" s="46" t="str">
        <f>IF(Table1[[#This Row],[Line Description]]&lt;&gt;"",Table1[[#This Row],[Line Description]],"")</f>
        <v/>
      </c>
      <c r="AU464" s="46" t="str">
        <f>IF(Table1[[#This Row],[Cur_Amount Debit]]&gt;0,ROUND(Table1[[#This Row],[Cur_Amount Debit]],2),"")</f>
        <v/>
      </c>
      <c r="AV464" s="46" t="str">
        <f>IF(Table1[[#This Row],[Cur_Amount Credit]]&gt;0,ROUND(Table1[[#This Row],[Cur_Amount Credit]],2),"")</f>
        <v/>
      </c>
      <c r="AW464" s="46" t="str">
        <f>LEFT(Table1[[#This Row],[Cur]],3)</f>
        <v/>
      </c>
      <c r="AX464" s="59"/>
      <c r="AY464" s="46"/>
      <c r="AZ464" s="46" t="str">
        <f>IF(Table1[[#This Row],[Cur]]&lt;&gt;"",IF(Table1[[#This Row],[Cur]]="USD","",ExchangeRate),"")</f>
        <v/>
      </c>
      <c r="BA464" s="46" t="str">
        <f>IF(Table1[[#This Row],[Grant]]&lt;&gt;"",VLOOKUP(Table1[[#This Row],[Grant]],Grants!B:D,3),"")</f>
        <v/>
      </c>
      <c r="BB464" s="46" t="str">
        <f>TRIM(Table1[[#This Row],[Vendor ID]])</f>
        <v/>
      </c>
      <c r="BC464">
        <f>IF(Table1[[#This Row],[Reference Number]]=Q463,BC463,BC463+1)</f>
        <v>2</v>
      </c>
    </row>
    <row r="465" spans="1:55" ht="11.25" hidden="1" customHeight="1">
      <c r="A465" s="1"/>
      <c r="B465" s="88" t="str">
        <f>IF(Table1[[#This Row],[Posting Date]]&lt;&gt;"",IF(Table1[[#This Row],[Reference Number]]=Q464,B464+1,1),"")</f>
        <v/>
      </c>
      <c r="C465" s="61"/>
      <c r="D465" s="61"/>
      <c r="E465" s="218"/>
      <c r="F465" s="143" t="str">
        <f>IFERROR(IF(VLOOKUP(Table1[[#This Row],[Budget Code Description]],Dimentions!$X$6:$AC$132,2,FALSE)="","",VLOOKUP(Table1[[#This Row],[Budget Code Description]],Dimentions!$X$6:$AC$132,2,FALSE)),"")</f>
        <v/>
      </c>
      <c r="G465" s="143" t="str">
        <f>IFERROR(VLOOKUP(Table1[[#This Row],[Budget Code Description]],Dimentions!$X$6:$AC$132,3,FALSE),"")</f>
        <v/>
      </c>
      <c r="H465" s="64" t="str">
        <f>IFERROR(VLOOKUP(Table1[[#This Row],[Account]],Dimentions!$S$6:$V$233,2,FALSE),"")</f>
        <v/>
      </c>
      <c r="I465" s="62">
        <f>_xlfn.NUMBERVALUE(LEFT(Table1[[#This Row],[Account]],1))</f>
        <v>0</v>
      </c>
      <c r="J465" s="62" t="str">
        <f>IFERROR(VLOOKUP(Table1[[#This Row],[Budget Code Description]],Table6[#All],7,FALSE),"")</f>
        <v/>
      </c>
      <c r="K465" s="143" t="str">
        <f>IFERROR(VLOOKUP(Table1[[#This Row],[Budget Code Description]],Table6[#All],8,FALSE),"")</f>
        <v/>
      </c>
      <c r="L465" s="63"/>
      <c r="M465" s="65" t="str">
        <f>IFERROR(VLOOKUP(Table1[[#This Row],[Staff ID]],Table2[],2,FALSE),"")</f>
        <v/>
      </c>
      <c r="N465" s="211" t="str">
        <f>IFERROR(IF(VLOOKUP(Table1[[#This Row],[Budget Code Description]],Dimentions!$X$6:$AC$97,4,FALSE)="","",VLOOKUP(Table1[[#This Row],[Budget Code Description]],Dimentions!$X$6:$AC$97,4,FALSE)),"")</f>
        <v/>
      </c>
      <c r="O465" s="65" t="str">
        <f>IFERROR(VLOOKUP(Table1[[#This Row],[Vendor ID]],Table549[],2,FALSE),"")</f>
        <v/>
      </c>
      <c r="P465" s="63"/>
      <c r="Q465" s="143" t="str">
        <f>IF(Table1[[#This Row],[Posting Date]]&lt;&gt;"",$D$9,"")</f>
        <v/>
      </c>
      <c r="R465" s="159" t="str">
        <f>IF(Table1[[#This Row],[Posting Date]]&lt;&gt;"",$D$10,"")</f>
        <v/>
      </c>
      <c r="S465" s="66"/>
      <c r="T465" s="63"/>
      <c r="U465" s="67"/>
      <c r="V465" s="67"/>
      <c r="W465" s="67" t="str">
        <f t="shared" si="7"/>
        <v/>
      </c>
      <c r="X465" s="161" t="str">
        <f>IF(E465="","",(IF(Table1[[#This Row],[Cur]]="USD",Table1[[#This Row],[Cur_Amount Debit]],Table1[[#This Row],[Cur_Amount Debit]]/Table1[[#This Row],[Exchange Rate]])))</f>
        <v/>
      </c>
      <c r="Y465" s="161" t="str">
        <f>IF(E465="","",(IF(Table1[[#This Row],[Cur]]="USD",Table1[[#This Row],[Cur_Amount Credit]],Table1[[#This Row],[Cur_Amount Credit]]/ExchangeRate)))</f>
        <v/>
      </c>
      <c r="Z465" s="203" t="str">
        <f>IF(E465="","",(Table1[[#This Row],[Debit USD]]-Table1[[#This Row],[Credit USD]]))</f>
        <v/>
      </c>
      <c r="AA465" s="122"/>
      <c r="AB465" s="1"/>
      <c r="AC465" s="15"/>
      <c r="AD465" s="15" t="str">
        <f>IF(AND(OR(Table1[[#This Row],[Account]]="15030",Table1[[#This Row],[Account]]="15035",Table1[[#This Row],[Account]]="20150"),Table1[[#This Row],[Vendor ID]]=""),1,"")</f>
        <v/>
      </c>
      <c r="AE465" s="15"/>
      <c r="AF465" s="15"/>
      <c r="AG465" s="15"/>
      <c r="AH465" s="46" t="str">
        <f>IF(Table1[[#This Row],[Posting Date]]&lt;&gt;"","GJ-"&amp;CountryID,"")</f>
        <v/>
      </c>
      <c r="AI465" s="59" t="str">
        <f>IF(Table1[[#This Row],[Posting Date]]&lt;&gt;"",Table1[[#This Row],[Posting Date]],"")</f>
        <v/>
      </c>
      <c r="AJ465" s="46"/>
      <c r="AK465" s="46" t="str">
        <f>IF(Table1[[#This Row],[Description]]&lt;&gt;"",Table1[[#This Row],[Description]],"")</f>
        <v/>
      </c>
      <c r="AL465" s="46" t="str">
        <f>IF(Table1[[#This Row],[Posting Date]]&lt;&gt;"",Table1[[#This Row],[Reference Number]],"")</f>
        <v/>
      </c>
      <c r="AM465" s="46" t="str">
        <f>TRIM(Table1[[#This Row],[Line '#]])</f>
        <v/>
      </c>
      <c r="AN465" s="46" t="str">
        <f>TRIM(Table1[[#This Row],[Account]])</f>
        <v/>
      </c>
      <c r="AO465" s="46" t="str">
        <f>IF(Table1[[#This Row],[Posting Date]]&lt;&gt;"",$D$5,"")</f>
        <v/>
      </c>
      <c r="AP465" s="46" t="str">
        <f>TRIM(Table1[[#This Row],[Departments-Prgrams]])</f>
        <v/>
      </c>
      <c r="AQ465" s="46" t="str">
        <f>TRIM(Table1[[#This Row],[Grant]])</f>
        <v/>
      </c>
      <c r="AR465" s="46" t="str">
        <f>TRIM(Table1[[#This Row],[Staff ID]])</f>
        <v/>
      </c>
      <c r="AS465" s="46" t="str">
        <f>IF(TRIM(Table1[[#This Row],[Budget Code]])=0,"",TRIM(Table1[[#This Row],[Budget Code]]))</f>
        <v/>
      </c>
      <c r="AT465" s="46" t="str">
        <f>IF(Table1[[#This Row],[Line Description]]&lt;&gt;"",Table1[[#This Row],[Line Description]],"")</f>
        <v/>
      </c>
      <c r="AU465" s="46" t="str">
        <f>IF(Table1[[#This Row],[Cur_Amount Debit]]&gt;0,ROUND(Table1[[#This Row],[Cur_Amount Debit]],2),"")</f>
        <v/>
      </c>
      <c r="AV465" s="46" t="str">
        <f>IF(Table1[[#This Row],[Cur_Amount Credit]]&gt;0,ROUND(Table1[[#This Row],[Cur_Amount Credit]],2),"")</f>
        <v/>
      </c>
      <c r="AW465" s="46" t="str">
        <f>LEFT(Table1[[#This Row],[Cur]],3)</f>
        <v/>
      </c>
      <c r="AX465" s="59"/>
      <c r="AY465" s="46"/>
      <c r="AZ465" s="46" t="str">
        <f>IF(Table1[[#This Row],[Cur]]&lt;&gt;"",IF(Table1[[#This Row],[Cur]]="USD","",ExchangeRate),"")</f>
        <v/>
      </c>
      <c r="BA465" s="46" t="str">
        <f>IF(Table1[[#This Row],[Grant]]&lt;&gt;"",VLOOKUP(Table1[[#This Row],[Grant]],Grants!B:D,3),"")</f>
        <v/>
      </c>
      <c r="BB465" s="46" t="str">
        <f>TRIM(Table1[[#This Row],[Vendor ID]])</f>
        <v/>
      </c>
      <c r="BC465">
        <f>IF(Table1[[#This Row],[Reference Number]]=Q464,BC464,BC464+1)</f>
        <v>2</v>
      </c>
    </row>
    <row r="466" spans="1:55" ht="11.25" hidden="1" customHeight="1">
      <c r="A466" s="1"/>
      <c r="B466" s="88" t="str">
        <f>IF(Table1[[#This Row],[Posting Date]]&lt;&gt;"",IF(Table1[[#This Row],[Reference Number]]=Q465,B465+1,1),"")</f>
        <v/>
      </c>
      <c r="C466" s="61"/>
      <c r="D466" s="61"/>
      <c r="E466" s="218"/>
      <c r="F466" s="143" t="str">
        <f>IFERROR(IF(VLOOKUP(Table1[[#This Row],[Budget Code Description]],Dimentions!$X$6:$AC$132,2,FALSE)="","",VLOOKUP(Table1[[#This Row],[Budget Code Description]],Dimentions!$X$6:$AC$132,2,FALSE)),"")</f>
        <v/>
      </c>
      <c r="G466" s="143" t="str">
        <f>IFERROR(VLOOKUP(Table1[[#This Row],[Budget Code Description]],Dimentions!$X$6:$AC$132,3,FALSE),"")</f>
        <v/>
      </c>
      <c r="H466" s="64" t="str">
        <f>IFERROR(VLOOKUP(Table1[[#This Row],[Account]],Dimentions!$S$6:$V$233,2,FALSE),"")</f>
        <v/>
      </c>
      <c r="I466" s="62">
        <f>_xlfn.NUMBERVALUE(LEFT(Table1[[#This Row],[Account]],1))</f>
        <v>0</v>
      </c>
      <c r="J466" s="62" t="str">
        <f>IFERROR(VLOOKUP(Table1[[#This Row],[Budget Code Description]],Table6[#All],7,FALSE),"")</f>
        <v/>
      </c>
      <c r="K466" s="143" t="str">
        <f>IFERROR(VLOOKUP(Table1[[#This Row],[Budget Code Description]],Table6[#All],8,FALSE),"")</f>
        <v/>
      </c>
      <c r="L466" s="63"/>
      <c r="M466" s="65" t="str">
        <f>IFERROR(VLOOKUP(Table1[[#This Row],[Staff ID]],Table2[],2,FALSE),"")</f>
        <v/>
      </c>
      <c r="N466" s="211" t="str">
        <f>IFERROR(IF(VLOOKUP(Table1[[#This Row],[Budget Code Description]],Dimentions!$X$6:$AC$97,4,FALSE)="","",VLOOKUP(Table1[[#This Row],[Budget Code Description]],Dimentions!$X$6:$AC$97,4,FALSE)),"")</f>
        <v/>
      </c>
      <c r="O466" s="65" t="str">
        <f>IFERROR(VLOOKUP(Table1[[#This Row],[Vendor ID]],Table549[],2,FALSE),"")</f>
        <v/>
      </c>
      <c r="P466" s="63"/>
      <c r="Q466" s="143" t="str">
        <f>IF(Table1[[#This Row],[Posting Date]]&lt;&gt;"",$D$9,"")</f>
        <v/>
      </c>
      <c r="R466" s="159" t="str">
        <f>IF(Table1[[#This Row],[Posting Date]]&lt;&gt;"",$D$10,"")</f>
        <v/>
      </c>
      <c r="S466" s="66"/>
      <c r="T466" s="63"/>
      <c r="U466" s="67"/>
      <c r="V466" s="67"/>
      <c r="W466" s="67" t="str">
        <f t="shared" si="7"/>
        <v/>
      </c>
      <c r="X466" s="161" t="str">
        <f>IF(E466="","",(IF(Table1[[#This Row],[Cur]]="USD",Table1[[#This Row],[Cur_Amount Debit]],Table1[[#This Row],[Cur_Amount Debit]]/Table1[[#This Row],[Exchange Rate]])))</f>
        <v/>
      </c>
      <c r="Y466" s="161" t="str">
        <f>IF(E466="","",(IF(Table1[[#This Row],[Cur]]="USD",Table1[[#This Row],[Cur_Amount Credit]],Table1[[#This Row],[Cur_Amount Credit]]/ExchangeRate)))</f>
        <v/>
      </c>
      <c r="Z466" s="203" t="str">
        <f>IF(E466="","",(Table1[[#This Row],[Debit USD]]-Table1[[#This Row],[Credit USD]]))</f>
        <v/>
      </c>
      <c r="AA466" s="122"/>
      <c r="AB466" s="1"/>
      <c r="AC466" s="15"/>
      <c r="AD466" s="15" t="str">
        <f>IF(AND(OR(Table1[[#This Row],[Account]]="15030",Table1[[#This Row],[Account]]="15035",Table1[[#This Row],[Account]]="20150"),Table1[[#This Row],[Vendor ID]]=""),1,"")</f>
        <v/>
      </c>
      <c r="AE466" s="15"/>
      <c r="AF466" s="15"/>
      <c r="AG466" s="15"/>
      <c r="AH466" s="46" t="str">
        <f>IF(Table1[[#This Row],[Posting Date]]&lt;&gt;"","GJ-"&amp;CountryID,"")</f>
        <v/>
      </c>
      <c r="AI466" s="59" t="str">
        <f>IF(Table1[[#This Row],[Posting Date]]&lt;&gt;"",Table1[[#This Row],[Posting Date]],"")</f>
        <v/>
      </c>
      <c r="AJ466" s="46"/>
      <c r="AK466" s="46" t="str">
        <f>IF(Table1[[#This Row],[Description]]&lt;&gt;"",Table1[[#This Row],[Description]],"")</f>
        <v/>
      </c>
      <c r="AL466" s="46" t="str">
        <f>IF(Table1[[#This Row],[Posting Date]]&lt;&gt;"",Table1[[#This Row],[Reference Number]],"")</f>
        <v/>
      </c>
      <c r="AM466" s="46" t="str">
        <f>TRIM(Table1[[#This Row],[Line '#]])</f>
        <v/>
      </c>
      <c r="AN466" s="46" t="str">
        <f>TRIM(Table1[[#This Row],[Account]])</f>
        <v/>
      </c>
      <c r="AO466" s="46" t="str">
        <f>IF(Table1[[#This Row],[Posting Date]]&lt;&gt;"",$D$5,"")</f>
        <v/>
      </c>
      <c r="AP466" s="46" t="str">
        <f>TRIM(Table1[[#This Row],[Departments-Prgrams]])</f>
        <v/>
      </c>
      <c r="AQ466" s="46" t="str">
        <f>TRIM(Table1[[#This Row],[Grant]])</f>
        <v/>
      </c>
      <c r="AR466" s="46" t="str">
        <f>TRIM(Table1[[#This Row],[Staff ID]])</f>
        <v/>
      </c>
      <c r="AS466" s="46" t="str">
        <f>IF(TRIM(Table1[[#This Row],[Budget Code]])=0,"",TRIM(Table1[[#This Row],[Budget Code]]))</f>
        <v/>
      </c>
      <c r="AT466" s="46" t="str">
        <f>IF(Table1[[#This Row],[Line Description]]&lt;&gt;"",Table1[[#This Row],[Line Description]],"")</f>
        <v/>
      </c>
      <c r="AU466" s="46" t="str">
        <f>IF(Table1[[#This Row],[Cur_Amount Debit]]&gt;0,ROUND(Table1[[#This Row],[Cur_Amount Debit]],2),"")</f>
        <v/>
      </c>
      <c r="AV466" s="46" t="str">
        <f>IF(Table1[[#This Row],[Cur_Amount Credit]]&gt;0,ROUND(Table1[[#This Row],[Cur_Amount Credit]],2),"")</f>
        <v/>
      </c>
      <c r="AW466" s="46" t="str">
        <f>LEFT(Table1[[#This Row],[Cur]],3)</f>
        <v/>
      </c>
      <c r="AX466" s="59"/>
      <c r="AY466" s="46"/>
      <c r="AZ466" s="46" t="str">
        <f>IF(Table1[[#This Row],[Cur]]&lt;&gt;"",IF(Table1[[#This Row],[Cur]]="USD","",ExchangeRate),"")</f>
        <v/>
      </c>
      <c r="BA466" s="46" t="str">
        <f>IF(Table1[[#This Row],[Grant]]&lt;&gt;"",VLOOKUP(Table1[[#This Row],[Grant]],Grants!B:D,3),"")</f>
        <v/>
      </c>
      <c r="BB466" s="46" t="str">
        <f>TRIM(Table1[[#This Row],[Vendor ID]])</f>
        <v/>
      </c>
      <c r="BC466">
        <f>IF(Table1[[#This Row],[Reference Number]]=Q465,BC465,BC465+1)</f>
        <v>2</v>
      </c>
    </row>
    <row r="467" spans="1:55" ht="11.25" hidden="1" customHeight="1">
      <c r="A467" s="1"/>
      <c r="B467" s="88" t="str">
        <f>IF(Table1[[#This Row],[Posting Date]]&lt;&gt;"",IF(Table1[[#This Row],[Reference Number]]=Q466,B466+1,1),"")</f>
        <v/>
      </c>
      <c r="C467" s="61"/>
      <c r="D467" s="61"/>
      <c r="E467" s="218"/>
      <c r="F467" s="143" t="str">
        <f>IFERROR(IF(VLOOKUP(Table1[[#This Row],[Budget Code Description]],Dimentions!$X$6:$AC$132,2,FALSE)="","",VLOOKUP(Table1[[#This Row],[Budget Code Description]],Dimentions!$X$6:$AC$132,2,FALSE)),"")</f>
        <v/>
      </c>
      <c r="G467" s="143" t="str">
        <f>IFERROR(VLOOKUP(Table1[[#This Row],[Budget Code Description]],Dimentions!$X$6:$AC$132,3,FALSE),"")</f>
        <v/>
      </c>
      <c r="H467" s="64" t="str">
        <f>IFERROR(VLOOKUP(Table1[[#This Row],[Account]],Dimentions!$S$6:$V$233,2,FALSE),"")</f>
        <v/>
      </c>
      <c r="I467" s="62">
        <f>_xlfn.NUMBERVALUE(LEFT(Table1[[#This Row],[Account]],1))</f>
        <v>0</v>
      </c>
      <c r="J467" s="62" t="str">
        <f>IFERROR(VLOOKUP(Table1[[#This Row],[Budget Code Description]],Table6[#All],7,FALSE),"")</f>
        <v/>
      </c>
      <c r="K467" s="143" t="str">
        <f>IFERROR(VLOOKUP(Table1[[#This Row],[Budget Code Description]],Table6[#All],8,FALSE),"")</f>
        <v/>
      </c>
      <c r="L467" s="63"/>
      <c r="M467" s="65" t="str">
        <f>IFERROR(VLOOKUP(Table1[[#This Row],[Staff ID]],Table2[],2,FALSE),"")</f>
        <v/>
      </c>
      <c r="N467" s="211" t="str">
        <f>IFERROR(IF(VLOOKUP(Table1[[#This Row],[Budget Code Description]],Dimentions!$X$6:$AC$97,4,FALSE)="","",VLOOKUP(Table1[[#This Row],[Budget Code Description]],Dimentions!$X$6:$AC$97,4,FALSE)),"")</f>
        <v/>
      </c>
      <c r="O467" s="65" t="str">
        <f>IFERROR(VLOOKUP(Table1[[#This Row],[Vendor ID]],Table549[],2,FALSE),"")</f>
        <v/>
      </c>
      <c r="P467" s="63"/>
      <c r="Q467" s="143" t="str">
        <f>IF(Table1[[#This Row],[Posting Date]]&lt;&gt;"",$D$9,"")</f>
        <v/>
      </c>
      <c r="R467" s="159" t="str">
        <f>IF(Table1[[#This Row],[Posting Date]]&lt;&gt;"",$D$10,"")</f>
        <v/>
      </c>
      <c r="S467" s="66"/>
      <c r="T467" s="63"/>
      <c r="U467" s="67"/>
      <c r="V467" s="67"/>
      <c r="W467" s="67" t="str">
        <f t="shared" si="7"/>
        <v/>
      </c>
      <c r="X467" s="161" t="str">
        <f>IF(E467="","",(IF(Table1[[#This Row],[Cur]]="USD",Table1[[#This Row],[Cur_Amount Debit]],Table1[[#This Row],[Cur_Amount Debit]]/Table1[[#This Row],[Exchange Rate]])))</f>
        <v/>
      </c>
      <c r="Y467" s="161" t="str">
        <f>IF(E467="","",(IF(Table1[[#This Row],[Cur]]="USD",Table1[[#This Row],[Cur_Amount Credit]],Table1[[#This Row],[Cur_Amount Credit]]/ExchangeRate)))</f>
        <v/>
      </c>
      <c r="Z467" s="203" t="str">
        <f>IF(E467="","",(Table1[[#This Row],[Debit USD]]-Table1[[#This Row],[Credit USD]]))</f>
        <v/>
      </c>
      <c r="AA467" s="122"/>
      <c r="AB467" s="1"/>
      <c r="AC467" s="15"/>
      <c r="AD467" s="15" t="str">
        <f>IF(AND(OR(Table1[[#This Row],[Account]]="15030",Table1[[#This Row],[Account]]="15035",Table1[[#This Row],[Account]]="20150"),Table1[[#This Row],[Vendor ID]]=""),1,"")</f>
        <v/>
      </c>
      <c r="AE467" s="15"/>
      <c r="AF467" s="15"/>
      <c r="AG467" s="15"/>
      <c r="AH467" s="46" t="str">
        <f>IF(Table1[[#This Row],[Posting Date]]&lt;&gt;"","GJ-"&amp;CountryID,"")</f>
        <v/>
      </c>
      <c r="AI467" s="59" t="str">
        <f>IF(Table1[[#This Row],[Posting Date]]&lt;&gt;"",Table1[[#This Row],[Posting Date]],"")</f>
        <v/>
      </c>
      <c r="AJ467" s="46"/>
      <c r="AK467" s="46" t="str">
        <f>IF(Table1[[#This Row],[Description]]&lt;&gt;"",Table1[[#This Row],[Description]],"")</f>
        <v/>
      </c>
      <c r="AL467" s="46" t="str">
        <f>IF(Table1[[#This Row],[Posting Date]]&lt;&gt;"",Table1[[#This Row],[Reference Number]],"")</f>
        <v/>
      </c>
      <c r="AM467" s="46" t="str">
        <f>TRIM(Table1[[#This Row],[Line '#]])</f>
        <v/>
      </c>
      <c r="AN467" s="46" t="str">
        <f>TRIM(Table1[[#This Row],[Account]])</f>
        <v/>
      </c>
      <c r="AO467" s="46" t="str">
        <f>IF(Table1[[#This Row],[Posting Date]]&lt;&gt;"",$D$5,"")</f>
        <v/>
      </c>
      <c r="AP467" s="46" t="str">
        <f>TRIM(Table1[[#This Row],[Departments-Prgrams]])</f>
        <v/>
      </c>
      <c r="AQ467" s="46" t="str">
        <f>TRIM(Table1[[#This Row],[Grant]])</f>
        <v/>
      </c>
      <c r="AR467" s="46" t="str">
        <f>TRIM(Table1[[#This Row],[Staff ID]])</f>
        <v/>
      </c>
      <c r="AS467" s="46" t="str">
        <f>IF(TRIM(Table1[[#This Row],[Budget Code]])=0,"",TRIM(Table1[[#This Row],[Budget Code]]))</f>
        <v/>
      </c>
      <c r="AT467" s="46" t="str">
        <f>IF(Table1[[#This Row],[Line Description]]&lt;&gt;"",Table1[[#This Row],[Line Description]],"")</f>
        <v/>
      </c>
      <c r="AU467" s="46" t="str">
        <f>IF(Table1[[#This Row],[Cur_Amount Debit]]&gt;0,ROUND(Table1[[#This Row],[Cur_Amount Debit]],2),"")</f>
        <v/>
      </c>
      <c r="AV467" s="46" t="str">
        <f>IF(Table1[[#This Row],[Cur_Amount Credit]]&gt;0,ROUND(Table1[[#This Row],[Cur_Amount Credit]],2),"")</f>
        <v/>
      </c>
      <c r="AW467" s="46" t="str">
        <f>LEFT(Table1[[#This Row],[Cur]],3)</f>
        <v/>
      </c>
      <c r="AX467" s="59"/>
      <c r="AY467" s="46"/>
      <c r="AZ467" s="46" t="str">
        <f>IF(Table1[[#This Row],[Cur]]&lt;&gt;"",IF(Table1[[#This Row],[Cur]]="USD","",ExchangeRate),"")</f>
        <v/>
      </c>
      <c r="BA467" s="46" t="str">
        <f>IF(Table1[[#This Row],[Grant]]&lt;&gt;"",VLOOKUP(Table1[[#This Row],[Grant]],Grants!B:D,3),"")</f>
        <v/>
      </c>
      <c r="BB467" s="46" t="str">
        <f>TRIM(Table1[[#This Row],[Vendor ID]])</f>
        <v/>
      </c>
      <c r="BC467">
        <f>IF(Table1[[#This Row],[Reference Number]]=Q466,BC466,BC466+1)</f>
        <v>2</v>
      </c>
    </row>
    <row r="468" spans="1:55" ht="11.25" hidden="1" customHeight="1">
      <c r="A468" s="1"/>
      <c r="B468" s="88" t="str">
        <f>IF(Table1[[#This Row],[Posting Date]]&lt;&gt;"",IF(Table1[[#This Row],[Reference Number]]=Q467,B467+1,1),"")</f>
        <v/>
      </c>
      <c r="C468" s="61"/>
      <c r="D468" s="61"/>
      <c r="E468" s="218"/>
      <c r="F468" s="143" t="str">
        <f>IFERROR(IF(VLOOKUP(Table1[[#This Row],[Budget Code Description]],Dimentions!$X$6:$AC$132,2,FALSE)="","",VLOOKUP(Table1[[#This Row],[Budget Code Description]],Dimentions!$X$6:$AC$132,2,FALSE)),"")</f>
        <v/>
      </c>
      <c r="G468" s="143" t="str">
        <f>IFERROR(VLOOKUP(Table1[[#This Row],[Budget Code Description]],Dimentions!$X$6:$AC$132,3,FALSE),"")</f>
        <v/>
      </c>
      <c r="H468" s="64" t="str">
        <f>IFERROR(VLOOKUP(Table1[[#This Row],[Account]],Dimentions!$S$6:$V$233,2,FALSE),"")</f>
        <v/>
      </c>
      <c r="I468" s="62">
        <f>_xlfn.NUMBERVALUE(LEFT(Table1[[#This Row],[Account]],1))</f>
        <v>0</v>
      </c>
      <c r="J468" s="62" t="str">
        <f>IFERROR(VLOOKUP(Table1[[#This Row],[Budget Code Description]],Table6[#All],7,FALSE),"")</f>
        <v/>
      </c>
      <c r="K468" s="143" t="str">
        <f>IFERROR(VLOOKUP(Table1[[#This Row],[Budget Code Description]],Table6[#All],8,FALSE),"")</f>
        <v/>
      </c>
      <c r="L468" s="63"/>
      <c r="M468" s="65" t="str">
        <f>IFERROR(VLOOKUP(Table1[[#This Row],[Staff ID]],Table2[],2,FALSE),"")</f>
        <v/>
      </c>
      <c r="N468" s="211" t="str">
        <f>IFERROR(IF(VLOOKUP(Table1[[#This Row],[Budget Code Description]],Dimentions!$X$6:$AC$97,4,FALSE)="","",VLOOKUP(Table1[[#This Row],[Budget Code Description]],Dimentions!$X$6:$AC$97,4,FALSE)),"")</f>
        <v/>
      </c>
      <c r="O468" s="65" t="str">
        <f>IFERROR(VLOOKUP(Table1[[#This Row],[Vendor ID]],Table549[],2,FALSE),"")</f>
        <v/>
      </c>
      <c r="P468" s="63"/>
      <c r="Q468" s="143" t="str">
        <f>IF(Table1[[#This Row],[Posting Date]]&lt;&gt;"",$D$9,"")</f>
        <v/>
      </c>
      <c r="R468" s="159" t="str">
        <f>IF(Table1[[#This Row],[Posting Date]]&lt;&gt;"",$D$10,"")</f>
        <v/>
      </c>
      <c r="S468" s="66"/>
      <c r="T468" s="63"/>
      <c r="U468" s="67"/>
      <c r="V468" s="67"/>
      <c r="W468" s="67" t="str">
        <f t="shared" si="7"/>
        <v/>
      </c>
      <c r="X468" s="161" t="str">
        <f>IF(E468="","",(IF(Table1[[#This Row],[Cur]]="USD",Table1[[#This Row],[Cur_Amount Debit]],Table1[[#This Row],[Cur_Amount Debit]]/Table1[[#This Row],[Exchange Rate]])))</f>
        <v/>
      </c>
      <c r="Y468" s="161" t="str">
        <f>IF(E468="","",(IF(Table1[[#This Row],[Cur]]="USD",Table1[[#This Row],[Cur_Amount Credit]],Table1[[#This Row],[Cur_Amount Credit]]/ExchangeRate)))</f>
        <v/>
      </c>
      <c r="Z468" s="203" t="str">
        <f>IF(E468="","",(Table1[[#This Row],[Debit USD]]-Table1[[#This Row],[Credit USD]]))</f>
        <v/>
      </c>
      <c r="AA468" s="122"/>
      <c r="AB468" s="1"/>
      <c r="AC468" s="15"/>
      <c r="AD468" s="15" t="str">
        <f>IF(AND(OR(Table1[[#This Row],[Account]]="15030",Table1[[#This Row],[Account]]="15035",Table1[[#This Row],[Account]]="20150"),Table1[[#This Row],[Vendor ID]]=""),1,"")</f>
        <v/>
      </c>
      <c r="AE468" s="15"/>
      <c r="AF468" s="15"/>
      <c r="AG468" s="15"/>
      <c r="AH468" s="46" t="str">
        <f>IF(Table1[[#This Row],[Posting Date]]&lt;&gt;"","GJ-"&amp;CountryID,"")</f>
        <v/>
      </c>
      <c r="AI468" s="59" t="str">
        <f>IF(Table1[[#This Row],[Posting Date]]&lt;&gt;"",Table1[[#This Row],[Posting Date]],"")</f>
        <v/>
      </c>
      <c r="AJ468" s="46"/>
      <c r="AK468" s="46" t="str">
        <f>IF(Table1[[#This Row],[Description]]&lt;&gt;"",Table1[[#This Row],[Description]],"")</f>
        <v/>
      </c>
      <c r="AL468" s="46" t="str">
        <f>IF(Table1[[#This Row],[Posting Date]]&lt;&gt;"",Table1[[#This Row],[Reference Number]],"")</f>
        <v/>
      </c>
      <c r="AM468" s="46" t="str">
        <f>TRIM(Table1[[#This Row],[Line '#]])</f>
        <v/>
      </c>
      <c r="AN468" s="46" t="str">
        <f>TRIM(Table1[[#This Row],[Account]])</f>
        <v/>
      </c>
      <c r="AO468" s="46" t="str">
        <f>IF(Table1[[#This Row],[Posting Date]]&lt;&gt;"",$D$5,"")</f>
        <v/>
      </c>
      <c r="AP468" s="46" t="str">
        <f>TRIM(Table1[[#This Row],[Departments-Prgrams]])</f>
        <v/>
      </c>
      <c r="AQ468" s="46" t="str">
        <f>TRIM(Table1[[#This Row],[Grant]])</f>
        <v/>
      </c>
      <c r="AR468" s="46" t="str">
        <f>TRIM(Table1[[#This Row],[Staff ID]])</f>
        <v/>
      </c>
      <c r="AS468" s="46" t="str">
        <f>IF(TRIM(Table1[[#This Row],[Budget Code]])=0,"",TRIM(Table1[[#This Row],[Budget Code]]))</f>
        <v/>
      </c>
      <c r="AT468" s="46" t="str">
        <f>IF(Table1[[#This Row],[Line Description]]&lt;&gt;"",Table1[[#This Row],[Line Description]],"")</f>
        <v/>
      </c>
      <c r="AU468" s="46" t="str">
        <f>IF(Table1[[#This Row],[Cur_Amount Debit]]&gt;0,ROUND(Table1[[#This Row],[Cur_Amount Debit]],2),"")</f>
        <v/>
      </c>
      <c r="AV468" s="46" t="str">
        <f>IF(Table1[[#This Row],[Cur_Amount Credit]]&gt;0,ROUND(Table1[[#This Row],[Cur_Amount Credit]],2),"")</f>
        <v/>
      </c>
      <c r="AW468" s="46" t="str">
        <f>LEFT(Table1[[#This Row],[Cur]],3)</f>
        <v/>
      </c>
      <c r="AX468" s="59"/>
      <c r="AY468" s="46"/>
      <c r="AZ468" s="46" t="str">
        <f>IF(Table1[[#This Row],[Cur]]&lt;&gt;"",IF(Table1[[#This Row],[Cur]]="USD","",ExchangeRate),"")</f>
        <v/>
      </c>
      <c r="BA468" s="46" t="str">
        <f>IF(Table1[[#This Row],[Grant]]&lt;&gt;"",VLOOKUP(Table1[[#This Row],[Grant]],Grants!B:D,3),"")</f>
        <v/>
      </c>
      <c r="BB468" s="46" t="str">
        <f>TRIM(Table1[[#This Row],[Vendor ID]])</f>
        <v/>
      </c>
      <c r="BC468">
        <f>IF(Table1[[#This Row],[Reference Number]]=Q467,BC467,BC467+1)</f>
        <v>2</v>
      </c>
    </row>
    <row r="469" spans="1:55" ht="11.25" hidden="1" customHeight="1">
      <c r="A469" s="1"/>
      <c r="B469" s="88" t="str">
        <f>IF(Table1[[#This Row],[Posting Date]]&lt;&gt;"",IF(Table1[[#This Row],[Reference Number]]=Q468,B468+1,1),"")</f>
        <v/>
      </c>
      <c r="C469" s="61"/>
      <c r="D469" s="61"/>
      <c r="E469" s="218"/>
      <c r="F469" s="143" t="str">
        <f>IFERROR(IF(VLOOKUP(Table1[[#This Row],[Budget Code Description]],Dimentions!$X$6:$AC$132,2,FALSE)="","",VLOOKUP(Table1[[#This Row],[Budget Code Description]],Dimentions!$X$6:$AC$132,2,FALSE)),"")</f>
        <v/>
      </c>
      <c r="G469" s="143" t="str">
        <f>IFERROR(VLOOKUP(Table1[[#This Row],[Budget Code Description]],Dimentions!$X$6:$AC$132,3,FALSE),"")</f>
        <v/>
      </c>
      <c r="H469" s="64" t="str">
        <f>IFERROR(VLOOKUP(Table1[[#This Row],[Account]],Dimentions!$S$6:$V$233,2,FALSE),"")</f>
        <v/>
      </c>
      <c r="I469" s="62">
        <f>_xlfn.NUMBERVALUE(LEFT(Table1[[#This Row],[Account]],1))</f>
        <v>0</v>
      </c>
      <c r="J469" s="62" t="str">
        <f>IFERROR(VLOOKUP(Table1[[#This Row],[Budget Code Description]],Table6[#All],7,FALSE),"")</f>
        <v/>
      </c>
      <c r="K469" s="143" t="str">
        <f>IFERROR(VLOOKUP(Table1[[#This Row],[Budget Code Description]],Table6[#All],8,FALSE),"")</f>
        <v/>
      </c>
      <c r="L469" s="63"/>
      <c r="M469" s="65" t="str">
        <f>IFERROR(VLOOKUP(Table1[[#This Row],[Staff ID]],Table2[],2,FALSE),"")</f>
        <v/>
      </c>
      <c r="N469" s="211" t="str">
        <f>IFERROR(IF(VLOOKUP(Table1[[#This Row],[Budget Code Description]],Dimentions!$X$6:$AC$97,4,FALSE)="","",VLOOKUP(Table1[[#This Row],[Budget Code Description]],Dimentions!$X$6:$AC$97,4,FALSE)),"")</f>
        <v/>
      </c>
      <c r="O469" s="65" t="str">
        <f>IFERROR(VLOOKUP(Table1[[#This Row],[Vendor ID]],Table549[],2,FALSE),"")</f>
        <v/>
      </c>
      <c r="P469" s="63"/>
      <c r="Q469" s="143" t="str">
        <f>IF(Table1[[#This Row],[Posting Date]]&lt;&gt;"",$D$9,"")</f>
        <v/>
      </c>
      <c r="R469" s="159" t="str">
        <f>IF(Table1[[#This Row],[Posting Date]]&lt;&gt;"",$D$10,"")</f>
        <v/>
      </c>
      <c r="S469" s="66"/>
      <c r="T469" s="63"/>
      <c r="U469" s="67"/>
      <c r="V469" s="67"/>
      <c r="W469" s="67" t="str">
        <f t="shared" si="7"/>
        <v/>
      </c>
      <c r="X469" s="161" t="str">
        <f>IF(E469="","",(IF(Table1[[#This Row],[Cur]]="USD",Table1[[#This Row],[Cur_Amount Debit]],Table1[[#This Row],[Cur_Amount Debit]]/Table1[[#This Row],[Exchange Rate]])))</f>
        <v/>
      </c>
      <c r="Y469" s="161" t="str">
        <f>IF(E469="","",(IF(Table1[[#This Row],[Cur]]="USD",Table1[[#This Row],[Cur_Amount Credit]],Table1[[#This Row],[Cur_Amount Credit]]/ExchangeRate)))</f>
        <v/>
      </c>
      <c r="Z469" s="203" t="str">
        <f>IF(E469="","",(Table1[[#This Row],[Debit USD]]-Table1[[#This Row],[Credit USD]]))</f>
        <v/>
      </c>
      <c r="AA469" s="122"/>
      <c r="AB469" s="1"/>
      <c r="AC469" s="15"/>
      <c r="AD469" s="15" t="str">
        <f>IF(AND(OR(Table1[[#This Row],[Account]]="15030",Table1[[#This Row],[Account]]="15035",Table1[[#This Row],[Account]]="20150"),Table1[[#This Row],[Vendor ID]]=""),1,"")</f>
        <v/>
      </c>
      <c r="AE469" s="15"/>
      <c r="AF469" s="15"/>
      <c r="AG469" s="15"/>
      <c r="AH469" s="46" t="str">
        <f>IF(Table1[[#This Row],[Posting Date]]&lt;&gt;"","GJ-"&amp;CountryID,"")</f>
        <v/>
      </c>
      <c r="AI469" s="59" t="str">
        <f>IF(Table1[[#This Row],[Posting Date]]&lt;&gt;"",Table1[[#This Row],[Posting Date]],"")</f>
        <v/>
      </c>
      <c r="AJ469" s="46"/>
      <c r="AK469" s="46" t="str">
        <f>IF(Table1[[#This Row],[Description]]&lt;&gt;"",Table1[[#This Row],[Description]],"")</f>
        <v/>
      </c>
      <c r="AL469" s="46" t="str">
        <f>IF(Table1[[#This Row],[Posting Date]]&lt;&gt;"",Table1[[#This Row],[Reference Number]],"")</f>
        <v/>
      </c>
      <c r="AM469" s="46" t="str">
        <f>TRIM(Table1[[#This Row],[Line '#]])</f>
        <v/>
      </c>
      <c r="AN469" s="46" t="str">
        <f>TRIM(Table1[[#This Row],[Account]])</f>
        <v/>
      </c>
      <c r="AO469" s="46" t="str">
        <f>IF(Table1[[#This Row],[Posting Date]]&lt;&gt;"",$D$5,"")</f>
        <v/>
      </c>
      <c r="AP469" s="46" t="str">
        <f>TRIM(Table1[[#This Row],[Departments-Prgrams]])</f>
        <v/>
      </c>
      <c r="AQ469" s="46" t="str">
        <f>TRIM(Table1[[#This Row],[Grant]])</f>
        <v/>
      </c>
      <c r="AR469" s="46" t="str">
        <f>TRIM(Table1[[#This Row],[Staff ID]])</f>
        <v/>
      </c>
      <c r="AS469" s="46" t="str">
        <f>IF(TRIM(Table1[[#This Row],[Budget Code]])=0,"",TRIM(Table1[[#This Row],[Budget Code]]))</f>
        <v/>
      </c>
      <c r="AT469" s="46" t="str">
        <f>IF(Table1[[#This Row],[Line Description]]&lt;&gt;"",Table1[[#This Row],[Line Description]],"")</f>
        <v/>
      </c>
      <c r="AU469" s="46" t="str">
        <f>IF(Table1[[#This Row],[Cur_Amount Debit]]&gt;0,ROUND(Table1[[#This Row],[Cur_Amount Debit]],2),"")</f>
        <v/>
      </c>
      <c r="AV469" s="46" t="str">
        <f>IF(Table1[[#This Row],[Cur_Amount Credit]]&gt;0,ROUND(Table1[[#This Row],[Cur_Amount Credit]],2),"")</f>
        <v/>
      </c>
      <c r="AW469" s="46" t="str">
        <f>LEFT(Table1[[#This Row],[Cur]],3)</f>
        <v/>
      </c>
      <c r="AX469" s="59"/>
      <c r="AY469" s="46"/>
      <c r="AZ469" s="46" t="str">
        <f>IF(Table1[[#This Row],[Cur]]&lt;&gt;"",IF(Table1[[#This Row],[Cur]]="USD","",ExchangeRate),"")</f>
        <v/>
      </c>
      <c r="BA469" s="46" t="str">
        <f>IF(Table1[[#This Row],[Grant]]&lt;&gt;"",VLOOKUP(Table1[[#This Row],[Grant]],Grants!B:D,3),"")</f>
        <v/>
      </c>
      <c r="BB469" s="46" t="str">
        <f>TRIM(Table1[[#This Row],[Vendor ID]])</f>
        <v/>
      </c>
      <c r="BC469">
        <f>IF(Table1[[#This Row],[Reference Number]]=Q468,BC468,BC468+1)</f>
        <v>2</v>
      </c>
    </row>
    <row r="470" spans="1:55" ht="11.25" hidden="1" customHeight="1">
      <c r="A470" s="1"/>
      <c r="B470" s="88" t="str">
        <f>IF(Table1[[#This Row],[Posting Date]]&lt;&gt;"",IF(Table1[[#This Row],[Reference Number]]=Q469,B469+1,1),"")</f>
        <v/>
      </c>
      <c r="C470" s="61"/>
      <c r="D470" s="61"/>
      <c r="E470" s="218"/>
      <c r="F470" s="143" t="str">
        <f>IFERROR(IF(VLOOKUP(Table1[[#This Row],[Budget Code Description]],Dimentions!$X$6:$AC$132,2,FALSE)="","",VLOOKUP(Table1[[#This Row],[Budget Code Description]],Dimentions!$X$6:$AC$132,2,FALSE)),"")</f>
        <v/>
      </c>
      <c r="G470" s="143" t="str">
        <f>IFERROR(VLOOKUP(Table1[[#This Row],[Budget Code Description]],Dimentions!$X$6:$AC$132,3,FALSE),"")</f>
        <v/>
      </c>
      <c r="H470" s="64" t="str">
        <f>IFERROR(VLOOKUP(Table1[[#This Row],[Account]],Dimentions!$S$6:$V$233,2,FALSE),"")</f>
        <v/>
      </c>
      <c r="I470" s="62">
        <f>_xlfn.NUMBERVALUE(LEFT(Table1[[#This Row],[Account]],1))</f>
        <v>0</v>
      </c>
      <c r="J470" s="62" t="str">
        <f>IFERROR(VLOOKUP(Table1[[#This Row],[Budget Code Description]],Table6[#All],7,FALSE),"")</f>
        <v/>
      </c>
      <c r="K470" s="143" t="str">
        <f>IFERROR(VLOOKUP(Table1[[#This Row],[Budget Code Description]],Table6[#All],8,FALSE),"")</f>
        <v/>
      </c>
      <c r="L470" s="63"/>
      <c r="M470" s="65" t="str">
        <f>IFERROR(VLOOKUP(Table1[[#This Row],[Staff ID]],Table2[],2,FALSE),"")</f>
        <v/>
      </c>
      <c r="N470" s="211" t="str">
        <f>IFERROR(IF(VLOOKUP(Table1[[#This Row],[Budget Code Description]],Dimentions!$X$6:$AC$97,4,FALSE)="","",VLOOKUP(Table1[[#This Row],[Budget Code Description]],Dimentions!$X$6:$AC$97,4,FALSE)),"")</f>
        <v/>
      </c>
      <c r="O470" s="65" t="str">
        <f>IFERROR(VLOOKUP(Table1[[#This Row],[Vendor ID]],Table549[],2,FALSE),"")</f>
        <v/>
      </c>
      <c r="P470" s="63"/>
      <c r="Q470" s="143" t="str">
        <f>IF(Table1[[#This Row],[Posting Date]]&lt;&gt;"",$D$9,"")</f>
        <v/>
      </c>
      <c r="R470" s="159" t="str">
        <f>IF(Table1[[#This Row],[Posting Date]]&lt;&gt;"",$D$10,"")</f>
        <v/>
      </c>
      <c r="S470" s="66"/>
      <c r="T470" s="63"/>
      <c r="U470" s="67"/>
      <c r="V470" s="67"/>
      <c r="W470" s="67" t="str">
        <f t="shared" si="7"/>
        <v/>
      </c>
      <c r="X470" s="161" t="str">
        <f>IF(E470="","",(IF(Table1[[#This Row],[Cur]]="USD",Table1[[#This Row],[Cur_Amount Debit]],Table1[[#This Row],[Cur_Amount Debit]]/Table1[[#This Row],[Exchange Rate]])))</f>
        <v/>
      </c>
      <c r="Y470" s="161" t="str">
        <f>IF(E470="","",(IF(Table1[[#This Row],[Cur]]="USD",Table1[[#This Row],[Cur_Amount Credit]],Table1[[#This Row],[Cur_Amount Credit]]/ExchangeRate)))</f>
        <v/>
      </c>
      <c r="Z470" s="203" t="str">
        <f>IF(E470="","",(Table1[[#This Row],[Debit USD]]-Table1[[#This Row],[Credit USD]]))</f>
        <v/>
      </c>
      <c r="AA470" s="122"/>
      <c r="AB470" s="1"/>
      <c r="AC470" s="15"/>
      <c r="AD470" s="15" t="str">
        <f>IF(AND(OR(Table1[[#This Row],[Account]]="15030",Table1[[#This Row],[Account]]="15035",Table1[[#This Row],[Account]]="20150"),Table1[[#This Row],[Vendor ID]]=""),1,"")</f>
        <v/>
      </c>
      <c r="AE470" s="15"/>
      <c r="AF470" s="15"/>
      <c r="AG470" s="15"/>
      <c r="AH470" s="46" t="str">
        <f>IF(Table1[[#This Row],[Posting Date]]&lt;&gt;"","GJ-"&amp;CountryID,"")</f>
        <v/>
      </c>
      <c r="AI470" s="59" t="str">
        <f>IF(Table1[[#This Row],[Posting Date]]&lt;&gt;"",Table1[[#This Row],[Posting Date]],"")</f>
        <v/>
      </c>
      <c r="AJ470" s="46"/>
      <c r="AK470" s="46" t="str">
        <f>IF(Table1[[#This Row],[Description]]&lt;&gt;"",Table1[[#This Row],[Description]],"")</f>
        <v/>
      </c>
      <c r="AL470" s="46" t="str">
        <f>IF(Table1[[#This Row],[Posting Date]]&lt;&gt;"",Table1[[#This Row],[Reference Number]],"")</f>
        <v/>
      </c>
      <c r="AM470" s="46" t="str">
        <f>TRIM(Table1[[#This Row],[Line '#]])</f>
        <v/>
      </c>
      <c r="AN470" s="46" t="str">
        <f>TRIM(Table1[[#This Row],[Account]])</f>
        <v/>
      </c>
      <c r="AO470" s="46" t="str">
        <f>IF(Table1[[#This Row],[Posting Date]]&lt;&gt;"",$D$5,"")</f>
        <v/>
      </c>
      <c r="AP470" s="46" t="str">
        <f>TRIM(Table1[[#This Row],[Departments-Prgrams]])</f>
        <v/>
      </c>
      <c r="AQ470" s="46" t="str">
        <f>TRIM(Table1[[#This Row],[Grant]])</f>
        <v/>
      </c>
      <c r="AR470" s="46" t="str">
        <f>TRIM(Table1[[#This Row],[Staff ID]])</f>
        <v/>
      </c>
      <c r="AS470" s="46" t="str">
        <f>IF(TRIM(Table1[[#This Row],[Budget Code]])=0,"",TRIM(Table1[[#This Row],[Budget Code]]))</f>
        <v/>
      </c>
      <c r="AT470" s="46" t="str">
        <f>IF(Table1[[#This Row],[Line Description]]&lt;&gt;"",Table1[[#This Row],[Line Description]],"")</f>
        <v/>
      </c>
      <c r="AU470" s="46" t="str">
        <f>IF(Table1[[#This Row],[Cur_Amount Debit]]&gt;0,ROUND(Table1[[#This Row],[Cur_Amount Debit]],2),"")</f>
        <v/>
      </c>
      <c r="AV470" s="46" t="str">
        <f>IF(Table1[[#This Row],[Cur_Amount Credit]]&gt;0,ROUND(Table1[[#This Row],[Cur_Amount Credit]],2),"")</f>
        <v/>
      </c>
      <c r="AW470" s="46" t="str">
        <f>LEFT(Table1[[#This Row],[Cur]],3)</f>
        <v/>
      </c>
      <c r="AX470" s="59"/>
      <c r="AY470" s="46"/>
      <c r="AZ470" s="46" t="str">
        <f>IF(Table1[[#This Row],[Cur]]&lt;&gt;"",IF(Table1[[#This Row],[Cur]]="USD","",ExchangeRate),"")</f>
        <v/>
      </c>
      <c r="BA470" s="46" t="str">
        <f>IF(Table1[[#This Row],[Grant]]&lt;&gt;"",VLOOKUP(Table1[[#This Row],[Grant]],Grants!B:D,3),"")</f>
        <v/>
      </c>
      <c r="BB470" s="46" t="str">
        <f>TRIM(Table1[[#This Row],[Vendor ID]])</f>
        <v/>
      </c>
      <c r="BC470">
        <f>IF(Table1[[#This Row],[Reference Number]]=Q469,BC469,BC469+1)</f>
        <v>2</v>
      </c>
    </row>
    <row r="471" spans="1:55" ht="11.25" hidden="1" customHeight="1">
      <c r="A471" s="1"/>
      <c r="B471" s="88" t="str">
        <f>IF(Table1[[#This Row],[Posting Date]]&lt;&gt;"",IF(Table1[[#This Row],[Reference Number]]=Q470,B470+1,1),"")</f>
        <v/>
      </c>
      <c r="C471" s="61"/>
      <c r="D471" s="61"/>
      <c r="E471" s="218"/>
      <c r="F471" s="143" t="str">
        <f>IFERROR(IF(VLOOKUP(Table1[[#This Row],[Budget Code Description]],Dimentions!$X$6:$AC$132,2,FALSE)="","",VLOOKUP(Table1[[#This Row],[Budget Code Description]],Dimentions!$X$6:$AC$132,2,FALSE)),"")</f>
        <v/>
      </c>
      <c r="G471" s="143" t="str">
        <f>IFERROR(VLOOKUP(Table1[[#This Row],[Budget Code Description]],Dimentions!$X$6:$AC$132,3,FALSE),"")</f>
        <v/>
      </c>
      <c r="H471" s="64" t="str">
        <f>IFERROR(VLOOKUP(Table1[[#This Row],[Account]],Dimentions!$S$6:$V$233,2,FALSE),"")</f>
        <v/>
      </c>
      <c r="I471" s="62">
        <f>_xlfn.NUMBERVALUE(LEFT(Table1[[#This Row],[Account]],1))</f>
        <v>0</v>
      </c>
      <c r="J471" s="62" t="str">
        <f>IFERROR(VLOOKUP(Table1[[#This Row],[Budget Code Description]],Table6[#All],7,FALSE),"")</f>
        <v/>
      </c>
      <c r="K471" s="143" t="str">
        <f>IFERROR(VLOOKUP(Table1[[#This Row],[Budget Code Description]],Table6[#All],8,FALSE),"")</f>
        <v/>
      </c>
      <c r="L471" s="63"/>
      <c r="M471" s="65" t="str">
        <f>IFERROR(VLOOKUP(Table1[[#This Row],[Staff ID]],Table2[],2,FALSE),"")</f>
        <v/>
      </c>
      <c r="N471" s="211" t="str">
        <f>IFERROR(IF(VLOOKUP(Table1[[#This Row],[Budget Code Description]],Dimentions!$X$6:$AC$97,4,FALSE)="","",VLOOKUP(Table1[[#This Row],[Budget Code Description]],Dimentions!$X$6:$AC$97,4,FALSE)),"")</f>
        <v/>
      </c>
      <c r="O471" s="65" t="str">
        <f>IFERROR(VLOOKUP(Table1[[#This Row],[Vendor ID]],Table549[],2,FALSE),"")</f>
        <v/>
      </c>
      <c r="P471" s="63"/>
      <c r="Q471" s="143" t="str">
        <f>IF(Table1[[#This Row],[Posting Date]]&lt;&gt;"",$D$9,"")</f>
        <v/>
      </c>
      <c r="R471" s="159" t="str">
        <f>IF(Table1[[#This Row],[Posting Date]]&lt;&gt;"",$D$10,"")</f>
        <v/>
      </c>
      <c r="S471" s="66"/>
      <c r="T471" s="63"/>
      <c r="U471" s="67"/>
      <c r="V471" s="67"/>
      <c r="W471" s="67" t="str">
        <f t="shared" si="7"/>
        <v/>
      </c>
      <c r="X471" s="161" t="str">
        <f>IF(E471="","",(IF(Table1[[#This Row],[Cur]]="USD",Table1[[#This Row],[Cur_Amount Debit]],Table1[[#This Row],[Cur_Amount Debit]]/Table1[[#This Row],[Exchange Rate]])))</f>
        <v/>
      </c>
      <c r="Y471" s="161" t="str">
        <f>IF(E471="","",(IF(Table1[[#This Row],[Cur]]="USD",Table1[[#This Row],[Cur_Amount Credit]],Table1[[#This Row],[Cur_Amount Credit]]/ExchangeRate)))</f>
        <v/>
      </c>
      <c r="Z471" s="203" t="str">
        <f>IF(E471="","",(Table1[[#This Row],[Debit USD]]-Table1[[#This Row],[Credit USD]]))</f>
        <v/>
      </c>
      <c r="AA471" s="122"/>
      <c r="AB471" s="1"/>
      <c r="AC471" s="15"/>
      <c r="AD471" s="15" t="str">
        <f>IF(AND(OR(Table1[[#This Row],[Account]]="15030",Table1[[#This Row],[Account]]="15035",Table1[[#This Row],[Account]]="20150"),Table1[[#This Row],[Vendor ID]]=""),1,"")</f>
        <v/>
      </c>
      <c r="AE471" s="15"/>
      <c r="AF471" s="15"/>
      <c r="AG471" s="15"/>
      <c r="AH471" s="46" t="str">
        <f>IF(Table1[[#This Row],[Posting Date]]&lt;&gt;"","GJ-"&amp;CountryID,"")</f>
        <v/>
      </c>
      <c r="AI471" s="59" t="str">
        <f>IF(Table1[[#This Row],[Posting Date]]&lt;&gt;"",Table1[[#This Row],[Posting Date]],"")</f>
        <v/>
      </c>
      <c r="AJ471" s="46"/>
      <c r="AK471" s="46" t="str">
        <f>IF(Table1[[#This Row],[Description]]&lt;&gt;"",Table1[[#This Row],[Description]],"")</f>
        <v/>
      </c>
      <c r="AL471" s="46" t="str">
        <f>IF(Table1[[#This Row],[Posting Date]]&lt;&gt;"",Table1[[#This Row],[Reference Number]],"")</f>
        <v/>
      </c>
      <c r="AM471" s="46" t="str">
        <f>TRIM(Table1[[#This Row],[Line '#]])</f>
        <v/>
      </c>
      <c r="AN471" s="46" t="str">
        <f>TRIM(Table1[[#This Row],[Account]])</f>
        <v/>
      </c>
      <c r="AO471" s="46" t="str">
        <f>IF(Table1[[#This Row],[Posting Date]]&lt;&gt;"",$D$5,"")</f>
        <v/>
      </c>
      <c r="AP471" s="46" t="str">
        <f>TRIM(Table1[[#This Row],[Departments-Prgrams]])</f>
        <v/>
      </c>
      <c r="AQ471" s="46" t="str">
        <f>TRIM(Table1[[#This Row],[Grant]])</f>
        <v/>
      </c>
      <c r="AR471" s="46" t="str">
        <f>TRIM(Table1[[#This Row],[Staff ID]])</f>
        <v/>
      </c>
      <c r="AS471" s="46" t="str">
        <f>IF(TRIM(Table1[[#This Row],[Budget Code]])=0,"",TRIM(Table1[[#This Row],[Budget Code]]))</f>
        <v/>
      </c>
      <c r="AT471" s="46" t="str">
        <f>IF(Table1[[#This Row],[Line Description]]&lt;&gt;"",Table1[[#This Row],[Line Description]],"")</f>
        <v/>
      </c>
      <c r="AU471" s="46" t="str">
        <f>IF(Table1[[#This Row],[Cur_Amount Debit]]&gt;0,ROUND(Table1[[#This Row],[Cur_Amount Debit]],2),"")</f>
        <v/>
      </c>
      <c r="AV471" s="46" t="str">
        <f>IF(Table1[[#This Row],[Cur_Amount Credit]]&gt;0,ROUND(Table1[[#This Row],[Cur_Amount Credit]],2),"")</f>
        <v/>
      </c>
      <c r="AW471" s="46" t="str">
        <f>LEFT(Table1[[#This Row],[Cur]],3)</f>
        <v/>
      </c>
      <c r="AX471" s="59"/>
      <c r="AY471" s="46"/>
      <c r="AZ471" s="46" t="str">
        <f>IF(Table1[[#This Row],[Cur]]&lt;&gt;"",IF(Table1[[#This Row],[Cur]]="USD","",ExchangeRate),"")</f>
        <v/>
      </c>
      <c r="BA471" s="46" t="str">
        <f>IF(Table1[[#This Row],[Grant]]&lt;&gt;"",VLOOKUP(Table1[[#This Row],[Grant]],Grants!B:D,3),"")</f>
        <v/>
      </c>
      <c r="BB471" s="46" t="str">
        <f>TRIM(Table1[[#This Row],[Vendor ID]])</f>
        <v/>
      </c>
      <c r="BC471">
        <f>IF(Table1[[#This Row],[Reference Number]]=Q470,BC470,BC470+1)</f>
        <v>2</v>
      </c>
    </row>
    <row r="472" spans="1:55" ht="11.25" hidden="1" customHeight="1">
      <c r="A472" s="1"/>
      <c r="B472" s="88" t="str">
        <f>IF(Table1[[#This Row],[Posting Date]]&lt;&gt;"",IF(Table1[[#This Row],[Reference Number]]=Q471,B471+1,1),"")</f>
        <v/>
      </c>
      <c r="C472" s="61"/>
      <c r="D472" s="61"/>
      <c r="E472" s="218"/>
      <c r="F472" s="143" t="str">
        <f>IFERROR(IF(VLOOKUP(Table1[[#This Row],[Budget Code Description]],Dimentions!$X$6:$AC$132,2,FALSE)="","",VLOOKUP(Table1[[#This Row],[Budget Code Description]],Dimentions!$X$6:$AC$132,2,FALSE)),"")</f>
        <v/>
      </c>
      <c r="G472" s="143" t="str">
        <f>IFERROR(VLOOKUP(Table1[[#This Row],[Budget Code Description]],Dimentions!$X$6:$AC$132,3,FALSE),"")</f>
        <v/>
      </c>
      <c r="H472" s="64" t="str">
        <f>IFERROR(VLOOKUP(Table1[[#This Row],[Account]],Dimentions!$S$6:$V$233,2,FALSE),"")</f>
        <v/>
      </c>
      <c r="I472" s="62">
        <f>_xlfn.NUMBERVALUE(LEFT(Table1[[#This Row],[Account]],1))</f>
        <v>0</v>
      </c>
      <c r="J472" s="62" t="str">
        <f>IFERROR(VLOOKUP(Table1[[#This Row],[Budget Code Description]],Table6[#All],7,FALSE),"")</f>
        <v/>
      </c>
      <c r="K472" s="143" t="str">
        <f>IFERROR(VLOOKUP(Table1[[#This Row],[Budget Code Description]],Table6[#All],8,FALSE),"")</f>
        <v/>
      </c>
      <c r="L472" s="63"/>
      <c r="M472" s="65" t="str">
        <f>IFERROR(VLOOKUP(Table1[[#This Row],[Staff ID]],Table2[],2,FALSE),"")</f>
        <v/>
      </c>
      <c r="N472" s="211" t="str">
        <f>IFERROR(IF(VLOOKUP(Table1[[#This Row],[Budget Code Description]],Dimentions!$X$6:$AC$97,4,FALSE)="","",VLOOKUP(Table1[[#This Row],[Budget Code Description]],Dimentions!$X$6:$AC$97,4,FALSE)),"")</f>
        <v/>
      </c>
      <c r="O472" s="65" t="str">
        <f>IFERROR(VLOOKUP(Table1[[#This Row],[Vendor ID]],Table549[],2,FALSE),"")</f>
        <v/>
      </c>
      <c r="P472" s="63"/>
      <c r="Q472" s="143" t="str">
        <f>IF(Table1[[#This Row],[Posting Date]]&lt;&gt;"",$D$9,"")</f>
        <v/>
      </c>
      <c r="R472" s="159" t="str">
        <f>IF(Table1[[#This Row],[Posting Date]]&lt;&gt;"",$D$10,"")</f>
        <v/>
      </c>
      <c r="S472" s="66"/>
      <c r="T472" s="63"/>
      <c r="U472" s="67"/>
      <c r="V472" s="67"/>
      <c r="W472" s="67" t="str">
        <f t="shared" si="7"/>
        <v/>
      </c>
      <c r="X472" s="161" t="str">
        <f>IF(E472="","",(IF(Table1[[#This Row],[Cur]]="USD",Table1[[#This Row],[Cur_Amount Debit]],Table1[[#This Row],[Cur_Amount Debit]]/Table1[[#This Row],[Exchange Rate]])))</f>
        <v/>
      </c>
      <c r="Y472" s="161" t="str">
        <f>IF(E472="","",(IF(Table1[[#This Row],[Cur]]="USD",Table1[[#This Row],[Cur_Amount Credit]],Table1[[#This Row],[Cur_Amount Credit]]/ExchangeRate)))</f>
        <v/>
      </c>
      <c r="Z472" s="203" t="str">
        <f>IF(E472="","",(Table1[[#This Row],[Debit USD]]-Table1[[#This Row],[Credit USD]]))</f>
        <v/>
      </c>
      <c r="AA472" s="122"/>
      <c r="AB472" s="1"/>
      <c r="AC472" s="15"/>
      <c r="AD472" s="15" t="str">
        <f>IF(AND(OR(Table1[[#This Row],[Account]]="15030",Table1[[#This Row],[Account]]="15035",Table1[[#This Row],[Account]]="20150"),Table1[[#This Row],[Vendor ID]]=""),1,"")</f>
        <v/>
      </c>
      <c r="AE472" s="15"/>
      <c r="AF472" s="15"/>
      <c r="AG472" s="15"/>
      <c r="AH472" s="46" t="str">
        <f>IF(Table1[[#This Row],[Posting Date]]&lt;&gt;"","GJ-"&amp;CountryID,"")</f>
        <v/>
      </c>
      <c r="AI472" s="59" t="str">
        <f>IF(Table1[[#This Row],[Posting Date]]&lt;&gt;"",Table1[[#This Row],[Posting Date]],"")</f>
        <v/>
      </c>
      <c r="AJ472" s="46"/>
      <c r="AK472" s="46" t="str">
        <f>IF(Table1[[#This Row],[Description]]&lt;&gt;"",Table1[[#This Row],[Description]],"")</f>
        <v/>
      </c>
      <c r="AL472" s="46" t="str">
        <f>IF(Table1[[#This Row],[Posting Date]]&lt;&gt;"",Table1[[#This Row],[Reference Number]],"")</f>
        <v/>
      </c>
      <c r="AM472" s="46" t="str">
        <f>TRIM(Table1[[#This Row],[Line '#]])</f>
        <v/>
      </c>
      <c r="AN472" s="46" t="str">
        <f>TRIM(Table1[[#This Row],[Account]])</f>
        <v/>
      </c>
      <c r="AO472" s="46" t="str">
        <f>IF(Table1[[#This Row],[Posting Date]]&lt;&gt;"",$D$5,"")</f>
        <v/>
      </c>
      <c r="AP472" s="46" t="str">
        <f>TRIM(Table1[[#This Row],[Departments-Prgrams]])</f>
        <v/>
      </c>
      <c r="AQ472" s="46" t="str">
        <f>TRIM(Table1[[#This Row],[Grant]])</f>
        <v/>
      </c>
      <c r="AR472" s="46" t="str">
        <f>TRIM(Table1[[#This Row],[Staff ID]])</f>
        <v/>
      </c>
      <c r="AS472" s="46" t="str">
        <f>IF(TRIM(Table1[[#This Row],[Budget Code]])=0,"",TRIM(Table1[[#This Row],[Budget Code]]))</f>
        <v/>
      </c>
      <c r="AT472" s="46" t="str">
        <f>IF(Table1[[#This Row],[Line Description]]&lt;&gt;"",Table1[[#This Row],[Line Description]],"")</f>
        <v/>
      </c>
      <c r="AU472" s="46" t="str">
        <f>IF(Table1[[#This Row],[Cur_Amount Debit]]&gt;0,ROUND(Table1[[#This Row],[Cur_Amount Debit]],2),"")</f>
        <v/>
      </c>
      <c r="AV472" s="46" t="str">
        <f>IF(Table1[[#This Row],[Cur_Amount Credit]]&gt;0,ROUND(Table1[[#This Row],[Cur_Amount Credit]],2),"")</f>
        <v/>
      </c>
      <c r="AW472" s="46" t="str">
        <f>LEFT(Table1[[#This Row],[Cur]],3)</f>
        <v/>
      </c>
      <c r="AX472" s="59"/>
      <c r="AY472" s="46"/>
      <c r="AZ472" s="46" t="str">
        <f>IF(Table1[[#This Row],[Cur]]&lt;&gt;"",IF(Table1[[#This Row],[Cur]]="USD","",ExchangeRate),"")</f>
        <v/>
      </c>
      <c r="BA472" s="46" t="str">
        <f>IF(Table1[[#This Row],[Grant]]&lt;&gt;"",VLOOKUP(Table1[[#This Row],[Grant]],Grants!B:D,3),"")</f>
        <v/>
      </c>
      <c r="BB472" s="46" t="str">
        <f>TRIM(Table1[[#This Row],[Vendor ID]])</f>
        <v/>
      </c>
      <c r="BC472">
        <f>IF(Table1[[#This Row],[Reference Number]]=Q471,BC471,BC471+1)</f>
        <v>2</v>
      </c>
    </row>
    <row r="473" spans="1:55" ht="11.25" hidden="1" customHeight="1">
      <c r="A473" s="1"/>
      <c r="B473" s="88" t="str">
        <f>IF(Table1[[#This Row],[Posting Date]]&lt;&gt;"",IF(Table1[[#This Row],[Reference Number]]=Q472,B472+1,1),"")</f>
        <v/>
      </c>
      <c r="C473" s="61"/>
      <c r="D473" s="61"/>
      <c r="E473" s="218"/>
      <c r="F473" s="143" t="str">
        <f>IFERROR(IF(VLOOKUP(Table1[[#This Row],[Budget Code Description]],Dimentions!$X$6:$AC$132,2,FALSE)="","",VLOOKUP(Table1[[#This Row],[Budget Code Description]],Dimentions!$X$6:$AC$132,2,FALSE)),"")</f>
        <v/>
      </c>
      <c r="G473" s="143" t="str">
        <f>IFERROR(VLOOKUP(Table1[[#This Row],[Budget Code Description]],Dimentions!$X$6:$AC$132,3,FALSE),"")</f>
        <v/>
      </c>
      <c r="H473" s="64" t="str">
        <f>IFERROR(VLOOKUP(Table1[[#This Row],[Account]],Dimentions!$S$6:$V$233,2,FALSE),"")</f>
        <v/>
      </c>
      <c r="I473" s="62">
        <f>_xlfn.NUMBERVALUE(LEFT(Table1[[#This Row],[Account]],1))</f>
        <v>0</v>
      </c>
      <c r="J473" s="62" t="str">
        <f>IFERROR(VLOOKUP(Table1[[#This Row],[Budget Code Description]],Table6[#All],7,FALSE),"")</f>
        <v/>
      </c>
      <c r="K473" s="143" t="str">
        <f>IFERROR(VLOOKUP(Table1[[#This Row],[Budget Code Description]],Table6[#All],8,FALSE),"")</f>
        <v/>
      </c>
      <c r="L473" s="63"/>
      <c r="M473" s="65" t="str">
        <f>IFERROR(VLOOKUP(Table1[[#This Row],[Staff ID]],Table2[],2,FALSE),"")</f>
        <v/>
      </c>
      <c r="N473" s="211" t="str">
        <f>IFERROR(IF(VLOOKUP(Table1[[#This Row],[Budget Code Description]],Dimentions!$X$6:$AC$97,4,FALSE)="","",VLOOKUP(Table1[[#This Row],[Budget Code Description]],Dimentions!$X$6:$AC$97,4,FALSE)),"")</f>
        <v/>
      </c>
      <c r="O473" s="65" t="str">
        <f>IFERROR(VLOOKUP(Table1[[#This Row],[Vendor ID]],Table549[],2,FALSE),"")</f>
        <v/>
      </c>
      <c r="P473" s="63"/>
      <c r="Q473" s="143" t="str">
        <f>IF(Table1[[#This Row],[Posting Date]]&lt;&gt;"",$D$9,"")</f>
        <v/>
      </c>
      <c r="R473" s="159" t="str">
        <f>IF(Table1[[#This Row],[Posting Date]]&lt;&gt;"",$D$10,"")</f>
        <v/>
      </c>
      <c r="S473" s="66"/>
      <c r="T473" s="63"/>
      <c r="U473" s="67"/>
      <c r="V473" s="67"/>
      <c r="W473" s="67" t="str">
        <f t="shared" si="7"/>
        <v/>
      </c>
      <c r="X473" s="161" t="str">
        <f>IF(E473="","",(IF(Table1[[#This Row],[Cur]]="USD",Table1[[#This Row],[Cur_Amount Debit]],Table1[[#This Row],[Cur_Amount Debit]]/Table1[[#This Row],[Exchange Rate]])))</f>
        <v/>
      </c>
      <c r="Y473" s="161" t="str">
        <f>IF(E473="","",(IF(Table1[[#This Row],[Cur]]="USD",Table1[[#This Row],[Cur_Amount Credit]],Table1[[#This Row],[Cur_Amount Credit]]/ExchangeRate)))</f>
        <v/>
      </c>
      <c r="Z473" s="203" t="str">
        <f>IF(E473="","",(Table1[[#This Row],[Debit USD]]-Table1[[#This Row],[Credit USD]]))</f>
        <v/>
      </c>
      <c r="AA473" s="122"/>
      <c r="AB473" s="1"/>
      <c r="AC473" s="15"/>
      <c r="AD473" s="15" t="str">
        <f>IF(AND(OR(Table1[[#This Row],[Account]]="15030",Table1[[#This Row],[Account]]="15035",Table1[[#This Row],[Account]]="20150"),Table1[[#This Row],[Vendor ID]]=""),1,"")</f>
        <v/>
      </c>
      <c r="AE473" s="15"/>
      <c r="AF473" s="15"/>
      <c r="AG473" s="15"/>
      <c r="AH473" s="46" t="str">
        <f>IF(Table1[[#This Row],[Posting Date]]&lt;&gt;"","GJ-"&amp;CountryID,"")</f>
        <v/>
      </c>
      <c r="AI473" s="59" t="str">
        <f>IF(Table1[[#This Row],[Posting Date]]&lt;&gt;"",Table1[[#This Row],[Posting Date]],"")</f>
        <v/>
      </c>
      <c r="AJ473" s="46"/>
      <c r="AK473" s="46" t="str">
        <f>IF(Table1[[#This Row],[Description]]&lt;&gt;"",Table1[[#This Row],[Description]],"")</f>
        <v/>
      </c>
      <c r="AL473" s="46" t="str">
        <f>IF(Table1[[#This Row],[Posting Date]]&lt;&gt;"",Table1[[#This Row],[Reference Number]],"")</f>
        <v/>
      </c>
      <c r="AM473" s="46" t="str">
        <f>TRIM(Table1[[#This Row],[Line '#]])</f>
        <v/>
      </c>
      <c r="AN473" s="46" t="str">
        <f>TRIM(Table1[[#This Row],[Account]])</f>
        <v/>
      </c>
      <c r="AO473" s="46" t="str">
        <f>IF(Table1[[#This Row],[Posting Date]]&lt;&gt;"",$D$5,"")</f>
        <v/>
      </c>
      <c r="AP473" s="46" t="str">
        <f>TRIM(Table1[[#This Row],[Departments-Prgrams]])</f>
        <v/>
      </c>
      <c r="AQ473" s="46" t="str">
        <f>TRIM(Table1[[#This Row],[Grant]])</f>
        <v/>
      </c>
      <c r="AR473" s="46" t="str">
        <f>TRIM(Table1[[#This Row],[Staff ID]])</f>
        <v/>
      </c>
      <c r="AS473" s="46" t="str">
        <f>IF(TRIM(Table1[[#This Row],[Budget Code]])=0,"",TRIM(Table1[[#This Row],[Budget Code]]))</f>
        <v/>
      </c>
      <c r="AT473" s="46" t="str">
        <f>IF(Table1[[#This Row],[Line Description]]&lt;&gt;"",Table1[[#This Row],[Line Description]],"")</f>
        <v/>
      </c>
      <c r="AU473" s="46" t="str">
        <f>IF(Table1[[#This Row],[Cur_Amount Debit]]&gt;0,ROUND(Table1[[#This Row],[Cur_Amount Debit]],2),"")</f>
        <v/>
      </c>
      <c r="AV473" s="46" t="str">
        <f>IF(Table1[[#This Row],[Cur_Amount Credit]]&gt;0,ROUND(Table1[[#This Row],[Cur_Amount Credit]],2),"")</f>
        <v/>
      </c>
      <c r="AW473" s="46" t="str">
        <f>LEFT(Table1[[#This Row],[Cur]],3)</f>
        <v/>
      </c>
      <c r="AX473" s="59"/>
      <c r="AY473" s="46"/>
      <c r="AZ473" s="46" t="str">
        <f>IF(Table1[[#This Row],[Cur]]&lt;&gt;"",IF(Table1[[#This Row],[Cur]]="USD","",ExchangeRate),"")</f>
        <v/>
      </c>
      <c r="BA473" s="46" t="str">
        <f>IF(Table1[[#This Row],[Grant]]&lt;&gt;"",VLOOKUP(Table1[[#This Row],[Grant]],Grants!B:D,3),"")</f>
        <v/>
      </c>
      <c r="BB473" s="46" t="str">
        <f>TRIM(Table1[[#This Row],[Vendor ID]])</f>
        <v/>
      </c>
      <c r="BC473">
        <f>IF(Table1[[#This Row],[Reference Number]]=Q472,BC472,BC472+1)</f>
        <v>2</v>
      </c>
    </row>
    <row r="474" spans="1:55" ht="11.25" hidden="1" customHeight="1">
      <c r="A474" s="1"/>
      <c r="B474" s="88" t="str">
        <f>IF(Table1[[#This Row],[Posting Date]]&lt;&gt;"",IF(Table1[[#This Row],[Reference Number]]=Q473,B473+1,1),"")</f>
        <v/>
      </c>
      <c r="C474" s="61"/>
      <c r="D474" s="61"/>
      <c r="E474" s="218"/>
      <c r="F474" s="143" t="str">
        <f>IFERROR(IF(VLOOKUP(Table1[[#This Row],[Budget Code Description]],Dimentions!$X$6:$AC$132,2,FALSE)="","",VLOOKUP(Table1[[#This Row],[Budget Code Description]],Dimentions!$X$6:$AC$132,2,FALSE)),"")</f>
        <v/>
      </c>
      <c r="G474" s="143" t="str">
        <f>IFERROR(VLOOKUP(Table1[[#This Row],[Budget Code Description]],Dimentions!$X$6:$AC$132,3,FALSE),"")</f>
        <v/>
      </c>
      <c r="H474" s="64" t="str">
        <f>IFERROR(VLOOKUP(Table1[[#This Row],[Account]],Dimentions!$S$6:$V$233,2,FALSE),"")</f>
        <v/>
      </c>
      <c r="I474" s="62">
        <f>_xlfn.NUMBERVALUE(LEFT(Table1[[#This Row],[Account]],1))</f>
        <v>0</v>
      </c>
      <c r="J474" s="62" t="str">
        <f>IFERROR(VLOOKUP(Table1[[#This Row],[Budget Code Description]],Table6[#All],7,FALSE),"")</f>
        <v/>
      </c>
      <c r="K474" s="143" t="str">
        <f>IFERROR(VLOOKUP(Table1[[#This Row],[Budget Code Description]],Table6[#All],8,FALSE),"")</f>
        <v/>
      </c>
      <c r="L474" s="63"/>
      <c r="M474" s="65" t="str">
        <f>IFERROR(VLOOKUP(Table1[[#This Row],[Staff ID]],Table2[],2,FALSE),"")</f>
        <v/>
      </c>
      <c r="N474" s="211" t="str">
        <f>IFERROR(IF(VLOOKUP(Table1[[#This Row],[Budget Code Description]],Dimentions!$X$6:$AC$97,4,FALSE)="","",VLOOKUP(Table1[[#This Row],[Budget Code Description]],Dimentions!$X$6:$AC$97,4,FALSE)),"")</f>
        <v/>
      </c>
      <c r="O474" s="65" t="str">
        <f>IFERROR(VLOOKUP(Table1[[#This Row],[Vendor ID]],Table549[],2,FALSE),"")</f>
        <v/>
      </c>
      <c r="P474" s="63"/>
      <c r="Q474" s="143" t="str">
        <f>IF(Table1[[#This Row],[Posting Date]]&lt;&gt;"",$D$9,"")</f>
        <v/>
      </c>
      <c r="R474" s="159" t="str">
        <f>IF(Table1[[#This Row],[Posting Date]]&lt;&gt;"",$D$10,"")</f>
        <v/>
      </c>
      <c r="S474" s="66"/>
      <c r="T474" s="63"/>
      <c r="U474" s="67"/>
      <c r="V474" s="67"/>
      <c r="W474" s="67" t="str">
        <f t="shared" si="7"/>
        <v/>
      </c>
      <c r="X474" s="161" t="str">
        <f>IF(E474="","",(IF(Table1[[#This Row],[Cur]]="USD",Table1[[#This Row],[Cur_Amount Debit]],Table1[[#This Row],[Cur_Amount Debit]]/Table1[[#This Row],[Exchange Rate]])))</f>
        <v/>
      </c>
      <c r="Y474" s="161" t="str">
        <f>IF(E474="","",(IF(Table1[[#This Row],[Cur]]="USD",Table1[[#This Row],[Cur_Amount Credit]],Table1[[#This Row],[Cur_Amount Credit]]/ExchangeRate)))</f>
        <v/>
      </c>
      <c r="Z474" s="203" t="str">
        <f>IF(E474="","",(Table1[[#This Row],[Debit USD]]-Table1[[#This Row],[Credit USD]]))</f>
        <v/>
      </c>
      <c r="AA474" s="122"/>
      <c r="AB474" s="1"/>
      <c r="AC474" s="15"/>
      <c r="AD474" s="15" t="str">
        <f>IF(AND(OR(Table1[[#This Row],[Account]]="15030",Table1[[#This Row],[Account]]="15035",Table1[[#This Row],[Account]]="20150"),Table1[[#This Row],[Vendor ID]]=""),1,"")</f>
        <v/>
      </c>
      <c r="AE474" s="15"/>
      <c r="AF474" s="15"/>
      <c r="AG474" s="15"/>
      <c r="AH474" s="46" t="str">
        <f>IF(Table1[[#This Row],[Posting Date]]&lt;&gt;"","GJ-"&amp;CountryID,"")</f>
        <v/>
      </c>
      <c r="AI474" s="59" t="str">
        <f>IF(Table1[[#This Row],[Posting Date]]&lt;&gt;"",Table1[[#This Row],[Posting Date]],"")</f>
        <v/>
      </c>
      <c r="AJ474" s="46"/>
      <c r="AK474" s="46" t="str">
        <f>IF(Table1[[#This Row],[Description]]&lt;&gt;"",Table1[[#This Row],[Description]],"")</f>
        <v/>
      </c>
      <c r="AL474" s="46" t="str">
        <f>IF(Table1[[#This Row],[Posting Date]]&lt;&gt;"",Table1[[#This Row],[Reference Number]],"")</f>
        <v/>
      </c>
      <c r="AM474" s="46" t="str">
        <f>TRIM(Table1[[#This Row],[Line '#]])</f>
        <v/>
      </c>
      <c r="AN474" s="46" t="str">
        <f>TRIM(Table1[[#This Row],[Account]])</f>
        <v/>
      </c>
      <c r="AO474" s="46" t="str">
        <f>IF(Table1[[#This Row],[Posting Date]]&lt;&gt;"",$D$5,"")</f>
        <v/>
      </c>
      <c r="AP474" s="46" t="str">
        <f>TRIM(Table1[[#This Row],[Departments-Prgrams]])</f>
        <v/>
      </c>
      <c r="AQ474" s="46" t="str">
        <f>TRIM(Table1[[#This Row],[Grant]])</f>
        <v/>
      </c>
      <c r="AR474" s="46" t="str">
        <f>TRIM(Table1[[#This Row],[Staff ID]])</f>
        <v/>
      </c>
      <c r="AS474" s="46" t="str">
        <f>IF(TRIM(Table1[[#This Row],[Budget Code]])=0,"",TRIM(Table1[[#This Row],[Budget Code]]))</f>
        <v/>
      </c>
      <c r="AT474" s="46" t="str">
        <f>IF(Table1[[#This Row],[Line Description]]&lt;&gt;"",Table1[[#This Row],[Line Description]],"")</f>
        <v/>
      </c>
      <c r="AU474" s="46" t="str">
        <f>IF(Table1[[#This Row],[Cur_Amount Debit]]&gt;0,ROUND(Table1[[#This Row],[Cur_Amount Debit]],2),"")</f>
        <v/>
      </c>
      <c r="AV474" s="46" t="str">
        <f>IF(Table1[[#This Row],[Cur_Amount Credit]]&gt;0,ROUND(Table1[[#This Row],[Cur_Amount Credit]],2),"")</f>
        <v/>
      </c>
      <c r="AW474" s="46" t="str">
        <f>LEFT(Table1[[#This Row],[Cur]],3)</f>
        <v/>
      </c>
      <c r="AX474" s="59"/>
      <c r="AY474" s="46"/>
      <c r="AZ474" s="46" t="str">
        <f>IF(Table1[[#This Row],[Cur]]&lt;&gt;"",IF(Table1[[#This Row],[Cur]]="USD","",ExchangeRate),"")</f>
        <v/>
      </c>
      <c r="BA474" s="46" t="str">
        <f>IF(Table1[[#This Row],[Grant]]&lt;&gt;"",VLOOKUP(Table1[[#This Row],[Grant]],Grants!B:D,3),"")</f>
        <v/>
      </c>
      <c r="BB474" s="46" t="str">
        <f>TRIM(Table1[[#This Row],[Vendor ID]])</f>
        <v/>
      </c>
      <c r="BC474">
        <f>IF(Table1[[#This Row],[Reference Number]]=Q473,BC473,BC473+1)</f>
        <v>2</v>
      </c>
    </row>
    <row r="475" spans="1:55" ht="11.25" hidden="1" customHeight="1">
      <c r="A475" s="1"/>
      <c r="B475" s="88" t="str">
        <f>IF(Table1[[#This Row],[Posting Date]]&lt;&gt;"",IF(Table1[[#This Row],[Reference Number]]=Q474,B474+1,1),"")</f>
        <v/>
      </c>
      <c r="C475" s="61"/>
      <c r="D475" s="61"/>
      <c r="E475" s="218"/>
      <c r="F475" s="143" t="str">
        <f>IFERROR(IF(VLOOKUP(Table1[[#This Row],[Budget Code Description]],Dimentions!$X$6:$AC$132,2,FALSE)="","",VLOOKUP(Table1[[#This Row],[Budget Code Description]],Dimentions!$X$6:$AC$132,2,FALSE)),"")</f>
        <v/>
      </c>
      <c r="G475" s="143" t="str">
        <f>IFERROR(VLOOKUP(Table1[[#This Row],[Budget Code Description]],Dimentions!$X$6:$AC$132,3,FALSE),"")</f>
        <v/>
      </c>
      <c r="H475" s="64" t="str">
        <f>IFERROR(VLOOKUP(Table1[[#This Row],[Account]],Dimentions!$S$6:$V$233,2,FALSE),"")</f>
        <v/>
      </c>
      <c r="I475" s="62">
        <f>_xlfn.NUMBERVALUE(LEFT(Table1[[#This Row],[Account]],1))</f>
        <v>0</v>
      </c>
      <c r="J475" s="62" t="str">
        <f>IFERROR(VLOOKUP(Table1[[#This Row],[Budget Code Description]],Table6[#All],7,FALSE),"")</f>
        <v/>
      </c>
      <c r="K475" s="143" t="str">
        <f>IFERROR(VLOOKUP(Table1[[#This Row],[Budget Code Description]],Table6[#All],8,FALSE),"")</f>
        <v/>
      </c>
      <c r="L475" s="63"/>
      <c r="M475" s="65" t="str">
        <f>IFERROR(VLOOKUP(Table1[[#This Row],[Staff ID]],Table2[],2,FALSE),"")</f>
        <v/>
      </c>
      <c r="N475" s="211" t="str">
        <f>IFERROR(IF(VLOOKUP(Table1[[#This Row],[Budget Code Description]],Dimentions!$X$6:$AC$97,4,FALSE)="","",VLOOKUP(Table1[[#This Row],[Budget Code Description]],Dimentions!$X$6:$AC$97,4,FALSE)),"")</f>
        <v/>
      </c>
      <c r="O475" s="65" t="str">
        <f>IFERROR(VLOOKUP(Table1[[#This Row],[Vendor ID]],Table549[],2,FALSE),"")</f>
        <v/>
      </c>
      <c r="P475" s="63"/>
      <c r="Q475" s="143" t="str">
        <f>IF(Table1[[#This Row],[Posting Date]]&lt;&gt;"",$D$9,"")</f>
        <v/>
      </c>
      <c r="R475" s="159" t="str">
        <f>IF(Table1[[#This Row],[Posting Date]]&lt;&gt;"",$D$10,"")</f>
        <v/>
      </c>
      <c r="S475" s="66"/>
      <c r="T475" s="63"/>
      <c r="U475" s="67"/>
      <c r="V475" s="67"/>
      <c r="W475" s="67" t="str">
        <f t="shared" si="7"/>
        <v/>
      </c>
      <c r="X475" s="161" t="str">
        <f>IF(E475="","",(IF(Table1[[#This Row],[Cur]]="USD",Table1[[#This Row],[Cur_Amount Debit]],Table1[[#This Row],[Cur_Amount Debit]]/Table1[[#This Row],[Exchange Rate]])))</f>
        <v/>
      </c>
      <c r="Y475" s="161" t="str">
        <f>IF(E475="","",(IF(Table1[[#This Row],[Cur]]="USD",Table1[[#This Row],[Cur_Amount Credit]],Table1[[#This Row],[Cur_Amount Credit]]/ExchangeRate)))</f>
        <v/>
      </c>
      <c r="Z475" s="203" t="str">
        <f>IF(E475="","",(Table1[[#This Row],[Debit USD]]-Table1[[#This Row],[Credit USD]]))</f>
        <v/>
      </c>
      <c r="AA475" s="122"/>
      <c r="AB475" s="1"/>
      <c r="AC475" s="15"/>
      <c r="AD475" s="15" t="str">
        <f>IF(AND(OR(Table1[[#This Row],[Account]]="15030",Table1[[#This Row],[Account]]="15035",Table1[[#This Row],[Account]]="20150"),Table1[[#This Row],[Vendor ID]]=""),1,"")</f>
        <v/>
      </c>
      <c r="AE475" s="15"/>
      <c r="AF475" s="15"/>
      <c r="AG475" s="15"/>
      <c r="AH475" s="46" t="str">
        <f>IF(Table1[[#This Row],[Posting Date]]&lt;&gt;"","GJ-"&amp;CountryID,"")</f>
        <v/>
      </c>
      <c r="AI475" s="59" t="str">
        <f>IF(Table1[[#This Row],[Posting Date]]&lt;&gt;"",Table1[[#This Row],[Posting Date]],"")</f>
        <v/>
      </c>
      <c r="AJ475" s="46"/>
      <c r="AK475" s="46" t="str">
        <f>IF(Table1[[#This Row],[Description]]&lt;&gt;"",Table1[[#This Row],[Description]],"")</f>
        <v/>
      </c>
      <c r="AL475" s="46" t="str">
        <f>IF(Table1[[#This Row],[Posting Date]]&lt;&gt;"",Table1[[#This Row],[Reference Number]],"")</f>
        <v/>
      </c>
      <c r="AM475" s="46" t="str">
        <f>TRIM(Table1[[#This Row],[Line '#]])</f>
        <v/>
      </c>
      <c r="AN475" s="46" t="str">
        <f>TRIM(Table1[[#This Row],[Account]])</f>
        <v/>
      </c>
      <c r="AO475" s="46" t="str">
        <f>IF(Table1[[#This Row],[Posting Date]]&lt;&gt;"",$D$5,"")</f>
        <v/>
      </c>
      <c r="AP475" s="46" t="str">
        <f>TRIM(Table1[[#This Row],[Departments-Prgrams]])</f>
        <v/>
      </c>
      <c r="AQ475" s="46" t="str">
        <f>TRIM(Table1[[#This Row],[Grant]])</f>
        <v/>
      </c>
      <c r="AR475" s="46" t="str">
        <f>TRIM(Table1[[#This Row],[Staff ID]])</f>
        <v/>
      </c>
      <c r="AS475" s="46" t="str">
        <f>IF(TRIM(Table1[[#This Row],[Budget Code]])=0,"",TRIM(Table1[[#This Row],[Budget Code]]))</f>
        <v/>
      </c>
      <c r="AT475" s="46" t="str">
        <f>IF(Table1[[#This Row],[Line Description]]&lt;&gt;"",Table1[[#This Row],[Line Description]],"")</f>
        <v/>
      </c>
      <c r="AU475" s="46" t="str">
        <f>IF(Table1[[#This Row],[Cur_Amount Debit]]&gt;0,ROUND(Table1[[#This Row],[Cur_Amount Debit]],2),"")</f>
        <v/>
      </c>
      <c r="AV475" s="46" t="str">
        <f>IF(Table1[[#This Row],[Cur_Amount Credit]]&gt;0,ROUND(Table1[[#This Row],[Cur_Amount Credit]],2),"")</f>
        <v/>
      </c>
      <c r="AW475" s="46" t="str">
        <f>LEFT(Table1[[#This Row],[Cur]],3)</f>
        <v/>
      </c>
      <c r="AX475" s="59"/>
      <c r="AY475" s="46"/>
      <c r="AZ475" s="46" t="str">
        <f>IF(Table1[[#This Row],[Cur]]&lt;&gt;"",IF(Table1[[#This Row],[Cur]]="USD","",ExchangeRate),"")</f>
        <v/>
      </c>
      <c r="BA475" s="46" t="str">
        <f>IF(Table1[[#This Row],[Grant]]&lt;&gt;"",VLOOKUP(Table1[[#This Row],[Grant]],Grants!B:D,3),"")</f>
        <v/>
      </c>
      <c r="BB475" s="46" t="str">
        <f>TRIM(Table1[[#This Row],[Vendor ID]])</f>
        <v/>
      </c>
      <c r="BC475">
        <f>IF(Table1[[#This Row],[Reference Number]]=Q474,BC474,BC474+1)</f>
        <v>2</v>
      </c>
    </row>
    <row r="476" spans="1:55" ht="11.25" hidden="1" customHeight="1">
      <c r="A476" s="1"/>
      <c r="B476" s="88" t="str">
        <f>IF(Table1[[#This Row],[Posting Date]]&lt;&gt;"",IF(Table1[[#This Row],[Reference Number]]=Q475,B475+1,1),"")</f>
        <v/>
      </c>
      <c r="C476" s="61"/>
      <c r="D476" s="61"/>
      <c r="E476" s="218"/>
      <c r="F476" s="143" t="str">
        <f>IFERROR(IF(VLOOKUP(Table1[[#This Row],[Budget Code Description]],Dimentions!$X$6:$AC$132,2,FALSE)="","",VLOOKUP(Table1[[#This Row],[Budget Code Description]],Dimentions!$X$6:$AC$132,2,FALSE)),"")</f>
        <v/>
      </c>
      <c r="G476" s="143" t="str">
        <f>IFERROR(VLOOKUP(Table1[[#This Row],[Budget Code Description]],Dimentions!$X$6:$AC$132,3,FALSE),"")</f>
        <v/>
      </c>
      <c r="H476" s="64" t="str">
        <f>IFERROR(VLOOKUP(Table1[[#This Row],[Account]],Dimentions!$S$6:$V$233,2,FALSE),"")</f>
        <v/>
      </c>
      <c r="I476" s="62">
        <f>_xlfn.NUMBERVALUE(LEFT(Table1[[#This Row],[Account]],1))</f>
        <v>0</v>
      </c>
      <c r="J476" s="62" t="str">
        <f>IFERROR(VLOOKUP(Table1[[#This Row],[Budget Code Description]],Table6[#All],7,FALSE),"")</f>
        <v/>
      </c>
      <c r="K476" s="143" t="str">
        <f>IFERROR(VLOOKUP(Table1[[#This Row],[Budget Code Description]],Table6[#All],8,FALSE),"")</f>
        <v/>
      </c>
      <c r="L476" s="63"/>
      <c r="M476" s="65" t="str">
        <f>IFERROR(VLOOKUP(Table1[[#This Row],[Staff ID]],Table2[],2,FALSE),"")</f>
        <v/>
      </c>
      <c r="N476" s="211" t="str">
        <f>IFERROR(IF(VLOOKUP(Table1[[#This Row],[Budget Code Description]],Dimentions!$X$6:$AC$97,4,FALSE)="","",VLOOKUP(Table1[[#This Row],[Budget Code Description]],Dimentions!$X$6:$AC$97,4,FALSE)),"")</f>
        <v/>
      </c>
      <c r="O476" s="65" t="str">
        <f>IFERROR(VLOOKUP(Table1[[#This Row],[Vendor ID]],Table549[],2,FALSE),"")</f>
        <v/>
      </c>
      <c r="P476" s="63"/>
      <c r="Q476" s="143" t="str">
        <f>IF(Table1[[#This Row],[Posting Date]]&lt;&gt;"",$D$9,"")</f>
        <v/>
      </c>
      <c r="R476" s="159" t="str">
        <f>IF(Table1[[#This Row],[Posting Date]]&lt;&gt;"",$D$10,"")</f>
        <v/>
      </c>
      <c r="S476" s="66"/>
      <c r="T476" s="63"/>
      <c r="U476" s="67"/>
      <c r="V476" s="67"/>
      <c r="W476" s="67" t="str">
        <f t="shared" si="7"/>
        <v/>
      </c>
      <c r="X476" s="161" t="str">
        <f>IF(E476="","",(IF(Table1[[#This Row],[Cur]]="USD",Table1[[#This Row],[Cur_Amount Debit]],Table1[[#This Row],[Cur_Amount Debit]]/Table1[[#This Row],[Exchange Rate]])))</f>
        <v/>
      </c>
      <c r="Y476" s="161" t="str">
        <f>IF(E476="","",(IF(Table1[[#This Row],[Cur]]="USD",Table1[[#This Row],[Cur_Amount Credit]],Table1[[#This Row],[Cur_Amount Credit]]/ExchangeRate)))</f>
        <v/>
      </c>
      <c r="Z476" s="203" t="str">
        <f>IF(E476="","",(Table1[[#This Row],[Debit USD]]-Table1[[#This Row],[Credit USD]]))</f>
        <v/>
      </c>
      <c r="AA476" s="122"/>
      <c r="AB476" s="1"/>
      <c r="AC476" s="15"/>
      <c r="AD476" s="15" t="str">
        <f>IF(AND(OR(Table1[[#This Row],[Account]]="15030",Table1[[#This Row],[Account]]="15035",Table1[[#This Row],[Account]]="20150"),Table1[[#This Row],[Vendor ID]]=""),1,"")</f>
        <v/>
      </c>
      <c r="AE476" s="15"/>
      <c r="AF476" s="15"/>
      <c r="AG476" s="15"/>
      <c r="AH476" s="46" t="str">
        <f>IF(Table1[[#This Row],[Posting Date]]&lt;&gt;"","GJ-"&amp;CountryID,"")</f>
        <v/>
      </c>
      <c r="AI476" s="59" t="str">
        <f>IF(Table1[[#This Row],[Posting Date]]&lt;&gt;"",Table1[[#This Row],[Posting Date]],"")</f>
        <v/>
      </c>
      <c r="AJ476" s="46"/>
      <c r="AK476" s="46" t="str">
        <f>IF(Table1[[#This Row],[Description]]&lt;&gt;"",Table1[[#This Row],[Description]],"")</f>
        <v/>
      </c>
      <c r="AL476" s="46" t="str">
        <f>IF(Table1[[#This Row],[Posting Date]]&lt;&gt;"",Table1[[#This Row],[Reference Number]],"")</f>
        <v/>
      </c>
      <c r="AM476" s="46" t="str">
        <f>TRIM(Table1[[#This Row],[Line '#]])</f>
        <v/>
      </c>
      <c r="AN476" s="46" t="str">
        <f>TRIM(Table1[[#This Row],[Account]])</f>
        <v/>
      </c>
      <c r="AO476" s="46" t="str">
        <f>IF(Table1[[#This Row],[Posting Date]]&lt;&gt;"",$D$5,"")</f>
        <v/>
      </c>
      <c r="AP476" s="46" t="str">
        <f>TRIM(Table1[[#This Row],[Departments-Prgrams]])</f>
        <v/>
      </c>
      <c r="AQ476" s="46" t="str">
        <f>TRIM(Table1[[#This Row],[Grant]])</f>
        <v/>
      </c>
      <c r="AR476" s="46" t="str">
        <f>TRIM(Table1[[#This Row],[Staff ID]])</f>
        <v/>
      </c>
      <c r="AS476" s="46" t="str">
        <f>IF(TRIM(Table1[[#This Row],[Budget Code]])=0,"",TRIM(Table1[[#This Row],[Budget Code]]))</f>
        <v/>
      </c>
      <c r="AT476" s="46" t="str">
        <f>IF(Table1[[#This Row],[Line Description]]&lt;&gt;"",Table1[[#This Row],[Line Description]],"")</f>
        <v/>
      </c>
      <c r="AU476" s="46" t="str">
        <f>IF(Table1[[#This Row],[Cur_Amount Debit]]&gt;0,ROUND(Table1[[#This Row],[Cur_Amount Debit]],2),"")</f>
        <v/>
      </c>
      <c r="AV476" s="46" t="str">
        <f>IF(Table1[[#This Row],[Cur_Amount Credit]]&gt;0,ROUND(Table1[[#This Row],[Cur_Amount Credit]],2),"")</f>
        <v/>
      </c>
      <c r="AW476" s="46" t="str">
        <f>LEFT(Table1[[#This Row],[Cur]],3)</f>
        <v/>
      </c>
      <c r="AX476" s="59"/>
      <c r="AY476" s="46"/>
      <c r="AZ476" s="46" t="str">
        <f>IF(Table1[[#This Row],[Cur]]&lt;&gt;"",IF(Table1[[#This Row],[Cur]]="USD","",ExchangeRate),"")</f>
        <v/>
      </c>
      <c r="BA476" s="46" t="str">
        <f>IF(Table1[[#This Row],[Grant]]&lt;&gt;"",VLOOKUP(Table1[[#This Row],[Grant]],Grants!B:D,3),"")</f>
        <v/>
      </c>
      <c r="BB476" s="46" t="str">
        <f>TRIM(Table1[[#This Row],[Vendor ID]])</f>
        <v/>
      </c>
      <c r="BC476">
        <f>IF(Table1[[#This Row],[Reference Number]]=Q475,BC475,BC475+1)</f>
        <v>2</v>
      </c>
    </row>
    <row r="477" spans="1:55" ht="11.25" hidden="1" customHeight="1">
      <c r="A477" s="1"/>
      <c r="B477" s="88" t="str">
        <f>IF(Table1[[#This Row],[Posting Date]]&lt;&gt;"",IF(Table1[[#This Row],[Reference Number]]=Q476,B476+1,1),"")</f>
        <v/>
      </c>
      <c r="C477" s="61"/>
      <c r="D477" s="61"/>
      <c r="E477" s="218"/>
      <c r="F477" s="143" t="str">
        <f>IFERROR(IF(VLOOKUP(Table1[[#This Row],[Budget Code Description]],Dimentions!$X$6:$AC$132,2,FALSE)="","",VLOOKUP(Table1[[#This Row],[Budget Code Description]],Dimentions!$X$6:$AC$132,2,FALSE)),"")</f>
        <v/>
      </c>
      <c r="G477" s="143" t="str">
        <f>IFERROR(VLOOKUP(Table1[[#This Row],[Budget Code Description]],Dimentions!$X$6:$AC$132,3,FALSE),"")</f>
        <v/>
      </c>
      <c r="H477" s="64" t="str">
        <f>IFERROR(VLOOKUP(Table1[[#This Row],[Account]],Dimentions!$S$6:$V$233,2,FALSE),"")</f>
        <v/>
      </c>
      <c r="I477" s="62">
        <f>_xlfn.NUMBERVALUE(LEFT(Table1[[#This Row],[Account]],1))</f>
        <v>0</v>
      </c>
      <c r="J477" s="62" t="str">
        <f>IFERROR(VLOOKUP(Table1[[#This Row],[Budget Code Description]],Table6[#All],7,FALSE),"")</f>
        <v/>
      </c>
      <c r="K477" s="143" t="str">
        <f>IFERROR(VLOOKUP(Table1[[#This Row],[Budget Code Description]],Table6[#All],8,FALSE),"")</f>
        <v/>
      </c>
      <c r="L477" s="63"/>
      <c r="M477" s="65" t="str">
        <f>IFERROR(VLOOKUP(Table1[[#This Row],[Staff ID]],Table2[],2,FALSE),"")</f>
        <v/>
      </c>
      <c r="N477" s="211" t="str">
        <f>IFERROR(IF(VLOOKUP(Table1[[#This Row],[Budget Code Description]],Dimentions!$X$6:$AC$97,4,FALSE)="","",VLOOKUP(Table1[[#This Row],[Budget Code Description]],Dimentions!$X$6:$AC$97,4,FALSE)),"")</f>
        <v/>
      </c>
      <c r="O477" s="65" t="str">
        <f>IFERROR(VLOOKUP(Table1[[#This Row],[Vendor ID]],Table549[],2,FALSE),"")</f>
        <v/>
      </c>
      <c r="P477" s="63"/>
      <c r="Q477" s="143" t="str">
        <f>IF(Table1[[#This Row],[Posting Date]]&lt;&gt;"",$D$9,"")</f>
        <v/>
      </c>
      <c r="R477" s="159" t="str">
        <f>IF(Table1[[#This Row],[Posting Date]]&lt;&gt;"",$D$10,"")</f>
        <v/>
      </c>
      <c r="S477" s="66"/>
      <c r="T477" s="63"/>
      <c r="U477" s="67"/>
      <c r="V477" s="67"/>
      <c r="W477" s="67" t="str">
        <f t="shared" si="7"/>
        <v/>
      </c>
      <c r="X477" s="161" t="str">
        <f>IF(E477="","",(IF(Table1[[#This Row],[Cur]]="USD",Table1[[#This Row],[Cur_Amount Debit]],Table1[[#This Row],[Cur_Amount Debit]]/Table1[[#This Row],[Exchange Rate]])))</f>
        <v/>
      </c>
      <c r="Y477" s="161" t="str">
        <f>IF(E477="","",(IF(Table1[[#This Row],[Cur]]="USD",Table1[[#This Row],[Cur_Amount Credit]],Table1[[#This Row],[Cur_Amount Credit]]/ExchangeRate)))</f>
        <v/>
      </c>
      <c r="Z477" s="203" t="str">
        <f>IF(E477="","",(Table1[[#This Row],[Debit USD]]-Table1[[#This Row],[Credit USD]]))</f>
        <v/>
      </c>
      <c r="AA477" s="122"/>
      <c r="AB477" s="1"/>
      <c r="AC477" s="15"/>
      <c r="AD477" s="15" t="str">
        <f>IF(AND(OR(Table1[[#This Row],[Account]]="15030",Table1[[#This Row],[Account]]="15035",Table1[[#This Row],[Account]]="20150"),Table1[[#This Row],[Vendor ID]]=""),1,"")</f>
        <v/>
      </c>
      <c r="AE477" s="15"/>
      <c r="AF477" s="15"/>
      <c r="AG477" s="15"/>
      <c r="AH477" s="46" t="str">
        <f>IF(Table1[[#This Row],[Posting Date]]&lt;&gt;"","GJ-"&amp;CountryID,"")</f>
        <v/>
      </c>
      <c r="AI477" s="59" t="str">
        <f>IF(Table1[[#This Row],[Posting Date]]&lt;&gt;"",Table1[[#This Row],[Posting Date]],"")</f>
        <v/>
      </c>
      <c r="AJ477" s="46"/>
      <c r="AK477" s="46" t="str">
        <f>IF(Table1[[#This Row],[Description]]&lt;&gt;"",Table1[[#This Row],[Description]],"")</f>
        <v/>
      </c>
      <c r="AL477" s="46" t="str">
        <f>IF(Table1[[#This Row],[Posting Date]]&lt;&gt;"",Table1[[#This Row],[Reference Number]],"")</f>
        <v/>
      </c>
      <c r="AM477" s="46" t="str">
        <f>TRIM(Table1[[#This Row],[Line '#]])</f>
        <v/>
      </c>
      <c r="AN477" s="46" t="str">
        <f>TRIM(Table1[[#This Row],[Account]])</f>
        <v/>
      </c>
      <c r="AO477" s="46" t="str">
        <f>IF(Table1[[#This Row],[Posting Date]]&lt;&gt;"",$D$5,"")</f>
        <v/>
      </c>
      <c r="AP477" s="46" t="str">
        <f>TRIM(Table1[[#This Row],[Departments-Prgrams]])</f>
        <v/>
      </c>
      <c r="AQ477" s="46" t="str">
        <f>TRIM(Table1[[#This Row],[Grant]])</f>
        <v/>
      </c>
      <c r="AR477" s="46" t="str">
        <f>TRIM(Table1[[#This Row],[Staff ID]])</f>
        <v/>
      </c>
      <c r="AS477" s="46" t="str">
        <f>IF(TRIM(Table1[[#This Row],[Budget Code]])=0,"",TRIM(Table1[[#This Row],[Budget Code]]))</f>
        <v/>
      </c>
      <c r="AT477" s="46" t="str">
        <f>IF(Table1[[#This Row],[Line Description]]&lt;&gt;"",Table1[[#This Row],[Line Description]],"")</f>
        <v/>
      </c>
      <c r="AU477" s="46" t="str">
        <f>IF(Table1[[#This Row],[Cur_Amount Debit]]&gt;0,ROUND(Table1[[#This Row],[Cur_Amount Debit]],2),"")</f>
        <v/>
      </c>
      <c r="AV477" s="46" t="str">
        <f>IF(Table1[[#This Row],[Cur_Amount Credit]]&gt;0,ROUND(Table1[[#This Row],[Cur_Amount Credit]],2),"")</f>
        <v/>
      </c>
      <c r="AW477" s="46" t="str">
        <f>LEFT(Table1[[#This Row],[Cur]],3)</f>
        <v/>
      </c>
      <c r="AX477" s="59"/>
      <c r="AY477" s="46"/>
      <c r="AZ477" s="46" t="str">
        <f>IF(Table1[[#This Row],[Cur]]&lt;&gt;"",IF(Table1[[#This Row],[Cur]]="USD","",ExchangeRate),"")</f>
        <v/>
      </c>
      <c r="BA477" s="46" t="str">
        <f>IF(Table1[[#This Row],[Grant]]&lt;&gt;"",VLOOKUP(Table1[[#This Row],[Grant]],Grants!B:D,3),"")</f>
        <v/>
      </c>
      <c r="BB477" s="46" t="str">
        <f>TRIM(Table1[[#This Row],[Vendor ID]])</f>
        <v/>
      </c>
      <c r="BC477">
        <f>IF(Table1[[#This Row],[Reference Number]]=Q476,BC476,BC476+1)</f>
        <v>2</v>
      </c>
    </row>
    <row r="478" spans="1:55" ht="11.25" hidden="1" customHeight="1">
      <c r="A478" s="1"/>
      <c r="B478" s="88" t="str">
        <f>IF(Table1[[#This Row],[Posting Date]]&lt;&gt;"",IF(Table1[[#This Row],[Reference Number]]=Q477,B477+1,1),"")</f>
        <v/>
      </c>
      <c r="C478" s="61"/>
      <c r="D478" s="61"/>
      <c r="E478" s="218"/>
      <c r="F478" s="143" t="str">
        <f>IFERROR(IF(VLOOKUP(Table1[[#This Row],[Budget Code Description]],Dimentions!$X$6:$AC$132,2,FALSE)="","",VLOOKUP(Table1[[#This Row],[Budget Code Description]],Dimentions!$X$6:$AC$132,2,FALSE)),"")</f>
        <v/>
      </c>
      <c r="G478" s="143" t="str">
        <f>IFERROR(VLOOKUP(Table1[[#This Row],[Budget Code Description]],Dimentions!$X$6:$AC$132,3,FALSE),"")</f>
        <v/>
      </c>
      <c r="H478" s="64" t="str">
        <f>IFERROR(VLOOKUP(Table1[[#This Row],[Account]],Dimentions!$S$6:$V$233,2,FALSE),"")</f>
        <v/>
      </c>
      <c r="I478" s="62">
        <f>_xlfn.NUMBERVALUE(LEFT(Table1[[#This Row],[Account]],1))</f>
        <v>0</v>
      </c>
      <c r="J478" s="62" t="str">
        <f>IFERROR(VLOOKUP(Table1[[#This Row],[Budget Code Description]],Table6[#All],7,FALSE),"")</f>
        <v/>
      </c>
      <c r="K478" s="143" t="str">
        <f>IFERROR(VLOOKUP(Table1[[#This Row],[Budget Code Description]],Table6[#All],8,FALSE),"")</f>
        <v/>
      </c>
      <c r="L478" s="63"/>
      <c r="M478" s="65" t="str">
        <f>IFERROR(VLOOKUP(Table1[[#This Row],[Staff ID]],Table2[],2,FALSE),"")</f>
        <v/>
      </c>
      <c r="N478" s="211" t="str">
        <f>IFERROR(IF(VLOOKUP(Table1[[#This Row],[Budget Code Description]],Dimentions!$X$6:$AC$97,4,FALSE)="","",VLOOKUP(Table1[[#This Row],[Budget Code Description]],Dimentions!$X$6:$AC$97,4,FALSE)),"")</f>
        <v/>
      </c>
      <c r="O478" s="65" t="str">
        <f>IFERROR(VLOOKUP(Table1[[#This Row],[Vendor ID]],Table549[],2,FALSE),"")</f>
        <v/>
      </c>
      <c r="P478" s="63"/>
      <c r="Q478" s="143" t="str">
        <f>IF(Table1[[#This Row],[Posting Date]]&lt;&gt;"",$D$9,"")</f>
        <v/>
      </c>
      <c r="R478" s="159" t="str">
        <f>IF(Table1[[#This Row],[Posting Date]]&lt;&gt;"",$D$10,"")</f>
        <v/>
      </c>
      <c r="S478" s="66"/>
      <c r="T478" s="63"/>
      <c r="U478" s="67"/>
      <c r="V478" s="67"/>
      <c r="W478" s="67" t="str">
        <f t="shared" si="7"/>
        <v/>
      </c>
      <c r="X478" s="161" t="str">
        <f>IF(E478="","",(IF(Table1[[#This Row],[Cur]]="USD",Table1[[#This Row],[Cur_Amount Debit]],Table1[[#This Row],[Cur_Amount Debit]]/Table1[[#This Row],[Exchange Rate]])))</f>
        <v/>
      </c>
      <c r="Y478" s="161" t="str">
        <f>IF(E478="","",(IF(Table1[[#This Row],[Cur]]="USD",Table1[[#This Row],[Cur_Amount Credit]],Table1[[#This Row],[Cur_Amount Credit]]/ExchangeRate)))</f>
        <v/>
      </c>
      <c r="Z478" s="203" t="str">
        <f>IF(E478="","",(Table1[[#This Row],[Debit USD]]-Table1[[#This Row],[Credit USD]]))</f>
        <v/>
      </c>
      <c r="AA478" s="122"/>
      <c r="AB478" s="1"/>
      <c r="AC478" s="15"/>
      <c r="AD478" s="15" t="str">
        <f>IF(AND(OR(Table1[[#This Row],[Account]]="15030",Table1[[#This Row],[Account]]="15035",Table1[[#This Row],[Account]]="20150"),Table1[[#This Row],[Vendor ID]]=""),1,"")</f>
        <v/>
      </c>
      <c r="AE478" s="15"/>
      <c r="AF478" s="15"/>
      <c r="AG478" s="15"/>
      <c r="AH478" s="46" t="str">
        <f>IF(Table1[[#This Row],[Posting Date]]&lt;&gt;"","GJ-"&amp;CountryID,"")</f>
        <v/>
      </c>
      <c r="AI478" s="59" t="str">
        <f>IF(Table1[[#This Row],[Posting Date]]&lt;&gt;"",Table1[[#This Row],[Posting Date]],"")</f>
        <v/>
      </c>
      <c r="AJ478" s="46"/>
      <c r="AK478" s="46" t="str">
        <f>IF(Table1[[#This Row],[Description]]&lt;&gt;"",Table1[[#This Row],[Description]],"")</f>
        <v/>
      </c>
      <c r="AL478" s="46" t="str">
        <f>IF(Table1[[#This Row],[Posting Date]]&lt;&gt;"",Table1[[#This Row],[Reference Number]],"")</f>
        <v/>
      </c>
      <c r="AM478" s="46" t="str">
        <f>TRIM(Table1[[#This Row],[Line '#]])</f>
        <v/>
      </c>
      <c r="AN478" s="46" t="str">
        <f>TRIM(Table1[[#This Row],[Account]])</f>
        <v/>
      </c>
      <c r="AO478" s="46" t="str">
        <f>IF(Table1[[#This Row],[Posting Date]]&lt;&gt;"",$D$5,"")</f>
        <v/>
      </c>
      <c r="AP478" s="46" t="str">
        <f>TRIM(Table1[[#This Row],[Departments-Prgrams]])</f>
        <v/>
      </c>
      <c r="AQ478" s="46" t="str">
        <f>TRIM(Table1[[#This Row],[Grant]])</f>
        <v/>
      </c>
      <c r="AR478" s="46" t="str">
        <f>TRIM(Table1[[#This Row],[Staff ID]])</f>
        <v/>
      </c>
      <c r="AS478" s="46" t="str">
        <f>IF(TRIM(Table1[[#This Row],[Budget Code]])=0,"",TRIM(Table1[[#This Row],[Budget Code]]))</f>
        <v/>
      </c>
      <c r="AT478" s="46" t="str">
        <f>IF(Table1[[#This Row],[Line Description]]&lt;&gt;"",Table1[[#This Row],[Line Description]],"")</f>
        <v/>
      </c>
      <c r="AU478" s="46" t="str">
        <f>IF(Table1[[#This Row],[Cur_Amount Debit]]&gt;0,ROUND(Table1[[#This Row],[Cur_Amount Debit]],2),"")</f>
        <v/>
      </c>
      <c r="AV478" s="46" t="str">
        <f>IF(Table1[[#This Row],[Cur_Amount Credit]]&gt;0,ROUND(Table1[[#This Row],[Cur_Amount Credit]],2),"")</f>
        <v/>
      </c>
      <c r="AW478" s="46" t="str">
        <f>LEFT(Table1[[#This Row],[Cur]],3)</f>
        <v/>
      </c>
      <c r="AX478" s="59"/>
      <c r="AY478" s="46"/>
      <c r="AZ478" s="46" t="str">
        <f>IF(Table1[[#This Row],[Cur]]&lt;&gt;"",IF(Table1[[#This Row],[Cur]]="USD","",ExchangeRate),"")</f>
        <v/>
      </c>
      <c r="BA478" s="46" t="str">
        <f>IF(Table1[[#This Row],[Grant]]&lt;&gt;"",VLOOKUP(Table1[[#This Row],[Grant]],Grants!B:D,3),"")</f>
        <v/>
      </c>
      <c r="BB478" s="46" t="str">
        <f>TRIM(Table1[[#This Row],[Vendor ID]])</f>
        <v/>
      </c>
      <c r="BC478">
        <f>IF(Table1[[#This Row],[Reference Number]]=Q477,BC477,BC477+1)</f>
        <v>2</v>
      </c>
    </row>
    <row r="479" spans="1:55" ht="11.25" hidden="1" customHeight="1">
      <c r="A479" s="1"/>
      <c r="B479" s="88" t="str">
        <f>IF(Table1[[#This Row],[Posting Date]]&lt;&gt;"",IF(Table1[[#This Row],[Reference Number]]=Q478,B478+1,1),"")</f>
        <v/>
      </c>
      <c r="C479" s="61"/>
      <c r="D479" s="61"/>
      <c r="E479" s="218"/>
      <c r="F479" s="143" t="str">
        <f>IFERROR(IF(VLOOKUP(Table1[[#This Row],[Budget Code Description]],Dimentions!$X$6:$AC$132,2,FALSE)="","",VLOOKUP(Table1[[#This Row],[Budget Code Description]],Dimentions!$X$6:$AC$132,2,FALSE)),"")</f>
        <v/>
      </c>
      <c r="G479" s="143" t="str">
        <f>IFERROR(VLOOKUP(Table1[[#This Row],[Budget Code Description]],Dimentions!$X$6:$AC$132,3,FALSE),"")</f>
        <v/>
      </c>
      <c r="H479" s="64" t="str">
        <f>IFERROR(VLOOKUP(Table1[[#This Row],[Account]],Dimentions!$S$6:$V$233,2,FALSE),"")</f>
        <v/>
      </c>
      <c r="I479" s="62">
        <f>_xlfn.NUMBERVALUE(LEFT(Table1[[#This Row],[Account]],1))</f>
        <v>0</v>
      </c>
      <c r="J479" s="62" t="str">
        <f>IFERROR(VLOOKUP(Table1[[#This Row],[Budget Code Description]],Table6[#All],7,FALSE),"")</f>
        <v/>
      </c>
      <c r="K479" s="143" t="str">
        <f>IFERROR(VLOOKUP(Table1[[#This Row],[Budget Code Description]],Table6[#All],8,FALSE),"")</f>
        <v/>
      </c>
      <c r="L479" s="63"/>
      <c r="M479" s="65" t="str">
        <f>IFERROR(VLOOKUP(Table1[[#This Row],[Staff ID]],Table2[],2,FALSE),"")</f>
        <v/>
      </c>
      <c r="N479" s="211" t="str">
        <f>IFERROR(IF(VLOOKUP(Table1[[#This Row],[Budget Code Description]],Dimentions!$X$6:$AC$97,4,FALSE)="","",VLOOKUP(Table1[[#This Row],[Budget Code Description]],Dimentions!$X$6:$AC$97,4,FALSE)),"")</f>
        <v/>
      </c>
      <c r="O479" s="65" t="str">
        <f>IFERROR(VLOOKUP(Table1[[#This Row],[Vendor ID]],Table549[],2,FALSE),"")</f>
        <v/>
      </c>
      <c r="P479" s="63"/>
      <c r="Q479" s="143" t="str">
        <f>IF(Table1[[#This Row],[Posting Date]]&lt;&gt;"",$D$9,"")</f>
        <v/>
      </c>
      <c r="R479" s="159" t="str">
        <f>IF(Table1[[#This Row],[Posting Date]]&lt;&gt;"",$D$10,"")</f>
        <v/>
      </c>
      <c r="S479" s="66"/>
      <c r="T479" s="63"/>
      <c r="U479" s="67"/>
      <c r="V479" s="67"/>
      <c r="W479" s="67" t="str">
        <f t="shared" si="7"/>
        <v/>
      </c>
      <c r="X479" s="161" t="str">
        <f>IF(E479="","",(IF(Table1[[#This Row],[Cur]]="USD",Table1[[#This Row],[Cur_Amount Debit]],Table1[[#This Row],[Cur_Amount Debit]]/Table1[[#This Row],[Exchange Rate]])))</f>
        <v/>
      </c>
      <c r="Y479" s="161" t="str">
        <f>IF(E479="","",(IF(Table1[[#This Row],[Cur]]="USD",Table1[[#This Row],[Cur_Amount Credit]],Table1[[#This Row],[Cur_Amount Credit]]/ExchangeRate)))</f>
        <v/>
      </c>
      <c r="Z479" s="203" t="str">
        <f>IF(E479="","",(Table1[[#This Row],[Debit USD]]-Table1[[#This Row],[Credit USD]]))</f>
        <v/>
      </c>
      <c r="AA479" s="122"/>
      <c r="AB479" s="1"/>
      <c r="AC479" s="15"/>
      <c r="AD479" s="15" t="str">
        <f>IF(AND(OR(Table1[[#This Row],[Account]]="15030",Table1[[#This Row],[Account]]="15035",Table1[[#This Row],[Account]]="20150"),Table1[[#This Row],[Vendor ID]]=""),1,"")</f>
        <v/>
      </c>
      <c r="AE479" s="15"/>
      <c r="AF479" s="15"/>
      <c r="AG479" s="15"/>
      <c r="AH479" s="46" t="str">
        <f>IF(Table1[[#This Row],[Posting Date]]&lt;&gt;"","GJ-"&amp;CountryID,"")</f>
        <v/>
      </c>
      <c r="AI479" s="59" t="str">
        <f>IF(Table1[[#This Row],[Posting Date]]&lt;&gt;"",Table1[[#This Row],[Posting Date]],"")</f>
        <v/>
      </c>
      <c r="AJ479" s="46"/>
      <c r="AK479" s="46" t="str">
        <f>IF(Table1[[#This Row],[Description]]&lt;&gt;"",Table1[[#This Row],[Description]],"")</f>
        <v/>
      </c>
      <c r="AL479" s="46" t="str">
        <f>IF(Table1[[#This Row],[Posting Date]]&lt;&gt;"",Table1[[#This Row],[Reference Number]],"")</f>
        <v/>
      </c>
      <c r="AM479" s="46" t="str">
        <f>TRIM(Table1[[#This Row],[Line '#]])</f>
        <v/>
      </c>
      <c r="AN479" s="46" t="str">
        <f>TRIM(Table1[[#This Row],[Account]])</f>
        <v/>
      </c>
      <c r="AO479" s="46" t="str">
        <f>IF(Table1[[#This Row],[Posting Date]]&lt;&gt;"",$D$5,"")</f>
        <v/>
      </c>
      <c r="AP479" s="46" t="str">
        <f>TRIM(Table1[[#This Row],[Departments-Prgrams]])</f>
        <v/>
      </c>
      <c r="AQ479" s="46" t="str">
        <f>TRIM(Table1[[#This Row],[Grant]])</f>
        <v/>
      </c>
      <c r="AR479" s="46" t="str">
        <f>TRIM(Table1[[#This Row],[Staff ID]])</f>
        <v/>
      </c>
      <c r="AS479" s="46" t="str">
        <f>IF(TRIM(Table1[[#This Row],[Budget Code]])=0,"",TRIM(Table1[[#This Row],[Budget Code]]))</f>
        <v/>
      </c>
      <c r="AT479" s="46" t="str">
        <f>IF(Table1[[#This Row],[Line Description]]&lt;&gt;"",Table1[[#This Row],[Line Description]],"")</f>
        <v/>
      </c>
      <c r="AU479" s="46" t="str">
        <f>IF(Table1[[#This Row],[Cur_Amount Debit]]&gt;0,ROUND(Table1[[#This Row],[Cur_Amount Debit]],2),"")</f>
        <v/>
      </c>
      <c r="AV479" s="46" t="str">
        <f>IF(Table1[[#This Row],[Cur_Amount Credit]]&gt;0,ROUND(Table1[[#This Row],[Cur_Amount Credit]],2),"")</f>
        <v/>
      </c>
      <c r="AW479" s="46" t="str">
        <f>LEFT(Table1[[#This Row],[Cur]],3)</f>
        <v/>
      </c>
      <c r="AX479" s="59"/>
      <c r="AY479" s="46"/>
      <c r="AZ479" s="46" t="str">
        <f>IF(Table1[[#This Row],[Cur]]&lt;&gt;"",IF(Table1[[#This Row],[Cur]]="USD","",ExchangeRate),"")</f>
        <v/>
      </c>
      <c r="BA479" s="46" t="str">
        <f>IF(Table1[[#This Row],[Grant]]&lt;&gt;"",VLOOKUP(Table1[[#This Row],[Grant]],Grants!B:D,3),"")</f>
        <v/>
      </c>
      <c r="BB479" s="46" t="str">
        <f>TRIM(Table1[[#This Row],[Vendor ID]])</f>
        <v/>
      </c>
      <c r="BC479">
        <f>IF(Table1[[#This Row],[Reference Number]]=Q478,BC478,BC478+1)</f>
        <v>2</v>
      </c>
    </row>
    <row r="480" spans="1:55" ht="11.25" hidden="1" customHeight="1">
      <c r="A480" s="1"/>
      <c r="B480" s="88" t="str">
        <f>IF(Table1[[#This Row],[Posting Date]]&lt;&gt;"",IF(Table1[[#This Row],[Reference Number]]=Q479,B479+1,1),"")</f>
        <v/>
      </c>
      <c r="C480" s="61"/>
      <c r="D480" s="61"/>
      <c r="E480" s="218"/>
      <c r="F480" s="143" t="str">
        <f>IFERROR(IF(VLOOKUP(Table1[[#This Row],[Budget Code Description]],Dimentions!$X$6:$AC$132,2,FALSE)="","",VLOOKUP(Table1[[#This Row],[Budget Code Description]],Dimentions!$X$6:$AC$132,2,FALSE)),"")</f>
        <v/>
      </c>
      <c r="G480" s="143" t="str">
        <f>IFERROR(VLOOKUP(Table1[[#This Row],[Budget Code Description]],Dimentions!$X$6:$AC$132,3,FALSE),"")</f>
        <v/>
      </c>
      <c r="H480" s="64" t="str">
        <f>IFERROR(VLOOKUP(Table1[[#This Row],[Account]],Dimentions!$S$6:$V$233,2,FALSE),"")</f>
        <v/>
      </c>
      <c r="I480" s="62">
        <f>_xlfn.NUMBERVALUE(LEFT(Table1[[#This Row],[Account]],1))</f>
        <v>0</v>
      </c>
      <c r="J480" s="62" t="str">
        <f>IFERROR(VLOOKUP(Table1[[#This Row],[Budget Code Description]],Table6[#All],7,FALSE),"")</f>
        <v/>
      </c>
      <c r="K480" s="143" t="str">
        <f>IFERROR(VLOOKUP(Table1[[#This Row],[Budget Code Description]],Table6[#All],8,FALSE),"")</f>
        <v/>
      </c>
      <c r="L480" s="63"/>
      <c r="M480" s="65" t="str">
        <f>IFERROR(VLOOKUP(Table1[[#This Row],[Staff ID]],Table2[],2,FALSE),"")</f>
        <v/>
      </c>
      <c r="N480" s="211" t="str">
        <f>IFERROR(IF(VLOOKUP(Table1[[#This Row],[Budget Code Description]],Dimentions!$X$6:$AC$97,4,FALSE)="","",VLOOKUP(Table1[[#This Row],[Budget Code Description]],Dimentions!$X$6:$AC$97,4,FALSE)),"")</f>
        <v/>
      </c>
      <c r="O480" s="65" t="str">
        <f>IFERROR(VLOOKUP(Table1[[#This Row],[Vendor ID]],Table549[],2,FALSE),"")</f>
        <v/>
      </c>
      <c r="P480" s="63"/>
      <c r="Q480" s="143" t="str">
        <f>IF(Table1[[#This Row],[Posting Date]]&lt;&gt;"",$D$9,"")</f>
        <v/>
      </c>
      <c r="R480" s="159" t="str">
        <f>IF(Table1[[#This Row],[Posting Date]]&lt;&gt;"",$D$10,"")</f>
        <v/>
      </c>
      <c r="S480" s="66"/>
      <c r="T480" s="63"/>
      <c r="U480" s="67"/>
      <c r="V480" s="67"/>
      <c r="W480" s="67" t="str">
        <f t="shared" si="7"/>
        <v/>
      </c>
      <c r="X480" s="161" t="str">
        <f>IF(E480="","",(IF(Table1[[#This Row],[Cur]]="USD",Table1[[#This Row],[Cur_Amount Debit]],Table1[[#This Row],[Cur_Amount Debit]]/Table1[[#This Row],[Exchange Rate]])))</f>
        <v/>
      </c>
      <c r="Y480" s="161" t="str">
        <f>IF(E480="","",(IF(Table1[[#This Row],[Cur]]="USD",Table1[[#This Row],[Cur_Amount Credit]],Table1[[#This Row],[Cur_Amount Credit]]/ExchangeRate)))</f>
        <v/>
      </c>
      <c r="Z480" s="203" t="str">
        <f>IF(E480="","",(Table1[[#This Row],[Debit USD]]-Table1[[#This Row],[Credit USD]]))</f>
        <v/>
      </c>
      <c r="AA480" s="122"/>
      <c r="AB480" s="1"/>
      <c r="AC480" s="15"/>
      <c r="AD480" s="15" t="str">
        <f>IF(AND(OR(Table1[[#This Row],[Account]]="15030",Table1[[#This Row],[Account]]="15035",Table1[[#This Row],[Account]]="20150"),Table1[[#This Row],[Vendor ID]]=""),1,"")</f>
        <v/>
      </c>
      <c r="AE480" s="15"/>
      <c r="AF480" s="15"/>
      <c r="AG480" s="15"/>
      <c r="AH480" s="46" t="str">
        <f>IF(Table1[[#This Row],[Posting Date]]&lt;&gt;"","GJ-"&amp;CountryID,"")</f>
        <v/>
      </c>
      <c r="AI480" s="59" t="str">
        <f>IF(Table1[[#This Row],[Posting Date]]&lt;&gt;"",Table1[[#This Row],[Posting Date]],"")</f>
        <v/>
      </c>
      <c r="AJ480" s="46"/>
      <c r="AK480" s="46" t="str">
        <f>IF(Table1[[#This Row],[Description]]&lt;&gt;"",Table1[[#This Row],[Description]],"")</f>
        <v/>
      </c>
      <c r="AL480" s="46" t="str">
        <f>IF(Table1[[#This Row],[Posting Date]]&lt;&gt;"",Table1[[#This Row],[Reference Number]],"")</f>
        <v/>
      </c>
      <c r="AM480" s="46" t="str">
        <f>TRIM(Table1[[#This Row],[Line '#]])</f>
        <v/>
      </c>
      <c r="AN480" s="46" t="str">
        <f>TRIM(Table1[[#This Row],[Account]])</f>
        <v/>
      </c>
      <c r="AO480" s="46" t="str">
        <f>IF(Table1[[#This Row],[Posting Date]]&lt;&gt;"",$D$5,"")</f>
        <v/>
      </c>
      <c r="AP480" s="46" t="str">
        <f>TRIM(Table1[[#This Row],[Departments-Prgrams]])</f>
        <v/>
      </c>
      <c r="AQ480" s="46" t="str">
        <f>TRIM(Table1[[#This Row],[Grant]])</f>
        <v/>
      </c>
      <c r="AR480" s="46" t="str">
        <f>TRIM(Table1[[#This Row],[Staff ID]])</f>
        <v/>
      </c>
      <c r="AS480" s="46" t="str">
        <f>IF(TRIM(Table1[[#This Row],[Budget Code]])=0,"",TRIM(Table1[[#This Row],[Budget Code]]))</f>
        <v/>
      </c>
      <c r="AT480" s="46" t="str">
        <f>IF(Table1[[#This Row],[Line Description]]&lt;&gt;"",Table1[[#This Row],[Line Description]],"")</f>
        <v/>
      </c>
      <c r="AU480" s="46" t="str">
        <f>IF(Table1[[#This Row],[Cur_Amount Debit]]&gt;0,ROUND(Table1[[#This Row],[Cur_Amount Debit]],2),"")</f>
        <v/>
      </c>
      <c r="AV480" s="46" t="str">
        <f>IF(Table1[[#This Row],[Cur_Amount Credit]]&gt;0,ROUND(Table1[[#This Row],[Cur_Amount Credit]],2),"")</f>
        <v/>
      </c>
      <c r="AW480" s="46" t="str">
        <f>LEFT(Table1[[#This Row],[Cur]],3)</f>
        <v/>
      </c>
      <c r="AX480" s="59"/>
      <c r="AY480" s="46"/>
      <c r="AZ480" s="46" t="str">
        <f>IF(Table1[[#This Row],[Cur]]&lt;&gt;"",IF(Table1[[#This Row],[Cur]]="USD","",ExchangeRate),"")</f>
        <v/>
      </c>
      <c r="BA480" s="46" t="str">
        <f>IF(Table1[[#This Row],[Grant]]&lt;&gt;"",VLOOKUP(Table1[[#This Row],[Grant]],Grants!B:D,3),"")</f>
        <v/>
      </c>
      <c r="BB480" s="46" t="str">
        <f>TRIM(Table1[[#This Row],[Vendor ID]])</f>
        <v/>
      </c>
      <c r="BC480">
        <f>IF(Table1[[#This Row],[Reference Number]]=Q479,BC479,BC479+1)</f>
        <v>2</v>
      </c>
    </row>
    <row r="481" spans="1:55" ht="11.25" hidden="1" customHeight="1">
      <c r="A481" s="1"/>
      <c r="B481" s="88" t="str">
        <f>IF(Table1[[#This Row],[Posting Date]]&lt;&gt;"",IF(Table1[[#This Row],[Reference Number]]=Q480,B480+1,1),"")</f>
        <v/>
      </c>
      <c r="C481" s="61"/>
      <c r="D481" s="61"/>
      <c r="E481" s="218"/>
      <c r="F481" s="143" t="str">
        <f>IFERROR(IF(VLOOKUP(Table1[[#This Row],[Budget Code Description]],Dimentions!$X$6:$AC$132,2,FALSE)="","",VLOOKUP(Table1[[#This Row],[Budget Code Description]],Dimentions!$X$6:$AC$132,2,FALSE)),"")</f>
        <v/>
      </c>
      <c r="G481" s="143" t="str">
        <f>IFERROR(VLOOKUP(Table1[[#This Row],[Budget Code Description]],Dimentions!$X$6:$AC$132,3,FALSE),"")</f>
        <v/>
      </c>
      <c r="H481" s="64" t="str">
        <f>IFERROR(VLOOKUP(Table1[[#This Row],[Account]],Dimentions!$S$6:$V$233,2,FALSE),"")</f>
        <v/>
      </c>
      <c r="I481" s="62">
        <f>_xlfn.NUMBERVALUE(LEFT(Table1[[#This Row],[Account]],1))</f>
        <v>0</v>
      </c>
      <c r="J481" s="62" t="str">
        <f>IFERROR(VLOOKUP(Table1[[#This Row],[Budget Code Description]],Table6[#All],7,FALSE),"")</f>
        <v/>
      </c>
      <c r="K481" s="143" t="str">
        <f>IFERROR(VLOOKUP(Table1[[#This Row],[Budget Code Description]],Table6[#All],8,FALSE),"")</f>
        <v/>
      </c>
      <c r="L481" s="63"/>
      <c r="M481" s="65" t="str">
        <f>IFERROR(VLOOKUP(Table1[[#This Row],[Staff ID]],Table2[],2,FALSE),"")</f>
        <v/>
      </c>
      <c r="N481" s="211" t="str">
        <f>IFERROR(IF(VLOOKUP(Table1[[#This Row],[Budget Code Description]],Dimentions!$X$6:$AC$97,4,FALSE)="","",VLOOKUP(Table1[[#This Row],[Budget Code Description]],Dimentions!$X$6:$AC$97,4,FALSE)),"")</f>
        <v/>
      </c>
      <c r="O481" s="65" t="str">
        <f>IFERROR(VLOOKUP(Table1[[#This Row],[Vendor ID]],Table549[],2,FALSE),"")</f>
        <v/>
      </c>
      <c r="P481" s="63"/>
      <c r="Q481" s="143" t="str">
        <f>IF(Table1[[#This Row],[Posting Date]]&lt;&gt;"",$D$9,"")</f>
        <v/>
      </c>
      <c r="R481" s="159" t="str">
        <f>IF(Table1[[#This Row],[Posting Date]]&lt;&gt;"",$D$10,"")</f>
        <v/>
      </c>
      <c r="S481" s="66"/>
      <c r="T481" s="63"/>
      <c r="U481" s="67"/>
      <c r="V481" s="67"/>
      <c r="W481" s="67" t="str">
        <f t="shared" si="7"/>
        <v/>
      </c>
      <c r="X481" s="161" t="str">
        <f>IF(E481="","",(IF(Table1[[#This Row],[Cur]]="USD",Table1[[#This Row],[Cur_Amount Debit]],Table1[[#This Row],[Cur_Amount Debit]]/Table1[[#This Row],[Exchange Rate]])))</f>
        <v/>
      </c>
      <c r="Y481" s="161" t="str">
        <f>IF(E481="","",(IF(Table1[[#This Row],[Cur]]="USD",Table1[[#This Row],[Cur_Amount Credit]],Table1[[#This Row],[Cur_Amount Credit]]/ExchangeRate)))</f>
        <v/>
      </c>
      <c r="Z481" s="203" t="str">
        <f>IF(E481="","",(Table1[[#This Row],[Debit USD]]-Table1[[#This Row],[Credit USD]]))</f>
        <v/>
      </c>
      <c r="AA481" s="122"/>
      <c r="AB481" s="1"/>
      <c r="AC481" s="15"/>
      <c r="AD481" s="15" t="str">
        <f>IF(AND(OR(Table1[[#This Row],[Account]]="15030",Table1[[#This Row],[Account]]="15035",Table1[[#This Row],[Account]]="20150"),Table1[[#This Row],[Vendor ID]]=""),1,"")</f>
        <v/>
      </c>
      <c r="AE481" s="15"/>
      <c r="AF481" s="15"/>
      <c r="AG481" s="15"/>
      <c r="AH481" s="46" t="str">
        <f>IF(Table1[[#This Row],[Posting Date]]&lt;&gt;"","GJ-"&amp;CountryID,"")</f>
        <v/>
      </c>
      <c r="AI481" s="59" t="str">
        <f>IF(Table1[[#This Row],[Posting Date]]&lt;&gt;"",Table1[[#This Row],[Posting Date]],"")</f>
        <v/>
      </c>
      <c r="AJ481" s="46"/>
      <c r="AK481" s="46" t="str">
        <f>IF(Table1[[#This Row],[Description]]&lt;&gt;"",Table1[[#This Row],[Description]],"")</f>
        <v/>
      </c>
      <c r="AL481" s="46" t="str">
        <f>IF(Table1[[#This Row],[Posting Date]]&lt;&gt;"",Table1[[#This Row],[Reference Number]],"")</f>
        <v/>
      </c>
      <c r="AM481" s="46" t="str">
        <f>TRIM(Table1[[#This Row],[Line '#]])</f>
        <v/>
      </c>
      <c r="AN481" s="46" t="str">
        <f>TRIM(Table1[[#This Row],[Account]])</f>
        <v/>
      </c>
      <c r="AO481" s="46" t="str">
        <f>IF(Table1[[#This Row],[Posting Date]]&lt;&gt;"",$D$5,"")</f>
        <v/>
      </c>
      <c r="AP481" s="46" t="str">
        <f>TRIM(Table1[[#This Row],[Departments-Prgrams]])</f>
        <v/>
      </c>
      <c r="AQ481" s="46" t="str">
        <f>TRIM(Table1[[#This Row],[Grant]])</f>
        <v/>
      </c>
      <c r="AR481" s="46" t="str">
        <f>TRIM(Table1[[#This Row],[Staff ID]])</f>
        <v/>
      </c>
      <c r="AS481" s="46" t="str">
        <f>IF(TRIM(Table1[[#This Row],[Budget Code]])=0,"",TRIM(Table1[[#This Row],[Budget Code]]))</f>
        <v/>
      </c>
      <c r="AT481" s="46" t="str">
        <f>IF(Table1[[#This Row],[Line Description]]&lt;&gt;"",Table1[[#This Row],[Line Description]],"")</f>
        <v/>
      </c>
      <c r="AU481" s="46" t="str">
        <f>IF(Table1[[#This Row],[Cur_Amount Debit]]&gt;0,ROUND(Table1[[#This Row],[Cur_Amount Debit]],2),"")</f>
        <v/>
      </c>
      <c r="AV481" s="46" t="str">
        <f>IF(Table1[[#This Row],[Cur_Amount Credit]]&gt;0,ROUND(Table1[[#This Row],[Cur_Amount Credit]],2),"")</f>
        <v/>
      </c>
      <c r="AW481" s="46" t="str">
        <f>LEFT(Table1[[#This Row],[Cur]],3)</f>
        <v/>
      </c>
      <c r="AX481" s="59"/>
      <c r="AY481" s="46"/>
      <c r="AZ481" s="46" t="str">
        <f>IF(Table1[[#This Row],[Cur]]&lt;&gt;"",IF(Table1[[#This Row],[Cur]]="USD","",ExchangeRate),"")</f>
        <v/>
      </c>
      <c r="BA481" s="46" t="str">
        <f>IF(Table1[[#This Row],[Grant]]&lt;&gt;"",VLOOKUP(Table1[[#This Row],[Grant]],Grants!B:D,3),"")</f>
        <v/>
      </c>
      <c r="BB481" s="46" t="str">
        <f>TRIM(Table1[[#This Row],[Vendor ID]])</f>
        <v/>
      </c>
      <c r="BC481">
        <f>IF(Table1[[#This Row],[Reference Number]]=Q480,BC480,BC480+1)</f>
        <v>2</v>
      </c>
    </row>
    <row r="482" spans="1:55" ht="11.25" hidden="1" customHeight="1">
      <c r="A482" s="1"/>
      <c r="B482" s="88" t="str">
        <f>IF(Table1[[#This Row],[Posting Date]]&lt;&gt;"",IF(Table1[[#This Row],[Reference Number]]=Q481,B481+1,1),"")</f>
        <v/>
      </c>
      <c r="C482" s="61"/>
      <c r="D482" s="61"/>
      <c r="E482" s="218"/>
      <c r="F482" s="143" t="str">
        <f>IFERROR(IF(VLOOKUP(Table1[[#This Row],[Budget Code Description]],Dimentions!$X$6:$AC$132,2,FALSE)="","",VLOOKUP(Table1[[#This Row],[Budget Code Description]],Dimentions!$X$6:$AC$132,2,FALSE)),"")</f>
        <v/>
      </c>
      <c r="G482" s="143" t="str">
        <f>IFERROR(VLOOKUP(Table1[[#This Row],[Budget Code Description]],Dimentions!$X$6:$AC$132,3,FALSE),"")</f>
        <v/>
      </c>
      <c r="H482" s="64" t="str">
        <f>IFERROR(VLOOKUP(Table1[[#This Row],[Account]],Dimentions!$S$6:$V$233,2,FALSE),"")</f>
        <v/>
      </c>
      <c r="I482" s="62">
        <f>_xlfn.NUMBERVALUE(LEFT(Table1[[#This Row],[Account]],1))</f>
        <v>0</v>
      </c>
      <c r="J482" s="62" t="str">
        <f>IFERROR(VLOOKUP(Table1[[#This Row],[Budget Code Description]],Table6[#All],7,FALSE),"")</f>
        <v/>
      </c>
      <c r="K482" s="143" t="str">
        <f>IFERROR(VLOOKUP(Table1[[#This Row],[Budget Code Description]],Table6[#All],8,FALSE),"")</f>
        <v/>
      </c>
      <c r="L482" s="63"/>
      <c r="M482" s="65" t="str">
        <f>IFERROR(VLOOKUP(Table1[[#This Row],[Staff ID]],Table2[],2,FALSE),"")</f>
        <v/>
      </c>
      <c r="N482" s="211" t="str">
        <f>IFERROR(IF(VLOOKUP(Table1[[#This Row],[Budget Code Description]],Dimentions!$X$6:$AC$97,4,FALSE)="","",VLOOKUP(Table1[[#This Row],[Budget Code Description]],Dimentions!$X$6:$AC$97,4,FALSE)),"")</f>
        <v/>
      </c>
      <c r="O482" s="65" t="str">
        <f>IFERROR(VLOOKUP(Table1[[#This Row],[Vendor ID]],Table549[],2,FALSE),"")</f>
        <v/>
      </c>
      <c r="P482" s="63"/>
      <c r="Q482" s="143" t="str">
        <f>IF(Table1[[#This Row],[Posting Date]]&lt;&gt;"",$D$9,"")</f>
        <v/>
      </c>
      <c r="R482" s="159" t="str">
        <f>IF(Table1[[#This Row],[Posting Date]]&lt;&gt;"",$D$10,"")</f>
        <v/>
      </c>
      <c r="S482" s="66"/>
      <c r="T482" s="63"/>
      <c r="U482" s="67"/>
      <c r="V482" s="67"/>
      <c r="W482" s="67" t="str">
        <f t="shared" si="7"/>
        <v/>
      </c>
      <c r="X482" s="161" t="str">
        <f>IF(E482="","",(IF(Table1[[#This Row],[Cur]]="USD",Table1[[#This Row],[Cur_Amount Debit]],Table1[[#This Row],[Cur_Amount Debit]]/Table1[[#This Row],[Exchange Rate]])))</f>
        <v/>
      </c>
      <c r="Y482" s="161" t="str">
        <f>IF(E482="","",(IF(Table1[[#This Row],[Cur]]="USD",Table1[[#This Row],[Cur_Amount Credit]],Table1[[#This Row],[Cur_Amount Credit]]/ExchangeRate)))</f>
        <v/>
      </c>
      <c r="Z482" s="203" t="str">
        <f>IF(E482="","",(Table1[[#This Row],[Debit USD]]-Table1[[#This Row],[Credit USD]]))</f>
        <v/>
      </c>
      <c r="AA482" s="122"/>
      <c r="AB482" s="1"/>
      <c r="AC482" s="15"/>
      <c r="AD482" s="15" t="str">
        <f>IF(AND(OR(Table1[[#This Row],[Account]]="15030",Table1[[#This Row],[Account]]="15035",Table1[[#This Row],[Account]]="20150"),Table1[[#This Row],[Vendor ID]]=""),1,"")</f>
        <v/>
      </c>
      <c r="AE482" s="15"/>
      <c r="AF482" s="15"/>
      <c r="AG482" s="15"/>
      <c r="AH482" s="46" t="str">
        <f>IF(Table1[[#This Row],[Posting Date]]&lt;&gt;"","GJ-"&amp;CountryID,"")</f>
        <v/>
      </c>
      <c r="AI482" s="59" t="str">
        <f>IF(Table1[[#This Row],[Posting Date]]&lt;&gt;"",Table1[[#This Row],[Posting Date]],"")</f>
        <v/>
      </c>
      <c r="AJ482" s="46"/>
      <c r="AK482" s="46" t="str">
        <f>IF(Table1[[#This Row],[Description]]&lt;&gt;"",Table1[[#This Row],[Description]],"")</f>
        <v/>
      </c>
      <c r="AL482" s="46" t="str">
        <f>IF(Table1[[#This Row],[Posting Date]]&lt;&gt;"",Table1[[#This Row],[Reference Number]],"")</f>
        <v/>
      </c>
      <c r="AM482" s="46" t="str">
        <f>TRIM(Table1[[#This Row],[Line '#]])</f>
        <v/>
      </c>
      <c r="AN482" s="46" t="str">
        <f>TRIM(Table1[[#This Row],[Account]])</f>
        <v/>
      </c>
      <c r="AO482" s="46" t="str">
        <f>IF(Table1[[#This Row],[Posting Date]]&lt;&gt;"",$D$5,"")</f>
        <v/>
      </c>
      <c r="AP482" s="46" t="str">
        <f>TRIM(Table1[[#This Row],[Departments-Prgrams]])</f>
        <v/>
      </c>
      <c r="AQ482" s="46" t="str">
        <f>TRIM(Table1[[#This Row],[Grant]])</f>
        <v/>
      </c>
      <c r="AR482" s="46" t="str">
        <f>TRIM(Table1[[#This Row],[Staff ID]])</f>
        <v/>
      </c>
      <c r="AS482" s="46" t="str">
        <f>IF(TRIM(Table1[[#This Row],[Budget Code]])=0,"",TRIM(Table1[[#This Row],[Budget Code]]))</f>
        <v/>
      </c>
      <c r="AT482" s="46" t="str">
        <f>IF(Table1[[#This Row],[Line Description]]&lt;&gt;"",Table1[[#This Row],[Line Description]],"")</f>
        <v/>
      </c>
      <c r="AU482" s="46" t="str">
        <f>IF(Table1[[#This Row],[Cur_Amount Debit]]&gt;0,ROUND(Table1[[#This Row],[Cur_Amount Debit]],2),"")</f>
        <v/>
      </c>
      <c r="AV482" s="46" t="str">
        <f>IF(Table1[[#This Row],[Cur_Amount Credit]]&gt;0,ROUND(Table1[[#This Row],[Cur_Amount Credit]],2),"")</f>
        <v/>
      </c>
      <c r="AW482" s="46" t="str">
        <f>LEFT(Table1[[#This Row],[Cur]],3)</f>
        <v/>
      </c>
      <c r="AX482" s="59"/>
      <c r="AY482" s="46"/>
      <c r="AZ482" s="46" t="str">
        <f>IF(Table1[[#This Row],[Cur]]&lt;&gt;"",IF(Table1[[#This Row],[Cur]]="USD","",ExchangeRate),"")</f>
        <v/>
      </c>
      <c r="BA482" s="46" t="str">
        <f>IF(Table1[[#This Row],[Grant]]&lt;&gt;"",VLOOKUP(Table1[[#This Row],[Grant]],Grants!B:D,3),"")</f>
        <v/>
      </c>
      <c r="BB482" s="46" t="str">
        <f>TRIM(Table1[[#This Row],[Vendor ID]])</f>
        <v/>
      </c>
      <c r="BC482">
        <f>IF(Table1[[#This Row],[Reference Number]]=Q481,BC481,BC481+1)</f>
        <v>2</v>
      </c>
    </row>
    <row r="483" spans="1:55" ht="11.25" hidden="1" customHeight="1">
      <c r="A483" s="1"/>
      <c r="B483" s="88" t="str">
        <f>IF(Table1[[#This Row],[Posting Date]]&lt;&gt;"",IF(Table1[[#This Row],[Reference Number]]=Q482,B482+1,1),"")</f>
        <v/>
      </c>
      <c r="C483" s="61"/>
      <c r="D483" s="61"/>
      <c r="E483" s="218"/>
      <c r="F483" s="143" t="str">
        <f>IFERROR(IF(VLOOKUP(Table1[[#This Row],[Budget Code Description]],Dimentions!$X$6:$AC$132,2,FALSE)="","",VLOOKUP(Table1[[#This Row],[Budget Code Description]],Dimentions!$X$6:$AC$132,2,FALSE)),"")</f>
        <v/>
      </c>
      <c r="G483" s="143" t="str">
        <f>IFERROR(VLOOKUP(Table1[[#This Row],[Budget Code Description]],Dimentions!$X$6:$AC$132,3,FALSE),"")</f>
        <v/>
      </c>
      <c r="H483" s="64" t="str">
        <f>IFERROR(VLOOKUP(Table1[[#This Row],[Account]],Dimentions!$S$6:$V$233,2,FALSE),"")</f>
        <v/>
      </c>
      <c r="I483" s="62">
        <f>_xlfn.NUMBERVALUE(LEFT(Table1[[#This Row],[Account]],1))</f>
        <v>0</v>
      </c>
      <c r="J483" s="62" t="str">
        <f>IFERROR(VLOOKUP(Table1[[#This Row],[Budget Code Description]],Table6[#All],7,FALSE),"")</f>
        <v/>
      </c>
      <c r="K483" s="143" t="str">
        <f>IFERROR(VLOOKUP(Table1[[#This Row],[Budget Code Description]],Table6[#All],8,FALSE),"")</f>
        <v/>
      </c>
      <c r="L483" s="63"/>
      <c r="M483" s="65" t="str">
        <f>IFERROR(VLOOKUP(Table1[[#This Row],[Staff ID]],Table2[],2,FALSE),"")</f>
        <v/>
      </c>
      <c r="N483" s="211" t="str">
        <f>IFERROR(IF(VLOOKUP(Table1[[#This Row],[Budget Code Description]],Dimentions!$X$6:$AC$97,4,FALSE)="","",VLOOKUP(Table1[[#This Row],[Budget Code Description]],Dimentions!$X$6:$AC$97,4,FALSE)),"")</f>
        <v/>
      </c>
      <c r="O483" s="65" t="str">
        <f>IFERROR(VLOOKUP(Table1[[#This Row],[Vendor ID]],Table549[],2,FALSE),"")</f>
        <v/>
      </c>
      <c r="P483" s="63"/>
      <c r="Q483" s="143" t="str">
        <f>IF(Table1[[#This Row],[Posting Date]]&lt;&gt;"",$D$9,"")</f>
        <v/>
      </c>
      <c r="R483" s="159" t="str">
        <f>IF(Table1[[#This Row],[Posting Date]]&lt;&gt;"",$D$10,"")</f>
        <v/>
      </c>
      <c r="S483" s="66"/>
      <c r="T483" s="63"/>
      <c r="U483" s="67"/>
      <c r="V483" s="67"/>
      <c r="W483" s="67" t="str">
        <f t="shared" si="7"/>
        <v/>
      </c>
      <c r="X483" s="161" t="str">
        <f>IF(E483="","",(IF(Table1[[#This Row],[Cur]]="USD",Table1[[#This Row],[Cur_Amount Debit]],Table1[[#This Row],[Cur_Amount Debit]]/Table1[[#This Row],[Exchange Rate]])))</f>
        <v/>
      </c>
      <c r="Y483" s="161" t="str">
        <f>IF(E483="","",(IF(Table1[[#This Row],[Cur]]="USD",Table1[[#This Row],[Cur_Amount Credit]],Table1[[#This Row],[Cur_Amount Credit]]/ExchangeRate)))</f>
        <v/>
      </c>
      <c r="Z483" s="203" t="str">
        <f>IF(E483="","",(Table1[[#This Row],[Debit USD]]-Table1[[#This Row],[Credit USD]]))</f>
        <v/>
      </c>
      <c r="AA483" s="122"/>
      <c r="AB483" s="1"/>
      <c r="AC483" s="15"/>
      <c r="AD483" s="15" t="str">
        <f>IF(AND(OR(Table1[[#This Row],[Account]]="15030",Table1[[#This Row],[Account]]="15035",Table1[[#This Row],[Account]]="20150"),Table1[[#This Row],[Vendor ID]]=""),1,"")</f>
        <v/>
      </c>
      <c r="AE483" s="15"/>
      <c r="AF483" s="15"/>
      <c r="AG483" s="15"/>
      <c r="AH483" s="46" t="str">
        <f>IF(Table1[[#This Row],[Posting Date]]&lt;&gt;"","GJ-"&amp;CountryID,"")</f>
        <v/>
      </c>
      <c r="AI483" s="59" t="str">
        <f>IF(Table1[[#This Row],[Posting Date]]&lt;&gt;"",Table1[[#This Row],[Posting Date]],"")</f>
        <v/>
      </c>
      <c r="AJ483" s="46"/>
      <c r="AK483" s="46" t="str">
        <f>IF(Table1[[#This Row],[Description]]&lt;&gt;"",Table1[[#This Row],[Description]],"")</f>
        <v/>
      </c>
      <c r="AL483" s="46" t="str">
        <f>IF(Table1[[#This Row],[Posting Date]]&lt;&gt;"",Table1[[#This Row],[Reference Number]],"")</f>
        <v/>
      </c>
      <c r="AM483" s="46" t="str">
        <f>TRIM(Table1[[#This Row],[Line '#]])</f>
        <v/>
      </c>
      <c r="AN483" s="46" t="str">
        <f>TRIM(Table1[[#This Row],[Account]])</f>
        <v/>
      </c>
      <c r="AO483" s="46" t="str">
        <f>IF(Table1[[#This Row],[Posting Date]]&lt;&gt;"",$D$5,"")</f>
        <v/>
      </c>
      <c r="AP483" s="46" t="str">
        <f>TRIM(Table1[[#This Row],[Departments-Prgrams]])</f>
        <v/>
      </c>
      <c r="AQ483" s="46" t="str">
        <f>TRIM(Table1[[#This Row],[Grant]])</f>
        <v/>
      </c>
      <c r="AR483" s="46" t="str">
        <f>TRIM(Table1[[#This Row],[Staff ID]])</f>
        <v/>
      </c>
      <c r="AS483" s="46" t="str">
        <f>IF(TRIM(Table1[[#This Row],[Budget Code]])=0,"",TRIM(Table1[[#This Row],[Budget Code]]))</f>
        <v/>
      </c>
      <c r="AT483" s="46" t="str">
        <f>IF(Table1[[#This Row],[Line Description]]&lt;&gt;"",Table1[[#This Row],[Line Description]],"")</f>
        <v/>
      </c>
      <c r="AU483" s="46" t="str">
        <f>IF(Table1[[#This Row],[Cur_Amount Debit]]&gt;0,ROUND(Table1[[#This Row],[Cur_Amount Debit]],2),"")</f>
        <v/>
      </c>
      <c r="AV483" s="46" t="str">
        <f>IF(Table1[[#This Row],[Cur_Amount Credit]]&gt;0,ROUND(Table1[[#This Row],[Cur_Amount Credit]],2),"")</f>
        <v/>
      </c>
      <c r="AW483" s="46" t="str">
        <f>LEFT(Table1[[#This Row],[Cur]],3)</f>
        <v/>
      </c>
      <c r="AX483" s="59"/>
      <c r="AY483" s="46"/>
      <c r="AZ483" s="46" t="str">
        <f>IF(Table1[[#This Row],[Cur]]&lt;&gt;"",IF(Table1[[#This Row],[Cur]]="USD","",ExchangeRate),"")</f>
        <v/>
      </c>
      <c r="BA483" s="46" t="str">
        <f>IF(Table1[[#This Row],[Grant]]&lt;&gt;"",VLOOKUP(Table1[[#This Row],[Grant]],Grants!B:D,3),"")</f>
        <v/>
      </c>
      <c r="BB483" s="46" t="str">
        <f>TRIM(Table1[[#This Row],[Vendor ID]])</f>
        <v/>
      </c>
      <c r="BC483">
        <f>IF(Table1[[#This Row],[Reference Number]]=Q482,BC482,BC482+1)</f>
        <v>2</v>
      </c>
    </row>
    <row r="484" spans="1:55" ht="11.25" hidden="1" customHeight="1">
      <c r="A484" s="1"/>
      <c r="B484" s="88" t="str">
        <f>IF(Table1[[#This Row],[Posting Date]]&lt;&gt;"",IF(Table1[[#This Row],[Reference Number]]=Q483,B483+1,1),"")</f>
        <v/>
      </c>
      <c r="C484" s="61"/>
      <c r="D484" s="61"/>
      <c r="E484" s="218"/>
      <c r="F484" s="143" t="str">
        <f>IFERROR(IF(VLOOKUP(Table1[[#This Row],[Budget Code Description]],Dimentions!$X$6:$AC$132,2,FALSE)="","",VLOOKUP(Table1[[#This Row],[Budget Code Description]],Dimentions!$X$6:$AC$132,2,FALSE)),"")</f>
        <v/>
      </c>
      <c r="G484" s="143" t="str">
        <f>IFERROR(VLOOKUP(Table1[[#This Row],[Budget Code Description]],Dimentions!$X$6:$AC$132,3,FALSE),"")</f>
        <v/>
      </c>
      <c r="H484" s="64" t="str">
        <f>IFERROR(VLOOKUP(Table1[[#This Row],[Account]],Dimentions!$S$6:$V$233,2,FALSE),"")</f>
        <v/>
      </c>
      <c r="I484" s="62">
        <f>_xlfn.NUMBERVALUE(LEFT(Table1[[#This Row],[Account]],1))</f>
        <v>0</v>
      </c>
      <c r="J484" s="62" t="str">
        <f>IFERROR(VLOOKUP(Table1[[#This Row],[Budget Code Description]],Table6[#All],7,FALSE),"")</f>
        <v/>
      </c>
      <c r="K484" s="143" t="str">
        <f>IFERROR(VLOOKUP(Table1[[#This Row],[Budget Code Description]],Table6[#All],8,FALSE),"")</f>
        <v/>
      </c>
      <c r="L484" s="63"/>
      <c r="M484" s="65" t="str">
        <f>IFERROR(VLOOKUP(Table1[[#This Row],[Staff ID]],Table2[],2,FALSE),"")</f>
        <v/>
      </c>
      <c r="N484" s="211" t="str">
        <f>IFERROR(IF(VLOOKUP(Table1[[#This Row],[Budget Code Description]],Dimentions!$X$6:$AC$97,4,FALSE)="","",VLOOKUP(Table1[[#This Row],[Budget Code Description]],Dimentions!$X$6:$AC$97,4,FALSE)),"")</f>
        <v/>
      </c>
      <c r="O484" s="65" t="str">
        <f>IFERROR(VLOOKUP(Table1[[#This Row],[Vendor ID]],Table549[],2,FALSE),"")</f>
        <v/>
      </c>
      <c r="P484" s="63"/>
      <c r="Q484" s="143" t="str">
        <f>IF(Table1[[#This Row],[Posting Date]]&lt;&gt;"",$D$9,"")</f>
        <v/>
      </c>
      <c r="R484" s="159" t="str">
        <f>IF(Table1[[#This Row],[Posting Date]]&lt;&gt;"",$D$10,"")</f>
        <v/>
      </c>
      <c r="S484" s="66"/>
      <c r="T484" s="63"/>
      <c r="U484" s="67"/>
      <c r="V484" s="67"/>
      <c r="W484" s="67" t="str">
        <f t="shared" si="7"/>
        <v/>
      </c>
      <c r="X484" s="161" t="str">
        <f>IF(E484="","",(IF(Table1[[#This Row],[Cur]]="USD",Table1[[#This Row],[Cur_Amount Debit]],Table1[[#This Row],[Cur_Amount Debit]]/Table1[[#This Row],[Exchange Rate]])))</f>
        <v/>
      </c>
      <c r="Y484" s="161" t="str">
        <f>IF(E484="","",(IF(Table1[[#This Row],[Cur]]="USD",Table1[[#This Row],[Cur_Amount Credit]],Table1[[#This Row],[Cur_Amount Credit]]/ExchangeRate)))</f>
        <v/>
      </c>
      <c r="Z484" s="203" t="str">
        <f>IF(E484="","",(Table1[[#This Row],[Debit USD]]-Table1[[#This Row],[Credit USD]]))</f>
        <v/>
      </c>
      <c r="AA484" s="122"/>
      <c r="AB484" s="1"/>
      <c r="AC484" s="15"/>
      <c r="AD484" s="15" t="str">
        <f>IF(AND(OR(Table1[[#This Row],[Account]]="15030",Table1[[#This Row],[Account]]="15035",Table1[[#This Row],[Account]]="20150"),Table1[[#This Row],[Vendor ID]]=""),1,"")</f>
        <v/>
      </c>
      <c r="AE484" s="15"/>
      <c r="AF484" s="15"/>
      <c r="AG484" s="15"/>
      <c r="AH484" s="46" t="str">
        <f>IF(Table1[[#This Row],[Posting Date]]&lt;&gt;"","GJ-"&amp;CountryID,"")</f>
        <v/>
      </c>
      <c r="AI484" s="59" t="str">
        <f>IF(Table1[[#This Row],[Posting Date]]&lt;&gt;"",Table1[[#This Row],[Posting Date]],"")</f>
        <v/>
      </c>
      <c r="AJ484" s="46"/>
      <c r="AK484" s="46" t="str">
        <f>IF(Table1[[#This Row],[Description]]&lt;&gt;"",Table1[[#This Row],[Description]],"")</f>
        <v/>
      </c>
      <c r="AL484" s="46" t="str">
        <f>IF(Table1[[#This Row],[Posting Date]]&lt;&gt;"",Table1[[#This Row],[Reference Number]],"")</f>
        <v/>
      </c>
      <c r="AM484" s="46" t="str">
        <f>TRIM(Table1[[#This Row],[Line '#]])</f>
        <v/>
      </c>
      <c r="AN484" s="46" t="str">
        <f>TRIM(Table1[[#This Row],[Account]])</f>
        <v/>
      </c>
      <c r="AO484" s="46" t="str">
        <f>IF(Table1[[#This Row],[Posting Date]]&lt;&gt;"",$D$5,"")</f>
        <v/>
      </c>
      <c r="AP484" s="46" t="str">
        <f>TRIM(Table1[[#This Row],[Departments-Prgrams]])</f>
        <v/>
      </c>
      <c r="AQ484" s="46" t="str">
        <f>TRIM(Table1[[#This Row],[Grant]])</f>
        <v/>
      </c>
      <c r="AR484" s="46" t="str">
        <f>TRIM(Table1[[#This Row],[Staff ID]])</f>
        <v/>
      </c>
      <c r="AS484" s="46" t="str">
        <f>IF(TRIM(Table1[[#This Row],[Budget Code]])=0,"",TRIM(Table1[[#This Row],[Budget Code]]))</f>
        <v/>
      </c>
      <c r="AT484" s="46" t="str">
        <f>IF(Table1[[#This Row],[Line Description]]&lt;&gt;"",Table1[[#This Row],[Line Description]],"")</f>
        <v/>
      </c>
      <c r="AU484" s="46" t="str">
        <f>IF(Table1[[#This Row],[Cur_Amount Debit]]&gt;0,ROUND(Table1[[#This Row],[Cur_Amount Debit]],2),"")</f>
        <v/>
      </c>
      <c r="AV484" s="46" t="str">
        <f>IF(Table1[[#This Row],[Cur_Amount Credit]]&gt;0,ROUND(Table1[[#This Row],[Cur_Amount Credit]],2),"")</f>
        <v/>
      </c>
      <c r="AW484" s="46" t="str">
        <f>LEFT(Table1[[#This Row],[Cur]],3)</f>
        <v/>
      </c>
      <c r="AX484" s="59"/>
      <c r="AY484" s="46"/>
      <c r="AZ484" s="46" t="str">
        <f>IF(Table1[[#This Row],[Cur]]&lt;&gt;"",IF(Table1[[#This Row],[Cur]]="USD","",ExchangeRate),"")</f>
        <v/>
      </c>
      <c r="BA484" s="46" t="str">
        <f>IF(Table1[[#This Row],[Grant]]&lt;&gt;"",VLOOKUP(Table1[[#This Row],[Grant]],Grants!B:D,3),"")</f>
        <v/>
      </c>
      <c r="BB484" s="46" t="str">
        <f>TRIM(Table1[[#This Row],[Vendor ID]])</f>
        <v/>
      </c>
      <c r="BC484">
        <f>IF(Table1[[#This Row],[Reference Number]]=Q483,BC483,BC483+1)</f>
        <v>2</v>
      </c>
    </row>
    <row r="485" spans="1:55" ht="11.25" hidden="1" customHeight="1">
      <c r="A485" s="1"/>
      <c r="B485" s="88" t="str">
        <f>IF(Table1[[#This Row],[Posting Date]]&lt;&gt;"",IF(Table1[[#This Row],[Reference Number]]=Q484,B484+1,1),"")</f>
        <v/>
      </c>
      <c r="C485" s="61"/>
      <c r="D485" s="61"/>
      <c r="E485" s="218"/>
      <c r="F485" s="143" t="str">
        <f>IFERROR(IF(VLOOKUP(Table1[[#This Row],[Budget Code Description]],Dimentions!$X$6:$AC$132,2,FALSE)="","",VLOOKUP(Table1[[#This Row],[Budget Code Description]],Dimentions!$X$6:$AC$132,2,FALSE)),"")</f>
        <v/>
      </c>
      <c r="G485" s="143" t="str">
        <f>IFERROR(VLOOKUP(Table1[[#This Row],[Budget Code Description]],Dimentions!$X$6:$AC$132,3,FALSE),"")</f>
        <v/>
      </c>
      <c r="H485" s="64" t="str">
        <f>IFERROR(VLOOKUP(Table1[[#This Row],[Account]],Dimentions!$S$6:$V$233,2,FALSE),"")</f>
        <v/>
      </c>
      <c r="I485" s="62">
        <f>_xlfn.NUMBERVALUE(LEFT(Table1[[#This Row],[Account]],1))</f>
        <v>0</v>
      </c>
      <c r="J485" s="62" t="str">
        <f>IFERROR(VLOOKUP(Table1[[#This Row],[Budget Code Description]],Table6[#All],7,FALSE),"")</f>
        <v/>
      </c>
      <c r="K485" s="143" t="str">
        <f>IFERROR(VLOOKUP(Table1[[#This Row],[Budget Code Description]],Table6[#All],8,FALSE),"")</f>
        <v/>
      </c>
      <c r="L485" s="63"/>
      <c r="M485" s="65" t="str">
        <f>IFERROR(VLOOKUP(Table1[[#This Row],[Staff ID]],Table2[],2,FALSE),"")</f>
        <v/>
      </c>
      <c r="N485" s="211" t="str">
        <f>IFERROR(IF(VLOOKUP(Table1[[#This Row],[Budget Code Description]],Dimentions!$X$6:$AC$97,4,FALSE)="","",VLOOKUP(Table1[[#This Row],[Budget Code Description]],Dimentions!$X$6:$AC$97,4,FALSE)),"")</f>
        <v/>
      </c>
      <c r="O485" s="65" t="str">
        <f>IFERROR(VLOOKUP(Table1[[#This Row],[Vendor ID]],Table549[],2,FALSE),"")</f>
        <v/>
      </c>
      <c r="P485" s="63"/>
      <c r="Q485" s="143" t="str">
        <f>IF(Table1[[#This Row],[Posting Date]]&lt;&gt;"",$D$9,"")</f>
        <v/>
      </c>
      <c r="R485" s="159" t="str">
        <f>IF(Table1[[#This Row],[Posting Date]]&lt;&gt;"",$D$10,"")</f>
        <v/>
      </c>
      <c r="S485" s="66"/>
      <c r="T485" s="63"/>
      <c r="U485" s="67"/>
      <c r="V485" s="67"/>
      <c r="W485" s="67" t="str">
        <f t="shared" si="7"/>
        <v/>
      </c>
      <c r="X485" s="161" t="str">
        <f>IF(E485="","",(IF(Table1[[#This Row],[Cur]]="USD",Table1[[#This Row],[Cur_Amount Debit]],Table1[[#This Row],[Cur_Amount Debit]]/Table1[[#This Row],[Exchange Rate]])))</f>
        <v/>
      </c>
      <c r="Y485" s="161" t="str">
        <f>IF(E485="","",(IF(Table1[[#This Row],[Cur]]="USD",Table1[[#This Row],[Cur_Amount Credit]],Table1[[#This Row],[Cur_Amount Credit]]/ExchangeRate)))</f>
        <v/>
      </c>
      <c r="Z485" s="203" t="str">
        <f>IF(E485="","",(Table1[[#This Row],[Debit USD]]-Table1[[#This Row],[Credit USD]]))</f>
        <v/>
      </c>
      <c r="AA485" s="122"/>
      <c r="AB485" s="1"/>
      <c r="AC485" s="15"/>
      <c r="AD485" s="15" t="str">
        <f>IF(AND(OR(Table1[[#This Row],[Account]]="15030",Table1[[#This Row],[Account]]="15035",Table1[[#This Row],[Account]]="20150"),Table1[[#This Row],[Vendor ID]]=""),1,"")</f>
        <v/>
      </c>
      <c r="AE485" s="15"/>
      <c r="AF485" s="15"/>
      <c r="AG485" s="15"/>
      <c r="AH485" s="46" t="str">
        <f>IF(Table1[[#This Row],[Posting Date]]&lt;&gt;"","GJ-"&amp;CountryID,"")</f>
        <v/>
      </c>
      <c r="AI485" s="59" t="str">
        <f>IF(Table1[[#This Row],[Posting Date]]&lt;&gt;"",Table1[[#This Row],[Posting Date]],"")</f>
        <v/>
      </c>
      <c r="AJ485" s="46"/>
      <c r="AK485" s="46" t="str">
        <f>IF(Table1[[#This Row],[Description]]&lt;&gt;"",Table1[[#This Row],[Description]],"")</f>
        <v/>
      </c>
      <c r="AL485" s="46" t="str">
        <f>IF(Table1[[#This Row],[Posting Date]]&lt;&gt;"",Table1[[#This Row],[Reference Number]],"")</f>
        <v/>
      </c>
      <c r="AM485" s="46" t="str">
        <f>TRIM(Table1[[#This Row],[Line '#]])</f>
        <v/>
      </c>
      <c r="AN485" s="46" t="str">
        <f>TRIM(Table1[[#This Row],[Account]])</f>
        <v/>
      </c>
      <c r="AO485" s="46" t="str">
        <f>IF(Table1[[#This Row],[Posting Date]]&lt;&gt;"",$D$5,"")</f>
        <v/>
      </c>
      <c r="AP485" s="46" t="str">
        <f>TRIM(Table1[[#This Row],[Departments-Prgrams]])</f>
        <v/>
      </c>
      <c r="AQ485" s="46" t="str">
        <f>TRIM(Table1[[#This Row],[Grant]])</f>
        <v/>
      </c>
      <c r="AR485" s="46" t="str">
        <f>TRIM(Table1[[#This Row],[Staff ID]])</f>
        <v/>
      </c>
      <c r="AS485" s="46" t="str">
        <f>IF(TRIM(Table1[[#This Row],[Budget Code]])=0,"",TRIM(Table1[[#This Row],[Budget Code]]))</f>
        <v/>
      </c>
      <c r="AT485" s="46" t="str">
        <f>IF(Table1[[#This Row],[Line Description]]&lt;&gt;"",Table1[[#This Row],[Line Description]],"")</f>
        <v/>
      </c>
      <c r="AU485" s="46" t="str">
        <f>IF(Table1[[#This Row],[Cur_Amount Debit]]&gt;0,ROUND(Table1[[#This Row],[Cur_Amount Debit]],2),"")</f>
        <v/>
      </c>
      <c r="AV485" s="46" t="str">
        <f>IF(Table1[[#This Row],[Cur_Amount Credit]]&gt;0,ROUND(Table1[[#This Row],[Cur_Amount Credit]],2),"")</f>
        <v/>
      </c>
      <c r="AW485" s="46" t="str">
        <f>LEFT(Table1[[#This Row],[Cur]],3)</f>
        <v/>
      </c>
      <c r="AX485" s="59"/>
      <c r="AY485" s="46"/>
      <c r="AZ485" s="46" t="str">
        <f>IF(Table1[[#This Row],[Cur]]&lt;&gt;"",IF(Table1[[#This Row],[Cur]]="USD","",ExchangeRate),"")</f>
        <v/>
      </c>
      <c r="BA485" s="46" t="str">
        <f>IF(Table1[[#This Row],[Grant]]&lt;&gt;"",VLOOKUP(Table1[[#This Row],[Grant]],Grants!B:D,3),"")</f>
        <v/>
      </c>
      <c r="BB485" s="46" t="str">
        <f>TRIM(Table1[[#This Row],[Vendor ID]])</f>
        <v/>
      </c>
      <c r="BC485">
        <f>IF(Table1[[#This Row],[Reference Number]]=Q484,BC484,BC484+1)</f>
        <v>2</v>
      </c>
    </row>
    <row r="486" spans="1:55" ht="11.25" hidden="1" customHeight="1">
      <c r="A486" s="1"/>
      <c r="B486" s="88" t="str">
        <f>IF(Table1[[#This Row],[Posting Date]]&lt;&gt;"",IF(Table1[[#This Row],[Reference Number]]=Q485,B485+1,1),"")</f>
        <v/>
      </c>
      <c r="C486" s="61"/>
      <c r="D486" s="61"/>
      <c r="E486" s="218"/>
      <c r="F486" s="143" t="str">
        <f>IFERROR(IF(VLOOKUP(Table1[[#This Row],[Budget Code Description]],Dimentions!$X$6:$AC$132,2,FALSE)="","",VLOOKUP(Table1[[#This Row],[Budget Code Description]],Dimentions!$X$6:$AC$132,2,FALSE)),"")</f>
        <v/>
      </c>
      <c r="G486" s="143" t="str">
        <f>IFERROR(VLOOKUP(Table1[[#This Row],[Budget Code Description]],Dimentions!$X$6:$AC$132,3,FALSE),"")</f>
        <v/>
      </c>
      <c r="H486" s="64" t="str">
        <f>IFERROR(VLOOKUP(Table1[[#This Row],[Account]],Dimentions!$S$6:$V$233,2,FALSE),"")</f>
        <v/>
      </c>
      <c r="I486" s="62">
        <f>_xlfn.NUMBERVALUE(LEFT(Table1[[#This Row],[Account]],1))</f>
        <v>0</v>
      </c>
      <c r="J486" s="62" t="str">
        <f>IFERROR(VLOOKUP(Table1[[#This Row],[Budget Code Description]],Table6[#All],7,FALSE),"")</f>
        <v/>
      </c>
      <c r="K486" s="143" t="str">
        <f>IFERROR(VLOOKUP(Table1[[#This Row],[Budget Code Description]],Table6[#All],8,FALSE),"")</f>
        <v/>
      </c>
      <c r="L486" s="63"/>
      <c r="M486" s="65" t="str">
        <f>IFERROR(VLOOKUP(Table1[[#This Row],[Staff ID]],Table2[],2,FALSE),"")</f>
        <v/>
      </c>
      <c r="N486" s="211" t="str">
        <f>IFERROR(IF(VLOOKUP(Table1[[#This Row],[Budget Code Description]],Dimentions!$X$6:$AC$97,4,FALSE)="","",VLOOKUP(Table1[[#This Row],[Budget Code Description]],Dimentions!$X$6:$AC$97,4,FALSE)),"")</f>
        <v/>
      </c>
      <c r="O486" s="65" t="str">
        <f>IFERROR(VLOOKUP(Table1[[#This Row],[Vendor ID]],Table549[],2,FALSE),"")</f>
        <v/>
      </c>
      <c r="P486" s="63"/>
      <c r="Q486" s="143" t="str">
        <f>IF(Table1[[#This Row],[Posting Date]]&lt;&gt;"",$D$9,"")</f>
        <v/>
      </c>
      <c r="R486" s="159" t="str">
        <f>IF(Table1[[#This Row],[Posting Date]]&lt;&gt;"",$D$10,"")</f>
        <v/>
      </c>
      <c r="S486" s="66"/>
      <c r="T486" s="63"/>
      <c r="U486" s="67"/>
      <c r="V486" s="67"/>
      <c r="W486" s="67" t="str">
        <f t="shared" si="7"/>
        <v/>
      </c>
      <c r="X486" s="161" t="str">
        <f>IF(E486="","",(IF(Table1[[#This Row],[Cur]]="USD",Table1[[#This Row],[Cur_Amount Debit]],Table1[[#This Row],[Cur_Amount Debit]]/Table1[[#This Row],[Exchange Rate]])))</f>
        <v/>
      </c>
      <c r="Y486" s="161" t="str">
        <f>IF(E486="","",(IF(Table1[[#This Row],[Cur]]="USD",Table1[[#This Row],[Cur_Amount Credit]],Table1[[#This Row],[Cur_Amount Credit]]/ExchangeRate)))</f>
        <v/>
      </c>
      <c r="Z486" s="203" t="str">
        <f>IF(E486="","",(Table1[[#This Row],[Debit USD]]-Table1[[#This Row],[Credit USD]]))</f>
        <v/>
      </c>
      <c r="AA486" s="122"/>
      <c r="AB486" s="1"/>
      <c r="AC486" s="15"/>
      <c r="AD486" s="15" t="str">
        <f>IF(AND(OR(Table1[[#This Row],[Account]]="15030",Table1[[#This Row],[Account]]="15035",Table1[[#This Row],[Account]]="20150"),Table1[[#This Row],[Vendor ID]]=""),1,"")</f>
        <v/>
      </c>
      <c r="AE486" s="15"/>
      <c r="AF486" s="15"/>
      <c r="AG486" s="15"/>
      <c r="AH486" s="46" t="str">
        <f>IF(Table1[[#This Row],[Posting Date]]&lt;&gt;"","GJ-"&amp;CountryID,"")</f>
        <v/>
      </c>
      <c r="AI486" s="59" t="str">
        <f>IF(Table1[[#This Row],[Posting Date]]&lt;&gt;"",Table1[[#This Row],[Posting Date]],"")</f>
        <v/>
      </c>
      <c r="AJ486" s="46"/>
      <c r="AK486" s="46" t="str">
        <f>IF(Table1[[#This Row],[Description]]&lt;&gt;"",Table1[[#This Row],[Description]],"")</f>
        <v/>
      </c>
      <c r="AL486" s="46" t="str">
        <f>IF(Table1[[#This Row],[Posting Date]]&lt;&gt;"",Table1[[#This Row],[Reference Number]],"")</f>
        <v/>
      </c>
      <c r="AM486" s="46" t="str">
        <f>TRIM(Table1[[#This Row],[Line '#]])</f>
        <v/>
      </c>
      <c r="AN486" s="46" t="str">
        <f>TRIM(Table1[[#This Row],[Account]])</f>
        <v/>
      </c>
      <c r="AO486" s="46" t="str">
        <f>IF(Table1[[#This Row],[Posting Date]]&lt;&gt;"",$D$5,"")</f>
        <v/>
      </c>
      <c r="AP486" s="46" t="str">
        <f>TRIM(Table1[[#This Row],[Departments-Prgrams]])</f>
        <v/>
      </c>
      <c r="AQ486" s="46" t="str">
        <f>TRIM(Table1[[#This Row],[Grant]])</f>
        <v/>
      </c>
      <c r="AR486" s="46" t="str">
        <f>TRIM(Table1[[#This Row],[Staff ID]])</f>
        <v/>
      </c>
      <c r="AS486" s="46" t="str">
        <f>IF(TRIM(Table1[[#This Row],[Budget Code]])=0,"",TRIM(Table1[[#This Row],[Budget Code]]))</f>
        <v/>
      </c>
      <c r="AT486" s="46" t="str">
        <f>IF(Table1[[#This Row],[Line Description]]&lt;&gt;"",Table1[[#This Row],[Line Description]],"")</f>
        <v/>
      </c>
      <c r="AU486" s="46" t="str">
        <f>IF(Table1[[#This Row],[Cur_Amount Debit]]&gt;0,ROUND(Table1[[#This Row],[Cur_Amount Debit]],2),"")</f>
        <v/>
      </c>
      <c r="AV486" s="46" t="str">
        <f>IF(Table1[[#This Row],[Cur_Amount Credit]]&gt;0,ROUND(Table1[[#This Row],[Cur_Amount Credit]],2),"")</f>
        <v/>
      </c>
      <c r="AW486" s="46" t="str">
        <f>LEFT(Table1[[#This Row],[Cur]],3)</f>
        <v/>
      </c>
      <c r="AX486" s="59"/>
      <c r="AY486" s="46"/>
      <c r="AZ486" s="46" t="str">
        <f>IF(Table1[[#This Row],[Cur]]&lt;&gt;"",IF(Table1[[#This Row],[Cur]]="USD","",ExchangeRate),"")</f>
        <v/>
      </c>
      <c r="BA486" s="46" t="str">
        <f>IF(Table1[[#This Row],[Grant]]&lt;&gt;"",VLOOKUP(Table1[[#This Row],[Grant]],Grants!B:D,3),"")</f>
        <v/>
      </c>
      <c r="BB486" s="46" t="str">
        <f>TRIM(Table1[[#This Row],[Vendor ID]])</f>
        <v/>
      </c>
      <c r="BC486">
        <f>IF(Table1[[#This Row],[Reference Number]]=Q485,BC485,BC485+1)</f>
        <v>2</v>
      </c>
    </row>
    <row r="487" spans="1:55" ht="11.25" hidden="1" customHeight="1">
      <c r="A487" s="1"/>
      <c r="B487" s="88" t="str">
        <f>IF(Table1[[#This Row],[Posting Date]]&lt;&gt;"",IF(Table1[[#This Row],[Reference Number]]=Q486,B486+1,1),"")</f>
        <v/>
      </c>
      <c r="C487" s="61"/>
      <c r="D487" s="61"/>
      <c r="E487" s="218"/>
      <c r="F487" s="143" t="str">
        <f>IFERROR(IF(VLOOKUP(Table1[[#This Row],[Budget Code Description]],Dimentions!$X$6:$AC$132,2,FALSE)="","",VLOOKUP(Table1[[#This Row],[Budget Code Description]],Dimentions!$X$6:$AC$132,2,FALSE)),"")</f>
        <v/>
      </c>
      <c r="G487" s="143" t="str">
        <f>IFERROR(VLOOKUP(Table1[[#This Row],[Budget Code Description]],Dimentions!$X$6:$AC$132,3,FALSE),"")</f>
        <v/>
      </c>
      <c r="H487" s="64" t="str">
        <f>IFERROR(VLOOKUP(Table1[[#This Row],[Account]],Dimentions!$S$6:$V$233,2,FALSE),"")</f>
        <v/>
      </c>
      <c r="I487" s="62">
        <f>_xlfn.NUMBERVALUE(LEFT(Table1[[#This Row],[Account]],1))</f>
        <v>0</v>
      </c>
      <c r="J487" s="62" t="str">
        <f>IFERROR(VLOOKUP(Table1[[#This Row],[Budget Code Description]],Table6[#All],7,FALSE),"")</f>
        <v/>
      </c>
      <c r="K487" s="143" t="str">
        <f>IFERROR(VLOOKUP(Table1[[#This Row],[Budget Code Description]],Table6[#All],8,FALSE),"")</f>
        <v/>
      </c>
      <c r="L487" s="63"/>
      <c r="M487" s="65" t="str">
        <f>IFERROR(VLOOKUP(Table1[[#This Row],[Staff ID]],Table2[],2,FALSE),"")</f>
        <v/>
      </c>
      <c r="N487" s="211" t="str">
        <f>IFERROR(IF(VLOOKUP(Table1[[#This Row],[Budget Code Description]],Dimentions!$X$6:$AC$97,4,FALSE)="","",VLOOKUP(Table1[[#This Row],[Budget Code Description]],Dimentions!$X$6:$AC$97,4,FALSE)),"")</f>
        <v/>
      </c>
      <c r="O487" s="65" t="str">
        <f>IFERROR(VLOOKUP(Table1[[#This Row],[Vendor ID]],Table549[],2,FALSE),"")</f>
        <v/>
      </c>
      <c r="P487" s="63"/>
      <c r="Q487" s="143" t="str">
        <f>IF(Table1[[#This Row],[Posting Date]]&lt;&gt;"",$D$9,"")</f>
        <v/>
      </c>
      <c r="R487" s="159" t="str">
        <f>IF(Table1[[#This Row],[Posting Date]]&lt;&gt;"",$D$10,"")</f>
        <v/>
      </c>
      <c r="S487" s="66"/>
      <c r="T487" s="63"/>
      <c r="U487" s="67"/>
      <c r="V487" s="67"/>
      <c r="W487" s="67" t="str">
        <f t="shared" si="7"/>
        <v/>
      </c>
      <c r="X487" s="161" t="str">
        <f>IF(E487="","",(IF(Table1[[#This Row],[Cur]]="USD",Table1[[#This Row],[Cur_Amount Debit]],Table1[[#This Row],[Cur_Amount Debit]]/Table1[[#This Row],[Exchange Rate]])))</f>
        <v/>
      </c>
      <c r="Y487" s="161" t="str">
        <f>IF(E487="","",(IF(Table1[[#This Row],[Cur]]="USD",Table1[[#This Row],[Cur_Amount Credit]],Table1[[#This Row],[Cur_Amount Credit]]/ExchangeRate)))</f>
        <v/>
      </c>
      <c r="Z487" s="203" t="str">
        <f>IF(E487="","",(Table1[[#This Row],[Debit USD]]-Table1[[#This Row],[Credit USD]]))</f>
        <v/>
      </c>
      <c r="AA487" s="122"/>
      <c r="AB487" s="1"/>
      <c r="AC487" s="15"/>
      <c r="AD487" s="15" t="str">
        <f>IF(AND(OR(Table1[[#This Row],[Account]]="15030",Table1[[#This Row],[Account]]="15035",Table1[[#This Row],[Account]]="20150"),Table1[[#This Row],[Vendor ID]]=""),1,"")</f>
        <v/>
      </c>
      <c r="AE487" s="15"/>
      <c r="AF487" s="15"/>
      <c r="AG487" s="15"/>
      <c r="AH487" s="46" t="str">
        <f>IF(Table1[[#This Row],[Posting Date]]&lt;&gt;"","GJ-"&amp;CountryID,"")</f>
        <v/>
      </c>
      <c r="AI487" s="59" t="str">
        <f>IF(Table1[[#This Row],[Posting Date]]&lt;&gt;"",Table1[[#This Row],[Posting Date]],"")</f>
        <v/>
      </c>
      <c r="AJ487" s="46"/>
      <c r="AK487" s="46" t="str">
        <f>IF(Table1[[#This Row],[Description]]&lt;&gt;"",Table1[[#This Row],[Description]],"")</f>
        <v/>
      </c>
      <c r="AL487" s="46" t="str">
        <f>IF(Table1[[#This Row],[Posting Date]]&lt;&gt;"",Table1[[#This Row],[Reference Number]],"")</f>
        <v/>
      </c>
      <c r="AM487" s="46" t="str">
        <f>TRIM(Table1[[#This Row],[Line '#]])</f>
        <v/>
      </c>
      <c r="AN487" s="46" t="str">
        <f>TRIM(Table1[[#This Row],[Account]])</f>
        <v/>
      </c>
      <c r="AO487" s="46" t="str">
        <f>IF(Table1[[#This Row],[Posting Date]]&lt;&gt;"",$D$5,"")</f>
        <v/>
      </c>
      <c r="AP487" s="46" t="str">
        <f>TRIM(Table1[[#This Row],[Departments-Prgrams]])</f>
        <v/>
      </c>
      <c r="AQ487" s="46" t="str">
        <f>TRIM(Table1[[#This Row],[Grant]])</f>
        <v/>
      </c>
      <c r="AR487" s="46" t="str">
        <f>TRIM(Table1[[#This Row],[Staff ID]])</f>
        <v/>
      </c>
      <c r="AS487" s="46" t="str">
        <f>IF(TRIM(Table1[[#This Row],[Budget Code]])=0,"",TRIM(Table1[[#This Row],[Budget Code]]))</f>
        <v/>
      </c>
      <c r="AT487" s="46" t="str">
        <f>IF(Table1[[#This Row],[Line Description]]&lt;&gt;"",Table1[[#This Row],[Line Description]],"")</f>
        <v/>
      </c>
      <c r="AU487" s="46" t="str">
        <f>IF(Table1[[#This Row],[Cur_Amount Debit]]&gt;0,ROUND(Table1[[#This Row],[Cur_Amount Debit]],2),"")</f>
        <v/>
      </c>
      <c r="AV487" s="46" t="str">
        <f>IF(Table1[[#This Row],[Cur_Amount Credit]]&gt;0,ROUND(Table1[[#This Row],[Cur_Amount Credit]],2),"")</f>
        <v/>
      </c>
      <c r="AW487" s="46" t="str">
        <f>LEFT(Table1[[#This Row],[Cur]],3)</f>
        <v/>
      </c>
      <c r="AX487" s="59"/>
      <c r="AY487" s="46"/>
      <c r="AZ487" s="46" t="str">
        <f>IF(Table1[[#This Row],[Cur]]&lt;&gt;"",IF(Table1[[#This Row],[Cur]]="USD","",ExchangeRate),"")</f>
        <v/>
      </c>
      <c r="BA487" s="46" t="str">
        <f>IF(Table1[[#This Row],[Grant]]&lt;&gt;"",VLOOKUP(Table1[[#This Row],[Grant]],Grants!B:D,3),"")</f>
        <v/>
      </c>
      <c r="BB487" s="46" t="str">
        <f>TRIM(Table1[[#This Row],[Vendor ID]])</f>
        <v/>
      </c>
      <c r="BC487">
        <f>IF(Table1[[#This Row],[Reference Number]]=Q486,BC486,BC486+1)</f>
        <v>2</v>
      </c>
    </row>
    <row r="488" spans="1:55" ht="11.25" hidden="1" customHeight="1">
      <c r="A488" s="1"/>
      <c r="B488" s="88" t="str">
        <f>IF(Table1[[#This Row],[Posting Date]]&lt;&gt;"",IF(Table1[[#This Row],[Reference Number]]=Q487,B487+1,1),"")</f>
        <v/>
      </c>
      <c r="C488" s="61"/>
      <c r="D488" s="61"/>
      <c r="E488" s="218"/>
      <c r="F488" s="143" t="str">
        <f>IFERROR(IF(VLOOKUP(Table1[[#This Row],[Budget Code Description]],Dimentions!$X$6:$AC$132,2,FALSE)="","",VLOOKUP(Table1[[#This Row],[Budget Code Description]],Dimentions!$X$6:$AC$132,2,FALSE)),"")</f>
        <v/>
      </c>
      <c r="G488" s="143" t="str">
        <f>IFERROR(VLOOKUP(Table1[[#This Row],[Budget Code Description]],Dimentions!$X$6:$AC$132,3,FALSE),"")</f>
        <v/>
      </c>
      <c r="H488" s="64" t="str">
        <f>IFERROR(VLOOKUP(Table1[[#This Row],[Account]],Dimentions!$S$6:$V$233,2,FALSE),"")</f>
        <v/>
      </c>
      <c r="I488" s="62">
        <f>_xlfn.NUMBERVALUE(LEFT(Table1[[#This Row],[Account]],1))</f>
        <v>0</v>
      </c>
      <c r="J488" s="62" t="str">
        <f>IFERROR(VLOOKUP(Table1[[#This Row],[Budget Code Description]],Table6[#All],7,FALSE),"")</f>
        <v/>
      </c>
      <c r="K488" s="143" t="str">
        <f>IFERROR(VLOOKUP(Table1[[#This Row],[Budget Code Description]],Table6[#All],8,FALSE),"")</f>
        <v/>
      </c>
      <c r="L488" s="63"/>
      <c r="M488" s="65" t="str">
        <f>IFERROR(VLOOKUP(Table1[[#This Row],[Staff ID]],Table2[],2,FALSE),"")</f>
        <v/>
      </c>
      <c r="N488" s="211" t="str">
        <f>IFERROR(IF(VLOOKUP(Table1[[#This Row],[Budget Code Description]],Dimentions!$X$6:$AC$97,4,FALSE)="","",VLOOKUP(Table1[[#This Row],[Budget Code Description]],Dimentions!$X$6:$AC$97,4,FALSE)),"")</f>
        <v/>
      </c>
      <c r="O488" s="65" t="str">
        <f>IFERROR(VLOOKUP(Table1[[#This Row],[Vendor ID]],Table549[],2,FALSE),"")</f>
        <v/>
      </c>
      <c r="P488" s="63"/>
      <c r="Q488" s="143" t="str">
        <f>IF(Table1[[#This Row],[Posting Date]]&lt;&gt;"",$D$9,"")</f>
        <v/>
      </c>
      <c r="R488" s="159" t="str">
        <f>IF(Table1[[#This Row],[Posting Date]]&lt;&gt;"",$D$10,"")</f>
        <v/>
      </c>
      <c r="S488" s="66"/>
      <c r="T488" s="63"/>
      <c r="U488" s="67"/>
      <c r="V488" s="67"/>
      <c r="W488" s="67" t="str">
        <f t="shared" si="7"/>
        <v/>
      </c>
      <c r="X488" s="161" t="str">
        <f>IF(E488="","",(IF(Table1[[#This Row],[Cur]]="USD",Table1[[#This Row],[Cur_Amount Debit]],Table1[[#This Row],[Cur_Amount Debit]]/Table1[[#This Row],[Exchange Rate]])))</f>
        <v/>
      </c>
      <c r="Y488" s="161" t="str">
        <f>IF(E488="","",(IF(Table1[[#This Row],[Cur]]="USD",Table1[[#This Row],[Cur_Amount Credit]],Table1[[#This Row],[Cur_Amount Credit]]/ExchangeRate)))</f>
        <v/>
      </c>
      <c r="Z488" s="203" t="str">
        <f>IF(E488="","",(Table1[[#This Row],[Debit USD]]-Table1[[#This Row],[Credit USD]]))</f>
        <v/>
      </c>
      <c r="AA488" s="122"/>
      <c r="AB488" s="1"/>
      <c r="AC488" s="15"/>
      <c r="AD488" s="15" t="str">
        <f>IF(AND(OR(Table1[[#This Row],[Account]]="15030",Table1[[#This Row],[Account]]="15035",Table1[[#This Row],[Account]]="20150"),Table1[[#This Row],[Vendor ID]]=""),1,"")</f>
        <v/>
      </c>
      <c r="AE488" s="15"/>
      <c r="AF488" s="15"/>
      <c r="AG488" s="15"/>
      <c r="AH488" s="46" t="str">
        <f>IF(Table1[[#This Row],[Posting Date]]&lt;&gt;"","GJ-"&amp;CountryID,"")</f>
        <v/>
      </c>
      <c r="AI488" s="59" t="str">
        <f>IF(Table1[[#This Row],[Posting Date]]&lt;&gt;"",Table1[[#This Row],[Posting Date]],"")</f>
        <v/>
      </c>
      <c r="AJ488" s="46"/>
      <c r="AK488" s="46" t="str">
        <f>IF(Table1[[#This Row],[Description]]&lt;&gt;"",Table1[[#This Row],[Description]],"")</f>
        <v/>
      </c>
      <c r="AL488" s="46" t="str">
        <f>IF(Table1[[#This Row],[Posting Date]]&lt;&gt;"",Table1[[#This Row],[Reference Number]],"")</f>
        <v/>
      </c>
      <c r="AM488" s="46" t="str">
        <f>TRIM(Table1[[#This Row],[Line '#]])</f>
        <v/>
      </c>
      <c r="AN488" s="46" t="str">
        <f>TRIM(Table1[[#This Row],[Account]])</f>
        <v/>
      </c>
      <c r="AO488" s="46" t="str">
        <f>IF(Table1[[#This Row],[Posting Date]]&lt;&gt;"",$D$5,"")</f>
        <v/>
      </c>
      <c r="AP488" s="46" t="str">
        <f>TRIM(Table1[[#This Row],[Departments-Prgrams]])</f>
        <v/>
      </c>
      <c r="AQ488" s="46" t="str">
        <f>TRIM(Table1[[#This Row],[Grant]])</f>
        <v/>
      </c>
      <c r="AR488" s="46" t="str">
        <f>TRIM(Table1[[#This Row],[Staff ID]])</f>
        <v/>
      </c>
      <c r="AS488" s="46" t="str">
        <f>IF(TRIM(Table1[[#This Row],[Budget Code]])=0,"",TRIM(Table1[[#This Row],[Budget Code]]))</f>
        <v/>
      </c>
      <c r="AT488" s="46" t="str">
        <f>IF(Table1[[#This Row],[Line Description]]&lt;&gt;"",Table1[[#This Row],[Line Description]],"")</f>
        <v/>
      </c>
      <c r="AU488" s="46" t="str">
        <f>IF(Table1[[#This Row],[Cur_Amount Debit]]&gt;0,ROUND(Table1[[#This Row],[Cur_Amount Debit]],2),"")</f>
        <v/>
      </c>
      <c r="AV488" s="46" t="str">
        <f>IF(Table1[[#This Row],[Cur_Amount Credit]]&gt;0,ROUND(Table1[[#This Row],[Cur_Amount Credit]],2),"")</f>
        <v/>
      </c>
      <c r="AW488" s="46" t="str">
        <f>LEFT(Table1[[#This Row],[Cur]],3)</f>
        <v/>
      </c>
      <c r="AX488" s="59"/>
      <c r="AY488" s="46"/>
      <c r="AZ488" s="46" t="str">
        <f>IF(Table1[[#This Row],[Cur]]&lt;&gt;"",IF(Table1[[#This Row],[Cur]]="USD","",ExchangeRate),"")</f>
        <v/>
      </c>
      <c r="BA488" s="46" t="str">
        <f>IF(Table1[[#This Row],[Grant]]&lt;&gt;"",VLOOKUP(Table1[[#This Row],[Grant]],Grants!B:D,3),"")</f>
        <v/>
      </c>
      <c r="BB488" s="46" t="str">
        <f>TRIM(Table1[[#This Row],[Vendor ID]])</f>
        <v/>
      </c>
      <c r="BC488">
        <f>IF(Table1[[#This Row],[Reference Number]]=Q487,BC487,BC487+1)</f>
        <v>2</v>
      </c>
    </row>
    <row r="489" spans="1:55" ht="11.25" hidden="1" customHeight="1">
      <c r="A489" s="1"/>
      <c r="B489" s="88" t="str">
        <f>IF(Table1[[#This Row],[Posting Date]]&lt;&gt;"",IF(Table1[[#This Row],[Reference Number]]=Q488,B488+1,1),"")</f>
        <v/>
      </c>
      <c r="C489" s="61"/>
      <c r="D489" s="61"/>
      <c r="E489" s="218"/>
      <c r="F489" s="143" t="str">
        <f>IFERROR(IF(VLOOKUP(Table1[[#This Row],[Budget Code Description]],Dimentions!$X$6:$AC$132,2,FALSE)="","",VLOOKUP(Table1[[#This Row],[Budget Code Description]],Dimentions!$X$6:$AC$132,2,FALSE)),"")</f>
        <v/>
      </c>
      <c r="G489" s="143" t="str">
        <f>IFERROR(VLOOKUP(Table1[[#This Row],[Budget Code Description]],Dimentions!$X$6:$AC$132,3,FALSE),"")</f>
        <v/>
      </c>
      <c r="H489" s="64" t="str">
        <f>IFERROR(VLOOKUP(Table1[[#This Row],[Account]],Dimentions!$S$6:$V$233,2,FALSE),"")</f>
        <v/>
      </c>
      <c r="I489" s="62">
        <f>_xlfn.NUMBERVALUE(LEFT(Table1[[#This Row],[Account]],1))</f>
        <v>0</v>
      </c>
      <c r="J489" s="62" t="str">
        <f>IFERROR(VLOOKUP(Table1[[#This Row],[Budget Code Description]],Table6[#All],7,FALSE),"")</f>
        <v/>
      </c>
      <c r="K489" s="143" t="str">
        <f>IFERROR(VLOOKUP(Table1[[#This Row],[Budget Code Description]],Table6[#All],8,FALSE),"")</f>
        <v/>
      </c>
      <c r="L489" s="63"/>
      <c r="M489" s="65" t="str">
        <f>IFERROR(VLOOKUP(Table1[[#This Row],[Staff ID]],Table2[],2,FALSE),"")</f>
        <v/>
      </c>
      <c r="N489" s="211" t="str">
        <f>IFERROR(IF(VLOOKUP(Table1[[#This Row],[Budget Code Description]],Dimentions!$X$6:$AC$97,4,FALSE)="","",VLOOKUP(Table1[[#This Row],[Budget Code Description]],Dimentions!$X$6:$AC$97,4,FALSE)),"")</f>
        <v/>
      </c>
      <c r="O489" s="65" t="str">
        <f>IFERROR(VLOOKUP(Table1[[#This Row],[Vendor ID]],Table549[],2,FALSE),"")</f>
        <v/>
      </c>
      <c r="P489" s="63"/>
      <c r="Q489" s="143" t="str">
        <f>IF(Table1[[#This Row],[Posting Date]]&lt;&gt;"",$D$9,"")</f>
        <v/>
      </c>
      <c r="R489" s="159" t="str">
        <f>IF(Table1[[#This Row],[Posting Date]]&lt;&gt;"",$D$10,"")</f>
        <v/>
      </c>
      <c r="S489" s="66"/>
      <c r="T489" s="63"/>
      <c r="U489" s="67"/>
      <c r="V489" s="67"/>
      <c r="W489" s="67" t="str">
        <f t="shared" ref="W489:W552" si="8">IF(E489="","",(ExchangeRate))</f>
        <v/>
      </c>
      <c r="X489" s="161" t="str">
        <f>IF(E489="","",(IF(Table1[[#This Row],[Cur]]="USD",Table1[[#This Row],[Cur_Amount Debit]],Table1[[#This Row],[Cur_Amount Debit]]/Table1[[#This Row],[Exchange Rate]])))</f>
        <v/>
      </c>
      <c r="Y489" s="161" t="str">
        <f>IF(E489="","",(IF(Table1[[#This Row],[Cur]]="USD",Table1[[#This Row],[Cur_Amount Credit]],Table1[[#This Row],[Cur_Amount Credit]]/ExchangeRate)))</f>
        <v/>
      </c>
      <c r="Z489" s="203" t="str">
        <f>IF(E489="","",(Table1[[#This Row],[Debit USD]]-Table1[[#This Row],[Credit USD]]))</f>
        <v/>
      </c>
      <c r="AA489" s="122"/>
      <c r="AB489" s="1"/>
      <c r="AC489" s="15"/>
      <c r="AD489" s="15" t="str">
        <f>IF(AND(OR(Table1[[#This Row],[Account]]="15030",Table1[[#This Row],[Account]]="15035",Table1[[#This Row],[Account]]="20150"),Table1[[#This Row],[Vendor ID]]=""),1,"")</f>
        <v/>
      </c>
      <c r="AE489" s="15"/>
      <c r="AF489" s="15"/>
      <c r="AG489" s="15"/>
      <c r="AH489" s="46" t="str">
        <f>IF(Table1[[#This Row],[Posting Date]]&lt;&gt;"","GJ-"&amp;CountryID,"")</f>
        <v/>
      </c>
      <c r="AI489" s="59" t="str">
        <f>IF(Table1[[#This Row],[Posting Date]]&lt;&gt;"",Table1[[#This Row],[Posting Date]],"")</f>
        <v/>
      </c>
      <c r="AJ489" s="46"/>
      <c r="AK489" s="46" t="str">
        <f>IF(Table1[[#This Row],[Description]]&lt;&gt;"",Table1[[#This Row],[Description]],"")</f>
        <v/>
      </c>
      <c r="AL489" s="46" t="str">
        <f>IF(Table1[[#This Row],[Posting Date]]&lt;&gt;"",Table1[[#This Row],[Reference Number]],"")</f>
        <v/>
      </c>
      <c r="AM489" s="46" t="str">
        <f>TRIM(Table1[[#This Row],[Line '#]])</f>
        <v/>
      </c>
      <c r="AN489" s="46" t="str">
        <f>TRIM(Table1[[#This Row],[Account]])</f>
        <v/>
      </c>
      <c r="AO489" s="46" t="str">
        <f>IF(Table1[[#This Row],[Posting Date]]&lt;&gt;"",$D$5,"")</f>
        <v/>
      </c>
      <c r="AP489" s="46" t="str">
        <f>TRIM(Table1[[#This Row],[Departments-Prgrams]])</f>
        <v/>
      </c>
      <c r="AQ489" s="46" t="str">
        <f>TRIM(Table1[[#This Row],[Grant]])</f>
        <v/>
      </c>
      <c r="AR489" s="46" t="str">
        <f>TRIM(Table1[[#This Row],[Staff ID]])</f>
        <v/>
      </c>
      <c r="AS489" s="46" t="str">
        <f>IF(TRIM(Table1[[#This Row],[Budget Code]])=0,"",TRIM(Table1[[#This Row],[Budget Code]]))</f>
        <v/>
      </c>
      <c r="AT489" s="46" t="str">
        <f>IF(Table1[[#This Row],[Line Description]]&lt;&gt;"",Table1[[#This Row],[Line Description]],"")</f>
        <v/>
      </c>
      <c r="AU489" s="46" t="str">
        <f>IF(Table1[[#This Row],[Cur_Amount Debit]]&gt;0,ROUND(Table1[[#This Row],[Cur_Amount Debit]],2),"")</f>
        <v/>
      </c>
      <c r="AV489" s="46" t="str">
        <f>IF(Table1[[#This Row],[Cur_Amount Credit]]&gt;0,ROUND(Table1[[#This Row],[Cur_Amount Credit]],2),"")</f>
        <v/>
      </c>
      <c r="AW489" s="46" t="str">
        <f>LEFT(Table1[[#This Row],[Cur]],3)</f>
        <v/>
      </c>
      <c r="AX489" s="59"/>
      <c r="AY489" s="46"/>
      <c r="AZ489" s="46" t="str">
        <f>IF(Table1[[#This Row],[Cur]]&lt;&gt;"",IF(Table1[[#This Row],[Cur]]="USD","",ExchangeRate),"")</f>
        <v/>
      </c>
      <c r="BA489" s="46" t="str">
        <f>IF(Table1[[#This Row],[Grant]]&lt;&gt;"",VLOOKUP(Table1[[#This Row],[Grant]],Grants!B:D,3),"")</f>
        <v/>
      </c>
      <c r="BB489" s="46" t="str">
        <f>TRIM(Table1[[#This Row],[Vendor ID]])</f>
        <v/>
      </c>
      <c r="BC489">
        <f>IF(Table1[[#This Row],[Reference Number]]=Q488,BC488,BC488+1)</f>
        <v>2</v>
      </c>
    </row>
    <row r="490" spans="1:55" ht="11.25" hidden="1" customHeight="1">
      <c r="A490" s="1"/>
      <c r="B490" s="88" t="str">
        <f>IF(Table1[[#This Row],[Posting Date]]&lt;&gt;"",IF(Table1[[#This Row],[Reference Number]]=Q489,B489+1,1),"")</f>
        <v/>
      </c>
      <c r="C490" s="61"/>
      <c r="D490" s="61"/>
      <c r="E490" s="218"/>
      <c r="F490" s="143" t="str">
        <f>IFERROR(IF(VLOOKUP(Table1[[#This Row],[Budget Code Description]],Dimentions!$X$6:$AC$132,2,FALSE)="","",VLOOKUP(Table1[[#This Row],[Budget Code Description]],Dimentions!$X$6:$AC$132,2,FALSE)),"")</f>
        <v/>
      </c>
      <c r="G490" s="143" t="str">
        <f>IFERROR(VLOOKUP(Table1[[#This Row],[Budget Code Description]],Dimentions!$X$6:$AC$132,3,FALSE),"")</f>
        <v/>
      </c>
      <c r="H490" s="64" t="str">
        <f>IFERROR(VLOOKUP(Table1[[#This Row],[Account]],Dimentions!$S$6:$V$233,2,FALSE),"")</f>
        <v/>
      </c>
      <c r="I490" s="62">
        <f>_xlfn.NUMBERVALUE(LEFT(Table1[[#This Row],[Account]],1))</f>
        <v>0</v>
      </c>
      <c r="J490" s="62" t="str">
        <f>IFERROR(VLOOKUP(Table1[[#This Row],[Budget Code Description]],Table6[#All],7,FALSE),"")</f>
        <v/>
      </c>
      <c r="K490" s="143" t="str">
        <f>IFERROR(VLOOKUP(Table1[[#This Row],[Budget Code Description]],Table6[#All],8,FALSE),"")</f>
        <v/>
      </c>
      <c r="L490" s="63"/>
      <c r="M490" s="65" t="str">
        <f>IFERROR(VLOOKUP(Table1[[#This Row],[Staff ID]],Table2[],2,FALSE),"")</f>
        <v/>
      </c>
      <c r="N490" s="211" t="str">
        <f>IFERROR(IF(VLOOKUP(Table1[[#This Row],[Budget Code Description]],Dimentions!$X$6:$AC$97,4,FALSE)="","",VLOOKUP(Table1[[#This Row],[Budget Code Description]],Dimentions!$X$6:$AC$97,4,FALSE)),"")</f>
        <v/>
      </c>
      <c r="O490" s="65" t="str">
        <f>IFERROR(VLOOKUP(Table1[[#This Row],[Vendor ID]],Table549[],2,FALSE),"")</f>
        <v/>
      </c>
      <c r="P490" s="63"/>
      <c r="Q490" s="143" t="str">
        <f>IF(Table1[[#This Row],[Posting Date]]&lt;&gt;"",$D$9,"")</f>
        <v/>
      </c>
      <c r="R490" s="159" t="str">
        <f>IF(Table1[[#This Row],[Posting Date]]&lt;&gt;"",$D$10,"")</f>
        <v/>
      </c>
      <c r="S490" s="66"/>
      <c r="T490" s="63"/>
      <c r="U490" s="67"/>
      <c r="V490" s="67"/>
      <c r="W490" s="67" t="str">
        <f t="shared" si="8"/>
        <v/>
      </c>
      <c r="X490" s="161" t="str">
        <f>IF(E490="","",(IF(Table1[[#This Row],[Cur]]="USD",Table1[[#This Row],[Cur_Amount Debit]],Table1[[#This Row],[Cur_Amount Debit]]/Table1[[#This Row],[Exchange Rate]])))</f>
        <v/>
      </c>
      <c r="Y490" s="161" t="str">
        <f>IF(E490="","",(IF(Table1[[#This Row],[Cur]]="USD",Table1[[#This Row],[Cur_Amount Credit]],Table1[[#This Row],[Cur_Amount Credit]]/ExchangeRate)))</f>
        <v/>
      </c>
      <c r="Z490" s="203" t="str">
        <f>IF(E490="","",(Table1[[#This Row],[Debit USD]]-Table1[[#This Row],[Credit USD]]))</f>
        <v/>
      </c>
      <c r="AA490" s="122"/>
      <c r="AB490" s="1"/>
      <c r="AC490" s="15"/>
      <c r="AD490" s="15" t="str">
        <f>IF(AND(OR(Table1[[#This Row],[Account]]="15030",Table1[[#This Row],[Account]]="15035",Table1[[#This Row],[Account]]="20150"),Table1[[#This Row],[Vendor ID]]=""),1,"")</f>
        <v/>
      </c>
      <c r="AE490" s="15"/>
      <c r="AF490" s="15"/>
      <c r="AG490" s="15"/>
      <c r="AH490" s="46" t="str">
        <f>IF(Table1[[#This Row],[Posting Date]]&lt;&gt;"","GJ-"&amp;CountryID,"")</f>
        <v/>
      </c>
      <c r="AI490" s="59" t="str">
        <f>IF(Table1[[#This Row],[Posting Date]]&lt;&gt;"",Table1[[#This Row],[Posting Date]],"")</f>
        <v/>
      </c>
      <c r="AJ490" s="46"/>
      <c r="AK490" s="46" t="str">
        <f>IF(Table1[[#This Row],[Description]]&lt;&gt;"",Table1[[#This Row],[Description]],"")</f>
        <v/>
      </c>
      <c r="AL490" s="46" t="str">
        <f>IF(Table1[[#This Row],[Posting Date]]&lt;&gt;"",Table1[[#This Row],[Reference Number]],"")</f>
        <v/>
      </c>
      <c r="AM490" s="46" t="str">
        <f>TRIM(Table1[[#This Row],[Line '#]])</f>
        <v/>
      </c>
      <c r="AN490" s="46" t="str">
        <f>TRIM(Table1[[#This Row],[Account]])</f>
        <v/>
      </c>
      <c r="AO490" s="46" t="str">
        <f>IF(Table1[[#This Row],[Posting Date]]&lt;&gt;"",$D$5,"")</f>
        <v/>
      </c>
      <c r="AP490" s="46" t="str">
        <f>TRIM(Table1[[#This Row],[Departments-Prgrams]])</f>
        <v/>
      </c>
      <c r="AQ490" s="46" t="str">
        <f>TRIM(Table1[[#This Row],[Grant]])</f>
        <v/>
      </c>
      <c r="AR490" s="46" t="str">
        <f>TRIM(Table1[[#This Row],[Staff ID]])</f>
        <v/>
      </c>
      <c r="AS490" s="46" t="str">
        <f>IF(TRIM(Table1[[#This Row],[Budget Code]])=0,"",TRIM(Table1[[#This Row],[Budget Code]]))</f>
        <v/>
      </c>
      <c r="AT490" s="46" t="str">
        <f>IF(Table1[[#This Row],[Line Description]]&lt;&gt;"",Table1[[#This Row],[Line Description]],"")</f>
        <v/>
      </c>
      <c r="AU490" s="46" t="str">
        <f>IF(Table1[[#This Row],[Cur_Amount Debit]]&gt;0,ROUND(Table1[[#This Row],[Cur_Amount Debit]],2),"")</f>
        <v/>
      </c>
      <c r="AV490" s="46" t="str">
        <f>IF(Table1[[#This Row],[Cur_Amount Credit]]&gt;0,ROUND(Table1[[#This Row],[Cur_Amount Credit]],2),"")</f>
        <v/>
      </c>
      <c r="AW490" s="46" t="str">
        <f>LEFT(Table1[[#This Row],[Cur]],3)</f>
        <v/>
      </c>
      <c r="AX490" s="59"/>
      <c r="AY490" s="46"/>
      <c r="AZ490" s="46" t="str">
        <f>IF(Table1[[#This Row],[Cur]]&lt;&gt;"",IF(Table1[[#This Row],[Cur]]="USD","",ExchangeRate),"")</f>
        <v/>
      </c>
      <c r="BA490" s="46" t="str">
        <f>IF(Table1[[#This Row],[Grant]]&lt;&gt;"",VLOOKUP(Table1[[#This Row],[Grant]],Grants!B:D,3),"")</f>
        <v/>
      </c>
      <c r="BB490" s="46" t="str">
        <f>TRIM(Table1[[#This Row],[Vendor ID]])</f>
        <v/>
      </c>
      <c r="BC490">
        <f>IF(Table1[[#This Row],[Reference Number]]=Q489,BC489,BC489+1)</f>
        <v>2</v>
      </c>
    </row>
    <row r="491" spans="1:55" ht="11.25" hidden="1" customHeight="1">
      <c r="A491" s="1"/>
      <c r="B491" s="88" t="str">
        <f>IF(Table1[[#This Row],[Posting Date]]&lt;&gt;"",IF(Table1[[#This Row],[Reference Number]]=Q490,B490+1,1),"")</f>
        <v/>
      </c>
      <c r="C491" s="61"/>
      <c r="D491" s="61"/>
      <c r="E491" s="218"/>
      <c r="F491" s="143" t="str">
        <f>IFERROR(IF(VLOOKUP(Table1[[#This Row],[Budget Code Description]],Dimentions!$X$6:$AC$132,2,FALSE)="","",VLOOKUP(Table1[[#This Row],[Budget Code Description]],Dimentions!$X$6:$AC$132,2,FALSE)),"")</f>
        <v/>
      </c>
      <c r="G491" s="143" t="str">
        <f>IFERROR(VLOOKUP(Table1[[#This Row],[Budget Code Description]],Dimentions!$X$6:$AC$132,3,FALSE),"")</f>
        <v/>
      </c>
      <c r="H491" s="64" t="str">
        <f>IFERROR(VLOOKUP(Table1[[#This Row],[Account]],Dimentions!$S$6:$V$233,2,FALSE),"")</f>
        <v/>
      </c>
      <c r="I491" s="62">
        <f>_xlfn.NUMBERVALUE(LEFT(Table1[[#This Row],[Account]],1))</f>
        <v>0</v>
      </c>
      <c r="J491" s="62" t="str">
        <f>IFERROR(VLOOKUP(Table1[[#This Row],[Budget Code Description]],Table6[#All],7,FALSE),"")</f>
        <v/>
      </c>
      <c r="K491" s="143" t="str">
        <f>IFERROR(VLOOKUP(Table1[[#This Row],[Budget Code Description]],Table6[#All],8,FALSE),"")</f>
        <v/>
      </c>
      <c r="L491" s="63"/>
      <c r="M491" s="65" t="str">
        <f>IFERROR(VLOOKUP(Table1[[#This Row],[Staff ID]],Table2[],2,FALSE),"")</f>
        <v/>
      </c>
      <c r="N491" s="211" t="str">
        <f>IFERROR(IF(VLOOKUP(Table1[[#This Row],[Budget Code Description]],Dimentions!$X$6:$AC$97,4,FALSE)="","",VLOOKUP(Table1[[#This Row],[Budget Code Description]],Dimentions!$X$6:$AC$97,4,FALSE)),"")</f>
        <v/>
      </c>
      <c r="O491" s="65" t="str">
        <f>IFERROR(VLOOKUP(Table1[[#This Row],[Vendor ID]],Table549[],2,FALSE),"")</f>
        <v/>
      </c>
      <c r="P491" s="63"/>
      <c r="Q491" s="143" t="str">
        <f>IF(Table1[[#This Row],[Posting Date]]&lt;&gt;"",$D$9,"")</f>
        <v/>
      </c>
      <c r="R491" s="159" t="str">
        <f>IF(Table1[[#This Row],[Posting Date]]&lt;&gt;"",$D$10,"")</f>
        <v/>
      </c>
      <c r="S491" s="66"/>
      <c r="T491" s="63"/>
      <c r="U491" s="67"/>
      <c r="V491" s="67"/>
      <c r="W491" s="67" t="str">
        <f t="shared" si="8"/>
        <v/>
      </c>
      <c r="X491" s="161" t="str">
        <f>IF(E491="","",(IF(Table1[[#This Row],[Cur]]="USD",Table1[[#This Row],[Cur_Amount Debit]],Table1[[#This Row],[Cur_Amount Debit]]/Table1[[#This Row],[Exchange Rate]])))</f>
        <v/>
      </c>
      <c r="Y491" s="161" t="str">
        <f>IF(E491="","",(IF(Table1[[#This Row],[Cur]]="USD",Table1[[#This Row],[Cur_Amount Credit]],Table1[[#This Row],[Cur_Amount Credit]]/ExchangeRate)))</f>
        <v/>
      </c>
      <c r="Z491" s="203" t="str">
        <f>IF(E491="","",(Table1[[#This Row],[Debit USD]]-Table1[[#This Row],[Credit USD]]))</f>
        <v/>
      </c>
      <c r="AA491" s="122"/>
      <c r="AB491" s="1"/>
      <c r="AC491" s="15"/>
      <c r="AD491" s="15" t="str">
        <f>IF(AND(OR(Table1[[#This Row],[Account]]="15030",Table1[[#This Row],[Account]]="15035",Table1[[#This Row],[Account]]="20150"),Table1[[#This Row],[Vendor ID]]=""),1,"")</f>
        <v/>
      </c>
      <c r="AE491" s="15"/>
      <c r="AF491" s="15"/>
      <c r="AG491" s="15"/>
      <c r="AH491" s="46" t="str">
        <f>IF(Table1[[#This Row],[Posting Date]]&lt;&gt;"","GJ-"&amp;CountryID,"")</f>
        <v/>
      </c>
      <c r="AI491" s="59" t="str">
        <f>IF(Table1[[#This Row],[Posting Date]]&lt;&gt;"",Table1[[#This Row],[Posting Date]],"")</f>
        <v/>
      </c>
      <c r="AJ491" s="46"/>
      <c r="AK491" s="46" t="str">
        <f>IF(Table1[[#This Row],[Description]]&lt;&gt;"",Table1[[#This Row],[Description]],"")</f>
        <v/>
      </c>
      <c r="AL491" s="46" t="str">
        <f>IF(Table1[[#This Row],[Posting Date]]&lt;&gt;"",Table1[[#This Row],[Reference Number]],"")</f>
        <v/>
      </c>
      <c r="AM491" s="46" t="str">
        <f>TRIM(Table1[[#This Row],[Line '#]])</f>
        <v/>
      </c>
      <c r="AN491" s="46" t="str">
        <f>TRIM(Table1[[#This Row],[Account]])</f>
        <v/>
      </c>
      <c r="AO491" s="46" t="str">
        <f>IF(Table1[[#This Row],[Posting Date]]&lt;&gt;"",$D$5,"")</f>
        <v/>
      </c>
      <c r="AP491" s="46" t="str">
        <f>TRIM(Table1[[#This Row],[Departments-Prgrams]])</f>
        <v/>
      </c>
      <c r="AQ491" s="46" t="str">
        <f>TRIM(Table1[[#This Row],[Grant]])</f>
        <v/>
      </c>
      <c r="AR491" s="46" t="str">
        <f>TRIM(Table1[[#This Row],[Staff ID]])</f>
        <v/>
      </c>
      <c r="AS491" s="46" t="str">
        <f>IF(TRIM(Table1[[#This Row],[Budget Code]])=0,"",TRIM(Table1[[#This Row],[Budget Code]]))</f>
        <v/>
      </c>
      <c r="AT491" s="46" t="str">
        <f>IF(Table1[[#This Row],[Line Description]]&lt;&gt;"",Table1[[#This Row],[Line Description]],"")</f>
        <v/>
      </c>
      <c r="AU491" s="46" t="str">
        <f>IF(Table1[[#This Row],[Cur_Amount Debit]]&gt;0,ROUND(Table1[[#This Row],[Cur_Amount Debit]],2),"")</f>
        <v/>
      </c>
      <c r="AV491" s="46" t="str">
        <f>IF(Table1[[#This Row],[Cur_Amount Credit]]&gt;0,ROUND(Table1[[#This Row],[Cur_Amount Credit]],2),"")</f>
        <v/>
      </c>
      <c r="AW491" s="46" t="str">
        <f>LEFT(Table1[[#This Row],[Cur]],3)</f>
        <v/>
      </c>
      <c r="AX491" s="59"/>
      <c r="AY491" s="46"/>
      <c r="AZ491" s="46" t="str">
        <f>IF(Table1[[#This Row],[Cur]]&lt;&gt;"",IF(Table1[[#This Row],[Cur]]="USD","",ExchangeRate),"")</f>
        <v/>
      </c>
      <c r="BA491" s="46" t="str">
        <f>IF(Table1[[#This Row],[Grant]]&lt;&gt;"",VLOOKUP(Table1[[#This Row],[Grant]],Grants!B:D,3),"")</f>
        <v/>
      </c>
      <c r="BB491" s="46" t="str">
        <f>TRIM(Table1[[#This Row],[Vendor ID]])</f>
        <v/>
      </c>
      <c r="BC491">
        <f>IF(Table1[[#This Row],[Reference Number]]=Q490,BC490,BC490+1)</f>
        <v>2</v>
      </c>
    </row>
    <row r="492" spans="1:55" ht="11.25" hidden="1" customHeight="1">
      <c r="A492" s="1"/>
      <c r="B492" s="88" t="str">
        <f>IF(Table1[[#This Row],[Posting Date]]&lt;&gt;"",IF(Table1[[#This Row],[Reference Number]]=Q491,B491+1,1),"")</f>
        <v/>
      </c>
      <c r="C492" s="61"/>
      <c r="D492" s="61"/>
      <c r="E492" s="218"/>
      <c r="F492" s="143" t="str">
        <f>IFERROR(IF(VLOOKUP(Table1[[#This Row],[Budget Code Description]],Dimentions!$X$6:$AC$132,2,FALSE)="","",VLOOKUP(Table1[[#This Row],[Budget Code Description]],Dimentions!$X$6:$AC$132,2,FALSE)),"")</f>
        <v/>
      </c>
      <c r="G492" s="143" t="str">
        <f>IFERROR(VLOOKUP(Table1[[#This Row],[Budget Code Description]],Dimentions!$X$6:$AC$132,3,FALSE),"")</f>
        <v/>
      </c>
      <c r="H492" s="64" t="str">
        <f>IFERROR(VLOOKUP(Table1[[#This Row],[Account]],Dimentions!$S$6:$V$233,2,FALSE),"")</f>
        <v/>
      </c>
      <c r="I492" s="62">
        <f>_xlfn.NUMBERVALUE(LEFT(Table1[[#This Row],[Account]],1))</f>
        <v>0</v>
      </c>
      <c r="J492" s="62" t="str">
        <f>IFERROR(VLOOKUP(Table1[[#This Row],[Budget Code Description]],Table6[#All],7,FALSE),"")</f>
        <v/>
      </c>
      <c r="K492" s="143" t="str">
        <f>IFERROR(VLOOKUP(Table1[[#This Row],[Budget Code Description]],Table6[#All],8,FALSE),"")</f>
        <v/>
      </c>
      <c r="L492" s="63"/>
      <c r="M492" s="65" t="str">
        <f>IFERROR(VLOOKUP(Table1[[#This Row],[Staff ID]],Table2[],2,FALSE),"")</f>
        <v/>
      </c>
      <c r="N492" s="211" t="str">
        <f>IFERROR(IF(VLOOKUP(Table1[[#This Row],[Budget Code Description]],Dimentions!$X$6:$AC$97,4,FALSE)="","",VLOOKUP(Table1[[#This Row],[Budget Code Description]],Dimentions!$X$6:$AC$97,4,FALSE)),"")</f>
        <v/>
      </c>
      <c r="O492" s="65" t="str">
        <f>IFERROR(VLOOKUP(Table1[[#This Row],[Vendor ID]],Table549[],2,FALSE),"")</f>
        <v/>
      </c>
      <c r="P492" s="63"/>
      <c r="Q492" s="143" t="str">
        <f>IF(Table1[[#This Row],[Posting Date]]&lt;&gt;"",$D$9,"")</f>
        <v/>
      </c>
      <c r="R492" s="159" t="str">
        <f>IF(Table1[[#This Row],[Posting Date]]&lt;&gt;"",$D$10,"")</f>
        <v/>
      </c>
      <c r="S492" s="66"/>
      <c r="T492" s="63"/>
      <c r="U492" s="67"/>
      <c r="V492" s="67"/>
      <c r="W492" s="67" t="str">
        <f t="shared" si="8"/>
        <v/>
      </c>
      <c r="X492" s="161" t="str">
        <f>IF(E492="","",(IF(Table1[[#This Row],[Cur]]="USD",Table1[[#This Row],[Cur_Amount Debit]],Table1[[#This Row],[Cur_Amount Debit]]/Table1[[#This Row],[Exchange Rate]])))</f>
        <v/>
      </c>
      <c r="Y492" s="161" t="str">
        <f>IF(E492="","",(IF(Table1[[#This Row],[Cur]]="USD",Table1[[#This Row],[Cur_Amount Credit]],Table1[[#This Row],[Cur_Amount Credit]]/ExchangeRate)))</f>
        <v/>
      </c>
      <c r="Z492" s="203" t="str">
        <f>IF(E492="","",(Table1[[#This Row],[Debit USD]]-Table1[[#This Row],[Credit USD]]))</f>
        <v/>
      </c>
      <c r="AA492" s="122"/>
      <c r="AB492" s="1"/>
      <c r="AC492" s="15"/>
      <c r="AD492" s="15" t="str">
        <f>IF(AND(OR(Table1[[#This Row],[Account]]="15030",Table1[[#This Row],[Account]]="15035",Table1[[#This Row],[Account]]="20150"),Table1[[#This Row],[Vendor ID]]=""),1,"")</f>
        <v/>
      </c>
      <c r="AE492" s="15"/>
      <c r="AF492" s="15"/>
      <c r="AG492" s="15"/>
      <c r="AH492" s="46" t="str">
        <f>IF(Table1[[#This Row],[Posting Date]]&lt;&gt;"","GJ-"&amp;CountryID,"")</f>
        <v/>
      </c>
      <c r="AI492" s="59" t="str">
        <f>IF(Table1[[#This Row],[Posting Date]]&lt;&gt;"",Table1[[#This Row],[Posting Date]],"")</f>
        <v/>
      </c>
      <c r="AJ492" s="46"/>
      <c r="AK492" s="46" t="str">
        <f>IF(Table1[[#This Row],[Description]]&lt;&gt;"",Table1[[#This Row],[Description]],"")</f>
        <v/>
      </c>
      <c r="AL492" s="46" t="str">
        <f>IF(Table1[[#This Row],[Posting Date]]&lt;&gt;"",Table1[[#This Row],[Reference Number]],"")</f>
        <v/>
      </c>
      <c r="AM492" s="46" t="str">
        <f>TRIM(Table1[[#This Row],[Line '#]])</f>
        <v/>
      </c>
      <c r="AN492" s="46" t="str">
        <f>TRIM(Table1[[#This Row],[Account]])</f>
        <v/>
      </c>
      <c r="AO492" s="46" t="str">
        <f>IF(Table1[[#This Row],[Posting Date]]&lt;&gt;"",$D$5,"")</f>
        <v/>
      </c>
      <c r="AP492" s="46" t="str">
        <f>TRIM(Table1[[#This Row],[Departments-Prgrams]])</f>
        <v/>
      </c>
      <c r="AQ492" s="46" t="str">
        <f>TRIM(Table1[[#This Row],[Grant]])</f>
        <v/>
      </c>
      <c r="AR492" s="46" t="str">
        <f>TRIM(Table1[[#This Row],[Staff ID]])</f>
        <v/>
      </c>
      <c r="AS492" s="46" t="str">
        <f>IF(TRIM(Table1[[#This Row],[Budget Code]])=0,"",TRIM(Table1[[#This Row],[Budget Code]]))</f>
        <v/>
      </c>
      <c r="AT492" s="46" t="str">
        <f>IF(Table1[[#This Row],[Line Description]]&lt;&gt;"",Table1[[#This Row],[Line Description]],"")</f>
        <v/>
      </c>
      <c r="AU492" s="46" t="str">
        <f>IF(Table1[[#This Row],[Cur_Amount Debit]]&gt;0,ROUND(Table1[[#This Row],[Cur_Amount Debit]],2),"")</f>
        <v/>
      </c>
      <c r="AV492" s="46" t="str">
        <f>IF(Table1[[#This Row],[Cur_Amount Credit]]&gt;0,ROUND(Table1[[#This Row],[Cur_Amount Credit]],2),"")</f>
        <v/>
      </c>
      <c r="AW492" s="46" t="str">
        <f>LEFT(Table1[[#This Row],[Cur]],3)</f>
        <v/>
      </c>
      <c r="AX492" s="59"/>
      <c r="AY492" s="46"/>
      <c r="AZ492" s="46" t="str">
        <f>IF(Table1[[#This Row],[Cur]]&lt;&gt;"",IF(Table1[[#This Row],[Cur]]="USD","",ExchangeRate),"")</f>
        <v/>
      </c>
      <c r="BA492" s="46" t="str">
        <f>IF(Table1[[#This Row],[Grant]]&lt;&gt;"",VLOOKUP(Table1[[#This Row],[Grant]],Grants!B:D,3),"")</f>
        <v/>
      </c>
      <c r="BB492" s="46" t="str">
        <f>TRIM(Table1[[#This Row],[Vendor ID]])</f>
        <v/>
      </c>
      <c r="BC492">
        <f>IF(Table1[[#This Row],[Reference Number]]=Q491,BC491,BC491+1)</f>
        <v>2</v>
      </c>
    </row>
    <row r="493" spans="1:55" ht="11.25" hidden="1" customHeight="1">
      <c r="A493" s="1"/>
      <c r="B493" s="88" t="str">
        <f>IF(Table1[[#This Row],[Posting Date]]&lt;&gt;"",IF(Table1[[#This Row],[Reference Number]]=Q492,B492+1,1),"")</f>
        <v/>
      </c>
      <c r="C493" s="61"/>
      <c r="D493" s="61"/>
      <c r="E493" s="218"/>
      <c r="F493" s="143" t="str">
        <f>IFERROR(IF(VLOOKUP(Table1[[#This Row],[Budget Code Description]],Dimentions!$X$6:$AC$132,2,FALSE)="","",VLOOKUP(Table1[[#This Row],[Budget Code Description]],Dimentions!$X$6:$AC$132,2,FALSE)),"")</f>
        <v/>
      </c>
      <c r="G493" s="143" t="str">
        <f>IFERROR(VLOOKUP(Table1[[#This Row],[Budget Code Description]],Dimentions!$X$6:$AC$132,3,FALSE),"")</f>
        <v/>
      </c>
      <c r="H493" s="64" t="str">
        <f>IFERROR(VLOOKUP(Table1[[#This Row],[Account]],Dimentions!$S$6:$V$233,2,FALSE),"")</f>
        <v/>
      </c>
      <c r="I493" s="62">
        <f>_xlfn.NUMBERVALUE(LEFT(Table1[[#This Row],[Account]],1))</f>
        <v>0</v>
      </c>
      <c r="J493" s="62" t="str">
        <f>IFERROR(VLOOKUP(Table1[[#This Row],[Budget Code Description]],Table6[#All],7,FALSE),"")</f>
        <v/>
      </c>
      <c r="K493" s="143" t="str">
        <f>IFERROR(VLOOKUP(Table1[[#This Row],[Budget Code Description]],Table6[#All],8,FALSE),"")</f>
        <v/>
      </c>
      <c r="L493" s="63"/>
      <c r="M493" s="65" t="str">
        <f>IFERROR(VLOOKUP(Table1[[#This Row],[Staff ID]],Table2[],2,FALSE),"")</f>
        <v/>
      </c>
      <c r="N493" s="211" t="str">
        <f>IFERROR(IF(VLOOKUP(Table1[[#This Row],[Budget Code Description]],Dimentions!$X$6:$AC$97,4,FALSE)="","",VLOOKUP(Table1[[#This Row],[Budget Code Description]],Dimentions!$X$6:$AC$97,4,FALSE)),"")</f>
        <v/>
      </c>
      <c r="O493" s="65" t="str">
        <f>IFERROR(VLOOKUP(Table1[[#This Row],[Vendor ID]],Table549[],2,FALSE),"")</f>
        <v/>
      </c>
      <c r="P493" s="63"/>
      <c r="Q493" s="143" t="str">
        <f>IF(Table1[[#This Row],[Posting Date]]&lt;&gt;"",$D$9,"")</f>
        <v/>
      </c>
      <c r="R493" s="159" t="str">
        <f>IF(Table1[[#This Row],[Posting Date]]&lt;&gt;"",$D$10,"")</f>
        <v/>
      </c>
      <c r="S493" s="66"/>
      <c r="T493" s="63"/>
      <c r="U493" s="67"/>
      <c r="V493" s="67"/>
      <c r="W493" s="67" t="str">
        <f t="shared" si="8"/>
        <v/>
      </c>
      <c r="X493" s="161" t="str">
        <f>IF(E493="","",(IF(Table1[[#This Row],[Cur]]="USD",Table1[[#This Row],[Cur_Amount Debit]],Table1[[#This Row],[Cur_Amount Debit]]/Table1[[#This Row],[Exchange Rate]])))</f>
        <v/>
      </c>
      <c r="Y493" s="161" t="str">
        <f>IF(E493="","",(IF(Table1[[#This Row],[Cur]]="USD",Table1[[#This Row],[Cur_Amount Credit]],Table1[[#This Row],[Cur_Amount Credit]]/ExchangeRate)))</f>
        <v/>
      </c>
      <c r="Z493" s="203" t="str">
        <f>IF(E493="","",(Table1[[#This Row],[Debit USD]]-Table1[[#This Row],[Credit USD]]))</f>
        <v/>
      </c>
      <c r="AA493" s="122"/>
      <c r="AB493" s="1"/>
      <c r="AC493" s="15"/>
      <c r="AD493" s="15" t="str">
        <f>IF(AND(OR(Table1[[#This Row],[Account]]="15030",Table1[[#This Row],[Account]]="15035",Table1[[#This Row],[Account]]="20150"),Table1[[#This Row],[Vendor ID]]=""),1,"")</f>
        <v/>
      </c>
      <c r="AE493" s="15"/>
      <c r="AF493" s="15"/>
      <c r="AG493" s="15"/>
      <c r="AH493" s="46" t="str">
        <f>IF(Table1[[#This Row],[Posting Date]]&lt;&gt;"","GJ-"&amp;CountryID,"")</f>
        <v/>
      </c>
      <c r="AI493" s="59" t="str">
        <f>IF(Table1[[#This Row],[Posting Date]]&lt;&gt;"",Table1[[#This Row],[Posting Date]],"")</f>
        <v/>
      </c>
      <c r="AJ493" s="46"/>
      <c r="AK493" s="46" t="str">
        <f>IF(Table1[[#This Row],[Description]]&lt;&gt;"",Table1[[#This Row],[Description]],"")</f>
        <v/>
      </c>
      <c r="AL493" s="46" t="str">
        <f>IF(Table1[[#This Row],[Posting Date]]&lt;&gt;"",Table1[[#This Row],[Reference Number]],"")</f>
        <v/>
      </c>
      <c r="AM493" s="46" t="str">
        <f>TRIM(Table1[[#This Row],[Line '#]])</f>
        <v/>
      </c>
      <c r="AN493" s="46" t="str">
        <f>TRIM(Table1[[#This Row],[Account]])</f>
        <v/>
      </c>
      <c r="AO493" s="46" t="str">
        <f>IF(Table1[[#This Row],[Posting Date]]&lt;&gt;"",$D$5,"")</f>
        <v/>
      </c>
      <c r="AP493" s="46" t="str">
        <f>TRIM(Table1[[#This Row],[Departments-Prgrams]])</f>
        <v/>
      </c>
      <c r="AQ493" s="46" t="str">
        <f>TRIM(Table1[[#This Row],[Grant]])</f>
        <v/>
      </c>
      <c r="AR493" s="46" t="str">
        <f>TRIM(Table1[[#This Row],[Staff ID]])</f>
        <v/>
      </c>
      <c r="AS493" s="46" t="str">
        <f>IF(TRIM(Table1[[#This Row],[Budget Code]])=0,"",TRIM(Table1[[#This Row],[Budget Code]]))</f>
        <v/>
      </c>
      <c r="AT493" s="46" t="str">
        <f>IF(Table1[[#This Row],[Line Description]]&lt;&gt;"",Table1[[#This Row],[Line Description]],"")</f>
        <v/>
      </c>
      <c r="AU493" s="46" t="str">
        <f>IF(Table1[[#This Row],[Cur_Amount Debit]]&gt;0,ROUND(Table1[[#This Row],[Cur_Amount Debit]],2),"")</f>
        <v/>
      </c>
      <c r="AV493" s="46" t="str">
        <f>IF(Table1[[#This Row],[Cur_Amount Credit]]&gt;0,ROUND(Table1[[#This Row],[Cur_Amount Credit]],2),"")</f>
        <v/>
      </c>
      <c r="AW493" s="46" t="str">
        <f>LEFT(Table1[[#This Row],[Cur]],3)</f>
        <v/>
      </c>
      <c r="AX493" s="59"/>
      <c r="AY493" s="46"/>
      <c r="AZ493" s="46" t="str">
        <f>IF(Table1[[#This Row],[Cur]]&lt;&gt;"",IF(Table1[[#This Row],[Cur]]="USD","",ExchangeRate),"")</f>
        <v/>
      </c>
      <c r="BA493" s="46" t="str">
        <f>IF(Table1[[#This Row],[Grant]]&lt;&gt;"",VLOOKUP(Table1[[#This Row],[Grant]],Grants!B:D,3),"")</f>
        <v/>
      </c>
      <c r="BB493" s="46" t="str">
        <f>TRIM(Table1[[#This Row],[Vendor ID]])</f>
        <v/>
      </c>
      <c r="BC493">
        <f>IF(Table1[[#This Row],[Reference Number]]=Q492,BC492,BC492+1)</f>
        <v>2</v>
      </c>
    </row>
    <row r="494" spans="1:55" ht="11.25" hidden="1" customHeight="1">
      <c r="A494" s="1"/>
      <c r="B494" s="88" t="str">
        <f>IF(Table1[[#This Row],[Posting Date]]&lt;&gt;"",IF(Table1[[#This Row],[Reference Number]]=Q493,B493+1,1),"")</f>
        <v/>
      </c>
      <c r="C494" s="61"/>
      <c r="D494" s="61"/>
      <c r="E494" s="218"/>
      <c r="F494" s="143" t="str">
        <f>IFERROR(IF(VLOOKUP(Table1[[#This Row],[Budget Code Description]],Dimentions!$X$6:$AC$132,2,FALSE)="","",VLOOKUP(Table1[[#This Row],[Budget Code Description]],Dimentions!$X$6:$AC$132,2,FALSE)),"")</f>
        <v/>
      </c>
      <c r="G494" s="143" t="str">
        <f>IFERROR(VLOOKUP(Table1[[#This Row],[Budget Code Description]],Dimentions!$X$6:$AC$132,3,FALSE),"")</f>
        <v/>
      </c>
      <c r="H494" s="64" t="str">
        <f>IFERROR(VLOOKUP(Table1[[#This Row],[Account]],Dimentions!$S$6:$V$233,2,FALSE),"")</f>
        <v/>
      </c>
      <c r="I494" s="62">
        <f>_xlfn.NUMBERVALUE(LEFT(Table1[[#This Row],[Account]],1))</f>
        <v>0</v>
      </c>
      <c r="J494" s="62" t="str">
        <f>IFERROR(VLOOKUP(Table1[[#This Row],[Budget Code Description]],Table6[#All],7,FALSE),"")</f>
        <v/>
      </c>
      <c r="K494" s="143" t="str">
        <f>IFERROR(VLOOKUP(Table1[[#This Row],[Budget Code Description]],Table6[#All],8,FALSE),"")</f>
        <v/>
      </c>
      <c r="L494" s="63"/>
      <c r="M494" s="65" t="str">
        <f>IFERROR(VLOOKUP(Table1[[#This Row],[Staff ID]],Table2[],2,FALSE),"")</f>
        <v/>
      </c>
      <c r="N494" s="211" t="str">
        <f>IFERROR(IF(VLOOKUP(Table1[[#This Row],[Budget Code Description]],Dimentions!$X$6:$AC$97,4,FALSE)="","",VLOOKUP(Table1[[#This Row],[Budget Code Description]],Dimentions!$X$6:$AC$97,4,FALSE)),"")</f>
        <v/>
      </c>
      <c r="O494" s="65" t="str">
        <f>IFERROR(VLOOKUP(Table1[[#This Row],[Vendor ID]],Table549[],2,FALSE),"")</f>
        <v/>
      </c>
      <c r="P494" s="63"/>
      <c r="Q494" s="143" t="str">
        <f>IF(Table1[[#This Row],[Posting Date]]&lt;&gt;"",$D$9,"")</f>
        <v/>
      </c>
      <c r="R494" s="159" t="str">
        <f>IF(Table1[[#This Row],[Posting Date]]&lt;&gt;"",$D$10,"")</f>
        <v/>
      </c>
      <c r="S494" s="66"/>
      <c r="T494" s="63"/>
      <c r="U494" s="67"/>
      <c r="V494" s="67"/>
      <c r="W494" s="67" t="str">
        <f t="shared" si="8"/>
        <v/>
      </c>
      <c r="X494" s="161" t="str">
        <f>IF(E494="","",(IF(Table1[[#This Row],[Cur]]="USD",Table1[[#This Row],[Cur_Amount Debit]],Table1[[#This Row],[Cur_Amount Debit]]/Table1[[#This Row],[Exchange Rate]])))</f>
        <v/>
      </c>
      <c r="Y494" s="161" t="str">
        <f>IF(E494="","",(IF(Table1[[#This Row],[Cur]]="USD",Table1[[#This Row],[Cur_Amount Credit]],Table1[[#This Row],[Cur_Amount Credit]]/ExchangeRate)))</f>
        <v/>
      </c>
      <c r="Z494" s="203" t="str">
        <f>IF(E494="","",(Table1[[#This Row],[Debit USD]]-Table1[[#This Row],[Credit USD]]))</f>
        <v/>
      </c>
      <c r="AA494" s="122"/>
      <c r="AB494" s="1"/>
      <c r="AC494" s="15"/>
      <c r="AD494" s="15" t="str">
        <f>IF(AND(OR(Table1[[#This Row],[Account]]="15030",Table1[[#This Row],[Account]]="15035",Table1[[#This Row],[Account]]="20150"),Table1[[#This Row],[Vendor ID]]=""),1,"")</f>
        <v/>
      </c>
      <c r="AE494" s="15"/>
      <c r="AF494" s="15"/>
      <c r="AG494" s="15"/>
      <c r="AH494" s="46" t="str">
        <f>IF(Table1[[#This Row],[Posting Date]]&lt;&gt;"","GJ-"&amp;CountryID,"")</f>
        <v/>
      </c>
      <c r="AI494" s="59" t="str">
        <f>IF(Table1[[#This Row],[Posting Date]]&lt;&gt;"",Table1[[#This Row],[Posting Date]],"")</f>
        <v/>
      </c>
      <c r="AJ494" s="46"/>
      <c r="AK494" s="46" t="str">
        <f>IF(Table1[[#This Row],[Description]]&lt;&gt;"",Table1[[#This Row],[Description]],"")</f>
        <v/>
      </c>
      <c r="AL494" s="46" t="str">
        <f>IF(Table1[[#This Row],[Posting Date]]&lt;&gt;"",Table1[[#This Row],[Reference Number]],"")</f>
        <v/>
      </c>
      <c r="AM494" s="46" t="str">
        <f>TRIM(Table1[[#This Row],[Line '#]])</f>
        <v/>
      </c>
      <c r="AN494" s="46" t="str">
        <f>TRIM(Table1[[#This Row],[Account]])</f>
        <v/>
      </c>
      <c r="AO494" s="46" t="str">
        <f>IF(Table1[[#This Row],[Posting Date]]&lt;&gt;"",$D$5,"")</f>
        <v/>
      </c>
      <c r="AP494" s="46" t="str">
        <f>TRIM(Table1[[#This Row],[Departments-Prgrams]])</f>
        <v/>
      </c>
      <c r="AQ494" s="46" t="str">
        <f>TRIM(Table1[[#This Row],[Grant]])</f>
        <v/>
      </c>
      <c r="AR494" s="46" t="str">
        <f>TRIM(Table1[[#This Row],[Staff ID]])</f>
        <v/>
      </c>
      <c r="AS494" s="46" t="str">
        <f>IF(TRIM(Table1[[#This Row],[Budget Code]])=0,"",TRIM(Table1[[#This Row],[Budget Code]]))</f>
        <v/>
      </c>
      <c r="AT494" s="46" t="str">
        <f>IF(Table1[[#This Row],[Line Description]]&lt;&gt;"",Table1[[#This Row],[Line Description]],"")</f>
        <v/>
      </c>
      <c r="AU494" s="46" t="str">
        <f>IF(Table1[[#This Row],[Cur_Amount Debit]]&gt;0,ROUND(Table1[[#This Row],[Cur_Amount Debit]],2),"")</f>
        <v/>
      </c>
      <c r="AV494" s="46" t="str">
        <f>IF(Table1[[#This Row],[Cur_Amount Credit]]&gt;0,ROUND(Table1[[#This Row],[Cur_Amount Credit]],2),"")</f>
        <v/>
      </c>
      <c r="AW494" s="46" t="str">
        <f>LEFT(Table1[[#This Row],[Cur]],3)</f>
        <v/>
      </c>
      <c r="AX494" s="59"/>
      <c r="AY494" s="46"/>
      <c r="AZ494" s="46" t="str">
        <f>IF(Table1[[#This Row],[Cur]]&lt;&gt;"",IF(Table1[[#This Row],[Cur]]="USD","",ExchangeRate),"")</f>
        <v/>
      </c>
      <c r="BA494" s="46" t="str">
        <f>IF(Table1[[#This Row],[Grant]]&lt;&gt;"",VLOOKUP(Table1[[#This Row],[Grant]],Grants!B:D,3),"")</f>
        <v/>
      </c>
      <c r="BB494" s="46" t="str">
        <f>TRIM(Table1[[#This Row],[Vendor ID]])</f>
        <v/>
      </c>
      <c r="BC494">
        <f>IF(Table1[[#This Row],[Reference Number]]=Q493,BC493,BC493+1)</f>
        <v>2</v>
      </c>
    </row>
    <row r="495" spans="1:55" ht="11.25" hidden="1" customHeight="1">
      <c r="A495" s="1"/>
      <c r="B495" s="88" t="str">
        <f>IF(Table1[[#This Row],[Posting Date]]&lt;&gt;"",IF(Table1[[#This Row],[Reference Number]]=Q494,B494+1,1),"")</f>
        <v/>
      </c>
      <c r="C495" s="61"/>
      <c r="D495" s="61"/>
      <c r="E495" s="218"/>
      <c r="F495" s="143" t="str">
        <f>IFERROR(IF(VLOOKUP(Table1[[#This Row],[Budget Code Description]],Dimentions!$X$6:$AC$132,2,FALSE)="","",VLOOKUP(Table1[[#This Row],[Budget Code Description]],Dimentions!$X$6:$AC$132,2,FALSE)),"")</f>
        <v/>
      </c>
      <c r="G495" s="143" t="str">
        <f>IFERROR(VLOOKUP(Table1[[#This Row],[Budget Code Description]],Dimentions!$X$6:$AC$132,3,FALSE),"")</f>
        <v/>
      </c>
      <c r="H495" s="64" t="str">
        <f>IFERROR(VLOOKUP(Table1[[#This Row],[Account]],Dimentions!$S$6:$V$233,2,FALSE),"")</f>
        <v/>
      </c>
      <c r="I495" s="62">
        <f>_xlfn.NUMBERVALUE(LEFT(Table1[[#This Row],[Account]],1))</f>
        <v>0</v>
      </c>
      <c r="J495" s="62" t="str">
        <f>IFERROR(VLOOKUP(Table1[[#This Row],[Budget Code Description]],Table6[#All],7,FALSE),"")</f>
        <v/>
      </c>
      <c r="K495" s="143" t="str">
        <f>IFERROR(VLOOKUP(Table1[[#This Row],[Budget Code Description]],Table6[#All],8,FALSE),"")</f>
        <v/>
      </c>
      <c r="L495" s="63"/>
      <c r="M495" s="65" t="str">
        <f>IFERROR(VLOOKUP(Table1[[#This Row],[Staff ID]],Table2[],2,FALSE),"")</f>
        <v/>
      </c>
      <c r="N495" s="211" t="str">
        <f>IFERROR(IF(VLOOKUP(Table1[[#This Row],[Budget Code Description]],Dimentions!$X$6:$AC$97,4,FALSE)="","",VLOOKUP(Table1[[#This Row],[Budget Code Description]],Dimentions!$X$6:$AC$97,4,FALSE)),"")</f>
        <v/>
      </c>
      <c r="O495" s="65" t="str">
        <f>IFERROR(VLOOKUP(Table1[[#This Row],[Vendor ID]],Table549[],2,FALSE),"")</f>
        <v/>
      </c>
      <c r="P495" s="63"/>
      <c r="Q495" s="143" t="str">
        <f>IF(Table1[[#This Row],[Posting Date]]&lt;&gt;"",$D$9,"")</f>
        <v/>
      </c>
      <c r="R495" s="159" t="str">
        <f>IF(Table1[[#This Row],[Posting Date]]&lt;&gt;"",$D$10,"")</f>
        <v/>
      </c>
      <c r="S495" s="66"/>
      <c r="T495" s="63"/>
      <c r="U495" s="67"/>
      <c r="V495" s="67"/>
      <c r="W495" s="67" t="str">
        <f t="shared" si="8"/>
        <v/>
      </c>
      <c r="X495" s="161" t="str">
        <f>IF(E495="","",(IF(Table1[[#This Row],[Cur]]="USD",Table1[[#This Row],[Cur_Amount Debit]],Table1[[#This Row],[Cur_Amount Debit]]/Table1[[#This Row],[Exchange Rate]])))</f>
        <v/>
      </c>
      <c r="Y495" s="161" t="str">
        <f>IF(E495="","",(IF(Table1[[#This Row],[Cur]]="USD",Table1[[#This Row],[Cur_Amount Credit]],Table1[[#This Row],[Cur_Amount Credit]]/ExchangeRate)))</f>
        <v/>
      </c>
      <c r="Z495" s="203" t="str">
        <f>IF(E495="","",(Table1[[#This Row],[Debit USD]]-Table1[[#This Row],[Credit USD]]))</f>
        <v/>
      </c>
      <c r="AA495" s="122"/>
      <c r="AB495" s="1"/>
      <c r="AC495" s="15"/>
      <c r="AD495" s="15" t="str">
        <f>IF(AND(OR(Table1[[#This Row],[Account]]="15030",Table1[[#This Row],[Account]]="15035",Table1[[#This Row],[Account]]="20150"),Table1[[#This Row],[Vendor ID]]=""),1,"")</f>
        <v/>
      </c>
      <c r="AE495" s="15"/>
      <c r="AF495" s="15"/>
      <c r="AG495" s="15"/>
      <c r="AH495" s="46" t="str">
        <f>IF(Table1[[#This Row],[Posting Date]]&lt;&gt;"","GJ-"&amp;CountryID,"")</f>
        <v/>
      </c>
      <c r="AI495" s="59" t="str">
        <f>IF(Table1[[#This Row],[Posting Date]]&lt;&gt;"",Table1[[#This Row],[Posting Date]],"")</f>
        <v/>
      </c>
      <c r="AJ495" s="46"/>
      <c r="AK495" s="46" t="str">
        <f>IF(Table1[[#This Row],[Description]]&lt;&gt;"",Table1[[#This Row],[Description]],"")</f>
        <v/>
      </c>
      <c r="AL495" s="46" t="str">
        <f>IF(Table1[[#This Row],[Posting Date]]&lt;&gt;"",Table1[[#This Row],[Reference Number]],"")</f>
        <v/>
      </c>
      <c r="AM495" s="46" t="str">
        <f>TRIM(Table1[[#This Row],[Line '#]])</f>
        <v/>
      </c>
      <c r="AN495" s="46" t="str">
        <f>TRIM(Table1[[#This Row],[Account]])</f>
        <v/>
      </c>
      <c r="AO495" s="46" t="str">
        <f>IF(Table1[[#This Row],[Posting Date]]&lt;&gt;"",$D$5,"")</f>
        <v/>
      </c>
      <c r="AP495" s="46" t="str">
        <f>TRIM(Table1[[#This Row],[Departments-Prgrams]])</f>
        <v/>
      </c>
      <c r="AQ495" s="46" t="str">
        <f>TRIM(Table1[[#This Row],[Grant]])</f>
        <v/>
      </c>
      <c r="AR495" s="46" t="str">
        <f>TRIM(Table1[[#This Row],[Staff ID]])</f>
        <v/>
      </c>
      <c r="AS495" s="46" t="str">
        <f>IF(TRIM(Table1[[#This Row],[Budget Code]])=0,"",TRIM(Table1[[#This Row],[Budget Code]]))</f>
        <v/>
      </c>
      <c r="AT495" s="46" t="str">
        <f>IF(Table1[[#This Row],[Line Description]]&lt;&gt;"",Table1[[#This Row],[Line Description]],"")</f>
        <v/>
      </c>
      <c r="AU495" s="46" t="str">
        <f>IF(Table1[[#This Row],[Cur_Amount Debit]]&gt;0,ROUND(Table1[[#This Row],[Cur_Amount Debit]],2),"")</f>
        <v/>
      </c>
      <c r="AV495" s="46" t="str">
        <f>IF(Table1[[#This Row],[Cur_Amount Credit]]&gt;0,ROUND(Table1[[#This Row],[Cur_Amount Credit]],2),"")</f>
        <v/>
      </c>
      <c r="AW495" s="46" t="str">
        <f>LEFT(Table1[[#This Row],[Cur]],3)</f>
        <v/>
      </c>
      <c r="AX495" s="59"/>
      <c r="AY495" s="46"/>
      <c r="AZ495" s="46" t="str">
        <f>IF(Table1[[#This Row],[Cur]]&lt;&gt;"",IF(Table1[[#This Row],[Cur]]="USD","",ExchangeRate),"")</f>
        <v/>
      </c>
      <c r="BA495" s="46" t="str">
        <f>IF(Table1[[#This Row],[Grant]]&lt;&gt;"",VLOOKUP(Table1[[#This Row],[Grant]],Grants!B:D,3),"")</f>
        <v/>
      </c>
      <c r="BB495" s="46" t="str">
        <f>TRIM(Table1[[#This Row],[Vendor ID]])</f>
        <v/>
      </c>
      <c r="BC495">
        <f>IF(Table1[[#This Row],[Reference Number]]=Q494,BC494,BC494+1)</f>
        <v>2</v>
      </c>
    </row>
    <row r="496" spans="1:55" ht="11.25" hidden="1" customHeight="1">
      <c r="A496" s="1"/>
      <c r="B496" s="88" t="str">
        <f>IF(Table1[[#This Row],[Posting Date]]&lt;&gt;"",IF(Table1[[#This Row],[Reference Number]]=Q495,B495+1,1),"")</f>
        <v/>
      </c>
      <c r="C496" s="61"/>
      <c r="D496" s="61"/>
      <c r="E496" s="218"/>
      <c r="F496" s="143" t="str">
        <f>IFERROR(IF(VLOOKUP(Table1[[#This Row],[Budget Code Description]],Dimentions!$X$6:$AC$132,2,FALSE)="","",VLOOKUP(Table1[[#This Row],[Budget Code Description]],Dimentions!$X$6:$AC$132,2,FALSE)),"")</f>
        <v/>
      </c>
      <c r="G496" s="143" t="str">
        <f>IFERROR(VLOOKUP(Table1[[#This Row],[Budget Code Description]],Dimentions!$X$6:$AC$132,3,FALSE),"")</f>
        <v/>
      </c>
      <c r="H496" s="64" t="str">
        <f>IFERROR(VLOOKUP(Table1[[#This Row],[Account]],Dimentions!$S$6:$V$233,2,FALSE),"")</f>
        <v/>
      </c>
      <c r="I496" s="62">
        <f>_xlfn.NUMBERVALUE(LEFT(Table1[[#This Row],[Account]],1))</f>
        <v>0</v>
      </c>
      <c r="J496" s="62" t="str">
        <f>IFERROR(VLOOKUP(Table1[[#This Row],[Budget Code Description]],Table6[#All],7,FALSE),"")</f>
        <v/>
      </c>
      <c r="K496" s="143" t="str">
        <f>IFERROR(VLOOKUP(Table1[[#This Row],[Budget Code Description]],Table6[#All],8,FALSE),"")</f>
        <v/>
      </c>
      <c r="L496" s="63"/>
      <c r="M496" s="65" t="str">
        <f>IFERROR(VLOOKUP(Table1[[#This Row],[Staff ID]],Table2[],2,FALSE),"")</f>
        <v/>
      </c>
      <c r="N496" s="211" t="str">
        <f>IFERROR(IF(VLOOKUP(Table1[[#This Row],[Budget Code Description]],Dimentions!$X$6:$AC$97,4,FALSE)="","",VLOOKUP(Table1[[#This Row],[Budget Code Description]],Dimentions!$X$6:$AC$97,4,FALSE)),"")</f>
        <v/>
      </c>
      <c r="O496" s="65" t="str">
        <f>IFERROR(VLOOKUP(Table1[[#This Row],[Vendor ID]],Table549[],2,FALSE),"")</f>
        <v/>
      </c>
      <c r="P496" s="63"/>
      <c r="Q496" s="143" t="str">
        <f>IF(Table1[[#This Row],[Posting Date]]&lt;&gt;"",$D$9,"")</f>
        <v/>
      </c>
      <c r="R496" s="159" t="str">
        <f>IF(Table1[[#This Row],[Posting Date]]&lt;&gt;"",$D$10,"")</f>
        <v/>
      </c>
      <c r="S496" s="66"/>
      <c r="T496" s="63"/>
      <c r="U496" s="67"/>
      <c r="V496" s="67"/>
      <c r="W496" s="67" t="str">
        <f t="shared" si="8"/>
        <v/>
      </c>
      <c r="X496" s="161" t="str">
        <f>IF(E496="","",(IF(Table1[[#This Row],[Cur]]="USD",Table1[[#This Row],[Cur_Amount Debit]],Table1[[#This Row],[Cur_Amount Debit]]/Table1[[#This Row],[Exchange Rate]])))</f>
        <v/>
      </c>
      <c r="Y496" s="161" t="str">
        <f>IF(E496="","",(IF(Table1[[#This Row],[Cur]]="USD",Table1[[#This Row],[Cur_Amount Credit]],Table1[[#This Row],[Cur_Amount Credit]]/ExchangeRate)))</f>
        <v/>
      </c>
      <c r="Z496" s="203" t="str">
        <f>IF(E496="","",(Table1[[#This Row],[Debit USD]]-Table1[[#This Row],[Credit USD]]))</f>
        <v/>
      </c>
      <c r="AA496" s="122"/>
      <c r="AB496" s="1"/>
      <c r="AC496" s="15"/>
      <c r="AD496" s="15" t="str">
        <f>IF(AND(OR(Table1[[#This Row],[Account]]="15030",Table1[[#This Row],[Account]]="15035",Table1[[#This Row],[Account]]="20150"),Table1[[#This Row],[Vendor ID]]=""),1,"")</f>
        <v/>
      </c>
      <c r="AE496" s="15"/>
      <c r="AF496" s="15"/>
      <c r="AG496" s="15"/>
      <c r="AH496" s="46" t="str">
        <f>IF(Table1[[#This Row],[Posting Date]]&lt;&gt;"","GJ-"&amp;CountryID,"")</f>
        <v/>
      </c>
      <c r="AI496" s="59" t="str">
        <f>IF(Table1[[#This Row],[Posting Date]]&lt;&gt;"",Table1[[#This Row],[Posting Date]],"")</f>
        <v/>
      </c>
      <c r="AJ496" s="46"/>
      <c r="AK496" s="46" t="str">
        <f>IF(Table1[[#This Row],[Description]]&lt;&gt;"",Table1[[#This Row],[Description]],"")</f>
        <v/>
      </c>
      <c r="AL496" s="46" t="str">
        <f>IF(Table1[[#This Row],[Posting Date]]&lt;&gt;"",Table1[[#This Row],[Reference Number]],"")</f>
        <v/>
      </c>
      <c r="AM496" s="46" t="str">
        <f>TRIM(Table1[[#This Row],[Line '#]])</f>
        <v/>
      </c>
      <c r="AN496" s="46" t="str">
        <f>TRIM(Table1[[#This Row],[Account]])</f>
        <v/>
      </c>
      <c r="AO496" s="46" t="str">
        <f>IF(Table1[[#This Row],[Posting Date]]&lt;&gt;"",$D$5,"")</f>
        <v/>
      </c>
      <c r="AP496" s="46" t="str">
        <f>TRIM(Table1[[#This Row],[Departments-Prgrams]])</f>
        <v/>
      </c>
      <c r="AQ496" s="46" t="str">
        <f>TRIM(Table1[[#This Row],[Grant]])</f>
        <v/>
      </c>
      <c r="AR496" s="46" t="str">
        <f>TRIM(Table1[[#This Row],[Staff ID]])</f>
        <v/>
      </c>
      <c r="AS496" s="46" t="str">
        <f>IF(TRIM(Table1[[#This Row],[Budget Code]])=0,"",TRIM(Table1[[#This Row],[Budget Code]]))</f>
        <v/>
      </c>
      <c r="AT496" s="46" t="str">
        <f>IF(Table1[[#This Row],[Line Description]]&lt;&gt;"",Table1[[#This Row],[Line Description]],"")</f>
        <v/>
      </c>
      <c r="AU496" s="46" t="str">
        <f>IF(Table1[[#This Row],[Cur_Amount Debit]]&gt;0,ROUND(Table1[[#This Row],[Cur_Amount Debit]],2),"")</f>
        <v/>
      </c>
      <c r="AV496" s="46" t="str">
        <f>IF(Table1[[#This Row],[Cur_Amount Credit]]&gt;0,ROUND(Table1[[#This Row],[Cur_Amount Credit]],2),"")</f>
        <v/>
      </c>
      <c r="AW496" s="46" t="str">
        <f>LEFT(Table1[[#This Row],[Cur]],3)</f>
        <v/>
      </c>
      <c r="AX496" s="59"/>
      <c r="AY496" s="46"/>
      <c r="AZ496" s="46" t="str">
        <f>IF(Table1[[#This Row],[Cur]]&lt;&gt;"",IF(Table1[[#This Row],[Cur]]="USD","",ExchangeRate),"")</f>
        <v/>
      </c>
      <c r="BA496" s="46" t="str">
        <f>IF(Table1[[#This Row],[Grant]]&lt;&gt;"",VLOOKUP(Table1[[#This Row],[Grant]],Grants!B:D,3),"")</f>
        <v/>
      </c>
      <c r="BB496" s="46" t="str">
        <f>TRIM(Table1[[#This Row],[Vendor ID]])</f>
        <v/>
      </c>
      <c r="BC496">
        <f>IF(Table1[[#This Row],[Reference Number]]=Q495,BC495,BC495+1)</f>
        <v>2</v>
      </c>
    </row>
    <row r="497" spans="1:55" ht="11.25" hidden="1" customHeight="1">
      <c r="A497" s="1"/>
      <c r="B497" s="88" t="str">
        <f>IF(Table1[[#This Row],[Posting Date]]&lt;&gt;"",IF(Table1[[#This Row],[Reference Number]]=Q496,B496+1,1),"")</f>
        <v/>
      </c>
      <c r="C497" s="61"/>
      <c r="D497" s="61"/>
      <c r="E497" s="218"/>
      <c r="F497" s="143" t="str">
        <f>IFERROR(IF(VLOOKUP(Table1[[#This Row],[Budget Code Description]],Dimentions!$X$6:$AC$132,2,FALSE)="","",VLOOKUP(Table1[[#This Row],[Budget Code Description]],Dimentions!$X$6:$AC$132,2,FALSE)),"")</f>
        <v/>
      </c>
      <c r="G497" s="143" t="str">
        <f>IFERROR(VLOOKUP(Table1[[#This Row],[Budget Code Description]],Dimentions!$X$6:$AC$132,3,FALSE),"")</f>
        <v/>
      </c>
      <c r="H497" s="64" t="str">
        <f>IFERROR(VLOOKUP(Table1[[#This Row],[Account]],Dimentions!$S$6:$V$233,2,FALSE),"")</f>
        <v/>
      </c>
      <c r="I497" s="62">
        <f>_xlfn.NUMBERVALUE(LEFT(Table1[[#This Row],[Account]],1))</f>
        <v>0</v>
      </c>
      <c r="J497" s="62" t="str">
        <f>IFERROR(VLOOKUP(Table1[[#This Row],[Budget Code Description]],Table6[#All],7,FALSE),"")</f>
        <v/>
      </c>
      <c r="K497" s="143" t="str">
        <f>IFERROR(VLOOKUP(Table1[[#This Row],[Budget Code Description]],Table6[#All],8,FALSE),"")</f>
        <v/>
      </c>
      <c r="L497" s="63"/>
      <c r="M497" s="65" t="str">
        <f>IFERROR(VLOOKUP(Table1[[#This Row],[Staff ID]],Table2[],2,FALSE),"")</f>
        <v/>
      </c>
      <c r="N497" s="211" t="str">
        <f>IFERROR(IF(VLOOKUP(Table1[[#This Row],[Budget Code Description]],Dimentions!$X$6:$AC$97,4,FALSE)="","",VLOOKUP(Table1[[#This Row],[Budget Code Description]],Dimentions!$X$6:$AC$97,4,FALSE)),"")</f>
        <v/>
      </c>
      <c r="O497" s="65" t="str">
        <f>IFERROR(VLOOKUP(Table1[[#This Row],[Vendor ID]],Table549[],2,FALSE),"")</f>
        <v/>
      </c>
      <c r="P497" s="63"/>
      <c r="Q497" s="143" t="str">
        <f>IF(Table1[[#This Row],[Posting Date]]&lt;&gt;"",$D$9,"")</f>
        <v/>
      </c>
      <c r="R497" s="159" t="str">
        <f>IF(Table1[[#This Row],[Posting Date]]&lt;&gt;"",$D$10,"")</f>
        <v/>
      </c>
      <c r="S497" s="66"/>
      <c r="T497" s="63"/>
      <c r="U497" s="67"/>
      <c r="V497" s="67"/>
      <c r="W497" s="67" t="str">
        <f t="shared" si="8"/>
        <v/>
      </c>
      <c r="X497" s="161" t="str">
        <f>IF(E497="","",(IF(Table1[[#This Row],[Cur]]="USD",Table1[[#This Row],[Cur_Amount Debit]],Table1[[#This Row],[Cur_Amount Debit]]/Table1[[#This Row],[Exchange Rate]])))</f>
        <v/>
      </c>
      <c r="Y497" s="161" t="str">
        <f>IF(E497="","",(IF(Table1[[#This Row],[Cur]]="USD",Table1[[#This Row],[Cur_Amount Credit]],Table1[[#This Row],[Cur_Amount Credit]]/ExchangeRate)))</f>
        <v/>
      </c>
      <c r="Z497" s="203" t="str">
        <f>IF(E497="","",(Table1[[#This Row],[Debit USD]]-Table1[[#This Row],[Credit USD]]))</f>
        <v/>
      </c>
      <c r="AA497" s="122"/>
      <c r="AB497" s="1"/>
      <c r="AC497" s="15"/>
      <c r="AD497" s="15" t="str">
        <f>IF(AND(OR(Table1[[#This Row],[Account]]="15030",Table1[[#This Row],[Account]]="15035",Table1[[#This Row],[Account]]="20150"),Table1[[#This Row],[Vendor ID]]=""),1,"")</f>
        <v/>
      </c>
      <c r="AE497" s="15"/>
      <c r="AF497" s="15"/>
      <c r="AG497" s="15"/>
      <c r="AH497" s="46" t="str">
        <f>IF(Table1[[#This Row],[Posting Date]]&lt;&gt;"","GJ-"&amp;CountryID,"")</f>
        <v/>
      </c>
      <c r="AI497" s="59" t="str">
        <f>IF(Table1[[#This Row],[Posting Date]]&lt;&gt;"",Table1[[#This Row],[Posting Date]],"")</f>
        <v/>
      </c>
      <c r="AJ497" s="46"/>
      <c r="AK497" s="46" t="str">
        <f>IF(Table1[[#This Row],[Description]]&lt;&gt;"",Table1[[#This Row],[Description]],"")</f>
        <v/>
      </c>
      <c r="AL497" s="46" t="str">
        <f>IF(Table1[[#This Row],[Posting Date]]&lt;&gt;"",Table1[[#This Row],[Reference Number]],"")</f>
        <v/>
      </c>
      <c r="AM497" s="46" t="str">
        <f>TRIM(Table1[[#This Row],[Line '#]])</f>
        <v/>
      </c>
      <c r="AN497" s="46" t="str">
        <f>TRIM(Table1[[#This Row],[Account]])</f>
        <v/>
      </c>
      <c r="AO497" s="46" t="str">
        <f>IF(Table1[[#This Row],[Posting Date]]&lt;&gt;"",$D$5,"")</f>
        <v/>
      </c>
      <c r="AP497" s="46" t="str">
        <f>TRIM(Table1[[#This Row],[Departments-Prgrams]])</f>
        <v/>
      </c>
      <c r="AQ497" s="46" t="str">
        <f>TRIM(Table1[[#This Row],[Grant]])</f>
        <v/>
      </c>
      <c r="AR497" s="46" t="str">
        <f>TRIM(Table1[[#This Row],[Staff ID]])</f>
        <v/>
      </c>
      <c r="AS497" s="46" t="str">
        <f>IF(TRIM(Table1[[#This Row],[Budget Code]])=0,"",TRIM(Table1[[#This Row],[Budget Code]]))</f>
        <v/>
      </c>
      <c r="AT497" s="46" t="str">
        <f>IF(Table1[[#This Row],[Line Description]]&lt;&gt;"",Table1[[#This Row],[Line Description]],"")</f>
        <v/>
      </c>
      <c r="AU497" s="46" t="str">
        <f>IF(Table1[[#This Row],[Cur_Amount Debit]]&gt;0,ROUND(Table1[[#This Row],[Cur_Amount Debit]],2),"")</f>
        <v/>
      </c>
      <c r="AV497" s="46" t="str">
        <f>IF(Table1[[#This Row],[Cur_Amount Credit]]&gt;0,ROUND(Table1[[#This Row],[Cur_Amount Credit]],2),"")</f>
        <v/>
      </c>
      <c r="AW497" s="46" t="str">
        <f>LEFT(Table1[[#This Row],[Cur]],3)</f>
        <v/>
      </c>
      <c r="AX497" s="59"/>
      <c r="AY497" s="46"/>
      <c r="AZ497" s="46" t="str">
        <f>IF(Table1[[#This Row],[Cur]]&lt;&gt;"",IF(Table1[[#This Row],[Cur]]="USD","",ExchangeRate),"")</f>
        <v/>
      </c>
      <c r="BA497" s="46" t="str">
        <f>IF(Table1[[#This Row],[Grant]]&lt;&gt;"",VLOOKUP(Table1[[#This Row],[Grant]],Grants!B:D,3),"")</f>
        <v/>
      </c>
      <c r="BB497" s="46" t="str">
        <f>TRIM(Table1[[#This Row],[Vendor ID]])</f>
        <v/>
      </c>
      <c r="BC497">
        <f>IF(Table1[[#This Row],[Reference Number]]=Q496,BC496,BC496+1)</f>
        <v>2</v>
      </c>
    </row>
    <row r="498" spans="1:55" ht="11.25" hidden="1" customHeight="1">
      <c r="A498" s="1"/>
      <c r="B498" s="88" t="str">
        <f>IF(Table1[[#This Row],[Posting Date]]&lt;&gt;"",IF(Table1[[#This Row],[Reference Number]]=Q497,B497+1,1),"")</f>
        <v/>
      </c>
      <c r="C498" s="61"/>
      <c r="D498" s="61"/>
      <c r="E498" s="218"/>
      <c r="F498" s="143" t="str">
        <f>IFERROR(IF(VLOOKUP(Table1[[#This Row],[Budget Code Description]],Dimentions!$X$6:$AC$132,2,FALSE)="","",VLOOKUP(Table1[[#This Row],[Budget Code Description]],Dimentions!$X$6:$AC$132,2,FALSE)),"")</f>
        <v/>
      </c>
      <c r="G498" s="143" t="str">
        <f>IFERROR(VLOOKUP(Table1[[#This Row],[Budget Code Description]],Dimentions!$X$6:$AC$132,3,FALSE),"")</f>
        <v/>
      </c>
      <c r="H498" s="64" t="str">
        <f>IFERROR(VLOOKUP(Table1[[#This Row],[Account]],Dimentions!$S$6:$V$233,2,FALSE),"")</f>
        <v/>
      </c>
      <c r="I498" s="62">
        <f>_xlfn.NUMBERVALUE(LEFT(Table1[[#This Row],[Account]],1))</f>
        <v>0</v>
      </c>
      <c r="J498" s="62" t="str">
        <f>IFERROR(VLOOKUP(Table1[[#This Row],[Budget Code Description]],Table6[#All],7,FALSE),"")</f>
        <v/>
      </c>
      <c r="K498" s="143" t="str">
        <f>IFERROR(VLOOKUP(Table1[[#This Row],[Budget Code Description]],Table6[#All],8,FALSE),"")</f>
        <v/>
      </c>
      <c r="L498" s="63"/>
      <c r="M498" s="65" t="str">
        <f>IFERROR(VLOOKUP(Table1[[#This Row],[Staff ID]],Table2[],2,FALSE),"")</f>
        <v/>
      </c>
      <c r="N498" s="211" t="str">
        <f>IFERROR(IF(VLOOKUP(Table1[[#This Row],[Budget Code Description]],Dimentions!$X$6:$AC$97,4,FALSE)="","",VLOOKUP(Table1[[#This Row],[Budget Code Description]],Dimentions!$X$6:$AC$97,4,FALSE)),"")</f>
        <v/>
      </c>
      <c r="O498" s="65" t="str">
        <f>IFERROR(VLOOKUP(Table1[[#This Row],[Vendor ID]],Table549[],2,FALSE),"")</f>
        <v/>
      </c>
      <c r="P498" s="63"/>
      <c r="Q498" s="143" t="str">
        <f>IF(Table1[[#This Row],[Posting Date]]&lt;&gt;"",$D$9,"")</f>
        <v/>
      </c>
      <c r="R498" s="159" t="str">
        <f>IF(Table1[[#This Row],[Posting Date]]&lt;&gt;"",$D$10,"")</f>
        <v/>
      </c>
      <c r="S498" s="66"/>
      <c r="T498" s="63"/>
      <c r="U498" s="67"/>
      <c r="V498" s="67"/>
      <c r="W498" s="67" t="str">
        <f t="shared" si="8"/>
        <v/>
      </c>
      <c r="X498" s="161" t="str">
        <f>IF(E498="","",(IF(Table1[[#This Row],[Cur]]="USD",Table1[[#This Row],[Cur_Amount Debit]],Table1[[#This Row],[Cur_Amount Debit]]/Table1[[#This Row],[Exchange Rate]])))</f>
        <v/>
      </c>
      <c r="Y498" s="161" t="str">
        <f>IF(E498="","",(IF(Table1[[#This Row],[Cur]]="USD",Table1[[#This Row],[Cur_Amount Credit]],Table1[[#This Row],[Cur_Amount Credit]]/ExchangeRate)))</f>
        <v/>
      </c>
      <c r="Z498" s="203" t="str">
        <f>IF(E498="","",(Table1[[#This Row],[Debit USD]]-Table1[[#This Row],[Credit USD]]))</f>
        <v/>
      </c>
      <c r="AA498" s="122"/>
      <c r="AB498" s="1"/>
      <c r="AC498" s="15"/>
      <c r="AD498" s="15" t="str">
        <f>IF(AND(OR(Table1[[#This Row],[Account]]="15030",Table1[[#This Row],[Account]]="15035",Table1[[#This Row],[Account]]="20150"),Table1[[#This Row],[Vendor ID]]=""),1,"")</f>
        <v/>
      </c>
      <c r="AE498" s="15"/>
      <c r="AF498" s="15"/>
      <c r="AG498" s="15"/>
      <c r="AH498" s="46" t="str">
        <f>IF(Table1[[#This Row],[Posting Date]]&lt;&gt;"","GJ-"&amp;CountryID,"")</f>
        <v/>
      </c>
      <c r="AI498" s="59" t="str">
        <f>IF(Table1[[#This Row],[Posting Date]]&lt;&gt;"",Table1[[#This Row],[Posting Date]],"")</f>
        <v/>
      </c>
      <c r="AJ498" s="46"/>
      <c r="AK498" s="46" t="str">
        <f>IF(Table1[[#This Row],[Description]]&lt;&gt;"",Table1[[#This Row],[Description]],"")</f>
        <v/>
      </c>
      <c r="AL498" s="46" t="str">
        <f>IF(Table1[[#This Row],[Posting Date]]&lt;&gt;"",Table1[[#This Row],[Reference Number]],"")</f>
        <v/>
      </c>
      <c r="AM498" s="46" t="str">
        <f>TRIM(Table1[[#This Row],[Line '#]])</f>
        <v/>
      </c>
      <c r="AN498" s="46" t="str">
        <f>TRIM(Table1[[#This Row],[Account]])</f>
        <v/>
      </c>
      <c r="AO498" s="46" t="str">
        <f>IF(Table1[[#This Row],[Posting Date]]&lt;&gt;"",$D$5,"")</f>
        <v/>
      </c>
      <c r="AP498" s="46" t="str">
        <f>TRIM(Table1[[#This Row],[Departments-Prgrams]])</f>
        <v/>
      </c>
      <c r="AQ498" s="46" t="str">
        <f>TRIM(Table1[[#This Row],[Grant]])</f>
        <v/>
      </c>
      <c r="AR498" s="46" t="str">
        <f>TRIM(Table1[[#This Row],[Staff ID]])</f>
        <v/>
      </c>
      <c r="AS498" s="46" t="str">
        <f>IF(TRIM(Table1[[#This Row],[Budget Code]])=0,"",TRIM(Table1[[#This Row],[Budget Code]]))</f>
        <v/>
      </c>
      <c r="AT498" s="46" t="str">
        <f>IF(Table1[[#This Row],[Line Description]]&lt;&gt;"",Table1[[#This Row],[Line Description]],"")</f>
        <v/>
      </c>
      <c r="AU498" s="46" t="str">
        <f>IF(Table1[[#This Row],[Cur_Amount Debit]]&gt;0,ROUND(Table1[[#This Row],[Cur_Amount Debit]],2),"")</f>
        <v/>
      </c>
      <c r="AV498" s="46" t="str">
        <f>IF(Table1[[#This Row],[Cur_Amount Credit]]&gt;0,ROUND(Table1[[#This Row],[Cur_Amount Credit]],2),"")</f>
        <v/>
      </c>
      <c r="AW498" s="46" t="str">
        <f>LEFT(Table1[[#This Row],[Cur]],3)</f>
        <v/>
      </c>
      <c r="AX498" s="59"/>
      <c r="AY498" s="46"/>
      <c r="AZ498" s="46" t="str">
        <f>IF(Table1[[#This Row],[Cur]]&lt;&gt;"",IF(Table1[[#This Row],[Cur]]="USD","",ExchangeRate),"")</f>
        <v/>
      </c>
      <c r="BA498" s="46" t="str">
        <f>IF(Table1[[#This Row],[Grant]]&lt;&gt;"",VLOOKUP(Table1[[#This Row],[Grant]],Grants!B:D,3),"")</f>
        <v/>
      </c>
      <c r="BB498" s="46" t="str">
        <f>TRIM(Table1[[#This Row],[Vendor ID]])</f>
        <v/>
      </c>
      <c r="BC498">
        <f>IF(Table1[[#This Row],[Reference Number]]=Q497,BC497,BC497+1)</f>
        <v>2</v>
      </c>
    </row>
    <row r="499" spans="1:55" ht="11.25" hidden="1" customHeight="1">
      <c r="A499" s="1"/>
      <c r="B499" s="88" t="str">
        <f>IF(Table1[[#This Row],[Posting Date]]&lt;&gt;"",IF(Table1[[#This Row],[Reference Number]]=Q498,B498+1,1),"")</f>
        <v/>
      </c>
      <c r="C499" s="61"/>
      <c r="D499" s="61"/>
      <c r="E499" s="218"/>
      <c r="F499" s="143" t="str">
        <f>IFERROR(IF(VLOOKUP(Table1[[#This Row],[Budget Code Description]],Dimentions!$X$6:$AC$132,2,FALSE)="","",VLOOKUP(Table1[[#This Row],[Budget Code Description]],Dimentions!$X$6:$AC$132,2,FALSE)),"")</f>
        <v/>
      </c>
      <c r="G499" s="143" t="str">
        <f>IFERROR(VLOOKUP(Table1[[#This Row],[Budget Code Description]],Dimentions!$X$6:$AC$132,3,FALSE),"")</f>
        <v/>
      </c>
      <c r="H499" s="64" t="str">
        <f>IFERROR(VLOOKUP(Table1[[#This Row],[Account]],Dimentions!$S$6:$V$233,2,FALSE),"")</f>
        <v/>
      </c>
      <c r="I499" s="62">
        <f>_xlfn.NUMBERVALUE(LEFT(Table1[[#This Row],[Account]],1))</f>
        <v>0</v>
      </c>
      <c r="J499" s="62" t="str">
        <f>IFERROR(VLOOKUP(Table1[[#This Row],[Budget Code Description]],Table6[#All],7,FALSE),"")</f>
        <v/>
      </c>
      <c r="K499" s="143" t="str">
        <f>IFERROR(VLOOKUP(Table1[[#This Row],[Budget Code Description]],Table6[#All],8,FALSE),"")</f>
        <v/>
      </c>
      <c r="L499" s="63"/>
      <c r="M499" s="65" t="str">
        <f>IFERROR(VLOOKUP(Table1[[#This Row],[Staff ID]],Table2[],2,FALSE),"")</f>
        <v/>
      </c>
      <c r="N499" s="211" t="str">
        <f>IFERROR(IF(VLOOKUP(Table1[[#This Row],[Budget Code Description]],Dimentions!$X$6:$AC$97,4,FALSE)="","",VLOOKUP(Table1[[#This Row],[Budget Code Description]],Dimentions!$X$6:$AC$97,4,FALSE)),"")</f>
        <v/>
      </c>
      <c r="O499" s="65" t="str">
        <f>IFERROR(VLOOKUP(Table1[[#This Row],[Vendor ID]],Table549[],2,FALSE),"")</f>
        <v/>
      </c>
      <c r="P499" s="63"/>
      <c r="Q499" s="143" t="str">
        <f>IF(Table1[[#This Row],[Posting Date]]&lt;&gt;"",$D$9,"")</f>
        <v/>
      </c>
      <c r="R499" s="159" t="str">
        <f>IF(Table1[[#This Row],[Posting Date]]&lt;&gt;"",$D$10,"")</f>
        <v/>
      </c>
      <c r="S499" s="66"/>
      <c r="T499" s="63"/>
      <c r="U499" s="67"/>
      <c r="V499" s="67"/>
      <c r="W499" s="67" t="str">
        <f t="shared" si="8"/>
        <v/>
      </c>
      <c r="X499" s="161" t="str">
        <f>IF(E499="","",(IF(Table1[[#This Row],[Cur]]="USD",Table1[[#This Row],[Cur_Amount Debit]],Table1[[#This Row],[Cur_Amount Debit]]/Table1[[#This Row],[Exchange Rate]])))</f>
        <v/>
      </c>
      <c r="Y499" s="161" t="str">
        <f>IF(E499="","",(IF(Table1[[#This Row],[Cur]]="USD",Table1[[#This Row],[Cur_Amount Credit]],Table1[[#This Row],[Cur_Amount Credit]]/ExchangeRate)))</f>
        <v/>
      </c>
      <c r="Z499" s="203" t="str">
        <f>IF(E499="","",(Table1[[#This Row],[Debit USD]]-Table1[[#This Row],[Credit USD]]))</f>
        <v/>
      </c>
      <c r="AA499" s="122"/>
      <c r="AB499" s="1"/>
      <c r="AC499" s="15"/>
      <c r="AD499" s="15" t="str">
        <f>IF(AND(OR(Table1[[#This Row],[Account]]="15030",Table1[[#This Row],[Account]]="15035",Table1[[#This Row],[Account]]="20150"),Table1[[#This Row],[Vendor ID]]=""),1,"")</f>
        <v/>
      </c>
      <c r="AE499" s="15"/>
      <c r="AF499" s="15"/>
      <c r="AG499" s="15"/>
      <c r="AH499" s="46" t="str">
        <f>IF(Table1[[#This Row],[Posting Date]]&lt;&gt;"","GJ-"&amp;CountryID,"")</f>
        <v/>
      </c>
      <c r="AI499" s="59" t="str">
        <f>IF(Table1[[#This Row],[Posting Date]]&lt;&gt;"",Table1[[#This Row],[Posting Date]],"")</f>
        <v/>
      </c>
      <c r="AJ499" s="46"/>
      <c r="AK499" s="46" t="str">
        <f>IF(Table1[[#This Row],[Description]]&lt;&gt;"",Table1[[#This Row],[Description]],"")</f>
        <v/>
      </c>
      <c r="AL499" s="46" t="str">
        <f>IF(Table1[[#This Row],[Posting Date]]&lt;&gt;"",Table1[[#This Row],[Reference Number]],"")</f>
        <v/>
      </c>
      <c r="AM499" s="46" t="str">
        <f>TRIM(Table1[[#This Row],[Line '#]])</f>
        <v/>
      </c>
      <c r="AN499" s="46" t="str">
        <f>TRIM(Table1[[#This Row],[Account]])</f>
        <v/>
      </c>
      <c r="AO499" s="46" t="str">
        <f>IF(Table1[[#This Row],[Posting Date]]&lt;&gt;"",$D$5,"")</f>
        <v/>
      </c>
      <c r="AP499" s="46" t="str">
        <f>TRIM(Table1[[#This Row],[Departments-Prgrams]])</f>
        <v/>
      </c>
      <c r="AQ499" s="46" t="str">
        <f>TRIM(Table1[[#This Row],[Grant]])</f>
        <v/>
      </c>
      <c r="AR499" s="46" t="str">
        <f>TRIM(Table1[[#This Row],[Staff ID]])</f>
        <v/>
      </c>
      <c r="AS499" s="46" t="str">
        <f>IF(TRIM(Table1[[#This Row],[Budget Code]])=0,"",TRIM(Table1[[#This Row],[Budget Code]]))</f>
        <v/>
      </c>
      <c r="AT499" s="46" t="str">
        <f>IF(Table1[[#This Row],[Line Description]]&lt;&gt;"",Table1[[#This Row],[Line Description]],"")</f>
        <v/>
      </c>
      <c r="AU499" s="46" t="str">
        <f>IF(Table1[[#This Row],[Cur_Amount Debit]]&gt;0,ROUND(Table1[[#This Row],[Cur_Amount Debit]],2),"")</f>
        <v/>
      </c>
      <c r="AV499" s="46" t="str">
        <f>IF(Table1[[#This Row],[Cur_Amount Credit]]&gt;0,ROUND(Table1[[#This Row],[Cur_Amount Credit]],2),"")</f>
        <v/>
      </c>
      <c r="AW499" s="46" t="str">
        <f>LEFT(Table1[[#This Row],[Cur]],3)</f>
        <v/>
      </c>
      <c r="AX499" s="59"/>
      <c r="AY499" s="46"/>
      <c r="AZ499" s="46" t="str">
        <f>IF(Table1[[#This Row],[Cur]]&lt;&gt;"",IF(Table1[[#This Row],[Cur]]="USD","",ExchangeRate),"")</f>
        <v/>
      </c>
      <c r="BA499" s="46" t="str">
        <f>IF(Table1[[#This Row],[Grant]]&lt;&gt;"",VLOOKUP(Table1[[#This Row],[Grant]],Grants!B:D,3),"")</f>
        <v/>
      </c>
      <c r="BB499" s="46" t="str">
        <f>TRIM(Table1[[#This Row],[Vendor ID]])</f>
        <v/>
      </c>
      <c r="BC499">
        <f>IF(Table1[[#This Row],[Reference Number]]=Q498,BC498,BC498+1)</f>
        <v>2</v>
      </c>
    </row>
    <row r="500" spans="1:55" ht="11.25" hidden="1" customHeight="1">
      <c r="A500" s="1"/>
      <c r="B500" s="88" t="str">
        <f>IF(Table1[[#This Row],[Posting Date]]&lt;&gt;"",IF(Table1[[#This Row],[Reference Number]]=Q499,B499+1,1),"")</f>
        <v/>
      </c>
      <c r="C500" s="61"/>
      <c r="D500" s="61"/>
      <c r="E500" s="218"/>
      <c r="F500" s="143" t="str">
        <f>IFERROR(IF(VLOOKUP(Table1[[#This Row],[Budget Code Description]],Dimentions!$X$6:$AC$132,2,FALSE)="","",VLOOKUP(Table1[[#This Row],[Budget Code Description]],Dimentions!$X$6:$AC$132,2,FALSE)),"")</f>
        <v/>
      </c>
      <c r="G500" s="143" t="str">
        <f>IFERROR(VLOOKUP(Table1[[#This Row],[Budget Code Description]],Dimentions!$X$6:$AC$132,3,FALSE),"")</f>
        <v/>
      </c>
      <c r="H500" s="64" t="str">
        <f>IFERROR(VLOOKUP(Table1[[#This Row],[Account]],Dimentions!$S$6:$V$233,2,FALSE),"")</f>
        <v/>
      </c>
      <c r="I500" s="62">
        <f>_xlfn.NUMBERVALUE(LEFT(Table1[[#This Row],[Account]],1))</f>
        <v>0</v>
      </c>
      <c r="J500" s="62" t="str">
        <f>IFERROR(VLOOKUP(Table1[[#This Row],[Budget Code Description]],Table6[#All],7,FALSE),"")</f>
        <v/>
      </c>
      <c r="K500" s="143" t="str">
        <f>IFERROR(VLOOKUP(Table1[[#This Row],[Budget Code Description]],Table6[#All],8,FALSE),"")</f>
        <v/>
      </c>
      <c r="L500" s="63"/>
      <c r="M500" s="65" t="str">
        <f>IFERROR(VLOOKUP(Table1[[#This Row],[Staff ID]],Table2[],2,FALSE),"")</f>
        <v/>
      </c>
      <c r="N500" s="211" t="str">
        <f>IFERROR(IF(VLOOKUP(Table1[[#This Row],[Budget Code Description]],Dimentions!$X$6:$AC$97,4,FALSE)="","",VLOOKUP(Table1[[#This Row],[Budget Code Description]],Dimentions!$X$6:$AC$97,4,FALSE)),"")</f>
        <v/>
      </c>
      <c r="O500" s="65" t="str">
        <f>IFERROR(VLOOKUP(Table1[[#This Row],[Vendor ID]],Table549[],2,FALSE),"")</f>
        <v/>
      </c>
      <c r="P500" s="63"/>
      <c r="Q500" s="143" t="str">
        <f>IF(Table1[[#This Row],[Posting Date]]&lt;&gt;"",$D$9,"")</f>
        <v/>
      </c>
      <c r="R500" s="159" t="str">
        <f>IF(Table1[[#This Row],[Posting Date]]&lt;&gt;"",$D$10,"")</f>
        <v/>
      </c>
      <c r="S500" s="66"/>
      <c r="T500" s="63"/>
      <c r="U500" s="67"/>
      <c r="V500" s="67"/>
      <c r="W500" s="67" t="str">
        <f t="shared" si="8"/>
        <v/>
      </c>
      <c r="X500" s="161" t="str">
        <f>IF(E500="","",(IF(Table1[[#This Row],[Cur]]="USD",Table1[[#This Row],[Cur_Amount Debit]],Table1[[#This Row],[Cur_Amount Debit]]/Table1[[#This Row],[Exchange Rate]])))</f>
        <v/>
      </c>
      <c r="Y500" s="161" t="str">
        <f>IF(E500="","",(IF(Table1[[#This Row],[Cur]]="USD",Table1[[#This Row],[Cur_Amount Credit]],Table1[[#This Row],[Cur_Amount Credit]]/ExchangeRate)))</f>
        <v/>
      </c>
      <c r="Z500" s="203" t="str">
        <f>IF(E500="","",(Table1[[#This Row],[Debit USD]]-Table1[[#This Row],[Credit USD]]))</f>
        <v/>
      </c>
      <c r="AA500" s="122"/>
      <c r="AB500" s="1"/>
      <c r="AC500" s="15"/>
      <c r="AD500" s="15" t="str">
        <f>IF(AND(OR(Table1[[#This Row],[Account]]="15030",Table1[[#This Row],[Account]]="15035",Table1[[#This Row],[Account]]="20150"),Table1[[#This Row],[Vendor ID]]=""),1,"")</f>
        <v/>
      </c>
      <c r="AE500" s="15"/>
      <c r="AF500" s="15"/>
      <c r="AG500" s="15"/>
      <c r="AH500" s="46" t="str">
        <f>IF(Table1[[#This Row],[Posting Date]]&lt;&gt;"","GJ-"&amp;CountryID,"")</f>
        <v/>
      </c>
      <c r="AI500" s="59" t="str">
        <f>IF(Table1[[#This Row],[Posting Date]]&lt;&gt;"",Table1[[#This Row],[Posting Date]],"")</f>
        <v/>
      </c>
      <c r="AJ500" s="46"/>
      <c r="AK500" s="46" t="str">
        <f>IF(Table1[[#This Row],[Description]]&lt;&gt;"",Table1[[#This Row],[Description]],"")</f>
        <v/>
      </c>
      <c r="AL500" s="46" t="str">
        <f>IF(Table1[[#This Row],[Posting Date]]&lt;&gt;"",Table1[[#This Row],[Reference Number]],"")</f>
        <v/>
      </c>
      <c r="AM500" s="46" t="str">
        <f>TRIM(Table1[[#This Row],[Line '#]])</f>
        <v/>
      </c>
      <c r="AN500" s="46" t="str">
        <f>TRIM(Table1[[#This Row],[Account]])</f>
        <v/>
      </c>
      <c r="AO500" s="46" t="str">
        <f>IF(Table1[[#This Row],[Posting Date]]&lt;&gt;"",$D$5,"")</f>
        <v/>
      </c>
      <c r="AP500" s="46" t="str">
        <f>TRIM(Table1[[#This Row],[Departments-Prgrams]])</f>
        <v/>
      </c>
      <c r="AQ500" s="46" t="str">
        <f>TRIM(Table1[[#This Row],[Grant]])</f>
        <v/>
      </c>
      <c r="AR500" s="46" t="str">
        <f>TRIM(Table1[[#This Row],[Staff ID]])</f>
        <v/>
      </c>
      <c r="AS500" s="46" t="str">
        <f>IF(TRIM(Table1[[#This Row],[Budget Code]])=0,"",TRIM(Table1[[#This Row],[Budget Code]]))</f>
        <v/>
      </c>
      <c r="AT500" s="46" t="str">
        <f>IF(Table1[[#This Row],[Line Description]]&lt;&gt;"",Table1[[#This Row],[Line Description]],"")</f>
        <v/>
      </c>
      <c r="AU500" s="46" t="str">
        <f>IF(Table1[[#This Row],[Cur_Amount Debit]]&gt;0,ROUND(Table1[[#This Row],[Cur_Amount Debit]],2),"")</f>
        <v/>
      </c>
      <c r="AV500" s="46" t="str">
        <f>IF(Table1[[#This Row],[Cur_Amount Credit]]&gt;0,ROUND(Table1[[#This Row],[Cur_Amount Credit]],2),"")</f>
        <v/>
      </c>
      <c r="AW500" s="46" t="str">
        <f>LEFT(Table1[[#This Row],[Cur]],3)</f>
        <v/>
      </c>
      <c r="AX500" s="59"/>
      <c r="AY500" s="46"/>
      <c r="AZ500" s="46" t="str">
        <f>IF(Table1[[#This Row],[Cur]]&lt;&gt;"",IF(Table1[[#This Row],[Cur]]="USD","",ExchangeRate),"")</f>
        <v/>
      </c>
      <c r="BA500" s="46" t="str">
        <f>IF(Table1[[#This Row],[Grant]]&lt;&gt;"",VLOOKUP(Table1[[#This Row],[Grant]],Grants!B:D,3),"")</f>
        <v/>
      </c>
      <c r="BB500" s="46" t="str">
        <f>TRIM(Table1[[#This Row],[Vendor ID]])</f>
        <v/>
      </c>
      <c r="BC500">
        <f>IF(Table1[[#This Row],[Reference Number]]=Q499,BC499,BC499+1)</f>
        <v>2</v>
      </c>
    </row>
    <row r="501" spans="1:55" ht="11.25" hidden="1" customHeight="1">
      <c r="A501" s="1"/>
      <c r="B501" s="88" t="str">
        <f>IF(Table1[[#This Row],[Posting Date]]&lt;&gt;"",IF(Table1[[#This Row],[Reference Number]]=Q500,B500+1,1),"")</f>
        <v/>
      </c>
      <c r="C501" s="61"/>
      <c r="D501" s="61"/>
      <c r="E501" s="218"/>
      <c r="F501" s="143" t="str">
        <f>IFERROR(IF(VLOOKUP(Table1[[#This Row],[Budget Code Description]],Dimentions!$X$6:$AC$132,2,FALSE)="","",VLOOKUP(Table1[[#This Row],[Budget Code Description]],Dimentions!$X$6:$AC$132,2,FALSE)),"")</f>
        <v/>
      </c>
      <c r="G501" s="143" t="str">
        <f>IFERROR(VLOOKUP(Table1[[#This Row],[Budget Code Description]],Dimentions!$X$6:$AC$132,3,FALSE),"")</f>
        <v/>
      </c>
      <c r="H501" s="64" t="str">
        <f>IFERROR(VLOOKUP(Table1[[#This Row],[Account]],Dimentions!$S$6:$V$233,2,FALSE),"")</f>
        <v/>
      </c>
      <c r="I501" s="62">
        <f>_xlfn.NUMBERVALUE(LEFT(Table1[[#This Row],[Account]],1))</f>
        <v>0</v>
      </c>
      <c r="J501" s="62" t="str">
        <f>IFERROR(VLOOKUP(Table1[[#This Row],[Budget Code Description]],Table6[#All],7,FALSE),"")</f>
        <v/>
      </c>
      <c r="K501" s="143" t="str">
        <f>IFERROR(VLOOKUP(Table1[[#This Row],[Budget Code Description]],Table6[#All],8,FALSE),"")</f>
        <v/>
      </c>
      <c r="L501" s="63"/>
      <c r="M501" s="65" t="str">
        <f>IFERROR(VLOOKUP(Table1[[#This Row],[Staff ID]],Table2[],2,FALSE),"")</f>
        <v/>
      </c>
      <c r="N501" s="211" t="str">
        <f>IFERROR(IF(VLOOKUP(Table1[[#This Row],[Budget Code Description]],Dimentions!$X$6:$AC$97,4,FALSE)="","",VLOOKUP(Table1[[#This Row],[Budget Code Description]],Dimentions!$X$6:$AC$97,4,FALSE)),"")</f>
        <v/>
      </c>
      <c r="O501" s="65" t="str">
        <f>IFERROR(VLOOKUP(Table1[[#This Row],[Vendor ID]],Table549[],2,FALSE),"")</f>
        <v/>
      </c>
      <c r="P501" s="63"/>
      <c r="Q501" s="143" t="str">
        <f>IF(Table1[[#This Row],[Posting Date]]&lt;&gt;"",$D$9,"")</f>
        <v/>
      </c>
      <c r="R501" s="159" t="str">
        <f>IF(Table1[[#This Row],[Posting Date]]&lt;&gt;"",$D$10,"")</f>
        <v/>
      </c>
      <c r="S501" s="66"/>
      <c r="T501" s="63"/>
      <c r="U501" s="67"/>
      <c r="V501" s="67"/>
      <c r="W501" s="67" t="str">
        <f t="shared" si="8"/>
        <v/>
      </c>
      <c r="X501" s="161" t="str">
        <f>IF(E501="","",(IF(Table1[[#This Row],[Cur]]="USD",Table1[[#This Row],[Cur_Amount Debit]],Table1[[#This Row],[Cur_Amount Debit]]/Table1[[#This Row],[Exchange Rate]])))</f>
        <v/>
      </c>
      <c r="Y501" s="161" t="str">
        <f>IF(E501="","",(IF(Table1[[#This Row],[Cur]]="USD",Table1[[#This Row],[Cur_Amount Credit]],Table1[[#This Row],[Cur_Amount Credit]]/ExchangeRate)))</f>
        <v/>
      </c>
      <c r="Z501" s="203" t="str">
        <f>IF(E501="","",(Table1[[#This Row],[Debit USD]]-Table1[[#This Row],[Credit USD]]))</f>
        <v/>
      </c>
      <c r="AA501" s="122"/>
      <c r="AB501" s="1"/>
      <c r="AC501" s="15"/>
      <c r="AD501" s="15" t="str">
        <f>IF(AND(OR(Table1[[#This Row],[Account]]="15030",Table1[[#This Row],[Account]]="15035",Table1[[#This Row],[Account]]="20150"),Table1[[#This Row],[Vendor ID]]=""),1,"")</f>
        <v/>
      </c>
      <c r="AE501" s="15"/>
      <c r="AF501" s="15"/>
      <c r="AG501" s="15"/>
      <c r="AH501" s="46" t="str">
        <f>IF(Table1[[#This Row],[Posting Date]]&lt;&gt;"","GJ-"&amp;CountryID,"")</f>
        <v/>
      </c>
      <c r="AI501" s="59" t="str">
        <f>IF(Table1[[#This Row],[Posting Date]]&lt;&gt;"",Table1[[#This Row],[Posting Date]],"")</f>
        <v/>
      </c>
      <c r="AJ501" s="46"/>
      <c r="AK501" s="46" t="str">
        <f>IF(Table1[[#This Row],[Description]]&lt;&gt;"",Table1[[#This Row],[Description]],"")</f>
        <v/>
      </c>
      <c r="AL501" s="46" t="str">
        <f>IF(Table1[[#This Row],[Posting Date]]&lt;&gt;"",Table1[[#This Row],[Reference Number]],"")</f>
        <v/>
      </c>
      <c r="AM501" s="46" t="str">
        <f>TRIM(Table1[[#This Row],[Line '#]])</f>
        <v/>
      </c>
      <c r="AN501" s="46" t="str">
        <f>TRIM(Table1[[#This Row],[Account]])</f>
        <v/>
      </c>
      <c r="AO501" s="46" t="str">
        <f>IF(Table1[[#This Row],[Posting Date]]&lt;&gt;"",$D$5,"")</f>
        <v/>
      </c>
      <c r="AP501" s="46" t="str">
        <f>TRIM(Table1[[#This Row],[Departments-Prgrams]])</f>
        <v/>
      </c>
      <c r="AQ501" s="46" t="str">
        <f>TRIM(Table1[[#This Row],[Grant]])</f>
        <v/>
      </c>
      <c r="AR501" s="46" t="str">
        <f>TRIM(Table1[[#This Row],[Staff ID]])</f>
        <v/>
      </c>
      <c r="AS501" s="46" t="str">
        <f>IF(TRIM(Table1[[#This Row],[Budget Code]])=0,"",TRIM(Table1[[#This Row],[Budget Code]]))</f>
        <v/>
      </c>
      <c r="AT501" s="46" t="str">
        <f>IF(Table1[[#This Row],[Line Description]]&lt;&gt;"",Table1[[#This Row],[Line Description]],"")</f>
        <v/>
      </c>
      <c r="AU501" s="46" t="str">
        <f>IF(Table1[[#This Row],[Cur_Amount Debit]]&gt;0,ROUND(Table1[[#This Row],[Cur_Amount Debit]],2),"")</f>
        <v/>
      </c>
      <c r="AV501" s="46" t="str">
        <f>IF(Table1[[#This Row],[Cur_Amount Credit]]&gt;0,ROUND(Table1[[#This Row],[Cur_Amount Credit]],2),"")</f>
        <v/>
      </c>
      <c r="AW501" s="46" t="str">
        <f>LEFT(Table1[[#This Row],[Cur]],3)</f>
        <v/>
      </c>
      <c r="AX501" s="59"/>
      <c r="AY501" s="46"/>
      <c r="AZ501" s="46" t="str">
        <f>IF(Table1[[#This Row],[Cur]]&lt;&gt;"",IF(Table1[[#This Row],[Cur]]="USD","",ExchangeRate),"")</f>
        <v/>
      </c>
      <c r="BA501" s="46" t="str">
        <f>IF(Table1[[#This Row],[Grant]]&lt;&gt;"",VLOOKUP(Table1[[#This Row],[Grant]],Grants!B:D,3),"")</f>
        <v/>
      </c>
      <c r="BB501" s="46" t="str">
        <f>TRIM(Table1[[#This Row],[Vendor ID]])</f>
        <v/>
      </c>
      <c r="BC501">
        <f>IF(Table1[[#This Row],[Reference Number]]=Q500,BC500,BC500+1)</f>
        <v>2</v>
      </c>
    </row>
    <row r="502" spans="1:55" ht="11.25" hidden="1" customHeight="1">
      <c r="A502" s="1"/>
      <c r="B502" s="88" t="str">
        <f>IF(Table1[[#This Row],[Posting Date]]&lt;&gt;"",IF(Table1[[#This Row],[Reference Number]]=Q501,B501+1,1),"")</f>
        <v/>
      </c>
      <c r="C502" s="61"/>
      <c r="D502" s="61"/>
      <c r="E502" s="218"/>
      <c r="F502" s="143" t="str">
        <f>IFERROR(IF(VLOOKUP(Table1[[#This Row],[Budget Code Description]],Dimentions!$X$6:$AC$132,2,FALSE)="","",VLOOKUP(Table1[[#This Row],[Budget Code Description]],Dimentions!$X$6:$AC$132,2,FALSE)),"")</f>
        <v/>
      </c>
      <c r="G502" s="143" t="str">
        <f>IFERROR(VLOOKUP(Table1[[#This Row],[Budget Code Description]],Dimentions!$X$6:$AC$132,3,FALSE),"")</f>
        <v/>
      </c>
      <c r="H502" s="64" t="str">
        <f>IFERROR(VLOOKUP(Table1[[#This Row],[Account]],Dimentions!$S$6:$V$233,2,FALSE),"")</f>
        <v/>
      </c>
      <c r="I502" s="62">
        <f>_xlfn.NUMBERVALUE(LEFT(Table1[[#This Row],[Account]],1))</f>
        <v>0</v>
      </c>
      <c r="J502" s="62" t="str">
        <f>IFERROR(VLOOKUP(Table1[[#This Row],[Budget Code Description]],Table6[#All],7,FALSE),"")</f>
        <v/>
      </c>
      <c r="K502" s="143" t="str">
        <f>IFERROR(VLOOKUP(Table1[[#This Row],[Budget Code Description]],Table6[#All],8,FALSE),"")</f>
        <v/>
      </c>
      <c r="L502" s="63"/>
      <c r="M502" s="65" t="str">
        <f>IFERROR(VLOOKUP(Table1[[#This Row],[Staff ID]],Table2[],2,FALSE),"")</f>
        <v/>
      </c>
      <c r="N502" s="211" t="str">
        <f>IFERROR(IF(VLOOKUP(Table1[[#This Row],[Budget Code Description]],Dimentions!$X$6:$AC$97,4,FALSE)="","",VLOOKUP(Table1[[#This Row],[Budget Code Description]],Dimentions!$X$6:$AC$97,4,FALSE)),"")</f>
        <v/>
      </c>
      <c r="O502" s="65" t="str">
        <f>IFERROR(VLOOKUP(Table1[[#This Row],[Vendor ID]],Table549[],2,FALSE),"")</f>
        <v/>
      </c>
      <c r="P502" s="63"/>
      <c r="Q502" s="143" t="str">
        <f>IF(Table1[[#This Row],[Posting Date]]&lt;&gt;"",$D$9,"")</f>
        <v/>
      </c>
      <c r="R502" s="159" t="str">
        <f>IF(Table1[[#This Row],[Posting Date]]&lt;&gt;"",$D$10,"")</f>
        <v/>
      </c>
      <c r="S502" s="66"/>
      <c r="T502" s="63"/>
      <c r="U502" s="67"/>
      <c r="V502" s="67"/>
      <c r="W502" s="67" t="str">
        <f t="shared" si="8"/>
        <v/>
      </c>
      <c r="X502" s="161" t="str">
        <f>IF(E502="","",(IF(Table1[[#This Row],[Cur]]="USD",Table1[[#This Row],[Cur_Amount Debit]],Table1[[#This Row],[Cur_Amount Debit]]/Table1[[#This Row],[Exchange Rate]])))</f>
        <v/>
      </c>
      <c r="Y502" s="161" t="str">
        <f>IF(E502="","",(IF(Table1[[#This Row],[Cur]]="USD",Table1[[#This Row],[Cur_Amount Credit]],Table1[[#This Row],[Cur_Amount Credit]]/ExchangeRate)))</f>
        <v/>
      </c>
      <c r="Z502" s="203" t="str">
        <f>IF(E502="","",(Table1[[#This Row],[Debit USD]]-Table1[[#This Row],[Credit USD]]))</f>
        <v/>
      </c>
      <c r="AA502" s="122"/>
      <c r="AB502" s="1"/>
      <c r="AC502" s="15"/>
      <c r="AD502" s="15" t="str">
        <f>IF(AND(OR(Table1[[#This Row],[Account]]="15030",Table1[[#This Row],[Account]]="15035",Table1[[#This Row],[Account]]="20150"),Table1[[#This Row],[Vendor ID]]=""),1,"")</f>
        <v/>
      </c>
      <c r="AE502" s="15"/>
      <c r="AF502" s="15"/>
      <c r="AG502" s="15"/>
      <c r="AH502" s="46" t="str">
        <f>IF(Table1[[#This Row],[Posting Date]]&lt;&gt;"","GJ-"&amp;CountryID,"")</f>
        <v/>
      </c>
      <c r="AI502" s="59" t="str">
        <f>IF(Table1[[#This Row],[Posting Date]]&lt;&gt;"",Table1[[#This Row],[Posting Date]],"")</f>
        <v/>
      </c>
      <c r="AJ502" s="46"/>
      <c r="AK502" s="46" t="str">
        <f>IF(Table1[[#This Row],[Description]]&lt;&gt;"",Table1[[#This Row],[Description]],"")</f>
        <v/>
      </c>
      <c r="AL502" s="46" t="str">
        <f>IF(Table1[[#This Row],[Posting Date]]&lt;&gt;"",Table1[[#This Row],[Reference Number]],"")</f>
        <v/>
      </c>
      <c r="AM502" s="46" t="str">
        <f>TRIM(Table1[[#This Row],[Line '#]])</f>
        <v/>
      </c>
      <c r="AN502" s="46" t="str">
        <f>TRIM(Table1[[#This Row],[Account]])</f>
        <v/>
      </c>
      <c r="AO502" s="46" t="str">
        <f>IF(Table1[[#This Row],[Posting Date]]&lt;&gt;"",$D$5,"")</f>
        <v/>
      </c>
      <c r="AP502" s="46" t="str">
        <f>TRIM(Table1[[#This Row],[Departments-Prgrams]])</f>
        <v/>
      </c>
      <c r="AQ502" s="46" t="str">
        <f>TRIM(Table1[[#This Row],[Grant]])</f>
        <v/>
      </c>
      <c r="AR502" s="46" t="str">
        <f>TRIM(Table1[[#This Row],[Staff ID]])</f>
        <v/>
      </c>
      <c r="AS502" s="46" t="str">
        <f>IF(TRIM(Table1[[#This Row],[Budget Code]])=0,"",TRIM(Table1[[#This Row],[Budget Code]]))</f>
        <v/>
      </c>
      <c r="AT502" s="46" t="str">
        <f>IF(Table1[[#This Row],[Line Description]]&lt;&gt;"",Table1[[#This Row],[Line Description]],"")</f>
        <v/>
      </c>
      <c r="AU502" s="46" t="str">
        <f>IF(Table1[[#This Row],[Cur_Amount Debit]]&gt;0,ROUND(Table1[[#This Row],[Cur_Amount Debit]],2),"")</f>
        <v/>
      </c>
      <c r="AV502" s="46" t="str">
        <f>IF(Table1[[#This Row],[Cur_Amount Credit]]&gt;0,ROUND(Table1[[#This Row],[Cur_Amount Credit]],2),"")</f>
        <v/>
      </c>
      <c r="AW502" s="46" t="str">
        <f>LEFT(Table1[[#This Row],[Cur]],3)</f>
        <v/>
      </c>
      <c r="AX502" s="59"/>
      <c r="AY502" s="46"/>
      <c r="AZ502" s="46" t="str">
        <f>IF(Table1[[#This Row],[Cur]]&lt;&gt;"",IF(Table1[[#This Row],[Cur]]="USD","",ExchangeRate),"")</f>
        <v/>
      </c>
      <c r="BA502" s="46" t="str">
        <f>IF(Table1[[#This Row],[Grant]]&lt;&gt;"",VLOOKUP(Table1[[#This Row],[Grant]],Grants!B:D,3),"")</f>
        <v/>
      </c>
      <c r="BB502" s="46" t="str">
        <f>TRIM(Table1[[#This Row],[Vendor ID]])</f>
        <v/>
      </c>
      <c r="BC502">
        <f>IF(Table1[[#This Row],[Reference Number]]=Q501,BC501,BC501+1)</f>
        <v>2</v>
      </c>
    </row>
    <row r="503" spans="1:55" ht="11.25" hidden="1" customHeight="1">
      <c r="A503" s="1"/>
      <c r="B503" s="88" t="str">
        <f>IF(Table1[[#This Row],[Posting Date]]&lt;&gt;"",IF(Table1[[#This Row],[Reference Number]]=Q502,B502+1,1),"")</f>
        <v/>
      </c>
      <c r="C503" s="61"/>
      <c r="D503" s="61"/>
      <c r="E503" s="218"/>
      <c r="F503" s="143" t="str">
        <f>IFERROR(IF(VLOOKUP(Table1[[#This Row],[Budget Code Description]],Dimentions!$X$6:$AC$132,2,FALSE)="","",VLOOKUP(Table1[[#This Row],[Budget Code Description]],Dimentions!$X$6:$AC$132,2,FALSE)),"")</f>
        <v/>
      </c>
      <c r="G503" s="143" t="str">
        <f>IFERROR(VLOOKUP(Table1[[#This Row],[Budget Code Description]],Dimentions!$X$6:$AC$132,3,FALSE),"")</f>
        <v/>
      </c>
      <c r="H503" s="64" t="str">
        <f>IFERROR(VLOOKUP(Table1[[#This Row],[Account]],Dimentions!$S$6:$V$233,2,FALSE),"")</f>
        <v/>
      </c>
      <c r="I503" s="62">
        <f>_xlfn.NUMBERVALUE(LEFT(Table1[[#This Row],[Account]],1))</f>
        <v>0</v>
      </c>
      <c r="J503" s="62" t="str">
        <f>IFERROR(VLOOKUP(Table1[[#This Row],[Budget Code Description]],Table6[#All],7,FALSE),"")</f>
        <v/>
      </c>
      <c r="K503" s="143" t="str">
        <f>IFERROR(VLOOKUP(Table1[[#This Row],[Budget Code Description]],Table6[#All],8,FALSE),"")</f>
        <v/>
      </c>
      <c r="L503" s="63"/>
      <c r="M503" s="65" t="str">
        <f>IFERROR(VLOOKUP(Table1[[#This Row],[Staff ID]],Table2[],2,FALSE),"")</f>
        <v/>
      </c>
      <c r="N503" s="211" t="str">
        <f>IFERROR(IF(VLOOKUP(Table1[[#This Row],[Budget Code Description]],Dimentions!$X$6:$AC$97,4,FALSE)="","",VLOOKUP(Table1[[#This Row],[Budget Code Description]],Dimentions!$X$6:$AC$97,4,FALSE)),"")</f>
        <v/>
      </c>
      <c r="O503" s="65" t="str">
        <f>IFERROR(VLOOKUP(Table1[[#This Row],[Vendor ID]],Table549[],2,FALSE),"")</f>
        <v/>
      </c>
      <c r="P503" s="63"/>
      <c r="Q503" s="143" t="str">
        <f>IF(Table1[[#This Row],[Posting Date]]&lt;&gt;"",$D$9,"")</f>
        <v/>
      </c>
      <c r="R503" s="159" t="str">
        <f>IF(Table1[[#This Row],[Posting Date]]&lt;&gt;"",$D$10,"")</f>
        <v/>
      </c>
      <c r="S503" s="66"/>
      <c r="T503" s="63"/>
      <c r="U503" s="67"/>
      <c r="V503" s="67"/>
      <c r="W503" s="67" t="str">
        <f t="shared" si="8"/>
        <v/>
      </c>
      <c r="X503" s="161" t="str">
        <f>IF(E503="","",(IF(Table1[[#This Row],[Cur]]="USD",Table1[[#This Row],[Cur_Amount Debit]],Table1[[#This Row],[Cur_Amount Debit]]/Table1[[#This Row],[Exchange Rate]])))</f>
        <v/>
      </c>
      <c r="Y503" s="161" t="str">
        <f>IF(E503="","",(IF(Table1[[#This Row],[Cur]]="USD",Table1[[#This Row],[Cur_Amount Credit]],Table1[[#This Row],[Cur_Amount Credit]]/ExchangeRate)))</f>
        <v/>
      </c>
      <c r="Z503" s="203" t="str">
        <f>IF(E503="","",(Table1[[#This Row],[Debit USD]]-Table1[[#This Row],[Credit USD]]))</f>
        <v/>
      </c>
      <c r="AA503" s="122"/>
      <c r="AB503" s="1"/>
      <c r="AC503" s="15"/>
      <c r="AD503" s="15" t="str">
        <f>IF(AND(OR(Table1[[#This Row],[Account]]="15030",Table1[[#This Row],[Account]]="15035",Table1[[#This Row],[Account]]="20150"),Table1[[#This Row],[Vendor ID]]=""),1,"")</f>
        <v/>
      </c>
      <c r="AE503" s="15"/>
      <c r="AF503" s="15"/>
      <c r="AG503" s="15"/>
      <c r="AH503" s="46" t="str">
        <f>IF(Table1[[#This Row],[Posting Date]]&lt;&gt;"","GJ-"&amp;CountryID,"")</f>
        <v/>
      </c>
      <c r="AI503" s="59" t="str">
        <f>IF(Table1[[#This Row],[Posting Date]]&lt;&gt;"",Table1[[#This Row],[Posting Date]],"")</f>
        <v/>
      </c>
      <c r="AJ503" s="46"/>
      <c r="AK503" s="46" t="str">
        <f>IF(Table1[[#This Row],[Description]]&lt;&gt;"",Table1[[#This Row],[Description]],"")</f>
        <v/>
      </c>
      <c r="AL503" s="46" t="str">
        <f>IF(Table1[[#This Row],[Posting Date]]&lt;&gt;"",Table1[[#This Row],[Reference Number]],"")</f>
        <v/>
      </c>
      <c r="AM503" s="46" t="str">
        <f>TRIM(Table1[[#This Row],[Line '#]])</f>
        <v/>
      </c>
      <c r="AN503" s="46" t="str">
        <f>TRIM(Table1[[#This Row],[Account]])</f>
        <v/>
      </c>
      <c r="AO503" s="46" t="str">
        <f>IF(Table1[[#This Row],[Posting Date]]&lt;&gt;"",$D$5,"")</f>
        <v/>
      </c>
      <c r="AP503" s="46" t="str">
        <f>TRIM(Table1[[#This Row],[Departments-Prgrams]])</f>
        <v/>
      </c>
      <c r="AQ503" s="46" t="str">
        <f>TRIM(Table1[[#This Row],[Grant]])</f>
        <v/>
      </c>
      <c r="AR503" s="46" t="str">
        <f>TRIM(Table1[[#This Row],[Staff ID]])</f>
        <v/>
      </c>
      <c r="AS503" s="46" t="str">
        <f>IF(TRIM(Table1[[#This Row],[Budget Code]])=0,"",TRIM(Table1[[#This Row],[Budget Code]]))</f>
        <v/>
      </c>
      <c r="AT503" s="46" t="str">
        <f>IF(Table1[[#This Row],[Line Description]]&lt;&gt;"",Table1[[#This Row],[Line Description]],"")</f>
        <v/>
      </c>
      <c r="AU503" s="46" t="str">
        <f>IF(Table1[[#This Row],[Cur_Amount Debit]]&gt;0,ROUND(Table1[[#This Row],[Cur_Amount Debit]],2),"")</f>
        <v/>
      </c>
      <c r="AV503" s="46" t="str">
        <f>IF(Table1[[#This Row],[Cur_Amount Credit]]&gt;0,ROUND(Table1[[#This Row],[Cur_Amount Credit]],2),"")</f>
        <v/>
      </c>
      <c r="AW503" s="46" t="str">
        <f>LEFT(Table1[[#This Row],[Cur]],3)</f>
        <v/>
      </c>
      <c r="AX503" s="59"/>
      <c r="AY503" s="46"/>
      <c r="AZ503" s="46" t="str">
        <f>IF(Table1[[#This Row],[Cur]]&lt;&gt;"",IF(Table1[[#This Row],[Cur]]="USD","",ExchangeRate),"")</f>
        <v/>
      </c>
      <c r="BA503" s="46" t="str">
        <f>IF(Table1[[#This Row],[Grant]]&lt;&gt;"",VLOOKUP(Table1[[#This Row],[Grant]],Grants!B:D,3),"")</f>
        <v/>
      </c>
      <c r="BB503" s="46" t="str">
        <f>TRIM(Table1[[#This Row],[Vendor ID]])</f>
        <v/>
      </c>
      <c r="BC503">
        <f>IF(Table1[[#This Row],[Reference Number]]=Q502,BC502,BC502+1)</f>
        <v>2</v>
      </c>
    </row>
    <row r="504" spans="1:55" ht="11.25" hidden="1" customHeight="1">
      <c r="A504" s="1"/>
      <c r="B504" s="88" t="str">
        <f>IF(Table1[[#This Row],[Posting Date]]&lt;&gt;"",IF(Table1[[#This Row],[Reference Number]]=Q503,B503+1,1),"")</f>
        <v/>
      </c>
      <c r="C504" s="61"/>
      <c r="D504" s="61"/>
      <c r="E504" s="218"/>
      <c r="F504" s="143" t="str">
        <f>IFERROR(IF(VLOOKUP(Table1[[#This Row],[Budget Code Description]],Dimentions!$X$6:$AC$132,2,FALSE)="","",VLOOKUP(Table1[[#This Row],[Budget Code Description]],Dimentions!$X$6:$AC$132,2,FALSE)),"")</f>
        <v/>
      </c>
      <c r="G504" s="143" t="str">
        <f>IFERROR(VLOOKUP(Table1[[#This Row],[Budget Code Description]],Dimentions!$X$6:$AC$132,3,FALSE),"")</f>
        <v/>
      </c>
      <c r="H504" s="64" t="str">
        <f>IFERROR(VLOOKUP(Table1[[#This Row],[Account]],Dimentions!$S$6:$V$233,2,FALSE),"")</f>
        <v/>
      </c>
      <c r="I504" s="62">
        <f>_xlfn.NUMBERVALUE(LEFT(Table1[[#This Row],[Account]],1))</f>
        <v>0</v>
      </c>
      <c r="J504" s="62" t="str">
        <f>IFERROR(VLOOKUP(Table1[[#This Row],[Budget Code Description]],Table6[#All],7,FALSE),"")</f>
        <v/>
      </c>
      <c r="K504" s="143" t="str">
        <f>IFERROR(VLOOKUP(Table1[[#This Row],[Budget Code Description]],Table6[#All],8,FALSE),"")</f>
        <v/>
      </c>
      <c r="L504" s="63"/>
      <c r="M504" s="65" t="str">
        <f>IFERROR(VLOOKUP(Table1[[#This Row],[Staff ID]],Table2[],2,FALSE),"")</f>
        <v/>
      </c>
      <c r="N504" s="211" t="str">
        <f>IFERROR(IF(VLOOKUP(Table1[[#This Row],[Budget Code Description]],Dimentions!$X$6:$AC$97,4,FALSE)="","",VLOOKUP(Table1[[#This Row],[Budget Code Description]],Dimentions!$X$6:$AC$97,4,FALSE)),"")</f>
        <v/>
      </c>
      <c r="O504" s="65" t="str">
        <f>IFERROR(VLOOKUP(Table1[[#This Row],[Vendor ID]],Table549[],2,FALSE),"")</f>
        <v/>
      </c>
      <c r="P504" s="63"/>
      <c r="Q504" s="143" t="str">
        <f>IF(Table1[[#This Row],[Posting Date]]&lt;&gt;"",$D$9,"")</f>
        <v/>
      </c>
      <c r="R504" s="159" t="str">
        <f>IF(Table1[[#This Row],[Posting Date]]&lt;&gt;"",$D$10,"")</f>
        <v/>
      </c>
      <c r="S504" s="66"/>
      <c r="T504" s="63"/>
      <c r="U504" s="67"/>
      <c r="V504" s="67"/>
      <c r="W504" s="67" t="str">
        <f t="shared" si="8"/>
        <v/>
      </c>
      <c r="X504" s="161" t="str">
        <f>IF(E504="","",(IF(Table1[[#This Row],[Cur]]="USD",Table1[[#This Row],[Cur_Amount Debit]],Table1[[#This Row],[Cur_Amount Debit]]/Table1[[#This Row],[Exchange Rate]])))</f>
        <v/>
      </c>
      <c r="Y504" s="161" t="str">
        <f>IF(E504="","",(IF(Table1[[#This Row],[Cur]]="USD",Table1[[#This Row],[Cur_Amount Credit]],Table1[[#This Row],[Cur_Amount Credit]]/ExchangeRate)))</f>
        <v/>
      </c>
      <c r="Z504" s="203" t="str">
        <f>IF(E504="","",(Table1[[#This Row],[Debit USD]]-Table1[[#This Row],[Credit USD]]))</f>
        <v/>
      </c>
      <c r="AA504" s="122"/>
      <c r="AB504" s="1"/>
      <c r="AC504" s="15"/>
      <c r="AD504" s="15" t="str">
        <f>IF(AND(OR(Table1[[#This Row],[Account]]="15030",Table1[[#This Row],[Account]]="15035",Table1[[#This Row],[Account]]="20150"),Table1[[#This Row],[Vendor ID]]=""),1,"")</f>
        <v/>
      </c>
      <c r="AE504" s="15"/>
      <c r="AF504" s="15"/>
      <c r="AG504" s="15"/>
      <c r="AH504" s="46" t="str">
        <f>IF(Table1[[#This Row],[Posting Date]]&lt;&gt;"","GJ-"&amp;CountryID,"")</f>
        <v/>
      </c>
      <c r="AI504" s="59" t="str">
        <f>IF(Table1[[#This Row],[Posting Date]]&lt;&gt;"",Table1[[#This Row],[Posting Date]],"")</f>
        <v/>
      </c>
      <c r="AJ504" s="46"/>
      <c r="AK504" s="46" t="str">
        <f>IF(Table1[[#This Row],[Description]]&lt;&gt;"",Table1[[#This Row],[Description]],"")</f>
        <v/>
      </c>
      <c r="AL504" s="46" t="str">
        <f>IF(Table1[[#This Row],[Posting Date]]&lt;&gt;"",Table1[[#This Row],[Reference Number]],"")</f>
        <v/>
      </c>
      <c r="AM504" s="46" t="str">
        <f>TRIM(Table1[[#This Row],[Line '#]])</f>
        <v/>
      </c>
      <c r="AN504" s="46" t="str">
        <f>TRIM(Table1[[#This Row],[Account]])</f>
        <v/>
      </c>
      <c r="AO504" s="46" t="str">
        <f>IF(Table1[[#This Row],[Posting Date]]&lt;&gt;"",$D$5,"")</f>
        <v/>
      </c>
      <c r="AP504" s="46" t="str">
        <f>TRIM(Table1[[#This Row],[Departments-Prgrams]])</f>
        <v/>
      </c>
      <c r="AQ504" s="46" t="str">
        <f>TRIM(Table1[[#This Row],[Grant]])</f>
        <v/>
      </c>
      <c r="AR504" s="46" t="str">
        <f>TRIM(Table1[[#This Row],[Staff ID]])</f>
        <v/>
      </c>
      <c r="AS504" s="46" t="str">
        <f>IF(TRIM(Table1[[#This Row],[Budget Code]])=0,"",TRIM(Table1[[#This Row],[Budget Code]]))</f>
        <v/>
      </c>
      <c r="AT504" s="46" t="str">
        <f>IF(Table1[[#This Row],[Line Description]]&lt;&gt;"",Table1[[#This Row],[Line Description]],"")</f>
        <v/>
      </c>
      <c r="AU504" s="46" t="str">
        <f>IF(Table1[[#This Row],[Cur_Amount Debit]]&gt;0,ROUND(Table1[[#This Row],[Cur_Amount Debit]],2),"")</f>
        <v/>
      </c>
      <c r="AV504" s="46" t="str">
        <f>IF(Table1[[#This Row],[Cur_Amount Credit]]&gt;0,ROUND(Table1[[#This Row],[Cur_Amount Credit]],2),"")</f>
        <v/>
      </c>
      <c r="AW504" s="46" t="str">
        <f>LEFT(Table1[[#This Row],[Cur]],3)</f>
        <v/>
      </c>
      <c r="AX504" s="59"/>
      <c r="AY504" s="46"/>
      <c r="AZ504" s="46" t="str">
        <f>IF(Table1[[#This Row],[Cur]]&lt;&gt;"",IF(Table1[[#This Row],[Cur]]="USD","",ExchangeRate),"")</f>
        <v/>
      </c>
      <c r="BA504" s="46" t="str">
        <f>IF(Table1[[#This Row],[Grant]]&lt;&gt;"",VLOOKUP(Table1[[#This Row],[Grant]],Grants!B:D,3),"")</f>
        <v/>
      </c>
      <c r="BB504" s="46" t="str">
        <f>TRIM(Table1[[#This Row],[Vendor ID]])</f>
        <v/>
      </c>
      <c r="BC504">
        <f>IF(Table1[[#This Row],[Reference Number]]=Q503,BC503,BC503+1)</f>
        <v>2</v>
      </c>
    </row>
    <row r="505" spans="1:55" ht="11.25" hidden="1" customHeight="1">
      <c r="A505" s="1"/>
      <c r="B505" s="88" t="str">
        <f>IF(Table1[[#This Row],[Posting Date]]&lt;&gt;"",IF(Table1[[#This Row],[Reference Number]]=Q504,B504+1,1),"")</f>
        <v/>
      </c>
      <c r="C505" s="61"/>
      <c r="D505" s="61"/>
      <c r="E505" s="218"/>
      <c r="F505" s="143" t="str">
        <f>IFERROR(IF(VLOOKUP(Table1[[#This Row],[Budget Code Description]],Dimentions!$X$6:$AC$132,2,FALSE)="","",VLOOKUP(Table1[[#This Row],[Budget Code Description]],Dimentions!$X$6:$AC$132,2,FALSE)),"")</f>
        <v/>
      </c>
      <c r="G505" s="143" t="str">
        <f>IFERROR(VLOOKUP(Table1[[#This Row],[Budget Code Description]],Dimentions!$X$6:$AC$132,3,FALSE),"")</f>
        <v/>
      </c>
      <c r="H505" s="64" t="str">
        <f>IFERROR(VLOOKUP(Table1[[#This Row],[Account]],Dimentions!$S$6:$V$233,2,FALSE),"")</f>
        <v/>
      </c>
      <c r="I505" s="62">
        <f>_xlfn.NUMBERVALUE(LEFT(Table1[[#This Row],[Account]],1))</f>
        <v>0</v>
      </c>
      <c r="J505" s="62" t="str">
        <f>IFERROR(VLOOKUP(Table1[[#This Row],[Budget Code Description]],Table6[#All],7,FALSE),"")</f>
        <v/>
      </c>
      <c r="K505" s="143" t="str">
        <f>IFERROR(VLOOKUP(Table1[[#This Row],[Budget Code Description]],Table6[#All],8,FALSE),"")</f>
        <v/>
      </c>
      <c r="L505" s="63"/>
      <c r="M505" s="65" t="str">
        <f>IFERROR(VLOOKUP(Table1[[#This Row],[Staff ID]],Table2[],2,FALSE),"")</f>
        <v/>
      </c>
      <c r="N505" s="211" t="str">
        <f>IFERROR(IF(VLOOKUP(Table1[[#This Row],[Budget Code Description]],Dimentions!$X$6:$AC$97,4,FALSE)="","",VLOOKUP(Table1[[#This Row],[Budget Code Description]],Dimentions!$X$6:$AC$97,4,FALSE)),"")</f>
        <v/>
      </c>
      <c r="O505" s="65" t="str">
        <f>IFERROR(VLOOKUP(Table1[[#This Row],[Vendor ID]],Table549[],2,FALSE),"")</f>
        <v/>
      </c>
      <c r="P505" s="63"/>
      <c r="Q505" s="143" t="str">
        <f>IF(Table1[[#This Row],[Posting Date]]&lt;&gt;"",$D$9,"")</f>
        <v/>
      </c>
      <c r="R505" s="159" t="str">
        <f>IF(Table1[[#This Row],[Posting Date]]&lt;&gt;"",$D$10,"")</f>
        <v/>
      </c>
      <c r="S505" s="66"/>
      <c r="T505" s="63"/>
      <c r="U505" s="67"/>
      <c r="V505" s="67"/>
      <c r="W505" s="67" t="str">
        <f t="shared" si="8"/>
        <v/>
      </c>
      <c r="X505" s="161" t="str">
        <f>IF(E505="","",(IF(Table1[[#This Row],[Cur]]="USD",Table1[[#This Row],[Cur_Amount Debit]],Table1[[#This Row],[Cur_Amount Debit]]/Table1[[#This Row],[Exchange Rate]])))</f>
        <v/>
      </c>
      <c r="Y505" s="161" t="str">
        <f>IF(E505="","",(IF(Table1[[#This Row],[Cur]]="USD",Table1[[#This Row],[Cur_Amount Credit]],Table1[[#This Row],[Cur_Amount Credit]]/ExchangeRate)))</f>
        <v/>
      </c>
      <c r="Z505" s="203" t="str">
        <f>IF(E505="","",(Table1[[#This Row],[Debit USD]]-Table1[[#This Row],[Credit USD]]))</f>
        <v/>
      </c>
      <c r="AA505" s="122"/>
      <c r="AB505" s="1"/>
      <c r="AC505" s="15"/>
      <c r="AD505" s="15" t="str">
        <f>IF(AND(OR(Table1[[#This Row],[Account]]="15030",Table1[[#This Row],[Account]]="15035",Table1[[#This Row],[Account]]="20150"),Table1[[#This Row],[Vendor ID]]=""),1,"")</f>
        <v/>
      </c>
      <c r="AE505" s="15"/>
      <c r="AF505" s="15"/>
      <c r="AG505" s="15"/>
      <c r="AH505" s="46" t="str">
        <f>IF(Table1[[#This Row],[Posting Date]]&lt;&gt;"","GJ-"&amp;CountryID,"")</f>
        <v/>
      </c>
      <c r="AI505" s="59" t="str">
        <f>IF(Table1[[#This Row],[Posting Date]]&lt;&gt;"",Table1[[#This Row],[Posting Date]],"")</f>
        <v/>
      </c>
      <c r="AJ505" s="46"/>
      <c r="AK505" s="46" t="str">
        <f>IF(Table1[[#This Row],[Description]]&lt;&gt;"",Table1[[#This Row],[Description]],"")</f>
        <v/>
      </c>
      <c r="AL505" s="46" t="str">
        <f>IF(Table1[[#This Row],[Posting Date]]&lt;&gt;"",Table1[[#This Row],[Reference Number]],"")</f>
        <v/>
      </c>
      <c r="AM505" s="46" t="str">
        <f>TRIM(Table1[[#This Row],[Line '#]])</f>
        <v/>
      </c>
      <c r="AN505" s="46" t="str">
        <f>TRIM(Table1[[#This Row],[Account]])</f>
        <v/>
      </c>
      <c r="AO505" s="46" t="str">
        <f>IF(Table1[[#This Row],[Posting Date]]&lt;&gt;"",$D$5,"")</f>
        <v/>
      </c>
      <c r="AP505" s="46" t="str">
        <f>TRIM(Table1[[#This Row],[Departments-Prgrams]])</f>
        <v/>
      </c>
      <c r="AQ505" s="46" t="str">
        <f>TRIM(Table1[[#This Row],[Grant]])</f>
        <v/>
      </c>
      <c r="AR505" s="46" t="str">
        <f>TRIM(Table1[[#This Row],[Staff ID]])</f>
        <v/>
      </c>
      <c r="AS505" s="46" t="str">
        <f>IF(TRIM(Table1[[#This Row],[Budget Code]])=0,"",TRIM(Table1[[#This Row],[Budget Code]]))</f>
        <v/>
      </c>
      <c r="AT505" s="46" t="str">
        <f>IF(Table1[[#This Row],[Line Description]]&lt;&gt;"",Table1[[#This Row],[Line Description]],"")</f>
        <v/>
      </c>
      <c r="AU505" s="46" t="str">
        <f>IF(Table1[[#This Row],[Cur_Amount Debit]]&gt;0,ROUND(Table1[[#This Row],[Cur_Amount Debit]],2),"")</f>
        <v/>
      </c>
      <c r="AV505" s="46" t="str">
        <f>IF(Table1[[#This Row],[Cur_Amount Credit]]&gt;0,ROUND(Table1[[#This Row],[Cur_Amount Credit]],2),"")</f>
        <v/>
      </c>
      <c r="AW505" s="46" t="str">
        <f>LEFT(Table1[[#This Row],[Cur]],3)</f>
        <v/>
      </c>
      <c r="AX505" s="59"/>
      <c r="AY505" s="46"/>
      <c r="AZ505" s="46" t="str">
        <f>IF(Table1[[#This Row],[Cur]]&lt;&gt;"",IF(Table1[[#This Row],[Cur]]="USD","",ExchangeRate),"")</f>
        <v/>
      </c>
      <c r="BA505" s="46" t="str">
        <f>IF(Table1[[#This Row],[Grant]]&lt;&gt;"",VLOOKUP(Table1[[#This Row],[Grant]],Grants!B:D,3),"")</f>
        <v/>
      </c>
      <c r="BB505" s="46" t="str">
        <f>TRIM(Table1[[#This Row],[Vendor ID]])</f>
        <v/>
      </c>
      <c r="BC505">
        <f>IF(Table1[[#This Row],[Reference Number]]=Q504,BC504,BC504+1)</f>
        <v>2</v>
      </c>
    </row>
    <row r="506" spans="1:55" ht="11.25" hidden="1" customHeight="1">
      <c r="A506" s="1"/>
      <c r="B506" s="88" t="str">
        <f>IF(Table1[[#This Row],[Posting Date]]&lt;&gt;"",IF(Table1[[#This Row],[Reference Number]]=Q505,B505+1,1),"")</f>
        <v/>
      </c>
      <c r="C506" s="61"/>
      <c r="D506" s="61"/>
      <c r="E506" s="218"/>
      <c r="F506" s="143" t="str">
        <f>IFERROR(IF(VLOOKUP(Table1[[#This Row],[Budget Code Description]],Dimentions!$X$6:$AC$132,2,FALSE)="","",VLOOKUP(Table1[[#This Row],[Budget Code Description]],Dimentions!$X$6:$AC$132,2,FALSE)),"")</f>
        <v/>
      </c>
      <c r="G506" s="143" t="str">
        <f>IFERROR(VLOOKUP(Table1[[#This Row],[Budget Code Description]],Dimentions!$X$6:$AC$132,3,FALSE),"")</f>
        <v/>
      </c>
      <c r="H506" s="64" t="str">
        <f>IFERROR(VLOOKUP(Table1[[#This Row],[Account]],Dimentions!$S$6:$V$233,2,FALSE),"")</f>
        <v/>
      </c>
      <c r="I506" s="62">
        <f>_xlfn.NUMBERVALUE(LEFT(Table1[[#This Row],[Account]],1))</f>
        <v>0</v>
      </c>
      <c r="J506" s="62" t="str">
        <f>IFERROR(VLOOKUP(Table1[[#This Row],[Budget Code Description]],Table6[#All],7,FALSE),"")</f>
        <v/>
      </c>
      <c r="K506" s="143" t="str">
        <f>IFERROR(VLOOKUP(Table1[[#This Row],[Budget Code Description]],Table6[#All],8,FALSE),"")</f>
        <v/>
      </c>
      <c r="L506" s="63"/>
      <c r="M506" s="65" t="str">
        <f>IFERROR(VLOOKUP(Table1[[#This Row],[Staff ID]],Table2[],2,FALSE),"")</f>
        <v/>
      </c>
      <c r="N506" s="211" t="str">
        <f>IFERROR(IF(VLOOKUP(Table1[[#This Row],[Budget Code Description]],Dimentions!$X$6:$AC$97,4,FALSE)="","",VLOOKUP(Table1[[#This Row],[Budget Code Description]],Dimentions!$X$6:$AC$97,4,FALSE)),"")</f>
        <v/>
      </c>
      <c r="O506" s="65" t="str">
        <f>IFERROR(VLOOKUP(Table1[[#This Row],[Vendor ID]],Table549[],2,FALSE),"")</f>
        <v/>
      </c>
      <c r="P506" s="63"/>
      <c r="Q506" s="143" t="str">
        <f>IF(Table1[[#This Row],[Posting Date]]&lt;&gt;"",$D$9,"")</f>
        <v/>
      </c>
      <c r="R506" s="159" t="str">
        <f>IF(Table1[[#This Row],[Posting Date]]&lt;&gt;"",$D$10,"")</f>
        <v/>
      </c>
      <c r="S506" s="66"/>
      <c r="T506" s="63"/>
      <c r="U506" s="67"/>
      <c r="V506" s="67"/>
      <c r="W506" s="67" t="str">
        <f t="shared" si="8"/>
        <v/>
      </c>
      <c r="X506" s="161" t="str">
        <f>IF(E506="","",(IF(Table1[[#This Row],[Cur]]="USD",Table1[[#This Row],[Cur_Amount Debit]],Table1[[#This Row],[Cur_Amount Debit]]/Table1[[#This Row],[Exchange Rate]])))</f>
        <v/>
      </c>
      <c r="Y506" s="161" t="str">
        <f>IF(E506="","",(IF(Table1[[#This Row],[Cur]]="USD",Table1[[#This Row],[Cur_Amount Credit]],Table1[[#This Row],[Cur_Amount Credit]]/ExchangeRate)))</f>
        <v/>
      </c>
      <c r="Z506" s="203" t="str">
        <f>IF(E506="","",(Table1[[#This Row],[Debit USD]]-Table1[[#This Row],[Credit USD]]))</f>
        <v/>
      </c>
      <c r="AA506" s="122"/>
      <c r="AB506" s="1"/>
      <c r="AC506" s="15"/>
      <c r="AD506" s="15" t="str">
        <f>IF(AND(OR(Table1[[#This Row],[Account]]="15030",Table1[[#This Row],[Account]]="15035",Table1[[#This Row],[Account]]="20150"),Table1[[#This Row],[Vendor ID]]=""),1,"")</f>
        <v/>
      </c>
      <c r="AE506" s="15"/>
      <c r="AF506" s="15"/>
      <c r="AG506" s="15"/>
      <c r="AH506" s="46" t="str">
        <f>IF(Table1[[#This Row],[Posting Date]]&lt;&gt;"","GJ-"&amp;CountryID,"")</f>
        <v/>
      </c>
      <c r="AI506" s="59" t="str">
        <f>IF(Table1[[#This Row],[Posting Date]]&lt;&gt;"",Table1[[#This Row],[Posting Date]],"")</f>
        <v/>
      </c>
      <c r="AJ506" s="46"/>
      <c r="AK506" s="46" t="str">
        <f>IF(Table1[[#This Row],[Description]]&lt;&gt;"",Table1[[#This Row],[Description]],"")</f>
        <v/>
      </c>
      <c r="AL506" s="46" t="str">
        <f>IF(Table1[[#This Row],[Posting Date]]&lt;&gt;"",Table1[[#This Row],[Reference Number]],"")</f>
        <v/>
      </c>
      <c r="AM506" s="46" t="str">
        <f>TRIM(Table1[[#This Row],[Line '#]])</f>
        <v/>
      </c>
      <c r="AN506" s="46" t="str">
        <f>TRIM(Table1[[#This Row],[Account]])</f>
        <v/>
      </c>
      <c r="AO506" s="46" t="str">
        <f>IF(Table1[[#This Row],[Posting Date]]&lt;&gt;"",$D$5,"")</f>
        <v/>
      </c>
      <c r="AP506" s="46" t="str">
        <f>TRIM(Table1[[#This Row],[Departments-Prgrams]])</f>
        <v/>
      </c>
      <c r="AQ506" s="46" t="str">
        <f>TRIM(Table1[[#This Row],[Grant]])</f>
        <v/>
      </c>
      <c r="AR506" s="46" t="str">
        <f>TRIM(Table1[[#This Row],[Staff ID]])</f>
        <v/>
      </c>
      <c r="AS506" s="46" t="str">
        <f>IF(TRIM(Table1[[#This Row],[Budget Code]])=0,"",TRIM(Table1[[#This Row],[Budget Code]]))</f>
        <v/>
      </c>
      <c r="AT506" s="46" t="str">
        <f>IF(Table1[[#This Row],[Line Description]]&lt;&gt;"",Table1[[#This Row],[Line Description]],"")</f>
        <v/>
      </c>
      <c r="AU506" s="46" t="str">
        <f>IF(Table1[[#This Row],[Cur_Amount Debit]]&gt;0,ROUND(Table1[[#This Row],[Cur_Amount Debit]],2),"")</f>
        <v/>
      </c>
      <c r="AV506" s="46" t="str">
        <f>IF(Table1[[#This Row],[Cur_Amount Credit]]&gt;0,ROUND(Table1[[#This Row],[Cur_Amount Credit]],2),"")</f>
        <v/>
      </c>
      <c r="AW506" s="46" t="str">
        <f>LEFT(Table1[[#This Row],[Cur]],3)</f>
        <v/>
      </c>
      <c r="AX506" s="59"/>
      <c r="AY506" s="46"/>
      <c r="AZ506" s="46" t="str">
        <f>IF(Table1[[#This Row],[Cur]]&lt;&gt;"",IF(Table1[[#This Row],[Cur]]="USD","",ExchangeRate),"")</f>
        <v/>
      </c>
      <c r="BA506" s="46" t="str">
        <f>IF(Table1[[#This Row],[Grant]]&lt;&gt;"",VLOOKUP(Table1[[#This Row],[Grant]],Grants!B:D,3),"")</f>
        <v/>
      </c>
      <c r="BB506" s="46" t="str">
        <f>TRIM(Table1[[#This Row],[Vendor ID]])</f>
        <v/>
      </c>
      <c r="BC506">
        <f>IF(Table1[[#This Row],[Reference Number]]=Q505,BC505,BC505+1)</f>
        <v>2</v>
      </c>
    </row>
    <row r="507" spans="1:55" ht="11.25" hidden="1" customHeight="1">
      <c r="A507" s="1"/>
      <c r="B507" s="88" t="str">
        <f>IF(Table1[[#This Row],[Posting Date]]&lt;&gt;"",IF(Table1[[#This Row],[Reference Number]]=Q506,B506+1,1),"")</f>
        <v/>
      </c>
      <c r="C507" s="61"/>
      <c r="D507" s="61"/>
      <c r="E507" s="218"/>
      <c r="F507" s="143" t="str">
        <f>IFERROR(IF(VLOOKUP(Table1[[#This Row],[Budget Code Description]],Dimentions!$X$6:$AC$132,2,FALSE)="","",VLOOKUP(Table1[[#This Row],[Budget Code Description]],Dimentions!$X$6:$AC$132,2,FALSE)),"")</f>
        <v/>
      </c>
      <c r="G507" s="143" t="str">
        <f>IFERROR(VLOOKUP(Table1[[#This Row],[Budget Code Description]],Dimentions!$X$6:$AC$132,3,FALSE),"")</f>
        <v/>
      </c>
      <c r="H507" s="64" t="str">
        <f>IFERROR(VLOOKUP(Table1[[#This Row],[Account]],Dimentions!$S$6:$V$233,2,FALSE),"")</f>
        <v/>
      </c>
      <c r="I507" s="62">
        <f>_xlfn.NUMBERVALUE(LEFT(Table1[[#This Row],[Account]],1))</f>
        <v>0</v>
      </c>
      <c r="J507" s="62" t="str">
        <f>IFERROR(VLOOKUP(Table1[[#This Row],[Budget Code Description]],Table6[#All],7,FALSE),"")</f>
        <v/>
      </c>
      <c r="K507" s="143" t="str">
        <f>IFERROR(VLOOKUP(Table1[[#This Row],[Budget Code Description]],Table6[#All],8,FALSE),"")</f>
        <v/>
      </c>
      <c r="L507" s="63"/>
      <c r="M507" s="65" t="str">
        <f>IFERROR(VLOOKUP(Table1[[#This Row],[Staff ID]],Table2[],2,FALSE),"")</f>
        <v/>
      </c>
      <c r="N507" s="211" t="str">
        <f>IFERROR(IF(VLOOKUP(Table1[[#This Row],[Budget Code Description]],Dimentions!$X$6:$AC$97,4,FALSE)="","",VLOOKUP(Table1[[#This Row],[Budget Code Description]],Dimentions!$X$6:$AC$97,4,FALSE)),"")</f>
        <v/>
      </c>
      <c r="O507" s="65" t="str">
        <f>IFERROR(VLOOKUP(Table1[[#This Row],[Vendor ID]],Table549[],2,FALSE),"")</f>
        <v/>
      </c>
      <c r="P507" s="63"/>
      <c r="Q507" s="143" t="str">
        <f>IF(Table1[[#This Row],[Posting Date]]&lt;&gt;"",$D$9,"")</f>
        <v/>
      </c>
      <c r="R507" s="159" t="str">
        <f>IF(Table1[[#This Row],[Posting Date]]&lt;&gt;"",$D$10,"")</f>
        <v/>
      </c>
      <c r="S507" s="66"/>
      <c r="T507" s="63"/>
      <c r="U507" s="67"/>
      <c r="V507" s="67"/>
      <c r="W507" s="67" t="str">
        <f t="shared" si="8"/>
        <v/>
      </c>
      <c r="X507" s="161" t="str">
        <f>IF(E507="","",(IF(Table1[[#This Row],[Cur]]="USD",Table1[[#This Row],[Cur_Amount Debit]],Table1[[#This Row],[Cur_Amount Debit]]/Table1[[#This Row],[Exchange Rate]])))</f>
        <v/>
      </c>
      <c r="Y507" s="161" t="str">
        <f>IF(E507="","",(IF(Table1[[#This Row],[Cur]]="USD",Table1[[#This Row],[Cur_Amount Credit]],Table1[[#This Row],[Cur_Amount Credit]]/ExchangeRate)))</f>
        <v/>
      </c>
      <c r="Z507" s="203" t="str">
        <f>IF(E507="","",(Table1[[#This Row],[Debit USD]]-Table1[[#This Row],[Credit USD]]))</f>
        <v/>
      </c>
      <c r="AA507" s="122"/>
      <c r="AB507" s="1"/>
      <c r="AC507" s="15"/>
      <c r="AD507" s="15" t="str">
        <f>IF(AND(OR(Table1[[#This Row],[Account]]="15030",Table1[[#This Row],[Account]]="15035",Table1[[#This Row],[Account]]="20150"),Table1[[#This Row],[Vendor ID]]=""),1,"")</f>
        <v/>
      </c>
      <c r="AE507" s="15"/>
      <c r="AF507" s="15"/>
      <c r="AG507" s="15"/>
      <c r="AH507" s="46" t="str">
        <f>IF(Table1[[#This Row],[Posting Date]]&lt;&gt;"","GJ-"&amp;CountryID,"")</f>
        <v/>
      </c>
      <c r="AI507" s="59" t="str">
        <f>IF(Table1[[#This Row],[Posting Date]]&lt;&gt;"",Table1[[#This Row],[Posting Date]],"")</f>
        <v/>
      </c>
      <c r="AJ507" s="46"/>
      <c r="AK507" s="46" t="str">
        <f>IF(Table1[[#This Row],[Description]]&lt;&gt;"",Table1[[#This Row],[Description]],"")</f>
        <v/>
      </c>
      <c r="AL507" s="46" t="str">
        <f>IF(Table1[[#This Row],[Posting Date]]&lt;&gt;"",Table1[[#This Row],[Reference Number]],"")</f>
        <v/>
      </c>
      <c r="AM507" s="46" t="str">
        <f>TRIM(Table1[[#This Row],[Line '#]])</f>
        <v/>
      </c>
      <c r="AN507" s="46" t="str">
        <f>TRIM(Table1[[#This Row],[Account]])</f>
        <v/>
      </c>
      <c r="AO507" s="46" t="str">
        <f>IF(Table1[[#This Row],[Posting Date]]&lt;&gt;"",$D$5,"")</f>
        <v/>
      </c>
      <c r="AP507" s="46" t="str">
        <f>TRIM(Table1[[#This Row],[Departments-Prgrams]])</f>
        <v/>
      </c>
      <c r="AQ507" s="46" t="str">
        <f>TRIM(Table1[[#This Row],[Grant]])</f>
        <v/>
      </c>
      <c r="AR507" s="46" t="str">
        <f>TRIM(Table1[[#This Row],[Staff ID]])</f>
        <v/>
      </c>
      <c r="AS507" s="46" t="str">
        <f>IF(TRIM(Table1[[#This Row],[Budget Code]])=0,"",TRIM(Table1[[#This Row],[Budget Code]]))</f>
        <v/>
      </c>
      <c r="AT507" s="46" t="str">
        <f>IF(Table1[[#This Row],[Line Description]]&lt;&gt;"",Table1[[#This Row],[Line Description]],"")</f>
        <v/>
      </c>
      <c r="AU507" s="46" t="str">
        <f>IF(Table1[[#This Row],[Cur_Amount Debit]]&gt;0,ROUND(Table1[[#This Row],[Cur_Amount Debit]],2),"")</f>
        <v/>
      </c>
      <c r="AV507" s="46" t="str">
        <f>IF(Table1[[#This Row],[Cur_Amount Credit]]&gt;0,ROUND(Table1[[#This Row],[Cur_Amount Credit]],2),"")</f>
        <v/>
      </c>
      <c r="AW507" s="46" t="str">
        <f>LEFT(Table1[[#This Row],[Cur]],3)</f>
        <v/>
      </c>
      <c r="AX507" s="59"/>
      <c r="AY507" s="46"/>
      <c r="AZ507" s="46" t="str">
        <f>IF(Table1[[#This Row],[Cur]]&lt;&gt;"",IF(Table1[[#This Row],[Cur]]="USD","",ExchangeRate),"")</f>
        <v/>
      </c>
      <c r="BA507" s="46" t="str">
        <f>IF(Table1[[#This Row],[Grant]]&lt;&gt;"",VLOOKUP(Table1[[#This Row],[Grant]],Grants!B:D,3),"")</f>
        <v/>
      </c>
      <c r="BB507" s="46" t="str">
        <f>TRIM(Table1[[#This Row],[Vendor ID]])</f>
        <v/>
      </c>
      <c r="BC507">
        <f>IF(Table1[[#This Row],[Reference Number]]=Q506,BC506,BC506+1)</f>
        <v>2</v>
      </c>
    </row>
    <row r="508" spans="1:55" ht="11.25" hidden="1" customHeight="1">
      <c r="A508" s="1"/>
      <c r="B508" s="88" t="str">
        <f>IF(Table1[[#This Row],[Posting Date]]&lt;&gt;"",IF(Table1[[#This Row],[Reference Number]]=Q507,B507+1,1),"")</f>
        <v/>
      </c>
      <c r="C508" s="61"/>
      <c r="D508" s="61"/>
      <c r="E508" s="218"/>
      <c r="F508" s="143" t="str">
        <f>IFERROR(IF(VLOOKUP(Table1[[#This Row],[Budget Code Description]],Dimentions!$X$6:$AC$132,2,FALSE)="","",VLOOKUP(Table1[[#This Row],[Budget Code Description]],Dimentions!$X$6:$AC$132,2,FALSE)),"")</f>
        <v/>
      </c>
      <c r="G508" s="143" t="str">
        <f>IFERROR(VLOOKUP(Table1[[#This Row],[Budget Code Description]],Dimentions!$X$6:$AC$132,3,FALSE),"")</f>
        <v/>
      </c>
      <c r="H508" s="64" t="str">
        <f>IFERROR(VLOOKUP(Table1[[#This Row],[Account]],Dimentions!$S$6:$V$233,2,FALSE),"")</f>
        <v/>
      </c>
      <c r="I508" s="62">
        <f>_xlfn.NUMBERVALUE(LEFT(Table1[[#This Row],[Account]],1))</f>
        <v>0</v>
      </c>
      <c r="J508" s="62" t="str">
        <f>IFERROR(VLOOKUP(Table1[[#This Row],[Budget Code Description]],Table6[#All],7,FALSE),"")</f>
        <v/>
      </c>
      <c r="K508" s="143" t="str">
        <f>IFERROR(VLOOKUP(Table1[[#This Row],[Budget Code Description]],Table6[#All],8,FALSE),"")</f>
        <v/>
      </c>
      <c r="L508" s="63"/>
      <c r="M508" s="65" t="str">
        <f>IFERROR(VLOOKUP(Table1[[#This Row],[Staff ID]],Table2[],2,FALSE),"")</f>
        <v/>
      </c>
      <c r="N508" s="211" t="str">
        <f>IFERROR(IF(VLOOKUP(Table1[[#This Row],[Budget Code Description]],Dimentions!$X$6:$AC$97,4,FALSE)="","",VLOOKUP(Table1[[#This Row],[Budget Code Description]],Dimentions!$X$6:$AC$97,4,FALSE)),"")</f>
        <v/>
      </c>
      <c r="O508" s="65" t="str">
        <f>IFERROR(VLOOKUP(Table1[[#This Row],[Vendor ID]],Table549[],2,FALSE),"")</f>
        <v/>
      </c>
      <c r="P508" s="63"/>
      <c r="Q508" s="143" t="str">
        <f>IF(Table1[[#This Row],[Posting Date]]&lt;&gt;"",$D$9,"")</f>
        <v/>
      </c>
      <c r="R508" s="159" t="str">
        <f>IF(Table1[[#This Row],[Posting Date]]&lt;&gt;"",$D$10,"")</f>
        <v/>
      </c>
      <c r="S508" s="66"/>
      <c r="T508" s="63"/>
      <c r="U508" s="67"/>
      <c r="V508" s="67"/>
      <c r="W508" s="67" t="str">
        <f t="shared" si="8"/>
        <v/>
      </c>
      <c r="X508" s="161" t="str">
        <f>IF(E508="","",(IF(Table1[[#This Row],[Cur]]="USD",Table1[[#This Row],[Cur_Amount Debit]],Table1[[#This Row],[Cur_Amount Debit]]/Table1[[#This Row],[Exchange Rate]])))</f>
        <v/>
      </c>
      <c r="Y508" s="161" t="str">
        <f>IF(E508="","",(IF(Table1[[#This Row],[Cur]]="USD",Table1[[#This Row],[Cur_Amount Credit]],Table1[[#This Row],[Cur_Amount Credit]]/ExchangeRate)))</f>
        <v/>
      </c>
      <c r="Z508" s="203" t="str">
        <f>IF(E508="","",(Table1[[#This Row],[Debit USD]]-Table1[[#This Row],[Credit USD]]))</f>
        <v/>
      </c>
      <c r="AA508" s="122"/>
      <c r="AB508" s="1"/>
      <c r="AC508" s="15"/>
      <c r="AD508" s="15" t="str">
        <f>IF(AND(OR(Table1[[#This Row],[Account]]="15030",Table1[[#This Row],[Account]]="15035",Table1[[#This Row],[Account]]="20150"),Table1[[#This Row],[Vendor ID]]=""),1,"")</f>
        <v/>
      </c>
      <c r="AE508" s="15"/>
      <c r="AF508" s="15"/>
      <c r="AG508" s="15"/>
      <c r="AH508" s="46" t="str">
        <f>IF(Table1[[#This Row],[Posting Date]]&lt;&gt;"","GJ-"&amp;CountryID,"")</f>
        <v/>
      </c>
      <c r="AI508" s="59" t="str">
        <f>IF(Table1[[#This Row],[Posting Date]]&lt;&gt;"",Table1[[#This Row],[Posting Date]],"")</f>
        <v/>
      </c>
      <c r="AJ508" s="46"/>
      <c r="AK508" s="46" t="str">
        <f>IF(Table1[[#This Row],[Description]]&lt;&gt;"",Table1[[#This Row],[Description]],"")</f>
        <v/>
      </c>
      <c r="AL508" s="46" t="str">
        <f>IF(Table1[[#This Row],[Posting Date]]&lt;&gt;"",Table1[[#This Row],[Reference Number]],"")</f>
        <v/>
      </c>
      <c r="AM508" s="46" t="str">
        <f>TRIM(Table1[[#This Row],[Line '#]])</f>
        <v/>
      </c>
      <c r="AN508" s="46" t="str">
        <f>TRIM(Table1[[#This Row],[Account]])</f>
        <v/>
      </c>
      <c r="AO508" s="46" t="str">
        <f>IF(Table1[[#This Row],[Posting Date]]&lt;&gt;"",$D$5,"")</f>
        <v/>
      </c>
      <c r="AP508" s="46" t="str">
        <f>TRIM(Table1[[#This Row],[Departments-Prgrams]])</f>
        <v/>
      </c>
      <c r="AQ508" s="46" t="str">
        <f>TRIM(Table1[[#This Row],[Grant]])</f>
        <v/>
      </c>
      <c r="AR508" s="46" t="str">
        <f>TRIM(Table1[[#This Row],[Staff ID]])</f>
        <v/>
      </c>
      <c r="AS508" s="46" t="str">
        <f>IF(TRIM(Table1[[#This Row],[Budget Code]])=0,"",TRIM(Table1[[#This Row],[Budget Code]]))</f>
        <v/>
      </c>
      <c r="AT508" s="46" t="str">
        <f>IF(Table1[[#This Row],[Line Description]]&lt;&gt;"",Table1[[#This Row],[Line Description]],"")</f>
        <v/>
      </c>
      <c r="AU508" s="46" t="str">
        <f>IF(Table1[[#This Row],[Cur_Amount Debit]]&gt;0,ROUND(Table1[[#This Row],[Cur_Amount Debit]],2),"")</f>
        <v/>
      </c>
      <c r="AV508" s="46" t="str">
        <f>IF(Table1[[#This Row],[Cur_Amount Credit]]&gt;0,ROUND(Table1[[#This Row],[Cur_Amount Credit]],2),"")</f>
        <v/>
      </c>
      <c r="AW508" s="46" t="str">
        <f>LEFT(Table1[[#This Row],[Cur]],3)</f>
        <v/>
      </c>
      <c r="AX508" s="59"/>
      <c r="AY508" s="46"/>
      <c r="AZ508" s="46" t="str">
        <f>IF(Table1[[#This Row],[Cur]]&lt;&gt;"",IF(Table1[[#This Row],[Cur]]="USD","",ExchangeRate),"")</f>
        <v/>
      </c>
      <c r="BA508" s="46" t="str">
        <f>IF(Table1[[#This Row],[Grant]]&lt;&gt;"",VLOOKUP(Table1[[#This Row],[Grant]],Grants!B:D,3),"")</f>
        <v/>
      </c>
      <c r="BB508" s="46" t="str">
        <f>TRIM(Table1[[#This Row],[Vendor ID]])</f>
        <v/>
      </c>
      <c r="BC508">
        <f>IF(Table1[[#This Row],[Reference Number]]=Q507,BC507,BC507+1)</f>
        <v>2</v>
      </c>
    </row>
    <row r="509" spans="1:55" ht="11.25" hidden="1" customHeight="1">
      <c r="A509" s="1"/>
      <c r="B509" s="88" t="str">
        <f>IF(Table1[[#This Row],[Posting Date]]&lt;&gt;"",IF(Table1[[#This Row],[Reference Number]]=Q508,B508+1,1),"")</f>
        <v/>
      </c>
      <c r="C509" s="61"/>
      <c r="D509" s="61"/>
      <c r="E509" s="218"/>
      <c r="F509" s="143" t="str">
        <f>IFERROR(IF(VLOOKUP(Table1[[#This Row],[Budget Code Description]],Dimentions!$X$6:$AC$132,2,FALSE)="","",VLOOKUP(Table1[[#This Row],[Budget Code Description]],Dimentions!$X$6:$AC$132,2,FALSE)),"")</f>
        <v/>
      </c>
      <c r="G509" s="143" t="str">
        <f>IFERROR(VLOOKUP(Table1[[#This Row],[Budget Code Description]],Dimentions!$X$6:$AC$132,3,FALSE),"")</f>
        <v/>
      </c>
      <c r="H509" s="64" t="str">
        <f>IFERROR(VLOOKUP(Table1[[#This Row],[Account]],Dimentions!$S$6:$V$233,2,FALSE),"")</f>
        <v/>
      </c>
      <c r="I509" s="62">
        <f>_xlfn.NUMBERVALUE(LEFT(Table1[[#This Row],[Account]],1))</f>
        <v>0</v>
      </c>
      <c r="J509" s="62" t="str">
        <f>IFERROR(VLOOKUP(Table1[[#This Row],[Budget Code Description]],Table6[#All],7,FALSE),"")</f>
        <v/>
      </c>
      <c r="K509" s="143" t="str">
        <f>IFERROR(VLOOKUP(Table1[[#This Row],[Budget Code Description]],Table6[#All],8,FALSE),"")</f>
        <v/>
      </c>
      <c r="L509" s="63"/>
      <c r="M509" s="65" t="str">
        <f>IFERROR(VLOOKUP(Table1[[#This Row],[Staff ID]],Table2[],2,FALSE),"")</f>
        <v/>
      </c>
      <c r="N509" s="211" t="str">
        <f>IFERROR(IF(VLOOKUP(Table1[[#This Row],[Budget Code Description]],Dimentions!$X$6:$AC$97,4,FALSE)="","",VLOOKUP(Table1[[#This Row],[Budget Code Description]],Dimentions!$X$6:$AC$97,4,FALSE)),"")</f>
        <v/>
      </c>
      <c r="O509" s="65" t="str">
        <f>IFERROR(VLOOKUP(Table1[[#This Row],[Vendor ID]],Table549[],2,FALSE),"")</f>
        <v/>
      </c>
      <c r="P509" s="63"/>
      <c r="Q509" s="143" t="str">
        <f>IF(Table1[[#This Row],[Posting Date]]&lt;&gt;"",$D$9,"")</f>
        <v/>
      </c>
      <c r="R509" s="159" t="str">
        <f>IF(Table1[[#This Row],[Posting Date]]&lt;&gt;"",$D$10,"")</f>
        <v/>
      </c>
      <c r="S509" s="66"/>
      <c r="T509" s="63"/>
      <c r="U509" s="67"/>
      <c r="V509" s="67"/>
      <c r="W509" s="67" t="str">
        <f t="shared" si="8"/>
        <v/>
      </c>
      <c r="X509" s="161" t="str">
        <f>IF(E509="","",(IF(Table1[[#This Row],[Cur]]="USD",Table1[[#This Row],[Cur_Amount Debit]],Table1[[#This Row],[Cur_Amount Debit]]/Table1[[#This Row],[Exchange Rate]])))</f>
        <v/>
      </c>
      <c r="Y509" s="161" t="str">
        <f>IF(E509="","",(IF(Table1[[#This Row],[Cur]]="USD",Table1[[#This Row],[Cur_Amount Credit]],Table1[[#This Row],[Cur_Amount Credit]]/ExchangeRate)))</f>
        <v/>
      </c>
      <c r="Z509" s="203" t="str">
        <f>IF(E509="","",(Table1[[#This Row],[Debit USD]]-Table1[[#This Row],[Credit USD]]))</f>
        <v/>
      </c>
      <c r="AA509" s="122"/>
      <c r="AB509" s="1"/>
      <c r="AC509" s="15"/>
      <c r="AD509" s="15" t="str">
        <f>IF(AND(OR(Table1[[#This Row],[Account]]="15030",Table1[[#This Row],[Account]]="15035",Table1[[#This Row],[Account]]="20150"),Table1[[#This Row],[Vendor ID]]=""),1,"")</f>
        <v/>
      </c>
      <c r="AE509" s="15"/>
      <c r="AF509" s="15"/>
      <c r="AG509" s="15"/>
      <c r="AH509" s="46" t="str">
        <f>IF(Table1[[#This Row],[Posting Date]]&lt;&gt;"","GJ-"&amp;CountryID,"")</f>
        <v/>
      </c>
      <c r="AI509" s="59" t="str">
        <f>IF(Table1[[#This Row],[Posting Date]]&lt;&gt;"",Table1[[#This Row],[Posting Date]],"")</f>
        <v/>
      </c>
      <c r="AJ509" s="46"/>
      <c r="AK509" s="46" t="str">
        <f>IF(Table1[[#This Row],[Description]]&lt;&gt;"",Table1[[#This Row],[Description]],"")</f>
        <v/>
      </c>
      <c r="AL509" s="46" t="str">
        <f>IF(Table1[[#This Row],[Posting Date]]&lt;&gt;"",Table1[[#This Row],[Reference Number]],"")</f>
        <v/>
      </c>
      <c r="AM509" s="46" t="str">
        <f>TRIM(Table1[[#This Row],[Line '#]])</f>
        <v/>
      </c>
      <c r="AN509" s="46" t="str">
        <f>TRIM(Table1[[#This Row],[Account]])</f>
        <v/>
      </c>
      <c r="AO509" s="46" t="str">
        <f>IF(Table1[[#This Row],[Posting Date]]&lt;&gt;"",$D$5,"")</f>
        <v/>
      </c>
      <c r="AP509" s="46" t="str">
        <f>TRIM(Table1[[#This Row],[Departments-Prgrams]])</f>
        <v/>
      </c>
      <c r="AQ509" s="46" t="str">
        <f>TRIM(Table1[[#This Row],[Grant]])</f>
        <v/>
      </c>
      <c r="AR509" s="46" t="str">
        <f>TRIM(Table1[[#This Row],[Staff ID]])</f>
        <v/>
      </c>
      <c r="AS509" s="46" t="str">
        <f>IF(TRIM(Table1[[#This Row],[Budget Code]])=0,"",TRIM(Table1[[#This Row],[Budget Code]]))</f>
        <v/>
      </c>
      <c r="AT509" s="46" t="str">
        <f>IF(Table1[[#This Row],[Line Description]]&lt;&gt;"",Table1[[#This Row],[Line Description]],"")</f>
        <v/>
      </c>
      <c r="AU509" s="46" t="str">
        <f>IF(Table1[[#This Row],[Cur_Amount Debit]]&gt;0,ROUND(Table1[[#This Row],[Cur_Amount Debit]],2),"")</f>
        <v/>
      </c>
      <c r="AV509" s="46" t="str">
        <f>IF(Table1[[#This Row],[Cur_Amount Credit]]&gt;0,ROUND(Table1[[#This Row],[Cur_Amount Credit]],2),"")</f>
        <v/>
      </c>
      <c r="AW509" s="46" t="str">
        <f>LEFT(Table1[[#This Row],[Cur]],3)</f>
        <v/>
      </c>
      <c r="AX509" s="59"/>
      <c r="AY509" s="46"/>
      <c r="AZ509" s="46" t="str">
        <f>IF(Table1[[#This Row],[Cur]]&lt;&gt;"",IF(Table1[[#This Row],[Cur]]="USD","",ExchangeRate),"")</f>
        <v/>
      </c>
      <c r="BA509" s="46" t="str">
        <f>IF(Table1[[#This Row],[Grant]]&lt;&gt;"",VLOOKUP(Table1[[#This Row],[Grant]],Grants!B:D,3),"")</f>
        <v/>
      </c>
      <c r="BB509" s="46" t="str">
        <f>TRIM(Table1[[#This Row],[Vendor ID]])</f>
        <v/>
      </c>
      <c r="BC509">
        <f>IF(Table1[[#This Row],[Reference Number]]=Q508,BC508,BC508+1)</f>
        <v>2</v>
      </c>
    </row>
    <row r="510" spans="1:55" ht="11.25" hidden="1" customHeight="1">
      <c r="A510" s="1"/>
      <c r="B510" s="88" t="str">
        <f>IF(Table1[[#This Row],[Posting Date]]&lt;&gt;"",IF(Table1[[#This Row],[Reference Number]]=Q509,B509+1,1),"")</f>
        <v/>
      </c>
      <c r="C510" s="61"/>
      <c r="D510" s="61"/>
      <c r="E510" s="218"/>
      <c r="F510" s="143" t="str">
        <f>IFERROR(IF(VLOOKUP(Table1[[#This Row],[Budget Code Description]],Dimentions!$X$6:$AC$132,2,FALSE)="","",VLOOKUP(Table1[[#This Row],[Budget Code Description]],Dimentions!$X$6:$AC$132,2,FALSE)),"")</f>
        <v/>
      </c>
      <c r="G510" s="143" t="str">
        <f>IFERROR(VLOOKUP(Table1[[#This Row],[Budget Code Description]],Dimentions!$X$6:$AC$132,3,FALSE),"")</f>
        <v/>
      </c>
      <c r="H510" s="64" t="str">
        <f>IFERROR(VLOOKUP(Table1[[#This Row],[Account]],Dimentions!$S$6:$V$233,2,FALSE),"")</f>
        <v/>
      </c>
      <c r="I510" s="62">
        <f>_xlfn.NUMBERVALUE(LEFT(Table1[[#This Row],[Account]],1))</f>
        <v>0</v>
      </c>
      <c r="J510" s="62" t="str">
        <f>IFERROR(VLOOKUP(Table1[[#This Row],[Budget Code Description]],Table6[#All],7,FALSE),"")</f>
        <v/>
      </c>
      <c r="K510" s="143" t="str">
        <f>IFERROR(VLOOKUP(Table1[[#This Row],[Budget Code Description]],Table6[#All],8,FALSE),"")</f>
        <v/>
      </c>
      <c r="L510" s="63"/>
      <c r="M510" s="65" t="str">
        <f>IFERROR(VLOOKUP(Table1[[#This Row],[Staff ID]],Table2[],2,FALSE),"")</f>
        <v/>
      </c>
      <c r="N510" s="211" t="str">
        <f>IFERROR(IF(VLOOKUP(Table1[[#This Row],[Budget Code Description]],Dimentions!$X$6:$AC$97,4,FALSE)="","",VLOOKUP(Table1[[#This Row],[Budget Code Description]],Dimentions!$X$6:$AC$97,4,FALSE)),"")</f>
        <v/>
      </c>
      <c r="O510" s="65" t="str">
        <f>IFERROR(VLOOKUP(Table1[[#This Row],[Vendor ID]],Table549[],2,FALSE),"")</f>
        <v/>
      </c>
      <c r="P510" s="63"/>
      <c r="Q510" s="143" t="str">
        <f>IF(Table1[[#This Row],[Posting Date]]&lt;&gt;"",$D$9,"")</f>
        <v/>
      </c>
      <c r="R510" s="159" t="str">
        <f>IF(Table1[[#This Row],[Posting Date]]&lt;&gt;"",$D$10,"")</f>
        <v/>
      </c>
      <c r="S510" s="66"/>
      <c r="T510" s="63"/>
      <c r="U510" s="67"/>
      <c r="V510" s="67"/>
      <c r="W510" s="67" t="str">
        <f t="shared" si="8"/>
        <v/>
      </c>
      <c r="X510" s="161" t="str">
        <f>IF(E510="","",(IF(Table1[[#This Row],[Cur]]="USD",Table1[[#This Row],[Cur_Amount Debit]],Table1[[#This Row],[Cur_Amount Debit]]/Table1[[#This Row],[Exchange Rate]])))</f>
        <v/>
      </c>
      <c r="Y510" s="161" t="str">
        <f>IF(E510="","",(IF(Table1[[#This Row],[Cur]]="USD",Table1[[#This Row],[Cur_Amount Credit]],Table1[[#This Row],[Cur_Amount Credit]]/ExchangeRate)))</f>
        <v/>
      </c>
      <c r="Z510" s="203" t="str">
        <f>IF(E510="","",(Table1[[#This Row],[Debit USD]]-Table1[[#This Row],[Credit USD]]))</f>
        <v/>
      </c>
      <c r="AA510" s="122"/>
      <c r="AB510" s="1"/>
      <c r="AC510" s="15"/>
      <c r="AD510" s="15" t="str">
        <f>IF(AND(OR(Table1[[#This Row],[Account]]="15030",Table1[[#This Row],[Account]]="15035",Table1[[#This Row],[Account]]="20150"),Table1[[#This Row],[Vendor ID]]=""),1,"")</f>
        <v/>
      </c>
      <c r="AE510" s="15"/>
      <c r="AF510" s="15"/>
      <c r="AG510" s="15"/>
      <c r="AH510" s="46" t="str">
        <f>IF(Table1[[#This Row],[Posting Date]]&lt;&gt;"","GJ-"&amp;CountryID,"")</f>
        <v/>
      </c>
      <c r="AI510" s="59" t="str">
        <f>IF(Table1[[#This Row],[Posting Date]]&lt;&gt;"",Table1[[#This Row],[Posting Date]],"")</f>
        <v/>
      </c>
      <c r="AJ510" s="46"/>
      <c r="AK510" s="46" t="str">
        <f>IF(Table1[[#This Row],[Description]]&lt;&gt;"",Table1[[#This Row],[Description]],"")</f>
        <v/>
      </c>
      <c r="AL510" s="46" t="str">
        <f>IF(Table1[[#This Row],[Posting Date]]&lt;&gt;"",Table1[[#This Row],[Reference Number]],"")</f>
        <v/>
      </c>
      <c r="AM510" s="46" t="str">
        <f>TRIM(Table1[[#This Row],[Line '#]])</f>
        <v/>
      </c>
      <c r="AN510" s="46" t="str">
        <f>TRIM(Table1[[#This Row],[Account]])</f>
        <v/>
      </c>
      <c r="AO510" s="46" t="str">
        <f>IF(Table1[[#This Row],[Posting Date]]&lt;&gt;"",$D$5,"")</f>
        <v/>
      </c>
      <c r="AP510" s="46" t="str">
        <f>TRIM(Table1[[#This Row],[Departments-Prgrams]])</f>
        <v/>
      </c>
      <c r="AQ510" s="46" t="str">
        <f>TRIM(Table1[[#This Row],[Grant]])</f>
        <v/>
      </c>
      <c r="AR510" s="46" t="str">
        <f>TRIM(Table1[[#This Row],[Staff ID]])</f>
        <v/>
      </c>
      <c r="AS510" s="46" t="str">
        <f>IF(TRIM(Table1[[#This Row],[Budget Code]])=0,"",TRIM(Table1[[#This Row],[Budget Code]]))</f>
        <v/>
      </c>
      <c r="AT510" s="46" t="str">
        <f>IF(Table1[[#This Row],[Line Description]]&lt;&gt;"",Table1[[#This Row],[Line Description]],"")</f>
        <v/>
      </c>
      <c r="AU510" s="46" t="str">
        <f>IF(Table1[[#This Row],[Cur_Amount Debit]]&gt;0,ROUND(Table1[[#This Row],[Cur_Amount Debit]],2),"")</f>
        <v/>
      </c>
      <c r="AV510" s="46" t="str">
        <f>IF(Table1[[#This Row],[Cur_Amount Credit]]&gt;0,ROUND(Table1[[#This Row],[Cur_Amount Credit]],2),"")</f>
        <v/>
      </c>
      <c r="AW510" s="46" t="str">
        <f>LEFT(Table1[[#This Row],[Cur]],3)</f>
        <v/>
      </c>
      <c r="AX510" s="59"/>
      <c r="AY510" s="46"/>
      <c r="AZ510" s="46" t="str">
        <f>IF(Table1[[#This Row],[Cur]]&lt;&gt;"",IF(Table1[[#This Row],[Cur]]="USD","",ExchangeRate),"")</f>
        <v/>
      </c>
      <c r="BA510" s="46" t="str">
        <f>IF(Table1[[#This Row],[Grant]]&lt;&gt;"",VLOOKUP(Table1[[#This Row],[Grant]],Grants!B:D,3),"")</f>
        <v/>
      </c>
      <c r="BB510" s="46" t="str">
        <f>TRIM(Table1[[#This Row],[Vendor ID]])</f>
        <v/>
      </c>
      <c r="BC510">
        <f>IF(Table1[[#This Row],[Reference Number]]=Q509,BC509,BC509+1)</f>
        <v>2</v>
      </c>
    </row>
    <row r="511" spans="1:55" ht="11.25" hidden="1" customHeight="1">
      <c r="A511" s="1"/>
      <c r="B511" s="88" t="str">
        <f>IF(Table1[[#This Row],[Posting Date]]&lt;&gt;"",IF(Table1[[#This Row],[Reference Number]]=Q510,B510+1,1),"")</f>
        <v/>
      </c>
      <c r="C511" s="61"/>
      <c r="D511" s="61"/>
      <c r="E511" s="218"/>
      <c r="F511" s="143" t="str">
        <f>IFERROR(IF(VLOOKUP(Table1[[#This Row],[Budget Code Description]],Dimentions!$X$6:$AC$132,2,FALSE)="","",VLOOKUP(Table1[[#This Row],[Budget Code Description]],Dimentions!$X$6:$AC$132,2,FALSE)),"")</f>
        <v/>
      </c>
      <c r="G511" s="143" t="str">
        <f>IFERROR(VLOOKUP(Table1[[#This Row],[Budget Code Description]],Dimentions!$X$6:$AC$132,3,FALSE),"")</f>
        <v/>
      </c>
      <c r="H511" s="64" t="str">
        <f>IFERROR(VLOOKUP(Table1[[#This Row],[Account]],Dimentions!$S$6:$V$233,2,FALSE),"")</f>
        <v/>
      </c>
      <c r="I511" s="62">
        <f>_xlfn.NUMBERVALUE(LEFT(Table1[[#This Row],[Account]],1))</f>
        <v>0</v>
      </c>
      <c r="J511" s="62" t="str">
        <f>IFERROR(VLOOKUP(Table1[[#This Row],[Budget Code Description]],Table6[#All],7,FALSE),"")</f>
        <v/>
      </c>
      <c r="K511" s="143" t="str">
        <f>IFERROR(VLOOKUP(Table1[[#This Row],[Budget Code Description]],Table6[#All],8,FALSE),"")</f>
        <v/>
      </c>
      <c r="L511" s="63"/>
      <c r="M511" s="65" t="str">
        <f>IFERROR(VLOOKUP(Table1[[#This Row],[Staff ID]],Table2[],2,FALSE),"")</f>
        <v/>
      </c>
      <c r="N511" s="211" t="str">
        <f>IFERROR(IF(VLOOKUP(Table1[[#This Row],[Budget Code Description]],Dimentions!$X$6:$AC$97,4,FALSE)="","",VLOOKUP(Table1[[#This Row],[Budget Code Description]],Dimentions!$X$6:$AC$97,4,FALSE)),"")</f>
        <v/>
      </c>
      <c r="O511" s="65" t="str">
        <f>IFERROR(VLOOKUP(Table1[[#This Row],[Vendor ID]],Table549[],2,FALSE),"")</f>
        <v/>
      </c>
      <c r="P511" s="63"/>
      <c r="Q511" s="143" t="str">
        <f>IF(Table1[[#This Row],[Posting Date]]&lt;&gt;"",$D$9,"")</f>
        <v/>
      </c>
      <c r="R511" s="159" t="str">
        <f>IF(Table1[[#This Row],[Posting Date]]&lt;&gt;"",$D$10,"")</f>
        <v/>
      </c>
      <c r="S511" s="66"/>
      <c r="T511" s="63"/>
      <c r="U511" s="67"/>
      <c r="V511" s="67"/>
      <c r="W511" s="67" t="str">
        <f t="shared" si="8"/>
        <v/>
      </c>
      <c r="X511" s="161" t="str">
        <f>IF(E511="","",(IF(Table1[[#This Row],[Cur]]="USD",Table1[[#This Row],[Cur_Amount Debit]],Table1[[#This Row],[Cur_Amount Debit]]/Table1[[#This Row],[Exchange Rate]])))</f>
        <v/>
      </c>
      <c r="Y511" s="161" t="str">
        <f>IF(E511="","",(IF(Table1[[#This Row],[Cur]]="USD",Table1[[#This Row],[Cur_Amount Credit]],Table1[[#This Row],[Cur_Amount Credit]]/ExchangeRate)))</f>
        <v/>
      </c>
      <c r="Z511" s="203" t="str">
        <f>IF(E511="","",(Table1[[#This Row],[Debit USD]]-Table1[[#This Row],[Credit USD]]))</f>
        <v/>
      </c>
      <c r="AA511" s="122"/>
      <c r="AB511" s="1"/>
      <c r="AC511" s="15"/>
      <c r="AD511" s="15" t="str">
        <f>IF(AND(OR(Table1[[#This Row],[Account]]="15030",Table1[[#This Row],[Account]]="15035",Table1[[#This Row],[Account]]="20150"),Table1[[#This Row],[Vendor ID]]=""),1,"")</f>
        <v/>
      </c>
      <c r="AE511" s="15"/>
      <c r="AF511" s="15"/>
      <c r="AG511" s="15"/>
      <c r="AH511" s="46" t="str">
        <f>IF(Table1[[#This Row],[Posting Date]]&lt;&gt;"","GJ-"&amp;CountryID,"")</f>
        <v/>
      </c>
      <c r="AI511" s="59" t="str">
        <f>IF(Table1[[#This Row],[Posting Date]]&lt;&gt;"",Table1[[#This Row],[Posting Date]],"")</f>
        <v/>
      </c>
      <c r="AJ511" s="46"/>
      <c r="AK511" s="46" t="str">
        <f>IF(Table1[[#This Row],[Description]]&lt;&gt;"",Table1[[#This Row],[Description]],"")</f>
        <v/>
      </c>
      <c r="AL511" s="46" t="str">
        <f>IF(Table1[[#This Row],[Posting Date]]&lt;&gt;"",Table1[[#This Row],[Reference Number]],"")</f>
        <v/>
      </c>
      <c r="AM511" s="46" t="str">
        <f>TRIM(Table1[[#This Row],[Line '#]])</f>
        <v/>
      </c>
      <c r="AN511" s="46" t="str">
        <f>TRIM(Table1[[#This Row],[Account]])</f>
        <v/>
      </c>
      <c r="AO511" s="46" t="str">
        <f>IF(Table1[[#This Row],[Posting Date]]&lt;&gt;"",$D$5,"")</f>
        <v/>
      </c>
      <c r="AP511" s="46" t="str">
        <f>TRIM(Table1[[#This Row],[Departments-Prgrams]])</f>
        <v/>
      </c>
      <c r="AQ511" s="46" t="str">
        <f>TRIM(Table1[[#This Row],[Grant]])</f>
        <v/>
      </c>
      <c r="AR511" s="46" t="str">
        <f>TRIM(Table1[[#This Row],[Staff ID]])</f>
        <v/>
      </c>
      <c r="AS511" s="46" t="str">
        <f>IF(TRIM(Table1[[#This Row],[Budget Code]])=0,"",TRIM(Table1[[#This Row],[Budget Code]]))</f>
        <v/>
      </c>
      <c r="AT511" s="46" t="str">
        <f>IF(Table1[[#This Row],[Line Description]]&lt;&gt;"",Table1[[#This Row],[Line Description]],"")</f>
        <v/>
      </c>
      <c r="AU511" s="46" t="str">
        <f>IF(Table1[[#This Row],[Cur_Amount Debit]]&gt;0,ROUND(Table1[[#This Row],[Cur_Amount Debit]],2),"")</f>
        <v/>
      </c>
      <c r="AV511" s="46" t="str">
        <f>IF(Table1[[#This Row],[Cur_Amount Credit]]&gt;0,ROUND(Table1[[#This Row],[Cur_Amount Credit]],2),"")</f>
        <v/>
      </c>
      <c r="AW511" s="46" t="str">
        <f>LEFT(Table1[[#This Row],[Cur]],3)</f>
        <v/>
      </c>
      <c r="AX511" s="59"/>
      <c r="AY511" s="46"/>
      <c r="AZ511" s="46" t="str">
        <f>IF(Table1[[#This Row],[Cur]]&lt;&gt;"",IF(Table1[[#This Row],[Cur]]="USD","",ExchangeRate),"")</f>
        <v/>
      </c>
      <c r="BA511" s="46" t="str">
        <f>IF(Table1[[#This Row],[Grant]]&lt;&gt;"",VLOOKUP(Table1[[#This Row],[Grant]],Grants!B:D,3),"")</f>
        <v/>
      </c>
      <c r="BB511" s="46" t="str">
        <f>TRIM(Table1[[#This Row],[Vendor ID]])</f>
        <v/>
      </c>
      <c r="BC511">
        <f>IF(Table1[[#This Row],[Reference Number]]=Q510,BC510,BC510+1)</f>
        <v>2</v>
      </c>
    </row>
    <row r="512" spans="1:55" ht="11.25" hidden="1" customHeight="1">
      <c r="A512" s="1"/>
      <c r="B512" s="88" t="str">
        <f>IF(Table1[[#This Row],[Posting Date]]&lt;&gt;"",IF(Table1[[#This Row],[Reference Number]]=Q511,B511+1,1),"")</f>
        <v/>
      </c>
      <c r="C512" s="61"/>
      <c r="D512" s="61"/>
      <c r="E512" s="218"/>
      <c r="F512" s="143" t="str">
        <f>IFERROR(IF(VLOOKUP(Table1[[#This Row],[Budget Code Description]],Dimentions!$X$6:$AC$132,2,FALSE)="","",VLOOKUP(Table1[[#This Row],[Budget Code Description]],Dimentions!$X$6:$AC$132,2,FALSE)),"")</f>
        <v/>
      </c>
      <c r="G512" s="143" t="str">
        <f>IFERROR(VLOOKUP(Table1[[#This Row],[Budget Code Description]],Dimentions!$X$6:$AC$132,3,FALSE),"")</f>
        <v/>
      </c>
      <c r="H512" s="64" t="str">
        <f>IFERROR(VLOOKUP(Table1[[#This Row],[Account]],Dimentions!$S$6:$V$233,2,FALSE),"")</f>
        <v/>
      </c>
      <c r="I512" s="62">
        <f>_xlfn.NUMBERVALUE(LEFT(Table1[[#This Row],[Account]],1))</f>
        <v>0</v>
      </c>
      <c r="J512" s="62" t="str">
        <f>IFERROR(VLOOKUP(Table1[[#This Row],[Budget Code Description]],Table6[#All],7,FALSE),"")</f>
        <v/>
      </c>
      <c r="K512" s="143" t="str">
        <f>IFERROR(VLOOKUP(Table1[[#This Row],[Budget Code Description]],Table6[#All],8,FALSE),"")</f>
        <v/>
      </c>
      <c r="L512" s="63"/>
      <c r="M512" s="65" t="str">
        <f>IFERROR(VLOOKUP(Table1[[#This Row],[Staff ID]],Table2[],2,FALSE),"")</f>
        <v/>
      </c>
      <c r="N512" s="211" t="str">
        <f>IFERROR(IF(VLOOKUP(Table1[[#This Row],[Budget Code Description]],Dimentions!$X$6:$AC$97,4,FALSE)="","",VLOOKUP(Table1[[#This Row],[Budget Code Description]],Dimentions!$X$6:$AC$97,4,FALSE)),"")</f>
        <v/>
      </c>
      <c r="O512" s="65" t="str">
        <f>IFERROR(VLOOKUP(Table1[[#This Row],[Vendor ID]],Table549[],2,FALSE),"")</f>
        <v/>
      </c>
      <c r="P512" s="63"/>
      <c r="Q512" s="143" t="str">
        <f>IF(Table1[[#This Row],[Posting Date]]&lt;&gt;"",$D$9,"")</f>
        <v/>
      </c>
      <c r="R512" s="159" t="str">
        <f>IF(Table1[[#This Row],[Posting Date]]&lt;&gt;"",$D$10,"")</f>
        <v/>
      </c>
      <c r="S512" s="66"/>
      <c r="T512" s="63"/>
      <c r="U512" s="67"/>
      <c r="V512" s="67"/>
      <c r="W512" s="67" t="str">
        <f t="shared" si="8"/>
        <v/>
      </c>
      <c r="X512" s="161" t="str">
        <f>IF(E512="","",(IF(Table1[[#This Row],[Cur]]="USD",Table1[[#This Row],[Cur_Amount Debit]],Table1[[#This Row],[Cur_Amount Debit]]/Table1[[#This Row],[Exchange Rate]])))</f>
        <v/>
      </c>
      <c r="Y512" s="161" t="str">
        <f>IF(E512="","",(IF(Table1[[#This Row],[Cur]]="USD",Table1[[#This Row],[Cur_Amount Credit]],Table1[[#This Row],[Cur_Amount Credit]]/ExchangeRate)))</f>
        <v/>
      </c>
      <c r="Z512" s="203" t="str">
        <f>IF(E512="","",(Table1[[#This Row],[Debit USD]]-Table1[[#This Row],[Credit USD]]))</f>
        <v/>
      </c>
      <c r="AA512" s="122"/>
      <c r="AB512" s="1"/>
      <c r="AC512" s="15"/>
      <c r="AD512" s="15" t="str">
        <f>IF(AND(OR(Table1[[#This Row],[Account]]="15030",Table1[[#This Row],[Account]]="15035",Table1[[#This Row],[Account]]="20150"),Table1[[#This Row],[Vendor ID]]=""),1,"")</f>
        <v/>
      </c>
      <c r="AE512" s="15"/>
      <c r="AF512" s="15"/>
      <c r="AG512" s="15"/>
      <c r="AH512" s="46" t="str">
        <f>IF(Table1[[#This Row],[Posting Date]]&lt;&gt;"","GJ-"&amp;CountryID,"")</f>
        <v/>
      </c>
      <c r="AI512" s="59" t="str">
        <f>IF(Table1[[#This Row],[Posting Date]]&lt;&gt;"",Table1[[#This Row],[Posting Date]],"")</f>
        <v/>
      </c>
      <c r="AJ512" s="46"/>
      <c r="AK512" s="46" t="str">
        <f>IF(Table1[[#This Row],[Description]]&lt;&gt;"",Table1[[#This Row],[Description]],"")</f>
        <v/>
      </c>
      <c r="AL512" s="46" t="str">
        <f>IF(Table1[[#This Row],[Posting Date]]&lt;&gt;"",Table1[[#This Row],[Reference Number]],"")</f>
        <v/>
      </c>
      <c r="AM512" s="46" t="str">
        <f>TRIM(Table1[[#This Row],[Line '#]])</f>
        <v/>
      </c>
      <c r="AN512" s="46" t="str">
        <f>TRIM(Table1[[#This Row],[Account]])</f>
        <v/>
      </c>
      <c r="AO512" s="46" t="str">
        <f>IF(Table1[[#This Row],[Posting Date]]&lt;&gt;"",$D$5,"")</f>
        <v/>
      </c>
      <c r="AP512" s="46" t="str">
        <f>TRIM(Table1[[#This Row],[Departments-Prgrams]])</f>
        <v/>
      </c>
      <c r="AQ512" s="46" t="str">
        <f>TRIM(Table1[[#This Row],[Grant]])</f>
        <v/>
      </c>
      <c r="AR512" s="46" t="str">
        <f>TRIM(Table1[[#This Row],[Staff ID]])</f>
        <v/>
      </c>
      <c r="AS512" s="46" t="str">
        <f>IF(TRIM(Table1[[#This Row],[Budget Code]])=0,"",TRIM(Table1[[#This Row],[Budget Code]]))</f>
        <v/>
      </c>
      <c r="AT512" s="46" t="str">
        <f>IF(Table1[[#This Row],[Line Description]]&lt;&gt;"",Table1[[#This Row],[Line Description]],"")</f>
        <v/>
      </c>
      <c r="AU512" s="46" t="str">
        <f>IF(Table1[[#This Row],[Cur_Amount Debit]]&gt;0,ROUND(Table1[[#This Row],[Cur_Amount Debit]],2),"")</f>
        <v/>
      </c>
      <c r="AV512" s="46" t="str">
        <f>IF(Table1[[#This Row],[Cur_Amount Credit]]&gt;0,ROUND(Table1[[#This Row],[Cur_Amount Credit]],2),"")</f>
        <v/>
      </c>
      <c r="AW512" s="46" t="str">
        <f>LEFT(Table1[[#This Row],[Cur]],3)</f>
        <v/>
      </c>
      <c r="AX512" s="59"/>
      <c r="AY512" s="46"/>
      <c r="AZ512" s="46" t="str">
        <f>IF(Table1[[#This Row],[Cur]]&lt;&gt;"",IF(Table1[[#This Row],[Cur]]="USD","",ExchangeRate),"")</f>
        <v/>
      </c>
      <c r="BA512" s="46" t="str">
        <f>IF(Table1[[#This Row],[Grant]]&lt;&gt;"",VLOOKUP(Table1[[#This Row],[Grant]],Grants!B:D,3),"")</f>
        <v/>
      </c>
      <c r="BB512" s="46" t="str">
        <f>TRIM(Table1[[#This Row],[Vendor ID]])</f>
        <v/>
      </c>
      <c r="BC512">
        <f>IF(Table1[[#This Row],[Reference Number]]=Q511,BC511,BC511+1)</f>
        <v>2</v>
      </c>
    </row>
    <row r="513" spans="1:55" ht="11.25" hidden="1" customHeight="1">
      <c r="A513" s="1"/>
      <c r="B513" s="88" t="str">
        <f>IF(Table1[[#This Row],[Posting Date]]&lt;&gt;"",IF(Table1[[#This Row],[Reference Number]]=Q512,B512+1,1),"")</f>
        <v/>
      </c>
      <c r="C513" s="61"/>
      <c r="D513" s="61"/>
      <c r="E513" s="218"/>
      <c r="F513" s="143" t="str">
        <f>IFERROR(IF(VLOOKUP(Table1[[#This Row],[Budget Code Description]],Dimentions!$X$6:$AC$132,2,FALSE)="","",VLOOKUP(Table1[[#This Row],[Budget Code Description]],Dimentions!$X$6:$AC$132,2,FALSE)),"")</f>
        <v/>
      </c>
      <c r="G513" s="143" t="str">
        <f>IFERROR(VLOOKUP(Table1[[#This Row],[Budget Code Description]],Dimentions!$X$6:$AC$132,3,FALSE),"")</f>
        <v/>
      </c>
      <c r="H513" s="64" t="str">
        <f>IFERROR(VLOOKUP(Table1[[#This Row],[Account]],Dimentions!$S$6:$V$233,2,FALSE),"")</f>
        <v/>
      </c>
      <c r="I513" s="62">
        <f>_xlfn.NUMBERVALUE(LEFT(Table1[[#This Row],[Account]],1))</f>
        <v>0</v>
      </c>
      <c r="J513" s="62" t="str">
        <f>IFERROR(VLOOKUP(Table1[[#This Row],[Budget Code Description]],Table6[#All],7,FALSE),"")</f>
        <v/>
      </c>
      <c r="K513" s="143" t="str">
        <f>IFERROR(VLOOKUP(Table1[[#This Row],[Budget Code Description]],Table6[#All],8,FALSE),"")</f>
        <v/>
      </c>
      <c r="L513" s="63"/>
      <c r="M513" s="65" t="str">
        <f>IFERROR(VLOOKUP(Table1[[#This Row],[Staff ID]],Table2[],2,FALSE),"")</f>
        <v/>
      </c>
      <c r="N513" s="211" t="str">
        <f>IFERROR(IF(VLOOKUP(Table1[[#This Row],[Budget Code Description]],Dimentions!$X$6:$AC$97,4,FALSE)="","",VLOOKUP(Table1[[#This Row],[Budget Code Description]],Dimentions!$X$6:$AC$97,4,FALSE)),"")</f>
        <v/>
      </c>
      <c r="O513" s="65" t="str">
        <f>IFERROR(VLOOKUP(Table1[[#This Row],[Vendor ID]],Table549[],2,FALSE),"")</f>
        <v/>
      </c>
      <c r="P513" s="63"/>
      <c r="Q513" s="143" t="str">
        <f>IF(Table1[[#This Row],[Posting Date]]&lt;&gt;"",$D$9,"")</f>
        <v/>
      </c>
      <c r="R513" s="159" t="str">
        <f>IF(Table1[[#This Row],[Posting Date]]&lt;&gt;"",$D$10,"")</f>
        <v/>
      </c>
      <c r="S513" s="66"/>
      <c r="T513" s="63"/>
      <c r="U513" s="67"/>
      <c r="V513" s="67"/>
      <c r="W513" s="67" t="str">
        <f t="shared" si="8"/>
        <v/>
      </c>
      <c r="X513" s="161" t="str">
        <f>IF(E513="","",(IF(Table1[[#This Row],[Cur]]="USD",Table1[[#This Row],[Cur_Amount Debit]],Table1[[#This Row],[Cur_Amount Debit]]/Table1[[#This Row],[Exchange Rate]])))</f>
        <v/>
      </c>
      <c r="Y513" s="161" t="str">
        <f>IF(E513="","",(IF(Table1[[#This Row],[Cur]]="USD",Table1[[#This Row],[Cur_Amount Credit]],Table1[[#This Row],[Cur_Amount Credit]]/ExchangeRate)))</f>
        <v/>
      </c>
      <c r="Z513" s="203" t="str">
        <f>IF(E513="","",(Table1[[#This Row],[Debit USD]]-Table1[[#This Row],[Credit USD]]))</f>
        <v/>
      </c>
      <c r="AA513" s="122"/>
      <c r="AB513" s="1"/>
      <c r="AC513" s="15"/>
      <c r="AD513" s="15" t="str">
        <f>IF(AND(OR(Table1[[#This Row],[Account]]="15030",Table1[[#This Row],[Account]]="15035",Table1[[#This Row],[Account]]="20150"),Table1[[#This Row],[Vendor ID]]=""),1,"")</f>
        <v/>
      </c>
      <c r="AE513" s="15"/>
      <c r="AF513" s="15"/>
      <c r="AG513" s="15"/>
      <c r="AH513" s="46" t="str">
        <f>IF(Table1[[#This Row],[Posting Date]]&lt;&gt;"","GJ-"&amp;CountryID,"")</f>
        <v/>
      </c>
      <c r="AI513" s="59" t="str">
        <f>IF(Table1[[#This Row],[Posting Date]]&lt;&gt;"",Table1[[#This Row],[Posting Date]],"")</f>
        <v/>
      </c>
      <c r="AJ513" s="46"/>
      <c r="AK513" s="46" t="str">
        <f>IF(Table1[[#This Row],[Description]]&lt;&gt;"",Table1[[#This Row],[Description]],"")</f>
        <v/>
      </c>
      <c r="AL513" s="46" t="str">
        <f>IF(Table1[[#This Row],[Posting Date]]&lt;&gt;"",Table1[[#This Row],[Reference Number]],"")</f>
        <v/>
      </c>
      <c r="AM513" s="46" t="str">
        <f>TRIM(Table1[[#This Row],[Line '#]])</f>
        <v/>
      </c>
      <c r="AN513" s="46" t="str">
        <f>TRIM(Table1[[#This Row],[Account]])</f>
        <v/>
      </c>
      <c r="AO513" s="46" t="str">
        <f>IF(Table1[[#This Row],[Posting Date]]&lt;&gt;"",$D$5,"")</f>
        <v/>
      </c>
      <c r="AP513" s="46" t="str">
        <f>TRIM(Table1[[#This Row],[Departments-Prgrams]])</f>
        <v/>
      </c>
      <c r="AQ513" s="46" t="str">
        <f>TRIM(Table1[[#This Row],[Grant]])</f>
        <v/>
      </c>
      <c r="AR513" s="46" t="str">
        <f>TRIM(Table1[[#This Row],[Staff ID]])</f>
        <v/>
      </c>
      <c r="AS513" s="46" t="str">
        <f>IF(TRIM(Table1[[#This Row],[Budget Code]])=0,"",TRIM(Table1[[#This Row],[Budget Code]]))</f>
        <v/>
      </c>
      <c r="AT513" s="46" t="str">
        <f>IF(Table1[[#This Row],[Line Description]]&lt;&gt;"",Table1[[#This Row],[Line Description]],"")</f>
        <v/>
      </c>
      <c r="AU513" s="46" t="str">
        <f>IF(Table1[[#This Row],[Cur_Amount Debit]]&gt;0,ROUND(Table1[[#This Row],[Cur_Amount Debit]],2),"")</f>
        <v/>
      </c>
      <c r="AV513" s="46" t="str">
        <f>IF(Table1[[#This Row],[Cur_Amount Credit]]&gt;0,ROUND(Table1[[#This Row],[Cur_Amount Credit]],2),"")</f>
        <v/>
      </c>
      <c r="AW513" s="46" t="str">
        <f>LEFT(Table1[[#This Row],[Cur]],3)</f>
        <v/>
      </c>
      <c r="AX513" s="59"/>
      <c r="AY513" s="46"/>
      <c r="AZ513" s="46" t="str">
        <f>IF(Table1[[#This Row],[Cur]]&lt;&gt;"",IF(Table1[[#This Row],[Cur]]="USD","",ExchangeRate),"")</f>
        <v/>
      </c>
      <c r="BA513" s="46" t="str">
        <f>IF(Table1[[#This Row],[Grant]]&lt;&gt;"",VLOOKUP(Table1[[#This Row],[Grant]],Grants!B:D,3),"")</f>
        <v/>
      </c>
      <c r="BB513" s="46" t="str">
        <f>TRIM(Table1[[#This Row],[Vendor ID]])</f>
        <v/>
      </c>
      <c r="BC513">
        <f>IF(Table1[[#This Row],[Reference Number]]=Q512,BC512,BC512+1)</f>
        <v>2</v>
      </c>
    </row>
    <row r="514" spans="1:55" ht="11.25" hidden="1" customHeight="1">
      <c r="A514" s="1"/>
      <c r="B514" s="88" t="str">
        <f>IF(Table1[[#This Row],[Posting Date]]&lt;&gt;"",IF(Table1[[#This Row],[Reference Number]]=Q513,B513+1,1),"")</f>
        <v/>
      </c>
      <c r="C514" s="61"/>
      <c r="D514" s="61"/>
      <c r="E514" s="218"/>
      <c r="F514" s="143" t="str">
        <f>IFERROR(IF(VLOOKUP(Table1[[#This Row],[Budget Code Description]],Dimentions!$X$6:$AC$132,2,FALSE)="","",VLOOKUP(Table1[[#This Row],[Budget Code Description]],Dimentions!$X$6:$AC$132,2,FALSE)),"")</f>
        <v/>
      </c>
      <c r="G514" s="143" t="str">
        <f>IFERROR(VLOOKUP(Table1[[#This Row],[Budget Code Description]],Dimentions!$X$6:$AC$132,3,FALSE),"")</f>
        <v/>
      </c>
      <c r="H514" s="64" t="str">
        <f>IFERROR(VLOOKUP(Table1[[#This Row],[Account]],Dimentions!$S$6:$V$233,2,FALSE),"")</f>
        <v/>
      </c>
      <c r="I514" s="62">
        <f>_xlfn.NUMBERVALUE(LEFT(Table1[[#This Row],[Account]],1))</f>
        <v>0</v>
      </c>
      <c r="J514" s="62" t="str">
        <f>IFERROR(VLOOKUP(Table1[[#This Row],[Budget Code Description]],Table6[#All],7,FALSE),"")</f>
        <v/>
      </c>
      <c r="K514" s="143" t="str">
        <f>IFERROR(VLOOKUP(Table1[[#This Row],[Budget Code Description]],Table6[#All],8,FALSE),"")</f>
        <v/>
      </c>
      <c r="L514" s="63"/>
      <c r="M514" s="65" t="str">
        <f>IFERROR(VLOOKUP(Table1[[#This Row],[Staff ID]],Table2[],2,FALSE),"")</f>
        <v/>
      </c>
      <c r="N514" s="211" t="str">
        <f>IFERROR(IF(VLOOKUP(Table1[[#This Row],[Budget Code Description]],Dimentions!$X$6:$AC$97,4,FALSE)="","",VLOOKUP(Table1[[#This Row],[Budget Code Description]],Dimentions!$X$6:$AC$97,4,FALSE)),"")</f>
        <v/>
      </c>
      <c r="O514" s="65" t="str">
        <f>IFERROR(VLOOKUP(Table1[[#This Row],[Vendor ID]],Table549[],2,FALSE),"")</f>
        <v/>
      </c>
      <c r="P514" s="63"/>
      <c r="Q514" s="143" t="str">
        <f>IF(Table1[[#This Row],[Posting Date]]&lt;&gt;"",$D$9,"")</f>
        <v/>
      </c>
      <c r="R514" s="159" t="str">
        <f>IF(Table1[[#This Row],[Posting Date]]&lt;&gt;"",$D$10,"")</f>
        <v/>
      </c>
      <c r="S514" s="66"/>
      <c r="T514" s="63"/>
      <c r="U514" s="67"/>
      <c r="V514" s="67"/>
      <c r="W514" s="67" t="str">
        <f t="shared" si="8"/>
        <v/>
      </c>
      <c r="X514" s="161" t="str">
        <f>IF(E514="","",(IF(Table1[[#This Row],[Cur]]="USD",Table1[[#This Row],[Cur_Amount Debit]],Table1[[#This Row],[Cur_Amount Debit]]/Table1[[#This Row],[Exchange Rate]])))</f>
        <v/>
      </c>
      <c r="Y514" s="161" t="str">
        <f>IF(E514="","",(IF(Table1[[#This Row],[Cur]]="USD",Table1[[#This Row],[Cur_Amount Credit]],Table1[[#This Row],[Cur_Amount Credit]]/ExchangeRate)))</f>
        <v/>
      </c>
      <c r="Z514" s="203" t="str">
        <f>IF(E514="","",(Table1[[#This Row],[Debit USD]]-Table1[[#This Row],[Credit USD]]))</f>
        <v/>
      </c>
      <c r="AA514" s="122"/>
      <c r="AB514" s="1"/>
      <c r="AC514" s="15"/>
      <c r="AD514" s="15" t="str">
        <f>IF(AND(OR(Table1[[#This Row],[Account]]="15030",Table1[[#This Row],[Account]]="15035",Table1[[#This Row],[Account]]="20150"),Table1[[#This Row],[Vendor ID]]=""),1,"")</f>
        <v/>
      </c>
      <c r="AE514" s="15"/>
      <c r="AF514" s="15"/>
      <c r="AG514" s="15"/>
      <c r="AH514" s="46" t="str">
        <f>IF(Table1[[#This Row],[Posting Date]]&lt;&gt;"","GJ-"&amp;CountryID,"")</f>
        <v/>
      </c>
      <c r="AI514" s="59" t="str">
        <f>IF(Table1[[#This Row],[Posting Date]]&lt;&gt;"",Table1[[#This Row],[Posting Date]],"")</f>
        <v/>
      </c>
      <c r="AJ514" s="46"/>
      <c r="AK514" s="46" t="str">
        <f>IF(Table1[[#This Row],[Description]]&lt;&gt;"",Table1[[#This Row],[Description]],"")</f>
        <v/>
      </c>
      <c r="AL514" s="46" t="str">
        <f>IF(Table1[[#This Row],[Posting Date]]&lt;&gt;"",Table1[[#This Row],[Reference Number]],"")</f>
        <v/>
      </c>
      <c r="AM514" s="46" t="str">
        <f>TRIM(Table1[[#This Row],[Line '#]])</f>
        <v/>
      </c>
      <c r="AN514" s="46" t="str">
        <f>TRIM(Table1[[#This Row],[Account]])</f>
        <v/>
      </c>
      <c r="AO514" s="46" t="str">
        <f>IF(Table1[[#This Row],[Posting Date]]&lt;&gt;"",$D$5,"")</f>
        <v/>
      </c>
      <c r="AP514" s="46" t="str">
        <f>TRIM(Table1[[#This Row],[Departments-Prgrams]])</f>
        <v/>
      </c>
      <c r="AQ514" s="46" t="str">
        <f>TRIM(Table1[[#This Row],[Grant]])</f>
        <v/>
      </c>
      <c r="AR514" s="46" t="str">
        <f>TRIM(Table1[[#This Row],[Staff ID]])</f>
        <v/>
      </c>
      <c r="AS514" s="46" t="str">
        <f>IF(TRIM(Table1[[#This Row],[Budget Code]])=0,"",TRIM(Table1[[#This Row],[Budget Code]]))</f>
        <v/>
      </c>
      <c r="AT514" s="46" t="str">
        <f>IF(Table1[[#This Row],[Line Description]]&lt;&gt;"",Table1[[#This Row],[Line Description]],"")</f>
        <v/>
      </c>
      <c r="AU514" s="46" t="str">
        <f>IF(Table1[[#This Row],[Cur_Amount Debit]]&gt;0,ROUND(Table1[[#This Row],[Cur_Amount Debit]],2),"")</f>
        <v/>
      </c>
      <c r="AV514" s="46" t="str">
        <f>IF(Table1[[#This Row],[Cur_Amount Credit]]&gt;0,ROUND(Table1[[#This Row],[Cur_Amount Credit]],2),"")</f>
        <v/>
      </c>
      <c r="AW514" s="46" t="str">
        <f>LEFT(Table1[[#This Row],[Cur]],3)</f>
        <v/>
      </c>
      <c r="AX514" s="59"/>
      <c r="AY514" s="46"/>
      <c r="AZ514" s="46" t="str">
        <f>IF(Table1[[#This Row],[Cur]]&lt;&gt;"",IF(Table1[[#This Row],[Cur]]="USD","",ExchangeRate),"")</f>
        <v/>
      </c>
      <c r="BA514" s="46" t="str">
        <f>IF(Table1[[#This Row],[Grant]]&lt;&gt;"",VLOOKUP(Table1[[#This Row],[Grant]],Grants!B:D,3),"")</f>
        <v/>
      </c>
      <c r="BB514" s="46" t="str">
        <f>TRIM(Table1[[#This Row],[Vendor ID]])</f>
        <v/>
      </c>
      <c r="BC514">
        <f>IF(Table1[[#This Row],[Reference Number]]=Q513,BC513,BC513+1)</f>
        <v>2</v>
      </c>
    </row>
    <row r="515" spans="1:55" ht="11.25" hidden="1" customHeight="1">
      <c r="A515" s="1"/>
      <c r="B515" s="88" t="str">
        <f>IF(Table1[[#This Row],[Posting Date]]&lt;&gt;"",IF(Table1[[#This Row],[Reference Number]]=Q514,B514+1,1),"")</f>
        <v/>
      </c>
      <c r="C515" s="61"/>
      <c r="D515" s="61"/>
      <c r="E515" s="218"/>
      <c r="F515" s="143" t="str">
        <f>IFERROR(IF(VLOOKUP(Table1[[#This Row],[Budget Code Description]],Dimentions!$X$6:$AC$132,2,FALSE)="","",VLOOKUP(Table1[[#This Row],[Budget Code Description]],Dimentions!$X$6:$AC$132,2,FALSE)),"")</f>
        <v/>
      </c>
      <c r="G515" s="143" t="str">
        <f>IFERROR(VLOOKUP(Table1[[#This Row],[Budget Code Description]],Dimentions!$X$6:$AC$132,3,FALSE),"")</f>
        <v/>
      </c>
      <c r="H515" s="64" t="str">
        <f>IFERROR(VLOOKUP(Table1[[#This Row],[Account]],Dimentions!$S$6:$V$233,2,FALSE),"")</f>
        <v/>
      </c>
      <c r="I515" s="62">
        <f>_xlfn.NUMBERVALUE(LEFT(Table1[[#This Row],[Account]],1))</f>
        <v>0</v>
      </c>
      <c r="J515" s="62" t="str">
        <f>IFERROR(VLOOKUP(Table1[[#This Row],[Budget Code Description]],Table6[#All],7,FALSE),"")</f>
        <v/>
      </c>
      <c r="K515" s="143" t="str">
        <f>IFERROR(VLOOKUP(Table1[[#This Row],[Budget Code Description]],Table6[#All],8,FALSE),"")</f>
        <v/>
      </c>
      <c r="L515" s="63"/>
      <c r="M515" s="65" t="str">
        <f>IFERROR(VLOOKUP(Table1[[#This Row],[Staff ID]],Table2[],2,FALSE),"")</f>
        <v/>
      </c>
      <c r="N515" s="211" t="str">
        <f>IFERROR(IF(VLOOKUP(Table1[[#This Row],[Budget Code Description]],Dimentions!$X$6:$AC$97,4,FALSE)="","",VLOOKUP(Table1[[#This Row],[Budget Code Description]],Dimentions!$X$6:$AC$97,4,FALSE)),"")</f>
        <v/>
      </c>
      <c r="O515" s="65" t="str">
        <f>IFERROR(VLOOKUP(Table1[[#This Row],[Vendor ID]],Table549[],2,FALSE),"")</f>
        <v/>
      </c>
      <c r="P515" s="63"/>
      <c r="Q515" s="143" t="str">
        <f>IF(Table1[[#This Row],[Posting Date]]&lt;&gt;"",$D$9,"")</f>
        <v/>
      </c>
      <c r="R515" s="159" t="str">
        <f>IF(Table1[[#This Row],[Posting Date]]&lt;&gt;"",$D$10,"")</f>
        <v/>
      </c>
      <c r="S515" s="66"/>
      <c r="T515" s="63"/>
      <c r="U515" s="67"/>
      <c r="V515" s="67"/>
      <c r="W515" s="67" t="str">
        <f t="shared" si="8"/>
        <v/>
      </c>
      <c r="X515" s="161" t="str">
        <f>IF(E515="","",(IF(Table1[[#This Row],[Cur]]="USD",Table1[[#This Row],[Cur_Amount Debit]],Table1[[#This Row],[Cur_Amount Debit]]/Table1[[#This Row],[Exchange Rate]])))</f>
        <v/>
      </c>
      <c r="Y515" s="161" t="str">
        <f>IF(E515="","",(IF(Table1[[#This Row],[Cur]]="USD",Table1[[#This Row],[Cur_Amount Credit]],Table1[[#This Row],[Cur_Amount Credit]]/ExchangeRate)))</f>
        <v/>
      </c>
      <c r="Z515" s="203" t="str">
        <f>IF(E515="","",(Table1[[#This Row],[Debit USD]]-Table1[[#This Row],[Credit USD]]))</f>
        <v/>
      </c>
      <c r="AA515" s="122"/>
      <c r="AB515" s="1"/>
      <c r="AC515" s="15"/>
      <c r="AD515" s="15" t="str">
        <f>IF(AND(OR(Table1[[#This Row],[Account]]="15030",Table1[[#This Row],[Account]]="15035",Table1[[#This Row],[Account]]="20150"),Table1[[#This Row],[Vendor ID]]=""),1,"")</f>
        <v/>
      </c>
      <c r="AE515" s="15"/>
      <c r="AF515" s="15"/>
      <c r="AG515" s="15"/>
      <c r="AH515" s="46" t="str">
        <f>IF(Table1[[#This Row],[Posting Date]]&lt;&gt;"","GJ-"&amp;CountryID,"")</f>
        <v/>
      </c>
      <c r="AI515" s="59" t="str">
        <f>IF(Table1[[#This Row],[Posting Date]]&lt;&gt;"",Table1[[#This Row],[Posting Date]],"")</f>
        <v/>
      </c>
      <c r="AJ515" s="46"/>
      <c r="AK515" s="46" t="str">
        <f>IF(Table1[[#This Row],[Description]]&lt;&gt;"",Table1[[#This Row],[Description]],"")</f>
        <v/>
      </c>
      <c r="AL515" s="46" t="str">
        <f>IF(Table1[[#This Row],[Posting Date]]&lt;&gt;"",Table1[[#This Row],[Reference Number]],"")</f>
        <v/>
      </c>
      <c r="AM515" s="46" t="str">
        <f>TRIM(Table1[[#This Row],[Line '#]])</f>
        <v/>
      </c>
      <c r="AN515" s="46" t="str">
        <f>TRIM(Table1[[#This Row],[Account]])</f>
        <v/>
      </c>
      <c r="AO515" s="46" t="str">
        <f>IF(Table1[[#This Row],[Posting Date]]&lt;&gt;"",$D$5,"")</f>
        <v/>
      </c>
      <c r="AP515" s="46" t="str">
        <f>TRIM(Table1[[#This Row],[Departments-Prgrams]])</f>
        <v/>
      </c>
      <c r="AQ515" s="46" t="str">
        <f>TRIM(Table1[[#This Row],[Grant]])</f>
        <v/>
      </c>
      <c r="AR515" s="46" t="str">
        <f>TRIM(Table1[[#This Row],[Staff ID]])</f>
        <v/>
      </c>
      <c r="AS515" s="46" t="str">
        <f>IF(TRIM(Table1[[#This Row],[Budget Code]])=0,"",TRIM(Table1[[#This Row],[Budget Code]]))</f>
        <v/>
      </c>
      <c r="AT515" s="46" t="str">
        <f>IF(Table1[[#This Row],[Line Description]]&lt;&gt;"",Table1[[#This Row],[Line Description]],"")</f>
        <v/>
      </c>
      <c r="AU515" s="46" t="str">
        <f>IF(Table1[[#This Row],[Cur_Amount Debit]]&gt;0,ROUND(Table1[[#This Row],[Cur_Amount Debit]],2),"")</f>
        <v/>
      </c>
      <c r="AV515" s="46" t="str">
        <f>IF(Table1[[#This Row],[Cur_Amount Credit]]&gt;0,ROUND(Table1[[#This Row],[Cur_Amount Credit]],2),"")</f>
        <v/>
      </c>
      <c r="AW515" s="46" t="str">
        <f>LEFT(Table1[[#This Row],[Cur]],3)</f>
        <v/>
      </c>
      <c r="AX515" s="59"/>
      <c r="AY515" s="46"/>
      <c r="AZ515" s="46" t="str">
        <f>IF(Table1[[#This Row],[Cur]]&lt;&gt;"",IF(Table1[[#This Row],[Cur]]="USD","",ExchangeRate),"")</f>
        <v/>
      </c>
      <c r="BA515" s="46" t="str">
        <f>IF(Table1[[#This Row],[Grant]]&lt;&gt;"",VLOOKUP(Table1[[#This Row],[Grant]],Grants!B:D,3),"")</f>
        <v/>
      </c>
      <c r="BB515" s="46" t="str">
        <f>TRIM(Table1[[#This Row],[Vendor ID]])</f>
        <v/>
      </c>
      <c r="BC515">
        <f>IF(Table1[[#This Row],[Reference Number]]=Q514,BC514,BC514+1)</f>
        <v>2</v>
      </c>
    </row>
    <row r="516" spans="1:55" ht="11.25" hidden="1" customHeight="1">
      <c r="A516" s="1"/>
      <c r="B516" s="88" t="str">
        <f>IF(Table1[[#This Row],[Posting Date]]&lt;&gt;"",IF(Table1[[#This Row],[Reference Number]]=Q515,B515+1,1),"")</f>
        <v/>
      </c>
      <c r="C516" s="61"/>
      <c r="D516" s="61"/>
      <c r="E516" s="218"/>
      <c r="F516" s="143" t="str">
        <f>IFERROR(IF(VLOOKUP(Table1[[#This Row],[Budget Code Description]],Dimentions!$X$6:$AC$132,2,FALSE)="","",VLOOKUP(Table1[[#This Row],[Budget Code Description]],Dimentions!$X$6:$AC$132,2,FALSE)),"")</f>
        <v/>
      </c>
      <c r="G516" s="143" t="str">
        <f>IFERROR(VLOOKUP(Table1[[#This Row],[Budget Code Description]],Dimentions!$X$6:$AC$132,3,FALSE),"")</f>
        <v/>
      </c>
      <c r="H516" s="64" t="str">
        <f>IFERROR(VLOOKUP(Table1[[#This Row],[Account]],Dimentions!$S$6:$V$233,2,FALSE),"")</f>
        <v/>
      </c>
      <c r="I516" s="62">
        <f>_xlfn.NUMBERVALUE(LEFT(Table1[[#This Row],[Account]],1))</f>
        <v>0</v>
      </c>
      <c r="J516" s="62" t="str">
        <f>IFERROR(VLOOKUP(Table1[[#This Row],[Budget Code Description]],Table6[#All],7,FALSE),"")</f>
        <v/>
      </c>
      <c r="K516" s="143" t="str">
        <f>IFERROR(VLOOKUP(Table1[[#This Row],[Budget Code Description]],Table6[#All],8,FALSE),"")</f>
        <v/>
      </c>
      <c r="L516" s="63"/>
      <c r="M516" s="65" t="str">
        <f>IFERROR(VLOOKUP(Table1[[#This Row],[Staff ID]],Table2[],2,FALSE),"")</f>
        <v/>
      </c>
      <c r="N516" s="211" t="str">
        <f>IFERROR(IF(VLOOKUP(Table1[[#This Row],[Budget Code Description]],Dimentions!$X$6:$AC$97,4,FALSE)="","",VLOOKUP(Table1[[#This Row],[Budget Code Description]],Dimentions!$X$6:$AC$97,4,FALSE)),"")</f>
        <v/>
      </c>
      <c r="O516" s="65" t="str">
        <f>IFERROR(VLOOKUP(Table1[[#This Row],[Vendor ID]],Table549[],2,FALSE),"")</f>
        <v/>
      </c>
      <c r="P516" s="63"/>
      <c r="Q516" s="143" t="str">
        <f>IF(Table1[[#This Row],[Posting Date]]&lt;&gt;"",$D$9,"")</f>
        <v/>
      </c>
      <c r="R516" s="159" t="str">
        <f>IF(Table1[[#This Row],[Posting Date]]&lt;&gt;"",$D$10,"")</f>
        <v/>
      </c>
      <c r="S516" s="66"/>
      <c r="T516" s="63"/>
      <c r="U516" s="67"/>
      <c r="V516" s="67"/>
      <c r="W516" s="67" t="str">
        <f t="shared" si="8"/>
        <v/>
      </c>
      <c r="X516" s="161" t="str">
        <f>IF(E516="","",(IF(Table1[[#This Row],[Cur]]="USD",Table1[[#This Row],[Cur_Amount Debit]],Table1[[#This Row],[Cur_Amount Debit]]/Table1[[#This Row],[Exchange Rate]])))</f>
        <v/>
      </c>
      <c r="Y516" s="161" t="str">
        <f>IF(E516="","",(IF(Table1[[#This Row],[Cur]]="USD",Table1[[#This Row],[Cur_Amount Credit]],Table1[[#This Row],[Cur_Amount Credit]]/ExchangeRate)))</f>
        <v/>
      </c>
      <c r="Z516" s="203" t="str">
        <f>IF(E516="","",(Table1[[#This Row],[Debit USD]]-Table1[[#This Row],[Credit USD]]))</f>
        <v/>
      </c>
      <c r="AA516" s="122"/>
      <c r="AB516" s="1"/>
      <c r="AC516" s="15"/>
      <c r="AD516" s="15" t="str">
        <f>IF(AND(OR(Table1[[#This Row],[Account]]="15030",Table1[[#This Row],[Account]]="15035",Table1[[#This Row],[Account]]="20150"),Table1[[#This Row],[Vendor ID]]=""),1,"")</f>
        <v/>
      </c>
      <c r="AE516" s="15"/>
      <c r="AF516" s="15"/>
      <c r="AG516" s="15"/>
      <c r="AH516" s="46" t="str">
        <f>IF(Table1[[#This Row],[Posting Date]]&lt;&gt;"","GJ-"&amp;CountryID,"")</f>
        <v/>
      </c>
      <c r="AI516" s="59" t="str">
        <f>IF(Table1[[#This Row],[Posting Date]]&lt;&gt;"",Table1[[#This Row],[Posting Date]],"")</f>
        <v/>
      </c>
      <c r="AJ516" s="46"/>
      <c r="AK516" s="46" t="str">
        <f>IF(Table1[[#This Row],[Description]]&lt;&gt;"",Table1[[#This Row],[Description]],"")</f>
        <v/>
      </c>
      <c r="AL516" s="46" t="str">
        <f>IF(Table1[[#This Row],[Posting Date]]&lt;&gt;"",Table1[[#This Row],[Reference Number]],"")</f>
        <v/>
      </c>
      <c r="AM516" s="46" t="str">
        <f>TRIM(Table1[[#This Row],[Line '#]])</f>
        <v/>
      </c>
      <c r="AN516" s="46" t="str">
        <f>TRIM(Table1[[#This Row],[Account]])</f>
        <v/>
      </c>
      <c r="AO516" s="46" t="str">
        <f>IF(Table1[[#This Row],[Posting Date]]&lt;&gt;"",$D$5,"")</f>
        <v/>
      </c>
      <c r="AP516" s="46" t="str">
        <f>TRIM(Table1[[#This Row],[Departments-Prgrams]])</f>
        <v/>
      </c>
      <c r="AQ516" s="46" t="str">
        <f>TRIM(Table1[[#This Row],[Grant]])</f>
        <v/>
      </c>
      <c r="AR516" s="46" t="str">
        <f>TRIM(Table1[[#This Row],[Staff ID]])</f>
        <v/>
      </c>
      <c r="AS516" s="46" t="str">
        <f>IF(TRIM(Table1[[#This Row],[Budget Code]])=0,"",TRIM(Table1[[#This Row],[Budget Code]]))</f>
        <v/>
      </c>
      <c r="AT516" s="46" t="str">
        <f>IF(Table1[[#This Row],[Line Description]]&lt;&gt;"",Table1[[#This Row],[Line Description]],"")</f>
        <v/>
      </c>
      <c r="AU516" s="46" t="str">
        <f>IF(Table1[[#This Row],[Cur_Amount Debit]]&gt;0,ROUND(Table1[[#This Row],[Cur_Amount Debit]],2),"")</f>
        <v/>
      </c>
      <c r="AV516" s="46" t="str">
        <f>IF(Table1[[#This Row],[Cur_Amount Credit]]&gt;0,ROUND(Table1[[#This Row],[Cur_Amount Credit]],2),"")</f>
        <v/>
      </c>
      <c r="AW516" s="46" t="str">
        <f>LEFT(Table1[[#This Row],[Cur]],3)</f>
        <v/>
      </c>
      <c r="AX516" s="59"/>
      <c r="AY516" s="46"/>
      <c r="AZ516" s="46" t="str">
        <f>IF(Table1[[#This Row],[Cur]]&lt;&gt;"",IF(Table1[[#This Row],[Cur]]="USD","",ExchangeRate),"")</f>
        <v/>
      </c>
      <c r="BA516" s="46" t="str">
        <f>IF(Table1[[#This Row],[Grant]]&lt;&gt;"",VLOOKUP(Table1[[#This Row],[Grant]],Grants!B:D,3),"")</f>
        <v/>
      </c>
      <c r="BB516" s="46" t="str">
        <f>TRIM(Table1[[#This Row],[Vendor ID]])</f>
        <v/>
      </c>
      <c r="BC516">
        <f>IF(Table1[[#This Row],[Reference Number]]=Q515,BC515,BC515+1)</f>
        <v>2</v>
      </c>
    </row>
    <row r="517" spans="1:55" ht="11.25" hidden="1" customHeight="1">
      <c r="A517" s="1"/>
      <c r="B517" s="88" t="str">
        <f>IF(Table1[[#This Row],[Posting Date]]&lt;&gt;"",IF(Table1[[#This Row],[Reference Number]]=Q516,B516+1,1),"")</f>
        <v/>
      </c>
      <c r="C517" s="61"/>
      <c r="D517" s="61"/>
      <c r="E517" s="218"/>
      <c r="F517" s="143" t="str">
        <f>IFERROR(IF(VLOOKUP(Table1[[#This Row],[Budget Code Description]],Dimentions!$X$6:$AC$132,2,FALSE)="","",VLOOKUP(Table1[[#This Row],[Budget Code Description]],Dimentions!$X$6:$AC$132,2,FALSE)),"")</f>
        <v/>
      </c>
      <c r="G517" s="143" t="str">
        <f>IFERROR(VLOOKUP(Table1[[#This Row],[Budget Code Description]],Dimentions!$X$6:$AC$132,3,FALSE),"")</f>
        <v/>
      </c>
      <c r="H517" s="64" t="str">
        <f>IFERROR(VLOOKUP(Table1[[#This Row],[Account]],Dimentions!$S$6:$V$233,2,FALSE),"")</f>
        <v/>
      </c>
      <c r="I517" s="62">
        <f>_xlfn.NUMBERVALUE(LEFT(Table1[[#This Row],[Account]],1))</f>
        <v>0</v>
      </c>
      <c r="J517" s="62" t="str">
        <f>IFERROR(VLOOKUP(Table1[[#This Row],[Budget Code Description]],Table6[#All],7,FALSE),"")</f>
        <v/>
      </c>
      <c r="K517" s="143" t="str">
        <f>IFERROR(VLOOKUP(Table1[[#This Row],[Budget Code Description]],Table6[#All],8,FALSE),"")</f>
        <v/>
      </c>
      <c r="L517" s="63"/>
      <c r="M517" s="65" t="str">
        <f>IFERROR(VLOOKUP(Table1[[#This Row],[Staff ID]],Table2[],2,FALSE),"")</f>
        <v/>
      </c>
      <c r="N517" s="211" t="str">
        <f>IFERROR(IF(VLOOKUP(Table1[[#This Row],[Budget Code Description]],Dimentions!$X$6:$AC$97,4,FALSE)="","",VLOOKUP(Table1[[#This Row],[Budget Code Description]],Dimentions!$X$6:$AC$97,4,FALSE)),"")</f>
        <v/>
      </c>
      <c r="O517" s="65" t="str">
        <f>IFERROR(VLOOKUP(Table1[[#This Row],[Vendor ID]],Table549[],2,FALSE),"")</f>
        <v/>
      </c>
      <c r="P517" s="63"/>
      <c r="Q517" s="143" t="str">
        <f>IF(Table1[[#This Row],[Posting Date]]&lt;&gt;"",$D$9,"")</f>
        <v/>
      </c>
      <c r="R517" s="159" t="str">
        <f>IF(Table1[[#This Row],[Posting Date]]&lt;&gt;"",$D$10,"")</f>
        <v/>
      </c>
      <c r="S517" s="66"/>
      <c r="T517" s="63"/>
      <c r="U517" s="67"/>
      <c r="V517" s="67"/>
      <c r="W517" s="67" t="str">
        <f t="shared" si="8"/>
        <v/>
      </c>
      <c r="X517" s="161" t="str">
        <f>IF(E517="","",(IF(Table1[[#This Row],[Cur]]="USD",Table1[[#This Row],[Cur_Amount Debit]],Table1[[#This Row],[Cur_Amount Debit]]/Table1[[#This Row],[Exchange Rate]])))</f>
        <v/>
      </c>
      <c r="Y517" s="161" t="str">
        <f>IF(E517="","",(IF(Table1[[#This Row],[Cur]]="USD",Table1[[#This Row],[Cur_Amount Credit]],Table1[[#This Row],[Cur_Amount Credit]]/ExchangeRate)))</f>
        <v/>
      </c>
      <c r="Z517" s="203" t="str">
        <f>IF(E517="","",(Table1[[#This Row],[Debit USD]]-Table1[[#This Row],[Credit USD]]))</f>
        <v/>
      </c>
      <c r="AA517" s="122"/>
      <c r="AB517" s="1"/>
      <c r="AC517" s="15"/>
      <c r="AD517" s="15" t="str">
        <f>IF(AND(OR(Table1[[#This Row],[Account]]="15030",Table1[[#This Row],[Account]]="15035",Table1[[#This Row],[Account]]="20150"),Table1[[#This Row],[Vendor ID]]=""),1,"")</f>
        <v/>
      </c>
      <c r="AE517" s="15"/>
      <c r="AF517" s="15"/>
      <c r="AG517" s="15"/>
      <c r="AH517" s="46" t="str">
        <f>IF(Table1[[#This Row],[Posting Date]]&lt;&gt;"","GJ-"&amp;CountryID,"")</f>
        <v/>
      </c>
      <c r="AI517" s="59" t="str">
        <f>IF(Table1[[#This Row],[Posting Date]]&lt;&gt;"",Table1[[#This Row],[Posting Date]],"")</f>
        <v/>
      </c>
      <c r="AJ517" s="46"/>
      <c r="AK517" s="46" t="str">
        <f>IF(Table1[[#This Row],[Description]]&lt;&gt;"",Table1[[#This Row],[Description]],"")</f>
        <v/>
      </c>
      <c r="AL517" s="46" t="str">
        <f>IF(Table1[[#This Row],[Posting Date]]&lt;&gt;"",Table1[[#This Row],[Reference Number]],"")</f>
        <v/>
      </c>
      <c r="AM517" s="46" t="str">
        <f>TRIM(Table1[[#This Row],[Line '#]])</f>
        <v/>
      </c>
      <c r="AN517" s="46" t="str">
        <f>TRIM(Table1[[#This Row],[Account]])</f>
        <v/>
      </c>
      <c r="AO517" s="46" t="str">
        <f>IF(Table1[[#This Row],[Posting Date]]&lt;&gt;"",$D$5,"")</f>
        <v/>
      </c>
      <c r="AP517" s="46" t="str">
        <f>TRIM(Table1[[#This Row],[Departments-Prgrams]])</f>
        <v/>
      </c>
      <c r="AQ517" s="46" t="str">
        <f>TRIM(Table1[[#This Row],[Grant]])</f>
        <v/>
      </c>
      <c r="AR517" s="46" t="str">
        <f>TRIM(Table1[[#This Row],[Staff ID]])</f>
        <v/>
      </c>
      <c r="AS517" s="46" t="str">
        <f>IF(TRIM(Table1[[#This Row],[Budget Code]])=0,"",TRIM(Table1[[#This Row],[Budget Code]]))</f>
        <v/>
      </c>
      <c r="AT517" s="46" t="str">
        <f>IF(Table1[[#This Row],[Line Description]]&lt;&gt;"",Table1[[#This Row],[Line Description]],"")</f>
        <v/>
      </c>
      <c r="AU517" s="46" t="str">
        <f>IF(Table1[[#This Row],[Cur_Amount Debit]]&gt;0,ROUND(Table1[[#This Row],[Cur_Amount Debit]],2),"")</f>
        <v/>
      </c>
      <c r="AV517" s="46" t="str">
        <f>IF(Table1[[#This Row],[Cur_Amount Credit]]&gt;0,ROUND(Table1[[#This Row],[Cur_Amount Credit]],2),"")</f>
        <v/>
      </c>
      <c r="AW517" s="46" t="str">
        <f>LEFT(Table1[[#This Row],[Cur]],3)</f>
        <v/>
      </c>
      <c r="AX517" s="59"/>
      <c r="AY517" s="46"/>
      <c r="AZ517" s="46" t="str">
        <f>IF(Table1[[#This Row],[Cur]]&lt;&gt;"",IF(Table1[[#This Row],[Cur]]="USD","",ExchangeRate),"")</f>
        <v/>
      </c>
      <c r="BA517" s="46" t="str">
        <f>IF(Table1[[#This Row],[Grant]]&lt;&gt;"",VLOOKUP(Table1[[#This Row],[Grant]],Grants!B:D,3),"")</f>
        <v/>
      </c>
      <c r="BB517" s="46" t="str">
        <f>TRIM(Table1[[#This Row],[Vendor ID]])</f>
        <v/>
      </c>
      <c r="BC517">
        <f>IF(Table1[[#This Row],[Reference Number]]=Q516,BC516,BC516+1)</f>
        <v>2</v>
      </c>
    </row>
    <row r="518" spans="1:55" ht="11.25" hidden="1" customHeight="1">
      <c r="A518" s="1"/>
      <c r="B518" s="88" t="str">
        <f>IF(Table1[[#This Row],[Posting Date]]&lt;&gt;"",IF(Table1[[#This Row],[Reference Number]]=Q517,B517+1,1),"")</f>
        <v/>
      </c>
      <c r="C518" s="61"/>
      <c r="D518" s="61"/>
      <c r="E518" s="218"/>
      <c r="F518" s="143" t="str">
        <f>IFERROR(IF(VLOOKUP(Table1[[#This Row],[Budget Code Description]],Dimentions!$X$6:$AC$132,2,FALSE)="","",VLOOKUP(Table1[[#This Row],[Budget Code Description]],Dimentions!$X$6:$AC$132,2,FALSE)),"")</f>
        <v/>
      </c>
      <c r="G518" s="143" t="str">
        <f>IFERROR(VLOOKUP(Table1[[#This Row],[Budget Code Description]],Dimentions!$X$6:$AC$132,3,FALSE),"")</f>
        <v/>
      </c>
      <c r="H518" s="64" t="str">
        <f>IFERROR(VLOOKUP(Table1[[#This Row],[Account]],Dimentions!$S$6:$V$233,2,FALSE),"")</f>
        <v/>
      </c>
      <c r="I518" s="62">
        <f>_xlfn.NUMBERVALUE(LEFT(Table1[[#This Row],[Account]],1))</f>
        <v>0</v>
      </c>
      <c r="J518" s="62" t="str">
        <f>IFERROR(VLOOKUP(Table1[[#This Row],[Budget Code Description]],Table6[#All],7,FALSE),"")</f>
        <v/>
      </c>
      <c r="K518" s="143" t="str">
        <f>IFERROR(VLOOKUP(Table1[[#This Row],[Budget Code Description]],Table6[#All],8,FALSE),"")</f>
        <v/>
      </c>
      <c r="L518" s="63"/>
      <c r="M518" s="65" t="str">
        <f>IFERROR(VLOOKUP(Table1[[#This Row],[Staff ID]],Table2[],2,FALSE),"")</f>
        <v/>
      </c>
      <c r="N518" s="211" t="str">
        <f>IFERROR(IF(VLOOKUP(Table1[[#This Row],[Budget Code Description]],Dimentions!$X$6:$AC$97,4,FALSE)="","",VLOOKUP(Table1[[#This Row],[Budget Code Description]],Dimentions!$X$6:$AC$97,4,FALSE)),"")</f>
        <v/>
      </c>
      <c r="O518" s="65" t="str">
        <f>IFERROR(VLOOKUP(Table1[[#This Row],[Vendor ID]],Table549[],2,FALSE),"")</f>
        <v/>
      </c>
      <c r="P518" s="63"/>
      <c r="Q518" s="143" t="str">
        <f>IF(Table1[[#This Row],[Posting Date]]&lt;&gt;"",$D$9,"")</f>
        <v/>
      </c>
      <c r="R518" s="159" t="str">
        <f>IF(Table1[[#This Row],[Posting Date]]&lt;&gt;"",$D$10,"")</f>
        <v/>
      </c>
      <c r="S518" s="66"/>
      <c r="T518" s="63"/>
      <c r="U518" s="67"/>
      <c r="V518" s="67"/>
      <c r="W518" s="67" t="str">
        <f t="shared" si="8"/>
        <v/>
      </c>
      <c r="X518" s="161" t="str">
        <f>IF(E518="","",(IF(Table1[[#This Row],[Cur]]="USD",Table1[[#This Row],[Cur_Amount Debit]],Table1[[#This Row],[Cur_Amount Debit]]/Table1[[#This Row],[Exchange Rate]])))</f>
        <v/>
      </c>
      <c r="Y518" s="161" t="str">
        <f>IF(E518="","",(IF(Table1[[#This Row],[Cur]]="USD",Table1[[#This Row],[Cur_Amount Credit]],Table1[[#This Row],[Cur_Amount Credit]]/ExchangeRate)))</f>
        <v/>
      </c>
      <c r="Z518" s="203" t="str">
        <f>IF(E518="","",(Table1[[#This Row],[Debit USD]]-Table1[[#This Row],[Credit USD]]))</f>
        <v/>
      </c>
      <c r="AA518" s="122"/>
      <c r="AB518" s="1"/>
      <c r="AC518" s="15"/>
      <c r="AD518" s="15" t="str">
        <f>IF(AND(OR(Table1[[#This Row],[Account]]="15030",Table1[[#This Row],[Account]]="15035",Table1[[#This Row],[Account]]="20150"),Table1[[#This Row],[Vendor ID]]=""),1,"")</f>
        <v/>
      </c>
      <c r="AE518" s="15"/>
      <c r="AF518" s="15"/>
      <c r="AG518" s="15"/>
      <c r="AH518" s="46" t="str">
        <f>IF(Table1[[#This Row],[Posting Date]]&lt;&gt;"","GJ-"&amp;CountryID,"")</f>
        <v/>
      </c>
      <c r="AI518" s="59" t="str">
        <f>IF(Table1[[#This Row],[Posting Date]]&lt;&gt;"",Table1[[#This Row],[Posting Date]],"")</f>
        <v/>
      </c>
      <c r="AJ518" s="46"/>
      <c r="AK518" s="46" t="str">
        <f>IF(Table1[[#This Row],[Description]]&lt;&gt;"",Table1[[#This Row],[Description]],"")</f>
        <v/>
      </c>
      <c r="AL518" s="46" t="str">
        <f>IF(Table1[[#This Row],[Posting Date]]&lt;&gt;"",Table1[[#This Row],[Reference Number]],"")</f>
        <v/>
      </c>
      <c r="AM518" s="46" t="str">
        <f>TRIM(Table1[[#This Row],[Line '#]])</f>
        <v/>
      </c>
      <c r="AN518" s="46" t="str">
        <f>TRIM(Table1[[#This Row],[Account]])</f>
        <v/>
      </c>
      <c r="AO518" s="46" t="str">
        <f>IF(Table1[[#This Row],[Posting Date]]&lt;&gt;"",$D$5,"")</f>
        <v/>
      </c>
      <c r="AP518" s="46" t="str">
        <f>TRIM(Table1[[#This Row],[Departments-Prgrams]])</f>
        <v/>
      </c>
      <c r="AQ518" s="46" t="str">
        <f>TRIM(Table1[[#This Row],[Grant]])</f>
        <v/>
      </c>
      <c r="AR518" s="46" t="str">
        <f>TRIM(Table1[[#This Row],[Staff ID]])</f>
        <v/>
      </c>
      <c r="AS518" s="46" t="str">
        <f>IF(TRIM(Table1[[#This Row],[Budget Code]])=0,"",TRIM(Table1[[#This Row],[Budget Code]]))</f>
        <v/>
      </c>
      <c r="AT518" s="46" t="str">
        <f>IF(Table1[[#This Row],[Line Description]]&lt;&gt;"",Table1[[#This Row],[Line Description]],"")</f>
        <v/>
      </c>
      <c r="AU518" s="46" t="str">
        <f>IF(Table1[[#This Row],[Cur_Amount Debit]]&gt;0,ROUND(Table1[[#This Row],[Cur_Amount Debit]],2),"")</f>
        <v/>
      </c>
      <c r="AV518" s="46" t="str">
        <f>IF(Table1[[#This Row],[Cur_Amount Credit]]&gt;0,ROUND(Table1[[#This Row],[Cur_Amount Credit]],2),"")</f>
        <v/>
      </c>
      <c r="AW518" s="46" t="str">
        <f>LEFT(Table1[[#This Row],[Cur]],3)</f>
        <v/>
      </c>
      <c r="AX518" s="59"/>
      <c r="AY518" s="46"/>
      <c r="AZ518" s="46" t="str">
        <f>IF(Table1[[#This Row],[Cur]]&lt;&gt;"",IF(Table1[[#This Row],[Cur]]="USD","",ExchangeRate),"")</f>
        <v/>
      </c>
      <c r="BA518" s="46" t="str">
        <f>IF(Table1[[#This Row],[Grant]]&lt;&gt;"",VLOOKUP(Table1[[#This Row],[Grant]],Grants!B:D,3),"")</f>
        <v/>
      </c>
      <c r="BB518" s="46" t="str">
        <f>TRIM(Table1[[#This Row],[Vendor ID]])</f>
        <v/>
      </c>
      <c r="BC518">
        <f>IF(Table1[[#This Row],[Reference Number]]=Q517,BC517,BC517+1)</f>
        <v>2</v>
      </c>
    </row>
    <row r="519" spans="1:55" ht="11.25" hidden="1" customHeight="1">
      <c r="A519" s="1"/>
      <c r="B519" s="88" t="str">
        <f>IF(Table1[[#This Row],[Posting Date]]&lt;&gt;"",IF(Table1[[#This Row],[Reference Number]]=Q518,B518+1,1),"")</f>
        <v/>
      </c>
      <c r="C519" s="61"/>
      <c r="D519" s="61"/>
      <c r="E519" s="218"/>
      <c r="F519" s="143" t="str">
        <f>IFERROR(IF(VLOOKUP(Table1[[#This Row],[Budget Code Description]],Dimentions!$X$6:$AC$132,2,FALSE)="","",VLOOKUP(Table1[[#This Row],[Budget Code Description]],Dimentions!$X$6:$AC$132,2,FALSE)),"")</f>
        <v/>
      </c>
      <c r="G519" s="143" t="str">
        <f>IFERROR(VLOOKUP(Table1[[#This Row],[Budget Code Description]],Dimentions!$X$6:$AC$132,3,FALSE),"")</f>
        <v/>
      </c>
      <c r="H519" s="64" t="str">
        <f>IFERROR(VLOOKUP(Table1[[#This Row],[Account]],Dimentions!$S$6:$V$233,2,FALSE),"")</f>
        <v/>
      </c>
      <c r="I519" s="62">
        <f>_xlfn.NUMBERVALUE(LEFT(Table1[[#This Row],[Account]],1))</f>
        <v>0</v>
      </c>
      <c r="J519" s="62" t="str">
        <f>IFERROR(VLOOKUP(Table1[[#This Row],[Budget Code Description]],Table6[#All],7,FALSE),"")</f>
        <v/>
      </c>
      <c r="K519" s="143" t="str">
        <f>IFERROR(VLOOKUP(Table1[[#This Row],[Budget Code Description]],Table6[#All],8,FALSE),"")</f>
        <v/>
      </c>
      <c r="L519" s="63"/>
      <c r="M519" s="65" t="str">
        <f>IFERROR(VLOOKUP(Table1[[#This Row],[Staff ID]],Table2[],2,FALSE),"")</f>
        <v/>
      </c>
      <c r="N519" s="211" t="str">
        <f>IFERROR(IF(VLOOKUP(Table1[[#This Row],[Budget Code Description]],Dimentions!$X$6:$AC$97,4,FALSE)="","",VLOOKUP(Table1[[#This Row],[Budget Code Description]],Dimentions!$X$6:$AC$97,4,FALSE)),"")</f>
        <v/>
      </c>
      <c r="O519" s="65" t="str">
        <f>IFERROR(VLOOKUP(Table1[[#This Row],[Vendor ID]],Table549[],2,FALSE),"")</f>
        <v/>
      </c>
      <c r="P519" s="63"/>
      <c r="Q519" s="143" t="str">
        <f>IF(Table1[[#This Row],[Posting Date]]&lt;&gt;"",$D$9,"")</f>
        <v/>
      </c>
      <c r="R519" s="159" t="str">
        <f>IF(Table1[[#This Row],[Posting Date]]&lt;&gt;"",$D$10,"")</f>
        <v/>
      </c>
      <c r="S519" s="66"/>
      <c r="T519" s="63"/>
      <c r="U519" s="67"/>
      <c r="V519" s="67"/>
      <c r="W519" s="67" t="str">
        <f t="shared" si="8"/>
        <v/>
      </c>
      <c r="X519" s="161" t="str">
        <f>IF(E519="","",(IF(Table1[[#This Row],[Cur]]="USD",Table1[[#This Row],[Cur_Amount Debit]],Table1[[#This Row],[Cur_Amount Debit]]/Table1[[#This Row],[Exchange Rate]])))</f>
        <v/>
      </c>
      <c r="Y519" s="161" t="str">
        <f>IF(E519="","",(IF(Table1[[#This Row],[Cur]]="USD",Table1[[#This Row],[Cur_Amount Credit]],Table1[[#This Row],[Cur_Amount Credit]]/ExchangeRate)))</f>
        <v/>
      </c>
      <c r="Z519" s="203" t="str">
        <f>IF(E519="","",(Table1[[#This Row],[Debit USD]]-Table1[[#This Row],[Credit USD]]))</f>
        <v/>
      </c>
      <c r="AA519" s="122"/>
      <c r="AB519" s="1"/>
      <c r="AC519" s="15"/>
      <c r="AD519" s="15" t="str">
        <f>IF(AND(OR(Table1[[#This Row],[Account]]="15030",Table1[[#This Row],[Account]]="15035",Table1[[#This Row],[Account]]="20150"),Table1[[#This Row],[Vendor ID]]=""),1,"")</f>
        <v/>
      </c>
      <c r="AE519" s="15"/>
      <c r="AF519" s="15"/>
      <c r="AG519" s="15"/>
      <c r="AH519" s="46" t="str">
        <f>IF(Table1[[#This Row],[Posting Date]]&lt;&gt;"","GJ-"&amp;CountryID,"")</f>
        <v/>
      </c>
      <c r="AI519" s="59" t="str">
        <f>IF(Table1[[#This Row],[Posting Date]]&lt;&gt;"",Table1[[#This Row],[Posting Date]],"")</f>
        <v/>
      </c>
      <c r="AJ519" s="46"/>
      <c r="AK519" s="46" t="str">
        <f>IF(Table1[[#This Row],[Description]]&lt;&gt;"",Table1[[#This Row],[Description]],"")</f>
        <v/>
      </c>
      <c r="AL519" s="46" t="str">
        <f>IF(Table1[[#This Row],[Posting Date]]&lt;&gt;"",Table1[[#This Row],[Reference Number]],"")</f>
        <v/>
      </c>
      <c r="AM519" s="46" t="str">
        <f>TRIM(Table1[[#This Row],[Line '#]])</f>
        <v/>
      </c>
      <c r="AN519" s="46" t="str">
        <f>TRIM(Table1[[#This Row],[Account]])</f>
        <v/>
      </c>
      <c r="AO519" s="46" t="str">
        <f>IF(Table1[[#This Row],[Posting Date]]&lt;&gt;"",$D$5,"")</f>
        <v/>
      </c>
      <c r="AP519" s="46" t="str">
        <f>TRIM(Table1[[#This Row],[Departments-Prgrams]])</f>
        <v/>
      </c>
      <c r="AQ519" s="46" t="str">
        <f>TRIM(Table1[[#This Row],[Grant]])</f>
        <v/>
      </c>
      <c r="AR519" s="46" t="str">
        <f>TRIM(Table1[[#This Row],[Staff ID]])</f>
        <v/>
      </c>
      <c r="AS519" s="46" t="str">
        <f>IF(TRIM(Table1[[#This Row],[Budget Code]])=0,"",TRIM(Table1[[#This Row],[Budget Code]]))</f>
        <v/>
      </c>
      <c r="AT519" s="46" t="str">
        <f>IF(Table1[[#This Row],[Line Description]]&lt;&gt;"",Table1[[#This Row],[Line Description]],"")</f>
        <v/>
      </c>
      <c r="AU519" s="46" t="str">
        <f>IF(Table1[[#This Row],[Cur_Amount Debit]]&gt;0,ROUND(Table1[[#This Row],[Cur_Amount Debit]],2),"")</f>
        <v/>
      </c>
      <c r="AV519" s="46" t="str">
        <f>IF(Table1[[#This Row],[Cur_Amount Credit]]&gt;0,ROUND(Table1[[#This Row],[Cur_Amount Credit]],2),"")</f>
        <v/>
      </c>
      <c r="AW519" s="46" t="str">
        <f>LEFT(Table1[[#This Row],[Cur]],3)</f>
        <v/>
      </c>
      <c r="AX519" s="59"/>
      <c r="AY519" s="46"/>
      <c r="AZ519" s="46" t="str">
        <f>IF(Table1[[#This Row],[Cur]]&lt;&gt;"",IF(Table1[[#This Row],[Cur]]="USD","",ExchangeRate),"")</f>
        <v/>
      </c>
      <c r="BA519" s="46" t="str">
        <f>IF(Table1[[#This Row],[Grant]]&lt;&gt;"",VLOOKUP(Table1[[#This Row],[Grant]],Grants!B:D,3),"")</f>
        <v/>
      </c>
      <c r="BB519" s="46" t="str">
        <f>TRIM(Table1[[#This Row],[Vendor ID]])</f>
        <v/>
      </c>
      <c r="BC519">
        <f>IF(Table1[[#This Row],[Reference Number]]=Q518,BC518,BC518+1)</f>
        <v>2</v>
      </c>
    </row>
    <row r="520" spans="1:55" ht="11.25" hidden="1" customHeight="1">
      <c r="A520" s="1"/>
      <c r="B520" s="88" t="str">
        <f>IF(Table1[[#This Row],[Posting Date]]&lt;&gt;"",IF(Table1[[#This Row],[Reference Number]]=Q519,B519+1,1),"")</f>
        <v/>
      </c>
      <c r="C520" s="61"/>
      <c r="D520" s="61"/>
      <c r="E520" s="218"/>
      <c r="F520" s="143" t="str">
        <f>IFERROR(IF(VLOOKUP(Table1[[#This Row],[Budget Code Description]],Dimentions!$X$6:$AC$132,2,FALSE)="","",VLOOKUP(Table1[[#This Row],[Budget Code Description]],Dimentions!$X$6:$AC$132,2,FALSE)),"")</f>
        <v/>
      </c>
      <c r="G520" s="143" t="str">
        <f>IFERROR(VLOOKUP(Table1[[#This Row],[Budget Code Description]],Dimentions!$X$6:$AC$132,3,FALSE),"")</f>
        <v/>
      </c>
      <c r="H520" s="64" t="str">
        <f>IFERROR(VLOOKUP(Table1[[#This Row],[Account]],Dimentions!$S$6:$V$233,2,FALSE),"")</f>
        <v/>
      </c>
      <c r="I520" s="62">
        <f>_xlfn.NUMBERVALUE(LEFT(Table1[[#This Row],[Account]],1))</f>
        <v>0</v>
      </c>
      <c r="J520" s="62" t="str">
        <f>IFERROR(VLOOKUP(Table1[[#This Row],[Budget Code Description]],Table6[#All],7,FALSE),"")</f>
        <v/>
      </c>
      <c r="K520" s="143" t="str">
        <f>IFERROR(VLOOKUP(Table1[[#This Row],[Budget Code Description]],Table6[#All],8,FALSE),"")</f>
        <v/>
      </c>
      <c r="L520" s="63"/>
      <c r="M520" s="65" t="str">
        <f>IFERROR(VLOOKUP(Table1[[#This Row],[Staff ID]],Table2[],2,FALSE),"")</f>
        <v/>
      </c>
      <c r="N520" s="211" t="str">
        <f>IFERROR(IF(VLOOKUP(Table1[[#This Row],[Budget Code Description]],Dimentions!$X$6:$AC$97,4,FALSE)="","",VLOOKUP(Table1[[#This Row],[Budget Code Description]],Dimentions!$X$6:$AC$97,4,FALSE)),"")</f>
        <v/>
      </c>
      <c r="O520" s="65" t="str">
        <f>IFERROR(VLOOKUP(Table1[[#This Row],[Vendor ID]],Table549[],2,FALSE),"")</f>
        <v/>
      </c>
      <c r="P520" s="63"/>
      <c r="Q520" s="143" t="str">
        <f>IF(Table1[[#This Row],[Posting Date]]&lt;&gt;"",$D$9,"")</f>
        <v/>
      </c>
      <c r="R520" s="159" t="str">
        <f>IF(Table1[[#This Row],[Posting Date]]&lt;&gt;"",$D$10,"")</f>
        <v/>
      </c>
      <c r="S520" s="66"/>
      <c r="T520" s="63"/>
      <c r="U520" s="67"/>
      <c r="V520" s="67"/>
      <c r="W520" s="67" t="str">
        <f t="shared" si="8"/>
        <v/>
      </c>
      <c r="X520" s="161" t="str">
        <f>IF(E520="","",(IF(Table1[[#This Row],[Cur]]="USD",Table1[[#This Row],[Cur_Amount Debit]],Table1[[#This Row],[Cur_Amount Debit]]/Table1[[#This Row],[Exchange Rate]])))</f>
        <v/>
      </c>
      <c r="Y520" s="161" t="str">
        <f>IF(E520="","",(IF(Table1[[#This Row],[Cur]]="USD",Table1[[#This Row],[Cur_Amount Credit]],Table1[[#This Row],[Cur_Amount Credit]]/ExchangeRate)))</f>
        <v/>
      </c>
      <c r="Z520" s="203" t="str">
        <f>IF(E520="","",(Table1[[#This Row],[Debit USD]]-Table1[[#This Row],[Credit USD]]))</f>
        <v/>
      </c>
      <c r="AA520" s="122"/>
      <c r="AB520" s="1"/>
      <c r="AC520" s="15"/>
      <c r="AD520" s="15" t="str">
        <f>IF(AND(OR(Table1[[#This Row],[Account]]="15030",Table1[[#This Row],[Account]]="15035",Table1[[#This Row],[Account]]="20150"),Table1[[#This Row],[Vendor ID]]=""),1,"")</f>
        <v/>
      </c>
      <c r="AE520" s="15"/>
      <c r="AF520" s="15"/>
      <c r="AG520" s="15"/>
      <c r="AH520" s="46" t="str">
        <f>IF(Table1[[#This Row],[Posting Date]]&lt;&gt;"","GJ-"&amp;CountryID,"")</f>
        <v/>
      </c>
      <c r="AI520" s="59" t="str">
        <f>IF(Table1[[#This Row],[Posting Date]]&lt;&gt;"",Table1[[#This Row],[Posting Date]],"")</f>
        <v/>
      </c>
      <c r="AJ520" s="46"/>
      <c r="AK520" s="46" t="str">
        <f>IF(Table1[[#This Row],[Description]]&lt;&gt;"",Table1[[#This Row],[Description]],"")</f>
        <v/>
      </c>
      <c r="AL520" s="46" t="str">
        <f>IF(Table1[[#This Row],[Posting Date]]&lt;&gt;"",Table1[[#This Row],[Reference Number]],"")</f>
        <v/>
      </c>
      <c r="AM520" s="46" t="str">
        <f>TRIM(Table1[[#This Row],[Line '#]])</f>
        <v/>
      </c>
      <c r="AN520" s="46" t="str">
        <f>TRIM(Table1[[#This Row],[Account]])</f>
        <v/>
      </c>
      <c r="AO520" s="46" t="str">
        <f>IF(Table1[[#This Row],[Posting Date]]&lt;&gt;"",$D$5,"")</f>
        <v/>
      </c>
      <c r="AP520" s="46" t="str">
        <f>TRIM(Table1[[#This Row],[Departments-Prgrams]])</f>
        <v/>
      </c>
      <c r="AQ520" s="46" t="str">
        <f>TRIM(Table1[[#This Row],[Grant]])</f>
        <v/>
      </c>
      <c r="AR520" s="46" t="str">
        <f>TRIM(Table1[[#This Row],[Staff ID]])</f>
        <v/>
      </c>
      <c r="AS520" s="46" t="str">
        <f>IF(TRIM(Table1[[#This Row],[Budget Code]])=0,"",TRIM(Table1[[#This Row],[Budget Code]]))</f>
        <v/>
      </c>
      <c r="AT520" s="46" t="str">
        <f>IF(Table1[[#This Row],[Line Description]]&lt;&gt;"",Table1[[#This Row],[Line Description]],"")</f>
        <v/>
      </c>
      <c r="AU520" s="46" t="str">
        <f>IF(Table1[[#This Row],[Cur_Amount Debit]]&gt;0,ROUND(Table1[[#This Row],[Cur_Amount Debit]],2),"")</f>
        <v/>
      </c>
      <c r="AV520" s="46" t="str">
        <f>IF(Table1[[#This Row],[Cur_Amount Credit]]&gt;0,ROUND(Table1[[#This Row],[Cur_Amount Credit]],2),"")</f>
        <v/>
      </c>
      <c r="AW520" s="46" t="str">
        <f>LEFT(Table1[[#This Row],[Cur]],3)</f>
        <v/>
      </c>
      <c r="AX520" s="59"/>
      <c r="AY520" s="46"/>
      <c r="AZ520" s="46" t="str">
        <f>IF(Table1[[#This Row],[Cur]]&lt;&gt;"",IF(Table1[[#This Row],[Cur]]="USD","",ExchangeRate),"")</f>
        <v/>
      </c>
      <c r="BA520" s="46" t="str">
        <f>IF(Table1[[#This Row],[Grant]]&lt;&gt;"",VLOOKUP(Table1[[#This Row],[Grant]],Grants!B:D,3),"")</f>
        <v/>
      </c>
      <c r="BB520" s="46" t="str">
        <f>TRIM(Table1[[#This Row],[Vendor ID]])</f>
        <v/>
      </c>
      <c r="BC520">
        <f>IF(Table1[[#This Row],[Reference Number]]=Q519,BC519,BC519+1)</f>
        <v>2</v>
      </c>
    </row>
    <row r="521" spans="1:55" ht="11.25" hidden="1" customHeight="1">
      <c r="A521" s="1"/>
      <c r="B521" s="88" t="str">
        <f>IF(Table1[[#This Row],[Posting Date]]&lt;&gt;"",IF(Table1[[#This Row],[Reference Number]]=Q520,B520+1,1),"")</f>
        <v/>
      </c>
      <c r="C521" s="61"/>
      <c r="D521" s="61"/>
      <c r="E521" s="218"/>
      <c r="F521" s="143" t="str">
        <f>IFERROR(IF(VLOOKUP(Table1[[#This Row],[Budget Code Description]],Dimentions!$X$6:$AC$132,2,FALSE)="","",VLOOKUP(Table1[[#This Row],[Budget Code Description]],Dimentions!$X$6:$AC$132,2,FALSE)),"")</f>
        <v/>
      </c>
      <c r="G521" s="143" t="str">
        <f>IFERROR(VLOOKUP(Table1[[#This Row],[Budget Code Description]],Dimentions!$X$6:$AC$132,3,FALSE),"")</f>
        <v/>
      </c>
      <c r="H521" s="64" t="str">
        <f>IFERROR(VLOOKUP(Table1[[#This Row],[Account]],Dimentions!$S$6:$V$233,2,FALSE),"")</f>
        <v/>
      </c>
      <c r="I521" s="62">
        <f>_xlfn.NUMBERVALUE(LEFT(Table1[[#This Row],[Account]],1))</f>
        <v>0</v>
      </c>
      <c r="J521" s="62" t="str">
        <f>IFERROR(VLOOKUP(Table1[[#This Row],[Budget Code Description]],Table6[#All],7,FALSE),"")</f>
        <v/>
      </c>
      <c r="K521" s="143" t="str">
        <f>IFERROR(VLOOKUP(Table1[[#This Row],[Budget Code Description]],Table6[#All],8,FALSE),"")</f>
        <v/>
      </c>
      <c r="L521" s="63"/>
      <c r="M521" s="65" t="str">
        <f>IFERROR(VLOOKUP(Table1[[#This Row],[Staff ID]],Table2[],2,FALSE),"")</f>
        <v/>
      </c>
      <c r="N521" s="211" t="str">
        <f>IFERROR(IF(VLOOKUP(Table1[[#This Row],[Budget Code Description]],Dimentions!$X$6:$AC$97,4,FALSE)="","",VLOOKUP(Table1[[#This Row],[Budget Code Description]],Dimentions!$X$6:$AC$97,4,FALSE)),"")</f>
        <v/>
      </c>
      <c r="O521" s="65" t="str">
        <f>IFERROR(VLOOKUP(Table1[[#This Row],[Vendor ID]],Table549[],2,FALSE),"")</f>
        <v/>
      </c>
      <c r="P521" s="63"/>
      <c r="Q521" s="143" t="str">
        <f>IF(Table1[[#This Row],[Posting Date]]&lt;&gt;"",$D$9,"")</f>
        <v/>
      </c>
      <c r="R521" s="159" t="str">
        <f>IF(Table1[[#This Row],[Posting Date]]&lt;&gt;"",$D$10,"")</f>
        <v/>
      </c>
      <c r="S521" s="66"/>
      <c r="T521" s="63"/>
      <c r="U521" s="67"/>
      <c r="V521" s="67"/>
      <c r="W521" s="67" t="str">
        <f t="shared" si="8"/>
        <v/>
      </c>
      <c r="X521" s="161" t="str">
        <f>IF(E521="","",(IF(Table1[[#This Row],[Cur]]="USD",Table1[[#This Row],[Cur_Amount Debit]],Table1[[#This Row],[Cur_Amount Debit]]/Table1[[#This Row],[Exchange Rate]])))</f>
        <v/>
      </c>
      <c r="Y521" s="161" t="str">
        <f>IF(E521="","",(IF(Table1[[#This Row],[Cur]]="USD",Table1[[#This Row],[Cur_Amount Credit]],Table1[[#This Row],[Cur_Amount Credit]]/ExchangeRate)))</f>
        <v/>
      </c>
      <c r="Z521" s="203" t="str">
        <f>IF(E521="","",(Table1[[#This Row],[Debit USD]]-Table1[[#This Row],[Credit USD]]))</f>
        <v/>
      </c>
      <c r="AA521" s="122"/>
      <c r="AB521" s="1"/>
      <c r="AC521" s="15"/>
      <c r="AD521" s="15" t="str">
        <f>IF(AND(OR(Table1[[#This Row],[Account]]="15030",Table1[[#This Row],[Account]]="15035",Table1[[#This Row],[Account]]="20150"),Table1[[#This Row],[Vendor ID]]=""),1,"")</f>
        <v/>
      </c>
      <c r="AE521" s="15"/>
      <c r="AF521" s="15"/>
      <c r="AG521" s="15"/>
      <c r="AH521" s="46" t="str">
        <f>IF(Table1[[#This Row],[Posting Date]]&lt;&gt;"","GJ-"&amp;CountryID,"")</f>
        <v/>
      </c>
      <c r="AI521" s="59" t="str">
        <f>IF(Table1[[#This Row],[Posting Date]]&lt;&gt;"",Table1[[#This Row],[Posting Date]],"")</f>
        <v/>
      </c>
      <c r="AJ521" s="46"/>
      <c r="AK521" s="46" t="str">
        <f>IF(Table1[[#This Row],[Description]]&lt;&gt;"",Table1[[#This Row],[Description]],"")</f>
        <v/>
      </c>
      <c r="AL521" s="46" t="str">
        <f>IF(Table1[[#This Row],[Posting Date]]&lt;&gt;"",Table1[[#This Row],[Reference Number]],"")</f>
        <v/>
      </c>
      <c r="AM521" s="46" t="str">
        <f>TRIM(Table1[[#This Row],[Line '#]])</f>
        <v/>
      </c>
      <c r="AN521" s="46" t="str">
        <f>TRIM(Table1[[#This Row],[Account]])</f>
        <v/>
      </c>
      <c r="AO521" s="46" t="str">
        <f>IF(Table1[[#This Row],[Posting Date]]&lt;&gt;"",$D$5,"")</f>
        <v/>
      </c>
      <c r="AP521" s="46" t="str">
        <f>TRIM(Table1[[#This Row],[Departments-Prgrams]])</f>
        <v/>
      </c>
      <c r="AQ521" s="46" t="str">
        <f>TRIM(Table1[[#This Row],[Grant]])</f>
        <v/>
      </c>
      <c r="AR521" s="46" t="str">
        <f>TRIM(Table1[[#This Row],[Staff ID]])</f>
        <v/>
      </c>
      <c r="AS521" s="46" t="str">
        <f>IF(TRIM(Table1[[#This Row],[Budget Code]])=0,"",TRIM(Table1[[#This Row],[Budget Code]]))</f>
        <v/>
      </c>
      <c r="AT521" s="46" t="str">
        <f>IF(Table1[[#This Row],[Line Description]]&lt;&gt;"",Table1[[#This Row],[Line Description]],"")</f>
        <v/>
      </c>
      <c r="AU521" s="46" t="str">
        <f>IF(Table1[[#This Row],[Cur_Amount Debit]]&gt;0,ROUND(Table1[[#This Row],[Cur_Amount Debit]],2),"")</f>
        <v/>
      </c>
      <c r="AV521" s="46" t="str">
        <f>IF(Table1[[#This Row],[Cur_Amount Credit]]&gt;0,ROUND(Table1[[#This Row],[Cur_Amount Credit]],2),"")</f>
        <v/>
      </c>
      <c r="AW521" s="46" t="str">
        <f>LEFT(Table1[[#This Row],[Cur]],3)</f>
        <v/>
      </c>
      <c r="AX521" s="59"/>
      <c r="AY521" s="46"/>
      <c r="AZ521" s="46" t="str">
        <f>IF(Table1[[#This Row],[Cur]]&lt;&gt;"",IF(Table1[[#This Row],[Cur]]="USD","",ExchangeRate),"")</f>
        <v/>
      </c>
      <c r="BA521" s="46" t="str">
        <f>IF(Table1[[#This Row],[Grant]]&lt;&gt;"",VLOOKUP(Table1[[#This Row],[Grant]],Grants!B:D,3),"")</f>
        <v/>
      </c>
      <c r="BB521" s="46" t="str">
        <f>TRIM(Table1[[#This Row],[Vendor ID]])</f>
        <v/>
      </c>
      <c r="BC521">
        <f>IF(Table1[[#This Row],[Reference Number]]=Q520,BC520,BC520+1)</f>
        <v>2</v>
      </c>
    </row>
    <row r="522" spans="1:55" ht="11.25" hidden="1" customHeight="1">
      <c r="A522" s="1"/>
      <c r="B522" s="88" t="str">
        <f>IF(Table1[[#This Row],[Posting Date]]&lt;&gt;"",IF(Table1[[#This Row],[Reference Number]]=Q521,B521+1,1),"")</f>
        <v/>
      </c>
      <c r="C522" s="61"/>
      <c r="D522" s="61"/>
      <c r="E522" s="218"/>
      <c r="F522" s="143" t="str">
        <f>IFERROR(IF(VLOOKUP(Table1[[#This Row],[Budget Code Description]],Dimentions!$X$6:$AC$132,2,FALSE)="","",VLOOKUP(Table1[[#This Row],[Budget Code Description]],Dimentions!$X$6:$AC$132,2,FALSE)),"")</f>
        <v/>
      </c>
      <c r="G522" s="143" t="str">
        <f>IFERROR(VLOOKUP(Table1[[#This Row],[Budget Code Description]],Dimentions!$X$6:$AC$132,3,FALSE),"")</f>
        <v/>
      </c>
      <c r="H522" s="64" t="str">
        <f>IFERROR(VLOOKUP(Table1[[#This Row],[Account]],Dimentions!$S$6:$V$233,2,FALSE),"")</f>
        <v/>
      </c>
      <c r="I522" s="62">
        <f>_xlfn.NUMBERVALUE(LEFT(Table1[[#This Row],[Account]],1))</f>
        <v>0</v>
      </c>
      <c r="J522" s="62" t="str">
        <f>IFERROR(VLOOKUP(Table1[[#This Row],[Budget Code Description]],Table6[#All],7,FALSE),"")</f>
        <v/>
      </c>
      <c r="K522" s="143" t="str">
        <f>IFERROR(VLOOKUP(Table1[[#This Row],[Budget Code Description]],Table6[#All],8,FALSE),"")</f>
        <v/>
      </c>
      <c r="L522" s="63"/>
      <c r="M522" s="65" t="str">
        <f>IFERROR(VLOOKUP(Table1[[#This Row],[Staff ID]],Table2[],2,FALSE),"")</f>
        <v/>
      </c>
      <c r="N522" s="211" t="str">
        <f>IFERROR(IF(VLOOKUP(Table1[[#This Row],[Budget Code Description]],Dimentions!$X$6:$AC$97,4,FALSE)="","",VLOOKUP(Table1[[#This Row],[Budget Code Description]],Dimentions!$X$6:$AC$97,4,FALSE)),"")</f>
        <v/>
      </c>
      <c r="O522" s="65" t="str">
        <f>IFERROR(VLOOKUP(Table1[[#This Row],[Vendor ID]],Table549[],2,FALSE),"")</f>
        <v/>
      </c>
      <c r="P522" s="63"/>
      <c r="Q522" s="143" t="str">
        <f>IF(Table1[[#This Row],[Posting Date]]&lt;&gt;"",$D$9,"")</f>
        <v/>
      </c>
      <c r="R522" s="159" t="str">
        <f>IF(Table1[[#This Row],[Posting Date]]&lt;&gt;"",$D$10,"")</f>
        <v/>
      </c>
      <c r="S522" s="66"/>
      <c r="T522" s="63"/>
      <c r="U522" s="67"/>
      <c r="V522" s="67"/>
      <c r="W522" s="67" t="str">
        <f t="shared" si="8"/>
        <v/>
      </c>
      <c r="X522" s="161" t="str">
        <f>IF(E522="","",(IF(Table1[[#This Row],[Cur]]="USD",Table1[[#This Row],[Cur_Amount Debit]],Table1[[#This Row],[Cur_Amount Debit]]/Table1[[#This Row],[Exchange Rate]])))</f>
        <v/>
      </c>
      <c r="Y522" s="161" t="str">
        <f>IF(E522="","",(IF(Table1[[#This Row],[Cur]]="USD",Table1[[#This Row],[Cur_Amount Credit]],Table1[[#This Row],[Cur_Amount Credit]]/ExchangeRate)))</f>
        <v/>
      </c>
      <c r="Z522" s="203" t="str">
        <f>IF(E522="","",(Table1[[#This Row],[Debit USD]]-Table1[[#This Row],[Credit USD]]))</f>
        <v/>
      </c>
      <c r="AA522" s="122"/>
      <c r="AB522" s="1"/>
      <c r="AC522" s="15"/>
      <c r="AD522" s="15" t="str">
        <f>IF(AND(OR(Table1[[#This Row],[Account]]="15030",Table1[[#This Row],[Account]]="15035",Table1[[#This Row],[Account]]="20150"),Table1[[#This Row],[Vendor ID]]=""),1,"")</f>
        <v/>
      </c>
      <c r="AE522" s="15"/>
      <c r="AF522" s="15"/>
      <c r="AG522" s="15"/>
      <c r="AH522" s="46" t="str">
        <f>IF(Table1[[#This Row],[Posting Date]]&lt;&gt;"","GJ-"&amp;CountryID,"")</f>
        <v/>
      </c>
      <c r="AI522" s="59" t="str">
        <f>IF(Table1[[#This Row],[Posting Date]]&lt;&gt;"",Table1[[#This Row],[Posting Date]],"")</f>
        <v/>
      </c>
      <c r="AJ522" s="46"/>
      <c r="AK522" s="46" t="str">
        <f>IF(Table1[[#This Row],[Description]]&lt;&gt;"",Table1[[#This Row],[Description]],"")</f>
        <v/>
      </c>
      <c r="AL522" s="46" t="str">
        <f>IF(Table1[[#This Row],[Posting Date]]&lt;&gt;"",Table1[[#This Row],[Reference Number]],"")</f>
        <v/>
      </c>
      <c r="AM522" s="46" t="str">
        <f>TRIM(Table1[[#This Row],[Line '#]])</f>
        <v/>
      </c>
      <c r="AN522" s="46" t="str">
        <f>TRIM(Table1[[#This Row],[Account]])</f>
        <v/>
      </c>
      <c r="AO522" s="46" t="str">
        <f>IF(Table1[[#This Row],[Posting Date]]&lt;&gt;"",$D$5,"")</f>
        <v/>
      </c>
      <c r="AP522" s="46" t="str">
        <f>TRIM(Table1[[#This Row],[Departments-Prgrams]])</f>
        <v/>
      </c>
      <c r="AQ522" s="46" t="str">
        <f>TRIM(Table1[[#This Row],[Grant]])</f>
        <v/>
      </c>
      <c r="AR522" s="46" t="str">
        <f>TRIM(Table1[[#This Row],[Staff ID]])</f>
        <v/>
      </c>
      <c r="AS522" s="46" t="str">
        <f>IF(TRIM(Table1[[#This Row],[Budget Code]])=0,"",TRIM(Table1[[#This Row],[Budget Code]]))</f>
        <v/>
      </c>
      <c r="AT522" s="46" t="str">
        <f>IF(Table1[[#This Row],[Line Description]]&lt;&gt;"",Table1[[#This Row],[Line Description]],"")</f>
        <v/>
      </c>
      <c r="AU522" s="46" t="str">
        <f>IF(Table1[[#This Row],[Cur_Amount Debit]]&gt;0,ROUND(Table1[[#This Row],[Cur_Amount Debit]],2),"")</f>
        <v/>
      </c>
      <c r="AV522" s="46" t="str">
        <f>IF(Table1[[#This Row],[Cur_Amount Credit]]&gt;0,ROUND(Table1[[#This Row],[Cur_Amount Credit]],2),"")</f>
        <v/>
      </c>
      <c r="AW522" s="46" t="str">
        <f>LEFT(Table1[[#This Row],[Cur]],3)</f>
        <v/>
      </c>
      <c r="AX522" s="59"/>
      <c r="AY522" s="46"/>
      <c r="AZ522" s="46" t="str">
        <f>IF(Table1[[#This Row],[Cur]]&lt;&gt;"",IF(Table1[[#This Row],[Cur]]="USD","",ExchangeRate),"")</f>
        <v/>
      </c>
      <c r="BA522" s="46" t="str">
        <f>IF(Table1[[#This Row],[Grant]]&lt;&gt;"",VLOOKUP(Table1[[#This Row],[Grant]],Grants!B:D,3),"")</f>
        <v/>
      </c>
      <c r="BB522" s="46" t="str">
        <f>TRIM(Table1[[#This Row],[Vendor ID]])</f>
        <v/>
      </c>
      <c r="BC522">
        <f>IF(Table1[[#This Row],[Reference Number]]=Q521,BC521,BC521+1)</f>
        <v>2</v>
      </c>
    </row>
    <row r="523" spans="1:55" ht="11.25" hidden="1" customHeight="1">
      <c r="A523" s="1"/>
      <c r="B523" s="88" t="str">
        <f>IF(Table1[[#This Row],[Posting Date]]&lt;&gt;"",IF(Table1[[#This Row],[Reference Number]]=Q522,B522+1,1),"")</f>
        <v/>
      </c>
      <c r="C523" s="61"/>
      <c r="D523" s="61"/>
      <c r="E523" s="218"/>
      <c r="F523" s="143" t="str">
        <f>IFERROR(IF(VLOOKUP(Table1[[#This Row],[Budget Code Description]],Dimentions!$X$6:$AC$132,2,FALSE)="","",VLOOKUP(Table1[[#This Row],[Budget Code Description]],Dimentions!$X$6:$AC$132,2,FALSE)),"")</f>
        <v/>
      </c>
      <c r="G523" s="143" t="str">
        <f>IFERROR(VLOOKUP(Table1[[#This Row],[Budget Code Description]],Dimentions!$X$6:$AC$132,3,FALSE),"")</f>
        <v/>
      </c>
      <c r="H523" s="64" t="str">
        <f>IFERROR(VLOOKUP(Table1[[#This Row],[Account]],Dimentions!$S$6:$V$233,2,FALSE),"")</f>
        <v/>
      </c>
      <c r="I523" s="62">
        <f>_xlfn.NUMBERVALUE(LEFT(Table1[[#This Row],[Account]],1))</f>
        <v>0</v>
      </c>
      <c r="J523" s="62" t="str">
        <f>IFERROR(VLOOKUP(Table1[[#This Row],[Budget Code Description]],Table6[#All],7,FALSE),"")</f>
        <v/>
      </c>
      <c r="K523" s="143" t="str">
        <f>IFERROR(VLOOKUP(Table1[[#This Row],[Budget Code Description]],Table6[#All],8,FALSE),"")</f>
        <v/>
      </c>
      <c r="L523" s="63"/>
      <c r="M523" s="65" t="str">
        <f>IFERROR(VLOOKUP(Table1[[#This Row],[Staff ID]],Table2[],2,FALSE),"")</f>
        <v/>
      </c>
      <c r="N523" s="211" t="str">
        <f>IFERROR(IF(VLOOKUP(Table1[[#This Row],[Budget Code Description]],Dimentions!$X$6:$AC$97,4,FALSE)="","",VLOOKUP(Table1[[#This Row],[Budget Code Description]],Dimentions!$X$6:$AC$97,4,FALSE)),"")</f>
        <v/>
      </c>
      <c r="O523" s="65" t="str">
        <f>IFERROR(VLOOKUP(Table1[[#This Row],[Vendor ID]],Table549[],2,FALSE),"")</f>
        <v/>
      </c>
      <c r="P523" s="63"/>
      <c r="Q523" s="143" t="str">
        <f>IF(Table1[[#This Row],[Posting Date]]&lt;&gt;"",$D$9,"")</f>
        <v/>
      </c>
      <c r="R523" s="159" t="str">
        <f>IF(Table1[[#This Row],[Posting Date]]&lt;&gt;"",$D$10,"")</f>
        <v/>
      </c>
      <c r="S523" s="66"/>
      <c r="T523" s="63"/>
      <c r="U523" s="67"/>
      <c r="V523" s="67"/>
      <c r="W523" s="67" t="str">
        <f t="shared" si="8"/>
        <v/>
      </c>
      <c r="X523" s="161" t="str">
        <f>IF(E523="","",(IF(Table1[[#This Row],[Cur]]="USD",Table1[[#This Row],[Cur_Amount Debit]],Table1[[#This Row],[Cur_Amount Debit]]/Table1[[#This Row],[Exchange Rate]])))</f>
        <v/>
      </c>
      <c r="Y523" s="161" t="str">
        <f>IF(E523="","",(IF(Table1[[#This Row],[Cur]]="USD",Table1[[#This Row],[Cur_Amount Credit]],Table1[[#This Row],[Cur_Amount Credit]]/ExchangeRate)))</f>
        <v/>
      </c>
      <c r="Z523" s="203" t="str">
        <f>IF(E523="","",(Table1[[#This Row],[Debit USD]]-Table1[[#This Row],[Credit USD]]))</f>
        <v/>
      </c>
      <c r="AA523" s="122"/>
      <c r="AB523" s="1"/>
      <c r="AC523" s="15"/>
      <c r="AD523" s="15" t="str">
        <f>IF(AND(OR(Table1[[#This Row],[Account]]="15030",Table1[[#This Row],[Account]]="15035",Table1[[#This Row],[Account]]="20150"),Table1[[#This Row],[Vendor ID]]=""),1,"")</f>
        <v/>
      </c>
      <c r="AE523" s="15"/>
      <c r="AF523" s="15"/>
      <c r="AG523" s="15"/>
      <c r="AH523" s="46" t="str">
        <f>IF(Table1[[#This Row],[Posting Date]]&lt;&gt;"","GJ-"&amp;CountryID,"")</f>
        <v/>
      </c>
      <c r="AI523" s="59" t="str">
        <f>IF(Table1[[#This Row],[Posting Date]]&lt;&gt;"",Table1[[#This Row],[Posting Date]],"")</f>
        <v/>
      </c>
      <c r="AJ523" s="46"/>
      <c r="AK523" s="46" t="str">
        <f>IF(Table1[[#This Row],[Description]]&lt;&gt;"",Table1[[#This Row],[Description]],"")</f>
        <v/>
      </c>
      <c r="AL523" s="46" t="str">
        <f>IF(Table1[[#This Row],[Posting Date]]&lt;&gt;"",Table1[[#This Row],[Reference Number]],"")</f>
        <v/>
      </c>
      <c r="AM523" s="46" t="str">
        <f>TRIM(Table1[[#This Row],[Line '#]])</f>
        <v/>
      </c>
      <c r="AN523" s="46" t="str">
        <f>TRIM(Table1[[#This Row],[Account]])</f>
        <v/>
      </c>
      <c r="AO523" s="46" t="str">
        <f>IF(Table1[[#This Row],[Posting Date]]&lt;&gt;"",$D$5,"")</f>
        <v/>
      </c>
      <c r="AP523" s="46" t="str">
        <f>TRIM(Table1[[#This Row],[Departments-Prgrams]])</f>
        <v/>
      </c>
      <c r="AQ523" s="46" t="str">
        <f>TRIM(Table1[[#This Row],[Grant]])</f>
        <v/>
      </c>
      <c r="AR523" s="46" t="str">
        <f>TRIM(Table1[[#This Row],[Staff ID]])</f>
        <v/>
      </c>
      <c r="AS523" s="46" t="str">
        <f>IF(TRIM(Table1[[#This Row],[Budget Code]])=0,"",TRIM(Table1[[#This Row],[Budget Code]]))</f>
        <v/>
      </c>
      <c r="AT523" s="46" t="str">
        <f>IF(Table1[[#This Row],[Line Description]]&lt;&gt;"",Table1[[#This Row],[Line Description]],"")</f>
        <v/>
      </c>
      <c r="AU523" s="46" t="str">
        <f>IF(Table1[[#This Row],[Cur_Amount Debit]]&gt;0,ROUND(Table1[[#This Row],[Cur_Amount Debit]],2),"")</f>
        <v/>
      </c>
      <c r="AV523" s="46" t="str">
        <f>IF(Table1[[#This Row],[Cur_Amount Credit]]&gt;0,ROUND(Table1[[#This Row],[Cur_Amount Credit]],2),"")</f>
        <v/>
      </c>
      <c r="AW523" s="46" t="str">
        <f>LEFT(Table1[[#This Row],[Cur]],3)</f>
        <v/>
      </c>
      <c r="AX523" s="59"/>
      <c r="AY523" s="46"/>
      <c r="AZ523" s="46" t="str">
        <f>IF(Table1[[#This Row],[Cur]]&lt;&gt;"",IF(Table1[[#This Row],[Cur]]="USD","",ExchangeRate),"")</f>
        <v/>
      </c>
      <c r="BA523" s="46" t="str">
        <f>IF(Table1[[#This Row],[Grant]]&lt;&gt;"",VLOOKUP(Table1[[#This Row],[Grant]],Grants!B:D,3),"")</f>
        <v/>
      </c>
      <c r="BB523" s="46" t="str">
        <f>TRIM(Table1[[#This Row],[Vendor ID]])</f>
        <v/>
      </c>
      <c r="BC523">
        <f>IF(Table1[[#This Row],[Reference Number]]=Q522,BC522,BC522+1)</f>
        <v>2</v>
      </c>
    </row>
    <row r="524" spans="1:55" ht="11.25" hidden="1" customHeight="1">
      <c r="A524" s="1"/>
      <c r="B524" s="88" t="str">
        <f>IF(Table1[[#This Row],[Posting Date]]&lt;&gt;"",IF(Table1[[#This Row],[Reference Number]]=Q523,B523+1,1),"")</f>
        <v/>
      </c>
      <c r="C524" s="61"/>
      <c r="D524" s="61"/>
      <c r="E524" s="218"/>
      <c r="F524" s="143" t="str">
        <f>IFERROR(IF(VLOOKUP(Table1[[#This Row],[Budget Code Description]],Dimentions!$X$6:$AC$132,2,FALSE)="","",VLOOKUP(Table1[[#This Row],[Budget Code Description]],Dimentions!$X$6:$AC$132,2,FALSE)),"")</f>
        <v/>
      </c>
      <c r="G524" s="143" t="str">
        <f>IFERROR(VLOOKUP(Table1[[#This Row],[Budget Code Description]],Dimentions!$X$6:$AC$132,3,FALSE),"")</f>
        <v/>
      </c>
      <c r="H524" s="64" t="str">
        <f>IFERROR(VLOOKUP(Table1[[#This Row],[Account]],Dimentions!$S$6:$V$233,2,FALSE),"")</f>
        <v/>
      </c>
      <c r="I524" s="62">
        <f>_xlfn.NUMBERVALUE(LEFT(Table1[[#This Row],[Account]],1))</f>
        <v>0</v>
      </c>
      <c r="J524" s="62" t="str">
        <f>IFERROR(VLOOKUP(Table1[[#This Row],[Budget Code Description]],Table6[#All],7,FALSE),"")</f>
        <v/>
      </c>
      <c r="K524" s="143" t="str">
        <f>IFERROR(VLOOKUP(Table1[[#This Row],[Budget Code Description]],Table6[#All],8,FALSE),"")</f>
        <v/>
      </c>
      <c r="L524" s="63"/>
      <c r="M524" s="65" t="str">
        <f>IFERROR(VLOOKUP(Table1[[#This Row],[Staff ID]],Table2[],2,FALSE),"")</f>
        <v/>
      </c>
      <c r="N524" s="211" t="str">
        <f>IFERROR(IF(VLOOKUP(Table1[[#This Row],[Budget Code Description]],Dimentions!$X$6:$AC$97,4,FALSE)="","",VLOOKUP(Table1[[#This Row],[Budget Code Description]],Dimentions!$X$6:$AC$97,4,FALSE)),"")</f>
        <v/>
      </c>
      <c r="O524" s="65" t="str">
        <f>IFERROR(VLOOKUP(Table1[[#This Row],[Vendor ID]],Table549[],2,FALSE),"")</f>
        <v/>
      </c>
      <c r="P524" s="63"/>
      <c r="Q524" s="143" t="str">
        <f>IF(Table1[[#This Row],[Posting Date]]&lt;&gt;"",$D$9,"")</f>
        <v/>
      </c>
      <c r="R524" s="159" t="str">
        <f>IF(Table1[[#This Row],[Posting Date]]&lt;&gt;"",$D$10,"")</f>
        <v/>
      </c>
      <c r="S524" s="66"/>
      <c r="T524" s="63"/>
      <c r="U524" s="67"/>
      <c r="V524" s="67"/>
      <c r="W524" s="67" t="str">
        <f t="shared" si="8"/>
        <v/>
      </c>
      <c r="X524" s="161" t="str">
        <f>IF(E524="","",(IF(Table1[[#This Row],[Cur]]="USD",Table1[[#This Row],[Cur_Amount Debit]],Table1[[#This Row],[Cur_Amount Debit]]/Table1[[#This Row],[Exchange Rate]])))</f>
        <v/>
      </c>
      <c r="Y524" s="161" t="str">
        <f>IF(E524="","",(IF(Table1[[#This Row],[Cur]]="USD",Table1[[#This Row],[Cur_Amount Credit]],Table1[[#This Row],[Cur_Amount Credit]]/ExchangeRate)))</f>
        <v/>
      </c>
      <c r="Z524" s="203" t="str">
        <f>IF(E524="","",(Table1[[#This Row],[Debit USD]]-Table1[[#This Row],[Credit USD]]))</f>
        <v/>
      </c>
      <c r="AA524" s="122"/>
      <c r="AB524" s="1"/>
      <c r="AC524" s="15"/>
      <c r="AD524" s="15" t="str">
        <f>IF(AND(OR(Table1[[#This Row],[Account]]="15030",Table1[[#This Row],[Account]]="15035",Table1[[#This Row],[Account]]="20150"),Table1[[#This Row],[Vendor ID]]=""),1,"")</f>
        <v/>
      </c>
      <c r="AE524" s="15"/>
      <c r="AF524" s="15"/>
      <c r="AG524" s="15"/>
      <c r="AH524" s="46" t="str">
        <f>IF(Table1[[#This Row],[Posting Date]]&lt;&gt;"","GJ-"&amp;CountryID,"")</f>
        <v/>
      </c>
      <c r="AI524" s="59" t="str">
        <f>IF(Table1[[#This Row],[Posting Date]]&lt;&gt;"",Table1[[#This Row],[Posting Date]],"")</f>
        <v/>
      </c>
      <c r="AJ524" s="46"/>
      <c r="AK524" s="46" t="str">
        <f>IF(Table1[[#This Row],[Description]]&lt;&gt;"",Table1[[#This Row],[Description]],"")</f>
        <v/>
      </c>
      <c r="AL524" s="46" t="str">
        <f>IF(Table1[[#This Row],[Posting Date]]&lt;&gt;"",Table1[[#This Row],[Reference Number]],"")</f>
        <v/>
      </c>
      <c r="AM524" s="46" t="str">
        <f>TRIM(Table1[[#This Row],[Line '#]])</f>
        <v/>
      </c>
      <c r="AN524" s="46" t="str">
        <f>TRIM(Table1[[#This Row],[Account]])</f>
        <v/>
      </c>
      <c r="AO524" s="46" t="str">
        <f>IF(Table1[[#This Row],[Posting Date]]&lt;&gt;"",$D$5,"")</f>
        <v/>
      </c>
      <c r="AP524" s="46" t="str">
        <f>TRIM(Table1[[#This Row],[Departments-Prgrams]])</f>
        <v/>
      </c>
      <c r="AQ524" s="46" t="str">
        <f>TRIM(Table1[[#This Row],[Grant]])</f>
        <v/>
      </c>
      <c r="AR524" s="46" t="str">
        <f>TRIM(Table1[[#This Row],[Staff ID]])</f>
        <v/>
      </c>
      <c r="AS524" s="46" t="str">
        <f>IF(TRIM(Table1[[#This Row],[Budget Code]])=0,"",TRIM(Table1[[#This Row],[Budget Code]]))</f>
        <v/>
      </c>
      <c r="AT524" s="46" t="str">
        <f>IF(Table1[[#This Row],[Line Description]]&lt;&gt;"",Table1[[#This Row],[Line Description]],"")</f>
        <v/>
      </c>
      <c r="AU524" s="46" t="str">
        <f>IF(Table1[[#This Row],[Cur_Amount Debit]]&gt;0,ROUND(Table1[[#This Row],[Cur_Amount Debit]],2),"")</f>
        <v/>
      </c>
      <c r="AV524" s="46" t="str">
        <f>IF(Table1[[#This Row],[Cur_Amount Credit]]&gt;0,ROUND(Table1[[#This Row],[Cur_Amount Credit]],2),"")</f>
        <v/>
      </c>
      <c r="AW524" s="46" t="str">
        <f>LEFT(Table1[[#This Row],[Cur]],3)</f>
        <v/>
      </c>
      <c r="AX524" s="59"/>
      <c r="AY524" s="46"/>
      <c r="AZ524" s="46" t="str">
        <f>IF(Table1[[#This Row],[Cur]]&lt;&gt;"",IF(Table1[[#This Row],[Cur]]="USD","",ExchangeRate),"")</f>
        <v/>
      </c>
      <c r="BA524" s="46" t="str">
        <f>IF(Table1[[#This Row],[Grant]]&lt;&gt;"",VLOOKUP(Table1[[#This Row],[Grant]],Grants!B:D,3),"")</f>
        <v/>
      </c>
      <c r="BB524" s="46" t="str">
        <f>TRIM(Table1[[#This Row],[Vendor ID]])</f>
        <v/>
      </c>
      <c r="BC524">
        <f>IF(Table1[[#This Row],[Reference Number]]=Q523,BC523,BC523+1)</f>
        <v>2</v>
      </c>
    </row>
    <row r="525" spans="1:55" ht="11.25" hidden="1" customHeight="1">
      <c r="A525" s="1"/>
      <c r="B525" s="88" t="str">
        <f>IF(Table1[[#This Row],[Posting Date]]&lt;&gt;"",IF(Table1[[#This Row],[Reference Number]]=Q524,B524+1,1),"")</f>
        <v/>
      </c>
      <c r="C525" s="61"/>
      <c r="D525" s="61"/>
      <c r="E525" s="218"/>
      <c r="F525" s="143" t="str">
        <f>IFERROR(IF(VLOOKUP(Table1[[#This Row],[Budget Code Description]],Dimentions!$X$6:$AC$132,2,FALSE)="","",VLOOKUP(Table1[[#This Row],[Budget Code Description]],Dimentions!$X$6:$AC$132,2,FALSE)),"")</f>
        <v/>
      </c>
      <c r="G525" s="143" t="str">
        <f>IFERROR(VLOOKUP(Table1[[#This Row],[Budget Code Description]],Dimentions!$X$6:$AC$132,3,FALSE),"")</f>
        <v/>
      </c>
      <c r="H525" s="64" t="str">
        <f>IFERROR(VLOOKUP(Table1[[#This Row],[Account]],Dimentions!$S$6:$V$233,2,FALSE),"")</f>
        <v/>
      </c>
      <c r="I525" s="62">
        <f>_xlfn.NUMBERVALUE(LEFT(Table1[[#This Row],[Account]],1))</f>
        <v>0</v>
      </c>
      <c r="J525" s="62" t="str">
        <f>IFERROR(VLOOKUP(Table1[[#This Row],[Budget Code Description]],Table6[#All],7,FALSE),"")</f>
        <v/>
      </c>
      <c r="K525" s="143" t="str">
        <f>IFERROR(VLOOKUP(Table1[[#This Row],[Budget Code Description]],Table6[#All],8,FALSE),"")</f>
        <v/>
      </c>
      <c r="L525" s="63"/>
      <c r="M525" s="65" t="str">
        <f>IFERROR(VLOOKUP(Table1[[#This Row],[Staff ID]],Table2[],2,FALSE),"")</f>
        <v/>
      </c>
      <c r="N525" s="211" t="str">
        <f>IFERROR(IF(VLOOKUP(Table1[[#This Row],[Budget Code Description]],Dimentions!$X$6:$AC$97,4,FALSE)="","",VLOOKUP(Table1[[#This Row],[Budget Code Description]],Dimentions!$X$6:$AC$97,4,FALSE)),"")</f>
        <v/>
      </c>
      <c r="O525" s="65" t="str">
        <f>IFERROR(VLOOKUP(Table1[[#This Row],[Vendor ID]],Table549[],2,FALSE),"")</f>
        <v/>
      </c>
      <c r="P525" s="63"/>
      <c r="Q525" s="143" t="str">
        <f>IF(Table1[[#This Row],[Posting Date]]&lt;&gt;"",$D$9,"")</f>
        <v/>
      </c>
      <c r="R525" s="159" t="str">
        <f>IF(Table1[[#This Row],[Posting Date]]&lt;&gt;"",$D$10,"")</f>
        <v/>
      </c>
      <c r="S525" s="66"/>
      <c r="T525" s="63"/>
      <c r="U525" s="67"/>
      <c r="V525" s="67"/>
      <c r="W525" s="67" t="str">
        <f t="shared" si="8"/>
        <v/>
      </c>
      <c r="X525" s="161" t="str">
        <f>IF(E525="","",(IF(Table1[[#This Row],[Cur]]="USD",Table1[[#This Row],[Cur_Amount Debit]],Table1[[#This Row],[Cur_Amount Debit]]/Table1[[#This Row],[Exchange Rate]])))</f>
        <v/>
      </c>
      <c r="Y525" s="161" t="str">
        <f>IF(E525="","",(IF(Table1[[#This Row],[Cur]]="USD",Table1[[#This Row],[Cur_Amount Credit]],Table1[[#This Row],[Cur_Amount Credit]]/ExchangeRate)))</f>
        <v/>
      </c>
      <c r="Z525" s="203" t="str">
        <f>IF(E525="","",(Table1[[#This Row],[Debit USD]]-Table1[[#This Row],[Credit USD]]))</f>
        <v/>
      </c>
      <c r="AA525" s="122"/>
      <c r="AB525" s="1"/>
      <c r="AC525" s="15"/>
      <c r="AD525" s="15" t="str">
        <f>IF(AND(OR(Table1[[#This Row],[Account]]="15030",Table1[[#This Row],[Account]]="15035",Table1[[#This Row],[Account]]="20150"),Table1[[#This Row],[Vendor ID]]=""),1,"")</f>
        <v/>
      </c>
      <c r="AE525" s="15"/>
      <c r="AF525" s="15"/>
      <c r="AG525" s="15"/>
      <c r="AH525" s="46" t="str">
        <f>IF(Table1[[#This Row],[Posting Date]]&lt;&gt;"","GJ-"&amp;CountryID,"")</f>
        <v/>
      </c>
      <c r="AI525" s="59" t="str">
        <f>IF(Table1[[#This Row],[Posting Date]]&lt;&gt;"",Table1[[#This Row],[Posting Date]],"")</f>
        <v/>
      </c>
      <c r="AJ525" s="46"/>
      <c r="AK525" s="46" t="str">
        <f>IF(Table1[[#This Row],[Description]]&lt;&gt;"",Table1[[#This Row],[Description]],"")</f>
        <v/>
      </c>
      <c r="AL525" s="46" t="str">
        <f>IF(Table1[[#This Row],[Posting Date]]&lt;&gt;"",Table1[[#This Row],[Reference Number]],"")</f>
        <v/>
      </c>
      <c r="AM525" s="46" t="str">
        <f>TRIM(Table1[[#This Row],[Line '#]])</f>
        <v/>
      </c>
      <c r="AN525" s="46" t="str">
        <f>TRIM(Table1[[#This Row],[Account]])</f>
        <v/>
      </c>
      <c r="AO525" s="46" t="str">
        <f>IF(Table1[[#This Row],[Posting Date]]&lt;&gt;"",$D$5,"")</f>
        <v/>
      </c>
      <c r="AP525" s="46" t="str">
        <f>TRIM(Table1[[#This Row],[Departments-Prgrams]])</f>
        <v/>
      </c>
      <c r="AQ525" s="46" t="str">
        <f>TRIM(Table1[[#This Row],[Grant]])</f>
        <v/>
      </c>
      <c r="AR525" s="46" t="str">
        <f>TRIM(Table1[[#This Row],[Staff ID]])</f>
        <v/>
      </c>
      <c r="AS525" s="46" t="str">
        <f>IF(TRIM(Table1[[#This Row],[Budget Code]])=0,"",TRIM(Table1[[#This Row],[Budget Code]]))</f>
        <v/>
      </c>
      <c r="AT525" s="46" t="str">
        <f>IF(Table1[[#This Row],[Line Description]]&lt;&gt;"",Table1[[#This Row],[Line Description]],"")</f>
        <v/>
      </c>
      <c r="AU525" s="46" t="str">
        <f>IF(Table1[[#This Row],[Cur_Amount Debit]]&gt;0,ROUND(Table1[[#This Row],[Cur_Amount Debit]],2),"")</f>
        <v/>
      </c>
      <c r="AV525" s="46" t="str">
        <f>IF(Table1[[#This Row],[Cur_Amount Credit]]&gt;0,ROUND(Table1[[#This Row],[Cur_Amount Credit]],2),"")</f>
        <v/>
      </c>
      <c r="AW525" s="46" t="str">
        <f>LEFT(Table1[[#This Row],[Cur]],3)</f>
        <v/>
      </c>
      <c r="AX525" s="59"/>
      <c r="AY525" s="46"/>
      <c r="AZ525" s="46" t="str">
        <f>IF(Table1[[#This Row],[Cur]]&lt;&gt;"",IF(Table1[[#This Row],[Cur]]="USD","",ExchangeRate),"")</f>
        <v/>
      </c>
      <c r="BA525" s="46" t="str">
        <f>IF(Table1[[#This Row],[Grant]]&lt;&gt;"",VLOOKUP(Table1[[#This Row],[Grant]],Grants!B:D,3),"")</f>
        <v/>
      </c>
      <c r="BB525" s="46" t="str">
        <f>TRIM(Table1[[#This Row],[Vendor ID]])</f>
        <v/>
      </c>
      <c r="BC525">
        <f>IF(Table1[[#This Row],[Reference Number]]=Q524,BC524,BC524+1)</f>
        <v>2</v>
      </c>
    </row>
    <row r="526" spans="1:55" ht="11.25" hidden="1" customHeight="1">
      <c r="A526" s="1"/>
      <c r="B526" s="88" t="str">
        <f>IF(Table1[[#This Row],[Posting Date]]&lt;&gt;"",IF(Table1[[#This Row],[Reference Number]]=Q525,B525+1,1),"")</f>
        <v/>
      </c>
      <c r="C526" s="61"/>
      <c r="D526" s="61"/>
      <c r="E526" s="218"/>
      <c r="F526" s="143" t="str">
        <f>IFERROR(IF(VLOOKUP(Table1[[#This Row],[Budget Code Description]],Dimentions!$X$6:$AC$132,2,FALSE)="","",VLOOKUP(Table1[[#This Row],[Budget Code Description]],Dimentions!$X$6:$AC$132,2,FALSE)),"")</f>
        <v/>
      </c>
      <c r="G526" s="143" t="str">
        <f>IFERROR(VLOOKUP(Table1[[#This Row],[Budget Code Description]],Dimentions!$X$6:$AC$132,3,FALSE),"")</f>
        <v/>
      </c>
      <c r="H526" s="64" t="str">
        <f>IFERROR(VLOOKUP(Table1[[#This Row],[Account]],Dimentions!$S$6:$V$233,2,FALSE),"")</f>
        <v/>
      </c>
      <c r="I526" s="62">
        <f>_xlfn.NUMBERVALUE(LEFT(Table1[[#This Row],[Account]],1))</f>
        <v>0</v>
      </c>
      <c r="J526" s="62" t="str">
        <f>IFERROR(VLOOKUP(Table1[[#This Row],[Budget Code Description]],Table6[#All],7,FALSE),"")</f>
        <v/>
      </c>
      <c r="K526" s="143" t="str">
        <f>IFERROR(VLOOKUP(Table1[[#This Row],[Budget Code Description]],Table6[#All],8,FALSE),"")</f>
        <v/>
      </c>
      <c r="L526" s="63"/>
      <c r="M526" s="65" t="str">
        <f>IFERROR(VLOOKUP(Table1[[#This Row],[Staff ID]],Table2[],2,FALSE),"")</f>
        <v/>
      </c>
      <c r="N526" s="211" t="str">
        <f>IFERROR(IF(VLOOKUP(Table1[[#This Row],[Budget Code Description]],Dimentions!$X$6:$AC$97,4,FALSE)="","",VLOOKUP(Table1[[#This Row],[Budget Code Description]],Dimentions!$X$6:$AC$97,4,FALSE)),"")</f>
        <v/>
      </c>
      <c r="O526" s="65" t="str">
        <f>IFERROR(VLOOKUP(Table1[[#This Row],[Vendor ID]],Table549[],2,FALSE),"")</f>
        <v/>
      </c>
      <c r="P526" s="63"/>
      <c r="Q526" s="143" t="str">
        <f>IF(Table1[[#This Row],[Posting Date]]&lt;&gt;"",$D$9,"")</f>
        <v/>
      </c>
      <c r="R526" s="159" t="str">
        <f>IF(Table1[[#This Row],[Posting Date]]&lt;&gt;"",$D$10,"")</f>
        <v/>
      </c>
      <c r="S526" s="66"/>
      <c r="T526" s="63"/>
      <c r="U526" s="67"/>
      <c r="V526" s="67"/>
      <c r="W526" s="67" t="str">
        <f t="shared" si="8"/>
        <v/>
      </c>
      <c r="X526" s="161" t="str">
        <f>IF(E526="","",(IF(Table1[[#This Row],[Cur]]="USD",Table1[[#This Row],[Cur_Amount Debit]],Table1[[#This Row],[Cur_Amount Debit]]/Table1[[#This Row],[Exchange Rate]])))</f>
        <v/>
      </c>
      <c r="Y526" s="161" t="str">
        <f>IF(E526="","",(IF(Table1[[#This Row],[Cur]]="USD",Table1[[#This Row],[Cur_Amount Credit]],Table1[[#This Row],[Cur_Amount Credit]]/ExchangeRate)))</f>
        <v/>
      </c>
      <c r="Z526" s="203" t="str">
        <f>IF(E526="","",(Table1[[#This Row],[Debit USD]]-Table1[[#This Row],[Credit USD]]))</f>
        <v/>
      </c>
      <c r="AA526" s="122"/>
      <c r="AB526" s="1"/>
      <c r="AC526" s="15"/>
      <c r="AD526" s="15" t="str">
        <f>IF(AND(OR(Table1[[#This Row],[Account]]="15030",Table1[[#This Row],[Account]]="15035",Table1[[#This Row],[Account]]="20150"),Table1[[#This Row],[Vendor ID]]=""),1,"")</f>
        <v/>
      </c>
      <c r="AE526" s="15"/>
      <c r="AF526" s="15"/>
      <c r="AG526" s="15"/>
      <c r="AH526" s="46" t="str">
        <f>IF(Table1[[#This Row],[Posting Date]]&lt;&gt;"","GJ-"&amp;CountryID,"")</f>
        <v/>
      </c>
      <c r="AI526" s="59" t="str">
        <f>IF(Table1[[#This Row],[Posting Date]]&lt;&gt;"",Table1[[#This Row],[Posting Date]],"")</f>
        <v/>
      </c>
      <c r="AJ526" s="46"/>
      <c r="AK526" s="46" t="str">
        <f>IF(Table1[[#This Row],[Description]]&lt;&gt;"",Table1[[#This Row],[Description]],"")</f>
        <v/>
      </c>
      <c r="AL526" s="46" t="str">
        <f>IF(Table1[[#This Row],[Posting Date]]&lt;&gt;"",Table1[[#This Row],[Reference Number]],"")</f>
        <v/>
      </c>
      <c r="AM526" s="46" t="str">
        <f>TRIM(Table1[[#This Row],[Line '#]])</f>
        <v/>
      </c>
      <c r="AN526" s="46" t="str">
        <f>TRIM(Table1[[#This Row],[Account]])</f>
        <v/>
      </c>
      <c r="AO526" s="46" t="str">
        <f>IF(Table1[[#This Row],[Posting Date]]&lt;&gt;"",$D$5,"")</f>
        <v/>
      </c>
      <c r="AP526" s="46" t="str">
        <f>TRIM(Table1[[#This Row],[Departments-Prgrams]])</f>
        <v/>
      </c>
      <c r="AQ526" s="46" t="str">
        <f>TRIM(Table1[[#This Row],[Grant]])</f>
        <v/>
      </c>
      <c r="AR526" s="46" t="str">
        <f>TRIM(Table1[[#This Row],[Staff ID]])</f>
        <v/>
      </c>
      <c r="AS526" s="46" t="str">
        <f>IF(TRIM(Table1[[#This Row],[Budget Code]])=0,"",TRIM(Table1[[#This Row],[Budget Code]]))</f>
        <v/>
      </c>
      <c r="AT526" s="46" t="str">
        <f>IF(Table1[[#This Row],[Line Description]]&lt;&gt;"",Table1[[#This Row],[Line Description]],"")</f>
        <v/>
      </c>
      <c r="AU526" s="46" t="str">
        <f>IF(Table1[[#This Row],[Cur_Amount Debit]]&gt;0,ROUND(Table1[[#This Row],[Cur_Amount Debit]],2),"")</f>
        <v/>
      </c>
      <c r="AV526" s="46" t="str">
        <f>IF(Table1[[#This Row],[Cur_Amount Credit]]&gt;0,ROUND(Table1[[#This Row],[Cur_Amount Credit]],2),"")</f>
        <v/>
      </c>
      <c r="AW526" s="46" t="str">
        <f>LEFT(Table1[[#This Row],[Cur]],3)</f>
        <v/>
      </c>
      <c r="AX526" s="59"/>
      <c r="AY526" s="46"/>
      <c r="AZ526" s="46" t="str">
        <f>IF(Table1[[#This Row],[Cur]]&lt;&gt;"",IF(Table1[[#This Row],[Cur]]="USD","",ExchangeRate),"")</f>
        <v/>
      </c>
      <c r="BA526" s="46" t="str">
        <f>IF(Table1[[#This Row],[Grant]]&lt;&gt;"",VLOOKUP(Table1[[#This Row],[Grant]],Grants!B:D,3),"")</f>
        <v/>
      </c>
      <c r="BB526" s="46" t="str">
        <f>TRIM(Table1[[#This Row],[Vendor ID]])</f>
        <v/>
      </c>
      <c r="BC526">
        <f>IF(Table1[[#This Row],[Reference Number]]=Q525,BC525,BC525+1)</f>
        <v>2</v>
      </c>
    </row>
    <row r="527" spans="1:55" ht="11.25" hidden="1" customHeight="1">
      <c r="A527" s="1"/>
      <c r="B527" s="88" t="str">
        <f>IF(Table1[[#This Row],[Posting Date]]&lt;&gt;"",IF(Table1[[#This Row],[Reference Number]]=Q526,B526+1,1),"")</f>
        <v/>
      </c>
      <c r="C527" s="61"/>
      <c r="D527" s="61"/>
      <c r="E527" s="218"/>
      <c r="F527" s="143" t="str">
        <f>IFERROR(IF(VLOOKUP(Table1[[#This Row],[Budget Code Description]],Dimentions!$X$6:$AC$132,2,FALSE)="","",VLOOKUP(Table1[[#This Row],[Budget Code Description]],Dimentions!$X$6:$AC$132,2,FALSE)),"")</f>
        <v/>
      </c>
      <c r="G527" s="143" t="str">
        <f>IFERROR(VLOOKUP(Table1[[#This Row],[Budget Code Description]],Dimentions!$X$6:$AC$132,3,FALSE),"")</f>
        <v/>
      </c>
      <c r="H527" s="64" t="str">
        <f>IFERROR(VLOOKUP(Table1[[#This Row],[Account]],Dimentions!$S$6:$V$233,2,FALSE),"")</f>
        <v/>
      </c>
      <c r="I527" s="62">
        <f>_xlfn.NUMBERVALUE(LEFT(Table1[[#This Row],[Account]],1))</f>
        <v>0</v>
      </c>
      <c r="J527" s="62" t="str">
        <f>IFERROR(VLOOKUP(Table1[[#This Row],[Budget Code Description]],Table6[#All],7,FALSE),"")</f>
        <v/>
      </c>
      <c r="K527" s="143" t="str">
        <f>IFERROR(VLOOKUP(Table1[[#This Row],[Budget Code Description]],Table6[#All],8,FALSE),"")</f>
        <v/>
      </c>
      <c r="L527" s="63"/>
      <c r="M527" s="65" t="str">
        <f>IFERROR(VLOOKUP(Table1[[#This Row],[Staff ID]],Table2[],2,FALSE),"")</f>
        <v/>
      </c>
      <c r="N527" s="211" t="str">
        <f>IFERROR(IF(VLOOKUP(Table1[[#This Row],[Budget Code Description]],Dimentions!$X$6:$AC$97,4,FALSE)="","",VLOOKUP(Table1[[#This Row],[Budget Code Description]],Dimentions!$X$6:$AC$97,4,FALSE)),"")</f>
        <v/>
      </c>
      <c r="O527" s="65" t="str">
        <f>IFERROR(VLOOKUP(Table1[[#This Row],[Vendor ID]],Table549[],2,FALSE),"")</f>
        <v/>
      </c>
      <c r="P527" s="63"/>
      <c r="Q527" s="143" t="str">
        <f>IF(Table1[[#This Row],[Posting Date]]&lt;&gt;"",$D$9,"")</f>
        <v/>
      </c>
      <c r="R527" s="159" t="str">
        <f>IF(Table1[[#This Row],[Posting Date]]&lt;&gt;"",$D$10,"")</f>
        <v/>
      </c>
      <c r="S527" s="66"/>
      <c r="T527" s="63"/>
      <c r="U527" s="67"/>
      <c r="V527" s="67"/>
      <c r="W527" s="67" t="str">
        <f t="shared" si="8"/>
        <v/>
      </c>
      <c r="X527" s="161" t="str">
        <f>IF(E527="","",(IF(Table1[[#This Row],[Cur]]="USD",Table1[[#This Row],[Cur_Amount Debit]],Table1[[#This Row],[Cur_Amount Debit]]/Table1[[#This Row],[Exchange Rate]])))</f>
        <v/>
      </c>
      <c r="Y527" s="161" t="str">
        <f>IF(E527="","",(IF(Table1[[#This Row],[Cur]]="USD",Table1[[#This Row],[Cur_Amount Credit]],Table1[[#This Row],[Cur_Amount Credit]]/ExchangeRate)))</f>
        <v/>
      </c>
      <c r="Z527" s="203" t="str">
        <f>IF(E527="","",(Table1[[#This Row],[Debit USD]]-Table1[[#This Row],[Credit USD]]))</f>
        <v/>
      </c>
      <c r="AA527" s="122"/>
      <c r="AB527" s="1"/>
      <c r="AC527" s="15"/>
      <c r="AD527" s="15" t="str">
        <f>IF(AND(OR(Table1[[#This Row],[Account]]="15030",Table1[[#This Row],[Account]]="15035",Table1[[#This Row],[Account]]="20150"),Table1[[#This Row],[Vendor ID]]=""),1,"")</f>
        <v/>
      </c>
      <c r="AE527" s="15"/>
      <c r="AF527" s="15"/>
      <c r="AG527" s="15"/>
      <c r="AH527" s="46" t="str">
        <f>IF(Table1[[#This Row],[Posting Date]]&lt;&gt;"","GJ-"&amp;CountryID,"")</f>
        <v/>
      </c>
      <c r="AI527" s="59" t="str">
        <f>IF(Table1[[#This Row],[Posting Date]]&lt;&gt;"",Table1[[#This Row],[Posting Date]],"")</f>
        <v/>
      </c>
      <c r="AJ527" s="46"/>
      <c r="AK527" s="46" t="str">
        <f>IF(Table1[[#This Row],[Description]]&lt;&gt;"",Table1[[#This Row],[Description]],"")</f>
        <v/>
      </c>
      <c r="AL527" s="46" t="str">
        <f>IF(Table1[[#This Row],[Posting Date]]&lt;&gt;"",Table1[[#This Row],[Reference Number]],"")</f>
        <v/>
      </c>
      <c r="AM527" s="46" t="str">
        <f>TRIM(Table1[[#This Row],[Line '#]])</f>
        <v/>
      </c>
      <c r="AN527" s="46" t="str">
        <f>TRIM(Table1[[#This Row],[Account]])</f>
        <v/>
      </c>
      <c r="AO527" s="46" t="str">
        <f>IF(Table1[[#This Row],[Posting Date]]&lt;&gt;"",$D$5,"")</f>
        <v/>
      </c>
      <c r="AP527" s="46" t="str">
        <f>TRIM(Table1[[#This Row],[Departments-Prgrams]])</f>
        <v/>
      </c>
      <c r="AQ527" s="46" t="str">
        <f>TRIM(Table1[[#This Row],[Grant]])</f>
        <v/>
      </c>
      <c r="AR527" s="46" t="str">
        <f>TRIM(Table1[[#This Row],[Staff ID]])</f>
        <v/>
      </c>
      <c r="AS527" s="46" t="str">
        <f>IF(TRIM(Table1[[#This Row],[Budget Code]])=0,"",TRIM(Table1[[#This Row],[Budget Code]]))</f>
        <v/>
      </c>
      <c r="AT527" s="46" t="str">
        <f>IF(Table1[[#This Row],[Line Description]]&lt;&gt;"",Table1[[#This Row],[Line Description]],"")</f>
        <v/>
      </c>
      <c r="AU527" s="46" t="str">
        <f>IF(Table1[[#This Row],[Cur_Amount Debit]]&gt;0,ROUND(Table1[[#This Row],[Cur_Amount Debit]],2),"")</f>
        <v/>
      </c>
      <c r="AV527" s="46" t="str">
        <f>IF(Table1[[#This Row],[Cur_Amount Credit]]&gt;0,ROUND(Table1[[#This Row],[Cur_Amount Credit]],2),"")</f>
        <v/>
      </c>
      <c r="AW527" s="46" t="str">
        <f>LEFT(Table1[[#This Row],[Cur]],3)</f>
        <v/>
      </c>
      <c r="AX527" s="59"/>
      <c r="AY527" s="46"/>
      <c r="AZ527" s="46" t="str">
        <f>IF(Table1[[#This Row],[Cur]]&lt;&gt;"",IF(Table1[[#This Row],[Cur]]="USD","",ExchangeRate),"")</f>
        <v/>
      </c>
      <c r="BA527" s="46" t="str">
        <f>IF(Table1[[#This Row],[Grant]]&lt;&gt;"",VLOOKUP(Table1[[#This Row],[Grant]],Grants!B:D,3),"")</f>
        <v/>
      </c>
      <c r="BB527" s="46" t="str">
        <f>TRIM(Table1[[#This Row],[Vendor ID]])</f>
        <v/>
      </c>
      <c r="BC527">
        <f>IF(Table1[[#This Row],[Reference Number]]=Q526,BC526,BC526+1)</f>
        <v>2</v>
      </c>
    </row>
    <row r="528" spans="1:55" ht="11.25" hidden="1" customHeight="1">
      <c r="A528" s="1"/>
      <c r="B528" s="88" t="str">
        <f>IF(Table1[[#This Row],[Posting Date]]&lt;&gt;"",IF(Table1[[#This Row],[Reference Number]]=Q527,B527+1,1),"")</f>
        <v/>
      </c>
      <c r="C528" s="61"/>
      <c r="D528" s="61"/>
      <c r="E528" s="218"/>
      <c r="F528" s="143" t="str">
        <f>IFERROR(IF(VLOOKUP(Table1[[#This Row],[Budget Code Description]],Dimentions!$X$6:$AC$132,2,FALSE)="","",VLOOKUP(Table1[[#This Row],[Budget Code Description]],Dimentions!$X$6:$AC$132,2,FALSE)),"")</f>
        <v/>
      </c>
      <c r="G528" s="143" t="str">
        <f>IFERROR(VLOOKUP(Table1[[#This Row],[Budget Code Description]],Dimentions!$X$6:$AC$132,3,FALSE),"")</f>
        <v/>
      </c>
      <c r="H528" s="64" t="str">
        <f>IFERROR(VLOOKUP(Table1[[#This Row],[Account]],Dimentions!$S$6:$V$233,2,FALSE),"")</f>
        <v/>
      </c>
      <c r="I528" s="62">
        <f>_xlfn.NUMBERVALUE(LEFT(Table1[[#This Row],[Account]],1))</f>
        <v>0</v>
      </c>
      <c r="J528" s="62" t="str">
        <f>IFERROR(VLOOKUP(Table1[[#This Row],[Budget Code Description]],Table6[#All],7,FALSE),"")</f>
        <v/>
      </c>
      <c r="K528" s="143" t="str">
        <f>IFERROR(VLOOKUP(Table1[[#This Row],[Budget Code Description]],Table6[#All],8,FALSE),"")</f>
        <v/>
      </c>
      <c r="L528" s="63"/>
      <c r="M528" s="65" t="str">
        <f>IFERROR(VLOOKUP(Table1[[#This Row],[Staff ID]],Table2[],2,FALSE),"")</f>
        <v/>
      </c>
      <c r="N528" s="211" t="str">
        <f>IFERROR(IF(VLOOKUP(Table1[[#This Row],[Budget Code Description]],Dimentions!$X$6:$AC$97,4,FALSE)="","",VLOOKUP(Table1[[#This Row],[Budget Code Description]],Dimentions!$X$6:$AC$97,4,FALSE)),"")</f>
        <v/>
      </c>
      <c r="O528" s="65" t="str">
        <f>IFERROR(VLOOKUP(Table1[[#This Row],[Vendor ID]],Table549[],2,FALSE),"")</f>
        <v/>
      </c>
      <c r="P528" s="63"/>
      <c r="Q528" s="143" t="str">
        <f>IF(Table1[[#This Row],[Posting Date]]&lt;&gt;"",$D$9,"")</f>
        <v/>
      </c>
      <c r="R528" s="159" t="str">
        <f>IF(Table1[[#This Row],[Posting Date]]&lt;&gt;"",$D$10,"")</f>
        <v/>
      </c>
      <c r="S528" s="66"/>
      <c r="T528" s="63"/>
      <c r="U528" s="67"/>
      <c r="V528" s="67"/>
      <c r="W528" s="67" t="str">
        <f t="shared" si="8"/>
        <v/>
      </c>
      <c r="X528" s="161" t="str">
        <f>IF(E528="","",(IF(Table1[[#This Row],[Cur]]="USD",Table1[[#This Row],[Cur_Amount Debit]],Table1[[#This Row],[Cur_Amount Debit]]/Table1[[#This Row],[Exchange Rate]])))</f>
        <v/>
      </c>
      <c r="Y528" s="161" t="str">
        <f>IF(E528="","",(IF(Table1[[#This Row],[Cur]]="USD",Table1[[#This Row],[Cur_Amount Credit]],Table1[[#This Row],[Cur_Amount Credit]]/ExchangeRate)))</f>
        <v/>
      </c>
      <c r="Z528" s="203" t="str">
        <f>IF(E528="","",(Table1[[#This Row],[Debit USD]]-Table1[[#This Row],[Credit USD]]))</f>
        <v/>
      </c>
      <c r="AA528" s="122"/>
      <c r="AB528" s="1"/>
      <c r="AC528" s="15"/>
      <c r="AD528" s="15" t="str">
        <f>IF(AND(OR(Table1[[#This Row],[Account]]="15030",Table1[[#This Row],[Account]]="15035",Table1[[#This Row],[Account]]="20150"),Table1[[#This Row],[Vendor ID]]=""),1,"")</f>
        <v/>
      </c>
      <c r="AE528" s="15"/>
      <c r="AF528" s="15"/>
      <c r="AG528" s="15"/>
      <c r="AH528" s="46" t="str">
        <f>IF(Table1[[#This Row],[Posting Date]]&lt;&gt;"","GJ-"&amp;CountryID,"")</f>
        <v/>
      </c>
      <c r="AI528" s="59" t="str">
        <f>IF(Table1[[#This Row],[Posting Date]]&lt;&gt;"",Table1[[#This Row],[Posting Date]],"")</f>
        <v/>
      </c>
      <c r="AJ528" s="46"/>
      <c r="AK528" s="46" t="str">
        <f>IF(Table1[[#This Row],[Description]]&lt;&gt;"",Table1[[#This Row],[Description]],"")</f>
        <v/>
      </c>
      <c r="AL528" s="46" t="str">
        <f>IF(Table1[[#This Row],[Posting Date]]&lt;&gt;"",Table1[[#This Row],[Reference Number]],"")</f>
        <v/>
      </c>
      <c r="AM528" s="46" t="str">
        <f>TRIM(Table1[[#This Row],[Line '#]])</f>
        <v/>
      </c>
      <c r="AN528" s="46" t="str">
        <f>TRIM(Table1[[#This Row],[Account]])</f>
        <v/>
      </c>
      <c r="AO528" s="46" t="str">
        <f>IF(Table1[[#This Row],[Posting Date]]&lt;&gt;"",$D$5,"")</f>
        <v/>
      </c>
      <c r="AP528" s="46" t="str">
        <f>TRIM(Table1[[#This Row],[Departments-Prgrams]])</f>
        <v/>
      </c>
      <c r="AQ528" s="46" t="str">
        <f>TRIM(Table1[[#This Row],[Grant]])</f>
        <v/>
      </c>
      <c r="AR528" s="46" t="str">
        <f>TRIM(Table1[[#This Row],[Staff ID]])</f>
        <v/>
      </c>
      <c r="AS528" s="46" t="str">
        <f>IF(TRIM(Table1[[#This Row],[Budget Code]])=0,"",TRIM(Table1[[#This Row],[Budget Code]]))</f>
        <v/>
      </c>
      <c r="AT528" s="46" t="str">
        <f>IF(Table1[[#This Row],[Line Description]]&lt;&gt;"",Table1[[#This Row],[Line Description]],"")</f>
        <v/>
      </c>
      <c r="AU528" s="46" t="str">
        <f>IF(Table1[[#This Row],[Cur_Amount Debit]]&gt;0,ROUND(Table1[[#This Row],[Cur_Amount Debit]],2),"")</f>
        <v/>
      </c>
      <c r="AV528" s="46" t="str">
        <f>IF(Table1[[#This Row],[Cur_Amount Credit]]&gt;0,ROUND(Table1[[#This Row],[Cur_Amount Credit]],2),"")</f>
        <v/>
      </c>
      <c r="AW528" s="46" t="str">
        <f>LEFT(Table1[[#This Row],[Cur]],3)</f>
        <v/>
      </c>
      <c r="AX528" s="59"/>
      <c r="AY528" s="46"/>
      <c r="AZ528" s="46" t="str">
        <f>IF(Table1[[#This Row],[Cur]]&lt;&gt;"",IF(Table1[[#This Row],[Cur]]="USD","",ExchangeRate),"")</f>
        <v/>
      </c>
      <c r="BA528" s="46" t="str">
        <f>IF(Table1[[#This Row],[Grant]]&lt;&gt;"",VLOOKUP(Table1[[#This Row],[Grant]],Grants!B:D,3),"")</f>
        <v/>
      </c>
      <c r="BB528" s="46" t="str">
        <f>TRIM(Table1[[#This Row],[Vendor ID]])</f>
        <v/>
      </c>
      <c r="BC528">
        <f>IF(Table1[[#This Row],[Reference Number]]=Q527,BC527,BC527+1)</f>
        <v>2</v>
      </c>
    </row>
    <row r="529" spans="1:55" ht="11.25" hidden="1" customHeight="1">
      <c r="A529" s="1"/>
      <c r="B529" s="88" t="str">
        <f>IF(Table1[[#This Row],[Posting Date]]&lt;&gt;"",IF(Table1[[#This Row],[Reference Number]]=Q528,B528+1,1),"")</f>
        <v/>
      </c>
      <c r="C529" s="61"/>
      <c r="D529" s="61"/>
      <c r="E529" s="218"/>
      <c r="F529" s="143" t="str">
        <f>IFERROR(IF(VLOOKUP(Table1[[#This Row],[Budget Code Description]],Dimentions!$X$6:$AC$132,2,FALSE)="","",VLOOKUP(Table1[[#This Row],[Budget Code Description]],Dimentions!$X$6:$AC$132,2,FALSE)),"")</f>
        <v/>
      </c>
      <c r="G529" s="143" t="str">
        <f>IFERROR(VLOOKUP(Table1[[#This Row],[Budget Code Description]],Dimentions!$X$6:$AC$132,3,FALSE),"")</f>
        <v/>
      </c>
      <c r="H529" s="64" t="str">
        <f>IFERROR(VLOOKUP(Table1[[#This Row],[Account]],Dimentions!$S$6:$V$233,2,FALSE),"")</f>
        <v/>
      </c>
      <c r="I529" s="62">
        <f>_xlfn.NUMBERVALUE(LEFT(Table1[[#This Row],[Account]],1))</f>
        <v>0</v>
      </c>
      <c r="J529" s="62" t="str">
        <f>IFERROR(VLOOKUP(Table1[[#This Row],[Budget Code Description]],Table6[#All],7,FALSE),"")</f>
        <v/>
      </c>
      <c r="K529" s="143" t="str">
        <f>IFERROR(VLOOKUP(Table1[[#This Row],[Budget Code Description]],Table6[#All],8,FALSE),"")</f>
        <v/>
      </c>
      <c r="L529" s="63"/>
      <c r="M529" s="65" t="str">
        <f>IFERROR(VLOOKUP(Table1[[#This Row],[Staff ID]],Table2[],2,FALSE),"")</f>
        <v/>
      </c>
      <c r="N529" s="211" t="str">
        <f>IFERROR(IF(VLOOKUP(Table1[[#This Row],[Budget Code Description]],Dimentions!$X$6:$AC$97,4,FALSE)="","",VLOOKUP(Table1[[#This Row],[Budget Code Description]],Dimentions!$X$6:$AC$97,4,FALSE)),"")</f>
        <v/>
      </c>
      <c r="O529" s="65" t="str">
        <f>IFERROR(VLOOKUP(Table1[[#This Row],[Vendor ID]],Table549[],2,FALSE),"")</f>
        <v/>
      </c>
      <c r="P529" s="63"/>
      <c r="Q529" s="143" t="str">
        <f>IF(Table1[[#This Row],[Posting Date]]&lt;&gt;"",$D$9,"")</f>
        <v/>
      </c>
      <c r="R529" s="159" t="str">
        <f>IF(Table1[[#This Row],[Posting Date]]&lt;&gt;"",$D$10,"")</f>
        <v/>
      </c>
      <c r="S529" s="66"/>
      <c r="T529" s="63"/>
      <c r="U529" s="67"/>
      <c r="V529" s="67"/>
      <c r="W529" s="67" t="str">
        <f t="shared" si="8"/>
        <v/>
      </c>
      <c r="X529" s="161" t="str">
        <f>IF(E529="","",(IF(Table1[[#This Row],[Cur]]="USD",Table1[[#This Row],[Cur_Amount Debit]],Table1[[#This Row],[Cur_Amount Debit]]/Table1[[#This Row],[Exchange Rate]])))</f>
        <v/>
      </c>
      <c r="Y529" s="161" t="str">
        <f>IF(E529="","",(IF(Table1[[#This Row],[Cur]]="USD",Table1[[#This Row],[Cur_Amount Credit]],Table1[[#This Row],[Cur_Amount Credit]]/ExchangeRate)))</f>
        <v/>
      </c>
      <c r="Z529" s="203" t="str">
        <f>IF(E529="","",(Table1[[#This Row],[Debit USD]]-Table1[[#This Row],[Credit USD]]))</f>
        <v/>
      </c>
      <c r="AA529" s="122"/>
      <c r="AB529" s="1"/>
      <c r="AC529" s="15"/>
      <c r="AD529" s="15" t="str">
        <f>IF(AND(OR(Table1[[#This Row],[Account]]="15030",Table1[[#This Row],[Account]]="15035",Table1[[#This Row],[Account]]="20150"),Table1[[#This Row],[Vendor ID]]=""),1,"")</f>
        <v/>
      </c>
      <c r="AE529" s="15"/>
      <c r="AF529" s="15"/>
      <c r="AG529" s="15"/>
      <c r="AH529" s="46" t="str">
        <f>IF(Table1[[#This Row],[Posting Date]]&lt;&gt;"","GJ-"&amp;CountryID,"")</f>
        <v/>
      </c>
      <c r="AI529" s="59" t="str">
        <f>IF(Table1[[#This Row],[Posting Date]]&lt;&gt;"",Table1[[#This Row],[Posting Date]],"")</f>
        <v/>
      </c>
      <c r="AJ529" s="46"/>
      <c r="AK529" s="46" t="str">
        <f>IF(Table1[[#This Row],[Description]]&lt;&gt;"",Table1[[#This Row],[Description]],"")</f>
        <v/>
      </c>
      <c r="AL529" s="46" t="str">
        <f>IF(Table1[[#This Row],[Posting Date]]&lt;&gt;"",Table1[[#This Row],[Reference Number]],"")</f>
        <v/>
      </c>
      <c r="AM529" s="46" t="str">
        <f>TRIM(Table1[[#This Row],[Line '#]])</f>
        <v/>
      </c>
      <c r="AN529" s="46" t="str">
        <f>TRIM(Table1[[#This Row],[Account]])</f>
        <v/>
      </c>
      <c r="AO529" s="46" t="str">
        <f>IF(Table1[[#This Row],[Posting Date]]&lt;&gt;"",$D$5,"")</f>
        <v/>
      </c>
      <c r="AP529" s="46" t="str">
        <f>TRIM(Table1[[#This Row],[Departments-Prgrams]])</f>
        <v/>
      </c>
      <c r="AQ529" s="46" t="str">
        <f>TRIM(Table1[[#This Row],[Grant]])</f>
        <v/>
      </c>
      <c r="AR529" s="46" t="str">
        <f>TRIM(Table1[[#This Row],[Staff ID]])</f>
        <v/>
      </c>
      <c r="AS529" s="46" t="str">
        <f>IF(TRIM(Table1[[#This Row],[Budget Code]])=0,"",TRIM(Table1[[#This Row],[Budget Code]]))</f>
        <v/>
      </c>
      <c r="AT529" s="46" t="str">
        <f>IF(Table1[[#This Row],[Line Description]]&lt;&gt;"",Table1[[#This Row],[Line Description]],"")</f>
        <v/>
      </c>
      <c r="AU529" s="46" t="str">
        <f>IF(Table1[[#This Row],[Cur_Amount Debit]]&gt;0,ROUND(Table1[[#This Row],[Cur_Amount Debit]],2),"")</f>
        <v/>
      </c>
      <c r="AV529" s="46" t="str">
        <f>IF(Table1[[#This Row],[Cur_Amount Credit]]&gt;0,ROUND(Table1[[#This Row],[Cur_Amount Credit]],2),"")</f>
        <v/>
      </c>
      <c r="AW529" s="46" t="str">
        <f>LEFT(Table1[[#This Row],[Cur]],3)</f>
        <v/>
      </c>
      <c r="AX529" s="59"/>
      <c r="AY529" s="46"/>
      <c r="AZ529" s="46" t="str">
        <f>IF(Table1[[#This Row],[Cur]]&lt;&gt;"",IF(Table1[[#This Row],[Cur]]="USD","",ExchangeRate),"")</f>
        <v/>
      </c>
      <c r="BA529" s="46" t="str">
        <f>IF(Table1[[#This Row],[Grant]]&lt;&gt;"",VLOOKUP(Table1[[#This Row],[Grant]],Grants!B:D,3),"")</f>
        <v/>
      </c>
      <c r="BB529" s="46" t="str">
        <f>TRIM(Table1[[#This Row],[Vendor ID]])</f>
        <v/>
      </c>
      <c r="BC529">
        <f>IF(Table1[[#This Row],[Reference Number]]=Q528,BC528,BC528+1)</f>
        <v>2</v>
      </c>
    </row>
    <row r="530" spans="1:55" ht="11.25" hidden="1" customHeight="1">
      <c r="A530" s="1"/>
      <c r="B530" s="88" t="str">
        <f>IF(Table1[[#This Row],[Posting Date]]&lt;&gt;"",IF(Table1[[#This Row],[Reference Number]]=Q529,B529+1,1),"")</f>
        <v/>
      </c>
      <c r="C530" s="61"/>
      <c r="D530" s="61"/>
      <c r="E530" s="218"/>
      <c r="F530" s="143" t="str">
        <f>IFERROR(IF(VLOOKUP(Table1[[#This Row],[Budget Code Description]],Dimentions!$X$6:$AC$132,2,FALSE)="","",VLOOKUP(Table1[[#This Row],[Budget Code Description]],Dimentions!$X$6:$AC$132,2,FALSE)),"")</f>
        <v/>
      </c>
      <c r="G530" s="143" t="str">
        <f>IFERROR(VLOOKUP(Table1[[#This Row],[Budget Code Description]],Dimentions!$X$6:$AC$132,3,FALSE),"")</f>
        <v/>
      </c>
      <c r="H530" s="64" t="str">
        <f>IFERROR(VLOOKUP(Table1[[#This Row],[Account]],Dimentions!$S$6:$V$233,2,FALSE),"")</f>
        <v/>
      </c>
      <c r="I530" s="62">
        <f>_xlfn.NUMBERVALUE(LEFT(Table1[[#This Row],[Account]],1))</f>
        <v>0</v>
      </c>
      <c r="J530" s="62" t="str">
        <f>IFERROR(VLOOKUP(Table1[[#This Row],[Budget Code Description]],Table6[#All],7,FALSE),"")</f>
        <v/>
      </c>
      <c r="K530" s="143" t="str">
        <f>IFERROR(VLOOKUP(Table1[[#This Row],[Budget Code Description]],Table6[#All],8,FALSE),"")</f>
        <v/>
      </c>
      <c r="L530" s="63"/>
      <c r="M530" s="65" t="str">
        <f>IFERROR(VLOOKUP(Table1[[#This Row],[Staff ID]],Table2[],2,FALSE),"")</f>
        <v/>
      </c>
      <c r="N530" s="211" t="str">
        <f>IFERROR(IF(VLOOKUP(Table1[[#This Row],[Budget Code Description]],Dimentions!$X$6:$AC$97,4,FALSE)="","",VLOOKUP(Table1[[#This Row],[Budget Code Description]],Dimentions!$X$6:$AC$97,4,FALSE)),"")</f>
        <v/>
      </c>
      <c r="O530" s="65" t="str">
        <f>IFERROR(VLOOKUP(Table1[[#This Row],[Vendor ID]],Table549[],2,FALSE),"")</f>
        <v/>
      </c>
      <c r="P530" s="63"/>
      <c r="Q530" s="143" t="str">
        <f>IF(Table1[[#This Row],[Posting Date]]&lt;&gt;"",$D$9,"")</f>
        <v/>
      </c>
      <c r="R530" s="159" t="str">
        <f>IF(Table1[[#This Row],[Posting Date]]&lt;&gt;"",$D$10,"")</f>
        <v/>
      </c>
      <c r="S530" s="66"/>
      <c r="T530" s="63"/>
      <c r="U530" s="67"/>
      <c r="V530" s="67"/>
      <c r="W530" s="67" t="str">
        <f t="shared" si="8"/>
        <v/>
      </c>
      <c r="X530" s="161" t="str">
        <f>IF(E530="","",(IF(Table1[[#This Row],[Cur]]="USD",Table1[[#This Row],[Cur_Amount Debit]],Table1[[#This Row],[Cur_Amount Debit]]/Table1[[#This Row],[Exchange Rate]])))</f>
        <v/>
      </c>
      <c r="Y530" s="161" t="str">
        <f>IF(E530="","",(IF(Table1[[#This Row],[Cur]]="USD",Table1[[#This Row],[Cur_Amount Credit]],Table1[[#This Row],[Cur_Amount Credit]]/ExchangeRate)))</f>
        <v/>
      </c>
      <c r="Z530" s="203" t="str">
        <f>IF(E530="","",(Table1[[#This Row],[Debit USD]]-Table1[[#This Row],[Credit USD]]))</f>
        <v/>
      </c>
      <c r="AA530" s="122"/>
      <c r="AB530" s="1"/>
      <c r="AC530" s="15"/>
      <c r="AD530" s="15" t="str">
        <f>IF(AND(OR(Table1[[#This Row],[Account]]="15030",Table1[[#This Row],[Account]]="15035",Table1[[#This Row],[Account]]="20150"),Table1[[#This Row],[Vendor ID]]=""),1,"")</f>
        <v/>
      </c>
      <c r="AE530" s="15"/>
      <c r="AF530" s="15"/>
      <c r="AG530" s="15"/>
      <c r="AH530" s="46" t="str">
        <f>IF(Table1[[#This Row],[Posting Date]]&lt;&gt;"","GJ-"&amp;CountryID,"")</f>
        <v/>
      </c>
      <c r="AI530" s="59" t="str">
        <f>IF(Table1[[#This Row],[Posting Date]]&lt;&gt;"",Table1[[#This Row],[Posting Date]],"")</f>
        <v/>
      </c>
      <c r="AJ530" s="46"/>
      <c r="AK530" s="46" t="str">
        <f>IF(Table1[[#This Row],[Description]]&lt;&gt;"",Table1[[#This Row],[Description]],"")</f>
        <v/>
      </c>
      <c r="AL530" s="46" t="str">
        <f>IF(Table1[[#This Row],[Posting Date]]&lt;&gt;"",Table1[[#This Row],[Reference Number]],"")</f>
        <v/>
      </c>
      <c r="AM530" s="46" t="str">
        <f>TRIM(Table1[[#This Row],[Line '#]])</f>
        <v/>
      </c>
      <c r="AN530" s="46" t="str">
        <f>TRIM(Table1[[#This Row],[Account]])</f>
        <v/>
      </c>
      <c r="AO530" s="46" t="str">
        <f>IF(Table1[[#This Row],[Posting Date]]&lt;&gt;"",$D$5,"")</f>
        <v/>
      </c>
      <c r="AP530" s="46" t="str">
        <f>TRIM(Table1[[#This Row],[Departments-Prgrams]])</f>
        <v/>
      </c>
      <c r="AQ530" s="46" t="str">
        <f>TRIM(Table1[[#This Row],[Grant]])</f>
        <v/>
      </c>
      <c r="AR530" s="46" t="str">
        <f>TRIM(Table1[[#This Row],[Staff ID]])</f>
        <v/>
      </c>
      <c r="AS530" s="46" t="str">
        <f>IF(TRIM(Table1[[#This Row],[Budget Code]])=0,"",TRIM(Table1[[#This Row],[Budget Code]]))</f>
        <v/>
      </c>
      <c r="AT530" s="46" t="str">
        <f>IF(Table1[[#This Row],[Line Description]]&lt;&gt;"",Table1[[#This Row],[Line Description]],"")</f>
        <v/>
      </c>
      <c r="AU530" s="46" t="str">
        <f>IF(Table1[[#This Row],[Cur_Amount Debit]]&gt;0,ROUND(Table1[[#This Row],[Cur_Amount Debit]],2),"")</f>
        <v/>
      </c>
      <c r="AV530" s="46" t="str">
        <f>IF(Table1[[#This Row],[Cur_Amount Credit]]&gt;0,ROUND(Table1[[#This Row],[Cur_Amount Credit]],2),"")</f>
        <v/>
      </c>
      <c r="AW530" s="46" t="str">
        <f>LEFT(Table1[[#This Row],[Cur]],3)</f>
        <v/>
      </c>
      <c r="AX530" s="59"/>
      <c r="AY530" s="46"/>
      <c r="AZ530" s="46" t="str">
        <f>IF(Table1[[#This Row],[Cur]]&lt;&gt;"",IF(Table1[[#This Row],[Cur]]="USD","",ExchangeRate),"")</f>
        <v/>
      </c>
      <c r="BA530" s="46" t="str">
        <f>IF(Table1[[#This Row],[Grant]]&lt;&gt;"",VLOOKUP(Table1[[#This Row],[Grant]],Grants!B:D,3),"")</f>
        <v/>
      </c>
      <c r="BB530" s="46" t="str">
        <f>TRIM(Table1[[#This Row],[Vendor ID]])</f>
        <v/>
      </c>
      <c r="BC530">
        <f>IF(Table1[[#This Row],[Reference Number]]=Q529,BC529,BC529+1)</f>
        <v>2</v>
      </c>
    </row>
    <row r="531" spans="1:55" ht="11.25" hidden="1" customHeight="1">
      <c r="A531" s="1"/>
      <c r="B531" s="88" t="str">
        <f>IF(Table1[[#This Row],[Posting Date]]&lt;&gt;"",IF(Table1[[#This Row],[Reference Number]]=Q530,B530+1,1),"")</f>
        <v/>
      </c>
      <c r="C531" s="61"/>
      <c r="D531" s="61"/>
      <c r="E531" s="218"/>
      <c r="F531" s="143" t="str">
        <f>IFERROR(IF(VLOOKUP(Table1[[#This Row],[Budget Code Description]],Dimentions!$X$6:$AC$132,2,FALSE)="","",VLOOKUP(Table1[[#This Row],[Budget Code Description]],Dimentions!$X$6:$AC$132,2,FALSE)),"")</f>
        <v/>
      </c>
      <c r="G531" s="143" t="str">
        <f>IFERROR(VLOOKUP(Table1[[#This Row],[Budget Code Description]],Dimentions!$X$6:$AC$132,3,FALSE),"")</f>
        <v/>
      </c>
      <c r="H531" s="64" t="str">
        <f>IFERROR(VLOOKUP(Table1[[#This Row],[Account]],Dimentions!$S$6:$V$233,2,FALSE),"")</f>
        <v/>
      </c>
      <c r="I531" s="62">
        <f>_xlfn.NUMBERVALUE(LEFT(Table1[[#This Row],[Account]],1))</f>
        <v>0</v>
      </c>
      <c r="J531" s="62" t="str">
        <f>IFERROR(VLOOKUP(Table1[[#This Row],[Budget Code Description]],Table6[#All],7,FALSE),"")</f>
        <v/>
      </c>
      <c r="K531" s="143" t="str">
        <f>IFERROR(VLOOKUP(Table1[[#This Row],[Budget Code Description]],Table6[#All],8,FALSE),"")</f>
        <v/>
      </c>
      <c r="L531" s="63"/>
      <c r="M531" s="65" t="str">
        <f>IFERROR(VLOOKUP(Table1[[#This Row],[Staff ID]],Table2[],2,FALSE),"")</f>
        <v/>
      </c>
      <c r="N531" s="211" t="str">
        <f>IFERROR(IF(VLOOKUP(Table1[[#This Row],[Budget Code Description]],Dimentions!$X$6:$AC$97,4,FALSE)="","",VLOOKUP(Table1[[#This Row],[Budget Code Description]],Dimentions!$X$6:$AC$97,4,FALSE)),"")</f>
        <v/>
      </c>
      <c r="O531" s="65" t="str">
        <f>IFERROR(VLOOKUP(Table1[[#This Row],[Vendor ID]],Table549[],2,FALSE),"")</f>
        <v/>
      </c>
      <c r="P531" s="63"/>
      <c r="Q531" s="143" t="str">
        <f>IF(Table1[[#This Row],[Posting Date]]&lt;&gt;"",$D$9,"")</f>
        <v/>
      </c>
      <c r="R531" s="159" t="str">
        <f>IF(Table1[[#This Row],[Posting Date]]&lt;&gt;"",$D$10,"")</f>
        <v/>
      </c>
      <c r="S531" s="66"/>
      <c r="T531" s="63"/>
      <c r="U531" s="67"/>
      <c r="V531" s="67"/>
      <c r="W531" s="67" t="str">
        <f t="shared" si="8"/>
        <v/>
      </c>
      <c r="X531" s="161" t="str">
        <f>IF(E531="","",(IF(Table1[[#This Row],[Cur]]="USD",Table1[[#This Row],[Cur_Amount Debit]],Table1[[#This Row],[Cur_Amount Debit]]/Table1[[#This Row],[Exchange Rate]])))</f>
        <v/>
      </c>
      <c r="Y531" s="161" t="str">
        <f>IF(E531="","",(IF(Table1[[#This Row],[Cur]]="USD",Table1[[#This Row],[Cur_Amount Credit]],Table1[[#This Row],[Cur_Amount Credit]]/ExchangeRate)))</f>
        <v/>
      </c>
      <c r="Z531" s="203" t="str">
        <f>IF(E531="","",(Table1[[#This Row],[Debit USD]]-Table1[[#This Row],[Credit USD]]))</f>
        <v/>
      </c>
      <c r="AA531" s="122"/>
      <c r="AB531" s="1"/>
      <c r="AC531" s="15"/>
      <c r="AD531" s="15" t="str">
        <f>IF(AND(OR(Table1[[#This Row],[Account]]="15030",Table1[[#This Row],[Account]]="15035",Table1[[#This Row],[Account]]="20150"),Table1[[#This Row],[Vendor ID]]=""),1,"")</f>
        <v/>
      </c>
      <c r="AE531" s="15"/>
      <c r="AF531" s="15"/>
      <c r="AG531" s="15"/>
      <c r="AH531" s="46" t="str">
        <f>IF(Table1[[#This Row],[Posting Date]]&lt;&gt;"","GJ-"&amp;CountryID,"")</f>
        <v/>
      </c>
      <c r="AI531" s="59" t="str">
        <f>IF(Table1[[#This Row],[Posting Date]]&lt;&gt;"",Table1[[#This Row],[Posting Date]],"")</f>
        <v/>
      </c>
      <c r="AJ531" s="46"/>
      <c r="AK531" s="46" t="str">
        <f>IF(Table1[[#This Row],[Description]]&lt;&gt;"",Table1[[#This Row],[Description]],"")</f>
        <v/>
      </c>
      <c r="AL531" s="46" t="str">
        <f>IF(Table1[[#This Row],[Posting Date]]&lt;&gt;"",Table1[[#This Row],[Reference Number]],"")</f>
        <v/>
      </c>
      <c r="AM531" s="46" t="str">
        <f>TRIM(Table1[[#This Row],[Line '#]])</f>
        <v/>
      </c>
      <c r="AN531" s="46" t="str">
        <f>TRIM(Table1[[#This Row],[Account]])</f>
        <v/>
      </c>
      <c r="AO531" s="46" t="str">
        <f>IF(Table1[[#This Row],[Posting Date]]&lt;&gt;"",$D$5,"")</f>
        <v/>
      </c>
      <c r="AP531" s="46" t="str">
        <f>TRIM(Table1[[#This Row],[Departments-Prgrams]])</f>
        <v/>
      </c>
      <c r="AQ531" s="46" t="str">
        <f>TRIM(Table1[[#This Row],[Grant]])</f>
        <v/>
      </c>
      <c r="AR531" s="46" t="str">
        <f>TRIM(Table1[[#This Row],[Staff ID]])</f>
        <v/>
      </c>
      <c r="AS531" s="46" t="str">
        <f>IF(TRIM(Table1[[#This Row],[Budget Code]])=0,"",TRIM(Table1[[#This Row],[Budget Code]]))</f>
        <v/>
      </c>
      <c r="AT531" s="46" t="str">
        <f>IF(Table1[[#This Row],[Line Description]]&lt;&gt;"",Table1[[#This Row],[Line Description]],"")</f>
        <v/>
      </c>
      <c r="AU531" s="46" t="str">
        <f>IF(Table1[[#This Row],[Cur_Amount Debit]]&gt;0,ROUND(Table1[[#This Row],[Cur_Amount Debit]],2),"")</f>
        <v/>
      </c>
      <c r="AV531" s="46" t="str">
        <f>IF(Table1[[#This Row],[Cur_Amount Credit]]&gt;0,ROUND(Table1[[#This Row],[Cur_Amount Credit]],2),"")</f>
        <v/>
      </c>
      <c r="AW531" s="46" t="str">
        <f>LEFT(Table1[[#This Row],[Cur]],3)</f>
        <v/>
      </c>
      <c r="AX531" s="59"/>
      <c r="AY531" s="46"/>
      <c r="AZ531" s="46" t="str">
        <f>IF(Table1[[#This Row],[Cur]]&lt;&gt;"",IF(Table1[[#This Row],[Cur]]="USD","",ExchangeRate),"")</f>
        <v/>
      </c>
      <c r="BA531" s="46" t="str">
        <f>IF(Table1[[#This Row],[Grant]]&lt;&gt;"",VLOOKUP(Table1[[#This Row],[Grant]],Grants!B:D,3),"")</f>
        <v/>
      </c>
      <c r="BB531" s="46" t="str">
        <f>TRIM(Table1[[#This Row],[Vendor ID]])</f>
        <v/>
      </c>
      <c r="BC531">
        <f>IF(Table1[[#This Row],[Reference Number]]=Q530,BC530,BC530+1)</f>
        <v>2</v>
      </c>
    </row>
    <row r="532" spans="1:55" ht="11.25" hidden="1" customHeight="1">
      <c r="A532" s="1"/>
      <c r="B532" s="88" t="str">
        <f>IF(Table1[[#This Row],[Posting Date]]&lt;&gt;"",IF(Table1[[#This Row],[Reference Number]]=Q531,B531+1,1),"")</f>
        <v/>
      </c>
      <c r="C532" s="61"/>
      <c r="D532" s="61"/>
      <c r="E532" s="218"/>
      <c r="F532" s="143" t="str">
        <f>IFERROR(IF(VLOOKUP(Table1[[#This Row],[Budget Code Description]],Dimentions!$X$6:$AC$132,2,FALSE)="","",VLOOKUP(Table1[[#This Row],[Budget Code Description]],Dimentions!$X$6:$AC$132,2,FALSE)),"")</f>
        <v/>
      </c>
      <c r="G532" s="143" t="str">
        <f>IFERROR(VLOOKUP(Table1[[#This Row],[Budget Code Description]],Dimentions!$X$6:$AC$132,3,FALSE),"")</f>
        <v/>
      </c>
      <c r="H532" s="64" t="str">
        <f>IFERROR(VLOOKUP(Table1[[#This Row],[Account]],Dimentions!$S$6:$V$233,2,FALSE),"")</f>
        <v/>
      </c>
      <c r="I532" s="62">
        <f>_xlfn.NUMBERVALUE(LEFT(Table1[[#This Row],[Account]],1))</f>
        <v>0</v>
      </c>
      <c r="J532" s="62" t="str">
        <f>IFERROR(VLOOKUP(Table1[[#This Row],[Budget Code Description]],Table6[#All],7,FALSE),"")</f>
        <v/>
      </c>
      <c r="K532" s="143" t="str">
        <f>IFERROR(VLOOKUP(Table1[[#This Row],[Budget Code Description]],Table6[#All],8,FALSE),"")</f>
        <v/>
      </c>
      <c r="L532" s="63"/>
      <c r="M532" s="65" t="str">
        <f>IFERROR(VLOOKUP(Table1[[#This Row],[Staff ID]],Table2[],2,FALSE),"")</f>
        <v/>
      </c>
      <c r="N532" s="211" t="str">
        <f>IFERROR(IF(VLOOKUP(Table1[[#This Row],[Budget Code Description]],Dimentions!$X$6:$AC$97,4,FALSE)="","",VLOOKUP(Table1[[#This Row],[Budget Code Description]],Dimentions!$X$6:$AC$97,4,FALSE)),"")</f>
        <v/>
      </c>
      <c r="O532" s="65" t="str">
        <f>IFERROR(VLOOKUP(Table1[[#This Row],[Vendor ID]],Table549[],2,FALSE),"")</f>
        <v/>
      </c>
      <c r="P532" s="63"/>
      <c r="Q532" s="143" t="str">
        <f>IF(Table1[[#This Row],[Posting Date]]&lt;&gt;"",$D$9,"")</f>
        <v/>
      </c>
      <c r="R532" s="159" t="str">
        <f>IF(Table1[[#This Row],[Posting Date]]&lt;&gt;"",$D$10,"")</f>
        <v/>
      </c>
      <c r="S532" s="66"/>
      <c r="T532" s="63"/>
      <c r="U532" s="67"/>
      <c r="V532" s="67"/>
      <c r="W532" s="67" t="str">
        <f t="shared" si="8"/>
        <v/>
      </c>
      <c r="X532" s="161" t="str">
        <f>IF(E532="","",(IF(Table1[[#This Row],[Cur]]="USD",Table1[[#This Row],[Cur_Amount Debit]],Table1[[#This Row],[Cur_Amount Debit]]/Table1[[#This Row],[Exchange Rate]])))</f>
        <v/>
      </c>
      <c r="Y532" s="161" t="str">
        <f>IF(E532="","",(IF(Table1[[#This Row],[Cur]]="USD",Table1[[#This Row],[Cur_Amount Credit]],Table1[[#This Row],[Cur_Amount Credit]]/ExchangeRate)))</f>
        <v/>
      </c>
      <c r="Z532" s="203" t="str">
        <f>IF(E532="","",(Table1[[#This Row],[Debit USD]]-Table1[[#This Row],[Credit USD]]))</f>
        <v/>
      </c>
      <c r="AA532" s="122"/>
      <c r="AB532" s="1"/>
      <c r="AC532" s="15"/>
      <c r="AD532" s="15" t="str">
        <f>IF(AND(OR(Table1[[#This Row],[Account]]="15030",Table1[[#This Row],[Account]]="15035",Table1[[#This Row],[Account]]="20150"),Table1[[#This Row],[Vendor ID]]=""),1,"")</f>
        <v/>
      </c>
      <c r="AE532" s="15"/>
      <c r="AF532" s="15"/>
      <c r="AG532" s="15"/>
      <c r="AH532" s="46" t="str">
        <f>IF(Table1[[#This Row],[Posting Date]]&lt;&gt;"","GJ-"&amp;CountryID,"")</f>
        <v/>
      </c>
      <c r="AI532" s="59" t="str">
        <f>IF(Table1[[#This Row],[Posting Date]]&lt;&gt;"",Table1[[#This Row],[Posting Date]],"")</f>
        <v/>
      </c>
      <c r="AJ532" s="46"/>
      <c r="AK532" s="46" t="str">
        <f>IF(Table1[[#This Row],[Description]]&lt;&gt;"",Table1[[#This Row],[Description]],"")</f>
        <v/>
      </c>
      <c r="AL532" s="46" t="str">
        <f>IF(Table1[[#This Row],[Posting Date]]&lt;&gt;"",Table1[[#This Row],[Reference Number]],"")</f>
        <v/>
      </c>
      <c r="AM532" s="46" t="str">
        <f>TRIM(Table1[[#This Row],[Line '#]])</f>
        <v/>
      </c>
      <c r="AN532" s="46" t="str">
        <f>TRIM(Table1[[#This Row],[Account]])</f>
        <v/>
      </c>
      <c r="AO532" s="46" t="str">
        <f>IF(Table1[[#This Row],[Posting Date]]&lt;&gt;"",$D$5,"")</f>
        <v/>
      </c>
      <c r="AP532" s="46" t="str">
        <f>TRIM(Table1[[#This Row],[Departments-Prgrams]])</f>
        <v/>
      </c>
      <c r="AQ532" s="46" t="str">
        <f>TRIM(Table1[[#This Row],[Grant]])</f>
        <v/>
      </c>
      <c r="AR532" s="46" t="str">
        <f>TRIM(Table1[[#This Row],[Staff ID]])</f>
        <v/>
      </c>
      <c r="AS532" s="46" t="str">
        <f>IF(TRIM(Table1[[#This Row],[Budget Code]])=0,"",TRIM(Table1[[#This Row],[Budget Code]]))</f>
        <v/>
      </c>
      <c r="AT532" s="46" t="str">
        <f>IF(Table1[[#This Row],[Line Description]]&lt;&gt;"",Table1[[#This Row],[Line Description]],"")</f>
        <v/>
      </c>
      <c r="AU532" s="46" t="str">
        <f>IF(Table1[[#This Row],[Cur_Amount Debit]]&gt;0,ROUND(Table1[[#This Row],[Cur_Amount Debit]],2),"")</f>
        <v/>
      </c>
      <c r="AV532" s="46" t="str">
        <f>IF(Table1[[#This Row],[Cur_Amount Credit]]&gt;0,ROUND(Table1[[#This Row],[Cur_Amount Credit]],2),"")</f>
        <v/>
      </c>
      <c r="AW532" s="46" t="str">
        <f>LEFT(Table1[[#This Row],[Cur]],3)</f>
        <v/>
      </c>
      <c r="AX532" s="59"/>
      <c r="AY532" s="46"/>
      <c r="AZ532" s="46" t="str">
        <f>IF(Table1[[#This Row],[Cur]]&lt;&gt;"",IF(Table1[[#This Row],[Cur]]="USD","",ExchangeRate),"")</f>
        <v/>
      </c>
      <c r="BA532" s="46" t="str">
        <f>IF(Table1[[#This Row],[Grant]]&lt;&gt;"",VLOOKUP(Table1[[#This Row],[Grant]],Grants!B:D,3),"")</f>
        <v/>
      </c>
      <c r="BB532" s="46" t="str">
        <f>TRIM(Table1[[#This Row],[Vendor ID]])</f>
        <v/>
      </c>
      <c r="BC532">
        <f>IF(Table1[[#This Row],[Reference Number]]=Q531,BC531,BC531+1)</f>
        <v>2</v>
      </c>
    </row>
    <row r="533" spans="1:55" ht="11.25" hidden="1" customHeight="1">
      <c r="A533" s="1"/>
      <c r="B533" s="88" t="str">
        <f>IF(Table1[[#This Row],[Posting Date]]&lt;&gt;"",IF(Table1[[#This Row],[Reference Number]]=Q532,B532+1,1),"")</f>
        <v/>
      </c>
      <c r="C533" s="61"/>
      <c r="D533" s="61"/>
      <c r="E533" s="218"/>
      <c r="F533" s="143" t="str">
        <f>IFERROR(IF(VLOOKUP(Table1[[#This Row],[Budget Code Description]],Dimentions!$X$6:$AC$132,2,FALSE)="","",VLOOKUP(Table1[[#This Row],[Budget Code Description]],Dimentions!$X$6:$AC$132,2,FALSE)),"")</f>
        <v/>
      </c>
      <c r="G533" s="143" t="str">
        <f>IFERROR(VLOOKUP(Table1[[#This Row],[Budget Code Description]],Dimentions!$X$6:$AC$132,3,FALSE),"")</f>
        <v/>
      </c>
      <c r="H533" s="64" t="str">
        <f>IFERROR(VLOOKUP(Table1[[#This Row],[Account]],Dimentions!$S$6:$V$233,2,FALSE),"")</f>
        <v/>
      </c>
      <c r="I533" s="62">
        <f>_xlfn.NUMBERVALUE(LEFT(Table1[[#This Row],[Account]],1))</f>
        <v>0</v>
      </c>
      <c r="J533" s="62" t="str">
        <f>IFERROR(VLOOKUP(Table1[[#This Row],[Budget Code Description]],Table6[#All],7,FALSE),"")</f>
        <v/>
      </c>
      <c r="K533" s="143" t="str">
        <f>IFERROR(VLOOKUP(Table1[[#This Row],[Budget Code Description]],Table6[#All],8,FALSE),"")</f>
        <v/>
      </c>
      <c r="L533" s="63"/>
      <c r="M533" s="65" t="str">
        <f>IFERROR(VLOOKUP(Table1[[#This Row],[Staff ID]],Table2[],2,FALSE),"")</f>
        <v/>
      </c>
      <c r="N533" s="211" t="str">
        <f>IFERROR(IF(VLOOKUP(Table1[[#This Row],[Budget Code Description]],Dimentions!$X$6:$AC$97,4,FALSE)="","",VLOOKUP(Table1[[#This Row],[Budget Code Description]],Dimentions!$X$6:$AC$97,4,FALSE)),"")</f>
        <v/>
      </c>
      <c r="O533" s="65" t="str">
        <f>IFERROR(VLOOKUP(Table1[[#This Row],[Vendor ID]],Table549[],2,FALSE),"")</f>
        <v/>
      </c>
      <c r="P533" s="63"/>
      <c r="Q533" s="143" t="str">
        <f>IF(Table1[[#This Row],[Posting Date]]&lt;&gt;"",$D$9,"")</f>
        <v/>
      </c>
      <c r="R533" s="159" t="str">
        <f>IF(Table1[[#This Row],[Posting Date]]&lt;&gt;"",$D$10,"")</f>
        <v/>
      </c>
      <c r="S533" s="66"/>
      <c r="T533" s="63"/>
      <c r="U533" s="67"/>
      <c r="V533" s="67"/>
      <c r="W533" s="67" t="str">
        <f t="shared" si="8"/>
        <v/>
      </c>
      <c r="X533" s="161" t="str">
        <f>IF(E533="","",(IF(Table1[[#This Row],[Cur]]="USD",Table1[[#This Row],[Cur_Amount Debit]],Table1[[#This Row],[Cur_Amount Debit]]/Table1[[#This Row],[Exchange Rate]])))</f>
        <v/>
      </c>
      <c r="Y533" s="161" t="str">
        <f>IF(E533="","",(IF(Table1[[#This Row],[Cur]]="USD",Table1[[#This Row],[Cur_Amount Credit]],Table1[[#This Row],[Cur_Amount Credit]]/ExchangeRate)))</f>
        <v/>
      </c>
      <c r="Z533" s="203" t="str">
        <f>IF(E533="","",(Table1[[#This Row],[Debit USD]]-Table1[[#This Row],[Credit USD]]))</f>
        <v/>
      </c>
      <c r="AA533" s="122"/>
      <c r="AB533" s="1"/>
      <c r="AC533" s="15"/>
      <c r="AD533" s="15" t="str">
        <f>IF(AND(OR(Table1[[#This Row],[Account]]="15030",Table1[[#This Row],[Account]]="15035",Table1[[#This Row],[Account]]="20150"),Table1[[#This Row],[Vendor ID]]=""),1,"")</f>
        <v/>
      </c>
      <c r="AE533" s="15"/>
      <c r="AF533" s="15"/>
      <c r="AG533" s="15"/>
      <c r="AH533" s="46" t="str">
        <f>IF(Table1[[#This Row],[Posting Date]]&lt;&gt;"","GJ-"&amp;CountryID,"")</f>
        <v/>
      </c>
      <c r="AI533" s="59" t="str">
        <f>IF(Table1[[#This Row],[Posting Date]]&lt;&gt;"",Table1[[#This Row],[Posting Date]],"")</f>
        <v/>
      </c>
      <c r="AJ533" s="46"/>
      <c r="AK533" s="46" t="str">
        <f>IF(Table1[[#This Row],[Description]]&lt;&gt;"",Table1[[#This Row],[Description]],"")</f>
        <v/>
      </c>
      <c r="AL533" s="46" t="str">
        <f>IF(Table1[[#This Row],[Posting Date]]&lt;&gt;"",Table1[[#This Row],[Reference Number]],"")</f>
        <v/>
      </c>
      <c r="AM533" s="46" t="str">
        <f>TRIM(Table1[[#This Row],[Line '#]])</f>
        <v/>
      </c>
      <c r="AN533" s="46" t="str">
        <f>TRIM(Table1[[#This Row],[Account]])</f>
        <v/>
      </c>
      <c r="AO533" s="46" t="str">
        <f>IF(Table1[[#This Row],[Posting Date]]&lt;&gt;"",$D$5,"")</f>
        <v/>
      </c>
      <c r="AP533" s="46" t="str">
        <f>TRIM(Table1[[#This Row],[Departments-Prgrams]])</f>
        <v/>
      </c>
      <c r="AQ533" s="46" t="str">
        <f>TRIM(Table1[[#This Row],[Grant]])</f>
        <v/>
      </c>
      <c r="AR533" s="46" t="str">
        <f>TRIM(Table1[[#This Row],[Staff ID]])</f>
        <v/>
      </c>
      <c r="AS533" s="46" t="str">
        <f>IF(TRIM(Table1[[#This Row],[Budget Code]])=0,"",TRIM(Table1[[#This Row],[Budget Code]]))</f>
        <v/>
      </c>
      <c r="AT533" s="46" t="str">
        <f>IF(Table1[[#This Row],[Line Description]]&lt;&gt;"",Table1[[#This Row],[Line Description]],"")</f>
        <v/>
      </c>
      <c r="AU533" s="46" t="str">
        <f>IF(Table1[[#This Row],[Cur_Amount Debit]]&gt;0,ROUND(Table1[[#This Row],[Cur_Amount Debit]],2),"")</f>
        <v/>
      </c>
      <c r="AV533" s="46" t="str">
        <f>IF(Table1[[#This Row],[Cur_Amount Credit]]&gt;0,ROUND(Table1[[#This Row],[Cur_Amount Credit]],2),"")</f>
        <v/>
      </c>
      <c r="AW533" s="46" t="str">
        <f>LEFT(Table1[[#This Row],[Cur]],3)</f>
        <v/>
      </c>
      <c r="AX533" s="59"/>
      <c r="AY533" s="46"/>
      <c r="AZ533" s="46" t="str">
        <f>IF(Table1[[#This Row],[Cur]]&lt;&gt;"",IF(Table1[[#This Row],[Cur]]="USD","",ExchangeRate),"")</f>
        <v/>
      </c>
      <c r="BA533" s="46" t="str">
        <f>IF(Table1[[#This Row],[Grant]]&lt;&gt;"",VLOOKUP(Table1[[#This Row],[Grant]],Grants!B:D,3),"")</f>
        <v/>
      </c>
      <c r="BB533" s="46" t="str">
        <f>TRIM(Table1[[#This Row],[Vendor ID]])</f>
        <v/>
      </c>
      <c r="BC533">
        <f>IF(Table1[[#This Row],[Reference Number]]=Q532,BC532,BC532+1)</f>
        <v>2</v>
      </c>
    </row>
    <row r="534" spans="1:55" ht="11.25" hidden="1" customHeight="1">
      <c r="A534" s="1"/>
      <c r="B534" s="88" t="str">
        <f>IF(Table1[[#This Row],[Posting Date]]&lt;&gt;"",IF(Table1[[#This Row],[Reference Number]]=Q533,B533+1,1),"")</f>
        <v/>
      </c>
      <c r="C534" s="61"/>
      <c r="D534" s="61"/>
      <c r="E534" s="218"/>
      <c r="F534" s="143" t="str">
        <f>IFERROR(IF(VLOOKUP(Table1[[#This Row],[Budget Code Description]],Dimentions!$X$6:$AC$132,2,FALSE)="","",VLOOKUP(Table1[[#This Row],[Budget Code Description]],Dimentions!$X$6:$AC$132,2,FALSE)),"")</f>
        <v/>
      </c>
      <c r="G534" s="143" t="str">
        <f>IFERROR(VLOOKUP(Table1[[#This Row],[Budget Code Description]],Dimentions!$X$6:$AC$132,3,FALSE),"")</f>
        <v/>
      </c>
      <c r="H534" s="64" t="str">
        <f>IFERROR(VLOOKUP(Table1[[#This Row],[Account]],Dimentions!$S$6:$V$233,2,FALSE),"")</f>
        <v/>
      </c>
      <c r="I534" s="62">
        <f>_xlfn.NUMBERVALUE(LEFT(Table1[[#This Row],[Account]],1))</f>
        <v>0</v>
      </c>
      <c r="J534" s="62" t="str">
        <f>IFERROR(VLOOKUP(Table1[[#This Row],[Budget Code Description]],Table6[#All],7,FALSE),"")</f>
        <v/>
      </c>
      <c r="K534" s="143" t="str">
        <f>IFERROR(VLOOKUP(Table1[[#This Row],[Budget Code Description]],Table6[#All],8,FALSE),"")</f>
        <v/>
      </c>
      <c r="L534" s="63"/>
      <c r="M534" s="65" t="str">
        <f>IFERROR(VLOOKUP(Table1[[#This Row],[Staff ID]],Table2[],2,FALSE),"")</f>
        <v/>
      </c>
      <c r="N534" s="211" t="str">
        <f>IFERROR(IF(VLOOKUP(Table1[[#This Row],[Budget Code Description]],Dimentions!$X$6:$AC$97,4,FALSE)="","",VLOOKUP(Table1[[#This Row],[Budget Code Description]],Dimentions!$X$6:$AC$97,4,FALSE)),"")</f>
        <v/>
      </c>
      <c r="O534" s="65" t="str">
        <f>IFERROR(VLOOKUP(Table1[[#This Row],[Vendor ID]],Table549[],2,FALSE),"")</f>
        <v/>
      </c>
      <c r="P534" s="63"/>
      <c r="Q534" s="143" t="str">
        <f>IF(Table1[[#This Row],[Posting Date]]&lt;&gt;"",$D$9,"")</f>
        <v/>
      </c>
      <c r="R534" s="159" t="str">
        <f>IF(Table1[[#This Row],[Posting Date]]&lt;&gt;"",$D$10,"")</f>
        <v/>
      </c>
      <c r="S534" s="66"/>
      <c r="T534" s="63"/>
      <c r="U534" s="67"/>
      <c r="V534" s="67"/>
      <c r="W534" s="67" t="str">
        <f t="shared" si="8"/>
        <v/>
      </c>
      <c r="X534" s="161" t="str">
        <f>IF(E534="","",(IF(Table1[[#This Row],[Cur]]="USD",Table1[[#This Row],[Cur_Amount Debit]],Table1[[#This Row],[Cur_Amount Debit]]/Table1[[#This Row],[Exchange Rate]])))</f>
        <v/>
      </c>
      <c r="Y534" s="161" t="str">
        <f>IF(E534="","",(IF(Table1[[#This Row],[Cur]]="USD",Table1[[#This Row],[Cur_Amount Credit]],Table1[[#This Row],[Cur_Amount Credit]]/ExchangeRate)))</f>
        <v/>
      </c>
      <c r="Z534" s="203" t="str">
        <f>IF(E534="","",(Table1[[#This Row],[Debit USD]]-Table1[[#This Row],[Credit USD]]))</f>
        <v/>
      </c>
      <c r="AA534" s="122"/>
      <c r="AB534" s="1"/>
      <c r="AC534" s="15"/>
      <c r="AD534" s="15" t="str">
        <f>IF(AND(OR(Table1[[#This Row],[Account]]="15030",Table1[[#This Row],[Account]]="15035",Table1[[#This Row],[Account]]="20150"),Table1[[#This Row],[Vendor ID]]=""),1,"")</f>
        <v/>
      </c>
      <c r="AE534" s="15"/>
      <c r="AF534" s="15"/>
      <c r="AG534" s="15"/>
      <c r="AH534" s="46" t="str">
        <f>IF(Table1[[#This Row],[Posting Date]]&lt;&gt;"","GJ-"&amp;CountryID,"")</f>
        <v/>
      </c>
      <c r="AI534" s="59" t="str">
        <f>IF(Table1[[#This Row],[Posting Date]]&lt;&gt;"",Table1[[#This Row],[Posting Date]],"")</f>
        <v/>
      </c>
      <c r="AJ534" s="46"/>
      <c r="AK534" s="46" t="str">
        <f>IF(Table1[[#This Row],[Description]]&lt;&gt;"",Table1[[#This Row],[Description]],"")</f>
        <v/>
      </c>
      <c r="AL534" s="46" t="str">
        <f>IF(Table1[[#This Row],[Posting Date]]&lt;&gt;"",Table1[[#This Row],[Reference Number]],"")</f>
        <v/>
      </c>
      <c r="AM534" s="46" t="str">
        <f>TRIM(Table1[[#This Row],[Line '#]])</f>
        <v/>
      </c>
      <c r="AN534" s="46" t="str">
        <f>TRIM(Table1[[#This Row],[Account]])</f>
        <v/>
      </c>
      <c r="AO534" s="46" t="str">
        <f>IF(Table1[[#This Row],[Posting Date]]&lt;&gt;"",$D$5,"")</f>
        <v/>
      </c>
      <c r="AP534" s="46" t="str">
        <f>TRIM(Table1[[#This Row],[Departments-Prgrams]])</f>
        <v/>
      </c>
      <c r="AQ534" s="46" t="str">
        <f>TRIM(Table1[[#This Row],[Grant]])</f>
        <v/>
      </c>
      <c r="AR534" s="46" t="str">
        <f>TRIM(Table1[[#This Row],[Staff ID]])</f>
        <v/>
      </c>
      <c r="AS534" s="46" t="str">
        <f>IF(TRIM(Table1[[#This Row],[Budget Code]])=0,"",TRIM(Table1[[#This Row],[Budget Code]]))</f>
        <v/>
      </c>
      <c r="AT534" s="46" t="str">
        <f>IF(Table1[[#This Row],[Line Description]]&lt;&gt;"",Table1[[#This Row],[Line Description]],"")</f>
        <v/>
      </c>
      <c r="AU534" s="46" t="str">
        <f>IF(Table1[[#This Row],[Cur_Amount Debit]]&gt;0,ROUND(Table1[[#This Row],[Cur_Amount Debit]],2),"")</f>
        <v/>
      </c>
      <c r="AV534" s="46" t="str">
        <f>IF(Table1[[#This Row],[Cur_Amount Credit]]&gt;0,ROUND(Table1[[#This Row],[Cur_Amount Credit]],2),"")</f>
        <v/>
      </c>
      <c r="AW534" s="46" t="str">
        <f>LEFT(Table1[[#This Row],[Cur]],3)</f>
        <v/>
      </c>
      <c r="AX534" s="59"/>
      <c r="AY534" s="46"/>
      <c r="AZ534" s="46" t="str">
        <f>IF(Table1[[#This Row],[Cur]]&lt;&gt;"",IF(Table1[[#This Row],[Cur]]="USD","",ExchangeRate),"")</f>
        <v/>
      </c>
      <c r="BA534" s="46" t="str">
        <f>IF(Table1[[#This Row],[Grant]]&lt;&gt;"",VLOOKUP(Table1[[#This Row],[Grant]],Grants!B:D,3),"")</f>
        <v/>
      </c>
      <c r="BB534" s="46" t="str">
        <f>TRIM(Table1[[#This Row],[Vendor ID]])</f>
        <v/>
      </c>
      <c r="BC534">
        <f>IF(Table1[[#This Row],[Reference Number]]=Q533,BC533,BC533+1)</f>
        <v>2</v>
      </c>
    </row>
    <row r="535" spans="1:55" ht="11.25" hidden="1" customHeight="1">
      <c r="A535" s="1"/>
      <c r="B535" s="88" t="str">
        <f>IF(Table1[[#This Row],[Posting Date]]&lt;&gt;"",IF(Table1[[#This Row],[Reference Number]]=Q534,B534+1,1),"")</f>
        <v/>
      </c>
      <c r="C535" s="61"/>
      <c r="D535" s="61"/>
      <c r="E535" s="218"/>
      <c r="F535" s="143" t="str">
        <f>IFERROR(IF(VLOOKUP(Table1[[#This Row],[Budget Code Description]],Dimentions!$X$6:$AC$132,2,FALSE)="","",VLOOKUP(Table1[[#This Row],[Budget Code Description]],Dimentions!$X$6:$AC$132,2,FALSE)),"")</f>
        <v/>
      </c>
      <c r="G535" s="143" t="str">
        <f>IFERROR(VLOOKUP(Table1[[#This Row],[Budget Code Description]],Dimentions!$X$6:$AC$132,3,FALSE),"")</f>
        <v/>
      </c>
      <c r="H535" s="64" t="str">
        <f>IFERROR(VLOOKUP(Table1[[#This Row],[Account]],Dimentions!$S$6:$V$233,2,FALSE),"")</f>
        <v/>
      </c>
      <c r="I535" s="62">
        <f>_xlfn.NUMBERVALUE(LEFT(Table1[[#This Row],[Account]],1))</f>
        <v>0</v>
      </c>
      <c r="J535" s="62" t="str">
        <f>IFERROR(VLOOKUP(Table1[[#This Row],[Budget Code Description]],Table6[#All],7,FALSE),"")</f>
        <v/>
      </c>
      <c r="K535" s="143" t="str">
        <f>IFERROR(VLOOKUP(Table1[[#This Row],[Budget Code Description]],Table6[#All],8,FALSE),"")</f>
        <v/>
      </c>
      <c r="L535" s="63"/>
      <c r="M535" s="65" t="str">
        <f>IFERROR(VLOOKUP(Table1[[#This Row],[Staff ID]],Table2[],2,FALSE),"")</f>
        <v/>
      </c>
      <c r="N535" s="211" t="str">
        <f>IFERROR(IF(VLOOKUP(Table1[[#This Row],[Budget Code Description]],Dimentions!$X$6:$AC$97,4,FALSE)="","",VLOOKUP(Table1[[#This Row],[Budget Code Description]],Dimentions!$X$6:$AC$97,4,FALSE)),"")</f>
        <v/>
      </c>
      <c r="O535" s="65" t="str">
        <f>IFERROR(VLOOKUP(Table1[[#This Row],[Vendor ID]],Table549[],2,FALSE),"")</f>
        <v/>
      </c>
      <c r="P535" s="63"/>
      <c r="Q535" s="143" t="str">
        <f>IF(Table1[[#This Row],[Posting Date]]&lt;&gt;"",$D$9,"")</f>
        <v/>
      </c>
      <c r="R535" s="159" t="str">
        <f>IF(Table1[[#This Row],[Posting Date]]&lt;&gt;"",$D$10,"")</f>
        <v/>
      </c>
      <c r="S535" s="66"/>
      <c r="T535" s="63"/>
      <c r="U535" s="67"/>
      <c r="V535" s="67"/>
      <c r="W535" s="67" t="str">
        <f t="shared" si="8"/>
        <v/>
      </c>
      <c r="X535" s="161" t="str">
        <f>IF(E535="","",(IF(Table1[[#This Row],[Cur]]="USD",Table1[[#This Row],[Cur_Amount Debit]],Table1[[#This Row],[Cur_Amount Debit]]/Table1[[#This Row],[Exchange Rate]])))</f>
        <v/>
      </c>
      <c r="Y535" s="161" t="str">
        <f>IF(E535="","",(IF(Table1[[#This Row],[Cur]]="USD",Table1[[#This Row],[Cur_Amount Credit]],Table1[[#This Row],[Cur_Amount Credit]]/ExchangeRate)))</f>
        <v/>
      </c>
      <c r="Z535" s="203" t="str">
        <f>IF(E535="","",(Table1[[#This Row],[Debit USD]]-Table1[[#This Row],[Credit USD]]))</f>
        <v/>
      </c>
      <c r="AA535" s="122"/>
      <c r="AB535" s="1"/>
      <c r="AC535" s="15"/>
      <c r="AD535" s="15" t="str">
        <f>IF(AND(OR(Table1[[#This Row],[Account]]="15030",Table1[[#This Row],[Account]]="15035",Table1[[#This Row],[Account]]="20150"),Table1[[#This Row],[Vendor ID]]=""),1,"")</f>
        <v/>
      </c>
      <c r="AE535" s="15"/>
      <c r="AF535" s="15"/>
      <c r="AG535" s="15"/>
      <c r="AH535" s="46" t="str">
        <f>IF(Table1[[#This Row],[Posting Date]]&lt;&gt;"","GJ-"&amp;CountryID,"")</f>
        <v/>
      </c>
      <c r="AI535" s="59" t="str">
        <f>IF(Table1[[#This Row],[Posting Date]]&lt;&gt;"",Table1[[#This Row],[Posting Date]],"")</f>
        <v/>
      </c>
      <c r="AJ535" s="46"/>
      <c r="AK535" s="46" t="str">
        <f>IF(Table1[[#This Row],[Description]]&lt;&gt;"",Table1[[#This Row],[Description]],"")</f>
        <v/>
      </c>
      <c r="AL535" s="46" t="str">
        <f>IF(Table1[[#This Row],[Posting Date]]&lt;&gt;"",Table1[[#This Row],[Reference Number]],"")</f>
        <v/>
      </c>
      <c r="AM535" s="46" t="str">
        <f>TRIM(Table1[[#This Row],[Line '#]])</f>
        <v/>
      </c>
      <c r="AN535" s="46" t="str">
        <f>TRIM(Table1[[#This Row],[Account]])</f>
        <v/>
      </c>
      <c r="AO535" s="46" t="str">
        <f>IF(Table1[[#This Row],[Posting Date]]&lt;&gt;"",$D$5,"")</f>
        <v/>
      </c>
      <c r="AP535" s="46" t="str">
        <f>TRIM(Table1[[#This Row],[Departments-Prgrams]])</f>
        <v/>
      </c>
      <c r="AQ535" s="46" t="str">
        <f>TRIM(Table1[[#This Row],[Grant]])</f>
        <v/>
      </c>
      <c r="AR535" s="46" t="str">
        <f>TRIM(Table1[[#This Row],[Staff ID]])</f>
        <v/>
      </c>
      <c r="AS535" s="46" t="str">
        <f>IF(TRIM(Table1[[#This Row],[Budget Code]])=0,"",TRIM(Table1[[#This Row],[Budget Code]]))</f>
        <v/>
      </c>
      <c r="AT535" s="46" t="str">
        <f>IF(Table1[[#This Row],[Line Description]]&lt;&gt;"",Table1[[#This Row],[Line Description]],"")</f>
        <v/>
      </c>
      <c r="AU535" s="46" t="str">
        <f>IF(Table1[[#This Row],[Cur_Amount Debit]]&gt;0,ROUND(Table1[[#This Row],[Cur_Amount Debit]],2),"")</f>
        <v/>
      </c>
      <c r="AV535" s="46" t="str">
        <f>IF(Table1[[#This Row],[Cur_Amount Credit]]&gt;0,ROUND(Table1[[#This Row],[Cur_Amount Credit]],2),"")</f>
        <v/>
      </c>
      <c r="AW535" s="46" t="str">
        <f>LEFT(Table1[[#This Row],[Cur]],3)</f>
        <v/>
      </c>
      <c r="AX535" s="59"/>
      <c r="AY535" s="46"/>
      <c r="AZ535" s="46" t="str">
        <f>IF(Table1[[#This Row],[Cur]]&lt;&gt;"",IF(Table1[[#This Row],[Cur]]="USD","",ExchangeRate),"")</f>
        <v/>
      </c>
      <c r="BA535" s="46" t="str">
        <f>IF(Table1[[#This Row],[Grant]]&lt;&gt;"",VLOOKUP(Table1[[#This Row],[Grant]],Grants!B:D,3),"")</f>
        <v/>
      </c>
      <c r="BB535" s="46" t="str">
        <f>TRIM(Table1[[#This Row],[Vendor ID]])</f>
        <v/>
      </c>
      <c r="BC535">
        <f>IF(Table1[[#This Row],[Reference Number]]=Q534,BC534,BC534+1)</f>
        <v>2</v>
      </c>
    </row>
    <row r="536" spans="1:55" ht="11.25" hidden="1" customHeight="1">
      <c r="A536" s="1"/>
      <c r="B536" s="88" t="str">
        <f>IF(Table1[[#This Row],[Posting Date]]&lt;&gt;"",IF(Table1[[#This Row],[Reference Number]]=Q535,B535+1,1),"")</f>
        <v/>
      </c>
      <c r="C536" s="61"/>
      <c r="D536" s="61"/>
      <c r="E536" s="218"/>
      <c r="F536" s="143" t="str">
        <f>IFERROR(IF(VLOOKUP(Table1[[#This Row],[Budget Code Description]],Dimentions!$X$6:$AC$132,2,FALSE)="","",VLOOKUP(Table1[[#This Row],[Budget Code Description]],Dimentions!$X$6:$AC$132,2,FALSE)),"")</f>
        <v/>
      </c>
      <c r="G536" s="143" t="str">
        <f>IFERROR(VLOOKUP(Table1[[#This Row],[Budget Code Description]],Dimentions!$X$6:$AC$132,3,FALSE),"")</f>
        <v/>
      </c>
      <c r="H536" s="64" t="str">
        <f>IFERROR(VLOOKUP(Table1[[#This Row],[Account]],Dimentions!$S$6:$V$233,2,FALSE),"")</f>
        <v/>
      </c>
      <c r="I536" s="62">
        <f>_xlfn.NUMBERVALUE(LEFT(Table1[[#This Row],[Account]],1))</f>
        <v>0</v>
      </c>
      <c r="J536" s="62" t="str">
        <f>IFERROR(VLOOKUP(Table1[[#This Row],[Budget Code Description]],Table6[#All],7,FALSE),"")</f>
        <v/>
      </c>
      <c r="K536" s="143" t="str">
        <f>IFERROR(VLOOKUP(Table1[[#This Row],[Budget Code Description]],Table6[#All],8,FALSE),"")</f>
        <v/>
      </c>
      <c r="L536" s="63"/>
      <c r="M536" s="65" t="str">
        <f>IFERROR(VLOOKUP(Table1[[#This Row],[Staff ID]],Table2[],2,FALSE),"")</f>
        <v/>
      </c>
      <c r="N536" s="211" t="str">
        <f>IFERROR(IF(VLOOKUP(Table1[[#This Row],[Budget Code Description]],Dimentions!$X$6:$AC$97,4,FALSE)="","",VLOOKUP(Table1[[#This Row],[Budget Code Description]],Dimentions!$X$6:$AC$97,4,FALSE)),"")</f>
        <v/>
      </c>
      <c r="O536" s="65" t="str">
        <f>IFERROR(VLOOKUP(Table1[[#This Row],[Vendor ID]],Table549[],2,FALSE),"")</f>
        <v/>
      </c>
      <c r="P536" s="63"/>
      <c r="Q536" s="143" t="str">
        <f>IF(Table1[[#This Row],[Posting Date]]&lt;&gt;"",$D$9,"")</f>
        <v/>
      </c>
      <c r="R536" s="159" t="str">
        <f>IF(Table1[[#This Row],[Posting Date]]&lt;&gt;"",$D$10,"")</f>
        <v/>
      </c>
      <c r="S536" s="66"/>
      <c r="T536" s="63"/>
      <c r="U536" s="67"/>
      <c r="V536" s="67"/>
      <c r="W536" s="67" t="str">
        <f t="shared" si="8"/>
        <v/>
      </c>
      <c r="X536" s="161" t="str">
        <f>IF(E536="","",(IF(Table1[[#This Row],[Cur]]="USD",Table1[[#This Row],[Cur_Amount Debit]],Table1[[#This Row],[Cur_Amount Debit]]/Table1[[#This Row],[Exchange Rate]])))</f>
        <v/>
      </c>
      <c r="Y536" s="161" t="str">
        <f>IF(E536="","",(IF(Table1[[#This Row],[Cur]]="USD",Table1[[#This Row],[Cur_Amount Credit]],Table1[[#This Row],[Cur_Amount Credit]]/ExchangeRate)))</f>
        <v/>
      </c>
      <c r="Z536" s="203" t="str">
        <f>IF(E536="","",(Table1[[#This Row],[Debit USD]]-Table1[[#This Row],[Credit USD]]))</f>
        <v/>
      </c>
      <c r="AA536" s="122"/>
      <c r="AB536" s="1"/>
      <c r="AC536" s="15"/>
      <c r="AD536" s="15" t="str">
        <f>IF(AND(OR(Table1[[#This Row],[Account]]="15030",Table1[[#This Row],[Account]]="15035",Table1[[#This Row],[Account]]="20150"),Table1[[#This Row],[Vendor ID]]=""),1,"")</f>
        <v/>
      </c>
      <c r="AE536" s="15"/>
      <c r="AF536" s="15"/>
      <c r="AG536" s="15"/>
      <c r="AH536" s="46" t="str">
        <f>IF(Table1[[#This Row],[Posting Date]]&lt;&gt;"","GJ-"&amp;CountryID,"")</f>
        <v/>
      </c>
      <c r="AI536" s="59" t="str">
        <f>IF(Table1[[#This Row],[Posting Date]]&lt;&gt;"",Table1[[#This Row],[Posting Date]],"")</f>
        <v/>
      </c>
      <c r="AJ536" s="46"/>
      <c r="AK536" s="46" t="str">
        <f>IF(Table1[[#This Row],[Description]]&lt;&gt;"",Table1[[#This Row],[Description]],"")</f>
        <v/>
      </c>
      <c r="AL536" s="46" t="str">
        <f>IF(Table1[[#This Row],[Posting Date]]&lt;&gt;"",Table1[[#This Row],[Reference Number]],"")</f>
        <v/>
      </c>
      <c r="AM536" s="46" t="str">
        <f>TRIM(Table1[[#This Row],[Line '#]])</f>
        <v/>
      </c>
      <c r="AN536" s="46" t="str">
        <f>TRIM(Table1[[#This Row],[Account]])</f>
        <v/>
      </c>
      <c r="AO536" s="46" t="str">
        <f>IF(Table1[[#This Row],[Posting Date]]&lt;&gt;"",$D$5,"")</f>
        <v/>
      </c>
      <c r="AP536" s="46" t="str">
        <f>TRIM(Table1[[#This Row],[Departments-Prgrams]])</f>
        <v/>
      </c>
      <c r="AQ536" s="46" t="str">
        <f>TRIM(Table1[[#This Row],[Grant]])</f>
        <v/>
      </c>
      <c r="AR536" s="46" t="str">
        <f>TRIM(Table1[[#This Row],[Staff ID]])</f>
        <v/>
      </c>
      <c r="AS536" s="46" t="str">
        <f>IF(TRIM(Table1[[#This Row],[Budget Code]])=0,"",TRIM(Table1[[#This Row],[Budget Code]]))</f>
        <v/>
      </c>
      <c r="AT536" s="46" t="str">
        <f>IF(Table1[[#This Row],[Line Description]]&lt;&gt;"",Table1[[#This Row],[Line Description]],"")</f>
        <v/>
      </c>
      <c r="AU536" s="46" t="str">
        <f>IF(Table1[[#This Row],[Cur_Amount Debit]]&gt;0,ROUND(Table1[[#This Row],[Cur_Amount Debit]],2),"")</f>
        <v/>
      </c>
      <c r="AV536" s="46" t="str">
        <f>IF(Table1[[#This Row],[Cur_Amount Credit]]&gt;0,ROUND(Table1[[#This Row],[Cur_Amount Credit]],2),"")</f>
        <v/>
      </c>
      <c r="AW536" s="46" t="str">
        <f>LEFT(Table1[[#This Row],[Cur]],3)</f>
        <v/>
      </c>
      <c r="AX536" s="59"/>
      <c r="AY536" s="46"/>
      <c r="AZ536" s="46" t="str">
        <f>IF(Table1[[#This Row],[Cur]]&lt;&gt;"",IF(Table1[[#This Row],[Cur]]="USD","",ExchangeRate),"")</f>
        <v/>
      </c>
      <c r="BA536" s="46" t="str">
        <f>IF(Table1[[#This Row],[Grant]]&lt;&gt;"",VLOOKUP(Table1[[#This Row],[Grant]],Grants!B:D,3),"")</f>
        <v/>
      </c>
      <c r="BB536" s="46" t="str">
        <f>TRIM(Table1[[#This Row],[Vendor ID]])</f>
        <v/>
      </c>
      <c r="BC536">
        <f>IF(Table1[[#This Row],[Reference Number]]=Q535,BC535,BC535+1)</f>
        <v>2</v>
      </c>
    </row>
    <row r="537" spans="1:55" ht="11.25" hidden="1" customHeight="1">
      <c r="A537" s="1"/>
      <c r="B537" s="88" t="str">
        <f>IF(Table1[[#This Row],[Posting Date]]&lt;&gt;"",IF(Table1[[#This Row],[Reference Number]]=Q536,B536+1,1),"")</f>
        <v/>
      </c>
      <c r="C537" s="61"/>
      <c r="D537" s="61"/>
      <c r="E537" s="218"/>
      <c r="F537" s="143" t="str">
        <f>IFERROR(IF(VLOOKUP(Table1[[#This Row],[Budget Code Description]],Dimentions!$X$6:$AC$132,2,FALSE)="","",VLOOKUP(Table1[[#This Row],[Budget Code Description]],Dimentions!$X$6:$AC$132,2,FALSE)),"")</f>
        <v/>
      </c>
      <c r="G537" s="143" t="str">
        <f>IFERROR(VLOOKUP(Table1[[#This Row],[Budget Code Description]],Dimentions!$X$6:$AC$132,3,FALSE),"")</f>
        <v/>
      </c>
      <c r="H537" s="64" t="str">
        <f>IFERROR(VLOOKUP(Table1[[#This Row],[Account]],Dimentions!$S$6:$V$233,2,FALSE),"")</f>
        <v/>
      </c>
      <c r="I537" s="62">
        <f>_xlfn.NUMBERVALUE(LEFT(Table1[[#This Row],[Account]],1))</f>
        <v>0</v>
      </c>
      <c r="J537" s="62" t="str">
        <f>IFERROR(VLOOKUP(Table1[[#This Row],[Budget Code Description]],Table6[#All],7,FALSE),"")</f>
        <v/>
      </c>
      <c r="K537" s="143" t="str">
        <f>IFERROR(VLOOKUP(Table1[[#This Row],[Budget Code Description]],Table6[#All],8,FALSE),"")</f>
        <v/>
      </c>
      <c r="L537" s="63"/>
      <c r="M537" s="65" t="str">
        <f>IFERROR(VLOOKUP(Table1[[#This Row],[Staff ID]],Table2[],2,FALSE),"")</f>
        <v/>
      </c>
      <c r="N537" s="211" t="str">
        <f>IFERROR(IF(VLOOKUP(Table1[[#This Row],[Budget Code Description]],Dimentions!$X$6:$AC$97,4,FALSE)="","",VLOOKUP(Table1[[#This Row],[Budget Code Description]],Dimentions!$X$6:$AC$97,4,FALSE)),"")</f>
        <v/>
      </c>
      <c r="O537" s="65" t="str">
        <f>IFERROR(VLOOKUP(Table1[[#This Row],[Vendor ID]],Table549[],2,FALSE),"")</f>
        <v/>
      </c>
      <c r="P537" s="63"/>
      <c r="Q537" s="143" t="str">
        <f>IF(Table1[[#This Row],[Posting Date]]&lt;&gt;"",$D$9,"")</f>
        <v/>
      </c>
      <c r="R537" s="159" t="str">
        <f>IF(Table1[[#This Row],[Posting Date]]&lt;&gt;"",$D$10,"")</f>
        <v/>
      </c>
      <c r="S537" s="66"/>
      <c r="T537" s="63"/>
      <c r="U537" s="67"/>
      <c r="V537" s="67"/>
      <c r="W537" s="67" t="str">
        <f t="shared" si="8"/>
        <v/>
      </c>
      <c r="X537" s="161" t="str">
        <f>IF(E537="","",(IF(Table1[[#This Row],[Cur]]="USD",Table1[[#This Row],[Cur_Amount Debit]],Table1[[#This Row],[Cur_Amount Debit]]/Table1[[#This Row],[Exchange Rate]])))</f>
        <v/>
      </c>
      <c r="Y537" s="161" t="str">
        <f>IF(E537="","",(IF(Table1[[#This Row],[Cur]]="USD",Table1[[#This Row],[Cur_Amount Credit]],Table1[[#This Row],[Cur_Amount Credit]]/ExchangeRate)))</f>
        <v/>
      </c>
      <c r="Z537" s="203" t="str">
        <f>IF(E537="","",(Table1[[#This Row],[Debit USD]]-Table1[[#This Row],[Credit USD]]))</f>
        <v/>
      </c>
      <c r="AA537" s="122"/>
      <c r="AB537" s="1"/>
      <c r="AC537" s="15"/>
      <c r="AD537" s="15" t="str">
        <f>IF(AND(OR(Table1[[#This Row],[Account]]="15030",Table1[[#This Row],[Account]]="15035",Table1[[#This Row],[Account]]="20150"),Table1[[#This Row],[Vendor ID]]=""),1,"")</f>
        <v/>
      </c>
      <c r="AE537" s="15"/>
      <c r="AF537" s="15"/>
      <c r="AG537" s="15"/>
      <c r="AH537" s="46" t="str">
        <f>IF(Table1[[#This Row],[Posting Date]]&lt;&gt;"","GJ-"&amp;CountryID,"")</f>
        <v/>
      </c>
      <c r="AI537" s="59" t="str">
        <f>IF(Table1[[#This Row],[Posting Date]]&lt;&gt;"",Table1[[#This Row],[Posting Date]],"")</f>
        <v/>
      </c>
      <c r="AJ537" s="46"/>
      <c r="AK537" s="46" t="str">
        <f>IF(Table1[[#This Row],[Description]]&lt;&gt;"",Table1[[#This Row],[Description]],"")</f>
        <v/>
      </c>
      <c r="AL537" s="46" t="str">
        <f>IF(Table1[[#This Row],[Posting Date]]&lt;&gt;"",Table1[[#This Row],[Reference Number]],"")</f>
        <v/>
      </c>
      <c r="AM537" s="46" t="str">
        <f>TRIM(Table1[[#This Row],[Line '#]])</f>
        <v/>
      </c>
      <c r="AN537" s="46" t="str">
        <f>TRIM(Table1[[#This Row],[Account]])</f>
        <v/>
      </c>
      <c r="AO537" s="46" t="str">
        <f>IF(Table1[[#This Row],[Posting Date]]&lt;&gt;"",$D$5,"")</f>
        <v/>
      </c>
      <c r="AP537" s="46" t="str">
        <f>TRIM(Table1[[#This Row],[Departments-Prgrams]])</f>
        <v/>
      </c>
      <c r="AQ537" s="46" t="str">
        <f>TRIM(Table1[[#This Row],[Grant]])</f>
        <v/>
      </c>
      <c r="AR537" s="46" t="str">
        <f>TRIM(Table1[[#This Row],[Staff ID]])</f>
        <v/>
      </c>
      <c r="AS537" s="46" t="str">
        <f>IF(TRIM(Table1[[#This Row],[Budget Code]])=0,"",TRIM(Table1[[#This Row],[Budget Code]]))</f>
        <v/>
      </c>
      <c r="AT537" s="46" t="str">
        <f>IF(Table1[[#This Row],[Line Description]]&lt;&gt;"",Table1[[#This Row],[Line Description]],"")</f>
        <v/>
      </c>
      <c r="AU537" s="46" t="str">
        <f>IF(Table1[[#This Row],[Cur_Amount Debit]]&gt;0,ROUND(Table1[[#This Row],[Cur_Amount Debit]],2),"")</f>
        <v/>
      </c>
      <c r="AV537" s="46" t="str">
        <f>IF(Table1[[#This Row],[Cur_Amount Credit]]&gt;0,ROUND(Table1[[#This Row],[Cur_Amount Credit]],2),"")</f>
        <v/>
      </c>
      <c r="AW537" s="46" t="str">
        <f>LEFT(Table1[[#This Row],[Cur]],3)</f>
        <v/>
      </c>
      <c r="AX537" s="59"/>
      <c r="AY537" s="46"/>
      <c r="AZ537" s="46" t="str">
        <f>IF(Table1[[#This Row],[Cur]]&lt;&gt;"",IF(Table1[[#This Row],[Cur]]="USD","",ExchangeRate),"")</f>
        <v/>
      </c>
      <c r="BA537" s="46" t="str">
        <f>IF(Table1[[#This Row],[Grant]]&lt;&gt;"",VLOOKUP(Table1[[#This Row],[Grant]],Grants!B:D,3),"")</f>
        <v/>
      </c>
      <c r="BB537" s="46" t="str">
        <f>TRIM(Table1[[#This Row],[Vendor ID]])</f>
        <v/>
      </c>
      <c r="BC537">
        <f>IF(Table1[[#This Row],[Reference Number]]=Q536,BC536,BC536+1)</f>
        <v>2</v>
      </c>
    </row>
    <row r="538" spans="1:55" ht="11.25" hidden="1" customHeight="1">
      <c r="A538" s="1"/>
      <c r="B538" s="88" t="str">
        <f>IF(Table1[[#This Row],[Posting Date]]&lt;&gt;"",IF(Table1[[#This Row],[Reference Number]]=Q537,B537+1,1),"")</f>
        <v/>
      </c>
      <c r="C538" s="61"/>
      <c r="D538" s="61"/>
      <c r="E538" s="218"/>
      <c r="F538" s="143" t="str">
        <f>IFERROR(IF(VLOOKUP(Table1[[#This Row],[Budget Code Description]],Dimentions!$X$6:$AC$132,2,FALSE)="","",VLOOKUP(Table1[[#This Row],[Budget Code Description]],Dimentions!$X$6:$AC$132,2,FALSE)),"")</f>
        <v/>
      </c>
      <c r="G538" s="143" t="str">
        <f>IFERROR(VLOOKUP(Table1[[#This Row],[Budget Code Description]],Dimentions!$X$6:$AC$132,3,FALSE),"")</f>
        <v/>
      </c>
      <c r="H538" s="64" t="str">
        <f>IFERROR(VLOOKUP(Table1[[#This Row],[Account]],Dimentions!$S$6:$V$233,2,FALSE),"")</f>
        <v/>
      </c>
      <c r="I538" s="62">
        <f>_xlfn.NUMBERVALUE(LEFT(Table1[[#This Row],[Account]],1))</f>
        <v>0</v>
      </c>
      <c r="J538" s="62" t="str">
        <f>IFERROR(VLOOKUP(Table1[[#This Row],[Budget Code Description]],Table6[#All],7,FALSE),"")</f>
        <v/>
      </c>
      <c r="K538" s="143" t="str">
        <f>IFERROR(VLOOKUP(Table1[[#This Row],[Budget Code Description]],Table6[#All],8,FALSE),"")</f>
        <v/>
      </c>
      <c r="L538" s="63"/>
      <c r="M538" s="65" t="str">
        <f>IFERROR(VLOOKUP(Table1[[#This Row],[Staff ID]],Table2[],2,FALSE),"")</f>
        <v/>
      </c>
      <c r="N538" s="211" t="str">
        <f>IFERROR(IF(VLOOKUP(Table1[[#This Row],[Budget Code Description]],Dimentions!$X$6:$AC$97,4,FALSE)="","",VLOOKUP(Table1[[#This Row],[Budget Code Description]],Dimentions!$X$6:$AC$97,4,FALSE)),"")</f>
        <v/>
      </c>
      <c r="O538" s="65" t="str">
        <f>IFERROR(VLOOKUP(Table1[[#This Row],[Vendor ID]],Table549[],2,FALSE),"")</f>
        <v/>
      </c>
      <c r="P538" s="63"/>
      <c r="Q538" s="143" t="str">
        <f>IF(Table1[[#This Row],[Posting Date]]&lt;&gt;"",$D$9,"")</f>
        <v/>
      </c>
      <c r="R538" s="159" t="str">
        <f>IF(Table1[[#This Row],[Posting Date]]&lt;&gt;"",$D$10,"")</f>
        <v/>
      </c>
      <c r="S538" s="66"/>
      <c r="T538" s="63"/>
      <c r="U538" s="67"/>
      <c r="V538" s="67"/>
      <c r="W538" s="67" t="str">
        <f t="shared" si="8"/>
        <v/>
      </c>
      <c r="X538" s="161" t="str">
        <f>IF(E538="","",(IF(Table1[[#This Row],[Cur]]="USD",Table1[[#This Row],[Cur_Amount Debit]],Table1[[#This Row],[Cur_Amount Debit]]/Table1[[#This Row],[Exchange Rate]])))</f>
        <v/>
      </c>
      <c r="Y538" s="161" t="str">
        <f>IF(E538="","",(IF(Table1[[#This Row],[Cur]]="USD",Table1[[#This Row],[Cur_Amount Credit]],Table1[[#This Row],[Cur_Amount Credit]]/ExchangeRate)))</f>
        <v/>
      </c>
      <c r="Z538" s="203" t="str">
        <f>IF(E538="","",(Table1[[#This Row],[Debit USD]]-Table1[[#This Row],[Credit USD]]))</f>
        <v/>
      </c>
      <c r="AA538" s="122"/>
      <c r="AB538" s="1"/>
      <c r="AC538" s="15"/>
      <c r="AD538" s="15" t="str">
        <f>IF(AND(OR(Table1[[#This Row],[Account]]="15030",Table1[[#This Row],[Account]]="15035",Table1[[#This Row],[Account]]="20150"),Table1[[#This Row],[Vendor ID]]=""),1,"")</f>
        <v/>
      </c>
      <c r="AE538" s="15"/>
      <c r="AF538" s="15"/>
      <c r="AG538" s="15"/>
      <c r="AH538" s="46" t="str">
        <f>IF(Table1[[#This Row],[Posting Date]]&lt;&gt;"","GJ-"&amp;CountryID,"")</f>
        <v/>
      </c>
      <c r="AI538" s="59" t="str">
        <f>IF(Table1[[#This Row],[Posting Date]]&lt;&gt;"",Table1[[#This Row],[Posting Date]],"")</f>
        <v/>
      </c>
      <c r="AJ538" s="46"/>
      <c r="AK538" s="46" t="str">
        <f>IF(Table1[[#This Row],[Description]]&lt;&gt;"",Table1[[#This Row],[Description]],"")</f>
        <v/>
      </c>
      <c r="AL538" s="46" t="str">
        <f>IF(Table1[[#This Row],[Posting Date]]&lt;&gt;"",Table1[[#This Row],[Reference Number]],"")</f>
        <v/>
      </c>
      <c r="AM538" s="46" t="str">
        <f>TRIM(Table1[[#This Row],[Line '#]])</f>
        <v/>
      </c>
      <c r="AN538" s="46" t="str">
        <f>TRIM(Table1[[#This Row],[Account]])</f>
        <v/>
      </c>
      <c r="AO538" s="46" t="str">
        <f>IF(Table1[[#This Row],[Posting Date]]&lt;&gt;"",$D$5,"")</f>
        <v/>
      </c>
      <c r="AP538" s="46" t="str">
        <f>TRIM(Table1[[#This Row],[Departments-Prgrams]])</f>
        <v/>
      </c>
      <c r="AQ538" s="46" t="str">
        <f>TRIM(Table1[[#This Row],[Grant]])</f>
        <v/>
      </c>
      <c r="AR538" s="46" t="str">
        <f>TRIM(Table1[[#This Row],[Staff ID]])</f>
        <v/>
      </c>
      <c r="AS538" s="46" t="str">
        <f>IF(TRIM(Table1[[#This Row],[Budget Code]])=0,"",TRIM(Table1[[#This Row],[Budget Code]]))</f>
        <v/>
      </c>
      <c r="AT538" s="46" t="str">
        <f>IF(Table1[[#This Row],[Line Description]]&lt;&gt;"",Table1[[#This Row],[Line Description]],"")</f>
        <v/>
      </c>
      <c r="AU538" s="46" t="str">
        <f>IF(Table1[[#This Row],[Cur_Amount Debit]]&gt;0,ROUND(Table1[[#This Row],[Cur_Amount Debit]],2),"")</f>
        <v/>
      </c>
      <c r="AV538" s="46" t="str">
        <f>IF(Table1[[#This Row],[Cur_Amount Credit]]&gt;0,ROUND(Table1[[#This Row],[Cur_Amount Credit]],2),"")</f>
        <v/>
      </c>
      <c r="AW538" s="46" t="str">
        <f>LEFT(Table1[[#This Row],[Cur]],3)</f>
        <v/>
      </c>
      <c r="AX538" s="59"/>
      <c r="AY538" s="46"/>
      <c r="AZ538" s="46" t="str">
        <f>IF(Table1[[#This Row],[Cur]]&lt;&gt;"",IF(Table1[[#This Row],[Cur]]="USD","",ExchangeRate),"")</f>
        <v/>
      </c>
      <c r="BA538" s="46" t="str">
        <f>IF(Table1[[#This Row],[Grant]]&lt;&gt;"",VLOOKUP(Table1[[#This Row],[Grant]],Grants!B:D,3),"")</f>
        <v/>
      </c>
      <c r="BB538" s="46" t="str">
        <f>TRIM(Table1[[#This Row],[Vendor ID]])</f>
        <v/>
      </c>
      <c r="BC538">
        <f>IF(Table1[[#This Row],[Reference Number]]=Q537,BC537,BC537+1)</f>
        <v>2</v>
      </c>
    </row>
    <row r="539" spans="1:55" ht="11.25" hidden="1" customHeight="1">
      <c r="A539" s="1"/>
      <c r="B539" s="88" t="str">
        <f>IF(Table1[[#This Row],[Posting Date]]&lt;&gt;"",IF(Table1[[#This Row],[Reference Number]]=Q538,B538+1,1),"")</f>
        <v/>
      </c>
      <c r="C539" s="61"/>
      <c r="D539" s="61"/>
      <c r="E539" s="218"/>
      <c r="F539" s="143" t="str">
        <f>IFERROR(IF(VLOOKUP(Table1[[#This Row],[Budget Code Description]],Dimentions!$X$6:$AC$132,2,FALSE)="","",VLOOKUP(Table1[[#This Row],[Budget Code Description]],Dimentions!$X$6:$AC$132,2,FALSE)),"")</f>
        <v/>
      </c>
      <c r="G539" s="143" t="str">
        <f>IFERROR(VLOOKUP(Table1[[#This Row],[Budget Code Description]],Dimentions!$X$6:$AC$132,3,FALSE),"")</f>
        <v/>
      </c>
      <c r="H539" s="64" t="str">
        <f>IFERROR(VLOOKUP(Table1[[#This Row],[Account]],Dimentions!$S$6:$V$233,2,FALSE),"")</f>
        <v/>
      </c>
      <c r="I539" s="62">
        <f>_xlfn.NUMBERVALUE(LEFT(Table1[[#This Row],[Account]],1))</f>
        <v>0</v>
      </c>
      <c r="J539" s="62" t="str">
        <f>IFERROR(VLOOKUP(Table1[[#This Row],[Budget Code Description]],Table6[#All],7,FALSE),"")</f>
        <v/>
      </c>
      <c r="K539" s="143" t="str">
        <f>IFERROR(VLOOKUP(Table1[[#This Row],[Budget Code Description]],Table6[#All],8,FALSE),"")</f>
        <v/>
      </c>
      <c r="L539" s="63"/>
      <c r="M539" s="65" t="str">
        <f>IFERROR(VLOOKUP(Table1[[#This Row],[Staff ID]],Table2[],2,FALSE),"")</f>
        <v/>
      </c>
      <c r="N539" s="211" t="str">
        <f>IFERROR(IF(VLOOKUP(Table1[[#This Row],[Budget Code Description]],Dimentions!$X$6:$AC$97,4,FALSE)="","",VLOOKUP(Table1[[#This Row],[Budget Code Description]],Dimentions!$X$6:$AC$97,4,FALSE)),"")</f>
        <v/>
      </c>
      <c r="O539" s="65" t="str">
        <f>IFERROR(VLOOKUP(Table1[[#This Row],[Vendor ID]],Table549[],2,FALSE),"")</f>
        <v/>
      </c>
      <c r="P539" s="63"/>
      <c r="Q539" s="143" t="str">
        <f>IF(Table1[[#This Row],[Posting Date]]&lt;&gt;"",$D$9,"")</f>
        <v/>
      </c>
      <c r="R539" s="159" t="str">
        <f>IF(Table1[[#This Row],[Posting Date]]&lt;&gt;"",$D$10,"")</f>
        <v/>
      </c>
      <c r="S539" s="66"/>
      <c r="T539" s="63"/>
      <c r="U539" s="67"/>
      <c r="V539" s="67"/>
      <c r="W539" s="67" t="str">
        <f t="shared" si="8"/>
        <v/>
      </c>
      <c r="X539" s="161" t="str">
        <f>IF(E539="","",(IF(Table1[[#This Row],[Cur]]="USD",Table1[[#This Row],[Cur_Amount Debit]],Table1[[#This Row],[Cur_Amount Debit]]/Table1[[#This Row],[Exchange Rate]])))</f>
        <v/>
      </c>
      <c r="Y539" s="161" t="str">
        <f>IF(E539="","",(IF(Table1[[#This Row],[Cur]]="USD",Table1[[#This Row],[Cur_Amount Credit]],Table1[[#This Row],[Cur_Amount Credit]]/ExchangeRate)))</f>
        <v/>
      </c>
      <c r="Z539" s="203" t="str">
        <f>IF(E539="","",(Table1[[#This Row],[Debit USD]]-Table1[[#This Row],[Credit USD]]))</f>
        <v/>
      </c>
      <c r="AA539" s="122"/>
      <c r="AB539" s="1"/>
      <c r="AC539" s="15"/>
      <c r="AD539" s="15" t="str">
        <f>IF(AND(OR(Table1[[#This Row],[Account]]="15030",Table1[[#This Row],[Account]]="15035",Table1[[#This Row],[Account]]="20150"),Table1[[#This Row],[Vendor ID]]=""),1,"")</f>
        <v/>
      </c>
      <c r="AE539" s="15"/>
      <c r="AF539" s="15"/>
      <c r="AG539" s="15"/>
      <c r="AH539" s="46" t="str">
        <f>IF(Table1[[#This Row],[Posting Date]]&lt;&gt;"","GJ-"&amp;CountryID,"")</f>
        <v/>
      </c>
      <c r="AI539" s="59" t="str">
        <f>IF(Table1[[#This Row],[Posting Date]]&lt;&gt;"",Table1[[#This Row],[Posting Date]],"")</f>
        <v/>
      </c>
      <c r="AJ539" s="46"/>
      <c r="AK539" s="46" t="str">
        <f>IF(Table1[[#This Row],[Description]]&lt;&gt;"",Table1[[#This Row],[Description]],"")</f>
        <v/>
      </c>
      <c r="AL539" s="46" t="str">
        <f>IF(Table1[[#This Row],[Posting Date]]&lt;&gt;"",Table1[[#This Row],[Reference Number]],"")</f>
        <v/>
      </c>
      <c r="AM539" s="46" t="str">
        <f>TRIM(Table1[[#This Row],[Line '#]])</f>
        <v/>
      </c>
      <c r="AN539" s="46" t="str">
        <f>TRIM(Table1[[#This Row],[Account]])</f>
        <v/>
      </c>
      <c r="AO539" s="46" t="str">
        <f>IF(Table1[[#This Row],[Posting Date]]&lt;&gt;"",$D$5,"")</f>
        <v/>
      </c>
      <c r="AP539" s="46" t="str">
        <f>TRIM(Table1[[#This Row],[Departments-Prgrams]])</f>
        <v/>
      </c>
      <c r="AQ539" s="46" t="str">
        <f>TRIM(Table1[[#This Row],[Grant]])</f>
        <v/>
      </c>
      <c r="AR539" s="46" t="str">
        <f>TRIM(Table1[[#This Row],[Staff ID]])</f>
        <v/>
      </c>
      <c r="AS539" s="46" t="str">
        <f>IF(TRIM(Table1[[#This Row],[Budget Code]])=0,"",TRIM(Table1[[#This Row],[Budget Code]]))</f>
        <v/>
      </c>
      <c r="AT539" s="46" t="str">
        <f>IF(Table1[[#This Row],[Line Description]]&lt;&gt;"",Table1[[#This Row],[Line Description]],"")</f>
        <v/>
      </c>
      <c r="AU539" s="46" t="str">
        <f>IF(Table1[[#This Row],[Cur_Amount Debit]]&gt;0,ROUND(Table1[[#This Row],[Cur_Amount Debit]],2),"")</f>
        <v/>
      </c>
      <c r="AV539" s="46" t="str">
        <f>IF(Table1[[#This Row],[Cur_Amount Credit]]&gt;0,ROUND(Table1[[#This Row],[Cur_Amount Credit]],2),"")</f>
        <v/>
      </c>
      <c r="AW539" s="46" t="str">
        <f>LEFT(Table1[[#This Row],[Cur]],3)</f>
        <v/>
      </c>
      <c r="AX539" s="59"/>
      <c r="AY539" s="46"/>
      <c r="AZ539" s="46" t="str">
        <f>IF(Table1[[#This Row],[Cur]]&lt;&gt;"",IF(Table1[[#This Row],[Cur]]="USD","",ExchangeRate),"")</f>
        <v/>
      </c>
      <c r="BA539" s="46" t="str">
        <f>IF(Table1[[#This Row],[Grant]]&lt;&gt;"",VLOOKUP(Table1[[#This Row],[Grant]],Grants!B:D,3),"")</f>
        <v/>
      </c>
      <c r="BB539" s="46" t="str">
        <f>TRIM(Table1[[#This Row],[Vendor ID]])</f>
        <v/>
      </c>
      <c r="BC539">
        <f>IF(Table1[[#This Row],[Reference Number]]=Q538,BC538,BC538+1)</f>
        <v>2</v>
      </c>
    </row>
    <row r="540" spans="1:55" ht="11.25" hidden="1" customHeight="1">
      <c r="A540" s="1"/>
      <c r="B540" s="88" t="str">
        <f>IF(Table1[[#This Row],[Posting Date]]&lt;&gt;"",IF(Table1[[#This Row],[Reference Number]]=Q539,B539+1,1),"")</f>
        <v/>
      </c>
      <c r="C540" s="61"/>
      <c r="D540" s="61"/>
      <c r="E540" s="218"/>
      <c r="F540" s="143" t="str">
        <f>IFERROR(IF(VLOOKUP(Table1[[#This Row],[Budget Code Description]],Dimentions!$X$6:$AC$132,2,FALSE)="","",VLOOKUP(Table1[[#This Row],[Budget Code Description]],Dimentions!$X$6:$AC$132,2,FALSE)),"")</f>
        <v/>
      </c>
      <c r="G540" s="143" t="str">
        <f>IFERROR(VLOOKUP(Table1[[#This Row],[Budget Code Description]],Dimentions!$X$6:$AC$132,3,FALSE),"")</f>
        <v/>
      </c>
      <c r="H540" s="64" t="str">
        <f>IFERROR(VLOOKUP(Table1[[#This Row],[Account]],Dimentions!$S$6:$V$233,2,FALSE),"")</f>
        <v/>
      </c>
      <c r="I540" s="62">
        <f>_xlfn.NUMBERVALUE(LEFT(Table1[[#This Row],[Account]],1))</f>
        <v>0</v>
      </c>
      <c r="J540" s="62" t="str">
        <f>IFERROR(VLOOKUP(Table1[[#This Row],[Budget Code Description]],Table6[#All],7,FALSE),"")</f>
        <v/>
      </c>
      <c r="K540" s="143" t="str">
        <f>IFERROR(VLOOKUP(Table1[[#This Row],[Budget Code Description]],Table6[#All],8,FALSE),"")</f>
        <v/>
      </c>
      <c r="L540" s="63"/>
      <c r="M540" s="65" t="str">
        <f>IFERROR(VLOOKUP(Table1[[#This Row],[Staff ID]],Table2[],2,FALSE),"")</f>
        <v/>
      </c>
      <c r="N540" s="211" t="str">
        <f>IFERROR(IF(VLOOKUP(Table1[[#This Row],[Budget Code Description]],Dimentions!$X$6:$AC$97,4,FALSE)="","",VLOOKUP(Table1[[#This Row],[Budget Code Description]],Dimentions!$X$6:$AC$97,4,FALSE)),"")</f>
        <v/>
      </c>
      <c r="O540" s="65" t="str">
        <f>IFERROR(VLOOKUP(Table1[[#This Row],[Vendor ID]],Table549[],2,FALSE),"")</f>
        <v/>
      </c>
      <c r="P540" s="63"/>
      <c r="Q540" s="143" t="str">
        <f>IF(Table1[[#This Row],[Posting Date]]&lt;&gt;"",$D$9,"")</f>
        <v/>
      </c>
      <c r="R540" s="159" t="str">
        <f>IF(Table1[[#This Row],[Posting Date]]&lt;&gt;"",$D$10,"")</f>
        <v/>
      </c>
      <c r="S540" s="66"/>
      <c r="T540" s="63"/>
      <c r="U540" s="67"/>
      <c r="V540" s="67"/>
      <c r="W540" s="67" t="str">
        <f t="shared" si="8"/>
        <v/>
      </c>
      <c r="X540" s="161" t="str">
        <f>IF(E540="","",(IF(Table1[[#This Row],[Cur]]="USD",Table1[[#This Row],[Cur_Amount Debit]],Table1[[#This Row],[Cur_Amount Debit]]/Table1[[#This Row],[Exchange Rate]])))</f>
        <v/>
      </c>
      <c r="Y540" s="161" t="str">
        <f>IF(E540="","",(IF(Table1[[#This Row],[Cur]]="USD",Table1[[#This Row],[Cur_Amount Credit]],Table1[[#This Row],[Cur_Amount Credit]]/ExchangeRate)))</f>
        <v/>
      </c>
      <c r="Z540" s="203" t="str">
        <f>IF(E540="","",(Table1[[#This Row],[Debit USD]]-Table1[[#This Row],[Credit USD]]))</f>
        <v/>
      </c>
      <c r="AA540" s="122"/>
      <c r="AB540" s="1"/>
      <c r="AC540" s="15"/>
      <c r="AD540" s="15" t="str">
        <f>IF(AND(OR(Table1[[#This Row],[Account]]="15030",Table1[[#This Row],[Account]]="15035",Table1[[#This Row],[Account]]="20150"),Table1[[#This Row],[Vendor ID]]=""),1,"")</f>
        <v/>
      </c>
      <c r="AE540" s="15"/>
      <c r="AF540" s="15"/>
      <c r="AG540" s="15"/>
      <c r="AH540" s="46" t="str">
        <f>IF(Table1[[#This Row],[Posting Date]]&lt;&gt;"","GJ-"&amp;CountryID,"")</f>
        <v/>
      </c>
      <c r="AI540" s="59" t="str">
        <f>IF(Table1[[#This Row],[Posting Date]]&lt;&gt;"",Table1[[#This Row],[Posting Date]],"")</f>
        <v/>
      </c>
      <c r="AJ540" s="46"/>
      <c r="AK540" s="46" t="str">
        <f>IF(Table1[[#This Row],[Description]]&lt;&gt;"",Table1[[#This Row],[Description]],"")</f>
        <v/>
      </c>
      <c r="AL540" s="46" t="str">
        <f>IF(Table1[[#This Row],[Posting Date]]&lt;&gt;"",Table1[[#This Row],[Reference Number]],"")</f>
        <v/>
      </c>
      <c r="AM540" s="46" t="str">
        <f>TRIM(Table1[[#This Row],[Line '#]])</f>
        <v/>
      </c>
      <c r="AN540" s="46" t="str">
        <f>TRIM(Table1[[#This Row],[Account]])</f>
        <v/>
      </c>
      <c r="AO540" s="46" t="str">
        <f>IF(Table1[[#This Row],[Posting Date]]&lt;&gt;"",$D$5,"")</f>
        <v/>
      </c>
      <c r="AP540" s="46" t="str">
        <f>TRIM(Table1[[#This Row],[Departments-Prgrams]])</f>
        <v/>
      </c>
      <c r="AQ540" s="46" t="str">
        <f>TRIM(Table1[[#This Row],[Grant]])</f>
        <v/>
      </c>
      <c r="AR540" s="46" t="str">
        <f>TRIM(Table1[[#This Row],[Staff ID]])</f>
        <v/>
      </c>
      <c r="AS540" s="46" t="str">
        <f>IF(TRIM(Table1[[#This Row],[Budget Code]])=0,"",TRIM(Table1[[#This Row],[Budget Code]]))</f>
        <v/>
      </c>
      <c r="AT540" s="46" t="str">
        <f>IF(Table1[[#This Row],[Line Description]]&lt;&gt;"",Table1[[#This Row],[Line Description]],"")</f>
        <v/>
      </c>
      <c r="AU540" s="46" t="str">
        <f>IF(Table1[[#This Row],[Cur_Amount Debit]]&gt;0,ROUND(Table1[[#This Row],[Cur_Amount Debit]],2),"")</f>
        <v/>
      </c>
      <c r="AV540" s="46" t="str">
        <f>IF(Table1[[#This Row],[Cur_Amount Credit]]&gt;0,ROUND(Table1[[#This Row],[Cur_Amount Credit]],2),"")</f>
        <v/>
      </c>
      <c r="AW540" s="46" t="str">
        <f>LEFT(Table1[[#This Row],[Cur]],3)</f>
        <v/>
      </c>
      <c r="AX540" s="59"/>
      <c r="AY540" s="46"/>
      <c r="AZ540" s="46" t="str">
        <f>IF(Table1[[#This Row],[Cur]]&lt;&gt;"",IF(Table1[[#This Row],[Cur]]="USD","",ExchangeRate),"")</f>
        <v/>
      </c>
      <c r="BA540" s="46" t="str">
        <f>IF(Table1[[#This Row],[Grant]]&lt;&gt;"",VLOOKUP(Table1[[#This Row],[Grant]],Grants!B:D,3),"")</f>
        <v/>
      </c>
      <c r="BB540" s="46" t="str">
        <f>TRIM(Table1[[#This Row],[Vendor ID]])</f>
        <v/>
      </c>
      <c r="BC540">
        <f>IF(Table1[[#This Row],[Reference Number]]=Q539,BC539,BC539+1)</f>
        <v>2</v>
      </c>
    </row>
    <row r="541" spans="1:55" ht="11.25" hidden="1" customHeight="1">
      <c r="A541" s="1"/>
      <c r="B541" s="88" t="str">
        <f>IF(Table1[[#This Row],[Posting Date]]&lt;&gt;"",IF(Table1[[#This Row],[Reference Number]]=Q540,B540+1,1),"")</f>
        <v/>
      </c>
      <c r="C541" s="61"/>
      <c r="D541" s="61"/>
      <c r="E541" s="218"/>
      <c r="F541" s="143" t="str">
        <f>IFERROR(IF(VLOOKUP(Table1[[#This Row],[Budget Code Description]],Dimentions!$X$6:$AC$132,2,FALSE)="","",VLOOKUP(Table1[[#This Row],[Budget Code Description]],Dimentions!$X$6:$AC$132,2,FALSE)),"")</f>
        <v/>
      </c>
      <c r="G541" s="143" t="str">
        <f>IFERROR(VLOOKUP(Table1[[#This Row],[Budget Code Description]],Dimentions!$X$6:$AC$132,3,FALSE),"")</f>
        <v/>
      </c>
      <c r="H541" s="64" t="str">
        <f>IFERROR(VLOOKUP(Table1[[#This Row],[Account]],Dimentions!$S$6:$V$233,2,FALSE),"")</f>
        <v/>
      </c>
      <c r="I541" s="62">
        <f>_xlfn.NUMBERVALUE(LEFT(Table1[[#This Row],[Account]],1))</f>
        <v>0</v>
      </c>
      <c r="J541" s="62" t="str">
        <f>IFERROR(VLOOKUP(Table1[[#This Row],[Budget Code Description]],Table6[#All],7,FALSE),"")</f>
        <v/>
      </c>
      <c r="K541" s="143" t="str">
        <f>IFERROR(VLOOKUP(Table1[[#This Row],[Budget Code Description]],Table6[#All],8,FALSE),"")</f>
        <v/>
      </c>
      <c r="L541" s="63"/>
      <c r="M541" s="65" t="str">
        <f>IFERROR(VLOOKUP(Table1[[#This Row],[Staff ID]],Table2[],2,FALSE),"")</f>
        <v/>
      </c>
      <c r="N541" s="211" t="str">
        <f>IFERROR(IF(VLOOKUP(Table1[[#This Row],[Budget Code Description]],Dimentions!$X$6:$AC$97,4,FALSE)="","",VLOOKUP(Table1[[#This Row],[Budget Code Description]],Dimentions!$X$6:$AC$97,4,FALSE)),"")</f>
        <v/>
      </c>
      <c r="O541" s="65" t="str">
        <f>IFERROR(VLOOKUP(Table1[[#This Row],[Vendor ID]],Table549[],2,FALSE),"")</f>
        <v/>
      </c>
      <c r="P541" s="63"/>
      <c r="Q541" s="143" t="str">
        <f>IF(Table1[[#This Row],[Posting Date]]&lt;&gt;"",$D$9,"")</f>
        <v/>
      </c>
      <c r="R541" s="159" t="str">
        <f>IF(Table1[[#This Row],[Posting Date]]&lt;&gt;"",$D$10,"")</f>
        <v/>
      </c>
      <c r="S541" s="66"/>
      <c r="T541" s="63"/>
      <c r="U541" s="67"/>
      <c r="V541" s="67"/>
      <c r="W541" s="67" t="str">
        <f t="shared" si="8"/>
        <v/>
      </c>
      <c r="X541" s="161" t="str">
        <f>IF(E541="","",(IF(Table1[[#This Row],[Cur]]="USD",Table1[[#This Row],[Cur_Amount Debit]],Table1[[#This Row],[Cur_Amount Debit]]/Table1[[#This Row],[Exchange Rate]])))</f>
        <v/>
      </c>
      <c r="Y541" s="161" t="str">
        <f>IF(E541="","",(IF(Table1[[#This Row],[Cur]]="USD",Table1[[#This Row],[Cur_Amount Credit]],Table1[[#This Row],[Cur_Amount Credit]]/ExchangeRate)))</f>
        <v/>
      </c>
      <c r="Z541" s="203" t="str">
        <f>IF(E541="","",(Table1[[#This Row],[Debit USD]]-Table1[[#This Row],[Credit USD]]))</f>
        <v/>
      </c>
      <c r="AA541" s="122"/>
      <c r="AB541" s="1"/>
      <c r="AC541" s="15"/>
      <c r="AD541" s="15" t="str">
        <f>IF(AND(OR(Table1[[#This Row],[Account]]="15030",Table1[[#This Row],[Account]]="15035",Table1[[#This Row],[Account]]="20150"),Table1[[#This Row],[Vendor ID]]=""),1,"")</f>
        <v/>
      </c>
      <c r="AE541" s="15"/>
      <c r="AF541" s="15"/>
      <c r="AG541" s="15"/>
      <c r="AH541" s="46" t="str">
        <f>IF(Table1[[#This Row],[Posting Date]]&lt;&gt;"","GJ-"&amp;CountryID,"")</f>
        <v/>
      </c>
      <c r="AI541" s="59" t="str">
        <f>IF(Table1[[#This Row],[Posting Date]]&lt;&gt;"",Table1[[#This Row],[Posting Date]],"")</f>
        <v/>
      </c>
      <c r="AJ541" s="46"/>
      <c r="AK541" s="46" t="str">
        <f>IF(Table1[[#This Row],[Description]]&lt;&gt;"",Table1[[#This Row],[Description]],"")</f>
        <v/>
      </c>
      <c r="AL541" s="46" t="str">
        <f>IF(Table1[[#This Row],[Posting Date]]&lt;&gt;"",Table1[[#This Row],[Reference Number]],"")</f>
        <v/>
      </c>
      <c r="AM541" s="46" t="str">
        <f>TRIM(Table1[[#This Row],[Line '#]])</f>
        <v/>
      </c>
      <c r="AN541" s="46" t="str">
        <f>TRIM(Table1[[#This Row],[Account]])</f>
        <v/>
      </c>
      <c r="AO541" s="46" t="str">
        <f>IF(Table1[[#This Row],[Posting Date]]&lt;&gt;"",$D$5,"")</f>
        <v/>
      </c>
      <c r="AP541" s="46" t="str">
        <f>TRIM(Table1[[#This Row],[Departments-Prgrams]])</f>
        <v/>
      </c>
      <c r="AQ541" s="46" t="str">
        <f>TRIM(Table1[[#This Row],[Grant]])</f>
        <v/>
      </c>
      <c r="AR541" s="46" t="str">
        <f>TRIM(Table1[[#This Row],[Staff ID]])</f>
        <v/>
      </c>
      <c r="AS541" s="46" t="str">
        <f>IF(TRIM(Table1[[#This Row],[Budget Code]])=0,"",TRIM(Table1[[#This Row],[Budget Code]]))</f>
        <v/>
      </c>
      <c r="AT541" s="46" t="str">
        <f>IF(Table1[[#This Row],[Line Description]]&lt;&gt;"",Table1[[#This Row],[Line Description]],"")</f>
        <v/>
      </c>
      <c r="AU541" s="46" t="str">
        <f>IF(Table1[[#This Row],[Cur_Amount Debit]]&gt;0,ROUND(Table1[[#This Row],[Cur_Amount Debit]],2),"")</f>
        <v/>
      </c>
      <c r="AV541" s="46" t="str">
        <f>IF(Table1[[#This Row],[Cur_Amount Credit]]&gt;0,ROUND(Table1[[#This Row],[Cur_Amount Credit]],2),"")</f>
        <v/>
      </c>
      <c r="AW541" s="46" t="str">
        <f>LEFT(Table1[[#This Row],[Cur]],3)</f>
        <v/>
      </c>
      <c r="AX541" s="59"/>
      <c r="AY541" s="46"/>
      <c r="AZ541" s="46" t="str">
        <f>IF(Table1[[#This Row],[Cur]]&lt;&gt;"",IF(Table1[[#This Row],[Cur]]="USD","",ExchangeRate),"")</f>
        <v/>
      </c>
      <c r="BA541" s="46" t="str">
        <f>IF(Table1[[#This Row],[Grant]]&lt;&gt;"",VLOOKUP(Table1[[#This Row],[Grant]],Grants!B:D,3),"")</f>
        <v/>
      </c>
      <c r="BB541" s="46" t="str">
        <f>TRIM(Table1[[#This Row],[Vendor ID]])</f>
        <v/>
      </c>
      <c r="BC541">
        <f>IF(Table1[[#This Row],[Reference Number]]=Q540,BC540,BC540+1)</f>
        <v>2</v>
      </c>
    </row>
    <row r="542" spans="1:55" ht="11.25" hidden="1" customHeight="1">
      <c r="A542" s="1"/>
      <c r="B542" s="88" t="str">
        <f>IF(Table1[[#This Row],[Posting Date]]&lt;&gt;"",IF(Table1[[#This Row],[Reference Number]]=Q541,B541+1,1),"")</f>
        <v/>
      </c>
      <c r="C542" s="61"/>
      <c r="D542" s="61"/>
      <c r="E542" s="218"/>
      <c r="F542" s="143" t="str">
        <f>IFERROR(IF(VLOOKUP(Table1[[#This Row],[Budget Code Description]],Dimentions!$X$6:$AC$132,2,FALSE)="","",VLOOKUP(Table1[[#This Row],[Budget Code Description]],Dimentions!$X$6:$AC$132,2,FALSE)),"")</f>
        <v/>
      </c>
      <c r="G542" s="143" t="str">
        <f>IFERROR(VLOOKUP(Table1[[#This Row],[Budget Code Description]],Dimentions!$X$6:$AC$132,3,FALSE),"")</f>
        <v/>
      </c>
      <c r="H542" s="64" t="str">
        <f>IFERROR(VLOOKUP(Table1[[#This Row],[Account]],Dimentions!$S$6:$V$233,2,FALSE),"")</f>
        <v/>
      </c>
      <c r="I542" s="62">
        <f>_xlfn.NUMBERVALUE(LEFT(Table1[[#This Row],[Account]],1))</f>
        <v>0</v>
      </c>
      <c r="J542" s="62" t="str">
        <f>IFERROR(VLOOKUP(Table1[[#This Row],[Budget Code Description]],Table6[#All],7,FALSE),"")</f>
        <v/>
      </c>
      <c r="K542" s="143" t="str">
        <f>IFERROR(VLOOKUP(Table1[[#This Row],[Budget Code Description]],Table6[#All],8,FALSE),"")</f>
        <v/>
      </c>
      <c r="L542" s="63"/>
      <c r="M542" s="65" t="str">
        <f>IFERROR(VLOOKUP(Table1[[#This Row],[Staff ID]],Table2[],2,FALSE),"")</f>
        <v/>
      </c>
      <c r="N542" s="211" t="str">
        <f>IFERROR(IF(VLOOKUP(Table1[[#This Row],[Budget Code Description]],Dimentions!$X$6:$AC$97,4,FALSE)="","",VLOOKUP(Table1[[#This Row],[Budget Code Description]],Dimentions!$X$6:$AC$97,4,FALSE)),"")</f>
        <v/>
      </c>
      <c r="O542" s="65" t="str">
        <f>IFERROR(VLOOKUP(Table1[[#This Row],[Vendor ID]],Table549[],2,FALSE),"")</f>
        <v/>
      </c>
      <c r="P542" s="63"/>
      <c r="Q542" s="143" t="str">
        <f>IF(Table1[[#This Row],[Posting Date]]&lt;&gt;"",$D$9,"")</f>
        <v/>
      </c>
      <c r="R542" s="159" t="str">
        <f>IF(Table1[[#This Row],[Posting Date]]&lt;&gt;"",$D$10,"")</f>
        <v/>
      </c>
      <c r="S542" s="66"/>
      <c r="T542" s="63"/>
      <c r="U542" s="67"/>
      <c r="V542" s="67"/>
      <c r="W542" s="67" t="str">
        <f t="shared" si="8"/>
        <v/>
      </c>
      <c r="X542" s="161" t="str">
        <f>IF(E542="","",(IF(Table1[[#This Row],[Cur]]="USD",Table1[[#This Row],[Cur_Amount Debit]],Table1[[#This Row],[Cur_Amount Debit]]/Table1[[#This Row],[Exchange Rate]])))</f>
        <v/>
      </c>
      <c r="Y542" s="161" t="str">
        <f>IF(E542="","",(IF(Table1[[#This Row],[Cur]]="USD",Table1[[#This Row],[Cur_Amount Credit]],Table1[[#This Row],[Cur_Amount Credit]]/ExchangeRate)))</f>
        <v/>
      </c>
      <c r="Z542" s="203" t="str">
        <f>IF(E542="","",(Table1[[#This Row],[Debit USD]]-Table1[[#This Row],[Credit USD]]))</f>
        <v/>
      </c>
      <c r="AA542" s="122"/>
      <c r="AB542" s="1"/>
      <c r="AC542" s="15"/>
      <c r="AD542" s="15" t="str">
        <f>IF(AND(OR(Table1[[#This Row],[Account]]="15030",Table1[[#This Row],[Account]]="15035",Table1[[#This Row],[Account]]="20150"),Table1[[#This Row],[Vendor ID]]=""),1,"")</f>
        <v/>
      </c>
      <c r="AE542" s="15"/>
      <c r="AF542" s="15"/>
      <c r="AG542" s="15"/>
      <c r="AH542" s="46" t="str">
        <f>IF(Table1[[#This Row],[Posting Date]]&lt;&gt;"","GJ-"&amp;CountryID,"")</f>
        <v/>
      </c>
      <c r="AI542" s="59" t="str">
        <f>IF(Table1[[#This Row],[Posting Date]]&lt;&gt;"",Table1[[#This Row],[Posting Date]],"")</f>
        <v/>
      </c>
      <c r="AJ542" s="46"/>
      <c r="AK542" s="46" t="str">
        <f>IF(Table1[[#This Row],[Description]]&lt;&gt;"",Table1[[#This Row],[Description]],"")</f>
        <v/>
      </c>
      <c r="AL542" s="46" t="str">
        <f>IF(Table1[[#This Row],[Posting Date]]&lt;&gt;"",Table1[[#This Row],[Reference Number]],"")</f>
        <v/>
      </c>
      <c r="AM542" s="46" t="str">
        <f>TRIM(Table1[[#This Row],[Line '#]])</f>
        <v/>
      </c>
      <c r="AN542" s="46" t="str">
        <f>TRIM(Table1[[#This Row],[Account]])</f>
        <v/>
      </c>
      <c r="AO542" s="46" t="str">
        <f>IF(Table1[[#This Row],[Posting Date]]&lt;&gt;"",$D$5,"")</f>
        <v/>
      </c>
      <c r="AP542" s="46" t="str">
        <f>TRIM(Table1[[#This Row],[Departments-Prgrams]])</f>
        <v/>
      </c>
      <c r="AQ542" s="46" t="str">
        <f>TRIM(Table1[[#This Row],[Grant]])</f>
        <v/>
      </c>
      <c r="AR542" s="46" t="str">
        <f>TRIM(Table1[[#This Row],[Staff ID]])</f>
        <v/>
      </c>
      <c r="AS542" s="46" t="str">
        <f>IF(TRIM(Table1[[#This Row],[Budget Code]])=0,"",TRIM(Table1[[#This Row],[Budget Code]]))</f>
        <v/>
      </c>
      <c r="AT542" s="46" t="str">
        <f>IF(Table1[[#This Row],[Line Description]]&lt;&gt;"",Table1[[#This Row],[Line Description]],"")</f>
        <v/>
      </c>
      <c r="AU542" s="46" t="str">
        <f>IF(Table1[[#This Row],[Cur_Amount Debit]]&gt;0,ROUND(Table1[[#This Row],[Cur_Amount Debit]],2),"")</f>
        <v/>
      </c>
      <c r="AV542" s="46" t="str">
        <f>IF(Table1[[#This Row],[Cur_Amount Credit]]&gt;0,ROUND(Table1[[#This Row],[Cur_Amount Credit]],2),"")</f>
        <v/>
      </c>
      <c r="AW542" s="46" t="str">
        <f>LEFT(Table1[[#This Row],[Cur]],3)</f>
        <v/>
      </c>
      <c r="AX542" s="59"/>
      <c r="AY542" s="46"/>
      <c r="AZ542" s="46" t="str">
        <f>IF(Table1[[#This Row],[Cur]]&lt;&gt;"",IF(Table1[[#This Row],[Cur]]="USD","",ExchangeRate),"")</f>
        <v/>
      </c>
      <c r="BA542" s="46" t="str">
        <f>IF(Table1[[#This Row],[Grant]]&lt;&gt;"",VLOOKUP(Table1[[#This Row],[Grant]],Grants!B:D,3),"")</f>
        <v/>
      </c>
      <c r="BB542" s="46" t="str">
        <f>TRIM(Table1[[#This Row],[Vendor ID]])</f>
        <v/>
      </c>
      <c r="BC542">
        <f>IF(Table1[[#This Row],[Reference Number]]=Q541,BC541,BC541+1)</f>
        <v>2</v>
      </c>
    </row>
    <row r="543" spans="1:55" ht="11.25" hidden="1" customHeight="1">
      <c r="A543" s="1"/>
      <c r="B543" s="88" t="str">
        <f>IF(Table1[[#This Row],[Posting Date]]&lt;&gt;"",IF(Table1[[#This Row],[Reference Number]]=Q542,B542+1,1),"")</f>
        <v/>
      </c>
      <c r="C543" s="61"/>
      <c r="D543" s="61"/>
      <c r="E543" s="218"/>
      <c r="F543" s="143" t="str">
        <f>IFERROR(IF(VLOOKUP(Table1[[#This Row],[Budget Code Description]],Dimentions!$X$6:$AC$132,2,FALSE)="","",VLOOKUP(Table1[[#This Row],[Budget Code Description]],Dimentions!$X$6:$AC$132,2,FALSE)),"")</f>
        <v/>
      </c>
      <c r="G543" s="143" t="str">
        <f>IFERROR(VLOOKUP(Table1[[#This Row],[Budget Code Description]],Dimentions!$X$6:$AC$132,3,FALSE),"")</f>
        <v/>
      </c>
      <c r="H543" s="64" t="str">
        <f>IFERROR(VLOOKUP(Table1[[#This Row],[Account]],Dimentions!$S$6:$V$233,2,FALSE),"")</f>
        <v/>
      </c>
      <c r="I543" s="62">
        <f>_xlfn.NUMBERVALUE(LEFT(Table1[[#This Row],[Account]],1))</f>
        <v>0</v>
      </c>
      <c r="J543" s="62" t="str">
        <f>IFERROR(VLOOKUP(Table1[[#This Row],[Budget Code Description]],Table6[#All],7,FALSE),"")</f>
        <v/>
      </c>
      <c r="K543" s="143" t="str">
        <f>IFERROR(VLOOKUP(Table1[[#This Row],[Budget Code Description]],Table6[#All],8,FALSE),"")</f>
        <v/>
      </c>
      <c r="L543" s="63"/>
      <c r="M543" s="65" t="str">
        <f>IFERROR(VLOOKUP(Table1[[#This Row],[Staff ID]],Table2[],2,FALSE),"")</f>
        <v/>
      </c>
      <c r="N543" s="211" t="str">
        <f>IFERROR(IF(VLOOKUP(Table1[[#This Row],[Budget Code Description]],Dimentions!$X$6:$AC$97,4,FALSE)="","",VLOOKUP(Table1[[#This Row],[Budget Code Description]],Dimentions!$X$6:$AC$97,4,FALSE)),"")</f>
        <v/>
      </c>
      <c r="O543" s="65" t="str">
        <f>IFERROR(VLOOKUP(Table1[[#This Row],[Vendor ID]],Table549[],2,FALSE),"")</f>
        <v/>
      </c>
      <c r="P543" s="63"/>
      <c r="Q543" s="143" t="str">
        <f>IF(Table1[[#This Row],[Posting Date]]&lt;&gt;"",$D$9,"")</f>
        <v/>
      </c>
      <c r="R543" s="159" t="str">
        <f>IF(Table1[[#This Row],[Posting Date]]&lt;&gt;"",$D$10,"")</f>
        <v/>
      </c>
      <c r="S543" s="66"/>
      <c r="T543" s="63"/>
      <c r="U543" s="67"/>
      <c r="V543" s="67"/>
      <c r="W543" s="67" t="str">
        <f t="shared" si="8"/>
        <v/>
      </c>
      <c r="X543" s="161" t="str">
        <f>IF(E543="","",(IF(Table1[[#This Row],[Cur]]="USD",Table1[[#This Row],[Cur_Amount Debit]],Table1[[#This Row],[Cur_Amount Debit]]/Table1[[#This Row],[Exchange Rate]])))</f>
        <v/>
      </c>
      <c r="Y543" s="161" t="str">
        <f>IF(E543="","",(IF(Table1[[#This Row],[Cur]]="USD",Table1[[#This Row],[Cur_Amount Credit]],Table1[[#This Row],[Cur_Amount Credit]]/ExchangeRate)))</f>
        <v/>
      </c>
      <c r="Z543" s="203" t="str">
        <f>IF(E543="","",(Table1[[#This Row],[Debit USD]]-Table1[[#This Row],[Credit USD]]))</f>
        <v/>
      </c>
      <c r="AA543" s="122"/>
      <c r="AB543" s="1"/>
      <c r="AC543" s="15"/>
      <c r="AD543" s="15" t="str">
        <f>IF(AND(OR(Table1[[#This Row],[Account]]="15030",Table1[[#This Row],[Account]]="15035",Table1[[#This Row],[Account]]="20150"),Table1[[#This Row],[Vendor ID]]=""),1,"")</f>
        <v/>
      </c>
      <c r="AE543" s="15"/>
      <c r="AF543" s="15"/>
      <c r="AG543" s="15"/>
      <c r="AH543" s="46" t="str">
        <f>IF(Table1[[#This Row],[Posting Date]]&lt;&gt;"","GJ-"&amp;CountryID,"")</f>
        <v/>
      </c>
      <c r="AI543" s="59" t="str">
        <f>IF(Table1[[#This Row],[Posting Date]]&lt;&gt;"",Table1[[#This Row],[Posting Date]],"")</f>
        <v/>
      </c>
      <c r="AJ543" s="46"/>
      <c r="AK543" s="46" t="str">
        <f>IF(Table1[[#This Row],[Description]]&lt;&gt;"",Table1[[#This Row],[Description]],"")</f>
        <v/>
      </c>
      <c r="AL543" s="46" t="str">
        <f>IF(Table1[[#This Row],[Posting Date]]&lt;&gt;"",Table1[[#This Row],[Reference Number]],"")</f>
        <v/>
      </c>
      <c r="AM543" s="46" t="str">
        <f>TRIM(Table1[[#This Row],[Line '#]])</f>
        <v/>
      </c>
      <c r="AN543" s="46" t="str">
        <f>TRIM(Table1[[#This Row],[Account]])</f>
        <v/>
      </c>
      <c r="AO543" s="46" t="str">
        <f>IF(Table1[[#This Row],[Posting Date]]&lt;&gt;"",$D$5,"")</f>
        <v/>
      </c>
      <c r="AP543" s="46" t="str">
        <f>TRIM(Table1[[#This Row],[Departments-Prgrams]])</f>
        <v/>
      </c>
      <c r="AQ543" s="46" t="str">
        <f>TRIM(Table1[[#This Row],[Grant]])</f>
        <v/>
      </c>
      <c r="AR543" s="46" t="str">
        <f>TRIM(Table1[[#This Row],[Staff ID]])</f>
        <v/>
      </c>
      <c r="AS543" s="46" t="str">
        <f>IF(TRIM(Table1[[#This Row],[Budget Code]])=0,"",TRIM(Table1[[#This Row],[Budget Code]]))</f>
        <v/>
      </c>
      <c r="AT543" s="46" t="str">
        <f>IF(Table1[[#This Row],[Line Description]]&lt;&gt;"",Table1[[#This Row],[Line Description]],"")</f>
        <v/>
      </c>
      <c r="AU543" s="46" t="str">
        <f>IF(Table1[[#This Row],[Cur_Amount Debit]]&gt;0,ROUND(Table1[[#This Row],[Cur_Amount Debit]],2),"")</f>
        <v/>
      </c>
      <c r="AV543" s="46" t="str">
        <f>IF(Table1[[#This Row],[Cur_Amount Credit]]&gt;0,ROUND(Table1[[#This Row],[Cur_Amount Credit]],2),"")</f>
        <v/>
      </c>
      <c r="AW543" s="46" t="str">
        <f>LEFT(Table1[[#This Row],[Cur]],3)</f>
        <v/>
      </c>
      <c r="AX543" s="59"/>
      <c r="AY543" s="46"/>
      <c r="AZ543" s="46" t="str">
        <f>IF(Table1[[#This Row],[Cur]]&lt;&gt;"",IF(Table1[[#This Row],[Cur]]="USD","",ExchangeRate),"")</f>
        <v/>
      </c>
      <c r="BA543" s="46" t="str">
        <f>IF(Table1[[#This Row],[Grant]]&lt;&gt;"",VLOOKUP(Table1[[#This Row],[Grant]],Grants!B:D,3),"")</f>
        <v/>
      </c>
      <c r="BB543" s="46" t="str">
        <f>TRIM(Table1[[#This Row],[Vendor ID]])</f>
        <v/>
      </c>
      <c r="BC543">
        <f>IF(Table1[[#This Row],[Reference Number]]=Q542,BC542,BC542+1)</f>
        <v>2</v>
      </c>
    </row>
    <row r="544" spans="1:55" ht="11.25" hidden="1" customHeight="1">
      <c r="A544" s="1"/>
      <c r="B544" s="88" t="str">
        <f>IF(Table1[[#This Row],[Posting Date]]&lt;&gt;"",IF(Table1[[#This Row],[Reference Number]]=Q543,B543+1,1),"")</f>
        <v/>
      </c>
      <c r="C544" s="61"/>
      <c r="D544" s="61"/>
      <c r="E544" s="218"/>
      <c r="F544" s="143" t="str">
        <f>IFERROR(IF(VLOOKUP(Table1[[#This Row],[Budget Code Description]],Dimentions!$X$6:$AC$132,2,FALSE)="","",VLOOKUP(Table1[[#This Row],[Budget Code Description]],Dimentions!$X$6:$AC$132,2,FALSE)),"")</f>
        <v/>
      </c>
      <c r="G544" s="143" t="str">
        <f>IFERROR(VLOOKUP(Table1[[#This Row],[Budget Code Description]],Dimentions!$X$6:$AC$132,3,FALSE),"")</f>
        <v/>
      </c>
      <c r="H544" s="64" t="str">
        <f>IFERROR(VLOOKUP(Table1[[#This Row],[Account]],Dimentions!$S$6:$V$233,2,FALSE),"")</f>
        <v/>
      </c>
      <c r="I544" s="62">
        <f>_xlfn.NUMBERVALUE(LEFT(Table1[[#This Row],[Account]],1))</f>
        <v>0</v>
      </c>
      <c r="J544" s="62" t="str">
        <f>IFERROR(VLOOKUP(Table1[[#This Row],[Budget Code Description]],Table6[#All],7,FALSE),"")</f>
        <v/>
      </c>
      <c r="K544" s="143" t="str">
        <f>IFERROR(VLOOKUP(Table1[[#This Row],[Budget Code Description]],Table6[#All],8,FALSE),"")</f>
        <v/>
      </c>
      <c r="L544" s="63"/>
      <c r="M544" s="65" t="str">
        <f>IFERROR(VLOOKUP(Table1[[#This Row],[Staff ID]],Table2[],2,FALSE),"")</f>
        <v/>
      </c>
      <c r="N544" s="211" t="str">
        <f>IFERROR(IF(VLOOKUP(Table1[[#This Row],[Budget Code Description]],Dimentions!$X$6:$AC$97,4,FALSE)="","",VLOOKUP(Table1[[#This Row],[Budget Code Description]],Dimentions!$X$6:$AC$97,4,FALSE)),"")</f>
        <v/>
      </c>
      <c r="O544" s="65" t="str">
        <f>IFERROR(VLOOKUP(Table1[[#This Row],[Vendor ID]],Table549[],2,FALSE),"")</f>
        <v/>
      </c>
      <c r="P544" s="63"/>
      <c r="Q544" s="143" t="str">
        <f>IF(Table1[[#This Row],[Posting Date]]&lt;&gt;"",$D$9,"")</f>
        <v/>
      </c>
      <c r="R544" s="159" t="str">
        <f>IF(Table1[[#This Row],[Posting Date]]&lt;&gt;"",$D$10,"")</f>
        <v/>
      </c>
      <c r="S544" s="66"/>
      <c r="T544" s="63"/>
      <c r="U544" s="67"/>
      <c r="V544" s="67"/>
      <c r="W544" s="67" t="str">
        <f t="shared" si="8"/>
        <v/>
      </c>
      <c r="X544" s="161" t="str">
        <f>IF(E544="","",(IF(Table1[[#This Row],[Cur]]="USD",Table1[[#This Row],[Cur_Amount Debit]],Table1[[#This Row],[Cur_Amount Debit]]/Table1[[#This Row],[Exchange Rate]])))</f>
        <v/>
      </c>
      <c r="Y544" s="161" t="str">
        <f>IF(E544="","",(IF(Table1[[#This Row],[Cur]]="USD",Table1[[#This Row],[Cur_Amount Credit]],Table1[[#This Row],[Cur_Amount Credit]]/ExchangeRate)))</f>
        <v/>
      </c>
      <c r="Z544" s="203" t="str">
        <f>IF(E544="","",(Table1[[#This Row],[Debit USD]]-Table1[[#This Row],[Credit USD]]))</f>
        <v/>
      </c>
      <c r="AA544" s="122"/>
      <c r="AB544" s="1"/>
      <c r="AC544" s="15"/>
      <c r="AD544" s="15" t="str">
        <f>IF(AND(OR(Table1[[#This Row],[Account]]="15030",Table1[[#This Row],[Account]]="15035",Table1[[#This Row],[Account]]="20150"),Table1[[#This Row],[Vendor ID]]=""),1,"")</f>
        <v/>
      </c>
      <c r="AE544" s="15"/>
      <c r="AF544" s="15"/>
      <c r="AG544" s="15"/>
      <c r="AH544" s="46" t="str">
        <f>IF(Table1[[#This Row],[Posting Date]]&lt;&gt;"","GJ-"&amp;CountryID,"")</f>
        <v/>
      </c>
      <c r="AI544" s="59" t="str">
        <f>IF(Table1[[#This Row],[Posting Date]]&lt;&gt;"",Table1[[#This Row],[Posting Date]],"")</f>
        <v/>
      </c>
      <c r="AJ544" s="46"/>
      <c r="AK544" s="46" t="str">
        <f>IF(Table1[[#This Row],[Description]]&lt;&gt;"",Table1[[#This Row],[Description]],"")</f>
        <v/>
      </c>
      <c r="AL544" s="46" t="str">
        <f>IF(Table1[[#This Row],[Posting Date]]&lt;&gt;"",Table1[[#This Row],[Reference Number]],"")</f>
        <v/>
      </c>
      <c r="AM544" s="46" t="str">
        <f>TRIM(Table1[[#This Row],[Line '#]])</f>
        <v/>
      </c>
      <c r="AN544" s="46" t="str">
        <f>TRIM(Table1[[#This Row],[Account]])</f>
        <v/>
      </c>
      <c r="AO544" s="46" t="str">
        <f>IF(Table1[[#This Row],[Posting Date]]&lt;&gt;"",$D$5,"")</f>
        <v/>
      </c>
      <c r="AP544" s="46" t="str">
        <f>TRIM(Table1[[#This Row],[Departments-Prgrams]])</f>
        <v/>
      </c>
      <c r="AQ544" s="46" t="str">
        <f>TRIM(Table1[[#This Row],[Grant]])</f>
        <v/>
      </c>
      <c r="AR544" s="46" t="str">
        <f>TRIM(Table1[[#This Row],[Staff ID]])</f>
        <v/>
      </c>
      <c r="AS544" s="46" t="str">
        <f>IF(TRIM(Table1[[#This Row],[Budget Code]])=0,"",TRIM(Table1[[#This Row],[Budget Code]]))</f>
        <v/>
      </c>
      <c r="AT544" s="46" t="str">
        <f>IF(Table1[[#This Row],[Line Description]]&lt;&gt;"",Table1[[#This Row],[Line Description]],"")</f>
        <v/>
      </c>
      <c r="AU544" s="46" t="str">
        <f>IF(Table1[[#This Row],[Cur_Amount Debit]]&gt;0,ROUND(Table1[[#This Row],[Cur_Amount Debit]],2),"")</f>
        <v/>
      </c>
      <c r="AV544" s="46" t="str">
        <f>IF(Table1[[#This Row],[Cur_Amount Credit]]&gt;0,ROUND(Table1[[#This Row],[Cur_Amount Credit]],2),"")</f>
        <v/>
      </c>
      <c r="AW544" s="46" t="str">
        <f>LEFT(Table1[[#This Row],[Cur]],3)</f>
        <v/>
      </c>
      <c r="AX544" s="59"/>
      <c r="AY544" s="46"/>
      <c r="AZ544" s="46" t="str">
        <f>IF(Table1[[#This Row],[Cur]]&lt;&gt;"",IF(Table1[[#This Row],[Cur]]="USD","",ExchangeRate),"")</f>
        <v/>
      </c>
      <c r="BA544" s="46" t="str">
        <f>IF(Table1[[#This Row],[Grant]]&lt;&gt;"",VLOOKUP(Table1[[#This Row],[Grant]],Grants!B:D,3),"")</f>
        <v/>
      </c>
      <c r="BB544" s="46" t="str">
        <f>TRIM(Table1[[#This Row],[Vendor ID]])</f>
        <v/>
      </c>
      <c r="BC544">
        <f>IF(Table1[[#This Row],[Reference Number]]=Q543,BC543,BC543+1)</f>
        <v>2</v>
      </c>
    </row>
    <row r="545" spans="1:55" ht="11.25" hidden="1" customHeight="1">
      <c r="A545" s="1"/>
      <c r="B545" s="88" t="str">
        <f>IF(Table1[[#This Row],[Posting Date]]&lt;&gt;"",IF(Table1[[#This Row],[Reference Number]]=Q544,B544+1,1),"")</f>
        <v/>
      </c>
      <c r="C545" s="61"/>
      <c r="D545" s="61"/>
      <c r="E545" s="218"/>
      <c r="F545" s="143" t="str">
        <f>IFERROR(IF(VLOOKUP(Table1[[#This Row],[Budget Code Description]],Dimentions!$X$6:$AC$132,2,FALSE)="","",VLOOKUP(Table1[[#This Row],[Budget Code Description]],Dimentions!$X$6:$AC$132,2,FALSE)),"")</f>
        <v/>
      </c>
      <c r="G545" s="143" t="str">
        <f>IFERROR(VLOOKUP(Table1[[#This Row],[Budget Code Description]],Dimentions!$X$6:$AC$132,3,FALSE),"")</f>
        <v/>
      </c>
      <c r="H545" s="64" t="str">
        <f>IFERROR(VLOOKUP(Table1[[#This Row],[Account]],Dimentions!$S$6:$V$233,2,FALSE),"")</f>
        <v/>
      </c>
      <c r="I545" s="62">
        <f>_xlfn.NUMBERVALUE(LEFT(Table1[[#This Row],[Account]],1))</f>
        <v>0</v>
      </c>
      <c r="J545" s="62" t="str">
        <f>IFERROR(VLOOKUP(Table1[[#This Row],[Budget Code Description]],Table6[#All],7,FALSE),"")</f>
        <v/>
      </c>
      <c r="K545" s="143" t="str">
        <f>IFERROR(VLOOKUP(Table1[[#This Row],[Budget Code Description]],Table6[#All],8,FALSE),"")</f>
        <v/>
      </c>
      <c r="L545" s="63"/>
      <c r="M545" s="65" t="str">
        <f>IFERROR(VLOOKUP(Table1[[#This Row],[Staff ID]],Table2[],2,FALSE),"")</f>
        <v/>
      </c>
      <c r="N545" s="211" t="str">
        <f>IFERROR(IF(VLOOKUP(Table1[[#This Row],[Budget Code Description]],Dimentions!$X$6:$AC$97,4,FALSE)="","",VLOOKUP(Table1[[#This Row],[Budget Code Description]],Dimentions!$X$6:$AC$97,4,FALSE)),"")</f>
        <v/>
      </c>
      <c r="O545" s="65" t="str">
        <f>IFERROR(VLOOKUP(Table1[[#This Row],[Vendor ID]],Table549[],2,FALSE),"")</f>
        <v/>
      </c>
      <c r="P545" s="63"/>
      <c r="Q545" s="143" t="str">
        <f>IF(Table1[[#This Row],[Posting Date]]&lt;&gt;"",$D$9,"")</f>
        <v/>
      </c>
      <c r="R545" s="159" t="str">
        <f>IF(Table1[[#This Row],[Posting Date]]&lt;&gt;"",$D$10,"")</f>
        <v/>
      </c>
      <c r="S545" s="66"/>
      <c r="T545" s="63"/>
      <c r="U545" s="67"/>
      <c r="V545" s="67"/>
      <c r="W545" s="67" t="str">
        <f t="shared" si="8"/>
        <v/>
      </c>
      <c r="X545" s="161" t="str">
        <f>IF(E545="","",(IF(Table1[[#This Row],[Cur]]="USD",Table1[[#This Row],[Cur_Amount Debit]],Table1[[#This Row],[Cur_Amount Debit]]/Table1[[#This Row],[Exchange Rate]])))</f>
        <v/>
      </c>
      <c r="Y545" s="161" t="str">
        <f>IF(E545="","",(IF(Table1[[#This Row],[Cur]]="USD",Table1[[#This Row],[Cur_Amount Credit]],Table1[[#This Row],[Cur_Amount Credit]]/ExchangeRate)))</f>
        <v/>
      </c>
      <c r="Z545" s="203" t="str">
        <f>IF(E545="","",(Table1[[#This Row],[Debit USD]]-Table1[[#This Row],[Credit USD]]))</f>
        <v/>
      </c>
      <c r="AA545" s="122"/>
      <c r="AB545" s="1"/>
      <c r="AC545" s="15"/>
      <c r="AD545" s="15" t="str">
        <f>IF(AND(OR(Table1[[#This Row],[Account]]="15030",Table1[[#This Row],[Account]]="15035",Table1[[#This Row],[Account]]="20150"),Table1[[#This Row],[Vendor ID]]=""),1,"")</f>
        <v/>
      </c>
      <c r="AE545" s="15"/>
      <c r="AF545" s="15"/>
      <c r="AG545" s="15"/>
      <c r="AH545" s="46" t="str">
        <f>IF(Table1[[#This Row],[Posting Date]]&lt;&gt;"","GJ-"&amp;CountryID,"")</f>
        <v/>
      </c>
      <c r="AI545" s="59" t="str">
        <f>IF(Table1[[#This Row],[Posting Date]]&lt;&gt;"",Table1[[#This Row],[Posting Date]],"")</f>
        <v/>
      </c>
      <c r="AJ545" s="46"/>
      <c r="AK545" s="46" t="str">
        <f>IF(Table1[[#This Row],[Description]]&lt;&gt;"",Table1[[#This Row],[Description]],"")</f>
        <v/>
      </c>
      <c r="AL545" s="46" t="str">
        <f>IF(Table1[[#This Row],[Posting Date]]&lt;&gt;"",Table1[[#This Row],[Reference Number]],"")</f>
        <v/>
      </c>
      <c r="AM545" s="46" t="str">
        <f>TRIM(Table1[[#This Row],[Line '#]])</f>
        <v/>
      </c>
      <c r="AN545" s="46" t="str">
        <f>TRIM(Table1[[#This Row],[Account]])</f>
        <v/>
      </c>
      <c r="AO545" s="46" t="str">
        <f>IF(Table1[[#This Row],[Posting Date]]&lt;&gt;"",$D$5,"")</f>
        <v/>
      </c>
      <c r="AP545" s="46" t="str">
        <f>TRIM(Table1[[#This Row],[Departments-Prgrams]])</f>
        <v/>
      </c>
      <c r="AQ545" s="46" t="str">
        <f>TRIM(Table1[[#This Row],[Grant]])</f>
        <v/>
      </c>
      <c r="AR545" s="46" t="str">
        <f>TRIM(Table1[[#This Row],[Staff ID]])</f>
        <v/>
      </c>
      <c r="AS545" s="46" t="str">
        <f>IF(TRIM(Table1[[#This Row],[Budget Code]])=0,"",TRIM(Table1[[#This Row],[Budget Code]]))</f>
        <v/>
      </c>
      <c r="AT545" s="46" t="str">
        <f>IF(Table1[[#This Row],[Line Description]]&lt;&gt;"",Table1[[#This Row],[Line Description]],"")</f>
        <v/>
      </c>
      <c r="AU545" s="46" t="str">
        <f>IF(Table1[[#This Row],[Cur_Amount Debit]]&gt;0,ROUND(Table1[[#This Row],[Cur_Amount Debit]],2),"")</f>
        <v/>
      </c>
      <c r="AV545" s="46" t="str">
        <f>IF(Table1[[#This Row],[Cur_Amount Credit]]&gt;0,ROUND(Table1[[#This Row],[Cur_Amount Credit]],2),"")</f>
        <v/>
      </c>
      <c r="AW545" s="46" t="str">
        <f>LEFT(Table1[[#This Row],[Cur]],3)</f>
        <v/>
      </c>
      <c r="AX545" s="59"/>
      <c r="AY545" s="46"/>
      <c r="AZ545" s="46" t="str">
        <f>IF(Table1[[#This Row],[Cur]]&lt;&gt;"",IF(Table1[[#This Row],[Cur]]="USD","",ExchangeRate),"")</f>
        <v/>
      </c>
      <c r="BA545" s="46" t="str">
        <f>IF(Table1[[#This Row],[Grant]]&lt;&gt;"",VLOOKUP(Table1[[#This Row],[Grant]],Grants!B:D,3),"")</f>
        <v/>
      </c>
      <c r="BB545" s="46" t="str">
        <f>TRIM(Table1[[#This Row],[Vendor ID]])</f>
        <v/>
      </c>
      <c r="BC545">
        <f>IF(Table1[[#This Row],[Reference Number]]=Q544,BC544,BC544+1)</f>
        <v>2</v>
      </c>
    </row>
    <row r="546" spans="1:55" ht="11.25" hidden="1" customHeight="1">
      <c r="A546" s="1"/>
      <c r="B546" s="88" t="str">
        <f>IF(Table1[[#This Row],[Posting Date]]&lt;&gt;"",IF(Table1[[#This Row],[Reference Number]]=Q545,B545+1,1),"")</f>
        <v/>
      </c>
      <c r="C546" s="61"/>
      <c r="D546" s="61"/>
      <c r="E546" s="218"/>
      <c r="F546" s="143" t="str">
        <f>IFERROR(IF(VLOOKUP(Table1[[#This Row],[Budget Code Description]],Dimentions!$X$6:$AC$132,2,FALSE)="","",VLOOKUP(Table1[[#This Row],[Budget Code Description]],Dimentions!$X$6:$AC$132,2,FALSE)),"")</f>
        <v/>
      </c>
      <c r="G546" s="143" t="str">
        <f>IFERROR(VLOOKUP(Table1[[#This Row],[Budget Code Description]],Dimentions!$X$6:$AC$132,3,FALSE),"")</f>
        <v/>
      </c>
      <c r="H546" s="64" t="str">
        <f>IFERROR(VLOOKUP(Table1[[#This Row],[Account]],Dimentions!$S$6:$V$233,2,FALSE),"")</f>
        <v/>
      </c>
      <c r="I546" s="62">
        <f>_xlfn.NUMBERVALUE(LEFT(Table1[[#This Row],[Account]],1))</f>
        <v>0</v>
      </c>
      <c r="J546" s="62" t="str">
        <f>IFERROR(VLOOKUP(Table1[[#This Row],[Budget Code Description]],Table6[#All],7,FALSE),"")</f>
        <v/>
      </c>
      <c r="K546" s="143" t="str">
        <f>IFERROR(VLOOKUP(Table1[[#This Row],[Budget Code Description]],Table6[#All],8,FALSE),"")</f>
        <v/>
      </c>
      <c r="L546" s="63"/>
      <c r="M546" s="65" t="str">
        <f>IFERROR(VLOOKUP(Table1[[#This Row],[Staff ID]],Table2[],2,FALSE),"")</f>
        <v/>
      </c>
      <c r="N546" s="211" t="str">
        <f>IFERROR(IF(VLOOKUP(Table1[[#This Row],[Budget Code Description]],Dimentions!$X$6:$AC$97,4,FALSE)="","",VLOOKUP(Table1[[#This Row],[Budget Code Description]],Dimentions!$X$6:$AC$97,4,FALSE)),"")</f>
        <v/>
      </c>
      <c r="O546" s="65" t="str">
        <f>IFERROR(VLOOKUP(Table1[[#This Row],[Vendor ID]],Table549[],2,FALSE),"")</f>
        <v/>
      </c>
      <c r="P546" s="63"/>
      <c r="Q546" s="143" t="str">
        <f>IF(Table1[[#This Row],[Posting Date]]&lt;&gt;"",$D$9,"")</f>
        <v/>
      </c>
      <c r="R546" s="159" t="str">
        <f>IF(Table1[[#This Row],[Posting Date]]&lt;&gt;"",$D$10,"")</f>
        <v/>
      </c>
      <c r="S546" s="66"/>
      <c r="T546" s="63"/>
      <c r="U546" s="67"/>
      <c r="V546" s="67"/>
      <c r="W546" s="67" t="str">
        <f t="shared" si="8"/>
        <v/>
      </c>
      <c r="X546" s="161" t="str">
        <f>IF(E546="","",(IF(Table1[[#This Row],[Cur]]="USD",Table1[[#This Row],[Cur_Amount Debit]],Table1[[#This Row],[Cur_Amount Debit]]/Table1[[#This Row],[Exchange Rate]])))</f>
        <v/>
      </c>
      <c r="Y546" s="161" t="str">
        <f>IF(E546="","",(IF(Table1[[#This Row],[Cur]]="USD",Table1[[#This Row],[Cur_Amount Credit]],Table1[[#This Row],[Cur_Amount Credit]]/ExchangeRate)))</f>
        <v/>
      </c>
      <c r="Z546" s="203" t="str">
        <f>IF(E546="","",(Table1[[#This Row],[Debit USD]]-Table1[[#This Row],[Credit USD]]))</f>
        <v/>
      </c>
      <c r="AA546" s="122"/>
      <c r="AB546" s="1"/>
      <c r="AC546" s="15"/>
      <c r="AD546" s="15" t="str">
        <f>IF(AND(OR(Table1[[#This Row],[Account]]="15030",Table1[[#This Row],[Account]]="15035",Table1[[#This Row],[Account]]="20150"),Table1[[#This Row],[Vendor ID]]=""),1,"")</f>
        <v/>
      </c>
      <c r="AE546" s="15"/>
      <c r="AF546" s="15"/>
      <c r="AG546" s="15"/>
      <c r="AH546" s="46" t="str">
        <f>IF(Table1[[#This Row],[Posting Date]]&lt;&gt;"","GJ-"&amp;CountryID,"")</f>
        <v/>
      </c>
      <c r="AI546" s="59" t="str">
        <f>IF(Table1[[#This Row],[Posting Date]]&lt;&gt;"",Table1[[#This Row],[Posting Date]],"")</f>
        <v/>
      </c>
      <c r="AJ546" s="46"/>
      <c r="AK546" s="46" t="str">
        <f>IF(Table1[[#This Row],[Description]]&lt;&gt;"",Table1[[#This Row],[Description]],"")</f>
        <v/>
      </c>
      <c r="AL546" s="46" t="str">
        <f>IF(Table1[[#This Row],[Posting Date]]&lt;&gt;"",Table1[[#This Row],[Reference Number]],"")</f>
        <v/>
      </c>
      <c r="AM546" s="46" t="str">
        <f>TRIM(Table1[[#This Row],[Line '#]])</f>
        <v/>
      </c>
      <c r="AN546" s="46" t="str">
        <f>TRIM(Table1[[#This Row],[Account]])</f>
        <v/>
      </c>
      <c r="AO546" s="46" t="str">
        <f>IF(Table1[[#This Row],[Posting Date]]&lt;&gt;"",$D$5,"")</f>
        <v/>
      </c>
      <c r="AP546" s="46" t="str">
        <f>TRIM(Table1[[#This Row],[Departments-Prgrams]])</f>
        <v/>
      </c>
      <c r="AQ546" s="46" t="str">
        <f>TRIM(Table1[[#This Row],[Grant]])</f>
        <v/>
      </c>
      <c r="AR546" s="46" t="str">
        <f>TRIM(Table1[[#This Row],[Staff ID]])</f>
        <v/>
      </c>
      <c r="AS546" s="46" t="str">
        <f>IF(TRIM(Table1[[#This Row],[Budget Code]])=0,"",TRIM(Table1[[#This Row],[Budget Code]]))</f>
        <v/>
      </c>
      <c r="AT546" s="46" t="str">
        <f>IF(Table1[[#This Row],[Line Description]]&lt;&gt;"",Table1[[#This Row],[Line Description]],"")</f>
        <v/>
      </c>
      <c r="AU546" s="46" t="str">
        <f>IF(Table1[[#This Row],[Cur_Amount Debit]]&gt;0,ROUND(Table1[[#This Row],[Cur_Amount Debit]],2),"")</f>
        <v/>
      </c>
      <c r="AV546" s="46" t="str">
        <f>IF(Table1[[#This Row],[Cur_Amount Credit]]&gt;0,ROUND(Table1[[#This Row],[Cur_Amount Credit]],2),"")</f>
        <v/>
      </c>
      <c r="AW546" s="46" t="str">
        <f>LEFT(Table1[[#This Row],[Cur]],3)</f>
        <v/>
      </c>
      <c r="AX546" s="59"/>
      <c r="AY546" s="46"/>
      <c r="AZ546" s="46" t="str">
        <f>IF(Table1[[#This Row],[Cur]]&lt;&gt;"",IF(Table1[[#This Row],[Cur]]="USD","",ExchangeRate),"")</f>
        <v/>
      </c>
      <c r="BA546" s="46" t="str">
        <f>IF(Table1[[#This Row],[Grant]]&lt;&gt;"",VLOOKUP(Table1[[#This Row],[Grant]],Grants!B:D,3),"")</f>
        <v/>
      </c>
      <c r="BB546" s="46" t="str">
        <f>TRIM(Table1[[#This Row],[Vendor ID]])</f>
        <v/>
      </c>
      <c r="BC546">
        <f>IF(Table1[[#This Row],[Reference Number]]=Q545,BC545,BC545+1)</f>
        <v>2</v>
      </c>
    </row>
    <row r="547" spans="1:55" ht="11.25" hidden="1" customHeight="1">
      <c r="A547" s="1"/>
      <c r="B547" s="88" t="str">
        <f>IF(Table1[[#This Row],[Posting Date]]&lt;&gt;"",IF(Table1[[#This Row],[Reference Number]]=Q546,B546+1,1),"")</f>
        <v/>
      </c>
      <c r="C547" s="61"/>
      <c r="D547" s="61"/>
      <c r="E547" s="218"/>
      <c r="F547" s="143" t="str">
        <f>IFERROR(IF(VLOOKUP(Table1[[#This Row],[Budget Code Description]],Dimentions!$X$6:$AC$132,2,FALSE)="","",VLOOKUP(Table1[[#This Row],[Budget Code Description]],Dimentions!$X$6:$AC$132,2,FALSE)),"")</f>
        <v/>
      </c>
      <c r="G547" s="143" t="str">
        <f>IFERROR(VLOOKUP(Table1[[#This Row],[Budget Code Description]],Dimentions!$X$6:$AC$132,3,FALSE),"")</f>
        <v/>
      </c>
      <c r="H547" s="64" t="str">
        <f>IFERROR(VLOOKUP(Table1[[#This Row],[Account]],Dimentions!$S$6:$V$233,2,FALSE),"")</f>
        <v/>
      </c>
      <c r="I547" s="62">
        <f>_xlfn.NUMBERVALUE(LEFT(Table1[[#This Row],[Account]],1))</f>
        <v>0</v>
      </c>
      <c r="J547" s="62" t="str">
        <f>IFERROR(VLOOKUP(Table1[[#This Row],[Budget Code Description]],Table6[#All],7,FALSE),"")</f>
        <v/>
      </c>
      <c r="K547" s="143" t="str">
        <f>IFERROR(VLOOKUP(Table1[[#This Row],[Budget Code Description]],Table6[#All],8,FALSE),"")</f>
        <v/>
      </c>
      <c r="L547" s="63"/>
      <c r="M547" s="65" t="str">
        <f>IFERROR(VLOOKUP(Table1[[#This Row],[Staff ID]],Table2[],2,FALSE),"")</f>
        <v/>
      </c>
      <c r="N547" s="211" t="str">
        <f>IFERROR(IF(VLOOKUP(Table1[[#This Row],[Budget Code Description]],Dimentions!$X$6:$AC$97,4,FALSE)="","",VLOOKUP(Table1[[#This Row],[Budget Code Description]],Dimentions!$X$6:$AC$97,4,FALSE)),"")</f>
        <v/>
      </c>
      <c r="O547" s="65" t="str">
        <f>IFERROR(VLOOKUP(Table1[[#This Row],[Vendor ID]],Table549[],2,FALSE),"")</f>
        <v/>
      </c>
      <c r="P547" s="63"/>
      <c r="Q547" s="143" t="str">
        <f>IF(Table1[[#This Row],[Posting Date]]&lt;&gt;"",$D$9,"")</f>
        <v/>
      </c>
      <c r="R547" s="159" t="str">
        <f>IF(Table1[[#This Row],[Posting Date]]&lt;&gt;"",$D$10,"")</f>
        <v/>
      </c>
      <c r="S547" s="66"/>
      <c r="T547" s="63"/>
      <c r="U547" s="67"/>
      <c r="V547" s="67"/>
      <c r="W547" s="67" t="str">
        <f t="shared" si="8"/>
        <v/>
      </c>
      <c r="X547" s="161" t="str">
        <f>IF(E547="","",(IF(Table1[[#This Row],[Cur]]="USD",Table1[[#This Row],[Cur_Amount Debit]],Table1[[#This Row],[Cur_Amount Debit]]/Table1[[#This Row],[Exchange Rate]])))</f>
        <v/>
      </c>
      <c r="Y547" s="161" t="str">
        <f>IF(E547="","",(IF(Table1[[#This Row],[Cur]]="USD",Table1[[#This Row],[Cur_Amount Credit]],Table1[[#This Row],[Cur_Amount Credit]]/ExchangeRate)))</f>
        <v/>
      </c>
      <c r="Z547" s="203" t="str">
        <f>IF(E547="","",(Table1[[#This Row],[Debit USD]]-Table1[[#This Row],[Credit USD]]))</f>
        <v/>
      </c>
      <c r="AA547" s="122"/>
      <c r="AB547" s="1"/>
      <c r="AC547" s="15"/>
      <c r="AD547" s="15" t="str">
        <f>IF(AND(OR(Table1[[#This Row],[Account]]="15030",Table1[[#This Row],[Account]]="15035",Table1[[#This Row],[Account]]="20150"),Table1[[#This Row],[Vendor ID]]=""),1,"")</f>
        <v/>
      </c>
      <c r="AE547" s="15"/>
      <c r="AF547" s="15"/>
      <c r="AG547" s="15"/>
      <c r="AH547" s="46" t="str">
        <f>IF(Table1[[#This Row],[Posting Date]]&lt;&gt;"","GJ-"&amp;CountryID,"")</f>
        <v/>
      </c>
      <c r="AI547" s="59" t="str">
        <f>IF(Table1[[#This Row],[Posting Date]]&lt;&gt;"",Table1[[#This Row],[Posting Date]],"")</f>
        <v/>
      </c>
      <c r="AJ547" s="46"/>
      <c r="AK547" s="46" t="str">
        <f>IF(Table1[[#This Row],[Description]]&lt;&gt;"",Table1[[#This Row],[Description]],"")</f>
        <v/>
      </c>
      <c r="AL547" s="46" t="str">
        <f>IF(Table1[[#This Row],[Posting Date]]&lt;&gt;"",Table1[[#This Row],[Reference Number]],"")</f>
        <v/>
      </c>
      <c r="AM547" s="46" t="str">
        <f>TRIM(Table1[[#This Row],[Line '#]])</f>
        <v/>
      </c>
      <c r="AN547" s="46" t="str">
        <f>TRIM(Table1[[#This Row],[Account]])</f>
        <v/>
      </c>
      <c r="AO547" s="46" t="str">
        <f>IF(Table1[[#This Row],[Posting Date]]&lt;&gt;"",$D$5,"")</f>
        <v/>
      </c>
      <c r="AP547" s="46" t="str">
        <f>TRIM(Table1[[#This Row],[Departments-Prgrams]])</f>
        <v/>
      </c>
      <c r="AQ547" s="46" t="str">
        <f>TRIM(Table1[[#This Row],[Grant]])</f>
        <v/>
      </c>
      <c r="AR547" s="46" t="str">
        <f>TRIM(Table1[[#This Row],[Staff ID]])</f>
        <v/>
      </c>
      <c r="AS547" s="46" t="str">
        <f>IF(TRIM(Table1[[#This Row],[Budget Code]])=0,"",TRIM(Table1[[#This Row],[Budget Code]]))</f>
        <v/>
      </c>
      <c r="AT547" s="46" t="str">
        <f>IF(Table1[[#This Row],[Line Description]]&lt;&gt;"",Table1[[#This Row],[Line Description]],"")</f>
        <v/>
      </c>
      <c r="AU547" s="46" t="str">
        <f>IF(Table1[[#This Row],[Cur_Amount Debit]]&gt;0,ROUND(Table1[[#This Row],[Cur_Amount Debit]],2),"")</f>
        <v/>
      </c>
      <c r="AV547" s="46" t="str">
        <f>IF(Table1[[#This Row],[Cur_Amount Credit]]&gt;0,ROUND(Table1[[#This Row],[Cur_Amount Credit]],2),"")</f>
        <v/>
      </c>
      <c r="AW547" s="46" t="str">
        <f>LEFT(Table1[[#This Row],[Cur]],3)</f>
        <v/>
      </c>
      <c r="AX547" s="59"/>
      <c r="AY547" s="46"/>
      <c r="AZ547" s="46" t="str">
        <f>IF(Table1[[#This Row],[Cur]]&lt;&gt;"",IF(Table1[[#This Row],[Cur]]="USD","",ExchangeRate),"")</f>
        <v/>
      </c>
      <c r="BA547" s="46" t="str">
        <f>IF(Table1[[#This Row],[Grant]]&lt;&gt;"",VLOOKUP(Table1[[#This Row],[Grant]],Grants!B:D,3),"")</f>
        <v/>
      </c>
      <c r="BB547" s="46" t="str">
        <f>TRIM(Table1[[#This Row],[Vendor ID]])</f>
        <v/>
      </c>
      <c r="BC547">
        <f>IF(Table1[[#This Row],[Reference Number]]=Q546,BC546,BC546+1)</f>
        <v>2</v>
      </c>
    </row>
    <row r="548" spans="1:55" ht="11.25" hidden="1" customHeight="1">
      <c r="A548" s="1"/>
      <c r="B548" s="88" t="str">
        <f>IF(Table1[[#This Row],[Posting Date]]&lt;&gt;"",IF(Table1[[#This Row],[Reference Number]]=Q547,B547+1,1),"")</f>
        <v/>
      </c>
      <c r="C548" s="61"/>
      <c r="D548" s="61"/>
      <c r="E548" s="218"/>
      <c r="F548" s="143" t="str">
        <f>IFERROR(IF(VLOOKUP(Table1[[#This Row],[Budget Code Description]],Dimentions!$X$6:$AC$132,2,FALSE)="","",VLOOKUP(Table1[[#This Row],[Budget Code Description]],Dimentions!$X$6:$AC$132,2,FALSE)),"")</f>
        <v/>
      </c>
      <c r="G548" s="143" t="str">
        <f>IFERROR(VLOOKUP(Table1[[#This Row],[Budget Code Description]],Dimentions!$X$6:$AC$132,3,FALSE),"")</f>
        <v/>
      </c>
      <c r="H548" s="64" t="str">
        <f>IFERROR(VLOOKUP(Table1[[#This Row],[Account]],Dimentions!$S$6:$V$233,2,FALSE),"")</f>
        <v/>
      </c>
      <c r="I548" s="62">
        <f>_xlfn.NUMBERVALUE(LEFT(Table1[[#This Row],[Account]],1))</f>
        <v>0</v>
      </c>
      <c r="J548" s="62" t="str">
        <f>IFERROR(VLOOKUP(Table1[[#This Row],[Budget Code Description]],Table6[#All],7,FALSE),"")</f>
        <v/>
      </c>
      <c r="K548" s="143" t="str">
        <f>IFERROR(VLOOKUP(Table1[[#This Row],[Budget Code Description]],Table6[#All],8,FALSE),"")</f>
        <v/>
      </c>
      <c r="L548" s="63"/>
      <c r="M548" s="65" t="str">
        <f>IFERROR(VLOOKUP(Table1[[#This Row],[Staff ID]],Table2[],2,FALSE),"")</f>
        <v/>
      </c>
      <c r="N548" s="211" t="str">
        <f>IFERROR(IF(VLOOKUP(Table1[[#This Row],[Budget Code Description]],Dimentions!$X$6:$AC$97,4,FALSE)="","",VLOOKUP(Table1[[#This Row],[Budget Code Description]],Dimentions!$X$6:$AC$97,4,FALSE)),"")</f>
        <v/>
      </c>
      <c r="O548" s="65" t="str">
        <f>IFERROR(VLOOKUP(Table1[[#This Row],[Vendor ID]],Table549[],2,FALSE),"")</f>
        <v/>
      </c>
      <c r="P548" s="63"/>
      <c r="Q548" s="143" t="str">
        <f>IF(Table1[[#This Row],[Posting Date]]&lt;&gt;"",$D$9,"")</f>
        <v/>
      </c>
      <c r="R548" s="159" t="str">
        <f>IF(Table1[[#This Row],[Posting Date]]&lt;&gt;"",$D$10,"")</f>
        <v/>
      </c>
      <c r="S548" s="66"/>
      <c r="T548" s="63"/>
      <c r="U548" s="67"/>
      <c r="V548" s="67"/>
      <c r="W548" s="67" t="str">
        <f t="shared" si="8"/>
        <v/>
      </c>
      <c r="X548" s="161" t="str">
        <f>IF(E548="","",(IF(Table1[[#This Row],[Cur]]="USD",Table1[[#This Row],[Cur_Amount Debit]],Table1[[#This Row],[Cur_Amount Debit]]/Table1[[#This Row],[Exchange Rate]])))</f>
        <v/>
      </c>
      <c r="Y548" s="161" t="str">
        <f>IF(E548="","",(IF(Table1[[#This Row],[Cur]]="USD",Table1[[#This Row],[Cur_Amount Credit]],Table1[[#This Row],[Cur_Amount Credit]]/ExchangeRate)))</f>
        <v/>
      </c>
      <c r="Z548" s="203" t="str">
        <f>IF(E548="","",(Table1[[#This Row],[Debit USD]]-Table1[[#This Row],[Credit USD]]))</f>
        <v/>
      </c>
      <c r="AA548" s="122"/>
      <c r="AB548" s="1"/>
      <c r="AC548" s="15"/>
      <c r="AD548" s="15" t="str">
        <f>IF(AND(OR(Table1[[#This Row],[Account]]="15030",Table1[[#This Row],[Account]]="15035",Table1[[#This Row],[Account]]="20150"),Table1[[#This Row],[Vendor ID]]=""),1,"")</f>
        <v/>
      </c>
      <c r="AE548" s="15"/>
      <c r="AF548" s="15"/>
      <c r="AG548" s="15"/>
      <c r="AH548" s="46" t="str">
        <f>IF(Table1[[#This Row],[Posting Date]]&lt;&gt;"","GJ-"&amp;CountryID,"")</f>
        <v/>
      </c>
      <c r="AI548" s="59" t="str">
        <f>IF(Table1[[#This Row],[Posting Date]]&lt;&gt;"",Table1[[#This Row],[Posting Date]],"")</f>
        <v/>
      </c>
      <c r="AJ548" s="46"/>
      <c r="AK548" s="46" t="str">
        <f>IF(Table1[[#This Row],[Description]]&lt;&gt;"",Table1[[#This Row],[Description]],"")</f>
        <v/>
      </c>
      <c r="AL548" s="46" t="str">
        <f>IF(Table1[[#This Row],[Posting Date]]&lt;&gt;"",Table1[[#This Row],[Reference Number]],"")</f>
        <v/>
      </c>
      <c r="AM548" s="46" t="str">
        <f>TRIM(Table1[[#This Row],[Line '#]])</f>
        <v/>
      </c>
      <c r="AN548" s="46" t="str">
        <f>TRIM(Table1[[#This Row],[Account]])</f>
        <v/>
      </c>
      <c r="AO548" s="46" t="str">
        <f>IF(Table1[[#This Row],[Posting Date]]&lt;&gt;"",$D$5,"")</f>
        <v/>
      </c>
      <c r="AP548" s="46" t="str">
        <f>TRIM(Table1[[#This Row],[Departments-Prgrams]])</f>
        <v/>
      </c>
      <c r="AQ548" s="46" t="str">
        <f>TRIM(Table1[[#This Row],[Grant]])</f>
        <v/>
      </c>
      <c r="AR548" s="46" t="str">
        <f>TRIM(Table1[[#This Row],[Staff ID]])</f>
        <v/>
      </c>
      <c r="AS548" s="46" t="str">
        <f>IF(TRIM(Table1[[#This Row],[Budget Code]])=0,"",TRIM(Table1[[#This Row],[Budget Code]]))</f>
        <v/>
      </c>
      <c r="AT548" s="46" t="str">
        <f>IF(Table1[[#This Row],[Line Description]]&lt;&gt;"",Table1[[#This Row],[Line Description]],"")</f>
        <v/>
      </c>
      <c r="AU548" s="46" t="str">
        <f>IF(Table1[[#This Row],[Cur_Amount Debit]]&gt;0,ROUND(Table1[[#This Row],[Cur_Amount Debit]],2),"")</f>
        <v/>
      </c>
      <c r="AV548" s="46" t="str">
        <f>IF(Table1[[#This Row],[Cur_Amount Credit]]&gt;0,ROUND(Table1[[#This Row],[Cur_Amount Credit]],2),"")</f>
        <v/>
      </c>
      <c r="AW548" s="46" t="str">
        <f>LEFT(Table1[[#This Row],[Cur]],3)</f>
        <v/>
      </c>
      <c r="AX548" s="59"/>
      <c r="AY548" s="46"/>
      <c r="AZ548" s="46" t="str">
        <f>IF(Table1[[#This Row],[Cur]]&lt;&gt;"",IF(Table1[[#This Row],[Cur]]="USD","",ExchangeRate),"")</f>
        <v/>
      </c>
      <c r="BA548" s="46" t="str">
        <f>IF(Table1[[#This Row],[Grant]]&lt;&gt;"",VLOOKUP(Table1[[#This Row],[Grant]],Grants!B:D,3),"")</f>
        <v/>
      </c>
      <c r="BB548" s="46" t="str">
        <f>TRIM(Table1[[#This Row],[Vendor ID]])</f>
        <v/>
      </c>
      <c r="BC548">
        <f>IF(Table1[[#This Row],[Reference Number]]=Q547,BC547,BC547+1)</f>
        <v>2</v>
      </c>
    </row>
    <row r="549" spans="1:55" ht="11.25" hidden="1" customHeight="1">
      <c r="A549" s="1"/>
      <c r="B549" s="88" t="str">
        <f>IF(Table1[[#This Row],[Posting Date]]&lt;&gt;"",IF(Table1[[#This Row],[Reference Number]]=Q548,B548+1,1),"")</f>
        <v/>
      </c>
      <c r="C549" s="61"/>
      <c r="D549" s="61"/>
      <c r="E549" s="218"/>
      <c r="F549" s="143" t="str">
        <f>IFERROR(IF(VLOOKUP(Table1[[#This Row],[Budget Code Description]],Dimentions!$X$6:$AC$132,2,FALSE)="","",VLOOKUP(Table1[[#This Row],[Budget Code Description]],Dimentions!$X$6:$AC$132,2,FALSE)),"")</f>
        <v/>
      </c>
      <c r="G549" s="143" t="str">
        <f>IFERROR(VLOOKUP(Table1[[#This Row],[Budget Code Description]],Dimentions!$X$6:$AC$132,3,FALSE),"")</f>
        <v/>
      </c>
      <c r="H549" s="64" t="str">
        <f>IFERROR(VLOOKUP(Table1[[#This Row],[Account]],Dimentions!$S$6:$V$233,2,FALSE),"")</f>
        <v/>
      </c>
      <c r="I549" s="62">
        <f>_xlfn.NUMBERVALUE(LEFT(Table1[[#This Row],[Account]],1))</f>
        <v>0</v>
      </c>
      <c r="J549" s="62" t="str">
        <f>IFERROR(VLOOKUP(Table1[[#This Row],[Budget Code Description]],Table6[#All],7,FALSE),"")</f>
        <v/>
      </c>
      <c r="K549" s="143" t="str">
        <f>IFERROR(VLOOKUP(Table1[[#This Row],[Budget Code Description]],Table6[#All],8,FALSE),"")</f>
        <v/>
      </c>
      <c r="L549" s="63"/>
      <c r="M549" s="65" t="str">
        <f>IFERROR(VLOOKUP(Table1[[#This Row],[Staff ID]],Table2[],2,FALSE),"")</f>
        <v/>
      </c>
      <c r="N549" s="211" t="str">
        <f>IFERROR(IF(VLOOKUP(Table1[[#This Row],[Budget Code Description]],Dimentions!$X$6:$AC$97,4,FALSE)="","",VLOOKUP(Table1[[#This Row],[Budget Code Description]],Dimentions!$X$6:$AC$97,4,FALSE)),"")</f>
        <v/>
      </c>
      <c r="O549" s="65" t="str">
        <f>IFERROR(VLOOKUP(Table1[[#This Row],[Vendor ID]],Table549[],2,FALSE),"")</f>
        <v/>
      </c>
      <c r="P549" s="63"/>
      <c r="Q549" s="143" t="str">
        <f>IF(Table1[[#This Row],[Posting Date]]&lt;&gt;"",$D$9,"")</f>
        <v/>
      </c>
      <c r="R549" s="159" t="str">
        <f>IF(Table1[[#This Row],[Posting Date]]&lt;&gt;"",$D$10,"")</f>
        <v/>
      </c>
      <c r="S549" s="66"/>
      <c r="T549" s="63"/>
      <c r="U549" s="67"/>
      <c r="V549" s="67"/>
      <c r="W549" s="67" t="str">
        <f t="shared" si="8"/>
        <v/>
      </c>
      <c r="X549" s="161" t="str">
        <f>IF(E549="","",(IF(Table1[[#This Row],[Cur]]="USD",Table1[[#This Row],[Cur_Amount Debit]],Table1[[#This Row],[Cur_Amount Debit]]/Table1[[#This Row],[Exchange Rate]])))</f>
        <v/>
      </c>
      <c r="Y549" s="161" t="str">
        <f>IF(E549="","",(IF(Table1[[#This Row],[Cur]]="USD",Table1[[#This Row],[Cur_Amount Credit]],Table1[[#This Row],[Cur_Amount Credit]]/ExchangeRate)))</f>
        <v/>
      </c>
      <c r="Z549" s="203" t="str">
        <f>IF(E549="","",(Table1[[#This Row],[Debit USD]]-Table1[[#This Row],[Credit USD]]))</f>
        <v/>
      </c>
      <c r="AA549" s="122"/>
      <c r="AB549" s="1"/>
      <c r="AC549" s="15"/>
      <c r="AD549" s="15" t="str">
        <f>IF(AND(OR(Table1[[#This Row],[Account]]="15030",Table1[[#This Row],[Account]]="15035",Table1[[#This Row],[Account]]="20150"),Table1[[#This Row],[Vendor ID]]=""),1,"")</f>
        <v/>
      </c>
      <c r="AE549" s="15"/>
      <c r="AF549" s="15"/>
      <c r="AG549" s="15"/>
      <c r="AH549" s="46" t="str">
        <f>IF(Table1[[#This Row],[Posting Date]]&lt;&gt;"","GJ-"&amp;CountryID,"")</f>
        <v/>
      </c>
      <c r="AI549" s="59" t="str">
        <f>IF(Table1[[#This Row],[Posting Date]]&lt;&gt;"",Table1[[#This Row],[Posting Date]],"")</f>
        <v/>
      </c>
      <c r="AJ549" s="46"/>
      <c r="AK549" s="46" t="str">
        <f>IF(Table1[[#This Row],[Description]]&lt;&gt;"",Table1[[#This Row],[Description]],"")</f>
        <v/>
      </c>
      <c r="AL549" s="46" t="str">
        <f>IF(Table1[[#This Row],[Posting Date]]&lt;&gt;"",Table1[[#This Row],[Reference Number]],"")</f>
        <v/>
      </c>
      <c r="AM549" s="46" t="str">
        <f>TRIM(Table1[[#This Row],[Line '#]])</f>
        <v/>
      </c>
      <c r="AN549" s="46" t="str">
        <f>TRIM(Table1[[#This Row],[Account]])</f>
        <v/>
      </c>
      <c r="AO549" s="46" t="str">
        <f>IF(Table1[[#This Row],[Posting Date]]&lt;&gt;"",$D$5,"")</f>
        <v/>
      </c>
      <c r="AP549" s="46" t="str">
        <f>TRIM(Table1[[#This Row],[Departments-Prgrams]])</f>
        <v/>
      </c>
      <c r="AQ549" s="46" t="str">
        <f>TRIM(Table1[[#This Row],[Grant]])</f>
        <v/>
      </c>
      <c r="AR549" s="46" t="str">
        <f>TRIM(Table1[[#This Row],[Staff ID]])</f>
        <v/>
      </c>
      <c r="AS549" s="46" t="str">
        <f>IF(TRIM(Table1[[#This Row],[Budget Code]])=0,"",TRIM(Table1[[#This Row],[Budget Code]]))</f>
        <v/>
      </c>
      <c r="AT549" s="46" t="str">
        <f>IF(Table1[[#This Row],[Line Description]]&lt;&gt;"",Table1[[#This Row],[Line Description]],"")</f>
        <v/>
      </c>
      <c r="AU549" s="46" t="str">
        <f>IF(Table1[[#This Row],[Cur_Amount Debit]]&gt;0,ROUND(Table1[[#This Row],[Cur_Amount Debit]],2),"")</f>
        <v/>
      </c>
      <c r="AV549" s="46" t="str">
        <f>IF(Table1[[#This Row],[Cur_Amount Credit]]&gt;0,ROUND(Table1[[#This Row],[Cur_Amount Credit]],2),"")</f>
        <v/>
      </c>
      <c r="AW549" s="46" t="str">
        <f>LEFT(Table1[[#This Row],[Cur]],3)</f>
        <v/>
      </c>
      <c r="AX549" s="59"/>
      <c r="AY549" s="46"/>
      <c r="AZ549" s="46" t="str">
        <f>IF(Table1[[#This Row],[Cur]]&lt;&gt;"",IF(Table1[[#This Row],[Cur]]="USD","",ExchangeRate),"")</f>
        <v/>
      </c>
      <c r="BA549" s="46" t="str">
        <f>IF(Table1[[#This Row],[Grant]]&lt;&gt;"",VLOOKUP(Table1[[#This Row],[Grant]],Grants!B:D,3),"")</f>
        <v/>
      </c>
      <c r="BB549" s="46" t="str">
        <f>TRIM(Table1[[#This Row],[Vendor ID]])</f>
        <v/>
      </c>
      <c r="BC549">
        <f>IF(Table1[[#This Row],[Reference Number]]=Q548,BC548,BC548+1)</f>
        <v>2</v>
      </c>
    </row>
    <row r="550" spans="1:55" ht="11.25" hidden="1" customHeight="1">
      <c r="A550" s="1"/>
      <c r="B550" s="88" t="str">
        <f>IF(Table1[[#This Row],[Posting Date]]&lt;&gt;"",IF(Table1[[#This Row],[Reference Number]]=Q549,B549+1,1),"")</f>
        <v/>
      </c>
      <c r="C550" s="61"/>
      <c r="D550" s="61"/>
      <c r="E550" s="218"/>
      <c r="F550" s="143" t="str">
        <f>IFERROR(IF(VLOOKUP(Table1[[#This Row],[Budget Code Description]],Dimentions!$X$6:$AC$132,2,FALSE)="","",VLOOKUP(Table1[[#This Row],[Budget Code Description]],Dimentions!$X$6:$AC$132,2,FALSE)),"")</f>
        <v/>
      </c>
      <c r="G550" s="143" t="str">
        <f>IFERROR(VLOOKUP(Table1[[#This Row],[Budget Code Description]],Dimentions!$X$6:$AC$132,3,FALSE),"")</f>
        <v/>
      </c>
      <c r="H550" s="64" t="str">
        <f>IFERROR(VLOOKUP(Table1[[#This Row],[Account]],Dimentions!$S$6:$V$233,2,FALSE),"")</f>
        <v/>
      </c>
      <c r="I550" s="62">
        <f>_xlfn.NUMBERVALUE(LEFT(Table1[[#This Row],[Account]],1))</f>
        <v>0</v>
      </c>
      <c r="J550" s="62" t="str">
        <f>IFERROR(VLOOKUP(Table1[[#This Row],[Budget Code Description]],Table6[#All],7,FALSE),"")</f>
        <v/>
      </c>
      <c r="K550" s="143" t="str">
        <f>IFERROR(VLOOKUP(Table1[[#This Row],[Budget Code Description]],Table6[#All],8,FALSE),"")</f>
        <v/>
      </c>
      <c r="L550" s="63"/>
      <c r="M550" s="65" t="str">
        <f>IFERROR(VLOOKUP(Table1[[#This Row],[Staff ID]],Table2[],2,FALSE),"")</f>
        <v/>
      </c>
      <c r="N550" s="211" t="str">
        <f>IFERROR(IF(VLOOKUP(Table1[[#This Row],[Budget Code Description]],Dimentions!$X$6:$AC$97,4,FALSE)="","",VLOOKUP(Table1[[#This Row],[Budget Code Description]],Dimentions!$X$6:$AC$97,4,FALSE)),"")</f>
        <v/>
      </c>
      <c r="O550" s="65" t="str">
        <f>IFERROR(VLOOKUP(Table1[[#This Row],[Vendor ID]],Table549[],2,FALSE),"")</f>
        <v/>
      </c>
      <c r="P550" s="63"/>
      <c r="Q550" s="143" t="str">
        <f>IF(Table1[[#This Row],[Posting Date]]&lt;&gt;"",$D$9,"")</f>
        <v/>
      </c>
      <c r="R550" s="159" t="str">
        <f>IF(Table1[[#This Row],[Posting Date]]&lt;&gt;"",$D$10,"")</f>
        <v/>
      </c>
      <c r="S550" s="66"/>
      <c r="T550" s="63"/>
      <c r="U550" s="67"/>
      <c r="V550" s="67"/>
      <c r="W550" s="67" t="str">
        <f t="shared" si="8"/>
        <v/>
      </c>
      <c r="X550" s="161" t="str">
        <f>IF(E550="","",(IF(Table1[[#This Row],[Cur]]="USD",Table1[[#This Row],[Cur_Amount Debit]],Table1[[#This Row],[Cur_Amount Debit]]/Table1[[#This Row],[Exchange Rate]])))</f>
        <v/>
      </c>
      <c r="Y550" s="161" t="str">
        <f>IF(E550="","",(IF(Table1[[#This Row],[Cur]]="USD",Table1[[#This Row],[Cur_Amount Credit]],Table1[[#This Row],[Cur_Amount Credit]]/ExchangeRate)))</f>
        <v/>
      </c>
      <c r="Z550" s="203" t="str">
        <f>IF(E550="","",(Table1[[#This Row],[Debit USD]]-Table1[[#This Row],[Credit USD]]))</f>
        <v/>
      </c>
      <c r="AA550" s="122"/>
      <c r="AB550" s="1"/>
      <c r="AC550" s="15"/>
      <c r="AD550" s="15" t="str">
        <f>IF(AND(OR(Table1[[#This Row],[Account]]="15030",Table1[[#This Row],[Account]]="15035",Table1[[#This Row],[Account]]="20150"),Table1[[#This Row],[Vendor ID]]=""),1,"")</f>
        <v/>
      </c>
      <c r="AE550" s="15"/>
      <c r="AF550" s="15"/>
      <c r="AG550" s="15"/>
      <c r="AH550" s="46" t="str">
        <f>IF(Table1[[#This Row],[Posting Date]]&lt;&gt;"","GJ-"&amp;CountryID,"")</f>
        <v/>
      </c>
      <c r="AI550" s="59" t="str">
        <f>IF(Table1[[#This Row],[Posting Date]]&lt;&gt;"",Table1[[#This Row],[Posting Date]],"")</f>
        <v/>
      </c>
      <c r="AJ550" s="46"/>
      <c r="AK550" s="46" t="str">
        <f>IF(Table1[[#This Row],[Description]]&lt;&gt;"",Table1[[#This Row],[Description]],"")</f>
        <v/>
      </c>
      <c r="AL550" s="46" t="str">
        <f>IF(Table1[[#This Row],[Posting Date]]&lt;&gt;"",Table1[[#This Row],[Reference Number]],"")</f>
        <v/>
      </c>
      <c r="AM550" s="46" t="str">
        <f>TRIM(Table1[[#This Row],[Line '#]])</f>
        <v/>
      </c>
      <c r="AN550" s="46" t="str">
        <f>TRIM(Table1[[#This Row],[Account]])</f>
        <v/>
      </c>
      <c r="AO550" s="46" t="str">
        <f>IF(Table1[[#This Row],[Posting Date]]&lt;&gt;"",$D$5,"")</f>
        <v/>
      </c>
      <c r="AP550" s="46" t="str">
        <f>TRIM(Table1[[#This Row],[Departments-Prgrams]])</f>
        <v/>
      </c>
      <c r="AQ550" s="46" t="str">
        <f>TRIM(Table1[[#This Row],[Grant]])</f>
        <v/>
      </c>
      <c r="AR550" s="46" t="str">
        <f>TRIM(Table1[[#This Row],[Staff ID]])</f>
        <v/>
      </c>
      <c r="AS550" s="46" t="str">
        <f>IF(TRIM(Table1[[#This Row],[Budget Code]])=0,"",TRIM(Table1[[#This Row],[Budget Code]]))</f>
        <v/>
      </c>
      <c r="AT550" s="46" t="str">
        <f>IF(Table1[[#This Row],[Line Description]]&lt;&gt;"",Table1[[#This Row],[Line Description]],"")</f>
        <v/>
      </c>
      <c r="AU550" s="46" t="str">
        <f>IF(Table1[[#This Row],[Cur_Amount Debit]]&gt;0,ROUND(Table1[[#This Row],[Cur_Amount Debit]],2),"")</f>
        <v/>
      </c>
      <c r="AV550" s="46" t="str">
        <f>IF(Table1[[#This Row],[Cur_Amount Credit]]&gt;0,ROUND(Table1[[#This Row],[Cur_Amount Credit]],2),"")</f>
        <v/>
      </c>
      <c r="AW550" s="46" t="str">
        <f>LEFT(Table1[[#This Row],[Cur]],3)</f>
        <v/>
      </c>
      <c r="AX550" s="59"/>
      <c r="AY550" s="46"/>
      <c r="AZ550" s="46" t="str">
        <f>IF(Table1[[#This Row],[Cur]]&lt;&gt;"",IF(Table1[[#This Row],[Cur]]="USD","",ExchangeRate),"")</f>
        <v/>
      </c>
      <c r="BA550" s="46" t="str">
        <f>IF(Table1[[#This Row],[Grant]]&lt;&gt;"",VLOOKUP(Table1[[#This Row],[Grant]],Grants!B:D,3),"")</f>
        <v/>
      </c>
      <c r="BB550" s="46" t="str">
        <f>TRIM(Table1[[#This Row],[Vendor ID]])</f>
        <v/>
      </c>
      <c r="BC550">
        <f>IF(Table1[[#This Row],[Reference Number]]=Q549,BC549,BC549+1)</f>
        <v>2</v>
      </c>
    </row>
    <row r="551" spans="1:55" ht="11.25" hidden="1" customHeight="1">
      <c r="A551" s="1"/>
      <c r="B551" s="88" t="str">
        <f>IF(Table1[[#This Row],[Posting Date]]&lt;&gt;"",IF(Table1[[#This Row],[Reference Number]]=Q550,B550+1,1),"")</f>
        <v/>
      </c>
      <c r="C551" s="61"/>
      <c r="D551" s="61"/>
      <c r="E551" s="218"/>
      <c r="F551" s="143" t="str">
        <f>IFERROR(IF(VLOOKUP(Table1[[#This Row],[Budget Code Description]],Dimentions!$X$6:$AC$132,2,FALSE)="","",VLOOKUP(Table1[[#This Row],[Budget Code Description]],Dimentions!$X$6:$AC$132,2,FALSE)),"")</f>
        <v/>
      </c>
      <c r="G551" s="143" t="str">
        <f>IFERROR(VLOOKUP(Table1[[#This Row],[Budget Code Description]],Dimentions!$X$6:$AC$132,3,FALSE),"")</f>
        <v/>
      </c>
      <c r="H551" s="64" t="str">
        <f>IFERROR(VLOOKUP(Table1[[#This Row],[Account]],Dimentions!$S$6:$V$233,2,FALSE),"")</f>
        <v/>
      </c>
      <c r="I551" s="62">
        <f>_xlfn.NUMBERVALUE(LEFT(Table1[[#This Row],[Account]],1))</f>
        <v>0</v>
      </c>
      <c r="J551" s="62" t="str">
        <f>IFERROR(VLOOKUP(Table1[[#This Row],[Budget Code Description]],Table6[#All],7,FALSE),"")</f>
        <v/>
      </c>
      <c r="K551" s="143" t="str">
        <f>IFERROR(VLOOKUP(Table1[[#This Row],[Budget Code Description]],Table6[#All],8,FALSE),"")</f>
        <v/>
      </c>
      <c r="L551" s="63"/>
      <c r="M551" s="65" t="str">
        <f>IFERROR(VLOOKUP(Table1[[#This Row],[Staff ID]],Table2[],2,FALSE),"")</f>
        <v/>
      </c>
      <c r="N551" s="211" t="str">
        <f>IFERROR(IF(VLOOKUP(Table1[[#This Row],[Budget Code Description]],Dimentions!$X$6:$AC$97,4,FALSE)="","",VLOOKUP(Table1[[#This Row],[Budget Code Description]],Dimentions!$X$6:$AC$97,4,FALSE)),"")</f>
        <v/>
      </c>
      <c r="O551" s="65" t="str">
        <f>IFERROR(VLOOKUP(Table1[[#This Row],[Vendor ID]],Table549[],2,FALSE),"")</f>
        <v/>
      </c>
      <c r="P551" s="63"/>
      <c r="Q551" s="143" t="str">
        <f>IF(Table1[[#This Row],[Posting Date]]&lt;&gt;"",$D$9,"")</f>
        <v/>
      </c>
      <c r="R551" s="159" t="str">
        <f>IF(Table1[[#This Row],[Posting Date]]&lt;&gt;"",$D$10,"")</f>
        <v/>
      </c>
      <c r="S551" s="66"/>
      <c r="T551" s="63"/>
      <c r="U551" s="67"/>
      <c r="V551" s="67"/>
      <c r="W551" s="67" t="str">
        <f t="shared" si="8"/>
        <v/>
      </c>
      <c r="X551" s="161" t="str">
        <f>IF(E551="","",(IF(Table1[[#This Row],[Cur]]="USD",Table1[[#This Row],[Cur_Amount Debit]],Table1[[#This Row],[Cur_Amount Debit]]/Table1[[#This Row],[Exchange Rate]])))</f>
        <v/>
      </c>
      <c r="Y551" s="161" t="str">
        <f>IF(E551="","",(IF(Table1[[#This Row],[Cur]]="USD",Table1[[#This Row],[Cur_Amount Credit]],Table1[[#This Row],[Cur_Amount Credit]]/ExchangeRate)))</f>
        <v/>
      </c>
      <c r="Z551" s="203" t="str">
        <f>IF(E551="","",(Table1[[#This Row],[Debit USD]]-Table1[[#This Row],[Credit USD]]))</f>
        <v/>
      </c>
      <c r="AA551" s="122"/>
      <c r="AB551" s="1"/>
      <c r="AC551" s="15"/>
      <c r="AD551" s="15" t="str">
        <f>IF(AND(OR(Table1[[#This Row],[Account]]="15030",Table1[[#This Row],[Account]]="15035",Table1[[#This Row],[Account]]="20150"),Table1[[#This Row],[Vendor ID]]=""),1,"")</f>
        <v/>
      </c>
      <c r="AE551" s="15"/>
      <c r="AF551" s="15"/>
      <c r="AG551" s="15"/>
      <c r="AH551" s="46" t="str">
        <f>IF(Table1[[#This Row],[Posting Date]]&lt;&gt;"","GJ-"&amp;CountryID,"")</f>
        <v/>
      </c>
      <c r="AI551" s="59" t="str">
        <f>IF(Table1[[#This Row],[Posting Date]]&lt;&gt;"",Table1[[#This Row],[Posting Date]],"")</f>
        <v/>
      </c>
      <c r="AJ551" s="46"/>
      <c r="AK551" s="46" t="str">
        <f>IF(Table1[[#This Row],[Description]]&lt;&gt;"",Table1[[#This Row],[Description]],"")</f>
        <v/>
      </c>
      <c r="AL551" s="46" t="str">
        <f>IF(Table1[[#This Row],[Posting Date]]&lt;&gt;"",Table1[[#This Row],[Reference Number]],"")</f>
        <v/>
      </c>
      <c r="AM551" s="46" t="str">
        <f>TRIM(Table1[[#This Row],[Line '#]])</f>
        <v/>
      </c>
      <c r="AN551" s="46" t="str">
        <f>TRIM(Table1[[#This Row],[Account]])</f>
        <v/>
      </c>
      <c r="AO551" s="46" t="str">
        <f>IF(Table1[[#This Row],[Posting Date]]&lt;&gt;"",$D$5,"")</f>
        <v/>
      </c>
      <c r="AP551" s="46" t="str">
        <f>TRIM(Table1[[#This Row],[Departments-Prgrams]])</f>
        <v/>
      </c>
      <c r="AQ551" s="46" t="str">
        <f>TRIM(Table1[[#This Row],[Grant]])</f>
        <v/>
      </c>
      <c r="AR551" s="46" t="str">
        <f>TRIM(Table1[[#This Row],[Staff ID]])</f>
        <v/>
      </c>
      <c r="AS551" s="46" t="str">
        <f>IF(TRIM(Table1[[#This Row],[Budget Code]])=0,"",TRIM(Table1[[#This Row],[Budget Code]]))</f>
        <v/>
      </c>
      <c r="AT551" s="46" t="str">
        <f>IF(Table1[[#This Row],[Line Description]]&lt;&gt;"",Table1[[#This Row],[Line Description]],"")</f>
        <v/>
      </c>
      <c r="AU551" s="46" t="str">
        <f>IF(Table1[[#This Row],[Cur_Amount Debit]]&gt;0,ROUND(Table1[[#This Row],[Cur_Amount Debit]],2),"")</f>
        <v/>
      </c>
      <c r="AV551" s="46" t="str">
        <f>IF(Table1[[#This Row],[Cur_Amount Credit]]&gt;0,ROUND(Table1[[#This Row],[Cur_Amount Credit]],2),"")</f>
        <v/>
      </c>
      <c r="AW551" s="46" t="str">
        <f>LEFT(Table1[[#This Row],[Cur]],3)</f>
        <v/>
      </c>
      <c r="AX551" s="59"/>
      <c r="AY551" s="46"/>
      <c r="AZ551" s="46" t="str">
        <f>IF(Table1[[#This Row],[Cur]]&lt;&gt;"",IF(Table1[[#This Row],[Cur]]="USD","",ExchangeRate),"")</f>
        <v/>
      </c>
      <c r="BA551" s="46" t="str">
        <f>IF(Table1[[#This Row],[Grant]]&lt;&gt;"",VLOOKUP(Table1[[#This Row],[Grant]],Grants!B:D,3),"")</f>
        <v/>
      </c>
      <c r="BB551" s="46" t="str">
        <f>TRIM(Table1[[#This Row],[Vendor ID]])</f>
        <v/>
      </c>
      <c r="BC551">
        <f>IF(Table1[[#This Row],[Reference Number]]=Q550,BC550,BC550+1)</f>
        <v>2</v>
      </c>
    </row>
    <row r="552" spans="1:55" ht="11.25" hidden="1" customHeight="1">
      <c r="A552" s="1"/>
      <c r="B552" s="88" t="str">
        <f>IF(Table1[[#This Row],[Posting Date]]&lt;&gt;"",IF(Table1[[#This Row],[Reference Number]]=Q551,B551+1,1),"")</f>
        <v/>
      </c>
      <c r="C552" s="61"/>
      <c r="D552" s="61"/>
      <c r="E552" s="218"/>
      <c r="F552" s="143" t="str">
        <f>IFERROR(IF(VLOOKUP(Table1[[#This Row],[Budget Code Description]],Dimentions!$X$6:$AC$132,2,FALSE)="","",VLOOKUP(Table1[[#This Row],[Budget Code Description]],Dimentions!$X$6:$AC$132,2,FALSE)),"")</f>
        <v/>
      </c>
      <c r="G552" s="143" t="str">
        <f>IFERROR(VLOOKUP(Table1[[#This Row],[Budget Code Description]],Dimentions!$X$6:$AC$132,3,FALSE),"")</f>
        <v/>
      </c>
      <c r="H552" s="64" t="str">
        <f>IFERROR(VLOOKUP(Table1[[#This Row],[Account]],Dimentions!$S$6:$V$233,2,FALSE),"")</f>
        <v/>
      </c>
      <c r="I552" s="62">
        <f>_xlfn.NUMBERVALUE(LEFT(Table1[[#This Row],[Account]],1))</f>
        <v>0</v>
      </c>
      <c r="J552" s="62" t="str">
        <f>IFERROR(VLOOKUP(Table1[[#This Row],[Budget Code Description]],Table6[#All],7,FALSE),"")</f>
        <v/>
      </c>
      <c r="K552" s="143" t="str">
        <f>IFERROR(VLOOKUP(Table1[[#This Row],[Budget Code Description]],Table6[#All],8,FALSE),"")</f>
        <v/>
      </c>
      <c r="L552" s="63"/>
      <c r="M552" s="65" t="str">
        <f>IFERROR(VLOOKUP(Table1[[#This Row],[Staff ID]],Table2[],2,FALSE),"")</f>
        <v/>
      </c>
      <c r="N552" s="211" t="str">
        <f>IFERROR(IF(VLOOKUP(Table1[[#This Row],[Budget Code Description]],Dimentions!$X$6:$AC$97,4,FALSE)="","",VLOOKUP(Table1[[#This Row],[Budget Code Description]],Dimentions!$X$6:$AC$97,4,FALSE)),"")</f>
        <v/>
      </c>
      <c r="O552" s="65" t="str">
        <f>IFERROR(VLOOKUP(Table1[[#This Row],[Vendor ID]],Table549[],2,FALSE),"")</f>
        <v/>
      </c>
      <c r="P552" s="63"/>
      <c r="Q552" s="143" t="str">
        <f>IF(Table1[[#This Row],[Posting Date]]&lt;&gt;"",$D$9,"")</f>
        <v/>
      </c>
      <c r="R552" s="159" t="str">
        <f>IF(Table1[[#This Row],[Posting Date]]&lt;&gt;"",$D$10,"")</f>
        <v/>
      </c>
      <c r="S552" s="66"/>
      <c r="T552" s="63"/>
      <c r="U552" s="67"/>
      <c r="V552" s="67"/>
      <c r="W552" s="67" t="str">
        <f t="shared" si="8"/>
        <v/>
      </c>
      <c r="X552" s="161" t="str">
        <f>IF(E552="","",(IF(Table1[[#This Row],[Cur]]="USD",Table1[[#This Row],[Cur_Amount Debit]],Table1[[#This Row],[Cur_Amount Debit]]/Table1[[#This Row],[Exchange Rate]])))</f>
        <v/>
      </c>
      <c r="Y552" s="161" t="str">
        <f>IF(E552="","",(IF(Table1[[#This Row],[Cur]]="USD",Table1[[#This Row],[Cur_Amount Credit]],Table1[[#This Row],[Cur_Amount Credit]]/ExchangeRate)))</f>
        <v/>
      </c>
      <c r="Z552" s="203" t="str">
        <f>IF(E552="","",(Table1[[#This Row],[Debit USD]]-Table1[[#This Row],[Credit USD]]))</f>
        <v/>
      </c>
      <c r="AA552" s="122"/>
      <c r="AB552" s="1"/>
      <c r="AC552" s="15"/>
      <c r="AD552" s="15" t="str">
        <f>IF(AND(OR(Table1[[#This Row],[Account]]="15030",Table1[[#This Row],[Account]]="15035",Table1[[#This Row],[Account]]="20150"),Table1[[#This Row],[Vendor ID]]=""),1,"")</f>
        <v/>
      </c>
      <c r="AE552" s="15"/>
      <c r="AF552" s="15"/>
      <c r="AG552" s="15"/>
      <c r="AH552" s="46" t="str">
        <f>IF(Table1[[#This Row],[Posting Date]]&lt;&gt;"","GJ-"&amp;CountryID,"")</f>
        <v/>
      </c>
      <c r="AI552" s="59" t="str">
        <f>IF(Table1[[#This Row],[Posting Date]]&lt;&gt;"",Table1[[#This Row],[Posting Date]],"")</f>
        <v/>
      </c>
      <c r="AJ552" s="46"/>
      <c r="AK552" s="46" t="str">
        <f>IF(Table1[[#This Row],[Description]]&lt;&gt;"",Table1[[#This Row],[Description]],"")</f>
        <v/>
      </c>
      <c r="AL552" s="46" t="str">
        <f>IF(Table1[[#This Row],[Posting Date]]&lt;&gt;"",Table1[[#This Row],[Reference Number]],"")</f>
        <v/>
      </c>
      <c r="AM552" s="46" t="str">
        <f>TRIM(Table1[[#This Row],[Line '#]])</f>
        <v/>
      </c>
      <c r="AN552" s="46" t="str">
        <f>TRIM(Table1[[#This Row],[Account]])</f>
        <v/>
      </c>
      <c r="AO552" s="46" t="str">
        <f>IF(Table1[[#This Row],[Posting Date]]&lt;&gt;"",$D$5,"")</f>
        <v/>
      </c>
      <c r="AP552" s="46" t="str">
        <f>TRIM(Table1[[#This Row],[Departments-Prgrams]])</f>
        <v/>
      </c>
      <c r="AQ552" s="46" t="str">
        <f>TRIM(Table1[[#This Row],[Grant]])</f>
        <v/>
      </c>
      <c r="AR552" s="46" t="str">
        <f>TRIM(Table1[[#This Row],[Staff ID]])</f>
        <v/>
      </c>
      <c r="AS552" s="46" t="str">
        <f>IF(TRIM(Table1[[#This Row],[Budget Code]])=0,"",TRIM(Table1[[#This Row],[Budget Code]]))</f>
        <v/>
      </c>
      <c r="AT552" s="46" t="str">
        <f>IF(Table1[[#This Row],[Line Description]]&lt;&gt;"",Table1[[#This Row],[Line Description]],"")</f>
        <v/>
      </c>
      <c r="AU552" s="46" t="str">
        <f>IF(Table1[[#This Row],[Cur_Amount Debit]]&gt;0,ROUND(Table1[[#This Row],[Cur_Amount Debit]],2),"")</f>
        <v/>
      </c>
      <c r="AV552" s="46" t="str">
        <f>IF(Table1[[#This Row],[Cur_Amount Credit]]&gt;0,ROUND(Table1[[#This Row],[Cur_Amount Credit]],2),"")</f>
        <v/>
      </c>
      <c r="AW552" s="46" t="str">
        <f>LEFT(Table1[[#This Row],[Cur]],3)</f>
        <v/>
      </c>
      <c r="AX552" s="59"/>
      <c r="AY552" s="46"/>
      <c r="AZ552" s="46" t="str">
        <f>IF(Table1[[#This Row],[Cur]]&lt;&gt;"",IF(Table1[[#This Row],[Cur]]="USD","",ExchangeRate),"")</f>
        <v/>
      </c>
      <c r="BA552" s="46" t="str">
        <f>IF(Table1[[#This Row],[Grant]]&lt;&gt;"",VLOOKUP(Table1[[#This Row],[Grant]],Grants!B:D,3),"")</f>
        <v/>
      </c>
      <c r="BB552" s="46" t="str">
        <f>TRIM(Table1[[#This Row],[Vendor ID]])</f>
        <v/>
      </c>
      <c r="BC552">
        <f>IF(Table1[[#This Row],[Reference Number]]=Q551,BC551,BC551+1)</f>
        <v>2</v>
      </c>
    </row>
    <row r="553" spans="1:55" ht="11.25" hidden="1" customHeight="1">
      <c r="A553" s="1"/>
      <c r="B553" s="88" t="str">
        <f>IF(Table1[[#This Row],[Posting Date]]&lt;&gt;"",IF(Table1[[#This Row],[Reference Number]]=Q552,B552+1,1),"")</f>
        <v/>
      </c>
      <c r="C553" s="61"/>
      <c r="D553" s="61"/>
      <c r="E553" s="218"/>
      <c r="F553" s="143" t="str">
        <f>IFERROR(IF(VLOOKUP(Table1[[#This Row],[Budget Code Description]],Dimentions!$X$6:$AC$132,2,FALSE)="","",VLOOKUP(Table1[[#This Row],[Budget Code Description]],Dimentions!$X$6:$AC$132,2,FALSE)),"")</f>
        <v/>
      </c>
      <c r="G553" s="143" t="str">
        <f>IFERROR(VLOOKUP(Table1[[#This Row],[Budget Code Description]],Dimentions!$X$6:$AC$132,3,FALSE),"")</f>
        <v/>
      </c>
      <c r="H553" s="64" t="str">
        <f>IFERROR(VLOOKUP(Table1[[#This Row],[Account]],Dimentions!$S$6:$V$233,2,FALSE),"")</f>
        <v/>
      </c>
      <c r="I553" s="62">
        <f>_xlfn.NUMBERVALUE(LEFT(Table1[[#This Row],[Account]],1))</f>
        <v>0</v>
      </c>
      <c r="J553" s="62" t="str">
        <f>IFERROR(VLOOKUP(Table1[[#This Row],[Budget Code Description]],Table6[#All],7,FALSE),"")</f>
        <v/>
      </c>
      <c r="K553" s="143" t="str">
        <f>IFERROR(VLOOKUP(Table1[[#This Row],[Budget Code Description]],Table6[#All],8,FALSE),"")</f>
        <v/>
      </c>
      <c r="L553" s="63"/>
      <c r="M553" s="65" t="str">
        <f>IFERROR(VLOOKUP(Table1[[#This Row],[Staff ID]],Table2[],2,FALSE),"")</f>
        <v/>
      </c>
      <c r="N553" s="211" t="str">
        <f>IFERROR(IF(VLOOKUP(Table1[[#This Row],[Budget Code Description]],Dimentions!$X$6:$AC$97,4,FALSE)="","",VLOOKUP(Table1[[#This Row],[Budget Code Description]],Dimentions!$X$6:$AC$97,4,FALSE)),"")</f>
        <v/>
      </c>
      <c r="O553" s="65" t="str">
        <f>IFERROR(VLOOKUP(Table1[[#This Row],[Vendor ID]],Table549[],2,FALSE),"")</f>
        <v/>
      </c>
      <c r="P553" s="63"/>
      <c r="Q553" s="143" t="str">
        <f>IF(Table1[[#This Row],[Posting Date]]&lt;&gt;"",$D$9,"")</f>
        <v/>
      </c>
      <c r="R553" s="159" t="str">
        <f>IF(Table1[[#This Row],[Posting Date]]&lt;&gt;"",$D$10,"")</f>
        <v/>
      </c>
      <c r="S553" s="66"/>
      <c r="T553" s="63"/>
      <c r="U553" s="67"/>
      <c r="V553" s="67"/>
      <c r="W553" s="67" t="str">
        <f t="shared" ref="W553:W616" si="9">IF(E553="","",(ExchangeRate))</f>
        <v/>
      </c>
      <c r="X553" s="161" t="str">
        <f>IF(E553="","",(IF(Table1[[#This Row],[Cur]]="USD",Table1[[#This Row],[Cur_Amount Debit]],Table1[[#This Row],[Cur_Amount Debit]]/Table1[[#This Row],[Exchange Rate]])))</f>
        <v/>
      </c>
      <c r="Y553" s="161" t="str">
        <f>IF(E553="","",(IF(Table1[[#This Row],[Cur]]="USD",Table1[[#This Row],[Cur_Amount Credit]],Table1[[#This Row],[Cur_Amount Credit]]/ExchangeRate)))</f>
        <v/>
      </c>
      <c r="Z553" s="203" t="str">
        <f>IF(E553="","",(Table1[[#This Row],[Debit USD]]-Table1[[#This Row],[Credit USD]]))</f>
        <v/>
      </c>
      <c r="AA553" s="122"/>
      <c r="AB553" s="1"/>
      <c r="AC553" s="15"/>
      <c r="AD553" s="15" t="str">
        <f>IF(AND(OR(Table1[[#This Row],[Account]]="15030",Table1[[#This Row],[Account]]="15035",Table1[[#This Row],[Account]]="20150"),Table1[[#This Row],[Vendor ID]]=""),1,"")</f>
        <v/>
      </c>
      <c r="AE553" s="15"/>
      <c r="AF553" s="15"/>
      <c r="AG553" s="15"/>
      <c r="AH553" s="46" t="str">
        <f>IF(Table1[[#This Row],[Posting Date]]&lt;&gt;"","GJ-"&amp;CountryID,"")</f>
        <v/>
      </c>
      <c r="AI553" s="59" t="str">
        <f>IF(Table1[[#This Row],[Posting Date]]&lt;&gt;"",Table1[[#This Row],[Posting Date]],"")</f>
        <v/>
      </c>
      <c r="AJ553" s="46"/>
      <c r="AK553" s="46" t="str">
        <f>IF(Table1[[#This Row],[Description]]&lt;&gt;"",Table1[[#This Row],[Description]],"")</f>
        <v/>
      </c>
      <c r="AL553" s="46" t="str">
        <f>IF(Table1[[#This Row],[Posting Date]]&lt;&gt;"",Table1[[#This Row],[Reference Number]],"")</f>
        <v/>
      </c>
      <c r="AM553" s="46" t="str">
        <f>TRIM(Table1[[#This Row],[Line '#]])</f>
        <v/>
      </c>
      <c r="AN553" s="46" t="str">
        <f>TRIM(Table1[[#This Row],[Account]])</f>
        <v/>
      </c>
      <c r="AO553" s="46" t="str">
        <f>IF(Table1[[#This Row],[Posting Date]]&lt;&gt;"",$D$5,"")</f>
        <v/>
      </c>
      <c r="AP553" s="46" t="str">
        <f>TRIM(Table1[[#This Row],[Departments-Prgrams]])</f>
        <v/>
      </c>
      <c r="AQ553" s="46" t="str">
        <f>TRIM(Table1[[#This Row],[Grant]])</f>
        <v/>
      </c>
      <c r="AR553" s="46" t="str">
        <f>TRIM(Table1[[#This Row],[Staff ID]])</f>
        <v/>
      </c>
      <c r="AS553" s="46" t="str">
        <f>IF(TRIM(Table1[[#This Row],[Budget Code]])=0,"",TRIM(Table1[[#This Row],[Budget Code]]))</f>
        <v/>
      </c>
      <c r="AT553" s="46" t="str">
        <f>IF(Table1[[#This Row],[Line Description]]&lt;&gt;"",Table1[[#This Row],[Line Description]],"")</f>
        <v/>
      </c>
      <c r="AU553" s="46" t="str">
        <f>IF(Table1[[#This Row],[Cur_Amount Debit]]&gt;0,ROUND(Table1[[#This Row],[Cur_Amount Debit]],2),"")</f>
        <v/>
      </c>
      <c r="AV553" s="46" t="str">
        <f>IF(Table1[[#This Row],[Cur_Amount Credit]]&gt;0,ROUND(Table1[[#This Row],[Cur_Amount Credit]],2),"")</f>
        <v/>
      </c>
      <c r="AW553" s="46" t="str">
        <f>LEFT(Table1[[#This Row],[Cur]],3)</f>
        <v/>
      </c>
      <c r="AX553" s="59"/>
      <c r="AY553" s="46"/>
      <c r="AZ553" s="46" t="str">
        <f>IF(Table1[[#This Row],[Cur]]&lt;&gt;"",IF(Table1[[#This Row],[Cur]]="USD","",ExchangeRate),"")</f>
        <v/>
      </c>
      <c r="BA553" s="46" t="str">
        <f>IF(Table1[[#This Row],[Grant]]&lt;&gt;"",VLOOKUP(Table1[[#This Row],[Grant]],Grants!B:D,3),"")</f>
        <v/>
      </c>
      <c r="BB553" s="46" t="str">
        <f>TRIM(Table1[[#This Row],[Vendor ID]])</f>
        <v/>
      </c>
      <c r="BC553">
        <f>IF(Table1[[#This Row],[Reference Number]]=Q552,BC552,BC552+1)</f>
        <v>2</v>
      </c>
    </row>
    <row r="554" spans="1:55" ht="11.25" hidden="1" customHeight="1">
      <c r="A554" s="1"/>
      <c r="B554" s="88" t="str">
        <f>IF(Table1[[#This Row],[Posting Date]]&lt;&gt;"",IF(Table1[[#This Row],[Reference Number]]=Q553,B553+1,1),"")</f>
        <v/>
      </c>
      <c r="C554" s="61"/>
      <c r="D554" s="61"/>
      <c r="E554" s="218"/>
      <c r="F554" s="143" t="str">
        <f>IFERROR(IF(VLOOKUP(Table1[[#This Row],[Budget Code Description]],Dimentions!$X$6:$AC$132,2,FALSE)="","",VLOOKUP(Table1[[#This Row],[Budget Code Description]],Dimentions!$X$6:$AC$132,2,FALSE)),"")</f>
        <v/>
      </c>
      <c r="G554" s="143" t="str">
        <f>IFERROR(VLOOKUP(Table1[[#This Row],[Budget Code Description]],Dimentions!$X$6:$AC$132,3,FALSE),"")</f>
        <v/>
      </c>
      <c r="H554" s="64" t="str">
        <f>IFERROR(VLOOKUP(Table1[[#This Row],[Account]],Dimentions!$S$6:$V$233,2,FALSE),"")</f>
        <v/>
      </c>
      <c r="I554" s="62">
        <f>_xlfn.NUMBERVALUE(LEFT(Table1[[#This Row],[Account]],1))</f>
        <v>0</v>
      </c>
      <c r="J554" s="62" t="str">
        <f>IFERROR(VLOOKUP(Table1[[#This Row],[Budget Code Description]],Table6[#All],7,FALSE),"")</f>
        <v/>
      </c>
      <c r="K554" s="143" t="str">
        <f>IFERROR(VLOOKUP(Table1[[#This Row],[Budget Code Description]],Table6[#All],8,FALSE),"")</f>
        <v/>
      </c>
      <c r="L554" s="63"/>
      <c r="M554" s="65" t="str">
        <f>IFERROR(VLOOKUP(Table1[[#This Row],[Staff ID]],Table2[],2,FALSE),"")</f>
        <v/>
      </c>
      <c r="N554" s="211" t="str">
        <f>IFERROR(IF(VLOOKUP(Table1[[#This Row],[Budget Code Description]],Dimentions!$X$6:$AC$97,4,FALSE)="","",VLOOKUP(Table1[[#This Row],[Budget Code Description]],Dimentions!$X$6:$AC$97,4,FALSE)),"")</f>
        <v/>
      </c>
      <c r="O554" s="65" t="str">
        <f>IFERROR(VLOOKUP(Table1[[#This Row],[Vendor ID]],Table549[],2,FALSE),"")</f>
        <v/>
      </c>
      <c r="P554" s="63"/>
      <c r="Q554" s="143" t="str">
        <f>IF(Table1[[#This Row],[Posting Date]]&lt;&gt;"",$D$9,"")</f>
        <v/>
      </c>
      <c r="R554" s="159" t="str">
        <f>IF(Table1[[#This Row],[Posting Date]]&lt;&gt;"",$D$10,"")</f>
        <v/>
      </c>
      <c r="S554" s="66"/>
      <c r="T554" s="63"/>
      <c r="U554" s="67"/>
      <c r="V554" s="67"/>
      <c r="W554" s="67" t="str">
        <f t="shared" si="9"/>
        <v/>
      </c>
      <c r="X554" s="161" t="str">
        <f>IF(E554="","",(IF(Table1[[#This Row],[Cur]]="USD",Table1[[#This Row],[Cur_Amount Debit]],Table1[[#This Row],[Cur_Amount Debit]]/Table1[[#This Row],[Exchange Rate]])))</f>
        <v/>
      </c>
      <c r="Y554" s="161" t="str">
        <f>IF(E554="","",(IF(Table1[[#This Row],[Cur]]="USD",Table1[[#This Row],[Cur_Amount Credit]],Table1[[#This Row],[Cur_Amount Credit]]/ExchangeRate)))</f>
        <v/>
      </c>
      <c r="Z554" s="203" t="str">
        <f>IF(E554="","",(Table1[[#This Row],[Debit USD]]-Table1[[#This Row],[Credit USD]]))</f>
        <v/>
      </c>
      <c r="AA554" s="122"/>
      <c r="AB554" s="1"/>
      <c r="AC554" s="15"/>
      <c r="AD554" s="15" t="str">
        <f>IF(AND(OR(Table1[[#This Row],[Account]]="15030",Table1[[#This Row],[Account]]="15035",Table1[[#This Row],[Account]]="20150"),Table1[[#This Row],[Vendor ID]]=""),1,"")</f>
        <v/>
      </c>
      <c r="AE554" s="15"/>
      <c r="AF554" s="15"/>
      <c r="AG554" s="15"/>
      <c r="AH554" s="46" t="str">
        <f>IF(Table1[[#This Row],[Posting Date]]&lt;&gt;"","GJ-"&amp;CountryID,"")</f>
        <v/>
      </c>
      <c r="AI554" s="59" t="str">
        <f>IF(Table1[[#This Row],[Posting Date]]&lt;&gt;"",Table1[[#This Row],[Posting Date]],"")</f>
        <v/>
      </c>
      <c r="AJ554" s="46"/>
      <c r="AK554" s="46" t="str">
        <f>IF(Table1[[#This Row],[Description]]&lt;&gt;"",Table1[[#This Row],[Description]],"")</f>
        <v/>
      </c>
      <c r="AL554" s="46" t="str">
        <f>IF(Table1[[#This Row],[Posting Date]]&lt;&gt;"",Table1[[#This Row],[Reference Number]],"")</f>
        <v/>
      </c>
      <c r="AM554" s="46" t="str">
        <f>TRIM(Table1[[#This Row],[Line '#]])</f>
        <v/>
      </c>
      <c r="AN554" s="46" t="str">
        <f>TRIM(Table1[[#This Row],[Account]])</f>
        <v/>
      </c>
      <c r="AO554" s="46" t="str">
        <f>IF(Table1[[#This Row],[Posting Date]]&lt;&gt;"",$D$5,"")</f>
        <v/>
      </c>
      <c r="AP554" s="46" t="str">
        <f>TRIM(Table1[[#This Row],[Departments-Prgrams]])</f>
        <v/>
      </c>
      <c r="AQ554" s="46" t="str">
        <f>TRIM(Table1[[#This Row],[Grant]])</f>
        <v/>
      </c>
      <c r="AR554" s="46" t="str">
        <f>TRIM(Table1[[#This Row],[Staff ID]])</f>
        <v/>
      </c>
      <c r="AS554" s="46" t="str">
        <f>IF(TRIM(Table1[[#This Row],[Budget Code]])=0,"",TRIM(Table1[[#This Row],[Budget Code]]))</f>
        <v/>
      </c>
      <c r="AT554" s="46" t="str">
        <f>IF(Table1[[#This Row],[Line Description]]&lt;&gt;"",Table1[[#This Row],[Line Description]],"")</f>
        <v/>
      </c>
      <c r="AU554" s="46" t="str">
        <f>IF(Table1[[#This Row],[Cur_Amount Debit]]&gt;0,ROUND(Table1[[#This Row],[Cur_Amount Debit]],2),"")</f>
        <v/>
      </c>
      <c r="AV554" s="46" t="str">
        <f>IF(Table1[[#This Row],[Cur_Amount Credit]]&gt;0,ROUND(Table1[[#This Row],[Cur_Amount Credit]],2),"")</f>
        <v/>
      </c>
      <c r="AW554" s="46" t="str">
        <f>LEFT(Table1[[#This Row],[Cur]],3)</f>
        <v/>
      </c>
      <c r="AX554" s="59"/>
      <c r="AY554" s="46"/>
      <c r="AZ554" s="46" t="str">
        <f>IF(Table1[[#This Row],[Cur]]&lt;&gt;"",IF(Table1[[#This Row],[Cur]]="USD","",ExchangeRate),"")</f>
        <v/>
      </c>
      <c r="BA554" s="46" t="str">
        <f>IF(Table1[[#This Row],[Grant]]&lt;&gt;"",VLOOKUP(Table1[[#This Row],[Grant]],Grants!B:D,3),"")</f>
        <v/>
      </c>
      <c r="BB554" s="46" t="str">
        <f>TRIM(Table1[[#This Row],[Vendor ID]])</f>
        <v/>
      </c>
      <c r="BC554">
        <f>IF(Table1[[#This Row],[Reference Number]]=Q553,BC553,BC553+1)</f>
        <v>2</v>
      </c>
    </row>
    <row r="555" spans="1:55" ht="11.25" hidden="1" customHeight="1">
      <c r="A555" s="1"/>
      <c r="B555" s="88" t="str">
        <f>IF(Table1[[#This Row],[Posting Date]]&lt;&gt;"",IF(Table1[[#This Row],[Reference Number]]=Q554,B554+1,1),"")</f>
        <v/>
      </c>
      <c r="C555" s="61"/>
      <c r="D555" s="61"/>
      <c r="E555" s="218"/>
      <c r="F555" s="143" t="str">
        <f>IFERROR(IF(VLOOKUP(Table1[[#This Row],[Budget Code Description]],Dimentions!$X$6:$AC$132,2,FALSE)="","",VLOOKUP(Table1[[#This Row],[Budget Code Description]],Dimentions!$X$6:$AC$132,2,FALSE)),"")</f>
        <v/>
      </c>
      <c r="G555" s="143" t="str">
        <f>IFERROR(VLOOKUP(Table1[[#This Row],[Budget Code Description]],Dimentions!$X$6:$AC$132,3,FALSE),"")</f>
        <v/>
      </c>
      <c r="H555" s="64" t="str">
        <f>IFERROR(VLOOKUP(Table1[[#This Row],[Account]],Dimentions!$S$6:$V$233,2,FALSE),"")</f>
        <v/>
      </c>
      <c r="I555" s="62">
        <f>_xlfn.NUMBERVALUE(LEFT(Table1[[#This Row],[Account]],1))</f>
        <v>0</v>
      </c>
      <c r="J555" s="62" t="str">
        <f>IFERROR(VLOOKUP(Table1[[#This Row],[Budget Code Description]],Table6[#All],7,FALSE),"")</f>
        <v/>
      </c>
      <c r="K555" s="143" t="str">
        <f>IFERROR(VLOOKUP(Table1[[#This Row],[Budget Code Description]],Table6[#All],8,FALSE),"")</f>
        <v/>
      </c>
      <c r="L555" s="63"/>
      <c r="M555" s="65" t="str">
        <f>IFERROR(VLOOKUP(Table1[[#This Row],[Staff ID]],Table2[],2,FALSE),"")</f>
        <v/>
      </c>
      <c r="N555" s="211" t="str">
        <f>IFERROR(IF(VLOOKUP(Table1[[#This Row],[Budget Code Description]],Dimentions!$X$6:$AC$97,4,FALSE)="","",VLOOKUP(Table1[[#This Row],[Budget Code Description]],Dimentions!$X$6:$AC$97,4,FALSE)),"")</f>
        <v/>
      </c>
      <c r="O555" s="65" t="str">
        <f>IFERROR(VLOOKUP(Table1[[#This Row],[Vendor ID]],Table549[],2,FALSE),"")</f>
        <v/>
      </c>
      <c r="P555" s="63"/>
      <c r="Q555" s="143" t="str">
        <f>IF(Table1[[#This Row],[Posting Date]]&lt;&gt;"",$D$9,"")</f>
        <v/>
      </c>
      <c r="R555" s="159" t="str">
        <f>IF(Table1[[#This Row],[Posting Date]]&lt;&gt;"",$D$10,"")</f>
        <v/>
      </c>
      <c r="S555" s="66"/>
      <c r="T555" s="63"/>
      <c r="U555" s="67"/>
      <c r="V555" s="67"/>
      <c r="W555" s="67" t="str">
        <f t="shared" si="9"/>
        <v/>
      </c>
      <c r="X555" s="161" t="str">
        <f>IF(E555="","",(IF(Table1[[#This Row],[Cur]]="USD",Table1[[#This Row],[Cur_Amount Debit]],Table1[[#This Row],[Cur_Amount Debit]]/Table1[[#This Row],[Exchange Rate]])))</f>
        <v/>
      </c>
      <c r="Y555" s="161" t="str">
        <f>IF(E555="","",(IF(Table1[[#This Row],[Cur]]="USD",Table1[[#This Row],[Cur_Amount Credit]],Table1[[#This Row],[Cur_Amount Credit]]/ExchangeRate)))</f>
        <v/>
      </c>
      <c r="Z555" s="203" t="str">
        <f>IF(E555="","",(Table1[[#This Row],[Debit USD]]-Table1[[#This Row],[Credit USD]]))</f>
        <v/>
      </c>
      <c r="AA555" s="122"/>
      <c r="AB555" s="1"/>
      <c r="AC555" s="15"/>
      <c r="AD555" s="15" t="str">
        <f>IF(AND(OR(Table1[[#This Row],[Account]]="15030",Table1[[#This Row],[Account]]="15035",Table1[[#This Row],[Account]]="20150"),Table1[[#This Row],[Vendor ID]]=""),1,"")</f>
        <v/>
      </c>
      <c r="AE555" s="15"/>
      <c r="AF555" s="15"/>
      <c r="AG555" s="15"/>
      <c r="AH555" s="46" t="str">
        <f>IF(Table1[[#This Row],[Posting Date]]&lt;&gt;"","GJ-"&amp;CountryID,"")</f>
        <v/>
      </c>
      <c r="AI555" s="59" t="str">
        <f>IF(Table1[[#This Row],[Posting Date]]&lt;&gt;"",Table1[[#This Row],[Posting Date]],"")</f>
        <v/>
      </c>
      <c r="AJ555" s="46"/>
      <c r="AK555" s="46" t="str">
        <f>IF(Table1[[#This Row],[Description]]&lt;&gt;"",Table1[[#This Row],[Description]],"")</f>
        <v/>
      </c>
      <c r="AL555" s="46" t="str">
        <f>IF(Table1[[#This Row],[Posting Date]]&lt;&gt;"",Table1[[#This Row],[Reference Number]],"")</f>
        <v/>
      </c>
      <c r="AM555" s="46" t="str">
        <f>TRIM(Table1[[#This Row],[Line '#]])</f>
        <v/>
      </c>
      <c r="AN555" s="46" t="str">
        <f>TRIM(Table1[[#This Row],[Account]])</f>
        <v/>
      </c>
      <c r="AO555" s="46" t="str">
        <f>IF(Table1[[#This Row],[Posting Date]]&lt;&gt;"",$D$5,"")</f>
        <v/>
      </c>
      <c r="AP555" s="46" t="str">
        <f>TRIM(Table1[[#This Row],[Departments-Prgrams]])</f>
        <v/>
      </c>
      <c r="AQ555" s="46" t="str">
        <f>TRIM(Table1[[#This Row],[Grant]])</f>
        <v/>
      </c>
      <c r="AR555" s="46" t="str">
        <f>TRIM(Table1[[#This Row],[Staff ID]])</f>
        <v/>
      </c>
      <c r="AS555" s="46" t="str">
        <f>IF(TRIM(Table1[[#This Row],[Budget Code]])=0,"",TRIM(Table1[[#This Row],[Budget Code]]))</f>
        <v/>
      </c>
      <c r="AT555" s="46" t="str">
        <f>IF(Table1[[#This Row],[Line Description]]&lt;&gt;"",Table1[[#This Row],[Line Description]],"")</f>
        <v/>
      </c>
      <c r="AU555" s="46" t="str">
        <f>IF(Table1[[#This Row],[Cur_Amount Debit]]&gt;0,ROUND(Table1[[#This Row],[Cur_Amount Debit]],2),"")</f>
        <v/>
      </c>
      <c r="AV555" s="46" t="str">
        <f>IF(Table1[[#This Row],[Cur_Amount Credit]]&gt;0,ROUND(Table1[[#This Row],[Cur_Amount Credit]],2),"")</f>
        <v/>
      </c>
      <c r="AW555" s="46" t="str">
        <f>LEFT(Table1[[#This Row],[Cur]],3)</f>
        <v/>
      </c>
      <c r="AX555" s="59"/>
      <c r="AY555" s="46"/>
      <c r="AZ555" s="46" t="str">
        <f>IF(Table1[[#This Row],[Cur]]&lt;&gt;"",IF(Table1[[#This Row],[Cur]]="USD","",ExchangeRate),"")</f>
        <v/>
      </c>
      <c r="BA555" s="46" t="str">
        <f>IF(Table1[[#This Row],[Grant]]&lt;&gt;"",VLOOKUP(Table1[[#This Row],[Grant]],Grants!B:D,3),"")</f>
        <v/>
      </c>
      <c r="BB555" s="46" t="str">
        <f>TRIM(Table1[[#This Row],[Vendor ID]])</f>
        <v/>
      </c>
      <c r="BC555">
        <f>IF(Table1[[#This Row],[Reference Number]]=Q554,BC554,BC554+1)</f>
        <v>2</v>
      </c>
    </row>
    <row r="556" spans="1:55" ht="11.25" hidden="1" customHeight="1">
      <c r="A556" s="1"/>
      <c r="B556" s="88" t="str">
        <f>IF(Table1[[#This Row],[Posting Date]]&lt;&gt;"",IF(Table1[[#This Row],[Reference Number]]=Q555,B555+1,1),"")</f>
        <v/>
      </c>
      <c r="C556" s="61"/>
      <c r="D556" s="61"/>
      <c r="E556" s="218"/>
      <c r="F556" s="143" t="str">
        <f>IFERROR(IF(VLOOKUP(Table1[[#This Row],[Budget Code Description]],Dimentions!$X$6:$AC$132,2,FALSE)="","",VLOOKUP(Table1[[#This Row],[Budget Code Description]],Dimentions!$X$6:$AC$132,2,FALSE)),"")</f>
        <v/>
      </c>
      <c r="G556" s="143" t="str">
        <f>IFERROR(VLOOKUP(Table1[[#This Row],[Budget Code Description]],Dimentions!$X$6:$AC$132,3,FALSE),"")</f>
        <v/>
      </c>
      <c r="H556" s="64" t="str">
        <f>IFERROR(VLOOKUP(Table1[[#This Row],[Account]],Dimentions!$S$6:$V$233,2,FALSE),"")</f>
        <v/>
      </c>
      <c r="I556" s="62">
        <f>_xlfn.NUMBERVALUE(LEFT(Table1[[#This Row],[Account]],1))</f>
        <v>0</v>
      </c>
      <c r="J556" s="62" t="str">
        <f>IFERROR(VLOOKUP(Table1[[#This Row],[Budget Code Description]],Table6[#All],7,FALSE),"")</f>
        <v/>
      </c>
      <c r="K556" s="143" t="str">
        <f>IFERROR(VLOOKUP(Table1[[#This Row],[Budget Code Description]],Table6[#All],8,FALSE),"")</f>
        <v/>
      </c>
      <c r="L556" s="63"/>
      <c r="M556" s="65" t="str">
        <f>IFERROR(VLOOKUP(Table1[[#This Row],[Staff ID]],Table2[],2,FALSE),"")</f>
        <v/>
      </c>
      <c r="N556" s="211" t="str">
        <f>IFERROR(IF(VLOOKUP(Table1[[#This Row],[Budget Code Description]],Dimentions!$X$6:$AC$97,4,FALSE)="","",VLOOKUP(Table1[[#This Row],[Budget Code Description]],Dimentions!$X$6:$AC$97,4,FALSE)),"")</f>
        <v/>
      </c>
      <c r="O556" s="65" t="str">
        <f>IFERROR(VLOOKUP(Table1[[#This Row],[Vendor ID]],Table549[],2,FALSE),"")</f>
        <v/>
      </c>
      <c r="P556" s="63"/>
      <c r="Q556" s="143" t="str">
        <f>IF(Table1[[#This Row],[Posting Date]]&lt;&gt;"",$D$9,"")</f>
        <v/>
      </c>
      <c r="R556" s="159" t="str">
        <f>IF(Table1[[#This Row],[Posting Date]]&lt;&gt;"",$D$10,"")</f>
        <v/>
      </c>
      <c r="S556" s="66"/>
      <c r="T556" s="63"/>
      <c r="U556" s="67"/>
      <c r="V556" s="67"/>
      <c r="W556" s="67" t="str">
        <f t="shared" si="9"/>
        <v/>
      </c>
      <c r="X556" s="161" t="str">
        <f>IF(E556="","",(IF(Table1[[#This Row],[Cur]]="USD",Table1[[#This Row],[Cur_Amount Debit]],Table1[[#This Row],[Cur_Amount Debit]]/Table1[[#This Row],[Exchange Rate]])))</f>
        <v/>
      </c>
      <c r="Y556" s="161" t="str">
        <f>IF(E556="","",(IF(Table1[[#This Row],[Cur]]="USD",Table1[[#This Row],[Cur_Amount Credit]],Table1[[#This Row],[Cur_Amount Credit]]/ExchangeRate)))</f>
        <v/>
      </c>
      <c r="Z556" s="203" t="str">
        <f>IF(E556="","",(Table1[[#This Row],[Debit USD]]-Table1[[#This Row],[Credit USD]]))</f>
        <v/>
      </c>
      <c r="AA556" s="122"/>
      <c r="AB556" s="1"/>
      <c r="AC556" s="15"/>
      <c r="AD556" s="15" t="str">
        <f>IF(AND(OR(Table1[[#This Row],[Account]]="15030",Table1[[#This Row],[Account]]="15035",Table1[[#This Row],[Account]]="20150"),Table1[[#This Row],[Vendor ID]]=""),1,"")</f>
        <v/>
      </c>
      <c r="AE556" s="15"/>
      <c r="AF556" s="15"/>
      <c r="AG556" s="15"/>
      <c r="AH556" s="46" t="str">
        <f>IF(Table1[[#This Row],[Posting Date]]&lt;&gt;"","GJ-"&amp;CountryID,"")</f>
        <v/>
      </c>
      <c r="AI556" s="59" t="str">
        <f>IF(Table1[[#This Row],[Posting Date]]&lt;&gt;"",Table1[[#This Row],[Posting Date]],"")</f>
        <v/>
      </c>
      <c r="AJ556" s="46"/>
      <c r="AK556" s="46" t="str">
        <f>IF(Table1[[#This Row],[Description]]&lt;&gt;"",Table1[[#This Row],[Description]],"")</f>
        <v/>
      </c>
      <c r="AL556" s="46" t="str">
        <f>IF(Table1[[#This Row],[Posting Date]]&lt;&gt;"",Table1[[#This Row],[Reference Number]],"")</f>
        <v/>
      </c>
      <c r="AM556" s="46" t="str">
        <f>TRIM(Table1[[#This Row],[Line '#]])</f>
        <v/>
      </c>
      <c r="AN556" s="46" t="str">
        <f>TRIM(Table1[[#This Row],[Account]])</f>
        <v/>
      </c>
      <c r="AO556" s="46" t="str">
        <f>IF(Table1[[#This Row],[Posting Date]]&lt;&gt;"",$D$5,"")</f>
        <v/>
      </c>
      <c r="AP556" s="46" t="str">
        <f>TRIM(Table1[[#This Row],[Departments-Prgrams]])</f>
        <v/>
      </c>
      <c r="AQ556" s="46" t="str">
        <f>TRIM(Table1[[#This Row],[Grant]])</f>
        <v/>
      </c>
      <c r="AR556" s="46" t="str">
        <f>TRIM(Table1[[#This Row],[Staff ID]])</f>
        <v/>
      </c>
      <c r="AS556" s="46" t="str">
        <f>IF(TRIM(Table1[[#This Row],[Budget Code]])=0,"",TRIM(Table1[[#This Row],[Budget Code]]))</f>
        <v/>
      </c>
      <c r="AT556" s="46" t="str">
        <f>IF(Table1[[#This Row],[Line Description]]&lt;&gt;"",Table1[[#This Row],[Line Description]],"")</f>
        <v/>
      </c>
      <c r="AU556" s="46" t="str">
        <f>IF(Table1[[#This Row],[Cur_Amount Debit]]&gt;0,ROUND(Table1[[#This Row],[Cur_Amount Debit]],2),"")</f>
        <v/>
      </c>
      <c r="AV556" s="46" t="str">
        <f>IF(Table1[[#This Row],[Cur_Amount Credit]]&gt;0,ROUND(Table1[[#This Row],[Cur_Amount Credit]],2),"")</f>
        <v/>
      </c>
      <c r="AW556" s="46" t="str">
        <f>LEFT(Table1[[#This Row],[Cur]],3)</f>
        <v/>
      </c>
      <c r="AX556" s="59"/>
      <c r="AY556" s="46"/>
      <c r="AZ556" s="46" t="str">
        <f>IF(Table1[[#This Row],[Cur]]&lt;&gt;"",IF(Table1[[#This Row],[Cur]]="USD","",ExchangeRate),"")</f>
        <v/>
      </c>
      <c r="BA556" s="46" t="str">
        <f>IF(Table1[[#This Row],[Grant]]&lt;&gt;"",VLOOKUP(Table1[[#This Row],[Grant]],Grants!B:D,3),"")</f>
        <v/>
      </c>
      <c r="BB556" s="46" t="str">
        <f>TRIM(Table1[[#This Row],[Vendor ID]])</f>
        <v/>
      </c>
      <c r="BC556">
        <f>IF(Table1[[#This Row],[Reference Number]]=Q555,BC555,BC555+1)</f>
        <v>2</v>
      </c>
    </row>
    <row r="557" spans="1:55" ht="11.25" hidden="1" customHeight="1">
      <c r="A557" s="1"/>
      <c r="B557" s="88" t="str">
        <f>IF(Table1[[#This Row],[Posting Date]]&lt;&gt;"",IF(Table1[[#This Row],[Reference Number]]=Q556,B556+1,1),"")</f>
        <v/>
      </c>
      <c r="C557" s="61"/>
      <c r="D557" s="61"/>
      <c r="E557" s="218"/>
      <c r="F557" s="143" t="str">
        <f>IFERROR(IF(VLOOKUP(Table1[[#This Row],[Budget Code Description]],Dimentions!$X$6:$AC$132,2,FALSE)="","",VLOOKUP(Table1[[#This Row],[Budget Code Description]],Dimentions!$X$6:$AC$132,2,FALSE)),"")</f>
        <v/>
      </c>
      <c r="G557" s="143" t="str">
        <f>IFERROR(VLOOKUP(Table1[[#This Row],[Budget Code Description]],Dimentions!$X$6:$AC$132,3,FALSE),"")</f>
        <v/>
      </c>
      <c r="H557" s="64" t="str">
        <f>IFERROR(VLOOKUP(Table1[[#This Row],[Account]],Dimentions!$S$6:$V$233,2,FALSE),"")</f>
        <v/>
      </c>
      <c r="I557" s="62">
        <f>_xlfn.NUMBERVALUE(LEFT(Table1[[#This Row],[Account]],1))</f>
        <v>0</v>
      </c>
      <c r="J557" s="62" t="str">
        <f>IFERROR(VLOOKUP(Table1[[#This Row],[Budget Code Description]],Table6[#All],7,FALSE),"")</f>
        <v/>
      </c>
      <c r="K557" s="143" t="str">
        <f>IFERROR(VLOOKUP(Table1[[#This Row],[Budget Code Description]],Table6[#All],8,FALSE),"")</f>
        <v/>
      </c>
      <c r="L557" s="63"/>
      <c r="M557" s="65" t="str">
        <f>IFERROR(VLOOKUP(Table1[[#This Row],[Staff ID]],Table2[],2,FALSE),"")</f>
        <v/>
      </c>
      <c r="N557" s="211" t="str">
        <f>IFERROR(IF(VLOOKUP(Table1[[#This Row],[Budget Code Description]],Dimentions!$X$6:$AC$97,4,FALSE)="","",VLOOKUP(Table1[[#This Row],[Budget Code Description]],Dimentions!$X$6:$AC$97,4,FALSE)),"")</f>
        <v/>
      </c>
      <c r="O557" s="65" t="str">
        <f>IFERROR(VLOOKUP(Table1[[#This Row],[Vendor ID]],Table549[],2,FALSE),"")</f>
        <v/>
      </c>
      <c r="P557" s="63"/>
      <c r="Q557" s="143" t="str">
        <f>IF(Table1[[#This Row],[Posting Date]]&lt;&gt;"",$D$9,"")</f>
        <v/>
      </c>
      <c r="R557" s="159" t="str">
        <f>IF(Table1[[#This Row],[Posting Date]]&lt;&gt;"",$D$10,"")</f>
        <v/>
      </c>
      <c r="S557" s="66"/>
      <c r="T557" s="63"/>
      <c r="U557" s="67"/>
      <c r="V557" s="67"/>
      <c r="W557" s="67" t="str">
        <f t="shared" si="9"/>
        <v/>
      </c>
      <c r="X557" s="161" t="str">
        <f>IF(E557="","",(IF(Table1[[#This Row],[Cur]]="USD",Table1[[#This Row],[Cur_Amount Debit]],Table1[[#This Row],[Cur_Amount Debit]]/Table1[[#This Row],[Exchange Rate]])))</f>
        <v/>
      </c>
      <c r="Y557" s="161" t="str">
        <f>IF(E557="","",(IF(Table1[[#This Row],[Cur]]="USD",Table1[[#This Row],[Cur_Amount Credit]],Table1[[#This Row],[Cur_Amount Credit]]/ExchangeRate)))</f>
        <v/>
      </c>
      <c r="Z557" s="203" t="str">
        <f>IF(E557="","",(Table1[[#This Row],[Debit USD]]-Table1[[#This Row],[Credit USD]]))</f>
        <v/>
      </c>
      <c r="AA557" s="122"/>
      <c r="AB557" s="1"/>
      <c r="AC557" s="15"/>
      <c r="AD557" s="15" t="str">
        <f>IF(AND(OR(Table1[[#This Row],[Account]]="15030",Table1[[#This Row],[Account]]="15035",Table1[[#This Row],[Account]]="20150"),Table1[[#This Row],[Vendor ID]]=""),1,"")</f>
        <v/>
      </c>
      <c r="AE557" s="15"/>
      <c r="AF557" s="15"/>
      <c r="AG557" s="15"/>
      <c r="AH557" s="46" t="str">
        <f>IF(Table1[[#This Row],[Posting Date]]&lt;&gt;"","GJ-"&amp;CountryID,"")</f>
        <v/>
      </c>
      <c r="AI557" s="59" t="str">
        <f>IF(Table1[[#This Row],[Posting Date]]&lt;&gt;"",Table1[[#This Row],[Posting Date]],"")</f>
        <v/>
      </c>
      <c r="AJ557" s="46"/>
      <c r="AK557" s="46" t="str">
        <f>IF(Table1[[#This Row],[Description]]&lt;&gt;"",Table1[[#This Row],[Description]],"")</f>
        <v/>
      </c>
      <c r="AL557" s="46" t="str">
        <f>IF(Table1[[#This Row],[Posting Date]]&lt;&gt;"",Table1[[#This Row],[Reference Number]],"")</f>
        <v/>
      </c>
      <c r="AM557" s="46" t="str">
        <f>TRIM(Table1[[#This Row],[Line '#]])</f>
        <v/>
      </c>
      <c r="AN557" s="46" t="str">
        <f>TRIM(Table1[[#This Row],[Account]])</f>
        <v/>
      </c>
      <c r="AO557" s="46" t="str">
        <f>IF(Table1[[#This Row],[Posting Date]]&lt;&gt;"",$D$5,"")</f>
        <v/>
      </c>
      <c r="AP557" s="46" t="str">
        <f>TRIM(Table1[[#This Row],[Departments-Prgrams]])</f>
        <v/>
      </c>
      <c r="AQ557" s="46" t="str">
        <f>TRIM(Table1[[#This Row],[Grant]])</f>
        <v/>
      </c>
      <c r="AR557" s="46" t="str">
        <f>TRIM(Table1[[#This Row],[Staff ID]])</f>
        <v/>
      </c>
      <c r="AS557" s="46" t="str">
        <f>IF(TRIM(Table1[[#This Row],[Budget Code]])=0,"",TRIM(Table1[[#This Row],[Budget Code]]))</f>
        <v/>
      </c>
      <c r="AT557" s="46" t="str">
        <f>IF(Table1[[#This Row],[Line Description]]&lt;&gt;"",Table1[[#This Row],[Line Description]],"")</f>
        <v/>
      </c>
      <c r="AU557" s="46" t="str">
        <f>IF(Table1[[#This Row],[Cur_Amount Debit]]&gt;0,ROUND(Table1[[#This Row],[Cur_Amount Debit]],2),"")</f>
        <v/>
      </c>
      <c r="AV557" s="46" t="str">
        <f>IF(Table1[[#This Row],[Cur_Amount Credit]]&gt;0,ROUND(Table1[[#This Row],[Cur_Amount Credit]],2),"")</f>
        <v/>
      </c>
      <c r="AW557" s="46" t="str">
        <f>LEFT(Table1[[#This Row],[Cur]],3)</f>
        <v/>
      </c>
      <c r="AX557" s="59"/>
      <c r="AY557" s="46"/>
      <c r="AZ557" s="46" t="str">
        <f>IF(Table1[[#This Row],[Cur]]&lt;&gt;"",IF(Table1[[#This Row],[Cur]]="USD","",ExchangeRate),"")</f>
        <v/>
      </c>
      <c r="BA557" s="46" t="str">
        <f>IF(Table1[[#This Row],[Grant]]&lt;&gt;"",VLOOKUP(Table1[[#This Row],[Grant]],Grants!B:D,3),"")</f>
        <v/>
      </c>
      <c r="BB557" s="46" t="str">
        <f>TRIM(Table1[[#This Row],[Vendor ID]])</f>
        <v/>
      </c>
      <c r="BC557">
        <f>IF(Table1[[#This Row],[Reference Number]]=Q556,BC556,BC556+1)</f>
        <v>2</v>
      </c>
    </row>
    <row r="558" spans="1:55" ht="11.25" hidden="1" customHeight="1">
      <c r="A558" s="1"/>
      <c r="B558" s="88" t="str">
        <f>IF(Table1[[#This Row],[Posting Date]]&lt;&gt;"",IF(Table1[[#This Row],[Reference Number]]=Q557,B557+1,1),"")</f>
        <v/>
      </c>
      <c r="C558" s="61"/>
      <c r="D558" s="61"/>
      <c r="E558" s="218"/>
      <c r="F558" s="143" t="str">
        <f>IFERROR(IF(VLOOKUP(Table1[[#This Row],[Budget Code Description]],Dimentions!$X$6:$AC$132,2,FALSE)="","",VLOOKUP(Table1[[#This Row],[Budget Code Description]],Dimentions!$X$6:$AC$132,2,FALSE)),"")</f>
        <v/>
      </c>
      <c r="G558" s="143" t="str">
        <f>IFERROR(VLOOKUP(Table1[[#This Row],[Budget Code Description]],Dimentions!$X$6:$AC$132,3,FALSE),"")</f>
        <v/>
      </c>
      <c r="H558" s="64" t="str">
        <f>IFERROR(VLOOKUP(Table1[[#This Row],[Account]],Dimentions!$S$6:$V$233,2,FALSE),"")</f>
        <v/>
      </c>
      <c r="I558" s="62">
        <f>_xlfn.NUMBERVALUE(LEFT(Table1[[#This Row],[Account]],1))</f>
        <v>0</v>
      </c>
      <c r="J558" s="62" t="str">
        <f>IFERROR(VLOOKUP(Table1[[#This Row],[Budget Code Description]],Table6[#All],7,FALSE),"")</f>
        <v/>
      </c>
      <c r="K558" s="143" t="str">
        <f>IFERROR(VLOOKUP(Table1[[#This Row],[Budget Code Description]],Table6[#All],8,FALSE),"")</f>
        <v/>
      </c>
      <c r="L558" s="63"/>
      <c r="M558" s="65" t="str">
        <f>IFERROR(VLOOKUP(Table1[[#This Row],[Staff ID]],Table2[],2,FALSE),"")</f>
        <v/>
      </c>
      <c r="N558" s="211" t="str">
        <f>IFERROR(IF(VLOOKUP(Table1[[#This Row],[Budget Code Description]],Dimentions!$X$6:$AC$97,4,FALSE)="","",VLOOKUP(Table1[[#This Row],[Budget Code Description]],Dimentions!$X$6:$AC$97,4,FALSE)),"")</f>
        <v/>
      </c>
      <c r="O558" s="65" t="str">
        <f>IFERROR(VLOOKUP(Table1[[#This Row],[Vendor ID]],Table549[],2,FALSE),"")</f>
        <v/>
      </c>
      <c r="P558" s="63"/>
      <c r="Q558" s="143" t="str">
        <f>IF(Table1[[#This Row],[Posting Date]]&lt;&gt;"",$D$9,"")</f>
        <v/>
      </c>
      <c r="R558" s="159" t="str">
        <f>IF(Table1[[#This Row],[Posting Date]]&lt;&gt;"",$D$10,"")</f>
        <v/>
      </c>
      <c r="S558" s="66"/>
      <c r="T558" s="63"/>
      <c r="U558" s="67"/>
      <c r="V558" s="67"/>
      <c r="W558" s="67" t="str">
        <f t="shared" si="9"/>
        <v/>
      </c>
      <c r="X558" s="161" t="str">
        <f>IF(E558="","",(IF(Table1[[#This Row],[Cur]]="USD",Table1[[#This Row],[Cur_Amount Debit]],Table1[[#This Row],[Cur_Amount Debit]]/Table1[[#This Row],[Exchange Rate]])))</f>
        <v/>
      </c>
      <c r="Y558" s="161" t="str">
        <f>IF(E558="","",(IF(Table1[[#This Row],[Cur]]="USD",Table1[[#This Row],[Cur_Amount Credit]],Table1[[#This Row],[Cur_Amount Credit]]/ExchangeRate)))</f>
        <v/>
      </c>
      <c r="Z558" s="203" t="str">
        <f>IF(E558="","",(Table1[[#This Row],[Debit USD]]-Table1[[#This Row],[Credit USD]]))</f>
        <v/>
      </c>
      <c r="AA558" s="122"/>
      <c r="AB558" s="1"/>
      <c r="AC558" s="15"/>
      <c r="AD558" s="15" t="str">
        <f>IF(AND(OR(Table1[[#This Row],[Account]]="15030",Table1[[#This Row],[Account]]="15035",Table1[[#This Row],[Account]]="20150"),Table1[[#This Row],[Vendor ID]]=""),1,"")</f>
        <v/>
      </c>
      <c r="AE558" s="15"/>
      <c r="AF558" s="15"/>
      <c r="AG558" s="15"/>
      <c r="AH558" s="46" t="str">
        <f>IF(Table1[[#This Row],[Posting Date]]&lt;&gt;"","GJ-"&amp;CountryID,"")</f>
        <v/>
      </c>
      <c r="AI558" s="59" t="str">
        <f>IF(Table1[[#This Row],[Posting Date]]&lt;&gt;"",Table1[[#This Row],[Posting Date]],"")</f>
        <v/>
      </c>
      <c r="AJ558" s="46"/>
      <c r="AK558" s="46" t="str">
        <f>IF(Table1[[#This Row],[Description]]&lt;&gt;"",Table1[[#This Row],[Description]],"")</f>
        <v/>
      </c>
      <c r="AL558" s="46" t="str">
        <f>IF(Table1[[#This Row],[Posting Date]]&lt;&gt;"",Table1[[#This Row],[Reference Number]],"")</f>
        <v/>
      </c>
      <c r="AM558" s="46" t="str">
        <f>TRIM(Table1[[#This Row],[Line '#]])</f>
        <v/>
      </c>
      <c r="AN558" s="46" t="str">
        <f>TRIM(Table1[[#This Row],[Account]])</f>
        <v/>
      </c>
      <c r="AO558" s="46" t="str">
        <f>IF(Table1[[#This Row],[Posting Date]]&lt;&gt;"",$D$5,"")</f>
        <v/>
      </c>
      <c r="AP558" s="46" t="str">
        <f>TRIM(Table1[[#This Row],[Departments-Prgrams]])</f>
        <v/>
      </c>
      <c r="AQ558" s="46" t="str">
        <f>TRIM(Table1[[#This Row],[Grant]])</f>
        <v/>
      </c>
      <c r="AR558" s="46" t="str">
        <f>TRIM(Table1[[#This Row],[Staff ID]])</f>
        <v/>
      </c>
      <c r="AS558" s="46" t="str">
        <f>IF(TRIM(Table1[[#This Row],[Budget Code]])=0,"",TRIM(Table1[[#This Row],[Budget Code]]))</f>
        <v/>
      </c>
      <c r="AT558" s="46" t="str">
        <f>IF(Table1[[#This Row],[Line Description]]&lt;&gt;"",Table1[[#This Row],[Line Description]],"")</f>
        <v/>
      </c>
      <c r="AU558" s="46" t="str">
        <f>IF(Table1[[#This Row],[Cur_Amount Debit]]&gt;0,ROUND(Table1[[#This Row],[Cur_Amount Debit]],2),"")</f>
        <v/>
      </c>
      <c r="AV558" s="46" t="str">
        <f>IF(Table1[[#This Row],[Cur_Amount Credit]]&gt;0,ROUND(Table1[[#This Row],[Cur_Amount Credit]],2),"")</f>
        <v/>
      </c>
      <c r="AW558" s="46" t="str">
        <f>LEFT(Table1[[#This Row],[Cur]],3)</f>
        <v/>
      </c>
      <c r="AX558" s="59"/>
      <c r="AY558" s="46"/>
      <c r="AZ558" s="46" t="str">
        <f>IF(Table1[[#This Row],[Cur]]&lt;&gt;"",IF(Table1[[#This Row],[Cur]]="USD","",ExchangeRate),"")</f>
        <v/>
      </c>
      <c r="BA558" s="46" t="str">
        <f>IF(Table1[[#This Row],[Grant]]&lt;&gt;"",VLOOKUP(Table1[[#This Row],[Grant]],Grants!B:D,3),"")</f>
        <v/>
      </c>
      <c r="BB558" s="46" t="str">
        <f>TRIM(Table1[[#This Row],[Vendor ID]])</f>
        <v/>
      </c>
      <c r="BC558">
        <f>IF(Table1[[#This Row],[Reference Number]]=Q557,BC557,BC557+1)</f>
        <v>2</v>
      </c>
    </row>
    <row r="559" spans="1:55" ht="11.25" hidden="1" customHeight="1">
      <c r="A559" s="1"/>
      <c r="B559" s="88" t="str">
        <f>IF(Table1[[#This Row],[Posting Date]]&lt;&gt;"",IF(Table1[[#This Row],[Reference Number]]=Q558,B558+1,1),"")</f>
        <v/>
      </c>
      <c r="C559" s="61"/>
      <c r="D559" s="61"/>
      <c r="E559" s="218"/>
      <c r="F559" s="143" t="str">
        <f>IFERROR(IF(VLOOKUP(Table1[[#This Row],[Budget Code Description]],Dimentions!$X$6:$AC$132,2,FALSE)="","",VLOOKUP(Table1[[#This Row],[Budget Code Description]],Dimentions!$X$6:$AC$132,2,FALSE)),"")</f>
        <v/>
      </c>
      <c r="G559" s="143" t="str">
        <f>IFERROR(VLOOKUP(Table1[[#This Row],[Budget Code Description]],Dimentions!$X$6:$AC$132,3,FALSE),"")</f>
        <v/>
      </c>
      <c r="H559" s="64" t="str">
        <f>IFERROR(VLOOKUP(Table1[[#This Row],[Account]],Dimentions!$S$6:$V$233,2,FALSE),"")</f>
        <v/>
      </c>
      <c r="I559" s="62">
        <f>_xlfn.NUMBERVALUE(LEFT(Table1[[#This Row],[Account]],1))</f>
        <v>0</v>
      </c>
      <c r="J559" s="62" t="str">
        <f>IFERROR(VLOOKUP(Table1[[#This Row],[Budget Code Description]],Table6[#All],7,FALSE),"")</f>
        <v/>
      </c>
      <c r="K559" s="143" t="str">
        <f>IFERROR(VLOOKUP(Table1[[#This Row],[Budget Code Description]],Table6[#All],8,FALSE),"")</f>
        <v/>
      </c>
      <c r="L559" s="63"/>
      <c r="M559" s="65" t="str">
        <f>IFERROR(VLOOKUP(Table1[[#This Row],[Staff ID]],Table2[],2,FALSE),"")</f>
        <v/>
      </c>
      <c r="N559" s="211" t="str">
        <f>IFERROR(IF(VLOOKUP(Table1[[#This Row],[Budget Code Description]],Dimentions!$X$6:$AC$97,4,FALSE)="","",VLOOKUP(Table1[[#This Row],[Budget Code Description]],Dimentions!$X$6:$AC$97,4,FALSE)),"")</f>
        <v/>
      </c>
      <c r="O559" s="65" t="str">
        <f>IFERROR(VLOOKUP(Table1[[#This Row],[Vendor ID]],Table549[],2,FALSE),"")</f>
        <v/>
      </c>
      <c r="P559" s="63"/>
      <c r="Q559" s="143" t="str">
        <f>IF(Table1[[#This Row],[Posting Date]]&lt;&gt;"",$D$9,"")</f>
        <v/>
      </c>
      <c r="R559" s="159" t="str">
        <f>IF(Table1[[#This Row],[Posting Date]]&lt;&gt;"",$D$10,"")</f>
        <v/>
      </c>
      <c r="S559" s="66"/>
      <c r="T559" s="63"/>
      <c r="U559" s="67"/>
      <c r="V559" s="67"/>
      <c r="W559" s="67" t="str">
        <f t="shared" si="9"/>
        <v/>
      </c>
      <c r="X559" s="161" t="str">
        <f>IF(E559="","",(IF(Table1[[#This Row],[Cur]]="USD",Table1[[#This Row],[Cur_Amount Debit]],Table1[[#This Row],[Cur_Amount Debit]]/Table1[[#This Row],[Exchange Rate]])))</f>
        <v/>
      </c>
      <c r="Y559" s="161" t="str">
        <f>IF(E559="","",(IF(Table1[[#This Row],[Cur]]="USD",Table1[[#This Row],[Cur_Amount Credit]],Table1[[#This Row],[Cur_Amount Credit]]/ExchangeRate)))</f>
        <v/>
      </c>
      <c r="Z559" s="203" t="str">
        <f>IF(E559="","",(Table1[[#This Row],[Debit USD]]-Table1[[#This Row],[Credit USD]]))</f>
        <v/>
      </c>
      <c r="AA559" s="122"/>
      <c r="AB559" s="1"/>
      <c r="AC559" s="15"/>
      <c r="AD559" s="15" t="str">
        <f>IF(AND(OR(Table1[[#This Row],[Account]]="15030",Table1[[#This Row],[Account]]="15035",Table1[[#This Row],[Account]]="20150"),Table1[[#This Row],[Vendor ID]]=""),1,"")</f>
        <v/>
      </c>
      <c r="AE559" s="15"/>
      <c r="AF559" s="15"/>
      <c r="AG559" s="15"/>
      <c r="AH559" s="46" t="str">
        <f>IF(Table1[[#This Row],[Posting Date]]&lt;&gt;"","GJ-"&amp;CountryID,"")</f>
        <v/>
      </c>
      <c r="AI559" s="59" t="str">
        <f>IF(Table1[[#This Row],[Posting Date]]&lt;&gt;"",Table1[[#This Row],[Posting Date]],"")</f>
        <v/>
      </c>
      <c r="AJ559" s="46"/>
      <c r="AK559" s="46" t="str">
        <f>IF(Table1[[#This Row],[Description]]&lt;&gt;"",Table1[[#This Row],[Description]],"")</f>
        <v/>
      </c>
      <c r="AL559" s="46" t="str">
        <f>IF(Table1[[#This Row],[Posting Date]]&lt;&gt;"",Table1[[#This Row],[Reference Number]],"")</f>
        <v/>
      </c>
      <c r="AM559" s="46" t="str">
        <f>TRIM(Table1[[#This Row],[Line '#]])</f>
        <v/>
      </c>
      <c r="AN559" s="46" t="str">
        <f>TRIM(Table1[[#This Row],[Account]])</f>
        <v/>
      </c>
      <c r="AO559" s="46" t="str">
        <f>IF(Table1[[#This Row],[Posting Date]]&lt;&gt;"",$D$5,"")</f>
        <v/>
      </c>
      <c r="AP559" s="46" t="str">
        <f>TRIM(Table1[[#This Row],[Departments-Prgrams]])</f>
        <v/>
      </c>
      <c r="AQ559" s="46" t="str">
        <f>TRIM(Table1[[#This Row],[Grant]])</f>
        <v/>
      </c>
      <c r="AR559" s="46" t="str">
        <f>TRIM(Table1[[#This Row],[Staff ID]])</f>
        <v/>
      </c>
      <c r="AS559" s="46" t="str">
        <f>IF(TRIM(Table1[[#This Row],[Budget Code]])=0,"",TRIM(Table1[[#This Row],[Budget Code]]))</f>
        <v/>
      </c>
      <c r="AT559" s="46" t="str">
        <f>IF(Table1[[#This Row],[Line Description]]&lt;&gt;"",Table1[[#This Row],[Line Description]],"")</f>
        <v/>
      </c>
      <c r="AU559" s="46" t="str">
        <f>IF(Table1[[#This Row],[Cur_Amount Debit]]&gt;0,ROUND(Table1[[#This Row],[Cur_Amount Debit]],2),"")</f>
        <v/>
      </c>
      <c r="AV559" s="46" t="str">
        <f>IF(Table1[[#This Row],[Cur_Amount Credit]]&gt;0,ROUND(Table1[[#This Row],[Cur_Amount Credit]],2),"")</f>
        <v/>
      </c>
      <c r="AW559" s="46" t="str">
        <f>LEFT(Table1[[#This Row],[Cur]],3)</f>
        <v/>
      </c>
      <c r="AX559" s="59"/>
      <c r="AY559" s="46"/>
      <c r="AZ559" s="46" t="str">
        <f>IF(Table1[[#This Row],[Cur]]&lt;&gt;"",IF(Table1[[#This Row],[Cur]]="USD","",ExchangeRate),"")</f>
        <v/>
      </c>
      <c r="BA559" s="46" t="str">
        <f>IF(Table1[[#This Row],[Grant]]&lt;&gt;"",VLOOKUP(Table1[[#This Row],[Grant]],Grants!B:D,3),"")</f>
        <v/>
      </c>
      <c r="BB559" s="46" t="str">
        <f>TRIM(Table1[[#This Row],[Vendor ID]])</f>
        <v/>
      </c>
      <c r="BC559">
        <f>IF(Table1[[#This Row],[Reference Number]]=Q558,BC558,BC558+1)</f>
        <v>2</v>
      </c>
    </row>
    <row r="560" spans="1:55" ht="11.25" hidden="1" customHeight="1">
      <c r="A560" s="1"/>
      <c r="B560" s="88" t="str">
        <f>IF(Table1[[#This Row],[Posting Date]]&lt;&gt;"",IF(Table1[[#This Row],[Reference Number]]=Q559,B559+1,1),"")</f>
        <v/>
      </c>
      <c r="C560" s="61"/>
      <c r="D560" s="61"/>
      <c r="E560" s="218"/>
      <c r="F560" s="143" t="str">
        <f>IFERROR(IF(VLOOKUP(Table1[[#This Row],[Budget Code Description]],Dimentions!$X$6:$AC$132,2,FALSE)="","",VLOOKUP(Table1[[#This Row],[Budget Code Description]],Dimentions!$X$6:$AC$132,2,FALSE)),"")</f>
        <v/>
      </c>
      <c r="G560" s="143" t="str">
        <f>IFERROR(VLOOKUP(Table1[[#This Row],[Budget Code Description]],Dimentions!$X$6:$AC$132,3,FALSE),"")</f>
        <v/>
      </c>
      <c r="H560" s="64" t="str">
        <f>IFERROR(VLOOKUP(Table1[[#This Row],[Account]],Dimentions!$S$6:$V$233,2,FALSE),"")</f>
        <v/>
      </c>
      <c r="I560" s="62">
        <f>_xlfn.NUMBERVALUE(LEFT(Table1[[#This Row],[Account]],1))</f>
        <v>0</v>
      </c>
      <c r="J560" s="62" t="str">
        <f>IFERROR(VLOOKUP(Table1[[#This Row],[Budget Code Description]],Table6[#All],7,FALSE),"")</f>
        <v/>
      </c>
      <c r="K560" s="143" t="str">
        <f>IFERROR(VLOOKUP(Table1[[#This Row],[Budget Code Description]],Table6[#All],8,FALSE),"")</f>
        <v/>
      </c>
      <c r="L560" s="63"/>
      <c r="M560" s="65" t="str">
        <f>IFERROR(VLOOKUP(Table1[[#This Row],[Staff ID]],Table2[],2,FALSE),"")</f>
        <v/>
      </c>
      <c r="N560" s="211" t="str">
        <f>IFERROR(IF(VLOOKUP(Table1[[#This Row],[Budget Code Description]],Dimentions!$X$6:$AC$97,4,FALSE)="","",VLOOKUP(Table1[[#This Row],[Budget Code Description]],Dimentions!$X$6:$AC$97,4,FALSE)),"")</f>
        <v/>
      </c>
      <c r="O560" s="65" t="str">
        <f>IFERROR(VLOOKUP(Table1[[#This Row],[Vendor ID]],Table549[],2,FALSE),"")</f>
        <v/>
      </c>
      <c r="P560" s="63"/>
      <c r="Q560" s="143" t="str">
        <f>IF(Table1[[#This Row],[Posting Date]]&lt;&gt;"",$D$9,"")</f>
        <v/>
      </c>
      <c r="R560" s="159" t="str">
        <f>IF(Table1[[#This Row],[Posting Date]]&lt;&gt;"",$D$10,"")</f>
        <v/>
      </c>
      <c r="S560" s="66"/>
      <c r="T560" s="63"/>
      <c r="U560" s="67"/>
      <c r="V560" s="67"/>
      <c r="W560" s="67" t="str">
        <f t="shared" si="9"/>
        <v/>
      </c>
      <c r="X560" s="161" t="str">
        <f>IF(E560="","",(IF(Table1[[#This Row],[Cur]]="USD",Table1[[#This Row],[Cur_Amount Debit]],Table1[[#This Row],[Cur_Amount Debit]]/Table1[[#This Row],[Exchange Rate]])))</f>
        <v/>
      </c>
      <c r="Y560" s="161" t="str">
        <f>IF(E560="","",(IF(Table1[[#This Row],[Cur]]="USD",Table1[[#This Row],[Cur_Amount Credit]],Table1[[#This Row],[Cur_Amount Credit]]/ExchangeRate)))</f>
        <v/>
      </c>
      <c r="Z560" s="203" t="str">
        <f>IF(E560="","",(Table1[[#This Row],[Debit USD]]-Table1[[#This Row],[Credit USD]]))</f>
        <v/>
      </c>
      <c r="AA560" s="122"/>
      <c r="AB560" s="1"/>
      <c r="AC560" s="15"/>
      <c r="AD560" s="15" t="str">
        <f>IF(AND(OR(Table1[[#This Row],[Account]]="15030",Table1[[#This Row],[Account]]="15035",Table1[[#This Row],[Account]]="20150"),Table1[[#This Row],[Vendor ID]]=""),1,"")</f>
        <v/>
      </c>
      <c r="AE560" s="15"/>
      <c r="AF560" s="15"/>
      <c r="AG560" s="15"/>
      <c r="AH560" s="46" t="str">
        <f>IF(Table1[[#This Row],[Posting Date]]&lt;&gt;"","GJ-"&amp;CountryID,"")</f>
        <v/>
      </c>
      <c r="AI560" s="59" t="str">
        <f>IF(Table1[[#This Row],[Posting Date]]&lt;&gt;"",Table1[[#This Row],[Posting Date]],"")</f>
        <v/>
      </c>
      <c r="AJ560" s="46"/>
      <c r="AK560" s="46" t="str">
        <f>IF(Table1[[#This Row],[Description]]&lt;&gt;"",Table1[[#This Row],[Description]],"")</f>
        <v/>
      </c>
      <c r="AL560" s="46" t="str">
        <f>IF(Table1[[#This Row],[Posting Date]]&lt;&gt;"",Table1[[#This Row],[Reference Number]],"")</f>
        <v/>
      </c>
      <c r="AM560" s="46" t="str">
        <f>TRIM(Table1[[#This Row],[Line '#]])</f>
        <v/>
      </c>
      <c r="AN560" s="46" t="str">
        <f>TRIM(Table1[[#This Row],[Account]])</f>
        <v/>
      </c>
      <c r="AO560" s="46" t="str">
        <f>IF(Table1[[#This Row],[Posting Date]]&lt;&gt;"",$D$5,"")</f>
        <v/>
      </c>
      <c r="AP560" s="46" t="str">
        <f>TRIM(Table1[[#This Row],[Departments-Prgrams]])</f>
        <v/>
      </c>
      <c r="AQ560" s="46" t="str">
        <f>TRIM(Table1[[#This Row],[Grant]])</f>
        <v/>
      </c>
      <c r="AR560" s="46" t="str">
        <f>TRIM(Table1[[#This Row],[Staff ID]])</f>
        <v/>
      </c>
      <c r="AS560" s="46" t="str">
        <f>IF(TRIM(Table1[[#This Row],[Budget Code]])=0,"",TRIM(Table1[[#This Row],[Budget Code]]))</f>
        <v/>
      </c>
      <c r="AT560" s="46" t="str">
        <f>IF(Table1[[#This Row],[Line Description]]&lt;&gt;"",Table1[[#This Row],[Line Description]],"")</f>
        <v/>
      </c>
      <c r="AU560" s="46" t="str">
        <f>IF(Table1[[#This Row],[Cur_Amount Debit]]&gt;0,ROUND(Table1[[#This Row],[Cur_Amount Debit]],2),"")</f>
        <v/>
      </c>
      <c r="AV560" s="46" t="str">
        <f>IF(Table1[[#This Row],[Cur_Amount Credit]]&gt;0,ROUND(Table1[[#This Row],[Cur_Amount Credit]],2),"")</f>
        <v/>
      </c>
      <c r="AW560" s="46" t="str">
        <f>LEFT(Table1[[#This Row],[Cur]],3)</f>
        <v/>
      </c>
      <c r="AX560" s="59"/>
      <c r="AY560" s="46"/>
      <c r="AZ560" s="46" t="str">
        <f>IF(Table1[[#This Row],[Cur]]&lt;&gt;"",IF(Table1[[#This Row],[Cur]]="USD","",ExchangeRate),"")</f>
        <v/>
      </c>
      <c r="BA560" s="46" t="str">
        <f>IF(Table1[[#This Row],[Grant]]&lt;&gt;"",VLOOKUP(Table1[[#This Row],[Grant]],Grants!B:D,3),"")</f>
        <v/>
      </c>
      <c r="BB560" s="46" t="str">
        <f>TRIM(Table1[[#This Row],[Vendor ID]])</f>
        <v/>
      </c>
      <c r="BC560">
        <f>IF(Table1[[#This Row],[Reference Number]]=Q559,BC559,BC559+1)</f>
        <v>2</v>
      </c>
    </row>
    <row r="561" spans="1:55" ht="11.25" hidden="1" customHeight="1">
      <c r="A561" s="1"/>
      <c r="B561" s="88" t="str">
        <f>IF(Table1[[#This Row],[Posting Date]]&lt;&gt;"",IF(Table1[[#This Row],[Reference Number]]=Q560,B560+1,1),"")</f>
        <v/>
      </c>
      <c r="C561" s="61"/>
      <c r="D561" s="61"/>
      <c r="E561" s="218"/>
      <c r="F561" s="143" t="str">
        <f>IFERROR(IF(VLOOKUP(Table1[[#This Row],[Budget Code Description]],Dimentions!$X$6:$AC$132,2,FALSE)="","",VLOOKUP(Table1[[#This Row],[Budget Code Description]],Dimentions!$X$6:$AC$132,2,FALSE)),"")</f>
        <v/>
      </c>
      <c r="G561" s="143" t="str">
        <f>IFERROR(VLOOKUP(Table1[[#This Row],[Budget Code Description]],Dimentions!$X$6:$AC$132,3,FALSE),"")</f>
        <v/>
      </c>
      <c r="H561" s="64" t="str">
        <f>IFERROR(VLOOKUP(Table1[[#This Row],[Account]],Dimentions!$S$6:$V$233,2,FALSE),"")</f>
        <v/>
      </c>
      <c r="I561" s="62">
        <f>_xlfn.NUMBERVALUE(LEFT(Table1[[#This Row],[Account]],1))</f>
        <v>0</v>
      </c>
      <c r="J561" s="62" t="str">
        <f>IFERROR(VLOOKUP(Table1[[#This Row],[Budget Code Description]],Table6[#All],7,FALSE),"")</f>
        <v/>
      </c>
      <c r="K561" s="143" t="str">
        <f>IFERROR(VLOOKUP(Table1[[#This Row],[Budget Code Description]],Table6[#All],8,FALSE),"")</f>
        <v/>
      </c>
      <c r="L561" s="63"/>
      <c r="M561" s="65" t="str">
        <f>IFERROR(VLOOKUP(Table1[[#This Row],[Staff ID]],Table2[],2,FALSE),"")</f>
        <v/>
      </c>
      <c r="N561" s="211" t="str">
        <f>IFERROR(IF(VLOOKUP(Table1[[#This Row],[Budget Code Description]],Dimentions!$X$6:$AC$97,4,FALSE)="","",VLOOKUP(Table1[[#This Row],[Budget Code Description]],Dimentions!$X$6:$AC$97,4,FALSE)),"")</f>
        <v/>
      </c>
      <c r="O561" s="65" t="str">
        <f>IFERROR(VLOOKUP(Table1[[#This Row],[Vendor ID]],Table549[],2,FALSE),"")</f>
        <v/>
      </c>
      <c r="P561" s="63"/>
      <c r="Q561" s="143" t="str">
        <f>IF(Table1[[#This Row],[Posting Date]]&lt;&gt;"",$D$9,"")</f>
        <v/>
      </c>
      <c r="R561" s="159" t="str">
        <f>IF(Table1[[#This Row],[Posting Date]]&lt;&gt;"",$D$10,"")</f>
        <v/>
      </c>
      <c r="S561" s="66"/>
      <c r="T561" s="63"/>
      <c r="U561" s="67"/>
      <c r="V561" s="67"/>
      <c r="W561" s="67" t="str">
        <f t="shared" si="9"/>
        <v/>
      </c>
      <c r="X561" s="161" t="str">
        <f>IF(E561="","",(IF(Table1[[#This Row],[Cur]]="USD",Table1[[#This Row],[Cur_Amount Debit]],Table1[[#This Row],[Cur_Amount Debit]]/Table1[[#This Row],[Exchange Rate]])))</f>
        <v/>
      </c>
      <c r="Y561" s="161" t="str">
        <f>IF(E561="","",(IF(Table1[[#This Row],[Cur]]="USD",Table1[[#This Row],[Cur_Amount Credit]],Table1[[#This Row],[Cur_Amount Credit]]/ExchangeRate)))</f>
        <v/>
      </c>
      <c r="Z561" s="203" t="str">
        <f>IF(E561="","",(Table1[[#This Row],[Debit USD]]-Table1[[#This Row],[Credit USD]]))</f>
        <v/>
      </c>
      <c r="AA561" s="122"/>
      <c r="AB561" s="1"/>
      <c r="AC561" s="15"/>
      <c r="AD561" s="15" t="str">
        <f>IF(AND(OR(Table1[[#This Row],[Account]]="15030",Table1[[#This Row],[Account]]="15035",Table1[[#This Row],[Account]]="20150"),Table1[[#This Row],[Vendor ID]]=""),1,"")</f>
        <v/>
      </c>
      <c r="AE561" s="15"/>
      <c r="AF561" s="15"/>
      <c r="AG561" s="15"/>
      <c r="AH561" s="46" t="str">
        <f>IF(Table1[[#This Row],[Posting Date]]&lt;&gt;"","GJ-"&amp;CountryID,"")</f>
        <v/>
      </c>
      <c r="AI561" s="59" t="str">
        <f>IF(Table1[[#This Row],[Posting Date]]&lt;&gt;"",Table1[[#This Row],[Posting Date]],"")</f>
        <v/>
      </c>
      <c r="AJ561" s="46"/>
      <c r="AK561" s="46" t="str">
        <f>IF(Table1[[#This Row],[Description]]&lt;&gt;"",Table1[[#This Row],[Description]],"")</f>
        <v/>
      </c>
      <c r="AL561" s="46" t="str">
        <f>IF(Table1[[#This Row],[Posting Date]]&lt;&gt;"",Table1[[#This Row],[Reference Number]],"")</f>
        <v/>
      </c>
      <c r="AM561" s="46" t="str">
        <f>TRIM(Table1[[#This Row],[Line '#]])</f>
        <v/>
      </c>
      <c r="AN561" s="46" t="str">
        <f>TRIM(Table1[[#This Row],[Account]])</f>
        <v/>
      </c>
      <c r="AO561" s="46" t="str">
        <f>IF(Table1[[#This Row],[Posting Date]]&lt;&gt;"",$D$5,"")</f>
        <v/>
      </c>
      <c r="AP561" s="46" t="str">
        <f>TRIM(Table1[[#This Row],[Departments-Prgrams]])</f>
        <v/>
      </c>
      <c r="AQ561" s="46" t="str">
        <f>TRIM(Table1[[#This Row],[Grant]])</f>
        <v/>
      </c>
      <c r="AR561" s="46" t="str">
        <f>TRIM(Table1[[#This Row],[Staff ID]])</f>
        <v/>
      </c>
      <c r="AS561" s="46" t="str">
        <f>IF(TRIM(Table1[[#This Row],[Budget Code]])=0,"",TRIM(Table1[[#This Row],[Budget Code]]))</f>
        <v/>
      </c>
      <c r="AT561" s="46" t="str">
        <f>IF(Table1[[#This Row],[Line Description]]&lt;&gt;"",Table1[[#This Row],[Line Description]],"")</f>
        <v/>
      </c>
      <c r="AU561" s="46" t="str">
        <f>IF(Table1[[#This Row],[Cur_Amount Debit]]&gt;0,ROUND(Table1[[#This Row],[Cur_Amount Debit]],2),"")</f>
        <v/>
      </c>
      <c r="AV561" s="46" t="str">
        <f>IF(Table1[[#This Row],[Cur_Amount Credit]]&gt;0,ROUND(Table1[[#This Row],[Cur_Amount Credit]],2),"")</f>
        <v/>
      </c>
      <c r="AW561" s="46" t="str">
        <f>LEFT(Table1[[#This Row],[Cur]],3)</f>
        <v/>
      </c>
      <c r="AX561" s="59"/>
      <c r="AY561" s="46"/>
      <c r="AZ561" s="46" t="str">
        <f>IF(Table1[[#This Row],[Cur]]&lt;&gt;"",IF(Table1[[#This Row],[Cur]]="USD","",ExchangeRate),"")</f>
        <v/>
      </c>
      <c r="BA561" s="46" t="str">
        <f>IF(Table1[[#This Row],[Grant]]&lt;&gt;"",VLOOKUP(Table1[[#This Row],[Grant]],Grants!B:D,3),"")</f>
        <v/>
      </c>
      <c r="BB561" s="46" t="str">
        <f>TRIM(Table1[[#This Row],[Vendor ID]])</f>
        <v/>
      </c>
      <c r="BC561">
        <f>IF(Table1[[#This Row],[Reference Number]]=Q560,BC560,BC560+1)</f>
        <v>2</v>
      </c>
    </row>
    <row r="562" spans="1:55" ht="11.25" hidden="1" customHeight="1">
      <c r="A562" s="1"/>
      <c r="B562" s="88" t="str">
        <f>IF(Table1[[#This Row],[Posting Date]]&lt;&gt;"",IF(Table1[[#This Row],[Reference Number]]=Q561,B561+1,1),"")</f>
        <v/>
      </c>
      <c r="C562" s="61"/>
      <c r="D562" s="61"/>
      <c r="E562" s="218"/>
      <c r="F562" s="143" t="str">
        <f>IFERROR(IF(VLOOKUP(Table1[[#This Row],[Budget Code Description]],Dimentions!$X$6:$AC$132,2,FALSE)="","",VLOOKUP(Table1[[#This Row],[Budget Code Description]],Dimentions!$X$6:$AC$132,2,FALSE)),"")</f>
        <v/>
      </c>
      <c r="G562" s="143" t="str">
        <f>IFERROR(VLOOKUP(Table1[[#This Row],[Budget Code Description]],Dimentions!$X$6:$AC$132,3,FALSE),"")</f>
        <v/>
      </c>
      <c r="H562" s="64" t="str">
        <f>IFERROR(VLOOKUP(Table1[[#This Row],[Account]],Dimentions!$S$6:$V$233,2,FALSE),"")</f>
        <v/>
      </c>
      <c r="I562" s="62">
        <f>_xlfn.NUMBERVALUE(LEFT(Table1[[#This Row],[Account]],1))</f>
        <v>0</v>
      </c>
      <c r="J562" s="62" t="str">
        <f>IFERROR(VLOOKUP(Table1[[#This Row],[Budget Code Description]],Table6[#All],7,FALSE),"")</f>
        <v/>
      </c>
      <c r="K562" s="143" t="str">
        <f>IFERROR(VLOOKUP(Table1[[#This Row],[Budget Code Description]],Table6[#All],8,FALSE),"")</f>
        <v/>
      </c>
      <c r="L562" s="63"/>
      <c r="M562" s="65" t="str">
        <f>IFERROR(VLOOKUP(Table1[[#This Row],[Staff ID]],Table2[],2,FALSE),"")</f>
        <v/>
      </c>
      <c r="N562" s="211" t="str">
        <f>IFERROR(IF(VLOOKUP(Table1[[#This Row],[Budget Code Description]],Dimentions!$X$6:$AC$97,4,FALSE)="","",VLOOKUP(Table1[[#This Row],[Budget Code Description]],Dimentions!$X$6:$AC$97,4,FALSE)),"")</f>
        <v/>
      </c>
      <c r="O562" s="65" t="str">
        <f>IFERROR(VLOOKUP(Table1[[#This Row],[Vendor ID]],Table549[],2,FALSE),"")</f>
        <v/>
      </c>
      <c r="P562" s="63"/>
      <c r="Q562" s="143" t="str">
        <f>IF(Table1[[#This Row],[Posting Date]]&lt;&gt;"",$D$9,"")</f>
        <v/>
      </c>
      <c r="R562" s="159" t="str">
        <f>IF(Table1[[#This Row],[Posting Date]]&lt;&gt;"",$D$10,"")</f>
        <v/>
      </c>
      <c r="S562" s="66"/>
      <c r="T562" s="63"/>
      <c r="U562" s="67"/>
      <c r="V562" s="67"/>
      <c r="W562" s="67" t="str">
        <f t="shared" si="9"/>
        <v/>
      </c>
      <c r="X562" s="161" t="str">
        <f>IF(E562="","",(IF(Table1[[#This Row],[Cur]]="USD",Table1[[#This Row],[Cur_Amount Debit]],Table1[[#This Row],[Cur_Amount Debit]]/Table1[[#This Row],[Exchange Rate]])))</f>
        <v/>
      </c>
      <c r="Y562" s="161" t="str">
        <f>IF(E562="","",(IF(Table1[[#This Row],[Cur]]="USD",Table1[[#This Row],[Cur_Amount Credit]],Table1[[#This Row],[Cur_Amount Credit]]/ExchangeRate)))</f>
        <v/>
      </c>
      <c r="Z562" s="203" t="str">
        <f>IF(E562="","",(Table1[[#This Row],[Debit USD]]-Table1[[#This Row],[Credit USD]]))</f>
        <v/>
      </c>
      <c r="AA562" s="122"/>
      <c r="AB562" s="1"/>
      <c r="AC562" s="15"/>
      <c r="AD562" s="15" t="str">
        <f>IF(AND(OR(Table1[[#This Row],[Account]]="15030",Table1[[#This Row],[Account]]="15035",Table1[[#This Row],[Account]]="20150"),Table1[[#This Row],[Vendor ID]]=""),1,"")</f>
        <v/>
      </c>
      <c r="AE562" s="15"/>
      <c r="AF562" s="15"/>
      <c r="AG562" s="15"/>
      <c r="AH562" s="46" t="str">
        <f>IF(Table1[[#This Row],[Posting Date]]&lt;&gt;"","GJ-"&amp;CountryID,"")</f>
        <v/>
      </c>
      <c r="AI562" s="59" t="str">
        <f>IF(Table1[[#This Row],[Posting Date]]&lt;&gt;"",Table1[[#This Row],[Posting Date]],"")</f>
        <v/>
      </c>
      <c r="AJ562" s="46"/>
      <c r="AK562" s="46" t="str">
        <f>IF(Table1[[#This Row],[Description]]&lt;&gt;"",Table1[[#This Row],[Description]],"")</f>
        <v/>
      </c>
      <c r="AL562" s="46" t="str">
        <f>IF(Table1[[#This Row],[Posting Date]]&lt;&gt;"",Table1[[#This Row],[Reference Number]],"")</f>
        <v/>
      </c>
      <c r="AM562" s="46" t="str">
        <f>TRIM(Table1[[#This Row],[Line '#]])</f>
        <v/>
      </c>
      <c r="AN562" s="46" t="str">
        <f>TRIM(Table1[[#This Row],[Account]])</f>
        <v/>
      </c>
      <c r="AO562" s="46" t="str">
        <f>IF(Table1[[#This Row],[Posting Date]]&lt;&gt;"",$D$5,"")</f>
        <v/>
      </c>
      <c r="AP562" s="46" t="str">
        <f>TRIM(Table1[[#This Row],[Departments-Prgrams]])</f>
        <v/>
      </c>
      <c r="AQ562" s="46" t="str">
        <f>TRIM(Table1[[#This Row],[Grant]])</f>
        <v/>
      </c>
      <c r="AR562" s="46" t="str">
        <f>TRIM(Table1[[#This Row],[Staff ID]])</f>
        <v/>
      </c>
      <c r="AS562" s="46" t="str">
        <f>IF(TRIM(Table1[[#This Row],[Budget Code]])=0,"",TRIM(Table1[[#This Row],[Budget Code]]))</f>
        <v/>
      </c>
      <c r="AT562" s="46" t="str">
        <f>IF(Table1[[#This Row],[Line Description]]&lt;&gt;"",Table1[[#This Row],[Line Description]],"")</f>
        <v/>
      </c>
      <c r="AU562" s="46" t="str">
        <f>IF(Table1[[#This Row],[Cur_Amount Debit]]&gt;0,ROUND(Table1[[#This Row],[Cur_Amount Debit]],2),"")</f>
        <v/>
      </c>
      <c r="AV562" s="46" t="str">
        <f>IF(Table1[[#This Row],[Cur_Amount Credit]]&gt;0,ROUND(Table1[[#This Row],[Cur_Amount Credit]],2),"")</f>
        <v/>
      </c>
      <c r="AW562" s="46" t="str">
        <f>LEFT(Table1[[#This Row],[Cur]],3)</f>
        <v/>
      </c>
      <c r="AX562" s="59"/>
      <c r="AY562" s="46"/>
      <c r="AZ562" s="46" t="str">
        <f>IF(Table1[[#This Row],[Cur]]&lt;&gt;"",IF(Table1[[#This Row],[Cur]]="USD","",ExchangeRate),"")</f>
        <v/>
      </c>
      <c r="BA562" s="46" t="str">
        <f>IF(Table1[[#This Row],[Grant]]&lt;&gt;"",VLOOKUP(Table1[[#This Row],[Grant]],Grants!B:D,3),"")</f>
        <v/>
      </c>
      <c r="BB562" s="46" t="str">
        <f>TRIM(Table1[[#This Row],[Vendor ID]])</f>
        <v/>
      </c>
      <c r="BC562">
        <f>IF(Table1[[#This Row],[Reference Number]]=Q561,BC561,BC561+1)</f>
        <v>2</v>
      </c>
    </row>
    <row r="563" spans="1:55" ht="11.25" hidden="1" customHeight="1">
      <c r="A563" s="1"/>
      <c r="B563" s="88" t="str">
        <f>IF(Table1[[#This Row],[Posting Date]]&lt;&gt;"",IF(Table1[[#This Row],[Reference Number]]=Q562,B562+1,1),"")</f>
        <v/>
      </c>
      <c r="C563" s="61"/>
      <c r="D563" s="61"/>
      <c r="E563" s="218"/>
      <c r="F563" s="143" t="str">
        <f>IFERROR(IF(VLOOKUP(Table1[[#This Row],[Budget Code Description]],Dimentions!$X$6:$AC$132,2,FALSE)="","",VLOOKUP(Table1[[#This Row],[Budget Code Description]],Dimentions!$X$6:$AC$132,2,FALSE)),"")</f>
        <v/>
      </c>
      <c r="G563" s="143" t="str">
        <f>IFERROR(VLOOKUP(Table1[[#This Row],[Budget Code Description]],Dimentions!$X$6:$AC$132,3,FALSE),"")</f>
        <v/>
      </c>
      <c r="H563" s="64" t="str">
        <f>IFERROR(VLOOKUP(Table1[[#This Row],[Account]],Dimentions!$S$6:$V$233,2,FALSE),"")</f>
        <v/>
      </c>
      <c r="I563" s="62">
        <f>_xlfn.NUMBERVALUE(LEFT(Table1[[#This Row],[Account]],1))</f>
        <v>0</v>
      </c>
      <c r="J563" s="62" t="str">
        <f>IFERROR(VLOOKUP(Table1[[#This Row],[Budget Code Description]],Table6[#All],7,FALSE),"")</f>
        <v/>
      </c>
      <c r="K563" s="143" t="str">
        <f>IFERROR(VLOOKUP(Table1[[#This Row],[Budget Code Description]],Table6[#All],8,FALSE),"")</f>
        <v/>
      </c>
      <c r="L563" s="63"/>
      <c r="M563" s="65" t="str">
        <f>IFERROR(VLOOKUP(Table1[[#This Row],[Staff ID]],Table2[],2,FALSE),"")</f>
        <v/>
      </c>
      <c r="N563" s="211" t="str">
        <f>IFERROR(IF(VLOOKUP(Table1[[#This Row],[Budget Code Description]],Dimentions!$X$6:$AC$97,4,FALSE)="","",VLOOKUP(Table1[[#This Row],[Budget Code Description]],Dimentions!$X$6:$AC$97,4,FALSE)),"")</f>
        <v/>
      </c>
      <c r="O563" s="65" t="str">
        <f>IFERROR(VLOOKUP(Table1[[#This Row],[Vendor ID]],Table549[],2,FALSE),"")</f>
        <v/>
      </c>
      <c r="P563" s="63"/>
      <c r="Q563" s="143" t="str">
        <f>IF(Table1[[#This Row],[Posting Date]]&lt;&gt;"",$D$9,"")</f>
        <v/>
      </c>
      <c r="R563" s="159" t="str">
        <f>IF(Table1[[#This Row],[Posting Date]]&lt;&gt;"",$D$10,"")</f>
        <v/>
      </c>
      <c r="S563" s="66"/>
      <c r="T563" s="63"/>
      <c r="U563" s="67"/>
      <c r="V563" s="67"/>
      <c r="W563" s="67" t="str">
        <f t="shared" si="9"/>
        <v/>
      </c>
      <c r="X563" s="161" t="str">
        <f>IF(E563="","",(IF(Table1[[#This Row],[Cur]]="USD",Table1[[#This Row],[Cur_Amount Debit]],Table1[[#This Row],[Cur_Amount Debit]]/Table1[[#This Row],[Exchange Rate]])))</f>
        <v/>
      </c>
      <c r="Y563" s="161" t="str">
        <f>IF(E563="","",(IF(Table1[[#This Row],[Cur]]="USD",Table1[[#This Row],[Cur_Amount Credit]],Table1[[#This Row],[Cur_Amount Credit]]/ExchangeRate)))</f>
        <v/>
      </c>
      <c r="Z563" s="203" t="str">
        <f>IF(E563="","",(Table1[[#This Row],[Debit USD]]-Table1[[#This Row],[Credit USD]]))</f>
        <v/>
      </c>
      <c r="AA563" s="122"/>
      <c r="AB563" s="1"/>
      <c r="AC563" s="15"/>
      <c r="AD563" s="15" t="str">
        <f>IF(AND(OR(Table1[[#This Row],[Account]]="15030",Table1[[#This Row],[Account]]="15035",Table1[[#This Row],[Account]]="20150"),Table1[[#This Row],[Vendor ID]]=""),1,"")</f>
        <v/>
      </c>
      <c r="AE563" s="15"/>
      <c r="AF563" s="15"/>
      <c r="AG563" s="15"/>
      <c r="AH563" s="46" t="str">
        <f>IF(Table1[[#This Row],[Posting Date]]&lt;&gt;"","GJ-"&amp;CountryID,"")</f>
        <v/>
      </c>
      <c r="AI563" s="59" t="str">
        <f>IF(Table1[[#This Row],[Posting Date]]&lt;&gt;"",Table1[[#This Row],[Posting Date]],"")</f>
        <v/>
      </c>
      <c r="AJ563" s="46"/>
      <c r="AK563" s="46" t="str">
        <f>IF(Table1[[#This Row],[Description]]&lt;&gt;"",Table1[[#This Row],[Description]],"")</f>
        <v/>
      </c>
      <c r="AL563" s="46" t="str">
        <f>IF(Table1[[#This Row],[Posting Date]]&lt;&gt;"",Table1[[#This Row],[Reference Number]],"")</f>
        <v/>
      </c>
      <c r="AM563" s="46" t="str">
        <f>TRIM(Table1[[#This Row],[Line '#]])</f>
        <v/>
      </c>
      <c r="AN563" s="46" t="str">
        <f>TRIM(Table1[[#This Row],[Account]])</f>
        <v/>
      </c>
      <c r="AO563" s="46" t="str">
        <f>IF(Table1[[#This Row],[Posting Date]]&lt;&gt;"",$D$5,"")</f>
        <v/>
      </c>
      <c r="AP563" s="46" t="str">
        <f>TRIM(Table1[[#This Row],[Departments-Prgrams]])</f>
        <v/>
      </c>
      <c r="AQ563" s="46" t="str">
        <f>TRIM(Table1[[#This Row],[Grant]])</f>
        <v/>
      </c>
      <c r="AR563" s="46" t="str">
        <f>TRIM(Table1[[#This Row],[Staff ID]])</f>
        <v/>
      </c>
      <c r="AS563" s="46" t="str">
        <f>IF(TRIM(Table1[[#This Row],[Budget Code]])=0,"",TRIM(Table1[[#This Row],[Budget Code]]))</f>
        <v/>
      </c>
      <c r="AT563" s="46" t="str">
        <f>IF(Table1[[#This Row],[Line Description]]&lt;&gt;"",Table1[[#This Row],[Line Description]],"")</f>
        <v/>
      </c>
      <c r="AU563" s="46" t="str">
        <f>IF(Table1[[#This Row],[Cur_Amount Debit]]&gt;0,ROUND(Table1[[#This Row],[Cur_Amount Debit]],2),"")</f>
        <v/>
      </c>
      <c r="AV563" s="46" t="str">
        <f>IF(Table1[[#This Row],[Cur_Amount Credit]]&gt;0,ROUND(Table1[[#This Row],[Cur_Amount Credit]],2),"")</f>
        <v/>
      </c>
      <c r="AW563" s="46" t="str">
        <f>LEFT(Table1[[#This Row],[Cur]],3)</f>
        <v/>
      </c>
      <c r="AX563" s="59"/>
      <c r="AY563" s="46"/>
      <c r="AZ563" s="46" t="str">
        <f>IF(Table1[[#This Row],[Cur]]&lt;&gt;"",IF(Table1[[#This Row],[Cur]]="USD","",ExchangeRate),"")</f>
        <v/>
      </c>
      <c r="BA563" s="46" t="str">
        <f>IF(Table1[[#This Row],[Grant]]&lt;&gt;"",VLOOKUP(Table1[[#This Row],[Grant]],Grants!B:D,3),"")</f>
        <v/>
      </c>
      <c r="BB563" s="46" t="str">
        <f>TRIM(Table1[[#This Row],[Vendor ID]])</f>
        <v/>
      </c>
      <c r="BC563">
        <f>IF(Table1[[#This Row],[Reference Number]]=Q562,BC562,BC562+1)</f>
        <v>2</v>
      </c>
    </row>
    <row r="564" spans="1:55" ht="11.25" hidden="1" customHeight="1">
      <c r="A564" s="1"/>
      <c r="B564" s="88" t="str">
        <f>IF(Table1[[#This Row],[Posting Date]]&lt;&gt;"",IF(Table1[[#This Row],[Reference Number]]=Q563,B563+1,1),"")</f>
        <v/>
      </c>
      <c r="C564" s="61"/>
      <c r="D564" s="61"/>
      <c r="E564" s="218"/>
      <c r="F564" s="143" t="str">
        <f>IFERROR(IF(VLOOKUP(Table1[[#This Row],[Budget Code Description]],Dimentions!$X$6:$AC$132,2,FALSE)="","",VLOOKUP(Table1[[#This Row],[Budget Code Description]],Dimentions!$X$6:$AC$132,2,FALSE)),"")</f>
        <v/>
      </c>
      <c r="G564" s="143" t="str">
        <f>IFERROR(VLOOKUP(Table1[[#This Row],[Budget Code Description]],Dimentions!$X$6:$AC$132,3,FALSE),"")</f>
        <v/>
      </c>
      <c r="H564" s="64" t="str">
        <f>IFERROR(VLOOKUP(Table1[[#This Row],[Account]],Dimentions!$S$6:$V$233,2,FALSE),"")</f>
        <v/>
      </c>
      <c r="I564" s="62">
        <f>_xlfn.NUMBERVALUE(LEFT(Table1[[#This Row],[Account]],1))</f>
        <v>0</v>
      </c>
      <c r="J564" s="62" t="str">
        <f>IFERROR(VLOOKUP(Table1[[#This Row],[Budget Code Description]],Table6[#All],7,FALSE),"")</f>
        <v/>
      </c>
      <c r="K564" s="143" t="str">
        <f>IFERROR(VLOOKUP(Table1[[#This Row],[Budget Code Description]],Table6[#All],8,FALSE),"")</f>
        <v/>
      </c>
      <c r="L564" s="63"/>
      <c r="M564" s="65" t="str">
        <f>IFERROR(VLOOKUP(Table1[[#This Row],[Staff ID]],Table2[],2,FALSE),"")</f>
        <v/>
      </c>
      <c r="N564" s="211" t="str">
        <f>IFERROR(IF(VLOOKUP(Table1[[#This Row],[Budget Code Description]],Dimentions!$X$6:$AC$97,4,FALSE)="","",VLOOKUP(Table1[[#This Row],[Budget Code Description]],Dimentions!$X$6:$AC$97,4,FALSE)),"")</f>
        <v/>
      </c>
      <c r="O564" s="65" t="str">
        <f>IFERROR(VLOOKUP(Table1[[#This Row],[Vendor ID]],Table549[],2,FALSE),"")</f>
        <v/>
      </c>
      <c r="P564" s="63"/>
      <c r="Q564" s="143" t="str">
        <f>IF(Table1[[#This Row],[Posting Date]]&lt;&gt;"",$D$9,"")</f>
        <v/>
      </c>
      <c r="R564" s="159" t="str">
        <f>IF(Table1[[#This Row],[Posting Date]]&lt;&gt;"",$D$10,"")</f>
        <v/>
      </c>
      <c r="S564" s="66"/>
      <c r="T564" s="63"/>
      <c r="U564" s="67"/>
      <c r="V564" s="67"/>
      <c r="W564" s="67" t="str">
        <f t="shared" si="9"/>
        <v/>
      </c>
      <c r="X564" s="161" t="str">
        <f>IF(E564="","",(IF(Table1[[#This Row],[Cur]]="USD",Table1[[#This Row],[Cur_Amount Debit]],Table1[[#This Row],[Cur_Amount Debit]]/Table1[[#This Row],[Exchange Rate]])))</f>
        <v/>
      </c>
      <c r="Y564" s="161" t="str">
        <f>IF(E564="","",(IF(Table1[[#This Row],[Cur]]="USD",Table1[[#This Row],[Cur_Amount Credit]],Table1[[#This Row],[Cur_Amount Credit]]/ExchangeRate)))</f>
        <v/>
      </c>
      <c r="Z564" s="203" t="str">
        <f>IF(E564="","",(Table1[[#This Row],[Debit USD]]-Table1[[#This Row],[Credit USD]]))</f>
        <v/>
      </c>
      <c r="AA564" s="122"/>
      <c r="AB564" s="1"/>
      <c r="AC564" s="15"/>
      <c r="AD564" s="15" t="str">
        <f>IF(AND(OR(Table1[[#This Row],[Account]]="15030",Table1[[#This Row],[Account]]="15035",Table1[[#This Row],[Account]]="20150"),Table1[[#This Row],[Vendor ID]]=""),1,"")</f>
        <v/>
      </c>
      <c r="AE564" s="15"/>
      <c r="AF564" s="15"/>
      <c r="AG564" s="15"/>
      <c r="AH564" s="46" t="str">
        <f>IF(Table1[[#This Row],[Posting Date]]&lt;&gt;"","GJ-"&amp;CountryID,"")</f>
        <v/>
      </c>
      <c r="AI564" s="59" t="str">
        <f>IF(Table1[[#This Row],[Posting Date]]&lt;&gt;"",Table1[[#This Row],[Posting Date]],"")</f>
        <v/>
      </c>
      <c r="AJ564" s="46"/>
      <c r="AK564" s="46" t="str">
        <f>IF(Table1[[#This Row],[Description]]&lt;&gt;"",Table1[[#This Row],[Description]],"")</f>
        <v/>
      </c>
      <c r="AL564" s="46" t="str">
        <f>IF(Table1[[#This Row],[Posting Date]]&lt;&gt;"",Table1[[#This Row],[Reference Number]],"")</f>
        <v/>
      </c>
      <c r="AM564" s="46" t="str">
        <f>TRIM(Table1[[#This Row],[Line '#]])</f>
        <v/>
      </c>
      <c r="AN564" s="46" t="str">
        <f>TRIM(Table1[[#This Row],[Account]])</f>
        <v/>
      </c>
      <c r="AO564" s="46" t="str">
        <f>IF(Table1[[#This Row],[Posting Date]]&lt;&gt;"",$D$5,"")</f>
        <v/>
      </c>
      <c r="AP564" s="46" t="str">
        <f>TRIM(Table1[[#This Row],[Departments-Prgrams]])</f>
        <v/>
      </c>
      <c r="AQ564" s="46" t="str">
        <f>TRIM(Table1[[#This Row],[Grant]])</f>
        <v/>
      </c>
      <c r="AR564" s="46" t="str">
        <f>TRIM(Table1[[#This Row],[Staff ID]])</f>
        <v/>
      </c>
      <c r="AS564" s="46" t="str">
        <f>IF(TRIM(Table1[[#This Row],[Budget Code]])=0,"",TRIM(Table1[[#This Row],[Budget Code]]))</f>
        <v/>
      </c>
      <c r="AT564" s="46" t="str">
        <f>IF(Table1[[#This Row],[Line Description]]&lt;&gt;"",Table1[[#This Row],[Line Description]],"")</f>
        <v/>
      </c>
      <c r="AU564" s="46" t="str">
        <f>IF(Table1[[#This Row],[Cur_Amount Debit]]&gt;0,ROUND(Table1[[#This Row],[Cur_Amount Debit]],2),"")</f>
        <v/>
      </c>
      <c r="AV564" s="46" t="str">
        <f>IF(Table1[[#This Row],[Cur_Amount Credit]]&gt;0,ROUND(Table1[[#This Row],[Cur_Amount Credit]],2),"")</f>
        <v/>
      </c>
      <c r="AW564" s="46" t="str">
        <f>LEFT(Table1[[#This Row],[Cur]],3)</f>
        <v/>
      </c>
      <c r="AX564" s="59"/>
      <c r="AY564" s="46"/>
      <c r="AZ564" s="46" t="str">
        <f>IF(Table1[[#This Row],[Cur]]&lt;&gt;"",IF(Table1[[#This Row],[Cur]]="USD","",ExchangeRate),"")</f>
        <v/>
      </c>
      <c r="BA564" s="46" t="str">
        <f>IF(Table1[[#This Row],[Grant]]&lt;&gt;"",VLOOKUP(Table1[[#This Row],[Grant]],Grants!B:D,3),"")</f>
        <v/>
      </c>
      <c r="BB564" s="46" t="str">
        <f>TRIM(Table1[[#This Row],[Vendor ID]])</f>
        <v/>
      </c>
      <c r="BC564">
        <f>IF(Table1[[#This Row],[Reference Number]]=Q563,BC563,BC563+1)</f>
        <v>2</v>
      </c>
    </row>
    <row r="565" spans="1:55" ht="11.25" hidden="1" customHeight="1">
      <c r="A565" s="1"/>
      <c r="B565" s="88" t="str">
        <f>IF(Table1[[#This Row],[Posting Date]]&lt;&gt;"",IF(Table1[[#This Row],[Reference Number]]=Q564,B564+1,1),"")</f>
        <v/>
      </c>
      <c r="C565" s="61"/>
      <c r="D565" s="61"/>
      <c r="E565" s="218"/>
      <c r="F565" s="143" t="str">
        <f>IFERROR(IF(VLOOKUP(Table1[[#This Row],[Budget Code Description]],Dimentions!$X$6:$AC$132,2,FALSE)="","",VLOOKUP(Table1[[#This Row],[Budget Code Description]],Dimentions!$X$6:$AC$132,2,FALSE)),"")</f>
        <v/>
      </c>
      <c r="G565" s="143" t="str">
        <f>IFERROR(VLOOKUP(Table1[[#This Row],[Budget Code Description]],Dimentions!$X$6:$AC$132,3,FALSE),"")</f>
        <v/>
      </c>
      <c r="H565" s="64" t="str">
        <f>IFERROR(VLOOKUP(Table1[[#This Row],[Account]],Dimentions!$S$6:$V$233,2,FALSE),"")</f>
        <v/>
      </c>
      <c r="I565" s="62">
        <f>_xlfn.NUMBERVALUE(LEFT(Table1[[#This Row],[Account]],1))</f>
        <v>0</v>
      </c>
      <c r="J565" s="62" t="str">
        <f>IFERROR(VLOOKUP(Table1[[#This Row],[Budget Code Description]],Table6[#All],7,FALSE),"")</f>
        <v/>
      </c>
      <c r="K565" s="143" t="str">
        <f>IFERROR(VLOOKUP(Table1[[#This Row],[Budget Code Description]],Table6[#All],8,FALSE),"")</f>
        <v/>
      </c>
      <c r="L565" s="63"/>
      <c r="M565" s="65" t="str">
        <f>IFERROR(VLOOKUP(Table1[[#This Row],[Staff ID]],Table2[],2,FALSE),"")</f>
        <v/>
      </c>
      <c r="N565" s="211" t="str">
        <f>IFERROR(IF(VLOOKUP(Table1[[#This Row],[Budget Code Description]],Dimentions!$X$6:$AC$97,4,FALSE)="","",VLOOKUP(Table1[[#This Row],[Budget Code Description]],Dimentions!$X$6:$AC$97,4,FALSE)),"")</f>
        <v/>
      </c>
      <c r="O565" s="65" t="str">
        <f>IFERROR(VLOOKUP(Table1[[#This Row],[Vendor ID]],Table549[],2,FALSE),"")</f>
        <v/>
      </c>
      <c r="P565" s="63"/>
      <c r="Q565" s="143" t="str">
        <f>IF(Table1[[#This Row],[Posting Date]]&lt;&gt;"",$D$9,"")</f>
        <v/>
      </c>
      <c r="R565" s="159" t="str">
        <f>IF(Table1[[#This Row],[Posting Date]]&lt;&gt;"",$D$10,"")</f>
        <v/>
      </c>
      <c r="S565" s="66"/>
      <c r="T565" s="63"/>
      <c r="U565" s="67"/>
      <c r="V565" s="67"/>
      <c r="W565" s="67" t="str">
        <f t="shared" si="9"/>
        <v/>
      </c>
      <c r="X565" s="161" t="str">
        <f>IF(E565="","",(IF(Table1[[#This Row],[Cur]]="USD",Table1[[#This Row],[Cur_Amount Debit]],Table1[[#This Row],[Cur_Amount Debit]]/Table1[[#This Row],[Exchange Rate]])))</f>
        <v/>
      </c>
      <c r="Y565" s="161" t="str">
        <f>IF(E565="","",(IF(Table1[[#This Row],[Cur]]="USD",Table1[[#This Row],[Cur_Amount Credit]],Table1[[#This Row],[Cur_Amount Credit]]/ExchangeRate)))</f>
        <v/>
      </c>
      <c r="Z565" s="203" t="str">
        <f>IF(E565="","",(Table1[[#This Row],[Debit USD]]-Table1[[#This Row],[Credit USD]]))</f>
        <v/>
      </c>
      <c r="AA565" s="122"/>
      <c r="AB565" s="1"/>
      <c r="AC565" s="15"/>
      <c r="AD565" s="15" t="str">
        <f>IF(AND(OR(Table1[[#This Row],[Account]]="15030",Table1[[#This Row],[Account]]="15035",Table1[[#This Row],[Account]]="20150"),Table1[[#This Row],[Vendor ID]]=""),1,"")</f>
        <v/>
      </c>
      <c r="AE565" s="15"/>
      <c r="AF565" s="15"/>
      <c r="AG565" s="15"/>
      <c r="AH565" s="46" t="str">
        <f>IF(Table1[[#This Row],[Posting Date]]&lt;&gt;"","GJ-"&amp;CountryID,"")</f>
        <v/>
      </c>
      <c r="AI565" s="59" t="str">
        <f>IF(Table1[[#This Row],[Posting Date]]&lt;&gt;"",Table1[[#This Row],[Posting Date]],"")</f>
        <v/>
      </c>
      <c r="AJ565" s="46"/>
      <c r="AK565" s="46" t="str">
        <f>IF(Table1[[#This Row],[Description]]&lt;&gt;"",Table1[[#This Row],[Description]],"")</f>
        <v/>
      </c>
      <c r="AL565" s="46" t="str">
        <f>IF(Table1[[#This Row],[Posting Date]]&lt;&gt;"",Table1[[#This Row],[Reference Number]],"")</f>
        <v/>
      </c>
      <c r="AM565" s="46" t="str">
        <f>TRIM(Table1[[#This Row],[Line '#]])</f>
        <v/>
      </c>
      <c r="AN565" s="46" t="str">
        <f>TRIM(Table1[[#This Row],[Account]])</f>
        <v/>
      </c>
      <c r="AO565" s="46" t="str">
        <f>IF(Table1[[#This Row],[Posting Date]]&lt;&gt;"",$D$5,"")</f>
        <v/>
      </c>
      <c r="AP565" s="46" t="str">
        <f>TRIM(Table1[[#This Row],[Departments-Prgrams]])</f>
        <v/>
      </c>
      <c r="AQ565" s="46" t="str">
        <f>TRIM(Table1[[#This Row],[Grant]])</f>
        <v/>
      </c>
      <c r="AR565" s="46" t="str">
        <f>TRIM(Table1[[#This Row],[Staff ID]])</f>
        <v/>
      </c>
      <c r="AS565" s="46" t="str">
        <f>IF(TRIM(Table1[[#This Row],[Budget Code]])=0,"",TRIM(Table1[[#This Row],[Budget Code]]))</f>
        <v/>
      </c>
      <c r="AT565" s="46" t="str">
        <f>IF(Table1[[#This Row],[Line Description]]&lt;&gt;"",Table1[[#This Row],[Line Description]],"")</f>
        <v/>
      </c>
      <c r="AU565" s="46" t="str">
        <f>IF(Table1[[#This Row],[Cur_Amount Debit]]&gt;0,ROUND(Table1[[#This Row],[Cur_Amount Debit]],2),"")</f>
        <v/>
      </c>
      <c r="AV565" s="46" t="str">
        <f>IF(Table1[[#This Row],[Cur_Amount Credit]]&gt;0,ROUND(Table1[[#This Row],[Cur_Amount Credit]],2),"")</f>
        <v/>
      </c>
      <c r="AW565" s="46" t="str">
        <f>LEFT(Table1[[#This Row],[Cur]],3)</f>
        <v/>
      </c>
      <c r="AX565" s="59"/>
      <c r="AY565" s="46"/>
      <c r="AZ565" s="46" t="str">
        <f>IF(Table1[[#This Row],[Cur]]&lt;&gt;"",IF(Table1[[#This Row],[Cur]]="USD","",ExchangeRate),"")</f>
        <v/>
      </c>
      <c r="BA565" s="46" t="str">
        <f>IF(Table1[[#This Row],[Grant]]&lt;&gt;"",VLOOKUP(Table1[[#This Row],[Grant]],Grants!B:D,3),"")</f>
        <v/>
      </c>
      <c r="BB565" s="46" t="str">
        <f>TRIM(Table1[[#This Row],[Vendor ID]])</f>
        <v/>
      </c>
      <c r="BC565">
        <f>IF(Table1[[#This Row],[Reference Number]]=Q564,BC564,BC564+1)</f>
        <v>2</v>
      </c>
    </row>
    <row r="566" spans="1:55" ht="11.25" hidden="1" customHeight="1">
      <c r="A566" s="1"/>
      <c r="B566" s="88" t="str">
        <f>IF(Table1[[#This Row],[Posting Date]]&lt;&gt;"",IF(Table1[[#This Row],[Reference Number]]=Q565,B565+1,1),"")</f>
        <v/>
      </c>
      <c r="C566" s="61"/>
      <c r="D566" s="61"/>
      <c r="E566" s="218"/>
      <c r="F566" s="143" t="str">
        <f>IFERROR(IF(VLOOKUP(Table1[[#This Row],[Budget Code Description]],Dimentions!$X$6:$AC$132,2,FALSE)="","",VLOOKUP(Table1[[#This Row],[Budget Code Description]],Dimentions!$X$6:$AC$132,2,FALSE)),"")</f>
        <v/>
      </c>
      <c r="G566" s="143" t="str">
        <f>IFERROR(VLOOKUP(Table1[[#This Row],[Budget Code Description]],Dimentions!$X$6:$AC$132,3,FALSE),"")</f>
        <v/>
      </c>
      <c r="H566" s="64" t="str">
        <f>IFERROR(VLOOKUP(Table1[[#This Row],[Account]],Dimentions!$S$6:$V$233,2,FALSE),"")</f>
        <v/>
      </c>
      <c r="I566" s="62">
        <f>_xlfn.NUMBERVALUE(LEFT(Table1[[#This Row],[Account]],1))</f>
        <v>0</v>
      </c>
      <c r="J566" s="62" t="str">
        <f>IFERROR(VLOOKUP(Table1[[#This Row],[Budget Code Description]],Table6[#All],7,FALSE),"")</f>
        <v/>
      </c>
      <c r="K566" s="143" t="str">
        <f>IFERROR(VLOOKUP(Table1[[#This Row],[Budget Code Description]],Table6[#All],8,FALSE),"")</f>
        <v/>
      </c>
      <c r="L566" s="63"/>
      <c r="M566" s="65" t="str">
        <f>IFERROR(VLOOKUP(Table1[[#This Row],[Staff ID]],Table2[],2,FALSE),"")</f>
        <v/>
      </c>
      <c r="N566" s="211" t="str">
        <f>IFERROR(IF(VLOOKUP(Table1[[#This Row],[Budget Code Description]],Dimentions!$X$6:$AC$97,4,FALSE)="","",VLOOKUP(Table1[[#This Row],[Budget Code Description]],Dimentions!$X$6:$AC$97,4,FALSE)),"")</f>
        <v/>
      </c>
      <c r="O566" s="65" t="str">
        <f>IFERROR(VLOOKUP(Table1[[#This Row],[Vendor ID]],Table549[],2,FALSE),"")</f>
        <v/>
      </c>
      <c r="P566" s="63"/>
      <c r="Q566" s="143" t="str">
        <f>IF(Table1[[#This Row],[Posting Date]]&lt;&gt;"",$D$9,"")</f>
        <v/>
      </c>
      <c r="R566" s="159" t="str">
        <f>IF(Table1[[#This Row],[Posting Date]]&lt;&gt;"",$D$10,"")</f>
        <v/>
      </c>
      <c r="S566" s="66"/>
      <c r="T566" s="63"/>
      <c r="U566" s="67"/>
      <c r="V566" s="67"/>
      <c r="W566" s="67" t="str">
        <f t="shared" si="9"/>
        <v/>
      </c>
      <c r="X566" s="161" t="str">
        <f>IF(E566="","",(IF(Table1[[#This Row],[Cur]]="USD",Table1[[#This Row],[Cur_Amount Debit]],Table1[[#This Row],[Cur_Amount Debit]]/Table1[[#This Row],[Exchange Rate]])))</f>
        <v/>
      </c>
      <c r="Y566" s="161" t="str">
        <f>IF(E566="","",(IF(Table1[[#This Row],[Cur]]="USD",Table1[[#This Row],[Cur_Amount Credit]],Table1[[#This Row],[Cur_Amount Credit]]/ExchangeRate)))</f>
        <v/>
      </c>
      <c r="Z566" s="203" t="str">
        <f>IF(E566="","",(Table1[[#This Row],[Debit USD]]-Table1[[#This Row],[Credit USD]]))</f>
        <v/>
      </c>
      <c r="AA566" s="122"/>
      <c r="AB566" s="1"/>
      <c r="AC566" s="15"/>
      <c r="AD566" s="15" t="str">
        <f>IF(AND(OR(Table1[[#This Row],[Account]]="15030",Table1[[#This Row],[Account]]="15035",Table1[[#This Row],[Account]]="20150"),Table1[[#This Row],[Vendor ID]]=""),1,"")</f>
        <v/>
      </c>
      <c r="AE566" s="15"/>
      <c r="AF566" s="15"/>
      <c r="AG566" s="15"/>
      <c r="AH566" s="46" t="str">
        <f>IF(Table1[[#This Row],[Posting Date]]&lt;&gt;"","GJ-"&amp;CountryID,"")</f>
        <v/>
      </c>
      <c r="AI566" s="59" t="str">
        <f>IF(Table1[[#This Row],[Posting Date]]&lt;&gt;"",Table1[[#This Row],[Posting Date]],"")</f>
        <v/>
      </c>
      <c r="AJ566" s="46"/>
      <c r="AK566" s="46" t="str">
        <f>IF(Table1[[#This Row],[Description]]&lt;&gt;"",Table1[[#This Row],[Description]],"")</f>
        <v/>
      </c>
      <c r="AL566" s="46" t="str">
        <f>IF(Table1[[#This Row],[Posting Date]]&lt;&gt;"",Table1[[#This Row],[Reference Number]],"")</f>
        <v/>
      </c>
      <c r="AM566" s="46" t="str">
        <f>TRIM(Table1[[#This Row],[Line '#]])</f>
        <v/>
      </c>
      <c r="AN566" s="46" t="str">
        <f>TRIM(Table1[[#This Row],[Account]])</f>
        <v/>
      </c>
      <c r="AO566" s="46" t="str">
        <f>IF(Table1[[#This Row],[Posting Date]]&lt;&gt;"",$D$5,"")</f>
        <v/>
      </c>
      <c r="AP566" s="46" t="str">
        <f>TRIM(Table1[[#This Row],[Departments-Prgrams]])</f>
        <v/>
      </c>
      <c r="AQ566" s="46" t="str">
        <f>TRIM(Table1[[#This Row],[Grant]])</f>
        <v/>
      </c>
      <c r="AR566" s="46" t="str">
        <f>TRIM(Table1[[#This Row],[Staff ID]])</f>
        <v/>
      </c>
      <c r="AS566" s="46" t="str">
        <f>IF(TRIM(Table1[[#This Row],[Budget Code]])=0,"",TRIM(Table1[[#This Row],[Budget Code]]))</f>
        <v/>
      </c>
      <c r="AT566" s="46" t="str">
        <f>IF(Table1[[#This Row],[Line Description]]&lt;&gt;"",Table1[[#This Row],[Line Description]],"")</f>
        <v/>
      </c>
      <c r="AU566" s="46" t="str">
        <f>IF(Table1[[#This Row],[Cur_Amount Debit]]&gt;0,ROUND(Table1[[#This Row],[Cur_Amount Debit]],2),"")</f>
        <v/>
      </c>
      <c r="AV566" s="46" t="str">
        <f>IF(Table1[[#This Row],[Cur_Amount Credit]]&gt;0,ROUND(Table1[[#This Row],[Cur_Amount Credit]],2),"")</f>
        <v/>
      </c>
      <c r="AW566" s="46" t="str">
        <f>LEFT(Table1[[#This Row],[Cur]],3)</f>
        <v/>
      </c>
      <c r="AX566" s="59"/>
      <c r="AY566" s="46"/>
      <c r="AZ566" s="46" t="str">
        <f>IF(Table1[[#This Row],[Cur]]&lt;&gt;"",IF(Table1[[#This Row],[Cur]]="USD","",ExchangeRate),"")</f>
        <v/>
      </c>
      <c r="BA566" s="46" t="str">
        <f>IF(Table1[[#This Row],[Grant]]&lt;&gt;"",VLOOKUP(Table1[[#This Row],[Grant]],Grants!B:D,3),"")</f>
        <v/>
      </c>
      <c r="BB566" s="46" t="str">
        <f>TRIM(Table1[[#This Row],[Vendor ID]])</f>
        <v/>
      </c>
      <c r="BC566">
        <f>IF(Table1[[#This Row],[Reference Number]]=Q565,BC565,BC565+1)</f>
        <v>2</v>
      </c>
    </row>
    <row r="567" spans="1:55" ht="11.25" hidden="1" customHeight="1">
      <c r="A567" s="1"/>
      <c r="B567" s="88" t="str">
        <f>IF(Table1[[#This Row],[Posting Date]]&lt;&gt;"",IF(Table1[[#This Row],[Reference Number]]=Q566,B566+1,1),"")</f>
        <v/>
      </c>
      <c r="C567" s="61"/>
      <c r="D567" s="61"/>
      <c r="E567" s="218"/>
      <c r="F567" s="143" t="str">
        <f>IFERROR(IF(VLOOKUP(Table1[[#This Row],[Budget Code Description]],Dimentions!$X$6:$AC$132,2,FALSE)="","",VLOOKUP(Table1[[#This Row],[Budget Code Description]],Dimentions!$X$6:$AC$132,2,FALSE)),"")</f>
        <v/>
      </c>
      <c r="G567" s="143" t="str">
        <f>IFERROR(VLOOKUP(Table1[[#This Row],[Budget Code Description]],Dimentions!$X$6:$AC$132,3,FALSE),"")</f>
        <v/>
      </c>
      <c r="H567" s="64" t="str">
        <f>IFERROR(VLOOKUP(Table1[[#This Row],[Account]],Dimentions!$S$6:$V$233,2,FALSE),"")</f>
        <v/>
      </c>
      <c r="I567" s="62">
        <f>_xlfn.NUMBERVALUE(LEFT(Table1[[#This Row],[Account]],1))</f>
        <v>0</v>
      </c>
      <c r="J567" s="62" t="str">
        <f>IFERROR(VLOOKUP(Table1[[#This Row],[Budget Code Description]],Table6[#All],7,FALSE),"")</f>
        <v/>
      </c>
      <c r="K567" s="143" t="str">
        <f>IFERROR(VLOOKUP(Table1[[#This Row],[Budget Code Description]],Table6[#All],8,FALSE),"")</f>
        <v/>
      </c>
      <c r="L567" s="63"/>
      <c r="M567" s="65" t="str">
        <f>IFERROR(VLOOKUP(Table1[[#This Row],[Staff ID]],Table2[],2,FALSE),"")</f>
        <v/>
      </c>
      <c r="N567" s="211" t="str">
        <f>IFERROR(IF(VLOOKUP(Table1[[#This Row],[Budget Code Description]],Dimentions!$X$6:$AC$97,4,FALSE)="","",VLOOKUP(Table1[[#This Row],[Budget Code Description]],Dimentions!$X$6:$AC$97,4,FALSE)),"")</f>
        <v/>
      </c>
      <c r="O567" s="65" t="str">
        <f>IFERROR(VLOOKUP(Table1[[#This Row],[Vendor ID]],Table549[],2,FALSE),"")</f>
        <v/>
      </c>
      <c r="P567" s="63"/>
      <c r="Q567" s="143" t="str">
        <f>IF(Table1[[#This Row],[Posting Date]]&lt;&gt;"",$D$9,"")</f>
        <v/>
      </c>
      <c r="R567" s="159" t="str">
        <f>IF(Table1[[#This Row],[Posting Date]]&lt;&gt;"",$D$10,"")</f>
        <v/>
      </c>
      <c r="S567" s="66"/>
      <c r="T567" s="63"/>
      <c r="U567" s="67"/>
      <c r="V567" s="67"/>
      <c r="W567" s="67" t="str">
        <f t="shared" si="9"/>
        <v/>
      </c>
      <c r="X567" s="161" t="str">
        <f>IF(E567="","",(IF(Table1[[#This Row],[Cur]]="USD",Table1[[#This Row],[Cur_Amount Debit]],Table1[[#This Row],[Cur_Amount Debit]]/Table1[[#This Row],[Exchange Rate]])))</f>
        <v/>
      </c>
      <c r="Y567" s="161" t="str">
        <f>IF(E567="","",(IF(Table1[[#This Row],[Cur]]="USD",Table1[[#This Row],[Cur_Amount Credit]],Table1[[#This Row],[Cur_Amount Credit]]/ExchangeRate)))</f>
        <v/>
      </c>
      <c r="Z567" s="203" t="str">
        <f>IF(E567="","",(Table1[[#This Row],[Debit USD]]-Table1[[#This Row],[Credit USD]]))</f>
        <v/>
      </c>
      <c r="AA567" s="122"/>
      <c r="AB567" s="1"/>
      <c r="AC567" s="15"/>
      <c r="AD567" s="15" t="str">
        <f>IF(AND(OR(Table1[[#This Row],[Account]]="15030",Table1[[#This Row],[Account]]="15035",Table1[[#This Row],[Account]]="20150"),Table1[[#This Row],[Vendor ID]]=""),1,"")</f>
        <v/>
      </c>
      <c r="AE567" s="15"/>
      <c r="AF567" s="15"/>
      <c r="AG567" s="15"/>
      <c r="AH567" s="46" t="str">
        <f>IF(Table1[[#This Row],[Posting Date]]&lt;&gt;"","GJ-"&amp;CountryID,"")</f>
        <v/>
      </c>
      <c r="AI567" s="59" t="str">
        <f>IF(Table1[[#This Row],[Posting Date]]&lt;&gt;"",Table1[[#This Row],[Posting Date]],"")</f>
        <v/>
      </c>
      <c r="AJ567" s="46"/>
      <c r="AK567" s="46" t="str">
        <f>IF(Table1[[#This Row],[Description]]&lt;&gt;"",Table1[[#This Row],[Description]],"")</f>
        <v/>
      </c>
      <c r="AL567" s="46" t="str">
        <f>IF(Table1[[#This Row],[Posting Date]]&lt;&gt;"",Table1[[#This Row],[Reference Number]],"")</f>
        <v/>
      </c>
      <c r="AM567" s="46" t="str">
        <f>TRIM(Table1[[#This Row],[Line '#]])</f>
        <v/>
      </c>
      <c r="AN567" s="46" t="str">
        <f>TRIM(Table1[[#This Row],[Account]])</f>
        <v/>
      </c>
      <c r="AO567" s="46" t="str">
        <f>IF(Table1[[#This Row],[Posting Date]]&lt;&gt;"",$D$5,"")</f>
        <v/>
      </c>
      <c r="AP567" s="46" t="str">
        <f>TRIM(Table1[[#This Row],[Departments-Prgrams]])</f>
        <v/>
      </c>
      <c r="AQ567" s="46" t="str">
        <f>TRIM(Table1[[#This Row],[Grant]])</f>
        <v/>
      </c>
      <c r="AR567" s="46" t="str">
        <f>TRIM(Table1[[#This Row],[Staff ID]])</f>
        <v/>
      </c>
      <c r="AS567" s="46" t="str">
        <f>IF(TRIM(Table1[[#This Row],[Budget Code]])=0,"",TRIM(Table1[[#This Row],[Budget Code]]))</f>
        <v/>
      </c>
      <c r="AT567" s="46" t="str">
        <f>IF(Table1[[#This Row],[Line Description]]&lt;&gt;"",Table1[[#This Row],[Line Description]],"")</f>
        <v/>
      </c>
      <c r="AU567" s="46" t="str">
        <f>IF(Table1[[#This Row],[Cur_Amount Debit]]&gt;0,ROUND(Table1[[#This Row],[Cur_Amount Debit]],2),"")</f>
        <v/>
      </c>
      <c r="AV567" s="46" t="str">
        <f>IF(Table1[[#This Row],[Cur_Amount Credit]]&gt;0,ROUND(Table1[[#This Row],[Cur_Amount Credit]],2),"")</f>
        <v/>
      </c>
      <c r="AW567" s="46" t="str">
        <f>LEFT(Table1[[#This Row],[Cur]],3)</f>
        <v/>
      </c>
      <c r="AX567" s="59"/>
      <c r="AY567" s="46"/>
      <c r="AZ567" s="46" t="str">
        <f>IF(Table1[[#This Row],[Cur]]&lt;&gt;"",IF(Table1[[#This Row],[Cur]]="USD","",ExchangeRate),"")</f>
        <v/>
      </c>
      <c r="BA567" s="46" t="str">
        <f>IF(Table1[[#This Row],[Grant]]&lt;&gt;"",VLOOKUP(Table1[[#This Row],[Grant]],Grants!B:D,3),"")</f>
        <v/>
      </c>
      <c r="BB567" s="46" t="str">
        <f>TRIM(Table1[[#This Row],[Vendor ID]])</f>
        <v/>
      </c>
      <c r="BC567">
        <f>IF(Table1[[#This Row],[Reference Number]]=Q566,BC566,BC566+1)</f>
        <v>2</v>
      </c>
    </row>
    <row r="568" spans="1:55" ht="11.25" hidden="1" customHeight="1">
      <c r="A568" s="1"/>
      <c r="B568" s="88" t="str">
        <f>IF(Table1[[#This Row],[Posting Date]]&lt;&gt;"",IF(Table1[[#This Row],[Reference Number]]=Q567,B567+1,1),"")</f>
        <v/>
      </c>
      <c r="C568" s="61"/>
      <c r="D568" s="61"/>
      <c r="E568" s="218"/>
      <c r="F568" s="143" t="str">
        <f>IFERROR(IF(VLOOKUP(Table1[[#This Row],[Budget Code Description]],Dimentions!$X$6:$AC$132,2,FALSE)="","",VLOOKUP(Table1[[#This Row],[Budget Code Description]],Dimentions!$X$6:$AC$132,2,FALSE)),"")</f>
        <v/>
      </c>
      <c r="G568" s="143" t="str">
        <f>IFERROR(VLOOKUP(Table1[[#This Row],[Budget Code Description]],Dimentions!$X$6:$AC$132,3,FALSE),"")</f>
        <v/>
      </c>
      <c r="H568" s="64" t="str">
        <f>IFERROR(VLOOKUP(Table1[[#This Row],[Account]],Dimentions!$S$6:$V$233,2,FALSE),"")</f>
        <v/>
      </c>
      <c r="I568" s="62">
        <f>_xlfn.NUMBERVALUE(LEFT(Table1[[#This Row],[Account]],1))</f>
        <v>0</v>
      </c>
      <c r="J568" s="62" t="str">
        <f>IFERROR(VLOOKUP(Table1[[#This Row],[Budget Code Description]],Table6[#All],7,FALSE),"")</f>
        <v/>
      </c>
      <c r="K568" s="143" t="str">
        <f>IFERROR(VLOOKUP(Table1[[#This Row],[Budget Code Description]],Table6[#All],8,FALSE),"")</f>
        <v/>
      </c>
      <c r="L568" s="63"/>
      <c r="M568" s="65" t="str">
        <f>IFERROR(VLOOKUP(Table1[[#This Row],[Staff ID]],Table2[],2,FALSE),"")</f>
        <v/>
      </c>
      <c r="N568" s="211" t="str">
        <f>IFERROR(IF(VLOOKUP(Table1[[#This Row],[Budget Code Description]],Dimentions!$X$6:$AC$97,4,FALSE)="","",VLOOKUP(Table1[[#This Row],[Budget Code Description]],Dimentions!$X$6:$AC$97,4,FALSE)),"")</f>
        <v/>
      </c>
      <c r="O568" s="65" t="str">
        <f>IFERROR(VLOOKUP(Table1[[#This Row],[Vendor ID]],Table549[],2,FALSE),"")</f>
        <v/>
      </c>
      <c r="P568" s="63"/>
      <c r="Q568" s="143" t="str">
        <f>IF(Table1[[#This Row],[Posting Date]]&lt;&gt;"",$D$9,"")</f>
        <v/>
      </c>
      <c r="R568" s="159" t="str">
        <f>IF(Table1[[#This Row],[Posting Date]]&lt;&gt;"",$D$10,"")</f>
        <v/>
      </c>
      <c r="S568" s="66"/>
      <c r="T568" s="63"/>
      <c r="U568" s="67"/>
      <c r="V568" s="67"/>
      <c r="W568" s="67" t="str">
        <f t="shared" si="9"/>
        <v/>
      </c>
      <c r="X568" s="161" t="str">
        <f>IF(E568="","",(IF(Table1[[#This Row],[Cur]]="USD",Table1[[#This Row],[Cur_Amount Debit]],Table1[[#This Row],[Cur_Amount Debit]]/Table1[[#This Row],[Exchange Rate]])))</f>
        <v/>
      </c>
      <c r="Y568" s="161" t="str">
        <f>IF(E568="","",(IF(Table1[[#This Row],[Cur]]="USD",Table1[[#This Row],[Cur_Amount Credit]],Table1[[#This Row],[Cur_Amount Credit]]/ExchangeRate)))</f>
        <v/>
      </c>
      <c r="Z568" s="203" t="str">
        <f>IF(E568="","",(Table1[[#This Row],[Debit USD]]-Table1[[#This Row],[Credit USD]]))</f>
        <v/>
      </c>
      <c r="AA568" s="122"/>
      <c r="AB568" s="1"/>
      <c r="AC568" s="15"/>
      <c r="AD568" s="15" t="str">
        <f>IF(AND(OR(Table1[[#This Row],[Account]]="15030",Table1[[#This Row],[Account]]="15035",Table1[[#This Row],[Account]]="20150"),Table1[[#This Row],[Vendor ID]]=""),1,"")</f>
        <v/>
      </c>
      <c r="AE568" s="15"/>
      <c r="AF568" s="15"/>
      <c r="AG568" s="15"/>
      <c r="AH568" s="46" t="str">
        <f>IF(Table1[[#This Row],[Posting Date]]&lt;&gt;"","GJ-"&amp;CountryID,"")</f>
        <v/>
      </c>
      <c r="AI568" s="59" t="str">
        <f>IF(Table1[[#This Row],[Posting Date]]&lt;&gt;"",Table1[[#This Row],[Posting Date]],"")</f>
        <v/>
      </c>
      <c r="AJ568" s="46"/>
      <c r="AK568" s="46" t="str">
        <f>IF(Table1[[#This Row],[Description]]&lt;&gt;"",Table1[[#This Row],[Description]],"")</f>
        <v/>
      </c>
      <c r="AL568" s="46" t="str">
        <f>IF(Table1[[#This Row],[Posting Date]]&lt;&gt;"",Table1[[#This Row],[Reference Number]],"")</f>
        <v/>
      </c>
      <c r="AM568" s="46" t="str">
        <f>TRIM(Table1[[#This Row],[Line '#]])</f>
        <v/>
      </c>
      <c r="AN568" s="46" t="str">
        <f>TRIM(Table1[[#This Row],[Account]])</f>
        <v/>
      </c>
      <c r="AO568" s="46" t="str">
        <f>IF(Table1[[#This Row],[Posting Date]]&lt;&gt;"",$D$5,"")</f>
        <v/>
      </c>
      <c r="AP568" s="46" t="str">
        <f>TRIM(Table1[[#This Row],[Departments-Prgrams]])</f>
        <v/>
      </c>
      <c r="AQ568" s="46" t="str">
        <f>TRIM(Table1[[#This Row],[Grant]])</f>
        <v/>
      </c>
      <c r="AR568" s="46" t="str">
        <f>TRIM(Table1[[#This Row],[Staff ID]])</f>
        <v/>
      </c>
      <c r="AS568" s="46" t="str">
        <f>IF(TRIM(Table1[[#This Row],[Budget Code]])=0,"",TRIM(Table1[[#This Row],[Budget Code]]))</f>
        <v/>
      </c>
      <c r="AT568" s="46" t="str">
        <f>IF(Table1[[#This Row],[Line Description]]&lt;&gt;"",Table1[[#This Row],[Line Description]],"")</f>
        <v/>
      </c>
      <c r="AU568" s="46" t="str">
        <f>IF(Table1[[#This Row],[Cur_Amount Debit]]&gt;0,ROUND(Table1[[#This Row],[Cur_Amount Debit]],2),"")</f>
        <v/>
      </c>
      <c r="AV568" s="46" t="str">
        <f>IF(Table1[[#This Row],[Cur_Amount Credit]]&gt;0,ROUND(Table1[[#This Row],[Cur_Amount Credit]],2),"")</f>
        <v/>
      </c>
      <c r="AW568" s="46" t="str">
        <f>LEFT(Table1[[#This Row],[Cur]],3)</f>
        <v/>
      </c>
      <c r="AX568" s="59"/>
      <c r="AY568" s="46"/>
      <c r="AZ568" s="46" t="str">
        <f>IF(Table1[[#This Row],[Cur]]&lt;&gt;"",IF(Table1[[#This Row],[Cur]]="USD","",ExchangeRate),"")</f>
        <v/>
      </c>
      <c r="BA568" s="46" t="str">
        <f>IF(Table1[[#This Row],[Grant]]&lt;&gt;"",VLOOKUP(Table1[[#This Row],[Grant]],Grants!B:D,3),"")</f>
        <v/>
      </c>
      <c r="BB568" s="46" t="str">
        <f>TRIM(Table1[[#This Row],[Vendor ID]])</f>
        <v/>
      </c>
      <c r="BC568">
        <f>IF(Table1[[#This Row],[Reference Number]]=Q567,BC567,BC567+1)</f>
        <v>2</v>
      </c>
    </row>
    <row r="569" spans="1:55" ht="11.25" hidden="1" customHeight="1">
      <c r="A569" s="1"/>
      <c r="B569" s="88" t="str">
        <f>IF(Table1[[#This Row],[Posting Date]]&lt;&gt;"",IF(Table1[[#This Row],[Reference Number]]=Q568,B568+1,1),"")</f>
        <v/>
      </c>
      <c r="C569" s="61"/>
      <c r="D569" s="61"/>
      <c r="E569" s="218"/>
      <c r="F569" s="143" t="str">
        <f>IFERROR(IF(VLOOKUP(Table1[[#This Row],[Budget Code Description]],Dimentions!$X$6:$AC$132,2,FALSE)="","",VLOOKUP(Table1[[#This Row],[Budget Code Description]],Dimentions!$X$6:$AC$132,2,FALSE)),"")</f>
        <v/>
      </c>
      <c r="G569" s="143" t="str">
        <f>IFERROR(VLOOKUP(Table1[[#This Row],[Budget Code Description]],Dimentions!$X$6:$AC$132,3,FALSE),"")</f>
        <v/>
      </c>
      <c r="H569" s="64" t="str">
        <f>IFERROR(VLOOKUP(Table1[[#This Row],[Account]],Dimentions!$S$6:$V$233,2,FALSE),"")</f>
        <v/>
      </c>
      <c r="I569" s="62">
        <f>_xlfn.NUMBERVALUE(LEFT(Table1[[#This Row],[Account]],1))</f>
        <v>0</v>
      </c>
      <c r="J569" s="62" t="str">
        <f>IFERROR(VLOOKUP(Table1[[#This Row],[Budget Code Description]],Table6[#All],7,FALSE),"")</f>
        <v/>
      </c>
      <c r="K569" s="143" t="str">
        <f>IFERROR(VLOOKUP(Table1[[#This Row],[Budget Code Description]],Table6[#All],8,FALSE),"")</f>
        <v/>
      </c>
      <c r="L569" s="63"/>
      <c r="M569" s="65" t="str">
        <f>IFERROR(VLOOKUP(Table1[[#This Row],[Staff ID]],Table2[],2,FALSE),"")</f>
        <v/>
      </c>
      <c r="N569" s="211" t="str">
        <f>IFERROR(IF(VLOOKUP(Table1[[#This Row],[Budget Code Description]],Dimentions!$X$6:$AC$97,4,FALSE)="","",VLOOKUP(Table1[[#This Row],[Budget Code Description]],Dimentions!$X$6:$AC$97,4,FALSE)),"")</f>
        <v/>
      </c>
      <c r="O569" s="65" t="str">
        <f>IFERROR(VLOOKUP(Table1[[#This Row],[Vendor ID]],Table549[],2,FALSE),"")</f>
        <v/>
      </c>
      <c r="P569" s="63"/>
      <c r="Q569" s="143" t="str">
        <f>IF(Table1[[#This Row],[Posting Date]]&lt;&gt;"",$D$9,"")</f>
        <v/>
      </c>
      <c r="R569" s="159" t="str">
        <f>IF(Table1[[#This Row],[Posting Date]]&lt;&gt;"",$D$10,"")</f>
        <v/>
      </c>
      <c r="S569" s="66"/>
      <c r="T569" s="63"/>
      <c r="U569" s="67"/>
      <c r="V569" s="67"/>
      <c r="W569" s="67" t="str">
        <f t="shared" si="9"/>
        <v/>
      </c>
      <c r="X569" s="161" t="str">
        <f>IF(E569="","",(IF(Table1[[#This Row],[Cur]]="USD",Table1[[#This Row],[Cur_Amount Debit]],Table1[[#This Row],[Cur_Amount Debit]]/Table1[[#This Row],[Exchange Rate]])))</f>
        <v/>
      </c>
      <c r="Y569" s="161" t="str">
        <f>IF(E569="","",(IF(Table1[[#This Row],[Cur]]="USD",Table1[[#This Row],[Cur_Amount Credit]],Table1[[#This Row],[Cur_Amount Credit]]/ExchangeRate)))</f>
        <v/>
      </c>
      <c r="Z569" s="203" t="str">
        <f>IF(E569="","",(Table1[[#This Row],[Debit USD]]-Table1[[#This Row],[Credit USD]]))</f>
        <v/>
      </c>
      <c r="AA569" s="122"/>
      <c r="AB569" s="1"/>
      <c r="AC569" s="15"/>
      <c r="AD569" s="15" t="str">
        <f>IF(AND(OR(Table1[[#This Row],[Account]]="15030",Table1[[#This Row],[Account]]="15035",Table1[[#This Row],[Account]]="20150"),Table1[[#This Row],[Vendor ID]]=""),1,"")</f>
        <v/>
      </c>
      <c r="AE569" s="15"/>
      <c r="AF569" s="15"/>
      <c r="AG569" s="15"/>
      <c r="AH569" s="46" t="str">
        <f>IF(Table1[[#This Row],[Posting Date]]&lt;&gt;"","GJ-"&amp;CountryID,"")</f>
        <v/>
      </c>
      <c r="AI569" s="59" t="str">
        <f>IF(Table1[[#This Row],[Posting Date]]&lt;&gt;"",Table1[[#This Row],[Posting Date]],"")</f>
        <v/>
      </c>
      <c r="AJ569" s="46"/>
      <c r="AK569" s="46" t="str">
        <f>IF(Table1[[#This Row],[Description]]&lt;&gt;"",Table1[[#This Row],[Description]],"")</f>
        <v/>
      </c>
      <c r="AL569" s="46" t="str">
        <f>IF(Table1[[#This Row],[Posting Date]]&lt;&gt;"",Table1[[#This Row],[Reference Number]],"")</f>
        <v/>
      </c>
      <c r="AM569" s="46" t="str">
        <f>TRIM(Table1[[#This Row],[Line '#]])</f>
        <v/>
      </c>
      <c r="AN569" s="46" t="str">
        <f>TRIM(Table1[[#This Row],[Account]])</f>
        <v/>
      </c>
      <c r="AO569" s="46" t="str">
        <f>IF(Table1[[#This Row],[Posting Date]]&lt;&gt;"",$D$5,"")</f>
        <v/>
      </c>
      <c r="AP569" s="46" t="str">
        <f>TRIM(Table1[[#This Row],[Departments-Prgrams]])</f>
        <v/>
      </c>
      <c r="AQ569" s="46" t="str">
        <f>TRIM(Table1[[#This Row],[Grant]])</f>
        <v/>
      </c>
      <c r="AR569" s="46" t="str">
        <f>TRIM(Table1[[#This Row],[Staff ID]])</f>
        <v/>
      </c>
      <c r="AS569" s="46" t="str">
        <f>IF(TRIM(Table1[[#This Row],[Budget Code]])=0,"",TRIM(Table1[[#This Row],[Budget Code]]))</f>
        <v/>
      </c>
      <c r="AT569" s="46" t="str">
        <f>IF(Table1[[#This Row],[Line Description]]&lt;&gt;"",Table1[[#This Row],[Line Description]],"")</f>
        <v/>
      </c>
      <c r="AU569" s="46" t="str">
        <f>IF(Table1[[#This Row],[Cur_Amount Debit]]&gt;0,ROUND(Table1[[#This Row],[Cur_Amount Debit]],2),"")</f>
        <v/>
      </c>
      <c r="AV569" s="46" t="str">
        <f>IF(Table1[[#This Row],[Cur_Amount Credit]]&gt;0,ROUND(Table1[[#This Row],[Cur_Amount Credit]],2),"")</f>
        <v/>
      </c>
      <c r="AW569" s="46" t="str">
        <f>LEFT(Table1[[#This Row],[Cur]],3)</f>
        <v/>
      </c>
      <c r="AX569" s="59"/>
      <c r="AY569" s="46"/>
      <c r="AZ569" s="46" t="str">
        <f>IF(Table1[[#This Row],[Cur]]&lt;&gt;"",IF(Table1[[#This Row],[Cur]]="USD","",ExchangeRate),"")</f>
        <v/>
      </c>
      <c r="BA569" s="46" t="str">
        <f>IF(Table1[[#This Row],[Grant]]&lt;&gt;"",VLOOKUP(Table1[[#This Row],[Grant]],Grants!B:D,3),"")</f>
        <v/>
      </c>
      <c r="BB569" s="46" t="str">
        <f>TRIM(Table1[[#This Row],[Vendor ID]])</f>
        <v/>
      </c>
      <c r="BC569">
        <f>IF(Table1[[#This Row],[Reference Number]]=Q568,BC568,BC568+1)</f>
        <v>2</v>
      </c>
    </row>
    <row r="570" spans="1:55" ht="11.25" hidden="1" customHeight="1">
      <c r="A570" s="1"/>
      <c r="B570" s="88" t="str">
        <f>IF(Table1[[#This Row],[Posting Date]]&lt;&gt;"",IF(Table1[[#This Row],[Reference Number]]=Q569,B569+1,1),"")</f>
        <v/>
      </c>
      <c r="C570" s="61"/>
      <c r="D570" s="61"/>
      <c r="E570" s="218"/>
      <c r="F570" s="143" t="str">
        <f>IFERROR(IF(VLOOKUP(Table1[[#This Row],[Budget Code Description]],Dimentions!$X$6:$AC$132,2,FALSE)="","",VLOOKUP(Table1[[#This Row],[Budget Code Description]],Dimentions!$X$6:$AC$132,2,FALSE)),"")</f>
        <v/>
      </c>
      <c r="G570" s="143" t="str">
        <f>IFERROR(VLOOKUP(Table1[[#This Row],[Budget Code Description]],Dimentions!$X$6:$AC$132,3,FALSE),"")</f>
        <v/>
      </c>
      <c r="H570" s="64" t="str">
        <f>IFERROR(VLOOKUP(Table1[[#This Row],[Account]],Dimentions!$S$6:$V$233,2,FALSE),"")</f>
        <v/>
      </c>
      <c r="I570" s="62">
        <f>_xlfn.NUMBERVALUE(LEFT(Table1[[#This Row],[Account]],1))</f>
        <v>0</v>
      </c>
      <c r="J570" s="62" t="str">
        <f>IFERROR(VLOOKUP(Table1[[#This Row],[Budget Code Description]],Table6[#All],7,FALSE),"")</f>
        <v/>
      </c>
      <c r="K570" s="143" t="str">
        <f>IFERROR(VLOOKUP(Table1[[#This Row],[Budget Code Description]],Table6[#All],8,FALSE),"")</f>
        <v/>
      </c>
      <c r="L570" s="63"/>
      <c r="M570" s="65" t="str">
        <f>IFERROR(VLOOKUP(Table1[[#This Row],[Staff ID]],Table2[],2,FALSE),"")</f>
        <v/>
      </c>
      <c r="N570" s="211" t="str">
        <f>IFERROR(IF(VLOOKUP(Table1[[#This Row],[Budget Code Description]],Dimentions!$X$6:$AC$97,4,FALSE)="","",VLOOKUP(Table1[[#This Row],[Budget Code Description]],Dimentions!$X$6:$AC$97,4,FALSE)),"")</f>
        <v/>
      </c>
      <c r="O570" s="65" t="str">
        <f>IFERROR(VLOOKUP(Table1[[#This Row],[Vendor ID]],Table549[],2,FALSE),"")</f>
        <v/>
      </c>
      <c r="P570" s="63"/>
      <c r="Q570" s="143" t="str">
        <f>IF(Table1[[#This Row],[Posting Date]]&lt;&gt;"",$D$9,"")</f>
        <v/>
      </c>
      <c r="R570" s="159" t="str">
        <f>IF(Table1[[#This Row],[Posting Date]]&lt;&gt;"",$D$10,"")</f>
        <v/>
      </c>
      <c r="S570" s="66"/>
      <c r="T570" s="63"/>
      <c r="U570" s="67"/>
      <c r="V570" s="67"/>
      <c r="W570" s="67" t="str">
        <f t="shared" si="9"/>
        <v/>
      </c>
      <c r="X570" s="161" t="str">
        <f>IF(E570="","",(IF(Table1[[#This Row],[Cur]]="USD",Table1[[#This Row],[Cur_Amount Debit]],Table1[[#This Row],[Cur_Amount Debit]]/Table1[[#This Row],[Exchange Rate]])))</f>
        <v/>
      </c>
      <c r="Y570" s="161" t="str">
        <f>IF(E570="","",(IF(Table1[[#This Row],[Cur]]="USD",Table1[[#This Row],[Cur_Amount Credit]],Table1[[#This Row],[Cur_Amount Credit]]/ExchangeRate)))</f>
        <v/>
      </c>
      <c r="Z570" s="203" t="str">
        <f>IF(E570="","",(Table1[[#This Row],[Debit USD]]-Table1[[#This Row],[Credit USD]]))</f>
        <v/>
      </c>
      <c r="AA570" s="122"/>
      <c r="AB570" s="1"/>
      <c r="AC570" s="15"/>
      <c r="AD570" s="15" t="str">
        <f>IF(AND(OR(Table1[[#This Row],[Account]]="15030",Table1[[#This Row],[Account]]="15035",Table1[[#This Row],[Account]]="20150"),Table1[[#This Row],[Vendor ID]]=""),1,"")</f>
        <v/>
      </c>
      <c r="AE570" s="15"/>
      <c r="AF570" s="15"/>
      <c r="AG570" s="15"/>
      <c r="AH570" s="46" t="str">
        <f>IF(Table1[[#This Row],[Posting Date]]&lt;&gt;"","GJ-"&amp;CountryID,"")</f>
        <v/>
      </c>
      <c r="AI570" s="59" t="str">
        <f>IF(Table1[[#This Row],[Posting Date]]&lt;&gt;"",Table1[[#This Row],[Posting Date]],"")</f>
        <v/>
      </c>
      <c r="AJ570" s="46"/>
      <c r="AK570" s="46" t="str">
        <f>IF(Table1[[#This Row],[Description]]&lt;&gt;"",Table1[[#This Row],[Description]],"")</f>
        <v/>
      </c>
      <c r="AL570" s="46" t="str">
        <f>IF(Table1[[#This Row],[Posting Date]]&lt;&gt;"",Table1[[#This Row],[Reference Number]],"")</f>
        <v/>
      </c>
      <c r="AM570" s="46" t="str">
        <f>TRIM(Table1[[#This Row],[Line '#]])</f>
        <v/>
      </c>
      <c r="AN570" s="46" t="str">
        <f>TRIM(Table1[[#This Row],[Account]])</f>
        <v/>
      </c>
      <c r="AO570" s="46" t="str">
        <f>IF(Table1[[#This Row],[Posting Date]]&lt;&gt;"",$D$5,"")</f>
        <v/>
      </c>
      <c r="AP570" s="46" t="str">
        <f>TRIM(Table1[[#This Row],[Departments-Prgrams]])</f>
        <v/>
      </c>
      <c r="AQ570" s="46" t="str">
        <f>TRIM(Table1[[#This Row],[Grant]])</f>
        <v/>
      </c>
      <c r="AR570" s="46" t="str">
        <f>TRIM(Table1[[#This Row],[Staff ID]])</f>
        <v/>
      </c>
      <c r="AS570" s="46" t="str">
        <f>IF(TRIM(Table1[[#This Row],[Budget Code]])=0,"",TRIM(Table1[[#This Row],[Budget Code]]))</f>
        <v/>
      </c>
      <c r="AT570" s="46" t="str">
        <f>IF(Table1[[#This Row],[Line Description]]&lt;&gt;"",Table1[[#This Row],[Line Description]],"")</f>
        <v/>
      </c>
      <c r="AU570" s="46" t="str">
        <f>IF(Table1[[#This Row],[Cur_Amount Debit]]&gt;0,ROUND(Table1[[#This Row],[Cur_Amount Debit]],2),"")</f>
        <v/>
      </c>
      <c r="AV570" s="46" t="str">
        <f>IF(Table1[[#This Row],[Cur_Amount Credit]]&gt;0,ROUND(Table1[[#This Row],[Cur_Amount Credit]],2),"")</f>
        <v/>
      </c>
      <c r="AW570" s="46" t="str">
        <f>LEFT(Table1[[#This Row],[Cur]],3)</f>
        <v/>
      </c>
      <c r="AX570" s="59"/>
      <c r="AY570" s="46"/>
      <c r="AZ570" s="46" t="str">
        <f>IF(Table1[[#This Row],[Cur]]&lt;&gt;"",IF(Table1[[#This Row],[Cur]]="USD","",ExchangeRate),"")</f>
        <v/>
      </c>
      <c r="BA570" s="46" t="str">
        <f>IF(Table1[[#This Row],[Grant]]&lt;&gt;"",VLOOKUP(Table1[[#This Row],[Grant]],Grants!B:D,3),"")</f>
        <v/>
      </c>
      <c r="BB570" s="46" t="str">
        <f>TRIM(Table1[[#This Row],[Vendor ID]])</f>
        <v/>
      </c>
      <c r="BC570">
        <f>IF(Table1[[#This Row],[Reference Number]]=Q569,BC569,BC569+1)</f>
        <v>2</v>
      </c>
    </row>
    <row r="571" spans="1:55" ht="11.25" hidden="1" customHeight="1">
      <c r="A571" s="1"/>
      <c r="B571" s="88" t="str">
        <f>IF(Table1[[#This Row],[Posting Date]]&lt;&gt;"",IF(Table1[[#This Row],[Reference Number]]=Q570,B570+1,1),"")</f>
        <v/>
      </c>
      <c r="C571" s="61"/>
      <c r="D571" s="61"/>
      <c r="E571" s="218"/>
      <c r="F571" s="143" t="str">
        <f>IFERROR(IF(VLOOKUP(Table1[[#This Row],[Budget Code Description]],Dimentions!$X$6:$AC$132,2,FALSE)="","",VLOOKUP(Table1[[#This Row],[Budget Code Description]],Dimentions!$X$6:$AC$132,2,FALSE)),"")</f>
        <v/>
      </c>
      <c r="G571" s="143" t="str">
        <f>IFERROR(VLOOKUP(Table1[[#This Row],[Budget Code Description]],Dimentions!$X$6:$AC$132,3,FALSE),"")</f>
        <v/>
      </c>
      <c r="H571" s="64" t="str">
        <f>IFERROR(VLOOKUP(Table1[[#This Row],[Account]],Dimentions!$S$6:$V$233,2,FALSE),"")</f>
        <v/>
      </c>
      <c r="I571" s="62">
        <f>_xlfn.NUMBERVALUE(LEFT(Table1[[#This Row],[Account]],1))</f>
        <v>0</v>
      </c>
      <c r="J571" s="62" t="str">
        <f>IFERROR(VLOOKUP(Table1[[#This Row],[Budget Code Description]],Table6[#All],7,FALSE),"")</f>
        <v/>
      </c>
      <c r="K571" s="143" t="str">
        <f>IFERROR(VLOOKUP(Table1[[#This Row],[Budget Code Description]],Table6[#All],8,FALSE),"")</f>
        <v/>
      </c>
      <c r="L571" s="63"/>
      <c r="M571" s="65" t="str">
        <f>IFERROR(VLOOKUP(Table1[[#This Row],[Staff ID]],Table2[],2,FALSE),"")</f>
        <v/>
      </c>
      <c r="N571" s="211" t="str">
        <f>IFERROR(IF(VLOOKUP(Table1[[#This Row],[Budget Code Description]],Dimentions!$X$6:$AC$97,4,FALSE)="","",VLOOKUP(Table1[[#This Row],[Budget Code Description]],Dimentions!$X$6:$AC$97,4,FALSE)),"")</f>
        <v/>
      </c>
      <c r="O571" s="65" t="str">
        <f>IFERROR(VLOOKUP(Table1[[#This Row],[Vendor ID]],Table549[],2,FALSE),"")</f>
        <v/>
      </c>
      <c r="P571" s="63"/>
      <c r="Q571" s="143" t="str">
        <f>IF(Table1[[#This Row],[Posting Date]]&lt;&gt;"",$D$9,"")</f>
        <v/>
      </c>
      <c r="R571" s="159" t="str">
        <f>IF(Table1[[#This Row],[Posting Date]]&lt;&gt;"",$D$10,"")</f>
        <v/>
      </c>
      <c r="S571" s="66"/>
      <c r="T571" s="63"/>
      <c r="U571" s="67"/>
      <c r="V571" s="67"/>
      <c r="W571" s="67" t="str">
        <f t="shared" si="9"/>
        <v/>
      </c>
      <c r="X571" s="161" t="str">
        <f>IF(E571="","",(IF(Table1[[#This Row],[Cur]]="USD",Table1[[#This Row],[Cur_Amount Debit]],Table1[[#This Row],[Cur_Amount Debit]]/Table1[[#This Row],[Exchange Rate]])))</f>
        <v/>
      </c>
      <c r="Y571" s="161" t="str">
        <f>IF(E571="","",(IF(Table1[[#This Row],[Cur]]="USD",Table1[[#This Row],[Cur_Amount Credit]],Table1[[#This Row],[Cur_Amount Credit]]/ExchangeRate)))</f>
        <v/>
      </c>
      <c r="Z571" s="203" t="str">
        <f>IF(E571="","",(Table1[[#This Row],[Debit USD]]-Table1[[#This Row],[Credit USD]]))</f>
        <v/>
      </c>
      <c r="AA571" s="122"/>
      <c r="AB571" s="1"/>
      <c r="AC571" s="15"/>
      <c r="AD571" s="15" t="str">
        <f>IF(AND(OR(Table1[[#This Row],[Account]]="15030",Table1[[#This Row],[Account]]="15035",Table1[[#This Row],[Account]]="20150"),Table1[[#This Row],[Vendor ID]]=""),1,"")</f>
        <v/>
      </c>
      <c r="AE571" s="15"/>
      <c r="AF571" s="15"/>
      <c r="AG571" s="15"/>
      <c r="AH571" s="46" t="str">
        <f>IF(Table1[[#This Row],[Posting Date]]&lt;&gt;"","GJ-"&amp;CountryID,"")</f>
        <v/>
      </c>
      <c r="AI571" s="59" t="str">
        <f>IF(Table1[[#This Row],[Posting Date]]&lt;&gt;"",Table1[[#This Row],[Posting Date]],"")</f>
        <v/>
      </c>
      <c r="AJ571" s="46"/>
      <c r="AK571" s="46" t="str">
        <f>IF(Table1[[#This Row],[Description]]&lt;&gt;"",Table1[[#This Row],[Description]],"")</f>
        <v/>
      </c>
      <c r="AL571" s="46" t="str">
        <f>IF(Table1[[#This Row],[Posting Date]]&lt;&gt;"",Table1[[#This Row],[Reference Number]],"")</f>
        <v/>
      </c>
      <c r="AM571" s="46" t="str">
        <f>TRIM(Table1[[#This Row],[Line '#]])</f>
        <v/>
      </c>
      <c r="AN571" s="46" t="str">
        <f>TRIM(Table1[[#This Row],[Account]])</f>
        <v/>
      </c>
      <c r="AO571" s="46" t="str">
        <f>IF(Table1[[#This Row],[Posting Date]]&lt;&gt;"",$D$5,"")</f>
        <v/>
      </c>
      <c r="AP571" s="46" t="str">
        <f>TRIM(Table1[[#This Row],[Departments-Prgrams]])</f>
        <v/>
      </c>
      <c r="AQ571" s="46" t="str">
        <f>TRIM(Table1[[#This Row],[Grant]])</f>
        <v/>
      </c>
      <c r="AR571" s="46" t="str">
        <f>TRIM(Table1[[#This Row],[Staff ID]])</f>
        <v/>
      </c>
      <c r="AS571" s="46" t="str">
        <f>IF(TRIM(Table1[[#This Row],[Budget Code]])=0,"",TRIM(Table1[[#This Row],[Budget Code]]))</f>
        <v/>
      </c>
      <c r="AT571" s="46" t="str">
        <f>IF(Table1[[#This Row],[Line Description]]&lt;&gt;"",Table1[[#This Row],[Line Description]],"")</f>
        <v/>
      </c>
      <c r="AU571" s="46" t="str">
        <f>IF(Table1[[#This Row],[Cur_Amount Debit]]&gt;0,ROUND(Table1[[#This Row],[Cur_Amount Debit]],2),"")</f>
        <v/>
      </c>
      <c r="AV571" s="46" t="str">
        <f>IF(Table1[[#This Row],[Cur_Amount Credit]]&gt;0,ROUND(Table1[[#This Row],[Cur_Amount Credit]],2),"")</f>
        <v/>
      </c>
      <c r="AW571" s="46" t="str">
        <f>LEFT(Table1[[#This Row],[Cur]],3)</f>
        <v/>
      </c>
      <c r="AX571" s="59"/>
      <c r="AY571" s="46"/>
      <c r="AZ571" s="46" t="str">
        <f>IF(Table1[[#This Row],[Cur]]&lt;&gt;"",IF(Table1[[#This Row],[Cur]]="USD","",ExchangeRate),"")</f>
        <v/>
      </c>
      <c r="BA571" s="46" t="str">
        <f>IF(Table1[[#This Row],[Grant]]&lt;&gt;"",VLOOKUP(Table1[[#This Row],[Grant]],Grants!B:D,3),"")</f>
        <v/>
      </c>
      <c r="BB571" s="46" t="str">
        <f>TRIM(Table1[[#This Row],[Vendor ID]])</f>
        <v/>
      </c>
      <c r="BC571">
        <f>IF(Table1[[#This Row],[Reference Number]]=Q570,BC570,BC570+1)</f>
        <v>2</v>
      </c>
    </row>
    <row r="572" spans="1:55" ht="11.25" hidden="1" customHeight="1">
      <c r="A572" s="1"/>
      <c r="B572" s="88" t="str">
        <f>IF(Table1[[#This Row],[Posting Date]]&lt;&gt;"",IF(Table1[[#This Row],[Reference Number]]=Q571,B571+1,1),"")</f>
        <v/>
      </c>
      <c r="C572" s="61"/>
      <c r="D572" s="61"/>
      <c r="E572" s="218"/>
      <c r="F572" s="143" t="str">
        <f>IFERROR(IF(VLOOKUP(Table1[[#This Row],[Budget Code Description]],Dimentions!$X$6:$AC$132,2,FALSE)="","",VLOOKUP(Table1[[#This Row],[Budget Code Description]],Dimentions!$X$6:$AC$132,2,FALSE)),"")</f>
        <v/>
      </c>
      <c r="G572" s="143" t="str">
        <f>IFERROR(VLOOKUP(Table1[[#This Row],[Budget Code Description]],Dimentions!$X$6:$AC$132,3,FALSE),"")</f>
        <v/>
      </c>
      <c r="H572" s="64" t="str">
        <f>IFERROR(VLOOKUP(Table1[[#This Row],[Account]],Dimentions!$S$6:$V$233,2,FALSE),"")</f>
        <v/>
      </c>
      <c r="I572" s="62">
        <f>_xlfn.NUMBERVALUE(LEFT(Table1[[#This Row],[Account]],1))</f>
        <v>0</v>
      </c>
      <c r="J572" s="62" t="str">
        <f>IFERROR(VLOOKUP(Table1[[#This Row],[Budget Code Description]],Table6[#All],7,FALSE),"")</f>
        <v/>
      </c>
      <c r="K572" s="143" t="str">
        <f>IFERROR(VLOOKUP(Table1[[#This Row],[Budget Code Description]],Table6[#All],8,FALSE),"")</f>
        <v/>
      </c>
      <c r="L572" s="63"/>
      <c r="M572" s="65" t="str">
        <f>IFERROR(VLOOKUP(Table1[[#This Row],[Staff ID]],Table2[],2,FALSE),"")</f>
        <v/>
      </c>
      <c r="N572" s="211" t="str">
        <f>IFERROR(IF(VLOOKUP(Table1[[#This Row],[Budget Code Description]],Dimentions!$X$6:$AC$97,4,FALSE)="","",VLOOKUP(Table1[[#This Row],[Budget Code Description]],Dimentions!$X$6:$AC$97,4,FALSE)),"")</f>
        <v/>
      </c>
      <c r="O572" s="65" t="str">
        <f>IFERROR(VLOOKUP(Table1[[#This Row],[Vendor ID]],Table549[],2,FALSE),"")</f>
        <v/>
      </c>
      <c r="P572" s="63"/>
      <c r="Q572" s="143" t="str">
        <f>IF(Table1[[#This Row],[Posting Date]]&lt;&gt;"",$D$9,"")</f>
        <v/>
      </c>
      <c r="R572" s="159" t="str">
        <f>IF(Table1[[#This Row],[Posting Date]]&lt;&gt;"",$D$10,"")</f>
        <v/>
      </c>
      <c r="S572" s="66"/>
      <c r="T572" s="63"/>
      <c r="U572" s="67"/>
      <c r="V572" s="67"/>
      <c r="W572" s="67" t="str">
        <f t="shared" si="9"/>
        <v/>
      </c>
      <c r="X572" s="161" t="str">
        <f>IF(E572="","",(IF(Table1[[#This Row],[Cur]]="USD",Table1[[#This Row],[Cur_Amount Debit]],Table1[[#This Row],[Cur_Amount Debit]]/Table1[[#This Row],[Exchange Rate]])))</f>
        <v/>
      </c>
      <c r="Y572" s="161" t="str">
        <f>IF(E572="","",(IF(Table1[[#This Row],[Cur]]="USD",Table1[[#This Row],[Cur_Amount Credit]],Table1[[#This Row],[Cur_Amount Credit]]/ExchangeRate)))</f>
        <v/>
      </c>
      <c r="Z572" s="203" t="str">
        <f>IF(E572="","",(Table1[[#This Row],[Debit USD]]-Table1[[#This Row],[Credit USD]]))</f>
        <v/>
      </c>
      <c r="AA572" s="122"/>
      <c r="AB572" s="1"/>
      <c r="AC572" s="15"/>
      <c r="AD572" s="15" t="str">
        <f>IF(AND(OR(Table1[[#This Row],[Account]]="15030",Table1[[#This Row],[Account]]="15035",Table1[[#This Row],[Account]]="20150"),Table1[[#This Row],[Vendor ID]]=""),1,"")</f>
        <v/>
      </c>
      <c r="AE572" s="15"/>
      <c r="AF572" s="15"/>
      <c r="AG572" s="15"/>
      <c r="AH572" s="46" t="str">
        <f>IF(Table1[[#This Row],[Posting Date]]&lt;&gt;"","GJ-"&amp;CountryID,"")</f>
        <v/>
      </c>
      <c r="AI572" s="59" t="str">
        <f>IF(Table1[[#This Row],[Posting Date]]&lt;&gt;"",Table1[[#This Row],[Posting Date]],"")</f>
        <v/>
      </c>
      <c r="AJ572" s="46"/>
      <c r="AK572" s="46" t="str">
        <f>IF(Table1[[#This Row],[Description]]&lt;&gt;"",Table1[[#This Row],[Description]],"")</f>
        <v/>
      </c>
      <c r="AL572" s="46" t="str">
        <f>IF(Table1[[#This Row],[Posting Date]]&lt;&gt;"",Table1[[#This Row],[Reference Number]],"")</f>
        <v/>
      </c>
      <c r="AM572" s="46" t="str">
        <f>TRIM(Table1[[#This Row],[Line '#]])</f>
        <v/>
      </c>
      <c r="AN572" s="46" t="str">
        <f>TRIM(Table1[[#This Row],[Account]])</f>
        <v/>
      </c>
      <c r="AO572" s="46" t="str">
        <f>IF(Table1[[#This Row],[Posting Date]]&lt;&gt;"",$D$5,"")</f>
        <v/>
      </c>
      <c r="AP572" s="46" t="str">
        <f>TRIM(Table1[[#This Row],[Departments-Prgrams]])</f>
        <v/>
      </c>
      <c r="AQ572" s="46" t="str">
        <f>TRIM(Table1[[#This Row],[Grant]])</f>
        <v/>
      </c>
      <c r="AR572" s="46" t="str">
        <f>TRIM(Table1[[#This Row],[Staff ID]])</f>
        <v/>
      </c>
      <c r="AS572" s="46" t="str">
        <f>IF(TRIM(Table1[[#This Row],[Budget Code]])=0,"",TRIM(Table1[[#This Row],[Budget Code]]))</f>
        <v/>
      </c>
      <c r="AT572" s="46" t="str">
        <f>IF(Table1[[#This Row],[Line Description]]&lt;&gt;"",Table1[[#This Row],[Line Description]],"")</f>
        <v/>
      </c>
      <c r="AU572" s="46" t="str">
        <f>IF(Table1[[#This Row],[Cur_Amount Debit]]&gt;0,ROUND(Table1[[#This Row],[Cur_Amount Debit]],2),"")</f>
        <v/>
      </c>
      <c r="AV572" s="46" t="str">
        <f>IF(Table1[[#This Row],[Cur_Amount Credit]]&gt;0,ROUND(Table1[[#This Row],[Cur_Amount Credit]],2),"")</f>
        <v/>
      </c>
      <c r="AW572" s="46" t="str">
        <f>LEFT(Table1[[#This Row],[Cur]],3)</f>
        <v/>
      </c>
      <c r="AX572" s="59"/>
      <c r="AY572" s="46"/>
      <c r="AZ572" s="46" t="str">
        <f>IF(Table1[[#This Row],[Cur]]&lt;&gt;"",IF(Table1[[#This Row],[Cur]]="USD","",ExchangeRate),"")</f>
        <v/>
      </c>
      <c r="BA572" s="46" t="str">
        <f>IF(Table1[[#This Row],[Grant]]&lt;&gt;"",VLOOKUP(Table1[[#This Row],[Grant]],Grants!B:D,3),"")</f>
        <v/>
      </c>
      <c r="BB572" s="46" t="str">
        <f>TRIM(Table1[[#This Row],[Vendor ID]])</f>
        <v/>
      </c>
      <c r="BC572">
        <f>IF(Table1[[#This Row],[Reference Number]]=Q571,BC571,BC571+1)</f>
        <v>2</v>
      </c>
    </row>
    <row r="573" spans="1:55" ht="11.25" hidden="1" customHeight="1">
      <c r="A573" s="1"/>
      <c r="B573" s="88" t="str">
        <f>IF(Table1[[#This Row],[Posting Date]]&lt;&gt;"",IF(Table1[[#This Row],[Reference Number]]=Q572,B572+1,1),"")</f>
        <v/>
      </c>
      <c r="C573" s="61"/>
      <c r="D573" s="61"/>
      <c r="E573" s="218"/>
      <c r="F573" s="143" t="str">
        <f>IFERROR(IF(VLOOKUP(Table1[[#This Row],[Budget Code Description]],Dimentions!$X$6:$AC$132,2,FALSE)="","",VLOOKUP(Table1[[#This Row],[Budget Code Description]],Dimentions!$X$6:$AC$132,2,FALSE)),"")</f>
        <v/>
      </c>
      <c r="G573" s="143" t="str">
        <f>IFERROR(VLOOKUP(Table1[[#This Row],[Budget Code Description]],Dimentions!$X$6:$AC$132,3,FALSE),"")</f>
        <v/>
      </c>
      <c r="H573" s="64" t="str">
        <f>IFERROR(VLOOKUP(Table1[[#This Row],[Account]],Dimentions!$S$6:$V$233,2,FALSE),"")</f>
        <v/>
      </c>
      <c r="I573" s="62">
        <f>_xlfn.NUMBERVALUE(LEFT(Table1[[#This Row],[Account]],1))</f>
        <v>0</v>
      </c>
      <c r="J573" s="62" t="str">
        <f>IFERROR(VLOOKUP(Table1[[#This Row],[Budget Code Description]],Table6[#All],7,FALSE),"")</f>
        <v/>
      </c>
      <c r="K573" s="143" t="str">
        <f>IFERROR(VLOOKUP(Table1[[#This Row],[Budget Code Description]],Table6[#All],8,FALSE),"")</f>
        <v/>
      </c>
      <c r="L573" s="63"/>
      <c r="M573" s="65" t="str">
        <f>IFERROR(VLOOKUP(Table1[[#This Row],[Staff ID]],Table2[],2,FALSE),"")</f>
        <v/>
      </c>
      <c r="N573" s="211" t="str">
        <f>IFERROR(IF(VLOOKUP(Table1[[#This Row],[Budget Code Description]],Dimentions!$X$6:$AC$97,4,FALSE)="","",VLOOKUP(Table1[[#This Row],[Budget Code Description]],Dimentions!$X$6:$AC$97,4,FALSE)),"")</f>
        <v/>
      </c>
      <c r="O573" s="65" t="str">
        <f>IFERROR(VLOOKUP(Table1[[#This Row],[Vendor ID]],Table549[],2,FALSE),"")</f>
        <v/>
      </c>
      <c r="P573" s="63"/>
      <c r="Q573" s="143" t="str">
        <f>IF(Table1[[#This Row],[Posting Date]]&lt;&gt;"",$D$9,"")</f>
        <v/>
      </c>
      <c r="R573" s="159" t="str">
        <f>IF(Table1[[#This Row],[Posting Date]]&lt;&gt;"",$D$10,"")</f>
        <v/>
      </c>
      <c r="S573" s="66"/>
      <c r="T573" s="63"/>
      <c r="U573" s="67"/>
      <c r="V573" s="67"/>
      <c r="W573" s="67" t="str">
        <f t="shared" si="9"/>
        <v/>
      </c>
      <c r="X573" s="161" t="str">
        <f>IF(E573="","",(IF(Table1[[#This Row],[Cur]]="USD",Table1[[#This Row],[Cur_Amount Debit]],Table1[[#This Row],[Cur_Amount Debit]]/Table1[[#This Row],[Exchange Rate]])))</f>
        <v/>
      </c>
      <c r="Y573" s="161" t="str">
        <f>IF(E573="","",(IF(Table1[[#This Row],[Cur]]="USD",Table1[[#This Row],[Cur_Amount Credit]],Table1[[#This Row],[Cur_Amount Credit]]/ExchangeRate)))</f>
        <v/>
      </c>
      <c r="Z573" s="203" t="str">
        <f>IF(E573="","",(Table1[[#This Row],[Debit USD]]-Table1[[#This Row],[Credit USD]]))</f>
        <v/>
      </c>
      <c r="AA573" s="122"/>
      <c r="AB573" s="1"/>
      <c r="AC573" s="15"/>
      <c r="AD573" s="15" t="str">
        <f>IF(AND(OR(Table1[[#This Row],[Account]]="15030",Table1[[#This Row],[Account]]="15035",Table1[[#This Row],[Account]]="20150"),Table1[[#This Row],[Vendor ID]]=""),1,"")</f>
        <v/>
      </c>
      <c r="AE573" s="15"/>
      <c r="AF573" s="15"/>
      <c r="AG573" s="15"/>
      <c r="AH573" s="46" t="str">
        <f>IF(Table1[[#This Row],[Posting Date]]&lt;&gt;"","GJ-"&amp;CountryID,"")</f>
        <v/>
      </c>
      <c r="AI573" s="59" t="str">
        <f>IF(Table1[[#This Row],[Posting Date]]&lt;&gt;"",Table1[[#This Row],[Posting Date]],"")</f>
        <v/>
      </c>
      <c r="AJ573" s="46"/>
      <c r="AK573" s="46" t="str">
        <f>IF(Table1[[#This Row],[Description]]&lt;&gt;"",Table1[[#This Row],[Description]],"")</f>
        <v/>
      </c>
      <c r="AL573" s="46" t="str">
        <f>IF(Table1[[#This Row],[Posting Date]]&lt;&gt;"",Table1[[#This Row],[Reference Number]],"")</f>
        <v/>
      </c>
      <c r="AM573" s="46" t="str">
        <f>TRIM(Table1[[#This Row],[Line '#]])</f>
        <v/>
      </c>
      <c r="AN573" s="46" t="str">
        <f>TRIM(Table1[[#This Row],[Account]])</f>
        <v/>
      </c>
      <c r="AO573" s="46" t="str">
        <f>IF(Table1[[#This Row],[Posting Date]]&lt;&gt;"",$D$5,"")</f>
        <v/>
      </c>
      <c r="AP573" s="46" t="str">
        <f>TRIM(Table1[[#This Row],[Departments-Prgrams]])</f>
        <v/>
      </c>
      <c r="AQ573" s="46" t="str">
        <f>TRIM(Table1[[#This Row],[Grant]])</f>
        <v/>
      </c>
      <c r="AR573" s="46" t="str">
        <f>TRIM(Table1[[#This Row],[Staff ID]])</f>
        <v/>
      </c>
      <c r="AS573" s="46" t="str">
        <f>IF(TRIM(Table1[[#This Row],[Budget Code]])=0,"",TRIM(Table1[[#This Row],[Budget Code]]))</f>
        <v/>
      </c>
      <c r="AT573" s="46" t="str">
        <f>IF(Table1[[#This Row],[Line Description]]&lt;&gt;"",Table1[[#This Row],[Line Description]],"")</f>
        <v/>
      </c>
      <c r="AU573" s="46" t="str">
        <f>IF(Table1[[#This Row],[Cur_Amount Debit]]&gt;0,ROUND(Table1[[#This Row],[Cur_Amount Debit]],2),"")</f>
        <v/>
      </c>
      <c r="AV573" s="46" t="str">
        <f>IF(Table1[[#This Row],[Cur_Amount Credit]]&gt;0,ROUND(Table1[[#This Row],[Cur_Amount Credit]],2),"")</f>
        <v/>
      </c>
      <c r="AW573" s="46" t="str">
        <f>LEFT(Table1[[#This Row],[Cur]],3)</f>
        <v/>
      </c>
      <c r="AX573" s="59"/>
      <c r="AY573" s="46"/>
      <c r="AZ573" s="46" t="str">
        <f>IF(Table1[[#This Row],[Cur]]&lt;&gt;"",IF(Table1[[#This Row],[Cur]]="USD","",ExchangeRate),"")</f>
        <v/>
      </c>
      <c r="BA573" s="46" t="str">
        <f>IF(Table1[[#This Row],[Grant]]&lt;&gt;"",VLOOKUP(Table1[[#This Row],[Grant]],Grants!B:D,3),"")</f>
        <v/>
      </c>
      <c r="BB573" s="46" t="str">
        <f>TRIM(Table1[[#This Row],[Vendor ID]])</f>
        <v/>
      </c>
      <c r="BC573">
        <f>IF(Table1[[#This Row],[Reference Number]]=Q572,BC572,BC572+1)</f>
        <v>2</v>
      </c>
    </row>
    <row r="574" spans="1:55" ht="11.25" hidden="1" customHeight="1">
      <c r="A574" s="1"/>
      <c r="B574" s="88" t="str">
        <f>IF(Table1[[#This Row],[Posting Date]]&lt;&gt;"",IF(Table1[[#This Row],[Reference Number]]=Q573,B573+1,1),"")</f>
        <v/>
      </c>
      <c r="C574" s="61"/>
      <c r="D574" s="61"/>
      <c r="E574" s="218"/>
      <c r="F574" s="143" t="str">
        <f>IFERROR(IF(VLOOKUP(Table1[[#This Row],[Budget Code Description]],Dimentions!$X$6:$AC$132,2,FALSE)="","",VLOOKUP(Table1[[#This Row],[Budget Code Description]],Dimentions!$X$6:$AC$132,2,FALSE)),"")</f>
        <v/>
      </c>
      <c r="G574" s="143" t="str">
        <f>IFERROR(VLOOKUP(Table1[[#This Row],[Budget Code Description]],Dimentions!$X$6:$AC$132,3,FALSE),"")</f>
        <v/>
      </c>
      <c r="H574" s="64" t="str">
        <f>IFERROR(VLOOKUP(Table1[[#This Row],[Account]],Dimentions!$S$6:$V$233,2,FALSE),"")</f>
        <v/>
      </c>
      <c r="I574" s="62">
        <f>_xlfn.NUMBERVALUE(LEFT(Table1[[#This Row],[Account]],1))</f>
        <v>0</v>
      </c>
      <c r="J574" s="62" t="str">
        <f>IFERROR(VLOOKUP(Table1[[#This Row],[Budget Code Description]],Table6[#All],7,FALSE),"")</f>
        <v/>
      </c>
      <c r="K574" s="143" t="str">
        <f>IFERROR(VLOOKUP(Table1[[#This Row],[Budget Code Description]],Table6[#All],8,FALSE),"")</f>
        <v/>
      </c>
      <c r="L574" s="63"/>
      <c r="M574" s="65" t="str">
        <f>IFERROR(VLOOKUP(Table1[[#This Row],[Staff ID]],Table2[],2,FALSE),"")</f>
        <v/>
      </c>
      <c r="N574" s="211" t="str">
        <f>IFERROR(IF(VLOOKUP(Table1[[#This Row],[Budget Code Description]],Dimentions!$X$6:$AC$97,4,FALSE)="","",VLOOKUP(Table1[[#This Row],[Budget Code Description]],Dimentions!$X$6:$AC$97,4,FALSE)),"")</f>
        <v/>
      </c>
      <c r="O574" s="65" t="str">
        <f>IFERROR(VLOOKUP(Table1[[#This Row],[Vendor ID]],Table549[],2,FALSE),"")</f>
        <v/>
      </c>
      <c r="P574" s="63"/>
      <c r="Q574" s="143" t="str">
        <f>IF(Table1[[#This Row],[Posting Date]]&lt;&gt;"",$D$9,"")</f>
        <v/>
      </c>
      <c r="R574" s="159" t="str">
        <f>IF(Table1[[#This Row],[Posting Date]]&lt;&gt;"",$D$10,"")</f>
        <v/>
      </c>
      <c r="S574" s="66"/>
      <c r="T574" s="63"/>
      <c r="U574" s="67"/>
      <c r="V574" s="67"/>
      <c r="W574" s="67" t="str">
        <f t="shared" si="9"/>
        <v/>
      </c>
      <c r="X574" s="161" t="str">
        <f>IF(E574="","",(IF(Table1[[#This Row],[Cur]]="USD",Table1[[#This Row],[Cur_Amount Debit]],Table1[[#This Row],[Cur_Amount Debit]]/Table1[[#This Row],[Exchange Rate]])))</f>
        <v/>
      </c>
      <c r="Y574" s="161" t="str">
        <f>IF(E574="","",(IF(Table1[[#This Row],[Cur]]="USD",Table1[[#This Row],[Cur_Amount Credit]],Table1[[#This Row],[Cur_Amount Credit]]/ExchangeRate)))</f>
        <v/>
      </c>
      <c r="Z574" s="203" t="str">
        <f>IF(E574="","",(Table1[[#This Row],[Debit USD]]-Table1[[#This Row],[Credit USD]]))</f>
        <v/>
      </c>
      <c r="AA574" s="122"/>
      <c r="AB574" s="1"/>
      <c r="AC574" s="15"/>
      <c r="AD574" s="15" t="str">
        <f>IF(AND(OR(Table1[[#This Row],[Account]]="15030",Table1[[#This Row],[Account]]="15035",Table1[[#This Row],[Account]]="20150"),Table1[[#This Row],[Vendor ID]]=""),1,"")</f>
        <v/>
      </c>
      <c r="AE574" s="15"/>
      <c r="AF574" s="15"/>
      <c r="AG574" s="15"/>
      <c r="AH574" s="46" t="str">
        <f>IF(Table1[[#This Row],[Posting Date]]&lt;&gt;"","GJ-"&amp;CountryID,"")</f>
        <v/>
      </c>
      <c r="AI574" s="59" t="str">
        <f>IF(Table1[[#This Row],[Posting Date]]&lt;&gt;"",Table1[[#This Row],[Posting Date]],"")</f>
        <v/>
      </c>
      <c r="AJ574" s="46"/>
      <c r="AK574" s="46" t="str">
        <f>IF(Table1[[#This Row],[Description]]&lt;&gt;"",Table1[[#This Row],[Description]],"")</f>
        <v/>
      </c>
      <c r="AL574" s="46" t="str">
        <f>IF(Table1[[#This Row],[Posting Date]]&lt;&gt;"",Table1[[#This Row],[Reference Number]],"")</f>
        <v/>
      </c>
      <c r="AM574" s="46" t="str">
        <f>TRIM(Table1[[#This Row],[Line '#]])</f>
        <v/>
      </c>
      <c r="AN574" s="46" t="str">
        <f>TRIM(Table1[[#This Row],[Account]])</f>
        <v/>
      </c>
      <c r="AO574" s="46" t="str">
        <f>IF(Table1[[#This Row],[Posting Date]]&lt;&gt;"",$D$5,"")</f>
        <v/>
      </c>
      <c r="AP574" s="46" t="str">
        <f>TRIM(Table1[[#This Row],[Departments-Prgrams]])</f>
        <v/>
      </c>
      <c r="AQ574" s="46" t="str">
        <f>TRIM(Table1[[#This Row],[Grant]])</f>
        <v/>
      </c>
      <c r="AR574" s="46" t="str">
        <f>TRIM(Table1[[#This Row],[Staff ID]])</f>
        <v/>
      </c>
      <c r="AS574" s="46" t="str">
        <f>IF(TRIM(Table1[[#This Row],[Budget Code]])=0,"",TRIM(Table1[[#This Row],[Budget Code]]))</f>
        <v/>
      </c>
      <c r="AT574" s="46" t="str">
        <f>IF(Table1[[#This Row],[Line Description]]&lt;&gt;"",Table1[[#This Row],[Line Description]],"")</f>
        <v/>
      </c>
      <c r="AU574" s="46" t="str">
        <f>IF(Table1[[#This Row],[Cur_Amount Debit]]&gt;0,ROUND(Table1[[#This Row],[Cur_Amount Debit]],2),"")</f>
        <v/>
      </c>
      <c r="AV574" s="46" t="str">
        <f>IF(Table1[[#This Row],[Cur_Amount Credit]]&gt;0,ROUND(Table1[[#This Row],[Cur_Amount Credit]],2),"")</f>
        <v/>
      </c>
      <c r="AW574" s="46" t="str">
        <f>LEFT(Table1[[#This Row],[Cur]],3)</f>
        <v/>
      </c>
      <c r="AX574" s="59"/>
      <c r="AY574" s="46"/>
      <c r="AZ574" s="46" t="str">
        <f>IF(Table1[[#This Row],[Cur]]&lt;&gt;"",IF(Table1[[#This Row],[Cur]]="USD","",ExchangeRate),"")</f>
        <v/>
      </c>
      <c r="BA574" s="46" t="str">
        <f>IF(Table1[[#This Row],[Grant]]&lt;&gt;"",VLOOKUP(Table1[[#This Row],[Grant]],Grants!B:D,3),"")</f>
        <v/>
      </c>
      <c r="BB574" s="46" t="str">
        <f>TRIM(Table1[[#This Row],[Vendor ID]])</f>
        <v/>
      </c>
      <c r="BC574">
        <f>IF(Table1[[#This Row],[Reference Number]]=Q573,BC573,BC573+1)</f>
        <v>2</v>
      </c>
    </row>
    <row r="575" spans="1:55" ht="11.25" hidden="1" customHeight="1">
      <c r="A575" s="1"/>
      <c r="B575" s="88" t="str">
        <f>IF(Table1[[#This Row],[Posting Date]]&lt;&gt;"",IF(Table1[[#This Row],[Reference Number]]=Q574,B574+1,1),"")</f>
        <v/>
      </c>
      <c r="C575" s="61"/>
      <c r="D575" s="61"/>
      <c r="E575" s="218"/>
      <c r="F575" s="143" t="str">
        <f>IFERROR(IF(VLOOKUP(Table1[[#This Row],[Budget Code Description]],Dimentions!$X$6:$AC$132,2,FALSE)="","",VLOOKUP(Table1[[#This Row],[Budget Code Description]],Dimentions!$X$6:$AC$132,2,FALSE)),"")</f>
        <v/>
      </c>
      <c r="G575" s="143" t="str">
        <f>IFERROR(VLOOKUP(Table1[[#This Row],[Budget Code Description]],Dimentions!$X$6:$AC$132,3,FALSE),"")</f>
        <v/>
      </c>
      <c r="H575" s="64" t="str">
        <f>IFERROR(VLOOKUP(Table1[[#This Row],[Account]],Dimentions!$S$6:$V$233,2,FALSE),"")</f>
        <v/>
      </c>
      <c r="I575" s="62">
        <f>_xlfn.NUMBERVALUE(LEFT(Table1[[#This Row],[Account]],1))</f>
        <v>0</v>
      </c>
      <c r="J575" s="62" t="str">
        <f>IFERROR(VLOOKUP(Table1[[#This Row],[Budget Code Description]],Table6[#All],7,FALSE),"")</f>
        <v/>
      </c>
      <c r="K575" s="143" t="str">
        <f>IFERROR(VLOOKUP(Table1[[#This Row],[Budget Code Description]],Table6[#All],8,FALSE),"")</f>
        <v/>
      </c>
      <c r="L575" s="63"/>
      <c r="M575" s="65" t="str">
        <f>IFERROR(VLOOKUP(Table1[[#This Row],[Staff ID]],Table2[],2,FALSE),"")</f>
        <v/>
      </c>
      <c r="N575" s="211" t="str">
        <f>IFERROR(IF(VLOOKUP(Table1[[#This Row],[Budget Code Description]],Dimentions!$X$6:$AC$97,4,FALSE)="","",VLOOKUP(Table1[[#This Row],[Budget Code Description]],Dimentions!$X$6:$AC$97,4,FALSE)),"")</f>
        <v/>
      </c>
      <c r="O575" s="65" t="str">
        <f>IFERROR(VLOOKUP(Table1[[#This Row],[Vendor ID]],Table549[],2,FALSE),"")</f>
        <v/>
      </c>
      <c r="P575" s="63"/>
      <c r="Q575" s="143" t="str">
        <f>IF(Table1[[#This Row],[Posting Date]]&lt;&gt;"",$D$9,"")</f>
        <v/>
      </c>
      <c r="R575" s="159" t="str">
        <f>IF(Table1[[#This Row],[Posting Date]]&lt;&gt;"",$D$10,"")</f>
        <v/>
      </c>
      <c r="S575" s="66"/>
      <c r="T575" s="63"/>
      <c r="U575" s="67"/>
      <c r="V575" s="67"/>
      <c r="W575" s="67" t="str">
        <f t="shared" si="9"/>
        <v/>
      </c>
      <c r="X575" s="161" t="str">
        <f>IF(E575="","",(IF(Table1[[#This Row],[Cur]]="USD",Table1[[#This Row],[Cur_Amount Debit]],Table1[[#This Row],[Cur_Amount Debit]]/Table1[[#This Row],[Exchange Rate]])))</f>
        <v/>
      </c>
      <c r="Y575" s="161" t="str">
        <f>IF(E575="","",(IF(Table1[[#This Row],[Cur]]="USD",Table1[[#This Row],[Cur_Amount Credit]],Table1[[#This Row],[Cur_Amount Credit]]/ExchangeRate)))</f>
        <v/>
      </c>
      <c r="Z575" s="203" t="str">
        <f>IF(E575="","",(Table1[[#This Row],[Debit USD]]-Table1[[#This Row],[Credit USD]]))</f>
        <v/>
      </c>
      <c r="AA575" s="122"/>
      <c r="AB575" s="1"/>
      <c r="AC575" s="15"/>
      <c r="AD575" s="15" t="str">
        <f>IF(AND(OR(Table1[[#This Row],[Account]]="15030",Table1[[#This Row],[Account]]="15035",Table1[[#This Row],[Account]]="20150"),Table1[[#This Row],[Vendor ID]]=""),1,"")</f>
        <v/>
      </c>
      <c r="AE575" s="15"/>
      <c r="AF575" s="15"/>
      <c r="AG575" s="15"/>
      <c r="AH575" s="46" t="str">
        <f>IF(Table1[[#This Row],[Posting Date]]&lt;&gt;"","GJ-"&amp;CountryID,"")</f>
        <v/>
      </c>
      <c r="AI575" s="59" t="str">
        <f>IF(Table1[[#This Row],[Posting Date]]&lt;&gt;"",Table1[[#This Row],[Posting Date]],"")</f>
        <v/>
      </c>
      <c r="AJ575" s="46"/>
      <c r="AK575" s="46" t="str">
        <f>IF(Table1[[#This Row],[Description]]&lt;&gt;"",Table1[[#This Row],[Description]],"")</f>
        <v/>
      </c>
      <c r="AL575" s="46" t="str">
        <f>IF(Table1[[#This Row],[Posting Date]]&lt;&gt;"",Table1[[#This Row],[Reference Number]],"")</f>
        <v/>
      </c>
      <c r="AM575" s="46" t="str">
        <f>TRIM(Table1[[#This Row],[Line '#]])</f>
        <v/>
      </c>
      <c r="AN575" s="46" t="str">
        <f>TRIM(Table1[[#This Row],[Account]])</f>
        <v/>
      </c>
      <c r="AO575" s="46" t="str">
        <f>IF(Table1[[#This Row],[Posting Date]]&lt;&gt;"",$D$5,"")</f>
        <v/>
      </c>
      <c r="AP575" s="46" t="str">
        <f>TRIM(Table1[[#This Row],[Departments-Prgrams]])</f>
        <v/>
      </c>
      <c r="AQ575" s="46" t="str">
        <f>TRIM(Table1[[#This Row],[Grant]])</f>
        <v/>
      </c>
      <c r="AR575" s="46" t="str">
        <f>TRIM(Table1[[#This Row],[Staff ID]])</f>
        <v/>
      </c>
      <c r="AS575" s="46" t="str">
        <f>IF(TRIM(Table1[[#This Row],[Budget Code]])=0,"",TRIM(Table1[[#This Row],[Budget Code]]))</f>
        <v/>
      </c>
      <c r="AT575" s="46" t="str">
        <f>IF(Table1[[#This Row],[Line Description]]&lt;&gt;"",Table1[[#This Row],[Line Description]],"")</f>
        <v/>
      </c>
      <c r="AU575" s="46" t="str">
        <f>IF(Table1[[#This Row],[Cur_Amount Debit]]&gt;0,ROUND(Table1[[#This Row],[Cur_Amount Debit]],2),"")</f>
        <v/>
      </c>
      <c r="AV575" s="46" t="str">
        <f>IF(Table1[[#This Row],[Cur_Amount Credit]]&gt;0,ROUND(Table1[[#This Row],[Cur_Amount Credit]],2),"")</f>
        <v/>
      </c>
      <c r="AW575" s="46" t="str">
        <f>LEFT(Table1[[#This Row],[Cur]],3)</f>
        <v/>
      </c>
      <c r="AX575" s="59"/>
      <c r="AY575" s="46"/>
      <c r="AZ575" s="46" t="str">
        <f>IF(Table1[[#This Row],[Cur]]&lt;&gt;"",IF(Table1[[#This Row],[Cur]]="USD","",ExchangeRate),"")</f>
        <v/>
      </c>
      <c r="BA575" s="46" t="str">
        <f>IF(Table1[[#This Row],[Grant]]&lt;&gt;"",VLOOKUP(Table1[[#This Row],[Grant]],Grants!B:D,3),"")</f>
        <v/>
      </c>
      <c r="BB575" s="46" t="str">
        <f>TRIM(Table1[[#This Row],[Vendor ID]])</f>
        <v/>
      </c>
      <c r="BC575">
        <f>IF(Table1[[#This Row],[Reference Number]]=Q574,BC574,BC574+1)</f>
        <v>2</v>
      </c>
    </row>
    <row r="576" spans="1:55" ht="11.25" hidden="1" customHeight="1">
      <c r="A576" s="1"/>
      <c r="B576" s="88" t="str">
        <f>IF(Table1[[#This Row],[Posting Date]]&lt;&gt;"",IF(Table1[[#This Row],[Reference Number]]=Q575,B575+1,1),"")</f>
        <v/>
      </c>
      <c r="C576" s="61"/>
      <c r="D576" s="61"/>
      <c r="E576" s="218"/>
      <c r="F576" s="143" t="str">
        <f>IFERROR(IF(VLOOKUP(Table1[[#This Row],[Budget Code Description]],Dimentions!$X$6:$AC$132,2,FALSE)="","",VLOOKUP(Table1[[#This Row],[Budget Code Description]],Dimentions!$X$6:$AC$132,2,FALSE)),"")</f>
        <v/>
      </c>
      <c r="G576" s="143" t="str">
        <f>IFERROR(VLOOKUP(Table1[[#This Row],[Budget Code Description]],Dimentions!$X$6:$AC$132,3,FALSE),"")</f>
        <v/>
      </c>
      <c r="H576" s="64" t="str">
        <f>IFERROR(VLOOKUP(Table1[[#This Row],[Account]],Dimentions!$S$6:$V$233,2,FALSE),"")</f>
        <v/>
      </c>
      <c r="I576" s="62">
        <f>_xlfn.NUMBERVALUE(LEFT(Table1[[#This Row],[Account]],1))</f>
        <v>0</v>
      </c>
      <c r="J576" s="62" t="str">
        <f>IFERROR(VLOOKUP(Table1[[#This Row],[Budget Code Description]],Table6[#All],7,FALSE),"")</f>
        <v/>
      </c>
      <c r="K576" s="143" t="str">
        <f>IFERROR(VLOOKUP(Table1[[#This Row],[Budget Code Description]],Table6[#All],8,FALSE),"")</f>
        <v/>
      </c>
      <c r="L576" s="63"/>
      <c r="M576" s="65" t="str">
        <f>IFERROR(VLOOKUP(Table1[[#This Row],[Staff ID]],Table2[],2,FALSE),"")</f>
        <v/>
      </c>
      <c r="N576" s="211" t="str">
        <f>IFERROR(IF(VLOOKUP(Table1[[#This Row],[Budget Code Description]],Dimentions!$X$6:$AC$97,4,FALSE)="","",VLOOKUP(Table1[[#This Row],[Budget Code Description]],Dimentions!$X$6:$AC$97,4,FALSE)),"")</f>
        <v/>
      </c>
      <c r="O576" s="65" t="str">
        <f>IFERROR(VLOOKUP(Table1[[#This Row],[Vendor ID]],Table549[],2,FALSE),"")</f>
        <v/>
      </c>
      <c r="P576" s="63"/>
      <c r="Q576" s="143" t="str">
        <f>IF(Table1[[#This Row],[Posting Date]]&lt;&gt;"",$D$9,"")</f>
        <v/>
      </c>
      <c r="R576" s="159" t="str">
        <f>IF(Table1[[#This Row],[Posting Date]]&lt;&gt;"",$D$10,"")</f>
        <v/>
      </c>
      <c r="S576" s="66"/>
      <c r="T576" s="63"/>
      <c r="U576" s="67"/>
      <c r="V576" s="67"/>
      <c r="W576" s="67" t="str">
        <f t="shared" si="9"/>
        <v/>
      </c>
      <c r="X576" s="161" t="str">
        <f>IF(E576="","",(IF(Table1[[#This Row],[Cur]]="USD",Table1[[#This Row],[Cur_Amount Debit]],Table1[[#This Row],[Cur_Amount Debit]]/Table1[[#This Row],[Exchange Rate]])))</f>
        <v/>
      </c>
      <c r="Y576" s="161" t="str">
        <f>IF(E576="","",(IF(Table1[[#This Row],[Cur]]="USD",Table1[[#This Row],[Cur_Amount Credit]],Table1[[#This Row],[Cur_Amount Credit]]/ExchangeRate)))</f>
        <v/>
      </c>
      <c r="Z576" s="203" t="str">
        <f>IF(E576="","",(Table1[[#This Row],[Debit USD]]-Table1[[#This Row],[Credit USD]]))</f>
        <v/>
      </c>
      <c r="AA576" s="122"/>
      <c r="AB576" s="1"/>
      <c r="AC576" s="15"/>
      <c r="AD576" s="15" t="str">
        <f>IF(AND(OR(Table1[[#This Row],[Account]]="15030",Table1[[#This Row],[Account]]="15035",Table1[[#This Row],[Account]]="20150"),Table1[[#This Row],[Vendor ID]]=""),1,"")</f>
        <v/>
      </c>
      <c r="AE576" s="15"/>
      <c r="AF576" s="15"/>
      <c r="AG576" s="15"/>
      <c r="AH576" s="46" t="str">
        <f>IF(Table1[[#This Row],[Posting Date]]&lt;&gt;"","GJ-"&amp;CountryID,"")</f>
        <v/>
      </c>
      <c r="AI576" s="59" t="str">
        <f>IF(Table1[[#This Row],[Posting Date]]&lt;&gt;"",Table1[[#This Row],[Posting Date]],"")</f>
        <v/>
      </c>
      <c r="AJ576" s="46"/>
      <c r="AK576" s="46" t="str">
        <f>IF(Table1[[#This Row],[Description]]&lt;&gt;"",Table1[[#This Row],[Description]],"")</f>
        <v/>
      </c>
      <c r="AL576" s="46" t="str">
        <f>IF(Table1[[#This Row],[Posting Date]]&lt;&gt;"",Table1[[#This Row],[Reference Number]],"")</f>
        <v/>
      </c>
      <c r="AM576" s="46" t="str">
        <f>TRIM(Table1[[#This Row],[Line '#]])</f>
        <v/>
      </c>
      <c r="AN576" s="46" t="str">
        <f>TRIM(Table1[[#This Row],[Account]])</f>
        <v/>
      </c>
      <c r="AO576" s="46" t="str">
        <f>IF(Table1[[#This Row],[Posting Date]]&lt;&gt;"",$D$5,"")</f>
        <v/>
      </c>
      <c r="AP576" s="46" t="str">
        <f>TRIM(Table1[[#This Row],[Departments-Prgrams]])</f>
        <v/>
      </c>
      <c r="AQ576" s="46" t="str">
        <f>TRIM(Table1[[#This Row],[Grant]])</f>
        <v/>
      </c>
      <c r="AR576" s="46" t="str">
        <f>TRIM(Table1[[#This Row],[Staff ID]])</f>
        <v/>
      </c>
      <c r="AS576" s="46" t="str">
        <f>IF(TRIM(Table1[[#This Row],[Budget Code]])=0,"",TRIM(Table1[[#This Row],[Budget Code]]))</f>
        <v/>
      </c>
      <c r="AT576" s="46" t="str">
        <f>IF(Table1[[#This Row],[Line Description]]&lt;&gt;"",Table1[[#This Row],[Line Description]],"")</f>
        <v/>
      </c>
      <c r="AU576" s="46" t="str">
        <f>IF(Table1[[#This Row],[Cur_Amount Debit]]&gt;0,ROUND(Table1[[#This Row],[Cur_Amount Debit]],2),"")</f>
        <v/>
      </c>
      <c r="AV576" s="46" t="str">
        <f>IF(Table1[[#This Row],[Cur_Amount Credit]]&gt;0,ROUND(Table1[[#This Row],[Cur_Amount Credit]],2),"")</f>
        <v/>
      </c>
      <c r="AW576" s="46" t="str">
        <f>LEFT(Table1[[#This Row],[Cur]],3)</f>
        <v/>
      </c>
      <c r="AX576" s="59"/>
      <c r="AY576" s="46"/>
      <c r="AZ576" s="46" t="str">
        <f>IF(Table1[[#This Row],[Cur]]&lt;&gt;"",IF(Table1[[#This Row],[Cur]]="USD","",ExchangeRate),"")</f>
        <v/>
      </c>
      <c r="BA576" s="46" t="str">
        <f>IF(Table1[[#This Row],[Grant]]&lt;&gt;"",VLOOKUP(Table1[[#This Row],[Grant]],Grants!B:D,3),"")</f>
        <v/>
      </c>
      <c r="BB576" s="46" t="str">
        <f>TRIM(Table1[[#This Row],[Vendor ID]])</f>
        <v/>
      </c>
      <c r="BC576">
        <f>IF(Table1[[#This Row],[Reference Number]]=Q575,BC575,BC575+1)</f>
        <v>2</v>
      </c>
    </row>
    <row r="577" spans="1:55" ht="11.25" hidden="1" customHeight="1">
      <c r="A577" s="1"/>
      <c r="B577" s="88" t="str">
        <f>IF(Table1[[#This Row],[Posting Date]]&lt;&gt;"",IF(Table1[[#This Row],[Reference Number]]=Q576,B576+1,1),"")</f>
        <v/>
      </c>
      <c r="C577" s="61"/>
      <c r="D577" s="61"/>
      <c r="E577" s="218"/>
      <c r="F577" s="143" t="str">
        <f>IFERROR(IF(VLOOKUP(Table1[[#This Row],[Budget Code Description]],Dimentions!$X$6:$AC$132,2,FALSE)="","",VLOOKUP(Table1[[#This Row],[Budget Code Description]],Dimentions!$X$6:$AC$132,2,FALSE)),"")</f>
        <v/>
      </c>
      <c r="G577" s="143" t="str">
        <f>IFERROR(VLOOKUP(Table1[[#This Row],[Budget Code Description]],Dimentions!$X$6:$AC$132,3,FALSE),"")</f>
        <v/>
      </c>
      <c r="H577" s="64" t="str">
        <f>IFERROR(VLOOKUP(Table1[[#This Row],[Account]],Dimentions!$S$6:$V$233,2,FALSE),"")</f>
        <v/>
      </c>
      <c r="I577" s="62">
        <f>_xlfn.NUMBERVALUE(LEFT(Table1[[#This Row],[Account]],1))</f>
        <v>0</v>
      </c>
      <c r="J577" s="62" t="str">
        <f>IFERROR(VLOOKUP(Table1[[#This Row],[Budget Code Description]],Table6[#All],7,FALSE),"")</f>
        <v/>
      </c>
      <c r="K577" s="143" t="str">
        <f>IFERROR(VLOOKUP(Table1[[#This Row],[Budget Code Description]],Table6[#All],8,FALSE),"")</f>
        <v/>
      </c>
      <c r="L577" s="63"/>
      <c r="M577" s="65" t="str">
        <f>IFERROR(VLOOKUP(Table1[[#This Row],[Staff ID]],Table2[],2,FALSE),"")</f>
        <v/>
      </c>
      <c r="N577" s="211" t="str">
        <f>IFERROR(IF(VLOOKUP(Table1[[#This Row],[Budget Code Description]],Dimentions!$X$6:$AC$97,4,FALSE)="","",VLOOKUP(Table1[[#This Row],[Budget Code Description]],Dimentions!$X$6:$AC$97,4,FALSE)),"")</f>
        <v/>
      </c>
      <c r="O577" s="65" t="str">
        <f>IFERROR(VLOOKUP(Table1[[#This Row],[Vendor ID]],Table549[],2,FALSE),"")</f>
        <v/>
      </c>
      <c r="P577" s="63"/>
      <c r="Q577" s="143" t="str">
        <f>IF(Table1[[#This Row],[Posting Date]]&lt;&gt;"",$D$9,"")</f>
        <v/>
      </c>
      <c r="R577" s="159" t="str">
        <f>IF(Table1[[#This Row],[Posting Date]]&lt;&gt;"",$D$10,"")</f>
        <v/>
      </c>
      <c r="S577" s="66"/>
      <c r="T577" s="63"/>
      <c r="U577" s="67"/>
      <c r="V577" s="67"/>
      <c r="W577" s="67" t="str">
        <f t="shared" si="9"/>
        <v/>
      </c>
      <c r="X577" s="161" t="str">
        <f>IF(E577="","",(IF(Table1[[#This Row],[Cur]]="USD",Table1[[#This Row],[Cur_Amount Debit]],Table1[[#This Row],[Cur_Amount Debit]]/Table1[[#This Row],[Exchange Rate]])))</f>
        <v/>
      </c>
      <c r="Y577" s="161" t="str">
        <f>IF(E577="","",(IF(Table1[[#This Row],[Cur]]="USD",Table1[[#This Row],[Cur_Amount Credit]],Table1[[#This Row],[Cur_Amount Credit]]/ExchangeRate)))</f>
        <v/>
      </c>
      <c r="Z577" s="203" t="str">
        <f>IF(E577="","",(Table1[[#This Row],[Debit USD]]-Table1[[#This Row],[Credit USD]]))</f>
        <v/>
      </c>
      <c r="AA577" s="122"/>
      <c r="AB577" s="1"/>
      <c r="AC577" s="15"/>
      <c r="AD577" s="15" t="str">
        <f>IF(AND(OR(Table1[[#This Row],[Account]]="15030",Table1[[#This Row],[Account]]="15035",Table1[[#This Row],[Account]]="20150"),Table1[[#This Row],[Vendor ID]]=""),1,"")</f>
        <v/>
      </c>
      <c r="AE577" s="15"/>
      <c r="AF577" s="15"/>
      <c r="AG577" s="15"/>
      <c r="AH577" s="46" t="str">
        <f>IF(Table1[[#This Row],[Posting Date]]&lt;&gt;"","GJ-"&amp;CountryID,"")</f>
        <v/>
      </c>
      <c r="AI577" s="59" t="str">
        <f>IF(Table1[[#This Row],[Posting Date]]&lt;&gt;"",Table1[[#This Row],[Posting Date]],"")</f>
        <v/>
      </c>
      <c r="AJ577" s="46"/>
      <c r="AK577" s="46" t="str">
        <f>IF(Table1[[#This Row],[Description]]&lt;&gt;"",Table1[[#This Row],[Description]],"")</f>
        <v/>
      </c>
      <c r="AL577" s="46" t="str">
        <f>IF(Table1[[#This Row],[Posting Date]]&lt;&gt;"",Table1[[#This Row],[Reference Number]],"")</f>
        <v/>
      </c>
      <c r="AM577" s="46" t="str">
        <f>TRIM(Table1[[#This Row],[Line '#]])</f>
        <v/>
      </c>
      <c r="AN577" s="46" t="str">
        <f>TRIM(Table1[[#This Row],[Account]])</f>
        <v/>
      </c>
      <c r="AO577" s="46" t="str">
        <f>IF(Table1[[#This Row],[Posting Date]]&lt;&gt;"",$D$5,"")</f>
        <v/>
      </c>
      <c r="AP577" s="46" t="str">
        <f>TRIM(Table1[[#This Row],[Departments-Prgrams]])</f>
        <v/>
      </c>
      <c r="AQ577" s="46" t="str">
        <f>TRIM(Table1[[#This Row],[Grant]])</f>
        <v/>
      </c>
      <c r="AR577" s="46" t="str">
        <f>TRIM(Table1[[#This Row],[Staff ID]])</f>
        <v/>
      </c>
      <c r="AS577" s="46" t="str">
        <f>IF(TRIM(Table1[[#This Row],[Budget Code]])=0,"",TRIM(Table1[[#This Row],[Budget Code]]))</f>
        <v/>
      </c>
      <c r="AT577" s="46" t="str">
        <f>IF(Table1[[#This Row],[Line Description]]&lt;&gt;"",Table1[[#This Row],[Line Description]],"")</f>
        <v/>
      </c>
      <c r="AU577" s="46" t="str">
        <f>IF(Table1[[#This Row],[Cur_Amount Debit]]&gt;0,ROUND(Table1[[#This Row],[Cur_Amount Debit]],2),"")</f>
        <v/>
      </c>
      <c r="AV577" s="46" t="str">
        <f>IF(Table1[[#This Row],[Cur_Amount Credit]]&gt;0,ROUND(Table1[[#This Row],[Cur_Amount Credit]],2),"")</f>
        <v/>
      </c>
      <c r="AW577" s="46" t="str">
        <f>LEFT(Table1[[#This Row],[Cur]],3)</f>
        <v/>
      </c>
      <c r="AX577" s="59"/>
      <c r="AY577" s="46"/>
      <c r="AZ577" s="46" t="str">
        <f>IF(Table1[[#This Row],[Cur]]&lt;&gt;"",IF(Table1[[#This Row],[Cur]]="USD","",ExchangeRate),"")</f>
        <v/>
      </c>
      <c r="BA577" s="46" t="str">
        <f>IF(Table1[[#This Row],[Grant]]&lt;&gt;"",VLOOKUP(Table1[[#This Row],[Grant]],Grants!B:D,3),"")</f>
        <v/>
      </c>
      <c r="BB577" s="46" t="str">
        <f>TRIM(Table1[[#This Row],[Vendor ID]])</f>
        <v/>
      </c>
      <c r="BC577">
        <f>IF(Table1[[#This Row],[Reference Number]]=Q576,BC576,BC576+1)</f>
        <v>2</v>
      </c>
    </row>
    <row r="578" spans="1:55" ht="11.25" hidden="1" customHeight="1">
      <c r="A578" s="1"/>
      <c r="B578" s="88" t="str">
        <f>IF(Table1[[#This Row],[Posting Date]]&lt;&gt;"",IF(Table1[[#This Row],[Reference Number]]=Q577,B577+1,1),"")</f>
        <v/>
      </c>
      <c r="C578" s="61"/>
      <c r="D578" s="61"/>
      <c r="E578" s="218"/>
      <c r="F578" s="143" t="str">
        <f>IFERROR(IF(VLOOKUP(Table1[[#This Row],[Budget Code Description]],Dimentions!$X$6:$AC$132,2,FALSE)="","",VLOOKUP(Table1[[#This Row],[Budget Code Description]],Dimentions!$X$6:$AC$132,2,FALSE)),"")</f>
        <v/>
      </c>
      <c r="G578" s="143" t="str">
        <f>IFERROR(VLOOKUP(Table1[[#This Row],[Budget Code Description]],Dimentions!$X$6:$AC$132,3,FALSE),"")</f>
        <v/>
      </c>
      <c r="H578" s="64" t="str">
        <f>IFERROR(VLOOKUP(Table1[[#This Row],[Account]],Dimentions!$S$6:$V$233,2,FALSE),"")</f>
        <v/>
      </c>
      <c r="I578" s="62">
        <f>_xlfn.NUMBERVALUE(LEFT(Table1[[#This Row],[Account]],1))</f>
        <v>0</v>
      </c>
      <c r="J578" s="62" t="str">
        <f>IFERROR(VLOOKUP(Table1[[#This Row],[Budget Code Description]],Table6[#All],7,FALSE),"")</f>
        <v/>
      </c>
      <c r="K578" s="143" t="str">
        <f>IFERROR(VLOOKUP(Table1[[#This Row],[Budget Code Description]],Table6[#All],8,FALSE),"")</f>
        <v/>
      </c>
      <c r="L578" s="63"/>
      <c r="M578" s="65" t="str">
        <f>IFERROR(VLOOKUP(Table1[[#This Row],[Staff ID]],Table2[],2,FALSE),"")</f>
        <v/>
      </c>
      <c r="N578" s="211" t="str">
        <f>IFERROR(IF(VLOOKUP(Table1[[#This Row],[Budget Code Description]],Dimentions!$X$6:$AC$97,4,FALSE)="","",VLOOKUP(Table1[[#This Row],[Budget Code Description]],Dimentions!$X$6:$AC$97,4,FALSE)),"")</f>
        <v/>
      </c>
      <c r="O578" s="65" t="str">
        <f>IFERROR(VLOOKUP(Table1[[#This Row],[Vendor ID]],Table549[],2,FALSE),"")</f>
        <v/>
      </c>
      <c r="P578" s="63"/>
      <c r="Q578" s="143" t="str">
        <f>IF(Table1[[#This Row],[Posting Date]]&lt;&gt;"",$D$9,"")</f>
        <v/>
      </c>
      <c r="R578" s="159" t="str">
        <f>IF(Table1[[#This Row],[Posting Date]]&lt;&gt;"",$D$10,"")</f>
        <v/>
      </c>
      <c r="S578" s="66"/>
      <c r="T578" s="63"/>
      <c r="U578" s="67"/>
      <c r="V578" s="67"/>
      <c r="W578" s="67" t="str">
        <f t="shared" si="9"/>
        <v/>
      </c>
      <c r="X578" s="161" t="str">
        <f>IF(E578="","",(IF(Table1[[#This Row],[Cur]]="USD",Table1[[#This Row],[Cur_Amount Debit]],Table1[[#This Row],[Cur_Amount Debit]]/Table1[[#This Row],[Exchange Rate]])))</f>
        <v/>
      </c>
      <c r="Y578" s="161" t="str">
        <f>IF(E578="","",(IF(Table1[[#This Row],[Cur]]="USD",Table1[[#This Row],[Cur_Amount Credit]],Table1[[#This Row],[Cur_Amount Credit]]/ExchangeRate)))</f>
        <v/>
      </c>
      <c r="Z578" s="203" t="str">
        <f>IF(E578="","",(Table1[[#This Row],[Debit USD]]-Table1[[#This Row],[Credit USD]]))</f>
        <v/>
      </c>
      <c r="AA578" s="122"/>
      <c r="AB578" s="1"/>
      <c r="AC578" s="15"/>
      <c r="AD578" s="15" t="str">
        <f>IF(AND(OR(Table1[[#This Row],[Account]]="15030",Table1[[#This Row],[Account]]="15035",Table1[[#This Row],[Account]]="20150"),Table1[[#This Row],[Vendor ID]]=""),1,"")</f>
        <v/>
      </c>
      <c r="AE578" s="15"/>
      <c r="AF578" s="15"/>
      <c r="AG578" s="15"/>
      <c r="AH578" s="46" t="str">
        <f>IF(Table1[[#This Row],[Posting Date]]&lt;&gt;"","GJ-"&amp;CountryID,"")</f>
        <v/>
      </c>
      <c r="AI578" s="59" t="str">
        <f>IF(Table1[[#This Row],[Posting Date]]&lt;&gt;"",Table1[[#This Row],[Posting Date]],"")</f>
        <v/>
      </c>
      <c r="AJ578" s="46"/>
      <c r="AK578" s="46" t="str">
        <f>IF(Table1[[#This Row],[Description]]&lt;&gt;"",Table1[[#This Row],[Description]],"")</f>
        <v/>
      </c>
      <c r="AL578" s="46" t="str">
        <f>IF(Table1[[#This Row],[Posting Date]]&lt;&gt;"",Table1[[#This Row],[Reference Number]],"")</f>
        <v/>
      </c>
      <c r="AM578" s="46" t="str">
        <f>TRIM(Table1[[#This Row],[Line '#]])</f>
        <v/>
      </c>
      <c r="AN578" s="46" t="str">
        <f>TRIM(Table1[[#This Row],[Account]])</f>
        <v/>
      </c>
      <c r="AO578" s="46" t="str">
        <f>IF(Table1[[#This Row],[Posting Date]]&lt;&gt;"",$D$5,"")</f>
        <v/>
      </c>
      <c r="AP578" s="46" t="str">
        <f>TRIM(Table1[[#This Row],[Departments-Prgrams]])</f>
        <v/>
      </c>
      <c r="AQ578" s="46" t="str">
        <f>TRIM(Table1[[#This Row],[Grant]])</f>
        <v/>
      </c>
      <c r="AR578" s="46" t="str">
        <f>TRIM(Table1[[#This Row],[Staff ID]])</f>
        <v/>
      </c>
      <c r="AS578" s="46" t="str">
        <f>IF(TRIM(Table1[[#This Row],[Budget Code]])=0,"",TRIM(Table1[[#This Row],[Budget Code]]))</f>
        <v/>
      </c>
      <c r="AT578" s="46" t="str">
        <f>IF(Table1[[#This Row],[Line Description]]&lt;&gt;"",Table1[[#This Row],[Line Description]],"")</f>
        <v/>
      </c>
      <c r="AU578" s="46" t="str">
        <f>IF(Table1[[#This Row],[Cur_Amount Debit]]&gt;0,ROUND(Table1[[#This Row],[Cur_Amount Debit]],2),"")</f>
        <v/>
      </c>
      <c r="AV578" s="46" t="str">
        <f>IF(Table1[[#This Row],[Cur_Amount Credit]]&gt;0,ROUND(Table1[[#This Row],[Cur_Amount Credit]],2),"")</f>
        <v/>
      </c>
      <c r="AW578" s="46" t="str">
        <f>LEFT(Table1[[#This Row],[Cur]],3)</f>
        <v/>
      </c>
      <c r="AX578" s="59"/>
      <c r="AY578" s="46"/>
      <c r="AZ578" s="46" t="str">
        <f>IF(Table1[[#This Row],[Cur]]&lt;&gt;"",IF(Table1[[#This Row],[Cur]]="USD","",ExchangeRate),"")</f>
        <v/>
      </c>
      <c r="BA578" s="46" t="str">
        <f>IF(Table1[[#This Row],[Grant]]&lt;&gt;"",VLOOKUP(Table1[[#This Row],[Grant]],Grants!B:D,3),"")</f>
        <v/>
      </c>
      <c r="BB578" s="46" t="str">
        <f>TRIM(Table1[[#This Row],[Vendor ID]])</f>
        <v/>
      </c>
      <c r="BC578">
        <f>IF(Table1[[#This Row],[Reference Number]]=Q577,BC577,BC577+1)</f>
        <v>2</v>
      </c>
    </row>
    <row r="579" spans="1:55" ht="11.25" hidden="1" customHeight="1">
      <c r="A579" s="1"/>
      <c r="B579" s="88" t="str">
        <f>IF(Table1[[#This Row],[Posting Date]]&lt;&gt;"",IF(Table1[[#This Row],[Reference Number]]=Q578,B578+1,1),"")</f>
        <v/>
      </c>
      <c r="C579" s="61"/>
      <c r="D579" s="61"/>
      <c r="E579" s="218"/>
      <c r="F579" s="143" t="str">
        <f>IFERROR(IF(VLOOKUP(Table1[[#This Row],[Budget Code Description]],Dimentions!$X$6:$AC$132,2,FALSE)="","",VLOOKUP(Table1[[#This Row],[Budget Code Description]],Dimentions!$X$6:$AC$132,2,FALSE)),"")</f>
        <v/>
      </c>
      <c r="G579" s="143" t="str">
        <f>IFERROR(VLOOKUP(Table1[[#This Row],[Budget Code Description]],Dimentions!$X$6:$AC$132,3,FALSE),"")</f>
        <v/>
      </c>
      <c r="H579" s="64" t="str">
        <f>IFERROR(VLOOKUP(Table1[[#This Row],[Account]],Dimentions!$S$6:$V$233,2,FALSE),"")</f>
        <v/>
      </c>
      <c r="I579" s="62">
        <f>_xlfn.NUMBERVALUE(LEFT(Table1[[#This Row],[Account]],1))</f>
        <v>0</v>
      </c>
      <c r="J579" s="62" t="str">
        <f>IFERROR(VLOOKUP(Table1[[#This Row],[Budget Code Description]],Table6[#All],7,FALSE),"")</f>
        <v/>
      </c>
      <c r="K579" s="143" t="str">
        <f>IFERROR(VLOOKUP(Table1[[#This Row],[Budget Code Description]],Table6[#All],8,FALSE),"")</f>
        <v/>
      </c>
      <c r="L579" s="63"/>
      <c r="M579" s="65" t="str">
        <f>IFERROR(VLOOKUP(Table1[[#This Row],[Staff ID]],Table2[],2,FALSE),"")</f>
        <v/>
      </c>
      <c r="N579" s="211" t="str">
        <f>IFERROR(IF(VLOOKUP(Table1[[#This Row],[Budget Code Description]],Dimentions!$X$6:$AC$97,4,FALSE)="","",VLOOKUP(Table1[[#This Row],[Budget Code Description]],Dimentions!$X$6:$AC$97,4,FALSE)),"")</f>
        <v/>
      </c>
      <c r="O579" s="65" t="str">
        <f>IFERROR(VLOOKUP(Table1[[#This Row],[Vendor ID]],Table549[],2,FALSE),"")</f>
        <v/>
      </c>
      <c r="P579" s="63"/>
      <c r="Q579" s="143" t="str">
        <f>IF(Table1[[#This Row],[Posting Date]]&lt;&gt;"",$D$9,"")</f>
        <v/>
      </c>
      <c r="R579" s="159" t="str">
        <f>IF(Table1[[#This Row],[Posting Date]]&lt;&gt;"",$D$10,"")</f>
        <v/>
      </c>
      <c r="S579" s="66"/>
      <c r="T579" s="63"/>
      <c r="U579" s="67"/>
      <c r="V579" s="67"/>
      <c r="W579" s="67" t="str">
        <f t="shared" si="9"/>
        <v/>
      </c>
      <c r="X579" s="161" t="str">
        <f>IF(E579="","",(IF(Table1[[#This Row],[Cur]]="USD",Table1[[#This Row],[Cur_Amount Debit]],Table1[[#This Row],[Cur_Amount Debit]]/Table1[[#This Row],[Exchange Rate]])))</f>
        <v/>
      </c>
      <c r="Y579" s="161" t="str">
        <f>IF(E579="","",(IF(Table1[[#This Row],[Cur]]="USD",Table1[[#This Row],[Cur_Amount Credit]],Table1[[#This Row],[Cur_Amount Credit]]/ExchangeRate)))</f>
        <v/>
      </c>
      <c r="Z579" s="203" t="str">
        <f>IF(E579="","",(Table1[[#This Row],[Debit USD]]-Table1[[#This Row],[Credit USD]]))</f>
        <v/>
      </c>
      <c r="AA579" s="122"/>
      <c r="AB579" s="1"/>
      <c r="AC579" s="15"/>
      <c r="AD579" s="15" t="str">
        <f>IF(AND(OR(Table1[[#This Row],[Account]]="15030",Table1[[#This Row],[Account]]="15035",Table1[[#This Row],[Account]]="20150"),Table1[[#This Row],[Vendor ID]]=""),1,"")</f>
        <v/>
      </c>
      <c r="AE579" s="15"/>
      <c r="AF579" s="15"/>
      <c r="AG579" s="15"/>
      <c r="AH579" s="46" t="str">
        <f>IF(Table1[[#This Row],[Posting Date]]&lt;&gt;"","GJ-"&amp;CountryID,"")</f>
        <v/>
      </c>
      <c r="AI579" s="59" t="str">
        <f>IF(Table1[[#This Row],[Posting Date]]&lt;&gt;"",Table1[[#This Row],[Posting Date]],"")</f>
        <v/>
      </c>
      <c r="AJ579" s="46"/>
      <c r="AK579" s="46" t="str">
        <f>IF(Table1[[#This Row],[Description]]&lt;&gt;"",Table1[[#This Row],[Description]],"")</f>
        <v/>
      </c>
      <c r="AL579" s="46" t="str">
        <f>IF(Table1[[#This Row],[Posting Date]]&lt;&gt;"",Table1[[#This Row],[Reference Number]],"")</f>
        <v/>
      </c>
      <c r="AM579" s="46" t="str">
        <f>TRIM(Table1[[#This Row],[Line '#]])</f>
        <v/>
      </c>
      <c r="AN579" s="46" t="str">
        <f>TRIM(Table1[[#This Row],[Account]])</f>
        <v/>
      </c>
      <c r="AO579" s="46" t="str">
        <f>IF(Table1[[#This Row],[Posting Date]]&lt;&gt;"",$D$5,"")</f>
        <v/>
      </c>
      <c r="AP579" s="46" t="str">
        <f>TRIM(Table1[[#This Row],[Departments-Prgrams]])</f>
        <v/>
      </c>
      <c r="AQ579" s="46" t="str">
        <f>TRIM(Table1[[#This Row],[Grant]])</f>
        <v/>
      </c>
      <c r="AR579" s="46" t="str">
        <f>TRIM(Table1[[#This Row],[Staff ID]])</f>
        <v/>
      </c>
      <c r="AS579" s="46" t="str">
        <f>IF(TRIM(Table1[[#This Row],[Budget Code]])=0,"",TRIM(Table1[[#This Row],[Budget Code]]))</f>
        <v/>
      </c>
      <c r="AT579" s="46" t="str">
        <f>IF(Table1[[#This Row],[Line Description]]&lt;&gt;"",Table1[[#This Row],[Line Description]],"")</f>
        <v/>
      </c>
      <c r="AU579" s="46" t="str">
        <f>IF(Table1[[#This Row],[Cur_Amount Debit]]&gt;0,ROUND(Table1[[#This Row],[Cur_Amount Debit]],2),"")</f>
        <v/>
      </c>
      <c r="AV579" s="46" t="str">
        <f>IF(Table1[[#This Row],[Cur_Amount Credit]]&gt;0,ROUND(Table1[[#This Row],[Cur_Amount Credit]],2),"")</f>
        <v/>
      </c>
      <c r="AW579" s="46" t="str">
        <f>LEFT(Table1[[#This Row],[Cur]],3)</f>
        <v/>
      </c>
      <c r="AX579" s="59"/>
      <c r="AY579" s="46"/>
      <c r="AZ579" s="46" t="str">
        <f>IF(Table1[[#This Row],[Cur]]&lt;&gt;"",IF(Table1[[#This Row],[Cur]]="USD","",ExchangeRate),"")</f>
        <v/>
      </c>
      <c r="BA579" s="46" t="str">
        <f>IF(Table1[[#This Row],[Grant]]&lt;&gt;"",VLOOKUP(Table1[[#This Row],[Grant]],Grants!B:D,3),"")</f>
        <v/>
      </c>
      <c r="BB579" s="46" t="str">
        <f>TRIM(Table1[[#This Row],[Vendor ID]])</f>
        <v/>
      </c>
      <c r="BC579">
        <f>IF(Table1[[#This Row],[Reference Number]]=Q578,BC578,BC578+1)</f>
        <v>2</v>
      </c>
    </row>
    <row r="580" spans="1:55" ht="11.25" hidden="1" customHeight="1">
      <c r="A580" s="1"/>
      <c r="B580" s="88" t="str">
        <f>IF(Table1[[#This Row],[Posting Date]]&lt;&gt;"",IF(Table1[[#This Row],[Reference Number]]=Q579,B579+1,1),"")</f>
        <v/>
      </c>
      <c r="C580" s="61"/>
      <c r="D580" s="61"/>
      <c r="E580" s="218"/>
      <c r="F580" s="143" t="str">
        <f>IFERROR(IF(VLOOKUP(Table1[[#This Row],[Budget Code Description]],Dimentions!$X$6:$AC$132,2,FALSE)="","",VLOOKUP(Table1[[#This Row],[Budget Code Description]],Dimentions!$X$6:$AC$132,2,FALSE)),"")</f>
        <v/>
      </c>
      <c r="G580" s="143" t="str">
        <f>IFERROR(VLOOKUP(Table1[[#This Row],[Budget Code Description]],Dimentions!$X$6:$AC$132,3,FALSE),"")</f>
        <v/>
      </c>
      <c r="H580" s="64" t="str">
        <f>IFERROR(VLOOKUP(Table1[[#This Row],[Account]],Dimentions!$S$6:$V$233,2,FALSE),"")</f>
        <v/>
      </c>
      <c r="I580" s="62">
        <f>_xlfn.NUMBERVALUE(LEFT(Table1[[#This Row],[Account]],1))</f>
        <v>0</v>
      </c>
      <c r="J580" s="62" t="str">
        <f>IFERROR(VLOOKUP(Table1[[#This Row],[Budget Code Description]],Table6[#All],7,FALSE),"")</f>
        <v/>
      </c>
      <c r="K580" s="143" t="str">
        <f>IFERROR(VLOOKUP(Table1[[#This Row],[Budget Code Description]],Table6[#All],8,FALSE),"")</f>
        <v/>
      </c>
      <c r="L580" s="63"/>
      <c r="M580" s="65" t="str">
        <f>IFERROR(VLOOKUP(Table1[[#This Row],[Staff ID]],Table2[],2,FALSE),"")</f>
        <v/>
      </c>
      <c r="N580" s="211" t="str">
        <f>IFERROR(IF(VLOOKUP(Table1[[#This Row],[Budget Code Description]],Dimentions!$X$6:$AC$97,4,FALSE)="","",VLOOKUP(Table1[[#This Row],[Budget Code Description]],Dimentions!$X$6:$AC$97,4,FALSE)),"")</f>
        <v/>
      </c>
      <c r="O580" s="65" t="str">
        <f>IFERROR(VLOOKUP(Table1[[#This Row],[Vendor ID]],Table549[],2,FALSE),"")</f>
        <v/>
      </c>
      <c r="P580" s="63"/>
      <c r="Q580" s="143" t="str">
        <f>IF(Table1[[#This Row],[Posting Date]]&lt;&gt;"",$D$9,"")</f>
        <v/>
      </c>
      <c r="R580" s="159" t="str">
        <f>IF(Table1[[#This Row],[Posting Date]]&lt;&gt;"",$D$10,"")</f>
        <v/>
      </c>
      <c r="S580" s="66"/>
      <c r="T580" s="63"/>
      <c r="U580" s="67"/>
      <c r="V580" s="67"/>
      <c r="W580" s="67" t="str">
        <f t="shared" si="9"/>
        <v/>
      </c>
      <c r="X580" s="161" t="str">
        <f>IF(E580="","",(IF(Table1[[#This Row],[Cur]]="USD",Table1[[#This Row],[Cur_Amount Debit]],Table1[[#This Row],[Cur_Amount Debit]]/Table1[[#This Row],[Exchange Rate]])))</f>
        <v/>
      </c>
      <c r="Y580" s="161" t="str">
        <f>IF(E580="","",(IF(Table1[[#This Row],[Cur]]="USD",Table1[[#This Row],[Cur_Amount Credit]],Table1[[#This Row],[Cur_Amount Credit]]/ExchangeRate)))</f>
        <v/>
      </c>
      <c r="Z580" s="203" t="str">
        <f>IF(E580="","",(Table1[[#This Row],[Debit USD]]-Table1[[#This Row],[Credit USD]]))</f>
        <v/>
      </c>
      <c r="AA580" s="122"/>
      <c r="AB580" s="1"/>
      <c r="AC580" s="15"/>
      <c r="AD580" s="15" t="str">
        <f>IF(AND(OR(Table1[[#This Row],[Account]]="15030",Table1[[#This Row],[Account]]="15035",Table1[[#This Row],[Account]]="20150"),Table1[[#This Row],[Vendor ID]]=""),1,"")</f>
        <v/>
      </c>
      <c r="AE580" s="15"/>
      <c r="AF580" s="15"/>
      <c r="AG580" s="15"/>
      <c r="AH580" s="46" t="str">
        <f>IF(Table1[[#This Row],[Posting Date]]&lt;&gt;"","GJ-"&amp;CountryID,"")</f>
        <v/>
      </c>
      <c r="AI580" s="59" t="str">
        <f>IF(Table1[[#This Row],[Posting Date]]&lt;&gt;"",Table1[[#This Row],[Posting Date]],"")</f>
        <v/>
      </c>
      <c r="AJ580" s="46"/>
      <c r="AK580" s="46" t="str">
        <f>IF(Table1[[#This Row],[Description]]&lt;&gt;"",Table1[[#This Row],[Description]],"")</f>
        <v/>
      </c>
      <c r="AL580" s="46" t="str">
        <f>IF(Table1[[#This Row],[Posting Date]]&lt;&gt;"",Table1[[#This Row],[Reference Number]],"")</f>
        <v/>
      </c>
      <c r="AM580" s="46" t="str">
        <f>TRIM(Table1[[#This Row],[Line '#]])</f>
        <v/>
      </c>
      <c r="AN580" s="46" t="str">
        <f>TRIM(Table1[[#This Row],[Account]])</f>
        <v/>
      </c>
      <c r="AO580" s="46" t="str">
        <f>IF(Table1[[#This Row],[Posting Date]]&lt;&gt;"",$D$5,"")</f>
        <v/>
      </c>
      <c r="AP580" s="46" t="str">
        <f>TRIM(Table1[[#This Row],[Departments-Prgrams]])</f>
        <v/>
      </c>
      <c r="AQ580" s="46" t="str">
        <f>TRIM(Table1[[#This Row],[Grant]])</f>
        <v/>
      </c>
      <c r="AR580" s="46" t="str">
        <f>TRIM(Table1[[#This Row],[Staff ID]])</f>
        <v/>
      </c>
      <c r="AS580" s="46" t="str">
        <f>IF(TRIM(Table1[[#This Row],[Budget Code]])=0,"",TRIM(Table1[[#This Row],[Budget Code]]))</f>
        <v/>
      </c>
      <c r="AT580" s="46" t="str">
        <f>IF(Table1[[#This Row],[Line Description]]&lt;&gt;"",Table1[[#This Row],[Line Description]],"")</f>
        <v/>
      </c>
      <c r="AU580" s="46" t="str">
        <f>IF(Table1[[#This Row],[Cur_Amount Debit]]&gt;0,ROUND(Table1[[#This Row],[Cur_Amount Debit]],2),"")</f>
        <v/>
      </c>
      <c r="AV580" s="46" t="str">
        <f>IF(Table1[[#This Row],[Cur_Amount Credit]]&gt;0,ROUND(Table1[[#This Row],[Cur_Amount Credit]],2),"")</f>
        <v/>
      </c>
      <c r="AW580" s="46" t="str">
        <f>LEFT(Table1[[#This Row],[Cur]],3)</f>
        <v/>
      </c>
      <c r="AX580" s="59"/>
      <c r="AY580" s="46"/>
      <c r="AZ580" s="46" t="str">
        <f>IF(Table1[[#This Row],[Cur]]&lt;&gt;"",IF(Table1[[#This Row],[Cur]]="USD","",ExchangeRate),"")</f>
        <v/>
      </c>
      <c r="BA580" s="46" t="str">
        <f>IF(Table1[[#This Row],[Grant]]&lt;&gt;"",VLOOKUP(Table1[[#This Row],[Grant]],Grants!B:D,3),"")</f>
        <v/>
      </c>
      <c r="BB580" s="46" t="str">
        <f>TRIM(Table1[[#This Row],[Vendor ID]])</f>
        <v/>
      </c>
      <c r="BC580">
        <f>IF(Table1[[#This Row],[Reference Number]]=Q579,BC579,BC579+1)</f>
        <v>2</v>
      </c>
    </row>
    <row r="581" spans="1:55" ht="11.25" hidden="1" customHeight="1">
      <c r="A581" s="1"/>
      <c r="B581" s="88" t="str">
        <f>IF(Table1[[#This Row],[Posting Date]]&lt;&gt;"",IF(Table1[[#This Row],[Reference Number]]=Q580,B580+1,1),"")</f>
        <v/>
      </c>
      <c r="C581" s="61"/>
      <c r="D581" s="61"/>
      <c r="E581" s="218"/>
      <c r="F581" s="143" t="str">
        <f>IFERROR(IF(VLOOKUP(Table1[[#This Row],[Budget Code Description]],Dimentions!$X$6:$AC$132,2,FALSE)="","",VLOOKUP(Table1[[#This Row],[Budget Code Description]],Dimentions!$X$6:$AC$132,2,FALSE)),"")</f>
        <v/>
      </c>
      <c r="G581" s="143" t="str">
        <f>IFERROR(VLOOKUP(Table1[[#This Row],[Budget Code Description]],Dimentions!$X$6:$AC$132,3,FALSE),"")</f>
        <v/>
      </c>
      <c r="H581" s="64" t="str">
        <f>IFERROR(VLOOKUP(Table1[[#This Row],[Account]],Dimentions!$S$6:$V$233,2,FALSE),"")</f>
        <v/>
      </c>
      <c r="I581" s="62">
        <f>_xlfn.NUMBERVALUE(LEFT(Table1[[#This Row],[Account]],1))</f>
        <v>0</v>
      </c>
      <c r="J581" s="62" t="str">
        <f>IFERROR(VLOOKUP(Table1[[#This Row],[Budget Code Description]],Table6[#All],7,FALSE),"")</f>
        <v/>
      </c>
      <c r="K581" s="143" t="str">
        <f>IFERROR(VLOOKUP(Table1[[#This Row],[Budget Code Description]],Table6[#All],8,FALSE),"")</f>
        <v/>
      </c>
      <c r="L581" s="63"/>
      <c r="M581" s="65" t="str">
        <f>IFERROR(VLOOKUP(Table1[[#This Row],[Staff ID]],Table2[],2,FALSE),"")</f>
        <v/>
      </c>
      <c r="N581" s="211" t="str">
        <f>IFERROR(IF(VLOOKUP(Table1[[#This Row],[Budget Code Description]],Dimentions!$X$6:$AC$97,4,FALSE)="","",VLOOKUP(Table1[[#This Row],[Budget Code Description]],Dimentions!$X$6:$AC$97,4,FALSE)),"")</f>
        <v/>
      </c>
      <c r="O581" s="65" t="str">
        <f>IFERROR(VLOOKUP(Table1[[#This Row],[Vendor ID]],Table549[],2,FALSE),"")</f>
        <v/>
      </c>
      <c r="P581" s="63"/>
      <c r="Q581" s="143" t="str">
        <f>IF(Table1[[#This Row],[Posting Date]]&lt;&gt;"",$D$9,"")</f>
        <v/>
      </c>
      <c r="R581" s="159" t="str">
        <f>IF(Table1[[#This Row],[Posting Date]]&lt;&gt;"",$D$10,"")</f>
        <v/>
      </c>
      <c r="S581" s="66"/>
      <c r="T581" s="63"/>
      <c r="U581" s="67"/>
      <c r="V581" s="67"/>
      <c r="W581" s="67" t="str">
        <f t="shared" si="9"/>
        <v/>
      </c>
      <c r="X581" s="161" t="str">
        <f>IF(E581="","",(IF(Table1[[#This Row],[Cur]]="USD",Table1[[#This Row],[Cur_Amount Debit]],Table1[[#This Row],[Cur_Amount Debit]]/Table1[[#This Row],[Exchange Rate]])))</f>
        <v/>
      </c>
      <c r="Y581" s="161" t="str">
        <f>IF(E581="","",(IF(Table1[[#This Row],[Cur]]="USD",Table1[[#This Row],[Cur_Amount Credit]],Table1[[#This Row],[Cur_Amount Credit]]/ExchangeRate)))</f>
        <v/>
      </c>
      <c r="Z581" s="203" t="str">
        <f>IF(E581="","",(Table1[[#This Row],[Debit USD]]-Table1[[#This Row],[Credit USD]]))</f>
        <v/>
      </c>
      <c r="AA581" s="122"/>
      <c r="AB581" s="1"/>
      <c r="AC581" s="15"/>
      <c r="AD581" s="15" t="str">
        <f>IF(AND(OR(Table1[[#This Row],[Account]]="15030",Table1[[#This Row],[Account]]="15035",Table1[[#This Row],[Account]]="20150"),Table1[[#This Row],[Vendor ID]]=""),1,"")</f>
        <v/>
      </c>
      <c r="AE581" s="15"/>
      <c r="AF581" s="15"/>
      <c r="AG581" s="15"/>
      <c r="AH581" s="46" t="str">
        <f>IF(Table1[[#This Row],[Posting Date]]&lt;&gt;"","GJ-"&amp;CountryID,"")</f>
        <v/>
      </c>
      <c r="AI581" s="59" t="str">
        <f>IF(Table1[[#This Row],[Posting Date]]&lt;&gt;"",Table1[[#This Row],[Posting Date]],"")</f>
        <v/>
      </c>
      <c r="AJ581" s="46"/>
      <c r="AK581" s="46" t="str">
        <f>IF(Table1[[#This Row],[Description]]&lt;&gt;"",Table1[[#This Row],[Description]],"")</f>
        <v/>
      </c>
      <c r="AL581" s="46" t="str">
        <f>IF(Table1[[#This Row],[Posting Date]]&lt;&gt;"",Table1[[#This Row],[Reference Number]],"")</f>
        <v/>
      </c>
      <c r="AM581" s="46" t="str">
        <f>TRIM(Table1[[#This Row],[Line '#]])</f>
        <v/>
      </c>
      <c r="AN581" s="46" t="str">
        <f>TRIM(Table1[[#This Row],[Account]])</f>
        <v/>
      </c>
      <c r="AO581" s="46" t="str">
        <f>IF(Table1[[#This Row],[Posting Date]]&lt;&gt;"",$D$5,"")</f>
        <v/>
      </c>
      <c r="AP581" s="46" t="str">
        <f>TRIM(Table1[[#This Row],[Departments-Prgrams]])</f>
        <v/>
      </c>
      <c r="AQ581" s="46" t="str">
        <f>TRIM(Table1[[#This Row],[Grant]])</f>
        <v/>
      </c>
      <c r="AR581" s="46" t="str">
        <f>TRIM(Table1[[#This Row],[Staff ID]])</f>
        <v/>
      </c>
      <c r="AS581" s="46" t="str">
        <f>IF(TRIM(Table1[[#This Row],[Budget Code]])=0,"",TRIM(Table1[[#This Row],[Budget Code]]))</f>
        <v/>
      </c>
      <c r="AT581" s="46" t="str">
        <f>IF(Table1[[#This Row],[Line Description]]&lt;&gt;"",Table1[[#This Row],[Line Description]],"")</f>
        <v/>
      </c>
      <c r="AU581" s="46" t="str">
        <f>IF(Table1[[#This Row],[Cur_Amount Debit]]&gt;0,ROUND(Table1[[#This Row],[Cur_Amount Debit]],2),"")</f>
        <v/>
      </c>
      <c r="AV581" s="46" t="str">
        <f>IF(Table1[[#This Row],[Cur_Amount Credit]]&gt;0,ROUND(Table1[[#This Row],[Cur_Amount Credit]],2),"")</f>
        <v/>
      </c>
      <c r="AW581" s="46" t="str">
        <f>LEFT(Table1[[#This Row],[Cur]],3)</f>
        <v/>
      </c>
      <c r="AX581" s="59"/>
      <c r="AY581" s="46"/>
      <c r="AZ581" s="46" t="str">
        <f>IF(Table1[[#This Row],[Cur]]&lt;&gt;"",IF(Table1[[#This Row],[Cur]]="USD","",ExchangeRate),"")</f>
        <v/>
      </c>
      <c r="BA581" s="46" t="str">
        <f>IF(Table1[[#This Row],[Grant]]&lt;&gt;"",VLOOKUP(Table1[[#This Row],[Grant]],Grants!B:D,3),"")</f>
        <v/>
      </c>
      <c r="BB581" s="46" t="str">
        <f>TRIM(Table1[[#This Row],[Vendor ID]])</f>
        <v/>
      </c>
      <c r="BC581">
        <f>IF(Table1[[#This Row],[Reference Number]]=Q580,BC580,BC580+1)</f>
        <v>2</v>
      </c>
    </row>
    <row r="582" spans="1:55" ht="11.25" hidden="1" customHeight="1">
      <c r="A582" s="1"/>
      <c r="B582" s="88" t="str">
        <f>IF(Table1[[#This Row],[Posting Date]]&lt;&gt;"",IF(Table1[[#This Row],[Reference Number]]=Q581,B581+1,1),"")</f>
        <v/>
      </c>
      <c r="C582" s="61"/>
      <c r="D582" s="61"/>
      <c r="E582" s="218"/>
      <c r="F582" s="143" t="str">
        <f>IFERROR(IF(VLOOKUP(Table1[[#This Row],[Budget Code Description]],Dimentions!$X$6:$AC$132,2,FALSE)="","",VLOOKUP(Table1[[#This Row],[Budget Code Description]],Dimentions!$X$6:$AC$132,2,FALSE)),"")</f>
        <v/>
      </c>
      <c r="G582" s="143" t="str">
        <f>IFERROR(VLOOKUP(Table1[[#This Row],[Budget Code Description]],Dimentions!$X$6:$AC$132,3,FALSE),"")</f>
        <v/>
      </c>
      <c r="H582" s="64" t="str">
        <f>IFERROR(VLOOKUP(Table1[[#This Row],[Account]],Dimentions!$S$6:$V$233,2,FALSE),"")</f>
        <v/>
      </c>
      <c r="I582" s="62">
        <f>_xlfn.NUMBERVALUE(LEFT(Table1[[#This Row],[Account]],1))</f>
        <v>0</v>
      </c>
      <c r="J582" s="62" t="str">
        <f>IFERROR(VLOOKUP(Table1[[#This Row],[Budget Code Description]],Table6[#All],7,FALSE),"")</f>
        <v/>
      </c>
      <c r="K582" s="143" t="str">
        <f>IFERROR(VLOOKUP(Table1[[#This Row],[Budget Code Description]],Table6[#All],8,FALSE),"")</f>
        <v/>
      </c>
      <c r="L582" s="63"/>
      <c r="M582" s="65" t="str">
        <f>IFERROR(VLOOKUP(Table1[[#This Row],[Staff ID]],Table2[],2,FALSE),"")</f>
        <v/>
      </c>
      <c r="N582" s="211" t="str">
        <f>IFERROR(IF(VLOOKUP(Table1[[#This Row],[Budget Code Description]],Dimentions!$X$6:$AC$97,4,FALSE)="","",VLOOKUP(Table1[[#This Row],[Budget Code Description]],Dimentions!$X$6:$AC$97,4,FALSE)),"")</f>
        <v/>
      </c>
      <c r="O582" s="65" t="str">
        <f>IFERROR(VLOOKUP(Table1[[#This Row],[Vendor ID]],Table549[],2,FALSE),"")</f>
        <v/>
      </c>
      <c r="P582" s="63"/>
      <c r="Q582" s="143" t="str">
        <f>IF(Table1[[#This Row],[Posting Date]]&lt;&gt;"",$D$9,"")</f>
        <v/>
      </c>
      <c r="R582" s="159" t="str">
        <f>IF(Table1[[#This Row],[Posting Date]]&lt;&gt;"",$D$10,"")</f>
        <v/>
      </c>
      <c r="S582" s="66"/>
      <c r="T582" s="63"/>
      <c r="U582" s="67"/>
      <c r="V582" s="67"/>
      <c r="W582" s="67" t="str">
        <f t="shared" si="9"/>
        <v/>
      </c>
      <c r="X582" s="161" t="str">
        <f>IF(E582="","",(IF(Table1[[#This Row],[Cur]]="USD",Table1[[#This Row],[Cur_Amount Debit]],Table1[[#This Row],[Cur_Amount Debit]]/Table1[[#This Row],[Exchange Rate]])))</f>
        <v/>
      </c>
      <c r="Y582" s="161" t="str">
        <f>IF(E582="","",(IF(Table1[[#This Row],[Cur]]="USD",Table1[[#This Row],[Cur_Amount Credit]],Table1[[#This Row],[Cur_Amount Credit]]/ExchangeRate)))</f>
        <v/>
      </c>
      <c r="Z582" s="203" t="str">
        <f>IF(E582="","",(Table1[[#This Row],[Debit USD]]-Table1[[#This Row],[Credit USD]]))</f>
        <v/>
      </c>
      <c r="AA582" s="122"/>
      <c r="AB582" s="1"/>
      <c r="AC582" s="15"/>
      <c r="AD582" s="15" t="str">
        <f>IF(AND(OR(Table1[[#This Row],[Account]]="15030",Table1[[#This Row],[Account]]="15035",Table1[[#This Row],[Account]]="20150"),Table1[[#This Row],[Vendor ID]]=""),1,"")</f>
        <v/>
      </c>
      <c r="AE582" s="15"/>
      <c r="AF582" s="15"/>
      <c r="AG582" s="15"/>
      <c r="AH582" s="46" t="str">
        <f>IF(Table1[[#This Row],[Posting Date]]&lt;&gt;"","GJ-"&amp;CountryID,"")</f>
        <v/>
      </c>
      <c r="AI582" s="59" t="str">
        <f>IF(Table1[[#This Row],[Posting Date]]&lt;&gt;"",Table1[[#This Row],[Posting Date]],"")</f>
        <v/>
      </c>
      <c r="AJ582" s="46"/>
      <c r="AK582" s="46" t="str">
        <f>IF(Table1[[#This Row],[Description]]&lt;&gt;"",Table1[[#This Row],[Description]],"")</f>
        <v/>
      </c>
      <c r="AL582" s="46" t="str">
        <f>IF(Table1[[#This Row],[Posting Date]]&lt;&gt;"",Table1[[#This Row],[Reference Number]],"")</f>
        <v/>
      </c>
      <c r="AM582" s="46" t="str">
        <f>TRIM(Table1[[#This Row],[Line '#]])</f>
        <v/>
      </c>
      <c r="AN582" s="46" t="str">
        <f>TRIM(Table1[[#This Row],[Account]])</f>
        <v/>
      </c>
      <c r="AO582" s="46" t="str">
        <f>IF(Table1[[#This Row],[Posting Date]]&lt;&gt;"",$D$5,"")</f>
        <v/>
      </c>
      <c r="AP582" s="46" t="str">
        <f>TRIM(Table1[[#This Row],[Departments-Prgrams]])</f>
        <v/>
      </c>
      <c r="AQ582" s="46" t="str">
        <f>TRIM(Table1[[#This Row],[Grant]])</f>
        <v/>
      </c>
      <c r="AR582" s="46" t="str">
        <f>TRIM(Table1[[#This Row],[Staff ID]])</f>
        <v/>
      </c>
      <c r="AS582" s="46" t="str">
        <f>IF(TRIM(Table1[[#This Row],[Budget Code]])=0,"",TRIM(Table1[[#This Row],[Budget Code]]))</f>
        <v/>
      </c>
      <c r="AT582" s="46" t="str">
        <f>IF(Table1[[#This Row],[Line Description]]&lt;&gt;"",Table1[[#This Row],[Line Description]],"")</f>
        <v/>
      </c>
      <c r="AU582" s="46" t="str">
        <f>IF(Table1[[#This Row],[Cur_Amount Debit]]&gt;0,ROUND(Table1[[#This Row],[Cur_Amount Debit]],2),"")</f>
        <v/>
      </c>
      <c r="AV582" s="46" t="str">
        <f>IF(Table1[[#This Row],[Cur_Amount Credit]]&gt;0,ROUND(Table1[[#This Row],[Cur_Amount Credit]],2),"")</f>
        <v/>
      </c>
      <c r="AW582" s="46" t="str">
        <f>LEFT(Table1[[#This Row],[Cur]],3)</f>
        <v/>
      </c>
      <c r="AX582" s="59"/>
      <c r="AY582" s="46"/>
      <c r="AZ582" s="46" t="str">
        <f>IF(Table1[[#This Row],[Cur]]&lt;&gt;"",IF(Table1[[#This Row],[Cur]]="USD","",ExchangeRate),"")</f>
        <v/>
      </c>
      <c r="BA582" s="46" t="str">
        <f>IF(Table1[[#This Row],[Grant]]&lt;&gt;"",VLOOKUP(Table1[[#This Row],[Grant]],Grants!B:D,3),"")</f>
        <v/>
      </c>
      <c r="BB582" s="46" t="str">
        <f>TRIM(Table1[[#This Row],[Vendor ID]])</f>
        <v/>
      </c>
      <c r="BC582">
        <f>IF(Table1[[#This Row],[Reference Number]]=Q581,BC581,BC581+1)</f>
        <v>2</v>
      </c>
    </row>
    <row r="583" spans="1:55" ht="11.25" hidden="1" customHeight="1">
      <c r="A583" s="1"/>
      <c r="B583" s="88" t="str">
        <f>IF(Table1[[#This Row],[Posting Date]]&lt;&gt;"",IF(Table1[[#This Row],[Reference Number]]=Q582,B582+1,1),"")</f>
        <v/>
      </c>
      <c r="C583" s="61"/>
      <c r="D583" s="61"/>
      <c r="E583" s="218"/>
      <c r="F583" s="143" t="str">
        <f>IFERROR(IF(VLOOKUP(Table1[[#This Row],[Budget Code Description]],Dimentions!$X$6:$AC$132,2,FALSE)="","",VLOOKUP(Table1[[#This Row],[Budget Code Description]],Dimentions!$X$6:$AC$132,2,FALSE)),"")</f>
        <v/>
      </c>
      <c r="G583" s="143" t="str">
        <f>IFERROR(VLOOKUP(Table1[[#This Row],[Budget Code Description]],Dimentions!$X$6:$AC$132,3,FALSE),"")</f>
        <v/>
      </c>
      <c r="H583" s="64" t="str">
        <f>IFERROR(VLOOKUP(Table1[[#This Row],[Account]],Dimentions!$S$6:$V$233,2,FALSE),"")</f>
        <v/>
      </c>
      <c r="I583" s="62">
        <f>_xlfn.NUMBERVALUE(LEFT(Table1[[#This Row],[Account]],1))</f>
        <v>0</v>
      </c>
      <c r="J583" s="62" t="str">
        <f>IFERROR(VLOOKUP(Table1[[#This Row],[Budget Code Description]],Table6[#All],7,FALSE),"")</f>
        <v/>
      </c>
      <c r="K583" s="143" t="str">
        <f>IFERROR(VLOOKUP(Table1[[#This Row],[Budget Code Description]],Table6[#All],8,FALSE),"")</f>
        <v/>
      </c>
      <c r="L583" s="63"/>
      <c r="M583" s="65" t="str">
        <f>IFERROR(VLOOKUP(Table1[[#This Row],[Staff ID]],Table2[],2,FALSE),"")</f>
        <v/>
      </c>
      <c r="N583" s="211" t="str">
        <f>IFERROR(IF(VLOOKUP(Table1[[#This Row],[Budget Code Description]],Dimentions!$X$6:$AC$97,4,FALSE)="","",VLOOKUP(Table1[[#This Row],[Budget Code Description]],Dimentions!$X$6:$AC$97,4,FALSE)),"")</f>
        <v/>
      </c>
      <c r="O583" s="65" t="str">
        <f>IFERROR(VLOOKUP(Table1[[#This Row],[Vendor ID]],Table549[],2,FALSE),"")</f>
        <v/>
      </c>
      <c r="P583" s="63"/>
      <c r="Q583" s="143" t="str">
        <f>IF(Table1[[#This Row],[Posting Date]]&lt;&gt;"",$D$9,"")</f>
        <v/>
      </c>
      <c r="R583" s="159" t="str">
        <f>IF(Table1[[#This Row],[Posting Date]]&lt;&gt;"",$D$10,"")</f>
        <v/>
      </c>
      <c r="S583" s="66"/>
      <c r="T583" s="63"/>
      <c r="U583" s="67"/>
      <c r="V583" s="67"/>
      <c r="W583" s="67" t="str">
        <f t="shared" si="9"/>
        <v/>
      </c>
      <c r="X583" s="161" t="str">
        <f>IF(E583="","",(IF(Table1[[#This Row],[Cur]]="USD",Table1[[#This Row],[Cur_Amount Debit]],Table1[[#This Row],[Cur_Amount Debit]]/Table1[[#This Row],[Exchange Rate]])))</f>
        <v/>
      </c>
      <c r="Y583" s="161" t="str">
        <f>IF(E583="","",(IF(Table1[[#This Row],[Cur]]="USD",Table1[[#This Row],[Cur_Amount Credit]],Table1[[#This Row],[Cur_Amount Credit]]/ExchangeRate)))</f>
        <v/>
      </c>
      <c r="Z583" s="203" t="str">
        <f>IF(E583="","",(Table1[[#This Row],[Debit USD]]-Table1[[#This Row],[Credit USD]]))</f>
        <v/>
      </c>
      <c r="AA583" s="122"/>
      <c r="AB583" s="1"/>
      <c r="AC583" s="15"/>
      <c r="AD583" s="15" t="str">
        <f>IF(AND(OR(Table1[[#This Row],[Account]]="15030",Table1[[#This Row],[Account]]="15035",Table1[[#This Row],[Account]]="20150"),Table1[[#This Row],[Vendor ID]]=""),1,"")</f>
        <v/>
      </c>
      <c r="AE583" s="15"/>
      <c r="AF583" s="15"/>
      <c r="AG583" s="15"/>
      <c r="AH583" s="46" t="str">
        <f>IF(Table1[[#This Row],[Posting Date]]&lt;&gt;"","GJ-"&amp;CountryID,"")</f>
        <v/>
      </c>
      <c r="AI583" s="59" t="str">
        <f>IF(Table1[[#This Row],[Posting Date]]&lt;&gt;"",Table1[[#This Row],[Posting Date]],"")</f>
        <v/>
      </c>
      <c r="AJ583" s="46"/>
      <c r="AK583" s="46" t="str">
        <f>IF(Table1[[#This Row],[Description]]&lt;&gt;"",Table1[[#This Row],[Description]],"")</f>
        <v/>
      </c>
      <c r="AL583" s="46" t="str">
        <f>IF(Table1[[#This Row],[Posting Date]]&lt;&gt;"",Table1[[#This Row],[Reference Number]],"")</f>
        <v/>
      </c>
      <c r="AM583" s="46" t="str">
        <f>TRIM(Table1[[#This Row],[Line '#]])</f>
        <v/>
      </c>
      <c r="AN583" s="46" t="str">
        <f>TRIM(Table1[[#This Row],[Account]])</f>
        <v/>
      </c>
      <c r="AO583" s="46" t="str">
        <f>IF(Table1[[#This Row],[Posting Date]]&lt;&gt;"",$D$5,"")</f>
        <v/>
      </c>
      <c r="AP583" s="46" t="str">
        <f>TRIM(Table1[[#This Row],[Departments-Prgrams]])</f>
        <v/>
      </c>
      <c r="AQ583" s="46" t="str">
        <f>TRIM(Table1[[#This Row],[Grant]])</f>
        <v/>
      </c>
      <c r="AR583" s="46" t="str">
        <f>TRIM(Table1[[#This Row],[Staff ID]])</f>
        <v/>
      </c>
      <c r="AS583" s="46" t="str">
        <f>IF(TRIM(Table1[[#This Row],[Budget Code]])=0,"",TRIM(Table1[[#This Row],[Budget Code]]))</f>
        <v/>
      </c>
      <c r="AT583" s="46" t="str">
        <f>IF(Table1[[#This Row],[Line Description]]&lt;&gt;"",Table1[[#This Row],[Line Description]],"")</f>
        <v/>
      </c>
      <c r="AU583" s="46" t="str">
        <f>IF(Table1[[#This Row],[Cur_Amount Debit]]&gt;0,ROUND(Table1[[#This Row],[Cur_Amount Debit]],2),"")</f>
        <v/>
      </c>
      <c r="AV583" s="46" t="str">
        <f>IF(Table1[[#This Row],[Cur_Amount Credit]]&gt;0,ROUND(Table1[[#This Row],[Cur_Amount Credit]],2),"")</f>
        <v/>
      </c>
      <c r="AW583" s="46" t="str">
        <f>LEFT(Table1[[#This Row],[Cur]],3)</f>
        <v/>
      </c>
      <c r="AX583" s="59"/>
      <c r="AY583" s="46"/>
      <c r="AZ583" s="46" t="str">
        <f>IF(Table1[[#This Row],[Cur]]&lt;&gt;"",IF(Table1[[#This Row],[Cur]]="USD","",ExchangeRate),"")</f>
        <v/>
      </c>
      <c r="BA583" s="46" t="str">
        <f>IF(Table1[[#This Row],[Grant]]&lt;&gt;"",VLOOKUP(Table1[[#This Row],[Grant]],Grants!B:D,3),"")</f>
        <v/>
      </c>
      <c r="BB583" s="46" t="str">
        <f>TRIM(Table1[[#This Row],[Vendor ID]])</f>
        <v/>
      </c>
      <c r="BC583">
        <f>IF(Table1[[#This Row],[Reference Number]]=Q582,BC582,BC582+1)</f>
        <v>2</v>
      </c>
    </row>
    <row r="584" spans="1:55" ht="11.25" hidden="1" customHeight="1">
      <c r="A584" s="1"/>
      <c r="B584" s="88" t="str">
        <f>IF(Table1[[#This Row],[Posting Date]]&lt;&gt;"",IF(Table1[[#This Row],[Reference Number]]=Q583,B583+1,1),"")</f>
        <v/>
      </c>
      <c r="C584" s="61"/>
      <c r="D584" s="61"/>
      <c r="E584" s="218"/>
      <c r="F584" s="143" t="str">
        <f>IFERROR(IF(VLOOKUP(Table1[[#This Row],[Budget Code Description]],Dimentions!$X$6:$AC$132,2,FALSE)="","",VLOOKUP(Table1[[#This Row],[Budget Code Description]],Dimentions!$X$6:$AC$132,2,FALSE)),"")</f>
        <v/>
      </c>
      <c r="G584" s="143" t="str">
        <f>IFERROR(VLOOKUP(Table1[[#This Row],[Budget Code Description]],Dimentions!$X$6:$AC$132,3,FALSE),"")</f>
        <v/>
      </c>
      <c r="H584" s="64" t="str">
        <f>IFERROR(VLOOKUP(Table1[[#This Row],[Account]],Dimentions!$S$6:$V$233,2,FALSE),"")</f>
        <v/>
      </c>
      <c r="I584" s="62">
        <f>_xlfn.NUMBERVALUE(LEFT(Table1[[#This Row],[Account]],1))</f>
        <v>0</v>
      </c>
      <c r="J584" s="62" t="str">
        <f>IFERROR(VLOOKUP(Table1[[#This Row],[Budget Code Description]],Table6[#All],7,FALSE),"")</f>
        <v/>
      </c>
      <c r="K584" s="143" t="str">
        <f>IFERROR(VLOOKUP(Table1[[#This Row],[Budget Code Description]],Table6[#All],8,FALSE),"")</f>
        <v/>
      </c>
      <c r="L584" s="63"/>
      <c r="M584" s="65" t="str">
        <f>IFERROR(VLOOKUP(Table1[[#This Row],[Staff ID]],Table2[],2,FALSE),"")</f>
        <v/>
      </c>
      <c r="N584" s="211" t="str">
        <f>IFERROR(IF(VLOOKUP(Table1[[#This Row],[Budget Code Description]],Dimentions!$X$6:$AC$97,4,FALSE)="","",VLOOKUP(Table1[[#This Row],[Budget Code Description]],Dimentions!$X$6:$AC$97,4,FALSE)),"")</f>
        <v/>
      </c>
      <c r="O584" s="65" t="str">
        <f>IFERROR(VLOOKUP(Table1[[#This Row],[Vendor ID]],Table549[],2,FALSE),"")</f>
        <v/>
      </c>
      <c r="P584" s="63"/>
      <c r="Q584" s="143" t="str">
        <f>IF(Table1[[#This Row],[Posting Date]]&lt;&gt;"",$D$9,"")</f>
        <v/>
      </c>
      <c r="R584" s="159" t="str">
        <f>IF(Table1[[#This Row],[Posting Date]]&lt;&gt;"",$D$10,"")</f>
        <v/>
      </c>
      <c r="S584" s="66"/>
      <c r="T584" s="63"/>
      <c r="U584" s="67"/>
      <c r="V584" s="67"/>
      <c r="W584" s="67" t="str">
        <f t="shared" si="9"/>
        <v/>
      </c>
      <c r="X584" s="161" t="str">
        <f>IF(E584="","",(IF(Table1[[#This Row],[Cur]]="USD",Table1[[#This Row],[Cur_Amount Debit]],Table1[[#This Row],[Cur_Amount Debit]]/Table1[[#This Row],[Exchange Rate]])))</f>
        <v/>
      </c>
      <c r="Y584" s="161" t="str">
        <f>IF(E584="","",(IF(Table1[[#This Row],[Cur]]="USD",Table1[[#This Row],[Cur_Amount Credit]],Table1[[#This Row],[Cur_Amount Credit]]/ExchangeRate)))</f>
        <v/>
      </c>
      <c r="Z584" s="203" t="str">
        <f>IF(E584="","",(Table1[[#This Row],[Debit USD]]-Table1[[#This Row],[Credit USD]]))</f>
        <v/>
      </c>
      <c r="AA584" s="122"/>
      <c r="AB584" s="1"/>
      <c r="AC584" s="15"/>
      <c r="AD584" s="15" t="str">
        <f>IF(AND(OR(Table1[[#This Row],[Account]]="15030",Table1[[#This Row],[Account]]="15035",Table1[[#This Row],[Account]]="20150"),Table1[[#This Row],[Vendor ID]]=""),1,"")</f>
        <v/>
      </c>
      <c r="AE584" s="15"/>
      <c r="AF584" s="15"/>
      <c r="AG584" s="15"/>
      <c r="AH584" s="46" t="str">
        <f>IF(Table1[[#This Row],[Posting Date]]&lt;&gt;"","GJ-"&amp;CountryID,"")</f>
        <v/>
      </c>
      <c r="AI584" s="59" t="str">
        <f>IF(Table1[[#This Row],[Posting Date]]&lt;&gt;"",Table1[[#This Row],[Posting Date]],"")</f>
        <v/>
      </c>
      <c r="AJ584" s="46"/>
      <c r="AK584" s="46" t="str">
        <f>IF(Table1[[#This Row],[Description]]&lt;&gt;"",Table1[[#This Row],[Description]],"")</f>
        <v/>
      </c>
      <c r="AL584" s="46" t="str">
        <f>IF(Table1[[#This Row],[Posting Date]]&lt;&gt;"",Table1[[#This Row],[Reference Number]],"")</f>
        <v/>
      </c>
      <c r="AM584" s="46" t="str">
        <f>TRIM(Table1[[#This Row],[Line '#]])</f>
        <v/>
      </c>
      <c r="AN584" s="46" t="str">
        <f>TRIM(Table1[[#This Row],[Account]])</f>
        <v/>
      </c>
      <c r="AO584" s="46" t="str">
        <f>IF(Table1[[#This Row],[Posting Date]]&lt;&gt;"",$D$5,"")</f>
        <v/>
      </c>
      <c r="AP584" s="46" t="str">
        <f>TRIM(Table1[[#This Row],[Departments-Prgrams]])</f>
        <v/>
      </c>
      <c r="AQ584" s="46" t="str">
        <f>TRIM(Table1[[#This Row],[Grant]])</f>
        <v/>
      </c>
      <c r="AR584" s="46" t="str">
        <f>TRIM(Table1[[#This Row],[Staff ID]])</f>
        <v/>
      </c>
      <c r="AS584" s="46" t="str">
        <f>IF(TRIM(Table1[[#This Row],[Budget Code]])=0,"",TRIM(Table1[[#This Row],[Budget Code]]))</f>
        <v/>
      </c>
      <c r="AT584" s="46" t="str">
        <f>IF(Table1[[#This Row],[Line Description]]&lt;&gt;"",Table1[[#This Row],[Line Description]],"")</f>
        <v/>
      </c>
      <c r="AU584" s="46" t="str">
        <f>IF(Table1[[#This Row],[Cur_Amount Debit]]&gt;0,ROUND(Table1[[#This Row],[Cur_Amount Debit]],2),"")</f>
        <v/>
      </c>
      <c r="AV584" s="46" t="str">
        <f>IF(Table1[[#This Row],[Cur_Amount Credit]]&gt;0,ROUND(Table1[[#This Row],[Cur_Amount Credit]],2),"")</f>
        <v/>
      </c>
      <c r="AW584" s="46" t="str">
        <f>LEFT(Table1[[#This Row],[Cur]],3)</f>
        <v/>
      </c>
      <c r="AX584" s="59"/>
      <c r="AY584" s="46"/>
      <c r="AZ584" s="46" t="str">
        <f>IF(Table1[[#This Row],[Cur]]&lt;&gt;"",IF(Table1[[#This Row],[Cur]]="USD","",ExchangeRate),"")</f>
        <v/>
      </c>
      <c r="BA584" s="46" t="str">
        <f>IF(Table1[[#This Row],[Grant]]&lt;&gt;"",VLOOKUP(Table1[[#This Row],[Grant]],Grants!B:D,3),"")</f>
        <v/>
      </c>
      <c r="BB584" s="46" t="str">
        <f>TRIM(Table1[[#This Row],[Vendor ID]])</f>
        <v/>
      </c>
      <c r="BC584">
        <f>IF(Table1[[#This Row],[Reference Number]]=Q583,BC583,BC583+1)</f>
        <v>2</v>
      </c>
    </row>
    <row r="585" spans="1:55" ht="11.25" hidden="1" customHeight="1">
      <c r="A585" s="1"/>
      <c r="B585" s="88" t="str">
        <f>IF(Table1[[#This Row],[Posting Date]]&lt;&gt;"",IF(Table1[[#This Row],[Reference Number]]=Q584,B584+1,1),"")</f>
        <v/>
      </c>
      <c r="C585" s="61"/>
      <c r="D585" s="61"/>
      <c r="E585" s="218"/>
      <c r="F585" s="143" t="str">
        <f>IFERROR(IF(VLOOKUP(Table1[[#This Row],[Budget Code Description]],Dimentions!$X$6:$AC$132,2,FALSE)="","",VLOOKUP(Table1[[#This Row],[Budget Code Description]],Dimentions!$X$6:$AC$132,2,FALSE)),"")</f>
        <v/>
      </c>
      <c r="G585" s="143" t="str">
        <f>IFERROR(VLOOKUP(Table1[[#This Row],[Budget Code Description]],Dimentions!$X$6:$AC$132,3,FALSE),"")</f>
        <v/>
      </c>
      <c r="H585" s="64" t="str">
        <f>IFERROR(VLOOKUP(Table1[[#This Row],[Account]],Dimentions!$S$6:$V$233,2,FALSE),"")</f>
        <v/>
      </c>
      <c r="I585" s="62">
        <f>_xlfn.NUMBERVALUE(LEFT(Table1[[#This Row],[Account]],1))</f>
        <v>0</v>
      </c>
      <c r="J585" s="62" t="str">
        <f>IFERROR(VLOOKUP(Table1[[#This Row],[Budget Code Description]],Table6[#All],7,FALSE),"")</f>
        <v/>
      </c>
      <c r="K585" s="143" t="str">
        <f>IFERROR(VLOOKUP(Table1[[#This Row],[Budget Code Description]],Table6[#All],8,FALSE),"")</f>
        <v/>
      </c>
      <c r="L585" s="63"/>
      <c r="M585" s="65" t="str">
        <f>IFERROR(VLOOKUP(Table1[[#This Row],[Staff ID]],Table2[],2,FALSE),"")</f>
        <v/>
      </c>
      <c r="N585" s="211" t="str">
        <f>IFERROR(IF(VLOOKUP(Table1[[#This Row],[Budget Code Description]],Dimentions!$X$6:$AC$97,4,FALSE)="","",VLOOKUP(Table1[[#This Row],[Budget Code Description]],Dimentions!$X$6:$AC$97,4,FALSE)),"")</f>
        <v/>
      </c>
      <c r="O585" s="65" t="str">
        <f>IFERROR(VLOOKUP(Table1[[#This Row],[Vendor ID]],Table549[],2,FALSE),"")</f>
        <v/>
      </c>
      <c r="P585" s="63"/>
      <c r="Q585" s="143" t="str">
        <f>IF(Table1[[#This Row],[Posting Date]]&lt;&gt;"",$D$9,"")</f>
        <v/>
      </c>
      <c r="R585" s="159" t="str">
        <f>IF(Table1[[#This Row],[Posting Date]]&lt;&gt;"",$D$10,"")</f>
        <v/>
      </c>
      <c r="S585" s="66"/>
      <c r="T585" s="63"/>
      <c r="U585" s="67"/>
      <c r="V585" s="67"/>
      <c r="W585" s="67" t="str">
        <f t="shared" si="9"/>
        <v/>
      </c>
      <c r="X585" s="161" t="str">
        <f>IF(E585="","",(IF(Table1[[#This Row],[Cur]]="USD",Table1[[#This Row],[Cur_Amount Debit]],Table1[[#This Row],[Cur_Amount Debit]]/Table1[[#This Row],[Exchange Rate]])))</f>
        <v/>
      </c>
      <c r="Y585" s="161" t="str">
        <f>IF(E585="","",(IF(Table1[[#This Row],[Cur]]="USD",Table1[[#This Row],[Cur_Amount Credit]],Table1[[#This Row],[Cur_Amount Credit]]/ExchangeRate)))</f>
        <v/>
      </c>
      <c r="Z585" s="203" t="str">
        <f>IF(E585="","",(Table1[[#This Row],[Debit USD]]-Table1[[#This Row],[Credit USD]]))</f>
        <v/>
      </c>
      <c r="AA585" s="122"/>
      <c r="AB585" s="1"/>
      <c r="AC585" s="15"/>
      <c r="AD585" s="15" t="str">
        <f>IF(AND(OR(Table1[[#This Row],[Account]]="15030",Table1[[#This Row],[Account]]="15035",Table1[[#This Row],[Account]]="20150"),Table1[[#This Row],[Vendor ID]]=""),1,"")</f>
        <v/>
      </c>
      <c r="AE585" s="15"/>
      <c r="AF585" s="15"/>
      <c r="AG585" s="15"/>
      <c r="AH585" s="46" t="str">
        <f>IF(Table1[[#This Row],[Posting Date]]&lt;&gt;"","GJ-"&amp;CountryID,"")</f>
        <v/>
      </c>
      <c r="AI585" s="59" t="str">
        <f>IF(Table1[[#This Row],[Posting Date]]&lt;&gt;"",Table1[[#This Row],[Posting Date]],"")</f>
        <v/>
      </c>
      <c r="AJ585" s="46"/>
      <c r="AK585" s="46" t="str">
        <f>IF(Table1[[#This Row],[Description]]&lt;&gt;"",Table1[[#This Row],[Description]],"")</f>
        <v/>
      </c>
      <c r="AL585" s="46" t="str">
        <f>IF(Table1[[#This Row],[Posting Date]]&lt;&gt;"",Table1[[#This Row],[Reference Number]],"")</f>
        <v/>
      </c>
      <c r="AM585" s="46" t="str">
        <f>TRIM(Table1[[#This Row],[Line '#]])</f>
        <v/>
      </c>
      <c r="AN585" s="46" t="str">
        <f>TRIM(Table1[[#This Row],[Account]])</f>
        <v/>
      </c>
      <c r="AO585" s="46" t="str">
        <f>IF(Table1[[#This Row],[Posting Date]]&lt;&gt;"",$D$5,"")</f>
        <v/>
      </c>
      <c r="AP585" s="46" t="str">
        <f>TRIM(Table1[[#This Row],[Departments-Prgrams]])</f>
        <v/>
      </c>
      <c r="AQ585" s="46" t="str">
        <f>TRIM(Table1[[#This Row],[Grant]])</f>
        <v/>
      </c>
      <c r="AR585" s="46" t="str">
        <f>TRIM(Table1[[#This Row],[Staff ID]])</f>
        <v/>
      </c>
      <c r="AS585" s="46" t="str">
        <f>IF(TRIM(Table1[[#This Row],[Budget Code]])=0,"",TRIM(Table1[[#This Row],[Budget Code]]))</f>
        <v/>
      </c>
      <c r="AT585" s="46" t="str">
        <f>IF(Table1[[#This Row],[Line Description]]&lt;&gt;"",Table1[[#This Row],[Line Description]],"")</f>
        <v/>
      </c>
      <c r="AU585" s="46" t="str">
        <f>IF(Table1[[#This Row],[Cur_Amount Debit]]&gt;0,ROUND(Table1[[#This Row],[Cur_Amount Debit]],2),"")</f>
        <v/>
      </c>
      <c r="AV585" s="46" t="str">
        <f>IF(Table1[[#This Row],[Cur_Amount Credit]]&gt;0,ROUND(Table1[[#This Row],[Cur_Amount Credit]],2),"")</f>
        <v/>
      </c>
      <c r="AW585" s="46" t="str">
        <f>LEFT(Table1[[#This Row],[Cur]],3)</f>
        <v/>
      </c>
      <c r="AX585" s="59"/>
      <c r="AY585" s="46"/>
      <c r="AZ585" s="46" t="str">
        <f>IF(Table1[[#This Row],[Cur]]&lt;&gt;"",IF(Table1[[#This Row],[Cur]]="USD","",ExchangeRate),"")</f>
        <v/>
      </c>
      <c r="BA585" s="46" t="str">
        <f>IF(Table1[[#This Row],[Grant]]&lt;&gt;"",VLOOKUP(Table1[[#This Row],[Grant]],Grants!B:D,3),"")</f>
        <v/>
      </c>
      <c r="BB585" s="46" t="str">
        <f>TRIM(Table1[[#This Row],[Vendor ID]])</f>
        <v/>
      </c>
      <c r="BC585">
        <f>IF(Table1[[#This Row],[Reference Number]]=Q584,BC584,BC584+1)</f>
        <v>2</v>
      </c>
    </row>
    <row r="586" spans="1:55" ht="11.25" hidden="1" customHeight="1">
      <c r="A586" s="1"/>
      <c r="B586" s="88" t="str">
        <f>IF(Table1[[#This Row],[Posting Date]]&lt;&gt;"",IF(Table1[[#This Row],[Reference Number]]=Q585,B585+1,1),"")</f>
        <v/>
      </c>
      <c r="C586" s="61"/>
      <c r="D586" s="61"/>
      <c r="E586" s="218"/>
      <c r="F586" s="143" t="str">
        <f>IFERROR(IF(VLOOKUP(Table1[[#This Row],[Budget Code Description]],Dimentions!$X$6:$AC$132,2,FALSE)="","",VLOOKUP(Table1[[#This Row],[Budget Code Description]],Dimentions!$X$6:$AC$132,2,FALSE)),"")</f>
        <v/>
      </c>
      <c r="G586" s="143" t="str">
        <f>IFERROR(VLOOKUP(Table1[[#This Row],[Budget Code Description]],Dimentions!$X$6:$AC$132,3,FALSE),"")</f>
        <v/>
      </c>
      <c r="H586" s="64" t="str">
        <f>IFERROR(VLOOKUP(Table1[[#This Row],[Account]],Dimentions!$S$6:$V$233,2,FALSE),"")</f>
        <v/>
      </c>
      <c r="I586" s="62">
        <f>_xlfn.NUMBERVALUE(LEFT(Table1[[#This Row],[Account]],1))</f>
        <v>0</v>
      </c>
      <c r="J586" s="62" t="str">
        <f>IFERROR(VLOOKUP(Table1[[#This Row],[Budget Code Description]],Table6[#All],7,FALSE),"")</f>
        <v/>
      </c>
      <c r="K586" s="143" t="str">
        <f>IFERROR(VLOOKUP(Table1[[#This Row],[Budget Code Description]],Table6[#All],8,FALSE),"")</f>
        <v/>
      </c>
      <c r="L586" s="63"/>
      <c r="M586" s="65" t="str">
        <f>IFERROR(VLOOKUP(Table1[[#This Row],[Staff ID]],Table2[],2,FALSE),"")</f>
        <v/>
      </c>
      <c r="N586" s="211" t="str">
        <f>IFERROR(IF(VLOOKUP(Table1[[#This Row],[Budget Code Description]],Dimentions!$X$6:$AC$97,4,FALSE)="","",VLOOKUP(Table1[[#This Row],[Budget Code Description]],Dimentions!$X$6:$AC$97,4,FALSE)),"")</f>
        <v/>
      </c>
      <c r="O586" s="65" t="str">
        <f>IFERROR(VLOOKUP(Table1[[#This Row],[Vendor ID]],Table549[],2,FALSE),"")</f>
        <v/>
      </c>
      <c r="P586" s="63"/>
      <c r="Q586" s="143" t="str">
        <f>IF(Table1[[#This Row],[Posting Date]]&lt;&gt;"",$D$9,"")</f>
        <v/>
      </c>
      <c r="R586" s="159" t="str">
        <f>IF(Table1[[#This Row],[Posting Date]]&lt;&gt;"",$D$10,"")</f>
        <v/>
      </c>
      <c r="S586" s="66"/>
      <c r="T586" s="63"/>
      <c r="U586" s="67"/>
      <c r="V586" s="67"/>
      <c r="W586" s="67" t="str">
        <f t="shared" si="9"/>
        <v/>
      </c>
      <c r="X586" s="161" t="str">
        <f>IF(E586="","",(IF(Table1[[#This Row],[Cur]]="USD",Table1[[#This Row],[Cur_Amount Debit]],Table1[[#This Row],[Cur_Amount Debit]]/Table1[[#This Row],[Exchange Rate]])))</f>
        <v/>
      </c>
      <c r="Y586" s="161" t="str">
        <f>IF(E586="","",(IF(Table1[[#This Row],[Cur]]="USD",Table1[[#This Row],[Cur_Amount Credit]],Table1[[#This Row],[Cur_Amount Credit]]/ExchangeRate)))</f>
        <v/>
      </c>
      <c r="Z586" s="203" t="str">
        <f>IF(E586="","",(Table1[[#This Row],[Debit USD]]-Table1[[#This Row],[Credit USD]]))</f>
        <v/>
      </c>
      <c r="AA586" s="122"/>
      <c r="AB586" s="1"/>
      <c r="AC586" s="15"/>
      <c r="AD586" s="15" t="str">
        <f>IF(AND(OR(Table1[[#This Row],[Account]]="15030",Table1[[#This Row],[Account]]="15035",Table1[[#This Row],[Account]]="20150"),Table1[[#This Row],[Vendor ID]]=""),1,"")</f>
        <v/>
      </c>
      <c r="AE586" s="15"/>
      <c r="AF586" s="15"/>
      <c r="AG586" s="15"/>
      <c r="AH586" s="46" t="str">
        <f>IF(Table1[[#This Row],[Posting Date]]&lt;&gt;"","GJ-"&amp;CountryID,"")</f>
        <v/>
      </c>
      <c r="AI586" s="59" t="str">
        <f>IF(Table1[[#This Row],[Posting Date]]&lt;&gt;"",Table1[[#This Row],[Posting Date]],"")</f>
        <v/>
      </c>
      <c r="AJ586" s="46"/>
      <c r="AK586" s="46" t="str">
        <f>IF(Table1[[#This Row],[Description]]&lt;&gt;"",Table1[[#This Row],[Description]],"")</f>
        <v/>
      </c>
      <c r="AL586" s="46" t="str">
        <f>IF(Table1[[#This Row],[Posting Date]]&lt;&gt;"",Table1[[#This Row],[Reference Number]],"")</f>
        <v/>
      </c>
      <c r="AM586" s="46" t="str">
        <f>TRIM(Table1[[#This Row],[Line '#]])</f>
        <v/>
      </c>
      <c r="AN586" s="46" t="str">
        <f>TRIM(Table1[[#This Row],[Account]])</f>
        <v/>
      </c>
      <c r="AO586" s="46" t="str">
        <f>IF(Table1[[#This Row],[Posting Date]]&lt;&gt;"",$D$5,"")</f>
        <v/>
      </c>
      <c r="AP586" s="46" t="str">
        <f>TRIM(Table1[[#This Row],[Departments-Prgrams]])</f>
        <v/>
      </c>
      <c r="AQ586" s="46" t="str">
        <f>TRIM(Table1[[#This Row],[Grant]])</f>
        <v/>
      </c>
      <c r="AR586" s="46" t="str">
        <f>TRIM(Table1[[#This Row],[Staff ID]])</f>
        <v/>
      </c>
      <c r="AS586" s="46" t="str">
        <f>IF(TRIM(Table1[[#This Row],[Budget Code]])=0,"",TRIM(Table1[[#This Row],[Budget Code]]))</f>
        <v/>
      </c>
      <c r="AT586" s="46" t="str">
        <f>IF(Table1[[#This Row],[Line Description]]&lt;&gt;"",Table1[[#This Row],[Line Description]],"")</f>
        <v/>
      </c>
      <c r="AU586" s="46" t="str">
        <f>IF(Table1[[#This Row],[Cur_Amount Debit]]&gt;0,ROUND(Table1[[#This Row],[Cur_Amount Debit]],2),"")</f>
        <v/>
      </c>
      <c r="AV586" s="46" t="str">
        <f>IF(Table1[[#This Row],[Cur_Amount Credit]]&gt;0,ROUND(Table1[[#This Row],[Cur_Amount Credit]],2),"")</f>
        <v/>
      </c>
      <c r="AW586" s="46" t="str">
        <f>LEFT(Table1[[#This Row],[Cur]],3)</f>
        <v/>
      </c>
      <c r="AX586" s="59"/>
      <c r="AY586" s="46"/>
      <c r="AZ586" s="46" t="str">
        <f>IF(Table1[[#This Row],[Cur]]&lt;&gt;"",IF(Table1[[#This Row],[Cur]]="USD","",ExchangeRate),"")</f>
        <v/>
      </c>
      <c r="BA586" s="46" t="str">
        <f>IF(Table1[[#This Row],[Grant]]&lt;&gt;"",VLOOKUP(Table1[[#This Row],[Grant]],Grants!B:D,3),"")</f>
        <v/>
      </c>
      <c r="BB586" s="46" t="str">
        <f>TRIM(Table1[[#This Row],[Vendor ID]])</f>
        <v/>
      </c>
      <c r="BC586">
        <f>IF(Table1[[#This Row],[Reference Number]]=Q585,BC585,BC585+1)</f>
        <v>2</v>
      </c>
    </row>
    <row r="587" spans="1:55" ht="11.25" hidden="1" customHeight="1">
      <c r="A587" s="1"/>
      <c r="B587" s="88" t="str">
        <f>IF(Table1[[#This Row],[Posting Date]]&lt;&gt;"",IF(Table1[[#This Row],[Reference Number]]=Q586,B586+1,1),"")</f>
        <v/>
      </c>
      <c r="C587" s="61"/>
      <c r="D587" s="61"/>
      <c r="E587" s="218"/>
      <c r="F587" s="143" t="str">
        <f>IFERROR(IF(VLOOKUP(Table1[[#This Row],[Budget Code Description]],Dimentions!$X$6:$AC$132,2,FALSE)="","",VLOOKUP(Table1[[#This Row],[Budget Code Description]],Dimentions!$X$6:$AC$132,2,FALSE)),"")</f>
        <v/>
      </c>
      <c r="G587" s="143" t="str">
        <f>IFERROR(VLOOKUP(Table1[[#This Row],[Budget Code Description]],Dimentions!$X$6:$AC$132,3,FALSE),"")</f>
        <v/>
      </c>
      <c r="H587" s="64" t="str">
        <f>IFERROR(VLOOKUP(Table1[[#This Row],[Account]],Dimentions!$S$6:$V$233,2,FALSE),"")</f>
        <v/>
      </c>
      <c r="I587" s="62">
        <f>_xlfn.NUMBERVALUE(LEFT(Table1[[#This Row],[Account]],1))</f>
        <v>0</v>
      </c>
      <c r="J587" s="62" t="str">
        <f>IFERROR(VLOOKUP(Table1[[#This Row],[Budget Code Description]],Table6[#All],7,FALSE),"")</f>
        <v/>
      </c>
      <c r="K587" s="143" t="str">
        <f>IFERROR(VLOOKUP(Table1[[#This Row],[Budget Code Description]],Table6[#All],8,FALSE),"")</f>
        <v/>
      </c>
      <c r="L587" s="63"/>
      <c r="M587" s="65" t="str">
        <f>IFERROR(VLOOKUP(Table1[[#This Row],[Staff ID]],Table2[],2,FALSE),"")</f>
        <v/>
      </c>
      <c r="N587" s="211" t="str">
        <f>IFERROR(IF(VLOOKUP(Table1[[#This Row],[Budget Code Description]],Dimentions!$X$6:$AC$97,4,FALSE)="","",VLOOKUP(Table1[[#This Row],[Budget Code Description]],Dimentions!$X$6:$AC$97,4,FALSE)),"")</f>
        <v/>
      </c>
      <c r="O587" s="65" t="str">
        <f>IFERROR(VLOOKUP(Table1[[#This Row],[Vendor ID]],Table549[],2,FALSE),"")</f>
        <v/>
      </c>
      <c r="P587" s="63"/>
      <c r="Q587" s="143" t="str">
        <f>IF(Table1[[#This Row],[Posting Date]]&lt;&gt;"",$D$9,"")</f>
        <v/>
      </c>
      <c r="R587" s="159" t="str">
        <f>IF(Table1[[#This Row],[Posting Date]]&lt;&gt;"",$D$10,"")</f>
        <v/>
      </c>
      <c r="S587" s="66"/>
      <c r="T587" s="63"/>
      <c r="U587" s="67"/>
      <c r="V587" s="67"/>
      <c r="W587" s="67" t="str">
        <f t="shared" si="9"/>
        <v/>
      </c>
      <c r="X587" s="161" t="str">
        <f>IF(E587="","",(IF(Table1[[#This Row],[Cur]]="USD",Table1[[#This Row],[Cur_Amount Debit]],Table1[[#This Row],[Cur_Amount Debit]]/Table1[[#This Row],[Exchange Rate]])))</f>
        <v/>
      </c>
      <c r="Y587" s="161" t="str">
        <f>IF(E587="","",(IF(Table1[[#This Row],[Cur]]="USD",Table1[[#This Row],[Cur_Amount Credit]],Table1[[#This Row],[Cur_Amount Credit]]/ExchangeRate)))</f>
        <v/>
      </c>
      <c r="Z587" s="203" t="str">
        <f>IF(E587="","",(Table1[[#This Row],[Debit USD]]-Table1[[#This Row],[Credit USD]]))</f>
        <v/>
      </c>
      <c r="AA587" s="122"/>
      <c r="AB587" s="1"/>
      <c r="AC587" s="15"/>
      <c r="AD587" s="15" t="str">
        <f>IF(AND(OR(Table1[[#This Row],[Account]]="15030",Table1[[#This Row],[Account]]="15035",Table1[[#This Row],[Account]]="20150"),Table1[[#This Row],[Vendor ID]]=""),1,"")</f>
        <v/>
      </c>
      <c r="AE587" s="15"/>
      <c r="AF587" s="15"/>
      <c r="AG587" s="15"/>
      <c r="AH587" s="46" t="str">
        <f>IF(Table1[[#This Row],[Posting Date]]&lt;&gt;"","GJ-"&amp;CountryID,"")</f>
        <v/>
      </c>
      <c r="AI587" s="59" t="str">
        <f>IF(Table1[[#This Row],[Posting Date]]&lt;&gt;"",Table1[[#This Row],[Posting Date]],"")</f>
        <v/>
      </c>
      <c r="AJ587" s="46"/>
      <c r="AK587" s="46" t="str">
        <f>IF(Table1[[#This Row],[Description]]&lt;&gt;"",Table1[[#This Row],[Description]],"")</f>
        <v/>
      </c>
      <c r="AL587" s="46" t="str">
        <f>IF(Table1[[#This Row],[Posting Date]]&lt;&gt;"",Table1[[#This Row],[Reference Number]],"")</f>
        <v/>
      </c>
      <c r="AM587" s="46" t="str">
        <f>TRIM(Table1[[#This Row],[Line '#]])</f>
        <v/>
      </c>
      <c r="AN587" s="46" t="str">
        <f>TRIM(Table1[[#This Row],[Account]])</f>
        <v/>
      </c>
      <c r="AO587" s="46" t="str">
        <f>IF(Table1[[#This Row],[Posting Date]]&lt;&gt;"",$D$5,"")</f>
        <v/>
      </c>
      <c r="AP587" s="46" t="str">
        <f>TRIM(Table1[[#This Row],[Departments-Prgrams]])</f>
        <v/>
      </c>
      <c r="AQ587" s="46" t="str">
        <f>TRIM(Table1[[#This Row],[Grant]])</f>
        <v/>
      </c>
      <c r="AR587" s="46" t="str">
        <f>TRIM(Table1[[#This Row],[Staff ID]])</f>
        <v/>
      </c>
      <c r="AS587" s="46" t="str">
        <f>IF(TRIM(Table1[[#This Row],[Budget Code]])=0,"",TRIM(Table1[[#This Row],[Budget Code]]))</f>
        <v/>
      </c>
      <c r="AT587" s="46" t="str">
        <f>IF(Table1[[#This Row],[Line Description]]&lt;&gt;"",Table1[[#This Row],[Line Description]],"")</f>
        <v/>
      </c>
      <c r="AU587" s="46" t="str">
        <f>IF(Table1[[#This Row],[Cur_Amount Debit]]&gt;0,ROUND(Table1[[#This Row],[Cur_Amount Debit]],2),"")</f>
        <v/>
      </c>
      <c r="AV587" s="46" t="str">
        <f>IF(Table1[[#This Row],[Cur_Amount Credit]]&gt;0,ROUND(Table1[[#This Row],[Cur_Amount Credit]],2),"")</f>
        <v/>
      </c>
      <c r="AW587" s="46" t="str">
        <f>LEFT(Table1[[#This Row],[Cur]],3)</f>
        <v/>
      </c>
      <c r="AX587" s="59"/>
      <c r="AY587" s="46"/>
      <c r="AZ587" s="46" t="str">
        <f>IF(Table1[[#This Row],[Cur]]&lt;&gt;"",IF(Table1[[#This Row],[Cur]]="USD","",ExchangeRate),"")</f>
        <v/>
      </c>
      <c r="BA587" s="46" t="str">
        <f>IF(Table1[[#This Row],[Grant]]&lt;&gt;"",VLOOKUP(Table1[[#This Row],[Grant]],Grants!B:D,3),"")</f>
        <v/>
      </c>
      <c r="BB587" s="46" t="str">
        <f>TRIM(Table1[[#This Row],[Vendor ID]])</f>
        <v/>
      </c>
      <c r="BC587">
        <f>IF(Table1[[#This Row],[Reference Number]]=Q586,BC586,BC586+1)</f>
        <v>2</v>
      </c>
    </row>
    <row r="588" spans="1:55" ht="11.25" hidden="1" customHeight="1">
      <c r="A588" s="1"/>
      <c r="B588" s="88" t="str">
        <f>IF(Table1[[#This Row],[Posting Date]]&lt;&gt;"",IF(Table1[[#This Row],[Reference Number]]=Q587,B587+1,1),"")</f>
        <v/>
      </c>
      <c r="C588" s="61"/>
      <c r="D588" s="61"/>
      <c r="E588" s="218"/>
      <c r="F588" s="143" t="str">
        <f>IFERROR(IF(VLOOKUP(Table1[[#This Row],[Budget Code Description]],Dimentions!$X$6:$AC$132,2,FALSE)="","",VLOOKUP(Table1[[#This Row],[Budget Code Description]],Dimentions!$X$6:$AC$132,2,FALSE)),"")</f>
        <v/>
      </c>
      <c r="G588" s="143" t="str">
        <f>IFERROR(VLOOKUP(Table1[[#This Row],[Budget Code Description]],Dimentions!$X$6:$AC$132,3,FALSE),"")</f>
        <v/>
      </c>
      <c r="H588" s="64" t="str">
        <f>IFERROR(VLOOKUP(Table1[[#This Row],[Account]],Dimentions!$S$6:$V$233,2,FALSE),"")</f>
        <v/>
      </c>
      <c r="I588" s="62">
        <f>_xlfn.NUMBERVALUE(LEFT(Table1[[#This Row],[Account]],1))</f>
        <v>0</v>
      </c>
      <c r="J588" s="62" t="str">
        <f>IFERROR(VLOOKUP(Table1[[#This Row],[Budget Code Description]],Table6[#All],7,FALSE),"")</f>
        <v/>
      </c>
      <c r="K588" s="143" t="str">
        <f>IFERROR(VLOOKUP(Table1[[#This Row],[Budget Code Description]],Table6[#All],8,FALSE),"")</f>
        <v/>
      </c>
      <c r="L588" s="63"/>
      <c r="M588" s="65" t="str">
        <f>IFERROR(VLOOKUP(Table1[[#This Row],[Staff ID]],Table2[],2,FALSE),"")</f>
        <v/>
      </c>
      <c r="N588" s="211" t="str">
        <f>IFERROR(IF(VLOOKUP(Table1[[#This Row],[Budget Code Description]],Dimentions!$X$6:$AC$97,4,FALSE)="","",VLOOKUP(Table1[[#This Row],[Budget Code Description]],Dimentions!$X$6:$AC$97,4,FALSE)),"")</f>
        <v/>
      </c>
      <c r="O588" s="65" t="str">
        <f>IFERROR(VLOOKUP(Table1[[#This Row],[Vendor ID]],Table549[],2,FALSE),"")</f>
        <v/>
      </c>
      <c r="P588" s="63"/>
      <c r="Q588" s="143" t="str">
        <f>IF(Table1[[#This Row],[Posting Date]]&lt;&gt;"",$D$9,"")</f>
        <v/>
      </c>
      <c r="R588" s="159" t="str">
        <f>IF(Table1[[#This Row],[Posting Date]]&lt;&gt;"",$D$10,"")</f>
        <v/>
      </c>
      <c r="S588" s="66"/>
      <c r="T588" s="63"/>
      <c r="U588" s="67"/>
      <c r="V588" s="67"/>
      <c r="W588" s="67" t="str">
        <f t="shared" si="9"/>
        <v/>
      </c>
      <c r="X588" s="161" t="str">
        <f>IF(E588="","",(IF(Table1[[#This Row],[Cur]]="USD",Table1[[#This Row],[Cur_Amount Debit]],Table1[[#This Row],[Cur_Amount Debit]]/Table1[[#This Row],[Exchange Rate]])))</f>
        <v/>
      </c>
      <c r="Y588" s="161" t="str">
        <f>IF(E588="","",(IF(Table1[[#This Row],[Cur]]="USD",Table1[[#This Row],[Cur_Amount Credit]],Table1[[#This Row],[Cur_Amount Credit]]/ExchangeRate)))</f>
        <v/>
      </c>
      <c r="Z588" s="203" t="str">
        <f>IF(E588="","",(Table1[[#This Row],[Debit USD]]-Table1[[#This Row],[Credit USD]]))</f>
        <v/>
      </c>
      <c r="AA588" s="122"/>
      <c r="AB588" s="1"/>
      <c r="AC588" s="15"/>
      <c r="AD588" s="15" t="str">
        <f>IF(AND(OR(Table1[[#This Row],[Account]]="15030",Table1[[#This Row],[Account]]="15035",Table1[[#This Row],[Account]]="20150"),Table1[[#This Row],[Vendor ID]]=""),1,"")</f>
        <v/>
      </c>
      <c r="AE588" s="15"/>
      <c r="AF588" s="15"/>
      <c r="AG588" s="15"/>
      <c r="AH588" s="46" t="str">
        <f>IF(Table1[[#This Row],[Posting Date]]&lt;&gt;"","GJ-"&amp;CountryID,"")</f>
        <v/>
      </c>
      <c r="AI588" s="59" t="str">
        <f>IF(Table1[[#This Row],[Posting Date]]&lt;&gt;"",Table1[[#This Row],[Posting Date]],"")</f>
        <v/>
      </c>
      <c r="AJ588" s="46"/>
      <c r="AK588" s="46" t="str">
        <f>IF(Table1[[#This Row],[Description]]&lt;&gt;"",Table1[[#This Row],[Description]],"")</f>
        <v/>
      </c>
      <c r="AL588" s="46" t="str">
        <f>IF(Table1[[#This Row],[Posting Date]]&lt;&gt;"",Table1[[#This Row],[Reference Number]],"")</f>
        <v/>
      </c>
      <c r="AM588" s="46" t="str">
        <f>TRIM(Table1[[#This Row],[Line '#]])</f>
        <v/>
      </c>
      <c r="AN588" s="46" t="str">
        <f>TRIM(Table1[[#This Row],[Account]])</f>
        <v/>
      </c>
      <c r="AO588" s="46" t="str">
        <f>IF(Table1[[#This Row],[Posting Date]]&lt;&gt;"",$D$5,"")</f>
        <v/>
      </c>
      <c r="AP588" s="46" t="str">
        <f>TRIM(Table1[[#This Row],[Departments-Prgrams]])</f>
        <v/>
      </c>
      <c r="AQ588" s="46" t="str">
        <f>TRIM(Table1[[#This Row],[Grant]])</f>
        <v/>
      </c>
      <c r="AR588" s="46" t="str">
        <f>TRIM(Table1[[#This Row],[Staff ID]])</f>
        <v/>
      </c>
      <c r="AS588" s="46" t="str">
        <f>IF(TRIM(Table1[[#This Row],[Budget Code]])=0,"",TRIM(Table1[[#This Row],[Budget Code]]))</f>
        <v/>
      </c>
      <c r="AT588" s="46" t="str">
        <f>IF(Table1[[#This Row],[Line Description]]&lt;&gt;"",Table1[[#This Row],[Line Description]],"")</f>
        <v/>
      </c>
      <c r="AU588" s="46" t="str">
        <f>IF(Table1[[#This Row],[Cur_Amount Debit]]&gt;0,ROUND(Table1[[#This Row],[Cur_Amount Debit]],2),"")</f>
        <v/>
      </c>
      <c r="AV588" s="46" t="str">
        <f>IF(Table1[[#This Row],[Cur_Amount Credit]]&gt;0,ROUND(Table1[[#This Row],[Cur_Amount Credit]],2),"")</f>
        <v/>
      </c>
      <c r="AW588" s="46" t="str">
        <f>LEFT(Table1[[#This Row],[Cur]],3)</f>
        <v/>
      </c>
      <c r="AX588" s="59"/>
      <c r="AY588" s="46"/>
      <c r="AZ588" s="46" t="str">
        <f>IF(Table1[[#This Row],[Cur]]&lt;&gt;"",IF(Table1[[#This Row],[Cur]]="USD","",ExchangeRate),"")</f>
        <v/>
      </c>
      <c r="BA588" s="46" t="str">
        <f>IF(Table1[[#This Row],[Grant]]&lt;&gt;"",VLOOKUP(Table1[[#This Row],[Grant]],Grants!B:D,3),"")</f>
        <v/>
      </c>
      <c r="BB588" s="46" t="str">
        <f>TRIM(Table1[[#This Row],[Vendor ID]])</f>
        <v/>
      </c>
      <c r="BC588">
        <f>IF(Table1[[#This Row],[Reference Number]]=Q587,BC587,BC587+1)</f>
        <v>2</v>
      </c>
    </row>
    <row r="589" spans="1:55" ht="11.25" hidden="1" customHeight="1">
      <c r="A589" s="1"/>
      <c r="B589" s="88" t="str">
        <f>IF(Table1[[#This Row],[Posting Date]]&lt;&gt;"",IF(Table1[[#This Row],[Reference Number]]=Q588,B588+1,1),"")</f>
        <v/>
      </c>
      <c r="C589" s="61"/>
      <c r="D589" s="61"/>
      <c r="E589" s="218"/>
      <c r="F589" s="143" t="str">
        <f>IFERROR(IF(VLOOKUP(Table1[[#This Row],[Budget Code Description]],Dimentions!$X$6:$AC$132,2,FALSE)="","",VLOOKUP(Table1[[#This Row],[Budget Code Description]],Dimentions!$X$6:$AC$132,2,FALSE)),"")</f>
        <v/>
      </c>
      <c r="G589" s="143" t="str">
        <f>IFERROR(VLOOKUP(Table1[[#This Row],[Budget Code Description]],Dimentions!$X$6:$AC$132,3,FALSE),"")</f>
        <v/>
      </c>
      <c r="H589" s="64" t="str">
        <f>IFERROR(VLOOKUP(Table1[[#This Row],[Account]],Dimentions!$S$6:$V$233,2,FALSE),"")</f>
        <v/>
      </c>
      <c r="I589" s="62">
        <f>_xlfn.NUMBERVALUE(LEFT(Table1[[#This Row],[Account]],1))</f>
        <v>0</v>
      </c>
      <c r="J589" s="62" t="str">
        <f>IFERROR(VLOOKUP(Table1[[#This Row],[Budget Code Description]],Table6[#All],7,FALSE),"")</f>
        <v/>
      </c>
      <c r="K589" s="143" t="str">
        <f>IFERROR(VLOOKUP(Table1[[#This Row],[Budget Code Description]],Table6[#All],8,FALSE),"")</f>
        <v/>
      </c>
      <c r="L589" s="63"/>
      <c r="M589" s="65" t="str">
        <f>IFERROR(VLOOKUP(Table1[[#This Row],[Staff ID]],Table2[],2,FALSE),"")</f>
        <v/>
      </c>
      <c r="N589" s="211" t="str">
        <f>IFERROR(IF(VLOOKUP(Table1[[#This Row],[Budget Code Description]],Dimentions!$X$6:$AC$97,4,FALSE)="","",VLOOKUP(Table1[[#This Row],[Budget Code Description]],Dimentions!$X$6:$AC$97,4,FALSE)),"")</f>
        <v/>
      </c>
      <c r="O589" s="65" t="str">
        <f>IFERROR(VLOOKUP(Table1[[#This Row],[Vendor ID]],Table549[],2,FALSE),"")</f>
        <v/>
      </c>
      <c r="P589" s="63"/>
      <c r="Q589" s="143" t="str">
        <f>IF(Table1[[#This Row],[Posting Date]]&lt;&gt;"",$D$9,"")</f>
        <v/>
      </c>
      <c r="R589" s="159" t="str">
        <f>IF(Table1[[#This Row],[Posting Date]]&lt;&gt;"",$D$10,"")</f>
        <v/>
      </c>
      <c r="S589" s="66"/>
      <c r="T589" s="63"/>
      <c r="U589" s="67"/>
      <c r="V589" s="67"/>
      <c r="W589" s="67" t="str">
        <f t="shared" si="9"/>
        <v/>
      </c>
      <c r="X589" s="161" t="str">
        <f>IF(E589="","",(IF(Table1[[#This Row],[Cur]]="USD",Table1[[#This Row],[Cur_Amount Debit]],Table1[[#This Row],[Cur_Amount Debit]]/Table1[[#This Row],[Exchange Rate]])))</f>
        <v/>
      </c>
      <c r="Y589" s="161" t="str">
        <f>IF(E589="","",(IF(Table1[[#This Row],[Cur]]="USD",Table1[[#This Row],[Cur_Amount Credit]],Table1[[#This Row],[Cur_Amount Credit]]/ExchangeRate)))</f>
        <v/>
      </c>
      <c r="Z589" s="203" t="str">
        <f>IF(E589="","",(Table1[[#This Row],[Debit USD]]-Table1[[#This Row],[Credit USD]]))</f>
        <v/>
      </c>
      <c r="AA589" s="122"/>
      <c r="AB589" s="1"/>
      <c r="AC589" s="15"/>
      <c r="AD589" s="15" t="str">
        <f>IF(AND(OR(Table1[[#This Row],[Account]]="15030",Table1[[#This Row],[Account]]="15035",Table1[[#This Row],[Account]]="20150"),Table1[[#This Row],[Vendor ID]]=""),1,"")</f>
        <v/>
      </c>
      <c r="AE589" s="15"/>
      <c r="AF589" s="15"/>
      <c r="AG589" s="15"/>
      <c r="AH589" s="46" t="str">
        <f>IF(Table1[[#This Row],[Posting Date]]&lt;&gt;"","GJ-"&amp;CountryID,"")</f>
        <v/>
      </c>
      <c r="AI589" s="59" t="str">
        <f>IF(Table1[[#This Row],[Posting Date]]&lt;&gt;"",Table1[[#This Row],[Posting Date]],"")</f>
        <v/>
      </c>
      <c r="AJ589" s="46"/>
      <c r="AK589" s="46" t="str">
        <f>IF(Table1[[#This Row],[Description]]&lt;&gt;"",Table1[[#This Row],[Description]],"")</f>
        <v/>
      </c>
      <c r="AL589" s="46" t="str">
        <f>IF(Table1[[#This Row],[Posting Date]]&lt;&gt;"",Table1[[#This Row],[Reference Number]],"")</f>
        <v/>
      </c>
      <c r="AM589" s="46" t="str">
        <f>TRIM(Table1[[#This Row],[Line '#]])</f>
        <v/>
      </c>
      <c r="AN589" s="46" t="str">
        <f>TRIM(Table1[[#This Row],[Account]])</f>
        <v/>
      </c>
      <c r="AO589" s="46" t="str">
        <f>IF(Table1[[#This Row],[Posting Date]]&lt;&gt;"",$D$5,"")</f>
        <v/>
      </c>
      <c r="AP589" s="46" t="str">
        <f>TRIM(Table1[[#This Row],[Departments-Prgrams]])</f>
        <v/>
      </c>
      <c r="AQ589" s="46" t="str">
        <f>TRIM(Table1[[#This Row],[Grant]])</f>
        <v/>
      </c>
      <c r="AR589" s="46" t="str">
        <f>TRIM(Table1[[#This Row],[Staff ID]])</f>
        <v/>
      </c>
      <c r="AS589" s="46" t="str">
        <f>IF(TRIM(Table1[[#This Row],[Budget Code]])=0,"",TRIM(Table1[[#This Row],[Budget Code]]))</f>
        <v/>
      </c>
      <c r="AT589" s="46" t="str">
        <f>IF(Table1[[#This Row],[Line Description]]&lt;&gt;"",Table1[[#This Row],[Line Description]],"")</f>
        <v/>
      </c>
      <c r="AU589" s="46" t="str">
        <f>IF(Table1[[#This Row],[Cur_Amount Debit]]&gt;0,ROUND(Table1[[#This Row],[Cur_Amount Debit]],2),"")</f>
        <v/>
      </c>
      <c r="AV589" s="46" t="str">
        <f>IF(Table1[[#This Row],[Cur_Amount Credit]]&gt;0,ROUND(Table1[[#This Row],[Cur_Amount Credit]],2),"")</f>
        <v/>
      </c>
      <c r="AW589" s="46" t="str">
        <f>LEFT(Table1[[#This Row],[Cur]],3)</f>
        <v/>
      </c>
      <c r="AX589" s="59"/>
      <c r="AY589" s="46"/>
      <c r="AZ589" s="46" t="str">
        <f>IF(Table1[[#This Row],[Cur]]&lt;&gt;"",IF(Table1[[#This Row],[Cur]]="USD","",ExchangeRate),"")</f>
        <v/>
      </c>
      <c r="BA589" s="46" t="str">
        <f>IF(Table1[[#This Row],[Grant]]&lt;&gt;"",VLOOKUP(Table1[[#This Row],[Grant]],Grants!B:D,3),"")</f>
        <v/>
      </c>
      <c r="BB589" s="46" t="str">
        <f>TRIM(Table1[[#This Row],[Vendor ID]])</f>
        <v/>
      </c>
      <c r="BC589">
        <f>IF(Table1[[#This Row],[Reference Number]]=Q588,BC588,BC588+1)</f>
        <v>2</v>
      </c>
    </row>
    <row r="590" spans="1:55" ht="11.25" hidden="1" customHeight="1">
      <c r="A590" s="1"/>
      <c r="B590" s="88" t="str">
        <f>IF(Table1[[#This Row],[Posting Date]]&lt;&gt;"",IF(Table1[[#This Row],[Reference Number]]=Q589,B589+1,1),"")</f>
        <v/>
      </c>
      <c r="C590" s="61"/>
      <c r="D590" s="61"/>
      <c r="E590" s="218"/>
      <c r="F590" s="143" t="str">
        <f>IFERROR(IF(VLOOKUP(Table1[[#This Row],[Budget Code Description]],Dimentions!$X$6:$AC$132,2,FALSE)="","",VLOOKUP(Table1[[#This Row],[Budget Code Description]],Dimentions!$X$6:$AC$132,2,FALSE)),"")</f>
        <v/>
      </c>
      <c r="G590" s="143" t="str">
        <f>IFERROR(VLOOKUP(Table1[[#This Row],[Budget Code Description]],Dimentions!$X$6:$AC$132,3,FALSE),"")</f>
        <v/>
      </c>
      <c r="H590" s="64" t="str">
        <f>IFERROR(VLOOKUP(Table1[[#This Row],[Account]],Dimentions!$S$6:$V$233,2,FALSE),"")</f>
        <v/>
      </c>
      <c r="I590" s="62">
        <f>_xlfn.NUMBERVALUE(LEFT(Table1[[#This Row],[Account]],1))</f>
        <v>0</v>
      </c>
      <c r="J590" s="62" t="str">
        <f>IFERROR(VLOOKUP(Table1[[#This Row],[Budget Code Description]],Table6[#All],7,FALSE),"")</f>
        <v/>
      </c>
      <c r="K590" s="143" t="str">
        <f>IFERROR(VLOOKUP(Table1[[#This Row],[Budget Code Description]],Table6[#All],8,FALSE),"")</f>
        <v/>
      </c>
      <c r="L590" s="63"/>
      <c r="M590" s="65" t="str">
        <f>IFERROR(VLOOKUP(Table1[[#This Row],[Staff ID]],Table2[],2,FALSE),"")</f>
        <v/>
      </c>
      <c r="N590" s="211" t="str">
        <f>IFERROR(IF(VLOOKUP(Table1[[#This Row],[Budget Code Description]],Dimentions!$X$6:$AC$97,4,FALSE)="","",VLOOKUP(Table1[[#This Row],[Budget Code Description]],Dimentions!$X$6:$AC$97,4,FALSE)),"")</f>
        <v/>
      </c>
      <c r="O590" s="65" t="str">
        <f>IFERROR(VLOOKUP(Table1[[#This Row],[Vendor ID]],Table549[],2,FALSE),"")</f>
        <v/>
      </c>
      <c r="P590" s="63"/>
      <c r="Q590" s="143" t="str">
        <f>IF(Table1[[#This Row],[Posting Date]]&lt;&gt;"",$D$9,"")</f>
        <v/>
      </c>
      <c r="R590" s="159" t="str">
        <f>IF(Table1[[#This Row],[Posting Date]]&lt;&gt;"",$D$10,"")</f>
        <v/>
      </c>
      <c r="S590" s="66"/>
      <c r="T590" s="63"/>
      <c r="U590" s="67"/>
      <c r="V590" s="67"/>
      <c r="W590" s="67" t="str">
        <f t="shared" si="9"/>
        <v/>
      </c>
      <c r="X590" s="161" t="str">
        <f>IF(E590="","",(IF(Table1[[#This Row],[Cur]]="USD",Table1[[#This Row],[Cur_Amount Debit]],Table1[[#This Row],[Cur_Amount Debit]]/Table1[[#This Row],[Exchange Rate]])))</f>
        <v/>
      </c>
      <c r="Y590" s="161" t="str">
        <f>IF(E590="","",(IF(Table1[[#This Row],[Cur]]="USD",Table1[[#This Row],[Cur_Amount Credit]],Table1[[#This Row],[Cur_Amount Credit]]/ExchangeRate)))</f>
        <v/>
      </c>
      <c r="Z590" s="203" t="str">
        <f>IF(E590="","",(Table1[[#This Row],[Debit USD]]-Table1[[#This Row],[Credit USD]]))</f>
        <v/>
      </c>
      <c r="AA590" s="122"/>
      <c r="AB590" s="1"/>
      <c r="AC590" s="15"/>
      <c r="AD590" s="15" t="str">
        <f>IF(AND(OR(Table1[[#This Row],[Account]]="15030",Table1[[#This Row],[Account]]="15035",Table1[[#This Row],[Account]]="20150"),Table1[[#This Row],[Vendor ID]]=""),1,"")</f>
        <v/>
      </c>
      <c r="AE590" s="15"/>
      <c r="AF590" s="15"/>
      <c r="AG590" s="15"/>
      <c r="AH590" s="46" t="str">
        <f>IF(Table1[[#This Row],[Posting Date]]&lt;&gt;"","GJ-"&amp;CountryID,"")</f>
        <v/>
      </c>
      <c r="AI590" s="59" t="str">
        <f>IF(Table1[[#This Row],[Posting Date]]&lt;&gt;"",Table1[[#This Row],[Posting Date]],"")</f>
        <v/>
      </c>
      <c r="AJ590" s="46"/>
      <c r="AK590" s="46" t="str">
        <f>IF(Table1[[#This Row],[Description]]&lt;&gt;"",Table1[[#This Row],[Description]],"")</f>
        <v/>
      </c>
      <c r="AL590" s="46" t="str">
        <f>IF(Table1[[#This Row],[Posting Date]]&lt;&gt;"",Table1[[#This Row],[Reference Number]],"")</f>
        <v/>
      </c>
      <c r="AM590" s="46" t="str">
        <f>TRIM(Table1[[#This Row],[Line '#]])</f>
        <v/>
      </c>
      <c r="AN590" s="46" t="str">
        <f>TRIM(Table1[[#This Row],[Account]])</f>
        <v/>
      </c>
      <c r="AO590" s="46" t="str">
        <f>IF(Table1[[#This Row],[Posting Date]]&lt;&gt;"",$D$5,"")</f>
        <v/>
      </c>
      <c r="AP590" s="46" t="str">
        <f>TRIM(Table1[[#This Row],[Departments-Prgrams]])</f>
        <v/>
      </c>
      <c r="AQ590" s="46" t="str">
        <f>TRIM(Table1[[#This Row],[Grant]])</f>
        <v/>
      </c>
      <c r="AR590" s="46" t="str">
        <f>TRIM(Table1[[#This Row],[Staff ID]])</f>
        <v/>
      </c>
      <c r="AS590" s="46" t="str">
        <f>IF(TRIM(Table1[[#This Row],[Budget Code]])=0,"",TRIM(Table1[[#This Row],[Budget Code]]))</f>
        <v/>
      </c>
      <c r="AT590" s="46" t="str">
        <f>IF(Table1[[#This Row],[Line Description]]&lt;&gt;"",Table1[[#This Row],[Line Description]],"")</f>
        <v/>
      </c>
      <c r="AU590" s="46" t="str">
        <f>IF(Table1[[#This Row],[Cur_Amount Debit]]&gt;0,ROUND(Table1[[#This Row],[Cur_Amount Debit]],2),"")</f>
        <v/>
      </c>
      <c r="AV590" s="46" t="str">
        <f>IF(Table1[[#This Row],[Cur_Amount Credit]]&gt;0,ROUND(Table1[[#This Row],[Cur_Amount Credit]],2),"")</f>
        <v/>
      </c>
      <c r="AW590" s="46" t="str">
        <f>LEFT(Table1[[#This Row],[Cur]],3)</f>
        <v/>
      </c>
      <c r="AX590" s="59"/>
      <c r="AY590" s="46"/>
      <c r="AZ590" s="46" t="str">
        <f>IF(Table1[[#This Row],[Cur]]&lt;&gt;"",IF(Table1[[#This Row],[Cur]]="USD","",ExchangeRate),"")</f>
        <v/>
      </c>
      <c r="BA590" s="46" t="str">
        <f>IF(Table1[[#This Row],[Grant]]&lt;&gt;"",VLOOKUP(Table1[[#This Row],[Grant]],Grants!B:D,3),"")</f>
        <v/>
      </c>
      <c r="BB590" s="46" t="str">
        <f>TRIM(Table1[[#This Row],[Vendor ID]])</f>
        <v/>
      </c>
      <c r="BC590">
        <f>IF(Table1[[#This Row],[Reference Number]]=Q589,BC589,BC589+1)</f>
        <v>2</v>
      </c>
    </row>
    <row r="591" spans="1:55" ht="11.25" hidden="1" customHeight="1">
      <c r="A591" s="1"/>
      <c r="B591" s="88" t="str">
        <f>IF(Table1[[#This Row],[Posting Date]]&lt;&gt;"",IF(Table1[[#This Row],[Reference Number]]=Q590,B590+1,1),"")</f>
        <v/>
      </c>
      <c r="C591" s="61"/>
      <c r="D591" s="61"/>
      <c r="E591" s="218"/>
      <c r="F591" s="143" t="str">
        <f>IFERROR(IF(VLOOKUP(Table1[[#This Row],[Budget Code Description]],Dimentions!$X$6:$AC$132,2,FALSE)="","",VLOOKUP(Table1[[#This Row],[Budget Code Description]],Dimentions!$X$6:$AC$132,2,FALSE)),"")</f>
        <v/>
      </c>
      <c r="G591" s="143" t="str">
        <f>IFERROR(VLOOKUP(Table1[[#This Row],[Budget Code Description]],Dimentions!$X$6:$AC$132,3,FALSE),"")</f>
        <v/>
      </c>
      <c r="H591" s="64" t="str">
        <f>IFERROR(VLOOKUP(Table1[[#This Row],[Account]],Dimentions!$S$6:$V$233,2,FALSE),"")</f>
        <v/>
      </c>
      <c r="I591" s="62">
        <f>_xlfn.NUMBERVALUE(LEFT(Table1[[#This Row],[Account]],1))</f>
        <v>0</v>
      </c>
      <c r="J591" s="62" t="str">
        <f>IFERROR(VLOOKUP(Table1[[#This Row],[Budget Code Description]],Table6[#All],7,FALSE),"")</f>
        <v/>
      </c>
      <c r="K591" s="143" t="str">
        <f>IFERROR(VLOOKUP(Table1[[#This Row],[Budget Code Description]],Table6[#All],8,FALSE),"")</f>
        <v/>
      </c>
      <c r="L591" s="63"/>
      <c r="M591" s="65" t="str">
        <f>IFERROR(VLOOKUP(Table1[[#This Row],[Staff ID]],Table2[],2,FALSE),"")</f>
        <v/>
      </c>
      <c r="N591" s="211" t="str">
        <f>IFERROR(IF(VLOOKUP(Table1[[#This Row],[Budget Code Description]],Dimentions!$X$6:$AC$97,4,FALSE)="","",VLOOKUP(Table1[[#This Row],[Budget Code Description]],Dimentions!$X$6:$AC$97,4,FALSE)),"")</f>
        <v/>
      </c>
      <c r="O591" s="65" t="str">
        <f>IFERROR(VLOOKUP(Table1[[#This Row],[Vendor ID]],Table549[],2,FALSE),"")</f>
        <v/>
      </c>
      <c r="P591" s="63"/>
      <c r="Q591" s="143" t="str">
        <f>IF(Table1[[#This Row],[Posting Date]]&lt;&gt;"",$D$9,"")</f>
        <v/>
      </c>
      <c r="R591" s="159" t="str">
        <f>IF(Table1[[#This Row],[Posting Date]]&lt;&gt;"",$D$10,"")</f>
        <v/>
      </c>
      <c r="S591" s="66"/>
      <c r="T591" s="63"/>
      <c r="U591" s="67"/>
      <c r="V591" s="67"/>
      <c r="W591" s="67" t="str">
        <f t="shared" si="9"/>
        <v/>
      </c>
      <c r="X591" s="161" t="str">
        <f>IF(E591="","",(IF(Table1[[#This Row],[Cur]]="USD",Table1[[#This Row],[Cur_Amount Debit]],Table1[[#This Row],[Cur_Amount Debit]]/Table1[[#This Row],[Exchange Rate]])))</f>
        <v/>
      </c>
      <c r="Y591" s="161" t="str">
        <f>IF(E591="","",(IF(Table1[[#This Row],[Cur]]="USD",Table1[[#This Row],[Cur_Amount Credit]],Table1[[#This Row],[Cur_Amount Credit]]/ExchangeRate)))</f>
        <v/>
      </c>
      <c r="Z591" s="203" t="str">
        <f>IF(E591="","",(Table1[[#This Row],[Debit USD]]-Table1[[#This Row],[Credit USD]]))</f>
        <v/>
      </c>
      <c r="AA591" s="122"/>
      <c r="AB591" s="1"/>
      <c r="AC591" s="15"/>
      <c r="AD591" s="15" t="str">
        <f>IF(AND(OR(Table1[[#This Row],[Account]]="15030",Table1[[#This Row],[Account]]="15035",Table1[[#This Row],[Account]]="20150"),Table1[[#This Row],[Vendor ID]]=""),1,"")</f>
        <v/>
      </c>
      <c r="AE591" s="15"/>
      <c r="AF591" s="15"/>
      <c r="AG591" s="15"/>
      <c r="AH591" s="46" t="str">
        <f>IF(Table1[[#This Row],[Posting Date]]&lt;&gt;"","GJ-"&amp;CountryID,"")</f>
        <v/>
      </c>
      <c r="AI591" s="59" t="str">
        <f>IF(Table1[[#This Row],[Posting Date]]&lt;&gt;"",Table1[[#This Row],[Posting Date]],"")</f>
        <v/>
      </c>
      <c r="AJ591" s="46"/>
      <c r="AK591" s="46" t="str">
        <f>IF(Table1[[#This Row],[Description]]&lt;&gt;"",Table1[[#This Row],[Description]],"")</f>
        <v/>
      </c>
      <c r="AL591" s="46" t="str">
        <f>IF(Table1[[#This Row],[Posting Date]]&lt;&gt;"",Table1[[#This Row],[Reference Number]],"")</f>
        <v/>
      </c>
      <c r="AM591" s="46" t="str">
        <f>TRIM(Table1[[#This Row],[Line '#]])</f>
        <v/>
      </c>
      <c r="AN591" s="46" t="str">
        <f>TRIM(Table1[[#This Row],[Account]])</f>
        <v/>
      </c>
      <c r="AO591" s="46" t="str">
        <f>IF(Table1[[#This Row],[Posting Date]]&lt;&gt;"",$D$5,"")</f>
        <v/>
      </c>
      <c r="AP591" s="46" t="str">
        <f>TRIM(Table1[[#This Row],[Departments-Prgrams]])</f>
        <v/>
      </c>
      <c r="AQ591" s="46" t="str">
        <f>TRIM(Table1[[#This Row],[Grant]])</f>
        <v/>
      </c>
      <c r="AR591" s="46" t="str">
        <f>TRIM(Table1[[#This Row],[Staff ID]])</f>
        <v/>
      </c>
      <c r="AS591" s="46" t="str">
        <f>IF(TRIM(Table1[[#This Row],[Budget Code]])=0,"",TRIM(Table1[[#This Row],[Budget Code]]))</f>
        <v/>
      </c>
      <c r="AT591" s="46" t="str">
        <f>IF(Table1[[#This Row],[Line Description]]&lt;&gt;"",Table1[[#This Row],[Line Description]],"")</f>
        <v/>
      </c>
      <c r="AU591" s="46" t="str">
        <f>IF(Table1[[#This Row],[Cur_Amount Debit]]&gt;0,ROUND(Table1[[#This Row],[Cur_Amount Debit]],2),"")</f>
        <v/>
      </c>
      <c r="AV591" s="46" t="str">
        <f>IF(Table1[[#This Row],[Cur_Amount Credit]]&gt;0,ROUND(Table1[[#This Row],[Cur_Amount Credit]],2),"")</f>
        <v/>
      </c>
      <c r="AW591" s="46" t="str">
        <f>LEFT(Table1[[#This Row],[Cur]],3)</f>
        <v/>
      </c>
      <c r="AX591" s="59"/>
      <c r="AY591" s="46"/>
      <c r="AZ591" s="46" t="str">
        <f>IF(Table1[[#This Row],[Cur]]&lt;&gt;"",IF(Table1[[#This Row],[Cur]]="USD","",ExchangeRate),"")</f>
        <v/>
      </c>
      <c r="BA591" s="46" t="str">
        <f>IF(Table1[[#This Row],[Grant]]&lt;&gt;"",VLOOKUP(Table1[[#This Row],[Grant]],Grants!B:D,3),"")</f>
        <v/>
      </c>
      <c r="BB591" s="46" t="str">
        <f>TRIM(Table1[[#This Row],[Vendor ID]])</f>
        <v/>
      </c>
      <c r="BC591">
        <f>IF(Table1[[#This Row],[Reference Number]]=Q590,BC590,BC590+1)</f>
        <v>2</v>
      </c>
    </row>
    <row r="592" spans="1:55" ht="11.25" hidden="1" customHeight="1">
      <c r="A592" s="1"/>
      <c r="B592" s="88" t="str">
        <f>IF(Table1[[#This Row],[Posting Date]]&lt;&gt;"",IF(Table1[[#This Row],[Reference Number]]=Q591,B591+1,1),"")</f>
        <v/>
      </c>
      <c r="C592" s="61"/>
      <c r="D592" s="61"/>
      <c r="E592" s="218"/>
      <c r="F592" s="143" t="str">
        <f>IFERROR(IF(VLOOKUP(Table1[[#This Row],[Budget Code Description]],Dimentions!$X$6:$AC$132,2,FALSE)="","",VLOOKUP(Table1[[#This Row],[Budget Code Description]],Dimentions!$X$6:$AC$132,2,FALSE)),"")</f>
        <v/>
      </c>
      <c r="G592" s="143" t="str">
        <f>IFERROR(VLOOKUP(Table1[[#This Row],[Budget Code Description]],Dimentions!$X$6:$AC$132,3,FALSE),"")</f>
        <v/>
      </c>
      <c r="H592" s="64" t="str">
        <f>IFERROR(VLOOKUP(Table1[[#This Row],[Account]],Dimentions!$S$6:$V$233,2,FALSE),"")</f>
        <v/>
      </c>
      <c r="I592" s="62">
        <f>_xlfn.NUMBERVALUE(LEFT(Table1[[#This Row],[Account]],1))</f>
        <v>0</v>
      </c>
      <c r="J592" s="62" t="str">
        <f>IFERROR(VLOOKUP(Table1[[#This Row],[Budget Code Description]],Table6[#All],7,FALSE),"")</f>
        <v/>
      </c>
      <c r="K592" s="143" t="str">
        <f>IFERROR(VLOOKUP(Table1[[#This Row],[Budget Code Description]],Table6[#All],8,FALSE),"")</f>
        <v/>
      </c>
      <c r="L592" s="63"/>
      <c r="M592" s="65" t="str">
        <f>IFERROR(VLOOKUP(Table1[[#This Row],[Staff ID]],Table2[],2,FALSE),"")</f>
        <v/>
      </c>
      <c r="N592" s="211" t="str">
        <f>IFERROR(IF(VLOOKUP(Table1[[#This Row],[Budget Code Description]],Dimentions!$X$6:$AC$97,4,FALSE)="","",VLOOKUP(Table1[[#This Row],[Budget Code Description]],Dimentions!$X$6:$AC$97,4,FALSE)),"")</f>
        <v/>
      </c>
      <c r="O592" s="65" t="str">
        <f>IFERROR(VLOOKUP(Table1[[#This Row],[Vendor ID]],Table549[],2,FALSE),"")</f>
        <v/>
      </c>
      <c r="P592" s="63"/>
      <c r="Q592" s="143" t="str">
        <f>IF(Table1[[#This Row],[Posting Date]]&lt;&gt;"",$D$9,"")</f>
        <v/>
      </c>
      <c r="R592" s="159" t="str">
        <f>IF(Table1[[#This Row],[Posting Date]]&lt;&gt;"",$D$10,"")</f>
        <v/>
      </c>
      <c r="S592" s="66"/>
      <c r="T592" s="63"/>
      <c r="U592" s="67"/>
      <c r="V592" s="67"/>
      <c r="W592" s="67" t="str">
        <f t="shared" si="9"/>
        <v/>
      </c>
      <c r="X592" s="161" t="str">
        <f>IF(E592="","",(IF(Table1[[#This Row],[Cur]]="USD",Table1[[#This Row],[Cur_Amount Debit]],Table1[[#This Row],[Cur_Amount Debit]]/Table1[[#This Row],[Exchange Rate]])))</f>
        <v/>
      </c>
      <c r="Y592" s="161" t="str">
        <f>IF(E592="","",(IF(Table1[[#This Row],[Cur]]="USD",Table1[[#This Row],[Cur_Amount Credit]],Table1[[#This Row],[Cur_Amount Credit]]/ExchangeRate)))</f>
        <v/>
      </c>
      <c r="Z592" s="203" t="str">
        <f>IF(E592="","",(Table1[[#This Row],[Debit USD]]-Table1[[#This Row],[Credit USD]]))</f>
        <v/>
      </c>
      <c r="AA592" s="122"/>
      <c r="AB592" s="1"/>
      <c r="AC592" s="15"/>
      <c r="AD592" s="15" t="str">
        <f>IF(AND(OR(Table1[[#This Row],[Account]]="15030",Table1[[#This Row],[Account]]="15035",Table1[[#This Row],[Account]]="20150"),Table1[[#This Row],[Vendor ID]]=""),1,"")</f>
        <v/>
      </c>
      <c r="AE592" s="15"/>
      <c r="AF592" s="15"/>
      <c r="AG592" s="15"/>
      <c r="AH592" s="46" t="str">
        <f>IF(Table1[[#This Row],[Posting Date]]&lt;&gt;"","GJ-"&amp;CountryID,"")</f>
        <v/>
      </c>
      <c r="AI592" s="59" t="str">
        <f>IF(Table1[[#This Row],[Posting Date]]&lt;&gt;"",Table1[[#This Row],[Posting Date]],"")</f>
        <v/>
      </c>
      <c r="AJ592" s="46"/>
      <c r="AK592" s="46" t="str">
        <f>IF(Table1[[#This Row],[Description]]&lt;&gt;"",Table1[[#This Row],[Description]],"")</f>
        <v/>
      </c>
      <c r="AL592" s="46" t="str">
        <f>IF(Table1[[#This Row],[Posting Date]]&lt;&gt;"",Table1[[#This Row],[Reference Number]],"")</f>
        <v/>
      </c>
      <c r="AM592" s="46" t="str">
        <f>TRIM(Table1[[#This Row],[Line '#]])</f>
        <v/>
      </c>
      <c r="AN592" s="46" t="str">
        <f>TRIM(Table1[[#This Row],[Account]])</f>
        <v/>
      </c>
      <c r="AO592" s="46" t="str">
        <f>IF(Table1[[#This Row],[Posting Date]]&lt;&gt;"",$D$5,"")</f>
        <v/>
      </c>
      <c r="AP592" s="46" t="str">
        <f>TRIM(Table1[[#This Row],[Departments-Prgrams]])</f>
        <v/>
      </c>
      <c r="AQ592" s="46" t="str">
        <f>TRIM(Table1[[#This Row],[Grant]])</f>
        <v/>
      </c>
      <c r="AR592" s="46" t="str">
        <f>TRIM(Table1[[#This Row],[Staff ID]])</f>
        <v/>
      </c>
      <c r="AS592" s="46" t="str">
        <f>IF(TRIM(Table1[[#This Row],[Budget Code]])=0,"",TRIM(Table1[[#This Row],[Budget Code]]))</f>
        <v/>
      </c>
      <c r="AT592" s="46" t="str">
        <f>IF(Table1[[#This Row],[Line Description]]&lt;&gt;"",Table1[[#This Row],[Line Description]],"")</f>
        <v/>
      </c>
      <c r="AU592" s="46" t="str">
        <f>IF(Table1[[#This Row],[Cur_Amount Debit]]&gt;0,ROUND(Table1[[#This Row],[Cur_Amount Debit]],2),"")</f>
        <v/>
      </c>
      <c r="AV592" s="46" t="str">
        <f>IF(Table1[[#This Row],[Cur_Amount Credit]]&gt;0,ROUND(Table1[[#This Row],[Cur_Amount Credit]],2),"")</f>
        <v/>
      </c>
      <c r="AW592" s="46" t="str">
        <f>LEFT(Table1[[#This Row],[Cur]],3)</f>
        <v/>
      </c>
      <c r="AX592" s="59"/>
      <c r="AY592" s="46"/>
      <c r="AZ592" s="46" t="str">
        <f>IF(Table1[[#This Row],[Cur]]&lt;&gt;"",IF(Table1[[#This Row],[Cur]]="USD","",ExchangeRate),"")</f>
        <v/>
      </c>
      <c r="BA592" s="46" t="str">
        <f>IF(Table1[[#This Row],[Grant]]&lt;&gt;"",VLOOKUP(Table1[[#This Row],[Grant]],Grants!B:D,3),"")</f>
        <v/>
      </c>
      <c r="BB592" s="46" t="str">
        <f>TRIM(Table1[[#This Row],[Vendor ID]])</f>
        <v/>
      </c>
      <c r="BC592">
        <f>IF(Table1[[#This Row],[Reference Number]]=Q591,BC591,BC591+1)</f>
        <v>2</v>
      </c>
    </row>
    <row r="593" spans="1:55" ht="11.25" hidden="1" customHeight="1">
      <c r="A593" s="1"/>
      <c r="B593" s="88" t="str">
        <f>IF(Table1[[#This Row],[Posting Date]]&lt;&gt;"",IF(Table1[[#This Row],[Reference Number]]=Q592,B592+1,1),"")</f>
        <v/>
      </c>
      <c r="C593" s="61"/>
      <c r="D593" s="61"/>
      <c r="E593" s="218"/>
      <c r="F593" s="143" t="str">
        <f>IFERROR(IF(VLOOKUP(Table1[[#This Row],[Budget Code Description]],Dimentions!$X$6:$AC$132,2,FALSE)="","",VLOOKUP(Table1[[#This Row],[Budget Code Description]],Dimentions!$X$6:$AC$132,2,FALSE)),"")</f>
        <v/>
      </c>
      <c r="G593" s="143" t="str">
        <f>IFERROR(VLOOKUP(Table1[[#This Row],[Budget Code Description]],Dimentions!$X$6:$AC$132,3,FALSE),"")</f>
        <v/>
      </c>
      <c r="H593" s="64" t="str">
        <f>IFERROR(VLOOKUP(Table1[[#This Row],[Account]],Dimentions!$S$6:$V$233,2,FALSE),"")</f>
        <v/>
      </c>
      <c r="I593" s="62">
        <f>_xlfn.NUMBERVALUE(LEFT(Table1[[#This Row],[Account]],1))</f>
        <v>0</v>
      </c>
      <c r="J593" s="62" t="str">
        <f>IFERROR(VLOOKUP(Table1[[#This Row],[Budget Code Description]],Table6[#All],7,FALSE),"")</f>
        <v/>
      </c>
      <c r="K593" s="143" t="str">
        <f>IFERROR(VLOOKUP(Table1[[#This Row],[Budget Code Description]],Table6[#All],8,FALSE),"")</f>
        <v/>
      </c>
      <c r="L593" s="63"/>
      <c r="M593" s="65" t="str">
        <f>IFERROR(VLOOKUP(Table1[[#This Row],[Staff ID]],Table2[],2,FALSE),"")</f>
        <v/>
      </c>
      <c r="N593" s="211" t="str">
        <f>IFERROR(IF(VLOOKUP(Table1[[#This Row],[Budget Code Description]],Dimentions!$X$6:$AC$97,4,FALSE)="","",VLOOKUP(Table1[[#This Row],[Budget Code Description]],Dimentions!$X$6:$AC$97,4,FALSE)),"")</f>
        <v/>
      </c>
      <c r="O593" s="65" t="str">
        <f>IFERROR(VLOOKUP(Table1[[#This Row],[Vendor ID]],Table549[],2,FALSE),"")</f>
        <v/>
      </c>
      <c r="P593" s="63"/>
      <c r="Q593" s="143" t="str">
        <f>IF(Table1[[#This Row],[Posting Date]]&lt;&gt;"",$D$9,"")</f>
        <v/>
      </c>
      <c r="R593" s="159" t="str">
        <f>IF(Table1[[#This Row],[Posting Date]]&lt;&gt;"",$D$10,"")</f>
        <v/>
      </c>
      <c r="S593" s="66"/>
      <c r="T593" s="63"/>
      <c r="U593" s="67"/>
      <c r="V593" s="67"/>
      <c r="W593" s="67" t="str">
        <f t="shared" si="9"/>
        <v/>
      </c>
      <c r="X593" s="161" t="str">
        <f>IF(E593="","",(IF(Table1[[#This Row],[Cur]]="USD",Table1[[#This Row],[Cur_Amount Debit]],Table1[[#This Row],[Cur_Amount Debit]]/Table1[[#This Row],[Exchange Rate]])))</f>
        <v/>
      </c>
      <c r="Y593" s="161" t="str">
        <f>IF(E593="","",(IF(Table1[[#This Row],[Cur]]="USD",Table1[[#This Row],[Cur_Amount Credit]],Table1[[#This Row],[Cur_Amount Credit]]/ExchangeRate)))</f>
        <v/>
      </c>
      <c r="Z593" s="203" t="str">
        <f>IF(E593="","",(Table1[[#This Row],[Debit USD]]-Table1[[#This Row],[Credit USD]]))</f>
        <v/>
      </c>
      <c r="AA593" s="122"/>
      <c r="AB593" s="1"/>
      <c r="AC593" s="15"/>
      <c r="AD593" s="15" t="str">
        <f>IF(AND(OR(Table1[[#This Row],[Account]]="15030",Table1[[#This Row],[Account]]="15035",Table1[[#This Row],[Account]]="20150"),Table1[[#This Row],[Vendor ID]]=""),1,"")</f>
        <v/>
      </c>
      <c r="AE593" s="15"/>
      <c r="AF593" s="15"/>
      <c r="AG593" s="15"/>
      <c r="AH593" s="46" t="str">
        <f>IF(Table1[[#This Row],[Posting Date]]&lt;&gt;"","GJ-"&amp;CountryID,"")</f>
        <v/>
      </c>
      <c r="AI593" s="59" t="str">
        <f>IF(Table1[[#This Row],[Posting Date]]&lt;&gt;"",Table1[[#This Row],[Posting Date]],"")</f>
        <v/>
      </c>
      <c r="AJ593" s="46"/>
      <c r="AK593" s="46" t="str">
        <f>IF(Table1[[#This Row],[Description]]&lt;&gt;"",Table1[[#This Row],[Description]],"")</f>
        <v/>
      </c>
      <c r="AL593" s="46" t="str">
        <f>IF(Table1[[#This Row],[Posting Date]]&lt;&gt;"",Table1[[#This Row],[Reference Number]],"")</f>
        <v/>
      </c>
      <c r="AM593" s="46" t="str">
        <f>TRIM(Table1[[#This Row],[Line '#]])</f>
        <v/>
      </c>
      <c r="AN593" s="46" t="str">
        <f>TRIM(Table1[[#This Row],[Account]])</f>
        <v/>
      </c>
      <c r="AO593" s="46" t="str">
        <f>IF(Table1[[#This Row],[Posting Date]]&lt;&gt;"",$D$5,"")</f>
        <v/>
      </c>
      <c r="AP593" s="46" t="str">
        <f>TRIM(Table1[[#This Row],[Departments-Prgrams]])</f>
        <v/>
      </c>
      <c r="AQ593" s="46" t="str">
        <f>TRIM(Table1[[#This Row],[Grant]])</f>
        <v/>
      </c>
      <c r="AR593" s="46" t="str">
        <f>TRIM(Table1[[#This Row],[Staff ID]])</f>
        <v/>
      </c>
      <c r="AS593" s="46" t="str">
        <f>IF(TRIM(Table1[[#This Row],[Budget Code]])=0,"",TRIM(Table1[[#This Row],[Budget Code]]))</f>
        <v/>
      </c>
      <c r="AT593" s="46" t="str">
        <f>IF(Table1[[#This Row],[Line Description]]&lt;&gt;"",Table1[[#This Row],[Line Description]],"")</f>
        <v/>
      </c>
      <c r="AU593" s="46" t="str">
        <f>IF(Table1[[#This Row],[Cur_Amount Debit]]&gt;0,ROUND(Table1[[#This Row],[Cur_Amount Debit]],2),"")</f>
        <v/>
      </c>
      <c r="AV593" s="46" t="str">
        <f>IF(Table1[[#This Row],[Cur_Amount Credit]]&gt;0,ROUND(Table1[[#This Row],[Cur_Amount Credit]],2),"")</f>
        <v/>
      </c>
      <c r="AW593" s="46" t="str">
        <f>LEFT(Table1[[#This Row],[Cur]],3)</f>
        <v/>
      </c>
      <c r="AX593" s="59"/>
      <c r="AY593" s="46"/>
      <c r="AZ593" s="46" t="str">
        <f>IF(Table1[[#This Row],[Cur]]&lt;&gt;"",IF(Table1[[#This Row],[Cur]]="USD","",ExchangeRate),"")</f>
        <v/>
      </c>
      <c r="BA593" s="46" t="str">
        <f>IF(Table1[[#This Row],[Grant]]&lt;&gt;"",VLOOKUP(Table1[[#This Row],[Grant]],Grants!B:D,3),"")</f>
        <v/>
      </c>
      <c r="BB593" s="46" t="str">
        <f>TRIM(Table1[[#This Row],[Vendor ID]])</f>
        <v/>
      </c>
      <c r="BC593">
        <f>IF(Table1[[#This Row],[Reference Number]]=Q592,BC592,BC592+1)</f>
        <v>2</v>
      </c>
    </row>
    <row r="594" spans="1:55" ht="11.25" hidden="1" customHeight="1">
      <c r="A594" s="1"/>
      <c r="B594" s="88" t="str">
        <f>IF(Table1[[#This Row],[Posting Date]]&lt;&gt;"",IF(Table1[[#This Row],[Reference Number]]=Q593,B593+1,1),"")</f>
        <v/>
      </c>
      <c r="C594" s="61"/>
      <c r="D594" s="61"/>
      <c r="E594" s="218"/>
      <c r="F594" s="143" t="str">
        <f>IFERROR(IF(VLOOKUP(Table1[[#This Row],[Budget Code Description]],Dimentions!$X$6:$AC$132,2,FALSE)="","",VLOOKUP(Table1[[#This Row],[Budget Code Description]],Dimentions!$X$6:$AC$132,2,FALSE)),"")</f>
        <v/>
      </c>
      <c r="G594" s="143" t="str">
        <f>IFERROR(VLOOKUP(Table1[[#This Row],[Budget Code Description]],Dimentions!$X$6:$AC$132,3,FALSE),"")</f>
        <v/>
      </c>
      <c r="H594" s="64" t="str">
        <f>IFERROR(VLOOKUP(Table1[[#This Row],[Account]],Dimentions!$S$6:$V$233,2,FALSE),"")</f>
        <v/>
      </c>
      <c r="I594" s="62">
        <f>_xlfn.NUMBERVALUE(LEFT(Table1[[#This Row],[Account]],1))</f>
        <v>0</v>
      </c>
      <c r="J594" s="62" t="str">
        <f>IFERROR(VLOOKUP(Table1[[#This Row],[Budget Code Description]],Table6[#All],7,FALSE),"")</f>
        <v/>
      </c>
      <c r="K594" s="143" t="str">
        <f>IFERROR(VLOOKUP(Table1[[#This Row],[Budget Code Description]],Table6[#All],8,FALSE),"")</f>
        <v/>
      </c>
      <c r="L594" s="63"/>
      <c r="M594" s="65" t="str">
        <f>IFERROR(VLOOKUP(Table1[[#This Row],[Staff ID]],Table2[],2,FALSE),"")</f>
        <v/>
      </c>
      <c r="N594" s="211" t="str">
        <f>IFERROR(IF(VLOOKUP(Table1[[#This Row],[Budget Code Description]],Dimentions!$X$6:$AC$97,4,FALSE)="","",VLOOKUP(Table1[[#This Row],[Budget Code Description]],Dimentions!$X$6:$AC$97,4,FALSE)),"")</f>
        <v/>
      </c>
      <c r="O594" s="65" t="str">
        <f>IFERROR(VLOOKUP(Table1[[#This Row],[Vendor ID]],Table549[],2,FALSE),"")</f>
        <v/>
      </c>
      <c r="P594" s="63"/>
      <c r="Q594" s="143" t="str">
        <f>IF(Table1[[#This Row],[Posting Date]]&lt;&gt;"",$D$9,"")</f>
        <v/>
      </c>
      <c r="R594" s="159" t="str">
        <f>IF(Table1[[#This Row],[Posting Date]]&lt;&gt;"",$D$10,"")</f>
        <v/>
      </c>
      <c r="S594" s="66"/>
      <c r="T594" s="63"/>
      <c r="U594" s="67"/>
      <c r="V594" s="67"/>
      <c r="W594" s="67" t="str">
        <f t="shared" si="9"/>
        <v/>
      </c>
      <c r="X594" s="161" t="str">
        <f>IF(E594="","",(IF(Table1[[#This Row],[Cur]]="USD",Table1[[#This Row],[Cur_Amount Debit]],Table1[[#This Row],[Cur_Amount Debit]]/Table1[[#This Row],[Exchange Rate]])))</f>
        <v/>
      </c>
      <c r="Y594" s="161" t="str">
        <f>IF(E594="","",(IF(Table1[[#This Row],[Cur]]="USD",Table1[[#This Row],[Cur_Amount Credit]],Table1[[#This Row],[Cur_Amount Credit]]/ExchangeRate)))</f>
        <v/>
      </c>
      <c r="Z594" s="203" t="str">
        <f>IF(E594="","",(Table1[[#This Row],[Debit USD]]-Table1[[#This Row],[Credit USD]]))</f>
        <v/>
      </c>
      <c r="AA594" s="122"/>
      <c r="AB594" s="1"/>
      <c r="AC594" s="15"/>
      <c r="AD594" s="15" t="str">
        <f>IF(AND(OR(Table1[[#This Row],[Account]]="15030",Table1[[#This Row],[Account]]="15035",Table1[[#This Row],[Account]]="20150"),Table1[[#This Row],[Vendor ID]]=""),1,"")</f>
        <v/>
      </c>
      <c r="AE594" s="15"/>
      <c r="AF594" s="15"/>
      <c r="AG594" s="15"/>
      <c r="AH594" s="46" t="str">
        <f>IF(Table1[[#This Row],[Posting Date]]&lt;&gt;"","GJ-"&amp;CountryID,"")</f>
        <v/>
      </c>
      <c r="AI594" s="59" t="str">
        <f>IF(Table1[[#This Row],[Posting Date]]&lt;&gt;"",Table1[[#This Row],[Posting Date]],"")</f>
        <v/>
      </c>
      <c r="AJ594" s="46"/>
      <c r="AK594" s="46" t="str">
        <f>IF(Table1[[#This Row],[Description]]&lt;&gt;"",Table1[[#This Row],[Description]],"")</f>
        <v/>
      </c>
      <c r="AL594" s="46" t="str">
        <f>IF(Table1[[#This Row],[Posting Date]]&lt;&gt;"",Table1[[#This Row],[Reference Number]],"")</f>
        <v/>
      </c>
      <c r="AM594" s="46" t="str">
        <f>TRIM(Table1[[#This Row],[Line '#]])</f>
        <v/>
      </c>
      <c r="AN594" s="46" t="str">
        <f>TRIM(Table1[[#This Row],[Account]])</f>
        <v/>
      </c>
      <c r="AO594" s="46" t="str">
        <f>IF(Table1[[#This Row],[Posting Date]]&lt;&gt;"",$D$5,"")</f>
        <v/>
      </c>
      <c r="AP594" s="46" t="str">
        <f>TRIM(Table1[[#This Row],[Departments-Prgrams]])</f>
        <v/>
      </c>
      <c r="AQ594" s="46" t="str">
        <f>TRIM(Table1[[#This Row],[Grant]])</f>
        <v/>
      </c>
      <c r="AR594" s="46" t="str">
        <f>TRIM(Table1[[#This Row],[Staff ID]])</f>
        <v/>
      </c>
      <c r="AS594" s="46" t="str">
        <f>IF(TRIM(Table1[[#This Row],[Budget Code]])=0,"",TRIM(Table1[[#This Row],[Budget Code]]))</f>
        <v/>
      </c>
      <c r="AT594" s="46" t="str">
        <f>IF(Table1[[#This Row],[Line Description]]&lt;&gt;"",Table1[[#This Row],[Line Description]],"")</f>
        <v/>
      </c>
      <c r="AU594" s="46" t="str">
        <f>IF(Table1[[#This Row],[Cur_Amount Debit]]&gt;0,ROUND(Table1[[#This Row],[Cur_Amount Debit]],2),"")</f>
        <v/>
      </c>
      <c r="AV594" s="46" t="str">
        <f>IF(Table1[[#This Row],[Cur_Amount Credit]]&gt;0,ROUND(Table1[[#This Row],[Cur_Amount Credit]],2),"")</f>
        <v/>
      </c>
      <c r="AW594" s="46" t="str">
        <f>LEFT(Table1[[#This Row],[Cur]],3)</f>
        <v/>
      </c>
      <c r="AX594" s="59"/>
      <c r="AY594" s="46"/>
      <c r="AZ594" s="46" t="str">
        <f>IF(Table1[[#This Row],[Cur]]&lt;&gt;"",IF(Table1[[#This Row],[Cur]]="USD","",ExchangeRate),"")</f>
        <v/>
      </c>
      <c r="BA594" s="46" t="str">
        <f>IF(Table1[[#This Row],[Grant]]&lt;&gt;"",VLOOKUP(Table1[[#This Row],[Grant]],Grants!B:D,3),"")</f>
        <v/>
      </c>
      <c r="BB594" s="46" t="str">
        <f>TRIM(Table1[[#This Row],[Vendor ID]])</f>
        <v/>
      </c>
      <c r="BC594">
        <f>IF(Table1[[#This Row],[Reference Number]]=Q593,BC593,BC593+1)</f>
        <v>2</v>
      </c>
    </row>
    <row r="595" spans="1:55" ht="11.25" hidden="1" customHeight="1">
      <c r="A595" s="1"/>
      <c r="B595" s="88" t="str">
        <f>IF(Table1[[#This Row],[Posting Date]]&lt;&gt;"",IF(Table1[[#This Row],[Reference Number]]=Q594,B594+1,1),"")</f>
        <v/>
      </c>
      <c r="C595" s="61"/>
      <c r="D595" s="61"/>
      <c r="E595" s="218"/>
      <c r="F595" s="143" t="str">
        <f>IFERROR(IF(VLOOKUP(Table1[[#This Row],[Budget Code Description]],Dimentions!$X$6:$AC$132,2,FALSE)="","",VLOOKUP(Table1[[#This Row],[Budget Code Description]],Dimentions!$X$6:$AC$132,2,FALSE)),"")</f>
        <v/>
      </c>
      <c r="G595" s="143" t="str">
        <f>IFERROR(VLOOKUP(Table1[[#This Row],[Budget Code Description]],Dimentions!$X$6:$AC$132,3,FALSE),"")</f>
        <v/>
      </c>
      <c r="H595" s="64" t="str">
        <f>IFERROR(VLOOKUP(Table1[[#This Row],[Account]],Dimentions!$S$6:$V$233,2,FALSE),"")</f>
        <v/>
      </c>
      <c r="I595" s="62">
        <f>_xlfn.NUMBERVALUE(LEFT(Table1[[#This Row],[Account]],1))</f>
        <v>0</v>
      </c>
      <c r="J595" s="62" t="str">
        <f>IFERROR(VLOOKUP(Table1[[#This Row],[Budget Code Description]],Table6[#All],7,FALSE),"")</f>
        <v/>
      </c>
      <c r="K595" s="143" t="str">
        <f>IFERROR(VLOOKUP(Table1[[#This Row],[Budget Code Description]],Table6[#All],8,FALSE),"")</f>
        <v/>
      </c>
      <c r="L595" s="63"/>
      <c r="M595" s="65" t="str">
        <f>IFERROR(VLOOKUP(Table1[[#This Row],[Staff ID]],Table2[],2,FALSE),"")</f>
        <v/>
      </c>
      <c r="N595" s="211" t="str">
        <f>IFERROR(IF(VLOOKUP(Table1[[#This Row],[Budget Code Description]],Dimentions!$X$6:$AC$97,4,FALSE)="","",VLOOKUP(Table1[[#This Row],[Budget Code Description]],Dimentions!$X$6:$AC$97,4,FALSE)),"")</f>
        <v/>
      </c>
      <c r="O595" s="65" t="str">
        <f>IFERROR(VLOOKUP(Table1[[#This Row],[Vendor ID]],Table549[],2,FALSE),"")</f>
        <v/>
      </c>
      <c r="P595" s="63"/>
      <c r="Q595" s="143" t="str">
        <f>IF(Table1[[#This Row],[Posting Date]]&lt;&gt;"",$D$9,"")</f>
        <v/>
      </c>
      <c r="R595" s="159" t="str">
        <f>IF(Table1[[#This Row],[Posting Date]]&lt;&gt;"",$D$10,"")</f>
        <v/>
      </c>
      <c r="S595" s="66"/>
      <c r="T595" s="63"/>
      <c r="U595" s="67"/>
      <c r="V595" s="67"/>
      <c r="W595" s="67" t="str">
        <f t="shared" si="9"/>
        <v/>
      </c>
      <c r="X595" s="161" t="str">
        <f>IF(E595="","",(IF(Table1[[#This Row],[Cur]]="USD",Table1[[#This Row],[Cur_Amount Debit]],Table1[[#This Row],[Cur_Amount Debit]]/Table1[[#This Row],[Exchange Rate]])))</f>
        <v/>
      </c>
      <c r="Y595" s="161" t="str">
        <f>IF(E595="","",(IF(Table1[[#This Row],[Cur]]="USD",Table1[[#This Row],[Cur_Amount Credit]],Table1[[#This Row],[Cur_Amount Credit]]/ExchangeRate)))</f>
        <v/>
      </c>
      <c r="Z595" s="203" t="str">
        <f>IF(E595="","",(Table1[[#This Row],[Debit USD]]-Table1[[#This Row],[Credit USD]]))</f>
        <v/>
      </c>
      <c r="AA595" s="122"/>
      <c r="AB595" s="1"/>
      <c r="AC595" s="15"/>
      <c r="AD595" s="15" t="str">
        <f>IF(AND(OR(Table1[[#This Row],[Account]]="15030",Table1[[#This Row],[Account]]="15035",Table1[[#This Row],[Account]]="20150"),Table1[[#This Row],[Vendor ID]]=""),1,"")</f>
        <v/>
      </c>
      <c r="AE595" s="15"/>
      <c r="AF595" s="15"/>
      <c r="AG595" s="15"/>
      <c r="AH595" s="46" t="str">
        <f>IF(Table1[[#This Row],[Posting Date]]&lt;&gt;"","GJ-"&amp;CountryID,"")</f>
        <v/>
      </c>
      <c r="AI595" s="59" t="str">
        <f>IF(Table1[[#This Row],[Posting Date]]&lt;&gt;"",Table1[[#This Row],[Posting Date]],"")</f>
        <v/>
      </c>
      <c r="AJ595" s="46"/>
      <c r="AK595" s="46" t="str">
        <f>IF(Table1[[#This Row],[Description]]&lt;&gt;"",Table1[[#This Row],[Description]],"")</f>
        <v/>
      </c>
      <c r="AL595" s="46" t="str">
        <f>IF(Table1[[#This Row],[Posting Date]]&lt;&gt;"",Table1[[#This Row],[Reference Number]],"")</f>
        <v/>
      </c>
      <c r="AM595" s="46" t="str">
        <f>TRIM(Table1[[#This Row],[Line '#]])</f>
        <v/>
      </c>
      <c r="AN595" s="46" t="str">
        <f>TRIM(Table1[[#This Row],[Account]])</f>
        <v/>
      </c>
      <c r="AO595" s="46" t="str">
        <f>IF(Table1[[#This Row],[Posting Date]]&lt;&gt;"",$D$5,"")</f>
        <v/>
      </c>
      <c r="AP595" s="46" t="str">
        <f>TRIM(Table1[[#This Row],[Departments-Prgrams]])</f>
        <v/>
      </c>
      <c r="AQ595" s="46" t="str">
        <f>TRIM(Table1[[#This Row],[Grant]])</f>
        <v/>
      </c>
      <c r="AR595" s="46" t="str">
        <f>TRIM(Table1[[#This Row],[Staff ID]])</f>
        <v/>
      </c>
      <c r="AS595" s="46" t="str">
        <f>IF(TRIM(Table1[[#This Row],[Budget Code]])=0,"",TRIM(Table1[[#This Row],[Budget Code]]))</f>
        <v/>
      </c>
      <c r="AT595" s="46" t="str">
        <f>IF(Table1[[#This Row],[Line Description]]&lt;&gt;"",Table1[[#This Row],[Line Description]],"")</f>
        <v/>
      </c>
      <c r="AU595" s="46" t="str">
        <f>IF(Table1[[#This Row],[Cur_Amount Debit]]&gt;0,ROUND(Table1[[#This Row],[Cur_Amount Debit]],2),"")</f>
        <v/>
      </c>
      <c r="AV595" s="46" t="str">
        <f>IF(Table1[[#This Row],[Cur_Amount Credit]]&gt;0,ROUND(Table1[[#This Row],[Cur_Amount Credit]],2),"")</f>
        <v/>
      </c>
      <c r="AW595" s="46" t="str">
        <f>LEFT(Table1[[#This Row],[Cur]],3)</f>
        <v/>
      </c>
      <c r="AX595" s="59"/>
      <c r="AY595" s="46"/>
      <c r="AZ595" s="46" t="str">
        <f>IF(Table1[[#This Row],[Cur]]&lt;&gt;"",IF(Table1[[#This Row],[Cur]]="USD","",ExchangeRate),"")</f>
        <v/>
      </c>
      <c r="BA595" s="46" t="str">
        <f>IF(Table1[[#This Row],[Grant]]&lt;&gt;"",VLOOKUP(Table1[[#This Row],[Grant]],Grants!B:D,3),"")</f>
        <v/>
      </c>
      <c r="BB595" s="46" t="str">
        <f>TRIM(Table1[[#This Row],[Vendor ID]])</f>
        <v/>
      </c>
      <c r="BC595">
        <f>IF(Table1[[#This Row],[Reference Number]]=Q594,BC594,BC594+1)</f>
        <v>2</v>
      </c>
    </row>
    <row r="596" spans="1:55" ht="11.25" hidden="1" customHeight="1">
      <c r="A596" s="1"/>
      <c r="B596" s="88" t="str">
        <f>IF(Table1[[#This Row],[Posting Date]]&lt;&gt;"",IF(Table1[[#This Row],[Reference Number]]=Q595,B595+1,1),"")</f>
        <v/>
      </c>
      <c r="C596" s="61"/>
      <c r="D596" s="61"/>
      <c r="E596" s="218"/>
      <c r="F596" s="143" t="str">
        <f>IFERROR(IF(VLOOKUP(Table1[[#This Row],[Budget Code Description]],Dimentions!$X$6:$AC$132,2,FALSE)="","",VLOOKUP(Table1[[#This Row],[Budget Code Description]],Dimentions!$X$6:$AC$132,2,FALSE)),"")</f>
        <v/>
      </c>
      <c r="G596" s="143" t="str">
        <f>IFERROR(VLOOKUP(Table1[[#This Row],[Budget Code Description]],Dimentions!$X$6:$AC$132,3,FALSE),"")</f>
        <v/>
      </c>
      <c r="H596" s="64" t="str">
        <f>IFERROR(VLOOKUP(Table1[[#This Row],[Account]],Dimentions!$S$6:$V$233,2,FALSE),"")</f>
        <v/>
      </c>
      <c r="I596" s="62">
        <f>_xlfn.NUMBERVALUE(LEFT(Table1[[#This Row],[Account]],1))</f>
        <v>0</v>
      </c>
      <c r="J596" s="62" t="str">
        <f>IFERROR(VLOOKUP(Table1[[#This Row],[Budget Code Description]],Table6[#All],7,FALSE),"")</f>
        <v/>
      </c>
      <c r="K596" s="143" t="str">
        <f>IFERROR(VLOOKUP(Table1[[#This Row],[Budget Code Description]],Table6[#All],8,FALSE),"")</f>
        <v/>
      </c>
      <c r="L596" s="63"/>
      <c r="M596" s="65" t="str">
        <f>IFERROR(VLOOKUP(Table1[[#This Row],[Staff ID]],Table2[],2,FALSE),"")</f>
        <v/>
      </c>
      <c r="N596" s="211" t="str">
        <f>IFERROR(IF(VLOOKUP(Table1[[#This Row],[Budget Code Description]],Dimentions!$X$6:$AC$97,4,FALSE)="","",VLOOKUP(Table1[[#This Row],[Budget Code Description]],Dimentions!$X$6:$AC$97,4,FALSE)),"")</f>
        <v/>
      </c>
      <c r="O596" s="65" t="str">
        <f>IFERROR(VLOOKUP(Table1[[#This Row],[Vendor ID]],Table549[],2,FALSE),"")</f>
        <v/>
      </c>
      <c r="P596" s="63"/>
      <c r="Q596" s="143" t="str">
        <f>IF(Table1[[#This Row],[Posting Date]]&lt;&gt;"",$D$9,"")</f>
        <v/>
      </c>
      <c r="R596" s="159" t="str">
        <f>IF(Table1[[#This Row],[Posting Date]]&lt;&gt;"",$D$10,"")</f>
        <v/>
      </c>
      <c r="S596" s="66"/>
      <c r="T596" s="63"/>
      <c r="U596" s="67"/>
      <c r="V596" s="67"/>
      <c r="W596" s="67" t="str">
        <f t="shared" si="9"/>
        <v/>
      </c>
      <c r="X596" s="161" t="str">
        <f>IF(E596="","",(IF(Table1[[#This Row],[Cur]]="USD",Table1[[#This Row],[Cur_Amount Debit]],Table1[[#This Row],[Cur_Amount Debit]]/Table1[[#This Row],[Exchange Rate]])))</f>
        <v/>
      </c>
      <c r="Y596" s="161" t="str">
        <f>IF(E596="","",(IF(Table1[[#This Row],[Cur]]="USD",Table1[[#This Row],[Cur_Amount Credit]],Table1[[#This Row],[Cur_Amount Credit]]/ExchangeRate)))</f>
        <v/>
      </c>
      <c r="Z596" s="203" t="str">
        <f>IF(E596="","",(Table1[[#This Row],[Debit USD]]-Table1[[#This Row],[Credit USD]]))</f>
        <v/>
      </c>
      <c r="AA596" s="122"/>
      <c r="AB596" s="1"/>
      <c r="AC596" s="15"/>
      <c r="AD596" s="15" t="str">
        <f>IF(AND(OR(Table1[[#This Row],[Account]]="15030",Table1[[#This Row],[Account]]="15035",Table1[[#This Row],[Account]]="20150"),Table1[[#This Row],[Vendor ID]]=""),1,"")</f>
        <v/>
      </c>
      <c r="AE596" s="15"/>
      <c r="AF596" s="15"/>
      <c r="AG596" s="15"/>
      <c r="AH596" s="46" t="str">
        <f>IF(Table1[[#This Row],[Posting Date]]&lt;&gt;"","GJ-"&amp;CountryID,"")</f>
        <v/>
      </c>
      <c r="AI596" s="59" t="str">
        <f>IF(Table1[[#This Row],[Posting Date]]&lt;&gt;"",Table1[[#This Row],[Posting Date]],"")</f>
        <v/>
      </c>
      <c r="AJ596" s="46"/>
      <c r="AK596" s="46" t="str">
        <f>IF(Table1[[#This Row],[Description]]&lt;&gt;"",Table1[[#This Row],[Description]],"")</f>
        <v/>
      </c>
      <c r="AL596" s="46" t="str">
        <f>IF(Table1[[#This Row],[Posting Date]]&lt;&gt;"",Table1[[#This Row],[Reference Number]],"")</f>
        <v/>
      </c>
      <c r="AM596" s="46" t="str">
        <f>TRIM(Table1[[#This Row],[Line '#]])</f>
        <v/>
      </c>
      <c r="AN596" s="46" t="str">
        <f>TRIM(Table1[[#This Row],[Account]])</f>
        <v/>
      </c>
      <c r="AO596" s="46" t="str">
        <f>IF(Table1[[#This Row],[Posting Date]]&lt;&gt;"",$D$5,"")</f>
        <v/>
      </c>
      <c r="AP596" s="46" t="str">
        <f>TRIM(Table1[[#This Row],[Departments-Prgrams]])</f>
        <v/>
      </c>
      <c r="AQ596" s="46" t="str">
        <f>TRIM(Table1[[#This Row],[Grant]])</f>
        <v/>
      </c>
      <c r="AR596" s="46" t="str">
        <f>TRIM(Table1[[#This Row],[Staff ID]])</f>
        <v/>
      </c>
      <c r="AS596" s="46" t="str">
        <f>IF(TRIM(Table1[[#This Row],[Budget Code]])=0,"",TRIM(Table1[[#This Row],[Budget Code]]))</f>
        <v/>
      </c>
      <c r="AT596" s="46" t="str">
        <f>IF(Table1[[#This Row],[Line Description]]&lt;&gt;"",Table1[[#This Row],[Line Description]],"")</f>
        <v/>
      </c>
      <c r="AU596" s="46" t="str">
        <f>IF(Table1[[#This Row],[Cur_Amount Debit]]&gt;0,ROUND(Table1[[#This Row],[Cur_Amount Debit]],2),"")</f>
        <v/>
      </c>
      <c r="AV596" s="46" t="str">
        <f>IF(Table1[[#This Row],[Cur_Amount Credit]]&gt;0,ROUND(Table1[[#This Row],[Cur_Amount Credit]],2),"")</f>
        <v/>
      </c>
      <c r="AW596" s="46" t="str">
        <f>LEFT(Table1[[#This Row],[Cur]],3)</f>
        <v/>
      </c>
      <c r="AX596" s="59"/>
      <c r="AY596" s="46"/>
      <c r="AZ596" s="46" t="str">
        <f>IF(Table1[[#This Row],[Cur]]&lt;&gt;"",IF(Table1[[#This Row],[Cur]]="USD","",ExchangeRate),"")</f>
        <v/>
      </c>
      <c r="BA596" s="46" t="str">
        <f>IF(Table1[[#This Row],[Grant]]&lt;&gt;"",VLOOKUP(Table1[[#This Row],[Grant]],Grants!B:D,3),"")</f>
        <v/>
      </c>
      <c r="BB596" s="46" t="str">
        <f>TRIM(Table1[[#This Row],[Vendor ID]])</f>
        <v/>
      </c>
      <c r="BC596">
        <f>IF(Table1[[#This Row],[Reference Number]]=Q595,BC595,BC595+1)</f>
        <v>2</v>
      </c>
    </row>
    <row r="597" spans="1:55" ht="11.25" hidden="1" customHeight="1">
      <c r="A597" s="1"/>
      <c r="B597" s="88" t="str">
        <f>IF(Table1[[#This Row],[Posting Date]]&lt;&gt;"",IF(Table1[[#This Row],[Reference Number]]=Q596,B596+1,1),"")</f>
        <v/>
      </c>
      <c r="C597" s="61"/>
      <c r="D597" s="61"/>
      <c r="E597" s="218"/>
      <c r="F597" s="143" t="str">
        <f>IFERROR(IF(VLOOKUP(Table1[[#This Row],[Budget Code Description]],Dimentions!$X$6:$AC$132,2,FALSE)="","",VLOOKUP(Table1[[#This Row],[Budget Code Description]],Dimentions!$X$6:$AC$132,2,FALSE)),"")</f>
        <v/>
      </c>
      <c r="G597" s="143" t="str">
        <f>IFERROR(VLOOKUP(Table1[[#This Row],[Budget Code Description]],Dimentions!$X$6:$AC$132,3,FALSE),"")</f>
        <v/>
      </c>
      <c r="H597" s="64" t="str">
        <f>IFERROR(VLOOKUP(Table1[[#This Row],[Account]],Dimentions!$S$6:$V$233,2,FALSE),"")</f>
        <v/>
      </c>
      <c r="I597" s="62">
        <f>_xlfn.NUMBERVALUE(LEFT(Table1[[#This Row],[Account]],1))</f>
        <v>0</v>
      </c>
      <c r="J597" s="62" t="str">
        <f>IFERROR(VLOOKUP(Table1[[#This Row],[Budget Code Description]],Table6[#All],7,FALSE),"")</f>
        <v/>
      </c>
      <c r="K597" s="143" t="str">
        <f>IFERROR(VLOOKUP(Table1[[#This Row],[Budget Code Description]],Table6[#All],8,FALSE),"")</f>
        <v/>
      </c>
      <c r="L597" s="63"/>
      <c r="M597" s="65" t="str">
        <f>IFERROR(VLOOKUP(Table1[[#This Row],[Staff ID]],Table2[],2,FALSE),"")</f>
        <v/>
      </c>
      <c r="N597" s="211" t="str">
        <f>IFERROR(IF(VLOOKUP(Table1[[#This Row],[Budget Code Description]],Dimentions!$X$6:$AC$97,4,FALSE)="","",VLOOKUP(Table1[[#This Row],[Budget Code Description]],Dimentions!$X$6:$AC$97,4,FALSE)),"")</f>
        <v/>
      </c>
      <c r="O597" s="65" t="str">
        <f>IFERROR(VLOOKUP(Table1[[#This Row],[Vendor ID]],Table549[],2,FALSE),"")</f>
        <v/>
      </c>
      <c r="P597" s="63"/>
      <c r="Q597" s="143" t="str">
        <f>IF(Table1[[#This Row],[Posting Date]]&lt;&gt;"",$D$9,"")</f>
        <v/>
      </c>
      <c r="R597" s="159" t="str">
        <f>IF(Table1[[#This Row],[Posting Date]]&lt;&gt;"",$D$10,"")</f>
        <v/>
      </c>
      <c r="S597" s="66"/>
      <c r="T597" s="63"/>
      <c r="U597" s="67"/>
      <c r="V597" s="67"/>
      <c r="W597" s="67" t="str">
        <f t="shared" si="9"/>
        <v/>
      </c>
      <c r="X597" s="161" t="str">
        <f>IF(E597="","",(IF(Table1[[#This Row],[Cur]]="USD",Table1[[#This Row],[Cur_Amount Debit]],Table1[[#This Row],[Cur_Amount Debit]]/Table1[[#This Row],[Exchange Rate]])))</f>
        <v/>
      </c>
      <c r="Y597" s="161" t="str">
        <f>IF(E597="","",(IF(Table1[[#This Row],[Cur]]="USD",Table1[[#This Row],[Cur_Amount Credit]],Table1[[#This Row],[Cur_Amount Credit]]/ExchangeRate)))</f>
        <v/>
      </c>
      <c r="Z597" s="203" t="str">
        <f>IF(E597="","",(Table1[[#This Row],[Debit USD]]-Table1[[#This Row],[Credit USD]]))</f>
        <v/>
      </c>
      <c r="AA597" s="122"/>
      <c r="AB597" s="1"/>
      <c r="AC597" s="15"/>
      <c r="AD597" s="15" t="str">
        <f>IF(AND(OR(Table1[[#This Row],[Account]]="15030",Table1[[#This Row],[Account]]="15035",Table1[[#This Row],[Account]]="20150"),Table1[[#This Row],[Vendor ID]]=""),1,"")</f>
        <v/>
      </c>
      <c r="AE597" s="15"/>
      <c r="AF597" s="15"/>
      <c r="AG597" s="15"/>
      <c r="AH597" s="46" t="str">
        <f>IF(Table1[[#This Row],[Posting Date]]&lt;&gt;"","GJ-"&amp;CountryID,"")</f>
        <v/>
      </c>
      <c r="AI597" s="59" t="str">
        <f>IF(Table1[[#This Row],[Posting Date]]&lt;&gt;"",Table1[[#This Row],[Posting Date]],"")</f>
        <v/>
      </c>
      <c r="AJ597" s="46"/>
      <c r="AK597" s="46" t="str">
        <f>IF(Table1[[#This Row],[Description]]&lt;&gt;"",Table1[[#This Row],[Description]],"")</f>
        <v/>
      </c>
      <c r="AL597" s="46" t="str">
        <f>IF(Table1[[#This Row],[Posting Date]]&lt;&gt;"",Table1[[#This Row],[Reference Number]],"")</f>
        <v/>
      </c>
      <c r="AM597" s="46" t="str">
        <f>TRIM(Table1[[#This Row],[Line '#]])</f>
        <v/>
      </c>
      <c r="AN597" s="46" t="str">
        <f>TRIM(Table1[[#This Row],[Account]])</f>
        <v/>
      </c>
      <c r="AO597" s="46" t="str">
        <f>IF(Table1[[#This Row],[Posting Date]]&lt;&gt;"",$D$5,"")</f>
        <v/>
      </c>
      <c r="AP597" s="46" t="str">
        <f>TRIM(Table1[[#This Row],[Departments-Prgrams]])</f>
        <v/>
      </c>
      <c r="AQ597" s="46" t="str">
        <f>TRIM(Table1[[#This Row],[Grant]])</f>
        <v/>
      </c>
      <c r="AR597" s="46" t="str">
        <f>TRIM(Table1[[#This Row],[Staff ID]])</f>
        <v/>
      </c>
      <c r="AS597" s="46" t="str">
        <f>IF(TRIM(Table1[[#This Row],[Budget Code]])=0,"",TRIM(Table1[[#This Row],[Budget Code]]))</f>
        <v/>
      </c>
      <c r="AT597" s="46" t="str">
        <f>IF(Table1[[#This Row],[Line Description]]&lt;&gt;"",Table1[[#This Row],[Line Description]],"")</f>
        <v/>
      </c>
      <c r="AU597" s="46" t="str">
        <f>IF(Table1[[#This Row],[Cur_Amount Debit]]&gt;0,ROUND(Table1[[#This Row],[Cur_Amount Debit]],2),"")</f>
        <v/>
      </c>
      <c r="AV597" s="46" t="str">
        <f>IF(Table1[[#This Row],[Cur_Amount Credit]]&gt;0,ROUND(Table1[[#This Row],[Cur_Amount Credit]],2),"")</f>
        <v/>
      </c>
      <c r="AW597" s="46" t="str">
        <f>LEFT(Table1[[#This Row],[Cur]],3)</f>
        <v/>
      </c>
      <c r="AX597" s="59"/>
      <c r="AY597" s="46"/>
      <c r="AZ597" s="46" t="str">
        <f>IF(Table1[[#This Row],[Cur]]&lt;&gt;"",IF(Table1[[#This Row],[Cur]]="USD","",ExchangeRate),"")</f>
        <v/>
      </c>
      <c r="BA597" s="46" t="str">
        <f>IF(Table1[[#This Row],[Grant]]&lt;&gt;"",VLOOKUP(Table1[[#This Row],[Grant]],Grants!B:D,3),"")</f>
        <v/>
      </c>
      <c r="BB597" s="46" t="str">
        <f>TRIM(Table1[[#This Row],[Vendor ID]])</f>
        <v/>
      </c>
      <c r="BC597">
        <f>IF(Table1[[#This Row],[Reference Number]]=Q596,BC596,BC596+1)</f>
        <v>2</v>
      </c>
    </row>
    <row r="598" spans="1:55" ht="11.25" hidden="1" customHeight="1">
      <c r="A598" s="1"/>
      <c r="B598" s="88" t="str">
        <f>IF(Table1[[#This Row],[Posting Date]]&lt;&gt;"",IF(Table1[[#This Row],[Reference Number]]=Q597,B597+1,1),"")</f>
        <v/>
      </c>
      <c r="C598" s="61"/>
      <c r="D598" s="61"/>
      <c r="E598" s="218"/>
      <c r="F598" s="143" t="str">
        <f>IFERROR(IF(VLOOKUP(Table1[[#This Row],[Budget Code Description]],Dimentions!$X$6:$AC$132,2,FALSE)="","",VLOOKUP(Table1[[#This Row],[Budget Code Description]],Dimentions!$X$6:$AC$132,2,FALSE)),"")</f>
        <v/>
      </c>
      <c r="G598" s="143" t="str">
        <f>IFERROR(VLOOKUP(Table1[[#This Row],[Budget Code Description]],Dimentions!$X$6:$AC$132,3,FALSE),"")</f>
        <v/>
      </c>
      <c r="H598" s="64" t="str">
        <f>IFERROR(VLOOKUP(Table1[[#This Row],[Account]],Dimentions!$S$6:$V$233,2,FALSE),"")</f>
        <v/>
      </c>
      <c r="I598" s="62">
        <f>_xlfn.NUMBERVALUE(LEFT(Table1[[#This Row],[Account]],1))</f>
        <v>0</v>
      </c>
      <c r="J598" s="62" t="str">
        <f>IFERROR(VLOOKUP(Table1[[#This Row],[Budget Code Description]],Table6[#All],7,FALSE),"")</f>
        <v/>
      </c>
      <c r="K598" s="143" t="str">
        <f>IFERROR(VLOOKUP(Table1[[#This Row],[Budget Code Description]],Table6[#All],8,FALSE),"")</f>
        <v/>
      </c>
      <c r="L598" s="63"/>
      <c r="M598" s="65" t="str">
        <f>IFERROR(VLOOKUP(Table1[[#This Row],[Staff ID]],Table2[],2,FALSE),"")</f>
        <v/>
      </c>
      <c r="N598" s="211" t="str">
        <f>IFERROR(IF(VLOOKUP(Table1[[#This Row],[Budget Code Description]],Dimentions!$X$6:$AC$97,4,FALSE)="","",VLOOKUP(Table1[[#This Row],[Budget Code Description]],Dimentions!$X$6:$AC$97,4,FALSE)),"")</f>
        <v/>
      </c>
      <c r="O598" s="65" t="str">
        <f>IFERROR(VLOOKUP(Table1[[#This Row],[Vendor ID]],Table549[],2,FALSE),"")</f>
        <v/>
      </c>
      <c r="P598" s="63"/>
      <c r="Q598" s="143" t="str">
        <f>IF(Table1[[#This Row],[Posting Date]]&lt;&gt;"",$D$9,"")</f>
        <v/>
      </c>
      <c r="R598" s="159" t="str">
        <f>IF(Table1[[#This Row],[Posting Date]]&lt;&gt;"",$D$10,"")</f>
        <v/>
      </c>
      <c r="S598" s="66"/>
      <c r="T598" s="63"/>
      <c r="U598" s="67"/>
      <c r="V598" s="67"/>
      <c r="W598" s="67" t="str">
        <f t="shared" si="9"/>
        <v/>
      </c>
      <c r="X598" s="161" t="str">
        <f>IF(E598="","",(IF(Table1[[#This Row],[Cur]]="USD",Table1[[#This Row],[Cur_Amount Debit]],Table1[[#This Row],[Cur_Amount Debit]]/Table1[[#This Row],[Exchange Rate]])))</f>
        <v/>
      </c>
      <c r="Y598" s="161" t="str">
        <f>IF(E598="","",(IF(Table1[[#This Row],[Cur]]="USD",Table1[[#This Row],[Cur_Amount Credit]],Table1[[#This Row],[Cur_Amount Credit]]/ExchangeRate)))</f>
        <v/>
      </c>
      <c r="Z598" s="203" t="str">
        <f>IF(E598="","",(Table1[[#This Row],[Debit USD]]-Table1[[#This Row],[Credit USD]]))</f>
        <v/>
      </c>
      <c r="AA598" s="122"/>
      <c r="AB598" s="1"/>
      <c r="AC598" s="15"/>
      <c r="AD598" s="15" t="str">
        <f>IF(AND(OR(Table1[[#This Row],[Account]]="15030",Table1[[#This Row],[Account]]="15035",Table1[[#This Row],[Account]]="20150"),Table1[[#This Row],[Vendor ID]]=""),1,"")</f>
        <v/>
      </c>
      <c r="AE598" s="15"/>
      <c r="AF598" s="15"/>
      <c r="AG598" s="15"/>
      <c r="AH598" s="46" t="str">
        <f>IF(Table1[[#This Row],[Posting Date]]&lt;&gt;"","GJ-"&amp;CountryID,"")</f>
        <v/>
      </c>
      <c r="AI598" s="59" t="str">
        <f>IF(Table1[[#This Row],[Posting Date]]&lt;&gt;"",Table1[[#This Row],[Posting Date]],"")</f>
        <v/>
      </c>
      <c r="AJ598" s="46"/>
      <c r="AK598" s="46" t="str">
        <f>IF(Table1[[#This Row],[Description]]&lt;&gt;"",Table1[[#This Row],[Description]],"")</f>
        <v/>
      </c>
      <c r="AL598" s="46" t="str">
        <f>IF(Table1[[#This Row],[Posting Date]]&lt;&gt;"",Table1[[#This Row],[Reference Number]],"")</f>
        <v/>
      </c>
      <c r="AM598" s="46" t="str">
        <f>TRIM(Table1[[#This Row],[Line '#]])</f>
        <v/>
      </c>
      <c r="AN598" s="46" t="str">
        <f>TRIM(Table1[[#This Row],[Account]])</f>
        <v/>
      </c>
      <c r="AO598" s="46" t="str">
        <f>IF(Table1[[#This Row],[Posting Date]]&lt;&gt;"",$D$5,"")</f>
        <v/>
      </c>
      <c r="AP598" s="46" t="str">
        <f>TRIM(Table1[[#This Row],[Departments-Prgrams]])</f>
        <v/>
      </c>
      <c r="AQ598" s="46" t="str">
        <f>TRIM(Table1[[#This Row],[Grant]])</f>
        <v/>
      </c>
      <c r="AR598" s="46" t="str">
        <f>TRIM(Table1[[#This Row],[Staff ID]])</f>
        <v/>
      </c>
      <c r="AS598" s="46" t="str">
        <f>IF(TRIM(Table1[[#This Row],[Budget Code]])=0,"",TRIM(Table1[[#This Row],[Budget Code]]))</f>
        <v/>
      </c>
      <c r="AT598" s="46" t="str">
        <f>IF(Table1[[#This Row],[Line Description]]&lt;&gt;"",Table1[[#This Row],[Line Description]],"")</f>
        <v/>
      </c>
      <c r="AU598" s="46" t="str">
        <f>IF(Table1[[#This Row],[Cur_Amount Debit]]&gt;0,ROUND(Table1[[#This Row],[Cur_Amount Debit]],2),"")</f>
        <v/>
      </c>
      <c r="AV598" s="46" t="str">
        <f>IF(Table1[[#This Row],[Cur_Amount Credit]]&gt;0,ROUND(Table1[[#This Row],[Cur_Amount Credit]],2),"")</f>
        <v/>
      </c>
      <c r="AW598" s="46" t="str">
        <f>LEFT(Table1[[#This Row],[Cur]],3)</f>
        <v/>
      </c>
      <c r="AX598" s="59"/>
      <c r="AY598" s="46"/>
      <c r="AZ598" s="46" t="str">
        <f>IF(Table1[[#This Row],[Cur]]&lt;&gt;"",IF(Table1[[#This Row],[Cur]]="USD","",ExchangeRate),"")</f>
        <v/>
      </c>
      <c r="BA598" s="46" t="str">
        <f>IF(Table1[[#This Row],[Grant]]&lt;&gt;"",VLOOKUP(Table1[[#This Row],[Grant]],Grants!B:D,3),"")</f>
        <v/>
      </c>
      <c r="BB598" s="46" t="str">
        <f>TRIM(Table1[[#This Row],[Vendor ID]])</f>
        <v/>
      </c>
      <c r="BC598">
        <f>IF(Table1[[#This Row],[Reference Number]]=Q597,BC597,BC597+1)</f>
        <v>2</v>
      </c>
    </row>
    <row r="599" spans="1:55" ht="11.25" hidden="1" customHeight="1">
      <c r="A599" s="1"/>
      <c r="B599" s="88" t="str">
        <f>IF(Table1[[#This Row],[Posting Date]]&lt;&gt;"",IF(Table1[[#This Row],[Reference Number]]=Q598,B598+1,1),"")</f>
        <v/>
      </c>
      <c r="C599" s="61"/>
      <c r="D599" s="61"/>
      <c r="E599" s="218"/>
      <c r="F599" s="143" t="str">
        <f>IFERROR(IF(VLOOKUP(Table1[[#This Row],[Budget Code Description]],Dimentions!$X$6:$AC$132,2,FALSE)="","",VLOOKUP(Table1[[#This Row],[Budget Code Description]],Dimentions!$X$6:$AC$132,2,FALSE)),"")</f>
        <v/>
      </c>
      <c r="G599" s="143" t="str">
        <f>IFERROR(VLOOKUP(Table1[[#This Row],[Budget Code Description]],Dimentions!$X$6:$AC$132,3,FALSE),"")</f>
        <v/>
      </c>
      <c r="H599" s="64" t="str">
        <f>IFERROR(VLOOKUP(Table1[[#This Row],[Account]],Dimentions!$S$6:$V$233,2,FALSE),"")</f>
        <v/>
      </c>
      <c r="I599" s="62">
        <f>_xlfn.NUMBERVALUE(LEFT(Table1[[#This Row],[Account]],1))</f>
        <v>0</v>
      </c>
      <c r="J599" s="62" t="str">
        <f>IFERROR(VLOOKUP(Table1[[#This Row],[Budget Code Description]],Table6[#All],7,FALSE),"")</f>
        <v/>
      </c>
      <c r="K599" s="143" t="str">
        <f>IFERROR(VLOOKUP(Table1[[#This Row],[Budget Code Description]],Table6[#All],8,FALSE),"")</f>
        <v/>
      </c>
      <c r="L599" s="63"/>
      <c r="M599" s="65" t="str">
        <f>IFERROR(VLOOKUP(Table1[[#This Row],[Staff ID]],Table2[],2,FALSE),"")</f>
        <v/>
      </c>
      <c r="N599" s="211" t="str">
        <f>IFERROR(IF(VLOOKUP(Table1[[#This Row],[Budget Code Description]],Dimentions!$X$6:$AC$97,4,FALSE)="","",VLOOKUP(Table1[[#This Row],[Budget Code Description]],Dimentions!$X$6:$AC$97,4,FALSE)),"")</f>
        <v/>
      </c>
      <c r="O599" s="65" t="str">
        <f>IFERROR(VLOOKUP(Table1[[#This Row],[Vendor ID]],Table549[],2,FALSE),"")</f>
        <v/>
      </c>
      <c r="P599" s="63"/>
      <c r="Q599" s="143" t="str">
        <f>IF(Table1[[#This Row],[Posting Date]]&lt;&gt;"",$D$9,"")</f>
        <v/>
      </c>
      <c r="R599" s="159" t="str">
        <f>IF(Table1[[#This Row],[Posting Date]]&lt;&gt;"",$D$10,"")</f>
        <v/>
      </c>
      <c r="S599" s="66"/>
      <c r="T599" s="63"/>
      <c r="U599" s="67"/>
      <c r="V599" s="67"/>
      <c r="W599" s="67" t="str">
        <f t="shared" si="9"/>
        <v/>
      </c>
      <c r="X599" s="161" t="str">
        <f>IF(E599="","",(IF(Table1[[#This Row],[Cur]]="USD",Table1[[#This Row],[Cur_Amount Debit]],Table1[[#This Row],[Cur_Amount Debit]]/Table1[[#This Row],[Exchange Rate]])))</f>
        <v/>
      </c>
      <c r="Y599" s="161" t="str">
        <f>IF(E599="","",(IF(Table1[[#This Row],[Cur]]="USD",Table1[[#This Row],[Cur_Amount Credit]],Table1[[#This Row],[Cur_Amount Credit]]/ExchangeRate)))</f>
        <v/>
      </c>
      <c r="Z599" s="203" t="str">
        <f>IF(E599="","",(Table1[[#This Row],[Debit USD]]-Table1[[#This Row],[Credit USD]]))</f>
        <v/>
      </c>
      <c r="AA599" s="122"/>
      <c r="AB599" s="1"/>
      <c r="AC599" s="15"/>
      <c r="AD599" s="15" t="str">
        <f>IF(AND(OR(Table1[[#This Row],[Account]]="15030",Table1[[#This Row],[Account]]="15035",Table1[[#This Row],[Account]]="20150"),Table1[[#This Row],[Vendor ID]]=""),1,"")</f>
        <v/>
      </c>
      <c r="AE599" s="15"/>
      <c r="AF599" s="15"/>
      <c r="AG599" s="15"/>
      <c r="AH599" s="46" t="str">
        <f>IF(Table1[[#This Row],[Posting Date]]&lt;&gt;"","GJ-"&amp;CountryID,"")</f>
        <v/>
      </c>
      <c r="AI599" s="59" t="str">
        <f>IF(Table1[[#This Row],[Posting Date]]&lt;&gt;"",Table1[[#This Row],[Posting Date]],"")</f>
        <v/>
      </c>
      <c r="AJ599" s="46"/>
      <c r="AK599" s="46" t="str">
        <f>IF(Table1[[#This Row],[Description]]&lt;&gt;"",Table1[[#This Row],[Description]],"")</f>
        <v/>
      </c>
      <c r="AL599" s="46" t="str">
        <f>IF(Table1[[#This Row],[Posting Date]]&lt;&gt;"",Table1[[#This Row],[Reference Number]],"")</f>
        <v/>
      </c>
      <c r="AM599" s="46" t="str">
        <f>TRIM(Table1[[#This Row],[Line '#]])</f>
        <v/>
      </c>
      <c r="AN599" s="46" t="str">
        <f>TRIM(Table1[[#This Row],[Account]])</f>
        <v/>
      </c>
      <c r="AO599" s="46" t="str">
        <f>IF(Table1[[#This Row],[Posting Date]]&lt;&gt;"",$D$5,"")</f>
        <v/>
      </c>
      <c r="AP599" s="46" t="str">
        <f>TRIM(Table1[[#This Row],[Departments-Prgrams]])</f>
        <v/>
      </c>
      <c r="AQ599" s="46" t="str">
        <f>TRIM(Table1[[#This Row],[Grant]])</f>
        <v/>
      </c>
      <c r="AR599" s="46" t="str">
        <f>TRIM(Table1[[#This Row],[Staff ID]])</f>
        <v/>
      </c>
      <c r="AS599" s="46" t="str">
        <f>IF(TRIM(Table1[[#This Row],[Budget Code]])=0,"",TRIM(Table1[[#This Row],[Budget Code]]))</f>
        <v/>
      </c>
      <c r="AT599" s="46" t="str">
        <f>IF(Table1[[#This Row],[Line Description]]&lt;&gt;"",Table1[[#This Row],[Line Description]],"")</f>
        <v/>
      </c>
      <c r="AU599" s="46" t="str">
        <f>IF(Table1[[#This Row],[Cur_Amount Debit]]&gt;0,ROUND(Table1[[#This Row],[Cur_Amount Debit]],2),"")</f>
        <v/>
      </c>
      <c r="AV599" s="46" t="str">
        <f>IF(Table1[[#This Row],[Cur_Amount Credit]]&gt;0,ROUND(Table1[[#This Row],[Cur_Amount Credit]],2),"")</f>
        <v/>
      </c>
      <c r="AW599" s="46" t="str">
        <f>LEFT(Table1[[#This Row],[Cur]],3)</f>
        <v/>
      </c>
      <c r="AX599" s="59"/>
      <c r="AY599" s="46"/>
      <c r="AZ599" s="46" t="str">
        <f>IF(Table1[[#This Row],[Cur]]&lt;&gt;"",IF(Table1[[#This Row],[Cur]]="USD","",ExchangeRate),"")</f>
        <v/>
      </c>
      <c r="BA599" s="46" t="str">
        <f>IF(Table1[[#This Row],[Grant]]&lt;&gt;"",VLOOKUP(Table1[[#This Row],[Grant]],Grants!B:D,3),"")</f>
        <v/>
      </c>
      <c r="BB599" s="46" t="str">
        <f>TRIM(Table1[[#This Row],[Vendor ID]])</f>
        <v/>
      </c>
      <c r="BC599">
        <f>IF(Table1[[#This Row],[Reference Number]]=Q598,BC598,BC598+1)</f>
        <v>2</v>
      </c>
    </row>
    <row r="600" spans="1:55" ht="11.25" hidden="1" customHeight="1">
      <c r="A600" s="1"/>
      <c r="B600" s="88" t="str">
        <f>IF(Table1[[#This Row],[Posting Date]]&lt;&gt;"",IF(Table1[[#This Row],[Reference Number]]=Q599,B599+1,1),"")</f>
        <v/>
      </c>
      <c r="C600" s="61"/>
      <c r="D600" s="61"/>
      <c r="E600" s="218"/>
      <c r="F600" s="143" t="str">
        <f>IFERROR(IF(VLOOKUP(Table1[[#This Row],[Budget Code Description]],Dimentions!$X$6:$AC$132,2,FALSE)="","",VLOOKUP(Table1[[#This Row],[Budget Code Description]],Dimentions!$X$6:$AC$132,2,FALSE)),"")</f>
        <v/>
      </c>
      <c r="G600" s="143" t="str">
        <f>IFERROR(VLOOKUP(Table1[[#This Row],[Budget Code Description]],Dimentions!$X$6:$AC$132,3,FALSE),"")</f>
        <v/>
      </c>
      <c r="H600" s="64" t="str">
        <f>IFERROR(VLOOKUP(Table1[[#This Row],[Account]],Dimentions!$S$6:$V$233,2,FALSE),"")</f>
        <v/>
      </c>
      <c r="I600" s="62">
        <f>_xlfn.NUMBERVALUE(LEFT(Table1[[#This Row],[Account]],1))</f>
        <v>0</v>
      </c>
      <c r="J600" s="62" t="str">
        <f>IFERROR(VLOOKUP(Table1[[#This Row],[Budget Code Description]],Table6[#All],7,FALSE),"")</f>
        <v/>
      </c>
      <c r="K600" s="143" t="str">
        <f>IFERROR(VLOOKUP(Table1[[#This Row],[Budget Code Description]],Table6[#All],8,FALSE),"")</f>
        <v/>
      </c>
      <c r="L600" s="63"/>
      <c r="M600" s="65" t="str">
        <f>IFERROR(VLOOKUP(Table1[[#This Row],[Staff ID]],Table2[],2,FALSE),"")</f>
        <v/>
      </c>
      <c r="N600" s="211" t="str">
        <f>IFERROR(IF(VLOOKUP(Table1[[#This Row],[Budget Code Description]],Dimentions!$X$6:$AC$97,4,FALSE)="","",VLOOKUP(Table1[[#This Row],[Budget Code Description]],Dimentions!$X$6:$AC$97,4,FALSE)),"")</f>
        <v/>
      </c>
      <c r="O600" s="65" t="str">
        <f>IFERROR(VLOOKUP(Table1[[#This Row],[Vendor ID]],Table549[],2,FALSE),"")</f>
        <v/>
      </c>
      <c r="P600" s="63"/>
      <c r="Q600" s="143" t="str">
        <f>IF(Table1[[#This Row],[Posting Date]]&lt;&gt;"",$D$9,"")</f>
        <v/>
      </c>
      <c r="R600" s="159" t="str">
        <f>IF(Table1[[#This Row],[Posting Date]]&lt;&gt;"",$D$10,"")</f>
        <v/>
      </c>
      <c r="S600" s="66"/>
      <c r="T600" s="63"/>
      <c r="U600" s="67"/>
      <c r="V600" s="67"/>
      <c r="W600" s="67" t="str">
        <f t="shared" si="9"/>
        <v/>
      </c>
      <c r="X600" s="161" t="str">
        <f>IF(E600="","",(IF(Table1[[#This Row],[Cur]]="USD",Table1[[#This Row],[Cur_Amount Debit]],Table1[[#This Row],[Cur_Amount Debit]]/Table1[[#This Row],[Exchange Rate]])))</f>
        <v/>
      </c>
      <c r="Y600" s="161" t="str">
        <f>IF(E600="","",(IF(Table1[[#This Row],[Cur]]="USD",Table1[[#This Row],[Cur_Amount Credit]],Table1[[#This Row],[Cur_Amount Credit]]/ExchangeRate)))</f>
        <v/>
      </c>
      <c r="Z600" s="203" t="str">
        <f>IF(E600="","",(Table1[[#This Row],[Debit USD]]-Table1[[#This Row],[Credit USD]]))</f>
        <v/>
      </c>
      <c r="AA600" s="122"/>
      <c r="AB600" s="1"/>
      <c r="AC600" s="15"/>
      <c r="AD600" s="15" t="str">
        <f>IF(AND(OR(Table1[[#This Row],[Account]]="15030",Table1[[#This Row],[Account]]="15035",Table1[[#This Row],[Account]]="20150"),Table1[[#This Row],[Vendor ID]]=""),1,"")</f>
        <v/>
      </c>
      <c r="AE600" s="15"/>
      <c r="AF600" s="15"/>
      <c r="AG600" s="15"/>
      <c r="AH600" s="46" t="str">
        <f>IF(Table1[[#This Row],[Posting Date]]&lt;&gt;"","GJ-"&amp;CountryID,"")</f>
        <v/>
      </c>
      <c r="AI600" s="59" t="str">
        <f>IF(Table1[[#This Row],[Posting Date]]&lt;&gt;"",Table1[[#This Row],[Posting Date]],"")</f>
        <v/>
      </c>
      <c r="AJ600" s="46"/>
      <c r="AK600" s="46" t="str">
        <f>IF(Table1[[#This Row],[Description]]&lt;&gt;"",Table1[[#This Row],[Description]],"")</f>
        <v/>
      </c>
      <c r="AL600" s="46" t="str">
        <f>IF(Table1[[#This Row],[Posting Date]]&lt;&gt;"",Table1[[#This Row],[Reference Number]],"")</f>
        <v/>
      </c>
      <c r="AM600" s="46" t="str">
        <f>TRIM(Table1[[#This Row],[Line '#]])</f>
        <v/>
      </c>
      <c r="AN600" s="46" t="str">
        <f>TRIM(Table1[[#This Row],[Account]])</f>
        <v/>
      </c>
      <c r="AO600" s="46" t="str">
        <f>IF(Table1[[#This Row],[Posting Date]]&lt;&gt;"",$D$5,"")</f>
        <v/>
      </c>
      <c r="AP600" s="46" t="str">
        <f>TRIM(Table1[[#This Row],[Departments-Prgrams]])</f>
        <v/>
      </c>
      <c r="AQ600" s="46" t="str">
        <f>TRIM(Table1[[#This Row],[Grant]])</f>
        <v/>
      </c>
      <c r="AR600" s="46" t="str">
        <f>TRIM(Table1[[#This Row],[Staff ID]])</f>
        <v/>
      </c>
      <c r="AS600" s="46" t="str">
        <f>IF(TRIM(Table1[[#This Row],[Budget Code]])=0,"",TRIM(Table1[[#This Row],[Budget Code]]))</f>
        <v/>
      </c>
      <c r="AT600" s="46" t="str">
        <f>IF(Table1[[#This Row],[Line Description]]&lt;&gt;"",Table1[[#This Row],[Line Description]],"")</f>
        <v/>
      </c>
      <c r="AU600" s="46" t="str">
        <f>IF(Table1[[#This Row],[Cur_Amount Debit]]&gt;0,ROUND(Table1[[#This Row],[Cur_Amount Debit]],2),"")</f>
        <v/>
      </c>
      <c r="AV600" s="46" t="str">
        <f>IF(Table1[[#This Row],[Cur_Amount Credit]]&gt;0,ROUND(Table1[[#This Row],[Cur_Amount Credit]],2),"")</f>
        <v/>
      </c>
      <c r="AW600" s="46" t="str">
        <f>LEFT(Table1[[#This Row],[Cur]],3)</f>
        <v/>
      </c>
      <c r="AX600" s="59"/>
      <c r="AY600" s="46"/>
      <c r="AZ600" s="46" t="str">
        <f>IF(Table1[[#This Row],[Cur]]&lt;&gt;"",IF(Table1[[#This Row],[Cur]]="USD","",ExchangeRate),"")</f>
        <v/>
      </c>
      <c r="BA600" s="46" t="str">
        <f>IF(Table1[[#This Row],[Grant]]&lt;&gt;"",VLOOKUP(Table1[[#This Row],[Grant]],Grants!B:D,3),"")</f>
        <v/>
      </c>
      <c r="BB600" s="46" t="str">
        <f>TRIM(Table1[[#This Row],[Vendor ID]])</f>
        <v/>
      </c>
      <c r="BC600">
        <f>IF(Table1[[#This Row],[Reference Number]]=Q599,BC599,BC599+1)</f>
        <v>2</v>
      </c>
    </row>
    <row r="601" spans="1:55" ht="11.25" hidden="1" customHeight="1">
      <c r="A601" s="1"/>
      <c r="B601" s="88" t="str">
        <f>IF(Table1[[#This Row],[Posting Date]]&lt;&gt;"",IF(Table1[[#This Row],[Reference Number]]=Q600,B600+1,1),"")</f>
        <v/>
      </c>
      <c r="C601" s="61"/>
      <c r="D601" s="61"/>
      <c r="E601" s="218"/>
      <c r="F601" s="143" t="str">
        <f>IFERROR(IF(VLOOKUP(Table1[[#This Row],[Budget Code Description]],Dimentions!$X$6:$AC$132,2,FALSE)="","",VLOOKUP(Table1[[#This Row],[Budget Code Description]],Dimentions!$X$6:$AC$132,2,FALSE)),"")</f>
        <v/>
      </c>
      <c r="G601" s="143" t="str">
        <f>IFERROR(VLOOKUP(Table1[[#This Row],[Budget Code Description]],Dimentions!$X$6:$AC$132,3,FALSE),"")</f>
        <v/>
      </c>
      <c r="H601" s="64" t="str">
        <f>IFERROR(VLOOKUP(Table1[[#This Row],[Account]],Dimentions!$S$6:$V$233,2,FALSE),"")</f>
        <v/>
      </c>
      <c r="I601" s="62">
        <f>_xlfn.NUMBERVALUE(LEFT(Table1[[#This Row],[Account]],1))</f>
        <v>0</v>
      </c>
      <c r="J601" s="62" t="str">
        <f>IFERROR(VLOOKUP(Table1[[#This Row],[Budget Code Description]],Table6[#All],7,FALSE),"")</f>
        <v/>
      </c>
      <c r="K601" s="143" t="str">
        <f>IFERROR(VLOOKUP(Table1[[#This Row],[Budget Code Description]],Table6[#All],8,FALSE),"")</f>
        <v/>
      </c>
      <c r="L601" s="63"/>
      <c r="M601" s="65" t="str">
        <f>IFERROR(VLOOKUP(Table1[[#This Row],[Staff ID]],Table2[],2,FALSE),"")</f>
        <v/>
      </c>
      <c r="N601" s="211" t="str">
        <f>IFERROR(IF(VLOOKUP(Table1[[#This Row],[Budget Code Description]],Dimentions!$X$6:$AC$97,4,FALSE)="","",VLOOKUP(Table1[[#This Row],[Budget Code Description]],Dimentions!$X$6:$AC$97,4,FALSE)),"")</f>
        <v/>
      </c>
      <c r="O601" s="65" t="str">
        <f>IFERROR(VLOOKUP(Table1[[#This Row],[Vendor ID]],Table549[],2,FALSE),"")</f>
        <v/>
      </c>
      <c r="P601" s="63"/>
      <c r="Q601" s="143" t="str">
        <f>IF(Table1[[#This Row],[Posting Date]]&lt;&gt;"",$D$9,"")</f>
        <v/>
      </c>
      <c r="R601" s="159" t="str">
        <f>IF(Table1[[#This Row],[Posting Date]]&lt;&gt;"",$D$10,"")</f>
        <v/>
      </c>
      <c r="S601" s="66"/>
      <c r="T601" s="63"/>
      <c r="U601" s="67"/>
      <c r="V601" s="67"/>
      <c r="W601" s="67" t="str">
        <f t="shared" si="9"/>
        <v/>
      </c>
      <c r="X601" s="161" t="str">
        <f>IF(E601="","",(IF(Table1[[#This Row],[Cur]]="USD",Table1[[#This Row],[Cur_Amount Debit]],Table1[[#This Row],[Cur_Amount Debit]]/Table1[[#This Row],[Exchange Rate]])))</f>
        <v/>
      </c>
      <c r="Y601" s="161" t="str">
        <f>IF(E601="","",(IF(Table1[[#This Row],[Cur]]="USD",Table1[[#This Row],[Cur_Amount Credit]],Table1[[#This Row],[Cur_Amount Credit]]/ExchangeRate)))</f>
        <v/>
      </c>
      <c r="Z601" s="203" t="str">
        <f>IF(E601="","",(Table1[[#This Row],[Debit USD]]-Table1[[#This Row],[Credit USD]]))</f>
        <v/>
      </c>
      <c r="AA601" s="122"/>
      <c r="AB601" s="1"/>
      <c r="AC601" s="15"/>
      <c r="AD601" s="15" t="str">
        <f>IF(AND(OR(Table1[[#This Row],[Account]]="15030",Table1[[#This Row],[Account]]="15035",Table1[[#This Row],[Account]]="20150"),Table1[[#This Row],[Vendor ID]]=""),1,"")</f>
        <v/>
      </c>
      <c r="AE601" s="15"/>
      <c r="AF601" s="15"/>
      <c r="AG601" s="15"/>
      <c r="AH601" s="46" t="str">
        <f>IF(Table1[[#This Row],[Posting Date]]&lt;&gt;"","GJ-"&amp;CountryID,"")</f>
        <v/>
      </c>
      <c r="AI601" s="59" t="str">
        <f>IF(Table1[[#This Row],[Posting Date]]&lt;&gt;"",Table1[[#This Row],[Posting Date]],"")</f>
        <v/>
      </c>
      <c r="AJ601" s="46"/>
      <c r="AK601" s="46" t="str">
        <f>IF(Table1[[#This Row],[Description]]&lt;&gt;"",Table1[[#This Row],[Description]],"")</f>
        <v/>
      </c>
      <c r="AL601" s="46" t="str">
        <f>IF(Table1[[#This Row],[Posting Date]]&lt;&gt;"",Table1[[#This Row],[Reference Number]],"")</f>
        <v/>
      </c>
      <c r="AM601" s="46" t="str">
        <f>TRIM(Table1[[#This Row],[Line '#]])</f>
        <v/>
      </c>
      <c r="AN601" s="46" t="str">
        <f>TRIM(Table1[[#This Row],[Account]])</f>
        <v/>
      </c>
      <c r="AO601" s="46" t="str">
        <f>IF(Table1[[#This Row],[Posting Date]]&lt;&gt;"",$D$5,"")</f>
        <v/>
      </c>
      <c r="AP601" s="46" t="str">
        <f>TRIM(Table1[[#This Row],[Departments-Prgrams]])</f>
        <v/>
      </c>
      <c r="AQ601" s="46" t="str">
        <f>TRIM(Table1[[#This Row],[Grant]])</f>
        <v/>
      </c>
      <c r="AR601" s="46" t="str">
        <f>TRIM(Table1[[#This Row],[Staff ID]])</f>
        <v/>
      </c>
      <c r="AS601" s="46" t="str">
        <f>IF(TRIM(Table1[[#This Row],[Budget Code]])=0,"",TRIM(Table1[[#This Row],[Budget Code]]))</f>
        <v/>
      </c>
      <c r="AT601" s="46" t="str">
        <f>IF(Table1[[#This Row],[Line Description]]&lt;&gt;"",Table1[[#This Row],[Line Description]],"")</f>
        <v/>
      </c>
      <c r="AU601" s="46" t="str">
        <f>IF(Table1[[#This Row],[Cur_Amount Debit]]&gt;0,ROUND(Table1[[#This Row],[Cur_Amount Debit]],2),"")</f>
        <v/>
      </c>
      <c r="AV601" s="46" t="str">
        <f>IF(Table1[[#This Row],[Cur_Amount Credit]]&gt;0,ROUND(Table1[[#This Row],[Cur_Amount Credit]],2),"")</f>
        <v/>
      </c>
      <c r="AW601" s="46" t="str">
        <f>LEFT(Table1[[#This Row],[Cur]],3)</f>
        <v/>
      </c>
      <c r="AX601" s="59"/>
      <c r="AY601" s="46"/>
      <c r="AZ601" s="46" t="str">
        <f>IF(Table1[[#This Row],[Cur]]&lt;&gt;"",IF(Table1[[#This Row],[Cur]]="USD","",ExchangeRate),"")</f>
        <v/>
      </c>
      <c r="BA601" s="46" t="str">
        <f>IF(Table1[[#This Row],[Grant]]&lt;&gt;"",VLOOKUP(Table1[[#This Row],[Grant]],Grants!B:D,3),"")</f>
        <v/>
      </c>
      <c r="BB601" s="46" t="str">
        <f>TRIM(Table1[[#This Row],[Vendor ID]])</f>
        <v/>
      </c>
      <c r="BC601">
        <f>IF(Table1[[#This Row],[Reference Number]]=Q600,BC600,BC600+1)</f>
        <v>2</v>
      </c>
    </row>
    <row r="602" spans="1:55" ht="11.25" hidden="1" customHeight="1">
      <c r="A602" s="1"/>
      <c r="B602" s="88" t="str">
        <f>IF(Table1[[#This Row],[Posting Date]]&lt;&gt;"",IF(Table1[[#This Row],[Reference Number]]=Q601,B601+1,1),"")</f>
        <v/>
      </c>
      <c r="C602" s="61"/>
      <c r="D602" s="61"/>
      <c r="E602" s="218"/>
      <c r="F602" s="143" t="str">
        <f>IFERROR(IF(VLOOKUP(Table1[[#This Row],[Budget Code Description]],Dimentions!$X$6:$AC$132,2,FALSE)="","",VLOOKUP(Table1[[#This Row],[Budget Code Description]],Dimentions!$X$6:$AC$132,2,FALSE)),"")</f>
        <v/>
      </c>
      <c r="G602" s="143" t="str">
        <f>IFERROR(VLOOKUP(Table1[[#This Row],[Budget Code Description]],Dimentions!$X$6:$AC$132,3,FALSE),"")</f>
        <v/>
      </c>
      <c r="H602" s="64" t="str">
        <f>IFERROR(VLOOKUP(Table1[[#This Row],[Account]],Dimentions!$S$6:$V$233,2,FALSE),"")</f>
        <v/>
      </c>
      <c r="I602" s="62">
        <f>_xlfn.NUMBERVALUE(LEFT(Table1[[#This Row],[Account]],1))</f>
        <v>0</v>
      </c>
      <c r="J602" s="62" t="str">
        <f>IFERROR(VLOOKUP(Table1[[#This Row],[Budget Code Description]],Table6[#All],7,FALSE),"")</f>
        <v/>
      </c>
      <c r="K602" s="143" t="str">
        <f>IFERROR(VLOOKUP(Table1[[#This Row],[Budget Code Description]],Table6[#All],8,FALSE),"")</f>
        <v/>
      </c>
      <c r="L602" s="63"/>
      <c r="M602" s="65" t="str">
        <f>IFERROR(VLOOKUP(Table1[[#This Row],[Staff ID]],Table2[],2,FALSE),"")</f>
        <v/>
      </c>
      <c r="N602" s="211" t="str">
        <f>IFERROR(IF(VLOOKUP(Table1[[#This Row],[Budget Code Description]],Dimentions!$X$6:$AC$97,4,FALSE)="","",VLOOKUP(Table1[[#This Row],[Budget Code Description]],Dimentions!$X$6:$AC$97,4,FALSE)),"")</f>
        <v/>
      </c>
      <c r="O602" s="65" t="str">
        <f>IFERROR(VLOOKUP(Table1[[#This Row],[Vendor ID]],Table549[],2,FALSE),"")</f>
        <v/>
      </c>
      <c r="P602" s="63"/>
      <c r="Q602" s="143" t="str">
        <f>IF(Table1[[#This Row],[Posting Date]]&lt;&gt;"",$D$9,"")</f>
        <v/>
      </c>
      <c r="R602" s="159" t="str">
        <f>IF(Table1[[#This Row],[Posting Date]]&lt;&gt;"",$D$10,"")</f>
        <v/>
      </c>
      <c r="S602" s="66"/>
      <c r="T602" s="63"/>
      <c r="U602" s="67"/>
      <c r="V602" s="67"/>
      <c r="W602" s="67" t="str">
        <f t="shared" si="9"/>
        <v/>
      </c>
      <c r="X602" s="161" t="str">
        <f>IF(E602="","",(IF(Table1[[#This Row],[Cur]]="USD",Table1[[#This Row],[Cur_Amount Debit]],Table1[[#This Row],[Cur_Amount Debit]]/Table1[[#This Row],[Exchange Rate]])))</f>
        <v/>
      </c>
      <c r="Y602" s="161" t="str">
        <f>IF(E602="","",(IF(Table1[[#This Row],[Cur]]="USD",Table1[[#This Row],[Cur_Amount Credit]],Table1[[#This Row],[Cur_Amount Credit]]/ExchangeRate)))</f>
        <v/>
      </c>
      <c r="Z602" s="203" t="str">
        <f>IF(E602="","",(Table1[[#This Row],[Debit USD]]-Table1[[#This Row],[Credit USD]]))</f>
        <v/>
      </c>
      <c r="AA602" s="122"/>
      <c r="AB602" s="1"/>
      <c r="AC602" s="15"/>
      <c r="AD602" s="15" t="str">
        <f>IF(AND(OR(Table1[[#This Row],[Account]]="15030",Table1[[#This Row],[Account]]="15035",Table1[[#This Row],[Account]]="20150"),Table1[[#This Row],[Vendor ID]]=""),1,"")</f>
        <v/>
      </c>
      <c r="AE602" s="15"/>
      <c r="AF602" s="15"/>
      <c r="AG602" s="15"/>
      <c r="AH602" s="46" t="str">
        <f>IF(Table1[[#This Row],[Posting Date]]&lt;&gt;"","GJ-"&amp;CountryID,"")</f>
        <v/>
      </c>
      <c r="AI602" s="59" t="str">
        <f>IF(Table1[[#This Row],[Posting Date]]&lt;&gt;"",Table1[[#This Row],[Posting Date]],"")</f>
        <v/>
      </c>
      <c r="AJ602" s="46"/>
      <c r="AK602" s="46" t="str">
        <f>IF(Table1[[#This Row],[Description]]&lt;&gt;"",Table1[[#This Row],[Description]],"")</f>
        <v/>
      </c>
      <c r="AL602" s="46" t="str">
        <f>IF(Table1[[#This Row],[Posting Date]]&lt;&gt;"",Table1[[#This Row],[Reference Number]],"")</f>
        <v/>
      </c>
      <c r="AM602" s="46" t="str">
        <f>TRIM(Table1[[#This Row],[Line '#]])</f>
        <v/>
      </c>
      <c r="AN602" s="46" t="str">
        <f>TRIM(Table1[[#This Row],[Account]])</f>
        <v/>
      </c>
      <c r="AO602" s="46" t="str">
        <f>IF(Table1[[#This Row],[Posting Date]]&lt;&gt;"",$D$5,"")</f>
        <v/>
      </c>
      <c r="AP602" s="46" t="str">
        <f>TRIM(Table1[[#This Row],[Departments-Prgrams]])</f>
        <v/>
      </c>
      <c r="AQ602" s="46" t="str">
        <f>TRIM(Table1[[#This Row],[Grant]])</f>
        <v/>
      </c>
      <c r="AR602" s="46" t="str">
        <f>TRIM(Table1[[#This Row],[Staff ID]])</f>
        <v/>
      </c>
      <c r="AS602" s="46" t="str">
        <f>IF(TRIM(Table1[[#This Row],[Budget Code]])=0,"",TRIM(Table1[[#This Row],[Budget Code]]))</f>
        <v/>
      </c>
      <c r="AT602" s="46" t="str">
        <f>IF(Table1[[#This Row],[Line Description]]&lt;&gt;"",Table1[[#This Row],[Line Description]],"")</f>
        <v/>
      </c>
      <c r="AU602" s="46" t="str">
        <f>IF(Table1[[#This Row],[Cur_Amount Debit]]&gt;0,ROUND(Table1[[#This Row],[Cur_Amount Debit]],2),"")</f>
        <v/>
      </c>
      <c r="AV602" s="46" t="str">
        <f>IF(Table1[[#This Row],[Cur_Amount Credit]]&gt;0,ROUND(Table1[[#This Row],[Cur_Amount Credit]],2),"")</f>
        <v/>
      </c>
      <c r="AW602" s="46" t="str">
        <f>LEFT(Table1[[#This Row],[Cur]],3)</f>
        <v/>
      </c>
      <c r="AX602" s="59"/>
      <c r="AY602" s="46"/>
      <c r="AZ602" s="46" t="str">
        <f>IF(Table1[[#This Row],[Cur]]&lt;&gt;"",IF(Table1[[#This Row],[Cur]]="USD","",ExchangeRate),"")</f>
        <v/>
      </c>
      <c r="BA602" s="46" t="str">
        <f>IF(Table1[[#This Row],[Grant]]&lt;&gt;"",VLOOKUP(Table1[[#This Row],[Grant]],Grants!B:D,3),"")</f>
        <v/>
      </c>
      <c r="BB602" s="46" t="str">
        <f>TRIM(Table1[[#This Row],[Vendor ID]])</f>
        <v/>
      </c>
      <c r="BC602">
        <f>IF(Table1[[#This Row],[Reference Number]]=Q601,BC601,BC601+1)</f>
        <v>2</v>
      </c>
    </row>
    <row r="603" spans="1:55" ht="11.25" hidden="1" customHeight="1">
      <c r="A603" s="1"/>
      <c r="B603" s="88" t="str">
        <f>IF(Table1[[#This Row],[Posting Date]]&lt;&gt;"",IF(Table1[[#This Row],[Reference Number]]=Q602,B602+1,1),"")</f>
        <v/>
      </c>
      <c r="C603" s="61"/>
      <c r="D603" s="61"/>
      <c r="E603" s="218"/>
      <c r="F603" s="143" t="str">
        <f>IFERROR(IF(VLOOKUP(Table1[[#This Row],[Budget Code Description]],Dimentions!$X$6:$AC$132,2,FALSE)="","",VLOOKUP(Table1[[#This Row],[Budget Code Description]],Dimentions!$X$6:$AC$132,2,FALSE)),"")</f>
        <v/>
      </c>
      <c r="G603" s="143" t="str">
        <f>IFERROR(VLOOKUP(Table1[[#This Row],[Budget Code Description]],Dimentions!$X$6:$AC$132,3,FALSE),"")</f>
        <v/>
      </c>
      <c r="H603" s="64" t="str">
        <f>IFERROR(VLOOKUP(Table1[[#This Row],[Account]],Dimentions!$S$6:$V$233,2,FALSE),"")</f>
        <v/>
      </c>
      <c r="I603" s="62">
        <f>_xlfn.NUMBERVALUE(LEFT(Table1[[#This Row],[Account]],1))</f>
        <v>0</v>
      </c>
      <c r="J603" s="62" t="str">
        <f>IFERROR(VLOOKUP(Table1[[#This Row],[Budget Code Description]],Table6[#All],7,FALSE),"")</f>
        <v/>
      </c>
      <c r="K603" s="143" t="str">
        <f>IFERROR(VLOOKUP(Table1[[#This Row],[Budget Code Description]],Table6[#All],8,FALSE),"")</f>
        <v/>
      </c>
      <c r="L603" s="63"/>
      <c r="M603" s="65" t="str">
        <f>IFERROR(VLOOKUP(Table1[[#This Row],[Staff ID]],Table2[],2,FALSE),"")</f>
        <v/>
      </c>
      <c r="N603" s="211" t="str">
        <f>IFERROR(IF(VLOOKUP(Table1[[#This Row],[Budget Code Description]],Dimentions!$X$6:$AC$97,4,FALSE)="","",VLOOKUP(Table1[[#This Row],[Budget Code Description]],Dimentions!$X$6:$AC$97,4,FALSE)),"")</f>
        <v/>
      </c>
      <c r="O603" s="65" t="str">
        <f>IFERROR(VLOOKUP(Table1[[#This Row],[Vendor ID]],Table549[],2,FALSE),"")</f>
        <v/>
      </c>
      <c r="P603" s="63"/>
      <c r="Q603" s="143" t="str">
        <f>IF(Table1[[#This Row],[Posting Date]]&lt;&gt;"",$D$9,"")</f>
        <v/>
      </c>
      <c r="R603" s="159" t="str">
        <f>IF(Table1[[#This Row],[Posting Date]]&lt;&gt;"",$D$10,"")</f>
        <v/>
      </c>
      <c r="S603" s="66"/>
      <c r="T603" s="63"/>
      <c r="U603" s="67"/>
      <c r="V603" s="67"/>
      <c r="W603" s="67" t="str">
        <f t="shared" si="9"/>
        <v/>
      </c>
      <c r="X603" s="161" t="str">
        <f>IF(E603="","",(IF(Table1[[#This Row],[Cur]]="USD",Table1[[#This Row],[Cur_Amount Debit]],Table1[[#This Row],[Cur_Amount Debit]]/Table1[[#This Row],[Exchange Rate]])))</f>
        <v/>
      </c>
      <c r="Y603" s="161" t="str">
        <f>IF(E603="","",(IF(Table1[[#This Row],[Cur]]="USD",Table1[[#This Row],[Cur_Amount Credit]],Table1[[#This Row],[Cur_Amount Credit]]/ExchangeRate)))</f>
        <v/>
      </c>
      <c r="Z603" s="203" t="str">
        <f>IF(E603="","",(Table1[[#This Row],[Debit USD]]-Table1[[#This Row],[Credit USD]]))</f>
        <v/>
      </c>
      <c r="AA603" s="122"/>
      <c r="AB603" s="1"/>
      <c r="AC603" s="15"/>
      <c r="AD603" s="15" t="str">
        <f>IF(AND(OR(Table1[[#This Row],[Account]]="15030",Table1[[#This Row],[Account]]="15035",Table1[[#This Row],[Account]]="20150"),Table1[[#This Row],[Vendor ID]]=""),1,"")</f>
        <v/>
      </c>
      <c r="AE603" s="15"/>
      <c r="AF603" s="15"/>
      <c r="AG603" s="15"/>
      <c r="AH603" s="46" t="str">
        <f>IF(Table1[[#This Row],[Posting Date]]&lt;&gt;"","GJ-"&amp;CountryID,"")</f>
        <v/>
      </c>
      <c r="AI603" s="59" t="str">
        <f>IF(Table1[[#This Row],[Posting Date]]&lt;&gt;"",Table1[[#This Row],[Posting Date]],"")</f>
        <v/>
      </c>
      <c r="AJ603" s="46"/>
      <c r="AK603" s="46" t="str">
        <f>IF(Table1[[#This Row],[Description]]&lt;&gt;"",Table1[[#This Row],[Description]],"")</f>
        <v/>
      </c>
      <c r="AL603" s="46" t="str">
        <f>IF(Table1[[#This Row],[Posting Date]]&lt;&gt;"",Table1[[#This Row],[Reference Number]],"")</f>
        <v/>
      </c>
      <c r="AM603" s="46" t="str">
        <f>TRIM(Table1[[#This Row],[Line '#]])</f>
        <v/>
      </c>
      <c r="AN603" s="46" t="str">
        <f>TRIM(Table1[[#This Row],[Account]])</f>
        <v/>
      </c>
      <c r="AO603" s="46" t="str">
        <f>IF(Table1[[#This Row],[Posting Date]]&lt;&gt;"",$D$5,"")</f>
        <v/>
      </c>
      <c r="AP603" s="46" t="str">
        <f>TRIM(Table1[[#This Row],[Departments-Prgrams]])</f>
        <v/>
      </c>
      <c r="AQ603" s="46" t="str">
        <f>TRIM(Table1[[#This Row],[Grant]])</f>
        <v/>
      </c>
      <c r="AR603" s="46" t="str">
        <f>TRIM(Table1[[#This Row],[Staff ID]])</f>
        <v/>
      </c>
      <c r="AS603" s="46" t="str">
        <f>IF(TRIM(Table1[[#This Row],[Budget Code]])=0,"",TRIM(Table1[[#This Row],[Budget Code]]))</f>
        <v/>
      </c>
      <c r="AT603" s="46" t="str">
        <f>IF(Table1[[#This Row],[Line Description]]&lt;&gt;"",Table1[[#This Row],[Line Description]],"")</f>
        <v/>
      </c>
      <c r="AU603" s="46" t="str">
        <f>IF(Table1[[#This Row],[Cur_Amount Debit]]&gt;0,ROUND(Table1[[#This Row],[Cur_Amount Debit]],2),"")</f>
        <v/>
      </c>
      <c r="AV603" s="46" t="str">
        <f>IF(Table1[[#This Row],[Cur_Amount Credit]]&gt;0,ROUND(Table1[[#This Row],[Cur_Amount Credit]],2),"")</f>
        <v/>
      </c>
      <c r="AW603" s="46" t="str">
        <f>LEFT(Table1[[#This Row],[Cur]],3)</f>
        <v/>
      </c>
      <c r="AX603" s="59"/>
      <c r="AY603" s="46"/>
      <c r="AZ603" s="46" t="str">
        <f>IF(Table1[[#This Row],[Cur]]&lt;&gt;"",IF(Table1[[#This Row],[Cur]]="USD","",ExchangeRate),"")</f>
        <v/>
      </c>
      <c r="BA603" s="46" t="str">
        <f>IF(Table1[[#This Row],[Grant]]&lt;&gt;"",VLOOKUP(Table1[[#This Row],[Grant]],Grants!B:D,3),"")</f>
        <v/>
      </c>
      <c r="BB603" s="46" t="str">
        <f>TRIM(Table1[[#This Row],[Vendor ID]])</f>
        <v/>
      </c>
      <c r="BC603">
        <f>IF(Table1[[#This Row],[Reference Number]]=Q602,BC602,BC602+1)</f>
        <v>2</v>
      </c>
    </row>
    <row r="604" spans="1:55" ht="11.25" hidden="1" customHeight="1">
      <c r="A604" s="1"/>
      <c r="B604" s="88" t="str">
        <f>IF(Table1[[#This Row],[Posting Date]]&lt;&gt;"",IF(Table1[[#This Row],[Reference Number]]=Q603,B603+1,1),"")</f>
        <v/>
      </c>
      <c r="C604" s="61"/>
      <c r="D604" s="61"/>
      <c r="E604" s="218"/>
      <c r="F604" s="143" t="str">
        <f>IFERROR(IF(VLOOKUP(Table1[[#This Row],[Budget Code Description]],Dimentions!$X$6:$AC$132,2,FALSE)="","",VLOOKUP(Table1[[#This Row],[Budget Code Description]],Dimentions!$X$6:$AC$132,2,FALSE)),"")</f>
        <v/>
      </c>
      <c r="G604" s="143" t="str">
        <f>IFERROR(VLOOKUP(Table1[[#This Row],[Budget Code Description]],Dimentions!$X$6:$AC$132,3,FALSE),"")</f>
        <v/>
      </c>
      <c r="H604" s="64" t="str">
        <f>IFERROR(VLOOKUP(Table1[[#This Row],[Account]],Dimentions!$S$6:$V$233,2,FALSE),"")</f>
        <v/>
      </c>
      <c r="I604" s="62">
        <f>_xlfn.NUMBERVALUE(LEFT(Table1[[#This Row],[Account]],1))</f>
        <v>0</v>
      </c>
      <c r="J604" s="62" t="str">
        <f>IFERROR(VLOOKUP(Table1[[#This Row],[Budget Code Description]],Table6[#All],7,FALSE),"")</f>
        <v/>
      </c>
      <c r="K604" s="143" t="str">
        <f>IFERROR(VLOOKUP(Table1[[#This Row],[Budget Code Description]],Table6[#All],8,FALSE),"")</f>
        <v/>
      </c>
      <c r="L604" s="63"/>
      <c r="M604" s="65" t="str">
        <f>IFERROR(VLOOKUP(Table1[[#This Row],[Staff ID]],Table2[],2,FALSE),"")</f>
        <v/>
      </c>
      <c r="N604" s="211" t="str">
        <f>IFERROR(IF(VLOOKUP(Table1[[#This Row],[Budget Code Description]],Dimentions!$X$6:$AC$97,4,FALSE)="","",VLOOKUP(Table1[[#This Row],[Budget Code Description]],Dimentions!$X$6:$AC$97,4,FALSE)),"")</f>
        <v/>
      </c>
      <c r="O604" s="65" t="str">
        <f>IFERROR(VLOOKUP(Table1[[#This Row],[Vendor ID]],Table549[],2,FALSE),"")</f>
        <v/>
      </c>
      <c r="P604" s="63"/>
      <c r="Q604" s="143" t="str">
        <f>IF(Table1[[#This Row],[Posting Date]]&lt;&gt;"",$D$9,"")</f>
        <v/>
      </c>
      <c r="R604" s="159" t="str">
        <f>IF(Table1[[#This Row],[Posting Date]]&lt;&gt;"",$D$10,"")</f>
        <v/>
      </c>
      <c r="S604" s="66"/>
      <c r="T604" s="63"/>
      <c r="U604" s="67"/>
      <c r="V604" s="67"/>
      <c r="W604" s="67" t="str">
        <f t="shared" si="9"/>
        <v/>
      </c>
      <c r="X604" s="161" t="str">
        <f>IF(E604="","",(IF(Table1[[#This Row],[Cur]]="USD",Table1[[#This Row],[Cur_Amount Debit]],Table1[[#This Row],[Cur_Amount Debit]]/Table1[[#This Row],[Exchange Rate]])))</f>
        <v/>
      </c>
      <c r="Y604" s="161" t="str">
        <f>IF(E604="","",(IF(Table1[[#This Row],[Cur]]="USD",Table1[[#This Row],[Cur_Amount Credit]],Table1[[#This Row],[Cur_Amount Credit]]/ExchangeRate)))</f>
        <v/>
      </c>
      <c r="Z604" s="203" t="str">
        <f>IF(E604="","",(Table1[[#This Row],[Debit USD]]-Table1[[#This Row],[Credit USD]]))</f>
        <v/>
      </c>
      <c r="AA604" s="122"/>
      <c r="AB604" s="1"/>
      <c r="AC604" s="15"/>
      <c r="AD604" s="15" t="str">
        <f>IF(AND(OR(Table1[[#This Row],[Account]]="15030",Table1[[#This Row],[Account]]="15035",Table1[[#This Row],[Account]]="20150"),Table1[[#This Row],[Vendor ID]]=""),1,"")</f>
        <v/>
      </c>
      <c r="AE604" s="15"/>
      <c r="AF604" s="15"/>
      <c r="AG604" s="15"/>
      <c r="AH604" s="46" t="str">
        <f>IF(Table1[[#This Row],[Posting Date]]&lt;&gt;"","GJ-"&amp;CountryID,"")</f>
        <v/>
      </c>
      <c r="AI604" s="59" t="str">
        <f>IF(Table1[[#This Row],[Posting Date]]&lt;&gt;"",Table1[[#This Row],[Posting Date]],"")</f>
        <v/>
      </c>
      <c r="AJ604" s="46"/>
      <c r="AK604" s="46" t="str">
        <f>IF(Table1[[#This Row],[Description]]&lt;&gt;"",Table1[[#This Row],[Description]],"")</f>
        <v/>
      </c>
      <c r="AL604" s="46" t="str">
        <f>IF(Table1[[#This Row],[Posting Date]]&lt;&gt;"",Table1[[#This Row],[Reference Number]],"")</f>
        <v/>
      </c>
      <c r="AM604" s="46" t="str">
        <f>TRIM(Table1[[#This Row],[Line '#]])</f>
        <v/>
      </c>
      <c r="AN604" s="46" t="str">
        <f>TRIM(Table1[[#This Row],[Account]])</f>
        <v/>
      </c>
      <c r="AO604" s="46" t="str">
        <f>IF(Table1[[#This Row],[Posting Date]]&lt;&gt;"",$D$5,"")</f>
        <v/>
      </c>
      <c r="AP604" s="46" t="str">
        <f>TRIM(Table1[[#This Row],[Departments-Prgrams]])</f>
        <v/>
      </c>
      <c r="AQ604" s="46" t="str">
        <f>TRIM(Table1[[#This Row],[Grant]])</f>
        <v/>
      </c>
      <c r="AR604" s="46" t="str">
        <f>TRIM(Table1[[#This Row],[Staff ID]])</f>
        <v/>
      </c>
      <c r="AS604" s="46" t="str">
        <f>IF(TRIM(Table1[[#This Row],[Budget Code]])=0,"",TRIM(Table1[[#This Row],[Budget Code]]))</f>
        <v/>
      </c>
      <c r="AT604" s="46" t="str">
        <f>IF(Table1[[#This Row],[Line Description]]&lt;&gt;"",Table1[[#This Row],[Line Description]],"")</f>
        <v/>
      </c>
      <c r="AU604" s="46" t="str">
        <f>IF(Table1[[#This Row],[Cur_Amount Debit]]&gt;0,ROUND(Table1[[#This Row],[Cur_Amount Debit]],2),"")</f>
        <v/>
      </c>
      <c r="AV604" s="46" t="str">
        <f>IF(Table1[[#This Row],[Cur_Amount Credit]]&gt;0,ROUND(Table1[[#This Row],[Cur_Amount Credit]],2),"")</f>
        <v/>
      </c>
      <c r="AW604" s="46" t="str">
        <f>LEFT(Table1[[#This Row],[Cur]],3)</f>
        <v/>
      </c>
      <c r="AX604" s="59"/>
      <c r="AY604" s="46"/>
      <c r="AZ604" s="46" t="str">
        <f>IF(Table1[[#This Row],[Cur]]&lt;&gt;"",IF(Table1[[#This Row],[Cur]]="USD","",ExchangeRate),"")</f>
        <v/>
      </c>
      <c r="BA604" s="46" t="str">
        <f>IF(Table1[[#This Row],[Grant]]&lt;&gt;"",VLOOKUP(Table1[[#This Row],[Grant]],Grants!B:D,3),"")</f>
        <v/>
      </c>
      <c r="BB604" s="46" t="str">
        <f>TRIM(Table1[[#This Row],[Vendor ID]])</f>
        <v/>
      </c>
      <c r="BC604">
        <f>IF(Table1[[#This Row],[Reference Number]]=Q603,BC603,BC603+1)</f>
        <v>2</v>
      </c>
    </row>
    <row r="605" spans="1:55" ht="11.25" hidden="1" customHeight="1">
      <c r="A605" s="1"/>
      <c r="B605" s="88" t="str">
        <f>IF(Table1[[#This Row],[Posting Date]]&lt;&gt;"",IF(Table1[[#This Row],[Reference Number]]=Q604,B604+1,1),"")</f>
        <v/>
      </c>
      <c r="C605" s="61"/>
      <c r="D605" s="61"/>
      <c r="E605" s="218"/>
      <c r="F605" s="143" t="str">
        <f>IFERROR(IF(VLOOKUP(Table1[[#This Row],[Budget Code Description]],Dimentions!$X$6:$AC$132,2,FALSE)="","",VLOOKUP(Table1[[#This Row],[Budget Code Description]],Dimentions!$X$6:$AC$132,2,FALSE)),"")</f>
        <v/>
      </c>
      <c r="G605" s="143" t="str">
        <f>IFERROR(VLOOKUP(Table1[[#This Row],[Budget Code Description]],Dimentions!$X$6:$AC$132,3,FALSE),"")</f>
        <v/>
      </c>
      <c r="H605" s="64" t="str">
        <f>IFERROR(VLOOKUP(Table1[[#This Row],[Account]],Dimentions!$S$6:$V$233,2,FALSE),"")</f>
        <v/>
      </c>
      <c r="I605" s="62">
        <f>_xlfn.NUMBERVALUE(LEFT(Table1[[#This Row],[Account]],1))</f>
        <v>0</v>
      </c>
      <c r="J605" s="62" t="str">
        <f>IFERROR(VLOOKUP(Table1[[#This Row],[Budget Code Description]],Table6[#All],7,FALSE),"")</f>
        <v/>
      </c>
      <c r="K605" s="143" t="str">
        <f>IFERROR(VLOOKUP(Table1[[#This Row],[Budget Code Description]],Table6[#All],8,FALSE),"")</f>
        <v/>
      </c>
      <c r="L605" s="63"/>
      <c r="M605" s="65" t="str">
        <f>IFERROR(VLOOKUP(Table1[[#This Row],[Staff ID]],Table2[],2,FALSE),"")</f>
        <v/>
      </c>
      <c r="N605" s="211" t="str">
        <f>IFERROR(IF(VLOOKUP(Table1[[#This Row],[Budget Code Description]],Dimentions!$X$6:$AC$97,4,FALSE)="","",VLOOKUP(Table1[[#This Row],[Budget Code Description]],Dimentions!$X$6:$AC$97,4,FALSE)),"")</f>
        <v/>
      </c>
      <c r="O605" s="65" t="str">
        <f>IFERROR(VLOOKUP(Table1[[#This Row],[Vendor ID]],Table549[],2,FALSE),"")</f>
        <v/>
      </c>
      <c r="P605" s="63"/>
      <c r="Q605" s="143" t="str">
        <f>IF(Table1[[#This Row],[Posting Date]]&lt;&gt;"",$D$9,"")</f>
        <v/>
      </c>
      <c r="R605" s="159" t="str">
        <f>IF(Table1[[#This Row],[Posting Date]]&lt;&gt;"",$D$10,"")</f>
        <v/>
      </c>
      <c r="S605" s="66"/>
      <c r="T605" s="63"/>
      <c r="U605" s="67"/>
      <c r="V605" s="67"/>
      <c r="W605" s="67" t="str">
        <f t="shared" si="9"/>
        <v/>
      </c>
      <c r="X605" s="161" t="str">
        <f>IF(E605="","",(IF(Table1[[#This Row],[Cur]]="USD",Table1[[#This Row],[Cur_Amount Debit]],Table1[[#This Row],[Cur_Amount Debit]]/Table1[[#This Row],[Exchange Rate]])))</f>
        <v/>
      </c>
      <c r="Y605" s="161" t="str">
        <f>IF(E605="","",(IF(Table1[[#This Row],[Cur]]="USD",Table1[[#This Row],[Cur_Amount Credit]],Table1[[#This Row],[Cur_Amount Credit]]/ExchangeRate)))</f>
        <v/>
      </c>
      <c r="Z605" s="203" t="str">
        <f>IF(E605="","",(Table1[[#This Row],[Debit USD]]-Table1[[#This Row],[Credit USD]]))</f>
        <v/>
      </c>
      <c r="AA605" s="122"/>
      <c r="AB605" s="1"/>
      <c r="AC605" s="15"/>
      <c r="AD605" s="15" t="str">
        <f>IF(AND(OR(Table1[[#This Row],[Account]]="15030",Table1[[#This Row],[Account]]="15035",Table1[[#This Row],[Account]]="20150"),Table1[[#This Row],[Vendor ID]]=""),1,"")</f>
        <v/>
      </c>
      <c r="AE605" s="15"/>
      <c r="AF605" s="15"/>
      <c r="AG605" s="15"/>
      <c r="AH605" s="46" t="str">
        <f>IF(Table1[[#This Row],[Posting Date]]&lt;&gt;"","GJ-"&amp;CountryID,"")</f>
        <v/>
      </c>
      <c r="AI605" s="59" t="str">
        <f>IF(Table1[[#This Row],[Posting Date]]&lt;&gt;"",Table1[[#This Row],[Posting Date]],"")</f>
        <v/>
      </c>
      <c r="AJ605" s="46"/>
      <c r="AK605" s="46" t="str">
        <f>IF(Table1[[#This Row],[Description]]&lt;&gt;"",Table1[[#This Row],[Description]],"")</f>
        <v/>
      </c>
      <c r="AL605" s="46" t="str">
        <f>IF(Table1[[#This Row],[Posting Date]]&lt;&gt;"",Table1[[#This Row],[Reference Number]],"")</f>
        <v/>
      </c>
      <c r="AM605" s="46" t="str">
        <f>TRIM(Table1[[#This Row],[Line '#]])</f>
        <v/>
      </c>
      <c r="AN605" s="46" t="str">
        <f>TRIM(Table1[[#This Row],[Account]])</f>
        <v/>
      </c>
      <c r="AO605" s="46" t="str">
        <f>IF(Table1[[#This Row],[Posting Date]]&lt;&gt;"",$D$5,"")</f>
        <v/>
      </c>
      <c r="AP605" s="46" t="str">
        <f>TRIM(Table1[[#This Row],[Departments-Prgrams]])</f>
        <v/>
      </c>
      <c r="AQ605" s="46" t="str">
        <f>TRIM(Table1[[#This Row],[Grant]])</f>
        <v/>
      </c>
      <c r="AR605" s="46" t="str">
        <f>TRIM(Table1[[#This Row],[Staff ID]])</f>
        <v/>
      </c>
      <c r="AS605" s="46" t="str">
        <f>IF(TRIM(Table1[[#This Row],[Budget Code]])=0,"",TRIM(Table1[[#This Row],[Budget Code]]))</f>
        <v/>
      </c>
      <c r="AT605" s="46" t="str">
        <f>IF(Table1[[#This Row],[Line Description]]&lt;&gt;"",Table1[[#This Row],[Line Description]],"")</f>
        <v/>
      </c>
      <c r="AU605" s="46" t="str">
        <f>IF(Table1[[#This Row],[Cur_Amount Debit]]&gt;0,ROUND(Table1[[#This Row],[Cur_Amount Debit]],2),"")</f>
        <v/>
      </c>
      <c r="AV605" s="46" t="str">
        <f>IF(Table1[[#This Row],[Cur_Amount Credit]]&gt;0,ROUND(Table1[[#This Row],[Cur_Amount Credit]],2),"")</f>
        <v/>
      </c>
      <c r="AW605" s="46" t="str">
        <f>LEFT(Table1[[#This Row],[Cur]],3)</f>
        <v/>
      </c>
      <c r="AX605" s="59"/>
      <c r="AY605" s="46"/>
      <c r="AZ605" s="46" t="str">
        <f>IF(Table1[[#This Row],[Cur]]&lt;&gt;"",IF(Table1[[#This Row],[Cur]]="USD","",ExchangeRate),"")</f>
        <v/>
      </c>
      <c r="BA605" s="46" t="str">
        <f>IF(Table1[[#This Row],[Grant]]&lt;&gt;"",VLOOKUP(Table1[[#This Row],[Grant]],Grants!B:D,3),"")</f>
        <v/>
      </c>
      <c r="BB605" s="46" t="str">
        <f>TRIM(Table1[[#This Row],[Vendor ID]])</f>
        <v/>
      </c>
      <c r="BC605">
        <f>IF(Table1[[#This Row],[Reference Number]]=Q604,BC604,BC604+1)</f>
        <v>2</v>
      </c>
    </row>
    <row r="606" spans="1:55" ht="11.25" hidden="1" customHeight="1">
      <c r="A606" s="1"/>
      <c r="B606" s="88" t="str">
        <f>IF(Table1[[#This Row],[Posting Date]]&lt;&gt;"",IF(Table1[[#This Row],[Reference Number]]=Q605,B605+1,1),"")</f>
        <v/>
      </c>
      <c r="C606" s="61"/>
      <c r="D606" s="61"/>
      <c r="E606" s="218"/>
      <c r="F606" s="143" t="str">
        <f>IFERROR(IF(VLOOKUP(Table1[[#This Row],[Budget Code Description]],Dimentions!$X$6:$AC$132,2,FALSE)="","",VLOOKUP(Table1[[#This Row],[Budget Code Description]],Dimentions!$X$6:$AC$132,2,FALSE)),"")</f>
        <v/>
      </c>
      <c r="G606" s="143" t="str">
        <f>IFERROR(VLOOKUP(Table1[[#This Row],[Budget Code Description]],Dimentions!$X$6:$AC$132,3,FALSE),"")</f>
        <v/>
      </c>
      <c r="H606" s="64" t="str">
        <f>IFERROR(VLOOKUP(Table1[[#This Row],[Account]],Dimentions!$S$6:$V$233,2,FALSE),"")</f>
        <v/>
      </c>
      <c r="I606" s="62">
        <f>_xlfn.NUMBERVALUE(LEFT(Table1[[#This Row],[Account]],1))</f>
        <v>0</v>
      </c>
      <c r="J606" s="62" t="str">
        <f>IFERROR(VLOOKUP(Table1[[#This Row],[Budget Code Description]],Table6[#All],7,FALSE),"")</f>
        <v/>
      </c>
      <c r="K606" s="143" t="str">
        <f>IFERROR(VLOOKUP(Table1[[#This Row],[Budget Code Description]],Table6[#All],8,FALSE),"")</f>
        <v/>
      </c>
      <c r="L606" s="63"/>
      <c r="M606" s="65" t="str">
        <f>IFERROR(VLOOKUP(Table1[[#This Row],[Staff ID]],Table2[],2,FALSE),"")</f>
        <v/>
      </c>
      <c r="N606" s="211" t="str">
        <f>IFERROR(IF(VLOOKUP(Table1[[#This Row],[Budget Code Description]],Dimentions!$X$6:$AC$97,4,FALSE)="","",VLOOKUP(Table1[[#This Row],[Budget Code Description]],Dimentions!$X$6:$AC$97,4,FALSE)),"")</f>
        <v/>
      </c>
      <c r="O606" s="65" t="str">
        <f>IFERROR(VLOOKUP(Table1[[#This Row],[Vendor ID]],Table549[],2,FALSE),"")</f>
        <v/>
      </c>
      <c r="P606" s="63"/>
      <c r="Q606" s="143" t="str">
        <f>IF(Table1[[#This Row],[Posting Date]]&lt;&gt;"",$D$9,"")</f>
        <v/>
      </c>
      <c r="R606" s="159" t="str">
        <f>IF(Table1[[#This Row],[Posting Date]]&lt;&gt;"",$D$10,"")</f>
        <v/>
      </c>
      <c r="S606" s="66"/>
      <c r="T606" s="63"/>
      <c r="U606" s="67"/>
      <c r="V606" s="67"/>
      <c r="W606" s="67" t="str">
        <f t="shared" si="9"/>
        <v/>
      </c>
      <c r="X606" s="161" t="str">
        <f>IF(E606="","",(IF(Table1[[#This Row],[Cur]]="USD",Table1[[#This Row],[Cur_Amount Debit]],Table1[[#This Row],[Cur_Amount Debit]]/Table1[[#This Row],[Exchange Rate]])))</f>
        <v/>
      </c>
      <c r="Y606" s="161" t="str">
        <f>IF(E606="","",(IF(Table1[[#This Row],[Cur]]="USD",Table1[[#This Row],[Cur_Amount Credit]],Table1[[#This Row],[Cur_Amount Credit]]/ExchangeRate)))</f>
        <v/>
      </c>
      <c r="Z606" s="203" t="str">
        <f>IF(E606="","",(Table1[[#This Row],[Debit USD]]-Table1[[#This Row],[Credit USD]]))</f>
        <v/>
      </c>
      <c r="AA606" s="122"/>
      <c r="AB606" s="1"/>
      <c r="AC606" s="15"/>
      <c r="AD606" s="15" t="str">
        <f>IF(AND(OR(Table1[[#This Row],[Account]]="15030",Table1[[#This Row],[Account]]="15035",Table1[[#This Row],[Account]]="20150"),Table1[[#This Row],[Vendor ID]]=""),1,"")</f>
        <v/>
      </c>
      <c r="AE606" s="15"/>
      <c r="AF606" s="15"/>
      <c r="AG606" s="15"/>
      <c r="AH606" s="46" t="str">
        <f>IF(Table1[[#This Row],[Posting Date]]&lt;&gt;"","GJ-"&amp;CountryID,"")</f>
        <v/>
      </c>
      <c r="AI606" s="59" t="str">
        <f>IF(Table1[[#This Row],[Posting Date]]&lt;&gt;"",Table1[[#This Row],[Posting Date]],"")</f>
        <v/>
      </c>
      <c r="AJ606" s="46"/>
      <c r="AK606" s="46" t="str">
        <f>IF(Table1[[#This Row],[Description]]&lt;&gt;"",Table1[[#This Row],[Description]],"")</f>
        <v/>
      </c>
      <c r="AL606" s="46" t="str">
        <f>IF(Table1[[#This Row],[Posting Date]]&lt;&gt;"",Table1[[#This Row],[Reference Number]],"")</f>
        <v/>
      </c>
      <c r="AM606" s="46" t="str">
        <f>TRIM(Table1[[#This Row],[Line '#]])</f>
        <v/>
      </c>
      <c r="AN606" s="46" t="str">
        <f>TRIM(Table1[[#This Row],[Account]])</f>
        <v/>
      </c>
      <c r="AO606" s="46" t="str">
        <f>IF(Table1[[#This Row],[Posting Date]]&lt;&gt;"",$D$5,"")</f>
        <v/>
      </c>
      <c r="AP606" s="46" t="str">
        <f>TRIM(Table1[[#This Row],[Departments-Prgrams]])</f>
        <v/>
      </c>
      <c r="AQ606" s="46" t="str">
        <f>TRIM(Table1[[#This Row],[Grant]])</f>
        <v/>
      </c>
      <c r="AR606" s="46" t="str">
        <f>TRIM(Table1[[#This Row],[Staff ID]])</f>
        <v/>
      </c>
      <c r="AS606" s="46" t="str">
        <f>IF(TRIM(Table1[[#This Row],[Budget Code]])=0,"",TRIM(Table1[[#This Row],[Budget Code]]))</f>
        <v/>
      </c>
      <c r="AT606" s="46" t="str">
        <f>IF(Table1[[#This Row],[Line Description]]&lt;&gt;"",Table1[[#This Row],[Line Description]],"")</f>
        <v/>
      </c>
      <c r="AU606" s="46" t="str">
        <f>IF(Table1[[#This Row],[Cur_Amount Debit]]&gt;0,ROUND(Table1[[#This Row],[Cur_Amount Debit]],2),"")</f>
        <v/>
      </c>
      <c r="AV606" s="46" t="str">
        <f>IF(Table1[[#This Row],[Cur_Amount Credit]]&gt;0,ROUND(Table1[[#This Row],[Cur_Amount Credit]],2),"")</f>
        <v/>
      </c>
      <c r="AW606" s="46" t="str">
        <f>LEFT(Table1[[#This Row],[Cur]],3)</f>
        <v/>
      </c>
      <c r="AX606" s="59"/>
      <c r="AY606" s="46"/>
      <c r="AZ606" s="46" t="str">
        <f>IF(Table1[[#This Row],[Cur]]&lt;&gt;"",IF(Table1[[#This Row],[Cur]]="USD","",ExchangeRate),"")</f>
        <v/>
      </c>
      <c r="BA606" s="46" t="str">
        <f>IF(Table1[[#This Row],[Grant]]&lt;&gt;"",VLOOKUP(Table1[[#This Row],[Grant]],Grants!B:D,3),"")</f>
        <v/>
      </c>
      <c r="BB606" s="46" t="str">
        <f>TRIM(Table1[[#This Row],[Vendor ID]])</f>
        <v/>
      </c>
      <c r="BC606">
        <f>IF(Table1[[#This Row],[Reference Number]]=Q605,BC605,BC605+1)</f>
        <v>2</v>
      </c>
    </row>
    <row r="607" spans="1:55" ht="11.25" hidden="1" customHeight="1">
      <c r="A607" s="1"/>
      <c r="B607" s="88" t="str">
        <f>IF(Table1[[#This Row],[Posting Date]]&lt;&gt;"",IF(Table1[[#This Row],[Reference Number]]=Q606,B606+1,1),"")</f>
        <v/>
      </c>
      <c r="C607" s="61"/>
      <c r="D607" s="61"/>
      <c r="E607" s="218"/>
      <c r="F607" s="143" t="str">
        <f>IFERROR(IF(VLOOKUP(Table1[[#This Row],[Budget Code Description]],Dimentions!$X$6:$AC$132,2,FALSE)="","",VLOOKUP(Table1[[#This Row],[Budget Code Description]],Dimentions!$X$6:$AC$132,2,FALSE)),"")</f>
        <v/>
      </c>
      <c r="G607" s="143" t="str">
        <f>IFERROR(VLOOKUP(Table1[[#This Row],[Budget Code Description]],Dimentions!$X$6:$AC$132,3,FALSE),"")</f>
        <v/>
      </c>
      <c r="H607" s="64" t="str">
        <f>IFERROR(VLOOKUP(Table1[[#This Row],[Account]],Dimentions!$S$6:$V$233,2,FALSE),"")</f>
        <v/>
      </c>
      <c r="I607" s="62">
        <f>_xlfn.NUMBERVALUE(LEFT(Table1[[#This Row],[Account]],1))</f>
        <v>0</v>
      </c>
      <c r="J607" s="62" t="str">
        <f>IFERROR(VLOOKUP(Table1[[#This Row],[Budget Code Description]],Table6[#All],7,FALSE),"")</f>
        <v/>
      </c>
      <c r="K607" s="143" t="str">
        <f>IFERROR(VLOOKUP(Table1[[#This Row],[Budget Code Description]],Table6[#All],8,FALSE),"")</f>
        <v/>
      </c>
      <c r="L607" s="63"/>
      <c r="M607" s="65" t="str">
        <f>IFERROR(VLOOKUP(Table1[[#This Row],[Staff ID]],Table2[],2,FALSE),"")</f>
        <v/>
      </c>
      <c r="N607" s="211" t="str">
        <f>IFERROR(IF(VLOOKUP(Table1[[#This Row],[Budget Code Description]],Dimentions!$X$6:$AC$97,4,FALSE)="","",VLOOKUP(Table1[[#This Row],[Budget Code Description]],Dimentions!$X$6:$AC$97,4,FALSE)),"")</f>
        <v/>
      </c>
      <c r="O607" s="65" t="str">
        <f>IFERROR(VLOOKUP(Table1[[#This Row],[Vendor ID]],Table549[],2,FALSE),"")</f>
        <v/>
      </c>
      <c r="P607" s="63"/>
      <c r="Q607" s="143" t="str">
        <f>IF(Table1[[#This Row],[Posting Date]]&lt;&gt;"",$D$9,"")</f>
        <v/>
      </c>
      <c r="R607" s="159" t="str">
        <f>IF(Table1[[#This Row],[Posting Date]]&lt;&gt;"",$D$10,"")</f>
        <v/>
      </c>
      <c r="S607" s="66"/>
      <c r="T607" s="63"/>
      <c r="U607" s="67"/>
      <c r="V607" s="67"/>
      <c r="W607" s="67" t="str">
        <f t="shared" si="9"/>
        <v/>
      </c>
      <c r="X607" s="161" t="str">
        <f>IF(E607="","",(IF(Table1[[#This Row],[Cur]]="USD",Table1[[#This Row],[Cur_Amount Debit]],Table1[[#This Row],[Cur_Amount Debit]]/Table1[[#This Row],[Exchange Rate]])))</f>
        <v/>
      </c>
      <c r="Y607" s="161" t="str">
        <f>IF(E607="","",(IF(Table1[[#This Row],[Cur]]="USD",Table1[[#This Row],[Cur_Amount Credit]],Table1[[#This Row],[Cur_Amount Credit]]/ExchangeRate)))</f>
        <v/>
      </c>
      <c r="Z607" s="203" t="str">
        <f>IF(E607="","",(Table1[[#This Row],[Debit USD]]-Table1[[#This Row],[Credit USD]]))</f>
        <v/>
      </c>
      <c r="AA607" s="122"/>
      <c r="AB607" s="1"/>
      <c r="AC607" s="15"/>
      <c r="AD607" s="15" t="str">
        <f>IF(AND(OR(Table1[[#This Row],[Account]]="15030",Table1[[#This Row],[Account]]="15035",Table1[[#This Row],[Account]]="20150"),Table1[[#This Row],[Vendor ID]]=""),1,"")</f>
        <v/>
      </c>
      <c r="AE607" s="15"/>
      <c r="AF607" s="15"/>
      <c r="AG607" s="15"/>
      <c r="AH607" s="46" t="str">
        <f>IF(Table1[[#This Row],[Posting Date]]&lt;&gt;"","GJ-"&amp;CountryID,"")</f>
        <v/>
      </c>
      <c r="AI607" s="59" t="str">
        <f>IF(Table1[[#This Row],[Posting Date]]&lt;&gt;"",Table1[[#This Row],[Posting Date]],"")</f>
        <v/>
      </c>
      <c r="AJ607" s="46"/>
      <c r="AK607" s="46" t="str">
        <f>IF(Table1[[#This Row],[Description]]&lt;&gt;"",Table1[[#This Row],[Description]],"")</f>
        <v/>
      </c>
      <c r="AL607" s="46" t="str">
        <f>IF(Table1[[#This Row],[Posting Date]]&lt;&gt;"",Table1[[#This Row],[Reference Number]],"")</f>
        <v/>
      </c>
      <c r="AM607" s="46" t="str">
        <f>TRIM(Table1[[#This Row],[Line '#]])</f>
        <v/>
      </c>
      <c r="AN607" s="46" t="str">
        <f>TRIM(Table1[[#This Row],[Account]])</f>
        <v/>
      </c>
      <c r="AO607" s="46" t="str">
        <f>IF(Table1[[#This Row],[Posting Date]]&lt;&gt;"",$D$5,"")</f>
        <v/>
      </c>
      <c r="AP607" s="46" t="str">
        <f>TRIM(Table1[[#This Row],[Departments-Prgrams]])</f>
        <v/>
      </c>
      <c r="AQ607" s="46" t="str">
        <f>TRIM(Table1[[#This Row],[Grant]])</f>
        <v/>
      </c>
      <c r="AR607" s="46" t="str">
        <f>TRIM(Table1[[#This Row],[Staff ID]])</f>
        <v/>
      </c>
      <c r="AS607" s="46" t="str">
        <f>IF(TRIM(Table1[[#This Row],[Budget Code]])=0,"",TRIM(Table1[[#This Row],[Budget Code]]))</f>
        <v/>
      </c>
      <c r="AT607" s="46" t="str">
        <f>IF(Table1[[#This Row],[Line Description]]&lt;&gt;"",Table1[[#This Row],[Line Description]],"")</f>
        <v/>
      </c>
      <c r="AU607" s="46" t="str">
        <f>IF(Table1[[#This Row],[Cur_Amount Debit]]&gt;0,ROUND(Table1[[#This Row],[Cur_Amount Debit]],2),"")</f>
        <v/>
      </c>
      <c r="AV607" s="46" t="str">
        <f>IF(Table1[[#This Row],[Cur_Amount Credit]]&gt;0,ROUND(Table1[[#This Row],[Cur_Amount Credit]],2),"")</f>
        <v/>
      </c>
      <c r="AW607" s="46" t="str">
        <f>LEFT(Table1[[#This Row],[Cur]],3)</f>
        <v/>
      </c>
      <c r="AX607" s="59"/>
      <c r="AY607" s="46"/>
      <c r="AZ607" s="46" t="str">
        <f>IF(Table1[[#This Row],[Cur]]&lt;&gt;"",IF(Table1[[#This Row],[Cur]]="USD","",ExchangeRate),"")</f>
        <v/>
      </c>
      <c r="BA607" s="46" t="str">
        <f>IF(Table1[[#This Row],[Grant]]&lt;&gt;"",VLOOKUP(Table1[[#This Row],[Grant]],Grants!B:D,3),"")</f>
        <v/>
      </c>
      <c r="BB607" s="46" t="str">
        <f>TRIM(Table1[[#This Row],[Vendor ID]])</f>
        <v/>
      </c>
      <c r="BC607">
        <f>IF(Table1[[#This Row],[Reference Number]]=Q606,BC606,BC606+1)</f>
        <v>2</v>
      </c>
    </row>
    <row r="608" spans="1:55" ht="11.25" hidden="1" customHeight="1">
      <c r="A608" s="1"/>
      <c r="B608" s="88" t="str">
        <f>IF(Table1[[#This Row],[Posting Date]]&lt;&gt;"",IF(Table1[[#This Row],[Reference Number]]=Q607,B607+1,1),"")</f>
        <v/>
      </c>
      <c r="C608" s="61"/>
      <c r="D608" s="61"/>
      <c r="E608" s="218"/>
      <c r="F608" s="143" t="str">
        <f>IFERROR(IF(VLOOKUP(Table1[[#This Row],[Budget Code Description]],Dimentions!$X$6:$AC$132,2,FALSE)="","",VLOOKUP(Table1[[#This Row],[Budget Code Description]],Dimentions!$X$6:$AC$132,2,FALSE)),"")</f>
        <v/>
      </c>
      <c r="G608" s="143" t="str">
        <f>IFERROR(VLOOKUP(Table1[[#This Row],[Budget Code Description]],Dimentions!$X$6:$AC$132,3,FALSE),"")</f>
        <v/>
      </c>
      <c r="H608" s="64" t="str">
        <f>IFERROR(VLOOKUP(Table1[[#This Row],[Account]],Dimentions!$S$6:$V$233,2,FALSE),"")</f>
        <v/>
      </c>
      <c r="I608" s="62">
        <f>_xlfn.NUMBERVALUE(LEFT(Table1[[#This Row],[Account]],1))</f>
        <v>0</v>
      </c>
      <c r="J608" s="62" t="str">
        <f>IFERROR(VLOOKUP(Table1[[#This Row],[Budget Code Description]],Table6[#All],7,FALSE),"")</f>
        <v/>
      </c>
      <c r="K608" s="143" t="str">
        <f>IFERROR(VLOOKUP(Table1[[#This Row],[Budget Code Description]],Table6[#All],8,FALSE),"")</f>
        <v/>
      </c>
      <c r="L608" s="63"/>
      <c r="M608" s="65" t="str">
        <f>IFERROR(VLOOKUP(Table1[[#This Row],[Staff ID]],Table2[],2,FALSE),"")</f>
        <v/>
      </c>
      <c r="N608" s="211" t="str">
        <f>IFERROR(IF(VLOOKUP(Table1[[#This Row],[Budget Code Description]],Dimentions!$X$6:$AC$97,4,FALSE)="","",VLOOKUP(Table1[[#This Row],[Budget Code Description]],Dimentions!$X$6:$AC$97,4,FALSE)),"")</f>
        <v/>
      </c>
      <c r="O608" s="65" t="str">
        <f>IFERROR(VLOOKUP(Table1[[#This Row],[Vendor ID]],Table549[],2,FALSE),"")</f>
        <v/>
      </c>
      <c r="P608" s="63"/>
      <c r="Q608" s="143" t="str">
        <f>IF(Table1[[#This Row],[Posting Date]]&lt;&gt;"",$D$9,"")</f>
        <v/>
      </c>
      <c r="R608" s="159" t="str">
        <f>IF(Table1[[#This Row],[Posting Date]]&lt;&gt;"",$D$10,"")</f>
        <v/>
      </c>
      <c r="S608" s="66"/>
      <c r="T608" s="63"/>
      <c r="U608" s="67"/>
      <c r="V608" s="67"/>
      <c r="W608" s="67" t="str">
        <f t="shared" si="9"/>
        <v/>
      </c>
      <c r="X608" s="161" t="str">
        <f>IF(E608="","",(IF(Table1[[#This Row],[Cur]]="USD",Table1[[#This Row],[Cur_Amount Debit]],Table1[[#This Row],[Cur_Amount Debit]]/Table1[[#This Row],[Exchange Rate]])))</f>
        <v/>
      </c>
      <c r="Y608" s="161" t="str">
        <f>IF(E608="","",(IF(Table1[[#This Row],[Cur]]="USD",Table1[[#This Row],[Cur_Amount Credit]],Table1[[#This Row],[Cur_Amount Credit]]/ExchangeRate)))</f>
        <v/>
      </c>
      <c r="Z608" s="203" t="str">
        <f>IF(E608="","",(Table1[[#This Row],[Debit USD]]-Table1[[#This Row],[Credit USD]]))</f>
        <v/>
      </c>
      <c r="AA608" s="122"/>
      <c r="AB608" s="1"/>
      <c r="AC608" s="15"/>
      <c r="AD608" s="15" t="str">
        <f>IF(AND(OR(Table1[[#This Row],[Account]]="15030",Table1[[#This Row],[Account]]="15035",Table1[[#This Row],[Account]]="20150"),Table1[[#This Row],[Vendor ID]]=""),1,"")</f>
        <v/>
      </c>
      <c r="AE608" s="15"/>
      <c r="AF608" s="15"/>
      <c r="AG608" s="15"/>
      <c r="AH608" s="46" t="str">
        <f>IF(Table1[[#This Row],[Posting Date]]&lt;&gt;"","GJ-"&amp;CountryID,"")</f>
        <v/>
      </c>
      <c r="AI608" s="59" t="str">
        <f>IF(Table1[[#This Row],[Posting Date]]&lt;&gt;"",Table1[[#This Row],[Posting Date]],"")</f>
        <v/>
      </c>
      <c r="AJ608" s="46"/>
      <c r="AK608" s="46" t="str">
        <f>IF(Table1[[#This Row],[Description]]&lt;&gt;"",Table1[[#This Row],[Description]],"")</f>
        <v/>
      </c>
      <c r="AL608" s="46" t="str">
        <f>IF(Table1[[#This Row],[Posting Date]]&lt;&gt;"",Table1[[#This Row],[Reference Number]],"")</f>
        <v/>
      </c>
      <c r="AM608" s="46" t="str">
        <f>TRIM(Table1[[#This Row],[Line '#]])</f>
        <v/>
      </c>
      <c r="AN608" s="46" t="str">
        <f>TRIM(Table1[[#This Row],[Account]])</f>
        <v/>
      </c>
      <c r="AO608" s="46" t="str">
        <f>IF(Table1[[#This Row],[Posting Date]]&lt;&gt;"",$D$5,"")</f>
        <v/>
      </c>
      <c r="AP608" s="46" t="str">
        <f>TRIM(Table1[[#This Row],[Departments-Prgrams]])</f>
        <v/>
      </c>
      <c r="AQ608" s="46" t="str">
        <f>TRIM(Table1[[#This Row],[Grant]])</f>
        <v/>
      </c>
      <c r="AR608" s="46" t="str">
        <f>TRIM(Table1[[#This Row],[Staff ID]])</f>
        <v/>
      </c>
      <c r="AS608" s="46" t="str">
        <f>IF(TRIM(Table1[[#This Row],[Budget Code]])=0,"",TRIM(Table1[[#This Row],[Budget Code]]))</f>
        <v/>
      </c>
      <c r="AT608" s="46" t="str">
        <f>IF(Table1[[#This Row],[Line Description]]&lt;&gt;"",Table1[[#This Row],[Line Description]],"")</f>
        <v/>
      </c>
      <c r="AU608" s="46" t="str">
        <f>IF(Table1[[#This Row],[Cur_Amount Debit]]&gt;0,ROUND(Table1[[#This Row],[Cur_Amount Debit]],2),"")</f>
        <v/>
      </c>
      <c r="AV608" s="46" t="str">
        <f>IF(Table1[[#This Row],[Cur_Amount Credit]]&gt;0,ROUND(Table1[[#This Row],[Cur_Amount Credit]],2),"")</f>
        <v/>
      </c>
      <c r="AW608" s="46" t="str">
        <f>LEFT(Table1[[#This Row],[Cur]],3)</f>
        <v/>
      </c>
      <c r="AX608" s="59"/>
      <c r="AY608" s="46"/>
      <c r="AZ608" s="46" t="str">
        <f>IF(Table1[[#This Row],[Cur]]&lt;&gt;"",IF(Table1[[#This Row],[Cur]]="USD","",ExchangeRate),"")</f>
        <v/>
      </c>
      <c r="BA608" s="46" t="str">
        <f>IF(Table1[[#This Row],[Grant]]&lt;&gt;"",VLOOKUP(Table1[[#This Row],[Grant]],Grants!B:D,3),"")</f>
        <v/>
      </c>
      <c r="BB608" s="46" t="str">
        <f>TRIM(Table1[[#This Row],[Vendor ID]])</f>
        <v/>
      </c>
      <c r="BC608">
        <f>IF(Table1[[#This Row],[Reference Number]]=Q607,BC607,BC607+1)</f>
        <v>2</v>
      </c>
    </row>
    <row r="609" spans="1:55" ht="11.25" hidden="1" customHeight="1">
      <c r="A609" s="1"/>
      <c r="B609" s="88" t="str">
        <f>IF(Table1[[#This Row],[Posting Date]]&lt;&gt;"",IF(Table1[[#This Row],[Reference Number]]=Q608,B608+1,1),"")</f>
        <v/>
      </c>
      <c r="C609" s="61"/>
      <c r="D609" s="61"/>
      <c r="E609" s="218"/>
      <c r="F609" s="143" t="str">
        <f>IFERROR(IF(VLOOKUP(Table1[[#This Row],[Budget Code Description]],Dimentions!$X$6:$AC$132,2,FALSE)="","",VLOOKUP(Table1[[#This Row],[Budget Code Description]],Dimentions!$X$6:$AC$132,2,FALSE)),"")</f>
        <v/>
      </c>
      <c r="G609" s="143" t="str">
        <f>IFERROR(VLOOKUP(Table1[[#This Row],[Budget Code Description]],Dimentions!$X$6:$AC$132,3,FALSE),"")</f>
        <v/>
      </c>
      <c r="H609" s="64" t="str">
        <f>IFERROR(VLOOKUP(Table1[[#This Row],[Account]],Dimentions!$S$6:$V$233,2,FALSE),"")</f>
        <v/>
      </c>
      <c r="I609" s="62">
        <f>_xlfn.NUMBERVALUE(LEFT(Table1[[#This Row],[Account]],1))</f>
        <v>0</v>
      </c>
      <c r="J609" s="62" t="str">
        <f>IFERROR(VLOOKUP(Table1[[#This Row],[Budget Code Description]],Table6[#All],7,FALSE),"")</f>
        <v/>
      </c>
      <c r="K609" s="143" t="str">
        <f>IFERROR(VLOOKUP(Table1[[#This Row],[Budget Code Description]],Table6[#All],8,FALSE),"")</f>
        <v/>
      </c>
      <c r="L609" s="63"/>
      <c r="M609" s="65" t="str">
        <f>IFERROR(VLOOKUP(Table1[[#This Row],[Staff ID]],Table2[],2,FALSE),"")</f>
        <v/>
      </c>
      <c r="N609" s="211" t="str">
        <f>IFERROR(IF(VLOOKUP(Table1[[#This Row],[Budget Code Description]],Dimentions!$X$6:$AC$97,4,FALSE)="","",VLOOKUP(Table1[[#This Row],[Budget Code Description]],Dimentions!$X$6:$AC$97,4,FALSE)),"")</f>
        <v/>
      </c>
      <c r="O609" s="65" t="str">
        <f>IFERROR(VLOOKUP(Table1[[#This Row],[Vendor ID]],Table549[],2,FALSE),"")</f>
        <v/>
      </c>
      <c r="P609" s="63"/>
      <c r="Q609" s="143" t="str">
        <f>IF(Table1[[#This Row],[Posting Date]]&lt;&gt;"",$D$9,"")</f>
        <v/>
      </c>
      <c r="R609" s="159" t="str">
        <f>IF(Table1[[#This Row],[Posting Date]]&lt;&gt;"",$D$10,"")</f>
        <v/>
      </c>
      <c r="S609" s="66"/>
      <c r="T609" s="63"/>
      <c r="U609" s="67"/>
      <c r="V609" s="67"/>
      <c r="W609" s="67" t="str">
        <f t="shared" si="9"/>
        <v/>
      </c>
      <c r="X609" s="161" t="str">
        <f>IF(E609="","",(IF(Table1[[#This Row],[Cur]]="USD",Table1[[#This Row],[Cur_Amount Debit]],Table1[[#This Row],[Cur_Amount Debit]]/Table1[[#This Row],[Exchange Rate]])))</f>
        <v/>
      </c>
      <c r="Y609" s="161" t="str">
        <f>IF(E609="","",(IF(Table1[[#This Row],[Cur]]="USD",Table1[[#This Row],[Cur_Amount Credit]],Table1[[#This Row],[Cur_Amount Credit]]/ExchangeRate)))</f>
        <v/>
      </c>
      <c r="Z609" s="203" t="str">
        <f>IF(E609="","",(Table1[[#This Row],[Debit USD]]-Table1[[#This Row],[Credit USD]]))</f>
        <v/>
      </c>
      <c r="AA609" s="122"/>
      <c r="AB609" s="1"/>
      <c r="AC609" s="15"/>
      <c r="AD609" s="15" t="str">
        <f>IF(AND(OR(Table1[[#This Row],[Account]]="15030",Table1[[#This Row],[Account]]="15035",Table1[[#This Row],[Account]]="20150"),Table1[[#This Row],[Vendor ID]]=""),1,"")</f>
        <v/>
      </c>
      <c r="AE609" s="15"/>
      <c r="AF609" s="15"/>
      <c r="AG609" s="15"/>
      <c r="AH609" s="46" t="str">
        <f>IF(Table1[[#This Row],[Posting Date]]&lt;&gt;"","GJ-"&amp;CountryID,"")</f>
        <v/>
      </c>
      <c r="AI609" s="59" t="str">
        <f>IF(Table1[[#This Row],[Posting Date]]&lt;&gt;"",Table1[[#This Row],[Posting Date]],"")</f>
        <v/>
      </c>
      <c r="AJ609" s="46"/>
      <c r="AK609" s="46" t="str">
        <f>IF(Table1[[#This Row],[Description]]&lt;&gt;"",Table1[[#This Row],[Description]],"")</f>
        <v/>
      </c>
      <c r="AL609" s="46" t="str">
        <f>IF(Table1[[#This Row],[Posting Date]]&lt;&gt;"",Table1[[#This Row],[Reference Number]],"")</f>
        <v/>
      </c>
      <c r="AM609" s="46" t="str">
        <f>TRIM(Table1[[#This Row],[Line '#]])</f>
        <v/>
      </c>
      <c r="AN609" s="46" t="str">
        <f>TRIM(Table1[[#This Row],[Account]])</f>
        <v/>
      </c>
      <c r="AO609" s="46" t="str">
        <f>IF(Table1[[#This Row],[Posting Date]]&lt;&gt;"",$D$5,"")</f>
        <v/>
      </c>
      <c r="AP609" s="46" t="str">
        <f>TRIM(Table1[[#This Row],[Departments-Prgrams]])</f>
        <v/>
      </c>
      <c r="AQ609" s="46" t="str">
        <f>TRIM(Table1[[#This Row],[Grant]])</f>
        <v/>
      </c>
      <c r="AR609" s="46" t="str">
        <f>TRIM(Table1[[#This Row],[Staff ID]])</f>
        <v/>
      </c>
      <c r="AS609" s="46" t="str">
        <f>IF(TRIM(Table1[[#This Row],[Budget Code]])=0,"",TRIM(Table1[[#This Row],[Budget Code]]))</f>
        <v/>
      </c>
      <c r="AT609" s="46" t="str">
        <f>IF(Table1[[#This Row],[Line Description]]&lt;&gt;"",Table1[[#This Row],[Line Description]],"")</f>
        <v/>
      </c>
      <c r="AU609" s="46" t="str">
        <f>IF(Table1[[#This Row],[Cur_Amount Debit]]&gt;0,ROUND(Table1[[#This Row],[Cur_Amount Debit]],2),"")</f>
        <v/>
      </c>
      <c r="AV609" s="46" t="str">
        <f>IF(Table1[[#This Row],[Cur_Amount Credit]]&gt;0,ROUND(Table1[[#This Row],[Cur_Amount Credit]],2),"")</f>
        <v/>
      </c>
      <c r="AW609" s="46" t="str">
        <f>LEFT(Table1[[#This Row],[Cur]],3)</f>
        <v/>
      </c>
      <c r="AX609" s="59"/>
      <c r="AY609" s="46"/>
      <c r="AZ609" s="46" t="str">
        <f>IF(Table1[[#This Row],[Cur]]&lt;&gt;"",IF(Table1[[#This Row],[Cur]]="USD","",ExchangeRate),"")</f>
        <v/>
      </c>
      <c r="BA609" s="46" t="str">
        <f>IF(Table1[[#This Row],[Grant]]&lt;&gt;"",VLOOKUP(Table1[[#This Row],[Grant]],Grants!B:D,3),"")</f>
        <v/>
      </c>
      <c r="BB609" s="46" t="str">
        <f>TRIM(Table1[[#This Row],[Vendor ID]])</f>
        <v/>
      </c>
      <c r="BC609">
        <f>IF(Table1[[#This Row],[Reference Number]]=Q608,BC608,BC608+1)</f>
        <v>2</v>
      </c>
    </row>
    <row r="610" spans="1:55" ht="11.25" hidden="1" customHeight="1">
      <c r="A610" s="1"/>
      <c r="B610" s="88" t="str">
        <f>IF(Table1[[#This Row],[Posting Date]]&lt;&gt;"",IF(Table1[[#This Row],[Reference Number]]=Q609,B609+1,1),"")</f>
        <v/>
      </c>
      <c r="C610" s="61"/>
      <c r="D610" s="61"/>
      <c r="E610" s="218"/>
      <c r="F610" s="143" t="str">
        <f>IFERROR(IF(VLOOKUP(Table1[[#This Row],[Budget Code Description]],Dimentions!$X$6:$AC$132,2,FALSE)="","",VLOOKUP(Table1[[#This Row],[Budget Code Description]],Dimentions!$X$6:$AC$132,2,FALSE)),"")</f>
        <v/>
      </c>
      <c r="G610" s="143" t="str">
        <f>IFERROR(VLOOKUP(Table1[[#This Row],[Budget Code Description]],Dimentions!$X$6:$AC$132,3,FALSE),"")</f>
        <v/>
      </c>
      <c r="H610" s="64" t="str">
        <f>IFERROR(VLOOKUP(Table1[[#This Row],[Account]],Dimentions!$S$6:$V$233,2,FALSE),"")</f>
        <v/>
      </c>
      <c r="I610" s="62">
        <f>_xlfn.NUMBERVALUE(LEFT(Table1[[#This Row],[Account]],1))</f>
        <v>0</v>
      </c>
      <c r="J610" s="62" t="str">
        <f>IFERROR(VLOOKUP(Table1[[#This Row],[Budget Code Description]],Table6[#All],7,FALSE),"")</f>
        <v/>
      </c>
      <c r="K610" s="143" t="str">
        <f>IFERROR(VLOOKUP(Table1[[#This Row],[Budget Code Description]],Table6[#All],8,FALSE),"")</f>
        <v/>
      </c>
      <c r="L610" s="63"/>
      <c r="M610" s="65" t="str">
        <f>IFERROR(VLOOKUP(Table1[[#This Row],[Staff ID]],Table2[],2,FALSE),"")</f>
        <v/>
      </c>
      <c r="N610" s="211" t="str">
        <f>IFERROR(IF(VLOOKUP(Table1[[#This Row],[Budget Code Description]],Dimentions!$X$6:$AC$97,4,FALSE)="","",VLOOKUP(Table1[[#This Row],[Budget Code Description]],Dimentions!$X$6:$AC$97,4,FALSE)),"")</f>
        <v/>
      </c>
      <c r="O610" s="65" t="str">
        <f>IFERROR(VLOOKUP(Table1[[#This Row],[Vendor ID]],Table549[],2,FALSE),"")</f>
        <v/>
      </c>
      <c r="P610" s="63"/>
      <c r="Q610" s="143" t="str">
        <f>IF(Table1[[#This Row],[Posting Date]]&lt;&gt;"",$D$9,"")</f>
        <v/>
      </c>
      <c r="R610" s="159" t="str">
        <f>IF(Table1[[#This Row],[Posting Date]]&lt;&gt;"",$D$10,"")</f>
        <v/>
      </c>
      <c r="S610" s="66"/>
      <c r="T610" s="63"/>
      <c r="U610" s="67"/>
      <c r="V610" s="67"/>
      <c r="W610" s="67" t="str">
        <f t="shared" si="9"/>
        <v/>
      </c>
      <c r="X610" s="161" t="str">
        <f>IF(E610="","",(IF(Table1[[#This Row],[Cur]]="USD",Table1[[#This Row],[Cur_Amount Debit]],Table1[[#This Row],[Cur_Amount Debit]]/Table1[[#This Row],[Exchange Rate]])))</f>
        <v/>
      </c>
      <c r="Y610" s="161" t="str">
        <f>IF(E610="","",(IF(Table1[[#This Row],[Cur]]="USD",Table1[[#This Row],[Cur_Amount Credit]],Table1[[#This Row],[Cur_Amount Credit]]/ExchangeRate)))</f>
        <v/>
      </c>
      <c r="Z610" s="203" t="str">
        <f>IF(E610="","",(Table1[[#This Row],[Debit USD]]-Table1[[#This Row],[Credit USD]]))</f>
        <v/>
      </c>
      <c r="AA610" s="122"/>
      <c r="AB610" s="1"/>
      <c r="AC610" s="15"/>
      <c r="AD610" s="15" t="str">
        <f>IF(AND(OR(Table1[[#This Row],[Account]]="15030",Table1[[#This Row],[Account]]="15035",Table1[[#This Row],[Account]]="20150"),Table1[[#This Row],[Vendor ID]]=""),1,"")</f>
        <v/>
      </c>
      <c r="AE610" s="15"/>
      <c r="AF610" s="15"/>
      <c r="AG610" s="15"/>
      <c r="AH610" s="46" t="str">
        <f>IF(Table1[[#This Row],[Posting Date]]&lt;&gt;"","GJ-"&amp;CountryID,"")</f>
        <v/>
      </c>
      <c r="AI610" s="59" t="str">
        <f>IF(Table1[[#This Row],[Posting Date]]&lt;&gt;"",Table1[[#This Row],[Posting Date]],"")</f>
        <v/>
      </c>
      <c r="AJ610" s="46"/>
      <c r="AK610" s="46" t="str">
        <f>IF(Table1[[#This Row],[Description]]&lt;&gt;"",Table1[[#This Row],[Description]],"")</f>
        <v/>
      </c>
      <c r="AL610" s="46" t="str">
        <f>IF(Table1[[#This Row],[Posting Date]]&lt;&gt;"",Table1[[#This Row],[Reference Number]],"")</f>
        <v/>
      </c>
      <c r="AM610" s="46" t="str">
        <f>TRIM(Table1[[#This Row],[Line '#]])</f>
        <v/>
      </c>
      <c r="AN610" s="46" t="str">
        <f>TRIM(Table1[[#This Row],[Account]])</f>
        <v/>
      </c>
      <c r="AO610" s="46" t="str">
        <f>IF(Table1[[#This Row],[Posting Date]]&lt;&gt;"",$D$5,"")</f>
        <v/>
      </c>
      <c r="AP610" s="46" t="str">
        <f>TRIM(Table1[[#This Row],[Departments-Prgrams]])</f>
        <v/>
      </c>
      <c r="AQ610" s="46" t="str">
        <f>TRIM(Table1[[#This Row],[Grant]])</f>
        <v/>
      </c>
      <c r="AR610" s="46" t="str">
        <f>TRIM(Table1[[#This Row],[Staff ID]])</f>
        <v/>
      </c>
      <c r="AS610" s="46" t="str">
        <f>IF(TRIM(Table1[[#This Row],[Budget Code]])=0,"",TRIM(Table1[[#This Row],[Budget Code]]))</f>
        <v/>
      </c>
      <c r="AT610" s="46" t="str">
        <f>IF(Table1[[#This Row],[Line Description]]&lt;&gt;"",Table1[[#This Row],[Line Description]],"")</f>
        <v/>
      </c>
      <c r="AU610" s="46" t="str">
        <f>IF(Table1[[#This Row],[Cur_Amount Debit]]&gt;0,ROUND(Table1[[#This Row],[Cur_Amount Debit]],2),"")</f>
        <v/>
      </c>
      <c r="AV610" s="46" t="str">
        <f>IF(Table1[[#This Row],[Cur_Amount Credit]]&gt;0,ROUND(Table1[[#This Row],[Cur_Amount Credit]],2),"")</f>
        <v/>
      </c>
      <c r="AW610" s="46" t="str">
        <f>LEFT(Table1[[#This Row],[Cur]],3)</f>
        <v/>
      </c>
      <c r="AX610" s="59"/>
      <c r="AY610" s="46"/>
      <c r="AZ610" s="46" t="str">
        <f>IF(Table1[[#This Row],[Cur]]&lt;&gt;"",IF(Table1[[#This Row],[Cur]]="USD","",ExchangeRate),"")</f>
        <v/>
      </c>
      <c r="BA610" s="46" t="str">
        <f>IF(Table1[[#This Row],[Grant]]&lt;&gt;"",VLOOKUP(Table1[[#This Row],[Grant]],Grants!B:D,3),"")</f>
        <v/>
      </c>
      <c r="BB610" s="46" t="str">
        <f>TRIM(Table1[[#This Row],[Vendor ID]])</f>
        <v/>
      </c>
      <c r="BC610">
        <f>IF(Table1[[#This Row],[Reference Number]]=Q609,BC609,BC609+1)</f>
        <v>2</v>
      </c>
    </row>
    <row r="611" spans="1:55" ht="11.25" hidden="1" customHeight="1">
      <c r="A611" s="1"/>
      <c r="B611" s="88" t="str">
        <f>IF(Table1[[#This Row],[Posting Date]]&lt;&gt;"",IF(Table1[[#This Row],[Reference Number]]=Q610,B610+1,1),"")</f>
        <v/>
      </c>
      <c r="C611" s="61"/>
      <c r="D611" s="61"/>
      <c r="E611" s="218"/>
      <c r="F611" s="143" t="str">
        <f>IFERROR(IF(VLOOKUP(Table1[[#This Row],[Budget Code Description]],Dimentions!$X$6:$AC$132,2,FALSE)="","",VLOOKUP(Table1[[#This Row],[Budget Code Description]],Dimentions!$X$6:$AC$132,2,FALSE)),"")</f>
        <v/>
      </c>
      <c r="G611" s="143" t="str">
        <f>IFERROR(VLOOKUP(Table1[[#This Row],[Budget Code Description]],Dimentions!$X$6:$AC$132,3,FALSE),"")</f>
        <v/>
      </c>
      <c r="H611" s="64" t="str">
        <f>IFERROR(VLOOKUP(Table1[[#This Row],[Account]],Dimentions!$S$6:$V$233,2,FALSE),"")</f>
        <v/>
      </c>
      <c r="I611" s="62">
        <f>_xlfn.NUMBERVALUE(LEFT(Table1[[#This Row],[Account]],1))</f>
        <v>0</v>
      </c>
      <c r="J611" s="62" t="str">
        <f>IFERROR(VLOOKUP(Table1[[#This Row],[Budget Code Description]],Table6[#All],7,FALSE),"")</f>
        <v/>
      </c>
      <c r="K611" s="143" t="str">
        <f>IFERROR(VLOOKUP(Table1[[#This Row],[Budget Code Description]],Table6[#All],8,FALSE),"")</f>
        <v/>
      </c>
      <c r="L611" s="63"/>
      <c r="M611" s="65" t="str">
        <f>IFERROR(VLOOKUP(Table1[[#This Row],[Staff ID]],Table2[],2,FALSE),"")</f>
        <v/>
      </c>
      <c r="N611" s="211" t="str">
        <f>IFERROR(IF(VLOOKUP(Table1[[#This Row],[Budget Code Description]],Dimentions!$X$6:$AC$97,4,FALSE)="","",VLOOKUP(Table1[[#This Row],[Budget Code Description]],Dimentions!$X$6:$AC$97,4,FALSE)),"")</f>
        <v/>
      </c>
      <c r="O611" s="65" t="str">
        <f>IFERROR(VLOOKUP(Table1[[#This Row],[Vendor ID]],Table549[],2,FALSE),"")</f>
        <v/>
      </c>
      <c r="P611" s="63"/>
      <c r="Q611" s="143" t="str">
        <f>IF(Table1[[#This Row],[Posting Date]]&lt;&gt;"",$D$9,"")</f>
        <v/>
      </c>
      <c r="R611" s="159" t="str">
        <f>IF(Table1[[#This Row],[Posting Date]]&lt;&gt;"",$D$10,"")</f>
        <v/>
      </c>
      <c r="S611" s="66"/>
      <c r="T611" s="63"/>
      <c r="U611" s="67"/>
      <c r="V611" s="67"/>
      <c r="W611" s="67" t="str">
        <f t="shared" si="9"/>
        <v/>
      </c>
      <c r="X611" s="161" t="str">
        <f>IF(E611="","",(IF(Table1[[#This Row],[Cur]]="USD",Table1[[#This Row],[Cur_Amount Debit]],Table1[[#This Row],[Cur_Amount Debit]]/Table1[[#This Row],[Exchange Rate]])))</f>
        <v/>
      </c>
      <c r="Y611" s="161" t="str">
        <f>IF(E611="","",(IF(Table1[[#This Row],[Cur]]="USD",Table1[[#This Row],[Cur_Amount Credit]],Table1[[#This Row],[Cur_Amount Credit]]/ExchangeRate)))</f>
        <v/>
      </c>
      <c r="Z611" s="203" t="str">
        <f>IF(E611="","",(Table1[[#This Row],[Debit USD]]-Table1[[#This Row],[Credit USD]]))</f>
        <v/>
      </c>
      <c r="AA611" s="122"/>
      <c r="AB611" s="1"/>
      <c r="AC611" s="15"/>
      <c r="AD611" s="15" t="str">
        <f>IF(AND(OR(Table1[[#This Row],[Account]]="15030",Table1[[#This Row],[Account]]="15035",Table1[[#This Row],[Account]]="20150"),Table1[[#This Row],[Vendor ID]]=""),1,"")</f>
        <v/>
      </c>
      <c r="AE611" s="15"/>
      <c r="AF611" s="15"/>
      <c r="AG611" s="15"/>
      <c r="AH611" s="46" t="str">
        <f>IF(Table1[[#This Row],[Posting Date]]&lt;&gt;"","GJ-"&amp;CountryID,"")</f>
        <v/>
      </c>
      <c r="AI611" s="59" t="str">
        <f>IF(Table1[[#This Row],[Posting Date]]&lt;&gt;"",Table1[[#This Row],[Posting Date]],"")</f>
        <v/>
      </c>
      <c r="AJ611" s="46"/>
      <c r="AK611" s="46" t="str">
        <f>IF(Table1[[#This Row],[Description]]&lt;&gt;"",Table1[[#This Row],[Description]],"")</f>
        <v/>
      </c>
      <c r="AL611" s="46" t="str">
        <f>IF(Table1[[#This Row],[Posting Date]]&lt;&gt;"",Table1[[#This Row],[Reference Number]],"")</f>
        <v/>
      </c>
      <c r="AM611" s="46" t="str">
        <f>TRIM(Table1[[#This Row],[Line '#]])</f>
        <v/>
      </c>
      <c r="AN611" s="46" t="str">
        <f>TRIM(Table1[[#This Row],[Account]])</f>
        <v/>
      </c>
      <c r="AO611" s="46" t="str">
        <f>IF(Table1[[#This Row],[Posting Date]]&lt;&gt;"",$D$5,"")</f>
        <v/>
      </c>
      <c r="AP611" s="46" t="str">
        <f>TRIM(Table1[[#This Row],[Departments-Prgrams]])</f>
        <v/>
      </c>
      <c r="AQ611" s="46" t="str">
        <f>TRIM(Table1[[#This Row],[Grant]])</f>
        <v/>
      </c>
      <c r="AR611" s="46" t="str">
        <f>TRIM(Table1[[#This Row],[Staff ID]])</f>
        <v/>
      </c>
      <c r="AS611" s="46" t="str">
        <f>IF(TRIM(Table1[[#This Row],[Budget Code]])=0,"",TRIM(Table1[[#This Row],[Budget Code]]))</f>
        <v/>
      </c>
      <c r="AT611" s="46" t="str">
        <f>IF(Table1[[#This Row],[Line Description]]&lt;&gt;"",Table1[[#This Row],[Line Description]],"")</f>
        <v/>
      </c>
      <c r="AU611" s="46" t="str">
        <f>IF(Table1[[#This Row],[Cur_Amount Debit]]&gt;0,ROUND(Table1[[#This Row],[Cur_Amount Debit]],2),"")</f>
        <v/>
      </c>
      <c r="AV611" s="46" t="str">
        <f>IF(Table1[[#This Row],[Cur_Amount Credit]]&gt;0,ROUND(Table1[[#This Row],[Cur_Amount Credit]],2),"")</f>
        <v/>
      </c>
      <c r="AW611" s="46" t="str">
        <f>LEFT(Table1[[#This Row],[Cur]],3)</f>
        <v/>
      </c>
      <c r="AX611" s="59"/>
      <c r="AY611" s="46"/>
      <c r="AZ611" s="46" t="str">
        <f>IF(Table1[[#This Row],[Cur]]&lt;&gt;"",IF(Table1[[#This Row],[Cur]]="USD","",ExchangeRate),"")</f>
        <v/>
      </c>
      <c r="BA611" s="46" t="str">
        <f>IF(Table1[[#This Row],[Grant]]&lt;&gt;"",VLOOKUP(Table1[[#This Row],[Grant]],Grants!B:D,3),"")</f>
        <v/>
      </c>
      <c r="BB611" s="46" t="str">
        <f>TRIM(Table1[[#This Row],[Vendor ID]])</f>
        <v/>
      </c>
      <c r="BC611">
        <f>IF(Table1[[#This Row],[Reference Number]]=Q610,BC610,BC610+1)</f>
        <v>2</v>
      </c>
    </row>
    <row r="612" spans="1:55" ht="11.25" hidden="1" customHeight="1">
      <c r="A612" s="1"/>
      <c r="B612" s="88" t="str">
        <f>IF(Table1[[#This Row],[Posting Date]]&lt;&gt;"",IF(Table1[[#This Row],[Reference Number]]=Q611,B611+1,1),"")</f>
        <v/>
      </c>
      <c r="C612" s="61"/>
      <c r="D612" s="61"/>
      <c r="E612" s="218"/>
      <c r="F612" s="143" t="str">
        <f>IFERROR(IF(VLOOKUP(Table1[[#This Row],[Budget Code Description]],Dimentions!$X$6:$AC$132,2,FALSE)="","",VLOOKUP(Table1[[#This Row],[Budget Code Description]],Dimentions!$X$6:$AC$132,2,FALSE)),"")</f>
        <v/>
      </c>
      <c r="G612" s="143" t="str">
        <f>IFERROR(VLOOKUP(Table1[[#This Row],[Budget Code Description]],Dimentions!$X$6:$AC$132,3,FALSE),"")</f>
        <v/>
      </c>
      <c r="H612" s="64" t="str">
        <f>IFERROR(VLOOKUP(Table1[[#This Row],[Account]],Dimentions!$S$6:$V$233,2,FALSE),"")</f>
        <v/>
      </c>
      <c r="I612" s="62">
        <f>_xlfn.NUMBERVALUE(LEFT(Table1[[#This Row],[Account]],1))</f>
        <v>0</v>
      </c>
      <c r="J612" s="62" t="str">
        <f>IFERROR(VLOOKUP(Table1[[#This Row],[Budget Code Description]],Table6[#All],7,FALSE),"")</f>
        <v/>
      </c>
      <c r="K612" s="143" t="str">
        <f>IFERROR(VLOOKUP(Table1[[#This Row],[Budget Code Description]],Table6[#All],8,FALSE),"")</f>
        <v/>
      </c>
      <c r="L612" s="63"/>
      <c r="M612" s="65" t="str">
        <f>IFERROR(VLOOKUP(Table1[[#This Row],[Staff ID]],Table2[],2,FALSE),"")</f>
        <v/>
      </c>
      <c r="N612" s="211" t="str">
        <f>IFERROR(IF(VLOOKUP(Table1[[#This Row],[Budget Code Description]],Dimentions!$X$6:$AC$97,4,FALSE)="","",VLOOKUP(Table1[[#This Row],[Budget Code Description]],Dimentions!$X$6:$AC$97,4,FALSE)),"")</f>
        <v/>
      </c>
      <c r="O612" s="65" t="str">
        <f>IFERROR(VLOOKUP(Table1[[#This Row],[Vendor ID]],Table549[],2,FALSE),"")</f>
        <v/>
      </c>
      <c r="P612" s="63"/>
      <c r="Q612" s="143" t="str">
        <f>IF(Table1[[#This Row],[Posting Date]]&lt;&gt;"",$D$9,"")</f>
        <v/>
      </c>
      <c r="R612" s="159" t="str">
        <f>IF(Table1[[#This Row],[Posting Date]]&lt;&gt;"",$D$10,"")</f>
        <v/>
      </c>
      <c r="S612" s="66"/>
      <c r="T612" s="63"/>
      <c r="U612" s="67"/>
      <c r="V612" s="67"/>
      <c r="W612" s="67" t="str">
        <f t="shared" si="9"/>
        <v/>
      </c>
      <c r="X612" s="161" t="str">
        <f>IF(E612="","",(IF(Table1[[#This Row],[Cur]]="USD",Table1[[#This Row],[Cur_Amount Debit]],Table1[[#This Row],[Cur_Amount Debit]]/Table1[[#This Row],[Exchange Rate]])))</f>
        <v/>
      </c>
      <c r="Y612" s="161" t="str">
        <f>IF(E612="","",(IF(Table1[[#This Row],[Cur]]="USD",Table1[[#This Row],[Cur_Amount Credit]],Table1[[#This Row],[Cur_Amount Credit]]/ExchangeRate)))</f>
        <v/>
      </c>
      <c r="Z612" s="203" t="str">
        <f>IF(E612="","",(Table1[[#This Row],[Debit USD]]-Table1[[#This Row],[Credit USD]]))</f>
        <v/>
      </c>
      <c r="AA612" s="122"/>
      <c r="AB612" s="1"/>
      <c r="AC612" s="15"/>
      <c r="AD612" s="15" t="str">
        <f>IF(AND(OR(Table1[[#This Row],[Account]]="15030",Table1[[#This Row],[Account]]="15035",Table1[[#This Row],[Account]]="20150"),Table1[[#This Row],[Vendor ID]]=""),1,"")</f>
        <v/>
      </c>
      <c r="AE612" s="15"/>
      <c r="AF612" s="15"/>
      <c r="AG612" s="15"/>
      <c r="AH612" s="46" t="str">
        <f>IF(Table1[[#This Row],[Posting Date]]&lt;&gt;"","GJ-"&amp;CountryID,"")</f>
        <v/>
      </c>
      <c r="AI612" s="59" t="str">
        <f>IF(Table1[[#This Row],[Posting Date]]&lt;&gt;"",Table1[[#This Row],[Posting Date]],"")</f>
        <v/>
      </c>
      <c r="AJ612" s="46"/>
      <c r="AK612" s="46" t="str">
        <f>IF(Table1[[#This Row],[Description]]&lt;&gt;"",Table1[[#This Row],[Description]],"")</f>
        <v/>
      </c>
      <c r="AL612" s="46" t="str">
        <f>IF(Table1[[#This Row],[Posting Date]]&lt;&gt;"",Table1[[#This Row],[Reference Number]],"")</f>
        <v/>
      </c>
      <c r="AM612" s="46" t="str">
        <f>TRIM(Table1[[#This Row],[Line '#]])</f>
        <v/>
      </c>
      <c r="AN612" s="46" t="str">
        <f>TRIM(Table1[[#This Row],[Account]])</f>
        <v/>
      </c>
      <c r="AO612" s="46" t="str">
        <f>IF(Table1[[#This Row],[Posting Date]]&lt;&gt;"",$D$5,"")</f>
        <v/>
      </c>
      <c r="AP612" s="46" t="str">
        <f>TRIM(Table1[[#This Row],[Departments-Prgrams]])</f>
        <v/>
      </c>
      <c r="AQ612" s="46" t="str">
        <f>TRIM(Table1[[#This Row],[Grant]])</f>
        <v/>
      </c>
      <c r="AR612" s="46" t="str">
        <f>TRIM(Table1[[#This Row],[Staff ID]])</f>
        <v/>
      </c>
      <c r="AS612" s="46" t="str">
        <f>IF(TRIM(Table1[[#This Row],[Budget Code]])=0,"",TRIM(Table1[[#This Row],[Budget Code]]))</f>
        <v/>
      </c>
      <c r="AT612" s="46" t="str">
        <f>IF(Table1[[#This Row],[Line Description]]&lt;&gt;"",Table1[[#This Row],[Line Description]],"")</f>
        <v/>
      </c>
      <c r="AU612" s="46" t="str">
        <f>IF(Table1[[#This Row],[Cur_Amount Debit]]&gt;0,ROUND(Table1[[#This Row],[Cur_Amount Debit]],2),"")</f>
        <v/>
      </c>
      <c r="AV612" s="46" t="str">
        <f>IF(Table1[[#This Row],[Cur_Amount Credit]]&gt;0,ROUND(Table1[[#This Row],[Cur_Amount Credit]],2),"")</f>
        <v/>
      </c>
      <c r="AW612" s="46" t="str">
        <f>LEFT(Table1[[#This Row],[Cur]],3)</f>
        <v/>
      </c>
      <c r="AX612" s="59"/>
      <c r="AY612" s="46"/>
      <c r="AZ612" s="46" t="str">
        <f>IF(Table1[[#This Row],[Cur]]&lt;&gt;"",IF(Table1[[#This Row],[Cur]]="USD","",ExchangeRate),"")</f>
        <v/>
      </c>
      <c r="BA612" s="46" t="str">
        <f>IF(Table1[[#This Row],[Grant]]&lt;&gt;"",VLOOKUP(Table1[[#This Row],[Grant]],Grants!B:D,3),"")</f>
        <v/>
      </c>
      <c r="BB612" s="46" t="str">
        <f>TRIM(Table1[[#This Row],[Vendor ID]])</f>
        <v/>
      </c>
      <c r="BC612">
        <f>IF(Table1[[#This Row],[Reference Number]]=Q611,BC611,BC611+1)</f>
        <v>2</v>
      </c>
    </row>
    <row r="613" spans="1:55" ht="11.25" hidden="1" customHeight="1">
      <c r="A613" s="1"/>
      <c r="B613" s="88" t="str">
        <f>IF(Table1[[#This Row],[Posting Date]]&lt;&gt;"",IF(Table1[[#This Row],[Reference Number]]=Q612,B612+1,1),"")</f>
        <v/>
      </c>
      <c r="C613" s="61"/>
      <c r="D613" s="61"/>
      <c r="E613" s="218"/>
      <c r="F613" s="143" t="str">
        <f>IFERROR(IF(VLOOKUP(Table1[[#This Row],[Budget Code Description]],Dimentions!$X$6:$AC$132,2,FALSE)="","",VLOOKUP(Table1[[#This Row],[Budget Code Description]],Dimentions!$X$6:$AC$132,2,FALSE)),"")</f>
        <v/>
      </c>
      <c r="G613" s="143" t="str">
        <f>IFERROR(VLOOKUP(Table1[[#This Row],[Budget Code Description]],Dimentions!$X$6:$AC$132,3,FALSE),"")</f>
        <v/>
      </c>
      <c r="H613" s="64" t="str">
        <f>IFERROR(VLOOKUP(Table1[[#This Row],[Account]],Dimentions!$S$6:$V$233,2,FALSE),"")</f>
        <v/>
      </c>
      <c r="I613" s="62">
        <f>_xlfn.NUMBERVALUE(LEFT(Table1[[#This Row],[Account]],1))</f>
        <v>0</v>
      </c>
      <c r="J613" s="62" t="str">
        <f>IFERROR(VLOOKUP(Table1[[#This Row],[Budget Code Description]],Table6[#All],7,FALSE),"")</f>
        <v/>
      </c>
      <c r="K613" s="143" t="str">
        <f>IFERROR(VLOOKUP(Table1[[#This Row],[Budget Code Description]],Table6[#All],8,FALSE),"")</f>
        <v/>
      </c>
      <c r="L613" s="63"/>
      <c r="M613" s="65" t="str">
        <f>IFERROR(VLOOKUP(Table1[[#This Row],[Staff ID]],Table2[],2,FALSE),"")</f>
        <v/>
      </c>
      <c r="N613" s="211" t="str">
        <f>IFERROR(IF(VLOOKUP(Table1[[#This Row],[Budget Code Description]],Dimentions!$X$6:$AC$97,4,FALSE)="","",VLOOKUP(Table1[[#This Row],[Budget Code Description]],Dimentions!$X$6:$AC$97,4,FALSE)),"")</f>
        <v/>
      </c>
      <c r="O613" s="65" t="str">
        <f>IFERROR(VLOOKUP(Table1[[#This Row],[Vendor ID]],Table549[],2,FALSE),"")</f>
        <v/>
      </c>
      <c r="P613" s="63"/>
      <c r="Q613" s="143" t="str">
        <f>IF(Table1[[#This Row],[Posting Date]]&lt;&gt;"",$D$9,"")</f>
        <v/>
      </c>
      <c r="R613" s="159" t="str">
        <f>IF(Table1[[#This Row],[Posting Date]]&lt;&gt;"",$D$10,"")</f>
        <v/>
      </c>
      <c r="S613" s="66"/>
      <c r="T613" s="63"/>
      <c r="U613" s="67"/>
      <c r="V613" s="67"/>
      <c r="W613" s="67" t="str">
        <f t="shared" si="9"/>
        <v/>
      </c>
      <c r="X613" s="161" t="str">
        <f>IF(E613="","",(IF(Table1[[#This Row],[Cur]]="USD",Table1[[#This Row],[Cur_Amount Debit]],Table1[[#This Row],[Cur_Amount Debit]]/Table1[[#This Row],[Exchange Rate]])))</f>
        <v/>
      </c>
      <c r="Y613" s="161" t="str">
        <f>IF(E613="","",(IF(Table1[[#This Row],[Cur]]="USD",Table1[[#This Row],[Cur_Amount Credit]],Table1[[#This Row],[Cur_Amount Credit]]/ExchangeRate)))</f>
        <v/>
      </c>
      <c r="Z613" s="203" t="str">
        <f>IF(E613="","",(Table1[[#This Row],[Debit USD]]-Table1[[#This Row],[Credit USD]]))</f>
        <v/>
      </c>
      <c r="AA613" s="122"/>
      <c r="AB613" s="1"/>
      <c r="AC613" s="15"/>
      <c r="AD613" s="15" t="str">
        <f>IF(AND(OR(Table1[[#This Row],[Account]]="15030",Table1[[#This Row],[Account]]="15035",Table1[[#This Row],[Account]]="20150"),Table1[[#This Row],[Vendor ID]]=""),1,"")</f>
        <v/>
      </c>
      <c r="AE613" s="15"/>
      <c r="AF613" s="15"/>
      <c r="AG613" s="15"/>
      <c r="AH613" s="46" t="str">
        <f>IF(Table1[[#This Row],[Posting Date]]&lt;&gt;"","GJ-"&amp;CountryID,"")</f>
        <v/>
      </c>
      <c r="AI613" s="59" t="str">
        <f>IF(Table1[[#This Row],[Posting Date]]&lt;&gt;"",Table1[[#This Row],[Posting Date]],"")</f>
        <v/>
      </c>
      <c r="AJ613" s="46"/>
      <c r="AK613" s="46" t="str">
        <f>IF(Table1[[#This Row],[Description]]&lt;&gt;"",Table1[[#This Row],[Description]],"")</f>
        <v/>
      </c>
      <c r="AL613" s="46" t="str">
        <f>IF(Table1[[#This Row],[Posting Date]]&lt;&gt;"",Table1[[#This Row],[Reference Number]],"")</f>
        <v/>
      </c>
      <c r="AM613" s="46" t="str">
        <f>TRIM(Table1[[#This Row],[Line '#]])</f>
        <v/>
      </c>
      <c r="AN613" s="46" t="str">
        <f>TRIM(Table1[[#This Row],[Account]])</f>
        <v/>
      </c>
      <c r="AO613" s="46" t="str">
        <f>IF(Table1[[#This Row],[Posting Date]]&lt;&gt;"",$D$5,"")</f>
        <v/>
      </c>
      <c r="AP613" s="46" t="str">
        <f>TRIM(Table1[[#This Row],[Departments-Prgrams]])</f>
        <v/>
      </c>
      <c r="AQ613" s="46" t="str">
        <f>TRIM(Table1[[#This Row],[Grant]])</f>
        <v/>
      </c>
      <c r="AR613" s="46" t="str">
        <f>TRIM(Table1[[#This Row],[Staff ID]])</f>
        <v/>
      </c>
      <c r="AS613" s="46" t="str">
        <f>IF(TRIM(Table1[[#This Row],[Budget Code]])=0,"",TRIM(Table1[[#This Row],[Budget Code]]))</f>
        <v/>
      </c>
      <c r="AT613" s="46" t="str">
        <f>IF(Table1[[#This Row],[Line Description]]&lt;&gt;"",Table1[[#This Row],[Line Description]],"")</f>
        <v/>
      </c>
      <c r="AU613" s="46" t="str">
        <f>IF(Table1[[#This Row],[Cur_Amount Debit]]&gt;0,ROUND(Table1[[#This Row],[Cur_Amount Debit]],2),"")</f>
        <v/>
      </c>
      <c r="AV613" s="46" t="str">
        <f>IF(Table1[[#This Row],[Cur_Amount Credit]]&gt;0,ROUND(Table1[[#This Row],[Cur_Amount Credit]],2),"")</f>
        <v/>
      </c>
      <c r="AW613" s="46" t="str">
        <f>LEFT(Table1[[#This Row],[Cur]],3)</f>
        <v/>
      </c>
      <c r="AX613" s="59"/>
      <c r="AY613" s="46"/>
      <c r="AZ613" s="46" t="str">
        <f>IF(Table1[[#This Row],[Cur]]&lt;&gt;"",IF(Table1[[#This Row],[Cur]]="USD","",ExchangeRate),"")</f>
        <v/>
      </c>
      <c r="BA613" s="46" t="str">
        <f>IF(Table1[[#This Row],[Grant]]&lt;&gt;"",VLOOKUP(Table1[[#This Row],[Grant]],Grants!B:D,3),"")</f>
        <v/>
      </c>
      <c r="BB613" s="46" t="str">
        <f>TRIM(Table1[[#This Row],[Vendor ID]])</f>
        <v/>
      </c>
      <c r="BC613">
        <f>IF(Table1[[#This Row],[Reference Number]]=Q612,BC612,BC612+1)</f>
        <v>2</v>
      </c>
    </row>
    <row r="614" spans="1:55" ht="11.25" hidden="1" customHeight="1">
      <c r="A614" s="1"/>
      <c r="B614" s="88" t="str">
        <f>IF(Table1[[#This Row],[Posting Date]]&lt;&gt;"",IF(Table1[[#This Row],[Reference Number]]=Q613,B613+1,1),"")</f>
        <v/>
      </c>
      <c r="C614" s="61"/>
      <c r="D614" s="61"/>
      <c r="E614" s="218"/>
      <c r="F614" s="143" t="str">
        <f>IFERROR(IF(VLOOKUP(Table1[[#This Row],[Budget Code Description]],Dimentions!$X$6:$AC$132,2,FALSE)="","",VLOOKUP(Table1[[#This Row],[Budget Code Description]],Dimentions!$X$6:$AC$132,2,FALSE)),"")</f>
        <v/>
      </c>
      <c r="G614" s="143" t="str">
        <f>IFERROR(VLOOKUP(Table1[[#This Row],[Budget Code Description]],Dimentions!$X$6:$AC$132,3,FALSE),"")</f>
        <v/>
      </c>
      <c r="H614" s="64" t="str">
        <f>IFERROR(VLOOKUP(Table1[[#This Row],[Account]],Dimentions!$S$6:$V$233,2,FALSE),"")</f>
        <v/>
      </c>
      <c r="I614" s="62">
        <f>_xlfn.NUMBERVALUE(LEFT(Table1[[#This Row],[Account]],1))</f>
        <v>0</v>
      </c>
      <c r="J614" s="62" t="str">
        <f>IFERROR(VLOOKUP(Table1[[#This Row],[Budget Code Description]],Table6[#All],7,FALSE),"")</f>
        <v/>
      </c>
      <c r="K614" s="143" t="str">
        <f>IFERROR(VLOOKUP(Table1[[#This Row],[Budget Code Description]],Table6[#All],8,FALSE),"")</f>
        <v/>
      </c>
      <c r="L614" s="63"/>
      <c r="M614" s="65" t="str">
        <f>IFERROR(VLOOKUP(Table1[[#This Row],[Staff ID]],Table2[],2,FALSE),"")</f>
        <v/>
      </c>
      <c r="N614" s="211" t="str">
        <f>IFERROR(IF(VLOOKUP(Table1[[#This Row],[Budget Code Description]],Dimentions!$X$6:$AC$97,4,FALSE)="","",VLOOKUP(Table1[[#This Row],[Budget Code Description]],Dimentions!$X$6:$AC$97,4,FALSE)),"")</f>
        <v/>
      </c>
      <c r="O614" s="65" t="str">
        <f>IFERROR(VLOOKUP(Table1[[#This Row],[Vendor ID]],Table549[],2,FALSE),"")</f>
        <v/>
      </c>
      <c r="P614" s="63"/>
      <c r="Q614" s="143" t="str">
        <f>IF(Table1[[#This Row],[Posting Date]]&lt;&gt;"",$D$9,"")</f>
        <v/>
      </c>
      <c r="R614" s="159" t="str">
        <f>IF(Table1[[#This Row],[Posting Date]]&lt;&gt;"",$D$10,"")</f>
        <v/>
      </c>
      <c r="S614" s="66"/>
      <c r="T614" s="63"/>
      <c r="U614" s="67"/>
      <c r="V614" s="67"/>
      <c r="W614" s="67" t="str">
        <f t="shared" si="9"/>
        <v/>
      </c>
      <c r="X614" s="161" t="str">
        <f>IF(E614="","",(IF(Table1[[#This Row],[Cur]]="USD",Table1[[#This Row],[Cur_Amount Debit]],Table1[[#This Row],[Cur_Amount Debit]]/Table1[[#This Row],[Exchange Rate]])))</f>
        <v/>
      </c>
      <c r="Y614" s="161" t="str">
        <f>IF(E614="","",(IF(Table1[[#This Row],[Cur]]="USD",Table1[[#This Row],[Cur_Amount Credit]],Table1[[#This Row],[Cur_Amount Credit]]/ExchangeRate)))</f>
        <v/>
      </c>
      <c r="Z614" s="203" t="str">
        <f>IF(E614="","",(Table1[[#This Row],[Debit USD]]-Table1[[#This Row],[Credit USD]]))</f>
        <v/>
      </c>
      <c r="AA614" s="122"/>
      <c r="AB614" s="1"/>
      <c r="AC614" s="15"/>
      <c r="AD614" s="15" t="str">
        <f>IF(AND(OR(Table1[[#This Row],[Account]]="15030",Table1[[#This Row],[Account]]="15035",Table1[[#This Row],[Account]]="20150"),Table1[[#This Row],[Vendor ID]]=""),1,"")</f>
        <v/>
      </c>
      <c r="AE614" s="15"/>
      <c r="AF614" s="15"/>
      <c r="AG614" s="15"/>
      <c r="AH614" s="46" t="str">
        <f>IF(Table1[[#This Row],[Posting Date]]&lt;&gt;"","GJ-"&amp;CountryID,"")</f>
        <v/>
      </c>
      <c r="AI614" s="59" t="str">
        <f>IF(Table1[[#This Row],[Posting Date]]&lt;&gt;"",Table1[[#This Row],[Posting Date]],"")</f>
        <v/>
      </c>
      <c r="AJ614" s="46"/>
      <c r="AK614" s="46" t="str">
        <f>IF(Table1[[#This Row],[Description]]&lt;&gt;"",Table1[[#This Row],[Description]],"")</f>
        <v/>
      </c>
      <c r="AL614" s="46" t="str">
        <f>IF(Table1[[#This Row],[Posting Date]]&lt;&gt;"",Table1[[#This Row],[Reference Number]],"")</f>
        <v/>
      </c>
      <c r="AM614" s="46" t="str">
        <f>TRIM(Table1[[#This Row],[Line '#]])</f>
        <v/>
      </c>
      <c r="AN614" s="46" t="str">
        <f>TRIM(Table1[[#This Row],[Account]])</f>
        <v/>
      </c>
      <c r="AO614" s="46" t="str">
        <f>IF(Table1[[#This Row],[Posting Date]]&lt;&gt;"",$D$5,"")</f>
        <v/>
      </c>
      <c r="AP614" s="46" t="str">
        <f>TRIM(Table1[[#This Row],[Departments-Prgrams]])</f>
        <v/>
      </c>
      <c r="AQ614" s="46" t="str">
        <f>TRIM(Table1[[#This Row],[Grant]])</f>
        <v/>
      </c>
      <c r="AR614" s="46" t="str">
        <f>TRIM(Table1[[#This Row],[Staff ID]])</f>
        <v/>
      </c>
      <c r="AS614" s="46" t="str">
        <f>IF(TRIM(Table1[[#This Row],[Budget Code]])=0,"",TRIM(Table1[[#This Row],[Budget Code]]))</f>
        <v/>
      </c>
      <c r="AT614" s="46" t="str">
        <f>IF(Table1[[#This Row],[Line Description]]&lt;&gt;"",Table1[[#This Row],[Line Description]],"")</f>
        <v/>
      </c>
      <c r="AU614" s="46" t="str">
        <f>IF(Table1[[#This Row],[Cur_Amount Debit]]&gt;0,ROUND(Table1[[#This Row],[Cur_Amount Debit]],2),"")</f>
        <v/>
      </c>
      <c r="AV614" s="46" t="str">
        <f>IF(Table1[[#This Row],[Cur_Amount Credit]]&gt;0,ROUND(Table1[[#This Row],[Cur_Amount Credit]],2),"")</f>
        <v/>
      </c>
      <c r="AW614" s="46" t="str">
        <f>LEFT(Table1[[#This Row],[Cur]],3)</f>
        <v/>
      </c>
      <c r="AX614" s="59"/>
      <c r="AY614" s="46"/>
      <c r="AZ614" s="46" t="str">
        <f>IF(Table1[[#This Row],[Cur]]&lt;&gt;"",IF(Table1[[#This Row],[Cur]]="USD","",ExchangeRate),"")</f>
        <v/>
      </c>
      <c r="BA614" s="46" t="str">
        <f>IF(Table1[[#This Row],[Grant]]&lt;&gt;"",VLOOKUP(Table1[[#This Row],[Grant]],Grants!B:D,3),"")</f>
        <v/>
      </c>
      <c r="BB614" s="46" t="str">
        <f>TRIM(Table1[[#This Row],[Vendor ID]])</f>
        <v/>
      </c>
      <c r="BC614">
        <f>IF(Table1[[#This Row],[Reference Number]]=Q613,BC613,BC613+1)</f>
        <v>2</v>
      </c>
    </row>
    <row r="615" spans="1:55" ht="11.25" hidden="1" customHeight="1">
      <c r="A615" s="1"/>
      <c r="B615" s="88" t="str">
        <f>IF(Table1[[#This Row],[Posting Date]]&lt;&gt;"",IF(Table1[[#This Row],[Reference Number]]=Q614,B614+1,1),"")</f>
        <v/>
      </c>
      <c r="C615" s="61"/>
      <c r="D615" s="61"/>
      <c r="E615" s="218"/>
      <c r="F615" s="143" t="str">
        <f>IFERROR(IF(VLOOKUP(Table1[[#This Row],[Budget Code Description]],Dimentions!$X$6:$AC$132,2,FALSE)="","",VLOOKUP(Table1[[#This Row],[Budget Code Description]],Dimentions!$X$6:$AC$132,2,FALSE)),"")</f>
        <v/>
      </c>
      <c r="G615" s="143" t="str">
        <f>IFERROR(VLOOKUP(Table1[[#This Row],[Budget Code Description]],Dimentions!$X$6:$AC$132,3,FALSE),"")</f>
        <v/>
      </c>
      <c r="H615" s="64" t="str">
        <f>IFERROR(VLOOKUP(Table1[[#This Row],[Account]],Dimentions!$S$6:$V$233,2,FALSE),"")</f>
        <v/>
      </c>
      <c r="I615" s="62">
        <f>_xlfn.NUMBERVALUE(LEFT(Table1[[#This Row],[Account]],1))</f>
        <v>0</v>
      </c>
      <c r="J615" s="62" t="str">
        <f>IFERROR(VLOOKUP(Table1[[#This Row],[Budget Code Description]],Table6[#All],7,FALSE),"")</f>
        <v/>
      </c>
      <c r="K615" s="143" t="str">
        <f>IFERROR(VLOOKUP(Table1[[#This Row],[Budget Code Description]],Table6[#All],8,FALSE),"")</f>
        <v/>
      </c>
      <c r="L615" s="63"/>
      <c r="M615" s="65" t="str">
        <f>IFERROR(VLOOKUP(Table1[[#This Row],[Staff ID]],Table2[],2,FALSE),"")</f>
        <v/>
      </c>
      <c r="N615" s="211" t="str">
        <f>IFERROR(IF(VLOOKUP(Table1[[#This Row],[Budget Code Description]],Dimentions!$X$6:$AC$97,4,FALSE)="","",VLOOKUP(Table1[[#This Row],[Budget Code Description]],Dimentions!$X$6:$AC$97,4,FALSE)),"")</f>
        <v/>
      </c>
      <c r="O615" s="65" t="str">
        <f>IFERROR(VLOOKUP(Table1[[#This Row],[Vendor ID]],Table549[],2,FALSE),"")</f>
        <v/>
      </c>
      <c r="P615" s="63"/>
      <c r="Q615" s="143" t="str">
        <f>IF(Table1[[#This Row],[Posting Date]]&lt;&gt;"",$D$9,"")</f>
        <v/>
      </c>
      <c r="R615" s="159" t="str">
        <f>IF(Table1[[#This Row],[Posting Date]]&lt;&gt;"",$D$10,"")</f>
        <v/>
      </c>
      <c r="S615" s="66"/>
      <c r="T615" s="63"/>
      <c r="U615" s="67"/>
      <c r="V615" s="67"/>
      <c r="W615" s="67" t="str">
        <f t="shared" si="9"/>
        <v/>
      </c>
      <c r="X615" s="161" t="str">
        <f>IF(E615="","",(IF(Table1[[#This Row],[Cur]]="USD",Table1[[#This Row],[Cur_Amount Debit]],Table1[[#This Row],[Cur_Amount Debit]]/Table1[[#This Row],[Exchange Rate]])))</f>
        <v/>
      </c>
      <c r="Y615" s="161" t="str">
        <f>IF(E615="","",(IF(Table1[[#This Row],[Cur]]="USD",Table1[[#This Row],[Cur_Amount Credit]],Table1[[#This Row],[Cur_Amount Credit]]/ExchangeRate)))</f>
        <v/>
      </c>
      <c r="Z615" s="203" t="str">
        <f>IF(E615="","",(Table1[[#This Row],[Debit USD]]-Table1[[#This Row],[Credit USD]]))</f>
        <v/>
      </c>
      <c r="AA615" s="122"/>
      <c r="AB615" s="1"/>
      <c r="AC615" s="15"/>
      <c r="AD615" s="15" t="str">
        <f>IF(AND(OR(Table1[[#This Row],[Account]]="15030",Table1[[#This Row],[Account]]="15035",Table1[[#This Row],[Account]]="20150"),Table1[[#This Row],[Vendor ID]]=""),1,"")</f>
        <v/>
      </c>
      <c r="AE615" s="15"/>
      <c r="AF615" s="15"/>
      <c r="AG615" s="15"/>
      <c r="AH615" s="46" t="str">
        <f>IF(Table1[[#This Row],[Posting Date]]&lt;&gt;"","GJ-"&amp;CountryID,"")</f>
        <v/>
      </c>
      <c r="AI615" s="59" t="str">
        <f>IF(Table1[[#This Row],[Posting Date]]&lt;&gt;"",Table1[[#This Row],[Posting Date]],"")</f>
        <v/>
      </c>
      <c r="AJ615" s="46"/>
      <c r="AK615" s="46" t="str">
        <f>IF(Table1[[#This Row],[Description]]&lt;&gt;"",Table1[[#This Row],[Description]],"")</f>
        <v/>
      </c>
      <c r="AL615" s="46" t="str">
        <f>IF(Table1[[#This Row],[Posting Date]]&lt;&gt;"",Table1[[#This Row],[Reference Number]],"")</f>
        <v/>
      </c>
      <c r="AM615" s="46" t="str">
        <f>TRIM(Table1[[#This Row],[Line '#]])</f>
        <v/>
      </c>
      <c r="AN615" s="46" t="str">
        <f>TRIM(Table1[[#This Row],[Account]])</f>
        <v/>
      </c>
      <c r="AO615" s="46" t="str">
        <f>IF(Table1[[#This Row],[Posting Date]]&lt;&gt;"",$D$5,"")</f>
        <v/>
      </c>
      <c r="AP615" s="46" t="str">
        <f>TRIM(Table1[[#This Row],[Departments-Prgrams]])</f>
        <v/>
      </c>
      <c r="AQ615" s="46" t="str">
        <f>TRIM(Table1[[#This Row],[Grant]])</f>
        <v/>
      </c>
      <c r="AR615" s="46" t="str">
        <f>TRIM(Table1[[#This Row],[Staff ID]])</f>
        <v/>
      </c>
      <c r="AS615" s="46" t="str">
        <f>IF(TRIM(Table1[[#This Row],[Budget Code]])=0,"",TRIM(Table1[[#This Row],[Budget Code]]))</f>
        <v/>
      </c>
      <c r="AT615" s="46" t="str">
        <f>IF(Table1[[#This Row],[Line Description]]&lt;&gt;"",Table1[[#This Row],[Line Description]],"")</f>
        <v/>
      </c>
      <c r="AU615" s="46" t="str">
        <f>IF(Table1[[#This Row],[Cur_Amount Debit]]&gt;0,ROUND(Table1[[#This Row],[Cur_Amount Debit]],2),"")</f>
        <v/>
      </c>
      <c r="AV615" s="46" t="str">
        <f>IF(Table1[[#This Row],[Cur_Amount Credit]]&gt;0,ROUND(Table1[[#This Row],[Cur_Amount Credit]],2),"")</f>
        <v/>
      </c>
      <c r="AW615" s="46" t="str">
        <f>LEFT(Table1[[#This Row],[Cur]],3)</f>
        <v/>
      </c>
      <c r="AX615" s="59"/>
      <c r="AY615" s="46"/>
      <c r="AZ615" s="46" t="str">
        <f>IF(Table1[[#This Row],[Cur]]&lt;&gt;"",IF(Table1[[#This Row],[Cur]]="USD","",ExchangeRate),"")</f>
        <v/>
      </c>
      <c r="BA615" s="46" t="str">
        <f>IF(Table1[[#This Row],[Grant]]&lt;&gt;"",VLOOKUP(Table1[[#This Row],[Grant]],Grants!B:D,3),"")</f>
        <v/>
      </c>
      <c r="BB615" s="46" t="str">
        <f>TRIM(Table1[[#This Row],[Vendor ID]])</f>
        <v/>
      </c>
      <c r="BC615">
        <f>IF(Table1[[#This Row],[Reference Number]]=Q614,BC614,BC614+1)</f>
        <v>2</v>
      </c>
    </row>
    <row r="616" spans="1:55" ht="11.25" hidden="1" customHeight="1">
      <c r="A616" s="1"/>
      <c r="B616" s="88" t="str">
        <f>IF(Table1[[#This Row],[Posting Date]]&lt;&gt;"",IF(Table1[[#This Row],[Reference Number]]=Q615,B615+1,1),"")</f>
        <v/>
      </c>
      <c r="C616" s="61"/>
      <c r="D616" s="61"/>
      <c r="E616" s="218"/>
      <c r="F616" s="143" t="str">
        <f>IFERROR(IF(VLOOKUP(Table1[[#This Row],[Budget Code Description]],Dimentions!$X$6:$AC$132,2,FALSE)="","",VLOOKUP(Table1[[#This Row],[Budget Code Description]],Dimentions!$X$6:$AC$132,2,FALSE)),"")</f>
        <v/>
      </c>
      <c r="G616" s="143" t="str">
        <f>IFERROR(VLOOKUP(Table1[[#This Row],[Budget Code Description]],Dimentions!$X$6:$AC$132,3,FALSE),"")</f>
        <v/>
      </c>
      <c r="H616" s="64" t="str">
        <f>IFERROR(VLOOKUP(Table1[[#This Row],[Account]],Dimentions!$S$6:$V$233,2,FALSE),"")</f>
        <v/>
      </c>
      <c r="I616" s="62">
        <f>_xlfn.NUMBERVALUE(LEFT(Table1[[#This Row],[Account]],1))</f>
        <v>0</v>
      </c>
      <c r="J616" s="62" t="str">
        <f>IFERROR(VLOOKUP(Table1[[#This Row],[Budget Code Description]],Table6[#All],7,FALSE),"")</f>
        <v/>
      </c>
      <c r="K616" s="143" t="str">
        <f>IFERROR(VLOOKUP(Table1[[#This Row],[Budget Code Description]],Table6[#All],8,FALSE),"")</f>
        <v/>
      </c>
      <c r="L616" s="63"/>
      <c r="M616" s="65" t="str">
        <f>IFERROR(VLOOKUP(Table1[[#This Row],[Staff ID]],Table2[],2,FALSE),"")</f>
        <v/>
      </c>
      <c r="N616" s="211" t="str">
        <f>IFERROR(IF(VLOOKUP(Table1[[#This Row],[Budget Code Description]],Dimentions!$X$6:$AC$97,4,FALSE)="","",VLOOKUP(Table1[[#This Row],[Budget Code Description]],Dimentions!$X$6:$AC$97,4,FALSE)),"")</f>
        <v/>
      </c>
      <c r="O616" s="65" t="str">
        <f>IFERROR(VLOOKUP(Table1[[#This Row],[Vendor ID]],Table549[],2,FALSE),"")</f>
        <v/>
      </c>
      <c r="P616" s="63"/>
      <c r="Q616" s="143" t="str">
        <f>IF(Table1[[#This Row],[Posting Date]]&lt;&gt;"",$D$9,"")</f>
        <v/>
      </c>
      <c r="R616" s="159" t="str">
        <f>IF(Table1[[#This Row],[Posting Date]]&lt;&gt;"",$D$10,"")</f>
        <v/>
      </c>
      <c r="S616" s="66"/>
      <c r="T616" s="63"/>
      <c r="U616" s="67"/>
      <c r="V616" s="67"/>
      <c r="W616" s="67" t="str">
        <f t="shared" si="9"/>
        <v/>
      </c>
      <c r="X616" s="161" t="str">
        <f>IF(E616="","",(IF(Table1[[#This Row],[Cur]]="USD",Table1[[#This Row],[Cur_Amount Debit]],Table1[[#This Row],[Cur_Amount Debit]]/Table1[[#This Row],[Exchange Rate]])))</f>
        <v/>
      </c>
      <c r="Y616" s="161" t="str">
        <f>IF(E616="","",(IF(Table1[[#This Row],[Cur]]="USD",Table1[[#This Row],[Cur_Amount Credit]],Table1[[#This Row],[Cur_Amount Credit]]/ExchangeRate)))</f>
        <v/>
      </c>
      <c r="Z616" s="203" t="str">
        <f>IF(E616="","",(Table1[[#This Row],[Debit USD]]-Table1[[#This Row],[Credit USD]]))</f>
        <v/>
      </c>
      <c r="AA616" s="122"/>
      <c r="AB616" s="1"/>
      <c r="AC616" s="15"/>
      <c r="AD616" s="15" t="str">
        <f>IF(AND(OR(Table1[[#This Row],[Account]]="15030",Table1[[#This Row],[Account]]="15035",Table1[[#This Row],[Account]]="20150"),Table1[[#This Row],[Vendor ID]]=""),1,"")</f>
        <v/>
      </c>
      <c r="AE616" s="15"/>
      <c r="AF616" s="15"/>
      <c r="AG616" s="15"/>
      <c r="AH616" s="46" t="str">
        <f>IF(Table1[[#This Row],[Posting Date]]&lt;&gt;"","GJ-"&amp;CountryID,"")</f>
        <v/>
      </c>
      <c r="AI616" s="59" t="str">
        <f>IF(Table1[[#This Row],[Posting Date]]&lt;&gt;"",Table1[[#This Row],[Posting Date]],"")</f>
        <v/>
      </c>
      <c r="AJ616" s="46"/>
      <c r="AK616" s="46" t="str">
        <f>IF(Table1[[#This Row],[Description]]&lt;&gt;"",Table1[[#This Row],[Description]],"")</f>
        <v/>
      </c>
      <c r="AL616" s="46" t="str">
        <f>IF(Table1[[#This Row],[Posting Date]]&lt;&gt;"",Table1[[#This Row],[Reference Number]],"")</f>
        <v/>
      </c>
      <c r="AM616" s="46" t="str">
        <f>TRIM(Table1[[#This Row],[Line '#]])</f>
        <v/>
      </c>
      <c r="AN616" s="46" t="str">
        <f>TRIM(Table1[[#This Row],[Account]])</f>
        <v/>
      </c>
      <c r="AO616" s="46" t="str">
        <f>IF(Table1[[#This Row],[Posting Date]]&lt;&gt;"",$D$5,"")</f>
        <v/>
      </c>
      <c r="AP616" s="46" t="str">
        <f>TRIM(Table1[[#This Row],[Departments-Prgrams]])</f>
        <v/>
      </c>
      <c r="AQ616" s="46" t="str">
        <f>TRIM(Table1[[#This Row],[Grant]])</f>
        <v/>
      </c>
      <c r="AR616" s="46" t="str">
        <f>TRIM(Table1[[#This Row],[Staff ID]])</f>
        <v/>
      </c>
      <c r="AS616" s="46" t="str">
        <f>IF(TRIM(Table1[[#This Row],[Budget Code]])=0,"",TRIM(Table1[[#This Row],[Budget Code]]))</f>
        <v/>
      </c>
      <c r="AT616" s="46" t="str">
        <f>IF(Table1[[#This Row],[Line Description]]&lt;&gt;"",Table1[[#This Row],[Line Description]],"")</f>
        <v/>
      </c>
      <c r="AU616" s="46" t="str">
        <f>IF(Table1[[#This Row],[Cur_Amount Debit]]&gt;0,ROUND(Table1[[#This Row],[Cur_Amount Debit]],2),"")</f>
        <v/>
      </c>
      <c r="AV616" s="46" t="str">
        <f>IF(Table1[[#This Row],[Cur_Amount Credit]]&gt;0,ROUND(Table1[[#This Row],[Cur_Amount Credit]],2),"")</f>
        <v/>
      </c>
      <c r="AW616" s="46" t="str">
        <f>LEFT(Table1[[#This Row],[Cur]],3)</f>
        <v/>
      </c>
      <c r="AX616" s="59"/>
      <c r="AY616" s="46"/>
      <c r="AZ616" s="46" t="str">
        <f>IF(Table1[[#This Row],[Cur]]&lt;&gt;"",IF(Table1[[#This Row],[Cur]]="USD","",ExchangeRate),"")</f>
        <v/>
      </c>
      <c r="BA616" s="46" t="str">
        <f>IF(Table1[[#This Row],[Grant]]&lt;&gt;"",VLOOKUP(Table1[[#This Row],[Grant]],Grants!B:D,3),"")</f>
        <v/>
      </c>
      <c r="BB616" s="46" t="str">
        <f>TRIM(Table1[[#This Row],[Vendor ID]])</f>
        <v/>
      </c>
      <c r="BC616">
        <f>IF(Table1[[#This Row],[Reference Number]]=Q615,BC615,BC615+1)</f>
        <v>2</v>
      </c>
    </row>
    <row r="617" spans="1:55" ht="11.25" hidden="1" customHeight="1">
      <c r="A617" s="1"/>
      <c r="B617" s="88" t="str">
        <f>IF(Table1[[#This Row],[Posting Date]]&lt;&gt;"",IF(Table1[[#This Row],[Reference Number]]=Q616,B616+1,1),"")</f>
        <v/>
      </c>
      <c r="C617" s="61"/>
      <c r="D617" s="61"/>
      <c r="E617" s="218"/>
      <c r="F617" s="143" t="str">
        <f>IFERROR(IF(VLOOKUP(Table1[[#This Row],[Budget Code Description]],Dimentions!$X$6:$AC$132,2,FALSE)="","",VLOOKUP(Table1[[#This Row],[Budget Code Description]],Dimentions!$X$6:$AC$132,2,FALSE)),"")</f>
        <v/>
      </c>
      <c r="G617" s="143" t="str">
        <f>IFERROR(VLOOKUP(Table1[[#This Row],[Budget Code Description]],Dimentions!$X$6:$AC$132,3,FALSE),"")</f>
        <v/>
      </c>
      <c r="H617" s="64" t="str">
        <f>IFERROR(VLOOKUP(Table1[[#This Row],[Account]],Dimentions!$S$6:$V$233,2,FALSE),"")</f>
        <v/>
      </c>
      <c r="I617" s="62">
        <f>_xlfn.NUMBERVALUE(LEFT(Table1[[#This Row],[Account]],1))</f>
        <v>0</v>
      </c>
      <c r="J617" s="62" t="str">
        <f>IFERROR(VLOOKUP(Table1[[#This Row],[Budget Code Description]],Table6[#All],7,FALSE),"")</f>
        <v/>
      </c>
      <c r="K617" s="143" t="str">
        <f>IFERROR(VLOOKUP(Table1[[#This Row],[Budget Code Description]],Table6[#All],8,FALSE),"")</f>
        <v/>
      </c>
      <c r="L617" s="63"/>
      <c r="M617" s="65" t="str">
        <f>IFERROR(VLOOKUP(Table1[[#This Row],[Staff ID]],Table2[],2,FALSE),"")</f>
        <v/>
      </c>
      <c r="N617" s="211" t="str">
        <f>IFERROR(IF(VLOOKUP(Table1[[#This Row],[Budget Code Description]],Dimentions!$X$6:$AC$97,4,FALSE)="","",VLOOKUP(Table1[[#This Row],[Budget Code Description]],Dimentions!$X$6:$AC$97,4,FALSE)),"")</f>
        <v/>
      </c>
      <c r="O617" s="65" t="str">
        <f>IFERROR(VLOOKUP(Table1[[#This Row],[Vendor ID]],Table549[],2,FALSE),"")</f>
        <v/>
      </c>
      <c r="P617" s="63"/>
      <c r="Q617" s="143" t="str">
        <f>IF(Table1[[#This Row],[Posting Date]]&lt;&gt;"",$D$9,"")</f>
        <v/>
      </c>
      <c r="R617" s="159" t="str">
        <f>IF(Table1[[#This Row],[Posting Date]]&lt;&gt;"",$D$10,"")</f>
        <v/>
      </c>
      <c r="S617" s="66"/>
      <c r="T617" s="63"/>
      <c r="U617" s="67"/>
      <c r="V617" s="67"/>
      <c r="W617" s="67" t="str">
        <f t="shared" ref="W617:W680" si="10">IF(E617="","",(ExchangeRate))</f>
        <v/>
      </c>
      <c r="X617" s="161" t="str">
        <f>IF(E617="","",(IF(Table1[[#This Row],[Cur]]="USD",Table1[[#This Row],[Cur_Amount Debit]],Table1[[#This Row],[Cur_Amount Debit]]/Table1[[#This Row],[Exchange Rate]])))</f>
        <v/>
      </c>
      <c r="Y617" s="161" t="str">
        <f>IF(E617="","",(IF(Table1[[#This Row],[Cur]]="USD",Table1[[#This Row],[Cur_Amount Credit]],Table1[[#This Row],[Cur_Amount Credit]]/ExchangeRate)))</f>
        <v/>
      </c>
      <c r="Z617" s="203" t="str">
        <f>IF(E617="","",(Table1[[#This Row],[Debit USD]]-Table1[[#This Row],[Credit USD]]))</f>
        <v/>
      </c>
      <c r="AA617" s="122"/>
      <c r="AB617" s="1"/>
      <c r="AC617" s="15"/>
      <c r="AD617" s="15" t="str">
        <f>IF(AND(OR(Table1[[#This Row],[Account]]="15030",Table1[[#This Row],[Account]]="15035",Table1[[#This Row],[Account]]="20150"),Table1[[#This Row],[Vendor ID]]=""),1,"")</f>
        <v/>
      </c>
      <c r="AE617" s="15"/>
      <c r="AF617" s="15"/>
      <c r="AG617" s="15"/>
      <c r="AH617" s="46" t="str">
        <f>IF(Table1[[#This Row],[Posting Date]]&lt;&gt;"","GJ-"&amp;CountryID,"")</f>
        <v/>
      </c>
      <c r="AI617" s="59" t="str">
        <f>IF(Table1[[#This Row],[Posting Date]]&lt;&gt;"",Table1[[#This Row],[Posting Date]],"")</f>
        <v/>
      </c>
      <c r="AJ617" s="46"/>
      <c r="AK617" s="46" t="str">
        <f>IF(Table1[[#This Row],[Description]]&lt;&gt;"",Table1[[#This Row],[Description]],"")</f>
        <v/>
      </c>
      <c r="AL617" s="46" t="str">
        <f>IF(Table1[[#This Row],[Posting Date]]&lt;&gt;"",Table1[[#This Row],[Reference Number]],"")</f>
        <v/>
      </c>
      <c r="AM617" s="46" t="str">
        <f>TRIM(Table1[[#This Row],[Line '#]])</f>
        <v/>
      </c>
      <c r="AN617" s="46" t="str">
        <f>TRIM(Table1[[#This Row],[Account]])</f>
        <v/>
      </c>
      <c r="AO617" s="46" t="str">
        <f>IF(Table1[[#This Row],[Posting Date]]&lt;&gt;"",$D$5,"")</f>
        <v/>
      </c>
      <c r="AP617" s="46" t="str">
        <f>TRIM(Table1[[#This Row],[Departments-Prgrams]])</f>
        <v/>
      </c>
      <c r="AQ617" s="46" t="str">
        <f>TRIM(Table1[[#This Row],[Grant]])</f>
        <v/>
      </c>
      <c r="AR617" s="46" t="str">
        <f>TRIM(Table1[[#This Row],[Staff ID]])</f>
        <v/>
      </c>
      <c r="AS617" s="46" t="str">
        <f>IF(TRIM(Table1[[#This Row],[Budget Code]])=0,"",TRIM(Table1[[#This Row],[Budget Code]]))</f>
        <v/>
      </c>
      <c r="AT617" s="46" t="str">
        <f>IF(Table1[[#This Row],[Line Description]]&lt;&gt;"",Table1[[#This Row],[Line Description]],"")</f>
        <v/>
      </c>
      <c r="AU617" s="46" t="str">
        <f>IF(Table1[[#This Row],[Cur_Amount Debit]]&gt;0,ROUND(Table1[[#This Row],[Cur_Amount Debit]],2),"")</f>
        <v/>
      </c>
      <c r="AV617" s="46" t="str">
        <f>IF(Table1[[#This Row],[Cur_Amount Credit]]&gt;0,ROUND(Table1[[#This Row],[Cur_Amount Credit]],2),"")</f>
        <v/>
      </c>
      <c r="AW617" s="46" t="str">
        <f>LEFT(Table1[[#This Row],[Cur]],3)</f>
        <v/>
      </c>
      <c r="AX617" s="59"/>
      <c r="AY617" s="46"/>
      <c r="AZ617" s="46" t="str">
        <f>IF(Table1[[#This Row],[Cur]]&lt;&gt;"",IF(Table1[[#This Row],[Cur]]="USD","",ExchangeRate),"")</f>
        <v/>
      </c>
      <c r="BA617" s="46" t="str">
        <f>IF(Table1[[#This Row],[Grant]]&lt;&gt;"",VLOOKUP(Table1[[#This Row],[Grant]],Grants!B:D,3),"")</f>
        <v/>
      </c>
      <c r="BB617" s="46" t="str">
        <f>TRIM(Table1[[#This Row],[Vendor ID]])</f>
        <v/>
      </c>
      <c r="BC617">
        <f>IF(Table1[[#This Row],[Reference Number]]=Q616,BC616,BC616+1)</f>
        <v>2</v>
      </c>
    </row>
    <row r="618" spans="1:55" ht="11.25" hidden="1" customHeight="1">
      <c r="A618" s="1"/>
      <c r="B618" s="88" t="str">
        <f>IF(Table1[[#This Row],[Posting Date]]&lt;&gt;"",IF(Table1[[#This Row],[Reference Number]]=Q617,B617+1,1),"")</f>
        <v/>
      </c>
      <c r="C618" s="61"/>
      <c r="D618" s="61"/>
      <c r="E618" s="218"/>
      <c r="F618" s="143" t="str">
        <f>IFERROR(IF(VLOOKUP(Table1[[#This Row],[Budget Code Description]],Dimentions!$X$6:$AC$132,2,FALSE)="","",VLOOKUP(Table1[[#This Row],[Budget Code Description]],Dimentions!$X$6:$AC$132,2,FALSE)),"")</f>
        <v/>
      </c>
      <c r="G618" s="143" t="str">
        <f>IFERROR(VLOOKUP(Table1[[#This Row],[Budget Code Description]],Dimentions!$X$6:$AC$132,3,FALSE),"")</f>
        <v/>
      </c>
      <c r="H618" s="64" t="str">
        <f>IFERROR(VLOOKUP(Table1[[#This Row],[Account]],Dimentions!$S$6:$V$233,2,FALSE),"")</f>
        <v/>
      </c>
      <c r="I618" s="62">
        <f>_xlfn.NUMBERVALUE(LEFT(Table1[[#This Row],[Account]],1))</f>
        <v>0</v>
      </c>
      <c r="J618" s="62" t="str">
        <f>IFERROR(VLOOKUP(Table1[[#This Row],[Budget Code Description]],Table6[#All],7,FALSE),"")</f>
        <v/>
      </c>
      <c r="K618" s="143" t="str">
        <f>IFERROR(VLOOKUP(Table1[[#This Row],[Budget Code Description]],Table6[#All],8,FALSE),"")</f>
        <v/>
      </c>
      <c r="L618" s="63"/>
      <c r="M618" s="65" t="str">
        <f>IFERROR(VLOOKUP(Table1[[#This Row],[Staff ID]],Table2[],2,FALSE),"")</f>
        <v/>
      </c>
      <c r="N618" s="211" t="str">
        <f>IFERROR(IF(VLOOKUP(Table1[[#This Row],[Budget Code Description]],Dimentions!$X$6:$AC$97,4,FALSE)="","",VLOOKUP(Table1[[#This Row],[Budget Code Description]],Dimentions!$X$6:$AC$97,4,FALSE)),"")</f>
        <v/>
      </c>
      <c r="O618" s="65" t="str">
        <f>IFERROR(VLOOKUP(Table1[[#This Row],[Vendor ID]],Table549[],2,FALSE),"")</f>
        <v/>
      </c>
      <c r="P618" s="63"/>
      <c r="Q618" s="143" t="str">
        <f>IF(Table1[[#This Row],[Posting Date]]&lt;&gt;"",$D$9,"")</f>
        <v/>
      </c>
      <c r="R618" s="159" t="str">
        <f>IF(Table1[[#This Row],[Posting Date]]&lt;&gt;"",$D$10,"")</f>
        <v/>
      </c>
      <c r="S618" s="66"/>
      <c r="T618" s="63"/>
      <c r="U618" s="67"/>
      <c r="V618" s="67"/>
      <c r="W618" s="67" t="str">
        <f t="shared" si="10"/>
        <v/>
      </c>
      <c r="X618" s="161" t="str">
        <f>IF(E618="","",(IF(Table1[[#This Row],[Cur]]="USD",Table1[[#This Row],[Cur_Amount Debit]],Table1[[#This Row],[Cur_Amount Debit]]/Table1[[#This Row],[Exchange Rate]])))</f>
        <v/>
      </c>
      <c r="Y618" s="161" t="str">
        <f>IF(E618="","",(IF(Table1[[#This Row],[Cur]]="USD",Table1[[#This Row],[Cur_Amount Credit]],Table1[[#This Row],[Cur_Amount Credit]]/ExchangeRate)))</f>
        <v/>
      </c>
      <c r="Z618" s="203" t="str">
        <f>IF(E618="","",(Table1[[#This Row],[Debit USD]]-Table1[[#This Row],[Credit USD]]))</f>
        <v/>
      </c>
      <c r="AA618" s="122"/>
      <c r="AB618" s="1"/>
      <c r="AC618" s="15"/>
      <c r="AD618" s="15" t="str">
        <f>IF(AND(OR(Table1[[#This Row],[Account]]="15030",Table1[[#This Row],[Account]]="15035",Table1[[#This Row],[Account]]="20150"),Table1[[#This Row],[Vendor ID]]=""),1,"")</f>
        <v/>
      </c>
      <c r="AE618" s="15"/>
      <c r="AF618" s="15"/>
      <c r="AG618" s="15"/>
      <c r="AH618" s="46" t="str">
        <f>IF(Table1[[#This Row],[Posting Date]]&lt;&gt;"","GJ-"&amp;CountryID,"")</f>
        <v/>
      </c>
      <c r="AI618" s="59" t="str">
        <f>IF(Table1[[#This Row],[Posting Date]]&lt;&gt;"",Table1[[#This Row],[Posting Date]],"")</f>
        <v/>
      </c>
      <c r="AJ618" s="46"/>
      <c r="AK618" s="46" t="str">
        <f>IF(Table1[[#This Row],[Description]]&lt;&gt;"",Table1[[#This Row],[Description]],"")</f>
        <v/>
      </c>
      <c r="AL618" s="46" t="str">
        <f>IF(Table1[[#This Row],[Posting Date]]&lt;&gt;"",Table1[[#This Row],[Reference Number]],"")</f>
        <v/>
      </c>
      <c r="AM618" s="46" t="str">
        <f>TRIM(Table1[[#This Row],[Line '#]])</f>
        <v/>
      </c>
      <c r="AN618" s="46" t="str">
        <f>TRIM(Table1[[#This Row],[Account]])</f>
        <v/>
      </c>
      <c r="AO618" s="46" t="str">
        <f>IF(Table1[[#This Row],[Posting Date]]&lt;&gt;"",$D$5,"")</f>
        <v/>
      </c>
      <c r="AP618" s="46" t="str">
        <f>TRIM(Table1[[#This Row],[Departments-Prgrams]])</f>
        <v/>
      </c>
      <c r="AQ618" s="46" t="str">
        <f>TRIM(Table1[[#This Row],[Grant]])</f>
        <v/>
      </c>
      <c r="AR618" s="46" t="str">
        <f>TRIM(Table1[[#This Row],[Staff ID]])</f>
        <v/>
      </c>
      <c r="AS618" s="46" t="str">
        <f>IF(TRIM(Table1[[#This Row],[Budget Code]])=0,"",TRIM(Table1[[#This Row],[Budget Code]]))</f>
        <v/>
      </c>
      <c r="AT618" s="46" t="str">
        <f>IF(Table1[[#This Row],[Line Description]]&lt;&gt;"",Table1[[#This Row],[Line Description]],"")</f>
        <v/>
      </c>
      <c r="AU618" s="46" t="str">
        <f>IF(Table1[[#This Row],[Cur_Amount Debit]]&gt;0,ROUND(Table1[[#This Row],[Cur_Amount Debit]],2),"")</f>
        <v/>
      </c>
      <c r="AV618" s="46" t="str">
        <f>IF(Table1[[#This Row],[Cur_Amount Credit]]&gt;0,ROUND(Table1[[#This Row],[Cur_Amount Credit]],2),"")</f>
        <v/>
      </c>
      <c r="AW618" s="46" t="str">
        <f>LEFT(Table1[[#This Row],[Cur]],3)</f>
        <v/>
      </c>
      <c r="AX618" s="59"/>
      <c r="AY618" s="46"/>
      <c r="AZ618" s="46" t="str">
        <f>IF(Table1[[#This Row],[Cur]]&lt;&gt;"",IF(Table1[[#This Row],[Cur]]="USD","",ExchangeRate),"")</f>
        <v/>
      </c>
      <c r="BA618" s="46" t="str">
        <f>IF(Table1[[#This Row],[Grant]]&lt;&gt;"",VLOOKUP(Table1[[#This Row],[Grant]],Grants!B:D,3),"")</f>
        <v/>
      </c>
      <c r="BB618" s="46" t="str">
        <f>TRIM(Table1[[#This Row],[Vendor ID]])</f>
        <v/>
      </c>
      <c r="BC618">
        <f>IF(Table1[[#This Row],[Reference Number]]=Q617,BC617,BC617+1)</f>
        <v>2</v>
      </c>
    </row>
    <row r="619" spans="1:55" ht="11.25" hidden="1" customHeight="1">
      <c r="A619" s="1"/>
      <c r="B619" s="88" t="str">
        <f>IF(Table1[[#This Row],[Posting Date]]&lt;&gt;"",IF(Table1[[#This Row],[Reference Number]]=Q618,B618+1,1),"")</f>
        <v/>
      </c>
      <c r="C619" s="61"/>
      <c r="D619" s="61"/>
      <c r="E619" s="218"/>
      <c r="F619" s="143" t="str">
        <f>IFERROR(IF(VLOOKUP(Table1[[#This Row],[Budget Code Description]],Dimentions!$X$6:$AC$132,2,FALSE)="","",VLOOKUP(Table1[[#This Row],[Budget Code Description]],Dimentions!$X$6:$AC$132,2,FALSE)),"")</f>
        <v/>
      </c>
      <c r="G619" s="143" t="str">
        <f>IFERROR(VLOOKUP(Table1[[#This Row],[Budget Code Description]],Dimentions!$X$6:$AC$132,3,FALSE),"")</f>
        <v/>
      </c>
      <c r="H619" s="64" t="str">
        <f>IFERROR(VLOOKUP(Table1[[#This Row],[Account]],Dimentions!$S$6:$V$233,2,FALSE),"")</f>
        <v/>
      </c>
      <c r="I619" s="62">
        <f>_xlfn.NUMBERVALUE(LEFT(Table1[[#This Row],[Account]],1))</f>
        <v>0</v>
      </c>
      <c r="J619" s="62" t="str">
        <f>IFERROR(VLOOKUP(Table1[[#This Row],[Budget Code Description]],Table6[#All],7,FALSE),"")</f>
        <v/>
      </c>
      <c r="K619" s="143" t="str">
        <f>IFERROR(VLOOKUP(Table1[[#This Row],[Budget Code Description]],Table6[#All],8,FALSE),"")</f>
        <v/>
      </c>
      <c r="L619" s="63"/>
      <c r="M619" s="65" t="str">
        <f>IFERROR(VLOOKUP(Table1[[#This Row],[Staff ID]],Table2[],2,FALSE),"")</f>
        <v/>
      </c>
      <c r="N619" s="211" t="str">
        <f>IFERROR(IF(VLOOKUP(Table1[[#This Row],[Budget Code Description]],Dimentions!$X$6:$AC$97,4,FALSE)="","",VLOOKUP(Table1[[#This Row],[Budget Code Description]],Dimentions!$X$6:$AC$97,4,FALSE)),"")</f>
        <v/>
      </c>
      <c r="O619" s="65" t="str">
        <f>IFERROR(VLOOKUP(Table1[[#This Row],[Vendor ID]],Table549[],2,FALSE),"")</f>
        <v/>
      </c>
      <c r="P619" s="63"/>
      <c r="Q619" s="143" t="str">
        <f>IF(Table1[[#This Row],[Posting Date]]&lt;&gt;"",$D$9,"")</f>
        <v/>
      </c>
      <c r="R619" s="159" t="str">
        <f>IF(Table1[[#This Row],[Posting Date]]&lt;&gt;"",$D$10,"")</f>
        <v/>
      </c>
      <c r="S619" s="66"/>
      <c r="T619" s="63"/>
      <c r="U619" s="67"/>
      <c r="V619" s="67"/>
      <c r="W619" s="67" t="str">
        <f t="shared" si="10"/>
        <v/>
      </c>
      <c r="X619" s="161" t="str">
        <f>IF(E619="","",(IF(Table1[[#This Row],[Cur]]="USD",Table1[[#This Row],[Cur_Amount Debit]],Table1[[#This Row],[Cur_Amount Debit]]/Table1[[#This Row],[Exchange Rate]])))</f>
        <v/>
      </c>
      <c r="Y619" s="161" t="str">
        <f>IF(E619="","",(IF(Table1[[#This Row],[Cur]]="USD",Table1[[#This Row],[Cur_Amount Credit]],Table1[[#This Row],[Cur_Amount Credit]]/ExchangeRate)))</f>
        <v/>
      </c>
      <c r="Z619" s="203" t="str">
        <f>IF(E619="","",(Table1[[#This Row],[Debit USD]]-Table1[[#This Row],[Credit USD]]))</f>
        <v/>
      </c>
      <c r="AA619" s="122"/>
      <c r="AB619" s="1"/>
      <c r="AC619" s="15"/>
      <c r="AD619" s="15" t="str">
        <f>IF(AND(OR(Table1[[#This Row],[Account]]="15030",Table1[[#This Row],[Account]]="15035",Table1[[#This Row],[Account]]="20150"),Table1[[#This Row],[Vendor ID]]=""),1,"")</f>
        <v/>
      </c>
      <c r="AE619" s="15"/>
      <c r="AF619" s="15"/>
      <c r="AG619" s="15"/>
      <c r="AH619" s="46" t="str">
        <f>IF(Table1[[#This Row],[Posting Date]]&lt;&gt;"","GJ-"&amp;CountryID,"")</f>
        <v/>
      </c>
      <c r="AI619" s="59" t="str">
        <f>IF(Table1[[#This Row],[Posting Date]]&lt;&gt;"",Table1[[#This Row],[Posting Date]],"")</f>
        <v/>
      </c>
      <c r="AJ619" s="46"/>
      <c r="AK619" s="46" t="str">
        <f>IF(Table1[[#This Row],[Description]]&lt;&gt;"",Table1[[#This Row],[Description]],"")</f>
        <v/>
      </c>
      <c r="AL619" s="46" t="str">
        <f>IF(Table1[[#This Row],[Posting Date]]&lt;&gt;"",Table1[[#This Row],[Reference Number]],"")</f>
        <v/>
      </c>
      <c r="AM619" s="46" t="str">
        <f>TRIM(Table1[[#This Row],[Line '#]])</f>
        <v/>
      </c>
      <c r="AN619" s="46" t="str">
        <f>TRIM(Table1[[#This Row],[Account]])</f>
        <v/>
      </c>
      <c r="AO619" s="46" t="str">
        <f>IF(Table1[[#This Row],[Posting Date]]&lt;&gt;"",$D$5,"")</f>
        <v/>
      </c>
      <c r="AP619" s="46" t="str">
        <f>TRIM(Table1[[#This Row],[Departments-Prgrams]])</f>
        <v/>
      </c>
      <c r="AQ619" s="46" t="str">
        <f>TRIM(Table1[[#This Row],[Grant]])</f>
        <v/>
      </c>
      <c r="AR619" s="46" t="str">
        <f>TRIM(Table1[[#This Row],[Staff ID]])</f>
        <v/>
      </c>
      <c r="AS619" s="46" t="str">
        <f>IF(TRIM(Table1[[#This Row],[Budget Code]])=0,"",TRIM(Table1[[#This Row],[Budget Code]]))</f>
        <v/>
      </c>
      <c r="AT619" s="46" t="str">
        <f>IF(Table1[[#This Row],[Line Description]]&lt;&gt;"",Table1[[#This Row],[Line Description]],"")</f>
        <v/>
      </c>
      <c r="AU619" s="46" t="str">
        <f>IF(Table1[[#This Row],[Cur_Amount Debit]]&gt;0,ROUND(Table1[[#This Row],[Cur_Amount Debit]],2),"")</f>
        <v/>
      </c>
      <c r="AV619" s="46" t="str">
        <f>IF(Table1[[#This Row],[Cur_Amount Credit]]&gt;0,ROUND(Table1[[#This Row],[Cur_Amount Credit]],2),"")</f>
        <v/>
      </c>
      <c r="AW619" s="46" t="str">
        <f>LEFT(Table1[[#This Row],[Cur]],3)</f>
        <v/>
      </c>
      <c r="AX619" s="59"/>
      <c r="AY619" s="46"/>
      <c r="AZ619" s="46" t="str">
        <f>IF(Table1[[#This Row],[Cur]]&lt;&gt;"",IF(Table1[[#This Row],[Cur]]="USD","",ExchangeRate),"")</f>
        <v/>
      </c>
      <c r="BA619" s="46" t="str">
        <f>IF(Table1[[#This Row],[Grant]]&lt;&gt;"",VLOOKUP(Table1[[#This Row],[Grant]],Grants!B:D,3),"")</f>
        <v/>
      </c>
      <c r="BB619" s="46" t="str">
        <f>TRIM(Table1[[#This Row],[Vendor ID]])</f>
        <v/>
      </c>
      <c r="BC619">
        <f>IF(Table1[[#This Row],[Reference Number]]=Q618,BC618,BC618+1)</f>
        <v>2</v>
      </c>
    </row>
    <row r="620" spans="1:55" ht="11.25" hidden="1" customHeight="1">
      <c r="A620" s="1"/>
      <c r="B620" s="88" t="str">
        <f>IF(Table1[[#This Row],[Posting Date]]&lt;&gt;"",IF(Table1[[#This Row],[Reference Number]]=Q619,B619+1,1),"")</f>
        <v/>
      </c>
      <c r="C620" s="61"/>
      <c r="D620" s="61"/>
      <c r="E620" s="218"/>
      <c r="F620" s="143" t="str">
        <f>IFERROR(IF(VLOOKUP(Table1[[#This Row],[Budget Code Description]],Dimentions!$X$6:$AC$132,2,FALSE)="","",VLOOKUP(Table1[[#This Row],[Budget Code Description]],Dimentions!$X$6:$AC$132,2,FALSE)),"")</f>
        <v/>
      </c>
      <c r="G620" s="143" t="str">
        <f>IFERROR(VLOOKUP(Table1[[#This Row],[Budget Code Description]],Dimentions!$X$6:$AC$132,3,FALSE),"")</f>
        <v/>
      </c>
      <c r="H620" s="64" t="str">
        <f>IFERROR(VLOOKUP(Table1[[#This Row],[Account]],Dimentions!$S$6:$V$233,2,FALSE),"")</f>
        <v/>
      </c>
      <c r="I620" s="62">
        <f>_xlfn.NUMBERVALUE(LEFT(Table1[[#This Row],[Account]],1))</f>
        <v>0</v>
      </c>
      <c r="J620" s="62" t="str">
        <f>IFERROR(VLOOKUP(Table1[[#This Row],[Budget Code Description]],Table6[#All],7,FALSE),"")</f>
        <v/>
      </c>
      <c r="K620" s="143" t="str">
        <f>IFERROR(VLOOKUP(Table1[[#This Row],[Budget Code Description]],Table6[#All],8,FALSE),"")</f>
        <v/>
      </c>
      <c r="L620" s="63"/>
      <c r="M620" s="65" t="str">
        <f>IFERROR(VLOOKUP(Table1[[#This Row],[Staff ID]],Table2[],2,FALSE),"")</f>
        <v/>
      </c>
      <c r="N620" s="211" t="str">
        <f>IFERROR(IF(VLOOKUP(Table1[[#This Row],[Budget Code Description]],Dimentions!$X$6:$AC$97,4,FALSE)="","",VLOOKUP(Table1[[#This Row],[Budget Code Description]],Dimentions!$X$6:$AC$97,4,FALSE)),"")</f>
        <v/>
      </c>
      <c r="O620" s="65" t="str">
        <f>IFERROR(VLOOKUP(Table1[[#This Row],[Vendor ID]],Table549[],2,FALSE),"")</f>
        <v/>
      </c>
      <c r="P620" s="63"/>
      <c r="Q620" s="143" t="str">
        <f>IF(Table1[[#This Row],[Posting Date]]&lt;&gt;"",$D$9,"")</f>
        <v/>
      </c>
      <c r="R620" s="159" t="str">
        <f>IF(Table1[[#This Row],[Posting Date]]&lt;&gt;"",$D$10,"")</f>
        <v/>
      </c>
      <c r="S620" s="66"/>
      <c r="T620" s="63"/>
      <c r="U620" s="67"/>
      <c r="V620" s="67"/>
      <c r="W620" s="67" t="str">
        <f t="shared" si="10"/>
        <v/>
      </c>
      <c r="X620" s="161" t="str">
        <f>IF(E620="","",(IF(Table1[[#This Row],[Cur]]="USD",Table1[[#This Row],[Cur_Amount Debit]],Table1[[#This Row],[Cur_Amount Debit]]/Table1[[#This Row],[Exchange Rate]])))</f>
        <v/>
      </c>
      <c r="Y620" s="161" t="str">
        <f>IF(E620="","",(IF(Table1[[#This Row],[Cur]]="USD",Table1[[#This Row],[Cur_Amount Credit]],Table1[[#This Row],[Cur_Amount Credit]]/ExchangeRate)))</f>
        <v/>
      </c>
      <c r="Z620" s="203" t="str">
        <f>IF(E620="","",(Table1[[#This Row],[Debit USD]]-Table1[[#This Row],[Credit USD]]))</f>
        <v/>
      </c>
      <c r="AA620" s="122"/>
      <c r="AB620" s="1"/>
      <c r="AC620" s="15"/>
      <c r="AD620" s="15" t="str">
        <f>IF(AND(OR(Table1[[#This Row],[Account]]="15030",Table1[[#This Row],[Account]]="15035",Table1[[#This Row],[Account]]="20150"),Table1[[#This Row],[Vendor ID]]=""),1,"")</f>
        <v/>
      </c>
      <c r="AE620" s="15"/>
      <c r="AF620" s="15"/>
      <c r="AG620" s="15"/>
      <c r="AH620" s="46" t="str">
        <f>IF(Table1[[#This Row],[Posting Date]]&lt;&gt;"","GJ-"&amp;CountryID,"")</f>
        <v/>
      </c>
      <c r="AI620" s="59" t="str">
        <f>IF(Table1[[#This Row],[Posting Date]]&lt;&gt;"",Table1[[#This Row],[Posting Date]],"")</f>
        <v/>
      </c>
      <c r="AJ620" s="46"/>
      <c r="AK620" s="46" t="str">
        <f>IF(Table1[[#This Row],[Description]]&lt;&gt;"",Table1[[#This Row],[Description]],"")</f>
        <v/>
      </c>
      <c r="AL620" s="46" t="str">
        <f>IF(Table1[[#This Row],[Posting Date]]&lt;&gt;"",Table1[[#This Row],[Reference Number]],"")</f>
        <v/>
      </c>
      <c r="AM620" s="46" t="str">
        <f>TRIM(Table1[[#This Row],[Line '#]])</f>
        <v/>
      </c>
      <c r="AN620" s="46" t="str">
        <f>TRIM(Table1[[#This Row],[Account]])</f>
        <v/>
      </c>
      <c r="AO620" s="46" t="str">
        <f>IF(Table1[[#This Row],[Posting Date]]&lt;&gt;"",$D$5,"")</f>
        <v/>
      </c>
      <c r="AP620" s="46" t="str">
        <f>TRIM(Table1[[#This Row],[Departments-Prgrams]])</f>
        <v/>
      </c>
      <c r="AQ620" s="46" t="str">
        <f>TRIM(Table1[[#This Row],[Grant]])</f>
        <v/>
      </c>
      <c r="AR620" s="46" t="str">
        <f>TRIM(Table1[[#This Row],[Staff ID]])</f>
        <v/>
      </c>
      <c r="AS620" s="46" t="str">
        <f>IF(TRIM(Table1[[#This Row],[Budget Code]])=0,"",TRIM(Table1[[#This Row],[Budget Code]]))</f>
        <v/>
      </c>
      <c r="AT620" s="46" t="str">
        <f>IF(Table1[[#This Row],[Line Description]]&lt;&gt;"",Table1[[#This Row],[Line Description]],"")</f>
        <v/>
      </c>
      <c r="AU620" s="46" t="str">
        <f>IF(Table1[[#This Row],[Cur_Amount Debit]]&gt;0,ROUND(Table1[[#This Row],[Cur_Amount Debit]],2),"")</f>
        <v/>
      </c>
      <c r="AV620" s="46" t="str">
        <f>IF(Table1[[#This Row],[Cur_Amount Credit]]&gt;0,ROUND(Table1[[#This Row],[Cur_Amount Credit]],2),"")</f>
        <v/>
      </c>
      <c r="AW620" s="46" t="str">
        <f>LEFT(Table1[[#This Row],[Cur]],3)</f>
        <v/>
      </c>
      <c r="AX620" s="59"/>
      <c r="AY620" s="46"/>
      <c r="AZ620" s="46" t="str">
        <f>IF(Table1[[#This Row],[Cur]]&lt;&gt;"",IF(Table1[[#This Row],[Cur]]="USD","",ExchangeRate),"")</f>
        <v/>
      </c>
      <c r="BA620" s="46" t="str">
        <f>IF(Table1[[#This Row],[Grant]]&lt;&gt;"",VLOOKUP(Table1[[#This Row],[Grant]],Grants!B:D,3),"")</f>
        <v/>
      </c>
      <c r="BB620" s="46" t="str">
        <f>TRIM(Table1[[#This Row],[Vendor ID]])</f>
        <v/>
      </c>
      <c r="BC620">
        <f>IF(Table1[[#This Row],[Reference Number]]=Q619,BC619,BC619+1)</f>
        <v>2</v>
      </c>
    </row>
    <row r="621" spans="1:55" ht="11.25" hidden="1" customHeight="1">
      <c r="A621" s="1"/>
      <c r="B621" s="88" t="str">
        <f>IF(Table1[[#This Row],[Posting Date]]&lt;&gt;"",IF(Table1[[#This Row],[Reference Number]]=Q620,B620+1,1),"")</f>
        <v/>
      </c>
      <c r="C621" s="61"/>
      <c r="D621" s="61"/>
      <c r="E621" s="218"/>
      <c r="F621" s="143" t="str">
        <f>IFERROR(IF(VLOOKUP(Table1[[#This Row],[Budget Code Description]],Dimentions!$X$6:$AC$132,2,FALSE)="","",VLOOKUP(Table1[[#This Row],[Budget Code Description]],Dimentions!$X$6:$AC$132,2,FALSE)),"")</f>
        <v/>
      </c>
      <c r="G621" s="143" t="str">
        <f>IFERROR(VLOOKUP(Table1[[#This Row],[Budget Code Description]],Dimentions!$X$6:$AC$132,3,FALSE),"")</f>
        <v/>
      </c>
      <c r="H621" s="64" t="str">
        <f>IFERROR(VLOOKUP(Table1[[#This Row],[Account]],Dimentions!$S$6:$V$233,2,FALSE),"")</f>
        <v/>
      </c>
      <c r="I621" s="62">
        <f>_xlfn.NUMBERVALUE(LEFT(Table1[[#This Row],[Account]],1))</f>
        <v>0</v>
      </c>
      <c r="J621" s="62" t="str">
        <f>IFERROR(VLOOKUP(Table1[[#This Row],[Budget Code Description]],Table6[#All],7,FALSE),"")</f>
        <v/>
      </c>
      <c r="K621" s="143" t="str">
        <f>IFERROR(VLOOKUP(Table1[[#This Row],[Budget Code Description]],Table6[#All],8,FALSE),"")</f>
        <v/>
      </c>
      <c r="L621" s="63"/>
      <c r="M621" s="65" t="str">
        <f>IFERROR(VLOOKUP(Table1[[#This Row],[Staff ID]],Table2[],2,FALSE),"")</f>
        <v/>
      </c>
      <c r="N621" s="211" t="str">
        <f>IFERROR(IF(VLOOKUP(Table1[[#This Row],[Budget Code Description]],Dimentions!$X$6:$AC$97,4,FALSE)="","",VLOOKUP(Table1[[#This Row],[Budget Code Description]],Dimentions!$X$6:$AC$97,4,FALSE)),"")</f>
        <v/>
      </c>
      <c r="O621" s="65" t="str">
        <f>IFERROR(VLOOKUP(Table1[[#This Row],[Vendor ID]],Table549[],2,FALSE),"")</f>
        <v/>
      </c>
      <c r="P621" s="63"/>
      <c r="Q621" s="143" t="str">
        <f>IF(Table1[[#This Row],[Posting Date]]&lt;&gt;"",$D$9,"")</f>
        <v/>
      </c>
      <c r="R621" s="159" t="str">
        <f>IF(Table1[[#This Row],[Posting Date]]&lt;&gt;"",$D$10,"")</f>
        <v/>
      </c>
      <c r="S621" s="66"/>
      <c r="T621" s="63"/>
      <c r="U621" s="67"/>
      <c r="V621" s="67"/>
      <c r="W621" s="67" t="str">
        <f t="shared" si="10"/>
        <v/>
      </c>
      <c r="X621" s="161" t="str">
        <f>IF(E621="","",(IF(Table1[[#This Row],[Cur]]="USD",Table1[[#This Row],[Cur_Amount Debit]],Table1[[#This Row],[Cur_Amount Debit]]/Table1[[#This Row],[Exchange Rate]])))</f>
        <v/>
      </c>
      <c r="Y621" s="161" t="str">
        <f>IF(E621="","",(IF(Table1[[#This Row],[Cur]]="USD",Table1[[#This Row],[Cur_Amount Credit]],Table1[[#This Row],[Cur_Amount Credit]]/ExchangeRate)))</f>
        <v/>
      </c>
      <c r="Z621" s="203" t="str">
        <f>IF(E621="","",(Table1[[#This Row],[Debit USD]]-Table1[[#This Row],[Credit USD]]))</f>
        <v/>
      </c>
      <c r="AA621" s="122"/>
      <c r="AB621" s="1"/>
      <c r="AC621" s="15"/>
      <c r="AD621" s="15" t="str">
        <f>IF(AND(OR(Table1[[#This Row],[Account]]="15030",Table1[[#This Row],[Account]]="15035",Table1[[#This Row],[Account]]="20150"),Table1[[#This Row],[Vendor ID]]=""),1,"")</f>
        <v/>
      </c>
      <c r="AE621" s="15"/>
      <c r="AF621" s="15"/>
      <c r="AG621" s="15"/>
      <c r="AH621" s="46" t="str">
        <f>IF(Table1[[#This Row],[Posting Date]]&lt;&gt;"","GJ-"&amp;CountryID,"")</f>
        <v/>
      </c>
      <c r="AI621" s="59" t="str">
        <f>IF(Table1[[#This Row],[Posting Date]]&lt;&gt;"",Table1[[#This Row],[Posting Date]],"")</f>
        <v/>
      </c>
      <c r="AJ621" s="46"/>
      <c r="AK621" s="46" t="str">
        <f>IF(Table1[[#This Row],[Description]]&lt;&gt;"",Table1[[#This Row],[Description]],"")</f>
        <v/>
      </c>
      <c r="AL621" s="46" t="str">
        <f>IF(Table1[[#This Row],[Posting Date]]&lt;&gt;"",Table1[[#This Row],[Reference Number]],"")</f>
        <v/>
      </c>
      <c r="AM621" s="46" t="str">
        <f>TRIM(Table1[[#This Row],[Line '#]])</f>
        <v/>
      </c>
      <c r="AN621" s="46" t="str">
        <f>TRIM(Table1[[#This Row],[Account]])</f>
        <v/>
      </c>
      <c r="AO621" s="46" t="str">
        <f>IF(Table1[[#This Row],[Posting Date]]&lt;&gt;"",$D$5,"")</f>
        <v/>
      </c>
      <c r="AP621" s="46" t="str">
        <f>TRIM(Table1[[#This Row],[Departments-Prgrams]])</f>
        <v/>
      </c>
      <c r="AQ621" s="46" t="str">
        <f>TRIM(Table1[[#This Row],[Grant]])</f>
        <v/>
      </c>
      <c r="AR621" s="46" t="str">
        <f>TRIM(Table1[[#This Row],[Staff ID]])</f>
        <v/>
      </c>
      <c r="AS621" s="46" t="str">
        <f>IF(TRIM(Table1[[#This Row],[Budget Code]])=0,"",TRIM(Table1[[#This Row],[Budget Code]]))</f>
        <v/>
      </c>
      <c r="AT621" s="46" t="str">
        <f>IF(Table1[[#This Row],[Line Description]]&lt;&gt;"",Table1[[#This Row],[Line Description]],"")</f>
        <v/>
      </c>
      <c r="AU621" s="46" t="str">
        <f>IF(Table1[[#This Row],[Cur_Amount Debit]]&gt;0,ROUND(Table1[[#This Row],[Cur_Amount Debit]],2),"")</f>
        <v/>
      </c>
      <c r="AV621" s="46" t="str">
        <f>IF(Table1[[#This Row],[Cur_Amount Credit]]&gt;0,ROUND(Table1[[#This Row],[Cur_Amount Credit]],2),"")</f>
        <v/>
      </c>
      <c r="AW621" s="46" t="str">
        <f>LEFT(Table1[[#This Row],[Cur]],3)</f>
        <v/>
      </c>
      <c r="AX621" s="59"/>
      <c r="AY621" s="46"/>
      <c r="AZ621" s="46" t="str">
        <f>IF(Table1[[#This Row],[Cur]]&lt;&gt;"",IF(Table1[[#This Row],[Cur]]="USD","",ExchangeRate),"")</f>
        <v/>
      </c>
      <c r="BA621" s="46" t="str">
        <f>IF(Table1[[#This Row],[Grant]]&lt;&gt;"",VLOOKUP(Table1[[#This Row],[Grant]],Grants!B:D,3),"")</f>
        <v/>
      </c>
      <c r="BB621" s="46" t="str">
        <f>TRIM(Table1[[#This Row],[Vendor ID]])</f>
        <v/>
      </c>
      <c r="BC621">
        <f>IF(Table1[[#This Row],[Reference Number]]=Q620,BC620,BC620+1)</f>
        <v>2</v>
      </c>
    </row>
    <row r="622" spans="1:55" ht="11.25" hidden="1" customHeight="1">
      <c r="A622" s="1"/>
      <c r="B622" s="88" t="str">
        <f>IF(Table1[[#This Row],[Posting Date]]&lt;&gt;"",IF(Table1[[#This Row],[Reference Number]]=Q621,B621+1,1),"")</f>
        <v/>
      </c>
      <c r="C622" s="61"/>
      <c r="D622" s="61"/>
      <c r="E622" s="218"/>
      <c r="F622" s="143" t="str">
        <f>IFERROR(IF(VLOOKUP(Table1[[#This Row],[Budget Code Description]],Dimentions!$X$6:$AC$132,2,FALSE)="","",VLOOKUP(Table1[[#This Row],[Budget Code Description]],Dimentions!$X$6:$AC$132,2,FALSE)),"")</f>
        <v/>
      </c>
      <c r="G622" s="143" t="str">
        <f>IFERROR(VLOOKUP(Table1[[#This Row],[Budget Code Description]],Dimentions!$X$6:$AC$132,3,FALSE),"")</f>
        <v/>
      </c>
      <c r="H622" s="64" t="str">
        <f>IFERROR(VLOOKUP(Table1[[#This Row],[Account]],Dimentions!$S$6:$V$233,2,FALSE),"")</f>
        <v/>
      </c>
      <c r="I622" s="62">
        <f>_xlfn.NUMBERVALUE(LEFT(Table1[[#This Row],[Account]],1))</f>
        <v>0</v>
      </c>
      <c r="J622" s="62" t="str">
        <f>IFERROR(VLOOKUP(Table1[[#This Row],[Budget Code Description]],Table6[#All],7,FALSE),"")</f>
        <v/>
      </c>
      <c r="K622" s="143" t="str">
        <f>IFERROR(VLOOKUP(Table1[[#This Row],[Budget Code Description]],Table6[#All],8,FALSE),"")</f>
        <v/>
      </c>
      <c r="L622" s="63"/>
      <c r="M622" s="65" t="str">
        <f>IFERROR(VLOOKUP(Table1[[#This Row],[Staff ID]],Table2[],2,FALSE),"")</f>
        <v/>
      </c>
      <c r="N622" s="211" t="str">
        <f>IFERROR(IF(VLOOKUP(Table1[[#This Row],[Budget Code Description]],Dimentions!$X$6:$AC$97,4,FALSE)="","",VLOOKUP(Table1[[#This Row],[Budget Code Description]],Dimentions!$X$6:$AC$97,4,FALSE)),"")</f>
        <v/>
      </c>
      <c r="O622" s="65" t="str">
        <f>IFERROR(VLOOKUP(Table1[[#This Row],[Vendor ID]],Table549[],2,FALSE),"")</f>
        <v/>
      </c>
      <c r="P622" s="63"/>
      <c r="Q622" s="143" t="str">
        <f>IF(Table1[[#This Row],[Posting Date]]&lt;&gt;"",$D$9,"")</f>
        <v/>
      </c>
      <c r="R622" s="159" t="str">
        <f>IF(Table1[[#This Row],[Posting Date]]&lt;&gt;"",$D$10,"")</f>
        <v/>
      </c>
      <c r="S622" s="66"/>
      <c r="T622" s="63"/>
      <c r="U622" s="67"/>
      <c r="V622" s="67"/>
      <c r="W622" s="67" t="str">
        <f t="shared" si="10"/>
        <v/>
      </c>
      <c r="X622" s="161" t="str">
        <f>IF(E622="","",(IF(Table1[[#This Row],[Cur]]="USD",Table1[[#This Row],[Cur_Amount Debit]],Table1[[#This Row],[Cur_Amount Debit]]/Table1[[#This Row],[Exchange Rate]])))</f>
        <v/>
      </c>
      <c r="Y622" s="161" t="str">
        <f>IF(E622="","",(IF(Table1[[#This Row],[Cur]]="USD",Table1[[#This Row],[Cur_Amount Credit]],Table1[[#This Row],[Cur_Amount Credit]]/ExchangeRate)))</f>
        <v/>
      </c>
      <c r="Z622" s="203" t="str">
        <f>IF(E622="","",(Table1[[#This Row],[Debit USD]]-Table1[[#This Row],[Credit USD]]))</f>
        <v/>
      </c>
      <c r="AA622" s="122"/>
      <c r="AB622" s="1"/>
      <c r="AC622" s="15"/>
      <c r="AD622" s="15" t="str">
        <f>IF(AND(OR(Table1[[#This Row],[Account]]="15030",Table1[[#This Row],[Account]]="15035",Table1[[#This Row],[Account]]="20150"),Table1[[#This Row],[Vendor ID]]=""),1,"")</f>
        <v/>
      </c>
      <c r="AE622" s="15"/>
      <c r="AF622" s="15"/>
      <c r="AG622" s="15"/>
      <c r="AH622" s="46" t="str">
        <f>IF(Table1[[#This Row],[Posting Date]]&lt;&gt;"","GJ-"&amp;CountryID,"")</f>
        <v/>
      </c>
      <c r="AI622" s="59" t="str">
        <f>IF(Table1[[#This Row],[Posting Date]]&lt;&gt;"",Table1[[#This Row],[Posting Date]],"")</f>
        <v/>
      </c>
      <c r="AJ622" s="46"/>
      <c r="AK622" s="46" t="str">
        <f>IF(Table1[[#This Row],[Description]]&lt;&gt;"",Table1[[#This Row],[Description]],"")</f>
        <v/>
      </c>
      <c r="AL622" s="46" t="str">
        <f>IF(Table1[[#This Row],[Posting Date]]&lt;&gt;"",Table1[[#This Row],[Reference Number]],"")</f>
        <v/>
      </c>
      <c r="AM622" s="46" t="str">
        <f>TRIM(Table1[[#This Row],[Line '#]])</f>
        <v/>
      </c>
      <c r="AN622" s="46" t="str">
        <f>TRIM(Table1[[#This Row],[Account]])</f>
        <v/>
      </c>
      <c r="AO622" s="46" t="str">
        <f>IF(Table1[[#This Row],[Posting Date]]&lt;&gt;"",$D$5,"")</f>
        <v/>
      </c>
      <c r="AP622" s="46" t="str">
        <f>TRIM(Table1[[#This Row],[Departments-Prgrams]])</f>
        <v/>
      </c>
      <c r="AQ622" s="46" t="str">
        <f>TRIM(Table1[[#This Row],[Grant]])</f>
        <v/>
      </c>
      <c r="AR622" s="46" t="str">
        <f>TRIM(Table1[[#This Row],[Staff ID]])</f>
        <v/>
      </c>
      <c r="AS622" s="46" t="str">
        <f>IF(TRIM(Table1[[#This Row],[Budget Code]])=0,"",TRIM(Table1[[#This Row],[Budget Code]]))</f>
        <v/>
      </c>
      <c r="AT622" s="46" t="str">
        <f>IF(Table1[[#This Row],[Line Description]]&lt;&gt;"",Table1[[#This Row],[Line Description]],"")</f>
        <v/>
      </c>
      <c r="AU622" s="46" t="str">
        <f>IF(Table1[[#This Row],[Cur_Amount Debit]]&gt;0,ROUND(Table1[[#This Row],[Cur_Amount Debit]],2),"")</f>
        <v/>
      </c>
      <c r="AV622" s="46" t="str">
        <f>IF(Table1[[#This Row],[Cur_Amount Credit]]&gt;0,ROUND(Table1[[#This Row],[Cur_Amount Credit]],2),"")</f>
        <v/>
      </c>
      <c r="AW622" s="46" t="str">
        <f>LEFT(Table1[[#This Row],[Cur]],3)</f>
        <v/>
      </c>
      <c r="AX622" s="59"/>
      <c r="AY622" s="46"/>
      <c r="AZ622" s="46" t="str">
        <f>IF(Table1[[#This Row],[Cur]]&lt;&gt;"",IF(Table1[[#This Row],[Cur]]="USD","",ExchangeRate),"")</f>
        <v/>
      </c>
      <c r="BA622" s="46" t="str">
        <f>IF(Table1[[#This Row],[Grant]]&lt;&gt;"",VLOOKUP(Table1[[#This Row],[Grant]],Grants!B:D,3),"")</f>
        <v/>
      </c>
      <c r="BB622" s="46" t="str">
        <f>TRIM(Table1[[#This Row],[Vendor ID]])</f>
        <v/>
      </c>
      <c r="BC622">
        <f>IF(Table1[[#This Row],[Reference Number]]=Q621,BC621,BC621+1)</f>
        <v>2</v>
      </c>
    </row>
    <row r="623" spans="1:55" ht="11.25" hidden="1" customHeight="1">
      <c r="A623" s="1"/>
      <c r="B623" s="88" t="str">
        <f>IF(Table1[[#This Row],[Posting Date]]&lt;&gt;"",IF(Table1[[#This Row],[Reference Number]]=Q622,B622+1,1),"")</f>
        <v/>
      </c>
      <c r="C623" s="61"/>
      <c r="D623" s="61"/>
      <c r="E623" s="218"/>
      <c r="F623" s="143" t="str">
        <f>IFERROR(IF(VLOOKUP(Table1[[#This Row],[Budget Code Description]],Dimentions!$X$6:$AC$132,2,FALSE)="","",VLOOKUP(Table1[[#This Row],[Budget Code Description]],Dimentions!$X$6:$AC$132,2,FALSE)),"")</f>
        <v/>
      </c>
      <c r="G623" s="143" t="str">
        <f>IFERROR(VLOOKUP(Table1[[#This Row],[Budget Code Description]],Dimentions!$X$6:$AC$132,3,FALSE),"")</f>
        <v/>
      </c>
      <c r="H623" s="64" t="str">
        <f>IFERROR(VLOOKUP(Table1[[#This Row],[Account]],Dimentions!$S$6:$V$233,2,FALSE),"")</f>
        <v/>
      </c>
      <c r="I623" s="62">
        <f>_xlfn.NUMBERVALUE(LEFT(Table1[[#This Row],[Account]],1))</f>
        <v>0</v>
      </c>
      <c r="J623" s="62" t="str">
        <f>IFERROR(VLOOKUP(Table1[[#This Row],[Budget Code Description]],Table6[#All],7,FALSE),"")</f>
        <v/>
      </c>
      <c r="K623" s="143" t="str">
        <f>IFERROR(VLOOKUP(Table1[[#This Row],[Budget Code Description]],Table6[#All],8,FALSE),"")</f>
        <v/>
      </c>
      <c r="L623" s="63"/>
      <c r="M623" s="65" t="str">
        <f>IFERROR(VLOOKUP(Table1[[#This Row],[Staff ID]],Table2[],2,FALSE),"")</f>
        <v/>
      </c>
      <c r="N623" s="211" t="str">
        <f>IFERROR(IF(VLOOKUP(Table1[[#This Row],[Budget Code Description]],Dimentions!$X$6:$AC$97,4,FALSE)="","",VLOOKUP(Table1[[#This Row],[Budget Code Description]],Dimentions!$X$6:$AC$97,4,FALSE)),"")</f>
        <v/>
      </c>
      <c r="O623" s="65" t="str">
        <f>IFERROR(VLOOKUP(Table1[[#This Row],[Vendor ID]],Table549[],2,FALSE),"")</f>
        <v/>
      </c>
      <c r="P623" s="63"/>
      <c r="Q623" s="143" t="str">
        <f>IF(Table1[[#This Row],[Posting Date]]&lt;&gt;"",$D$9,"")</f>
        <v/>
      </c>
      <c r="R623" s="159" t="str">
        <f>IF(Table1[[#This Row],[Posting Date]]&lt;&gt;"",$D$10,"")</f>
        <v/>
      </c>
      <c r="S623" s="66"/>
      <c r="T623" s="63"/>
      <c r="U623" s="67"/>
      <c r="V623" s="67"/>
      <c r="W623" s="67" t="str">
        <f t="shared" si="10"/>
        <v/>
      </c>
      <c r="X623" s="161" t="str">
        <f>IF(E623="","",(IF(Table1[[#This Row],[Cur]]="USD",Table1[[#This Row],[Cur_Amount Debit]],Table1[[#This Row],[Cur_Amount Debit]]/Table1[[#This Row],[Exchange Rate]])))</f>
        <v/>
      </c>
      <c r="Y623" s="161" t="str">
        <f>IF(E623="","",(IF(Table1[[#This Row],[Cur]]="USD",Table1[[#This Row],[Cur_Amount Credit]],Table1[[#This Row],[Cur_Amount Credit]]/ExchangeRate)))</f>
        <v/>
      </c>
      <c r="Z623" s="203" t="str">
        <f>IF(E623="","",(Table1[[#This Row],[Debit USD]]-Table1[[#This Row],[Credit USD]]))</f>
        <v/>
      </c>
      <c r="AA623" s="122"/>
      <c r="AB623" s="1"/>
      <c r="AC623" s="15"/>
      <c r="AD623" s="15" t="str">
        <f>IF(AND(OR(Table1[[#This Row],[Account]]="15030",Table1[[#This Row],[Account]]="15035",Table1[[#This Row],[Account]]="20150"),Table1[[#This Row],[Vendor ID]]=""),1,"")</f>
        <v/>
      </c>
      <c r="AE623" s="15"/>
      <c r="AF623" s="15"/>
      <c r="AG623" s="15"/>
      <c r="AH623" s="46" t="str">
        <f>IF(Table1[[#This Row],[Posting Date]]&lt;&gt;"","GJ-"&amp;CountryID,"")</f>
        <v/>
      </c>
      <c r="AI623" s="59" t="str">
        <f>IF(Table1[[#This Row],[Posting Date]]&lt;&gt;"",Table1[[#This Row],[Posting Date]],"")</f>
        <v/>
      </c>
      <c r="AJ623" s="46"/>
      <c r="AK623" s="46" t="str">
        <f>IF(Table1[[#This Row],[Description]]&lt;&gt;"",Table1[[#This Row],[Description]],"")</f>
        <v/>
      </c>
      <c r="AL623" s="46" t="str">
        <f>IF(Table1[[#This Row],[Posting Date]]&lt;&gt;"",Table1[[#This Row],[Reference Number]],"")</f>
        <v/>
      </c>
      <c r="AM623" s="46" t="str">
        <f>TRIM(Table1[[#This Row],[Line '#]])</f>
        <v/>
      </c>
      <c r="AN623" s="46" t="str">
        <f>TRIM(Table1[[#This Row],[Account]])</f>
        <v/>
      </c>
      <c r="AO623" s="46" t="str">
        <f>IF(Table1[[#This Row],[Posting Date]]&lt;&gt;"",$D$5,"")</f>
        <v/>
      </c>
      <c r="AP623" s="46" t="str">
        <f>TRIM(Table1[[#This Row],[Departments-Prgrams]])</f>
        <v/>
      </c>
      <c r="AQ623" s="46" t="str">
        <f>TRIM(Table1[[#This Row],[Grant]])</f>
        <v/>
      </c>
      <c r="AR623" s="46" t="str">
        <f>TRIM(Table1[[#This Row],[Staff ID]])</f>
        <v/>
      </c>
      <c r="AS623" s="46" t="str">
        <f>IF(TRIM(Table1[[#This Row],[Budget Code]])=0,"",TRIM(Table1[[#This Row],[Budget Code]]))</f>
        <v/>
      </c>
      <c r="AT623" s="46" t="str">
        <f>IF(Table1[[#This Row],[Line Description]]&lt;&gt;"",Table1[[#This Row],[Line Description]],"")</f>
        <v/>
      </c>
      <c r="AU623" s="46" t="str">
        <f>IF(Table1[[#This Row],[Cur_Amount Debit]]&gt;0,ROUND(Table1[[#This Row],[Cur_Amount Debit]],2),"")</f>
        <v/>
      </c>
      <c r="AV623" s="46" t="str">
        <f>IF(Table1[[#This Row],[Cur_Amount Credit]]&gt;0,ROUND(Table1[[#This Row],[Cur_Amount Credit]],2),"")</f>
        <v/>
      </c>
      <c r="AW623" s="46" t="str">
        <f>LEFT(Table1[[#This Row],[Cur]],3)</f>
        <v/>
      </c>
      <c r="AX623" s="59"/>
      <c r="AY623" s="46"/>
      <c r="AZ623" s="46" t="str">
        <f>IF(Table1[[#This Row],[Cur]]&lt;&gt;"",IF(Table1[[#This Row],[Cur]]="USD","",ExchangeRate),"")</f>
        <v/>
      </c>
      <c r="BA623" s="46" t="str">
        <f>IF(Table1[[#This Row],[Grant]]&lt;&gt;"",VLOOKUP(Table1[[#This Row],[Grant]],Grants!B:D,3),"")</f>
        <v/>
      </c>
      <c r="BB623" s="46" t="str">
        <f>TRIM(Table1[[#This Row],[Vendor ID]])</f>
        <v/>
      </c>
      <c r="BC623">
        <f>IF(Table1[[#This Row],[Reference Number]]=Q622,BC622,BC622+1)</f>
        <v>2</v>
      </c>
    </row>
    <row r="624" spans="1:55" ht="11.25" hidden="1" customHeight="1">
      <c r="A624" s="1"/>
      <c r="B624" s="88" t="str">
        <f>IF(Table1[[#This Row],[Posting Date]]&lt;&gt;"",IF(Table1[[#This Row],[Reference Number]]=Q623,B623+1,1),"")</f>
        <v/>
      </c>
      <c r="C624" s="61"/>
      <c r="D624" s="61"/>
      <c r="E624" s="218"/>
      <c r="F624" s="143" t="str">
        <f>IFERROR(IF(VLOOKUP(Table1[[#This Row],[Budget Code Description]],Dimentions!$X$6:$AC$132,2,FALSE)="","",VLOOKUP(Table1[[#This Row],[Budget Code Description]],Dimentions!$X$6:$AC$132,2,FALSE)),"")</f>
        <v/>
      </c>
      <c r="G624" s="143" t="str">
        <f>IFERROR(VLOOKUP(Table1[[#This Row],[Budget Code Description]],Dimentions!$X$6:$AC$132,3,FALSE),"")</f>
        <v/>
      </c>
      <c r="H624" s="64" t="str">
        <f>IFERROR(VLOOKUP(Table1[[#This Row],[Account]],Dimentions!$S$6:$V$233,2,FALSE),"")</f>
        <v/>
      </c>
      <c r="I624" s="62">
        <f>_xlfn.NUMBERVALUE(LEFT(Table1[[#This Row],[Account]],1))</f>
        <v>0</v>
      </c>
      <c r="J624" s="62" t="str">
        <f>IFERROR(VLOOKUP(Table1[[#This Row],[Budget Code Description]],Table6[#All],7,FALSE),"")</f>
        <v/>
      </c>
      <c r="K624" s="143" t="str">
        <f>IFERROR(VLOOKUP(Table1[[#This Row],[Budget Code Description]],Table6[#All],8,FALSE),"")</f>
        <v/>
      </c>
      <c r="L624" s="63"/>
      <c r="M624" s="65" t="str">
        <f>IFERROR(VLOOKUP(Table1[[#This Row],[Staff ID]],Table2[],2,FALSE),"")</f>
        <v/>
      </c>
      <c r="N624" s="211" t="str">
        <f>IFERROR(IF(VLOOKUP(Table1[[#This Row],[Budget Code Description]],Dimentions!$X$6:$AC$97,4,FALSE)="","",VLOOKUP(Table1[[#This Row],[Budget Code Description]],Dimentions!$X$6:$AC$97,4,FALSE)),"")</f>
        <v/>
      </c>
      <c r="O624" s="65" t="str">
        <f>IFERROR(VLOOKUP(Table1[[#This Row],[Vendor ID]],Table549[],2,FALSE),"")</f>
        <v/>
      </c>
      <c r="P624" s="63"/>
      <c r="Q624" s="143" t="str">
        <f>IF(Table1[[#This Row],[Posting Date]]&lt;&gt;"",$D$9,"")</f>
        <v/>
      </c>
      <c r="R624" s="159" t="str">
        <f>IF(Table1[[#This Row],[Posting Date]]&lt;&gt;"",$D$10,"")</f>
        <v/>
      </c>
      <c r="S624" s="66"/>
      <c r="T624" s="63"/>
      <c r="U624" s="67"/>
      <c r="V624" s="67"/>
      <c r="W624" s="67" t="str">
        <f t="shared" si="10"/>
        <v/>
      </c>
      <c r="X624" s="161" t="str">
        <f>IF(E624="","",(IF(Table1[[#This Row],[Cur]]="USD",Table1[[#This Row],[Cur_Amount Debit]],Table1[[#This Row],[Cur_Amount Debit]]/Table1[[#This Row],[Exchange Rate]])))</f>
        <v/>
      </c>
      <c r="Y624" s="161" t="str">
        <f>IF(E624="","",(IF(Table1[[#This Row],[Cur]]="USD",Table1[[#This Row],[Cur_Amount Credit]],Table1[[#This Row],[Cur_Amount Credit]]/ExchangeRate)))</f>
        <v/>
      </c>
      <c r="Z624" s="203" t="str">
        <f>IF(E624="","",(Table1[[#This Row],[Debit USD]]-Table1[[#This Row],[Credit USD]]))</f>
        <v/>
      </c>
      <c r="AA624" s="122"/>
      <c r="AB624" s="1"/>
      <c r="AC624" s="15"/>
      <c r="AD624" s="15" t="str">
        <f>IF(AND(OR(Table1[[#This Row],[Account]]="15030",Table1[[#This Row],[Account]]="15035",Table1[[#This Row],[Account]]="20150"),Table1[[#This Row],[Vendor ID]]=""),1,"")</f>
        <v/>
      </c>
      <c r="AE624" s="15"/>
      <c r="AF624" s="15"/>
      <c r="AG624" s="15"/>
      <c r="AH624" s="46" t="str">
        <f>IF(Table1[[#This Row],[Posting Date]]&lt;&gt;"","GJ-"&amp;CountryID,"")</f>
        <v/>
      </c>
      <c r="AI624" s="59" t="str">
        <f>IF(Table1[[#This Row],[Posting Date]]&lt;&gt;"",Table1[[#This Row],[Posting Date]],"")</f>
        <v/>
      </c>
      <c r="AJ624" s="46"/>
      <c r="AK624" s="46" t="str">
        <f>IF(Table1[[#This Row],[Description]]&lt;&gt;"",Table1[[#This Row],[Description]],"")</f>
        <v/>
      </c>
      <c r="AL624" s="46" t="str">
        <f>IF(Table1[[#This Row],[Posting Date]]&lt;&gt;"",Table1[[#This Row],[Reference Number]],"")</f>
        <v/>
      </c>
      <c r="AM624" s="46" t="str">
        <f>TRIM(Table1[[#This Row],[Line '#]])</f>
        <v/>
      </c>
      <c r="AN624" s="46" t="str">
        <f>TRIM(Table1[[#This Row],[Account]])</f>
        <v/>
      </c>
      <c r="AO624" s="46" t="str">
        <f>IF(Table1[[#This Row],[Posting Date]]&lt;&gt;"",$D$5,"")</f>
        <v/>
      </c>
      <c r="AP624" s="46" t="str">
        <f>TRIM(Table1[[#This Row],[Departments-Prgrams]])</f>
        <v/>
      </c>
      <c r="AQ624" s="46" t="str">
        <f>TRIM(Table1[[#This Row],[Grant]])</f>
        <v/>
      </c>
      <c r="AR624" s="46" t="str">
        <f>TRIM(Table1[[#This Row],[Staff ID]])</f>
        <v/>
      </c>
      <c r="AS624" s="46" t="str">
        <f>IF(TRIM(Table1[[#This Row],[Budget Code]])=0,"",TRIM(Table1[[#This Row],[Budget Code]]))</f>
        <v/>
      </c>
      <c r="AT624" s="46" t="str">
        <f>IF(Table1[[#This Row],[Line Description]]&lt;&gt;"",Table1[[#This Row],[Line Description]],"")</f>
        <v/>
      </c>
      <c r="AU624" s="46" t="str">
        <f>IF(Table1[[#This Row],[Cur_Amount Debit]]&gt;0,ROUND(Table1[[#This Row],[Cur_Amount Debit]],2),"")</f>
        <v/>
      </c>
      <c r="AV624" s="46" t="str">
        <f>IF(Table1[[#This Row],[Cur_Amount Credit]]&gt;0,ROUND(Table1[[#This Row],[Cur_Amount Credit]],2),"")</f>
        <v/>
      </c>
      <c r="AW624" s="46" t="str">
        <f>LEFT(Table1[[#This Row],[Cur]],3)</f>
        <v/>
      </c>
      <c r="AX624" s="59"/>
      <c r="AY624" s="46"/>
      <c r="AZ624" s="46" t="str">
        <f>IF(Table1[[#This Row],[Cur]]&lt;&gt;"",IF(Table1[[#This Row],[Cur]]="USD","",ExchangeRate),"")</f>
        <v/>
      </c>
      <c r="BA624" s="46" t="str">
        <f>IF(Table1[[#This Row],[Grant]]&lt;&gt;"",VLOOKUP(Table1[[#This Row],[Grant]],Grants!B:D,3),"")</f>
        <v/>
      </c>
      <c r="BB624" s="46" t="str">
        <f>TRIM(Table1[[#This Row],[Vendor ID]])</f>
        <v/>
      </c>
      <c r="BC624">
        <f>IF(Table1[[#This Row],[Reference Number]]=Q623,BC623,BC623+1)</f>
        <v>2</v>
      </c>
    </row>
    <row r="625" spans="1:55" ht="11.25" hidden="1" customHeight="1">
      <c r="A625" s="1"/>
      <c r="B625" s="88" t="str">
        <f>IF(Table1[[#This Row],[Posting Date]]&lt;&gt;"",IF(Table1[[#This Row],[Reference Number]]=Q624,B624+1,1),"")</f>
        <v/>
      </c>
      <c r="C625" s="61"/>
      <c r="D625" s="61"/>
      <c r="E625" s="218"/>
      <c r="F625" s="143" t="str">
        <f>IFERROR(IF(VLOOKUP(Table1[[#This Row],[Budget Code Description]],Dimentions!$X$6:$AC$132,2,FALSE)="","",VLOOKUP(Table1[[#This Row],[Budget Code Description]],Dimentions!$X$6:$AC$132,2,FALSE)),"")</f>
        <v/>
      </c>
      <c r="G625" s="143" t="str">
        <f>IFERROR(VLOOKUP(Table1[[#This Row],[Budget Code Description]],Dimentions!$X$6:$AC$132,3,FALSE),"")</f>
        <v/>
      </c>
      <c r="H625" s="64" t="str">
        <f>IFERROR(VLOOKUP(Table1[[#This Row],[Account]],Dimentions!$S$6:$V$233,2,FALSE),"")</f>
        <v/>
      </c>
      <c r="I625" s="62">
        <f>_xlfn.NUMBERVALUE(LEFT(Table1[[#This Row],[Account]],1))</f>
        <v>0</v>
      </c>
      <c r="J625" s="62" t="str">
        <f>IFERROR(VLOOKUP(Table1[[#This Row],[Budget Code Description]],Table6[#All],7,FALSE),"")</f>
        <v/>
      </c>
      <c r="K625" s="143" t="str">
        <f>IFERROR(VLOOKUP(Table1[[#This Row],[Budget Code Description]],Table6[#All],8,FALSE),"")</f>
        <v/>
      </c>
      <c r="L625" s="63"/>
      <c r="M625" s="65" t="str">
        <f>IFERROR(VLOOKUP(Table1[[#This Row],[Staff ID]],Table2[],2,FALSE),"")</f>
        <v/>
      </c>
      <c r="N625" s="211" t="str">
        <f>IFERROR(IF(VLOOKUP(Table1[[#This Row],[Budget Code Description]],Dimentions!$X$6:$AC$97,4,FALSE)="","",VLOOKUP(Table1[[#This Row],[Budget Code Description]],Dimentions!$X$6:$AC$97,4,FALSE)),"")</f>
        <v/>
      </c>
      <c r="O625" s="65" t="str">
        <f>IFERROR(VLOOKUP(Table1[[#This Row],[Vendor ID]],Table549[],2,FALSE),"")</f>
        <v/>
      </c>
      <c r="P625" s="63"/>
      <c r="Q625" s="143" t="str">
        <f>IF(Table1[[#This Row],[Posting Date]]&lt;&gt;"",$D$9,"")</f>
        <v/>
      </c>
      <c r="R625" s="159" t="str">
        <f>IF(Table1[[#This Row],[Posting Date]]&lt;&gt;"",$D$10,"")</f>
        <v/>
      </c>
      <c r="S625" s="66"/>
      <c r="T625" s="63"/>
      <c r="U625" s="67"/>
      <c r="V625" s="67"/>
      <c r="W625" s="67" t="str">
        <f t="shared" si="10"/>
        <v/>
      </c>
      <c r="X625" s="161" t="str">
        <f>IF(E625="","",(IF(Table1[[#This Row],[Cur]]="USD",Table1[[#This Row],[Cur_Amount Debit]],Table1[[#This Row],[Cur_Amount Debit]]/Table1[[#This Row],[Exchange Rate]])))</f>
        <v/>
      </c>
      <c r="Y625" s="161" t="str">
        <f>IF(E625="","",(IF(Table1[[#This Row],[Cur]]="USD",Table1[[#This Row],[Cur_Amount Credit]],Table1[[#This Row],[Cur_Amount Credit]]/ExchangeRate)))</f>
        <v/>
      </c>
      <c r="Z625" s="203" t="str">
        <f>IF(E625="","",(Table1[[#This Row],[Debit USD]]-Table1[[#This Row],[Credit USD]]))</f>
        <v/>
      </c>
      <c r="AA625" s="122"/>
      <c r="AB625" s="1"/>
      <c r="AC625" s="15"/>
      <c r="AD625" s="15" t="str">
        <f>IF(AND(OR(Table1[[#This Row],[Account]]="15030",Table1[[#This Row],[Account]]="15035",Table1[[#This Row],[Account]]="20150"),Table1[[#This Row],[Vendor ID]]=""),1,"")</f>
        <v/>
      </c>
      <c r="AE625" s="15"/>
      <c r="AF625" s="15"/>
      <c r="AG625" s="15"/>
      <c r="AH625" s="46" t="str">
        <f>IF(Table1[[#This Row],[Posting Date]]&lt;&gt;"","GJ-"&amp;CountryID,"")</f>
        <v/>
      </c>
      <c r="AI625" s="59" t="str">
        <f>IF(Table1[[#This Row],[Posting Date]]&lt;&gt;"",Table1[[#This Row],[Posting Date]],"")</f>
        <v/>
      </c>
      <c r="AJ625" s="46"/>
      <c r="AK625" s="46" t="str">
        <f>IF(Table1[[#This Row],[Description]]&lt;&gt;"",Table1[[#This Row],[Description]],"")</f>
        <v/>
      </c>
      <c r="AL625" s="46" t="str">
        <f>IF(Table1[[#This Row],[Posting Date]]&lt;&gt;"",Table1[[#This Row],[Reference Number]],"")</f>
        <v/>
      </c>
      <c r="AM625" s="46" t="str">
        <f>TRIM(Table1[[#This Row],[Line '#]])</f>
        <v/>
      </c>
      <c r="AN625" s="46" t="str">
        <f>TRIM(Table1[[#This Row],[Account]])</f>
        <v/>
      </c>
      <c r="AO625" s="46" t="str">
        <f>IF(Table1[[#This Row],[Posting Date]]&lt;&gt;"",$D$5,"")</f>
        <v/>
      </c>
      <c r="AP625" s="46" t="str">
        <f>TRIM(Table1[[#This Row],[Departments-Prgrams]])</f>
        <v/>
      </c>
      <c r="AQ625" s="46" t="str">
        <f>TRIM(Table1[[#This Row],[Grant]])</f>
        <v/>
      </c>
      <c r="AR625" s="46" t="str">
        <f>TRIM(Table1[[#This Row],[Staff ID]])</f>
        <v/>
      </c>
      <c r="AS625" s="46" t="str">
        <f>IF(TRIM(Table1[[#This Row],[Budget Code]])=0,"",TRIM(Table1[[#This Row],[Budget Code]]))</f>
        <v/>
      </c>
      <c r="AT625" s="46" t="str">
        <f>IF(Table1[[#This Row],[Line Description]]&lt;&gt;"",Table1[[#This Row],[Line Description]],"")</f>
        <v/>
      </c>
      <c r="AU625" s="46" t="str">
        <f>IF(Table1[[#This Row],[Cur_Amount Debit]]&gt;0,ROUND(Table1[[#This Row],[Cur_Amount Debit]],2),"")</f>
        <v/>
      </c>
      <c r="AV625" s="46" t="str">
        <f>IF(Table1[[#This Row],[Cur_Amount Credit]]&gt;0,ROUND(Table1[[#This Row],[Cur_Amount Credit]],2),"")</f>
        <v/>
      </c>
      <c r="AW625" s="46" t="str">
        <f>LEFT(Table1[[#This Row],[Cur]],3)</f>
        <v/>
      </c>
      <c r="AX625" s="59"/>
      <c r="AY625" s="46"/>
      <c r="AZ625" s="46" t="str">
        <f>IF(Table1[[#This Row],[Cur]]&lt;&gt;"",IF(Table1[[#This Row],[Cur]]="USD","",ExchangeRate),"")</f>
        <v/>
      </c>
      <c r="BA625" s="46" t="str">
        <f>IF(Table1[[#This Row],[Grant]]&lt;&gt;"",VLOOKUP(Table1[[#This Row],[Grant]],Grants!B:D,3),"")</f>
        <v/>
      </c>
      <c r="BB625" s="46" t="str">
        <f>TRIM(Table1[[#This Row],[Vendor ID]])</f>
        <v/>
      </c>
      <c r="BC625">
        <f>IF(Table1[[#This Row],[Reference Number]]=Q624,BC624,BC624+1)</f>
        <v>2</v>
      </c>
    </row>
    <row r="626" spans="1:55" ht="11.25" hidden="1" customHeight="1">
      <c r="A626" s="1"/>
      <c r="B626" s="88" t="str">
        <f>IF(Table1[[#This Row],[Posting Date]]&lt;&gt;"",IF(Table1[[#This Row],[Reference Number]]=Q625,B625+1,1),"")</f>
        <v/>
      </c>
      <c r="C626" s="61"/>
      <c r="D626" s="61"/>
      <c r="E626" s="218"/>
      <c r="F626" s="143" t="str">
        <f>IFERROR(IF(VLOOKUP(Table1[[#This Row],[Budget Code Description]],Dimentions!$X$6:$AC$132,2,FALSE)="","",VLOOKUP(Table1[[#This Row],[Budget Code Description]],Dimentions!$X$6:$AC$132,2,FALSE)),"")</f>
        <v/>
      </c>
      <c r="G626" s="143" t="str">
        <f>IFERROR(VLOOKUP(Table1[[#This Row],[Budget Code Description]],Dimentions!$X$6:$AC$132,3,FALSE),"")</f>
        <v/>
      </c>
      <c r="H626" s="64" t="str">
        <f>IFERROR(VLOOKUP(Table1[[#This Row],[Account]],Dimentions!$S$6:$V$233,2,FALSE),"")</f>
        <v/>
      </c>
      <c r="I626" s="62">
        <f>_xlfn.NUMBERVALUE(LEFT(Table1[[#This Row],[Account]],1))</f>
        <v>0</v>
      </c>
      <c r="J626" s="62" t="str">
        <f>IFERROR(VLOOKUP(Table1[[#This Row],[Budget Code Description]],Table6[#All],7,FALSE),"")</f>
        <v/>
      </c>
      <c r="K626" s="143" t="str">
        <f>IFERROR(VLOOKUP(Table1[[#This Row],[Budget Code Description]],Table6[#All],8,FALSE),"")</f>
        <v/>
      </c>
      <c r="L626" s="63"/>
      <c r="M626" s="65" t="str">
        <f>IFERROR(VLOOKUP(Table1[[#This Row],[Staff ID]],Table2[],2,FALSE),"")</f>
        <v/>
      </c>
      <c r="N626" s="211" t="str">
        <f>IFERROR(IF(VLOOKUP(Table1[[#This Row],[Budget Code Description]],Dimentions!$X$6:$AC$97,4,FALSE)="","",VLOOKUP(Table1[[#This Row],[Budget Code Description]],Dimentions!$X$6:$AC$97,4,FALSE)),"")</f>
        <v/>
      </c>
      <c r="O626" s="65" t="str">
        <f>IFERROR(VLOOKUP(Table1[[#This Row],[Vendor ID]],Table549[],2,FALSE),"")</f>
        <v/>
      </c>
      <c r="P626" s="63"/>
      <c r="Q626" s="143" t="str">
        <f>IF(Table1[[#This Row],[Posting Date]]&lt;&gt;"",$D$9,"")</f>
        <v/>
      </c>
      <c r="R626" s="159" t="str">
        <f>IF(Table1[[#This Row],[Posting Date]]&lt;&gt;"",$D$10,"")</f>
        <v/>
      </c>
      <c r="S626" s="66"/>
      <c r="T626" s="63"/>
      <c r="U626" s="67"/>
      <c r="V626" s="67"/>
      <c r="W626" s="67" t="str">
        <f t="shared" si="10"/>
        <v/>
      </c>
      <c r="X626" s="161" t="str">
        <f>IF(E626="","",(IF(Table1[[#This Row],[Cur]]="USD",Table1[[#This Row],[Cur_Amount Debit]],Table1[[#This Row],[Cur_Amount Debit]]/Table1[[#This Row],[Exchange Rate]])))</f>
        <v/>
      </c>
      <c r="Y626" s="161" t="str">
        <f>IF(E626="","",(IF(Table1[[#This Row],[Cur]]="USD",Table1[[#This Row],[Cur_Amount Credit]],Table1[[#This Row],[Cur_Amount Credit]]/ExchangeRate)))</f>
        <v/>
      </c>
      <c r="Z626" s="203" t="str">
        <f>IF(E626="","",(Table1[[#This Row],[Debit USD]]-Table1[[#This Row],[Credit USD]]))</f>
        <v/>
      </c>
      <c r="AA626" s="122"/>
      <c r="AB626" s="1"/>
      <c r="AC626" s="15"/>
      <c r="AD626" s="15" t="str">
        <f>IF(AND(OR(Table1[[#This Row],[Account]]="15030",Table1[[#This Row],[Account]]="15035",Table1[[#This Row],[Account]]="20150"),Table1[[#This Row],[Vendor ID]]=""),1,"")</f>
        <v/>
      </c>
      <c r="AE626" s="15"/>
      <c r="AF626" s="15"/>
      <c r="AG626" s="15"/>
      <c r="AH626" s="46" t="str">
        <f>IF(Table1[[#This Row],[Posting Date]]&lt;&gt;"","GJ-"&amp;CountryID,"")</f>
        <v/>
      </c>
      <c r="AI626" s="59" t="str">
        <f>IF(Table1[[#This Row],[Posting Date]]&lt;&gt;"",Table1[[#This Row],[Posting Date]],"")</f>
        <v/>
      </c>
      <c r="AJ626" s="46"/>
      <c r="AK626" s="46" t="str">
        <f>IF(Table1[[#This Row],[Description]]&lt;&gt;"",Table1[[#This Row],[Description]],"")</f>
        <v/>
      </c>
      <c r="AL626" s="46" t="str">
        <f>IF(Table1[[#This Row],[Posting Date]]&lt;&gt;"",Table1[[#This Row],[Reference Number]],"")</f>
        <v/>
      </c>
      <c r="AM626" s="46" t="str">
        <f>TRIM(Table1[[#This Row],[Line '#]])</f>
        <v/>
      </c>
      <c r="AN626" s="46" t="str">
        <f>TRIM(Table1[[#This Row],[Account]])</f>
        <v/>
      </c>
      <c r="AO626" s="46" t="str">
        <f>IF(Table1[[#This Row],[Posting Date]]&lt;&gt;"",$D$5,"")</f>
        <v/>
      </c>
      <c r="AP626" s="46" t="str">
        <f>TRIM(Table1[[#This Row],[Departments-Prgrams]])</f>
        <v/>
      </c>
      <c r="AQ626" s="46" t="str">
        <f>TRIM(Table1[[#This Row],[Grant]])</f>
        <v/>
      </c>
      <c r="AR626" s="46" t="str">
        <f>TRIM(Table1[[#This Row],[Staff ID]])</f>
        <v/>
      </c>
      <c r="AS626" s="46" t="str">
        <f>IF(TRIM(Table1[[#This Row],[Budget Code]])=0,"",TRIM(Table1[[#This Row],[Budget Code]]))</f>
        <v/>
      </c>
      <c r="AT626" s="46" t="str">
        <f>IF(Table1[[#This Row],[Line Description]]&lt;&gt;"",Table1[[#This Row],[Line Description]],"")</f>
        <v/>
      </c>
      <c r="AU626" s="46" t="str">
        <f>IF(Table1[[#This Row],[Cur_Amount Debit]]&gt;0,ROUND(Table1[[#This Row],[Cur_Amount Debit]],2),"")</f>
        <v/>
      </c>
      <c r="AV626" s="46" t="str">
        <f>IF(Table1[[#This Row],[Cur_Amount Credit]]&gt;0,ROUND(Table1[[#This Row],[Cur_Amount Credit]],2),"")</f>
        <v/>
      </c>
      <c r="AW626" s="46" t="str">
        <f>LEFT(Table1[[#This Row],[Cur]],3)</f>
        <v/>
      </c>
      <c r="AX626" s="59"/>
      <c r="AY626" s="46"/>
      <c r="AZ626" s="46" t="str">
        <f>IF(Table1[[#This Row],[Cur]]&lt;&gt;"",IF(Table1[[#This Row],[Cur]]="USD","",ExchangeRate),"")</f>
        <v/>
      </c>
      <c r="BA626" s="46" t="str">
        <f>IF(Table1[[#This Row],[Grant]]&lt;&gt;"",VLOOKUP(Table1[[#This Row],[Grant]],Grants!B:D,3),"")</f>
        <v/>
      </c>
      <c r="BB626" s="46" t="str">
        <f>TRIM(Table1[[#This Row],[Vendor ID]])</f>
        <v/>
      </c>
      <c r="BC626">
        <f>IF(Table1[[#This Row],[Reference Number]]=Q625,BC625,BC625+1)</f>
        <v>2</v>
      </c>
    </row>
    <row r="627" spans="1:55" ht="11.25" hidden="1" customHeight="1">
      <c r="A627" s="1"/>
      <c r="B627" s="88" t="str">
        <f>IF(Table1[[#This Row],[Posting Date]]&lt;&gt;"",IF(Table1[[#This Row],[Reference Number]]=Q626,B626+1,1),"")</f>
        <v/>
      </c>
      <c r="C627" s="61"/>
      <c r="D627" s="61"/>
      <c r="E627" s="218"/>
      <c r="F627" s="143" t="str">
        <f>IFERROR(IF(VLOOKUP(Table1[[#This Row],[Budget Code Description]],Dimentions!$X$6:$AC$132,2,FALSE)="","",VLOOKUP(Table1[[#This Row],[Budget Code Description]],Dimentions!$X$6:$AC$132,2,FALSE)),"")</f>
        <v/>
      </c>
      <c r="G627" s="143" t="str">
        <f>IFERROR(VLOOKUP(Table1[[#This Row],[Budget Code Description]],Dimentions!$X$6:$AC$132,3,FALSE),"")</f>
        <v/>
      </c>
      <c r="H627" s="64" t="str">
        <f>IFERROR(VLOOKUP(Table1[[#This Row],[Account]],Dimentions!$S$6:$V$233,2,FALSE),"")</f>
        <v/>
      </c>
      <c r="I627" s="62">
        <f>_xlfn.NUMBERVALUE(LEFT(Table1[[#This Row],[Account]],1))</f>
        <v>0</v>
      </c>
      <c r="J627" s="62" t="str">
        <f>IFERROR(VLOOKUP(Table1[[#This Row],[Budget Code Description]],Table6[#All],7,FALSE),"")</f>
        <v/>
      </c>
      <c r="K627" s="143" t="str">
        <f>IFERROR(VLOOKUP(Table1[[#This Row],[Budget Code Description]],Table6[#All],8,FALSE),"")</f>
        <v/>
      </c>
      <c r="L627" s="63"/>
      <c r="M627" s="65" t="str">
        <f>IFERROR(VLOOKUP(Table1[[#This Row],[Staff ID]],Table2[],2,FALSE),"")</f>
        <v/>
      </c>
      <c r="N627" s="211" t="str">
        <f>IFERROR(IF(VLOOKUP(Table1[[#This Row],[Budget Code Description]],Dimentions!$X$6:$AC$97,4,FALSE)="","",VLOOKUP(Table1[[#This Row],[Budget Code Description]],Dimentions!$X$6:$AC$97,4,FALSE)),"")</f>
        <v/>
      </c>
      <c r="O627" s="65" t="str">
        <f>IFERROR(VLOOKUP(Table1[[#This Row],[Vendor ID]],Table549[],2,FALSE),"")</f>
        <v/>
      </c>
      <c r="P627" s="63"/>
      <c r="Q627" s="143" t="str">
        <f>IF(Table1[[#This Row],[Posting Date]]&lt;&gt;"",$D$9,"")</f>
        <v/>
      </c>
      <c r="R627" s="159" t="str">
        <f>IF(Table1[[#This Row],[Posting Date]]&lt;&gt;"",$D$10,"")</f>
        <v/>
      </c>
      <c r="S627" s="66"/>
      <c r="T627" s="63"/>
      <c r="U627" s="67"/>
      <c r="V627" s="67"/>
      <c r="W627" s="67" t="str">
        <f t="shared" si="10"/>
        <v/>
      </c>
      <c r="X627" s="161" t="str">
        <f>IF(E627="","",(IF(Table1[[#This Row],[Cur]]="USD",Table1[[#This Row],[Cur_Amount Debit]],Table1[[#This Row],[Cur_Amount Debit]]/Table1[[#This Row],[Exchange Rate]])))</f>
        <v/>
      </c>
      <c r="Y627" s="161" t="str">
        <f>IF(E627="","",(IF(Table1[[#This Row],[Cur]]="USD",Table1[[#This Row],[Cur_Amount Credit]],Table1[[#This Row],[Cur_Amount Credit]]/ExchangeRate)))</f>
        <v/>
      </c>
      <c r="Z627" s="203" t="str">
        <f>IF(E627="","",(Table1[[#This Row],[Debit USD]]-Table1[[#This Row],[Credit USD]]))</f>
        <v/>
      </c>
      <c r="AA627" s="122"/>
      <c r="AB627" s="1"/>
      <c r="AC627" s="15"/>
      <c r="AD627" s="15" t="str">
        <f>IF(AND(OR(Table1[[#This Row],[Account]]="15030",Table1[[#This Row],[Account]]="15035",Table1[[#This Row],[Account]]="20150"),Table1[[#This Row],[Vendor ID]]=""),1,"")</f>
        <v/>
      </c>
      <c r="AE627" s="15"/>
      <c r="AF627" s="15"/>
      <c r="AG627" s="15"/>
      <c r="AH627" s="46" t="str">
        <f>IF(Table1[[#This Row],[Posting Date]]&lt;&gt;"","GJ-"&amp;CountryID,"")</f>
        <v/>
      </c>
      <c r="AI627" s="59" t="str">
        <f>IF(Table1[[#This Row],[Posting Date]]&lt;&gt;"",Table1[[#This Row],[Posting Date]],"")</f>
        <v/>
      </c>
      <c r="AJ627" s="46"/>
      <c r="AK627" s="46" t="str">
        <f>IF(Table1[[#This Row],[Description]]&lt;&gt;"",Table1[[#This Row],[Description]],"")</f>
        <v/>
      </c>
      <c r="AL627" s="46" t="str">
        <f>IF(Table1[[#This Row],[Posting Date]]&lt;&gt;"",Table1[[#This Row],[Reference Number]],"")</f>
        <v/>
      </c>
      <c r="AM627" s="46" t="str">
        <f>TRIM(Table1[[#This Row],[Line '#]])</f>
        <v/>
      </c>
      <c r="AN627" s="46" t="str">
        <f>TRIM(Table1[[#This Row],[Account]])</f>
        <v/>
      </c>
      <c r="AO627" s="46" t="str">
        <f>IF(Table1[[#This Row],[Posting Date]]&lt;&gt;"",$D$5,"")</f>
        <v/>
      </c>
      <c r="AP627" s="46" t="str">
        <f>TRIM(Table1[[#This Row],[Departments-Prgrams]])</f>
        <v/>
      </c>
      <c r="AQ627" s="46" t="str">
        <f>TRIM(Table1[[#This Row],[Grant]])</f>
        <v/>
      </c>
      <c r="AR627" s="46" t="str">
        <f>TRIM(Table1[[#This Row],[Staff ID]])</f>
        <v/>
      </c>
      <c r="AS627" s="46" t="str">
        <f>IF(TRIM(Table1[[#This Row],[Budget Code]])=0,"",TRIM(Table1[[#This Row],[Budget Code]]))</f>
        <v/>
      </c>
      <c r="AT627" s="46" t="str">
        <f>IF(Table1[[#This Row],[Line Description]]&lt;&gt;"",Table1[[#This Row],[Line Description]],"")</f>
        <v/>
      </c>
      <c r="AU627" s="46" t="str">
        <f>IF(Table1[[#This Row],[Cur_Amount Debit]]&gt;0,ROUND(Table1[[#This Row],[Cur_Amount Debit]],2),"")</f>
        <v/>
      </c>
      <c r="AV627" s="46" t="str">
        <f>IF(Table1[[#This Row],[Cur_Amount Credit]]&gt;0,ROUND(Table1[[#This Row],[Cur_Amount Credit]],2),"")</f>
        <v/>
      </c>
      <c r="AW627" s="46" t="str">
        <f>LEFT(Table1[[#This Row],[Cur]],3)</f>
        <v/>
      </c>
      <c r="AX627" s="59"/>
      <c r="AY627" s="46"/>
      <c r="AZ627" s="46" t="str">
        <f>IF(Table1[[#This Row],[Cur]]&lt;&gt;"",IF(Table1[[#This Row],[Cur]]="USD","",ExchangeRate),"")</f>
        <v/>
      </c>
      <c r="BA627" s="46" t="str">
        <f>IF(Table1[[#This Row],[Grant]]&lt;&gt;"",VLOOKUP(Table1[[#This Row],[Grant]],Grants!B:D,3),"")</f>
        <v/>
      </c>
      <c r="BB627" s="46" t="str">
        <f>TRIM(Table1[[#This Row],[Vendor ID]])</f>
        <v/>
      </c>
      <c r="BC627">
        <f>IF(Table1[[#This Row],[Reference Number]]=Q626,BC626,BC626+1)</f>
        <v>2</v>
      </c>
    </row>
    <row r="628" spans="1:55" ht="11.25" hidden="1" customHeight="1">
      <c r="A628" s="1"/>
      <c r="B628" s="88" t="str">
        <f>IF(Table1[[#This Row],[Posting Date]]&lt;&gt;"",IF(Table1[[#This Row],[Reference Number]]=Q627,B627+1,1),"")</f>
        <v/>
      </c>
      <c r="C628" s="61"/>
      <c r="D628" s="61"/>
      <c r="E628" s="218"/>
      <c r="F628" s="143" t="str">
        <f>IFERROR(IF(VLOOKUP(Table1[[#This Row],[Budget Code Description]],Dimentions!$X$6:$AC$132,2,FALSE)="","",VLOOKUP(Table1[[#This Row],[Budget Code Description]],Dimentions!$X$6:$AC$132,2,FALSE)),"")</f>
        <v/>
      </c>
      <c r="G628" s="143" t="str">
        <f>IFERROR(VLOOKUP(Table1[[#This Row],[Budget Code Description]],Dimentions!$X$6:$AC$132,3,FALSE),"")</f>
        <v/>
      </c>
      <c r="H628" s="64" t="str">
        <f>IFERROR(VLOOKUP(Table1[[#This Row],[Account]],Dimentions!$S$6:$V$233,2,FALSE),"")</f>
        <v/>
      </c>
      <c r="I628" s="62">
        <f>_xlfn.NUMBERVALUE(LEFT(Table1[[#This Row],[Account]],1))</f>
        <v>0</v>
      </c>
      <c r="J628" s="62" t="str">
        <f>IFERROR(VLOOKUP(Table1[[#This Row],[Budget Code Description]],Table6[#All],7,FALSE),"")</f>
        <v/>
      </c>
      <c r="K628" s="143" t="str">
        <f>IFERROR(VLOOKUP(Table1[[#This Row],[Budget Code Description]],Table6[#All],8,FALSE),"")</f>
        <v/>
      </c>
      <c r="L628" s="63"/>
      <c r="M628" s="65" t="str">
        <f>IFERROR(VLOOKUP(Table1[[#This Row],[Staff ID]],Table2[],2,FALSE),"")</f>
        <v/>
      </c>
      <c r="N628" s="211" t="str">
        <f>IFERROR(IF(VLOOKUP(Table1[[#This Row],[Budget Code Description]],Dimentions!$X$6:$AC$97,4,FALSE)="","",VLOOKUP(Table1[[#This Row],[Budget Code Description]],Dimentions!$X$6:$AC$97,4,FALSE)),"")</f>
        <v/>
      </c>
      <c r="O628" s="65" t="str">
        <f>IFERROR(VLOOKUP(Table1[[#This Row],[Vendor ID]],Table549[],2,FALSE),"")</f>
        <v/>
      </c>
      <c r="P628" s="63"/>
      <c r="Q628" s="143" t="str">
        <f>IF(Table1[[#This Row],[Posting Date]]&lt;&gt;"",$D$9,"")</f>
        <v/>
      </c>
      <c r="R628" s="159" t="str">
        <f>IF(Table1[[#This Row],[Posting Date]]&lt;&gt;"",$D$10,"")</f>
        <v/>
      </c>
      <c r="S628" s="66"/>
      <c r="T628" s="63"/>
      <c r="U628" s="67"/>
      <c r="V628" s="67"/>
      <c r="W628" s="67" t="str">
        <f t="shared" si="10"/>
        <v/>
      </c>
      <c r="X628" s="161" t="str">
        <f>IF(E628="","",(IF(Table1[[#This Row],[Cur]]="USD",Table1[[#This Row],[Cur_Amount Debit]],Table1[[#This Row],[Cur_Amount Debit]]/Table1[[#This Row],[Exchange Rate]])))</f>
        <v/>
      </c>
      <c r="Y628" s="161" t="str">
        <f>IF(E628="","",(IF(Table1[[#This Row],[Cur]]="USD",Table1[[#This Row],[Cur_Amount Credit]],Table1[[#This Row],[Cur_Amount Credit]]/ExchangeRate)))</f>
        <v/>
      </c>
      <c r="Z628" s="203" t="str">
        <f>IF(E628="","",(Table1[[#This Row],[Debit USD]]-Table1[[#This Row],[Credit USD]]))</f>
        <v/>
      </c>
      <c r="AA628" s="122"/>
      <c r="AB628" s="1"/>
      <c r="AC628" s="15"/>
      <c r="AD628" s="15" t="str">
        <f>IF(AND(OR(Table1[[#This Row],[Account]]="15030",Table1[[#This Row],[Account]]="15035",Table1[[#This Row],[Account]]="20150"),Table1[[#This Row],[Vendor ID]]=""),1,"")</f>
        <v/>
      </c>
      <c r="AE628" s="15"/>
      <c r="AF628" s="15"/>
      <c r="AG628" s="15"/>
      <c r="AH628" s="46" t="str">
        <f>IF(Table1[[#This Row],[Posting Date]]&lt;&gt;"","GJ-"&amp;CountryID,"")</f>
        <v/>
      </c>
      <c r="AI628" s="59" t="str">
        <f>IF(Table1[[#This Row],[Posting Date]]&lt;&gt;"",Table1[[#This Row],[Posting Date]],"")</f>
        <v/>
      </c>
      <c r="AJ628" s="46"/>
      <c r="AK628" s="46" t="str">
        <f>IF(Table1[[#This Row],[Description]]&lt;&gt;"",Table1[[#This Row],[Description]],"")</f>
        <v/>
      </c>
      <c r="AL628" s="46" t="str">
        <f>IF(Table1[[#This Row],[Posting Date]]&lt;&gt;"",Table1[[#This Row],[Reference Number]],"")</f>
        <v/>
      </c>
      <c r="AM628" s="46" t="str">
        <f>TRIM(Table1[[#This Row],[Line '#]])</f>
        <v/>
      </c>
      <c r="AN628" s="46" t="str">
        <f>TRIM(Table1[[#This Row],[Account]])</f>
        <v/>
      </c>
      <c r="AO628" s="46" t="str">
        <f>IF(Table1[[#This Row],[Posting Date]]&lt;&gt;"",$D$5,"")</f>
        <v/>
      </c>
      <c r="AP628" s="46" t="str">
        <f>TRIM(Table1[[#This Row],[Departments-Prgrams]])</f>
        <v/>
      </c>
      <c r="AQ628" s="46" t="str">
        <f>TRIM(Table1[[#This Row],[Grant]])</f>
        <v/>
      </c>
      <c r="AR628" s="46" t="str">
        <f>TRIM(Table1[[#This Row],[Staff ID]])</f>
        <v/>
      </c>
      <c r="AS628" s="46" t="str">
        <f>IF(TRIM(Table1[[#This Row],[Budget Code]])=0,"",TRIM(Table1[[#This Row],[Budget Code]]))</f>
        <v/>
      </c>
      <c r="AT628" s="46" t="str">
        <f>IF(Table1[[#This Row],[Line Description]]&lt;&gt;"",Table1[[#This Row],[Line Description]],"")</f>
        <v/>
      </c>
      <c r="AU628" s="46" t="str">
        <f>IF(Table1[[#This Row],[Cur_Amount Debit]]&gt;0,ROUND(Table1[[#This Row],[Cur_Amount Debit]],2),"")</f>
        <v/>
      </c>
      <c r="AV628" s="46" t="str">
        <f>IF(Table1[[#This Row],[Cur_Amount Credit]]&gt;0,ROUND(Table1[[#This Row],[Cur_Amount Credit]],2),"")</f>
        <v/>
      </c>
      <c r="AW628" s="46" t="str">
        <f>LEFT(Table1[[#This Row],[Cur]],3)</f>
        <v/>
      </c>
      <c r="AX628" s="59"/>
      <c r="AY628" s="46"/>
      <c r="AZ628" s="46" t="str">
        <f>IF(Table1[[#This Row],[Cur]]&lt;&gt;"",IF(Table1[[#This Row],[Cur]]="USD","",ExchangeRate),"")</f>
        <v/>
      </c>
      <c r="BA628" s="46" t="str">
        <f>IF(Table1[[#This Row],[Grant]]&lt;&gt;"",VLOOKUP(Table1[[#This Row],[Grant]],Grants!B:D,3),"")</f>
        <v/>
      </c>
      <c r="BB628" s="46" t="str">
        <f>TRIM(Table1[[#This Row],[Vendor ID]])</f>
        <v/>
      </c>
      <c r="BC628">
        <f>IF(Table1[[#This Row],[Reference Number]]=Q627,BC627,BC627+1)</f>
        <v>2</v>
      </c>
    </row>
    <row r="629" spans="1:55" ht="11.25" hidden="1" customHeight="1">
      <c r="A629" s="1"/>
      <c r="B629" s="88" t="str">
        <f>IF(Table1[[#This Row],[Posting Date]]&lt;&gt;"",IF(Table1[[#This Row],[Reference Number]]=Q628,B628+1,1),"")</f>
        <v/>
      </c>
      <c r="C629" s="61"/>
      <c r="D629" s="61"/>
      <c r="E629" s="218"/>
      <c r="F629" s="143" t="str">
        <f>IFERROR(IF(VLOOKUP(Table1[[#This Row],[Budget Code Description]],Dimentions!$X$6:$AC$132,2,FALSE)="","",VLOOKUP(Table1[[#This Row],[Budget Code Description]],Dimentions!$X$6:$AC$132,2,FALSE)),"")</f>
        <v/>
      </c>
      <c r="G629" s="143" t="str">
        <f>IFERROR(VLOOKUP(Table1[[#This Row],[Budget Code Description]],Dimentions!$X$6:$AC$132,3,FALSE),"")</f>
        <v/>
      </c>
      <c r="H629" s="64" t="str">
        <f>IFERROR(VLOOKUP(Table1[[#This Row],[Account]],Dimentions!$S$6:$V$233,2,FALSE),"")</f>
        <v/>
      </c>
      <c r="I629" s="62">
        <f>_xlfn.NUMBERVALUE(LEFT(Table1[[#This Row],[Account]],1))</f>
        <v>0</v>
      </c>
      <c r="J629" s="62" t="str">
        <f>IFERROR(VLOOKUP(Table1[[#This Row],[Budget Code Description]],Table6[#All],7,FALSE),"")</f>
        <v/>
      </c>
      <c r="K629" s="143" t="str">
        <f>IFERROR(VLOOKUP(Table1[[#This Row],[Budget Code Description]],Table6[#All],8,FALSE),"")</f>
        <v/>
      </c>
      <c r="L629" s="63"/>
      <c r="M629" s="65" t="str">
        <f>IFERROR(VLOOKUP(Table1[[#This Row],[Staff ID]],Table2[],2,FALSE),"")</f>
        <v/>
      </c>
      <c r="N629" s="211" t="str">
        <f>IFERROR(IF(VLOOKUP(Table1[[#This Row],[Budget Code Description]],Dimentions!$X$6:$AC$97,4,FALSE)="","",VLOOKUP(Table1[[#This Row],[Budget Code Description]],Dimentions!$X$6:$AC$97,4,FALSE)),"")</f>
        <v/>
      </c>
      <c r="O629" s="65" t="str">
        <f>IFERROR(VLOOKUP(Table1[[#This Row],[Vendor ID]],Table549[],2,FALSE),"")</f>
        <v/>
      </c>
      <c r="P629" s="63"/>
      <c r="Q629" s="143" t="str">
        <f>IF(Table1[[#This Row],[Posting Date]]&lt;&gt;"",$D$9,"")</f>
        <v/>
      </c>
      <c r="R629" s="159" t="str">
        <f>IF(Table1[[#This Row],[Posting Date]]&lt;&gt;"",$D$10,"")</f>
        <v/>
      </c>
      <c r="S629" s="66"/>
      <c r="T629" s="63"/>
      <c r="U629" s="67"/>
      <c r="V629" s="67"/>
      <c r="W629" s="67" t="str">
        <f t="shared" si="10"/>
        <v/>
      </c>
      <c r="X629" s="161" t="str">
        <f>IF(E629="","",(IF(Table1[[#This Row],[Cur]]="USD",Table1[[#This Row],[Cur_Amount Debit]],Table1[[#This Row],[Cur_Amount Debit]]/Table1[[#This Row],[Exchange Rate]])))</f>
        <v/>
      </c>
      <c r="Y629" s="161" t="str">
        <f>IF(E629="","",(IF(Table1[[#This Row],[Cur]]="USD",Table1[[#This Row],[Cur_Amount Credit]],Table1[[#This Row],[Cur_Amount Credit]]/ExchangeRate)))</f>
        <v/>
      </c>
      <c r="Z629" s="203" t="str">
        <f>IF(E629="","",(Table1[[#This Row],[Debit USD]]-Table1[[#This Row],[Credit USD]]))</f>
        <v/>
      </c>
      <c r="AA629" s="122"/>
      <c r="AB629" s="1"/>
      <c r="AC629" s="15"/>
      <c r="AD629" s="15" t="str">
        <f>IF(AND(OR(Table1[[#This Row],[Account]]="15030",Table1[[#This Row],[Account]]="15035",Table1[[#This Row],[Account]]="20150"),Table1[[#This Row],[Vendor ID]]=""),1,"")</f>
        <v/>
      </c>
      <c r="AE629" s="15"/>
      <c r="AF629" s="15"/>
      <c r="AG629" s="15"/>
      <c r="AH629" s="46" t="str">
        <f>IF(Table1[[#This Row],[Posting Date]]&lt;&gt;"","GJ-"&amp;CountryID,"")</f>
        <v/>
      </c>
      <c r="AI629" s="59" t="str">
        <f>IF(Table1[[#This Row],[Posting Date]]&lt;&gt;"",Table1[[#This Row],[Posting Date]],"")</f>
        <v/>
      </c>
      <c r="AJ629" s="46"/>
      <c r="AK629" s="46" t="str">
        <f>IF(Table1[[#This Row],[Description]]&lt;&gt;"",Table1[[#This Row],[Description]],"")</f>
        <v/>
      </c>
      <c r="AL629" s="46" t="str">
        <f>IF(Table1[[#This Row],[Posting Date]]&lt;&gt;"",Table1[[#This Row],[Reference Number]],"")</f>
        <v/>
      </c>
      <c r="AM629" s="46" t="str">
        <f>TRIM(Table1[[#This Row],[Line '#]])</f>
        <v/>
      </c>
      <c r="AN629" s="46" t="str">
        <f>TRIM(Table1[[#This Row],[Account]])</f>
        <v/>
      </c>
      <c r="AO629" s="46" t="str">
        <f>IF(Table1[[#This Row],[Posting Date]]&lt;&gt;"",$D$5,"")</f>
        <v/>
      </c>
      <c r="AP629" s="46" t="str">
        <f>TRIM(Table1[[#This Row],[Departments-Prgrams]])</f>
        <v/>
      </c>
      <c r="AQ629" s="46" t="str">
        <f>TRIM(Table1[[#This Row],[Grant]])</f>
        <v/>
      </c>
      <c r="AR629" s="46" t="str">
        <f>TRIM(Table1[[#This Row],[Staff ID]])</f>
        <v/>
      </c>
      <c r="AS629" s="46" t="str">
        <f>IF(TRIM(Table1[[#This Row],[Budget Code]])=0,"",TRIM(Table1[[#This Row],[Budget Code]]))</f>
        <v/>
      </c>
      <c r="AT629" s="46" t="str">
        <f>IF(Table1[[#This Row],[Line Description]]&lt;&gt;"",Table1[[#This Row],[Line Description]],"")</f>
        <v/>
      </c>
      <c r="AU629" s="46" t="str">
        <f>IF(Table1[[#This Row],[Cur_Amount Debit]]&gt;0,ROUND(Table1[[#This Row],[Cur_Amount Debit]],2),"")</f>
        <v/>
      </c>
      <c r="AV629" s="46" t="str">
        <f>IF(Table1[[#This Row],[Cur_Amount Credit]]&gt;0,ROUND(Table1[[#This Row],[Cur_Amount Credit]],2),"")</f>
        <v/>
      </c>
      <c r="AW629" s="46" t="str">
        <f>LEFT(Table1[[#This Row],[Cur]],3)</f>
        <v/>
      </c>
      <c r="AX629" s="59"/>
      <c r="AY629" s="46"/>
      <c r="AZ629" s="46" t="str">
        <f>IF(Table1[[#This Row],[Cur]]&lt;&gt;"",IF(Table1[[#This Row],[Cur]]="USD","",ExchangeRate),"")</f>
        <v/>
      </c>
      <c r="BA629" s="46" t="str">
        <f>IF(Table1[[#This Row],[Grant]]&lt;&gt;"",VLOOKUP(Table1[[#This Row],[Grant]],Grants!B:D,3),"")</f>
        <v/>
      </c>
      <c r="BB629" s="46" t="str">
        <f>TRIM(Table1[[#This Row],[Vendor ID]])</f>
        <v/>
      </c>
      <c r="BC629">
        <f>IF(Table1[[#This Row],[Reference Number]]=Q628,BC628,BC628+1)</f>
        <v>2</v>
      </c>
    </row>
    <row r="630" spans="1:55" ht="11.25" hidden="1" customHeight="1">
      <c r="A630" s="1"/>
      <c r="B630" s="88" t="str">
        <f>IF(Table1[[#This Row],[Posting Date]]&lt;&gt;"",IF(Table1[[#This Row],[Reference Number]]=Q629,B629+1,1),"")</f>
        <v/>
      </c>
      <c r="C630" s="61"/>
      <c r="D630" s="61"/>
      <c r="E630" s="218"/>
      <c r="F630" s="143" t="str">
        <f>IFERROR(IF(VLOOKUP(Table1[[#This Row],[Budget Code Description]],Dimentions!$X$6:$AC$132,2,FALSE)="","",VLOOKUP(Table1[[#This Row],[Budget Code Description]],Dimentions!$X$6:$AC$132,2,FALSE)),"")</f>
        <v/>
      </c>
      <c r="G630" s="143" t="str">
        <f>IFERROR(VLOOKUP(Table1[[#This Row],[Budget Code Description]],Dimentions!$X$6:$AC$132,3,FALSE),"")</f>
        <v/>
      </c>
      <c r="H630" s="64" t="str">
        <f>IFERROR(VLOOKUP(Table1[[#This Row],[Account]],Dimentions!$S$6:$V$233,2,FALSE),"")</f>
        <v/>
      </c>
      <c r="I630" s="62">
        <f>_xlfn.NUMBERVALUE(LEFT(Table1[[#This Row],[Account]],1))</f>
        <v>0</v>
      </c>
      <c r="J630" s="62" t="str">
        <f>IFERROR(VLOOKUP(Table1[[#This Row],[Budget Code Description]],Table6[#All],7,FALSE),"")</f>
        <v/>
      </c>
      <c r="K630" s="143" t="str">
        <f>IFERROR(VLOOKUP(Table1[[#This Row],[Budget Code Description]],Table6[#All],8,FALSE),"")</f>
        <v/>
      </c>
      <c r="L630" s="63"/>
      <c r="M630" s="65" t="str">
        <f>IFERROR(VLOOKUP(Table1[[#This Row],[Staff ID]],Table2[],2,FALSE),"")</f>
        <v/>
      </c>
      <c r="N630" s="211" t="str">
        <f>IFERROR(IF(VLOOKUP(Table1[[#This Row],[Budget Code Description]],Dimentions!$X$6:$AC$97,4,FALSE)="","",VLOOKUP(Table1[[#This Row],[Budget Code Description]],Dimentions!$X$6:$AC$97,4,FALSE)),"")</f>
        <v/>
      </c>
      <c r="O630" s="65" t="str">
        <f>IFERROR(VLOOKUP(Table1[[#This Row],[Vendor ID]],Table549[],2,FALSE),"")</f>
        <v/>
      </c>
      <c r="P630" s="63"/>
      <c r="Q630" s="143" t="str">
        <f>IF(Table1[[#This Row],[Posting Date]]&lt;&gt;"",$D$9,"")</f>
        <v/>
      </c>
      <c r="R630" s="159" t="str">
        <f>IF(Table1[[#This Row],[Posting Date]]&lt;&gt;"",$D$10,"")</f>
        <v/>
      </c>
      <c r="S630" s="66"/>
      <c r="T630" s="63"/>
      <c r="U630" s="67"/>
      <c r="V630" s="67"/>
      <c r="W630" s="67" t="str">
        <f t="shared" si="10"/>
        <v/>
      </c>
      <c r="X630" s="161" t="str">
        <f>IF(E630="","",(IF(Table1[[#This Row],[Cur]]="USD",Table1[[#This Row],[Cur_Amount Debit]],Table1[[#This Row],[Cur_Amount Debit]]/Table1[[#This Row],[Exchange Rate]])))</f>
        <v/>
      </c>
      <c r="Y630" s="161" t="str">
        <f>IF(E630="","",(IF(Table1[[#This Row],[Cur]]="USD",Table1[[#This Row],[Cur_Amount Credit]],Table1[[#This Row],[Cur_Amount Credit]]/ExchangeRate)))</f>
        <v/>
      </c>
      <c r="Z630" s="203" t="str">
        <f>IF(E630="","",(Table1[[#This Row],[Debit USD]]-Table1[[#This Row],[Credit USD]]))</f>
        <v/>
      </c>
      <c r="AA630" s="122"/>
      <c r="AB630" s="1"/>
      <c r="AC630" s="15"/>
      <c r="AD630" s="15" t="str">
        <f>IF(AND(OR(Table1[[#This Row],[Account]]="15030",Table1[[#This Row],[Account]]="15035",Table1[[#This Row],[Account]]="20150"),Table1[[#This Row],[Vendor ID]]=""),1,"")</f>
        <v/>
      </c>
      <c r="AE630" s="15"/>
      <c r="AF630" s="15"/>
      <c r="AG630" s="15"/>
      <c r="AH630" s="46" t="str">
        <f>IF(Table1[[#This Row],[Posting Date]]&lt;&gt;"","GJ-"&amp;CountryID,"")</f>
        <v/>
      </c>
      <c r="AI630" s="59" t="str">
        <f>IF(Table1[[#This Row],[Posting Date]]&lt;&gt;"",Table1[[#This Row],[Posting Date]],"")</f>
        <v/>
      </c>
      <c r="AJ630" s="46"/>
      <c r="AK630" s="46" t="str">
        <f>IF(Table1[[#This Row],[Description]]&lt;&gt;"",Table1[[#This Row],[Description]],"")</f>
        <v/>
      </c>
      <c r="AL630" s="46" t="str">
        <f>IF(Table1[[#This Row],[Posting Date]]&lt;&gt;"",Table1[[#This Row],[Reference Number]],"")</f>
        <v/>
      </c>
      <c r="AM630" s="46" t="str">
        <f>TRIM(Table1[[#This Row],[Line '#]])</f>
        <v/>
      </c>
      <c r="AN630" s="46" t="str">
        <f>TRIM(Table1[[#This Row],[Account]])</f>
        <v/>
      </c>
      <c r="AO630" s="46" t="str">
        <f>IF(Table1[[#This Row],[Posting Date]]&lt;&gt;"",$D$5,"")</f>
        <v/>
      </c>
      <c r="AP630" s="46" t="str">
        <f>TRIM(Table1[[#This Row],[Departments-Prgrams]])</f>
        <v/>
      </c>
      <c r="AQ630" s="46" t="str">
        <f>TRIM(Table1[[#This Row],[Grant]])</f>
        <v/>
      </c>
      <c r="AR630" s="46" t="str">
        <f>TRIM(Table1[[#This Row],[Staff ID]])</f>
        <v/>
      </c>
      <c r="AS630" s="46" t="str">
        <f>IF(TRIM(Table1[[#This Row],[Budget Code]])=0,"",TRIM(Table1[[#This Row],[Budget Code]]))</f>
        <v/>
      </c>
      <c r="AT630" s="46" t="str">
        <f>IF(Table1[[#This Row],[Line Description]]&lt;&gt;"",Table1[[#This Row],[Line Description]],"")</f>
        <v/>
      </c>
      <c r="AU630" s="46" t="str">
        <f>IF(Table1[[#This Row],[Cur_Amount Debit]]&gt;0,ROUND(Table1[[#This Row],[Cur_Amount Debit]],2),"")</f>
        <v/>
      </c>
      <c r="AV630" s="46" t="str">
        <f>IF(Table1[[#This Row],[Cur_Amount Credit]]&gt;0,ROUND(Table1[[#This Row],[Cur_Amount Credit]],2),"")</f>
        <v/>
      </c>
      <c r="AW630" s="46" t="str">
        <f>LEFT(Table1[[#This Row],[Cur]],3)</f>
        <v/>
      </c>
      <c r="AX630" s="59"/>
      <c r="AY630" s="46"/>
      <c r="AZ630" s="46" t="str">
        <f>IF(Table1[[#This Row],[Cur]]&lt;&gt;"",IF(Table1[[#This Row],[Cur]]="USD","",ExchangeRate),"")</f>
        <v/>
      </c>
      <c r="BA630" s="46" t="str">
        <f>IF(Table1[[#This Row],[Grant]]&lt;&gt;"",VLOOKUP(Table1[[#This Row],[Grant]],Grants!B:D,3),"")</f>
        <v/>
      </c>
      <c r="BB630" s="46" t="str">
        <f>TRIM(Table1[[#This Row],[Vendor ID]])</f>
        <v/>
      </c>
      <c r="BC630">
        <f>IF(Table1[[#This Row],[Reference Number]]=Q629,BC629,BC629+1)</f>
        <v>2</v>
      </c>
    </row>
    <row r="631" spans="1:55" ht="11.25" hidden="1" customHeight="1">
      <c r="A631" s="1"/>
      <c r="B631" s="88" t="str">
        <f>IF(Table1[[#This Row],[Posting Date]]&lt;&gt;"",IF(Table1[[#This Row],[Reference Number]]=Q630,B630+1,1),"")</f>
        <v/>
      </c>
      <c r="C631" s="61"/>
      <c r="D631" s="61"/>
      <c r="E631" s="218"/>
      <c r="F631" s="143" t="str">
        <f>IFERROR(IF(VLOOKUP(Table1[[#This Row],[Budget Code Description]],Dimentions!$X$6:$AC$132,2,FALSE)="","",VLOOKUP(Table1[[#This Row],[Budget Code Description]],Dimentions!$X$6:$AC$132,2,FALSE)),"")</f>
        <v/>
      </c>
      <c r="G631" s="143" t="str">
        <f>IFERROR(VLOOKUP(Table1[[#This Row],[Budget Code Description]],Dimentions!$X$6:$AC$132,3,FALSE),"")</f>
        <v/>
      </c>
      <c r="H631" s="64" t="str">
        <f>IFERROR(VLOOKUP(Table1[[#This Row],[Account]],Dimentions!$S$6:$V$233,2,FALSE),"")</f>
        <v/>
      </c>
      <c r="I631" s="62">
        <f>_xlfn.NUMBERVALUE(LEFT(Table1[[#This Row],[Account]],1))</f>
        <v>0</v>
      </c>
      <c r="J631" s="62" t="str">
        <f>IFERROR(VLOOKUP(Table1[[#This Row],[Budget Code Description]],Table6[#All],7,FALSE),"")</f>
        <v/>
      </c>
      <c r="K631" s="143" t="str">
        <f>IFERROR(VLOOKUP(Table1[[#This Row],[Budget Code Description]],Table6[#All],8,FALSE),"")</f>
        <v/>
      </c>
      <c r="L631" s="63"/>
      <c r="M631" s="65" t="str">
        <f>IFERROR(VLOOKUP(Table1[[#This Row],[Staff ID]],Table2[],2,FALSE),"")</f>
        <v/>
      </c>
      <c r="N631" s="211" t="str">
        <f>IFERROR(IF(VLOOKUP(Table1[[#This Row],[Budget Code Description]],Dimentions!$X$6:$AC$97,4,FALSE)="","",VLOOKUP(Table1[[#This Row],[Budget Code Description]],Dimentions!$X$6:$AC$97,4,FALSE)),"")</f>
        <v/>
      </c>
      <c r="O631" s="65" t="str">
        <f>IFERROR(VLOOKUP(Table1[[#This Row],[Vendor ID]],Table549[],2,FALSE),"")</f>
        <v/>
      </c>
      <c r="P631" s="63"/>
      <c r="Q631" s="143" t="str">
        <f>IF(Table1[[#This Row],[Posting Date]]&lt;&gt;"",$D$9,"")</f>
        <v/>
      </c>
      <c r="R631" s="159" t="str">
        <f>IF(Table1[[#This Row],[Posting Date]]&lt;&gt;"",$D$10,"")</f>
        <v/>
      </c>
      <c r="S631" s="66"/>
      <c r="T631" s="63"/>
      <c r="U631" s="67"/>
      <c r="V631" s="67"/>
      <c r="W631" s="67" t="str">
        <f t="shared" si="10"/>
        <v/>
      </c>
      <c r="X631" s="161" t="str">
        <f>IF(E631="","",(IF(Table1[[#This Row],[Cur]]="USD",Table1[[#This Row],[Cur_Amount Debit]],Table1[[#This Row],[Cur_Amount Debit]]/Table1[[#This Row],[Exchange Rate]])))</f>
        <v/>
      </c>
      <c r="Y631" s="161" t="str">
        <f>IF(E631="","",(IF(Table1[[#This Row],[Cur]]="USD",Table1[[#This Row],[Cur_Amount Credit]],Table1[[#This Row],[Cur_Amount Credit]]/ExchangeRate)))</f>
        <v/>
      </c>
      <c r="Z631" s="203" t="str">
        <f>IF(E631="","",(Table1[[#This Row],[Debit USD]]-Table1[[#This Row],[Credit USD]]))</f>
        <v/>
      </c>
      <c r="AA631" s="122"/>
      <c r="AB631" s="1"/>
      <c r="AC631" s="15"/>
      <c r="AD631" s="15" t="str">
        <f>IF(AND(OR(Table1[[#This Row],[Account]]="15030",Table1[[#This Row],[Account]]="15035",Table1[[#This Row],[Account]]="20150"),Table1[[#This Row],[Vendor ID]]=""),1,"")</f>
        <v/>
      </c>
      <c r="AE631" s="15"/>
      <c r="AF631" s="15"/>
      <c r="AG631" s="15"/>
      <c r="AH631" s="46" t="str">
        <f>IF(Table1[[#This Row],[Posting Date]]&lt;&gt;"","GJ-"&amp;CountryID,"")</f>
        <v/>
      </c>
      <c r="AI631" s="59" t="str">
        <f>IF(Table1[[#This Row],[Posting Date]]&lt;&gt;"",Table1[[#This Row],[Posting Date]],"")</f>
        <v/>
      </c>
      <c r="AJ631" s="46"/>
      <c r="AK631" s="46" t="str">
        <f>IF(Table1[[#This Row],[Description]]&lt;&gt;"",Table1[[#This Row],[Description]],"")</f>
        <v/>
      </c>
      <c r="AL631" s="46" t="str">
        <f>IF(Table1[[#This Row],[Posting Date]]&lt;&gt;"",Table1[[#This Row],[Reference Number]],"")</f>
        <v/>
      </c>
      <c r="AM631" s="46" t="str">
        <f>TRIM(Table1[[#This Row],[Line '#]])</f>
        <v/>
      </c>
      <c r="AN631" s="46" t="str">
        <f>TRIM(Table1[[#This Row],[Account]])</f>
        <v/>
      </c>
      <c r="AO631" s="46" t="str">
        <f>IF(Table1[[#This Row],[Posting Date]]&lt;&gt;"",$D$5,"")</f>
        <v/>
      </c>
      <c r="AP631" s="46" t="str">
        <f>TRIM(Table1[[#This Row],[Departments-Prgrams]])</f>
        <v/>
      </c>
      <c r="AQ631" s="46" t="str">
        <f>TRIM(Table1[[#This Row],[Grant]])</f>
        <v/>
      </c>
      <c r="AR631" s="46" t="str">
        <f>TRIM(Table1[[#This Row],[Staff ID]])</f>
        <v/>
      </c>
      <c r="AS631" s="46" t="str">
        <f>IF(TRIM(Table1[[#This Row],[Budget Code]])=0,"",TRIM(Table1[[#This Row],[Budget Code]]))</f>
        <v/>
      </c>
      <c r="AT631" s="46" t="str">
        <f>IF(Table1[[#This Row],[Line Description]]&lt;&gt;"",Table1[[#This Row],[Line Description]],"")</f>
        <v/>
      </c>
      <c r="AU631" s="46" t="str">
        <f>IF(Table1[[#This Row],[Cur_Amount Debit]]&gt;0,ROUND(Table1[[#This Row],[Cur_Amount Debit]],2),"")</f>
        <v/>
      </c>
      <c r="AV631" s="46" t="str">
        <f>IF(Table1[[#This Row],[Cur_Amount Credit]]&gt;0,ROUND(Table1[[#This Row],[Cur_Amount Credit]],2),"")</f>
        <v/>
      </c>
      <c r="AW631" s="46" t="str">
        <f>LEFT(Table1[[#This Row],[Cur]],3)</f>
        <v/>
      </c>
      <c r="AX631" s="59"/>
      <c r="AY631" s="46"/>
      <c r="AZ631" s="46" t="str">
        <f>IF(Table1[[#This Row],[Cur]]&lt;&gt;"",IF(Table1[[#This Row],[Cur]]="USD","",ExchangeRate),"")</f>
        <v/>
      </c>
      <c r="BA631" s="46" t="str">
        <f>IF(Table1[[#This Row],[Grant]]&lt;&gt;"",VLOOKUP(Table1[[#This Row],[Grant]],Grants!B:D,3),"")</f>
        <v/>
      </c>
      <c r="BB631" s="46" t="str">
        <f>TRIM(Table1[[#This Row],[Vendor ID]])</f>
        <v/>
      </c>
      <c r="BC631">
        <f>IF(Table1[[#This Row],[Reference Number]]=Q630,BC630,BC630+1)</f>
        <v>2</v>
      </c>
    </row>
    <row r="632" spans="1:55" ht="11.25" hidden="1" customHeight="1">
      <c r="A632" s="1"/>
      <c r="B632" s="88" t="str">
        <f>IF(Table1[[#This Row],[Posting Date]]&lt;&gt;"",IF(Table1[[#This Row],[Reference Number]]=Q631,B631+1,1),"")</f>
        <v/>
      </c>
      <c r="C632" s="61"/>
      <c r="D632" s="61"/>
      <c r="E632" s="218"/>
      <c r="F632" s="143" t="str">
        <f>IFERROR(IF(VLOOKUP(Table1[[#This Row],[Budget Code Description]],Dimentions!$X$6:$AC$132,2,FALSE)="","",VLOOKUP(Table1[[#This Row],[Budget Code Description]],Dimentions!$X$6:$AC$132,2,FALSE)),"")</f>
        <v/>
      </c>
      <c r="G632" s="143" t="str">
        <f>IFERROR(VLOOKUP(Table1[[#This Row],[Budget Code Description]],Dimentions!$X$6:$AC$132,3,FALSE),"")</f>
        <v/>
      </c>
      <c r="H632" s="64" t="str">
        <f>IFERROR(VLOOKUP(Table1[[#This Row],[Account]],Dimentions!$S$6:$V$233,2,FALSE),"")</f>
        <v/>
      </c>
      <c r="I632" s="62">
        <f>_xlfn.NUMBERVALUE(LEFT(Table1[[#This Row],[Account]],1))</f>
        <v>0</v>
      </c>
      <c r="J632" s="62" t="str">
        <f>IFERROR(VLOOKUP(Table1[[#This Row],[Budget Code Description]],Table6[#All],7,FALSE),"")</f>
        <v/>
      </c>
      <c r="K632" s="143" t="str">
        <f>IFERROR(VLOOKUP(Table1[[#This Row],[Budget Code Description]],Table6[#All],8,FALSE),"")</f>
        <v/>
      </c>
      <c r="L632" s="63"/>
      <c r="M632" s="65" t="str">
        <f>IFERROR(VLOOKUP(Table1[[#This Row],[Staff ID]],Table2[],2,FALSE),"")</f>
        <v/>
      </c>
      <c r="N632" s="211" t="str">
        <f>IFERROR(IF(VLOOKUP(Table1[[#This Row],[Budget Code Description]],Dimentions!$X$6:$AC$97,4,FALSE)="","",VLOOKUP(Table1[[#This Row],[Budget Code Description]],Dimentions!$X$6:$AC$97,4,FALSE)),"")</f>
        <v/>
      </c>
      <c r="O632" s="65" t="str">
        <f>IFERROR(VLOOKUP(Table1[[#This Row],[Vendor ID]],Table549[],2,FALSE),"")</f>
        <v/>
      </c>
      <c r="P632" s="63"/>
      <c r="Q632" s="143" t="str">
        <f>IF(Table1[[#This Row],[Posting Date]]&lt;&gt;"",$D$9,"")</f>
        <v/>
      </c>
      <c r="R632" s="159" t="str">
        <f>IF(Table1[[#This Row],[Posting Date]]&lt;&gt;"",$D$10,"")</f>
        <v/>
      </c>
      <c r="S632" s="66"/>
      <c r="T632" s="63"/>
      <c r="U632" s="67"/>
      <c r="V632" s="67"/>
      <c r="W632" s="67" t="str">
        <f t="shared" si="10"/>
        <v/>
      </c>
      <c r="X632" s="161" t="str">
        <f>IF(E632="","",(IF(Table1[[#This Row],[Cur]]="USD",Table1[[#This Row],[Cur_Amount Debit]],Table1[[#This Row],[Cur_Amount Debit]]/Table1[[#This Row],[Exchange Rate]])))</f>
        <v/>
      </c>
      <c r="Y632" s="161" t="str">
        <f>IF(E632="","",(IF(Table1[[#This Row],[Cur]]="USD",Table1[[#This Row],[Cur_Amount Credit]],Table1[[#This Row],[Cur_Amount Credit]]/ExchangeRate)))</f>
        <v/>
      </c>
      <c r="Z632" s="203" t="str">
        <f>IF(E632="","",(Table1[[#This Row],[Debit USD]]-Table1[[#This Row],[Credit USD]]))</f>
        <v/>
      </c>
      <c r="AA632" s="122"/>
      <c r="AB632" s="1"/>
      <c r="AC632" s="15"/>
      <c r="AD632" s="15" t="str">
        <f>IF(AND(OR(Table1[[#This Row],[Account]]="15030",Table1[[#This Row],[Account]]="15035",Table1[[#This Row],[Account]]="20150"),Table1[[#This Row],[Vendor ID]]=""),1,"")</f>
        <v/>
      </c>
      <c r="AE632" s="15"/>
      <c r="AF632" s="15"/>
      <c r="AG632" s="15"/>
      <c r="AH632" s="46" t="str">
        <f>IF(Table1[[#This Row],[Posting Date]]&lt;&gt;"","GJ-"&amp;CountryID,"")</f>
        <v/>
      </c>
      <c r="AI632" s="59" t="str">
        <f>IF(Table1[[#This Row],[Posting Date]]&lt;&gt;"",Table1[[#This Row],[Posting Date]],"")</f>
        <v/>
      </c>
      <c r="AJ632" s="46"/>
      <c r="AK632" s="46" t="str">
        <f>IF(Table1[[#This Row],[Description]]&lt;&gt;"",Table1[[#This Row],[Description]],"")</f>
        <v/>
      </c>
      <c r="AL632" s="46" t="str">
        <f>IF(Table1[[#This Row],[Posting Date]]&lt;&gt;"",Table1[[#This Row],[Reference Number]],"")</f>
        <v/>
      </c>
      <c r="AM632" s="46" t="str">
        <f>TRIM(Table1[[#This Row],[Line '#]])</f>
        <v/>
      </c>
      <c r="AN632" s="46" t="str">
        <f>TRIM(Table1[[#This Row],[Account]])</f>
        <v/>
      </c>
      <c r="AO632" s="46" t="str">
        <f>IF(Table1[[#This Row],[Posting Date]]&lt;&gt;"",$D$5,"")</f>
        <v/>
      </c>
      <c r="AP632" s="46" t="str">
        <f>TRIM(Table1[[#This Row],[Departments-Prgrams]])</f>
        <v/>
      </c>
      <c r="AQ632" s="46" t="str">
        <f>TRIM(Table1[[#This Row],[Grant]])</f>
        <v/>
      </c>
      <c r="AR632" s="46" t="str">
        <f>TRIM(Table1[[#This Row],[Staff ID]])</f>
        <v/>
      </c>
      <c r="AS632" s="46" t="str">
        <f>IF(TRIM(Table1[[#This Row],[Budget Code]])=0,"",TRIM(Table1[[#This Row],[Budget Code]]))</f>
        <v/>
      </c>
      <c r="AT632" s="46" t="str">
        <f>IF(Table1[[#This Row],[Line Description]]&lt;&gt;"",Table1[[#This Row],[Line Description]],"")</f>
        <v/>
      </c>
      <c r="AU632" s="46" t="str">
        <f>IF(Table1[[#This Row],[Cur_Amount Debit]]&gt;0,ROUND(Table1[[#This Row],[Cur_Amount Debit]],2),"")</f>
        <v/>
      </c>
      <c r="AV632" s="46" t="str">
        <f>IF(Table1[[#This Row],[Cur_Amount Credit]]&gt;0,ROUND(Table1[[#This Row],[Cur_Amount Credit]],2),"")</f>
        <v/>
      </c>
      <c r="AW632" s="46" t="str">
        <f>LEFT(Table1[[#This Row],[Cur]],3)</f>
        <v/>
      </c>
      <c r="AX632" s="59"/>
      <c r="AY632" s="46"/>
      <c r="AZ632" s="46" t="str">
        <f>IF(Table1[[#This Row],[Cur]]&lt;&gt;"",IF(Table1[[#This Row],[Cur]]="USD","",ExchangeRate),"")</f>
        <v/>
      </c>
      <c r="BA632" s="46" t="str">
        <f>IF(Table1[[#This Row],[Grant]]&lt;&gt;"",VLOOKUP(Table1[[#This Row],[Grant]],Grants!B:D,3),"")</f>
        <v/>
      </c>
      <c r="BB632" s="46" t="str">
        <f>TRIM(Table1[[#This Row],[Vendor ID]])</f>
        <v/>
      </c>
      <c r="BC632">
        <f>IF(Table1[[#This Row],[Reference Number]]=Q631,BC631,BC631+1)</f>
        <v>2</v>
      </c>
    </row>
    <row r="633" spans="1:55" ht="11.25" hidden="1" customHeight="1">
      <c r="A633" s="1"/>
      <c r="B633" s="88" t="str">
        <f>IF(Table1[[#This Row],[Posting Date]]&lt;&gt;"",IF(Table1[[#This Row],[Reference Number]]=Q632,B632+1,1),"")</f>
        <v/>
      </c>
      <c r="C633" s="61"/>
      <c r="D633" s="61"/>
      <c r="E633" s="218"/>
      <c r="F633" s="143" t="str">
        <f>IFERROR(IF(VLOOKUP(Table1[[#This Row],[Budget Code Description]],Dimentions!$X$6:$AC$132,2,FALSE)="","",VLOOKUP(Table1[[#This Row],[Budget Code Description]],Dimentions!$X$6:$AC$132,2,FALSE)),"")</f>
        <v/>
      </c>
      <c r="G633" s="143" t="str">
        <f>IFERROR(VLOOKUP(Table1[[#This Row],[Budget Code Description]],Dimentions!$X$6:$AC$132,3,FALSE),"")</f>
        <v/>
      </c>
      <c r="H633" s="64" t="str">
        <f>IFERROR(VLOOKUP(Table1[[#This Row],[Account]],Dimentions!$S$6:$V$233,2,FALSE),"")</f>
        <v/>
      </c>
      <c r="I633" s="62">
        <f>_xlfn.NUMBERVALUE(LEFT(Table1[[#This Row],[Account]],1))</f>
        <v>0</v>
      </c>
      <c r="J633" s="62" t="str">
        <f>IFERROR(VLOOKUP(Table1[[#This Row],[Budget Code Description]],Table6[#All],7,FALSE),"")</f>
        <v/>
      </c>
      <c r="K633" s="143" t="str">
        <f>IFERROR(VLOOKUP(Table1[[#This Row],[Budget Code Description]],Table6[#All],8,FALSE),"")</f>
        <v/>
      </c>
      <c r="L633" s="63"/>
      <c r="M633" s="65" t="str">
        <f>IFERROR(VLOOKUP(Table1[[#This Row],[Staff ID]],Table2[],2,FALSE),"")</f>
        <v/>
      </c>
      <c r="N633" s="211" t="str">
        <f>IFERROR(IF(VLOOKUP(Table1[[#This Row],[Budget Code Description]],Dimentions!$X$6:$AC$97,4,FALSE)="","",VLOOKUP(Table1[[#This Row],[Budget Code Description]],Dimentions!$X$6:$AC$97,4,FALSE)),"")</f>
        <v/>
      </c>
      <c r="O633" s="65" t="str">
        <f>IFERROR(VLOOKUP(Table1[[#This Row],[Vendor ID]],Table549[],2,FALSE),"")</f>
        <v/>
      </c>
      <c r="P633" s="63"/>
      <c r="Q633" s="143" t="str">
        <f>IF(Table1[[#This Row],[Posting Date]]&lt;&gt;"",$D$9,"")</f>
        <v/>
      </c>
      <c r="R633" s="159" t="str">
        <f>IF(Table1[[#This Row],[Posting Date]]&lt;&gt;"",$D$10,"")</f>
        <v/>
      </c>
      <c r="S633" s="66"/>
      <c r="T633" s="63"/>
      <c r="U633" s="67"/>
      <c r="V633" s="67"/>
      <c r="W633" s="67" t="str">
        <f t="shared" si="10"/>
        <v/>
      </c>
      <c r="X633" s="161" t="str">
        <f>IF(E633="","",(IF(Table1[[#This Row],[Cur]]="USD",Table1[[#This Row],[Cur_Amount Debit]],Table1[[#This Row],[Cur_Amount Debit]]/Table1[[#This Row],[Exchange Rate]])))</f>
        <v/>
      </c>
      <c r="Y633" s="161" t="str">
        <f>IF(E633="","",(IF(Table1[[#This Row],[Cur]]="USD",Table1[[#This Row],[Cur_Amount Credit]],Table1[[#This Row],[Cur_Amount Credit]]/ExchangeRate)))</f>
        <v/>
      </c>
      <c r="Z633" s="203" t="str">
        <f>IF(E633="","",(Table1[[#This Row],[Debit USD]]-Table1[[#This Row],[Credit USD]]))</f>
        <v/>
      </c>
      <c r="AA633" s="122"/>
      <c r="AB633" s="1"/>
      <c r="AC633" s="15"/>
      <c r="AD633" s="15" t="str">
        <f>IF(AND(OR(Table1[[#This Row],[Account]]="15030",Table1[[#This Row],[Account]]="15035",Table1[[#This Row],[Account]]="20150"),Table1[[#This Row],[Vendor ID]]=""),1,"")</f>
        <v/>
      </c>
      <c r="AE633" s="15"/>
      <c r="AF633" s="15"/>
      <c r="AG633" s="15"/>
      <c r="AH633" s="46" t="str">
        <f>IF(Table1[[#This Row],[Posting Date]]&lt;&gt;"","GJ-"&amp;CountryID,"")</f>
        <v/>
      </c>
      <c r="AI633" s="59" t="str">
        <f>IF(Table1[[#This Row],[Posting Date]]&lt;&gt;"",Table1[[#This Row],[Posting Date]],"")</f>
        <v/>
      </c>
      <c r="AJ633" s="46"/>
      <c r="AK633" s="46" t="str">
        <f>IF(Table1[[#This Row],[Description]]&lt;&gt;"",Table1[[#This Row],[Description]],"")</f>
        <v/>
      </c>
      <c r="AL633" s="46" t="str">
        <f>IF(Table1[[#This Row],[Posting Date]]&lt;&gt;"",Table1[[#This Row],[Reference Number]],"")</f>
        <v/>
      </c>
      <c r="AM633" s="46" t="str">
        <f>TRIM(Table1[[#This Row],[Line '#]])</f>
        <v/>
      </c>
      <c r="AN633" s="46" t="str">
        <f>TRIM(Table1[[#This Row],[Account]])</f>
        <v/>
      </c>
      <c r="AO633" s="46" t="str">
        <f>IF(Table1[[#This Row],[Posting Date]]&lt;&gt;"",$D$5,"")</f>
        <v/>
      </c>
      <c r="AP633" s="46" t="str">
        <f>TRIM(Table1[[#This Row],[Departments-Prgrams]])</f>
        <v/>
      </c>
      <c r="AQ633" s="46" t="str">
        <f>TRIM(Table1[[#This Row],[Grant]])</f>
        <v/>
      </c>
      <c r="AR633" s="46" t="str">
        <f>TRIM(Table1[[#This Row],[Staff ID]])</f>
        <v/>
      </c>
      <c r="AS633" s="46" t="str">
        <f>IF(TRIM(Table1[[#This Row],[Budget Code]])=0,"",TRIM(Table1[[#This Row],[Budget Code]]))</f>
        <v/>
      </c>
      <c r="AT633" s="46" t="str">
        <f>IF(Table1[[#This Row],[Line Description]]&lt;&gt;"",Table1[[#This Row],[Line Description]],"")</f>
        <v/>
      </c>
      <c r="AU633" s="46" t="str">
        <f>IF(Table1[[#This Row],[Cur_Amount Debit]]&gt;0,ROUND(Table1[[#This Row],[Cur_Amount Debit]],2),"")</f>
        <v/>
      </c>
      <c r="AV633" s="46" t="str">
        <f>IF(Table1[[#This Row],[Cur_Amount Credit]]&gt;0,ROUND(Table1[[#This Row],[Cur_Amount Credit]],2),"")</f>
        <v/>
      </c>
      <c r="AW633" s="46" t="str">
        <f>LEFT(Table1[[#This Row],[Cur]],3)</f>
        <v/>
      </c>
      <c r="AX633" s="59"/>
      <c r="AY633" s="46"/>
      <c r="AZ633" s="46" t="str">
        <f>IF(Table1[[#This Row],[Cur]]&lt;&gt;"",IF(Table1[[#This Row],[Cur]]="USD","",ExchangeRate),"")</f>
        <v/>
      </c>
      <c r="BA633" s="46" t="str">
        <f>IF(Table1[[#This Row],[Grant]]&lt;&gt;"",VLOOKUP(Table1[[#This Row],[Grant]],Grants!B:D,3),"")</f>
        <v/>
      </c>
      <c r="BB633" s="46" t="str">
        <f>TRIM(Table1[[#This Row],[Vendor ID]])</f>
        <v/>
      </c>
      <c r="BC633">
        <f>IF(Table1[[#This Row],[Reference Number]]=Q632,BC632,BC632+1)</f>
        <v>2</v>
      </c>
    </row>
    <row r="634" spans="1:55" ht="11.25" hidden="1" customHeight="1">
      <c r="A634" s="1"/>
      <c r="B634" s="88" t="str">
        <f>IF(Table1[[#This Row],[Posting Date]]&lt;&gt;"",IF(Table1[[#This Row],[Reference Number]]=Q633,B633+1,1),"")</f>
        <v/>
      </c>
      <c r="C634" s="61"/>
      <c r="D634" s="61"/>
      <c r="E634" s="218"/>
      <c r="F634" s="143" t="str">
        <f>IFERROR(IF(VLOOKUP(Table1[[#This Row],[Budget Code Description]],Dimentions!$X$6:$AC$132,2,FALSE)="","",VLOOKUP(Table1[[#This Row],[Budget Code Description]],Dimentions!$X$6:$AC$132,2,FALSE)),"")</f>
        <v/>
      </c>
      <c r="G634" s="143" t="str">
        <f>IFERROR(VLOOKUP(Table1[[#This Row],[Budget Code Description]],Dimentions!$X$6:$AC$132,3,FALSE),"")</f>
        <v/>
      </c>
      <c r="H634" s="64" t="str">
        <f>IFERROR(VLOOKUP(Table1[[#This Row],[Account]],Dimentions!$S$6:$V$233,2,FALSE),"")</f>
        <v/>
      </c>
      <c r="I634" s="62">
        <f>_xlfn.NUMBERVALUE(LEFT(Table1[[#This Row],[Account]],1))</f>
        <v>0</v>
      </c>
      <c r="J634" s="62" t="str">
        <f>IFERROR(VLOOKUP(Table1[[#This Row],[Budget Code Description]],Table6[#All],7,FALSE),"")</f>
        <v/>
      </c>
      <c r="K634" s="143" t="str">
        <f>IFERROR(VLOOKUP(Table1[[#This Row],[Budget Code Description]],Table6[#All],8,FALSE),"")</f>
        <v/>
      </c>
      <c r="L634" s="63"/>
      <c r="M634" s="65" t="str">
        <f>IFERROR(VLOOKUP(Table1[[#This Row],[Staff ID]],Table2[],2,FALSE),"")</f>
        <v/>
      </c>
      <c r="N634" s="211" t="str">
        <f>IFERROR(IF(VLOOKUP(Table1[[#This Row],[Budget Code Description]],Dimentions!$X$6:$AC$97,4,FALSE)="","",VLOOKUP(Table1[[#This Row],[Budget Code Description]],Dimentions!$X$6:$AC$97,4,FALSE)),"")</f>
        <v/>
      </c>
      <c r="O634" s="65" t="str">
        <f>IFERROR(VLOOKUP(Table1[[#This Row],[Vendor ID]],Table549[],2,FALSE),"")</f>
        <v/>
      </c>
      <c r="P634" s="63"/>
      <c r="Q634" s="143" t="str">
        <f>IF(Table1[[#This Row],[Posting Date]]&lt;&gt;"",$D$9,"")</f>
        <v/>
      </c>
      <c r="R634" s="159" t="str">
        <f>IF(Table1[[#This Row],[Posting Date]]&lt;&gt;"",$D$10,"")</f>
        <v/>
      </c>
      <c r="S634" s="66"/>
      <c r="T634" s="63"/>
      <c r="U634" s="67"/>
      <c r="V634" s="67"/>
      <c r="W634" s="67" t="str">
        <f t="shared" si="10"/>
        <v/>
      </c>
      <c r="X634" s="161" t="str">
        <f>IF(E634="","",(IF(Table1[[#This Row],[Cur]]="USD",Table1[[#This Row],[Cur_Amount Debit]],Table1[[#This Row],[Cur_Amount Debit]]/Table1[[#This Row],[Exchange Rate]])))</f>
        <v/>
      </c>
      <c r="Y634" s="161" t="str">
        <f>IF(E634="","",(IF(Table1[[#This Row],[Cur]]="USD",Table1[[#This Row],[Cur_Amount Credit]],Table1[[#This Row],[Cur_Amount Credit]]/ExchangeRate)))</f>
        <v/>
      </c>
      <c r="Z634" s="203" t="str">
        <f>IF(E634="","",(Table1[[#This Row],[Debit USD]]-Table1[[#This Row],[Credit USD]]))</f>
        <v/>
      </c>
      <c r="AA634" s="122"/>
      <c r="AB634" s="1"/>
      <c r="AC634" s="15"/>
      <c r="AD634" s="15" t="str">
        <f>IF(AND(OR(Table1[[#This Row],[Account]]="15030",Table1[[#This Row],[Account]]="15035",Table1[[#This Row],[Account]]="20150"),Table1[[#This Row],[Vendor ID]]=""),1,"")</f>
        <v/>
      </c>
      <c r="AE634" s="15"/>
      <c r="AF634" s="15"/>
      <c r="AG634" s="15"/>
      <c r="AH634" s="46" t="str">
        <f>IF(Table1[[#This Row],[Posting Date]]&lt;&gt;"","GJ-"&amp;CountryID,"")</f>
        <v/>
      </c>
      <c r="AI634" s="59" t="str">
        <f>IF(Table1[[#This Row],[Posting Date]]&lt;&gt;"",Table1[[#This Row],[Posting Date]],"")</f>
        <v/>
      </c>
      <c r="AJ634" s="46"/>
      <c r="AK634" s="46" t="str">
        <f>IF(Table1[[#This Row],[Description]]&lt;&gt;"",Table1[[#This Row],[Description]],"")</f>
        <v/>
      </c>
      <c r="AL634" s="46" t="str">
        <f>IF(Table1[[#This Row],[Posting Date]]&lt;&gt;"",Table1[[#This Row],[Reference Number]],"")</f>
        <v/>
      </c>
      <c r="AM634" s="46" t="str">
        <f>TRIM(Table1[[#This Row],[Line '#]])</f>
        <v/>
      </c>
      <c r="AN634" s="46" t="str">
        <f>TRIM(Table1[[#This Row],[Account]])</f>
        <v/>
      </c>
      <c r="AO634" s="46" t="str">
        <f>IF(Table1[[#This Row],[Posting Date]]&lt;&gt;"",$D$5,"")</f>
        <v/>
      </c>
      <c r="AP634" s="46" t="str">
        <f>TRIM(Table1[[#This Row],[Departments-Prgrams]])</f>
        <v/>
      </c>
      <c r="AQ634" s="46" t="str">
        <f>TRIM(Table1[[#This Row],[Grant]])</f>
        <v/>
      </c>
      <c r="AR634" s="46" t="str">
        <f>TRIM(Table1[[#This Row],[Staff ID]])</f>
        <v/>
      </c>
      <c r="AS634" s="46" t="str">
        <f>IF(TRIM(Table1[[#This Row],[Budget Code]])=0,"",TRIM(Table1[[#This Row],[Budget Code]]))</f>
        <v/>
      </c>
      <c r="AT634" s="46" t="str">
        <f>IF(Table1[[#This Row],[Line Description]]&lt;&gt;"",Table1[[#This Row],[Line Description]],"")</f>
        <v/>
      </c>
      <c r="AU634" s="46" t="str">
        <f>IF(Table1[[#This Row],[Cur_Amount Debit]]&gt;0,ROUND(Table1[[#This Row],[Cur_Amount Debit]],2),"")</f>
        <v/>
      </c>
      <c r="AV634" s="46" t="str">
        <f>IF(Table1[[#This Row],[Cur_Amount Credit]]&gt;0,ROUND(Table1[[#This Row],[Cur_Amount Credit]],2),"")</f>
        <v/>
      </c>
      <c r="AW634" s="46" t="str">
        <f>LEFT(Table1[[#This Row],[Cur]],3)</f>
        <v/>
      </c>
      <c r="AX634" s="59"/>
      <c r="AY634" s="46"/>
      <c r="AZ634" s="46" t="str">
        <f>IF(Table1[[#This Row],[Cur]]&lt;&gt;"",IF(Table1[[#This Row],[Cur]]="USD","",ExchangeRate),"")</f>
        <v/>
      </c>
      <c r="BA634" s="46" t="str">
        <f>IF(Table1[[#This Row],[Grant]]&lt;&gt;"",VLOOKUP(Table1[[#This Row],[Grant]],Grants!B:D,3),"")</f>
        <v/>
      </c>
      <c r="BB634" s="46" t="str">
        <f>TRIM(Table1[[#This Row],[Vendor ID]])</f>
        <v/>
      </c>
      <c r="BC634">
        <f>IF(Table1[[#This Row],[Reference Number]]=Q633,BC633,BC633+1)</f>
        <v>2</v>
      </c>
    </row>
    <row r="635" spans="1:55" ht="11.25" hidden="1" customHeight="1">
      <c r="A635" s="1"/>
      <c r="B635" s="88" t="str">
        <f>IF(Table1[[#This Row],[Posting Date]]&lt;&gt;"",IF(Table1[[#This Row],[Reference Number]]=Q634,B634+1,1),"")</f>
        <v/>
      </c>
      <c r="C635" s="61"/>
      <c r="D635" s="61"/>
      <c r="E635" s="218"/>
      <c r="F635" s="143" t="str">
        <f>IFERROR(IF(VLOOKUP(Table1[[#This Row],[Budget Code Description]],Dimentions!$X$6:$AC$132,2,FALSE)="","",VLOOKUP(Table1[[#This Row],[Budget Code Description]],Dimentions!$X$6:$AC$132,2,FALSE)),"")</f>
        <v/>
      </c>
      <c r="G635" s="143" t="str">
        <f>IFERROR(VLOOKUP(Table1[[#This Row],[Budget Code Description]],Dimentions!$X$6:$AC$132,3,FALSE),"")</f>
        <v/>
      </c>
      <c r="H635" s="64" t="str">
        <f>IFERROR(VLOOKUP(Table1[[#This Row],[Account]],Dimentions!$S$6:$V$233,2,FALSE),"")</f>
        <v/>
      </c>
      <c r="I635" s="62">
        <f>_xlfn.NUMBERVALUE(LEFT(Table1[[#This Row],[Account]],1))</f>
        <v>0</v>
      </c>
      <c r="J635" s="62" t="str">
        <f>IFERROR(VLOOKUP(Table1[[#This Row],[Budget Code Description]],Table6[#All],7,FALSE),"")</f>
        <v/>
      </c>
      <c r="K635" s="143" t="str">
        <f>IFERROR(VLOOKUP(Table1[[#This Row],[Budget Code Description]],Table6[#All],8,FALSE),"")</f>
        <v/>
      </c>
      <c r="L635" s="63"/>
      <c r="M635" s="65" t="str">
        <f>IFERROR(VLOOKUP(Table1[[#This Row],[Staff ID]],Table2[],2,FALSE),"")</f>
        <v/>
      </c>
      <c r="N635" s="211" t="str">
        <f>IFERROR(IF(VLOOKUP(Table1[[#This Row],[Budget Code Description]],Dimentions!$X$6:$AC$97,4,FALSE)="","",VLOOKUP(Table1[[#This Row],[Budget Code Description]],Dimentions!$X$6:$AC$97,4,FALSE)),"")</f>
        <v/>
      </c>
      <c r="O635" s="65" t="str">
        <f>IFERROR(VLOOKUP(Table1[[#This Row],[Vendor ID]],Table549[],2,FALSE),"")</f>
        <v/>
      </c>
      <c r="P635" s="63"/>
      <c r="Q635" s="143" t="str">
        <f>IF(Table1[[#This Row],[Posting Date]]&lt;&gt;"",$D$9,"")</f>
        <v/>
      </c>
      <c r="R635" s="159" t="str">
        <f>IF(Table1[[#This Row],[Posting Date]]&lt;&gt;"",$D$10,"")</f>
        <v/>
      </c>
      <c r="S635" s="66"/>
      <c r="T635" s="63"/>
      <c r="U635" s="67"/>
      <c r="V635" s="67"/>
      <c r="W635" s="67" t="str">
        <f t="shared" si="10"/>
        <v/>
      </c>
      <c r="X635" s="161" t="str">
        <f>IF(E635="","",(IF(Table1[[#This Row],[Cur]]="USD",Table1[[#This Row],[Cur_Amount Debit]],Table1[[#This Row],[Cur_Amount Debit]]/Table1[[#This Row],[Exchange Rate]])))</f>
        <v/>
      </c>
      <c r="Y635" s="161" t="str">
        <f>IF(E635="","",(IF(Table1[[#This Row],[Cur]]="USD",Table1[[#This Row],[Cur_Amount Credit]],Table1[[#This Row],[Cur_Amount Credit]]/ExchangeRate)))</f>
        <v/>
      </c>
      <c r="Z635" s="203" t="str">
        <f>IF(E635="","",(Table1[[#This Row],[Debit USD]]-Table1[[#This Row],[Credit USD]]))</f>
        <v/>
      </c>
      <c r="AA635" s="122"/>
      <c r="AB635" s="1"/>
      <c r="AC635" s="15"/>
      <c r="AD635" s="15" t="str">
        <f>IF(AND(OR(Table1[[#This Row],[Account]]="15030",Table1[[#This Row],[Account]]="15035",Table1[[#This Row],[Account]]="20150"),Table1[[#This Row],[Vendor ID]]=""),1,"")</f>
        <v/>
      </c>
      <c r="AE635" s="15"/>
      <c r="AF635" s="15"/>
      <c r="AG635" s="15"/>
      <c r="AH635" s="46" t="str">
        <f>IF(Table1[[#This Row],[Posting Date]]&lt;&gt;"","GJ-"&amp;CountryID,"")</f>
        <v/>
      </c>
      <c r="AI635" s="59" t="str">
        <f>IF(Table1[[#This Row],[Posting Date]]&lt;&gt;"",Table1[[#This Row],[Posting Date]],"")</f>
        <v/>
      </c>
      <c r="AJ635" s="46"/>
      <c r="AK635" s="46" t="str">
        <f>IF(Table1[[#This Row],[Description]]&lt;&gt;"",Table1[[#This Row],[Description]],"")</f>
        <v/>
      </c>
      <c r="AL635" s="46" t="str">
        <f>IF(Table1[[#This Row],[Posting Date]]&lt;&gt;"",Table1[[#This Row],[Reference Number]],"")</f>
        <v/>
      </c>
      <c r="AM635" s="46" t="str">
        <f>TRIM(Table1[[#This Row],[Line '#]])</f>
        <v/>
      </c>
      <c r="AN635" s="46" t="str">
        <f>TRIM(Table1[[#This Row],[Account]])</f>
        <v/>
      </c>
      <c r="AO635" s="46" t="str">
        <f>IF(Table1[[#This Row],[Posting Date]]&lt;&gt;"",$D$5,"")</f>
        <v/>
      </c>
      <c r="AP635" s="46" t="str">
        <f>TRIM(Table1[[#This Row],[Departments-Prgrams]])</f>
        <v/>
      </c>
      <c r="AQ635" s="46" t="str">
        <f>TRIM(Table1[[#This Row],[Grant]])</f>
        <v/>
      </c>
      <c r="AR635" s="46" t="str">
        <f>TRIM(Table1[[#This Row],[Staff ID]])</f>
        <v/>
      </c>
      <c r="AS635" s="46" t="str">
        <f>IF(TRIM(Table1[[#This Row],[Budget Code]])=0,"",TRIM(Table1[[#This Row],[Budget Code]]))</f>
        <v/>
      </c>
      <c r="AT635" s="46" t="str">
        <f>IF(Table1[[#This Row],[Line Description]]&lt;&gt;"",Table1[[#This Row],[Line Description]],"")</f>
        <v/>
      </c>
      <c r="AU635" s="46" t="str">
        <f>IF(Table1[[#This Row],[Cur_Amount Debit]]&gt;0,ROUND(Table1[[#This Row],[Cur_Amount Debit]],2),"")</f>
        <v/>
      </c>
      <c r="AV635" s="46" t="str">
        <f>IF(Table1[[#This Row],[Cur_Amount Credit]]&gt;0,ROUND(Table1[[#This Row],[Cur_Amount Credit]],2),"")</f>
        <v/>
      </c>
      <c r="AW635" s="46" t="str">
        <f>LEFT(Table1[[#This Row],[Cur]],3)</f>
        <v/>
      </c>
      <c r="AX635" s="59"/>
      <c r="AY635" s="46"/>
      <c r="AZ635" s="46" t="str">
        <f>IF(Table1[[#This Row],[Cur]]&lt;&gt;"",IF(Table1[[#This Row],[Cur]]="USD","",ExchangeRate),"")</f>
        <v/>
      </c>
      <c r="BA635" s="46" t="str">
        <f>IF(Table1[[#This Row],[Grant]]&lt;&gt;"",VLOOKUP(Table1[[#This Row],[Grant]],Grants!B:D,3),"")</f>
        <v/>
      </c>
      <c r="BB635" s="46" t="str">
        <f>TRIM(Table1[[#This Row],[Vendor ID]])</f>
        <v/>
      </c>
      <c r="BC635">
        <f>IF(Table1[[#This Row],[Reference Number]]=Q634,BC634,BC634+1)</f>
        <v>2</v>
      </c>
    </row>
    <row r="636" spans="1:55" ht="11.25" hidden="1" customHeight="1">
      <c r="A636" s="1"/>
      <c r="B636" s="88" t="str">
        <f>IF(Table1[[#This Row],[Posting Date]]&lt;&gt;"",IF(Table1[[#This Row],[Reference Number]]=Q635,B635+1,1),"")</f>
        <v/>
      </c>
      <c r="C636" s="61"/>
      <c r="D636" s="61"/>
      <c r="E636" s="218"/>
      <c r="F636" s="143" t="str">
        <f>IFERROR(IF(VLOOKUP(Table1[[#This Row],[Budget Code Description]],Dimentions!$X$6:$AC$132,2,FALSE)="","",VLOOKUP(Table1[[#This Row],[Budget Code Description]],Dimentions!$X$6:$AC$132,2,FALSE)),"")</f>
        <v/>
      </c>
      <c r="G636" s="143" t="str">
        <f>IFERROR(VLOOKUP(Table1[[#This Row],[Budget Code Description]],Dimentions!$X$6:$AC$132,3,FALSE),"")</f>
        <v/>
      </c>
      <c r="H636" s="64" t="str">
        <f>IFERROR(VLOOKUP(Table1[[#This Row],[Account]],Dimentions!$S$6:$V$233,2,FALSE),"")</f>
        <v/>
      </c>
      <c r="I636" s="62">
        <f>_xlfn.NUMBERVALUE(LEFT(Table1[[#This Row],[Account]],1))</f>
        <v>0</v>
      </c>
      <c r="J636" s="62" t="str">
        <f>IFERROR(VLOOKUP(Table1[[#This Row],[Budget Code Description]],Table6[#All],7,FALSE),"")</f>
        <v/>
      </c>
      <c r="K636" s="143" t="str">
        <f>IFERROR(VLOOKUP(Table1[[#This Row],[Budget Code Description]],Table6[#All],8,FALSE),"")</f>
        <v/>
      </c>
      <c r="L636" s="63"/>
      <c r="M636" s="65" t="str">
        <f>IFERROR(VLOOKUP(Table1[[#This Row],[Staff ID]],Table2[],2,FALSE),"")</f>
        <v/>
      </c>
      <c r="N636" s="211" t="str">
        <f>IFERROR(IF(VLOOKUP(Table1[[#This Row],[Budget Code Description]],Dimentions!$X$6:$AC$97,4,FALSE)="","",VLOOKUP(Table1[[#This Row],[Budget Code Description]],Dimentions!$X$6:$AC$97,4,FALSE)),"")</f>
        <v/>
      </c>
      <c r="O636" s="65" t="str">
        <f>IFERROR(VLOOKUP(Table1[[#This Row],[Vendor ID]],Table549[],2,FALSE),"")</f>
        <v/>
      </c>
      <c r="P636" s="63"/>
      <c r="Q636" s="143" t="str">
        <f>IF(Table1[[#This Row],[Posting Date]]&lt;&gt;"",$D$9,"")</f>
        <v/>
      </c>
      <c r="R636" s="159" t="str">
        <f>IF(Table1[[#This Row],[Posting Date]]&lt;&gt;"",$D$10,"")</f>
        <v/>
      </c>
      <c r="S636" s="66"/>
      <c r="T636" s="63"/>
      <c r="U636" s="67"/>
      <c r="V636" s="67"/>
      <c r="W636" s="67" t="str">
        <f t="shared" si="10"/>
        <v/>
      </c>
      <c r="X636" s="161" t="str">
        <f>IF(E636="","",(IF(Table1[[#This Row],[Cur]]="USD",Table1[[#This Row],[Cur_Amount Debit]],Table1[[#This Row],[Cur_Amount Debit]]/Table1[[#This Row],[Exchange Rate]])))</f>
        <v/>
      </c>
      <c r="Y636" s="161" t="str">
        <f>IF(E636="","",(IF(Table1[[#This Row],[Cur]]="USD",Table1[[#This Row],[Cur_Amount Credit]],Table1[[#This Row],[Cur_Amount Credit]]/ExchangeRate)))</f>
        <v/>
      </c>
      <c r="Z636" s="203" t="str">
        <f>IF(E636="","",(Table1[[#This Row],[Debit USD]]-Table1[[#This Row],[Credit USD]]))</f>
        <v/>
      </c>
      <c r="AA636" s="122"/>
      <c r="AB636" s="1"/>
      <c r="AC636" s="15"/>
      <c r="AD636" s="15" t="str">
        <f>IF(AND(OR(Table1[[#This Row],[Account]]="15030",Table1[[#This Row],[Account]]="15035",Table1[[#This Row],[Account]]="20150"),Table1[[#This Row],[Vendor ID]]=""),1,"")</f>
        <v/>
      </c>
      <c r="AE636" s="15"/>
      <c r="AF636" s="15"/>
      <c r="AG636" s="15"/>
      <c r="AH636" s="46" t="str">
        <f>IF(Table1[[#This Row],[Posting Date]]&lt;&gt;"","GJ-"&amp;CountryID,"")</f>
        <v/>
      </c>
      <c r="AI636" s="59" t="str">
        <f>IF(Table1[[#This Row],[Posting Date]]&lt;&gt;"",Table1[[#This Row],[Posting Date]],"")</f>
        <v/>
      </c>
      <c r="AJ636" s="46"/>
      <c r="AK636" s="46" t="str">
        <f>IF(Table1[[#This Row],[Description]]&lt;&gt;"",Table1[[#This Row],[Description]],"")</f>
        <v/>
      </c>
      <c r="AL636" s="46" t="str">
        <f>IF(Table1[[#This Row],[Posting Date]]&lt;&gt;"",Table1[[#This Row],[Reference Number]],"")</f>
        <v/>
      </c>
      <c r="AM636" s="46" t="str">
        <f>TRIM(Table1[[#This Row],[Line '#]])</f>
        <v/>
      </c>
      <c r="AN636" s="46" t="str">
        <f>TRIM(Table1[[#This Row],[Account]])</f>
        <v/>
      </c>
      <c r="AO636" s="46" t="str">
        <f>IF(Table1[[#This Row],[Posting Date]]&lt;&gt;"",$D$5,"")</f>
        <v/>
      </c>
      <c r="AP636" s="46" t="str">
        <f>TRIM(Table1[[#This Row],[Departments-Prgrams]])</f>
        <v/>
      </c>
      <c r="AQ636" s="46" t="str">
        <f>TRIM(Table1[[#This Row],[Grant]])</f>
        <v/>
      </c>
      <c r="AR636" s="46" t="str">
        <f>TRIM(Table1[[#This Row],[Staff ID]])</f>
        <v/>
      </c>
      <c r="AS636" s="46" t="str">
        <f>IF(TRIM(Table1[[#This Row],[Budget Code]])=0,"",TRIM(Table1[[#This Row],[Budget Code]]))</f>
        <v/>
      </c>
      <c r="AT636" s="46" t="str">
        <f>IF(Table1[[#This Row],[Line Description]]&lt;&gt;"",Table1[[#This Row],[Line Description]],"")</f>
        <v/>
      </c>
      <c r="AU636" s="46" t="str">
        <f>IF(Table1[[#This Row],[Cur_Amount Debit]]&gt;0,ROUND(Table1[[#This Row],[Cur_Amount Debit]],2),"")</f>
        <v/>
      </c>
      <c r="AV636" s="46" t="str">
        <f>IF(Table1[[#This Row],[Cur_Amount Credit]]&gt;0,ROUND(Table1[[#This Row],[Cur_Amount Credit]],2),"")</f>
        <v/>
      </c>
      <c r="AW636" s="46" t="str">
        <f>LEFT(Table1[[#This Row],[Cur]],3)</f>
        <v/>
      </c>
      <c r="AX636" s="59"/>
      <c r="AY636" s="46"/>
      <c r="AZ636" s="46" t="str">
        <f>IF(Table1[[#This Row],[Cur]]&lt;&gt;"",IF(Table1[[#This Row],[Cur]]="USD","",ExchangeRate),"")</f>
        <v/>
      </c>
      <c r="BA636" s="46" t="str">
        <f>IF(Table1[[#This Row],[Grant]]&lt;&gt;"",VLOOKUP(Table1[[#This Row],[Grant]],Grants!B:D,3),"")</f>
        <v/>
      </c>
      <c r="BB636" s="46" t="str">
        <f>TRIM(Table1[[#This Row],[Vendor ID]])</f>
        <v/>
      </c>
      <c r="BC636">
        <f>IF(Table1[[#This Row],[Reference Number]]=Q635,BC635,BC635+1)</f>
        <v>2</v>
      </c>
    </row>
    <row r="637" spans="1:55" ht="11.25" hidden="1" customHeight="1">
      <c r="A637" s="1"/>
      <c r="B637" s="88" t="str">
        <f>IF(Table1[[#This Row],[Posting Date]]&lt;&gt;"",IF(Table1[[#This Row],[Reference Number]]=Q636,B636+1,1),"")</f>
        <v/>
      </c>
      <c r="C637" s="61"/>
      <c r="D637" s="61"/>
      <c r="E637" s="218"/>
      <c r="F637" s="143" t="str">
        <f>IFERROR(IF(VLOOKUP(Table1[[#This Row],[Budget Code Description]],Dimentions!$X$6:$AC$132,2,FALSE)="","",VLOOKUP(Table1[[#This Row],[Budget Code Description]],Dimentions!$X$6:$AC$132,2,FALSE)),"")</f>
        <v/>
      </c>
      <c r="G637" s="143" t="str">
        <f>IFERROR(VLOOKUP(Table1[[#This Row],[Budget Code Description]],Dimentions!$X$6:$AC$132,3,FALSE),"")</f>
        <v/>
      </c>
      <c r="H637" s="64" t="str">
        <f>IFERROR(VLOOKUP(Table1[[#This Row],[Account]],Dimentions!$S$6:$V$233,2,FALSE),"")</f>
        <v/>
      </c>
      <c r="I637" s="62">
        <f>_xlfn.NUMBERVALUE(LEFT(Table1[[#This Row],[Account]],1))</f>
        <v>0</v>
      </c>
      <c r="J637" s="62" t="str">
        <f>IFERROR(VLOOKUP(Table1[[#This Row],[Budget Code Description]],Table6[#All],7,FALSE),"")</f>
        <v/>
      </c>
      <c r="K637" s="143" t="str">
        <f>IFERROR(VLOOKUP(Table1[[#This Row],[Budget Code Description]],Table6[#All],8,FALSE),"")</f>
        <v/>
      </c>
      <c r="L637" s="63"/>
      <c r="M637" s="65" t="str">
        <f>IFERROR(VLOOKUP(Table1[[#This Row],[Staff ID]],Table2[],2,FALSE),"")</f>
        <v/>
      </c>
      <c r="N637" s="211" t="str">
        <f>IFERROR(IF(VLOOKUP(Table1[[#This Row],[Budget Code Description]],Dimentions!$X$6:$AC$97,4,FALSE)="","",VLOOKUP(Table1[[#This Row],[Budget Code Description]],Dimentions!$X$6:$AC$97,4,FALSE)),"")</f>
        <v/>
      </c>
      <c r="O637" s="65" t="str">
        <f>IFERROR(VLOOKUP(Table1[[#This Row],[Vendor ID]],Table549[],2,FALSE),"")</f>
        <v/>
      </c>
      <c r="P637" s="63"/>
      <c r="Q637" s="143" t="str">
        <f>IF(Table1[[#This Row],[Posting Date]]&lt;&gt;"",$D$9,"")</f>
        <v/>
      </c>
      <c r="R637" s="159" t="str">
        <f>IF(Table1[[#This Row],[Posting Date]]&lt;&gt;"",$D$10,"")</f>
        <v/>
      </c>
      <c r="S637" s="66"/>
      <c r="T637" s="63"/>
      <c r="U637" s="67"/>
      <c r="V637" s="67"/>
      <c r="W637" s="67" t="str">
        <f t="shared" si="10"/>
        <v/>
      </c>
      <c r="X637" s="161" t="str">
        <f>IF(E637="","",(IF(Table1[[#This Row],[Cur]]="USD",Table1[[#This Row],[Cur_Amount Debit]],Table1[[#This Row],[Cur_Amount Debit]]/Table1[[#This Row],[Exchange Rate]])))</f>
        <v/>
      </c>
      <c r="Y637" s="161" t="str">
        <f>IF(E637="","",(IF(Table1[[#This Row],[Cur]]="USD",Table1[[#This Row],[Cur_Amount Credit]],Table1[[#This Row],[Cur_Amount Credit]]/ExchangeRate)))</f>
        <v/>
      </c>
      <c r="Z637" s="203" t="str">
        <f>IF(E637="","",(Table1[[#This Row],[Debit USD]]-Table1[[#This Row],[Credit USD]]))</f>
        <v/>
      </c>
      <c r="AA637" s="122"/>
      <c r="AB637" s="1"/>
      <c r="AC637" s="15"/>
      <c r="AD637" s="15" t="str">
        <f>IF(AND(OR(Table1[[#This Row],[Account]]="15030",Table1[[#This Row],[Account]]="15035",Table1[[#This Row],[Account]]="20150"),Table1[[#This Row],[Vendor ID]]=""),1,"")</f>
        <v/>
      </c>
      <c r="AE637" s="15"/>
      <c r="AF637" s="15"/>
      <c r="AG637" s="15"/>
      <c r="AH637" s="46" t="str">
        <f>IF(Table1[[#This Row],[Posting Date]]&lt;&gt;"","GJ-"&amp;CountryID,"")</f>
        <v/>
      </c>
      <c r="AI637" s="59" t="str">
        <f>IF(Table1[[#This Row],[Posting Date]]&lt;&gt;"",Table1[[#This Row],[Posting Date]],"")</f>
        <v/>
      </c>
      <c r="AJ637" s="46"/>
      <c r="AK637" s="46" t="str">
        <f>IF(Table1[[#This Row],[Description]]&lt;&gt;"",Table1[[#This Row],[Description]],"")</f>
        <v/>
      </c>
      <c r="AL637" s="46" t="str">
        <f>IF(Table1[[#This Row],[Posting Date]]&lt;&gt;"",Table1[[#This Row],[Reference Number]],"")</f>
        <v/>
      </c>
      <c r="AM637" s="46" t="str">
        <f>TRIM(Table1[[#This Row],[Line '#]])</f>
        <v/>
      </c>
      <c r="AN637" s="46" t="str">
        <f>TRIM(Table1[[#This Row],[Account]])</f>
        <v/>
      </c>
      <c r="AO637" s="46" t="str">
        <f>IF(Table1[[#This Row],[Posting Date]]&lt;&gt;"",$D$5,"")</f>
        <v/>
      </c>
      <c r="AP637" s="46" t="str">
        <f>TRIM(Table1[[#This Row],[Departments-Prgrams]])</f>
        <v/>
      </c>
      <c r="AQ637" s="46" t="str">
        <f>TRIM(Table1[[#This Row],[Grant]])</f>
        <v/>
      </c>
      <c r="AR637" s="46" t="str">
        <f>TRIM(Table1[[#This Row],[Staff ID]])</f>
        <v/>
      </c>
      <c r="AS637" s="46" t="str">
        <f>IF(TRIM(Table1[[#This Row],[Budget Code]])=0,"",TRIM(Table1[[#This Row],[Budget Code]]))</f>
        <v/>
      </c>
      <c r="AT637" s="46" t="str">
        <f>IF(Table1[[#This Row],[Line Description]]&lt;&gt;"",Table1[[#This Row],[Line Description]],"")</f>
        <v/>
      </c>
      <c r="AU637" s="46" t="str">
        <f>IF(Table1[[#This Row],[Cur_Amount Debit]]&gt;0,ROUND(Table1[[#This Row],[Cur_Amount Debit]],2),"")</f>
        <v/>
      </c>
      <c r="AV637" s="46" t="str">
        <f>IF(Table1[[#This Row],[Cur_Amount Credit]]&gt;0,ROUND(Table1[[#This Row],[Cur_Amount Credit]],2),"")</f>
        <v/>
      </c>
      <c r="AW637" s="46" t="str">
        <f>LEFT(Table1[[#This Row],[Cur]],3)</f>
        <v/>
      </c>
      <c r="AX637" s="59"/>
      <c r="AY637" s="46"/>
      <c r="AZ637" s="46" t="str">
        <f>IF(Table1[[#This Row],[Cur]]&lt;&gt;"",IF(Table1[[#This Row],[Cur]]="USD","",ExchangeRate),"")</f>
        <v/>
      </c>
      <c r="BA637" s="46" t="str">
        <f>IF(Table1[[#This Row],[Grant]]&lt;&gt;"",VLOOKUP(Table1[[#This Row],[Grant]],Grants!B:D,3),"")</f>
        <v/>
      </c>
      <c r="BB637" s="46" t="str">
        <f>TRIM(Table1[[#This Row],[Vendor ID]])</f>
        <v/>
      </c>
      <c r="BC637">
        <f>IF(Table1[[#This Row],[Reference Number]]=Q636,BC636,BC636+1)</f>
        <v>2</v>
      </c>
    </row>
    <row r="638" spans="1:55" ht="11.25" hidden="1" customHeight="1">
      <c r="A638" s="1"/>
      <c r="B638" s="88" t="str">
        <f>IF(Table1[[#This Row],[Posting Date]]&lt;&gt;"",IF(Table1[[#This Row],[Reference Number]]=Q637,B637+1,1),"")</f>
        <v/>
      </c>
      <c r="C638" s="61"/>
      <c r="D638" s="61"/>
      <c r="E638" s="218"/>
      <c r="F638" s="143" t="str">
        <f>IFERROR(IF(VLOOKUP(Table1[[#This Row],[Budget Code Description]],Dimentions!$X$6:$AC$132,2,FALSE)="","",VLOOKUP(Table1[[#This Row],[Budget Code Description]],Dimentions!$X$6:$AC$132,2,FALSE)),"")</f>
        <v/>
      </c>
      <c r="G638" s="143" t="str">
        <f>IFERROR(VLOOKUP(Table1[[#This Row],[Budget Code Description]],Dimentions!$X$6:$AC$132,3,FALSE),"")</f>
        <v/>
      </c>
      <c r="H638" s="64" t="str">
        <f>IFERROR(VLOOKUP(Table1[[#This Row],[Account]],Dimentions!$S$6:$V$233,2,FALSE),"")</f>
        <v/>
      </c>
      <c r="I638" s="62">
        <f>_xlfn.NUMBERVALUE(LEFT(Table1[[#This Row],[Account]],1))</f>
        <v>0</v>
      </c>
      <c r="J638" s="62" t="str">
        <f>IFERROR(VLOOKUP(Table1[[#This Row],[Budget Code Description]],Table6[#All],7,FALSE),"")</f>
        <v/>
      </c>
      <c r="K638" s="143" t="str">
        <f>IFERROR(VLOOKUP(Table1[[#This Row],[Budget Code Description]],Table6[#All],8,FALSE),"")</f>
        <v/>
      </c>
      <c r="L638" s="63"/>
      <c r="M638" s="65" t="str">
        <f>IFERROR(VLOOKUP(Table1[[#This Row],[Staff ID]],Table2[],2,FALSE),"")</f>
        <v/>
      </c>
      <c r="N638" s="211" t="str">
        <f>IFERROR(IF(VLOOKUP(Table1[[#This Row],[Budget Code Description]],Dimentions!$X$6:$AC$97,4,FALSE)="","",VLOOKUP(Table1[[#This Row],[Budget Code Description]],Dimentions!$X$6:$AC$97,4,FALSE)),"")</f>
        <v/>
      </c>
      <c r="O638" s="65" t="str">
        <f>IFERROR(VLOOKUP(Table1[[#This Row],[Vendor ID]],Table549[],2,FALSE),"")</f>
        <v/>
      </c>
      <c r="P638" s="63"/>
      <c r="Q638" s="143" t="str">
        <f>IF(Table1[[#This Row],[Posting Date]]&lt;&gt;"",$D$9,"")</f>
        <v/>
      </c>
      <c r="R638" s="159" t="str">
        <f>IF(Table1[[#This Row],[Posting Date]]&lt;&gt;"",$D$10,"")</f>
        <v/>
      </c>
      <c r="S638" s="66"/>
      <c r="T638" s="63"/>
      <c r="U638" s="67"/>
      <c r="V638" s="67"/>
      <c r="W638" s="67" t="str">
        <f t="shared" si="10"/>
        <v/>
      </c>
      <c r="X638" s="161" t="str">
        <f>IF(E638="","",(IF(Table1[[#This Row],[Cur]]="USD",Table1[[#This Row],[Cur_Amount Debit]],Table1[[#This Row],[Cur_Amount Debit]]/Table1[[#This Row],[Exchange Rate]])))</f>
        <v/>
      </c>
      <c r="Y638" s="161" t="str">
        <f>IF(E638="","",(IF(Table1[[#This Row],[Cur]]="USD",Table1[[#This Row],[Cur_Amount Credit]],Table1[[#This Row],[Cur_Amount Credit]]/ExchangeRate)))</f>
        <v/>
      </c>
      <c r="Z638" s="203" t="str">
        <f>IF(E638="","",(Table1[[#This Row],[Debit USD]]-Table1[[#This Row],[Credit USD]]))</f>
        <v/>
      </c>
      <c r="AA638" s="122"/>
      <c r="AB638" s="1"/>
      <c r="AC638" s="15"/>
      <c r="AD638" s="15" t="str">
        <f>IF(AND(OR(Table1[[#This Row],[Account]]="15030",Table1[[#This Row],[Account]]="15035",Table1[[#This Row],[Account]]="20150"),Table1[[#This Row],[Vendor ID]]=""),1,"")</f>
        <v/>
      </c>
      <c r="AE638" s="15"/>
      <c r="AF638" s="15"/>
      <c r="AG638" s="15"/>
      <c r="AH638" s="46" t="str">
        <f>IF(Table1[[#This Row],[Posting Date]]&lt;&gt;"","GJ-"&amp;CountryID,"")</f>
        <v/>
      </c>
      <c r="AI638" s="59" t="str">
        <f>IF(Table1[[#This Row],[Posting Date]]&lt;&gt;"",Table1[[#This Row],[Posting Date]],"")</f>
        <v/>
      </c>
      <c r="AJ638" s="46"/>
      <c r="AK638" s="46" t="str">
        <f>IF(Table1[[#This Row],[Description]]&lt;&gt;"",Table1[[#This Row],[Description]],"")</f>
        <v/>
      </c>
      <c r="AL638" s="46" t="str">
        <f>IF(Table1[[#This Row],[Posting Date]]&lt;&gt;"",Table1[[#This Row],[Reference Number]],"")</f>
        <v/>
      </c>
      <c r="AM638" s="46" t="str">
        <f>TRIM(Table1[[#This Row],[Line '#]])</f>
        <v/>
      </c>
      <c r="AN638" s="46" t="str">
        <f>TRIM(Table1[[#This Row],[Account]])</f>
        <v/>
      </c>
      <c r="AO638" s="46" t="str">
        <f>IF(Table1[[#This Row],[Posting Date]]&lt;&gt;"",$D$5,"")</f>
        <v/>
      </c>
      <c r="AP638" s="46" t="str">
        <f>TRIM(Table1[[#This Row],[Departments-Prgrams]])</f>
        <v/>
      </c>
      <c r="AQ638" s="46" t="str">
        <f>TRIM(Table1[[#This Row],[Grant]])</f>
        <v/>
      </c>
      <c r="AR638" s="46" t="str">
        <f>TRIM(Table1[[#This Row],[Staff ID]])</f>
        <v/>
      </c>
      <c r="AS638" s="46" t="str">
        <f>IF(TRIM(Table1[[#This Row],[Budget Code]])=0,"",TRIM(Table1[[#This Row],[Budget Code]]))</f>
        <v/>
      </c>
      <c r="AT638" s="46" t="str">
        <f>IF(Table1[[#This Row],[Line Description]]&lt;&gt;"",Table1[[#This Row],[Line Description]],"")</f>
        <v/>
      </c>
      <c r="AU638" s="46" t="str">
        <f>IF(Table1[[#This Row],[Cur_Amount Debit]]&gt;0,ROUND(Table1[[#This Row],[Cur_Amount Debit]],2),"")</f>
        <v/>
      </c>
      <c r="AV638" s="46" t="str">
        <f>IF(Table1[[#This Row],[Cur_Amount Credit]]&gt;0,ROUND(Table1[[#This Row],[Cur_Amount Credit]],2),"")</f>
        <v/>
      </c>
      <c r="AW638" s="46" t="str">
        <f>LEFT(Table1[[#This Row],[Cur]],3)</f>
        <v/>
      </c>
      <c r="AX638" s="59"/>
      <c r="AY638" s="46"/>
      <c r="AZ638" s="46" t="str">
        <f>IF(Table1[[#This Row],[Cur]]&lt;&gt;"",IF(Table1[[#This Row],[Cur]]="USD","",ExchangeRate),"")</f>
        <v/>
      </c>
      <c r="BA638" s="46" t="str">
        <f>IF(Table1[[#This Row],[Grant]]&lt;&gt;"",VLOOKUP(Table1[[#This Row],[Grant]],Grants!B:D,3),"")</f>
        <v/>
      </c>
      <c r="BB638" s="46" t="str">
        <f>TRIM(Table1[[#This Row],[Vendor ID]])</f>
        <v/>
      </c>
      <c r="BC638">
        <f>IF(Table1[[#This Row],[Reference Number]]=Q637,BC637,BC637+1)</f>
        <v>2</v>
      </c>
    </row>
    <row r="639" spans="1:55" ht="11.25" hidden="1" customHeight="1">
      <c r="A639" s="1"/>
      <c r="B639" s="88" t="str">
        <f>IF(Table1[[#This Row],[Posting Date]]&lt;&gt;"",IF(Table1[[#This Row],[Reference Number]]=Q638,B638+1,1),"")</f>
        <v/>
      </c>
      <c r="C639" s="61"/>
      <c r="D639" s="61"/>
      <c r="E639" s="218"/>
      <c r="F639" s="143" t="str">
        <f>IFERROR(IF(VLOOKUP(Table1[[#This Row],[Budget Code Description]],Dimentions!$X$6:$AC$132,2,FALSE)="","",VLOOKUP(Table1[[#This Row],[Budget Code Description]],Dimentions!$X$6:$AC$132,2,FALSE)),"")</f>
        <v/>
      </c>
      <c r="G639" s="143" t="str">
        <f>IFERROR(VLOOKUP(Table1[[#This Row],[Budget Code Description]],Dimentions!$X$6:$AC$132,3,FALSE),"")</f>
        <v/>
      </c>
      <c r="H639" s="64" t="str">
        <f>IFERROR(VLOOKUP(Table1[[#This Row],[Account]],Dimentions!$S$6:$V$233,2,FALSE),"")</f>
        <v/>
      </c>
      <c r="I639" s="62">
        <f>_xlfn.NUMBERVALUE(LEFT(Table1[[#This Row],[Account]],1))</f>
        <v>0</v>
      </c>
      <c r="J639" s="62" t="str">
        <f>IFERROR(VLOOKUP(Table1[[#This Row],[Budget Code Description]],Table6[#All],7,FALSE),"")</f>
        <v/>
      </c>
      <c r="K639" s="143" t="str">
        <f>IFERROR(VLOOKUP(Table1[[#This Row],[Budget Code Description]],Table6[#All],8,FALSE),"")</f>
        <v/>
      </c>
      <c r="L639" s="63"/>
      <c r="M639" s="65" t="str">
        <f>IFERROR(VLOOKUP(Table1[[#This Row],[Staff ID]],Table2[],2,FALSE),"")</f>
        <v/>
      </c>
      <c r="N639" s="211" t="str">
        <f>IFERROR(IF(VLOOKUP(Table1[[#This Row],[Budget Code Description]],Dimentions!$X$6:$AC$97,4,FALSE)="","",VLOOKUP(Table1[[#This Row],[Budget Code Description]],Dimentions!$X$6:$AC$97,4,FALSE)),"")</f>
        <v/>
      </c>
      <c r="O639" s="65" t="str">
        <f>IFERROR(VLOOKUP(Table1[[#This Row],[Vendor ID]],Table549[],2,FALSE),"")</f>
        <v/>
      </c>
      <c r="P639" s="63"/>
      <c r="Q639" s="143" t="str">
        <f>IF(Table1[[#This Row],[Posting Date]]&lt;&gt;"",$D$9,"")</f>
        <v/>
      </c>
      <c r="R639" s="159" t="str">
        <f>IF(Table1[[#This Row],[Posting Date]]&lt;&gt;"",$D$10,"")</f>
        <v/>
      </c>
      <c r="S639" s="66"/>
      <c r="T639" s="63"/>
      <c r="U639" s="67"/>
      <c r="V639" s="67"/>
      <c r="W639" s="67" t="str">
        <f t="shared" si="10"/>
        <v/>
      </c>
      <c r="X639" s="161" t="str">
        <f>IF(E639="","",(IF(Table1[[#This Row],[Cur]]="USD",Table1[[#This Row],[Cur_Amount Debit]],Table1[[#This Row],[Cur_Amount Debit]]/Table1[[#This Row],[Exchange Rate]])))</f>
        <v/>
      </c>
      <c r="Y639" s="161" t="str">
        <f>IF(E639="","",(IF(Table1[[#This Row],[Cur]]="USD",Table1[[#This Row],[Cur_Amount Credit]],Table1[[#This Row],[Cur_Amount Credit]]/ExchangeRate)))</f>
        <v/>
      </c>
      <c r="Z639" s="203" t="str">
        <f>IF(E639="","",(Table1[[#This Row],[Debit USD]]-Table1[[#This Row],[Credit USD]]))</f>
        <v/>
      </c>
      <c r="AA639" s="122"/>
      <c r="AB639" s="1"/>
      <c r="AC639" s="15"/>
      <c r="AD639" s="15" t="str">
        <f>IF(AND(OR(Table1[[#This Row],[Account]]="15030",Table1[[#This Row],[Account]]="15035",Table1[[#This Row],[Account]]="20150"),Table1[[#This Row],[Vendor ID]]=""),1,"")</f>
        <v/>
      </c>
      <c r="AE639" s="15"/>
      <c r="AF639" s="15"/>
      <c r="AG639" s="15"/>
      <c r="AH639" s="46" t="str">
        <f>IF(Table1[[#This Row],[Posting Date]]&lt;&gt;"","GJ-"&amp;CountryID,"")</f>
        <v/>
      </c>
      <c r="AI639" s="59" t="str">
        <f>IF(Table1[[#This Row],[Posting Date]]&lt;&gt;"",Table1[[#This Row],[Posting Date]],"")</f>
        <v/>
      </c>
      <c r="AJ639" s="46"/>
      <c r="AK639" s="46" t="str">
        <f>IF(Table1[[#This Row],[Description]]&lt;&gt;"",Table1[[#This Row],[Description]],"")</f>
        <v/>
      </c>
      <c r="AL639" s="46" t="str">
        <f>IF(Table1[[#This Row],[Posting Date]]&lt;&gt;"",Table1[[#This Row],[Reference Number]],"")</f>
        <v/>
      </c>
      <c r="AM639" s="46" t="str">
        <f>TRIM(Table1[[#This Row],[Line '#]])</f>
        <v/>
      </c>
      <c r="AN639" s="46" t="str">
        <f>TRIM(Table1[[#This Row],[Account]])</f>
        <v/>
      </c>
      <c r="AO639" s="46" t="str">
        <f>IF(Table1[[#This Row],[Posting Date]]&lt;&gt;"",$D$5,"")</f>
        <v/>
      </c>
      <c r="AP639" s="46" t="str">
        <f>TRIM(Table1[[#This Row],[Departments-Prgrams]])</f>
        <v/>
      </c>
      <c r="AQ639" s="46" t="str">
        <f>TRIM(Table1[[#This Row],[Grant]])</f>
        <v/>
      </c>
      <c r="AR639" s="46" t="str">
        <f>TRIM(Table1[[#This Row],[Staff ID]])</f>
        <v/>
      </c>
      <c r="AS639" s="46" t="str">
        <f>IF(TRIM(Table1[[#This Row],[Budget Code]])=0,"",TRIM(Table1[[#This Row],[Budget Code]]))</f>
        <v/>
      </c>
      <c r="AT639" s="46" t="str">
        <f>IF(Table1[[#This Row],[Line Description]]&lt;&gt;"",Table1[[#This Row],[Line Description]],"")</f>
        <v/>
      </c>
      <c r="AU639" s="46" t="str">
        <f>IF(Table1[[#This Row],[Cur_Amount Debit]]&gt;0,ROUND(Table1[[#This Row],[Cur_Amount Debit]],2),"")</f>
        <v/>
      </c>
      <c r="AV639" s="46" t="str">
        <f>IF(Table1[[#This Row],[Cur_Amount Credit]]&gt;0,ROUND(Table1[[#This Row],[Cur_Amount Credit]],2),"")</f>
        <v/>
      </c>
      <c r="AW639" s="46" t="str">
        <f>LEFT(Table1[[#This Row],[Cur]],3)</f>
        <v/>
      </c>
      <c r="AX639" s="59"/>
      <c r="AY639" s="46"/>
      <c r="AZ639" s="46" t="str">
        <f>IF(Table1[[#This Row],[Cur]]&lt;&gt;"",IF(Table1[[#This Row],[Cur]]="USD","",ExchangeRate),"")</f>
        <v/>
      </c>
      <c r="BA639" s="46" t="str">
        <f>IF(Table1[[#This Row],[Grant]]&lt;&gt;"",VLOOKUP(Table1[[#This Row],[Grant]],Grants!B:D,3),"")</f>
        <v/>
      </c>
      <c r="BB639" s="46" t="str">
        <f>TRIM(Table1[[#This Row],[Vendor ID]])</f>
        <v/>
      </c>
      <c r="BC639">
        <f>IF(Table1[[#This Row],[Reference Number]]=Q638,BC638,BC638+1)</f>
        <v>2</v>
      </c>
    </row>
    <row r="640" spans="1:55" ht="11.25" hidden="1" customHeight="1">
      <c r="A640" s="1"/>
      <c r="B640" s="88" t="str">
        <f>IF(Table1[[#This Row],[Posting Date]]&lt;&gt;"",IF(Table1[[#This Row],[Reference Number]]=Q639,B639+1,1),"")</f>
        <v/>
      </c>
      <c r="C640" s="61"/>
      <c r="D640" s="61"/>
      <c r="E640" s="218"/>
      <c r="F640" s="143" t="str">
        <f>IFERROR(IF(VLOOKUP(Table1[[#This Row],[Budget Code Description]],Dimentions!$X$6:$AC$132,2,FALSE)="","",VLOOKUP(Table1[[#This Row],[Budget Code Description]],Dimentions!$X$6:$AC$132,2,FALSE)),"")</f>
        <v/>
      </c>
      <c r="G640" s="143" t="str">
        <f>IFERROR(VLOOKUP(Table1[[#This Row],[Budget Code Description]],Dimentions!$X$6:$AC$132,3,FALSE),"")</f>
        <v/>
      </c>
      <c r="H640" s="64" t="str">
        <f>IFERROR(VLOOKUP(Table1[[#This Row],[Account]],Dimentions!$S$6:$V$233,2,FALSE),"")</f>
        <v/>
      </c>
      <c r="I640" s="62">
        <f>_xlfn.NUMBERVALUE(LEFT(Table1[[#This Row],[Account]],1))</f>
        <v>0</v>
      </c>
      <c r="J640" s="62" t="str">
        <f>IFERROR(VLOOKUP(Table1[[#This Row],[Budget Code Description]],Table6[#All],7,FALSE),"")</f>
        <v/>
      </c>
      <c r="K640" s="143" t="str">
        <f>IFERROR(VLOOKUP(Table1[[#This Row],[Budget Code Description]],Table6[#All],8,FALSE),"")</f>
        <v/>
      </c>
      <c r="L640" s="63"/>
      <c r="M640" s="65" t="str">
        <f>IFERROR(VLOOKUP(Table1[[#This Row],[Staff ID]],Table2[],2,FALSE),"")</f>
        <v/>
      </c>
      <c r="N640" s="211" t="str">
        <f>IFERROR(IF(VLOOKUP(Table1[[#This Row],[Budget Code Description]],Dimentions!$X$6:$AC$97,4,FALSE)="","",VLOOKUP(Table1[[#This Row],[Budget Code Description]],Dimentions!$X$6:$AC$97,4,FALSE)),"")</f>
        <v/>
      </c>
      <c r="O640" s="65" t="str">
        <f>IFERROR(VLOOKUP(Table1[[#This Row],[Vendor ID]],Table549[],2,FALSE),"")</f>
        <v/>
      </c>
      <c r="P640" s="63"/>
      <c r="Q640" s="143" t="str">
        <f>IF(Table1[[#This Row],[Posting Date]]&lt;&gt;"",$D$9,"")</f>
        <v/>
      </c>
      <c r="R640" s="159" t="str">
        <f>IF(Table1[[#This Row],[Posting Date]]&lt;&gt;"",$D$10,"")</f>
        <v/>
      </c>
      <c r="S640" s="66"/>
      <c r="T640" s="63"/>
      <c r="U640" s="67"/>
      <c r="V640" s="67"/>
      <c r="W640" s="67" t="str">
        <f t="shared" si="10"/>
        <v/>
      </c>
      <c r="X640" s="161" t="str">
        <f>IF(E640="","",(IF(Table1[[#This Row],[Cur]]="USD",Table1[[#This Row],[Cur_Amount Debit]],Table1[[#This Row],[Cur_Amount Debit]]/Table1[[#This Row],[Exchange Rate]])))</f>
        <v/>
      </c>
      <c r="Y640" s="161" t="str">
        <f>IF(E640="","",(IF(Table1[[#This Row],[Cur]]="USD",Table1[[#This Row],[Cur_Amount Credit]],Table1[[#This Row],[Cur_Amount Credit]]/ExchangeRate)))</f>
        <v/>
      </c>
      <c r="Z640" s="203" t="str">
        <f>IF(E640="","",(Table1[[#This Row],[Debit USD]]-Table1[[#This Row],[Credit USD]]))</f>
        <v/>
      </c>
      <c r="AA640" s="122"/>
      <c r="AB640" s="1"/>
      <c r="AC640" s="15"/>
      <c r="AD640" s="15" t="str">
        <f>IF(AND(OR(Table1[[#This Row],[Account]]="15030",Table1[[#This Row],[Account]]="15035",Table1[[#This Row],[Account]]="20150"),Table1[[#This Row],[Vendor ID]]=""),1,"")</f>
        <v/>
      </c>
      <c r="AE640" s="15"/>
      <c r="AF640" s="15"/>
      <c r="AG640" s="15"/>
      <c r="AH640" s="46" t="str">
        <f>IF(Table1[[#This Row],[Posting Date]]&lt;&gt;"","GJ-"&amp;CountryID,"")</f>
        <v/>
      </c>
      <c r="AI640" s="59" t="str">
        <f>IF(Table1[[#This Row],[Posting Date]]&lt;&gt;"",Table1[[#This Row],[Posting Date]],"")</f>
        <v/>
      </c>
      <c r="AJ640" s="46"/>
      <c r="AK640" s="46" t="str">
        <f>IF(Table1[[#This Row],[Description]]&lt;&gt;"",Table1[[#This Row],[Description]],"")</f>
        <v/>
      </c>
      <c r="AL640" s="46" t="str">
        <f>IF(Table1[[#This Row],[Posting Date]]&lt;&gt;"",Table1[[#This Row],[Reference Number]],"")</f>
        <v/>
      </c>
      <c r="AM640" s="46" t="str">
        <f>TRIM(Table1[[#This Row],[Line '#]])</f>
        <v/>
      </c>
      <c r="AN640" s="46" t="str">
        <f>TRIM(Table1[[#This Row],[Account]])</f>
        <v/>
      </c>
      <c r="AO640" s="46" t="str">
        <f>IF(Table1[[#This Row],[Posting Date]]&lt;&gt;"",$D$5,"")</f>
        <v/>
      </c>
      <c r="AP640" s="46" t="str">
        <f>TRIM(Table1[[#This Row],[Departments-Prgrams]])</f>
        <v/>
      </c>
      <c r="AQ640" s="46" t="str">
        <f>TRIM(Table1[[#This Row],[Grant]])</f>
        <v/>
      </c>
      <c r="AR640" s="46" t="str">
        <f>TRIM(Table1[[#This Row],[Staff ID]])</f>
        <v/>
      </c>
      <c r="AS640" s="46" t="str">
        <f>IF(TRIM(Table1[[#This Row],[Budget Code]])=0,"",TRIM(Table1[[#This Row],[Budget Code]]))</f>
        <v/>
      </c>
      <c r="AT640" s="46" t="str">
        <f>IF(Table1[[#This Row],[Line Description]]&lt;&gt;"",Table1[[#This Row],[Line Description]],"")</f>
        <v/>
      </c>
      <c r="AU640" s="46" t="str">
        <f>IF(Table1[[#This Row],[Cur_Amount Debit]]&gt;0,ROUND(Table1[[#This Row],[Cur_Amount Debit]],2),"")</f>
        <v/>
      </c>
      <c r="AV640" s="46" t="str">
        <f>IF(Table1[[#This Row],[Cur_Amount Credit]]&gt;0,ROUND(Table1[[#This Row],[Cur_Amount Credit]],2),"")</f>
        <v/>
      </c>
      <c r="AW640" s="46" t="str">
        <f>LEFT(Table1[[#This Row],[Cur]],3)</f>
        <v/>
      </c>
      <c r="AX640" s="59"/>
      <c r="AY640" s="46"/>
      <c r="AZ640" s="46" t="str">
        <f>IF(Table1[[#This Row],[Cur]]&lt;&gt;"",IF(Table1[[#This Row],[Cur]]="USD","",ExchangeRate),"")</f>
        <v/>
      </c>
      <c r="BA640" s="46" t="str">
        <f>IF(Table1[[#This Row],[Grant]]&lt;&gt;"",VLOOKUP(Table1[[#This Row],[Grant]],Grants!B:D,3),"")</f>
        <v/>
      </c>
      <c r="BB640" s="46" t="str">
        <f>TRIM(Table1[[#This Row],[Vendor ID]])</f>
        <v/>
      </c>
      <c r="BC640">
        <f>IF(Table1[[#This Row],[Reference Number]]=Q639,BC639,BC639+1)</f>
        <v>2</v>
      </c>
    </row>
    <row r="641" spans="1:55" ht="11.25" hidden="1" customHeight="1">
      <c r="A641" s="1"/>
      <c r="B641" s="88" t="str">
        <f>IF(Table1[[#This Row],[Posting Date]]&lt;&gt;"",IF(Table1[[#This Row],[Reference Number]]=Q640,B640+1,1),"")</f>
        <v/>
      </c>
      <c r="C641" s="61"/>
      <c r="D641" s="61"/>
      <c r="E641" s="218"/>
      <c r="F641" s="143" t="str">
        <f>IFERROR(IF(VLOOKUP(Table1[[#This Row],[Budget Code Description]],Dimentions!$X$6:$AC$132,2,FALSE)="","",VLOOKUP(Table1[[#This Row],[Budget Code Description]],Dimentions!$X$6:$AC$132,2,FALSE)),"")</f>
        <v/>
      </c>
      <c r="G641" s="143" t="str">
        <f>IFERROR(VLOOKUP(Table1[[#This Row],[Budget Code Description]],Dimentions!$X$6:$AC$132,3,FALSE),"")</f>
        <v/>
      </c>
      <c r="H641" s="64" t="str">
        <f>IFERROR(VLOOKUP(Table1[[#This Row],[Account]],Dimentions!$S$6:$V$233,2,FALSE),"")</f>
        <v/>
      </c>
      <c r="I641" s="62">
        <f>_xlfn.NUMBERVALUE(LEFT(Table1[[#This Row],[Account]],1))</f>
        <v>0</v>
      </c>
      <c r="J641" s="62" t="str">
        <f>IFERROR(VLOOKUP(Table1[[#This Row],[Budget Code Description]],Table6[#All],7,FALSE),"")</f>
        <v/>
      </c>
      <c r="K641" s="143" t="str">
        <f>IFERROR(VLOOKUP(Table1[[#This Row],[Budget Code Description]],Table6[#All],8,FALSE),"")</f>
        <v/>
      </c>
      <c r="L641" s="63"/>
      <c r="M641" s="65" t="str">
        <f>IFERROR(VLOOKUP(Table1[[#This Row],[Staff ID]],Table2[],2,FALSE),"")</f>
        <v/>
      </c>
      <c r="N641" s="211" t="str">
        <f>IFERROR(IF(VLOOKUP(Table1[[#This Row],[Budget Code Description]],Dimentions!$X$6:$AC$97,4,FALSE)="","",VLOOKUP(Table1[[#This Row],[Budget Code Description]],Dimentions!$X$6:$AC$97,4,FALSE)),"")</f>
        <v/>
      </c>
      <c r="O641" s="65" t="str">
        <f>IFERROR(VLOOKUP(Table1[[#This Row],[Vendor ID]],Table549[],2,FALSE),"")</f>
        <v/>
      </c>
      <c r="P641" s="63"/>
      <c r="Q641" s="143" t="str">
        <f>IF(Table1[[#This Row],[Posting Date]]&lt;&gt;"",$D$9,"")</f>
        <v/>
      </c>
      <c r="R641" s="159" t="str">
        <f>IF(Table1[[#This Row],[Posting Date]]&lt;&gt;"",$D$10,"")</f>
        <v/>
      </c>
      <c r="S641" s="66"/>
      <c r="T641" s="63"/>
      <c r="U641" s="67"/>
      <c r="V641" s="67"/>
      <c r="W641" s="67" t="str">
        <f t="shared" si="10"/>
        <v/>
      </c>
      <c r="X641" s="161" t="str">
        <f>IF(E641="","",(IF(Table1[[#This Row],[Cur]]="USD",Table1[[#This Row],[Cur_Amount Debit]],Table1[[#This Row],[Cur_Amount Debit]]/Table1[[#This Row],[Exchange Rate]])))</f>
        <v/>
      </c>
      <c r="Y641" s="161" t="str">
        <f>IF(E641="","",(IF(Table1[[#This Row],[Cur]]="USD",Table1[[#This Row],[Cur_Amount Credit]],Table1[[#This Row],[Cur_Amount Credit]]/ExchangeRate)))</f>
        <v/>
      </c>
      <c r="Z641" s="203" t="str">
        <f>IF(E641="","",(Table1[[#This Row],[Debit USD]]-Table1[[#This Row],[Credit USD]]))</f>
        <v/>
      </c>
      <c r="AA641" s="122"/>
      <c r="AB641" s="1"/>
      <c r="AC641" s="15"/>
      <c r="AD641" s="15" t="str">
        <f>IF(AND(OR(Table1[[#This Row],[Account]]="15030",Table1[[#This Row],[Account]]="15035",Table1[[#This Row],[Account]]="20150"),Table1[[#This Row],[Vendor ID]]=""),1,"")</f>
        <v/>
      </c>
      <c r="AE641" s="15"/>
      <c r="AF641" s="15"/>
      <c r="AG641" s="15"/>
      <c r="AH641" s="46" t="str">
        <f>IF(Table1[[#This Row],[Posting Date]]&lt;&gt;"","GJ-"&amp;CountryID,"")</f>
        <v/>
      </c>
      <c r="AI641" s="59" t="str">
        <f>IF(Table1[[#This Row],[Posting Date]]&lt;&gt;"",Table1[[#This Row],[Posting Date]],"")</f>
        <v/>
      </c>
      <c r="AJ641" s="46"/>
      <c r="AK641" s="46" t="str">
        <f>IF(Table1[[#This Row],[Description]]&lt;&gt;"",Table1[[#This Row],[Description]],"")</f>
        <v/>
      </c>
      <c r="AL641" s="46" t="str">
        <f>IF(Table1[[#This Row],[Posting Date]]&lt;&gt;"",Table1[[#This Row],[Reference Number]],"")</f>
        <v/>
      </c>
      <c r="AM641" s="46" t="str">
        <f>TRIM(Table1[[#This Row],[Line '#]])</f>
        <v/>
      </c>
      <c r="AN641" s="46" t="str">
        <f>TRIM(Table1[[#This Row],[Account]])</f>
        <v/>
      </c>
      <c r="AO641" s="46" t="str">
        <f>IF(Table1[[#This Row],[Posting Date]]&lt;&gt;"",$D$5,"")</f>
        <v/>
      </c>
      <c r="AP641" s="46" t="str">
        <f>TRIM(Table1[[#This Row],[Departments-Prgrams]])</f>
        <v/>
      </c>
      <c r="AQ641" s="46" t="str">
        <f>TRIM(Table1[[#This Row],[Grant]])</f>
        <v/>
      </c>
      <c r="AR641" s="46" t="str">
        <f>TRIM(Table1[[#This Row],[Staff ID]])</f>
        <v/>
      </c>
      <c r="AS641" s="46" t="str">
        <f>IF(TRIM(Table1[[#This Row],[Budget Code]])=0,"",TRIM(Table1[[#This Row],[Budget Code]]))</f>
        <v/>
      </c>
      <c r="AT641" s="46" t="str">
        <f>IF(Table1[[#This Row],[Line Description]]&lt;&gt;"",Table1[[#This Row],[Line Description]],"")</f>
        <v/>
      </c>
      <c r="AU641" s="46" t="str">
        <f>IF(Table1[[#This Row],[Cur_Amount Debit]]&gt;0,ROUND(Table1[[#This Row],[Cur_Amount Debit]],2),"")</f>
        <v/>
      </c>
      <c r="AV641" s="46" t="str">
        <f>IF(Table1[[#This Row],[Cur_Amount Credit]]&gt;0,ROUND(Table1[[#This Row],[Cur_Amount Credit]],2),"")</f>
        <v/>
      </c>
      <c r="AW641" s="46" t="str">
        <f>LEFT(Table1[[#This Row],[Cur]],3)</f>
        <v/>
      </c>
      <c r="AX641" s="59"/>
      <c r="AY641" s="46"/>
      <c r="AZ641" s="46" t="str">
        <f>IF(Table1[[#This Row],[Cur]]&lt;&gt;"",IF(Table1[[#This Row],[Cur]]="USD","",ExchangeRate),"")</f>
        <v/>
      </c>
      <c r="BA641" s="46" t="str">
        <f>IF(Table1[[#This Row],[Grant]]&lt;&gt;"",VLOOKUP(Table1[[#This Row],[Grant]],Grants!B:D,3),"")</f>
        <v/>
      </c>
      <c r="BB641" s="46" t="str">
        <f>TRIM(Table1[[#This Row],[Vendor ID]])</f>
        <v/>
      </c>
      <c r="BC641">
        <f>IF(Table1[[#This Row],[Reference Number]]=Q640,BC640,BC640+1)</f>
        <v>2</v>
      </c>
    </row>
    <row r="642" spans="1:55" ht="11.25" hidden="1" customHeight="1">
      <c r="A642" s="1"/>
      <c r="B642" s="88" t="str">
        <f>IF(Table1[[#This Row],[Posting Date]]&lt;&gt;"",IF(Table1[[#This Row],[Reference Number]]=Q641,B641+1,1),"")</f>
        <v/>
      </c>
      <c r="C642" s="61"/>
      <c r="D642" s="61"/>
      <c r="E642" s="218"/>
      <c r="F642" s="143" t="str">
        <f>IFERROR(IF(VLOOKUP(Table1[[#This Row],[Budget Code Description]],Dimentions!$X$6:$AC$132,2,FALSE)="","",VLOOKUP(Table1[[#This Row],[Budget Code Description]],Dimentions!$X$6:$AC$132,2,FALSE)),"")</f>
        <v/>
      </c>
      <c r="G642" s="143" t="str">
        <f>IFERROR(VLOOKUP(Table1[[#This Row],[Budget Code Description]],Dimentions!$X$6:$AC$132,3,FALSE),"")</f>
        <v/>
      </c>
      <c r="H642" s="64" t="str">
        <f>IFERROR(VLOOKUP(Table1[[#This Row],[Account]],Dimentions!$S$6:$V$233,2,FALSE),"")</f>
        <v/>
      </c>
      <c r="I642" s="62">
        <f>_xlfn.NUMBERVALUE(LEFT(Table1[[#This Row],[Account]],1))</f>
        <v>0</v>
      </c>
      <c r="J642" s="62" t="str">
        <f>IFERROR(VLOOKUP(Table1[[#This Row],[Budget Code Description]],Table6[#All],7,FALSE),"")</f>
        <v/>
      </c>
      <c r="K642" s="143" t="str">
        <f>IFERROR(VLOOKUP(Table1[[#This Row],[Budget Code Description]],Table6[#All],8,FALSE),"")</f>
        <v/>
      </c>
      <c r="L642" s="63"/>
      <c r="M642" s="65" t="str">
        <f>IFERROR(VLOOKUP(Table1[[#This Row],[Staff ID]],Table2[],2,FALSE),"")</f>
        <v/>
      </c>
      <c r="N642" s="211" t="str">
        <f>IFERROR(IF(VLOOKUP(Table1[[#This Row],[Budget Code Description]],Dimentions!$X$6:$AC$97,4,FALSE)="","",VLOOKUP(Table1[[#This Row],[Budget Code Description]],Dimentions!$X$6:$AC$97,4,FALSE)),"")</f>
        <v/>
      </c>
      <c r="O642" s="65" t="str">
        <f>IFERROR(VLOOKUP(Table1[[#This Row],[Vendor ID]],Table549[],2,FALSE),"")</f>
        <v/>
      </c>
      <c r="P642" s="63"/>
      <c r="Q642" s="143" t="str">
        <f>IF(Table1[[#This Row],[Posting Date]]&lt;&gt;"",$D$9,"")</f>
        <v/>
      </c>
      <c r="R642" s="159" t="str">
        <f>IF(Table1[[#This Row],[Posting Date]]&lt;&gt;"",$D$10,"")</f>
        <v/>
      </c>
      <c r="S642" s="66"/>
      <c r="T642" s="63"/>
      <c r="U642" s="67"/>
      <c r="V642" s="67"/>
      <c r="W642" s="67" t="str">
        <f t="shared" si="10"/>
        <v/>
      </c>
      <c r="X642" s="161" t="str">
        <f>IF(E642="","",(IF(Table1[[#This Row],[Cur]]="USD",Table1[[#This Row],[Cur_Amount Debit]],Table1[[#This Row],[Cur_Amount Debit]]/Table1[[#This Row],[Exchange Rate]])))</f>
        <v/>
      </c>
      <c r="Y642" s="161" t="str">
        <f>IF(E642="","",(IF(Table1[[#This Row],[Cur]]="USD",Table1[[#This Row],[Cur_Amount Credit]],Table1[[#This Row],[Cur_Amount Credit]]/ExchangeRate)))</f>
        <v/>
      </c>
      <c r="Z642" s="203" t="str">
        <f>IF(E642="","",(Table1[[#This Row],[Debit USD]]-Table1[[#This Row],[Credit USD]]))</f>
        <v/>
      </c>
      <c r="AA642" s="122"/>
      <c r="AB642" s="1"/>
      <c r="AC642" s="15"/>
      <c r="AD642" s="15" t="str">
        <f>IF(AND(OR(Table1[[#This Row],[Account]]="15030",Table1[[#This Row],[Account]]="15035",Table1[[#This Row],[Account]]="20150"),Table1[[#This Row],[Vendor ID]]=""),1,"")</f>
        <v/>
      </c>
      <c r="AE642" s="15"/>
      <c r="AF642" s="15"/>
      <c r="AG642" s="15"/>
      <c r="AH642" s="46" t="str">
        <f>IF(Table1[[#This Row],[Posting Date]]&lt;&gt;"","GJ-"&amp;CountryID,"")</f>
        <v/>
      </c>
      <c r="AI642" s="59" t="str">
        <f>IF(Table1[[#This Row],[Posting Date]]&lt;&gt;"",Table1[[#This Row],[Posting Date]],"")</f>
        <v/>
      </c>
      <c r="AJ642" s="46"/>
      <c r="AK642" s="46" t="str">
        <f>IF(Table1[[#This Row],[Description]]&lt;&gt;"",Table1[[#This Row],[Description]],"")</f>
        <v/>
      </c>
      <c r="AL642" s="46" t="str">
        <f>IF(Table1[[#This Row],[Posting Date]]&lt;&gt;"",Table1[[#This Row],[Reference Number]],"")</f>
        <v/>
      </c>
      <c r="AM642" s="46" t="str">
        <f>TRIM(Table1[[#This Row],[Line '#]])</f>
        <v/>
      </c>
      <c r="AN642" s="46" t="str">
        <f>TRIM(Table1[[#This Row],[Account]])</f>
        <v/>
      </c>
      <c r="AO642" s="46" t="str">
        <f>IF(Table1[[#This Row],[Posting Date]]&lt;&gt;"",$D$5,"")</f>
        <v/>
      </c>
      <c r="AP642" s="46" t="str">
        <f>TRIM(Table1[[#This Row],[Departments-Prgrams]])</f>
        <v/>
      </c>
      <c r="AQ642" s="46" t="str">
        <f>TRIM(Table1[[#This Row],[Grant]])</f>
        <v/>
      </c>
      <c r="AR642" s="46" t="str">
        <f>TRIM(Table1[[#This Row],[Staff ID]])</f>
        <v/>
      </c>
      <c r="AS642" s="46" t="str">
        <f>IF(TRIM(Table1[[#This Row],[Budget Code]])=0,"",TRIM(Table1[[#This Row],[Budget Code]]))</f>
        <v/>
      </c>
      <c r="AT642" s="46" t="str">
        <f>IF(Table1[[#This Row],[Line Description]]&lt;&gt;"",Table1[[#This Row],[Line Description]],"")</f>
        <v/>
      </c>
      <c r="AU642" s="46" t="str">
        <f>IF(Table1[[#This Row],[Cur_Amount Debit]]&gt;0,ROUND(Table1[[#This Row],[Cur_Amount Debit]],2),"")</f>
        <v/>
      </c>
      <c r="AV642" s="46" t="str">
        <f>IF(Table1[[#This Row],[Cur_Amount Credit]]&gt;0,ROUND(Table1[[#This Row],[Cur_Amount Credit]],2),"")</f>
        <v/>
      </c>
      <c r="AW642" s="46" t="str">
        <f>LEFT(Table1[[#This Row],[Cur]],3)</f>
        <v/>
      </c>
      <c r="AX642" s="59"/>
      <c r="AY642" s="46"/>
      <c r="AZ642" s="46" t="str">
        <f>IF(Table1[[#This Row],[Cur]]&lt;&gt;"",IF(Table1[[#This Row],[Cur]]="USD","",ExchangeRate),"")</f>
        <v/>
      </c>
      <c r="BA642" s="46" t="str">
        <f>IF(Table1[[#This Row],[Grant]]&lt;&gt;"",VLOOKUP(Table1[[#This Row],[Grant]],Grants!B:D,3),"")</f>
        <v/>
      </c>
      <c r="BB642" s="46" t="str">
        <f>TRIM(Table1[[#This Row],[Vendor ID]])</f>
        <v/>
      </c>
      <c r="BC642">
        <f>IF(Table1[[#This Row],[Reference Number]]=Q641,BC641,BC641+1)</f>
        <v>2</v>
      </c>
    </row>
    <row r="643" spans="1:55" ht="11.25" hidden="1" customHeight="1">
      <c r="A643" s="1"/>
      <c r="B643" s="88" t="str">
        <f>IF(Table1[[#This Row],[Posting Date]]&lt;&gt;"",IF(Table1[[#This Row],[Reference Number]]=Q642,B642+1,1),"")</f>
        <v/>
      </c>
      <c r="C643" s="61"/>
      <c r="D643" s="61"/>
      <c r="E643" s="218"/>
      <c r="F643" s="143" t="str">
        <f>IFERROR(IF(VLOOKUP(Table1[[#This Row],[Budget Code Description]],Dimentions!$X$6:$AC$132,2,FALSE)="","",VLOOKUP(Table1[[#This Row],[Budget Code Description]],Dimentions!$X$6:$AC$132,2,FALSE)),"")</f>
        <v/>
      </c>
      <c r="G643" s="143" t="str">
        <f>IFERROR(VLOOKUP(Table1[[#This Row],[Budget Code Description]],Dimentions!$X$6:$AC$132,3,FALSE),"")</f>
        <v/>
      </c>
      <c r="H643" s="64" t="str">
        <f>IFERROR(VLOOKUP(Table1[[#This Row],[Account]],Dimentions!$S$6:$V$233,2,FALSE),"")</f>
        <v/>
      </c>
      <c r="I643" s="62">
        <f>_xlfn.NUMBERVALUE(LEFT(Table1[[#This Row],[Account]],1))</f>
        <v>0</v>
      </c>
      <c r="J643" s="62" t="str">
        <f>IFERROR(VLOOKUP(Table1[[#This Row],[Budget Code Description]],Table6[#All],7,FALSE),"")</f>
        <v/>
      </c>
      <c r="K643" s="143" t="str">
        <f>IFERROR(VLOOKUP(Table1[[#This Row],[Budget Code Description]],Table6[#All],8,FALSE),"")</f>
        <v/>
      </c>
      <c r="L643" s="63"/>
      <c r="M643" s="65" t="str">
        <f>IFERROR(VLOOKUP(Table1[[#This Row],[Staff ID]],Table2[],2,FALSE),"")</f>
        <v/>
      </c>
      <c r="N643" s="211" t="str">
        <f>IFERROR(IF(VLOOKUP(Table1[[#This Row],[Budget Code Description]],Dimentions!$X$6:$AC$97,4,FALSE)="","",VLOOKUP(Table1[[#This Row],[Budget Code Description]],Dimentions!$X$6:$AC$97,4,FALSE)),"")</f>
        <v/>
      </c>
      <c r="O643" s="65" t="str">
        <f>IFERROR(VLOOKUP(Table1[[#This Row],[Vendor ID]],Table549[],2,FALSE),"")</f>
        <v/>
      </c>
      <c r="P643" s="63"/>
      <c r="Q643" s="143" t="str">
        <f>IF(Table1[[#This Row],[Posting Date]]&lt;&gt;"",$D$9,"")</f>
        <v/>
      </c>
      <c r="R643" s="159" t="str">
        <f>IF(Table1[[#This Row],[Posting Date]]&lt;&gt;"",$D$10,"")</f>
        <v/>
      </c>
      <c r="S643" s="66"/>
      <c r="T643" s="63"/>
      <c r="U643" s="67"/>
      <c r="V643" s="67"/>
      <c r="W643" s="67" t="str">
        <f t="shared" si="10"/>
        <v/>
      </c>
      <c r="X643" s="161" t="str">
        <f>IF(E643="","",(IF(Table1[[#This Row],[Cur]]="USD",Table1[[#This Row],[Cur_Amount Debit]],Table1[[#This Row],[Cur_Amount Debit]]/Table1[[#This Row],[Exchange Rate]])))</f>
        <v/>
      </c>
      <c r="Y643" s="161" t="str">
        <f>IF(E643="","",(IF(Table1[[#This Row],[Cur]]="USD",Table1[[#This Row],[Cur_Amount Credit]],Table1[[#This Row],[Cur_Amount Credit]]/ExchangeRate)))</f>
        <v/>
      </c>
      <c r="Z643" s="203" t="str">
        <f>IF(E643="","",(Table1[[#This Row],[Debit USD]]-Table1[[#This Row],[Credit USD]]))</f>
        <v/>
      </c>
      <c r="AA643" s="122"/>
      <c r="AB643" s="1"/>
      <c r="AC643" s="15"/>
      <c r="AD643" s="15" t="str">
        <f>IF(AND(OR(Table1[[#This Row],[Account]]="15030",Table1[[#This Row],[Account]]="15035",Table1[[#This Row],[Account]]="20150"),Table1[[#This Row],[Vendor ID]]=""),1,"")</f>
        <v/>
      </c>
      <c r="AE643" s="15"/>
      <c r="AF643" s="15"/>
      <c r="AG643" s="15"/>
      <c r="AH643" s="46" t="str">
        <f>IF(Table1[[#This Row],[Posting Date]]&lt;&gt;"","GJ-"&amp;CountryID,"")</f>
        <v/>
      </c>
      <c r="AI643" s="59" t="str">
        <f>IF(Table1[[#This Row],[Posting Date]]&lt;&gt;"",Table1[[#This Row],[Posting Date]],"")</f>
        <v/>
      </c>
      <c r="AJ643" s="46"/>
      <c r="AK643" s="46" t="str">
        <f>IF(Table1[[#This Row],[Description]]&lt;&gt;"",Table1[[#This Row],[Description]],"")</f>
        <v/>
      </c>
      <c r="AL643" s="46" t="str">
        <f>IF(Table1[[#This Row],[Posting Date]]&lt;&gt;"",Table1[[#This Row],[Reference Number]],"")</f>
        <v/>
      </c>
      <c r="AM643" s="46" t="str">
        <f>TRIM(Table1[[#This Row],[Line '#]])</f>
        <v/>
      </c>
      <c r="AN643" s="46" t="str">
        <f>TRIM(Table1[[#This Row],[Account]])</f>
        <v/>
      </c>
      <c r="AO643" s="46" t="str">
        <f>IF(Table1[[#This Row],[Posting Date]]&lt;&gt;"",$D$5,"")</f>
        <v/>
      </c>
      <c r="AP643" s="46" t="str">
        <f>TRIM(Table1[[#This Row],[Departments-Prgrams]])</f>
        <v/>
      </c>
      <c r="AQ643" s="46" t="str">
        <f>TRIM(Table1[[#This Row],[Grant]])</f>
        <v/>
      </c>
      <c r="AR643" s="46" t="str">
        <f>TRIM(Table1[[#This Row],[Staff ID]])</f>
        <v/>
      </c>
      <c r="AS643" s="46" t="str">
        <f>IF(TRIM(Table1[[#This Row],[Budget Code]])=0,"",TRIM(Table1[[#This Row],[Budget Code]]))</f>
        <v/>
      </c>
      <c r="AT643" s="46" t="str">
        <f>IF(Table1[[#This Row],[Line Description]]&lt;&gt;"",Table1[[#This Row],[Line Description]],"")</f>
        <v/>
      </c>
      <c r="AU643" s="46" t="str">
        <f>IF(Table1[[#This Row],[Cur_Amount Debit]]&gt;0,ROUND(Table1[[#This Row],[Cur_Amount Debit]],2),"")</f>
        <v/>
      </c>
      <c r="AV643" s="46" t="str">
        <f>IF(Table1[[#This Row],[Cur_Amount Credit]]&gt;0,ROUND(Table1[[#This Row],[Cur_Amount Credit]],2),"")</f>
        <v/>
      </c>
      <c r="AW643" s="46" t="str">
        <f>LEFT(Table1[[#This Row],[Cur]],3)</f>
        <v/>
      </c>
      <c r="AX643" s="59"/>
      <c r="AY643" s="46"/>
      <c r="AZ643" s="46" t="str">
        <f>IF(Table1[[#This Row],[Cur]]&lt;&gt;"",IF(Table1[[#This Row],[Cur]]="USD","",ExchangeRate),"")</f>
        <v/>
      </c>
      <c r="BA643" s="46" t="str">
        <f>IF(Table1[[#This Row],[Grant]]&lt;&gt;"",VLOOKUP(Table1[[#This Row],[Grant]],Grants!B:D,3),"")</f>
        <v/>
      </c>
      <c r="BB643" s="46" t="str">
        <f>TRIM(Table1[[#This Row],[Vendor ID]])</f>
        <v/>
      </c>
      <c r="BC643">
        <f>IF(Table1[[#This Row],[Reference Number]]=Q642,BC642,BC642+1)</f>
        <v>2</v>
      </c>
    </row>
    <row r="644" spans="1:55" ht="11.25" hidden="1" customHeight="1">
      <c r="A644" s="1"/>
      <c r="B644" s="88" t="str">
        <f>IF(Table1[[#This Row],[Posting Date]]&lt;&gt;"",IF(Table1[[#This Row],[Reference Number]]=Q643,B643+1,1),"")</f>
        <v/>
      </c>
      <c r="C644" s="61"/>
      <c r="D644" s="61"/>
      <c r="E644" s="218"/>
      <c r="F644" s="143" t="str">
        <f>IFERROR(IF(VLOOKUP(Table1[[#This Row],[Budget Code Description]],Dimentions!$X$6:$AC$132,2,FALSE)="","",VLOOKUP(Table1[[#This Row],[Budget Code Description]],Dimentions!$X$6:$AC$132,2,FALSE)),"")</f>
        <v/>
      </c>
      <c r="G644" s="143" t="str">
        <f>IFERROR(VLOOKUP(Table1[[#This Row],[Budget Code Description]],Dimentions!$X$6:$AC$132,3,FALSE),"")</f>
        <v/>
      </c>
      <c r="H644" s="64" t="str">
        <f>IFERROR(VLOOKUP(Table1[[#This Row],[Account]],Dimentions!$S$6:$V$233,2,FALSE),"")</f>
        <v/>
      </c>
      <c r="I644" s="62">
        <f>_xlfn.NUMBERVALUE(LEFT(Table1[[#This Row],[Account]],1))</f>
        <v>0</v>
      </c>
      <c r="J644" s="62" t="str">
        <f>IFERROR(VLOOKUP(Table1[[#This Row],[Budget Code Description]],Table6[#All],7,FALSE),"")</f>
        <v/>
      </c>
      <c r="K644" s="143" t="str">
        <f>IFERROR(VLOOKUP(Table1[[#This Row],[Budget Code Description]],Table6[#All],8,FALSE),"")</f>
        <v/>
      </c>
      <c r="L644" s="63"/>
      <c r="M644" s="65" t="str">
        <f>IFERROR(VLOOKUP(Table1[[#This Row],[Staff ID]],Table2[],2,FALSE),"")</f>
        <v/>
      </c>
      <c r="N644" s="211" t="str">
        <f>IFERROR(IF(VLOOKUP(Table1[[#This Row],[Budget Code Description]],Dimentions!$X$6:$AC$97,4,FALSE)="","",VLOOKUP(Table1[[#This Row],[Budget Code Description]],Dimentions!$X$6:$AC$97,4,FALSE)),"")</f>
        <v/>
      </c>
      <c r="O644" s="65" t="str">
        <f>IFERROR(VLOOKUP(Table1[[#This Row],[Vendor ID]],Table549[],2,FALSE),"")</f>
        <v/>
      </c>
      <c r="P644" s="63"/>
      <c r="Q644" s="143" t="str">
        <f>IF(Table1[[#This Row],[Posting Date]]&lt;&gt;"",$D$9,"")</f>
        <v/>
      </c>
      <c r="R644" s="159" t="str">
        <f>IF(Table1[[#This Row],[Posting Date]]&lt;&gt;"",$D$10,"")</f>
        <v/>
      </c>
      <c r="S644" s="66"/>
      <c r="T644" s="63"/>
      <c r="U644" s="67"/>
      <c r="V644" s="67"/>
      <c r="W644" s="67" t="str">
        <f t="shared" si="10"/>
        <v/>
      </c>
      <c r="X644" s="161" t="str">
        <f>IF(E644="","",(IF(Table1[[#This Row],[Cur]]="USD",Table1[[#This Row],[Cur_Amount Debit]],Table1[[#This Row],[Cur_Amount Debit]]/Table1[[#This Row],[Exchange Rate]])))</f>
        <v/>
      </c>
      <c r="Y644" s="161" t="str">
        <f>IF(E644="","",(IF(Table1[[#This Row],[Cur]]="USD",Table1[[#This Row],[Cur_Amount Credit]],Table1[[#This Row],[Cur_Amount Credit]]/ExchangeRate)))</f>
        <v/>
      </c>
      <c r="Z644" s="203" t="str">
        <f>IF(E644="","",(Table1[[#This Row],[Debit USD]]-Table1[[#This Row],[Credit USD]]))</f>
        <v/>
      </c>
      <c r="AA644" s="122"/>
      <c r="AB644" s="1"/>
      <c r="AC644" s="15"/>
      <c r="AD644" s="15" t="str">
        <f>IF(AND(OR(Table1[[#This Row],[Account]]="15030",Table1[[#This Row],[Account]]="15035",Table1[[#This Row],[Account]]="20150"),Table1[[#This Row],[Vendor ID]]=""),1,"")</f>
        <v/>
      </c>
      <c r="AE644" s="15"/>
      <c r="AF644" s="15"/>
      <c r="AG644" s="15"/>
      <c r="AH644" s="46" t="str">
        <f>IF(Table1[[#This Row],[Posting Date]]&lt;&gt;"","GJ-"&amp;CountryID,"")</f>
        <v/>
      </c>
      <c r="AI644" s="59" t="str">
        <f>IF(Table1[[#This Row],[Posting Date]]&lt;&gt;"",Table1[[#This Row],[Posting Date]],"")</f>
        <v/>
      </c>
      <c r="AJ644" s="46"/>
      <c r="AK644" s="46" t="str">
        <f>IF(Table1[[#This Row],[Description]]&lt;&gt;"",Table1[[#This Row],[Description]],"")</f>
        <v/>
      </c>
      <c r="AL644" s="46" t="str">
        <f>IF(Table1[[#This Row],[Posting Date]]&lt;&gt;"",Table1[[#This Row],[Reference Number]],"")</f>
        <v/>
      </c>
      <c r="AM644" s="46" t="str">
        <f>TRIM(Table1[[#This Row],[Line '#]])</f>
        <v/>
      </c>
      <c r="AN644" s="46" t="str">
        <f>TRIM(Table1[[#This Row],[Account]])</f>
        <v/>
      </c>
      <c r="AO644" s="46" t="str">
        <f>IF(Table1[[#This Row],[Posting Date]]&lt;&gt;"",$D$5,"")</f>
        <v/>
      </c>
      <c r="AP644" s="46" t="str">
        <f>TRIM(Table1[[#This Row],[Departments-Prgrams]])</f>
        <v/>
      </c>
      <c r="AQ644" s="46" t="str">
        <f>TRIM(Table1[[#This Row],[Grant]])</f>
        <v/>
      </c>
      <c r="AR644" s="46" t="str">
        <f>TRIM(Table1[[#This Row],[Staff ID]])</f>
        <v/>
      </c>
      <c r="AS644" s="46" t="str">
        <f>IF(TRIM(Table1[[#This Row],[Budget Code]])=0,"",TRIM(Table1[[#This Row],[Budget Code]]))</f>
        <v/>
      </c>
      <c r="AT644" s="46" t="str">
        <f>IF(Table1[[#This Row],[Line Description]]&lt;&gt;"",Table1[[#This Row],[Line Description]],"")</f>
        <v/>
      </c>
      <c r="AU644" s="46" t="str">
        <f>IF(Table1[[#This Row],[Cur_Amount Debit]]&gt;0,ROUND(Table1[[#This Row],[Cur_Amount Debit]],2),"")</f>
        <v/>
      </c>
      <c r="AV644" s="46" t="str">
        <f>IF(Table1[[#This Row],[Cur_Amount Credit]]&gt;0,ROUND(Table1[[#This Row],[Cur_Amount Credit]],2),"")</f>
        <v/>
      </c>
      <c r="AW644" s="46" t="str">
        <f>LEFT(Table1[[#This Row],[Cur]],3)</f>
        <v/>
      </c>
      <c r="AX644" s="59"/>
      <c r="AY644" s="46"/>
      <c r="AZ644" s="46" t="str">
        <f>IF(Table1[[#This Row],[Cur]]&lt;&gt;"",IF(Table1[[#This Row],[Cur]]="USD","",ExchangeRate),"")</f>
        <v/>
      </c>
      <c r="BA644" s="46" t="str">
        <f>IF(Table1[[#This Row],[Grant]]&lt;&gt;"",VLOOKUP(Table1[[#This Row],[Grant]],Grants!B:D,3),"")</f>
        <v/>
      </c>
      <c r="BB644" s="46" t="str">
        <f>TRIM(Table1[[#This Row],[Vendor ID]])</f>
        <v/>
      </c>
      <c r="BC644">
        <f>IF(Table1[[#This Row],[Reference Number]]=Q643,BC643,BC643+1)</f>
        <v>2</v>
      </c>
    </row>
    <row r="645" spans="1:55" ht="11.25" hidden="1" customHeight="1">
      <c r="A645" s="1"/>
      <c r="B645" s="88" t="str">
        <f>IF(Table1[[#This Row],[Posting Date]]&lt;&gt;"",IF(Table1[[#This Row],[Reference Number]]=Q644,B644+1,1),"")</f>
        <v/>
      </c>
      <c r="C645" s="61"/>
      <c r="D645" s="61"/>
      <c r="E645" s="218"/>
      <c r="F645" s="143" t="str">
        <f>IFERROR(IF(VLOOKUP(Table1[[#This Row],[Budget Code Description]],Dimentions!$X$6:$AC$132,2,FALSE)="","",VLOOKUP(Table1[[#This Row],[Budget Code Description]],Dimentions!$X$6:$AC$132,2,FALSE)),"")</f>
        <v/>
      </c>
      <c r="G645" s="143" t="str">
        <f>IFERROR(VLOOKUP(Table1[[#This Row],[Budget Code Description]],Dimentions!$X$6:$AC$132,3,FALSE),"")</f>
        <v/>
      </c>
      <c r="H645" s="64" t="str">
        <f>IFERROR(VLOOKUP(Table1[[#This Row],[Account]],Dimentions!$S$6:$V$233,2,FALSE),"")</f>
        <v/>
      </c>
      <c r="I645" s="62">
        <f>_xlfn.NUMBERVALUE(LEFT(Table1[[#This Row],[Account]],1))</f>
        <v>0</v>
      </c>
      <c r="J645" s="62" t="str">
        <f>IFERROR(VLOOKUP(Table1[[#This Row],[Budget Code Description]],Table6[#All],7,FALSE),"")</f>
        <v/>
      </c>
      <c r="K645" s="143" t="str">
        <f>IFERROR(VLOOKUP(Table1[[#This Row],[Budget Code Description]],Table6[#All],8,FALSE),"")</f>
        <v/>
      </c>
      <c r="L645" s="63"/>
      <c r="M645" s="65" t="str">
        <f>IFERROR(VLOOKUP(Table1[[#This Row],[Staff ID]],Table2[],2,FALSE),"")</f>
        <v/>
      </c>
      <c r="N645" s="211" t="str">
        <f>IFERROR(IF(VLOOKUP(Table1[[#This Row],[Budget Code Description]],Dimentions!$X$6:$AC$97,4,FALSE)="","",VLOOKUP(Table1[[#This Row],[Budget Code Description]],Dimentions!$X$6:$AC$97,4,FALSE)),"")</f>
        <v/>
      </c>
      <c r="O645" s="65" t="str">
        <f>IFERROR(VLOOKUP(Table1[[#This Row],[Vendor ID]],Table549[],2,FALSE),"")</f>
        <v/>
      </c>
      <c r="P645" s="63"/>
      <c r="Q645" s="143" t="str">
        <f>IF(Table1[[#This Row],[Posting Date]]&lt;&gt;"",$D$9,"")</f>
        <v/>
      </c>
      <c r="R645" s="159" t="str">
        <f>IF(Table1[[#This Row],[Posting Date]]&lt;&gt;"",$D$10,"")</f>
        <v/>
      </c>
      <c r="S645" s="66"/>
      <c r="T645" s="63"/>
      <c r="U645" s="67"/>
      <c r="V645" s="67"/>
      <c r="W645" s="67" t="str">
        <f t="shared" si="10"/>
        <v/>
      </c>
      <c r="X645" s="161" t="str">
        <f>IF(E645="","",(IF(Table1[[#This Row],[Cur]]="USD",Table1[[#This Row],[Cur_Amount Debit]],Table1[[#This Row],[Cur_Amount Debit]]/Table1[[#This Row],[Exchange Rate]])))</f>
        <v/>
      </c>
      <c r="Y645" s="161" t="str">
        <f>IF(E645="","",(IF(Table1[[#This Row],[Cur]]="USD",Table1[[#This Row],[Cur_Amount Credit]],Table1[[#This Row],[Cur_Amount Credit]]/ExchangeRate)))</f>
        <v/>
      </c>
      <c r="Z645" s="203" t="str">
        <f>IF(E645="","",(Table1[[#This Row],[Debit USD]]-Table1[[#This Row],[Credit USD]]))</f>
        <v/>
      </c>
      <c r="AA645" s="122"/>
      <c r="AB645" s="1"/>
      <c r="AC645" s="15"/>
      <c r="AD645" s="15" t="str">
        <f>IF(AND(OR(Table1[[#This Row],[Account]]="15030",Table1[[#This Row],[Account]]="15035",Table1[[#This Row],[Account]]="20150"),Table1[[#This Row],[Vendor ID]]=""),1,"")</f>
        <v/>
      </c>
      <c r="AE645" s="15"/>
      <c r="AF645" s="15"/>
      <c r="AG645" s="15"/>
      <c r="AH645" s="46" t="str">
        <f>IF(Table1[[#This Row],[Posting Date]]&lt;&gt;"","GJ-"&amp;CountryID,"")</f>
        <v/>
      </c>
      <c r="AI645" s="59" t="str">
        <f>IF(Table1[[#This Row],[Posting Date]]&lt;&gt;"",Table1[[#This Row],[Posting Date]],"")</f>
        <v/>
      </c>
      <c r="AJ645" s="46"/>
      <c r="AK645" s="46" t="str">
        <f>IF(Table1[[#This Row],[Description]]&lt;&gt;"",Table1[[#This Row],[Description]],"")</f>
        <v/>
      </c>
      <c r="AL645" s="46" t="str">
        <f>IF(Table1[[#This Row],[Posting Date]]&lt;&gt;"",Table1[[#This Row],[Reference Number]],"")</f>
        <v/>
      </c>
      <c r="AM645" s="46" t="str">
        <f>TRIM(Table1[[#This Row],[Line '#]])</f>
        <v/>
      </c>
      <c r="AN645" s="46" t="str">
        <f>TRIM(Table1[[#This Row],[Account]])</f>
        <v/>
      </c>
      <c r="AO645" s="46" t="str">
        <f>IF(Table1[[#This Row],[Posting Date]]&lt;&gt;"",$D$5,"")</f>
        <v/>
      </c>
      <c r="AP645" s="46" t="str">
        <f>TRIM(Table1[[#This Row],[Departments-Prgrams]])</f>
        <v/>
      </c>
      <c r="AQ645" s="46" t="str">
        <f>TRIM(Table1[[#This Row],[Grant]])</f>
        <v/>
      </c>
      <c r="AR645" s="46" t="str">
        <f>TRIM(Table1[[#This Row],[Staff ID]])</f>
        <v/>
      </c>
      <c r="AS645" s="46" t="str">
        <f>IF(TRIM(Table1[[#This Row],[Budget Code]])=0,"",TRIM(Table1[[#This Row],[Budget Code]]))</f>
        <v/>
      </c>
      <c r="AT645" s="46" t="str">
        <f>IF(Table1[[#This Row],[Line Description]]&lt;&gt;"",Table1[[#This Row],[Line Description]],"")</f>
        <v/>
      </c>
      <c r="AU645" s="46" t="str">
        <f>IF(Table1[[#This Row],[Cur_Amount Debit]]&gt;0,ROUND(Table1[[#This Row],[Cur_Amount Debit]],2),"")</f>
        <v/>
      </c>
      <c r="AV645" s="46" t="str">
        <f>IF(Table1[[#This Row],[Cur_Amount Credit]]&gt;0,ROUND(Table1[[#This Row],[Cur_Amount Credit]],2),"")</f>
        <v/>
      </c>
      <c r="AW645" s="46" t="str">
        <f>LEFT(Table1[[#This Row],[Cur]],3)</f>
        <v/>
      </c>
      <c r="AX645" s="59"/>
      <c r="AY645" s="46"/>
      <c r="AZ645" s="46" t="str">
        <f>IF(Table1[[#This Row],[Cur]]&lt;&gt;"",IF(Table1[[#This Row],[Cur]]="USD","",ExchangeRate),"")</f>
        <v/>
      </c>
      <c r="BA645" s="46" t="str">
        <f>IF(Table1[[#This Row],[Grant]]&lt;&gt;"",VLOOKUP(Table1[[#This Row],[Grant]],Grants!B:D,3),"")</f>
        <v/>
      </c>
      <c r="BB645" s="46" t="str">
        <f>TRIM(Table1[[#This Row],[Vendor ID]])</f>
        <v/>
      </c>
      <c r="BC645">
        <f>IF(Table1[[#This Row],[Reference Number]]=Q644,BC644,BC644+1)</f>
        <v>2</v>
      </c>
    </row>
    <row r="646" spans="1:55" ht="11.25" hidden="1" customHeight="1">
      <c r="A646" s="1"/>
      <c r="B646" s="88" t="str">
        <f>IF(Table1[[#This Row],[Posting Date]]&lt;&gt;"",IF(Table1[[#This Row],[Reference Number]]=Q645,B645+1,1),"")</f>
        <v/>
      </c>
      <c r="C646" s="61"/>
      <c r="D646" s="61"/>
      <c r="E646" s="218"/>
      <c r="F646" s="143" t="str">
        <f>IFERROR(IF(VLOOKUP(Table1[[#This Row],[Budget Code Description]],Dimentions!$X$6:$AC$132,2,FALSE)="","",VLOOKUP(Table1[[#This Row],[Budget Code Description]],Dimentions!$X$6:$AC$132,2,FALSE)),"")</f>
        <v/>
      </c>
      <c r="G646" s="143" t="str">
        <f>IFERROR(VLOOKUP(Table1[[#This Row],[Budget Code Description]],Dimentions!$X$6:$AC$132,3,FALSE),"")</f>
        <v/>
      </c>
      <c r="H646" s="64" t="str">
        <f>IFERROR(VLOOKUP(Table1[[#This Row],[Account]],Dimentions!$S$6:$V$233,2,FALSE),"")</f>
        <v/>
      </c>
      <c r="I646" s="62">
        <f>_xlfn.NUMBERVALUE(LEFT(Table1[[#This Row],[Account]],1))</f>
        <v>0</v>
      </c>
      <c r="J646" s="62" t="str">
        <f>IFERROR(VLOOKUP(Table1[[#This Row],[Budget Code Description]],Table6[#All],7,FALSE),"")</f>
        <v/>
      </c>
      <c r="K646" s="143" t="str">
        <f>IFERROR(VLOOKUP(Table1[[#This Row],[Budget Code Description]],Table6[#All],8,FALSE),"")</f>
        <v/>
      </c>
      <c r="L646" s="63"/>
      <c r="M646" s="65" t="str">
        <f>IFERROR(VLOOKUP(Table1[[#This Row],[Staff ID]],Table2[],2,FALSE),"")</f>
        <v/>
      </c>
      <c r="N646" s="211" t="str">
        <f>IFERROR(IF(VLOOKUP(Table1[[#This Row],[Budget Code Description]],Dimentions!$X$6:$AC$97,4,FALSE)="","",VLOOKUP(Table1[[#This Row],[Budget Code Description]],Dimentions!$X$6:$AC$97,4,FALSE)),"")</f>
        <v/>
      </c>
      <c r="O646" s="65" t="str">
        <f>IFERROR(VLOOKUP(Table1[[#This Row],[Vendor ID]],Table549[],2,FALSE),"")</f>
        <v/>
      </c>
      <c r="P646" s="63"/>
      <c r="Q646" s="143" t="str">
        <f>IF(Table1[[#This Row],[Posting Date]]&lt;&gt;"",$D$9,"")</f>
        <v/>
      </c>
      <c r="R646" s="159" t="str">
        <f>IF(Table1[[#This Row],[Posting Date]]&lt;&gt;"",$D$10,"")</f>
        <v/>
      </c>
      <c r="S646" s="66"/>
      <c r="T646" s="63"/>
      <c r="U646" s="67"/>
      <c r="V646" s="67"/>
      <c r="W646" s="67" t="str">
        <f t="shared" si="10"/>
        <v/>
      </c>
      <c r="X646" s="161" t="str">
        <f>IF(E646="","",(IF(Table1[[#This Row],[Cur]]="USD",Table1[[#This Row],[Cur_Amount Debit]],Table1[[#This Row],[Cur_Amount Debit]]/Table1[[#This Row],[Exchange Rate]])))</f>
        <v/>
      </c>
      <c r="Y646" s="161" t="str">
        <f>IF(E646="","",(IF(Table1[[#This Row],[Cur]]="USD",Table1[[#This Row],[Cur_Amount Credit]],Table1[[#This Row],[Cur_Amount Credit]]/ExchangeRate)))</f>
        <v/>
      </c>
      <c r="Z646" s="203" t="str">
        <f>IF(E646="","",(Table1[[#This Row],[Debit USD]]-Table1[[#This Row],[Credit USD]]))</f>
        <v/>
      </c>
      <c r="AA646" s="122"/>
      <c r="AB646" s="1"/>
      <c r="AC646" s="15"/>
      <c r="AD646" s="15" t="str">
        <f>IF(AND(OR(Table1[[#This Row],[Account]]="15030",Table1[[#This Row],[Account]]="15035",Table1[[#This Row],[Account]]="20150"),Table1[[#This Row],[Vendor ID]]=""),1,"")</f>
        <v/>
      </c>
      <c r="AE646" s="15"/>
      <c r="AF646" s="15"/>
      <c r="AG646" s="15"/>
      <c r="AH646" s="46" t="str">
        <f>IF(Table1[[#This Row],[Posting Date]]&lt;&gt;"","GJ-"&amp;CountryID,"")</f>
        <v/>
      </c>
      <c r="AI646" s="59" t="str">
        <f>IF(Table1[[#This Row],[Posting Date]]&lt;&gt;"",Table1[[#This Row],[Posting Date]],"")</f>
        <v/>
      </c>
      <c r="AJ646" s="46"/>
      <c r="AK646" s="46" t="str">
        <f>IF(Table1[[#This Row],[Description]]&lt;&gt;"",Table1[[#This Row],[Description]],"")</f>
        <v/>
      </c>
      <c r="AL646" s="46" t="str">
        <f>IF(Table1[[#This Row],[Posting Date]]&lt;&gt;"",Table1[[#This Row],[Reference Number]],"")</f>
        <v/>
      </c>
      <c r="AM646" s="46" t="str">
        <f>TRIM(Table1[[#This Row],[Line '#]])</f>
        <v/>
      </c>
      <c r="AN646" s="46" t="str">
        <f>TRIM(Table1[[#This Row],[Account]])</f>
        <v/>
      </c>
      <c r="AO646" s="46" t="str">
        <f>IF(Table1[[#This Row],[Posting Date]]&lt;&gt;"",$D$5,"")</f>
        <v/>
      </c>
      <c r="AP646" s="46" t="str">
        <f>TRIM(Table1[[#This Row],[Departments-Prgrams]])</f>
        <v/>
      </c>
      <c r="AQ646" s="46" t="str">
        <f>TRIM(Table1[[#This Row],[Grant]])</f>
        <v/>
      </c>
      <c r="AR646" s="46" t="str">
        <f>TRIM(Table1[[#This Row],[Staff ID]])</f>
        <v/>
      </c>
      <c r="AS646" s="46" t="str">
        <f>IF(TRIM(Table1[[#This Row],[Budget Code]])=0,"",TRIM(Table1[[#This Row],[Budget Code]]))</f>
        <v/>
      </c>
      <c r="AT646" s="46" t="str">
        <f>IF(Table1[[#This Row],[Line Description]]&lt;&gt;"",Table1[[#This Row],[Line Description]],"")</f>
        <v/>
      </c>
      <c r="AU646" s="46" t="str">
        <f>IF(Table1[[#This Row],[Cur_Amount Debit]]&gt;0,ROUND(Table1[[#This Row],[Cur_Amount Debit]],2),"")</f>
        <v/>
      </c>
      <c r="AV646" s="46" t="str">
        <f>IF(Table1[[#This Row],[Cur_Amount Credit]]&gt;0,ROUND(Table1[[#This Row],[Cur_Amount Credit]],2),"")</f>
        <v/>
      </c>
      <c r="AW646" s="46" t="str">
        <f>LEFT(Table1[[#This Row],[Cur]],3)</f>
        <v/>
      </c>
      <c r="AX646" s="59"/>
      <c r="AY646" s="46"/>
      <c r="AZ646" s="46" t="str">
        <f>IF(Table1[[#This Row],[Cur]]&lt;&gt;"",IF(Table1[[#This Row],[Cur]]="USD","",ExchangeRate),"")</f>
        <v/>
      </c>
      <c r="BA646" s="46" t="str">
        <f>IF(Table1[[#This Row],[Grant]]&lt;&gt;"",VLOOKUP(Table1[[#This Row],[Grant]],Grants!B:D,3),"")</f>
        <v/>
      </c>
      <c r="BB646" s="46" t="str">
        <f>TRIM(Table1[[#This Row],[Vendor ID]])</f>
        <v/>
      </c>
      <c r="BC646">
        <f>IF(Table1[[#This Row],[Reference Number]]=Q645,BC645,BC645+1)</f>
        <v>2</v>
      </c>
    </row>
    <row r="647" spans="1:55" ht="11.25" hidden="1" customHeight="1">
      <c r="A647" s="1"/>
      <c r="B647" s="88" t="str">
        <f>IF(Table1[[#This Row],[Posting Date]]&lt;&gt;"",IF(Table1[[#This Row],[Reference Number]]=Q646,B646+1,1),"")</f>
        <v/>
      </c>
      <c r="C647" s="61"/>
      <c r="D647" s="61"/>
      <c r="E647" s="218"/>
      <c r="F647" s="143" t="str">
        <f>IFERROR(IF(VLOOKUP(Table1[[#This Row],[Budget Code Description]],Dimentions!$X$6:$AC$132,2,FALSE)="","",VLOOKUP(Table1[[#This Row],[Budget Code Description]],Dimentions!$X$6:$AC$132,2,FALSE)),"")</f>
        <v/>
      </c>
      <c r="G647" s="143" t="str">
        <f>IFERROR(VLOOKUP(Table1[[#This Row],[Budget Code Description]],Dimentions!$X$6:$AC$132,3,FALSE),"")</f>
        <v/>
      </c>
      <c r="H647" s="64" t="str">
        <f>IFERROR(VLOOKUP(Table1[[#This Row],[Account]],Dimentions!$S$6:$V$233,2,FALSE),"")</f>
        <v/>
      </c>
      <c r="I647" s="62">
        <f>_xlfn.NUMBERVALUE(LEFT(Table1[[#This Row],[Account]],1))</f>
        <v>0</v>
      </c>
      <c r="J647" s="62" t="str">
        <f>IFERROR(VLOOKUP(Table1[[#This Row],[Budget Code Description]],Table6[#All],7,FALSE),"")</f>
        <v/>
      </c>
      <c r="K647" s="143" t="str">
        <f>IFERROR(VLOOKUP(Table1[[#This Row],[Budget Code Description]],Table6[#All],8,FALSE),"")</f>
        <v/>
      </c>
      <c r="L647" s="63"/>
      <c r="M647" s="65" t="str">
        <f>IFERROR(VLOOKUP(Table1[[#This Row],[Staff ID]],Table2[],2,FALSE),"")</f>
        <v/>
      </c>
      <c r="N647" s="211" t="str">
        <f>IFERROR(IF(VLOOKUP(Table1[[#This Row],[Budget Code Description]],Dimentions!$X$6:$AC$97,4,FALSE)="","",VLOOKUP(Table1[[#This Row],[Budget Code Description]],Dimentions!$X$6:$AC$97,4,FALSE)),"")</f>
        <v/>
      </c>
      <c r="O647" s="65" t="str">
        <f>IFERROR(VLOOKUP(Table1[[#This Row],[Vendor ID]],Table549[],2,FALSE),"")</f>
        <v/>
      </c>
      <c r="P647" s="63"/>
      <c r="Q647" s="143" t="str">
        <f>IF(Table1[[#This Row],[Posting Date]]&lt;&gt;"",$D$9,"")</f>
        <v/>
      </c>
      <c r="R647" s="159" t="str">
        <f>IF(Table1[[#This Row],[Posting Date]]&lt;&gt;"",$D$10,"")</f>
        <v/>
      </c>
      <c r="S647" s="66"/>
      <c r="T647" s="63"/>
      <c r="U647" s="67"/>
      <c r="V647" s="67"/>
      <c r="W647" s="67" t="str">
        <f t="shared" si="10"/>
        <v/>
      </c>
      <c r="X647" s="161" t="str">
        <f>IF(E647="","",(IF(Table1[[#This Row],[Cur]]="USD",Table1[[#This Row],[Cur_Amount Debit]],Table1[[#This Row],[Cur_Amount Debit]]/Table1[[#This Row],[Exchange Rate]])))</f>
        <v/>
      </c>
      <c r="Y647" s="161" t="str">
        <f>IF(E647="","",(IF(Table1[[#This Row],[Cur]]="USD",Table1[[#This Row],[Cur_Amount Credit]],Table1[[#This Row],[Cur_Amount Credit]]/ExchangeRate)))</f>
        <v/>
      </c>
      <c r="Z647" s="203" t="str">
        <f>IF(E647="","",(Table1[[#This Row],[Debit USD]]-Table1[[#This Row],[Credit USD]]))</f>
        <v/>
      </c>
      <c r="AA647" s="122"/>
      <c r="AB647" s="1"/>
      <c r="AC647" s="15"/>
      <c r="AD647" s="15" t="str">
        <f>IF(AND(OR(Table1[[#This Row],[Account]]="15030",Table1[[#This Row],[Account]]="15035",Table1[[#This Row],[Account]]="20150"),Table1[[#This Row],[Vendor ID]]=""),1,"")</f>
        <v/>
      </c>
      <c r="AE647" s="15"/>
      <c r="AF647" s="15"/>
      <c r="AG647" s="15"/>
      <c r="AH647" s="46" t="str">
        <f>IF(Table1[[#This Row],[Posting Date]]&lt;&gt;"","GJ-"&amp;CountryID,"")</f>
        <v/>
      </c>
      <c r="AI647" s="59" t="str">
        <f>IF(Table1[[#This Row],[Posting Date]]&lt;&gt;"",Table1[[#This Row],[Posting Date]],"")</f>
        <v/>
      </c>
      <c r="AJ647" s="46"/>
      <c r="AK647" s="46" t="str">
        <f>IF(Table1[[#This Row],[Description]]&lt;&gt;"",Table1[[#This Row],[Description]],"")</f>
        <v/>
      </c>
      <c r="AL647" s="46" t="str">
        <f>IF(Table1[[#This Row],[Posting Date]]&lt;&gt;"",Table1[[#This Row],[Reference Number]],"")</f>
        <v/>
      </c>
      <c r="AM647" s="46" t="str">
        <f>TRIM(Table1[[#This Row],[Line '#]])</f>
        <v/>
      </c>
      <c r="AN647" s="46" t="str">
        <f>TRIM(Table1[[#This Row],[Account]])</f>
        <v/>
      </c>
      <c r="AO647" s="46" t="str">
        <f>IF(Table1[[#This Row],[Posting Date]]&lt;&gt;"",$D$5,"")</f>
        <v/>
      </c>
      <c r="AP647" s="46" t="str">
        <f>TRIM(Table1[[#This Row],[Departments-Prgrams]])</f>
        <v/>
      </c>
      <c r="AQ647" s="46" t="str">
        <f>TRIM(Table1[[#This Row],[Grant]])</f>
        <v/>
      </c>
      <c r="AR647" s="46" t="str">
        <f>TRIM(Table1[[#This Row],[Staff ID]])</f>
        <v/>
      </c>
      <c r="AS647" s="46" t="str">
        <f>IF(TRIM(Table1[[#This Row],[Budget Code]])=0,"",TRIM(Table1[[#This Row],[Budget Code]]))</f>
        <v/>
      </c>
      <c r="AT647" s="46" t="str">
        <f>IF(Table1[[#This Row],[Line Description]]&lt;&gt;"",Table1[[#This Row],[Line Description]],"")</f>
        <v/>
      </c>
      <c r="AU647" s="46" t="str">
        <f>IF(Table1[[#This Row],[Cur_Amount Debit]]&gt;0,ROUND(Table1[[#This Row],[Cur_Amount Debit]],2),"")</f>
        <v/>
      </c>
      <c r="AV647" s="46" t="str">
        <f>IF(Table1[[#This Row],[Cur_Amount Credit]]&gt;0,ROUND(Table1[[#This Row],[Cur_Amount Credit]],2),"")</f>
        <v/>
      </c>
      <c r="AW647" s="46" t="str">
        <f>LEFT(Table1[[#This Row],[Cur]],3)</f>
        <v/>
      </c>
      <c r="AX647" s="59"/>
      <c r="AY647" s="46"/>
      <c r="AZ647" s="46" t="str">
        <f>IF(Table1[[#This Row],[Cur]]&lt;&gt;"",IF(Table1[[#This Row],[Cur]]="USD","",ExchangeRate),"")</f>
        <v/>
      </c>
      <c r="BA647" s="46" t="str">
        <f>IF(Table1[[#This Row],[Grant]]&lt;&gt;"",VLOOKUP(Table1[[#This Row],[Grant]],Grants!B:D,3),"")</f>
        <v/>
      </c>
      <c r="BB647" s="46" t="str">
        <f>TRIM(Table1[[#This Row],[Vendor ID]])</f>
        <v/>
      </c>
      <c r="BC647">
        <f>IF(Table1[[#This Row],[Reference Number]]=Q646,BC646,BC646+1)</f>
        <v>2</v>
      </c>
    </row>
    <row r="648" spans="1:55" ht="11.25" hidden="1" customHeight="1">
      <c r="A648" s="1"/>
      <c r="B648" s="88" t="str">
        <f>IF(Table1[[#This Row],[Posting Date]]&lt;&gt;"",IF(Table1[[#This Row],[Reference Number]]=Q647,B647+1,1),"")</f>
        <v/>
      </c>
      <c r="C648" s="61"/>
      <c r="D648" s="61"/>
      <c r="E648" s="218"/>
      <c r="F648" s="143" t="str">
        <f>IFERROR(IF(VLOOKUP(Table1[[#This Row],[Budget Code Description]],Dimentions!$X$6:$AC$132,2,FALSE)="","",VLOOKUP(Table1[[#This Row],[Budget Code Description]],Dimentions!$X$6:$AC$132,2,FALSE)),"")</f>
        <v/>
      </c>
      <c r="G648" s="143" t="str">
        <f>IFERROR(VLOOKUP(Table1[[#This Row],[Budget Code Description]],Dimentions!$X$6:$AC$132,3,FALSE),"")</f>
        <v/>
      </c>
      <c r="H648" s="64" t="str">
        <f>IFERROR(VLOOKUP(Table1[[#This Row],[Account]],Dimentions!$S$6:$V$233,2,FALSE),"")</f>
        <v/>
      </c>
      <c r="I648" s="62">
        <f>_xlfn.NUMBERVALUE(LEFT(Table1[[#This Row],[Account]],1))</f>
        <v>0</v>
      </c>
      <c r="J648" s="62" t="str">
        <f>IFERROR(VLOOKUP(Table1[[#This Row],[Budget Code Description]],Table6[#All],7,FALSE),"")</f>
        <v/>
      </c>
      <c r="K648" s="143" t="str">
        <f>IFERROR(VLOOKUP(Table1[[#This Row],[Budget Code Description]],Table6[#All],8,FALSE),"")</f>
        <v/>
      </c>
      <c r="L648" s="63"/>
      <c r="M648" s="65" t="str">
        <f>IFERROR(VLOOKUP(Table1[[#This Row],[Staff ID]],Table2[],2,FALSE),"")</f>
        <v/>
      </c>
      <c r="N648" s="211" t="str">
        <f>IFERROR(IF(VLOOKUP(Table1[[#This Row],[Budget Code Description]],Dimentions!$X$6:$AC$97,4,FALSE)="","",VLOOKUP(Table1[[#This Row],[Budget Code Description]],Dimentions!$X$6:$AC$97,4,FALSE)),"")</f>
        <v/>
      </c>
      <c r="O648" s="65" t="str">
        <f>IFERROR(VLOOKUP(Table1[[#This Row],[Vendor ID]],Table549[],2,FALSE),"")</f>
        <v/>
      </c>
      <c r="P648" s="63"/>
      <c r="Q648" s="143" t="str">
        <f>IF(Table1[[#This Row],[Posting Date]]&lt;&gt;"",$D$9,"")</f>
        <v/>
      </c>
      <c r="R648" s="159" t="str">
        <f>IF(Table1[[#This Row],[Posting Date]]&lt;&gt;"",$D$10,"")</f>
        <v/>
      </c>
      <c r="S648" s="66"/>
      <c r="T648" s="63"/>
      <c r="U648" s="67"/>
      <c r="V648" s="67"/>
      <c r="W648" s="67" t="str">
        <f t="shared" si="10"/>
        <v/>
      </c>
      <c r="X648" s="161" t="str">
        <f>IF(E648="","",(IF(Table1[[#This Row],[Cur]]="USD",Table1[[#This Row],[Cur_Amount Debit]],Table1[[#This Row],[Cur_Amount Debit]]/Table1[[#This Row],[Exchange Rate]])))</f>
        <v/>
      </c>
      <c r="Y648" s="161" t="str">
        <f>IF(E648="","",(IF(Table1[[#This Row],[Cur]]="USD",Table1[[#This Row],[Cur_Amount Credit]],Table1[[#This Row],[Cur_Amount Credit]]/ExchangeRate)))</f>
        <v/>
      </c>
      <c r="Z648" s="203" t="str">
        <f>IF(E648="","",(Table1[[#This Row],[Debit USD]]-Table1[[#This Row],[Credit USD]]))</f>
        <v/>
      </c>
      <c r="AA648" s="122"/>
      <c r="AB648" s="1"/>
      <c r="AC648" s="15"/>
      <c r="AD648" s="15" t="str">
        <f>IF(AND(OR(Table1[[#This Row],[Account]]="15030",Table1[[#This Row],[Account]]="15035",Table1[[#This Row],[Account]]="20150"),Table1[[#This Row],[Vendor ID]]=""),1,"")</f>
        <v/>
      </c>
      <c r="AE648" s="15"/>
      <c r="AF648" s="15"/>
      <c r="AG648" s="15"/>
      <c r="AH648" s="46" t="str">
        <f>IF(Table1[[#This Row],[Posting Date]]&lt;&gt;"","GJ-"&amp;CountryID,"")</f>
        <v/>
      </c>
      <c r="AI648" s="59" t="str">
        <f>IF(Table1[[#This Row],[Posting Date]]&lt;&gt;"",Table1[[#This Row],[Posting Date]],"")</f>
        <v/>
      </c>
      <c r="AJ648" s="46"/>
      <c r="AK648" s="46" t="str">
        <f>IF(Table1[[#This Row],[Description]]&lt;&gt;"",Table1[[#This Row],[Description]],"")</f>
        <v/>
      </c>
      <c r="AL648" s="46" t="str">
        <f>IF(Table1[[#This Row],[Posting Date]]&lt;&gt;"",Table1[[#This Row],[Reference Number]],"")</f>
        <v/>
      </c>
      <c r="AM648" s="46" t="str">
        <f>TRIM(Table1[[#This Row],[Line '#]])</f>
        <v/>
      </c>
      <c r="AN648" s="46" t="str">
        <f>TRIM(Table1[[#This Row],[Account]])</f>
        <v/>
      </c>
      <c r="AO648" s="46" t="str">
        <f>IF(Table1[[#This Row],[Posting Date]]&lt;&gt;"",$D$5,"")</f>
        <v/>
      </c>
      <c r="AP648" s="46" t="str">
        <f>TRIM(Table1[[#This Row],[Departments-Prgrams]])</f>
        <v/>
      </c>
      <c r="AQ648" s="46" t="str">
        <f>TRIM(Table1[[#This Row],[Grant]])</f>
        <v/>
      </c>
      <c r="AR648" s="46" t="str">
        <f>TRIM(Table1[[#This Row],[Staff ID]])</f>
        <v/>
      </c>
      <c r="AS648" s="46" t="str">
        <f>IF(TRIM(Table1[[#This Row],[Budget Code]])=0,"",TRIM(Table1[[#This Row],[Budget Code]]))</f>
        <v/>
      </c>
      <c r="AT648" s="46" t="str">
        <f>IF(Table1[[#This Row],[Line Description]]&lt;&gt;"",Table1[[#This Row],[Line Description]],"")</f>
        <v/>
      </c>
      <c r="AU648" s="46" t="str">
        <f>IF(Table1[[#This Row],[Cur_Amount Debit]]&gt;0,ROUND(Table1[[#This Row],[Cur_Amount Debit]],2),"")</f>
        <v/>
      </c>
      <c r="AV648" s="46" t="str">
        <f>IF(Table1[[#This Row],[Cur_Amount Credit]]&gt;0,ROUND(Table1[[#This Row],[Cur_Amount Credit]],2),"")</f>
        <v/>
      </c>
      <c r="AW648" s="46" t="str">
        <f>LEFT(Table1[[#This Row],[Cur]],3)</f>
        <v/>
      </c>
      <c r="AX648" s="59"/>
      <c r="AY648" s="46"/>
      <c r="AZ648" s="46" t="str">
        <f>IF(Table1[[#This Row],[Cur]]&lt;&gt;"",IF(Table1[[#This Row],[Cur]]="USD","",ExchangeRate),"")</f>
        <v/>
      </c>
      <c r="BA648" s="46" t="str">
        <f>IF(Table1[[#This Row],[Grant]]&lt;&gt;"",VLOOKUP(Table1[[#This Row],[Grant]],Grants!B:D,3),"")</f>
        <v/>
      </c>
      <c r="BB648" s="46" t="str">
        <f>TRIM(Table1[[#This Row],[Vendor ID]])</f>
        <v/>
      </c>
      <c r="BC648">
        <f>IF(Table1[[#This Row],[Reference Number]]=Q647,BC647,BC647+1)</f>
        <v>2</v>
      </c>
    </row>
    <row r="649" spans="1:55" ht="11.25" hidden="1" customHeight="1">
      <c r="A649" s="1"/>
      <c r="B649" s="88" t="str">
        <f>IF(Table1[[#This Row],[Posting Date]]&lt;&gt;"",IF(Table1[[#This Row],[Reference Number]]=Q648,B648+1,1),"")</f>
        <v/>
      </c>
      <c r="C649" s="61"/>
      <c r="D649" s="61"/>
      <c r="E649" s="218"/>
      <c r="F649" s="143" t="str">
        <f>IFERROR(IF(VLOOKUP(Table1[[#This Row],[Budget Code Description]],Dimentions!$X$6:$AC$132,2,FALSE)="","",VLOOKUP(Table1[[#This Row],[Budget Code Description]],Dimentions!$X$6:$AC$132,2,FALSE)),"")</f>
        <v/>
      </c>
      <c r="G649" s="143" t="str">
        <f>IFERROR(VLOOKUP(Table1[[#This Row],[Budget Code Description]],Dimentions!$X$6:$AC$132,3,FALSE),"")</f>
        <v/>
      </c>
      <c r="H649" s="64" t="str">
        <f>IFERROR(VLOOKUP(Table1[[#This Row],[Account]],Dimentions!$S$6:$V$233,2,FALSE),"")</f>
        <v/>
      </c>
      <c r="I649" s="62">
        <f>_xlfn.NUMBERVALUE(LEFT(Table1[[#This Row],[Account]],1))</f>
        <v>0</v>
      </c>
      <c r="J649" s="62" t="str">
        <f>IFERROR(VLOOKUP(Table1[[#This Row],[Budget Code Description]],Table6[#All],7,FALSE),"")</f>
        <v/>
      </c>
      <c r="K649" s="143" t="str">
        <f>IFERROR(VLOOKUP(Table1[[#This Row],[Budget Code Description]],Table6[#All],8,FALSE),"")</f>
        <v/>
      </c>
      <c r="L649" s="63"/>
      <c r="M649" s="65" t="str">
        <f>IFERROR(VLOOKUP(Table1[[#This Row],[Staff ID]],Table2[],2,FALSE),"")</f>
        <v/>
      </c>
      <c r="N649" s="211" t="str">
        <f>IFERROR(IF(VLOOKUP(Table1[[#This Row],[Budget Code Description]],Dimentions!$X$6:$AC$97,4,FALSE)="","",VLOOKUP(Table1[[#This Row],[Budget Code Description]],Dimentions!$X$6:$AC$97,4,FALSE)),"")</f>
        <v/>
      </c>
      <c r="O649" s="65" t="str">
        <f>IFERROR(VLOOKUP(Table1[[#This Row],[Vendor ID]],Table549[],2,FALSE),"")</f>
        <v/>
      </c>
      <c r="P649" s="63"/>
      <c r="Q649" s="143" t="str">
        <f>IF(Table1[[#This Row],[Posting Date]]&lt;&gt;"",$D$9,"")</f>
        <v/>
      </c>
      <c r="R649" s="159" t="str">
        <f>IF(Table1[[#This Row],[Posting Date]]&lt;&gt;"",$D$10,"")</f>
        <v/>
      </c>
      <c r="S649" s="66"/>
      <c r="T649" s="63"/>
      <c r="U649" s="67"/>
      <c r="V649" s="67"/>
      <c r="W649" s="67" t="str">
        <f t="shared" si="10"/>
        <v/>
      </c>
      <c r="X649" s="161" t="str">
        <f>IF(E649="","",(IF(Table1[[#This Row],[Cur]]="USD",Table1[[#This Row],[Cur_Amount Debit]],Table1[[#This Row],[Cur_Amount Debit]]/Table1[[#This Row],[Exchange Rate]])))</f>
        <v/>
      </c>
      <c r="Y649" s="161" t="str">
        <f>IF(E649="","",(IF(Table1[[#This Row],[Cur]]="USD",Table1[[#This Row],[Cur_Amount Credit]],Table1[[#This Row],[Cur_Amount Credit]]/ExchangeRate)))</f>
        <v/>
      </c>
      <c r="Z649" s="203" t="str">
        <f>IF(E649="","",(Table1[[#This Row],[Debit USD]]-Table1[[#This Row],[Credit USD]]))</f>
        <v/>
      </c>
      <c r="AA649" s="122"/>
      <c r="AB649" s="1"/>
      <c r="AC649" s="15"/>
      <c r="AD649" s="15" t="str">
        <f>IF(AND(OR(Table1[[#This Row],[Account]]="15030",Table1[[#This Row],[Account]]="15035",Table1[[#This Row],[Account]]="20150"),Table1[[#This Row],[Vendor ID]]=""),1,"")</f>
        <v/>
      </c>
      <c r="AE649" s="15"/>
      <c r="AF649" s="15"/>
      <c r="AG649" s="15"/>
      <c r="AH649" s="46" t="str">
        <f>IF(Table1[[#This Row],[Posting Date]]&lt;&gt;"","GJ-"&amp;CountryID,"")</f>
        <v/>
      </c>
      <c r="AI649" s="59" t="str">
        <f>IF(Table1[[#This Row],[Posting Date]]&lt;&gt;"",Table1[[#This Row],[Posting Date]],"")</f>
        <v/>
      </c>
      <c r="AJ649" s="46"/>
      <c r="AK649" s="46" t="str">
        <f>IF(Table1[[#This Row],[Description]]&lt;&gt;"",Table1[[#This Row],[Description]],"")</f>
        <v/>
      </c>
      <c r="AL649" s="46" t="str">
        <f>IF(Table1[[#This Row],[Posting Date]]&lt;&gt;"",Table1[[#This Row],[Reference Number]],"")</f>
        <v/>
      </c>
      <c r="AM649" s="46" t="str">
        <f>TRIM(Table1[[#This Row],[Line '#]])</f>
        <v/>
      </c>
      <c r="AN649" s="46" t="str">
        <f>TRIM(Table1[[#This Row],[Account]])</f>
        <v/>
      </c>
      <c r="AO649" s="46" t="str">
        <f>IF(Table1[[#This Row],[Posting Date]]&lt;&gt;"",$D$5,"")</f>
        <v/>
      </c>
      <c r="AP649" s="46" t="str">
        <f>TRIM(Table1[[#This Row],[Departments-Prgrams]])</f>
        <v/>
      </c>
      <c r="AQ649" s="46" t="str">
        <f>TRIM(Table1[[#This Row],[Grant]])</f>
        <v/>
      </c>
      <c r="AR649" s="46" t="str">
        <f>TRIM(Table1[[#This Row],[Staff ID]])</f>
        <v/>
      </c>
      <c r="AS649" s="46" t="str">
        <f>IF(TRIM(Table1[[#This Row],[Budget Code]])=0,"",TRIM(Table1[[#This Row],[Budget Code]]))</f>
        <v/>
      </c>
      <c r="AT649" s="46" t="str">
        <f>IF(Table1[[#This Row],[Line Description]]&lt;&gt;"",Table1[[#This Row],[Line Description]],"")</f>
        <v/>
      </c>
      <c r="AU649" s="46" t="str">
        <f>IF(Table1[[#This Row],[Cur_Amount Debit]]&gt;0,ROUND(Table1[[#This Row],[Cur_Amount Debit]],2),"")</f>
        <v/>
      </c>
      <c r="AV649" s="46" t="str">
        <f>IF(Table1[[#This Row],[Cur_Amount Credit]]&gt;0,ROUND(Table1[[#This Row],[Cur_Amount Credit]],2),"")</f>
        <v/>
      </c>
      <c r="AW649" s="46" t="str">
        <f>LEFT(Table1[[#This Row],[Cur]],3)</f>
        <v/>
      </c>
      <c r="AX649" s="59"/>
      <c r="AY649" s="46"/>
      <c r="AZ649" s="46" t="str">
        <f>IF(Table1[[#This Row],[Cur]]&lt;&gt;"",IF(Table1[[#This Row],[Cur]]="USD","",ExchangeRate),"")</f>
        <v/>
      </c>
      <c r="BA649" s="46" t="str">
        <f>IF(Table1[[#This Row],[Grant]]&lt;&gt;"",VLOOKUP(Table1[[#This Row],[Grant]],Grants!B:D,3),"")</f>
        <v/>
      </c>
      <c r="BB649" s="46" t="str">
        <f>TRIM(Table1[[#This Row],[Vendor ID]])</f>
        <v/>
      </c>
      <c r="BC649">
        <f>IF(Table1[[#This Row],[Reference Number]]=Q648,BC648,BC648+1)</f>
        <v>2</v>
      </c>
    </row>
    <row r="650" spans="1:55" ht="11.25" hidden="1" customHeight="1">
      <c r="A650" s="1"/>
      <c r="B650" s="88" t="str">
        <f>IF(Table1[[#This Row],[Posting Date]]&lt;&gt;"",IF(Table1[[#This Row],[Reference Number]]=Q649,B649+1,1),"")</f>
        <v/>
      </c>
      <c r="C650" s="61"/>
      <c r="D650" s="61"/>
      <c r="E650" s="218"/>
      <c r="F650" s="143" t="str">
        <f>IFERROR(IF(VLOOKUP(Table1[[#This Row],[Budget Code Description]],Dimentions!$X$6:$AC$132,2,FALSE)="","",VLOOKUP(Table1[[#This Row],[Budget Code Description]],Dimentions!$X$6:$AC$132,2,FALSE)),"")</f>
        <v/>
      </c>
      <c r="G650" s="143" t="str">
        <f>IFERROR(VLOOKUP(Table1[[#This Row],[Budget Code Description]],Dimentions!$X$6:$AC$132,3,FALSE),"")</f>
        <v/>
      </c>
      <c r="H650" s="64" t="str">
        <f>IFERROR(VLOOKUP(Table1[[#This Row],[Account]],Dimentions!$S$6:$V$233,2,FALSE),"")</f>
        <v/>
      </c>
      <c r="I650" s="62">
        <f>_xlfn.NUMBERVALUE(LEFT(Table1[[#This Row],[Account]],1))</f>
        <v>0</v>
      </c>
      <c r="J650" s="62" t="str">
        <f>IFERROR(VLOOKUP(Table1[[#This Row],[Budget Code Description]],Table6[#All],7,FALSE),"")</f>
        <v/>
      </c>
      <c r="K650" s="143" t="str">
        <f>IFERROR(VLOOKUP(Table1[[#This Row],[Budget Code Description]],Table6[#All],8,FALSE),"")</f>
        <v/>
      </c>
      <c r="L650" s="63"/>
      <c r="M650" s="65" t="str">
        <f>IFERROR(VLOOKUP(Table1[[#This Row],[Staff ID]],Table2[],2,FALSE),"")</f>
        <v/>
      </c>
      <c r="N650" s="211" t="str">
        <f>IFERROR(IF(VLOOKUP(Table1[[#This Row],[Budget Code Description]],Dimentions!$X$6:$AC$97,4,FALSE)="","",VLOOKUP(Table1[[#This Row],[Budget Code Description]],Dimentions!$X$6:$AC$97,4,FALSE)),"")</f>
        <v/>
      </c>
      <c r="O650" s="65" t="str">
        <f>IFERROR(VLOOKUP(Table1[[#This Row],[Vendor ID]],Table549[],2,FALSE),"")</f>
        <v/>
      </c>
      <c r="P650" s="63"/>
      <c r="Q650" s="143" t="str">
        <f>IF(Table1[[#This Row],[Posting Date]]&lt;&gt;"",$D$9,"")</f>
        <v/>
      </c>
      <c r="R650" s="159" t="str">
        <f>IF(Table1[[#This Row],[Posting Date]]&lt;&gt;"",$D$10,"")</f>
        <v/>
      </c>
      <c r="S650" s="66"/>
      <c r="T650" s="63"/>
      <c r="U650" s="67"/>
      <c r="V650" s="67"/>
      <c r="W650" s="67" t="str">
        <f t="shared" si="10"/>
        <v/>
      </c>
      <c r="X650" s="161" t="str">
        <f>IF(E650="","",(IF(Table1[[#This Row],[Cur]]="USD",Table1[[#This Row],[Cur_Amount Debit]],Table1[[#This Row],[Cur_Amount Debit]]/Table1[[#This Row],[Exchange Rate]])))</f>
        <v/>
      </c>
      <c r="Y650" s="161" t="str">
        <f>IF(E650="","",(IF(Table1[[#This Row],[Cur]]="USD",Table1[[#This Row],[Cur_Amount Credit]],Table1[[#This Row],[Cur_Amount Credit]]/ExchangeRate)))</f>
        <v/>
      </c>
      <c r="Z650" s="203" t="str">
        <f>IF(E650="","",(Table1[[#This Row],[Debit USD]]-Table1[[#This Row],[Credit USD]]))</f>
        <v/>
      </c>
      <c r="AA650" s="122"/>
      <c r="AB650" s="1"/>
      <c r="AC650" s="15"/>
      <c r="AD650" s="15" t="str">
        <f>IF(AND(OR(Table1[[#This Row],[Account]]="15030",Table1[[#This Row],[Account]]="15035",Table1[[#This Row],[Account]]="20150"),Table1[[#This Row],[Vendor ID]]=""),1,"")</f>
        <v/>
      </c>
      <c r="AE650" s="15"/>
      <c r="AF650" s="15"/>
      <c r="AG650" s="15"/>
      <c r="AH650" s="46" t="str">
        <f>IF(Table1[[#This Row],[Posting Date]]&lt;&gt;"","GJ-"&amp;CountryID,"")</f>
        <v/>
      </c>
      <c r="AI650" s="59" t="str">
        <f>IF(Table1[[#This Row],[Posting Date]]&lt;&gt;"",Table1[[#This Row],[Posting Date]],"")</f>
        <v/>
      </c>
      <c r="AJ650" s="46"/>
      <c r="AK650" s="46" t="str">
        <f>IF(Table1[[#This Row],[Description]]&lt;&gt;"",Table1[[#This Row],[Description]],"")</f>
        <v/>
      </c>
      <c r="AL650" s="46" t="str">
        <f>IF(Table1[[#This Row],[Posting Date]]&lt;&gt;"",Table1[[#This Row],[Reference Number]],"")</f>
        <v/>
      </c>
      <c r="AM650" s="46" t="str">
        <f>TRIM(Table1[[#This Row],[Line '#]])</f>
        <v/>
      </c>
      <c r="AN650" s="46" t="str">
        <f>TRIM(Table1[[#This Row],[Account]])</f>
        <v/>
      </c>
      <c r="AO650" s="46" t="str">
        <f>IF(Table1[[#This Row],[Posting Date]]&lt;&gt;"",$D$5,"")</f>
        <v/>
      </c>
      <c r="AP650" s="46" t="str">
        <f>TRIM(Table1[[#This Row],[Departments-Prgrams]])</f>
        <v/>
      </c>
      <c r="AQ650" s="46" t="str">
        <f>TRIM(Table1[[#This Row],[Grant]])</f>
        <v/>
      </c>
      <c r="AR650" s="46" t="str">
        <f>TRIM(Table1[[#This Row],[Staff ID]])</f>
        <v/>
      </c>
      <c r="AS650" s="46" t="str">
        <f>IF(TRIM(Table1[[#This Row],[Budget Code]])=0,"",TRIM(Table1[[#This Row],[Budget Code]]))</f>
        <v/>
      </c>
      <c r="AT650" s="46" t="str">
        <f>IF(Table1[[#This Row],[Line Description]]&lt;&gt;"",Table1[[#This Row],[Line Description]],"")</f>
        <v/>
      </c>
      <c r="AU650" s="46" t="str">
        <f>IF(Table1[[#This Row],[Cur_Amount Debit]]&gt;0,ROUND(Table1[[#This Row],[Cur_Amount Debit]],2),"")</f>
        <v/>
      </c>
      <c r="AV650" s="46" t="str">
        <f>IF(Table1[[#This Row],[Cur_Amount Credit]]&gt;0,ROUND(Table1[[#This Row],[Cur_Amount Credit]],2),"")</f>
        <v/>
      </c>
      <c r="AW650" s="46" t="str">
        <f>LEFT(Table1[[#This Row],[Cur]],3)</f>
        <v/>
      </c>
      <c r="AX650" s="59"/>
      <c r="AY650" s="46"/>
      <c r="AZ650" s="46" t="str">
        <f>IF(Table1[[#This Row],[Cur]]&lt;&gt;"",IF(Table1[[#This Row],[Cur]]="USD","",ExchangeRate),"")</f>
        <v/>
      </c>
      <c r="BA650" s="46" t="str">
        <f>IF(Table1[[#This Row],[Grant]]&lt;&gt;"",VLOOKUP(Table1[[#This Row],[Grant]],Grants!B:D,3),"")</f>
        <v/>
      </c>
      <c r="BB650" s="46" t="str">
        <f>TRIM(Table1[[#This Row],[Vendor ID]])</f>
        <v/>
      </c>
      <c r="BC650">
        <f>IF(Table1[[#This Row],[Reference Number]]=Q649,BC649,BC649+1)</f>
        <v>2</v>
      </c>
    </row>
    <row r="651" spans="1:55" ht="11.25" hidden="1" customHeight="1">
      <c r="A651" s="1"/>
      <c r="B651" s="88" t="str">
        <f>IF(Table1[[#This Row],[Posting Date]]&lt;&gt;"",IF(Table1[[#This Row],[Reference Number]]=Q650,B650+1,1),"")</f>
        <v/>
      </c>
      <c r="C651" s="61"/>
      <c r="D651" s="61"/>
      <c r="E651" s="218"/>
      <c r="F651" s="143" t="str">
        <f>IFERROR(IF(VLOOKUP(Table1[[#This Row],[Budget Code Description]],Dimentions!$X$6:$AC$132,2,FALSE)="","",VLOOKUP(Table1[[#This Row],[Budget Code Description]],Dimentions!$X$6:$AC$132,2,FALSE)),"")</f>
        <v/>
      </c>
      <c r="G651" s="143" t="str">
        <f>IFERROR(VLOOKUP(Table1[[#This Row],[Budget Code Description]],Dimentions!$X$6:$AC$132,3,FALSE),"")</f>
        <v/>
      </c>
      <c r="H651" s="64" t="str">
        <f>IFERROR(VLOOKUP(Table1[[#This Row],[Account]],Dimentions!$S$6:$V$233,2,FALSE),"")</f>
        <v/>
      </c>
      <c r="I651" s="62">
        <f>_xlfn.NUMBERVALUE(LEFT(Table1[[#This Row],[Account]],1))</f>
        <v>0</v>
      </c>
      <c r="J651" s="62" t="str">
        <f>IFERROR(VLOOKUP(Table1[[#This Row],[Budget Code Description]],Table6[#All],7,FALSE),"")</f>
        <v/>
      </c>
      <c r="K651" s="143" t="str">
        <f>IFERROR(VLOOKUP(Table1[[#This Row],[Budget Code Description]],Table6[#All],8,FALSE),"")</f>
        <v/>
      </c>
      <c r="L651" s="63"/>
      <c r="M651" s="65" t="str">
        <f>IFERROR(VLOOKUP(Table1[[#This Row],[Staff ID]],Table2[],2,FALSE),"")</f>
        <v/>
      </c>
      <c r="N651" s="211" t="str">
        <f>IFERROR(IF(VLOOKUP(Table1[[#This Row],[Budget Code Description]],Dimentions!$X$6:$AC$97,4,FALSE)="","",VLOOKUP(Table1[[#This Row],[Budget Code Description]],Dimentions!$X$6:$AC$97,4,FALSE)),"")</f>
        <v/>
      </c>
      <c r="O651" s="65" t="str">
        <f>IFERROR(VLOOKUP(Table1[[#This Row],[Vendor ID]],Table549[],2,FALSE),"")</f>
        <v/>
      </c>
      <c r="P651" s="63"/>
      <c r="Q651" s="143" t="str">
        <f>IF(Table1[[#This Row],[Posting Date]]&lt;&gt;"",$D$9,"")</f>
        <v/>
      </c>
      <c r="R651" s="159" t="str">
        <f>IF(Table1[[#This Row],[Posting Date]]&lt;&gt;"",$D$10,"")</f>
        <v/>
      </c>
      <c r="S651" s="66"/>
      <c r="T651" s="63"/>
      <c r="U651" s="67"/>
      <c r="V651" s="67"/>
      <c r="W651" s="67" t="str">
        <f t="shared" si="10"/>
        <v/>
      </c>
      <c r="X651" s="161" t="str">
        <f>IF(E651="","",(IF(Table1[[#This Row],[Cur]]="USD",Table1[[#This Row],[Cur_Amount Debit]],Table1[[#This Row],[Cur_Amount Debit]]/Table1[[#This Row],[Exchange Rate]])))</f>
        <v/>
      </c>
      <c r="Y651" s="161" t="str">
        <f>IF(E651="","",(IF(Table1[[#This Row],[Cur]]="USD",Table1[[#This Row],[Cur_Amount Credit]],Table1[[#This Row],[Cur_Amount Credit]]/ExchangeRate)))</f>
        <v/>
      </c>
      <c r="Z651" s="203" t="str">
        <f>IF(E651="","",(Table1[[#This Row],[Debit USD]]-Table1[[#This Row],[Credit USD]]))</f>
        <v/>
      </c>
      <c r="AA651" s="122"/>
      <c r="AB651" s="1"/>
      <c r="AC651" s="15"/>
      <c r="AD651" s="15" t="str">
        <f>IF(AND(OR(Table1[[#This Row],[Account]]="15030",Table1[[#This Row],[Account]]="15035",Table1[[#This Row],[Account]]="20150"),Table1[[#This Row],[Vendor ID]]=""),1,"")</f>
        <v/>
      </c>
      <c r="AE651" s="15"/>
      <c r="AF651" s="15"/>
      <c r="AG651" s="15"/>
      <c r="AH651" s="46" t="str">
        <f>IF(Table1[[#This Row],[Posting Date]]&lt;&gt;"","GJ-"&amp;CountryID,"")</f>
        <v/>
      </c>
      <c r="AI651" s="59" t="str">
        <f>IF(Table1[[#This Row],[Posting Date]]&lt;&gt;"",Table1[[#This Row],[Posting Date]],"")</f>
        <v/>
      </c>
      <c r="AJ651" s="46"/>
      <c r="AK651" s="46" t="str">
        <f>IF(Table1[[#This Row],[Description]]&lt;&gt;"",Table1[[#This Row],[Description]],"")</f>
        <v/>
      </c>
      <c r="AL651" s="46" t="str">
        <f>IF(Table1[[#This Row],[Posting Date]]&lt;&gt;"",Table1[[#This Row],[Reference Number]],"")</f>
        <v/>
      </c>
      <c r="AM651" s="46" t="str">
        <f>TRIM(Table1[[#This Row],[Line '#]])</f>
        <v/>
      </c>
      <c r="AN651" s="46" t="str">
        <f>TRIM(Table1[[#This Row],[Account]])</f>
        <v/>
      </c>
      <c r="AO651" s="46" t="str">
        <f>IF(Table1[[#This Row],[Posting Date]]&lt;&gt;"",$D$5,"")</f>
        <v/>
      </c>
      <c r="AP651" s="46" t="str">
        <f>TRIM(Table1[[#This Row],[Departments-Prgrams]])</f>
        <v/>
      </c>
      <c r="AQ651" s="46" t="str">
        <f>TRIM(Table1[[#This Row],[Grant]])</f>
        <v/>
      </c>
      <c r="AR651" s="46" t="str">
        <f>TRIM(Table1[[#This Row],[Staff ID]])</f>
        <v/>
      </c>
      <c r="AS651" s="46" t="str">
        <f>IF(TRIM(Table1[[#This Row],[Budget Code]])=0,"",TRIM(Table1[[#This Row],[Budget Code]]))</f>
        <v/>
      </c>
      <c r="AT651" s="46" t="str">
        <f>IF(Table1[[#This Row],[Line Description]]&lt;&gt;"",Table1[[#This Row],[Line Description]],"")</f>
        <v/>
      </c>
      <c r="AU651" s="46" t="str">
        <f>IF(Table1[[#This Row],[Cur_Amount Debit]]&gt;0,ROUND(Table1[[#This Row],[Cur_Amount Debit]],2),"")</f>
        <v/>
      </c>
      <c r="AV651" s="46" t="str">
        <f>IF(Table1[[#This Row],[Cur_Amount Credit]]&gt;0,ROUND(Table1[[#This Row],[Cur_Amount Credit]],2),"")</f>
        <v/>
      </c>
      <c r="AW651" s="46" t="str">
        <f>LEFT(Table1[[#This Row],[Cur]],3)</f>
        <v/>
      </c>
      <c r="AX651" s="59"/>
      <c r="AY651" s="46"/>
      <c r="AZ651" s="46" t="str">
        <f>IF(Table1[[#This Row],[Cur]]&lt;&gt;"",IF(Table1[[#This Row],[Cur]]="USD","",ExchangeRate),"")</f>
        <v/>
      </c>
      <c r="BA651" s="46" t="str">
        <f>IF(Table1[[#This Row],[Grant]]&lt;&gt;"",VLOOKUP(Table1[[#This Row],[Grant]],Grants!B:D,3),"")</f>
        <v/>
      </c>
      <c r="BB651" s="46" t="str">
        <f>TRIM(Table1[[#This Row],[Vendor ID]])</f>
        <v/>
      </c>
      <c r="BC651">
        <f>IF(Table1[[#This Row],[Reference Number]]=Q650,BC650,BC650+1)</f>
        <v>2</v>
      </c>
    </row>
    <row r="652" spans="1:55" ht="11.25" hidden="1" customHeight="1">
      <c r="A652" s="1"/>
      <c r="B652" s="88" t="str">
        <f>IF(Table1[[#This Row],[Posting Date]]&lt;&gt;"",IF(Table1[[#This Row],[Reference Number]]=Q651,B651+1,1),"")</f>
        <v/>
      </c>
      <c r="C652" s="61"/>
      <c r="D652" s="61"/>
      <c r="E652" s="218"/>
      <c r="F652" s="143" t="str">
        <f>IFERROR(IF(VLOOKUP(Table1[[#This Row],[Budget Code Description]],Dimentions!$X$6:$AC$132,2,FALSE)="","",VLOOKUP(Table1[[#This Row],[Budget Code Description]],Dimentions!$X$6:$AC$132,2,FALSE)),"")</f>
        <v/>
      </c>
      <c r="G652" s="143" t="str">
        <f>IFERROR(VLOOKUP(Table1[[#This Row],[Budget Code Description]],Dimentions!$X$6:$AC$132,3,FALSE),"")</f>
        <v/>
      </c>
      <c r="H652" s="64" t="str">
        <f>IFERROR(VLOOKUP(Table1[[#This Row],[Account]],Dimentions!$S$6:$V$233,2,FALSE),"")</f>
        <v/>
      </c>
      <c r="I652" s="62">
        <f>_xlfn.NUMBERVALUE(LEFT(Table1[[#This Row],[Account]],1))</f>
        <v>0</v>
      </c>
      <c r="J652" s="62" t="str">
        <f>IFERROR(VLOOKUP(Table1[[#This Row],[Budget Code Description]],Table6[#All],7,FALSE),"")</f>
        <v/>
      </c>
      <c r="K652" s="143" t="str">
        <f>IFERROR(VLOOKUP(Table1[[#This Row],[Budget Code Description]],Table6[#All],8,FALSE),"")</f>
        <v/>
      </c>
      <c r="L652" s="63"/>
      <c r="M652" s="65" t="str">
        <f>IFERROR(VLOOKUP(Table1[[#This Row],[Staff ID]],Table2[],2,FALSE),"")</f>
        <v/>
      </c>
      <c r="N652" s="211" t="str">
        <f>IFERROR(IF(VLOOKUP(Table1[[#This Row],[Budget Code Description]],Dimentions!$X$6:$AC$97,4,FALSE)="","",VLOOKUP(Table1[[#This Row],[Budget Code Description]],Dimentions!$X$6:$AC$97,4,FALSE)),"")</f>
        <v/>
      </c>
      <c r="O652" s="65" t="str">
        <f>IFERROR(VLOOKUP(Table1[[#This Row],[Vendor ID]],Table549[],2,FALSE),"")</f>
        <v/>
      </c>
      <c r="P652" s="63"/>
      <c r="Q652" s="143" t="str">
        <f>IF(Table1[[#This Row],[Posting Date]]&lt;&gt;"",$D$9,"")</f>
        <v/>
      </c>
      <c r="R652" s="159" t="str">
        <f>IF(Table1[[#This Row],[Posting Date]]&lt;&gt;"",$D$10,"")</f>
        <v/>
      </c>
      <c r="S652" s="66"/>
      <c r="T652" s="63"/>
      <c r="U652" s="67"/>
      <c r="V652" s="67"/>
      <c r="W652" s="67" t="str">
        <f t="shared" si="10"/>
        <v/>
      </c>
      <c r="X652" s="161" t="str">
        <f>IF(E652="","",(IF(Table1[[#This Row],[Cur]]="USD",Table1[[#This Row],[Cur_Amount Debit]],Table1[[#This Row],[Cur_Amount Debit]]/Table1[[#This Row],[Exchange Rate]])))</f>
        <v/>
      </c>
      <c r="Y652" s="161" t="str">
        <f>IF(E652="","",(IF(Table1[[#This Row],[Cur]]="USD",Table1[[#This Row],[Cur_Amount Credit]],Table1[[#This Row],[Cur_Amount Credit]]/ExchangeRate)))</f>
        <v/>
      </c>
      <c r="Z652" s="203" t="str">
        <f>IF(E652="","",(Table1[[#This Row],[Debit USD]]-Table1[[#This Row],[Credit USD]]))</f>
        <v/>
      </c>
      <c r="AA652" s="122"/>
      <c r="AB652" s="1"/>
      <c r="AC652" s="15"/>
      <c r="AD652" s="15" t="str">
        <f>IF(AND(OR(Table1[[#This Row],[Account]]="15030",Table1[[#This Row],[Account]]="15035",Table1[[#This Row],[Account]]="20150"),Table1[[#This Row],[Vendor ID]]=""),1,"")</f>
        <v/>
      </c>
      <c r="AE652" s="15"/>
      <c r="AF652" s="15"/>
      <c r="AG652" s="15"/>
      <c r="AH652" s="46" t="str">
        <f>IF(Table1[[#This Row],[Posting Date]]&lt;&gt;"","GJ-"&amp;CountryID,"")</f>
        <v/>
      </c>
      <c r="AI652" s="59" t="str">
        <f>IF(Table1[[#This Row],[Posting Date]]&lt;&gt;"",Table1[[#This Row],[Posting Date]],"")</f>
        <v/>
      </c>
      <c r="AJ652" s="46"/>
      <c r="AK652" s="46" t="str">
        <f>IF(Table1[[#This Row],[Description]]&lt;&gt;"",Table1[[#This Row],[Description]],"")</f>
        <v/>
      </c>
      <c r="AL652" s="46" t="str">
        <f>IF(Table1[[#This Row],[Posting Date]]&lt;&gt;"",Table1[[#This Row],[Reference Number]],"")</f>
        <v/>
      </c>
      <c r="AM652" s="46" t="str">
        <f>TRIM(Table1[[#This Row],[Line '#]])</f>
        <v/>
      </c>
      <c r="AN652" s="46" t="str">
        <f>TRIM(Table1[[#This Row],[Account]])</f>
        <v/>
      </c>
      <c r="AO652" s="46" t="str">
        <f>IF(Table1[[#This Row],[Posting Date]]&lt;&gt;"",$D$5,"")</f>
        <v/>
      </c>
      <c r="AP652" s="46" t="str">
        <f>TRIM(Table1[[#This Row],[Departments-Prgrams]])</f>
        <v/>
      </c>
      <c r="AQ652" s="46" t="str">
        <f>TRIM(Table1[[#This Row],[Grant]])</f>
        <v/>
      </c>
      <c r="AR652" s="46" t="str">
        <f>TRIM(Table1[[#This Row],[Staff ID]])</f>
        <v/>
      </c>
      <c r="AS652" s="46" t="str">
        <f>IF(TRIM(Table1[[#This Row],[Budget Code]])=0,"",TRIM(Table1[[#This Row],[Budget Code]]))</f>
        <v/>
      </c>
      <c r="AT652" s="46" t="str">
        <f>IF(Table1[[#This Row],[Line Description]]&lt;&gt;"",Table1[[#This Row],[Line Description]],"")</f>
        <v/>
      </c>
      <c r="AU652" s="46" t="str">
        <f>IF(Table1[[#This Row],[Cur_Amount Debit]]&gt;0,ROUND(Table1[[#This Row],[Cur_Amount Debit]],2),"")</f>
        <v/>
      </c>
      <c r="AV652" s="46" t="str">
        <f>IF(Table1[[#This Row],[Cur_Amount Credit]]&gt;0,ROUND(Table1[[#This Row],[Cur_Amount Credit]],2),"")</f>
        <v/>
      </c>
      <c r="AW652" s="46" t="str">
        <f>LEFT(Table1[[#This Row],[Cur]],3)</f>
        <v/>
      </c>
      <c r="AX652" s="59"/>
      <c r="AY652" s="46"/>
      <c r="AZ652" s="46" t="str">
        <f>IF(Table1[[#This Row],[Cur]]&lt;&gt;"",IF(Table1[[#This Row],[Cur]]="USD","",ExchangeRate),"")</f>
        <v/>
      </c>
      <c r="BA652" s="46" t="str">
        <f>IF(Table1[[#This Row],[Grant]]&lt;&gt;"",VLOOKUP(Table1[[#This Row],[Grant]],Grants!B:D,3),"")</f>
        <v/>
      </c>
      <c r="BB652" s="46" t="str">
        <f>TRIM(Table1[[#This Row],[Vendor ID]])</f>
        <v/>
      </c>
      <c r="BC652">
        <f>IF(Table1[[#This Row],[Reference Number]]=Q651,BC651,BC651+1)</f>
        <v>2</v>
      </c>
    </row>
    <row r="653" spans="1:55" ht="11.25" hidden="1" customHeight="1">
      <c r="A653" s="1"/>
      <c r="B653" s="88" t="str">
        <f>IF(Table1[[#This Row],[Posting Date]]&lt;&gt;"",IF(Table1[[#This Row],[Reference Number]]=Q652,B652+1,1),"")</f>
        <v/>
      </c>
      <c r="C653" s="61"/>
      <c r="D653" s="61"/>
      <c r="E653" s="218"/>
      <c r="F653" s="143" t="str">
        <f>IFERROR(IF(VLOOKUP(Table1[[#This Row],[Budget Code Description]],Dimentions!$X$6:$AC$132,2,FALSE)="","",VLOOKUP(Table1[[#This Row],[Budget Code Description]],Dimentions!$X$6:$AC$132,2,FALSE)),"")</f>
        <v/>
      </c>
      <c r="G653" s="143" t="str">
        <f>IFERROR(VLOOKUP(Table1[[#This Row],[Budget Code Description]],Dimentions!$X$6:$AC$132,3,FALSE),"")</f>
        <v/>
      </c>
      <c r="H653" s="64" t="str">
        <f>IFERROR(VLOOKUP(Table1[[#This Row],[Account]],Dimentions!$S$6:$V$233,2,FALSE),"")</f>
        <v/>
      </c>
      <c r="I653" s="62">
        <f>_xlfn.NUMBERVALUE(LEFT(Table1[[#This Row],[Account]],1))</f>
        <v>0</v>
      </c>
      <c r="J653" s="62" t="str">
        <f>IFERROR(VLOOKUP(Table1[[#This Row],[Budget Code Description]],Table6[#All],7,FALSE),"")</f>
        <v/>
      </c>
      <c r="K653" s="143" t="str">
        <f>IFERROR(VLOOKUP(Table1[[#This Row],[Budget Code Description]],Table6[#All],8,FALSE),"")</f>
        <v/>
      </c>
      <c r="L653" s="63"/>
      <c r="M653" s="65" t="str">
        <f>IFERROR(VLOOKUP(Table1[[#This Row],[Staff ID]],Table2[],2,FALSE),"")</f>
        <v/>
      </c>
      <c r="N653" s="211" t="str">
        <f>IFERROR(IF(VLOOKUP(Table1[[#This Row],[Budget Code Description]],Dimentions!$X$6:$AC$97,4,FALSE)="","",VLOOKUP(Table1[[#This Row],[Budget Code Description]],Dimentions!$X$6:$AC$97,4,FALSE)),"")</f>
        <v/>
      </c>
      <c r="O653" s="65" t="str">
        <f>IFERROR(VLOOKUP(Table1[[#This Row],[Vendor ID]],Table549[],2,FALSE),"")</f>
        <v/>
      </c>
      <c r="P653" s="63"/>
      <c r="Q653" s="143" t="str">
        <f>IF(Table1[[#This Row],[Posting Date]]&lt;&gt;"",$D$9,"")</f>
        <v/>
      </c>
      <c r="R653" s="159" t="str">
        <f>IF(Table1[[#This Row],[Posting Date]]&lt;&gt;"",$D$10,"")</f>
        <v/>
      </c>
      <c r="S653" s="66"/>
      <c r="T653" s="63"/>
      <c r="U653" s="67"/>
      <c r="V653" s="67"/>
      <c r="W653" s="67" t="str">
        <f t="shared" si="10"/>
        <v/>
      </c>
      <c r="X653" s="161" t="str">
        <f>IF(E653="","",(IF(Table1[[#This Row],[Cur]]="USD",Table1[[#This Row],[Cur_Amount Debit]],Table1[[#This Row],[Cur_Amount Debit]]/Table1[[#This Row],[Exchange Rate]])))</f>
        <v/>
      </c>
      <c r="Y653" s="161" t="str">
        <f>IF(E653="","",(IF(Table1[[#This Row],[Cur]]="USD",Table1[[#This Row],[Cur_Amount Credit]],Table1[[#This Row],[Cur_Amount Credit]]/ExchangeRate)))</f>
        <v/>
      </c>
      <c r="Z653" s="203" t="str">
        <f>IF(E653="","",(Table1[[#This Row],[Debit USD]]-Table1[[#This Row],[Credit USD]]))</f>
        <v/>
      </c>
      <c r="AA653" s="122"/>
      <c r="AB653" s="1"/>
      <c r="AC653" s="15"/>
      <c r="AD653" s="15" t="str">
        <f>IF(AND(OR(Table1[[#This Row],[Account]]="15030",Table1[[#This Row],[Account]]="15035",Table1[[#This Row],[Account]]="20150"),Table1[[#This Row],[Vendor ID]]=""),1,"")</f>
        <v/>
      </c>
      <c r="AE653" s="15"/>
      <c r="AF653" s="15"/>
      <c r="AG653" s="15"/>
      <c r="AH653" s="46" t="str">
        <f>IF(Table1[[#This Row],[Posting Date]]&lt;&gt;"","GJ-"&amp;CountryID,"")</f>
        <v/>
      </c>
      <c r="AI653" s="59" t="str">
        <f>IF(Table1[[#This Row],[Posting Date]]&lt;&gt;"",Table1[[#This Row],[Posting Date]],"")</f>
        <v/>
      </c>
      <c r="AJ653" s="46"/>
      <c r="AK653" s="46" t="str">
        <f>IF(Table1[[#This Row],[Description]]&lt;&gt;"",Table1[[#This Row],[Description]],"")</f>
        <v/>
      </c>
      <c r="AL653" s="46" t="str">
        <f>IF(Table1[[#This Row],[Posting Date]]&lt;&gt;"",Table1[[#This Row],[Reference Number]],"")</f>
        <v/>
      </c>
      <c r="AM653" s="46" t="str">
        <f>TRIM(Table1[[#This Row],[Line '#]])</f>
        <v/>
      </c>
      <c r="AN653" s="46" t="str">
        <f>TRIM(Table1[[#This Row],[Account]])</f>
        <v/>
      </c>
      <c r="AO653" s="46" t="str">
        <f>IF(Table1[[#This Row],[Posting Date]]&lt;&gt;"",$D$5,"")</f>
        <v/>
      </c>
      <c r="AP653" s="46" t="str">
        <f>TRIM(Table1[[#This Row],[Departments-Prgrams]])</f>
        <v/>
      </c>
      <c r="AQ653" s="46" t="str">
        <f>TRIM(Table1[[#This Row],[Grant]])</f>
        <v/>
      </c>
      <c r="AR653" s="46" t="str">
        <f>TRIM(Table1[[#This Row],[Staff ID]])</f>
        <v/>
      </c>
      <c r="AS653" s="46" t="str">
        <f>IF(TRIM(Table1[[#This Row],[Budget Code]])=0,"",TRIM(Table1[[#This Row],[Budget Code]]))</f>
        <v/>
      </c>
      <c r="AT653" s="46" t="str">
        <f>IF(Table1[[#This Row],[Line Description]]&lt;&gt;"",Table1[[#This Row],[Line Description]],"")</f>
        <v/>
      </c>
      <c r="AU653" s="46" t="str">
        <f>IF(Table1[[#This Row],[Cur_Amount Debit]]&gt;0,ROUND(Table1[[#This Row],[Cur_Amount Debit]],2),"")</f>
        <v/>
      </c>
      <c r="AV653" s="46" t="str">
        <f>IF(Table1[[#This Row],[Cur_Amount Credit]]&gt;0,ROUND(Table1[[#This Row],[Cur_Amount Credit]],2),"")</f>
        <v/>
      </c>
      <c r="AW653" s="46" t="str">
        <f>LEFT(Table1[[#This Row],[Cur]],3)</f>
        <v/>
      </c>
      <c r="AX653" s="59"/>
      <c r="AY653" s="46"/>
      <c r="AZ653" s="46" t="str">
        <f>IF(Table1[[#This Row],[Cur]]&lt;&gt;"",IF(Table1[[#This Row],[Cur]]="USD","",ExchangeRate),"")</f>
        <v/>
      </c>
      <c r="BA653" s="46" t="str">
        <f>IF(Table1[[#This Row],[Grant]]&lt;&gt;"",VLOOKUP(Table1[[#This Row],[Grant]],Grants!B:D,3),"")</f>
        <v/>
      </c>
      <c r="BB653" s="46" t="str">
        <f>TRIM(Table1[[#This Row],[Vendor ID]])</f>
        <v/>
      </c>
      <c r="BC653">
        <f>IF(Table1[[#This Row],[Reference Number]]=Q652,BC652,BC652+1)</f>
        <v>2</v>
      </c>
    </row>
    <row r="654" spans="1:55" ht="11.25" hidden="1" customHeight="1">
      <c r="A654" s="1"/>
      <c r="B654" s="88" t="str">
        <f>IF(Table1[[#This Row],[Posting Date]]&lt;&gt;"",IF(Table1[[#This Row],[Reference Number]]=Q653,B653+1,1),"")</f>
        <v/>
      </c>
      <c r="C654" s="61"/>
      <c r="D654" s="61"/>
      <c r="E654" s="218"/>
      <c r="F654" s="143" t="str">
        <f>IFERROR(IF(VLOOKUP(Table1[[#This Row],[Budget Code Description]],Dimentions!$X$6:$AC$132,2,FALSE)="","",VLOOKUP(Table1[[#This Row],[Budget Code Description]],Dimentions!$X$6:$AC$132,2,FALSE)),"")</f>
        <v/>
      </c>
      <c r="G654" s="143" t="str">
        <f>IFERROR(VLOOKUP(Table1[[#This Row],[Budget Code Description]],Dimentions!$X$6:$AC$132,3,FALSE),"")</f>
        <v/>
      </c>
      <c r="H654" s="64" t="str">
        <f>IFERROR(VLOOKUP(Table1[[#This Row],[Account]],Dimentions!$S$6:$V$233,2,FALSE),"")</f>
        <v/>
      </c>
      <c r="I654" s="62">
        <f>_xlfn.NUMBERVALUE(LEFT(Table1[[#This Row],[Account]],1))</f>
        <v>0</v>
      </c>
      <c r="J654" s="62" t="str">
        <f>IFERROR(VLOOKUP(Table1[[#This Row],[Budget Code Description]],Table6[#All],7,FALSE),"")</f>
        <v/>
      </c>
      <c r="K654" s="143" t="str">
        <f>IFERROR(VLOOKUP(Table1[[#This Row],[Budget Code Description]],Table6[#All],8,FALSE),"")</f>
        <v/>
      </c>
      <c r="L654" s="63"/>
      <c r="M654" s="65" t="str">
        <f>IFERROR(VLOOKUP(Table1[[#This Row],[Staff ID]],Table2[],2,FALSE),"")</f>
        <v/>
      </c>
      <c r="N654" s="211" t="str">
        <f>IFERROR(IF(VLOOKUP(Table1[[#This Row],[Budget Code Description]],Dimentions!$X$6:$AC$97,4,FALSE)="","",VLOOKUP(Table1[[#This Row],[Budget Code Description]],Dimentions!$X$6:$AC$97,4,FALSE)),"")</f>
        <v/>
      </c>
      <c r="O654" s="65" t="str">
        <f>IFERROR(VLOOKUP(Table1[[#This Row],[Vendor ID]],Table549[],2,FALSE),"")</f>
        <v/>
      </c>
      <c r="P654" s="63"/>
      <c r="Q654" s="143" t="str">
        <f>IF(Table1[[#This Row],[Posting Date]]&lt;&gt;"",$D$9,"")</f>
        <v/>
      </c>
      <c r="R654" s="159" t="str">
        <f>IF(Table1[[#This Row],[Posting Date]]&lt;&gt;"",$D$10,"")</f>
        <v/>
      </c>
      <c r="S654" s="66"/>
      <c r="T654" s="63"/>
      <c r="U654" s="67"/>
      <c r="V654" s="67"/>
      <c r="W654" s="67" t="str">
        <f t="shared" si="10"/>
        <v/>
      </c>
      <c r="X654" s="161" t="str">
        <f>IF(E654="","",(IF(Table1[[#This Row],[Cur]]="USD",Table1[[#This Row],[Cur_Amount Debit]],Table1[[#This Row],[Cur_Amount Debit]]/Table1[[#This Row],[Exchange Rate]])))</f>
        <v/>
      </c>
      <c r="Y654" s="161" t="str">
        <f>IF(E654="","",(IF(Table1[[#This Row],[Cur]]="USD",Table1[[#This Row],[Cur_Amount Credit]],Table1[[#This Row],[Cur_Amount Credit]]/ExchangeRate)))</f>
        <v/>
      </c>
      <c r="Z654" s="203" t="str">
        <f>IF(E654="","",(Table1[[#This Row],[Debit USD]]-Table1[[#This Row],[Credit USD]]))</f>
        <v/>
      </c>
      <c r="AA654" s="122"/>
      <c r="AB654" s="1"/>
      <c r="AC654" s="15"/>
      <c r="AD654" s="15" t="str">
        <f>IF(AND(OR(Table1[[#This Row],[Account]]="15030",Table1[[#This Row],[Account]]="15035",Table1[[#This Row],[Account]]="20150"),Table1[[#This Row],[Vendor ID]]=""),1,"")</f>
        <v/>
      </c>
      <c r="AE654" s="15"/>
      <c r="AF654" s="15"/>
      <c r="AG654" s="15"/>
      <c r="AH654" s="46" t="str">
        <f>IF(Table1[[#This Row],[Posting Date]]&lt;&gt;"","GJ-"&amp;CountryID,"")</f>
        <v/>
      </c>
      <c r="AI654" s="59" t="str">
        <f>IF(Table1[[#This Row],[Posting Date]]&lt;&gt;"",Table1[[#This Row],[Posting Date]],"")</f>
        <v/>
      </c>
      <c r="AJ654" s="46"/>
      <c r="AK654" s="46" t="str">
        <f>IF(Table1[[#This Row],[Description]]&lt;&gt;"",Table1[[#This Row],[Description]],"")</f>
        <v/>
      </c>
      <c r="AL654" s="46" t="str">
        <f>IF(Table1[[#This Row],[Posting Date]]&lt;&gt;"",Table1[[#This Row],[Reference Number]],"")</f>
        <v/>
      </c>
      <c r="AM654" s="46" t="str">
        <f>TRIM(Table1[[#This Row],[Line '#]])</f>
        <v/>
      </c>
      <c r="AN654" s="46" t="str">
        <f>TRIM(Table1[[#This Row],[Account]])</f>
        <v/>
      </c>
      <c r="AO654" s="46" t="str">
        <f>IF(Table1[[#This Row],[Posting Date]]&lt;&gt;"",$D$5,"")</f>
        <v/>
      </c>
      <c r="AP654" s="46" t="str">
        <f>TRIM(Table1[[#This Row],[Departments-Prgrams]])</f>
        <v/>
      </c>
      <c r="AQ654" s="46" t="str">
        <f>TRIM(Table1[[#This Row],[Grant]])</f>
        <v/>
      </c>
      <c r="AR654" s="46" t="str">
        <f>TRIM(Table1[[#This Row],[Staff ID]])</f>
        <v/>
      </c>
      <c r="AS654" s="46" t="str">
        <f>IF(TRIM(Table1[[#This Row],[Budget Code]])=0,"",TRIM(Table1[[#This Row],[Budget Code]]))</f>
        <v/>
      </c>
      <c r="AT654" s="46" t="str">
        <f>IF(Table1[[#This Row],[Line Description]]&lt;&gt;"",Table1[[#This Row],[Line Description]],"")</f>
        <v/>
      </c>
      <c r="AU654" s="46" t="str">
        <f>IF(Table1[[#This Row],[Cur_Amount Debit]]&gt;0,ROUND(Table1[[#This Row],[Cur_Amount Debit]],2),"")</f>
        <v/>
      </c>
      <c r="AV654" s="46" t="str">
        <f>IF(Table1[[#This Row],[Cur_Amount Credit]]&gt;0,ROUND(Table1[[#This Row],[Cur_Amount Credit]],2),"")</f>
        <v/>
      </c>
      <c r="AW654" s="46" t="str">
        <f>LEFT(Table1[[#This Row],[Cur]],3)</f>
        <v/>
      </c>
      <c r="AX654" s="59"/>
      <c r="AY654" s="46"/>
      <c r="AZ654" s="46" t="str">
        <f>IF(Table1[[#This Row],[Cur]]&lt;&gt;"",IF(Table1[[#This Row],[Cur]]="USD","",ExchangeRate),"")</f>
        <v/>
      </c>
      <c r="BA654" s="46" t="str">
        <f>IF(Table1[[#This Row],[Grant]]&lt;&gt;"",VLOOKUP(Table1[[#This Row],[Grant]],Grants!B:D,3),"")</f>
        <v/>
      </c>
      <c r="BB654" s="46" t="str">
        <f>TRIM(Table1[[#This Row],[Vendor ID]])</f>
        <v/>
      </c>
      <c r="BC654">
        <f>IF(Table1[[#This Row],[Reference Number]]=Q653,BC653,BC653+1)</f>
        <v>2</v>
      </c>
    </row>
    <row r="655" spans="1:55" ht="11.25" hidden="1" customHeight="1">
      <c r="A655" s="1"/>
      <c r="B655" s="88" t="str">
        <f>IF(Table1[[#This Row],[Posting Date]]&lt;&gt;"",IF(Table1[[#This Row],[Reference Number]]=Q654,B654+1,1),"")</f>
        <v/>
      </c>
      <c r="C655" s="61"/>
      <c r="D655" s="61"/>
      <c r="E655" s="218"/>
      <c r="F655" s="143" t="str">
        <f>IFERROR(IF(VLOOKUP(Table1[[#This Row],[Budget Code Description]],Dimentions!$X$6:$AC$132,2,FALSE)="","",VLOOKUP(Table1[[#This Row],[Budget Code Description]],Dimentions!$X$6:$AC$132,2,FALSE)),"")</f>
        <v/>
      </c>
      <c r="G655" s="143" t="str">
        <f>IFERROR(VLOOKUP(Table1[[#This Row],[Budget Code Description]],Dimentions!$X$6:$AC$132,3,FALSE),"")</f>
        <v/>
      </c>
      <c r="H655" s="64" t="str">
        <f>IFERROR(VLOOKUP(Table1[[#This Row],[Account]],Dimentions!$S$6:$V$233,2,FALSE),"")</f>
        <v/>
      </c>
      <c r="I655" s="62">
        <f>_xlfn.NUMBERVALUE(LEFT(Table1[[#This Row],[Account]],1))</f>
        <v>0</v>
      </c>
      <c r="J655" s="62" t="str">
        <f>IFERROR(VLOOKUP(Table1[[#This Row],[Budget Code Description]],Table6[#All],7,FALSE),"")</f>
        <v/>
      </c>
      <c r="K655" s="143" t="str">
        <f>IFERROR(VLOOKUP(Table1[[#This Row],[Budget Code Description]],Table6[#All],8,FALSE),"")</f>
        <v/>
      </c>
      <c r="L655" s="63"/>
      <c r="M655" s="65" t="str">
        <f>IFERROR(VLOOKUP(Table1[[#This Row],[Staff ID]],Table2[],2,FALSE),"")</f>
        <v/>
      </c>
      <c r="N655" s="211" t="str">
        <f>IFERROR(IF(VLOOKUP(Table1[[#This Row],[Budget Code Description]],Dimentions!$X$6:$AC$97,4,FALSE)="","",VLOOKUP(Table1[[#This Row],[Budget Code Description]],Dimentions!$X$6:$AC$97,4,FALSE)),"")</f>
        <v/>
      </c>
      <c r="O655" s="65" t="str">
        <f>IFERROR(VLOOKUP(Table1[[#This Row],[Vendor ID]],Table549[],2,FALSE),"")</f>
        <v/>
      </c>
      <c r="P655" s="63"/>
      <c r="Q655" s="143" t="str">
        <f>IF(Table1[[#This Row],[Posting Date]]&lt;&gt;"",$D$9,"")</f>
        <v/>
      </c>
      <c r="R655" s="159" t="str">
        <f>IF(Table1[[#This Row],[Posting Date]]&lt;&gt;"",$D$10,"")</f>
        <v/>
      </c>
      <c r="S655" s="66"/>
      <c r="T655" s="63"/>
      <c r="U655" s="67"/>
      <c r="V655" s="67"/>
      <c r="W655" s="67" t="str">
        <f t="shared" si="10"/>
        <v/>
      </c>
      <c r="X655" s="161" t="str">
        <f>IF(E655="","",(IF(Table1[[#This Row],[Cur]]="USD",Table1[[#This Row],[Cur_Amount Debit]],Table1[[#This Row],[Cur_Amount Debit]]/Table1[[#This Row],[Exchange Rate]])))</f>
        <v/>
      </c>
      <c r="Y655" s="161" t="str">
        <f>IF(E655="","",(IF(Table1[[#This Row],[Cur]]="USD",Table1[[#This Row],[Cur_Amount Credit]],Table1[[#This Row],[Cur_Amount Credit]]/ExchangeRate)))</f>
        <v/>
      </c>
      <c r="Z655" s="203" t="str">
        <f>IF(E655="","",(Table1[[#This Row],[Debit USD]]-Table1[[#This Row],[Credit USD]]))</f>
        <v/>
      </c>
      <c r="AA655" s="122"/>
      <c r="AB655" s="1"/>
      <c r="AC655" s="15"/>
      <c r="AD655" s="15" t="str">
        <f>IF(AND(OR(Table1[[#This Row],[Account]]="15030",Table1[[#This Row],[Account]]="15035",Table1[[#This Row],[Account]]="20150"),Table1[[#This Row],[Vendor ID]]=""),1,"")</f>
        <v/>
      </c>
      <c r="AE655" s="15"/>
      <c r="AF655" s="15"/>
      <c r="AG655" s="15"/>
      <c r="AH655" s="46" t="str">
        <f>IF(Table1[[#This Row],[Posting Date]]&lt;&gt;"","GJ-"&amp;CountryID,"")</f>
        <v/>
      </c>
      <c r="AI655" s="59" t="str">
        <f>IF(Table1[[#This Row],[Posting Date]]&lt;&gt;"",Table1[[#This Row],[Posting Date]],"")</f>
        <v/>
      </c>
      <c r="AJ655" s="46"/>
      <c r="AK655" s="46" t="str">
        <f>IF(Table1[[#This Row],[Description]]&lt;&gt;"",Table1[[#This Row],[Description]],"")</f>
        <v/>
      </c>
      <c r="AL655" s="46" t="str">
        <f>IF(Table1[[#This Row],[Posting Date]]&lt;&gt;"",Table1[[#This Row],[Reference Number]],"")</f>
        <v/>
      </c>
      <c r="AM655" s="46" t="str">
        <f>TRIM(Table1[[#This Row],[Line '#]])</f>
        <v/>
      </c>
      <c r="AN655" s="46" t="str">
        <f>TRIM(Table1[[#This Row],[Account]])</f>
        <v/>
      </c>
      <c r="AO655" s="46" t="str">
        <f>IF(Table1[[#This Row],[Posting Date]]&lt;&gt;"",$D$5,"")</f>
        <v/>
      </c>
      <c r="AP655" s="46" t="str">
        <f>TRIM(Table1[[#This Row],[Departments-Prgrams]])</f>
        <v/>
      </c>
      <c r="AQ655" s="46" t="str">
        <f>TRIM(Table1[[#This Row],[Grant]])</f>
        <v/>
      </c>
      <c r="AR655" s="46" t="str">
        <f>TRIM(Table1[[#This Row],[Staff ID]])</f>
        <v/>
      </c>
      <c r="AS655" s="46" t="str">
        <f>IF(TRIM(Table1[[#This Row],[Budget Code]])=0,"",TRIM(Table1[[#This Row],[Budget Code]]))</f>
        <v/>
      </c>
      <c r="AT655" s="46" t="str">
        <f>IF(Table1[[#This Row],[Line Description]]&lt;&gt;"",Table1[[#This Row],[Line Description]],"")</f>
        <v/>
      </c>
      <c r="AU655" s="46" t="str">
        <f>IF(Table1[[#This Row],[Cur_Amount Debit]]&gt;0,ROUND(Table1[[#This Row],[Cur_Amount Debit]],2),"")</f>
        <v/>
      </c>
      <c r="AV655" s="46" t="str">
        <f>IF(Table1[[#This Row],[Cur_Amount Credit]]&gt;0,ROUND(Table1[[#This Row],[Cur_Amount Credit]],2),"")</f>
        <v/>
      </c>
      <c r="AW655" s="46" t="str">
        <f>LEFT(Table1[[#This Row],[Cur]],3)</f>
        <v/>
      </c>
      <c r="AX655" s="59"/>
      <c r="AY655" s="46"/>
      <c r="AZ655" s="46" t="str">
        <f>IF(Table1[[#This Row],[Cur]]&lt;&gt;"",IF(Table1[[#This Row],[Cur]]="USD","",ExchangeRate),"")</f>
        <v/>
      </c>
      <c r="BA655" s="46" t="str">
        <f>IF(Table1[[#This Row],[Grant]]&lt;&gt;"",VLOOKUP(Table1[[#This Row],[Grant]],Grants!B:D,3),"")</f>
        <v/>
      </c>
      <c r="BB655" s="46" t="str">
        <f>TRIM(Table1[[#This Row],[Vendor ID]])</f>
        <v/>
      </c>
      <c r="BC655">
        <f>IF(Table1[[#This Row],[Reference Number]]=Q654,BC654,BC654+1)</f>
        <v>2</v>
      </c>
    </row>
    <row r="656" spans="1:55" ht="11.25" hidden="1" customHeight="1">
      <c r="A656" s="1"/>
      <c r="B656" s="88" t="str">
        <f>IF(Table1[[#This Row],[Posting Date]]&lt;&gt;"",IF(Table1[[#This Row],[Reference Number]]=Q655,B655+1,1),"")</f>
        <v/>
      </c>
      <c r="C656" s="61"/>
      <c r="D656" s="61"/>
      <c r="E656" s="218"/>
      <c r="F656" s="143" t="str">
        <f>IFERROR(IF(VLOOKUP(Table1[[#This Row],[Budget Code Description]],Dimentions!$X$6:$AC$132,2,FALSE)="","",VLOOKUP(Table1[[#This Row],[Budget Code Description]],Dimentions!$X$6:$AC$132,2,FALSE)),"")</f>
        <v/>
      </c>
      <c r="G656" s="143" t="str">
        <f>IFERROR(VLOOKUP(Table1[[#This Row],[Budget Code Description]],Dimentions!$X$6:$AC$132,3,FALSE),"")</f>
        <v/>
      </c>
      <c r="H656" s="64" t="str">
        <f>IFERROR(VLOOKUP(Table1[[#This Row],[Account]],Dimentions!$S$6:$V$233,2,FALSE),"")</f>
        <v/>
      </c>
      <c r="I656" s="62">
        <f>_xlfn.NUMBERVALUE(LEFT(Table1[[#This Row],[Account]],1))</f>
        <v>0</v>
      </c>
      <c r="J656" s="62" t="str">
        <f>IFERROR(VLOOKUP(Table1[[#This Row],[Budget Code Description]],Table6[#All],7,FALSE),"")</f>
        <v/>
      </c>
      <c r="K656" s="143" t="str">
        <f>IFERROR(VLOOKUP(Table1[[#This Row],[Budget Code Description]],Table6[#All],8,FALSE),"")</f>
        <v/>
      </c>
      <c r="L656" s="63"/>
      <c r="M656" s="65" t="str">
        <f>IFERROR(VLOOKUP(Table1[[#This Row],[Staff ID]],Table2[],2,FALSE),"")</f>
        <v/>
      </c>
      <c r="N656" s="211" t="str">
        <f>IFERROR(IF(VLOOKUP(Table1[[#This Row],[Budget Code Description]],Dimentions!$X$6:$AC$97,4,FALSE)="","",VLOOKUP(Table1[[#This Row],[Budget Code Description]],Dimentions!$X$6:$AC$97,4,FALSE)),"")</f>
        <v/>
      </c>
      <c r="O656" s="65" t="str">
        <f>IFERROR(VLOOKUP(Table1[[#This Row],[Vendor ID]],Table549[],2,FALSE),"")</f>
        <v/>
      </c>
      <c r="P656" s="63"/>
      <c r="Q656" s="143" t="str">
        <f>IF(Table1[[#This Row],[Posting Date]]&lt;&gt;"",$D$9,"")</f>
        <v/>
      </c>
      <c r="R656" s="159" t="str">
        <f>IF(Table1[[#This Row],[Posting Date]]&lt;&gt;"",$D$10,"")</f>
        <v/>
      </c>
      <c r="S656" s="66"/>
      <c r="T656" s="63"/>
      <c r="U656" s="67"/>
      <c r="V656" s="67"/>
      <c r="W656" s="67" t="str">
        <f t="shared" si="10"/>
        <v/>
      </c>
      <c r="X656" s="161" t="str">
        <f>IF(E656="","",(IF(Table1[[#This Row],[Cur]]="USD",Table1[[#This Row],[Cur_Amount Debit]],Table1[[#This Row],[Cur_Amount Debit]]/Table1[[#This Row],[Exchange Rate]])))</f>
        <v/>
      </c>
      <c r="Y656" s="161" t="str">
        <f>IF(E656="","",(IF(Table1[[#This Row],[Cur]]="USD",Table1[[#This Row],[Cur_Amount Credit]],Table1[[#This Row],[Cur_Amount Credit]]/ExchangeRate)))</f>
        <v/>
      </c>
      <c r="Z656" s="203" t="str">
        <f>IF(E656="","",(Table1[[#This Row],[Debit USD]]-Table1[[#This Row],[Credit USD]]))</f>
        <v/>
      </c>
      <c r="AA656" s="122"/>
      <c r="AB656" s="1"/>
      <c r="AC656" s="15"/>
      <c r="AD656" s="15" t="str">
        <f>IF(AND(OR(Table1[[#This Row],[Account]]="15030",Table1[[#This Row],[Account]]="15035",Table1[[#This Row],[Account]]="20150"),Table1[[#This Row],[Vendor ID]]=""),1,"")</f>
        <v/>
      </c>
      <c r="AE656" s="15"/>
      <c r="AF656" s="15"/>
      <c r="AG656" s="15"/>
      <c r="AH656" s="46" t="str">
        <f>IF(Table1[[#This Row],[Posting Date]]&lt;&gt;"","GJ-"&amp;CountryID,"")</f>
        <v/>
      </c>
      <c r="AI656" s="59" t="str">
        <f>IF(Table1[[#This Row],[Posting Date]]&lt;&gt;"",Table1[[#This Row],[Posting Date]],"")</f>
        <v/>
      </c>
      <c r="AJ656" s="46"/>
      <c r="AK656" s="46" t="str">
        <f>IF(Table1[[#This Row],[Description]]&lt;&gt;"",Table1[[#This Row],[Description]],"")</f>
        <v/>
      </c>
      <c r="AL656" s="46" t="str">
        <f>IF(Table1[[#This Row],[Posting Date]]&lt;&gt;"",Table1[[#This Row],[Reference Number]],"")</f>
        <v/>
      </c>
      <c r="AM656" s="46" t="str">
        <f>TRIM(Table1[[#This Row],[Line '#]])</f>
        <v/>
      </c>
      <c r="AN656" s="46" t="str">
        <f>TRIM(Table1[[#This Row],[Account]])</f>
        <v/>
      </c>
      <c r="AO656" s="46" t="str">
        <f>IF(Table1[[#This Row],[Posting Date]]&lt;&gt;"",$D$5,"")</f>
        <v/>
      </c>
      <c r="AP656" s="46" t="str">
        <f>TRIM(Table1[[#This Row],[Departments-Prgrams]])</f>
        <v/>
      </c>
      <c r="AQ656" s="46" t="str">
        <f>TRIM(Table1[[#This Row],[Grant]])</f>
        <v/>
      </c>
      <c r="AR656" s="46" t="str">
        <f>TRIM(Table1[[#This Row],[Staff ID]])</f>
        <v/>
      </c>
      <c r="AS656" s="46" t="str">
        <f>IF(TRIM(Table1[[#This Row],[Budget Code]])=0,"",TRIM(Table1[[#This Row],[Budget Code]]))</f>
        <v/>
      </c>
      <c r="AT656" s="46" t="str">
        <f>IF(Table1[[#This Row],[Line Description]]&lt;&gt;"",Table1[[#This Row],[Line Description]],"")</f>
        <v/>
      </c>
      <c r="AU656" s="46" t="str">
        <f>IF(Table1[[#This Row],[Cur_Amount Debit]]&gt;0,ROUND(Table1[[#This Row],[Cur_Amount Debit]],2),"")</f>
        <v/>
      </c>
      <c r="AV656" s="46" t="str">
        <f>IF(Table1[[#This Row],[Cur_Amount Credit]]&gt;0,ROUND(Table1[[#This Row],[Cur_Amount Credit]],2),"")</f>
        <v/>
      </c>
      <c r="AW656" s="46" t="str">
        <f>LEFT(Table1[[#This Row],[Cur]],3)</f>
        <v/>
      </c>
      <c r="AX656" s="59"/>
      <c r="AY656" s="46"/>
      <c r="AZ656" s="46" t="str">
        <f>IF(Table1[[#This Row],[Cur]]&lt;&gt;"",IF(Table1[[#This Row],[Cur]]="USD","",ExchangeRate),"")</f>
        <v/>
      </c>
      <c r="BA656" s="46" t="str">
        <f>IF(Table1[[#This Row],[Grant]]&lt;&gt;"",VLOOKUP(Table1[[#This Row],[Grant]],Grants!B:D,3),"")</f>
        <v/>
      </c>
      <c r="BB656" s="46" t="str">
        <f>TRIM(Table1[[#This Row],[Vendor ID]])</f>
        <v/>
      </c>
      <c r="BC656">
        <f>IF(Table1[[#This Row],[Reference Number]]=Q655,BC655,BC655+1)</f>
        <v>2</v>
      </c>
    </row>
    <row r="657" spans="1:55" ht="11.25" hidden="1" customHeight="1">
      <c r="A657" s="1"/>
      <c r="B657" s="88" t="str">
        <f>IF(Table1[[#This Row],[Posting Date]]&lt;&gt;"",IF(Table1[[#This Row],[Reference Number]]=Q656,B656+1,1),"")</f>
        <v/>
      </c>
      <c r="C657" s="61"/>
      <c r="D657" s="61"/>
      <c r="E657" s="218"/>
      <c r="F657" s="143" t="str">
        <f>IFERROR(IF(VLOOKUP(Table1[[#This Row],[Budget Code Description]],Dimentions!$X$6:$AC$132,2,FALSE)="","",VLOOKUP(Table1[[#This Row],[Budget Code Description]],Dimentions!$X$6:$AC$132,2,FALSE)),"")</f>
        <v/>
      </c>
      <c r="G657" s="143" t="str">
        <f>IFERROR(VLOOKUP(Table1[[#This Row],[Budget Code Description]],Dimentions!$X$6:$AC$132,3,FALSE),"")</f>
        <v/>
      </c>
      <c r="H657" s="64" t="str">
        <f>IFERROR(VLOOKUP(Table1[[#This Row],[Account]],Dimentions!$S$6:$V$233,2,FALSE),"")</f>
        <v/>
      </c>
      <c r="I657" s="62">
        <f>_xlfn.NUMBERVALUE(LEFT(Table1[[#This Row],[Account]],1))</f>
        <v>0</v>
      </c>
      <c r="J657" s="62" t="str">
        <f>IFERROR(VLOOKUP(Table1[[#This Row],[Budget Code Description]],Table6[#All],7,FALSE),"")</f>
        <v/>
      </c>
      <c r="K657" s="143" t="str">
        <f>IFERROR(VLOOKUP(Table1[[#This Row],[Budget Code Description]],Table6[#All],8,FALSE),"")</f>
        <v/>
      </c>
      <c r="L657" s="63"/>
      <c r="M657" s="65" t="str">
        <f>IFERROR(VLOOKUP(Table1[[#This Row],[Staff ID]],Table2[],2,FALSE),"")</f>
        <v/>
      </c>
      <c r="N657" s="211" t="str">
        <f>IFERROR(IF(VLOOKUP(Table1[[#This Row],[Budget Code Description]],Dimentions!$X$6:$AC$97,4,FALSE)="","",VLOOKUP(Table1[[#This Row],[Budget Code Description]],Dimentions!$X$6:$AC$97,4,FALSE)),"")</f>
        <v/>
      </c>
      <c r="O657" s="65" t="str">
        <f>IFERROR(VLOOKUP(Table1[[#This Row],[Vendor ID]],Table549[],2,FALSE),"")</f>
        <v/>
      </c>
      <c r="P657" s="63"/>
      <c r="Q657" s="143" t="str">
        <f>IF(Table1[[#This Row],[Posting Date]]&lt;&gt;"",$D$9,"")</f>
        <v/>
      </c>
      <c r="R657" s="159" t="str">
        <f>IF(Table1[[#This Row],[Posting Date]]&lt;&gt;"",$D$10,"")</f>
        <v/>
      </c>
      <c r="S657" s="66"/>
      <c r="T657" s="63"/>
      <c r="U657" s="67"/>
      <c r="V657" s="67"/>
      <c r="W657" s="67" t="str">
        <f t="shared" si="10"/>
        <v/>
      </c>
      <c r="X657" s="161" t="str">
        <f>IF(E657="","",(IF(Table1[[#This Row],[Cur]]="USD",Table1[[#This Row],[Cur_Amount Debit]],Table1[[#This Row],[Cur_Amount Debit]]/Table1[[#This Row],[Exchange Rate]])))</f>
        <v/>
      </c>
      <c r="Y657" s="161" t="str">
        <f>IF(E657="","",(IF(Table1[[#This Row],[Cur]]="USD",Table1[[#This Row],[Cur_Amount Credit]],Table1[[#This Row],[Cur_Amount Credit]]/ExchangeRate)))</f>
        <v/>
      </c>
      <c r="Z657" s="203" t="str">
        <f>IF(E657="","",(Table1[[#This Row],[Debit USD]]-Table1[[#This Row],[Credit USD]]))</f>
        <v/>
      </c>
      <c r="AA657" s="122"/>
      <c r="AB657" s="1"/>
      <c r="AC657" s="15"/>
      <c r="AD657" s="15" t="str">
        <f>IF(AND(OR(Table1[[#This Row],[Account]]="15030",Table1[[#This Row],[Account]]="15035",Table1[[#This Row],[Account]]="20150"),Table1[[#This Row],[Vendor ID]]=""),1,"")</f>
        <v/>
      </c>
      <c r="AE657" s="15"/>
      <c r="AF657" s="15"/>
      <c r="AG657" s="15"/>
      <c r="AH657" s="46" t="str">
        <f>IF(Table1[[#This Row],[Posting Date]]&lt;&gt;"","GJ-"&amp;CountryID,"")</f>
        <v/>
      </c>
      <c r="AI657" s="59" t="str">
        <f>IF(Table1[[#This Row],[Posting Date]]&lt;&gt;"",Table1[[#This Row],[Posting Date]],"")</f>
        <v/>
      </c>
      <c r="AJ657" s="46"/>
      <c r="AK657" s="46" t="str">
        <f>IF(Table1[[#This Row],[Description]]&lt;&gt;"",Table1[[#This Row],[Description]],"")</f>
        <v/>
      </c>
      <c r="AL657" s="46" t="str">
        <f>IF(Table1[[#This Row],[Posting Date]]&lt;&gt;"",Table1[[#This Row],[Reference Number]],"")</f>
        <v/>
      </c>
      <c r="AM657" s="46" t="str">
        <f>TRIM(Table1[[#This Row],[Line '#]])</f>
        <v/>
      </c>
      <c r="AN657" s="46" t="str">
        <f>TRIM(Table1[[#This Row],[Account]])</f>
        <v/>
      </c>
      <c r="AO657" s="46" t="str">
        <f>IF(Table1[[#This Row],[Posting Date]]&lt;&gt;"",$D$5,"")</f>
        <v/>
      </c>
      <c r="AP657" s="46" t="str">
        <f>TRIM(Table1[[#This Row],[Departments-Prgrams]])</f>
        <v/>
      </c>
      <c r="AQ657" s="46" t="str">
        <f>TRIM(Table1[[#This Row],[Grant]])</f>
        <v/>
      </c>
      <c r="AR657" s="46" t="str">
        <f>TRIM(Table1[[#This Row],[Staff ID]])</f>
        <v/>
      </c>
      <c r="AS657" s="46" t="str">
        <f>IF(TRIM(Table1[[#This Row],[Budget Code]])=0,"",TRIM(Table1[[#This Row],[Budget Code]]))</f>
        <v/>
      </c>
      <c r="AT657" s="46" t="str">
        <f>IF(Table1[[#This Row],[Line Description]]&lt;&gt;"",Table1[[#This Row],[Line Description]],"")</f>
        <v/>
      </c>
      <c r="AU657" s="46" t="str">
        <f>IF(Table1[[#This Row],[Cur_Amount Debit]]&gt;0,ROUND(Table1[[#This Row],[Cur_Amount Debit]],2),"")</f>
        <v/>
      </c>
      <c r="AV657" s="46" t="str">
        <f>IF(Table1[[#This Row],[Cur_Amount Credit]]&gt;0,ROUND(Table1[[#This Row],[Cur_Amount Credit]],2),"")</f>
        <v/>
      </c>
      <c r="AW657" s="46" t="str">
        <f>LEFT(Table1[[#This Row],[Cur]],3)</f>
        <v/>
      </c>
      <c r="AX657" s="59"/>
      <c r="AY657" s="46"/>
      <c r="AZ657" s="46" t="str">
        <f>IF(Table1[[#This Row],[Cur]]&lt;&gt;"",IF(Table1[[#This Row],[Cur]]="USD","",ExchangeRate),"")</f>
        <v/>
      </c>
      <c r="BA657" s="46" t="str">
        <f>IF(Table1[[#This Row],[Grant]]&lt;&gt;"",VLOOKUP(Table1[[#This Row],[Grant]],Grants!B:D,3),"")</f>
        <v/>
      </c>
      <c r="BB657" s="46" t="str">
        <f>TRIM(Table1[[#This Row],[Vendor ID]])</f>
        <v/>
      </c>
      <c r="BC657">
        <f>IF(Table1[[#This Row],[Reference Number]]=Q656,BC656,BC656+1)</f>
        <v>2</v>
      </c>
    </row>
    <row r="658" spans="1:55" ht="11.25" hidden="1" customHeight="1">
      <c r="A658" s="1"/>
      <c r="B658" s="88" t="str">
        <f>IF(Table1[[#This Row],[Posting Date]]&lt;&gt;"",IF(Table1[[#This Row],[Reference Number]]=Q657,B657+1,1),"")</f>
        <v/>
      </c>
      <c r="C658" s="61"/>
      <c r="D658" s="61"/>
      <c r="E658" s="218"/>
      <c r="F658" s="143" t="str">
        <f>IFERROR(IF(VLOOKUP(Table1[[#This Row],[Budget Code Description]],Dimentions!$X$6:$AC$132,2,FALSE)="","",VLOOKUP(Table1[[#This Row],[Budget Code Description]],Dimentions!$X$6:$AC$132,2,FALSE)),"")</f>
        <v/>
      </c>
      <c r="G658" s="143" t="str">
        <f>IFERROR(VLOOKUP(Table1[[#This Row],[Budget Code Description]],Dimentions!$X$6:$AC$132,3,FALSE),"")</f>
        <v/>
      </c>
      <c r="H658" s="64" t="str">
        <f>IFERROR(VLOOKUP(Table1[[#This Row],[Account]],Dimentions!$S$6:$V$233,2,FALSE),"")</f>
        <v/>
      </c>
      <c r="I658" s="62">
        <f>_xlfn.NUMBERVALUE(LEFT(Table1[[#This Row],[Account]],1))</f>
        <v>0</v>
      </c>
      <c r="J658" s="62" t="str">
        <f>IFERROR(VLOOKUP(Table1[[#This Row],[Budget Code Description]],Table6[#All],7,FALSE),"")</f>
        <v/>
      </c>
      <c r="K658" s="143" t="str">
        <f>IFERROR(VLOOKUP(Table1[[#This Row],[Budget Code Description]],Table6[#All],8,FALSE),"")</f>
        <v/>
      </c>
      <c r="L658" s="63"/>
      <c r="M658" s="65" t="str">
        <f>IFERROR(VLOOKUP(Table1[[#This Row],[Staff ID]],Table2[],2,FALSE),"")</f>
        <v/>
      </c>
      <c r="N658" s="211" t="str">
        <f>IFERROR(IF(VLOOKUP(Table1[[#This Row],[Budget Code Description]],Dimentions!$X$6:$AC$97,4,FALSE)="","",VLOOKUP(Table1[[#This Row],[Budget Code Description]],Dimentions!$X$6:$AC$97,4,FALSE)),"")</f>
        <v/>
      </c>
      <c r="O658" s="65" t="str">
        <f>IFERROR(VLOOKUP(Table1[[#This Row],[Vendor ID]],Table549[],2,FALSE),"")</f>
        <v/>
      </c>
      <c r="P658" s="63"/>
      <c r="Q658" s="143" t="str">
        <f>IF(Table1[[#This Row],[Posting Date]]&lt;&gt;"",$D$9,"")</f>
        <v/>
      </c>
      <c r="R658" s="159" t="str">
        <f>IF(Table1[[#This Row],[Posting Date]]&lt;&gt;"",$D$10,"")</f>
        <v/>
      </c>
      <c r="S658" s="66"/>
      <c r="T658" s="63"/>
      <c r="U658" s="67"/>
      <c r="V658" s="67"/>
      <c r="W658" s="67" t="str">
        <f t="shared" si="10"/>
        <v/>
      </c>
      <c r="X658" s="161" t="str">
        <f>IF(E658="","",(IF(Table1[[#This Row],[Cur]]="USD",Table1[[#This Row],[Cur_Amount Debit]],Table1[[#This Row],[Cur_Amount Debit]]/Table1[[#This Row],[Exchange Rate]])))</f>
        <v/>
      </c>
      <c r="Y658" s="161" t="str">
        <f>IF(E658="","",(IF(Table1[[#This Row],[Cur]]="USD",Table1[[#This Row],[Cur_Amount Credit]],Table1[[#This Row],[Cur_Amount Credit]]/ExchangeRate)))</f>
        <v/>
      </c>
      <c r="Z658" s="203" t="str">
        <f>IF(E658="","",(Table1[[#This Row],[Debit USD]]-Table1[[#This Row],[Credit USD]]))</f>
        <v/>
      </c>
      <c r="AA658" s="122"/>
      <c r="AB658" s="1"/>
      <c r="AC658" s="15"/>
      <c r="AD658" s="15" t="str">
        <f>IF(AND(OR(Table1[[#This Row],[Account]]="15030",Table1[[#This Row],[Account]]="15035",Table1[[#This Row],[Account]]="20150"),Table1[[#This Row],[Vendor ID]]=""),1,"")</f>
        <v/>
      </c>
      <c r="AE658" s="15"/>
      <c r="AF658" s="15"/>
      <c r="AG658" s="15"/>
      <c r="AH658" s="46" t="str">
        <f>IF(Table1[[#This Row],[Posting Date]]&lt;&gt;"","GJ-"&amp;CountryID,"")</f>
        <v/>
      </c>
      <c r="AI658" s="59" t="str">
        <f>IF(Table1[[#This Row],[Posting Date]]&lt;&gt;"",Table1[[#This Row],[Posting Date]],"")</f>
        <v/>
      </c>
      <c r="AJ658" s="46"/>
      <c r="AK658" s="46" t="str">
        <f>IF(Table1[[#This Row],[Description]]&lt;&gt;"",Table1[[#This Row],[Description]],"")</f>
        <v/>
      </c>
      <c r="AL658" s="46" t="str">
        <f>IF(Table1[[#This Row],[Posting Date]]&lt;&gt;"",Table1[[#This Row],[Reference Number]],"")</f>
        <v/>
      </c>
      <c r="AM658" s="46" t="str">
        <f>TRIM(Table1[[#This Row],[Line '#]])</f>
        <v/>
      </c>
      <c r="AN658" s="46" t="str">
        <f>TRIM(Table1[[#This Row],[Account]])</f>
        <v/>
      </c>
      <c r="AO658" s="46" t="str">
        <f>IF(Table1[[#This Row],[Posting Date]]&lt;&gt;"",$D$5,"")</f>
        <v/>
      </c>
      <c r="AP658" s="46" t="str">
        <f>TRIM(Table1[[#This Row],[Departments-Prgrams]])</f>
        <v/>
      </c>
      <c r="AQ658" s="46" t="str">
        <f>TRIM(Table1[[#This Row],[Grant]])</f>
        <v/>
      </c>
      <c r="AR658" s="46" t="str">
        <f>TRIM(Table1[[#This Row],[Staff ID]])</f>
        <v/>
      </c>
      <c r="AS658" s="46" t="str">
        <f>IF(TRIM(Table1[[#This Row],[Budget Code]])=0,"",TRIM(Table1[[#This Row],[Budget Code]]))</f>
        <v/>
      </c>
      <c r="AT658" s="46" t="str">
        <f>IF(Table1[[#This Row],[Line Description]]&lt;&gt;"",Table1[[#This Row],[Line Description]],"")</f>
        <v/>
      </c>
      <c r="AU658" s="46" t="str">
        <f>IF(Table1[[#This Row],[Cur_Amount Debit]]&gt;0,ROUND(Table1[[#This Row],[Cur_Amount Debit]],2),"")</f>
        <v/>
      </c>
      <c r="AV658" s="46" t="str">
        <f>IF(Table1[[#This Row],[Cur_Amount Credit]]&gt;0,ROUND(Table1[[#This Row],[Cur_Amount Credit]],2),"")</f>
        <v/>
      </c>
      <c r="AW658" s="46" t="str">
        <f>LEFT(Table1[[#This Row],[Cur]],3)</f>
        <v/>
      </c>
      <c r="AX658" s="59"/>
      <c r="AY658" s="46"/>
      <c r="AZ658" s="46" t="str">
        <f>IF(Table1[[#This Row],[Cur]]&lt;&gt;"",IF(Table1[[#This Row],[Cur]]="USD","",ExchangeRate),"")</f>
        <v/>
      </c>
      <c r="BA658" s="46" t="str">
        <f>IF(Table1[[#This Row],[Grant]]&lt;&gt;"",VLOOKUP(Table1[[#This Row],[Grant]],Grants!B:D,3),"")</f>
        <v/>
      </c>
      <c r="BB658" s="46" t="str">
        <f>TRIM(Table1[[#This Row],[Vendor ID]])</f>
        <v/>
      </c>
      <c r="BC658">
        <f>IF(Table1[[#This Row],[Reference Number]]=Q657,BC657,BC657+1)</f>
        <v>2</v>
      </c>
    </row>
    <row r="659" spans="1:55" ht="11.25" hidden="1" customHeight="1">
      <c r="A659" s="1"/>
      <c r="B659" s="88" t="str">
        <f>IF(Table1[[#This Row],[Posting Date]]&lt;&gt;"",IF(Table1[[#This Row],[Reference Number]]=Q658,B658+1,1),"")</f>
        <v/>
      </c>
      <c r="C659" s="61"/>
      <c r="D659" s="61"/>
      <c r="E659" s="218"/>
      <c r="F659" s="143" t="str">
        <f>IFERROR(IF(VLOOKUP(Table1[[#This Row],[Budget Code Description]],Dimentions!$X$6:$AC$132,2,FALSE)="","",VLOOKUP(Table1[[#This Row],[Budget Code Description]],Dimentions!$X$6:$AC$132,2,FALSE)),"")</f>
        <v/>
      </c>
      <c r="G659" s="143" t="str">
        <f>IFERROR(VLOOKUP(Table1[[#This Row],[Budget Code Description]],Dimentions!$X$6:$AC$132,3,FALSE),"")</f>
        <v/>
      </c>
      <c r="H659" s="64" t="str">
        <f>IFERROR(VLOOKUP(Table1[[#This Row],[Account]],Dimentions!$S$6:$V$233,2,FALSE),"")</f>
        <v/>
      </c>
      <c r="I659" s="62">
        <f>_xlfn.NUMBERVALUE(LEFT(Table1[[#This Row],[Account]],1))</f>
        <v>0</v>
      </c>
      <c r="J659" s="62" t="str">
        <f>IFERROR(VLOOKUP(Table1[[#This Row],[Budget Code Description]],Table6[#All],7,FALSE),"")</f>
        <v/>
      </c>
      <c r="K659" s="143" t="str">
        <f>IFERROR(VLOOKUP(Table1[[#This Row],[Budget Code Description]],Table6[#All],8,FALSE),"")</f>
        <v/>
      </c>
      <c r="L659" s="63"/>
      <c r="M659" s="65" t="str">
        <f>IFERROR(VLOOKUP(Table1[[#This Row],[Staff ID]],Table2[],2,FALSE),"")</f>
        <v/>
      </c>
      <c r="N659" s="211" t="str">
        <f>IFERROR(IF(VLOOKUP(Table1[[#This Row],[Budget Code Description]],Dimentions!$X$6:$AC$97,4,FALSE)="","",VLOOKUP(Table1[[#This Row],[Budget Code Description]],Dimentions!$X$6:$AC$97,4,FALSE)),"")</f>
        <v/>
      </c>
      <c r="O659" s="65" t="str">
        <f>IFERROR(VLOOKUP(Table1[[#This Row],[Vendor ID]],Table549[],2,FALSE),"")</f>
        <v/>
      </c>
      <c r="P659" s="63"/>
      <c r="Q659" s="143" t="str">
        <f>IF(Table1[[#This Row],[Posting Date]]&lt;&gt;"",$D$9,"")</f>
        <v/>
      </c>
      <c r="R659" s="159" t="str">
        <f>IF(Table1[[#This Row],[Posting Date]]&lt;&gt;"",$D$10,"")</f>
        <v/>
      </c>
      <c r="S659" s="66"/>
      <c r="T659" s="63"/>
      <c r="U659" s="67"/>
      <c r="V659" s="67"/>
      <c r="W659" s="67" t="str">
        <f t="shared" si="10"/>
        <v/>
      </c>
      <c r="X659" s="161" t="str">
        <f>IF(E659="","",(IF(Table1[[#This Row],[Cur]]="USD",Table1[[#This Row],[Cur_Amount Debit]],Table1[[#This Row],[Cur_Amount Debit]]/Table1[[#This Row],[Exchange Rate]])))</f>
        <v/>
      </c>
      <c r="Y659" s="161" t="str">
        <f>IF(E659="","",(IF(Table1[[#This Row],[Cur]]="USD",Table1[[#This Row],[Cur_Amount Credit]],Table1[[#This Row],[Cur_Amount Credit]]/ExchangeRate)))</f>
        <v/>
      </c>
      <c r="Z659" s="203" t="str">
        <f>IF(E659="","",(Table1[[#This Row],[Debit USD]]-Table1[[#This Row],[Credit USD]]))</f>
        <v/>
      </c>
      <c r="AA659" s="122"/>
      <c r="AB659" s="1"/>
      <c r="AC659" s="15"/>
      <c r="AD659" s="15" t="str">
        <f>IF(AND(OR(Table1[[#This Row],[Account]]="15030",Table1[[#This Row],[Account]]="15035",Table1[[#This Row],[Account]]="20150"),Table1[[#This Row],[Vendor ID]]=""),1,"")</f>
        <v/>
      </c>
      <c r="AE659" s="15"/>
      <c r="AF659" s="15"/>
      <c r="AG659" s="15"/>
      <c r="AH659" s="46" t="str">
        <f>IF(Table1[[#This Row],[Posting Date]]&lt;&gt;"","GJ-"&amp;CountryID,"")</f>
        <v/>
      </c>
      <c r="AI659" s="59" t="str">
        <f>IF(Table1[[#This Row],[Posting Date]]&lt;&gt;"",Table1[[#This Row],[Posting Date]],"")</f>
        <v/>
      </c>
      <c r="AJ659" s="46"/>
      <c r="AK659" s="46" t="str">
        <f>IF(Table1[[#This Row],[Description]]&lt;&gt;"",Table1[[#This Row],[Description]],"")</f>
        <v/>
      </c>
      <c r="AL659" s="46" t="str">
        <f>IF(Table1[[#This Row],[Posting Date]]&lt;&gt;"",Table1[[#This Row],[Reference Number]],"")</f>
        <v/>
      </c>
      <c r="AM659" s="46" t="str">
        <f>TRIM(Table1[[#This Row],[Line '#]])</f>
        <v/>
      </c>
      <c r="AN659" s="46" t="str">
        <f>TRIM(Table1[[#This Row],[Account]])</f>
        <v/>
      </c>
      <c r="AO659" s="46" t="str">
        <f>IF(Table1[[#This Row],[Posting Date]]&lt;&gt;"",$D$5,"")</f>
        <v/>
      </c>
      <c r="AP659" s="46" t="str">
        <f>TRIM(Table1[[#This Row],[Departments-Prgrams]])</f>
        <v/>
      </c>
      <c r="AQ659" s="46" t="str">
        <f>TRIM(Table1[[#This Row],[Grant]])</f>
        <v/>
      </c>
      <c r="AR659" s="46" t="str">
        <f>TRIM(Table1[[#This Row],[Staff ID]])</f>
        <v/>
      </c>
      <c r="AS659" s="46" t="str">
        <f>IF(TRIM(Table1[[#This Row],[Budget Code]])=0,"",TRIM(Table1[[#This Row],[Budget Code]]))</f>
        <v/>
      </c>
      <c r="AT659" s="46" t="str">
        <f>IF(Table1[[#This Row],[Line Description]]&lt;&gt;"",Table1[[#This Row],[Line Description]],"")</f>
        <v/>
      </c>
      <c r="AU659" s="46" t="str">
        <f>IF(Table1[[#This Row],[Cur_Amount Debit]]&gt;0,ROUND(Table1[[#This Row],[Cur_Amount Debit]],2),"")</f>
        <v/>
      </c>
      <c r="AV659" s="46" t="str">
        <f>IF(Table1[[#This Row],[Cur_Amount Credit]]&gt;0,ROUND(Table1[[#This Row],[Cur_Amount Credit]],2),"")</f>
        <v/>
      </c>
      <c r="AW659" s="46" t="str">
        <f>LEFT(Table1[[#This Row],[Cur]],3)</f>
        <v/>
      </c>
      <c r="AX659" s="59"/>
      <c r="AY659" s="46"/>
      <c r="AZ659" s="46" t="str">
        <f>IF(Table1[[#This Row],[Cur]]&lt;&gt;"",IF(Table1[[#This Row],[Cur]]="USD","",ExchangeRate),"")</f>
        <v/>
      </c>
      <c r="BA659" s="46" t="str">
        <f>IF(Table1[[#This Row],[Grant]]&lt;&gt;"",VLOOKUP(Table1[[#This Row],[Grant]],Grants!B:D,3),"")</f>
        <v/>
      </c>
      <c r="BB659" s="46" t="str">
        <f>TRIM(Table1[[#This Row],[Vendor ID]])</f>
        <v/>
      </c>
      <c r="BC659">
        <f>IF(Table1[[#This Row],[Reference Number]]=Q658,BC658,BC658+1)</f>
        <v>2</v>
      </c>
    </row>
    <row r="660" spans="1:55" ht="11.25" hidden="1" customHeight="1">
      <c r="A660" s="1"/>
      <c r="B660" s="88" t="str">
        <f>IF(Table1[[#This Row],[Posting Date]]&lt;&gt;"",IF(Table1[[#This Row],[Reference Number]]=Q659,B659+1,1),"")</f>
        <v/>
      </c>
      <c r="C660" s="61"/>
      <c r="D660" s="61"/>
      <c r="E660" s="218"/>
      <c r="F660" s="143" t="str">
        <f>IFERROR(IF(VLOOKUP(Table1[[#This Row],[Budget Code Description]],Dimentions!$X$6:$AC$132,2,FALSE)="","",VLOOKUP(Table1[[#This Row],[Budget Code Description]],Dimentions!$X$6:$AC$132,2,FALSE)),"")</f>
        <v/>
      </c>
      <c r="G660" s="143" t="str">
        <f>IFERROR(VLOOKUP(Table1[[#This Row],[Budget Code Description]],Dimentions!$X$6:$AC$132,3,FALSE),"")</f>
        <v/>
      </c>
      <c r="H660" s="64" t="str">
        <f>IFERROR(VLOOKUP(Table1[[#This Row],[Account]],Dimentions!$S$6:$V$233,2,FALSE),"")</f>
        <v/>
      </c>
      <c r="I660" s="62">
        <f>_xlfn.NUMBERVALUE(LEFT(Table1[[#This Row],[Account]],1))</f>
        <v>0</v>
      </c>
      <c r="J660" s="62" t="str">
        <f>IFERROR(VLOOKUP(Table1[[#This Row],[Budget Code Description]],Table6[#All],7,FALSE),"")</f>
        <v/>
      </c>
      <c r="K660" s="143" t="str">
        <f>IFERROR(VLOOKUP(Table1[[#This Row],[Budget Code Description]],Table6[#All],8,FALSE),"")</f>
        <v/>
      </c>
      <c r="L660" s="63"/>
      <c r="M660" s="65" t="str">
        <f>IFERROR(VLOOKUP(Table1[[#This Row],[Staff ID]],Table2[],2,FALSE),"")</f>
        <v/>
      </c>
      <c r="N660" s="211" t="str">
        <f>IFERROR(IF(VLOOKUP(Table1[[#This Row],[Budget Code Description]],Dimentions!$X$6:$AC$97,4,FALSE)="","",VLOOKUP(Table1[[#This Row],[Budget Code Description]],Dimentions!$X$6:$AC$97,4,FALSE)),"")</f>
        <v/>
      </c>
      <c r="O660" s="65" t="str">
        <f>IFERROR(VLOOKUP(Table1[[#This Row],[Vendor ID]],Table549[],2,FALSE),"")</f>
        <v/>
      </c>
      <c r="P660" s="63"/>
      <c r="Q660" s="143" t="str">
        <f>IF(Table1[[#This Row],[Posting Date]]&lt;&gt;"",$D$9,"")</f>
        <v/>
      </c>
      <c r="R660" s="159" t="str">
        <f>IF(Table1[[#This Row],[Posting Date]]&lt;&gt;"",$D$10,"")</f>
        <v/>
      </c>
      <c r="S660" s="66"/>
      <c r="T660" s="63"/>
      <c r="U660" s="67"/>
      <c r="V660" s="67"/>
      <c r="W660" s="67" t="str">
        <f t="shared" si="10"/>
        <v/>
      </c>
      <c r="X660" s="161" t="str">
        <f>IF(E660="","",(IF(Table1[[#This Row],[Cur]]="USD",Table1[[#This Row],[Cur_Amount Debit]],Table1[[#This Row],[Cur_Amount Debit]]/Table1[[#This Row],[Exchange Rate]])))</f>
        <v/>
      </c>
      <c r="Y660" s="161" t="str">
        <f>IF(E660="","",(IF(Table1[[#This Row],[Cur]]="USD",Table1[[#This Row],[Cur_Amount Credit]],Table1[[#This Row],[Cur_Amount Credit]]/ExchangeRate)))</f>
        <v/>
      </c>
      <c r="Z660" s="203" t="str">
        <f>IF(E660="","",(Table1[[#This Row],[Debit USD]]-Table1[[#This Row],[Credit USD]]))</f>
        <v/>
      </c>
      <c r="AA660" s="122"/>
      <c r="AB660" s="1"/>
      <c r="AC660" s="15"/>
      <c r="AD660" s="15" t="str">
        <f>IF(AND(OR(Table1[[#This Row],[Account]]="15030",Table1[[#This Row],[Account]]="15035",Table1[[#This Row],[Account]]="20150"),Table1[[#This Row],[Vendor ID]]=""),1,"")</f>
        <v/>
      </c>
      <c r="AE660" s="15"/>
      <c r="AF660" s="15"/>
      <c r="AG660" s="15"/>
      <c r="AH660" s="46" t="str">
        <f>IF(Table1[[#This Row],[Posting Date]]&lt;&gt;"","GJ-"&amp;CountryID,"")</f>
        <v/>
      </c>
      <c r="AI660" s="59" t="str">
        <f>IF(Table1[[#This Row],[Posting Date]]&lt;&gt;"",Table1[[#This Row],[Posting Date]],"")</f>
        <v/>
      </c>
      <c r="AJ660" s="46"/>
      <c r="AK660" s="46" t="str">
        <f>IF(Table1[[#This Row],[Description]]&lt;&gt;"",Table1[[#This Row],[Description]],"")</f>
        <v/>
      </c>
      <c r="AL660" s="46" t="str">
        <f>IF(Table1[[#This Row],[Posting Date]]&lt;&gt;"",Table1[[#This Row],[Reference Number]],"")</f>
        <v/>
      </c>
      <c r="AM660" s="46" t="str">
        <f>TRIM(Table1[[#This Row],[Line '#]])</f>
        <v/>
      </c>
      <c r="AN660" s="46" t="str">
        <f>TRIM(Table1[[#This Row],[Account]])</f>
        <v/>
      </c>
      <c r="AO660" s="46" t="str">
        <f>IF(Table1[[#This Row],[Posting Date]]&lt;&gt;"",$D$5,"")</f>
        <v/>
      </c>
      <c r="AP660" s="46" t="str">
        <f>TRIM(Table1[[#This Row],[Departments-Prgrams]])</f>
        <v/>
      </c>
      <c r="AQ660" s="46" t="str">
        <f>TRIM(Table1[[#This Row],[Grant]])</f>
        <v/>
      </c>
      <c r="AR660" s="46" t="str">
        <f>TRIM(Table1[[#This Row],[Staff ID]])</f>
        <v/>
      </c>
      <c r="AS660" s="46" t="str">
        <f>IF(TRIM(Table1[[#This Row],[Budget Code]])=0,"",TRIM(Table1[[#This Row],[Budget Code]]))</f>
        <v/>
      </c>
      <c r="AT660" s="46" t="str">
        <f>IF(Table1[[#This Row],[Line Description]]&lt;&gt;"",Table1[[#This Row],[Line Description]],"")</f>
        <v/>
      </c>
      <c r="AU660" s="46" t="str">
        <f>IF(Table1[[#This Row],[Cur_Amount Debit]]&gt;0,ROUND(Table1[[#This Row],[Cur_Amount Debit]],2),"")</f>
        <v/>
      </c>
      <c r="AV660" s="46" t="str">
        <f>IF(Table1[[#This Row],[Cur_Amount Credit]]&gt;0,ROUND(Table1[[#This Row],[Cur_Amount Credit]],2),"")</f>
        <v/>
      </c>
      <c r="AW660" s="46" t="str">
        <f>LEFT(Table1[[#This Row],[Cur]],3)</f>
        <v/>
      </c>
      <c r="AX660" s="59"/>
      <c r="AY660" s="46"/>
      <c r="AZ660" s="46" t="str">
        <f>IF(Table1[[#This Row],[Cur]]&lt;&gt;"",IF(Table1[[#This Row],[Cur]]="USD","",ExchangeRate),"")</f>
        <v/>
      </c>
      <c r="BA660" s="46" t="str">
        <f>IF(Table1[[#This Row],[Grant]]&lt;&gt;"",VLOOKUP(Table1[[#This Row],[Grant]],Grants!B:D,3),"")</f>
        <v/>
      </c>
      <c r="BB660" s="46" t="str">
        <f>TRIM(Table1[[#This Row],[Vendor ID]])</f>
        <v/>
      </c>
      <c r="BC660">
        <f>IF(Table1[[#This Row],[Reference Number]]=Q659,BC659,BC659+1)</f>
        <v>2</v>
      </c>
    </row>
    <row r="661" spans="1:55" ht="11.25" hidden="1" customHeight="1">
      <c r="A661" s="1"/>
      <c r="B661" s="88" t="str">
        <f>IF(Table1[[#This Row],[Posting Date]]&lt;&gt;"",IF(Table1[[#This Row],[Reference Number]]=Q660,B660+1,1),"")</f>
        <v/>
      </c>
      <c r="C661" s="61"/>
      <c r="D661" s="61"/>
      <c r="E661" s="218"/>
      <c r="F661" s="143" t="str">
        <f>IFERROR(IF(VLOOKUP(Table1[[#This Row],[Budget Code Description]],Dimentions!$X$6:$AC$132,2,FALSE)="","",VLOOKUP(Table1[[#This Row],[Budget Code Description]],Dimentions!$X$6:$AC$132,2,FALSE)),"")</f>
        <v/>
      </c>
      <c r="G661" s="143" t="str">
        <f>IFERROR(VLOOKUP(Table1[[#This Row],[Budget Code Description]],Dimentions!$X$6:$AC$132,3,FALSE),"")</f>
        <v/>
      </c>
      <c r="H661" s="64" t="str">
        <f>IFERROR(VLOOKUP(Table1[[#This Row],[Account]],Dimentions!$S$6:$V$233,2,FALSE),"")</f>
        <v/>
      </c>
      <c r="I661" s="62">
        <f>_xlfn.NUMBERVALUE(LEFT(Table1[[#This Row],[Account]],1))</f>
        <v>0</v>
      </c>
      <c r="J661" s="62" t="str">
        <f>IFERROR(VLOOKUP(Table1[[#This Row],[Budget Code Description]],Table6[#All],7,FALSE),"")</f>
        <v/>
      </c>
      <c r="K661" s="143" t="str">
        <f>IFERROR(VLOOKUP(Table1[[#This Row],[Budget Code Description]],Table6[#All],8,FALSE),"")</f>
        <v/>
      </c>
      <c r="L661" s="63"/>
      <c r="M661" s="65" t="str">
        <f>IFERROR(VLOOKUP(Table1[[#This Row],[Staff ID]],Table2[],2,FALSE),"")</f>
        <v/>
      </c>
      <c r="N661" s="211" t="str">
        <f>IFERROR(IF(VLOOKUP(Table1[[#This Row],[Budget Code Description]],Dimentions!$X$6:$AC$97,4,FALSE)="","",VLOOKUP(Table1[[#This Row],[Budget Code Description]],Dimentions!$X$6:$AC$97,4,FALSE)),"")</f>
        <v/>
      </c>
      <c r="O661" s="65" t="str">
        <f>IFERROR(VLOOKUP(Table1[[#This Row],[Vendor ID]],Table549[],2,FALSE),"")</f>
        <v/>
      </c>
      <c r="P661" s="63"/>
      <c r="Q661" s="143" t="str">
        <f>IF(Table1[[#This Row],[Posting Date]]&lt;&gt;"",$D$9,"")</f>
        <v/>
      </c>
      <c r="R661" s="159" t="str">
        <f>IF(Table1[[#This Row],[Posting Date]]&lt;&gt;"",$D$10,"")</f>
        <v/>
      </c>
      <c r="S661" s="66"/>
      <c r="T661" s="63"/>
      <c r="U661" s="67"/>
      <c r="V661" s="67"/>
      <c r="W661" s="67" t="str">
        <f t="shared" si="10"/>
        <v/>
      </c>
      <c r="X661" s="161" t="str">
        <f>IF(E661="","",(IF(Table1[[#This Row],[Cur]]="USD",Table1[[#This Row],[Cur_Amount Debit]],Table1[[#This Row],[Cur_Amount Debit]]/Table1[[#This Row],[Exchange Rate]])))</f>
        <v/>
      </c>
      <c r="Y661" s="161" t="str">
        <f>IF(E661="","",(IF(Table1[[#This Row],[Cur]]="USD",Table1[[#This Row],[Cur_Amount Credit]],Table1[[#This Row],[Cur_Amount Credit]]/ExchangeRate)))</f>
        <v/>
      </c>
      <c r="Z661" s="203" t="str">
        <f>IF(E661="","",(Table1[[#This Row],[Debit USD]]-Table1[[#This Row],[Credit USD]]))</f>
        <v/>
      </c>
      <c r="AA661" s="122"/>
      <c r="AB661" s="1"/>
      <c r="AC661" s="15"/>
      <c r="AD661" s="15" t="str">
        <f>IF(AND(OR(Table1[[#This Row],[Account]]="15030",Table1[[#This Row],[Account]]="15035",Table1[[#This Row],[Account]]="20150"),Table1[[#This Row],[Vendor ID]]=""),1,"")</f>
        <v/>
      </c>
      <c r="AE661" s="15"/>
      <c r="AF661" s="15"/>
      <c r="AG661" s="15"/>
      <c r="AH661" s="46" t="str">
        <f>IF(Table1[[#This Row],[Posting Date]]&lt;&gt;"","GJ-"&amp;CountryID,"")</f>
        <v/>
      </c>
      <c r="AI661" s="59" t="str">
        <f>IF(Table1[[#This Row],[Posting Date]]&lt;&gt;"",Table1[[#This Row],[Posting Date]],"")</f>
        <v/>
      </c>
      <c r="AJ661" s="46"/>
      <c r="AK661" s="46" t="str">
        <f>IF(Table1[[#This Row],[Description]]&lt;&gt;"",Table1[[#This Row],[Description]],"")</f>
        <v/>
      </c>
      <c r="AL661" s="46" t="str">
        <f>IF(Table1[[#This Row],[Posting Date]]&lt;&gt;"",Table1[[#This Row],[Reference Number]],"")</f>
        <v/>
      </c>
      <c r="AM661" s="46" t="str">
        <f>TRIM(Table1[[#This Row],[Line '#]])</f>
        <v/>
      </c>
      <c r="AN661" s="46" t="str">
        <f>TRIM(Table1[[#This Row],[Account]])</f>
        <v/>
      </c>
      <c r="AO661" s="46" t="str">
        <f>IF(Table1[[#This Row],[Posting Date]]&lt;&gt;"",$D$5,"")</f>
        <v/>
      </c>
      <c r="AP661" s="46" t="str">
        <f>TRIM(Table1[[#This Row],[Departments-Prgrams]])</f>
        <v/>
      </c>
      <c r="AQ661" s="46" t="str">
        <f>TRIM(Table1[[#This Row],[Grant]])</f>
        <v/>
      </c>
      <c r="AR661" s="46" t="str">
        <f>TRIM(Table1[[#This Row],[Staff ID]])</f>
        <v/>
      </c>
      <c r="AS661" s="46" t="str">
        <f>IF(TRIM(Table1[[#This Row],[Budget Code]])=0,"",TRIM(Table1[[#This Row],[Budget Code]]))</f>
        <v/>
      </c>
      <c r="AT661" s="46" t="str">
        <f>IF(Table1[[#This Row],[Line Description]]&lt;&gt;"",Table1[[#This Row],[Line Description]],"")</f>
        <v/>
      </c>
      <c r="AU661" s="46" t="str">
        <f>IF(Table1[[#This Row],[Cur_Amount Debit]]&gt;0,ROUND(Table1[[#This Row],[Cur_Amount Debit]],2),"")</f>
        <v/>
      </c>
      <c r="AV661" s="46" t="str">
        <f>IF(Table1[[#This Row],[Cur_Amount Credit]]&gt;0,ROUND(Table1[[#This Row],[Cur_Amount Credit]],2),"")</f>
        <v/>
      </c>
      <c r="AW661" s="46" t="str">
        <f>LEFT(Table1[[#This Row],[Cur]],3)</f>
        <v/>
      </c>
      <c r="AX661" s="59"/>
      <c r="AY661" s="46"/>
      <c r="AZ661" s="46" t="str">
        <f>IF(Table1[[#This Row],[Cur]]&lt;&gt;"",IF(Table1[[#This Row],[Cur]]="USD","",ExchangeRate),"")</f>
        <v/>
      </c>
      <c r="BA661" s="46" t="str">
        <f>IF(Table1[[#This Row],[Grant]]&lt;&gt;"",VLOOKUP(Table1[[#This Row],[Grant]],Grants!B:D,3),"")</f>
        <v/>
      </c>
      <c r="BB661" s="46" t="str">
        <f>TRIM(Table1[[#This Row],[Vendor ID]])</f>
        <v/>
      </c>
      <c r="BC661">
        <f>IF(Table1[[#This Row],[Reference Number]]=Q660,BC660,BC660+1)</f>
        <v>2</v>
      </c>
    </row>
    <row r="662" spans="1:55" ht="11.25" hidden="1" customHeight="1">
      <c r="A662" s="1"/>
      <c r="B662" s="88" t="str">
        <f>IF(Table1[[#This Row],[Posting Date]]&lt;&gt;"",IF(Table1[[#This Row],[Reference Number]]=Q661,B661+1,1),"")</f>
        <v/>
      </c>
      <c r="C662" s="61"/>
      <c r="D662" s="61"/>
      <c r="E662" s="218"/>
      <c r="F662" s="143" t="str">
        <f>IFERROR(IF(VLOOKUP(Table1[[#This Row],[Budget Code Description]],Dimentions!$X$6:$AC$132,2,FALSE)="","",VLOOKUP(Table1[[#This Row],[Budget Code Description]],Dimentions!$X$6:$AC$132,2,FALSE)),"")</f>
        <v/>
      </c>
      <c r="G662" s="143" t="str">
        <f>IFERROR(VLOOKUP(Table1[[#This Row],[Budget Code Description]],Dimentions!$X$6:$AC$132,3,FALSE),"")</f>
        <v/>
      </c>
      <c r="H662" s="64" t="str">
        <f>IFERROR(VLOOKUP(Table1[[#This Row],[Account]],Dimentions!$S$6:$V$233,2,FALSE),"")</f>
        <v/>
      </c>
      <c r="I662" s="62">
        <f>_xlfn.NUMBERVALUE(LEFT(Table1[[#This Row],[Account]],1))</f>
        <v>0</v>
      </c>
      <c r="J662" s="62" t="str">
        <f>IFERROR(VLOOKUP(Table1[[#This Row],[Budget Code Description]],Table6[#All],7,FALSE),"")</f>
        <v/>
      </c>
      <c r="K662" s="143" t="str">
        <f>IFERROR(VLOOKUP(Table1[[#This Row],[Budget Code Description]],Table6[#All],8,FALSE),"")</f>
        <v/>
      </c>
      <c r="L662" s="63"/>
      <c r="M662" s="65" t="str">
        <f>IFERROR(VLOOKUP(Table1[[#This Row],[Staff ID]],Table2[],2,FALSE),"")</f>
        <v/>
      </c>
      <c r="N662" s="211" t="str">
        <f>IFERROR(IF(VLOOKUP(Table1[[#This Row],[Budget Code Description]],Dimentions!$X$6:$AC$97,4,FALSE)="","",VLOOKUP(Table1[[#This Row],[Budget Code Description]],Dimentions!$X$6:$AC$97,4,FALSE)),"")</f>
        <v/>
      </c>
      <c r="O662" s="65" t="str">
        <f>IFERROR(VLOOKUP(Table1[[#This Row],[Vendor ID]],Table549[],2,FALSE),"")</f>
        <v/>
      </c>
      <c r="P662" s="63"/>
      <c r="Q662" s="143" t="str">
        <f>IF(Table1[[#This Row],[Posting Date]]&lt;&gt;"",$D$9,"")</f>
        <v/>
      </c>
      <c r="R662" s="159" t="str">
        <f>IF(Table1[[#This Row],[Posting Date]]&lt;&gt;"",$D$10,"")</f>
        <v/>
      </c>
      <c r="S662" s="66"/>
      <c r="T662" s="63"/>
      <c r="U662" s="67"/>
      <c r="V662" s="67"/>
      <c r="W662" s="67" t="str">
        <f t="shared" si="10"/>
        <v/>
      </c>
      <c r="X662" s="161" t="str">
        <f>IF(E662="","",(IF(Table1[[#This Row],[Cur]]="USD",Table1[[#This Row],[Cur_Amount Debit]],Table1[[#This Row],[Cur_Amount Debit]]/Table1[[#This Row],[Exchange Rate]])))</f>
        <v/>
      </c>
      <c r="Y662" s="161" t="str">
        <f>IF(E662="","",(IF(Table1[[#This Row],[Cur]]="USD",Table1[[#This Row],[Cur_Amount Credit]],Table1[[#This Row],[Cur_Amount Credit]]/ExchangeRate)))</f>
        <v/>
      </c>
      <c r="Z662" s="203" t="str">
        <f>IF(E662="","",(Table1[[#This Row],[Debit USD]]-Table1[[#This Row],[Credit USD]]))</f>
        <v/>
      </c>
      <c r="AA662" s="122"/>
      <c r="AB662" s="1"/>
      <c r="AC662" s="15"/>
      <c r="AD662" s="15" t="str">
        <f>IF(AND(OR(Table1[[#This Row],[Account]]="15030",Table1[[#This Row],[Account]]="15035",Table1[[#This Row],[Account]]="20150"),Table1[[#This Row],[Vendor ID]]=""),1,"")</f>
        <v/>
      </c>
      <c r="AE662" s="15"/>
      <c r="AF662" s="15"/>
      <c r="AG662" s="15"/>
      <c r="AH662" s="46" t="str">
        <f>IF(Table1[[#This Row],[Posting Date]]&lt;&gt;"","GJ-"&amp;CountryID,"")</f>
        <v/>
      </c>
      <c r="AI662" s="59" t="str">
        <f>IF(Table1[[#This Row],[Posting Date]]&lt;&gt;"",Table1[[#This Row],[Posting Date]],"")</f>
        <v/>
      </c>
      <c r="AJ662" s="46"/>
      <c r="AK662" s="46" t="str">
        <f>IF(Table1[[#This Row],[Description]]&lt;&gt;"",Table1[[#This Row],[Description]],"")</f>
        <v/>
      </c>
      <c r="AL662" s="46" t="str">
        <f>IF(Table1[[#This Row],[Posting Date]]&lt;&gt;"",Table1[[#This Row],[Reference Number]],"")</f>
        <v/>
      </c>
      <c r="AM662" s="46" t="str">
        <f>TRIM(Table1[[#This Row],[Line '#]])</f>
        <v/>
      </c>
      <c r="AN662" s="46" t="str">
        <f>TRIM(Table1[[#This Row],[Account]])</f>
        <v/>
      </c>
      <c r="AO662" s="46" t="str">
        <f>IF(Table1[[#This Row],[Posting Date]]&lt;&gt;"",$D$5,"")</f>
        <v/>
      </c>
      <c r="AP662" s="46" t="str">
        <f>TRIM(Table1[[#This Row],[Departments-Prgrams]])</f>
        <v/>
      </c>
      <c r="AQ662" s="46" t="str">
        <f>TRIM(Table1[[#This Row],[Grant]])</f>
        <v/>
      </c>
      <c r="AR662" s="46" t="str">
        <f>TRIM(Table1[[#This Row],[Staff ID]])</f>
        <v/>
      </c>
      <c r="AS662" s="46" t="str">
        <f>IF(TRIM(Table1[[#This Row],[Budget Code]])=0,"",TRIM(Table1[[#This Row],[Budget Code]]))</f>
        <v/>
      </c>
      <c r="AT662" s="46" t="str">
        <f>IF(Table1[[#This Row],[Line Description]]&lt;&gt;"",Table1[[#This Row],[Line Description]],"")</f>
        <v/>
      </c>
      <c r="AU662" s="46" t="str">
        <f>IF(Table1[[#This Row],[Cur_Amount Debit]]&gt;0,ROUND(Table1[[#This Row],[Cur_Amount Debit]],2),"")</f>
        <v/>
      </c>
      <c r="AV662" s="46" t="str">
        <f>IF(Table1[[#This Row],[Cur_Amount Credit]]&gt;0,ROUND(Table1[[#This Row],[Cur_Amount Credit]],2),"")</f>
        <v/>
      </c>
      <c r="AW662" s="46" t="str">
        <f>LEFT(Table1[[#This Row],[Cur]],3)</f>
        <v/>
      </c>
      <c r="AX662" s="59"/>
      <c r="AY662" s="46"/>
      <c r="AZ662" s="46" t="str">
        <f>IF(Table1[[#This Row],[Cur]]&lt;&gt;"",IF(Table1[[#This Row],[Cur]]="USD","",ExchangeRate),"")</f>
        <v/>
      </c>
      <c r="BA662" s="46" t="str">
        <f>IF(Table1[[#This Row],[Grant]]&lt;&gt;"",VLOOKUP(Table1[[#This Row],[Grant]],Grants!B:D,3),"")</f>
        <v/>
      </c>
      <c r="BB662" s="46" t="str">
        <f>TRIM(Table1[[#This Row],[Vendor ID]])</f>
        <v/>
      </c>
      <c r="BC662">
        <f>IF(Table1[[#This Row],[Reference Number]]=Q661,BC661,BC661+1)</f>
        <v>2</v>
      </c>
    </row>
    <row r="663" spans="1:55" ht="11.25" hidden="1" customHeight="1">
      <c r="A663" s="1"/>
      <c r="B663" s="88" t="str">
        <f>IF(Table1[[#This Row],[Posting Date]]&lt;&gt;"",IF(Table1[[#This Row],[Reference Number]]=Q662,B662+1,1),"")</f>
        <v/>
      </c>
      <c r="C663" s="61"/>
      <c r="D663" s="61"/>
      <c r="E663" s="218"/>
      <c r="F663" s="143" t="str">
        <f>IFERROR(IF(VLOOKUP(Table1[[#This Row],[Budget Code Description]],Dimentions!$X$6:$AC$132,2,FALSE)="","",VLOOKUP(Table1[[#This Row],[Budget Code Description]],Dimentions!$X$6:$AC$132,2,FALSE)),"")</f>
        <v/>
      </c>
      <c r="G663" s="143" t="str">
        <f>IFERROR(VLOOKUP(Table1[[#This Row],[Budget Code Description]],Dimentions!$X$6:$AC$132,3,FALSE),"")</f>
        <v/>
      </c>
      <c r="H663" s="64" t="str">
        <f>IFERROR(VLOOKUP(Table1[[#This Row],[Account]],Dimentions!$S$6:$V$233,2,FALSE),"")</f>
        <v/>
      </c>
      <c r="I663" s="62">
        <f>_xlfn.NUMBERVALUE(LEFT(Table1[[#This Row],[Account]],1))</f>
        <v>0</v>
      </c>
      <c r="J663" s="62" t="str">
        <f>IFERROR(VLOOKUP(Table1[[#This Row],[Budget Code Description]],Table6[#All],7,FALSE),"")</f>
        <v/>
      </c>
      <c r="K663" s="143" t="str">
        <f>IFERROR(VLOOKUP(Table1[[#This Row],[Budget Code Description]],Table6[#All],8,FALSE),"")</f>
        <v/>
      </c>
      <c r="L663" s="63"/>
      <c r="M663" s="65" t="str">
        <f>IFERROR(VLOOKUP(Table1[[#This Row],[Staff ID]],Table2[],2,FALSE),"")</f>
        <v/>
      </c>
      <c r="N663" s="211" t="str">
        <f>IFERROR(IF(VLOOKUP(Table1[[#This Row],[Budget Code Description]],Dimentions!$X$6:$AC$97,4,FALSE)="","",VLOOKUP(Table1[[#This Row],[Budget Code Description]],Dimentions!$X$6:$AC$97,4,FALSE)),"")</f>
        <v/>
      </c>
      <c r="O663" s="65" t="str">
        <f>IFERROR(VLOOKUP(Table1[[#This Row],[Vendor ID]],Table549[],2,FALSE),"")</f>
        <v/>
      </c>
      <c r="P663" s="63"/>
      <c r="Q663" s="143" t="str">
        <f>IF(Table1[[#This Row],[Posting Date]]&lt;&gt;"",$D$9,"")</f>
        <v/>
      </c>
      <c r="R663" s="159" t="str">
        <f>IF(Table1[[#This Row],[Posting Date]]&lt;&gt;"",$D$10,"")</f>
        <v/>
      </c>
      <c r="S663" s="66"/>
      <c r="T663" s="63"/>
      <c r="U663" s="67"/>
      <c r="V663" s="67"/>
      <c r="W663" s="67" t="str">
        <f t="shared" si="10"/>
        <v/>
      </c>
      <c r="X663" s="161" t="str">
        <f>IF(E663="","",(IF(Table1[[#This Row],[Cur]]="USD",Table1[[#This Row],[Cur_Amount Debit]],Table1[[#This Row],[Cur_Amount Debit]]/Table1[[#This Row],[Exchange Rate]])))</f>
        <v/>
      </c>
      <c r="Y663" s="161" t="str">
        <f>IF(E663="","",(IF(Table1[[#This Row],[Cur]]="USD",Table1[[#This Row],[Cur_Amount Credit]],Table1[[#This Row],[Cur_Amount Credit]]/ExchangeRate)))</f>
        <v/>
      </c>
      <c r="Z663" s="203" t="str">
        <f>IF(E663="","",(Table1[[#This Row],[Debit USD]]-Table1[[#This Row],[Credit USD]]))</f>
        <v/>
      </c>
      <c r="AA663" s="122"/>
      <c r="AB663" s="1"/>
      <c r="AC663" s="15"/>
      <c r="AD663" s="15" t="str">
        <f>IF(AND(OR(Table1[[#This Row],[Account]]="15030",Table1[[#This Row],[Account]]="15035",Table1[[#This Row],[Account]]="20150"),Table1[[#This Row],[Vendor ID]]=""),1,"")</f>
        <v/>
      </c>
      <c r="AE663" s="15"/>
      <c r="AF663" s="15"/>
      <c r="AG663" s="15"/>
      <c r="AH663" s="46" t="str">
        <f>IF(Table1[[#This Row],[Posting Date]]&lt;&gt;"","GJ-"&amp;CountryID,"")</f>
        <v/>
      </c>
      <c r="AI663" s="59" t="str">
        <f>IF(Table1[[#This Row],[Posting Date]]&lt;&gt;"",Table1[[#This Row],[Posting Date]],"")</f>
        <v/>
      </c>
      <c r="AJ663" s="46"/>
      <c r="AK663" s="46" t="str">
        <f>IF(Table1[[#This Row],[Description]]&lt;&gt;"",Table1[[#This Row],[Description]],"")</f>
        <v/>
      </c>
      <c r="AL663" s="46" t="str">
        <f>IF(Table1[[#This Row],[Posting Date]]&lt;&gt;"",Table1[[#This Row],[Reference Number]],"")</f>
        <v/>
      </c>
      <c r="AM663" s="46" t="str">
        <f>TRIM(Table1[[#This Row],[Line '#]])</f>
        <v/>
      </c>
      <c r="AN663" s="46" t="str">
        <f>TRIM(Table1[[#This Row],[Account]])</f>
        <v/>
      </c>
      <c r="AO663" s="46" t="str">
        <f>IF(Table1[[#This Row],[Posting Date]]&lt;&gt;"",$D$5,"")</f>
        <v/>
      </c>
      <c r="AP663" s="46" t="str">
        <f>TRIM(Table1[[#This Row],[Departments-Prgrams]])</f>
        <v/>
      </c>
      <c r="AQ663" s="46" t="str">
        <f>TRIM(Table1[[#This Row],[Grant]])</f>
        <v/>
      </c>
      <c r="AR663" s="46" t="str">
        <f>TRIM(Table1[[#This Row],[Staff ID]])</f>
        <v/>
      </c>
      <c r="AS663" s="46" t="str">
        <f>IF(TRIM(Table1[[#This Row],[Budget Code]])=0,"",TRIM(Table1[[#This Row],[Budget Code]]))</f>
        <v/>
      </c>
      <c r="AT663" s="46" t="str">
        <f>IF(Table1[[#This Row],[Line Description]]&lt;&gt;"",Table1[[#This Row],[Line Description]],"")</f>
        <v/>
      </c>
      <c r="AU663" s="46" t="str">
        <f>IF(Table1[[#This Row],[Cur_Amount Debit]]&gt;0,ROUND(Table1[[#This Row],[Cur_Amount Debit]],2),"")</f>
        <v/>
      </c>
      <c r="AV663" s="46" t="str">
        <f>IF(Table1[[#This Row],[Cur_Amount Credit]]&gt;0,ROUND(Table1[[#This Row],[Cur_Amount Credit]],2),"")</f>
        <v/>
      </c>
      <c r="AW663" s="46" t="str">
        <f>LEFT(Table1[[#This Row],[Cur]],3)</f>
        <v/>
      </c>
      <c r="AX663" s="59"/>
      <c r="AY663" s="46"/>
      <c r="AZ663" s="46" t="str">
        <f>IF(Table1[[#This Row],[Cur]]&lt;&gt;"",IF(Table1[[#This Row],[Cur]]="USD","",ExchangeRate),"")</f>
        <v/>
      </c>
      <c r="BA663" s="46" t="str">
        <f>IF(Table1[[#This Row],[Grant]]&lt;&gt;"",VLOOKUP(Table1[[#This Row],[Grant]],Grants!B:D,3),"")</f>
        <v/>
      </c>
      <c r="BB663" s="46" t="str">
        <f>TRIM(Table1[[#This Row],[Vendor ID]])</f>
        <v/>
      </c>
      <c r="BC663">
        <f>IF(Table1[[#This Row],[Reference Number]]=Q662,BC662,BC662+1)</f>
        <v>2</v>
      </c>
    </row>
    <row r="664" spans="1:55" ht="11.25" hidden="1" customHeight="1">
      <c r="A664" s="1"/>
      <c r="B664" s="88" t="str">
        <f>IF(Table1[[#This Row],[Posting Date]]&lt;&gt;"",IF(Table1[[#This Row],[Reference Number]]=Q663,B663+1,1),"")</f>
        <v/>
      </c>
      <c r="C664" s="61"/>
      <c r="D664" s="61"/>
      <c r="E664" s="218"/>
      <c r="F664" s="143" t="str">
        <f>IFERROR(IF(VLOOKUP(Table1[[#This Row],[Budget Code Description]],Dimentions!$X$6:$AC$132,2,FALSE)="","",VLOOKUP(Table1[[#This Row],[Budget Code Description]],Dimentions!$X$6:$AC$132,2,FALSE)),"")</f>
        <v/>
      </c>
      <c r="G664" s="143" t="str">
        <f>IFERROR(VLOOKUP(Table1[[#This Row],[Budget Code Description]],Dimentions!$X$6:$AC$132,3,FALSE),"")</f>
        <v/>
      </c>
      <c r="H664" s="64" t="str">
        <f>IFERROR(VLOOKUP(Table1[[#This Row],[Account]],Dimentions!$S$6:$V$233,2,FALSE),"")</f>
        <v/>
      </c>
      <c r="I664" s="62">
        <f>_xlfn.NUMBERVALUE(LEFT(Table1[[#This Row],[Account]],1))</f>
        <v>0</v>
      </c>
      <c r="J664" s="62" t="str">
        <f>IFERROR(VLOOKUP(Table1[[#This Row],[Budget Code Description]],Table6[#All],7,FALSE),"")</f>
        <v/>
      </c>
      <c r="K664" s="143" t="str">
        <f>IFERROR(VLOOKUP(Table1[[#This Row],[Budget Code Description]],Table6[#All],8,FALSE),"")</f>
        <v/>
      </c>
      <c r="L664" s="63"/>
      <c r="M664" s="65" t="str">
        <f>IFERROR(VLOOKUP(Table1[[#This Row],[Staff ID]],Table2[],2,FALSE),"")</f>
        <v/>
      </c>
      <c r="N664" s="211" t="str">
        <f>IFERROR(IF(VLOOKUP(Table1[[#This Row],[Budget Code Description]],Dimentions!$X$6:$AC$97,4,FALSE)="","",VLOOKUP(Table1[[#This Row],[Budget Code Description]],Dimentions!$X$6:$AC$97,4,FALSE)),"")</f>
        <v/>
      </c>
      <c r="O664" s="65" t="str">
        <f>IFERROR(VLOOKUP(Table1[[#This Row],[Vendor ID]],Table549[],2,FALSE),"")</f>
        <v/>
      </c>
      <c r="P664" s="63"/>
      <c r="Q664" s="143" t="str">
        <f>IF(Table1[[#This Row],[Posting Date]]&lt;&gt;"",$D$9,"")</f>
        <v/>
      </c>
      <c r="R664" s="159" t="str">
        <f>IF(Table1[[#This Row],[Posting Date]]&lt;&gt;"",$D$10,"")</f>
        <v/>
      </c>
      <c r="S664" s="66"/>
      <c r="T664" s="63"/>
      <c r="U664" s="67"/>
      <c r="V664" s="67"/>
      <c r="W664" s="67" t="str">
        <f t="shared" si="10"/>
        <v/>
      </c>
      <c r="X664" s="161" t="str">
        <f>IF(E664="","",(IF(Table1[[#This Row],[Cur]]="USD",Table1[[#This Row],[Cur_Amount Debit]],Table1[[#This Row],[Cur_Amount Debit]]/Table1[[#This Row],[Exchange Rate]])))</f>
        <v/>
      </c>
      <c r="Y664" s="161" t="str">
        <f>IF(E664="","",(IF(Table1[[#This Row],[Cur]]="USD",Table1[[#This Row],[Cur_Amount Credit]],Table1[[#This Row],[Cur_Amount Credit]]/ExchangeRate)))</f>
        <v/>
      </c>
      <c r="Z664" s="203" t="str">
        <f>IF(E664="","",(Table1[[#This Row],[Debit USD]]-Table1[[#This Row],[Credit USD]]))</f>
        <v/>
      </c>
      <c r="AA664" s="122"/>
      <c r="AB664" s="1"/>
      <c r="AC664" s="15"/>
      <c r="AD664" s="15" t="str">
        <f>IF(AND(OR(Table1[[#This Row],[Account]]="15030",Table1[[#This Row],[Account]]="15035",Table1[[#This Row],[Account]]="20150"),Table1[[#This Row],[Vendor ID]]=""),1,"")</f>
        <v/>
      </c>
      <c r="AE664" s="15"/>
      <c r="AF664" s="15"/>
      <c r="AG664" s="15"/>
      <c r="AH664" s="46" t="str">
        <f>IF(Table1[[#This Row],[Posting Date]]&lt;&gt;"","GJ-"&amp;CountryID,"")</f>
        <v/>
      </c>
      <c r="AI664" s="59" t="str">
        <f>IF(Table1[[#This Row],[Posting Date]]&lt;&gt;"",Table1[[#This Row],[Posting Date]],"")</f>
        <v/>
      </c>
      <c r="AJ664" s="46"/>
      <c r="AK664" s="46" t="str">
        <f>IF(Table1[[#This Row],[Description]]&lt;&gt;"",Table1[[#This Row],[Description]],"")</f>
        <v/>
      </c>
      <c r="AL664" s="46" t="str">
        <f>IF(Table1[[#This Row],[Posting Date]]&lt;&gt;"",Table1[[#This Row],[Reference Number]],"")</f>
        <v/>
      </c>
      <c r="AM664" s="46" t="str">
        <f>TRIM(Table1[[#This Row],[Line '#]])</f>
        <v/>
      </c>
      <c r="AN664" s="46" t="str">
        <f>TRIM(Table1[[#This Row],[Account]])</f>
        <v/>
      </c>
      <c r="AO664" s="46" t="str">
        <f>IF(Table1[[#This Row],[Posting Date]]&lt;&gt;"",$D$5,"")</f>
        <v/>
      </c>
      <c r="AP664" s="46" t="str">
        <f>TRIM(Table1[[#This Row],[Departments-Prgrams]])</f>
        <v/>
      </c>
      <c r="AQ664" s="46" t="str">
        <f>TRIM(Table1[[#This Row],[Grant]])</f>
        <v/>
      </c>
      <c r="AR664" s="46" t="str">
        <f>TRIM(Table1[[#This Row],[Staff ID]])</f>
        <v/>
      </c>
      <c r="AS664" s="46" t="str">
        <f>IF(TRIM(Table1[[#This Row],[Budget Code]])=0,"",TRIM(Table1[[#This Row],[Budget Code]]))</f>
        <v/>
      </c>
      <c r="AT664" s="46" t="str">
        <f>IF(Table1[[#This Row],[Line Description]]&lt;&gt;"",Table1[[#This Row],[Line Description]],"")</f>
        <v/>
      </c>
      <c r="AU664" s="46" t="str">
        <f>IF(Table1[[#This Row],[Cur_Amount Debit]]&gt;0,ROUND(Table1[[#This Row],[Cur_Amount Debit]],2),"")</f>
        <v/>
      </c>
      <c r="AV664" s="46" t="str">
        <f>IF(Table1[[#This Row],[Cur_Amount Credit]]&gt;0,ROUND(Table1[[#This Row],[Cur_Amount Credit]],2),"")</f>
        <v/>
      </c>
      <c r="AW664" s="46" t="str">
        <f>LEFT(Table1[[#This Row],[Cur]],3)</f>
        <v/>
      </c>
      <c r="AX664" s="59"/>
      <c r="AY664" s="46"/>
      <c r="AZ664" s="46" t="str">
        <f>IF(Table1[[#This Row],[Cur]]&lt;&gt;"",IF(Table1[[#This Row],[Cur]]="USD","",ExchangeRate),"")</f>
        <v/>
      </c>
      <c r="BA664" s="46" t="str">
        <f>IF(Table1[[#This Row],[Grant]]&lt;&gt;"",VLOOKUP(Table1[[#This Row],[Grant]],Grants!B:D,3),"")</f>
        <v/>
      </c>
      <c r="BB664" s="46" t="str">
        <f>TRIM(Table1[[#This Row],[Vendor ID]])</f>
        <v/>
      </c>
      <c r="BC664">
        <f>IF(Table1[[#This Row],[Reference Number]]=Q663,BC663,BC663+1)</f>
        <v>2</v>
      </c>
    </row>
    <row r="665" spans="1:55" ht="11.25" hidden="1" customHeight="1">
      <c r="A665" s="1"/>
      <c r="B665" s="88" t="str">
        <f>IF(Table1[[#This Row],[Posting Date]]&lt;&gt;"",IF(Table1[[#This Row],[Reference Number]]=Q664,B664+1,1),"")</f>
        <v/>
      </c>
      <c r="C665" s="61"/>
      <c r="D665" s="61"/>
      <c r="E665" s="218"/>
      <c r="F665" s="143" t="str">
        <f>IFERROR(IF(VLOOKUP(Table1[[#This Row],[Budget Code Description]],Dimentions!$X$6:$AC$132,2,FALSE)="","",VLOOKUP(Table1[[#This Row],[Budget Code Description]],Dimentions!$X$6:$AC$132,2,FALSE)),"")</f>
        <v/>
      </c>
      <c r="G665" s="143" t="str">
        <f>IFERROR(VLOOKUP(Table1[[#This Row],[Budget Code Description]],Dimentions!$X$6:$AC$132,3,FALSE),"")</f>
        <v/>
      </c>
      <c r="H665" s="64" t="str">
        <f>IFERROR(VLOOKUP(Table1[[#This Row],[Account]],Dimentions!$S$6:$V$233,2,FALSE),"")</f>
        <v/>
      </c>
      <c r="I665" s="62">
        <f>_xlfn.NUMBERVALUE(LEFT(Table1[[#This Row],[Account]],1))</f>
        <v>0</v>
      </c>
      <c r="J665" s="62" t="str">
        <f>IFERROR(VLOOKUP(Table1[[#This Row],[Budget Code Description]],Table6[#All],7,FALSE),"")</f>
        <v/>
      </c>
      <c r="K665" s="143" t="str">
        <f>IFERROR(VLOOKUP(Table1[[#This Row],[Budget Code Description]],Table6[#All],8,FALSE),"")</f>
        <v/>
      </c>
      <c r="L665" s="63"/>
      <c r="M665" s="65" t="str">
        <f>IFERROR(VLOOKUP(Table1[[#This Row],[Staff ID]],Table2[],2,FALSE),"")</f>
        <v/>
      </c>
      <c r="N665" s="211" t="str">
        <f>IFERROR(IF(VLOOKUP(Table1[[#This Row],[Budget Code Description]],Dimentions!$X$6:$AC$97,4,FALSE)="","",VLOOKUP(Table1[[#This Row],[Budget Code Description]],Dimentions!$X$6:$AC$97,4,FALSE)),"")</f>
        <v/>
      </c>
      <c r="O665" s="65" t="str">
        <f>IFERROR(VLOOKUP(Table1[[#This Row],[Vendor ID]],Table549[],2,FALSE),"")</f>
        <v/>
      </c>
      <c r="P665" s="63"/>
      <c r="Q665" s="143" t="str">
        <f>IF(Table1[[#This Row],[Posting Date]]&lt;&gt;"",$D$9,"")</f>
        <v/>
      </c>
      <c r="R665" s="159" t="str">
        <f>IF(Table1[[#This Row],[Posting Date]]&lt;&gt;"",$D$10,"")</f>
        <v/>
      </c>
      <c r="S665" s="66"/>
      <c r="T665" s="63"/>
      <c r="U665" s="67"/>
      <c r="V665" s="67"/>
      <c r="W665" s="67" t="str">
        <f t="shared" si="10"/>
        <v/>
      </c>
      <c r="X665" s="161" t="str">
        <f>IF(E665="","",(IF(Table1[[#This Row],[Cur]]="USD",Table1[[#This Row],[Cur_Amount Debit]],Table1[[#This Row],[Cur_Amount Debit]]/Table1[[#This Row],[Exchange Rate]])))</f>
        <v/>
      </c>
      <c r="Y665" s="161" t="str">
        <f>IF(E665="","",(IF(Table1[[#This Row],[Cur]]="USD",Table1[[#This Row],[Cur_Amount Credit]],Table1[[#This Row],[Cur_Amount Credit]]/ExchangeRate)))</f>
        <v/>
      </c>
      <c r="Z665" s="203" t="str">
        <f>IF(E665="","",(Table1[[#This Row],[Debit USD]]-Table1[[#This Row],[Credit USD]]))</f>
        <v/>
      </c>
      <c r="AA665" s="122"/>
      <c r="AB665" s="1"/>
      <c r="AC665" s="15"/>
      <c r="AD665" s="15" t="str">
        <f>IF(AND(OR(Table1[[#This Row],[Account]]="15030",Table1[[#This Row],[Account]]="15035",Table1[[#This Row],[Account]]="20150"),Table1[[#This Row],[Vendor ID]]=""),1,"")</f>
        <v/>
      </c>
      <c r="AE665" s="15"/>
      <c r="AF665" s="15"/>
      <c r="AG665" s="15"/>
      <c r="AH665" s="46" t="str">
        <f>IF(Table1[[#This Row],[Posting Date]]&lt;&gt;"","GJ-"&amp;CountryID,"")</f>
        <v/>
      </c>
      <c r="AI665" s="59" t="str">
        <f>IF(Table1[[#This Row],[Posting Date]]&lt;&gt;"",Table1[[#This Row],[Posting Date]],"")</f>
        <v/>
      </c>
      <c r="AJ665" s="46"/>
      <c r="AK665" s="46" t="str">
        <f>IF(Table1[[#This Row],[Description]]&lt;&gt;"",Table1[[#This Row],[Description]],"")</f>
        <v/>
      </c>
      <c r="AL665" s="46" t="str">
        <f>IF(Table1[[#This Row],[Posting Date]]&lt;&gt;"",Table1[[#This Row],[Reference Number]],"")</f>
        <v/>
      </c>
      <c r="AM665" s="46" t="str">
        <f>TRIM(Table1[[#This Row],[Line '#]])</f>
        <v/>
      </c>
      <c r="AN665" s="46" t="str">
        <f>TRIM(Table1[[#This Row],[Account]])</f>
        <v/>
      </c>
      <c r="AO665" s="46" t="str">
        <f>IF(Table1[[#This Row],[Posting Date]]&lt;&gt;"",$D$5,"")</f>
        <v/>
      </c>
      <c r="AP665" s="46" t="str">
        <f>TRIM(Table1[[#This Row],[Departments-Prgrams]])</f>
        <v/>
      </c>
      <c r="AQ665" s="46" t="str">
        <f>TRIM(Table1[[#This Row],[Grant]])</f>
        <v/>
      </c>
      <c r="AR665" s="46" t="str">
        <f>TRIM(Table1[[#This Row],[Staff ID]])</f>
        <v/>
      </c>
      <c r="AS665" s="46" t="str">
        <f>IF(TRIM(Table1[[#This Row],[Budget Code]])=0,"",TRIM(Table1[[#This Row],[Budget Code]]))</f>
        <v/>
      </c>
      <c r="AT665" s="46" t="str">
        <f>IF(Table1[[#This Row],[Line Description]]&lt;&gt;"",Table1[[#This Row],[Line Description]],"")</f>
        <v/>
      </c>
      <c r="AU665" s="46" t="str">
        <f>IF(Table1[[#This Row],[Cur_Amount Debit]]&gt;0,ROUND(Table1[[#This Row],[Cur_Amount Debit]],2),"")</f>
        <v/>
      </c>
      <c r="AV665" s="46" t="str">
        <f>IF(Table1[[#This Row],[Cur_Amount Credit]]&gt;0,ROUND(Table1[[#This Row],[Cur_Amount Credit]],2),"")</f>
        <v/>
      </c>
      <c r="AW665" s="46" t="str">
        <f>LEFT(Table1[[#This Row],[Cur]],3)</f>
        <v/>
      </c>
      <c r="AX665" s="59"/>
      <c r="AY665" s="46"/>
      <c r="AZ665" s="46" t="str">
        <f>IF(Table1[[#This Row],[Cur]]&lt;&gt;"",IF(Table1[[#This Row],[Cur]]="USD","",ExchangeRate),"")</f>
        <v/>
      </c>
      <c r="BA665" s="46" t="str">
        <f>IF(Table1[[#This Row],[Grant]]&lt;&gt;"",VLOOKUP(Table1[[#This Row],[Grant]],Grants!B:D,3),"")</f>
        <v/>
      </c>
      <c r="BB665" s="46" t="str">
        <f>TRIM(Table1[[#This Row],[Vendor ID]])</f>
        <v/>
      </c>
      <c r="BC665">
        <f>IF(Table1[[#This Row],[Reference Number]]=Q664,BC664,BC664+1)</f>
        <v>2</v>
      </c>
    </row>
    <row r="666" spans="1:55" ht="11.25" hidden="1" customHeight="1">
      <c r="A666" s="1"/>
      <c r="B666" s="88" t="str">
        <f>IF(Table1[[#This Row],[Posting Date]]&lt;&gt;"",IF(Table1[[#This Row],[Reference Number]]=Q665,B665+1,1),"")</f>
        <v/>
      </c>
      <c r="C666" s="61"/>
      <c r="D666" s="61"/>
      <c r="E666" s="218"/>
      <c r="F666" s="143" t="str">
        <f>IFERROR(IF(VLOOKUP(Table1[[#This Row],[Budget Code Description]],Dimentions!$X$6:$AC$132,2,FALSE)="","",VLOOKUP(Table1[[#This Row],[Budget Code Description]],Dimentions!$X$6:$AC$132,2,FALSE)),"")</f>
        <v/>
      </c>
      <c r="G666" s="143" t="str">
        <f>IFERROR(VLOOKUP(Table1[[#This Row],[Budget Code Description]],Dimentions!$X$6:$AC$132,3,FALSE),"")</f>
        <v/>
      </c>
      <c r="H666" s="64" t="str">
        <f>IFERROR(VLOOKUP(Table1[[#This Row],[Account]],Dimentions!$S$6:$V$233,2,FALSE),"")</f>
        <v/>
      </c>
      <c r="I666" s="62">
        <f>_xlfn.NUMBERVALUE(LEFT(Table1[[#This Row],[Account]],1))</f>
        <v>0</v>
      </c>
      <c r="J666" s="62" t="str">
        <f>IFERROR(VLOOKUP(Table1[[#This Row],[Budget Code Description]],Table6[#All],7,FALSE),"")</f>
        <v/>
      </c>
      <c r="K666" s="143" t="str">
        <f>IFERROR(VLOOKUP(Table1[[#This Row],[Budget Code Description]],Table6[#All],8,FALSE),"")</f>
        <v/>
      </c>
      <c r="L666" s="63"/>
      <c r="M666" s="65" t="str">
        <f>IFERROR(VLOOKUP(Table1[[#This Row],[Staff ID]],Table2[],2,FALSE),"")</f>
        <v/>
      </c>
      <c r="N666" s="211" t="str">
        <f>IFERROR(IF(VLOOKUP(Table1[[#This Row],[Budget Code Description]],Dimentions!$X$6:$AC$97,4,FALSE)="","",VLOOKUP(Table1[[#This Row],[Budget Code Description]],Dimentions!$X$6:$AC$97,4,FALSE)),"")</f>
        <v/>
      </c>
      <c r="O666" s="65" t="str">
        <f>IFERROR(VLOOKUP(Table1[[#This Row],[Vendor ID]],Table549[],2,FALSE),"")</f>
        <v/>
      </c>
      <c r="P666" s="63"/>
      <c r="Q666" s="143" t="str">
        <f>IF(Table1[[#This Row],[Posting Date]]&lt;&gt;"",$D$9,"")</f>
        <v/>
      </c>
      <c r="R666" s="159" t="str">
        <f>IF(Table1[[#This Row],[Posting Date]]&lt;&gt;"",$D$10,"")</f>
        <v/>
      </c>
      <c r="S666" s="66"/>
      <c r="T666" s="63"/>
      <c r="U666" s="67"/>
      <c r="V666" s="67"/>
      <c r="W666" s="67" t="str">
        <f t="shared" si="10"/>
        <v/>
      </c>
      <c r="X666" s="161" t="str">
        <f>IF(E666="","",(IF(Table1[[#This Row],[Cur]]="USD",Table1[[#This Row],[Cur_Amount Debit]],Table1[[#This Row],[Cur_Amount Debit]]/Table1[[#This Row],[Exchange Rate]])))</f>
        <v/>
      </c>
      <c r="Y666" s="161" t="str">
        <f>IF(E666="","",(IF(Table1[[#This Row],[Cur]]="USD",Table1[[#This Row],[Cur_Amount Credit]],Table1[[#This Row],[Cur_Amount Credit]]/ExchangeRate)))</f>
        <v/>
      </c>
      <c r="Z666" s="203" t="str">
        <f>IF(E666="","",(Table1[[#This Row],[Debit USD]]-Table1[[#This Row],[Credit USD]]))</f>
        <v/>
      </c>
      <c r="AA666" s="122"/>
      <c r="AB666" s="1"/>
      <c r="AC666" s="15"/>
      <c r="AD666" s="15" t="str">
        <f>IF(AND(OR(Table1[[#This Row],[Account]]="15030",Table1[[#This Row],[Account]]="15035",Table1[[#This Row],[Account]]="20150"),Table1[[#This Row],[Vendor ID]]=""),1,"")</f>
        <v/>
      </c>
      <c r="AE666" s="15"/>
      <c r="AF666" s="15"/>
      <c r="AG666" s="15"/>
      <c r="AH666" s="46" t="str">
        <f>IF(Table1[[#This Row],[Posting Date]]&lt;&gt;"","GJ-"&amp;CountryID,"")</f>
        <v/>
      </c>
      <c r="AI666" s="59" t="str">
        <f>IF(Table1[[#This Row],[Posting Date]]&lt;&gt;"",Table1[[#This Row],[Posting Date]],"")</f>
        <v/>
      </c>
      <c r="AJ666" s="46"/>
      <c r="AK666" s="46" t="str">
        <f>IF(Table1[[#This Row],[Description]]&lt;&gt;"",Table1[[#This Row],[Description]],"")</f>
        <v/>
      </c>
      <c r="AL666" s="46" t="str">
        <f>IF(Table1[[#This Row],[Posting Date]]&lt;&gt;"",Table1[[#This Row],[Reference Number]],"")</f>
        <v/>
      </c>
      <c r="AM666" s="46" t="str">
        <f>TRIM(Table1[[#This Row],[Line '#]])</f>
        <v/>
      </c>
      <c r="AN666" s="46" t="str">
        <f>TRIM(Table1[[#This Row],[Account]])</f>
        <v/>
      </c>
      <c r="AO666" s="46" t="str">
        <f>IF(Table1[[#This Row],[Posting Date]]&lt;&gt;"",$D$5,"")</f>
        <v/>
      </c>
      <c r="AP666" s="46" t="str">
        <f>TRIM(Table1[[#This Row],[Departments-Prgrams]])</f>
        <v/>
      </c>
      <c r="AQ666" s="46" t="str">
        <f>TRIM(Table1[[#This Row],[Grant]])</f>
        <v/>
      </c>
      <c r="AR666" s="46" t="str">
        <f>TRIM(Table1[[#This Row],[Staff ID]])</f>
        <v/>
      </c>
      <c r="AS666" s="46" t="str">
        <f>IF(TRIM(Table1[[#This Row],[Budget Code]])=0,"",TRIM(Table1[[#This Row],[Budget Code]]))</f>
        <v/>
      </c>
      <c r="AT666" s="46" t="str">
        <f>IF(Table1[[#This Row],[Line Description]]&lt;&gt;"",Table1[[#This Row],[Line Description]],"")</f>
        <v/>
      </c>
      <c r="AU666" s="46" t="str">
        <f>IF(Table1[[#This Row],[Cur_Amount Debit]]&gt;0,ROUND(Table1[[#This Row],[Cur_Amount Debit]],2),"")</f>
        <v/>
      </c>
      <c r="AV666" s="46" t="str">
        <f>IF(Table1[[#This Row],[Cur_Amount Credit]]&gt;0,ROUND(Table1[[#This Row],[Cur_Amount Credit]],2),"")</f>
        <v/>
      </c>
      <c r="AW666" s="46" t="str">
        <f>LEFT(Table1[[#This Row],[Cur]],3)</f>
        <v/>
      </c>
      <c r="AX666" s="59"/>
      <c r="AY666" s="46"/>
      <c r="AZ666" s="46" t="str">
        <f>IF(Table1[[#This Row],[Cur]]&lt;&gt;"",IF(Table1[[#This Row],[Cur]]="USD","",ExchangeRate),"")</f>
        <v/>
      </c>
      <c r="BA666" s="46" t="str">
        <f>IF(Table1[[#This Row],[Grant]]&lt;&gt;"",VLOOKUP(Table1[[#This Row],[Grant]],Grants!B:D,3),"")</f>
        <v/>
      </c>
      <c r="BB666" s="46" t="str">
        <f>TRIM(Table1[[#This Row],[Vendor ID]])</f>
        <v/>
      </c>
      <c r="BC666">
        <f>IF(Table1[[#This Row],[Reference Number]]=Q665,BC665,BC665+1)</f>
        <v>2</v>
      </c>
    </row>
    <row r="667" spans="1:55" ht="11.25" hidden="1" customHeight="1">
      <c r="A667" s="1"/>
      <c r="B667" s="88" t="str">
        <f>IF(Table1[[#This Row],[Posting Date]]&lt;&gt;"",IF(Table1[[#This Row],[Reference Number]]=Q666,B666+1,1),"")</f>
        <v/>
      </c>
      <c r="C667" s="61"/>
      <c r="D667" s="61"/>
      <c r="E667" s="218"/>
      <c r="F667" s="143" t="str">
        <f>IFERROR(IF(VLOOKUP(Table1[[#This Row],[Budget Code Description]],Dimentions!$X$6:$AC$132,2,FALSE)="","",VLOOKUP(Table1[[#This Row],[Budget Code Description]],Dimentions!$X$6:$AC$132,2,FALSE)),"")</f>
        <v/>
      </c>
      <c r="G667" s="143" t="str">
        <f>IFERROR(VLOOKUP(Table1[[#This Row],[Budget Code Description]],Dimentions!$X$6:$AC$132,3,FALSE),"")</f>
        <v/>
      </c>
      <c r="H667" s="64" t="str">
        <f>IFERROR(VLOOKUP(Table1[[#This Row],[Account]],Dimentions!$S$6:$V$233,2,FALSE),"")</f>
        <v/>
      </c>
      <c r="I667" s="62">
        <f>_xlfn.NUMBERVALUE(LEFT(Table1[[#This Row],[Account]],1))</f>
        <v>0</v>
      </c>
      <c r="J667" s="62" t="str">
        <f>IFERROR(VLOOKUP(Table1[[#This Row],[Budget Code Description]],Table6[#All],7,FALSE),"")</f>
        <v/>
      </c>
      <c r="K667" s="143" t="str">
        <f>IFERROR(VLOOKUP(Table1[[#This Row],[Budget Code Description]],Table6[#All],8,FALSE),"")</f>
        <v/>
      </c>
      <c r="L667" s="63"/>
      <c r="M667" s="65" t="str">
        <f>IFERROR(VLOOKUP(Table1[[#This Row],[Staff ID]],Table2[],2,FALSE),"")</f>
        <v/>
      </c>
      <c r="N667" s="211" t="str">
        <f>IFERROR(IF(VLOOKUP(Table1[[#This Row],[Budget Code Description]],Dimentions!$X$6:$AC$97,4,FALSE)="","",VLOOKUP(Table1[[#This Row],[Budget Code Description]],Dimentions!$X$6:$AC$97,4,FALSE)),"")</f>
        <v/>
      </c>
      <c r="O667" s="65" t="str">
        <f>IFERROR(VLOOKUP(Table1[[#This Row],[Vendor ID]],Table549[],2,FALSE),"")</f>
        <v/>
      </c>
      <c r="P667" s="63"/>
      <c r="Q667" s="143" t="str">
        <f>IF(Table1[[#This Row],[Posting Date]]&lt;&gt;"",$D$9,"")</f>
        <v/>
      </c>
      <c r="R667" s="159" t="str">
        <f>IF(Table1[[#This Row],[Posting Date]]&lt;&gt;"",$D$10,"")</f>
        <v/>
      </c>
      <c r="S667" s="66"/>
      <c r="T667" s="63"/>
      <c r="U667" s="67"/>
      <c r="V667" s="67"/>
      <c r="W667" s="67" t="str">
        <f t="shared" si="10"/>
        <v/>
      </c>
      <c r="X667" s="161" t="str">
        <f>IF(E667="","",(IF(Table1[[#This Row],[Cur]]="USD",Table1[[#This Row],[Cur_Amount Debit]],Table1[[#This Row],[Cur_Amount Debit]]/Table1[[#This Row],[Exchange Rate]])))</f>
        <v/>
      </c>
      <c r="Y667" s="161" t="str">
        <f>IF(E667="","",(IF(Table1[[#This Row],[Cur]]="USD",Table1[[#This Row],[Cur_Amount Credit]],Table1[[#This Row],[Cur_Amount Credit]]/ExchangeRate)))</f>
        <v/>
      </c>
      <c r="Z667" s="203" t="str">
        <f>IF(E667="","",(Table1[[#This Row],[Debit USD]]-Table1[[#This Row],[Credit USD]]))</f>
        <v/>
      </c>
      <c r="AA667" s="122"/>
      <c r="AB667" s="1"/>
      <c r="AC667" s="15"/>
      <c r="AD667" s="15" t="str">
        <f>IF(AND(OR(Table1[[#This Row],[Account]]="15030",Table1[[#This Row],[Account]]="15035",Table1[[#This Row],[Account]]="20150"),Table1[[#This Row],[Vendor ID]]=""),1,"")</f>
        <v/>
      </c>
      <c r="AE667" s="15"/>
      <c r="AF667" s="15"/>
      <c r="AG667" s="15"/>
      <c r="AH667" s="46" t="str">
        <f>IF(Table1[[#This Row],[Posting Date]]&lt;&gt;"","GJ-"&amp;CountryID,"")</f>
        <v/>
      </c>
      <c r="AI667" s="59" t="str">
        <f>IF(Table1[[#This Row],[Posting Date]]&lt;&gt;"",Table1[[#This Row],[Posting Date]],"")</f>
        <v/>
      </c>
      <c r="AJ667" s="46"/>
      <c r="AK667" s="46" t="str">
        <f>IF(Table1[[#This Row],[Description]]&lt;&gt;"",Table1[[#This Row],[Description]],"")</f>
        <v/>
      </c>
      <c r="AL667" s="46" t="str">
        <f>IF(Table1[[#This Row],[Posting Date]]&lt;&gt;"",Table1[[#This Row],[Reference Number]],"")</f>
        <v/>
      </c>
      <c r="AM667" s="46" t="str">
        <f>TRIM(Table1[[#This Row],[Line '#]])</f>
        <v/>
      </c>
      <c r="AN667" s="46" t="str">
        <f>TRIM(Table1[[#This Row],[Account]])</f>
        <v/>
      </c>
      <c r="AO667" s="46" t="str">
        <f>IF(Table1[[#This Row],[Posting Date]]&lt;&gt;"",$D$5,"")</f>
        <v/>
      </c>
      <c r="AP667" s="46" t="str">
        <f>TRIM(Table1[[#This Row],[Departments-Prgrams]])</f>
        <v/>
      </c>
      <c r="AQ667" s="46" t="str">
        <f>TRIM(Table1[[#This Row],[Grant]])</f>
        <v/>
      </c>
      <c r="AR667" s="46" t="str">
        <f>TRIM(Table1[[#This Row],[Staff ID]])</f>
        <v/>
      </c>
      <c r="AS667" s="46" t="str">
        <f>IF(TRIM(Table1[[#This Row],[Budget Code]])=0,"",TRIM(Table1[[#This Row],[Budget Code]]))</f>
        <v/>
      </c>
      <c r="AT667" s="46" t="str">
        <f>IF(Table1[[#This Row],[Line Description]]&lt;&gt;"",Table1[[#This Row],[Line Description]],"")</f>
        <v/>
      </c>
      <c r="AU667" s="46" t="str">
        <f>IF(Table1[[#This Row],[Cur_Amount Debit]]&gt;0,ROUND(Table1[[#This Row],[Cur_Amount Debit]],2),"")</f>
        <v/>
      </c>
      <c r="AV667" s="46" t="str">
        <f>IF(Table1[[#This Row],[Cur_Amount Credit]]&gt;0,ROUND(Table1[[#This Row],[Cur_Amount Credit]],2),"")</f>
        <v/>
      </c>
      <c r="AW667" s="46" t="str">
        <f>LEFT(Table1[[#This Row],[Cur]],3)</f>
        <v/>
      </c>
      <c r="AX667" s="59"/>
      <c r="AY667" s="46"/>
      <c r="AZ667" s="46" t="str">
        <f>IF(Table1[[#This Row],[Cur]]&lt;&gt;"",IF(Table1[[#This Row],[Cur]]="USD","",ExchangeRate),"")</f>
        <v/>
      </c>
      <c r="BA667" s="46" t="str">
        <f>IF(Table1[[#This Row],[Grant]]&lt;&gt;"",VLOOKUP(Table1[[#This Row],[Grant]],Grants!B:D,3),"")</f>
        <v/>
      </c>
      <c r="BB667" s="46" t="str">
        <f>TRIM(Table1[[#This Row],[Vendor ID]])</f>
        <v/>
      </c>
      <c r="BC667">
        <f>IF(Table1[[#This Row],[Reference Number]]=Q666,BC666,BC666+1)</f>
        <v>2</v>
      </c>
    </row>
    <row r="668" spans="1:55" ht="11.25" hidden="1" customHeight="1">
      <c r="A668" s="1"/>
      <c r="B668" s="88" t="str">
        <f>IF(Table1[[#This Row],[Posting Date]]&lt;&gt;"",IF(Table1[[#This Row],[Reference Number]]=Q667,B667+1,1),"")</f>
        <v/>
      </c>
      <c r="C668" s="61"/>
      <c r="D668" s="61"/>
      <c r="E668" s="218"/>
      <c r="F668" s="143" t="str">
        <f>IFERROR(IF(VLOOKUP(Table1[[#This Row],[Budget Code Description]],Dimentions!$X$6:$AC$132,2,FALSE)="","",VLOOKUP(Table1[[#This Row],[Budget Code Description]],Dimentions!$X$6:$AC$132,2,FALSE)),"")</f>
        <v/>
      </c>
      <c r="G668" s="143" t="str">
        <f>IFERROR(VLOOKUP(Table1[[#This Row],[Budget Code Description]],Dimentions!$X$6:$AC$132,3,FALSE),"")</f>
        <v/>
      </c>
      <c r="H668" s="64" t="str">
        <f>IFERROR(VLOOKUP(Table1[[#This Row],[Account]],Dimentions!$S$6:$V$233,2,FALSE),"")</f>
        <v/>
      </c>
      <c r="I668" s="62">
        <f>_xlfn.NUMBERVALUE(LEFT(Table1[[#This Row],[Account]],1))</f>
        <v>0</v>
      </c>
      <c r="J668" s="62" t="str">
        <f>IFERROR(VLOOKUP(Table1[[#This Row],[Budget Code Description]],Table6[#All],7,FALSE),"")</f>
        <v/>
      </c>
      <c r="K668" s="143" t="str">
        <f>IFERROR(VLOOKUP(Table1[[#This Row],[Budget Code Description]],Table6[#All],8,FALSE),"")</f>
        <v/>
      </c>
      <c r="L668" s="63"/>
      <c r="M668" s="65" t="str">
        <f>IFERROR(VLOOKUP(Table1[[#This Row],[Staff ID]],Table2[],2,FALSE),"")</f>
        <v/>
      </c>
      <c r="N668" s="211" t="str">
        <f>IFERROR(IF(VLOOKUP(Table1[[#This Row],[Budget Code Description]],Dimentions!$X$6:$AC$97,4,FALSE)="","",VLOOKUP(Table1[[#This Row],[Budget Code Description]],Dimentions!$X$6:$AC$97,4,FALSE)),"")</f>
        <v/>
      </c>
      <c r="O668" s="65" t="str">
        <f>IFERROR(VLOOKUP(Table1[[#This Row],[Vendor ID]],Table549[],2,FALSE),"")</f>
        <v/>
      </c>
      <c r="P668" s="63"/>
      <c r="Q668" s="143" t="str">
        <f>IF(Table1[[#This Row],[Posting Date]]&lt;&gt;"",$D$9,"")</f>
        <v/>
      </c>
      <c r="R668" s="159" t="str">
        <f>IF(Table1[[#This Row],[Posting Date]]&lt;&gt;"",$D$10,"")</f>
        <v/>
      </c>
      <c r="S668" s="66"/>
      <c r="T668" s="63"/>
      <c r="U668" s="67"/>
      <c r="V668" s="67"/>
      <c r="W668" s="67" t="str">
        <f t="shared" si="10"/>
        <v/>
      </c>
      <c r="X668" s="161" t="str">
        <f>IF(E668="","",(IF(Table1[[#This Row],[Cur]]="USD",Table1[[#This Row],[Cur_Amount Debit]],Table1[[#This Row],[Cur_Amount Debit]]/Table1[[#This Row],[Exchange Rate]])))</f>
        <v/>
      </c>
      <c r="Y668" s="161" t="str">
        <f>IF(E668="","",(IF(Table1[[#This Row],[Cur]]="USD",Table1[[#This Row],[Cur_Amount Credit]],Table1[[#This Row],[Cur_Amount Credit]]/ExchangeRate)))</f>
        <v/>
      </c>
      <c r="Z668" s="203" t="str">
        <f>IF(E668="","",(Table1[[#This Row],[Debit USD]]-Table1[[#This Row],[Credit USD]]))</f>
        <v/>
      </c>
      <c r="AA668" s="122"/>
      <c r="AB668" s="1"/>
      <c r="AC668" s="15"/>
      <c r="AD668" s="15" t="str">
        <f>IF(AND(OR(Table1[[#This Row],[Account]]="15030",Table1[[#This Row],[Account]]="15035",Table1[[#This Row],[Account]]="20150"),Table1[[#This Row],[Vendor ID]]=""),1,"")</f>
        <v/>
      </c>
      <c r="AE668" s="15"/>
      <c r="AF668" s="15"/>
      <c r="AG668" s="15"/>
      <c r="AH668" s="46" t="str">
        <f>IF(Table1[[#This Row],[Posting Date]]&lt;&gt;"","GJ-"&amp;CountryID,"")</f>
        <v/>
      </c>
      <c r="AI668" s="59" t="str">
        <f>IF(Table1[[#This Row],[Posting Date]]&lt;&gt;"",Table1[[#This Row],[Posting Date]],"")</f>
        <v/>
      </c>
      <c r="AJ668" s="46"/>
      <c r="AK668" s="46" t="str">
        <f>IF(Table1[[#This Row],[Description]]&lt;&gt;"",Table1[[#This Row],[Description]],"")</f>
        <v/>
      </c>
      <c r="AL668" s="46" t="str">
        <f>IF(Table1[[#This Row],[Posting Date]]&lt;&gt;"",Table1[[#This Row],[Reference Number]],"")</f>
        <v/>
      </c>
      <c r="AM668" s="46" t="str">
        <f>TRIM(Table1[[#This Row],[Line '#]])</f>
        <v/>
      </c>
      <c r="AN668" s="46" t="str">
        <f>TRIM(Table1[[#This Row],[Account]])</f>
        <v/>
      </c>
      <c r="AO668" s="46" t="str">
        <f>IF(Table1[[#This Row],[Posting Date]]&lt;&gt;"",$D$5,"")</f>
        <v/>
      </c>
      <c r="AP668" s="46" t="str">
        <f>TRIM(Table1[[#This Row],[Departments-Prgrams]])</f>
        <v/>
      </c>
      <c r="AQ668" s="46" t="str">
        <f>TRIM(Table1[[#This Row],[Grant]])</f>
        <v/>
      </c>
      <c r="AR668" s="46" t="str">
        <f>TRIM(Table1[[#This Row],[Staff ID]])</f>
        <v/>
      </c>
      <c r="AS668" s="46" t="str">
        <f>IF(TRIM(Table1[[#This Row],[Budget Code]])=0,"",TRIM(Table1[[#This Row],[Budget Code]]))</f>
        <v/>
      </c>
      <c r="AT668" s="46" t="str">
        <f>IF(Table1[[#This Row],[Line Description]]&lt;&gt;"",Table1[[#This Row],[Line Description]],"")</f>
        <v/>
      </c>
      <c r="AU668" s="46" t="str">
        <f>IF(Table1[[#This Row],[Cur_Amount Debit]]&gt;0,ROUND(Table1[[#This Row],[Cur_Amount Debit]],2),"")</f>
        <v/>
      </c>
      <c r="AV668" s="46" t="str">
        <f>IF(Table1[[#This Row],[Cur_Amount Credit]]&gt;0,ROUND(Table1[[#This Row],[Cur_Amount Credit]],2),"")</f>
        <v/>
      </c>
      <c r="AW668" s="46" t="str">
        <f>LEFT(Table1[[#This Row],[Cur]],3)</f>
        <v/>
      </c>
      <c r="AX668" s="59"/>
      <c r="AY668" s="46"/>
      <c r="AZ668" s="46" t="str">
        <f>IF(Table1[[#This Row],[Cur]]&lt;&gt;"",IF(Table1[[#This Row],[Cur]]="USD","",ExchangeRate),"")</f>
        <v/>
      </c>
      <c r="BA668" s="46" t="str">
        <f>IF(Table1[[#This Row],[Grant]]&lt;&gt;"",VLOOKUP(Table1[[#This Row],[Grant]],Grants!B:D,3),"")</f>
        <v/>
      </c>
      <c r="BB668" s="46" t="str">
        <f>TRIM(Table1[[#This Row],[Vendor ID]])</f>
        <v/>
      </c>
      <c r="BC668">
        <f>IF(Table1[[#This Row],[Reference Number]]=Q667,BC667,BC667+1)</f>
        <v>2</v>
      </c>
    </row>
    <row r="669" spans="1:55" ht="11.25" hidden="1" customHeight="1">
      <c r="A669" s="1"/>
      <c r="B669" s="88" t="str">
        <f>IF(Table1[[#This Row],[Posting Date]]&lt;&gt;"",IF(Table1[[#This Row],[Reference Number]]=Q668,B668+1,1),"")</f>
        <v/>
      </c>
      <c r="C669" s="61"/>
      <c r="D669" s="61"/>
      <c r="E669" s="218"/>
      <c r="F669" s="143" t="str">
        <f>IFERROR(IF(VLOOKUP(Table1[[#This Row],[Budget Code Description]],Dimentions!$X$6:$AC$132,2,FALSE)="","",VLOOKUP(Table1[[#This Row],[Budget Code Description]],Dimentions!$X$6:$AC$132,2,FALSE)),"")</f>
        <v/>
      </c>
      <c r="G669" s="143" t="str">
        <f>IFERROR(VLOOKUP(Table1[[#This Row],[Budget Code Description]],Dimentions!$X$6:$AC$132,3,FALSE),"")</f>
        <v/>
      </c>
      <c r="H669" s="64" t="str">
        <f>IFERROR(VLOOKUP(Table1[[#This Row],[Account]],Dimentions!$S$6:$V$233,2,FALSE),"")</f>
        <v/>
      </c>
      <c r="I669" s="62">
        <f>_xlfn.NUMBERVALUE(LEFT(Table1[[#This Row],[Account]],1))</f>
        <v>0</v>
      </c>
      <c r="J669" s="62" t="str">
        <f>IFERROR(VLOOKUP(Table1[[#This Row],[Budget Code Description]],Table6[#All],7,FALSE),"")</f>
        <v/>
      </c>
      <c r="K669" s="143" t="str">
        <f>IFERROR(VLOOKUP(Table1[[#This Row],[Budget Code Description]],Table6[#All],8,FALSE),"")</f>
        <v/>
      </c>
      <c r="L669" s="63"/>
      <c r="M669" s="65" t="str">
        <f>IFERROR(VLOOKUP(Table1[[#This Row],[Staff ID]],Table2[],2,FALSE),"")</f>
        <v/>
      </c>
      <c r="N669" s="211" t="str">
        <f>IFERROR(IF(VLOOKUP(Table1[[#This Row],[Budget Code Description]],Dimentions!$X$6:$AC$97,4,FALSE)="","",VLOOKUP(Table1[[#This Row],[Budget Code Description]],Dimentions!$X$6:$AC$97,4,FALSE)),"")</f>
        <v/>
      </c>
      <c r="O669" s="65" t="str">
        <f>IFERROR(VLOOKUP(Table1[[#This Row],[Vendor ID]],Table549[],2,FALSE),"")</f>
        <v/>
      </c>
      <c r="P669" s="63"/>
      <c r="Q669" s="143" t="str">
        <f>IF(Table1[[#This Row],[Posting Date]]&lt;&gt;"",$D$9,"")</f>
        <v/>
      </c>
      <c r="R669" s="159" t="str">
        <f>IF(Table1[[#This Row],[Posting Date]]&lt;&gt;"",$D$10,"")</f>
        <v/>
      </c>
      <c r="S669" s="66"/>
      <c r="T669" s="63"/>
      <c r="U669" s="67"/>
      <c r="V669" s="67"/>
      <c r="W669" s="67" t="str">
        <f t="shared" si="10"/>
        <v/>
      </c>
      <c r="X669" s="161" t="str">
        <f>IF(E669="","",(IF(Table1[[#This Row],[Cur]]="USD",Table1[[#This Row],[Cur_Amount Debit]],Table1[[#This Row],[Cur_Amount Debit]]/Table1[[#This Row],[Exchange Rate]])))</f>
        <v/>
      </c>
      <c r="Y669" s="161" t="str">
        <f>IF(E669="","",(IF(Table1[[#This Row],[Cur]]="USD",Table1[[#This Row],[Cur_Amount Credit]],Table1[[#This Row],[Cur_Amount Credit]]/ExchangeRate)))</f>
        <v/>
      </c>
      <c r="Z669" s="203" t="str">
        <f>IF(E669="","",(Table1[[#This Row],[Debit USD]]-Table1[[#This Row],[Credit USD]]))</f>
        <v/>
      </c>
      <c r="AA669" s="122"/>
      <c r="AB669" s="1"/>
      <c r="AC669" s="15"/>
      <c r="AD669" s="15" t="str">
        <f>IF(AND(OR(Table1[[#This Row],[Account]]="15030",Table1[[#This Row],[Account]]="15035",Table1[[#This Row],[Account]]="20150"),Table1[[#This Row],[Vendor ID]]=""),1,"")</f>
        <v/>
      </c>
      <c r="AE669" s="15"/>
      <c r="AF669" s="15"/>
      <c r="AG669" s="15"/>
      <c r="AH669" s="46" t="str">
        <f>IF(Table1[[#This Row],[Posting Date]]&lt;&gt;"","GJ-"&amp;CountryID,"")</f>
        <v/>
      </c>
      <c r="AI669" s="59" t="str">
        <f>IF(Table1[[#This Row],[Posting Date]]&lt;&gt;"",Table1[[#This Row],[Posting Date]],"")</f>
        <v/>
      </c>
      <c r="AJ669" s="46"/>
      <c r="AK669" s="46" t="str">
        <f>IF(Table1[[#This Row],[Description]]&lt;&gt;"",Table1[[#This Row],[Description]],"")</f>
        <v/>
      </c>
      <c r="AL669" s="46" t="str">
        <f>IF(Table1[[#This Row],[Posting Date]]&lt;&gt;"",Table1[[#This Row],[Reference Number]],"")</f>
        <v/>
      </c>
      <c r="AM669" s="46" t="str">
        <f>TRIM(Table1[[#This Row],[Line '#]])</f>
        <v/>
      </c>
      <c r="AN669" s="46" t="str">
        <f>TRIM(Table1[[#This Row],[Account]])</f>
        <v/>
      </c>
      <c r="AO669" s="46" t="str">
        <f>IF(Table1[[#This Row],[Posting Date]]&lt;&gt;"",$D$5,"")</f>
        <v/>
      </c>
      <c r="AP669" s="46" t="str">
        <f>TRIM(Table1[[#This Row],[Departments-Prgrams]])</f>
        <v/>
      </c>
      <c r="AQ669" s="46" t="str">
        <f>TRIM(Table1[[#This Row],[Grant]])</f>
        <v/>
      </c>
      <c r="AR669" s="46" t="str">
        <f>TRIM(Table1[[#This Row],[Staff ID]])</f>
        <v/>
      </c>
      <c r="AS669" s="46" t="str">
        <f>IF(TRIM(Table1[[#This Row],[Budget Code]])=0,"",TRIM(Table1[[#This Row],[Budget Code]]))</f>
        <v/>
      </c>
      <c r="AT669" s="46" t="str">
        <f>IF(Table1[[#This Row],[Line Description]]&lt;&gt;"",Table1[[#This Row],[Line Description]],"")</f>
        <v/>
      </c>
      <c r="AU669" s="46" t="str">
        <f>IF(Table1[[#This Row],[Cur_Amount Debit]]&gt;0,ROUND(Table1[[#This Row],[Cur_Amount Debit]],2),"")</f>
        <v/>
      </c>
      <c r="AV669" s="46" t="str">
        <f>IF(Table1[[#This Row],[Cur_Amount Credit]]&gt;0,ROUND(Table1[[#This Row],[Cur_Amount Credit]],2),"")</f>
        <v/>
      </c>
      <c r="AW669" s="46" t="str">
        <f>LEFT(Table1[[#This Row],[Cur]],3)</f>
        <v/>
      </c>
      <c r="AX669" s="59"/>
      <c r="AY669" s="46"/>
      <c r="AZ669" s="46" t="str">
        <f>IF(Table1[[#This Row],[Cur]]&lt;&gt;"",IF(Table1[[#This Row],[Cur]]="USD","",ExchangeRate),"")</f>
        <v/>
      </c>
      <c r="BA669" s="46" t="str">
        <f>IF(Table1[[#This Row],[Grant]]&lt;&gt;"",VLOOKUP(Table1[[#This Row],[Grant]],Grants!B:D,3),"")</f>
        <v/>
      </c>
      <c r="BB669" s="46" t="str">
        <f>TRIM(Table1[[#This Row],[Vendor ID]])</f>
        <v/>
      </c>
      <c r="BC669">
        <f>IF(Table1[[#This Row],[Reference Number]]=Q668,BC668,BC668+1)</f>
        <v>2</v>
      </c>
    </row>
    <row r="670" spans="1:55" ht="11.25" hidden="1" customHeight="1">
      <c r="A670" s="1"/>
      <c r="B670" s="88" t="str">
        <f>IF(Table1[[#This Row],[Posting Date]]&lt;&gt;"",IF(Table1[[#This Row],[Reference Number]]=Q669,B669+1,1),"")</f>
        <v/>
      </c>
      <c r="C670" s="61"/>
      <c r="D670" s="61"/>
      <c r="E670" s="218"/>
      <c r="F670" s="143" t="str">
        <f>IFERROR(IF(VLOOKUP(Table1[[#This Row],[Budget Code Description]],Dimentions!$X$6:$AC$132,2,FALSE)="","",VLOOKUP(Table1[[#This Row],[Budget Code Description]],Dimentions!$X$6:$AC$132,2,FALSE)),"")</f>
        <v/>
      </c>
      <c r="G670" s="143" t="str">
        <f>IFERROR(VLOOKUP(Table1[[#This Row],[Budget Code Description]],Dimentions!$X$6:$AC$132,3,FALSE),"")</f>
        <v/>
      </c>
      <c r="H670" s="64" t="str">
        <f>IFERROR(VLOOKUP(Table1[[#This Row],[Account]],Dimentions!$S$6:$V$233,2,FALSE),"")</f>
        <v/>
      </c>
      <c r="I670" s="62">
        <f>_xlfn.NUMBERVALUE(LEFT(Table1[[#This Row],[Account]],1))</f>
        <v>0</v>
      </c>
      <c r="J670" s="62" t="str">
        <f>IFERROR(VLOOKUP(Table1[[#This Row],[Budget Code Description]],Table6[#All],7,FALSE),"")</f>
        <v/>
      </c>
      <c r="K670" s="143" t="str">
        <f>IFERROR(VLOOKUP(Table1[[#This Row],[Budget Code Description]],Table6[#All],8,FALSE),"")</f>
        <v/>
      </c>
      <c r="L670" s="63"/>
      <c r="M670" s="65" t="str">
        <f>IFERROR(VLOOKUP(Table1[[#This Row],[Staff ID]],Table2[],2,FALSE),"")</f>
        <v/>
      </c>
      <c r="N670" s="211" t="str">
        <f>IFERROR(IF(VLOOKUP(Table1[[#This Row],[Budget Code Description]],Dimentions!$X$6:$AC$97,4,FALSE)="","",VLOOKUP(Table1[[#This Row],[Budget Code Description]],Dimentions!$X$6:$AC$97,4,FALSE)),"")</f>
        <v/>
      </c>
      <c r="O670" s="65" t="str">
        <f>IFERROR(VLOOKUP(Table1[[#This Row],[Vendor ID]],Table549[],2,FALSE),"")</f>
        <v/>
      </c>
      <c r="P670" s="63"/>
      <c r="Q670" s="143" t="str">
        <f>IF(Table1[[#This Row],[Posting Date]]&lt;&gt;"",$D$9,"")</f>
        <v/>
      </c>
      <c r="R670" s="159" t="str">
        <f>IF(Table1[[#This Row],[Posting Date]]&lt;&gt;"",$D$10,"")</f>
        <v/>
      </c>
      <c r="S670" s="66"/>
      <c r="T670" s="63"/>
      <c r="U670" s="67"/>
      <c r="V670" s="67"/>
      <c r="W670" s="67" t="str">
        <f t="shared" si="10"/>
        <v/>
      </c>
      <c r="X670" s="161" t="str">
        <f>IF(E670="","",(IF(Table1[[#This Row],[Cur]]="USD",Table1[[#This Row],[Cur_Amount Debit]],Table1[[#This Row],[Cur_Amount Debit]]/Table1[[#This Row],[Exchange Rate]])))</f>
        <v/>
      </c>
      <c r="Y670" s="161" t="str">
        <f>IF(E670="","",(IF(Table1[[#This Row],[Cur]]="USD",Table1[[#This Row],[Cur_Amount Credit]],Table1[[#This Row],[Cur_Amount Credit]]/ExchangeRate)))</f>
        <v/>
      </c>
      <c r="Z670" s="203" t="str">
        <f>IF(E670="","",(Table1[[#This Row],[Debit USD]]-Table1[[#This Row],[Credit USD]]))</f>
        <v/>
      </c>
      <c r="AA670" s="122"/>
      <c r="AB670" s="1"/>
      <c r="AC670" s="15"/>
      <c r="AD670" s="15" t="str">
        <f>IF(AND(OR(Table1[[#This Row],[Account]]="15030",Table1[[#This Row],[Account]]="15035",Table1[[#This Row],[Account]]="20150"),Table1[[#This Row],[Vendor ID]]=""),1,"")</f>
        <v/>
      </c>
      <c r="AE670" s="15"/>
      <c r="AF670" s="15"/>
      <c r="AG670" s="15"/>
      <c r="AH670" s="46" t="str">
        <f>IF(Table1[[#This Row],[Posting Date]]&lt;&gt;"","GJ-"&amp;CountryID,"")</f>
        <v/>
      </c>
      <c r="AI670" s="59" t="str">
        <f>IF(Table1[[#This Row],[Posting Date]]&lt;&gt;"",Table1[[#This Row],[Posting Date]],"")</f>
        <v/>
      </c>
      <c r="AJ670" s="46"/>
      <c r="AK670" s="46" t="str">
        <f>IF(Table1[[#This Row],[Description]]&lt;&gt;"",Table1[[#This Row],[Description]],"")</f>
        <v/>
      </c>
      <c r="AL670" s="46" t="str">
        <f>IF(Table1[[#This Row],[Posting Date]]&lt;&gt;"",Table1[[#This Row],[Reference Number]],"")</f>
        <v/>
      </c>
      <c r="AM670" s="46" t="str">
        <f>TRIM(Table1[[#This Row],[Line '#]])</f>
        <v/>
      </c>
      <c r="AN670" s="46" t="str">
        <f>TRIM(Table1[[#This Row],[Account]])</f>
        <v/>
      </c>
      <c r="AO670" s="46" t="str">
        <f>IF(Table1[[#This Row],[Posting Date]]&lt;&gt;"",$D$5,"")</f>
        <v/>
      </c>
      <c r="AP670" s="46" t="str">
        <f>TRIM(Table1[[#This Row],[Departments-Prgrams]])</f>
        <v/>
      </c>
      <c r="AQ670" s="46" t="str">
        <f>TRIM(Table1[[#This Row],[Grant]])</f>
        <v/>
      </c>
      <c r="AR670" s="46" t="str">
        <f>TRIM(Table1[[#This Row],[Staff ID]])</f>
        <v/>
      </c>
      <c r="AS670" s="46" t="str">
        <f>IF(TRIM(Table1[[#This Row],[Budget Code]])=0,"",TRIM(Table1[[#This Row],[Budget Code]]))</f>
        <v/>
      </c>
      <c r="AT670" s="46" t="str">
        <f>IF(Table1[[#This Row],[Line Description]]&lt;&gt;"",Table1[[#This Row],[Line Description]],"")</f>
        <v/>
      </c>
      <c r="AU670" s="46" t="str">
        <f>IF(Table1[[#This Row],[Cur_Amount Debit]]&gt;0,ROUND(Table1[[#This Row],[Cur_Amount Debit]],2),"")</f>
        <v/>
      </c>
      <c r="AV670" s="46" t="str">
        <f>IF(Table1[[#This Row],[Cur_Amount Credit]]&gt;0,ROUND(Table1[[#This Row],[Cur_Amount Credit]],2),"")</f>
        <v/>
      </c>
      <c r="AW670" s="46" t="str">
        <f>LEFT(Table1[[#This Row],[Cur]],3)</f>
        <v/>
      </c>
      <c r="AX670" s="59"/>
      <c r="AY670" s="46"/>
      <c r="AZ670" s="46" t="str">
        <f>IF(Table1[[#This Row],[Cur]]&lt;&gt;"",IF(Table1[[#This Row],[Cur]]="USD","",ExchangeRate),"")</f>
        <v/>
      </c>
      <c r="BA670" s="46" t="str">
        <f>IF(Table1[[#This Row],[Grant]]&lt;&gt;"",VLOOKUP(Table1[[#This Row],[Grant]],Grants!B:D,3),"")</f>
        <v/>
      </c>
      <c r="BB670" s="46" t="str">
        <f>TRIM(Table1[[#This Row],[Vendor ID]])</f>
        <v/>
      </c>
      <c r="BC670">
        <f>IF(Table1[[#This Row],[Reference Number]]=Q669,BC669,BC669+1)</f>
        <v>2</v>
      </c>
    </row>
    <row r="671" spans="1:55" ht="11.25" hidden="1" customHeight="1">
      <c r="A671" s="1"/>
      <c r="B671" s="88" t="str">
        <f>IF(Table1[[#This Row],[Posting Date]]&lt;&gt;"",IF(Table1[[#This Row],[Reference Number]]=Q670,B670+1,1),"")</f>
        <v/>
      </c>
      <c r="C671" s="61"/>
      <c r="D671" s="61"/>
      <c r="E671" s="218"/>
      <c r="F671" s="143" t="str">
        <f>IFERROR(IF(VLOOKUP(Table1[[#This Row],[Budget Code Description]],Dimentions!$X$6:$AC$132,2,FALSE)="","",VLOOKUP(Table1[[#This Row],[Budget Code Description]],Dimentions!$X$6:$AC$132,2,FALSE)),"")</f>
        <v/>
      </c>
      <c r="G671" s="143" t="str">
        <f>IFERROR(VLOOKUP(Table1[[#This Row],[Budget Code Description]],Dimentions!$X$6:$AC$132,3,FALSE),"")</f>
        <v/>
      </c>
      <c r="H671" s="64" t="str">
        <f>IFERROR(VLOOKUP(Table1[[#This Row],[Account]],Dimentions!$S$6:$V$233,2,FALSE),"")</f>
        <v/>
      </c>
      <c r="I671" s="62">
        <f>_xlfn.NUMBERVALUE(LEFT(Table1[[#This Row],[Account]],1))</f>
        <v>0</v>
      </c>
      <c r="J671" s="62" t="str">
        <f>IFERROR(VLOOKUP(Table1[[#This Row],[Budget Code Description]],Table6[#All],7,FALSE),"")</f>
        <v/>
      </c>
      <c r="K671" s="143" t="str">
        <f>IFERROR(VLOOKUP(Table1[[#This Row],[Budget Code Description]],Table6[#All],8,FALSE),"")</f>
        <v/>
      </c>
      <c r="L671" s="63"/>
      <c r="M671" s="65" t="str">
        <f>IFERROR(VLOOKUP(Table1[[#This Row],[Staff ID]],Table2[],2,FALSE),"")</f>
        <v/>
      </c>
      <c r="N671" s="211" t="str">
        <f>IFERROR(IF(VLOOKUP(Table1[[#This Row],[Budget Code Description]],Dimentions!$X$6:$AC$97,4,FALSE)="","",VLOOKUP(Table1[[#This Row],[Budget Code Description]],Dimentions!$X$6:$AC$97,4,FALSE)),"")</f>
        <v/>
      </c>
      <c r="O671" s="65" t="str">
        <f>IFERROR(VLOOKUP(Table1[[#This Row],[Vendor ID]],Table549[],2,FALSE),"")</f>
        <v/>
      </c>
      <c r="P671" s="63"/>
      <c r="Q671" s="143" t="str">
        <f>IF(Table1[[#This Row],[Posting Date]]&lt;&gt;"",$D$9,"")</f>
        <v/>
      </c>
      <c r="R671" s="159" t="str">
        <f>IF(Table1[[#This Row],[Posting Date]]&lt;&gt;"",$D$10,"")</f>
        <v/>
      </c>
      <c r="S671" s="66"/>
      <c r="T671" s="63"/>
      <c r="U671" s="67"/>
      <c r="V671" s="67"/>
      <c r="W671" s="67" t="str">
        <f t="shared" si="10"/>
        <v/>
      </c>
      <c r="X671" s="161" t="str">
        <f>IF(E671="","",(IF(Table1[[#This Row],[Cur]]="USD",Table1[[#This Row],[Cur_Amount Debit]],Table1[[#This Row],[Cur_Amount Debit]]/Table1[[#This Row],[Exchange Rate]])))</f>
        <v/>
      </c>
      <c r="Y671" s="161" t="str">
        <f>IF(E671="","",(IF(Table1[[#This Row],[Cur]]="USD",Table1[[#This Row],[Cur_Amount Credit]],Table1[[#This Row],[Cur_Amount Credit]]/ExchangeRate)))</f>
        <v/>
      </c>
      <c r="Z671" s="203" t="str">
        <f>IF(E671="","",(Table1[[#This Row],[Debit USD]]-Table1[[#This Row],[Credit USD]]))</f>
        <v/>
      </c>
      <c r="AA671" s="122"/>
      <c r="AB671" s="1"/>
      <c r="AC671" s="15"/>
      <c r="AD671" s="15" t="str">
        <f>IF(AND(OR(Table1[[#This Row],[Account]]="15030",Table1[[#This Row],[Account]]="15035",Table1[[#This Row],[Account]]="20150"),Table1[[#This Row],[Vendor ID]]=""),1,"")</f>
        <v/>
      </c>
      <c r="AE671" s="15"/>
      <c r="AF671" s="15"/>
      <c r="AG671" s="15"/>
      <c r="AH671" s="46" t="str">
        <f>IF(Table1[[#This Row],[Posting Date]]&lt;&gt;"","GJ-"&amp;CountryID,"")</f>
        <v/>
      </c>
      <c r="AI671" s="59" t="str">
        <f>IF(Table1[[#This Row],[Posting Date]]&lt;&gt;"",Table1[[#This Row],[Posting Date]],"")</f>
        <v/>
      </c>
      <c r="AJ671" s="46"/>
      <c r="AK671" s="46" t="str">
        <f>IF(Table1[[#This Row],[Description]]&lt;&gt;"",Table1[[#This Row],[Description]],"")</f>
        <v/>
      </c>
      <c r="AL671" s="46" t="str">
        <f>IF(Table1[[#This Row],[Posting Date]]&lt;&gt;"",Table1[[#This Row],[Reference Number]],"")</f>
        <v/>
      </c>
      <c r="AM671" s="46" t="str">
        <f>TRIM(Table1[[#This Row],[Line '#]])</f>
        <v/>
      </c>
      <c r="AN671" s="46" t="str">
        <f>TRIM(Table1[[#This Row],[Account]])</f>
        <v/>
      </c>
      <c r="AO671" s="46" t="str">
        <f>IF(Table1[[#This Row],[Posting Date]]&lt;&gt;"",$D$5,"")</f>
        <v/>
      </c>
      <c r="AP671" s="46" t="str">
        <f>TRIM(Table1[[#This Row],[Departments-Prgrams]])</f>
        <v/>
      </c>
      <c r="AQ671" s="46" t="str">
        <f>TRIM(Table1[[#This Row],[Grant]])</f>
        <v/>
      </c>
      <c r="AR671" s="46" t="str">
        <f>TRIM(Table1[[#This Row],[Staff ID]])</f>
        <v/>
      </c>
      <c r="AS671" s="46" t="str">
        <f>IF(TRIM(Table1[[#This Row],[Budget Code]])=0,"",TRIM(Table1[[#This Row],[Budget Code]]))</f>
        <v/>
      </c>
      <c r="AT671" s="46" t="str">
        <f>IF(Table1[[#This Row],[Line Description]]&lt;&gt;"",Table1[[#This Row],[Line Description]],"")</f>
        <v/>
      </c>
      <c r="AU671" s="46" t="str">
        <f>IF(Table1[[#This Row],[Cur_Amount Debit]]&gt;0,ROUND(Table1[[#This Row],[Cur_Amount Debit]],2),"")</f>
        <v/>
      </c>
      <c r="AV671" s="46" t="str">
        <f>IF(Table1[[#This Row],[Cur_Amount Credit]]&gt;0,ROUND(Table1[[#This Row],[Cur_Amount Credit]],2),"")</f>
        <v/>
      </c>
      <c r="AW671" s="46" t="str">
        <f>LEFT(Table1[[#This Row],[Cur]],3)</f>
        <v/>
      </c>
      <c r="AX671" s="59"/>
      <c r="AY671" s="46"/>
      <c r="AZ671" s="46" t="str">
        <f>IF(Table1[[#This Row],[Cur]]&lt;&gt;"",IF(Table1[[#This Row],[Cur]]="USD","",ExchangeRate),"")</f>
        <v/>
      </c>
      <c r="BA671" s="46" t="str">
        <f>IF(Table1[[#This Row],[Grant]]&lt;&gt;"",VLOOKUP(Table1[[#This Row],[Grant]],Grants!B:D,3),"")</f>
        <v/>
      </c>
      <c r="BB671" s="46" t="str">
        <f>TRIM(Table1[[#This Row],[Vendor ID]])</f>
        <v/>
      </c>
      <c r="BC671">
        <f>IF(Table1[[#This Row],[Reference Number]]=Q670,BC670,BC670+1)</f>
        <v>2</v>
      </c>
    </row>
    <row r="672" spans="1:55" ht="11.25" hidden="1" customHeight="1">
      <c r="A672" s="1"/>
      <c r="B672" s="88" t="str">
        <f>IF(Table1[[#This Row],[Posting Date]]&lt;&gt;"",IF(Table1[[#This Row],[Reference Number]]=Q671,B671+1,1),"")</f>
        <v/>
      </c>
      <c r="C672" s="61"/>
      <c r="D672" s="61"/>
      <c r="E672" s="218"/>
      <c r="F672" s="143" t="str">
        <f>IFERROR(IF(VLOOKUP(Table1[[#This Row],[Budget Code Description]],Dimentions!$X$6:$AC$132,2,FALSE)="","",VLOOKUP(Table1[[#This Row],[Budget Code Description]],Dimentions!$X$6:$AC$132,2,FALSE)),"")</f>
        <v/>
      </c>
      <c r="G672" s="143" t="str">
        <f>IFERROR(VLOOKUP(Table1[[#This Row],[Budget Code Description]],Dimentions!$X$6:$AC$132,3,FALSE),"")</f>
        <v/>
      </c>
      <c r="H672" s="64" t="str">
        <f>IFERROR(VLOOKUP(Table1[[#This Row],[Account]],Dimentions!$S$6:$V$233,2,FALSE),"")</f>
        <v/>
      </c>
      <c r="I672" s="62">
        <f>_xlfn.NUMBERVALUE(LEFT(Table1[[#This Row],[Account]],1))</f>
        <v>0</v>
      </c>
      <c r="J672" s="62" t="str">
        <f>IFERROR(VLOOKUP(Table1[[#This Row],[Budget Code Description]],Table6[#All],7,FALSE),"")</f>
        <v/>
      </c>
      <c r="K672" s="143" t="str">
        <f>IFERROR(VLOOKUP(Table1[[#This Row],[Budget Code Description]],Table6[#All],8,FALSE),"")</f>
        <v/>
      </c>
      <c r="L672" s="63"/>
      <c r="M672" s="65" t="str">
        <f>IFERROR(VLOOKUP(Table1[[#This Row],[Staff ID]],Table2[],2,FALSE),"")</f>
        <v/>
      </c>
      <c r="N672" s="211" t="str">
        <f>IFERROR(IF(VLOOKUP(Table1[[#This Row],[Budget Code Description]],Dimentions!$X$6:$AC$97,4,FALSE)="","",VLOOKUP(Table1[[#This Row],[Budget Code Description]],Dimentions!$X$6:$AC$97,4,FALSE)),"")</f>
        <v/>
      </c>
      <c r="O672" s="65" t="str">
        <f>IFERROR(VLOOKUP(Table1[[#This Row],[Vendor ID]],Table549[],2,FALSE),"")</f>
        <v/>
      </c>
      <c r="P672" s="63"/>
      <c r="Q672" s="143" t="str">
        <f>IF(Table1[[#This Row],[Posting Date]]&lt;&gt;"",$D$9,"")</f>
        <v/>
      </c>
      <c r="R672" s="159" t="str">
        <f>IF(Table1[[#This Row],[Posting Date]]&lt;&gt;"",$D$10,"")</f>
        <v/>
      </c>
      <c r="S672" s="66"/>
      <c r="T672" s="63"/>
      <c r="U672" s="67"/>
      <c r="V672" s="67"/>
      <c r="W672" s="67" t="str">
        <f t="shared" si="10"/>
        <v/>
      </c>
      <c r="X672" s="161" t="str">
        <f>IF(E672="","",(IF(Table1[[#This Row],[Cur]]="USD",Table1[[#This Row],[Cur_Amount Debit]],Table1[[#This Row],[Cur_Amount Debit]]/Table1[[#This Row],[Exchange Rate]])))</f>
        <v/>
      </c>
      <c r="Y672" s="161" t="str">
        <f>IF(E672="","",(IF(Table1[[#This Row],[Cur]]="USD",Table1[[#This Row],[Cur_Amount Credit]],Table1[[#This Row],[Cur_Amount Credit]]/ExchangeRate)))</f>
        <v/>
      </c>
      <c r="Z672" s="203" t="str">
        <f>IF(E672="","",(Table1[[#This Row],[Debit USD]]-Table1[[#This Row],[Credit USD]]))</f>
        <v/>
      </c>
      <c r="AA672" s="122"/>
      <c r="AB672" s="1"/>
      <c r="AC672" s="15"/>
      <c r="AD672" s="15" t="str">
        <f>IF(AND(OR(Table1[[#This Row],[Account]]="15030",Table1[[#This Row],[Account]]="15035",Table1[[#This Row],[Account]]="20150"),Table1[[#This Row],[Vendor ID]]=""),1,"")</f>
        <v/>
      </c>
      <c r="AE672" s="15"/>
      <c r="AF672" s="15"/>
      <c r="AG672" s="15"/>
      <c r="AH672" s="46" t="str">
        <f>IF(Table1[[#This Row],[Posting Date]]&lt;&gt;"","GJ-"&amp;CountryID,"")</f>
        <v/>
      </c>
      <c r="AI672" s="59" t="str">
        <f>IF(Table1[[#This Row],[Posting Date]]&lt;&gt;"",Table1[[#This Row],[Posting Date]],"")</f>
        <v/>
      </c>
      <c r="AJ672" s="46"/>
      <c r="AK672" s="46" t="str">
        <f>IF(Table1[[#This Row],[Description]]&lt;&gt;"",Table1[[#This Row],[Description]],"")</f>
        <v/>
      </c>
      <c r="AL672" s="46" t="str">
        <f>IF(Table1[[#This Row],[Posting Date]]&lt;&gt;"",Table1[[#This Row],[Reference Number]],"")</f>
        <v/>
      </c>
      <c r="AM672" s="46" t="str">
        <f>TRIM(Table1[[#This Row],[Line '#]])</f>
        <v/>
      </c>
      <c r="AN672" s="46" t="str">
        <f>TRIM(Table1[[#This Row],[Account]])</f>
        <v/>
      </c>
      <c r="AO672" s="46" t="str">
        <f>IF(Table1[[#This Row],[Posting Date]]&lt;&gt;"",$D$5,"")</f>
        <v/>
      </c>
      <c r="AP672" s="46" t="str">
        <f>TRIM(Table1[[#This Row],[Departments-Prgrams]])</f>
        <v/>
      </c>
      <c r="AQ672" s="46" t="str">
        <f>TRIM(Table1[[#This Row],[Grant]])</f>
        <v/>
      </c>
      <c r="AR672" s="46" t="str">
        <f>TRIM(Table1[[#This Row],[Staff ID]])</f>
        <v/>
      </c>
      <c r="AS672" s="46" t="str">
        <f>IF(TRIM(Table1[[#This Row],[Budget Code]])=0,"",TRIM(Table1[[#This Row],[Budget Code]]))</f>
        <v/>
      </c>
      <c r="AT672" s="46" t="str">
        <f>IF(Table1[[#This Row],[Line Description]]&lt;&gt;"",Table1[[#This Row],[Line Description]],"")</f>
        <v/>
      </c>
      <c r="AU672" s="46" t="str">
        <f>IF(Table1[[#This Row],[Cur_Amount Debit]]&gt;0,ROUND(Table1[[#This Row],[Cur_Amount Debit]],2),"")</f>
        <v/>
      </c>
      <c r="AV672" s="46" t="str">
        <f>IF(Table1[[#This Row],[Cur_Amount Credit]]&gt;0,ROUND(Table1[[#This Row],[Cur_Amount Credit]],2),"")</f>
        <v/>
      </c>
      <c r="AW672" s="46" t="str">
        <f>LEFT(Table1[[#This Row],[Cur]],3)</f>
        <v/>
      </c>
      <c r="AX672" s="59"/>
      <c r="AY672" s="46"/>
      <c r="AZ672" s="46" t="str">
        <f>IF(Table1[[#This Row],[Cur]]&lt;&gt;"",IF(Table1[[#This Row],[Cur]]="USD","",ExchangeRate),"")</f>
        <v/>
      </c>
      <c r="BA672" s="46" t="str">
        <f>IF(Table1[[#This Row],[Grant]]&lt;&gt;"",VLOOKUP(Table1[[#This Row],[Grant]],Grants!B:D,3),"")</f>
        <v/>
      </c>
      <c r="BB672" s="46" t="str">
        <f>TRIM(Table1[[#This Row],[Vendor ID]])</f>
        <v/>
      </c>
      <c r="BC672">
        <f>IF(Table1[[#This Row],[Reference Number]]=Q671,BC671,BC671+1)</f>
        <v>2</v>
      </c>
    </row>
    <row r="673" spans="1:55" ht="11.25" hidden="1" customHeight="1">
      <c r="A673" s="1"/>
      <c r="B673" s="88" t="str">
        <f>IF(Table1[[#This Row],[Posting Date]]&lt;&gt;"",IF(Table1[[#This Row],[Reference Number]]=Q672,B672+1,1),"")</f>
        <v/>
      </c>
      <c r="C673" s="61"/>
      <c r="D673" s="61"/>
      <c r="E673" s="218"/>
      <c r="F673" s="143" t="str">
        <f>IFERROR(IF(VLOOKUP(Table1[[#This Row],[Budget Code Description]],Dimentions!$X$6:$AC$132,2,FALSE)="","",VLOOKUP(Table1[[#This Row],[Budget Code Description]],Dimentions!$X$6:$AC$132,2,FALSE)),"")</f>
        <v/>
      </c>
      <c r="G673" s="143" t="str">
        <f>IFERROR(VLOOKUP(Table1[[#This Row],[Budget Code Description]],Dimentions!$X$6:$AC$132,3,FALSE),"")</f>
        <v/>
      </c>
      <c r="H673" s="64" t="str">
        <f>IFERROR(VLOOKUP(Table1[[#This Row],[Account]],Dimentions!$S$6:$V$233,2,FALSE),"")</f>
        <v/>
      </c>
      <c r="I673" s="62">
        <f>_xlfn.NUMBERVALUE(LEFT(Table1[[#This Row],[Account]],1))</f>
        <v>0</v>
      </c>
      <c r="J673" s="62" t="str">
        <f>IFERROR(VLOOKUP(Table1[[#This Row],[Budget Code Description]],Table6[#All],7,FALSE),"")</f>
        <v/>
      </c>
      <c r="K673" s="143" t="str">
        <f>IFERROR(VLOOKUP(Table1[[#This Row],[Budget Code Description]],Table6[#All],8,FALSE),"")</f>
        <v/>
      </c>
      <c r="L673" s="63"/>
      <c r="M673" s="65" t="str">
        <f>IFERROR(VLOOKUP(Table1[[#This Row],[Staff ID]],Table2[],2,FALSE),"")</f>
        <v/>
      </c>
      <c r="N673" s="211" t="str">
        <f>IFERROR(IF(VLOOKUP(Table1[[#This Row],[Budget Code Description]],Dimentions!$X$6:$AC$97,4,FALSE)="","",VLOOKUP(Table1[[#This Row],[Budget Code Description]],Dimentions!$X$6:$AC$97,4,FALSE)),"")</f>
        <v/>
      </c>
      <c r="O673" s="65" t="str">
        <f>IFERROR(VLOOKUP(Table1[[#This Row],[Vendor ID]],Table549[],2,FALSE),"")</f>
        <v/>
      </c>
      <c r="P673" s="63"/>
      <c r="Q673" s="143" t="str">
        <f>IF(Table1[[#This Row],[Posting Date]]&lt;&gt;"",$D$9,"")</f>
        <v/>
      </c>
      <c r="R673" s="159" t="str">
        <f>IF(Table1[[#This Row],[Posting Date]]&lt;&gt;"",$D$10,"")</f>
        <v/>
      </c>
      <c r="S673" s="66"/>
      <c r="T673" s="63"/>
      <c r="U673" s="67"/>
      <c r="V673" s="67"/>
      <c r="W673" s="67" t="str">
        <f t="shared" si="10"/>
        <v/>
      </c>
      <c r="X673" s="161" t="str">
        <f>IF(E673="","",(IF(Table1[[#This Row],[Cur]]="USD",Table1[[#This Row],[Cur_Amount Debit]],Table1[[#This Row],[Cur_Amount Debit]]/Table1[[#This Row],[Exchange Rate]])))</f>
        <v/>
      </c>
      <c r="Y673" s="161" t="str">
        <f>IF(E673="","",(IF(Table1[[#This Row],[Cur]]="USD",Table1[[#This Row],[Cur_Amount Credit]],Table1[[#This Row],[Cur_Amount Credit]]/ExchangeRate)))</f>
        <v/>
      </c>
      <c r="Z673" s="203" t="str">
        <f>IF(E673="","",(Table1[[#This Row],[Debit USD]]-Table1[[#This Row],[Credit USD]]))</f>
        <v/>
      </c>
      <c r="AA673" s="122"/>
      <c r="AB673" s="1"/>
      <c r="AC673" s="15"/>
      <c r="AD673" s="15" t="str">
        <f>IF(AND(OR(Table1[[#This Row],[Account]]="15030",Table1[[#This Row],[Account]]="15035",Table1[[#This Row],[Account]]="20150"),Table1[[#This Row],[Vendor ID]]=""),1,"")</f>
        <v/>
      </c>
      <c r="AE673" s="15"/>
      <c r="AF673" s="15"/>
      <c r="AG673" s="15"/>
      <c r="AH673" s="46" t="str">
        <f>IF(Table1[[#This Row],[Posting Date]]&lt;&gt;"","GJ-"&amp;CountryID,"")</f>
        <v/>
      </c>
      <c r="AI673" s="59" t="str">
        <f>IF(Table1[[#This Row],[Posting Date]]&lt;&gt;"",Table1[[#This Row],[Posting Date]],"")</f>
        <v/>
      </c>
      <c r="AJ673" s="46"/>
      <c r="AK673" s="46" t="str">
        <f>IF(Table1[[#This Row],[Description]]&lt;&gt;"",Table1[[#This Row],[Description]],"")</f>
        <v/>
      </c>
      <c r="AL673" s="46" t="str">
        <f>IF(Table1[[#This Row],[Posting Date]]&lt;&gt;"",Table1[[#This Row],[Reference Number]],"")</f>
        <v/>
      </c>
      <c r="AM673" s="46" t="str">
        <f>TRIM(Table1[[#This Row],[Line '#]])</f>
        <v/>
      </c>
      <c r="AN673" s="46" t="str">
        <f>TRIM(Table1[[#This Row],[Account]])</f>
        <v/>
      </c>
      <c r="AO673" s="46" t="str">
        <f>IF(Table1[[#This Row],[Posting Date]]&lt;&gt;"",$D$5,"")</f>
        <v/>
      </c>
      <c r="AP673" s="46" t="str">
        <f>TRIM(Table1[[#This Row],[Departments-Prgrams]])</f>
        <v/>
      </c>
      <c r="AQ673" s="46" t="str">
        <f>TRIM(Table1[[#This Row],[Grant]])</f>
        <v/>
      </c>
      <c r="AR673" s="46" t="str">
        <f>TRIM(Table1[[#This Row],[Staff ID]])</f>
        <v/>
      </c>
      <c r="AS673" s="46" t="str">
        <f>IF(TRIM(Table1[[#This Row],[Budget Code]])=0,"",TRIM(Table1[[#This Row],[Budget Code]]))</f>
        <v/>
      </c>
      <c r="AT673" s="46" t="str">
        <f>IF(Table1[[#This Row],[Line Description]]&lt;&gt;"",Table1[[#This Row],[Line Description]],"")</f>
        <v/>
      </c>
      <c r="AU673" s="46" t="str">
        <f>IF(Table1[[#This Row],[Cur_Amount Debit]]&gt;0,ROUND(Table1[[#This Row],[Cur_Amount Debit]],2),"")</f>
        <v/>
      </c>
      <c r="AV673" s="46" t="str">
        <f>IF(Table1[[#This Row],[Cur_Amount Credit]]&gt;0,ROUND(Table1[[#This Row],[Cur_Amount Credit]],2),"")</f>
        <v/>
      </c>
      <c r="AW673" s="46" t="str">
        <f>LEFT(Table1[[#This Row],[Cur]],3)</f>
        <v/>
      </c>
      <c r="AX673" s="59"/>
      <c r="AY673" s="46"/>
      <c r="AZ673" s="46" t="str">
        <f>IF(Table1[[#This Row],[Cur]]&lt;&gt;"",IF(Table1[[#This Row],[Cur]]="USD","",ExchangeRate),"")</f>
        <v/>
      </c>
      <c r="BA673" s="46" t="str">
        <f>IF(Table1[[#This Row],[Grant]]&lt;&gt;"",VLOOKUP(Table1[[#This Row],[Grant]],Grants!B:D,3),"")</f>
        <v/>
      </c>
      <c r="BB673" s="46" t="str">
        <f>TRIM(Table1[[#This Row],[Vendor ID]])</f>
        <v/>
      </c>
      <c r="BC673">
        <f>IF(Table1[[#This Row],[Reference Number]]=Q672,BC672,BC672+1)</f>
        <v>2</v>
      </c>
    </row>
    <row r="674" spans="1:55" ht="11.25" hidden="1" customHeight="1">
      <c r="A674" s="1"/>
      <c r="B674" s="88" t="str">
        <f>IF(Table1[[#This Row],[Posting Date]]&lt;&gt;"",IF(Table1[[#This Row],[Reference Number]]=Q673,B673+1,1),"")</f>
        <v/>
      </c>
      <c r="C674" s="61"/>
      <c r="D674" s="61"/>
      <c r="E674" s="218"/>
      <c r="F674" s="143" t="str">
        <f>IFERROR(IF(VLOOKUP(Table1[[#This Row],[Budget Code Description]],Dimentions!$X$6:$AC$132,2,FALSE)="","",VLOOKUP(Table1[[#This Row],[Budget Code Description]],Dimentions!$X$6:$AC$132,2,FALSE)),"")</f>
        <v/>
      </c>
      <c r="G674" s="143" t="str">
        <f>IFERROR(VLOOKUP(Table1[[#This Row],[Budget Code Description]],Dimentions!$X$6:$AC$132,3,FALSE),"")</f>
        <v/>
      </c>
      <c r="H674" s="64" t="str">
        <f>IFERROR(VLOOKUP(Table1[[#This Row],[Account]],Dimentions!$S$6:$V$233,2,FALSE),"")</f>
        <v/>
      </c>
      <c r="I674" s="62">
        <f>_xlfn.NUMBERVALUE(LEFT(Table1[[#This Row],[Account]],1))</f>
        <v>0</v>
      </c>
      <c r="J674" s="62" t="str">
        <f>IFERROR(VLOOKUP(Table1[[#This Row],[Budget Code Description]],Table6[#All],7,FALSE),"")</f>
        <v/>
      </c>
      <c r="K674" s="143" t="str">
        <f>IFERROR(VLOOKUP(Table1[[#This Row],[Budget Code Description]],Table6[#All],8,FALSE),"")</f>
        <v/>
      </c>
      <c r="L674" s="63"/>
      <c r="M674" s="65" t="str">
        <f>IFERROR(VLOOKUP(Table1[[#This Row],[Staff ID]],Table2[],2,FALSE),"")</f>
        <v/>
      </c>
      <c r="N674" s="211" t="str">
        <f>IFERROR(IF(VLOOKUP(Table1[[#This Row],[Budget Code Description]],Dimentions!$X$6:$AC$97,4,FALSE)="","",VLOOKUP(Table1[[#This Row],[Budget Code Description]],Dimentions!$X$6:$AC$97,4,FALSE)),"")</f>
        <v/>
      </c>
      <c r="O674" s="65" t="str">
        <f>IFERROR(VLOOKUP(Table1[[#This Row],[Vendor ID]],Table549[],2,FALSE),"")</f>
        <v/>
      </c>
      <c r="P674" s="63"/>
      <c r="Q674" s="143" t="str">
        <f>IF(Table1[[#This Row],[Posting Date]]&lt;&gt;"",$D$9,"")</f>
        <v/>
      </c>
      <c r="R674" s="159" t="str">
        <f>IF(Table1[[#This Row],[Posting Date]]&lt;&gt;"",$D$10,"")</f>
        <v/>
      </c>
      <c r="S674" s="66"/>
      <c r="T674" s="63"/>
      <c r="U674" s="67"/>
      <c r="V674" s="67"/>
      <c r="W674" s="67" t="str">
        <f t="shared" si="10"/>
        <v/>
      </c>
      <c r="X674" s="161" t="str">
        <f>IF(E674="","",(IF(Table1[[#This Row],[Cur]]="USD",Table1[[#This Row],[Cur_Amount Debit]],Table1[[#This Row],[Cur_Amount Debit]]/Table1[[#This Row],[Exchange Rate]])))</f>
        <v/>
      </c>
      <c r="Y674" s="161" t="str">
        <f>IF(E674="","",(IF(Table1[[#This Row],[Cur]]="USD",Table1[[#This Row],[Cur_Amount Credit]],Table1[[#This Row],[Cur_Amount Credit]]/ExchangeRate)))</f>
        <v/>
      </c>
      <c r="Z674" s="203" t="str">
        <f>IF(E674="","",(Table1[[#This Row],[Debit USD]]-Table1[[#This Row],[Credit USD]]))</f>
        <v/>
      </c>
      <c r="AA674" s="122"/>
      <c r="AB674" s="1"/>
      <c r="AC674" s="15"/>
      <c r="AD674" s="15" t="str">
        <f>IF(AND(OR(Table1[[#This Row],[Account]]="15030",Table1[[#This Row],[Account]]="15035",Table1[[#This Row],[Account]]="20150"),Table1[[#This Row],[Vendor ID]]=""),1,"")</f>
        <v/>
      </c>
      <c r="AE674" s="15"/>
      <c r="AF674" s="15"/>
      <c r="AG674" s="15"/>
      <c r="AH674" s="46" t="str">
        <f>IF(Table1[[#This Row],[Posting Date]]&lt;&gt;"","GJ-"&amp;CountryID,"")</f>
        <v/>
      </c>
      <c r="AI674" s="59" t="str">
        <f>IF(Table1[[#This Row],[Posting Date]]&lt;&gt;"",Table1[[#This Row],[Posting Date]],"")</f>
        <v/>
      </c>
      <c r="AJ674" s="46"/>
      <c r="AK674" s="46" t="str">
        <f>IF(Table1[[#This Row],[Description]]&lt;&gt;"",Table1[[#This Row],[Description]],"")</f>
        <v/>
      </c>
      <c r="AL674" s="46" t="str">
        <f>IF(Table1[[#This Row],[Posting Date]]&lt;&gt;"",Table1[[#This Row],[Reference Number]],"")</f>
        <v/>
      </c>
      <c r="AM674" s="46" t="str">
        <f>TRIM(Table1[[#This Row],[Line '#]])</f>
        <v/>
      </c>
      <c r="AN674" s="46" t="str">
        <f>TRIM(Table1[[#This Row],[Account]])</f>
        <v/>
      </c>
      <c r="AO674" s="46" t="str">
        <f>IF(Table1[[#This Row],[Posting Date]]&lt;&gt;"",$D$5,"")</f>
        <v/>
      </c>
      <c r="AP674" s="46" t="str">
        <f>TRIM(Table1[[#This Row],[Departments-Prgrams]])</f>
        <v/>
      </c>
      <c r="AQ674" s="46" t="str">
        <f>TRIM(Table1[[#This Row],[Grant]])</f>
        <v/>
      </c>
      <c r="AR674" s="46" t="str">
        <f>TRIM(Table1[[#This Row],[Staff ID]])</f>
        <v/>
      </c>
      <c r="AS674" s="46" t="str">
        <f>IF(TRIM(Table1[[#This Row],[Budget Code]])=0,"",TRIM(Table1[[#This Row],[Budget Code]]))</f>
        <v/>
      </c>
      <c r="AT674" s="46" t="str">
        <f>IF(Table1[[#This Row],[Line Description]]&lt;&gt;"",Table1[[#This Row],[Line Description]],"")</f>
        <v/>
      </c>
      <c r="AU674" s="46" t="str">
        <f>IF(Table1[[#This Row],[Cur_Amount Debit]]&gt;0,ROUND(Table1[[#This Row],[Cur_Amount Debit]],2),"")</f>
        <v/>
      </c>
      <c r="AV674" s="46" t="str">
        <f>IF(Table1[[#This Row],[Cur_Amount Credit]]&gt;0,ROUND(Table1[[#This Row],[Cur_Amount Credit]],2),"")</f>
        <v/>
      </c>
      <c r="AW674" s="46" t="str">
        <f>LEFT(Table1[[#This Row],[Cur]],3)</f>
        <v/>
      </c>
      <c r="AX674" s="59"/>
      <c r="AY674" s="46"/>
      <c r="AZ674" s="46" t="str">
        <f>IF(Table1[[#This Row],[Cur]]&lt;&gt;"",IF(Table1[[#This Row],[Cur]]="USD","",ExchangeRate),"")</f>
        <v/>
      </c>
      <c r="BA674" s="46" t="str">
        <f>IF(Table1[[#This Row],[Grant]]&lt;&gt;"",VLOOKUP(Table1[[#This Row],[Grant]],Grants!B:D,3),"")</f>
        <v/>
      </c>
      <c r="BB674" s="46" t="str">
        <f>TRIM(Table1[[#This Row],[Vendor ID]])</f>
        <v/>
      </c>
      <c r="BC674">
        <f>IF(Table1[[#This Row],[Reference Number]]=Q673,BC673,BC673+1)</f>
        <v>2</v>
      </c>
    </row>
    <row r="675" spans="1:55" ht="11.25" hidden="1" customHeight="1">
      <c r="A675" s="1"/>
      <c r="B675" s="88" t="str">
        <f>IF(Table1[[#This Row],[Posting Date]]&lt;&gt;"",IF(Table1[[#This Row],[Reference Number]]=Q674,B674+1,1),"")</f>
        <v/>
      </c>
      <c r="C675" s="61"/>
      <c r="D675" s="61"/>
      <c r="E675" s="218"/>
      <c r="F675" s="143" t="str">
        <f>IFERROR(IF(VLOOKUP(Table1[[#This Row],[Budget Code Description]],Dimentions!$X$6:$AC$132,2,FALSE)="","",VLOOKUP(Table1[[#This Row],[Budget Code Description]],Dimentions!$X$6:$AC$132,2,FALSE)),"")</f>
        <v/>
      </c>
      <c r="G675" s="143" t="str">
        <f>IFERROR(VLOOKUP(Table1[[#This Row],[Budget Code Description]],Dimentions!$X$6:$AC$132,3,FALSE),"")</f>
        <v/>
      </c>
      <c r="H675" s="64" t="str">
        <f>IFERROR(VLOOKUP(Table1[[#This Row],[Account]],Dimentions!$S$6:$V$233,2,FALSE),"")</f>
        <v/>
      </c>
      <c r="I675" s="62">
        <f>_xlfn.NUMBERVALUE(LEFT(Table1[[#This Row],[Account]],1))</f>
        <v>0</v>
      </c>
      <c r="J675" s="62" t="str">
        <f>IFERROR(VLOOKUP(Table1[[#This Row],[Budget Code Description]],Table6[#All],7,FALSE),"")</f>
        <v/>
      </c>
      <c r="K675" s="143" t="str">
        <f>IFERROR(VLOOKUP(Table1[[#This Row],[Budget Code Description]],Table6[#All],8,FALSE),"")</f>
        <v/>
      </c>
      <c r="L675" s="63"/>
      <c r="M675" s="65" t="str">
        <f>IFERROR(VLOOKUP(Table1[[#This Row],[Staff ID]],Table2[],2,FALSE),"")</f>
        <v/>
      </c>
      <c r="N675" s="211" t="str">
        <f>IFERROR(IF(VLOOKUP(Table1[[#This Row],[Budget Code Description]],Dimentions!$X$6:$AC$97,4,FALSE)="","",VLOOKUP(Table1[[#This Row],[Budget Code Description]],Dimentions!$X$6:$AC$97,4,FALSE)),"")</f>
        <v/>
      </c>
      <c r="O675" s="65" t="str">
        <f>IFERROR(VLOOKUP(Table1[[#This Row],[Vendor ID]],Table549[],2,FALSE),"")</f>
        <v/>
      </c>
      <c r="P675" s="63"/>
      <c r="Q675" s="143" t="str">
        <f>IF(Table1[[#This Row],[Posting Date]]&lt;&gt;"",$D$9,"")</f>
        <v/>
      </c>
      <c r="R675" s="159" t="str">
        <f>IF(Table1[[#This Row],[Posting Date]]&lt;&gt;"",$D$10,"")</f>
        <v/>
      </c>
      <c r="S675" s="66"/>
      <c r="T675" s="63"/>
      <c r="U675" s="67"/>
      <c r="V675" s="67"/>
      <c r="W675" s="67" t="str">
        <f t="shared" si="10"/>
        <v/>
      </c>
      <c r="X675" s="161" t="str">
        <f>IF(E675="","",(IF(Table1[[#This Row],[Cur]]="USD",Table1[[#This Row],[Cur_Amount Debit]],Table1[[#This Row],[Cur_Amount Debit]]/Table1[[#This Row],[Exchange Rate]])))</f>
        <v/>
      </c>
      <c r="Y675" s="161" t="str">
        <f>IF(E675="","",(IF(Table1[[#This Row],[Cur]]="USD",Table1[[#This Row],[Cur_Amount Credit]],Table1[[#This Row],[Cur_Amount Credit]]/ExchangeRate)))</f>
        <v/>
      </c>
      <c r="Z675" s="203" t="str">
        <f>IF(E675="","",(Table1[[#This Row],[Debit USD]]-Table1[[#This Row],[Credit USD]]))</f>
        <v/>
      </c>
      <c r="AA675" s="122"/>
      <c r="AB675" s="1"/>
      <c r="AC675" s="15"/>
      <c r="AD675" s="15" t="str">
        <f>IF(AND(OR(Table1[[#This Row],[Account]]="15030",Table1[[#This Row],[Account]]="15035",Table1[[#This Row],[Account]]="20150"),Table1[[#This Row],[Vendor ID]]=""),1,"")</f>
        <v/>
      </c>
      <c r="AE675" s="15"/>
      <c r="AF675" s="15"/>
      <c r="AG675" s="15"/>
      <c r="AH675" s="46" t="str">
        <f>IF(Table1[[#This Row],[Posting Date]]&lt;&gt;"","GJ-"&amp;CountryID,"")</f>
        <v/>
      </c>
      <c r="AI675" s="59" t="str">
        <f>IF(Table1[[#This Row],[Posting Date]]&lt;&gt;"",Table1[[#This Row],[Posting Date]],"")</f>
        <v/>
      </c>
      <c r="AJ675" s="46"/>
      <c r="AK675" s="46" t="str">
        <f>IF(Table1[[#This Row],[Description]]&lt;&gt;"",Table1[[#This Row],[Description]],"")</f>
        <v/>
      </c>
      <c r="AL675" s="46" t="str">
        <f>IF(Table1[[#This Row],[Posting Date]]&lt;&gt;"",Table1[[#This Row],[Reference Number]],"")</f>
        <v/>
      </c>
      <c r="AM675" s="46" t="str">
        <f>TRIM(Table1[[#This Row],[Line '#]])</f>
        <v/>
      </c>
      <c r="AN675" s="46" t="str">
        <f>TRIM(Table1[[#This Row],[Account]])</f>
        <v/>
      </c>
      <c r="AO675" s="46" t="str">
        <f>IF(Table1[[#This Row],[Posting Date]]&lt;&gt;"",$D$5,"")</f>
        <v/>
      </c>
      <c r="AP675" s="46" t="str">
        <f>TRIM(Table1[[#This Row],[Departments-Prgrams]])</f>
        <v/>
      </c>
      <c r="AQ675" s="46" t="str">
        <f>TRIM(Table1[[#This Row],[Grant]])</f>
        <v/>
      </c>
      <c r="AR675" s="46" t="str">
        <f>TRIM(Table1[[#This Row],[Staff ID]])</f>
        <v/>
      </c>
      <c r="AS675" s="46" t="str">
        <f>IF(TRIM(Table1[[#This Row],[Budget Code]])=0,"",TRIM(Table1[[#This Row],[Budget Code]]))</f>
        <v/>
      </c>
      <c r="AT675" s="46" t="str">
        <f>IF(Table1[[#This Row],[Line Description]]&lt;&gt;"",Table1[[#This Row],[Line Description]],"")</f>
        <v/>
      </c>
      <c r="AU675" s="46" t="str">
        <f>IF(Table1[[#This Row],[Cur_Amount Debit]]&gt;0,ROUND(Table1[[#This Row],[Cur_Amount Debit]],2),"")</f>
        <v/>
      </c>
      <c r="AV675" s="46" t="str">
        <f>IF(Table1[[#This Row],[Cur_Amount Credit]]&gt;0,ROUND(Table1[[#This Row],[Cur_Amount Credit]],2),"")</f>
        <v/>
      </c>
      <c r="AW675" s="46" t="str">
        <f>LEFT(Table1[[#This Row],[Cur]],3)</f>
        <v/>
      </c>
      <c r="AX675" s="59"/>
      <c r="AY675" s="46"/>
      <c r="AZ675" s="46" t="str">
        <f>IF(Table1[[#This Row],[Cur]]&lt;&gt;"",IF(Table1[[#This Row],[Cur]]="USD","",ExchangeRate),"")</f>
        <v/>
      </c>
      <c r="BA675" s="46" t="str">
        <f>IF(Table1[[#This Row],[Grant]]&lt;&gt;"",VLOOKUP(Table1[[#This Row],[Grant]],Grants!B:D,3),"")</f>
        <v/>
      </c>
      <c r="BB675" s="46" t="str">
        <f>TRIM(Table1[[#This Row],[Vendor ID]])</f>
        <v/>
      </c>
      <c r="BC675">
        <f>IF(Table1[[#This Row],[Reference Number]]=Q674,BC674,BC674+1)</f>
        <v>2</v>
      </c>
    </row>
    <row r="676" spans="1:55" ht="11.25" hidden="1" customHeight="1">
      <c r="A676" s="1"/>
      <c r="B676" s="88" t="str">
        <f>IF(Table1[[#This Row],[Posting Date]]&lt;&gt;"",IF(Table1[[#This Row],[Reference Number]]=Q675,B675+1,1),"")</f>
        <v/>
      </c>
      <c r="C676" s="61"/>
      <c r="D676" s="61"/>
      <c r="E676" s="218"/>
      <c r="F676" s="143" t="str">
        <f>IFERROR(IF(VLOOKUP(Table1[[#This Row],[Budget Code Description]],Dimentions!$X$6:$AC$132,2,FALSE)="","",VLOOKUP(Table1[[#This Row],[Budget Code Description]],Dimentions!$X$6:$AC$132,2,FALSE)),"")</f>
        <v/>
      </c>
      <c r="G676" s="143" t="str">
        <f>IFERROR(VLOOKUP(Table1[[#This Row],[Budget Code Description]],Dimentions!$X$6:$AC$132,3,FALSE),"")</f>
        <v/>
      </c>
      <c r="H676" s="64" t="str">
        <f>IFERROR(VLOOKUP(Table1[[#This Row],[Account]],Dimentions!$S$6:$V$233,2,FALSE),"")</f>
        <v/>
      </c>
      <c r="I676" s="62">
        <f>_xlfn.NUMBERVALUE(LEFT(Table1[[#This Row],[Account]],1))</f>
        <v>0</v>
      </c>
      <c r="J676" s="62" t="str">
        <f>IFERROR(VLOOKUP(Table1[[#This Row],[Budget Code Description]],Table6[#All],7,FALSE),"")</f>
        <v/>
      </c>
      <c r="K676" s="143" t="str">
        <f>IFERROR(VLOOKUP(Table1[[#This Row],[Budget Code Description]],Table6[#All],8,FALSE),"")</f>
        <v/>
      </c>
      <c r="L676" s="63"/>
      <c r="M676" s="65" t="str">
        <f>IFERROR(VLOOKUP(Table1[[#This Row],[Staff ID]],Table2[],2,FALSE),"")</f>
        <v/>
      </c>
      <c r="N676" s="211" t="str">
        <f>IFERROR(IF(VLOOKUP(Table1[[#This Row],[Budget Code Description]],Dimentions!$X$6:$AC$97,4,FALSE)="","",VLOOKUP(Table1[[#This Row],[Budget Code Description]],Dimentions!$X$6:$AC$97,4,FALSE)),"")</f>
        <v/>
      </c>
      <c r="O676" s="65" t="str">
        <f>IFERROR(VLOOKUP(Table1[[#This Row],[Vendor ID]],Table549[],2,FALSE),"")</f>
        <v/>
      </c>
      <c r="P676" s="63"/>
      <c r="Q676" s="143" t="str">
        <f>IF(Table1[[#This Row],[Posting Date]]&lt;&gt;"",$D$9,"")</f>
        <v/>
      </c>
      <c r="R676" s="159" t="str">
        <f>IF(Table1[[#This Row],[Posting Date]]&lt;&gt;"",$D$10,"")</f>
        <v/>
      </c>
      <c r="S676" s="66"/>
      <c r="T676" s="63"/>
      <c r="U676" s="67"/>
      <c r="V676" s="67"/>
      <c r="W676" s="67" t="str">
        <f t="shared" si="10"/>
        <v/>
      </c>
      <c r="X676" s="161" t="str">
        <f>IF(E676="","",(IF(Table1[[#This Row],[Cur]]="USD",Table1[[#This Row],[Cur_Amount Debit]],Table1[[#This Row],[Cur_Amount Debit]]/Table1[[#This Row],[Exchange Rate]])))</f>
        <v/>
      </c>
      <c r="Y676" s="161" t="str">
        <f>IF(E676="","",(IF(Table1[[#This Row],[Cur]]="USD",Table1[[#This Row],[Cur_Amount Credit]],Table1[[#This Row],[Cur_Amount Credit]]/ExchangeRate)))</f>
        <v/>
      </c>
      <c r="Z676" s="203" t="str">
        <f>IF(E676="","",(Table1[[#This Row],[Debit USD]]-Table1[[#This Row],[Credit USD]]))</f>
        <v/>
      </c>
      <c r="AA676" s="122"/>
      <c r="AB676" s="1"/>
      <c r="AC676" s="15"/>
      <c r="AD676" s="15" t="str">
        <f>IF(AND(OR(Table1[[#This Row],[Account]]="15030",Table1[[#This Row],[Account]]="15035",Table1[[#This Row],[Account]]="20150"),Table1[[#This Row],[Vendor ID]]=""),1,"")</f>
        <v/>
      </c>
      <c r="AE676" s="15"/>
      <c r="AF676" s="15"/>
      <c r="AG676" s="15"/>
      <c r="AH676" s="46" t="str">
        <f>IF(Table1[[#This Row],[Posting Date]]&lt;&gt;"","GJ-"&amp;CountryID,"")</f>
        <v/>
      </c>
      <c r="AI676" s="59" t="str">
        <f>IF(Table1[[#This Row],[Posting Date]]&lt;&gt;"",Table1[[#This Row],[Posting Date]],"")</f>
        <v/>
      </c>
      <c r="AJ676" s="46"/>
      <c r="AK676" s="46" t="str">
        <f>IF(Table1[[#This Row],[Description]]&lt;&gt;"",Table1[[#This Row],[Description]],"")</f>
        <v/>
      </c>
      <c r="AL676" s="46" t="str">
        <f>IF(Table1[[#This Row],[Posting Date]]&lt;&gt;"",Table1[[#This Row],[Reference Number]],"")</f>
        <v/>
      </c>
      <c r="AM676" s="46" t="str">
        <f>TRIM(Table1[[#This Row],[Line '#]])</f>
        <v/>
      </c>
      <c r="AN676" s="46" t="str">
        <f>TRIM(Table1[[#This Row],[Account]])</f>
        <v/>
      </c>
      <c r="AO676" s="46" t="str">
        <f>IF(Table1[[#This Row],[Posting Date]]&lt;&gt;"",$D$5,"")</f>
        <v/>
      </c>
      <c r="AP676" s="46" t="str">
        <f>TRIM(Table1[[#This Row],[Departments-Prgrams]])</f>
        <v/>
      </c>
      <c r="AQ676" s="46" t="str">
        <f>TRIM(Table1[[#This Row],[Grant]])</f>
        <v/>
      </c>
      <c r="AR676" s="46" t="str">
        <f>TRIM(Table1[[#This Row],[Staff ID]])</f>
        <v/>
      </c>
      <c r="AS676" s="46" t="str">
        <f>IF(TRIM(Table1[[#This Row],[Budget Code]])=0,"",TRIM(Table1[[#This Row],[Budget Code]]))</f>
        <v/>
      </c>
      <c r="AT676" s="46" t="str">
        <f>IF(Table1[[#This Row],[Line Description]]&lt;&gt;"",Table1[[#This Row],[Line Description]],"")</f>
        <v/>
      </c>
      <c r="AU676" s="46" t="str">
        <f>IF(Table1[[#This Row],[Cur_Amount Debit]]&gt;0,ROUND(Table1[[#This Row],[Cur_Amount Debit]],2),"")</f>
        <v/>
      </c>
      <c r="AV676" s="46" t="str">
        <f>IF(Table1[[#This Row],[Cur_Amount Credit]]&gt;0,ROUND(Table1[[#This Row],[Cur_Amount Credit]],2),"")</f>
        <v/>
      </c>
      <c r="AW676" s="46" t="str">
        <f>LEFT(Table1[[#This Row],[Cur]],3)</f>
        <v/>
      </c>
      <c r="AX676" s="59"/>
      <c r="AY676" s="46"/>
      <c r="AZ676" s="46" t="str">
        <f>IF(Table1[[#This Row],[Cur]]&lt;&gt;"",IF(Table1[[#This Row],[Cur]]="USD","",ExchangeRate),"")</f>
        <v/>
      </c>
      <c r="BA676" s="46" t="str">
        <f>IF(Table1[[#This Row],[Grant]]&lt;&gt;"",VLOOKUP(Table1[[#This Row],[Grant]],Grants!B:D,3),"")</f>
        <v/>
      </c>
      <c r="BB676" s="46" t="str">
        <f>TRIM(Table1[[#This Row],[Vendor ID]])</f>
        <v/>
      </c>
      <c r="BC676">
        <f>IF(Table1[[#This Row],[Reference Number]]=Q675,BC675,BC675+1)</f>
        <v>2</v>
      </c>
    </row>
    <row r="677" spans="1:55" ht="11.25" hidden="1" customHeight="1">
      <c r="A677" s="1"/>
      <c r="B677" s="88" t="str">
        <f>IF(Table1[[#This Row],[Posting Date]]&lt;&gt;"",IF(Table1[[#This Row],[Reference Number]]=Q676,B676+1,1),"")</f>
        <v/>
      </c>
      <c r="C677" s="61"/>
      <c r="D677" s="61"/>
      <c r="E677" s="218"/>
      <c r="F677" s="143" t="str">
        <f>IFERROR(IF(VLOOKUP(Table1[[#This Row],[Budget Code Description]],Dimentions!$X$6:$AC$132,2,FALSE)="","",VLOOKUP(Table1[[#This Row],[Budget Code Description]],Dimentions!$X$6:$AC$132,2,FALSE)),"")</f>
        <v/>
      </c>
      <c r="G677" s="143" t="str">
        <f>IFERROR(VLOOKUP(Table1[[#This Row],[Budget Code Description]],Dimentions!$X$6:$AC$132,3,FALSE),"")</f>
        <v/>
      </c>
      <c r="H677" s="64" t="str">
        <f>IFERROR(VLOOKUP(Table1[[#This Row],[Account]],Dimentions!$S$6:$V$233,2,FALSE),"")</f>
        <v/>
      </c>
      <c r="I677" s="62">
        <f>_xlfn.NUMBERVALUE(LEFT(Table1[[#This Row],[Account]],1))</f>
        <v>0</v>
      </c>
      <c r="J677" s="62" t="str">
        <f>IFERROR(VLOOKUP(Table1[[#This Row],[Budget Code Description]],Table6[#All],7,FALSE),"")</f>
        <v/>
      </c>
      <c r="K677" s="143" t="str">
        <f>IFERROR(VLOOKUP(Table1[[#This Row],[Budget Code Description]],Table6[#All],8,FALSE),"")</f>
        <v/>
      </c>
      <c r="L677" s="63"/>
      <c r="M677" s="65" t="str">
        <f>IFERROR(VLOOKUP(Table1[[#This Row],[Staff ID]],Table2[],2,FALSE),"")</f>
        <v/>
      </c>
      <c r="N677" s="211" t="str">
        <f>IFERROR(IF(VLOOKUP(Table1[[#This Row],[Budget Code Description]],Dimentions!$X$6:$AC$97,4,FALSE)="","",VLOOKUP(Table1[[#This Row],[Budget Code Description]],Dimentions!$X$6:$AC$97,4,FALSE)),"")</f>
        <v/>
      </c>
      <c r="O677" s="65" t="str">
        <f>IFERROR(VLOOKUP(Table1[[#This Row],[Vendor ID]],Table549[],2,FALSE),"")</f>
        <v/>
      </c>
      <c r="P677" s="63"/>
      <c r="Q677" s="143" t="str">
        <f>IF(Table1[[#This Row],[Posting Date]]&lt;&gt;"",$D$9,"")</f>
        <v/>
      </c>
      <c r="R677" s="159" t="str">
        <f>IF(Table1[[#This Row],[Posting Date]]&lt;&gt;"",$D$10,"")</f>
        <v/>
      </c>
      <c r="S677" s="66"/>
      <c r="T677" s="63"/>
      <c r="U677" s="67"/>
      <c r="V677" s="67"/>
      <c r="W677" s="67" t="str">
        <f t="shared" si="10"/>
        <v/>
      </c>
      <c r="X677" s="161" t="str">
        <f>IF(E677="","",(IF(Table1[[#This Row],[Cur]]="USD",Table1[[#This Row],[Cur_Amount Debit]],Table1[[#This Row],[Cur_Amount Debit]]/Table1[[#This Row],[Exchange Rate]])))</f>
        <v/>
      </c>
      <c r="Y677" s="161" t="str">
        <f>IF(E677="","",(IF(Table1[[#This Row],[Cur]]="USD",Table1[[#This Row],[Cur_Amount Credit]],Table1[[#This Row],[Cur_Amount Credit]]/ExchangeRate)))</f>
        <v/>
      </c>
      <c r="Z677" s="203" t="str">
        <f>IF(E677="","",(Table1[[#This Row],[Debit USD]]-Table1[[#This Row],[Credit USD]]))</f>
        <v/>
      </c>
      <c r="AA677" s="122"/>
      <c r="AB677" s="1"/>
      <c r="AC677" s="15"/>
      <c r="AD677" s="15" t="str">
        <f>IF(AND(OR(Table1[[#This Row],[Account]]="15030",Table1[[#This Row],[Account]]="15035",Table1[[#This Row],[Account]]="20150"),Table1[[#This Row],[Vendor ID]]=""),1,"")</f>
        <v/>
      </c>
      <c r="AE677" s="15"/>
      <c r="AF677" s="15"/>
      <c r="AG677" s="15"/>
      <c r="AH677" s="46" t="str">
        <f>IF(Table1[[#This Row],[Posting Date]]&lt;&gt;"","GJ-"&amp;CountryID,"")</f>
        <v/>
      </c>
      <c r="AI677" s="59" t="str">
        <f>IF(Table1[[#This Row],[Posting Date]]&lt;&gt;"",Table1[[#This Row],[Posting Date]],"")</f>
        <v/>
      </c>
      <c r="AJ677" s="46"/>
      <c r="AK677" s="46" t="str">
        <f>IF(Table1[[#This Row],[Description]]&lt;&gt;"",Table1[[#This Row],[Description]],"")</f>
        <v/>
      </c>
      <c r="AL677" s="46" t="str">
        <f>IF(Table1[[#This Row],[Posting Date]]&lt;&gt;"",Table1[[#This Row],[Reference Number]],"")</f>
        <v/>
      </c>
      <c r="AM677" s="46" t="str">
        <f>TRIM(Table1[[#This Row],[Line '#]])</f>
        <v/>
      </c>
      <c r="AN677" s="46" t="str">
        <f>TRIM(Table1[[#This Row],[Account]])</f>
        <v/>
      </c>
      <c r="AO677" s="46" t="str">
        <f>IF(Table1[[#This Row],[Posting Date]]&lt;&gt;"",$D$5,"")</f>
        <v/>
      </c>
      <c r="AP677" s="46" t="str">
        <f>TRIM(Table1[[#This Row],[Departments-Prgrams]])</f>
        <v/>
      </c>
      <c r="AQ677" s="46" t="str">
        <f>TRIM(Table1[[#This Row],[Grant]])</f>
        <v/>
      </c>
      <c r="AR677" s="46" t="str">
        <f>TRIM(Table1[[#This Row],[Staff ID]])</f>
        <v/>
      </c>
      <c r="AS677" s="46" t="str">
        <f>IF(TRIM(Table1[[#This Row],[Budget Code]])=0,"",TRIM(Table1[[#This Row],[Budget Code]]))</f>
        <v/>
      </c>
      <c r="AT677" s="46" t="str">
        <f>IF(Table1[[#This Row],[Line Description]]&lt;&gt;"",Table1[[#This Row],[Line Description]],"")</f>
        <v/>
      </c>
      <c r="AU677" s="46" t="str">
        <f>IF(Table1[[#This Row],[Cur_Amount Debit]]&gt;0,ROUND(Table1[[#This Row],[Cur_Amount Debit]],2),"")</f>
        <v/>
      </c>
      <c r="AV677" s="46" t="str">
        <f>IF(Table1[[#This Row],[Cur_Amount Credit]]&gt;0,ROUND(Table1[[#This Row],[Cur_Amount Credit]],2),"")</f>
        <v/>
      </c>
      <c r="AW677" s="46" t="str">
        <f>LEFT(Table1[[#This Row],[Cur]],3)</f>
        <v/>
      </c>
      <c r="AX677" s="59"/>
      <c r="AY677" s="46"/>
      <c r="AZ677" s="46" t="str">
        <f>IF(Table1[[#This Row],[Cur]]&lt;&gt;"",IF(Table1[[#This Row],[Cur]]="USD","",ExchangeRate),"")</f>
        <v/>
      </c>
      <c r="BA677" s="46" t="str">
        <f>IF(Table1[[#This Row],[Grant]]&lt;&gt;"",VLOOKUP(Table1[[#This Row],[Grant]],Grants!B:D,3),"")</f>
        <v/>
      </c>
      <c r="BB677" s="46" t="str">
        <f>TRIM(Table1[[#This Row],[Vendor ID]])</f>
        <v/>
      </c>
      <c r="BC677">
        <f>IF(Table1[[#This Row],[Reference Number]]=Q676,BC676,BC676+1)</f>
        <v>2</v>
      </c>
    </row>
    <row r="678" spans="1:55" ht="11.25" hidden="1" customHeight="1">
      <c r="A678" s="1"/>
      <c r="B678" s="88" t="str">
        <f>IF(Table1[[#This Row],[Posting Date]]&lt;&gt;"",IF(Table1[[#This Row],[Reference Number]]=Q677,B677+1,1),"")</f>
        <v/>
      </c>
      <c r="C678" s="61"/>
      <c r="D678" s="61"/>
      <c r="E678" s="218"/>
      <c r="F678" s="143" t="str">
        <f>IFERROR(IF(VLOOKUP(Table1[[#This Row],[Budget Code Description]],Dimentions!$X$6:$AC$132,2,FALSE)="","",VLOOKUP(Table1[[#This Row],[Budget Code Description]],Dimentions!$X$6:$AC$132,2,FALSE)),"")</f>
        <v/>
      </c>
      <c r="G678" s="143" t="str">
        <f>IFERROR(VLOOKUP(Table1[[#This Row],[Budget Code Description]],Dimentions!$X$6:$AC$132,3,FALSE),"")</f>
        <v/>
      </c>
      <c r="H678" s="64" t="str">
        <f>IFERROR(VLOOKUP(Table1[[#This Row],[Account]],Dimentions!$S$6:$V$233,2,FALSE),"")</f>
        <v/>
      </c>
      <c r="I678" s="62">
        <f>_xlfn.NUMBERVALUE(LEFT(Table1[[#This Row],[Account]],1))</f>
        <v>0</v>
      </c>
      <c r="J678" s="62" t="str">
        <f>IFERROR(VLOOKUP(Table1[[#This Row],[Budget Code Description]],Table6[#All],7,FALSE),"")</f>
        <v/>
      </c>
      <c r="K678" s="143" t="str">
        <f>IFERROR(VLOOKUP(Table1[[#This Row],[Budget Code Description]],Table6[#All],8,FALSE),"")</f>
        <v/>
      </c>
      <c r="L678" s="63"/>
      <c r="M678" s="65" t="str">
        <f>IFERROR(VLOOKUP(Table1[[#This Row],[Staff ID]],Table2[],2,FALSE),"")</f>
        <v/>
      </c>
      <c r="N678" s="211" t="str">
        <f>IFERROR(IF(VLOOKUP(Table1[[#This Row],[Budget Code Description]],Dimentions!$X$6:$AC$97,4,FALSE)="","",VLOOKUP(Table1[[#This Row],[Budget Code Description]],Dimentions!$X$6:$AC$97,4,FALSE)),"")</f>
        <v/>
      </c>
      <c r="O678" s="65" t="str">
        <f>IFERROR(VLOOKUP(Table1[[#This Row],[Vendor ID]],Table549[],2,FALSE),"")</f>
        <v/>
      </c>
      <c r="P678" s="63"/>
      <c r="Q678" s="143" t="str">
        <f>IF(Table1[[#This Row],[Posting Date]]&lt;&gt;"",$D$9,"")</f>
        <v/>
      </c>
      <c r="R678" s="159" t="str">
        <f>IF(Table1[[#This Row],[Posting Date]]&lt;&gt;"",$D$10,"")</f>
        <v/>
      </c>
      <c r="S678" s="66"/>
      <c r="T678" s="63"/>
      <c r="U678" s="67"/>
      <c r="V678" s="67"/>
      <c r="W678" s="67" t="str">
        <f t="shared" si="10"/>
        <v/>
      </c>
      <c r="X678" s="161" t="str">
        <f>IF(E678="","",(IF(Table1[[#This Row],[Cur]]="USD",Table1[[#This Row],[Cur_Amount Debit]],Table1[[#This Row],[Cur_Amount Debit]]/Table1[[#This Row],[Exchange Rate]])))</f>
        <v/>
      </c>
      <c r="Y678" s="161" t="str">
        <f>IF(E678="","",(IF(Table1[[#This Row],[Cur]]="USD",Table1[[#This Row],[Cur_Amount Credit]],Table1[[#This Row],[Cur_Amount Credit]]/ExchangeRate)))</f>
        <v/>
      </c>
      <c r="Z678" s="203" t="str">
        <f>IF(E678="","",(Table1[[#This Row],[Debit USD]]-Table1[[#This Row],[Credit USD]]))</f>
        <v/>
      </c>
      <c r="AA678" s="122"/>
      <c r="AB678" s="1"/>
      <c r="AC678" s="15"/>
      <c r="AD678" s="15" t="str">
        <f>IF(AND(OR(Table1[[#This Row],[Account]]="15030",Table1[[#This Row],[Account]]="15035",Table1[[#This Row],[Account]]="20150"),Table1[[#This Row],[Vendor ID]]=""),1,"")</f>
        <v/>
      </c>
      <c r="AE678" s="15"/>
      <c r="AF678" s="15"/>
      <c r="AG678" s="15"/>
      <c r="AH678" s="46" t="str">
        <f>IF(Table1[[#This Row],[Posting Date]]&lt;&gt;"","GJ-"&amp;CountryID,"")</f>
        <v/>
      </c>
      <c r="AI678" s="59" t="str">
        <f>IF(Table1[[#This Row],[Posting Date]]&lt;&gt;"",Table1[[#This Row],[Posting Date]],"")</f>
        <v/>
      </c>
      <c r="AJ678" s="46"/>
      <c r="AK678" s="46" t="str">
        <f>IF(Table1[[#This Row],[Description]]&lt;&gt;"",Table1[[#This Row],[Description]],"")</f>
        <v/>
      </c>
      <c r="AL678" s="46" t="str">
        <f>IF(Table1[[#This Row],[Posting Date]]&lt;&gt;"",Table1[[#This Row],[Reference Number]],"")</f>
        <v/>
      </c>
      <c r="AM678" s="46" t="str">
        <f>TRIM(Table1[[#This Row],[Line '#]])</f>
        <v/>
      </c>
      <c r="AN678" s="46" t="str">
        <f>TRIM(Table1[[#This Row],[Account]])</f>
        <v/>
      </c>
      <c r="AO678" s="46" t="str">
        <f>IF(Table1[[#This Row],[Posting Date]]&lt;&gt;"",$D$5,"")</f>
        <v/>
      </c>
      <c r="AP678" s="46" t="str">
        <f>TRIM(Table1[[#This Row],[Departments-Prgrams]])</f>
        <v/>
      </c>
      <c r="AQ678" s="46" t="str">
        <f>TRIM(Table1[[#This Row],[Grant]])</f>
        <v/>
      </c>
      <c r="AR678" s="46" t="str">
        <f>TRIM(Table1[[#This Row],[Staff ID]])</f>
        <v/>
      </c>
      <c r="AS678" s="46" t="str">
        <f>IF(TRIM(Table1[[#This Row],[Budget Code]])=0,"",TRIM(Table1[[#This Row],[Budget Code]]))</f>
        <v/>
      </c>
      <c r="AT678" s="46" t="str">
        <f>IF(Table1[[#This Row],[Line Description]]&lt;&gt;"",Table1[[#This Row],[Line Description]],"")</f>
        <v/>
      </c>
      <c r="AU678" s="46" t="str">
        <f>IF(Table1[[#This Row],[Cur_Amount Debit]]&gt;0,ROUND(Table1[[#This Row],[Cur_Amount Debit]],2),"")</f>
        <v/>
      </c>
      <c r="AV678" s="46" t="str">
        <f>IF(Table1[[#This Row],[Cur_Amount Credit]]&gt;0,ROUND(Table1[[#This Row],[Cur_Amount Credit]],2),"")</f>
        <v/>
      </c>
      <c r="AW678" s="46" t="str">
        <f>LEFT(Table1[[#This Row],[Cur]],3)</f>
        <v/>
      </c>
      <c r="AX678" s="59"/>
      <c r="AY678" s="46"/>
      <c r="AZ678" s="46" t="str">
        <f>IF(Table1[[#This Row],[Cur]]&lt;&gt;"",IF(Table1[[#This Row],[Cur]]="USD","",ExchangeRate),"")</f>
        <v/>
      </c>
      <c r="BA678" s="46" t="str">
        <f>IF(Table1[[#This Row],[Grant]]&lt;&gt;"",VLOOKUP(Table1[[#This Row],[Grant]],Grants!B:D,3),"")</f>
        <v/>
      </c>
      <c r="BB678" s="46" t="str">
        <f>TRIM(Table1[[#This Row],[Vendor ID]])</f>
        <v/>
      </c>
      <c r="BC678">
        <f>IF(Table1[[#This Row],[Reference Number]]=Q677,BC677,BC677+1)</f>
        <v>2</v>
      </c>
    </row>
    <row r="679" spans="1:55" ht="11.25" hidden="1" customHeight="1">
      <c r="A679" s="1"/>
      <c r="B679" s="88" t="str">
        <f>IF(Table1[[#This Row],[Posting Date]]&lt;&gt;"",IF(Table1[[#This Row],[Reference Number]]=Q678,B678+1,1),"")</f>
        <v/>
      </c>
      <c r="C679" s="61"/>
      <c r="D679" s="61"/>
      <c r="E679" s="218"/>
      <c r="F679" s="143" t="str">
        <f>IFERROR(IF(VLOOKUP(Table1[[#This Row],[Budget Code Description]],Dimentions!$X$6:$AC$132,2,FALSE)="","",VLOOKUP(Table1[[#This Row],[Budget Code Description]],Dimentions!$X$6:$AC$132,2,FALSE)),"")</f>
        <v/>
      </c>
      <c r="G679" s="143" t="str">
        <f>IFERROR(VLOOKUP(Table1[[#This Row],[Budget Code Description]],Dimentions!$X$6:$AC$132,3,FALSE),"")</f>
        <v/>
      </c>
      <c r="H679" s="64" t="str">
        <f>IFERROR(VLOOKUP(Table1[[#This Row],[Account]],Dimentions!$S$6:$V$233,2,FALSE),"")</f>
        <v/>
      </c>
      <c r="I679" s="62">
        <f>_xlfn.NUMBERVALUE(LEFT(Table1[[#This Row],[Account]],1))</f>
        <v>0</v>
      </c>
      <c r="J679" s="62" t="str">
        <f>IFERROR(VLOOKUP(Table1[[#This Row],[Budget Code Description]],Table6[#All],7,FALSE),"")</f>
        <v/>
      </c>
      <c r="K679" s="143" t="str">
        <f>IFERROR(VLOOKUP(Table1[[#This Row],[Budget Code Description]],Table6[#All],8,FALSE),"")</f>
        <v/>
      </c>
      <c r="L679" s="63"/>
      <c r="M679" s="65" t="str">
        <f>IFERROR(VLOOKUP(Table1[[#This Row],[Staff ID]],Table2[],2,FALSE),"")</f>
        <v/>
      </c>
      <c r="N679" s="211" t="str">
        <f>IFERROR(IF(VLOOKUP(Table1[[#This Row],[Budget Code Description]],Dimentions!$X$6:$AC$97,4,FALSE)="","",VLOOKUP(Table1[[#This Row],[Budget Code Description]],Dimentions!$X$6:$AC$97,4,FALSE)),"")</f>
        <v/>
      </c>
      <c r="O679" s="65" t="str">
        <f>IFERROR(VLOOKUP(Table1[[#This Row],[Vendor ID]],Table549[],2,FALSE),"")</f>
        <v/>
      </c>
      <c r="P679" s="63"/>
      <c r="Q679" s="143" t="str">
        <f>IF(Table1[[#This Row],[Posting Date]]&lt;&gt;"",$D$9,"")</f>
        <v/>
      </c>
      <c r="R679" s="159" t="str">
        <f>IF(Table1[[#This Row],[Posting Date]]&lt;&gt;"",$D$10,"")</f>
        <v/>
      </c>
      <c r="S679" s="66"/>
      <c r="T679" s="63"/>
      <c r="U679" s="67"/>
      <c r="V679" s="67"/>
      <c r="W679" s="67" t="str">
        <f t="shared" si="10"/>
        <v/>
      </c>
      <c r="X679" s="161" t="str">
        <f>IF(E679="","",(IF(Table1[[#This Row],[Cur]]="USD",Table1[[#This Row],[Cur_Amount Debit]],Table1[[#This Row],[Cur_Amount Debit]]/Table1[[#This Row],[Exchange Rate]])))</f>
        <v/>
      </c>
      <c r="Y679" s="161" t="str">
        <f>IF(E679="","",(IF(Table1[[#This Row],[Cur]]="USD",Table1[[#This Row],[Cur_Amount Credit]],Table1[[#This Row],[Cur_Amount Credit]]/ExchangeRate)))</f>
        <v/>
      </c>
      <c r="Z679" s="203" t="str">
        <f>IF(E679="","",(Table1[[#This Row],[Debit USD]]-Table1[[#This Row],[Credit USD]]))</f>
        <v/>
      </c>
      <c r="AA679" s="122"/>
      <c r="AB679" s="1"/>
      <c r="AC679" s="15"/>
      <c r="AD679" s="15" t="str">
        <f>IF(AND(OR(Table1[[#This Row],[Account]]="15030",Table1[[#This Row],[Account]]="15035",Table1[[#This Row],[Account]]="20150"),Table1[[#This Row],[Vendor ID]]=""),1,"")</f>
        <v/>
      </c>
      <c r="AE679" s="15"/>
      <c r="AF679" s="15"/>
      <c r="AG679" s="15"/>
      <c r="AH679" s="46" t="str">
        <f>IF(Table1[[#This Row],[Posting Date]]&lt;&gt;"","GJ-"&amp;CountryID,"")</f>
        <v/>
      </c>
      <c r="AI679" s="59" t="str">
        <f>IF(Table1[[#This Row],[Posting Date]]&lt;&gt;"",Table1[[#This Row],[Posting Date]],"")</f>
        <v/>
      </c>
      <c r="AJ679" s="46"/>
      <c r="AK679" s="46" t="str">
        <f>IF(Table1[[#This Row],[Description]]&lt;&gt;"",Table1[[#This Row],[Description]],"")</f>
        <v/>
      </c>
      <c r="AL679" s="46" t="str">
        <f>IF(Table1[[#This Row],[Posting Date]]&lt;&gt;"",Table1[[#This Row],[Reference Number]],"")</f>
        <v/>
      </c>
      <c r="AM679" s="46" t="str">
        <f>TRIM(Table1[[#This Row],[Line '#]])</f>
        <v/>
      </c>
      <c r="AN679" s="46" t="str">
        <f>TRIM(Table1[[#This Row],[Account]])</f>
        <v/>
      </c>
      <c r="AO679" s="46" t="str">
        <f>IF(Table1[[#This Row],[Posting Date]]&lt;&gt;"",$D$5,"")</f>
        <v/>
      </c>
      <c r="AP679" s="46" t="str">
        <f>TRIM(Table1[[#This Row],[Departments-Prgrams]])</f>
        <v/>
      </c>
      <c r="AQ679" s="46" t="str">
        <f>TRIM(Table1[[#This Row],[Grant]])</f>
        <v/>
      </c>
      <c r="AR679" s="46" t="str">
        <f>TRIM(Table1[[#This Row],[Staff ID]])</f>
        <v/>
      </c>
      <c r="AS679" s="46" t="str">
        <f>IF(TRIM(Table1[[#This Row],[Budget Code]])=0,"",TRIM(Table1[[#This Row],[Budget Code]]))</f>
        <v/>
      </c>
      <c r="AT679" s="46" t="str">
        <f>IF(Table1[[#This Row],[Line Description]]&lt;&gt;"",Table1[[#This Row],[Line Description]],"")</f>
        <v/>
      </c>
      <c r="AU679" s="46" t="str">
        <f>IF(Table1[[#This Row],[Cur_Amount Debit]]&gt;0,ROUND(Table1[[#This Row],[Cur_Amount Debit]],2),"")</f>
        <v/>
      </c>
      <c r="AV679" s="46" t="str">
        <f>IF(Table1[[#This Row],[Cur_Amount Credit]]&gt;0,ROUND(Table1[[#This Row],[Cur_Amount Credit]],2),"")</f>
        <v/>
      </c>
      <c r="AW679" s="46" t="str">
        <f>LEFT(Table1[[#This Row],[Cur]],3)</f>
        <v/>
      </c>
      <c r="AX679" s="59"/>
      <c r="AY679" s="46"/>
      <c r="AZ679" s="46" t="str">
        <f>IF(Table1[[#This Row],[Cur]]&lt;&gt;"",IF(Table1[[#This Row],[Cur]]="USD","",ExchangeRate),"")</f>
        <v/>
      </c>
      <c r="BA679" s="46" t="str">
        <f>IF(Table1[[#This Row],[Grant]]&lt;&gt;"",VLOOKUP(Table1[[#This Row],[Grant]],Grants!B:D,3),"")</f>
        <v/>
      </c>
      <c r="BB679" s="46" t="str">
        <f>TRIM(Table1[[#This Row],[Vendor ID]])</f>
        <v/>
      </c>
      <c r="BC679">
        <f>IF(Table1[[#This Row],[Reference Number]]=Q678,BC678,BC678+1)</f>
        <v>2</v>
      </c>
    </row>
    <row r="680" spans="1:55" ht="11.25" hidden="1" customHeight="1">
      <c r="A680" s="1"/>
      <c r="B680" s="88" t="str">
        <f>IF(Table1[[#This Row],[Posting Date]]&lt;&gt;"",IF(Table1[[#This Row],[Reference Number]]=Q679,B679+1,1),"")</f>
        <v/>
      </c>
      <c r="C680" s="61"/>
      <c r="D680" s="61"/>
      <c r="E680" s="218"/>
      <c r="F680" s="143" t="str">
        <f>IFERROR(IF(VLOOKUP(Table1[[#This Row],[Budget Code Description]],Dimentions!$X$6:$AC$132,2,FALSE)="","",VLOOKUP(Table1[[#This Row],[Budget Code Description]],Dimentions!$X$6:$AC$132,2,FALSE)),"")</f>
        <v/>
      </c>
      <c r="G680" s="143" t="str">
        <f>IFERROR(VLOOKUP(Table1[[#This Row],[Budget Code Description]],Dimentions!$X$6:$AC$132,3,FALSE),"")</f>
        <v/>
      </c>
      <c r="H680" s="64" t="str">
        <f>IFERROR(VLOOKUP(Table1[[#This Row],[Account]],Dimentions!$S$6:$V$233,2,FALSE),"")</f>
        <v/>
      </c>
      <c r="I680" s="62">
        <f>_xlfn.NUMBERVALUE(LEFT(Table1[[#This Row],[Account]],1))</f>
        <v>0</v>
      </c>
      <c r="J680" s="62" t="str">
        <f>IFERROR(VLOOKUP(Table1[[#This Row],[Budget Code Description]],Table6[#All],7,FALSE),"")</f>
        <v/>
      </c>
      <c r="K680" s="143" t="str">
        <f>IFERROR(VLOOKUP(Table1[[#This Row],[Budget Code Description]],Table6[#All],8,FALSE),"")</f>
        <v/>
      </c>
      <c r="L680" s="63"/>
      <c r="M680" s="65" t="str">
        <f>IFERROR(VLOOKUP(Table1[[#This Row],[Staff ID]],Table2[],2,FALSE),"")</f>
        <v/>
      </c>
      <c r="N680" s="211" t="str">
        <f>IFERROR(IF(VLOOKUP(Table1[[#This Row],[Budget Code Description]],Dimentions!$X$6:$AC$97,4,FALSE)="","",VLOOKUP(Table1[[#This Row],[Budget Code Description]],Dimentions!$X$6:$AC$97,4,FALSE)),"")</f>
        <v/>
      </c>
      <c r="O680" s="65" t="str">
        <f>IFERROR(VLOOKUP(Table1[[#This Row],[Vendor ID]],Table549[],2,FALSE),"")</f>
        <v/>
      </c>
      <c r="P680" s="63"/>
      <c r="Q680" s="143" t="str">
        <f>IF(Table1[[#This Row],[Posting Date]]&lt;&gt;"",$D$9,"")</f>
        <v/>
      </c>
      <c r="R680" s="159" t="str">
        <f>IF(Table1[[#This Row],[Posting Date]]&lt;&gt;"",$D$10,"")</f>
        <v/>
      </c>
      <c r="S680" s="66"/>
      <c r="T680" s="63"/>
      <c r="U680" s="67"/>
      <c r="V680" s="67"/>
      <c r="W680" s="67" t="str">
        <f t="shared" si="10"/>
        <v/>
      </c>
      <c r="X680" s="161" t="str">
        <f>IF(E680="","",(IF(Table1[[#This Row],[Cur]]="USD",Table1[[#This Row],[Cur_Amount Debit]],Table1[[#This Row],[Cur_Amount Debit]]/Table1[[#This Row],[Exchange Rate]])))</f>
        <v/>
      </c>
      <c r="Y680" s="161" t="str">
        <f>IF(E680="","",(IF(Table1[[#This Row],[Cur]]="USD",Table1[[#This Row],[Cur_Amount Credit]],Table1[[#This Row],[Cur_Amount Credit]]/ExchangeRate)))</f>
        <v/>
      </c>
      <c r="Z680" s="203" t="str">
        <f>IF(E680="","",(Table1[[#This Row],[Debit USD]]-Table1[[#This Row],[Credit USD]]))</f>
        <v/>
      </c>
      <c r="AA680" s="122"/>
      <c r="AB680" s="1"/>
      <c r="AC680" s="15"/>
      <c r="AD680" s="15" t="str">
        <f>IF(AND(OR(Table1[[#This Row],[Account]]="15030",Table1[[#This Row],[Account]]="15035",Table1[[#This Row],[Account]]="20150"),Table1[[#This Row],[Vendor ID]]=""),1,"")</f>
        <v/>
      </c>
      <c r="AE680" s="15"/>
      <c r="AF680" s="15"/>
      <c r="AG680" s="15"/>
      <c r="AH680" s="46" t="str">
        <f>IF(Table1[[#This Row],[Posting Date]]&lt;&gt;"","GJ-"&amp;CountryID,"")</f>
        <v/>
      </c>
      <c r="AI680" s="59" t="str">
        <f>IF(Table1[[#This Row],[Posting Date]]&lt;&gt;"",Table1[[#This Row],[Posting Date]],"")</f>
        <v/>
      </c>
      <c r="AJ680" s="46"/>
      <c r="AK680" s="46" t="str">
        <f>IF(Table1[[#This Row],[Description]]&lt;&gt;"",Table1[[#This Row],[Description]],"")</f>
        <v/>
      </c>
      <c r="AL680" s="46" t="str">
        <f>IF(Table1[[#This Row],[Posting Date]]&lt;&gt;"",Table1[[#This Row],[Reference Number]],"")</f>
        <v/>
      </c>
      <c r="AM680" s="46" t="str">
        <f>TRIM(Table1[[#This Row],[Line '#]])</f>
        <v/>
      </c>
      <c r="AN680" s="46" t="str">
        <f>TRIM(Table1[[#This Row],[Account]])</f>
        <v/>
      </c>
      <c r="AO680" s="46" t="str">
        <f>IF(Table1[[#This Row],[Posting Date]]&lt;&gt;"",$D$5,"")</f>
        <v/>
      </c>
      <c r="AP680" s="46" t="str">
        <f>TRIM(Table1[[#This Row],[Departments-Prgrams]])</f>
        <v/>
      </c>
      <c r="AQ680" s="46" t="str">
        <f>TRIM(Table1[[#This Row],[Grant]])</f>
        <v/>
      </c>
      <c r="AR680" s="46" t="str">
        <f>TRIM(Table1[[#This Row],[Staff ID]])</f>
        <v/>
      </c>
      <c r="AS680" s="46" t="str">
        <f>IF(TRIM(Table1[[#This Row],[Budget Code]])=0,"",TRIM(Table1[[#This Row],[Budget Code]]))</f>
        <v/>
      </c>
      <c r="AT680" s="46" t="str">
        <f>IF(Table1[[#This Row],[Line Description]]&lt;&gt;"",Table1[[#This Row],[Line Description]],"")</f>
        <v/>
      </c>
      <c r="AU680" s="46" t="str">
        <f>IF(Table1[[#This Row],[Cur_Amount Debit]]&gt;0,ROUND(Table1[[#This Row],[Cur_Amount Debit]],2),"")</f>
        <v/>
      </c>
      <c r="AV680" s="46" t="str">
        <f>IF(Table1[[#This Row],[Cur_Amount Credit]]&gt;0,ROUND(Table1[[#This Row],[Cur_Amount Credit]],2),"")</f>
        <v/>
      </c>
      <c r="AW680" s="46" t="str">
        <f>LEFT(Table1[[#This Row],[Cur]],3)</f>
        <v/>
      </c>
      <c r="AX680" s="59"/>
      <c r="AY680" s="46"/>
      <c r="AZ680" s="46" t="str">
        <f>IF(Table1[[#This Row],[Cur]]&lt;&gt;"",IF(Table1[[#This Row],[Cur]]="USD","",ExchangeRate),"")</f>
        <v/>
      </c>
      <c r="BA680" s="46" t="str">
        <f>IF(Table1[[#This Row],[Grant]]&lt;&gt;"",VLOOKUP(Table1[[#This Row],[Grant]],Grants!B:D,3),"")</f>
        <v/>
      </c>
      <c r="BB680" s="46" t="str">
        <f>TRIM(Table1[[#This Row],[Vendor ID]])</f>
        <v/>
      </c>
      <c r="BC680">
        <f>IF(Table1[[#This Row],[Reference Number]]=Q679,BC679,BC679+1)</f>
        <v>2</v>
      </c>
    </row>
    <row r="681" spans="1:55" ht="11.25" hidden="1" customHeight="1">
      <c r="A681" s="1"/>
      <c r="B681" s="88" t="str">
        <f>IF(Table1[[#This Row],[Posting Date]]&lt;&gt;"",IF(Table1[[#This Row],[Reference Number]]=Q680,B680+1,1),"")</f>
        <v/>
      </c>
      <c r="C681" s="61"/>
      <c r="D681" s="61"/>
      <c r="E681" s="218"/>
      <c r="F681" s="143" t="str">
        <f>IFERROR(IF(VLOOKUP(Table1[[#This Row],[Budget Code Description]],Dimentions!$X$6:$AC$132,2,FALSE)="","",VLOOKUP(Table1[[#This Row],[Budget Code Description]],Dimentions!$X$6:$AC$132,2,FALSE)),"")</f>
        <v/>
      </c>
      <c r="G681" s="143" t="str">
        <f>IFERROR(VLOOKUP(Table1[[#This Row],[Budget Code Description]],Dimentions!$X$6:$AC$132,3,FALSE),"")</f>
        <v/>
      </c>
      <c r="H681" s="64" t="str">
        <f>IFERROR(VLOOKUP(Table1[[#This Row],[Account]],Dimentions!$S$6:$V$233,2,FALSE),"")</f>
        <v/>
      </c>
      <c r="I681" s="62">
        <f>_xlfn.NUMBERVALUE(LEFT(Table1[[#This Row],[Account]],1))</f>
        <v>0</v>
      </c>
      <c r="J681" s="62" t="str">
        <f>IFERROR(VLOOKUP(Table1[[#This Row],[Budget Code Description]],Table6[#All],7,FALSE),"")</f>
        <v/>
      </c>
      <c r="K681" s="143" t="str">
        <f>IFERROR(VLOOKUP(Table1[[#This Row],[Budget Code Description]],Table6[#All],8,FALSE),"")</f>
        <v/>
      </c>
      <c r="L681" s="63"/>
      <c r="M681" s="65" t="str">
        <f>IFERROR(VLOOKUP(Table1[[#This Row],[Staff ID]],Table2[],2,FALSE),"")</f>
        <v/>
      </c>
      <c r="N681" s="211" t="str">
        <f>IFERROR(IF(VLOOKUP(Table1[[#This Row],[Budget Code Description]],Dimentions!$X$6:$AC$97,4,FALSE)="","",VLOOKUP(Table1[[#This Row],[Budget Code Description]],Dimentions!$X$6:$AC$97,4,FALSE)),"")</f>
        <v/>
      </c>
      <c r="O681" s="65" t="str">
        <f>IFERROR(VLOOKUP(Table1[[#This Row],[Vendor ID]],Table549[],2,FALSE),"")</f>
        <v/>
      </c>
      <c r="P681" s="63"/>
      <c r="Q681" s="143" t="str">
        <f>IF(Table1[[#This Row],[Posting Date]]&lt;&gt;"",$D$9,"")</f>
        <v/>
      </c>
      <c r="R681" s="159" t="str">
        <f>IF(Table1[[#This Row],[Posting Date]]&lt;&gt;"",$D$10,"")</f>
        <v/>
      </c>
      <c r="S681" s="66"/>
      <c r="T681" s="63"/>
      <c r="U681" s="67"/>
      <c r="V681" s="67"/>
      <c r="W681" s="67" t="str">
        <f t="shared" ref="W681:W744" si="11">IF(E681="","",(ExchangeRate))</f>
        <v/>
      </c>
      <c r="X681" s="161" t="str">
        <f>IF(E681="","",(IF(Table1[[#This Row],[Cur]]="USD",Table1[[#This Row],[Cur_Amount Debit]],Table1[[#This Row],[Cur_Amount Debit]]/Table1[[#This Row],[Exchange Rate]])))</f>
        <v/>
      </c>
      <c r="Y681" s="161" t="str">
        <f>IF(E681="","",(IF(Table1[[#This Row],[Cur]]="USD",Table1[[#This Row],[Cur_Amount Credit]],Table1[[#This Row],[Cur_Amount Credit]]/ExchangeRate)))</f>
        <v/>
      </c>
      <c r="Z681" s="203" t="str">
        <f>IF(E681="","",(Table1[[#This Row],[Debit USD]]-Table1[[#This Row],[Credit USD]]))</f>
        <v/>
      </c>
      <c r="AA681" s="122"/>
      <c r="AB681" s="1"/>
      <c r="AC681" s="15"/>
      <c r="AD681" s="15" t="str">
        <f>IF(AND(OR(Table1[[#This Row],[Account]]="15030",Table1[[#This Row],[Account]]="15035",Table1[[#This Row],[Account]]="20150"),Table1[[#This Row],[Vendor ID]]=""),1,"")</f>
        <v/>
      </c>
      <c r="AE681" s="15"/>
      <c r="AF681" s="15"/>
      <c r="AG681" s="15"/>
      <c r="AH681" s="46" t="str">
        <f>IF(Table1[[#This Row],[Posting Date]]&lt;&gt;"","GJ-"&amp;CountryID,"")</f>
        <v/>
      </c>
      <c r="AI681" s="59" t="str">
        <f>IF(Table1[[#This Row],[Posting Date]]&lt;&gt;"",Table1[[#This Row],[Posting Date]],"")</f>
        <v/>
      </c>
      <c r="AJ681" s="46"/>
      <c r="AK681" s="46" t="str">
        <f>IF(Table1[[#This Row],[Description]]&lt;&gt;"",Table1[[#This Row],[Description]],"")</f>
        <v/>
      </c>
      <c r="AL681" s="46" t="str">
        <f>IF(Table1[[#This Row],[Posting Date]]&lt;&gt;"",Table1[[#This Row],[Reference Number]],"")</f>
        <v/>
      </c>
      <c r="AM681" s="46" t="str">
        <f>TRIM(Table1[[#This Row],[Line '#]])</f>
        <v/>
      </c>
      <c r="AN681" s="46" t="str">
        <f>TRIM(Table1[[#This Row],[Account]])</f>
        <v/>
      </c>
      <c r="AO681" s="46" t="str">
        <f>IF(Table1[[#This Row],[Posting Date]]&lt;&gt;"",$D$5,"")</f>
        <v/>
      </c>
      <c r="AP681" s="46" t="str">
        <f>TRIM(Table1[[#This Row],[Departments-Prgrams]])</f>
        <v/>
      </c>
      <c r="AQ681" s="46" t="str">
        <f>TRIM(Table1[[#This Row],[Grant]])</f>
        <v/>
      </c>
      <c r="AR681" s="46" t="str">
        <f>TRIM(Table1[[#This Row],[Staff ID]])</f>
        <v/>
      </c>
      <c r="AS681" s="46" t="str">
        <f>IF(TRIM(Table1[[#This Row],[Budget Code]])=0,"",TRIM(Table1[[#This Row],[Budget Code]]))</f>
        <v/>
      </c>
      <c r="AT681" s="46" t="str">
        <f>IF(Table1[[#This Row],[Line Description]]&lt;&gt;"",Table1[[#This Row],[Line Description]],"")</f>
        <v/>
      </c>
      <c r="AU681" s="46" t="str">
        <f>IF(Table1[[#This Row],[Cur_Amount Debit]]&gt;0,ROUND(Table1[[#This Row],[Cur_Amount Debit]],2),"")</f>
        <v/>
      </c>
      <c r="AV681" s="46" t="str">
        <f>IF(Table1[[#This Row],[Cur_Amount Credit]]&gt;0,ROUND(Table1[[#This Row],[Cur_Amount Credit]],2),"")</f>
        <v/>
      </c>
      <c r="AW681" s="46" t="str">
        <f>LEFT(Table1[[#This Row],[Cur]],3)</f>
        <v/>
      </c>
      <c r="AX681" s="59"/>
      <c r="AY681" s="46"/>
      <c r="AZ681" s="46" t="str">
        <f>IF(Table1[[#This Row],[Cur]]&lt;&gt;"",IF(Table1[[#This Row],[Cur]]="USD","",ExchangeRate),"")</f>
        <v/>
      </c>
      <c r="BA681" s="46" t="str">
        <f>IF(Table1[[#This Row],[Grant]]&lt;&gt;"",VLOOKUP(Table1[[#This Row],[Grant]],Grants!B:D,3),"")</f>
        <v/>
      </c>
      <c r="BB681" s="46" t="str">
        <f>TRIM(Table1[[#This Row],[Vendor ID]])</f>
        <v/>
      </c>
      <c r="BC681">
        <f>IF(Table1[[#This Row],[Reference Number]]=Q680,BC680,BC680+1)</f>
        <v>2</v>
      </c>
    </row>
    <row r="682" spans="1:55" ht="11.25" hidden="1" customHeight="1">
      <c r="A682" s="1"/>
      <c r="B682" s="88" t="str">
        <f>IF(Table1[[#This Row],[Posting Date]]&lt;&gt;"",IF(Table1[[#This Row],[Reference Number]]=Q681,B681+1,1),"")</f>
        <v/>
      </c>
      <c r="C682" s="61"/>
      <c r="D682" s="61"/>
      <c r="E682" s="218"/>
      <c r="F682" s="143" t="str">
        <f>IFERROR(IF(VLOOKUP(Table1[[#This Row],[Budget Code Description]],Dimentions!$X$6:$AC$132,2,FALSE)="","",VLOOKUP(Table1[[#This Row],[Budget Code Description]],Dimentions!$X$6:$AC$132,2,FALSE)),"")</f>
        <v/>
      </c>
      <c r="G682" s="143" t="str">
        <f>IFERROR(VLOOKUP(Table1[[#This Row],[Budget Code Description]],Dimentions!$X$6:$AC$132,3,FALSE),"")</f>
        <v/>
      </c>
      <c r="H682" s="64" t="str">
        <f>IFERROR(VLOOKUP(Table1[[#This Row],[Account]],Dimentions!$S$6:$V$233,2,FALSE),"")</f>
        <v/>
      </c>
      <c r="I682" s="62">
        <f>_xlfn.NUMBERVALUE(LEFT(Table1[[#This Row],[Account]],1))</f>
        <v>0</v>
      </c>
      <c r="J682" s="62" t="str">
        <f>IFERROR(VLOOKUP(Table1[[#This Row],[Budget Code Description]],Table6[#All],7,FALSE),"")</f>
        <v/>
      </c>
      <c r="K682" s="143" t="str">
        <f>IFERROR(VLOOKUP(Table1[[#This Row],[Budget Code Description]],Table6[#All],8,FALSE),"")</f>
        <v/>
      </c>
      <c r="L682" s="63"/>
      <c r="M682" s="65" t="str">
        <f>IFERROR(VLOOKUP(Table1[[#This Row],[Staff ID]],Table2[],2,FALSE),"")</f>
        <v/>
      </c>
      <c r="N682" s="211" t="str">
        <f>IFERROR(IF(VLOOKUP(Table1[[#This Row],[Budget Code Description]],Dimentions!$X$6:$AC$97,4,FALSE)="","",VLOOKUP(Table1[[#This Row],[Budget Code Description]],Dimentions!$X$6:$AC$97,4,FALSE)),"")</f>
        <v/>
      </c>
      <c r="O682" s="65" t="str">
        <f>IFERROR(VLOOKUP(Table1[[#This Row],[Vendor ID]],Table549[],2,FALSE),"")</f>
        <v/>
      </c>
      <c r="P682" s="63"/>
      <c r="Q682" s="143" t="str">
        <f>IF(Table1[[#This Row],[Posting Date]]&lt;&gt;"",$D$9,"")</f>
        <v/>
      </c>
      <c r="R682" s="159" t="str">
        <f>IF(Table1[[#This Row],[Posting Date]]&lt;&gt;"",$D$10,"")</f>
        <v/>
      </c>
      <c r="S682" s="66"/>
      <c r="T682" s="63"/>
      <c r="U682" s="67"/>
      <c r="V682" s="67"/>
      <c r="W682" s="67" t="str">
        <f t="shared" si="11"/>
        <v/>
      </c>
      <c r="X682" s="161" t="str">
        <f>IF(E682="","",(IF(Table1[[#This Row],[Cur]]="USD",Table1[[#This Row],[Cur_Amount Debit]],Table1[[#This Row],[Cur_Amount Debit]]/Table1[[#This Row],[Exchange Rate]])))</f>
        <v/>
      </c>
      <c r="Y682" s="161" t="str">
        <f>IF(E682="","",(IF(Table1[[#This Row],[Cur]]="USD",Table1[[#This Row],[Cur_Amount Credit]],Table1[[#This Row],[Cur_Amount Credit]]/ExchangeRate)))</f>
        <v/>
      </c>
      <c r="Z682" s="203" t="str">
        <f>IF(E682="","",(Table1[[#This Row],[Debit USD]]-Table1[[#This Row],[Credit USD]]))</f>
        <v/>
      </c>
      <c r="AA682" s="122"/>
      <c r="AB682" s="1"/>
      <c r="AC682" s="15"/>
      <c r="AD682" s="15" t="str">
        <f>IF(AND(OR(Table1[[#This Row],[Account]]="15030",Table1[[#This Row],[Account]]="15035",Table1[[#This Row],[Account]]="20150"),Table1[[#This Row],[Vendor ID]]=""),1,"")</f>
        <v/>
      </c>
      <c r="AE682" s="15"/>
      <c r="AF682" s="15"/>
      <c r="AG682" s="15"/>
      <c r="AH682" s="46" t="str">
        <f>IF(Table1[[#This Row],[Posting Date]]&lt;&gt;"","GJ-"&amp;CountryID,"")</f>
        <v/>
      </c>
      <c r="AI682" s="59" t="str">
        <f>IF(Table1[[#This Row],[Posting Date]]&lt;&gt;"",Table1[[#This Row],[Posting Date]],"")</f>
        <v/>
      </c>
      <c r="AJ682" s="46"/>
      <c r="AK682" s="46" t="str">
        <f>IF(Table1[[#This Row],[Description]]&lt;&gt;"",Table1[[#This Row],[Description]],"")</f>
        <v/>
      </c>
      <c r="AL682" s="46" t="str">
        <f>IF(Table1[[#This Row],[Posting Date]]&lt;&gt;"",Table1[[#This Row],[Reference Number]],"")</f>
        <v/>
      </c>
      <c r="AM682" s="46" t="str">
        <f>TRIM(Table1[[#This Row],[Line '#]])</f>
        <v/>
      </c>
      <c r="AN682" s="46" t="str">
        <f>TRIM(Table1[[#This Row],[Account]])</f>
        <v/>
      </c>
      <c r="AO682" s="46" t="str">
        <f>IF(Table1[[#This Row],[Posting Date]]&lt;&gt;"",$D$5,"")</f>
        <v/>
      </c>
      <c r="AP682" s="46" t="str">
        <f>TRIM(Table1[[#This Row],[Departments-Prgrams]])</f>
        <v/>
      </c>
      <c r="AQ682" s="46" t="str">
        <f>TRIM(Table1[[#This Row],[Grant]])</f>
        <v/>
      </c>
      <c r="AR682" s="46" t="str">
        <f>TRIM(Table1[[#This Row],[Staff ID]])</f>
        <v/>
      </c>
      <c r="AS682" s="46" t="str">
        <f>IF(TRIM(Table1[[#This Row],[Budget Code]])=0,"",TRIM(Table1[[#This Row],[Budget Code]]))</f>
        <v/>
      </c>
      <c r="AT682" s="46" t="str">
        <f>IF(Table1[[#This Row],[Line Description]]&lt;&gt;"",Table1[[#This Row],[Line Description]],"")</f>
        <v/>
      </c>
      <c r="AU682" s="46" t="str">
        <f>IF(Table1[[#This Row],[Cur_Amount Debit]]&gt;0,ROUND(Table1[[#This Row],[Cur_Amount Debit]],2),"")</f>
        <v/>
      </c>
      <c r="AV682" s="46" t="str">
        <f>IF(Table1[[#This Row],[Cur_Amount Credit]]&gt;0,ROUND(Table1[[#This Row],[Cur_Amount Credit]],2),"")</f>
        <v/>
      </c>
      <c r="AW682" s="46" t="str">
        <f>LEFT(Table1[[#This Row],[Cur]],3)</f>
        <v/>
      </c>
      <c r="AX682" s="59"/>
      <c r="AY682" s="46"/>
      <c r="AZ682" s="46" t="str">
        <f>IF(Table1[[#This Row],[Cur]]&lt;&gt;"",IF(Table1[[#This Row],[Cur]]="USD","",ExchangeRate),"")</f>
        <v/>
      </c>
      <c r="BA682" s="46" t="str">
        <f>IF(Table1[[#This Row],[Grant]]&lt;&gt;"",VLOOKUP(Table1[[#This Row],[Grant]],Grants!B:D,3),"")</f>
        <v/>
      </c>
      <c r="BB682" s="46" t="str">
        <f>TRIM(Table1[[#This Row],[Vendor ID]])</f>
        <v/>
      </c>
      <c r="BC682">
        <f>IF(Table1[[#This Row],[Reference Number]]=Q681,BC681,BC681+1)</f>
        <v>2</v>
      </c>
    </row>
    <row r="683" spans="1:55" ht="11.25" hidden="1" customHeight="1">
      <c r="A683" s="1"/>
      <c r="B683" s="88" t="str">
        <f>IF(Table1[[#This Row],[Posting Date]]&lt;&gt;"",IF(Table1[[#This Row],[Reference Number]]=Q682,B682+1,1),"")</f>
        <v/>
      </c>
      <c r="C683" s="61"/>
      <c r="D683" s="61"/>
      <c r="E683" s="218"/>
      <c r="F683" s="143" t="str">
        <f>IFERROR(IF(VLOOKUP(Table1[[#This Row],[Budget Code Description]],Dimentions!$X$6:$AC$132,2,FALSE)="","",VLOOKUP(Table1[[#This Row],[Budget Code Description]],Dimentions!$X$6:$AC$132,2,FALSE)),"")</f>
        <v/>
      </c>
      <c r="G683" s="143" t="str">
        <f>IFERROR(VLOOKUP(Table1[[#This Row],[Budget Code Description]],Dimentions!$X$6:$AC$132,3,FALSE),"")</f>
        <v/>
      </c>
      <c r="H683" s="64" t="str">
        <f>IFERROR(VLOOKUP(Table1[[#This Row],[Account]],Dimentions!$S$6:$V$233,2,FALSE),"")</f>
        <v/>
      </c>
      <c r="I683" s="62">
        <f>_xlfn.NUMBERVALUE(LEFT(Table1[[#This Row],[Account]],1))</f>
        <v>0</v>
      </c>
      <c r="J683" s="62" t="str">
        <f>IFERROR(VLOOKUP(Table1[[#This Row],[Budget Code Description]],Table6[#All],7,FALSE),"")</f>
        <v/>
      </c>
      <c r="K683" s="143" t="str">
        <f>IFERROR(VLOOKUP(Table1[[#This Row],[Budget Code Description]],Table6[#All],8,FALSE),"")</f>
        <v/>
      </c>
      <c r="L683" s="63"/>
      <c r="M683" s="65" t="str">
        <f>IFERROR(VLOOKUP(Table1[[#This Row],[Staff ID]],Table2[],2,FALSE),"")</f>
        <v/>
      </c>
      <c r="N683" s="211" t="str">
        <f>IFERROR(IF(VLOOKUP(Table1[[#This Row],[Budget Code Description]],Dimentions!$X$6:$AC$97,4,FALSE)="","",VLOOKUP(Table1[[#This Row],[Budget Code Description]],Dimentions!$X$6:$AC$97,4,FALSE)),"")</f>
        <v/>
      </c>
      <c r="O683" s="65" t="str">
        <f>IFERROR(VLOOKUP(Table1[[#This Row],[Vendor ID]],Table549[],2,FALSE),"")</f>
        <v/>
      </c>
      <c r="P683" s="63"/>
      <c r="Q683" s="143" t="str">
        <f>IF(Table1[[#This Row],[Posting Date]]&lt;&gt;"",$D$9,"")</f>
        <v/>
      </c>
      <c r="R683" s="159" t="str">
        <f>IF(Table1[[#This Row],[Posting Date]]&lt;&gt;"",$D$10,"")</f>
        <v/>
      </c>
      <c r="S683" s="66"/>
      <c r="T683" s="63"/>
      <c r="U683" s="67"/>
      <c r="V683" s="67"/>
      <c r="W683" s="67" t="str">
        <f t="shared" si="11"/>
        <v/>
      </c>
      <c r="X683" s="161" t="str">
        <f>IF(E683="","",(IF(Table1[[#This Row],[Cur]]="USD",Table1[[#This Row],[Cur_Amount Debit]],Table1[[#This Row],[Cur_Amount Debit]]/Table1[[#This Row],[Exchange Rate]])))</f>
        <v/>
      </c>
      <c r="Y683" s="161" t="str">
        <f>IF(E683="","",(IF(Table1[[#This Row],[Cur]]="USD",Table1[[#This Row],[Cur_Amount Credit]],Table1[[#This Row],[Cur_Amount Credit]]/ExchangeRate)))</f>
        <v/>
      </c>
      <c r="Z683" s="203" t="str">
        <f>IF(E683="","",(Table1[[#This Row],[Debit USD]]-Table1[[#This Row],[Credit USD]]))</f>
        <v/>
      </c>
      <c r="AA683" s="122"/>
      <c r="AB683" s="1"/>
      <c r="AC683" s="15"/>
      <c r="AD683" s="15" t="str">
        <f>IF(AND(OR(Table1[[#This Row],[Account]]="15030",Table1[[#This Row],[Account]]="15035",Table1[[#This Row],[Account]]="20150"),Table1[[#This Row],[Vendor ID]]=""),1,"")</f>
        <v/>
      </c>
      <c r="AE683" s="15"/>
      <c r="AF683" s="15"/>
      <c r="AG683" s="15"/>
      <c r="AH683" s="46" t="str">
        <f>IF(Table1[[#This Row],[Posting Date]]&lt;&gt;"","GJ-"&amp;CountryID,"")</f>
        <v/>
      </c>
      <c r="AI683" s="59" t="str">
        <f>IF(Table1[[#This Row],[Posting Date]]&lt;&gt;"",Table1[[#This Row],[Posting Date]],"")</f>
        <v/>
      </c>
      <c r="AJ683" s="46"/>
      <c r="AK683" s="46" t="str">
        <f>IF(Table1[[#This Row],[Description]]&lt;&gt;"",Table1[[#This Row],[Description]],"")</f>
        <v/>
      </c>
      <c r="AL683" s="46" t="str">
        <f>IF(Table1[[#This Row],[Posting Date]]&lt;&gt;"",Table1[[#This Row],[Reference Number]],"")</f>
        <v/>
      </c>
      <c r="AM683" s="46" t="str">
        <f>TRIM(Table1[[#This Row],[Line '#]])</f>
        <v/>
      </c>
      <c r="AN683" s="46" t="str">
        <f>TRIM(Table1[[#This Row],[Account]])</f>
        <v/>
      </c>
      <c r="AO683" s="46" t="str">
        <f>IF(Table1[[#This Row],[Posting Date]]&lt;&gt;"",$D$5,"")</f>
        <v/>
      </c>
      <c r="AP683" s="46" t="str">
        <f>TRIM(Table1[[#This Row],[Departments-Prgrams]])</f>
        <v/>
      </c>
      <c r="AQ683" s="46" t="str">
        <f>TRIM(Table1[[#This Row],[Grant]])</f>
        <v/>
      </c>
      <c r="AR683" s="46" t="str">
        <f>TRIM(Table1[[#This Row],[Staff ID]])</f>
        <v/>
      </c>
      <c r="AS683" s="46" t="str">
        <f>IF(TRIM(Table1[[#This Row],[Budget Code]])=0,"",TRIM(Table1[[#This Row],[Budget Code]]))</f>
        <v/>
      </c>
      <c r="AT683" s="46" t="str">
        <f>IF(Table1[[#This Row],[Line Description]]&lt;&gt;"",Table1[[#This Row],[Line Description]],"")</f>
        <v/>
      </c>
      <c r="AU683" s="46" t="str">
        <f>IF(Table1[[#This Row],[Cur_Amount Debit]]&gt;0,ROUND(Table1[[#This Row],[Cur_Amount Debit]],2),"")</f>
        <v/>
      </c>
      <c r="AV683" s="46" t="str">
        <f>IF(Table1[[#This Row],[Cur_Amount Credit]]&gt;0,ROUND(Table1[[#This Row],[Cur_Amount Credit]],2),"")</f>
        <v/>
      </c>
      <c r="AW683" s="46" t="str">
        <f>LEFT(Table1[[#This Row],[Cur]],3)</f>
        <v/>
      </c>
      <c r="AX683" s="59"/>
      <c r="AY683" s="46"/>
      <c r="AZ683" s="46" t="str">
        <f>IF(Table1[[#This Row],[Cur]]&lt;&gt;"",IF(Table1[[#This Row],[Cur]]="USD","",ExchangeRate),"")</f>
        <v/>
      </c>
      <c r="BA683" s="46" t="str">
        <f>IF(Table1[[#This Row],[Grant]]&lt;&gt;"",VLOOKUP(Table1[[#This Row],[Grant]],Grants!B:D,3),"")</f>
        <v/>
      </c>
      <c r="BB683" s="46" t="str">
        <f>TRIM(Table1[[#This Row],[Vendor ID]])</f>
        <v/>
      </c>
      <c r="BC683">
        <f>IF(Table1[[#This Row],[Reference Number]]=Q682,BC682,BC682+1)</f>
        <v>2</v>
      </c>
    </row>
    <row r="684" spans="1:55" ht="11.25" hidden="1" customHeight="1">
      <c r="A684" s="1"/>
      <c r="B684" s="88" t="str">
        <f>IF(Table1[[#This Row],[Posting Date]]&lt;&gt;"",IF(Table1[[#This Row],[Reference Number]]=Q683,B683+1,1),"")</f>
        <v/>
      </c>
      <c r="C684" s="61"/>
      <c r="D684" s="61"/>
      <c r="E684" s="218"/>
      <c r="F684" s="143" t="str">
        <f>IFERROR(IF(VLOOKUP(Table1[[#This Row],[Budget Code Description]],Dimentions!$X$6:$AC$132,2,FALSE)="","",VLOOKUP(Table1[[#This Row],[Budget Code Description]],Dimentions!$X$6:$AC$132,2,FALSE)),"")</f>
        <v/>
      </c>
      <c r="G684" s="143" t="str">
        <f>IFERROR(VLOOKUP(Table1[[#This Row],[Budget Code Description]],Dimentions!$X$6:$AC$132,3,FALSE),"")</f>
        <v/>
      </c>
      <c r="H684" s="64" t="str">
        <f>IFERROR(VLOOKUP(Table1[[#This Row],[Account]],Dimentions!$S$6:$V$233,2,FALSE),"")</f>
        <v/>
      </c>
      <c r="I684" s="62">
        <f>_xlfn.NUMBERVALUE(LEFT(Table1[[#This Row],[Account]],1))</f>
        <v>0</v>
      </c>
      <c r="J684" s="62" t="str">
        <f>IFERROR(VLOOKUP(Table1[[#This Row],[Budget Code Description]],Table6[#All],7,FALSE),"")</f>
        <v/>
      </c>
      <c r="K684" s="143" t="str">
        <f>IFERROR(VLOOKUP(Table1[[#This Row],[Budget Code Description]],Table6[#All],8,FALSE),"")</f>
        <v/>
      </c>
      <c r="L684" s="63"/>
      <c r="M684" s="65" t="str">
        <f>IFERROR(VLOOKUP(Table1[[#This Row],[Staff ID]],Table2[],2,FALSE),"")</f>
        <v/>
      </c>
      <c r="N684" s="211" t="str">
        <f>IFERROR(IF(VLOOKUP(Table1[[#This Row],[Budget Code Description]],Dimentions!$X$6:$AC$97,4,FALSE)="","",VLOOKUP(Table1[[#This Row],[Budget Code Description]],Dimentions!$X$6:$AC$97,4,FALSE)),"")</f>
        <v/>
      </c>
      <c r="O684" s="65" t="str">
        <f>IFERROR(VLOOKUP(Table1[[#This Row],[Vendor ID]],Table549[],2,FALSE),"")</f>
        <v/>
      </c>
      <c r="P684" s="63"/>
      <c r="Q684" s="143" t="str">
        <f>IF(Table1[[#This Row],[Posting Date]]&lt;&gt;"",$D$9,"")</f>
        <v/>
      </c>
      <c r="R684" s="159" t="str">
        <f>IF(Table1[[#This Row],[Posting Date]]&lt;&gt;"",$D$10,"")</f>
        <v/>
      </c>
      <c r="S684" s="66"/>
      <c r="T684" s="63"/>
      <c r="U684" s="67"/>
      <c r="V684" s="67"/>
      <c r="W684" s="67" t="str">
        <f t="shared" si="11"/>
        <v/>
      </c>
      <c r="X684" s="161" t="str">
        <f>IF(E684="","",(IF(Table1[[#This Row],[Cur]]="USD",Table1[[#This Row],[Cur_Amount Debit]],Table1[[#This Row],[Cur_Amount Debit]]/Table1[[#This Row],[Exchange Rate]])))</f>
        <v/>
      </c>
      <c r="Y684" s="161" t="str">
        <f>IF(E684="","",(IF(Table1[[#This Row],[Cur]]="USD",Table1[[#This Row],[Cur_Amount Credit]],Table1[[#This Row],[Cur_Amount Credit]]/ExchangeRate)))</f>
        <v/>
      </c>
      <c r="Z684" s="203" t="str">
        <f>IF(E684="","",(Table1[[#This Row],[Debit USD]]-Table1[[#This Row],[Credit USD]]))</f>
        <v/>
      </c>
      <c r="AA684" s="122"/>
      <c r="AB684" s="1"/>
      <c r="AC684" s="15"/>
      <c r="AD684" s="15" t="str">
        <f>IF(AND(OR(Table1[[#This Row],[Account]]="15030",Table1[[#This Row],[Account]]="15035",Table1[[#This Row],[Account]]="20150"),Table1[[#This Row],[Vendor ID]]=""),1,"")</f>
        <v/>
      </c>
      <c r="AE684" s="15"/>
      <c r="AF684" s="15"/>
      <c r="AG684" s="15"/>
      <c r="AH684" s="46" t="str">
        <f>IF(Table1[[#This Row],[Posting Date]]&lt;&gt;"","GJ-"&amp;CountryID,"")</f>
        <v/>
      </c>
      <c r="AI684" s="59" t="str">
        <f>IF(Table1[[#This Row],[Posting Date]]&lt;&gt;"",Table1[[#This Row],[Posting Date]],"")</f>
        <v/>
      </c>
      <c r="AJ684" s="46"/>
      <c r="AK684" s="46" t="str">
        <f>IF(Table1[[#This Row],[Description]]&lt;&gt;"",Table1[[#This Row],[Description]],"")</f>
        <v/>
      </c>
      <c r="AL684" s="46" t="str">
        <f>IF(Table1[[#This Row],[Posting Date]]&lt;&gt;"",Table1[[#This Row],[Reference Number]],"")</f>
        <v/>
      </c>
      <c r="AM684" s="46" t="str">
        <f>TRIM(Table1[[#This Row],[Line '#]])</f>
        <v/>
      </c>
      <c r="AN684" s="46" t="str">
        <f>TRIM(Table1[[#This Row],[Account]])</f>
        <v/>
      </c>
      <c r="AO684" s="46" t="str">
        <f>IF(Table1[[#This Row],[Posting Date]]&lt;&gt;"",$D$5,"")</f>
        <v/>
      </c>
      <c r="AP684" s="46" t="str">
        <f>TRIM(Table1[[#This Row],[Departments-Prgrams]])</f>
        <v/>
      </c>
      <c r="AQ684" s="46" t="str">
        <f>TRIM(Table1[[#This Row],[Grant]])</f>
        <v/>
      </c>
      <c r="AR684" s="46" t="str">
        <f>TRIM(Table1[[#This Row],[Staff ID]])</f>
        <v/>
      </c>
      <c r="AS684" s="46" t="str">
        <f>IF(TRIM(Table1[[#This Row],[Budget Code]])=0,"",TRIM(Table1[[#This Row],[Budget Code]]))</f>
        <v/>
      </c>
      <c r="AT684" s="46" t="str">
        <f>IF(Table1[[#This Row],[Line Description]]&lt;&gt;"",Table1[[#This Row],[Line Description]],"")</f>
        <v/>
      </c>
      <c r="AU684" s="46" t="str">
        <f>IF(Table1[[#This Row],[Cur_Amount Debit]]&gt;0,ROUND(Table1[[#This Row],[Cur_Amount Debit]],2),"")</f>
        <v/>
      </c>
      <c r="AV684" s="46" t="str">
        <f>IF(Table1[[#This Row],[Cur_Amount Credit]]&gt;0,ROUND(Table1[[#This Row],[Cur_Amount Credit]],2),"")</f>
        <v/>
      </c>
      <c r="AW684" s="46" t="str">
        <f>LEFT(Table1[[#This Row],[Cur]],3)</f>
        <v/>
      </c>
      <c r="AX684" s="59"/>
      <c r="AY684" s="46"/>
      <c r="AZ684" s="46" t="str">
        <f>IF(Table1[[#This Row],[Cur]]&lt;&gt;"",IF(Table1[[#This Row],[Cur]]="USD","",ExchangeRate),"")</f>
        <v/>
      </c>
      <c r="BA684" s="46" t="str">
        <f>IF(Table1[[#This Row],[Grant]]&lt;&gt;"",VLOOKUP(Table1[[#This Row],[Grant]],Grants!B:D,3),"")</f>
        <v/>
      </c>
      <c r="BB684" s="46" t="str">
        <f>TRIM(Table1[[#This Row],[Vendor ID]])</f>
        <v/>
      </c>
      <c r="BC684">
        <f>IF(Table1[[#This Row],[Reference Number]]=Q683,BC683,BC683+1)</f>
        <v>2</v>
      </c>
    </row>
    <row r="685" spans="1:55" ht="11.25" hidden="1" customHeight="1">
      <c r="A685" s="1"/>
      <c r="B685" s="88" t="str">
        <f>IF(Table1[[#This Row],[Posting Date]]&lt;&gt;"",IF(Table1[[#This Row],[Reference Number]]=Q684,B684+1,1),"")</f>
        <v/>
      </c>
      <c r="C685" s="61"/>
      <c r="D685" s="61"/>
      <c r="E685" s="218"/>
      <c r="F685" s="143" t="str">
        <f>IFERROR(IF(VLOOKUP(Table1[[#This Row],[Budget Code Description]],Dimentions!$X$6:$AC$132,2,FALSE)="","",VLOOKUP(Table1[[#This Row],[Budget Code Description]],Dimentions!$X$6:$AC$132,2,FALSE)),"")</f>
        <v/>
      </c>
      <c r="G685" s="143" t="str">
        <f>IFERROR(VLOOKUP(Table1[[#This Row],[Budget Code Description]],Dimentions!$X$6:$AC$132,3,FALSE),"")</f>
        <v/>
      </c>
      <c r="H685" s="64" t="str">
        <f>IFERROR(VLOOKUP(Table1[[#This Row],[Account]],Dimentions!$S$6:$V$233,2,FALSE),"")</f>
        <v/>
      </c>
      <c r="I685" s="62">
        <f>_xlfn.NUMBERVALUE(LEFT(Table1[[#This Row],[Account]],1))</f>
        <v>0</v>
      </c>
      <c r="J685" s="62" t="str">
        <f>IFERROR(VLOOKUP(Table1[[#This Row],[Budget Code Description]],Table6[#All],7,FALSE),"")</f>
        <v/>
      </c>
      <c r="K685" s="143" t="str">
        <f>IFERROR(VLOOKUP(Table1[[#This Row],[Budget Code Description]],Table6[#All],8,FALSE),"")</f>
        <v/>
      </c>
      <c r="L685" s="63"/>
      <c r="M685" s="65" t="str">
        <f>IFERROR(VLOOKUP(Table1[[#This Row],[Staff ID]],Table2[],2,FALSE),"")</f>
        <v/>
      </c>
      <c r="N685" s="211" t="str">
        <f>IFERROR(IF(VLOOKUP(Table1[[#This Row],[Budget Code Description]],Dimentions!$X$6:$AC$97,4,FALSE)="","",VLOOKUP(Table1[[#This Row],[Budget Code Description]],Dimentions!$X$6:$AC$97,4,FALSE)),"")</f>
        <v/>
      </c>
      <c r="O685" s="65" t="str">
        <f>IFERROR(VLOOKUP(Table1[[#This Row],[Vendor ID]],Table549[],2,FALSE),"")</f>
        <v/>
      </c>
      <c r="P685" s="63"/>
      <c r="Q685" s="143" t="str">
        <f>IF(Table1[[#This Row],[Posting Date]]&lt;&gt;"",$D$9,"")</f>
        <v/>
      </c>
      <c r="R685" s="159" t="str">
        <f>IF(Table1[[#This Row],[Posting Date]]&lt;&gt;"",$D$10,"")</f>
        <v/>
      </c>
      <c r="S685" s="66"/>
      <c r="T685" s="63"/>
      <c r="U685" s="67"/>
      <c r="V685" s="67"/>
      <c r="W685" s="67" t="str">
        <f t="shared" si="11"/>
        <v/>
      </c>
      <c r="X685" s="161" t="str">
        <f>IF(E685="","",(IF(Table1[[#This Row],[Cur]]="USD",Table1[[#This Row],[Cur_Amount Debit]],Table1[[#This Row],[Cur_Amount Debit]]/Table1[[#This Row],[Exchange Rate]])))</f>
        <v/>
      </c>
      <c r="Y685" s="161" t="str">
        <f>IF(E685="","",(IF(Table1[[#This Row],[Cur]]="USD",Table1[[#This Row],[Cur_Amount Credit]],Table1[[#This Row],[Cur_Amount Credit]]/ExchangeRate)))</f>
        <v/>
      </c>
      <c r="Z685" s="203" t="str">
        <f>IF(E685="","",(Table1[[#This Row],[Debit USD]]-Table1[[#This Row],[Credit USD]]))</f>
        <v/>
      </c>
      <c r="AA685" s="122"/>
      <c r="AB685" s="1"/>
      <c r="AC685" s="15"/>
      <c r="AD685" s="15" t="str">
        <f>IF(AND(OR(Table1[[#This Row],[Account]]="15030",Table1[[#This Row],[Account]]="15035",Table1[[#This Row],[Account]]="20150"),Table1[[#This Row],[Vendor ID]]=""),1,"")</f>
        <v/>
      </c>
      <c r="AE685" s="15"/>
      <c r="AF685" s="15"/>
      <c r="AG685" s="15"/>
      <c r="AH685" s="46" t="str">
        <f>IF(Table1[[#This Row],[Posting Date]]&lt;&gt;"","GJ-"&amp;CountryID,"")</f>
        <v/>
      </c>
      <c r="AI685" s="59" t="str">
        <f>IF(Table1[[#This Row],[Posting Date]]&lt;&gt;"",Table1[[#This Row],[Posting Date]],"")</f>
        <v/>
      </c>
      <c r="AJ685" s="46"/>
      <c r="AK685" s="46" t="str">
        <f>IF(Table1[[#This Row],[Description]]&lt;&gt;"",Table1[[#This Row],[Description]],"")</f>
        <v/>
      </c>
      <c r="AL685" s="46" t="str">
        <f>IF(Table1[[#This Row],[Posting Date]]&lt;&gt;"",Table1[[#This Row],[Reference Number]],"")</f>
        <v/>
      </c>
      <c r="AM685" s="46" t="str">
        <f>TRIM(Table1[[#This Row],[Line '#]])</f>
        <v/>
      </c>
      <c r="AN685" s="46" t="str">
        <f>TRIM(Table1[[#This Row],[Account]])</f>
        <v/>
      </c>
      <c r="AO685" s="46" t="str">
        <f>IF(Table1[[#This Row],[Posting Date]]&lt;&gt;"",$D$5,"")</f>
        <v/>
      </c>
      <c r="AP685" s="46" t="str">
        <f>TRIM(Table1[[#This Row],[Departments-Prgrams]])</f>
        <v/>
      </c>
      <c r="AQ685" s="46" t="str">
        <f>TRIM(Table1[[#This Row],[Grant]])</f>
        <v/>
      </c>
      <c r="AR685" s="46" t="str">
        <f>TRIM(Table1[[#This Row],[Staff ID]])</f>
        <v/>
      </c>
      <c r="AS685" s="46" t="str">
        <f>IF(TRIM(Table1[[#This Row],[Budget Code]])=0,"",TRIM(Table1[[#This Row],[Budget Code]]))</f>
        <v/>
      </c>
      <c r="AT685" s="46" t="str">
        <f>IF(Table1[[#This Row],[Line Description]]&lt;&gt;"",Table1[[#This Row],[Line Description]],"")</f>
        <v/>
      </c>
      <c r="AU685" s="46" t="str">
        <f>IF(Table1[[#This Row],[Cur_Amount Debit]]&gt;0,ROUND(Table1[[#This Row],[Cur_Amount Debit]],2),"")</f>
        <v/>
      </c>
      <c r="AV685" s="46" t="str">
        <f>IF(Table1[[#This Row],[Cur_Amount Credit]]&gt;0,ROUND(Table1[[#This Row],[Cur_Amount Credit]],2),"")</f>
        <v/>
      </c>
      <c r="AW685" s="46" t="str">
        <f>LEFT(Table1[[#This Row],[Cur]],3)</f>
        <v/>
      </c>
      <c r="AX685" s="59"/>
      <c r="AY685" s="46"/>
      <c r="AZ685" s="46" t="str">
        <f>IF(Table1[[#This Row],[Cur]]&lt;&gt;"",IF(Table1[[#This Row],[Cur]]="USD","",ExchangeRate),"")</f>
        <v/>
      </c>
      <c r="BA685" s="46" t="str">
        <f>IF(Table1[[#This Row],[Grant]]&lt;&gt;"",VLOOKUP(Table1[[#This Row],[Grant]],Grants!B:D,3),"")</f>
        <v/>
      </c>
      <c r="BB685" s="46" t="str">
        <f>TRIM(Table1[[#This Row],[Vendor ID]])</f>
        <v/>
      </c>
      <c r="BC685">
        <f>IF(Table1[[#This Row],[Reference Number]]=Q684,BC684,BC684+1)</f>
        <v>2</v>
      </c>
    </row>
    <row r="686" spans="1:55" ht="11.25" hidden="1" customHeight="1">
      <c r="A686" s="1"/>
      <c r="B686" s="88" t="str">
        <f>IF(Table1[[#This Row],[Posting Date]]&lt;&gt;"",IF(Table1[[#This Row],[Reference Number]]=Q685,B685+1,1),"")</f>
        <v/>
      </c>
      <c r="C686" s="61"/>
      <c r="D686" s="61"/>
      <c r="E686" s="218"/>
      <c r="F686" s="143" t="str">
        <f>IFERROR(IF(VLOOKUP(Table1[[#This Row],[Budget Code Description]],Dimentions!$X$6:$AC$132,2,FALSE)="","",VLOOKUP(Table1[[#This Row],[Budget Code Description]],Dimentions!$X$6:$AC$132,2,FALSE)),"")</f>
        <v/>
      </c>
      <c r="G686" s="143" t="str">
        <f>IFERROR(VLOOKUP(Table1[[#This Row],[Budget Code Description]],Dimentions!$X$6:$AC$132,3,FALSE),"")</f>
        <v/>
      </c>
      <c r="H686" s="64" t="str">
        <f>IFERROR(VLOOKUP(Table1[[#This Row],[Account]],Dimentions!$S$6:$V$233,2,FALSE),"")</f>
        <v/>
      </c>
      <c r="I686" s="62">
        <f>_xlfn.NUMBERVALUE(LEFT(Table1[[#This Row],[Account]],1))</f>
        <v>0</v>
      </c>
      <c r="J686" s="62" t="str">
        <f>IFERROR(VLOOKUP(Table1[[#This Row],[Budget Code Description]],Table6[#All],7,FALSE),"")</f>
        <v/>
      </c>
      <c r="K686" s="143" t="str">
        <f>IFERROR(VLOOKUP(Table1[[#This Row],[Budget Code Description]],Table6[#All],8,FALSE),"")</f>
        <v/>
      </c>
      <c r="L686" s="63"/>
      <c r="M686" s="65" t="str">
        <f>IFERROR(VLOOKUP(Table1[[#This Row],[Staff ID]],Table2[],2,FALSE),"")</f>
        <v/>
      </c>
      <c r="N686" s="211" t="str">
        <f>IFERROR(IF(VLOOKUP(Table1[[#This Row],[Budget Code Description]],Dimentions!$X$6:$AC$97,4,FALSE)="","",VLOOKUP(Table1[[#This Row],[Budget Code Description]],Dimentions!$X$6:$AC$97,4,FALSE)),"")</f>
        <v/>
      </c>
      <c r="O686" s="65" t="str">
        <f>IFERROR(VLOOKUP(Table1[[#This Row],[Vendor ID]],Table549[],2,FALSE),"")</f>
        <v/>
      </c>
      <c r="P686" s="63"/>
      <c r="Q686" s="143" t="str">
        <f>IF(Table1[[#This Row],[Posting Date]]&lt;&gt;"",$D$9,"")</f>
        <v/>
      </c>
      <c r="R686" s="159" t="str">
        <f>IF(Table1[[#This Row],[Posting Date]]&lt;&gt;"",$D$10,"")</f>
        <v/>
      </c>
      <c r="S686" s="66"/>
      <c r="T686" s="63"/>
      <c r="U686" s="67"/>
      <c r="V686" s="67"/>
      <c r="W686" s="67" t="str">
        <f t="shared" si="11"/>
        <v/>
      </c>
      <c r="X686" s="161" t="str">
        <f>IF(E686="","",(IF(Table1[[#This Row],[Cur]]="USD",Table1[[#This Row],[Cur_Amount Debit]],Table1[[#This Row],[Cur_Amount Debit]]/Table1[[#This Row],[Exchange Rate]])))</f>
        <v/>
      </c>
      <c r="Y686" s="161" t="str">
        <f>IF(E686="","",(IF(Table1[[#This Row],[Cur]]="USD",Table1[[#This Row],[Cur_Amount Credit]],Table1[[#This Row],[Cur_Amount Credit]]/ExchangeRate)))</f>
        <v/>
      </c>
      <c r="Z686" s="203" t="str">
        <f>IF(E686="","",(Table1[[#This Row],[Debit USD]]-Table1[[#This Row],[Credit USD]]))</f>
        <v/>
      </c>
      <c r="AA686" s="122"/>
      <c r="AB686" s="1"/>
      <c r="AC686" s="15"/>
      <c r="AD686" s="15" t="str">
        <f>IF(AND(OR(Table1[[#This Row],[Account]]="15030",Table1[[#This Row],[Account]]="15035",Table1[[#This Row],[Account]]="20150"),Table1[[#This Row],[Vendor ID]]=""),1,"")</f>
        <v/>
      </c>
      <c r="AE686" s="15"/>
      <c r="AF686" s="15"/>
      <c r="AG686" s="15"/>
      <c r="AH686" s="46" t="str">
        <f>IF(Table1[[#This Row],[Posting Date]]&lt;&gt;"","GJ-"&amp;CountryID,"")</f>
        <v/>
      </c>
      <c r="AI686" s="59" t="str">
        <f>IF(Table1[[#This Row],[Posting Date]]&lt;&gt;"",Table1[[#This Row],[Posting Date]],"")</f>
        <v/>
      </c>
      <c r="AJ686" s="46"/>
      <c r="AK686" s="46" t="str">
        <f>IF(Table1[[#This Row],[Description]]&lt;&gt;"",Table1[[#This Row],[Description]],"")</f>
        <v/>
      </c>
      <c r="AL686" s="46" t="str">
        <f>IF(Table1[[#This Row],[Posting Date]]&lt;&gt;"",Table1[[#This Row],[Reference Number]],"")</f>
        <v/>
      </c>
      <c r="AM686" s="46" t="str">
        <f>TRIM(Table1[[#This Row],[Line '#]])</f>
        <v/>
      </c>
      <c r="AN686" s="46" t="str">
        <f>TRIM(Table1[[#This Row],[Account]])</f>
        <v/>
      </c>
      <c r="AO686" s="46" t="str">
        <f>IF(Table1[[#This Row],[Posting Date]]&lt;&gt;"",$D$5,"")</f>
        <v/>
      </c>
      <c r="AP686" s="46" t="str">
        <f>TRIM(Table1[[#This Row],[Departments-Prgrams]])</f>
        <v/>
      </c>
      <c r="AQ686" s="46" t="str">
        <f>TRIM(Table1[[#This Row],[Grant]])</f>
        <v/>
      </c>
      <c r="AR686" s="46" t="str">
        <f>TRIM(Table1[[#This Row],[Staff ID]])</f>
        <v/>
      </c>
      <c r="AS686" s="46" t="str">
        <f>IF(TRIM(Table1[[#This Row],[Budget Code]])=0,"",TRIM(Table1[[#This Row],[Budget Code]]))</f>
        <v/>
      </c>
      <c r="AT686" s="46" t="str">
        <f>IF(Table1[[#This Row],[Line Description]]&lt;&gt;"",Table1[[#This Row],[Line Description]],"")</f>
        <v/>
      </c>
      <c r="AU686" s="46" t="str">
        <f>IF(Table1[[#This Row],[Cur_Amount Debit]]&gt;0,ROUND(Table1[[#This Row],[Cur_Amount Debit]],2),"")</f>
        <v/>
      </c>
      <c r="AV686" s="46" t="str">
        <f>IF(Table1[[#This Row],[Cur_Amount Credit]]&gt;0,ROUND(Table1[[#This Row],[Cur_Amount Credit]],2),"")</f>
        <v/>
      </c>
      <c r="AW686" s="46" t="str">
        <f>LEFT(Table1[[#This Row],[Cur]],3)</f>
        <v/>
      </c>
      <c r="AX686" s="59"/>
      <c r="AY686" s="46"/>
      <c r="AZ686" s="46" t="str">
        <f>IF(Table1[[#This Row],[Cur]]&lt;&gt;"",IF(Table1[[#This Row],[Cur]]="USD","",ExchangeRate),"")</f>
        <v/>
      </c>
      <c r="BA686" s="46" t="str">
        <f>IF(Table1[[#This Row],[Grant]]&lt;&gt;"",VLOOKUP(Table1[[#This Row],[Grant]],Grants!B:D,3),"")</f>
        <v/>
      </c>
      <c r="BB686" s="46" t="str">
        <f>TRIM(Table1[[#This Row],[Vendor ID]])</f>
        <v/>
      </c>
      <c r="BC686">
        <f>IF(Table1[[#This Row],[Reference Number]]=Q685,BC685,BC685+1)</f>
        <v>2</v>
      </c>
    </row>
    <row r="687" spans="1:55" ht="11.25" hidden="1" customHeight="1">
      <c r="A687" s="1"/>
      <c r="B687" s="88" t="str">
        <f>IF(Table1[[#This Row],[Posting Date]]&lt;&gt;"",IF(Table1[[#This Row],[Reference Number]]=Q686,B686+1,1),"")</f>
        <v/>
      </c>
      <c r="C687" s="61"/>
      <c r="D687" s="61"/>
      <c r="E687" s="218"/>
      <c r="F687" s="143" t="str">
        <f>IFERROR(IF(VLOOKUP(Table1[[#This Row],[Budget Code Description]],Dimentions!$X$6:$AC$132,2,FALSE)="","",VLOOKUP(Table1[[#This Row],[Budget Code Description]],Dimentions!$X$6:$AC$132,2,FALSE)),"")</f>
        <v/>
      </c>
      <c r="G687" s="143" t="str">
        <f>IFERROR(VLOOKUP(Table1[[#This Row],[Budget Code Description]],Dimentions!$X$6:$AC$132,3,FALSE),"")</f>
        <v/>
      </c>
      <c r="H687" s="64" t="str">
        <f>IFERROR(VLOOKUP(Table1[[#This Row],[Account]],Dimentions!$S$6:$V$233,2,FALSE),"")</f>
        <v/>
      </c>
      <c r="I687" s="62">
        <f>_xlfn.NUMBERVALUE(LEFT(Table1[[#This Row],[Account]],1))</f>
        <v>0</v>
      </c>
      <c r="J687" s="62" t="str">
        <f>IFERROR(VLOOKUP(Table1[[#This Row],[Budget Code Description]],Table6[#All],7,FALSE),"")</f>
        <v/>
      </c>
      <c r="K687" s="143" t="str">
        <f>IFERROR(VLOOKUP(Table1[[#This Row],[Budget Code Description]],Table6[#All],8,FALSE),"")</f>
        <v/>
      </c>
      <c r="L687" s="63"/>
      <c r="M687" s="65" t="str">
        <f>IFERROR(VLOOKUP(Table1[[#This Row],[Staff ID]],Table2[],2,FALSE),"")</f>
        <v/>
      </c>
      <c r="N687" s="211" t="str">
        <f>IFERROR(IF(VLOOKUP(Table1[[#This Row],[Budget Code Description]],Dimentions!$X$6:$AC$97,4,FALSE)="","",VLOOKUP(Table1[[#This Row],[Budget Code Description]],Dimentions!$X$6:$AC$97,4,FALSE)),"")</f>
        <v/>
      </c>
      <c r="O687" s="65" t="str">
        <f>IFERROR(VLOOKUP(Table1[[#This Row],[Vendor ID]],Table549[],2,FALSE),"")</f>
        <v/>
      </c>
      <c r="P687" s="63"/>
      <c r="Q687" s="143" t="str">
        <f>IF(Table1[[#This Row],[Posting Date]]&lt;&gt;"",$D$9,"")</f>
        <v/>
      </c>
      <c r="R687" s="159" t="str">
        <f>IF(Table1[[#This Row],[Posting Date]]&lt;&gt;"",$D$10,"")</f>
        <v/>
      </c>
      <c r="S687" s="66"/>
      <c r="T687" s="63"/>
      <c r="U687" s="67"/>
      <c r="V687" s="67"/>
      <c r="W687" s="67" t="str">
        <f t="shared" si="11"/>
        <v/>
      </c>
      <c r="X687" s="161" t="str">
        <f>IF(E687="","",(IF(Table1[[#This Row],[Cur]]="USD",Table1[[#This Row],[Cur_Amount Debit]],Table1[[#This Row],[Cur_Amount Debit]]/Table1[[#This Row],[Exchange Rate]])))</f>
        <v/>
      </c>
      <c r="Y687" s="161" t="str">
        <f>IF(E687="","",(IF(Table1[[#This Row],[Cur]]="USD",Table1[[#This Row],[Cur_Amount Credit]],Table1[[#This Row],[Cur_Amount Credit]]/ExchangeRate)))</f>
        <v/>
      </c>
      <c r="Z687" s="203" t="str">
        <f>IF(E687="","",(Table1[[#This Row],[Debit USD]]-Table1[[#This Row],[Credit USD]]))</f>
        <v/>
      </c>
      <c r="AA687" s="122"/>
      <c r="AB687" s="1"/>
      <c r="AC687" s="15"/>
      <c r="AD687" s="15" t="str">
        <f>IF(AND(OR(Table1[[#This Row],[Account]]="15030",Table1[[#This Row],[Account]]="15035",Table1[[#This Row],[Account]]="20150"),Table1[[#This Row],[Vendor ID]]=""),1,"")</f>
        <v/>
      </c>
      <c r="AE687" s="15"/>
      <c r="AF687" s="15"/>
      <c r="AG687" s="15"/>
      <c r="AH687" s="46" t="str">
        <f>IF(Table1[[#This Row],[Posting Date]]&lt;&gt;"","GJ-"&amp;CountryID,"")</f>
        <v/>
      </c>
      <c r="AI687" s="59" t="str">
        <f>IF(Table1[[#This Row],[Posting Date]]&lt;&gt;"",Table1[[#This Row],[Posting Date]],"")</f>
        <v/>
      </c>
      <c r="AJ687" s="46"/>
      <c r="AK687" s="46" t="str">
        <f>IF(Table1[[#This Row],[Description]]&lt;&gt;"",Table1[[#This Row],[Description]],"")</f>
        <v/>
      </c>
      <c r="AL687" s="46" t="str">
        <f>IF(Table1[[#This Row],[Posting Date]]&lt;&gt;"",Table1[[#This Row],[Reference Number]],"")</f>
        <v/>
      </c>
      <c r="AM687" s="46" t="str">
        <f>TRIM(Table1[[#This Row],[Line '#]])</f>
        <v/>
      </c>
      <c r="AN687" s="46" t="str">
        <f>TRIM(Table1[[#This Row],[Account]])</f>
        <v/>
      </c>
      <c r="AO687" s="46" t="str">
        <f>IF(Table1[[#This Row],[Posting Date]]&lt;&gt;"",$D$5,"")</f>
        <v/>
      </c>
      <c r="AP687" s="46" t="str">
        <f>TRIM(Table1[[#This Row],[Departments-Prgrams]])</f>
        <v/>
      </c>
      <c r="AQ687" s="46" t="str">
        <f>TRIM(Table1[[#This Row],[Grant]])</f>
        <v/>
      </c>
      <c r="AR687" s="46" t="str">
        <f>TRIM(Table1[[#This Row],[Staff ID]])</f>
        <v/>
      </c>
      <c r="AS687" s="46" t="str">
        <f>IF(TRIM(Table1[[#This Row],[Budget Code]])=0,"",TRIM(Table1[[#This Row],[Budget Code]]))</f>
        <v/>
      </c>
      <c r="AT687" s="46" t="str">
        <f>IF(Table1[[#This Row],[Line Description]]&lt;&gt;"",Table1[[#This Row],[Line Description]],"")</f>
        <v/>
      </c>
      <c r="AU687" s="46" t="str">
        <f>IF(Table1[[#This Row],[Cur_Amount Debit]]&gt;0,ROUND(Table1[[#This Row],[Cur_Amount Debit]],2),"")</f>
        <v/>
      </c>
      <c r="AV687" s="46" t="str">
        <f>IF(Table1[[#This Row],[Cur_Amount Credit]]&gt;0,ROUND(Table1[[#This Row],[Cur_Amount Credit]],2),"")</f>
        <v/>
      </c>
      <c r="AW687" s="46" t="str">
        <f>LEFT(Table1[[#This Row],[Cur]],3)</f>
        <v/>
      </c>
      <c r="AX687" s="59"/>
      <c r="AY687" s="46"/>
      <c r="AZ687" s="46" t="str">
        <f>IF(Table1[[#This Row],[Cur]]&lt;&gt;"",IF(Table1[[#This Row],[Cur]]="USD","",ExchangeRate),"")</f>
        <v/>
      </c>
      <c r="BA687" s="46" t="str">
        <f>IF(Table1[[#This Row],[Grant]]&lt;&gt;"",VLOOKUP(Table1[[#This Row],[Grant]],Grants!B:D,3),"")</f>
        <v/>
      </c>
      <c r="BB687" s="46" t="str">
        <f>TRIM(Table1[[#This Row],[Vendor ID]])</f>
        <v/>
      </c>
      <c r="BC687">
        <f>IF(Table1[[#This Row],[Reference Number]]=Q686,BC686,BC686+1)</f>
        <v>2</v>
      </c>
    </row>
    <row r="688" spans="1:55" ht="11.25" hidden="1" customHeight="1">
      <c r="A688" s="1"/>
      <c r="B688" s="88" t="str">
        <f>IF(Table1[[#This Row],[Posting Date]]&lt;&gt;"",IF(Table1[[#This Row],[Reference Number]]=Q687,B687+1,1),"")</f>
        <v/>
      </c>
      <c r="C688" s="61"/>
      <c r="D688" s="61"/>
      <c r="E688" s="218"/>
      <c r="F688" s="143" t="str">
        <f>IFERROR(IF(VLOOKUP(Table1[[#This Row],[Budget Code Description]],Dimentions!$X$6:$AC$132,2,FALSE)="","",VLOOKUP(Table1[[#This Row],[Budget Code Description]],Dimentions!$X$6:$AC$132,2,FALSE)),"")</f>
        <v/>
      </c>
      <c r="G688" s="143" t="str">
        <f>IFERROR(VLOOKUP(Table1[[#This Row],[Budget Code Description]],Dimentions!$X$6:$AC$132,3,FALSE),"")</f>
        <v/>
      </c>
      <c r="H688" s="64" t="str">
        <f>IFERROR(VLOOKUP(Table1[[#This Row],[Account]],Dimentions!$S$6:$V$233,2,FALSE),"")</f>
        <v/>
      </c>
      <c r="I688" s="62">
        <f>_xlfn.NUMBERVALUE(LEFT(Table1[[#This Row],[Account]],1))</f>
        <v>0</v>
      </c>
      <c r="J688" s="62" t="str">
        <f>IFERROR(VLOOKUP(Table1[[#This Row],[Budget Code Description]],Table6[#All],7,FALSE),"")</f>
        <v/>
      </c>
      <c r="K688" s="143" t="str">
        <f>IFERROR(VLOOKUP(Table1[[#This Row],[Budget Code Description]],Table6[#All],8,FALSE),"")</f>
        <v/>
      </c>
      <c r="L688" s="63"/>
      <c r="M688" s="65" t="str">
        <f>IFERROR(VLOOKUP(Table1[[#This Row],[Staff ID]],Table2[],2,FALSE),"")</f>
        <v/>
      </c>
      <c r="N688" s="211" t="str">
        <f>IFERROR(IF(VLOOKUP(Table1[[#This Row],[Budget Code Description]],Dimentions!$X$6:$AC$97,4,FALSE)="","",VLOOKUP(Table1[[#This Row],[Budget Code Description]],Dimentions!$X$6:$AC$97,4,FALSE)),"")</f>
        <v/>
      </c>
      <c r="O688" s="65" t="str">
        <f>IFERROR(VLOOKUP(Table1[[#This Row],[Vendor ID]],Table549[],2,FALSE),"")</f>
        <v/>
      </c>
      <c r="P688" s="63"/>
      <c r="Q688" s="143" t="str">
        <f>IF(Table1[[#This Row],[Posting Date]]&lt;&gt;"",$D$9,"")</f>
        <v/>
      </c>
      <c r="R688" s="159" t="str">
        <f>IF(Table1[[#This Row],[Posting Date]]&lt;&gt;"",$D$10,"")</f>
        <v/>
      </c>
      <c r="S688" s="66"/>
      <c r="T688" s="63"/>
      <c r="U688" s="67"/>
      <c r="V688" s="67"/>
      <c r="W688" s="67" t="str">
        <f t="shared" si="11"/>
        <v/>
      </c>
      <c r="X688" s="161" t="str">
        <f>IF(E688="","",(IF(Table1[[#This Row],[Cur]]="USD",Table1[[#This Row],[Cur_Amount Debit]],Table1[[#This Row],[Cur_Amount Debit]]/Table1[[#This Row],[Exchange Rate]])))</f>
        <v/>
      </c>
      <c r="Y688" s="161" t="str">
        <f>IF(E688="","",(IF(Table1[[#This Row],[Cur]]="USD",Table1[[#This Row],[Cur_Amount Credit]],Table1[[#This Row],[Cur_Amount Credit]]/ExchangeRate)))</f>
        <v/>
      </c>
      <c r="Z688" s="203" t="str">
        <f>IF(E688="","",(Table1[[#This Row],[Debit USD]]-Table1[[#This Row],[Credit USD]]))</f>
        <v/>
      </c>
      <c r="AA688" s="122"/>
      <c r="AB688" s="1"/>
      <c r="AC688" s="15"/>
      <c r="AD688" s="15" t="str">
        <f>IF(AND(OR(Table1[[#This Row],[Account]]="15030",Table1[[#This Row],[Account]]="15035",Table1[[#This Row],[Account]]="20150"),Table1[[#This Row],[Vendor ID]]=""),1,"")</f>
        <v/>
      </c>
      <c r="AE688" s="15"/>
      <c r="AF688" s="15"/>
      <c r="AG688" s="15"/>
      <c r="AH688" s="46" t="str">
        <f>IF(Table1[[#This Row],[Posting Date]]&lt;&gt;"","GJ-"&amp;CountryID,"")</f>
        <v/>
      </c>
      <c r="AI688" s="59" t="str">
        <f>IF(Table1[[#This Row],[Posting Date]]&lt;&gt;"",Table1[[#This Row],[Posting Date]],"")</f>
        <v/>
      </c>
      <c r="AJ688" s="46"/>
      <c r="AK688" s="46" t="str">
        <f>IF(Table1[[#This Row],[Description]]&lt;&gt;"",Table1[[#This Row],[Description]],"")</f>
        <v/>
      </c>
      <c r="AL688" s="46" t="str">
        <f>IF(Table1[[#This Row],[Posting Date]]&lt;&gt;"",Table1[[#This Row],[Reference Number]],"")</f>
        <v/>
      </c>
      <c r="AM688" s="46" t="str">
        <f>TRIM(Table1[[#This Row],[Line '#]])</f>
        <v/>
      </c>
      <c r="AN688" s="46" t="str">
        <f>TRIM(Table1[[#This Row],[Account]])</f>
        <v/>
      </c>
      <c r="AO688" s="46" t="str">
        <f>IF(Table1[[#This Row],[Posting Date]]&lt;&gt;"",$D$5,"")</f>
        <v/>
      </c>
      <c r="AP688" s="46" t="str">
        <f>TRIM(Table1[[#This Row],[Departments-Prgrams]])</f>
        <v/>
      </c>
      <c r="AQ688" s="46" t="str">
        <f>TRIM(Table1[[#This Row],[Grant]])</f>
        <v/>
      </c>
      <c r="AR688" s="46" t="str">
        <f>TRIM(Table1[[#This Row],[Staff ID]])</f>
        <v/>
      </c>
      <c r="AS688" s="46" t="str">
        <f>IF(TRIM(Table1[[#This Row],[Budget Code]])=0,"",TRIM(Table1[[#This Row],[Budget Code]]))</f>
        <v/>
      </c>
      <c r="AT688" s="46" t="str">
        <f>IF(Table1[[#This Row],[Line Description]]&lt;&gt;"",Table1[[#This Row],[Line Description]],"")</f>
        <v/>
      </c>
      <c r="AU688" s="46" t="str">
        <f>IF(Table1[[#This Row],[Cur_Amount Debit]]&gt;0,ROUND(Table1[[#This Row],[Cur_Amount Debit]],2),"")</f>
        <v/>
      </c>
      <c r="AV688" s="46" t="str">
        <f>IF(Table1[[#This Row],[Cur_Amount Credit]]&gt;0,ROUND(Table1[[#This Row],[Cur_Amount Credit]],2),"")</f>
        <v/>
      </c>
      <c r="AW688" s="46" t="str">
        <f>LEFT(Table1[[#This Row],[Cur]],3)</f>
        <v/>
      </c>
      <c r="AX688" s="59"/>
      <c r="AY688" s="46"/>
      <c r="AZ688" s="46" t="str">
        <f>IF(Table1[[#This Row],[Cur]]&lt;&gt;"",IF(Table1[[#This Row],[Cur]]="USD","",ExchangeRate),"")</f>
        <v/>
      </c>
      <c r="BA688" s="46" t="str">
        <f>IF(Table1[[#This Row],[Grant]]&lt;&gt;"",VLOOKUP(Table1[[#This Row],[Grant]],Grants!B:D,3),"")</f>
        <v/>
      </c>
      <c r="BB688" s="46" t="str">
        <f>TRIM(Table1[[#This Row],[Vendor ID]])</f>
        <v/>
      </c>
      <c r="BC688">
        <f>IF(Table1[[#This Row],[Reference Number]]=Q687,BC687,BC687+1)</f>
        <v>2</v>
      </c>
    </row>
    <row r="689" spans="1:55" ht="11.25" hidden="1" customHeight="1">
      <c r="A689" s="1"/>
      <c r="B689" s="88" t="str">
        <f>IF(Table1[[#This Row],[Posting Date]]&lt;&gt;"",IF(Table1[[#This Row],[Reference Number]]=Q688,B688+1,1),"")</f>
        <v/>
      </c>
      <c r="C689" s="61"/>
      <c r="D689" s="61"/>
      <c r="E689" s="218"/>
      <c r="F689" s="143" t="str">
        <f>IFERROR(IF(VLOOKUP(Table1[[#This Row],[Budget Code Description]],Dimentions!$X$6:$AC$132,2,FALSE)="","",VLOOKUP(Table1[[#This Row],[Budget Code Description]],Dimentions!$X$6:$AC$132,2,FALSE)),"")</f>
        <v/>
      </c>
      <c r="G689" s="143" t="str">
        <f>IFERROR(VLOOKUP(Table1[[#This Row],[Budget Code Description]],Dimentions!$X$6:$AC$132,3,FALSE),"")</f>
        <v/>
      </c>
      <c r="H689" s="64" t="str">
        <f>IFERROR(VLOOKUP(Table1[[#This Row],[Account]],Dimentions!$S$6:$V$233,2,FALSE),"")</f>
        <v/>
      </c>
      <c r="I689" s="62">
        <f>_xlfn.NUMBERVALUE(LEFT(Table1[[#This Row],[Account]],1))</f>
        <v>0</v>
      </c>
      <c r="J689" s="62" t="str">
        <f>IFERROR(VLOOKUP(Table1[[#This Row],[Budget Code Description]],Table6[#All],7,FALSE),"")</f>
        <v/>
      </c>
      <c r="K689" s="143" t="str">
        <f>IFERROR(VLOOKUP(Table1[[#This Row],[Budget Code Description]],Table6[#All],8,FALSE),"")</f>
        <v/>
      </c>
      <c r="L689" s="63"/>
      <c r="M689" s="65" t="str">
        <f>IFERROR(VLOOKUP(Table1[[#This Row],[Staff ID]],Table2[],2,FALSE),"")</f>
        <v/>
      </c>
      <c r="N689" s="211" t="str">
        <f>IFERROR(IF(VLOOKUP(Table1[[#This Row],[Budget Code Description]],Dimentions!$X$6:$AC$97,4,FALSE)="","",VLOOKUP(Table1[[#This Row],[Budget Code Description]],Dimentions!$X$6:$AC$97,4,FALSE)),"")</f>
        <v/>
      </c>
      <c r="O689" s="65" t="str">
        <f>IFERROR(VLOOKUP(Table1[[#This Row],[Vendor ID]],Table549[],2,FALSE),"")</f>
        <v/>
      </c>
      <c r="P689" s="63"/>
      <c r="Q689" s="143" t="str">
        <f>IF(Table1[[#This Row],[Posting Date]]&lt;&gt;"",$D$9,"")</f>
        <v/>
      </c>
      <c r="R689" s="159" t="str">
        <f>IF(Table1[[#This Row],[Posting Date]]&lt;&gt;"",$D$10,"")</f>
        <v/>
      </c>
      <c r="S689" s="66"/>
      <c r="T689" s="63"/>
      <c r="U689" s="67"/>
      <c r="V689" s="67"/>
      <c r="W689" s="67" t="str">
        <f t="shared" si="11"/>
        <v/>
      </c>
      <c r="X689" s="161" t="str">
        <f>IF(E689="","",(IF(Table1[[#This Row],[Cur]]="USD",Table1[[#This Row],[Cur_Amount Debit]],Table1[[#This Row],[Cur_Amount Debit]]/Table1[[#This Row],[Exchange Rate]])))</f>
        <v/>
      </c>
      <c r="Y689" s="161" t="str">
        <f>IF(E689="","",(IF(Table1[[#This Row],[Cur]]="USD",Table1[[#This Row],[Cur_Amount Credit]],Table1[[#This Row],[Cur_Amount Credit]]/ExchangeRate)))</f>
        <v/>
      </c>
      <c r="Z689" s="203" t="str">
        <f>IF(E689="","",(Table1[[#This Row],[Debit USD]]-Table1[[#This Row],[Credit USD]]))</f>
        <v/>
      </c>
      <c r="AA689" s="122"/>
      <c r="AB689" s="1"/>
      <c r="AC689" s="15"/>
      <c r="AD689" s="15" t="str">
        <f>IF(AND(OR(Table1[[#This Row],[Account]]="15030",Table1[[#This Row],[Account]]="15035",Table1[[#This Row],[Account]]="20150"),Table1[[#This Row],[Vendor ID]]=""),1,"")</f>
        <v/>
      </c>
      <c r="AE689" s="15"/>
      <c r="AF689" s="15"/>
      <c r="AG689" s="15"/>
      <c r="AH689" s="46" t="str">
        <f>IF(Table1[[#This Row],[Posting Date]]&lt;&gt;"","GJ-"&amp;CountryID,"")</f>
        <v/>
      </c>
      <c r="AI689" s="59" t="str">
        <f>IF(Table1[[#This Row],[Posting Date]]&lt;&gt;"",Table1[[#This Row],[Posting Date]],"")</f>
        <v/>
      </c>
      <c r="AJ689" s="46"/>
      <c r="AK689" s="46" t="str">
        <f>IF(Table1[[#This Row],[Description]]&lt;&gt;"",Table1[[#This Row],[Description]],"")</f>
        <v/>
      </c>
      <c r="AL689" s="46" t="str">
        <f>IF(Table1[[#This Row],[Posting Date]]&lt;&gt;"",Table1[[#This Row],[Reference Number]],"")</f>
        <v/>
      </c>
      <c r="AM689" s="46" t="str">
        <f>TRIM(Table1[[#This Row],[Line '#]])</f>
        <v/>
      </c>
      <c r="AN689" s="46" t="str">
        <f>TRIM(Table1[[#This Row],[Account]])</f>
        <v/>
      </c>
      <c r="AO689" s="46" t="str">
        <f>IF(Table1[[#This Row],[Posting Date]]&lt;&gt;"",$D$5,"")</f>
        <v/>
      </c>
      <c r="AP689" s="46" t="str">
        <f>TRIM(Table1[[#This Row],[Departments-Prgrams]])</f>
        <v/>
      </c>
      <c r="AQ689" s="46" t="str">
        <f>TRIM(Table1[[#This Row],[Grant]])</f>
        <v/>
      </c>
      <c r="AR689" s="46" t="str">
        <f>TRIM(Table1[[#This Row],[Staff ID]])</f>
        <v/>
      </c>
      <c r="AS689" s="46" t="str">
        <f>IF(TRIM(Table1[[#This Row],[Budget Code]])=0,"",TRIM(Table1[[#This Row],[Budget Code]]))</f>
        <v/>
      </c>
      <c r="AT689" s="46" t="str">
        <f>IF(Table1[[#This Row],[Line Description]]&lt;&gt;"",Table1[[#This Row],[Line Description]],"")</f>
        <v/>
      </c>
      <c r="AU689" s="46" t="str">
        <f>IF(Table1[[#This Row],[Cur_Amount Debit]]&gt;0,ROUND(Table1[[#This Row],[Cur_Amount Debit]],2),"")</f>
        <v/>
      </c>
      <c r="AV689" s="46" t="str">
        <f>IF(Table1[[#This Row],[Cur_Amount Credit]]&gt;0,ROUND(Table1[[#This Row],[Cur_Amount Credit]],2),"")</f>
        <v/>
      </c>
      <c r="AW689" s="46" t="str">
        <f>LEFT(Table1[[#This Row],[Cur]],3)</f>
        <v/>
      </c>
      <c r="AX689" s="59"/>
      <c r="AY689" s="46"/>
      <c r="AZ689" s="46" t="str">
        <f>IF(Table1[[#This Row],[Cur]]&lt;&gt;"",IF(Table1[[#This Row],[Cur]]="USD","",ExchangeRate),"")</f>
        <v/>
      </c>
      <c r="BA689" s="46" t="str">
        <f>IF(Table1[[#This Row],[Grant]]&lt;&gt;"",VLOOKUP(Table1[[#This Row],[Grant]],Grants!B:D,3),"")</f>
        <v/>
      </c>
      <c r="BB689" s="46" t="str">
        <f>TRIM(Table1[[#This Row],[Vendor ID]])</f>
        <v/>
      </c>
      <c r="BC689">
        <f>IF(Table1[[#This Row],[Reference Number]]=Q688,BC688,BC688+1)</f>
        <v>2</v>
      </c>
    </row>
    <row r="690" spans="1:55" ht="11.25" hidden="1" customHeight="1">
      <c r="A690" s="1"/>
      <c r="B690" s="88" t="str">
        <f>IF(Table1[[#This Row],[Posting Date]]&lt;&gt;"",IF(Table1[[#This Row],[Reference Number]]=Q689,B689+1,1),"")</f>
        <v/>
      </c>
      <c r="C690" s="61"/>
      <c r="D690" s="61"/>
      <c r="E690" s="218"/>
      <c r="F690" s="143" t="str">
        <f>IFERROR(IF(VLOOKUP(Table1[[#This Row],[Budget Code Description]],Dimentions!$X$6:$AC$132,2,FALSE)="","",VLOOKUP(Table1[[#This Row],[Budget Code Description]],Dimentions!$X$6:$AC$132,2,FALSE)),"")</f>
        <v/>
      </c>
      <c r="G690" s="143" t="str">
        <f>IFERROR(VLOOKUP(Table1[[#This Row],[Budget Code Description]],Dimentions!$X$6:$AC$132,3,FALSE),"")</f>
        <v/>
      </c>
      <c r="H690" s="64" t="str">
        <f>IFERROR(VLOOKUP(Table1[[#This Row],[Account]],Dimentions!$S$6:$V$233,2,FALSE),"")</f>
        <v/>
      </c>
      <c r="I690" s="62">
        <f>_xlfn.NUMBERVALUE(LEFT(Table1[[#This Row],[Account]],1))</f>
        <v>0</v>
      </c>
      <c r="J690" s="62" t="str">
        <f>IFERROR(VLOOKUP(Table1[[#This Row],[Budget Code Description]],Table6[#All],7,FALSE),"")</f>
        <v/>
      </c>
      <c r="K690" s="143" t="str">
        <f>IFERROR(VLOOKUP(Table1[[#This Row],[Budget Code Description]],Table6[#All],8,FALSE),"")</f>
        <v/>
      </c>
      <c r="L690" s="63"/>
      <c r="M690" s="65" t="str">
        <f>IFERROR(VLOOKUP(Table1[[#This Row],[Staff ID]],Table2[],2,FALSE),"")</f>
        <v/>
      </c>
      <c r="N690" s="211" t="str">
        <f>IFERROR(IF(VLOOKUP(Table1[[#This Row],[Budget Code Description]],Dimentions!$X$6:$AC$97,4,FALSE)="","",VLOOKUP(Table1[[#This Row],[Budget Code Description]],Dimentions!$X$6:$AC$97,4,FALSE)),"")</f>
        <v/>
      </c>
      <c r="O690" s="65" t="str">
        <f>IFERROR(VLOOKUP(Table1[[#This Row],[Vendor ID]],Table549[],2,FALSE),"")</f>
        <v/>
      </c>
      <c r="P690" s="63"/>
      <c r="Q690" s="143" t="str">
        <f>IF(Table1[[#This Row],[Posting Date]]&lt;&gt;"",$D$9,"")</f>
        <v/>
      </c>
      <c r="R690" s="159" t="str">
        <f>IF(Table1[[#This Row],[Posting Date]]&lt;&gt;"",$D$10,"")</f>
        <v/>
      </c>
      <c r="S690" s="66"/>
      <c r="T690" s="63"/>
      <c r="U690" s="67"/>
      <c r="V690" s="67"/>
      <c r="W690" s="67" t="str">
        <f t="shared" si="11"/>
        <v/>
      </c>
      <c r="X690" s="161" t="str">
        <f>IF(E690="","",(IF(Table1[[#This Row],[Cur]]="USD",Table1[[#This Row],[Cur_Amount Debit]],Table1[[#This Row],[Cur_Amount Debit]]/Table1[[#This Row],[Exchange Rate]])))</f>
        <v/>
      </c>
      <c r="Y690" s="161" t="str">
        <f>IF(E690="","",(IF(Table1[[#This Row],[Cur]]="USD",Table1[[#This Row],[Cur_Amount Credit]],Table1[[#This Row],[Cur_Amount Credit]]/ExchangeRate)))</f>
        <v/>
      </c>
      <c r="Z690" s="203" t="str">
        <f>IF(E690="","",(Table1[[#This Row],[Debit USD]]-Table1[[#This Row],[Credit USD]]))</f>
        <v/>
      </c>
      <c r="AA690" s="122"/>
      <c r="AB690" s="1"/>
      <c r="AC690" s="15"/>
      <c r="AD690" s="15" t="str">
        <f>IF(AND(OR(Table1[[#This Row],[Account]]="15030",Table1[[#This Row],[Account]]="15035",Table1[[#This Row],[Account]]="20150"),Table1[[#This Row],[Vendor ID]]=""),1,"")</f>
        <v/>
      </c>
      <c r="AE690" s="15"/>
      <c r="AF690" s="15"/>
      <c r="AG690" s="15"/>
      <c r="AH690" s="46" t="str">
        <f>IF(Table1[[#This Row],[Posting Date]]&lt;&gt;"","GJ-"&amp;CountryID,"")</f>
        <v/>
      </c>
      <c r="AI690" s="59" t="str">
        <f>IF(Table1[[#This Row],[Posting Date]]&lt;&gt;"",Table1[[#This Row],[Posting Date]],"")</f>
        <v/>
      </c>
      <c r="AJ690" s="46"/>
      <c r="AK690" s="46" t="str">
        <f>IF(Table1[[#This Row],[Description]]&lt;&gt;"",Table1[[#This Row],[Description]],"")</f>
        <v/>
      </c>
      <c r="AL690" s="46" t="str">
        <f>IF(Table1[[#This Row],[Posting Date]]&lt;&gt;"",Table1[[#This Row],[Reference Number]],"")</f>
        <v/>
      </c>
      <c r="AM690" s="46" t="str">
        <f>TRIM(Table1[[#This Row],[Line '#]])</f>
        <v/>
      </c>
      <c r="AN690" s="46" t="str">
        <f>TRIM(Table1[[#This Row],[Account]])</f>
        <v/>
      </c>
      <c r="AO690" s="46" t="str">
        <f>IF(Table1[[#This Row],[Posting Date]]&lt;&gt;"",$D$5,"")</f>
        <v/>
      </c>
      <c r="AP690" s="46" t="str">
        <f>TRIM(Table1[[#This Row],[Departments-Prgrams]])</f>
        <v/>
      </c>
      <c r="AQ690" s="46" t="str">
        <f>TRIM(Table1[[#This Row],[Grant]])</f>
        <v/>
      </c>
      <c r="AR690" s="46" t="str">
        <f>TRIM(Table1[[#This Row],[Staff ID]])</f>
        <v/>
      </c>
      <c r="AS690" s="46" t="str">
        <f>IF(TRIM(Table1[[#This Row],[Budget Code]])=0,"",TRIM(Table1[[#This Row],[Budget Code]]))</f>
        <v/>
      </c>
      <c r="AT690" s="46" t="str">
        <f>IF(Table1[[#This Row],[Line Description]]&lt;&gt;"",Table1[[#This Row],[Line Description]],"")</f>
        <v/>
      </c>
      <c r="AU690" s="46" t="str">
        <f>IF(Table1[[#This Row],[Cur_Amount Debit]]&gt;0,ROUND(Table1[[#This Row],[Cur_Amount Debit]],2),"")</f>
        <v/>
      </c>
      <c r="AV690" s="46" t="str">
        <f>IF(Table1[[#This Row],[Cur_Amount Credit]]&gt;0,ROUND(Table1[[#This Row],[Cur_Amount Credit]],2),"")</f>
        <v/>
      </c>
      <c r="AW690" s="46" t="str">
        <f>LEFT(Table1[[#This Row],[Cur]],3)</f>
        <v/>
      </c>
      <c r="AX690" s="59"/>
      <c r="AY690" s="46"/>
      <c r="AZ690" s="46" t="str">
        <f>IF(Table1[[#This Row],[Cur]]&lt;&gt;"",IF(Table1[[#This Row],[Cur]]="USD","",ExchangeRate),"")</f>
        <v/>
      </c>
      <c r="BA690" s="46" t="str">
        <f>IF(Table1[[#This Row],[Grant]]&lt;&gt;"",VLOOKUP(Table1[[#This Row],[Grant]],Grants!B:D,3),"")</f>
        <v/>
      </c>
      <c r="BB690" s="46" t="str">
        <f>TRIM(Table1[[#This Row],[Vendor ID]])</f>
        <v/>
      </c>
      <c r="BC690">
        <f>IF(Table1[[#This Row],[Reference Number]]=Q689,BC689,BC689+1)</f>
        <v>2</v>
      </c>
    </row>
    <row r="691" spans="1:55" ht="11.25" hidden="1" customHeight="1">
      <c r="A691" s="1"/>
      <c r="B691" s="88" t="str">
        <f>IF(Table1[[#This Row],[Posting Date]]&lt;&gt;"",IF(Table1[[#This Row],[Reference Number]]=Q690,B690+1,1),"")</f>
        <v/>
      </c>
      <c r="C691" s="61"/>
      <c r="D691" s="61"/>
      <c r="E691" s="218"/>
      <c r="F691" s="143" t="str">
        <f>IFERROR(IF(VLOOKUP(Table1[[#This Row],[Budget Code Description]],Dimentions!$X$6:$AC$132,2,FALSE)="","",VLOOKUP(Table1[[#This Row],[Budget Code Description]],Dimentions!$X$6:$AC$132,2,FALSE)),"")</f>
        <v/>
      </c>
      <c r="G691" s="143" t="str">
        <f>IFERROR(VLOOKUP(Table1[[#This Row],[Budget Code Description]],Dimentions!$X$6:$AC$132,3,FALSE),"")</f>
        <v/>
      </c>
      <c r="H691" s="64" t="str">
        <f>IFERROR(VLOOKUP(Table1[[#This Row],[Account]],Dimentions!$S$6:$V$233,2,FALSE),"")</f>
        <v/>
      </c>
      <c r="I691" s="62">
        <f>_xlfn.NUMBERVALUE(LEFT(Table1[[#This Row],[Account]],1))</f>
        <v>0</v>
      </c>
      <c r="J691" s="62" t="str">
        <f>IFERROR(VLOOKUP(Table1[[#This Row],[Budget Code Description]],Table6[#All],7,FALSE),"")</f>
        <v/>
      </c>
      <c r="K691" s="143" t="str">
        <f>IFERROR(VLOOKUP(Table1[[#This Row],[Budget Code Description]],Table6[#All],8,FALSE),"")</f>
        <v/>
      </c>
      <c r="L691" s="63"/>
      <c r="M691" s="65" t="str">
        <f>IFERROR(VLOOKUP(Table1[[#This Row],[Staff ID]],Table2[],2,FALSE),"")</f>
        <v/>
      </c>
      <c r="N691" s="211" t="str">
        <f>IFERROR(IF(VLOOKUP(Table1[[#This Row],[Budget Code Description]],Dimentions!$X$6:$AC$97,4,FALSE)="","",VLOOKUP(Table1[[#This Row],[Budget Code Description]],Dimentions!$X$6:$AC$97,4,FALSE)),"")</f>
        <v/>
      </c>
      <c r="O691" s="65" t="str">
        <f>IFERROR(VLOOKUP(Table1[[#This Row],[Vendor ID]],Table549[],2,FALSE),"")</f>
        <v/>
      </c>
      <c r="P691" s="63"/>
      <c r="Q691" s="143" t="str">
        <f>IF(Table1[[#This Row],[Posting Date]]&lt;&gt;"",$D$9,"")</f>
        <v/>
      </c>
      <c r="R691" s="159" t="str">
        <f>IF(Table1[[#This Row],[Posting Date]]&lt;&gt;"",$D$10,"")</f>
        <v/>
      </c>
      <c r="S691" s="66"/>
      <c r="T691" s="63"/>
      <c r="U691" s="67"/>
      <c r="V691" s="67"/>
      <c r="W691" s="67" t="str">
        <f t="shared" si="11"/>
        <v/>
      </c>
      <c r="X691" s="161" t="str">
        <f>IF(E691="","",(IF(Table1[[#This Row],[Cur]]="USD",Table1[[#This Row],[Cur_Amount Debit]],Table1[[#This Row],[Cur_Amount Debit]]/Table1[[#This Row],[Exchange Rate]])))</f>
        <v/>
      </c>
      <c r="Y691" s="161" t="str">
        <f>IF(E691="","",(IF(Table1[[#This Row],[Cur]]="USD",Table1[[#This Row],[Cur_Amount Credit]],Table1[[#This Row],[Cur_Amount Credit]]/ExchangeRate)))</f>
        <v/>
      </c>
      <c r="Z691" s="203" t="str">
        <f>IF(E691="","",(Table1[[#This Row],[Debit USD]]-Table1[[#This Row],[Credit USD]]))</f>
        <v/>
      </c>
      <c r="AA691" s="122"/>
      <c r="AB691" s="1"/>
      <c r="AC691" s="15"/>
      <c r="AD691" s="15" t="str">
        <f>IF(AND(OR(Table1[[#This Row],[Account]]="15030",Table1[[#This Row],[Account]]="15035",Table1[[#This Row],[Account]]="20150"),Table1[[#This Row],[Vendor ID]]=""),1,"")</f>
        <v/>
      </c>
      <c r="AE691" s="15"/>
      <c r="AF691" s="15"/>
      <c r="AG691" s="15"/>
      <c r="AH691" s="46" t="str">
        <f>IF(Table1[[#This Row],[Posting Date]]&lt;&gt;"","GJ-"&amp;CountryID,"")</f>
        <v/>
      </c>
      <c r="AI691" s="59" t="str">
        <f>IF(Table1[[#This Row],[Posting Date]]&lt;&gt;"",Table1[[#This Row],[Posting Date]],"")</f>
        <v/>
      </c>
      <c r="AJ691" s="46"/>
      <c r="AK691" s="46" t="str">
        <f>IF(Table1[[#This Row],[Description]]&lt;&gt;"",Table1[[#This Row],[Description]],"")</f>
        <v/>
      </c>
      <c r="AL691" s="46" t="str">
        <f>IF(Table1[[#This Row],[Posting Date]]&lt;&gt;"",Table1[[#This Row],[Reference Number]],"")</f>
        <v/>
      </c>
      <c r="AM691" s="46" t="str">
        <f>TRIM(Table1[[#This Row],[Line '#]])</f>
        <v/>
      </c>
      <c r="AN691" s="46" t="str">
        <f>TRIM(Table1[[#This Row],[Account]])</f>
        <v/>
      </c>
      <c r="AO691" s="46" t="str">
        <f>IF(Table1[[#This Row],[Posting Date]]&lt;&gt;"",$D$5,"")</f>
        <v/>
      </c>
      <c r="AP691" s="46" t="str">
        <f>TRIM(Table1[[#This Row],[Departments-Prgrams]])</f>
        <v/>
      </c>
      <c r="AQ691" s="46" t="str">
        <f>TRIM(Table1[[#This Row],[Grant]])</f>
        <v/>
      </c>
      <c r="AR691" s="46" t="str">
        <f>TRIM(Table1[[#This Row],[Staff ID]])</f>
        <v/>
      </c>
      <c r="AS691" s="46" t="str">
        <f>IF(TRIM(Table1[[#This Row],[Budget Code]])=0,"",TRIM(Table1[[#This Row],[Budget Code]]))</f>
        <v/>
      </c>
      <c r="AT691" s="46" t="str">
        <f>IF(Table1[[#This Row],[Line Description]]&lt;&gt;"",Table1[[#This Row],[Line Description]],"")</f>
        <v/>
      </c>
      <c r="AU691" s="46" t="str">
        <f>IF(Table1[[#This Row],[Cur_Amount Debit]]&gt;0,ROUND(Table1[[#This Row],[Cur_Amount Debit]],2),"")</f>
        <v/>
      </c>
      <c r="AV691" s="46" t="str">
        <f>IF(Table1[[#This Row],[Cur_Amount Credit]]&gt;0,ROUND(Table1[[#This Row],[Cur_Amount Credit]],2),"")</f>
        <v/>
      </c>
      <c r="AW691" s="46" t="str">
        <f>LEFT(Table1[[#This Row],[Cur]],3)</f>
        <v/>
      </c>
      <c r="AX691" s="59"/>
      <c r="AY691" s="46"/>
      <c r="AZ691" s="46" t="str">
        <f>IF(Table1[[#This Row],[Cur]]&lt;&gt;"",IF(Table1[[#This Row],[Cur]]="USD","",ExchangeRate),"")</f>
        <v/>
      </c>
      <c r="BA691" s="46" t="str">
        <f>IF(Table1[[#This Row],[Grant]]&lt;&gt;"",VLOOKUP(Table1[[#This Row],[Grant]],Grants!B:D,3),"")</f>
        <v/>
      </c>
      <c r="BB691" s="46" t="str">
        <f>TRIM(Table1[[#This Row],[Vendor ID]])</f>
        <v/>
      </c>
      <c r="BC691">
        <f>IF(Table1[[#This Row],[Reference Number]]=Q690,BC690,BC690+1)</f>
        <v>2</v>
      </c>
    </row>
    <row r="692" spans="1:55" ht="11.25" hidden="1" customHeight="1">
      <c r="A692" s="1"/>
      <c r="B692" s="88" t="str">
        <f>IF(Table1[[#This Row],[Posting Date]]&lt;&gt;"",IF(Table1[[#This Row],[Reference Number]]=Q691,B691+1,1),"")</f>
        <v/>
      </c>
      <c r="C692" s="61"/>
      <c r="D692" s="61"/>
      <c r="E692" s="218"/>
      <c r="F692" s="143" t="str">
        <f>IFERROR(IF(VLOOKUP(Table1[[#This Row],[Budget Code Description]],Dimentions!$X$6:$AC$132,2,FALSE)="","",VLOOKUP(Table1[[#This Row],[Budget Code Description]],Dimentions!$X$6:$AC$132,2,FALSE)),"")</f>
        <v/>
      </c>
      <c r="G692" s="143" t="str">
        <f>IFERROR(VLOOKUP(Table1[[#This Row],[Budget Code Description]],Dimentions!$X$6:$AC$132,3,FALSE),"")</f>
        <v/>
      </c>
      <c r="H692" s="64" t="str">
        <f>IFERROR(VLOOKUP(Table1[[#This Row],[Account]],Dimentions!$S$6:$V$233,2,FALSE),"")</f>
        <v/>
      </c>
      <c r="I692" s="62">
        <f>_xlfn.NUMBERVALUE(LEFT(Table1[[#This Row],[Account]],1))</f>
        <v>0</v>
      </c>
      <c r="J692" s="62" t="str">
        <f>IFERROR(VLOOKUP(Table1[[#This Row],[Budget Code Description]],Table6[#All],7,FALSE),"")</f>
        <v/>
      </c>
      <c r="K692" s="143" t="str">
        <f>IFERROR(VLOOKUP(Table1[[#This Row],[Budget Code Description]],Table6[#All],8,FALSE),"")</f>
        <v/>
      </c>
      <c r="L692" s="63"/>
      <c r="M692" s="65" t="str">
        <f>IFERROR(VLOOKUP(Table1[[#This Row],[Staff ID]],Table2[],2,FALSE),"")</f>
        <v/>
      </c>
      <c r="N692" s="211" t="str">
        <f>IFERROR(IF(VLOOKUP(Table1[[#This Row],[Budget Code Description]],Dimentions!$X$6:$AC$97,4,FALSE)="","",VLOOKUP(Table1[[#This Row],[Budget Code Description]],Dimentions!$X$6:$AC$97,4,FALSE)),"")</f>
        <v/>
      </c>
      <c r="O692" s="65" t="str">
        <f>IFERROR(VLOOKUP(Table1[[#This Row],[Vendor ID]],Table549[],2,FALSE),"")</f>
        <v/>
      </c>
      <c r="P692" s="63"/>
      <c r="Q692" s="143" t="str">
        <f>IF(Table1[[#This Row],[Posting Date]]&lt;&gt;"",$D$9,"")</f>
        <v/>
      </c>
      <c r="R692" s="159" t="str">
        <f>IF(Table1[[#This Row],[Posting Date]]&lt;&gt;"",$D$10,"")</f>
        <v/>
      </c>
      <c r="S692" s="66"/>
      <c r="T692" s="63"/>
      <c r="U692" s="67"/>
      <c r="V692" s="67"/>
      <c r="W692" s="67" t="str">
        <f t="shared" si="11"/>
        <v/>
      </c>
      <c r="X692" s="161" t="str">
        <f>IF(E692="","",(IF(Table1[[#This Row],[Cur]]="USD",Table1[[#This Row],[Cur_Amount Debit]],Table1[[#This Row],[Cur_Amount Debit]]/Table1[[#This Row],[Exchange Rate]])))</f>
        <v/>
      </c>
      <c r="Y692" s="161" t="str">
        <f>IF(E692="","",(IF(Table1[[#This Row],[Cur]]="USD",Table1[[#This Row],[Cur_Amount Credit]],Table1[[#This Row],[Cur_Amount Credit]]/ExchangeRate)))</f>
        <v/>
      </c>
      <c r="Z692" s="203" t="str">
        <f>IF(E692="","",(Table1[[#This Row],[Debit USD]]-Table1[[#This Row],[Credit USD]]))</f>
        <v/>
      </c>
      <c r="AA692" s="122"/>
      <c r="AB692" s="1"/>
      <c r="AC692" s="15"/>
      <c r="AD692" s="15" t="str">
        <f>IF(AND(OR(Table1[[#This Row],[Account]]="15030",Table1[[#This Row],[Account]]="15035",Table1[[#This Row],[Account]]="20150"),Table1[[#This Row],[Vendor ID]]=""),1,"")</f>
        <v/>
      </c>
      <c r="AE692" s="15"/>
      <c r="AF692" s="15"/>
      <c r="AG692" s="15"/>
      <c r="AH692" s="46" t="str">
        <f>IF(Table1[[#This Row],[Posting Date]]&lt;&gt;"","GJ-"&amp;CountryID,"")</f>
        <v/>
      </c>
      <c r="AI692" s="59" t="str">
        <f>IF(Table1[[#This Row],[Posting Date]]&lt;&gt;"",Table1[[#This Row],[Posting Date]],"")</f>
        <v/>
      </c>
      <c r="AJ692" s="46"/>
      <c r="AK692" s="46" t="str">
        <f>IF(Table1[[#This Row],[Description]]&lt;&gt;"",Table1[[#This Row],[Description]],"")</f>
        <v/>
      </c>
      <c r="AL692" s="46" t="str">
        <f>IF(Table1[[#This Row],[Posting Date]]&lt;&gt;"",Table1[[#This Row],[Reference Number]],"")</f>
        <v/>
      </c>
      <c r="AM692" s="46" t="str">
        <f>TRIM(Table1[[#This Row],[Line '#]])</f>
        <v/>
      </c>
      <c r="AN692" s="46" t="str">
        <f>TRIM(Table1[[#This Row],[Account]])</f>
        <v/>
      </c>
      <c r="AO692" s="46" t="str">
        <f>IF(Table1[[#This Row],[Posting Date]]&lt;&gt;"",$D$5,"")</f>
        <v/>
      </c>
      <c r="AP692" s="46" t="str">
        <f>TRIM(Table1[[#This Row],[Departments-Prgrams]])</f>
        <v/>
      </c>
      <c r="AQ692" s="46" t="str">
        <f>TRIM(Table1[[#This Row],[Grant]])</f>
        <v/>
      </c>
      <c r="AR692" s="46" t="str">
        <f>TRIM(Table1[[#This Row],[Staff ID]])</f>
        <v/>
      </c>
      <c r="AS692" s="46" t="str">
        <f>IF(TRIM(Table1[[#This Row],[Budget Code]])=0,"",TRIM(Table1[[#This Row],[Budget Code]]))</f>
        <v/>
      </c>
      <c r="AT692" s="46" t="str">
        <f>IF(Table1[[#This Row],[Line Description]]&lt;&gt;"",Table1[[#This Row],[Line Description]],"")</f>
        <v/>
      </c>
      <c r="AU692" s="46" t="str">
        <f>IF(Table1[[#This Row],[Cur_Amount Debit]]&gt;0,ROUND(Table1[[#This Row],[Cur_Amount Debit]],2),"")</f>
        <v/>
      </c>
      <c r="AV692" s="46" t="str">
        <f>IF(Table1[[#This Row],[Cur_Amount Credit]]&gt;0,ROUND(Table1[[#This Row],[Cur_Amount Credit]],2),"")</f>
        <v/>
      </c>
      <c r="AW692" s="46" t="str">
        <f>LEFT(Table1[[#This Row],[Cur]],3)</f>
        <v/>
      </c>
      <c r="AX692" s="59"/>
      <c r="AY692" s="46"/>
      <c r="AZ692" s="46" t="str">
        <f>IF(Table1[[#This Row],[Cur]]&lt;&gt;"",IF(Table1[[#This Row],[Cur]]="USD","",ExchangeRate),"")</f>
        <v/>
      </c>
      <c r="BA692" s="46" t="str">
        <f>IF(Table1[[#This Row],[Grant]]&lt;&gt;"",VLOOKUP(Table1[[#This Row],[Grant]],Grants!B:D,3),"")</f>
        <v/>
      </c>
      <c r="BB692" s="46" t="str">
        <f>TRIM(Table1[[#This Row],[Vendor ID]])</f>
        <v/>
      </c>
      <c r="BC692">
        <f>IF(Table1[[#This Row],[Reference Number]]=Q691,BC691,BC691+1)</f>
        <v>2</v>
      </c>
    </row>
    <row r="693" spans="1:55" ht="11.25" hidden="1" customHeight="1">
      <c r="A693" s="1"/>
      <c r="B693" s="88" t="str">
        <f>IF(Table1[[#This Row],[Posting Date]]&lt;&gt;"",IF(Table1[[#This Row],[Reference Number]]=Q692,B692+1,1),"")</f>
        <v/>
      </c>
      <c r="C693" s="61"/>
      <c r="D693" s="61"/>
      <c r="E693" s="218"/>
      <c r="F693" s="143" t="str">
        <f>IFERROR(IF(VLOOKUP(Table1[[#This Row],[Budget Code Description]],Dimentions!$X$6:$AC$132,2,FALSE)="","",VLOOKUP(Table1[[#This Row],[Budget Code Description]],Dimentions!$X$6:$AC$132,2,FALSE)),"")</f>
        <v/>
      </c>
      <c r="G693" s="143" t="str">
        <f>IFERROR(VLOOKUP(Table1[[#This Row],[Budget Code Description]],Dimentions!$X$6:$AC$132,3,FALSE),"")</f>
        <v/>
      </c>
      <c r="H693" s="64" t="str">
        <f>IFERROR(VLOOKUP(Table1[[#This Row],[Account]],Dimentions!$S$6:$V$233,2,FALSE),"")</f>
        <v/>
      </c>
      <c r="I693" s="62">
        <f>_xlfn.NUMBERVALUE(LEFT(Table1[[#This Row],[Account]],1))</f>
        <v>0</v>
      </c>
      <c r="J693" s="62" t="str">
        <f>IFERROR(VLOOKUP(Table1[[#This Row],[Budget Code Description]],Table6[#All],7,FALSE),"")</f>
        <v/>
      </c>
      <c r="K693" s="143" t="str">
        <f>IFERROR(VLOOKUP(Table1[[#This Row],[Budget Code Description]],Table6[#All],8,FALSE),"")</f>
        <v/>
      </c>
      <c r="L693" s="63"/>
      <c r="M693" s="65" t="str">
        <f>IFERROR(VLOOKUP(Table1[[#This Row],[Staff ID]],Table2[],2,FALSE),"")</f>
        <v/>
      </c>
      <c r="N693" s="211" t="str">
        <f>IFERROR(IF(VLOOKUP(Table1[[#This Row],[Budget Code Description]],Dimentions!$X$6:$AC$97,4,FALSE)="","",VLOOKUP(Table1[[#This Row],[Budget Code Description]],Dimentions!$X$6:$AC$97,4,FALSE)),"")</f>
        <v/>
      </c>
      <c r="O693" s="65" t="str">
        <f>IFERROR(VLOOKUP(Table1[[#This Row],[Vendor ID]],Table549[],2,FALSE),"")</f>
        <v/>
      </c>
      <c r="P693" s="63"/>
      <c r="Q693" s="143" t="str">
        <f>IF(Table1[[#This Row],[Posting Date]]&lt;&gt;"",$D$9,"")</f>
        <v/>
      </c>
      <c r="R693" s="159" t="str">
        <f>IF(Table1[[#This Row],[Posting Date]]&lt;&gt;"",$D$10,"")</f>
        <v/>
      </c>
      <c r="S693" s="66"/>
      <c r="T693" s="63"/>
      <c r="U693" s="67"/>
      <c r="V693" s="67"/>
      <c r="W693" s="67" t="str">
        <f t="shared" si="11"/>
        <v/>
      </c>
      <c r="X693" s="161" t="str">
        <f>IF(E693="","",(IF(Table1[[#This Row],[Cur]]="USD",Table1[[#This Row],[Cur_Amount Debit]],Table1[[#This Row],[Cur_Amount Debit]]/Table1[[#This Row],[Exchange Rate]])))</f>
        <v/>
      </c>
      <c r="Y693" s="161" t="str">
        <f>IF(E693="","",(IF(Table1[[#This Row],[Cur]]="USD",Table1[[#This Row],[Cur_Amount Credit]],Table1[[#This Row],[Cur_Amount Credit]]/ExchangeRate)))</f>
        <v/>
      </c>
      <c r="Z693" s="203" t="str">
        <f>IF(E693="","",(Table1[[#This Row],[Debit USD]]-Table1[[#This Row],[Credit USD]]))</f>
        <v/>
      </c>
      <c r="AA693" s="122"/>
      <c r="AB693" s="1"/>
      <c r="AC693" s="15"/>
      <c r="AD693" s="15" t="str">
        <f>IF(AND(OR(Table1[[#This Row],[Account]]="15030",Table1[[#This Row],[Account]]="15035",Table1[[#This Row],[Account]]="20150"),Table1[[#This Row],[Vendor ID]]=""),1,"")</f>
        <v/>
      </c>
      <c r="AE693" s="15"/>
      <c r="AF693" s="15"/>
      <c r="AG693" s="15"/>
      <c r="AH693" s="46" t="str">
        <f>IF(Table1[[#This Row],[Posting Date]]&lt;&gt;"","GJ-"&amp;CountryID,"")</f>
        <v/>
      </c>
      <c r="AI693" s="59" t="str">
        <f>IF(Table1[[#This Row],[Posting Date]]&lt;&gt;"",Table1[[#This Row],[Posting Date]],"")</f>
        <v/>
      </c>
      <c r="AJ693" s="46"/>
      <c r="AK693" s="46" t="str">
        <f>IF(Table1[[#This Row],[Description]]&lt;&gt;"",Table1[[#This Row],[Description]],"")</f>
        <v/>
      </c>
      <c r="AL693" s="46" t="str">
        <f>IF(Table1[[#This Row],[Posting Date]]&lt;&gt;"",Table1[[#This Row],[Reference Number]],"")</f>
        <v/>
      </c>
      <c r="AM693" s="46" t="str">
        <f>TRIM(Table1[[#This Row],[Line '#]])</f>
        <v/>
      </c>
      <c r="AN693" s="46" t="str">
        <f>TRIM(Table1[[#This Row],[Account]])</f>
        <v/>
      </c>
      <c r="AO693" s="46" t="str">
        <f>IF(Table1[[#This Row],[Posting Date]]&lt;&gt;"",$D$5,"")</f>
        <v/>
      </c>
      <c r="AP693" s="46" t="str">
        <f>TRIM(Table1[[#This Row],[Departments-Prgrams]])</f>
        <v/>
      </c>
      <c r="AQ693" s="46" t="str">
        <f>TRIM(Table1[[#This Row],[Grant]])</f>
        <v/>
      </c>
      <c r="AR693" s="46" t="str">
        <f>TRIM(Table1[[#This Row],[Staff ID]])</f>
        <v/>
      </c>
      <c r="AS693" s="46" t="str">
        <f>IF(TRIM(Table1[[#This Row],[Budget Code]])=0,"",TRIM(Table1[[#This Row],[Budget Code]]))</f>
        <v/>
      </c>
      <c r="AT693" s="46" t="str">
        <f>IF(Table1[[#This Row],[Line Description]]&lt;&gt;"",Table1[[#This Row],[Line Description]],"")</f>
        <v/>
      </c>
      <c r="AU693" s="46" t="str">
        <f>IF(Table1[[#This Row],[Cur_Amount Debit]]&gt;0,ROUND(Table1[[#This Row],[Cur_Amount Debit]],2),"")</f>
        <v/>
      </c>
      <c r="AV693" s="46" t="str">
        <f>IF(Table1[[#This Row],[Cur_Amount Credit]]&gt;0,ROUND(Table1[[#This Row],[Cur_Amount Credit]],2),"")</f>
        <v/>
      </c>
      <c r="AW693" s="46" t="str">
        <f>LEFT(Table1[[#This Row],[Cur]],3)</f>
        <v/>
      </c>
      <c r="AX693" s="59"/>
      <c r="AY693" s="46"/>
      <c r="AZ693" s="46" t="str">
        <f>IF(Table1[[#This Row],[Cur]]&lt;&gt;"",IF(Table1[[#This Row],[Cur]]="USD","",ExchangeRate),"")</f>
        <v/>
      </c>
      <c r="BA693" s="46" t="str">
        <f>IF(Table1[[#This Row],[Grant]]&lt;&gt;"",VLOOKUP(Table1[[#This Row],[Grant]],Grants!B:D,3),"")</f>
        <v/>
      </c>
      <c r="BB693" s="46" t="str">
        <f>TRIM(Table1[[#This Row],[Vendor ID]])</f>
        <v/>
      </c>
      <c r="BC693">
        <f>IF(Table1[[#This Row],[Reference Number]]=Q692,BC692,BC692+1)</f>
        <v>2</v>
      </c>
    </row>
    <row r="694" spans="1:55" ht="11.25" hidden="1" customHeight="1">
      <c r="A694" s="1"/>
      <c r="B694" s="88" t="str">
        <f>IF(Table1[[#This Row],[Posting Date]]&lt;&gt;"",IF(Table1[[#This Row],[Reference Number]]=Q693,B693+1,1),"")</f>
        <v/>
      </c>
      <c r="C694" s="61"/>
      <c r="D694" s="61"/>
      <c r="E694" s="218"/>
      <c r="F694" s="143" t="str">
        <f>IFERROR(IF(VLOOKUP(Table1[[#This Row],[Budget Code Description]],Dimentions!$X$6:$AC$132,2,FALSE)="","",VLOOKUP(Table1[[#This Row],[Budget Code Description]],Dimentions!$X$6:$AC$132,2,FALSE)),"")</f>
        <v/>
      </c>
      <c r="G694" s="143" t="str">
        <f>IFERROR(VLOOKUP(Table1[[#This Row],[Budget Code Description]],Dimentions!$X$6:$AC$132,3,FALSE),"")</f>
        <v/>
      </c>
      <c r="H694" s="64" t="str">
        <f>IFERROR(VLOOKUP(Table1[[#This Row],[Account]],Dimentions!$S$6:$V$233,2,FALSE),"")</f>
        <v/>
      </c>
      <c r="I694" s="62">
        <f>_xlfn.NUMBERVALUE(LEFT(Table1[[#This Row],[Account]],1))</f>
        <v>0</v>
      </c>
      <c r="J694" s="62" t="str">
        <f>IFERROR(VLOOKUP(Table1[[#This Row],[Budget Code Description]],Table6[#All],7,FALSE),"")</f>
        <v/>
      </c>
      <c r="K694" s="143" t="str">
        <f>IFERROR(VLOOKUP(Table1[[#This Row],[Budget Code Description]],Table6[#All],8,FALSE),"")</f>
        <v/>
      </c>
      <c r="L694" s="63"/>
      <c r="M694" s="65" t="str">
        <f>IFERROR(VLOOKUP(Table1[[#This Row],[Staff ID]],Table2[],2,FALSE),"")</f>
        <v/>
      </c>
      <c r="N694" s="211" t="str">
        <f>IFERROR(IF(VLOOKUP(Table1[[#This Row],[Budget Code Description]],Dimentions!$X$6:$AC$97,4,FALSE)="","",VLOOKUP(Table1[[#This Row],[Budget Code Description]],Dimentions!$X$6:$AC$97,4,FALSE)),"")</f>
        <v/>
      </c>
      <c r="O694" s="65" t="str">
        <f>IFERROR(VLOOKUP(Table1[[#This Row],[Vendor ID]],Table549[],2,FALSE),"")</f>
        <v/>
      </c>
      <c r="P694" s="63"/>
      <c r="Q694" s="143" t="str">
        <f>IF(Table1[[#This Row],[Posting Date]]&lt;&gt;"",$D$9,"")</f>
        <v/>
      </c>
      <c r="R694" s="159" t="str">
        <f>IF(Table1[[#This Row],[Posting Date]]&lt;&gt;"",$D$10,"")</f>
        <v/>
      </c>
      <c r="S694" s="66"/>
      <c r="T694" s="63"/>
      <c r="U694" s="67"/>
      <c r="V694" s="67"/>
      <c r="W694" s="67" t="str">
        <f t="shared" si="11"/>
        <v/>
      </c>
      <c r="X694" s="161" t="str">
        <f>IF(E694="","",(IF(Table1[[#This Row],[Cur]]="USD",Table1[[#This Row],[Cur_Amount Debit]],Table1[[#This Row],[Cur_Amount Debit]]/Table1[[#This Row],[Exchange Rate]])))</f>
        <v/>
      </c>
      <c r="Y694" s="161" t="str">
        <f>IF(E694="","",(IF(Table1[[#This Row],[Cur]]="USD",Table1[[#This Row],[Cur_Amount Credit]],Table1[[#This Row],[Cur_Amount Credit]]/ExchangeRate)))</f>
        <v/>
      </c>
      <c r="Z694" s="203" t="str">
        <f>IF(E694="","",(Table1[[#This Row],[Debit USD]]-Table1[[#This Row],[Credit USD]]))</f>
        <v/>
      </c>
      <c r="AA694" s="122"/>
      <c r="AB694" s="1"/>
      <c r="AC694" s="15"/>
      <c r="AD694" s="15" t="str">
        <f>IF(AND(OR(Table1[[#This Row],[Account]]="15030",Table1[[#This Row],[Account]]="15035",Table1[[#This Row],[Account]]="20150"),Table1[[#This Row],[Vendor ID]]=""),1,"")</f>
        <v/>
      </c>
      <c r="AE694" s="15"/>
      <c r="AF694" s="15"/>
      <c r="AG694" s="15"/>
      <c r="AH694" s="46" t="str">
        <f>IF(Table1[[#This Row],[Posting Date]]&lt;&gt;"","GJ-"&amp;CountryID,"")</f>
        <v/>
      </c>
      <c r="AI694" s="59" t="str">
        <f>IF(Table1[[#This Row],[Posting Date]]&lt;&gt;"",Table1[[#This Row],[Posting Date]],"")</f>
        <v/>
      </c>
      <c r="AJ694" s="46"/>
      <c r="AK694" s="46" t="str">
        <f>IF(Table1[[#This Row],[Description]]&lt;&gt;"",Table1[[#This Row],[Description]],"")</f>
        <v/>
      </c>
      <c r="AL694" s="46" t="str">
        <f>IF(Table1[[#This Row],[Posting Date]]&lt;&gt;"",Table1[[#This Row],[Reference Number]],"")</f>
        <v/>
      </c>
      <c r="AM694" s="46" t="str">
        <f>TRIM(Table1[[#This Row],[Line '#]])</f>
        <v/>
      </c>
      <c r="AN694" s="46" t="str">
        <f>TRIM(Table1[[#This Row],[Account]])</f>
        <v/>
      </c>
      <c r="AO694" s="46" t="str">
        <f>IF(Table1[[#This Row],[Posting Date]]&lt;&gt;"",$D$5,"")</f>
        <v/>
      </c>
      <c r="AP694" s="46" t="str">
        <f>TRIM(Table1[[#This Row],[Departments-Prgrams]])</f>
        <v/>
      </c>
      <c r="AQ694" s="46" t="str">
        <f>TRIM(Table1[[#This Row],[Grant]])</f>
        <v/>
      </c>
      <c r="AR694" s="46" t="str">
        <f>TRIM(Table1[[#This Row],[Staff ID]])</f>
        <v/>
      </c>
      <c r="AS694" s="46" t="str">
        <f>IF(TRIM(Table1[[#This Row],[Budget Code]])=0,"",TRIM(Table1[[#This Row],[Budget Code]]))</f>
        <v/>
      </c>
      <c r="AT694" s="46" t="str">
        <f>IF(Table1[[#This Row],[Line Description]]&lt;&gt;"",Table1[[#This Row],[Line Description]],"")</f>
        <v/>
      </c>
      <c r="AU694" s="46" t="str">
        <f>IF(Table1[[#This Row],[Cur_Amount Debit]]&gt;0,ROUND(Table1[[#This Row],[Cur_Amount Debit]],2),"")</f>
        <v/>
      </c>
      <c r="AV694" s="46" t="str">
        <f>IF(Table1[[#This Row],[Cur_Amount Credit]]&gt;0,ROUND(Table1[[#This Row],[Cur_Amount Credit]],2),"")</f>
        <v/>
      </c>
      <c r="AW694" s="46" t="str">
        <f>LEFT(Table1[[#This Row],[Cur]],3)</f>
        <v/>
      </c>
      <c r="AX694" s="59"/>
      <c r="AY694" s="46"/>
      <c r="AZ694" s="46" t="str">
        <f>IF(Table1[[#This Row],[Cur]]&lt;&gt;"",IF(Table1[[#This Row],[Cur]]="USD","",ExchangeRate),"")</f>
        <v/>
      </c>
      <c r="BA694" s="46" t="str">
        <f>IF(Table1[[#This Row],[Grant]]&lt;&gt;"",VLOOKUP(Table1[[#This Row],[Grant]],Grants!B:D,3),"")</f>
        <v/>
      </c>
      <c r="BB694" s="46" t="str">
        <f>TRIM(Table1[[#This Row],[Vendor ID]])</f>
        <v/>
      </c>
      <c r="BC694">
        <f>IF(Table1[[#This Row],[Reference Number]]=Q693,BC693,BC693+1)</f>
        <v>2</v>
      </c>
    </row>
    <row r="695" spans="1:55" ht="11.25" hidden="1" customHeight="1">
      <c r="A695" s="1"/>
      <c r="B695" s="88" t="str">
        <f>IF(Table1[[#This Row],[Posting Date]]&lt;&gt;"",IF(Table1[[#This Row],[Reference Number]]=Q694,B694+1,1),"")</f>
        <v/>
      </c>
      <c r="C695" s="61"/>
      <c r="D695" s="61"/>
      <c r="E695" s="218"/>
      <c r="F695" s="143" t="str">
        <f>IFERROR(IF(VLOOKUP(Table1[[#This Row],[Budget Code Description]],Dimentions!$X$6:$AC$132,2,FALSE)="","",VLOOKUP(Table1[[#This Row],[Budget Code Description]],Dimentions!$X$6:$AC$132,2,FALSE)),"")</f>
        <v/>
      </c>
      <c r="G695" s="143" t="str">
        <f>IFERROR(VLOOKUP(Table1[[#This Row],[Budget Code Description]],Dimentions!$X$6:$AC$132,3,FALSE),"")</f>
        <v/>
      </c>
      <c r="H695" s="64" t="str">
        <f>IFERROR(VLOOKUP(Table1[[#This Row],[Account]],Dimentions!$S$6:$V$233,2,FALSE),"")</f>
        <v/>
      </c>
      <c r="I695" s="62">
        <f>_xlfn.NUMBERVALUE(LEFT(Table1[[#This Row],[Account]],1))</f>
        <v>0</v>
      </c>
      <c r="J695" s="62" t="str">
        <f>IFERROR(VLOOKUP(Table1[[#This Row],[Budget Code Description]],Table6[#All],7,FALSE),"")</f>
        <v/>
      </c>
      <c r="K695" s="143" t="str">
        <f>IFERROR(VLOOKUP(Table1[[#This Row],[Budget Code Description]],Table6[#All],8,FALSE),"")</f>
        <v/>
      </c>
      <c r="L695" s="63"/>
      <c r="M695" s="65" t="str">
        <f>IFERROR(VLOOKUP(Table1[[#This Row],[Staff ID]],Table2[],2,FALSE),"")</f>
        <v/>
      </c>
      <c r="N695" s="211" t="str">
        <f>IFERROR(IF(VLOOKUP(Table1[[#This Row],[Budget Code Description]],Dimentions!$X$6:$AC$97,4,FALSE)="","",VLOOKUP(Table1[[#This Row],[Budget Code Description]],Dimentions!$X$6:$AC$97,4,FALSE)),"")</f>
        <v/>
      </c>
      <c r="O695" s="65" t="str">
        <f>IFERROR(VLOOKUP(Table1[[#This Row],[Vendor ID]],Table549[],2,FALSE),"")</f>
        <v/>
      </c>
      <c r="P695" s="63"/>
      <c r="Q695" s="143" t="str">
        <f>IF(Table1[[#This Row],[Posting Date]]&lt;&gt;"",$D$9,"")</f>
        <v/>
      </c>
      <c r="R695" s="159" t="str">
        <f>IF(Table1[[#This Row],[Posting Date]]&lt;&gt;"",$D$10,"")</f>
        <v/>
      </c>
      <c r="S695" s="66"/>
      <c r="T695" s="63"/>
      <c r="U695" s="67"/>
      <c r="V695" s="67"/>
      <c r="W695" s="67" t="str">
        <f t="shared" si="11"/>
        <v/>
      </c>
      <c r="X695" s="161" t="str">
        <f>IF(E695="","",(IF(Table1[[#This Row],[Cur]]="USD",Table1[[#This Row],[Cur_Amount Debit]],Table1[[#This Row],[Cur_Amount Debit]]/Table1[[#This Row],[Exchange Rate]])))</f>
        <v/>
      </c>
      <c r="Y695" s="161" t="str">
        <f>IF(E695="","",(IF(Table1[[#This Row],[Cur]]="USD",Table1[[#This Row],[Cur_Amount Credit]],Table1[[#This Row],[Cur_Amount Credit]]/ExchangeRate)))</f>
        <v/>
      </c>
      <c r="Z695" s="203" t="str">
        <f>IF(E695="","",(Table1[[#This Row],[Debit USD]]-Table1[[#This Row],[Credit USD]]))</f>
        <v/>
      </c>
      <c r="AA695" s="122"/>
      <c r="AB695" s="1"/>
      <c r="AC695" s="15"/>
      <c r="AD695" s="15" t="str">
        <f>IF(AND(OR(Table1[[#This Row],[Account]]="15030",Table1[[#This Row],[Account]]="15035",Table1[[#This Row],[Account]]="20150"),Table1[[#This Row],[Vendor ID]]=""),1,"")</f>
        <v/>
      </c>
      <c r="AE695" s="15"/>
      <c r="AF695" s="15"/>
      <c r="AG695" s="15"/>
      <c r="AH695" s="46" t="str">
        <f>IF(Table1[[#This Row],[Posting Date]]&lt;&gt;"","GJ-"&amp;CountryID,"")</f>
        <v/>
      </c>
      <c r="AI695" s="59" t="str">
        <f>IF(Table1[[#This Row],[Posting Date]]&lt;&gt;"",Table1[[#This Row],[Posting Date]],"")</f>
        <v/>
      </c>
      <c r="AJ695" s="46"/>
      <c r="AK695" s="46" t="str">
        <f>IF(Table1[[#This Row],[Description]]&lt;&gt;"",Table1[[#This Row],[Description]],"")</f>
        <v/>
      </c>
      <c r="AL695" s="46" t="str">
        <f>IF(Table1[[#This Row],[Posting Date]]&lt;&gt;"",Table1[[#This Row],[Reference Number]],"")</f>
        <v/>
      </c>
      <c r="AM695" s="46" t="str">
        <f>TRIM(Table1[[#This Row],[Line '#]])</f>
        <v/>
      </c>
      <c r="AN695" s="46" t="str">
        <f>TRIM(Table1[[#This Row],[Account]])</f>
        <v/>
      </c>
      <c r="AO695" s="46" t="str">
        <f>IF(Table1[[#This Row],[Posting Date]]&lt;&gt;"",$D$5,"")</f>
        <v/>
      </c>
      <c r="AP695" s="46" t="str">
        <f>TRIM(Table1[[#This Row],[Departments-Prgrams]])</f>
        <v/>
      </c>
      <c r="AQ695" s="46" t="str">
        <f>TRIM(Table1[[#This Row],[Grant]])</f>
        <v/>
      </c>
      <c r="AR695" s="46" t="str">
        <f>TRIM(Table1[[#This Row],[Staff ID]])</f>
        <v/>
      </c>
      <c r="AS695" s="46" t="str">
        <f>IF(TRIM(Table1[[#This Row],[Budget Code]])=0,"",TRIM(Table1[[#This Row],[Budget Code]]))</f>
        <v/>
      </c>
      <c r="AT695" s="46" t="str">
        <f>IF(Table1[[#This Row],[Line Description]]&lt;&gt;"",Table1[[#This Row],[Line Description]],"")</f>
        <v/>
      </c>
      <c r="AU695" s="46" t="str">
        <f>IF(Table1[[#This Row],[Cur_Amount Debit]]&gt;0,ROUND(Table1[[#This Row],[Cur_Amount Debit]],2),"")</f>
        <v/>
      </c>
      <c r="AV695" s="46" t="str">
        <f>IF(Table1[[#This Row],[Cur_Amount Credit]]&gt;0,ROUND(Table1[[#This Row],[Cur_Amount Credit]],2),"")</f>
        <v/>
      </c>
      <c r="AW695" s="46" t="str">
        <f>LEFT(Table1[[#This Row],[Cur]],3)</f>
        <v/>
      </c>
      <c r="AX695" s="59"/>
      <c r="AY695" s="46"/>
      <c r="AZ695" s="46" t="str">
        <f>IF(Table1[[#This Row],[Cur]]&lt;&gt;"",IF(Table1[[#This Row],[Cur]]="USD","",ExchangeRate),"")</f>
        <v/>
      </c>
      <c r="BA695" s="46" t="str">
        <f>IF(Table1[[#This Row],[Grant]]&lt;&gt;"",VLOOKUP(Table1[[#This Row],[Grant]],Grants!B:D,3),"")</f>
        <v/>
      </c>
      <c r="BB695" s="46" t="str">
        <f>TRIM(Table1[[#This Row],[Vendor ID]])</f>
        <v/>
      </c>
      <c r="BC695">
        <f>IF(Table1[[#This Row],[Reference Number]]=Q694,BC694,BC694+1)</f>
        <v>2</v>
      </c>
    </row>
    <row r="696" spans="1:55" ht="11.25" hidden="1" customHeight="1">
      <c r="A696" s="1"/>
      <c r="B696" s="88" t="str">
        <f>IF(Table1[[#This Row],[Posting Date]]&lt;&gt;"",IF(Table1[[#This Row],[Reference Number]]=Q695,B695+1,1),"")</f>
        <v/>
      </c>
      <c r="C696" s="61"/>
      <c r="D696" s="61"/>
      <c r="E696" s="218"/>
      <c r="F696" s="143" t="str">
        <f>IFERROR(IF(VLOOKUP(Table1[[#This Row],[Budget Code Description]],Dimentions!$X$6:$AC$132,2,FALSE)="","",VLOOKUP(Table1[[#This Row],[Budget Code Description]],Dimentions!$X$6:$AC$132,2,FALSE)),"")</f>
        <v/>
      </c>
      <c r="G696" s="143" t="str">
        <f>IFERROR(VLOOKUP(Table1[[#This Row],[Budget Code Description]],Dimentions!$X$6:$AC$132,3,FALSE),"")</f>
        <v/>
      </c>
      <c r="H696" s="64" t="str">
        <f>IFERROR(VLOOKUP(Table1[[#This Row],[Account]],Dimentions!$S$6:$V$233,2,FALSE),"")</f>
        <v/>
      </c>
      <c r="I696" s="62">
        <f>_xlfn.NUMBERVALUE(LEFT(Table1[[#This Row],[Account]],1))</f>
        <v>0</v>
      </c>
      <c r="J696" s="62" t="str">
        <f>IFERROR(VLOOKUP(Table1[[#This Row],[Budget Code Description]],Table6[#All],7,FALSE),"")</f>
        <v/>
      </c>
      <c r="K696" s="143" t="str">
        <f>IFERROR(VLOOKUP(Table1[[#This Row],[Budget Code Description]],Table6[#All],8,FALSE),"")</f>
        <v/>
      </c>
      <c r="L696" s="63"/>
      <c r="M696" s="65" t="str">
        <f>IFERROR(VLOOKUP(Table1[[#This Row],[Staff ID]],Table2[],2,FALSE),"")</f>
        <v/>
      </c>
      <c r="N696" s="211" t="str">
        <f>IFERROR(IF(VLOOKUP(Table1[[#This Row],[Budget Code Description]],Dimentions!$X$6:$AC$97,4,FALSE)="","",VLOOKUP(Table1[[#This Row],[Budget Code Description]],Dimentions!$X$6:$AC$97,4,FALSE)),"")</f>
        <v/>
      </c>
      <c r="O696" s="65" t="str">
        <f>IFERROR(VLOOKUP(Table1[[#This Row],[Vendor ID]],Table549[],2,FALSE),"")</f>
        <v/>
      </c>
      <c r="P696" s="63"/>
      <c r="Q696" s="143" t="str">
        <f>IF(Table1[[#This Row],[Posting Date]]&lt;&gt;"",$D$9,"")</f>
        <v/>
      </c>
      <c r="R696" s="159" t="str">
        <f>IF(Table1[[#This Row],[Posting Date]]&lt;&gt;"",$D$10,"")</f>
        <v/>
      </c>
      <c r="S696" s="66"/>
      <c r="T696" s="63"/>
      <c r="U696" s="67"/>
      <c r="V696" s="67"/>
      <c r="W696" s="67" t="str">
        <f t="shared" si="11"/>
        <v/>
      </c>
      <c r="X696" s="161" t="str">
        <f>IF(E696="","",(IF(Table1[[#This Row],[Cur]]="USD",Table1[[#This Row],[Cur_Amount Debit]],Table1[[#This Row],[Cur_Amount Debit]]/Table1[[#This Row],[Exchange Rate]])))</f>
        <v/>
      </c>
      <c r="Y696" s="161" t="str">
        <f>IF(E696="","",(IF(Table1[[#This Row],[Cur]]="USD",Table1[[#This Row],[Cur_Amount Credit]],Table1[[#This Row],[Cur_Amount Credit]]/ExchangeRate)))</f>
        <v/>
      </c>
      <c r="Z696" s="203" t="str">
        <f>IF(E696="","",(Table1[[#This Row],[Debit USD]]-Table1[[#This Row],[Credit USD]]))</f>
        <v/>
      </c>
      <c r="AA696" s="122"/>
      <c r="AB696" s="1"/>
      <c r="AC696" s="15"/>
      <c r="AD696" s="15" t="str">
        <f>IF(AND(OR(Table1[[#This Row],[Account]]="15030",Table1[[#This Row],[Account]]="15035",Table1[[#This Row],[Account]]="20150"),Table1[[#This Row],[Vendor ID]]=""),1,"")</f>
        <v/>
      </c>
      <c r="AE696" s="15"/>
      <c r="AF696" s="15"/>
      <c r="AG696" s="15"/>
      <c r="AH696" s="46" t="str">
        <f>IF(Table1[[#This Row],[Posting Date]]&lt;&gt;"","GJ-"&amp;CountryID,"")</f>
        <v/>
      </c>
      <c r="AI696" s="59" t="str">
        <f>IF(Table1[[#This Row],[Posting Date]]&lt;&gt;"",Table1[[#This Row],[Posting Date]],"")</f>
        <v/>
      </c>
      <c r="AJ696" s="46"/>
      <c r="AK696" s="46" t="str">
        <f>IF(Table1[[#This Row],[Description]]&lt;&gt;"",Table1[[#This Row],[Description]],"")</f>
        <v/>
      </c>
      <c r="AL696" s="46" t="str">
        <f>IF(Table1[[#This Row],[Posting Date]]&lt;&gt;"",Table1[[#This Row],[Reference Number]],"")</f>
        <v/>
      </c>
      <c r="AM696" s="46" t="str">
        <f>TRIM(Table1[[#This Row],[Line '#]])</f>
        <v/>
      </c>
      <c r="AN696" s="46" t="str">
        <f>TRIM(Table1[[#This Row],[Account]])</f>
        <v/>
      </c>
      <c r="AO696" s="46" t="str">
        <f>IF(Table1[[#This Row],[Posting Date]]&lt;&gt;"",$D$5,"")</f>
        <v/>
      </c>
      <c r="AP696" s="46" t="str">
        <f>TRIM(Table1[[#This Row],[Departments-Prgrams]])</f>
        <v/>
      </c>
      <c r="AQ696" s="46" t="str">
        <f>TRIM(Table1[[#This Row],[Grant]])</f>
        <v/>
      </c>
      <c r="AR696" s="46" t="str">
        <f>TRIM(Table1[[#This Row],[Staff ID]])</f>
        <v/>
      </c>
      <c r="AS696" s="46" t="str">
        <f>IF(TRIM(Table1[[#This Row],[Budget Code]])=0,"",TRIM(Table1[[#This Row],[Budget Code]]))</f>
        <v/>
      </c>
      <c r="AT696" s="46" t="str">
        <f>IF(Table1[[#This Row],[Line Description]]&lt;&gt;"",Table1[[#This Row],[Line Description]],"")</f>
        <v/>
      </c>
      <c r="AU696" s="46" t="str">
        <f>IF(Table1[[#This Row],[Cur_Amount Debit]]&gt;0,ROUND(Table1[[#This Row],[Cur_Amount Debit]],2),"")</f>
        <v/>
      </c>
      <c r="AV696" s="46" t="str">
        <f>IF(Table1[[#This Row],[Cur_Amount Credit]]&gt;0,ROUND(Table1[[#This Row],[Cur_Amount Credit]],2),"")</f>
        <v/>
      </c>
      <c r="AW696" s="46" t="str">
        <f>LEFT(Table1[[#This Row],[Cur]],3)</f>
        <v/>
      </c>
      <c r="AX696" s="59"/>
      <c r="AY696" s="46"/>
      <c r="AZ696" s="46" t="str">
        <f>IF(Table1[[#This Row],[Cur]]&lt;&gt;"",IF(Table1[[#This Row],[Cur]]="USD","",ExchangeRate),"")</f>
        <v/>
      </c>
      <c r="BA696" s="46" t="str">
        <f>IF(Table1[[#This Row],[Grant]]&lt;&gt;"",VLOOKUP(Table1[[#This Row],[Grant]],Grants!B:D,3),"")</f>
        <v/>
      </c>
      <c r="BB696" s="46" t="str">
        <f>TRIM(Table1[[#This Row],[Vendor ID]])</f>
        <v/>
      </c>
      <c r="BC696">
        <f>IF(Table1[[#This Row],[Reference Number]]=Q695,BC695,BC695+1)</f>
        <v>2</v>
      </c>
    </row>
    <row r="697" spans="1:55" ht="11.25" hidden="1" customHeight="1">
      <c r="A697" s="1"/>
      <c r="B697" s="88" t="str">
        <f>IF(Table1[[#This Row],[Posting Date]]&lt;&gt;"",IF(Table1[[#This Row],[Reference Number]]=Q696,B696+1,1),"")</f>
        <v/>
      </c>
      <c r="C697" s="61"/>
      <c r="D697" s="61"/>
      <c r="E697" s="218"/>
      <c r="F697" s="143" t="str">
        <f>IFERROR(IF(VLOOKUP(Table1[[#This Row],[Budget Code Description]],Dimentions!$X$6:$AC$132,2,FALSE)="","",VLOOKUP(Table1[[#This Row],[Budget Code Description]],Dimentions!$X$6:$AC$132,2,FALSE)),"")</f>
        <v/>
      </c>
      <c r="G697" s="143" t="str">
        <f>IFERROR(VLOOKUP(Table1[[#This Row],[Budget Code Description]],Dimentions!$X$6:$AC$132,3,FALSE),"")</f>
        <v/>
      </c>
      <c r="H697" s="64" t="str">
        <f>IFERROR(VLOOKUP(Table1[[#This Row],[Account]],Dimentions!$S$6:$V$233,2,FALSE),"")</f>
        <v/>
      </c>
      <c r="I697" s="62">
        <f>_xlfn.NUMBERVALUE(LEFT(Table1[[#This Row],[Account]],1))</f>
        <v>0</v>
      </c>
      <c r="J697" s="62" t="str">
        <f>IFERROR(VLOOKUP(Table1[[#This Row],[Budget Code Description]],Table6[#All],7,FALSE),"")</f>
        <v/>
      </c>
      <c r="K697" s="143" t="str">
        <f>IFERROR(VLOOKUP(Table1[[#This Row],[Budget Code Description]],Table6[#All],8,FALSE),"")</f>
        <v/>
      </c>
      <c r="L697" s="63"/>
      <c r="M697" s="65" t="str">
        <f>IFERROR(VLOOKUP(Table1[[#This Row],[Staff ID]],Table2[],2,FALSE),"")</f>
        <v/>
      </c>
      <c r="N697" s="211" t="str">
        <f>IFERROR(IF(VLOOKUP(Table1[[#This Row],[Budget Code Description]],Dimentions!$X$6:$AC$97,4,FALSE)="","",VLOOKUP(Table1[[#This Row],[Budget Code Description]],Dimentions!$X$6:$AC$97,4,FALSE)),"")</f>
        <v/>
      </c>
      <c r="O697" s="65" t="str">
        <f>IFERROR(VLOOKUP(Table1[[#This Row],[Vendor ID]],Table549[],2,FALSE),"")</f>
        <v/>
      </c>
      <c r="P697" s="63"/>
      <c r="Q697" s="143" t="str">
        <f>IF(Table1[[#This Row],[Posting Date]]&lt;&gt;"",$D$9,"")</f>
        <v/>
      </c>
      <c r="R697" s="159" t="str">
        <f>IF(Table1[[#This Row],[Posting Date]]&lt;&gt;"",$D$10,"")</f>
        <v/>
      </c>
      <c r="S697" s="66"/>
      <c r="T697" s="63"/>
      <c r="U697" s="67"/>
      <c r="V697" s="67"/>
      <c r="W697" s="67" t="str">
        <f t="shared" si="11"/>
        <v/>
      </c>
      <c r="X697" s="161" t="str">
        <f>IF(E697="","",(IF(Table1[[#This Row],[Cur]]="USD",Table1[[#This Row],[Cur_Amount Debit]],Table1[[#This Row],[Cur_Amount Debit]]/Table1[[#This Row],[Exchange Rate]])))</f>
        <v/>
      </c>
      <c r="Y697" s="161" t="str">
        <f>IF(E697="","",(IF(Table1[[#This Row],[Cur]]="USD",Table1[[#This Row],[Cur_Amount Credit]],Table1[[#This Row],[Cur_Amount Credit]]/ExchangeRate)))</f>
        <v/>
      </c>
      <c r="Z697" s="203" t="str">
        <f>IF(E697="","",(Table1[[#This Row],[Debit USD]]-Table1[[#This Row],[Credit USD]]))</f>
        <v/>
      </c>
      <c r="AA697" s="122"/>
      <c r="AB697" s="1"/>
      <c r="AC697" s="15"/>
      <c r="AD697" s="15" t="str">
        <f>IF(AND(OR(Table1[[#This Row],[Account]]="15030",Table1[[#This Row],[Account]]="15035",Table1[[#This Row],[Account]]="20150"),Table1[[#This Row],[Vendor ID]]=""),1,"")</f>
        <v/>
      </c>
      <c r="AE697" s="15"/>
      <c r="AF697" s="15"/>
      <c r="AG697" s="15"/>
      <c r="AH697" s="46" t="str">
        <f>IF(Table1[[#This Row],[Posting Date]]&lt;&gt;"","GJ-"&amp;CountryID,"")</f>
        <v/>
      </c>
      <c r="AI697" s="59" t="str">
        <f>IF(Table1[[#This Row],[Posting Date]]&lt;&gt;"",Table1[[#This Row],[Posting Date]],"")</f>
        <v/>
      </c>
      <c r="AJ697" s="46"/>
      <c r="AK697" s="46" t="str">
        <f>IF(Table1[[#This Row],[Description]]&lt;&gt;"",Table1[[#This Row],[Description]],"")</f>
        <v/>
      </c>
      <c r="AL697" s="46" t="str">
        <f>IF(Table1[[#This Row],[Posting Date]]&lt;&gt;"",Table1[[#This Row],[Reference Number]],"")</f>
        <v/>
      </c>
      <c r="AM697" s="46" t="str">
        <f>TRIM(Table1[[#This Row],[Line '#]])</f>
        <v/>
      </c>
      <c r="AN697" s="46" t="str">
        <f>TRIM(Table1[[#This Row],[Account]])</f>
        <v/>
      </c>
      <c r="AO697" s="46" t="str">
        <f>IF(Table1[[#This Row],[Posting Date]]&lt;&gt;"",$D$5,"")</f>
        <v/>
      </c>
      <c r="AP697" s="46" t="str">
        <f>TRIM(Table1[[#This Row],[Departments-Prgrams]])</f>
        <v/>
      </c>
      <c r="AQ697" s="46" t="str">
        <f>TRIM(Table1[[#This Row],[Grant]])</f>
        <v/>
      </c>
      <c r="AR697" s="46" t="str">
        <f>TRIM(Table1[[#This Row],[Staff ID]])</f>
        <v/>
      </c>
      <c r="AS697" s="46" t="str">
        <f>IF(TRIM(Table1[[#This Row],[Budget Code]])=0,"",TRIM(Table1[[#This Row],[Budget Code]]))</f>
        <v/>
      </c>
      <c r="AT697" s="46" t="str">
        <f>IF(Table1[[#This Row],[Line Description]]&lt;&gt;"",Table1[[#This Row],[Line Description]],"")</f>
        <v/>
      </c>
      <c r="AU697" s="46" t="str">
        <f>IF(Table1[[#This Row],[Cur_Amount Debit]]&gt;0,ROUND(Table1[[#This Row],[Cur_Amount Debit]],2),"")</f>
        <v/>
      </c>
      <c r="AV697" s="46" t="str">
        <f>IF(Table1[[#This Row],[Cur_Amount Credit]]&gt;0,ROUND(Table1[[#This Row],[Cur_Amount Credit]],2),"")</f>
        <v/>
      </c>
      <c r="AW697" s="46" t="str">
        <f>LEFT(Table1[[#This Row],[Cur]],3)</f>
        <v/>
      </c>
      <c r="AX697" s="59"/>
      <c r="AY697" s="46"/>
      <c r="AZ697" s="46" t="str">
        <f>IF(Table1[[#This Row],[Cur]]&lt;&gt;"",IF(Table1[[#This Row],[Cur]]="USD","",ExchangeRate),"")</f>
        <v/>
      </c>
      <c r="BA697" s="46" t="str">
        <f>IF(Table1[[#This Row],[Grant]]&lt;&gt;"",VLOOKUP(Table1[[#This Row],[Grant]],Grants!B:D,3),"")</f>
        <v/>
      </c>
      <c r="BB697" s="46" t="str">
        <f>TRIM(Table1[[#This Row],[Vendor ID]])</f>
        <v/>
      </c>
      <c r="BC697">
        <f>IF(Table1[[#This Row],[Reference Number]]=Q696,BC696,BC696+1)</f>
        <v>2</v>
      </c>
    </row>
    <row r="698" spans="1:55" ht="11.25" hidden="1" customHeight="1">
      <c r="A698" s="1"/>
      <c r="B698" s="88" t="str">
        <f>IF(Table1[[#This Row],[Posting Date]]&lt;&gt;"",IF(Table1[[#This Row],[Reference Number]]=Q697,B697+1,1),"")</f>
        <v/>
      </c>
      <c r="C698" s="61"/>
      <c r="D698" s="61"/>
      <c r="E698" s="218"/>
      <c r="F698" s="143" t="str">
        <f>IFERROR(IF(VLOOKUP(Table1[[#This Row],[Budget Code Description]],Dimentions!$X$6:$AC$132,2,FALSE)="","",VLOOKUP(Table1[[#This Row],[Budget Code Description]],Dimentions!$X$6:$AC$132,2,FALSE)),"")</f>
        <v/>
      </c>
      <c r="G698" s="143" t="str">
        <f>IFERROR(VLOOKUP(Table1[[#This Row],[Budget Code Description]],Dimentions!$X$6:$AC$132,3,FALSE),"")</f>
        <v/>
      </c>
      <c r="H698" s="64" t="str">
        <f>IFERROR(VLOOKUP(Table1[[#This Row],[Account]],Dimentions!$S$6:$V$233,2,FALSE),"")</f>
        <v/>
      </c>
      <c r="I698" s="62">
        <f>_xlfn.NUMBERVALUE(LEFT(Table1[[#This Row],[Account]],1))</f>
        <v>0</v>
      </c>
      <c r="J698" s="62" t="str">
        <f>IFERROR(VLOOKUP(Table1[[#This Row],[Budget Code Description]],Table6[#All],7,FALSE),"")</f>
        <v/>
      </c>
      <c r="K698" s="143" t="str">
        <f>IFERROR(VLOOKUP(Table1[[#This Row],[Budget Code Description]],Table6[#All],8,FALSE),"")</f>
        <v/>
      </c>
      <c r="L698" s="63"/>
      <c r="M698" s="65" t="str">
        <f>IFERROR(VLOOKUP(Table1[[#This Row],[Staff ID]],Table2[],2,FALSE),"")</f>
        <v/>
      </c>
      <c r="N698" s="211" t="str">
        <f>IFERROR(IF(VLOOKUP(Table1[[#This Row],[Budget Code Description]],Dimentions!$X$6:$AC$97,4,FALSE)="","",VLOOKUP(Table1[[#This Row],[Budget Code Description]],Dimentions!$X$6:$AC$97,4,FALSE)),"")</f>
        <v/>
      </c>
      <c r="O698" s="65" t="str">
        <f>IFERROR(VLOOKUP(Table1[[#This Row],[Vendor ID]],Table549[],2,FALSE),"")</f>
        <v/>
      </c>
      <c r="P698" s="63"/>
      <c r="Q698" s="143" t="str">
        <f>IF(Table1[[#This Row],[Posting Date]]&lt;&gt;"",$D$9,"")</f>
        <v/>
      </c>
      <c r="R698" s="159" t="str">
        <f>IF(Table1[[#This Row],[Posting Date]]&lt;&gt;"",$D$10,"")</f>
        <v/>
      </c>
      <c r="S698" s="66"/>
      <c r="T698" s="63"/>
      <c r="U698" s="67"/>
      <c r="V698" s="67"/>
      <c r="W698" s="67" t="str">
        <f t="shared" si="11"/>
        <v/>
      </c>
      <c r="X698" s="161" t="str">
        <f>IF(E698="","",(IF(Table1[[#This Row],[Cur]]="USD",Table1[[#This Row],[Cur_Amount Debit]],Table1[[#This Row],[Cur_Amount Debit]]/Table1[[#This Row],[Exchange Rate]])))</f>
        <v/>
      </c>
      <c r="Y698" s="161" t="str">
        <f>IF(E698="","",(IF(Table1[[#This Row],[Cur]]="USD",Table1[[#This Row],[Cur_Amount Credit]],Table1[[#This Row],[Cur_Amount Credit]]/ExchangeRate)))</f>
        <v/>
      </c>
      <c r="Z698" s="203" t="str">
        <f>IF(E698="","",(Table1[[#This Row],[Debit USD]]-Table1[[#This Row],[Credit USD]]))</f>
        <v/>
      </c>
      <c r="AA698" s="122"/>
      <c r="AB698" s="1"/>
      <c r="AC698" s="15"/>
      <c r="AD698" s="15" t="str">
        <f>IF(AND(OR(Table1[[#This Row],[Account]]="15030",Table1[[#This Row],[Account]]="15035",Table1[[#This Row],[Account]]="20150"),Table1[[#This Row],[Vendor ID]]=""),1,"")</f>
        <v/>
      </c>
      <c r="AE698" s="15"/>
      <c r="AF698" s="15"/>
      <c r="AG698" s="15"/>
      <c r="AH698" s="46" t="str">
        <f>IF(Table1[[#This Row],[Posting Date]]&lt;&gt;"","GJ-"&amp;CountryID,"")</f>
        <v/>
      </c>
      <c r="AI698" s="59" t="str">
        <f>IF(Table1[[#This Row],[Posting Date]]&lt;&gt;"",Table1[[#This Row],[Posting Date]],"")</f>
        <v/>
      </c>
      <c r="AJ698" s="46"/>
      <c r="AK698" s="46" t="str">
        <f>IF(Table1[[#This Row],[Description]]&lt;&gt;"",Table1[[#This Row],[Description]],"")</f>
        <v/>
      </c>
      <c r="AL698" s="46" t="str">
        <f>IF(Table1[[#This Row],[Posting Date]]&lt;&gt;"",Table1[[#This Row],[Reference Number]],"")</f>
        <v/>
      </c>
      <c r="AM698" s="46" t="str">
        <f>TRIM(Table1[[#This Row],[Line '#]])</f>
        <v/>
      </c>
      <c r="AN698" s="46" t="str">
        <f>TRIM(Table1[[#This Row],[Account]])</f>
        <v/>
      </c>
      <c r="AO698" s="46" t="str">
        <f>IF(Table1[[#This Row],[Posting Date]]&lt;&gt;"",$D$5,"")</f>
        <v/>
      </c>
      <c r="AP698" s="46" t="str">
        <f>TRIM(Table1[[#This Row],[Departments-Prgrams]])</f>
        <v/>
      </c>
      <c r="AQ698" s="46" t="str">
        <f>TRIM(Table1[[#This Row],[Grant]])</f>
        <v/>
      </c>
      <c r="AR698" s="46" t="str">
        <f>TRIM(Table1[[#This Row],[Staff ID]])</f>
        <v/>
      </c>
      <c r="AS698" s="46" t="str">
        <f>IF(TRIM(Table1[[#This Row],[Budget Code]])=0,"",TRIM(Table1[[#This Row],[Budget Code]]))</f>
        <v/>
      </c>
      <c r="AT698" s="46" t="str">
        <f>IF(Table1[[#This Row],[Line Description]]&lt;&gt;"",Table1[[#This Row],[Line Description]],"")</f>
        <v/>
      </c>
      <c r="AU698" s="46" t="str">
        <f>IF(Table1[[#This Row],[Cur_Amount Debit]]&gt;0,ROUND(Table1[[#This Row],[Cur_Amount Debit]],2),"")</f>
        <v/>
      </c>
      <c r="AV698" s="46" t="str">
        <f>IF(Table1[[#This Row],[Cur_Amount Credit]]&gt;0,ROUND(Table1[[#This Row],[Cur_Amount Credit]],2),"")</f>
        <v/>
      </c>
      <c r="AW698" s="46" t="str">
        <f>LEFT(Table1[[#This Row],[Cur]],3)</f>
        <v/>
      </c>
      <c r="AX698" s="59"/>
      <c r="AY698" s="46"/>
      <c r="AZ698" s="46" t="str">
        <f>IF(Table1[[#This Row],[Cur]]&lt;&gt;"",IF(Table1[[#This Row],[Cur]]="USD","",ExchangeRate),"")</f>
        <v/>
      </c>
      <c r="BA698" s="46" t="str">
        <f>IF(Table1[[#This Row],[Grant]]&lt;&gt;"",VLOOKUP(Table1[[#This Row],[Grant]],Grants!B:D,3),"")</f>
        <v/>
      </c>
      <c r="BB698" s="46" t="str">
        <f>TRIM(Table1[[#This Row],[Vendor ID]])</f>
        <v/>
      </c>
      <c r="BC698">
        <f>IF(Table1[[#This Row],[Reference Number]]=Q697,BC697,BC697+1)</f>
        <v>2</v>
      </c>
    </row>
    <row r="699" spans="1:55" ht="11.25" hidden="1" customHeight="1">
      <c r="A699" s="1"/>
      <c r="B699" s="88" t="str">
        <f>IF(Table1[[#This Row],[Posting Date]]&lt;&gt;"",IF(Table1[[#This Row],[Reference Number]]=Q698,B698+1,1),"")</f>
        <v/>
      </c>
      <c r="C699" s="61"/>
      <c r="D699" s="61"/>
      <c r="E699" s="218"/>
      <c r="F699" s="143" t="str">
        <f>IFERROR(IF(VLOOKUP(Table1[[#This Row],[Budget Code Description]],Dimentions!$X$6:$AC$132,2,FALSE)="","",VLOOKUP(Table1[[#This Row],[Budget Code Description]],Dimentions!$X$6:$AC$132,2,FALSE)),"")</f>
        <v/>
      </c>
      <c r="G699" s="143" t="str">
        <f>IFERROR(VLOOKUP(Table1[[#This Row],[Budget Code Description]],Dimentions!$X$6:$AC$132,3,FALSE),"")</f>
        <v/>
      </c>
      <c r="H699" s="64" t="str">
        <f>IFERROR(VLOOKUP(Table1[[#This Row],[Account]],Dimentions!$S$6:$V$233,2,FALSE),"")</f>
        <v/>
      </c>
      <c r="I699" s="62">
        <f>_xlfn.NUMBERVALUE(LEFT(Table1[[#This Row],[Account]],1))</f>
        <v>0</v>
      </c>
      <c r="J699" s="62" t="str">
        <f>IFERROR(VLOOKUP(Table1[[#This Row],[Budget Code Description]],Table6[#All],7,FALSE),"")</f>
        <v/>
      </c>
      <c r="K699" s="143" t="str">
        <f>IFERROR(VLOOKUP(Table1[[#This Row],[Budget Code Description]],Table6[#All],8,FALSE),"")</f>
        <v/>
      </c>
      <c r="L699" s="63"/>
      <c r="M699" s="65" t="str">
        <f>IFERROR(VLOOKUP(Table1[[#This Row],[Staff ID]],Table2[],2,FALSE),"")</f>
        <v/>
      </c>
      <c r="N699" s="211" t="str">
        <f>IFERROR(IF(VLOOKUP(Table1[[#This Row],[Budget Code Description]],Dimentions!$X$6:$AC$97,4,FALSE)="","",VLOOKUP(Table1[[#This Row],[Budget Code Description]],Dimentions!$X$6:$AC$97,4,FALSE)),"")</f>
        <v/>
      </c>
      <c r="O699" s="65" t="str">
        <f>IFERROR(VLOOKUP(Table1[[#This Row],[Vendor ID]],Table549[],2,FALSE),"")</f>
        <v/>
      </c>
      <c r="P699" s="63"/>
      <c r="Q699" s="143" t="str">
        <f>IF(Table1[[#This Row],[Posting Date]]&lt;&gt;"",$D$9,"")</f>
        <v/>
      </c>
      <c r="R699" s="159" t="str">
        <f>IF(Table1[[#This Row],[Posting Date]]&lt;&gt;"",$D$10,"")</f>
        <v/>
      </c>
      <c r="S699" s="66"/>
      <c r="T699" s="63"/>
      <c r="U699" s="67"/>
      <c r="V699" s="67"/>
      <c r="W699" s="67" t="str">
        <f t="shared" si="11"/>
        <v/>
      </c>
      <c r="X699" s="161" t="str">
        <f>IF(E699="","",(IF(Table1[[#This Row],[Cur]]="USD",Table1[[#This Row],[Cur_Amount Debit]],Table1[[#This Row],[Cur_Amount Debit]]/Table1[[#This Row],[Exchange Rate]])))</f>
        <v/>
      </c>
      <c r="Y699" s="161" t="str">
        <f>IF(E699="","",(IF(Table1[[#This Row],[Cur]]="USD",Table1[[#This Row],[Cur_Amount Credit]],Table1[[#This Row],[Cur_Amount Credit]]/ExchangeRate)))</f>
        <v/>
      </c>
      <c r="Z699" s="203" t="str">
        <f>IF(E699="","",(Table1[[#This Row],[Debit USD]]-Table1[[#This Row],[Credit USD]]))</f>
        <v/>
      </c>
      <c r="AA699" s="122"/>
      <c r="AB699" s="1"/>
      <c r="AC699" s="15"/>
      <c r="AD699" s="15" t="str">
        <f>IF(AND(OR(Table1[[#This Row],[Account]]="15030",Table1[[#This Row],[Account]]="15035",Table1[[#This Row],[Account]]="20150"),Table1[[#This Row],[Vendor ID]]=""),1,"")</f>
        <v/>
      </c>
      <c r="AE699" s="15"/>
      <c r="AF699" s="15"/>
      <c r="AG699" s="15"/>
      <c r="AH699" s="46" t="str">
        <f>IF(Table1[[#This Row],[Posting Date]]&lt;&gt;"","GJ-"&amp;CountryID,"")</f>
        <v/>
      </c>
      <c r="AI699" s="59" t="str">
        <f>IF(Table1[[#This Row],[Posting Date]]&lt;&gt;"",Table1[[#This Row],[Posting Date]],"")</f>
        <v/>
      </c>
      <c r="AJ699" s="46"/>
      <c r="AK699" s="46" t="str">
        <f>IF(Table1[[#This Row],[Description]]&lt;&gt;"",Table1[[#This Row],[Description]],"")</f>
        <v/>
      </c>
      <c r="AL699" s="46" t="str">
        <f>IF(Table1[[#This Row],[Posting Date]]&lt;&gt;"",Table1[[#This Row],[Reference Number]],"")</f>
        <v/>
      </c>
      <c r="AM699" s="46" t="str">
        <f>TRIM(Table1[[#This Row],[Line '#]])</f>
        <v/>
      </c>
      <c r="AN699" s="46" t="str">
        <f>TRIM(Table1[[#This Row],[Account]])</f>
        <v/>
      </c>
      <c r="AO699" s="46" t="str">
        <f>IF(Table1[[#This Row],[Posting Date]]&lt;&gt;"",$D$5,"")</f>
        <v/>
      </c>
      <c r="AP699" s="46" t="str">
        <f>TRIM(Table1[[#This Row],[Departments-Prgrams]])</f>
        <v/>
      </c>
      <c r="AQ699" s="46" t="str">
        <f>TRIM(Table1[[#This Row],[Grant]])</f>
        <v/>
      </c>
      <c r="AR699" s="46" t="str">
        <f>TRIM(Table1[[#This Row],[Staff ID]])</f>
        <v/>
      </c>
      <c r="AS699" s="46" t="str">
        <f>IF(TRIM(Table1[[#This Row],[Budget Code]])=0,"",TRIM(Table1[[#This Row],[Budget Code]]))</f>
        <v/>
      </c>
      <c r="AT699" s="46" t="str">
        <f>IF(Table1[[#This Row],[Line Description]]&lt;&gt;"",Table1[[#This Row],[Line Description]],"")</f>
        <v/>
      </c>
      <c r="AU699" s="46" t="str">
        <f>IF(Table1[[#This Row],[Cur_Amount Debit]]&gt;0,ROUND(Table1[[#This Row],[Cur_Amount Debit]],2),"")</f>
        <v/>
      </c>
      <c r="AV699" s="46" t="str">
        <f>IF(Table1[[#This Row],[Cur_Amount Credit]]&gt;0,ROUND(Table1[[#This Row],[Cur_Amount Credit]],2),"")</f>
        <v/>
      </c>
      <c r="AW699" s="46" t="str">
        <f>LEFT(Table1[[#This Row],[Cur]],3)</f>
        <v/>
      </c>
      <c r="AX699" s="59"/>
      <c r="AY699" s="46"/>
      <c r="AZ699" s="46" t="str">
        <f>IF(Table1[[#This Row],[Cur]]&lt;&gt;"",IF(Table1[[#This Row],[Cur]]="USD","",ExchangeRate),"")</f>
        <v/>
      </c>
      <c r="BA699" s="46" t="str">
        <f>IF(Table1[[#This Row],[Grant]]&lt;&gt;"",VLOOKUP(Table1[[#This Row],[Grant]],Grants!B:D,3),"")</f>
        <v/>
      </c>
      <c r="BB699" s="46" t="str">
        <f>TRIM(Table1[[#This Row],[Vendor ID]])</f>
        <v/>
      </c>
      <c r="BC699">
        <f>IF(Table1[[#This Row],[Reference Number]]=Q698,BC698,BC698+1)</f>
        <v>2</v>
      </c>
    </row>
    <row r="700" spans="1:55" ht="11.25" hidden="1" customHeight="1">
      <c r="A700" s="1"/>
      <c r="B700" s="88" t="str">
        <f>IF(Table1[[#This Row],[Posting Date]]&lt;&gt;"",IF(Table1[[#This Row],[Reference Number]]=Q699,B699+1,1),"")</f>
        <v/>
      </c>
      <c r="C700" s="61"/>
      <c r="D700" s="61"/>
      <c r="E700" s="218"/>
      <c r="F700" s="143" t="str">
        <f>IFERROR(IF(VLOOKUP(Table1[[#This Row],[Budget Code Description]],Dimentions!$X$6:$AC$132,2,FALSE)="","",VLOOKUP(Table1[[#This Row],[Budget Code Description]],Dimentions!$X$6:$AC$132,2,FALSE)),"")</f>
        <v/>
      </c>
      <c r="G700" s="143" t="str">
        <f>IFERROR(VLOOKUP(Table1[[#This Row],[Budget Code Description]],Dimentions!$X$6:$AC$132,3,FALSE),"")</f>
        <v/>
      </c>
      <c r="H700" s="64" t="str">
        <f>IFERROR(VLOOKUP(Table1[[#This Row],[Account]],Dimentions!$S$6:$V$233,2,FALSE),"")</f>
        <v/>
      </c>
      <c r="I700" s="62">
        <f>_xlfn.NUMBERVALUE(LEFT(Table1[[#This Row],[Account]],1))</f>
        <v>0</v>
      </c>
      <c r="J700" s="62" t="str">
        <f>IFERROR(VLOOKUP(Table1[[#This Row],[Budget Code Description]],Table6[#All],7,FALSE),"")</f>
        <v/>
      </c>
      <c r="K700" s="143" t="str">
        <f>IFERROR(VLOOKUP(Table1[[#This Row],[Budget Code Description]],Table6[#All],8,FALSE),"")</f>
        <v/>
      </c>
      <c r="L700" s="63"/>
      <c r="M700" s="65" t="str">
        <f>IFERROR(VLOOKUP(Table1[[#This Row],[Staff ID]],Table2[],2,FALSE),"")</f>
        <v/>
      </c>
      <c r="N700" s="211" t="str">
        <f>IFERROR(IF(VLOOKUP(Table1[[#This Row],[Budget Code Description]],Dimentions!$X$6:$AC$97,4,FALSE)="","",VLOOKUP(Table1[[#This Row],[Budget Code Description]],Dimentions!$X$6:$AC$97,4,FALSE)),"")</f>
        <v/>
      </c>
      <c r="O700" s="65" t="str">
        <f>IFERROR(VLOOKUP(Table1[[#This Row],[Vendor ID]],Table549[],2,FALSE),"")</f>
        <v/>
      </c>
      <c r="P700" s="63"/>
      <c r="Q700" s="143" t="str">
        <f>IF(Table1[[#This Row],[Posting Date]]&lt;&gt;"",$D$9,"")</f>
        <v/>
      </c>
      <c r="R700" s="159" t="str">
        <f>IF(Table1[[#This Row],[Posting Date]]&lt;&gt;"",$D$10,"")</f>
        <v/>
      </c>
      <c r="S700" s="66"/>
      <c r="T700" s="63"/>
      <c r="U700" s="67"/>
      <c r="V700" s="67"/>
      <c r="W700" s="67" t="str">
        <f t="shared" si="11"/>
        <v/>
      </c>
      <c r="X700" s="161" t="str">
        <f>IF(E700="","",(IF(Table1[[#This Row],[Cur]]="USD",Table1[[#This Row],[Cur_Amount Debit]],Table1[[#This Row],[Cur_Amount Debit]]/Table1[[#This Row],[Exchange Rate]])))</f>
        <v/>
      </c>
      <c r="Y700" s="161" t="str">
        <f>IF(E700="","",(IF(Table1[[#This Row],[Cur]]="USD",Table1[[#This Row],[Cur_Amount Credit]],Table1[[#This Row],[Cur_Amount Credit]]/ExchangeRate)))</f>
        <v/>
      </c>
      <c r="Z700" s="203" t="str">
        <f>IF(E700="","",(Table1[[#This Row],[Debit USD]]-Table1[[#This Row],[Credit USD]]))</f>
        <v/>
      </c>
      <c r="AA700" s="122"/>
      <c r="AB700" s="1"/>
      <c r="AC700" s="15"/>
      <c r="AD700" s="15" t="str">
        <f>IF(AND(OR(Table1[[#This Row],[Account]]="15030",Table1[[#This Row],[Account]]="15035",Table1[[#This Row],[Account]]="20150"),Table1[[#This Row],[Vendor ID]]=""),1,"")</f>
        <v/>
      </c>
      <c r="AE700" s="15"/>
      <c r="AF700" s="15"/>
      <c r="AG700" s="15"/>
      <c r="AH700" s="46" t="str">
        <f>IF(Table1[[#This Row],[Posting Date]]&lt;&gt;"","GJ-"&amp;CountryID,"")</f>
        <v/>
      </c>
      <c r="AI700" s="59" t="str">
        <f>IF(Table1[[#This Row],[Posting Date]]&lt;&gt;"",Table1[[#This Row],[Posting Date]],"")</f>
        <v/>
      </c>
      <c r="AJ700" s="46"/>
      <c r="AK700" s="46" t="str">
        <f>IF(Table1[[#This Row],[Description]]&lt;&gt;"",Table1[[#This Row],[Description]],"")</f>
        <v/>
      </c>
      <c r="AL700" s="46" t="str">
        <f>IF(Table1[[#This Row],[Posting Date]]&lt;&gt;"",Table1[[#This Row],[Reference Number]],"")</f>
        <v/>
      </c>
      <c r="AM700" s="46" t="str">
        <f>TRIM(Table1[[#This Row],[Line '#]])</f>
        <v/>
      </c>
      <c r="AN700" s="46" t="str">
        <f>TRIM(Table1[[#This Row],[Account]])</f>
        <v/>
      </c>
      <c r="AO700" s="46" t="str">
        <f>IF(Table1[[#This Row],[Posting Date]]&lt;&gt;"",$D$5,"")</f>
        <v/>
      </c>
      <c r="AP700" s="46" t="str">
        <f>TRIM(Table1[[#This Row],[Departments-Prgrams]])</f>
        <v/>
      </c>
      <c r="AQ700" s="46" t="str">
        <f>TRIM(Table1[[#This Row],[Grant]])</f>
        <v/>
      </c>
      <c r="AR700" s="46" t="str">
        <f>TRIM(Table1[[#This Row],[Staff ID]])</f>
        <v/>
      </c>
      <c r="AS700" s="46" t="str">
        <f>IF(TRIM(Table1[[#This Row],[Budget Code]])=0,"",TRIM(Table1[[#This Row],[Budget Code]]))</f>
        <v/>
      </c>
      <c r="AT700" s="46" t="str">
        <f>IF(Table1[[#This Row],[Line Description]]&lt;&gt;"",Table1[[#This Row],[Line Description]],"")</f>
        <v/>
      </c>
      <c r="AU700" s="46" t="str">
        <f>IF(Table1[[#This Row],[Cur_Amount Debit]]&gt;0,ROUND(Table1[[#This Row],[Cur_Amount Debit]],2),"")</f>
        <v/>
      </c>
      <c r="AV700" s="46" t="str">
        <f>IF(Table1[[#This Row],[Cur_Amount Credit]]&gt;0,ROUND(Table1[[#This Row],[Cur_Amount Credit]],2),"")</f>
        <v/>
      </c>
      <c r="AW700" s="46" t="str">
        <f>LEFT(Table1[[#This Row],[Cur]],3)</f>
        <v/>
      </c>
      <c r="AX700" s="59"/>
      <c r="AY700" s="46"/>
      <c r="AZ700" s="46" t="str">
        <f>IF(Table1[[#This Row],[Cur]]&lt;&gt;"",IF(Table1[[#This Row],[Cur]]="USD","",ExchangeRate),"")</f>
        <v/>
      </c>
      <c r="BA700" s="46" t="str">
        <f>IF(Table1[[#This Row],[Grant]]&lt;&gt;"",VLOOKUP(Table1[[#This Row],[Grant]],Grants!B:D,3),"")</f>
        <v/>
      </c>
      <c r="BB700" s="46" t="str">
        <f>TRIM(Table1[[#This Row],[Vendor ID]])</f>
        <v/>
      </c>
      <c r="BC700">
        <f>IF(Table1[[#This Row],[Reference Number]]=Q699,BC699,BC699+1)</f>
        <v>2</v>
      </c>
    </row>
    <row r="701" spans="1:55" ht="11.25" hidden="1" customHeight="1">
      <c r="A701" s="1"/>
      <c r="B701" s="88" t="str">
        <f>IF(Table1[[#This Row],[Posting Date]]&lt;&gt;"",IF(Table1[[#This Row],[Reference Number]]=Q700,B700+1,1),"")</f>
        <v/>
      </c>
      <c r="C701" s="61"/>
      <c r="D701" s="61"/>
      <c r="E701" s="218"/>
      <c r="F701" s="143" t="str">
        <f>IFERROR(IF(VLOOKUP(Table1[[#This Row],[Budget Code Description]],Dimentions!$X$6:$AC$132,2,FALSE)="","",VLOOKUP(Table1[[#This Row],[Budget Code Description]],Dimentions!$X$6:$AC$132,2,FALSE)),"")</f>
        <v/>
      </c>
      <c r="G701" s="143" t="str">
        <f>IFERROR(VLOOKUP(Table1[[#This Row],[Budget Code Description]],Dimentions!$X$6:$AC$132,3,FALSE),"")</f>
        <v/>
      </c>
      <c r="H701" s="64" t="str">
        <f>IFERROR(VLOOKUP(Table1[[#This Row],[Account]],Dimentions!$S$6:$V$233,2,FALSE),"")</f>
        <v/>
      </c>
      <c r="I701" s="62">
        <f>_xlfn.NUMBERVALUE(LEFT(Table1[[#This Row],[Account]],1))</f>
        <v>0</v>
      </c>
      <c r="J701" s="62" t="str">
        <f>IFERROR(VLOOKUP(Table1[[#This Row],[Budget Code Description]],Table6[#All],7,FALSE),"")</f>
        <v/>
      </c>
      <c r="K701" s="143" t="str">
        <f>IFERROR(VLOOKUP(Table1[[#This Row],[Budget Code Description]],Table6[#All],8,FALSE),"")</f>
        <v/>
      </c>
      <c r="L701" s="63"/>
      <c r="M701" s="65" t="str">
        <f>IFERROR(VLOOKUP(Table1[[#This Row],[Staff ID]],Table2[],2,FALSE),"")</f>
        <v/>
      </c>
      <c r="N701" s="211" t="str">
        <f>IFERROR(IF(VLOOKUP(Table1[[#This Row],[Budget Code Description]],Dimentions!$X$6:$AC$97,4,FALSE)="","",VLOOKUP(Table1[[#This Row],[Budget Code Description]],Dimentions!$X$6:$AC$97,4,FALSE)),"")</f>
        <v/>
      </c>
      <c r="O701" s="65" t="str">
        <f>IFERROR(VLOOKUP(Table1[[#This Row],[Vendor ID]],Table549[],2,FALSE),"")</f>
        <v/>
      </c>
      <c r="P701" s="63"/>
      <c r="Q701" s="143" t="str">
        <f>IF(Table1[[#This Row],[Posting Date]]&lt;&gt;"",$D$9,"")</f>
        <v/>
      </c>
      <c r="R701" s="159" t="str">
        <f>IF(Table1[[#This Row],[Posting Date]]&lt;&gt;"",$D$10,"")</f>
        <v/>
      </c>
      <c r="S701" s="66"/>
      <c r="T701" s="63"/>
      <c r="U701" s="67"/>
      <c r="V701" s="67"/>
      <c r="W701" s="67" t="str">
        <f t="shared" si="11"/>
        <v/>
      </c>
      <c r="X701" s="161" t="str">
        <f>IF(E701="","",(IF(Table1[[#This Row],[Cur]]="USD",Table1[[#This Row],[Cur_Amount Debit]],Table1[[#This Row],[Cur_Amount Debit]]/Table1[[#This Row],[Exchange Rate]])))</f>
        <v/>
      </c>
      <c r="Y701" s="161" t="str">
        <f>IF(E701="","",(IF(Table1[[#This Row],[Cur]]="USD",Table1[[#This Row],[Cur_Amount Credit]],Table1[[#This Row],[Cur_Amount Credit]]/ExchangeRate)))</f>
        <v/>
      </c>
      <c r="Z701" s="203" t="str">
        <f>IF(E701="","",(Table1[[#This Row],[Debit USD]]-Table1[[#This Row],[Credit USD]]))</f>
        <v/>
      </c>
      <c r="AA701" s="122"/>
      <c r="AB701" s="1"/>
      <c r="AC701" s="15"/>
      <c r="AD701" s="15" t="str">
        <f>IF(AND(OR(Table1[[#This Row],[Account]]="15030",Table1[[#This Row],[Account]]="15035",Table1[[#This Row],[Account]]="20150"),Table1[[#This Row],[Vendor ID]]=""),1,"")</f>
        <v/>
      </c>
      <c r="AE701" s="15"/>
      <c r="AF701" s="15"/>
      <c r="AG701" s="15"/>
      <c r="AH701" s="46" t="str">
        <f>IF(Table1[[#This Row],[Posting Date]]&lt;&gt;"","GJ-"&amp;CountryID,"")</f>
        <v/>
      </c>
      <c r="AI701" s="59" t="str">
        <f>IF(Table1[[#This Row],[Posting Date]]&lt;&gt;"",Table1[[#This Row],[Posting Date]],"")</f>
        <v/>
      </c>
      <c r="AJ701" s="46"/>
      <c r="AK701" s="46" t="str">
        <f>IF(Table1[[#This Row],[Description]]&lt;&gt;"",Table1[[#This Row],[Description]],"")</f>
        <v/>
      </c>
      <c r="AL701" s="46" t="str">
        <f>IF(Table1[[#This Row],[Posting Date]]&lt;&gt;"",Table1[[#This Row],[Reference Number]],"")</f>
        <v/>
      </c>
      <c r="AM701" s="46" t="str">
        <f>TRIM(Table1[[#This Row],[Line '#]])</f>
        <v/>
      </c>
      <c r="AN701" s="46" t="str">
        <f>TRIM(Table1[[#This Row],[Account]])</f>
        <v/>
      </c>
      <c r="AO701" s="46" t="str">
        <f>IF(Table1[[#This Row],[Posting Date]]&lt;&gt;"",$D$5,"")</f>
        <v/>
      </c>
      <c r="AP701" s="46" t="str">
        <f>TRIM(Table1[[#This Row],[Departments-Prgrams]])</f>
        <v/>
      </c>
      <c r="AQ701" s="46" t="str">
        <f>TRIM(Table1[[#This Row],[Grant]])</f>
        <v/>
      </c>
      <c r="AR701" s="46" t="str">
        <f>TRIM(Table1[[#This Row],[Staff ID]])</f>
        <v/>
      </c>
      <c r="AS701" s="46" t="str">
        <f>IF(TRIM(Table1[[#This Row],[Budget Code]])=0,"",TRIM(Table1[[#This Row],[Budget Code]]))</f>
        <v/>
      </c>
      <c r="AT701" s="46" t="str">
        <f>IF(Table1[[#This Row],[Line Description]]&lt;&gt;"",Table1[[#This Row],[Line Description]],"")</f>
        <v/>
      </c>
      <c r="AU701" s="46" t="str">
        <f>IF(Table1[[#This Row],[Cur_Amount Debit]]&gt;0,ROUND(Table1[[#This Row],[Cur_Amount Debit]],2),"")</f>
        <v/>
      </c>
      <c r="AV701" s="46" t="str">
        <f>IF(Table1[[#This Row],[Cur_Amount Credit]]&gt;0,ROUND(Table1[[#This Row],[Cur_Amount Credit]],2),"")</f>
        <v/>
      </c>
      <c r="AW701" s="46" t="str">
        <f>LEFT(Table1[[#This Row],[Cur]],3)</f>
        <v/>
      </c>
      <c r="AX701" s="59"/>
      <c r="AY701" s="46"/>
      <c r="AZ701" s="46" t="str">
        <f>IF(Table1[[#This Row],[Cur]]&lt;&gt;"",IF(Table1[[#This Row],[Cur]]="USD","",ExchangeRate),"")</f>
        <v/>
      </c>
      <c r="BA701" s="46" t="str">
        <f>IF(Table1[[#This Row],[Grant]]&lt;&gt;"",VLOOKUP(Table1[[#This Row],[Grant]],Grants!B:D,3),"")</f>
        <v/>
      </c>
      <c r="BB701" s="46" t="str">
        <f>TRIM(Table1[[#This Row],[Vendor ID]])</f>
        <v/>
      </c>
      <c r="BC701">
        <f>IF(Table1[[#This Row],[Reference Number]]=Q700,BC700,BC700+1)</f>
        <v>2</v>
      </c>
    </row>
    <row r="702" spans="1:55" ht="11.25" hidden="1" customHeight="1">
      <c r="A702" s="1"/>
      <c r="B702" s="88" t="str">
        <f>IF(Table1[[#This Row],[Posting Date]]&lt;&gt;"",IF(Table1[[#This Row],[Reference Number]]=Q701,B701+1,1),"")</f>
        <v/>
      </c>
      <c r="C702" s="61"/>
      <c r="D702" s="61"/>
      <c r="E702" s="218"/>
      <c r="F702" s="143" t="str">
        <f>IFERROR(IF(VLOOKUP(Table1[[#This Row],[Budget Code Description]],Dimentions!$X$6:$AC$132,2,FALSE)="","",VLOOKUP(Table1[[#This Row],[Budget Code Description]],Dimentions!$X$6:$AC$132,2,FALSE)),"")</f>
        <v/>
      </c>
      <c r="G702" s="143" t="str">
        <f>IFERROR(VLOOKUP(Table1[[#This Row],[Budget Code Description]],Dimentions!$X$6:$AC$132,3,FALSE),"")</f>
        <v/>
      </c>
      <c r="H702" s="64" t="str">
        <f>IFERROR(VLOOKUP(Table1[[#This Row],[Account]],Dimentions!$S$6:$V$233,2,FALSE),"")</f>
        <v/>
      </c>
      <c r="I702" s="62">
        <f>_xlfn.NUMBERVALUE(LEFT(Table1[[#This Row],[Account]],1))</f>
        <v>0</v>
      </c>
      <c r="J702" s="62" t="str">
        <f>IFERROR(VLOOKUP(Table1[[#This Row],[Budget Code Description]],Table6[#All],7,FALSE),"")</f>
        <v/>
      </c>
      <c r="K702" s="143" t="str">
        <f>IFERROR(VLOOKUP(Table1[[#This Row],[Budget Code Description]],Table6[#All],8,FALSE),"")</f>
        <v/>
      </c>
      <c r="L702" s="63"/>
      <c r="M702" s="65" t="str">
        <f>IFERROR(VLOOKUP(Table1[[#This Row],[Staff ID]],Table2[],2,FALSE),"")</f>
        <v/>
      </c>
      <c r="N702" s="211" t="str">
        <f>IFERROR(IF(VLOOKUP(Table1[[#This Row],[Budget Code Description]],Dimentions!$X$6:$AC$97,4,FALSE)="","",VLOOKUP(Table1[[#This Row],[Budget Code Description]],Dimentions!$X$6:$AC$97,4,FALSE)),"")</f>
        <v/>
      </c>
      <c r="O702" s="65" t="str">
        <f>IFERROR(VLOOKUP(Table1[[#This Row],[Vendor ID]],Table549[],2,FALSE),"")</f>
        <v/>
      </c>
      <c r="P702" s="63"/>
      <c r="Q702" s="143" t="str">
        <f>IF(Table1[[#This Row],[Posting Date]]&lt;&gt;"",$D$9,"")</f>
        <v/>
      </c>
      <c r="R702" s="159" t="str">
        <f>IF(Table1[[#This Row],[Posting Date]]&lt;&gt;"",$D$10,"")</f>
        <v/>
      </c>
      <c r="S702" s="66"/>
      <c r="T702" s="63"/>
      <c r="U702" s="67"/>
      <c r="V702" s="67"/>
      <c r="W702" s="67" t="str">
        <f t="shared" si="11"/>
        <v/>
      </c>
      <c r="X702" s="161" t="str">
        <f>IF(E702="","",(IF(Table1[[#This Row],[Cur]]="USD",Table1[[#This Row],[Cur_Amount Debit]],Table1[[#This Row],[Cur_Amount Debit]]/Table1[[#This Row],[Exchange Rate]])))</f>
        <v/>
      </c>
      <c r="Y702" s="161" t="str">
        <f>IF(E702="","",(IF(Table1[[#This Row],[Cur]]="USD",Table1[[#This Row],[Cur_Amount Credit]],Table1[[#This Row],[Cur_Amount Credit]]/ExchangeRate)))</f>
        <v/>
      </c>
      <c r="Z702" s="203" t="str">
        <f>IF(E702="","",(Table1[[#This Row],[Debit USD]]-Table1[[#This Row],[Credit USD]]))</f>
        <v/>
      </c>
      <c r="AA702" s="122"/>
      <c r="AB702" s="1"/>
      <c r="AC702" s="15"/>
      <c r="AD702" s="15" t="str">
        <f>IF(AND(OR(Table1[[#This Row],[Account]]="15030",Table1[[#This Row],[Account]]="15035",Table1[[#This Row],[Account]]="20150"),Table1[[#This Row],[Vendor ID]]=""),1,"")</f>
        <v/>
      </c>
      <c r="AE702" s="15"/>
      <c r="AF702" s="15"/>
      <c r="AG702" s="15"/>
      <c r="AH702" s="46" t="str">
        <f>IF(Table1[[#This Row],[Posting Date]]&lt;&gt;"","GJ-"&amp;CountryID,"")</f>
        <v/>
      </c>
      <c r="AI702" s="59" t="str">
        <f>IF(Table1[[#This Row],[Posting Date]]&lt;&gt;"",Table1[[#This Row],[Posting Date]],"")</f>
        <v/>
      </c>
      <c r="AJ702" s="46"/>
      <c r="AK702" s="46" t="str">
        <f>IF(Table1[[#This Row],[Description]]&lt;&gt;"",Table1[[#This Row],[Description]],"")</f>
        <v/>
      </c>
      <c r="AL702" s="46" t="str">
        <f>IF(Table1[[#This Row],[Posting Date]]&lt;&gt;"",Table1[[#This Row],[Reference Number]],"")</f>
        <v/>
      </c>
      <c r="AM702" s="46" t="str">
        <f>TRIM(Table1[[#This Row],[Line '#]])</f>
        <v/>
      </c>
      <c r="AN702" s="46" t="str">
        <f>TRIM(Table1[[#This Row],[Account]])</f>
        <v/>
      </c>
      <c r="AO702" s="46" t="str">
        <f>IF(Table1[[#This Row],[Posting Date]]&lt;&gt;"",$D$5,"")</f>
        <v/>
      </c>
      <c r="AP702" s="46" t="str">
        <f>TRIM(Table1[[#This Row],[Departments-Prgrams]])</f>
        <v/>
      </c>
      <c r="AQ702" s="46" t="str">
        <f>TRIM(Table1[[#This Row],[Grant]])</f>
        <v/>
      </c>
      <c r="AR702" s="46" t="str">
        <f>TRIM(Table1[[#This Row],[Staff ID]])</f>
        <v/>
      </c>
      <c r="AS702" s="46" t="str">
        <f>IF(TRIM(Table1[[#This Row],[Budget Code]])=0,"",TRIM(Table1[[#This Row],[Budget Code]]))</f>
        <v/>
      </c>
      <c r="AT702" s="46" t="str">
        <f>IF(Table1[[#This Row],[Line Description]]&lt;&gt;"",Table1[[#This Row],[Line Description]],"")</f>
        <v/>
      </c>
      <c r="AU702" s="46" t="str">
        <f>IF(Table1[[#This Row],[Cur_Amount Debit]]&gt;0,ROUND(Table1[[#This Row],[Cur_Amount Debit]],2),"")</f>
        <v/>
      </c>
      <c r="AV702" s="46" t="str">
        <f>IF(Table1[[#This Row],[Cur_Amount Credit]]&gt;0,ROUND(Table1[[#This Row],[Cur_Amount Credit]],2),"")</f>
        <v/>
      </c>
      <c r="AW702" s="46" t="str">
        <f>LEFT(Table1[[#This Row],[Cur]],3)</f>
        <v/>
      </c>
      <c r="AX702" s="59"/>
      <c r="AY702" s="46"/>
      <c r="AZ702" s="46" t="str">
        <f>IF(Table1[[#This Row],[Cur]]&lt;&gt;"",IF(Table1[[#This Row],[Cur]]="USD","",ExchangeRate),"")</f>
        <v/>
      </c>
      <c r="BA702" s="46" t="str">
        <f>IF(Table1[[#This Row],[Grant]]&lt;&gt;"",VLOOKUP(Table1[[#This Row],[Grant]],Grants!B:D,3),"")</f>
        <v/>
      </c>
      <c r="BB702" s="46" t="str">
        <f>TRIM(Table1[[#This Row],[Vendor ID]])</f>
        <v/>
      </c>
      <c r="BC702">
        <f>IF(Table1[[#This Row],[Reference Number]]=Q701,BC701,BC701+1)</f>
        <v>2</v>
      </c>
    </row>
    <row r="703" spans="1:55" ht="11.25" hidden="1" customHeight="1">
      <c r="A703" s="1"/>
      <c r="B703" s="88" t="str">
        <f>IF(Table1[[#This Row],[Posting Date]]&lt;&gt;"",IF(Table1[[#This Row],[Reference Number]]=Q702,B702+1,1),"")</f>
        <v/>
      </c>
      <c r="C703" s="61"/>
      <c r="D703" s="61"/>
      <c r="E703" s="218"/>
      <c r="F703" s="143" t="str">
        <f>IFERROR(IF(VLOOKUP(Table1[[#This Row],[Budget Code Description]],Dimentions!$X$6:$AC$132,2,FALSE)="","",VLOOKUP(Table1[[#This Row],[Budget Code Description]],Dimentions!$X$6:$AC$132,2,FALSE)),"")</f>
        <v/>
      </c>
      <c r="G703" s="143" t="str">
        <f>IFERROR(VLOOKUP(Table1[[#This Row],[Budget Code Description]],Dimentions!$X$6:$AC$132,3,FALSE),"")</f>
        <v/>
      </c>
      <c r="H703" s="64" t="str">
        <f>IFERROR(VLOOKUP(Table1[[#This Row],[Account]],Dimentions!$S$6:$V$233,2,FALSE),"")</f>
        <v/>
      </c>
      <c r="I703" s="62">
        <f>_xlfn.NUMBERVALUE(LEFT(Table1[[#This Row],[Account]],1))</f>
        <v>0</v>
      </c>
      <c r="J703" s="62" t="str">
        <f>IFERROR(VLOOKUP(Table1[[#This Row],[Budget Code Description]],Table6[#All],7,FALSE),"")</f>
        <v/>
      </c>
      <c r="K703" s="143" t="str">
        <f>IFERROR(VLOOKUP(Table1[[#This Row],[Budget Code Description]],Table6[#All],8,FALSE),"")</f>
        <v/>
      </c>
      <c r="L703" s="63"/>
      <c r="M703" s="65" t="str">
        <f>IFERROR(VLOOKUP(Table1[[#This Row],[Staff ID]],Table2[],2,FALSE),"")</f>
        <v/>
      </c>
      <c r="N703" s="211" t="str">
        <f>IFERROR(IF(VLOOKUP(Table1[[#This Row],[Budget Code Description]],Dimentions!$X$6:$AC$97,4,FALSE)="","",VLOOKUP(Table1[[#This Row],[Budget Code Description]],Dimentions!$X$6:$AC$97,4,FALSE)),"")</f>
        <v/>
      </c>
      <c r="O703" s="65" t="str">
        <f>IFERROR(VLOOKUP(Table1[[#This Row],[Vendor ID]],Table549[],2,FALSE),"")</f>
        <v/>
      </c>
      <c r="P703" s="63"/>
      <c r="Q703" s="143" t="str">
        <f>IF(Table1[[#This Row],[Posting Date]]&lt;&gt;"",$D$9,"")</f>
        <v/>
      </c>
      <c r="R703" s="159" t="str">
        <f>IF(Table1[[#This Row],[Posting Date]]&lt;&gt;"",$D$10,"")</f>
        <v/>
      </c>
      <c r="S703" s="66"/>
      <c r="T703" s="63"/>
      <c r="U703" s="67"/>
      <c r="V703" s="67"/>
      <c r="W703" s="67" t="str">
        <f t="shared" si="11"/>
        <v/>
      </c>
      <c r="X703" s="161" t="str">
        <f>IF(E703="","",(IF(Table1[[#This Row],[Cur]]="USD",Table1[[#This Row],[Cur_Amount Debit]],Table1[[#This Row],[Cur_Amount Debit]]/Table1[[#This Row],[Exchange Rate]])))</f>
        <v/>
      </c>
      <c r="Y703" s="161" t="str">
        <f>IF(E703="","",(IF(Table1[[#This Row],[Cur]]="USD",Table1[[#This Row],[Cur_Amount Credit]],Table1[[#This Row],[Cur_Amount Credit]]/ExchangeRate)))</f>
        <v/>
      </c>
      <c r="Z703" s="203" t="str">
        <f>IF(E703="","",(Table1[[#This Row],[Debit USD]]-Table1[[#This Row],[Credit USD]]))</f>
        <v/>
      </c>
      <c r="AA703" s="122"/>
      <c r="AB703" s="1"/>
      <c r="AC703" s="15"/>
      <c r="AD703" s="15" t="str">
        <f>IF(AND(OR(Table1[[#This Row],[Account]]="15030",Table1[[#This Row],[Account]]="15035",Table1[[#This Row],[Account]]="20150"),Table1[[#This Row],[Vendor ID]]=""),1,"")</f>
        <v/>
      </c>
      <c r="AE703" s="15"/>
      <c r="AF703" s="15"/>
      <c r="AG703" s="15"/>
      <c r="AH703" s="46" t="str">
        <f>IF(Table1[[#This Row],[Posting Date]]&lt;&gt;"","GJ-"&amp;CountryID,"")</f>
        <v/>
      </c>
      <c r="AI703" s="59" t="str">
        <f>IF(Table1[[#This Row],[Posting Date]]&lt;&gt;"",Table1[[#This Row],[Posting Date]],"")</f>
        <v/>
      </c>
      <c r="AJ703" s="46"/>
      <c r="AK703" s="46" t="str">
        <f>IF(Table1[[#This Row],[Description]]&lt;&gt;"",Table1[[#This Row],[Description]],"")</f>
        <v/>
      </c>
      <c r="AL703" s="46" t="str">
        <f>IF(Table1[[#This Row],[Posting Date]]&lt;&gt;"",Table1[[#This Row],[Reference Number]],"")</f>
        <v/>
      </c>
      <c r="AM703" s="46" t="str">
        <f>TRIM(Table1[[#This Row],[Line '#]])</f>
        <v/>
      </c>
      <c r="AN703" s="46" t="str">
        <f>TRIM(Table1[[#This Row],[Account]])</f>
        <v/>
      </c>
      <c r="AO703" s="46" t="str">
        <f>IF(Table1[[#This Row],[Posting Date]]&lt;&gt;"",$D$5,"")</f>
        <v/>
      </c>
      <c r="AP703" s="46" t="str">
        <f>TRIM(Table1[[#This Row],[Departments-Prgrams]])</f>
        <v/>
      </c>
      <c r="AQ703" s="46" t="str">
        <f>TRIM(Table1[[#This Row],[Grant]])</f>
        <v/>
      </c>
      <c r="AR703" s="46" t="str">
        <f>TRIM(Table1[[#This Row],[Staff ID]])</f>
        <v/>
      </c>
      <c r="AS703" s="46" t="str">
        <f>IF(TRIM(Table1[[#This Row],[Budget Code]])=0,"",TRIM(Table1[[#This Row],[Budget Code]]))</f>
        <v/>
      </c>
      <c r="AT703" s="46" t="str">
        <f>IF(Table1[[#This Row],[Line Description]]&lt;&gt;"",Table1[[#This Row],[Line Description]],"")</f>
        <v/>
      </c>
      <c r="AU703" s="46" t="str">
        <f>IF(Table1[[#This Row],[Cur_Amount Debit]]&gt;0,ROUND(Table1[[#This Row],[Cur_Amount Debit]],2),"")</f>
        <v/>
      </c>
      <c r="AV703" s="46" t="str">
        <f>IF(Table1[[#This Row],[Cur_Amount Credit]]&gt;0,ROUND(Table1[[#This Row],[Cur_Amount Credit]],2),"")</f>
        <v/>
      </c>
      <c r="AW703" s="46" t="str">
        <f>LEFT(Table1[[#This Row],[Cur]],3)</f>
        <v/>
      </c>
      <c r="AX703" s="59"/>
      <c r="AY703" s="46"/>
      <c r="AZ703" s="46" t="str">
        <f>IF(Table1[[#This Row],[Cur]]&lt;&gt;"",IF(Table1[[#This Row],[Cur]]="USD","",ExchangeRate),"")</f>
        <v/>
      </c>
      <c r="BA703" s="46" t="str">
        <f>IF(Table1[[#This Row],[Grant]]&lt;&gt;"",VLOOKUP(Table1[[#This Row],[Grant]],Grants!B:D,3),"")</f>
        <v/>
      </c>
      <c r="BB703" s="46" t="str">
        <f>TRIM(Table1[[#This Row],[Vendor ID]])</f>
        <v/>
      </c>
      <c r="BC703">
        <f>IF(Table1[[#This Row],[Reference Number]]=Q702,BC702,BC702+1)</f>
        <v>2</v>
      </c>
    </row>
    <row r="704" spans="1:55" ht="11.25" hidden="1" customHeight="1">
      <c r="A704" s="1"/>
      <c r="B704" s="88" t="str">
        <f>IF(Table1[[#This Row],[Posting Date]]&lt;&gt;"",IF(Table1[[#This Row],[Reference Number]]=Q703,B703+1,1),"")</f>
        <v/>
      </c>
      <c r="C704" s="61"/>
      <c r="D704" s="61"/>
      <c r="E704" s="218"/>
      <c r="F704" s="143" t="str">
        <f>IFERROR(IF(VLOOKUP(Table1[[#This Row],[Budget Code Description]],Dimentions!$X$6:$AC$132,2,FALSE)="","",VLOOKUP(Table1[[#This Row],[Budget Code Description]],Dimentions!$X$6:$AC$132,2,FALSE)),"")</f>
        <v/>
      </c>
      <c r="G704" s="143" t="str">
        <f>IFERROR(VLOOKUP(Table1[[#This Row],[Budget Code Description]],Dimentions!$X$6:$AC$132,3,FALSE),"")</f>
        <v/>
      </c>
      <c r="H704" s="64" t="str">
        <f>IFERROR(VLOOKUP(Table1[[#This Row],[Account]],Dimentions!$S$6:$V$233,2,FALSE),"")</f>
        <v/>
      </c>
      <c r="I704" s="62">
        <f>_xlfn.NUMBERVALUE(LEFT(Table1[[#This Row],[Account]],1))</f>
        <v>0</v>
      </c>
      <c r="J704" s="62" t="str">
        <f>IFERROR(VLOOKUP(Table1[[#This Row],[Budget Code Description]],Table6[#All],7,FALSE),"")</f>
        <v/>
      </c>
      <c r="K704" s="143" t="str">
        <f>IFERROR(VLOOKUP(Table1[[#This Row],[Budget Code Description]],Table6[#All],8,FALSE),"")</f>
        <v/>
      </c>
      <c r="L704" s="63"/>
      <c r="M704" s="65" t="str">
        <f>IFERROR(VLOOKUP(Table1[[#This Row],[Staff ID]],Table2[],2,FALSE),"")</f>
        <v/>
      </c>
      <c r="N704" s="211" t="str">
        <f>IFERROR(IF(VLOOKUP(Table1[[#This Row],[Budget Code Description]],Dimentions!$X$6:$AC$97,4,FALSE)="","",VLOOKUP(Table1[[#This Row],[Budget Code Description]],Dimentions!$X$6:$AC$97,4,FALSE)),"")</f>
        <v/>
      </c>
      <c r="O704" s="65" t="str">
        <f>IFERROR(VLOOKUP(Table1[[#This Row],[Vendor ID]],Table549[],2,FALSE),"")</f>
        <v/>
      </c>
      <c r="P704" s="63"/>
      <c r="Q704" s="143" t="str">
        <f>IF(Table1[[#This Row],[Posting Date]]&lt;&gt;"",$D$9,"")</f>
        <v/>
      </c>
      <c r="R704" s="159" t="str">
        <f>IF(Table1[[#This Row],[Posting Date]]&lt;&gt;"",$D$10,"")</f>
        <v/>
      </c>
      <c r="S704" s="66"/>
      <c r="T704" s="63"/>
      <c r="U704" s="67"/>
      <c r="V704" s="67"/>
      <c r="W704" s="67" t="str">
        <f t="shared" si="11"/>
        <v/>
      </c>
      <c r="X704" s="161" t="str">
        <f>IF(E704="","",(IF(Table1[[#This Row],[Cur]]="USD",Table1[[#This Row],[Cur_Amount Debit]],Table1[[#This Row],[Cur_Amount Debit]]/Table1[[#This Row],[Exchange Rate]])))</f>
        <v/>
      </c>
      <c r="Y704" s="161" t="str">
        <f>IF(E704="","",(IF(Table1[[#This Row],[Cur]]="USD",Table1[[#This Row],[Cur_Amount Credit]],Table1[[#This Row],[Cur_Amount Credit]]/ExchangeRate)))</f>
        <v/>
      </c>
      <c r="Z704" s="203" t="str">
        <f>IF(E704="","",(Table1[[#This Row],[Debit USD]]-Table1[[#This Row],[Credit USD]]))</f>
        <v/>
      </c>
      <c r="AA704" s="122"/>
      <c r="AB704" s="1"/>
      <c r="AC704" s="15"/>
      <c r="AD704" s="15" t="str">
        <f>IF(AND(OR(Table1[[#This Row],[Account]]="15030",Table1[[#This Row],[Account]]="15035",Table1[[#This Row],[Account]]="20150"),Table1[[#This Row],[Vendor ID]]=""),1,"")</f>
        <v/>
      </c>
      <c r="AE704" s="15"/>
      <c r="AF704" s="15"/>
      <c r="AG704" s="15"/>
      <c r="AH704" s="46" t="str">
        <f>IF(Table1[[#This Row],[Posting Date]]&lt;&gt;"","GJ-"&amp;CountryID,"")</f>
        <v/>
      </c>
      <c r="AI704" s="59" t="str">
        <f>IF(Table1[[#This Row],[Posting Date]]&lt;&gt;"",Table1[[#This Row],[Posting Date]],"")</f>
        <v/>
      </c>
      <c r="AJ704" s="46"/>
      <c r="AK704" s="46" t="str">
        <f>IF(Table1[[#This Row],[Description]]&lt;&gt;"",Table1[[#This Row],[Description]],"")</f>
        <v/>
      </c>
      <c r="AL704" s="46" t="str">
        <f>IF(Table1[[#This Row],[Posting Date]]&lt;&gt;"",Table1[[#This Row],[Reference Number]],"")</f>
        <v/>
      </c>
      <c r="AM704" s="46" t="str">
        <f>TRIM(Table1[[#This Row],[Line '#]])</f>
        <v/>
      </c>
      <c r="AN704" s="46" t="str">
        <f>TRIM(Table1[[#This Row],[Account]])</f>
        <v/>
      </c>
      <c r="AO704" s="46" t="str">
        <f>IF(Table1[[#This Row],[Posting Date]]&lt;&gt;"",$D$5,"")</f>
        <v/>
      </c>
      <c r="AP704" s="46" t="str">
        <f>TRIM(Table1[[#This Row],[Departments-Prgrams]])</f>
        <v/>
      </c>
      <c r="AQ704" s="46" t="str">
        <f>TRIM(Table1[[#This Row],[Grant]])</f>
        <v/>
      </c>
      <c r="AR704" s="46" t="str">
        <f>TRIM(Table1[[#This Row],[Staff ID]])</f>
        <v/>
      </c>
      <c r="AS704" s="46" t="str">
        <f>IF(TRIM(Table1[[#This Row],[Budget Code]])=0,"",TRIM(Table1[[#This Row],[Budget Code]]))</f>
        <v/>
      </c>
      <c r="AT704" s="46" t="str">
        <f>IF(Table1[[#This Row],[Line Description]]&lt;&gt;"",Table1[[#This Row],[Line Description]],"")</f>
        <v/>
      </c>
      <c r="AU704" s="46" t="str">
        <f>IF(Table1[[#This Row],[Cur_Amount Debit]]&gt;0,ROUND(Table1[[#This Row],[Cur_Amount Debit]],2),"")</f>
        <v/>
      </c>
      <c r="AV704" s="46" t="str">
        <f>IF(Table1[[#This Row],[Cur_Amount Credit]]&gt;0,ROUND(Table1[[#This Row],[Cur_Amount Credit]],2),"")</f>
        <v/>
      </c>
      <c r="AW704" s="46" t="str">
        <f>LEFT(Table1[[#This Row],[Cur]],3)</f>
        <v/>
      </c>
      <c r="AX704" s="59"/>
      <c r="AY704" s="46"/>
      <c r="AZ704" s="46" t="str">
        <f>IF(Table1[[#This Row],[Cur]]&lt;&gt;"",IF(Table1[[#This Row],[Cur]]="USD","",ExchangeRate),"")</f>
        <v/>
      </c>
      <c r="BA704" s="46" t="str">
        <f>IF(Table1[[#This Row],[Grant]]&lt;&gt;"",VLOOKUP(Table1[[#This Row],[Grant]],Grants!B:D,3),"")</f>
        <v/>
      </c>
      <c r="BB704" s="46" t="str">
        <f>TRIM(Table1[[#This Row],[Vendor ID]])</f>
        <v/>
      </c>
      <c r="BC704">
        <f>IF(Table1[[#This Row],[Reference Number]]=Q703,BC703,BC703+1)</f>
        <v>2</v>
      </c>
    </row>
    <row r="705" spans="1:55" ht="11.25" hidden="1" customHeight="1">
      <c r="A705" s="1"/>
      <c r="B705" s="88" t="str">
        <f>IF(Table1[[#This Row],[Posting Date]]&lt;&gt;"",IF(Table1[[#This Row],[Reference Number]]=Q704,B704+1,1),"")</f>
        <v/>
      </c>
      <c r="C705" s="61"/>
      <c r="D705" s="61"/>
      <c r="E705" s="218"/>
      <c r="F705" s="143" t="str">
        <f>IFERROR(IF(VLOOKUP(Table1[[#This Row],[Budget Code Description]],Dimentions!$X$6:$AC$132,2,FALSE)="","",VLOOKUP(Table1[[#This Row],[Budget Code Description]],Dimentions!$X$6:$AC$132,2,FALSE)),"")</f>
        <v/>
      </c>
      <c r="G705" s="143" t="str">
        <f>IFERROR(VLOOKUP(Table1[[#This Row],[Budget Code Description]],Dimentions!$X$6:$AC$132,3,FALSE),"")</f>
        <v/>
      </c>
      <c r="H705" s="64" t="str">
        <f>IFERROR(VLOOKUP(Table1[[#This Row],[Account]],Dimentions!$S$6:$V$233,2,FALSE),"")</f>
        <v/>
      </c>
      <c r="I705" s="62">
        <f>_xlfn.NUMBERVALUE(LEFT(Table1[[#This Row],[Account]],1))</f>
        <v>0</v>
      </c>
      <c r="J705" s="62" t="str">
        <f>IFERROR(VLOOKUP(Table1[[#This Row],[Budget Code Description]],Table6[#All],7,FALSE),"")</f>
        <v/>
      </c>
      <c r="K705" s="143" t="str">
        <f>IFERROR(VLOOKUP(Table1[[#This Row],[Budget Code Description]],Table6[#All],8,FALSE),"")</f>
        <v/>
      </c>
      <c r="L705" s="63"/>
      <c r="M705" s="65" t="str">
        <f>IFERROR(VLOOKUP(Table1[[#This Row],[Staff ID]],Table2[],2,FALSE),"")</f>
        <v/>
      </c>
      <c r="N705" s="211" t="str">
        <f>IFERROR(IF(VLOOKUP(Table1[[#This Row],[Budget Code Description]],Dimentions!$X$6:$AC$97,4,FALSE)="","",VLOOKUP(Table1[[#This Row],[Budget Code Description]],Dimentions!$X$6:$AC$97,4,FALSE)),"")</f>
        <v/>
      </c>
      <c r="O705" s="65" t="str">
        <f>IFERROR(VLOOKUP(Table1[[#This Row],[Vendor ID]],Table549[],2,FALSE),"")</f>
        <v/>
      </c>
      <c r="P705" s="63"/>
      <c r="Q705" s="143" t="str">
        <f>IF(Table1[[#This Row],[Posting Date]]&lt;&gt;"",$D$9,"")</f>
        <v/>
      </c>
      <c r="R705" s="159" t="str">
        <f>IF(Table1[[#This Row],[Posting Date]]&lt;&gt;"",$D$10,"")</f>
        <v/>
      </c>
      <c r="S705" s="66"/>
      <c r="T705" s="63"/>
      <c r="U705" s="67"/>
      <c r="V705" s="67"/>
      <c r="W705" s="67" t="str">
        <f t="shared" si="11"/>
        <v/>
      </c>
      <c r="X705" s="161" t="str">
        <f>IF(E705="","",(IF(Table1[[#This Row],[Cur]]="USD",Table1[[#This Row],[Cur_Amount Debit]],Table1[[#This Row],[Cur_Amount Debit]]/Table1[[#This Row],[Exchange Rate]])))</f>
        <v/>
      </c>
      <c r="Y705" s="161" t="str">
        <f>IF(E705="","",(IF(Table1[[#This Row],[Cur]]="USD",Table1[[#This Row],[Cur_Amount Credit]],Table1[[#This Row],[Cur_Amount Credit]]/ExchangeRate)))</f>
        <v/>
      </c>
      <c r="Z705" s="203" t="str">
        <f>IF(E705="","",(Table1[[#This Row],[Debit USD]]-Table1[[#This Row],[Credit USD]]))</f>
        <v/>
      </c>
      <c r="AA705" s="122"/>
      <c r="AB705" s="1"/>
      <c r="AC705" s="15"/>
      <c r="AD705" s="15" t="str">
        <f>IF(AND(OR(Table1[[#This Row],[Account]]="15030",Table1[[#This Row],[Account]]="15035",Table1[[#This Row],[Account]]="20150"),Table1[[#This Row],[Vendor ID]]=""),1,"")</f>
        <v/>
      </c>
      <c r="AE705" s="15"/>
      <c r="AF705" s="15"/>
      <c r="AG705" s="15"/>
      <c r="AH705" s="46" t="str">
        <f>IF(Table1[[#This Row],[Posting Date]]&lt;&gt;"","GJ-"&amp;CountryID,"")</f>
        <v/>
      </c>
      <c r="AI705" s="59" t="str">
        <f>IF(Table1[[#This Row],[Posting Date]]&lt;&gt;"",Table1[[#This Row],[Posting Date]],"")</f>
        <v/>
      </c>
      <c r="AJ705" s="46"/>
      <c r="AK705" s="46" t="str">
        <f>IF(Table1[[#This Row],[Description]]&lt;&gt;"",Table1[[#This Row],[Description]],"")</f>
        <v/>
      </c>
      <c r="AL705" s="46" t="str">
        <f>IF(Table1[[#This Row],[Posting Date]]&lt;&gt;"",Table1[[#This Row],[Reference Number]],"")</f>
        <v/>
      </c>
      <c r="AM705" s="46" t="str">
        <f>TRIM(Table1[[#This Row],[Line '#]])</f>
        <v/>
      </c>
      <c r="AN705" s="46" t="str">
        <f>TRIM(Table1[[#This Row],[Account]])</f>
        <v/>
      </c>
      <c r="AO705" s="46" t="str">
        <f>IF(Table1[[#This Row],[Posting Date]]&lt;&gt;"",$D$5,"")</f>
        <v/>
      </c>
      <c r="AP705" s="46" t="str">
        <f>TRIM(Table1[[#This Row],[Departments-Prgrams]])</f>
        <v/>
      </c>
      <c r="AQ705" s="46" t="str">
        <f>TRIM(Table1[[#This Row],[Grant]])</f>
        <v/>
      </c>
      <c r="AR705" s="46" t="str">
        <f>TRIM(Table1[[#This Row],[Staff ID]])</f>
        <v/>
      </c>
      <c r="AS705" s="46" t="str">
        <f>IF(TRIM(Table1[[#This Row],[Budget Code]])=0,"",TRIM(Table1[[#This Row],[Budget Code]]))</f>
        <v/>
      </c>
      <c r="AT705" s="46" t="str">
        <f>IF(Table1[[#This Row],[Line Description]]&lt;&gt;"",Table1[[#This Row],[Line Description]],"")</f>
        <v/>
      </c>
      <c r="AU705" s="46" t="str">
        <f>IF(Table1[[#This Row],[Cur_Amount Debit]]&gt;0,ROUND(Table1[[#This Row],[Cur_Amount Debit]],2),"")</f>
        <v/>
      </c>
      <c r="AV705" s="46" t="str">
        <f>IF(Table1[[#This Row],[Cur_Amount Credit]]&gt;0,ROUND(Table1[[#This Row],[Cur_Amount Credit]],2),"")</f>
        <v/>
      </c>
      <c r="AW705" s="46" t="str">
        <f>LEFT(Table1[[#This Row],[Cur]],3)</f>
        <v/>
      </c>
      <c r="AX705" s="59"/>
      <c r="AY705" s="46"/>
      <c r="AZ705" s="46" t="str">
        <f>IF(Table1[[#This Row],[Cur]]&lt;&gt;"",IF(Table1[[#This Row],[Cur]]="USD","",ExchangeRate),"")</f>
        <v/>
      </c>
      <c r="BA705" s="46" t="str">
        <f>IF(Table1[[#This Row],[Grant]]&lt;&gt;"",VLOOKUP(Table1[[#This Row],[Grant]],Grants!B:D,3),"")</f>
        <v/>
      </c>
      <c r="BB705" s="46" t="str">
        <f>TRIM(Table1[[#This Row],[Vendor ID]])</f>
        <v/>
      </c>
      <c r="BC705">
        <f>IF(Table1[[#This Row],[Reference Number]]=Q704,BC704,BC704+1)</f>
        <v>2</v>
      </c>
    </row>
    <row r="706" spans="1:55" ht="11.25" hidden="1" customHeight="1">
      <c r="A706" s="1"/>
      <c r="B706" s="88" t="str">
        <f>IF(Table1[[#This Row],[Posting Date]]&lt;&gt;"",IF(Table1[[#This Row],[Reference Number]]=Q705,B705+1,1),"")</f>
        <v/>
      </c>
      <c r="C706" s="61"/>
      <c r="D706" s="61"/>
      <c r="E706" s="218"/>
      <c r="F706" s="143" t="str">
        <f>IFERROR(IF(VLOOKUP(Table1[[#This Row],[Budget Code Description]],Dimentions!$X$6:$AC$132,2,FALSE)="","",VLOOKUP(Table1[[#This Row],[Budget Code Description]],Dimentions!$X$6:$AC$132,2,FALSE)),"")</f>
        <v/>
      </c>
      <c r="G706" s="143" t="str">
        <f>IFERROR(VLOOKUP(Table1[[#This Row],[Budget Code Description]],Dimentions!$X$6:$AC$132,3,FALSE),"")</f>
        <v/>
      </c>
      <c r="H706" s="64" t="str">
        <f>IFERROR(VLOOKUP(Table1[[#This Row],[Account]],Dimentions!$S$6:$V$233,2,FALSE),"")</f>
        <v/>
      </c>
      <c r="I706" s="62">
        <f>_xlfn.NUMBERVALUE(LEFT(Table1[[#This Row],[Account]],1))</f>
        <v>0</v>
      </c>
      <c r="J706" s="62" t="str">
        <f>IFERROR(VLOOKUP(Table1[[#This Row],[Budget Code Description]],Table6[#All],7,FALSE),"")</f>
        <v/>
      </c>
      <c r="K706" s="143" t="str">
        <f>IFERROR(VLOOKUP(Table1[[#This Row],[Budget Code Description]],Table6[#All],8,FALSE),"")</f>
        <v/>
      </c>
      <c r="L706" s="63"/>
      <c r="M706" s="65" t="str">
        <f>IFERROR(VLOOKUP(Table1[[#This Row],[Staff ID]],Table2[],2,FALSE),"")</f>
        <v/>
      </c>
      <c r="N706" s="211" t="str">
        <f>IFERROR(IF(VLOOKUP(Table1[[#This Row],[Budget Code Description]],Dimentions!$X$6:$AC$97,4,FALSE)="","",VLOOKUP(Table1[[#This Row],[Budget Code Description]],Dimentions!$X$6:$AC$97,4,FALSE)),"")</f>
        <v/>
      </c>
      <c r="O706" s="65" t="str">
        <f>IFERROR(VLOOKUP(Table1[[#This Row],[Vendor ID]],Table549[],2,FALSE),"")</f>
        <v/>
      </c>
      <c r="P706" s="63"/>
      <c r="Q706" s="143" t="str">
        <f>IF(Table1[[#This Row],[Posting Date]]&lt;&gt;"",$D$9,"")</f>
        <v/>
      </c>
      <c r="R706" s="159" t="str">
        <f>IF(Table1[[#This Row],[Posting Date]]&lt;&gt;"",$D$10,"")</f>
        <v/>
      </c>
      <c r="S706" s="66"/>
      <c r="T706" s="63"/>
      <c r="U706" s="67"/>
      <c r="V706" s="67"/>
      <c r="W706" s="67" t="str">
        <f t="shared" si="11"/>
        <v/>
      </c>
      <c r="X706" s="161" t="str">
        <f>IF(E706="","",(IF(Table1[[#This Row],[Cur]]="USD",Table1[[#This Row],[Cur_Amount Debit]],Table1[[#This Row],[Cur_Amount Debit]]/Table1[[#This Row],[Exchange Rate]])))</f>
        <v/>
      </c>
      <c r="Y706" s="161" t="str">
        <f>IF(E706="","",(IF(Table1[[#This Row],[Cur]]="USD",Table1[[#This Row],[Cur_Amount Credit]],Table1[[#This Row],[Cur_Amount Credit]]/ExchangeRate)))</f>
        <v/>
      </c>
      <c r="Z706" s="203" t="str">
        <f>IF(E706="","",(Table1[[#This Row],[Debit USD]]-Table1[[#This Row],[Credit USD]]))</f>
        <v/>
      </c>
      <c r="AA706" s="122"/>
      <c r="AB706" s="1"/>
      <c r="AC706" s="15"/>
      <c r="AD706" s="15" t="str">
        <f>IF(AND(OR(Table1[[#This Row],[Account]]="15030",Table1[[#This Row],[Account]]="15035",Table1[[#This Row],[Account]]="20150"),Table1[[#This Row],[Vendor ID]]=""),1,"")</f>
        <v/>
      </c>
      <c r="AE706" s="15"/>
      <c r="AF706" s="15"/>
      <c r="AG706" s="15"/>
      <c r="AH706" s="46" t="str">
        <f>IF(Table1[[#This Row],[Posting Date]]&lt;&gt;"","GJ-"&amp;CountryID,"")</f>
        <v/>
      </c>
      <c r="AI706" s="59" t="str">
        <f>IF(Table1[[#This Row],[Posting Date]]&lt;&gt;"",Table1[[#This Row],[Posting Date]],"")</f>
        <v/>
      </c>
      <c r="AJ706" s="46"/>
      <c r="AK706" s="46" t="str">
        <f>IF(Table1[[#This Row],[Description]]&lt;&gt;"",Table1[[#This Row],[Description]],"")</f>
        <v/>
      </c>
      <c r="AL706" s="46" t="str">
        <f>IF(Table1[[#This Row],[Posting Date]]&lt;&gt;"",Table1[[#This Row],[Reference Number]],"")</f>
        <v/>
      </c>
      <c r="AM706" s="46" t="str">
        <f>TRIM(Table1[[#This Row],[Line '#]])</f>
        <v/>
      </c>
      <c r="AN706" s="46" t="str">
        <f>TRIM(Table1[[#This Row],[Account]])</f>
        <v/>
      </c>
      <c r="AO706" s="46" t="str">
        <f>IF(Table1[[#This Row],[Posting Date]]&lt;&gt;"",$D$5,"")</f>
        <v/>
      </c>
      <c r="AP706" s="46" t="str">
        <f>TRIM(Table1[[#This Row],[Departments-Prgrams]])</f>
        <v/>
      </c>
      <c r="AQ706" s="46" t="str">
        <f>TRIM(Table1[[#This Row],[Grant]])</f>
        <v/>
      </c>
      <c r="AR706" s="46" t="str">
        <f>TRIM(Table1[[#This Row],[Staff ID]])</f>
        <v/>
      </c>
      <c r="AS706" s="46" t="str">
        <f>IF(TRIM(Table1[[#This Row],[Budget Code]])=0,"",TRIM(Table1[[#This Row],[Budget Code]]))</f>
        <v/>
      </c>
      <c r="AT706" s="46" t="str">
        <f>IF(Table1[[#This Row],[Line Description]]&lt;&gt;"",Table1[[#This Row],[Line Description]],"")</f>
        <v/>
      </c>
      <c r="AU706" s="46" t="str">
        <f>IF(Table1[[#This Row],[Cur_Amount Debit]]&gt;0,ROUND(Table1[[#This Row],[Cur_Amount Debit]],2),"")</f>
        <v/>
      </c>
      <c r="AV706" s="46" t="str">
        <f>IF(Table1[[#This Row],[Cur_Amount Credit]]&gt;0,ROUND(Table1[[#This Row],[Cur_Amount Credit]],2),"")</f>
        <v/>
      </c>
      <c r="AW706" s="46" t="str">
        <f>LEFT(Table1[[#This Row],[Cur]],3)</f>
        <v/>
      </c>
      <c r="AX706" s="59"/>
      <c r="AY706" s="46"/>
      <c r="AZ706" s="46" t="str">
        <f>IF(Table1[[#This Row],[Cur]]&lt;&gt;"",IF(Table1[[#This Row],[Cur]]="USD","",ExchangeRate),"")</f>
        <v/>
      </c>
      <c r="BA706" s="46" t="str">
        <f>IF(Table1[[#This Row],[Grant]]&lt;&gt;"",VLOOKUP(Table1[[#This Row],[Grant]],Grants!B:D,3),"")</f>
        <v/>
      </c>
      <c r="BB706" s="46" t="str">
        <f>TRIM(Table1[[#This Row],[Vendor ID]])</f>
        <v/>
      </c>
      <c r="BC706">
        <f>IF(Table1[[#This Row],[Reference Number]]=Q705,BC705,BC705+1)</f>
        <v>2</v>
      </c>
    </row>
    <row r="707" spans="1:55" ht="11.25" hidden="1" customHeight="1">
      <c r="A707" s="1"/>
      <c r="B707" s="88" t="str">
        <f>IF(Table1[[#This Row],[Posting Date]]&lt;&gt;"",IF(Table1[[#This Row],[Reference Number]]=Q706,B706+1,1),"")</f>
        <v/>
      </c>
      <c r="C707" s="61"/>
      <c r="D707" s="61"/>
      <c r="E707" s="218"/>
      <c r="F707" s="143" t="str">
        <f>IFERROR(IF(VLOOKUP(Table1[[#This Row],[Budget Code Description]],Dimentions!$X$6:$AC$132,2,FALSE)="","",VLOOKUP(Table1[[#This Row],[Budget Code Description]],Dimentions!$X$6:$AC$132,2,FALSE)),"")</f>
        <v/>
      </c>
      <c r="G707" s="143" t="str">
        <f>IFERROR(VLOOKUP(Table1[[#This Row],[Budget Code Description]],Dimentions!$X$6:$AC$132,3,FALSE),"")</f>
        <v/>
      </c>
      <c r="H707" s="64" t="str">
        <f>IFERROR(VLOOKUP(Table1[[#This Row],[Account]],Dimentions!$S$6:$V$233,2,FALSE),"")</f>
        <v/>
      </c>
      <c r="I707" s="62">
        <f>_xlfn.NUMBERVALUE(LEFT(Table1[[#This Row],[Account]],1))</f>
        <v>0</v>
      </c>
      <c r="J707" s="62" t="str">
        <f>IFERROR(VLOOKUP(Table1[[#This Row],[Budget Code Description]],Table6[#All],7,FALSE),"")</f>
        <v/>
      </c>
      <c r="K707" s="143" t="str">
        <f>IFERROR(VLOOKUP(Table1[[#This Row],[Budget Code Description]],Table6[#All],8,FALSE),"")</f>
        <v/>
      </c>
      <c r="L707" s="63"/>
      <c r="M707" s="65" t="str">
        <f>IFERROR(VLOOKUP(Table1[[#This Row],[Staff ID]],Table2[],2,FALSE),"")</f>
        <v/>
      </c>
      <c r="N707" s="211" t="str">
        <f>IFERROR(IF(VLOOKUP(Table1[[#This Row],[Budget Code Description]],Dimentions!$X$6:$AC$97,4,FALSE)="","",VLOOKUP(Table1[[#This Row],[Budget Code Description]],Dimentions!$X$6:$AC$97,4,FALSE)),"")</f>
        <v/>
      </c>
      <c r="O707" s="65" t="str">
        <f>IFERROR(VLOOKUP(Table1[[#This Row],[Vendor ID]],Table549[],2,FALSE),"")</f>
        <v/>
      </c>
      <c r="P707" s="63"/>
      <c r="Q707" s="143" t="str">
        <f>IF(Table1[[#This Row],[Posting Date]]&lt;&gt;"",$D$9,"")</f>
        <v/>
      </c>
      <c r="R707" s="159" t="str">
        <f>IF(Table1[[#This Row],[Posting Date]]&lt;&gt;"",$D$10,"")</f>
        <v/>
      </c>
      <c r="S707" s="66"/>
      <c r="T707" s="63"/>
      <c r="U707" s="67"/>
      <c r="V707" s="67"/>
      <c r="W707" s="67" t="str">
        <f t="shared" si="11"/>
        <v/>
      </c>
      <c r="X707" s="161" t="str">
        <f>IF(E707="","",(IF(Table1[[#This Row],[Cur]]="USD",Table1[[#This Row],[Cur_Amount Debit]],Table1[[#This Row],[Cur_Amount Debit]]/Table1[[#This Row],[Exchange Rate]])))</f>
        <v/>
      </c>
      <c r="Y707" s="161" t="str">
        <f>IF(E707="","",(IF(Table1[[#This Row],[Cur]]="USD",Table1[[#This Row],[Cur_Amount Credit]],Table1[[#This Row],[Cur_Amount Credit]]/ExchangeRate)))</f>
        <v/>
      </c>
      <c r="Z707" s="203" t="str">
        <f>IF(E707="","",(Table1[[#This Row],[Debit USD]]-Table1[[#This Row],[Credit USD]]))</f>
        <v/>
      </c>
      <c r="AA707" s="122"/>
      <c r="AB707" s="1"/>
      <c r="AC707" s="15"/>
      <c r="AD707" s="15" t="str">
        <f>IF(AND(OR(Table1[[#This Row],[Account]]="15030",Table1[[#This Row],[Account]]="15035",Table1[[#This Row],[Account]]="20150"),Table1[[#This Row],[Vendor ID]]=""),1,"")</f>
        <v/>
      </c>
      <c r="AE707" s="15"/>
      <c r="AF707" s="15"/>
      <c r="AG707" s="15"/>
      <c r="AH707" s="46" t="str">
        <f>IF(Table1[[#This Row],[Posting Date]]&lt;&gt;"","GJ-"&amp;CountryID,"")</f>
        <v/>
      </c>
      <c r="AI707" s="59" t="str">
        <f>IF(Table1[[#This Row],[Posting Date]]&lt;&gt;"",Table1[[#This Row],[Posting Date]],"")</f>
        <v/>
      </c>
      <c r="AJ707" s="46"/>
      <c r="AK707" s="46" t="str">
        <f>IF(Table1[[#This Row],[Description]]&lt;&gt;"",Table1[[#This Row],[Description]],"")</f>
        <v/>
      </c>
      <c r="AL707" s="46" t="str">
        <f>IF(Table1[[#This Row],[Posting Date]]&lt;&gt;"",Table1[[#This Row],[Reference Number]],"")</f>
        <v/>
      </c>
      <c r="AM707" s="46" t="str">
        <f>TRIM(Table1[[#This Row],[Line '#]])</f>
        <v/>
      </c>
      <c r="AN707" s="46" t="str">
        <f>TRIM(Table1[[#This Row],[Account]])</f>
        <v/>
      </c>
      <c r="AO707" s="46" t="str">
        <f>IF(Table1[[#This Row],[Posting Date]]&lt;&gt;"",$D$5,"")</f>
        <v/>
      </c>
      <c r="AP707" s="46" t="str">
        <f>TRIM(Table1[[#This Row],[Departments-Prgrams]])</f>
        <v/>
      </c>
      <c r="AQ707" s="46" t="str">
        <f>TRIM(Table1[[#This Row],[Grant]])</f>
        <v/>
      </c>
      <c r="AR707" s="46" t="str">
        <f>TRIM(Table1[[#This Row],[Staff ID]])</f>
        <v/>
      </c>
      <c r="AS707" s="46" t="str">
        <f>IF(TRIM(Table1[[#This Row],[Budget Code]])=0,"",TRIM(Table1[[#This Row],[Budget Code]]))</f>
        <v/>
      </c>
      <c r="AT707" s="46" t="str">
        <f>IF(Table1[[#This Row],[Line Description]]&lt;&gt;"",Table1[[#This Row],[Line Description]],"")</f>
        <v/>
      </c>
      <c r="AU707" s="46" t="str">
        <f>IF(Table1[[#This Row],[Cur_Amount Debit]]&gt;0,ROUND(Table1[[#This Row],[Cur_Amount Debit]],2),"")</f>
        <v/>
      </c>
      <c r="AV707" s="46" t="str">
        <f>IF(Table1[[#This Row],[Cur_Amount Credit]]&gt;0,ROUND(Table1[[#This Row],[Cur_Amount Credit]],2),"")</f>
        <v/>
      </c>
      <c r="AW707" s="46" t="str">
        <f>LEFT(Table1[[#This Row],[Cur]],3)</f>
        <v/>
      </c>
      <c r="AX707" s="59"/>
      <c r="AY707" s="46"/>
      <c r="AZ707" s="46" t="str">
        <f>IF(Table1[[#This Row],[Cur]]&lt;&gt;"",IF(Table1[[#This Row],[Cur]]="USD","",ExchangeRate),"")</f>
        <v/>
      </c>
      <c r="BA707" s="46" t="str">
        <f>IF(Table1[[#This Row],[Grant]]&lt;&gt;"",VLOOKUP(Table1[[#This Row],[Grant]],Grants!B:D,3),"")</f>
        <v/>
      </c>
      <c r="BB707" s="46" t="str">
        <f>TRIM(Table1[[#This Row],[Vendor ID]])</f>
        <v/>
      </c>
      <c r="BC707">
        <f>IF(Table1[[#This Row],[Reference Number]]=Q706,BC706,BC706+1)</f>
        <v>2</v>
      </c>
    </row>
    <row r="708" spans="1:55" ht="11.25" hidden="1" customHeight="1">
      <c r="A708" s="1"/>
      <c r="B708" s="88" t="str">
        <f>IF(Table1[[#This Row],[Posting Date]]&lt;&gt;"",IF(Table1[[#This Row],[Reference Number]]=Q707,B707+1,1),"")</f>
        <v/>
      </c>
      <c r="C708" s="61"/>
      <c r="D708" s="61"/>
      <c r="E708" s="218"/>
      <c r="F708" s="143" t="str">
        <f>IFERROR(IF(VLOOKUP(Table1[[#This Row],[Budget Code Description]],Dimentions!$X$6:$AC$132,2,FALSE)="","",VLOOKUP(Table1[[#This Row],[Budget Code Description]],Dimentions!$X$6:$AC$132,2,FALSE)),"")</f>
        <v/>
      </c>
      <c r="G708" s="143" t="str">
        <f>IFERROR(VLOOKUP(Table1[[#This Row],[Budget Code Description]],Dimentions!$X$6:$AC$132,3,FALSE),"")</f>
        <v/>
      </c>
      <c r="H708" s="64" t="str">
        <f>IFERROR(VLOOKUP(Table1[[#This Row],[Account]],Dimentions!$S$6:$V$233,2,FALSE),"")</f>
        <v/>
      </c>
      <c r="I708" s="62">
        <f>_xlfn.NUMBERVALUE(LEFT(Table1[[#This Row],[Account]],1))</f>
        <v>0</v>
      </c>
      <c r="J708" s="62" t="str">
        <f>IFERROR(VLOOKUP(Table1[[#This Row],[Budget Code Description]],Table6[#All],7,FALSE),"")</f>
        <v/>
      </c>
      <c r="K708" s="143" t="str">
        <f>IFERROR(VLOOKUP(Table1[[#This Row],[Budget Code Description]],Table6[#All],8,FALSE),"")</f>
        <v/>
      </c>
      <c r="L708" s="63"/>
      <c r="M708" s="65" t="str">
        <f>IFERROR(VLOOKUP(Table1[[#This Row],[Staff ID]],Table2[],2,FALSE),"")</f>
        <v/>
      </c>
      <c r="N708" s="211" t="str">
        <f>IFERROR(IF(VLOOKUP(Table1[[#This Row],[Budget Code Description]],Dimentions!$X$6:$AC$97,4,FALSE)="","",VLOOKUP(Table1[[#This Row],[Budget Code Description]],Dimentions!$X$6:$AC$97,4,FALSE)),"")</f>
        <v/>
      </c>
      <c r="O708" s="65" t="str">
        <f>IFERROR(VLOOKUP(Table1[[#This Row],[Vendor ID]],Table549[],2,FALSE),"")</f>
        <v/>
      </c>
      <c r="P708" s="63"/>
      <c r="Q708" s="143" t="str">
        <f>IF(Table1[[#This Row],[Posting Date]]&lt;&gt;"",$D$9,"")</f>
        <v/>
      </c>
      <c r="R708" s="159" t="str">
        <f>IF(Table1[[#This Row],[Posting Date]]&lt;&gt;"",$D$10,"")</f>
        <v/>
      </c>
      <c r="S708" s="66"/>
      <c r="T708" s="63"/>
      <c r="U708" s="67"/>
      <c r="V708" s="67"/>
      <c r="W708" s="67" t="str">
        <f t="shared" si="11"/>
        <v/>
      </c>
      <c r="X708" s="161" t="str">
        <f>IF(E708="","",(IF(Table1[[#This Row],[Cur]]="USD",Table1[[#This Row],[Cur_Amount Debit]],Table1[[#This Row],[Cur_Amount Debit]]/Table1[[#This Row],[Exchange Rate]])))</f>
        <v/>
      </c>
      <c r="Y708" s="161" t="str">
        <f>IF(E708="","",(IF(Table1[[#This Row],[Cur]]="USD",Table1[[#This Row],[Cur_Amount Credit]],Table1[[#This Row],[Cur_Amount Credit]]/ExchangeRate)))</f>
        <v/>
      </c>
      <c r="Z708" s="203" t="str">
        <f>IF(E708="","",(Table1[[#This Row],[Debit USD]]-Table1[[#This Row],[Credit USD]]))</f>
        <v/>
      </c>
      <c r="AA708" s="122"/>
      <c r="AB708" s="1"/>
      <c r="AC708" s="15"/>
      <c r="AD708" s="15" t="str">
        <f>IF(AND(OR(Table1[[#This Row],[Account]]="15030",Table1[[#This Row],[Account]]="15035",Table1[[#This Row],[Account]]="20150"),Table1[[#This Row],[Vendor ID]]=""),1,"")</f>
        <v/>
      </c>
      <c r="AE708" s="15"/>
      <c r="AF708" s="15"/>
      <c r="AG708" s="15"/>
      <c r="AH708" s="46" t="str">
        <f>IF(Table1[[#This Row],[Posting Date]]&lt;&gt;"","GJ-"&amp;CountryID,"")</f>
        <v/>
      </c>
      <c r="AI708" s="59" t="str">
        <f>IF(Table1[[#This Row],[Posting Date]]&lt;&gt;"",Table1[[#This Row],[Posting Date]],"")</f>
        <v/>
      </c>
      <c r="AJ708" s="46"/>
      <c r="AK708" s="46" t="str">
        <f>IF(Table1[[#This Row],[Description]]&lt;&gt;"",Table1[[#This Row],[Description]],"")</f>
        <v/>
      </c>
      <c r="AL708" s="46" t="str">
        <f>IF(Table1[[#This Row],[Posting Date]]&lt;&gt;"",Table1[[#This Row],[Reference Number]],"")</f>
        <v/>
      </c>
      <c r="AM708" s="46" t="str">
        <f>TRIM(Table1[[#This Row],[Line '#]])</f>
        <v/>
      </c>
      <c r="AN708" s="46" t="str">
        <f>TRIM(Table1[[#This Row],[Account]])</f>
        <v/>
      </c>
      <c r="AO708" s="46" t="str">
        <f>IF(Table1[[#This Row],[Posting Date]]&lt;&gt;"",$D$5,"")</f>
        <v/>
      </c>
      <c r="AP708" s="46" t="str">
        <f>TRIM(Table1[[#This Row],[Departments-Prgrams]])</f>
        <v/>
      </c>
      <c r="AQ708" s="46" t="str">
        <f>TRIM(Table1[[#This Row],[Grant]])</f>
        <v/>
      </c>
      <c r="AR708" s="46" t="str">
        <f>TRIM(Table1[[#This Row],[Staff ID]])</f>
        <v/>
      </c>
      <c r="AS708" s="46" t="str">
        <f>IF(TRIM(Table1[[#This Row],[Budget Code]])=0,"",TRIM(Table1[[#This Row],[Budget Code]]))</f>
        <v/>
      </c>
      <c r="AT708" s="46" t="str">
        <f>IF(Table1[[#This Row],[Line Description]]&lt;&gt;"",Table1[[#This Row],[Line Description]],"")</f>
        <v/>
      </c>
      <c r="AU708" s="46" t="str">
        <f>IF(Table1[[#This Row],[Cur_Amount Debit]]&gt;0,ROUND(Table1[[#This Row],[Cur_Amount Debit]],2),"")</f>
        <v/>
      </c>
      <c r="AV708" s="46" t="str">
        <f>IF(Table1[[#This Row],[Cur_Amount Credit]]&gt;0,ROUND(Table1[[#This Row],[Cur_Amount Credit]],2),"")</f>
        <v/>
      </c>
      <c r="AW708" s="46" t="str">
        <f>LEFT(Table1[[#This Row],[Cur]],3)</f>
        <v/>
      </c>
      <c r="AX708" s="59"/>
      <c r="AY708" s="46"/>
      <c r="AZ708" s="46" t="str">
        <f>IF(Table1[[#This Row],[Cur]]&lt;&gt;"",IF(Table1[[#This Row],[Cur]]="USD","",ExchangeRate),"")</f>
        <v/>
      </c>
      <c r="BA708" s="46" t="str">
        <f>IF(Table1[[#This Row],[Grant]]&lt;&gt;"",VLOOKUP(Table1[[#This Row],[Grant]],Grants!B:D,3),"")</f>
        <v/>
      </c>
      <c r="BB708" s="46" t="str">
        <f>TRIM(Table1[[#This Row],[Vendor ID]])</f>
        <v/>
      </c>
      <c r="BC708">
        <f>IF(Table1[[#This Row],[Reference Number]]=Q707,BC707,BC707+1)</f>
        <v>2</v>
      </c>
    </row>
    <row r="709" spans="1:55" ht="11.25" hidden="1" customHeight="1">
      <c r="A709" s="1"/>
      <c r="B709" s="88" t="str">
        <f>IF(Table1[[#This Row],[Posting Date]]&lt;&gt;"",IF(Table1[[#This Row],[Reference Number]]=Q708,B708+1,1),"")</f>
        <v/>
      </c>
      <c r="C709" s="61"/>
      <c r="D709" s="61"/>
      <c r="E709" s="218"/>
      <c r="F709" s="143" t="str">
        <f>IFERROR(IF(VLOOKUP(Table1[[#This Row],[Budget Code Description]],Dimentions!$X$6:$AC$132,2,FALSE)="","",VLOOKUP(Table1[[#This Row],[Budget Code Description]],Dimentions!$X$6:$AC$132,2,FALSE)),"")</f>
        <v/>
      </c>
      <c r="G709" s="143" t="str">
        <f>IFERROR(VLOOKUP(Table1[[#This Row],[Budget Code Description]],Dimentions!$X$6:$AC$132,3,FALSE),"")</f>
        <v/>
      </c>
      <c r="H709" s="64" t="str">
        <f>IFERROR(VLOOKUP(Table1[[#This Row],[Account]],Dimentions!$S$6:$V$233,2,FALSE),"")</f>
        <v/>
      </c>
      <c r="I709" s="62">
        <f>_xlfn.NUMBERVALUE(LEFT(Table1[[#This Row],[Account]],1))</f>
        <v>0</v>
      </c>
      <c r="J709" s="62" t="str">
        <f>IFERROR(VLOOKUP(Table1[[#This Row],[Budget Code Description]],Table6[#All],7,FALSE),"")</f>
        <v/>
      </c>
      <c r="K709" s="143" t="str">
        <f>IFERROR(VLOOKUP(Table1[[#This Row],[Budget Code Description]],Table6[#All],8,FALSE),"")</f>
        <v/>
      </c>
      <c r="L709" s="63"/>
      <c r="M709" s="65" t="str">
        <f>IFERROR(VLOOKUP(Table1[[#This Row],[Staff ID]],Table2[],2,FALSE),"")</f>
        <v/>
      </c>
      <c r="N709" s="211" t="str">
        <f>IFERROR(IF(VLOOKUP(Table1[[#This Row],[Budget Code Description]],Dimentions!$X$6:$AC$97,4,FALSE)="","",VLOOKUP(Table1[[#This Row],[Budget Code Description]],Dimentions!$X$6:$AC$97,4,FALSE)),"")</f>
        <v/>
      </c>
      <c r="O709" s="65" t="str">
        <f>IFERROR(VLOOKUP(Table1[[#This Row],[Vendor ID]],Table549[],2,FALSE),"")</f>
        <v/>
      </c>
      <c r="P709" s="63"/>
      <c r="Q709" s="143" t="str">
        <f>IF(Table1[[#This Row],[Posting Date]]&lt;&gt;"",$D$9,"")</f>
        <v/>
      </c>
      <c r="R709" s="159" t="str">
        <f>IF(Table1[[#This Row],[Posting Date]]&lt;&gt;"",$D$10,"")</f>
        <v/>
      </c>
      <c r="S709" s="66"/>
      <c r="T709" s="63"/>
      <c r="U709" s="67"/>
      <c r="V709" s="67"/>
      <c r="W709" s="67" t="str">
        <f t="shared" si="11"/>
        <v/>
      </c>
      <c r="X709" s="161" t="str">
        <f>IF(E709="","",(IF(Table1[[#This Row],[Cur]]="USD",Table1[[#This Row],[Cur_Amount Debit]],Table1[[#This Row],[Cur_Amount Debit]]/Table1[[#This Row],[Exchange Rate]])))</f>
        <v/>
      </c>
      <c r="Y709" s="161" t="str">
        <f>IF(E709="","",(IF(Table1[[#This Row],[Cur]]="USD",Table1[[#This Row],[Cur_Amount Credit]],Table1[[#This Row],[Cur_Amount Credit]]/ExchangeRate)))</f>
        <v/>
      </c>
      <c r="Z709" s="203" t="str">
        <f>IF(E709="","",(Table1[[#This Row],[Debit USD]]-Table1[[#This Row],[Credit USD]]))</f>
        <v/>
      </c>
      <c r="AA709" s="122"/>
      <c r="AB709" s="1"/>
      <c r="AC709" s="15"/>
      <c r="AD709" s="15" t="str">
        <f>IF(AND(OR(Table1[[#This Row],[Account]]="15030",Table1[[#This Row],[Account]]="15035",Table1[[#This Row],[Account]]="20150"),Table1[[#This Row],[Vendor ID]]=""),1,"")</f>
        <v/>
      </c>
      <c r="AE709" s="15"/>
      <c r="AF709" s="15"/>
      <c r="AG709" s="15"/>
      <c r="AH709" s="46" t="str">
        <f>IF(Table1[[#This Row],[Posting Date]]&lt;&gt;"","GJ-"&amp;CountryID,"")</f>
        <v/>
      </c>
      <c r="AI709" s="59" t="str">
        <f>IF(Table1[[#This Row],[Posting Date]]&lt;&gt;"",Table1[[#This Row],[Posting Date]],"")</f>
        <v/>
      </c>
      <c r="AJ709" s="46"/>
      <c r="AK709" s="46" t="str">
        <f>IF(Table1[[#This Row],[Description]]&lt;&gt;"",Table1[[#This Row],[Description]],"")</f>
        <v/>
      </c>
      <c r="AL709" s="46" t="str">
        <f>IF(Table1[[#This Row],[Posting Date]]&lt;&gt;"",Table1[[#This Row],[Reference Number]],"")</f>
        <v/>
      </c>
      <c r="AM709" s="46" t="str">
        <f>TRIM(Table1[[#This Row],[Line '#]])</f>
        <v/>
      </c>
      <c r="AN709" s="46" t="str">
        <f>TRIM(Table1[[#This Row],[Account]])</f>
        <v/>
      </c>
      <c r="AO709" s="46" t="str">
        <f>IF(Table1[[#This Row],[Posting Date]]&lt;&gt;"",$D$5,"")</f>
        <v/>
      </c>
      <c r="AP709" s="46" t="str">
        <f>TRIM(Table1[[#This Row],[Departments-Prgrams]])</f>
        <v/>
      </c>
      <c r="AQ709" s="46" t="str">
        <f>TRIM(Table1[[#This Row],[Grant]])</f>
        <v/>
      </c>
      <c r="AR709" s="46" t="str">
        <f>TRIM(Table1[[#This Row],[Staff ID]])</f>
        <v/>
      </c>
      <c r="AS709" s="46" t="str">
        <f>IF(TRIM(Table1[[#This Row],[Budget Code]])=0,"",TRIM(Table1[[#This Row],[Budget Code]]))</f>
        <v/>
      </c>
      <c r="AT709" s="46" t="str">
        <f>IF(Table1[[#This Row],[Line Description]]&lt;&gt;"",Table1[[#This Row],[Line Description]],"")</f>
        <v/>
      </c>
      <c r="AU709" s="46" t="str">
        <f>IF(Table1[[#This Row],[Cur_Amount Debit]]&gt;0,ROUND(Table1[[#This Row],[Cur_Amount Debit]],2),"")</f>
        <v/>
      </c>
      <c r="AV709" s="46" t="str">
        <f>IF(Table1[[#This Row],[Cur_Amount Credit]]&gt;0,ROUND(Table1[[#This Row],[Cur_Amount Credit]],2),"")</f>
        <v/>
      </c>
      <c r="AW709" s="46" t="str">
        <f>LEFT(Table1[[#This Row],[Cur]],3)</f>
        <v/>
      </c>
      <c r="AX709" s="59"/>
      <c r="AY709" s="46"/>
      <c r="AZ709" s="46" t="str">
        <f>IF(Table1[[#This Row],[Cur]]&lt;&gt;"",IF(Table1[[#This Row],[Cur]]="USD","",ExchangeRate),"")</f>
        <v/>
      </c>
      <c r="BA709" s="46" t="str">
        <f>IF(Table1[[#This Row],[Grant]]&lt;&gt;"",VLOOKUP(Table1[[#This Row],[Grant]],Grants!B:D,3),"")</f>
        <v/>
      </c>
      <c r="BB709" s="46" t="str">
        <f>TRIM(Table1[[#This Row],[Vendor ID]])</f>
        <v/>
      </c>
      <c r="BC709">
        <f>IF(Table1[[#This Row],[Reference Number]]=Q708,BC708,BC708+1)</f>
        <v>2</v>
      </c>
    </row>
    <row r="710" spans="1:55" ht="11.25" hidden="1" customHeight="1">
      <c r="A710" s="1"/>
      <c r="B710" s="88" t="str">
        <f>IF(Table1[[#This Row],[Posting Date]]&lt;&gt;"",IF(Table1[[#This Row],[Reference Number]]=Q709,B709+1,1),"")</f>
        <v/>
      </c>
      <c r="C710" s="61"/>
      <c r="D710" s="61"/>
      <c r="E710" s="218"/>
      <c r="F710" s="143" t="str">
        <f>IFERROR(IF(VLOOKUP(Table1[[#This Row],[Budget Code Description]],Dimentions!$X$6:$AC$132,2,FALSE)="","",VLOOKUP(Table1[[#This Row],[Budget Code Description]],Dimentions!$X$6:$AC$132,2,FALSE)),"")</f>
        <v/>
      </c>
      <c r="G710" s="143" t="str">
        <f>IFERROR(VLOOKUP(Table1[[#This Row],[Budget Code Description]],Dimentions!$X$6:$AC$132,3,FALSE),"")</f>
        <v/>
      </c>
      <c r="H710" s="64" t="str">
        <f>IFERROR(VLOOKUP(Table1[[#This Row],[Account]],Dimentions!$S$6:$V$233,2,FALSE),"")</f>
        <v/>
      </c>
      <c r="I710" s="62">
        <f>_xlfn.NUMBERVALUE(LEFT(Table1[[#This Row],[Account]],1))</f>
        <v>0</v>
      </c>
      <c r="J710" s="62" t="str">
        <f>IFERROR(VLOOKUP(Table1[[#This Row],[Budget Code Description]],Table6[#All],7,FALSE),"")</f>
        <v/>
      </c>
      <c r="K710" s="143" t="str">
        <f>IFERROR(VLOOKUP(Table1[[#This Row],[Budget Code Description]],Table6[#All],8,FALSE),"")</f>
        <v/>
      </c>
      <c r="L710" s="63"/>
      <c r="M710" s="65" t="str">
        <f>IFERROR(VLOOKUP(Table1[[#This Row],[Staff ID]],Table2[],2,FALSE),"")</f>
        <v/>
      </c>
      <c r="N710" s="211" t="str">
        <f>IFERROR(IF(VLOOKUP(Table1[[#This Row],[Budget Code Description]],Dimentions!$X$6:$AC$97,4,FALSE)="","",VLOOKUP(Table1[[#This Row],[Budget Code Description]],Dimentions!$X$6:$AC$97,4,FALSE)),"")</f>
        <v/>
      </c>
      <c r="O710" s="65" t="str">
        <f>IFERROR(VLOOKUP(Table1[[#This Row],[Vendor ID]],Table549[],2,FALSE),"")</f>
        <v/>
      </c>
      <c r="P710" s="63"/>
      <c r="Q710" s="143" t="str">
        <f>IF(Table1[[#This Row],[Posting Date]]&lt;&gt;"",$D$9,"")</f>
        <v/>
      </c>
      <c r="R710" s="159" t="str">
        <f>IF(Table1[[#This Row],[Posting Date]]&lt;&gt;"",$D$10,"")</f>
        <v/>
      </c>
      <c r="S710" s="66"/>
      <c r="T710" s="63"/>
      <c r="U710" s="67"/>
      <c r="V710" s="67"/>
      <c r="W710" s="67" t="str">
        <f t="shared" si="11"/>
        <v/>
      </c>
      <c r="X710" s="161" t="str">
        <f>IF(E710="","",(IF(Table1[[#This Row],[Cur]]="USD",Table1[[#This Row],[Cur_Amount Debit]],Table1[[#This Row],[Cur_Amount Debit]]/Table1[[#This Row],[Exchange Rate]])))</f>
        <v/>
      </c>
      <c r="Y710" s="161" t="str">
        <f>IF(E710="","",(IF(Table1[[#This Row],[Cur]]="USD",Table1[[#This Row],[Cur_Amount Credit]],Table1[[#This Row],[Cur_Amount Credit]]/ExchangeRate)))</f>
        <v/>
      </c>
      <c r="Z710" s="203" t="str">
        <f>IF(E710="","",(Table1[[#This Row],[Debit USD]]-Table1[[#This Row],[Credit USD]]))</f>
        <v/>
      </c>
      <c r="AA710" s="122"/>
      <c r="AB710" s="1"/>
      <c r="AC710" s="15"/>
      <c r="AD710" s="15" t="str">
        <f>IF(AND(OR(Table1[[#This Row],[Account]]="15030",Table1[[#This Row],[Account]]="15035",Table1[[#This Row],[Account]]="20150"),Table1[[#This Row],[Vendor ID]]=""),1,"")</f>
        <v/>
      </c>
      <c r="AE710" s="15"/>
      <c r="AF710" s="15"/>
      <c r="AG710" s="15"/>
      <c r="AH710" s="46" t="str">
        <f>IF(Table1[[#This Row],[Posting Date]]&lt;&gt;"","GJ-"&amp;CountryID,"")</f>
        <v/>
      </c>
      <c r="AI710" s="59" t="str">
        <f>IF(Table1[[#This Row],[Posting Date]]&lt;&gt;"",Table1[[#This Row],[Posting Date]],"")</f>
        <v/>
      </c>
      <c r="AJ710" s="46"/>
      <c r="AK710" s="46" t="str">
        <f>IF(Table1[[#This Row],[Description]]&lt;&gt;"",Table1[[#This Row],[Description]],"")</f>
        <v/>
      </c>
      <c r="AL710" s="46" t="str">
        <f>IF(Table1[[#This Row],[Posting Date]]&lt;&gt;"",Table1[[#This Row],[Reference Number]],"")</f>
        <v/>
      </c>
      <c r="AM710" s="46" t="str">
        <f>TRIM(Table1[[#This Row],[Line '#]])</f>
        <v/>
      </c>
      <c r="AN710" s="46" t="str">
        <f>TRIM(Table1[[#This Row],[Account]])</f>
        <v/>
      </c>
      <c r="AO710" s="46" t="str">
        <f>IF(Table1[[#This Row],[Posting Date]]&lt;&gt;"",$D$5,"")</f>
        <v/>
      </c>
      <c r="AP710" s="46" t="str">
        <f>TRIM(Table1[[#This Row],[Departments-Prgrams]])</f>
        <v/>
      </c>
      <c r="AQ710" s="46" t="str">
        <f>TRIM(Table1[[#This Row],[Grant]])</f>
        <v/>
      </c>
      <c r="AR710" s="46" t="str">
        <f>TRIM(Table1[[#This Row],[Staff ID]])</f>
        <v/>
      </c>
      <c r="AS710" s="46" t="str">
        <f>IF(TRIM(Table1[[#This Row],[Budget Code]])=0,"",TRIM(Table1[[#This Row],[Budget Code]]))</f>
        <v/>
      </c>
      <c r="AT710" s="46" t="str">
        <f>IF(Table1[[#This Row],[Line Description]]&lt;&gt;"",Table1[[#This Row],[Line Description]],"")</f>
        <v/>
      </c>
      <c r="AU710" s="46" t="str">
        <f>IF(Table1[[#This Row],[Cur_Amount Debit]]&gt;0,ROUND(Table1[[#This Row],[Cur_Amount Debit]],2),"")</f>
        <v/>
      </c>
      <c r="AV710" s="46" t="str">
        <f>IF(Table1[[#This Row],[Cur_Amount Credit]]&gt;0,ROUND(Table1[[#This Row],[Cur_Amount Credit]],2),"")</f>
        <v/>
      </c>
      <c r="AW710" s="46" t="str">
        <f>LEFT(Table1[[#This Row],[Cur]],3)</f>
        <v/>
      </c>
      <c r="AX710" s="59"/>
      <c r="AY710" s="46"/>
      <c r="AZ710" s="46" t="str">
        <f>IF(Table1[[#This Row],[Cur]]&lt;&gt;"",IF(Table1[[#This Row],[Cur]]="USD","",ExchangeRate),"")</f>
        <v/>
      </c>
      <c r="BA710" s="46" t="str">
        <f>IF(Table1[[#This Row],[Grant]]&lt;&gt;"",VLOOKUP(Table1[[#This Row],[Grant]],Grants!B:D,3),"")</f>
        <v/>
      </c>
      <c r="BB710" s="46" t="str">
        <f>TRIM(Table1[[#This Row],[Vendor ID]])</f>
        <v/>
      </c>
      <c r="BC710">
        <f>IF(Table1[[#This Row],[Reference Number]]=Q709,BC709,BC709+1)</f>
        <v>2</v>
      </c>
    </row>
    <row r="711" spans="1:55" ht="11.25" hidden="1" customHeight="1">
      <c r="A711" s="1"/>
      <c r="B711" s="88" t="str">
        <f>IF(Table1[[#This Row],[Posting Date]]&lt;&gt;"",IF(Table1[[#This Row],[Reference Number]]=Q710,B710+1,1),"")</f>
        <v/>
      </c>
      <c r="C711" s="61"/>
      <c r="D711" s="61"/>
      <c r="E711" s="218"/>
      <c r="F711" s="143" t="str">
        <f>IFERROR(IF(VLOOKUP(Table1[[#This Row],[Budget Code Description]],Dimentions!$X$6:$AC$132,2,FALSE)="","",VLOOKUP(Table1[[#This Row],[Budget Code Description]],Dimentions!$X$6:$AC$132,2,FALSE)),"")</f>
        <v/>
      </c>
      <c r="G711" s="143" t="str">
        <f>IFERROR(VLOOKUP(Table1[[#This Row],[Budget Code Description]],Dimentions!$X$6:$AC$132,3,FALSE),"")</f>
        <v/>
      </c>
      <c r="H711" s="64" t="str">
        <f>IFERROR(VLOOKUP(Table1[[#This Row],[Account]],Dimentions!$S$6:$V$233,2,FALSE),"")</f>
        <v/>
      </c>
      <c r="I711" s="62">
        <f>_xlfn.NUMBERVALUE(LEFT(Table1[[#This Row],[Account]],1))</f>
        <v>0</v>
      </c>
      <c r="J711" s="62" t="str">
        <f>IFERROR(VLOOKUP(Table1[[#This Row],[Budget Code Description]],Table6[#All],7,FALSE),"")</f>
        <v/>
      </c>
      <c r="K711" s="143" t="str">
        <f>IFERROR(VLOOKUP(Table1[[#This Row],[Budget Code Description]],Table6[#All],8,FALSE),"")</f>
        <v/>
      </c>
      <c r="L711" s="63"/>
      <c r="M711" s="65" t="str">
        <f>IFERROR(VLOOKUP(Table1[[#This Row],[Staff ID]],Table2[],2,FALSE),"")</f>
        <v/>
      </c>
      <c r="N711" s="211" t="str">
        <f>IFERROR(IF(VLOOKUP(Table1[[#This Row],[Budget Code Description]],Dimentions!$X$6:$AC$97,4,FALSE)="","",VLOOKUP(Table1[[#This Row],[Budget Code Description]],Dimentions!$X$6:$AC$97,4,FALSE)),"")</f>
        <v/>
      </c>
      <c r="O711" s="65" t="str">
        <f>IFERROR(VLOOKUP(Table1[[#This Row],[Vendor ID]],Table549[],2,FALSE),"")</f>
        <v/>
      </c>
      <c r="P711" s="63"/>
      <c r="Q711" s="143" t="str">
        <f>IF(Table1[[#This Row],[Posting Date]]&lt;&gt;"",$D$9,"")</f>
        <v/>
      </c>
      <c r="R711" s="159" t="str">
        <f>IF(Table1[[#This Row],[Posting Date]]&lt;&gt;"",$D$10,"")</f>
        <v/>
      </c>
      <c r="S711" s="66"/>
      <c r="T711" s="63"/>
      <c r="U711" s="67"/>
      <c r="V711" s="67"/>
      <c r="W711" s="67" t="str">
        <f t="shared" si="11"/>
        <v/>
      </c>
      <c r="X711" s="161" t="str">
        <f>IF(E711="","",(IF(Table1[[#This Row],[Cur]]="USD",Table1[[#This Row],[Cur_Amount Debit]],Table1[[#This Row],[Cur_Amount Debit]]/Table1[[#This Row],[Exchange Rate]])))</f>
        <v/>
      </c>
      <c r="Y711" s="161" t="str">
        <f>IF(E711="","",(IF(Table1[[#This Row],[Cur]]="USD",Table1[[#This Row],[Cur_Amount Credit]],Table1[[#This Row],[Cur_Amount Credit]]/ExchangeRate)))</f>
        <v/>
      </c>
      <c r="Z711" s="203" t="str">
        <f>IF(E711="","",(Table1[[#This Row],[Debit USD]]-Table1[[#This Row],[Credit USD]]))</f>
        <v/>
      </c>
      <c r="AA711" s="122"/>
      <c r="AB711" s="1"/>
      <c r="AC711" s="15"/>
      <c r="AD711" s="15" t="str">
        <f>IF(AND(OR(Table1[[#This Row],[Account]]="15030",Table1[[#This Row],[Account]]="15035",Table1[[#This Row],[Account]]="20150"),Table1[[#This Row],[Vendor ID]]=""),1,"")</f>
        <v/>
      </c>
      <c r="AE711" s="15"/>
      <c r="AF711" s="15"/>
      <c r="AG711" s="15"/>
      <c r="AH711" s="46" t="str">
        <f>IF(Table1[[#This Row],[Posting Date]]&lt;&gt;"","GJ-"&amp;CountryID,"")</f>
        <v/>
      </c>
      <c r="AI711" s="59" t="str">
        <f>IF(Table1[[#This Row],[Posting Date]]&lt;&gt;"",Table1[[#This Row],[Posting Date]],"")</f>
        <v/>
      </c>
      <c r="AJ711" s="46"/>
      <c r="AK711" s="46" t="str">
        <f>IF(Table1[[#This Row],[Description]]&lt;&gt;"",Table1[[#This Row],[Description]],"")</f>
        <v/>
      </c>
      <c r="AL711" s="46" t="str">
        <f>IF(Table1[[#This Row],[Posting Date]]&lt;&gt;"",Table1[[#This Row],[Reference Number]],"")</f>
        <v/>
      </c>
      <c r="AM711" s="46" t="str">
        <f>TRIM(Table1[[#This Row],[Line '#]])</f>
        <v/>
      </c>
      <c r="AN711" s="46" t="str">
        <f>TRIM(Table1[[#This Row],[Account]])</f>
        <v/>
      </c>
      <c r="AO711" s="46" t="str">
        <f>IF(Table1[[#This Row],[Posting Date]]&lt;&gt;"",$D$5,"")</f>
        <v/>
      </c>
      <c r="AP711" s="46" t="str">
        <f>TRIM(Table1[[#This Row],[Departments-Prgrams]])</f>
        <v/>
      </c>
      <c r="AQ711" s="46" t="str">
        <f>TRIM(Table1[[#This Row],[Grant]])</f>
        <v/>
      </c>
      <c r="AR711" s="46" t="str">
        <f>TRIM(Table1[[#This Row],[Staff ID]])</f>
        <v/>
      </c>
      <c r="AS711" s="46" t="str">
        <f>IF(TRIM(Table1[[#This Row],[Budget Code]])=0,"",TRIM(Table1[[#This Row],[Budget Code]]))</f>
        <v/>
      </c>
      <c r="AT711" s="46" t="str">
        <f>IF(Table1[[#This Row],[Line Description]]&lt;&gt;"",Table1[[#This Row],[Line Description]],"")</f>
        <v/>
      </c>
      <c r="AU711" s="46" t="str">
        <f>IF(Table1[[#This Row],[Cur_Amount Debit]]&gt;0,ROUND(Table1[[#This Row],[Cur_Amount Debit]],2),"")</f>
        <v/>
      </c>
      <c r="AV711" s="46" t="str">
        <f>IF(Table1[[#This Row],[Cur_Amount Credit]]&gt;0,ROUND(Table1[[#This Row],[Cur_Amount Credit]],2),"")</f>
        <v/>
      </c>
      <c r="AW711" s="46" t="str">
        <f>LEFT(Table1[[#This Row],[Cur]],3)</f>
        <v/>
      </c>
      <c r="AX711" s="59"/>
      <c r="AY711" s="46"/>
      <c r="AZ711" s="46" t="str">
        <f>IF(Table1[[#This Row],[Cur]]&lt;&gt;"",IF(Table1[[#This Row],[Cur]]="USD","",ExchangeRate),"")</f>
        <v/>
      </c>
      <c r="BA711" s="46" t="str">
        <f>IF(Table1[[#This Row],[Grant]]&lt;&gt;"",VLOOKUP(Table1[[#This Row],[Grant]],Grants!B:D,3),"")</f>
        <v/>
      </c>
      <c r="BB711" s="46" t="str">
        <f>TRIM(Table1[[#This Row],[Vendor ID]])</f>
        <v/>
      </c>
      <c r="BC711">
        <f>IF(Table1[[#This Row],[Reference Number]]=Q710,BC710,BC710+1)</f>
        <v>2</v>
      </c>
    </row>
    <row r="712" spans="1:55" ht="11.25" hidden="1" customHeight="1">
      <c r="A712" s="1"/>
      <c r="B712" s="88" t="str">
        <f>IF(Table1[[#This Row],[Posting Date]]&lt;&gt;"",IF(Table1[[#This Row],[Reference Number]]=Q711,B711+1,1),"")</f>
        <v/>
      </c>
      <c r="C712" s="61"/>
      <c r="D712" s="61"/>
      <c r="E712" s="218"/>
      <c r="F712" s="143" t="str">
        <f>IFERROR(IF(VLOOKUP(Table1[[#This Row],[Budget Code Description]],Dimentions!$X$6:$AC$132,2,FALSE)="","",VLOOKUP(Table1[[#This Row],[Budget Code Description]],Dimentions!$X$6:$AC$132,2,FALSE)),"")</f>
        <v/>
      </c>
      <c r="G712" s="143" t="str">
        <f>IFERROR(VLOOKUP(Table1[[#This Row],[Budget Code Description]],Dimentions!$X$6:$AC$132,3,FALSE),"")</f>
        <v/>
      </c>
      <c r="H712" s="64" t="str">
        <f>IFERROR(VLOOKUP(Table1[[#This Row],[Account]],Dimentions!$S$6:$V$233,2,FALSE),"")</f>
        <v/>
      </c>
      <c r="I712" s="62">
        <f>_xlfn.NUMBERVALUE(LEFT(Table1[[#This Row],[Account]],1))</f>
        <v>0</v>
      </c>
      <c r="J712" s="62" t="str">
        <f>IFERROR(VLOOKUP(Table1[[#This Row],[Budget Code Description]],Table6[#All],7,FALSE),"")</f>
        <v/>
      </c>
      <c r="K712" s="143" t="str">
        <f>IFERROR(VLOOKUP(Table1[[#This Row],[Budget Code Description]],Table6[#All],8,FALSE),"")</f>
        <v/>
      </c>
      <c r="L712" s="63"/>
      <c r="M712" s="65" t="str">
        <f>IFERROR(VLOOKUP(Table1[[#This Row],[Staff ID]],Table2[],2,FALSE),"")</f>
        <v/>
      </c>
      <c r="N712" s="211" t="str">
        <f>IFERROR(IF(VLOOKUP(Table1[[#This Row],[Budget Code Description]],Dimentions!$X$6:$AC$97,4,FALSE)="","",VLOOKUP(Table1[[#This Row],[Budget Code Description]],Dimentions!$X$6:$AC$97,4,FALSE)),"")</f>
        <v/>
      </c>
      <c r="O712" s="65" t="str">
        <f>IFERROR(VLOOKUP(Table1[[#This Row],[Vendor ID]],Table549[],2,FALSE),"")</f>
        <v/>
      </c>
      <c r="P712" s="63"/>
      <c r="Q712" s="143" t="str">
        <f>IF(Table1[[#This Row],[Posting Date]]&lt;&gt;"",$D$9,"")</f>
        <v/>
      </c>
      <c r="R712" s="159" t="str">
        <f>IF(Table1[[#This Row],[Posting Date]]&lt;&gt;"",$D$10,"")</f>
        <v/>
      </c>
      <c r="S712" s="66"/>
      <c r="T712" s="63"/>
      <c r="U712" s="67"/>
      <c r="V712" s="67"/>
      <c r="W712" s="67" t="str">
        <f t="shared" si="11"/>
        <v/>
      </c>
      <c r="X712" s="161" t="str">
        <f>IF(E712="","",(IF(Table1[[#This Row],[Cur]]="USD",Table1[[#This Row],[Cur_Amount Debit]],Table1[[#This Row],[Cur_Amount Debit]]/Table1[[#This Row],[Exchange Rate]])))</f>
        <v/>
      </c>
      <c r="Y712" s="161" t="str">
        <f>IF(E712="","",(IF(Table1[[#This Row],[Cur]]="USD",Table1[[#This Row],[Cur_Amount Credit]],Table1[[#This Row],[Cur_Amount Credit]]/ExchangeRate)))</f>
        <v/>
      </c>
      <c r="Z712" s="203" t="str">
        <f>IF(E712="","",(Table1[[#This Row],[Debit USD]]-Table1[[#This Row],[Credit USD]]))</f>
        <v/>
      </c>
      <c r="AA712" s="122"/>
      <c r="AB712" s="1"/>
      <c r="AC712" s="15"/>
      <c r="AD712" s="15" t="str">
        <f>IF(AND(OR(Table1[[#This Row],[Account]]="15030",Table1[[#This Row],[Account]]="15035",Table1[[#This Row],[Account]]="20150"),Table1[[#This Row],[Vendor ID]]=""),1,"")</f>
        <v/>
      </c>
      <c r="AE712" s="15"/>
      <c r="AF712" s="15"/>
      <c r="AG712" s="15"/>
      <c r="AH712" s="46" t="str">
        <f>IF(Table1[[#This Row],[Posting Date]]&lt;&gt;"","GJ-"&amp;CountryID,"")</f>
        <v/>
      </c>
      <c r="AI712" s="59" t="str">
        <f>IF(Table1[[#This Row],[Posting Date]]&lt;&gt;"",Table1[[#This Row],[Posting Date]],"")</f>
        <v/>
      </c>
      <c r="AJ712" s="46"/>
      <c r="AK712" s="46" t="str">
        <f>IF(Table1[[#This Row],[Description]]&lt;&gt;"",Table1[[#This Row],[Description]],"")</f>
        <v/>
      </c>
      <c r="AL712" s="46" t="str">
        <f>IF(Table1[[#This Row],[Posting Date]]&lt;&gt;"",Table1[[#This Row],[Reference Number]],"")</f>
        <v/>
      </c>
      <c r="AM712" s="46" t="str">
        <f>TRIM(Table1[[#This Row],[Line '#]])</f>
        <v/>
      </c>
      <c r="AN712" s="46" t="str">
        <f>TRIM(Table1[[#This Row],[Account]])</f>
        <v/>
      </c>
      <c r="AO712" s="46" t="str">
        <f>IF(Table1[[#This Row],[Posting Date]]&lt;&gt;"",$D$5,"")</f>
        <v/>
      </c>
      <c r="AP712" s="46" t="str">
        <f>TRIM(Table1[[#This Row],[Departments-Prgrams]])</f>
        <v/>
      </c>
      <c r="AQ712" s="46" t="str">
        <f>TRIM(Table1[[#This Row],[Grant]])</f>
        <v/>
      </c>
      <c r="AR712" s="46" t="str">
        <f>TRIM(Table1[[#This Row],[Staff ID]])</f>
        <v/>
      </c>
      <c r="AS712" s="46" t="str">
        <f>IF(TRIM(Table1[[#This Row],[Budget Code]])=0,"",TRIM(Table1[[#This Row],[Budget Code]]))</f>
        <v/>
      </c>
      <c r="AT712" s="46" t="str">
        <f>IF(Table1[[#This Row],[Line Description]]&lt;&gt;"",Table1[[#This Row],[Line Description]],"")</f>
        <v/>
      </c>
      <c r="AU712" s="46" t="str">
        <f>IF(Table1[[#This Row],[Cur_Amount Debit]]&gt;0,ROUND(Table1[[#This Row],[Cur_Amount Debit]],2),"")</f>
        <v/>
      </c>
      <c r="AV712" s="46" t="str">
        <f>IF(Table1[[#This Row],[Cur_Amount Credit]]&gt;0,ROUND(Table1[[#This Row],[Cur_Amount Credit]],2),"")</f>
        <v/>
      </c>
      <c r="AW712" s="46" t="str">
        <f>LEFT(Table1[[#This Row],[Cur]],3)</f>
        <v/>
      </c>
      <c r="AX712" s="59"/>
      <c r="AY712" s="46"/>
      <c r="AZ712" s="46" t="str">
        <f>IF(Table1[[#This Row],[Cur]]&lt;&gt;"",IF(Table1[[#This Row],[Cur]]="USD","",ExchangeRate),"")</f>
        <v/>
      </c>
      <c r="BA712" s="46" t="str">
        <f>IF(Table1[[#This Row],[Grant]]&lt;&gt;"",VLOOKUP(Table1[[#This Row],[Grant]],Grants!B:D,3),"")</f>
        <v/>
      </c>
      <c r="BB712" s="46" t="str">
        <f>TRIM(Table1[[#This Row],[Vendor ID]])</f>
        <v/>
      </c>
      <c r="BC712">
        <f>IF(Table1[[#This Row],[Reference Number]]=Q711,BC711,BC711+1)</f>
        <v>2</v>
      </c>
    </row>
    <row r="713" spans="1:55" ht="11.25" hidden="1" customHeight="1">
      <c r="A713" s="1"/>
      <c r="B713" s="88" t="str">
        <f>IF(Table1[[#This Row],[Posting Date]]&lt;&gt;"",IF(Table1[[#This Row],[Reference Number]]=Q712,B712+1,1),"")</f>
        <v/>
      </c>
      <c r="C713" s="61"/>
      <c r="D713" s="61"/>
      <c r="E713" s="218"/>
      <c r="F713" s="143" t="str">
        <f>IFERROR(IF(VLOOKUP(Table1[[#This Row],[Budget Code Description]],Dimentions!$X$6:$AC$132,2,FALSE)="","",VLOOKUP(Table1[[#This Row],[Budget Code Description]],Dimentions!$X$6:$AC$132,2,FALSE)),"")</f>
        <v/>
      </c>
      <c r="G713" s="143" t="str">
        <f>IFERROR(VLOOKUP(Table1[[#This Row],[Budget Code Description]],Dimentions!$X$6:$AC$132,3,FALSE),"")</f>
        <v/>
      </c>
      <c r="H713" s="64" t="str">
        <f>IFERROR(VLOOKUP(Table1[[#This Row],[Account]],Dimentions!$S$6:$V$233,2,FALSE),"")</f>
        <v/>
      </c>
      <c r="I713" s="62">
        <f>_xlfn.NUMBERVALUE(LEFT(Table1[[#This Row],[Account]],1))</f>
        <v>0</v>
      </c>
      <c r="J713" s="62" t="str">
        <f>IFERROR(VLOOKUP(Table1[[#This Row],[Budget Code Description]],Table6[#All],7,FALSE),"")</f>
        <v/>
      </c>
      <c r="K713" s="143" t="str">
        <f>IFERROR(VLOOKUP(Table1[[#This Row],[Budget Code Description]],Table6[#All],8,FALSE),"")</f>
        <v/>
      </c>
      <c r="L713" s="63"/>
      <c r="M713" s="65" t="str">
        <f>IFERROR(VLOOKUP(Table1[[#This Row],[Staff ID]],Table2[],2,FALSE),"")</f>
        <v/>
      </c>
      <c r="N713" s="211" t="str">
        <f>IFERROR(IF(VLOOKUP(Table1[[#This Row],[Budget Code Description]],Dimentions!$X$6:$AC$97,4,FALSE)="","",VLOOKUP(Table1[[#This Row],[Budget Code Description]],Dimentions!$X$6:$AC$97,4,FALSE)),"")</f>
        <v/>
      </c>
      <c r="O713" s="65" t="str">
        <f>IFERROR(VLOOKUP(Table1[[#This Row],[Vendor ID]],Table549[],2,FALSE),"")</f>
        <v/>
      </c>
      <c r="P713" s="63"/>
      <c r="Q713" s="143" t="str">
        <f>IF(Table1[[#This Row],[Posting Date]]&lt;&gt;"",$D$9,"")</f>
        <v/>
      </c>
      <c r="R713" s="159" t="str">
        <f>IF(Table1[[#This Row],[Posting Date]]&lt;&gt;"",$D$10,"")</f>
        <v/>
      </c>
      <c r="S713" s="66"/>
      <c r="T713" s="63"/>
      <c r="U713" s="67"/>
      <c r="V713" s="67"/>
      <c r="W713" s="67" t="str">
        <f t="shared" si="11"/>
        <v/>
      </c>
      <c r="X713" s="161" t="str">
        <f>IF(E713="","",(IF(Table1[[#This Row],[Cur]]="USD",Table1[[#This Row],[Cur_Amount Debit]],Table1[[#This Row],[Cur_Amount Debit]]/Table1[[#This Row],[Exchange Rate]])))</f>
        <v/>
      </c>
      <c r="Y713" s="161" t="str">
        <f>IF(E713="","",(IF(Table1[[#This Row],[Cur]]="USD",Table1[[#This Row],[Cur_Amount Credit]],Table1[[#This Row],[Cur_Amount Credit]]/ExchangeRate)))</f>
        <v/>
      </c>
      <c r="Z713" s="203" t="str">
        <f>IF(E713="","",(Table1[[#This Row],[Debit USD]]-Table1[[#This Row],[Credit USD]]))</f>
        <v/>
      </c>
      <c r="AA713" s="122"/>
      <c r="AB713" s="1"/>
      <c r="AC713" s="15"/>
      <c r="AD713" s="15" t="str">
        <f>IF(AND(OR(Table1[[#This Row],[Account]]="15030",Table1[[#This Row],[Account]]="15035",Table1[[#This Row],[Account]]="20150"),Table1[[#This Row],[Vendor ID]]=""),1,"")</f>
        <v/>
      </c>
      <c r="AE713" s="15"/>
      <c r="AF713" s="15"/>
      <c r="AG713" s="15"/>
      <c r="AH713" s="46" t="str">
        <f>IF(Table1[[#This Row],[Posting Date]]&lt;&gt;"","GJ-"&amp;CountryID,"")</f>
        <v/>
      </c>
      <c r="AI713" s="59" t="str">
        <f>IF(Table1[[#This Row],[Posting Date]]&lt;&gt;"",Table1[[#This Row],[Posting Date]],"")</f>
        <v/>
      </c>
      <c r="AJ713" s="46"/>
      <c r="AK713" s="46" t="str">
        <f>IF(Table1[[#This Row],[Description]]&lt;&gt;"",Table1[[#This Row],[Description]],"")</f>
        <v/>
      </c>
      <c r="AL713" s="46" t="str">
        <f>IF(Table1[[#This Row],[Posting Date]]&lt;&gt;"",Table1[[#This Row],[Reference Number]],"")</f>
        <v/>
      </c>
      <c r="AM713" s="46" t="str">
        <f>TRIM(Table1[[#This Row],[Line '#]])</f>
        <v/>
      </c>
      <c r="AN713" s="46" t="str">
        <f>TRIM(Table1[[#This Row],[Account]])</f>
        <v/>
      </c>
      <c r="AO713" s="46" t="str">
        <f>IF(Table1[[#This Row],[Posting Date]]&lt;&gt;"",$D$5,"")</f>
        <v/>
      </c>
      <c r="AP713" s="46" t="str">
        <f>TRIM(Table1[[#This Row],[Departments-Prgrams]])</f>
        <v/>
      </c>
      <c r="AQ713" s="46" t="str">
        <f>TRIM(Table1[[#This Row],[Grant]])</f>
        <v/>
      </c>
      <c r="AR713" s="46" t="str">
        <f>TRIM(Table1[[#This Row],[Staff ID]])</f>
        <v/>
      </c>
      <c r="AS713" s="46" t="str">
        <f>IF(TRIM(Table1[[#This Row],[Budget Code]])=0,"",TRIM(Table1[[#This Row],[Budget Code]]))</f>
        <v/>
      </c>
      <c r="AT713" s="46" t="str">
        <f>IF(Table1[[#This Row],[Line Description]]&lt;&gt;"",Table1[[#This Row],[Line Description]],"")</f>
        <v/>
      </c>
      <c r="AU713" s="46" t="str">
        <f>IF(Table1[[#This Row],[Cur_Amount Debit]]&gt;0,ROUND(Table1[[#This Row],[Cur_Amount Debit]],2),"")</f>
        <v/>
      </c>
      <c r="AV713" s="46" t="str">
        <f>IF(Table1[[#This Row],[Cur_Amount Credit]]&gt;0,ROUND(Table1[[#This Row],[Cur_Amount Credit]],2),"")</f>
        <v/>
      </c>
      <c r="AW713" s="46" t="str">
        <f>LEFT(Table1[[#This Row],[Cur]],3)</f>
        <v/>
      </c>
      <c r="AX713" s="59"/>
      <c r="AY713" s="46"/>
      <c r="AZ713" s="46" t="str">
        <f>IF(Table1[[#This Row],[Cur]]&lt;&gt;"",IF(Table1[[#This Row],[Cur]]="USD","",ExchangeRate),"")</f>
        <v/>
      </c>
      <c r="BA713" s="46" t="str">
        <f>IF(Table1[[#This Row],[Grant]]&lt;&gt;"",VLOOKUP(Table1[[#This Row],[Grant]],Grants!B:D,3),"")</f>
        <v/>
      </c>
      <c r="BB713" s="46" t="str">
        <f>TRIM(Table1[[#This Row],[Vendor ID]])</f>
        <v/>
      </c>
      <c r="BC713">
        <f>IF(Table1[[#This Row],[Reference Number]]=Q712,BC712,BC712+1)</f>
        <v>2</v>
      </c>
    </row>
    <row r="714" spans="1:55" ht="11.25" hidden="1" customHeight="1">
      <c r="A714" s="1"/>
      <c r="B714" s="88" t="str">
        <f>IF(Table1[[#This Row],[Posting Date]]&lt;&gt;"",IF(Table1[[#This Row],[Reference Number]]=Q713,B713+1,1),"")</f>
        <v/>
      </c>
      <c r="C714" s="61"/>
      <c r="D714" s="61"/>
      <c r="E714" s="218"/>
      <c r="F714" s="143" t="str">
        <f>IFERROR(IF(VLOOKUP(Table1[[#This Row],[Budget Code Description]],Dimentions!$X$6:$AC$132,2,FALSE)="","",VLOOKUP(Table1[[#This Row],[Budget Code Description]],Dimentions!$X$6:$AC$132,2,FALSE)),"")</f>
        <v/>
      </c>
      <c r="G714" s="143" t="str">
        <f>IFERROR(VLOOKUP(Table1[[#This Row],[Budget Code Description]],Dimentions!$X$6:$AC$132,3,FALSE),"")</f>
        <v/>
      </c>
      <c r="H714" s="64" t="str">
        <f>IFERROR(VLOOKUP(Table1[[#This Row],[Account]],Dimentions!$S$6:$V$233,2,FALSE),"")</f>
        <v/>
      </c>
      <c r="I714" s="62">
        <f>_xlfn.NUMBERVALUE(LEFT(Table1[[#This Row],[Account]],1))</f>
        <v>0</v>
      </c>
      <c r="J714" s="62" t="str">
        <f>IFERROR(VLOOKUP(Table1[[#This Row],[Budget Code Description]],Table6[#All],7,FALSE),"")</f>
        <v/>
      </c>
      <c r="K714" s="143" t="str">
        <f>IFERROR(VLOOKUP(Table1[[#This Row],[Budget Code Description]],Table6[#All],8,FALSE),"")</f>
        <v/>
      </c>
      <c r="L714" s="63"/>
      <c r="M714" s="65" t="str">
        <f>IFERROR(VLOOKUP(Table1[[#This Row],[Staff ID]],Table2[],2,FALSE),"")</f>
        <v/>
      </c>
      <c r="N714" s="211" t="str">
        <f>IFERROR(IF(VLOOKUP(Table1[[#This Row],[Budget Code Description]],Dimentions!$X$6:$AC$97,4,FALSE)="","",VLOOKUP(Table1[[#This Row],[Budget Code Description]],Dimentions!$X$6:$AC$97,4,FALSE)),"")</f>
        <v/>
      </c>
      <c r="O714" s="65" t="str">
        <f>IFERROR(VLOOKUP(Table1[[#This Row],[Vendor ID]],Table549[],2,FALSE),"")</f>
        <v/>
      </c>
      <c r="P714" s="63"/>
      <c r="Q714" s="143" t="str">
        <f>IF(Table1[[#This Row],[Posting Date]]&lt;&gt;"",$D$9,"")</f>
        <v/>
      </c>
      <c r="R714" s="159" t="str">
        <f>IF(Table1[[#This Row],[Posting Date]]&lt;&gt;"",$D$10,"")</f>
        <v/>
      </c>
      <c r="S714" s="66"/>
      <c r="T714" s="63"/>
      <c r="U714" s="67"/>
      <c r="V714" s="67"/>
      <c r="W714" s="67" t="str">
        <f t="shared" si="11"/>
        <v/>
      </c>
      <c r="X714" s="161" t="str">
        <f>IF(E714="","",(IF(Table1[[#This Row],[Cur]]="USD",Table1[[#This Row],[Cur_Amount Debit]],Table1[[#This Row],[Cur_Amount Debit]]/Table1[[#This Row],[Exchange Rate]])))</f>
        <v/>
      </c>
      <c r="Y714" s="161" t="str">
        <f>IF(E714="","",(IF(Table1[[#This Row],[Cur]]="USD",Table1[[#This Row],[Cur_Amount Credit]],Table1[[#This Row],[Cur_Amount Credit]]/ExchangeRate)))</f>
        <v/>
      </c>
      <c r="Z714" s="203" t="str">
        <f>IF(E714="","",(Table1[[#This Row],[Debit USD]]-Table1[[#This Row],[Credit USD]]))</f>
        <v/>
      </c>
      <c r="AA714" s="122"/>
      <c r="AB714" s="1"/>
      <c r="AC714" s="15"/>
      <c r="AD714" s="15" t="str">
        <f>IF(AND(OR(Table1[[#This Row],[Account]]="15030",Table1[[#This Row],[Account]]="15035",Table1[[#This Row],[Account]]="20150"),Table1[[#This Row],[Vendor ID]]=""),1,"")</f>
        <v/>
      </c>
      <c r="AE714" s="15"/>
      <c r="AF714" s="15"/>
      <c r="AG714" s="15"/>
      <c r="AH714" s="46" t="str">
        <f>IF(Table1[[#This Row],[Posting Date]]&lt;&gt;"","GJ-"&amp;CountryID,"")</f>
        <v/>
      </c>
      <c r="AI714" s="59" t="str">
        <f>IF(Table1[[#This Row],[Posting Date]]&lt;&gt;"",Table1[[#This Row],[Posting Date]],"")</f>
        <v/>
      </c>
      <c r="AJ714" s="46"/>
      <c r="AK714" s="46" t="str">
        <f>IF(Table1[[#This Row],[Description]]&lt;&gt;"",Table1[[#This Row],[Description]],"")</f>
        <v/>
      </c>
      <c r="AL714" s="46" t="str">
        <f>IF(Table1[[#This Row],[Posting Date]]&lt;&gt;"",Table1[[#This Row],[Reference Number]],"")</f>
        <v/>
      </c>
      <c r="AM714" s="46" t="str">
        <f>TRIM(Table1[[#This Row],[Line '#]])</f>
        <v/>
      </c>
      <c r="AN714" s="46" t="str">
        <f>TRIM(Table1[[#This Row],[Account]])</f>
        <v/>
      </c>
      <c r="AO714" s="46" t="str">
        <f>IF(Table1[[#This Row],[Posting Date]]&lt;&gt;"",$D$5,"")</f>
        <v/>
      </c>
      <c r="AP714" s="46" t="str">
        <f>TRIM(Table1[[#This Row],[Departments-Prgrams]])</f>
        <v/>
      </c>
      <c r="AQ714" s="46" t="str">
        <f>TRIM(Table1[[#This Row],[Grant]])</f>
        <v/>
      </c>
      <c r="AR714" s="46" t="str">
        <f>TRIM(Table1[[#This Row],[Staff ID]])</f>
        <v/>
      </c>
      <c r="AS714" s="46" t="str">
        <f>IF(TRIM(Table1[[#This Row],[Budget Code]])=0,"",TRIM(Table1[[#This Row],[Budget Code]]))</f>
        <v/>
      </c>
      <c r="AT714" s="46" t="str">
        <f>IF(Table1[[#This Row],[Line Description]]&lt;&gt;"",Table1[[#This Row],[Line Description]],"")</f>
        <v/>
      </c>
      <c r="AU714" s="46" t="str">
        <f>IF(Table1[[#This Row],[Cur_Amount Debit]]&gt;0,ROUND(Table1[[#This Row],[Cur_Amount Debit]],2),"")</f>
        <v/>
      </c>
      <c r="AV714" s="46" t="str">
        <f>IF(Table1[[#This Row],[Cur_Amount Credit]]&gt;0,ROUND(Table1[[#This Row],[Cur_Amount Credit]],2),"")</f>
        <v/>
      </c>
      <c r="AW714" s="46" t="str">
        <f>LEFT(Table1[[#This Row],[Cur]],3)</f>
        <v/>
      </c>
      <c r="AX714" s="59"/>
      <c r="AY714" s="46"/>
      <c r="AZ714" s="46" t="str">
        <f>IF(Table1[[#This Row],[Cur]]&lt;&gt;"",IF(Table1[[#This Row],[Cur]]="USD","",ExchangeRate),"")</f>
        <v/>
      </c>
      <c r="BA714" s="46" t="str">
        <f>IF(Table1[[#This Row],[Grant]]&lt;&gt;"",VLOOKUP(Table1[[#This Row],[Grant]],Grants!B:D,3),"")</f>
        <v/>
      </c>
      <c r="BB714" s="46" t="str">
        <f>TRIM(Table1[[#This Row],[Vendor ID]])</f>
        <v/>
      </c>
      <c r="BC714">
        <f>IF(Table1[[#This Row],[Reference Number]]=Q713,BC713,BC713+1)</f>
        <v>2</v>
      </c>
    </row>
    <row r="715" spans="1:55" ht="11.25" hidden="1" customHeight="1">
      <c r="A715" s="1"/>
      <c r="B715" s="88" t="str">
        <f>IF(Table1[[#This Row],[Posting Date]]&lt;&gt;"",IF(Table1[[#This Row],[Reference Number]]=Q714,B714+1,1),"")</f>
        <v/>
      </c>
      <c r="C715" s="61"/>
      <c r="D715" s="61"/>
      <c r="E715" s="218"/>
      <c r="F715" s="143" t="str">
        <f>IFERROR(IF(VLOOKUP(Table1[[#This Row],[Budget Code Description]],Dimentions!$X$6:$AC$132,2,FALSE)="","",VLOOKUP(Table1[[#This Row],[Budget Code Description]],Dimentions!$X$6:$AC$132,2,FALSE)),"")</f>
        <v/>
      </c>
      <c r="G715" s="143" t="str">
        <f>IFERROR(VLOOKUP(Table1[[#This Row],[Budget Code Description]],Dimentions!$X$6:$AC$132,3,FALSE),"")</f>
        <v/>
      </c>
      <c r="H715" s="64" t="str">
        <f>IFERROR(VLOOKUP(Table1[[#This Row],[Account]],Dimentions!$S$6:$V$233,2,FALSE),"")</f>
        <v/>
      </c>
      <c r="I715" s="62">
        <f>_xlfn.NUMBERVALUE(LEFT(Table1[[#This Row],[Account]],1))</f>
        <v>0</v>
      </c>
      <c r="J715" s="62" t="str">
        <f>IFERROR(VLOOKUP(Table1[[#This Row],[Budget Code Description]],Table6[#All],7,FALSE),"")</f>
        <v/>
      </c>
      <c r="K715" s="143" t="str">
        <f>IFERROR(VLOOKUP(Table1[[#This Row],[Budget Code Description]],Table6[#All],8,FALSE),"")</f>
        <v/>
      </c>
      <c r="L715" s="63"/>
      <c r="M715" s="65" t="str">
        <f>IFERROR(VLOOKUP(Table1[[#This Row],[Staff ID]],Table2[],2,FALSE),"")</f>
        <v/>
      </c>
      <c r="N715" s="211" t="str">
        <f>IFERROR(IF(VLOOKUP(Table1[[#This Row],[Budget Code Description]],Dimentions!$X$6:$AC$97,4,FALSE)="","",VLOOKUP(Table1[[#This Row],[Budget Code Description]],Dimentions!$X$6:$AC$97,4,FALSE)),"")</f>
        <v/>
      </c>
      <c r="O715" s="65" t="str">
        <f>IFERROR(VLOOKUP(Table1[[#This Row],[Vendor ID]],Table549[],2,FALSE),"")</f>
        <v/>
      </c>
      <c r="P715" s="63"/>
      <c r="Q715" s="143" t="str">
        <f>IF(Table1[[#This Row],[Posting Date]]&lt;&gt;"",$D$9,"")</f>
        <v/>
      </c>
      <c r="R715" s="159" t="str">
        <f>IF(Table1[[#This Row],[Posting Date]]&lt;&gt;"",$D$10,"")</f>
        <v/>
      </c>
      <c r="S715" s="66"/>
      <c r="T715" s="63"/>
      <c r="U715" s="67"/>
      <c r="V715" s="67"/>
      <c r="W715" s="67" t="str">
        <f t="shared" si="11"/>
        <v/>
      </c>
      <c r="X715" s="161" t="str">
        <f>IF(E715="","",(IF(Table1[[#This Row],[Cur]]="USD",Table1[[#This Row],[Cur_Amount Debit]],Table1[[#This Row],[Cur_Amount Debit]]/Table1[[#This Row],[Exchange Rate]])))</f>
        <v/>
      </c>
      <c r="Y715" s="161" t="str">
        <f>IF(E715="","",(IF(Table1[[#This Row],[Cur]]="USD",Table1[[#This Row],[Cur_Amount Credit]],Table1[[#This Row],[Cur_Amount Credit]]/ExchangeRate)))</f>
        <v/>
      </c>
      <c r="Z715" s="203" t="str">
        <f>IF(E715="","",(Table1[[#This Row],[Debit USD]]-Table1[[#This Row],[Credit USD]]))</f>
        <v/>
      </c>
      <c r="AA715" s="122"/>
      <c r="AB715" s="1"/>
      <c r="AC715" s="15"/>
      <c r="AD715" s="15" t="str">
        <f>IF(AND(OR(Table1[[#This Row],[Account]]="15030",Table1[[#This Row],[Account]]="15035",Table1[[#This Row],[Account]]="20150"),Table1[[#This Row],[Vendor ID]]=""),1,"")</f>
        <v/>
      </c>
      <c r="AE715" s="15"/>
      <c r="AF715" s="15"/>
      <c r="AG715" s="15"/>
      <c r="AH715" s="46" t="str">
        <f>IF(Table1[[#This Row],[Posting Date]]&lt;&gt;"","GJ-"&amp;CountryID,"")</f>
        <v/>
      </c>
      <c r="AI715" s="59" t="str">
        <f>IF(Table1[[#This Row],[Posting Date]]&lt;&gt;"",Table1[[#This Row],[Posting Date]],"")</f>
        <v/>
      </c>
      <c r="AJ715" s="46"/>
      <c r="AK715" s="46" t="str">
        <f>IF(Table1[[#This Row],[Description]]&lt;&gt;"",Table1[[#This Row],[Description]],"")</f>
        <v/>
      </c>
      <c r="AL715" s="46" t="str">
        <f>IF(Table1[[#This Row],[Posting Date]]&lt;&gt;"",Table1[[#This Row],[Reference Number]],"")</f>
        <v/>
      </c>
      <c r="AM715" s="46" t="str">
        <f>TRIM(Table1[[#This Row],[Line '#]])</f>
        <v/>
      </c>
      <c r="AN715" s="46" t="str">
        <f>TRIM(Table1[[#This Row],[Account]])</f>
        <v/>
      </c>
      <c r="AO715" s="46" t="str">
        <f>IF(Table1[[#This Row],[Posting Date]]&lt;&gt;"",$D$5,"")</f>
        <v/>
      </c>
      <c r="AP715" s="46" t="str">
        <f>TRIM(Table1[[#This Row],[Departments-Prgrams]])</f>
        <v/>
      </c>
      <c r="AQ715" s="46" t="str">
        <f>TRIM(Table1[[#This Row],[Grant]])</f>
        <v/>
      </c>
      <c r="AR715" s="46" t="str">
        <f>TRIM(Table1[[#This Row],[Staff ID]])</f>
        <v/>
      </c>
      <c r="AS715" s="46" t="str">
        <f>IF(TRIM(Table1[[#This Row],[Budget Code]])=0,"",TRIM(Table1[[#This Row],[Budget Code]]))</f>
        <v/>
      </c>
      <c r="AT715" s="46" t="str">
        <f>IF(Table1[[#This Row],[Line Description]]&lt;&gt;"",Table1[[#This Row],[Line Description]],"")</f>
        <v/>
      </c>
      <c r="AU715" s="46" t="str">
        <f>IF(Table1[[#This Row],[Cur_Amount Debit]]&gt;0,ROUND(Table1[[#This Row],[Cur_Amount Debit]],2),"")</f>
        <v/>
      </c>
      <c r="AV715" s="46" t="str">
        <f>IF(Table1[[#This Row],[Cur_Amount Credit]]&gt;0,ROUND(Table1[[#This Row],[Cur_Amount Credit]],2),"")</f>
        <v/>
      </c>
      <c r="AW715" s="46" t="str">
        <f>LEFT(Table1[[#This Row],[Cur]],3)</f>
        <v/>
      </c>
      <c r="AX715" s="59"/>
      <c r="AY715" s="46"/>
      <c r="AZ715" s="46" t="str">
        <f>IF(Table1[[#This Row],[Cur]]&lt;&gt;"",IF(Table1[[#This Row],[Cur]]="USD","",ExchangeRate),"")</f>
        <v/>
      </c>
      <c r="BA715" s="46" t="str">
        <f>IF(Table1[[#This Row],[Grant]]&lt;&gt;"",VLOOKUP(Table1[[#This Row],[Grant]],Grants!B:D,3),"")</f>
        <v/>
      </c>
      <c r="BB715" s="46" t="str">
        <f>TRIM(Table1[[#This Row],[Vendor ID]])</f>
        <v/>
      </c>
      <c r="BC715">
        <f>IF(Table1[[#This Row],[Reference Number]]=Q714,BC714,BC714+1)</f>
        <v>2</v>
      </c>
    </row>
    <row r="716" spans="1:55" ht="11.25" hidden="1" customHeight="1">
      <c r="A716" s="1"/>
      <c r="B716" s="88" t="str">
        <f>IF(Table1[[#This Row],[Posting Date]]&lt;&gt;"",IF(Table1[[#This Row],[Reference Number]]=Q715,B715+1,1),"")</f>
        <v/>
      </c>
      <c r="C716" s="61"/>
      <c r="D716" s="61"/>
      <c r="E716" s="218"/>
      <c r="F716" s="143" t="str">
        <f>IFERROR(IF(VLOOKUP(Table1[[#This Row],[Budget Code Description]],Dimentions!$X$6:$AC$132,2,FALSE)="","",VLOOKUP(Table1[[#This Row],[Budget Code Description]],Dimentions!$X$6:$AC$132,2,FALSE)),"")</f>
        <v/>
      </c>
      <c r="G716" s="143" t="str">
        <f>IFERROR(VLOOKUP(Table1[[#This Row],[Budget Code Description]],Dimentions!$X$6:$AC$132,3,FALSE),"")</f>
        <v/>
      </c>
      <c r="H716" s="64" t="str">
        <f>IFERROR(VLOOKUP(Table1[[#This Row],[Account]],Dimentions!$S$6:$V$233,2,FALSE),"")</f>
        <v/>
      </c>
      <c r="I716" s="62">
        <f>_xlfn.NUMBERVALUE(LEFT(Table1[[#This Row],[Account]],1))</f>
        <v>0</v>
      </c>
      <c r="J716" s="62" t="str">
        <f>IFERROR(VLOOKUP(Table1[[#This Row],[Budget Code Description]],Table6[#All],7,FALSE),"")</f>
        <v/>
      </c>
      <c r="K716" s="143" t="str">
        <f>IFERROR(VLOOKUP(Table1[[#This Row],[Budget Code Description]],Table6[#All],8,FALSE),"")</f>
        <v/>
      </c>
      <c r="L716" s="63"/>
      <c r="M716" s="65" t="str">
        <f>IFERROR(VLOOKUP(Table1[[#This Row],[Staff ID]],Table2[],2,FALSE),"")</f>
        <v/>
      </c>
      <c r="N716" s="211" t="str">
        <f>IFERROR(IF(VLOOKUP(Table1[[#This Row],[Budget Code Description]],Dimentions!$X$6:$AC$97,4,FALSE)="","",VLOOKUP(Table1[[#This Row],[Budget Code Description]],Dimentions!$X$6:$AC$97,4,FALSE)),"")</f>
        <v/>
      </c>
      <c r="O716" s="65" t="str">
        <f>IFERROR(VLOOKUP(Table1[[#This Row],[Vendor ID]],Table549[],2,FALSE),"")</f>
        <v/>
      </c>
      <c r="P716" s="63"/>
      <c r="Q716" s="143" t="str">
        <f>IF(Table1[[#This Row],[Posting Date]]&lt;&gt;"",$D$9,"")</f>
        <v/>
      </c>
      <c r="R716" s="159" t="str">
        <f>IF(Table1[[#This Row],[Posting Date]]&lt;&gt;"",$D$10,"")</f>
        <v/>
      </c>
      <c r="S716" s="66"/>
      <c r="T716" s="63"/>
      <c r="U716" s="67"/>
      <c r="V716" s="67"/>
      <c r="W716" s="67" t="str">
        <f t="shared" si="11"/>
        <v/>
      </c>
      <c r="X716" s="161" t="str">
        <f>IF(E716="","",(IF(Table1[[#This Row],[Cur]]="USD",Table1[[#This Row],[Cur_Amount Debit]],Table1[[#This Row],[Cur_Amount Debit]]/Table1[[#This Row],[Exchange Rate]])))</f>
        <v/>
      </c>
      <c r="Y716" s="161" t="str">
        <f>IF(E716="","",(IF(Table1[[#This Row],[Cur]]="USD",Table1[[#This Row],[Cur_Amount Credit]],Table1[[#This Row],[Cur_Amount Credit]]/ExchangeRate)))</f>
        <v/>
      </c>
      <c r="Z716" s="203" t="str">
        <f>IF(E716="","",(Table1[[#This Row],[Debit USD]]-Table1[[#This Row],[Credit USD]]))</f>
        <v/>
      </c>
      <c r="AA716" s="122"/>
      <c r="AB716" s="1"/>
      <c r="AC716" s="15"/>
      <c r="AD716" s="15" t="str">
        <f>IF(AND(OR(Table1[[#This Row],[Account]]="15030",Table1[[#This Row],[Account]]="15035",Table1[[#This Row],[Account]]="20150"),Table1[[#This Row],[Vendor ID]]=""),1,"")</f>
        <v/>
      </c>
      <c r="AE716" s="15"/>
      <c r="AF716" s="15"/>
      <c r="AG716" s="15"/>
      <c r="AH716" s="46" t="str">
        <f>IF(Table1[[#This Row],[Posting Date]]&lt;&gt;"","GJ-"&amp;CountryID,"")</f>
        <v/>
      </c>
      <c r="AI716" s="59" t="str">
        <f>IF(Table1[[#This Row],[Posting Date]]&lt;&gt;"",Table1[[#This Row],[Posting Date]],"")</f>
        <v/>
      </c>
      <c r="AJ716" s="46"/>
      <c r="AK716" s="46" t="str">
        <f>IF(Table1[[#This Row],[Description]]&lt;&gt;"",Table1[[#This Row],[Description]],"")</f>
        <v/>
      </c>
      <c r="AL716" s="46" t="str">
        <f>IF(Table1[[#This Row],[Posting Date]]&lt;&gt;"",Table1[[#This Row],[Reference Number]],"")</f>
        <v/>
      </c>
      <c r="AM716" s="46" t="str">
        <f>TRIM(Table1[[#This Row],[Line '#]])</f>
        <v/>
      </c>
      <c r="AN716" s="46" t="str">
        <f>TRIM(Table1[[#This Row],[Account]])</f>
        <v/>
      </c>
      <c r="AO716" s="46" t="str">
        <f>IF(Table1[[#This Row],[Posting Date]]&lt;&gt;"",$D$5,"")</f>
        <v/>
      </c>
      <c r="AP716" s="46" t="str">
        <f>TRIM(Table1[[#This Row],[Departments-Prgrams]])</f>
        <v/>
      </c>
      <c r="AQ716" s="46" t="str">
        <f>TRIM(Table1[[#This Row],[Grant]])</f>
        <v/>
      </c>
      <c r="AR716" s="46" t="str">
        <f>TRIM(Table1[[#This Row],[Staff ID]])</f>
        <v/>
      </c>
      <c r="AS716" s="46" t="str">
        <f>IF(TRIM(Table1[[#This Row],[Budget Code]])=0,"",TRIM(Table1[[#This Row],[Budget Code]]))</f>
        <v/>
      </c>
      <c r="AT716" s="46" t="str">
        <f>IF(Table1[[#This Row],[Line Description]]&lt;&gt;"",Table1[[#This Row],[Line Description]],"")</f>
        <v/>
      </c>
      <c r="AU716" s="46" t="str">
        <f>IF(Table1[[#This Row],[Cur_Amount Debit]]&gt;0,ROUND(Table1[[#This Row],[Cur_Amount Debit]],2),"")</f>
        <v/>
      </c>
      <c r="AV716" s="46" t="str">
        <f>IF(Table1[[#This Row],[Cur_Amount Credit]]&gt;0,ROUND(Table1[[#This Row],[Cur_Amount Credit]],2),"")</f>
        <v/>
      </c>
      <c r="AW716" s="46" t="str">
        <f>LEFT(Table1[[#This Row],[Cur]],3)</f>
        <v/>
      </c>
      <c r="AX716" s="59"/>
      <c r="AY716" s="46"/>
      <c r="AZ716" s="46" t="str">
        <f>IF(Table1[[#This Row],[Cur]]&lt;&gt;"",IF(Table1[[#This Row],[Cur]]="USD","",ExchangeRate),"")</f>
        <v/>
      </c>
      <c r="BA716" s="46" t="str">
        <f>IF(Table1[[#This Row],[Grant]]&lt;&gt;"",VLOOKUP(Table1[[#This Row],[Grant]],Grants!B:D,3),"")</f>
        <v/>
      </c>
      <c r="BB716" s="46" t="str">
        <f>TRIM(Table1[[#This Row],[Vendor ID]])</f>
        <v/>
      </c>
      <c r="BC716">
        <f>IF(Table1[[#This Row],[Reference Number]]=Q715,BC715,BC715+1)</f>
        <v>2</v>
      </c>
    </row>
    <row r="717" spans="1:55" ht="11.25" hidden="1" customHeight="1">
      <c r="A717" s="1"/>
      <c r="B717" s="88" t="str">
        <f>IF(Table1[[#This Row],[Posting Date]]&lt;&gt;"",IF(Table1[[#This Row],[Reference Number]]=Q716,B716+1,1),"")</f>
        <v/>
      </c>
      <c r="C717" s="61"/>
      <c r="D717" s="61"/>
      <c r="E717" s="218"/>
      <c r="F717" s="143" t="str">
        <f>IFERROR(IF(VLOOKUP(Table1[[#This Row],[Budget Code Description]],Dimentions!$X$6:$AC$132,2,FALSE)="","",VLOOKUP(Table1[[#This Row],[Budget Code Description]],Dimentions!$X$6:$AC$132,2,FALSE)),"")</f>
        <v/>
      </c>
      <c r="G717" s="143" t="str">
        <f>IFERROR(VLOOKUP(Table1[[#This Row],[Budget Code Description]],Dimentions!$X$6:$AC$132,3,FALSE),"")</f>
        <v/>
      </c>
      <c r="H717" s="64" t="str">
        <f>IFERROR(VLOOKUP(Table1[[#This Row],[Account]],Dimentions!$S$6:$V$233,2,FALSE),"")</f>
        <v/>
      </c>
      <c r="I717" s="62">
        <f>_xlfn.NUMBERVALUE(LEFT(Table1[[#This Row],[Account]],1))</f>
        <v>0</v>
      </c>
      <c r="J717" s="62" t="str">
        <f>IFERROR(VLOOKUP(Table1[[#This Row],[Budget Code Description]],Table6[#All],7,FALSE),"")</f>
        <v/>
      </c>
      <c r="K717" s="143" t="str">
        <f>IFERROR(VLOOKUP(Table1[[#This Row],[Budget Code Description]],Table6[#All],8,FALSE),"")</f>
        <v/>
      </c>
      <c r="L717" s="63"/>
      <c r="M717" s="65" t="str">
        <f>IFERROR(VLOOKUP(Table1[[#This Row],[Staff ID]],Table2[],2,FALSE),"")</f>
        <v/>
      </c>
      <c r="N717" s="211" t="str">
        <f>IFERROR(IF(VLOOKUP(Table1[[#This Row],[Budget Code Description]],Dimentions!$X$6:$AC$97,4,FALSE)="","",VLOOKUP(Table1[[#This Row],[Budget Code Description]],Dimentions!$X$6:$AC$97,4,FALSE)),"")</f>
        <v/>
      </c>
      <c r="O717" s="65" t="str">
        <f>IFERROR(VLOOKUP(Table1[[#This Row],[Vendor ID]],Table549[],2,FALSE),"")</f>
        <v/>
      </c>
      <c r="P717" s="63"/>
      <c r="Q717" s="143" t="str">
        <f>IF(Table1[[#This Row],[Posting Date]]&lt;&gt;"",$D$9,"")</f>
        <v/>
      </c>
      <c r="R717" s="159" t="str">
        <f>IF(Table1[[#This Row],[Posting Date]]&lt;&gt;"",$D$10,"")</f>
        <v/>
      </c>
      <c r="S717" s="66"/>
      <c r="T717" s="63"/>
      <c r="U717" s="67"/>
      <c r="V717" s="67"/>
      <c r="W717" s="67" t="str">
        <f t="shared" si="11"/>
        <v/>
      </c>
      <c r="X717" s="161" t="str">
        <f>IF(E717="","",(IF(Table1[[#This Row],[Cur]]="USD",Table1[[#This Row],[Cur_Amount Debit]],Table1[[#This Row],[Cur_Amount Debit]]/Table1[[#This Row],[Exchange Rate]])))</f>
        <v/>
      </c>
      <c r="Y717" s="161" t="str">
        <f>IF(E717="","",(IF(Table1[[#This Row],[Cur]]="USD",Table1[[#This Row],[Cur_Amount Credit]],Table1[[#This Row],[Cur_Amount Credit]]/ExchangeRate)))</f>
        <v/>
      </c>
      <c r="Z717" s="203" t="str">
        <f>IF(E717="","",(Table1[[#This Row],[Debit USD]]-Table1[[#This Row],[Credit USD]]))</f>
        <v/>
      </c>
      <c r="AA717" s="122"/>
      <c r="AB717" s="1"/>
      <c r="AC717" s="15"/>
      <c r="AD717" s="15" t="str">
        <f>IF(AND(OR(Table1[[#This Row],[Account]]="15030",Table1[[#This Row],[Account]]="15035",Table1[[#This Row],[Account]]="20150"),Table1[[#This Row],[Vendor ID]]=""),1,"")</f>
        <v/>
      </c>
      <c r="AE717" s="15"/>
      <c r="AF717" s="15"/>
      <c r="AG717" s="15"/>
      <c r="AH717" s="46" t="str">
        <f>IF(Table1[[#This Row],[Posting Date]]&lt;&gt;"","GJ-"&amp;CountryID,"")</f>
        <v/>
      </c>
      <c r="AI717" s="59" t="str">
        <f>IF(Table1[[#This Row],[Posting Date]]&lt;&gt;"",Table1[[#This Row],[Posting Date]],"")</f>
        <v/>
      </c>
      <c r="AJ717" s="46"/>
      <c r="AK717" s="46" t="str">
        <f>IF(Table1[[#This Row],[Description]]&lt;&gt;"",Table1[[#This Row],[Description]],"")</f>
        <v/>
      </c>
      <c r="AL717" s="46" t="str">
        <f>IF(Table1[[#This Row],[Posting Date]]&lt;&gt;"",Table1[[#This Row],[Reference Number]],"")</f>
        <v/>
      </c>
      <c r="AM717" s="46" t="str">
        <f>TRIM(Table1[[#This Row],[Line '#]])</f>
        <v/>
      </c>
      <c r="AN717" s="46" t="str">
        <f>TRIM(Table1[[#This Row],[Account]])</f>
        <v/>
      </c>
      <c r="AO717" s="46" t="str">
        <f>IF(Table1[[#This Row],[Posting Date]]&lt;&gt;"",$D$5,"")</f>
        <v/>
      </c>
      <c r="AP717" s="46" t="str">
        <f>TRIM(Table1[[#This Row],[Departments-Prgrams]])</f>
        <v/>
      </c>
      <c r="AQ717" s="46" t="str">
        <f>TRIM(Table1[[#This Row],[Grant]])</f>
        <v/>
      </c>
      <c r="AR717" s="46" t="str">
        <f>TRIM(Table1[[#This Row],[Staff ID]])</f>
        <v/>
      </c>
      <c r="AS717" s="46" t="str">
        <f>IF(TRIM(Table1[[#This Row],[Budget Code]])=0,"",TRIM(Table1[[#This Row],[Budget Code]]))</f>
        <v/>
      </c>
      <c r="AT717" s="46" t="str">
        <f>IF(Table1[[#This Row],[Line Description]]&lt;&gt;"",Table1[[#This Row],[Line Description]],"")</f>
        <v/>
      </c>
      <c r="AU717" s="46" t="str">
        <f>IF(Table1[[#This Row],[Cur_Amount Debit]]&gt;0,ROUND(Table1[[#This Row],[Cur_Amount Debit]],2),"")</f>
        <v/>
      </c>
      <c r="AV717" s="46" t="str">
        <f>IF(Table1[[#This Row],[Cur_Amount Credit]]&gt;0,ROUND(Table1[[#This Row],[Cur_Amount Credit]],2),"")</f>
        <v/>
      </c>
      <c r="AW717" s="46" t="str">
        <f>LEFT(Table1[[#This Row],[Cur]],3)</f>
        <v/>
      </c>
      <c r="AX717" s="59"/>
      <c r="AY717" s="46"/>
      <c r="AZ717" s="46" t="str">
        <f>IF(Table1[[#This Row],[Cur]]&lt;&gt;"",IF(Table1[[#This Row],[Cur]]="USD","",ExchangeRate),"")</f>
        <v/>
      </c>
      <c r="BA717" s="46" t="str">
        <f>IF(Table1[[#This Row],[Grant]]&lt;&gt;"",VLOOKUP(Table1[[#This Row],[Grant]],Grants!B:D,3),"")</f>
        <v/>
      </c>
      <c r="BB717" s="46" t="str">
        <f>TRIM(Table1[[#This Row],[Vendor ID]])</f>
        <v/>
      </c>
      <c r="BC717">
        <f>IF(Table1[[#This Row],[Reference Number]]=Q716,BC716,BC716+1)</f>
        <v>2</v>
      </c>
    </row>
    <row r="718" spans="1:55" ht="11.25" hidden="1" customHeight="1">
      <c r="A718" s="1"/>
      <c r="B718" s="88" t="str">
        <f>IF(Table1[[#This Row],[Posting Date]]&lt;&gt;"",IF(Table1[[#This Row],[Reference Number]]=Q717,B717+1,1),"")</f>
        <v/>
      </c>
      <c r="C718" s="61"/>
      <c r="D718" s="61"/>
      <c r="E718" s="218"/>
      <c r="F718" s="143" t="str">
        <f>IFERROR(IF(VLOOKUP(Table1[[#This Row],[Budget Code Description]],Dimentions!$X$6:$AC$132,2,FALSE)="","",VLOOKUP(Table1[[#This Row],[Budget Code Description]],Dimentions!$X$6:$AC$132,2,FALSE)),"")</f>
        <v/>
      </c>
      <c r="G718" s="143" t="str">
        <f>IFERROR(VLOOKUP(Table1[[#This Row],[Budget Code Description]],Dimentions!$X$6:$AC$132,3,FALSE),"")</f>
        <v/>
      </c>
      <c r="H718" s="64" t="str">
        <f>IFERROR(VLOOKUP(Table1[[#This Row],[Account]],Dimentions!$S$6:$V$233,2,FALSE),"")</f>
        <v/>
      </c>
      <c r="I718" s="62">
        <f>_xlfn.NUMBERVALUE(LEFT(Table1[[#This Row],[Account]],1))</f>
        <v>0</v>
      </c>
      <c r="J718" s="62" t="str">
        <f>IFERROR(VLOOKUP(Table1[[#This Row],[Budget Code Description]],Table6[#All],7,FALSE),"")</f>
        <v/>
      </c>
      <c r="K718" s="143" t="str">
        <f>IFERROR(VLOOKUP(Table1[[#This Row],[Budget Code Description]],Table6[#All],8,FALSE),"")</f>
        <v/>
      </c>
      <c r="L718" s="63"/>
      <c r="M718" s="65" t="str">
        <f>IFERROR(VLOOKUP(Table1[[#This Row],[Staff ID]],Table2[],2,FALSE),"")</f>
        <v/>
      </c>
      <c r="N718" s="211" t="str">
        <f>IFERROR(IF(VLOOKUP(Table1[[#This Row],[Budget Code Description]],Dimentions!$X$6:$AC$97,4,FALSE)="","",VLOOKUP(Table1[[#This Row],[Budget Code Description]],Dimentions!$X$6:$AC$97,4,FALSE)),"")</f>
        <v/>
      </c>
      <c r="O718" s="65" t="str">
        <f>IFERROR(VLOOKUP(Table1[[#This Row],[Vendor ID]],Table549[],2,FALSE),"")</f>
        <v/>
      </c>
      <c r="P718" s="63"/>
      <c r="Q718" s="143" t="str">
        <f>IF(Table1[[#This Row],[Posting Date]]&lt;&gt;"",$D$9,"")</f>
        <v/>
      </c>
      <c r="R718" s="159" t="str">
        <f>IF(Table1[[#This Row],[Posting Date]]&lt;&gt;"",$D$10,"")</f>
        <v/>
      </c>
      <c r="S718" s="66"/>
      <c r="T718" s="63"/>
      <c r="U718" s="67"/>
      <c r="V718" s="67"/>
      <c r="W718" s="67" t="str">
        <f t="shared" si="11"/>
        <v/>
      </c>
      <c r="X718" s="161" t="str">
        <f>IF(E718="","",(IF(Table1[[#This Row],[Cur]]="USD",Table1[[#This Row],[Cur_Amount Debit]],Table1[[#This Row],[Cur_Amount Debit]]/Table1[[#This Row],[Exchange Rate]])))</f>
        <v/>
      </c>
      <c r="Y718" s="161" t="str">
        <f>IF(E718="","",(IF(Table1[[#This Row],[Cur]]="USD",Table1[[#This Row],[Cur_Amount Credit]],Table1[[#This Row],[Cur_Amount Credit]]/ExchangeRate)))</f>
        <v/>
      </c>
      <c r="Z718" s="203" t="str">
        <f>IF(E718="","",(Table1[[#This Row],[Debit USD]]-Table1[[#This Row],[Credit USD]]))</f>
        <v/>
      </c>
      <c r="AA718" s="122"/>
      <c r="AB718" s="1"/>
      <c r="AC718" s="15"/>
      <c r="AD718" s="15" t="str">
        <f>IF(AND(OR(Table1[[#This Row],[Account]]="15030",Table1[[#This Row],[Account]]="15035",Table1[[#This Row],[Account]]="20150"),Table1[[#This Row],[Vendor ID]]=""),1,"")</f>
        <v/>
      </c>
      <c r="AE718" s="15"/>
      <c r="AF718" s="15"/>
      <c r="AG718" s="15"/>
      <c r="AH718" s="46" t="str">
        <f>IF(Table1[[#This Row],[Posting Date]]&lt;&gt;"","GJ-"&amp;CountryID,"")</f>
        <v/>
      </c>
      <c r="AI718" s="59" t="str">
        <f>IF(Table1[[#This Row],[Posting Date]]&lt;&gt;"",Table1[[#This Row],[Posting Date]],"")</f>
        <v/>
      </c>
      <c r="AJ718" s="46"/>
      <c r="AK718" s="46" t="str">
        <f>IF(Table1[[#This Row],[Description]]&lt;&gt;"",Table1[[#This Row],[Description]],"")</f>
        <v/>
      </c>
      <c r="AL718" s="46" t="str">
        <f>IF(Table1[[#This Row],[Posting Date]]&lt;&gt;"",Table1[[#This Row],[Reference Number]],"")</f>
        <v/>
      </c>
      <c r="AM718" s="46" t="str">
        <f>TRIM(Table1[[#This Row],[Line '#]])</f>
        <v/>
      </c>
      <c r="AN718" s="46" t="str">
        <f>TRIM(Table1[[#This Row],[Account]])</f>
        <v/>
      </c>
      <c r="AO718" s="46" t="str">
        <f>IF(Table1[[#This Row],[Posting Date]]&lt;&gt;"",$D$5,"")</f>
        <v/>
      </c>
      <c r="AP718" s="46" t="str">
        <f>TRIM(Table1[[#This Row],[Departments-Prgrams]])</f>
        <v/>
      </c>
      <c r="AQ718" s="46" t="str">
        <f>TRIM(Table1[[#This Row],[Grant]])</f>
        <v/>
      </c>
      <c r="AR718" s="46" t="str">
        <f>TRIM(Table1[[#This Row],[Staff ID]])</f>
        <v/>
      </c>
      <c r="AS718" s="46" t="str">
        <f>IF(TRIM(Table1[[#This Row],[Budget Code]])=0,"",TRIM(Table1[[#This Row],[Budget Code]]))</f>
        <v/>
      </c>
      <c r="AT718" s="46" t="str">
        <f>IF(Table1[[#This Row],[Line Description]]&lt;&gt;"",Table1[[#This Row],[Line Description]],"")</f>
        <v/>
      </c>
      <c r="AU718" s="46" t="str">
        <f>IF(Table1[[#This Row],[Cur_Amount Debit]]&gt;0,ROUND(Table1[[#This Row],[Cur_Amount Debit]],2),"")</f>
        <v/>
      </c>
      <c r="AV718" s="46" t="str">
        <f>IF(Table1[[#This Row],[Cur_Amount Credit]]&gt;0,ROUND(Table1[[#This Row],[Cur_Amount Credit]],2),"")</f>
        <v/>
      </c>
      <c r="AW718" s="46" t="str">
        <f>LEFT(Table1[[#This Row],[Cur]],3)</f>
        <v/>
      </c>
      <c r="AX718" s="59"/>
      <c r="AY718" s="46"/>
      <c r="AZ718" s="46" t="str">
        <f>IF(Table1[[#This Row],[Cur]]&lt;&gt;"",IF(Table1[[#This Row],[Cur]]="USD","",ExchangeRate),"")</f>
        <v/>
      </c>
      <c r="BA718" s="46" t="str">
        <f>IF(Table1[[#This Row],[Grant]]&lt;&gt;"",VLOOKUP(Table1[[#This Row],[Grant]],Grants!B:D,3),"")</f>
        <v/>
      </c>
      <c r="BB718" s="46" t="str">
        <f>TRIM(Table1[[#This Row],[Vendor ID]])</f>
        <v/>
      </c>
      <c r="BC718">
        <f>IF(Table1[[#This Row],[Reference Number]]=Q717,BC717,BC717+1)</f>
        <v>2</v>
      </c>
    </row>
    <row r="719" spans="1:55" ht="11.25" hidden="1" customHeight="1">
      <c r="A719" s="1"/>
      <c r="B719" s="88" t="str">
        <f>IF(Table1[[#This Row],[Posting Date]]&lt;&gt;"",IF(Table1[[#This Row],[Reference Number]]=Q718,B718+1,1),"")</f>
        <v/>
      </c>
      <c r="C719" s="61"/>
      <c r="D719" s="61"/>
      <c r="E719" s="218"/>
      <c r="F719" s="143" t="str">
        <f>IFERROR(IF(VLOOKUP(Table1[[#This Row],[Budget Code Description]],Dimentions!$X$6:$AC$132,2,FALSE)="","",VLOOKUP(Table1[[#This Row],[Budget Code Description]],Dimentions!$X$6:$AC$132,2,FALSE)),"")</f>
        <v/>
      </c>
      <c r="G719" s="143" t="str">
        <f>IFERROR(VLOOKUP(Table1[[#This Row],[Budget Code Description]],Dimentions!$X$6:$AC$132,3,FALSE),"")</f>
        <v/>
      </c>
      <c r="H719" s="64" t="str">
        <f>IFERROR(VLOOKUP(Table1[[#This Row],[Account]],Dimentions!$S$6:$V$233,2,FALSE),"")</f>
        <v/>
      </c>
      <c r="I719" s="62">
        <f>_xlfn.NUMBERVALUE(LEFT(Table1[[#This Row],[Account]],1))</f>
        <v>0</v>
      </c>
      <c r="J719" s="62" t="str">
        <f>IFERROR(VLOOKUP(Table1[[#This Row],[Budget Code Description]],Table6[#All],7,FALSE),"")</f>
        <v/>
      </c>
      <c r="K719" s="143" t="str">
        <f>IFERROR(VLOOKUP(Table1[[#This Row],[Budget Code Description]],Table6[#All],8,FALSE),"")</f>
        <v/>
      </c>
      <c r="L719" s="63"/>
      <c r="M719" s="65" t="str">
        <f>IFERROR(VLOOKUP(Table1[[#This Row],[Staff ID]],Table2[],2,FALSE),"")</f>
        <v/>
      </c>
      <c r="N719" s="211" t="str">
        <f>IFERROR(IF(VLOOKUP(Table1[[#This Row],[Budget Code Description]],Dimentions!$X$6:$AC$97,4,FALSE)="","",VLOOKUP(Table1[[#This Row],[Budget Code Description]],Dimentions!$X$6:$AC$97,4,FALSE)),"")</f>
        <v/>
      </c>
      <c r="O719" s="65" t="str">
        <f>IFERROR(VLOOKUP(Table1[[#This Row],[Vendor ID]],Table549[],2,FALSE),"")</f>
        <v/>
      </c>
      <c r="P719" s="63"/>
      <c r="Q719" s="143" t="str">
        <f>IF(Table1[[#This Row],[Posting Date]]&lt;&gt;"",$D$9,"")</f>
        <v/>
      </c>
      <c r="R719" s="159" t="str">
        <f>IF(Table1[[#This Row],[Posting Date]]&lt;&gt;"",$D$10,"")</f>
        <v/>
      </c>
      <c r="S719" s="66"/>
      <c r="T719" s="63"/>
      <c r="U719" s="67"/>
      <c r="V719" s="67"/>
      <c r="W719" s="67" t="str">
        <f t="shared" si="11"/>
        <v/>
      </c>
      <c r="X719" s="161" t="str">
        <f>IF(E719="","",(IF(Table1[[#This Row],[Cur]]="USD",Table1[[#This Row],[Cur_Amount Debit]],Table1[[#This Row],[Cur_Amount Debit]]/Table1[[#This Row],[Exchange Rate]])))</f>
        <v/>
      </c>
      <c r="Y719" s="161" t="str">
        <f>IF(E719="","",(IF(Table1[[#This Row],[Cur]]="USD",Table1[[#This Row],[Cur_Amount Credit]],Table1[[#This Row],[Cur_Amount Credit]]/ExchangeRate)))</f>
        <v/>
      </c>
      <c r="Z719" s="203" t="str">
        <f>IF(E719="","",(Table1[[#This Row],[Debit USD]]-Table1[[#This Row],[Credit USD]]))</f>
        <v/>
      </c>
      <c r="AA719" s="122"/>
      <c r="AB719" s="1"/>
      <c r="AC719" s="15"/>
      <c r="AD719" s="15" t="str">
        <f>IF(AND(OR(Table1[[#This Row],[Account]]="15030",Table1[[#This Row],[Account]]="15035",Table1[[#This Row],[Account]]="20150"),Table1[[#This Row],[Vendor ID]]=""),1,"")</f>
        <v/>
      </c>
      <c r="AE719" s="15"/>
      <c r="AF719" s="15"/>
      <c r="AG719" s="15"/>
      <c r="AH719" s="46" t="str">
        <f>IF(Table1[[#This Row],[Posting Date]]&lt;&gt;"","GJ-"&amp;CountryID,"")</f>
        <v/>
      </c>
      <c r="AI719" s="59" t="str">
        <f>IF(Table1[[#This Row],[Posting Date]]&lt;&gt;"",Table1[[#This Row],[Posting Date]],"")</f>
        <v/>
      </c>
      <c r="AJ719" s="46"/>
      <c r="AK719" s="46" t="str">
        <f>IF(Table1[[#This Row],[Description]]&lt;&gt;"",Table1[[#This Row],[Description]],"")</f>
        <v/>
      </c>
      <c r="AL719" s="46" t="str">
        <f>IF(Table1[[#This Row],[Posting Date]]&lt;&gt;"",Table1[[#This Row],[Reference Number]],"")</f>
        <v/>
      </c>
      <c r="AM719" s="46" t="str">
        <f>TRIM(Table1[[#This Row],[Line '#]])</f>
        <v/>
      </c>
      <c r="AN719" s="46" t="str">
        <f>TRIM(Table1[[#This Row],[Account]])</f>
        <v/>
      </c>
      <c r="AO719" s="46" t="str">
        <f>IF(Table1[[#This Row],[Posting Date]]&lt;&gt;"",$D$5,"")</f>
        <v/>
      </c>
      <c r="AP719" s="46" t="str">
        <f>TRIM(Table1[[#This Row],[Departments-Prgrams]])</f>
        <v/>
      </c>
      <c r="AQ719" s="46" t="str">
        <f>TRIM(Table1[[#This Row],[Grant]])</f>
        <v/>
      </c>
      <c r="AR719" s="46" t="str">
        <f>TRIM(Table1[[#This Row],[Staff ID]])</f>
        <v/>
      </c>
      <c r="AS719" s="46" t="str">
        <f>IF(TRIM(Table1[[#This Row],[Budget Code]])=0,"",TRIM(Table1[[#This Row],[Budget Code]]))</f>
        <v/>
      </c>
      <c r="AT719" s="46" t="str">
        <f>IF(Table1[[#This Row],[Line Description]]&lt;&gt;"",Table1[[#This Row],[Line Description]],"")</f>
        <v/>
      </c>
      <c r="AU719" s="46" t="str">
        <f>IF(Table1[[#This Row],[Cur_Amount Debit]]&gt;0,ROUND(Table1[[#This Row],[Cur_Amount Debit]],2),"")</f>
        <v/>
      </c>
      <c r="AV719" s="46" t="str">
        <f>IF(Table1[[#This Row],[Cur_Amount Credit]]&gt;0,ROUND(Table1[[#This Row],[Cur_Amount Credit]],2),"")</f>
        <v/>
      </c>
      <c r="AW719" s="46" t="str">
        <f>LEFT(Table1[[#This Row],[Cur]],3)</f>
        <v/>
      </c>
      <c r="AX719" s="59"/>
      <c r="AY719" s="46"/>
      <c r="AZ719" s="46" t="str">
        <f>IF(Table1[[#This Row],[Cur]]&lt;&gt;"",IF(Table1[[#This Row],[Cur]]="USD","",ExchangeRate),"")</f>
        <v/>
      </c>
      <c r="BA719" s="46" t="str">
        <f>IF(Table1[[#This Row],[Grant]]&lt;&gt;"",VLOOKUP(Table1[[#This Row],[Grant]],Grants!B:D,3),"")</f>
        <v/>
      </c>
      <c r="BB719" s="46" t="str">
        <f>TRIM(Table1[[#This Row],[Vendor ID]])</f>
        <v/>
      </c>
      <c r="BC719">
        <f>IF(Table1[[#This Row],[Reference Number]]=Q718,BC718,BC718+1)</f>
        <v>2</v>
      </c>
    </row>
    <row r="720" spans="1:55" ht="11.25" hidden="1" customHeight="1">
      <c r="A720" s="1"/>
      <c r="B720" s="88" t="str">
        <f>IF(Table1[[#This Row],[Posting Date]]&lt;&gt;"",IF(Table1[[#This Row],[Reference Number]]=Q719,B719+1,1),"")</f>
        <v/>
      </c>
      <c r="C720" s="61"/>
      <c r="D720" s="61"/>
      <c r="E720" s="218"/>
      <c r="F720" s="143" t="str">
        <f>IFERROR(IF(VLOOKUP(Table1[[#This Row],[Budget Code Description]],Dimentions!$X$6:$AC$132,2,FALSE)="","",VLOOKUP(Table1[[#This Row],[Budget Code Description]],Dimentions!$X$6:$AC$132,2,FALSE)),"")</f>
        <v/>
      </c>
      <c r="G720" s="143" t="str">
        <f>IFERROR(VLOOKUP(Table1[[#This Row],[Budget Code Description]],Dimentions!$X$6:$AC$132,3,FALSE),"")</f>
        <v/>
      </c>
      <c r="H720" s="64" t="str">
        <f>IFERROR(VLOOKUP(Table1[[#This Row],[Account]],Dimentions!$S$6:$V$233,2,FALSE),"")</f>
        <v/>
      </c>
      <c r="I720" s="62">
        <f>_xlfn.NUMBERVALUE(LEFT(Table1[[#This Row],[Account]],1))</f>
        <v>0</v>
      </c>
      <c r="J720" s="62" t="str">
        <f>IFERROR(VLOOKUP(Table1[[#This Row],[Budget Code Description]],Table6[#All],7,FALSE),"")</f>
        <v/>
      </c>
      <c r="K720" s="143" t="str">
        <f>IFERROR(VLOOKUP(Table1[[#This Row],[Budget Code Description]],Table6[#All],8,FALSE),"")</f>
        <v/>
      </c>
      <c r="L720" s="63"/>
      <c r="M720" s="65" t="str">
        <f>IFERROR(VLOOKUP(Table1[[#This Row],[Staff ID]],Table2[],2,FALSE),"")</f>
        <v/>
      </c>
      <c r="N720" s="211" t="str">
        <f>IFERROR(IF(VLOOKUP(Table1[[#This Row],[Budget Code Description]],Dimentions!$X$6:$AC$97,4,FALSE)="","",VLOOKUP(Table1[[#This Row],[Budget Code Description]],Dimentions!$X$6:$AC$97,4,FALSE)),"")</f>
        <v/>
      </c>
      <c r="O720" s="65" t="str">
        <f>IFERROR(VLOOKUP(Table1[[#This Row],[Vendor ID]],Table549[],2,FALSE),"")</f>
        <v/>
      </c>
      <c r="P720" s="63"/>
      <c r="Q720" s="143" t="str">
        <f>IF(Table1[[#This Row],[Posting Date]]&lt;&gt;"",$D$9,"")</f>
        <v/>
      </c>
      <c r="R720" s="159" t="str">
        <f>IF(Table1[[#This Row],[Posting Date]]&lt;&gt;"",$D$10,"")</f>
        <v/>
      </c>
      <c r="S720" s="66"/>
      <c r="T720" s="63"/>
      <c r="U720" s="67"/>
      <c r="V720" s="67"/>
      <c r="W720" s="67" t="str">
        <f t="shared" si="11"/>
        <v/>
      </c>
      <c r="X720" s="161" t="str">
        <f>IF(E720="","",(IF(Table1[[#This Row],[Cur]]="USD",Table1[[#This Row],[Cur_Amount Debit]],Table1[[#This Row],[Cur_Amount Debit]]/Table1[[#This Row],[Exchange Rate]])))</f>
        <v/>
      </c>
      <c r="Y720" s="161" t="str">
        <f>IF(E720="","",(IF(Table1[[#This Row],[Cur]]="USD",Table1[[#This Row],[Cur_Amount Credit]],Table1[[#This Row],[Cur_Amount Credit]]/ExchangeRate)))</f>
        <v/>
      </c>
      <c r="Z720" s="203" t="str">
        <f>IF(E720="","",(Table1[[#This Row],[Debit USD]]-Table1[[#This Row],[Credit USD]]))</f>
        <v/>
      </c>
      <c r="AA720" s="122"/>
      <c r="AB720" s="1"/>
      <c r="AC720" s="15"/>
      <c r="AD720" s="15" t="str">
        <f>IF(AND(OR(Table1[[#This Row],[Account]]="15030",Table1[[#This Row],[Account]]="15035",Table1[[#This Row],[Account]]="20150"),Table1[[#This Row],[Vendor ID]]=""),1,"")</f>
        <v/>
      </c>
      <c r="AE720" s="15"/>
      <c r="AF720" s="15"/>
      <c r="AG720" s="15"/>
      <c r="AH720" s="46" t="str">
        <f>IF(Table1[[#This Row],[Posting Date]]&lt;&gt;"","GJ-"&amp;CountryID,"")</f>
        <v/>
      </c>
      <c r="AI720" s="59" t="str">
        <f>IF(Table1[[#This Row],[Posting Date]]&lt;&gt;"",Table1[[#This Row],[Posting Date]],"")</f>
        <v/>
      </c>
      <c r="AJ720" s="46"/>
      <c r="AK720" s="46" t="str">
        <f>IF(Table1[[#This Row],[Description]]&lt;&gt;"",Table1[[#This Row],[Description]],"")</f>
        <v/>
      </c>
      <c r="AL720" s="46" t="str">
        <f>IF(Table1[[#This Row],[Posting Date]]&lt;&gt;"",Table1[[#This Row],[Reference Number]],"")</f>
        <v/>
      </c>
      <c r="AM720" s="46" t="str">
        <f>TRIM(Table1[[#This Row],[Line '#]])</f>
        <v/>
      </c>
      <c r="AN720" s="46" t="str">
        <f>TRIM(Table1[[#This Row],[Account]])</f>
        <v/>
      </c>
      <c r="AO720" s="46" t="str">
        <f>IF(Table1[[#This Row],[Posting Date]]&lt;&gt;"",$D$5,"")</f>
        <v/>
      </c>
      <c r="AP720" s="46" t="str">
        <f>TRIM(Table1[[#This Row],[Departments-Prgrams]])</f>
        <v/>
      </c>
      <c r="AQ720" s="46" t="str">
        <f>TRIM(Table1[[#This Row],[Grant]])</f>
        <v/>
      </c>
      <c r="AR720" s="46" t="str">
        <f>TRIM(Table1[[#This Row],[Staff ID]])</f>
        <v/>
      </c>
      <c r="AS720" s="46" t="str">
        <f>IF(TRIM(Table1[[#This Row],[Budget Code]])=0,"",TRIM(Table1[[#This Row],[Budget Code]]))</f>
        <v/>
      </c>
      <c r="AT720" s="46" t="str">
        <f>IF(Table1[[#This Row],[Line Description]]&lt;&gt;"",Table1[[#This Row],[Line Description]],"")</f>
        <v/>
      </c>
      <c r="AU720" s="46" t="str">
        <f>IF(Table1[[#This Row],[Cur_Amount Debit]]&gt;0,ROUND(Table1[[#This Row],[Cur_Amount Debit]],2),"")</f>
        <v/>
      </c>
      <c r="AV720" s="46" t="str">
        <f>IF(Table1[[#This Row],[Cur_Amount Credit]]&gt;0,ROUND(Table1[[#This Row],[Cur_Amount Credit]],2),"")</f>
        <v/>
      </c>
      <c r="AW720" s="46" t="str">
        <f>LEFT(Table1[[#This Row],[Cur]],3)</f>
        <v/>
      </c>
      <c r="AX720" s="59"/>
      <c r="AY720" s="46"/>
      <c r="AZ720" s="46" t="str">
        <f>IF(Table1[[#This Row],[Cur]]&lt;&gt;"",IF(Table1[[#This Row],[Cur]]="USD","",ExchangeRate),"")</f>
        <v/>
      </c>
      <c r="BA720" s="46" t="str">
        <f>IF(Table1[[#This Row],[Grant]]&lt;&gt;"",VLOOKUP(Table1[[#This Row],[Grant]],Grants!B:D,3),"")</f>
        <v/>
      </c>
      <c r="BB720" s="46" t="str">
        <f>TRIM(Table1[[#This Row],[Vendor ID]])</f>
        <v/>
      </c>
      <c r="BC720">
        <f>IF(Table1[[#This Row],[Reference Number]]=Q719,BC719,BC719+1)</f>
        <v>2</v>
      </c>
    </row>
    <row r="721" spans="1:55" ht="11.25" hidden="1" customHeight="1">
      <c r="A721" s="1"/>
      <c r="B721" s="88" t="str">
        <f>IF(Table1[[#This Row],[Posting Date]]&lt;&gt;"",IF(Table1[[#This Row],[Reference Number]]=Q720,B720+1,1),"")</f>
        <v/>
      </c>
      <c r="C721" s="61"/>
      <c r="D721" s="61"/>
      <c r="E721" s="218"/>
      <c r="F721" s="143" t="str">
        <f>IFERROR(IF(VLOOKUP(Table1[[#This Row],[Budget Code Description]],Dimentions!$X$6:$AC$132,2,FALSE)="","",VLOOKUP(Table1[[#This Row],[Budget Code Description]],Dimentions!$X$6:$AC$132,2,FALSE)),"")</f>
        <v/>
      </c>
      <c r="G721" s="143" t="str">
        <f>IFERROR(VLOOKUP(Table1[[#This Row],[Budget Code Description]],Dimentions!$X$6:$AC$132,3,FALSE),"")</f>
        <v/>
      </c>
      <c r="H721" s="64" t="str">
        <f>IFERROR(VLOOKUP(Table1[[#This Row],[Account]],Dimentions!$S$6:$V$233,2,FALSE),"")</f>
        <v/>
      </c>
      <c r="I721" s="62">
        <f>_xlfn.NUMBERVALUE(LEFT(Table1[[#This Row],[Account]],1))</f>
        <v>0</v>
      </c>
      <c r="J721" s="62" t="str">
        <f>IFERROR(VLOOKUP(Table1[[#This Row],[Budget Code Description]],Table6[#All],7,FALSE),"")</f>
        <v/>
      </c>
      <c r="K721" s="143" t="str">
        <f>IFERROR(VLOOKUP(Table1[[#This Row],[Budget Code Description]],Table6[#All],8,FALSE),"")</f>
        <v/>
      </c>
      <c r="L721" s="63"/>
      <c r="M721" s="65" t="str">
        <f>IFERROR(VLOOKUP(Table1[[#This Row],[Staff ID]],Table2[],2,FALSE),"")</f>
        <v/>
      </c>
      <c r="N721" s="211" t="str">
        <f>IFERROR(IF(VLOOKUP(Table1[[#This Row],[Budget Code Description]],Dimentions!$X$6:$AC$97,4,FALSE)="","",VLOOKUP(Table1[[#This Row],[Budget Code Description]],Dimentions!$X$6:$AC$97,4,FALSE)),"")</f>
        <v/>
      </c>
      <c r="O721" s="65" t="str">
        <f>IFERROR(VLOOKUP(Table1[[#This Row],[Vendor ID]],Table549[],2,FALSE),"")</f>
        <v/>
      </c>
      <c r="P721" s="63"/>
      <c r="Q721" s="143" t="str">
        <f>IF(Table1[[#This Row],[Posting Date]]&lt;&gt;"",$D$9,"")</f>
        <v/>
      </c>
      <c r="R721" s="159" t="str">
        <f>IF(Table1[[#This Row],[Posting Date]]&lt;&gt;"",$D$10,"")</f>
        <v/>
      </c>
      <c r="S721" s="66"/>
      <c r="T721" s="63"/>
      <c r="U721" s="67"/>
      <c r="V721" s="67"/>
      <c r="W721" s="67" t="str">
        <f t="shared" si="11"/>
        <v/>
      </c>
      <c r="X721" s="161" t="str">
        <f>IF(E721="","",(IF(Table1[[#This Row],[Cur]]="USD",Table1[[#This Row],[Cur_Amount Debit]],Table1[[#This Row],[Cur_Amount Debit]]/Table1[[#This Row],[Exchange Rate]])))</f>
        <v/>
      </c>
      <c r="Y721" s="161" t="str">
        <f>IF(E721="","",(IF(Table1[[#This Row],[Cur]]="USD",Table1[[#This Row],[Cur_Amount Credit]],Table1[[#This Row],[Cur_Amount Credit]]/ExchangeRate)))</f>
        <v/>
      </c>
      <c r="Z721" s="203" t="str">
        <f>IF(E721="","",(Table1[[#This Row],[Debit USD]]-Table1[[#This Row],[Credit USD]]))</f>
        <v/>
      </c>
      <c r="AA721" s="122"/>
      <c r="AB721" s="1"/>
      <c r="AC721" s="15"/>
      <c r="AD721" s="15" t="str">
        <f>IF(AND(OR(Table1[[#This Row],[Account]]="15030",Table1[[#This Row],[Account]]="15035",Table1[[#This Row],[Account]]="20150"),Table1[[#This Row],[Vendor ID]]=""),1,"")</f>
        <v/>
      </c>
      <c r="AE721" s="15"/>
      <c r="AF721" s="15"/>
      <c r="AG721" s="15"/>
      <c r="AH721" s="46" t="str">
        <f>IF(Table1[[#This Row],[Posting Date]]&lt;&gt;"","GJ-"&amp;CountryID,"")</f>
        <v/>
      </c>
      <c r="AI721" s="59" t="str">
        <f>IF(Table1[[#This Row],[Posting Date]]&lt;&gt;"",Table1[[#This Row],[Posting Date]],"")</f>
        <v/>
      </c>
      <c r="AJ721" s="46"/>
      <c r="AK721" s="46" t="str">
        <f>IF(Table1[[#This Row],[Description]]&lt;&gt;"",Table1[[#This Row],[Description]],"")</f>
        <v/>
      </c>
      <c r="AL721" s="46" t="str">
        <f>IF(Table1[[#This Row],[Posting Date]]&lt;&gt;"",Table1[[#This Row],[Reference Number]],"")</f>
        <v/>
      </c>
      <c r="AM721" s="46" t="str">
        <f>TRIM(Table1[[#This Row],[Line '#]])</f>
        <v/>
      </c>
      <c r="AN721" s="46" t="str">
        <f>TRIM(Table1[[#This Row],[Account]])</f>
        <v/>
      </c>
      <c r="AO721" s="46" t="str">
        <f>IF(Table1[[#This Row],[Posting Date]]&lt;&gt;"",$D$5,"")</f>
        <v/>
      </c>
      <c r="AP721" s="46" t="str">
        <f>TRIM(Table1[[#This Row],[Departments-Prgrams]])</f>
        <v/>
      </c>
      <c r="AQ721" s="46" t="str">
        <f>TRIM(Table1[[#This Row],[Grant]])</f>
        <v/>
      </c>
      <c r="AR721" s="46" t="str">
        <f>TRIM(Table1[[#This Row],[Staff ID]])</f>
        <v/>
      </c>
      <c r="AS721" s="46" t="str">
        <f>IF(TRIM(Table1[[#This Row],[Budget Code]])=0,"",TRIM(Table1[[#This Row],[Budget Code]]))</f>
        <v/>
      </c>
      <c r="AT721" s="46" t="str">
        <f>IF(Table1[[#This Row],[Line Description]]&lt;&gt;"",Table1[[#This Row],[Line Description]],"")</f>
        <v/>
      </c>
      <c r="AU721" s="46" t="str">
        <f>IF(Table1[[#This Row],[Cur_Amount Debit]]&gt;0,ROUND(Table1[[#This Row],[Cur_Amount Debit]],2),"")</f>
        <v/>
      </c>
      <c r="AV721" s="46" t="str">
        <f>IF(Table1[[#This Row],[Cur_Amount Credit]]&gt;0,ROUND(Table1[[#This Row],[Cur_Amount Credit]],2),"")</f>
        <v/>
      </c>
      <c r="AW721" s="46" t="str">
        <f>LEFT(Table1[[#This Row],[Cur]],3)</f>
        <v/>
      </c>
      <c r="AX721" s="59"/>
      <c r="AY721" s="46"/>
      <c r="AZ721" s="46" t="str">
        <f>IF(Table1[[#This Row],[Cur]]&lt;&gt;"",IF(Table1[[#This Row],[Cur]]="USD","",ExchangeRate),"")</f>
        <v/>
      </c>
      <c r="BA721" s="46" t="str">
        <f>IF(Table1[[#This Row],[Grant]]&lt;&gt;"",VLOOKUP(Table1[[#This Row],[Grant]],Grants!B:D,3),"")</f>
        <v/>
      </c>
      <c r="BB721" s="46" t="str">
        <f>TRIM(Table1[[#This Row],[Vendor ID]])</f>
        <v/>
      </c>
      <c r="BC721">
        <f>IF(Table1[[#This Row],[Reference Number]]=Q720,BC720,BC720+1)</f>
        <v>2</v>
      </c>
    </row>
    <row r="722" spans="1:55" ht="11.25" hidden="1" customHeight="1">
      <c r="A722" s="1"/>
      <c r="B722" s="88" t="str">
        <f>IF(Table1[[#This Row],[Posting Date]]&lt;&gt;"",IF(Table1[[#This Row],[Reference Number]]=Q721,B721+1,1),"")</f>
        <v/>
      </c>
      <c r="C722" s="61"/>
      <c r="D722" s="61"/>
      <c r="E722" s="218"/>
      <c r="F722" s="143" t="str">
        <f>IFERROR(IF(VLOOKUP(Table1[[#This Row],[Budget Code Description]],Dimentions!$X$6:$AC$132,2,FALSE)="","",VLOOKUP(Table1[[#This Row],[Budget Code Description]],Dimentions!$X$6:$AC$132,2,FALSE)),"")</f>
        <v/>
      </c>
      <c r="G722" s="143" t="str">
        <f>IFERROR(VLOOKUP(Table1[[#This Row],[Budget Code Description]],Dimentions!$X$6:$AC$132,3,FALSE),"")</f>
        <v/>
      </c>
      <c r="H722" s="64" t="str">
        <f>IFERROR(VLOOKUP(Table1[[#This Row],[Account]],Dimentions!$S$6:$V$233,2,FALSE),"")</f>
        <v/>
      </c>
      <c r="I722" s="62">
        <f>_xlfn.NUMBERVALUE(LEFT(Table1[[#This Row],[Account]],1))</f>
        <v>0</v>
      </c>
      <c r="J722" s="62" t="str">
        <f>IFERROR(VLOOKUP(Table1[[#This Row],[Budget Code Description]],Table6[#All],7,FALSE),"")</f>
        <v/>
      </c>
      <c r="K722" s="143" t="str">
        <f>IFERROR(VLOOKUP(Table1[[#This Row],[Budget Code Description]],Table6[#All],8,FALSE),"")</f>
        <v/>
      </c>
      <c r="L722" s="63"/>
      <c r="M722" s="65" t="str">
        <f>IFERROR(VLOOKUP(Table1[[#This Row],[Staff ID]],Table2[],2,FALSE),"")</f>
        <v/>
      </c>
      <c r="N722" s="211" t="str">
        <f>IFERROR(IF(VLOOKUP(Table1[[#This Row],[Budget Code Description]],Dimentions!$X$6:$AC$97,4,FALSE)="","",VLOOKUP(Table1[[#This Row],[Budget Code Description]],Dimentions!$X$6:$AC$97,4,FALSE)),"")</f>
        <v/>
      </c>
      <c r="O722" s="65" t="str">
        <f>IFERROR(VLOOKUP(Table1[[#This Row],[Vendor ID]],Table549[],2,FALSE),"")</f>
        <v/>
      </c>
      <c r="P722" s="63"/>
      <c r="Q722" s="143" t="str">
        <f>IF(Table1[[#This Row],[Posting Date]]&lt;&gt;"",$D$9,"")</f>
        <v/>
      </c>
      <c r="R722" s="159" t="str">
        <f>IF(Table1[[#This Row],[Posting Date]]&lt;&gt;"",$D$10,"")</f>
        <v/>
      </c>
      <c r="S722" s="66"/>
      <c r="T722" s="63"/>
      <c r="U722" s="67"/>
      <c r="V722" s="67"/>
      <c r="W722" s="67" t="str">
        <f t="shared" si="11"/>
        <v/>
      </c>
      <c r="X722" s="161" t="str">
        <f>IF(E722="","",(IF(Table1[[#This Row],[Cur]]="USD",Table1[[#This Row],[Cur_Amount Debit]],Table1[[#This Row],[Cur_Amount Debit]]/Table1[[#This Row],[Exchange Rate]])))</f>
        <v/>
      </c>
      <c r="Y722" s="161" t="str">
        <f>IF(E722="","",(IF(Table1[[#This Row],[Cur]]="USD",Table1[[#This Row],[Cur_Amount Credit]],Table1[[#This Row],[Cur_Amount Credit]]/ExchangeRate)))</f>
        <v/>
      </c>
      <c r="Z722" s="203" t="str">
        <f>IF(E722="","",(Table1[[#This Row],[Debit USD]]-Table1[[#This Row],[Credit USD]]))</f>
        <v/>
      </c>
      <c r="AA722" s="122"/>
      <c r="AB722" s="1"/>
      <c r="AC722" s="15"/>
      <c r="AD722" s="15" t="str">
        <f>IF(AND(OR(Table1[[#This Row],[Account]]="15030",Table1[[#This Row],[Account]]="15035",Table1[[#This Row],[Account]]="20150"),Table1[[#This Row],[Vendor ID]]=""),1,"")</f>
        <v/>
      </c>
      <c r="AE722" s="15"/>
      <c r="AF722" s="15"/>
      <c r="AG722" s="15"/>
      <c r="AH722" s="46" t="str">
        <f>IF(Table1[[#This Row],[Posting Date]]&lt;&gt;"","GJ-"&amp;CountryID,"")</f>
        <v/>
      </c>
      <c r="AI722" s="59" t="str">
        <f>IF(Table1[[#This Row],[Posting Date]]&lt;&gt;"",Table1[[#This Row],[Posting Date]],"")</f>
        <v/>
      </c>
      <c r="AJ722" s="46"/>
      <c r="AK722" s="46" t="str">
        <f>IF(Table1[[#This Row],[Description]]&lt;&gt;"",Table1[[#This Row],[Description]],"")</f>
        <v/>
      </c>
      <c r="AL722" s="46" t="str">
        <f>IF(Table1[[#This Row],[Posting Date]]&lt;&gt;"",Table1[[#This Row],[Reference Number]],"")</f>
        <v/>
      </c>
      <c r="AM722" s="46" t="str">
        <f>TRIM(Table1[[#This Row],[Line '#]])</f>
        <v/>
      </c>
      <c r="AN722" s="46" t="str">
        <f>TRIM(Table1[[#This Row],[Account]])</f>
        <v/>
      </c>
      <c r="AO722" s="46" t="str">
        <f>IF(Table1[[#This Row],[Posting Date]]&lt;&gt;"",$D$5,"")</f>
        <v/>
      </c>
      <c r="AP722" s="46" t="str">
        <f>TRIM(Table1[[#This Row],[Departments-Prgrams]])</f>
        <v/>
      </c>
      <c r="AQ722" s="46" t="str">
        <f>TRIM(Table1[[#This Row],[Grant]])</f>
        <v/>
      </c>
      <c r="AR722" s="46" t="str">
        <f>TRIM(Table1[[#This Row],[Staff ID]])</f>
        <v/>
      </c>
      <c r="AS722" s="46" t="str">
        <f>IF(TRIM(Table1[[#This Row],[Budget Code]])=0,"",TRIM(Table1[[#This Row],[Budget Code]]))</f>
        <v/>
      </c>
      <c r="AT722" s="46" t="str">
        <f>IF(Table1[[#This Row],[Line Description]]&lt;&gt;"",Table1[[#This Row],[Line Description]],"")</f>
        <v/>
      </c>
      <c r="AU722" s="46" t="str">
        <f>IF(Table1[[#This Row],[Cur_Amount Debit]]&gt;0,ROUND(Table1[[#This Row],[Cur_Amount Debit]],2),"")</f>
        <v/>
      </c>
      <c r="AV722" s="46" t="str">
        <f>IF(Table1[[#This Row],[Cur_Amount Credit]]&gt;0,ROUND(Table1[[#This Row],[Cur_Amount Credit]],2),"")</f>
        <v/>
      </c>
      <c r="AW722" s="46" t="str">
        <f>LEFT(Table1[[#This Row],[Cur]],3)</f>
        <v/>
      </c>
      <c r="AX722" s="59"/>
      <c r="AY722" s="46"/>
      <c r="AZ722" s="46" t="str">
        <f>IF(Table1[[#This Row],[Cur]]&lt;&gt;"",IF(Table1[[#This Row],[Cur]]="USD","",ExchangeRate),"")</f>
        <v/>
      </c>
      <c r="BA722" s="46" t="str">
        <f>IF(Table1[[#This Row],[Grant]]&lt;&gt;"",VLOOKUP(Table1[[#This Row],[Grant]],Grants!B:D,3),"")</f>
        <v/>
      </c>
      <c r="BB722" s="46" t="str">
        <f>TRIM(Table1[[#This Row],[Vendor ID]])</f>
        <v/>
      </c>
      <c r="BC722">
        <f>IF(Table1[[#This Row],[Reference Number]]=Q721,BC721,BC721+1)</f>
        <v>2</v>
      </c>
    </row>
    <row r="723" spans="1:55" ht="11.25" hidden="1" customHeight="1">
      <c r="A723" s="1"/>
      <c r="B723" s="88" t="str">
        <f>IF(Table1[[#This Row],[Posting Date]]&lt;&gt;"",IF(Table1[[#This Row],[Reference Number]]=Q722,B722+1,1),"")</f>
        <v/>
      </c>
      <c r="C723" s="61"/>
      <c r="D723" s="61"/>
      <c r="E723" s="218"/>
      <c r="F723" s="143" t="str">
        <f>IFERROR(IF(VLOOKUP(Table1[[#This Row],[Budget Code Description]],Dimentions!$X$6:$AC$132,2,FALSE)="","",VLOOKUP(Table1[[#This Row],[Budget Code Description]],Dimentions!$X$6:$AC$132,2,FALSE)),"")</f>
        <v/>
      </c>
      <c r="G723" s="143" t="str">
        <f>IFERROR(VLOOKUP(Table1[[#This Row],[Budget Code Description]],Dimentions!$X$6:$AC$132,3,FALSE),"")</f>
        <v/>
      </c>
      <c r="H723" s="64" t="str">
        <f>IFERROR(VLOOKUP(Table1[[#This Row],[Account]],Dimentions!$S$6:$V$233,2,FALSE),"")</f>
        <v/>
      </c>
      <c r="I723" s="62">
        <f>_xlfn.NUMBERVALUE(LEFT(Table1[[#This Row],[Account]],1))</f>
        <v>0</v>
      </c>
      <c r="J723" s="62" t="str">
        <f>IFERROR(VLOOKUP(Table1[[#This Row],[Budget Code Description]],Table6[#All],7,FALSE),"")</f>
        <v/>
      </c>
      <c r="K723" s="143" t="str">
        <f>IFERROR(VLOOKUP(Table1[[#This Row],[Budget Code Description]],Table6[#All],8,FALSE),"")</f>
        <v/>
      </c>
      <c r="L723" s="63"/>
      <c r="M723" s="65" t="str">
        <f>IFERROR(VLOOKUP(Table1[[#This Row],[Staff ID]],Table2[],2,FALSE),"")</f>
        <v/>
      </c>
      <c r="N723" s="211" t="str">
        <f>IFERROR(IF(VLOOKUP(Table1[[#This Row],[Budget Code Description]],Dimentions!$X$6:$AC$97,4,FALSE)="","",VLOOKUP(Table1[[#This Row],[Budget Code Description]],Dimentions!$X$6:$AC$97,4,FALSE)),"")</f>
        <v/>
      </c>
      <c r="O723" s="65" t="str">
        <f>IFERROR(VLOOKUP(Table1[[#This Row],[Vendor ID]],Table549[],2,FALSE),"")</f>
        <v/>
      </c>
      <c r="P723" s="63"/>
      <c r="Q723" s="143" t="str">
        <f>IF(Table1[[#This Row],[Posting Date]]&lt;&gt;"",$D$9,"")</f>
        <v/>
      </c>
      <c r="R723" s="159" t="str">
        <f>IF(Table1[[#This Row],[Posting Date]]&lt;&gt;"",$D$10,"")</f>
        <v/>
      </c>
      <c r="S723" s="66"/>
      <c r="T723" s="63"/>
      <c r="U723" s="67"/>
      <c r="V723" s="67"/>
      <c r="W723" s="67" t="str">
        <f t="shared" si="11"/>
        <v/>
      </c>
      <c r="X723" s="161" t="str">
        <f>IF(E723="","",(IF(Table1[[#This Row],[Cur]]="USD",Table1[[#This Row],[Cur_Amount Debit]],Table1[[#This Row],[Cur_Amount Debit]]/Table1[[#This Row],[Exchange Rate]])))</f>
        <v/>
      </c>
      <c r="Y723" s="161" t="str">
        <f>IF(E723="","",(IF(Table1[[#This Row],[Cur]]="USD",Table1[[#This Row],[Cur_Amount Credit]],Table1[[#This Row],[Cur_Amount Credit]]/ExchangeRate)))</f>
        <v/>
      </c>
      <c r="Z723" s="203" t="str">
        <f>IF(E723="","",(Table1[[#This Row],[Debit USD]]-Table1[[#This Row],[Credit USD]]))</f>
        <v/>
      </c>
      <c r="AA723" s="122"/>
      <c r="AB723" s="1"/>
      <c r="AC723" s="15"/>
      <c r="AD723" s="15" t="str">
        <f>IF(AND(OR(Table1[[#This Row],[Account]]="15030",Table1[[#This Row],[Account]]="15035",Table1[[#This Row],[Account]]="20150"),Table1[[#This Row],[Vendor ID]]=""),1,"")</f>
        <v/>
      </c>
      <c r="AE723" s="15"/>
      <c r="AF723" s="15"/>
      <c r="AG723" s="15"/>
      <c r="AH723" s="46" t="str">
        <f>IF(Table1[[#This Row],[Posting Date]]&lt;&gt;"","GJ-"&amp;CountryID,"")</f>
        <v/>
      </c>
      <c r="AI723" s="59" t="str">
        <f>IF(Table1[[#This Row],[Posting Date]]&lt;&gt;"",Table1[[#This Row],[Posting Date]],"")</f>
        <v/>
      </c>
      <c r="AJ723" s="46"/>
      <c r="AK723" s="46" t="str">
        <f>IF(Table1[[#This Row],[Description]]&lt;&gt;"",Table1[[#This Row],[Description]],"")</f>
        <v/>
      </c>
      <c r="AL723" s="46" t="str">
        <f>IF(Table1[[#This Row],[Posting Date]]&lt;&gt;"",Table1[[#This Row],[Reference Number]],"")</f>
        <v/>
      </c>
      <c r="AM723" s="46" t="str">
        <f>TRIM(Table1[[#This Row],[Line '#]])</f>
        <v/>
      </c>
      <c r="AN723" s="46" t="str">
        <f>TRIM(Table1[[#This Row],[Account]])</f>
        <v/>
      </c>
      <c r="AO723" s="46" t="str">
        <f>IF(Table1[[#This Row],[Posting Date]]&lt;&gt;"",$D$5,"")</f>
        <v/>
      </c>
      <c r="AP723" s="46" t="str">
        <f>TRIM(Table1[[#This Row],[Departments-Prgrams]])</f>
        <v/>
      </c>
      <c r="AQ723" s="46" t="str">
        <f>TRIM(Table1[[#This Row],[Grant]])</f>
        <v/>
      </c>
      <c r="AR723" s="46" t="str">
        <f>TRIM(Table1[[#This Row],[Staff ID]])</f>
        <v/>
      </c>
      <c r="AS723" s="46" t="str">
        <f>IF(TRIM(Table1[[#This Row],[Budget Code]])=0,"",TRIM(Table1[[#This Row],[Budget Code]]))</f>
        <v/>
      </c>
      <c r="AT723" s="46" t="str">
        <f>IF(Table1[[#This Row],[Line Description]]&lt;&gt;"",Table1[[#This Row],[Line Description]],"")</f>
        <v/>
      </c>
      <c r="AU723" s="46" t="str">
        <f>IF(Table1[[#This Row],[Cur_Amount Debit]]&gt;0,ROUND(Table1[[#This Row],[Cur_Amount Debit]],2),"")</f>
        <v/>
      </c>
      <c r="AV723" s="46" t="str">
        <f>IF(Table1[[#This Row],[Cur_Amount Credit]]&gt;0,ROUND(Table1[[#This Row],[Cur_Amount Credit]],2),"")</f>
        <v/>
      </c>
      <c r="AW723" s="46" t="str">
        <f>LEFT(Table1[[#This Row],[Cur]],3)</f>
        <v/>
      </c>
      <c r="AX723" s="59"/>
      <c r="AY723" s="46"/>
      <c r="AZ723" s="46" t="str">
        <f>IF(Table1[[#This Row],[Cur]]&lt;&gt;"",IF(Table1[[#This Row],[Cur]]="USD","",ExchangeRate),"")</f>
        <v/>
      </c>
      <c r="BA723" s="46" t="str">
        <f>IF(Table1[[#This Row],[Grant]]&lt;&gt;"",VLOOKUP(Table1[[#This Row],[Grant]],Grants!B:D,3),"")</f>
        <v/>
      </c>
      <c r="BB723" s="46" t="str">
        <f>TRIM(Table1[[#This Row],[Vendor ID]])</f>
        <v/>
      </c>
      <c r="BC723">
        <f>IF(Table1[[#This Row],[Reference Number]]=Q722,BC722,BC722+1)</f>
        <v>2</v>
      </c>
    </row>
    <row r="724" spans="1:55" ht="11.25" hidden="1" customHeight="1">
      <c r="A724" s="1"/>
      <c r="B724" s="88" t="str">
        <f>IF(Table1[[#This Row],[Posting Date]]&lt;&gt;"",IF(Table1[[#This Row],[Reference Number]]=Q723,B723+1,1),"")</f>
        <v/>
      </c>
      <c r="C724" s="61"/>
      <c r="D724" s="61"/>
      <c r="E724" s="218"/>
      <c r="F724" s="143" t="str">
        <f>IFERROR(IF(VLOOKUP(Table1[[#This Row],[Budget Code Description]],Dimentions!$X$6:$AC$132,2,FALSE)="","",VLOOKUP(Table1[[#This Row],[Budget Code Description]],Dimentions!$X$6:$AC$132,2,FALSE)),"")</f>
        <v/>
      </c>
      <c r="G724" s="143" t="str">
        <f>IFERROR(VLOOKUP(Table1[[#This Row],[Budget Code Description]],Dimentions!$X$6:$AC$132,3,FALSE),"")</f>
        <v/>
      </c>
      <c r="H724" s="64" t="str">
        <f>IFERROR(VLOOKUP(Table1[[#This Row],[Account]],Dimentions!$S$6:$V$233,2,FALSE),"")</f>
        <v/>
      </c>
      <c r="I724" s="62">
        <f>_xlfn.NUMBERVALUE(LEFT(Table1[[#This Row],[Account]],1))</f>
        <v>0</v>
      </c>
      <c r="J724" s="62" t="str">
        <f>IFERROR(VLOOKUP(Table1[[#This Row],[Budget Code Description]],Table6[#All],7,FALSE),"")</f>
        <v/>
      </c>
      <c r="K724" s="143" t="str">
        <f>IFERROR(VLOOKUP(Table1[[#This Row],[Budget Code Description]],Table6[#All],8,FALSE),"")</f>
        <v/>
      </c>
      <c r="L724" s="63"/>
      <c r="M724" s="65" t="str">
        <f>IFERROR(VLOOKUP(Table1[[#This Row],[Staff ID]],Table2[],2,FALSE),"")</f>
        <v/>
      </c>
      <c r="N724" s="211" t="str">
        <f>IFERROR(IF(VLOOKUP(Table1[[#This Row],[Budget Code Description]],Dimentions!$X$6:$AC$97,4,FALSE)="","",VLOOKUP(Table1[[#This Row],[Budget Code Description]],Dimentions!$X$6:$AC$97,4,FALSE)),"")</f>
        <v/>
      </c>
      <c r="O724" s="65" t="str">
        <f>IFERROR(VLOOKUP(Table1[[#This Row],[Vendor ID]],Table549[],2,FALSE),"")</f>
        <v/>
      </c>
      <c r="P724" s="63"/>
      <c r="Q724" s="143" t="str">
        <f>IF(Table1[[#This Row],[Posting Date]]&lt;&gt;"",$D$9,"")</f>
        <v/>
      </c>
      <c r="R724" s="159" t="str">
        <f>IF(Table1[[#This Row],[Posting Date]]&lt;&gt;"",$D$10,"")</f>
        <v/>
      </c>
      <c r="S724" s="66"/>
      <c r="T724" s="63"/>
      <c r="U724" s="67"/>
      <c r="V724" s="67"/>
      <c r="W724" s="67" t="str">
        <f t="shared" si="11"/>
        <v/>
      </c>
      <c r="X724" s="161" t="str">
        <f>IF(E724="","",(IF(Table1[[#This Row],[Cur]]="USD",Table1[[#This Row],[Cur_Amount Debit]],Table1[[#This Row],[Cur_Amount Debit]]/Table1[[#This Row],[Exchange Rate]])))</f>
        <v/>
      </c>
      <c r="Y724" s="161" t="str">
        <f>IF(E724="","",(IF(Table1[[#This Row],[Cur]]="USD",Table1[[#This Row],[Cur_Amount Credit]],Table1[[#This Row],[Cur_Amount Credit]]/ExchangeRate)))</f>
        <v/>
      </c>
      <c r="Z724" s="203" t="str">
        <f>IF(E724="","",(Table1[[#This Row],[Debit USD]]-Table1[[#This Row],[Credit USD]]))</f>
        <v/>
      </c>
      <c r="AA724" s="122"/>
      <c r="AB724" s="1"/>
      <c r="AC724" s="15"/>
      <c r="AD724" s="15" t="str">
        <f>IF(AND(OR(Table1[[#This Row],[Account]]="15030",Table1[[#This Row],[Account]]="15035",Table1[[#This Row],[Account]]="20150"),Table1[[#This Row],[Vendor ID]]=""),1,"")</f>
        <v/>
      </c>
      <c r="AE724" s="15"/>
      <c r="AF724" s="15"/>
      <c r="AG724" s="15"/>
      <c r="AH724" s="46" t="str">
        <f>IF(Table1[[#This Row],[Posting Date]]&lt;&gt;"","GJ-"&amp;CountryID,"")</f>
        <v/>
      </c>
      <c r="AI724" s="59" t="str">
        <f>IF(Table1[[#This Row],[Posting Date]]&lt;&gt;"",Table1[[#This Row],[Posting Date]],"")</f>
        <v/>
      </c>
      <c r="AJ724" s="46"/>
      <c r="AK724" s="46" t="str">
        <f>IF(Table1[[#This Row],[Description]]&lt;&gt;"",Table1[[#This Row],[Description]],"")</f>
        <v/>
      </c>
      <c r="AL724" s="46" t="str">
        <f>IF(Table1[[#This Row],[Posting Date]]&lt;&gt;"",Table1[[#This Row],[Reference Number]],"")</f>
        <v/>
      </c>
      <c r="AM724" s="46" t="str">
        <f>TRIM(Table1[[#This Row],[Line '#]])</f>
        <v/>
      </c>
      <c r="AN724" s="46" t="str">
        <f>TRIM(Table1[[#This Row],[Account]])</f>
        <v/>
      </c>
      <c r="AO724" s="46" t="str">
        <f>IF(Table1[[#This Row],[Posting Date]]&lt;&gt;"",$D$5,"")</f>
        <v/>
      </c>
      <c r="AP724" s="46" t="str">
        <f>TRIM(Table1[[#This Row],[Departments-Prgrams]])</f>
        <v/>
      </c>
      <c r="AQ724" s="46" t="str">
        <f>TRIM(Table1[[#This Row],[Grant]])</f>
        <v/>
      </c>
      <c r="AR724" s="46" t="str">
        <f>TRIM(Table1[[#This Row],[Staff ID]])</f>
        <v/>
      </c>
      <c r="AS724" s="46" t="str">
        <f>IF(TRIM(Table1[[#This Row],[Budget Code]])=0,"",TRIM(Table1[[#This Row],[Budget Code]]))</f>
        <v/>
      </c>
      <c r="AT724" s="46" t="str">
        <f>IF(Table1[[#This Row],[Line Description]]&lt;&gt;"",Table1[[#This Row],[Line Description]],"")</f>
        <v/>
      </c>
      <c r="AU724" s="46" t="str">
        <f>IF(Table1[[#This Row],[Cur_Amount Debit]]&gt;0,ROUND(Table1[[#This Row],[Cur_Amount Debit]],2),"")</f>
        <v/>
      </c>
      <c r="AV724" s="46" t="str">
        <f>IF(Table1[[#This Row],[Cur_Amount Credit]]&gt;0,ROUND(Table1[[#This Row],[Cur_Amount Credit]],2),"")</f>
        <v/>
      </c>
      <c r="AW724" s="46" t="str">
        <f>LEFT(Table1[[#This Row],[Cur]],3)</f>
        <v/>
      </c>
      <c r="AX724" s="59"/>
      <c r="AY724" s="46"/>
      <c r="AZ724" s="46" t="str">
        <f>IF(Table1[[#This Row],[Cur]]&lt;&gt;"",IF(Table1[[#This Row],[Cur]]="USD","",ExchangeRate),"")</f>
        <v/>
      </c>
      <c r="BA724" s="46" t="str">
        <f>IF(Table1[[#This Row],[Grant]]&lt;&gt;"",VLOOKUP(Table1[[#This Row],[Grant]],Grants!B:D,3),"")</f>
        <v/>
      </c>
      <c r="BB724" s="46" t="str">
        <f>TRIM(Table1[[#This Row],[Vendor ID]])</f>
        <v/>
      </c>
      <c r="BC724">
        <f>IF(Table1[[#This Row],[Reference Number]]=Q723,BC723,BC723+1)</f>
        <v>2</v>
      </c>
    </row>
    <row r="725" spans="1:55" ht="11.25" hidden="1" customHeight="1">
      <c r="A725" s="1"/>
      <c r="B725" s="88" t="str">
        <f>IF(Table1[[#This Row],[Posting Date]]&lt;&gt;"",IF(Table1[[#This Row],[Reference Number]]=Q724,B724+1,1),"")</f>
        <v/>
      </c>
      <c r="C725" s="61"/>
      <c r="D725" s="61"/>
      <c r="E725" s="218"/>
      <c r="F725" s="143" t="str">
        <f>IFERROR(IF(VLOOKUP(Table1[[#This Row],[Budget Code Description]],Dimentions!$X$6:$AC$132,2,FALSE)="","",VLOOKUP(Table1[[#This Row],[Budget Code Description]],Dimentions!$X$6:$AC$132,2,FALSE)),"")</f>
        <v/>
      </c>
      <c r="G725" s="143" t="str">
        <f>IFERROR(VLOOKUP(Table1[[#This Row],[Budget Code Description]],Dimentions!$X$6:$AC$132,3,FALSE),"")</f>
        <v/>
      </c>
      <c r="H725" s="64" t="str">
        <f>IFERROR(VLOOKUP(Table1[[#This Row],[Account]],Dimentions!$S$6:$V$233,2,FALSE),"")</f>
        <v/>
      </c>
      <c r="I725" s="62">
        <f>_xlfn.NUMBERVALUE(LEFT(Table1[[#This Row],[Account]],1))</f>
        <v>0</v>
      </c>
      <c r="J725" s="62" t="str">
        <f>IFERROR(VLOOKUP(Table1[[#This Row],[Budget Code Description]],Table6[#All],7,FALSE),"")</f>
        <v/>
      </c>
      <c r="K725" s="143" t="str">
        <f>IFERROR(VLOOKUP(Table1[[#This Row],[Budget Code Description]],Table6[#All],8,FALSE),"")</f>
        <v/>
      </c>
      <c r="L725" s="63"/>
      <c r="M725" s="65" t="str">
        <f>IFERROR(VLOOKUP(Table1[[#This Row],[Staff ID]],Table2[],2,FALSE),"")</f>
        <v/>
      </c>
      <c r="N725" s="211" t="str">
        <f>IFERROR(IF(VLOOKUP(Table1[[#This Row],[Budget Code Description]],Dimentions!$X$6:$AC$97,4,FALSE)="","",VLOOKUP(Table1[[#This Row],[Budget Code Description]],Dimentions!$X$6:$AC$97,4,FALSE)),"")</f>
        <v/>
      </c>
      <c r="O725" s="65" t="str">
        <f>IFERROR(VLOOKUP(Table1[[#This Row],[Vendor ID]],Table549[],2,FALSE),"")</f>
        <v/>
      </c>
      <c r="P725" s="63"/>
      <c r="Q725" s="143" t="str">
        <f>IF(Table1[[#This Row],[Posting Date]]&lt;&gt;"",$D$9,"")</f>
        <v/>
      </c>
      <c r="R725" s="159" t="str">
        <f>IF(Table1[[#This Row],[Posting Date]]&lt;&gt;"",$D$10,"")</f>
        <v/>
      </c>
      <c r="S725" s="66"/>
      <c r="T725" s="63"/>
      <c r="U725" s="67"/>
      <c r="V725" s="67"/>
      <c r="W725" s="67" t="str">
        <f t="shared" si="11"/>
        <v/>
      </c>
      <c r="X725" s="161" t="str">
        <f>IF(E725="","",(IF(Table1[[#This Row],[Cur]]="USD",Table1[[#This Row],[Cur_Amount Debit]],Table1[[#This Row],[Cur_Amount Debit]]/Table1[[#This Row],[Exchange Rate]])))</f>
        <v/>
      </c>
      <c r="Y725" s="161" t="str">
        <f>IF(E725="","",(IF(Table1[[#This Row],[Cur]]="USD",Table1[[#This Row],[Cur_Amount Credit]],Table1[[#This Row],[Cur_Amount Credit]]/ExchangeRate)))</f>
        <v/>
      </c>
      <c r="Z725" s="203" t="str">
        <f>IF(E725="","",(Table1[[#This Row],[Debit USD]]-Table1[[#This Row],[Credit USD]]))</f>
        <v/>
      </c>
      <c r="AA725" s="122"/>
      <c r="AB725" s="1"/>
      <c r="AC725" s="15"/>
      <c r="AD725" s="15" t="str">
        <f>IF(AND(OR(Table1[[#This Row],[Account]]="15030",Table1[[#This Row],[Account]]="15035",Table1[[#This Row],[Account]]="20150"),Table1[[#This Row],[Vendor ID]]=""),1,"")</f>
        <v/>
      </c>
      <c r="AE725" s="15"/>
      <c r="AF725" s="15"/>
      <c r="AG725" s="15"/>
      <c r="AH725" s="46" t="str">
        <f>IF(Table1[[#This Row],[Posting Date]]&lt;&gt;"","GJ-"&amp;CountryID,"")</f>
        <v/>
      </c>
      <c r="AI725" s="59" t="str">
        <f>IF(Table1[[#This Row],[Posting Date]]&lt;&gt;"",Table1[[#This Row],[Posting Date]],"")</f>
        <v/>
      </c>
      <c r="AJ725" s="46"/>
      <c r="AK725" s="46" t="str">
        <f>IF(Table1[[#This Row],[Description]]&lt;&gt;"",Table1[[#This Row],[Description]],"")</f>
        <v/>
      </c>
      <c r="AL725" s="46" t="str">
        <f>IF(Table1[[#This Row],[Posting Date]]&lt;&gt;"",Table1[[#This Row],[Reference Number]],"")</f>
        <v/>
      </c>
      <c r="AM725" s="46" t="str">
        <f>TRIM(Table1[[#This Row],[Line '#]])</f>
        <v/>
      </c>
      <c r="AN725" s="46" t="str">
        <f>TRIM(Table1[[#This Row],[Account]])</f>
        <v/>
      </c>
      <c r="AO725" s="46" t="str">
        <f>IF(Table1[[#This Row],[Posting Date]]&lt;&gt;"",$D$5,"")</f>
        <v/>
      </c>
      <c r="AP725" s="46" t="str">
        <f>TRIM(Table1[[#This Row],[Departments-Prgrams]])</f>
        <v/>
      </c>
      <c r="AQ725" s="46" t="str">
        <f>TRIM(Table1[[#This Row],[Grant]])</f>
        <v/>
      </c>
      <c r="AR725" s="46" t="str">
        <f>TRIM(Table1[[#This Row],[Staff ID]])</f>
        <v/>
      </c>
      <c r="AS725" s="46" t="str">
        <f>IF(TRIM(Table1[[#This Row],[Budget Code]])=0,"",TRIM(Table1[[#This Row],[Budget Code]]))</f>
        <v/>
      </c>
      <c r="AT725" s="46" t="str">
        <f>IF(Table1[[#This Row],[Line Description]]&lt;&gt;"",Table1[[#This Row],[Line Description]],"")</f>
        <v/>
      </c>
      <c r="AU725" s="46" t="str">
        <f>IF(Table1[[#This Row],[Cur_Amount Debit]]&gt;0,ROUND(Table1[[#This Row],[Cur_Amount Debit]],2),"")</f>
        <v/>
      </c>
      <c r="AV725" s="46" t="str">
        <f>IF(Table1[[#This Row],[Cur_Amount Credit]]&gt;0,ROUND(Table1[[#This Row],[Cur_Amount Credit]],2),"")</f>
        <v/>
      </c>
      <c r="AW725" s="46" t="str">
        <f>LEFT(Table1[[#This Row],[Cur]],3)</f>
        <v/>
      </c>
      <c r="AX725" s="59"/>
      <c r="AY725" s="46"/>
      <c r="AZ725" s="46" t="str">
        <f>IF(Table1[[#This Row],[Cur]]&lt;&gt;"",IF(Table1[[#This Row],[Cur]]="USD","",ExchangeRate),"")</f>
        <v/>
      </c>
      <c r="BA725" s="46" t="str">
        <f>IF(Table1[[#This Row],[Grant]]&lt;&gt;"",VLOOKUP(Table1[[#This Row],[Grant]],Grants!B:D,3),"")</f>
        <v/>
      </c>
      <c r="BB725" s="46" t="str">
        <f>TRIM(Table1[[#This Row],[Vendor ID]])</f>
        <v/>
      </c>
      <c r="BC725">
        <f>IF(Table1[[#This Row],[Reference Number]]=Q724,BC724,BC724+1)</f>
        <v>2</v>
      </c>
    </row>
    <row r="726" spans="1:55" ht="11.25" hidden="1" customHeight="1">
      <c r="A726" s="1"/>
      <c r="B726" s="88" t="str">
        <f>IF(Table1[[#This Row],[Posting Date]]&lt;&gt;"",IF(Table1[[#This Row],[Reference Number]]=Q725,B725+1,1),"")</f>
        <v/>
      </c>
      <c r="C726" s="61"/>
      <c r="D726" s="61"/>
      <c r="E726" s="218"/>
      <c r="F726" s="143" t="str">
        <f>IFERROR(IF(VLOOKUP(Table1[[#This Row],[Budget Code Description]],Dimentions!$X$6:$AC$132,2,FALSE)="","",VLOOKUP(Table1[[#This Row],[Budget Code Description]],Dimentions!$X$6:$AC$132,2,FALSE)),"")</f>
        <v/>
      </c>
      <c r="G726" s="143" t="str">
        <f>IFERROR(VLOOKUP(Table1[[#This Row],[Budget Code Description]],Dimentions!$X$6:$AC$132,3,FALSE),"")</f>
        <v/>
      </c>
      <c r="H726" s="64" t="str">
        <f>IFERROR(VLOOKUP(Table1[[#This Row],[Account]],Dimentions!$S$6:$V$233,2,FALSE),"")</f>
        <v/>
      </c>
      <c r="I726" s="62">
        <f>_xlfn.NUMBERVALUE(LEFT(Table1[[#This Row],[Account]],1))</f>
        <v>0</v>
      </c>
      <c r="J726" s="62" t="str">
        <f>IFERROR(VLOOKUP(Table1[[#This Row],[Budget Code Description]],Table6[#All],7,FALSE),"")</f>
        <v/>
      </c>
      <c r="K726" s="143" t="str">
        <f>IFERROR(VLOOKUP(Table1[[#This Row],[Budget Code Description]],Table6[#All],8,FALSE),"")</f>
        <v/>
      </c>
      <c r="L726" s="63"/>
      <c r="M726" s="65" t="str">
        <f>IFERROR(VLOOKUP(Table1[[#This Row],[Staff ID]],Table2[],2,FALSE),"")</f>
        <v/>
      </c>
      <c r="N726" s="211" t="str">
        <f>IFERROR(IF(VLOOKUP(Table1[[#This Row],[Budget Code Description]],Dimentions!$X$6:$AC$97,4,FALSE)="","",VLOOKUP(Table1[[#This Row],[Budget Code Description]],Dimentions!$X$6:$AC$97,4,FALSE)),"")</f>
        <v/>
      </c>
      <c r="O726" s="65" t="str">
        <f>IFERROR(VLOOKUP(Table1[[#This Row],[Vendor ID]],Table549[],2,FALSE),"")</f>
        <v/>
      </c>
      <c r="P726" s="63"/>
      <c r="Q726" s="143" t="str">
        <f>IF(Table1[[#This Row],[Posting Date]]&lt;&gt;"",$D$9,"")</f>
        <v/>
      </c>
      <c r="R726" s="159" t="str">
        <f>IF(Table1[[#This Row],[Posting Date]]&lt;&gt;"",$D$10,"")</f>
        <v/>
      </c>
      <c r="S726" s="66"/>
      <c r="T726" s="63"/>
      <c r="U726" s="67"/>
      <c r="V726" s="67"/>
      <c r="W726" s="67" t="str">
        <f t="shared" si="11"/>
        <v/>
      </c>
      <c r="X726" s="161" t="str">
        <f>IF(E726="","",(IF(Table1[[#This Row],[Cur]]="USD",Table1[[#This Row],[Cur_Amount Debit]],Table1[[#This Row],[Cur_Amount Debit]]/Table1[[#This Row],[Exchange Rate]])))</f>
        <v/>
      </c>
      <c r="Y726" s="161" t="str">
        <f>IF(E726="","",(IF(Table1[[#This Row],[Cur]]="USD",Table1[[#This Row],[Cur_Amount Credit]],Table1[[#This Row],[Cur_Amount Credit]]/ExchangeRate)))</f>
        <v/>
      </c>
      <c r="Z726" s="203" t="str">
        <f>IF(E726="","",(Table1[[#This Row],[Debit USD]]-Table1[[#This Row],[Credit USD]]))</f>
        <v/>
      </c>
      <c r="AA726" s="122"/>
      <c r="AB726" s="1"/>
      <c r="AC726" s="15"/>
      <c r="AD726" s="15" t="str">
        <f>IF(AND(OR(Table1[[#This Row],[Account]]="15030",Table1[[#This Row],[Account]]="15035",Table1[[#This Row],[Account]]="20150"),Table1[[#This Row],[Vendor ID]]=""),1,"")</f>
        <v/>
      </c>
      <c r="AE726" s="15"/>
      <c r="AF726" s="15"/>
      <c r="AG726" s="15"/>
      <c r="AH726" s="46" t="str">
        <f>IF(Table1[[#This Row],[Posting Date]]&lt;&gt;"","GJ-"&amp;CountryID,"")</f>
        <v/>
      </c>
      <c r="AI726" s="59" t="str">
        <f>IF(Table1[[#This Row],[Posting Date]]&lt;&gt;"",Table1[[#This Row],[Posting Date]],"")</f>
        <v/>
      </c>
      <c r="AJ726" s="46"/>
      <c r="AK726" s="46" t="str">
        <f>IF(Table1[[#This Row],[Description]]&lt;&gt;"",Table1[[#This Row],[Description]],"")</f>
        <v/>
      </c>
      <c r="AL726" s="46" t="str">
        <f>IF(Table1[[#This Row],[Posting Date]]&lt;&gt;"",Table1[[#This Row],[Reference Number]],"")</f>
        <v/>
      </c>
      <c r="AM726" s="46" t="str">
        <f>TRIM(Table1[[#This Row],[Line '#]])</f>
        <v/>
      </c>
      <c r="AN726" s="46" t="str">
        <f>TRIM(Table1[[#This Row],[Account]])</f>
        <v/>
      </c>
      <c r="AO726" s="46" t="str">
        <f>IF(Table1[[#This Row],[Posting Date]]&lt;&gt;"",$D$5,"")</f>
        <v/>
      </c>
      <c r="AP726" s="46" t="str">
        <f>TRIM(Table1[[#This Row],[Departments-Prgrams]])</f>
        <v/>
      </c>
      <c r="AQ726" s="46" t="str">
        <f>TRIM(Table1[[#This Row],[Grant]])</f>
        <v/>
      </c>
      <c r="AR726" s="46" t="str">
        <f>TRIM(Table1[[#This Row],[Staff ID]])</f>
        <v/>
      </c>
      <c r="AS726" s="46" t="str">
        <f>IF(TRIM(Table1[[#This Row],[Budget Code]])=0,"",TRIM(Table1[[#This Row],[Budget Code]]))</f>
        <v/>
      </c>
      <c r="AT726" s="46" t="str">
        <f>IF(Table1[[#This Row],[Line Description]]&lt;&gt;"",Table1[[#This Row],[Line Description]],"")</f>
        <v/>
      </c>
      <c r="AU726" s="46" t="str">
        <f>IF(Table1[[#This Row],[Cur_Amount Debit]]&gt;0,ROUND(Table1[[#This Row],[Cur_Amount Debit]],2),"")</f>
        <v/>
      </c>
      <c r="AV726" s="46" t="str">
        <f>IF(Table1[[#This Row],[Cur_Amount Credit]]&gt;0,ROUND(Table1[[#This Row],[Cur_Amount Credit]],2),"")</f>
        <v/>
      </c>
      <c r="AW726" s="46" t="str">
        <f>LEFT(Table1[[#This Row],[Cur]],3)</f>
        <v/>
      </c>
      <c r="AX726" s="59"/>
      <c r="AY726" s="46"/>
      <c r="AZ726" s="46" t="str">
        <f>IF(Table1[[#This Row],[Cur]]&lt;&gt;"",IF(Table1[[#This Row],[Cur]]="USD","",ExchangeRate),"")</f>
        <v/>
      </c>
      <c r="BA726" s="46" t="str">
        <f>IF(Table1[[#This Row],[Grant]]&lt;&gt;"",VLOOKUP(Table1[[#This Row],[Grant]],Grants!B:D,3),"")</f>
        <v/>
      </c>
      <c r="BB726" s="46" t="str">
        <f>TRIM(Table1[[#This Row],[Vendor ID]])</f>
        <v/>
      </c>
      <c r="BC726">
        <f>IF(Table1[[#This Row],[Reference Number]]=Q725,BC725,BC725+1)</f>
        <v>2</v>
      </c>
    </row>
    <row r="727" spans="1:55" ht="11.25" hidden="1" customHeight="1">
      <c r="A727" s="1"/>
      <c r="B727" s="88" t="str">
        <f>IF(Table1[[#This Row],[Posting Date]]&lt;&gt;"",IF(Table1[[#This Row],[Reference Number]]=Q726,B726+1,1),"")</f>
        <v/>
      </c>
      <c r="C727" s="61"/>
      <c r="D727" s="61"/>
      <c r="E727" s="218"/>
      <c r="F727" s="143" t="str">
        <f>IFERROR(IF(VLOOKUP(Table1[[#This Row],[Budget Code Description]],Dimentions!$X$6:$AC$132,2,FALSE)="","",VLOOKUP(Table1[[#This Row],[Budget Code Description]],Dimentions!$X$6:$AC$132,2,FALSE)),"")</f>
        <v/>
      </c>
      <c r="G727" s="143" t="str">
        <f>IFERROR(VLOOKUP(Table1[[#This Row],[Budget Code Description]],Dimentions!$X$6:$AC$132,3,FALSE),"")</f>
        <v/>
      </c>
      <c r="H727" s="64" t="str">
        <f>IFERROR(VLOOKUP(Table1[[#This Row],[Account]],Dimentions!$S$6:$V$233,2,FALSE),"")</f>
        <v/>
      </c>
      <c r="I727" s="62">
        <f>_xlfn.NUMBERVALUE(LEFT(Table1[[#This Row],[Account]],1))</f>
        <v>0</v>
      </c>
      <c r="J727" s="62" t="str">
        <f>IFERROR(VLOOKUP(Table1[[#This Row],[Budget Code Description]],Table6[#All],7,FALSE),"")</f>
        <v/>
      </c>
      <c r="K727" s="143" t="str">
        <f>IFERROR(VLOOKUP(Table1[[#This Row],[Budget Code Description]],Table6[#All],8,FALSE),"")</f>
        <v/>
      </c>
      <c r="L727" s="63"/>
      <c r="M727" s="65" t="str">
        <f>IFERROR(VLOOKUP(Table1[[#This Row],[Staff ID]],Table2[],2,FALSE),"")</f>
        <v/>
      </c>
      <c r="N727" s="211" t="str">
        <f>IFERROR(IF(VLOOKUP(Table1[[#This Row],[Budget Code Description]],Dimentions!$X$6:$AC$97,4,FALSE)="","",VLOOKUP(Table1[[#This Row],[Budget Code Description]],Dimentions!$X$6:$AC$97,4,FALSE)),"")</f>
        <v/>
      </c>
      <c r="O727" s="65" t="str">
        <f>IFERROR(VLOOKUP(Table1[[#This Row],[Vendor ID]],Table549[],2,FALSE),"")</f>
        <v/>
      </c>
      <c r="P727" s="63"/>
      <c r="Q727" s="143" t="str">
        <f>IF(Table1[[#This Row],[Posting Date]]&lt;&gt;"",$D$9,"")</f>
        <v/>
      </c>
      <c r="R727" s="159" t="str">
        <f>IF(Table1[[#This Row],[Posting Date]]&lt;&gt;"",$D$10,"")</f>
        <v/>
      </c>
      <c r="S727" s="66"/>
      <c r="T727" s="63"/>
      <c r="U727" s="67"/>
      <c r="V727" s="67"/>
      <c r="W727" s="67" t="str">
        <f t="shared" si="11"/>
        <v/>
      </c>
      <c r="X727" s="161" t="str">
        <f>IF(E727="","",(IF(Table1[[#This Row],[Cur]]="USD",Table1[[#This Row],[Cur_Amount Debit]],Table1[[#This Row],[Cur_Amount Debit]]/Table1[[#This Row],[Exchange Rate]])))</f>
        <v/>
      </c>
      <c r="Y727" s="161" t="str">
        <f>IF(E727="","",(IF(Table1[[#This Row],[Cur]]="USD",Table1[[#This Row],[Cur_Amount Credit]],Table1[[#This Row],[Cur_Amount Credit]]/ExchangeRate)))</f>
        <v/>
      </c>
      <c r="Z727" s="203" t="str">
        <f>IF(E727="","",(Table1[[#This Row],[Debit USD]]-Table1[[#This Row],[Credit USD]]))</f>
        <v/>
      </c>
      <c r="AA727" s="122"/>
      <c r="AB727" s="1"/>
      <c r="AC727" s="15"/>
      <c r="AD727" s="15" t="str">
        <f>IF(AND(OR(Table1[[#This Row],[Account]]="15030",Table1[[#This Row],[Account]]="15035",Table1[[#This Row],[Account]]="20150"),Table1[[#This Row],[Vendor ID]]=""),1,"")</f>
        <v/>
      </c>
      <c r="AE727" s="15"/>
      <c r="AF727" s="15"/>
      <c r="AG727" s="15"/>
      <c r="AH727" s="46" t="str">
        <f>IF(Table1[[#This Row],[Posting Date]]&lt;&gt;"","GJ-"&amp;CountryID,"")</f>
        <v/>
      </c>
      <c r="AI727" s="59" t="str">
        <f>IF(Table1[[#This Row],[Posting Date]]&lt;&gt;"",Table1[[#This Row],[Posting Date]],"")</f>
        <v/>
      </c>
      <c r="AJ727" s="46"/>
      <c r="AK727" s="46" t="str">
        <f>IF(Table1[[#This Row],[Description]]&lt;&gt;"",Table1[[#This Row],[Description]],"")</f>
        <v/>
      </c>
      <c r="AL727" s="46" t="str">
        <f>IF(Table1[[#This Row],[Posting Date]]&lt;&gt;"",Table1[[#This Row],[Reference Number]],"")</f>
        <v/>
      </c>
      <c r="AM727" s="46" t="str">
        <f>TRIM(Table1[[#This Row],[Line '#]])</f>
        <v/>
      </c>
      <c r="AN727" s="46" t="str">
        <f>TRIM(Table1[[#This Row],[Account]])</f>
        <v/>
      </c>
      <c r="AO727" s="46" t="str">
        <f>IF(Table1[[#This Row],[Posting Date]]&lt;&gt;"",$D$5,"")</f>
        <v/>
      </c>
      <c r="AP727" s="46" t="str">
        <f>TRIM(Table1[[#This Row],[Departments-Prgrams]])</f>
        <v/>
      </c>
      <c r="AQ727" s="46" t="str">
        <f>TRIM(Table1[[#This Row],[Grant]])</f>
        <v/>
      </c>
      <c r="AR727" s="46" t="str">
        <f>TRIM(Table1[[#This Row],[Staff ID]])</f>
        <v/>
      </c>
      <c r="AS727" s="46" t="str">
        <f>IF(TRIM(Table1[[#This Row],[Budget Code]])=0,"",TRIM(Table1[[#This Row],[Budget Code]]))</f>
        <v/>
      </c>
      <c r="AT727" s="46" t="str">
        <f>IF(Table1[[#This Row],[Line Description]]&lt;&gt;"",Table1[[#This Row],[Line Description]],"")</f>
        <v/>
      </c>
      <c r="AU727" s="46" t="str">
        <f>IF(Table1[[#This Row],[Cur_Amount Debit]]&gt;0,ROUND(Table1[[#This Row],[Cur_Amount Debit]],2),"")</f>
        <v/>
      </c>
      <c r="AV727" s="46" t="str">
        <f>IF(Table1[[#This Row],[Cur_Amount Credit]]&gt;0,ROUND(Table1[[#This Row],[Cur_Amount Credit]],2),"")</f>
        <v/>
      </c>
      <c r="AW727" s="46" t="str">
        <f>LEFT(Table1[[#This Row],[Cur]],3)</f>
        <v/>
      </c>
      <c r="AX727" s="59"/>
      <c r="AY727" s="46"/>
      <c r="AZ727" s="46" t="str">
        <f>IF(Table1[[#This Row],[Cur]]&lt;&gt;"",IF(Table1[[#This Row],[Cur]]="USD","",ExchangeRate),"")</f>
        <v/>
      </c>
      <c r="BA727" s="46" t="str">
        <f>IF(Table1[[#This Row],[Grant]]&lt;&gt;"",VLOOKUP(Table1[[#This Row],[Grant]],Grants!B:D,3),"")</f>
        <v/>
      </c>
      <c r="BB727" s="46" t="str">
        <f>TRIM(Table1[[#This Row],[Vendor ID]])</f>
        <v/>
      </c>
      <c r="BC727">
        <f>IF(Table1[[#This Row],[Reference Number]]=Q726,BC726,BC726+1)</f>
        <v>2</v>
      </c>
    </row>
    <row r="728" spans="1:55" ht="11.25" hidden="1" customHeight="1">
      <c r="A728" s="1"/>
      <c r="B728" s="88" t="str">
        <f>IF(Table1[[#This Row],[Posting Date]]&lt;&gt;"",IF(Table1[[#This Row],[Reference Number]]=Q727,B727+1,1),"")</f>
        <v/>
      </c>
      <c r="C728" s="61"/>
      <c r="D728" s="61"/>
      <c r="E728" s="218"/>
      <c r="F728" s="143" t="str">
        <f>IFERROR(IF(VLOOKUP(Table1[[#This Row],[Budget Code Description]],Dimentions!$X$6:$AC$132,2,FALSE)="","",VLOOKUP(Table1[[#This Row],[Budget Code Description]],Dimentions!$X$6:$AC$132,2,FALSE)),"")</f>
        <v/>
      </c>
      <c r="G728" s="143" t="str">
        <f>IFERROR(VLOOKUP(Table1[[#This Row],[Budget Code Description]],Dimentions!$X$6:$AC$132,3,FALSE),"")</f>
        <v/>
      </c>
      <c r="H728" s="64" t="str">
        <f>IFERROR(VLOOKUP(Table1[[#This Row],[Account]],Dimentions!$S$6:$V$233,2,FALSE),"")</f>
        <v/>
      </c>
      <c r="I728" s="62">
        <f>_xlfn.NUMBERVALUE(LEFT(Table1[[#This Row],[Account]],1))</f>
        <v>0</v>
      </c>
      <c r="J728" s="62" t="str">
        <f>IFERROR(VLOOKUP(Table1[[#This Row],[Budget Code Description]],Table6[#All],7,FALSE),"")</f>
        <v/>
      </c>
      <c r="K728" s="143" t="str">
        <f>IFERROR(VLOOKUP(Table1[[#This Row],[Budget Code Description]],Table6[#All],8,FALSE),"")</f>
        <v/>
      </c>
      <c r="L728" s="63"/>
      <c r="M728" s="65" t="str">
        <f>IFERROR(VLOOKUP(Table1[[#This Row],[Staff ID]],Table2[],2,FALSE),"")</f>
        <v/>
      </c>
      <c r="N728" s="211" t="str">
        <f>IFERROR(IF(VLOOKUP(Table1[[#This Row],[Budget Code Description]],Dimentions!$X$6:$AC$97,4,FALSE)="","",VLOOKUP(Table1[[#This Row],[Budget Code Description]],Dimentions!$X$6:$AC$97,4,FALSE)),"")</f>
        <v/>
      </c>
      <c r="O728" s="65" t="str">
        <f>IFERROR(VLOOKUP(Table1[[#This Row],[Vendor ID]],Table549[],2,FALSE),"")</f>
        <v/>
      </c>
      <c r="P728" s="63"/>
      <c r="Q728" s="143" t="str">
        <f>IF(Table1[[#This Row],[Posting Date]]&lt;&gt;"",$D$9,"")</f>
        <v/>
      </c>
      <c r="R728" s="159" t="str">
        <f>IF(Table1[[#This Row],[Posting Date]]&lt;&gt;"",$D$10,"")</f>
        <v/>
      </c>
      <c r="S728" s="66"/>
      <c r="T728" s="63"/>
      <c r="U728" s="67"/>
      <c r="V728" s="67"/>
      <c r="W728" s="67" t="str">
        <f t="shared" si="11"/>
        <v/>
      </c>
      <c r="X728" s="161" t="str">
        <f>IF(E728="","",(IF(Table1[[#This Row],[Cur]]="USD",Table1[[#This Row],[Cur_Amount Debit]],Table1[[#This Row],[Cur_Amount Debit]]/Table1[[#This Row],[Exchange Rate]])))</f>
        <v/>
      </c>
      <c r="Y728" s="161" t="str">
        <f>IF(E728="","",(IF(Table1[[#This Row],[Cur]]="USD",Table1[[#This Row],[Cur_Amount Credit]],Table1[[#This Row],[Cur_Amount Credit]]/ExchangeRate)))</f>
        <v/>
      </c>
      <c r="Z728" s="203" t="str">
        <f>IF(E728="","",(Table1[[#This Row],[Debit USD]]-Table1[[#This Row],[Credit USD]]))</f>
        <v/>
      </c>
      <c r="AA728" s="122"/>
      <c r="AB728" s="1"/>
      <c r="AC728" s="15"/>
      <c r="AD728" s="15" t="str">
        <f>IF(AND(OR(Table1[[#This Row],[Account]]="15030",Table1[[#This Row],[Account]]="15035",Table1[[#This Row],[Account]]="20150"),Table1[[#This Row],[Vendor ID]]=""),1,"")</f>
        <v/>
      </c>
      <c r="AE728" s="15"/>
      <c r="AF728" s="15"/>
      <c r="AG728" s="15"/>
      <c r="AH728" s="46" t="str">
        <f>IF(Table1[[#This Row],[Posting Date]]&lt;&gt;"","GJ-"&amp;CountryID,"")</f>
        <v/>
      </c>
      <c r="AI728" s="59" t="str">
        <f>IF(Table1[[#This Row],[Posting Date]]&lt;&gt;"",Table1[[#This Row],[Posting Date]],"")</f>
        <v/>
      </c>
      <c r="AJ728" s="46"/>
      <c r="AK728" s="46" t="str">
        <f>IF(Table1[[#This Row],[Description]]&lt;&gt;"",Table1[[#This Row],[Description]],"")</f>
        <v/>
      </c>
      <c r="AL728" s="46" t="str">
        <f>IF(Table1[[#This Row],[Posting Date]]&lt;&gt;"",Table1[[#This Row],[Reference Number]],"")</f>
        <v/>
      </c>
      <c r="AM728" s="46" t="str">
        <f>TRIM(Table1[[#This Row],[Line '#]])</f>
        <v/>
      </c>
      <c r="AN728" s="46" t="str">
        <f>TRIM(Table1[[#This Row],[Account]])</f>
        <v/>
      </c>
      <c r="AO728" s="46" t="str">
        <f>IF(Table1[[#This Row],[Posting Date]]&lt;&gt;"",$D$5,"")</f>
        <v/>
      </c>
      <c r="AP728" s="46" t="str">
        <f>TRIM(Table1[[#This Row],[Departments-Prgrams]])</f>
        <v/>
      </c>
      <c r="AQ728" s="46" t="str">
        <f>TRIM(Table1[[#This Row],[Grant]])</f>
        <v/>
      </c>
      <c r="AR728" s="46" t="str">
        <f>TRIM(Table1[[#This Row],[Staff ID]])</f>
        <v/>
      </c>
      <c r="AS728" s="46" t="str">
        <f>IF(TRIM(Table1[[#This Row],[Budget Code]])=0,"",TRIM(Table1[[#This Row],[Budget Code]]))</f>
        <v/>
      </c>
      <c r="AT728" s="46" t="str">
        <f>IF(Table1[[#This Row],[Line Description]]&lt;&gt;"",Table1[[#This Row],[Line Description]],"")</f>
        <v/>
      </c>
      <c r="AU728" s="46" t="str">
        <f>IF(Table1[[#This Row],[Cur_Amount Debit]]&gt;0,ROUND(Table1[[#This Row],[Cur_Amount Debit]],2),"")</f>
        <v/>
      </c>
      <c r="AV728" s="46" t="str">
        <f>IF(Table1[[#This Row],[Cur_Amount Credit]]&gt;0,ROUND(Table1[[#This Row],[Cur_Amount Credit]],2),"")</f>
        <v/>
      </c>
      <c r="AW728" s="46" t="str">
        <f>LEFT(Table1[[#This Row],[Cur]],3)</f>
        <v/>
      </c>
      <c r="AX728" s="59"/>
      <c r="AY728" s="46"/>
      <c r="AZ728" s="46" t="str">
        <f>IF(Table1[[#This Row],[Cur]]&lt;&gt;"",IF(Table1[[#This Row],[Cur]]="USD","",ExchangeRate),"")</f>
        <v/>
      </c>
      <c r="BA728" s="46" t="str">
        <f>IF(Table1[[#This Row],[Grant]]&lt;&gt;"",VLOOKUP(Table1[[#This Row],[Grant]],Grants!B:D,3),"")</f>
        <v/>
      </c>
      <c r="BB728" s="46" t="str">
        <f>TRIM(Table1[[#This Row],[Vendor ID]])</f>
        <v/>
      </c>
      <c r="BC728">
        <f>IF(Table1[[#This Row],[Reference Number]]=Q727,BC727,BC727+1)</f>
        <v>2</v>
      </c>
    </row>
    <row r="729" spans="1:55" ht="11.25" hidden="1" customHeight="1">
      <c r="A729" s="1"/>
      <c r="B729" s="88" t="str">
        <f>IF(Table1[[#This Row],[Posting Date]]&lt;&gt;"",IF(Table1[[#This Row],[Reference Number]]=Q728,B728+1,1),"")</f>
        <v/>
      </c>
      <c r="C729" s="61"/>
      <c r="D729" s="61"/>
      <c r="E729" s="218"/>
      <c r="F729" s="143" t="str">
        <f>IFERROR(IF(VLOOKUP(Table1[[#This Row],[Budget Code Description]],Dimentions!$X$6:$AC$132,2,FALSE)="","",VLOOKUP(Table1[[#This Row],[Budget Code Description]],Dimentions!$X$6:$AC$132,2,FALSE)),"")</f>
        <v/>
      </c>
      <c r="G729" s="143" t="str">
        <f>IFERROR(VLOOKUP(Table1[[#This Row],[Budget Code Description]],Dimentions!$X$6:$AC$132,3,FALSE),"")</f>
        <v/>
      </c>
      <c r="H729" s="64" t="str">
        <f>IFERROR(VLOOKUP(Table1[[#This Row],[Account]],Dimentions!$S$6:$V$233,2,FALSE),"")</f>
        <v/>
      </c>
      <c r="I729" s="62">
        <f>_xlfn.NUMBERVALUE(LEFT(Table1[[#This Row],[Account]],1))</f>
        <v>0</v>
      </c>
      <c r="J729" s="62" t="str">
        <f>IFERROR(VLOOKUP(Table1[[#This Row],[Budget Code Description]],Table6[#All],7,FALSE),"")</f>
        <v/>
      </c>
      <c r="K729" s="143" t="str">
        <f>IFERROR(VLOOKUP(Table1[[#This Row],[Budget Code Description]],Table6[#All],8,FALSE),"")</f>
        <v/>
      </c>
      <c r="L729" s="63"/>
      <c r="M729" s="65" t="str">
        <f>IFERROR(VLOOKUP(Table1[[#This Row],[Staff ID]],Table2[],2,FALSE),"")</f>
        <v/>
      </c>
      <c r="N729" s="211" t="str">
        <f>IFERROR(IF(VLOOKUP(Table1[[#This Row],[Budget Code Description]],Dimentions!$X$6:$AC$97,4,FALSE)="","",VLOOKUP(Table1[[#This Row],[Budget Code Description]],Dimentions!$X$6:$AC$97,4,FALSE)),"")</f>
        <v/>
      </c>
      <c r="O729" s="65" t="str">
        <f>IFERROR(VLOOKUP(Table1[[#This Row],[Vendor ID]],Table549[],2,FALSE),"")</f>
        <v/>
      </c>
      <c r="P729" s="63"/>
      <c r="Q729" s="143" t="str">
        <f>IF(Table1[[#This Row],[Posting Date]]&lt;&gt;"",$D$9,"")</f>
        <v/>
      </c>
      <c r="R729" s="159" t="str">
        <f>IF(Table1[[#This Row],[Posting Date]]&lt;&gt;"",$D$10,"")</f>
        <v/>
      </c>
      <c r="S729" s="66"/>
      <c r="T729" s="63"/>
      <c r="U729" s="67"/>
      <c r="V729" s="67"/>
      <c r="W729" s="67" t="str">
        <f t="shared" si="11"/>
        <v/>
      </c>
      <c r="X729" s="161" t="str">
        <f>IF(E729="","",(IF(Table1[[#This Row],[Cur]]="USD",Table1[[#This Row],[Cur_Amount Debit]],Table1[[#This Row],[Cur_Amount Debit]]/Table1[[#This Row],[Exchange Rate]])))</f>
        <v/>
      </c>
      <c r="Y729" s="161" t="str">
        <f>IF(E729="","",(IF(Table1[[#This Row],[Cur]]="USD",Table1[[#This Row],[Cur_Amount Credit]],Table1[[#This Row],[Cur_Amount Credit]]/ExchangeRate)))</f>
        <v/>
      </c>
      <c r="Z729" s="203" t="str">
        <f>IF(E729="","",(Table1[[#This Row],[Debit USD]]-Table1[[#This Row],[Credit USD]]))</f>
        <v/>
      </c>
      <c r="AA729" s="122"/>
      <c r="AB729" s="1"/>
      <c r="AC729" s="15"/>
      <c r="AD729" s="15" t="str">
        <f>IF(AND(OR(Table1[[#This Row],[Account]]="15030",Table1[[#This Row],[Account]]="15035",Table1[[#This Row],[Account]]="20150"),Table1[[#This Row],[Vendor ID]]=""),1,"")</f>
        <v/>
      </c>
      <c r="AE729" s="15"/>
      <c r="AF729" s="15"/>
      <c r="AG729" s="15"/>
      <c r="AH729" s="46" t="str">
        <f>IF(Table1[[#This Row],[Posting Date]]&lt;&gt;"","GJ-"&amp;CountryID,"")</f>
        <v/>
      </c>
      <c r="AI729" s="59" t="str">
        <f>IF(Table1[[#This Row],[Posting Date]]&lt;&gt;"",Table1[[#This Row],[Posting Date]],"")</f>
        <v/>
      </c>
      <c r="AJ729" s="46"/>
      <c r="AK729" s="46" t="str">
        <f>IF(Table1[[#This Row],[Description]]&lt;&gt;"",Table1[[#This Row],[Description]],"")</f>
        <v/>
      </c>
      <c r="AL729" s="46" t="str">
        <f>IF(Table1[[#This Row],[Posting Date]]&lt;&gt;"",Table1[[#This Row],[Reference Number]],"")</f>
        <v/>
      </c>
      <c r="AM729" s="46" t="str">
        <f>TRIM(Table1[[#This Row],[Line '#]])</f>
        <v/>
      </c>
      <c r="AN729" s="46" t="str">
        <f>TRIM(Table1[[#This Row],[Account]])</f>
        <v/>
      </c>
      <c r="AO729" s="46" t="str">
        <f>IF(Table1[[#This Row],[Posting Date]]&lt;&gt;"",$D$5,"")</f>
        <v/>
      </c>
      <c r="AP729" s="46" t="str">
        <f>TRIM(Table1[[#This Row],[Departments-Prgrams]])</f>
        <v/>
      </c>
      <c r="AQ729" s="46" t="str">
        <f>TRIM(Table1[[#This Row],[Grant]])</f>
        <v/>
      </c>
      <c r="AR729" s="46" t="str">
        <f>TRIM(Table1[[#This Row],[Staff ID]])</f>
        <v/>
      </c>
      <c r="AS729" s="46" t="str">
        <f>IF(TRIM(Table1[[#This Row],[Budget Code]])=0,"",TRIM(Table1[[#This Row],[Budget Code]]))</f>
        <v/>
      </c>
      <c r="AT729" s="46" t="str">
        <f>IF(Table1[[#This Row],[Line Description]]&lt;&gt;"",Table1[[#This Row],[Line Description]],"")</f>
        <v/>
      </c>
      <c r="AU729" s="46" t="str">
        <f>IF(Table1[[#This Row],[Cur_Amount Debit]]&gt;0,ROUND(Table1[[#This Row],[Cur_Amount Debit]],2),"")</f>
        <v/>
      </c>
      <c r="AV729" s="46" t="str">
        <f>IF(Table1[[#This Row],[Cur_Amount Credit]]&gt;0,ROUND(Table1[[#This Row],[Cur_Amount Credit]],2),"")</f>
        <v/>
      </c>
      <c r="AW729" s="46" t="str">
        <f>LEFT(Table1[[#This Row],[Cur]],3)</f>
        <v/>
      </c>
      <c r="AX729" s="59"/>
      <c r="AY729" s="46"/>
      <c r="AZ729" s="46" t="str">
        <f>IF(Table1[[#This Row],[Cur]]&lt;&gt;"",IF(Table1[[#This Row],[Cur]]="USD","",ExchangeRate),"")</f>
        <v/>
      </c>
      <c r="BA729" s="46" t="str">
        <f>IF(Table1[[#This Row],[Grant]]&lt;&gt;"",VLOOKUP(Table1[[#This Row],[Grant]],Grants!B:D,3),"")</f>
        <v/>
      </c>
      <c r="BB729" s="46" t="str">
        <f>TRIM(Table1[[#This Row],[Vendor ID]])</f>
        <v/>
      </c>
      <c r="BC729">
        <f>IF(Table1[[#This Row],[Reference Number]]=Q728,BC728,BC728+1)</f>
        <v>2</v>
      </c>
    </row>
    <row r="730" spans="1:55" ht="11.25" hidden="1" customHeight="1">
      <c r="A730" s="1"/>
      <c r="B730" s="88" t="str">
        <f>IF(Table1[[#This Row],[Posting Date]]&lt;&gt;"",IF(Table1[[#This Row],[Reference Number]]=Q729,B729+1,1),"")</f>
        <v/>
      </c>
      <c r="C730" s="61"/>
      <c r="D730" s="61"/>
      <c r="E730" s="218"/>
      <c r="F730" s="143" t="str">
        <f>IFERROR(IF(VLOOKUP(Table1[[#This Row],[Budget Code Description]],Dimentions!$X$6:$AC$132,2,FALSE)="","",VLOOKUP(Table1[[#This Row],[Budget Code Description]],Dimentions!$X$6:$AC$132,2,FALSE)),"")</f>
        <v/>
      </c>
      <c r="G730" s="143" t="str">
        <f>IFERROR(VLOOKUP(Table1[[#This Row],[Budget Code Description]],Dimentions!$X$6:$AC$132,3,FALSE),"")</f>
        <v/>
      </c>
      <c r="H730" s="64" t="str">
        <f>IFERROR(VLOOKUP(Table1[[#This Row],[Account]],Dimentions!$S$6:$V$233,2,FALSE),"")</f>
        <v/>
      </c>
      <c r="I730" s="62">
        <f>_xlfn.NUMBERVALUE(LEFT(Table1[[#This Row],[Account]],1))</f>
        <v>0</v>
      </c>
      <c r="J730" s="62" t="str">
        <f>IFERROR(VLOOKUP(Table1[[#This Row],[Budget Code Description]],Table6[#All],7,FALSE),"")</f>
        <v/>
      </c>
      <c r="K730" s="143" t="str">
        <f>IFERROR(VLOOKUP(Table1[[#This Row],[Budget Code Description]],Table6[#All],8,FALSE),"")</f>
        <v/>
      </c>
      <c r="L730" s="63"/>
      <c r="M730" s="65" t="str">
        <f>IFERROR(VLOOKUP(Table1[[#This Row],[Staff ID]],Table2[],2,FALSE),"")</f>
        <v/>
      </c>
      <c r="N730" s="211" t="str">
        <f>IFERROR(IF(VLOOKUP(Table1[[#This Row],[Budget Code Description]],Dimentions!$X$6:$AC$97,4,FALSE)="","",VLOOKUP(Table1[[#This Row],[Budget Code Description]],Dimentions!$X$6:$AC$97,4,FALSE)),"")</f>
        <v/>
      </c>
      <c r="O730" s="65" t="str">
        <f>IFERROR(VLOOKUP(Table1[[#This Row],[Vendor ID]],Table549[],2,FALSE),"")</f>
        <v/>
      </c>
      <c r="P730" s="63"/>
      <c r="Q730" s="143" t="str">
        <f>IF(Table1[[#This Row],[Posting Date]]&lt;&gt;"",$D$9,"")</f>
        <v/>
      </c>
      <c r="R730" s="159" t="str">
        <f>IF(Table1[[#This Row],[Posting Date]]&lt;&gt;"",$D$10,"")</f>
        <v/>
      </c>
      <c r="S730" s="66"/>
      <c r="T730" s="63"/>
      <c r="U730" s="67"/>
      <c r="V730" s="67"/>
      <c r="W730" s="67" t="str">
        <f t="shared" si="11"/>
        <v/>
      </c>
      <c r="X730" s="161" t="str">
        <f>IF(E730="","",(IF(Table1[[#This Row],[Cur]]="USD",Table1[[#This Row],[Cur_Amount Debit]],Table1[[#This Row],[Cur_Amount Debit]]/Table1[[#This Row],[Exchange Rate]])))</f>
        <v/>
      </c>
      <c r="Y730" s="161" t="str">
        <f>IF(E730="","",(IF(Table1[[#This Row],[Cur]]="USD",Table1[[#This Row],[Cur_Amount Credit]],Table1[[#This Row],[Cur_Amount Credit]]/ExchangeRate)))</f>
        <v/>
      </c>
      <c r="Z730" s="203" t="str">
        <f>IF(E730="","",(Table1[[#This Row],[Debit USD]]-Table1[[#This Row],[Credit USD]]))</f>
        <v/>
      </c>
      <c r="AA730" s="122"/>
      <c r="AB730" s="1"/>
      <c r="AC730" s="15"/>
      <c r="AD730" s="15" t="str">
        <f>IF(AND(OR(Table1[[#This Row],[Account]]="15030",Table1[[#This Row],[Account]]="15035",Table1[[#This Row],[Account]]="20150"),Table1[[#This Row],[Vendor ID]]=""),1,"")</f>
        <v/>
      </c>
      <c r="AE730" s="15"/>
      <c r="AF730" s="15"/>
      <c r="AG730" s="15"/>
      <c r="AH730" s="46" t="str">
        <f>IF(Table1[[#This Row],[Posting Date]]&lt;&gt;"","GJ-"&amp;CountryID,"")</f>
        <v/>
      </c>
      <c r="AI730" s="59" t="str">
        <f>IF(Table1[[#This Row],[Posting Date]]&lt;&gt;"",Table1[[#This Row],[Posting Date]],"")</f>
        <v/>
      </c>
      <c r="AJ730" s="46"/>
      <c r="AK730" s="46" t="str">
        <f>IF(Table1[[#This Row],[Description]]&lt;&gt;"",Table1[[#This Row],[Description]],"")</f>
        <v/>
      </c>
      <c r="AL730" s="46" t="str">
        <f>IF(Table1[[#This Row],[Posting Date]]&lt;&gt;"",Table1[[#This Row],[Reference Number]],"")</f>
        <v/>
      </c>
      <c r="AM730" s="46" t="str">
        <f>TRIM(Table1[[#This Row],[Line '#]])</f>
        <v/>
      </c>
      <c r="AN730" s="46" t="str">
        <f>TRIM(Table1[[#This Row],[Account]])</f>
        <v/>
      </c>
      <c r="AO730" s="46" t="str">
        <f>IF(Table1[[#This Row],[Posting Date]]&lt;&gt;"",$D$5,"")</f>
        <v/>
      </c>
      <c r="AP730" s="46" t="str">
        <f>TRIM(Table1[[#This Row],[Departments-Prgrams]])</f>
        <v/>
      </c>
      <c r="AQ730" s="46" t="str">
        <f>TRIM(Table1[[#This Row],[Grant]])</f>
        <v/>
      </c>
      <c r="AR730" s="46" t="str">
        <f>TRIM(Table1[[#This Row],[Staff ID]])</f>
        <v/>
      </c>
      <c r="AS730" s="46" t="str">
        <f>IF(TRIM(Table1[[#This Row],[Budget Code]])=0,"",TRIM(Table1[[#This Row],[Budget Code]]))</f>
        <v/>
      </c>
      <c r="AT730" s="46" t="str">
        <f>IF(Table1[[#This Row],[Line Description]]&lt;&gt;"",Table1[[#This Row],[Line Description]],"")</f>
        <v/>
      </c>
      <c r="AU730" s="46" t="str">
        <f>IF(Table1[[#This Row],[Cur_Amount Debit]]&gt;0,ROUND(Table1[[#This Row],[Cur_Amount Debit]],2),"")</f>
        <v/>
      </c>
      <c r="AV730" s="46" t="str">
        <f>IF(Table1[[#This Row],[Cur_Amount Credit]]&gt;0,ROUND(Table1[[#This Row],[Cur_Amount Credit]],2),"")</f>
        <v/>
      </c>
      <c r="AW730" s="46" t="str">
        <f>LEFT(Table1[[#This Row],[Cur]],3)</f>
        <v/>
      </c>
      <c r="AX730" s="59"/>
      <c r="AY730" s="46"/>
      <c r="AZ730" s="46" t="str">
        <f>IF(Table1[[#This Row],[Cur]]&lt;&gt;"",IF(Table1[[#This Row],[Cur]]="USD","",ExchangeRate),"")</f>
        <v/>
      </c>
      <c r="BA730" s="46" t="str">
        <f>IF(Table1[[#This Row],[Grant]]&lt;&gt;"",VLOOKUP(Table1[[#This Row],[Grant]],Grants!B:D,3),"")</f>
        <v/>
      </c>
      <c r="BB730" s="46" t="str">
        <f>TRIM(Table1[[#This Row],[Vendor ID]])</f>
        <v/>
      </c>
      <c r="BC730">
        <f>IF(Table1[[#This Row],[Reference Number]]=Q729,BC729,BC729+1)</f>
        <v>2</v>
      </c>
    </row>
    <row r="731" spans="1:55" ht="11.25" hidden="1" customHeight="1">
      <c r="A731" s="1"/>
      <c r="B731" s="88" t="str">
        <f>IF(Table1[[#This Row],[Posting Date]]&lt;&gt;"",IF(Table1[[#This Row],[Reference Number]]=Q730,B730+1,1),"")</f>
        <v/>
      </c>
      <c r="C731" s="61"/>
      <c r="D731" s="61"/>
      <c r="E731" s="218"/>
      <c r="F731" s="143" t="str">
        <f>IFERROR(IF(VLOOKUP(Table1[[#This Row],[Budget Code Description]],Dimentions!$X$6:$AC$132,2,FALSE)="","",VLOOKUP(Table1[[#This Row],[Budget Code Description]],Dimentions!$X$6:$AC$132,2,FALSE)),"")</f>
        <v/>
      </c>
      <c r="G731" s="143" t="str">
        <f>IFERROR(VLOOKUP(Table1[[#This Row],[Budget Code Description]],Dimentions!$X$6:$AC$132,3,FALSE),"")</f>
        <v/>
      </c>
      <c r="H731" s="64" t="str">
        <f>IFERROR(VLOOKUP(Table1[[#This Row],[Account]],Dimentions!$S$6:$V$233,2,FALSE),"")</f>
        <v/>
      </c>
      <c r="I731" s="62">
        <f>_xlfn.NUMBERVALUE(LEFT(Table1[[#This Row],[Account]],1))</f>
        <v>0</v>
      </c>
      <c r="J731" s="62" t="str">
        <f>IFERROR(VLOOKUP(Table1[[#This Row],[Budget Code Description]],Table6[#All],7,FALSE),"")</f>
        <v/>
      </c>
      <c r="K731" s="143" t="str">
        <f>IFERROR(VLOOKUP(Table1[[#This Row],[Budget Code Description]],Table6[#All],8,FALSE),"")</f>
        <v/>
      </c>
      <c r="L731" s="63"/>
      <c r="M731" s="65" t="str">
        <f>IFERROR(VLOOKUP(Table1[[#This Row],[Staff ID]],Table2[],2,FALSE),"")</f>
        <v/>
      </c>
      <c r="N731" s="211" t="str">
        <f>IFERROR(IF(VLOOKUP(Table1[[#This Row],[Budget Code Description]],Dimentions!$X$6:$AC$97,4,FALSE)="","",VLOOKUP(Table1[[#This Row],[Budget Code Description]],Dimentions!$X$6:$AC$97,4,FALSE)),"")</f>
        <v/>
      </c>
      <c r="O731" s="65" t="str">
        <f>IFERROR(VLOOKUP(Table1[[#This Row],[Vendor ID]],Table549[],2,FALSE),"")</f>
        <v/>
      </c>
      <c r="P731" s="63"/>
      <c r="Q731" s="143" t="str">
        <f>IF(Table1[[#This Row],[Posting Date]]&lt;&gt;"",$D$9,"")</f>
        <v/>
      </c>
      <c r="R731" s="159" t="str">
        <f>IF(Table1[[#This Row],[Posting Date]]&lt;&gt;"",$D$10,"")</f>
        <v/>
      </c>
      <c r="S731" s="66"/>
      <c r="T731" s="63"/>
      <c r="U731" s="67"/>
      <c r="V731" s="67"/>
      <c r="W731" s="67" t="str">
        <f t="shared" si="11"/>
        <v/>
      </c>
      <c r="X731" s="161" t="str">
        <f>IF(E731="","",(IF(Table1[[#This Row],[Cur]]="USD",Table1[[#This Row],[Cur_Amount Debit]],Table1[[#This Row],[Cur_Amount Debit]]/Table1[[#This Row],[Exchange Rate]])))</f>
        <v/>
      </c>
      <c r="Y731" s="161" t="str">
        <f>IF(E731="","",(IF(Table1[[#This Row],[Cur]]="USD",Table1[[#This Row],[Cur_Amount Credit]],Table1[[#This Row],[Cur_Amount Credit]]/ExchangeRate)))</f>
        <v/>
      </c>
      <c r="Z731" s="203" t="str">
        <f>IF(E731="","",(Table1[[#This Row],[Debit USD]]-Table1[[#This Row],[Credit USD]]))</f>
        <v/>
      </c>
      <c r="AA731" s="122"/>
      <c r="AB731" s="1"/>
      <c r="AC731" s="15"/>
      <c r="AD731" s="15" t="str">
        <f>IF(AND(OR(Table1[[#This Row],[Account]]="15030",Table1[[#This Row],[Account]]="15035",Table1[[#This Row],[Account]]="20150"),Table1[[#This Row],[Vendor ID]]=""),1,"")</f>
        <v/>
      </c>
      <c r="AE731" s="15"/>
      <c r="AF731" s="15"/>
      <c r="AG731" s="15"/>
      <c r="AH731" s="46" t="str">
        <f>IF(Table1[[#This Row],[Posting Date]]&lt;&gt;"","GJ-"&amp;CountryID,"")</f>
        <v/>
      </c>
      <c r="AI731" s="59" t="str">
        <f>IF(Table1[[#This Row],[Posting Date]]&lt;&gt;"",Table1[[#This Row],[Posting Date]],"")</f>
        <v/>
      </c>
      <c r="AJ731" s="46"/>
      <c r="AK731" s="46" t="str">
        <f>IF(Table1[[#This Row],[Description]]&lt;&gt;"",Table1[[#This Row],[Description]],"")</f>
        <v/>
      </c>
      <c r="AL731" s="46" t="str">
        <f>IF(Table1[[#This Row],[Posting Date]]&lt;&gt;"",Table1[[#This Row],[Reference Number]],"")</f>
        <v/>
      </c>
      <c r="AM731" s="46" t="str">
        <f>TRIM(Table1[[#This Row],[Line '#]])</f>
        <v/>
      </c>
      <c r="AN731" s="46" t="str">
        <f>TRIM(Table1[[#This Row],[Account]])</f>
        <v/>
      </c>
      <c r="AO731" s="46" t="str">
        <f>IF(Table1[[#This Row],[Posting Date]]&lt;&gt;"",$D$5,"")</f>
        <v/>
      </c>
      <c r="AP731" s="46" t="str">
        <f>TRIM(Table1[[#This Row],[Departments-Prgrams]])</f>
        <v/>
      </c>
      <c r="AQ731" s="46" t="str">
        <f>TRIM(Table1[[#This Row],[Grant]])</f>
        <v/>
      </c>
      <c r="AR731" s="46" t="str">
        <f>TRIM(Table1[[#This Row],[Staff ID]])</f>
        <v/>
      </c>
      <c r="AS731" s="46" t="str">
        <f>IF(TRIM(Table1[[#This Row],[Budget Code]])=0,"",TRIM(Table1[[#This Row],[Budget Code]]))</f>
        <v/>
      </c>
      <c r="AT731" s="46" t="str">
        <f>IF(Table1[[#This Row],[Line Description]]&lt;&gt;"",Table1[[#This Row],[Line Description]],"")</f>
        <v/>
      </c>
      <c r="AU731" s="46" t="str">
        <f>IF(Table1[[#This Row],[Cur_Amount Debit]]&gt;0,ROUND(Table1[[#This Row],[Cur_Amount Debit]],2),"")</f>
        <v/>
      </c>
      <c r="AV731" s="46" t="str">
        <f>IF(Table1[[#This Row],[Cur_Amount Credit]]&gt;0,ROUND(Table1[[#This Row],[Cur_Amount Credit]],2),"")</f>
        <v/>
      </c>
      <c r="AW731" s="46" t="str">
        <f>LEFT(Table1[[#This Row],[Cur]],3)</f>
        <v/>
      </c>
      <c r="AX731" s="59"/>
      <c r="AY731" s="46"/>
      <c r="AZ731" s="46" t="str">
        <f>IF(Table1[[#This Row],[Cur]]&lt;&gt;"",IF(Table1[[#This Row],[Cur]]="USD","",ExchangeRate),"")</f>
        <v/>
      </c>
      <c r="BA731" s="46" t="str">
        <f>IF(Table1[[#This Row],[Grant]]&lt;&gt;"",VLOOKUP(Table1[[#This Row],[Grant]],Grants!B:D,3),"")</f>
        <v/>
      </c>
      <c r="BB731" s="46" t="str">
        <f>TRIM(Table1[[#This Row],[Vendor ID]])</f>
        <v/>
      </c>
      <c r="BC731">
        <f>IF(Table1[[#This Row],[Reference Number]]=Q730,BC730,BC730+1)</f>
        <v>2</v>
      </c>
    </row>
    <row r="732" spans="1:55" ht="11.25" hidden="1" customHeight="1">
      <c r="A732" s="1"/>
      <c r="B732" s="88" t="str">
        <f>IF(Table1[[#This Row],[Posting Date]]&lt;&gt;"",IF(Table1[[#This Row],[Reference Number]]=Q731,B731+1,1),"")</f>
        <v/>
      </c>
      <c r="C732" s="61"/>
      <c r="D732" s="61"/>
      <c r="E732" s="218"/>
      <c r="F732" s="143" t="str">
        <f>IFERROR(IF(VLOOKUP(Table1[[#This Row],[Budget Code Description]],Dimentions!$X$6:$AC$132,2,FALSE)="","",VLOOKUP(Table1[[#This Row],[Budget Code Description]],Dimentions!$X$6:$AC$132,2,FALSE)),"")</f>
        <v/>
      </c>
      <c r="G732" s="143" t="str">
        <f>IFERROR(VLOOKUP(Table1[[#This Row],[Budget Code Description]],Dimentions!$X$6:$AC$132,3,FALSE),"")</f>
        <v/>
      </c>
      <c r="H732" s="64" t="str">
        <f>IFERROR(VLOOKUP(Table1[[#This Row],[Account]],Dimentions!$S$6:$V$233,2,FALSE),"")</f>
        <v/>
      </c>
      <c r="I732" s="62">
        <f>_xlfn.NUMBERVALUE(LEFT(Table1[[#This Row],[Account]],1))</f>
        <v>0</v>
      </c>
      <c r="J732" s="62" t="str">
        <f>IFERROR(VLOOKUP(Table1[[#This Row],[Budget Code Description]],Table6[#All],7,FALSE),"")</f>
        <v/>
      </c>
      <c r="K732" s="143" t="str">
        <f>IFERROR(VLOOKUP(Table1[[#This Row],[Budget Code Description]],Table6[#All],8,FALSE),"")</f>
        <v/>
      </c>
      <c r="L732" s="63"/>
      <c r="M732" s="65" t="str">
        <f>IFERROR(VLOOKUP(Table1[[#This Row],[Staff ID]],Table2[],2,FALSE),"")</f>
        <v/>
      </c>
      <c r="N732" s="211" t="str">
        <f>IFERROR(IF(VLOOKUP(Table1[[#This Row],[Budget Code Description]],Dimentions!$X$6:$AC$97,4,FALSE)="","",VLOOKUP(Table1[[#This Row],[Budget Code Description]],Dimentions!$X$6:$AC$97,4,FALSE)),"")</f>
        <v/>
      </c>
      <c r="O732" s="65" t="str">
        <f>IFERROR(VLOOKUP(Table1[[#This Row],[Vendor ID]],Table549[],2,FALSE),"")</f>
        <v/>
      </c>
      <c r="P732" s="63"/>
      <c r="Q732" s="143" t="str">
        <f>IF(Table1[[#This Row],[Posting Date]]&lt;&gt;"",$D$9,"")</f>
        <v/>
      </c>
      <c r="R732" s="159" t="str">
        <f>IF(Table1[[#This Row],[Posting Date]]&lt;&gt;"",$D$10,"")</f>
        <v/>
      </c>
      <c r="S732" s="66"/>
      <c r="T732" s="63"/>
      <c r="U732" s="67"/>
      <c r="V732" s="67"/>
      <c r="W732" s="67" t="str">
        <f t="shared" si="11"/>
        <v/>
      </c>
      <c r="X732" s="161" t="str">
        <f>IF(E732="","",(IF(Table1[[#This Row],[Cur]]="USD",Table1[[#This Row],[Cur_Amount Debit]],Table1[[#This Row],[Cur_Amount Debit]]/Table1[[#This Row],[Exchange Rate]])))</f>
        <v/>
      </c>
      <c r="Y732" s="161" t="str">
        <f>IF(E732="","",(IF(Table1[[#This Row],[Cur]]="USD",Table1[[#This Row],[Cur_Amount Credit]],Table1[[#This Row],[Cur_Amount Credit]]/ExchangeRate)))</f>
        <v/>
      </c>
      <c r="Z732" s="203" t="str">
        <f>IF(E732="","",(Table1[[#This Row],[Debit USD]]-Table1[[#This Row],[Credit USD]]))</f>
        <v/>
      </c>
      <c r="AA732" s="122"/>
      <c r="AB732" s="1"/>
      <c r="AC732" s="15"/>
      <c r="AD732" s="15" t="str">
        <f>IF(AND(OR(Table1[[#This Row],[Account]]="15030",Table1[[#This Row],[Account]]="15035",Table1[[#This Row],[Account]]="20150"),Table1[[#This Row],[Vendor ID]]=""),1,"")</f>
        <v/>
      </c>
      <c r="AE732" s="15"/>
      <c r="AF732" s="15"/>
      <c r="AG732" s="15"/>
      <c r="AH732" s="46" t="str">
        <f>IF(Table1[[#This Row],[Posting Date]]&lt;&gt;"","GJ-"&amp;CountryID,"")</f>
        <v/>
      </c>
      <c r="AI732" s="59" t="str">
        <f>IF(Table1[[#This Row],[Posting Date]]&lt;&gt;"",Table1[[#This Row],[Posting Date]],"")</f>
        <v/>
      </c>
      <c r="AJ732" s="46"/>
      <c r="AK732" s="46" t="str">
        <f>IF(Table1[[#This Row],[Description]]&lt;&gt;"",Table1[[#This Row],[Description]],"")</f>
        <v/>
      </c>
      <c r="AL732" s="46" t="str">
        <f>IF(Table1[[#This Row],[Posting Date]]&lt;&gt;"",Table1[[#This Row],[Reference Number]],"")</f>
        <v/>
      </c>
      <c r="AM732" s="46" t="str">
        <f>TRIM(Table1[[#This Row],[Line '#]])</f>
        <v/>
      </c>
      <c r="AN732" s="46" t="str">
        <f>TRIM(Table1[[#This Row],[Account]])</f>
        <v/>
      </c>
      <c r="AO732" s="46" t="str">
        <f>IF(Table1[[#This Row],[Posting Date]]&lt;&gt;"",$D$5,"")</f>
        <v/>
      </c>
      <c r="AP732" s="46" t="str">
        <f>TRIM(Table1[[#This Row],[Departments-Prgrams]])</f>
        <v/>
      </c>
      <c r="AQ732" s="46" t="str">
        <f>TRIM(Table1[[#This Row],[Grant]])</f>
        <v/>
      </c>
      <c r="AR732" s="46" t="str">
        <f>TRIM(Table1[[#This Row],[Staff ID]])</f>
        <v/>
      </c>
      <c r="AS732" s="46" t="str">
        <f>IF(TRIM(Table1[[#This Row],[Budget Code]])=0,"",TRIM(Table1[[#This Row],[Budget Code]]))</f>
        <v/>
      </c>
      <c r="AT732" s="46" t="str">
        <f>IF(Table1[[#This Row],[Line Description]]&lt;&gt;"",Table1[[#This Row],[Line Description]],"")</f>
        <v/>
      </c>
      <c r="AU732" s="46" t="str">
        <f>IF(Table1[[#This Row],[Cur_Amount Debit]]&gt;0,ROUND(Table1[[#This Row],[Cur_Amount Debit]],2),"")</f>
        <v/>
      </c>
      <c r="AV732" s="46" t="str">
        <f>IF(Table1[[#This Row],[Cur_Amount Credit]]&gt;0,ROUND(Table1[[#This Row],[Cur_Amount Credit]],2),"")</f>
        <v/>
      </c>
      <c r="AW732" s="46" t="str">
        <f>LEFT(Table1[[#This Row],[Cur]],3)</f>
        <v/>
      </c>
      <c r="AX732" s="59"/>
      <c r="AY732" s="46"/>
      <c r="AZ732" s="46" t="str">
        <f>IF(Table1[[#This Row],[Cur]]&lt;&gt;"",IF(Table1[[#This Row],[Cur]]="USD","",ExchangeRate),"")</f>
        <v/>
      </c>
      <c r="BA732" s="46" t="str">
        <f>IF(Table1[[#This Row],[Grant]]&lt;&gt;"",VLOOKUP(Table1[[#This Row],[Grant]],Grants!B:D,3),"")</f>
        <v/>
      </c>
      <c r="BB732" s="46" t="str">
        <f>TRIM(Table1[[#This Row],[Vendor ID]])</f>
        <v/>
      </c>
      <c r="BC732">
        <f>IF(Table1[[#This Row],[Reference Number]]=Q731,BC731,BC731+1)</f>
        <v>2</v>
      </c>
    </row>
    <row r="733" spans="1:55" ht="11.25" hidden="1" customHeight="1">
      <c r="A733" s="1"/>
      <c r="B733" s="88" t="str">
        <f>IF(Table1[[#This Row],[Posting Date]]&lt;&gt;"",IF(Table1[[#This Row],[Reference Number]]=Q732,B732+1,1),"")</f>
        <v/>
      </c>
      <c r="C733" s="61"/>
      <c r="D733" s="61"/>
      <c r="E733" s="218"/>
      <c r="F733" s="143" t="str">
        <f>IFERROR(IF(VLOOKUP(Table1[[#This Row],[Budget Code Description]],Dimentions!$X$6:$AC$132,2,FALSE)="","",VLOOKUP(Table1[[#This Row],[Budget Code Description]],Dimentions!$X$6:$AC$132,2,FALSE)),"")</f>
        <v/>
      </c>
      <c r="G733" s="143" t="str">
        <f>IFERROR(VLOOKUP(Table1[[#This Row],[Budget Code Description]],Dimentions!$X$6:$AC$132,3,FALSE),"")</f>
        <v/>
      </c>
      <c r="H733" s="64" t="str">
        <f>IFERROR(VLOOKUP(Table1[[#This Row],[Account]],Dimentions!$S$6:$V$233,2,FALSE),"")</f>
        <v/>
      </c>
      <c r="I733" s="62">
        <f>_xlfn.NUMBERVALUE(LEFT(Table1[[#This Row],[Account]],1))</f>
        <v>0</v>
      </c>
      <c r="J733" s="62" t="str">
        <f>IFERROR(VLOOKUP(Table1[[#This Row],[Budget Code Description]],Table6[#All],7,FALSE),"")</f>
        <v/>
      </c>
      <c r="K733" s="143" t="str">
        <f>IFERROR(VLOOKUP(Table1[[#This Row],[Budget Code Description]],Table6[#All],8,FALSE),"")</f>
        <v/>
      </c>
      <c r="L733" s="63"/>
      <c r="M733" s="65" t="str">
        <f>IFERROR(VLOOKUP(Table1[[#This Row],[Staff ID]],Table2[],2,FALSE),"")</f>
        <v/>
      </c>
      <c r="N733" s="211" t="str">
        <f>IFERROR(IF(VLOOKUP(Table1[[#This Row],[Budget Code Description]],Dimentions!$X$6:$AC$97,4,FALSE)="","",VLOOKUP(Table1[[#This Row],[Budget Code Description]],Dimentions!$X$6:$AC$97,4,FALSE)),"")</f>
        <v/>
      </c>
      <c r="O733" s="65" t="str">
        <f>IFERROR(VLOOKUP(Table1[[#This Row],[Vendor ID]],Table549[],2,FALSE),"")</f>
        <v/>
      </c>
      <c r="P733" s="63"/>
      <c r="Q733" s="143" t="str">
        <f>IF(Table1[[#This Row],[Posting Date]]&lt;&gt;"",$D$9,"")</f>
        <v/>
      </c>
      <c r="R733" s="159" t="str">
        <f>IF(Table1[[#This Row],[Posting Date]]&lt;&gt;"",$D$10,"")</f>
        <v/>
      </c>
      <c r="S733" s="66"/>
      <c r="T733" s="63"/>
      <c r="U733" s="67"/>
      <c r="V733" s="67"/>
      <c r="W733" s="67" t="str">
        <f t="shared" si="11"/>
        <v/>
      </c>
      <c r="X733" s="161" t="str">
        <f>IF(E733="","",(IF(Table1[[#This Row],[Cur]]="USD",Table1[[#This Row],[Cur_Amount Debit]],Table1[[#This Row],[Cur_Amount Debit]]/Table1[[#This Row],[Exchange Rate]])))</f>
        <v/>
      </c>
      <c r="Y733" s="161" t="str">
        <f>IF(E733="","",(IF(Table1[[#This Row],[Cur]]="USD",Table1[[#This Row],[Cur_Amount Credit]],Table1[[#This Row],[Cur_Amount Credit]]/ExchangeRate)))</f>
        <v/>
      </c>
      <c r="Z733" s="203" t="str">
        <f>IF(E733="","",(Table1[[#This Row],[Debit USD]]-Table1[[#This Row],[Credit USD]]))</f>
        <v/>
      </c>
      <c r="AA733" s="122"/>
      <c r="AB733" s="1"/>
      <c r="AC733" s="15"/>
      <c r="AD733" s="15" t="str">
        <f>IF(AND(OR(Table1[[#This Row],[Account]]="15030",Table1[[#This Row],[Account]]="15035",Table1[[#This Row],[Account]]="20150"),Table1[[#This Row],[Vendor ID]]=""),1,"")</f>
        <v/>
      </c>
      <c r="AE733" s="15"/>
      <c r="AF733" s="15"/>
      <c r="AG733" s="15"/>
      <c r="AH733" s="46" t="str">
        <f>IF(Table1[[#This Row],[Posting Date]]&lt;&gt;"","GJ-"&amp;CountryID,"")</f>
        <v/>
      </c>
      <c r="AI733" s="59" t="str">
        <f>IF(Table1[[#This Row],[Posting Date]]&lt;&gt;"",Table1[[#This Row],[Posting Date]],"")</f>
        <v/>
      </c>
      <c r="AJ733" s="46"/>
      <c r="AK733" s="46" t="str">
        <f>IF(Table1[[#This Row],[Description]]&lt;&gt;"",Table1[[#This Row],[Description]],"")</f>
        <v/>
      </c>
      <c r="AL733" s="46" t="str">
        <f>IF(Table1[[#This Row],[Posting Date]]&lt;&gt;"",Table1[[#This Row],[Reference Number]],"")</f>
        <v/>
      </c>
      <c r="AM733" s="46" t="str">
        <f>TRIM(Table1[[#This Row],[Line '#]])</f>
        <v/>
      </c>
      <c r="AN733" s="46" t="str">
        <f>TRIM(Table1[[#This Row],[Account]])</f>
        <v/>
      </c>
      <c r="AO733" s="46" t="str">
        <f>IF(Table1[[#This Row],[Posting Date]]&lt;&gt;"",$D$5,"")</f>
        <v/>
      </c>
      <c r="AP733" s="46" t="str">
        <f>TRIM(Table1[[#This Row],[Departments-Prgrams]])</f>
        <v/>
      </c>
      <c r="AQ733" s="46" t="str">
        <f>TRIM(Table1[[#This Row],[Grant]])</f>
        <v/>
      </c>
      <c r="AR733" s="46" t="str">
        <f>TRIM(Table1[[#This Row],[Staff ID]])</f>
        <v/>
      </c>
      <c r="AS733" s="46" t="str">
        <f>IF(TRIM(Table1[[#This Row],[Budget Code]])=0,"",TRIM(Table1[[#This Row],[Budget Code]]))</f>
        <v/>
      </c>
      <c r="AT733" s="46" t="str">
        <f>IF(Table1[[#This Row],[Line Description]]&lt;&gt;"",Table1[[#This Row],[Line Description]],"")</f>
        <v/>
      </c>
      <c r="AU733" s="46" t="str">
        <f>IF(Table1[[#This Row],[Cur_Amount Debit]]&gt;0,ROUND(Table1[[#This Row],[Cur_Amount Debit]],2),"")</f>
        <v/>
      </c>
      <c r="AV733" s="46" t="str">
        <f>IF(Table1[[#This Row],[Cur_Amount Credit]]&gt;0,ROUND(Table1[[#This Row],[Cur_Amount Credit]],2),"")</f>
        <v/>
      </c>
      <c r="AW733" s="46" t="str">
        <f>LEFT(Table1[[#This Row],[Cur]],3)</f>
        <v/>
      </c>
      <c r="AX733" s="59"/>
      <c r="AY733" s="46"/>
      <c r="AZ733" s="46" t="str">
        <f>IF(Table1[[#This Row],[Cur]]&lt;&gt;"",IF(Table1[[#This Row],[Cur]]="USD","",ExchangeRate),"")</f>
        <v/>
      </c>
      <c r="BA733" s="46" t="str">
        <f>IF(Table1[[#This Row],[Grant]]&lt;&gt;"",VLOOKUP(Table1[[#This Row],[Grant]],Grants!B:D,3),"")</f>
        <v/>
      </c>
      <c r="BB733" s="46" t="str">
        <f>TRIM(Table1[[#This Row],[Vendor ID]])</f>
        <v/>
      </c>
      <c r="BC733">
        <f>IF(Table1[[#This Row],[Reference Number]]=Q732,BC732,BC732+1)</f>
        <v>2</v>
      </c>
    </row>
    <row r="734" spans="1:55" ht="11.25" hidden="1" customHeight="1">
      <c r="A734" s="1"/>
      <c r="B734" s="88" t="str">
        <f>IF(Table1[[#This Row],[Posting Date]]&lt;&gt;"",IF(Table1[[#This Row],[Reference Number]]=Q733,B733+1,1),"")</f>
        <v/>
      </c>
      <c r="C734" s="61"/>
      <c r="D734" s="61"/>
      <c r="E734" s="218"/>
      <c r="F734" s="143" t="str">
        <f>IFERROR(IF(VLOOKUP(Table1[[#This Row],[Budget Code Description]],Dimentions!$X$6:$AC$132,2,FALSE)="","",VLOOKUP(Table1[[#This Row],[Budget Code Description]],Dimentions!$X$6:$AC$132,2,FALSE)),"")</f>
        <v/>
      </c>
      <c r="G734" s="143" t="str">
        <f>IFERROR(VLOOKUP(Table1[[#This Row],[Budget Code Description]],Dimentions!$X$6:$AC$132,3,FALSE),"")</f>
        <v/>
      </c>
      <c r="H734" s="64" t="str">
        <f>IFERROR(VLOOKUP(Table1[[#This Row],[Account]],Dimentions!$S$6:$V$233,2,FALSE),"")</f>
        <v/>
      </c>
      <c r="I734" s="62">
        <f>_xlfn.NUMBERVALUE(LEFT(Table1[[#This Row],[Account]],1))</f>
        <v>0</v>
      </c>
      <c r="J734" s="62" t="str">
        <f>IFERROR(VLOOKUP(Table1[[#This Row],[Budget Code Description]],Table6[#All],7,FALSE),"")</f>
        <v/>
      </c>
      <c r="K734" s="143" t="str">
        <f>IFERROR(VLOOKUP(Table1[[#This Row],[Budget Code Description]],Table6[#All],8,FALSE),"")</f>
        <v/>
      </c>
      <c r="L734" s="63"/>
      <c r="M734" s="65" t="str">
        <f>IFERROR(VLOOKUP(Table1[[#This Row],[Staff ID]],Table2[],2,FALSE),"")</f>
        <v/>
      </c>
      <c r="N734" s="211" t="str">
        <f>IFERROR(IF(VLOOKUP(Table1[[#This Row],[Budget Code Description]],Dimentions!$X$6:$AC$97,4,FALSE)="","",VLOOKUP(Table1[[#This Row],[Budget Code Description]],Dimentions!$X$6:$AC$97,4,FALSE)),"")</f>
        <v/>
      </c>
      <c r="O734" s="65" t="str">
        <f>IFERROR(VLOOKUP(Table1[[#This Row],[Vendor ID]],Table549[],2,FALSE),"")</f>
        <v/>
      </c>
      <c r="P734" s="63"/>
      <c r="Q734" s="143" t="str">
        <f>IF(Table1[[#This Row],[Posting Date]]&lt;&gt;"",$D$9,"")</f>
        <v/>
      </c>
      <c r="R734" s="159" t="str">
        <f>IF(Table1[[#This Row],[Posting Date]]&lt;&gt;"",$D$10,"")</f>
        <v/>
      </c>
      <c r="S734" s="66"/>
      <c r="T734" s="63"/>
      <c r="U734" s="67"/>
      <c r="V734" s="67"/>
      <c r="W734" s="67" t="str">
        <f t="shared" si="11"/>
        <v/>
      </c>
      <c r="X734" s="161" t="str">
        <f>IF(E734="","",(IF(Table1[[#This Row],[Cur]]="USD",Table1[[#This Row],[Cur_Amount Debit]],Table1[[#This Row],[Cur_Amount Debit]]/Table1[[#This Row],[Exchange Rate]])))</f>
        <v/>
      </c>
      <c r="Y734" s="161" t="str">
        <f>IF(E734="","",(IF(Table1[[#This Row],[Cur]]="USD",Table1[[#This Row],[Cur_Amount Credit]],Table1[[#This Row],[Cur_Amount Credit]]/ExchangeRate)))</f>
        <v/>
      </c>
      <c r="Z734" s="203" t="str">
        <f>IF(E734="","",(Table1[[#This Row],[Debit USD]]-Table1[[#This Row],[Credit USD]]))</f>
        <v/>
      </c>
      <c r="AA734" s="122"/>
      <c r="AB734" s="1"/>
      <c r="AC734" s="15"/>
      <c r="AD734" s="15" t="str">
        <f>IF(AND(OR(Table1[[#This Row],[Account]]="15030",Table1[[#This Row],[Account]]="15035",Table1[[#This Row],[Account]]="20150"),Table1[[#This Row],[Vendor ID]]=""),1,"")</f>
        <v/>
      </c>
      <c r="AE734" s="15"/>
      <c r="AF734" s="15"/>
      <c r="AG734" s="15"/>
      <c r="AH734" s="46" t="str">
        <f>IF(Table1[[#This Row],[Posting Date]]&lt;&gt;"","GJ-"&amp;CountryID,"")</f>
        <v/>
      </c>
      <c r="AI734" s="59" t="str">
        <f>IF(Table1[[#This Row],[Posting Date]]&lt;&gt;"",Table1[[#This Row],[Posting Date]],"")</f>
        <v/>
      </c>
      <c r="AJ734" s="46"/>
      <c r="AK734" s="46" t="str">
        <f>IF(Table1[[#This Row],[Description]]&lt;&gt;"",Table1[[#This Row],[Description]],"")</f>
        <v/>
      </c>
      <c r="AL734" s="46" t="str">
        <f>IF(Table1[[#This Row],[Posting Date]]&lt;&gt;"",Table1[[#This Row],[Reference Number]],"")</f>
        <v/>
      </c>
      <c r="AM734" s="46" t="str">
        <f>TRIM(Table1[[#This Row],[Line '#]])</f>
        <v/>
      </c>
      <c r="AN734" s="46" t="str">
        <f>TRIM(Table1[[#This Row],[Account]])</f>
        <v/>
      </c>
      <c r="AO734" s="46" t="str">
        <f>IF(Table1[[#This Row],[Posting Date]]&lt;&gt;"",$D$5,"")</f>
        <v/>
      </c>
      <c r="AP734" s="46" t="str">
        <f>TRIM(Table1[[#This Row],[Departments-Prgrams]])</f>
        <v/>
      </c>
      <c r="AQ734" s="46" t="str">
        <f>TRIM(Table1[[#This Row],[Grant]])</f>
        <v/>
      </c>
      <c r="AR734" s="46" t="str">
        <f>TRIM(Table1[[#This Row],[Staff ID]])</f>
        <v/>
      </c>
      <c r="AS734" s="46" t="str">
        <f>IF(TRIM(Table1[[#This Row],[Budget Code]])=0,"",TRIM(Table1[[#This Row],[Budget Code]]))</f>
        <v/>
      </c>
      <c r="AT734" s="46" t="str">
        <f>IF(Table1[[#This Row],[Line Description]]&lt;&gt;"",Table1[[#This Row],[Line Description]],"")</f>
        <v/>
      </c>
      <c r="AU734" s="46" t="str">
        <f>IF(Table1[[#This Row],[Cur_Amount Debit]]&gt;0,ROUND(Table1[[#This Row],[Cur_Amount Debit]],2),"")</f>
        <v/>
      </c>
      <c r="AV734" s="46" t="str">
        <f>IF(Table1[[#This Row],[Cur_Amount Credit]]&gt;0,ROUND(Table1[[#This Row],[Cur_Amount Credit]],2),"")</f>
        <v/>
      </c>
      <c r="AW734" s="46" t="str">
        <f>LEFT(Table1[[#This Row],[Cur]],3)</f>
        <v/>
      </c>
      <c r="AX734" s="59"/>
      <c r="AY734" s="46"/>
      <c r="AZ734" s="46" t="str">
        <f>IF(Table1[[#This Row],[Cur]]&lt;&gt;"",IF(Table1[[#This Row],[Cur]]="USD","",ExchangeRate),"")</f>
        <v/>
      </c>
      <c r="BA734" s="46" t="str">
        <f>IF(Table1[[#This Row],[Grant]]&lt;&gt;"",VLOOKUP(Table1[[#This Row],[Grant]],Grants!B:D,3),"")</f>
        <v/>
      </c>
      <c r="BB734" s="46" t="str">
        <f>TRIM(Table1[[#This Row],[Vendor ID]])</f>
        <v/>
      </c>
      <c r="BC734">
        <f>IF(Table1[[#This Row],[Reference Number]]=Q733,BC733,BC733+1)</f>
        <v>2</v>
      </c>
    </row>
    <row r="735" spans="1:55" ht="11.25" hidden="1" customHeight="1">
      <c r="A735" s="1"/>
      <c r="B735" s="88" t="str">
        <f>IF(Table1[[#This Row],[Posting Date]]&lt;&gt;"",IF(Table1[[#This Row],[Reference Number]]=Q734,B734+1,1),"")</f>
        <v/>
      </c>
      <c r="C735" s="61"/>
      <c r="D735" s="61"/>
      <c r="E735" s="218"/>
      <c r="F735" s="143" t="str">
        <f>IFERROR(IF(VLOOKUP(Table1[[#This Row],[Budget Code Description]],Dimentions!$X$6:$AC$132,2,FALSE)="","",VLOOKUP(Table1[[#This Row],[Budget Code Description]],Dimentions!$X$6:$AC$132,2,FALSE)),"")</f>
        <v/>
      </c>
      <c r="G735" s="143" t="str">
        <f>IFERROR(VLOOKUP(Table1[[#This Row],[Budget Code Description]],Dimentions!$X$6:$AC$132,3,FALSE),"")</f>
        <v/>
      </c>
      <c r="H735" s="64" t="str">
        <f>IFERROR(VLOOKUP(Table1[[#This Row],[Account]],Dimentions!$S$6:$V$233,2,FALSE),"")</f>
        <v/>
      </c>
      <c r="I735" s="62">
        <f>_xlfn.NUMBERVALUE(LEFT(Table1[[#This Row],[Account]],1))</f>
        <v>0</v>
      </c>
      <c r="J735" s="62" t="str">
        <f>IFERROR(VLOOKUP(Table1[[#This Row],[Budget Code Description]],Table6[#All],7,FALSE),"")</f>
        <v/>
      </c>
      <c r="K735" s="143" t="str">
        <f>IFERROR(VLOOKUP(Table1[[#This Row],[Budget Code Description]],Table6[#All],8,FALSE),"")</f>
        <v/>
      </c>
      <c r="L735" s="63"/>
      <c r="M735" s="65" t="str">
        <f>IFERROR(VLOOKUP(Table1[[#This Row],[Staff ID]],Table2[],2,FALSE),"")</f>
        <v/>
      </c>
      <c r="N735" s="211" t="str">
        <f>IFERROR(IF(VLOOKUP(Table1[[#This Row],[Budget Code Description]],Dimentions!$X$6:$AC$97,4,FALSE)="","",VLOOKUP(Table1[[#This Row],[Budget Code Description]],Dimentions!$X$6:$AC$97,4,FALSE)),"")</f>
        <v/>
      </c>
      <c r="O735" s="65" t="str">
        <f>IFERROR(VLOOKUP(Table1[[#This Row],[Vendor ID]],Table549[],2,FALSE),"")</f>
        <v/>
      </c>
      <c r="P735" s="63"/>
      <c r="Q735" s="143" t="str">
        <f>IF(Table1[[#This Row],[Posting Date]]&lt;&gt;"",$D$9,"")</f>
        <v/>
      </c>
      <c r="R735" s="159" t="str">
        <f>IF(Table1[[#This Row],[Posting Date]]&lt;&gt;"",$D$10,"")</f>
        <v/>
      </c>
      <c r="S735" s="66"/>
      <c r="T735" s="63"/>
      <c r="U735" s="67"/>
      <c r="V735" s="67"/>
      <c r="W735" s="67" t="str">
        <f t="shared" si="11"/>
        <v/>
      </c>
      <c r="X735" s="161" t="str">
        <f>IF(E735="","",(IF(Table1[[#This Row],[Cur]]="USD",Table1[[#This Row],[Cur_Amount Debit]],Table1[[#This Row],[Cur_Amount Debit]]/Table1[[#This Row],[Exchange Rate]])))</f>
        <v/>
      </c>
      <c r="Y735" s="161" t="str">
        <f>IF(E735="","",(IF(Table1[[#This Row],[Cur]]="USD",Table1[[#This Row],[Cur_Amount Credit]],Table1[[#This Row],[Cur_Amount Credit]]/ExchangeRate)))</f>
        <v/>
      </c>
      <c r="Z735" s="203" t="str">
        <f>IF(E735="","",(Table1[[#This Row],[Debit USD]]-Table1[[#This Row],[Credit USD]]))</f>
        <v/>
      </c>
      <c r="AA735" s="122"/>
      <c r="AB735" s="1"/>
      <c r="AC735" s="15"/>
      <c r="AD735" s="15" t="str">
        <f>IF(AND(OR(Table1[[#This Row],[Account]]="15030",Table1[[#This Row],[Account]]="15035",Table1[[#This Row],[Account]]="20150"),Table1[[#This Row],[Vendor ID]]=""),1,"")</f>
        <v/>
      </c>
      <c r="AE735" s="15"/>
      <c r="AF735" s="15"/>
      <c r="AG735" s="15"/>
      <c r="AH735" s="46" t="str">
        <f>IF(Table1[[#This Row],[Posting Date]]&lt;&gt;"","GJ-"&amp;CountryID,"")</f>
        <v/>
      </c>
      <c r="AI735" s="59" t="str">
        <f>IF(Table1[[#This Row],[Posting Date]]&lt;&gt;"",Table1[[#This Row],[Posting Date]],"")</f>
        <v/>
      </c>
      <c r="AJ735" s="46"/>
      <c r="AK735" s="46" t="str">
        <f>IF(Table1[[#This Row],[Description]]&lt;&gt;"",Table1[[#This Row],[Description]],"")</f>
        <v/>
      </c>
      <c r="AL735" s="46" t="str">
        <f>IF(Table1[[#This Row],[Posting Date]]&lt;&gt;"",Table1[[#This Row],[Reference Number]],"")</f>
        <v/>
      </c>
      <c r="AM735" s="46" t="str">
        <f>TRIM(Table1[[#This Row],[Line '#]])</f>
        <v/>
      </c>
      <c r="AN735" s="46" t="str">
        <f>TRIM(Table1[[#This Row],[Account]])</f>
        <v/>
      </c>
      <c r="AO735" s="46" t="str">
        <f>IF(Table1[[#This Row],[Posting Date]]&lt;&gt;"",$D$5,"")</f>
        <v/>
      </c>
      <c r="AP735" s="46" t="str">
        <f>TRIM(Table1[[#This Row],[Departments-Prgrams]])</f>
        <v/>
      </c>
      <c r="AQ735" s="46" t="str">
        <f>TRIM(Table1[[#This Row],[Grant]])</f>
        <v/>
      </c>
      <c r="AR735" s="46" t="str">
        <f>TRIM(Table1[[#This Row],[Staff ID]])</f>
        <v/>
      </c>
      <c r="AS735" s="46" t="str">
        <f>IF(TRIM(Table1[[#This Row],[Budget Code]])=0,"",TRIM(Table1[[#This Row],[Budget Code]]))</f>
        <v/>
      </c>
      <c r="AT735" s="46" t="str">
        <f>IF(Table1[[#This Row],[Line Description]]&lt;&gt;"",Table1[[#This Row],[Line Description]],"")</f>
        <v/>
      </c>
      <c r="AU735" s="46" t="str">
        <f>IF(Table1[[#This Row],[Cur_Amount Debit]]&gt;0,ROUND(Table1[[#This Row],[Cur_Amount Debit]],2),"")</f>
        <v/>
      </c>
      <c r="AV735" s="46" t="str">
        <f>IF(Table1[[#This Row],[Cur_Amount Credit]]&gt;0,ROUND(Table1[[#This Row],[Cur_Amount Credit]],2),"")</f>
        <v/>
      </c>
      <c r="AW735" s="46" t="str">
        <f>LEFT(Table1[[#This Row],[Cur]],3)</f>
        <v/>
      </c>
      <c r="AX735" s="59"/>
      <c r="AY735" s="46"/>
      <c r="AZ735" s="46" t="str">
        <f>IF(Table1[[#This Row],[Cur]]&lt;&gt;"",IF(Table1[[#This Row],[Cur]]="USD","",ExchangeRate),"")</f>
        <v/>
      </c>
      <c r="BA735" s="46" t="str">
        <f>IF(Table1[[#This Row],[Grant]]&lt;&gt;"",VLOOKUP(Table1[[#This Row],[Grant]],Grants!B:D,3),"")</f>
        <v/>
      </c>
      <c r="BB735" s="46" t="str">
        <f>TRIM(Table1[[#This Row],[Vendor ID]])</f>
        <v/>
      </c>
      <c r="BC735">
        <f>IF(Table1[[#This Row],[Reference Number]]=Q734,BC734,BC734+1)</f>
        <v>2</v>
      </c>
    </row>
    <row r="736" spans="1:55" ht="11.25" hidden="1" customHeight="1">
      <c r="A736" s="1"/>
      <c r="B736" s="88" t="str">
        <f>IF(Table1[[#This Row],[Posting Date]]&lt;&gt;"",IF(Table1[[#This Row],[Reference Number]]=Q735,B735+1,1),"")</f>
        <v/>
      </c>
      <c r="C736" s="61"/>
      <c r="D736" s="61"/>
      <c r="E736" s="218"/>
      <c r="F736" s="143" t="str">
        <f>IFERROR(IF(VLOOKUP(Table1[[#This Row],[Budget Code Description]],Dimentions!$X$6:$AC$132,2,FALSE)="","",VLOOKUP(Table1[[#This Row],[Budget Code Description]],Dimentions!$X$6:$AC$132,2,FALSE)),"")</f>
        <v/>
      </c>
      <c r="G736" s="143" t="str">
        <f>IFERROR(VLOOKUP(Table1[[#This Row],[Budget Code Description]],Dimentions!$X$6:$AC$132,3,FALSE),"")</f>
        <v/>
      </c>
      <c r="H736" s="64" t="str">
        <f>IFERROR(VLOOKUP(Table1[[#This Row],[Account]],Dimentions!$S$6:$V$233,2,FALSE),"")</f>
        <v/>
      </c>
      <c r="I736" s="62">
        <f>_xlfn.NUMBERVALUE(LEFT(Table1[[#This Row],[Account]],1))</f>
        <v>0</v>
      </c>
      <c r="J736" s="62" t="str">
        <f>IFERROR(VLOOKUP(Table1[[#This Row],[Budget Code Description]],Table6[#All],7,FALSE),"")</f>
        <v/>
      </c>
      <c r="K736" s="143" t="str">
        <f>IFERROR(VLOOKUP(Table1[[#This Row],[Budget Code Description]],Table6[#All],8,FALSE),"")</f>
        <v/>
      </c>
      <c r="L736" s="63"/>
      <c r="M736" s="65" t="str">
        <f>IFERROR(VLOOKUP(Table1[[#This Row],[Staff ID]],Table2[],2,FALSE),"")</f>
        <v/>
      </c>
      <c r="N736" s="211" t="str">
        <f>IFERROR(IF(VLOOKUP(Table1[[#This Row],[Budget Code Description]],Dimentions!$X$6:$AC$97,4,FALSE)="","",VLOOKUP(Table1[[#This Row],[Budget Code Description]],Dimentions!$X$6:$AC$97,4,FALSE)),"")</f>
        <v/>
      </c>
      <c r="O736" s="65" t="str">
        <f>IFERROR(VLOOKUP(Table1[[#This Row],[Vendor ID]],Table549[],2,FALSE),"")</f>
        <v/>
      </c>
      <c r="P736" s="63"/>
      <c r="Q736" s="143" t="str">
        <f>IF(Table1[[#This Row],[Posting Date]]&lt;&gt;"",$D$9,"")</f>
        <v/>
      </c>
      <c r="R736" s="159" t="str">
        <f>IF(Table1[[#This Row],[Posting Date]]&lt;&gt;"",$D$10,"")</f>
        <v/>
      </c>
      <c r="S736" s="66"/>
      <c r="T736" s="63"/>
      <c r="U736" s="67"/>
      <c r="V736" s="67"/>
      <c r="W736" s="67" t="str">
        <f t="shared" si="11"/>
        <v/>
      </c>
      <c r="X736" s="161" t="str">
        <f>IF(E736="","",(IF(Table1[[#This Row],[Cur]]="USD",Table1[[#This Row],[Cur_Amount Debit]],Table1[[#This Row],[Cur_Amount Debit]]/Table1[[#This Row],[Exchange Rate]])))</f>
        <v/>
      </c>
      <c r="Y736" s="161" t="str">
        <f>IF(E736="","",(IF(Table1[[#This Row],[Cur]]="USD",Table1[[#This Row],[Cur_Amount Credit]],Table1[[#This Row],[Cur_Amount Credit]]/ExchangeRate)))</f>
        <v/>
      </c>
      <c r="Z736" s="203" t="str">
        <f>IF(E736="","",(Table1[[#This Row],[Debit USD]]-Table1[[#This Row],[Credit USD]]))</f>
        <v/>
      </c>
      <c r="AA736" s="122"/>
      <c r="AB736" s="1"/>
      <c r="AC736" s="15"/>
      <c r="AD736" s="15" t="str">
        <f>IF(AND(OR(Table1[[#This Row],[Account]]="15030",Table1[[#This Row],[Account]]="15035",Table1[[#This Row],[Account]]="20150"),Table1[[#This Row],[Vendor ID]]=""),1,"")</f>
        <v/>
      </c>
      <c r="AE736" s="15"/>
      <c r="AF736" s="15"/>
      <c r="AG736" s="15"/>
      <c r="AH736" s="46" t="str">
        <f>IF(Table1[[#This Row],[Posting Date]]&lt;&gt;"","GJ-"&amp;CountryID,"")</f>
        <v/>
      </c>
      <c r="AI736" s="59" t="str">
        <f>IF(Table1[[#This Row],[Posting Date]]&lt;&gt;"",Table1[[#This Row],[Posting Date]],"")</f>
        <v/>
      </c>
      <c r="AJ736" s="46"/>
      <c r="AK736" s="46" t="str">
        <f>IF(Table1[[#This Row],[Description]]&lt;&gt;"",Table1[[#This Row],[Description]],"")</f>
        <v/>
      </c>
      <c r="AL736" s="46" t="str">
        <f>IF(Table1[[#This Row],[Posting Date]]&lt;&gt;"",Table1[[#This Row],[Reference Number]],"")</f>
        <v/>
      </c>
      <c r="AM736" s="46" t="str">
        <f>TRIM(Table1[[#This Row],[Line '#]])</f>
        <v/>
      </c>
      <c r="AN736" s="46" t="str">
        <f>TRIM(Table1[[#This Row],[Account]])</f>
        <v/>
      </c>
      <c r="AO736" s="46" t="str">
        <f>IF(Table1[[#This Row],[Posting Date]]&lt;&gt;"",$D$5,"")</f>
        <v/>
      </c>
      <c r="AP736" s="46" t="str">
        <f>TRIM(Table1[[#This Row],[Departments-Prgrams]])</f>
        <v/>
      </c>
      <c r="AQ736" s="46" t="str">
        <f>TRIM(Table1[[#This Row],[Grant]])</f>
        <v/>
      </c>
      <c r="AR736" s="46" t="str">
        <f>TRIM(Table1[[#This Row],[Staff ID]])</f>
        <v/>
      </c>
      <c r="AS736" s="46" t="str">
        <f>IF(TRIM(Table1[[#This Row],[Budget Code]])=0,"",TRIM(Table1[[#This Row],[Budget Code]]))</f>
        <v/>
      </c>
      <c r="AT736" s="46" t="str">
        <f>IF(Table1[[#This Row],[Line Description]]&lt;&gt;"",Table1[[#This Row],[Line Description]],"")</f>
        <v/>
      </c>
      <c r="AU736" s="46" t="str">
        <f>IF(Table1[[#This Row],[Cur_Amount Debit]]&gt;0,ROUND(Table1[[#This Row],[Cur_Amount Debit]],2),"")</f>
        <v/>
      </c>
      <c r="AV736" s="46" t="str">
        <f>IF(Table1[[#This Row],[Cur_Amount Credit]]&gt;0,ROUND(Table1[[#This Row],[Cur_Amount Credit]],2),"")</f>
        <v/>
      </c>
      <c r="AW736" s="46" t="str">
        <f>LEFT(Table1[[#This Row],[Cur]],3)</f>
        <v/>
      </c>
      <c r="AX736" s="59"/>
      <c r="AY736" s="46"/>
      <c r="AZ736" s="46" t="str">
        <f>IF(Table1[[#This Row],[Cur]]&lt;&gt;"",IF(Table1[[#This Row],[Cur]]="USD","",ExchangeRate),"")</f>
        <v/>
      </c>
      <c r="BA736" s="46" t="str">
        <f>IF(Table1[[#This Row],[Grant]]&lt;&gt;"",VLOOKUP(Table1[[#This Row],[Grant]],Grants!B:D,3),"")</f>
        <v/>
      </c>
      <c r="BB736" s="46" t="str">
        <f>TRIM(Table1[[#This Row],[Vendor ID]])</f>
        <v/>
      </c>
      <c r="BC736">
        <f>IF(Table1[[#This Row],[Reference Number]]=Q735,BC735,BC735+1)</f>
        <v>2</v>
      </c>
    </row>
    <row r="737" spans="1:55" ht="11.25" hidden="1" customHeight="1">
      <c r="A737" s="1"/>
      <c r="B737" s="88" t="str">
        <f>IF(Table1[[#This Row],[Posting Date]]&lt;&gt;"",IF(Table1[[#This Row],[Reference Number]]=Q736,B736+1,1),"")</f>
        <v/>
      </c>
      <c r="C737" s="61"/>
      <c r="D737" s="61"/>
      <c r="E737" s="218"/>
      <c r="F737" s="143" t="str">
        <f>IFERROR(IF(VLOOKUP(Table1[[#This Row],[Budget Code Description]],Dimentions!$X$6:$AC$132,2,FALSE)="","",VLOOKUP(Table1[[#This Row],[Budget Code Description]],Dimentions!$X$6:$AC$132,2,FALSE)),"")</f>
        <v/>
      </c>
      <c r="G737" s="143" t="str">
        <f>IFERROR(VLOOKUP(Table1[[#This Row],[Budget Code Description]],Dimentions!$X$6:$AC$132,3,FALSE),"")</f>
        <v/>
      </c>
      <c r="H737" s="64" t="str">
        <f>IFERROR(VLOOKUP(Table1[[#This Row],[Account]],Dimentions!$S$6:$V$233,2,FALSE),"")</f>
        <v/>
      </c>
      <c r="I737" s="62">
        <f>_xlfn.NUMBERVALUE(LEFT(Table1[[#This Row],[Account]],1))</f>
        <v>0</v>
      </c>
      <c r="J737" s="62" t="str">
        <f>IFERROR(VLOOKUP(Table1[[#This Row],[Budget Code Description]],Table6[#All],7,FALSE),"")</f>
        <v/>
      </c>
      <c r="K737" s="143" t="str">
        <f>IFERROR(VLOOKUP(Table1[[#This Row],[Budget Code Description]],Table6[#All],8,FALSE),"")</f>
        <v/>
      </c>
      <c r="L737" s="63"/>
      <c r="M737" s="65" t="str">
        <f>IFERROR(VLOOKUP(Table1[[#This Row],[Staff ID]],Table2[],2,FALSE),"")</f>
        <v/>
      </c>
      <c r="N737" s="211" t="str">
        <f>IFERROR(IF(VLOOKUP(Table1[[#This Row],[Budget Code Description]],Dimentions!$X$6:$AC$97,4,FALSE)="","",VLOOKUP(Table1[[#This Row],[Budget Code Description]],Dimentions!$X$6:$AC$97,4,FALSE)),"")</f>
        <v/>
      </c>
      <c r="O737" s="65" t="str">
        <f>IFERROR(VLOOKUP(Table1[[#This Row],[Vendor ID]],Table549[],2,FALSE),"")</f>
        <v/>
      </c>
      <c r="P737" s="63"/>
      <c r="Q737" s="143" t="str">
        <f>IF(Table1[[#This Row],[Posting Date]]&lt;&gt;"",$D$9,"")</f>
        <v/>
      </c>
      <c r="R737" s="159" t="str">
        <f>IF(Table1[[#This Row],[Posting Date]]&lt;&gt;"",$D$10,"")</f>
        <v/>
      </c>
      <c r="S737" s="66"/>
      <c r="T737" s="63"/>
      <c r="U737" s="67"/>
      <c r="V737" s="67"/>
      <c r="W737" s="67" t="str">
        <f t="shared" si="11"/>
        <v/>
      </c>
      <c r="X737" s="161" t="str">
        <f>IF(E737="","",(IF(Table1[[#This Row],[Cur]]="USD",Table1[[#This Row],[Cur_Amount Debit]],Table1[[#This Row],[Cur_Amount Debit]]/Table1[[#This Row],[Exchange Rate]])))</f>
        <v/>
      </c>
      <c r="Y737" s="161" t="str">
        <f>IF(E737="","",(IF(Table1[[#This Row],[Cur]]="USD",Table1[[#This Row],[Cur_Amount Credit]],Table1[[#This Row],[Cur_Amount Credit]]/ExchangeRate)))</f>
        <v/>
      </c>
      <c r="Z737" s="203" t="str">
        <f>IF(E737="","",(Table1[[#This Row],[Debit USD]]-Table1[[#This Row],[Credit USD]]))</f>
        <v/>
      </c>
      <c r="AA737" s="122"/>
      <c r="AB737" s="1"/>
      <c r="AC737" s="15"/>
      <c r="AD737" s="15" t="str">
        <f>IF(AND(OR(Table1[[#This Row],[Account]]="15030",Table1[[#This Row],[Account]]="15035",Table1[[#This Row],[Account]]="20150"),Table1[[#This Row],[Vendor ID]]=""),1,"")</f>
        <v/>
      </c>
      <c r="AE737" s="15"/>
      <c r="AF737" s="15"/>
      <c r="AG737" s="15"/>
      <c r="AH737" s="46" t="str">
        <f>IF(Table1[[#This Row],[Posting Date]]&lt;&gt;"","GJ-"&amp;CountryID,"")</f>
        <v/>
      </c>
      <c r="AI737" s="59" t="str">
        <f>IF(Table1[[#This Row],[Posting Date]]&lt;&gt;"",Table1[[#This Row],[Posting Date]],"")</f>
        <v/>
      </c>
      <c r="AJ737" s="46"/>
      <c r="AK737" s="46" t="str">
        <f>IF(Table1[[#This Row],[Description]]&lt;&gt;"",Table1[[#This Row],[Description]],"")</f>
        <v/>
      </c>
      <c r="AL737" s="46" t="str">
        <f>IF(Table1[[#This Row],[Posting Date]]&lt;&gt;"",Table1[[#This Row],[Reference Number]],"")</f>
        <v/>
      </c>
      <c r="AM737" s="46" t="str">
        <f>TRIM(Table1[[#This Row],[Line '#]])</f>
        <v/>
      </c>
      <c r="AN737" s="46" t="str">
        <f>TRIM(Table1[[#This Row],[Account]])</f>
        <v/>
      </c>
      <c r="AO737" s="46" t="str">
        <f>IF(Table1[[#This Row],[Posting Date]]&lt;&gt;"",$D$5,"")</f>
        <v/>
      </c>
      <c r="AP737" s="46" t="str">
        <f>TRIM(Table1[[#This Row],[Departments-Prgrams]])</f>
        <v/>
      </c>
      <c r="AQ737" s="46" t="str">
        <f>TRIM(Table1[[#This Row],[Grant]])</f>
        <v/>
      </c>
      <c r="AR737" s="46" t="str">
        <f>TRIM(Table1[[#This Row],[Staff ID]])</f>
        <v/>
      </c>
      <c r="AS737" s="46" t="str">
        <f>IF(TRIM(Table1[[#This Row],[Budget Code]])=0,"",TRIM(Table1[[#This Row],[Budget Code]]))</f>
        <v/>
      </c>
      <c r="AT737" s="46" t="str">
        <f>IF(Table1[[#This Row],[Line Description]]&lt;&gt;"",Table1[[#This Row],[Line Description]],"")</f>
        <v/>
      </c>
      <c r="AU737" s="46" t="str">
        <f>IF(Table1[[#This Row],[Cur_Amount Debit]]&gt;0,ROUND(Table1[[#This Row],[Cur_Amount Debit]],2),"")</f>
        <v/>
      </c>
      <c r="AV737" s="46" t="str">
        <f>IF(Table1[[#This Row],[Cur_Amount Credit]]&gt;0,ROUND(Table1[[#This Row],[Cur_Amount Credit]],2),"")</f>
        <v/>
      </c>
      <c r="AW737" s="46" t="str">
        <f>LEFT(Table1[[#This Row],[Cur]],3)</f>
        <v/>
      </c>
      <c r="AX737" s="59"/>
      <c r="AY737" s="46"/>
      <c r="AZ737" s="46" t="str">
        <f>IF(Table1[[#This Row],[Cur]]&lt;&gt;"",IF(Table1[[#This Row],[Cur]]="USD","",ExchangeRate),"")</f>
        <v/>
      </c>
      <c r="BA737" s="46" t="str">
        <f>IF(Table1[[#This Row],[Grant]]&lt;&gt;"",VLOOKUP(Table1[[#This Row],[Grant]],Grants!B:D,3),"")</f>
        <v/>
      </c>
      <c r="BB737" s="46" t="str">
        <f>TRIM(Table1[[#This Row],[Vendor ID]])</f>
        <v/>
      </c>
      <c r="BC737">
        <f>IF(Table1[[#This Row],[Reference Number]]=Q736,BC736,BC736+1)</f>
        <v>2</v>
      </c>
    </row>
    <row r="738" spans="1:55" ht="11.25" hidden="1" customHeight="1">
      <c r="A738" s="1"/>
      <c r="B738" s="88" t="str">
        <f>IF(Table1[[#This Row],[Posting Date]]&lt;&gt;"",IF(Table1[[#This Row],[Reference Number]]=Q737,B737+1,1),"")</f>
        <v/>
      </c>
      <c r="C738" s="61"/>
      <c r="D738" s="61"/>
      <c r="E738" s="218"/>
      <c r="F738" s="143" t="str">
        <f>IFERROR(IF(VLOOKUP(Table1[[#This Row],[Budget Code Description]],Dimentions!$X$6:$AC$132,2,FALSE)="","",VLOOKUP(Table1[[#This Row],[Budget Code Description]],Dimentions!$X$6:$AC$132,2,FALSE)),"")</f>
        <v/>
      </c>
      <c r="G738" s="143" t="str">
        <f>IFERROR(VLOOKUP(Table1[[#This Row],[Budget Code Description]],Dimentions!$X$6:$AC$132,3,FALSE),"")</f>
        <v/>
      </c>
      <c r="H738" s="64" t="str">
        <f>IFERROR(VLOOKUP(Table1[[#This Row],[Account]],Dimentions!$S$6:$V$233,2,FALSE),"")</f>
        <v/>
      </c>
      <c r="I738" s="62">
        <f>_xlfn.NUMBERVALUE(LEFT(Table1[[#This Row],[Account]],1))</f>
        <v>0</v>
      </c>
      <c r="J738" s="62" t="str">
        <f>IFERROR(VLOOKUP(Table1[[#This Row],[Budget Code Description]],Table6[#All],7,FALSE),"")</f>
        <v/>
      </c>
      <c r="K738" s="143" t="str">
        <f>IFERROR(VLOOKUP(Table1[[#This Row],[Budget Code Description]],Table6[#All],8,FALSE),"")</f>
        <v/>
      </c>
      <c r="L738" s="63"/>
      <c r="M738" s="65" t="str">
        <f>IFERROR(VLOOKUP(Table1[[#This Row],[Staff ID]],Table2[],2,FALSE),"")</f>
        <v/>
      </c>
      <c r="N738" s="211" t="str">
        <f>IFERROR(IF(VLOOKUP(Table1[[#This Row],[Budget Code Description]],Dimentions!$X$6:$AC$97,4,FALSE)="","",VLOOKUP(Table1[[#This Row],[Budget Code Description]],Dimentions!$X$6:$AC$97,4,FALSE)),"")</f>
        <v/>
      </c>
      <c r="O738" s="65" t="str">
        <f>IFERROR(VLOOKUP(Table1[[#This Row],[Vendor ID]],Table549[],2,FALSE),"")</f>
        <v/>
      </c>
      <c r="P738" s="63"/>
      <c r="Q738" s="143" t="str">
        <f>IF(Table1[[#This Row],[Posting Date]]&lt;&gt;"",$D$9,"")</f>
        <v/>
      </c>
      <c r="R738" s="159" t="str">
        <f>IF(Table1[[#This Row],[Posting Date]]&lt;&gt;"",$D$10,"")</f>
        <v/>
      </c>
      <c r="S738" s="66"/>
      <c r="T738" s="63"/>
      <c r="U738" s="67"/>
      <c r="V738" s="67"/>
      <c r="W738" s="67" t="str">
        <f t="shared" si="11"/>
        <v/>
      </c>
      <c r="X738" s="161" t="str">
        <f>IF(E738="","",(IF(Table1[[#This Row],[Cur]]="USD",Table1[[#This Row],[Cur_Amount Debit]],Table1[[#This Row],[Cur_Amount Debit]]/Table1[[#This Row],[Exchange Rate]])))</f>
        <v/>
      </c>
      <c r="Y738" s="161" t="str">
        <f>IF(E738="","",(IF(Table1[[#This Row],[Cur]]="USD",Table1[[#This Row],[Cur_Amount Credit]],Table1[[#This Row],[Cur_Amount Credit]]/ExchangeRate)))</f>
        <v/>
      </c>
      <c r="Z738" s="203" t="str">
        <f>IF(E738="","",(Table1[[#This Row],[Debit USD]]-Table1[[#This Row],[Credit USD]]))</f>
        <v/>
      </c>
      <c r="AA738" s="122"/>
      <c r="AB738" s="1"/>
      <c r="AC738" s="15"/>
      <c r="AD738" s="15" t="str">
        <f>IF(AND(OR(Table1[[#This Row],[Account]]="15030",Table1[[#This Row],[Account]]="15035",Table1[[#This Row],[Account]]="20150"),Table1[[#This Row],[Vendor ID]]=""),1,"")</f>
        <v/>
      </c>
      <c r="AE738" s="15"/>
      <c r="AF738" s="15"/>
      <c r="AG738" s="15"/>
      <c r="AH738" s="46" t="str">
        <f>IF(Table1[[#This Row],[Posting Date]]&lt;&gt;"","GJ-"&amp;CountryID,"")</f>
        <v/>
      </c>
      <c r="AI738" s="59" t="str">
        <f>IF(Table1[[#This Row],[Posting Date]]&lt;&gt;"",Table1[[#This Row],[Posting Date]],"")</f>
        <v/>
      </c>
      <c r="AJ738" s="46"/>
      <c r="AK738" s="46" t="str">
        <f>IF(Table1[[#This Row],[Description]]&lt;&gt;"",Table1[[#This Row],[Description]],"")</f>
        <v/>
      </c>
      <c r="AL738" s="46" t="str">
        <f>IF(Table1[[#This Row],[Posting Date]]&lt;&gt;"",Table1[[#This Row],[Reference Number]],"")</f>
        <v/>
      </c>
      <c r="AM738" s="46" t="str">
        <f>TRIM(Table1[[#This Row],[Line '#]])</f>
        <v/>
      </c>
      <c r="AN738" s="46" t="str">
        <f>TRIM(Table1[[#This Row],[Account]])</f>
        <v/>
      </c>
      <c r="AO738" s="46" t="str">
        <f>IF(Table1[[#This Row],[Posting Date]]&lt;&gt;"",$D$5,"")</f>
        <v/>
      </c>
      <c r="AP738" s="46" t="str">
        <f>TRIM(Table1[[#This Row],[Departments-Prgrams]])</f>
        <v/>
      </c>
      <c r="AQ738" s="46" t="str">
        <f>TRIM(Table1[[#This Row],[Grant]])</f>
        <v/>
      </c>
      <c r="AR738" s="46" t="str">
        <f>TRIM(Table1[[#This Row],[Staff ID]])</f>
        <v/>
      </c>
      <c r="AS738" s="46" t="str">
        <f>IF(TRIM(Table1[[#This Row],[Budget Code]])=0,"",TRIM(Table1[[#This Row],[Budget Code]]))</f>
        <v/>
      </c>
      <c r="AT738" s="46" t="str">
        <f>IF(Table1[[#This Row],[Line Description]]&lt;&gt;"",Table1[[#This Row],[Line Description]],"")</f>
        <v/>
      </c>
      <c r="AU738" s="46" t="str">
        <f>IF(Table1[[#This Row],[Cur_Amount Debit]]&gt;0,ROUND(Table1[[#This Row],[Cur_Amount Debit]],2),"")</f>
        <v/>
      </c>
      <c r="AV738" s="46" t="str">
        <f>IF(Table1[[#This Row],[Cur_Amount Credit]]&gt;0,ROUND(Table1[[#This Row],[Cur_Amount Credit]],2),"")</f>
        <v/>
      </c>
      <c r="AW738" s="46" t="str">
        <f>LEFT(Table1[[#This Row],[Cur]],3)</f>
        <v/>
      </c>
      <c r="AX738" s="59"/>
      <c r="AY738" s="46"/>
      <c r="AZ738" s="46" t="str">
        <f>IF(Table1[[#This Row],[Cur]]&lt;&gt;"",IF(Table1[[#This Row],[Cur]]="USD","",ExchangeRate),"")</f>
        <v/>
      </c>
      <c r="BA738" s="46" t="str">
        <f>IF(Table1[[#This Row],[Grant]]&lt;&gt;"",VLOOKUP(Table1[[#This Row],[Grant]],Grants!B:D,3),"")</f>
        <v/>
      </c>
      <c r="BB738" s="46" t="str">
        <f>TRIM(Table1[[#This Row],[Vendor ID]])</f>
        <v/>
      </c>
      <c r="BC738">
        <f>IF(Table1[[#This Row],[Reference Number]]=Q737,BC737,BC737+1)</f>
        <v>2</v>
      </c>
    </row>
    <row r="739" spans="1:55" ht="11.25" hidden="1" customHeight="1">
      <c r="A739" s="1"/>
      <c r="B739" s="88" t="str">
        <f>IF(Table1[[#This Row],[Posting Date]]&lt;&gt;"",IF(Table1[[#This Row],[Reference Number]]=Q738,B738+1,1),"")</f>
        <v/>
      </c>
      <c r="C739" s="61"/>
      <c r="D739" s="61"/>
      <c r="E739" s="218"/>
      <c r="F739" s="143" t="str">
        <f>IFERROR(IF(VLOOKUP(Table1[[#This Row],[Budget Code Description]],Dimentions!$X$6:$AC$132,2,FALSE)="","",VLOOKUP(Table1[[#This Row],[Budget Code Description]],Dimentions!$X$6:$AC$132,2,FALSE)),"")</f>
        <v/>
      </c>
      <c r="G739" s="143" t="str">
        <f>IFERROR(VLOOKUP(Table1[[#This Row],[Budget Code Description]],Dimentions!$X$6:$AC$132,3,FALSE),"")</f>
        <v/>
      </c>
      <c r="H739" s="64" t="str">
        <f>IFERROR(VLOOKUP(Table1[[#This Row],[Account]],Dimentions!$S$6:$V$233,2,FALSE),"")</f>
        <v/>
      </c>
      <c r="I739" s="62">
        <f>_xlfn.NUMBERVALUE(LEFT(Table1[[#This Row],[Account]],1))</f>
        <v>0</v>
      </c>
      <c r="J739" s="62" t="str">
        <f>IFERROR(VLOOKUP(Table1[[#This Row],[Budget Code Description]],Table6[#All],7,FALSE),"")</f>
        <v/>
      </c>
      <c r="K739" s="143" t="str">
        <f>IFERROR(VLOOKUP(Table1[[#This Row],[Budget Code Description]],Table6[#All],8,FALSE),"")</f>
        <v/>
      </c>
      <c r="L739" s="63"/>
      <c r="M739" s="65" t="str">
        <f>IFERROR(VLOOKUP(Table1[[#This Row],[Staff ID]],Table2[],2,FALSE),"")</f>
        <v/>
      </c>
      <c r="N739" s="211" t="str">
        <f>IFERROR(IF(VLOOKUP(Table1[[#This Row],[Budget Code Description]],Dimentions!$X$6:$AC$97,4,FALSE)="","",VLOOKUP(Table1[[#This Row],[Budget Code Description]],Dimentions!$X$6:$AC$97,4,FALSE)),"")</f>
        <v/>
      </c>
      <c r="O739" s="65" t="str">
        <f>IFERROR(VLOOKUP(Table1[[#This Row],[Vendor ID]],Table549[],2,FALSE),"")</f>
        <v/>
      </c>
      <c r="P739" s="63"/>
      <c r="Q739" s="143" t="str">
        <f>IF(Table1[[#This Row],[Posting Date]]&lt;&gt;"",$D$9,"")</f>
        <v/>
      </c>
      <c r="R739" s="159" t="str">
        <f>IF(Table1[[#This Row],[Posting Date]]&lt;&gt;"",$D$10,"")</f>
        <v/>
      </c>
      <c r="S739" s="66"/>
      <c r="T739" s="63"/>
      <c r="U739" s="67"/>
      <c r="V739" s="67"/>
      <c r="W739" s="67" t="str">
        <f t="shared" si="11"/>
        <v/>
      </c>
      <c r="X739" s="161" t="str">
        <f>IF(E739="","",(IF(Table1[[#This Row],[Cur]]="USD",Table1[[#This Row],[Cur_Amount Debit]],Table1[[#This Row],[Cur_Amount Debit]]/Table1[[#This Row],[Exchange Rate]])))</f>
        <v/>
      </c>
      <c r="Y739" s="161" t="str">
        <f>IF(E739="","",(IF(Table1[[#This Row],[Cur]]="USD",Table1[[#This Row],[Cur_Amount Credit]],Table1[[#This Row],[Cur_Amount Credit]]/ExchangeRate)))</f>
        <v/>
      </c>
      <c r="Z739" s="203" t="str">
        <f>IF(E739="","",(Table1[[#This Row],[Debit USD]]-Table1[[#This Row],[Credit USD]]))</f>
        <v/>
      </c>
      <c r="AA739" s="122"/>
      <c r="AB739" s="1"/>
      <c r="AC739" s="15"/>
      <c r="AD739" s="15" t="str">
        <f>IF(AND(OR(Table1[[#This Row],[Account]]="15030",Table1[[#This Row],[Account]]="15035",Table1[[#This Row],[Account]]="20150"),Table1[[#This Row],[Vendor ID]]=""),1,"")</f>
        <v/>
      </c>
      <c r="AE739" s="15"/>
      <c r="AF739" s="15"/>
      <c r="AG739" s="15"/>
      <c r="AH739" s="46" t="str">
        <f>IF(Table1[[#This Row],[Posting Date]]&lt;&gt;"","GJ-"&amp;CountryID,"")</f>
        <v/>
      </c>
      <c r="AI739" s="59" t="str">
        <f>IF(Table1[[#This Row],[Posting Date]]&lt;&gt;"",Table1[[#This Row],[Posting Date]],"")</f>
        <v/>
      </c>
      <c r="AJ739" s="46"/>
      <c r="AK739" s="46" t="str">
        <f>IF(Table1[[#This Row],[Description]]&lt;&gt;"",Table1[[#This Row],[Description]],"")</f>
        <v/>
      </c>
      <c r="AL739" s="46" t="str">
        <f>IF(Table1[[#This Row],[Posting Date]]&lt;&gt;"",Table1[[#This Row],[Reference Number]],"")</f>
        <v/>
      </c>
      <c r="AM739" s="46" t="str">
        <f>TRIM(Table1[[#This Row],[Line '#]])</f>
        <v/>
      </c>
      <c r="AN739" s="46" t="str">
        <f>TRIM(Table1[[#This Row],[Account]])</f>
        <v/>
      </c>
      <c r="AO739" s="46" t="str">
        <f>IF(Table1[[#This Row],[Posting Date]]&lt;&gt;"",$D$5,"")</f>
        <v/>
      </c>
      <c r="AP739" s="46" t="str">
        <f>TRIM(Table1[[#This Row],[Departments-Prgrams]])</f>
        <v/>
      </c>
      <c r="AQ739" s="46" t="str">
        <f>TRIM(Table1[[#This Row],[Grant]])</f>
        <v/>
      </c>
      <c r="AR739" s="46" t="str">
        <f>TRIM(Table1[[#This Row],[Staff ID]])</f>
        <v/>
      </c>
      <c r="AS739" s="46" t="str">
        <f>IF(TRIM(Table1[[#This Row],[Budget Code]])=0,"",TRIM(Table1[[#This Row],[Budget Code]]))</f>
        <v/>
      </c>
      <c r="AT739" s="46" t="str">
        <f>IF(Table1[[#This Row],[Line Description]]&lt;&gt;"",Table1[[#This Row],[Line Description]],"")</f>
        <v/>
      </c>
      <c r="AU739" s="46" t="str">
        <f>IF(Table1[[#This Row],[Cur_Amount Debit]]&gt;0,ROUND(Table1[[#This Row],[Cur_Amount Debit]],2),"")</f>
        <v/>
      </c>
      <c r="AV739" s="46" t="str">
        <f>IF(Table1[[#This Row],[Cur_Amount Credit]]&gt;0,ROUND(Table1[[#This Row],[Cur_Amount Credit]],2),"")</f>
        <v/>
      </c>
      <c r="AW739" s="46" t="str">
        <f>LEFT(Table1[[#This Row],[Cur]],3)</f>
        <v/>
      </c>
      <c r="AX739" s="59"/>
      <c r="AY739" s="46"/>
      <c r="AZ739" s="46" t="str">
        <f>IF(Table1[[#This Row],[Cur]]&lt;&gt;"",IF(Table1[[#This Row],[Cur]]="USD","",ExchangeRate),"")</f>
        <v/>
      </c>
      <c r="BA739" s="46" t="str">
        <f>IF(Table1[[#This Row],[Grant]]&lt;&gt;"",VLOOKUP(Table1[[#This Row],[Grant]],Grants!B:D,3),"")</f>
        <v/>
      </c>
      <c r="BB739" s="46" t="str">
        <f>TRIM(Table1[[#This Row],[Vendor ID]])</f>
        <v/>
      </c>
      <c r="BC739">
        <f>IF(Table1[[#This Row],[Reference Number]]=Q738,BC738,BC738+1)</f>
        <v>2</v>
      </c>
    </row>
    <row r="740" spans="1:55" ht="11.25" hidden="1" customHeight="1">
      <c r="A740" s="1"/>
      <c r="B740" s="88" t="str">
        <f>IF(Table1[[#This Row],[Posting Date]]&lt;&gt;"",IF(Table1[[#This Row],[Reference Number]]=Q739,B739+1,1),"")</f>
        <v/>
      </c>
      <c r="C740" s="61"/>
      <c r="D740" s="61"/>
      <c r="E740" s="218"/>
      <c r="F740" s="143" t="str">
        <f>IFERROR(IF(VLOOKUP(Table1[[#This Row],[Budget Code Description]],Dimentions!$X$6:$AC$132,2,FALSE)="","",VLOOKUP(Table1[[#This Row],[Budget Code Description]],Dimentions!$X$6:$AC$132,2,FALSE)),"")</f>
        <v/>
      </c>
      <c r="G740" s="143" t="str">
        <f>IFERROR(VLOOKUP(Table1[[#This Row],[Budget Code Description]],Dimentions!$X$6:$AC$132,3,FALSE),"")</f>
        <v/>
      </c>
      <c r="H740" s="64" t="str">
        <f>IFERROR(VLOOKUP(Table1[[#This Row],[Account]],Dimentions!$S$6:$V$233,2,FALSE),"")</f>
        <v/>
      </c>
      <c r="I740" s="62">
        <f>_xlfn.NUMBERVALUE(LEFT(Table1[[#This Row],[Account]],1))</f>
        <v>0</v>
      </c>
      <c r="J740" s="62" t="str">
        <f>IFERROR(VLOOKUP(Table1[[#This Row],[Budget Code Description]],Table6[#All],7,FALSE),"")</f>
        <v/>
      </c>
      <c r="K740" s="143" t="str">
        <f>IFERROR(VLOOKUP(Table1[[#This Row],[Budget Code Description]],Table6[#All],8,FALSE),"")</f>
        <v/>
      </c>
      <c r="L740" s="63"/>
      <c r="M740" s="65" t="str">
        <f>IFERROR(VLOOKUP(Table1[[#This Row],[Staff ID]],Table2[],2,FALSE),"")</f>
        <v/>
      </c>
      <c r="N740" s="211" t="str">
        <f>IFERROR(IF(VLOOKUP(Table1[[#This Row],[Budget Code Description]],Dimentions!$X$6:$AC$97,4,FALSE)="","",VLOOKUP(Table1[[#This Row],[Budget Code Description]],Dimentions!$X$6:$AC$97,4,FALSE)),"")</f>
        <v/>
      </c>
      <c r="O740" s="65" t="str">
        <f>IFERROR(VLOOKUP(Table1[[#This Row],[Vendor ID]],Table549[],2,FALSE),"")</f>
        <v/>
      </c>
      <c r="P740" s="63"/>
      <c r="Q740" s="143" t="str">
        <f>IF(Table1[[#This Row],[Posting Date]]&lt;&gt;"",$D$9,"")</f>
        <v/>
      </c>
      <c r="R740" s="159" t="str">
        <f>IF(Table1[[#This Row],[Posting Date]]&lt;&gt;"",$D$10,"")</f>
        <v/>
      </c>
      <c r="S740" s="66"/>
      <c r="T740" s="63"/>
      <c r="U740" s="67"/>
      <c r="V740" s="67"/>
      <c r="W740" s="67" t="str">
        <f t="shared" si="11"/>
        <v/>
      </c>
      <c r="X740" s="161" t="str">
        <f>IF(E740="","",(IF(Table1[[#This Row],[Cur]]="USD",Table1[[#This Row],[Cur_Amount Debit]],Table1[[#This Row],[Cur_Amount Debit]]/Table1[[#This Row],[Exchange Rate]])))</f>
        <v/>
      </c>
      <c r="Y740" s="161" t="str">
        <f>IF(E740="","",(IF(Table1[[#This Row],[Cur]]="USD",Table1[[#This Row],[Cur_Amount Credit]],Table1[[#This Row],[Cur_Amount Credit]]/ExchangeRate)))</f>
        <v/>
      </c>
      <c r="Z740" s="203" t="str">
        <f>IF(E740="","",(Table1[[#This Row],[Debit USD]]-Table1[[#This Row],[Credit USD]]))</f>
        <v/>
      </c>
      <c r="AA740" s="122"/>
      <c r="AB740" s="1"/>
      <c r="AC740" s="15"/>
      <c r="AD740" s="15" t="str">
        <f>IF(AND(OR(Table1[[#This Row],[Account]]="15030",Table1[[#This Row],[Account]]="15035",Table1[[#This Row],[Account]]="20150"),Table1[[#This Row],[Vendor ID]]=""),1,"")</f>
        <v/>
      </c>
      <c r="AE740" s="15"/>
      <c r="AF740" s="15"/>
      <c r="AG740" s="15"/>
      <c r="AH740" s="46" t="str">
        <f>IF(Table1[[#This Row],[Posting Date]]&lt;&gt;"","GJ-"&amp;CountryID,"")</f>
        <v/>
      </c>
      <c r="AI740" s="59" t="str">
        <f>IF(Table1[[#This Row],[Posting Date]]&lt;&gt;"",Table1[[#This Row],[Posting Date]],"")</f>
        <v/>
      </c>
      <c r="AJ740" s="46"/>
      <c r="AK740" s="46" t="str">
        <f>IF(Table1[[#This Row],[Description]]&lt;&gt;"",Table1[[#This Row],[Description]],"")</f>
        <v/>
      </c>
      <c r="AL740" s="46" t="str">
        <f>IF(Table1[[#This Row],[Posting Date]]&lt;&gt;"",Table1[[#This Row],[Reference Number]],"")</f>
        <v/>
      </c>
      <c r="AM740" s="46" t="str">
        <f>TRIM(Table1[[#This Row],[Line '#]])</f>
        <v/>
      </c>
      <c r="AN740" s="46" t="str">
        <f>TRIM(Table1[[#This Row],[Account]])</f>
        <v/>
      </c>
      <c r="AO740" s="46" t="str">
        <f>IF(Table1[[#This Row],[Posting Date]]&lt;&gt;"",$D$5,"")</f>
        <v/>
      </c>
      <c r="AP740" s="46" t="str">
        <f>TRIM(Table1[[#This Row],[Departments-Prgrams]])</f>
        <v/>
      </c>
      <c r="AQ740" s="46" t="str">
        <f>TRIM(Table1[[#This Row],[Grant]])</f>
        <v/>
      </c>
      <c r="AR740" s="46" t="str">
        <f>TRIM(Table1[[#This Row],[Staff ID]])</f>
        <v/>
      </c>
      <c r="AS740" s="46" t="str">
        <f>IF(TRIM(Table1[[#This Row],[Budget Code]])=0,"",TRIM(Table1[[#This Row],[Budget Code]]))</f>
        <v/>
      </c>
      <c r="AT740" s="46" t="str">
        <f>IF(Table1[[#This Row],[Line Description]]&lt;&gt;"",Table1[[#This Row],[Line Description]],"")</f>
        <v/>
      </c>
      <c r="AU740" s="46" t="str">
        <f>IF(Table1[[#This Row],[Cur_Amount Debit]]&gt;0,ROUND(Table1[[#This Row],[Cur_Amount Debit]],2),"")</f>
        <v/>
      </c>
      <c r="AV740" s="46" t="str">
        <f>IF(Table1[[#This Row],[Cur_Amount Credit]]&gt;0,ROUND(Table1[[#This Row],[Cur_Amount Credit]],2),"")</f>
        <v/>
      </c>
      <c r="AW740" s="46" t="str">
        <f>LEFT(Table1[[#This Row],[Cur]],3)</f>
        <v/>
      </c>
      <c r="AX740" s="59"/>
      <c r="AY740" s="46"/>
      <c r="AZ740" s="46" t="str">
        <f>IF(Table1[[#This Row],[Cur]]&lt;&gt;"",IF(Table1[[#This Row],[Cur]]="USD","",ExchangeRate),"")</f>
        <v/>
      </c>
      <c r="BA740" s="46" t="str">
        <f>IF(Table1[[#This Row],[Grant]]&lt;&gt;"",VLOOKUP(Table1[[#This Row],[Grant]],Grants!B:D,3),"")</f>
        <v/>
      </c>
      <c r="BB740" s="46" t="str">
        <f>TRIM(Table1[[#This Row],[Vendor ID]])</f>
        <v/>
      </c>
      <c r="BC740">
        <f>IF(Table1[[#This Row],[Reference Number]]=Q739,BC739,BC739+1)</f>
        <v>2</v>
      </c>
    </row>
    <row r="741" spans="1:55" ht="11.25" hidden="1" customHeight="1">
      <c r="A741" s="1"/>
      <c r="B741" s="88" t="str">
        <f>IF(Table1[[#This Row],[Posting Date]]&lt;&gt;"",IF(Table1[[#This Row],[Reference Number]]=Q740,B740+1,1),"")</f>
        <v/>
      </c>
      <c r="C741" s="61"/>
      <c r="D741" s="61"/>
      <c r="E741" s="218"/>
      <c r="F741" s="143" t="str">
        <f>IFERROR(IF(VLOOKUP(Table1[[#This Row],[Budget Code Description]],Dimentions!$X$6:$AC$132,2,FALSE)="","",VLOOKUP(Table1[[#This Row],[Budget Code Description]],Dimentions!$X$6:$AC$132,2,FALSE)),"")</f>
        <v/>
      </c>
      <c r="G741" s="143" t="str">
        <f>IFERROR(VLOOKUP(Table1[[#This Row],[Budget Code Description]],Dimentions!$X$6:$AC$132,3,FALSE),"")</f>
        <v/>
      </c>
      <c r="H741" s="64" t="str">
        <f>IFERROR(VLOOKUP(Table1[[#This Row],[Account]],Dimentions!$S$6:$V$233,2,FALSE),"")</f>
        <v/>
      </c>
      <c r="I741" s="62">
        <f>_xlfn.NUMBERVALUE(LEFT(Table1[[#This Row],[Account]],1))</f>
        <v>0</v>
      </c>
      <c r="J741" s="62" t="str">
        <f>IFERROR(VLOOKUP(Table1[[#This Row],[Budget Code Description]],Table6[#All],7,FALSE),"")</f>
        <v/>
      </c>
      <c r="K741" s="143" t="str">
        <f>IFERROR(VLOOKUP(Table1[[#This Row],[Budget Code Description]],Table6[#All],8,FALSE),"")</f>
        <v/>
      </c>
      <c r="L741" s="63"/>
      <c r="M741" s="65" t="str">
        <f>IFERROR(VLOOKUP(Table1[[#This Row],[Staff ID]],Table2[],2,FALSE),"")</f>
        <v/>
      </c>
      <c r="N741" s="211" t="str">
        <f>IFERROR(IF(VLOOKUP(Table1[[#This Row],[Budget Code Description]],Dimentions!$X$6:$AC$97,4,FALSE)="","",VLOOKUP(Table1[[#This Row],[Budget Code Description]],Dimentions!$X$6:$AC$97,4,FALSE)),"")</f>
        <v/>
      </c>
      <c r="O741" s="65" t="str">
        <f>IFERROR(VLOOKUP(Table1[[#This Row],[Vendor ID]],Table549[],2,FALSE),"")</f>
        <v/>
      </c>
      <c r="P741" s="63"/>
      <c r="Q741" s="143" t="str">
        <f>IF(Table1[[#This Row],[Posting Date]]&lt;&gt;"",$D$9,"")</f>
        <v/>
      </c>
      <c r="R741" s="159" t="str">
        <f>IF(Table1[[#This Row],[Posting Date]]&lt;&gt;"",$D$10,"")</f>
        <v/>
      </c>
      <c r="S741" s="66"/>
      <c r="T741" s="63"/>
      <c r="U741" s="67"/>
      <c r="V741" s="67"/>
      <c r="W741" s="67" t="str">
        <f t="shared" si="11"/>
        <v/>
      </c>
      <c r="X741" s="161" t="str">
        <f>IF(E741="","",(IF(Table1[[#This Row],[Cur]]="USD",Table1[[#This Row],[Cur_Amount Debit]],Table1[[#This Row],[Cur_Amount Debit]]/Table1[[#This Row],[Exchange Rate]])))</f>
        <v/>
      </c>
      <c r="Y741" s="161" t="str">
        <f>IF(E741="","",(IF(Table1[[#This Row],[Cur]]="USD",Table1[[#This Row],[Cur_Amount Credit]],Table1[[#This Row],[Cur_Amount Credit]]/ExchangeRate)))</f>
        <v/>
      </c>
      <c r="Z741" s="203" t="str">
        <f>IF(E741="","",(Table1[[#This Row],[Debit USD]]-Table1[[#This Row],[Credit USD]]))</f>
        <v/>
      </c>
      <c r="AA741" s="122"/>
      <c r="AB741" s="1"/>
      <c r="AC741" s="15"/>
      <c r="AD741" s="15" t="str">
        <f>IF(AND(OR(Table1[[#This Row],[Account]]="15030",Table1[[#This Row],[Account]]="15035",Table1[[#This Row],[Account]]="20150"),Table1[[#This Row],[Vendor ID]]=""),1,"")</f>
        <v/>
      </c>
      <c r="AE741" s="15"/>
      <c r="AF741" s="15"/>
      <c r="AG741" s="15"/>
      <c r="AH741" s="46" t="str">
        <f>IF(Table1[[#This Row],[Posting Date]]&lt;&gt;"","GJ-"&amp;CountryID,"")</f>
        <v/>
      </c>
      <c r="AI741" s="59" t="str">
        <f>IF(Table1[[#This Row],[Posting Date]]&lt;&gt;"",Table1[[#This Row],[Posting Date]],"")</f>
        <v/>
      </c>
      <c r="AJ741" s="46"/>
      <c r="AK741" s="46" t="str">
        <f>IF(Table1[[#This Row],[Description]]&lt;&gt;"",Table1[[#This Row],[Description]],"")</f>
        <v/>
      </c>
      <c r="AL741" s="46" t="str">
        <f>IF(Table1[[#This Row],[Posting Date]]&lt;&gt;"",Table1[[#This Row],[Reference Number]],"")</f>
        <v/>
      </c>
      <c r="AM741" s="46" t="str">
        <f>TRIM(Table1[[#This Row],[Line '#]])</f>
        <v/>
      </c>
      <c r="AN741" s="46" t="str">
        <f>TRIM(Table1[[#This Row],[Account]])</f>
        <v/>
      </c>
      <c r="AO741" s="46" t="str">
        <f>IF(Table1[[#This Row],[Posting Date]]&lt;&gt;"",$D$5,"")</f>
        <v/>
      </c>
      <c r="AP741" s="46" t="str">
        <f>TRIM(Table1[[#This Row],[Departments-Prgrams]])</f>
        <v/>
      </c>
      <c r="AQ741" s="46" t="str">
        <f>TRIM(Table1[[#This Row],[Grant]])</f>
        <v/>
      </c>
      <c r="AR741" s="46" t="str">
        <f>TRIM(Table1[[#This Row],[Staff ID]])</f>
        <v/>
      </c>
      <c r="AS741" s="46" t="str">
        <f>IF(TRIM(Table1[[#This Row],[Budget Code]])=0,"",TRIM(Table1[[#This Row],[Budget Code]]))</f>
        <v/>
      </c>
      <c r="AT741" s="46" t="str">
        <f>IF(Table1[[#This Row],[Line Description]]&lt;&gt;"",Table1[[#This Row],[Line Description]],"")</f>
        <v/>
      </c>
      <c r="AU741" s="46" t="str">
        <f>IF(Table1[[#This Row],[Cur_Amount Debit]]&gt;0,ROUND(Table1[[#This Row],[Cur_Amount Debit]],2),"")</f>
        <v/>
      </c>
      <c r="AV741" s="46" t="str">
        <f>IF(Table1[[#This Row],[Cur_Amount Credit]]&gt;0,ROUND(Table1[[#This Row],[Cur_Amount Credit]],2),"")</f>
        <v/>
      </c>
      <c r="AW741" s="46" t="str">
        <f>LEFT(Table1[[#This Row],[Cur]],3)</f>
        <v/>
      </c>
      <c r="AX741" s="59"/>
      <c r="AY741" s="46"/>
      <c r="AZ741" s="46" t="str">
        <f>IF(Table1[[#This Row],[Cur]]&lt;&gt;"",IF(Table1[[#This Row],[Cur]]="USD","",ExchangeRate),"")</f>
        <v/>
      </c>
      <c r="BA741" s="46" t="str">
        <f>IF(Table1[[#This Row],[Grant]]&lt;&gt;"",VLOOKUP(Table1[[#This Row],[Grant]],Grants!B:D,3),"")</f>
        <v/>
      </c>
      <c r="BB741" s="46" t="str">
        <f>TRIM(Table1[[#This Row],[Vendor ID]])</f>
        <v/>
      </c>
      <c r="BC741">
        <f>IF(Table1[[#This Row],[Reference Number]]=Q740,BC740,BC740+1)</f>
        <v>2</v>
      </c>
    </row>
    <row r="742" spans="1:55" ht="11.25" hidden="1" customHeight="1">
      <c r="A742" s="1"/>
      <c r="B742" s="88" t="str">
        <f>IF(Table1[[#This Row],[Posting Date]]&lt;&gt;"",IF(Table1[[#This Row],[Reference Number]]=Q741,B741+1,1),"")</f>
        <v/>
      </c>
      <c r="C742" s="61"/>
      <c r="D742" s="61"/>
      <c r="E742" s="218"/>
      <c r="F742" s="143" t="str">
        <f>IFERROR(IF(VLOOKUP(Table1[[#This Row],[Budget Code Description]],Dimentions!$X$6:$AC$132,2,FALSE)="","",VLOOKUP(Table1[[#This Row],[Budget Code Description]],Dimentions!$X$6:$AC$132,2,FALSE)),"")</f>
        <v/>
      </c>
      <c r="G742" s="143" t="str">
        <f>IFERROR(VLOOKUP(Table1[[#This Row],[Budget Code Description]],Dimentions!$X$6:$AC$132,3,FALSE),"")</f>
        <v/>
      </c>
      <c r="H742" s="64" t="str">
        <f>IFERROR(VLOOKUP(Table1[[#This Row],[Account]],Dimentions!$S$6:$V$233,2,FALSE),"")</f>
        <v/>
      </c>
      <c r="I742" s="62">
        <f>_xlfn.NUMBERVALUE(LEFT(Table1[[#This Row],[Account]],1))</f>
        <v>0</v>
      </c>
      <c r="J742" s="62" t="str">
        <f>IFERROR(VLOOKUP(Table1[[#This Row],[Budget Code Description]],Table6[#All],7,FALSE),"")</f>
        <v/>
      </c>
      <c r="K742" s="143" t="str">
        <f>IFERROR(VLOOKUP(Table1[[#This Row],[Budget Code Description]],Table6[#All],8,FALSE),"")</f>
        <v/>
      </c>
      <c r="L742" s="63"/>
      <c r="M742" s="65" t="str">
        <f>IFERROR(VLOOKUP(Table1[[#This Row],[Staff ID]],Table2[],2,FALSE),"")</f>
        <v/>
      </c>
      <c r="N742" s="211" t="str">
        <f>IFERROR(IF(VLOOKUP(Table1[[#This Row],[Budget Code Description]],Dimentions!$X$6:$AC$97,4,FALSE)="","",VLOOKUP(Table1[[#This Row],[Budget Code Description]],Dimentions!$X$6:$AC$97,4,FALSE)),"")</f>
        <v/>
      </c>
      <c r="O742" s="65" t="str">
        <f>IFERROR(VLOOKUP(Table1[[#This Row],[Vendor ID]],Table549[],2,FALSE),"")</f>
        <v/>
      </c>
      <c r="P742" s="63"/>
      <c r="Q742" s="143" t="str">
        <f>IF(Table1[[#This Row],[Posting Date]]&lt;&gt;"",$D$9,"")</f>
        <v/>
      </c>
      <c r="R742" s="159" t="str">
        <f>IF(Table1[[#This Row],[Posting Date]]&lt;&gt;"",$D$10,"")</f>
        <v/>
      </c>
      <c r="S742" s="66"/>
      <c r="T742" s="63"/>
      <c r="U742" s="67"/>
      <c r="V742" s="67"/>
      <c r="W742" s="67" t="str">
        <f t="shared" si="11"/>
        <v/>
      </c>
      <c r="X742" s="161" t="str">
        <f>IF(E742="","",(IF(Table1[[#This Row],[Cur]]="USD",Table1[[#This Row],[Cur_Amount Debit]],Table1[[#This Row],[Cur_Amount Debit]]/Table1[[#This Row],[Exchange Rate]])))</f>
        <v/>
      </c>
      <c r="Y742" s="161" t="str">
        <f>IF(E742="","",(IF(Table1[[#This Row],[Cur]]="USD",Table1[[#This Row],[Cur_Amount Credit]],Table1[[#This Row],[Cur_Amount Credit]]/ExchangeRate)))</f>
        <v/>
      </c>
      <c r="Z742" s="203" t="str">
        <f>IF(E742="","",(Table1[[#This Row],[Debit USD]]-Table1[[#This Row],[Credit USD]]))</f>
        <v/>
      </c>
      <c r="AA742" s="122"/>
      <c r="AB742" s="1"/>
      <c r="AC742" s="15"/>
      <c r="AD742" s="15" t="str">
        <f>IF(AND(OR(Table1[[#This Row],[Account]]="15030",Table1[[#This Row],[Account]]="15035",Table1[[#This Row],[Account]]="20150"),Table1[[#This Row],[Vendor ID]]=""),1,"")</f>
        <v/>
      </c>
      <c r="AE742" s="15"/>
      <c r="AF742" s="15"/>
      <c r="AG742" s="15"/>
      <c r="AH742" s="46" t="str">
        <f>IF(Table1[[#This Row],[Posting Date]]&lt;&gt;"","GJ-"&amp;CountryID,"")</f>
        <v/>
      </c>
      <c r="AI742" s="59" t="str">
        <f>IF(Table1[[#This Row],[Posting Date]]&lt;&gt;"",Table1[[#This Row],[Posting Date]],"")</f>
        <v/>
      </c>
      <c r="AJ742" s="46"/>
      <c r="AK742" s="46" t="str">
        <f>IF(Table1[[#This Row],[Description]]&lt;&gt;"",Table1[[#This Row],[Description]],"")</f>
        <v/>
      </c>
      <c r="AL742" s="46" t="str">
        <f>IF(Table1[[#This Row],[Posting Date]]&lt;&gt;"",Table1[[#This Row],[Reference Number]],"")</f>
        <v/>
      </c>
      <c r="AM742" s="46" t="str">
        <f>TRIM(Table1[[#This Row],[Line '#]])</f>
        <v/>
      </c>
      <c r="AN742" s="46" t="str">
        <f>TRIM(Table1[[#This Row],[Account]])</f>
        <v/>
      </c>
      <c r="AO742" s="46" t="str">
        <f>IF(Table1[[#This Row],[Posting Date]]&lt;&gt;"",$D$5,"")</f>
        <v/>
      </c>
      <c r="AP742" s="46" t="str">
        <f>TRIM(Table1[[#This Row],[Departments-Prgrams]])</f>
        <v/>
      </c>
      <c r="AQ742" s="46" t="str">
        <f>TRIM(Table1[[#This Row],[Grant]])</f>
        <v/>
      </c>
      <c r="AR742" s="46" t="str">
        <f>TRIM(Table1[[#This Row],[Staff ID]])</f>
        <v/>
      </c>
      <c r="AS742" s="46" t="str">
        <f>IF(TRIM(Table1[[#This Row],[Budget Code]])=0,"",TRIM(Table1[[#This Row],[Budget Code]]))</f>
        <v/>
      </c>
      <c r="AT742" s="46" t="str">
        <f>IF(Table1[[#This Row],[Line Description]]&lt;&gt;"",Table1[[#This Row],[Line Description]],"")</f>
        <v/>
      </c>
      <c r="AU742" s="46" t="str">
        <f>IF(Table1[[#This Row],[Cur_Amount Debit]]&gt;0,ROUND(Table1[[#This Row],[Cur_Amount Debit]],2),"")</f>
        <v/>
      </c>
      <c r="AV742" s="46" t="str">
        <f>IF(Table1[[#This Row],[Cur_Amount Credit]]&gt;0,ROUND(Table1[[#This Row],[Cur_Amount Credit]],2),"")</f>
        <v/>
      </c>
      <c r="AW742" s="46" t="str">
        <f>LEFT(Table1[[#This Row],[Cur]],3)</f>
        <v/>
      </c>
      <c r="AX742" s="59"/>
      <c r="AY742" s="46"/>
      <c r="AZ742" s="46" t="str">
        <f>IF(Table1[[#This Row],[Cur]]&lt;&gt;"",IF(Table1[[#This Row],[Cur]]="USD","",ExchangeRate),"")</f>
        <v/>
      </c>
      <c r="BA742" s="46" t="str">
        <f>IF(Table1[[#This Row],[Grant]]&lt;&gt;"",VLOOKUP(Table1[[#This Row],[Grant]],Grants!B:D,3),"")</f>
        <v/>
      </c>
      <c r="BB742" s="46" t="str">
        <f>TRIM(Table1[[#This Row],[Vendor ID]])</f>
        <v/>
      </c>
      <c r="BC742">
        <f>IF(Table1[[#This Row],[Reference Number]]=Q741,BC741,BC741+1)</f>
        <v>2</v>
      </c>
    </row>
    <row r="743" spans="1:55" ht="11.25" hidden="1" customHeight="1">
      <c r="A743" s="1"/>
      <c r="B743" s="88" t="str">
        <f>IF(Table1[[#This Row],[Posting Date]]&lt;&gt;"",IF(Table1[[#This Row],[Reference Number]]=Q742,B742+1,1),"")</f>
        <v/>
      </c>
      <c r="C743" s="61"/>
      <c r="D743" s="61"/>
      <c r="E743" s="218"/>
      <c r="F743" s="143" t="str">
        <f>IFERROR(IF(VLOOKUP(Table1[[#This Row],[Budget Code Description]],Dimentions!$X$6:$AC$132,2,FALSE)="","",VLOOKUP(Table1[[#This Row],[Budget Code Description]],Dimentions!$X$6:$AC$132,2,FALSE)),"")</f>
        <v/>
      </c>
      <c r="G743" s="143" t="str">
        <f>IFERROR(VLOOKUP(Table1[[#This Row],[Budget Code Description]],Dimentions!$X$6:$AC$132,3,FALSE),"")</f>
        <v/>
      </c>
      <c r="H743" s="64" t="str">
        <f>IFERROR(VLOOKUP(Table1[[#This Row],[Account]],Dimentions!$S$6:$V$233,2,FALSE),"")</f>
        <v/>
      </c>
      <c r="I743" s="62">
        <f>_xlfn.NUMBERVALUE(LEFT(Table1[[#This Row],[Account]],1))</f>
        <v>0</v>
      </c>
      <c r="J743" s="62" t="str">
        <f>IFERROR(VLOOKUP(Table1[[#This Row],[Budget Code Description]],Table6[#All],7,FALSE),"")</f>
        <v/>
      </c>
      <c r="K743" s="143" t="str">
        <f>IFERROR(VLOOKUP(Table1[[#This Row],[Budget Code Description]],Table6[#All],8,FALSE),"")</f>
        <v/>
      </c>
      <c r="L743" s="63"/>
      <c r="M743" s="65" t="str">
        <f>IFERROR(VLOOKUP(Table1[[#This Row],[Staff ID]],Table2[],2,FALSE),"")</f>
        <v/>
      </c>
      <c r="N743" s="211" t="str">
        <f>IFERROR(IF(VLOOKUP(Table1[[#This Row],[Budget Code Description]],Dimentions!$X$6:$AC$97,4,FALSE)="","",VLOOKUP(Table1[[#This Row],[Budget Code Description]],Dimentions!$X$6:$AC$97,4,FALSE)),"")</f>
        <v/>
      </c>
      <c r="O743" s="65" t="str">
        <f>IFERROR(VLOOKUP(Table1[[#This Row],[Vendor ID]],Table549[],2,FALSE),"")</f>
        <v/>
      </c>
      <c r="P743" s="63"/>
      <c r="Q743" s="143" t="str">
        <f>IF(Table1[[#This Row],[Posting Date]]&lt;&gt;"",$D$9,"")</f>
        <v/>
      </c>
      <c r="R743" s="159" t="str">
        <f>IF(Table1[[#This Row],[Posting Date]]&lt;&gt;"",$D$10,"")</f>
        <v/>
      </c>
      <c r="S743" s="66"/>
      <c r="T743" s="63"/>
      <c r="U743" s="67"/>
      <c r="V743" s="67"/>
      <c r="W743" s="67" t="str">
        <f t="shared" si="11"/>
        <v/>
      </c>
      <c r="X743" s="161" t="str">
        <f>IF(E743="","",(IF(Table1[[#This Row],[Cur]]="USD",Table1[[#This Row],[Cur_Amount Debit]],Table1[[#This Row],[Cur_Amount Debit]]/Table1[[#This Row],[Exchange Rate]])))</f>
        <v/>
      </c>
      <c r="Y743" s="161" t="str">
        <f>IF(E743="","",(IF(Table1[[#This Row],[Cur]]="USD",Table1[[#This Row],[Cur_Amount Credit]],Table1[[#This Row],[Cur_Amount Credit]]/ExchangeRate)))</f>
        <v/>
      </c>
      <c r="Z743" s="203" t="str">
        <f>IF(E743="","",(Table1[[#This Row],[Debit USD]]-Table1[[#This Row],[Credit USD]]))</f>
        <v/>
      </c>
      <c r="AA743" s="122"/>
      <c r="AB743" s="1"/>
      <c r="AC743" s="15"/>
      <c r="AD743" s="15" t="str">
        <f>IF(AND(OR(Table1[[#This Row],[Account]]="15030",Table1[[#This Row],[Account]]="15035",Table1[[#This Row],[Account]]="20150"),Table1[[#This Row],[Vendor ID]]=""),1,"")</f>
        <v/>
      </c>
      <c r="AE743" s="15"/>
      <c r="AF743" s="15"/>
      <c r="AG743" s="15"/>
      <c r="AH743" s="46" t="str">
        <f>IF(Table1[[#This Row],[Posting Date]]&lt;&gt;"","GJ-"&amp;CountryID,"")</f>
        <v/>
      </c>
      <c r="AI743" s="59" t="str">
        <f>IF(Table1[[#This Row],[Posting Date]]&lt;&gt;"",Table1[[#This Row],[Posting Date]],"")</f>
        <v/>
      </c>
      <c r="AJ743" s="46"/>
      <c r="AK743" s="46" t="str">
        <f>IF(Table1[[#This Row],[Description]]&lt;&gt;"",Table1[[#This Row],[Description]],"")</f>
        <v/>
      </c>
      <c r="AL743" s="46" t="str">
        <f>IF(Table1[[#This Row],[Posting Date]]&lt;&gt;"",Table1[[#This Row],[Reference Number]],"")</f>
        <v/>
      </c>
      <c r="AM743" s="46" t="str">
        <f>TRIM(Table1[[#This Row],[Line '#]])</f>
        <v/>
      </c>
      <c r="AN743" s="46" t="str">
        <f>TRIM(Table1[[#This Row],[Account]])</f>
        <v/>
      </c>
      <c r="AO743" s="46" t="str">
        <f>IF(Table1[[#This Row],[Posting Date]]&lt;&gt;"",$D$5,"")</f>
        <v/>
      </c>
      <c r="AP743" s="46" t="str">
        <f>TRIM(Table1[[#This Row],[Departments-Prgrams]])</f>
        <v/>
      </c>
      <c r="AQ743" s="46" t="str">
        <f>TRIM(Table1[[#This Row],[Grant]])</f>
        <v/>
      </c>
      <c r="AR743" s="46" t="str">
        <f>TRIM(Table1[[#This Row],[Staff ID]])</f>
        <v/>
      </c>
      <c r="AS743" s="46" t="str">
        <f>IF(TRIM(Table1[[#This Row],[Budget Code]])=0,"",TRIM(Table1[[#This Row],[Budget Code]]))</f>
        <v/>
      </c>
      <c r="AT743" s="46" t="str">
        <f>IF(Table1[[#This Row],[Line Description]]&lt;&gt;"",Table1[[#This Row],[Line Description]],"")</f>
        <v/>
      </c>
      <c r="AU743" s="46" t="str">
        <f>IF(Table1[[#This Row],[Cur_Amount Debit]]&gt;0,ROUND(Table1[[#This Row],[Cur_Amount Debit]],2),"")</f>
        <v/>
      </c>
      <c r="AV743" s="46" t="str">
        <f>IF(Table1[[#This Row],[Cur_Amount Credit]]&gt;0,ROUND(Table1[[#This Row],[Cur_Amount Credit]],2),"")</f>
        <v/>
      </c>
      <c r="AW743" s="46" t="str">
        <f>LEFT(Table1[[#This Row],[Cur]],3)</f>
        <v/>
      </c>
      <c r="AX743" s="59"/>
      <c r="AY743" s="46"/>
      <c r="AZ743" s="46" t="str">
        <f>IF(Table1[[#This Row],[Cur]]&lt;&gt;"",IF(Table1[[#This Row],[Cur]]="USD","",ExchangeRate),"")</f>
        <v/>
      </c>
      <c r="BA743" s="46" t="str">
        <f>IF(Table1[[#This Row],[Grant]]&lt;&gt;"",VLOOKUP(Table1[[#This Row],[Grant]],Grants!B:D,3),"")</f>
        <v/>
      </c>
      <c r="BB743" s="46" t="str">
        <f>TRIM(Table1[[#This Row],[Vendor ID]])</f>
        <v/>
      </c>
      <c r="BC743">
        <f>IF(Table1[[#This Row],[Reference Number]]=Q742,BC742,BC742+1)</f>
        <v>2</v>
      </c>
    </row>
    <row r="744" spans="1:55" ht="11.25" hidden="1" customHeight="1">
      <c r="A744" s="1"/>
      <c r="B744" s="88" t="str">
        <f>IF(Table1[[#This Row],[Posting Date]]&lt;&gt;"",IF(Table1[[#This Row],[Reference Number]]=Q743,B743+1,1),"")</f>
        <v/>
      </c>
      <c r="C744" s="61"/>
      <c r="D744" s="61"/>
      <c r="E744" s="218"/>
      <c r="F744" s="143" t="str">
        <f>IFERROR(IF(VLOOKUP(Table1[[#This Row],[Budget Code Description]],Dimentions!$X$6:$AC$132,2,FALSE)="","",VLOOKUP(Table1[[#This Row],[Budget Code Description]],Dimentions!$X$6:$AC$132,2,FALSE)),"")</f>
        <v/>
      </c>
      <c r="G744" s="143" t="str">
        <f>IFERROR(VLOOKUP(Table1[[#This Row],[Budget Code Description]],Dimentions!$X$6:$AC$132,3,FALSE),"")</f>
        <v/>
      </c>
      <c r="H744" s="64" t="str">
        <f>IFERROR(VLOOKUP(Table1[[#This Row],[Account]],Dimentions!$S$6:$V$233,2,FALSE),"")</f>
        <v/>
      </c>
      <c r="I744" s="62">
        <f>_xlfn.NUMBERVALUE(LEFT(Table1[[#This Row],[Account]],1))</f>
        <v>0</v>
      </c>
      <c r="J744" s="62" t="str">
        <f>IFERROR(VLOOKUP(Table1[[#This Row],[Budget Code Description]],Table6[#All],7,FALSE),"")</f>
        <v/>
      </c>
      <c r="K744" s="143" t="str">
        <f>IFERROR(VLOOKUP(Table1[[#This Row],[Budget Code Description]],Table6[#All],8,FALSE),"")</f>
        <v/>
      </c>
      <c r="L744" s="63"/>
      <c r="M744" s="65" t="str">
        <f>IFERROR(VLOOKUP(Table1[[#This Row],[Staff ID]],Table2[],2,FALSE),"")</f>
        <v/>
      </c>
      <c r="N744" s="211" t="str">
        <f>IFERROR(IF(VLOOKUP(Table1[[#This Row],[Budget Code Description]],Dimentions!$X$6:$AC$97,4,FALSE)="","",VLOOKUP(Table1[[#This Row],[Budget Code Description]],Dimentions!$X$6:$AC$97,4,FALSE)),"")</f>
        <v/>
      </c>
      <c r="O744" s="65" t="str">
        <f>IFERROR(VLOOKUP(Table1[[#This Row],[Vendor ID]],Table549[],2,FALSE),"")</f>
        <v/>
      </c>
      <c r="P744" s="63"/>
      <c r="Q744" s="143" t="str">
        <f>IF(Table1[[#This Row],[Posting Date]]&lt;&gt;"",$D$9,"")</f>
        <v/>
      </c>
      <c r="R744" s="159" t="str">
        <f>IF(Table1[[#This Row],[Posting Date]]&lt;&gt;"",$D$10,"")</f>
        <v/>
      </c>
      <c r="S744" s="66"/>
      <c r="T744" s="63"/>
      <c r="U744" s="67"/>
      <c r="V744" s="67"/>
      <c r="W744" s="67" t="str">
        <f t="shared" si="11"/>
        <v/>
      </c>
      <c r="X744" s="161" t="str">
        <f>IF(E744="","",(IF(Table1[[#This Row],[Cur]]="USD",Table1[[#This Row],[Cur_Amount Debit]],Table1[[#This Row],[Cur_Amount Debit]]/Table1[[#This Row],[Exchange Rate]])))</f>
        <v/>
      </c>
      <c r="Y744" s="161" t="str">
        <f>IF(E744="","",(IF(Table1[[#This Row],[Cur]]="USD",Table1[[#This Row],[Cur_Amount Credit]],Table1[[#This Row],[Cur_Amount Credit]]/ExchangeRate)))</f>
        <v/>
      </c>
      <c r="Z744" s="203" t="str">
        <f>IF(E744="","",(Table1[[#This Row],[Debit USD]]-Table1[[#This Row],[Credit USD]]))</f>
        <v/>
      </c>
      <c r="AA744" s="122"/>
      <c r="AB744" s="1"/>
      <c r="AC744" s="15"/>
      <c r="AD744" s="15" t="str">
        <f>IF(AND(OR(Table1[[#This Row],[Account]]="15030",Table1[[#This Row],[Account]]="15035",Table1[[#This Row],[Account]]="20150"),Table1[[#This Row],[Vendor ID]]=""),1,"")</f>
        <v/>
      </c>
      <c r="AE744" s="15"/>
      <c r="AF744" s="15"/>
      <c r="AG744" s="15"/>
      <c r="AH744" s="46" t="str">
        <f>IF(Table1[[#This Row],[Posting Date]]&lt;&gt;"","GJ-"&amp;CountryID,"")</f>
        <v/>
      </c>
      <c r="AI744" s="59" t="str">
        <f>IF(Table1[[#This Row],[Posting Date]]&lt;&gt;"",Table1[[#This Row],[Posting Date]],"")</f>
        <v/>
      </c>
      <c r="AJ744" s="46"/>
      <c r="AK744" s="46" t="str">
        <f>IF(Table1[[#This Row],[Description]]&lt;&gt;"",Table1[[#This Row],[Description]],"")</f>
        <v/>
      </c>
      <c r="AL744" s="46" t="str">
        <f>IF(Table1[[#This Row],[Posting Date]]&lt;&gt;"",Table1[[#This Row],[Reference Number]],"")</f>
        <v/>
      </c>
      <c r="AM744" s="46" t="str">
        <f>TRIM(Table1[[#This Row],[Line '#]])</f>
        <v/>
      </c>
      <c r="AN744" s="46" t="str">
        <f>TRIM(Table1[[#This Row],[Account]])</f>
        <v/>
      </c>
      <c r="AO744" s="46" t="str">
        <f>IF(Table1[[#This Row],[Posting Date]]&lt;&gt;"",$D$5,"")</f>
        <v/>
      </c>
      <c r="AP744" s="46" t="str">
        <f>TRIM(Table1[[#This Row],[Departments-Prgrams]])</f>
        <v/>
      </c>
      <c r="AQ744" s="46" t="str">
        <f>TRIM(Table1[[#This Row],[Grant]])</f>
        <v/>
      </c>
      <c r="AR744" s="46" t="str">
        <f>TRIM(Table1[[#This Row],[Staff ID]])</f>
        <v/>
      </c>
      <c r="AS744" s="46" t="str">
        <f>IF(TRIM(Table1[[#This Row],[Budget Code]])=0,"",TRIM(Table1[[#This Row],[Budget Code]]))</f>
        <v/>
      </c>
      <c r="AT744" s="46" t="str">
        <f>IF(Table1[[#This Row],[Line Description]]&lt;&gt;"",Table1[[#This Row],[Line Description]],"")</f>
        <v/>
      </c>
      <c r="AU744" s="46" t="str">
        <f>IF(Table1[[#This Row],[Cur_Amount Debit]]&gt;0,ROUND(Table1[[#This Row],[Cur_Amount Debit]],2),"")</f>
        <v/>
      </c>
      <c r="AV744" s="46" t="str">
        <f>IF(Table1[[#This Row],[Cur_Amount Credit]]&gt;0,ROUND(Table1[[#This Row],[Cur_Amount Credit]],2),"")</f>
        <v/>
      </c>
      <c r="AW744" s="46" t="str">
        <f>LEFT(Table1[[#This Row],[Cur]],3)</f>
        <v/>
      </c>
      <c r="AX744" s="59"/>
      <c r="AY744" s="46"/>
      <c r="AZ744" s="46" t="str">
        <f>IF(Table1[[#This Row],[Cur]]&lt;&gt;"",IF(Table1[[#This Row],[Cur]]="USD","",ExchangeRate),"")</f>
        <v/>
      </c>
      <c r="BA744" s="46" t="str">
        <f>IF(Table1[[#This Row],[Grant]]&lt;&gt;"",VLOOKUP(Table1[[#This Row],[Grant]],Grants!B:D,3),"")</f>
        <v/>
      </c>
      <c r="BB744" s="46" t="str">
        <f>TRIM(Table1[[#This Row],[Vendor ID]])</f>
        <v/>
      </c>
      <c r="BC744">
        <f>IF(Table1[[#This Row],[Reference Number]]=Q743,BC743,BC743+1)</f>
        <v>2</v>
      </c>
    </row>
    <row r="745" spans="1:55" ht="11.25" hidden="1" customHeight="1">
      <c r="A745" s="1"/>
      <c r="B745" s="88" t="str">
        <f>IF(Table1[[#This Row],[Posting Date]]&lt;&gt;"",IF(Table1[[#This Row],[Reference Number]]=Q744,B744+1,1),"")</f>
        <v/>
      </c>
      <c r="C745" s="61"/>
      <c r="D745" s="61"/>
      <c r="E745" s="218"/>
      <c r="F745" s="143" t="str">
        <f>IFERROR(IF(VLOOKUP(Table1[[#This Row],[Budget Code Description]],Dimentions!$X$6:$AC$132,2,FALSE)="","",VLOOKUP(Table1[[#This Row],[Budget Code Description]],Dimentions!$X$6:$AC$132,2,FALSE)),"")</f>
        <v/>
      </c>
      <c r="G745" s="143" t="str">
        <f>IFERROR(VLOOKUP(Table1[[#This Row],[Budget Code Description]],Dimentions!$X$6:$AC$132,3,FALSE),"")</f>
        <v/>
      </c>
      <c r="H745" s="64" t="str">
        <f>IFERROR(VLOOKUP(Table1[[#This Row],[Account]],Dimentions!$S$6:$V$233,2,FALSE),"")</f>
        <v/>
      </c>
      <c r="I745" s="62">
        <f>_xlfn.NUMBERVALUE(LEFT(Table1[[#This Row],[Account]],1))</f>
        <v>0</v>
      </c>
      <c r="J745" s="62" t="str">
        <f>IFERROR(VLOOKUP(Table1[[#This Row],[Budget Code Description]],Table6[#All],7,FALSE),"")</f>
        <v/>
      </c>
      <c r="K745" s="143" t="str">
        <f>IFERROR(VLOOKUP(Table1[[#This Row],[Budget Code Description]],Table6[#All],8,FALSE),"")</f>
        <v/>
      </c>
      <c r="L745" s="63"/>
      <c r="M745" s="65" t="str">
        <f>IFERROR(VLOOKUP(Table1[[#This Row],[Staff ID]],Table2[],2,FALSE),"")</f>
        <v/>
      </c>
      <c r="N745" s="211" t="str">
        <f>IFERROR(IF(VLOOKUP(Table1[[#This Row],[Budget Code Description]],Dimentions!$X$6:$AC$97,4,FALSE)="","",VLOOKUP(Table1[[#This Row],[Budget Code Description]],Dimentions!$X$6:$AC$97,4,FALSE)),"")</f>
        <v/>
      </c>
      <c r="O745" s="65" t="str">
        <f>IFERROR(VLOOKUP(Table1[[#This Row],[Vendor ID]],Table549[],2,FALSE),"")</f>
        <v/>
      </c>
      <c r="P745" s="63"/>
      <c r="Q745" s="143" t="str">
        <f>IF(Table1[[#This Row],[Posting Date]]&lt;&gt;"",$D$9,"")</f>
        <v/>
      </c>
      <c r="R745" s="159" t="str">
        <f>IF(Table1[[#This Row],[Posting Date]]&lt;&gt;"",$D$10,"")</f>
        <v/>
      </c>
      <c r="S745" s="66"/>
      <c r="T745" s="63"/>
      <c r="U745" s="67"/>
      <c r="V745" s="67"/>
      <c r="W745" s="67" t="str">
        <f t="shared" ref="W745:W808" si="12">IF(E745="","",(ExchangeRate))</f>
        <v/>
      </c>
      <c r="X745" s="161" t="str">
        <f>IF(E745="","",(IF(Table1[[#This Row],[Cur]]="USD",Table1[[#This Row],[Cur_Amount Debit]],Table1[[#This Row],[Cur_Amount Debit]]/Table1[[#This Row],[Exchange Rate]])))</f>
        <v/>
      </c>
      <c r="Y745" s="161" t="str">
        <f>IF(E745="","",(IF(Table1[[#This Row],[Cur]]="USD",Table1[[#This Row],[Cur_Amount Credit]],Table1[[#This Row],[Cur_Amount Credit]]/ExchangeRate)))</f>
        <v/>
      </c>
      <c r="Z745" s="203" t="str">
        <f>IF(E745="","",(Table1[[#This Row],[Debit USD]]-Table1[[#This Row],[Credit USD]]))</f>
        <v/>
      </c>
      <c r="AA745" s="122"/>
      <c r="AB745" s="1"/>
      <c r="AC745" s="15"/>
      <c r="AD745" s="15" t="str">
        <f>IF(AND(OR(Table1[[#This Row],[Account]]="15030",Table1[[#This Row],[Account]]="15035",Table1[[#This Row],[Account]]="20150"),Table1[[#This Row],[Vendor ID]]=""),1,"")</f>
        <v/>
      </c>
      <c r="AE745" s="15"/>
      <c r="AF745" s="15"/>
      <c r="AG745" s="15"/>
      <c r="AH745" s="46" t="str">
        <f>IF(Table1[[#This Row],[Posting Date]]&lt;&gt;"","GJ-"&amp;CountryID,"")</f>
        <v/>
      </c>
      <c r="AI745" s="59" t="str">
        <f>IF(Table1[[#This Row],[Posting Date]]&lt;&gt;"",Table1[[#This Row],[Posting Date]],"")</f>
        <v/>
      </c>
      <c r="AJ745" s="46"/>
      <c r="AK745" s="46" t="str">
        <f>IF(Table1[[#This Row],[Description]]&lt;&gt;"",Table1[[#This Row],[Description]],"")</f>
        <v/>
      </c>
      <c r="AL745" s="46" t="str">
        <f>IF(Table1[[#This Row],[Posting Date]]&lt;&gt;"",Table1[[#This Row],[Reference Number]],"")</f>
        <v/>
      </c>
      <c r="AM745" s="46" t="str">
        <f>TRIM(Table1[[#This Row],[Line '#]])</f>
        <v/>
      </c>
      <c r="AN745" s="46" t="str">
        <f>TRIM(Table1[[#This Row],[Account]])</f>
        <v/>
      </c>
      <c r="AO745" s="46" t="str">
        <f>IF(Table1[[#This Row],[Posting Date]]&lt;&gt;"",$D$5,"")</f>
        <v/>
      </c>
      <c r="AP745" s="46" t="str">
        <f>TRIM(Table1[[#This Row],[Departments-Prgrams]])</f>
        <v/>
      </c>
      <c r="AQ745" s="46" t="str">
        <f>TRIM(Table1[[#This Row],[Grant]])</f>
        <v/>
      </c>
      <c r="AR745" s="46" t="str">
        <f>TRIM(Table1[[#This Row],[Staff ID]])</f>
        <v/>
      </c>
      <c r="AS745" s="46" t="str">
        <f>IF(TRIM(Table1[[#This Row],[Budget Code]])=0,"",TRIM(Table1[[#This Row],[Budget Code]]))</f>
        <v/>
      </c>
      <c r="AT745" s="46" t="str">
        <f>IF(Table1[[#This Row],[Line Description]]&lt;&gt;"",Table1[[#This Row],[Line Description]],"")</f>
        <v/>
      </c>
      <c r="AU745" s="46" t="str">
        <f>IF(Table1[[#This Row],[Cur_Amount Debit]]&gt;0,ROUND(Table1[[#This Row],[Cur_Amount Debit]],2),"")</f>
        <v/>
      </c>
      <c r="AV745" s="46" t="str">
        <f>IF(Table1[[#This Row],[Cur_Amount Credit]]&gt;0,ROUND(Table1[[#This Row],[Cur_Amount Credit]],2),"")</f>
        <v/>
      </c>
      <c r="AW745" s="46" t="str">
        <f>LEFT(Table1[[#This Row],[Cur]],3)</f>
        <v/>
      </c>
      <c r="AX745" s="59"/>
      <c r="AY745" s="46"/>
      <c r="AZ745" s="46" t="str">
        <f>IF(Table1[[#This Row],[Cur]]&lt;&gt;"",IF(Table1[[#This Row],[Cur]]="USD","",ExchangeRate),"")</f>
        <v/>
      </c>
      <c r="BA745" s="46" t="str">
        <f>IF(Table1[[#This Row],[Grant]]&lt;&gt;"",VLOOKUP(Table1[[#This Row],[Grant]],Grants!B:D,3),"")</f>
        <v/>
      </c>
      <c r="BB745" s="46" t="str">
        <f>TRIM(Table1[[#This Row],[Vendor ID]])</f>
        <v/>
      </c>
      <c r="BC745">
        <f>IF(Table1[[#This Row],[Reference Number]]=Q744,BC744,BC744+1)</f>
        <v>2</v>
      </c>
    </row>
    <row r="746" spans="1:55" ht="11.25" hidden="1" customHeight="1">
      <c r="A746" s="1"/>
      <c r="B746" s="88" t="str">
        <f>IF(Table1[[#This Row],[Posting Date]]&lt;&gt;"",IF(Table1[[#This Row],[Reference Number]]=Q745,B745+1,1),"")</f>
        <v/>
      </c>
      <c r="C746" s="61"/>
      <c r="D746" s="61"/>
      <c r="E746" s="218"/>
      <c r="F746" s="143" t="str">
        <f>IFERROR(IF(VLOOKUP(Table1[[#This Row],[Budget Code Description]],Dimentions!$X$6:$AC$132,2,FALSE)="","",VLOOKUP(Table1[[#This Row],[Budget Code Description]],Dimentions!$X$6:$AC$132,2,FALSE)),"")</f>
        <v/>
      </c>
      <c r="G746" s="143" t="str">
        <f>IFERROR(VLOOKUP(Table1[[#This Row],[Budget Code Description]],Dimentions!$X$6:$AC$132,3,FALSE),"")</f>
        <v/>
      </c>
      <c r="H746" s="64" t="str">
        <f>IFERROR(VLOOKUP(Table1[[#This Row],[Account]],Dimentions!$S$6:$V$233,2,FALSE),"")</f>
        <v/>
      </c>
      <c r="I746" s="62">
        <f>_xlfn.NUMBERVALUE(LEFT(Table1[[#This Row],[Account]],1))</f>
        <v>0</v>
      </c>
      <c r="J746" s="62" t="str">
        <f>IFERROR(VLOOKUP(Table1[[#This Row],[Budget Code Description]],Table6[#All],7,FALSE),"")</f>
        <v/>
      </c>
      <c r="K746" s="143" t="str">
        <f>IFERROR(VLOOKUP(Table1[[#This Row],[Budget Code Description]],Table6[#All],8,FALSE),"")</f>
        <v/>
      </c>
      <c r="L746" s="63"/>
      <c r="M746" s="65" t="str">
        <f>IFERROR(VLOOKUP(Table1[[#This Row],[Staff ID]],Table2[],2,FALSE),"")</f>
        <v/>
      </c>
      <c r="N746" s="211" t="str">
        <f>IFERROR(IF(VLOOKUP(Table1[[#This Row],[Budget Code Description]],Dimentions!$X$6:$AC$97,4,FALSE)="","",VLOOKUP(Table1[[#This Row],[Budget Code Description]],Dimentions!$X$6:$AC$97,4,FALSE)),"")</f>
        <v/>
      </c>
      <c r="O746" s="65" t="str">
        <f>IFERROR(VLOOKUP(Table1[[#This Row],[Vendor ID]],Table549[],2,FALSE),"")</f>
        <v/>
      </c>
      <c r="P746" s="63"/>
      <c r="Q746" s="143" t="str">
        <f>IF(Table1[[#This Row],[Posting Date]]&lt;&gt;"",$D$9,"")</f>
        <v/>
      </c>
      <c r="R746" s="159" t="str">
        <f>IF(Table1[[#This Row],[Posting Date]]&lt;&gt;"",$D$10,"")</f>
        <v/>
      </c>
      <c r="S746" s="66"/>
      <c r="T746" s="63"/>
      <c r="U746" s="67"/>
      <c r="V746" s="67"/>
      <c r="W746" s="67" t="str">
        <f t="shared" si="12"/>
        <v/>
      </c>
      <c r="X746" s="161" t="str">
        <f>IF(E746="","",(IF(Table1[[#This Row],[Cur]]="USD",Table1[[#This Row],[Cur_Amount Debit]],Table1[[#This Row],[Cur_Amount Debit]]/Table1[[#This Row],[Exchange Rate]])))</f>
        <v/>
      </c>
      <c r="Y746" s="161" t="str">
        <f>IF(E746="","",(IF(Table1[[#This Row],[Cur]]="USD",Table1[[#This Row],[Cur_Amount Credit]],Table1[[#This Row],[Cur_Amount Credit]]/ExchangeRate)))</f>
        <v/>
      </c>
      <c r="Z746" s="203" t="str">
        <f>IF(E746="","",(Table1[[#This Row],[Debit USD]]-Table1[[#This Row],[Credit USD]]))</f>
        <v/>
      </c>
      <c r="AA746" s="122"/>
      <c r="AB746" s="1"/>
      <c r="AC746" s="15"/>
      <c r="AD746" s="15" t="str">
        <f>IF(AND(OR(Table1[[#This Row],[Account]]="15030",Table1[[#This Row],[Account]]="15035",Table1[[#This Row],[Account]]="20150"),Table1[[#This Row],[Vendor ID]]=""),1,"")</f>
        <v/>
      </c>
      <c r="AE746" s="15"/>
      <c r="AF746" s="15"/>
      <c r="AG746" s="15"/>
      <c r="AH746" s="46" t="str">
        <f>IF(Table1[[#This Row],[Posting Date]]&lt;&gt;"","GJ-"&amp;CountryID,"")</f>
        <v/>
      </c>
      <c r="AI746" s="59" t="str">
        <f>IF(Table1[[#This Row],[Posting Date]]&lt;&gt;"",Table1[[#This Row],[Posting Date]],"")</f>
        <v/>
      </c>
      <c r="AJ746" s="46"/>
      <c r="AK746" s="46" t="str">
        <f>IF(Table1[[#This Row],[Description]]&lt;&gt;"",Table1[[#This Row],[Description]],"")</f>
        <v/>
      </c>
      <c r="AL746" s="46" t="str">
        <f>IF(Table1[[#This Row],[Posting Date]]&lt;&gt;"",Table1[[#This Row],[Reference Number]],"")</f>
        <v/>
      </c>
      <c r="AM746" s="46" t="str">
        <f>TRIM(Table1[[#This Row],[Line '#]])</f>
        <v/>
      </c>
      <c r="AN746" s="46" t="str">
        <f>TRIM(Table1[[#This Row],[Account]])</f>
        <v/>
      </c>
      <c r="AO746" s="46" t="str">
        <f>IF(Table1[[#This Row],[Posting Date]]&lt;&gt;"",$D$5,"")</f>
        <v/>
      </c>
      <c r="AP746" s="46" t="str">
        <f>TRIM(Table1[[#This Row],[Departments-Prgrams]])</f>
        <v/>
      </c>
      <c r="AQ746" s="46" t="str">
        <f>TRIM(Table1[[#This Row],[Grant]])</f>
        <v/>
      </c>
      <c r="AR746" s="46" t="str">
        <f>TRIM(Table1[[#This Row],[Staff ID]])</f>
        <v/>
      </c>
      <c r="AS746" s="46" t="str">
        <f>IF(TRIM(Table1[[#This Row],[Budget Code]])=0,"",TRIM(Table1[[#This Row],[Budget Code]]))</f>
        <v/>
      </c>
      <c r="AT746" s="46" t="str">
        <f>IF(Table1[[#This Row],[Line Description]]&lt;&gt;"",Table1[[#This Row],[Line Description]],"")</f>
        <v/>
      </c>
      <c r="AU746" s="46" t="str">
        <f>IF(Table1[[#This Row],[Cur_Amount Debit]]&gt;0,ROUND(Table1[[#This Row],[Cur_Amount Debit]],2),"")</f>
        <v/>
      </c>
      <c r="AV746" s="46" t="str">
        <f>IF(Table1[[#This Row],[Cur_Amount Credit]]&gt;0,ROUND(Table1[[#This Row],[Cur_Amount Credit]],2),"")</f>
        <v/>
      </c>
      <c r="AW746" s="46" t="str">
        <f>LEFT(Table1[[#This Row],[Cur]],3)</f>
        <v/>
      </c>
      <c r="AX746" s="59"/>
      <c r="AY746" s="46"/>
      <c r="AZ746" s="46" t="str">
        <f>IF(Table1[[#This Row],[Cur]]&lt;&gt;"",IF(Table1[[#This Row],[Cur]]="USD","",ExchangeRate),"")</f>
        <v/>
      </c>
      <c r="BA746" s="46" t="str">
        <f>IF(Table1[[#This Row],[Grant]]&lt;&gt;"",VLOOKUP(Table1[[#This Row],[Grant]],Grants!B:D,3),"")</f>
        <v/>
      </c>
      <c r="BB746" s="46" t="str">
        <f>TRIM(Table1[[#This Row],[Vendor ID]])</f>
        <v/>
      </c>
      <c r="BC746">
        <f>IF(Table1[[#This Row],[Reference Number]]=Q745,BC745,BC745+1)</f>
        <v>2</v>
      </c>
    </row>
    <row r="747" spans="1:55" ht="11.25" hidden="1" customHeight="1">
      <c r="A747" s="1"/>
      <c r="B747" s="88" t="str">
        <f>IF(Table1[[#This Row],[Posting Date]]&lt;&gt;"",IF(Table1[[#This Row],[Reference Number]]=Q746,B746+1,1),"")</f>
        <v/>
      </c>
      <c r="C747" s="61"/>
      <c r="D747" s="61"/>
      <c r="E747" s="218"/>
      <c r="F747" s="143" t="str">
        <f>IFERROR(IF(VLOOKUP(Table1[[#This Row],[Budget Code Description]],Dimentions!$X$6:$AC$132,2,FALSE)="","",VLOOKUP(Table1[[#This Row],[Budget Code Description]],Dimentions!$X$6:$AC$132,2,FALSE)),"")</f>
        <v/>
      </c>
      <c r="G747" s="143" t="str">
        <f>IFERROR(VLOOKUP(Table1[[#This Row],[Budget Code Description]],Dimentions!$X$6:$AC$132,3,FALSE),"")</f>
        <v/>
      </c>
      <c r="H747" s="64" t="str">
        <f>IFERROR(VLOOKUP(Table1[[#This Row],[Account]],Dimentions!$S$6:$V$233,2,FALSE),"")</f>
        <v/>
      </c>
      <c r="I747" s="62">
        <f>_xlfn.NUMBERVALUE(LEFT(Table1[[#This Row],[Account]],1))</f>
        <v>0</v>
      </c>
      <c r="J747" s="62" t="str">
        <f>IFERROR(VLOOKUP(Table1[[#This Row],[Budget Code Description]],Table6[#All],7,FALSE),"")</f>
        <v/>
      </c>
      <c r="K747" s="143" t="str">
        <f>IFERROR(VLOOKUP(Table1[[#This Row],[Budget Code Description]],Table6[#All],8,FALSE),"")</f>
        <v/>
      </c>
      <c r="L747" s="63"/>
      <c r="M747" s="65" t="str">
        <f>IFERROR(VLOOKUP(Table1[[#This Row],[Staff ID]],Table2[],2,FALSE),"")</f>
        <v/>
      </c>
      <c r="N747" s="211" t="str">
        <f>IFERROR(IF(VLOOKUP(Table1[[#This Row],[Budget Code Description]],Dimentions!$X$6:$AC$97,4,FALSE)="","",VLOOKUP(Table1[[#This Row],[Budget Code Description]],Dimentions!$X$6:$AC$97,4,FALSE)),"")</f>
        <v/>
      </c>
      <c r="O747" s="65" t="str">
        <f>IFERROR(VLOOKUP(Table1[[#This Row],[Vendor ID]],Table549[],2,FALSE),"")</f>
        <v/>
      </c>
      <c r="P747" s="63"/>
      <c r="Q747" s="143" t="str">
        <f>IF(Table1[[#This Row],[Posting Date]]&lt;&gt;"",$D$9,"")</f>
        <v/>
      </c>
      <c r="R747" s="159" t="str">
        <f>IF(Table1[[#This Row],[Posting Date]]&lt;&gt;"",$D$10,"")</f>
        <v/>
      </c>
      <c r="S747" s="66"/>
      <c r="T747" s="63"/>
      <c r="U747" s="67"/>
      <c r="V747" s="67"/>
      <c r="W747" s="67" t="str">
        <f t="shared" si="12"/>
        <v/>
      </c>
      <c r="X747" s="161" t="str">
        <f>IF(E747="","",(IF(Table1[[#This Row],[Cur]]="USD",Table1[[#This Row],[Cur_Amount Debit]],Table1[[#This Row],[Cur_Amount Debit]]/Table1[[#This Row],[Exchange Rate]])))</f>
        <v/>
      </c>
      <c r="Y747" s="161" t="str">
        <f>IF(E747="","",(IF(Table1[[#This Row],[Cur]]="USD",Table1[[#This Row],[Cur_Amount Credit]],Table1[[#This Row],[Cur_Amount Credit]]/ExchangeRate)))</f>
        <v/>
      </c>
      <c r="Z747" s="203" t="str">
        <f>IF(E747="","",(Table1[[#This Row],[Debit USD]]-Table1[[#This Row],[Credit USD]]))</f>
        <v/>
      </c>
      <c r="AA747" s="122"/>
      <c r="AB747" s="1"/>
      <c r="AC747" s="15"/>
      <c r="AD747" s="15" t="str">
        <f>IF(AND(OR(Table1[[#This Row],[Account]]="15030",Table1[[#This Row],[Account]]="15035",Table1[[#This Row],[Account]]="20150"),Table1[[#This Row],[Vendor ID]]=""),1,"")</f>
        <v/>
      </c>
      <c r="AE747" s="15"/>
      <c r="AF747" s="15"/>
      <c r="AG747" s="15"/>
      <c r="AH747" s="46" t="str">
        <f>IF(Table1[[#This Row],[Posting Date]]&lt;&gt;"","GJ-"&amp;CountryID,"")</f>
        <v/>
      </c>
      <c r="AI747" s="59" t="str">
        <f>IF(Table1[[#This Row],[Posting Date]]&lt;&gt;"",Table1[[#This Row],[Posting Date]],"")</f>
        <v/>
      </c>
      <c r="AJ747" s="46"/>
      <c r="AK747" s="46" t="str">
        <f>IF(Table1[[#This Row],[Description]]&lt;&gt;"",Table1[[#This Row],[Description]],"")</f>
        <v/>
      </c>
      <c r="AL747" s="46" t="str">
        <f>IF(Table1[[#This Row],[Posting Date]]&lt;&gt;"",Table1[[#This Row],[Reference Number]],"")</f>
        <v/>
      </c>
      <c r="AM747" s="46" t="str">
        <f>TRIM(Table1[[#This Row],[Line '#]])</f>
        <v/>
      </c>
      <c r="AN747" s="46" t="str">
        <f>TRIM(Table1[[#This Row],[Account]])</f>
        <v/>
      </c>
      <c r="AO747" s="46" t="str">
        <f>IF(Table1[[#This Row],[Posting Date]]&lt;&gt;"",$D$5,"")</f>
        <v/>
      </c>
      <c r="AP747" s="46" t="str">
        <f>TRIM(Table1[[#This Row],[Departments-Prgrams]])</f>
        <v/>
      </c>
      <c r="AQ747" s="46" t="str">
        <f>TRIM(Table1[[#This Row],[Grant]])</f>
        <v/>
      </c>
      <c r="AR747" s="46" t="str">
        <f>TRIM(Table1[[#This Row],[Staff ID]])</f>
        <v/>
      </c>
      <c r="AS747" s="46" t="str">
        <f>IF(TRIM(Table1[[#This Row],[Budget Code]])=0,"",TRIM(Table1[[#This Row],[Budget Code]]))</f>
        <v/>
      </c>
      <c r="AT747" s="46" t="str">
        <f>IF(Table1[[#This Row],[Line Description]]&lt;&gt;"",Table1[[#This Row],[Line Description]],"")</f>
        <v/>
      </c>
      <c r="AU747" s="46" t="str">
        <f>IF(Table1[[#This Row],[Cur_Amount Debit]]&gt;0,ROUND(Table1[[#This Row],[Cur_Amount Debit]],2),"")</f>
        <v/>
      </c>
      <c r="AV747" s="46" t="str">
        <f>IF(Table1[[#This Row],[Cur_Amount Credit]]&gt;0,ROUND(Table1[[#This Row],[Cur_Amount Credit]],2),"")</f>
        <v/>
      </c>
      <c r="AW747" s="46" t="str">
        <f>LEFT(Table1[[#This Row],[Cur]],3)</f>
        <v/>
      </c>
      <c r="AX747" s="59"/>
      <c r="AY747" s="46"/>
      <c r="AZ747" s="46" t="str">
        <f>IF(Table1[[#This Row],[Cur]]&lt;&gt;"",IF(Table1[[#This Row],[Cur]]="USD","",ExchangeRate),"")</f>
        <v/>
      </c>
      <c r="BA747" s="46" t="str">
        <f>IF(Table1[[#This Row],[Grant]]&lt;&gt;"",VLOOKUP(Table1[[#This Row],[Grant]],Grants!B:D,3),"")</f>
        <v/>
      </c>
      <c r="BB747" s="46" t="str">
        <f>TRIM(Table1[[#This Row],[Vendor ID]])</f>
        <v/>
      </c>
      <c r="BC747">
        <f>IF(Table1[[#This Row],[Reference Number]]=Q746,BC746,BC746+1)</f>
        <v>2</v>
      </c>
    </row>
    <row r="748" spans="1:55" ht="11.25" hidden="1" customHeight="1">
      <c r="A748" s="1"/>
      <c r="B748" s="88" t="str">
        <f>IF(Table1[[#This Row],[Posting Date]]&lt;&gt;"",IF(Table1[[#This Row],[Reference Number]]=Q747,B747+1,1),"")</f>
        <v/>
      </c>
      <c r="C748" s="61"/>
      <c r="D748" s="61"/>
      <c r="E748" s="218"/>
      <c r="F748" s="143" t="str">
        <f>IFERROR(IF(VLOOKUP(Table1[[#This Row],[Budget Code Description]],Dimentions!$X$6:$AC$132,2,FALSE)="","",VLOOKUP(Table1[[#This Row],[Budget Code Description]],Dimentions!$X$6:$AC$132,2,FALSE)),"")</f>
        <v/>
      </c>
      <c r="G748" s="143" t="str">
        <f>IFERROR(VLOOKUP(Table1[[#This Row],[Budget Code Description]],Dimentions!$X$6:$AC$132,3,FALSE),"")</f>
        <v/>
      </c>
      <c r="H748" s="64" t="str">
        <f>IFERROR(VLOOKUP(Table1[[#This Row],[Account]],Dimentions!$S$6:$V$233,2,FALSE),"")</f>
        <v/>
      </c>
      <c r="I748" s="62">
        <f>_xlfn.NUMBERVALUE(LEFT(Table1[[#This Row],[Account]],1))</f>
        <v>0</v>
      </c>
      <c r="J748" s="62" t="str">
        <f>IFERROR(VLOOKUP(Table1[[#This Row],[Budget Code Description]],Table6[#All],7,FALSE),"")</f>
        <v/>
      </c>
      <c r="K748" s="143" t="str">
        <f>IFERROR(VLOOKUP(Table1[[#This Row],[Budget Code Description]],Table6[#All],8,FALSE),"")</f>
        <v/>
      </c>
      <c r="L748" s="63"/>
      <c r="M748" s="65" t="str">
        <f>IFERROR(VLOOKUP(Table1[[#This Row],[Staff ID]],Table2[],2,FALSE),"")</f>
        <v/>
      </c>
      <c r="N748" s="211" t="str">
        <f>IFERROR(IF(VLOOKUP(Table1[[#This Row],[Budget Code Description]],Dimentions!$X$6:$AC$97,4,FALSE)="","",VLOOKUP(Table1[[#This Row],[Budget Code Description]],Dimentions!$X$6:$AC$97,4,FALSE)),"")</f>
        <v/>
      </c>
      <c r="O748" s="65" t="str">
        <f>IFERROR(VLOOKUP(Table1[[#This Row],[Vendor ID]],Table549[],2,FALSE),"")</f>
        <v/>
      </c>
      <c r="P748" s="63"/>
      <c r="Q748" s="143" t="str">
        <f>IF(Table1[[#This Row],[Posting Date]]&lt;&gt;"",$D$9,"")</f>
        <v/>
      </c>
      <c r="R748" s="159" t="str">
        <f>IF(Table1[[#This Row],[Posting Date]]&lt;&gt;"",$D$10,"")</f>
        <v/>
      </c>
      <c r="S748" s="66"/>
      <c r="T748" s="63"/>
      <c r="U748" s="67"/>
      <c r="V748" s="67"/>
      <c r="W748" s="67" t="str">
        <f t="shared" si="12"/>
        <v/>
      </c>
      <c r="X748" s="161" t="str">
        <f>IF(E748="","",(IF(Table1[[#This Row],[Cur]]="USD",Table1[[#This Row],[Cur_Amount Debit]],Table1[[#This Row],[Cur_Amount Debit]]/Table1[[#This Row],[Exchange Rate]])))</f>
        <v/>
      </c>
      <c r="Y748" s="161" t="str">
        <f>IF(E748="","",(IF(Table1[[#This Row],[Cur]]="USD",Table1[[#This Row],[Cur_Amount Credit]],Table1[[#This Row],[Cur_Amount Credit]]/ExchangeRate)))</f>
        <v/>
      </c>
      <c r="Z748" s="203" t="str">
        <f>IF(E748="","",(Table1[[#This Row],[Debit USD]]-Table1[[#This Row],[Credit USD]]))</f>
        <v/>
      </c>
      <c r="AA748" s="122"/>
      <c r="AB748" s="1"/>
      <c r="AC748" s="15"/>
      <c r="AD748" s="15" t="str">
        <f>IF(AND(OR(Table1[[#This Row],[Account]]="15030",Table1[[#This Row],[Account]]="15035",Table1[[#This Row],[Account]]="20150"),Table1[[#This Row],[Vendor ID]]=""),1,"")</f>
        <v/>
      </c>
      <c r="AE748" s="15"/>
      <c r="AF748" s="15"/>
      <c r="AG748" s="15"/>
      <c r="AH748" s="46" t="str">
        <f>IF(Table1[[#This Row],[Posting Date]]&lt;&gt;"","GJ-"&amp;CountryID,"")</f>
        <v/>
      </c>
      <c r="AI748" s="59" t="str">
        <f>IF(Table1[[#This Row],[Posting Date]]&lt;&gt;"",Table1[[#This Row],[Posting Date]],"")</f>
        <v/>
      </c>
      <c r="AJ748" s="46"/>
      <c r="AK748" s="46" t="str">
        <f>IF(Table1[[#This Row],[Description]]&lt;&gt;"",Table1[[#This Row],[Description]],"")</f>
        <v/>
      </c>
      <c r="AL748" s="46" t="str">
        <f>IF(Table1[[#This Row],[Posting Date]]&lt;&gt;"",Table1[[#This Row],[Reference Number]],"")</f>
        <v/>
      </c>
      <c r="AM748" s="46" t="str">
        <f>TRIM(Table1[[#This Row],[Line '#]])</f>
        <v/>
      </c>
      <c r="AN748" s="46" t="str">
        <f>TRIM(Table1[[#This Row],[Account]])</f>
        <v/>
      </c>
      <c r="AO748" s="46" t="str">
        <f>IF(Table1[[#This Row],[Posting Date]]&lt;&gt;"",$D$5,"")</f>
        <v/>
      </c>
      <c r="AP748" s="46" t="str">
        <f>TRIM(Table1[[#This Row],[Departments-Prgrams]])</f>
        <v/>
      </c>
      <c r="AQ748" s="46" t="str">
        <f>TRIM(Table1[[#This Row],[Grant]])</f>
        <v/>
      </c>
      <c r="AR748" s="46" t="str">
        <f>TRIM(Table1[[#This Row],[Staff ID]])</f>
        <v/>
      </c>
      <c r="AS748" s="46" t="str">
        <f>IF(TRIM(Table1[[#This Row],[Budget Code]])=0,"",TRIM(Table1[[#This Row],[Budget Code]]))</f>
        <v/>
      </c>
      <c r="AT748" s="46" t="str">
        <f>IF(Table1[[#This Row],[Line Description]]&lt;&gt;"",Table1[[#This Row],[Line Description]],"")</f>
        <v/>
      </c>
      <c r="AU748" s="46" t="str">
        <f>IF(Table1[[#This Row],[Cur_Amount Debit]]&gt;0,ROUND(Table1[[#This Row],[Cur_Amount Debit]],2),"")</f>
        <v/>
      </c>
      <c r="AV748" s="46" t="str">
        <f>IF(Table1[[#This Row],[Cur_Amount Credit]]&gt;0,ROUND(Table1[[#This Row],[Cur_Amount Credit]],2),"")</f>
        <v/>
      </c>
      <c r="AW748" s="46" t="str">
        <f>LEFT(Table1[[#This Row],[Cur]],3)</f>
        <v/>
      </c>
      <c r="AX748" s="59"/>
      <c r="AY748" s="46"/>
      <c r="AZ748" s="46" t="str">
        <f>IF(Table1[[#This Row],[Cur]]&lt;&gt;"",IF(Table1[[#This Row],[Cur]]="USD","",ExchangeRate),"")</f>
        <v/>
      </c>
      <c r="BA748" s="46" t="str">
        <f>IF(Table1[[#This Row],[Grant]]&lt;&gt;"",VLOOKUP(Table1[[#This Row],[Grant]],Grants!B:D,3),"")</f>
        <v/>
      </c>
      <c r="BB748" s="46" t="str">
        <f>TRIM(Table1[[#This Row],[Vendor ID]])</f>
        <v/>
      </c>
      <c r="BC748">
        <f>IF(Table1[[#This Row],[Reference Number]]=Q747,BC747,BC747+1)</f>
        <v>2</v>
      </c>
    </row>
    <row r="749" spans="1:55" ht="11.25" hidden="1" customHeight="1">
      <c r="A749" s="1"/>
      <c r="B749" s="88" t="str">
        <f>IF(Table1[[#This Row],[Posting Date]]&lt;&gt;"",IF(Table1[[#This Row],[Reference Number]]=Q748,B748+1,1),"")</f>
        <v/>
      </c>
      <c r="C749" s="61"/>
      <c r="D749" s="61"/>
      <c r="E749" s="218"/>
      <c r="F749" s="143" t="str">
        <f>IFERROR(IF(VLOOKUP(Table1[[#This Row],[Budget Code Description]],Dimentions!$X$6:$AC$132,2,FALSE)="","",VLOOKUP(Table1[[#This Row],[Budget Code Description]],Dimentions!$X$6:$AC$132,2,FALSE)),"")</f>
        <v/>
      </c>
      <c r="G749" s="143" t="str">
        <f>IFERROR(VLOOKUP(Table1[[#This Row],[Budget Code Description]],Dimentions!$X$6:$AC$132,3,FALSE),"")</f>
        <v/>
      </c>
      <c r="H749" s="64" t="str">
        <f>IFERROR(VLOOKUP(Table1[[#This Row],[Account]],Dimentions!$S$6:$V$233,2,FALSE),"")</f>
        <v/>
      </c>
      <c r="I749" s="62">
        <f>_xlfn.NUMBERVALUE(LEFT(Table1[[#This Row],[Account]],1))</f>
        <v>0</v>
      </c>
      <c r="J749" s="62" t="str">
        <f>IFERROR(VLOOKUP(Table1[[#This Row],[Budget Code Description]],Table6[#All],7,FALSE),"")</f>
        <v/>
      </c>
      <c r="K749" s="143" t="str">
        <f>IFERROR(VLOOKUP(Table1[[#This Row],[Budget Code Description]],Table6[#All],8,FALSE),"")</f>
        <v/>
      </c>
      <c r="L749" s="63"/>
      <c r="M749" s="65" t="str">
        <f>IFERROR(VLOOKUP(Table1[[#This Row],[Staff ID]],Table2[],2,FALSE),"")</f>
        <v/>
      </c>
      <c r="N749" s="211" t="str">
        <f>IFERROR(IF(VLOOKUP(Table1[[#This Row],[Budget Code Description]],Dimentions!$X$6:$AC$97,4,FALSE)="","",VLOOKUP(Table1[[#This Row],[Budget Code Description]],Dimentions!$X$6:$AC$97,4,FALSE)),"")</f>
        <v/>
      </c>
      <c r="O749" s="65" t="str">
        <f>IFERROR(VLOOKUP(Table1[[#This Row],[Vendor ID]],Table549[],2,FALSE),"")</f>
        <v/>
      </c>
      <c r="P749" s="63"/>
      <c r="Q749" s="143" t="str">
        <f>IF(Table1[[#This Row],[Posting Date]]&lt;&gt;"",$D$9,"")</f>
        <v/>
      </c>
      <c r="R749" s="159" t="str">
        <f>IF(Table1[[#This Row],[Posting Date]]&lt;&gt;"",$D$10,"")</f>
        <v/>
      </c>
      <c r="S749" s="66"/>
      <c r="T749" s="63"/>
      <c r="U749" s="67"/>
      <c r="V749" s="67"/>
      <c r="W749" s="67" t="str">
        <f t="shared" si="12"/>
        <v/>
      </c>
      <c r="X749" s="161" t="str">
        <f>IF(E749="","",(IF(Table1[[#This Row],[Cur]]="USD",Table1[[#This Row],[Cur_Amount Debit]],Table1[[#This Row],[Cur_Amount Debit]]/Table1[[#This Row],[Exchange Rate]])))</f>
        <v/>
      </c>
      <c r="Y749" s="161" t="str">
        <f>IF(E749="","",(IF(Table1[[#This Row],[Cur]]="USD",Table1[[#This Row],[Cur_Amount Credit]],Table1[[#This Row],[Cur_Amount Credit]]/ExchangeRate)))</f>
        <v/>
      </c>
      <c r="Z749" s="203" t="str">
        <f>IF(E749="","",(Table1[[#This Row],[Debit USD]]-Table1[[#This Row],[Credit USD]]))</f>
        <v/>
      </c>
      <c r="AA749" s="122"/>
      <c r="AB749" s="1"/>
      <c r="AC749" s="15"/>
      <c r="AD749" s="15" t="str">
        <f>IF(AND(OR(Table1[[#This Row],[Account]]="15030",Table1[[#This Row],[Account]]="15035",Table1[[#This Row],[Account]]="20150"),Table1[[#This Row],[Vendor ID]]=""),1,"")</f>
        <v/>
      </c>
      <c r="AE749" s="15"/>
      <c r="AF749" s="15"/>
      <c r="AG749" s="15"/>
      <c r="AH749" s="46" t="str">
        <f>IF(Table1[[#This Row],[Posting Date]]&lt;&gt;"","GJ-"&amp;CountryID,"")</f>
        <v/>
      </c>
      <c r="AI749" s="59" t="str">
        <f>IF(Table1[[#This Row],[Posting Date]]&lt;&gt;"",Table1[[#This Row],[Posting Date]],"")</f>
        <v/>
      </c>
      <c r="AJ749" s="46"/>
      <c r="AK749" s="46" t="str">
        <f>IF(Table1[[#This Row],[Description]]&lt;&gt;"",Table1[[#This Row],[Description]],"")</f>
        <v/>
      </c>
      <c r="AL749" s="46" t="str">
        <f>IF(Table1[[#This Row],[Posting Date]]&lt;&gt;"",Table1[[#This Row],[Reference Number]],"")</f>
        <v/>
      </c>
      <c r="AM749" s="46" t="str">
        <f>TRIM(Table1[[#This Row],[Line '#]])</f>
        <v/>
      </c>
      <c r="AN749" s="46" t="str">
        <f>TRIM(Table1[[#This Row],[Account]])</f>
        <v/>
      </c>
      <c r="AO749" s="46" t="str">
        <f>IF(Table1[[#This Row],[Posting Date]]&lt;&gt;"",$D$5,"")</f>
        <v/>
      </c>
      <c r="AP749" s="46" t="str">
        <f>TRIM(Table1[[#This Row],[Departments-Prgrams]])</f>
        <v/>
      </c>
      <c r="AQ749" s="46" t="str">
        <f>TRIM(Table1[[#This Row],[Grant]])</f>
        <v/>
      </c>
      <c r="AR749" s="46" t="str">
        <f>TRIM(Table1[[#This Row],[Staff ID]])</f>
        <v/>
      </c>
      <c r="AS749" s="46" t="str">
        <f>IF(TRIM(Table1[[#This Row],[Budget Code]])=0,"",TRIM(Table1[[#This Row],[Budget Code]]))</f>
        <v/>
      </c>
      <c r="AT749" s="46" t="str">
        <f>IF(Table1[[#This Row],[Line Description]]&lt;&gt;"",Table1[[#This Row],[Line Description]],"")</f>
        <v/>
      </c>
      <c r="AU749" s="46" t="str">
        <f>IF(Table1[[#This Row],[Cur_Amount Debit]]&gt;0,ROUND(Table1[[#This Row],[Cur_Amount Debit]],2),"")</f>
        <v/>
      </c>
      <c r="AV749" s="46" t="str">
        <f>IF(Table1[[#This Row],[Cur_Amount Credit]]&gt;0,ROUND(Table1[[#This Row],[Cur_Amount Credit]],2),"")</f>
        <v/>
      </c>
      <c r="AW749" s="46" t="str">
        <f>LEFT(Table1[[#This Row],[Cur]],3)</f>
        <v/>
      </c>
      <c r="AX749" s="59"/>
      <c r="AY749" s="46"/>
      <c r="AZ749" s="46" t="str">
        <f>IF(Table1[[#This Row],[Cur]]&lt;&gt;"",IF(Table1[[#This Row],[Cur]]="USD","",ExchangeRate),"")</f>
        <v/>
      </c>
      <c r="BA749" s="46" t="str">
        <f>IF(Table1[[#This Row],[Grant]]&lt;&gt;"",VLOOKUP(Table1[[#This Row],[Grant]],Grants!B:D,3),"")</f>
        <v/>
      </c>
      <c r="BB749" s="46" t="str">
        <f>TRIM(Table1[[#This Row],[Vendor ID]])</f>
        <v/>
      </c>
      <c r="BC749">
        <f>IF(Table1[[#This Row],[Reference Number]]=Q748,BC748,BC748+1)</f>
        <v>2</v>
      </c>
    </row>
    <row r="750" spans="1:55" ht="11.25" hidden="1" customHeight="1">
      <c r="A750" s="1"/>
      <c r="B750" s="88" t="str">
        <f>IF(Table1[[#This Row],[Posting Date]]&lt;&gt;"",IF(Table1[[#This Row],[Reference Number]]=Q749,B749+1,1),"")</f>
        <v/>
      </c>
      <c r="C750" s="61"/>
      <c r="D750" s="61"/>
      <c r="E750" s="218"/>
      <c r="F750" s="143" t="str">
        <f>IFERROR(IF(VLOOKUP(Table1[[#This Row],[Budget Code Description]],Dimentions!$X$6:$AC$132,2,FALSE)="","",VLOOKUP(Table1[[#This Row],[Budget Code Description]],Dimentions!$X$6:$AC$132,2,FALSE)),"")</f>
        <v/>
      </c>
      <c r="G750" s="143" t="str">
        <f>IFERROR(VLOOKUP(Table1[[#This Row],[Budget Code Description]],Dimentions!$X$6:$AC$132,3,FALSE),"")</f>
        <v/>
      </c>
      <c r="H750" s="64" t="str">
        <f>IFERROR(VLOOKUP(Table1[[#This Row],[Account]],Dimentions!$S$6:$V$233,2,FALSE),"")</f>
        <v/>
      </c>
      <c r="I750" s="62">
        <f>_xlfn.NUMBERVALUE(LEFT(Table1[[#This Row],[Account]],1))</f>
        <v>0</v>
      </c>
      <c r="J750" s="62" t="str">
        <f>IFERROR(VLOOKUP(Table1[[#This Row],[Budget Code Description]],Table6[#All],7,FALSE),"")</f>
        <v/>
      </c>
      <c r="K750" s="143" t="str">
        <f>IFERROR(VLOOKUP(Table1[[#This Row],[Budget Code Description]],Table6[#All],8,FALSE),"")</f>
        <v/>
      </c>
      <c r="L750" s="63"/>
      <c r="M750" s="65" t="str">
        <f>IFERROR(VLOOKUP(Table1[[#This Row],[Staff ID]],Table2[],2,FALSE),"")</f>
        <v/>
      </c>
      <c r="N750" s="211" t="str">
        <f>IFERROR(IF(VLOOKUP(Table1[[#This Row],[Budget Code Description]],Dimentions!$X$6:$AC$97,4,FALSE)="","",VLOOKUP(Table1[[#This Row],[Budget Code Description]],Dimentions!$X$6:$AC$97,4,FALSE)),"")</f>
        <v/>
      </c>
      <c r="O750" s="65" t="str">
        <f>IFERROR(VLOOKUP(Table1[[#This Row],[Vendor ID]],Table549[],2,FALSE),"")</f>
        <v/>
      </c>
      <c r="P750" s="63"/>
      <c r="Q750" s="143" t="str">
        <f>IF(Table1[[#This Row],[Posting Date]]&lt;&gt;"",$D$9,"")</f>
        <v/>
      </c>
      <c r="R750" s="159" t="str">
        <f>IF(Table1[[#This Row],[Posting Date]]&lt;&gt;"",$D$10,"")</f>
        <v/>
      </c>
      <c r="S750" s="66"/>
      <c r="T750" s="63"/>
      <c r="U750" s="67"/>
      <c r="V750" s="67"/>
      <c r="W750" s="67" t="str">
        <f t="shared" si="12"/>
        <v/>
      </c>
      <c r="X750" s="161" t="str">
        <f>IF(E750="","",(IF(Table1[[#This Row],[Cur]]="USD",Table1[[#This Row],[Cur_Amount Debit]],Table1[[#This Row],[Cur_Amount Debit]]/Table1[[#This Row],[Exchange Rate]])))</f>
        <v/>
      </c>
      <c r="Y750" s="161" t="str">
        <f>IF(E750="","",(IF(Table1[[#This Row],[Cur]]="USD",Table1[[#This Row],[Cur_Amount Credit]],Table1[[#This Row],[Cur_Amount Credit]]/ExchangeRate)))</f>
        <v/>
      </c>
      <c r="Z750" s="203" t="str">
        <f>IF(E750="","",(Table1[[#This Row],[Debit USD]]-Table1[[#This Row],[Credit USD]]))</f>
        <v/>
      </c>
      <c r="AA750" s="122"/>
      <c r="AB750" s="1"/>
      <c r="AC750" s="15"/>
      <c r="AD750" s="15" t="str">
        <f>IF(AND(OR(Table1[[#This Row],[Account]]="15030",Table1[[#This Row],[Account]]="15035",Table1[[#This Row],[Account]]="20150"),Table1[[#This Row],[Vendor ID]]=""),1,"")</f>
        <v/>
      </c>
      <c r="AE750" s="15"/>
      <c r="AF750" s="15"/>
      <c r="AG750" s="15"/>
      <c r="AH750" s="46" t="str">
        <f>IF(Table1[[#This Row],[Posting Date]]&lt;&gt;"","GJ-"&amp;CountryID,"")</f>
        <v/>
      </c>
      <c r="AI750" s="59" t="str">
        <f>IF(Table1[[#This Row],[Posting Date]]&lt;&gt;"",Table1[[#This Row],[Posting Date]],"")</f>
        <v/>
      </c>
      <c r="AJ750" s="46"/>
      <c r="AK750" s="46" t="str">
        <f>IF(Table1[[#This Row],[Description]]&lt;&gt;"",Table1[[#This Row],[Description]],"")</f>
        <v/>
      </c>
      <c r="AL750" s="46" t="str">
        <f>IF(Table1[[#This Row],[Posting Date]]&lt;&gt;"",Table1[[#This Row],[Reference Number]],"")</f>
        <v/>
      </c>
      <c r="AM750" s="46" t="str">
        <f>TRIM(Table1[[#This Row],[Line '#]])</f>
        <v/>
      </c>
      <c r="AN750" s="46" t="str">
        <f>TRIM(Table1[[#This Row],[Account]])</f>
        <v/>
      </c>
      <c r="AO750" s="46" t="str">
        <f>IF(Table1[[#This Row],[Posting Date]]&lt;&gt;"",$D$5,"")</f>
        <v/>
      </c>
      <c r="AP750" s="46" t="str">
        <f>TRIM(Table1[[#This Row],[Departments-Prgrams]])</f>
        <v/>
      </c>
      <c r="AQ750" s="46" t="str">
        <f>TRIM(Table1[[#This Row],[Grant]])</f>
        <v/>
      </c>
      <c r="AR750" s="46" t="str">
        <f>TRIM(Table1[[#This Row],[Staff ID]])</f>
        <v/>
      </c>
      <c r="AS750" s="46" t="str">
        <f>IF(TRIM(Table1[[#This Row],[Budget Code]])=0,"",TRIM(Table1[[#This Row],[Budget Code]]))</f>
        <v/>
      </c>
      <c r="AT750" s="46" t="str">
        <f>IF(Table1[[#This Row],[Line Description]]&lt;&gt;"",Table1[[#This Row],[Line Description]],"")</f>
        <v/>
      </c>
      <c r="AU750" s="46" t="str">
        <f>IF(Table1[[#This Row],[Cur_Amount Debit]]&gt;0,ROUND(Table1[[#This Row],[Cur_Amount Debit]],2),"")</f>
        <v/>
      </c>
      <c r="AV750" s="46" t="str">
        <f>IF(Table1[[#This Row],[Cur_Amount Credit]]&gt;0,ROUND(Table1[[#This Row],[Cur_Amount Credit]],2),"")</f>
        <v/>
      </c>
      <c r="AW750" s="46" t="str">
        <f>LEFT(Table1[[#This Row],[Cur]],3)</f>
        <v/>
      </c>
      <c r="AX750" s="59"/>
      <c r="AY750" s="46"/>
      <c r="AZ750" s="46" t="str">
        <f>IF(Table1[[#This Row],[Cur]]&lt;&gt;"",IF(Table1[[#This Row],[Cur]]="USD","",ExchangeRate),"")</f>
        <v/>
      </c>
      <c r="BA750" s="46" t="str">
        <f>IF(Table1[[#This Row],[Grant]]&lt;&gt;"",VLOOKUP(Table1[[#This Row],[Grant]],Grants!B:D,3),"")</f>
        <v/>
      </c>
      <c r="BB750" s="46" t="str">
        <f>TRIM(Table1[[#This Row],[Vendor ID]])</f>
        <v/>
      </c>
      <c r="BC750">
        <f>IF(Table1[[#This Row],[Reference Number]]=Q749,BC749,BC749+1)</f>
        <v>2</v>
      </c>
    </row>
    <row r="751" spans="1:55" ht="11.25" hidden="1" customHeight="1">
      <c r="A751" s="1"/>
      <c r="B751" s="88" t="str">
        <f>IF(Table1[[#This Row],[Posting Date]]&lt;&gt;"",IF(Table1[[#This Row],[Reference Number]]=Q750,B750+1,1),"")</f>
        <v/>
      </c>
      <c r="C751" s="61"/>
      <c r="D751" s="61"/>
      <c r="E751" s="218"/>
      <c r="F751" s="143" t="str">
        <f>IFERROR(IF(VLOOKUP(Table1[[#This Row],[Budget Code Description]],Dimentions!$X$6:$AC$132,2,FALSE)="","",VLOOKUP(Table1[[#This Row],[Budget Code Description]],Dimentions!$X$6:$AC$132,2,FALSE)),"")</f>
        <v/>
      </c>
      <c r="G751" s="143" t="str">
        <f>IFERROR(VLOOKUP(Table1[[#This Row],[Budget Code Description]],Dimentions!$X$6:$AC$132,3,FALSE),"")</f>
        <v/>
      </c>
      <c r="H751" s="64" t="str">
        <f>IFERROR(VLOOKUP(Table1[[#This Row],[Account]],Dimentions!$S$6:$V$233,2,FALSE),"")</f>
        <v/>
      </c>
      <c r="I751" s="62">
        <f>_xlfn.NUMBERVALUE(LEFT(Table1[[#This Row],[Account]],1))</f>
        <v>0</v>
      </c>
      <c r="J751" s="62" t="str">
        <f>IFERROR(VLOOKUP(Table1[[#This Row],[Budget Code Description]],Table6[#All],7,FALSE),"")</f>
        <v/>
      </c>
      <c r="K751" s="143" t="str">
        <f>IFERROR(VLOOKUP(Table1[[#This Row],[Budget Code Description]],Table6[#All],8,FALSE),"")</f>
        <v/>
      </c>
      <c r="L751" s="63"/>
      <c r="M751" s="65" t="str">
        <f>IFERROR(VLOOKUP(Table1[[#This Row],[Staff ID]],Table2[],2,FALSE),"")</f>
        <v/>
      </c>
      <c r="N751" s="211" t="str">
        <f>IFERROR(IF(VLOOKUP(Table1[[#This Row],[Budget Code Description]],Dimentions!$X$6:$AC$97,4,FALSE)="","",VLOOKUP(Table1[[#This Row],[Budget Code Description]],Dimentions!$X$6:$AC$97,4,FALSE)),"")</f>
        <v/>
      </c>
      <c r="O751" s="65" t="str">
        <f>IFERROR(VLOOKUP(Table1[[#This Row],[Vendor ID]],Table549[],2,FALSE),"")</f>
        <v/>
      </c>
      <c r="P751" s="63"/>
      <c r="Q751" s="143" t="str">
        <f>IF(Table1[[#This Row],[Posting Date]]&lt;&gt;"",$D$9,"")</f>
        <v/>
      </c>
      <c r="R751" s="159" t="str">
        <f>IF(Table1[[#This Row],[Posting Date]]&lt;&gt;"",$D$10,"")</f>
        <v/>
      </c>
      <c r="S751" s="66"/>
      <c r="T751" s="63"/>
      <c r="U751" s="67"/>
      <c r="V751" s="67"/>
      <c r="W751" s="67" t="str">
        <f t="shared" si="12"/>
        <v/>
      </c>
      <c r="X751" s="161" t="str">
        <f>IF(E751="","",(IF(Table1[[#This Row],[Cur]]="USD",Table1[[#This Row],[Cur_Amount Debit]],Table1[[#This Row],[Cur_Amount Debit]]/Table1[[#This Row],[Exchange Rate]])))</f>
        <v/>
      </c>
      <c r="Y751" s="161" t="str">
        <f>IF(E751="","",(IF(Table1[[#This Row],[Cur]]="USD",Table1[[#This Row],[Cur_Amount Credit]],Table1[[#This Row],[Cur_Amount Credit]]/ExchangeRate)))</f>
        <v/>
      </c>
      <c r="Z751" s="203" t="str">
        <f>IF(E751="","",(Table1[[#This Row],[Debit USD]]-Table1[[#This Row],[Credit USD]]))</f>
        <v/>
      </c>
      <c r="AA751" s="122"/>
      <c r="AB751" s="1"/>
      <c r="AC751" s="15"/>
      <c r="AD751" s="15" t="str">
        <f>IF(AND(OR(Table1[[#This Row],[Account]]="15030",Table1[[#This Row],[Account]]="15035",Table1[[#This Row],[Account]]="20150"),Table1[[#This Row],[Vendor ID]]=""),1,"")</f>
        <v/>
      </c>
      <c r="AE751" s="15"/>
      <c r="AF751" s="15"/>
      <c r="AG751" s="15"/>
      <c r="AH751" s="46" t="str">
        <f>IF(Table1[[#This Row],[Posting Date]]&lt;&gt;"","GJ-"&amp;CountryID,"")</f>
        <v/>
      </c>
      <c r="AI751" s="59" t="str">
        <f>IF(Table1[[#This Row],[Posting Date]]&lt;&gt;"",Table1[[#This Row],[Posting Date]],"")</f>
        <v/>
      </c>
      <c r="AJ751" s="46"/>
      <c r="AK751" s="46" t="str">
        <f>IF(Table1[[#This Row],[Description]]&lt;&gt;"",Table1[[#This Row],[Description]],"")</f>
        <v/>
      </c>
      <c r="AL751" s="46" t="str">
        <f>IF(Table1[[#This Row],[Posting Date]]&lt;&gt;"",Table1[[#This Row],[Reference Number]],"")</f>
        <v/>
      </c>
      <c r="AM751" s="46" t="str">
        <f>TRIM(Table1[[#This Row],[Line '#]])</f>
        <v/>
      </c>
      <c r="AN751" s="46" t="str">
        <f>TRIM(Table1[[#This Row],[Account]])</f>
        <v/>
      </c>
      <c r="AO751" s="46" t="str">
        <f>IF(Table1[[#This Row],[Posting Date]]&lt;&gt;"",$D$5,"")</f>
        <v/>
      </c>
      <c r="AP751" s="46" t="str">
        <f>TRIM(Table1[[#This Row],[Departments-Prgrams]])</f>
        <v/>
      </c>
      <c r="AQ751" s="46" t="str">
        <f>TRIM(Table1[[#This Row],[Grant]])</f>
        <v/>
      </c>
      <c r="AR751" s="46" t="str">
        <f>TRIM(Table1[[#This Row],[Staff ID]])</f>
        <v/>
      </c>
      <c r="AS751" s="46" t="str">
        <f>IF(TRIM(Table1[[#This Row],[Budget Code]])=0,"",TRIM(Table1[[#This Row],[Budget Code]]))</f>
        <v/>
      </c>
      <c r="AT751" s="46" t="str">
        <f>IF(Table1[[#This Row],[Line Description]]&lt;&gt;"",Table1[[#This Row],[Line Description]],"")</f>
        <v/>
      </c>
      <c r="AU751" s="46" t="str">
        <f>IF(Table1[[#This Row],[Cur_Amount Debit]]&gt;0,ROUND(Table1[[#This Row],[Cur_Amount Debit]],2),"")</f>
        <v/>
      </c>
      <c r="AV751" s="46" t="str">
        <f>IF(Table1[[#This Row],[Cur_Amount Credit]]&gt;0,ROUND(Table1[[#This Row],[Cur_Amount Credit]],2),"")</f>
        <v/>
      </c>
      <c r="AW751" s="46" t="str">
        <f>LEFT(Table1[[#This Row],[Cur]],3)</f>
        <v/>
      </c>
      <c r="AX751" s="59"/>
      <c r="AY751" s="46"/>
      <c r="AZ751" s="46" t="str">
        <f>IF(Table1[[#This Row],[Cur]]&lt;&gt;"",IF(Table1[[#This Row],[Cur]]="USD","",ExchangeRate),"")</f>
        <v/>
      </c>
      <c r="BA751" s="46" t="str">
        <f>IF(Table1[[#This Row],[Grant]]&lt;&gt;"",VLOOKUP(Table1[[#This Row],[Grant]],Grants!B:D,3),"")</f>
        <v/>
      </c>
      <c r="BB751" s="46" t="str">
        <f>TRIM(Table1[[#This Row],[Vendor ID]])</f>
        <v/>
      </c>
      <c r="BC751">
        <f>IF(Table1[[#This Row],[Reference Number]]=Q750,BC750,BC750+1)</f>
        <v>2</v>
      </c>
    </row>
    <row r="752" spans="1:55" ht="11.25" hidden="1" customHeight="1">
      <c r="A752" s="1"/>
      <c r="B752" s="88" t="str">
        <f>IF(Table1[[#This Row],[Posting Date]]&lt;&gt;"",IF(Table1[[#This Row],[Reference Number]]=Q751,B751+1,1),"")</f>
        <v/>
      </c>
      <c r="C752" s="61"/>
      <c r="D752" s="61"/>
      <c r="E752" s="218"/>
      <c r="F752" s="143" t="str">
        <f>IFERROR(IF(VLOOKUP(Table1[[#This Row],[Budget Code Description]],Dimentions!$X$6:$AC$132,2,FALSE)="","",VLOOKUP(Table1[[#This Row],[Budget Code Description]],Dimentions!$X$6:$AC$132,2,FALSE)),"")</f>
        <v/>
      </c>
      <c r="G752" s="143" t="str">
        <f>IFERROR(VLOOKUP(Table1[[#This Row],[Budget Code Description]],Dimentions!$X$6:$AC$132,3,FALSE),"")</f>
        <v/>
      </c>
      <c r="H752" s="64" t="str">
        <f>IFERROR(VLOOKUP(Table1[[#This Row],[Account]],Dimentions!$S$6:$V$233,2,FALSE),"")</f>
        <v/>
      </c>
      <c r="I752" s="62">
        <f>_xlfn.NUMBERVALUE(LEFT(Table1[[#This Row],[Account]],1))</f>
        <v>0</v>
      </c>
      <c r="J752" s="62" t="str">
        <f>IFERROR(VLOOKUP(Table1[[#This Row],[Budget Code Description]],Table6[#All],7,FALSE),"")</f>
        <v/>
      </c>
      <c r="K752" s="143" t="str">
        <f>IFERROR(VLOOKUP(Table1[[#This Row],[Budget Code Description]],Table6[#All],8,FALSE),"")</f>
        <v/>
      </c>
      <c r="L752" s="63"/>
      <c r="M752" s="65" t="str">
        <f>IFERROR(VLOOKUP(Table1[[#This Row],[Staff ID]],Table2[],2,FALSE),"")</f>
        <v/>
      </c>
      <c r="N752" s="211" t="str">
        <f>IFERROR(IF(VLOOKUP(Table1[[#This Row],[Budget Code Description]],Dimentions!$X$6:$AC$97,4,FALSE)="","",VLOOKUP(Table1[[#This Row],[Budget Code Description]],Dimentions!$X$6:$AC$97,4,FALSE)),"")</f>
        <v/>
      </c>
      <c r="O752" s="65" t="str">
        <f>IFERROR(VLOOKUP(Table1[[#This Row],[Vendor ID]],Table549[],2,FALSE),"")</f>
        <v/>
      </c>
      <c r="P752" s="63"/>
      <c r="Q752" s="143" t="str">
        <f>IF(Table1[[#This Row],[Posting Date]]&lt;&gt;"",$D$9,"")</f>
        <v/>
      </c>
      <c r="R752" s="159" t="str">
        <f>IF(Table1[[#This Row],[Posting Date]]&lt;&gt;"",$D$10,"")</f>
        <v/>
      </c>
      <c r="S752" s="66"/>
      <c r="T752" s="63"/>
      <c r="U752" s="67"/>
      <c r="V752" s="67"/>
      <c r="W752" s="67" t="str">
        <f t="shared" si="12"/>
        <v/>
      </c>
      <c r="X752" s="161" t="str">
        <f>IF(E752="","",(IF(Table1[[#This Row],[Cur]]="USD",Table1[[#This Row],[Cur_Amount Debit]],Table1[[#This Row],[Cur_Amount Debit]]/Table1[[#This Row],[Exchange Rate]])))</f>
        <v/>
      </c>
      <c r="Y752" s="161" t="str">
        <f>IF(E752="","",(IF(Table1[[#This Row],[Cur]]="USD",Table1[[#This Row],[Cur_Amount Credit]],Table1[[#This Row],[Cur_Amount Credit]]/ExchangeRate)))</f>
        <v/>
      </c>
      <c r="Z752" s="203" t="str">
        <f>IF(E752="","",(Table1[[#This Row],[Debit USD]]-Table1[[#This Row],[Credit USD]]))</f>
        <v/>
      </c>
      <c r="AA752" s="122"/>
      <c r="AB752" s="1"/>
      <c r="AC752" s="15"/>
      <c r="AD752" s="15" t="str">
        <f>IF(AND(OR(Table1[[#This Row],[Account]]="15030",Table1[[#This Row],[Account]]="15035",Table1[[#This Row],[Account]]="20150"),Table1[[#This Row],[Vendor ID]]=""),1,"")</f>
        <v/>
      </c>
      <c r="AE752" s="15"/>
      <c r="AF752" s="15"/>
      <c r="AG752" s="15"/>
      <c r="AH752" s="46" t="str">
        <f>IF(Table1[[#This Row],[Posting Date]]&lt;&gt;"","GJ-"&amp;CountryID,"")</f>
        <v/>
      </c>
      <c r="AI752" s="59" t="str">
        <f>IF(Table1[[#This Row],[Posting Date]]&lt;&gt;"",Table1[[#This Row],[Posting Date]],"")</f>
        <v/>
      </c>
      <c r="AJ752" s="46"/>
      <c r="AK752" s="46" t="str">
        <f>IF(Table1[[#This Row],[Description]]&lt;&gt;"",Table1[[#This Row],[Description]],"")</f>
        <v/>
      </c>
      <c r="AL752" s="46" t="str">
        <f>IF(Table1[[#This Row],[Posting Date]]&lt;&gt;"",Table1[[#This Row],[Reference Number]],"")</f>
        <v/>
      </c>
      <c r="AM752" s="46" t="str">
        <f>TRIM(Table1[[#This Row],[Line '#]])</f>
        <v/>
      </c>
      <c r="AN752" s="46" t="str">
        <f>TRIM(Table1[[#This Row],[Account]])</f>
        <v/>
      </c>
      <c r="AO752" s="46" t="str">
        <f>IF(Table1[[#This Row],[Posting Date]]&lt;&gt;"",$D$5,"")</f>
        <v/>
      </c>
      <c r="AP752" s="46" t="str">
        <f>TRIM(Table1[[#This Row],[Departments-Prgrams]])</f>
        <v/>
      </c>
      <c r="AQ752" s="46" t="str">
        <f>TRIM(Table1[[#This Row],[Grant]])</f>
        <v/>
      </c>
      <c r="AR752" s="46" t="str">
        <f>TRIM(Table1[[#This Row],[Staff ID]])</f>
        <v/>
      </c>
      <c r="AS752" s="46" t="str">
        <f>IF(TRIM(Table1[[#This Row],[Budget Code]])=0,"",TRIM(Table1[[#This Row],[Budget Code]]))</f>
        <v/>
      </c>
      <c r="AT752" s="46" t="str">
        <f>IF(Table1[[#This Row],[Line Description]]&lt;&gt;"",Table1[[#This Row],[Line Description]],"")</f>
        <v/>
      </c>
      <c r="AU752" s="46" t="str">
        <f>IF(Table1[[#This Row],[Cur_Amount Debit]]&gt;0,ROUND(Table1[[#This Row],[Cur_Amount Debit]],2),"")</f>
        <v/>
      </c>
      <c r="AV752" s="46" t="str">
        <f>IF(Table1[[#This Row],[Cur_Amount Credit]]&gt;0,ROUND(Table1[[#This Row],[Cur_Amount Credit]],2),"")</f>
        <v/>
      </c>
      <c r="AW752" s="46" t="str">
        <f>LEFT(Table1[[#This Row],[Cur]],3)</f>
        <v/>
      </c>
      <c r="AX752" s="59"/>
      <c r="AY752" s="46"/>
      <c r="AZ752" s="46" t="str">
        <f>IF(Table1[[#This Row],[Cur]]&lt;&gt;"",IF(Table1[[#This Row],[Cur]]="USD","",ExchangeRate),"")</f>
        <v/>
      </c>
      <c r="BA752" s="46" t="str">
        <f>IF(Table1[[#This Row],[Grant]]&lt;&gt;"",VLOOKUP(Table1[[#This Row],[Grant]],Grants!B:D,3),"")</f>
        <v/>
      </c>
      <c r="BB752" s="46" t="str">
        <f>TRIM(Table1[[#This Row],[Vendor ID]])</f>
        <v/>
      </c>
      <c r="BC752">
        <f>IF(Table1[[#This Row],[Reference Number]]=Q751,BC751,BC751+1)</f>
        <v>2</v>
      </c>
    </row>
    <row r="753" spans="1:55" ht="11.25" hidden="1" customHeight="1">
      <c r="A753" s="1"/>
      <c r="B753" s="88" t="str">
        <f>IF(Table1[[#This Row],[Posting Date]]&lt;&gt;"",IF(Table1[[#This Row],[Reference Number]]=Q752,B752+1,1),"")</f>
        <v/>
      </c>
      <c r="C753" s="61"/>
      <c r="D753" s="61"/>
      <c r="E753" s="218"/>
      <c r="F753" s="143" t="str">
        <f>IFERROR(IF(VLOOKUP(Table1[[#This Row],[Budget Code Description]],Dimentions!$X$6:$AC$132,2,FALSE)="","",VLOOKUP(Table1[[#This Row],[Budget Code Description]],Dimentions!$X$6:$AC$132,2,FALSE)),"")</f>
        <v/>
      </c>
      <c r="G753" s="143" t="str">
        <f>IFERROR(VLOOKUP(Table1[[#This Row],[Budget Code Description]],Dimentions!$X$6:$AC$132,3,FALSE),"")</f>
        <v/>
      </c>
      <c r="H753" s="64" t="str">
        <f>IFERROR(VLOOKUP(Table1[[#This Row],[Account]],Dimentions!$S$6:$V$233,2,FALSE),"")</f>
        <v/>
      </c>
      <c r="I753" s="62">
        <f>_xlfn.NUMBERVALUE(LEFT(Table1[[#This Row],[Account]],1))</f>
        <v>0</v>
      </c>
      <c r="J753" s="62" t="str">
        <f>IFERROR(VLOOKUP(Table1[[#This Row],[Budget Code Description]],Table6[#All],7,FALSE),"")</f>
        <v/>
      </c>
      <c r="K753" s="143" t="str">
        <f>IFERROR(VLOOKUP(Table1[[#This Row],[Budget Code Description]],Table6[#All],8,FALSE),"")</f>
        <v/>
      </c>
      <c r="L753" s="63"/>
      <c r="M753" s="65" t="str">
        <f>IFERROR(VLOOKUP(Table1[[#This Row],[Staff ID]],Table2[],2,FALSE),"")</f>
        <v/>
      </c>
      <c r="N753" s="211" t="str">
        <f>IFERROR(IF(VLOOKUP(Table1[[#This Row],[Budget Code Description]],Dimentions!$X$6:$AC$97,4,FALSE)="","",VLOOKUP(Table1[[#This Row],[Budget Code Description]],Dimentions!$X$6:$AC$97,4,FALSE)),"")</f>
        <v/>
      </c>
      <c r="O753" s="65" t="str">
        <f>IFERROR(VLOOKUP(Table1[[#This Row],[Vendor ID]],Table549[],2,FALSE),"")</f>
        <v/>
      </c>
      <c r="P753" s="63"/>
      <c r="Q753" s="143" t="str">
        <f>IF(Table1[[#This Row],[Posting Date]]&lt;&gt;"",$D$9,"")</f>
        <v/>
      </c>
      <c r="R753" s="159" t="str">
        <f>IF(Table1[[#This Row],[Posting Date]]&lt;&gt;"",$D$10,"")</f>
        <v/>
      </c>
      <c r="S753" s="66"/>
      <c r="T753" s="63"/>
      <c r="U753" s="67"/>
      <c r="V753" s="67"/>
      <c r="W753" s="67" t="str">
        <f t="shared" si="12"/>
        <v/>
      </c>
      <c r="X753" s="161" t="str">
        <f>IF(E753="","",(IF(Table1[[#This Row],[Cur]]="USD",Table1[[#This Row],[Cur_Amount Debit]],Table1[[#This Row],[Cur_Amount Debit]]/Table1[[#This Row],[Exchange Rate]])))</f>
        <v/>
      </c>
      <c r="Y753" s="161" t="str">
        <f>IF(E753="","",(IF(Table1[[#This Row],[Cur]]="USD",Table1[[#This Row],[Cur_Amount Credit]],Table1[[#This Row],[Cur_Amount Credit]]/ExchangeRate)))</f>
        <v/>
      </c>
      <c r="Z753" s="203" t="str">
        <f>IF(E753="","",(Table1[[#This Row],[Debit USD]]-Table1[[#This Row],[Credit USD]]))</f>
        <v/>
      </c>
      <c r="AA753" s="122"/>
      <c r="AB753" s="1"/>
      <c r="AC753" s="15"/>
      <c r="AD753" s="15" t="str">
        <f>IF(AND(OR(Table1[[#This Row],[Account]]="15030",Table1[[#This Row],[Account]]="15035",Table1[[#This Row],[Account]]="20150"),Table1[[#This Row],[Vendor ID]]=""),1,"")</f>
        <v/>
      </c>
      <c r="AE753" s="15"/>
      <c r="AF753" s="15"/>
      <c r="AG753" s="15"/>
      <c r="AH753" s="46" t="str">
        <f>IF(Table1[[#This Row],[Posting Date]]&lt;&gt;"","GJ-"&amp;CountryID,"")</f>
        <v/>
      </c>
      <c r="AI753" s="59" t="str">
        <f>IF(Table1[[#This Row],[Posting Date]]&lt;&gt;"",Table1[[#This Row],[Posting Date]],"")</f>
        <v/>
      </c>
      <c r="AJ753" s="46"/>
      <c r="AK753" s="46" t="str">
        <f>IF(Table1[[#This Row],[Description]]&lt;&gt;"",Table1[[#This Row],[Description]],"")</f>
        <v/>
      </c>
      <c r="AL753" s="46" t="str">
        <f>IF(Table1[[#This Row],[Posting Date]]&lt;&gt;"",Table1[[#This Row],[Reference Number]],"")</f>
        <v/>
      </c>
      <c r="AM753" s="46" t="str">
        <f>TRIM(Table1[[#This Row],[Line '#]])</f>
        <v/>
      </c>
      <c r="AN753" s="46" t="str">
        <f>TRIM(Table1[[#This Row],[Account]])</f>
        <v/>
      </c>
      <c r="AO753" s="46" t="str">
        <f>IF(Table1[[#This Row],[Posting Date]]&lt;&gt;"",$D$5,"")</f>
        <v/>
      </c>
      <c r="AP753" s="46" t="str">
        <f>TRIM(Table1[[#This Row],[Departments-Prgrams]])</f>
        <v/>
      </c>
      <c r="AQ753" s="46" t="str">
        <f>TRIM(Table1[[#This Row],[Grant]])</f>
        <v/>
      </c>
      <c r="AR753" s="46" t="str">
        <f>TRIM(Table1[[#This Row],[Staff ID]])</f>
        <v/>
      </c>
      <c r="AS753" s="46" t="str">
        <f>IF(TRIM(Table1[[#This Row],[Budget Code]])=0,"",TRIM(Table1[[#This Row],[Budget Code]]))</f>
        <v/>
      </c>
      <c r="AT753" s="46" t="str">
        <f>IF(Table1[[#This Row],[Line Description]]&lt;&gt;"",Table1[[#This Row],[Line Description]],"")</f>
        <v/>
      </c>
      <c r="AU753" s="46" t="str">
        <f>IF(Table1[[#This Row],[Cur_Amount Debit]]&gt;0,ROUND(Table1[[#This Row],[Cur_Amount Debit]],2),"")</f>
        <v/>
      </c>
      <c r="AV753" s="46" t="str">
        <f>IF(Table1[[#This Row],[Cur_Amount Credit]]&gt;0,ROUND(Table1[[#This Row],[Cur_Amount Credit]],2),"")</f>
        <v/>
      </c>
      <c r="AW753" s="46" t="str">
        <f>LEFT(Table1[[#This Row],[Cur]],3)</f>
        <v/>
      </c>
      <c r="AX753" s="59"/>
      <c r="AY753" s="46"/>
      <c r="AZ753" s="46" t="str">
        <f>IF(Table1[[#This Row],[Cur]]&lt;&gt;"",IF(Table1[[#This Row],[Cur]]="USD","",ExchangeRate),"")</f>
        <v/>
      </c>
      <c r="BA753" s="46" t="str">
        <f>IF(Table1[[#This Row],[Grant]]&lt;&gt;"",VLOOKUP(Table1[[#This Row],[Grant]],Grants!B:D,3),"")</f>
        <v/>
      </c>
      <c r="BB753" s="46" t="str">
        <f>TRIM(Table1[[#This Row],[Vendor ID]])</f>
        <v/>
      </c>
      <c r="BC753">
        <f>IF(Table1[[#This Row],[Reference Number]]=Q752,BC752,BC752+1)</f>
        <v>2</v>
      </c>
    </row>
    <row r="754" spans="1:55" ht="11.25" hidden="1" customHeight="1">
      <c r="A754" s="1"/>
      <c r="B754" s="88" t="str">
        <f>IF(Table1[[#This Row],[Posting Date]]&lt;&gt;"",IF(Table1[[#This Row],[Reference Number]]=Q753,B753+1,1),"")</f>
        <v/>
      </c>
      <c r="C754" s="61"/>
      <c r="D754" s="61"/>
      <c r="E754" s="218"/>
      <c r="F754" s="143" t="str">
        <f>IFERROR(IF(VLOOKUP(Table1[[#This Row],[Budget Code Description]],Dimentions!$X$6:$AC$132,2,FALSE)="","",VLOOKUP(Table1[[#This Row],[Budget Code Description]],Dimentions!$X$6:$AC$132,2,FALSE)),"")</f>
        <v/>
      </c>
      <c r="G754" s="143" t="str">
        <f>IFERROR(VLOOKUP(Table1[[#This Row],[Budget Code Description]],Dimentions!$X$6:$AC$132,3,FALSE),"")</f>
        <v/>
      </c>
      <c r="H754" s="64" t="str">
        <f>IFERROR(VLOOKUP(Table1[[#This Row],[Account]],Dimentions!$S$6:$V$233,2,FALSE),"")</f>
        <v/>
      </c>
      <c r="I754" s="62">
        <f>_xlfn.NUMBERVALUE(LEFT(Table1[[#This Row],[Account]],1))</f>
        <v>0</v>
      </c>
      <c r="J754" s="62" t="str">
        <f>IFERROR(VLOOKUP(Table1[[#This Row],[Budget Code Description]],Table6[#All],7,FALSE),"")</f>
        <v/>
      </c>
      <c r="K754" s="143" t="str">
        <f>IFERROR(VLOOKUP(Table1[[#This Row],[Budget Code Description]],Table6[#All],8,FALSE),"")</f>
        <v/>
      </c>
      <c r="L754" s="63"/>
      <c r="M754" s="65" t="str">
        <f>IFERROR(VLOOKUP(Table1[[#This Row],[Staff ID]],Table2[],2,FALSE),"")</f>
        <v/>
      </c>
      <c r="N754" s="211" t="str">
        <f>IFERROR(IF(VLOOKUP(Table1[[#This Row],[Budget Code Description]],Dimentions!$X$6:$AC$97,4,FALSE)="","",VLOOKUP(Table1[[#This Row],[Budget Code Description]],Dimentions!$X$6:$AC$97,4,FALSE)),"")</f>
        <v/>
      </c>
      <c r="O754" s="65" t="str">
        <f>IFERROR(VLOOKUP(Table1[[#This Row],[Vendor ID]],Table549[],2,FALSE),"")</f>
        <v/>
      </c>
      <c r="P754" s="63"/>
      <c r="Q754" s="143" t="str">
        <f>IF(Table1[[#This Row],[Posting Date]]&lt;&gt;"",$D$9,"")</f>
        <v/>
      </c>
      <c r="R754" s="159" t="str">
        <f>IF(Table1[[#This Row],[Posting Date]]&lt;&gt;"",$D$10,"")</f>
        <v/>
      </c>
      <c r="S754" s="66"/>
      <c r="T754" s="63"/>
      <c r="U754" s="67"/>
      <c r="V754" s="67"/>
      <c r="W754" s="67" t="str">
        <f t="shared" si="12"/>
        <v/>
      </c>
      <c r="X754" s="161" t="str">
        <f>IF(E754="","",(IF(Table1[[#This Row],[Cur]]="USD",Table1[[#This Row],[Cur_Amount Debit]],Table1[[#This Row],[Cur_Amount Debit]]/Table1[[#This Row],[Exchange Rate]])))</f>
        <v/>
      </c>
      <c r="Y754" s="161" t="str">
        <f>IF(E754="","",(IF(Table1[[#This Row],[Cur]]="USD",Table1[[#This Row],[Cur_Amount Credit]],Table1[[#This Row],[Cur_Amount Credit]]/ExchangeRate)))</f>
        <v/>
      </c>
      <c r="Z754" s="203" t="str">
        <f>IF(E754="","",(Table1[[#This Row],[Debit USD]]-Table1[[#This Row],[Credit USD]]))</f>
        <v/>
      </c>
      <c r="AA754" s="122"/>
      <c r="AB754" s="1"/>
      <c r="AC754" s="15"/>
      <c r="AD754" s="15" t="str">
        <f>IF(AND(OR(Table1[[#This Row],[Account]]="15030",Table1[[#This Row],[Account]]="15035",Table1[[#This Row],[Account]]="20150"),Table1[[#This Row],[Vendor ID]]=""),1,"")</f>
        <v/>
      </c>
      <c r="AE754" s="15"/>
      <c r="AF754" s="15"/>
      <c r="AG754" s="15"/>
      <c r="AH754" s="46" t="str">
        <f>IF(Table1[[#This Row],[Posting Date]]&lt;&gt;"","GJ-"&amp;CountryID,"")</f>
        <v/>
      </c>
      <c r="AI754" s="59" t="str">
        <f>IF(Table1[[#This Row],[Posting Date]]&lt;&gt;"",Table1[[#This Row],[Posting Date]],"")</f>
        <v/>
      </c>
      <c r="AJ754" s="46"/>
      <c r="AK754" s="46" t="str">
        <f>IF(Table1[[#This Row],[Description]]&lt;&gt;"",Table1[[#This Row],[Description]],"")</f>
        <v/>
      </c>
      <c r="AL754" s="46" t="str">
        <f>IF(Table1[[#This Row],[Posting Date]]&lt;&gt;"",Table1[[#This Row],[Reference Number]],"")</f>
        <v/>
      </c>
      <c r="AM754" s="46" t="str">
        <f>TRIM(Table1[[#This Row],[Line '#]])</f>
        <v/>
      </c>
      <c r="AN754" s="46" t="str">
        <f>TRIM(Table1[[#This Row],[Account]])</f>
        <v/>
      </c>
      <c r="AO754" s="46" t="str">
        <f>IF(Table1[[#This Row],[Posting Date]]&lt;&gt;"",$D$5,"")</f>
        <v/>
      </c>
      <c r="AP754" s="46" t="str">
        <f>TRIM(Table1[[#This Row],[Departments-Prgrams]])</f>
        <v/>
      </c>
      <c r="AQ754" s="46" t="str">
        <f>TRIM(Table1[[#This Row],[Grant]])</f>
        <v/>
      </c>
      <c r="AR754" s="46" t="str">
        <f>TRIM(Table1[[#This Row],[Staff ID]])</f>
        <v/>
      </c>
      <c r="AS754" s="46" t="str">
        <f>IF(TRIM(Table1[[#This Row],[Budget Code]])=0,"",TRIM(Table1[[#This Row],[Budget Code]]))</f>
        <v/>
      </c>
      <c r="AT754" s="46" t="str">
        <f>IF(Table1[[#This Row],[Line Description]]&lt;&gt;"",Table1[[#This Row],[Line Description]],"")</f>
        <v/>
      </c>
      <c r="AU754" s="46" t="str">
        <f>IF(Table1[[#This Row],[Cur_Amount Debit]]&gt;0,ROUND(Table1[[#This Row],[Cur_Amount Debit]],2),"")</f>
        <v/>
      </c>
      <c r="AV754" s="46" t="str">
        <f>IF(Table1[[#This Row],[Cur_Amount Credit]]&gt;0,ROUND(Table1[[#This Row],[Cur_Amount Credit]],2),"")</f>
        <v/>
      </c>
      <c r="AW754" s="46" t="str">
        <f>LEFT(Table1[[#This Row],[Cur]],3)</f>
        <v/>
      </c>
      <c r="AX754" s="59"/>
      <c r="AY754" s="46"/>
      <c r="AZ754" s="46" t="str">
        <f>IF(Table1[[#This Row],[Cur]]&lt;&gt;"",IF(Table1[[#This Row],[Cur]]="USD","",ExchangeRate),"")</f>
        <v/>
      </c>
      <c r="BA754" s="46" t="str">
        <f>IF(Table1[[#This Row],[Grant]]&lt;&gt;"",VLOOKUP(Table1[[#This Row],[Grant]],Grants!B:D,3),"")</f>
        <v/>
      </c>
      <c r="BB754" s="46" t="str">
        <f>TRIM(Table1[[#This Row],[Vendor ID]])</f>
        <v/>
      </c>
      <c r="BC754">
        <f>IF(Table1[[#This Row],[Reference Number]]=Q753,BC753,BC753+1)</f>
        <v>2</v>
      </c>
    </row>
    <row r="755" spans="1:55" ht="11.25" hidden="1" customHeight="1">
      <c r="A755" s="1"/>
      <c r="B755" s="88" t="str">
        <f>IF(Table1[[#This Row],[Posting Date]]&lt;&gt;"",IF(Table1[[#This Row],[Reference Number]]=Q754,B754+1,1),"")</f>
        <v/>
      </c>
      <c r="C755" s="61"/>
      <c r="D755" s="61"/>
      <c r="E755" s="218"/>
      <c r="F755" s="143" t="str">
        <f>IFERROR(IF(VLOOKUP(Table1[[#This Row],[Budget Code Description]],Dimentions!$X$6:$AC$132,2,FALSE)="","",VLOOKUP(Table1[[#This Row],[Budget Code Description]],Dimentions!$X$6:$AC$132,2,FALSE)),"")</f>
        <v/>
      </c>
      <c r="G755" s="143" t="str">
        <f>IFERROR(VLOOKUP(Table1[[#This Row],[Budget Code Description]],Dimentions!$X$6:$AC$132,3,FALSE),"")</f>
        <v/>
      </c>
      <c r="H755" s="64" t="str">
        <f>IFERROR(VLOOKUP(Table1[[#This Row],[Account]],Dimentions!$S$6:$V$233,2,FALSE),"")</f>
        <v/>
      </c>
      <c r="I755" s="62">
        <f>_xlfn.NUMBERVALUE(LEFT(Table1[[#This Row],[Account]],1))</f>
        <v>0</v>
      </c>
      <c r="J755" s="62" t="str">
        <f>IFERROR(VLOOKUP(Table1[[#This Row],[Budget Code Description]],Table6[#All],7,FALSE),"")</f>
        <v/>
      </c>
      <c r="K755" s="143" t="str">
        <f>IFERROR(VLOOKUP(Table1[[#This Row],[Budget Code Description]],Table6[#All],8,FALSE),"")</f>
        <v/>
      </c>
      <c r="L755" s="63"/>
      <c r="M755" s="65" t="str">
        <f>IFERROR(VLOOKUP(Table1[[#This Row],[Staff ID]],Table2[],2,FALSE),"")</f>
        <v/>
      </c>
      <c r="N755" s="211" t="str">
        <f>IFERROR(IF(VLOOKUP(Table1[[#This Row],[Budget Code Description]],Dimentions!$X$6:$AC$97,4,FALSE)="","",VLOOKUP(Table1[[#This Row],[Budget Code Description]],Dimentions!$X$6:$AC$97,4,FALSE)),"")</f>
        <v/>
      </c>
      <c r="O755" s="65" t="str">
        <f>IFERROR(VLOOKUP(Table1[[#This Row],[Vendor ID]],Table549[],2,FALSE),"")</f>
        <v/>
      </c>
      <c r="P755" s="63"/>
      <c r="Q755" s="143" t="str">
        <f>IF(Table1[[#This Row],[Posting Date]]&lt;&gt;"",$D$9,"")</f>
        <v/>
      </c>
      <c r="R755" s="159" t="str">
        <f>IF(Table1[[#This Row],[Posting Date]]&lt;&gt;"",$D$10,"")</f>
        <v/>
      </c>
      <c r="S755" s="66"/>
      <c r="T755" s="63"/>
      <c r="U755" s="67"/>
      <c r="V755" s="67"/>
      <c r="W755" s="67" t="str">
        <f t="shared" si="12"/>
        <v/>
      </c>
      <c r="X755" s="161" t="str">
        <f>IF(E755="","",(IF(Table1[[#This Row],[Cur]]="USD",Table1[[#This Row],[Cur_Amount Debit]],Table1[[#This Row],[Cur_Amount Debit]]/Table1[[#This Row],[Exchange Rate]])))</f>
        <v/>
      </c>
      <c r="Y755" s="161" t="str">
        <f>IF(E755="","",(IF(Table1[[#This Row],[Cur]]="USD",Table1[[#This Row],[Cur_Amount Credit]],Table1[[#This Row],[Cur_Amount Credit]]/ExchangeRate)))</f>
        <v/>
      </c>
      <c r="Z755" s="203" t="str">
        <f>IF(E755="","",(Table1[[#This Row],[Debit USD]]-Table1[[#This Row],[Credit USD]]))</f>
        <v/>
      </c>
      <c r="AA755" s="122"/>
      <c r="AB755" s="1"/>
      <c r="AC755" s="15"/>
      <c r="AD755" s="15" t="str">
        <f>IF(AND(OR(Table1[[#This Row],[Account]]="15030",Table1[[#This Row],[Account]]="15035",Table1[[#This Row],[Account]]="20150"),Table1[[#This Row],[Vendor ID]]=""),1,"")</f>
        <v/>
      </c>
      <c r="AE755" s="15"/>
      <c r="AF755" s="15"/>
      <c r="AG755" s="15"/>
      <c r="AH755" s="46" t="str">
        <f>IF(Table1[[#This Row],[Posting Date]]&lt;&gt;"","GJ-"&amp;CountryID,"")</f>
        <v/>
      </c>
      <c r="AI755" s="59" t="str">
        <f>IF(Table1[[#This Row],[Posting Date]]&lt;&gt;"",Table1[[#This Row],[Posting Date]],"")</f>
        <v/>
      </c>
      <c r="AJ755" s="46"/>
      <c r="AK755" s="46" t="str">
        <f>IF(Table1[[#This Row],[Description]]&lt;&gt;"",Table1[[#This Row],[Description]],"")</f>
        <v/>
      </c>
      <c r="AL755" s="46" t="str">
        <f>IF(Table1[[#This Row],[Posting Date]]&lt;&gt;"",Table1[[#This Row],[Reference Number]],"")</f>
        <v/>
      </c>
      <c r="AM755" s="46" t="str">
        <f>TRIM(Table1[[#This Row],[Line '#]])</f>
        <v/>
      </c>
      <c r="AN755" s="46" t="str">
        <f>TRIM(Table1[[#This Row],[Account]])</f>
        <v/>
      </c>
      <c r="AO755" s="46" t="str">
        <f>IF(Table1[[#This Row],[Posting Date]]&lt;&gt;"",$D$5,"")</f>
        <v/>
      </c>
      <c r="AP755" s="46" t="str">
        <f>TRIM(Table1[[#This Row],[Departments-Prgrams]])</f>
        <v/>
      </c>
      <c r="AQ755" s="46" t="str">
        <f>TRIM(Table1[[#This Row],[Grant]])</f>
        <v/>
      </c>
      <c r="AR755" s="46" t="str">
        <f>TRIM(Table1[[#This Row],[Staff ID]])</f>
        <v/>
      </c>
      <c r="AS755" s="46" t="str">
        <f>IF(TRIM(Table1[[#This Row],[Budget Code]])=0,"",TRIM(Table1[[#This Row],[Budget Code]]))</f>
        <v/>
      </c>
      <c r="AT755" s="46" t="str">
        <f>IF(Table1[[#This Row],[Line Description]]&lt;&gt;"",Table1[[#This Row],[Line Description]],"")</f>
        <v/>
      </c>
      <c r="AU755" s="46" t="str">
        <f>IF(Table1[[#This Row],[Cur_Amount Debit]]&gt;0,ROUND(Table1[[#This Row],[Cur_Amount Debit]],2),"")</f>
        <v/>
      </c>
      <c r="AV755" s="46" t="str">
        <f>IF(Table1[[#This Row],[Cur_Amount Credit]]&gt;0,ROUND(Table1[[#This Row],[Cur_Amount Credit]],2),"")</f>
        <v/>
      </c>
      <c r="AW755" s="46" t="str">
        <f>LEFT(Table1[[#This Row],[Cur]],3)</f>
        <v/>
      </c>
      <c r="AX755" s="59"/>
      <c r="AY755" s="46"/>
      <c r="AZ755" s="46" t="str">
        <f>IF(Table1[[#This Row],[Cur]]&lt;&gt;"",IF(Table1[[#This Row],[Cur]]="USD","",ExchangeRate),"")</f>
        <v/>
      </c>
      <c r="BA755" s="46" t="str">
        <f>IF(Table1[[#This Row],[Grant]]&lt;&gt;"",VLOOKUP(Table1[[#This Row],[Grant]],Grants!B:D,3),"")</f>
        <v/>
      </c>
      <c r="BB755" s="46" t="str">
        <f>TRIM(Table1[[#This Row],[Vendor ID]])</f>
        <v/>
      </c>
      <c r="BC755">
        <f>IF(Table1[[#This Row],[Reference Number]]=Q754,BC754,BC754+1)</f>
        <v>2</v>
      </c>
    </row>
    <row r="756" spans="1:55" ht="11.25" hidden="1" customHeight="1">
      <c r="A756" s="1"/>
      <c r="B756" s="88" t="str">
        <f>IF(Table1[[#This Row],[Posting Date]]&lt;&gt;"",IF(Table1[[#This Row],[Reference Number]]=Q755,B755+1,1),"")</f>
        <v/>
      </c>
      <c r="C756" s="61"/>
      <c r="D756" s="61"/>
      <c r="E756" s="218"/>
      <c r="F756" s="143" t="str">
        <f>IFERROR(IF(VLOOKUP(Table1[[#This Row],[Budget Code Description]],Dimentions!$X$6:$AC$132,2,FALSE)="","",VLOOKUP(Table1[[#This Row],[Budget Code Description]],Dimentions!$X$6:$AC$132,2,FALSE)),"")</f>
        <v/>
      </c>
      <c r="G756" s="143" t="str">
        <f>IFERROR(VLOOKUP(Table1[[#This Row],[Budget Code Description]],Dimentions!$X$6:$AC$132,3,FALSE),"")</f>
        <v/>
      </c>
      <c r="H756" s="64" t="str">
        <f>IFERROR(VLOOKUP(Table1[[#This Row],[Account]],Dimentions!$S$6:$V$233,2,FALSE),"")</f>
        <v/>
      </c>
      <c r="I756" s="62">
        <f>_xlfn.NUMBERVALUE(LEFT(Table1[[#This Row],[Account]],1))</f>
        <v>0</v>
      </c>
      <c r="J756" s="62" t="str">
        <f>IFERROR(VLOOKUP(Table1[[#This Row],[Budget Code Description]],Table6[#All],7,FALSE),"")</f>
        <v/>
      </c>
      <c r="K756" s="143" t="str">
        <f>IFERROR(VLOOKUP(Table1[[#This Row],[Budget Code Description]],Table6[#All],8,FALSE),"")</f>
        <v/>
      </c>
      <c r="L756" s="63"/>
      <c r="M756" s="65" t="str">
        <f>IFERROR(VLOOKUP(Table1[[#This Row],[Staff ID]],Table2[],2,FALSE),"")</f>
        <v/>
      </c>
      <c r="N756" s="211" t="str">
        <f>IFERROR(IF(VLOOKUP(Table1[[#This Row],[Budget Code Description]],Dimentions!$X$6:$AC$97,4,FALSE)="","",VLOOKUP(Table1[[#This Row],[Budget Code Description]],Dimentions!$X$6:$AC$97,4,FALSE)),"")</f>
        <v/>
      </c>
      <c r="O756" s="65" t="str">
        <f>IFERROR(VLOOKUP(Table1[[#This Row],[Vendor ID]],Table549[],2,FALSE),"")</f>
        <v/>
      </c>
      <c r="P756" s="63"/>
      <c r="Q756" s="143" t="str">
        <f>IF(Table1[[#This Row],[Posting Date]]&lt;&gt;"",$D$9,"")</f>
        <v/>
      </c>
      <c r="R756" s="159" t="str">
        <f>IF(Table1[[#This Row],[Posting Date]]&lt;&gt;"",$D$10,"")</f>
        <v/>
      </c>
      <c r="S756" s="66"/>
      <c r="T756" s="63"/>
      <c r="U756" s="67"/>
      <c r="V756" s="67"/>
      <c r="W756" s="67" t="str">
        <f t="shared" si="12"/>
        <v/>
      </c>
      <c r="X756" s="161" t="str">
        <f>IF(E756="","",(IF(Table1[[#This Row],[Cur]]="USD",Table1[[#This Row],[Cur_Amount Debit]],Table1[[#This Row],[Cur_Amount Debit]]/Table1[[#This Row],[Exchange Rate]])))</f>
        <v/>
      </c>
      <c r="Y756" s="161" t="str">
        <f>IF(E756="","",(IF(Table1[[#This Row],[Cur]]="USD",Table1[[#This Row],[Cur_Amount Credit]],Table1[[#This Row],[Cur_Amount Credit]]/ExchangeRate)))</f>
        <v/>
      </c>
      <c r="Z756" s="203" t="str">
        <f>IF(E756="","",(Table1[[#This Row],[Debit USD]]-Table1[[#This Row],[Credit USD]]))</f>
        <v/>
      </c>
      <c r="AA756" s="122"/>
      <c r="AB756" s="1"/>
      <c r="AC756" s="15"/>
      <c r="AD756" s="15" t="str">
        <f>IF(AND(OR(Table1[[#This Row],[Account]]="15030",Table1[[#This Row],[Account]]="15035",Table1[[#This Row],[Account]]="20150"),Table1[[#This Row],[Vendor ID]]=""),1,"")</f>
        <v/>
      </c>
      <c r="AE756" s="15"/>
      <c r="AF756" s="15"/>
      <c r="AG756" s="15"/>
      <c r="AH756" s="46" t="str">
        <f>IF(Table1[[#This Row],[Posting Date]]&lt;&gt;"","GJ-"&amp;CountryID,"")</f>
        <v/>
      </c>
      <c r="AI756" s="59" t="str">
        <f>IF(Table1[[#This Row],[Posting Date]]&lt;&gt;"",Table1[[#This Row],[Posting Date]],"")</f>
        <v/>
      </c>
      <c r="AJ756" s="46"/>
      <c r="AK756" s="46" t="str">
        <f>IF(Table1[[#This Row],[Description]]&lt;&gt;"",Table1[[#This Row],[Description]],"")</f>
        <v/>
      </c>
      <c r="AL756" s="46" t="str">
        <f>IF(Table1[[#This Row],[Posting Date]]&lt;&gt;"",Table1[[#This Row],[Reference Number]],"")</f>
        <v/>
      </c>
      <c r="AM756" s="46" t="str">
        <f>TRIM(Table1[[#This Row],[Line '#]])</f>
        <v/>
      </c>
      <c r="AN756" s="46" t="str">
        <f>TRIM(Table1[[#This Row],[Account]])</f>
        <v/>
      </c>
      <c r="AO756" s="46" t="str">
        <f>IF(Table1[[#This Row],[Posting Date]]&lt;&gt;"",$D$5,"")</f>
        <v/>
      </c>
      <c r="AP756" s="46" t="str">
        <f>TRIM(Table1[[#This Row],[Departments-Prgrams]])</f>
        <v/>
      </c>
      <c r="AQ756" s="46" t="str">
        <f>TRIM(Table1[[#This Row],[Grant]])</f>
        <v/>
      </c>
      <c r="AR756" s="46" t="str">
        <f>TRIM(Table1[[#This Row],[Staff ID]])</f>
        <v/>
      </c>
      <c r="AS756" s="46" t="str">
        <f>IF(TRIM(Table1[[#This Row],[Budget Code]])=0,"",TRIM(Table1[[#This Row],[Budget Code]]))</f>
        <v/>
      </c>
      <c r="AT756" s="46" t="str">
        <f>IF(Table1[[#This Row],[Line Description]]&lt;&gt;"",Table1[[#This Row],[Line Description]],"")</f>
        <v/>
      </c>
      <c r="AU756" s="46" t="str">
        <f>IF(Table1[[#This Row],[Cur_Amount Debit]]&gt;0,ROUND(Table1[[#This Row],[Cur_Amount Debit]],2),"")</f>
        <v/>
      </c>
      <c r="AV756" s="46" t="str">
        <f>IF(Table1[[#This Row],[Cur_Amount Credit]]&gt;0,ROUND(Table1[[#This Row],[Cur_Amount Credit]],2),"")</f>
        <v/>
      </c>
      <c r="AW756" s="46" t="str">
        <f>LEFT(Table1[[#This Row],[Cur]],3)</f>
        <v/>
      </c>
      <c r="AX756" s="59"/>
      <c r="AY756" s="46"/>
      <c r="AZ756" s="46" t="str">
        <f>IF(Table1[[#This Row],[Cur]]&lt;&gt;"",IF(Table1[[#This Row],[Cur]]="USD","",ExchangeRate),"")</f>
        <v/>
      </c>
      <c r="BA756" s="46" t="str">
        <f>IF(Table1[[#This Row],[Grant]]&lt;&gt;"",VLOOKUP(Table1[[#This Row],[Grant]],Grants!B:D,3),"")</f>
        <v/>
      </c>
      <c r="BB756" s="46" t="str">
        <f>TRIM(Table1[[#This Row],[Vendor ID]])</f>
        <v/>
      </c>
      <c r="BC756">
        <f>IF(Table1[[#This Row],[Reference Number]]=Q755,BC755,BC755+1)</f>
        <v>2</v>
      </c>
    </row>
    <row r="757" spans="1:55" ht="11.25" hidden="1" customHeight="1">
      <c r="A757" s="1"/>
      <c r="B757" s="88" t="str">
        <f>IF(Table1[[#This Row],[Posting Date]]&lt;&gt;"",IF(Table1[[#This Row],[Reference Number]]=Q756,B756+1,1),"")</f>
        <v/>
      </c>
      <c r="C757" s="61"/>
      <c r="D757" s="61"/>
      <c r="E757" s="218"/>
      <c r="F757" s="143" t="str">
        <f>IFERROR(IF(VLOOKUP(Table1[[#This Row],[Budget Code Description]],Dimentions!$X$6:$AC$132,2,FALSE)="","",VLOOKUP(Table1[[#This Row],[Budget Code Description]],Dimentions!$X$6:$AC$132,2,FALSE)),"")</f>
        <v/>
      </c>
      <c r="G757" s="143" t="str">
        <f>IFERROR(VLOOKUP(Table1[[#This Row],[Budget Code Description]],Dimentions!$X$6:$AC$132,3,FALSE),"")</f>
        <v/>
      </c>
      <c r="H757" s="64" t="str">
        <f>IFERROR(VLOOKUP(Table1[[#This Row],[Account]],Dimentions!$S$6:$V$233,2,FALSE),"")</f>
        <v/>
      </c>
      <c r="I757" s="62">
        <f>_xlfn.NUMBERVALUE(LEFT(Table1[[#This Row],[Account]],1))</f>
        <v>0</v>
      </c>
      <c r="J757" s="62" t="str">
        <f>IFERROR(VLOOKUP(Table1[[#This Row],[Budget Code Description]],Table6[#All],7,FALSE),"")</f>
        <v/>
      </c>
      <c r="K757" s="143" t="str">
        <f>IFERROR(VLOOKUP(Table1[[#This Row],[Budget Code Description]],Table6[#All],8,FALSE),"")</f>
        <v/>
      </c>
      <c r="L757" s="63"/>
      <c r="M757" s="65" t="str">
        <f>IFERROR(VLOOKUP(Table1[[#This Row],[Staff ID]],Table2[],2,FALSE),"")</f>
        <v/>
      </c>
      <c r="N757" s="211" t="str">
        <f>IFERROR(IF(VLOOKUP(Table1[[#This Row],[Budget Code Description]],Dimentions!$X$6:$AC$97,4,FALSE)="","",VLOOKUP(Table1[[#This Row],[Budget Code Description]],Dimentions!$X$6:$AC$97,4,FALSE)),"")</f>
        <v/>
      </c>
      <c r="O757" s="65" t="str">
        <f>IFERROR(VLOOKUP(Table1[[#This Row],[Vendor ID]],Table549[],2,FALSE),"")</f>
        <v/>
      </c>
      <c r="P757" s="63"/>
      <c r="Q757" s="143" t="str">
        <f>IF(Table1[[#This Row],[Posting Date]]&lt;&gt;"",$D$9,"")</f>
        <v/>
      </c>
      <c r="R757" s="159" t="str">
        <f>IF(Table1[[#This Row],[Posting Date]]&lt;&gt;"",$D$10,"")</f>
        <v/>
      </c>
      <c r="S757" s="66"/>
      <c r="T757" s="63"/>
      <c r="U757" s="67"/>
      <c r="V757" s="67"/>
      <c r="W757" s="67" t="str">
        <f t="shared" si="12"/>
        <v/>
      </c>
      <c r="X757" s="161" t="str">
        <f>IF(E757="","",(IF(Table1[[#This Row],[Cur]]="USD",Table1[[#This Row],[Cur_Amount Debit]],Table1[[#This Row],[Cur_Amount Debit]]/Table1[[#This Row],[Exchange Rate]])))</f>
        <v/>
      </c>
      <c r="Y757" s="161" t="str">
        <f>IF(E757="","",(IF(Table1[[#This Row],[Cur]]="USD",Table1[[#This Row],[Cur_Amount Credit]],Table1[[#This Row],[Cur_Amount Credit]]/ExchangeRate)))</f>
        <v/>
      </c>
      <c r="Z757" s="203" t="str">
        <f>IF(E757="","",(Table1[[#This Row],[Debit USD]]-Table1[[#This Row],[Credit USD]]))</f>
        <v/>
      </c>
      <c r="AA757" s="122"/>
      <c r="AB757" s="1"/>
      <c r="AC757" s="15"/>
      <c r="AD757" s="15" t="str">
        <f>IF(AND(OR(Table1[[#This Row],[Account]]="15030",Table1[[#This Row],[Account]]="15035",Table1[[#This Row],[Account]]="20150"),Table1[[#This Row],[Vendor ID]]=""),1,"")</f>
        <v/>
      </c>
      <c r="AE757" s="15"/>
      <c r="AF757" s="15"/>
      <c r="AG757" s="15"/>
      <c r="AH757" s="46" t="str">
        <f>IF(Table1[[#This Row],[Posting Date]]&lt;&gt;"","GJ-"&amp;CountryID,"")</f>
        <v/>
      </c>
      <c r="AI757" s="59" t="str">
        <f>IF(Table1[[#This Row],[Posting Date]]&lt;&gt;"",Table1[[#This Row],[Posting Date]],"")</f>
        <v/>
      </c>
      <c r="AJ757" s="46"/>
      <c r="AK757" s="46" t="str">
        <f>IF(Table1[[#This Row],[Description]]&lt;&gt;"",Table1[[#This Row],[Description]],"")</f>
        <v/>
      </c>
      <c r="AL757" s="46" t="str">
        <f>IF(Table1[[#This Row],[Posting Date]]&lt;&gt;"",Table1[[#This Row],[Reference Number]],"")</f>
        <v/>
      </c>
      <c r="AM757" s="46" t="str">
        <f>TRIM(Table1[[#This Row],[Line '#]])</f>
        <v/>
      </c>
      <c r="AN757" s="46" t="str">
        <f>TRIM(Table1[[#This Row],[Account]])</f>
        <v/>
      </c>
      <c r="AO757" s="46" t="str">
        <f>IF(Table1[[#This Row],[Posting Date]]&lt;&gt;"",$D$5,"")</f>
        <v/>
      </c>
      <c r="AP757" s="46" t="str">
        <f>TRIM(Table1[[#This Row],[Departments-Prgrams]])</f>
        <v/>
      </c>
      <c r="AQ757" s="46" t="str">
        <f>TRIM(Table1[[#This Row],[Grant]])</f>
        <v/>
      </c>
      <c r="AR757" s="46" t="str">
        <f>TRIM(Table1[[#This Row],[Staff ID]])</f>
        <v/>
      </c>
      <c r="AS757" s="46" t="str">
        <f>IF(TRIM(Table1[[#This Row],[Budget Code]])=0,"",TRIM(Table1[[#This Row],[Budget Code]]))</f>
        <v/>
      </c>
      <c r="AT757" s="46" t="str">
        <f>IF(Table1[[#This Row],[Line Description]]&lt;&gt;"",Table1[[#This Row],[Line Description]],"")</f>
        <v/>
      </c>
      <c r="AU757" s="46" t="str">
        <f>IF(Table1[[#This Row],[Cur_Amount Debit]]&gt;0,ROUND(Table1[[#This Row],[Cur_Amount Debit]],2),"")</f>
        <v/>
      </c>
      <c r="AV757" s="46" t="str">
        <f>IF(Table1[[#This Row],[Cur_Amount Credit]]&gt;0,ROUND(Table1[[#This Row],[Cur_Amount Credit]],2),"")</f>
        <v/>
      </c>
      <c r="AW757" s="46" t="str">
        <f>LEFT(Table1[[#This Row],[Cur]],3)</f>
        <v/>
      </c>
      <c r="AX757" s="59"/>
      <c r="AY757" s="46"/>
      <c r="AZ757" s="46" t="str">
        <f>IF(Table1[[#This Row],[Cur]]&lt;&gt;"",IF(Table1[[#This Row],[Cur]]="USD","",ExchangeRate),"")</f>
        <v/>
      </c>
      <c r="BA757" s="46" t="str">
        <f>IF(Table1[[#This Row],[Grant]]&lt;&gt;"",VLOOKUP(Table1[[#This Row],[Grant]],Grants!B:D,3),"")</f>
        <v/>
      </c>
      <c r="BB757" s="46" t="str">
        <f>TRIM(Table1[[#This Row],[Vendor ID]])</f>
        <v/>
      </c>
      <c r="BC757">
        <f>IF(Table1[[#This Row],[Reference Number]]=Q756,BC756,BC756+1)</f>
        <v>2</v>
      </c>
    </row>
    <row r="758" spans="1:55" ht="11.25" hidden="1" customHeight="1">
      <c r="A758" s="1"/>
      <c r="B758" s="88" t="str">
        <f>IF(Table1[[#This Row],[Posting Date]]&lt;&gt;"",IF(Table1[[#This Row],[Reference Number]]=Q757,B757+1,1),"")</f>
        <v/>
      </c>
      <c r="C758" s="61"/>
      <c r="D758" s="61"/>
      <c r="E758" s="218"/>
      <c r="F758" s="143" t="str">
        <f>IFERROR(IF(VLOOKUP(Table1[[#This Row],[Budget Code Description]],Dimentions!$X$6:$AC$132,2,FALSE)="","",VLOOKUP(Table1[[#This Row],[Budget Code Description]],Dimentions!$X$6:$AC$132,2,FALSE)),"")</f>
        <v/>
      </c>
      <c r="G758" s="143" t="str">
        <f>IFERROR(VLOOKUP(Table1[[#This Row],[Budget Code Description]],Dimentions!$X$6:$AC$132,3,FALSE),"")</f>
        <v/>
      </c>
      <c r="H758" s="64" t="str">
        <f>IFERROR(VLOOKUP(Table1[[#This Row],[Account]],Dimentions!$S$6:$V$233,2,FALSE),"")</f>
        <v/>
      </c>
      <c r="I758" s="62">
        <f>_xlfn.NUMBERVALUE(LEFT(Table1[[#This Row],[Account]],1))</f>
        <v>0</v>
      </c>
      <c r="J758" s="62" t="str">
        <f>IFERROR(VLOOKUP(Table1[[#This Row],[Budget Code Description]],Table6[#All],7,FALSE),"")</f>
        <v/>
      </c>
      <c r="K758" s="143" t="str">
        <f>IFERROR(VLOOKUP(Table1[[#This Row],[Budget Code Description]],Table6[#All],8,FALSE),"")</f>
        <v/>
      </c>
      <c r="L758" s="63"/>
      <c r="M758" s="65" t="str">
        <f>IFERROR(VLOOKUP(Table1[[#This Row],[Staff ID]],Table2[],2,FALSE),"")</f>
        <v/>
      </c>
      <c r="N758" s="211" t="str">
        <f>IFERROR(IF(VLOOKUP(Table1[[#This Row],[Budget Code Description]],Dimentions!$X$6:$AC$97,4,FALSE)="","",VLOOKUP(Table1[[#This Row],[Budget Code Description]],Dimentions!$X$6:$AC$97,4,FALSE)),"")</f>
        <v/>
      </c>
      <c r="O758" s="65" t="str">
        <f>IFERROR(VLOOKUP(Table1[[#This Row],[Vendor ID]],Table549[],2,FALSE),"")</f>
        <v/>
      </c>
      <c r="P758" s="63"/>
      <c r="Q758" s="143" t="str">
        <f>IF(Table1[[#This Row],[Posting Date]]&lt;&gt;"",$D$9,"")</f>
        <v/>
      </c>
      <c r="R758" s="159" t="str">
        <f>IF(Table1[[#This Row],[Posting Date]]&lt;&gt;"",$D$10,"")</f>
        <v/>
      </c>
      <c r="S758" s="66"/>
      <c r="T758" s="63"/>
      <c r="U758" s="67"/>
      <c r="V758" s="67"/>
      <c r="W758" s="67" t="str">
        <f t="shared" si="12"/>
        <v/>
      </c>
      <c r="X758" s="161" t="str">
        <f>IF(E758="","",(IF(Table1[[#This Row],[Cur]]="USD",Table1[[#This Row],[Cur_Amount Debit]],Table1[[#This Row],[Cur_Amount Debit]]/Table1[[#This Row],[Exchange Rate]])))</f>
        <v/>
      </c>
      <c r="Y758" s="161" t="str">
        <f>IF(E758="","",(IF(Table1[[#This Row],[Cur]]="USD",Table1[[#This Row],[Cur_Amount Credit]],Table1[[#This Row],[Cur_Amount Credit]]/ExchangeRate)))</f>
        <v/>
      </c>
      <c r="Z758" s="203" t="str">
        <f>IF(E758="","",(Table1[[#This Row],[Debit USD]]-Table1[[#This Row],[Credit USD]]))</f>
        <v/>
      </c>
      <c r="AA758" s="122"/>
      <c r="AB758" s="1"/>
      <c r="AC758" s="15"/>
      <c r="AD758" s="15" t="str">
        <f>IF(AND(OR(Table1[[#This Row],[Account]]="15030",Table1[[#This Row],[Account]]="15035",Table1[[#This Row],[Account]]="20150"),Table1[[#This Row],[Vendor ID]]=""),1,"")</f>
        <v/>
      </c>
      <c r="AE758" s="15"/>
      <c r="AF758" s="15"/>
      <c r="AG758" s="15"/>
      <c r="AH758" s="46" t="str">
        <f>IF(Table1[[#This Row],[Posting Date]]&lt;&gt;"","GJ-"&amp;CountryID,"")</f>
        <v/>
      </c>
      <c r="AI758" s="59" t="str">
        <f>IF(Table1[[#This Row],[Posting Date]]&lt;&gt;"",Table1[[#This Row],[Posting Date]],"")</f>
        <v/>
      </c>
      <c r="AJ758" s="46"/>
      <c r="AK758" s="46" t="str">
        <f>IF(Table1[[#This Row],[Description]]&lt;&gt;"",Table1[[#This Row],[Description]],"")</f>
        <v/>
      </c>
      <c r="AL758" s="46" t="str">
        <f>IF(Table1[[#This Row],[Posting Date]]&lt;&gt;"",Table1[[#This Row],[Reference Number]],"")</f>
        <v/>
      </c>
      <c r="AM758" s="46" t="str">
        <f>TRIM(Table1[[#This Row],[Line '#]])</f>
        <v/>
      </c>
      <c r="AN758" s="46" t="str">
        <f>TRIM(Table1[[#This Row],[Account]])</f>
        <v/>
      </c>
      <c r="AO758" s="46" t="str">
        <f>IF(Table1[[#This Row],[Posting Date]]&lt;&gt;"",$D$5,"")</f>
        <v/>
      </c>
      <c r="AP758" s="46" t="str">
        <f>TRIM(Table1[[#This Row],[Departments-Prgrams]])</f>
        <v/>
      </c>
      <c r="AQ758" s="46" t="str">
        <f>TRIM(Table1[[#This Row],[Grant]])</f>
        <v/>
      </c>
      <c r="AR758" s="46" t="str">
        <f>TRIM(Table1[[#This Row],[Staff ID]])</f>
        <v/>
      </c>
      <c r="AS758" s="46" t="str">
        <f>IF(TRIM(Table1[[#This Row],[Budget Code]])=0,"",TRIM(Table1[[#This Row],[Budget Code]]))</f>
        <v/>
      </c>
      <c r="AT758" s="46" t="str">
        <f>IF(Table1[[#This Row],[Line Description]]&lt;&gt;"",Table1[[#This Row],[Line Description]],"")</f>
        <v/>
      </c>
      <c r="AU758" s="46" t="str">
        <f>IF(Table1[[#This Row],[Cur_Amount Debit]]&gt;0,ROUND(Table1[[#This Row],[Cur_Amount Debit]],2),"")</f>
        <v/>
      </c>
      <c r="AV758" s="46" t="str">
        <f>IF(Table1[[#This Row],[Cur_Amount Credit]]&gt;0,ROUND(Table1[[#This Row],[Cur_Amount Credit]],2),"")</f>
        <v/>
      </c>
      <c r="AW758" s="46" t="str">
        <f>LEFT(Table1[[#This Row],[Cur]],3)</f>
        <v/>
      </c>
      <c r="AX758" s="59"/>
      <c r="AY758" s="46"/>
      <c r="AZ758" s="46" t="str">
        <f>IF(Table1[[#This Row],[Cur]]&lt;&gt;"",IF(Table1[[#This Row],[Cur]]="USD","",ExchangeRate),"")</f>
        <v/>
      </c>
      <c r="BA758" s="46" t="str">
        <f>IF(Table1[[#This Row],[Grant]]&lt;&gt;"",VLOOKUP(Table1[[#This Row],[Grant]],Grants!B:D,3),"")</f>
        <v/>
      </c>
      <c r="BB758" s="46" t="str">
        <f>TRIM(Table1[[#This Row],[Vendor ID]])</f>
        <v/>
      </c>
      <c r="BC758">
        <f>IF(Table1[[#This Row],[Reference Number]]=Q757,BC757,BC757+1)</f>
        <v>2</v>
      </c>
    </row>
    <row r="759" spans="1:55" ht="11.25" hidden="1" customHeight="1">
      <c r="A759" s="1"/>
      <c r="B759" s="88" t="str">
        <f>IF(Table1[[#This Row],[Posting Date]]&lt;&gt;"",IF(Table1[[#This Row],[Reference Number]]=Q758,B758+1,1),"")</f>
        <v/>
      </c>
      <c r="C759" s="61"/>
      <c r="D759" s="61"/>
      <c r="E759" s="218"/>
      <c r="F759" s="143" t="str">
        <f>IFERROR(IF(VLOOKUP(Table1[[#This Row],[Budget Code Description]],Dimentions!$X$6:$AC$132,2,FALSE)="","",VLOOKUP(Table1[[#This Row],[Budget Code Description]],Dimentions!$X$6:$AC$132,2,FALSE)),"")</f>
        <v/>
      </c>
      <c r="G759" s="143" t="str">
        <f>IFERROR(VLOOKUP(Table1[[#This Row],[Budget Code Description]],Dimentions!$X$6:$AC$132,3,FALSE),"")</f>
        <v/>
      </c>
      <c r="H759" s="64" t="str">
        <f>IFERROR(VLOOKUP(Table1[[#This Row],[Account]],Dimentions!$S$6:$V$233,2,FALSE),"")</f>
        <v/>
      </c>
      <c r="I759" s="62">
        <f>_xlfn.NUMBERVALUE(LEFT(Table1[[#This Row],[Account]],1))</f>
        <v>0</v>
      </c>
      <c r="J759" s="62" t="str">
        <f>IFERROR(VLOOKUP(Table1[[#This Row],[Budget Code Description]],Table6[#All],7,FALSE),"")</f>
        <v/>
      </c>
      <c r="K759" s="143" t="str">
        <f>IFERROR(VLOOKUP(Table1[[#This Row],[Budget Code Description]],Table6[#All],8,FALSE),"")</f>
        <v/>
      </c>
      <c r="L759" s="63"/>
      <c r="M759" s="65" t="str">
        <f>IFERROR(VLOOKUP(Table1[[#This Row],[Staff ID]],Table2[],2,FALSE),"")</f>
        <v/>
      </c>
      <c r="N759" s="211" t="str">
        <f>IFERROR(IF(VLOOKUP(Table1[[#This Row],[Budget Code Description]],Dimentions!$X$6:$AC$97,4,FALSE)="","",VLOOKUP(Table1[[#This Row],[Budget Code Description]],Dimentions!$X$6:$AC$97,4,FALSE)),"")</f>
        <v/>
      </c>
      <c r="O759" s="65" t="str">
        <f>IFERROR(VLOOKUP(Table1[[#This Row],[Vendor ID]],Table549[],2,FALSE),"")</f>
        <v/>
      </c>
      <c r="P759" s="63"/>
      <c r="Q759" s="143" t="str">
        <f>IF(Table1[[#This Row],[Posting Date]]&lt;&gt;"",$D$9,"")</f>
        <v/>
      </c>
      <c r="R759" s="159" t="str">
        <f>IF(Table1[[#This Row],[Posting Date]]&lt;&gt;"",$D$10,"")</f>
        <v/>
      </c>
      <c r="S759" s="66"/>
      <c r="T759" s="63"/>
      <c r="U759" s="67"/>
      <c r="V759" s="67"/>
      <c r="W759" s="67" t="str">
        <f t="shared" si="12"/>
        <v/>
      </c>
      <c r="X759" s="161" t="str">
        <f>IF(E759="","",(IF(Table1[[#This Row],[Cur]]="USD",Table1[[#This Row],[Cur_Amount Debit]],Table1[[#This Row],[Cur_Amount Debit]]/Table1[[#This Row],[Exchange Rate]])))</f>
        <v/>
      </c>
      <c r="Y759" s="161" t="str">
        <f>IF(E759="","",(IF(Table1[[#This Row],[Cur]]="USD",Table1[[#This Row],[Cur_Amount Credit]],Table1[[#This Row],[Cur_Amount Credit]]/ExchangeRate)))</f>
        <v/>
      </c>
      <c r="Z759" s="203" t="str">
        <f>IF(E759="","",(Table1[[#This Row],[Debit USD]]-Table1[[#This Row],[Credit USD]]))</f>
        <v/>
      </c>
      <c r="AA759" s="122"/>
      <c r="AB759" s="1"/>
      <c r="AC759" s="15"/>
      <c r="AD759" s="15" t="str">
        <f>IF(AND(OR(Table1[[#This Row],[Account]]="15030",Table1[[#This Row],[Account]]="15035",Table1[[#This Row],[Account]]="20150"),Table1[[#This Row],[Vendor ID]]=""),1,"")</f>
        <v/>
      </c>
      <c r="AE759" s="15"/>
      <c r="AF759" s="15"/>
      <c r="AG759" s="15"/>
      <c r="AH759" s="46" t="str">
        <f>IF(Table1[[#This Row],[Posting Date]]&lt;&gt;"","GJ-"&amp;CountryID,"")</f>
        <v/>
      </c>
      <c r="AI759" s="59" t="str">
        <f>IF(Table1[[#This Row],[Posting Date]]&lt;&gt;"",Table1[[#This Row],[Posting Date]],"")</f>
        <v/>
      </c>
      <c r="AJ759" s="46"/>
      <c r="AK759" s="46" t="str">
        <f>IF(Table1[[#This Row],[Description]]&lt;&gt;"",Table1[[#This Row],[Description]],"")</f>
        <v/>
      </c>
      <c r="AL759" s="46" t="str">
        <f>IF(Table1[[#This Row],[Posting Date]]&lt;&gt;"",Table1[[#This Row],[Reference Number]],"")</f>
        <v/>
      </c>
      <c r="AM759" s="46" t="str">
        <f>TRIM(Table1[[#This Row],[Line '#]])</f>
        <v/>
      </c>
      <c r="AN759" s="46" t="str">
        <f>TRIM(Table1[[#This Row],[Account]])</f>
        <v/>
      </c>
      <c r="AO759" s="46" t="str">
        <f>IF(Table1[[#This Row],[Posting Date]]&lt;&gt;"",$D$5,"")</f>
        <v/>
      </c>
      <c r="AP759" s="46" t="str">
        <f>TRIM(Table1[[#This Row],[Departments-Prgrams]])</f>
        <v/>
      </c>
      <c r="AQ759" s="46" t="str">
        <f>TRIM(Table1[[#This Row],[Grant]])</f>
        <v/>
      </c>
      <c r="AR759" s="46" t="str">
        <f>TRIM(Table1[[#This Row],[Staff ID]])</f>
        <v/>
      </c>
      <c r="AS759" s="46" t="str">
        <f>IF(TRIM(Table1[[#This Row],[Budget Code]])=0,"",TRIM(Table1[[#This Row],[Budget Code]]))</f>
        <v/>
      </c>
      <c r="AT759" s="46" t="str">
        <f>IF(Table1[[#This Row],[Line Description]]&lt;&gt;"",Table1[[#This Row],[Line Description]],"")</f>
        <v/>
      </c>
      <c r="AU759" s="46" t="str">
        <f>IF(Table1[[#This Row],[Cur_Amount Debit]]&gt;0,ROUND(Table1[[#This Row],[Cur_Amount Debit]],2),"")</f>
        <v/>
      </c>
      <c r="AV759" s="46" t="str">
        <f>IF(Table1[[#This Row],[Cur_Amount Credit]]&gt;0,ROUND(Table1[[#This Row],[Cur_Amount Credit]],2),"")</f>
        <v/>
      </c>
      <c r="AW759" s="46" t="str">
        <f>LEFT(Table1[[#This Row],[Cur]],3)</f>
        <v/>
      </c>
      <c r="AX759" s="59"/>
      <c r="AY759" s="46"/>
      <c r="AZ759" s="46" t="str">
        <f>IF(Table1[[#This Row],[Cur]]&lt;&gt;"",IF(Table1[[#This Row],[Cur]]="USD","",ExchangeRate),"")</f>
        <v/>
      </c>
      <c r="BA759" s="46" t="str">
        <f>IF(Table1[[#This Row],[Grant]]&lt;&gt;"",VLOOKUP(Table1[[#This Row],[Grant]],Grants!B:D,3),"")</f>
        <v/>
      </c>
      <c r="BB759" s="46" t="str">
        <f>TRIM(Table1[[#This Row],[Vendor ID]])</f>
        <v/>
      </c>
      <c r="BC759">
        <f>IF(Table1[[#This Row],[Reference Number]]=Q758,BC758,BC758+1)</f>
        <v>2</v>
      </c>
    </row>
    <row r="760" spans="1:55" ht="11.25" hidden="1" customHeight="1">
      <c r="A760" s="1"/>
      <c r="B760" s="88" t="str">
        <f>IF(Table1[[#This Row],[Posting Date]]&lt;&gt;"",IF(Table1[[#This Row],[Reference Number]]=Q759,B759+1,1),"")</f>
        <v/>
      </c>
      <c r="C760" s="61"/>
      <c r="D760" s="61"/>
      <c r="E760" s="218"/>
      <c r="F760" s="143" t="str">
        <f>IFERROR(IF(VLOOKUP(Table1[[#This Row],[Budget Code Description]],Dimentions!$X$6:$AC$132,2,FALSE)="","",VLOOKUP(Table1[[#This Row],[Budget Code Description]],Dimentions!$X$6:$AC$132,2,FALSE)),"")</f>
        <v/>
      </c>
      <c r="G760" s="143" t="str">
        <f>IFERROR(VLOOKUP(Table1[[#This Row],[Budget Code Description]],Dimentions!$X$6:$AC$132,3,FALSE),"")</f>
        <v/>
      </c>
      <c r="H760" s="64" t="str">
        <f>IFERROR(VLOOKUP(Table1[[#This Row],[Account]],Dimentions!$S$6:$V$233,2,FALSE),"")</f>
        <v/>
      </c>
      <c r="I760" s="62">
        <f>_xlfn.NUMBERVALUE(LEFT(Table1[[#This Row],[Account]],1))</f>
        <v>0</v>
      </c>
      <c r="J760" s="62" t="str">
        <f>IFERROR(VLOOKUP(Table1[[#This Row],[Budget Code Description]],Table6[#All],7,FALSE),"")</f>
        <v/>
      </c>
      <c r="K760" s="143" t="str">
        <f>IFERROR(VLOOKUP(Table1[[#This Row],[Budget Code Description]],Table6[#All],8,FALSE),"")</f>
        <v/>
      </c>
      <c r="L760" s="63"/>
      <c r="M760" s="65" t="str">
        <f>IFERROR(VLOOKUP(Table1[[#This Row],[Staff ID]],Table2[],2,FALSE),"")</f>
        <v/>
      </c>
      <c r="N760" s="211" t="str">
        <f>IFERROR(IF(VLOOKUP(Table1[[#This Row],[Budget Code Description]],Dimentions!$X$6:$AC$97,4,FALSE)="","",VLOOKUP(Table1[[#This Row],[Budget Code Description]],Dimentions!$X$6:$AC$97,4,FALSE)),"")</f>
        <v/>
      </c>
      <c r="O760" s="65" t="str">
        <f>IFERROR(VLOOKUP(Table1[[#This Row],[Vendor ID]],Table549[],2,FALSE),"")</f>
        <v/>
      </c>
      <c r="P760" s="63"/>
      <c r="Q760" s="143" t="str">
        <f>IF(Table1[[#This Row],[Posting Date]]&lt;&gt;"",$D$9,"")</f>
        <v/>
      </c>
      <c r="R760" s="159" t="str">
        <f>IF(Table1[[#This Row],[Posting Date]]&lt;&gt;"",$D$10,"")</f>
        <v/>
      </c>
      <c r="S760" s="66"/>
      <c r="T760" s="63"/>
      <c r="U760" s="67"/>
      <c r="V760" s="67"/>
      <c r="W760" s="67" t="str">
        <f t="shared" si="12"/>
        <v/>
      </c>
      <c r="X760" s="161" t="str">
        <f>IF(E760="","",(IF(Table1[[#This Row],[Cur]]="USD",Table1[[#This Row],[Cur_Amount Debit]],Table1[[#This Row],[Cur_Amount Debit]]/Table1[[#This Row],[Exchange Rate]])))</f>
        <v/>
      </c>
      <c r="Y760" s="161" t="str">
        <f>IF(E760="","",(IF(Table1[[#This Row],[Cur]]="USD",Table1[[#This Row],[Cur_Amount Credit]],Table1[[#This Row],[Cur_Amount Credit]]/ExchangeRate)))</f>
        <v/>
      </c>
      <c r="Z760" s="203" t="str">
        <f>IF(E760="","",(Table1[[#This Row],[Debit USD]]-Table1[[#This Row],[Credit USD]]))</f>
        <v/>
      </c>
      <c r="AA760" s="122"/>
      <c r="AB760" s="1"/>
      <c r="AC760" s="15"/>
      <c r="AD760" s="15" t="str">
        <f>IF(AND(OR(Table1[[#This Row],[Account]]="15030",Table1[[#This Row],[Account]]="15035",Table1[[#This Row],[Account]]="20150"),Table1[[#This Row],[Vendor ID]]=""),1,"")</f>
        <v/>
      </c>
      <c r="AE760" s="15"/>
      <c r="AF760" s="15"/>
      <c r="AG760" s="15"/>
      <c r="AH760" s="46" t="str">
        <f>IF(Table1[[#This Row],[Posting Date]]&lt;&gt;"","GJ-"&amp;CountryID,"")</f>
        <v/>
      </c>
      <c r="AI760" s="59" t="str">
        <f>IF(Table1[[#This Row],[Posting Date]]&lt;&gt;"",Table1[[#This Row],[Posting Date]],"")</f>
        <v/>
      </c>
      <c r="AJ760" s="46"/>
      <c r="AK760" s="46" t="str">
        <f>IF(Table1[[#This Row],[Description]]&lt;&gt;"",Table1[[#This Row],[Description]],"")</f>
        <v/>
      </c>
      <c r="AL760" s="46" t="str">
        <f>IF(Table1[[#This Row],[Posting Date]]&lt;&gt;"",Table1[[#This Row],[Reference Number]],"")</f>
        <v/>
      </c>
      <c r="AM760" s="46" t="str">
        <f>TRIM(Table1[[#This Row],[Line '#]])</f>
        <v/>
      </c>
      <c r="AN760" s="46" t="str">
        <f>TRIM(Table1[[#This Row],[Account]])</f>
        <v/>
      </c>
      <c r="AO760" s="46" t="str">
        <f>IF(Table1[[#This Row],[Posting Date]]&lt;&gt;"",$D$5,"")</f>
        <v/>
      </c>
      <c r="AP760" s="46" t="str">
        <f>TRIM(Table1[[#This Row],[Departments-Prgrams]])</f>
        <v/>
      </c>
      <c r="AQ760" s="46" t="str">
        <f>TRIM(Table1[[#This Row],[Grant]])</f>
        <v/>
      </c>
      <c r="AR760" s="46" t="str">
        <f>TRIM(Table1[[#This Row],[Staff ID]])</f>
        <v/>
      </c>
      <c r="AS760" s="46" t="str">
        <f>IF(TRIM(Table1[[#This Row],[Budget Code]])=0,"",TRIM(Table1[[#This Row],[Budget Code]]))</f>
        <v/>
      </c>
      <c r="AT760" s="46" t="str">
        <f>IF(Table1[[#This Row],[Line Description]]&lt;&gt;"",Table1[[#This Row],[Line Description]],"")</f>
        <v/>
      </c>
      <c r="AU760" s="46" t="str">
        <f>IF(Table1[[#This Row],[Cur_Amount Debit]]&gt;0,ROUND(Table1[[#This Row],[Cur_Amount Debit]],2),"")</f>
        <v/>
      </c>
      <c r="AV760" s="46" t="str">
        <f>IF(Table1[[#This Row],[Cur_Amount Credit]]&gt;0,ROUND(Table1[[#This Row],[Cur_Amount Credit]],2),"")</f>
        <v/>
      </c>
      <c r="AW760" s="46" t="str">
        <f>LEFT(Table1[[#This Row],[Cur]],3)</f>
        <v/>
      </c>
      <c r="AX760" s="59"/>
      <c r="AY760" s="46"/>
      <c r="AZ760" s="46" t="str">
        <f>IF(Table1[[#This Row],[Cur]]&lt;&gt;"",IF(Table1[[#This Row],[Cur]]="USD","",ExchangeRate),"")</f>
        <v/>
      </c>
      <c r="BA760" s="46" t="str">
        <f>IF(Table1[[#This Row],[Grant]]&lt;&gt;"",VLOOKUP(Table1[[#This Row],[Grant]],Grants!B:D,3),"")</f>
        <v/>
      </c>
      <c r="BB760" s="46" t="str">
        <f>TRIM(Table1[[#This Row],[Vendor ID]])</f>
        <v/>
      </c>
      <c r="BC760">
        <f>IF(Table1[[#This Row],[Reference Number]]=Q759,BC759,BC759+1)</f>
        <v>2</v>
      </c>
    </row>
    <row r="761" spans="1:55" ht="11.25" hidden="1" customHeight="1">
      <c r="A761" s="1"/>
      <c r="B761" s="88" t="str">
        <f>IF(Table1[[#This Row],[Posting Date]]&lt;&gt;"",IF(Table1[[#This Row],[Reference Number]]=Q760,B760+1,1),"")</f>
        <v/>
      </c>
      <c r="C761" s="61"/>
      <c r="D761" s="61"/>
      <c r="E761" s="218"/>
      <c r="F761" s="143" t="str">
        <f>IFERROR(IF(VLOOKUP(Table1[[#This Row],[Budget Code Description]],Dimentions!$X$6:$AC$132,2,FALSE)="","",VLOOKUP(Table1[[#This Row],[Budget Code Description]],Dimentions!$X$6:$AC$132,2,FALSE)),"")</f>
        <v/>
      </c>
      <c r="G761" s="143" t="str">
        <f>IFERROR(VLOOKUP(Table1[[#This Row],[Budget Code Description]],Dimentions!$X$6:$AC$132,3,FALSE),"")</f>
        <v/>
      </c>
      <c r="H761" s="64" t="str">
        <f>IFERROR(VLOOKUP(Table1[[#This Row],[Account]],Dimentions!$S$6:$V$233,2,FALSE),"")</f>
        <v/>
      </c>
      <c r="I761" s="62">
        <f>_xlfn.NUMBERVALUE(LEFT(Table1[[#This Row],[Account]],1))</f>
        <v>0</v>
      </c>
      <c r="J761" s="62" t="str">
        <f>IFERROR(VLOOKUP(Table1[[#This Row],[Budget Code Description]],Table6[#All],7,FALSE),"")</f>
        <v/>
      </c>
      <c r="K761" s="143" t="str">
        <f>IFERROR(VLOOKUP(Table1[[#This Row],[Budget Code Description]],Table6[#All],8,FALSE),"")</f>
        <v/>
      </c>
      <c r="L761" s="63"/>
      <c r="M761" s="65" t="str">
        <f>IFERROR(VLOOKUP(Table1[[#This Row],[Staff ID]],Table2[],2,FALSE),"")</f>
        <v/>
      </c>
      <c r="N761" s="211" t="str">
        <f>IFERROR(IF(VLOOKUP(Table1[[#This Row],[Budget Code Description]],Dimentions!$X$6:$AC$97,4,FALSE)="","",VLOOKUP(Table1[[#This Row],[Budget Code Description]],Dimentions!$X$6:$AC$97,4,FALSE)),"")</f>
        <v/>
      </c>
      <c r="O761" s="65" t="str">
        <f>IFERROR(VLOOKUP(Table1[[#This Row],[Vendor ID]],Table549[],2,FALSE),"")</f>
        <v/>
      </c>
      <c r="P761" s="63"/>
      <c r="Q761" s="143" t="str">
        <f>IF(Table1[[#This Row],[Posting Date]]&lt;&gt;"",$D$9,"")</f>
        <v/>
      </c>
      <c r="R761" s="159" t="str">
        <f>IF(Table1[[#This Row],[Posting Date]]&lt;&gt;"",$D$10,"")</f>
        <v/>
      </c>
      <c r="S761" s="66"/>
      <c r="T761" s="63"/>
      <c r="U761" s="67"/>
      <c r="V761" s="67"/>
      <c r="W761" s="67" t="str">
        <f t="shared" si="12"/>
        <v/>
      </c>
      <c r="X761" s="161" t="str">
        <f>IF(E761="","",(IF(Table1[[#This Row],[Cur]]="USD",Table1[[#This Row],[Cur_Amount Debit]],Table1[[#This Row],[Cur_Amount Debit]]/Table1[[#This Row],[Exchange Rate]])))</f>
        <v/>
      </c>
      <c r="Y761" s="161" t="str">
        <f>IF(E761="","",(IF(Table1[[#This Row],[Cur]]="USD",Table1[[#This Row],[Cur_Amount Credit]],Table1[[#This Row],[Cur_Amount Credit]]/ExchangeRate)))</f>
        <v/>
      </c>
      <c r="Z761" s="203" t="str">
        <f>IF(E761="","",(Table1[[#This Row],[Debit USD]]-Table1[[#This Row],[Credit USD]]))</f>
        <v/>
      </c>
      <c r="AA761" s="122"/>
      <c r="AB761" s="1"/>
      <c r="AC761" s="15"/>
      <c r="AD761" s="15" t="str">
        <f>IF(AND(OR(Table1[[#This Row],[Account]]="15030",Table1[[#This Row],[Account]]="15035",Table1[[#This Row],[Account]]="20150"),Table1[[#This Row],[Vendor ID]]=""),1,"")</f>
        <v/>
      </c>
      <c r="AE761" s="15"/>
      <c r="AF761" s="15"/>
      <c r="AG761" s="15"/>
      <c r="AH761" s="46" t="str">
        <f>IF(Table1[[#This Row],[Posting Date]]&lt;&gt;"","GJ-"&amp;CountryID,"")</f>
        <v/>
      </c>
      <c r="AI761" s="59" t="str">
        <f>IF(Table1[[#This Row],[Posting Date]]&lt;&gt;"",Table1[[#This Row],[Posting Date]],"")</f>
        <v/>
      </c>
      <c r="AJ761" s="46"/>
      <c r="AK761" s="46" t="str">
        <f>IF(Table1[[#This Row],[Description]]&lt;&gt;"",Table1[[#This Row],[Description]],"")</f>
        <v/>
      </c>
      <c r="AL761" s="46" t="str">
        <f>IF(Table1[[#This Row],[Posting Date]]&lt;&gt;"",Table1[[#This Row],[Reference Number]],"")</f>
        <v/>
      </c>
      <c r="AM761" s="46" t="str">
        <f>TRIM(Table1[[#This Row],[Line '#]])</f>
        <v/>
      </c>
      <c r="AN761" s="46" t="str">
        <f>TRIM(Table1[[#This Row],[Account]])</f>
        <v/>
      </c>
      <c r="AO761" s="46" t="str">
        <f>IF(Table1[[#This Row],[Posting Date]]&lt;&gt;"",$D$5,"")</f>
        <v/>
      </c>
      <c r="AP761" s="46" t="str">
        <f>TRIM(Table1[[#This Row],[Departments-Prgrams]])</f>
        <v/>
      </c>
      <c r="AQ761" s="46" t="str">
        <f>TRIM(Table1[[#This Row],[Grant]])</f>
        <v/>
      </c>
      <c r="AR761" s="46" t="str">
        <f>TRIM(Table1[[#This Row],[Staff ID]])</f>
        <v/>
      </c>
      <c r="AS761" s="46" t="str">
        <f>IF(TRIM(Table1[[#This Row],[Budget Code]])=0,"",TRIM(Table1[[#This Row],[Budget Code]]))</f>
        <v/>
      </c>
      <c r="AT761" s="46" t="str">
        <f>IF(Table1[[#This Row],[Line Description]]&lt;&gt;"",Table1[[#This Row],[Line Description]],"")</f>
        <v/>
      </c>
      <c r="AU761" s="46" t="str">
        <f>IF(Table1[[#This Row],[Cur_Amount Debit]]&gt;0,ROUND(Table1[[#This Row],[Cur_Amount Debit]],2),"")</f>
        <v/>
      </c>
      <c r="AV761" s="46" t="str">
        <f>IF(Table1[[#This Row],[Cur_Amount Credit]]&gt;0,ROUND(Table1[[#This Row],[Cur_Amount Credit]],2),"")</f>
        <v/>
      </c>
      <c r="AW761" s="46" t="str">
        <f>LEFT(Table1[[#This Row],[Cur]],3)</f>
        <v/>
      </c>
      <c r="AX761" s="59"/>
      <c r="AY761" s="46"/>
      <c r="AZ761" s="46" t="str">
        <f>IF(Table1[[#This Row],[Cur]]&lt;&gt;"",IF(Table1[[#This Row],[Cur]]="USD","",ExchangeRate),"")</f>
        <v/>
      </c>
      <c r="BA761" s="46" t="str">
        <f>IF(Table1[[#This Row],[Grant]]&lt;&gt;"",VLOOKUP(Table1[[#This Row],[Grant]],Grants!B:D,3),"")</f>
        <v/>
      </c>
      <c r="BB761" s="46" t="str">
        <f>TRIM(Table1[[#This Row],[Vendor ID]])</f>
        <v/>
      </c>
      <c r="BC761">
        <f>IF(Table1[[#This Row],[Reference Number]]=Q760,BC760,BC760+1)</f>
        <v>2</v>
      </c>
    </row>
    <row r="762" spans="1:55" ht="11.25" hidden="1" customHeight="1">
      <c r="A762" s="1"/>
      <c r="B762" s="88" t="str">
        <f>IF(Table1[[#This Row],[Posting Date]]&lt;&gt;"",IF(Table1[[#This Row],[Reference Number]]=Q761,B761+1,1),"")</f>
        <v/>
      </c>
      <c r="C762" s="61"/>
      <c r="D762" s="61"/>
      <c r="E762" s="218"/>
      <c r="F762" s="143" t="str">
        <f>IFERROR(IF(VLOOKUP(Table1[[#This Row],[Budget Code Description]],Dimentions!$X$6:$AC$132,2,FALSE)="","",VLOOKUP(Table1[[#This Row],[Budget Code Description]],Dimentions!$X$6:$AC$132,2,FALSE)),"")</f>
        <v/>
      </c>
      <c r="G762" s="143" t="str">
        <f>IFERROR(VLOOKUP(Table1[[#This Row],[Budget Code Description]],Dimentions!$X$6:$AC$132,3,FALSE),"")</f>
        <v/>
      </c>
      <c r="H762" s="64" t="str">
        <f>IFERROR(VLOOKUP(Table1[[#This Row],[Account]],Dimentions!$S$6:$V$233,2,FALSE),"")</f>
        <v/>
      </c>
      <c r="I762" s="62">
        <f>_xlfn.NUMBERVALUE(LEFT(Table1[[#This Row],[Account]],1))</f>
        <v>0</v>
      </c>
      <c r="J762" s="62" t="str">
        <f>IFERROR(VLOOKUP(Table1[[#This Row],[Budget Code Description]],Table6[#All],7,FALSE),"")</f>
        <v/>
      </c>
      <c r="K762" s="143" t="str">
        <f>IFERROR(VLOOKUP(Table1[[#This Row],[Budget Code Description]],Table6[#All],8,FALSE),"")</f>
        <v/>
      </c>
      <c r="L762" s="63"/>
      <c r="M762" s="65" t="str">
        <f>IFERROR(VLOOKUP(Table1[[#This Row],[Staff ID]],Table2[],2,FALSE),"")</f>
        <v/>
      </c>
      <c r="N762" s="211" t="str">
        <f>IFERROR(IF(VLOOKUP(Table1[[#This Row],[Budget Code Description]],Dimentions!$X$6:$AC$97,4,FALSE)="","",VLOOKUP(Table1[[#This Row],[Budget Code Description]],Dimentions!$X$6:$AC$97,4,FALSE)),"")</f>
        <v/>
      </c>
      <c r="O762" s="65" t="str">
        <f>IFERROR(VLOOKUP(Table1[[#This Row],[Vendor ID]],Table549[],2,FALSE),"")</f>
        <v/>
      </c>
      <c r="P762" s="63"/>
      <c r="Q762" s="143" t="str">
        <f>IF(Table1[[#This Row],[Posting Date]]&lt;&gt;"",$D$9,"")</f>
        <v/>
      </c>
      <c r="R762" s="159" t="str">
        <f>IF(Table1[[#This Row],[Posting Date]]&lt;&gt;"",$D$10,"")</f>
        <v/>
      </c>
      <c r="S762" s="66"/>
      <c r="T762" s="63"/>
      <c r="U762" s="67"/>
      <c r="V762" s="67"/>
      <c r="W762" s="67" t="str">
        <f t="shared" si="12"/>
        <v/>
      </c>
      <c r="X762" s="161" t="str">
        <f>IF(E762="","",(IF(Table1[[#This Row],[Cur]]="USD",Table1[[#This Row],[Cur_Amount Debit]],Table1[[#This Row],[Cur_Amount Debit]]/Table1[[#This Row],[Exchange Rate]])))</f>
        <v/>
      </c>
      <c r="Y762" s="161" t="str">
        <f>IF(E762="","",(IF(Table1[[#This Row],[Cur]]="USD",Table1[[#This Row],[Cur_Amount Credit]],Table1[[#This Row],[Cur_Amount Credit]]/ExchangeRate)))</f>
        <v/>
      </c>
      <c r="Z762" s="203" t="str">
        <f>IF(E762="","",(Table1[[#This Row],[Debit USD]]-Table1[[#This Row],[Credit USD]]))</f>
        <v/>
      </c>
      <c r="AA762" s="122"/>
      <c r="AB762" s="1"/>
      <c r="AC762" s="15"/>
      <c r="AD762" s="15" t="str">
        <f>IF(AND(OR(Table1[[#This Row],[Account]]="15030",Table1[[#This Row],[Account]]="15035",Table1[[#This Row],[Account]]="20150"),Table1[[#This Row],[Vendor ID]]=""),1,"")</f>
        <v/>
      </c>
      <c r="AE762" s="15"/>
      <c r="AF762" s="15"/>
      <c r="AG762" s="15"/>
      <c r="AH762" s="46" t="str">
        <f>IF(Table1[[#This Row],[Posting Date]]&lt;&gt;"","GJ-"&amp;CountryID,"")</f>
        <v/>
      </c>
      <c r="AI762" s="59" t="str">
        <f>IF(Table1[[#This Row],[Posting Date]]&lt;&gt;"",Table1[[#This Row],[Posting Date]],"")</f>
        <v/>
      </c>
      <c r="AJ762" s="46"/>
      <c r="AK762" s="46" t="str">
        <f>IF(Table1[[#This Row],[Description]]&lt;&gt;"",Table1[[#This Row],[Description]],"")</f>
        <v/>
      </c>
      <c r="AL762" s="46" t="str">
        <f>IF(Table1[[#This Row],[Posting Date]]&lt;&gt;"",Table1[[#This Row],[Reference Number]],"")</f>
        <v/>
      </c>
      <c r="AM762" s="46" t="str">
        <f>TRIM(Table1[[#This Row],[Line '#]])</f>
        <v/>
      </c>
      <c r="AN762" s="46" t="str">
        <f>TRIM(Table1[[#This Row],[Account]])</f>
        <v/>
      </c>
      <c r="AO762" s="46" t="str">
        <f>IF(Table1[[#This Row],[Posting Date]]&lt;&gt;"",$D$5,"")</f>
        <v/>
      </c>
      <c r="AP762" s="46" t="str">
        <f>TRIM(Table1[[#This Row],[Departments-Prgrams]])</f>
        <v/>
      </c>
      <c r="AQ762" s="46" t="str">
        <f>TRIM(Table1[[#This Row],[Grant]])</f>
        <v/>
      </c>
      <c r="AR762" s="46" t="str">
        <f>TRIM(Table1[[#This Row],[Staff ID]])</f>
        <v/>
      </c>
      <c r="AS762" s="46" t="str">
        <f>IF(TRIM(Table1[[#This Row],[Budget Code]])=0,"",TRIM(Table1[[#This Row],[Budget Code]]))</f>
        <v/>
      </c>
      <c r="AT762" s="46" t="str">
        <f>IF(Table1[[#This Row],[Line Description]]&lt;&gt;"",Table1[[#This Row],[Line Description]],"")</f>
        <v/>
      </c>
      <c r="AU762" s="46" t="str">
        <f>IF(Table1[[#This Row],[Cur_Amount Debit]]&gt;0,ROUND(Table1[[#This Row],[Cur_Amount Debit]],2),"")</f>
        <v/>
      </c>
      <c r="AV762" s="46" t="str">
        <f>IF(Table1[[#This Row],[Cur_Amount Credit]]&gt;0,ROUND(Table1[[#This Row],[Cur_Amount Credit]],2),"")</f>
        <v/>
      </c>
      <c r="AW762" s="46" t="str">
        <f>LEFT(Table1[[#This Row],[Cur]],3)</f>
        <v/>
      </c>
      <c r="AX762" s="59"/>
      <c r="AY762" s="46"/>
      <c r="AZ762" s="46" t="str">
        <f>IF(Table1[[#This Row],[Cur]]&lt;&gt;"",IF(Table1[[#This Row],[Cur]]="USD","",ExchangeRate),"")</f>
        <v/>
      </c>
      <c r="BA762" s="46" t="str">
        <f>IF(Table1[[#This Row],[Grant]]&lt;&gt;"",VLOOKUP(Table1[[#This Row],[Grant]],Grants!B:D,3),"")</f>
        <v/>
      </c>
      <c r="BB762" s="46" t="str">
        <f>TRIM(Table1[[#This Row],[Vendor ID]])</f>
        <v/>
      </c>
      <c r="BC762">
        <f>IF(Table1[[#This Row],[Reference Number]]=Q761,BC761,BC761+1)</f>
        <v>2</v>
      </c>
    </row>
    <row r="763" spans="1:55" ht="11.25" hidden="1" customHeight="1">
      <c r="A763" s="1"/>
      <c r="B763" s="88" t="str">
        <f>IF(Table1[[#This Row],[Posting Date]]&lt;&gt;"",IF(Table1[[#This Row],[Reference Number]]=Q762,B762+1,1),"")</f>
        <v/>
      </c>
      <c r="C763" s="61"/>
      <c r="D763" s="61"/>
      <c r="E763" s="218"/>
      <c r="F763" s="143" t="str">
        <f>IFERROR(IF(VLOOKUP(Table1[[#This Row],[Budget Code Description]],Dimentions!$X$6:$AC$132,2,FALSE)="","",VLOOKUP(Table1[[#This Row],[Budget Code Description]],Dimentions!$X$6:$AC$132,2,FALSE)),"")</f>
        <v/>
      </c>
      <c r="G763" s="143" t="str">
        <f>IFERROR(VLOOKUP(Table1[[#This Row],[Budget Code Description]],Dimentions!$X$6:$AC$132,3,FALSE),"")</f>
        <v/>
      </c>
      <c r="H763" s="64" t="str">
        <f>IFERROR(VLOOKUP(Table1[[#This Row],[Account]],Dimentions!$S$6:$V$233,2,FALSE),"")</f>
        <v/>
      </c>
      <c r="I763" s="62">
        <f>_xlfn.NUMBERVALUE(LEFT(Table1[[#This Row],[Account]],1))</f>
        <v>0</v>
      </c>
      <c r="J763" s="62" t="str">
        <f>IFERROR(VLOOKUP(Table1[[#This Row],[Budget Code Description]],Table6[#All],7,FALSE),"")</f>
        <v/>
      </c>
      <c r="K763" s="143" t="str">
        <f>IFERROR(VLOOKUP(Table1[[#This Row],[Budget Code Description]],Table6[#All],8,FALSE),"")</f>
        <v/>
      </c>
      <c r="L763" s="63"/>
      <c r="M763" s="65" t="str">
        <f>IFERROR(VLOOKUP(Table1[[#This Row],[Staff ID]],Table2[],2,FALSE),"")</f>
        <v/>
      </c>
      <c r="N763" s="211" t="str">
        <f>IFERROR(IF(VLOOKUP(Table1[[#This Row],[Budget Code Description]],Dimentions!$X$6:$AC$97,4,FALSE)="","",VLOOKUP(Table1[[#This Row],[Budget Code Description]],Dimentions!$X$6:$AC$97,4,FALSE)),"")</f>
        <v/>
      </c>
      <c r="O763" s="65" t="str">
        <f>IFERROR(VLOOKUP(Table1[[#This Row],[Vendor ID]],Table549[],2,FALSE),"")</f>
        <v/>
      </c>
      <c r="P763" s="63"/>
      <c r="Q763" s="143" t="str">
        <f>IF(Table1[[#This Row],[Posting Date]]&lt;&gt;"",$D$9,"")</f>
        <v/>
      </c>
      <c r="R763" s="159" t="str">
        <f>IF(Table1[[#This Row],[Posting Date]]&lt;&gt;"",$D$10,"")</f>
        <v/>
      </c>
      <c r="S763" s="66"/>
      <c r="T763" s="63"/>
      <c r="U763" s="67"/>
      <c r="V763" s="67"/>
      <c r="W763" s="67" t="str">
        <f t="shared" si="12"/>
        <v/>
      </c>
      <c r="X763" s="161" t="str">
        <f>IF(E763="","",(IF(Table1[[#This Row],[Cur]]="USD",Table1[[#This Row],[Cur_Amount Debit]],Table1[[#This Row],[Cur_Amount Debit]]/Table1[[#This Row],[Exchange Rate]])))</f>
        <v/>
      </c>
      <c r="Y763" s="161" t="str">
        <f>IF(E763="","",(IF(Table1[[#This Row],[Cur]]="USD",Table1[[#This Row],[Cur_Amount Credit]],Table1[[#This Row],[Cur_Amount Credit]]/ExchangeRate)))</f>
        <v/>
      </c>
      <c r="Z763" s="203" t="str">
        <f>IF(E763="","",(Table1[[#This Row],[Debit USD]]-Table1[[#This Row],[Credit USD]]))</f>
        <v/>
      </c>
      <c r="AA763" s="122"/>
      <c r="AB763" s="1"/>
      <c r="AC763" s="15"/>
      <c r="AD763" s="15" t="str">
        <f>IF(AND(OR(Table1[[#This Row],[Account]]="15030",Table1[[#This Row],[Account]]="15035",Table1[[#This Row],[Account]]="20150"),Table1[[#This Row],[Vendor ID]]=""),1,"")</f>
        <v/>
      </c>
      <c r="AE763" s="15"/>
      <c r="AF763" s="15"/>
      <c r="AG763" s="15"/>
      <c r="AH763" s="46" t="str">
        <f>IF(Table1[[#This Row],[Posting Date]]&lt;&gt;"","GJ-"&amp;CountryID,"")</f>
        <v/>
      </c>
      <c r="AI763" s="59" t="str">
        <f>IF(Table1[[#This Row],[Posting Date]]&lt;&gt;"",Table1[[#This Row],[Posting Date]],"")</f>
        <v/>
      </c>
      <c r="AJ763" s="46"/>
      <c r="AK763" s="46" t="str">
        <f>IF(Table1[[#This Row],[Description]]&lt;&gt;"",Table1[[#This Row],[Description]],"")</f>
        <v/>
      </c>
      <c r="AL763" s="46" t="str">
        <f>IF(Table1[[#This Row],[Posting Date]]&lt;&gt;"",Table1[[#This Row],[Reference Number]],"")</f>
        <v/>
      </c>
      <c r="AM763" s="46" t="str">
        <f>TRIM(Table1[[#This Row],[Line '#]])</f>
        <v/>
      </c>
      <c r="AN763" s="46" t="str">
        <f>TRIM(Table1[[#This Row],[Account]])</f>
        <v/>
      </c>
      <c r="AO763" s="46" t="str">
        <f>IF(Table1[[#This Row],[Posting Date]]&lt;&gt;"",$D$5,"")</f>
        <v/>
      </c>
      <c r="AP763" s="46" t="str">
        <f>TRIM(Table1[[#This Row],[Departments-Prgrams]])</f>
        <v/>
      </c>
      <c r="AQ763" s="46" t="str">
        <f>TRIM(Table1[[#This Row],[Grant]])</f>
        <v/>
      </c>
      <c r="AR763" s="46" t="str">
        <f>TRIM(Table1[[#This Row],[Staff ID]])</f>
        <v/>
      </c>
      <c r="AS763" s="46" t="str">
        <f>IF(TRIM(Table1[[#This Row],[Budget Code]])=0,"",TRIM(Table1[[#This Row],[Budget Code]]))</f>
        <v/>
      </c>
      <c r="AT763" s="46" t="str">
        <f>IF(Table1[[#This Row],[Line Description]]&lt;&gt;"",Table1[[#This Row],[Line Description]],"")</f>
        <v/>
      </c>
      <c r="AU763" s="46" t="str">
        <f>IF(Table1[[#This Row],[Cur_Amount Debit]]&gt;0,ROUND(Table1[[#This Row],[Cur_Amount Debit]],2),"")</f>
        <v/>
      </c>
      <c r="AV763" s="46" t="str">
        <f>IF(Table1[[#This Row],[Cur_Amount Credit]]&gt;0,ROUND(Table1[[#This Row],[Cur_Amount Credit]],2),"")</f>
        <v/>
      </c>
      <c r="AW763" s="46" t="str">
        <f>LEFT(Table1[[#This Row],[Cur]],3)</f>
        <v/>
      </c>
      <c r="AX763" s="59"/>
      <c r="AY763" s="46"/>
      <c r="AZ763" s="46" t="str">
        <f>IF(Table1[[#This Row],[Cur]]&lt;&gt;"",IF(Table1[[#This Row],[Cur]]="USD","",ExchangeRate),"")</f>
        <v/>
      </c>
      <c r="BA763" s="46" t="str">
        <f>IF(Table1[[#This Row],[Grant]]&lt;&gt;"",VLOOKUP(Table1[[#This Row],[Grant]],Grants!B:D,3),"")</f>
        <v/>
      </c>
      <c r="BB763" s="46" t="str">
        <f>TRIM(Table1[[#This Row],[Vendor ID]])</f>
        <v/>
      </c>
      <c r="BC763">
        <f>IF(Table1[[#This Row],[Reference Number]]=Q762,BC762,BC762+1)</f>
        <v>2</v>
      </c>
    </row>
    <row r="764" spans="1:55" ht="11.25" hidden="1" customHeight="1">
      <c r="A764" s="1"/>
      <c r="B764" s="88" t="str">
        <f>IF(Table1[[#This Row],[Posting Date]]&lt;&gt;"",IF(Table1[[#This Row],[Reference Number]]=Q763,B763+1,1),"")</f>
        <v/>
      </c>
      <c r="C764" s="61"/>
      <c r="D764" s="61"/>
      <c r="E764" s="218"/>
      <c r="F764" s="143" t="str">
        <f>IFERROR(IF(VLOOKUP(Table1[[#This Row],[Budget Code Description]],Dimentions!$X$6:$AC$132,2,FALSE)="","",VLOOKUP(Table1[[#This Row],[Budget Code Description]],Dimentions!$X$6:$AC$132,2,FALSE)),"")</f>
        <v/>
      </c>
      <c r="G764" s="143" t="str">
        <f>IFERROR(VLOOKUP(Table1[[#This Row],[Budget Code Description]],Dimentions!$X$6:$AC$132,3,FALSE),"")</f>
        <v/>
      </c>
      <c r="H764" s="64" t="str">
        <f>IFERROR(VLOOKUP(Table1[[#This Row],[Account]],Dimentions!$S$6:$V$233,2,FALSE),"")</f>
        <v/>
      </c>
      <c r="I764" s="62">
        <f>_xlfn.NUMBERVALUE(LEFT(Table1[[#This Row],[Account]],1))</f>
        <v>0</v>
      </c>
      <c r="J764" s="62" t="str">
        <f>IFERROR(VLOOKUP(Table1[[#This Row],[Budget Code Description]],Table6[#All],7,FALSE),"")</f>
        <v/>
      </c>
      <c r="K764" s="143" t="str">
        <f>IFERROR(VLOOKUP(Table1[[#This Row],[Budget Code Description]],Table6[#All],8,FALSE),"")</f>
        <v/>
      </c>
      <c r="L764" s="63"/>
      <c r="M764" s="65" t="str">
        <f>IFERROR(VLOOKUP(Table1[[#This Row],[Staff ID]],Table2[],2,FALSE),"")</f>
        <v/>
      </c>
      <c r="N764" s="211" t="str">
        <f>IFERROR(IF(VLOOKUP(Table1[[#This Row],[Budget Code Description]],Dimentions!$X$6:$AC$97,4,FALSE)="","",VLOOKUP(Table1[[#This Row],[Budget Code Description]],Dimentions!$X$6:$AC$97,4,FALSE)),"")</f>
        <v/>
      </c>
      <c r="O764" s="65" t="str">
        <f>IFERROR(VLOOKUP(Table1[[#This Row],[Vendor ID]],Table549[],2,FALSE),"")</f>
        <v/>
      </c>
      <c r="P764" s="63"/>
      <c r="Q764" s="143" t="str">
        <f>IF(Table1[[#This Row],[Posting Date]]&lt;&gt;"",$D$9,"")</f>
        <v/>
      </c>
      <c r="R764" s="159" t="str">
        <f>IF(Table1[[#This Row],[Posting Date]]&lt;&gt;"",$D$10,"")</f>
        <v/>
      </c>
      <c r="S764" s="66"/>
      <c r="T764" s="63"/>
      <c r="U764" s="67"/>
      <c r="V764" s="67"/>
      <c r="W764" s="67" t="str">
        <f t="shared" si="12"/>
        <v/>
      </c>
      <c r="X764" s="161" t="str">
        <f>IF(E764="","",(IF(Table1[[#This Row],[Cur]]="USD",Table1[[#This Row],[Cur_Amount Debit]],Table1[[#This Row],[Cur_Amount Debit]]/Table1[[#This Row],[Exchange Rate]])))</f>
        <v/>
      </c>
      <c r="Y764" s="161" t="str">
        <f>IF(E764="","",(IF(Table1[[#This Row],[Cur]]="USD",Table1[[#This Row],[Cur_Amount Credit]],Table1[[#This Row],[Cur_Amount Credit]]/ExchangeRate)))</f>
        <v/>
      </c>
      <c r="Z764" s="203" t="str">
        <f>IF(E764="","",(Table1[[#This Row],[Debit USD]]-Table1[[#This Row],[Credit USD]]))</f>
        <v/>
      </c>
      <c r="AA764" s="122"/>
      <c r="AB764" s="1"/>
      <c r="AC764" s="15"/>
      <c r="AD764" s="15" t="str">
        <f>IF(AND(OR(Table1[[#This Row],[Account]]="15030",Table1[[#This Row],[Account]]="15035",Table1[[#This Row],[Account]]="20150"),Table1[[#This Row],[Vendor ID]]=""),1,"")</f>
        <v/>
      </c>
      <c r="AE764" s="15"/>
      <c r="AF764" s="15"/>
      <c r="AG764" s="15"/>
      <c r="AH764" s="46" t="str">
        <f>IF(Table1[[#This Row],[Posting Date]]&lt;&gt;"","GJ-"&amp;CountryID,"")</f>
        <v/>
      </c>
      <c r="AI764" s="59" t="str">
        <f>IF(Table1[[#This Row],[Posting Date]]&lt;&gt;"",Table1[[#This Row],[Posting Date]],"")</f>
        <v/>
      </c>
      <c r="AJ764" s="46"/>
      <c r="AK764" s="46" t="str">
        <f>IF(Table1[[#This Row],[Description]]&lt;&gt;"",Table1[[#This Row],[Description]],"")</f>
        <v/>
      </c>
      <c r="AL764" s="46" t="str">
        <f>IF(Table1[[#This Row],[Posting Date]]&lt;&gt;"",Table1[[#This Row],[Reference Number]],"")</f>
        <v/>
      </c>
      <c r="AM764" s="46" t="str">
        <f>TRIM(Table1[[#This Row],[Line '#]])</f>
        <v/>
      </c>
      <c r="AN764" s="46" t="str">
        <f>TRIM(Table1[[#This Row],[Account]])</f>
        <v/>
      </c>
      <c r="AO764" s="46" t="str">
        <f>IF(Table1[[#This Row],[Posting Date]]&lt;&gt;"",$D$5,"")</f>
        <v/>
      </c>
      <c r="AP764" s="46" t="str">
        <f>TRIM(Table1[[#This Row],[Departments-Prgrams]])</f>
        <v/>
      </c>
      <c r="AQ764" s="46" t="str">
        <f>TRIM(Table1[[#This Row],[Grant]])</f>
        <v/>
      </c>
      <c r="AR764" s="46" t="str">
        <f>TRIM(Table1[[#This Row],[Staff ID]])</f>
        <v/>
      </c>
      <c r="AS764" s="46" t="str">
        <f>IF(TRIM(Table1[[#This Row],[Budget Code]])=0,"",TRIM(Table1[[#This Row],[Budget Code]]))</f>
        <v/>
      </c>
      <c r="AT764" s="46" t="str">
        <f>IF(Table1[[#This Row],[Line Description]]&lt;&gt;"",Table1[[#This Row],[Line Description]],"")</f>
        <v/>
      </c>
      <c r="AU764" s="46" t="str">
        <f>IF(Table1[[#This Row],[Cur_Amount Debit]]&gt;0,ROUND(Table1[[#This Row],[Cur_Amount Debit]],2),"")</f>
        <v/>
      </c>
      <c r="AV764" s="46" t="str">
        <f>IF(Table1[[#This Row],[Cur_Amount Credit]]&gt;0,ROUND(Table1[[#This Row],[Cur_Amount Credit]],2),"")</f>
        <v/>
      </c>
      <c r="AW764" s="46" t="str">
        <f>LEFT(Table1[[#This Row],[Cur]],3)</f>
        <v/>
      </c>
      <c r="AX764" s="59"/>
      <c r="AY764" s="46"/>
      <c r="AZ764" s="46" t="str">
        <f>IF(Table1[[#This Row],[Cur]]&lt;&gt;"",IF(Table1[[#This Row],[Cur]]="USD","",ExchangeRate),"")</f>
        <v/>
      </c>
      <c r="BA764" s="46" t="str">
        <f>IF(Table1[[#This Row],[Grant]]&lt;&gt;"",VLOOKUP(Table1[[#This Row],[Grant]],Grants!B:D,3),"")</f>
        <v/>
      </c>
      <c r="BB764" s="46" t="str">
        <f>TRIM(Table1[[#This Row],[Vendor ID]])</f>
        <v/>
      </c>
      <c r="BC764">
        <f>IF(Table1[[#This Row],[Reference Number]]=Q763,BC763,BC763+1)</f>
        <v>2</v>
      </c>
    </row>
    <row r="765" spans="1:55" ht="11.25" hidden="1" customHeight="1">
      <c r="A765" s="1"/>
      <c r="B765" s="88" t="str">
        <f>IF(Table1[[#This Row],[Posting Date]]&lt;&gt;"",IF(Table1[[#This Row],[Reference Number]]=Q764,B764+1,1),"")</f>
        <v/>
      </c>
      <c r="C765" s="61"/>
      <c r="D765" s="61"/>
      <c r="E765" s="218"/>
      <c r="F765" s="143" t="str">
        <f>IFERROR(IF(VLOOKUP(Table1[[#This Row],[Budget Code Description]],Dimentions!$X$6:$AC$132,2,FALSE)="","",VLOOKUP(Table1[[#This Row],[Budget Code Description]],Dimentions!$X$6:$AC$132,2,FALSE)),"")</f>
        <v/>
      </c>
      <c r="G765" s="143" t="str">
        <f>IFERROR(VLOOKUP(Table1[[#This Row],[Budget Code Description]],Dimentions!$X$6:$AC$132,3,FALSE),"")</f>
        <v/>
      </c>
      <c r="H765" s="64" t="str">
        <f>IFERROR(VLOOKUP(Table1[[#This Row],[Account]],Dimentions!$S$6:$V$233,2,FALSE),"")</f>
        <v/>
      </c>
      <c r="I765" s="62">
        <f>_xlfn.NUMBERVALUE(LEFT(Table1[[#This Row],[Account]],1))</f>
        <v>0</v>
      </c>
      <c r="J765" s="62" t="str">
        <f>IFERROR(VLOOKUP(Table1[[#This Row],[Budget Code Description]],Table6[#All],7,FALSE),"")</f>
        <v/>
      </c>
      <c r="K765" s="143" t="str">
        <f>IFERROR(VLOOKUP(Table1[[#This Row],[Budget Code Description]],Table6[#All],8,FALSE),"")</f>
        <v/>
      </c>
      <c r="L765" s="63"/>
      <c r="M765" s="65" t="str">
        <f>IFERROR(VLOOKUP(Table1[[#This Row],[Staff ID]],Table2[],2,FALSE),"")</f>
        <v/>
      </c>
      <c r="N765" s="211" t="str">
        <f>IFERROR(IF(VLOOKUP(Table1[[#This Row],[Budget Code Description]],Dimentions!$X$6:$AC$97,4,FALSE)="","",VLOOKUP(Table1[[#This Row],[Budget Code Description]],Dimentions!$X$6:$AC$97,4,FALSE)),"")</f>
        <v/>
      </c>
      <c r="O765" s="65" t="str">
        <f>IFERROR(VLOOKUP(Table1[[#This Row],[Vendor ID]],Table549[],2,FALSE),"")</f>
        <v/>
      </c>
      <c r="P765" s="63"/>
      <c r="Q765" s="143" t="str">
        <f>IF(Table1[[#This Row],[Posting Date]]&lt;&gt;"",$D$9,"")</f>
        <v/>
      </c>
      <c r="R765" s="159" t="str">
        <f>IF(Table1[[#This Row],[Posting Date]]&lt;&gt;"",$D$10,"")</f>
        <v/>
      </c>
      <c r="S765" s="66"/>
      <c r="T765" s="63"/>
      <c r="U765" s="67"/>
      <c r="V765" s="67"/>
      <c r="W765" s="67" t="str">
        <f t="shared" si="12"/>
        <v/>
      </c>
      <c r="X765" s="161" t="str">
        <f>IF(E765="","",(IF(Table1[[#This Row],[Cur]]="USD",Table1[[#This Row],[Cur_Amount Debit]],Table1[[#This Row],[Cur_Amount Debit]]/Table1[[#This Row],[Exchange Rate]])))</f>
        <v/>
      </c>
      <c r="Y765" s="161" t="str">
        <f>IF(E765="","",(IF(Table1[[#This Row],[Cur]]="USD",Table1[[#This Row],[Cur_Amount Credit]],Table1[[#This Row],[Cur_Amount Credit]]/ExchangeRate)))</f>
        <v/>
      </c>
      <c r="Z765" s="203" t="str">
        <f>IF(E765="","",(Table1[[#This Row],[Debit USD]]-Table1[[#This Row],[Credit USD]]))</f>
        <v/>
      </c>
      <c r="AA765" s="122"/>
      <c r="AB765" s="1"/>
      <c r="AC765" s="15"/>
      <c r="AD765" s="15" t="str">
        <f>IF(AND(OR(Table1[[#This Row],[Account]]="15030",Table1[[#This Row],[Account]]="15035",Table1[[#This Row],[Account]]="20150"),Table1[[#This Row],[Vendor ID]]=""),1,"")</f>
        <v/>
      </c>
      <c r="AE765" s="15"/>
      <c r="AF765" s="15"/>
      <c r="AG765" s="15"/>
      <c r="AH765" s="46" t="str">
        <f>IF(Table1[[#This Row],[Posting Date]]&lt;&gt;"","GJ-"&amp;CountryID,"")</f>
        <v/>
      </c>
      <c r="AI765" s="59" t="str">
        <f>IF(Table1[[#This Row],[Posting Date]]&lt;&gt;"",Table1[[#This Row],[Posting Date]],"")</f>
        <v/>
      </c>
      <c r="AJ765" s="46"/>
      <c r="AK765" s="46" t="str">
        <f>IF(Table1[[#This Row],[Description]]&lt;&gt;"",Table1[[#This Row],[Description]],"")</f>
        <v/>
      </c>
      <c r="AL765" s="46" t="str">
        <f>IF(Table1[[#This Row],[Posting Date]]&lt;&gt;"",Table1[[#This Row],[Reference Number]],"")</f>
        <v/>
      </c>
      <c r="AM765" s="46" t="str">
        <f>TRIM(Table1[[#This Row],[Line '#]])</f>
        <v/>
      </c>
      <c r="AN765" s="46" t="str">
        <f>TRIM(Table1[[#This Row],[Account]])</f>
        <v/>
      </c>
      <c r="AO765" s="46" t="str">
        <f>IF(Table1[[#This Row],[Posting Date]]&lt;&gt;"",$D$5,"")</f>
        <v/>
      </c>
      <c r="AP765" s="46" t="str">
        <f>TRIM(Table1[[#This Row],[Departments-Prgrams]])</f>
        <v/>
      </c>
      <c r="AQ765" s="46" t="str">
        <f>TRIM(Table1[[#This Row],[Grant]])</f>
        <v/>
      </c>
      <c r="AR765" s="46" t="str">
        <f>TRIM(Table1[[#This Row],[Staff ID]])</f>
        <v/>
      </c>
      <c r="AS765" s="46" t="str">
        <f>IF(TRIM(Table1[[#This Row],[Budget Code]])=0,"",TRIM(Table1[[#This Row],[Budget Code]]))</f>
        <v/>
      </c>
      <c r="AT765" s="46" t="str">
        <f>IF(Table1[[#This Row],[Line Description]]&lt;&gt;"",Table1[[#This Row],[Line Description]],"")</f>
        <v/>
      </c>
      <c r="AU765" s="46" t="str">
        <f>IF(Table1[[#This Row],[Cur_Amount Debit]]&gt;0,ROUND(Table1[[#This Row],[Cur_Amount Debit]],2),"")</f>
        <v/>
      </c>
      <c r="AV765" s="46" t="str">
        <f>IF(Table1[[#This Row],[Cur_Amount Credit]]&gt;0,ROUND(Table1[[#This Row],[Cur_Amount Credit]],2),"")</f>
        <v/>
      </c>
      <c r="AW765" s="46" t="str">
        <f>LEFT(Table1[[#This Row],[Cur]],3)</f>
        <v/>
      </c>
      <c r="AX765" s="59"/>
      <c r="AY765" s="46"/>
      <c r="AZ765" s="46" t="str">
        <f>IF(Table1[[#This Row],[Cur]]&lt;&gt;"",IF(Table1[[#This Row],[Cur]]="USD","",ExchangeRate),"")</f>
        <v/>
      </c>
      <c r="BA765" s="46" t="str">
        <f>IF(Table1[[#This Row],[Grant]]&lt;&gt;"",VLOOKUP(Table1[[#This Row],[Grant]],Grants!B:D,3),"")</f>
        <v/>
      </c>
      <c r="BB765" s="46" t="str">
        <f>TRIM(Table1[[#This Row],[Vendor ID]])</f>
        <v/>
      </c>
      <c r="BC765">
        <f>IF(Table1[[#This Row],[Reference Number]]=Q764,BC764,BC764+1)</f>
        <v>2</v>
      </c>
    </row>
    <row r="766" spans="1:55" ht="11.25" hidden="1" customHeight="1">
      <c r="A766" s="1"/>
      <c r="B766" s="88" t="str">
        <f>IF(Table1[[#This Row],[Posting Date]]&lt;&gt;"",IF(Table1[[#This Row],[Reference Number]]=Q765,B765+1,1),"")</f>
        <v/>
      </c>
      <c r="C766" s="61"/>
      <c r="D766" s="61"/>
      <c r="E766" s="218"/>
      <c r="F766" s="143" t="str">
        <f>IFERROR(IF(VLOOKUP(Table1[[#This Row],[Budget Code Description]],Dimentions!$X$6:$AC$132,2,FALSE)="","",VLOOKUP(Table1[[#This Row],[Budget Code Description]],Dimentions!$X$6:$AC$132,2,FALSE)),"")</f>
        <v/>
      </c>
      <c r="G766" s="143" t="str">
        <f>IFERROR(VLOOKUP(Table1[[#This Row],[Budget Code Description]],Dimentions!$X$6:$AC$132,3,FALSE),"")</f>
        <v/>
      </c>
      <c r="H766" s="64" t="str">
        <f>IFERROR(VLOOKUP(Table1[[#This Row],[Account]],Dimentions!$S$6:$V$233,2,FALSE),"")</f>
        <v/>
      </c>
      <c r="I766" s="62">
        <f>_xlfn.NUMBERVALUE(LEFT(Table1[[#This Row],[Account]],1))</f>
        <v>0</v>
      </c>
      <c r="J766" s="62" t="str">
        <f>IFERROR(VLOOKUP(Table1[[#This Row],[Budget Code Description]],Table6[#All],7,FALSE),"")</f>
        <v/>
      </c>
      <c r="K766" s="143" t="str">
        <f>IFERROR(VLOOKUP(Table1[[#This Row],[Budget Code Description]],Table6[#All],8,FALSE),"")</f>
        <v/>
      </c>
      <c r="L766" s="63"/>
      <c r="M766" s="65" t="str">
        <f>IFERROR(VLOOKUP(Table1[[#This Row],[Staff ID]],Table2[],2,FALSE),"")</f>
        <v/>
      </c>
      <c r="N766" s="211" t="str">
        <f>IFERROR(IF(VLOOKUP(Table1[[#This Row],[Budget Code Description]],Dimentions!$X$6:$AC$97,4,FALSE)="","",VLOOKUP(Table1[[#This Row],[Budget Code Description]],Dimentions!$X$6:$AC$97,4,FALSE)),"")</f>
        <v/>
      </c>
      <c r="O766" s="65" t="str">
        <f>IFERROR(VLOOKUP(Table1[[#This Row],[Vendor ID]],Table549[],2,FALSE),"")</f>
        <v/>
      </c>
      <c r="P766" s="63"/>
      <c r="Q766" s="143" t="str">
        <f>IF(Table1[[#This Row],[Posting Date]]&lt;&gt;"",$D$9,"")</f>
        <v/>
      </c>
      <c r="R766" s="159" t="str">
        <f>IF(Table1[[#This Row],[Posting Date]]&lt;&gt;"",$D$10,"")</f>
        <v/>
      </c>
      <c r="S766" s="66"/>
      <c r="T766" s="63"/>
      <c r="U766" s="67"/>
      <c r="V766" s="67"/>
      <c r="W766" s="67" t="str">
        <f t="shared" si="12"/>
        <v/>
      </c>
      <c r="X766" s="161" t="str">
        <f>IF(E766="","",(IF(Table1[[#This Row],[Cur]]="USD",Table1[[#This Row],[Cur_Amount Debit]],Table1[[#This Row],[Cur_Amount Debit]]/Table1[[#This Row],[Exchange Rate]])))</f>
        <v/>
      </c>
      <c r="Y766" s="161" t="str">
        <f>IF(E766="","",(IF(Table1[[#This Row],[Cur]]="USD",Table1[[#This Row],[Cur_Amount Credit]],Table1[[#This Row],[Cur_Amount Credit]]/ExchangeRate)))</f>
        <v/>
      </c>
      <c r="Z766" s="203" t="str">
        <f>IF(E766="","",(Table1[[#This Row],[Debit USD]]-Table1[[#This Row],[Credit USD]]))</f>
        <v/>
      </c>
      <c r="AA766" s="122"/>
      <c r="AB766" s="1"/>
      <c r="AC766" s="15"/>
      <c r="AD766" s="15" t="str">
        <f>IF(AND(OR(Table1[[#This Row],[Account]]="15030",Table1[[#This Row],[Account]]="15035",Table1[[#This Row],[Account]]="20150"),Table1[[#This Row],[Vendor ID]]=""),1,"")</f>
        <v/>
      </c>
      <c r="AE766" s="15"/>
      <c r="AF766" s="15"/>
      <c r="AG766" s="15"/>
      <c r="AH766" s="46" t="str">
        <f>IF(Table1[[#This Row],[Posting Date]]&lt;&gt;"","GJ-"&amp;CountryID,"")</f>
        <v/>
      </c>
      <c r="AI766" s="59" t="str">
        <f>IF(Table1[[#This Row],[Posting Date]]&lt;&gt;"",Table1[[#This Row],[Posting Date]],"")</f>
        <v/>
      </c>
      <c r="AJ766" s="46"/>
      <c r="AK766" s="46" t="str">
        <f>IF(Table1[[#This Row],[Description]]&lt;&gt;"",Table1[[#This Row],[Description]],"")</f>
        <v/>
      </c>
      <c r="AL766" s="46" t="str">
        <f>IF(Table1[[#This Row],[Posting Date]]&lt;&gt;"",Table1[[#This Row],[Reference Number]],"")</f>
        <v/>
      </c>
      <c r="AM766" s="46" t="str">
        <f>TRIM(Table1[[#This Row],[Line '#]])</f>
        <v/>
      </c>
      <c r="AN766" s="46" t="str">
        <f>TRIM(Table1[[#This Row],[Account]])</f>
        <v/>
      </c>
      <c r="AO766" s="46" t="str">
        <f>IF(Table1[[#This Row],[Posting Date]]&lt;&gt;"",$D$5,"")</f>
        <v/>
      </c>
      <c r="AP766" s="46" t="str">
        <f>TRIM(Table1[[#This Row],[Departments-Prgrams]])</f>
        <v/>
      </c>
      <c r="AQ766" s="46" t="str">
        <f>TRIM(Table1[[#This Row],[Grant]])</f>
        <v/>
      </c>
      <c r="AR766" s="46" t="str">
        <f>TRIM(Table1[[#This Row],[Staff ID]])</f>
        <v/>
      </c>
      <c r="AS766" s="46" t="str">
        <f>IF(TRIM(Table1[[#This Row],[Budget Code]])=0,"",TRIM(Table1[[#This Row],[Budget Code]]))</f>
        <v/>
      </c>
      <c r="AT766" s="46" t="str">
        <f>IF(Table1[[#This Row],[Line Description]]&lt;&gt;"",Table1[[#This Row],[Line Description]],"")</f>
        <v/>
      </c>
      <c r="AU766" s="46" t="str">
        <f>IF(Table1[[#This Row],[Cur_Amount Debit]]&gt;0,ROUND(Table1[[#This Row],[Cur_Amount Debit]],2),"")</f>
        <v/>
      </c>
      <c r="AV766" s="46" t="str">
        <f>IF(Table1[[#This Row],[Cur_Amount Credit]]&gt;0,ROUND(Table1[[#This Row],[Cur_Amount Credit]],2),"")</f>
        <v/>
      </c>
      <c r="AW766" s="46" t="str">
        <f>LEFT(Table1[[#This Row],[Cur]],3)</f>
        <v/>
      </c>
      <c r="AX766" s="59"/>
      <c r="AY766" s="46"/>
      <c r="AZ766" s="46" t="str">
        <f>IF(Table1[[#This Row],[Cur]]&lt;&gt;"",IF(Table1[[#This Row],[Cur]]="USD","",ExchangeRate),"")</f>
        <v/>
      </c>
      <c r="BA766" s="46" t="str">
        <f>IF(Table1[[#This Row],[Grant]]&lt;&gt;"",VLOOKUP(Table1[[#This Row],[Grant]],Grants!B:D,3),"")</f>
        <v/>
      </c>
      <c r="BB766" s="46" t="str">
        <f>TRIM(Table1[[#This Row],[Vendor ID]])</f>
        <v/>
      </c>
      <c r="BC766">
        <f>IF(Table1[[#This Row],[Reference Number]]=Q765,BC765,BC765+1)</f>
        <v>2</v>
      </c>
    </row>
    <row r="767" spans="1:55" ht="11.25" hidden="1" customHeight="1">
      <c r="A767" s="1"/>
      <c r="B767" s="88" t="str">
        <f>IF(Table1[[#This Row],[Posting Date]]&lt;&gt;"",IF(Table1[[#This Row],[Reference Number]]=Q766,B766+1,1),"")</f>
        <v/>
      </c>
      <c r="C767" s="61"/>
      <c r="D767" s="61"/>
      <c r="E767" s="218"/>
      <c r="F767" s="143" t="str">
        <f>IFERROR(IF(VLOOKUP(Table1[[#This Row],[Budget Code Description]],Dimentions!$X$6:$AC$132,2,FALSE)="","",VLOOKUP(Table1[[#This Row],[Budget Code Description]],Dimentions!$X$6:$AC$132,2,FALSE)),"")</f>
        <v/>
      </c>
      <c r="G767" s="143" t="str">
        <f>IFERROR(VLOOKUP(Table1[[#This Row],[Budget Code Description]],Dimentions!$X$6:$AC$132,3,FALSE),"")</f>
        <v/>
      </c>
      <c r="H767" s="64" t="str">
        <f>IFERROR(VLOOKUP(Table1[[#This Row],[Account]],Dimentions!$S$6:$V$233,2,FALSE),"")</f>
        <v/>
      </c>
      <c r="I767" s="62">
        <f>_xlfn.NUMBERVALUE(LEFT(Table1[[#This Row],[Account]],1))</f>
        <v>0</v>
      </c>
      <c r="J767" s="62" t="str">
        <f>IFERROR(VLOOKUP(Table1[[#This Row],[Budget Code Description]],Table6[#All],7,FALSE),"")</f>
        <v/>
      </c>
      <c r="K767" s="143" t="str">
        <f>IFERROR(VLOOKUP(Table1[[#This Row],[Budget Code Description]],Table6[#All],8,FALSE),"")</f>
        <v/>
      </c>
      <c r="L767" s="63"/>
      <c r="M767" s="65" t="str">
        <f>IFERROR(VLOOKUP(Table1[[#This Row],[Staff ID]],Table2[],2,FALSE),"")</f>
        <v/>
      </c>
      <c r="N767" s="211" t="str">
        <f>IFERROR(IF(VLOOKUP(Table1[[#This Row],[Budget Code Description]],Dimentions!$X$6:$AC$97,4,FALSE)="","",VLOOKUP(Table1[[#This Row],[Budget Code Description]],Dimentions!$X$6:$AC$97,4,FALSE)),"")</f>
        <v/>
      </c>
      <c r="O767" s="65" t="str">
        <f>IFERROR(VLOOKUP(Table1[[#This Row],[Vendor ID]],Table549[],2,FALSE),"")</f>
        <v/>
      </c>
      <c r="P767" s="63"/>
      <c r="Q767" s="143" t="str">
        <f>IF(Table1[[#This Row],[Posting Date]]&lt;&gt;"",$D$9,"")</f>
        <v/>
      </c>
      <c r="R767" s="159" t="str">
        <f>IF(Table1[[#This Row],[Posting Date]]&lt;&gt;"",$D$10,"")</f>
        <v/>
      </c>
      <c r="S767" s="66"/>
      <c r="T767" s="63"/>
      <c r="U767" s="67"/>
      <c r="V767" s="67"/>
      <c r="W767" s="67" t="str">
        <f t="shared" si="12"/>
        <v/>
      </c>
      <c r="X767" s="161" t="str">
        <f>IF(E767="","",(IF(Table1[[#This Row],[Cur]]="USD",Table1[[#This Row],[Cur_Amount Debit]],Table1[[#This Row],[Cur_Amount Debit]]/Table1[[#This Row],[Exchange Rate]])))</f>
        <v/>
      </c>
      <c r="Y767" s="161" t="str">
        <f>IF(E767="","",(IF(Table1[[#This Row],[Cur]]="USD",Table1[[#This Row],[Cur_Amount Credit]],Table1[[#This Row],[Cur_Amount Credit]]/ExchangeRate)))</f>
        <v/>
      </c>
      <c r="Z767" s="203" t="str">
        <f>IF(E767="","",(Table1[[#This Row],[Debit USD]]-Table1[[#This Row],[Credit USD]]))</f>
        <v/>
      </c>
      <c r="AA767" s="122"/>
      <c r="AB767" s="1"/>
      <c r="AC767" s="15"/>
      <c r="AD767" s="15" t="str">
        <f>IF(AND(OR(Table1[[#This Row],[Account]]="15030",Table1[[#This Row],[Account]]="15035",Table1[[#This Row],[Account]]="20150"),Table1[[#This Row],[Vendor ID]]=""),1,"")</f>
        <v/>
      </c>
      <c r="AE767" s="15"/>
      <c r="AF767" s="15"/>
      <c r="AG767" s="15"/>
      <c r="AH767" s="46" t="str">
        <f>IF(Table1[[#This Row],[Posting Date]]&lt;&gt;"","GJ-"&amp;CountryID,"")</f>
        <v/>
      </c>
      <c r="AI767" s="59" t="str">
        <f>IF(Table1[[#This Row],[Posting Date]]&lt;&gt;"",Table1[[#This Row],[Posting Date]],"")</f>
        <v/>
      </c>
      <c r="AJ767" s="46"/>
      <c r="AK767" s="46" t="str">
        <f>IF(Table1[[#This Row],[Description]]&lt;&gt;"",Table1[[#This Row],[Description]],"")</f>
        <v/>
      </c>
      <c r="AL767" s="46" t="str">
        <f>IF(Table1[[#This Row],[Posting Date]]&lt;&gt;"",Table1[[#This Row],[Reference Number]],"")</f>
        <v/>
      </c>
      <c r="AM767" s="46" t="str">
        <f>TRIM(Table1[[#This Row],[Line '#]])</f>
        <v/>
      </c>
      <c r="AN767" s="46" t="str">
        <f>TRIM(Table1[[#This Row],[Account]])</f>
        <v/>
      </c>
      <c r="AO767" s="46" t="str">
        <f>IF(Table1[[#This Row],[Posting Date]]&lt;&gt;"",$D$5,"")</f>
        <v/>
      </c>
      <c r="AP767" s="46" t="str">
        <f>TRIM(Table1[[#This Row],[Departments-Prgrams]])</f>
        <v/>
      </c>
      <c r="AQ767" s="46" t="str">
        <f>TRIM(Table1[[#This Row],[Grant]])</f>
        <v/>
      </c>
      <c r="AR767" s="46" t="str">
        <f>TRIM(Table1[[#This Row],[Staff ID]])</f>
        <v/>
      </c>
      <c r="AS767" s="46" t="str">
        <f>IF(TRIM(Table1[[#This Row],[Budget Code]])=0,"",TRIM(Table1[[#This Row],[Budget Code]]))</f>
        <v/>
      </c>
      <c r="AT767" s="46" t="str">
        <f>IF(Table1[[#This Row],[Line Description]]&lt;&gt;"",Table1[[#This Row],[Line Description]],"")</f>
        <v/>
      </c>
      <c r="AU767" s="46" t="str">
        <f>IF(Table1[[#This Row],[Cur_Amount Debit]]&gt;0,ROUND(Table1[[#This Row],[Cur_Amount Debit]],2),"")</f>
        <v/>
      </c>
      <c r="AV767" s="46" t="str">
        <f>IF(Table1[[#This Row],[Cur_Amount Credit]]&gt;0,ROUND(Table1[[#This Row],[Cur_Amount Credit]],2),"")</f>
        <v/>
      </c>
      <c r="AW767" s="46" t="str">
        <f>LEFT(Table1[[#This Row],[Cur]],3)</f>
        <v/>
      </c>
      <c r="AX767" s="59"/>
      <c r="AY767" s="46"/>
      <c r="AZ767" s="46" t="str">
        <f>IF(Table1[[#This Row],[Cur]]&lt;&gt;"",IF(Table1[[#This Row],[Cur]]="USD","",ExchangeRate),"")</f>
        <v/>
      </c>
      <c r="BA767" s="46" t="str">
        <f>IF(Table1[[#This Row],[Grant]]&lt;&gt;"",VLOOKUP(Table1[[#This Row],[Grant]],Grants!B:D,3),"")</f>
        <v/>
      </c>
      <c r="BB767" s="46" t="str">
        <f>TRIM(Table1[[#This Row],[Vendor ID]])</f>
        <v/>
      </c>
      <c r="BC767">
        <f>IF(Table1[[#This Row],[Reference Number]]=Q766,BC766,BC766+1)</f>
        <v>2</v>
      </c>
    </row>
    <row r="768" spans="1:55" ht="11.25" hidden="1" customHeight="1">
      <c r="A768" s="1"/>
      <c r="B768" s="88" t="str">
        <f>IF(Table1[[#This Row],[Posting Date]]&lt;&gt;"",IF(Table1[[#This Row],[Reference Number]]=Q767,B767+1,1),"")</f>
        <v/>
      </c>
      <c r="C768" s="61"/>
      <c r="D768" s="61"/>
      <c r="E768" s="218"/>
      <c r="F768" s="143" t="str">
        <f>IFERROR(IF(VLOOKUP(Table1[[#This Row],[Budget Code Description]],Dimentions!$X$6:$AC$132,2,FALSE)="","",VLOOKUP(Table1[[#This Row],[Budget Code Description]],Dimentions!$X$6:$AC$132,2,FALSE)),"")</f>
        <v/>
      </c>
      <c r="G768" s="143" t="str">
        <f>IFERROR(VLOOKUP(Table1[[#This Row],[Budget Code Description]],Dimentions!$X$6:$AC$132,3,FALSE),"")</f>
        <v/>
      </c>
      <c r="H768" s="64" t="str">
        <f>IFERROR(VLOOKUP(Table1[[#This Row],[Account]],Dimentions!$S$6:$V$233,2,FALSE),"")</f>
        <v/>
      </c>
      <c r="I768" s="62">
        <f>_xlfn.NUMBERVALUE(LEFT(Table1[[#This Row],[Account]],1))</f>
        <v>0</v>
      </c>
      <c r="J768" s="62" t="str">
        <f>IFERROR(VLOOKUP(Table1[[#This Row],[Budget Code Description]],Table6[#All],7,FALSE),"")</f>
        <v/>
      </c>
      <c r="K768" s="143" t="str">
        <f>IFERROR(VLOOKUP(Table1[[#This Row],[Budget Code Description]],Table6[#All],8,FALSE),"")</f>
        <v/>
      </c>
      <c r="L768" s="63"/>
      <c r="M768" s="65" t="str">
        <f>IFERROR(VLOOKUP(Table1[[#This Row],[Staff ID]],Table2[],2,FALSE),"")</f>
        <v/>
      </c>
      <c r="N768" s="211" t="str">
        <f>IFERROR(IF(VLOOKUP(Table1[[#This Row],[Budget Code Description]],Dimentions!$X$6:$AC$97,4,FALSE)="","",VLOOKUP(Table1[[#This Row],[Budget Code Description]],Dimentions!$X$6:$AC$97,4,FALSE)),"")</f>
        <v/>
      </c>
      <c r="O768" s="65" t="str">
        <f>IFERROR(VLOOKUP(Table1[[#This Row],[Vendor ID]],Table549[],2,FALSE),"")</f>
        <v/>
      </c>
      <c r="P768" s="63"/>
      <c r="Q768" s="143" t="str">
        <f>IF(Table1[[#This Row],[Posting Date]]&lt;&gt;"",$D$9,"")</f>
        <v/>
      </c>
      <c r="R768" s="159" t="str">
        <f>IF(Table1[[#This Row],[Posting Date]]&lt;&gt;"",$D$10,"")</f>
        <v/>
      </c>
      <c r="S768" s="66"/>
      <c r="T768" s="63"/>
      <c r="U768" s="67"/>
      <c r="V768" s="67"/>
      <c r="W768" s="67" t="str">
        <f t="shared" si="12"/>
        <v/>
      </c>
      <c r="X768" s="161" t="str">
        <f>IF(E768="","",(IF(Table1[[#This Row],[Cur]]="USD",Table1[[#This Row],[Cur_Amount Debit]],Table1[[#This Row],[Cur_Amount Debit]]/Table1[[#This Row],[Exchange Rate]])))</f>
        <v/>
      </c>
      <c r="Y768" s="161" t="str">
        <f>IF(E768="","",(IF(Table1[[#This Row],[Cur]]="USD",Table1[[#This Row],[Cur_Amount Credit]],Table1[[#This Row],[Cur_Amount Credit]]/ExchangeRate)))</f>
        <v/>
      </c>
      <c r="Z768" s="203" t="str">
        <f>IF(E768="","",(Table1[[#This Row],[Debit USD]]-Table1[[#This Row],[Credit USD]]))</f>
        <v/>
      </c>
      <c r="AA768" s="122"/>
      <c r="AB768" s="1"/>
      <c r="AC768" s="15"/>
      <c r="AD768" s="15" t="str">
        <f>IF(AND(OR(Table1[[#This Row],[Account]]="15030",Table1[[#This Row],[Account]]="15035",Table1[[#This Row],[Account]]="20150"),Table1[[#This Row],[Vendor ID]]=""),1,"")</f>
        <v/>
      </c>
      <c r="AE768" s="15"/>
      <c r="AF768" s="15"/>
      <c r="AG768" s="15"/>
      <c r="AH768" s="46" t="str">
        <f>IF(Table1[[#This Row],[Posting Date]]&lt;&gt;"","GJ-"&amp;CountryID,"")</f>
        <v/>
      </c>
      <c r="AI768" s="59" t="str">
        <f>IF(Table1[[#This Row],[Posting Date]]&lt;&gt;"",Table1[[#This Row],[Posting Date]],"")</f>
        <v/>
      </c>
      <c r="AJ768" s="46"/>
      <c r="AK768" s="46" t="str">
        <f>IF(Table1[[#This Row],[Description]]&lt;&gt;"",Table1[[#This Row],[Description]],"")</f>
        <v/>
      </c>
      <c r="AL768" s="46" t="str">
        <f>IF(Table1[[#This Row],[Posting Date]]&lt;&gt;"",Table1[[#This Row],[Reference Number]],"")</f>
        <v/>
      </c>
      <c r="AM768" s="46" t="str">
        <f>TRIM(Table1[[#This Row],[Line '#]])</f>
        <v/>
      </c>
      <c r="AN768" s="46" t="str">
        <f>TRIM(Table1[[#This Row],[Account]])</f>
        <v/>
      </c>
      <c r="AO768" s="46" t="str">
        <f>IF(Table1[[#This Row],[Posting Date]]&lt;&gt;"",$D$5,"")</f>
        <v/>
      </c>
      <c r="AP768" s="46" t="str">
        <f>TRIM(Table1[[#This Row],[Departments-Prgrams]])</f>
        <v/>
      </c>
      <c r="AQ768" s="46" t="str">
        <f>TRIM(Table1[[#This Row],[Grant]])</f>
        <v/>
      </c>
      <c r="AR768" s="46" t="str">
        <f>TRIM(Table1[[#This Row],[Staff ID]])</f>
        <v/>
      </c>
      <c r="AS768" s="46" t="str">
        <f>IF(TRIM(Table1[[#This Row],[Budget Code]])=0,"",TRIM(Table1[[#This Row],[Budget Code]]))</f>
        <v/>
      </c>
      <c r="AT768" s="46" t="str">
        <f>IF(Table1[[#This Row],[Line Description]]&lt;&gt;"",Table1[[#This Row],[Line Description]],"")</f>
        <v/>
      </c>
      <c r="AU768" s="46" t="str">
        <f>IF(Table1[[#This Row],[Cur_Amount Debit]]&gt;0,ROUND(Table1[[#This Row],[Cur_Amount Debit]],2),"")</f>
        <v/>
      </c>
      <c r="AV768" s="46" t="str">
        <f>IF(Table1[[#This Row],[Cur_Amount Credit]]&gt;0,ROUND(Table1[[#This Row],[Cur_Amount Credit]],2),"")</f>
        <v/>
      </c>
      <c r="AW768" s="46" t="str">
        <f>LEFT(Table1[[#This Row],[Cur]],3)</f>
        <v/>
      </c>
      <c r="AX768" s="59"/>
      <c r="AY768" s="46"/>
      <c r="AZ768" s="46" t="str">
        <f>IF(Table1[[#This Row],[Cur]]&lt;&gt;"",IF(Table1[[#This Row],[Cur]]="USD","",ExchangeRate),"")</f>
        <v/>
      </c>
      <c r="BA768" s="46" t="str">
        <f>IF(Table1[[#This Row],[Grant]]&lt;&gt;"",VLOOKUP(Table1[[#This Row],[Grant]],Grants!B:D,3),"")</f>
        <v/>
      </c>
      <c r="BB768" s="46" t="str">
        <f>TRIM(Table1[[#This Row],[Vendor ID]])</f>
        <v/>
      </c>
      <c r="BC768">
        <f>IF(Table1[[#This Row],[Reference Number]]=Q767,BC767,BC767+1)</f>
        <v>2</v>
      </c>
    </row>
    <row r="769" spans="1:55" ht="11.25" hidden="1" customHeight="1">
      <c r="A769" s="1"/>
      <c r="B769" s="88" t="str">
        <f>IF(Table1[[#This Row],[Posting Date]]&lt;&gt;"",IF(Table1[[#This Row],[Reference Number]]=Q768,B768+1,1),"")</f>
        <v/>
      </c>
      <c r="C769" s="61"/>
      <c r="D769" s="61"/>
      <c r="E769" s="218"/>
      <c r="F769" s="143" t="str">
        <f>IFERROR(IF(VLOOKUP(Table1[[#This Row],[Budget Code Description]],Dimentions!$X$6:$AC$132,2,FALSE)="","",VLOOKUP(Table1[[#This Row],[Budget Code Description]],Dimentions!$X$6:$AC$132,2,FALSE)),"")</f>
        <v/>
      </c>
      <c r="G769" s="143" t="str">
        <f>IFERROR(VLOOKUP(Table1[[#This Row],[Budget Code Description]],Dimentions!$X$6:$AC$132,3,FALSE),"")</f>
        <v/>
      </c>
      <c r="H769" s="64" t="str">
        <f>IFERROR(VLOOKUP(Table1[[#This Row],[Account]],Dimentions!$S$6:$V$233,2,FALSE),"")</f>
        <v/>
      </c>
      <c r="I769" s="62">
        <f>_xlfn.NUMBERVALUE(LEFT(Table1[[#This Row],[Account]],1))</f>
        <v>0</v>
      </c>
      <c r="J769" s="62" t="str">
        <f>IFERROR(VLOOKUP(Table1[[#This Row],[Budget Code Description]],Table6[#All],7,FALSE),"")</f>
        <v/>
      </c>
      <c r="K769" s="143" t="str">
        <f>IFERROR(VLOOKUP(Table1[[#This Row],[Budget Code Description]],Table6[#All],8,FALSE),"")</f>
        <v/>
      </c>
      <c r="L769" s="63"/>
      <c r="M769" s="65" t="str">
        <f>IFERROR(VLOOKUP(Table1[[#This Row],[Staff ID]],Table2[],2,FALSE),"")</f>
        <v/>
      </c>
      <c r="N769" s="211" t="str">
        <f>IFERROR(IF(VLOOKUP(Table1[[#This Row],[Budget Code Description]],Dimentions!$X$6:$AC$97,4,FALSE)="","",VLOOKUP(Table1[[#This Row],[Budget Code Description]],Dimentions!$X$6:$AC$97,4,FALSE)),"")</f>
        <v/>
      </c>
      <c r="O769" s="65" t="str">
        <f>IFERROR(VLOOKUP(Table1[[#This Row],[Vendor ID]],Table549[],2,FALSE),"")</f>
        <v/>
      </c>
      <c r="P769" s="63"/>
      <c r="Q769" s="143" t="str">
        <f>IF(Table1[[#This Row],[Posting Date]]&lt;&gt;"",$D$9,"")</f>
        <v/>
      </c>
      <c r="R769" s="159" t="str">
        <f>IF(Table1[[#This Row],[Posting Date]]&lt;&gt;"",$D$10,"")</f>
        <v/>
      </c>
      <c r="S769" s="66"/>
      <c r="T769" s="63"/>
      <c r="U769" s="67"/>
      <c r="V769" s="67"/>
      <c r="W769" s="67" t="str">
        <f t="shared" si="12"/>
        <v/>
      </c>
      <c r="X769" s="161" t="str">
        <f>IF(E769="","",(IF(Table1[[#This Row],[Cur]]="USD",Table1[[#This Row],[Cur_Amount Debit]],Table1[[#This Row],[Cur_Amount Debit]]/Table1[[#This Row],[Exchange Rate]])))</f>
        <v/>
      </c>
      <c r="Y769" s="161" t="str">
        <f>IF(E769="","",(IF(Table1[[#This Row],[Cur]]="USD",Table1[[#This Row],[Cur_Amount Credit]],Table1[[#This Row],[Cur_Amount Credit]]/ExchangeRate)))</f>
        <v/>
      </c>
      <c r="Z769" s="203" t="str">
        <f>IF(E769="","",(Table1[[#This Row],[Debit USD]]-Table1[[#This Row],[Credit USD]]))</f>
        <v/>
      </c>
      <c r="AA769" s="122"/>
      <c r="AB769" s="1"/>
      <c r="AC769" s="15"/>
      <c r="AD769" s="15" t="str">
        <f>IF(AND(OR(Table1[[#This Row],[Account]]="15030",Table1[[#This Row],[Account]]="15035",Table1[[#This Row],[Account]]="20150"),Table1[[#This Row],[Vendor ID]]=""),1,"")</f>
        <v/>
      </c>
      <c r="AE769" s="15"/>
      <c r="AF769" s="15"/>
      <c r="AG769" s="15"/>
      <c r="AH769" s="46" t="str">
        <f>IF(Table1[[#This Row],[Posting Date]]&lt;&gt;"","GJ-"&amp;CountryID,"")</f>
        <v/>
      </c>
      <c r="AI769" s="59" t="str">
        <f>IF(Table1[[#This Row],[Posting Date]]&lt;&gt;"",Table1[[#This Row],[Posting Date]],"")</f>
        <v/>
      </c>
      <c r="AJ769" s="46"/>
      <c r="AK769" s="46" t="str">
        <f>IF(Table1[[#This Row],[Description]]&lt;&gt;"",Table1[[#This Row],[Description]],"")</f>
        <v/>
      </c>
      <c r="AL769" s="46" t="str">
        <f>IF(Table1[[#This Row],[Posting Date]]&lt;&gt;"",Table1[[#This Row],[Reference Number]],"")</f>
        <v/>
      </c>
      <c r="AM769" s="46" t="str">
        <f>TRIM(Table1[[#This Row],[Line '#]])</f>
        <v/>
      </c>
      <c r="AN769" s="46" t="str">
        <f>TRIM(Table1[[#This Row],[Account]])</f>
        <v/>
      </c>
      <c r="AO769" s="46" t="str">
        <f>IF(Table1[[#This Row],[Posting Date]]&lt;&gt;"",$D$5,"")</f>
        <v/>
      </c>
      <c r="AP769" s="46" t="str">
        <f>TRIM(Table1[[#This Row],[Departments-Prgrams]])</f>
        <v/>
      </c>
      <c r="AQ769" s="46" t="str">
        <f>TRIM(Table1[[#This Row],[Grant]])</f>
        <v/>
      </c>
      <c r="AR769" s="46" t="str">
        <f>TRIM(Table1[[#This Row],[Staff ID]])</f>
        <v/>
      </c>
      <c r="AS769" s="46" t="str">
        <f>IF(TRIM(Table1[[#This Row],[Budget Code]])=0,"",TRIM(Table1[[#This Row],[Budget Code]]))</f>
        <v/>
      </c>
      <c r="AT769" s="46" t="str">
        <f>IF(Table1[[#This Row],[Line Description]]&lt;&gt;"",Table1[[#This Row],[Line Description]],"")</f>
        <v/>
      </c>
      <c r="AU769" s="46" t="str">
        <f>IF(Table1[[#This Row],[Cur_Amount Debit]]&gt;0,ROUND(Table1[[#This Row],[Cur_Amount Debit]],2),"")</f>
        <v/>
      </c>
      <c r="AV769" s="46" t="str">
        <f>IF(Table1[[#This Row],[Cur_Amount Credit]]&gt;0,ROUND(Table1[[#This Row],[Cur_Amount Credit]],2),"")</f>
        <v/>
      </c>
      <c r="AW769" s="46" t="str">
        <f>LEFT(Table1[[#This Row],[Cur]],3)</f>
        <v/>
      </c>
      <c r="AX769" s="59"/>
      <c r="AY769" s="46"/>
      <c r="AZ769" s="46" t="str">
        <f>IF(Table1[[#This Row],[Cur]]&lt;&gt;"",IF(Table1[[#This Row],[Cur]]="USD","",ExchangeRate),"")</f>
        <v/>
      </c>
      <c r="BA769" s="46" t="str">
        <f>IF(Table1[[#This Row],[Grant]]&lt;&gt;"",VLOOKUP(Table1[[#This Row],[Grant]],Grants!B:D,3),"")</f>
        <v/>
      </c>
      <c r="BB769" s="46" t="str">
        <f>TRIM(Table1[[#This Row],[Vendor ID]])</f>
        <v/>
      </c>
      <c r="BC769">
        <f>IF(Table1[[#This Row],[Reference Number]]=Q768,BC768,BC768+1)</f>
        <v>2</v>
      </c>
    </row>
    <row r="770" spans="1:55" ht="11.25" hidden="1" customHeight="1">
      <c r="A770" s="1"/>
      <c r="B770" s="88" t="str">
        <f>IF(Table1[[#This Row],[Posting Date]]&lt;&gt;"",IF(Table1[[#This Row],[Reference Number]]=Q769,B769+1,1),"")</f>
        <v/>
      </c>
      <c r="C770" s="61"/>
      <c r="D770" s="61"/>
      <c r="E770" s="218"/>
      <c r="F770" s="143" t="str">
        <f>IFERROR(IF(VLOOKUP(Table1[[#This Row],[Budget Code Description]],Dimentions!$X$6:$AC$132,2,FALSE)="","",VLOOKUP(Table1[[#This Row],[Budget Code Description]],Dimentions!$X$6:$AC$132,2,FALSE)),"")</f>
        <v/>
      </c>
      <c r="G770" s="143" t="str">
        <f>IFERROR(VLOOKUP(Table1[[#This Row],[Budget Code Description]],Dimentions!$X$6:$AC$132,3,FALSE),"")</f>
        <v/>
      </c>
      <c r="H770" s="64" t="str">
        <f>IFERROR(VLOOKUP(Table1[[#This Row],[Account]],Dimentions!$S$6:$V$233,2,FALSE),"")</f>
        <v/>
      </c>
      <c r="I770" s="62">
        <f>_xlfn.NUMBERVALUE(LEFT(Table1[[#This Row],[Account]],1))</f>
        <v>0</v>
      </c>
      <c r="J770" s="62" t="str">
        <f>IFERROR(VLOOKUP(Table1[[#This Row],[Budget Code Description]],Table6[#All],7,FALSE),"")</f>
        <v/>
      </c>
      <c r="K770" s="143" t="str">
        <f>IFERROR(VLOOKUP(Table1[[#This Row],[Budget Code Description]],Table6[#All],8,FALSE),"")</f>
        <v/>
      </c>
      <c r="L770" s="63"/>
      <c r="M770" s="65" t="str">
        <f>IFERROR(VLOOKUP(Table1[[#This Row],[Staff ID]],Table2[],2,FALSE),"")</f>
        <v/>
      </c>
      <c r="N770" s="211" t="str">
        <f>IFERROR(IF(VLOOKUP(Table1[[#This Row],[Budget Code Description]],Dimentions!$X$6:$AC$97,4,FALSE)="","",VLOOKUP(Table1[[#This Row],[Budget Code Description]],Dimentions!$X$6:$AC$97,4,FALSE)),"")</f>
        <v/>
      </c>
      <c r="O770" s="65" t="str">
        <f>IFERROR(VLOOKUP(Table1[[#This Row],[Vendor ID]],Table549[],2,FALSE),"")</f>
        <v/>
      </c>
      <c r="P770" s="63"/>
      <c r="Q770" s="143" t="str">
        <f>IF(Table1[[#This Row],[Posting Date]]&lt;&gt;"",$D$9,"")</f>
        <v/>
      </c>
      <c r="R770" s="159" t="str">
        <f>IF(Table1[[#This Row],[Posting Date]]&lt;&gt;"",$D$10,"")</f>
        <v/>
      </c>
      <c r="S770" s="66"/>
      <c r="T770" s="63"/>
      <c r="U770" s="67"/>
      <c r="V770" s="67"/>
      <c r="W770" s="67" t="str">
        <f t="shared" si="12"/>
        <v/>
      </c>
      <c r="X770" s="161" t="str">
        <f>IF(E770="","",(IF(Table1[[#This Row],[Cur]]="USD",Table1[[#This Row],[Cur_Amount Debit]],Table1[[#This Row],[Cur_Amount Debit]]/Table1[[#This Row],[Exchange Rate]])))</f>
        <v/>
      </c>
      <c r="Y770" s="161" t="str">
        <f>IF(E770="","",(IF(Table1[[#This Row],[Cur]]="USD",Table1[[#This Row],[Cur_Amount Credit]],Table1[[#This Row],[Cur_Amount Credit]]/ExchangeRate)))</f>
        <v/>
      </c>
      <c r="Z770" s="203" t="str">
        <f>IF(E770="","",(Table1[[#This Row],[Debit USD]]-Table1[[#This Row],[Credit USD]]))</f>
        <v/>
      </c>
      <c r="AA770" s="122"/>
      <c r="AB770" s="1"/>
      <c r="AC770" s="15"/>
      <c r="AD770" s="15" t="str">
        <f>IF(AND(OR(Table1[[#This Row],[Account]]="15030",Table1[[#This Row],[Account]]="15035",Table1[[#This Row],[Account]]="20150"),Table1[[#This Row],[Vendor ID]]=""),1,"")</f>
        <v/>
      </c>
      <c r="AE770" s="15"/>
      <c r="AF770" s="15"/>
      <c r="AG770" s="15"/>
      <c r="AH770" s="46" t="str">
        <f>IF(Table1[[#This Row],[Posting Date]]&lt;&gt;"","GJ-"&amp;CountryID,"")</f>
        <v/>
      </c>
      <c r="AI770" s="59" t="str">
        <f>IF(Table1[[#This Row],[Posting Date]]&lt;&gt;"",Table1[[#This Row],[Posting Date]],"")</f>
        <v/>
      </c>
      <c r="AJ770" s="46"/>
      <c r="AK770" s="46" t="str">
        <f>IF(Table1[[#This Row],[Description]]&lt;&gt;"",Table1[[#This Row],[Description]],"")</f>
        <v/>
      </c>
      <c r="AL770" s="46" t="str">
        <f>IF(Table1[[#This Row],[Posting Date]]&lt;&gt;"",Table1[[#This Row],[Reference Number]],"")</f>
        <v/>
      </c>
      <c r="AM770" s="46" t="str">
        <f>TRIM(Table1[[#This Row],[Line '#]])</f>
        <v/>
      </c>
      <c r="AN770" s="46" t="str">
        <f>TRIM(Table1[[#This Row],[Account]])</f>
        <v/>
      </c>
      <c r="AO770" s="46" t="str">
        <f>IF(Table1[[#This Row],[Posting Date]]&lt;&gt;"",$D$5,"")</f>
        <v/>
      </c>
      <c r="AP770" s="46" t="str">
        <f>TRIM(Table1[[#This Row],[Departments-Prgrams]])</f>
        <v/>
      </c>
      <c r="AQ770" s="46" t="str">
        <f>TRIM(Table1[[#This Row],[Grant]])</f>
        <v/>
      </c>
      <c r="AR770" s="46" t="str">
        <f>TRIM(Table1[[#This Row],[Staff ID]])</f>
        <v/>
      </c>
      <c r="AS770" s="46" t="str">
        <f>IF(TRIM(Table1[[#This Row],[Budget Code]])=0,"",TRIM(Table1[[#This Row],[Budget Code]]))</f>
        <v/>
      </c>
      <c r="AT770" s="46" t="str">
        <f>IF(Table1[[#This Row],[Line Description]]&lt;&gt;"",Table1[[#This Row],[Line Description]],"")</f>
        <v/>
      </c>
      <c r="AU770" s="46" t="str">
        <f>IF(Table1[[#This Row],[Cur_Amount Debit]]&gt;0,ROUND(Table1[[#This Row],[Cur_Amount Debit]],2),"")</f>
        <v/>
      </c>
      <c r="AV770" s="46" t="str">
        <f>IF(Table1[[#This Row],[Cur_Amount Credit]]&gt;0,ROUND(Table1[[#This Row],[Cur_Amount Credit]],2),"")</f>
        <v/>
      </c>
      <c r="AW770" s="46" t="str">
        <f>LEFT(Table1[[#This Row],[Cur]],3)</f>
        <v/>
      </c>
      <c r="AX770" s="59"/>
      <c r="AY770" s="46"/>
      <c r="AZ770" s="46" t="str">
        <f>IF(Table1[[#This Row],[Cur]]&lt;&gt;"",IF(Table1[[#This Row],[Cur]]="USD","",ExchangeRate),"")</f>
        <v/>
      </c>
      <c r="BA770" s="46" t="str">
        <f>IF(Table1[[#This Row],[Grant]]&lt;&gt;"",VLOOKUP(Table1[[#This Row],[Grant]],Grants!B:D,3),"")</f>
        <v/>
      </c>
      <c r="BB770" s="46" t="str">
        <f>TRIM(Table1[[#This Row],[Vendor ID]])</f>
        <v/>
      </c>
      <c r="BC770">
        <f>IF(Table1[[#This Row],[Reference Number]]=Q769,BC769,BC769+1)</f>
        <v>2</v>
      </c>
    </row>
    <row r="771" spans="1:55" ht="11.25" hidden="1" customHeight="1">
      <c r="A771" s="1"/>
      <c r="B771" s="88" t="str">
        <f>IF(Table1[[#This Row],[Posting Date]]&lt;&gt;"",IF(Table1[[#This Row],[Reference Number]]=Q770,B770+1,1),"")</f>
        <v/>
      </c>
      <c r="C771" s="61"/>
      <c r="D771" s="61"/>
      <c r="E771" s="218"/>
      <c r="F771" s="143" t="str">
        <f>IFERROR(IF(VLOOKUP(Table1[[#This Row],[Budget Code Description]],Dimentions!$X$6:$AC$132,2,FALSE)="","",VLOOKUP(Table1[[#This Row],[Budget Code Description]],Dimentions!$X$6:$AC$132,2,FALSE)),"")</f>
        <v/>
      </c>
      <c r="G771" s="143" t="str">
        <f>IFERROR(VLOOKUP(Table1[[#This Row],[Budget Code Description]],Dimentions!$X$6:$AC$132,3,FALSE),"")</f>
        <v/>
      </c>
      <c r="H771" s="64" t="str">
        <f>IFERROR(VLOOKUP(Table1[[#This Row],[Account]],Dimentions!$S$6:$V$233,2,FALSE),"")</f>
        <v/>
      </c>
      <c r="I771" s="62">
        <f>_xlfn.NUMBERVALUE(LEFT(Table1[[#This Row],[Account]],1))</f>
        <v>0</v>
      </c>
      <c r="J771" s="62" t="str">
        <f>IFERROR(VLOOKUP(Table1[[#This Row],[Budget Code Description]],Table6[#All],7,FALSE),"")</f>
        <v/>
      </c>
      <c r="K771" s="143" t="str">
        <f>IFERROR(VLOOKUP(Table1[[#This Row],[Budget Code Description]],Table6[#All],8,FALSE),"")</f>
        <v/>
      </c>
      <c r="L771" s="63"/>
      <c r="M771" s="65" t="str">
        <f>IFERROR(VLOOKUP(Table1[[#This Row],[Staff ID]],Table2[],2,FALSE),"")</f>
        <v/>
      </c>
      <c r="N771" s="211" t="str">
        <f>IFERROR(IF(VLOOKUP(Table1[[#This Row],[Budget Code Description]],Dimentions!$X$6:$AC$97,4,FALSE)="","",VLOOKUP(Table1[[#This Row],[Budget Code Description]],Dimentions!$X$6:$AC$97,4,FALSE)),"")</f>
        <v/>
      </c>
      <c r="O771" s="65" t="str">
        <f>IFERROR(VLOOKUP(Table1[[#This Row],[Vendor ID]],Table549[],2,FALSE),"")</f>
        <v/>
      </c>
      <c r="P771" s="63"/>
      <c r="Q771" s="143" t="str">
        <f>IF(Table1[[#This Row],[Posting Date]]&lt;&gt;"",$D$9,"")</f>
        <v/>
      </c>
      <c r="R771" s="159" t="str">
        <f>IF(Table1[[#This Row],[Posting Date]]&lt;&gt;"",$D$10,"")</f>
        <v/>
      </c>
      <c r="S771" s="66"/>
      <c r="T771" s="63"/>
      <c r="U771" s="67"/>
      <c r="V771" s="67"/>
      <c r="W771" s="67" t="str">
        <f t="shared" si="12"/>
        <v/>
      </c>
      <c r="X771" s="161" t="str">
        <f>IF(E771="","",(IF(Table1[[#This Row],[Cur]]="USD",Table1[[#This Row],[Cur_Amount Debit]],Table1[[#This Row],[Cur_Amount Debit]]/Table1[[#This Row],[Exchange Rate]])))</f>
        <v/>
      </c>
      <c r="Y771" s="161" t="str">
        <f>IF(E771="","",(IF(Table1[[#This Row],[Cur]]="USD",Table1[[#This Row],[Cur_Amount Credit]],Table1[[#This Row],[Cur_Amount Credit]]/ExchangeRate)))</f>
        <v/>
      </c>
      <c r="Z771" s="203" t="str">
        <f>IF(E771="","",(Table1[[#This Row],[Debit USD]]-Table1[[#This Row],[Credit USD]]))</f>
        <v/>
      </c>
      <c r="AA771" s="122"/>
      <c r="AB771" s="1"/>
      <c r="AC771" s="15"/>
      <c r="AD771" s="15" t="str">
        <f>IF(AND(OR(Table1[[#This Row],[Account]]="15030",Table1[[#This Row],[Account]]="15035",Table1[[#This Row],[Account]]="20150"),Table1[[#This Row],[Vendor ID]]=""),1,"")</f>
        <v/>
      </c>
      <c r="AE771" s="15"/>
      <c r="AF771" s="15"/>
      <c r="AG771" s="15"/>
      <c r="AH771" s="46" t="str">
        <f>IF(Table1[[#This Row],[Posting Date]]&lt;&gt;"","GJ-"&amp;CountryID,"")</f>
        <v/>
      </c>
      <c r="AI771" s="59" t="str">
        <f>IF(Table1[[#This Row],[Posting Date]]&lt;&gt;"",Table1[[#This Row],[Posting Date]],"")</f>
        <v/>
      </c>
      <c r="AJ771" s="46"/>
      <c r="AK771" s="46" t="str">
        <f>IF(Table1[[#This Row],[Description]]&lt;&gt;"",Table1[[#This Row],[Description]],"")</f>
        <v/>
      </c>
      <c r="AL771" s="46" t="str">
        <f>IF(Table1[[#This Row],[Posting Date]]&lt;&gt;"",Table1[[#This Row],[Reference Number]],"")</f>
        <v/>
      </c>
      <c r="AM771" s="46" t="str">
        <f>TRIM(Table1[[#This Row],[Line '#]])</f>
        <v/>
      </c>
      <c r="AN771" s="46" t="str">
        <f>TRIM(Table1[[#This Row],[Account]])</f>
        <v/>
      </c>
      <c r="AO771" s="46" t="str">
        <f>IF(Table1[[#This Row],[Posting Date]]&lt;&gt;"",$D$5,"")</f>
        <v/>
      </c>
      <c r="AP771" s="46" t="str">
        <f>TRIM(Table1[[#This Row],[Departments-Prgrams]])</f>
        <v/>
      </c>
      <c r="AQ771" s="46" t="str">
        <f>TRIM(Table1[[#This Row],[Grant]])</f>
        <v/>
      </c>
      <c r="AR771" s="46" t="str">
        <f>TRIM(Table1[[#This Row],[Staff ID]])</f>
        <v/>
      </c>
      <c r="AS771" s="46" t="str">
        <f>IF(TRIM(Table1[[#This Row],[Budget Code]])=0,"",TRIM(Table1[[#This Row],[Budget Code]]))</f>
        <v/>
      </c>
      <c r="AT771" s="46" t="str">
        <f>IF(Table1[[#This Row],[Line Description]]&lt;&gt;"",Table1[[#This Row],[Line Description]],"")</f>
        <v/>
      </c>
      <c r="AU771" s="46" t="str">
        <f>IF(Table1[[#This Row],[Cur_Amount Debit]]&gt;0,ROUND(Table1[[#This Row],[Cur_Amount Debit]],2),"")</f>
        <v/>
      </c>
      <c r="AV771" s="46" t="str">
        <f>IF(Table1[[#This Row],[Cur_Amount Credit]]&gt;0,ROUND(Table1[[#This Row],[Cur_Amount Credit]],2),"")</f>
        <v/>
      </c>
      <c r="AW771" s="46" t="str">
        <f>LEFT(Table1[[#This Row],[Cur]],3)</f>
        <v/>
      </c>
      <c r="AX771" s="59"/>
      <c r="AY771" s="46"/>
      <c r="AZ771" s="46" t="str">
        <f>IF(Table1[[#This Row],[Cur]]&lt;&gt;"",IF(Table1[[#This Row],[Cur]]="USD","",ExchangeRate),"")</f>
        <v/>
      </c>
      <c r="BA771" s="46" t="str">
        <f>IF(Table1[[#This Row],[Grant]]&lt;&gt;"",VLOOKUP(Table1[[#This Row],[Grant]],Grants!B:D,3),"")</f>
        <v/>
      </c>
      <c r="BB771" s="46" t="str">
        <f>TRIM(Table1[[#This Row],[Vendor ID]])</f>
        <v/>
      </c>
      <c r="BC771">
        <f>IF(Table1[[#This Row],[Reference Number]]=Q770,BC770,BC770+1)</f>
        <v>2</v>
      </c>
    </row>
    <row r="772" spans="1:55" ht="11.25" hidden="1" customHeight="1">
      <c r="A772" s="1"/>
      <c r="B772" s="88" t="str">
        <f>IF(Table1[[#This Row],[Posting Date]]&lt;&gt;"",IF(Table1[[#This Row],[Reference Number]]=Q771,B771+1,1),"")</f>
        <v/>
      </c>
      <c r="C772" s="61"/>
      <c r="D772" s="61"/>
      <c r="E772" s="218"/>
      <c r="F772" s="143" t="str">
        <f>IFERROR(IF(VLOOKUP(Table1[[#This Row],[Budget Code Description]],Dimentions!$X$6:$AC$132,2,FALSE)="","",VLOOKUP(Table1[[#This Row],[Budget Code Description]],Dimentions!$X$6:$AC$132,2,FALSE)),"")</f>
        <v/>
      </c>
      <c r="G772" s="143" t="str">
        <f>IFERROR(VLOOKUP(Table1[[#This Row],[Budget Code Description]],Dimentions!$X$6:$AC$132,3,FALSE),"")</f>
        <v/>
      </c>
      <c r="H772" s="64" t="str">
        <f>IFERROR(VLOOKUP(Table1[[#This Row],[Account]],Dimentions!$S$6:$V$233,2,FALSE),"")</f>
        <v/>
      </c>
      <c r="I772" s="62">
        <f>_xlfn.NUMBERVALUE(LEFT(Table1[[#This Row],[Account]],1))</f>
        <v>0</v>
      </c>
      <c r="J772" s="62" t="str">
        <f>IFERROR(VLOOKUP(Table1[[#This Row],[Budget Code Description]],Table6[#All],7,FALSE),"")</f>
        <v/>
      </c>
      <c r="K772" s="143" t="str">
        <f>IFERROR(VLOOKUP(Table1[[#This Row],[Budget Code Description]],Table6[#All],8,FALSE),"")</f>
        <v/>
      </c>
      <c r="L772" s="63"/>
      <c r="M772" s="65" t="str">
        <f>IFERROR(VLOOKUP(Table1[[#This Row],[Staff ID]],Table2[],2,FALSE),"")</f>
        <v/>
      </c>
      <c r="N772" s="211" t="str">
        <f>IFERROR(IF(VLOOKUP(Table1[[#This Row],[Budget Code Description]],Dimentions!$X$6:$AC$97,4,FALSE)="","",VLOOKUP(Table1[[#This Row],[Budget Code Description]],Dimentions!$X$6:$AC$97,4,FALSE)),"")</f>
        <v/>
      </c>
      <c r="O772" s="65" t="str">
        <f>IFERROR(VLOOKUP(Table1[[#This Row],[Vendor ID]],Table549[],2,FALSE),"")</f>
        <v/>
      </c>
      <c r="P772" s="63"/>
      <c r="Q772" s="143" t="str">
        <f>IF(Table1[[#This Row],[Posting Date]]&lt;&gt;"",$D$9,"")</f>
        <v/>
      </c>
      <c r="R772" s="159" t="str">
        <f>IF(Table1[[#This Row],[Posting Date]]&lt;&gt;"",$D$10,"")</f>
        <v/>
      </c>
      <c r="S772" s="66"/>
      <c r="T772" s="63"/>
      <c r="U772" s="67"/>
      <c r="V772" s="67"/>
      <c r="W772" s="67" t="str">
        <f t="shared" si="12"/>
        <v/>
      </c>
      <c r="X772" s="161" t="str">
        <f>IF(E772="","",(IF(Table1[[#This Row],[Cur]]="USD",Table1[[#This Row],[Cur_Amount Debit]],Table1[[#This Row],[Cur_Amount Debit]]/Table1[[#This Row],[Exchange Rate]])))</f>
        <v/>
      </c>
      <c r="Y772" s="161" t="str">
        <f>IF(E772="","",(IF(Table1[[#This Row],[Cur]]="USD",Table1[[#This Row],[Cur_Amount Credit]],Table1[[#This Row],[Cur_Amount Credit]]/ExchangeRate)))</f>
        <v/>
      </c>
      <c r="Z772" s="203" t="str">
        <f>IF(E772="","",(Table1[[#This Row],[Debit USD]]-Table1[[#This Row],[Credit USD]]))</f>
        <v/>
      </c>
      <c r="AA772" s="122"/>
      <c r="AB772" s="1"/>
      <c r="AC772" s="15"/>
      <c r="AD772" s="15" t="str">
        <f>IF(AND(OR(Table1[[#This Row],[Account]]="15030",Table1[[#This Row],[Account]]="15035",Table1[[#This Row],[Account]]="20150"),Table1[[#This Row],[Vendor ID]]=""),1,"")</f>
        <v/>
      </c>
      <c r="AE772" s="15"/>
      <c r="AF772" s="15"/>
      <c r="AG772" s="15"/>
      <c r="AH772" s="46" t="str">
        <f>IF(Table1[[#This Row],[Posting Date]]&lt;&gt;"","GJ-"&amp;CountryID,"")</f>
        <v/>
      </c>
      <c r="AI772" s="59" t="str">
        <f>IF(Table1[[#This Row],[Posting Date]]&lt;&gt;"",Table1[[#This Row],[Posting Date]],"")</f>
        <v/>
      </c>
      <c r="AJ772" s="46"/>
      <c r="AK772" s="46" t="str">
        <f>IF(Table1[[#This Row],[Description]]&lt;&gt;"",Table1[[#This Row],[Description]],"")</f>
        <v/>
      </c>
      <c r="AL772" s="46" t="str">
        <f>IF(Table1[[#This Row],[Posting Date]]&lt;&gt;"",Table1[[#This Row],[Reference Number]],"")</f>
        <v/>
      </c>
      <c r="AM772" s="46" t="str">
        <f>TRIM(Table1[[#This Row],[Line '#]])</f>
        <v/>
      </c>
      <c r="AN772" s="46" t="str">
        <f>TRIM(Table1[[#This Row],[Account]])</f>
        <v/>
      </c>
      <c r="AO772" s="46" t="str">
        <f>IF(Table1[[#This Row],[Posting Date]]&lt;&gt;"",$D$5,"")</f>
        <v/>
      </c>
      <c r="AP772" s="46" t="str">
        <f>TRIM(Table1[[#This Row],[Departments-Prgrams]])</f>
        <v/>
      </c>
      <c r="AQ772" s="46" t="str">
        <f>TRIM(Table1[[#This Row],[Grant]])</f>
        <v/>
      </c>
      <c r="AR772" s="46" t="str">
        <f>TRIM(Table1[[#This Row],[Staff ID]])</f>
        <v/>
      </c>
      <c r="AS772" s="46" t="str">
        <f>IF(TRIM(Table1[[#This Row],[Budget Code]])=0,"",TRIM(Table1[[#This Row],[Budget Code]]))</f>
        <v/>
      </c>
      <c r="AT772" s="46" t="str">
        <f>IF(Table1[[#This Row],[Line Description]]&lt;&gt;"",Table1[[#This Row],[Line Description]],"")</f>
        <v/>
      </c>
      <c r="AU772" s="46" t="str">
        <f>IF(Table1[[#This Row],[Cur_Amount Debit]]&gt;0,ROUND(Table1[[#This Row],[Cur_Amount Debit]],2),"")</f>
        <v/>
      </c>
      <c r="AV772" s="46" t="str">
        <f>IF(Table1[[#This Row],[Cur_Amount Credit]]&gt;0,ROUND(Table1[[#This Row],[Cur_Amount Credit]],2),"")</f>
        <v/>
      </c>
      <c r="AW772" s="46" t="str">
        <f>LEFT(Table1[[#This Row],[Cur]],3)</f>
        <v/>
      </c>
      <c r="AX772" s="59"/>
      <c r="AY772" s="46"/>
      <c r="AZ772" s="46" t="str">
        <f>IF(Table1[[#This Row],[Cur]]&lt;&gt;"",IF(Table1[[#This Row],[Cur]]="USD","",ExchangeRate),"")</f>
        <v/>
      </c>
      <c r="BA772" s="46" t="str">
        <f>IF(Table1[[#This Row],[Grant]]&lt;&gt;"",VLOOKUP(Table1[[#This Row],[Grant]],Grants!B:D,3),"")</f>
        <v/>
      </c>
      <c r="BB772" s="46" t="str">
        <f>TRIM(Table1[[#This Row],[Vendor ID]])</f>
        <v/>
      </c>
      <c r="BC772">
        <f>IF(Table1[[#This Row],[Reference Number]]=Q771,BC771,BC771+1)</f>
        <v>2</v>
      </c>
    </row>
    <row r="773" spans="1:55" ht="11.25" hidden="1" customHeight="1">
      <c r="A773" s="1"/>
      <c r="B773" s="88" t="str">
        <f>IF(Table1[[#This Row],[Posting Date]]&lt;&gt;"",IF(Table1[[#This Row],[Reference Number]]=Q772,B772+1,1),"")</f>
        <v/>
      </c>
      <c r="C773" s="61"/>
      <c r="D773" s="61"/>
      <c r="E773" s="218"/>
      <c r="F773" s="143" t="str">
        <f>IFERROR(IF(VLOOKUP(Table1[[#This Row],[Budget Code Description]],Dimentions!$X$6:$AC$132,2,FALSE)="","",VLOOKUP(Table1[[#This Row],[Budget Code Description]],Dimentions!$X$6:$AC$132,2,FALSE)),"")</f>
        <v/>
      </c>
      <c r="G773" s="143" t="str">
        <f>IFERROR(VLOOKUP(Table1[[#This Row],[Budget Code Description]],Dimentions!$X$6:$AC$132,3,FALSE),"")</f>
        <v/>
      </c>
      <c r="H773" s="64" t="str">
        <f>IFERROR(VLOOKUP(Table1[[#This Row],[Account]],Dimentions!$S$6:$V$233,2,FALSE),"")</f>
        <v/>
      </c>
      <c r="I773" s="62">
        <f>_xlfn.NUMBERVALUE(LEFT(Table1[[#This Row],[Account]],1))</f>
        <v>0</v>
      </c>
      <c r="J773" s="62" t="str">
        <f>IFERROR(VLOOKUP(Table1[[#This Row],[Budget Code Description]],Table6[#All],7,FALSE),"")</f>
        <v/>
      </c>
      <c r="K773" s="143" t="str">
        <f>IFERROR(VLOOKUP(Table1[[#This Row],[Budget Code Description]],Table6[#All],8,FALSE),"")</f>
        <v/>
      </c>
      <c r="L773" s="63"/>
      <c r="M773" s="65" t="str">
        <f>IFERROR(VLOOKUP(Table1[[#This Row],[Staff ID]],Table2[],2,FALSE),"")</f>
        <v/>
      </c>
      <c r="N773" s="211" t="str">
        <f>IFERROR(IF(VLOOKUP(Table1[[#This Row],[Budget Code Description]],Dimentions!$X$6:$AC$97,4,FALSE)="","",VLOOKUP(Table1[[#This Row],[Budget Code Description]],Dimentions!$X$6:$AC$97,4,FALSE)),"")</f>
        <v/>
      </c>
      <c r="O773" s="65" t="str">
        <f>IFERROR(VLOOKUP(Table1[[#This Row],[Vendor ID]],Table549[],2,FALSE),"")</f>
        <v/>
      </c>
      <c r="P773" s="63"/>
      <c r="Q773" s="143" t="str">
        <f>IF(Table1[[#This Row],[Posting Date]]&lt;&gt;"",$D$9,"")</f>
        <v/>
      </c>
      <c r="R773" s="159" t="str">
        <f>IF(Table1[[#This Row],[Posting Date]]&lt;&gt;"",$D$10,"")</f>
        <v/>
      </c>
      <c r="S773" s="66"/>
      <c r="T773" s="63"/>
      <c r="U773" s="67"/>
      <c r="V773" s="67"/>
      <c r="W773" s="67" t="str">
        <f t="shared" si="12"/>
        <v/>
      </c>
      <c r="X773" s="161" t="str">
        <f>IF(E773="","",(IF(Table1[[#This Row],[Cur]]="USD",Table1[[#This Row],[Cur_Amount Debit]],Table1[[#This Row],[Cur_Amount Debit]]/Table1[[#This Row],[Exchange Rate]])))</f>
        <v/>
      </c>
      <c r="Y773" s="161" t="str">
        <f>IF(E773="","",(IF(Table1[[#This Row],[Cur]]="USD",Table1[[#This Row],[Cur_Amount Credit]],Table1[[#This Row],[Cur_Amount Credit]]/ExchangeRate)))</f>
        <v/>
      </c>
      <c r="Z773" s="203" t="str">
        <f>IF(E773="","",(Table1[[#This Row],[Debit USD]]-Table1[[#This Row],[Credit USD]]))</f>
        <v/>
      </c>
      <c r="AA773" s="122"/>
      <c r="AB773" s="1"/>
      <c r="AC773" s="15"/>
      <c r="AD773" s="15" t="str">
        <f>IF(AND(OR(Table1[[#This Row],[Account]]="15030",Table1[[#This Row],[Account]]="15035",Table1[[#This Row],[Account]]="20150"),Table1[[#This Row],[Vendor ID]]=""),1,"")</f>
        <v/>
      </c>
      <c r="AE773" s="15"/>
      <c r="AF773" s="15"/>
      <c r="AG773" s="15"/>
      <c r="AH773" s="46" t="str">
        <f>IF(Table1[[#This Row],[Posting Date]]&lt;&gt;"","GJ-"&amp;CountryID,"")</f>
        <v/>
      </c>
      <c r="AI773" s="59" t="str">
        <f>IF(Table1[[#This Row],[Posting Date]]&lt;&gt;"",Table1[[#This Row],[Posting Date]],"")</f>
        <v/>
      </c>
      <c r="AJ773" s="46"/>
      <c r="AK773" s="46" t="str">
        <f>IF(Table1[[#This Row],[Description]]&lt;&gt;"",Table1[[#This Row],[Description]],"")</f>
        <v/>
      </c>
      <c r="AL773" s="46" t="str">
        <f>IF(Table1[[#This Row],[Posting Date]]&lt;&gt;"",Table1[[#This Row],[Reference Number]],"")</f>
        <v/>
      </c>
      <c r="AM773" s="46" t="str">
        <f>TRIM(Table1[[#This Row],[Line '#]])</f>
        <v/>
      </c>
      <c r="AN773" s="46" t="str">
        <f>TRIM(Table1[[#This Row],[Account]])</f>
        <v/>
      </c>
      <c r="AO773" s="46" t="str">
        <f>IF(Table1[[#This Row],[Posting Date]]&lt;&gt;"",$D$5,"")</f>
        <v/>
      </c>
      <c r="AP773" s="46" t="str">
        <f>TRIM(Table1[[#This Row],[Departments-Prgrams]])</f>
        <v/>
      </c>
      <c r="AQ773" s="46" t="str">
        <f>TRIM(Table1[[#This Row],[Grant]])</f>
        <v/>
      </c>
      <c r="AR773" s="46" t="str">
        <f>TRIM(Table1[[#This Row],[Staff ID]])</f>
        <v/>
      </c>
      <c r="AS773" s="46" t="str">
        <f>IF(TRIM(Table1[[#This Row],[Budget Code]])=0,"",TRIM(Table1[[#This Row],[Budget Code]]))</f>
        <v/>
      </c>
      <c r="AT773" s="46" t="str">
        <f>IF(Table1[[#This Row],[Line Description]]&lt;&gt;"",Table1[[#This Row],[Line Description]],"")</f>
        <v/>
      </c>
      <c r="AU773" s="46" t="str">
        <f>IF(Table1[[#This Row],[Cur_Amount Debit]]&gt;0,ROUND(Table1[[#This Row],[Cur_Amount Debit]],2),"")</f>
        <v/>
      </c>
      <c r="AV773" s="46" t="str">
        <f>IF(Table1[[#This Row],[Cur_Amount Credit]]&gt;0,ROUND(Table1[[#This Row],[Cur_Amount Credit]],2),"")</f>
        <v/>
      </c>
      <c r="AW773" s="46" t="str">
        <f>LEFT(Table1[[#This Row],[Cur]],3)</f>
        <v/>
      </c>
      <c r="AX773" s="59"/>
      <c r="AY773" s="46"/>
      <c r="AZ773" s="46" t="str">
        <f>IF(Table1[[#This Row],[Cur]]&lt;&gt;"",IF(Table1[[#This Row],[Cur]]="USD","",ExchangeRate),"")</f>
        <v/>
      </c>
      <c r="BA773" s="46" t="str">
        <f>IF(Table1[[#This Row],[Grant]]&lt;&gt;"",VLOOKUP(Table1[[#This Row],[Grant]],Grants!B:D,3),"")</f>
        <v/>
      </c>
      <c r="BB773" s="46" t="str">
        <f>TRIM(Table1[[#This Row],[Vendor ID]])</f>
        <v/>
      </c>
      <c r="BC773">
        <f>IF(Table1[[#This Row],[Reference Number]]=Q772,BC772,BC772+1)</f>
        <v>2</v>
      </c>
    </row>
    <row r="774" spans="1:55" ht="11.25" hidden="1" customHeight="1">
      <c r="A774" s="1"/>
      <c r="B774" s="88" t="str">
        <f>IF(Table1[[#This Row],[Posting Date]]&lt;&gt;"",IF(Table1[[#This Row],[Reference Number]]=Q773,B773+1,1),"")</f>
        <v/>
      </c>
      <c r="C774" s="61"/>
      <c r="D774" s="61"/>
      <c r="E774" s="218"/>
      <c r="F774" s="143" t="str">
        <f>IFERROR(IF(VLOOKUP(Table1[[#This Row],[Budget Code Description]],Dimentions!$X$6:$AC$132,2,FALSE)="","",VLOOKUP(Table1[[#This Row],[Budget Code Description]],Dimentions!$X$6:$AC$132,2,FALSE)),"")</f>
        <v/>
      </c>
      <c r="G774" s="143" t="str">
        <f>IFERROR(VLOOKUP(Table1[[#This Row],[Budget Code Description]],Dimentions!$X$6:$AC$132,3,FALSE),"")</f>
        <v/>
      </c>
      <c r="H774" s="64" t="str">
        <f>IFERROR(VLOOKUP(Table1[[#This Row],[Account]],Dimentions!$S$6:$V$233,2,FALSE),"")</f>
        <v/>
      </c>
      <c r="I774" s="62">
        <f>_xlfn.NUMBERVALUE(LEFT(Table1[[#This Row],[Account]],1))</f>
        <v>0</v>
      </c>
      <c r="J774" s="62" t="str">
        <f>IFERROR(VLOOKUP(Table1[[#This Row],[Budget Code Description]],Table6[#All],7,FALSE),"")</f>
        <v/>
      </c>
      <c r="K774" s="143" t="str">
        <f>IFERROR(VLOOKUP(Table1[[#This Row],[Budget Code Description]],Table6[#All],8,FALSE),"")</f>
        <v/>
      </c>
      <c r="L774" s="63"/>
      <c r="M774" s="65" t="str">
        <f>IFERROR(VLOOKUP(Table1[[#This Row],[Staff ID]],Table2[],2,FALSE),"")</f>
        <v/>
      </c>
      <c r="N774" s="211" t="str">
        <f>IFERROR(IF(VLOOKUP(Table1[[#This Row],[Budget Code Description]],Dimentions!$X$6:$AC$97,4,FALSE)="","",VLOOKUP(Table1[[#This Row],[Budget Code Description]],Dimentions!$X$6:$AC$97,4,FALSE)),"")</f>
        <v/>
      </c>
      <c r="O774" s="65" t="str">
        <f>IFERROR(VLOOKUP(Table1[[#This Row],[Vendor ID]],Table549[],2,FALSE),"")</f>
        <v/>
      </c>
      <c r="P774" s="63"/>
      <c r="Q774" s="143" t="str">
        <f>IF(Table1[[#This Row],[Posting Date]]&lt;&gt;"",$D$9,"")</f>
        <v/>
      </c>
      <c r="R774" s="159" t="str">
        <f>IF(Table1[[#This Row],[Posting Date]]&lt;&gt;"",$D$10,"")</f>
        <v/>
      </c>
      <c r="S774" s="66"/>
      <c r="T774" s="63"/>
      <c r="U774" s="67"/>
      <c r="V774" s="67"/>
      <c r="W774" s="67" t="str">
        <f t="shared" si="12"/>
        <v/>
      </c>
      <c r="X774" s="161" t="str">
        <f>IF(E774="","",(IF(Table1[[#This Row],[Cur]]="USD",Table1[[#This Row],[Cur_Amount Debit]],Table1[[#This Row],[Cur_Amount Debit]]/Table1[[#This Row],[Exchange Rate]])))</f>
        <v/>
      </c>
      <c r="Y774" s="161" t="str">
        <f>IF(E774="","",(IF(Table1[[#This Row],[Cur]]="USD",Table1[[#This Row],[Cur_Amount Credit]],Table1[[#This Row],[Cur_Amount Credit]]/ExchangeRate)))</f>
        <v/>
      </c>
      <c r="Z774" s="203" t="str">
        <f>IF(E774="","",(Table1[[#This Row],[Debit USD]]-Table1[[#This Row],[Credit USD]]))</f>
        <v/>
      </c>
      <c r="AA774" s="122"/>
      <c r="AB774" s="1"/>
      <c r="AC774" s="15"/>
      <c r="AD774" s="15" t="str">
        <f>IF(AND(OR(Table1[[#This Row],[Account]]="15030",Table1[[#This Row],[Account]]="15035",Table1[[#This Row],[Account]]="20150"),Table1[[#This Row],[Vendor ID]]=""),1,"")</f>
        <v/>
      </c>
      <c r="AE774" s="15"/>
      <c r="AF774" s="15"/>
      <c r="AG774" s="15"/>
      <c r="AH774" s="46" t="str">
        <f>IF(Table1[[#This Row],[Posting Date]]&lt;&gt;"","GJ-"&amp;CountryID,"")</f>
        <v/>
      </c>
      <c r="AI774" s="59" t="str">
        <f>IF(Table1[[#This Row],[Posting Date]]&lt;&gt;"",Table1[[#This Row],[Posting Date]],"")</f>
        <v/>
      </c>
      <c r="AJ774" s="46"/>
      <c r="AK774" s="46" t="str">
        <f>IF(Table1[[#This Row],[Description]]&lt;&gt;"",Table1[[#This Row],[Description]],"")</f>
        <v/>
      </c>
      <c r="AL774" s="46" t="str">
        <f>IF(Table1[[#This Row],[Posting Date]]&lt;&gt;"",Table1[[#This Row],[Reference Number]],"")</f>
        <v/>
      </c>
      <c r="AM774" s="46" t="str">
        <f>TRIM(Table1[[#This Row],[Line '#]])</f>
        <v/>
      </c>
      <c r="AN774" s="46" t="str">
        <f>TRIM(Table1[[#This Row],[Account]])</f>
        <v/>
      </c>
      <c r="AO774" s="46" t="str">
        <f>IF(Table1[[#This Row],[Posting Date]]&lt;&gt;"",$D$5,"")</f>
        <v/>
      </c>
      <c r="AP774" s="46" t="str">
        <f>TRIM(Table1[[#This Row],[Departments-Prgrams]])</f>
        <v/>
      </c>
      <c r="AQ774" s="46" t="str">
        <f>TRIM(Table1[[#This Row],[Grant]])</f>
        <v/>
      </c>
      <c r="AR774" s="46" t="str">
        <f>TRIM(Table1[[#This Row],[Staff ID]])</f>
        <v/>
      </c>
      <c r="AS774" s="46" t="str">
        <f>IF(TRIM(Table1[[#This Row],[Budget Code]])=0,"",TRIM(Table1[[#This Row],[Budget Code]]))</f>
        <v/>
      </c>
      <c r="AT774" s="46" t="str">
        <f>IF(Table1[[#This Row],[Line Description]]&lt;&gt;"",Table1[[#This Row],[Line Description]],"")</f>
        <v/>
      </c>
      <c r="AU774" s="46" t="str">
        <f>IF(Table1[[#This Row],[Cur_Amount Debit]]&gt;0,ROUND(Table1[[#This Row],[Cur_Amount Debit]],2),"")</f>
        <v/>
      </c>
      <c r="AV774" s="46" t="str">
        <f>IF(Table1[[#This Row],[Cur_Amount Credit]]&gt;0,ROUND(Table1[[#This Row],[Cur_Amount Credit]],2),"")</f>
        <v/>
      </c>
      <c r="AW774" s="46" t="str">
        <f>LEFT(Table1[[#This Row],[Cur]],3)</f>
        <v/>
      </c>
      <c r="AX774" s="59"/>
      <c r="AY774" s="46"/>
      <c r="AZ774" s="46" t="str">
        <f>IF(Table1[[#This Row],[Cur]]&lt;&gt;"",IF(Table1[[#This Row],[Cur]]="USD","",ExchangeRate),"")</f>
        <v/>
      </c>
      <c r="BA774" s="46" t="str">
        <f>IF(Table1[[#This Row],[Grant]]&lt;&gt;"",VLOOKUP(Table1[[#This Row],[Grant]],Grants!B:D,3),"")</f>
        <v/>
      </c>
      <c r="BB774" s="46" t="str">
        <f>TRIM(Table1[[#This Row],[Vendor ID]])</f>
        <v/>
      </c>
      <c r="BC774">
        <f>IF(Table1[[#This Row],[Reference Number]]=Q773,BC773,BC773+1)</f>
        <v>2</v>
      </c>
    </row>
    <row r="775" spans="1:55" ht="11.25" hidden="1" customHeight="1">
      <c r="A775" s="1"/>
      <c r="B775" s="88" t="str">
        <f>IF(Table1[[#This Row],[Posting Date]]&lt;&gt;"",IF(Table1[[#This Row],[Reference Number]]=Q774,B774+1,1),"")</f>
        <v/>
      </c>
      <c r="C775" s="61"/>
      <c r="D775" s="61"/>
      <c r="E775" s="218"/>
      <c r="F775" s="143" t="str">
        <f>IFERROR(IF(VLOOKUP(Table1[[#This Row],[Budget Code Description]],Dimentions!$X$6:$AC$132,2,FALSE)="","",VLOOKUP(Table1[[#This Row],[Budget Code Description]],Dimentions!$X$6:$AC$132,2,FALSE)),"")</f>
        <v/>
      </c>
      <c r="G775" s="143" t="str">
        <f>IFERROR(VLOOKUP(Table1[[#This Row],[Budget Code Description]],Dimentions!$X$6:$AC$132,3,FALSE),"")</f>
        <v/>
      </c>
      <c r="H775" s="64" t="str">
        <f>IFERROR(VLOOKUP(Table1[[#This Row],[Account]],Dimentions!$S$6:$V$233,2,FALSE),"")</f>
        <v/>
      </c>
      <c r="I775" s="62">
        <f>_xlfn.NUMBERVALUE(LEFT(Table1[[#This Row],[Account]],1))</f>
        <v>0</v>
      </c>
      <c r="J775" s="62" t="str">
        <f>IFERROR(VLOOKUP(Table1[[#This Row],[Budget Code Description]],Table6[#All],7,FALSE),"")</f>
        <v/>
      </c>
      <c r="K775" s="143" t="str">
        <f>IFERROR(VLOOKUP(Table1[[#This Row],[Budget Code Description]],Table6[#All],8,FALSE),"")</f>
        <v/>
      </c>
      <c r="L775" s="63"/>
      <c r="M775" s="65" t="str">
        <f>IFERROR(VLOOKUP(Table1[[#This Row],[Staff ID]],Table2[],2,FALSE),"")</f>
        <v/>
      </c>
      <c r="N775" s="211" t="str">
        <f>IFERROR(IF(VLOOKUP(Table1[[#This Row],[Budget Code Description]],Dimentions!$X$6:$AC$97,4,FALSE)="","",VLOOKUP(Table1[[#This Row],[Budget Code Description]],Dimentions!$X$6:$AC$97,4,FALSE)),"")</f>
        <v/>
      </c>
      <c r="O775" s="65" t="str">
        <f>IFERROR(VLOOKUP(Table1[[#This Row],[Vendor ID]],Table549[],2,FALSE),"")</f>
        <v/>
      </c>
      <c r="P775" s="63"/>
      <c r="Q775" s="143" t="str">
        <f>IF(Table1[[#This Row],[Posting Date]]&lt;&gt;"",$D$9,"")</f>
        <v/>
      </c>
      <c r="R775" s="159" t="str">
        <f>IF(Table1[[#This Row],[Posting Date]]&lt;&gt;"",$D$10,"")</f>
        <v/>
      </c>
      <c r="S775" s="66"/>
      <c r="T775" s="63"/>
      <c r="U775" s="67"/>
      <c r="V775" s="67"/>
      <c r="W775" s="67" t="str">
        <f t="shared" si="12"/>
        <v/>
      </c>
      <c r="X775" s="161" t="str">
        <f>IF(E775="","",(IF(Table1[[#This Row],[Cur]]="USD",Table1[[#This Row],[Cur_Amount Debit]],Table1[[#This Row],[Cur_Amount Debit]]/Table1[[#This Row],[Exchange Rate]])))</f>
        <v/>
      </c>
      <c r="Y775" s="161" t="str">
        <f>IF(E775="","",(IF(Table1[[#This Row],[Cur]]="USD",Table1[[#This Row],[Cur_Amount Credit]],Table1[[#This Row],[Cur_Amount Credit]]/ExchangeRate)))</f>
        <v/>
      </c>
      <c r="Z775" s="203" t="str">
        <f>IF(E775="","",(Table1[[#This Row],[Debit USD]]-Table1[[#This Row],[Credit USD]]))</f>
        <v/>
      </c>
      <c r="AA775" s="122"/>
      <c r="AB775" s="1"/>
      <c r="AC775" s="15"/>
      <c r="AD775" s="15" t="str">
        <f>IF(AND(OR(Table1[[#This Row],[Account]]="15030",Table1[[#This Row],[Account]]="15035",Table1[[#This Row],[Account]]="20150"),Table1[[#This Row],[Vendor ID]]=""),1,"")</f>
        <v/>
      </c>
      <c r="AE775" s="15"/>
      <c r="AF775" s="15"/>
      <c r="AG775" s="15"/>
      <c r="AH775" s="46" t="str">
        <f>IF(Table1[[#This Row],[Posting Date]]&lt;&gt;"","GJ-"&amp;CountryID,"")</f>
        <v/>
      </c>
      <c r="AI775" s="59" t="str">
        <f>IF(Table1[[#This Row],[Posting Date]]&lt;&gt;"",Table1[[#This Row],[Posting Date]],"")</f>
        <v/>
      </c>
      <c r="AJ775" s="46"/>
      <c r="AK775" s="46" t="str">
        <f>IF(Table1[[#This Row],[Description]]&lt;&gt;"",Table1[[#This Row],[Description]],"")</f>
        <v/>
      </c>
      <c r="AL775" s="46" t="str">
        <f>IF(Table1[[#This Row],[Posting Date]]&lt;&gt;"",Table1[[#This Row],[Reference Number]],"")</f>
        <v/>
      </c>
      <c r="AM775" s="46" t="str">
        <f>TRIM(Table1[[#This Row],[Line '#]])</f>
        <v/>
      </c>
      <c r="AN775" s="46" t="str">
        <f>TRIM(Table1[[#This Row],[Account]])</f>
        <v/>
      </c>
      <c r="AO775" s="46" t="str">
        <f>IF(Table1[[#This Row],[Posting Date]]&lt;&gt;"",$D$5,"")</f>
        <v/>
      </c>
      <c r="AP775" s="46" t="str">
        <f>TRIM(Table1[[#This Row],[Departments-Prgrams]])</f>
        <v/>
      </c>
      <c r="AQ775" s="46" t="str">
        <f>TRIM(Table1[[#This Row],[Grant]])</f>
        <v/>
      </c>
      <c r="AR775" s="46" t="str">
        <f>TRIM(Table1[[#This Row],[Staff ID]])</f>
        <v/>
      </c>
      <c r="AS775" s="46" t="str">
        <f>IF(TRIM(Table1[[#This Row],[Budget Code]])=0,"",TRIM(Table1[[#This Row],[Budget Code]]))</f>
        <v/>
      </c>
      <c r="AT775" s="46" t="str">
        <f>IF(Table1[[#This Row],[Line Description]]&lt;&gt;"",Table1[[#This Row],[Line Description]],"")</f>
        <v/>
      </c>
      <c r="AU775" s="46" t="str">
        <f>IF(Table1[[#This Row],[Cur_Amount Debit]]&gt;0,ROUND(Table1[[#This Row],[Cur_Amount Debit]],2),"")</f>
        <v/>
      </c>
      <c r="AV775" s="46" t="str">
        <f>IF(Table1[[#This Row],[Cur_Amount Credit]]&gt;0,ROUND(Table1[[#This Row],[Cur_Amount Credit]],2),"")</f>
        <v/>
      </c>
      <c r="AW775" s="46" t="str">
        <f>LEFT(Table1[[#This Row],[Cur]],3)</f>
        <v/>
      </c>
      <c r="AX775" s="59"/>
      <c r="AY775" s="46"/>
      <c r="AZ775" s="46" t="str">
        <f>IF(Table1[[#This Row],[Cur]]&lt;&gt;"",IF(Table1[[#This Row],[Cur]]="USD","",ExchangeRate),"")</f>
        <v/>
      </c>
      <c r="BA775" s="46" t="str">
        <f>IF(Table1[[#This Row],[Grant]]&lt;&gt;"",VLOOKUP(Table1[[#This Row],[Grant]],Grants!B:D,3),"")</f>
        <v/>
      </c>
      <c r="BB775" s="46" t="str">
        <f>TRIM(Table1[[#This Row],[Vendor ID]])</f>
        <v/>
      </c>
      <c r="BC775">
        <f>IF(Table1[[#This Row],[Reference Number]]=Q774,BC774,BC774+1)</f>
        <v>2</v>
      </c>
    </row>
    <row r="776" spans="1:55" ht="11.25" hidden="1" customHeight="1">
      <c r="A776" s="1"/>
      <c r="B776" s="88" t="str">
        <f>IF(Table1[[#This Row],[Posting Date]]&lt;&gt;"",IF(Table1[[#This Row],[Reference Number]]=Q775,B775+1,1),"")</f>
        <v/>
      </c>
      <c r="C776" s="61"/>
      <c r="D776" s="61"/>
      <c r="E776" s="218"/>
      <c r="F776" s="143" t="str">
        <f>IFERROR(IF(VLOOKUP(Table1[[#This Row],[Budget Code Description]],Dimentions!$X$6:$AC$132,2,FALSE)="","",VLOOKUP(Table1[[#This Row],[Budget Code Description]],Dimentions!$X$6:$AC$132,2,FALSE)),"")</f>
        <v/>
      </c>
      <c r="G776" s="143" t="str">
        <f>IFERROR(VLOOKUP(Table1[[#This Row],[Budget Code Description]],Dimentions!$X$6:$AC$132,3,FALSE),"")</f>
        <v/>
      </c>
      <c r="H776" s="64" t="str">
        <f>IFERROR(VLOOKUP(Table1[[#This Row],[Account]],Dimentions!$S$6:$V$233,2,FALSE),"")</f>
        <v/>
      </c>
      <c r="I776" s="62">
        <f>_xlfn.NUMBERVALUE(LEFT(Table1[[#This Row],[Account]],1))</f>
        <v>0</v>
      </c>
      <c r="J776" s="62" t="str">
        <f>IFERROR(VLOOKUP(Table1[[#This Row],[Budget Code Description]],Table6[#All],7,FALSE),"")</f>
        <v/>
      </c>
      <c r="K776" s="143" t="str">
        <f>IFERROR(VLOOKUP(Table1[[#This Row],[Budget Code Description]],Table6[#All],8,FALSE),"")</f>
        <v/>
      </c>
      <c r="L776" s="63"/>
      <c r="M776" s="65" t="str">
        <f>IFERROR(VLOOKUP(Table1[[#This Row],[Staff ID]],Table2[],2,FALSE),"")</f>
        <v/>
      </c>
      <c r="N776" s="211" t="str">
        <f>IFERROR(IF(VLOOKUP(Table1[[#This Row],[Budget Code Description]],Dimentions!$X$6:$AC$97,4,FALSE)="","",VLOOKUP(Table1[[#This Row],[Budget Code Description]],Dimentions!$X$6:$AC$97,4,FALSE)),"")</f>
        <v/>
      </c>
      <c r="O776" s="65" t="str">
        <f>IFERROR(VLOOKUP(Table1[[#This Row],[Vendor ID]],Table549[],2,FALSE),"")</f>
        <v/>
      </c>
      <c r="P776" s="63"/>
      <c r="Q776" s="143" t="str">
        <f>IF(Table1[[#This Row],[Posting Date]]&lt;&gt;"",$D$9,"")</f>
        <v/>
      </c>
      <c r="R776" s="159" t="str">
        <f>IF(Table1[[#This Row],[Posting Date]]&lt;&gt;"",$D$10,"")</f>
        <v/>
      </c>
      <c r="S776" s="66"/>
      <c r="T776" s="63"/>
      <c r="U776" s="67"/>
      <c r="V776" s="67"/>
      <c r="W776" s="67" t="str">
        <f t="shared" si="12"/>
        <v/>
      </c>
      <c r="X776" s="161" t="str">
        <f>IF(E776="","",(IF(Table1[[#This Row],[Cur]]="USD",Table1[[#This Row],[Cur_Amount Debit]],Table1[[#This Row],[Cur_Amount Debit]]/Table1[[#This Row],[Exchange Rate]])))</f>
        <v/>
      </c>
      <c r="Y776" s="161" t="str">
        <f>IF(E776="","",(IF(Table1[[#This Row],[Cur]]="USD",Table1[[#This Row],[Cur_Amount Credit]],Table1[[#This Row],[Cur_Amount Credit]]/ExchangeRate)))</f>
        <v/>
      </c>
      <c r="Z776" s="203" t="str">
        <f>IF(E776="","",(Table1[[#This Row],[Debit USD]]-Table1[[#This Row],[Credit USD]]))</f>
        <v/>
      </c>
      <c r="AA776" s="122"/>
      <c r="AB776" s="1"/>
      <c r="AC776" s="15"/>
      <c r="AD776" s="15" t="str">
        <f>IF(AND(OR(Table1[[#This Row],[Account]]="15030",Table1[[#This Row],[Account]]="15035",Table1[[#This Row],[Account]]="20150"),Table1[[#This Row],[Vendor ID]]=""),1,"")</f>
        <v/>
      </c>
      <c r="AE776" s="15"/>
      <c r="AF776" s="15"/>
      <c r="AG776" s="15"/>
      <c r="AH776" s="46" t="str">
        <f>IF(Table1[[#This Row],[Posting Date]]&lt;&gt;"","GJ-"&amp;CountryID,"")</f>
        <v/>
      </c>
      <c r="AI776" s="59" t="str">
        <f>IF(Table1[[#This Row],[Posting Date]]&lt;&gt;"",Table1[[#This Row],[Posting Date]],"")</f>
        <v/>
      </c>
      <c r="AJ776" s="46"/>
      <c r="AK776" s="46" t="str">
        <f>IF(Table1[[#This Row],[Description]]&lt;&gt;"",Table1[[#This Row],[Description]],"")</f>
        <v/>
      </c>
      <c r="AL776" s="46" t="str">
        <f>IF(Table1[[#This Row],[Posting Date]]&lt;&gt;"",Table1[[#This Row],[Reference Number]],"")</f>
        <v/>
      </c>
      <c r="AM776" s="46" t="str">
        <f>TRIM(Table1[[#This Row],[Line '#]])</f>
        <v/>
      </c>
      <c r="AN776" s="46" t="str">
        <f>TRIM(Table1[[#This Row],[Account]])</f>
        <v/>
      </c>
      <c r="AO776" s="46" t="str">
        <f>IF(Table1[[#This Row],[Posting Date]]&lt;&gt;"",$D$5,"")</f>
        <v/>
      </c>
      <c r="AP776" s="46" t="str">
        <f>TRIM(Table1[[#This Row],[Departments-Prgrams]])</f>
        <v/>
      </c>
      <c r="AQ776" s="46" t="str">
        <f>TRIM(Table1[[#This Row],[Grant]])</f>
        <v/>
      </c>
      <c r="AR776" s="46" t="str">
        <f>TRIM(Table1[[#This Row],[Staff ID]])</f>
        <v/>
      </c>
      <c r="AS776" s="46" t="str">
        <f>IF(TRIM(Table1[[#This Row],[Budget Code]])=0,"",TRIM(Table1[[#This Row],[Budget Code]]))</f>
        <v/>
      </c>
      <c r="AT776" s="46" t="str">
        <f>IF(Table1[[#This Row],[Line Description]]&lt;&gt;"",Table1[[#This Row],[Line Description]],"")</f>
        <v/>
      </c>
      <c r="AU776" s="46" t="str">
        <f>IF(Table1[[#This Row],[Cur_Amount Debit]]&gt;0,ROUND(Table1[[#This Row],[Cur_Amount Debit]],2),"")</f>
        <v/>
      </c>
      <c r="AV776" s="46" t="str">
        <f>IF(Table1[[#This Row],[Cur_Amount Credit]]&gt;0,ROUND(Table1[[#This Row],[Cur_Amount Credit]],2),"")</f>
        <v/>
      </c>
      <c r="AW776" s="46" t="str">
        <f>LEFT(Table1[[#This Row],[Cur]],3)</f>
        <v/>
      </c>
      <c r="AX776" s="59"/>
      <c r="AY776" s="46"/>
      <c r="AZ776" s="46" t="str">
        <f>IF(Table1[[#This Row],[Cur]]&lt;&gt;"",IF(Table1[[#This Row],[Cur]]="USD","",ExchangeRate),"")</f>
        <v/>
      </c>
      <c r="BA776" s="46" t="str">
        <f>IF(Table1[[#This Row],[Grant]]&lt;&gt;"",VLOOKUP(Table1[[#This Row],[Grant]],Grants!B:D,3),"")</f>
        <v/>
      </c>
      <c r="BB776" s="46" t="str">
        <f>TRIM(Table1[[#This Row],[Vendor ID]])</f>
        <v/>
      </c>
      <c r="BC776">
        <f>IF(Table1[[#This Row],[Reference Number]]=Q775,BC775,BC775+1)</f>
        <v>2</v>
      </c>
    </row>
    <row r="777" spans="1:55" ht="11.25" hidden="1" customHeight="1">
      <c r="A777" s="1"/>
      <c r="B777" s="88" t="str">
        <f>IF(Table1[[#This Row],[Posting Date]]&lt;&gt;"",IF(Table1[[#This Row],[Reference Number]]=Q776,B776+1,1),"")</f>
        <v/>
      </c>
      <c r="C777" s="61"/>
      <c r="D777" s="61"/>
      <c r="E777" s="218"/>
      <c r="F777" s="143" t="str">
        <f>IFERROR(IF(VLOOKUP(Table1[[#This Row],[Budget Code Description]],Dimentions!$X$6:$AC$132,2,FALSE)="","",VLOOKUP(Table1[[#This Row],[Budget Code Description]],Dimentions!$X$6:$AC$132,2,FALSE)),"")</f>
        <v/>
      </c>
      <c r="G777" s="143" t="str">
        <f>IFERROR(VLOOKUP(Table1[[#This Row],[Budget Code Description]],Dimentions!$X$6:$AC$132,3,FALSE),"")</f>
        <v/>
      </c>
      <c r="H777" s="64" t="str">
        <f>IFERROR(VLOOKUP(Table1[[#This Row],[Account]],Dimentions!$S$6:$V$233,2,FALSE),"")</f>
        <v/>
      </c>
      <c r="I777" s="62">
        <f>_xlfn.NUMBERVALUE(LEFT(Table1[[#This Row],[Account]],1))</f>
        <v>0</v>
      </c>
      <c r="J777" s="62" t="str">
        <f>IFERROR(VLOOKUP(Table1[[#This Row],[Budget Code Description]],Table6[#All],7,FALSE),"")</f>
        <v/>
      </c>
      <c r="K777" s="143" t="str">
        <f>IFERROR(VLOOKUP(Table1[[#This Row],[Budget Code Description]],Table6[#All],8,FALSE),"")</f>
        <v/>
      </c>
      <c r="L777" s="63"/>
      <c r="M777" s="65" t="str">
        <f>IFERROR(VLOOKUP(Table1[[#This Row],[Staff ID]],Table2[],2,FALSE),"")</f>
        <v/>
      </c>
      <c r="N777" s="211" t="str">
        <f>IFERROR(IF(VLOOKUP(Table1[[#This Row],[Budget Code Description]],Dimentions!$X$6:$AC$97,4,FALSE)="","",VLOOKUP(Table1[[#This Row],[Budget Code Description]],Dimentions!$X$6:$AC$97,4,FALSE)),"")</f>
        <v/>
      </c>
      <c r="O777" s="65" t="str">
        <f>IFERROR(VLOOKUP(Table1[[#This Row],[Vendor ID]],Table549[],2,FALSE),"")</f>
        <v/>
      </c>
      <c r="P777" s="63"/>
      <c r="Q777" s="143" t="str">
        <f>IF(Table1[[#This Row],[Posting Date]]&lt;&gt;"",$D$9,"")</f>
        <v/>
      </c>
      <c r="R777" s="159" t="str">
        <f>IF(Table1[[#This Row],[Posting Date]]&lt;&gt;"",$D$10,"")</f>
        <v/>
      </c>
      <c r="S777" s="66"/>
      <c r="T777" s="63"/>
      <c r="U777" s="67"/>
      <c r="V777" s="67"/>
      <c r="W777" s="67" t="str">
        <f t="shared" si="12"/>
        <v/>
      </c>
      <c r="X777" s="161" t="str">
        <f>IF(E777="","",(IF(Table1[[#This Row],[Cur]]="USD",Table1[[#This Row],[Cur_Amount Debit]],Table1[[#This Row],[Cur_Amount Debit]]/Table1[[#This Row],[Exchange Rate]])))</f>
        <v/>
      </c>
      <c r="Y777" s="161" t="str">
        <f>IF(E777="","",(IF(Table1[[#This Row],[Cur]]="USD",Table1[[#This Row],[Cur_Amount Credit]],Table1[[#This Row],[Cur_Amount Credit]]/ExchangeRate)))</f>
        <v/>
      </c>
      <c r="Z777" s="203" t="str">
        <f>IF(E777="","",(Table1[[#This Row],[Debit USD]]-Table1[[#This Row],[Credit USD]]))</f>
        <v/>
      </c>
      <c r="AA777" s="122"/>
      <c r="AB777" s="1"/>
      <c r="AC777" s="15"/>
      <c r="AD777" s="15" t="str">
        <f>IF(AND(OR(Table1[[#This Row],[Account]]="15030",Table1[[#This Row],[Account]]="15035",Table1[[#This Row],[Account]]="20150"),Table1[[#This Row],[Vendor ID]]=""),1,"")</f>
        <v/>
      </c>
      <c r="AE777" s="15"/>
      <c r="AF777" s="15"/>
      <c r="AG777" s="15"/>
      <c r="AH777" s="46" t="str">
        <f>IF(Table1[[#This Row],[Posting Date]]&lt;&gt;"","GJ-"&amp;CountryID,"")</f>
        <v/>
      </c>
      <c r="AI777" s="59" t="str">
        <f>IF(Table1[[#This Row],[Posting Date]]&lt;&gt;"",Table1[[#This Row],[Posting Date]],"")</f>
        <v/>
      </c>
      <c r="AJ777" s="46"/>
      <c r="AK777" s="46" t="str">
        <f>IF(Table1[[#This Row],[Description]]&lt;&gt;"",Table1[[#This Row],[Description]],"")</f>
        <v/>
      </c>
      <c r="AL777" s="46" t="str">
        <f>IF(Table1[[#This Row],[Posting Date]]&lt;&gt;"",Table1[[#This Row],[Reference Number]],"")</f>
        <v/>
      </c>
      <c r="AM777" s="46" t="str">
        <f>TRIM(Table1[[#This Row],[Line '#]])</f>
        <v/>
      </c>
      <c r="AN777" s="46" t="str">
        <f>TRIM(Table1[[#This Row],[Account]])</f>
        <v/>
      </c>
      <c r="AO777" s="46" t="str">
        <f>IF(Table1[[#This Row],[Posting Date]]&lt;&gt;"",$D$5,"")</f>
        <v/>
      </c>
      <c r="AP777" s="46" t="str">
        <f>TRIM(Table1[[#This Row],[Departments-Prgrams]])</f>
        <v/>
      </c>
      <c r="AQ777" s="46" t="str">
        <f>TRIM(Table1[[#This Row],[Grant]])</f>
        <v/>
      </c>
      <c r="AR777" s="46" t="str">
        <f>TRIM(Table1[[#This Row],[Staff ID]])</f>
        <v/>
      </c>
      <c r="AS777" s="46" t="str">
        <f>IF(TRIM(Table1[[#This Row],[Budget Code]])=0,"",TRIM(Table1[[#This Row],[Budget Code]]))</f>
        <v/>
      </c>
      <c r="AT777" s="46" t="str">
        <f>IF(Table1[[#This Row],[Line Description]]&lt;&gt;"",Table1[[#This Row],[Line Description]],"")</f>
        <v/>
      </c>
      <c r="AU777" s="46" t="str">
        <f>IF(Table1[[#This Row],[Cur_Amount Debit]]&gt;0,ROUND(Table1[[#This Row],[Cur_Amount Debit]],2),"")</f>
        <v/>
      </c>
      <c r="AV777" s="46" t="str">
        <f>IF(Table1[[#This Row],[Cur_Amount Credit]]&gt;0,ROUND(Table1[[#This Row],[Cur_Amount Credit]],2),"")</f>
        <v/>
      </c>
      <c r="AW777" s="46" t="str">
        <f>LEFT(Table1[[#This Row],[Cur]],3)</f>
        <v/>
      </c>
      <c r="AX777" s="59"/>
      <c r="AY777" s="46"/>
      <c r="AZ777" s="46" t="str">
        <f>IF(Table1[[#This Row],[Cur]]&lt;&gt;"",IF(Table1[[#This Row],[Cur]]="USD","",ExchangeRate),"")</f>
        <v/>
      </c>
      <c r="BA777" s="46" t="str">
        <f>IF(Table1[[#This Row],[Grant]]&lt;&gt;"",VLOOKUP(Table1[[#This Row],[Grant]],Grants!B:D,3),"")</f>
        <v/>
      </c>
      <c r="BB777" s="46" t="str">
        <f>TRIM(Table1[[#This Row],[Vendor ID]])</f>
        <v/>
      </c>
      <c r="BC777">
        <f>IF(Table1[[#This Row],[Reference Number]]=Q776,BC776,BC776+1)</f>
        <v>2</v>
      </c>
    </row>
    <row r="778" spans="1:55" ht="11.25" hidden="1" customHeight="1">
      <c r="A778" s="1"/>
      <c r="B778" s="88" t="str">
        <f>IF(Table1[[#This Row],[Posting Date]]&lt;&gt;"",IF(Table1[[#This Row],[Reference Number]]=Q777,B777+1,1),"")</f>
        <v/>
      </c>
      <c r="C778" s="61"/>
      <c r="D778" s="61"/>
      <c r="E778" s="218"/>
      <c r="F778" s="143" t="str">
        <f>IFERROR(IF(VLOOKUP(Table1[[#This Row],[Budget Code Description]],Dimentions!$X$6:$AC$132,2,FALSE)="","",VLOOKUP(Table1[[#This Row],[Budget Code Description]],Dimentions!$X$6:$AC$132,2,FALSE)),"")</f>
        <v/>
      </c>
      <c r="G778" s="143" t="str">
        <f>IFERROR(VLOOKUP(Table1[[#This Row],[Budget Code Description]],Dimentions!$X$6:$AC$132,3,FALSE),"")</f>
        <v/>
      </c>
      <c r="H778" s="64" t="str">
        <f>IFERROR(VLOOKUP(Table1[[#This Row],[Account]],Dimentions!$S$6:$V$233,2,FALSE),"")</f>
        <v/>
      </c>
      <c r="I778" s="62">
        <f>_xlfn.NUMBERVALUE(LEFT(Table1[[#This Row],[Account]],1))</f>
        <v>0</v>
      </c>
      <c r="J778" s="62" t="str">
        <f>IFERROR(VLOOKUP(Table1[[#This Row],[Budget Code Description]],Table6[#All],7,FALSE),"")</f>
        <v/>
      </c>
      <c r="K778" s="143" t="str">
        <f>IFERROR(VLOOKUP(Table1[[#This Row],[Budget Code Description]],Table6[#All],8,FALSE),"")</f>
        <v/>
      </c>
      <c r="L778" s="63"/>
      <c r="M778" s="65" t="str">
        <f>IFERROR(VLOOKUP(Table1[[#This Row],[Staff ID]],Table2[],2,FALSE),"")</f>
        <v/>
      </c>
      <c r="N778" s="211" t="str">
        <f>IFERROR(IF(VLOOKUP(Table1[[#This Row],[Budget Code Description]],Dimentions!$X$6:$AC$97,4,FALSE)="","",VLOOKUP(Table1[[#This Row],[Budget Code Description]],Dimentions!$X$6:$AC$97,4,FALSE)),"")</f>
        <v/>
      </c>
      <c r="O778" s="65" t="str">
        <f>IFERROR(VLOOKUP(Table1[[#This Row],[Vendor ID]],Table549[],2,FALSE),"")</f>
        <v/>
      </c>
      <c r="P778" s="63"/>
      <c r="Q778" s="143" t="str">
        <f>IF(Table1[[#This Row],[Posting Date]]&lt;&gt;"",$D$9,"")</f>
        <v/>
      </c>
      <c r="R778" s="159" t="str">
        <f>IF(Table1[[#This Row],[Posting Date]]&lt;&gt;"",$D$10,"")</f>
        <v/>
      </c>
      <c r="S778" s="66"/>
      <c r="T778" s="63"/>
      <c r="U778" s="67"/>
      <c r="V778" s="67"/>
      <c r="W778" s="67" t="str">
        <f t="shared" si="12"/>
        <v/>
      </c>
      <c r="X778" s="161" t="str">
        <f>IF(E778="","",(IF(Table1[[#This Row],[Cur]]="USD",Table1[[#This Row],[Cur_Amount Debit]],Table1[[#This Row],[Cur_Amount Debit]]/Table1[[#This Row],[Exchange Rate]])))</f>
        <v/>
      </c>
      <c r="Y778" s="161" t="str">
        <f>IF(E778="","",(IF(Table1[[#This Row],[Cur]]="USD",Table1[[#This Row],[Cur_Amount Credit]],Table1[[#This Row],[Cur_Amount Credit]]/ExchangeRate)))</f>
        <v/>
      </c>
      <c r="Z778" s="203" t="str">
        <f>IF(E778="","",(Table1[[#This Row],[Debit USD]]-Table1[[#This Row],[Credit USD]]))</f>
        <v/>
      </c>
      <c r="AA778" s="122"/>
      <c r="AB778" s="1"/>
      <c r="AC778" s="15"/>
      <c r="AD778" s="15" t="str">
        <f>IF(AND(OR(Table1[[#This Row],[Account]]="15030",Table1[[#This Row],[Account]]="15035",Table1[[#This Row],[Account]]="20150"),Table1[[#This Row],[Vendor ID]]=""),1,"")</f>
        <v/>
      </c>
      <c r="AE778" s="15"/>
      <c r="AF778" s="15"/>
      <c r="AG778" s="15"/>
      <c r="AH778" s="46" t="str">
        <f>IF(Table1[[#This Row],[Posting Date]]&lt;&gt;"","GJ-"&amp;CountryID,"")</f>
        <v/>
      </c>
      <c r="AI778" s="59" t="str">
        <f>IF(Table1[[#This Row],[Posting Date]]&lt;&gt;"",Table1[[#This Row],[Posting Date]],"")</f>
        <v/>
      </c>
      <c r="AJ778" s="46"/>
      <c r="AK778" s="46" t="str">
        <f>IF(Table1[[#This Row],[Description]]&lt;&gt;"",Table1[[#This Row],[Description]],"")</f>
        <v/>
      </c>
      <c r="AL778" s="46" t="str">
        <f>IF(Table1[[#This Row],[Posting Date]]&lt;&gt;"",Table1[[#This Row],[Reference Number]],"")</f>
        <v/>
      </c>
      <c r="AM778" s="46" t="str">
        <f>TRIM(Table1[[#This Row],[Line '#]])</f>
        <v/>
      </c>
      <c r="AN778" s="46" t="str">
        <f>TRIM(Table1[[#This Row],[Account]])</f>
        <v/>
      </c>
      <c r="AO778" s="46" t="str">
        <f>IF(Table1[[#This Row],[Posting Date]]&lt;&gt;"",$D$5,"")</f>
        <v/>
      </c>
      <c r="AP778" s="46" t="str">
        <f>TRIM(Table1[[#This Row],[Departments-Prgrams]])</f>
        <v/>
      </c>
      <c r="AQ778" s="46" t="str">
        <f>TRIM(Table1[[#This Row],[Grant]])</f>
        <v/>
      </c>
      <c r="AR778" s="46" t="str">
        <f>TRIM(Table1[[#This Row],[Staff ID]])</f>
        <v/>
      </c>
      <c r="AS778" s="46" t="str">
        <f>IF(TRIM(Table1[[#This Row],[Budget Code]])=0,"",TRIM(Table1[[#This Row],[Budget Code]]))</f>
        <v/>
      </c>
      <c r="AT778" s="46" t="str">
        <f>IF(Table1[[#This Row],[Line Description]]&lt;&gt;"",Table1[[#This Row],[Line Description]],"")</f>
        <v/>
      </c>
      <c r="AU778" s="46" t="str">
        <f>IF(Table1[[#This Row],[Cur_Amount Debit]]&gt;0,ROUND(Table1[[#This Row],[Cur_Amount Debit]],2),"")</f>
        <v/>
      </c>
      <c r="AV778" s="46" t="str">
        <f>IF(Table1[[#This Row],[Cur_Amount Credit]]&gt;0,ROUND(Table1[[#This Row],[Cur_Amount Credit]],2),"")</f>
        <v/>
      </c>
      <c r="AW778" s="46" t="str">
        <f>LEFT(Table1[[#This Row],[Cur]],3)</f>
        <v/>
      </c>
      <c r="AX778" s="59"/>
      <c r="AY778" s="46"/>
      <c r="AZ778" s="46" t="str">
        <f>IF(Table1[[#This Row],[Cur]]&lt;&gt;"",IF(Table1[[#This Row],[Cur]]="USD","",ExchangeRate),"")</f>
        <v/>
      </c>
      <c r="BA778" s="46" t="str">
        <f>IF(Table1[[#This Row],[Grant]]&lt;&gt;"",VLOOKUP(Table1[[#This Row],[Grant]],Grants!B:D,3),"")</f>
        <v/>
      </c>
      <c r="BB778" s="46" t="str">
        <f>TRIM(Table1[[#This Row],[Vendor ID]])</f>
        <v/>
      </c>
      <c r="BC778">
        <f>IF(Table1[[#This Row],[Reference Number]]=Q777,BC777,BC777+1)</f>
        <v>2</v>
      </c>
    </row>
    <row r="779" spans="1:55" ht="11.25" hidden="1" customHeight="1">
      <c r="A779" s="1"/>
      <c r="B779" s="88" t="str">
        <f>IF(Table1[[#This Row],[Posting Date]]&lt;&gt;"",IF(Table1[[#This Row],[Reference Number]]=Q778,B778+1,1),"")</f>
        <v/>
      </c>
      <c r="C779" s="61"/>
      <c r="D779" s="61"/>
      <c r="E779" s="218"/>
      <c r="F779" s="143" t="str">
        <f>IFERROR(IF(VLOOKUP(Table1[[#This Row],[Budget Code Description]],Dimentions!$X$6:$AC$132,2,FALSE)="","",VLOOKUP(Table1[[#This Row],[Budget Code Description]],Dimentions!$X$6:$AC$132,2,FALSE)),"")</f>
        <v/>
      </c>
      <c r="G779" s="143" t="str">
        <f>IFERROR(VLOOKUP(Table1[[#This Row],[Budget Code Description]],Dimentions!$X$6:$AC$132,3,FALSE),"")</f>
        <v/>
      </c>
      <c r="H779" s="64" t="str">
        <f>IFERROR(VLOOKUP(Table1[[#This Row],[Account]],Dimentions!$S$6:$V$233,2,FALSE),"")</f>
        <v/>
      </c>
      <c r="I779" s="62">
        <f>_xlfn.NUMBERVALUE(LEFT(Table1[[#This Row],[Account]],1))</f>
        <v>0</v>
      </c>
      <c r="J779" s="62" t="str">
        <f>IFERROR(VLOOKUP(Table1[[#This Row],[Budget Code Description]],Table6[#All],7,FALSE),"")</f>
        <v/>
      </c>
      <c r="K779" s="143" t="str">
        <f>IFERROR(VLOOKUP(Table1[[#This Row],[Budget Code Description]],Table6[#All],8,FALSE),"")</f>
        <v/>
      </c>
      <c r="L779" s="63"/>
      <c r="M779" s="65" t="str">
        <f>IFERROR(VLOOKUP(Table1[[#This Row],[Staff ID]],Table2[],2,FALSE),"")</f>
        <v/>
      </c>
      <c r="N779" s="211" t="str">
        <f>IFERROR(IF(VLOOKUP(Table1[[#This Row],[Budget Code Description]],Dimentions!$X$6:$AC$97,4,FALSE)="","",VLOOKUP(Table1[[#This Row],[Budget Code Description]],Dimentions!$X$6:$AC$97,4,FALSE)),"")</f>
        <v/>
      </c>
      <c r="O779" s="65" t="str">
        <f>IFERROR(VLOOKUP(Table1[[#This Row],[Vendor ID]],Table549[],2,FALSE),"")</f>
        <v/>
      </c>
      <c r="P779" s="63"/>
      <c r="Q779" s="143" t="str">
        <f>IF(Table1[[#This Row],[Posting Date]]&lt;&gt;"",$D$9,"")</f>
        <v/>
      </c>
      <c r="R779" s="159" t="str">
        <f>IF(Table1[[#This Row],[Posting Date]]&lt;&gt;"",$D$10,"")</f>
        <v/>
      </c>
      <c r="S779" s="66"/>
      <c r="T779" s="63"/>
      <c r="U779" s="67"/>
      <c r="V779" s="67"/>
      <c r="W779" s="67" t="str">
        <f t="shared" si="12"/>
        <v/>
      </c>
      <c r="X779" s="161" t="str">
        <f>IF(E779="","",(IF(Table1[[#This Row],[Cur]]="USD",Table1[[#This Row],[Cur_Amount Debit]],Table1[[#This Row],[Cur_Amount Debit]]/Table1[[#This Row],[Exchange Rate]])))</f>
        <v/>
      </c>
      <c r="Y779" s="161" t="str">
        <f>IF(E779="","",(IF(Table1[[#This Row],[Cur]]="USD",Table1[[#This Row],[Cur_Amount Credit]],Table1[[#This Row],[Cur_Amount Credit]]/ExchangeRate)))</f>
        <v/>
      </c>
      <c r="Z779" s="203" t="str">
        <f>IF(E779="","",(Table1[[#This Row],[Debit USD]]-Table1[[#This Row],[Credit USD]]))</f>
        <v/>
      </c>
      <c r="AA779" s="122"/>
      <c r="AB779" s="1"/>
      <c r="AC779" s="15"/>
      <c r="AD779" s="15" t="str">
        <f>IF(AND(OR(Table1[[#This Row],[Account]]="15030",Table1[[#This Row],[Account]]="15035",Table1[[#This Row],[Account]]="20150"),Table1[[#This Row],[Vendor ID]]=""),1,"")</f>
        <v/>
      </c>
      <c r="AE779" s="15"/>
      <c r="AF779" s="15"/>
      <c r="AG779" s="15"/>
      <c r="AH779" s="46" t="str">
        <f>IF(Table1[[#This Row],[Posting Date]]&lt;&gt;"","GJ-"&amp;CountryID,"")</f>
        <v/>
      </c>
      <c r="AI779" s="59" t="str">
        <f>IF(Table1[[#This Row],[Posting Date]]&lt;&gt;"",Table1[[#This Row],[Posting Date]],"")</f>
        <v/>
      </c>
      <c r="AJ779" s="46"/>
      <c r="AK779" s="46" t="str">
        <f>IF(Table1[[#This Row],[Description]]&lt;&gt;"",Table1[[#This Row],[Description]],"")</f>
        <v/>
      </c>
      <c r="AL779" s="46" t="str">
        <f>IF(Table1[[#This Row],[Posting Date]]&lt;&gt;"",Table1[[#This Row],[Reference Number]],"")</f>
        <v/>
      </c>
      <c r="AM779" s="46" t="str">
        <f>TRIM(Table1[[#This Row],[Line '#]])</f>
        <v/>
      </c>
      <c r="AN779" s="46" t="str">
        <f>TRIM(Table1[[#This Row],[Account]])</f>
        <v/>
      </c>
      <c r="AO779" s="46" t="str">
        <f>IF(Table1[[#This Row],[Posting Date]]&lt;&gt;"",$D$5,"")</f>
        <v/>
      </c>
      <c r="AP779" s="46" t="str">
        <f>TRIM(Table1[[#This Row],[Departments-Prgrams]])</f>
        <v/>
      </c>
      <c r="AQ779" s="46" t="str">
        <f>TRIM(Table1[[#This Row],[Grant]])</f>
        <v/>
      </c>
      <c r="AR779" s="46" t="str">
        <f>TRIM(Table1[[#This Row],[Staff ID]])</f>
        <v/>
      </c>
      <c r="AS779" s="46" t="str">
        <f>IF(TRIM(Table1[[#This Row],[Budget Code]])=0,"",TRIM(Table1[[#This Row],[Budget Code]]))</f>
        <v/>
      </c>
      <c r="AT779" s="46" t="str">
        <f>IF(Table1[[#This Row],[Line Description]]&lt;&gt;"",Table1[[#This Row],[Line Description]],"")</f>
        <v/>
      </c>
      <c r="AU779" s="46" t="str">
        <f>IF(Table1[[#This Row],[Cur_Amount Debit]]&gt;0,ROUND(Table1[[#This Row],[Cur_Amount Debit]],2),"")</f>
        <v/>
      </c>
      <c r="AV779" s="46" t="str">
        <f>IF(Table1[[#This Row],[Cur_Amount Credit]]&gt;0,ROUND(Table1[[#This Row],[Cur_Amount Credit]],2),"")</f>
        <v/>
      </c>
      <c r="AW779" s="46" t="str">
        <f>LEFT(Table1[[#This Row],[Cur]],3)</f>
        <v/>
      </c>
      <c r="AX779" s="59"/>
      <c r="AY779" s="46"/>
      <c r="AZ779" s="46" t="str">
        <f>IF(Table1[[#This Row],[Cur]]&lt;&gt;"",IF(Table1[[#This Row],[Cur]]="USD","",ExchangeRate),"")</f>
        <v/>
      </c>
      <c r="BA779" s="46" t="str">
        <f>IF(Table1[[#This Row],[Grant]]&lt;&gt;"",VLOOKUP(Table1[[#This Row],[Grant]],Grants!B:D,3),"")</f>
        <v/>
      </c>
      <c r="BB779" s="46" t="str">
        <f>TRIM(Table1[[#This Row],[Vendor ID]])</f>
        <v/>
      </c>
      <c r="BC779">
        <f>IF(Table1[[#This Row],[Reference Number]]=Q778,BC778,BC778+1)</f>
        <v>2</v>
      </c>
    </row>
    <row r="780" spans="1:55" ht="11.25" hidden="1" customHeight="1">
      <c r="A780" s="1"/>
      <c r="B780" s="88" t="str">
        <f>IF(Table1[[#This Row],[Posting Date]]&lt;&gt;"",IF(Table1[[#This Row],[Reference Number]]=Q779,B779+1,1),"")</f>
        <v/>
      </c>
      <c r="C780" s="61"/>
      <c r="D780" s="61"/>
      <c r="E780" s="218"/>
      <c r="F780" s="143" t="str">
        <f>IFERROR(IF(VLOOKUP(Table1[[#This Row],[Budget Code Description]],Dimentions!$X$6:$AC$132,2,FALSE)="","",VLOOKUP(Table1[[#This Row],[Budget Code Description]],Dimentions!$X$6:$AC$132,2,FALSE)),"")</f>
        <v/>
      </c>
      <c r="G780" s="143" t="str">
        <f>IFERROR(VLOOKUP(Table1[[#This Row],[Budget Code Description]],Dimentions!$X$6:$AC$132,3,FALSE),"")</f>
        <v/>
      </c>
      <c r="H780" s="64" t="str">
        <f>IFERROR(VLOOKUP(Table1[[#This Row],[Account]],Dimentions!$S$6:$V$233,2,FALSE),"")</f>
        <v/>
      </c>
      <c r="I780" s="62">
        <f>_xlfn.NUMBERVALUE(LEFT(Table1[[#This Row],[Account]],1))</f>
        <v>0</v>
      </c>
      <c r="J780" s="62" t="str">
        <f>IFERROR(VLOOKUP(Table1[[#This Row],[Budget Code Description]],Table6[#All],7,FALSE),"")</f>
        <v/>
      </c>
      <c r="K780" s="143" t="str">
        <f>IFERROR(VLOOKUP(Table1[[#This Row],[Budget Code Description]],Table6[#All],8,FALSE),"")</f>
        <v/>
      </c>
      <c r="L780" s="63"/>
      <c r="M780" s="65" t="str">
        <f>IFERROR(VLOOKUP(Table1[[#This Row],[Staff ID]],Table2[],2,FALSE),"")</f>
        <v/>
      </c>
      <c r="N780" s="211" t="str">
        <f>IFERROR(IF(VLOOKUP(Table1[[#This Row],[Budget Code Description]],Dimentions!$X$6:$AC$97,4,FALSE)="","",VLOOKUP(Table1[[#This Row],[Budget Code Description]],Dimentions!$X$6:$AC$97,4,FALSE)),"")</f>
        <v/>
      </c>
      <c r="O780" s="65" t="str">
        <f>IFERROR(VLOOKUP(Table1[[#This Row],[Vendor ID]],Table549[],2,FALSE),"")</f>
        <v/>
      </c>
      <c r="P780" s="63"/>
      <c r="Q780" s="143" t="str">
        <f>IF(Table1[[#This Row],[Posting Date]]&lt;&gt;"",$D$9,"")</f>
        <v/>
      </c>
      <c r="R780" s="159" t="str">
        <f>IF(Table1[[#This Row],[Posting Date]]&lt;&gt;"",$D$10,"")</f>
        <v/>
      </c>
      <c r="S780" s="66"/>
      <c r="T780" s="63"/>
      <c r="U780" s="67"/>
      <c r="V780" s="67"/>
      <c r="W780" s="67" t="str">
        <f t="shared" si="12"/>
        <v/>
      </c>
      <c r="X780" s="161" t="str">
        <f>IF(E780="","",(IF(Table1[[#This Row],[Cur]]="USD",Table1[[#This Row],[Cur_Amount Debit]],Table1[[#This Row],[Cur_Amount Debit]]/Table1[[#This Row],[Exchange Rate]])))</f>
        <v/>
      </c>
      <c r="Y780" s="161" t="str">
        <f>IF(E780="","",(IF(Table1[[#This Row],[Cur]]="USD",Table1[[#This Row],[Cur_Amount Credit]],Table1[[#This Row],[Cur_Amount Credit]]/ExchangeRate)))</f>
        <v/>
      </c>
      <c r="Z780" s="203" t="str">
        <f>IF(E780="","",(Table1[[#This Row],[Debit USD]]-Table1[[#This Row],[Credit USD]]))</f>
        <v/>
      </c>
      <c r="AA780" s="122"/>
      <c r="AB780" s="1"/>
      <c r="AC780" s="15"/>
      <c r="AD780" s="15" t="str">
        <f>IF(AND(OR(Table1[[#This Row],[Account]]="15030",Table1[[#This Row],[Account]]="15035",Table1[[#This Row],[Account]]="20150"),Table1[[#This Row],[Vendor ID]]=""),1,"")</f>
        <v/>
      </c>
      <c r="AE780" s="15"/>
      <c r="AF780" s="15"/>
      <c r="AG780" s="15"/>
      <c r="AH780" s="46" t="str">
        <f>IF(Table1[[#This Row],[Posting Date]]&lt;&gt;"","GJ-"&amp;CountryID,"")</f>
        <v/>
      </c>
      <c r="AI780" s="59" t="str">
        <f>IF(Table1[[#This Row],[Posting Date]]&lt;&gt;"",Table1[[#This Row],[Posting Date]],"")</f>
        <v/>
      </c>
      <c r="AJ780" s="46"/>
      <c r="AK780" s="46" t="str">
        <f>IF(Table1[[#This Row],[Description]]&lt;&gt;"",Table1[[#This Row],[Description]],"")</f>
        <v/>
      </c>
      <c r="AL780" s="46" t="str">
        <f>IF(Table1[[#This Row],[Posting Date]]&lt;&gt;"",Table1[[#This Row],[Reference Number]],"")</f>
        <v/>
      </c>
      <c r="AM780" s="46" t="str">
        <f>TRIM(Table1[[#This Row],[Line '#]])</f>
        <v/>
      </c>
      <c r="AN780" s="46" t="str">
        <f>TRIM(Table1[[#This Row],[Account]])</f>
        <v/>
      </c>
      <c r="AO780" s="46" t="str">
        <f>IF(Table1[[#This Row],[Posting Date]]&lt;&gt;"",$D$5,"")</f>
        <v/>
      </c>
      <c r="AP780" s="46" t="str">
        <f>TRIM(Table1[[#This Row],[Departments-Prgrams]])</f>
        <v/>
      </c>
      <c r="AQ780" s="46" t="str">
        <f>TRIM(Table1[[#This Row],[Grant]])</f>
        <v/>
      </c>
      <c r="AR780" s="46" t="str">
        <f>TRIM(Table1[[#This Row],[Staff ID]])</f>
        <v/>
      </c>
      <c r="AS780" s="46" t="str">
        <f>IF(TRIM(Table1[[#This Row],[Budget Code]])=0,"",TRIM(Table1[[#This Row],[Budget Code]]))</f>
        <v/>
      </c>
      <c r="AT780" s="46" t="str">
        <f>IF(Table1[[#This Row],[Line Description]]&lt;&gt;"",Table1[[#This Row],[Line Description]],"")</f>
        <v/>
      </c>
      <c r="AU780" s="46" t="str">
        <f>IF(Table1[[#This Row],[Cur_Amount Debit]]&gt;0,ROUND(Table1[[#This Row],[Cur_Amount Debit]],2),"")</f>
        <v/>
      </c>
      <c r="AV780" s="46" t="str">
        <f>IF(Table1[[#This Row],[Cur_Amount Credit]]&gt;0,ROUND(Table1[[#This Row],[Cur_Amount Credit]],2),"")</f>
        <v/>
      </c>
      <c r="AW780" s="46" t="str">
        <f>LEFT(Table1[[#This Row],[Cur]],3)</f>
        <v/>
      </c>
      <c r="AX780" s="59"/>
      <c r="AY780" s="46"/>
      <c r="AZ780" s="46" t="str">
        <f>IF(Table1[[#This Row],[Cur]]&lt;&gt;"",IF(Table1[[#This Row],[Cur]]="USD","",ExchangeRate),"")</f>
        <v/>
      </c>
      <c r="BA780" s="46" t="str">
        <f>IF(Table1[[#This Row],[Grant]]&lt;&gt;"",VLOOKUP(Table1[[#This Row],[Grant]],Grants!B:D,3),"")</f>
        <v/>
      </c>
      <c r="BB780" s="46" t="str">
        <f>TRIM(Table1[[#This Row],[Vendor ID]])</f>
        <v/>
      </c>
      <c r="BC780">
        <f>IF(Table1[[#This Row],[Reference Number]]=Q779,BC779,BC779+1)</f>
        <v>2</v>
      </c>
    </row>
    <row r="781" spans="1:55" ht="11.25" hidden="1" customHeight="1">
      <c r="A781" s="1"/>
      <c r="B781" s="88" t="str">
        <f>IF(Table1[[#This Row],[Posting Date]]&lt;&gt;"",IF(Table1[[#This Row],[Reference Number]]=Q780,B780+1,1),"")</f>
        <v/>
      </c>
      <c r="C781" s="61"/>
      <c r="D781" s="61"/>
      <c r="E781" s="218"/>
      <c r="F781" s="143" t="str">
        <f>IFERROR(IF(VLOOKUP(Table1[[#This Row],[Budget Code Description]],Dimentions!$X$6:$AC$132,2,FALSE)="","",VLOOKUP(Table1[[#This Row],[Budget Code Description]],Dimentions!$X$6:$AC$132,2,FALSE)),"")</f>
        <v/>
      </c>
      <c r="G781" s="143" t="str">
        <f>IFERROR(VLOOKUP(Table1[[#This Row],[Budget Code Description]],Dimentions!$X$6:$AC$132,3,FALSE),"")</f>
        <v/>
      </c>
      <c r="H781" s="64" t="str">
        <f>IFERROR(VLOOKUP(Table1[[#This Row],[Account]],Dimentions!$S$6:$V$233,2,FALSE),"")</f>
        <v/>
      </c>
      <c r="I781" s="62">
        <f>_xlfn.NUMBERVALUE(LEFT(Table1[[#This Row],[Account]],1))</f>
        <v>0</v>
      </c>
      <c r="J781" s="62" t="str">
        <f>IFERROR(VLOOKUP(Table1[[#This Row],[Budget Code Description]],Table6[#All],7,FALSE),"")</f>
        <v/>
      </c>
      <c r="K781" s="143" t="str">
        <f>IFERROR(VLOOKUP(Table1[[#This Row],[Budget Code Description]],Table6[#All],8,FALSE),"")</f>
        <v/>
      </c>
      <c r="L781" s="63"/>
      <c r="M781" s="65" t="str">
        <f>IFERROR(VLOOKUP(Table1[[#This Row],[Staff ID]],Table2[],2,FALSE),"")</f>
        <v/>
      </c>
      <c r="N781" s="211" t="str">
        <f>IFERROR(IF(VLOOKUP(Table1[[#This Row],[Budget Code Description]],Dimentions!$X$6:$AC$97,4,FALSE)="","",VLOOKUP(Table1[[#This Row],[Budget Code Description]],Dimentions!$X$6:$AC$97,4,FALSE)),"")</f>
        <v/>
      </c>
      <c r="O781" s="65" t="str">
        <f>IFERROR(VLOOKUP(Table1[[#This Row],[Vendor ID]],Table549[],2,FALSE),"")</f>
        <v/>
      </c>
      <c r="P781" s="63"/>
      <c r="Q781" s="143" t="str">
        <f>IF(Table1[[#This Row],[Posting Date]]&lt;&gt;"",$D$9,"")</f>
        <v/>
      </c>
      <c r="R781" s="159" t="str">
        <f>IF(Table1[[#This Row],[Posting Date]]&lt;&gt;"",$D$10,"")</f>
        <v/>
      </c>
      <c r="S781" s="66"/>
      <c r="T781" s="63"/>
      <c r="U781" s="67"/>
      <c r="V781" s="67"/>
      <c r="W781" s="67" t="str">
        <f t="shared" si="12"/>
        <v/>
      </c>
      <c r="X781" s="161" t="str">
        <f>IF(E781="","",(IF(Table1[[#This Row],[Cur]]="USD",Table1[[#This Row],[Cur_Amount Debit]],Table1[[#This Row],[Cur_Amount Debit]]/Table1[[#This Row],[Exchange Rate]])))</f>
        <v/>
      </c>
      <c r="Y781" s="161" t="str">
        <f>IF(E781="","",(IF(Table1[[#This Row],[Cur]]="USD",Table1[[#This Row],[Cur_Amount Credit]],Table1[[#This Row],[Cur_Amount Credit]]/ExchangeRate)))</f>
        <v/>
      </c>
      <c r="Z781" s="203" t="str">
        <f>IF(E781="","",(Table1[[#This Row],[Debit USD]]-Table1[[#This Row],[Credit USD]]))</f>
        <v/>
      </c>
      <c r="AA781" s="122"/>
      <c r="AB781" s="1"/>
      <c r="AC781" s="15"/>
      <c r="AD781" s="15" t="str">
        <f>IF(AND(OR(Table1[[#This Row],[Account]]="15030",Table1[[#This Row],[Account]]="15035",Table1[[#This Row],[Account]]="20150"),Table1[[#This Row],[Vendor ID]]=""),1,"")</f>
        <v/>
      </c>
      <c r="AE781" s="15"/>
      <c r="AF781" s="15"/>
      <c r="AG781" s="15"/>
      <c r="AH781" s="46" t="str">
        <f>IF(Table1[[#This Row],[Posting Date]]&lt;&gt;"","GJ-"&amp;CountryID,"")</f>
        <v/>
      </c>
      <c r="AI781" s="59" t="str">
        <f>IF(Table1[[#This Row],[Posting Date]]&lt;&gt;"",Table1[[#This Row],[Posting Date]],"")</f>
        <v/>
      </c>
      <c r="AJ781" s="46"/>
      <c r="AK781" s="46" t="str">
        <f>IF(Table1[[#This Row],[Description]]&lt;&gt;"",Table1[[#This Row],[Description]],"")</f>
        <v/>
      </c>
      <c r="AL781" s="46" t="str">
        <f>IF(Table1[[#This Row],[Posting Date]]&lt;&gt;"",Table1[[#This Row],[Reference Number]],"")</f>
        <v/>
      </c>
      <c r="AM781" s="46" t="str">
        <f>TRIM(Table1[[#This Row],[Line '#]])</f>
        <v/>
      </c>
      <c r="AN781" s="46" t="str">
        <f>TRIM(Table1[[#This Row],[Account]])</f>
        <v/>
      </c>
      <c r="AO781" s="46" t="str">
        <f>IF(Table1[[#This Row],[Posting Date]]&lt;&gt;"",$D$5,"")</f>
        <v/>
      </c>
      <c r="AP781" s="46" t="str">
        <f>TRIM(Table1[[#This Row],[Departments-Prgrams]])</f>
        <v/>
      </c>
      <c r="AQ781" s="46" t="str">
        <f>TRIM(Table1[[#This Row],[Grant]])</f>
        <v/>
      </c>
      <c r="AR781" s="46" t="str">
        <f>TRIM(Table1[[#This Row],[Staff ID]])</f>
        <v/>
      </c>
      <c r="AS781" s="46" t="str">
        <f>IF(TRIM(Table1[[#This Row],[Budget Code]])=0,"",TRIM(Table1[[#This Row],[Budget Code]]))</f>
        <v/>
      </c>
      <c r="AT781" s="46" t="str">
        <f>IF(Table1[[#This Row],[Line Description]]&lt;&gt;"",Table1[[#This Row],[Line Description]],"")</f>
        <v/>
      </c>
      <c r="AU781" s="46" t="str">
        <f>IF(Table1[[#This Row],[Cur_Amount Debit]]&gt;0,ROUND(Table1[[#This Row],[Cur_Amount Debit]],2),"")</f>
        <v/>
      </c>
      <c r="AV781" s="46" t="str">
        <f>IF(Table1[[#This Row],[Cur_Amount Credit]]&gt;0,ROUND(Table1[[#This Row],[Cur_Amount Credit]],2),"")</f>
        <v/>
      </c>
      <c r="AW781" s="46" t="str">
        <f>LEFT(Table1[[#This Row],[Cur]],3)</f>
        <v/>
      </c>
      <c r="AX781" s="59"/>
      <c r="AY781" s="46"/>
      <c r="AZ781" s="46" t="str">
        <f>IF(Table1[[#This Row],[Cur]]&lt;&gt;"",IF(Table1[[#This Row],[Cur]]="USD","",ExchangeRate),"")</f>
        <v/>
      </c>
      <c r="BA781" s="46" t="str">
        <f>IF(Table1[[#This Row],[Grant]]&lt;&gt;"",VLOOKUP(Table1[[#This Row],[Grant]],Grants!B:D,3),"")</f>
        <v/>
      </c>
      <c r="BB781" s="46" t="str">
        <f>TRIM(Table1[[#This Row],[Vendor ID]])</f>
        <v/>
      </c>
      <c r="BC781">
        <f>IF(Table1[[#This Row],[Reference Number]]=Q780,BC780,BC780+1)</f>
        <v>2</v>
      </c>
    </row>
    <row r="782" spans="1:55" ht="11.25" hidden="1" customHeight="1">
      <c r="A782" s="1"/>
      <c r="B782" s="88" t="str">
        <f>IF(Table1[[#This Row],[Posting Date]]&lt;&gt;"",IF(Table1[[#This Row],[Reference Number]]=Q781,B781+1,1),"")</f>
        <v/>
      </c>
      <c r="C782" s="61"/>
      <c r="D782" s="61"/>
      <c r="E782" s="218"/>
      <c r="F782" s="143" t="str">
        <f>IFERROR(IF(VLOOKUP(Table1[[#This Row],[Budget Code Description]],Dimentions!$X$6:$AC$132,2,FALSE)="","",VLOOKUP(Table1[[#This Row],[Budget Code Description]],Dimentions!$X$6:$AC$132,2,FALSE)),"")</f>
        <v/>
      </c>
      <c r="G782" s="143" t="str">
        <f>IFERROR(VLOOKUP(Table1[[#This Row],[Budget Code Description]],Dimentions!$X$6:$AC$132,3,FALSE),"")</f>
        <v/>
      </c>
      <c r="H782" s="64" t="str">
        <f>IFERROR(VLOOKUP(Table1[[#This Row],[Account]],Dimentions!$S$6:$V$233,2,FALSE),"")</f>
        <v/>
      </c>
      <c r="I782" s="62">
        <f>_xlfn.NUMBERVALUE(LEFT(Table1[[#This Row],[Account]],1))</f>
        <v>0</v>
      </c>
      <c r="J782" s="62" t="str">
        <f>IFERROR(VLOOKUP(Table1[[#This Row],[Budget Code Description]],Table6[#All],7,FALSE),"")</f>
        <v/>
      </c>
      <c r="K782" s="143" t="str">
        <f>IFERROR(VLOOKUP(Table1[[#This Row],[Budget Code Description]],Table6[#All],8,FALSE),"")</f>
        <v/>
      </c>
      <c r="L782" s="63"/>
      <c r="M782" s="65" t="str">
        <f>IFERROR(VLOOKUP(Table1[[#This Row],[Staff ID]],Table2[],2,FALSE),"")</f>
        <v/>
      </c>
      <c r="N782" s="211" t="str">
        <f>IFERROR(IF(VLOOKUP(Table1[[#This Row],[Budget Code Description]],Dimentions!$X$6:$AC$97,4,FALSE)="","",VLOOKUP(Table1[[#This Row],[Budget Code Description]],Dimentions!$X$6:$AC$97,4,FALSE)),"")</f>
        <v/>
      </c>
      <c r="O782" s="65" t="str">
        <f>IFERROR(VLOOKUP(Table1[[#This Row],[Vendor ID]],Table549[],2,FALSE),"")</f>
        <v/>
      </c>
      <c r="P782" s="63"/>
      <c r="Q782" s="143" t="str">
        <f>IF(Table1[[#This Row],[Posting Date]]&lt;&gt;"",$D$9,"")</f>
        <v/>
      </c>
      <c r="R782" s="159" t="str">
        <f>IF(Table1[[#This Row],[Posting Date]]&lt;&gt;"",$D$10,"")</f>
        <v/>
      </c>
      <c r="S782" s="66"/>
      <c r="T782" s="63"/>
      <c r="U782" s="67"/>
      <c r="V782" s="67"/>
      <c r="W782" s="67" t="str">
        <f t="shared" si="12"/>
        <v/>
      </c>
      <c r="X782" s="161" t="str">
        <f>IF(E782="","",(IF(Table1[[#This Row],[Cur]]="USD",Table1[[#This Row],[Cur_Amount Debit]],Table1[[#This Row],[Cur_Amount Debit]]/Table1[[#This Row],[Exchange Rate]])))</f>
        <v/>
      </c>
      <c r="Y782" s="161" t="str">
        <f>IF(E782="","",(IF(Table1[[#This Row],[Cur]]="USD",Table1[[#This Row],[Cur_Amount Credit]],Table1[[#This Row],[Cur_Amount Credit]]/ExchangeRate)))</f>
        <v/>
      </c>
      <c r="Z782" s="203" t="str">
        <f>IF(E782="","",(Table1[[#This Row],[Debit USD]]-Table1[[#This Row],[Credit USD]]))</f>
        <v/>
      </c>
      <c r="AA782" s="122"/>
      <c r="AB782" s="1"/>
      <c r="AC782" s="15"/>
      <c r="AD782" s="15" t="str">
        <f>IF(AND(OR(Table1[[#This Row],[Account]]="15030",Table1[[#This Row],[Account]]="15035",Table1[[#This Row],[Account]]="20150"),Table1[[#This Row],[Vendor ID]]=""),1,"")</f>
        <v/>
      </c>
      <c r="AE782" s="15"/>
      <c r="AF782" s="15"/>
      <c r="AG782" s="15"/>
      <c r="AH782" s="46" t="str">
        <f>IF(Table1[[#This Row],[Posting Date]]&lt;&gt;"","GJ-"&amp;CountryID,"")</f>
        <v/>
      </c>
      <c r="AI782" s="59" t="str">
        <f>IF(Table1[[#This Row],[Posting Date]]&lt;&gt;"",Table1[[#This Row],[Posting Date]],"")</f>
        <v/>
      </c>
      <c r="AJ782" s="46"/>
      <c r="AK782" s="46" t="str">
        <f>IF(Table1[[#This Row],[Description]]&lt;&gt;"",Table1[[#This Row],[Description]],"")</f>
        <v/>
      </c>
      <c r="AL782" s="46" t="str">
        <f>IF(Table1[[#This Row],[Posting Date]]&lt;&gt;"",Table1[[#This Row],[Reference Number]],"")</f>
        <v/>
      </c>
      <c r="AM782" s="46" t="str">
        <f>TRIM(Table1[[#This Row],[Line '#]])</f>
        <v/>
      </c>
      <c r="AN782" s="46" t="str">
        <f>TRIM(Table1[[#This Row],[Account]])</f>
        <v/>
      </c>
      <c r="AO782" s="46" t="str">
        <f>IF(Table1[[#This Row],[Posting Date]]&lt;&gt;"",$D$5,"")</f>
        <v/>
      </c>
      <c r="AP782" s="46" t="str">
        <f>TRIM(Table1[[#This Row],[Departments-Prgrams]])</f>
        <v/>
      </c>
      <c r="AQ782" s="46" t="str">
        <f>TRIM(Table1[[#This Row],[Grant]])</f>
        <v/>
      </c>
      <c r="AR782" s="46" t="str">
        <f>TRIM(Table1[[#This Row],[Staff ID]])</f>
        <v/>
      </c>
      <c r="AS782" s="46" t="str">
        <f>IF(TRIM(Table1[[#This Row],[Budget Code]])=0,"",TRIM(Table1[[#This Row],[Budget Code]]))</f>
        <v/>
      </c>
      <c r="AT782" s="46" t="str">
        <f>IF(Table1[[#This Row],[Line Description]]&lt;&gt;"",Table1[[#This Row],[Line Description]],"")</f>
        <v/>
      </c>
      <c r="AU782" s="46" t="str">
        <f>IF(Table1[[#This Row],[Cur_Amount Debit]]&gt;0,ROUND(Table1[[#This Row],[Cur_Amount Debit]],2),"")</f>
        <v/>
      </c>
      <c r="AV782" s="46" t="str">
        <f>IF(Table1[[#This Row],[Cur_Amount Credit]]&gt;0,ROUND(Table1[[#This Row],[Cur_Amount Credit]],2),"")</f>
        <v/>
      </c>
      <c r="AW782" s="46" t="str">
        <f>LEFT(Table1[[#This Row],[Cur]],3)</f>
        <v/>
      </c>
      <c r="AX782" s="59"/>
      <c r="AY782" s="46"/>
      <c r="AZ782" s="46" t="str">
        <f>IF(Table1[[#This Row],[Cur]]&lt;&gt;"",IF(Table1[[#This Row],[Cur]]="USD","",ExchangeRate),"")</f>
        <v/>
      </c>
      <c r="BA782" s="46" t="str">
        <f>IF(Table1[[#This Row],[Grant]]&lt;&gt;"",VLOOKUP(Table1[[#This Row],[Grant]],Grants!B:D,3),"")</f>
        <v/>
      </c>
      <c r="BB782" s="46" t="str">
        <f>TRIM(Table1[[#This Row],[Vendor ID]])</f>
        <v/>
      </c>
      <c r="BC782">
        <f>IF(Table1[[#This Row],[Reference Number]]=Q781,BC781,BC781+1)</f>
        <v>2</v>
      </c>
    </row>
    <row r="783" spans="1:55" ht="11.25" hidden="1" customHeight="1">
      <c r="A783" s="1"/>
      <c r="B783" s="88" t="str">
        <f>IF(Table1[[#This Row],[Posting Date]]&lt;&gt;"",IF(Table1[[#This Row],[Reference Number]]=Q782,B782+1,1),"")</f>
        <v/>
      </c>
      <c r="C783" s="61"/>
      <c r="D783" s="61"/>
      <c r="E783" s="218"/>
      <c r="F783" s="143" t="str">
        <f>IFERROR(IF(VLOOKUP(Table1[[#This Row],[Budget Code Description]],Dimentions!$X$6:$AC$132,2,FALSE)="","",VLOOKUP(Table1[[#This Row],[Budget Code Description]],Dimentions!$X$6:$AC$132,2,FALSE)),"")</f>
        <v/>
      </c>
      <c r="G783" s="143" t="str">
        <f>IFERROR(VLOOKUP(Table1[[#This Row],[Budget Code Description]],Dimentions!$X$6:$AC$132,3,FALSE),"")</f>
        <v/>
      </c>
      <c r="H783" s="64" t="str">
        <f>IFERROR(VLOOKUP(Table1[[#This Row],[Account]],Dimentions!$S$6:$V$233,2,FALSE),"")</f>
        <v/>
      </c>
      <c r="I783" s="62">
        <f>_xlfn.NUMBERVALUE(LEFT(Table1[[#This Row],[Account]],1))</f>
        <v>0</v>
      </c>
      <c r="J783" s="62" t="str">
        <f>IFERROR(VLOOKUP(Table1[[#This Row],[Budget Code Description]],Table6[#All],7,FALSE),"")</f>
        <v/>
      </c>
      <c r="K783" s="143" t="str">
        <f>IFERROR(VLOOKUP(Table1[[#This Row],[Budget Code Description]],Table6[#All],8,FALSE),"")</f>
        <v/>
      </c>
      <c r="L783" s="63"/>
      <c r="M783" s="65" t="str">
        <f>IFERROR(VLOOKUP(Table1[[#This Row],[Staff ID]],Table2[],2,FALSE),"")</f>
        <v/>
      </c>
      <c r="N783" s="211" t="str">
        <f>IFERROR(IF(VLOOKUP(Table1[[#This Row],[Budget Code Description]],Dimentions!$X$6:$AC$97,4,FALSE)="","",VLOOKUP(Table1[[#This Row],[Budget Code Description]],Dimentions!$X$6:$AC$97,4,FALSE)),"")</f>
        <v/>
      </c>
      <c r="O783" s="65" t="str">
        <f>IFERROR(VLOOKUP(Table1[[#This Row],[Vendor ID]],Table549[],2,FALSE),"")</f>
        <v/>
      </c>
      <c r="P783" s="63"/>
      <c r="Q783" s="143" t="str">
        <f>IF(Table1[[#This Row],[Posting Date]]&lt;&gt;"",$D$9,"")</f>
        <v/>
      </c>
      <c r="R783" s="159" t="str">
        <f>IF(Table1[[#This Row],[Posting Date]]&lt;&gt;"",$D$10,"")</f>
        <v/>
      </c>
      <c r="S783" s="66"/>
      <c r="T783" s="63"/>
      <c r="U783" s="67"/>
      <c r="V783" s="67"/>
      <c r="W783" s="67" t="str">
        <f t="shared" si="12"/>
        <v/>
      </c>
      <c r="X783" s="161" t="str">
        <f>IF(E783="","",(IF(Table1[[#This Row],[Cur]]="USD",Table1[[#This Row],[Cur_Amount Debit]],Table1[[#This Row],[Cur_Amount Debit]]/Table1[[#This Row],[Exchange Rate]])))</f>
        <v/>
      </c>
      <c r="Y783" s="161" t="str">
        <f>IF(E783="","",(IF(Table1[[#This Row],[Cur]]="USD",Table1[[#This Row],[Cur_Amount Credit]],Table1[[#This Row],[Cur_Amount Credit]]/ExchangeRate)))</f>
        <v/>
      </c>
      <c r="Z783" s="203" t="str">
        <f>IF(E783="","",(Table1[[#This Row],[Debit USD]]-Table1[[#This Row],[Credit USD]]))</f>
        <v/>
      </c>
      <c r="AA783" s="122"/>
      <c r="AB783" s="1"/>
      <c r="AC783" s="15"/>
      <c r="AD783" s="15" t="str">
        <f>IF(AND(OR(Table1[[#This Row],[Account]]="15030",Table1[[#This Row],[Account]]="15035",Table1[[#This Row],[Account]]="20150"),Table1[[#This Row],[Vendor ID]]=""),1,"")</f>
        <v/>
      </c>
      <c r="AE783" s="15"/>
      <c r="AF783" s="15"/>
      <c r="AG783" s="15"/>
      <c r="AH783" s="46" t="str">
        <f>IF(Table1[[#This Row],[Posting Date]]&lt;&gt;"","GJ-"&amp;CountryID,"")</f>
        <v/>
      </c>
      <c r="AI783" s="59" t="str">
        <f>IF(Table1[[#This Row],[Posting Date]]&lt;&gt;"",Table1[[#This Row],[Posting Date]],"")</f>
        <v/>
      </c>
      <c r="AJ783" s="46"/>
      <c r="AK783" s="46" t="str">
        <f>IF(Table1[[#This Row],[Description]]&lt;&gt;"",Table1[[#This Row],[Description]],"")</f>
        <v/>
      </c>
      <c r="AL783" s="46" t="str">
        <f>IF(Table1[[#This Row],[Posting Date]]&lt;&gt;"",Table1[[#This Row],[Reference Number]],"")</f>
        <v/>
      </c>
      <c r="AM783" s="46" t="str">
        <f>TRIM(Table1[[#This Row],[Line '#]])</f>
        <v/>
      </c>
      <c r="AN783" s="46" t="str">
        <f>TRIM(Table1[[#This Row],[Account]])</f>
        <v/>
      </c>
      <c r="AO783" s="46" t="str">
        <f>IF(Table1[[#This Row],[Posting Date]]&lt;&gt;"",$D$5,"")</f>
        <v/>
      </c>
      <c r="AP783" s="46" t="str">
        <f>TRIM(Table1[[#This Row],[Departments-Prgrams]])</f>
        <v/>
      </c>
      <c r="AQ783" s="46" t="str">
        <f>TRIM(Table1[[#This Row],[Grant]])</f>
        <v/>
      </c>
      <c r="AR783" s="46" t="str">
        <f>TRIM(Table1[[#This Row],[Staff ID]])</f>
        <v/>
      </c>
      <c r="AS783" s="46" t="str">
        <f>IF(TRIM(Table1[[#This Row],[Budget Code]])=0,"",TRIM(Table1[[#This Row],[Budget Code]]))</f>
        <v/>
      </c>
      <c r="AT783" s="46" t="str">
        <f>IF(Table1[[#This Row],[Line Description]]&lt;&gt;"",Table1[[#This Row],[Line Description]],"")</f>
        <v/>
      </c>
      <c r="AU783" s="46" t="str">
        <f>IF(Table1[[#This Row],[Cur_Amount Debit]]&gt;0,ROUND(Table1[[#This Row],[Cur_Amount Debit]],2),"")</f>
        <v/>
      </c>
      <c r="AV783" s="46" t="str">
        <f>IF(Table1[[#This Row],[Cur_Amount Credit]]&gt;0,ROUND(Table1[[#This Row],[Cur_Amount Credit]],2),"")</f>
        <v/>
      </c>
      <c r="AW783" s="46" t="str">
        <f>LEFT(Table1[[#This Row],[Cur]],3)</f>
        <v/>
      </c>
      <c r="AX783" s="59"/>
      <c r="AY783" s="46"/>
      <c r="AZ783" s="46" t="str">
        <f>IF(Table1[[#This Row],[Cur]]&lt;&gt;"",IF(Table1[[#This Row],[Cur]]="USD","",ExchangeRate),"")</f>
        <v/>
      </c>
      <c r="BA783" s="46" t="str">
        <f>IF(Table1[[#This Row],[Grant]]&lt;&gt;"",VLOOKUP(Table1[[#This Row],[Grant]],Grants!B:D,3),"")</f>
        <v/>
      </c>
      <c r="BB783" s="46" t="str">
        <f>TRIM(Table1[[#This Row],[Vendor ID]])</f>
        <v/>
      </c>
      <c r="BC783">
        <f>IF(Table1[[#This Row],[Reference Number]]=Q782,BC782,BC782+1)</f>
        <v>2</v>
      </c>
    </row>
    <row r="784" spans="1:55" ht="11.25" hidden="1" customHeight="1">
      <c r="A784" s="1"/>
      <c r="B784" s="88" t="str">
        <f>IF(Table1[[#This Row],[Posting Date]]&lt;&gt;"",IF(Table1[[#This Row],[Reference Number]]=Q783,B783+1,1),"")</f>
        <v/>
      </c>
      <c r="C784" s="61"/>
      <c r="D784" s="61"/>
      <c r="E784" s="218"/>
      <c r="F784" s="143" t="str">
        <f>IFERROR(IF(VLOOKUP(Table1[[#This Row],[Budget Code Description]],Dimentions!$X$6:$AC$132,2,FALSE)="","",VLOOKUP(Table1[[#This Row],[Budget Code Description]],Dimentions!$X$6:$AC$132,2,FALSE)),"")</f>
        <v/>
      </c>
      <c r="G784" s="143" t="str">
        <f>IFERROR(VLOOKUP(Table1[[#This Row],[Budget Code Description]],Dimentions!$X$6:$AC$132,3,FALSE),"")</f>
        <v/>
      </c>
      <c r="H784" s="64" t="str">
        <f>IFERROR(VLOOKUP(Table1[[#This Row],[Account]],Dimentions!$S$6:$V$233,2,FALSE),"")</f>
        <v/>
      </c>
      <c r="I784" s="62">
        <f>_xlfn.NUMBERVALUE(LEFT(Table1[[#This Row],[Account]],1))</f>
        <v>0</v>
      </c>
      <c r="J784" s="62" t="str">
        <f>IFERROR(VLOOKUP(Table1[[#This Row],[Budget Code Description]],Table6[#All],7,FALSE),"")</f>
        <v/>
      </c>
      <c r="K784" s="143" t="str">
        <f>IFERROR(VLOOKUP(Table1[[#This Row],[Budget Code Description]],Table6[#All],8,FALSE),"")</f>
        <v/>
      </c>
      <c r="L784" s="63"/>
      <c r="M784" s="65" t="str">
        <f>IFERROR(VLOOKUP(Table1[[#This Row],[Staff ID]],Table2[],2,FALSE),"")</f>
        <v/>
      </c>
      <c r="N784" s="211" t="str">
        <f>IFERROR(IF(VLOOKUP(Table1[[#This Row],[Budget Code Description]],Dimentions!$X$6:$AC$97,4,FALSE)="","",VLOOKUP(Table1[[#This Row],[Budget Code Description]],Dimentions!$X$6:$AC$97,4,FALSE)),"")</f>
        <v/>
      </c>
      <c r="O784" s="65" t="str">
        <f>IFERROR(VLOOKUP(Table1[[#This Row],[Vendor ID]],Table549[],2,FALSE),"")</f>
        <v/>
      </c>
      <c r="P784" s="63"/>
      <c r="Q784" s="143" t="str">
        <f>IF(Table1[[#This Row],[Posting Date]]&lt;&gt;"",$D$9,"")</f>
        <v/>
      </c>
      <c r="R784" s="159" t="str">
        <f>IF(Table1[[#This Row],[Posting Date]]&lt;&gt;"",$D$10,"")</f>
        <v/>
      </c>
      <c r="S784" s="66"/>
      <c r="T784" s="63"/>
      <c r="U784" s="67"/>
      <c r="V784" s="67"/>
      <c r="W784" s="67" t="str">
        <f t="shared" si="12"/>
        <v/>
      </c>
      <c r="X784" s="161" t="str">
        <f>IF(E784="","",(IF(Table1[[#This Row],[Cur]]="USD",Table1[[#This Row],[Cur_Amount Debit]],Table1[[#This Row],[Cur_Amount Debit]]/Table1[[#This Row],[Exchange Rate]])))</f>
        <v/>
      </c>
      <c r="Y784" s="161" t="str">
        <f>IF(E784="","",(IF(Table1[[#This Row],[Cur]]="USD",Table1[[#This Row],[Cur_Amount Credit]],Table1[[#This Row],[Cur_Amount Credit]]/ExchangeRate)))</f>
        <v/>
      </c>
      <c r="Z784" s="203" t="str">
        <f>IF(E784="","",(Table1[[#This Row],[Debit USD]]-Table1[[#This Row],[Credit USD]]))</f>
        <v/>
      </c>
      <c r="AA784" s="122"/>
      <c r="AB784" s="1"/>
      <c r="AC784" s="15"/>
      <c r="AD784" s="15" t="str">
        <f>IF(AND(OR(Table1[[#This Row],[Account]]="15030",Table1[[#This Row],[Account]]="15035",Table1[[#This Row],[Account]]="20150"),Table1[[#This Row],[Vendor ID]]=""),1,"")</f>
        <v/>
      </c>
      <c r="AE784" s="15"/>
      <c r="AF784" s="15"/>
      <c r="AG784" s="15"/>
      <c r="AH784" s="46" t="str">
        <f>IF(Table1[[#This Row],[Posting Date]]&lt;&gt;"","GJ-"&amp;CountryID,"")</f>
        <v/>
      </c>
      <c r="AI784" s="59" t="str">
        <f>IF(Table1[[#This Row],[Posting Date]]&lt;&gt;"",Table1[[#This Row],[Posting Date]],"")</f>
        <v/>
      </c>
      <c r="AJ784" s="46"/>
      <c r="AK784" s="46" t="str">
        <f>IF(Table1[[#This Row],[Description]]&lt;&gt;"",Table1[[#This Row],[Description]],"")</f>
        <v/>
      </c>
      <c r="AL784" s="46" t="str">
        <f>IF(Table1[[#This Row],[Posting Date]]&lt;&gt;"",Table1[[#This Row],[Reference Number]],"")</f>
        <v/>
      </c>
      <c r="AM784" s="46" t="str">
        <f>TRIM(Table1[[#This Row],[Line '#]])</f>
        <v/>
      </c>
      <c r="AN784" s="46" t="str">
        <f>TRIM(Table1[[#This Row],[Account]])</f>
        <v/>
      </c>
      <c r="AO784" s="46" t="str">
        <f>IF(Table1[[#This Row],[Posting Date]]&lt;&gt;"",$D$5,"")</f>
        <v/>
      </c>
      <c r="AP784" s="46" t="str">
        <f>TRIM(Table1[[#This Row],[Departments-Prgrams]])</f>
        <v/>
      </c>
      <c r="AQ784" s="46" t="str">
        <f>TRIM(Table1[[#This Row],[Grant]])</f>
        <v/>
      </c>
      <c r="AR784" s="46" t="str">
        <f>TRIM(Table1[[#This Row],[Staff ID]])</f>
        <v/>
      </c>
      <c r="AS784" s="46" t="str">
        <f>IF(TRIM(Table1[[#This Row],[Budget Code]])=0,"",TRIM(Table1[[#This Row],[Budget Code]]))</f>
        <v/>
      </c>
      <c r="AT784" s="46" t="str">
        <f>IF(Table1[[#This Row],[Line Description]]&lt;&gt;"",Table1[[#This Row],[Line Description]],"")</f>
        <v/>
      </c>
      <c r="AU784" s="46" t="str">
        <f>IF(Table1[[#This Row],[Cur_Amount Debit]]&gt;0,ROUND(Table1[[#This Row],[Cur_Amount Debit]],2),"")</f>
        <v/>
      </c>
      <c r="AV784" s="46" t="str">
        <f>IF(Table1[[#This Row],[Cur_Amount Credit]]&gt;0,ROUND(Table1[[#This Row],[Cur_Amount Credit]],2),"")</f>
        <v/>
      </c>
      <c r="AW784" s="46" t="str">
        <f>LEFT(Table1[[#This Row],[Cur]],3)</f>
        <v/>
      </c>
      <c r="AX784" s="59"/>
      <c r="AY784" s="46"/>
      <c r="AZ784" s="46" t="str">
        <f>IF(Table1[[#This Row],[Cur]]&lt;&gt;"",IF(Table1[[#This Row],[Cur]]="USD","",ExchangeRate),"")</f>
        <v/>
      </c>
      <c r="BA784" s="46" t="str">
        <f>IF(Table1[[#This Row],[Grant]]&lt;&gt;"",VLOOKUP(Table1[[#This Row],[Grant]],Grants!B:D,3),"")</f>
        <v/>
      </c>
      <c r="BB784" s="46" t="str">
        <f>TRIM(Table1[[#This Row],[Vendor ID]])</f>
        <v/>
      </c>
      <c r="BC784">
        <f>IF(Table1[[#This Row],[Reference Number]]=Q783,BC783,BC783+1)</f>
        <v>2</v>
      </c>
    </row>
    <row r="785" spans="1:55" ht="11.25" hidden="1" customHeight="1">
      <c r="A785" s="1"/>
      <c r="B785" s="88" t="str">
        <f>IF(Table1[[#This Row],[Posting Date]]&lt;&gt;"",IF(Table1[[#This Row],[Reference Number]]=Q784,B784+1,1),"")</f>
        <v/>
      </c>
      <c r="C785" s="61"/>
      <c r="D785" s="61"/>
      <c r="E785" s="218"/>
      <c r="F785" s="143" t="str">
        <f>IFERROR(IF(VLOOKUP(Table1[[#This Row],[Budget Code Description]],Dimentions!$X$6:$AC$132,2,FALSE)="","",VLOOKUP(Table1[[#This Row],[Budget Code Description]],Dimentions!$X$6:$AC$132,2,FALSE)),"")</f>
        <v/>
      </c>
      <c r="G785" s="143" t="str">
        <f>IFERROR(VLOOKUP(Table1[[#This Row],[Budget Code Description]],Dimentions!$X$6:$AC$132,3,FALSE),"")</f>
        <v/>
      </c>
      <c r="H785" s="64" t="str">
        <f>IFERROR(VLOOKUP(Table1[[#This Row],[Account]],Dimentions!$S$6:$V$233,2,FALSE),"")</f>
        <v/>
      </c>
      <c r="I785" s="62">
        <f>_xlfn.NUMBERVALUE(LEFT(Table1[[#This Row],[Account]],1))</f>
        <v>0</v>
      </c>
      <c r="J785" s="62" t="str">
        <f>IFERROR(VLOOKUP(Table1[[#This Row],[Budget Code Description]],Table6[#All],7,FALSE),"")</f>
        <v/>
      </c>
      <c r="K785" s="143" t="str">
        <f>IFERROR(VLOOKUP(Table1[[#This Row],[Budget Code Description]],Table6[#All],8,FALSE),"")</f>
        <v/>
      </c>
      <c r="L785" s="63"/>
      <c r="M785" s="65" t="str">
        <f>IFERROR(VLOOKUP(Table1[[#This Row],[Staff ID]],Table2[],2,FALSE),"")</f>
        <v/>
      </c>
      <c r="N785" s="211" t="str">
        <f>IFERROR(IF(VLOOKUP(Table1[[#This Row],[Budget Code Description]],Dimentions!$X$6:$AC$97,4,FALSE)="","",VLOOKUP(Table1[[#This Row],[Budget Code Description]],Dimentions!$X$6:$AC$97,4,FALSE)),"")</f>
        <v/>
      </c>
      <c r="O785" s="65" t="str">
        <f>IFERROR(VLOOKUP(Table1[[#This Row],[Vendor ID]],Table549[],2,FALSE),"")</f>
        <v/>
      </c>
      <c r="P785" s="63"/>
      <c r="Q785" s="143" t="str">
        <f>IF(Table1[[#This Row],[Posting Date]]&lt;&gt;"",$D$9,"")</f>
        <v/>
      </c>
      <c r="R785" s="159" t="str">
        <f>IF(Table1[[#This Row],[Posting Date]]&lt;&gt;"",$D$10,"")</f>
        <v/>
      </c>
      <c r="S785" s="66"/>
      <c r="T785" s="63"/>
      <c r="U785" s="67"/>
      <c r="V785" s="67"/>
      <c r="W785" s="67" t="str">
        <f t="shared" si="12"/>
        <v/>
      </c>
      <c r="X785" s="161" t="str">
        <f>IF(E785="","",(IF(Table1[[#This Row],[Cur]]="USD",Table1[[#This Row],[Cur_Amount Debit]],Table1[[#This Row],[Cur_Amount Debit]]/Table1[[#This Row],[Exchange Rate]])))</f>
        <v/>
      </c>
      <c r="Y785" s="161" t="str">
        <f>IF(E785="","",(IF(Table1[[#This Row],[Cur]]="USD",Table1[[#This Row],[Cur_Amount Credit]],Table1[[#This Row],[Cur_Amount Credit]]/ExchangeRate)))</f>
        <v/>
      </c>
      <c r="Z785" s="203" t="str">
        <f>IF(E785="","",(Table1[[#This Row],[Debit USD]]-Table1[[#This Row],[Credit USD]]))</f>
        <v/>
      </c>
      <c r="AA785" s="122"/>
      <c r="AB785" s="1"/>
      <c r="AC785" s="15"/>
      <c r="AD785" s="15" t="str">
        <f>IF(AND(OR(Table1[[#This Row],[Account]]="15030",Table1[[#This Row],[Account]]="15035",Table1[[#This Row],[Account]]="20150"),Table1[[#This Row],[Vendor ID]]=""),1,"")</f>
        <v/>
      </c>
      <c r="AE785" s="15"/>
      <c r="AF785" s="15"/>
      <c r="AG785" s="15"/>
      <c r="AH785" s="46" t="str">
        <f>IF(Table1[[#This Row],[Posting Date]]&lt;&gt;"","GJ-"&amp;CountryID,"")</f>
        <v/>
      </c>
      <c r="AI785" s="59" t="str">
        <f>IF(Table1[[#This Row],[Posting Date]]&lt;&gt;"",Table1[[#This Row],[Posting Date]],"")</f>
        <v/>
      </c>
      <c r="AJ785" s="46"/>
      <c r="AK785" s="46" t="str">
        <f>IF(Table1[[#This Row],[Description]]&lt;&gt;"",Table1[[#This Row],[Description]],"")</f>
        <v/>
      </c>
      <c r="AL785" s="46" t="str">
        <f>IF(Table1[[#This Row],[Posting Date]]&lt;&gt;"",Table1[[#This Row],[Reference Number]],"")</f>
        <v/>
      </c>
      <c r="AM785" s="46" t="str">
        <f>TRIM(Table1[[#This Row],[Line '#]])</f>
        <v/>
      </c>
      <c r="AN785" s="46" t="str">
        <f>TRIM(Table1[[#This Row],[Account]])</f>
        <v/>
      </c>
      <c r="AO785" s="46" t="str">
        <f>IF(Table1[[#This Row],[Posting Date]]&lt;&gt;"",$D$5,"")</f>
        <v/>
      </c>
      <c r="AP785" s="46" t="str">
        <f>TRIM(Table1[[#This Row],[Departments-Prgrams]])</f>
        <v/>
      </c>
      <c r="AQ785" s="46" t="str">
        <f>TRIM(Table1[[#This Row],[Grant]])</f>
        <v/>
      </c>
      <c r="AR785" s="46" t="str">
        <f>TRIM(Table1[[#This Row],[Staff ID]])</f>
        <v/>
      </c>
      <c r="AS785" s="46" t="str">
        <f>IF(TRIM(Table1[[#This Row],[Budget Code]])=0,"",TRIM(Table1[[#This Row],[Budget Code]]))</f>
        <v/>
      </c>
      <c r="AT785" s="46" t="str">
        <f>IF(Table1[[#This Row],[Line Description]]&lt;&gt;"",Table1[[#This Row],[Line Description]],"")</f>
        <v/>
      </c>
      <c r="AU785" s="46" t="str">
        <f>IF(Table1[[#This Row],[Cur_Amount Debit]]&gt;0,ROUND(Table1[[#This Row],[Cur_Amount Debit]],2),"")</f>
        <v/>
      </c>
      <c r="AV785" s="46" t="str">
        <f>IF(Table1[[#This Row],[Cur_Amount Credit]]&gt;0,ROUND(Table1[[#This Row],[Cur_Amount Credit]],2),"")</f>
        <v/>
      </c>
      <c r="AW785" s="46" t="str">
        <f>LEFT(Table1[[#This Row],[Cur]],3)</f>
        <v/>
      </c>
      <c r="AX785" s="59"/>
      <c r="AY785" s="46"/>
      <c r="AZ785" s="46" t="str">
        <f>IF(Table1[[#This Row],[Cur]]&lt;&gt;"",IF(Table1[[#This Row],[Cur]]="USD","",ExchangeRate),"")</f>
        <v/>
      </c>
      <c r="BA785" s="46" t="str">
        <f>IF(Table1[[#This Row],[Grant]]&lt;&gt;"",VLOOKUP(Table1[[#This Row],[Grant]],Grants!B:D,3),"")</f>
        <v/>
      </c>
      <c r="BB785" s="46" t="str">
        <f>TRIM(Table1[[#This Row],[Vendor ID]])</f>
        <v/>
      </c>
      <c r="BC785">
        <f>IF(Table1[[#This Row],[Reference Number]]=Q784,BC784,BC784+1)</f>
        <v>2</v>
      </c>
    </row>
    <row r="786" spans="1:55" ht="11.25" hidden="1" customHeight="1">
      <c r="A786" s="1"/>
      <c r="B786" s="88" t="str">
        <f>IF(Table1[[#This Row],[Posting Date]]&lt;&gt;"",IF(Table1[[#This Row],[Reference Number]]=Q785,B785+1,1),"")</f>
        <v/>
      </c>
      <c r="C786" s="61"/>
      <c r="D786" s="61"/>
      <c r="E786" s="218"/>
      <c r="F786" s="143" t="str">
        <f>IFERROR(IF(VLOOKUP(Table1[[#This Row],[Budget Code Description]],Dimentions!$X$6:$AC$132,2,FALSE)="","",VLOOKUP(Table1[[#This Row],[Budget Code Description]],Dimentions!$X$6:$AC$132,2,FALSE)),"")</f>
        <v/>
      </c>
      <c r="G786" s="143" t="str">
        <f>IFERROR(VLOOKUP(Table1[[#This Row],[Budget Code Description]],Dimentions!$X$6:$AC$132,3,FALSE),"")</f>
        <v/>
      </c>
      <c r="H786" s="64" t="str">
        <f>IFERROR(VLOOKUP(Table1[[#This Row],[Account]],Dimentions!$S$6:$V$233,2,FALSE),"")</f>
        <v/>
      </c>
      <c r="I786" s="62">
        <f>_xlfn.NUMBERVALUE(LEFT(Table1[[#This Row],[Account]],1))</f>
        <v>0</v>
      </c>
      <c r="J786" s="62" t="str">
        <f>IFERROR(VLOOKUP(Table1[[#This Row],[Budget Code Description]],Table6[#All],7,FALSE),"")</f>
        <v/>
      </c>
      <c r="K786" s="143" t="str">
        <f>IFERROR(VLOOKUP(Table1[[#This Row],[Budget Code Description]],Table6[#All],8,FALSE),"")</f>
        <v/>
      </c>
      <c r="L786" s="63"/>
      <c r="M786" s="65" t="str">
        <f>IFERROR(VLOOKUP(Table1[[#This Row],[Staff ID]],Table2[],2,FALSE),"")</f>
        <v/>
      </c>
      <c r="N786" s="211" t="str">
        <f>IFERROR(IF(VLOOKUP(Table1[[#This Row],[Budget Code Description]],Dimentions!$X$6:$AC$97,4,FALSE)="","",VLOOKUP(Table1[[#This Row],[Budget Code Description]],Dimentions!$X$6:$AC$97,4,FALSE)),"")</f>
        <v/>
      </c>
      <c r="O786" s="65" t="str">
        <f>IFERROR(VLOOKUP(Table1[[#This Row],[Vendor ID]],Table549[],2,FALSE),"")</f>
        <v/>
      </c>
      <c r="P786" s="63"/>
      <c r="Q786" s="143" t="str">
        <f>IF(Table1[[#This Row],[Posting Date]]&lt;&gt;"",$D$9,"")</f>
        <v/>
      </c>
      <c r="R786" s="159" t="str">
        <f>IF(Table1[[#This Row],[Posting Date]]&lt;&gt;"",$D$10,"")</f>
        <v/>
      </c>
      <c r="S786" s="66"/>
      <c r="T786" s="63"/>
      <c r="U786" s="67"/>
      <c r="V786" s="67"/>
      <c r="W786" s="67" t="str">
        <f t="shared" si="12"/>
        <v/>
      </c>
      <c r="X786" s="161" t="str">
        <f>IF(E786="","",(IF(Table1[[#This Row],[Cur]]="USD",Table1[[#This Row],[Cur_Amount Debit]],Table1[[#This Row],[Cur_Amount Debit]]/Table1[[#This Row],[Exchange Rate]])))</f>
        <v/>
      </c>
      <c r="Y786" s="161" t="str">
        <f>IF(E786="","",(IF(Table1[[#This Row],[Cur]]="USD",Table1[[#This Row],[Cur_Amount Credit]],Table1[[#This Row],[Cur_Amount Credit]]/ExchangeRate)))</f>
        <v/>
      </c>
      <c r="Z786" s="203" t="str">
        <f>IF(E786="","",(Table1[[#This Row],[Debit USD]]-Table1[[#This Row],[Credit USD]]))</f>
        <v/>
      </c>
      <c r="AA786" s="122"/>
      <c r="AB786" s="1"/>
      <c r="AC786" s="15"/>
      <c r="AD786" s="15" t="str">
        <f>IF(AND(OR(Table1[[#This Row],[Account]]="15030",Table1[[#This Row],[Account]]="15035",Table1[[#This Row],[Account]]="20150"),Table1[[#This Row],[Vendor ID]]=""),1,"")</f>
        <v/>
      </c>
      <c r="AE786" s="15"/>
      <c r="AF786" s="15"/>
      <c r="AG786" s="15"/>
      <c r="AH786" s="46" t="str">
        <f>IF(Table1[[#This Row],[Posting Date]]&lt;&gt;"","GJ-"&amp;CountryID,"")</f>
        <v/>
      </c>
      <c r="AI786" s="59" t="str">
        <f>IF(Table1[[#This Row],[Posting Date]]&lt;&gt;"",Table1[[#This Row],[Posting Date]],"")</f>
        <v/>
      </c>
      <c r="AJ786" s="46"/>
      <c r="AK786" s="46" t="str">
        <f>IF(Table1[[#This Row],[Description]]&lt;&gt;"",Table1[[#This Row],[Description]],"")</f>
        <v/>
      </c>
      <c r="AL786" s="46" t="str">
        <f>IF(Table1[[#This Row],[Posting Date]]&lt;&gt;"",Table1[[#This Row],[Reference Number]],"")</f>
        <v/>
      </c>
      <c r="AM786" s="46" t="str">
        <f>TRIM(Table1[[#This Row],[Line '#]])</f>
        <v/>
      </c>
      <c r="AN786" s="46" t="str">
        <f>TRIM(Table1[[#This Row],[Account]])</f>
        <v/>
      </c>
      <c r="AO786" s="46" t="str">
        <f>IF(Table1[[#This Row],[Posting Date]]&lt;&gt;"",$D$5,"")</f>
        <v/>
      </c>
      <c r="AP786" s="46" t="str">
        <f>TRIM(Table1[[#This Row],[Departments-Prgrams]])</f>
        <v/>
      </c>
      <c r="AQ786" s="46" t="str">
        <f>TRIM(Table1[[#This Row],[Grant]])</f>
        <v/>
      </c>
      <c r="AR786" s="46" t="str">
        <f>TRIM(Table1[[#This Row],[Staff ID]])</f>
        <v/>
      </c>
      <c r="AS786" s="46" t="str">
        <f>IF(TRIM(Table1[[#This Row],[Budget Code]])=0,"",TRIM(Table1[[#This Row],[Budget Code]]))</f>
        <v/>
      </c>
      <c r="AT786" s="46" t="str">
        <f>IF(Table1[[#This Row],[Line Description]]&lt;&gt;"",Table1[[#This Row],[Line Description]],"")</f>
        <v/>
      </c>
      <c r="AU786" s="46" t="str">
        <f>IF(Table1[[#This Row],[Cur_Amount Debit]]&gt;0,ROUND(Table1[[#This Row],[Cur_Amount Debit]],2),"")</f>
        <v/>
      </c>
      <c r="AV786" s="46" t="str">
        <f>IF(Table1[[#This Row],[Cur_Amount Credit]]&gt;0,ROUND(Table1[[#This Row],[Cur_Amount Credit]],2),"")</f>
        <v/>
      </c>
      <c r="AW786" s="46" t="str">
        <f>LEFT(Table1[[#This Row],[Cur]],3)</f>
        <v/>
      </c>
      <c r="AX786" s="59"/>
      <c r="AY786" s="46"/>
      <c r="AZ786" s="46" t="str">
        <f>IF(Table1[[#This Row],[Cur]]&lt;&gt;"",IF(Table1[[#This Row],[Cur]]="USD","",ExchangeRate),"")</f>
        <v/>
      </c>
      <c r="BA786" s="46" t="str">
        <f>IF(Table1[[#This Row],[Grant]]&lt;&gt;"",VLOOKUP(Table1[[#This Row],[Grant]],Grants!B:D,3),"")</f>
        <v/>
      </c>
      <c r="BB786" s="46" t="str">
        <f>TRIM(Table1[[#This Row],[Vendor ID]])</f>
        <v/>
      </c>
      <c r="BC786">
        <f>IF(Table1[[#This Row],[Reference Number]]=Q785,BC785,BC785+1)</f>
        <v>2</v>
      </c>
    </row>
    <row r="787" spans="1:55" ht="11.25" hidden="1" customHeight="1">
      <c r="A787" s="1"/>
      <c r="B787" s="88" t="str">
        <f>IF(Table1[[#This Row],[Posting Date]]&lt;&gt;"",IF(Table1[[#This Row],[Reference Number]]=Q786,B786+1,1),"")</f>
        <v/>
      </c>
      <c r="C787" s="61"/>
      <c r="D787" s="61"/>
      <c r="E787" s="218"/>
      <c r="F787" s="143" t="str">
        <f>IFERROR(IF(VLOOKUP(Table1[[#This Row],[Budget Code Description]],Dimentions!$X$6:$AC$132,2,FALSE)="","",VLOOKUP(Table1[[#This Row],[Budget Code Description]],Dimentions!$X$6:$AC$132,2,FALSE)),"")</f>
        <v/>
      </c>
      <c r="G787" s="143" t="str">
        <f>IFERROR(VLOOKUP(Table1[[#This Row],[Budget Code Description]],Dimentions!$X$6:$AC$132,3,FALSE),"")</f>
        <v/>
      </c>
      <c r="H787" s="64" t="str">
        <f>IFERROR(VLOOKUP(Table1[[#This Row],[Account]],Dimentions!$S$6:$V$233,2,FALSE),"")</f>
        <v/>
      </c>
      <c r="I787" s="62">
        <f>_xlfn.NUMBERVALUE(LEFT(Table1[[#This Row],[Account]],1))</f>
        <v>0</v>
      </c>
      <c r="J787" s="62" t="str">
        <f>IFERROR(VLOOKUP(Table1[[#This Row],[Budget Code Description]],Table6[#All],7,FALSE),"")</f>
        <v/>
      </c>
      <c r="K787" s="143" t="str">
        <f>IFERROR(VLOOKUP(Table1[[#This Row],[Budget Code Description]],Table6[#All],8,FALSE),"")</f>
        <v/>
      </c>
      <c r="L787" s="63"/>
      <c r="M787" s="65" t="str">
        <f>IFERROR(VLOOKUP(Table1[[#This Row],[Staff ID]],Table2[],2,FALSE),"")</f>
        <v/>
      </c>
      <c r="N787" s="211" t="str">
        <f>IFERROR(IF(VLOOKUP(Table1[[#This Row],[Budget Code Description]],Dimentions!$X$6:$AC$97,4,FALSE)="","",VLOOKUP(Table1[[#This Row],[Budget Code Description]],Dimentions!$X$6:$AC$97,4,FALSE)),"")</f>
        <v/>
      </c>
      <c r="O787" s="65" t="str">
        <f>IFERROR(VLOOKUP(Table1[[#This Row],[Vendor ID]],Table549[],2,FALSE),"")</f>
        <v/>
      </c>
      <c r="P787" s="63"/>
      <c r="Q787" s="143" t="str">
        <f>IF(Table1[[#This Row],[Posting Date]]&lt;&gt;"",$D$9,"")</f>
        <v/>
      </c>
      <c r="R787" s="159" t="str">
        <f>IF(Table1[[#This Row],[Posting Date]]&lt;&gt;"",$D$10,"")</f>
        <v/>
      </c>
      <c r="S787" s="66"/>
      <c r="T787" s="63"/>
      <c r="U787" s="67"/>
      <c r="V787" s="67"/>
      <c r="W787" s="67" t="str">
        <f t="shared" si="12"/>
        <v/>
      </c>
      <c r="X787" s="161" t="str">
        <f>IF(E787="","",(IF(Table1[[#This Row],[Cur]]="USD",Table1[[#This Row],[Cur_Amount Debit]],Table1[[#This Row],[Cur_Amount Debit]]/Table1[[#This Row],[Exchange Rate]])))</f>
        <v/>
      </c>
      <c r="Y787" s="161" t="str">
        <f>IF(E787="","",(IF(Table1[[#This Row],[Cur]]="USD",Table1[[#This Row],[Cur_Amount Credit]],Table1[[#This Row],[Cur_Amount Credit]]/ExchangeRate)))</f>
        <v/>
      </c>
      <c r="Z787" s="203" t="str">
        <f>IF(E787="","",(Table1[[#This Row],[Debit USD]]-Table1[[#This Row],[Credit USD]]))</f>
        <v/>
      </c>
      <c r="AA787" s="122"/>
      <c r="AB787" s="1"/>
      <c r="AC787" s="15"/>
      <c r="AD787" s="15" t="str">
        <f>IF(AND(OR(Table1[[#This Row],[Account]]="15030",Table1[[#This Row],[Account]]="15035",Table1[[#This Row],[Account]]="20150"),Table1[[#This Row],[Vendor ID]]=""),1,"")</f>
        <v/>
      </c>
      <c r="AE787" s="15"/>
      <c r="AF787" s="15"/>
      <c r="AG787" s="15"/>
      <c r="AH787" s="46" t="str">
        <f>IF(Table1[[#This Row],[Posting Date]]&lt;&gt;"","GJ-"&amp;CountryID,"")</f>
        <v/>
      </c>
      <c r="AI787" s="59" t="str">
        <f>IF(Table1[[#This Row],[Posting Date]]&lt;&gt;"",Table1[[#This Row],[Posting Date]],"")</f>
        <v/>
      </c>
      <c r="AJ787" s="46"/>
      <c r="AK787" s="46" t="str">
        <f>IF(Table1[[#This Row],[Description]]&lt;&gt;"",Table1[[#This Row],[Description]],"")</f>
        <v/>
      </c>
      <c r="AL787" s="46" t="str">
        <f>IF(Table1[[#This Row],[Posting Date]]&lt;&gt;"",Table1[[#This Row],[Reference Number]],"")</f>
        <v/>
      </c>
      <c r="AM787" s="46" t="str">
        <f>TRIM(Table1[[#This Row],[Line '#]])</f>
        <v/>
      </c>
      <c r="AN787" s="46" t="str">
        <f>TRIM(Table1[[#This Row],[Account]])</f>
        <v/>
      </c>
      <c r="AO787" s="46" t="str">
        <f>IF(Table1[[#This Row],[Posting Date]]&lt;&gt;"",$D$5,"")</f>
        <v/>
      </c>
      <c r="AP787" s="46" t="str">
        <f>TRIM(Table1[[#This Row],[Departments-Prgrams]])</f>
        <v/>
      </c>
      <c r="AQ787" s="46" t="str">
        <f>TRIM(Table1[[#This Row],[Grant]])</f>
        <v/>
      </c>
      <c r="AR787" s="46" t="str">
        <f>TRIM(Table1[[#This Row],[Staff ID]])</f>
        <v/>
      </c>
      <c r="AS787" s="46" t="str">
        <f>IF(TRIM(Table1[[#This Row],[Budget Code]])=0,"",TRIM(Table1[[#This Row],[Budget Code]]))</f>
        <v/>
      </c>
      <c r="AT787" s="46" t="str">
        <f>IF(Table1[[#This Row],[Line Description]]&lt;&gt;"",Table1[[#This Row],[Line Description]],"")</f>
        <v/>
      </c>
      <c r="AU787" s="46" t="str">
        <f>IF(Table1[[#This Row],[Cur_Amount Debit]]&gt;0,ROUND(Table1[[#This Row],[Cur_Amount Debit]],2),"")</f>
        <v/>
      </c>
      <c r="AV787" s="46" t="str">
        <f>IF(Table1[[#This Row],[Cur_Amount Credit]]&gt;0,ROUND(Table1[[#This Row],[Cur_Amount Credit]],2),"")</f>
        <v/>
      </c>
      <c r="AW787" s="46" t="str">
        <f>LEFT(Table1[[#This Row],[Cur]],3)</f>
        <v/>
      </c>
      <c r="AX787" s="59"/>
      <c r="AY787" s="46"/>
      <c r="AZ787" s="46" t="str">
        <f>IF(Table1[[#This Row],[Cur]]&lt;&gt;"",IF(Table1[[#This Row],[Cur]]="USD","",ExchangeRate),"")</f>
        <v/>
      </c>
      <c r="BA787" s="46" t="str">
        <f>IF(Table1[[#This Row],[Grant]]&lt;&gt;"",VLOOKUP(Table1[[#This Row],[Grant]],Grants!B:D,3),"")</f>
        <v/>
      </c>
      <c r="BB787" s="46" t="str">
        <f>TRIM(Table1[[#This Row],[Vendor ID]])</f>
        <v/>
      </c>
      <c r="BC787">
        <f>IF(Table1[[#This Row],[Reference Number]]=Q786,BC786,BC786+1)</f>
        <v>2</v>
      </c>
    </row>
    <row r="788" spans="1:55" ht="11.25" hidden="1" customHeight="1">
      <c r="A788" s="1"/>
      <c r="B788" s="88" t="str">
        <f>IF(Table1[[#This Row],[Posting Date]]&lt;&gt;"",IF(Table1[[#This Row],[Reference Number]]=Q787,B787+1,1),"")</f>
        <v/>
      </c>
      <c r="C788" s="61"/>
      <c r="D788" s="61"/>
      <c r="E788" s="218"/>
      <c r="F788" s="143" t="str">
        <f>IFERROR(IF(VLOOKUP(Table1[[#This Row],[Budget Code Description]],Dimentions!$X$6:$AC$132,2,FALSE)="","",VLOOKUP(Table1[[#This Row],[Budget Code Description]],Dimentions!$X$6:$AC$132,2,FALSE)),"")</f>
        <v/>
      </c>
      <c r="G788" s="143" t="str">
        <f>IFERROR(VLOOKUP(Table1[[#This Row],[Budget Code Description]],Dimentions!$X$6:$AC$132,3,FALSE),"")</f>
        <v/>
      </c>
      <c r="H788" s="64" t="str">
        <f>IFERROR(VLOOKUP(Table1[[#This Row],[Account]],Dimentions!$S$6:$V$233,2,FALSE),"")</f>
        <v/>
      </c>
      <c r="I788" s="62">
        <f>_xlfn.NUMBERVALUE(LEFT(Table1[[#This Row],[Account]],1))</f>
        <v>0</v>
      </c>
      <c r="J788" s="62" t="str">
        <f>IFERROR(VLOOKUP(Table1[[#This Row],[Budget Code Description]],Table6[#All],7,FALSE),"")</f>
        <v/>
      </c>
      <c r="K788" s="143" t="str">
        <f>IFERROR(VLOOKUP(Table1[[#This Row],[Budget Code Description]],Table6[#All],8,FALSE),"")</f>
        <v/>
      </c>
      <c r="L788" s="63"/>
      <c r="M788" s="65" t="str">
        <f>IFERROR(VLOOKUP(Table1[[#This Row],[Staff ID]],Table2[],2,FALSE),"")</f>
        <v/>
      </c>
      <c r="N788" s="211" t="str">
        <f>IFERROR(IF(VLOOKUP(Table1[[#This Row],[Budget Code Description]],Dimentions!$X$6:$AC$97,4,FALSE)="","",VLOOKUP(Table1[[#This Row],[Budget Code Description]],Dimentions!$X$6:$AC$97,4,FALSE)),"")</f>
        <v/>
      </c>
      <c r="O788" s="65" t="str">
        <f>IFERROR(VLOOKUP(Table1[[#This Row],[Vendor ID]],Table549[],2,FALSE),"")</f>
        <v/>
      </c>
      <c r="P788" s="63"/>
      <c r="Q788" s="143" t="str">
        <f>IF(Table1[[#This Row],[Posting Date]]&lt;&gt;"",$D$9,"")</f>
        <v/>
      </c>
      <c r="R788" s="159" t="str">
        <f>IF(Table1[[#This Row],[Posting Date]]&lt;&gt;"",$D$10,"")</f>
        <v/>
      </c>
      <c r="S788" s="66"/>
      <c r="T788" s="63"/>
      <c r="U788" s="67"/>
      <c r="V788" s="67"/>
      <c r="W788" s="67" t="str">
        <f t="shared" si="12"/>
        <v/>
      </c>
      <c r="X788" s="161" t="str">
        <f>IF(E788="","",(IF(Table1[[#This Row],[Cur]]="USD",Table1[[#This Row],[Cur_Amount Debit]],Table1[[#This Row],[Cur_Amount Debit]]/Table1[[#This Row],[Exchange Rate]])))</f>
        <v/>
      </c>
      <c r="Y788" s="161" t="str">
        <f>IF(E788="","",(IF(Table1[[#This Row],[Cur]]="USD",Table1[[#This Row],[Cur_Amount Credit]],Table1[[#This Row],[Cur_Amount Credit]]/ExchangeRate)))</f>
        <v/>
      </c>
      <c r="Z788" s="203" t="str">
        <f>IF(E788="","",(Table1[[#This Row],[Debit USD]]-Table1[[#This Row],[Credit USD]]))</f>
        <v/>
      </c>
      <c r="AA788" s="122"/>
      <c r="AB788" s="1"/>
      <c r="AC788" s="15"/>
      <c r="AD788" s="15" t="str">
        <f>IF(AND(OR(Table1[[#This Row],[Account]]="15030",Table1[[#This Row],[Account]]="15035",Table1[[#This Row],[Account]]="20150"),Table1[[#This Row],[Vendor ID]]=""),1,"")</f>
        <v/>
      </c>
      <c r="AE788" s="15"/>
      <c r="AF788" s="15"/>
      <c r="AG788" s="15"/>
      <c r="AH788" s="46" t="str">
        <f>IF(Table1[[#This Row],[Posting Date]]&lt;&gt;"","GJ-"&amp;CountryID,"")</f>
        <v/>
      </c>
      <c r="AI788" s="59" t="str">
        <f>IF(Table1[[#This Row],[Posting Date]]&lt;&gt;"",Table1[[#This Row],[Posting Date]],"")</f>
        <v/>
      </c>
      <c r="AJ788" s="46"/>
      <c r="AK788" s="46" t="str">
        <f>IF(Table1[[#This Row],[Description]]&lt;&gt;"",Table1[[#This Row],[Description]],"")</f>
        <v/>
      </c>
      <c r="AL788" s="46" t="str">
        <f>IF(Table1[[#This Row],[Posting Date]]&lt;&gt;"",Table1[[#This Row],[Reference Number]],"")</f>
        <v/>
      </c>
      <c r="AM788" s="46" t="str">
        <f>TRIM(Table1[[#This Row],[Line '#]])</f>
        <v/>
      </c>
      <c r="AN788" s="46" t="str">
        <f>TRIM(Table1[[#This Row],[Account]])</f>
        <v/>
      </c>
      <c r="AO788" s="46" t="str">
        <f>IF(Table1[[#This Row],[Posting Date]]&lt;&gt;"",$D$5,"")</f>
        <v/>
      </c>
      <c r="AP788" s="46" t="str">
        <f>TRIM(Table1[[#This Row],[Departments-Prgrams]])</f>
        <v/>
      </c>
      <c r="AQ788" s="46" t="str">
        <f>TRIM(Table1[[#This Row],[Grant]])</f>
        <v/>
      </c>
      <c r="AR788" s="46" t="str">
        <f>TRIM(Table1[[#This Row],[Staff ID]])</f>
        <v/>
      </c>
      <c r="AS788" s="46" t="str">
        <f>IF(TRIM(Table1[[#This Row],[Budget Code]])=0,"",TRIM(Table1[[#This Row],[Budget Code]]))</f>
        <v/>
      </c>
      <c r="AT788" s="46" t="str">
        <f>IF(Table1[[#This Row],[Line Description]]&lt;&gt;"",Table1[[#This Row],[Line Description]],"")</f>
        <v/>
      </c>
      <c r="AU788" s="46" t="str">
        <f>IF(Table1[[#This Row],[Cur_Amount Debit]]&gt;0,ROUND(Table1[[#This Row],[Cur_Amount Debit]],2),"")</f>
        <v/>
      </c>
      <c r="AV788" s="46" t="str">
        <f>IF(Table1[[#This Row],[Cur_Amount Credit]]&gt;0,ROUND(Table1[[#This Row],[Cur_Amount Credit]],2),"")</f>
        <v/>
      </c>
      <c r="AW788" s="46" t="str">
        <f>LEFT(Table1[[#This Row],[Cur]],3)</f>
        <v/>
      </c>
      <c r="AX788" s="59"/>
      <c r="AY788" s="46"/>
      <c r="AZ788" s="46" t="str">
        <f>IF(Table1[[#This Row],[Cur]]&lt;&gt;"",IF(Table1[[#This Row],[Cur]]="USD","",ExchangeRate),"")</f>
        <v/>
      </c>
      <c r="BA788" s="46" t="str">
        <f>IF(Table1[[#This Row],[Grant]]&lt;&gt;"",VLOOKUP(Table1[[#This Row],[Grant]],Grants!B:D,3),"")</f>
        <v/>
      </c>
      <c r="BB788" s="46" t="str">
        <f>TRIM(Table1[[#This Row],[Vendor ID]])</f>
        <v/>
      </c>
      <c r="BC788">
        <f>IF(Table1[[#This Row],[Reference Number]]=Q787,BC787,BC787+1)</f>
        <v>2</v>
      </c>
    </row>
    <row r="789" spans="1:55" ht="11.25" hidden="1" customHeight="1">
      <c r="A789" s="1"/>
      <c r="B789" s="88" t="str">
        <f>IF(Table1[[#This Row],[Posting Date]]&lt;&gt;"",IF(Table1[[#This Row],[Reference Number]]=Q788,B788+1,1),"")</f>
        <v/>
      </c>
      <c r="C789" s="61"/>
      <c r="D789" s="61"/>
      <c r="E789" s="218"/>
      <c r="F789" s="143" t="str">
        <f>IFERROR(IF(VLOOKUP(Table1[[#This Row],[Budget Code Description]],Dimentions!$X$6:$AC$132,2,FALSE)="","",VLOOKUP(Table1[[#This Row],[Budget Code Description]],Dimentions!$X$6:$AC$132,2,FALSE)),"")</f>
        <v/>
      </c>
      <c r="G789" s="143" t="str">
        <f>IFERROR(VLOOKUP(Table1[[#This Row],[Budget Code Description]],Dimentions!$X$6:$AC$132,3,FALSE),"")</f>
        <v/>
      </c>
      <c r="H789" s="64" t="str">
        <f>IFERROR(VLOOKUP(Table1[[#This Row],[Account]],Dimentions!$S$6:$V$233,2,FALSE),"")</f>
        <v/>
      </c>
      <c r="I789" s="62">
        <f>_xlfn.NUMBERVALUE(LEFT(Table1[[#This Row],[Account]],1))</f>
        <v>0</v>
      </c>
      <c r="J789" s="62" t="str">
        <f>IFERROR(VLOOKUP(Table1[[#This Row],[Budget Code Description]],Table6[#All],7,FALSE),"")</f>
        <v/>
      </c>
      <c r="K789" s="143" t="str">
        <f>IFERROR(VLOOKUP(Table1[[#This Row],[Budget Code Description]],Table6[#All],8,FALSE),"")</f>
        <v/>
      </c>
      <c r="L789" s="63"/>
      <c r="M789" s="65" t="str">
        <f>IFERROR(VLOOKUP(Table1[[#This Row],[Staff ID]],Table2[],2,FALSE),"")</f>
        <v/>
      </c>
      <c r="N789" s="211" t="str">
        <f>IFERROR(IF(VLOOKUP(Table1[[#This Row],[Budget Code Description]],Dimentions!$X$6:$AC$97,4,FALSE)="","",VLOOKUP(Table1[[#This Row],[Budget Code Description]],Dimentions!$X$6:$AC$97,4,FALSE)),"")</f>
        <v/>
      </c>
      <c r="O789" s="65" t="str">
        <f>IFERROR(VLOOKUP(Table1[[#This Row],[Vendor ID]],Table549[],2,FALSE),"")</f>
        <v/>
      </c>
      <c r="P789" s="63"/>
      <c r="Q789" s="143" t="str">
        <f>IF(Table1[[#This Row],[Posting Date]]&lt;&gt;"",$D$9,"")</f>
        <v/>
      </c>
      <c r="R789" s="159" t="str">
        <f>IF(Table1[[#This Row],[Posting Date]]&lt;&gt;"",$D$10,"")</f>
        <v/>
      </c>
      <c r="S789" s="66"/>
      <c r="T789" s="63"/>
      <c r="U789" s="67"/>
      <c r="V789" s="67"/>
      <c r="W789" s="67" t="str">
        <f t="shared" si="12"/>
        <v/>
      </c>
      <c r="X789" s="161" t="str">
        <f>IF(E789="","",(IF(Table1[[#This Row],[Cur]]="USD",Table1[[#This Row],[Cur_Amount Debit]],Table1[[#This Row],[Cur_Amount Debit]]/Table1[[#This Row],[Exchange Rate]])))</f>
        <v/>
      </c>
      <c r="Y789" s="161" t="str">
        <f>IF(E789="","",(IF(Table1[[#This Row],[Cur]]="USD",Table1[[#This Row],[Cur_Amount Credit]],Table1[[#This Row],[Cur_Amount Credit]]/ExchangeRate)))</f>
        <v/>
      </c>
      <c r="Z789" s="203" t="str">
        <f>IF(E789="","",(Table1[[#This Row],[Debit USD]]-Table1[[#This Row],[Credit USD]]))</f>
        <v/>
      </c>
      <c r="AA789" s="122"/>
      <c r="AB789" s="1"/>
      <c r="AC789" s="15"/>
      <c r="AD789" s="15" t="str">
        <f>IF(AND(OR(Table1[[#This Row],[Account]]="15030",Table1[[#This Row],[Account]]="15035",Table1[[#This Row],[Account]]="20150"),Table1[[#This Row],[Vendor ID]]=""),1,"")</f>
        <v/>
      </c>
      <c r="AE789" s="15"/>
      <c r="AF789" s="15"/>
      <c r="AG789" s="15"/>
      <c r="AH789" s="46" t="str">
        <f>IF(Table1[[#This Row],[Posting Date]]&lt;&gt;"","GJ-"&amp;CountryID,"")</f>
        <v/>
      </c>
      <c r="AI789" s="59" t="str">
        <f>IF(Table1[[#This Row],[Posting Date]]&lt;&gt;"",Table1[[#This Row],[Posting Date]],"")</f>
        <v/>
      </c>
      <c r="AJ789" s="46"/>
      <c r="AK789" s="46" t="str">
        <f>IF(Table1[[#This Row],[Description]]&lt;&gt;"",Table1[[#This Row],[Description]],"")</f>
        <v/>
      </c>
      <c r="AL789" s="46" t="str">
        <f>IF(Table1[[#This Row],[Posting Date]]&lt;&gt;"",Table1[[#This Row],[Reference Number]],"")</f>
        <v/>
      </c>
      <c r="AM789" s="46" t="str">
        <f>TRIM(Table1[[#This Row],[Line '#]])</f>
        <v/>
      </c>
      <c r="AN789" s="46" t="str">
        <f>TRIM(Table1[[#This Row],[Account]])</f>
        <v/>
      </c>
      <c r="AO789" s="46" t="str">
        <f>IF(Table1[[#This Row],[Posting Date]]&lt;&gt;"",$D$5,"")</f>
        <v/>
      </c>
      <c r="AP789" s="46" t="str">
        <f>TRIM(Table1[[#This Row],[Departments-Prgrams]])</f>
        <v/>
      </c>
      <c r="AQ789" s="46" t="str">
        <f>TRIM(Table1[[#This Row],[Grant]])</f>
        <v/>
      </c>
      <c r="AR789" s="46" t="str">
        <f>TRIM(Table1[[#This Row],[Staff ID]])</f>
        <v/>
      </c>
      <c r="AS789" s="46" t="str">
        <f>IF(TRIM(Table1[[#This Row],[Budget Code]])=0,"",TRIM(Table1[[#This Row],[Budget Code]]))</f>
        <v/>
      </c>
      <c r="AT789" s="46" t="str">
        <f>IF(Table1[[#This Row],[Line Description]]&lt;&gt;"",Table1[[#This Row],[Line Description]],"")</f>
        <v/>
      </c>
      <c r="AU789" s="46" t="str">
        <f>IF(Table1[[#This Row],[Cur_Amount Debit]]&gt;0,ROUND(Table1[[#This Row],[Cur_Amount Debit]],2),"")</f>
        <v/>
      </c>
      <c r="AV789" s="46" t="str">
        <f>IF(Table1[[#This Row],[Cur_Amount Credit]]&gt;0,ROUND(Table1[[#This Row],[Cur_Amount Credit]],2),"")</f>
        <v/>
      </c>
      <c r="AW789" s="46" t="str">
        <f>LEFT(Table1[[#This Row],[Cur]],3)</f>
        <v/>
      </c>
      <c r="AX789" s="59"/>
      <c r="AY789" s="46"/>
      <c r="AZ789" s="46" t="str">
        <f>IF(Table1[[#This Row],[Cur]]&lt;&gt;"",IF(Table1[[#This Row],[Cur]]="USD","",ExchangeRate),"")</f>
        <v/>
      </c>
      <c r="BA789" s="46" t="str">
        <f>IF(Table1[[#This Row],[Grant]]&lt;&gt;"",VLOOKUP(Table1[[#This Row],[Grant]],Grants!B:D,3),"")</f>
        <v/>
      </c>
      <c r="BB789" s="46" t="str">
        <f>TRIM(Table1[[#This Row],[Vendor ID]])</f>
        <v/>
      </c>
      <c r="BC789">
        <f>IF(Table1[[#This Row],[Reference Number]]=Q788,BC788,BC788+1)</f>
        <v>2</v>
      </c>
    </row>
    <row r="790" spans="1:55" ht="11.25" hidden="1" customHeight="1">
      <c r="A790" s="1"/>
      <c r="B790" s="88" t="str">
        <f>IF(Table1[[#This Row],[Posting Date]]&lt;&gt;"",IF(Table1[[#This Row],[Reference Number]]=Q789,B789+1,1),"")</f>
        <v/>
      </c>
      <c r="C790" s="61"/>
      <c r="D790" s="61"/>
      <c r="E790" s="218"/>
      <c r="F790" s="143" t="str">
        <f>IFERROR(IF(VLOOKUP(Table1[[#This Row],[Budget Code Description]],Dimentions!$X$6:$AC$132,2,FALSE)="","",VLOOKUP(Table1[[#This Row],[Budget Code Description]],Dimentions!$X$6:$AC$132,2,FALSE)),"")</f>
        <v/>
      </c>
      <c r="G790" s="143" t="str">
        <f>IFERROR(VLOOKUP(Table1[[#This Row],[Budget Code Description]],Dimentions!$X$6:$AC$132,3,FALSE),"")</f>
        <v/>
      </c>
      <c r="H790" s="64" t="str">
        <f>IFERROR(VLOOKUP(Table1[[#This Row],[Account]],Dimentions!$S$6:$V$233,2,FALSE),"")</f>
        <v/>
      </c>
      <c r="I790" s="62">
        <f>_xlfn.NUMBERVALUE(LEFT(Table1[[#This Row],[Account]],1))</f>
        <v>0</v>
      </c>
      <c r="J790" s="62" t="str">
        <f>IFERROR(VLOOKUP(Table1[[#This Row],[Budget Code Description]],Table6[#All],7,FALSE),"")</f>
        <v/>
      </c>
      <c r="K790" s="143" t="str">
        <f>IFERROR(VLOOKUP(Table1[[#This Row],[Budget Code Description]],Table6[#All],8,FALSE),"")</f>
        <v/>
      </c>
      <c r="L790" s="63"/>
      <c r="M790" s="65" t="str">
        <f>IFERROR(VLOOKUP(Table1[[#This Row],[Staff ID]],Table2[],2,FALSE),"")</f>
        <v/>
      </c>
      <c r="N790" s="211" t="str">
        <f>IFERROR(IF(VLOOKUP(Table1[[#This Row],[Budget Code Description]],Dimentions!$X$6:$AC$97,4,FALSE)="","",VLOOKUP(Table1[[#This Row],[Budget Code Description]],Dimentions!$X$6:$AC$97,4,FALSE)),"")</f>
        <v/>
      </c>
      <c r="O790" s="65" t="str">
        <f>IFERROR(VLOOKUP(Table1[[#This Row],[Vendor ID]],Table549[],2,FALSE),"")</f>
        <v/>
      </c>
      <c r="P790" s="63"/>
      <c r="Q790" s="143" t="str">
        <f>IF(Table1[[#This Row],[Posting Date]]&lt;&gt;"",$D$9,"")</f>
        <v/>
      </c>
      <c r="R790" s="159" t="str">
        <f>IF(Table1[[#This Row],[Posting Date]]&lt;&gt;"",$D$10,"")</f>
        <v/>
      </c>
      <c r="S790" s="66"/>
      <c r="T790" s="63"/>
      <c r="U790" s="67"/>
      <c r="V790" s="67"/>
      <c r="W790" s="67" t="str">
        <f t="shared" si="12"/>
        <v/>
      </c>
      <c r="X790" s="161" t="str">
        <f>IF(E790="","",(IF(Table1[[#This Row],[Cur]]="USD",Table1[[#This Row],[Cur_Amount Debit]],Table1[[#This Row],[Cur_Amount Debit]]/Table1[[#This Row],[Exchange Rate]])))</f>
        <v/>
      </c>
      <c r="Y790" s="161" t="str">
        <f>IF(E790="","",(IF(Table1[[#This Row],[Cur]]="USD",Table1[[#This Row],[Cur_Amount Credit]],Table1[[#This Row],[Cur_Amount Credit]]/ExchangeRate)))</f>
        <v/>
      </c>
      <c r="Z790" s="203" t="str">
        <f>IF(E790="","",(Table1[[#This Row],[Debit USD]]-Table1[[#This Row],[Credit USD]]))</f>
        <v/>
      </c>
      <c r="AA790" s="122"/>
      <c r="AB790" s="1"/>
      <c r="AC790" s="15"/>
      <c r="AD790" s="15" t="str">
        <f>IF(AND(OR(Table1[[#This Row],[Account]]="15030",Table1[[#This Row],[Account]]="15035",Table1[[#This Row],[Account]]="20150"),Table1[[#This Row],[Vendor ID]]=""),1,"")</f>
        <v/>
      </c>
      <c r="AE790" s="15"/>
      <c r="AF790" s="15"/>
      <c r="AG790" s="15"/>
      <c r="AH790" s="46" t="str">
        <f>IF(Table1[[#This Row],[Posting Date]]&lt;&gt;"","GJ-"&amp;CountryID,"")</f>
        <v/>
      </c>
      <c r="AI790" s="59" t="str">
        <f>IF(Table1[[#This Row],[Posting Date]]&lt;&gt;"",Table1[[#This Row],[Posting Date]],"")</f>
        <v/>
      </c>
      <c r="AJ790" s="46"/>
      <c r="AK790" s="46" t="str">
        <f>IF(Table1[[#This Row],[Description]]&lt;&gt;"",Table1[[#This Row],[Description]],"")</f>
        <v/>
      </c>
      <c r="AL790" s="46" t="str">
        <f>IF(Table1[[#This Row],[Posting Date]]&lt;&gt;"",Table1[[#This Row],[Reference Number]],"")</f>
        <v/>
      </c>
      <c r="AM790" s="46" t="str">
        <f>TRIM(Table1[[#This Row],[Line '#]])</f>
        <v/>
      </c>
      <c r="AN790" s="46" t="str">
        <f>TRIM(Table1[[#This Row],[Account]])</f>
        <v/>
      </c>
      <c r="AO790" s="46" t="str">
        <f>IF(Table1[[#This Row],[Posting Date]]&lt;&gt;"",$D$5,"")</f>
        <v/>
      </c>
      <c r="AP790" s="46" t="str">
        <f>TRIM(Table1[[#This Row],[Departments-Prgrams]])</f>
        <v/>
      </c>
      <c r="AQ790" s="46" t="str">
        <f>TRIM(Table1[[#This Row],[Grant]])</f>
        <v/>
      </c>
      <c r="AR790" s="46" t="str">
        <f>TRIM(Table1[[#This Row],[Staff ID]])</f>
        <v/>
      </c>
      <c r="AS790" s="46" t="str">
        <f>IF(TRIM(Table1[[#This Row],[Budget Code]])=0,"",TRIM(Table1[[#This Row],[Budget Code]]))</f>
        <v/>
      </c>
      <c r="AT790" s="46" t="str">
        <f>IF(Table1[[#This Row],[Line Description]]&lt;&gt;"",Table1[[#This Row],[Line Description]],"")</f>
        <v/>
      </c>
      <c r="AU790" s="46" t="str">
        <f>IF(Table1[[#This Row],[Cur_Amount Debit]]&gt;0,ROUND(Table1[[#This Row],[Cur_Amount Debit]],2),"")</f>
        <v/>
      </c>
      <c r="AV790" s="46" t="str">
        <f>IF(Table1[[#This Row],[Cur_Amount Credit]]&gt;0,ROUND(Table1[[#This Row],[Cur_Amount Credit]],2),"")</f>
        <v/>
      </c>
      <c r="AW790" s="46" t="str">
        <f>LEFT(Table1[[#This Row],[Cur]],3)</f>
        <v/>
      </c>
      <c r="AX790" s="59"/>
      <c r="AY790" s="46"/>
      <c r="AZ790" s="46" t="str">
        <f>IF(Table1[[#This Row],[Cur]]&lt;&gt;"",IF(Table1[[#This Row],[Cur]]="USD","",ExchangeRate),"")</f>
        <v/>
      </c>
      <c r="BA790" s="46" t="str">
        <f>IF(Table1[[#This Row],[Grant]]&lt;&gt;"",VLOOKUP(Table1[[#This Row],[Grant]],Grants!B:D,3),"")</f>
        <v/>
      </c>
      <c r="BB790" s="46" t="str">
        <f>TRIM(Table1[[#This Row],[Vendor ID]])</f>
        <v/>
      </c>
      <c r="BC790">
        <f>IF(Table1[[#This Row],[Reference Number]]=Q789,BC789,BC789+1)</f>
        <v>2</v>
      </c>
    </row>
    <row r="791" spans="1:55" ht="11.25" hidden="1" customHeight="1">
      <c r="A791" s="1"/>
      <c r="B791" s="88" t="str">
        <f>IF(Table1[[#This Row],[Posting Date]]&lt;&gt;"",IF(Table1[[#This Row],[Reference Number]]=Q790,B790+1,1),"")</f>
        <v/>
      </c>
      <c r="C791" s="61"/>
      <c r="D791" s="61"/>
      <c r="E791" s="218"/>
      <c r="F791" s="143" t="str">
        <f>IFERROR(IF(VLOOKUP(Table1[[#This Row],[Budget Code Description]],Dimentions!$X$6:$AC$132,2,FALSE)="","",VLOOKUP(Table1[[#This Row],[Budget Code Description]],Dimentions!$X$6:$AC$132,2,FALSE)),"")</f>
        <v/>
      </c>
      <c r="G791" s="143" t="str">
        <f>IFERROR(VLOOKUP(Table1[[#This Row],[Budget Code Description]],Dimentions!$X$6:$AC$132,3,FALSE),"")</f>
        <v/>
      </c>
      <c r="H791" s="64" t="str">
        <f>IFERROR(VLOOKUP(Table1[[#This Row],[Account]],Dimentions!$S$6:$V$233,2,FALSE),"")</f>
        <v/>
      </c>
      <c r="I791" s="62">
        <f>_xlfn.NUMBERVALUE(LEFT(Table1[[#This Row],[Account]],1))</f>
        <v>0</v>
      </c>
      <c r="J791" s="62" t="str">
        <f>IFERROR(VLOOKUP(Table1[[#This Row],[Budget Code Description]],Table6[#All],7,FALSE),"")</f>
        <v/>
      </c>
      <c r="K791" s="143" t="str">
        <f>IFERROR(VLOOKUP(Table1[[#This Row],[Budget Code Description]],Table6[#All],8,FALSE),"")</f>
        <v/>
      </c>
      <c r="L791" s="63"/>
      <c r="M791" s="65" t="str">
        <f>IFERROR(VLOOKUP(Table1[[#This Row],[Staff ID]],Table2[],2,FALSE),"")</f>
        <v/>
      </c>
      <c r="N791" s="211" t="str">
        <f>IFERROR(IF(VLOOKUP(Table1[[#This Row],[Budget Code Description]],Dimentions!$X$6:$AC$97,4,FALSE)="","",VLOOKUP(Table1[[#This Row],[Budget Code Description]],Dimentions!$X$6:$AC$97,4,FALSE)),"")</f>
        <v/>
      </c>
      <c r="O791" s="65" t="str">
        <f>IFERROR(VLOOKUP(Table1[[#This Row],[Vendor ID]],Table549[],2,FALSE),"")</f>
        <v/>
      </c>
      <c r="P791" s="63"/>
      <c r="Q791" s="143" t="str">
        <f>IF(Table1[[#This Row],[Posting Date]]&lt;&gt;"",$D$9,"")</f>
        <v/>
      </c>
      <c r="R791" s="159" t="str">
        <f>IF(Table1[[#This Row],[Posting Date]]&lt;&gt;"",$D$10,"")</f>
        <v/>
      </c>
      <c r="S791" s="66"/>
      <c r="T791" s="63"/>
      <c r="U791" s="67"/>
      <c r="V791" s="67"/>
      <c r="W791" s="67" t="str">
        <f t="shared" si="12"/>
        <v/>
      </c>
      <c r="X791" s="161" t="str">
        <f>IF(E791="","",(IF(Table1[[#This Row],[Cur]]="USD",Table1[[#This Row],[Cur_Amount Debit]],Table1[[#This Row],[Cur_Amount Debit]]/Table1[[#This Row],[Exchange Rate]])))</f>
        <v/>
      </c>
      <c r="Y791" s="161" t="str">
        <f>IF(E791="","",(IF(Table1[[#This Row],[Cur]]="USD",Table1[[#This Row],[Cur_Amount Credit]],Table1[[#This Row],[Cur_Amount Credit]]/ExchangeRate)))</f>
        <v/>
      </c>
      <c r="Z791" s="203" t="str">
        <f>IF(E791="","",(Table1[[#This Row],[Debit USD]]-Table1[[#This Row],[Credit USD]]))</f>
        <v/>
      </c>
      <c r="AA791" s="122"/>
      <c r="AB791" s="1"/>
      <c r="AC791" s="15"/>
      <c r="AD791" s="15" t="str">
        <f>IF(AND(OR(Table1[[#This Row],[Account]]="15030",Table1[[#This Row],[Account]]="15035",Table1[[#This Row],[Account]]="20150"),Table1[[#This Row],[Vendor ID]]=""),1,"")</f>
        <v/>
      </c>
      <c r="AE791" s="15"/>
      <c r="AF791" s="15"/>
      <c r="AG791" s="15"/>
      <c r="AH791" s="46" t="str">
        <f>IF(Table1[[#This Row],[Posting Date]]&lt;&gt;"","GJ-"&amp;CountryID,"")</f>
        <v/>
      </c>
      <c r="AI791" s="59" t="str">
        <f>IF(Table1[[#This Row],[Posting Date]]&lt;&gt;"",Table1[[#This Row],[Posting Date]],"")</f>
        <v/>
      </c>
      <c r="AJ791" s="46"/>
      <c r="AK791" s="46" t="str">
        <f>IF(Table1[[#This Row],[Description]]&lt;&gt;"",Table1[[#This Row],[Description]],"")</f>
        <v/>
      </c>
      <c r="AL791" s="46" t="str">
        <f>IF(Table1[[#This Row],[Posting Date]]&lt;&gt;"",Table1[[#This Row],[Reference Number]],"")</f>
        <v/>
      </c>
      <c r="AM791" s="46" t="str">
        <f>TRIM(Table1[[#This Row],[Line '#]])</f>
        <v/>
      </c>
      <c r="AN791" s="46" t="str">
        <f>TRIM(Table1[[#This Row],[Account]])</f>
        <v/>
      </c>
      <c r="AO791" s="46" t="str">
        <f>IF(Table1[[#This Row],[Posting Date]]&lt;&gt;"",$D$5,"")</f>
        <v/>
      </c>
      <c r="AP791" s="46" t="str">
        <f>TRIM(Table1[[#This Row],[Departments-Prgrams]])</f>
        <v/>
      </c>
      <c r="AQ791" s="46" t="str">
        <f>TRIM(Table1[[#This Row],[Grant]])</f>
        <v/>
      </c>
      <c r="AR791" s="46" t="str">
        <f>TRIM(Table1[[#This Row],[Staff ID]])</f>
        <v/>
      </c>
      <c r="AS791" s="46" t="str">
        <f>IF(TRIM(Table1[[#This Row],[Budget Code]])=0,"",TRIM(Table1[[#This Row],[Budget Code]]))</f>
        <v/>
      </c>
      <c r="AT791" s="46" t="str">
        <f>IF(Table1[[#This Row],[Line Description]]&lt;&gt;"",Table1[[#This Row],[Line Description]],"")</f>
        <v/>
      </c>
      <c r="AU791" s="46" t="str">
        <f>IF(Table1[[#This Row],[Cur_Amount Debit]]&gt;0,ROUND(Table1[[#This Row],[Cur_Amount Debit]],2),"")</f>
        <v/>
      </c>
      <c r="AV791" s="46" t="str">
        <f>IF(Table1[[#This Row],[Cur_Amount Credit]]&gt;0,ROUND(Table1[[#This Row],[Cur_Amount Credit]],2),"")</f>
        <v/>
      </c>
      <c r="AW791" s="46" t="str">
        <f>LEFT(Table1[[#This Row],[Cur]],3)</f>
        <v/>
      </c>
      <c r="AX791" s="59"/>
      <c r="AY791" s="46"/>
      <c r="AZ791" s="46" t="str">
        <f>IF(Table1[[#This Row],[Cur]]&lt;&gt;"",IF(Table1[[#This Row],[Cur]]="USD","",ExchangeRate),"")</f>
        <v/>
      </c>
      <c r="BA791" s="46" t="str">
        <f>IF(Table1[[#This Row],[Grant]]&lt;&gt;"",VLOOKUP(Table1[[#This Row],[Grant]],Grants!B:D,3),"")</f>
        <v/>
      </c>
      <c r="BB791" s="46" t="str">
        <f>TRIM(Table1[[#This Row],[Vendor ID]])</f>
        <v/>
      </c>
      <c r="BC791">
        <f>IF(Table1[[#This Row],[Reference Number]]=Q790,BC790,BC790+1)</f>
        <v>2</v>
      </c>
    </row>
    <row r="792" spans="1:55" ht="11.25" hidden="1" customHeight="1">
      <c r="A792" s="1"/>
      <c r="B792" s="88" t="str">
        <f>IF(Table1[[#This Row],[Posting Date]]&lt;&gt;"",IF(Table1[[#This Row],[Reference Number]]=Q791,B791+1,1),"")</f>
        <v/>
      </c>
      <c r="C792" s="61"/>
      <c r="D792" s="61"/>
      <c r="E792" s="218"/>
      <c r="F792" s="143" t="str">
        <f>IFERROR(IF(VLOOKUP(Table1[[#This Row],[Budget Code Description]],Dimentions!$X$6:$AC$132,2,FALSE)="","",VLOOKUP(Table1[[#This Row],[Budget Code Description]],Dimentions!$X$6:$AC$132,2,FALSE)),"")</f>
        <v/>
      </c>
      <c r="G792" s="143" t="str">
        <f>IFERROR(VLOOKUP(Table1[[#This Row],[Budget Code Description]],Dimentions!$X$6:$AC$132,3,FALSE),"")</f>
        <v/>
      </c>
      <c r="H792" s="64" t="str">
        <f>IFERROR(VLOOKUP(Table1[[#This Row],[Account]],Dimentions!$S$6:$V$233,2,FALSE),"")</f>
        <v/>
      </c>
      <c r="I792" s="62">
        <f>_xlfn.NUMBERVALUE(LEFT(Table1[[#This Row],[Account]],1))</f>
        <v>0</v>
      </c>
      <c r="J792" s="62" t="str">
        <f>IFERROR(VLOOKUP(Table1[[#This Row],[Budget Code Description]],Table6[#All],7,FALSE),"")</f>
        <v/>
      </c>
      <c r="K792" s="143" t="str">
        <f>IFERROR(VLOOKUP(Table1[[#This Row],[Budget Code Description]],Table6[#All],8,FALSE),"")</f>
        <v/>
      </c>
      <c r="L792" s="63"/>
      <c r="M792" s="65" t="str">
        <f>IFERROR(VLOOKUP(Table1[[#This Row],[Staff ID]],Table2[],2,FALSE),"")</f>
        <v/>
      </c>
      <c r="N792" s="211" t="str">
        <f>IFERROR(IF(VLOOKUP(Table1[[#This Row],[Budget Code Description]],Dimentions!$X$6:$AC$97,4,FALSE)="","",VLOOKUP(Table1[[#This Row],[Budget Code Description]],Dimentions!$X$6:$AC$97,4,FALSE)),"")</f>
        <v/>
      </c>
      <c r="O792" s="65" t="str">
        <f>IFERROR(VLOOKUP(Table1[[#This Row],[Vendor ID]],Table549[],2,FALSE),"")</f>
        <v/>
      </c>
      <c r="P792" s="63"/>
      <c r="Q792" s="143" t="str">
        <f>IF(Table1[[#This Row],[Posting Date]]&lt;&gt;"",$D$9,"")</f>
        <v/>
      </c>
      <c r="R792" s="159" t="str">
        <f>IF(Table1[[#This Row],[Posting Date]]&lt;&gt;"",$D$10,"")</f>
        <v/>
      </c>
      <c r="S792" s="66"/>
      <c r="T792" s="63"/>
      <c r="U792" s="67"/>
      <c r="V792" s="67"/>
      <c r="W792" s="67" t="str">
        <f t="shared" si="12"/>
        <v/>
      </c>
      <c r="X792" s="161" t="str">
        <f>IF(E792="","",(IF(Table1[[#This Row],[Cur]]="USD",Table1[[#This Row],[Cur_Amount Debit]],Table1[[#This Row],[Cur_Amount Debit]]/Table1[[#This Row],[Exchange Rate]])))</f>
        <v/>
      </c>
      <c r="Y792" s="161" t="str">
        <f>IF(E792="","",(IF(Table1[[#This Row],[Cur]]="USD",Table1[[#This Row],[Cur_Amount Credit]],Table1[[#This Row],[Cur_Amount Credit]]/ExchangeRate)))</f>
        <v/>
      </c>
      <c r="Z792" s="203" t="str">
        <f>IF(E792="","",(Table1[[#This Row],[Debit USD]]-Table1[[#This Row],[Credit USD]]))</f>
        <v/>
      </c>
      <c r="AA792" s="122"/>
      <c r="AB792" s="1"/>
      <c r="AC792" s="15"/>
      <c r="AD792" s="15" t="str">
        <f>IF(AND(OR(Table1[[#This Row],[Account]]="15030",Table1[[#This Row],[Account]]="15035",Table1[[#This Row],[Account]]="20150"),Table1[[#This Row],[Vendor ID]]=""),1,"")</f>
        <v/>
      </c>
      <c r="AE792" s="15"/>
      <c r="AF792" s="15"/>
      <c r="AG792" s="15"/>
      <c r="AH792" s="46" t="str">
        <f>IF(Table1[[#This Row],[Posting Date]]&lt;&gt;"","GJ-"&amp;CountryID,"")</f>
        <v/>
      </c>
      <c r="AI792" s="59" t="str">
        <f>IF(Table1[[#This Row],[Posting Date]]&lt;&gt;"",Table1[[#This Row],[Posting Date]],"")</f>
        <v/>
      </c>
      <c r="AJ792" s="46"/>
      <c r="AK792" s="46" t="str">
        <f>IF(Table1[[#This Row],[Description]]&lt;&gt;"",Table1[[#This Row],[Description]],"")</f>
        <v/>
      </c>
      <c r="AL792" s="46" t="str">
        <f>IF(Table1[[#This Row],[Posting Date]]&lt;&gt;"",Table1[[#This Row],[Reference Number]],"")</f>
        <v/>
      </c>
      <c r="AM792" s="46" t="str">
        <f>TRIM(Table1[[#This Row],[Line '#]])</f>
        <v/>
      </c>
      <c r="AN792" s="46" t="str">
        <f>TRIM(Table1[[#This Row],[Account]])</f>
        <v/>
      </c>
      <c r="AO792" s="46" t="str">
        <f>IF(Table1[[#This Row],[Posting Date]]&lt;&gt;"",$D$5,"")</f>
        <v/>
      </c>
      <c r="AP792" s="46" t="str">
        <f>TRIM(Table1[[#This Row],[Departments-Prgrams]])</f>
        <v/>
      </c>
      <c r="AQ792" s="46" t="str">
        <f>TRIM(Table1[[#This Row],[Grant]])</f>
        <v/>
      </c>
      <c r="AR792" s="46" t="str">
        <f>TRIM(Table1[[#This Row],[Staff ID]])</f>
        <v/>
      </c>
      <c r="AS792" s="46" t="str">
        <f>IF(TRIM(Table1[[#This Row],[Budget Code]])=0,"",TRIM(Table1[[#This Row],[Budget Code]]))</f>
        <v/>
      </c>
      <c r="AT792" s="46" t="str">
        <f>IF(Table1[[#This Row],[Line Description]]&lt;&gt;"",Table1[[#This Row],[Line Description]],"")</f>
        <v/>
      </c>
      <c r="AU792" s="46" t="str">
        <f>IF(Table1[[#This Row],[Cur_Amount Debit]]&gt;0,ROUND(Table1[[#This Row],[Cur_Amount Debit]],2),"")</f>
        <v/>
      </c>
      <c r="AV792" s="46" t="str">
        <f>IF(Table1[[#This Row],[Cur_Amount Credit]]&gt;0,ROUND(Table1[[#This Row],[Cur_Amount Credit]],2),"")</f>
        <v/>
      </c>
      <c r="AW792" s="46" t="str">
        <f>LEFT(Table1[[#This Row],[Cur]],3)</f>
        <v/>
      </c>
      <c r="AX792" s="59"/>
      <c r="AY792" s="46"/>
      <c r="AZ792" s="46" t="str">
        <f>IF(Table1[[#This Row],[Cur]]&lt;&gt;"",IF(Table1[[#This Row],[Cur]]="USD","",ExchangeRate),"")</f>
        <v/>
      </c>
      <c r="BA792" s="46" t="str">
        <f>IF(Table1[[#This Row],[Grant]]&lt;&gt;"",VLOOKUP(Table1[[#This Row],[Grant]],Grants!B:D,3),"")</f>
        <v/>
      </c>
      <c r="BB792" s="46" t="str">
        <f>TRIM(Table1[[#This Row],[Vendor ID]])</f>
        <v/>
      </c>
      <c r="BC792">
        <f>IF(Table1[[#This Row],[Reference Number]]=Q791,BC791,BC791+1)</f>
        <v>2</v>
      </c>
    </row>
    <row r="793" spans="1:55" ht="11.25" hidden="1" customHeight="1">
      <c r="A793" s="1"/>
      <c r="B793" s="88" t="str">
        <f>IF(Table1[[#This Row],[Posting Date]]&lt;&gt;"",IF(Table1[[#This Row],[Reference Number]]=Q792,B792+1,1),"")</f>
        <v/>
      </c>
      <c r="C793" s="61"/>
      <c r="D793" s="61"/>
      <c r="E793" s="218"/>
      <c r="F793" s="143" t="str">
        <f>IFERROR(IF(VLOOKUP(Table1[[#This Row],[Budget Code Description]],Dimentions!$X$6:$AC$132,2,FALSE)="","",VLOOKUP(Table1[[#This Row],[Budget Code Description]],Dimentions!$X$6:$AC$132,2,FALSE)),"")</f>
        <v/>
      </c>
      <c r="G793" s="143" t="str">
        <f>IFERROR(VLOOKUP(Table1[[#This Row],[Budget Code Description]],Dimentions!$X$6:$AC$132,3,FALSE),"")</f>
        <v/>
      </c>
      <c r="H793" s="64" t="str">
        <f>IFERROR(VLOOKUP(Table1[[#This Row],[Account]],Dimentions!$S$6:$V$233,2,FALSE),"")</f>
        <v/>
      </c>
      <c r="I793" s="62">
        <f>_xlfn.NUMBERVALUE(LEFT(Table1[[#This Row],[Account]],1))</f>
        <v>0</v>
      </c>
      <c r="J793" s="62" t="str">
        <f>IFERROR(VLOOKUP(Table1[[#This Row],[Budget Code Description]],Table6[#All],7,FALSE),"")</f>
        <v/>
      </c>
      <c r="K793" s="143" t="str">
        <f>IFERROR(VLOOKUP(Table1[[#This Row],[Budget Code Description]],Table6[#All],8,FALSE),"")</f>
        <v/>
      </c>
      <c r="L793" s="63"/>
      <c r="M793" s="65" t="str">
        <f>IFERROR(VLOOKUP(Table1[[#This Row],[Staff ID]],Table2[],2,FALSE),"")</f>
        <v/>
      </c>
      <c r="N793" s="211" t="str">
        <f>IFERROR(IF(VLOOKUP(Table1[[#This Row],[Budget Code Description]],Dimentions!$X$6:$AC$97,4,FALSE)="","",VLOOKUP(Table1[[#This Row],[Budget Code Description]],Dimentions!$X$6:$AC$97,4,FALSE)),"")</f>
        <v/>
      </c>
      <c r="O793" s="65" t="str">
        <f>IFERROR(VLOOKUP(Table1[[#This Row],[Vendor ID]],Table549[],2,FALSE),"")</f>
        <v/>
      </c>
      <c r="P793" s="63"/>
      <c r="Q793" s="143" t="str">
        <f>IF(Table1[[#This Row],[Posting Date]]&lt;&gt;"",$D$9,"")</f>
        <v/>
      </c>
      <c r="R793" s="159" t="str">
        <f>IF(Table1[[#This Row],[Posting Date]]&lt;&gt;"",$D$10,"")</f>
        <v/>
      </c>
      <c r="S793" s="66"/>
      <c r="T793" s="63"/>
      <c r="U793" s="67"/>
      <c r="V793" s="67"/>
      <c r="W793" s="67" t="str">
        <f t="shared" si="12"/>
        <v/>
      </c>
      <c r="X793" s="161" t="str">
        <f>IF(E793="","",(IF(Table1[[#This Row],[Cur]]="USD",Table1[[#This Row],[Cur_Amount Debit]],Table1[[#This Row],[Cur_Amount Debit]]/Table1[[#This Row],[Exchange Rate]])))</f>
        <v/>
      </c>
      <c r="Y793" s="161" t="str">
        <f>IF(E793="","",(IF(Table1[[#This Row],[Cur]]="USD",Table1[[#This Row],[Cur_Amount Credit]],Table1[[#This Row],[Cur_Amount Credit]]/ExchangeRate)))</f>
        <v/>
      </c>
      <c r="Z793" s="203" t="str">
        <f>IF(E793="","",(Table1[[#This Row],[Debit USD]]-Table1[[#This Row],[Credit USD]]))</f>
        <v/>
      </c>
      <c r="AA793" s="122"/>
      <c r="AB793" s="1"/>
      <c r="AC793" s="15"/>
      <c r="AD793" s="15" t="str">
        <f>IF(AND(OR(Table1[[#This Row],[Account]]="15030",Table1[[#This Row],[Account]]="15035",Table1[[#This Row],[Account]]="20150"),Table1[[#This Row],[Vendor ID]]=""),1,"")</f>
        <v/>
      </c>
      <c r="AE793" s="15"/>
      <c r="AF793" s="15"/>
      <c r="AG793" s="15"/>
      <c r="AH793" s="46" t="str">
        <f>IF(Table1[[#This Row],[Posting Date]]&lt;&gt;"","GJ-"&amp;CountryID,"")</f>
        <v/>
      </c>
      <c r="AI793" s="59" t="str">
        <f>IF(Table1[[#This Row],[Posting Date]]&lt;&gt;"",Table1[[#This Row],[Posting Date]],"")</f>
        <v/>
      </c>
      <c r="AJ793" s="46"/>
      <c r="AK793" s="46" t="str">
        <f>IF(Table1[[#This Row],[Description]]&lt;&gt;"",Table1[[#This Row],[Description]],"")</f>
        <v/>
      </c>
      <c r="AL793" s="46" t="str">
        <f>IF(Table1[[#This Row],[Posting Date]]&lt;&gt;"",Table1[[#This Row],[Reference Number]],"")</f>
        <v/>
      </c>
      <c r="AM793" s="46" t="str">
        <f>TRIM(Table1[[#This Row],[Line '#]])</f>
        <v/>
      </c>
      <c r="AN793" s="46" t="str">
        <f>TRIM(Table1[[#This Row],[Account]])</f>
        <v/>
      </c>
      <c r="AO793" s="46" t="str">
        <f>IF(Table1[[#This Row],[Posting Date]]&lt;&gt;"",$D$5,"")</f>
        <v/>
      </c>
      <c r="AP793" s="46" t="str">
        <f>TRIM(Table1[[#This Row],[Departments-Prgrams]])</f>
        <v/>
      </c>
      <c r="AQ793" s="46" t="str">
        <f>TRIM(Table1[[#This Row],[Grant]])</f>
        <v/>
      </c>
      <c r="AR793" s="46" t="str">
        <f>TRIM(Table1[[#This Row],[Staff ID]])</f>
        <v/>
      </c>
      <c r="AS793" s="46" t="str">
        <f>IF(TRIM(Table1[[#This Row],[Budget Code]])=0,"",TRIM(Table1[[#This Row],[Budget Code]]))</f>
        <v/>
      </c>
      <c r="AT793" s="46" t="str">
        <f>IF(Table1[[#This Row],[Line Description]]&lt;&gt;"",Table1[[#This Row],[Line Description]],"")</f>
        <v/>
      </c>
      <c r="AU793" s="46" t="str">
        <f>IF(Table1[[#This Row],[Cur_Amount Debit]]&gt;0,ROUND(Table1[[#This Row],[Cur_Amount Debit]],2),"")</f>
        <v/>
      </c>
      <c r="AV793" s="46" t="str">
        <f>IF(Table1[[#This Row],[Cur_Amount Credit]]&gt;0,ROUND(Table1[[#This Row],[Cur_Amount Credit]],2),"")</f>
        <v/>
      </c>
      <c r="AW793" s="46" t="str">
        <f>LEFT(Table1[[#This Row],[Cur]],3)</f>
        <v/>
      </c>
      <c r="AX793" s="59"/>
      <c r="AY793" s="46"/>
      <c r="AZ793" s="46" t="str">
        <f>IF(Table1[[#This Row],[Cur]]&lt;&gt;"",IF(Table1[[#This Row],[Cur]]="USD","",ExchangeRate),"")</f>
        <v/>
      </c>
      <c r="BA793" s="46" t="str">
        <f>IF(Table1[[#This Row],[Grant]]&lt;&gt;"",VLOOKUP(Table1[[#This Row],[Grant]],Grants!B:D,3),"")</f>
        <v/>
      </c>
      <c r="BB793" s="46" t="str">
        <f>TRIM(Table1[[#This Row],[Vendor ID]])</f>
        <v/>
      </c>
      <c r="BC793">
        <f>IF(Table1[[#This Row],[Reference Number]]=Q792,BC792,BC792+1)</f>
        <v>2</v>
      </c>
    </row>
    <row r="794" spans="1:55" ht="11.25" hidden="1" customHeight="1">
      <c r="A794" s="1"/>
      <c r="B794" s="88" t="str">
        <f>IF(Table1[[#This Row],[Posting Date]]&lt;&gt;"",IF(Table1[[#This Row],[Reference Number]]=Q793,B793+1,1),"")</f>
        <v/>
      </c>
      <c r="C794" s="61"/>
      <c r="D794" s="61"/>
      <c r="E794" s="218"/>
      <c r="F794" s="143" t="str">
        <f>IFERROR(IF(VLOOKUP(Table1[[#This Row],[Budget Code Description]],Dimentions!$X$6:$AC$132,2,FALSE)="","",VLOOKUP(Table1[[#This Row],[Budget Code Description]],Dimentions!$X$6:$AC$132,2,FALSE)),"")</f>
        <v/>
      </c>
      <c r="G794" s="143" t="str">
        <f>IFERROR(VLOOKUP(Table1[[#This Row],[Budget Code Description]],Dimentions!$X$6:$AC$132,3,FALSE),"")</f>
        <v/>
      </c>
      <c r="H794" s="64" t="str">
        <f>IFERROR(VLOOKUP(Table1[[#This Row],[Account]],Dimentions!$S$6:$V$233,2,FALSE),"")</f>
        <v/>
      </c>
      <c r="I794" s="62">
        <f>_xlfn.NUMBERVALUE(LEFT(Table1[[#This Row],[Account]],1))</f>
        <v>0</v>
      </c>
      <c r="J794" s="62" t="str">
        <f>IFERROR(VLOOKUP(Table1[[#This Row],[Budget Code Description]],Table6[#All],7,FALSE),"")</f>
        <v/>
      </c>
      <c r="K794" s="143" t="str">
        <f>IFERROR(VLOOKUP(Table1[[#This Row],[Budget Code Description]],Table6[#All],8,FALSE),"")</f>
        <v/>
      </c>
      <c r="L794" s="63"/>
      <c r="M794" s="65" t="str">
        <f>IFERROR(VLOOKUP(Table1[[#This Row],[Staff ID]],Table2[],2,FALSE),"")</f>
        <v/>
      </c>
      <c r="N794" s="211" t="str">
        <f>IFERROR(IF(VLOOKUP(Table1[[#This Row],[Budget Code Description]],Dimentions!$X$6:$AC$97,4,FALSE)="","",VLOOKUP(Table1[[#This Row],[Budget Code Description]],Dimentions!$X$6:$AC$97,4,FALSE)),"")</f>
        <v/>
      </c>
      <c r="O794" s="65" t="str">
        <f>IFERROR(VLOOKUP(Table1[[#This Row],[Vendor ID]],Table549[],2,FALSE),"")</f>
        <v/>
      </c>
      <c r="P794" s="63"/>
      <c r="Q794" s="143" t="str">
        <f>IF(Table1[[#This Row],[Posting Date]]&lt;&gt;"",$D$9,"")</f>
        <v/>
      </c>
      <c r="R794" s="159" t="str">
        <f>IF(Table1[[#This Row],[Posting Date]]&lt;&gt;"",$D$10,"")</f>
        <v/>
      </c>
      <c r="S794" s="66"/>
      <c r="T794" s="63"/>
      <c r="U794" s="67"/>
      <c r="V794" s="67"/>
      <c r="W794" s="67" t="str">
        <f t="shared" si="12"/>
        <v/>
      </c>
      <c r="X794" s="161" t="str">
        <f>IF(E794="","",(IF(Table1[[#This Row],[Cur]]="USD",Table1[[#This Row],[Cur_Amount Debit]],Table1[[#This Row],[Cur_Amount Debit]]/Table1[[#This Row],[Exchange Rate]])))</f>
        <v/>
      </c>
      <c r="Y794" s="161" t="str">
        <f>IF(E794="","",(IF(Table1[[#This Row],[Cur]]="USD",Table1[[#This Row],[Cur_Amount Credit]],Table1[[#This Row],[Cur_Amount Credit]]/ExchangeRate)))</f>
        <v/>
      </c>
      <c r="Z794" s="203" t="str">
        <f>IF(E794="","",(Table1[[#This Row],[Debit USD]]-Table1[[#This Row],[Credit USD]]))</f>
        <v/>
      </c>
      <c r="AA794" s="122"/>
      <c r="AB794" s="1"/>
      <c r="AC794" s="15"/>
      <c r="AD794" s="15" t="str">
        <f>IF(AND(OR(Table1[[#This Row],[Account]]="15030",Table1[[#This Row],[Account]]="15035",Table1[[#This Row],[Account]]="20150"),Table1[[#This Row],[Vendor ID]]=""),1,"")</f>
        <v/>
      </c>
      <c r="AE794" s="15"/>
      <c r="AF794" s="15"/>
      <c r="AG794" s="15"/>
      <c r="AH794" s="46" t="str">
        <f>IF(Table1[[#This Row],[Posting Date]]&lt;&gt;"","GJ-"&amp;CountryID,"")</f>
        <v/>
      </c>
      <c r="AI794" s="59" t="str">
        <f>IF(Table1[[#This Row],[Posting Date]]&lt;&gt;"",Table1[[#This Row],[Posting Date]],"")</f>
        <v/>
      </c>
      <c r="AJ794" s="46"/>
      <c r="AK794" s="46" t="str">
        <f>IF(Table1[[#This Row],[Description]]&lt;&gt;"",Table1[[#This Row],[Description]],"")</f>
        <v/>
      </c>
      <c r="AL794" s="46" t="str">
        <f>IF(Table1[[#This Row],[Posting Date]]&lt;&gt;"",Table1[[#This Row],[Reference Number]],"")</f>
        <v/>
      </c>
      <c r="AM794" s="46" t="str">
        <f>TRIM(Table1[[#This Row],[Line '#]])</f>
        <v/>
      </c>
      <c r="AN794" s="46" t="str">
        <f>TRIM(Table1[[#This Row],[Account]])</f>
        <v/>
      </c>
      <c r="AO794" s="46" t="str">
        <f>IF(Table1[[#This Row],[Posting Date]]&lt;&gt;"",$D$5,"")</f>
        <v/>
      </c>
      <c r="AP794" s="46" t="str">
        <f>TRIM(Table1[[#This Row],[Departments-Prgrams]])</f>
        <v/>
      </c>
      <c r="AQ794" s="46" t="str">
        <f>TRIM(Table1[[#This Row],[Grant]])</f>
        <v/>
      </c>
      <c r="AR794" s="46" t="str">
        <f>TRIM(Table1[[#This Row],[Staff ID]])</f>
        <v/>
      </c>
      <c r="AS794" s="46" t="str">
        <f>IF(TRIM(Table1[[#This Row],[Budget Code]])=0,"",TRIM(Table1[[#This Row],[Budget Code]]))</f>
        <v/>
      </c>
      <c r="AT794" s="46" t="str">
        <f>IF(Table1[[#This Row],[Line Description]]&lt;&gt;"",Table1[[#This Row],[Line Description]],"")</f>
        <v/>
      </c>
      <c r="AU794" s="46" t="str">
        <f>IF(Table1[[#This Row],[Cur_Amount Debit]]&gt;0,ROUND(Table1[[#This Row],[Cur_Amount Debit]],2),"")</f>
        <v/>
      </c>
      <c r="AV794" s="46" t="str">
        <f>IF(Table1[[#This Row],[Cur_Amount Credit]]&gt;0,ROUND(Table1[[#This Row],[Cur_Amount Credit]],2),"")</f>
        <v/>
      </c>
      <c r="AW794" s="46" t="str">
        <f>LEFT(Table1[[#This Row],[Cur]],3)</f>
        <v/>
      </c>
      <c r="AX794" s="59"/>
      <c r="AY794" s="46"/>
      <c r="AZ794" s="46" t="str">
        <f>IF(Table1[[#This Row],[Cur]]&lt;&gt;"",IF(Table1[[#This Row],[Cur]]="USD","",ExchangeRate),"")</f>
        <v/>
      </c>
      <c r="BA794" s="46" t="str">
        <f>IF(Table1[[#This Row],[Grant]]&lt;&gt;"",VLOOKUP(Table1[[#This Row],[Grant]],Grants!B:D,3),"")</f>
        <v/>
      </c>
      <c r="BB794" s="46" t="str">
        <f>TRIM(Table1[[#This Row],[Vendor ID]])</f>
        <v/>
      </c>
      <c r="BC794">
        <f>IF(Table1[[#This Row],[Reference Number]]=Q793,BC793,BC793+1)</f>
        <v>2</v>
      </c>
    </row>
    <row r="795" spans="1:55" ht="11.25" hidden="1" customHeight="1">
      <c r="A795" s="1"/>
      <c r="B795" s="88" t="str">
        <f>IF(Table1[[#This Row],[Posting Date]]&lt;&gt;"",IF(Table1[[#This Row],[Reference Number]]=Q794,B794+1,1),"")</f>
        <v/>
      </c>
      <c r="C795" s="61"/>
      <c r="D795" s="61"/>
      <c r="E795" s="218"/>
      <c r="F795" s="143" t="str">
        <f>IFERROR(IF(VLOOKUP(Table1[[#This Row],[Budget Code Description]],Dimentions!$X$6:$AC$132,2,FALSE)="","",VLOOKUP(Table1[[#This Row],[Budget Code Description]],Dimentions!$X$6:$AC$132,2,FALSE)),"")</f>
        <v/>
      </c>
      <c r="G795" s="143" t="str">
        <f>IFERROR(VLOOKUP(Table1[[#This Row],[Budget Code Description]],Dimentions!$X$6:$AC$132,3,FALSE),"")</f>
        <v/>
      </c>
      <c r="H795" s="64" t="str">
        <f>IFERROR(VLOOKUP(Table1[[#This Row],[Account]],Dimentions!$S$6:$V$233,2,FALSE),"")</f>
        <v/>
      </c>
      <c r="I795" s="62">
        <f>_xlfn.NUMBERVALUE(LEFT(Table1[[#This Row],[Account]],1))</f>
        <v>0</v>
      </c>
      <c r="J795" s="62" t="str">
        <f>IFERROR(VLOOKUP(Table1[[#This Row],[Budget Code Description]],Table6[#All],7,FALSE),"")</f>
        <v/>
      </c>
      <c r="K795" s="143" t="str">
        <f>IFERROR(VLOOKUP(Table1[[#This Row],[Budget Code Description]],Table6[#All],8,FALSE),"")</f>
        <v/>
      </c>
      <c r="L795" s="63"/>
      <c r="M795" s="65" t="str">
        <f>IFERROR(VLOOKUP(Table1[[#This Row],[Staff ID]],Table2[],2,FALSE),"")</f>
        <v/>
      </c>
      <c r="N795" s="211" t="str">
        <f>IFERROR(IF(VLOOKUP(Table1[[#This Row],[Budget Code Description]],Dimentions!$X$6:$AC$97,4,FALSE)="","",VLOOKUP(Table1[[#This Row],[Budget Code Description]],Dimentions!$X$6:$AC$97,4,FALSE)),"")</f>
        <v/>
      </c>
      <c r="O795" s="65" t="str">
        <f>IFERROR(VLOOKUP(Table1[[#This Row],[Vendor ID]],Table549[],2,FALSE),"")</f>
        <v/>
      </c>
      <c r="P795" s="63"/>
      <c r="Q795" s="143" t="str">
        <f>IF(Table1[[#This Row],[Posting Date]]&lt;&gt;"",$D$9,"")</f>
        <v/>
      </c>
      <c r="R795" s="159" t="str">
        <f>IF(Table1[[#This Row],[Posting Date]]&lt;&gt;"",$D$10,"")</f>
        <v/>
      </c>
      <c r="S795" s="66"/>
      <c r="T795" s="63"/>
      <c r="U795" s="67"/>
      <c r="V795" s="67"/>
      <c r="W795" s="67" t="str">
        <f t="shared" si="12"/>
        <v/>
      </c>
      <c r="X795" s="161" t="str">
        <f>IF(E795="","",(IF(Table1[[#This Row],[Cur]]="USD",Table1[[#This Row],[Cur_Amount Debit]],Table1[[#This Row],[Cur_Amount Debit]]/Table1[[#This Row],[Exchange Rate]])))</f>
        <v/>
      </c>
      <c r="Y795" s="161" t="str">
        <f>IF(E795="","",(IF(Table1[[#This Row],[Cur]]="USD",Table1[[#This Row],[Cur_Amount Credit]],Table1[[#This Row],[Cur_Amount Credit]]/ExchangeRate)))</f>
        <v/>
      </c>
      <c r="Z795" s="203" t="str">
        <f>IF(E795="","",(Table1[[#This Row],[Debit USD]]-Table1[[#This Row],[Credit USD]]))</f>
        <v/>
      </c>
      <c r="AA795" s="122"/>
      <c r="AB795" s="1"/>
      <c r="AC795" s="15"/>
      <c r="AD795" s="15" t="str">
        <f>IF(AND(OR(Table1[[#This Row],[Account]]="15030",Table1[[#This Row],[Account]]="15035",Table1[[#This Row],[Account]]="20150"),Table1[[#This Row],[Vendor ID]]=""),1,"")</f>
        <v/>
      </c>
      <c r="AE795" s="15"/>
      <c r="AF795" s="15"/>
      <c r="AG795" s="15"/>
      <c r="AH795" s="46" t="str">
        <f>IF(Table1[[#This Row],[Posting Date]]&lt;&gt;"","GJ-"&amp;CountryID,"")</f>
        <v/>
      </c>
      <c r="AI795" s="59" t="str">
        <f>IF(Table1[[#This Row],[Posting Date]]&lt;&gt;"",Table1[[#This Row],[Posting Date]],"")</f>
        <v/>
      </c>
      <c r="AJ795" s="46"/>
      <c r="AK795" s="46" t="str">
        <f>IF(Table1[[#This Row],[Description]]&lt;&gt;"",Table1[[#This Row],[Description]],"")</f>
        <v/>
      </c>
      <c r="AL795" s="46" t="str">
        <f>IF(Table1[[#This Row],[Posting Date]]&lt;&gt;"",Table1[[#This Row],[Reference Number]],"")</f>
        <v/>
      </c>
      <c r="AM795" s="46" t="str">
        <f>TRIM(Table1[[#This Row],[Line '#]])</f>
        <v/>
      </c>
      <c r="AN795" s="46" t="str">
        <f>TRIM(Table1[[#This Row],[Account]])</f>
        <v/>
      </c>
      <c r="AO795" s="46" t="str">
        <f>IF(Table1[[#This Row],[Posting Date]]&lt;&gt;"",$D$5,"")</f>
        <v/>
      </c>
      <c r="AP795" s="46" t="str">
        <f>TRIM(Table1[[#This Row],[Departments-Prgrams]])</f>
        <v/>
      </c>
      <c r="AQ795" s="46" t="str">
        <f>TRIM(Table1[[#This Row],[Grant]])</f>
        <v/>
      </c>
      <c r="AR795" s="46" t="str">
        <f>TRIM(Table1[[#This Row],[Staff ID]])</f>
        <v/>
      </c>
      <c r="AS795" s="46" t="str">
        <f>IF(TRIM(Table1[[#This Row],[Budget Code]])=0,"",TRIM(Table1[[#This Row],[Budget Code]]))</f>
        <v/>
      </c>
      <c r="AT795" s="46" t="str">
        <f>IF(Table1[[#This Row],[Line Description]]&lt;&gt;"",Table1[[#This Row],[Line Description]],"")</f>
        <v/>
      </c>
      <c r="AU795" s="46" t="str">
        <f>IF(Table1[[#This Row],[Cur_Amount Debit]]&gt;0,ROUND(Table1[[#This Row],[Cur_Amount Debit]],2),"")</f>
        <v/>
      </c>
      <c r="AV795" s="46" t="str">
        <f>IF(Table1[[#This Row],[Cur_Amount Credit]]&gt;0,ROUND(Table1[[#This Row],[Cur_Amount Credit]],2),"")</f>
        <v/>
      </c>
      <c r="AW795" s="46" t="str">
        <f>LEFT(Table1[[#This Row],[Cur]],3)</f>
        <v/>
      </c>
      <c r="AX795" s="59"/>
      <c r="AY795" s="46"/>
      <c r="AZ795" s="46" t="str">
        <f>IF(Table1[[#This Row],[Cur]]&lt;&gt;"",IF(Table1[[#This Row],[Cur]]="USD","",ExchangeRate),"")</f>
        <v/>
      </c>
      <c r="BA795" s="46" t="str">
        <f>IF(Table1[[#This Row],[Grant]]&lt;&gt;"",VLOOKUP(Table1[[#This Row],[Grant]],Grants!B:D,3),"")</f>
        <v/>
      </c>
      <c r="BB795" s="46" t="str">
        <f>TRIM(Table1[[#This Row],[Vendor ID]])</f>
        <v/>
      </c>
      <c r="BC795">
        <f>IF(Table1[[#This Row],[Reference Number]]=Q794,BC794,BC794+1)</f>
        <v>2</v>
      </c>
    </row>
    <row r="796" spans="1:55" ht="11.25" hidden="1" customHeight="1">
      <c r="A796" s="1"/>
      <c r="B796" s="88" t="str">
        <f>IF(Table1[[#This Row],[Posting Date]]&lt;&gt;"",IF(Table1[[#This Row],[Reference Number]]=Q795,B795+1,1),"")</f>
        <v/>
      </c>
      <c r="C796" s="61"/>
      <c r="D796" s="61"/>
      <c r="E796" s="218"/>
      <c r="F796" s="143" t="str">
        <f>IFERROR(IF(VLOOKUP(Table1[[#This Row],[Budget Code Description]],Dimentions!$X$6:$AC$132,2,FALSE)="","",VLOOKUP(Table1[[#This Row],[Budget Code Description]],Dimentions!$X$6:$AC$132,2,FALSE)),"")</f>
        <v/>
      </c>
      <c r="G796" s="143" t="str">
        <f>IFERROR(VLOOKUP(Table1[[#This Row],[Budget Code Description]],Dimentions!$X$6:$AC$132,3,FALSE),"")</f>
        <v/>
      </c>
      <c r="H796" s="64" t="str">
        <f>IFERROR(VLOOKUP(Table1[[#This Row],[Account]],Dimentions!$S$6:$V$233,2,FALSE),"")</f>
        <v/>
      </c>
      <c r="I796" s="62">
        <f>_xlfn.NUMBERVALUE(LEFT(Table1[[#This Row],[Account]],1))</f>
        <v>0</v>
      </c>
      <c r="J796" s="62" t="str">
        <f>IFERROR(VLOOKUP(Table1[[#This Row],[Budget Code Description]],Table6[#All],7,FALSE),"")</f>
        <v/>
      </c>
      <c r="K796" s="143" t="str">
        <f>IFERROR(VLOOKUP(Table1[[#This Row],[Budget Code Description]],Table6[#All],8,FALSE),"")</f>
        <v/>
      </c>
      <c r="L796" s="63"/>
      <c r="M796" s="65" t="str">
        <f>IFERROR(VLOOKUP(Table1[[#This Row],[Staff ID]],Table2[],2,FALSE),"")</f>
        <v/>
      </c>
      <c r="N796" s="211" t="str">
        <f>IFERROR(IF(VLOOKUP(Table1[[#This Row],[Budget Code Description]],Dimentions!$X$6:$AC$97,4,FALSE)="","",VLOOKUP(Table1[[#This Row],[Budget Code Description]],Dimentions!$X$6:$AC$97,4,FALSE)),"")</f>
        <v/>
      </c>
      <c r="O796" s="65" t="str">
        <f>IFERROR(VLOOKUP(Table1[[#This Row],[Vendor ID]],Table549[],2,FALSE),"")</f>
        <v/>
      </c>
      <c r="P796" s="63"/>
      <c r="Q796" s="143" t="str">
        <f>IF(Table1[[#This Row],[Posting Date]]&lt;&gt;"",$D$9,"")</f>
        <v/>
      </c>
      <c r="R796" s="159" t="str">
        <f>IF(Table1[[#This Row],[Posting Date]]&lt;&gt;"",$D$10,"")</f>
        <v/>
      </c>
      <c r="S796" s="66"/>
      <c r="T796" s="63"/>
      <c r="U796" s="67"/>
      <c r="V796" s="67"/>
      <c r="W796" s="67" t="str">
        <f t="shared" si="12"/>
        <v/>
      </c>
      <c r="X796" s="161" t="str">
        <f>IF(E796="","",(IF(Table1[[#This Row],[Cur]]="USD",Table1[[#This Row],[Cur_Amount Debit]],Table1[[#This Row],[Cur_Amount Debit]]/Table1[[#This Row],[Exchange Rate]])))</f>
        <v/>
      </c>
      <c r="Y796" s="161" t="str">
        <f>IF(E796="","",(IF(Table1[[#This Row],[Cur]]="USD",Table1[[#This Row],[Cur_Amount Credit]],Table1[[#This Row],[Cur_Amount Credit]]/ExchangeRate)))</f>
        <v/>
      </c>
      <c r="Z796" s="203" t="str">
        <f>IF(E796="","",(Table1[[#This Row],[Debit USD]]-Table1[[#This Row],[Credit USD]]))</f>
        <v/>
      </c>
      <c r="AA796" s="122"/>
      <c r="AB796" s="1"/>
      <c r="AC796" s="15"/>
      <c r="AD796" s="15" t="str">
        <f>IF(AND(OR(Table1[[#This Row],[Account]]="15030",Table1[[#This Row],[Account]]="15035",Table1[[#This Row],[Account]]="20150"),Table1[[#This Row],[Vendor ID]]=""),1,"")</f>
        <v/>
      </c>
      <c r="AE796" s="15"/>
      <c r="AF796" s="15"/>
      <c r="AG796" s="15"/>
      <c r="AH796" s="46" t="str">
        <f>IF(Table1[[#This Row],[Posting Date]]&lt;&gt;"","GJ-"&amp;CountryID,"")</f>
        <v/>
      </c>
      <c r="AI796" s="59" t="str">
        <f>IF(Table1[[#This Row],[Posting Date]]&lt;&gt;"",Table1[[#This Row],[Posting Date]],"")</f>
        <v/>
      </c>
      <c r="AJ796" s="46"/>
      <c r="AK796" s="46" t="str">
        <f>IF(Table1[[#This Row],[Description]]&lt;&gt;"",Table1[[#This Row],[Description]],"")</f>
        <v/>
      </c>
      <c r="AL796" s="46" t="str">
        <f>IF(Table1[[#This Row],[Posting Date]]&lt;&gt;"",Table1[[#This Row],[Reference Number]],"")</f>
        <v/>
      </c>
      <c r="AM796" s="46" t="str">
        <f>TRIM(Table1[[#This Row],[Line '#]])</f>
        <v/>
      </c>
      <c r="AN796" s="46" t="str">
        <f>TRIM(Table1[[#This Row],[Account]])</f>
        <v/>
      </c>
      <c r="AO796" s="46" t="str">
        <f>IF(Table1[[#This Row],[Posting Date]]&lt;&gt;"",$D$5,"")</f>
        <v/>
      </c>
      <c r="AP796" s="46" t="str">
        <f>TRIM(Table1[[#This Row],[Departments-Prgrams]])</f>
        <v/>
      </c>
      <c r="AQ796" s="46" t="str">
        <f>TRIM(Table1[[#This Row],[Grant]])</f>
        <v/>
      </c>
      <c r="AR796" s="46" t="str">
        <f>TRIM(Table1[[#This Row],[Staff ID]])</f>
        <v/>
      </c>
      <c r="AS796" s="46" t="str">
        <f>IF(TRIM(Table1[[#This Row],[Budget Code]])=0,"",TRIM(Table1[[#This Row],[Budget Code]]))</f>
        <v/>
      </c>
      <c r="AT796" s="46" t="str">
        <f>IF(Table1[[#This Row],[Line Description]]&lt;&gt;"",Table1[[#This Row],[Line Description]],"")</f>
        <v/>
      </c>
      <c r="AU796" s="46" t="str">
        <f>IF(Table1[[#This Row],[Cur_Amount Debit]]&gt;0,ROUND(Table1[[#This Row],[Cur_Amount Debit]],2),"")</f>
        <v/>
      </c>
      <c r="AV796" s="46" t="str">
        <f>IF(Table1[[#This Row],[Cur_Amount Credit]]&gt;0,ROUND(Table1[[#This Row],[Cur_Amount Credit]],2),"")</f>
        <v/>
      </c>
      <c r="AW796" s="46" t="str">
        <f>LEFT(Table1[[#This Row],[Cur]],3)</f>
        <v/>
      </c>
      <c r="AX796" s="59"/>
      <c r="AY796" s="46"/>
      <c r="AZ796" s="46" t="str">
        <f>IF(Table1[[#This Row],[Cur]]&lt;&gt;"",IF(Table1[[#This Row],[Cur]]="USD","",ExchangeRate),"")</f>
        <v/>
      </c>
      <c r="BA796" s="46" t="str">
        <f>IF(Table1[[#This Row],[Grant]]&lt;&gt;"",VLOOKUP(Table1[[#This Row],[Grant]],Grants!B:D,3),"")</f>
        <v/>
      </c>
      <c r="BB796" s="46" t="str">
        <f>TRIM(Table1[[#This Row],[Vendor ID]])</f>
        <v/>
      </c>
      <c r="BC796">
        <f>IF(Table1[[#This Row],[Reference Number]]=Q795,BC795,BC795+1)</f>
        <v>2</v>
      </c>
    </row>
    <row r="797" spans="1:55" ht="11.25" hidden="1" customHeight="1">
      <c r="A797" s="1"/>
      <c r="B797" s="88" t="str">
        <f>IF(Table1[[#This Row],[Posting Date]]&lt;&gt;"",IF(Table1[[#This Row],[Reference Number]]=Q796,B796+1,1),"")</f>
        <v/>
      </c>
      <c r="C797" s="61"/>
      <c r="D797" s="61"/>
      <c r="E797" s="218"/>
      <c r="F797" s="143" t="str">
        <f>IFERROR(IF(VLOOKUP(Table1[[#This Row],[Budget Code Description]],Dimentions!$X$6:$AC$132,2,FALSE)="","",VLOOKUP(Table1[[#This Row],[Budget Code Description]],Dimentions!$X$6:$AC$132,2,FALSE)),"")</f>
        <v/>
      </c>
      <c r="G797" s="143" t="str">
        <f>IFERROR(VLOOKUP(Table1[[#This Row],[Budget Code Description]],Dimentions!$X$6:$AC$132,3,FALSE),"")</f>
        <v/>
      </c>
      <c r="H797" s="64" t="str">
        <f>IFERROR(VLOOKUP(Table1[[#This Row],[Account]],Dimentions!$S$6:$V$233,2,FALSE),"")</f>
        <v/>
      </c>
      <c r="I797" s="62">
        <f>_xlfn.NUMBERVALUE(LEFT(Table1[[#This Row],[Account]],1))</f>
        <v>0</v>
      </c>
      <c r="J797" s="62" t="str">
        <f>IFERROR(VLOOKUP(Table1[[#This Row],[Budget Code Description]],Table6[#All],7,FALSE),"")</f>
        <v/>
      </c>
      <c r="K797" s="143" t="str">
        <f>IFERROR(VLOOKUP(Table1[[#This Row],[Budget Code Description]],Table6[#All],8,FALSE),"")</f>
        <v/>
      </c>
      <c r="L797" s="63"/>
      <c r="M797" s="65" t="str">
        <f>IFERROR(VLOOKUP(Table1[[#This Row],[Staff ID]],Table2[],2,FALSE),"")</f>
        <v/>
      </c>
      <c r="N797" s="211" t="str">
        <f>IFERROR(IF(VLOOKUP(Table1[[#This Row],[Budget Code Description]],Dimentions!$X$6:$AC$97,4,FALSE)="","",VLOOKUP(Table1[[#This Row],[Budget Code Description]],Dimentions!$X$6:$AC$97,4,FALSE)),"")</f>
        <v/>
      </c>
      <c r="O797" s="65" t="str">
        <f>IFERROR(VLOOKUP(Table1[[#This Row],[Vendor ID]],Table549[],2,FALSE),"")</f>
        <v/>
      </c>
      <c r="P797" s="63"/>
      <c r="Q797" s="143" t="str">
        <f>IF(Table1[[#This Row],[Posting Date]]&lt;&gt;"",$D$9,"")</f>
        <v/>
      </c>
      <c r="R797" s="159" t="str">
        <f>IF(Table1[[#This Row],[Posting Date]]&lt;&gt;"",$D$10,"")</f>
        <v/>
      </c>
      <c r="S797" s="66"/>
      <c r="T797" s="63"/>
      <c r="U797" s="67"/>
      <c r="V797" s="67"/>
      <c r="W797" s="67" t="str">
        <f t="shared" si="12"/>
        <v/>
      </c>
      <c r="X797" s="161" t="str">
        <f>IF(E797="","",(IF(Table1[[#This Row],[Cur]]="USD",Table1[[#This Row],[Cur_Amount Debit]],Table1[[#This Row],[Cur_Amount Debit]]/Table1[[#This Row],[Exchange Rate]])))</f>
        <v/>
      </c>
      <c r="Y797" s="161" t="str">
        <f>IF(E797="","",(IF(Table1[[#This Row],[Cur]]="USD",Table1[[#This Row],[Cur_Amount Credit]],Table1[[#This Row],[Cur_Amount Credit]]/ExchangeRate)))</f>
        <v/>
      </c>
      <c r="Z797" s="203" t="str">
        <f>IF(E797="","",(Table1[[#This Row],[Debit USD]]-Table1[[#This Row],[Credit USD]]))</f>
        <v/>
      </c>
      <c r="AA797" s="122"/>
      <c r="AB797" s="1"/>
      <c r="AC797" s="15"/>
      <c r="AD797" s="15" t="str">
        <f>IF(AND(OR(Table1[[#This Row],[Account]]="15030",Table1[[#This Row],[Account]]="15035",Table1[[#This Row],[Account]]="20150"),Table1[[#This Row],[Vendor ID]]=""),1,"")</f>
        <v/>
      </c>
      <c r="AE797" s="15"/>
      <c r="AF797" s="15"/>
      <c r="AG797" s="15"/>
      <c r="AH797" s="46" t="str">
        <f>IF(Table1[[#This Row],[Posting Date]]&lt;&gt;"","GJ-"&amp;CountryID,"")</f>
        <v/>
      </c>
      <c r="AI797" s="59" t="str">
        <f>IF(Table1[[#This Row],[Posting Date]]&lt;&gt;"",Table1[[#This Row],[Posting Date]],"")</f>
        <v/>
      </c>
      <c r="AJ797" s="46"/>
      <c r="AK797" s="46" t="str">
        <f>IF(Table1[[#This Row],[Description]]&lt;&gt;"",Table1[[#This Row],[Description]],"")</f>
        <v/>
      </c>
      <c r="AL797" s="46" t="str">
        <f>IF(Table1[[#This Row],[Posting Date]]&lt;&gt;"",Table1[[#This Row],[Reference Number]],"")</f>
        <v/>
      </c>
      <c r="AM797" s="46" t="str">
        <f>TRIM(Table1[[#This Row],[Line '#]])</f>
        <v/>
      </c>
      <c r="AN797" s="46" t="str">
        <f>TRIM(Table1[[#This Row],[Account]])</f>
        <v/>
      </c>
      <c r="AO797" s="46" t="str">
        <f>IF(Table1[[#This Row],[Posting Date]]&lt;&gt;"",$D$5,"")</f>
        <v/>
      </c>
      <c r="AP797" s="46" t="str">
        <f>TRIM(Table1[[#This Row],[Departments-Prgrams]])</f>
        <v/>
      </c>
      <c r="AQ797" s="46" t="str">
        <f>TRIM(Table1[[#This Row],[Grant]])</f>
        <v/>
      </c>
      <c r="AR797" s="46" t="str">
        <f>TRIM(Table1[[#This Row],[Staff ID]])</f>
        <v/>
      </c>
      <c r="AS797" s="46" t="str">
        <f>IF(TRIM(Table1[[#This Row],[Budget Code]])=0,"",TRIM(Table1[[#This Row],[Budget Code]]))</f>
        <v/>
      </c>
      <c r="AT797" s="46" t="str">
        <f>IF(Table1[[#This Row],[Line Description]]&lt;&gt;"",Table1[[#This Row],[Line Description]],"")</f>
        <v/>
      </c>
      <c r="AU797" s="46" t="str">
        <f>IF(Table1[[#This Row],[Cur_Amount Debit]]&gt;0,ROUND(Table1[[#This Row],[Cur_Amount Debit]],2),"")</f>
        <v/>
      </c>
      <c r="AV797" s="46" t="str">
        <f>IF(Table1[[#This Row],[Cur_Amount Credit]]&gt;0,ROUND(Table1[[#This Row],[Cur_Amount Credit]],2),"")</f>
        <v/>
      </c>
      <c r="AW797" s="46" t="str">
        <f>LEFT(Table1[[#This Row],[Cur]],3)</f>
        <v/>
      </c>
      <c r="AX797" s="59"/>
      <c r="AY797" s="46"/>
      <c r="AZ797" s="46" t="str">
        <f>IF(Table1[[#This Row],[Cur]]&lt;&gt;"",IF(Table1[[#This Row],[Cur]]="USD","",ExchangeRate),"")</f>
        <v/>
      </c>
      <c r="BA797" s="46" t="str">
        <f>IF(Table1[[#This Row],[Grant]]&lt;&gt;"",VLOOKUP(Table1[[#This Row],[Grant]],Grants!B:D,3),"")</f>
        <v/>
      </c>
      <c r="BB797" s="46" t="str">
        <f>TRIM(Table1[[#This Row],[Vendor ID]])</f>
        <v/>
      </c>
      <c r="BC797">
        <f>IF(Table1[[#This Row],[Reference Number]]=Q796,BC796,BC796+1)</f>
        <v>2</v>
      </c>
    </row>
    <row r="798" spans="1:55" ht="11.25" hidden="1" customHeight="1">
      <c r="A798" s="1"/>
      <c r="B798" s="88" t="str">
        <f>IF(Table1[[#This Row],[Posting Date]]&lt;&gt;"",IF(Table1[[#This Row],[Reference Number]]=Q797,B797+1,1),"")</f>
        <v/>
      </c>
      <c r="C798" s="61"/>
      <c r="D798" s="61"/>
      <c r="E798" s="218"/>
      <c r="F798" s="143" t="str">
        <f>IFERROR(IF(VLOOKUP(Table1[[#This Row],[Budget Code Description]],Dimentions!$X$6:$AC$132,2,FALSE)="","",VLOOKUP(Table1[[#This Row],[Budget Code Description]],Dimentions!$X$6:$AC$132,2,FALSE)),"")</f>
        <v/>
      </c>
      <c r="G798" s="143" t="str">
        <f>IFERROR(VLOOKUP(Table1[[#This Row],[Budget Code Description]],Dimentions!$X$6:$AC$132,3,FALSE),"")</f>
        <v/>
      </c>
      <c r="H798" s="64" t="str">
        <f>IFERROR(VLOOKUP(Table1[[#This Row],[Account]],Dimentions!$S$6:$V$233,2,FALSE),"")</f>
        <v/>
      </c>
      <c r="I798" s="62">
        <f>_xlfn.NUMBERVALUE(LEFT(Table1[[#This Row],[Account]],1))</f>
        <v>0</v>
      </c>
      <c r="J798" s="62" t="str">
        <f>IFERROR(VLOOKUP(Table1[[#This Row],[Budget Code Description]],Table6[#All],7,FALSE),"")</f>
        <v/>
      </c>
      <c r="K798" s="143" t="str">
        <f>IFERROR(VLOOKUP(Table1[[#This Row],[Budget Code Description]],Table6[#All],8,FALSE),"")</f>
        <v/>
      </c>
      <c r="L798" s="63"/>
      <c r="M798" s="65" t="str">
        <f>IFERROR(VLOOKUP(Table1[[#This Row],[Staff ID]],Table2[],2,FALSE),"")</f>
        <v/>
      </c>
      <c r="N798" s="211" t="str">
        <f>IFERROR(IF(VLOOKUP(Table1[[#This Row],[Budget Code Description]],Dimentions!$X$6:$AC$97,4,FALSE)="","",VLOOKUP(Table1[[#This Row],[Budget Code Description]],Dimentions!$X$6:$AC$97,4,FALSE)),"")</f>
        <v/>
      </c>
      <c r="O798" s="65" t="str">
        <f>IFERROR(VLOOKUP(Table1[[#This Row],[Vendor ID]],Table549[],2,FALSE),"")</f>
        <v/>
      </c>
      <c r="P798" s="63"/>
      <c r="Q798" s="143" t="str">
        <f>IF(Table1[[#This Row],[Posting Date]]&lt;&gt;"",$D$9,"")</f>
        <v/>
      </c>
      <c r="R798" s="159" t="str">
        <f>IF(Table1[[#This Row],[Posting Date]]&lt;&gt;"",$D$10,"")</f>
        <v/>
      </c>
      <c r="S798" s="66"/>
      <c r="T798" s="63"/>
      <c r="U798" s="67"/>
      <c r="V798" s="67"/>
      <c r="W798" s="67" t="str">
        <f t="shared" si="12"/>
        <v/>
      </c>
      <c r="X798" s="161" t="str">
        <f>IF(E798="","",(IF(Table1[[#This Row],[Cur]]="USD",Table1[[#This Row],[Cur_Amount Debit]],Table1[[#This Row],[Cur_Amount Debit]]/Table1[[#This Row],[Exchange Rate]])))</f>
        <v/>
      </c>
      <c r="Y798" s="161" t="str">
        <f>IF(E798="","",(IF(Table1[[#This Row],[Cur]]="USD",Table1[[#This Row],[Cur_Amount Credit]],Table1[[#This Row],[Cur_Amount Credit]]/ExchangeRate)))</f>
        <v/>
      </c>
      <c r="Z798" s="203" t="str">
        <f>IF(E798="","",(Table1[[#This Row],[Debit USD]]-Table1[[#This Row],[Credit USD]]))</f>
        <v/>
      </c>
      <c r="AA798" s="122"/>
      <c r="AB798" s="1"/>
      <c r="AC798" s="15"/>
      <c r="AD798" s="15" t="str">
        <f>IF(AND(OR(Table1[[#This Row],[Account]]="15030",Table1[[#This Row],[Account]]="15035",Table1[[#This Row],[Account]]="20150"),Table1[[#This Row],[Vendor ID]]=""),1,"")</f>
        <v/>
      </c>
      <c r="AE798" s="15"/>
      <c r="AF798" s="15"/>
      <c r="AG798" s="15"/>
      <c r="AH798" s="46" t="str">
        <f>IF(Table1[[#This Row],[Posting Date]]&lt;&gt;"","GJ-"&amp;CountryID,"")</f>
        <v/>
      </c>
      <c r="AI798" s="59" t="str">
        <f>IF(Table1[[#This Row],[Posting Date]]&lt;&gt;"",Table1[[#This Row],[Posting Date]],"")</f>
        <v/>
      </c>
      <c r="AJ798" s="46"/>
      <c r="AK798" s="46" t="str">
        <f>IF(Table1[[#This Row],[Description]]&lt;&gt;"",Table1[[#This Row],[Description]],"")</f>
        <v/>
      </c>
      <c r="AL798" s="46" t="str">
        <f>IF(Table1[[#This Row],[Posting Date]]&lt;&gt;"",Table1[[#This Row],[Reference Number]],"")</f>
        <v/>
      </c>
      <c r="AM798" s="46" t="str">
        <f>TRIM(Table1[[#This Row],[Line '#]])</f>
        <v/>
      </c>
      <c r="AN798" s="46" t="str">
        <f>TRIM(Table1[[#This Row],[Account]])</f>
        <v/>
      </c>
      <c r="AO798" s="46" t="str">
        <f>IF(Table1[[#This Row],[Posting Date]]&lt;&gt;"",$D$5,"")</f>
        <v/>
      </c>
      <c r="AP798" s="46" t="str">
        <f>TRIM(Table1[[#This Row],[Departments-Prgrams]])</f>
        <v/>
      </c>
      <c r="AQ798" s="46" t="str">
        <f>TRIM(Table1[[#This Row],[Grant]])</f>
        <v/>
      </c>
      <c r="AR798" s="46" t="str">
        <f>TRIM(Table1[[#This Row],[Staff ID]])</f>
        <v/>
      </c>
      <c r="AS798" s="46" t="str">
        <f>IF(TRIM(Table1[[#This Row],[Budget Code]])=0,"",TRIM(Table1[[#This Row],[Budget Code]]))</f>
        <v/>
      </c>
      <c r="AT798" s="46" t="str">
        <f>IF(Table1[[#This Row],[Line Description]]&lt;&gt;"",Table1[[#This Row],[Line Description]],"")</f>
        <v/>
      </c>
      <c r="AU798" s="46" t="str">
        <f>IF(Table1[[#This Row],[Cur_Amount Debit]]&gt;0,ROUND(Table1[[#This Row],[Cur_Amount Debit]],2),"")</f>
        <v/>
      </c>
      <c r="AV798" s="46" t="str">
        <f>IF(Table1[[#This Row],[Cur_Amount Credit]]&gt;0,ROUND(Table1[[#This Row],[Cur_Amount Credit]],2),"")</f>
        <v/>
      </c>
      <c r="AW798" s="46" t="str">
        <f>LEFT(Table1[[#This Row],[Cur]],3)</f>
        <v/>
      </c>
      <c r="AX798" s="59"/>
      <c r="AY798" s="46"/>
      <c r="AZ798" s="46" t="str">
        <f>IF(Table1[[#This Row],[Cur]]&lt;&gt;"",IF(Table1[[#This Row],[Cur]]="USD","",ExchangeRate),"")</f>
        <v/>
      </c>
      <c r="BA798" s="46" t="str">
        <f>IF(Table1[[#This Row],[Grant]]&lt;&gt;"",VLOOKUP(Table1[[#This Row],[Grant]],Grants!B:D,3),"")</f>
        <v/>
      </c>
      <c r="BB798" s="46" t="str">
        <f>TRIM(Table1[[#This Row],[Vendor ID]])</f>
        <v/>
      </c>
      <c r="BC798">
        <f>IF(Table1[[#This Row],[Reference Number]]=Q797,BC797,BC797+1)</f>
        <v>2</v>
      </c>
    </row>
    <row r="799" spans="1:55" ht="11.25" hidden="1" customHeight="1">
      <c r="A799" s="1"/>
      <c r="B799" s="88" t="str">
        <f>IF(Table1[[#This Row],[Posting Date]]&lt;&gt;"",IF(Table1[[#This Row],[Reference Number]]=Q798,B798+1,1),"")</f>
        <v/>
      </c>
      <c r="C799" s="61"/>
      <c r="D799" s="61"/>
      <c r="E799" s="218"/>
      <c r="F799" s="143" t="str">
        <f>IFERROR(IF(VLOOKUP(Table1[[#This Row],[Budget Code Description]],Dimentions!$X$6:$AC$132,2,FALSE)="","",VLOOKUP(Table1[[#This Row],[Budget Code Description]],Dimentions!$X$6:$AC$132,2,FALSE)),"")</f>
        <v/>
      </c>
      <c r="G799" s="143" t="str">
        <f>IFERROR(VLOOKUP(Table1[[#This Row],[Budget Code Description]],Dimentions!$X$6:$AC$132,3,FALSE),"")</f>
        <v/>
      </c>
      <c r="H799" s="64" t="str">
        <f>IFERROR(VLOOKUP(Table1[[#This Row],[Account]],Dimentions!$S$6:$V$233,2,FALSE),"")</f>
        <v/>
      </c>
      <c r="I799" s="62">
        <f>_xlfn.NUMBERVALUE(LEFT(Table1[[#This Row],[Account]],1))</f>
        <v>0</v>
      </c>
      <c r="J799" s="62" t="str">
        <f>IFERROR(VLOOKUP(Table1[[#This Row],[Budget Code Description]],Table6[#All],7,FALSE),"")</f>
        <v/>
      </c>
      <c r="K799" s="143" t="str">
        <f>IFERROR(VLOOKUP(Table1[[#This Row],[Budget Code Description]],Table6[#All],8,FALSE),"")</f>
        <v/>
      </c>
      <c r="L799" s="63"/>
      <c r="M799" s="65" t="str">
        <f>IFERROR(VLOOKUP(Table1[[#This Row],[Staff ID]],Table2[],2,FALSE),"")</f>
        <v/>
      </c>
      <c r="N799" s="211" t="str">
        <f>IFERROR(IF(VLOOKUP(Table1[[#This Row],[Budget Code Description]],Dimentions!$X$6:$AC$97,4,FALSE)="","",VLOOKUP(Table1[[#This Row],[Budget Code Description]],Dimentions!$X$6:$AC$97,4,FALSE)),"")</f>
        <v/>
      </c>
      <c r="O799" s="65" t="str">
        <f>IFERROR(VLOOKUP(Table1[[#This Row],[Vendor ID]],Table549[],2,FALSE),"")</f>
        <v/>
      </c>
      <c r="P799" s="63"/>
      <c r="Q799" s="143" t="str">
        <f>IF(Table1[[#This Row],[Posting Date]]&lt;&gt;"",$D$9,"")</f>
        <v/>
      </c>
      <c r="R799" s="159" t="str">
        <f>IF(Table1[[#This Row],[Posting Date]]&lt;&gt;"",$D$10,"")</f>
        <v/>
      </c>
      <c r="S799" s="66"/>
      <c r="T799" s="63"/>
      <c r="U799" s="67"/>
      <c r="V799" s="67"/>
      <c r="W799" s="67" t="str">
        <f t="shared" si="12"/>
        <v/>
      </c>
      <c r="X799" s="161" t="str">
        <f>IF(E799="","",(IF(Table1[[#This Row],[Cur]]="USD",Table1[[#This Row],[Cur_Amount Debit]],Table1[[#This Row],[Cur_Amount Debit]]/Table1[[#This Row],[Exchange Rate]])))</f>
        <v/>
      </c>
      <c r="Y799" s="161" t="str">
        <f>IF(E799="","",(IF(Table1[[#This Row],[Cur]]="USD",Table1[[#This Row],[Cur_Amount Credit]],Table1[[#This Row],[Cur_Amount Credit]]/ExchangeRate)))</f>
        <v/>
      </c>
      <c r="Z799" s="203" t="str">
        <f>IF(E799="","",(Table1[[#This Row],[Debit USD]]-Table1[[#This Row],[Credit USD]]))</f>
        <v/>
      </c>
      <c r="AA799" s="122"/>
      <c r="AB799" s="1"/>
      <c r="AC799" s="15"/>
      <c r="AD799" s="15" t="str">
        <f>IF(AND(OR(Table1[[#This Row],[Account]]="15030",Table1[[#This Row],[Account]]="15035",Table1[[#This Row],[Account]]="20150"),Table1[[#This Row],[Vendor ID]]=""),1,"")</f>
        <v/>
      </c>
      <c r="AE799" s="15"/>
      <c r="AF799" s="15"/>
      <c r="AG799" s="15"/>
      <c r="AH799" s="46" t="str">
        <f>IF(Table1[[#This Row],[Posting Date]]&lt;&gt;"","GJ-"&amp;CountryID,"")</f>
        <v/>
      </c>
      <c r="AI799" s="59" t="str">
        <f>IF(Table1[[#This Row],[Posting Date]]&lt;&gt;"",Table1[[#This Row],[Posting Date]],"")</f>
        <v/>
      </c>
      <c r="AJ799" s="46"/>
      <c r="AK799" s="46" t="str">
        <f>IF(Table1[[#This Row],[Description]]&lt;&gt;"",Table1[[#This Row],[Description]],"")</f>
        <v/>
      </c>
      <c r="AL799" s="46" t="str">
        <f>IF(Table1[[#This Row],[Posting Date]]&lt;&gt;"",Table1[[#This Row],[Reference Number]],"")</f>
        <v/>
      </c>
      <c r="AM799" s="46" t="str">
        <f>TRIM(Table1[[#This Row],[Line '#]])</f>
        <v/>
      </c>
      <c r="AN799" s="46" t="str">
        <f>TRIM(Table1[[#This Row],[Account]])</f>
        <v/>
      </c>
      <c r="AO799" s="46" t="str">
        <f>IF(Table1[[#This Row],[Posting Date]]&lt;&gt;"",$D$5,"")</f>
        <v/>
      </c>
      <c r="AP799" s="46" t="str">
        <f>TRIM(Table1[[#This Row],[Departments-Prgrams]])</f>
        <v/>
      </c>
      <c r="AQ799" s="46" t="str">
        <f>TRIM(Table1[[#This Row],[Grant]])</f>
        <v/>
      </c>
      <c r="AR799" s="46" t="str">
        <f>TRIM(Table1[[#This Row],[Staff ID]])</f>
        <v/>
      </c>
      <c r="AS799" s="46" t="str">
        <f>IF(TRIM(Table1[[#This Row],[Budget Code]])=0,"",TRIM(Table1[[#This Row],[Budget Code]]))</f>
        <v/>
      </c>
      <c r="AT799" s="46" t="str">
        <f>IF(Table1[[#This Row],[Line Description]]&lt;&gt;"",Table1[[#This Row],[Line Description]],"")</f>
        <v/>
      </c>
      <c r="AU799" s="46" t="str">
        <f>IF(Table1[[#This Row],[Cur_Amount Debit]]&gt;0,ROUND(Table1[[#This Row],[Cur_Amount Debit]],2),"")</f>
        <v/>
      </c>
      <c r="AV799" s="46" t="str">
        <f>IF(Table1[[#This Row],[Cur_Amount Credit]]&gt;0,ROUND(Table1[[#This Row],[Cur_Amount Credit]],2),"")</f>
        <v/>
      </c>
      <c r="AW799" s="46" t="str">
        <f>LEFT(Table1[[#This Row],[Cur]],3)</f>
        <v/>
      </c>
      <c r="AX799" s="59"/>
      <c r="AY799" s="46"/>
      <c r="AZ799" s="46" t="str">
        <f>IF(Table1[[#This Row],[Cur]]&lt;&gt;"",IF(Table1[[#This Row],[Cur]]="USD","",ExchangeRate),"")</f>
        <v/>
      </c>
      <c r="BA799" s="46" t="str">
        <f>IF(Table1[[#This Row],[Grant]]&lt;&gt;"",VLOOKUP(Table1[[#This Row],[Grant]],Grants!B:D,3),"")</f>
        <v/>
      </c>
      <c r="BB799" s="46" t="str">
        <f>TRIM(Table1[[#This Row],[Vendor ID]])</f>
        <v/>
      </c>
      <c r="BC799">
        <f>IF(Table1[[#This Row],[Reference Number]]=Q798,BC798,BC798+1)</f>
        <v>2</v>
      </c>
    </row>
    <row r="800" spans="1:55" ht="11.25" hidden="1" customHeight="1">
      <c r="A800" s="1"/>
      <c r="B800" s="88" t="str">
        <f>IF(Table1[[#This Row],[Posting Date]]&lt;&gt;"",IF(Table1[[#This Row],[Reference Number]]=Q799,B799+1,1),"")</f>
        <v/>
      </c>
      <c r="C800" s="61"/>
      <c r="D800" s="61"/>
      <c r="E800" s="218"/>
      <c r="F800" s="143" t="str">
        <f>IFERROR(IF(VLOOKUP(Table1[[#This Row],[Budget Code Description]],Dimentions!$X$6:$AC$132,2,FALSE)="","",VLOOKUP(Table1[[#This Row],[Budget Code Description]],Dimentions!$X$6:$AC$132,2,FALSE)),"")</f>
        <v/>
      </c>
      <c r="G800" s="143" t="str">
        <f>IFERROR(VLOOKUP(Table1[[#This Row],[Budget Code Description]],Dimentions!$X$6:$AC$132,3,FALSE),"")</f>
        <v/>
      </c>
      <c r="H800" s="64" t="str">
        <f>IFERROR(VLOOKUP(Table1[[#This Row],[Account]],Dimentions!$S$6:$V$233,2,FALSE),"")</f>
        <v/>
      </c>
      <c r="I800" s="62">
        <f>_xlfn.NUMBERVALUE(LEFT(Table1[[#This Row],[Account]],1))</f>
        <v>0</v>
      </c>
      <c r="J800" s="62" t="str">
        <f>IFERROR(VLOOKUP(Table1[[#This Row],[Budget Code Description]],Table6[#All],7,FALSE),"")</f>
        <v/>
      </c>
      <c r="K800" s="143" t="str">
        <f>IFERROR(VLOOKUP(Table1[[#This Row],[Budget Code Description]],Table6[#All],8,FALSE),"")</f>
        <v/>
      </c>
      <c r="L800" s="63"/>
      <c r="M800" s="65" t="str">
        <f>IFERROR(VLOOKUP(Table1[[#This Row],[Staff ID]],Table2[],2,FALSE),"")</f>
        <v/>
      </c>
      <c r="N800" s="211" t="str">
        <f>IFERROR(IF(VLOOKUP(Table1[[#This Row],[Budget Code Description]],Dimentions!$X$6:$AC$97,4,FALSE)="","",VLOOKUP(Table1[[#This Row],[Budget Code Description]],Dimentions!$X$6:$AC$97,4,FALSE)),"")</f>
        <v/>
      </c>
      <c r="O800" s="65" t="str">
        <f>IFERROR(VLOOKUP(Table1[[#This Row],[Vendor ID]],Table549[],2,FALSE),"")</f>
        <v/>
      </c>
      <c r="P800" s="63"/>
      <c r="Q800" s="143" t="str">
        <f>IF(Table1[[#This Row],[Posting Date]]&lt;&gt;"",$D$9,"")</f>
        <v/>
      </c>
      <c r="R800" s="159" t="str">
        <f>IF(Table1[[#This Row],[Posting Date]]&lt;&gt;"",$D$10,"")</f>
        <v/>
      </c>
      <c r="S800" s="66"/>
      <c r="T800" s="63"/>
      <c r="U800" s="67"/>
      <c r="V800" s="67"/>
      <c r="W800" s="67" t="str">
        <f t="shared" si="12"/>
        <v/>
      </c>
      <c r="X800" s="161" t="str">
        <f>IF(E800="","",(IF(Table1[[#This Row],[Cur]]="USD",Table1[[#This Row],[Cur_Amount Debit]],Table1[[#This Row],[Cur_Amount Debit]]/Table1[[#This Row],[Exchange Rate]])))</f>
        <v/>
      </c>
      <c r="Y800" s="161" t="str">
        <f>IF(E800="","",(IF(Table1[[#This Row],[Cur]]="USD",Table1[[#This Row],[Cur_Amount Credit]],Table1[[#This Row],[Cur_Amount Credit]]/ExchangeRate)))</f>
        <v/>
      </c>
      <c r="Z800" s="203" t="str">
        <f>IF(E800="","",(Table1[[#This Row],[Debit USD]]-Table1[[#This Row],[Credit USD]]))</f>
        <v/>
      </c>
      <c r="AA800" s="122"/>
      <c r="AB800" s="1"/>
      <c r="AC800" s="15"/>
      <c r="AD800" s="15" t="str">
        <f>IF(AND(OR(Table1[[#This Row],[Account]]="15030",Table1[[#This Row],[Account]]="15035",Table1[[#This Row],[Account]]="20150"),Table1[[#This Row],[Vendor ID]]=""),1,"")</f>
        <v/>
      </c>
      <c r="AE800" s="15"/>
      <c r="AF800" s="15"/>
      <c r="AG800" s="15"/>
      <c r="AH800" s="46" t="str">
        <f>IF(Table1[[#This Row],[Posting Date]]&lt;&gt;"","GJ-"&amp;CountryID,"")</f>
        <v/>
      </c>
      <c r="AI800" s="59" t="str">
        <f>IF(Table1[[#This Row],[Posting Date]]&lt;&gt;"",Table1[[#This Row],[Posting Date]],"")</f>
        <v/>
      </c>
      <c r="AJ800" s="46"/>
      <c r="AK800" s="46" t="str">
        <f>IF(Table1[[#This Row],[Description]]&lt;&gt;"",Table1[[#This Row],[Description]],"")</f>
        <v/>
      </c>
      <c r="AL800" s="46" t="str">
        <f>IF(Table1[[#This Row],[Posting Date]]&lt;&gt;"",Table1[[#This Row],[Reference Number]],"")</f>
        <v/>
      </c>
      <c r="AM800" s="46" t="str">
        <f>TRIM(Table1[[#This Row],[Line '#]])</f>
        <v/>
      </c>
      <c r="AN800" s="46" t="str">
        <f>TRIM(Table1[[#This Row],[Account]])</f>
        <v/>
      </c>
      <c r="AO800" s="46" t="str">
        <f>IF(Table1[[#This Row],[Posting Date]]&lt;&gt;"",$D$5,"")</f>
        <v/>
      </c>
      <c r="AP800" s="46" t="str">
        <f>TRIM(Table1[[#This Row],[Departments-Prgrams]])</f>
        <v/>
      </c>
      <c r="AQ800" s="46" t="str">
        <f>TRIM(Table1[[#This Row],[Grant]])</f>
        <v/>
      </c>
      <c r="AR800" s="46" t="str">
        <f>TRIM(Table1[[#This Row],[Staff ID]])</f>
        <v/>
      </c>
      <c r="AS800" s="46" t="str">
        <f>IF(TRIM(Table1[[#This Row],[Budget Code]])=0,"",TRIM(Table1[[#This Row],[Budget Code]]))</f>
        <v/>
      </c>
      <c r="AT800" s="46" t="str">
        <f>IF(Table1[[#This Row],[Line Description]]&lt;&gt;"",Table1[[#This Row],[Line Description]],"")</f>
        <v/>
      </c>
      <c r="AU800" s="46" t="str">
        <f>IF(Table1[[#This Row],[Cur_Amount Debit]]&gt;0,ROUND(Table1[[#This Row],[Cur_Amount Debit]],2),"")</f>
        <v/>
      </c>
      <c r="AV800" s="46" t="str">
        <f>IF(Table1[[#This Row],[Cur_Amount Credit]]&gt;0,ROUND(Table1[[#This Row],[Cur_Amount Credit]],2),"")</f>
        <v/>
      </c>
      <c r="AW800" s="46" t="str">
        <f>LEFT(Table1[[#This Row],[Cur]],3)</f>
        <v/>
      </c>
      <c r="AX800" s="59"/>
      <c r="AY800" s="46"/>
      <c r="AZ800" s="46" t="str">
        <f>IF(Table1[[#This Row],[Cur]]&lt;&gt;"",IF(Table1[[#This Row],[Cur]]="USD","",ExchangeRate),"")</f>
        <v/>
      </c>
      <c r="BA800" s="46" t="str">
        <f>IF(Table1[[#This Row],[Grant]]&lt;&gt;"",VLOOKUP(Table1[[#This Row],[Grant]],Grants!B:D,3),"")</f>
        <v/>
      </c>
      <c r="BB800" s="46" t="str">
        <f>TRIM(Table1[[#This Row],[Vendor ID]])</f>
        <v/>
      </c>
      <c r="BC800">
        <f>IF(Table1[[#This Row],[Reference Number]]=Q799,BC799,BC799+1)</f>
        <v>2</v>
      </c>
    </row>
    <row r="801" spans="1:55" ht="11.25" hidden="1" customHeight="1">
      <c r="A801" s="1"/>
      <c r="B801" s="88" t="str">
        <f>IF(Table1[[#This Row],[Posting Date]]&lt;&gt;"",IF(Table1[[#This Row],[Reference Number]]=Q800,B800+1,1),"")</f>
        <v/>
      </c>
      <c r="C801" s="61"/>
      <c r="D801" s="61"/>
      <c r="E801" s="218"/>
      <c r="F801" s="143" t="str">
        <f>IFERROR(IF(VLOOKUP(Table1[[#This Row],[Budget Code Description]],Dimentions!$X$6:$AC$132,2,FALSE)="","",VLOOKUP(Table1[[#This Row],[Budget Code Description]],Dimentions!$X$6:$AC$132,2,FALSE)),"")</f>
        <v/>
      </c>
      <c r="G801" s="143" t="str">
        <f>IFERROR(VLOOKUP(Table1[[#This Row],[Budget Code Description]],Dimentions!$X$6:$AC$132,3,FALSE),"")</f>
        <v/>
      </c>
      <c r="H801" s="64" t="str">
        <f>IFERROR(VLOOKUP(Table1[[#This Row],[Account]],Dimentions!$S$6:$V$233,2,FALSE),"")</f>
        <v/>
      </c>
      <c r="I801" s="62">
        <f>_xlfn.NUMBERVALUE(LEFT(Table1[[#This Row],[Account]],1))</f>
        <v>0</v>
      </c>
      <c r="J801" s="62" t="str">
        <f>IFERROR(VLOOKUP(Table1[[#This Row],[Budget Code Description]],Table6[#All],7,FALSE),"")</f>
        <v/>
      </c>
      <c r="K801" s="143" t="str">
        <f>IFERROR(VLOOKUP(Table1[[#This Row],[Budget Code Description]],Table6[#All],8,FALSE),"")</f>
        <v/>
      </c>
      <c r="L801" s="63"/>
      <c r="M801" s="65" t="str">
        <f>IFERROR(VLOOKUP(Table1[[#This Row],[Staff ID]],Table2[],2,FALSE),"")</f>
        <v/>
      </c>
      <c r="N801" s="211" t="str">
        <f>IFERROR(IF(VLOOKUP(Table1[[#This Row],[Budget Code Description]],Dimentions!$X$6:$AC$97,4,FALSE)="","",VLOOKUP(Table1[[#This Row],[Budget Code Description]],Dimentions!$X$6:$AC$97,4,FALSE)),"")</f>
        <v/>
      </c>
      <c r="O801" s="65" t="str">
        <f>IFERROR(VLOOKUP(Table1[[#This Row],[Vendor ID]],Table549[],2,FALSE),"")</f>
        <v/>
      </c>
      <c r="P801" s="63"/>
      <c r="Q801" s="143" t="str">
        <f>IF(Table1[[#This Row],[Posting Date]]&lt;&gt;"",$D$9,"")</f>
        <v/>
      </c>
      <c r="R801" s="159" t="str">
        <f>IF(Table1[[#This Row],[Posting Date]]&lt;&gt;"",$D$10,"")</f>
        <v/>
      </c>
      <c r="S801" s="66"/>
      <c r="T801" s="63"/>
      <c r="U801" s="67"/>
      <c r="V801" s="67"/>
      <c r="W801" s="67" t="str">
        <f t="shared" si="12"/>
        <v/>
      </c>
      <c r="X801" s="161" t="str">
        <f>IF(E801="","",(IF(Table1[[#This Row],[Cur]]="USD",Table1[[#This Row],[Cur_Amount Debit]],Table1[[#This Row],[Cur_Amount Debit]]/Table1[[#This Row],[Exchange Rate]])))</f>
        <v/>
      </c>
      <c r="Y801" s="161" t="str">
        <f>IF(E801="","",(IF(Table1[[#This Row],[Cur]]="USD",Table1[[#This Row],[Cur_Amount Credit]],Table1[[#This Row],[Cur_Amount Credit]]/ExchangeRate)))</f>
        <v/>
      </c>
      <c r="Z801" s="203" t="str">
        <f>IF(E801="","",(Table1[[#This Row],[Debit USD]]-Table1[[#This Row],[Credit USD]]))</f>
        <v/>
      </c>
      <c r="AA801" s="122"/>
      <c r="AB801" s="1"/>
      <c r="AC801" s="15"/>
      <c r="AD801" s="15" t="str">
        <f>IF(AND(OR(Table1[[#This Row],[Account]]="15030",Table1[[#This Row],[Account]]="15035",Table1[[#This Row],[Account]]="20150"),Table1[[#This Row],[Vendor ID]]=""),1,"")</f>
        <v/>
      </c>
      <c r="AE801" s="15"/>
      <c r="AF801" s="15"/>
      <c r="AG801" s="15"/>
      <c r="AH801" s="46" t="str">
        <f>IF(Table1[[#This Row],[Posting Date]]&lt;&gt;"","GJ-"&amp;CountryID,"")</f>
        <v/>
      </c>
      <c r="AI801" s="59" t="str">
        <f>IF(Table1[[#This Row],[Posting Date]]&lt;&gt;"",Table1[[#This Row],[Posting Date]],"")</f>
        <v/>
      </c>
      <c r="AJ801" s="46"/>
      <c r="AK801" s="46" t="str">
        <f>IF(Table1[[#This Row],[Description]]&lt;&gt;"",Table1[[#This Row],[Description]],"")</f>
        <v/>
      </c>
      <c r="AL801" s="46" t="str">
        <f>IF(Table1[[#This Row],[Posting Date]]&lt;&gt;"",Table1[[#This Row],[Reference Number]],"")</f>
        <v/>
      </c>
      <c r="AM801" s="46" t="str">
        <f>TRIM(Table1[[#This Row],[Line '#]])</f>
        <v/>
      </c>
      <c r="AN801" s="46" t="str">
        <f>TRIM(Table1[[#This Row],[Account]])</f>
        <v/>
      </c>
      <c r="AO801" s="46" t="str">
        <f>IF(Table1[[#This Row],[Posting Date]]&lt;&gt;"",$D$5,"")</f>
        <v/>
      </c>
      <c r="AP801" s="46" t="str">
        <f>TRIM(Table1[[#This Row],[Departments-Prgrams]])</f>
        <v/>
      </c>
      <c r="AQ801" s="46" t="str">
        <f>TRIM(Table1[[#This Row],[Grant]])</f>
        <v/>
      </c>
      <c r="AR801" s="46" t="str">
        <f>TRIM(Table1[[#This Row],[Staff ID]])</f>
        <v/>
      </c>
      <c r="AS801" s="46" t="str">
        <f>IF(TRIM(Table1[[#This Row],[Budget Code]])=0,"",TRIM(Table1[[#This Row],[Budget Code]]))</f>
        <v/>
      </c>
      <c r="AT801" s="46" t="str">
        <f>IF(Table1[[#This Row],[Line Description]]&lt;&gt;"",Table1[[#This Row],[Line Description]],"")</f>
        <v/>
      </c>
      <c r="AU801" s="46" t="str">
        <f>IF(Table1[[#This Row],[Cur_Amount Debit]]&gt;0,ROUND(Table1[[#This Row],[Cur_Amount Debit]],2),"")</f>
        <v/>
      </c>
      <c r="AV801" s="46" t="str">
        <f>IF(Table1[[#This Row],[Cur_Amount Credit]]&gt;0,ROUND(Table1[[#This Row],[Cur_Amount Credit]],2),"")</f>
        <v/>
      </c>
      <c r="AW801" s="46" t="str">
        <f>LEFT(Table1[[#This Row],[Cur]],3)</f>
        <v/>
      </c>
      <c r="AX801" s="59"/>
      <c r="AY801" s="46"/>
      <c r="AZ801" s="46" t="str">
        <f>IF(Table1[[#This Row],[Cur]]&lt;&gt;"",IF(Table1[[#This Row],[Cur]]="USD","",ExchangeRate),"")</f>
        <v/>
      </c>
      <c r="BA801" s="46" t="str">
        <f>IF(Table1[[#This Row],[Grant]]&lt;&gt;"",VLOOKUP(Table1[[#This Row],[Grant]],Grants!B:D,3),"")</f>
        <v/>
      </c>
      <c r="BB801" s="46" t="str">
        <f>TRIM(Table1[[#This Row],[Vendor ID]])</f>
        <v/>
      </c>
      <c r="BC801">
        <f>IF(Table1[[#This Row],[Reference Number]]=Q800,BC800,BC800+1)</f>
        <v>2</v>
      </c>
    </row>
    <row r="802" spans="1:55" ht="11.25" hidden="1" customHeight="1">
      <c r="A802" s="1"/>
      <c r="B802" s="88" t="str">
        <f>IF(Table1[[#This Row],[Posting Date]]&lt;&gt;"",IF(Table1[[#This Row],[Reference Number]]=Q801,B801+1,1),"")</f>
        <v/>
      </c>
      <c r="C802" s="61"/>
      <c r="D802" s="61"/>
      <c r="E802" s="218"/>
      <c r="F802" s="143" t="str">
        <f>IFERROR(IF(VLOOKUP(Table1[[#This Row],[Budget Code Description]],Dimentions!$X$6:$AC$132,2,FALSE)="","",VLOOKUP(Table1[[#This Row],[Budget Code Description]],Dimentions!$X$6:$AC$132,2,FALSE)),"")</f>
        <v/>
      </c>
      <c r="G802" s="143" t="str">
        <f>IFERROR(VLOOKUP(Table1[[#This Row],[Budget Code Description]],Dimentions!$X$6:$AC$132,3,FALSE),"")</f>
        <v/>
      </c>
      <c r="H802" s="64" t="str">
        <f>IFERROR(VLOOKUP(Table1[[#This Row],[Account]],Dimentions!$S$6:$V$233,2,FALSE),"")</f>
        <v/>
      </c>
      <c r="I802" s="62">
        <f>_xlfn.NUMBERVALUE(LEFT(Table1[[#This Row],[Account]],1))</f>
        <v>0</v>
      </c>
      <c r="J802" s="62" t="str">
        <f>IFERROR(VLOOKUP(Table1[[#This Row],[Budget Code Description]],Table6[#All],7,FALSE),"")</f>
        <v/>
      </c>
      <c r="K802" s="143" t="str">
        <f>IFERROR(VLOOKUP(Table1[[#This Row],[Budget Code Description]],Table6[#All],8,FALSE),"")</f>
        <v/>
      </c>
      <c r="L802" s="63"/>
      <c r="M802" s="65" t="str">
        <f>IFERROR(VLOOKUP(Table1[[#This Row],[Staff ID]],Table2[],2,FALSE),"")</f>
        <v/>
      </c>
      <c r="N802" s="211" t="str">
        <f>IFERROR(IF(VLOOKUP(Table1[[#This Row],[Budget Code Description]],Dimentions!$X$6:$AC$97,4,FALSE)="","",VLOOKUP(Table1[[#This Row],[Budget Code Description]],Dimentions!$X$6:$AC$97,4,FALSE)),"")</f>
        <v/>
      </c>
      <c r="O802" s="65" t="str">
        <f>IFERROR(VLOOKUP(Table1[[#This Row],[Vendor ID]],Table549[],2,FALSE),"")</f>
        <v/>
      </c>
      <c r="P802" s="63"/>
      <c r="Q802" s="143" t="str">
        <f>IF(Table1[[#This Row],[Posting Date]]&lt;&gt;"",$D$9,"")</f>
        <v/>
      </c>
      <c r="R802" s="159" t="str">
        <f>IF(Table1[[#This Row],[Posting Date]]&lt;&gt;"",$D$10,"")</f>
        <v/>
      </c>
      <c r="S802" s="66"/>
      <c r="T802" s="63"/>
      <c r="U802" s="67"/>
      <c r="V802" s="67"/>
      <c r="W802" s="67" t="str">
        <f t="shared" si="12"/>
        <v/>
      </c>
      <c r="X802" s="161" t="str">
        <f>IF(E802="","",(IF(Table1[[#This Row],[Cur]]="USD",Table1[[#This Row],[Cur_Amount Debit]],Table1[[#This Row],[Cur_Amount Debit]]/Table1[[#This Row],[Exchange Rate]])))</f>
        <v/>
      </c>
      <c r="Y802" s="161" t="str">
        <f>IF(E802="","",(IF(Table1[[#This Row],[Cur]]="USD",Table1[[#This Row],[Cur_Amount Credit]],Table1[[#This Row],[Cur_Amount Credit]]/ExchangeRate)))</f>
        <v/>
      </c>
      <c r="Z802" s="203" t="str">
        <f>IF(E802="","",(Table1[[#This Row],[Debit USD]]-Table1[[#This Row],[Credit USD]]))</f>
        <v/>
      </c>
      <c r="AA802" s="122"/>
      <c r="AB802" s="1"/>
      <c r="AC802" s="15"/>
      <c r="AD802" s="15" t="str">
        <f>IF(AND(OR(Table1[[#This Row],[Account]]="15030",Table1[[#This Row],[Account]]="15035",Table1[[#This Row],[Account]]="20150"),Table1[[#This Row],[Vendor ID]]=""),1,"")</f>
        <v/>
      </c>
      <c r="AE802" s="15"/>
      <c r="AF802" s="15"/>
      <c r="AG802" s="15"/>
      <c r="AH802" s="46" t="str">
        <f>IF(Table1[[#This Row],[Posting Date]]&lt;&gt;"","GJ-"&amp;CountryID,"")</f>
        <v/>
      </c>
      <c r="AI802" s="59" t="str">
        <f>IF(Table1[[#This Row],[Posting Date]]&lt;&gt;"",Table1[[#This Row],[Posting Date]],"")</f>
        <v/>
      </c>
      <c r="AJ802" s="46"/>
      <c r="AK802" s="46" t="str">
        <f>IF(Table1[[#This Row],[Description]]&lt;&gt;"",Table1[[#This Row],[Description]],"")</f>
        <v/>
      </c>
      <c r="AL802" s="46" t="str">
        <f>IF(Table1[[#This Row],[Posting Date]]&lt;&gt;"",Table1[[#This Row],[Reference Number]],"")</f>
        <v/>
      </c>
      <c r="AM802" s="46" t="str">
        <f>TRIM(Table1[[#This Row],[Line '#]])</f>
        <v/>
      </c>
      <c r="AN802" s="46" t="str">
        <f>TRIM(Table1[[#This Row],[Account]])</f>
        <v/>
      </c>
      <c r="AO802" s="46" t="str">
        <f>IF(Table1[[#This Row],[Posting Date]]&lt;&gt;"",$D$5,"")</f>
        <v/>
      </c>
      <c r="AP802" s="46" t="str">
        <f>TRIM(Table1[[#This Row],[Departments-Prgrams]])</f>
        <v/>
      </c>
      <c r="AQ802" s="46" t="str">
        <f>TRIM(Table1[[#This Row],[Grant]])</f>
        <v/>
      </c>
      <c r="AR802" s="46" t="str">
        <f>TRIM(Table1[[#This Row],[Staff ID]])</f>
        <v/>
      </c>
      <c r="AS802" s="46" t="str">
        <f>IF(TRIM(Table1[[#This Row],[Budget Code]])=0,"",TRIM(Table1[[#This Row],[Budget Code]]))</f>
        <v/>
      </c>
      <c r="AT802" s="46" t="str">
        <f>IF(Table1[[#This Row],[Line Description]]&lt;&gt;"",Table1[[#This Row],[Line Description]],"")</f>
        <v/>
      </c>
      <c r="AU802" s="46" t="str">
        <f>IF(Table1[[#This Row],[Cur_Amount Debit]]&gt;0,ROUND(Table1[[#This Row],[Cur_Amount Debit]],2),"")</f>
        <v/>
      </c>
      <c r="AV802" s="46" t="str">
        <f>IF(Table1[[#This Row],[Cur_Amount Credit]]&gt;0,ROUND(Table1[[#This Row],[Cur_Amount Credit]],2),"")</f>
        <v/>
      </c>
      <c r="AW802" s="46" t="str">
        <f>LEFT(Table1[[#This Row],[Cur]],3)</f>
        <v/>
      </c>
      <c r="AX802" s="59"/>
      <c r="AY802" s="46"/>
      <c r="AZ802" s="46" t="str">
        <f>IF(Table1[[#This Row],[Cur]]&lt;&gt;"",IF(Table1[[#This Row],[Cur]]="USD","",ExchangeRate),"")</f>
        <v/>
      </c>
      <c r="BA802" s="46" t="str">
        <f>IF(Table1[[#This Row],[Grant]]&lt;&gt;"",VLOOKUP(Table1[[#This Row],[Grant]],Grants!B:D,3),"")</f>
        <v/>
      </c>
      <c r="BB802" s="46" t="str">
        <f>TRIM(Table1[[#This Row],[Vendor ID]])</f>
        <v/>
      </c>
      <c r="BC802">
        <f>IF(Table1[[#This Row],[Reference Number]]=Q801,BC801,BC801+1)</f>
        <v>2</v>
      </c>
    </row>
    <row r="803" spans="1:55" ht="11.25" hidden="1" customHeight="1">
      <c r="A803" s="1"/>
      <c r="B803" s="88" t="str">
        <f>IF(Table1[[#This Row],[Posting Date]]&lt;&gt;"",IF(Table1[[#This Row],[Reference Number]]=Q802,B802+1,1),"")</f>
        <v/>
      </c>
      <c r="C803" s="61"/>
      <c r="D803" s="61"/>
      <c r="E803" s="218"/>
      <c r="F803" s="143" t="str">
        <f>IFERROR(IF(VLOOKUP(Table1[[#This Row],[Budget Code Description]],Dimentions!$X$6:$AC$132,2,FALSE)="","",VLOOKUP(Table1[[#This Row],[Budget Code Description]],Dimentions!$X$6:$AC$132,2,FALSE)),"")</f>
        <v/>
      </c>
      <c r="G803" s="143" t="str">
        <f>IFERROR(VLOOKUP(Table1[[#This Row],[Budget Code Description]],Dimentions!$X$6:$AC$132,3,FALSE),"")</f>
        <v/>
      </c>
      <c r="H803" s="64" t="str">
        <f>IFERROR(VLOOKUP(Table1[[#This Row],[Account]],Dimentions!$S$6:$V$233,2,FALSE),"")</f>
        <v/>
      </c>
      <c r="I803" s="62">
        <f>_xlfn.NUMBERVALUE(LEFT(Table1[[#This Row],[Account]],1))</f>
        <v>0</v>
      </c>
      <c r="J803" s="62" t="str">
        <f>IFERROR(VLOOKUP(Table1[[#This Row],[Budget Code Description]],Table6[#All],7,FALSE),"")</f>
        <v/>
      </c>
      <c r="K803" s="143" t="str">
        <f>IFERROR(VLOOKUP(Table1[[#This Row],[Budget Code Description]],Table6[#All],8,FALSE),"")</f>
        <v/>
      </c>
      <c r="L803" s="63"/>
      <c r="M803" s="65" t="str">
        <f>IFERROR(VLOOKUP(Table1[[#This Row],[Staff ID]],Table2[],2,FALSE),"")</f>
        <v/>
      </c>
      <c r="N803" s="211" t="str">
        <f>IFERROR(IF(VLOOKUP(Table1[[#This Row],[Budget Code Description]],Dimentions!$X$6:$AC$97,4,FALSE)="","",VLOOKUP(Table1[[#This Row],[Budget Code Description]],Dimentions!$X$6:$AC$97,4,FALSE)),"")</f>
        <v/>
      </c>
      <c r="O803" s="65" t="str">
        <f>IFERROR(VLOOKUP(Table1[[#This Row],[Vendor ID]],Table549[],2,FALSE),"")</f>
        <v/>
      </c>
      <c r="P803" s="63"/>
      <c r="Q803" s="143" t="str">
        <f>IF(Table1[[#This Row],[Posting Date]]&lt;&gt;"",$D$9,"")</f>
        <v/>
      </c>
      <c r="R803" s="159" t="str">
        <f>IF(Table1[[#This Row],[Posting Date]]&lt;&gt;"",$D$10,"")</f>
        <v/>
      </c>
      <c r="S803" s="66"/>
      <c r="T803" s="63"/>
      <c r="U803" s="67"/>
      <c r="V803" s="67"/>
      <c r="W803" s="67" t="str">
        <f t="shared" si="12"/>
        <v/>
      </c>
      <c r="X803" s="161" t="str">
        <f>IF(E803="","",(IF(Table1[[#This Row],[Cur]]="USD",Table1[[#This Row],[Cur_Amount Debit]],Table1[[#This Row],[Cur_Amount Debit]]/Table1[[#This Row],[Exchange Rate]])))</f>
        <v/>
      </c>
      <c r="Y803" s="161" t="str">
        <f>IF(E803="","",(IF(Table1[[#This Row],[Cur]]="USD",Table1[[#This Row],[Cur_Amount Credit]],Table1[[#This Row],[Cur_Amount Credit]]/ExchangeRate)))</f>
        <v/>
      </c>
      <c r="Z803" s="203" t="str">
        <f>IF(E803="","",(Table1[[#This Row],[Debit USD]]-Table1[[#This Row],[Credit USD]]))</f>
        <v/>
      </c>
      <c r="AA803" s="122"/>
      <c r="AB803" s="1"/>
      <c r="AC803" s="15"/>
      <c r="AD803" s="15" t="str">
        <f>IF(AND(OR(Table1[[#This Row],[Account]]="15030",Table1[[#This Row],[Account]]="15035",Table1[[#This Row],[Account]]="20150"),Table1[[#This Row],[Vendor ID]]=""),1,"")</f>
        <v/>
      </c>
      <c r="AE803" s="15"/>
      <c r="AF803" s="15"/>
      <c r="AG803" s="15"/>
      <c r="AH803" s="46" t="str">
        <f>IF(Table1[[#This Row],[Posting Date]]&lt;&gt;"","GJ-"&amp;CountryID,"")</f>
        <v/>
      </c>
      <c r="AI803" s="59" t="str">
        <f>IF(Table1[[#This Row],[Posting Date]]&lt;&gt;"",Table1[[#This Row],[Posting Date]],"")</f>
        <v/>
      </c>
      <c r="AJ803" s="46"/>
      <c r="AK803" s="46" t="str">
        <f>IF(Table1[[#This Row],[Description]]&lt;&gt;"",Table1[[#This Row],[Description]],"")</f>
        <v/>
      </c>
      <c r="AL803" s="46" t="str">
        <f>IF(Table1[[#This Row],[Posting Date]]&lt;&gt;"",Table1[[#This Row],[Reference Number]],"")</f>
        <v/>
      </c>
      <c r="AM803" s="46" t="str">
        <f>TRIM(Table1[[#This Row],[Line '#]])</f>
        <v/>
      </c>
      <c r="AN803" s="46" t="str">
        <f>TRIM(Table1[[#This Row],[Account]])</f>
        <v/>
      </c>
      <c r="AO803" s="46" t="str">
        <f>IF(Table1[[#This Row],[Posting Date]]&lt;&gt;"",$D$5,"")</f>
        <v/>
      </c>
      <c r="AP803" s="46" t="str">
        <f>TRIM(Table1[[#This Row],[Departments-Prgrams]])</f>
        <v/>
      </c>
      <c r="AQ803" s="46" t="str">
        <f>TRIM(Table1[[#This Row],[Grant]])</f>
        <v/>
      </c>
      <c r="AR803" s="46" t="str">
        <f>TRIM(Table1[[#This Row],[Staff ID]])</f>
        <v/>
      </c>
      <c r="AS803" s="46" t="str">
        <f>IF(TRIM(Table1[[#This Row],[Budget Code]])=0,"",TRIM(Table1[[#This Row],[Budget Code]]))</f>
        <v/>
      </c>
      <c r="AT803" s="46" t="str">
        <f>IF(Table1[[#This Row],[Line Description]]&lt;&gt;"",Table1[[#This Row],[Line Description]],"")</f>
        <v/>
      </c>
      <c r="AU803" s="46" t="str">
        <f>IF(Table1[[#This Row],[Cur_Amount Debit]]&gt;0,ROUND(Table1[[#This Row],[Cur_Amount Debit]],2),"")</f>
        <v/>
      </c>
      <c r="AV803" s="46" t="str">
        <f>IF(Table1[[#This Row],[Cur_Amount Credit]]&gt;0,ROUND(Table1[[#This Row],[Cur_Amount Credit]],2),"")</f>
        <v/>
      </c>
      <c r="AW803" s="46" t="str">
        <f>LEFT(Table1[[#This Row],[Cur]],3)</f>
        <v/>
      </c>
      <c r="AX803" s="59"/>
      <c r="AY803" s="46"/>
      <c r="AZ803" s="46" t="str">
        <f>IF(Table1[[#This Row],[Cur]]&lt;&gt;"",IF(Table1[[#This Row],[Cur]]="USD","",ExchangeRate),"")</f>
        <v/>
      </c>
      <c r="BA803" s="46" t="str">
        <f>IF(Table1[[#This Row],[Grant]]&lt;&gt;"",VLOOKUP(Table1[[#This Row],[Grant]],Grants!B:D,3),"")</f>
        <v/>
      </c>
      <c r="BB803" s="46" t="str">
        <f>TRIM(Table1[[#This Row],[Vendor ID]])</f>
        <v/>
      </c>
      <c r="BC803">
        <f>IF(Table1[[#This Row],[Reference Number]]=Q802,BC802,BC802+1)</f>
        <v>2</v>
      </c>
    </row>
    <row r="804" spans="1:55" ht="11.25" hidden="1" customHeight="1">
      <c r="A804" s="1"/>
      <c r="B804" s="88" t="str">
        <f>IF(Table1[[#This Row],[Posting Date]]&lt;&gt;"",IF(Table1[[#This Row],[Reference Number]]=Q803,B803+1,1),"")</f>
        <v/>
      </c>
      <c r="C804" s="61"/>
      <c r="D804" s="61"/>
      <c r="E804" s="218"/>
      <c r="F804" s="143" t="str">
        <f>IFERROR(IF(VLOOKUP(Table1[[#This Row],[Budget Code Description]],Dimentions!$X$6:$AC$132,2,FALSE)="","",VLOOKUP(Table1[[#This Row],[Budget Code Description]],Dimentions!$X$6:$AC$132,2,FALSE)),"")</f>
        <v/>
      </c>
      <c r="G804" s="143" t="str">
        <f>IFERROR(VLOOKUP(Table1[[#This Row],[Budget Code Description]],Dimentions!$X$6:$AC$132,3,FALSE),"")</f>
        <v/>
      </c>
      <c r="H804" s="64" t="str">
        <f>IFERROR(VLOOKUP(Table1[[#This Row],[Account]],Dimentions!$S$6:$V$233,2,FALSE),"")</f>
        <v/>
      </c>
      <c r="I804" s="62">
        <f>_xlfn.NUMBERVALUE(LEFT(Table1[[#This Row],[Account]],1))</f>
        <v>0</v>
      </c>
      <c r="J804" s="62" t="str">
        <f>IFERROR(VLOOKUP(Table1[[#This Row],[Budget Code Description]],Table6[#All],7,FALSE),"")</f>
        <v/>
      </c>
      <c r="K804" s="143" t="str">
        <f>IFERROR(VLOOKUP(Table1[[#This Row],[Budget Code Description]],Table6[#All],8,FALSE),"")</f>
        <v/>
      </c>
      <c r="L804" s="63"/>
      <c r="M804" s="65" t="str">
        <f>IFERROR(VLOOKUP(Table1[[#This Row],[Staff ID]],Table2[],2,FALSE),"")</f>
        <v/>
      </c>
      <c r="N804" s="211" t="str">
        <f>IFERROR(IF(VLOOKUP(Table1[[#This Row],[Budget Code Description]],Dimentions!$X$6:$AC$97,4,FALSE)="","",VLOOKUP(Table1[[#This Row],[Budget Code Description]],Dimentions!$X$6:$AC$97,4,FALSE)),"")</f>
        <v/>
      </c>
      <c r="O804" s="65" t="str">
        <f>IFERROR(VLOOKUP(Table1[[#This Row],[Vendor ID]],Table549[],2,FALSE),"")</f>
        <v/>
      </c>
      <c r="P804" s="63"/>
      <c r="Q804" s="143" t="str">
        <f>IF(Table1[[#This Row],[Posting Date]]&lt;&gt;"",$D$9,"")</f>
        <v/>
      </c>
      <c r="R804" s="159" t="str">
        <f>IF(Table1[[#This Row],[Posting Date]]&lt;&gt;"",$D$10,"")</f>
        <v/>
      </c>
      <c r="S804" s="66"/>
      <c r="T804" s="63"/>
      <c r="U804" s="67"/>
      <c r="V804" s="67"/>
      <c r="W804" s="67" t="str">
        <f t="shared" si="12"/>
        <v/>
      </c>
      <c r="X804" s="161" t="str">
        <f>IF(E804="","",(IF(Table1[[#This Row],[Cur]]="USD",Table1[[#This Row],[Cur_Amount Debit]],Table1[[#This Row],[Cur_Amount Debit]]/Table1[[#This Row],[Exchange Rate]])))</f>
        <v/>
      </c>
      <c r="Y804" s="161" t="str">
        <f>IF(E804="","",(IF(Table1[[#This Row],[Cur]]="USD",Table1[[#This Row],[Cur_Amount Credit]],Table1[[#This Row],[Cur_Amount Credit]]/ExchangeRate)))</f>
        <v/>
      </c>
      <c r="Z804" s="203" t="str">
        <f>IF(E804="","",(Table1[[#This Row],[Debit USD]]-Table1[[#This Row],[Credit USD]]))</f>
        <v/>
      </c>
      <c r="AA804" s="122"/>
      <c r="AB804" s="1"/>
      <c r="AC804" s="15"/>
      <c r="AD804" s="15" t="str">
        <f>IF(AND(OR(Table1[[#This Row],[Account]]="15030",Table1[[#This Row],[Account]]="15035",Table1[[#This Row],[Account]]="20150"),Table1[[#This Row],[Vendor ID]]=""),1,"")</f>
        <v/>
      </c>
      <c r="AE804" s="15"/>
      <c r="AF804" s="15"/>
      <c r="AG804" s="15"/>
      <c r="AH804" s="46" t="str">
        <f>IF(Table1[[#This Row],[Posting Date]]&lt;&gt;"","GJ-"&amp;CountryID,"")</f>
        <v/>
      </c>
      <c r="AI804" s="59" t="str">
        <f>IF(Table1[[#This Row],[Posting Date]]&lt;&gt;"",Table1[[#This Row],[Posting Date]],"")</f>
        <v/>
      </c>
      <c r="AJ804" s="46"/>
      <c r="AK804" s="46" t="str">
        <f>IF(Table1[[#This Row],[Description]]&lt;&gt;"",Table1[[#This Row],[Description]],"")</f>
        <v/>
      </c>
      <c r="AL804" s="46" t="str">
        <f>IF(Table1[[#This Row],[Posting Date]]&lt;&gt;"",Table1[[#This Row],[Reference Number]],"")</f>
        <v/>
      </c>
      <c r="AM804" s="46" t="str">
        <f>TRIM(Table1[[#This Row],[Line '#]])</f>
        <v/>
      </c>
      <c r="AN804" s="46" t="str">
        <f>TRIM(Table1[[#This Row],[Account]])</f>
        <v/>
      </c>
      <c r="AO804" s="46" t="str">
        <f>IF(Table1[[#This Row],[Posting Date]]&lt;&gt;"",$D$5,"")</f>
        <v/>
      </c>
      <c r="AP804" s="46" t="str">
        <f>TRIM(Table1[[#This Row],[Departments-Prgrams]])</f>
        <v/>
      </c>
      <c r="AQ804" s="46" t="str">
        <f>TRIM(Table1[[#This Row],[Grant]])</f>
        <v/>
      </c>
      <c r="AR804" s="46" t="str">
        <f>TRIM(Table1[[#This Row],[Staff ID]])</f>
        <v/>
      </c>
      <c r="AS804" s="46" t="str">
        <f>IF(TRIM(Table1[[#This Row],[Budget Code]])=0,"",TRIM(Table1[[#This Row],[Budget Code]]))</f>
        <v/>
      </c>
      <c r="AT804" s="46" t="str">
        <f>IF(Table1[[#This Row],[Line Description]]&lt;&gt;"",Table1[[#This Row],[Line Description]],"")</f>
        <v/>
      </c>
      <c r="AU804" s="46" t="str">
        <f>IF(Table1[[#This Row],[Cur_Amount Debit]]&gt;0,ROUND(Table1[[#This Row],[Cur_Amount Debit]],2),"")</f>
        <v/>
      </c>
      <c r="AV804" s="46" t="str">
        <f>IF(Table1[[#This Row],[Cur_Amount Credit]]&gt;0,ROUND(Table1[[#This Row],[Cur_Amount Credit]],2),"")</f>
        <v/>
      </c>
      <c r="AW804" s="46" t="str">
        <f>LEFT(Table1[[#This Row],[Cur]],3)</f>
        <v/>
      </c>
      <c r="AX804" s="59"/>
      <c r="AY804" s="46"/>
      <c r="AZ804" s="46" t="str">
        <f>IF(Table1[[#This Row],[Cur]]&lt;&gt;"",IF(Table1[[#This Row],[Cur]]="USD","",ExchangeRate),"")</f>
        <v/>
      </c>
      <c r="BA804" s="46" t="str">
        <f>IF(Table1[[#This Row],[Grant]]&lt;&gt;"",VLOOKUP(Table1[[#This Row],[Grant]],Grants!B:D,3),"")</f>
        <v/>
      </c>
      <c r="BB804" s="46" t="str">
        <f>TRIM(Table1[[#This Row],[Vendor ID]])</f>
        <v/>
      </c>
      <c r="BC804">
        <f>IF(Table1[[#This Row],[Reference Number]]=Q803,BC803,BC803+1)</f>
        <v>2</v>
      </c>
    </row>
    <row r="805" spans="1:55" ht="11.25" hidden="1" customHeight="1">
      <c r="A805" s="1"/>
      <c r="B805" s="88" t="str">
        <f>IF(Table1[[#This Row],[Posting Date]]&lt;&gt;"",IF(Table1[[#This Row],[Reference Number]]=Q804,B804+1,1),"")</f>
        <v/>
      </c>
      <c r="C805" s="61"/>
      <c r="D805" s="61"/>
      <c r="E805" s="218"/>
      <c r="F805" s="143" t="str">
        <f>IFERROR(IF(VLOOKUP(Table1[[#This Row],[Budget Code Description]],Dimentions!$X$6:$AC$132,2,FALSE)="","",VLOOKUP(Table1[[#This Row],[Budget Code Description]],Dimentions!$X$6:$AC$132,2,FALSE)),"")</f>
        <v/>
      </c>
      <c r="G805" s="143" t="str">
        <f>IFERROR(VLOOKUP(Table1[[#This Row],[Budget Code Description]],Dimentions!$X$6:$AC$132,3,FALSE),"")</f>
        <v/>
      </c>
      <c r="H805" s="64" t="str">
        <f>IFERROR(VLOOKUP(Table1[[#This Row],[Account]],Dimentions!$S$6:$V$233,2,FALSE),"")</f>
        <v/>
      </c>
      <c r="I805" s="62">
        <f>_xlfn.NUMBERVALUE(LEFT(Table1[[#This Row],[Account]],1))</f>
        <v>0</v>
      </c>
      <c r="J805" s="62" t="str">
        <f>IFERROR(VLOOKUP(Table1[[#This Row],[Budget Code Description]],Table6[#All],7,FALSE),"")</f>
        <v/>
      </c>
      <c r="K805" s="143" t="str">
        <f>IFERROR(VLOOKUP(Table1[[#This Row],[Budget Code Description]],Table6[#All],8,FALSE),"")</f>
        <v/>
      </c>
      <c r="L805" s="63"/>
      <c r="M805" s="65" t="str">
        <f>IFERROR(VLOOKUP(Table1[[#This Row],[Staff ID]],Table2[],2,FALSE),"")</f>
        <v/>
      </c>
      <c r="N805" s="211" t="str">
        <f>IFERROR(IF(VLOOKUP(Table1[[#This Row],[Budget Code Description]],Dimentions!$X$6:$AC$97,4,FALSE)="","",VLOOKUP(Table1[[#This Row],[Budget Code Description]],Dimentions!$X$6:$AC$97,4,FALSE)),"")</f>
        <v/>
      </c>
      <c r="O805" s="65" t="str">
        <f>IFERROR(VLOOKUP(Table1[[#This Row],[Vendor ID]],Table549[],2,FALSE),"")</f>
        <v/>
      </c>
      <c r="P805" s="63"/>
      <c r="Q805" s="143" t="str">
        <f>IF(Table1[[#This Row],[Posting Date]]&lt;&gt;"",$D$9,"")</f>
        <v/>
      </c>
      <c r="R805" s="159" t="str">
        <f>IF(Table1[[#This Row],[Posting Date]]&lt;&gt;"",$D$10,"")</f>
        <v/>
      </c>
      <c r="S805" s="66"/>
      <c r="T805" s="63"/>
      <c r="U805" s="67"/>
      <c r="V805" s="67"/>
      <c r="W805" s="67" t="str">
        <f t="shared" si="12"/>
        <v/>
      </c>
      <c r="X805" s="161" t="str">
        <f>IF(E805="","",(IF(Table1[[#This Row],[Cur]]="USD",Table1[[#This Row],[Cur_Amount Debit]],Table1[[#This Row],[Cur_Amount Debit]]/Table1[[#This Row],[Exchange Rate]])))</f>
        <v/>
      </c>
      <c r="Y805" s="161" t="str">
        <f>IF(E805="","",(IF(Table1[[#This Row],[Cur]]="USD",Table1[[#This Row],[Cur_Amount Credit]],Table1[[#This Row],[Cur_Amount Credit]]/ExchangeRate)))</f>
        <v/>
      </c>
      <c r="Z805" s="203" t="str">
        <f>IF(E805="","",(Table1[[#This Row],[Debit USD]]-Table1[[#This Row],[Credit USD]]))</f>
        <v/>
      </c>
      <c r="AA805" s="122"/>
      <c r="AB805" s="1"/>
      <c r="AC805" s="15"/>
      <c r="AD805" s="15" t="str">
        <f>IF(AND(OR(Table1[[#This Row],[Account]]="15030",Table1[[#This Row],[Account]]="15035",Table1[[#This Row],[Account]]="20150"),Table1[[#This Row],[Vendor ID]]=""),1,"")</f>
        <v/>
      </c>
      <c r="AE805" s="15"/>
      <c r="AF805" s="15"/>
      <c r="AG805" s="15"/>
      <c r="AH805" s="46" t="str">
        <f>IF(Table1[[#This Row],[Posting Date]]&lt;&gt;"","GJ-"&amp;CountryID,"")</f>
        <v/>
      </c>
      <c r="AI805" s="59" t="str">
        <f>IF(Table1[[#This Row],[Posting Date]]&lt;&gt;"",Table1[[#This Row],[Posting Date]],"")</f>
        <v/>
      </c>
      <c r="AJ805" s="46"/>
      <c r="AK805" s="46" t="str">
        <f>IF(Table1[[#This Row],[Description]]&lt;&gt;"",Table1[[#This Row],[Description]],"")</f>
        <v/>
      </c>
      <c r="AL805" s="46" t="str">
        <f>IF(Table1[[#This Row],[Posting Date]]&lt;&gt;"",Table1[[#This Row],[Reference Number]],"")</f>
        <v/>
      </c>
      <c r="AM805" s="46" t="str">
        <f>TRIM(Table1[[#This Row],[Line '#]])</f>
        <v/>
      </c>
      <c r="AN805" s="46" t="str">
        <f>TRIM(Table1[[#This Row],[Account]])</f>
        <v/>
      </c>
      <c r="AO805" s="46" t="str">
        <f>IF(Table1[[#This Row],[Posting Date]]&lt;&gt;"",$D$5,"")</f>
        <v/>
      </c>
      <c r="AP805" s="46" t="str">
        <f>TRIM(Table1[[#This Row],[Departments-Prgrams]])</f>
        <v/>
      </c>
      <c r="AQ805" s="46" t="str">
        <f>TRIM(Table1[[#This Row],[Grant]])</f>
        <v/>
      </c>
      <c r="AR805" s="46" t="str">
        <f>TRIM(Table1[[#This Row],[Staff ID]])</f>
        <v/>
      </c>
      <c r="AS805" s="46" t="str">
        <f>IF(TRIM(Table1[[#This Row],[Budget Code]])=0,"",TRIM(Table1[[#This Row],[Budget Code]]))</f>
        <v/>
      </c>
      <c r="AT805" s="46" t="str">
        <f>IF(Table1[[#This Row],[Line Description]]&lt;&gt;"",Table1[[#This Row],[Line Description]],"")</f>
        <v/>
      </c>
      <c r="AU805" s="46" t="str">
        <f>IF(Table1[[#This Row],[Cur_Amount Debit]]&gt;0,ROUND(Table1[[#This Row],[Cur_Amount Debit]],2),"")</f>
        <v/>
      </c>
      <c r="AV805" s="46" t="str">
        <f>IF(Table1[[#This Row],[Cur_Amount Credit]]&gt;0,ROUND(Table1[[#This Row],[Cur_Amount Credit]],2),"")</f>
        <v/>
      </c>
      <c r="AW805" s="46" t="str">
        <f>LEFT(Table1[[#This Row],[Cur]],3)</f>
        <v/>
      </c>
      <c r="AX805" s="59"/>
      <c r="AY805" s="46"/>
      <c r="AZ805" s="46" t="str">
        <f>IF(Table1[[#This Row],[Cur]]&lt;&gt;"",IF(Table1[[#This Row],[Cur]]="USD","",ExchangeRate),"")</f>
        <v/>
      </c>
      <c r="BA805" s="46" t="str">
        <f>IF(Table1[[#This Row],[Grant]]&lt;&gt;"",VLOOKUP(Table1[[#This Row],[Grant]],Grants!B:D,3),"")</f>
        <v/>
      </c>
      <c r="BB805" s="46" t="str">
        <f>TRIM(Table1[[#This Row],[Vendor ID]])</f>
        <v/>
      </c>
      <c r="BC805">
        <f>IF(Table1[[#This Row],[Reference Number]]=Q804,BC804,BC804+1)</f>
        <v>2</v>
      </c>
    </row>
    <row r="806" spans="1:55" ht="11.25" hidden="1" customHeight="1">
      <c r="A806" s="1"/>
      <c r="B806" s="88" t="str">
        <f>IF(Table1[[#This Row],[Posting Date]]&lt;&gt;"",IF(Table1[[#This Row],[Reference Number]]=Q805,B805+1,1),"")</f>
        <v/>
      </c>
      <c r="C806" s="61"/>
      <c r="D806" s="61"/>
      <c r="E806" s="218"/>
      <c r="F806" s="143" t="str">
        <f>IFERROR(IF(VLOOKUP(Table1[[#This Row],[Budget Code Description]],Dimentions!$X$6:$AC$132,2,FALSE)="","",VLOOKUP(Table1[[#This Row],[Budget Code Description]],Dimentions!$X$6:$AC$132,2,FALSE)),"")</f>
        <v/>
      </c>
      <c r="G806" s="143" t="str">
        <f>IFERROR(VLOOKUP(Table1[[#This Row],[Budget Code Description]],Dimentions!$X$6:$AC$132,3,FALSE),"")</f>
        <v/>
      </c>
      <c r="H806" s="64" t="str">
        <f>IFERROR(VLOOKUP(Table1[[#This Row],[Account]],Dimentions!$S$6:$V$233,2,FALSE),"")</f>
        <v/>
      </c>
      <c r="I806" s="62">
        <f>_xlfn.NUMBERVALUE(LEFT(Table1[[#This Row],[Account]],1))</f>
        <v>0</v>
      </c>
      <c r="J806" s="62" t="str">
        <f>IFERROR(VLOOKUP(Table1[[#This Row],[Budget Code Description]],Table6[#All],7,FALSE),"")</f>
        <v/>
      </c>
      <c r="K806" s="143" t="str">
        <f>IFERROR(VLOOKUP(Table1[[#This Row],[Budget Code Description]],Table6[#All],8,FALSE),"")</f>
        <v/>
      </c>
      <c r="L806" s="63"/>
      <c r="M806" s="65" t="str">
        <f>IFERROR(VLOOKUP(Table1[[#This Row],[Staff ID]],Table2[],2,FALSE),"")</f>
        <v/>
      </c>
      <c r="N806" s="211" t="str">
        <f>IFERROR(IF(VLOOKUP(Table1[[#This Row],[Budget Code Description]],Dimentions!$X$6:$AC$97,4,FALSE)="","",VLOOKUP(Table1[[#This Row],[Budget Code Description]],Dimentions!$X$6:$AC$97,4,FALSE)),"")</f>
        <v/>
      </c>
      <c r="O806" s="65" t="str">
        <f>IFERROR(VLOOKUP(Table1[[#This Row],[Vendor ID]],Table549[],2,FALSE),"")</f>
        <v/>
      </c>
      <c r="P806" s="63"/>
      <c r="Q806" s="143" t="str">
        <f>IF(Table1[[#This Row],[Posting Date]]&lt;&gt;"",$D$9,"")</f>
        <v/>
      </c>
      <c r="R806" s="159" t="str">
        <f>IF(Table1[[#This Row],[Posting Date]]&lt;&gt;"",$D$10,"")</f>
        <v/>
      </c>
      <c r="S806" s="66"/>
      <c r="T806" s="63"/>
      <c r="U806" s="67"/>
      <c r="V806" s="67"/>
      <c r="W806" s="67" t="str">
        <f t="shared" si="12"/>
        <v/>
      </c>
      <c r="X806" s="161" t="str">
        <f>IF(E806="","",(IF(Table1[[#This Row],[Cur]]="USD",Table1[[#This Row],[Cur_Amount Debit]],Table1[[#This Row],[Cur_Amount Debit]]/Table1[[#This Row],[Exchange Rate]])))</f>
        <v/>
      </c>
      <c r="Y806" s="161" t="str">
        <f>IF(E806="","",(IF(Table1[[#This Row],[Cur]]="USD",Table1[[#This Row],[Cur_Amount Credit]],Table1[[#This Row],[Cur_Amount Credit]]/ExchangeRate)))</f>
        <v/>
      </c>
      <c r="Z806" s="203" t="str">
        <f>IF(E806="","",(Table1[[#This Row],[Debit USD]]-Table1[[#This Row],[Credit USD]]))</f>
        <v/>
      </c>
      <c r="AA806" s="122"/>
      <c r="AB806" s="1"/>
      <c r="AC806" s="15"/>
      <c r="AD806" s="15" t="str">
        <f>IF(AND(OR(Table1[[#This Row],[Account]]="15030",Table1[[#This Row],[Account]]="15035",Table1[[#This Row],[Account]]="20150"),Table1[[#This Row],[Vendor ID]]=""),1,"")</f>
        <v/>
      </c>
      <c r="AE806" s="15"/>
      <c r="AF806" s="15"/>
      <c r="AG806" s="15"/>
      <c r="AH806" s="46" t="str">
        <f>IF(Table1[[#This Row],[Posting Date]]&lt;&gt;"","GJ-"&amp;CountryID,"")</f>
        <v/>
      </c>
      <c r="AI806" s="59" t="str">
        <f>IF(Table1[[#This Row],[Posting Date]]&lt;&gt;"",Table1[[#This Row],[Posting Date]],"")</f>
        <v/>
      </c>
      <c r="AJ806" s="46"/>
      <c r="AK806" s="46" t="str">
        <f>IF(Table1[[#This Row],[Description]]&lt;&gt;"",Table1[[#This Row],[Description]],"")</f>
        <v/>
      </c>
      <c r="AL806" s="46" t="str">
        <f>IF(Table1[[#This Row],[Posting Date]]&lt;&gt;"",Table1[[#This Row],[Reference Number]],"")</f>
        <v/>
      </c>
      <c r="AM806" s="46" t="str">
        <f>TRIM(Table1[[#This Row],[Line '#]])</f>
        <v/>
      </c>
      <c r="AN806" s="46" t="str">
        <f>TRIM(Table1[[#This Row],[Account]])</f>
        <v/>
      </c>
      <c r="AO806" s="46" t="str">
        <f>IF(Table1[[#This Row],[Posting Date]]&lt;&gt;"",$D$5,"")</f>
        <v/>
      </c>
      <c r="AP806" s="46" t="str">
        <f>TRIM(Table1[[#This Row],[Departments-Prgrams]])</f>
        <v/>
      </c>
      <c r="AQ806" s="46" t="str">
        <f>TRIM(Table1[[#This Row],[Grant]])</f>
        <v/>
      </c>
      <c r="AR806" s="46" t="str">
        <f>TRIM(Table1[[#This Row],[Staff ID]])</f>
        <v/>
      </c>
      <c r="AS806" s="46" t="str">
        <f>IF(TRIM(Table1[[#This Row],[Budget Code]])=0,"",TRIM(Table1[[#This Row],[Budget Code]]))</f>
        <v/>
      </c>
      <c r="AT806" s="46" t="str">
        <f>IF(Table1[[#This Row],[Line Description]]&lt;&gt;"",Table1[[#This Row],[Line Description]],"")</f>
        <v/>
      </c>
      <c r="AU806" s="46" t="str">
        <f>IF(Table1[[#This Row],[Cur_Amount Debit]]&gt;0,ROUND(Table1[[#This Row],[Cur_Amount Debit]],2),"")</f>
        <v/>
      </c>
      <c r="AV806" s="46" t="str">
        <f>IF(Table1[[#This Row],[Cur_Amount Credit]]&gt;0,ROUND(Table1[[#This Row],[Cur_Amount Credit]],2),"")</f>
        <v/>
      </c>
      <c r="AW806" s="46" t="str">
        <f>LEFT(Table1[[#This Row],[Cur]],3)</f>
        <v/>
      </c>
      <c r="AX806" s="59"/>
      <c r="AY806" s="46"/>
      <c r="AZ806" s="46" t="str">
        <f>IF(Table1[[#This Row],[Cur]]&lt;&gt;"",IF(Table1[[#This Row],[Cur]]="USD","",ExchangeRate),"")</f>
        <v/>
      </c>
      <c r="BA806" s="46" t="str">
        <f>IF(Table1[[#This Row],[Grant]]&lt;&gt;"",VLOOKUP(Table1[[#This Row],[Grant]],Grants!B:D,3),"")</f>
        <v/>
      </c>
      <c r="BB806" s="46" t="str">
        <f>TRIM(Table1[[#This Row],[Vendor ID]])</f>
        <v/>
      </c>
      <c r="BC806">
        <f>IF(Table1[[#This Row],[Reference Number]]=Q805,BC805,BC805+1)</f>
        <v>2</v>
      </c>
    </row>
    <row r="807" spans="1:55" ht="11.25" hidden="1" customHeight="1">
      <c r="A807" s="1"/>
      <c r="B807" s="88" t="str">
        <f>IF(Table1[[#This Row],[Posting Date]]&lt;&gt;"",IF(Table1[[#This Row],[Reference Number]]=Q806,B806+1,1),"")</f>
        <v/>
      </c>
      <c r="C807" s="61"/>
      <c r="D807" s="61"/>
      <c r="E807" s="218"/>
      <c r="F807" s="143" t="str">
        <f>IFERROR(IF(VLOOKUP(Table1[[#This Row],[Budget Code Description]],Dimentions!$X$6:$AC$132,2,FALSE)="","",VLOOKUP(Table1[[#This Row],[Budget Code Description]],Dimentions!$X$6:$AC$132,2,FALSE)),"")</f>
        <v/>
      </c>
      <c r="G807" s="143" t="str">
        <f>IFERROR(VLOOKUP(Table1[[#This Row],[Budget Code Description]],Dimentions!$X$6:$AC$132,3,FALSE),"")</f>
        <v/>
      </c>
      <c r="H807" s="64" t="str">
        <f>IFERROR(VLOOKUP(Table1[[#This Row],[Account]],Dimentions!$S$6:$V$233,2,FALSE),"")</f>
        <v/>
      </c>
      <c r="I807" s="62">
        <f>_xlfn.NUMBERVALUE(LEFT(Table1[[#This Row],[Account]],1))</f>
        <v>0</v>
      </c>
      <c r="J807" s="62" t="str">
        <f>IFERROR(VLOOKUP(Table1[[#This Row],[Budget Code Description]],Table6[#All],7,FALSE),"")</f>
        <v/>
      </c>
      <c r="K807" s="143" t="str">
        <f>IFERROR(VLOOKUP(Table1[[#This Row],[Budget Code Description]],Table6[#All],8,FALSE),"")</f>
        <v/>
      </c>
      <c r="L807" s="63"/>
      <c r="M807" s="65" t="str">
        <f>IFERROR(VLOOKUP(Table1[[#This Row],[Staff ID]],Table2[],2,FALSE),"")</f>
        <v/>
      </c>
      <c r="N807" s="211" t="str">
        <f>IFERROR(IF(VLOOKUP(Table1[[#This Row],[Budget Code Description]],Dimentions!$X$6:$AC$97,4,FALSE)="","",VLOOKUP(Table1[[#This Row],[Budget Code Description]],Dimentions!$X$6:$AC$97,4,FALSE)),"")</f>
        <v/>
      </c>
      <c r="O807" s="65" t="str">
        <f>IFERROR(VLOOKUP(Table1[[#This Row],[Vendor ID]],Table549[],2,FALSE),"")</f>
        <v/>
      </c>
      <c r="P807" s="63"/>
      <c r="Q807" s="143" t="str">
        <f>IF(Table1[[#This Row],[Posting Date]]&lt;&gt;"",$D$9,"")</f>
        <v/>
      </c>
      <c r="R807" s="159" t="str">
        <f>IF(Table1[[#This Row],[Posting Date]]&lt;&gt;"",$D$10,"")</f>
        <v/>
      </c>
      <c r="S807" s="66"/>
      <c r="T807" s="63"/>
      <c r="U807" s="67"/>
      <c r="V807" s="67"/>
      <c r="W807" s="67" t="str">
        <f t="shared" si="12"/>
        <v/>
      </c>
      <c r="X807" s="161" t="str">
        <f>IF(E807="","",(IF(Table1[[#This Row],[Cur]]="USD",Table1[[#This Row],[Cur_Amount Debit]],Table1[[#This Row],[Cur_Amount Debit]]/Table1[[#This Row],[Exchange Rate]])))</f>
        <v/>
      </c>
      <c r="Y807" s="161" t="str">
        <f>IF(E807="","",(IF(Table1[[#This Row],[Cur]]="USD",Table1[[#This Row],[Cur_Amount Credit]],Table1[[#This Row],[Cur_Amount Credit]]/ExchangeRate)))</f>
        <v/>
      </c>
      <c r="Z807" s="203" t="str">
        <f>IF(E807="","",(Table1[[#This Row],[Debit USD]]-Table1[[#This Row],[Credit USD]]))</f>
        <v/>
      </c>
      <c r="AA807" s="122"/>
      <c r="AB807" s="1"/>
      <c r="AC807" s="15"/>
      <c r="AD807" s="15" t="str">
        <f>IF(AND(OR(Table1[[#This Row],[Account]]="15030",Table1[[#This Row],[Account]]="15035",Table1[[#This Row],[Account]]="20150"),Table1[[#This Row],[Vendor ID]]=""),1,"")</f>
        <v/>
      </c>
      <c r="AE807" s="15"/>
      <c r="AF807" s="15"/>
      <c r="AG807" s="15"/>
      <c r="AH807" s="46" t="str">
        <f>IF(Table1[[#This Row],[Posting Date]]&lt;&gt;"","GJ-"&amp;CountryID,"")</f>
        <v/>
      </c>
      <c r="AI807" s="59" t="str">
        <f>IF(Table1[[#This Row],[Posting Date]]&lt;&gt;"",Table1[[#This Row],[Posting Date]],"")</f>
        <v/>
      </c>
      <c r="AJ807" s="46"/>
      <c r="AK807" s="46" t="str">
        <f>IF(Table1[[#This Row],[Description]]&lt;&gt;"",Table1[[#This Row],[Description]],"")</f>
        <v/>
      </c>
      <c r="AL807" s="46" t="str">
        <f>IF(Table1[[#This Row],[Posting Date]]&lt;&gt;"",Table1[[#This Row],[Reference Number]],"")</f>
        <v/>
      </c>
      <c r="AM807" s="46" t="str">
        <f>TRIM(Table1[[#This Row],[Line '#]])</f>
        <v/>
      </c>
      <c r="AN807" s="46" t="str">
        <f>TRIM(Table1[[#This Row],[Account]])</f>
        <v/>
      </c>
      <c r="AO807" s="46" t="str">
        <f>IF(Table1[[#This Row],[Posting Date]]&lt;&gt;"",$D$5,"")</f>
        <v/>
      </c>
      <c r="AP807" s="46" t="str">
        <f>TRIM(Table1[[#This Row],[Departments-Prgrams]])</f>
        <v/>
      </c>
      <c r="AQ807" s="46" t="str">
        <f>TRIM(Table1[[#This Row],[Grant]])</f>
        <v/>
      </c>
      <c r="AR807" s="46" t="str">
        <f>TRIM(Table1[[#This Row],[Staff ID]])</f>
        <v/>
      </c>
      <c r="AS807" s="46" t="str">
        <f>IF(TRIM(Table1[[#This Row],[Budget Code]])=0,"",TRIM(Table1[[#This Row],[Budget Code]]))</f>
        <v/>
      </c>
      <c r="AT807" s="46" t="str">
        <f>IF(Table1[[#This Row],[Line Description]]&lt;&gt;"",Table1[[#This Row],[Line Description]],"")</f>
        <v/>
      </c>
      <c r="AU807" s="46" t="str">
        <f>IF(Table1[[#This Row],[Cur_Amount Debit]]&gt;0,ROUND(Table1[[#This Row],[Cur_Amount Debit]],2),"")</f>
        <v/>
      </c>
      <c r="AV807" s="46" t="str">
        <f>IF(Table1[[#This Row],[Cur_Amount Credit]]&gt;0,ROUND(Table1[[#This Row],[Cur_Amount Credit]],2),"")</f>
        <v/>
      </c>
      <c r="AW807" s="46" t="str">
        <f>LEFT(Table1[[#This Row],[Cur]],3)</f>
        <v/>
      </c>
      <c r="AX807" s="59"/>
      <c r="AY807" s="46"/>
      <c r="AZ807" s="46" t="str">
        <f>IF(Table1[[#This Row],[Cur]]&lt;&gt;"",IF(Table1[[#This Row],[Cur]]="USD","",ExchangeRate),"")</f>
        <v/>
      </c>
      <c r="BA807" s="46" t="str">
        <f>IF(Table1[[#This Row],[Grant]]&lt;&gt;"",VLOOKUP(Table1[[#This Row],[Grant]],Grants!B:D,3),"")</f>
        <v/>
      </c>
      <c r="BB807" s="46" t="str">
        <f>TRIM(Table1[[#This Row],[Vendor ID]])</f>
        <v/>
      </c>
      <c r="BC807">
        <f>IF(Table1[[#This Row],[Reference Number]]=Q806,BC806,BC806+1)</f>
        <v>2</v>
      </c>
    </row>
    <row r="808" spans="1:55" ht="11.25" hidden="1" customHeight="1">
      <c r="A808" s="1"/>
      <c r="B808" s="88" t="str">
        <f>IF(Table1[[#This Row],[Posting Date]]&lt;&gt;"",IF(Table1[[#This Row],[Reference Number]]=Q807,B807+1,1),"")</f>
        <v/>
      </c>
      <c r="C808" s="61"/>
      <c r="D808" s="61"/>
      <c r="E808" s="218"/>
      <c r="F808" s="143" t="str">
        <f>IFERROR(IF(VLOOKUP(Table1[[#This Row],[Budget Code Description]],Dimentions!$X$6:$AC$132,2,FALSE)="","",VLOOKUP(Table1[[#This Row],[Budget Code Description]],Dimentions!$X$6:$AC$132,2,FALSE)),"")</f>
        <v/>
      </c>
      <c r="G808" s="143" t="str">
        <f>IFERROR(VLOOKUP(Table1[[#This Row],[Budget Code Description]],Dimentions!$X$6:$AC$132,3,FALSE),"")</f>
        <v/>
      </c>
      <c r="H808" s="64" t="str">
        <f>IFERROR(VLOOKUP(Table1[[#This Row],[Account]],Dimentions!$S$6:$V$233,2,FALSE),"")</f>
        <v/>
      </c>
      <c r="I808" s="62">
        <f>_xlfn.NUMBERVALUE(LEFT(Table1[[#This Row],[Account]],1))</f>
        <v>0</v>
      </c>
      <c r="J808" s="62" t="str">
        <f>IFERROR(VLOOKUP(Table1[[#This Row],[Budget Code Description]],Table6[#All],7,FALSE),"")</f>
        <v/>
      </c>
      <c r="K808" s="143" t="str">
        <f>IFERROR(VLOOKUP(Table1[[#This Row],[Budget Code Description]],Table6[#All],8,FALSE),"")</f>
        <v/>
      </c>
      <c r="L808" s="63"/>
      <c r="M808" s="65" t="str">
        <f>IFERROR(VLOOKUP(Table1[[#This Row],[Staff ID]],Table2[],2,FALSE),"")</f>
        <v/>
      </c>
      <c r="N808" s="211" t="str">
        <f>IFERROR(IF(VLOOKUP(Table1[[#This Row],[Budget Code Description]],Dimentions!$X$6:$AC$97,4,FALSE)="","",VLOOKUP(Table1[[#This Row],[Budget Code Description]],Dimentions!$X$6:$AC$97,4,FALSE)),"")</f>
        <v/>
      </c>
      <c r="O808" s="65" t="str">
        <f>IFERROR(VLOOKUP(Table1[[#This Row],[Vendor ID]],Table549[],2,FALSE),"")</f>
        <v/>
      </c>
      <c r="P808" s="63"/>
      <c r="Q808" s="143" t="str">
        <f>IF(Table1[[#This Row],[Posting Date]]&lt;&gt;"",$D$9,"")</f>
        <v/>
      </c>
      <c r="R808" s="159" t="str">
        <f>IF(Table1[[#This Row],[Posting Date]]&lt;&gt;"",$D$10,"")</f>
        <v/>
      </c>
      <c r="S808" s="66"/>
      <c r="T808" s="63"/>
      <c r="U808" s="67"/>
      <c r="V808" s="67"/>
      <c r="W808" s="67" t="str">
        <f t="shared" si="12"/>
        <v/>
      </c>
      <c r="X808" s="161" t="str">
        <f>IF(E808="","",(IF(Table1[[#This Row],[Cur]]="USD",Table1[[#This Row],[Cur_Amount Debit]],Table1[[#This Row],[Cur_Amount Debit]]/Table1[[#This Row],[Exchange Rate]])))</f>
        <v/>
      </c>
      <c r="Y808" s="161" t="str">
        <f>IF(E808="","",(IF(Table1[[#This Row],[Cur]]="USD",Table1[[#This Row],[Cur_Amount Credit]],Table1[[#This Row],[Cur_Amount Credit]]/ExchangeRate)))</f>
        <v/>
      </c>
      <c r="Z808" s="203" t="str">
        <f>IF(E808="","",(Table1[[#This Row],[Debit USD]]-Table1[[#This Row],[Credit USD]]))</f>
        <v/>
      </c>
      <c r="AA808" s="122"/>
      <c r="AB808" s="1"/>
      <c r="AC808" s="15"/>
      <c r="AD808" s="15" t="str">
        <f>IF(AND(OR(Table1[[#This Row],[Account]]="15030",Table1[[#This Row],[Account]]="15035",Table1[[#This Row],[Account]]="20150"),Table1[[#This Row],[Vendor ID]]=""),1,"")</f>
        <v/>
      </c>
      <c r="AE808" s="15"/>
      <c r="AF808" s="15"/>
      <c r="AG808" s="15"/>
      <c r="AH808" s="46" t="str">
        <f>IF(Table1[[#This Row],[Posting Date]]&lt;&gt;"","GJ-"&amp;CountryID,"")</f>
        <v/>
      </c>
      <c r="AI808" s="59" t="str">
        <f>IF(Table1[[#This Row],[Posting Date]]&lt;&gt;"",Table1[[#This Row],[Posting Date]],"")</f>
        <v/>
      </c>
      <c r="AJ808" s="46"/>
      <c r="AK808" s="46" t="str">
        <f>IF(Table1[[#This Row],[Description]]&lt;&gt;"",Table1[[#This Row],[Description]],"")</f>
        <v/>
      </c>
      <c r="AL808" s="46" t="str">
        <f>IF(Table1[[#This Row],[Posting Date]]&lt;&gt;"",Table1[[#This Row],[Reference Number]],"")</f>
        <v/>
      </c>
      <c r="AM808" s="46" t="str">
        <f>TRIM(Table1[[#This Row],[Line '#]])</f>
        <v/>
      </c>
      <c r="AN808" s="46" t="str">
        <f>TRIM(Table1[[#This Row],[Account]])</f>
        <v/>
      </c>
      <c r="AO808" s="46" t="str">
        <f>IF(Table1[[#This Row],[Posting Date]]&lt;&gt;"",$D$5,"")</f>
        <v/>
      </c>
      <c r="AP808" s="46" t="str">
        <f>TRIM(Table1[[#This Row],[Departments-Prgrams]])</f>
        <v/>
      </c>
      <c r="AQ808" s="46" t="str">
        <f>TRIM(Table1[[#This Row],[Grant]])</f>
        <v/>
      </c>
      <c r="AR808" s="46" t="str">
        <f>TRIM(Table1[[#This Row],[Staff ID]])</f>
        <v/>
      </c>
      <c r="AS808" s="46" t="str">
        <f>IF(TRIM(Table1[[#This Row],[Budget Code]])=0,"",TRIM(Table1[[#This Row],[Budget Code]]))</f>
        <v/>
      </c>
      <c r="AT808" s="46" t="str">
        <f>IF(Table1[[#This Row],[Line Description]]&lt;&gt;"",Table1[[#This Row],[Line Description]],"")</f>
        <v/>
      </c>
      <c r="AU808" s="46" t="str">
        <f>IF(Table1[[#This Row],[Cur_Amount Debit]]&gt;0,ROUND(Table1[[#This Row],[Cur_Amount Debit]],2),"")</f>
        <v/>
      </c>
      <c r="AV808" s="46" t="str">
        <f>IF(Table1[[#This Row],[Cur_Amount Credit]]&gt;0,ROUND(Table1[[#This Row],[Cur_Amount Credit]],2),"")</f>
        <v/>
      </c>
      <c r="AW808" s="46" t="str">
        <f>LEFT(Table1[[#This Row],[Cur]],3)</f>
        <v/>
      </c>
      <c r="AX808" s="59"/>
      <c r="AY808" s="46"/>
      <c r="AZ808" s="46" t="str">
        <f>IF(Table1[[#This Row],[Cur]]&lt;&gt;"",IF(Table1[[#This Row],[Cur]]="USD","",ExchangeRate),"")</f>
        <v/>
      </c>
      <c r="BA808" s="46" t="str">
        <f>IF(Table1[[#This Row],[Grant]]&lt;&gt;"",VLOOKUP(Table1[[#This Row],[Grant]],Grants!B:D,3),"")</f>
        <v/>
      </c>
      <c r="BB808" s="46" t="str">
        <f>TRIM(Table1[[#This Row],[Vendor ID]])</f>
        <v/>
      </c>
      <c r="BC808">
        <f>IF(Table1[[#This Row],[Reference Number]]=Q807,BC807,BC807+1)</f>
        <v>2</v>
      </c>
    </row>
    <row r="809" spans="1:55" ht="11.25" hidden="1" customHeight="1">
      <c r="A809" s="1"/>
      <c r="B809" s="88" t="str">
        <f>IF(Table1[[#This Row],[Posting Date]]&lt;&gt;"",IF(Table1[[#This Row],[Reference Number]]=Q808,B808+1,1),"")</f>
        <v/>
      </c>
      <c r="C809" s="61"/>
      <c r="D809" s="61"/>
      <c r="E809" s="218"/>
      <c r="F809" s="143" t="str">
        <f>IFERROR(IF(VLOOKUP(Table1[[#This Row],[Budget Code Description]],Dimentions!$X$6:$AC$132,2,FALSE)="","",VLOOKUP(Table1[[#This Row],[Budget Code Description]],Dimentions!$X$6:$AC$132,2,FALSE)),"")</f>
        <v/>
      </c>
      <c r="G809" s="143" t="str">
        <f>IFERROR(VLOOKUP(Table1[[#This Row],[Budget Code Description]],Dimentions!$X$6:$AC$132,3,FALSE),"")</f>
        <v/>
      </c>
      <c r="H809" s="64" t="str">
        <f>IFERROR(VLOOKUP(Table1[[#This Row],[Account]],Dimentions!$S$6:$V$233,2,FALSE),"")</f>
        <v/>
      </c>
      <c r="I809" s="62">
        <f>_xlfn.NUMBERVALUE(LEFT(Table1[[#This Row],[Account]],1))</f>
        <v>0</v>
      </c>
      <c r="J809" s="62" t="str">
        <f>IFERROR(VLOOKUP(Table1[[#This Row],[Budget Code Description]],Table6[#All],7,FALSE),"")</f>
        <v/>
      </c>
      <c r="K809" s="143" t="str">
        <f>IFERROR(VLOOKUP(Table1[[#This Row],[Budget Code Description]],Table6[#All],8,FALSE),"")</f>
        <v/>
      </c>
      <c r="L809" s="63"/>
      <c r="M809" s="65" t="str">
        <f>IFERROR(VLOOKUP(Table1[[#This Row],[Staff ID]],Table2[],2,FALSE),"")</f>
        <v/>
      </c>
      <c r="N809" s="211" t="str">
        <f>IFERROR(IF(VLOOKUP(Table1[[#This Row],[Budget Code Description]],Dimentions!$X$6:$AC$97,4,FALSE)="","",VLOOKUP(Table1[[#This Row],[Budget Code Description]],Dimentions!$X$6:$AC$97,4,FALSE)),"")</f>
        <v/>
      </c>
      <c r="O809" s="65" t="str">
        <f>IFERROR(VLOOKUP(Table1[[#This Row],[Vendor ID]],Table549[],2,FALSE),"")</f>
        <v/>
      </c>
      <c r="P809" s="63"/>
      <c r="Q809" s="143" t="str">
        <f>IF(Table1[[#This Row],[Posting Date]]&lt;&gt;"",$D$9,"")</f>
        <v/>
      </c>
      <c r="R809" s="159" t="str">
        <f>IF(Table1[[#This Row],[Posting Date]]&lt;&gt;"",$D$10,"")</f>
        <v/>
      </c>
      <c r="S809" s="66"/>
      <c r="T809" s="63"/>
      <c r="U809" s="67"/>
      <c r="V809" s="67"/>
      <c r="W809" s="67" t="str">
        <f t="shared" ref="W809:W872" si="13">IF(E809="","",(ExchangeRate))</f>
        <v/>
      </c>
      <c r="X809" s="161" t="str">
        <f>IF(E809="","",(IF(Table1[[#This Row],[Cur]]="USD",Table1[[#This Row],[Cur_Amount Debit]],Table1[[#This Row],[Cur_Amount Debit]]/Table1[[#This Row],[Exchange Rate]])))</f>
        <v/>
      </c>
      <c r="Y809" s="161" t="str">
        <f>IF(E809="","",(IF(Table1[[#This Row],[Cur]]="USD",Table1[[#This Row],[Cur_Amount Credit]],Table1[[#This Row],[Cur_Amount Credit]]/ExchangeRate)))</f>
        <v/>
      </c>
      <c r="Z809" s="203" t="str">
        <f>IF(E809="","",(Table1[[#This Row],[Debit USD]]-Table1[[#This Row],[Credit USD]]))</f>
        <v/>
      </c>
      <c r="AA809" s="122"/>
      <c r="AB809" s="1"/>
      <c r="AC809" s="15"/>
      <c r="AD809" s="15" t="str">
        <f>IF(AND(OR(Table1[[#This Row],[Account]]="15030",Table1[[#This Row],[Account]]="15035",Table1[[#This Row],[Account]]="20150"),Table1[[#This Row],[Vendor ID]]=""),1,"")</f>
        <v/>
      </c>
      <c r="AE809" s="15"/>
      <c r="AF809" s="15"/>
      <c r="AG809" s="15"/>
      <c r="AH809" s="46" t="str">
        <f>IF(Table1[[#This Row],[Posting Date]]&lt;&gt;"","GJ-"&amp;CountryID,"")</f>
        <v/>
      </c>
      <c r="AI809" s="59" t="str">
        <f>IF(Table1[[#This Row],[Posting Date]]&lt;&gt;"",Table1[[#This Row],[Posting Date]],"")</f>
        <v/>
      </c>
      <c r="AJ809" s="46"/>
      <c r="AK809" s="46" t="str">
        <f>IF(Table1[[#This Row],[Description]]&lt;&gt;"",Table1[[#This Row],[Description]],"")</f>
        <v/>
      </c>
      <c r="AL809" s="46" t="str">
        <f>IF(Table1[[#This Row],[Posting Date]]&lt;&gt;"",Table1[[#This Row],[Reference Number]],"")</f>
        <v/>
      </c>
      <c r="AM809" s="46" t="str">
        <f>TRIM(Table1[[#This Row],[Line '#]])</f>
        <v/>
      </c>
      <c r="AN809" s="46" t="str">
        <f>TRIM(Table1[[#This Row],[Account]])</f>
        <v/>
      </c>
      <c r="AO809" s="46" t="str">
        <f>IF(Table1[[#This Row],[Posting Date]]&lt;&gt;"",$D$5,"")</f>
        <v/>
      </c>
      <c r="AP809" s="46" t="str">
        <f>TRIM(Table1[[#This Row],[Departments-Prgrams]])</f>
        <v/>
      </c>
      <c r="AQ809" s="46" t="str">
        <f>TRIM(Table1[[#This Row],[Grant]])</f>
        <v/>
      </c>
      <c r="AR809" s="46" t="str">
        <f>TRIM(Table1[[#This Row],[Staff ID]])</f>
        <v/>
      </c>
      <c r="AS809" s="46" t="str">
        <f>IF(TRIM(Table1[[#This Row],[Budget Code]])=0,"",TRIM(Table1[[#This Row],[Budget Code]]))</f>
        <v/>
      </c>
      <c r="AT809" s="46" t="str">
        <f>IF(Table1[[#This Row],[Line Description]]&lt;&gt;"",Table1[[#This Row],[Line Description]],"")</f>
        <v/>
      </c>
      <c r="AU809" s="46" t="str">
        <f>IF(Table1[[#This Row],[Cur_Amount Debit]]&gt;0,ROUND(Table1[[#This Row],[Cur_Amount Debit]],2),"")</f>
        <v/>
      </c>
      <c r="AV809" s="46" t="str">
        <f>IF(Table1[[#This Row],[Cur_Amount Credit]]&gt;0,ROUND(Table1[[#This Row],[Cur_Amount Credit]],2),"")</f>
        <v/>
      </c>
      <c r="AW809" s="46" t="str">
        <f>LEFT(Table1[[#This Row],[Cur]],3)</f>
        <v/>
      </c>
      <c r="AX809" s="59"/>
      <c r="AY809" s="46"/>
      <c r="AZ809" s="46" t="str">
        <f>IF(Table1[[#This Row],[Cur]]&lt;&gt;"",IF(Table1[[#This Row],[Cur]]="USD","",ExchangeRate),"")</f>
        <v/>
      </c>
      <c r="BA809" s="46" t="str">
        <f>IF(Table1[[#This Row],[Grant]]&lt;&gt;"",VLOOKUP(Table1[[#This Row],[Grant]],Grants!B:D,3),"")</f>
        <v/>
      </c>
      <c r="BB809" s="46" t="str">
        <f>TRIM(Table1[[#This Row],[Vendor ID]])</f>
        <v/>
      </c>
      <c r="BC809">
        <f>IF(Table1[[#This Row],[Reference Number]]=Q808,BC808,BC808+1)</f>
        <v>2</v>
      </c>
    </row>
    <row r="810" spans="1:55" ht="11.25" hidden="1" customHeight="1">
      <c r="A810" s="1"/>
      <c r="B810" s="88" t="str">
        <f>IF(Table1[[#This Row],[Posting Date]]&lt;&gt;"",IF(Table1[[#This Row],[Reference Number]]=Q809,B809+1,1),"")</f>
        <v/>
      </c>
      <c r="C810" s="61"/>
      <c r="D810" s="61"/>
      <c r="E810" s="218"/>
      <c r="F810" s="143" t="str">
        <f>IFERROR(IF(VLOOKUP(Table1[[#This Row],[Budget Code Description]],Dimentions!$X$6:$AC$132,2,FALSE)="","",VLOOKUP(Table1[[#This Row],[Budget Code Description]],Dimentions!$X$6:$AC$132,2,FALSE)),"")</f>
        <v/>
      </c>
      <c r="G810" s="143" t="str">
        <f>IFERROR(VLOOKUP(Table1[[#This Row],[Budget Code Description]],Dimentions!$X$6:$AC$132,3,FALSE),"")</f>
        <v/>
      </c>
      <c r="H810" s="64" t="str">
        <f>IFERROR(VLOOKUP(Table1[[#This Row],[Account]],Dimentions!$S$6:$V$233,2,FALSE),"")</f>
        <v/>
      </c>
      <c r="I810" s="62">
        <f>_xlfn.NUMBERVALUE(LEFT(Table1[[#This Row],[Account]],1))</f>
        <v>0</v>
      </c>
      <c r="J810" s="62" t="str">
        <f>IFERROR(VLOOKUP(Table1[[#This Row],[Budget Code Description]],Table6[#All],7,FALSE),"")</f>
        <v/>
      </c>
      <c r="K810" s="143" t="str">
        <f>IFERROR(VLOOKUP(Table1[[#This Row],[Budget Code Description]],Table6[#All],8,FALSE),"")</f>
        <v/>
      </c>
      <c r="L810" s="63"/>
      <c r="M810" s="65" t="str">
        <f>IFERROR(VLOOKUP(Table1[[#This Row],[Staff ID]],Table2[],2,FALSE),"")</f>
        <v/>
      </c>
      <c r="N810" s="211" t="str">
        <f>IFERROR(IF(VLOOKUP(Table1[[#This Row],[Budget Code Description]],Dimentions!$X$6:$AC$97,4,FALSE)="","",VLOOKUP(Table1[[#This Row],[Budget Code Description]],Dimentions!$X$6:$AC$97,4,FALSE)),"")</f>
        <v/>
      </c>
      <c r="O810" s="65" t="str">
        <f>IFERROR(VLOOKUP(Table1[[#This Row],[Vendor ID]],Table549[],2,FALSE),"")</f>
        <v/>
      </c>
      <c r="P810" s="63"/>
      <c r="Q810" s="143" t="str">
        <f>IF(Table1[[#This Row],[Posting Date]]&lt;&gt;"",$D$9,"")</f>
        <v/>
      </c>
      <c r="R810" s="159" t="str">
        <f>IF(Table1[[#This Row],[Posting Date]]&lt;&gt;"",$D$10,"")</f>
        <v/>
      </c>
      <c r="S810" s="66"/>
      <c r="T810" s="63"/>
      <c r="U810" s="67"/>
      <c r="V810" s="67"/>
      <c r="W810" s="67" t="str">
        <f t="shared" si="13"/>
        <v/>
      </c>
      <c r="X810" s="161" t="str">
        <f>IF(E810="","",(IF(Table1[[#This Row],[Cur]]="USD",Table1[[#This Row],[Cur_Amount Debit]],Table1[[#This Row],[Cur_Amount Debit]]/Table1[[#This Row],[Exchange Rate]])))</f>
        <v/>
      </c>
      <c r="Y810" s="161" t="str">
        <f>IF(E810="","",(IF(Table1[[#This Row],[Cur]]="USD",Table1[[#This Row],[Cur_Amount Credit]],Table1[[#This Row],[Cur_Amount Credit]]/ExchangeRate)))</f>
        <v/>
      </c>
      <c r="Z810" s="203" t="str">
        <f>IF(E810="","",(Table1[[#This Row],[Debit USD]]-Table1[[#This Row],[Credit USD]]))</f>
        <v/>
      </c>
      <c r="AA810" s="122"/>
      <c r="AB810" s="1"/>
      <c r="AC810" s="15"/>
      <c r="AD810" s="15" t="str">
        <f>IF(AND(OR(Table1[[#This Row],[Account]]="15030",Table1[[#This Row],[Account]]="15035",Table1[[#This Row],[Account]]="20150"),Table1[[#This Row],[Vendor ID]]=""),1,"")</f>
        <v/>
      </c>
      <c r="AE810" s="15"/>
      <c r="AF810" s="15"/>
      <c r="AG810" s="15"/>
      <c r="AH810" s="46" t="str">
        <f>IF(Table1[[#This Row],[Posting Date]]&lt;&gt;"","GJ-"&amp;CountryID,"")</f>
        <v/>
      </c>
      <c r="AI810" s="59" t="str">
        <f>IF(Table1[[#This Row],[Posting Date]]&lt;&gt;"",Table1[[#This Row],[Posting Date]],"")</f>
        <v/>
      </c>
      <c r="AJ810" s="46"/>
      <c r="AK810" s="46" t="str">
        <f>IF(Table1[[#This Row],[Description]]&lt;&gt;"",Table1[[#This Row],[Description]],"")</f>
        <v/>
      </c>
      <c r="AL810" s="46" t="str">
        <f>IF(Table1[[#This Row],[Posting Date]]&lt;&gt;"",Table1[[#This Row],[Reference Number]],"")</f>
        <v/>
      </c>
      <c r="AM810" s="46" t="str">
        <f>TRIM(Table1[[#This Row],[Line '#]])</f>
        <v/>
      </c>
      <c r="AN810" s="46" t="str">
        <f>TRIM(Table1[[#This Row],[Account]])</f>
        <v/>
      </c>
      <c r="AO810" s="46" t="str">
        <f>IF(Table1[[#This Row],[Posting Date]]&lt;&gt;"",$D$5,"")</f>
        <v/>
      </c>
      <c r="AP810" s="46" t="str">
        <f>TRIM(Table1[[#This Row],[Departments-Prgrams]])</f>
        <v/>
      </c>
      <c r="AQ810" s="46" t="str">
        <f>TRIM(Table1[[#This Row],[Grant]])</f>
        <v/>
      </c>
      <c r="AR810" s="46" t="str">
        <f>TRIM(Table1[[#This Row],[Staff ID]])</f>
        <v/>
      </c>
      <c r="AS810" s="46" t="str">
        <f>IF(TRIM(Table1[[#This Row],[Budget Code]])=0,"",TRIM(Table1[[#This Row],[Budget Code]]))</f>
        <v/>
      </c>
      <c r="AT810" s="46" t="str">
        <f>IF(Table1[[#This Row],[Line Description]]&lt;&gt;"",Table1[[#This Row],[Line Description]],"")</f>
        <v/>
      </c>
      <c r="AU810" s="46" t="str">
        <f>IF(Table1[[#This Row],[Cur_Amount Debit]]&gt;0,ROUND(Table1[[#This Row],[Cur_Amount Debit]],2),"")</f>
        <v/>
      </c>
      <c r="AV810" s="46" t="str">
        <f>IF(Table1[[#This Row],[Cur_Amount Credit]]&gt;0,ROUND(Table1[[#This Row],[Cur_Amount Credit]],2),"")</f>
        <v/>
      </c>
      <c r="AW810" s="46" t="str">
        <f>LEFT(Table1[[#This Row],[Cur]],3)</f>
        <v/>
      </c>
      <c r="AX810" s="59"/>
      <c r="AY810" s="46"/>
      <c r="AZ810" s="46" t="str">
        <f>IF(Table1[[#This Row],[Cur]]&lt;&gt;"",IF(Table1[[#This Row],[Cur]]="USD","",ExchangeRate),"")</f>
        <v/>
      </c>
      <c r="BA810" s="46" t="str">
        <f>IF(Table1[[#This Row],[Grant]]&lt;&gt;"",VLOOKUP(Table1[[#This Row],[Grant]],Grants!B:D,3),"")</f>
        <v/>
      </c>
      <c r="BB810" s="46" t="str">
        <f>TRIM(Table1[[#This Row],[Vendor ID]])</f>
        <v/>
      </c>
      <c r="BC810">
        <f>IF(Table1[[#This Row],[Reference Number]]=Q809,BC809,BC809+1)</f>
        <v>2</v>
      </c>
    </row>
    <row r="811" spans="1:55" ht="11.25" hidden="1" customHeight="1">
      <c r="A811" s="1"/>
      <c r="B811" s="88" t="str">
        <f>IF(Table1[[#This Row],[Posting Date]]&lt;&gt;"",IF(Table1[[#This Row],[Reference Number]]=Q810,B810+1,1),"")</f>
        <v/>
      </c>
      <c r="C811" s="61"/>
      <c r="D811" s="61"/>
      <c r="E811" s="218"/>
      <c r="F811" s="143" t="str">
        <f>IFERROR(IF(VLOOKUP(Table1[[#This Row],[Budget Code Description]],Dimentions!$X$6:$AC$132,2,FALSE)="","",VLOOKUP(Table1[[#This Row],[Budget Code Description]],Dimentions!$X$6:$AC$132,2,FALSE)),"")</f>
        <v/>
      </c>
      <c r="G811" s="143" t="str">
        <f>IFERROR(VLOOKUP(Table1[[#This Row],[Budget Code Description]],Dimentions!$X$6:$AC$132,3,FALSE),"")</f>
        <v/>
      </c>
      <c r="H811" s="64" t="str">
        <f>IFERROR(VLOOKUP(Table1[[#This Row],[Account]],Dimentions!$S$6:$V$233,2,FALSE),"")</f>
        <v/>
      </c>
      <c r="I811" s="62">
        <f>_xlfn.NUMBERVALUE(LEFT(Table1[[#This Row],[Account]],1))</f>
        <v>0</v>
      </c>
      <c r="J811" s="62" t="str">
        <f>IFERROR(VLOOKUP(Table1[[#This Row],[Budget Code Description]],Table6[#All],7,FALSE),"")</f>
        <v/>
      </c>
      <c r="K811" s="143" t="str">
        <f>IFERROR(VLOOKUP(Table1[[#This Row],[Budget Code Description]],Table6[#All],8,FALSE),"")</f>
        <v/>
      </c>
      <c r="L811" s="63"/>
      <c r="M811" s="65" t="str">
        <f>IFERROR(VLOOKUP(Table1[[#This Row],[Staff ID]],Table2[],2,FALSE),"")</f>
        <v/>
      </c>
      <c r="N811" s="211" t="str">
        <f>IFERROR(IF(VLOOKUP(Table1[[#This Row],[Budget Code Description]],Dimentions!$X$6:$AC$97,4,FALSE)="","",VLOOKUP(Table1[[#This Row],[Budget Code Description]],Dimentions!$X$6:$AC$97,4,FALSE)),"")</f>
        <v/>
      </c>
      <c r="O811" s="65" t="str">
        <f>IFERROR(VLOOKUP(Table1[[#This Row],[Vendor ID]],Table549[],2,FALSE),"")</f>
        <v/>
      </c>
      <c r="P811" s="63"/>
      <c r="Q811" s="143" t="str">
        <f>IF(Table1[[#This Row],[Posting Date]]&lt;&gt;"",$D$9,"")</f>
        <v/>
      </c>
      <c r="R811" s="159" t="str">
        <f>IF(Table1[[#This Row],[Posting Date]]&lt;&gt;"",$D$10,"")</f>
        <v/>
      </c>
      <c r="S811" s="66"/>
      <c r="T811" s="63"/>
      <c r="U811" s="67"/>
      <c r="V811" s="67"/>
      <c r="W811" s="67" t="str">
        <f t="shared" si="13"/>
        <v/>
      </c>
      <c r="X811" s="161" t="str">
        <f>IF(E811="","",(IF(Table1[[#This Row],[Cur]]="USD",Table1[[#This Row],[Cur_Amount Debit]],Table1[[#This Row],[Cur_Amount Debit]]/Table1[[#This Row],[Exchange Rate]])))</f>
        <v/>
      </c>
      <c r="Y811" s="161" t="str">
        <f>IF(E811="","",(IF(Table1[[#This Row],[Cur]]="USD",Table1[[#This Row],[Cur_Amount Credit]],Table1[[#This Row],[Cur_Amount Credit]]/ExchangeRate)))</f>
        <v/>
      </c>
      <c r="Z811" s="203" t="str">
        <f>IF(E811="","",(Table1[[#This Row],[Debit USD]]-Table1[[#This Row],[Credit USD]]))</f>
        <v/>
      </c>
      <c r="AA811" s="122"/>
      <c r="AB811" s="1"/>
      <c r="AC811" s="15"/>
      <c r="AD811" s="15" t="str">
        <f>IF(AND(OR(Table1[[#This Row],[Account]]="15030",Table1[[#This Row],[Account]]="15035",Table1[[#This Row],[Account]]="20150"),Table1[[#This Row],[Vendor ID]]=""),1,"")</f>
        <v/>
      </c>
      <c r="AE811" s="15"/>
      <c r="AF811" s="15"/>
      <c r="AG811" s="15"/>
      <c r="AH811" s="46" t="str">
        <f>IF(Table1[[#This Row],[Posting Date]]&lt;&gt;"","GJ-"&amp;CountryID,"")</f>
        <v/>
      </c>
      <c r="AI811" s="59" t="str">
        <f>IF(Table1[[#This Row],[Posting Date]]&lt;&gt;"",Table1[[#This Row],[Posting Date]],"")</f>
        <v/>
      </c>
      <c r="AJ811" s="46"/>
      <c r="AK811" s="46" t="str">
        <f>IF(Table1[[#This Row],[Description]]&lt;&gt;"",Table1[[#This Row],[Description]],"")</f>
        <v/>
      </c>
      <c r="AL811" s="46" t="str">
        <f>IF(Table1[[#This Row],[Posting Date]]&lt;&gt;"",Table1[[#This Row],[Reference Number]],"")</f>
        <v/>
      </c>
      <c r="AM811" s="46" t="str">
        <f>TRIM(Table1[[#This Row],[Line '#]])</f>
        <v/>
      </c>
      <c r="AN811" s="46" t="str">
        <f>TRIM(Table1[[#This Row],[Account]])</f>
        <v/>
      </c>
      <c r="AO811" s="46" t="str">
        <f>IF(Table1[[#This Row],[Posting Date]]&lt;&gt;"",$D$5,"")</f>
        <v/>
      </c>
      <c r="AP811" s="46" t="str">
        <f>TRIM(Table1[[#This Row],[Departments-Prgrams]])</f>
        <v/>
      </c>
      <c r="AQ811" s="46" t="str">
        <f>TRIM(Table1[[#This Row],[Grant]])</f>
        <v/>
      </c>
      <c r="AR811" s="46" t="str">
        <f>TRIM(Table1[[#This Row],[Staff ID]])</f>
        <v/>
      </c>
      <c r="AS811" s="46" t="str">
        <f>IF(TRIM(Table1[[#This Row],[Budget Code]])=0,"",TRIM(Table1[[#This Row],[Budget Code]]))</f>
        <v/>
      </c>
      <c r="AT811" s="46" t="str">
        <f>IF(Table1[[#This Row],[Line Description]]&lt;&gt;"",Table1[[#This Row],[Line Description]],"")</f>
        <v/>
      </c>
      <c r="AU811" s="46" t="str">
        <f>IF(Table1[[#This Row],[Cur_Amount Debit]]&gt;0,ROUND(Table1[[#This Row],[Cur_Amount Debit]],2),"")</f>
        <v/>
      </c>
      <c r="AV811" s="46" t="str">
        <f>IF(Table1[[#This Row],[Cur_Amount Credit]]&gt;0,ROUND(Table1[[#This Row],[Cur_Amount Credit]],2),"")</f>
        <v/>
      </c>
      <c r="AW811" s="46" t="str">
        <f>LEFT(Table1[[#This Row],[Cur]],3)</f>
        <v/>
      </c>
      <c r="AX811" s="59"/>
      <c r="AY811" s="46"/>
      <c r="AZ811" s="46" t="str">
        <f>IF(Table1[[#This Row],[Cur]]&lt;&gt;"",IF(Table1[[#This Row],[Cur]]="USD","",ExchangeRate),"")</f>
        <v/>
      </c>
      <c r="BA811" s="46" t="str">
        <f>IF(Table1[[#This Row],[Grant]]&lt;&gt;"",VLOOKUP(Table1[[#This Row],[Grant]],Grants!B:D,3),"")</f>
        <v/>
      </c>
      <c r="BB811" s="46" t="str">
        <f>TRIM(Table1[[#This Row],[Vendor ID]])</f>
        <v/>
      </c>
      <c r="BC811">
        <f>IF(Table1[[#This Row],[Reference Number]]=Q810,BC810,BC810+1)</f>
        <v>2</v>
      </c>
    </row>
    <row r="812" spans="1:55" ht="11.25" hidden="1" customHeight="1">
      <c r="A812" s="1"/>
      <c r="B812" s="88" t="str">
        <f>IF(Table1[[#This Row],[Posting Date]]&lt;&gt;"",IF(Table1[[#This Row],[Reference Number]]=Q811,B811+1,1),"")</f>
        <v/>
      </c>
      <c r="C812" s="61"/>
      <c r="D812" s="61"/>
      <c r="E812" s="218"/>
      <c r="F812" s="143" t="str">
        <f>IFERROR(IF(VLOOKUP(Table1[[#This Row],[Budget Code Description]],Dimentions!$X$6:$AC$132,2,FALSE)="","",VLOOKUP(Table1[[#This Row],[Budget Code Description]],Dimentions!$X$6:$AC$132,2,FALSE)),"")</f>
        <v/>
      </c>
      <c r="G812" s="143" t="str">
        <f>IFERROR(VLOOKUP(Table1[[#This Row],[Budget Code Description]],Dimentions!$X$6:$AC$132,3,FALSE),"")</f>
        <v/>
      </c>
      <c r="H812" s="64" t="str">
        <f>IFERROR(VLOOKUP(Table1[[#This Row],[Account]],Dimentions!$S$6:$V$233,2,FALSE),"")</f>
        <v/>
      </c>
      <c r="I812" s="62">
        <f>_xlfn.NUMBERVALUE(LEFT(Table1[[#This Row],[Account]],1))</f>
        <v>0</v>
      </c>
      <c r="J812" s="62" t="str">
        <f>IFERROR(VLOOKUP(Table1[[#This Row],[Budget Code Description]],Table6[#All],7,FALSE),"")</f>
        <v/>
      </c>
      <c r="K812" s="143" t="str">
        <f>IFERROR(VLOOKUP(Table1[[#This Row],[Budget Code Description]],Table6[#All],8,FALSE),"")</f>
        <v/>
      </c>
      <c r="L812" s="63"/>
      <c r="M812" s="65" t="str">
        <f>IFERROR(VLOOKUP(Table1[[#This Row],[Staff ID]],Table2[],2,FALSE),"")</f>
        <v/>
      </c>
      <c r="N812" s="211" t="str">
        <f>IFERROR(IF(VLOOKUP(Table1[[#This Row],[Budget Code Description]],Dimentions!$X$6:$AC$97,4,FALSE)="","",VLOOKUP(Table1[[#This Row],[Budget Code Description]],Dimentions!$X$6:$AC$97,4,FALSE)),"")</f>
        <v/>
      </c>
      <c r="O812" s="65" t="str">
        <f>IFERROR(VLOOKUP(Table1[[#This Row],[Vendor ID]],Table549[],2,FALSE),"")</f>
        <v/>
      </c>
      <c r="P812" s="63"/>
      <c r="Q812" s="143" t="str">
        <f>IF(Table1[[#This Row],[Posting Date]]&lt;&gt;"",$D$9,"")</f>
        <v/>
      </c>
      <c r="R812" s="159" t="str">
        <f>IF(Table1[[#This Row],[Posting Date]]&lt;&gt;"",$D$10,"")</f>
        <v/>
      </c>
      <c r="S812" s="66"/>
      <c r="T812" s="63"/>
      <c r="U812" s="67"/>
      <c r="V812" s="67"/>
      <c r="W812" s="67" t="str">
        <f t="shared" si="13"/>
        <v/>
      </c>
      <c r="X812" s="161" t="str">
        <f>IF(E812="","",(IF(Table1[[#This Row],[Cur]]="USD",Table1[[#This Row],[Cur_Amount Debit]],Table1[[#This Row],[Cur_Amount Debit]]/Table1[[#This Row],[Exchange Rate]])))</f>
        <v/>
      </c>
      <c r="Y812" s="161" t="str">
        <f>IF(E812="","",(IF(Table1[[#This Row],[Cur]]="USD",Table1[[#This Row],[Cur_Amount Credit]],Table1[[#This Row],[Cur_Amount Credit]]/ExchangeRate)))</f>
        <v/>
      </c>
      <c r="Z812" s="203" t="str">
        <f>IF(E812="","",(Table1[[#This Row],[Debit USD]]-Table1[[#This Row],[Credit USD]]))</f>
        <v/>
      </c>
      <c r="AA812" s="122"/>
      <c r="AB812" s="1"/>
      <c r="AC812" s="15"/>
      <c r="AD812" s="15" t="str">
        <f>IF(AND(OR(Table1[[#This Row],[Account]]="15030",Table1[[#This Row],[Account]]="15035",Table1[[#This Row],[Account]]="20150"),Table1[[#This Row],[Vendor ID]]=""),1,"")</f>
        <v/>
      </c>
      <c r="AE812" s="15"/>
      <c r="AF812" s="15"/>
      <c r="AG812" s="15"/>
      <c r="AH812" s="46" t="str">
        <f>IF(Table1[[#This Row],[Posting Date]]&lt;&gt;"","GJ-"&amp;CountryID,"")</f>
        <v/>
      </c>
      <c r="AI812" s="59" t="str">
        <f>IF(Table1[[#This Row],[Posting Date]]&lt;&gt;"",Table1[[#This Row],[Posting Date]],"")</f>
        <v/>
      </c>
      <c r="AJ812" s="46"/>
      <c r="AK812" s="46" t="str">
        <f>IF(Table1[[#This Row],[Description]]&lt;&gt;"",Table1[[#This Row],[Description]],"")</f>
        <v/>
      </c>
      <c r="AL812" s="46" t="str">
        <f>IF(Table1[[#This Row],[Posting Date]]&lt;&gt;"",Table1[[#This Row],[Reference Number]],"")</f>
        <v/>
      </c>
      <c r="AM812" s="46" t="str">
        <f>TRIM(Table1[[#This Row],[Line '#]])</f>
        <v/>
      </c>
      <c r="AN812" s="46" t="str">
        <f>TRIM(Table1[[#This Row],[Account]])</f>
        <v/>
      </c>
      <c r="AO812" s="46" t="str">
        <f>IF(Table1[[#This Row],[Posting Date]]&lt;&gt;"",$D$5,"")</f>
        <v/>
      </c>
      <c r="AP812" s="46" t="str">
        <f>TRIM(Table1[[#This Row],[Departments-Prgrams]])</f>
        <v/>
      </c>
      <c r="AQ812" s="46" t="str">
        <f>TRIM(Table1[[#This Row],[Grant]])</f>
        <v/>
      </c>
      <c r="AR812" s="46" t="str">
        <f>TRIM(Table1[[#This Row],[Staff ID]])</f>
        <v/>
      </c>
      <c r="AS812" s="46" t="str">
        <f>IF(TRIM(Table1[[#This Row],[Budget Code]])=0,"",TRIM(Table1[[#This Row],[Budget Code]]))</f>
        <v/>
      </c>
      <c r="AT812" s="46" t="str">
        <f>IF(Table1[[#This Row],[Line Description]]&lt;&gt;"",Table1[[#This Row],[Line Description]],"")</f>
        <v/>
      </c>
      <c r="AU812" s="46" t="str">
        <f>IF(Table1[[#This Row],[Cur_Amount Debit]]&gt;0,ROUND(Table1[[#This Row],[Cur_Amount Debit]],2),"")</f>
        <v/>
      </c>
      <c r="AV812" s="46" t="str">
        <f>IF(Table1[[#This Row],[Cur_Amount Credit]]&gt;0,ROUND(Table1[[#This Row],[Cur_Amount Credit]],2),"")</f>
        <v/>
      </c>
      <c r="AW812" s="46" t="str">
        <f>LEFT(Table1[[#This Row],[Cur]],3)</f>
        <v/>
      </c>
      <c r="AX812" s="59"/>
      <c r="AY812" s="46"/>
      <c r="AZ812" s="46" t="str">
        <f>IF(Table1[[#This Row],[Cur]]&lt;&gt;"",IF(Table1[[#This Row],[Cur]]="USD","",ExchangeRate),"")</f>
        <v/>
      </c>
      <c r="BA812" s="46" t="str">
        <f>IF(Table1[[#This Row],[Grant]]&lt;&gt;"",VLOOKUP(Table1[[#This Row],[Grant]],Grants!B:D,3),"")</f>
        <v/>
      </c>
      <c r="BB812" s="46" t="str">
        <f>TRIM(Table1[[#This Row],[Vendor ID]])</f>
        <v/>
      </c>
      <c r="BC812">
        <f>IF(Table1[[#This Row],[Reference Number]]=Q811,BC811,BC811+1)</f>
        <v>2</v>
      </c>
    </row>
    <row r="813" spans="1:55" ht="11.25" hidden="1" customHeight="1">
      <c r="A813" s="1"/>
      <c r="B813" s="88" t="str">
        <f>IF(Table1[[#This Row],[Posting Date]]&lt;&gt;"",IF(Table1[[#This Row],[Reference Number]]=Q812,B812+1,1),"")</f>
        <v/>
      </c>
      <c r="C813" s="61"/>
      <c r="D813" s="61"/>
      <c r="E813" s="218"/>
      <c r="F813" s="143" t="str">
        <f>IFERROR(IF(VLOOKUP(Table1[[#This Row],[Budget Code Description]],Dimentions!$X$6:$AC$132,2,FALSE)="","",VLOOKUP(Table1[[#This Row],[Budget Code Description]],Dimentions!$X$6:$AC$132,2,FALSE)),"")</f>
        <v/>
      </c>
      <c r="G813" s="143" t="str">
        <f>IFERROR(VLOOKUP(Table1[[#This Row],[Budget Code Description]],Dimentions!$X$6:$AC$132,3,FALSE),"")</f>
        <v/>
      </c>
      <c r="H813" s="64" t="str">
        <f>IFERROR(VLOOKUP(Table1[[#This Row],[Account]],Dimentions!$S$6:$V$233,2,FALSE),"")</f>
        <v/>
      </c>
      <c r="I813" s="62">
        <f>_xlfn.NUMBERVALUE(LEFT(Table1[[#This Row],[Account]],1))</f>
        <v>0</v>
      </c>
      <c r="J813" s="62" t="str">
        <f>IFERROR(VLOOKUP(Table1[[#This Row],[Budget Code Description]],Table6[#All],7,FALSE),"")</f>
        <v/>
      </c>
      <c r="K813" s="143" t="str">
        <f>IFERROR(VLOOKUP(Table1[[#This Row],[Budget Code Description]],Table6[#All],8,FALSE),"")</f>
        <v/>
      </c>
      <c r="L813" s="63"/>
      <c r="M813" s="65" t="str">
        <f>IFERROR(VLOOKUP(Table1[[#This Row],[Staff ID]],Table2[],2,FALSE),"")</f>
        <v/>
      </c>
      <c r="N813" s="211" t="str">
        <f>IFERROR(IF(VLOOKUP(Table1[[#This Row],[Budget Code Description]],Dimentions!$X$6:$AC$97,4,FALSE)="","",VLOOKUP(Table1[[#This Row],[Budget Code Description]],Dimentions!$X$6:$AC$97,4,FALSE)),"")</f>
        <v/>
      </c>
      <c r="O813" s="65" t="str">
        <f>IFERROR(VLOOKUP(Table1[[#This Row],[Vendor ID]],Table549[],2,FALSE),"")</f>
        <v/>
      </c>
      <c r="P813" s="63"/>
      <c r="Q813" s="143" t="str">
        <f>IF(Table1[[#This Row],[Posting Date]]&lt;&gt;"",$D$9,"")</f>
        <v/>
      </c>
      <c r="R813" s="159" t="str">
        <f>IF(Table1[[#This Row],[Posting Date]]&lt;&gt;"",$D$10,"")</f>
        <v/>
      </c>
      <c r="S813" s="66"/>
      <c r="T813" s="63"/>
      <c r="U813" s="67"/>
      <c r="V813" s="67"/>
      <c r="W813" s="67" t="str">
        <f t="shared" si="13"/>
        <v/>
      </c>
      <c r="X813" s="161" t="str">
        <f>IF(E813="","",(IF(Table1[[#This Row],[Cur]]="USD",Table1[[#This Row],[Cur_Amount Debit]],Table1[[#This Row],[Cur_Amount Debit]]/Table1[[#This Row],[Exchange Rate]])))</f>
        <v/>
      </c>
      <c r="Y813" s="161" t="str">
        <f>IF(E813="","",(IF(Table1[[#This Row],[Cur]]="USD",Table1[[#This Row],[Cur_Amount Credit]],Table1[[#This Row],[Cur_Amount Credit]]/ExchangeRate)))</f>
        <v/>
      </c>
      <c r="Z813" s="203" t="str">
        <f>IF(E813="","",(Table1[[#This Row],[Debit USD]]-Table1[[#This Row],[Credit USD]]))</f>
        <v/>
      </c>
      <c r="AA813" s="122"/>
      <c r="AB813" s="1"/>
      <c r="AC813" s="15"/>
      <c r="AD813" s="15" t="str">
        <f>IF(AND(OR(Table1[[#This Row],[Account]]="15030",Table1[[#This Row],[Account]]="15035",Table1[[#This Row],[Account]]="20150"),Table1[[#This Row],[Vendor ID]]=""),1,"")</f>
        <v/>
      </c>
      <c r="AE813" s="15"/>
      <c r="AF813" s="15"/>
      <c r="AG813" s="15"/>
      <c r="AH813" s="46" t="str">
        <f>IF(Table1[[#This Row],[Posting Date]]&lt;&gt;"","GJ-"&amp;CountryID,"")</f>
        <v/>
      </c>
      <c r="AI813" s="59" t="str">
        <f>IF(Table1[[#This Row],[Posting Date]]&lt;&gt;"",Table1[[#This Row],[Posting Date]],"")</f>
        <v/>
      </c>
      <c r="AJ813" s="46"/>
      <c r="AK813" s="46" t="str">
        <f>IF(Table1[[#This Row],[Description]]&lt;&gt;"",Table1[[#This Row],[Description]],"")</f>
        <v/>
      </c>
      <c r="AL813" s="46" t="str">
        <f>IF(Table1[[#This Row],[Posting Date]]&lt;&gt;"",Table1[[#This Row],[Reference Number]],"")</f>
        <v/>
      </c>
      <c r="AM813" s="46" t="str">
        <f>TRIM(Table1[[#This Row],[Line '#]])</f>
        <v/>
      </c>
      <c r="AN813" s="46" t="str">
        <f>TRIM(Table1[[#This Row],[Account]])</f>
        <v/>
      </c>
      <c r="AO813" s="46" t="str">
        <f>IF(Table1[[#This Row],[Posting Date]]&lt;&gt;"",$D$5,"")</f>
        <v/>
      </c>
      <c r="AP813" s="46" t="str">
        <f>TRIM(Table1[[#This Row],[Departments-Prgrams]])</f>
        <v/>
      </c>
      <c r="AQ813" s="46" t="str">
        <f>TRIM(Table1[[#This Row],[Grant]])</f>
        <v/>
      </c>
      <c r="AR813" s="46" t="str">
        <f>TRIM(Table1[[#This Row],[Staff ID]])</f>
        <v/>
      </c>
      <c r="AS813" s="46" t="str">
        <f>IF(TRIM(Table1[[#This Row],[Budget Code]])=0,"",TRIM(Table1[[#This Row],[Budget Code]]))</f>
        <v/>
      </c>
      <c r="AT813" s="46" t="str">
        <f>IF(Table1[[#This Row],[Line Description]]&lt;&gt;"",Table1[[#This Row],[Line Description]],"")</f>
        <v/>
      </c>
      <c r="AU813" s="46" t="str">
        <f>IF(Table1[[#This Row],[Cur_Amount Debit]]&gt;0,ROUND(Table1[[#This Row],[Cur_Amount Debit]],2),"")</f>
        <v/>
      </c>
      <c r="AV813" s="46" t="str">
        <f>IF(Table1[[#This Row],[Cur_Amount Credit]]&gt;0,ROUND(Table1[[#This Row],[Cur_Amount Credit]],2),"")</f>
        <v/>
      </c>
      <c r="AW813" s="46" t="str">
        <f>LEFT(Table1[[#This Row],[Cur]],3)</f>
        <v/>
      </c>
      <c r="AX813" s="59"/>
      <c r="AY813" s="46"/>
      <c r="AZ813" s="46" t="str">
        <f>IF(Table1[[#This Row],[Cur]]&lt;&gt;"",IF(Table1[[#This Row],[Cur]]="USD","",ExchangeRate),"")</f>
        <v/>
      </c>
      <c r="BA813" s="46" t="str">
        <f>IF(Table1[[#This Row],[Grant]]&lt;&gt;"",VLOOKUP(Table1[[#This Row],[Grant]],Grants!B:D,3),"")</f>
        <v/>
      </c>
      <c r="BB813" s="46" t="str">
        <f>TRIM(Table1[[#This Row],[Vendor ID]])</f>
        <v/>
      </c>
      <c r="BC813">
        <f>IF(Table1[[#This Row],[Reference Number]]=Q812,BC812,BC812+1)</f>
        <v>2</v>
      </c>
    </row>
    <row r="814" spans="1:55" ht="11.25" hidden="1" customHeight="1">
      <c r="A814" s="1"/>
      <c r="B814" s="88" t="str">
        <f>IF(Table1[[#This Row],[Posting Date]]&lt;&gt;"",IF(Table1[[#This Row],[Reference Number]]=Q813,B813+1,1),"")</f>
        <v/>
      </c>
      <c r="C814" s="61"/>
      <c r="D814" s="61"/>
      <c r="E814" s="218"/>
      <c r="F814" s="143" t="str">
        <f>IFERROR(IF(VLOOKUP(Table1[[#This Row],[Budget Code Description]],Dimentions!$X$6:$AC$132,2,FALSE)="","",VLOOKUP(Table1[[#This Row],[Budget Code Description]],Dimentions!$X$6:$AC$132,2,FALSE)),"")</f>
        <v/>
      </c>
      <c r="G814" s="143" t="str">
        <f>IFERROR(VLOOKUP(Table1[[#This Row],[Budget Code Description]],Dimentions!$X$6:$AC$132,3,FALSE),"")</f>
        <v/>
      </c>
      <c r="H814" s="64" t="str">
        <f>IFERROR(VLOOKUP(Table1[[#This Row],[Account]],Dimentions!$S$6:$V$233,2,FALSE),"")</f>
        <v/>
      </c>
      <c r="I814" s="62">
        <f>_xlfn.NUMBERVALUE(LEFT(Table1[[#This Row],[Account]],1))</f>
        <v>0</v>
      </c>
      <c r="J814" s="62" t="str">
        <f>IFERROR(VLOOKUP(Table1[[#This Row],[Budget Code Description]],Table6[#All],7,FALSE),"")</f>
        <v/>
      </c>
      <c r="K814" s="143" t="str">
        <f>IFERROR(VLOOKUP(Table1[[#This Row],[Budget Code Description]],Table6[#All],8,FALSE),"")</f>
        <v/>
      </c>
      <c r="L814" s="63"/>
      <c r="M814" s="65" t="str">
        <f>IFERROR(VLOOKUP(Table1[[#This Row],[Staff ID]],Table2[],2,FALSE),"")</f>
        <v/>
      </c>
      <c r="N814" s="211" t="str">
        <f>IFERROR(IF(VLOOKUP(Table1[[#This Row],[Budget Code Description]],Dimentions!$X$6:$AC$97,4,FALSE)="","",VLOOKUP(Table1[[#This Row],[Budget Code Description]],Dimentions!$X$6:$AC$97,4,FALSE)),"")</f>
        <v/>
      </c>
      <c r="O814" s="65" t="str">
        <f>IFERROR(VLOOKUP(Table1[[#This Row],[Vendor ID]],Table549[],2,FALSE),"")</f>
        <v/>
      </c>
      <c r="P814" s="63"/>
      <c r="Q814" s="143" t="str">
        <f>IF(Table1[[#This Row],[Posting Date]]&lt;&gt;"",$D$9,"")</f>
        <v/>
      </c>
      <c r="R814" s="159" t="str">
        <f>IF(Table1[[#This Row],[Posting Date]]&lt;&gt;"",$D$10,"")</f>
        <v/>
      </c>
      <c r="S814" s="66"/>
      <c r="T814" s="63"/>
      <c r="U814" s="67"/>
      <c r="V814" s="67"/>
      <c r="W814" s="67" t="str">
        <f t="shared" si="13"/>
        <v/>
      </c>
      <c r="X814" s="161" t="str">
        <f>IF(E814="","",(IF(Table1[[#This Row],[Cur]]="USD",Table1[[#This Row],[Cur_Amount Debit]],Table1[[#This Row],[Cur_Amount Debit]]/Table1[[#This Row],[Exchange Rate]])))</f>
        <v/>
      </c>
      <c r="Y814" s="161" t="str">
        <f>IF(E814="","",(IF(Table1[[#This Row],[Cur]]="USD",Table1[[#This Row],[Cur_Amount Credit]],Table1[[#This Row],[Cur_Amount Credit]]/ExchangeRate)))</f>
        <v/>
      </c>
      <c r="Z814" s="203" t="str">
        <f>IF(E814="","",(Table1[[#This Row],[Debit USD]]-Table1[[#This Row],[Credit USD]]))</f>
        <v/>
      </c>
      <c r="AA814" s="122"/>
      <c r="AB814" s="1"/>
      <c r="AC814" s="15"/>
      <c r="AD814" s="15" t="str">
        <f>IF(AND(OR(Table1[[#This Row],[Account]]="15030",Table1[[#This Row],[Account]]="15035",Table1[[#This Row],[Account]]="20150"),Table1[[#This Row],[Vendor ID]]=""),1,"")</f>
        <v/>
      </c>
      <c r="AE814" s="15"/>
      <c r="AF814" s="15"/>
      <c r="AG814" s="15"/>
      <c r="AH814" s="46" t="str">
        <f>IF(Table1[[#This Row],[Posting Date]]&lt;&gt;"","GJ-"&amp;CountryID,"")</f>
        <v/>
      </c>
      <c r="AI814" s="59" t="str">
        <f>IF(Table1[[#This Row],[Posting Date]]&lt;&gt;"",Table1[[#This Row],[Posting Date]],"")</f>
        <v/>
      </c>
      <c r="AJ814" s="46"/>
      <c r="AK814" s="46" t="str">
        <f>IF(Table1[[#This Row],[Description]]&lt;&gt;"",Table1[[#This Row],[Description]],"")</f>
        <v/>
      </c>
      <c r="AL814" s="46" t="str">
        <f>IF(Table1[[#This Row],[Posting Date]]&lt;&gt;"",Table1[[#This Row],[Reference Number]],"")</f>
        <v/>
      </c>
      <c r="AM814" s="46" t="str">
        <f>TRIM(Table1[[#This Row],[Line '#]])</f>
        <v/>
      </c>
      <c r="AN814" s="46" t="str">
        <f>TRIM(Table1[[#This Row],[Account]])</f>
        <v/>
      </c>
      <c r="AO814" s="46" t="str">
        <f>IF(Table1[[#This Row],[Posting Date]]&lt;&gt;"",$D$5,"")</f>
        <v/>
      </c>
      <c r="AP814" s="46" t="str">
        <f>TRIM(Table1[[#This Row],[Departments-Prgrams]])</f>
        <v/>
      </c>
      <c r="AQ814" s="46" t="str">
        <f>TRIM(Table1[[#This Row],[Grant]])</f>
        <v/>
      </c>
      <c r="AR814" s="46" t="str">
        <f>TRIM(Table1[[#This Row],[Staff ID]])</f>
        <v/>
      </c>
      <c r="AS814" s="46" t="str">
        <f>IF(TRIM(Table1[[#This Row],[Budget Code]])=0,"",TRIM(Table1[[#This Row],[Budget Code]]))</f>
        <v/>
      </c>
      <c r="AT814" s="46" t="str">
        <f>IF(Table1[[#This Row],[Line Description]]&lt;&gt;"",Table1[[#This Row],[Line Description]],"")</f>
        <v/>
      </c>
      <c r="AU814" s="46" t="str">
        <f>IF(Table1[[#This Row],[Cur_Amount Debit]]&gt;0,ROUND(Table1[[#This Row],[Cur_Amount Debit]],2),"")</f>
        <v/>
      </c>
      <c r="AV814" s="46" t="str">
        <f>IF(Table1[[#This Row],[Cur_Amount Credit]]&gt;0,ROUND(Table1[[#This Row],[Cur_Amount Credit]],2),"")</f>
        <v/>
      </c>
      <c r="AW814" s="46" t="str">
        <f>LEFT(Table1[[#This Row],[Cur]],3)</f>
        <v/>
      </c>
      <c r="AX814" s="59"/>
      <c r="AY814" s="46"/>
      <c r="AZ814" s="46" t="str">
        <f>IF(Table1[[#This Row],[Cur]]&lt;&gt;"",IF(Table1[[#This Row],[Cur]]="USD","",ExchangeRate),"")</f>
        <v/>
      </c>
      <c r="BA814" s="46" t="str">
        <f>IF(Table1[[#This Row],[Grant]]&lt;&gt;"",VLOOKUP(Table1[[#This Row],[Grant]],Grants!B:D,3),"")</f>
        <v/>
      </c>
      <c r="BB814" s="46" t="str">
        <f>TRIM(Table1[[#This Row],[Vendor ID]])</f>
        <v/>
      </c>
      <c r="BC814">
        <f>IF(Table1[[#This Row],[Reference Number]]=Q813,BC813,BC813+1)</f>
        <v>2</v>
      </c>
    </row>
    <row r="815" spans="1:55" ht="11.25" hidden="1" customHeight="1">
      <c r="A815" s="1"/>
      <c r="B815" s="88" t="str">
        <f>IF(Table1[[#This Row],[Posting Date]]&lt;&gt;"",IF(Table1[[#This Row],[Reference Number]]=Q814,B814+1,1),"")</f>
        <v/>
      </c>
      <c r="C815" s="61"/>
      <c r="D815" s="61"/>
      <c r="E815" s="218"/>
      <c r="F815" s="143" t="str">
        <f>IFERROR(IF(VLOOKUP(Table1[[#This Row],[Budget Code Description]],Dimentions!$X$6:$AC$132,2,FALSE)="","",VLOOKUP(Table1[[#This Row],[Budget Code Description]],Dimentions!$X$6:$AC$132,2,FALSE)),"")</f>
        <v/>
      </c>
      <c r="G815" s="143" t="str">
        <f>IFERROR(VLOOKUP(Table1[[#This Row],[Budget Code Description]],Dimentions!$X$6:$AC$132,3,FALSE),"")</f>
        <v/>
      </c>
      <c r="H815" s="64" t="str">
        <f>IFERROR(VLOOKUP(Table1[[#This Row],[Account]],Dimentions!$S$6:$V$233,2,FALSE),"")</f>
        <v/>
      </c>
      <c r="I815" s="62">
        <f>_xlfn.NUMBERVALUE(LEFT(Table1[[#This Row],[Account]],1))</f>
        <v>0</v>
      </c>
      <c r="J815" s="62" t="str">
        <f>IFERROR(VLOOKUP(Table1[[#This Row],[Budget Code Description]],Table6[#All],7,FALSE),"")</f>
        <v/>
      </c>
      <c r="K815" s="143" t="str">
        <f>IFERROR(VLOOKUP(Table1[[#This Row],[Budget Code Description]],Table6[#All],8,FALSE),"")</f>
        <v/>
      </c>
      <c r="L815" s="63"/>
      <c r="M815" s="65" t="str">
        <f>IFERROR(VLOOKUP(Table1[[#This Row],[Staff ID]],Table2[],2,FALSE),"")</f>
        <v/>
      </c>
      <c r="N815" s="211" t="str">
        <f>IFERROR(IF(VLOOKUP(Table1[[#This Row],[Budget Code Description]],Dimentions!$X$6:$AC$97,4,FALSE)="","",VLOOKUP(Table1[[#This Row],[Budget Code Description]],Dimentions!$X$6:$AC$97,4,FALSE)),"")</f>
        <v/>
      </c>
      <c r="O815" s="65" t="str">
        <f>IFERROR(VLOOKUP(Table1[[#This Row],[Vendor ID]],Table549[],2,FALSE),"")</f>
        <v/>
      </c>
      <c r="P815" s="63"/>
      <c r="Q815" s="143" t="str">
        <f>IF(Table1[[#This Row],[Posting Date]]&lt;&gt;"",$D$9,"")</f>
        <v/>
      </c>
      <c r="R815" s="159" t="str">
        <f>IF(Table1[[#This Row],[Posting Date]]&lt;&gt;"",$D$10,"")</f>
        <v/>
      </c>
      <c r="S815" s="66"/>
      <c r="T815" s="63"/>
      <c r="U815" s="67"/>
      <c r="V815" s="67"/>
      <c r="W815" s="67" t="str">
        <f t="shared" si="13"/>
        <v/>
      </c>
      <c r="X815" s="161" t="str">
        <f>IF(E815="","",(IF(Table1[[#This Row],[Cur]]="USD",Table1[[#This Row],[Cur_Amount Debit]],Table1[[#This Row],[Cur_Amount Debit]]/Table1[[#This Row],[Exchange Rate]])))</f>
        <v/>
      </c>
      <c r="Y815" s="161" t="str">
        <f>IF(E815="","",(IF(Table1[[#This Row],[Cur]]="USD",Table1[[#This Row],[Cur_Amount Credit]],Table1[[#This Row],[Cur_Amount Credit]]/ExchangeRate)))</f>
        <v/>
      </c>
      <c r="Z815" s="203" t="str">
        <f>IF(E815="","",(Table1[[#This Row],[Debit USD]]-Table1[[#This Row],[Credit USD]]))</f>
        <v/>
      </c>
      <c r="AA815" s="122"/>
      <c r="AB815" s="1"/>
      <c r="AC815" s="15"/>
      <c r="AD815" s="15" t="str">
        <f>IF(AND(OR(Table1[[#This Row],[Account]]="15030",Table1[[#This Row],[Account]]="15035",Table1[[#This Row],[Account]]="20150"),Table1[[#This Row],[Vendor ID]]=""),1,"")</f>
        <v/>
      </c>
      <c r="AE815" s="15"/>
      <c r="AF815" s="15"/>
      <c r="AG815" s="15"/>
      <c r="AH815" s="46" t="str">
        <f>IF(Table1[[#This Row],[Posting Date]]&lt;&gt;"","GJ-"&amp;CountryID,"")</f>
        <v/>
      </c>
      <c r="AI815" s="59" t="str">
        <f>IF(Table1[[#This Row],[Posting Date]]&lt;&gt;"",Table1[[#This Row],[Posting Date]],"")</f>
        <v/>
      </c>
      <c r="AJ815" s="46"/>
      <c r="AK815" s="46" t="str">
        <f>IF(Table1[[#This Row],[Description]]&lt;&gt;"",Table1[[#This Row],[Description]],"")</f>
        <v/>
      </c>
      <c r="AL815" s="46" t="str">
        <f>IF(Table1[[#This Row],[Posting Date]]&lt;&gt;"",Table1[[#This Row],[Reference Number]],"")</f>
        <v/>
      </c>
      <c r="AM815" s="46" t="str">
        <f>TRIM(Table1[[#This Row],[Line '#]])</f>
        <v/>
      </c>
      <c r="AN815" s="46" t="str">
        <f>TRIM(Table1[[#This Row],[Account]])</f>
        <v/>
      </c>
      <c r="AO815" s="46" t="str">
        <f>IF(Table1[[#This Row],[Posting Date]]&lt;&gt;"",$D$5,"")</f>
        <v/>
      </c>
      <c r="AP815" s="46" t="str">
        <f>TRIM(Table1[[#This Row],[Departments-Prgrams]])</f>
        <v/>
      </c>
      <c r="AQ815" s="46" t="str">
        <f>TRIM(Table1[[#This Row],[Grant]])</f>
        <v/>
      </c>
      <c r="AR815" s="46" t="str">
        <f>TRIM(Table1[[#This Row],[Staff ID]])</f>
        <v/>
      </c>
      <c r="AS815" s="46" t="str">
        <f>IF(TRIM(Table1[[#This Row],[Budget Code]])=0,"",TRIM(Table1[[#This Row],[Budget Code]]))</f>
        <v/>
      </c>
      <c r="AT815" s="46" t="str">
        <f>IF(Table1[[#This Row],[Line Description]]&lt;&gt;"",Table1[[#This Row],[Line Description]],"")</f>
        <v/>
      </c>
      <c r="AU815" s="46" t="str">
        <f>IF(Table1[[#This Row],[Cur_Amount Debit]]&gt;0,ROUND(Table1[[#This Row],[Cur_Amount Debit]],2),"")</f>
        <v/>
      </c>
      <c r="AV815" s="46" t="str">
        <f>IF(Table1[[#This Row],[Cur_Amount Credit]]&gt;0,ROUND(Table1[[#This Row],[Cur_Amount Credit]],2),"")</f>
        <v/>
      </c>
      <c r="AW815" s="46" t="str">
        <f>LEFT(Table1[[#This Row],[Cur]],3)</f>
        <v/>
      </c>
      <c r="AX815" s="59"/>
      <c r="AY815" s="46"/>
      <c r="AZ815" s="46" t="str">
        <f>IF(Table1[[#This Row],[Cur]]&lt;&gt;"",IF(Table1[[#This Row],[Cur]]="USD","",ExchangeRate),"")</f>
        <v/>
      </c>
      <c r="BA815" s="46" t="str">
        <f>IF(Table1[[#This Row],[Grant]]&lt;&gt;"",VLOOKUP(Table1[[#This Row],[Grant]],Grants!B:D,3),"")</f>
        <v/>
      </c>
      <c r="BB815" s="46" t="str">
        <f>TRIM(Table1[[#This Row],[Vendor ID]])</f>
        <v/>
      </c>
      <c r="BC815">
        <f>IF(Table1[[#This Row],[Reference Number]]=Q814,BC814,BC814+1)</f>
        <v>2</v>
      </c>
    </row>
    <row r="816" spans="1:55" ht="11.25" hidden="1" customHeight="1">
      <c r="A816" s="1"/>
      <c r="B816" s="88" t="str">
        <f>IF(Table1[[#This Row],[Posting Date]]&lt;&gt;"",IF(Table1[[#This Row],[Reference Number]]=Q815,B815+1,1),"")</f>
        <v/>
      </c>
      <c r="C816" s="61"/>
      <c r="D816" s="61"/>
      <c r="E816" s="218"/>
      <c r="F816" s="143" t="str">
        <f>IFERROR(IF(VLOOKUP(Table1[[#This Row],[Budget Code Description]],Dimentions!$X$6:$AC$132,2,FALSE)="","",VLOOKUP(Table1[[#This Row],[Budget Code Description]],Dimentions!$X$6:$AC$132,2,FALSE)),"")</f>
        <v/>
      </c>
      <c r="G816" s="143" t="str">
        <f>IFERROR(VLOOKUP(Table1[[#This Row],[Budget Code Description]],Dimentions!$X$6:$AC$132,3,FALSE),"")</f>
        <v/>
      </c>
      <c r="H816" s="64" t="str">
        <f>IFERROR(VLOOKUP(Table1[[#This Row],[Account]],Dimentions!$S$6:$V$233,2,FALSE),"")</f>
        <v/>
      </c>
      <c r="I816" s="62">
        <f>_xlfn.NUMBERVALUE(LEFT(Table1[[#This Row],[Account]],1))</f>
        <v>0</v>
      </c>
      <c r="J816" s="62" t="str">
        <f>IFERROR(VLOOKUP(Table1[[#This Row],[Budget Code Description]],Table6[#All],7,FALSE),"")</f>
        <v/>
      </c>
      <c r="K816" s="143" t="str">
        <f>IFERROR(VLOOKUP(Table1[[#This Row],[Budget Code Description]],Table6[#All],8,FALSE),"")</f>
        <v/>
      </c>
      <c r="L816" s="63"/>
      <c r="M816" s="65" t="str">
        <f>IFERROR(VLOOKUP(Table1[[#This Row],[Staff ID]],Table2[],2,FALSE),"")</f>
        <v/>
      </c>
      <c r="N816" s="211" t="str">
        <f>IFERROR(IF(VLOOKUP(Table1[[#This Row],[Budget Code Description]],Dimentions!$X$6:$AC$97,4,FALSE)="","",VLOOKUP(Table1[[#This Row],[Budget Code Description]],Dimentions!$X$6:$AC$97,4,FALSE)),"")</f>
        <v/>
      </c>
      <c r="O816" s="65" t="str">
        <f>IFERROR(VLOOKUP(Table1[[#This Row],[Vendor ID]],Table549[],2,FALSE),"")</f>
        <v/>
      </c>
      <c r="P816" s="63"/>
      <c r="Q816" s="143" t="str">
        <f>IF(Table1[[#This Row],[Posting Date]]&lt;&gt;"",$D$9,"")</f>
        <v/>
      </c>
      <c r="R816" s="159" t="str">
        <f>IF(Table1[[#This Row],[Posting Date]]&lt;&gt;"",$D$10,"")</f>
        <v/>
      </c>
      <c r="S816" s="66"/>
      <c r="T816" s="63"/>
      <c r="U816" s="67"/>
      <c r="V816" s="67"/>
      <c r="W816" s="67" t="str">
        <f t="shared" si="13"/>
        <v/>
      </c>
      <c r="X816" s="161" t="str">
        <f>IF(E816="","",(IF(Table1[[#This Row],[Cur]]="USD",Table1[[#This Row],[Cur_Amount Debit]],Table1[[#This Row],[Cur_Amount Debit]]/Table1[[#This Row],[Exchange Rate]])))</f>
        <v/>
      </c>
      <c r="Y816" s="161" t="str">
        <f>IF(E816="","",(IF(Table1[[#This Row],[Cur]]="USD",Table1[[#This Row],[Cur_Amount Credit]],Table1[[#This Row],[Cur_Amount Credit]]/ExchangeRate)))</f>
        <v/>
      </c>
      <c r="Z816" s="203" t="str">
        <f>IF(E816="","",(Table1[[#This Row],[Debit USD]]-Table1[[#This Row],[Credit USD]]))</f>
        <v/>
      </c>
      <c r="AA816" s="122"/>
      <c r="AB816" s="1"/>
      <c r="AC816" s="15"/>
      <c r="AD816" s="15" t="str">
        <f>IF(AND(OR(Table1[[#This Row],[Account]]="15030",Table1[[#This Row],[Account]]="15035",Table1[[#This Row],[Account]]="20150"),Table1[[#This Row],[Vendor ID]]=""),1,"")</f>
        <v/>
      </c>
      <c r="AE816" s="15"/>
      <c r="AF816" s="15"/>
      <c r="AG816" s="15"/>
      <c r="AH816" s="46" t="str">
        <f>IF(Table1[[#This Row],[Posting Date]]&lt;&gt;"","GJ-"&amp;CountryID,"")</f>
        <v/>
      </c>
      <c r="AI816" s="59" t="str">
        <f>IF(Table1[[#This Row],[Posting Date]]&lt;&gt;"",Table1[[#This Row],[Posting Date]],"")</f>
        <v/>
      </c>
      <c r="AJ816" s="46"/>
      <c r="AK816" s="46" t="str">
        <f>IF(Table1[[#This Row],[Description]]&lt;&gt;"",Table1[[#This Row],[Description]],"")</f>
        <v/>
      </c>
      <c r="AL816" s="46" t="str">
        <f>IF(Table1[[#This Row],[Posting Date]]&lt;&gt;"",Table1[[#This Row],[Reference Number]],"")</f>
        <v/>
      </c>
      <c r="AM816" s="46" t="str">
        <f>TRIM(Table1[[#This Row],[Line '#]])</f>
        <v/>
      </c>
      <c r="AN816" s="46" t="str">
        <f>TRIM(Table1[[#This Row],[Account]])</f>
        <v/>
      </c>
      <c r="AO816" s="46" t="str">
        <f>IF(Table1[[#This Row],[Posting Date]]&lt;&gt;"",$D$5,"")</f>
        <v/>
      </c>
      <c r="AP816" s="46" t="str">
        <f>TRIM(Table1[[#This Row],[Departments-Prgrams]])</f>
        <v/>
      </c>
      <c r="AQ816" s="46" t="str">
        <f>TRIM(Table1[[#This Row],[Grant]])</f>
        <v/>
      </c>
      <c r="AR816" s="46" t="str">
        <f>TRIM(Table1[[#This Row],[Staff ID]])</f>
        <v/>
      </c>
      <c r="AS816" s="46" t="str">
        <f>IF(TRIM(Table1[[#This Row],[Budget Code]])=0,"",TRIM(Table1[[#This Row],[Budget Code]]))</f>
        <v/>
      </c>
      <c r="AT816" s="46" t="str">
        <f>IF(Table1[[#This Row],[Line Description]]&lt;&gt;"",Table1[[#This Row],[Line Description]],"")</f>
        <v/>
      </c>
      <c r="AU816" s="46" t="str">
        <f>IF(Table1[[#This Row],[Cur_Amount Debit]]&gt;0,ROUND(Table1[[#This Row],[Cur_Amount Debit]],2),"")</f>
        <v/>
      </c>
      <c r="AV816" s="46" t="str">
        <f>IF(Table1[[#This Row],[Cur_Amount Credit]]&gt;0,ROUND(Table1[[#This Row],[Cur_Amount Credit]],2),"")</f>
        <v/>
      </c>
      <c r="AW816" s="46" t="str">
        <f>LEFT(Table1[[#This Row],[Cur]],3)</f>
        <v/>
      </c>
      <c r="AX816" s="59"/>
      <c r="AY816" s="46"/>
      <c r="AZ816" s="46" t="str">
        <f>IF(Table1[[#This Row],[Cur]]&lt;&gt;"",IF(Table1[[#This Row],[Cur]]="USD","",ExchangeRate),"")</f>
        <v/>
      </c>
      <c r="BA816" s="46" t="str">
        <f>IF(Table1[[#This Row],[Grant]]&lt;&gt;"",VLOOKUP(Table1[[#This Row],[Grant]],Grants!B:D,3),"")</f>
        <v/>
      </c>
      <c r="BB816" s="46" t="str">
        <f>TRIM(Table1[[#This Row],[Vendor ID]])</f>
        <v/>
      </c>
      <c r="BC816">
        <f>IF(Table1[[#This Row],[Reference Number]]=Q815,BC815,BC815+1)</f>
        <v>2</v>
      </c>
    </row>
    <row r="817" spans="1:55" ht="11.25" hidden="1" customHeight="1">
      <c r="A817" s="1"/>
      <c r="B817" s="88" t="str">
        <f>IF(Table1[[#This Row],[Posting Date]]&lt;&gt;"",IF(Table1[[#This Row],[Reference Number]]=Q816,B816+1,1),"")</f>
        <v/>
      </c>
      <c r="C817" s="61"/>
      <c r="D817" s="61"/>
      <c r="E817" s="218"/>
      <c r="F817" s="143" t="str">
        <f>IFERROR(IF(VLOOKUP(Table1[[#This Row],[Budget Code Description]],Dimentions!$X$6:$AC$132,2,FALSE)="","",VLOOKUP(Table1[[#This Row],[Budget Code Description]],Dimentions!$X$6:$AC$132,2,FALSE)),"")</f>
        <v/>
      </c>
      <c r="G817" s="143" t="str">
        <f>IFERROR(VLOOKUP(Table1[[#This Row],[Budget Code Description]],Dimentions!$X$6:$AC$132,3,FALSE),"")</f>
        <v/>
      </c>
      <c r="H817" s="64" t="str">
        <f>IFERROR(VLOOKUP(Table1[[#This Row],[Account]],Dimentions!$S$6:$V$233,2,FALSE),"")</f>
        <v/>
      </c>
      <c r="I817" s="62">
        <f>_xlfn.NUMBERVALUE(LEFT(Table1[[#This Row],[Account]],1))</f>
        <v>0</v>
      </c>
      <c r="J817" s="62" t="str">
        <f>IFERROR(VLOOKUP(Table1[[#This Row],[Budget Code Description]],Table6[#All],7,FALSE),"")</f>
        <v/>
      </c>
      <c r="K817" s="143" t="str">
        <f>IFERROR(VLOOKUP(Table1[[#This Row],[Budget Code Description]],Table6[#All],8,FALSE),"")</f>
        <v/>
      </c>
      <c r="L817" s="63"/>
      <c r="M817" s="65" t="str">
        <f>IFERROR(VLOOKUP(Table1[[#This Row],[Staff ID]],Table2[],2,FALSE),"")</f>
        <v/>
      </c>
      <c r="N817" s="211" t="str">
        <f>IFERROR(IF(VLOOKUP(Table1[[#This Row],[Budget Code Description]],Dimentions!$X$6:$AC$97,4,FALSE)="","",VLOOKUP(Table1[[#This Row],[Budget Code Description]],Dimentions!$X$6:$AC$97,4,FALSE)),"")</f>
        <v/>
      </c>
      <c r="O817" s="65" t="str">
        <f>IFERROR(VLOOKUP(Table1[[#This Row],[Vendor ID]],Table549[],2,FALSE),"")</f>
        <v/>
      </c>
      <c r="P817" s="63"/>
      <c r="Q817" s="143" t="str">
        <f>IF(Table1[[#This Row],[Posting Date]]&lt;&gt;"",$D$9,"")</f>
        <v/>
      </c>
      <c r="R817" s="159" t="str">
        <f>IF(Table1[[#This Row],[Posting Date]]&lt;&gt;"",$D$10,"")</f>
        <v/>
      </c>
      <c r="S817" s="66"/>
      <c r="T817" s="63"/>
      <c r="U817" s="67"/>
      <c r="V817" s="67"/>
      <c r="W817" s="67" t="str">
        <f t="shared" si="13"/>
        <v/>
      </c>
      <c r="X817" s="161" t="str">
        <f>IF(E817="","",(IF(Table1[[#This Row],[Cur]]="USD",Table1[[#This Row],[Cur_Amount Debit]],Table1[[#This Row],[Cur_Amount Debit]]/Table1[[#This Row],[Exchange Rate]])))</f>
        <v/>
      </c>
      <c r="Y817" s="161" t="str">
        <f>IF(E817="","",(IF(Table1[[#This Row],[Cur]]="USD",Table1[[#This Row],[Cur_Amount Credit]],Table1[[#This Row],[Cur_Amount Credit]]/ExchangeRate)))</f>
        <v/>
      </c>
      <c r="Z817" s="203" t="str">
        <f>IF(E817="","",(Table1[[#This Row],[Debit USD]]-Table1[[#This Row],[Credit USD]]))</f>
        <v/>
      </c>
      <c r="AA817" s="122"/>
      <c r="AB817" s="1"/>
      <c r="AC817" s="15"/>
      <c r="AD817" s="15" t="str">
        <f>IF(AND(OR(Table1[[#This Row],[Account]]="15030",Table1[[#This Row],[Account]]="15035",Table1[[#This Row],[Account]]="20150"),Table1[[#This Row],[Vendor ID]]=""),1,"")</f>
        <v/>
      </c>
      <c r="AE817" s="15"/>
      <c r="AF817" s="15"/>
      <c r="AG817" s="15"/>
      <c r="AH817" s="46" t="str">
        <f>IF(Table1[[#This Row],[Posting Date]]&lt;&gt;"","GJ-"&amp;CountryID,"")</f>
        <v/>
      </c>
      <c r="AI817" s="59" t="str">
        <f>IF(Table1[[#This Row],[Posting Date]]&lt;&gt;"",Table1[[#This Row],[Posting Date]],"")</f>
        <v/>
      </c>
      <c r="AJ817" s="46"/>
      <c r="AK817" s="46" t="str">
        <f>IF(Table1[[#This Row],[Description]]&lt;&gt;"",Table1[[#This Row],[Description]],"")</f>
        <v/>
      </c>
      <c r="AL817" s="46" t="str">
        <f>IF(Table1[[#This Row],[Posting Date]]&lt;&gt;"",Table1[[#This Row],[Reference Number]],"")</f>
        <v/>
      </c>
      <c r="AM817" s="46" t="str">
        <f>TRIM(Table1[[#This Row],[Line '#]])</f>
        <v/>
      </c>
      <c r="AN817" s="46" t="str">
        <f>TRIM(Table1[[#This Row],[Account]])</f>
        <v/>
      </c>
      <c r="AO817" s="46" t="str">
        <f>IF(Table1[[#This Row],[Posting Date]]&lt;&gt;"",$D$5,"")</f>
        <v/>
      </c>
      <c r="AP817" s="46" t="str">
        <f>TRIM(Table1[[#This Row],[Departments-Prgrams]])</f>
        <v/>
      </c>
      <c r="AQ817" s="46" t="str">
        <f>TRIM(Table1[[#This Row],[Grant]])</f>
        <v/>
      </c>
      <c r="AR817" s="46" t="str">
        <f>TRIM(Table1[[#This Row],[Staff ID]])</f>
        <v/>
      </c>
      <c r="AS817" s="46" t="str">
        <f>IF(TRIM(Table1[[#This Row],[Budget Code]])=0,"",TRIM(Table1[[#This Row],[Budget Code]]))</f>
        <v/>
      </c>
      <c r="AT817" s="46" t="str">
        <f>IF(Table1[[#This Row],[Line Description]]&lt;&gt;"",Table1[[#This Row],[Line Description]],"")</f>
        <v/>
      </c>
      <c r="AU817" s="46" t="str">
        <f>IF(Table1[[#This Row],[Cur_Amount Debit]]&gt;0,ROUND(Table1[[#This Row],[Cur_Amount Debit]],2),"")</f>
        <v/>
      </c>
      <c r="AV817" s="46" t="str">
        <f>IF(Table1[[#This Row],[Cur_Amount Credit]]&gt;0,ROUND(Table1[[#This Row],[Cur_Amount Credit]],2),"")</f>
        <v/>
      </c>
      <c r="AW817" s="46" t="str">
        <f>LEFT(Table1[[#This Row],[Cur]],3)</f>
        <v/>
      </c>
      <c r="AX817" s="59"/>
      <c r="AY817" s="46"/>
      <c r="AZ817" s="46" t="str">
        <f>IF(Table1[[#This Row],[Cur]]&lt;&gt;"",IF(Table1[[#This Row],[Cur]]="USD","",ExchangeRate),"")</f>
        <v/>
      </c>
      <c r="BA817" s="46" t="str">
        <f>IF(Table1[[#This Row],[Grant]]&lt;&gt;"",VLOOKUP(Table1[[#This Row],[Grant]],Grants!B:D,3),"")</f>
        <v/>
      </c>
      <c r="BB817" s="46" t="str">
        <f>TRIM(Table1[[#This Row],[Vendor ID]])</f>
        <v/>
      </c>
      <c r="BC817">
        <f>IF(Table1[[#This Row],[Reference Number]]=Q816,BC816,BC816+1)</f>
        <v>2</v>
      </c>
    </row>
    <row r="818" spans="1:55" ht="11.25" hidden="1" customHeight="1">
      <c r="A818" s="1"/>
      <c r="B818" s="88" t="str">
        <f>IF(Table1[[#This Row],[Posting Date]]&lt;&gt;"",IF(Table1[[#This Row],[Reference Number]]=Q817,B817+1,1),"")</f>
        <v/>
      </c>
      <c r="C818" s="61"/>
      <c r="D818" s="61"/>
      <c r="E818" s="218"/>
      <c r="F818" s="143" t="str">
        <f>IFERROR(IF(VLOOKUP(Table1[[#This Row],[Budget Code Description]],Dimentions!$X$6:$AC$132,2,FALSE)="","",VLOOKUP(Table1[[#This Row],[Budget Code Description]],Dimentions!$X$6:$AC$132,2,FALSE)),"")</f>
        <v/>
      </c>
      <c r="G818" s="143" t="str">
        <f>IFERROR(VLOOKUP(Table1[[#This Row],[Budget Code Description]],Dimentions!$X$6:$AC$132,3,FALSE),"")</f>
        <v/>
      </c>
      <c r="H818" s="64" t="str">
        <f>IFERROR(VLOOKUP(Table1[[#This Row],[Account]],Dimentions!$S$6:$V$233,2,FALSE),"")</f>
        <v/>
      </c>
      <c r="I818" s="62">
        <f>_xlfn.NUMBERVALUE(LEFT(Table1[[#This Row],[Account]],1))</f>
        <v>0</v>
      </c>
      <c r="J818" s="62" t="str">
        <f>IFERROR(VLOOKUP(Table1[[#This Row],[Budget Code Description]],Table6[#All],7,FALSE),"")</f>
        <v/>
      </c>
      <c r="K818" s="143" t="str">
        <f>IFERROR(VLOOKUP(Table1[[#This Row],[Budget Code Description]],Table6[#All],8,FALSE),"")</f>
        <v/>
      </c>
      <c r="L818" s="63"/>
      <c r="M818" s="65" t="str">
        <f>IFERROR(VLOOKUP(Table1[[#This Row],[Staff ID]],Table2[],2,FALSE),"")</f>
        <v/>
      </c>
      <c r="N818" s="211" t="str">
        <f>IFERROR(IF(VLOOKUP(Table1[[#This Row],[Budget Code Description]],Dimentions!$X$6:$AC$97,4,FALSE)="","",VLOOKUP(Table1[[#This Row],[Budget Code Description]],Dimentions!$X$6:$AC$97,4,FALSE)),"")</f>
        <v/>
      </c>
      <c r="O818" s="65" t="str">
        <f>IFERROR(VLOOKUP(Table1[[#This Row],[Vendor ID]],Table549[],2,FALSE),"")</f>
        <v/>
      </c>
      <c r="P818" s="63"/>
      <c r="Q818" s="143" t="str">
        <f>IF(Table1[[#This Row],[Posting Date]]&lt;&gt;"",$D$9,"")</f>
        <v/>
      </c>
      <c r="R818" s="159" t="str">
        <f>IF(Table1[[#This Row],[Posting Date]]&lt;&gt;"",$D$10,"")</f>
        <v/>
      </c>
      <c r="S818" s="66"/>
      <c r="T818" s="63"/>
      <c r="U818" s="67"/>
      <c r="V818" s="67"/>
      <c r="W818" s="67" t="str">
        <f t="shared" si="13"/>
        <v/>
      </c>
      <c r="X818" s="161" t="str">
        <f>IF(E818="","",(IF(Table1[[#This Row],[Cur]]="USD",Table1[[#This Row],[Cur_Amount Debit]],Table1[[#This Row],[Cur_Amount Debit]]/Table1[[#This Row],[Exchange Rate]])))</f>
        <v/>
      </c>
      <c r="Y818" s="161" t="str">
        <f>IF(E818="","",(IF(Table1[[#This Row],[Cur]]="USD",Table1[[#This Row],[Cur_Amount Credit]],Table1[[#This Row],[Cur_Amount Credit]]/ExchangeRate)))</f>
        <v/>
      </c>
      <c r="Z818" s="203" t="str">
        <f>IF(E818="","",(Table1[[#This Row],[Debit USD]]-Table1[[#This Row],[Credit USD]]))</f>
        <v/>
      </c>
      <c r="AA818" s="122"/>
      <c r="AB818" s="1"/>
      <c r="AC818" s="15"/>
      <c r="AD818" s="15" t="str">
        <f>IF(AND(OR(Table1[[#This Row],[Account]]="15030",Table1[[#This Row],[Account]]="15035",Table1[[#This Row],[Account]]="20150"),Table1[[#This Row],[Vendor ID]]=""),1,"")</f>
        <v/>
      </c>
      <c r="AE818" s="15"/>
      <c r="AF818" s="15"/>
      <c r="AG818" s="15"/>
      <c r="AH818" s="46" t="str">
        <f>IF(Table1[[#This Row],[Posting Date]]&lt;&gt;"","GJ-"&amp;CountryID,"")</f>
        <v/>
      </c>
      <c r="AI818" s="59" t="str">
        <f>IF(Table1[[#This Row],[Posting Date]]&lt;&gt;"",Table1[[#This Row],[Posting Date]],"")</f>
        <v/>
      </c>
      <c r="AJ818" s="46"/>
      <c r="AK818" s="46" t="str">
        <f>IF(Table1[[#This Row],[Description]]&lt;&gt;"",Table1[[#This Row],[Description]],"")</f>
        <v/>
      </c>
      <c r="AL818" s="46" t="str">
        <f>IF(Table1[[#This Row],[Posting Date]]&lt;&gt;"",Table1[[#This Row],[Reference Number]],"")</f>
        <v/>
      </c>
      <c r="AM818" s="46" t="str">
        <f>TRIM(Table1[[#This Row],[Line '#]])</f>
        <v/>
      </c>
      <c r="AN818" s="46" t="str">
        <f>TRIM(Table1[[#This Row],[Account]])</f>
        <v/>
      </c>
      <c r="AO818" s="46" t="str">
        <f>IF(Table1[[#This Row],[Posting Date]]&lt;&gt;"",$D$5,"")</f>
        <v/>
      </c>
      <c r="AP818" s="46" t="str">
        <f>TRIM(Table1[[#This Row],[Departments-Prgrams]])</f>
        <v/>
      </c>
      <c r="AQ818" s="46" t="str">
        <f>TRIM(Table1[[#This Row],[Grant]])</f>
        <v/>
      </c>
      <c r="AR818" s="46" t="str">
        <f>TRIM(Table1[[#This Row],[Staff ID]])</f>
        <v/>
      </c>
      <c r="AS818" s="46" t="str">
        <f>IF(TRIM(Table1[[#This Row],[Budget Code]])=0,"",TRIM(Table1[[#This Row],[Budget Code]]))</f>
        <v/>
      </c>
      <c r="AT818" s="46" t="str">
        <f>IF(Table1[[#This Row],[Line Description]]&lt;&gt;"",Table1[[#This Row],[Line Description]],"")</f>
        <v/>
      </c>
      <c r="AU818" s="46" t="str">
        <f>IF(Table1[[#This Row],[Cur_Amount Debit]]&gt;0,ROUND(Table1[[#This Row],[Cur_Amount Debit]],2),"")</f>
        <v/>
      </c>
      <c r="AV818" s="46" t="str">
        <f>IF(Table1[[#This Row],[Cur_Amount Credit]]&gt;0,ROUND(Table1[[#This Row],[Cur_Amount Credit]],2),"")</f>
        <v/>
      </c>
      <c r="AW818" s="46" t="str">
        <f>LEFT(Table1[[#This Row],[Cur]],3)</f>
        <v/>
      </c>
      <c r="AX818" s="59"/>
      <c r="AY818" s="46"/>
      <c r="AZ818" s="46" t="str">
        <f>IF(Table1[[#This Row],[Cur]]&lt;&gt;"",IF(Table1[[#This Row],[Cur]]="USD","",ExchangeRate),"")</f>
        <v/>
      </c>
      <c r="BA818" s="46" t="str">
        <f>IF(Table1[[#This Row],[Grant]]&lt;&gt;"",VLOOKUP(Table1[[#This Row],[Grant]],Grants!B:D,3),"")</f>
        <v/>
      </c>
      <c r="BB818" s="46" t="str">
        <f>TRIM(Table1[[#This Row],[Vendor ID]])</f>
        <v/>
      </c>
      <c r="BC818">
        <f>IF(Table1[[#This Row],[Reference Number]]=Q817,BC817,BC817+1)</f>
        <v>2</v>
      </c>
    </row>
    <row r="819" spans="1:55" ht="11.25" hidden="1" customHeight="1">
      <c r="A819" s="1"/>
      <c r="B819" s="88" t="str">
        <f>IF(Table1[[#This Row],[Posting Date]]&lt;&gt;"",IF(Table1[[#This Row],[Reference Number]]=Q818,B818+1,1),"")</f>
        <v/>
      </c>
      <c r="C819" s="61"/>
      <c r="D819" s="61"/>
      <c r="E819" s="218"/>
      <c r="F819" s="143" t="str">
        <f>IFERROR(IF(VLOOKUP(Table1[[#This Row],[Budget Code Description]],Dimentions!$X$6:$AC$132,2,FALSE)="","",VLOOKUP(Table1[[#This Row],[Budget Code Description]],Dimentions!$X$6:$AC$132,2,FALSE)),"")</f>
        <v/>
      </c>
      <c r="G819" s="143" t="str">
        <f>IFERROR(VLOOKUP(Table1[[#This Row],[Budget Code Description]],Dimentions!$X$6:$AC$132,3,FALSE),"")</f>
        <v/>
      </c>
      <c r="H819" s="64" t="str">
        <f>IFERROR(VLOOKUP(Table1[[#This Row],[Account]],Dimentions!$S$6:$V$233,2,FALSE),"")</f>
        <v/>
      </c>
      <c r="I819" s="62">
        <f>_xlfn.NUMBERVALUE(LEFT(Table1[[#This Row],[Account]],1))</f>
        <v>0</v>
      </c>
      <c r="J819" s="62" t="str">
        <f>IFERROR(VLOOKUP(Table1[[#This Row],[Budget Code Description]],Table6[#All],7,FALSE),"")</f>
        <v/>
      </c>
      <c r="K819" s="143" t="str">
        <f>IFERROR(VLOOKUP(Table1[[#This Row],[Budget Code Description]],Table6[#All],8,FALSE),"")</f>
        <v/>
      </c>
      <c r="L819" s="63"/>
      <c r="M819" s="65" t="str">
        <f>IFERROR(VLOOKUP(Table1[[#This Row],[Staff ID]],Table2[],2,FALSE),"")</f>
        <v/>
      </c>
      <c r="N819" s="211" t="str">
        <f>IFERROR(IF(VLOOKUP(Table1[[#This Row],[Budget Code Description]],Dimentions!$X$6:$AC$97,4,FALSE)="","",VLOOKUP(Table1[[#This Row],[Budget Code Description]],Dimentions!$X$6:$AC$97,4,FALSE)),"")</f>
        <v/>
      </c>
      <c r="O819" s="65" t="str">
        <f>IFERROR(VLOOKUP(Table1[[#This Row],[Vendor ID]],Table549[],2,FALSE),"")</f>
        <v/>
      </c>
      <c r="P819" s="63"/>
      <c r="Q819" s="143" t="str">
        <f>IF(Table1[[#This Row],[Posting Date]]&lt;&gt;"",$D$9,"")</f>
        <v/>
      </c>
      <c r="R819" s="159" t="str">
        <f>IF(Table1[[#This Row],[Posting Date]]&lt;&gt;"",$D$10,"")</f>
        <v/>
      </c>
      <c r="S819" s="66"/>
      <c r="T819" s="63"/>
      <c r="U819" s="67"/>
      <c r="V819" s="67"/>
      <c r="W819" s="67" t="str">
        <f t="shared" si="13"/>
        <v/>
      </c>
      <c r="X819" s="161" t="str">
        <f>IF(E819="","",(IF(Table1[[#This Row],[Cur]]="USD",Table1[[#This Row],[Cur_Amount Debit]],Table1[[#This Row],[Cur_Amount Debit]]/Table1[[#This Row],[Exchange Rate]])))</f>
        <v/>
      </c>
      <c r="Y819" s="161" t="str">
        <f>IF(E819="","",(IF(Table1[[#This Row],[Cur]]="USD",Table1[[#This Row],[Cur_Amount Credit]],Table1[[#This Row],[Cur_Amount Credit]]/ExchangeRate)))</f>
        <v/>
      </c>
      <c r="Z819" s="203" t="str">
        <f>IF(E819="","",(Table1[[#This Row],[Debit USD]]-Table1[[#This Row],[Credit USD]]))</f>
        <v/>
      </c>
      <c r="AA819" s="122"/>
      <c r="AB819" s="1"/>
      <c r="AC819" s="15"/>
      <c r="AD819" s="15" t="str">
        <f>IF(AND(OR(Table1[[#This Row],[Account]]="15030",Table1[[#This Row],[Account]]="15035",Table1[[#This Row],[Account]]="20150"),Table1[[#This Row],[Vendor ID]]=""),1,"")</f>
        <v/>
      </c>
      <c r="AE819" s="15"/>
      <c r="AF819" s="15"/>
      <c r="AG819" s="15"/>
      <c r="AH819" s="46" t="str">
        <f>IF(Table1[[#This Row],[Posting Date]]&lt;&gt;"","GJ-"&amp;CountryID,"")</f>
        <v/>
      </c>
      <c r="AI819" s="59" t="str">
        <f>IF(Table1[[#This Row],[Posting Date]]&lt;&gt;"",Table1[[#This Row],[Posting Date]],"")</f>
        <v/>
      </c>
      <c r="AJ819" s="46"/>
      <c r="AK819" s="46" t="str">
        <f>IF(Table1[[#This Row],[Description]]&lt;&gt;"",Table1[[#This Row],[Description]],"")</f>
        <v/>
      </c>
      <c r="AL819" s="46" t="str">
        <f>IF(Table1[[#This Row],[Posting Date]]&lt;&gt;"",Table1[[#This Row],[Reference Number]],"")</f>
        <v/>
      </c>
      <c r="AM819" s="46" t="str">
        <f>TRIM(Table1[[#This Row],[Line '#]])</f>
        <v/>
      </c>
      <c r="AN819" s="46" t="str">
        <f>TRIM(Table1[[#This Row],[Account]])</f>
        <v/>
      </c>
      <c r="AO819" s="46" t="str">
        <f>IF(Table1[[#This Row],[Posting Date]]&lt;&gt;"",$D$5,"")</f>
        <v/>
      </c>
      <c r="AP819" s="46" t="str">
        <f>TRIM(Table1[[#This Row],[Departments-Prgrams]])</f>
        <v/>
      </c>
      <c r="AQ819" s="46" t="str">
        <f>TRIM(Table1[[#This Row],[Grant]])</f>
        <v/>
      </c>
      <c r="AR819" s="46" t="str">
        <f>TRIM(Table1[[#This Row],[Staff ID]])</f>
        <v/>
      </c>
      <c r="AS819" s="46" t="str">
        <f>IF(TRIM(Table1[[#This Row],[Budget Code]])=0,"",TRIM(Table1[[#This Row],[Budget Code]]))</f>
        <v/>
      </c>
      <c r="AT819" s="46" t="str">
        <f>IF(Table1[[#This Row],[Line Description]]&lt;&gt;"",Table1[[#This Row],[Line Description]],"")</f>
        <v/>
      </c>
      <c r="AU819" s="46" t="str">
        <f>IF(Table1[[#This Row],[Cur_Amount Debit]]&gt;0,ROUND(Table1[[#This Row],[Cur_Amount Debit]],2),"")</f>
        <v/>
      </c>
      <c r="AV819" s="46" t="str">
        <f>IF(Table1[[#This Row],[Cur_Amount Credit]]&gt;0,ROUND(Table1[[#This Row],[Cur_Amount Credit]],2),"")</f>
        <v/>
      </c>
      <c r="AW819" s="46" t="str">
        <f>LEFT(Table1[[#This Row],[Cur]],3)</f>
        <v/>
      </c>
      <c r="AX819" s="59"/>
      <c r="AY819" s="46"/>
      <c r="AZ819" s="46" t="str">
        <f>IF(Table1[[#This Row],[Cur]]&lt;&gt;"",IF(Table1[[#This Row],[Cur]]="USD","",ExchangeRate),"")</f>
        <v/>
      </c>
      <c r="BA819" s="46" t="str">
        <f>IF(Table1[[#This Row],[Grant]]&lt;&gt;"",VLOOKUP(Table1[[#This Row],[Grant]],Grants!B:D,3),"")</f>
        <v/>
      </c>
      <c r="BB819" s="46" t="str">
        <f>TRIM(Table1[[#This Row],[Vendor ID]])</f>
        <v/>
      </c>
      <c r="BC819">
        <f>IF(Table1[[#This Row],[Reference Number]]=Q818,BC818,BC818+1)</f>
        <v>2</v>
      </c>
    </row>
    <row r="820" spans="1:55" ht="11.25" hidden="1" customHeight="1">
      <c r="A820" s="1"/>
      <c r="B820" s="88" t="str">
        <f>IF(Table1[[#This Row],[Posting Date]]&lt;&gt;"",IF(Table1[[#This Row],[Reference Number]]=Q819,B819+1,1),"")</f>
        <v/>
      </c>
      <c r="C820" s="61"/>
      <c r="D820" s="61"/>
      <c r="E820" s="218"/>
      <c r="F820" s="143" t="str">
        <f>IFERROR(IF(VLOOKUP(Table1[[#This Row],[Budget Code Description]],Dimentions!$X$6:$AC$132,2,FALSE)="","",VLOOKUP(Table1[[#This Row],[Budget Code Description]],Dimentions!$X$6:$AC$132,2,FALSE)),"")</f>
        <v/>
      </c>
      <c r="G820" s="143" t="str">
        <f>IFERROR(VLOOKUP(Table1[[#This Row],[Budget Code Description]],Dimentions!$X$6:$AC$132,3,FALSE),"")</f>
        <v/>
      </c>
      <c r="H820" s="64" t="str">
        <f>IFERROR(VLOOKUP(Table1[[#This Row],[Account]],Dimentions!$S$6:$V$233,2,FALSE),"")</f>
        <v/>
      </c>
      <c r="I820" s="62">
        <f>_xlfn.NUMBERVALUE(LEFT(Table1[[#This Row],[Account]],1))</f>
        <v>0</v>
      </c>
      <c r="J820" s="62" t="str">
        <f>IFERROR(VLOOKUP(Table1[[#This Row],[Budget Code Description]],Table6[#All],7,FALSE),"")</f>
        <v/>
      </c>
      <c r="K820" s="143" t="str">
        <f>IFERROR(VLOOKUP(Table1[[#This Row],[Budget Code Description]],Table6[#All],8,FALSE),"")</f>
        <v/>
      </c>
      <c r="L820" s="63"/>
      <c r="M820" s="65" t="str">
        <f>IFERROR(VLOOKUP(Table1[[#This Row],[Staff ID]],Table2[],2,FALSE),"")</f>
        <v/>
      </c>
      <c r="N820" s="211" t="str">
        <f>IFERROR(IF(VLOOKUP(Table1[[#This Row],[Budget Code Description]],Dimentions!$X$6:$AC$97,4,FALSE)="","",VLOOKUP(Table1[[#This Row],[Budget Code Description]],Dimentions!$X$6:$AC$97,4,FALSE)),"")</f>
        <v/>
      </c>
      <c r="O820" s="65" t="str">
        <f>IFERROR(VLOOKUP(Table1[[#This Row],[Vendor ID]],Table549[],2,FALSE),"")</f>
        <v/>
      </c>
      <c r="P820" s="63"/>
      <c r="Q820" s="143" t="str">
        <f>IF(Table1[[#This Row],[Posting Date]]&lt;&gt;"",$D$9,"")</f>
        <v/>
      </c>
      <c r="R820" s="159" t="str">
        <f>IF(Table1[[#This Row],[Posting Date]]&lt;&gt;"",$D$10,"")</f>
        <v/>
      </c>
      <c r="S820" s="66"/>
      <c r="T820" s="63"/>
      <c r="U820" s="67"/>
      <c r="V820" s="67"/>
      <c r="W820" s="67" t="str">
        <f t="shared" si="13"/>
        <v/>
      </c>
      <c r="X820" s="161" t="str">
        <f>IF(E820="","",(IF(Table1[[#This Row],[Cur]]="USD",Table1[[#This Row],[Cur_Amount Debit]],Table1[[#This Row],[Cur_Amount Debit]]/Table1[[#This Row],[Exchange Rate]])))</f>
        <v/>
      </c>
      <c r="Y820" s="161" t="str">
        <f>IF(E820="","",(IF(Table1[[#This Row],[Cur]]="USD",Table1[[#This Row],[Cur_Amount Credit]],Table1[[#This Row],[Cur_Amount Credit]]/ExchangeRate)))</f>
        <v/>
      </c>
      <c r="Z820" s="203" t="str">
        <f>IF(E820="","",(Table1[[#This Row],[Debit USD]]-Table1[[#This Row],[Credit USD]]))</f>
        <v/>
      </c>
      <c r="AA820" s="122"/>
      <c r="AB820" s="1"/>
      <c r="AC820" s="15"/>
      <c r="AD820" s="15" t="str">
        <f>IF(AND(OR(Table1[[#This Row],[Account]]="15030",Table1[[#This Row],[Account]]="15035",Table1[[#This Row],[Account]]="20150"),Table1[[#This Row],[Vendor ID]]=""),1,"")</f>
        <v/>
      </c>
      <c r="AE820" s="15"/>
      <c r="AF820" s="15"/>
      <c r="AG820" s="15"/>
      <c r="AH820" s="46" t="str">
        <f>IF(Table1[[#This Row],[Posting Date]]&lt;&gt;"","GJ-"&amp;CountryID,"")</f>
        <v/>
      </c>
      <c r="AI820" s="59" t="str">
        <f>IF(Table1[[#This Row],[Posting Date]]&lt;&gt;"",Table1[[#This Row],[Posting Date]],"")</f>
        <v/>
      </c>
      <c r="AJ820" s="46"/>
      <c r="AK820" s="46" t="str">
        <f>IF(Table1[[#This Row],[Description]]&lt;&gt;"",Table1[[#This Row],[Description]],"")</f>
        <v/>
      </c>
      <c r="AL820" s="46" t="str">
        <f>IF(Table1[[#This Row],[Posting Date]]&lt;&gt;"",Table1[[#This Row],[Reference Number]],"")</f>
        <v/>
      </c>
      <c r="AM820" s="46" t="str">
        <f>TRIM(Table1[[#This Row],[Line '#]])</f>
        <v/>
      </c>
      <c r="AN820" s="46" t="str">
        <f>TRIM(Table1[[#This Row],[Account]])</f>
        <v/>
      </c>
      <c r="AO820" s="46" t="str">
        <f>IF(Table1[[#This Row],[Posting Date]]&lt;&gt;"",$D$5,"")</f>
        <v/>
      </c>
      <c r="AP820" s="46" t="str">
        <f>TRIM(Table1[[#This Row],[Departments-Prgrams]])</f>
        <v/>
      </c>
      <c r="AQ820" s="46" t="str">
        <f>TRIM(Table1[[#This Row],[Grant]])</f>
        <v/>
      </c>
      <c r="AR820" s="46" t="str">
        <f>TRIM(Table1[[#This Row],[Staff ID]])</f>
        <v/>
      </c>
      <c r="AS820" s="46" t="str">
        <f>IF(TRIM(Table1[[#This Row],[Budget Code]])=0,"",TRIM(Table1[[#This Row],[Budget Code]]))</f>
        <v/>
      </c>
      <c r="AT820" s="46" t="str">
        <f>IF(Table1[[#This Row],[Line Description]]&lt;&gt;"",Table1[[#This Row],[Line Description]],"")</f>
        <v/>
      </c>
      <c r="AU820" s="46" t="str">
        <f>IF(Table1[[#This Row],[Cur_Amount Debit]]&gt;0,ROUND(Table1[[#This Row],[Cur_Amount Debit]],2),"")</f>
        <v/>
      </c>
      <c r="AV820" s="46" t="str">
        <f>IF(Table1[[#This Row],[Cur_Amount Credit]]&gt;0,ROUND(Table1[[#This Row],[Cur_Amount Credit]],2),"")</f>
        <v/>
      </c>
      <c r="AW820" s="46" t="str">
        <f>LEFT(Table1[[#This Row],[Cur]],3)</f>
        <v/>
      </c>
      <c r="AX820" s="59"/>
      <c r="AY820" s="46"/>
      <c r="AZ820" s="46" t="str">
        <f>IF(Table1[[#This Row],[Cur]]&lt;&gt;"",IF(Table1[[#This Row],[Cur]]="USD","",ExchangeRate),"")</f>
        <v/>
      </c>
      <c r="BA820" s="46" t="str">
        <f>IF(Table1[[#This Row],[Grant]]&lt;&gt;"",VLOOKUP(Table1[[#This Row],[Grant]],Grants!B:D,3),"")</f>
        <v/>
      </c>
      <c r="BB820" s="46" t="str">
        <f>TRIM(Table1[[#This Row],[Vendor ID]])</f>
        <v/>
      </c>
      <c r="BC820">
        <f>IF(Table1[[#This Row],[Reference Number]]=Q819,BC819,BC819+1)</f>
        <v>2</v>
      </c>
    </row>
    <row r="821" spans="1:55" ht="11.25" hidden="1" customHeight="1">
      <c r="A821" s="1"/>
      <c r="B821" s="88" t="str">
        <f>IF(Table1[[#This Row],[Posting Date]]&lt;&gt;"",IF(Table1[[#This Row],[Reference Number]]=Q820,B820+1,1),"")</f>
        <v/>
      </c>
      <c r="C821" s="61"/>
      <c r="D821" s="61"/>
      <c r="E821" s="218"/>
      <c r="F821" s="143" t="str">
        <f>IFERROR(IF(VLOOKUP(Table1[[#This Row],[Budget Code Description]],Dimentions!$X$6:$AC$132,2,FALSE)="","",VLOOKUP(Table1[[#This Row],[Budget Code Description]],Dimentions!$X$6:$AC$132,2,FALSE)),"")</f>
        <v/>
      </c>
      <c r="G821" s="143" t="str">
        <f>IFERROR(VLOOKUP(Table1[[#This Row],[Budget Code Description]],Dimentions!$X$6:$AC$132,3,FALSE),"")</f>
        <v/>
      </c>
      <c r="H821" s="64" t="str">
        <f>IFERROR(VLOOKUP(Table1[[#This Row],[Account]],Dimentions!$S$6:$V$233,2,FALSE),"")</f>
        <v/>
      </c>
      <c r="I821" s="62">
        <f>_xlfn.NUMBERVALUE(LEFT(Table1[[#This Row],[Account]],1))</f>
        <v>0</v>
      </c>
      <c r="J821" s="62" t="str">
        <f>IFERROR(VLOOKUP(Table1[[#This Row],[Budget Code Description]],Table6[#All],7,FALSE),"")</f>
        <v/>
      </c>
      <c r="K821" s="143" t="str">
        <f>IFERROR(VLOOKUP(Table1[[#This Row],[Budget Code Description]],Table6[#All],8,FALSE),"")</f>
        <v/>
      </c>
      <c r="L821" s="63"/>
      <c r="M821" s="65" t="str">
        <f>IFERROR(VLOOKUP(Table1[[#This Row],[Staff ID]],Table2[],2,FALSE),"")</f>
        <v/>
      </c>
      <c r="N821" s="211" t="str">
        <f>IFERROR(IF(VLOOKUP(Table1[[#This Row],[Budget Code Description]],Dimentions!$X$6:$AC$97,4,FALSE)="","",VLOOKUP(Table1[[#This Row],[Budget Code Description]],Dimentions!$X$6:$AC$97,4,FALSE)),"")</f>
        <v/>
      </c>
      <c r="O821" s="65" t="str">
        <f>IFERROR(VLOOKUP(Table1[[#This Row],[Vendor ID]],Table549[],2,FALSE),"")</f>
        <v/>
      </c>
      <c r="P821" s="63"/>
      <c r="Q821" s="143" t="str">
        <f>IF(Table1[[#This Row],[Posting Date]]&lt;&gt;"",$D$9,"")</f>
        <v/>
      </c>
      <c r="R821" s="159" t="str">
        <f>IF(Table1[[#This Row],[Posting Date]]&lt;&gt;"",$D$10,"")</f>
        <v/>
      </c>
      <c r="S821" s="66"/>
      <c r="T821" s="63"/>
      <c r="U821" s="67"/>
      <c r="V821" s="67"/>
      <c r="W821" s="67" t="str">
        <f t="shared" si="13"/>
        <v/>
      </c>
      <c r="X821" s="161" t="str">
        <f>IF(E821="","",(IF(Table1[[#This Row],[Cur]]="USD",Table1[[#This Row],[Cur_Amount Debit]],Table1[[#This Row],[Cur_Amount Debit]]/Table1[[#This Row],[Exchange Rate]])))</f>
        <v/>
      </c>
      <c r="Y821" s="161" t="str">
        <f>IF(E821="","",(IF(Table1[[#This Row],[Cur]]="USD",Table1[[#This Row],[Cur_Amount Credit]],Table1[[#This Row],[Cur_Amount Credit]]/ExchangeRate)))</f>
        <v/>
      </c>
      <c r="Z821" s="203" t="str">
        <f>IF(E821="","",(Table1[[#This Row],[Debit USD]]-Table1[[#This Row],[Credit USD]]))</f>
        <v/>
      </c>
      <c r="AA821" s="122"/>
      <c r="AB821" s="1"/>
      <c r="AC821" s="15"/>
      <c r="AD821" s="15" t="str">
        <f>IF(AND(OR(Table1[[#This Row],[Account]]="15030",Table1[[#This Row],[Account]]="15035",Table1[[#This Row],[Account]]="20150"),Table1[[#This Row],[Vendor ID]]=""),1,"")</f>
        <v/>
      </c>
      <c r="AE821" s="15"/>
      <c r="AF821" s="15"/>
      <c r="AG821" s="15"/>
      <c r="AH821" s="46" t="str">
        <f>IF(Table1[[#This Row],[Posting Date]]&lt;&gt;"","GJ-"&amp;CountryID,"")</f>
        <v/>
      </c>
      <c r="AI821" s="59" t="str">
        <f>IF(Table1[[#This Row],[Posting Date]]&lt;&gt;"",Table1[[#This Row],[Posting Date]],"")</f>
        <v/>
      </c>
      <c r="AJ821" s="46"/>
      <c r="AK821" s="46" t="str">
        <f>IF(Table1[[#This Row],[Description]]&lt;&gt;"",Table1[[#This Row],[Description]],"")</f>
        <v/>
      </c>
      <c r="AL821" s="46" t="str">
        <f>IF(Table1[[#This Row],[Posting Date]]&lt;&gt;"",Table1[[#This Row],[Reference Number]],"")</f>
        <v/>
      </c>
      <c r="AM821" s="46" t="str">
        <f>TRIM(Table1[[#This Row],[Line '#]])</f>
        <v/>
      </c>
      <c r="AN821" s="46" t="str">
        <f>TRIM(Table1[[#This Row],[Account]])</f>
        <v/>
      </c>
      <c r="AO821" s="46" t="str">
        <f>IF(Table1[[#This Row],[Posting Date]]&lt;&gt;"",$D$5,"")</f>
        <v/>
      </c>
      <c r="AP821" s="46" t="str">
        <f>TRIM(Table1[[#This Row],[Departments-Prgrams]])</f>
        <v/>
      </c>
      <c r="AQ821" s="46" t="str">
        <f>TRIM(Table1[[#This Row],[Grant]])</f>
        <v/>
      </c>
      <c r="AR821" s="46" t="str">
        <f>TRIM(Table1[[#This Row],[Staff ID]])</f>
        <v/>
      </c>
      <c r="AS821" s="46" t="str">
        <f>IF(TRIM(Table1[[#This Row],[Budget Code]])=0,"",TRIM(Table1[[#This Row],[Budget Code]]))</f>
        <v/>
      </c>
      <c r="AT821" s="46" t="str">
        <f>IF(Table1[[#This Row],[Line Description]]&lt;&gt;"",Table1[[#This Row],[Line Description]],"")</f>
        <v/>
      </c>
      <c r="AU821" s="46" t="str">
        <f>IF(Table1[[#This Row],[Cur_Amount Debit]]&gt;0,ROUND(Table1[[#This Row],[Cur_Amount Debit]],2),"")</f>
        <v/>
      </c>
      <c r="AV821" s="46" t="str">
        <f>IF(Table1[[#This Row],[Cur_Amount Credit]]&gt;0,ROUND(Table1[[#This Row],[Cur_Amount Credit]],2),"")</f>
        <v/>
      </c>
      <c r="AW821" s="46" t="str">
        <f>LEFT(Table1[[#This Row],[Cur]],3)</f>
        <v/>
      </c>
      <c r="AX821" s="59"/>
      <c r="AY821" s="46"/>
      <c r="AZ821" s="46" t="str">
        <f>IF(Table1[[#This Row],[Cur]]&lt;&gt;"",IF(Table1[[#This Row],[Cur]]="USD","",ExchangeRate),"")</f>
        <v/>
      </c>
      <c r="BA821" s="46" t="str">
        <f>IF(Table1[[#This Row],[Grant]]&lt;&gt;"",VLOOKUP(Table1[[#This Row],[Grant]],Grants!B:D,3),"")</f>
        <v/>
      </c>
      <c r="BB821" s="46" t="str">
        <f>TRIM(Table1[[#This Row],[Vendor ID]])</f>
        <v/>
      </c>
      <c r="BC821">
        <f>IF(Table1[[#This Row],[Reference Number]]=Q820,BC820,BC820+1)</f>
        <v>2</v>
      </c>
    </row>
    <row r="822" spans="1:55" ht="11.25" hidden="1" customHeight="1">
      <c r="A822" s="1"/>
      <c r="B822" s="88" t="str">
        <f>IF(Table1[[#This Row],[Posting Date]]&lt;&gt;"",IF(Table1[[#This Row],[Reference Number]]=Q821,B821+1,1),"")</f>
        <v/>
      </c>
      <c r="C822" s="61"/>
      <c r="D822" s="61"/>
      <c r="E822" s="218"/>
      <c r="F822" s="143" t="str">
        <f>IFERROR(IF(VLOOKUP(Table1[[#This Row],[Budget Code Description]],Dimentions!$X$6:$AC$132,2,FALSE)="","",VLOOKUP(Table1[[#This Row],[Budget Code Description]],Dimentions!$X$6:$AC$132,2,FALSE)),"")</f>
        <v/>
      </c>
      <c r="G822" s="143" t="str">
        <f>IFERROR(VLOOKUP(Table1[[#This Row],[Budget Code Description]],Dimentions!$X$6:$AC$132,3,FALSE),"")</f>
        <v/>
      </c>
      <c r="H822" s="64" t="str">
        <f>IFERROR(VLOOKUP(Table1[[#This Row],[Account]],Dimentions!$S$6:$V$233,2,FALSE),"")</f>
        <v/>
      </c>
      <c r="I822" s="62">
        <f>_xlfn.NUMBERVALUE(LEFT(Table1[[#This Row],[Account]],1))</f>
        <v>0</v>
      </c>
      <c r="J822" s="62" t="str">
        <f>IFERROR(VLOOKUP(Table1[[#This Row],[Budget Code Description]],Table6[#All],7,FALSE),"")</f>
        <v/>
      </c>
      <c r="K822" s="143" t="str">
        <f>IFERROR(VLOOKUP(Table1[[#This Row],[Budget Code Description]],Table6[#All],8,FALSE),"")</f>
        <v/>
      </c>
      <c r="L822" s="63"/>
      <c r="M822" s="65" t="str">
        <f>IFERROR(VLOOKUP(Table1[[#This Row],[Staff ID]],Table2[],2,FALSE),"")</f>
        <v/>
      </c>
      <c r="N822" s="211" t="str">
        <f>IFERROR(IF(VLOOKUP(Table1[[#This Row],[Budget Code Description]],Dimentions!$X$6:$AC$97,4,FALSE)="","",VLOOKUP(Table1[[#This Row],[Budget Code Description]],Dimentions!$X$6:$AC$97,4,FALSE)),"")</f>
        <v/>
      </c>
      <c r="O822" s="65" t="str">
        <f>IFERROR(VLOOKUP(Table1[[#This Row],[Vendor ID]],Table549[],2,FALSE),"")</f>
        <v/>
      </c>
      <c r="P822" s="63"/>
      <c r="Q822" s="143" t="str">
        <f>IF(Table1[[#This Row],[Posting Date]]&lt;&gt;"",$D$9,"")</f>
        <v/>
      </c>
      <c r="R822" s="159" t="str">
        <f>IF(Table1[[#This Row],[Posting Date]]&lt;&gt;"",$D$10,"")</f>
        <v/>
      </c>
      <c r="S822" s="66"/>
      <c r="T822" s="63"/>
      <c r="U822" s="67"/>
      <c r="V822" s="67"/>
      <c r="W822" s="67" t="str">
        <f t="shared" si="13"/>
        <v/>
      </c>
      <c r="X822" s="161" t="str">
        <f>IF(E822="","",(IF(Table1[[#This Row],[Cur]]="USD",Table1[[#This Row],[Cur_Amount Debit]],Table1[[#This Row],[Cur_Amount Debit]]/Table1[[#This Row],[Exchange Rate]])))</f>
        <v/>
      </c>
      <c r="Y822" s="161" t="str">
        <f>IF(E822="","",(IF(Table1[[#This Row],[Cur]]="USD",Table1[[#This Row],[Cur_Amount Credit]],Table1[[#This Row],[Cur_Amount Credit]]/ExchangeRate)))</f>
        <v/>
      </c>
      <c r="Z822" s="203" t="str">
        <f>IF(E822="","",(Table1[[#This Row],[Debit USD]]-Table1[[#This Row],[Credit USD]]))</f>
        <v/>
      </c>
      <c r="AA822" s="122"/>
      <c r="AB822" s="1"/>
      <c r="AC822" s="15"/>
      <c r="AD822" s="15" t="str">
        <f>IF(AND(OR(Table1[[#This Row],[Account]]="15030",Table1[[#This Row],[Account]]="15035",Table1[[#This Row],[Account]]="20150"),Table1[[#This Row],[Vendor ID]]=""),1,"")</f>
        <v/>
      </c>
      <c r="AE822" s="15"/>
      <c r="AF822" s="15"/>
      <c r="AG822" s="15"/>
      <c r="AH822" s="46" t="str">
        <f>IF(Table1[[#This Row],[Posting Date]]&lt;&gt;"","GJ-"&amp;CountryID,"")</f>
        <v/>
      </c>
      <c r="AI822" s="59" t="str">
        <f>IF(Table1[[#This Row],[Posting Date]]&lt;&gt;"",Table1[[#This Row],[Posting Date]],"")</f>
        <v/>
      </c>
      <c r="AJ822" s="46"/>
      <c r="AK822" s="46" t="str">
        <f>IF(Table1[[#This Row],[Description]]&lt;&gt;"",Table1[[#This Row],[Description]],"")</f>
        <v/>
      </c>
      <c r="AL822" s="46" t="str">
        <f>IF(Table1[[#This Row],[Posting Date]]&lt;&gt;"",Table1[[#This Row],[Reference Number]],"")</f>
        <v/>
      </c>
      <c r="AM822" s="46" t="str">
        <f>TRIM(Table1[[#This Row],[Line '#]])</f>
        <v/>
      </c>
      <c r="AN822" s="46" t="str">
        <f>TRIM(Table1[[#This Row],[Account]])</f>
        <v/>
      </c>
      <c r="AO822" s="46" t="str">
        <f>IF(Table1[[#This Row],[Posting Date]]&lt;&gt;"",$D$5,"")</f>
        <v/>
      </c>
      <c r="AP822" s="46" t="str">
        <f>TRIM(Table1[[#This Row],[Departments-Prgrams]])</f>
        <v/>
      </c>
      <c r="AQ822" s="46" t="str">
        <f>TRIM(Table1[[#This Row],[Grant]])</f>
        <v/>
      </c>
      <c r="AR822" s="46" t="str">
        <f>TRIM(Table1[[#This Row],[Staff ID]])</f>
        <v/>
      </c>
      <c r="AS822" s="46" t="str">
        <f>IF(TRIM(Table1[[#This Row],[Budget Code]])=0,"",TRIM(Table1[[#This Row],[Budget Code]]))</f>
        <v/>
      </c>
      <c r="AT822" s="46" t="str">
        <f>IF(Table1[[#This Row],[Line Description]]&lt;&gt;"",Table1[[#This Row],[Line Description]],"")</f>
        <v/>
      </c>
      <c r="AU822" s="46" t="str">
        <f>IF(Table1[[#This Row],[Cur_Amount Debit]]&gt;0,ROUND(Table1[[#This Row],[Cur_Amount Debit]],2),"")</f>
        <v/>
      </c>
      <c r="AV822" s="46" t="str">
        <f>IF(Table1[[#This Row],[Cur_Amount Credit]]&gt;0,ROUND(Table1[[#This Row],[Cur_Amount Credit]],2),"")</f>
        <v/>
      </c>
      <c r="AW822" s="46" t="str">
        <f>LEFT(Table1[[#This Row],[Cur]],3)</f>
        <v/>
      </c>
      <c r="AX822" s="59"/>
      <c r="AY822" s="46"/>
      <c r="AZ822" s="46" t="str">
        <f>IF(Table1[[#This Row],[Cur]]&lt;&gt;"",IF(Table1[[#This Row],[Cur]]="USD","",ExchangeRate),"")</f>
        <v/>
      </c>
      <c r="BA822" s="46" t="str">
        <f>IF(Table1[[#This Row],[Grant]]&lt;&gt;"",VLOOKUP(Table1[[#This Row],[Grant]],Grants!B:D,3),"")</f>
        <v/>
      </c>
      <c r="BB822" s="46" t="str">
        <f>TRIM(Table1[[#This Row],[Vendor ID]])</f>
        <v/>
      </c>
      <c r="BC822">
        <f>IF(Table1[[#This Row],[Reference Number]]=Q821,BC821,BC821+1)</f>
        <v>2</v>
      </c>
    </row>
    <row r="823" spans="1:55" ht="11.25" hidden="1" customHeight="1">
      <c r="A823" s="1"/>
      <c r="B823" s="88" t="str">
        <f>IF(Table1[[#This Row],[Posting Date]]&lt;&gt;"",IF(Table1[[#This Row],[Reference Number]]=Q822,B822+1,1),"")</f>
        <v/>
      </c>
      <c r="C823" s="61"/>
      <c r="D823" s="61"/>
      <c r="E823" s="218"/>
      <c r="F823" s="143" t="str">
        <f>IFERROR(IF(VLOOKUP(Table1[[#This Row],[Budget Code Description]],Dimentions!$X$6:$AC$132,2,FALSE)="","",VLOOKUP(Table1[[#This Row],[Budget Code Description]],Dimentions!$X$6:$AC$132,2,FALSE)),"")</f>
        <v/>
      </c>
      <c r="G823" s="143" t="str">
        <f>IFERROR(VLOOKUP(Table1[[#This Row],[Budget Code Description]],Dimentions!$X$6:$AC$132,3,FALSE),"")</f>
        <v/>
      </c>
      <c r="H823" s="64" t="str">
        <f>IFERROR(VLOOKUP(Table1[[#This Row],[Account]],Dimentions!$S$6:$V$233,2,FALSE),"")</f>
        <v/>
      </c>
      <c r="I823" s="62">
        <f>_xlfn.NUMBERVALUE(LEFT(Table1[[#This Row],[Account]],1))</f>
        <v>0</v>
      </c>
      <c r="J823" s="62" t="str">
        <f>IFERROR(VLOOKUP(Table1[[#This Row],[Budget Code Description]],Table6[#All],7,FALSE),"")</f>
        <v/>
      </c>
      <c r="K823" s="143" t="str">
        <f>IFERROR(VLOOKUP(Table1[[#This Row],[Budget Code Description]],Table6[#All],8,FALSE),"")</f>
        <v/>
      </c>
      <c r="L823" s="63"/>
      <c r="M823" s="65" t="str">
        <f>IFERROR(VLOOKUP(Table1[[#This Row],[Staff ID]],Table2[],2,FALSE),"")</f>
        <v/>
      </c>
      <c r="N823" s="211" t="str">
        <f>IFERROR(IF(VLOOKUP(Table1[[#This Row],[Budget Code Description]],Dimentions!$X$6:$AC$97,4,FALSE)="","",VLOOKUP(Table1[[#This Row],[Budget Code Description]],Dimentions!$X$6:$AC$97,4,FALSE)),"")</f>
        <v/>
      </c>
      <c r="O823" s="65" t="str">
        <f>IFERROR(VLOOKUP(Table1[[#This Row],[Vendor ID]],Table549[],2,FALSE),"")</f>
        <v/>
      </c>
      <c r="P823" s="63"/>
      <c r="Q823" s="143" t="str">
        <f>IF(Table1[[#This Row],[Posting Date]]&lt;&gt;"",$D$9,"")</f>
        <v/>
      </c>
      <c r="R823" s="159" t="str">
        <f>IF(Table1[[#This Row],[Posting Date]]&lt;&gt;"",$D$10,"")</f>
        <v/>
      </c>
      <c r="S823" s="66"/>
      <c r="T823" s="63"/>
      <c r="U823" s="67"/>
      <c r="V823" s="67"/>
      <c r="W823" s="67" t="str">
        <f t="shared" si="13"/>
        <v/>
      </c>
      <c r="X823" s="161" t="str">
        <f>IF(E823="","",(IF(Table1[[#This Row],[Cur]]="USD",Table1[[#This Row],[Cur_Amount Debit]],Table1[[#This Row],[Cur_Amount Debit]]/Table1[[#This Row],[Exchange Rate]])))</f>
        <v/>
      </c>
      <c r="Y823" s="161" t="str">
        <f>IF(E823="","",(IF(Table1[[#This Row],[Cur]]="USD",Table1[[#This Row],[Cur_Amount Credit]],Table1[[#This Row],[Cur_Amount Credit]]/ExchangeRate)))</f>
        <v/>
      </c>
      <c r="Z823" s="203" t="str">
        <f>IF(E823="","",(Table1[[#This Row],[Debit USD]]-Table1[[#This Row],[Credit USD]]))</f>
        <v/>
      </c>
      <c r="AA823" s="122"/>
      <c r="AB823" s="1"/>
      <c r="AC823" s="15"/>
      <c r="AD823" s="15" t="str">
        <f>IF(AND(OR(Table1[[#This Row],[Account]]="15030",Table1[[#This Row],[Account]]="15035",Table1[[#This Row],[Account]]="20150"),Table1[[#This Row],[Vendor ID]]=""),1,"")</f>
        <v/>
      </c>
      <c r="AE823" s="15"/>
      <c r="AF823" s="15"/>
      <c r="AG823" s="15"/>
      <c r="AH823" s="46" t="str">
        <f>IF(Table1[[#This Row],[Posting Date]]&lt;&gt;"","GJ-"&amp;CountryID,"")</f>
        <v/>
      </c>
      <c r="AI823" s="59" t="str">
        <f>IF(Table1[[#This Row],[Posting Date]]&lt;&gt;"",Table1[[#This Row],[Posting Date]],"")</f>
        <v/>
      </c>
      <c r="AJ823" s="46"/>
      <c r="AK823" s="46" t="str">
        <f>IF(Table1[[#This Row],[Description]]&lt;&gt;"",Table1[[#This Row],[Description]],"")</f>
        <v/>
      </c>
      <c r="AL823" s="46" t="str">
        <f>IF(Table1[[#This Row],[Posting Date]]&lt;&gt;"",Table1[[#This Row],[Reference Number]],"")</f>
        <v/>
      </c>
      <c r="AM823" s="46" t="str">
        <f>TRIM(Table1[[#This Row],[Line '#]])</f>
        <v/>
      </c>
      <c r="AN823" s="46" t="str">
        <f>TRIM(Table1[[#This Row],[Account]])</f>
        <v/>
      </c>
      <c r="AO823" s="46" t="str">
        <f>IF(Table1[[#This Row],[Posting Date]]&lt;&gt;"",$D$5,"")</f>
        <v/>
      </c>
      <c r="AP823" s="46" t="str">
        <f>TRIM(Table1[[#This Row],[Departments-Prgrams]])</f>
        <v/>
      </c>
      <c r="AQ823" s="46" t="str">
        <f>TRIM(Table1[[#This Row],[Grant]])</f>
        <v/>
      </c>
      <c r="AR823" s="46" t="str">
        <f>TRIM(Table1[[#This Row],[Staff ID]])</f>
        <v/>
      </c>
      <c r="AS823" s="46" t="str">
        <f>IF(TRIM(Table1[[#This Row],[Budget Code]])=0,"",TRIM(Table1[[#This Row],[Budget Code]]))</f>
        <v/>
      </c>
      <c r="AT823" s="46" t="str">
        <f>IF(Table1[[#This Row],[Line Description]]&lt;&gt;"",Table1[[#This Row],[Line Description]],"")</f>
        <v/>
      </c>
      <c r="AU823" s="46" t="str">
        <f>IF(Table1[[#This Row],[Cur_Amount Debit]]&gt;0,ROUND(Table1[[#This Row],[Cur_Amount Debit]],2),"")</f>
        <v/>
      </c>
      <c r="AV823" s="46" t="str">
        <f>IF(Table1[[#This Row],[Cur_Amount Credit]]&gt;0,ROUND(Table1[[#This Row],[Cur_Amount Credit]],2),"")</f>
        <v/>
      </c>
      <c r="AW823" s="46" t="str">
        <f>LEFT(Table1[[#This Row],[Cur]],3)</f>
        <v/>
      </c>
      <c r="AX823" s="59"/>
      <c r="AY823" s="46"/>
      <c r="AZ823" s="46" t="str">
        <f>IF(Table1[[#This Row],[Cur]]&lt;&gt;"",IF(Table1[[#This Row],[Cur]]="USD","",ExchangeRate),"")</f>
        <v/>
      </c>
      <c r="BA823" s="46" t="str">
        <f>IF(Table1[[#This Row],[Grant]]&lt;&gt;"",VLOOKUP(Table1[[#This Row],[Grant]],Grants!B:D,3),"")</f>
        <v/>
      </c>
      <c r="BB823" s="46" t="str">
        <f>TRIM(Table1[[#This Row],[Vendor ID]])</f>
        <v/>
      </c>
      <c r="BC823">
        <f>IF(Table1[[#This Row],[Reference Number]]=Q822,BC822,BC822+1)</f>
        <v>2</v>
      </c>
    </row>
    <row r="824" spans="1:55" ht="11.25" hidden="1" customHeight="1">
      <c r="A824" s="1"/>
      <c r="B824" s="88" t="str">
        <f>IF(Table1[[#This Row],[Posting Date]]&lt;&gt;"",IF(Table1[[#This Row],[Reference Number]]=Q823,B823+1,1),"")</f>
        <v/>
      </c>
      <c r="C824" s="61"/>
      <c r="D824" s="61"/>
      <c r="E824" s="218"/>
      <c r="F824" s="143" t="str">
        <f>IFERROR(IF(VLOOKUP(Table1[[#This Row],[Budget Code Description]],Dimentions!$X$6:$AC$132,2,FALSE)="","",VLOOKUP(Table1[[#This Row],[Budget Code Description]],Dimentions!$X$6:$AC$132,2,FALSE)),"")</f>
        <v/>
      </c>
      <c r="G824" s="143" t="str">
        <f>IFERROR(VLOOKUP(Table1[[#This Row],[Budget Code Description]],Dimentions!$X$6:$AC$132,3,FALSE),"")</f>
        <v/>
      </c>
      <c r="H824" s="64" t="str">
        <f>IFERROR(VLOOKUP(Table1[[#This Row],[Account]],Dimentions!$S$6:$V$233,2,FALSE),"")</f>
        <v/>
      </c>
      <c r="I824" s="62">
        <f>_xlfn.NUMBERVALUE(LEFT(Table1[[#This Row],[Account]],1))</f>
        <v>0</v>
      </c>
      <c r="J824" s="62" t="str">
        <f>IFERROR(VLOOKUP(Table1[[#This Row],[Budget Code Description]],Table6[#All],7,FALSE),"")</f>
        <v/>
      </c>
      <c r="K824" s="143" t="str">
        <f>IFERROR(VLOOKUP(Table1[[#This Row],[Budget Code Description]],Table6[#All],8,FALSE),"")</f>
        <v/>
      </c>
      <c r="L824" s="63"/>
      <c r="M824" s="65" t="str">
        <f>IFERROR(VLOOKUP(Table1[[#This Row],[Staff ID]],Table2[],2,FALSE),"")</f>
        <v/>
      </c>
      <c r="N824" s="211" t="str">
        <f>IFERROR(IF(VLOOKUP(Table1[[#This Row],[Budget Code Description]],Dimentions!$X$6:$AC$97,4,FALSE)="","",VLOOKUP(Table1[[#This Row],[Budget Code Description]],Dimentions!$X$6:$AC$97,4,FALSE)),"")</f>
        <v/>
      </c>
      <c r="O824" s="65" t="str">
        <f>IFERROR(VLOOKUP(Table1[[#This Row],[Vendor ID]],Table549[],2,FALSE),"")</f>
        <v/>
      </c>
      <c r="P824" s="63"/>
      <c r="Q824" s="143" t="str">
        <f>IF(Table1[[#This Row],[Posting Date]]&lt;&gt;"",$D$9,"")</f>
        <v/>
      </c>
      <c r="R824" s="159" t="str">
        <f>IF(Table1[[#This Row],[Posting Date]]&lt;&gt;"",$D$10,"")</f>
        <v/>
      </c>
      <c r="S824" s="66"/>
      <c r="T824" s="63"/>
      <c r="U824" s="67"/>
      <c r="V824" s="67"/>
      <c r="W824" s="67" t="str">
        <f t="shared" si="13"/>
        <v/>
      </c>
      <c r="X824" s="161" t="str">
        <f>IF(E824="","",(IF(Table1[[#This Row],[Cur]]="USD",Table1[[#This Row],[Cur_Amount Debit]],Table1[[#This Row],[Cur_Amount Debit]]/Table1[[#This Row],[Exchange Rate]])))</f>
        <v/>
      </c>
      <c r="Y824" s="161" t="str">
        <f>IF(E824="","",(IF(Table1[[#This Row],[Cur]]="USD",Table1[[#This Row],[Cur_Amount Credit]],Table1[[#This Row],[Cur_Amount Credit]]/ExchangeRate)))</f>
        <v/>
      </c>
      <c r="Z824" s="203" t="str">
        <f>IF(E824="","",(Table1[[#This Row],[Debit USD]]-Table1[[#This Row],[Credit USD]]))</f>
        <v/>
      </c>
      <c r="AA824" s="122"/>
      <c r="AB824" s="1"/>
      <c r="AC824" s="15"/>
      <c r="AD824" s="15" t="str">
        <f>IF(AND(OR(Table1[[#This Row],[Account]]="15030",Table1[[#This Row],[Account]]="15035",Table1[[#This Row],[Account]]="20150"),Table1[[#This Row],[Vendor ID]]=""),1,"")</f>
        <v/>
      </c>
      <c r="AE824" s="15"/>
      <c r="AF824" s="15"/>
      <c r="AG824" s="15"/>
      <c r="AH824" s="46" t="str">
        <f>IF(Table1[[#This Row],[Posting Date]]&lt;&gt;"","GJ-"&amp;CountryID,"")</f>
        <v/>
      </c>
      <c r="AI824" s="59" t="str">
        <f>IF(Table1[[#This Row],[Posting Date]]&lt;&gt;"",Table1[[#This Row],[Posting Date]],"")</f>
        <v/>
      </c>
      <c r="AJ824" s="46"/>
      <c r="AK824" s="46" t="str">
        <f>IF(Table1[[#This Row],[Description]]&lt;&gt;"",Table1[[#This Row],[Description]],"")</f>
        <v/>
      </c>
      <c r="AL824" s="46" t="str">
        <f>IF(Table1[[#This Row],[Posting Date]]&lt;&gt;"",Table1[[#This Row],[Reference Number]],"")</f>
        <v/>
      </c>
      <c r="AM824" s="46" t="str">
        <f>TRIM(Table1[[#This Row],[Line '#]])</f>
        <v/>
      </c>
      <c r="AN824" s="46" t="str">
        <f>TRIM(Table1[[#This Row],[Account]])</f>
        <v/>
      </c>
      <c r="AO824" s="46" t="str">
        <f>IF(Table1[[#This Row],[Posting Date]]&lt;&gt;"",$D$5,"")</f>
        <v/>
      </c>
      <c r="AP824" s="46" t="str">
        <f>TRIM(Table1[[#This Row],[Departments-Prgrams]])</f>
        <v/>
      </c>
      <c r="AQ824" s="46" t="str">
        <f>TRIM(Table1[[#This Row],[Grant]])</f>
        <v/>
      </c>
      <c r="AR824" s="46" t="str">
        <f>TRIM(Table1[[#This Row],[Staff ID]])</f>
        <v/>
      </c>
      <c r="AS824" s="46" t="str">
        <f>IF(TRIM(Table1[[#This Row],[Budget Code]])=0,"",TRIM(Table1[[#This Row],[Budget Code]]))</f>
        <v/>
      </c>
      <c r="AT824" s="46" t="str">
        <f>IF(Table1[[#This Row],[Line Description]]&lt;&gt;"",Table1[[#This Row],[Line Description]],"")</f>
        <v/>
      </c>
      <c r="AU824" s="46" t="str">
        <f>IF(Table1[[#This Row],[Cur_Amount Debit]]&gt;0,ROUND(Table1[[#This Row],[Cur_Amount Debit]],2),"")</f>
        <v/>
      </c>
      <c r="AV824" s="46" t="str">
        <f>IF(Table1[[#This Row],[Cur_Amount Credit]]&gt;0,ROUND(Table1[[#This Row],[Cur_Amount Credit]],2),"")</f>
        <v/>
      </c>
      <c r="AW824" s="46" t="str">
        <f>LEFT(Table1[[#This Row],[Cur]],3)</f>
        <v/>
      </c>
      <c r="AX824" s="59"/>
      <c r="AY824" s="46"/>
      <c r="AZ824" s="46" t="str">
        <f>IF(Table1[[#This Row],[Cur]]&lt;&gt;"",IF(Table1[[#This Row],[Cur]]="USD","",ExchangeRate),"")</f>
        <v/>
      </c>
      <c r="BA824" s="46" t="str">
        <f>IF(Table1[[#This Row],[Grant]]&lt;&gt;"",VLOOKUP(Table1[[#This Row],[Grant]],Grants!B:D,3),"")</f>
        <v/>
      </c>
      <c r="BB824" s="46" t="str">
        <f>TRIM(Table1[[#This Row],[Vendor ID]])</f>
        <v/>
      </c>
      <c r="BC824">
        <f>IF(Table1[[#This Row],[Reference Number]]=Q823,BC823,BC823+1)</f>
        <v>2</v>
      </c>
    </row>
    <row r="825" spans="1:55" ht="11.25" hidden="1" customHeight="1">
      <c r="A825" s="1"/>
      <c r="B825" s="88" t="str">
        <f>IF(Table1[[#This Row],[Posting Date]]&lt;&gt;"",IF(Table1[[#This Row],[Reference Number]]=Q824,B824+1,1),"")</f>
        <v/>
      </c>
      <c r="C825" s="61"/>
      <c r="D825" s="61"/>
      <c r="E825" s="218"/>
      <c r="F825" s="143" t="str">
        <f>IFERROR(IF(VLOOKUP(Table1[[#This Row],[Budget Code Description]],Dimentions!$X$6:$AC$132,2,FALSE)="","",VLOOKUP(Table1[[#This Row],[Budget Code Description]],Dimentions!$X$6:$AC$132,2,FALSE)),"")</f>
        <v/>
      </c>
      <c r="G825" s="143" t="str">
        <f>IFERROR(VLOOKUP(Table1[[#This Row],[Budget Code Description]],Dimentions!$X$6:$AC$132,3,FALSE),"")</f>
        <v/>
      </c>
      <c r="H825" s="64" t="str">
        <f>IFERROR(VLOOKUP(Table1[[#This Row],[Account]],Dimentions!$S$6:$V$233,2,FALSE),"")</f>
        <v/>
      </c>
      <c r="I825" s="62">
        <f>_xlfn.NUMBERVALUE(LEFT(Table1[[#This Row],[Account]],1))</f>
        <v>0</v>
      </c>
      <c r="J825" s="62" t="str">
        <f>IFERROR(VLOOKUP(Table1[[#This Row],[Budget Code Description]],Table6[#All],7,FALSE),"")</f>
        <v/>
      </c>
      <c r="K825" s="143" t="str">
        <f>IFERROR(VLOOKUP(Table1[[#This Row],[Budget Code Description]],Table6[#All],8,FALSE),"")</f>
        <v/>
      </c>
      <c r="L825" s="63"/>
      <c r="M825" s="65" t="str">
        <f>IFERROR(VLOOKUP(Table1[[#This Row],[Staff ID]],Table2[],2,FALSE),"")</f>
        <v/>
      </c>
      <c r="N825" s="211" t="str">
        <f>IFERROR(IF(VLOOKUP(Table1[[#This Row],[Budget Code Description]],Dimentions!$X$6:$AC$97,4,FALSE)="","",VLOOKUP(Table1[[#This Row],[Budget Code Description]],Dimentions!$X$6:$AC$97,4,FALSE)),"")</f>
        <v/>
      </c>
      <c r="O825" s="65" t="str">
        <f>IFERROR(VLOOKUP(Table1[[#This Row],[Vendor ID]],Table549[],2,FALSE),"")</f>
        <v/>
      </c>
      <c r="P825" s="63"/>
      <c r="Q825" s="143" t="str">
        <f>IF(Table1[[#This Row],[Posting Date]]&lt;&gt;"",$D$9,"")</f>
        <v/>
      </c>
      <c r="R825" s="159" t="str">
        <f>IF(Table1[[#This Row],[Posting Date]]&lt;&gt;"",$D$10,"")</f>
        <v/>
      </c>
      <c r="S825" s="66"/>
      <c r="T825" s="63"/>
      <c r="U825" s="67"/>
      <c r="V825" s="67"/>
      <c r="W825" s="67" t="str">
        <f t="shared" si="13"/>
        <v/>
      </c>
      <c r="X825" s="161" t="str">
        <f>IF(E825="","",(IF(Table1[[#This Row],[Cur]]="USD",Table1[[#This Row],[Cur_Amount Debit]],Table1[[#This Row],[Cur_Amount Debit]]/Table1[[#This Row],[Exchange Rate]])))</f>
        <v/>
      </c>
      <c r="Y825" s="161" t="str">
        <f>IF(E825="","",(IF(Table1[[#This Row],[Cur]]="USD",Table1[[#This Row],[Cur_Amount Credit]],Table1[[#This Row],[Cur_Amount Credit]]/ExchangeRate)))</f>
        <v/>
      </c>
      <c r="Z825" s="203" t="str">
        <f>IF(E825="","",(Table1[[#This Row],[Debit USD]]-Table1[[#This Row],[Credit USD]]))</f>
        <v/>
      </c>
      <c r="AA825" s="122"/>
      <c r="AB825" s="1"/>
      <c r="AC825" s="15"/>
      <c r="AD825" s="15" t="str">
        <f>IF(AND(OR(Table1[[#This Row],[Account]]="15030",Table1[[#This Row],[Account]]="15035",Table1[[#This Row],[Account]]="20150"),Table1[[#This Row],[Vendor ID]]=""),1,"")</f>
        <v/>
      </c>
      <c r="AE825" s="15"/>
      <c r="AF825" s="15"/>
      <c r="AG825" s="15"/>
      <c r="AH825" s="46" t="str">
        <f>IF(Table1[[#This Row],[Posting Date]]&lt;&gt;"","GJ-"&amp;CountryID,"")</f>
        <v/>
      </c>
      <c r="AI825" s="59" t="str">
        <f>IF(Table1[[#This Row],[Posting Date]]&lt;&gt;"",Table1[[#This Row],[Posting Date]],"")</f>
        <v/>
      </c>
      <c r="AJ825" s="46"/>
      <c r="AK825" s="46" t="str">
        <f>IF(Table1[[#This Row],[Description]]&lt;&gt;"",Table1[[#This Row],[Description]],"")</f>
        <v/>
      </c>
      <c r="AL825" s="46" t="str">
        <f>IF(Table1[[#This Row],[Posting Date]]&lt;&gt;"",Table1[[#This Row],[Reference Number]],"")</f>
        <v/>
      </c>
      <c r="AM825" s="46" t="str">
        <f>TRIM(Table1[[#This Row],[Line '#]])</f>
        <v/>
      </c>
      <c r="AN825" s="46" t="str">
        <f>TRIM(Table1[[#This Row],[Account]])</f>
        <v/>
      </c>
      <c r="AO825" s="46" t="str">
        <f>IF(Table1[[#This Row],[Posting Date]]&lt;&gt;"",$D$5,"")</f>
        <v/>
      </c>
      <c r="AP825" s="46" t="str">
        <f>TRIM(Table1[[#This Row],[Departments-Prgrams]])</f>
        <v/>
      </c>
      <c r="AQ825" s="46" t="str">
        <f>TRIM(Table1[[#This Row],[Grant]])</f>
        <v/>
      </c>
      <c r="AR825" s="46" t="str">
        <f>TRIM(Table1[[#This Row],[Staff ID]])</f>
        <v/>
      </c>
      <c r="AS825" s="46" t="str">
        <f>IF(TRIM(Table1[[#This Row],[Budget Code]])=0,"",TRIM(Table1[[#This Row],[Budget Code]]))</f>
        <v/>
      </c>
      <c r="AT825" s="46" t="str">
        <f>IF(Table1[[#This Row],[Line Description]]&lt;&gt;"",Table1[[#This Row],[Line Description]],"")</f>
        <v/>
      </c>
      <c r="AU825" s="46" t="str">
        <f>IF(Table1[[#This Row],[Cur_Amount Debit]]&gt;0,ROUND(Table1[[#This Row],[Cur_Amount Debit]],2),"")</f>
        <v/>
      </c>
      <c r="AV825" s="46" t="str">
        <f>IF(Table1[[#This Row],[Cur_Amount Credit]]&gt;0,ROUND(Table1[[#This Row],[Cur_Amount Credit]],2),"")</f>
        <v/>
      </c>
      <c r="AW825" s="46" t="str">
        <f>LEFT(Table1[[#This Row],[Cur]],3)</f>
        <v/>
      </c>
      <c r="AX825" s="59"/>
      <c r="AY825" s="46"/>
      <c r="AZ825" s="46" t="str">
        <f>IF(Table1[[#This Row],[Cur]]&lt;&gt;"",IF(Table1[[#This Row],[Cur]]="USD","",ExchangeRate),"")</f>
        <v/>
      </c>
      <c r="BA825" s="46" t="str">
        <f>IF(Table1[[#This Row],[Grant]]&lt;&gt;"",VLOOKUP(Table1[[#This Row],[Grant]],Grants!B:D,3),"")</f>
        <v/>
      </c>
      <c r="BB825" s="46" t="str">
        <f>TRIM(Table1[[#This Row],[Vendor ID]])</f>
        <v/>
      </c>
      <c r="BC825">
        <f>IF(Table1[[#This Row],[Reference Number]]=Q824,BC824,BC824+1)</f>
        <v>2</v>
      </c>
    </row>
    <row r="826" spans="1:55" ht="11.25" hidden="1" customHeight="1">
      <c r="A826" s="1"/>
      <c r="B826" s="88" t="str">
        <f>IF(Table1[[#This Row],[Posting Date]]&lt;&gt;"",IF(Table1[[#This Row],[Reference Number]]=Q825,B825+1,1),"")</f>
        <v/>
      </c>
      <c r="C826" s="61"/>
      <c r="D826" s="61"/>
      <c r="E826" s="218"/>
      <c r="F826" s="143" t="str">
        <f>IFERROR(IF(VLOOKUP(Table1[[#This Row],[Budget Code Description]],Dimentions!$X$6:$AC$132,2,FALSE)="","",VLOOKUP(Table1[[#This Row],[Budget Code Description]],Dimentions!$X$6:$AC$132,2,FALSE)),"")</f>
        <v/>
      </c>
      <c r="G826" s="143" t="str">
        <f>IFERROR(VLOOKUP(Table1[[#This Row],[Budget Code Description]],Dimentions!$X$6:$AC$132,3,FALSE),"")</f>
        <v/>
      </c>
      <c r="H826" s="64" t="str">
        <f>IFERROR(VLOOKUP(Table1[[#This Row],[Account]],Dimentions!$S$6:$V$233,2,FALSE),"")</f>
        <v/>
      </c>
      <c r="I826" s="62">
        <f>_xlfn.NUMBERVALUE(LEFT(Table1[[#This Row],[Account]],1))</f>
        <v>0</v>
      </c>
      <c r="J826" s="62" t="str">
        <f>IFERROR(VLOOKUP(Table1[[#This Row],[Budget Code Description]],Table6[#All],7,FALSE),"")</f>
        <v/>
      </c>
      <c r="K826" s="143" t="str">
        <f>IFERROR(VLOOKUP(Table1[[#This Row],[Budget Code Description]],Table6[#All],8,FALSE),"")</f>
        <v/>
      </c>
      <c r="L826" s="63"/>
      <c r="M826" s="65" t="str">
        <f>IFERROR(VLOOKUP(Table1[[#This Row],[Staff ID]],Table2[],2,FALSE),"")</f>
        <v/>
      </c>
      <c r="N826" s="211" t="str">
        <f>IFERROR(IF(VLOOKUP(Table1[[#This Row],[Budget Code Description]],Dimentions!$X$6:$AC$97,4,FALSE)="","",VLOOKUP(Table1[[#This Row],[Budget Code Description]],Dimentions!$X$6:$AC$97,4,FALSE)),"")</f>
        <v/>
      </c>
      <c r="O826" s="65" t="str">
        <f>IFERROR(VLOOKUP(Table1[[#This Row],[Vendor ID]],Table549[],2,FALSE),"")</f>
        <v/>
      </c>
      <c r="P826" s="63"/>
      <c r="Q826" s="143" t="str">
        <f>IF(Table1[[#This Row],[Posting Date]]&lt;&gt;"",$D$9,"")</f>
        <v/>
      </c>
      <c r="R826" s="159" t="str">
        <f>IF(Table1[[#This Row],[Posting Date]]&lt;&gt;"",$D$10,"")</f>
        <v/>
      </c>
      <c r="S826" s="66"/>
      <c r="T826" s="63"/>
      <c r="U826" s="67"/>
      <c r="V826" s="67"/>
      <c r="W826" s="67" t="str">
        <f t="shared" si="13"/>
        <v/>
      </c>
      <c r="X826" s="161" t="str">
        <f>IF(E826="","",(IF(Table1[[#This Row],[Cur]]="USD",Table1[[#This Row],[Cur_Amount Debit]],Table1[[#This Row],[Cur_Amount Debit]]/Table1[[#This Row],[Exchange Rate]])))</f>
        <v/>
      </c>
      <c r="Y826" s="161" t="str">
        <f>IF(E826="","",(IF(Table1[[#This Row],[Cur]]="USD",Table1[[#This Row],[Cur_Amount Credit]],Table1[[#This Row],[Cur_Amount Credit]]/ExchangeRate)))</f>
        <v/>
      </c>
      <c r="Z826" s="203" t="str">
        <f>IF(E826="","",(Table1[[#This Row],[Debit USD]]-Table1[[#This Row],[Credit USD]]))</f>
        <v/>
      </c>
      <c r="AA826" s="122"/>
      <c r="AB826" s="1"/>
      <c r="AC826" s="15"/>
      <c r="AD826" s="15" t="str">
        <f>IF(AND(OR(Table1[[#This Row],[Account]]="15030",Table1[[#This Row],[Account]]="15035",Table1[[#This Row],[Account]]="20150"),Table1[[#This Row],[Vendor ID]]=""),1,"")</f>
        <v/>
      </c>
      <c r="AE826" s="15"/>
      <c r="AF826" s="15"/>
      <c r="AG826" s="15"/>
      <c r="AH826" s="46" t="str">
        <f>IF(Table1[[#This Row],[Posting Date]]&lt;&gt;"","GJ-"&amp;CountryID,"")</f>
        <v/>
      </c>
      <c r="AI826" s="59" t="str">
        <f>IF(Table1[[#This Row],[Posting Date]]&lt;&gt;"",Table1[[#This Row],[Posting Date]],"")</f>
        <v/>
      </c>
      <c r="AJ826" s="46"/>
      <c r="AK826" s="46" t="str">
        <f>IF(Table1[[#This Row],[Description]]&lt;&gt;"",Table1[[#This Row],[Description]],"")</f>
        <v/>
      </c>
      <c r="AL826" s="46" t="str">
        <f>IF(Table1[[#This Row],[Posting Date]]&lt;&gt;"",Table1[[#This Row],[Reference Number]],"")</f>
        <v/>
      </c>
      <c r="AM826" s="46" t="str">
        <f>TRIM(Table1[[#This Row],[Line '#]])</f>
        <v/>
      </c>
      <c r="AN826" s="46" t="str">
        <f>TRIM(Table1[[#This Row],[Account]])</f>
        <v/>
      </c>
      <c r="AO826" s="46" t="str">
        <f>IF(Table1[[#This Row],[Posting Date]]&lt;&gt;"",$D$5,"")</f>
        <v/>
      </c>
      <c r="AP826" s="46" t="str">
        <f>TRIM(Table1[[#This Row],[Departments-Prgrams]])</f>
        <v/>
      </c>
      <c r="AQ826" s="46" t="str">
        <f>TRIM(Table1[[#This Row],[Grant]])</f>
        <v/>
      </c>
      <c r="AR826" s="46" t="str">
        <f>TRIM(Table1[[#This Row],[Staff ID]])</f>
        <v/>
      </c>
      <c r="AS826" s="46" t="str">
        <f>IF(TRIM(Table1[[#This Row],[Budget Code]])=0,"",TRIM(Table1[[#This Row],[Budget Code]]))</f>
        <v/>
      </c>
      <c r="AT826" s="46" t="str">
        <f>IF(Table1[[#This Row],[Line Description]]&lt;&gt;"",Table1[[#This Row],[Line Description]],"")</f>
        <v/>
      </c>
      <c r="AU826" s="46" t="str">
        <f>IF(Table1[[#This Row],[Cur_Amount Debit]]&gt;0,ROUND(Table1[[#This Row],[Cur_Amount Debit]],2),"")</f>
        <v/>
      </c>
      <c r="AV826" s="46" t="str">
        <f>IF(Table1[[#This Row],[Cur_Amount Credit]]&gt;0,ROUND(Table1[[#This Row],[Cur_Amount Credit]],2),"")</f>
        <v/>
      </c>
      <c r="AW826" s="46" t="str">
        <f>LEFT(Table1[[#This Row],[Cur]],3)</f>
        <v/>
      </c>
      <c r="AX826" s="59"/>
      <c r="AY826" s="46"/>
      <c r="AZ826" s="46" t="str">
        <f>IF(Table1[[#This Row],[Cur]]&lt;&gt;"",IF(Table1[[#This Row],[Cur]]="USD","",ExchangeRate),"")</f>
        <v/>
      </c>
      <c r="BA826" s="46" t="str">
        <f>IF(Table1[[#This Row],[Grant]]&lt;&gt;"",VLOOKUP(Table1[[#This Row],[Grant]],Grants!B:D,3),"")</f>
        <v/>
      </c>
      <c r="BB826" s="46" t="str">
        <f>TRIM(Table1[[#This Row],[Vendor ID]])</f>
        <v/>
      </c>
      <c r="BC826">
        <f>IF(Table1[[#This Row],[Reference Number]]=Q825,BC825,BC825+1)</f>
        <v>2</v>
      </c>
    </row>
    <row r="827" spans="1:55" ht="11.25" hidden="1" customHeight="1">
      <c r="A827" s="1"/>
      <c r="B827" s="88" t="str">
        <f>IF(Table1[[#This Row],[Posting Date]]&lt;&gt;"",IF(Table1[[#This Row],[Reference Number]]=Q826,B826+1,1),"")</f>
        <v/>
      </c>
      <c r="C827" s="61"/>
      <c r="D827" s="61"/>
      <c r="E827" s="218"/>
      <c r="F827" s="143" t="str">
        <f>IFERROR(IF(VLOOKUP(Table1[[#This Row],[Budget Code Description]],Dimentions!$X$6:$AC$132,2,FALSE)="","",VLOOKUP(Table1[[#This Row],[Budget Code Description]],Dimentions!$X$6:$AC$132,2,FALSE)),"")</f>
        <v/>
      </c>
      <c r="G827" s="143" t="str">
        <f>IFERROR(VLOOKUP(Table1[[#This Row],[Budget Code Description]],Dimentions!$X$6:$AC$132,3,FALSE),"")</f>
        <v/>
      </c>
      <c r="H827" s="64" t="str">
        <f>IFERROR(VLOOKUP(Table1[[#This Row],[Account]],Dimentions!$S$6:$V$233,2,FALSE),"")</f>
        <v/>
      </c>
      <c r="I827" s="62">
        <f>_xlfn.NUMBERVALUE(LEFT(Table1[[#This Row],[Account]],1))</f>
        <v>0</v>
      </c>
      <c r="J827" s="62" t="str">
        <f>IFERROR(VLOOKUP(Table1[[#This Row],[Budget Code Description]],Table6[#All],7,FALSE),"")</f>
        <v/>
      </c>
      <c r="K827" s="143" t="str">
        <f>IFERROR(VLOOKUP(Table1[[#This Row],[Budget Code Description]],Table6[#All],8,FALSE),"")</f>
        <v/>
      </c>
      <c r="L827" s="63"/>
      <c r="M827" s="65" t="str">
        <f>IFERROR(VLOOKUP(Table1[[#This Row],[Staff ID]],Table2[],2,FALSE),"")</f>
        <v/>
      </c>
      <c r="N827" s="211" t="str">
        <f>IFERROR(IF(VLOOKUP(Table1[[#This Row],[Budget Code Description]],Dimentions!$X$6:$AC$97,4,FALSE)="","",VLOOKUP(Table1[[#This Row],[Budget Code Description]],Dimentions!$X$6:$AC$97,4,FALSE)),"")</f>
        <v/>
      </c>
      <c r="O827" s="65" t="str">
        <f>IFERROR(VLOOKUP(Table1[[#This Row],[Vendor ID]],Table549[],2,FALSE),"")</f>
        <v/>
      </c>
      <c r="P827" s="63"/>
      <c r="Q827" s="143" t="str">
        <f>IF(Table1[[#This Row],[Posting Date]]&lt;&gt;"",$D$9,"")</f>
        <v/>
      </c>
      <c r="R827" s="159" t="str">
        <f>IF(Table1[[#This Row],[Posting Date]]&lt;&gt;"",$D$10,"")</f>
        <v/>
      </c>
      <c r="S827" s="66"/>
      <c r="T827" s="63"/>
      <c r="U827" s="67"/>
      <c r="V827" s="67"/>
      <c r="W827" s="67" t="str">
        <f t="shared" si="13"/>
        <v/>
      </c>
      <c r="X827" s="161" t="str">
        <f>IF(E827="","",(IF(Table1[[#This Row],[Cur]]="USD",Table1[[#This Row],[Cur_Amount Debit]],Table1[[#This Row],[Cur_Amount Debit]]/Table1[[#This Row],[Exchange Rate]])))</f>
        <v/>
      </c>
      <c r="Y827" s="161" t="str">
        <f>IF(E827="","",(IF(Table1[[#This Row],[Cur]]="USD",Table1[[#This Row],[Cur_Amount Credit]],Table1[[#This Row],[Cur_Amount Credit]]/ExchangeRate)))</f>
        <v/>
      </c>
      <c r="Z827" s="203" t="str">
        <f>IF(E827="","",(Table1[[#This Row],[Debit USD]]-Table1[[#This Row],[Credit USD]]))</f>
        <v/>
      </c>
      <c r="AA827" s="122"/>
      <c r="AB827" s="1"/>
      <c r="AC827" s="15"/>
      <c r="AD827" s="15" t="str">
        <f>IF(AND(OR(Table1[[#This Row],[Account]]="15030",Table1[[#This Row],[Account]]="15035",Table1[[#This Row],[Account]]="20150"),Table1[[#This Row],[Vendor ID]]=""),1,"")</f>
        <v/>
      </c>
      <c r="AE827" s="15"/>
      <c r="AF827" s="15"/>
      <c r="AG827" s="15"/>
      <c r="AH827" s="46" t="str">
        <f>IF(Table1[[#This Row],[Posting Date]]&lt;&gt;"","GJ-"&amp;CountryID,"")</f>
        <v/>
      </c>
      <c r="AI827" s="59" t="str">
        <f>IF(Table1[[#This Row],[Posting Date]]&lt;&gt;"",Table1[[#This Row],[Posting Date]],"")</f>
        <v/>
      </c>
      <c r="AJ827" s="46"/>
      <c r="AK827" s="46" t="str">
        <f>IF(Table1[[#This Row],[Description]]&lt;&gt;"",Table1[[#This Row],[Description]],"")</f>
        <v/>
      </c>
      <c r="AL827" s="46" t="str">
        <f>IF(Table1[[#This Row],[Posting Date]]&lt;&gt;"",Table1[[#This Row],[Reference Number]],"")</f>
        <v/>
      </c>
      <c r="AM827" s="46" t="str">
        <f>TRIM(Table1[[#This Row],[Line '#]])</f>
        <v/>
      </c>
      <c r="AN827" s="46" t="str">
        <f>TRIM(Table1[[#This Row],[Account]])</f>
        <v/>
      </c>
      <c r="AO827" s="46" t="str">
        <f>IF(Table1[[#This Row],[Posting Date]]&lt;&gt;"",$D$5,"")</f>
        <v/>
      </c>
      <c r="AP827" s="46" t="str">
        <f>TRIM(Table1[[#This Row],[Departments-Prgrams]])</f>
        <v/>
      </c>
      <c r="AQ827" s="46" t="str">
        <f>TRIM(Table1[[#This Row],[Grant]])</f>
        <v/>
      </c>
      <c r="AR827" s="46" t="str">
        <f>TRIM(Table1[[#This Row],[Staff ID]])</f>
        <v/>
      </c>
      <c r="AS827" s="46" t="str">
        <f>IF(TRIM(Table1[[#This Row],[Budget Code]])=0,"",TRIM(Table1[[#This Row],[Budget Code]]))</f>
        <v/>
      </c>
      <c r="AT827" s="46" t="str">
        <f>IF(Table1[[#This Row],[Line Description]]&lt;&gt;"",Table1[[#This Row],[Line Description]],"")</f>
        <v/>
      </c>
      <c r="AU827" s="46" t="str">
        <f>IF(Table1[[#This Row],[Cur_Amount Debit]]&gt;0,ROUND(Table1[[#This Row],[Cur_Amount Debit]],2),"")</f>
        <v/>
      </c>
      <c r="AV827" s="46" t="str">
        <f>IF(Table1[[#This Row],[Cur_Amount Credit]]&gt;0,ROUND(Table1[[#This Row],[Cur_Amount Credit]],2),"")</f>
        <v/>
      </c>
      <c r="AW827" s="46" t="str">
        <f>LEFT(Table1[[#This Row],[Cur]],3)</f>
        <v/>
      </c>
      <c r="AX827" s="59"/>
      <c r="AY827" s="46"/>
      <c r="AZ827" s="46" t="str">
        <f>IF(Table1[[#This Row],[Cur]]&lt;&gt;"",IF(Table1[[#This Row],[Cur]]="USD","",ExchangeRate),"")</f>
        <v/>
      </c>
      <c r="BA827" s="46" t="str">
        <f>IF(Table1[[#This Row],[Grant]]&lt;&gt;"",VLOOKUP(Table1[[#This Row],[Grant]],Grants!B:D,3),"")</f>
        <v/>
      </c>
      <c r="BB827" s="46" t="str">
        <f>TRIM(Table1[[#This Row],[Vendor ID]])</f>
        <v/>
      </c>
      <c r="BC827">
        <f>IF(Table1[[#This Row],[Reference Number]]=Q826,BC826,BC826+1)</f>
        <v>2</v>
      </c>
    </row>
    <row r="828" spans="1:55" ht="11.25" hidden="1" customHeight="1">
      <c r="A828" s="1"/>
      <c r="B828" s="88" t="str">
        <f>IF(Table1[[#This Row],[Posting Date]]&lt;&gt;"",IF(Table1[[#This Row],[Reference Number]]=Q827,B827+1,1),"")</f>
        <v/>
      </c>
      <c r="C828" s="61"/>
      <c r="D828" s="61"/>
      <c r="E828" s="218"/>
      <c r="F828" s="143" t="str">
        <f>IFERROR(IF(VLOOKUP(Table1[[#This Row],[Budget Code Description]],Dimentions!$X$6:$AC$132,2,FALSE)="","",VLOOKUP(Table1[[#This Row],[Budget Code Description]],Dimentions!$X$6:$AC$132,2,FALSE)),"")</f>
        <v/>
      </c>
      <c r="G828" s="143" t="str">
        <f>IFERROR(VLOOKUP(Table1[[#This Row],[Budget Code Description]],Dimentions!$X$6:$AC$132,3,FALSE),"")</f>
        <v/>
      </c>
      <c r="H828" s="64" t="str">
        <f>IFERROR(VLOOKUP(Table1[[#This Row],[Account]],Dimentions!$S$6:$V$233,2,FALSE),"")</f>
        <v/>
      </c>
      <c r="I828" s="62">
        <f>_xlfn.NUMBERVALUE(LEFT(Table1[[#This Row],[Account]],1))</f>
        <v>0</v>
      </c>
      <c r="J828" s="62" t="str">
        <f>IFERROR(VLOOKUP(Table1[[#This Row],[Budget Code Description]],Table6[#All],7,FALSE),"")</f>
        <v/>
      </c>
      <c r="K828" s="143" t="str">
        <f>IFERROR(VLOOKUP(Table1[[#This Row],[Budget Code Description]],Table6[#All],8,FALSE),"")</f>
        <v/>
      </c>
      <c r="L828" s="63"/>
      <c r="M828" s="65" t="str">
        <f>IFERROR(VLOOKUP(Table1[[#This Row],[Staff ID]],Table2[],2,FALSE),"")</f>
        <v/>
      </c>
      <c r="N828" s="211" t="str">
        <f>IFERROR(IF(VLOOKUP(Table1[[#This Row],[Budget Code Description]],Dimentions!$X$6:$AC$97,4,FALSE)="","",VLOOKUP(Table1[[#This Row],[Budget Code Description]],Dimentions!$X$6:$AC$97,4,FALSE)),"")</f>
        <v/>
      </c>
      <c r="O828" s="65" t="str">
        <f>IFERROR(VLOOKUP(Table1[[#This Row],[Vendor ID]],Table549[],2,FALSE),"")</f>
        <v/>
      </c>
      <c r="P828" s="63"/>
      <c r="Q828" s="143" t="str">
        <f>IF(Table1[[#This Row],[Posting Date]]&lt;&gt;"",$D$9,"")</f>
        <v/>
      </c>
      <c r="R828" s="159" t="str">
        <f>IF(Table1[[#This Row],[Posting Date]]&lt;&gt;"",$D$10,"")</f>
        <v/>
      </c>
      <c r="S828" s="66"/>
      <c r="T828" s="63"/>
      <c r="U828" s="67"/>
      <c r="V828" s="67"/>
      <c r="W828" s="67" t="str">
        <f t="shared" si="13"/>
        <v/>
      </c>
      <c r="X828" s="161" t="str">
        <f>IF(E828="","",(IF(Table1[[#This Row],[Cur]]="USD",Table1[[#This Row],[Cur_Amount Debit]],Table1[[#This Row],[Cur_Amount Debit]]/Table1[[#This Row],[Exchange Rate]])))</f>
        <v/>
      </c>
      <c r="Y828" s="161" t="str">
        <f>IF(E828="","",(IF(Table1[[#This Row],[Cur]]="USD",Table1[[#This Row],[Cur_Amount Credit]],Table1[[#This Row],[Cur_Amount Credit]]/ExchangeRate)))</f>
        <v/>
      </c>
      <c r="Z828" s="203" t="str">
        <f>IF(E828="","",(Table1[[#This Row],[Debit USD]]-Table1[[#This Row],[Credit USD]]))</f>
        <v/>
      </c>
      <c r="AA828" s="122"/>
      <c r="AB828" s="1"/>
      <c r="AC828" s="15"/>
      <c r="AD828" s="15" t="str">
        <f>IF(AND(OR(Table1[[#This Row],[Account]]="15030",Table1[[#This Row],[Account]]="15035",Table1[[#This Row],[Account]]="20150"),Table1[[#This Row],[Vendor ID]]=""),1,"")</f>
        <v/>
      </c>
      <c r="AE828" s="15"/>
      <c r="AF828" s="15"/>
      <c r="AG828" s="15"/>
      <c r="AH828" s="46" t="str">
        <f>IF(Table1[[#This Row],[Posting Date]]&lt;&gt;"","GJ-"&amp;CountryID,"")</f>
        <v/>
      </c>
      <c r="AI828" s="59" t="str">
        <f>IF(Table1[[#This Row],[Posting Date]]&lt;&gt;"",Table1[[#This Row],[Posting Date]],"")</f>
        <v/>
      </c>
      <c r="AJ828" s="46"/>
      <c r="AK828" s="46" t="str">
        <f>IF(Table1[[#This Row],[Description]]&lt;&gt;"",Table1[[#This Row],[Description]],"")</f>
        <v/>
      </c>
      <c r="AL828" s="46" t="str">
        <f>IF(Table1[[#This Row],[Posting Date]]&lt;&gt;"",Table1[[#This Row],[Reference Number]],"")</f>
        <v/>
      </c>
      <c r="AM828" s="46" t="str">
        <f>TRIM(Table1[[#This Row],[Line '#]])</f>
        <v/>
      </c>
      <c r="AN828" s="46" t="str">
        <f>TRIM(Table1[[#This Row],[Account]])</f>
        <v/>
      </c>
      <c r="AO828" s="46" t="str">
        <f>IF(Table1[[#This Row],[Posting Date]]&lt;&gt;"",$D$5,"")</f>
        <v/>
      </c>
      <c r="AP828" s="46" t="str">
        <f>TRIM(Table1[[#This Row],[Departments-Prgrams]])</f>
        <v/>
      </c>
      <c r="AQ828" s="46" t="str">
        <f>TRIM(Table1[[#This Row],[Grant]])</f>
        <v/>
      </c>
      <c r="AR828" s="46" t="str">
        <f>TRIM(Table1[[#This Row],[Staff ID]])</f>
        <v/>
      </c>
      <c r="AS828" s="46" t="str">
        <f>IF(TRIM(Table1[[#This Row],[Budget Code]])=0,"",TRIM(Table1[[#This Row],[Budget Code]]))</f>
        <v/>
      </c>
      <c r="AT828" s="46" t="str">
        <f>IF(Table1[[#This Row],[Line Description]]&lt;&gt;"",Table1[[#This Row],[Line Description]],"")</f>
        <v/>
      </c>
      <c r="AU828" s="46" t="str">
        <f>IF(Table1[[#This Row],[Cur_Amount Debit]]&gt;0,ROUND(Table1[[#This Row],[Cur_Amount Debit]],2),"")</f>
        <v/>
      </c>
      <c r="AV828" s="46" t="str">
        <f>IF(Table1[[#This Row],[Cur_Amount Credit]]&gt;0,ROUND(Table1[[#This Row],[Cur_Amount Credit]],2),"")</f>
        <v/>
      </c>
      <c r="AW828" s="46" t="str">
        <f>LEFT(Table1[[#This Row],[Cur]],3)</f>
        <v/>
      </c>
      <c r="AX828" s="59"/>
      <c r="AY828" s="46"/>
      <c r="AZ828" s="46" t="str">
        <f>IF(Table1[[#This Row],[Cur]]&lt;&gt;"",IF(Table1[[#This Row],[Cur]]="USD","",ExchangeRate),"")</f>
        <v/>
      </c>
      <c r="BA828" s="46" t="str">
        <f>IF(Table1[[#This Row],[Grant]]&lt;&gt;"",VLOOKUP(Table1[[#This Row],[Grant]],Grants!B:D,3),"")</f>
        <v/>
      </c>
      <c r="BB828" s="46" t="str">
        <f>TRIM(Table1[[#This Row],[Vendor ID]])</f>
        <v/>
      </c>
      <c r="BC828">
        <f>IF(Table1[[#This Row],[Reference Number]]=Q827,BC827,BC827+1)</f>
        <v>2</v>
      </c>
    </row>
    <row r="829" spans="1:55" ht="11.25" hidden="1" customHeight="1">
      <c r="A829" s="1"/>
      <c r="B829" s="88" t="str">
        <f>IF(Table1[[#This Row],[Posting Date]]&lt;&gt;"",IF(Table1[[#This Row],[Reference Number]]=Q828,B828+1,1),"")</f>
        <v/>
      </c>
      <c r="C829" s="61"/>
      <c r="D829" s="61"/>
      <c r="E829" s="218"/>
      <c r="F829" s="143" t="str">
        <f>IFERROR(IF(VLOOKUP(Table1[[#This Row],[Budget Code Description]],Dimentions!$X$6:$AC$132,2,FALSE)="","",VLOOKUP(Table1[[#This Row],[Budget Code Description]],Dimentions!$X$6:$AC$132,2,FALSE)),"")</f>
        <v/>
      </c>
      <c r="G829" s="143" t="str">
        <f>IFERROR(VLOOKUP(Table1[[#This Row],[Budget Code Description]],Dimentions!$X$6:$AC$132,3,FALSE),"")</f>
        <v/>
      </c>
      <c r="H829" s="64" t="str">
        <f>IFERROR(VLOOKUP(Table1[[#This Row],[Account]],Dimentions!$S$6:$V$233,2,FALSE),"")</f>
        <v/>
      </c>
      <c r="I829" s="62">
        <f>_xlfn.NUMBERVALUE(LEFT(Table1[[#This Row],[Account]],1))</f>
        <v>0</v>
      </c>
      <c r="J829" s="62" t="str">
        <f>IFERROR(VLOOKUP(Table1[[#This Row],[Budget Code Description]],Table6[#All],7,FALSE),"")</f>
        <v/>
      </c>
      <c r="K829" s="143" t="str">
        <f>IFERROR(VLOOKUP(Table1[[#This Row],[Budget Code Description]],Table6[#All],8,FALSE),"")</f>
        <v/>
      </c>
      <c r="L829" s="63"/>
      <c r="M829" s="65" t="str">
        <f>IFERROR(VLOOKUP(Table1[[#This Row],[Staff ID]],Table2[],2,FALSE),"")</f>
        <v/>
      </c>
      <c r="N829" s="211" t="str">
        <f>IFERROR(IF(VLOOKUP(Table1[[#This Row],[Budget Code Description]],Dimentions!$X$6:$AC$97,4,FALSE)="","",VLOOKUP(Table1[[#This Row],[Budget Code Description]],Dimentions!$X$6:$AC$97,4,FALSE)),"")</f>
        <v/>
      </c>
      <c r="O829" s="65" t="str">
        <f>IFERROR(VLOOKUP(Table1[[#This Row],[Vendor ID]],Table549[],2,FALSE),"")</f>
        <v/>
      </c>
      <c r="P829" s="63"/>
      <c r="Q829" s="143" t="str">
        <f>IF(Table1[[#This Row],[Posting Date]]&lt;&gt;"",$D$9,"")</f>
        <v/>
      </c>
      <c r="R829" s="159" t="str">
        <f>IF(Table1[[#This Row],[Posting Date]]&lt;&gt;"",$D$10,"")</f>
        <v/>
      </c>
      <c r="S829" s="66"/>
      <c r="T829" s="63"/>
      <c r="U829" s="67"/>
      <c r="V829" s="67"/>
      <c r="W829" s="67" t="str">
        <f t="shared" si="13"/>
        <v/>
      </c>
      <c r="X829" s="161" t="str">
        <f>IF(E829="","",(IF(Table1[[#This Row],[Cur]]="USD",Table1[[#This Row],[Cur_Amount Debit]],Table1[[#This Row],[Cur_Amount Debit]]/Table1[[#This Row],[Exchange Rate]])))</f>
        <v/>
      </c>
      <c r="Y829" s="161" t="str">
        <f>IF(E829="","",(IF(Table1[[#This Row],[Cur]]="USD",Table1[[#This Row],[Cur_Amount Credit]],Table1[[#This Row],[Cur_Amount Credit]]/ExchangeRate)))</f>
        <v/>
      </c>
      <c r="Z829" s="203" t="str">
        <f>IF(E829="","",(Table1[[#This Row],[Debit USD]]-Table1[[#This Row],[Credit USD]]))</f>
        <v/>
      </c>
      <c r="AA829" s="122"/>
      <c r="AB829" s="1"/>
      <c r="AC829" s="15"/>
      <c r="AD829" s="15" t="str">
        <f>IF(AND(OR(Table1[[#This Row],[Account]]="15030",Table1[[#This Row],[Account]]="15035",Table1[[#This Row],[Account]]="20150"),Table1[[#This Row],[Vendor ID]]=""),1,"")</f>
        <v/>
      </c>
      <c r="AE829" s="15"/>
      <c r="AF829" s="15"/>
      <c r="AG829" s="15"/>
      <c r="AH829" s="46" t="str">
        <f>IF(Table1[[#This Row],[Posting Date]]&lt;&gt;"","GJ-"&amp;CountryID,"")</f>
        <v/>
      </c>
      <c r="AI829" s="59" t="str">
        <f>IF(Table1[[#This Row],[Posting Date]]&lt;&gt;"",Table1[[#This Row],[Posting Date]],"")</f>
        <v/>
      </c>
      <c r="AJ829" s="46"/>
      <c r="AK829" s="46" t="str">
        <f>IF(Table1[[#This Row],[Description]]&lt;&gt;"",Table1[[#This Row],[Description]],"")</f>
        <v/>
      </c>
      <c r="AL829" s="46" t="str">
        <f>IF(Table1[[#This Row],[Posting Date]]&lt;&gt;"",Table1[[#This Row],[Reference Number]],"")</f>
        <v/>
      </c>
      <c r="AM829" s="46" t="str">
        <f>TRIM(Table1[[#This Row],[Line '#]])</f>
        <v/>
      </c>
      <c r="AN829" s="46" t="str">
        <f>TRIM(Table1[[#This Row],[Account]])</f>
        <v/>
      </c>
      <c r="AO829" s="46" t="str">
        <f>IF(Table1[[#This Row],[Posting Date]]&lt;&gt;"",$D$5,"")</f>
        <v/>
      </c>
      <c r="AP829" s="46" t="str">
        <f>TRIM(Table1[[#This Row],[Departments-Prgrams]])</f>
        <v/>
      </c>
      <c r="AQ829" s="46" t="str">
        <f>TRIM(Table1[[#This Row],[Grant]])</f>
        <v/>
      </c>
      <c r="AR829" s="46" t="str">
        <f>TRIM(Table1[[#This Row],[Staff ID]])</f>
        <v/>
      </c>
      <c r="AS829" s="46" t="str">
        <f>IF(TRIM(Table1[[#This Row],[Budget Code]])=0,"",TRIM(Table1[[#This Row],[Budget Code]]))</f>
        <v/>
      </c>
      <c r="AT829" s="46" t="str">
        <f>IF(Table1[[#This Row],[Line Description]]&lt;&gt;"",Table1[[#This Row],[Line Description]],"")</f>
        <v/>
      </c>
      <c r="AU829" s="46" t="str">
        <f>IF(Table1[[#This Row],[Cur_Amount Debit]]&gt;0,ROUND(Table1[[#This Row],[Cur_Amount Debit]],2),"")</f>
        <v/>
      </c>
      <c r="AV829" s="46" t="str">
        <f>IF(Table1[[#This Row],[Cur_Amount Credit]]&gt;0,ROUND(Table1[[#This Row],[Cur_Amount Credit]],2),"")</f>
        <v/>
      </c>
      <c r="AW829" s="46" t="str">
        <f>LEFT(Table1[[#This Row],[Cur]],3)</f>
        <v/>
      </c>
      <c r="AX829" s="59"/>
      <c r="AY829" s="46"/>
      <c r="AZ829" s="46" t="str">
        <f>IF(Table1[[#This Row],[Cur]]&lt;&gt;"",IF(Table1[[#This Row],[Cur]]="USD","",ExchangeRate),"")</f>
        <v/>
      </c>
      <c r="BA829" s="46" t="str">
        <f>IF(Table1[[#This Row],[Grant]]&lt;&gt;"",VLOOKUP(Table1[[#This Row],[Grant]],Grants!B:D,3),"")</f>
        <v/>
      </c>
      <c r="BB829" s="46" t="str">
        <f>TRIM(Table1[[#This Row],[Vendor ID]])</f>
        <v/>
      </c>
      <c r="BC829">
        <f>IF(Table1[[#This Row],[Reference Number]]=Q828,BC828,BC828+1)</f>
        <v>2</v>
      </c>
    </row>
    <row r="830" spans="1:55" ht="11.25" hidden="1" customHeight="1">
      <c r="A830" s="1"/>
      <c r="B830" s="88" t="str">
        <f>IF(Table1[[#This Row],[Posting Date]]&lt;&gt;"",IF(Table1[[#This Row],[Reference Number]]=Q829,B829+1,1),"")</f>
        <v/>
      </c>
      <c r="C830" s="61"/>
      <c r="D830" s="61"/>
      <c r="E830" s="218"/>
      <c r="F830" s="143" t="str">
        <f>IFERROR(IF(VLOOKUP(Table1[[#This Row],[Budget Code Description]],Dimentions!$X$6:$AC$132,2,FALSE)="","",VLOOKUP(Table1[[#This Row],[Budget Code Description]],Dimentions!$X$6:$AC$132,2,FALSE)),"")</f>
        <v/>
      </c>
      <c r="G830" s="143" t="str">
        <f>IFERROR(VLOOKUP(Table1[[#This Row],[Budget Code Description]],Dimentions!$X$6:$AC$132,3,FALSE),"")</f>
        <v/>
      </c>
      <c r="H830" s="64" t="str">
        <f>IFERROR(VLOOKUP(Table1[[#This Row],[Account]],Dimentions!$S$6:$V$233,2,FALSE),"")</f>
        <v/>
      </c>
      <c r="I830" s="62">
        <f>_xlfn.NUMBERVALUE(LEFT(Table1[[#This Row],[Account]],1))</f>
        <v>0</v>
      </c>
      <c r="J830" s="62" t="str">
        <f>IFERROR(VLOOKUP(Table1[[#This Row],[Budget Code Description]],Table6[#All],7,FALSE),"")</f>
        <v/>
      </c>
      <c r="K830" s="143" t="str">
        <f>IFERROR(VLOOKUP(Table1[[#This Row],[Budget Code Description]],Table6[#All],8,FALSE),"")</f>
        <v/>
      </c>
      <c r="L830" s="63"/>
      <c r="M830" s="65" t="str">
        <f>IFERROR(VLOOKUP(Table1[[#This Row],[Staff ID]],Table2[],2,FALSE),"")</f>
        <v/>
      </c>
      <c r="N830" s="211" t="str">
        <f>IFERROR(IF(VLOOKUP(Table1[[#This Row],[Budget Code Description]],Dimentions!$X$6:$AC$97,4,FALSE)="","",VLOOKUP(Table1[[#This Row],[Budget Code Description]],Dimentions!$X$6:$AC$97,4,FALSE)),"")</f>
        <v/>
      </c>
      <c r="O830" s="65" t="str">
        <f>IFERROR(VLOOKUP(Table1[[#This Row],[Vendor ID]],Table549[],2,FALSE),"")</f>
        <v/>
      </c>
      <c r="P830" s="63"/>
      <c r="Q830" s="143" t="str">
        <f>IF(Table1[[#This Row],[Posting Date]]&lt;&gt;"",$D$9,"")</f>
        <v/>
      </c>
      <c r="R830" s="159" t="str">
        <f>IF(Table1[[#This Row],[Posting Date]]&lt;&gt;"",$D$10,"")</f>
        <v/>
      </c>
      <c r="S830" s="66"/>
      <c r="T830" s="63"/>
      <c r="U830" s="67"/>
      <c r="V830" s="67"/>
      <c r="W830" s="67" t="str">
        <f t="shared" si="13"/>
        <v/>
      </c>
      <c r="X830" s="161" t="str">
        <f>IF(E830="","",(IF(Table1[[#This Row],[Cur]]="USD",Table1[[#This Row],[Cur_Amount Debit]],Table1[[#This Row],[Cur_Amount Debit]]/Table1[[#This Row],[Exchange Rate]])))</f>
        <v/>
      </c>
      <c r="Y830" s="161" t="str">
        <f>IF(E830="","",(IF(Table1[[#This Row],[Cur]]="USD",Table1[[#This Row],[Cur_Amount Credit]],Table1[[#This Row],[Cur_Amount Credit]]/ExchangeRate)))</f>
        <v/>
      </c>
      <c r="Z830" s="203" t="str">
        <f>IF(E830="","",(Table1[[#This Row],[Debit USD]]-Table1[[#This Row],[Credit USD]]))</f>
        <v/>
      </c>
      <c r="AA830" s="122"/>
      <c r="AB830" s="1"/>
      <c r="AC830" s="15"/>
      <c r="AD830" s="15" t="str">
        <f>IF(AND(OR(Table1[[#This Row],[Account]]="15030",Table1[[#This Row],[Account]]="15035",Table1[[#This Row],[Account]]="20150"),Table1[[#This Row],[Vendor ID]]=""),1,"")</f>
        <v/>
      </c>
      <c r="AE830" s="15"/>
      <c r="AF830" s="15"/>
      <c r="AG830" s="15"/>
      <c r="AH830" s="46" t="str">
        <f>IF(Table1[[#This Row],[Posting Date]]&lt;&gt;"","GJ-"&amp;CountryID,"")</f>
        <v/>
      </c>
      <c r="AI830" s="59" t="str">
        <f>IF(Table1[[#This Row],[Posting Date]]&lt;&gt;"",Table1[[#This Row],[Posting Date]],"")</f>
        <v/>
      </c>
      <c r="AJ830" s="46"/>
      <c r="AK830" s="46" t="str">
        <f>IF(Table1[[#This Row],[Description]]&lt;&gt;"",Table1[[#This Row],[Description]],"")</f>
        <v/>
      </c>
      <c r="AL830" s="46" t="str">
        <f>IF(Table1[[#This Row],[Posting Date]]&lt;&gt;"",Table1[[#This Row],[Reference Number]],"")</f>
        <v/>
      </c>
      <c r="AM830" s="46" t="str">
        <f>TRIM(Table1[[#This Row],[Line '#]])</f>
        <v/>
      </c>
      <c r="AN830" s="46" t="str">
        <f>TRIM(Table1[[#This Row],[Account]])</f>
        <v/>
      </c>
      <c r="AO830" s="46" t="str">
        <f>IF(Table1[[#This Row],[Posting Date]]&lt;&gt;"",$D$5,"")</f>
        <v/>
      </c>
      <c r="AP830" s="46" t="str">
        <f>TRIM(Table1[[#This Row],[Departments-Prgrams]])</f>
        <v/>
      </c>
      <c r="AQ830" s="46" t="str">
        <f>TRIM(Table1[[#This Row],[Grant]])</f>
        <v/>
      </c>
      <c r="AR830" s="46" t="str">
        <f>TRIM(Table1[[#This Row],[Staff ID]])</f>
        <v/>
      </c>
      <c r="AS830" s="46" t="str">
        <f>IF(TRIM(Table1[[#This Row],[Budget Code]])=0,"",TRIM(Table1[[#This Row],[Budget Code]]))</f>
        <v/>
      </c>
      <c r="AT830" s="46" t="str">
        <f>IF(Table1[[#This Row],[Line Description]]&lt;&gt;"",Table1[[#This Row],[Line Description]],"")</f>
        <v/>
      </c>
      <c r="AU830" s="46" t="str">
        <f>IF(Table1[[#This Row],[Cur_Amount Debit]]&gt;0,ROUND(Table1[[#This Row],[Cur_Amount Debit]],2),"")</f>
        <v/>
      </c>
      <c r="AV830" s="46" t="str">
        <f>IF(Table1[[#This Row],[Cur_Amount Credit]]&gt;0,ROUND(Table1[[#This Row],[Cur_Amount Credit]],2),"")</f>
        <v/>
      </c>
      <c r="AW830" s="46" t="str">
        <f>LEFT(Table1[[#This Row],[Cur]],3)</f>
        <v/>
      </c>
      <c r="AX830" s="59"/>
      <c r="AY830" s="46"/>
      <c r="AZ830" s="46" t="str">
        <f>IF(Table1[[#This Row],[Cur]]&lt;&gt;"",IF(Table1[[#This Row],[Cur]]="USD","",ExchangeRate),"")</f>
        <v/>
      </c>
      <c r="BA830" s="46" t="str">
        <f>IF(Table1[[#This Row],[Grant]]&lt;&gt;"",VLOOKUP(Table1[[#This Row],[Grant]],Grants!B:D,3),"")</f>
        <v/>
      </c>
      <c r="BB830" s="46" t="str">
        <f>TRIM(Table1[[#This Row],[Vendor ID]])</f>
        <v/>
      </c>
      <c r="BC830">
        <f>IF(Table1[[#This Row],[Reference Number]]=Q829,BC829,BC829+1)</f>
        <v>2</v>
      </c>
    </row>
    <row r="831" spans="1:55" ht="11.25" hidden="1" customHeight="1">
      <c r="A831" s="1"/>
      <c r="B831" s="88" t="str">
        <f>IF(Table1[[#This Row],[Posting Date]]&lt;&gt;"",IF(Table1[[#This Row],[Reference Number]]=Q830,B830+1,1),"")</f>
        <v/>
      </c>
      <c r="C831" s="61"/>
      <c r="D831" s="61"/>
      <c r="E831" s="218"/>
      <c r="F831" s="143" t="str">
        <f>IFERROR(IF(VLOOKUP(Table1[[#This Row],[Budget Code Description]],Dimentions!$X$6:$AC$132,2,FALSE)="","",VLOOKUP(Table1[[#This Row],[Budget Code Description]],Dimentions!$X$6:$AC$132,2,FALSE)),"")</f>
        <v/>
      </c>
      <c r="G831" s="143" t="str">
        <f>IFERROR(VLOOKUP(Table1[[#This Row],[Budget Code Description]],Dimentions!$X$6:$AC$132,3,FALSE),"")</f>
        <v/>
      </c>
      <c r="H831" s="64" t="str">
        <f>IFERROR(VLOOKUP(Table1[[#This Row],[Account]],Dimentions!$S$6:$V$233,2,FALSE),"")</f>
        <v/>
      </c>
      <c r="I831" s="62">
        <f>_xlfn.NUMBERVALUE(LEFT(Table1[[#This Row],[Account]],1))</f>
        <v>0</v>
      </c>
      <c r="J831" s="62" t="str">
        <f>IFERROR(VLOOKUP(Table1[[#This Row],[Budget Code Description]],Table6[#All],7,FALSE),"")</f>
        <v/>
      </c>
      <c r="K831" s="143" t="str">
        <f>IFERROR(VLOOKUP(Table1[[#This Row],[Budget Code Description]],Table6[#All],8,FALSE),"")</f>
        <v/>
      </c>
      <c r="L831" s="63"/>
      <c r="M831" s="65" t="str">
        <f>IFERROR(VLOOKUP(Table1[[#This Row],[Staff ID]],Table2[],2,FALSE),"")</f>
        <v/>
      </c>
      <c r="N831" s="211" t="str">
        <f>IFERROR(IF(VLOOKUP(Table1[[#This Row],[Budget Code Description]],Dimentions!$X$6:$AC$97,4,FALSE)="","",VLOOKUP(Table1[[#This Row],[Budget Code Description]],Dimentions!$X$6:$AC$97,4,FALSE)),"")</f>
        <v/>
      </c>
      <c r="O831" s="65" t="str">
        <f>IFERROR(VLOOKUP(Table1[[#This Row],[Vendor ID]],Table549[],2,FALSE),"")</f>
        <v/>
      </c>
      <c r="P831" s="63"/>
      <c r="Q831" s="143" t="str">
        <f>IF(Table1[[#This Row],[Posting Date]]&lt;&gt;"",$D$9,"")</f>
        <v/>
      </c>
      <c r="R831" s="159" t="str">
        <f>IF(Table1[[#This Row],[Posting Date]]&lt;&gt;"",$D$10,"")</f>
        <v/>
      </c>
      <c r="S831" s="66"/>
      <c r="T831" s="63"/>
      <c r="U831" s="67"/>
      <c r="V831" s="67"/>
      <c r="W831" s="67" t="str">
        <f t="shared" si="13"/>
        <v/>
      </c>
      <c r="X831" s="161" t="str">
        <f>IF(E831="","",(IF(Table1[[#This Row],[Cur]]="USD",Table1[[#This Row],[Cur_Amount Debit]],Table1[[#This Row],[Cur_Amount Debit]]/Table1[[#This Row],[Exchange Rate]])))</f>
        <v/>
      </c>
      <c r="Y831" s="161" t="str">
        <f>IF(E831="","",(IF(Table1[[#This Row],[Cur]]="USD",Table1[[#This Row],[Cur_Amount Credit]],Table1[[#This Row],[Cur_Amount Credit]]/ExchangeRate)))</f>
        <v/>
      </c>
      <c r="Z831" s="203" t="str">
        <f>IF(E831="","",(Table1[[#This Row],[Debit USD]]-Table1[[#This Row],[Credit USD]]))</f>
        <v/>
      </c>
      <c r="AA831" s="122"/>
      <c r="AB831" s="1"/>
      <c r="AC831" s="15"/>
      <c r="AD831" s="15" t="str">
        <f>IF(AND(OR(Table1[[#This Row],[Account]]="15030",Table1[[#This Row],[Account]]="15035",Table1[[#This Row],[Account]]="20150"),Table1[[#This Row],[Vendor ID]]=""),1,"")</f>
        <v/>
      </c>
      <c r="AE831" s="15"/>
      <c r="AF831" s="15"/>
      <c r="AG831" s="15"/>
      <c r="AH831" s="46" t="str">
        <f>IF(Table1[[#This Row],[Posting Date]]&lt;&gt;"","GJ-"&amp;CountryID,"")</f>
        <v/>
      </c>
      <c r="AI831" s="59" t="str">
        <f>IF(Table1[[#This Row],[Posting Date]]&lt;&gt;"",Table1[[#This Row],[Posting Date]],"")</f>
        <v/>
      </c>
      <c r="AJ831" s="46"/>
      <c r="AK831" s="46" t="str">
        <f>IF(Table1[[#This Row],[Description]]&lt;&gt;"",Table1[[#This Row],[Description]],"")</f>
        <v/>
      </c>
      <c r="AL831" s="46" t="str">
        <f>IF(Table1[[#This Row],[Posting Date]]&lt;&gt;"",Table1[[#This Row],[Reference Number]],"")</f>
        <v/>
      </c>
      <c r="AM831" s="46" t="str">
        <f>TRIM(Table1[[#This Row],[Line '#]])</f>
        <v/>
      </c>
      <c r="AN831" s="46" t="str">
        <f>TRIM(Table1[[#This Row],[Account]])</f>
        <v/>
      </c>
      <c r="AO831" s="46" t="str">
        <f>IF(Table1[[#This Row],[Posting Date]]&lt;&gt;"",$D$5,"")</f>
        <v/>
      </c>
      <c r="AP831" s="46" t="str">
        <f>TRIM(Table1[[#This Row],[Departments-Prgrams]])</f>
        <v/>
      </c>
      <c r="AQ831" s="46" t="str">
        <f>TRIM(Table1[[#This Row],[Grant]])</f>
        <v/>
      </c>
      <c r="AR831" s="46" t="str">
        <f>TRIM(Table1[[#This Row],[Staff ID]])</f>
        <v/>
      </c>
      <c r="AS831" s="46" t="str">
        <f>IF(TRIM(Table1[[#This Row],[Budget Code]])=0,"",TRIM(Table1[[#This Row],[Budget Code]]))</f>
        <v/>
      </c>
      <c r="AT831" s="46" t="str">
        <f>IF(Table1[[#This Row],[Line Description]]&lt;&gt;"",Table1[[#This Row],[Line Description]],"")</f>
        <v/>
      </c>
      <c r="AU831" s="46" t="str">
        <f>IF(Table1[[#This Row],[Cur_Amount Debit]]&gt;0,ROUND(Table1[[#This Row],[Cur_Amount Debit]],2),"")</f>
        <v/>
      </c>
      <c r="AV831" s="46" t="str">
        <f>IF(Table1[[#This Row],[Cur_Amount Credit]]&gt;0,ROUND(Table1[[#This Row],[Cur_Amount Credit]],2),"")</f>
        <v/>
      </c>
      <c r="AW831" s="46" t="str">
        <f>LEFT(Table1[[#This Row],[Cur]],3)</f>
        <v/>
      </c>
      <c r="AX831" s="59"/>
      <c r="AY831" s="46"/>
      <c r="AZ831" s="46" t="str">
        <f>IF(Table1[[#This Row],[Cur]]&lt;&gt;"",IF(Table1[[#This Row],[Cur]]="USD","",ExchangeRate),"")</f>
        <v/>
      </c>
      <c r="BA831" s="46" t="str">
        <f>IF(Table1[[#This Row],[Grant]]&lt;&gt;"",VLOOKUP(Table1[[#This Row],[Grant]],Grants!B:D,3),"")</f>
        <v/>
      </c>
      <c r="BB831" s="46" t="str">
        <f>TRIM(Table1[[#This Row],[Vendor ID]])</f>
        <v/>
      </c>
      <c r="BC831">
        <f>IF(Table1[[#This Row],[Reference Number]]=Q830,BC830,BC830+1)</f>
        <v>2</v>
      </c>
    </row>
    <row r="832" spans="1:55" ht="11.25" hidden="1" customHeight="1">
      <c r="A832" s="1"/>
      <c r="B832" s="88" t="str">
        <f>IF(Table1[[#This Row],[Posting Date]]&lt;&gt;"",IF(Table1[[#This Row],[Reference Number]]=Q831,B831+1,1),"")</f>
        <v/>
      </c>
      <c r="C832" s="61"/>
      <c r="D832" s="61"/>
      <c r="E832" s="218"/>
      <c r="F832" s="143" t="str">
        <f>IFERROR(IF(VLOOKUP(Table1[[#This Row],[Budget Code Description]],Dimentions!$X$6:$AC$132,2,FALSE)="","",VLOOKUP(Table1[[#This Row],[Budget Code Description]],Dimentions!$X$6:$AC$132,2,FALSE)),"")</f>
        <v/>
      </c>
      <c r="G832" s="143" t="str">
        <f>IFERROR(VLOOKUP(Table1[[#This Row],[Budget Code Description]],Dimentions!$X$6:$AC$132,3,FALSE),"")</f>
        <v/>
      </c>
      <c r="H832" s="64" t="str">
        <f>IFERROR(VLOOKUP(Table1[[#This Row],[Account]],Dimentions!$S$6:$V$233,2,FALSE),"")</f>
        <v/>
      </c>
      <c r="I832" s="62">
        <f>_xlfn.NUMBERVALUE(LEFT(Table1[[#This Row],[Account]],1))</f>
        <v>0</v>
      </c>
      <c r="J832" s="62" t="str">
        <f>IFERROR(VLOOKUP(Table1[[#This Row],[Budget Code Description]],Table6[#All],7,FALSE),"")</f>
        <v/>
      </c>
      <c r="K832" s="143" t="str">
        <f>IFERROR(VLOOKUP(Table1[[#This Row],[Budget Code Description]],Table6[#All],8,FALSE),"")</f>
        <v/>
      </c>
      <c r="L832" s="63"/>
      <c r="M832" s="65" t="str">
        <f>IFERROR(VLOOKUP(Table1[[#This Row],[Staff ID]],Table2[],2,FALSE),"")</f>
        <v/>
      </c>
      <c r="N832" s="211" t="str">
        <f>IFERROR(IF(VLOOKUP(Table1[[#This Row],[Budget Code Description]],Dimentions!$X$6:$AC$97,4,FALSE)="","",VLOOKUP(Table1[[#This Row],[Budget Code Description]],Dimentions!$X$6:$AC$97,4,FALSE)),"")</f>
        <v/>
      </c>
      <c r="O832" s="65" t="str">
        <f>IFERROR(VLOOKUP(Table1[[#This Row],[Vendor ID]],Table549[],2,FALSE),"")</f>
        <v/>
      </c>
      <c r="P832" s="63"/>
      <c r="Q832" s="143" t="str">
        <f>IF(Table1[[#This Row],[Posting Date]]&lt;&gt;"",$D$9,"")</f>
        <v/>
      </c>
      <c r="R832" s="159" t="str">
        <f>IF(Table1[[#This Row],[Posting Date]]&lt;&gt;"",$D$10,"")</f>
        <v/>
      </c>
      <c r="S832" s="66"/>
      <c r="T832" s="63"/>
      <c r="U832" s="67"/>
      <c r="V832" s="67"/>
      <c r="W832" s="67" t="str">
        <f t="shared" si="13"/>
        <v/>
      </c>
      <c r="X832" s="161" t="str">
        <f>IF(E832="","",(IF(Table1[[#This Row],[Cur]]="USD",Table1[[#This Row],[Cur_Amount Debit]],Table1[[#This Row],[Cur_Amount Debit]]/Table1[[#This Row],[Exchange Rate]])))</f>
        <v/>
      </c>
      <c r="Y832" s="161" t="str">
        <f>IF(E832="","",(IF(Table1[[#This Row],[Cur]]="USD",Table1[[#This Row],[Cur_Amount Credit]],Table1[[#This Row],[Cur_Amount Credit]]/ExchangeRate)))</f>
        <v/>
      </c>
      <c r="Z832" s="203" t="str">
        <f>IF(E832="","",(Table1[[#This Row],[Debit USD]]-Table1[[#This Row],[Credit USD]]))</f>
        <v/>
      </c>
      <c r="AA832" s="122"/>
      <c r="AB832" s="1"/>
      <c r="AC832" s="15"/>
      <c r="AD832" s="15" t="str">
        <f>IF(AND(OR(Table1[[#This Row],[Account]]="15030",Table1[[#This Row],[Account]]="15035",Table1[[#This Row],[Account]]="20150"),Table1[[#This Row],[Vendor ID]]=""),1,"")</f>
        <v/>
      </c>
      <c r="AE832" s="15"/>
      <c r="AF832" s="15"/>
      <c r="AG832" s="15"/>
      <c r="AH832" s="46" t="str">
        <f>IF(Table1[[#This Row],[Posting Date]]&lt;&gt;"","GJ-"&amp;CountryID,"")</f>
        <v/>
      </c>
      <c r="AI832" s="59" t="str">
        <f>IF(Table1[[#This Row],[Posting Date]]&lt;&gt;"",Table1[[#This Row],[Posting Date]],"")</f>
        <v/>
      </c>
      <c r="AJ832" s="46"/>
      <c r="AK832" s="46" t="str">
        <f>IF(Table1[[#This Row],[Description]]&lt;&gt;"",Table1[[#This Row],[Description]],"")</f>
        <v/>
      </c>
      <c r="AL832" s="46" t="str">
        <f>IF(Table1[[#This Row],[Posting Date]]&lt;&gt;"",Table1[[#This Row],[Reference Number]],"")</f>
        <v/>
      </c>
      <c r="AM832" s="46" t="str">
        <f>TRIM(Table1[[#This Row],[Line '#]])</f>
        <v/>
      </c>
      <c r="AN832" s="46" t="str">
        <f>TRIM(Table1[[#This Row],[Account]])</f>
        <v/>
      </c>
      <c r="AO832" s="46" t="str">
        <f>IF(Table1[[#This Row],[Posting Date]]&lt;&gt;"",$D$5,"")</f>
        <v/>
      </c>
      <c r="AP832" s="46" t="str">
        <f>TRIM(Table1[[#This Row],[Departments-Prgrams]])</f>
        <v/>
      </c>
      <c r="AQ832" s="46" t="str">
        <f>TRIM(Table1[[#This Row],[Grant]])</f>
        <v/>
      </c>
      <c r="AR832" s="46" t="str">
        <f>TRIM(Table1[[#This Row],[Staff ID]])</f>
        <v/>
      </c>
      <c r="AS832" s="46" t="str">
        <f>IF(TRIM(Table1[[#This Row],[Budget Code]])=0,"",TRIM(Table1[[#This Row],[Budget Code]]))</f>
        <v/>
      </c>
      <c r="AT832" s="46" t="str">
        <f>IF(Table1[[#This Row],[Line Description]]&lt;&gt;"",Table1[[#This Row],[Line Description]],"")</f>
        <v/>
      </c>
      <c r="AU832" s="46" t="str">
        <f>IF(Table1[[#This Row],[Cur_Amount Debit]]&gt;0,ROUND(Table1[[#This Row],[Cur_Amount Debit]],2),"")</f>
        <v/>
      </c>
      <c r="AV832" s="46" t="str">
        <f>IF(Table1[[#This Row],[Cur_Amount Credit]]&gt;0,ROUND(Table1[[#This Row],[Cur_Amount Credit]],2),"")</f>
        <v/>
      </c>
      <c r="AW832" s="46" t="str">
        <f>LEFT(Table1[[#This Row],[Cur]],3)</f>
        <v/>
      </c>
      <c r="AX832" s="59"/>
      <c r="AY832" s="46"/>
      <c r="AZ832" s="46" t="str">
        <f>IF(Table1[[#This Row],[Cur]]&lt;&gt;"",IF(Table1[[#This Row],[Cur]]="USD","",ExchangeRate),"")</f>
        <v/>
      </c>
      <c r="BA832" s="46" t="str">
        <f>IF(Table1[[#This Row],[Grant]]&lt;&gt;"",VLOOKUP(Table1[[#This Row],[Grant]],Grants!B:D,3),"")</f>
        <v/>
      </c>
      <c r="BB832" s="46" t="str">
        <f>TRIM(Table1[[#This Row],[Vendor ID]])</f>
        <v/>
      </c>
      <c r="BC832">
        <f>IF(Table1[[#This Row],[Reference Number]]=Q831,BC831,BC831+1)</f>
        <v>2</v>
      </c>
    </row>
    <row r="833" spans="1:55" ht="11.25" hidden="1" customHeight="1">
      <c r="A833" s="1"/>
      <c r="B833" s="88" t="str">
        <f>IF(Table1[[#This Row],[Posting Date]]&lt;&gt;"",IF(Table1[[#This Row],[Reference Number]]=Q832,B832+1,1),"")</f>
        <v/>
      </c>
      <c r="C833" s="61"/>
      <c r="D833" s="61"/>
      <c r="E833" s="218"/>
      <c r="F833" s="143" t="str">
        <f>IFERROR(IF(VLOOKUP(Table1[[#This Row],[Budget Code Description]],Dimentions!$X$6:$AC$132,2,FALSE)="","",VLOOKUP(Table1[[#This Row],[Budget Code Description]],Dimentions!$X$6:$AC$132,2,FALSE)),"")</f>
        <v/>
      </c>
      <c r="G833" s="143" t="str">
        <f>IFERROR(VLOOKUP(Table1[[#This Row],[Budget Code Description]],Dimentions!$X$6:$AC$132,3,FALSE),"")</f>
        <v/>
      </c>
      <c r="H833" s="64" t="str">
        <f>IFERROR(VLOOKUP(Table1[[#This Row],[Account]],Dimentions!$S$6:$V$233,2,FALSE),"")</f>
        <v/>
      </c>
      <c r="I833" s="62">
        <f>_xlfn.NUMBERVALUE(LEFT(Table1[[#This Row],[Account]],1))</f>
        <v>0</v>
      </c>
      <c r="J833" s="62" t="str">
        <f>IFERROR(VLOOKUP(Table1[[#This Row],[Budget Code Description]],Table6[#All],7,FALSE),"")</f>
        <v/>
      </c>
      <c r="K833" s="143" t="str">
        <f>IFERROR(VLOOKUP(Table1[[#This Row],[Budget Code Description]],Table6[#All],8,FALSE),"")</f>
        <v/>
      </c>
      <c r="L833" s="63"/>
      <c r="M833" s="65" t="str">
        <f>IFERROR(VLOOKUP(Table1[[#This Row],[Staff ID]],Table2[],2,FALSE),"")</f>
        <v/>
      </c>
      <c r="N833" s="211" t="str">
        <f>IFERROR(IF(VLOOKUP(Table1[[#This Row],[Budget Code Description]],Dimentions!$X$6:$AC$97,4,FALSE)="","",VLOOKUP(Table1[[#This Row],[Budget Code Description]],Dimentions!$X$6:$AC$97,4,FALSE)),"")</f>
        <v/>
      </c>
      <c r="O833" s="65" t="str">
        <f>IFERROR(VLOOKUP(Table1[[#This Row],[Vendor ID]],Table549[],2,FALSE),"")</f>
        <v/>
      </c>
      <c r="P833" s="63"/>
      <c r="Q833" s="143" t="str">
        <f>IF(Table1[[#This Row],[Posting Date]]&lt;&gt;"",$D$9,"")</f>
        <v/>
      </c>
      <c r="R833" s="159" t="str">
        <f>IF(Table1[[#This Row],[Posting Date]]&lt;&gt;"",$D$10,"")</f>
        <v/>
      </c>
      <c r="S833" s="66"/>
      <c r="T833" s="63"/>
      <c r="U833" s="67"/>
      <c r="V833" s="67"/>
      <c r="W833" s="67" t="str">
        <f t="shared" si="13"/>
        <v/>
      </c>
      <c r="X833" s="161" t="str">
        <f>IF(E833="","",(IF(Table1[[#This Row],[Cur]]="USD",Table1[[#This Row],[Cur_Amount Debit]],Table1[[#This Row],[Cur_Amount Debit]]/Table1[[#This Row],[Exchange Rate]])))</f>
        <v/>
      </c>
      <c r="Y833" s="161" t="str">
        <f>IF(E833="","",(IF(Table1[[#This Row],[Cur]]="USD",Table1[[#This Row],[Cur_Amount Credit]],Table1[[#This Row],[Cur_Amount Credit]]/ExchangeRate)))</f>
        <v/>
      </c>
      <c r="Z833" s="203" t="str">
        <f>IF(E833="","",(Table1[[#This Row],[Debit USD]]-Table1[[#This Row],[Credit USD]]))</f>
        <v/>
      </c>
      <c r="AA833" s="122"/>
      <c r="AB833" s="1"/>
      <c r="AC833" s="15"/>
      <c r="AD833" s="15" t="str">
        <f>IF(AND(OR(Table1[[#This Row],[Account]]="15030",Table1[[#This Row],[Account]]="15035",Table1[[#This Row],[Account]]="20150"),Table1[[#This Row],[Vendor ID]]=""),1,"")</f>
        <v/>
      </c>
      <c r="AE833" s="15"/>
      <c r="AF833" s="15"/>
      <c r="AG833" s="15"/>
      <c r="AH833" s="46" t="str">
        <f>IF(Table1[[#This Row],[Posting Date]]&lt;&gt;"","GJ-"&amp;CountryID,"")</f>
        <v/>
      </c>
      <c r="AI833" s="59" t="str">
        <f>IF(Table1[[#This Row],[Posting Date]]&lt;&gt;"",Table1[[#This Row],[Posting Date]],"")</f>
        <v/>
      </c>
      <c r="AJ833" s="46"/>
      <c r="AK833" s="46" t="str">
        <f>IF(Table1[[#This Row],[Description]]&lt;&gt;"",Table1[[#This Row],[Description]],"")</f>
        <v/>
      </c>
      <c r="AL833" s="46" t="str">
        <f>IF(Table1[[#This Row],[Posting Date]]&lt;&gt;"",Table1[[#This Row],[Reference Number]],"")</f>
        <v/>
      </c>
      <c r="AM833" s="46" t="str">
        <f>TRIM(Table1[[#This Row],[Line '#]])</f>
        <v/>
      </c>
      <c r="AN833" s="46" t="str">
        <f>TRIM(Table1[[#This Row],[Account]])</f>
        <v/>
      </c>
      <c r="AO833" s="46" t="str">
        <f>IF(Table1[[#This Row],[Posting Date]]&lt;&gt;"",$D$5,"")</f>
        <v/>
      </c>
      <c r="AP833" s="46" t="str">
        <f>TRIM(Table1[[#This Row],[Departments-Prgrams]])</f>
        <v/>
      </c>
      <c r="AQ833" s="46" t="str">
        <f>TRIM(Table1[[#This Row],[Grant]])</f>
        <v/>
      </c>
      <c r="AR833" s="46" t="str">
        <f>TRIM(Table1[[#This Row],[Staff ID]])</f>
        <v/>
      </c>
      <c r="AS833" s="46" t="str">
        <f>IF(TRIM(Table1[[#This Row],[Budget Code]])=0,"",TRIM(Table1[[#This Row],[Budget Code]]))</f>
        <v/>
      </c>
      <c r="AT833" s="46" t="str">
        <f>IF(Table1[[#This Row],[Line Description]]&lt;&gt;"",Table1[[#This Row],[Line Description]],"")</f>
        <v/>
      </c>
      <c r="AU833" s="46" t="str">
        <f>IF(Table1[[#This Row],[Cur_Amount Debit]]&gt;0,ROUND(Table1[[#This Row],[Cur_Amount Debit]],2),"")</f>
        <v/>
      </c>
      <c r="AV833" s="46" t="str">
        <f>IF(Table1[[#This Row],[Cur_Amount Credit]]&gt;0,ROUND(Table1[[#This Row],[Cur_Amount Credit]],2),"")</f>
        <v/>
      </c>
      <c r="AW833" s="46" t="str">
        <f>LEFT(Table1[[#This Row],[Cur]],3)</f>
        <v/>
      </c>
      <c r="AX833" s="59"/>
      <c r="AY833" s="46"/>
      <c r="AZ833" s="46" t="str">
        <f>IF(Table1[[#This Row],[Cur]]&lt;&gt;"",IF(Table1[[#This Row],[Cur]]="USD","",ExchangeRate),"")</f>
        <v/>
      </c>
      <c r="BA833" s="46" t="str">
        <f>IF(Table1[[#This Row],[Grant]]&lt;&gt;"",VLOOKUP(Table1[[#This Row],[Grant]],Grants!B:D,3),"")</f>
        <v/>
      </c>
      <c r="BB833" s="46" t="str">
        <f>TRIM(Table1[[#This Row],[Vendor ID]])</f>
        <v/>
      </c>
      <c r="BC833">
        <f>IF(Table1[[#This Row],[Reference Number]]=Q832,BC832,BC832+1)</f>
        <v>2</v>
      </c>
    </row>
    <row r="834" spans="1:55" ht="11.25" hidden="1" customHeight="1">
      <c r="A834" s="1"/>
      <c r="B834" s="88" t="str">
        <f>IF(Table1[[#This Row],[Posting Date]]&lt;&gt;"",IF(Table1[[#This Row],[Reference Number]]=Q833,B833+1,1),"")</f>
        <v/>
      </c>
      <c r="C834" s="61"/>
      <c r="D834" s="61"/>
      <c r="E834" s="218"/>
      <c r="F834" s="143" t="str">
        <f>IFERROR(IF(VLOOKUP(Table1[[#This Row],[Budget Code Description]],Dimentions!$X$6:$AC$132,2,FALSE)="","",VLOOKUP(Table1[[#This Row],[Budget Code Description]],Dimentions!$X$6:$AC$132,2,FALSE)),"")</f>
        <v/>
      </c>
      <c r="G834" s="143" t="str">
        <f>IFERROR(VLOOKUP(Table1[[#This Row],[Budget Code Description]],Dimentions!$X$6:$AC$132,3,FALSE),"")</f>
        <v/>
      </c>
      <c r="H834" s="64" t="str">
        <f>IFERROR(VLOOKUP(Table1[[#This Row],[Account]],Dimentions!$S$6:$V$233,2,FALSE),"")</f>
        <v/>
      </c>
      <c r="I834" s="62">
        <f>_xlfn.NUMBERVALUE(LEFT(Table1[[#This Row],[Account]],1))</f>
        <v>0</v>
      </c>
      <c r="J834" s="62" t="str">
        <f>IFERROR(VLOOKUP(Table1[[#This Row],[Budget Code Description]],Table6[#All],7,FALSE),"")</f>
        <v/>
      </c>
      <c r="K834" s="143" t="str">
        <f>IFERROR(VLOOKUP(Table1[[#This Row],[Budget Code Description]],Table6[#All],8,FALSE),"")</f>
        <v/>
      </c>
      <c r="L834" s="63"/>
      <c r="M834" s="65" t="str">
        <f>IFERROR(VLOOKUP(Table1[[#This Row],[Staff ID]],Table2[],2,FALSE),"")</f>
        <v/>
      </c>
      <c r="N834" s="211" t="str">
        <f>IFERROR(IF(VLOOKUP(Table1[[#This Row],[Budget Code Description]],Dimentions!$X$6:$AC$97,4,FALSE)="","",VLOOKUP(Table1[[#This Row],[Budget Code Description]],Dimentions!$X$6:$AC$97,4,FALSE)),"")</f>
        <v/>
      </c>
      <c r="O834" s="65" t="str">
        <f>IFERROR(VLOOKUP(Table1[[#This Row],[Vendor ID]],Table549[],2,FALSE),"")</f>
        <v/>
      </c>
      <c r="P834" s="63"/>
      <c r="Q834" s="143" t="str">
        <f>IF(Table1[[#This Row],[Posting Date]]&lt;&gt;"",$D$9,"")</f>
        <v/>
      </c>
      <c r="R834" s="159" t="str">
        <f>IF(Table1[[#This Row],[Posting Date]]&lt;&gt;"",$D$10,"")</f>
        <v/>
      </c>
      <c r="S834" s="66"/>
      <c r="T834" s="63"/>
      <c r="U834" s="67"/>
      <c r="V834" s="67"/>
      <c r="W834" s="67" t="str">
        <f t="shared" si="13"/>
        <v/>
      </c>
      <c r="X834" s="161" t="str">
        <f>IF(E834="","",(IF(Table1[[#This Row],[Cur]]="USD",Table1[[#This Row],[Cur_Amount Debit]],Table1[[#This Row],[Cur_Amount Debit]]/Table1[[#This Row],[Exchange Rate]])))</f>
        <v/>
      </c>
      <c r="Y834" s="161" t="str">
        <f>IF(E834="","",(IF(Table1[[#This Row],[Cur]]="USD",Table1[[#This Row],[Cur_Amount Credit]],Table1[[#This Row],[Cur_Amount Credit]]/ExchangeRate)))</f>
        <v/>
      </c>
      <c r="Z834" s="203" t="str">
        <f>IF(E834="","",(Table1[[#This Row],[Debit USD]]-Table1[[#This Row],[Credit USD]]))</f>
        <v/>
      </c>
      <c r="AA834" s="122"/>
      <c r="AB834" s="1"/>
      <c r="AC834" s="15"/>
      <c r="AD834" s="15" t="str">
        <f>IF(AND(OR(Table1[[#This Row],[Account]]="15030",Table1[[#This Row],[Account]]="15035",Table1[[#This Row],[Account]]="20150"),Table1[[#This Row],[Vendor ID]]=""),1,"")</f>
        <v/>
      </c>
      <c r="AE834" s="15"/>
      <c r="AF834" s="15"/>
      <c r="AG834" s="15"/>
      <c r="AH834" s="46" t="str">
        <f>IF(Table1[[#This Row],[Posting Date]]&lt;&gt;"","GJ-"&amp;CountryID,"")</f>
        <v/>
      </c>
      <c r="AI834" s="59" t="str">
        <f>IF(Table1[[#This Row],[Posting Date]]&lt;&gt;"",Table1[[#This Row],[Posting Date]],"")</f>
        <v/>
      </c>
      <c r="AJ834" s="46"/>
      <c r="AK834" s="46" t="str">
        <f>IF(Table1[[#This Row],[Description]]&lt;&gt;"",Table1[[#This Row],[Description]],"")</f>
        <v/>
      </c>
      <c r="AL834" s="46" t="str">
        <f>IF(Table1[[#This Row],[Posting Date]]&lt;&gt;"",Table1[[#This Row],[Reference Number]],"")</f>
        <v/>
      </c>
      <c r="AM834" s="46" t="str">
        <f>TRIM(Table1[[#This Row],[Line '#]])</f>
        <v/>
      </c>
      <c r="AN834" s="46" t="str">
        <f>TRIM(Table1[[#This Row],[Account]])</f>
        <v/>
      </c>
      <c r="AO834" s="46" t="str">
        <f>IF(Table1[[#This Row],[Posting Date]]&lt;&gt;"",$D$5,"")</f>
        <v/>
      </c>
      <c r="AP834" s="46" t="str">
        <f>TRIM(Table1[[#This Row],[Departments-Prgrams]])</f>
        <v/>
      </c>
      <c r="AQ834" s="46" t="str">
        <f>TRIM(Table1[[#This Row],[Grant]])</f>
        <v/>
      </c>
      <c r="AR834" s="46" t="str">
        <f>TRIM(Table1[[#This Row],[Staff ID]])</f>
        <v/>
      </c>
      <c r="AS834" s="46" t="str">
        <f>IF(TRIM(Table1[[#This Row],[Budget Code]])=0,"",TRIM(Table1[[#This Row],[Budget Code]]))</f>
        <v/>
      </c>
      <c r="AT834" s="46" t="str">
        <f>IF(Table1[[#This Row],[Line Description]]&lt;&gt;"",Table1[[#This Row],[Line Description]],"")</f>
        <v/>
      </c>
      <c r="AU834" s="46" t="str">
        <f>IF(Table1[[#This Row],[Cur_Amount Debit]]&gt;0,ROUND(Table1[[#This Row],[Cur_Amount Debit]],2),"")</f>
        <v/>
      </c>
      <c r="AV834" s="46" t="str">
        <f>IF(Table1[[#This Row],[Cur_Amount Credit]]&gt;0,ROUND(Table1[[#This Row],[Cur_Amount Credit]],2),"")</f>
        <v/>
      </c>
      <c r="AW834" s="46" t="str">
        <f>LEFT(Table1[[#This Row],[Cur]],3)</f>
        <v/>
      </c>
      <c r="AX834" s="59"/>
      <c r="AY834" s="46"/>
      <c r="AZ834" s="46" t="str">
        <f>IF(Table1[[#This Row],[Cur]]&lt;&gt;"",IF(Table1[[#This Row],[Cur]]="USD","",ExchangeRate),"")</f>
        <v/>
      </c>
      <c r="BA834" s="46" t="str">
        <f>IF(Table1[[#This Row],[Grant]]&lt;&gt;"",VLOOKUP(Table1[[#This Row],[Grant]],Grants!B:D,3),"")</f>
        <v/>
      </c>
      <c r="BB834" s="46" t="str">
        <f>TRIM(Table1[[#This Row],[Vendor ID]])</f>
        <v/>
      </c>
      <c r="BC834">
        <f>IF(Table1[[#This Row],[Reference Number]]=Q833,BC833,BC833+1)</f>
        <v>2</v>
      </c>
    </row>
    <row r="835" spans="1:55" ht="11.25" hidden="1" customHeight="1">
      <c r="A835" s="1"/>
      <c r="B835" s="88" t="str">
        <f>IF(Table1[[#This Row],[Posting Date]]&lt;&gt;"",IF(Table1[[#This Row],[Reference Number]]=Q834,B834+1,1),"")</f>
        <v/>
      </c>
      <c r="C835" s="61"/>
      <c r="D835" s="61"/>
      <c r="E835" s="218"/>
      <c r="F835" s="143" t="str">
        <f>IFERROR(IF(VLOOKUP(Table1[[#This Row],[Budget Code Description]],Dimentions!$X$6:$AC$132,2,FALSE)="","",VLOOKUP(Table1[[#This Row],[Budget Code Description]],Dimentions!$X$6:$AC$132,2,FALSE)),"")</f>
        <v/>
      </c>
      <c r="G835" s="143" t="str">
        <f>IFERROR(VLOOKUP(Table1[[#This Row],[Budget Code Description]],Dimentions!$X$6:$AC$132,3,FALSE),"")</f>
        <v/>
      </c>
      <c r="H835" s="64" t="str">
        <f>IFERROR(VLOOKUP(Table1[[#This Row],[Account]],Dimentions!$S$6:$V$233,2,FALSE),"")</f>
        <v/>
      </c>
      <c r="I835" s="62">
        <f>_xlfn.NUMBERVALUE(LEFT(Table1[[#This Row],[Account]],1))</f>
        <v>0</v>
      </c>
      <c r="J835" s="62" t="str">
        <f>IFERROR(VLOOKUP(Table1[[#This Row],[Budget Code Description]],Table6[#All],7,FALSE),"")</f>
        <v/>
      </c>
      <c r="K835" s="143" t="str">
        <f>IFERROR(VLOOKUP(Table1[[#This Row],[Budget Code Description]],Table6[#All],8,FALSE),"")</f>
        <v/>
      </c>
      <c r="L835" s="63"/>
      <c r="M835" s="65" t="str">
        <f>IFERROR(VLOOKUP(Table1[[#This Row],[Staff ID]],Table2[],2,FALSE),"")</f>
        <v/>
      </c>
      <c r="N835" s="211" t="str">
        <f>IFERROR(IF(VLOOKUP(Table1[[#This Row],[Budget Code Description]],Dimentions!$X$6:$AC$97,4,FALSE)="","",VLOOKUP(Table1[[#This Row],[Budget Code Description]],Dimentions!$X$6:$AC$97,4,FALSE)),"")</f>
        <v/>
      </c>
      <c r="O835" s="65" t="str">
        <f>IFERROR(VLOOKUP(Table1[[#This Row],[Vendor ID]],Table549[],2,FALSE),"")</f>
        <v/>
      </c>
      <c r="P835" s="63"/>
      <c r="Q835" s="143" t="str">
        <f>IF(Table1[[#This Row],[Posting Date]]&lt;&gt;"",$D$9,"")</f>
        <v/>
      </c>
      <c r="R835" s="159" t="str">
        <f>IF(Table1[[#This Row],[Posting Date]]&lt;&gt;"",$D$10,"")</f>
        <v/>
      </c>
      <c r="S835" s="66"/>
      <c r="T835" s="63"/>
      <c r="U835" s="67"/>
      <c r="V835" s="67"/>
      <c r="W835" s="67" t="str">
        <f t="shared" si="13"/>
        <v/>
      </c>
      <c r="X835" s="161" t="str">
        <f>IF(E835="","",(IF(Table1[[#This Row],[Cur]]="USD",Table1[[#This Row],[Cur_Amount Debit]],Table1[[#This Row],[Cur_Amount Debit]]/Table1[[#This Row],[Exchange Rate]])))</f>
        <v/>
      </c>
      <c r="Y835" s="161" t="str">
        <f>IF(E835="","",(IF(Table1[[#This Row],[Cur]]="USD",Table1[[#This Row],[Cur_Amount Credit]],Table1[[#This Row],[Cur_Amount Credit]]/ExchangeRate)))</f>
        <v/>
      </c>
      <c r="Z835" s="203" t="str">
        <f>IF(E835="","",(Table1[[#This Row],[Debit USD]]-Table1[[#This Row],[Credit USD]]))</f>
        <v/>
      </c>
      <c r="AA835" s="122"/>
      <c r="AB835" s="1"/>
      <c r="AC835" s="15"/>
      <c r="AD835" s="15" t="str">
        <f>IF(AND(OR(Table1[[#This Row],[Account]]="15030",Table1[[#This Row],[Account]]="15035",Table1[[#This Row],[Account]]="20150"),Table1[[#This Row],[Vendor ID]]=""),1,"")</f>
        <v/>
      </c>
      <c r="AE835" s="15"/>
      <c r="AF835" s="15"/>
      <c r="AG835" s="15"/>
      <c r="AH835" s="46" t="str">
        <f>IF(Table1[[#This Row],[Posting Date]]&lt;&gt;"","GJ-"&amp;CountryID,"")</f>
        <v/>
      </c>
      <c r="AI835" s="59" t="str">
        <f>IF(Table1[[#This Row],[Posting Date]]&lt;&gt;"",Table1[[#This Row],[Posting Date]],"")</f>
        <v/>
      </c>
      <c r="AJ835" s="46"/>
      <c r="AK835" s="46" t="str">
        <f>IF(Table1[[#This Row],[Description]]&lt;&gt;"",Table1[[#This Row],[Description]],"")</f>
        <v/>
      </c>
      <c r="AL835" s="46" t="str">
        <f>IF(Table1[[#This Row],[Posting Date]]&lt;&gt;"",Table1[[#This Row],[Reference Number]],"")</f>
        <v/>
      </c>
      <c r="AM835" s="46" t="str">
        <f>TRIM(Table1[[#This Row],[Line '#]])</f>
        <v/>
      </c>
      <c r="AN835" s="46" t="str">
        <f>TRIM(Table1[[#This Row],[Account]])</f>
        <v/>
      </c>
      <c r="AO835" s="46" t="str">
        <f>IF(Table1[[#This Row],[Posting Date]]&lt;&gt;"",$D$5,"")</f>
        <v/>
      </c>
      <c r="AP835" s="46" t="str">
        <f>TRIM(Table1[[#This Row],[Departments-Prgrams]])</f>
        <v/>
      </c>
      <c r="AQ835" s="46" t="str">
        <f>TRIM(Table1[[#This Row],[Grant]])</f>
        <v/>
      </c>
      <c r="AR835" s="46" t="str">
        <f>TRIM(Table1[[#This Row],[Staff ID]])</f>
        <v/>
      </c>
      <c r="AS835" s="46" t="str">
        <f>IF(TRIM(Table1[[#This Row],[Budget Code]])=0,"",TRIM(Table1[[#This Row],[Budget Code]]))</f>
        <v/>
      </c>
      <c r="AT835" s="46" t="str">
        <f>IF(Table1[[#This Row],[Line Description]]&lt;&gt;"",Table1[[#This Row],[Line Description]],"")</f>
        <v/>
      </c>
      <c r="AU835" s="46" t="str">
        <f>IF(Table1[[#This Row],[Cur_Amount Debit]]&gt;0,ROUND(Table1[[#This Row],[Cur_Amount Debit]],2),"")</f>
        <v/>
      </c>
      <c r="AV835" s="46" t="str">
        <f>IF(Table1[[#This Row],[Cur_Amount Credit]]&gt;0,ROUND(Table1[[#This Row],[Cur_Amount Credit]],2),"")</f>
        <v/>
      </c>
      <c r="AW835" s="46" t="str">
        <f>LEFT(Table1[[#This Row],[Cur]],3)</f>
        <v/>
      </c>
      <c r="AX835" s="59"/>
      <c r="AY835" s="46"/>
      <c r="AZ835" s="46" t="str">
        <f>IF(Table1[[#This Row],[Cur]]&lt;&gt;"",IF(Table1[[#This Row],[Cur]]="USD","",ExchangeRate),"")</f>
        <v/>
      </c>
      <c r="BA835" s="46" t="str">
        <f>IF(Table1[[#This Row],[Grant]]&lt;&gt;"",VLOOKUP(Table1[[#This Row],[Grant]],Grants!B:D,3),"")</f>
        <v/>
      </c>
      <c r="BB835" s="46" t="str">
        <f>TRIM(Table1[[#This Row],[Vendor ID]])</f>
        <v/>
      </c>
      <c r="BC835">
        <f>IF(Table1[[#This Row],[Reference Number]]=Q834,BC834,BC834+1)</f>
        <v>2</v>
      </c>
    </row>
    <row r="836" spans="1:55" ht="11.25" hidden="1" customHeight="1">
      <c r="A836" s="1"/>
      <c r="B836" s="88" t="str">
        <f>IF(Table1[[#This Row],[Posting Date]]&lt;&gt;"",IF(Table1[[#This Row],[Reference Number]]=Q835,B835+1,1),"")</f>
        <v/>
      </c>
      <c r="C836" s="61"/>
      <c r="D836" s="61"/>
      <c r="E836" s="218"/>
      <c r="F836" s="143" t="str">
        <f>IFERROR(IF(VLOOKUP(Table1[[#This Row],[Budget Code Description]],Dimentions!$X$6:$AC$132,2,FALSE)="","",VLOOKUP(Table1[[#This Row],[Budget Code Description]],Dimentions!$X$6:$AC$132,2,FALSE)),"")</f>
        <v/>
      </c>
      <c r="G836" s="143" t="str">
        <f>IFERROR(VLOOKUP(Table1[[#This Row],[Budget Code Description]],Dimentions!$X$6:$AC$132,3,FALSE),"")</f>
        <v/>
      </c>
      <c r="H836" s="64" t="str">
        <f>IFERROR(VLOOKUP(Table1[[#This Row],[Account]],Dimentions!$S$6:$V$233,2,FALSE),"")</f>
        <v/>
      </c>
      <c r="I836" s="62">
        <f>_xlfn.NUMBERVALUE(LEFT(Table1[[#This Row],[Account]],1))</f>
        <v>0</v>
      </c>
      <c r="J836" s="62" t="str">
        <f>IFERROR(VLOOKUP(Table1[[#This Row],[Budget Code Description]],Table6[#All],7,FALSE),"")</f>
        <v/>
      </c>
      <c r="K836" s="143" t="str">
        <f>IFERROR(VLOOKUP(Table1[[#This Row],[Budget Code Description]],Table6[#All],8,FALSE),"")</f>
        <v/>
      </c>
      <c r="L836" s="63"/>
      <c r="M836" s="65" t="str">
        <f>IFERROR(VLOOKUP(Table1[[#This Row],[Staff ID]],Table2[],2,FALSE),"")</f>
        <v/>
      </c>
      <c r="N836" s="211" t="str">
        <f>IFERROR(IF(VLOOKUP(Table1[[#This Row],[Budget Code Description]],Dimentions!$X$6:$AC$97,4,FALSE)="","",VLOOKUP(Table1[[#This Row],[Budget Code Description]],Dimentions!$X$6:$AC$97,4,FALSE)),"")</f>
        <v/>
      </c>
      <c r="O836" s="65" t="str">
        <f>IFERROR(VLOOKUP(Table1[[#This Row],[Vendor ID]],Table549[],2,FALSE),"")</f>
        <v/>
      </c>
      <c r="P836" s="63"/>
      <c r="Q836" s="143" t="str">
        <f>IF(Table1[[#This Row],[Posting Date]]&lt;&gt;"",$D$9,"")</f>
        <v/>
      </c>
      <c r="R836" s="159" t="str">
        <f>IF(Table1[[#This Row],[Posting Date]]&lt;&gt;"",$D$10,"")</f>
        <v/>
      </c>
      <c r="S836" s="66"/>
      <c r="T836" s="63"/>
      <c r="U836" s="67"/>
      <c r="V836" s="67"/>
      <c r="W836" s="67" t="str">
        <f t="shared" si="13"/>
        <v/>
      </c>
      <c r="X836" s="161" t="str">
        <f>IF(E836="","",(IF(Table1[[#This Row],[Cur]]="USD",Table1[[#This Row],[Cur_Amount Debit]],Table1[[#This Row],[Cur_Amount Debit]]/Table1[[#This Row],[Exchange Rate]])))</f>
        <v/>
      </c>
      <c r="Y836" s="161" t="str">
        <f>IF(E836="","",(IF(Table1[[#This Row],[Cur]]="USD",Table1[[#This Row],[Cur_Amount Credit]],Table1[[#This Row],[Cur_Amount Credit]]/ExchangeRate)))</f>
        <v/>
      </c>
      <c r="Z836" s="203" t="str">
        <f>IF(E836="","",(Table1[[#This Row],[Debit USD]]-Table1[[#This Row],[Credit USD]]))</f>
        <v/>
      </c>
      <c r="AA836" s="122"/>
      <c r="AB836" s="1"/>
      <c r="AC836" s="15"/>
      <c r="AD836" s="15" t="str">
        <f>IF(AND(OR(Table1[[#This Row],[Account]]="15030",Table1[[#This Row],[Account]]="15035",Table1[[#This Row],[Account]]="20150"),Table1[[#This Row],[Vendor ID]]=""),1,"")</f>
        <v/>
      </c>
      <c r="AE836" s="15"/>
      <c r="AF836" s="15"/>
      <c r="AG836" s="15"/>
      <c r="AH836" s="46" t="str">
        <f>IF(Table1[[#This Row],[Posting Date]]&lt;&gt;"","GJ-"&amp;CountryID,"")</f>
        <v/>
      </c>
      <c r="AI836" s="59" t="str">
        <f>IF(Table1[[#This Row],[Posting Date]]&lt;&gt;"",Table1[[#This Row],[Posting Date]],"")</f>
        <v/>
      </c>
      <c r="AJ836" s="46"/>
      <c r="AK836" s="46" t="str">
        <f>IF(Table1[[#This Row],[Description]]&lt;&gt;"",Table1[[#This Row],[Description]],"")</f>
        <v/>
      </c>
      <c r="AL836" s="46" t="str">
        <f>IF(Table1[[#This Row],[Posting Date]]&lt;&gt;"",Table1[[#This Row],[Reference Number]],"")</f>
        <v/>
      </c>
      <c r="AM836" s="46" t="str">
        <f>TRIM(Table1[[#This Row],[Line '#]])</f>
        <v/>
      </c>
      <c r="AN836" s="46" t="str">
        <f>TRIM(Table1[[#This Row],[Account]])</f>
        <v/>
      </c>
      <c r="AO836" s="46" t="str">
        <f>IF(Table1[[#This Row],[Posting Date]]&lt;&gt;"",$D$5,"")</f>
        <v/>
      </c>
      <c r="AP836" s="46" t="str">
        <f>TRIM(Table1[[#This Row],[Departments-Prgrams]])</f>
        <v/>
      </c>
      <c r="AQ836" s="46" t="str">
        <f>TRIM(Table1[[#This Row],[Grant]])</f>
        <v/>
      </c>
      <c r="AR836" s="46" t="str">
        <f>TRIM(Table1[[#This Row],[Staff ID]])</f>
        <v/>
      </c>
      <c r="AS836" s="46" t="str">
        <f>IF(TRIM(Table1[[#This Row],[Budget Code]])=0,"",TRIM(Table1[[#This Row],[Budget Code]]))</f>
        <v/>
      </c>
      <c r="AT836" s="46" t="str">
        <f>IF(Table1[[#This Row],[Line Description]]&lt;&gt;"",Table1[[#This Row],[Line Description]],"")</f>
        <v/>
      </c>
      <c r="AU836" s="46" t="str">
        <f>IF(Table1[[#This Row],[Cur_Amount Debit]]&gt;0,ROUND(Table1[[#This Row],[Cur_Amount Debit]],2),"")</f>
        <v/>
      </c>
      <c r="AV836" s="46" t="str">
        <f>IF(Table1[[#This Row],[Cur_Amount Credit]]&gt;0,ROUND(Table1[[#This Row],[Cur_Amount Credit]],2),"")</f>
        <v/>
      </c>
      <c r="AW836" s="46" t="str">
        <f>LEFT(Table1[[#This Row],[Cur]],3)</f>
        <v/>
      </c>
      <c r="AX836" s="59"/>
      <c r="AY836" s="46"/>
      <c r="AZ836" s="46" t="str">
        <f>IF(Table1[[#This Row],[Cur]]&lt;&gt;"",IF(Table1[[#This Row],[Cur]]="USD","",ExchangeRate),"")</f>
        <v/>
      </c>
      <c r="BA836" s="46" t="str">
        <f>IF(Table1[[#This Row],[Grant]]&lt;&gt;"",VLOOKUP(Table1[[#This Row],[Grant]],Grants!B:D,3),"")</f>
        <v/>
      </c>
      <c r="BB836" s="46" t="str">
        <f>TRIM(Table1[[#This Row],[Vendor ID]])</f>
        <v/>
      </c>
      <c r="BC836">
        <f>IF(Table1[[#This Row],[Reference Number]]=Q835,BC835,BC835+1)</f>
        <v>2</v>
      </c>
    </row>
    <row r="837" spans="1:55" ht="11.25" hidden="1" customHeight="1">
      <c r="A837" s="1"/>
      <c r="B837" s="88" t="str">
        <f>IF(Table1[[#This Row],[Posting Date]]&lt;&gt;"",IF(Table1[[#This Row],[Reference Number]]=Q836,B836+1,1),"")</f>
        <v/>
      </c>
      <c r="C837" s="61"/>
      <c r="D837" s="61"/>
      <c r="E837" s="218"/>
      <c r="F837" s="143" t="str">
        <f>IFERROR(IF(VLOOKUP(Table1[[#This Row],[Budget Code Description]],Dimentions!$X$6:$AC$132,2,FALSE)="","",VLOOKUP(Table1[[#This Row],[Budget Code Description]],Dimentions!$X$6:$AC$132,2,FALSE)),"")</f>
        <v/>
      </c>
      <c r="G837" s="143" t="str">
        <f>IFERROR(VLOOKUP(Table1[[#This Row],[Budget Code Description]],Dimentions!$X$6:$AC$132,3,FALSE),"")</f>
        <v/>
      </c>
      <c r="H837" s="64" t="str">
        <f>IFERROR(VLOOKUP(Table1[[#This Row],[Account]],Dimentions!$S$6:$V$233,2,FALSE),"")</f>
        <v/>
      </c>
      <c r="I837" s="62">
        <f>_xlfn.NUMBERVALUE(LEFT(Table1[[#This Row],[Account]],1))</f>
        <v>0</v>
      </c>
      <c r="J837" s="62" t="str">
        <f>IFERROR(VLOOKUP(Table1[[#This Row],[Budget Code Description]],Table6[#All],7,FALSE),"")</f>
        <v/>
      </c>
      <c r="K837" s="143" t="str">
        <f>IFERROR(VLOOKUP(Table1[[#This Row],[Budget Code Description]],Table6[#All],8,FALSE),"")</f>
        <v/>
      </c>
      <c r="L837" s="63"/>
      <c r="M837" s="65" t="str">
        <f>IFERROR(VLOOKUP(Table1[[#This Row],[Staff ID]],Table2[],2,FALSE),"")</f>
        <v/>
      </c>
      <c r="N837" s="211" t="str">
        <f>IFERROR(IF(VLOOKUP(Table1[[#This Row],[Budget Code Description]],Dimentions!$X$6:$AC$97,4,FALSE)="","",VLOOKUP(Table1[[#This Row],[Budget Code Description]],Dimentions!$X$6:$AC$97,4,FALSE)),"")</f>
        <v/>
      </c>
      <c r="O837" s="65" t="str">
        <f>IFERROR(VLOOKUP(Table1[[#This Row],[Vendor ID]],Table549[],2,FALSE),"")</f>
        <v/>
      </c>
      <c r="P837" s="63"/>
      <c r="Q837" s="143" t="str">
        <f>IF(Table1[[#This Row],[Posting Date]]&lt;&gt;"",$D$9,"")</f>
        <v/>
      </c>
      <c r="R837" s="159" t="str">
        <f>IF(Table1[[#This Row],[Posting Date]]&lt;&gt;"",$D$10,"")</f>
        <v/>
      </c>
      <c r="S837" s="66"/>
      <c r="T837" s="63"/>
      <c r="U837" s="67"/>
      <c r="V837" s="67"/>
      <c r="W837" s="67" t="str">
        <f t="shared" si="13"/>
        <v/>
      </c>
      <c r="X837" s="161" t="str">
        <f>IF(E837="","",(IF(Table1[[#This Row],[Cur]]="USD",Table1[[#This Row],[Cur_Amount Debit]],Table1[[#This Row],[Cur_Amount Debit]]/Table1[[#This Row],[Exchange Rate]])))</f>
        <v/>
      </c>
      <c r="Y837" s="161" t="str">
        <f>IF(E837="","",(IF(Table1[[#This Row],[Cur]]="USD",Table1[[#This Row],[Cur_Amount Credit]],Table1[[#This Row],[Cur_Amount Credit]]/ExchangeRate)))</f>
        <v/>
      </c>
      <c r="Z837" s="203" t="str">
        <f>IF(E837="","",(Table1[[#This Row],[Debit USD]]-Table1[[#This Row],[Credit USD]]))</f>
        <v/>
      </c>
      <c r="AA837" s="122"/>
      <c r="AB837" s="1"/>
      <c r="AC837" s="15"/>
      <c r="AD837" s="15" t="str">
        <f>IF(AND(OR(Table1[[#This Row],[Account]]="15030",Table1[[#This Row],[Account]]="15035",Table1[[#This Row],[Account]]="20150"),Table1[[#This Row],[Vendor ID]]=""),1,"")</f>
        <v/>
      </c>
      <c r="AE837" s="15"/>
      <c r="AF837" s="15"/>
      <c r="AG837" s="15"/>
      <c r="AH837" s="46" t="str">
        <f>IF(Table1[[#This Row],[Posting Date]]&lt;&gt;"","GJ-"&amp;CountryID,"")</f>
        <v/>
      </c>
      <c r="AI837" s="59" t="str">
        <f>IF(Table1[[#This Row],[Posting Date]]&lt;&gt;"",Table1[[#This Row],[Posting Date]],"")</f>
        <v/>
      </c>
      <c r="AJ837" s="46"/>
      <c r="AK837" s="46" t="str">
        <f>IF(Table1[[#This Row],[Description]]&lt;&gt;"",Table1[[#This Row],[Description]],"")</f>
        <v/>
      </c>
      <c r="AL837" s="46" t="str">
        <f>IF(Table1[[#This Row],[Posting Date]]&lt;&gt;"",Table1[[#This Row],[Reference Number]],"")</f>
        <v/>
      </c>
      <c r="AM837" s="46" t="str">
        <f>TRIM(Table1[[#This Row],[Line '#]])</f>
        <v/>
      </c>
      <c r="AN837" s="46" t="str">
        <f>TRIM(Table1[[#This Row],[Account]])</f>
        <v/>
      </c>
      <c r="AO837" s="46" t="str">
        <f>IF(Table1[[#This Row],[Posting Date]]&lt;&gt;"",$D$5,"")</f>
        <v/>
      </c>
      <c r="AP837" s="46" t="str">
        <f>TRIM(Table1[[#This Row],[Departments-Prgrams]])</f>
        <v/>
      </c>
      <c r="AQ837" s="46" t="str">
        <f>TRIM(Table1[[#This Row],[Grant]])</f>
        <v/>
      </c>
      <c r="AR837" s="46" t="str">
        <f>TRIM(Table1[[#This Row],[Staff ID]])</f>
        <v/>
      </c>
      <c r="AS837" s="46" t="str">
        <f>IF(TRIM(Table1[[#This Row],[Budget Code]])=0,"",TRIM(Table1[[#This Row],[Budget Code]]))</f>
        <v/>
      </c>
      <c r="AT837" s="46" t="str">
        <f>IF(Table1[[#This Row],[Line Description]]&lt;&gt;"",Table1[[#This Row],[Line Description]],"")</f>
        <v/>
      </c>
      <c r="AU837" s="46" t="str">
        <f>IF(Table1[[#This Row],[Cur_Amount Debit]]&gt;0,ROUND(Table1[[#This Row],[Cur_Amount Debit]],2),"")</f>
        <v/>
      </c>
      <c r="AV837" s="46" t="str">
        <f>IF(Table1[[#This Row],[Cur_Amount Credit]]&gt;0,ROUND(Table1[[#This Row],[Cur_Amount Credit]],2),"")</f>
        <v/>
      </c>
      <c r="AW837" s="46" t="str">
        <f>LEFT(Table1[[#This Row],[Cur]],3)</f>
        <v/>
      </c>
      <c r="AX837" s="59"/>
      <c r="AY837" s="46"/>
      <c r="AZ837" s="46" t="str">
        <f>IF(Table1[[#This Row],[Cur]]&lt;&gt;"",IF(Table1[[#This Row],[Cur]]="USD","",ExchangeRate),"")</f>
        <v/>
      </c>
      <c r="BA837" s="46" t="str">
        <f>IF(Table1[[#This Row],[Grant]]&lt;&gt;"",VLOOKUP(Table1[[#This Row],[Grant]],Grants!B:D,3),"")</f>
        <v/>
      </c>
      <c r="BB837" s="46" t="str">
        <f>TRIM(Table1[[#This Row],[Vendor ID]])</f>
        <v/>
      </c>
      <c r="BC837">
        <f>IF(Table1[[#This Row],[Reference Number]]=Q836,BC836,BC836+1)</f>
        <v>2</v>
      </c>
    </row>
    <row r="838" spans="1:55" ht="11.25" hidden="1" customHeight="1">
      <c r="A838" s="1"/>
      <c r="B838" s="88" t="str">
        <f>IF(Table1[[#This Row],[Posting Date]]&lt;&gt;"",IF(Table1[[#This Row],[Reference Number]]=Q837,B837+1,1),"")</f>
        <v/>
      </c>
      <c r="C838" s="61"/>
      <c r="D838" s="61"/>
      <c r="E838" s="218"/>
      <c r="F838" s="143" t="str">
        <f>IFERROR(IF(VLOOKUP(Table1[[#This Row],[Budget Code Description]],Dimentions!$X$6:$AC$132,2,FALSE)="","",VLOOKUP(Table1[[#This Row],[Budget Code Description]],Dimentions!$X$6:$AC$132,2,FALSE)),"")</f>
        <v/>
      </c>
      <c r="G838" s="143" t="str">
        <f>IFERROR(VLOOKUP(Table1[[#This Row],[Budget Code Description]],Dimentions!$X$6:$AC$132,3,FALSE),"")</f>
        <v/>
      </c>
      <c r="H838" s="64" t="str">
        <f>IFERROR(VLOOKUP(Table1[[#This Row],[Account]],Dimentions!$S$6:$V$233,2,FALSE),"")</f>
        <v/>
      </c>
      <c r="I838" s="62">
        <f>_xlfn.NUMBERVALUE(LEFT(Table1[[#This Row],[Account]],1))</f>
        <v>0</v>
      </c>
      <c r="J838" s="62" t="str">
        <f>IFERROR(VLOOKUP(Table1[[#This Row],[Budget Code Description]],Table6[#All],7,FALSE),"")</f>
        <v/>
      </c>
      <c r="K838" s="143" t="str">
        <f>IFERROR(VLOOKUP(Table1[[#This Row],[Budget Code Description]],Table6[#All],8,FALSE),"")</f>
        <v/>
      </c>
      <c r="L838" s="63"/>
      <c r="M838" s="65" t="str">
        <f>IFERROR(VLOOKUP(Table1[[#This Row],[Staff ID]],Table2[],2,FALSE),"")</f>
        <v/>
      </c>
      <c r="N838" s="211" t="str">
        <f>IFERROR(IF(VLOOKUP(Table1[[#This Row],[Budget Code Description]],Dimentions!$X$6:$AC$97,4,FALSE)="","",VLOOKUP(Table1[[#This Row],[Budget Code Description]],Dimentions!$X$6:$AC$97,4,FALSE)),"")</f>
        <v/>
      </c>
      <c r="O838" s="65" t="str">
        <f>IFERROR(VLOOKUP(Table1[[#This Row],[Vendor ID]],Table549[],2,FALSE),"")</f>
        <v/>
      </c>
      <c r="P838" s="63"/>
      <c r="Q838" s="143" t="str">
        <f>IF(Table1[[#This Row],[Posting Date]]&lt;&gt;"",$D$9,"")</f>
        <v/>
      </c>
      <c r="R838" s="159" t="str">
        <f>IF(Table1[[#This Row],[Posting Date]]&lt;&gt;"",$D$10,"")</f>
        <v/>
      </c>
      <c r="S838" s="66"/>
      <c r="T838" s="63"/>
      <c r="U838" s="67"/>
      <c r="V838" s="67"/>
      <c r="W838" s="67" t="str">
        <f t="shared" si="13"/>
        <v/>
      </c>
      <c r="X838" s="161" t="str">
        <f>IF(E838="","",(IF(Table1[[#This Row],[Cur]]="USD",Table1[[#This Row],[Cur_Amount Debit]],Table1[[#This Row],[Cur_Amount Debit]]/Table1[[#This Row],[Exchange Rate]])))</f>
        <v/>
      </c>
      <c r="Y838" s="161" t="str">
        <f>IF(E838="","",(IF(Table1[[#This Row],[Cur]]="USD",Table1[[#This Row],[Cur_Amount Credit]],Table1[[#This Row],[Cur_Amount Credit]]/ExchangeRate)))</f>
        <v/>
      </c>
      <c r="Z838" s="203" t="str">
        <f>IF(E838="","",(Table1[[#This Row],[Debit USD]]-Table1[[#This Row],[Credit USD]]))</f>
        <v/>
      </c>
      <c r="AA838" s="122"/>
      <c r="AB838" s="1"/>
      <c r="AC838" s="15"/>
      <c r="AD838" s="15" t="str">
        <f>IF(AND(OR(Table1[[#This Row],[Account]]="15030",Table1[[#This Row],[Account]]="15035",Table1[[#This Row],[Account]]="20150"),Table1[[#This Row],[Vendor ID]]=""),1,"")</f>
        <v/>
      </c>
      <c r="AE838" s="15"/>
      <c r="AF838" s="15"/>
      <c r="AG838" s="15"/>
      <c r="AH838" s="46" t="str">
        <f>IF(Table1[[#This Row],[Posting Date]]&lt;&gt;"","GJ-"&amp;CountryID,"")</f>
        <v/>
      </c>
      <c r="AI838" s="59" t="str">
        <f>IF(Table1[[#This Row],[Posting Date]]&lt;&gt;"",Table1[[#This Row],[Posting Date]],"")</f>
        <v/>
      </c>
      <c r="AJ838" s="46"/>
      <c r="AK838" s="46" t="str">
        <f>IF(Table1[[#This Row],[Description]]&lt;&gt;"",Table1[[#This Row],[Description]],"")</f>
        <v/>
      </c>
      <c r="AL838" s="46" t="str">
        <f>IF(Table1[[#This Row],[Posting Date]]&lt;&gt;"",Table1[[#This Row],[Reference Number]],"")</f>
        <v/>
      </c>
      <c r="AM838" s="46" t="str">
        <f>TRIM(Table1[[#This Row],[Line '#]])</f>
        <v/>
      </c>
      <c r="AN838" s="46" t="str">
        <f>TRIM(Table1[[#This Row],[Account]])</f>
        <v/>
      </c>
      <c r="AO838" s="46" t="str">
        <f>IF(Table1[[#This Row],[Posting Date]]&lt;&gt;"",$D$5,"")</f>
        <v/>
      </c>
      <c r="AP838" s="46" t="str">
        <f>TRIM(Table1[[#This Row],[Departments-Prgrams]])</f>
        <v/>
      </c>
      <c r="AQ838" s="46" t="str">
        <f>TRIM(Table1[[#This Row],[Grant]])</f>
        <v/>
      </c>
      <c r="AR838" s="46" t="str">
        <f>TRIM(Table1[[#This Row],[Staff ID]])</f>
        <v/>
      </c>
      <c r="AS838" s="46" t="str">
        <f>IF(TRIM(Table1[[#This Row],[Budget Code]])=0,"",TRIM(Table1[[#This Row],[Budget Code]]))</f>
        <v/>
      </c>
      <c r="AT838" s="46" t="str">
        <f>IF(Table1[[#This Row],[Line Description]]&lt;&gt;"",Table1[[#This Row],[Line Description]],"")</f>
        <v/>
      </c>
      <c r="AU838" s="46" t="str">
        <f>IF(Table1[[#This Row],[Cur_Amount Debit]]&gt;0,ROUND(Table1[[#This Row],[Cur_Amount Debit]],2),"")</f>
        <v/>
      </c>
      <c r="AV838" s="46" t="str">
        <f>IF(Table1[[#This Row],[Cur_Amount Credit]]&gt;0,ROUND(Table1[[#This Row],[Cur_Amount Credit]],2),"")</f>
        <v/>
      </c>
      <c r="AW838" s="46" t="str">
        <f>LEFT(Table1[[#This Row],[Cur]],3)</f>
        <v/>
      </c>
      <c r="AX838" s="59"/>
      <c r="AY838" s="46"/>
      <c r="AZ838" s="46" t="str">
        <f>IF(Table1[[#This Row],[Cur]]&lt;&gt;"",IF(Table1[[#This Row],[Cur]]="USD","",ExchangeRate),"")</f>
        <v/>
      </c>
      <c r="BA838" s="46" t="str">
        <f>IF(Table1[[#This Row],[Grant]]&lt;&gt;"",VLOOKUP(Table1[[#This Row],[Grant]],Grants!B:D,3),"")</f>
        <v/>
      </c>
      <c r="BB838" s="46" t="str">
        <f>TRIM(Table1[[#This Row],[Vendor ID]])</f>
        <v/>
      </c>
      <c r="BC838">
        <f>IF(Table1[[#This Row],[Reference Number]]=Q837,BC837,BC837+1)</f>
        <v>2</v>
      </c>
    </row>
    <row r="839" spans="1:55" ht="11.25" hidden="1" customHeight="1">
      <c r="A839" s="1"/>
      <c r="B839" s="88" t="str">
        <f>IF(Table1[[#This Row],[Posting Date]]&lt;&gt;"",IF(Table1[[#This Row],[Reference Number]]=Q838,B838+1,1),"")</f>
        <v/>
      </c>
      <c r="C839" s="61"/>
      <c r="D839" s="61"/>
      <c r="E839" s="218"/>
      <c r="F839" s="143" t="str">
        <f>IFERROR(IF(VLOOKUP(Table1[[#This Row],[Budget Code Description]],Dimentions!$X$6:$AC$132,2,FALSE)="","",VLOOKUP(Table1[[#This Row],[Budget Code Description]],Dimentions!$X$6:$AC$132,2,FALSE)),"")</f>
        <v/>
      </c>
      <c r="G839" s="143" t="str">
        <f>IFERROR(VLOOKUP(Table1[[#This Row],[Budget Code Description]],Dimentions!$X$6:$AC$132,3,FALSE),"")</f>
        <v/>
      </c>
      <c r="H839" s="64" t="str">
        <f>IFERROR(VLOOKUP(Table1[[#This Row],[Account]],Dimentions!$S$6:$V$233,2,FALSE),"")</f>
        <v/>
      </c>
      <c r="I839" s="62">
        <f>_xlfn.NUMBERVALUE(LEFT(Table1[[#This Row],[Account]],1))</f>
        <v>0</v>
      </c>
      <c r="J839" s="62" t="str">
        <f>IFERROR(VLOOKUP(Table1[[#This Row],[Budget Code Description]],Table6[#All],7,FALSE),"")</f>
        <v/>
      </c>
      <c r="K839" s="143" t="str">
        <f>IFERROR(VLOOKUP(Table1[[#This Row],[Budget Code Description]],Table6[#All],8,FALSE),"")</f>
        <v/>
      </c>
      <c r="L839" s="63"/>
      <c r="M839" s="65" t="str">
        <f>IFERROR(VLOOKUP(Table1[[#This Row],[Staff ID]],Table2[],2,FALSE),"")</f>
        <v/>
      </c>
      <c r="N839" s="211" t="str">
        <f>IFERROR(IF(VLOOKUP(Table1[[#This Row],[Budget Code Description]],Dimentions!$X$6:$AC$97,4,FALSE)="","",VLOOKUP(Table1[[#This Row],[Budget Code Description]],Dimentions!$X$6:$AC$97,4,FALSE)),"")</f>
        <v/>
      </c>
      <c r="O839" s="65" t="str">
        <f>IFERROR(VLOOKUP(Table1[[#This Row],[Vendor ID]],Table549[],2,FALSE),"")</f>
        <v/>
      </c>
      <c r="P839" s="63"/>
      <c r="Q839" s="143" t="str">
        <f>IF(Table1[[#This Row],[Posting Date]]&lt;&gt;"",$D$9,"")</f>
        <v/>
      </c>
      <c r="R839" s="159" t="str">
        <f>IF(Table1[[#This Row],[Posting Date]]&lt;&gt;"",$D$10,"")</f>
        <v/>
      </c>
      <c r="S839" s="66"/>
      <c r="T839" s="63"/>
      <c r="U839" s="67"/>
      <c r="V839" s="67"/>
      <c r="W839" s="67" t="str">
        <f t="shared" si="13"/>
        <v/>
      </c>
      <c r="X839" s="161" t="str">
        <f>IF(E839="","",(IF(Table1[[#This Row],[Cur]]="USD",Table1[[#This Row],[Cur_Amount Debit]],Table1[[#This Row],[Cur_Amount Debit]]/Table1[[#This Row],[Exchange Rate]])))</f>
        <v/>
      </c>
      <c r="Y839" s="161" t="str">
        <f>IF(E839="","",(IF(Table1[[#This Row],[Cur]]="USD",Table1[[#This Row],[Cur_Amount Credit]],Table1[[#This Row],[Cur_Amount Credit]]/ExchangeRate)))</f>
        <v/>
      </c>
      <c r="Z839" s="203" t="str">
        <f>IF(E839="","",(Table1[[#This Row],[Debit USD]]-Table1[[#This Row],[Credit USD]]))</f>
        <v/>
      </c>
      <c r="AA839" s="122"/>
      <c r="AB839" s="1"/>
      <c r="AC839" s="15"/>
      <c r="AD839" s="15" t="str">
        <f>IF(AND(OR(Table1[[#This Row],[Account]]="15030",Table1[[#This Row],[Account]]="15035",Table1[[#This Row],[Account]]="20150"),Table1[[#This Row],[Vendor ID]]=""),1,"")</f>
        <v/>
      </c>
      <c r="AE839" s="15"/>
      <c r="AF839" s="15"/>
      <c r="AG839" s="15"/>
      <c r="AH839" s="46" t="str">
        <f>IF(Table1[[#This Row],[Posting Date]]&lt;&gt;"","GJ-"&amp;CountryID,"")</f>
        <v/>
      </c>
      <c r="AI839" s="59" t="str">
        <f>IF(Table1[[#This Row],[Posting Date]]&lt;&gt;"",Table1[[#This Row],[Posting Date]],"")</f>
        <v/>
      </c>
      <c r="AJ839" s="46"/>
      <c r="AK839" s="46" t="str">
        <f>IF(Table1[[#This Row],[Description]]&lt;&gt;"",Table1[[#This Row],[Description]],"")</f>
        <v/>
      </c>
      <c r="AL839" s="46" t="str">
        <f>IF(Table1[[#This Row],[Posting Date]]&lt;&gt;"",Table1[[#This Row],[Reference Number]],"")</f>
        <v/>
      </c>
      <c r="AM839" s="46" t="str">
        <f>TRIM(Table1[[#This Row],[Line '#]])</f>
        <v/>
      </c>
      <c r="AN839" s="46" t="str">
        <f>TRIM(Table1[[#This Row],[Account]])</f>
        <v/>
      </c>
      <c r="AO839" s="46" t="str">
        <f>IF(Table1[[#This Row],[Posting Date]]&lt;&gt;"",$D$5,"")</f>
        <v/>
      </c>
      <c r="AP839" s="46" t="str">
        <f>TRIM(Table1[[#This Row],[Departments-Prgrams]])</f>
        <v/>
      </c>
      <c r="AQ839" s="46" t="str">
        <f>TRIM(Table1[[#This Row],[Grant]])</f>
        <v/>
      </c>
      <c r="AR839" s="46" t="str">
        <f>TRIM(Table1[[#This Row],[Staff ID]])</f>
        <v/>
      </c>
      <c r="AS839" s="46" t="str">
        <f>IF(TRIM(Table1[[#This Row],[Budget Code]])=0,"",TRIM(Table1[[#This Row],[Budget Code]]))</f>
        <v/>
      </c>
      <c r="AT839" s="46" t="str">
        <f>IF(Table1[[#This Row],[Line Description]]&lt;&gt;"",Table1[[#This Row],[Line Description]],"")</f>
        <v/>
      </c>
      <c r="AU839" s="46" t="str">
        <f>IF(Table1[[#This Row],[Cur_Amount Debit]]&gt;0,ROUND(Table1[[#This Row],[Cur_Amount Debit]],2),"")</f>
        <v/>
      </c>
      <c r="AV839" s="46" t="str">
        <f>IF(Table1[[#This Row],[Cur_Amount Credit]]&gt;0,ROUND(Table1[[#This Row],[Cur_Amount Credit]],2),"")</f>
        <v/>
      </c>
      <c r="AW839" s="46" t="str">
        <f>LEFT(Table1[[#This Row],[Cur]],3)</f>
        <v/>
      </c>
      <c r="AX839" s="59"/>
      <c r="AY839" s="46"/>
      <c r="AZ839" s="46" t="str">
        <f>IF(Table1[[#This Row],[Cur]]&lt;&gt;"",IF(Table1[[#This Row],[Cur]]="USD","",ExchangeRate),"")</f>
        <v/>
      </c>
      <c r="BA839" s="46" t="str">
        <f>IF(Table1[[#This Row],[Grant]]&lt;&gt;"",VLOOKUP(Table1[[#This Row],[Grant]],Grants!B:D,3),"")</f>
        <v/>
      </c>
      <c r="BB839" s="46" t="str">
        <f>TRIM(Table1[[#This Row],[Vendor ID]])</f>
        <v/>
      </c>
      <c r="BC839">
        <f>IF(Table1[[#This Row],[Reference Number]]=Q838,BC838,BC838+1)</f>
        <v>2</v>
      </c>
    </row>
    <row r="840" spans="1:55" ht="11.25" hidden="1" customHeight="1">
      <c r="A840" s="1"/>
      <c r="B840" s="88" t="str">
        <f>IF(Table1[[#This Row],[Posting Date]]&lt;&gt;"",IF(Table1[[#This Row],[Reference Number]]=Q839,B839+1,1),"")</f>
        <v/>
      </c>
      <c r="C840" s="61"/>
      <c r="D840" s="61"/>
      <c r="E840" s="218"/>
      <c r="F840" s="143" t="str">
        <f>IFERROR(IF(VLOOKUP(Table1[[#This Row],[Budget Code Description]],Dimentions!$X$6:$AC$132,2,FALSE)="","",VLOOKUP(Table1[[#This Row],[Budget Code Description]],Dimentions!$X$6:$AC$132,2,FALSE)),"")</f>
        <v/>
      </c>
      <c r="G840" s="143" t="str">
        <f>IFERROR(VLOOKUP(Table1[[#This Row],[Budget Code Description]],Dimentions!$X$6:$AC$132,3,FALSE),"")</f>
        <v/>
      </c>
      <c r="H840" s="64" t="str">
        <f>IFERROR(VLOOKUP(Table1[[#This Row],[Account]],Dimentions!$S$6:$V$233,2,FALSE),"")</f>
        <v/>
      </c>
      <c r="I840" s="62">
        <f>_xlfn.NUMBERVALUE(LEFT(Table1[[#This Row],[Account]],1))</f>
        <v>0</v>
      </c>
      <c r="J840" s="62" t="str">
        <f>IFERROR(VLOOKUP(Table1[[#This Row],[Budget Code Description]],Table6[#All],7,FALSE),"")</f>
        <v/>
      </c>
      <c r="K840" s="143" t="str">
        <f>IFERROR(VLOOKUP(Table1[[#This Row],[Budget Code Description]],Table6[#All],8,FALSE),"")</f>
        <v/>
      </c>
      <c r="L840" s="63"/>
      <c r="M840" s="65" t="str">
        <f>IFERROR(VLOOKUP(Table1[[#This Row],[Staff ID]],Table2[],2,FALSE),"")</f>
        <v/>
      </c>
      <c r="N840" s="211" t="str">
        <f>IFERROR(IF(VLOOKUP(Table1[[#This Row],[Budget Code Description]],Dimentions!$X$6:$AC$97,4,FALSE)="","",VLOOKUP(Table1[[#This Row],[Budget Code Description]],Dimentions!$X$6:$AC$97,4,FALSE)),"")</f>
        <v/>
      </c>
      <c r="O840" s="65" t="str">
        <f>IFERROR(VLOOKUP(Table1[[#This Row],[Vendor ID]],Table549[],2,FALSE),"")</f>
        <v/>
      </c>
      <c r="P840" s="63"/>
      <c r="Q840" s="143" t="str">
        <f>IF(Table1[[#This Row],[Posting Date]]&lt;&gt;"",$D$9,"")</f>
        <v/>
      </c>
      <c r="R840" s="159" t="str">
        <f>IF(Table1[[#This Row],[Posting Date]]&lt;&gt;"",$D$10,"")</f>
        <v/>
      </c>
      <c r="S840" s="66"/>
      <c r="T840" s="63"/>
      <c r="U840" s="67"/>
      <c r="V840" s="67"/>
      <c r="W840" s="67" t="str">
        <f t="shared" si="13"/>
        <v/>
      </c>
      <c r="X840" s="161" t="str">
        <f>IF(E840="","",(IF(Table1[[#This Row],[Cur]]="USD",Table1[[#This Row],[Cur_Amount Debit]],Table1[[#This Row],[Cur_Amount Debit]]/Table1[[#This Row],[Exchange Rate]])))</f>
        <v/>
      </c>
      <c r="Y840" s="161" t="str">
        <f>IF(E840="","",(IF(Table1[[#This Row],[Cur]]="USD",Table1[[#This Row],[Cur_Amount Credit]],Table1[[#This Row],[Cur_Amount Credit]]/ExchangeRate)))</f>
        <v/>
      </c>
      <c r="Z840" s="203" t="str">
        <f>IF(E840="","",(Table1[[#This Row],[Debit USD]]-Table1[[#This Row],[Credit USD]]))</f>
        <v/>
      </c>
      <c r="AA840" s="122"/>
      <c r="AB840" s="1"/>
      <c r="AC840" s="15"/>
      <c r="AD840" s="15" t="str">
        <f>IF(AND(OR(Table1[[#This Row],[Account]]="15030",Table1[[#This Row],[Account]]="15035",Table1[[#This Row],[Account]]="20150"),Table1[[#This Row],[Vendor ID]]=""),1,"")</f>
        <v/>
      </c>
      <c r="AE840" s="15"/>
      <c r="AF840" s="15"/>
      <c r="AG840" s="15"/>
      <c r="AH840" s="46" t="str">
        <f>IF(Table1[[#This Row],[Posting Date]]&lt;&gt;"","GJ-"&amp;CountryID,"")</f>
        <v/>
      </c>
      <c r="AI840" s="59" t="str">
        <f>IF(Table1[[#This Row],[Posting Date]]&lt;&gt;"",Table1[[#This Row],[Posting Date]],"")</f>
        <v/>
      </c>
      <c r="AJ840" s="46"/>
      <c r="AK840" s="46" t="str">
        <f>IF(Table1[[#This Row],[Description]]&lt;&gt;"",Table1[[#This Row],[Description]],"")</f>
        <v/>
      </c>
      <c r="AL840" s="46" t="str">
        <f>IF(Table1[[#This Row],[Posting Date]]&lt;&gt;"",Table1[[#This Row],[Reference Number]],"")</f>
        <v/>
      </c>
      <c r="AM840" s="46" t="str">
        <f>TRIM(Table1[[#This Row],[Line '#]])</f>
        <v/>
      </c>
      <c r="AN840" s="46" t="str">
        <f>TRIM(Table1[[#This Row],[Account]])</f>
        <v/>
      </c>
      <c r="AO840" s="46" t="str">
        <f>IF(Table1[[#This Row],[Posting Date]]&lt;&gt;"",$D$5,"")</f>
        <v/>
      </c>
      <c r="AP840" s="46" t="str">
        <f>TRIM(Table1[[#This Row],[Departments-Prgrams]])</f>
        <v/>
      </c>
      <c r="AQ840" s="46" t="str">
        <f>TRIM(Table1[[#This Row],[Grant]])</f>
        <v/>
      </c>
      <c r="AR840" s="46" t="str">
        <f>TRIM(Table1[[#This Row],[Staff ID]])</f>
        <v/>
      </c>
      <c r="AS840" s="46" t="str">
        <f>IF(TRIM(Table1[[#This Row],[Budget Code]])=0,"",TRIM(Table1[[#This Row],[Budget Code]]))</f>
        <v/>
      </c>
      <c r="AT840" s="46" t="str">
        <f>IF(Table1[[#This Row],[Line Description]]&lt;&gt;"",Table1[[#This Row],[Line Description]],"")</f>
        <v/>
      </c>
      <c r="AU840" s="46" t="str">
        <f>IF(Table1[[#This Row],[Cur_Amount Debit]]&gt;0,ROUND(Table1[[#This Row],[Cur_Amount Debit]],2),"")</f>
        <v/>
      </c>
      <c r="AV840" s="46" t="str">
        <f>IF(Table1[[#This Row],[Cur_Amount Credit]]&gt;0,ROUND(Table1[[#This Row],[Cur_Amount Credit]],2),"")</f>
        <v/>
      </c>
      <c r="AW840" s="46" t="str">
        <f>LEFT(Table1[[#This Row],[Cur]],3)</f>
        <v/>
      </c>
      <c r="AX840" s="59"/>
      <c r="AY840" s="46"/>
      <c r="AZ840" s="46" t="str">
        <f>IF(Table1[[#This Row],[Cur]]&lt;&gt;"",IF(Table1[[#This Row],[Cur]]="USD","",ExchangeRate),"")</f>
        <v/>
      </c>
      <c r="BA840" s="46" t="str">
        <f>IF(Table1[[#This Row],[Grant]]&lt;&gt;"",VLOOKUP(Table1[[#This Row],[Grant]],Grants!B:D,3),"")</f>
        <v/>
      </c>
      <c r="BB840" s="46" t="str">
        <f>TRIM(Table1[[#This Row],[Vendor ID]])</f>
        <v/>
      </c>
      <c r="BC840">
        <f>IF(Table1[[#This Row],[Reference Number]]=Q839,BC839,BC839+1)</f>
        <v>2</v>
      </c>
    </row>
    <row r="841" spans="1:55" ht="11.25" hidden="1" customHeight="1">
      <c r="A841" s="1"/>
      <c r="B841" s="88" t="str">
        <f>IF(Table1[[#This Row],[Posting Date]]&lt;&gt;"",IF(Table1[[#This Row],[Reference Number]]=Q840,B840+1,1),"")</f>
        <v/>
      </c>
      <c r="C841" s="61"/>
      <c r="D841" s="61"/>
      <c r="E841" s="218"/>
      <c r="F841" s="143" t="str">
        <f>IFERROR(IF(VLOOKUP(Table1[[#This Row],[Budget Code Description]],Dimentions!$X$6:$AC$132,2,FALSE)="","",VLOOKUP(Table1[[#This Row],[Budget Code Description]],Dimentions!$X$6:$AC$132,2,FALSE)),"")</f>
        <v/>
      </c>
      <c r="G841" s="143" t="str">
        <f>IFERROR(VLOOKUP(Table1[[#This Row],[Budget Code Description]],Dimentions!$X$6:$AC$132,3,FALSE),"")</f>
        <v/>
      </c>
      <c r="H841" s="64" t="str">
        <f>IFERROR(VLOOKUP(Table1[[#This Row],[Account]],Dimentions!$S$6:$V$233,2,FALSE),"")</f>
        <v/>
      </c>
      <c r="I841" s="62">
        <f>_xlfn.NUMBERVALUE(LEFT(Table1[[#This Row],[Account]],1))</f>
        <v>0</v>
      </c>
      <c r="J841" s="62" t="str">
        <f>IFERROR(VLOOKUP(Table1[[#This Row],[Budget Code Description]],Table6[#All],7,FALSE),"")</f>
        <v/>
      </c>
      <c r="K841" s="143" t="str">
        <f>IFERROR(VLOOKUP(Table1[[#This Row],[Budget Code Description]],Table6[#All],8,FALSE),"")</f>
        <v/>
      </c>
      <c r="L841" s="63"/>
      <c r="M841" s="65" t="str">
        <f>IFERROR(VLOOKUP(Table1[[#This Row],[Staff ID]],Table2[],2,FALSE),"")</f>
        <v/>
      </c>
      <c r="N841" s="211" t="str">
        <f>IFERROR(IF(VLOOKUP(Table1[[#This Row],[Budget Code Description]],Dimentions!$X$6:$AC$97,4,FALSE)="","",VLOOKUP(Table1[[#This Row],[Budget Code Description]],Dimentions!$X$6:$AC$97,4,FALSE)),"")</f>
        <v/>
      </c>
      <c r="O841" s="65" t="str">
        <f>IFERROR(VLOOKUP(Table1[[#This Row],[Vendor ID]],Table549[],2,FALSE),"")</f>
        <v/>
      </c>
      <c r="P841" s="63"/>
      <c r="Q841" s="143" t="str">
        <f>IF(Table1[[#This Row],[Posting Date]]&lt;&gt;"",$D$9,"")</f>
        <v/>
      </c>
      <c r="R841" s="159" t="str">
        <f>IF(Table1[[#This Row],[Posting Date]]&lt;&gt;"",$D$10,"")</f>
        <v/>
      </c>
      <c r="S841" s="66"/>
      <c r="T841" s="63"/>
      <c r="U841" s="67"/>
      <c r="V841" s="67"/>
      <c r="W841" s="67" t="str">
        <f t="shared" si="13"/>
        <v/>
      </c>
      <c r="X841" s="161" t="str">
        <f>IF(E841="","",(IF(Table1[[#This Row],[Cur]]="USD",Table1[[#This Row],[Cur_Amount Debit]],Table1[[#This Row],[Cur_Amount Debit]]/Table1[[#This Row],[Exchange Rate]])))</f>
        <v/>
      </c>
      <c r="Y841" s="161" t="str">
        <f>IF(E841="","",(IF(Table1[[#This Row],[Cur]]="USD",Table1[[#This Row],[Cur_Amount Credit]],Table1[[#This Row],[Cur_Amount Credit]]/ExchangeRate)))</f>
        <v/>
      </c>
      <c r="Z841" s="203" t="str">
        <f>IF(E841="","",(Table1[[#This Row],[Debit USD]]-Table1[[#This Row],[Credit USD]]))</f>
        <v/>
      </c>
      <c r="AA841" s="122"/>
      <c r="AB841" s="1"/>
      <c r="AC841" s="15"/>
      <c r="AD841" s="15" t="str">
        <f>IF(AND(OR(Table1[[#This Row],[Account]]="15030",Table1[[#This Row],[Account]]="15035",Table1[[#This Row],[Account]]="20150"),Table1[[#This Row],[Vendor ID]]=""),1,"")</f>
        <v/>
      </c>
      <c r="AE841" s="15"/>
      <c r="AF841" s="15"/>
      <c r="AG841" s="15"/>
      <c r="AH841" s="46" t="str">
        <f>IF(Table1[[#This Row],[Posting Date]]&lt;&gt;"","GJ-"&amp;CountryID,"")</f>
        <v/>
      </c>
      <c r="AI841" s="59" t="str">
        <f>IF(Table1[[#This Row],[Posting Date]]&lt;&gt;"",Table1[[#This Row],[Posting Date]],"")</f>
        <v/>
      </c>
      <c r="AJ841" s="46"/>
      <c r="AK841" s="46" t="str">
        <f>IF(Table1[[#This Row],[Description]]&lt;&gt;"",Table1[[#This Row],[Description]],"")</f>
        <v/>
      </c>
      <c r="AL841" s="46" t="str">
        <f>IF(Table1[[#This Row],[Posting Date]]&lt;&gt;"",Table1[[#This Row],[Reference Number]],"")</f>
        <v/>
      </c>
      <c r="AM841" s="46" t="str">
        <f>TRIM(Table1[[#This Row],[Line '#]])</f>
        <v/>
      </c>
      <c r="AN841" s="46" t="str">
        <f>TRIM(Table1[[#This Row],[Account]])</f>
        <v/>
      </c>
      <c r="AO841" s="46" t="str">
        <f>IF(Table1[[#This Row],[Posting Date]]&lt;&gt;"",$D$5,"")</f>
        <v/>
      </c>
      <c r="AP841" s="46" t="str">
        <f>TRIM(Table1[[#This Row],[Departments-Prgrams]])</f>
        <v/>
      </c>
      <c r="AQ841" s="46" t="str">
        <f>TRIM(Table1[[#This Row],[Grant]])</f>
        <v/>
      </c>
      <c r="AR841" s="46" t="str">
        <f>TRIM(Table1[[#This Row],[Staff ID]])</f>
        <v/>
      </c>
      <c r="AS841" s="46" t="str">
        <f>IF(TRIM(Table1[[#This Row],[Budget Code]])=0,"",TRIM(Table1[[#This Row],[Budget Code]]))</f>
        <v/>
      </c>
      <c r="AT841" s="46" t="str">
        <f>IF(Table1[[#This Row],[Line Description]]&lt;&gt;"",Table1[[#This Row],[Line Description]],"")</f>
        <v/>
      </c>
      <c r="AU841" s="46" t="str">
        <f>IF(Table1[[#This Row],[Cur_Amount Debit]]&gt;0,ROUND(Table1[[#This Row],[Cur_Amount Debit]],2),"")</f>
        <v/>
      </c>
      <c r="AV841" s="46" t="str">
        <f>IF(Table1[[#This Row],[Cur_Amount Credit]]&gt;0,ROUND(Table1[[#This Row],[Cur_Amount Credit]],2),"")</f>
        <v/>
      </c>
      <c r="AW841" s="46" t="str">
        <f>LEFT(Table1[[#This Row],[Cur]],3)</f>
        <v/>
      </c>
      <c r="AX841" s="59"/>
      <c r="AY841" s="46"/>
      <c r="AZ841" s="46" t="str">
        <f>IF(Table1[[#This Row],[Cur]]&lt;&gt;"",IF(Table1[[#This Row],[Cur]]="USD","",ExchangeRate),"")</f>
        <v/>
      </c>
      <c r="BA841" s="46" t="str">
        <f>IF(Table1[[#This Row],[Grant]]&lt;&gt;"",VLOOKUP(Table1[[#This Row],[Grant]],Grants!B:D,3),"")</f>
        <v/>
      </c>
      <c r="BB841" s="46" t="str">
        <f>TRIM(Table1[[#This Row],[Vendor ID]])</f>
        <v/>
      </c>
      <c r="BC841">
        <f>IF(Table1[[#This Row],[Reference Number]]=Q840,BC840,BC840+1)</f>
        <v>2</v>
      </c>
    </row>
    <row r="842" spans="1:55" ht="11.25" hidden="1" customHeight="1">
      <c r="A842" s="1"/>
      <c r="B842" s="88" t="str">
        <f>IF(Table1[[#This Row],[Posting Date]]&lt;&gt;"",IF(Table1[[#This Row],[Reference Number]]=Q841,B841+1,1),"")</f>
        <v/>
      </c>
      <c r="C842" s="61"/>
      <c r="D842" s="61"/>
      <c r="E842" s="218"/>
      <c r="F842" s="143" t="str">
        <f>IFERROR(IF(VLOOKUP(Table1[[#This Row],[Budget Code Description]],Dimentions!$X$6:$AC$132,2,FALSE)="","",VLOOKUP(Table1[[#This Row],[Budget Code Description]],Dimentions!$X$6:$AC$132,2,FALSE)),"")</f>
        <v/>
      </c>
      <c r="G842" s="143" t="str">
        <f>IFERROR(VLOOKUP(Table1[[#This Row],[Budget Code Description]],Dimentions!$X$6:$AC$132,3,FALSE),"")</f>
        <v/>
      </c>
      <c r="H842" s="64" t="str">
        <f>IFERROR(VLOOKUP(Table1[[#This Row],[Account]],Dimentions!$S$6:$V$233,2,FALSE),"")</f>
        <v/>
      </c>
      <c r="I842" s="62">
        <f>_xlfn.NUMBERVALUE(LEFT(Table1[[#This Row],[Account]],1))</f>
        <v>0</v>
      </c>
      <c r="J842" s="62" t="str">
        <f>IFERROR(VLOOKUP(Table1[[#This Row],[Budget Code Description]],Table6[#All],7,FALSE),"")</f>
        <v/>
      </c>
      <c r="K842" s="143" t="str">
        <f>IFERROR(VLOOKUP(Table1[[#This Row],[Budget Code Description]],Table6[#All],8,FALSE),"")</f>
        <v/>
      </c>
      <c r="L842" s="63"/>
      <c r="M842" s="65" t="str">
        <f>IFERROR(VLOOKUP(Table1[[#This Row],[Staff ID]],Table2[],2,FALSE),"")</f>
        <v/>
      </c>
      <c r="N842" s="211" t="str">
        <f>IFERROR(IF(VLOOKUP(Table1[[#This Row],[Budget Code Description]],Dimentions!$X$6:$AC$97,4,FALSE)="","",VLOOKUP(Table1[[#This Row],[Budget Code Description]],Dimentions!$X$6:$AC$97,4,FALSE)),"")</f>
        <v/>
      </c>
      <c r="O842" s="65" t="str">
        <f>IFERROR(VLOOKUP(Table1[[#This Row],[Vendor ID]],Table549[],2,FALSE),"")</f>
        <v/>
      </c>
      <c r="P842" s="63"/>
      <c r="Q842" s="143" t="str">
        <f>IF(Table1[[#This Row],[Posting Date]]&lt;&gt;"",$D$9,"")</f>
        <v/>
      </c>
      <c r="R842" s="159" t="str">
        <f>IF(Table1[[#This Row],[Posting Date]]&lt;&gt;"",$D$10,"")</f>
        <v/>
      </c>
      <c r="S842" s="66"/>
      <c r="T842" s="63"/>
      <c r="U842" s="67"/>
      <c r="V842" s="67"/>
      <c r="W842" s="67" t="str">
        <f t="shared" si="13"/>
        <v/>
      </c>
      <c r="X842" s="161" t="str">
        <f>IF(E842="","",(IF(Table1[[#This Row],[Cur]]="USD",Table1[[#This Row],[Cur_Amount Debit]],Table1[[#This Row],[Cur_Amount Debit]]/Table1[[#This Row],[Exchange Rate]])))</f>
        <v/>
      </c>
      <c r="Y842" s="161" t="str">
        <f>IF(E842="","",(IF(Table1[[#This Row],[Cur]]="USD",Table1[[#This Row],[Cur_Amount Credit]],Table1[[#This Row],[Cur_Amount Credit]]/ExchangeRate)))</f>
        <v/>
      </c>
      <c r="Z842" s="203" t="str">
        <f>IF(E842="","",(Table1[[#This Row],[Debit USD]]-Table1[[#This Row],[Credit USD]]))</f>
        <v/>
      </c>
      <c r="AA842" s="122"/>
      <c r="AB842" s="1"/>
      <c r="AC842" s="15"/>
      <c r="AD842" s="15" t="str">
        <f>IF(AND(OR(Table1[[#This Row],[Account]]="15030",Table1[[#This Row],[Account]]="15035",Table1[[#This Row],[Account]]="20150"),Table1[[#This Row],[Vendor ID]]=""),1,"")</f>
        <v/>
      </c>
      <c r="AE842" s="15"/>
      <c r="AF842" s="15"/>
      <c r="AG842" s="15"/>
      <c r="AH842" s="46" t="str">
        <f>IF(Table1[[#This Row],[Posting Date]]&lt;&gt;"","GJ-"&amp;CountryID,"")</f>
        <v/>
      </c>
      <c r="AI842" s="59" t="str">
        <f>IF(Table1[[#This Row],[Posting Date]]&lt;&gt;"",Table1[[#This Row],[Posting Date]],"")</f>
        <v/>
      </c>
      <c r="AJ842" s="46"/>
      <c r="AK842" s="46" t="str">
        <f>IF(Table1[[#This Row],[Description]]&lt;&gt;"",Table1[[#This Row],[Description]],"")</f>
        <v/>
      </c>
      <c r="AL842" s="46" t="str">
        <f>IF(Table1[[#This Row],[Posting Date]]&lt;&gt;"",Table1[[#This Row],[Reference Number]],"")</f>
        <v/>
      </c>
      <c r="AM842" s="46" t="str">
        <f>TRIM(Table1[[#This Row],[Line '#]])</f>
        <v/>
      </c>
      <c r="AN842" s="46" t="str">
        <f>TRIM(Table1[[#This Row],[Account]])</f>
        <v/>
      </c>
      <c r="AO842" s="46" t="str">
        <f>IF(Table1[[#This Row],[Posting Date]]&lt;&gt;"",$D$5,"")</f>
        <v/>
      </c>
      <c r="AP842" s="46" t="str">
        <f>TRIM(Table1[[#This Row],[Departments-Prgrams]])</f>
        <v/>
      </c>
      <c r="AQ842" s="46" t="str">
        <f>TRIM(Table1[[#This Row],[Grant]])</f>
        <v/>
      </c>
      <c r="AR842" s="46" t="str">
        <f>TRIM(Table1[[#This Row],[Staff ID]])</f>
        <v/>
      </c>
      <c r="AS842" s="46" t="str">
        <f>IF(TRIM(Table1[[#This Row],[Budget Code]])=0,"",TRIM(Table1[[#This Row],[Budget Code]]))</f>
        <v/>
      </c>
      <c r="AT842" s="46" t="str">
        <f>IF(Table1[[#This Row],[Line Description]]&lt;&gt;"",Table1[[#This Row],[Line Description]],"")</f>
        <v/>
      </c>
      <c r="AU842" s="46" t="str">
        <f>IF(Table1[[#This Row],[Cur_Amount Debit]]&gt;0,ROUND(Table1[[#This Row],[Cur_Amount Debit]],2),"")</f>
        <v/>
      </c>
      <c r="AV842" s="46" t="str">
        <f>IF(Table1[[#This Row],[Cur_Amount Credit]]&gt;0,ROUND(Table1[[#This Row],[Cur_Amount Credit]],2),"")</f>
        <v/>
      </c>
      <c r="AW842" s="46" t="str">
        <f>LEFT(Table1[[#This Row],[Cur]],3)</f>
        <v/>
      </c>
      <c r="AX842" s="59"/>
      <c r="AY842" s="46"/>
      <c r="AZ842" s="46" t="str">
        <f>IF(Table1[[#This Row],[Cur]]&lt;&gt;"",IF(Table1[[#This Row],[Cur]]="USD","",ExchangeRate),"")</f>
        <v/>
      </c>
      <c r="BA842" s="46" t="str">
        <f>IF(Table1[[#This Row],[Grant]]&lt;&gt;"",VLOOKUP(Table1[[#This Row],[Grant]],Grants!B:D,3),"")</f>
        <v/>
      </c>
      <c r="BB842" s="46" t="str">
        <f>TRIM(Table1[[#This Row],[Vendor ID]])</f>
        <v/>
      </c>
      <c r="BC842">
        <f>IF(Table1[[#This Row],[Reference Number]]=Q841,BC841,BC841+1)</f>
        <v>2</v>
      </c>
    </row>
    <row r="843" spans="1:55" ht="11.25" hidden="1" customHeight="1">
      <c r="A843" s="1"/>
      <c r="B843" s="88" t="str">
        <f>IF(Table1[[#This Row],[Posting Date]]&lt;&gt;"",IF(Table1[[#This Row],[Reference Number]]=Q842,B842+1,1),"")</f>
        <v/>
      </c>
      <c r="C843" s="61"/>
      <c r="D843" s="61"/>
      <c r="E843" s="218"/>
      <c r="F843" s="143" t="str">
        <f>IFERROR(IF(VLOOKUP(Table1[[#This Row],[Budget Code Description]],Dimentions!$X$6:$AC$132,2,FALSE)="","",VLOOKUP(Table1[[#This Row],[Budget Code Description]],Dimentions!$X$6:$AC$132,2,FALSE)),"")</f>
        <v/>
      </c>
      <c r="G843" s="143" t="str">
        <f>IFERROR(VLOOKUP(Table1[[#This Row],[Budget Code Description]],Dimentions!$X$6:$AC$132,3,FALSE),"")</f>
        <v/>
      </c>
      <c r="H843" s="64" t="str">
        <f>IFERROR(VLOOKUP(Table1[[#This Row],[Account]],Dimentions!$S$6:$V$233,2,FALSE),"")</f>
        <v/>
      </c>
      <c r="I843" s="62">
        <f>_xlfn.NUMBERVALUE(LEFT(Table1[[#This Row],[Account]],1))</f>
        <v>0</v>
      </c>
      <c r="J843" s="62" t="str">
        <f>IFERROR(VLOOKUP(Table1[[#This Row],[Budget Code Description]],Table6[#All],7,FALSE),"")</f>
        <v/>
      </c>
      <c r="K843" s="143" t="str">
        <f>IFERROR(VLOOKUP(Table1[[#This Row],[Budget Code Description]],Table6[#All],8,FALSE),"")</f>
        <v/>
      </c>
      <c r="L843" s="63"/>
      <c r="M843" s="65" t="str">
        <f>IFERROR(VLOOKUP(Table1[[#This Row],[Staff ID]],Table2[],2,FALSE),"")</f>
        <v/>
      </c>
      <c r="N843" s="211" t="str">
        <f>IFERROR(IF(VLOOKUP(Table1[[#This Row],[Budget Code Description]],Dimentions!$X$6:$AC$97,4,FALSE)="","",VLOOKUP(Table1[[#This Row],[Budget Code Description]],Dimentions!$X$6:$AC$97,4,FALSE)),"")</f>
        <v/>
      </c>
      <c r="O843" s="65" t="str">
        <f>IFERROR(VLOOKUP(Table1[[#This Row],[Vendor ID]],Table549[],2,FALSE),"")</f>
        <v/>
      </c>
      <c r="P843" s="63"/>
      <c r="Q843" s="143" t="str">
        <f>IF(Table1[[#This Row],[Posting Date]]&lt;&gt;"",$D$9,"")</f>
        <v/>
      </c>
      <c r="R843" s="159" t="str">
        <f>IF(Table1[[#This Row],[Posting Date]]&lt;&gt;"",$D$10,"")</f>
        <v/>
      </c>
      <c r="S843" s="66"/>
      <c r="T843" s="63"/>
      <c r="U843" s="67"/>
      <c r="V843" s="67"/>
      <c r="W843" s="67" t="str">
        <f t="shared" si="13"/>
        <v/>
      </c>
      <c r="X843" s="161" t="str">
        <f>IF(E843="","",(IF(Table1[[#This Row],[Cur]]="USD",Table1[[#This Row],[Cur_Amount Debit]],Table1[[#This Row],[Cur_Amount Debit]]/Table1[[#This Row],[Exchange Rate]])))</f>
        <v/>
      </c>
      <c r="Y843" s="161" t="str">
        <f>IF(E843="","",(IF(Table1[[#This Row],[Cur]]="USD",Table1[[#This Row],[Cur_Amount Credit]],Table1[[#This Row],[Cur_Amount Credit]]/ExchangeRate)))</f>
        <v/>
      </c>
      <c r="Z843" s="203" t="str">
        <f>IF(E843="","",(Table1[[#This Row],[Debit USD]]-Table1[[#This Row],[Credit USD]]))</f>
        <v/>
      </c>
      <c r="AA843" s="122"/>
      <c r="AB843" s="1"/>
      <c r="AC843" s="15"/>
      <c r="AD843" s="15" t="str">
        <f>IF(AND(OR(Table1[[#This Row],[Account]]="15030",Table1[[#This Row],[Account]]="15035",Table1[[#This Row],[Account]]="20150"),Table1[[#This Row],[Vendor ID]]=""),1,"")</f>
        <v/>
      </c>
      <c r="AE843" s="15"/>
      <c r="AF843" s="15"/>
      <c r="AG843" s="15"/>
      <c r="AH843" s="46" t="str">
        <f>IF(Table1[[#This Row],[Posting Date]]&lt;&gt;"","GJ-"&amp;CountryID,"")</f>
        <v/>
      </c>
      <c r="AI843" s="59" t="str">
        <f>IF(Table1[[#This Row],[Posting Date]]&lt;&gt;"",Table1[[#This Row],[Posting Date]],"")</f>
        <v/>
      </c>
      <c r="AJ843" s="46"/>
      <c r="AK843" s="46" t="str">
        <f>IF(Table1[[#This Row],[Description]]&lt;&gt;"",Table1[[#This Row],[Description]],"")</f>
        <v/>
      </c>
      <c r="AL843" s="46" t="str">
        <f>IF(Table1[[#This Row],[Posting Date]]&lt;&gt;"",Table1[[#This Row],[Reference Number]],"")</f>
        <v/>
      </c>
      <c r="AM843" s="46" t="str">
        <f>TRIM(Table1[[#This Row],[Line '#]])</f>
        <v/>
      </c>
      <c r="AN843" s="46" t="str">
        <f>TRIM(Table1[[#This Row],[Account]])</f>
        <v/>
      </c>
      <c r="AO843" s="46" t="str">
        <f>IF(Table1[[#This Row],[Posting Date]]&lt;&gt;"",$D$5,"")</f>
        <v/>
      </c>
      <c r="AP843" s="46" t="str">
        <f>TRIM(Table1[[#This Row],[Departments-Prgrams]])</f>
        <v/>
      </c>
      <c r="AQ843" s="46" t="str">
        <f>TRIM(Table1[[#This Row],[Grant]])</f>
        <v/>
      </c>
      <c r="AR843" s="46" t="str">
        <f>TRIM(Table1[[#This Row],[Staff ID]])</f>
        <v/>
      </c>
      <c r="AS843" s="46" t="str">
        <f>IF(TRIM(Table1[[#This Row],[Budget Code]])=0,"",TRIM(Table1[[#This Row],[Budget Code]]))</f>
        <v/>
      </c>
      <c r="AT843" s="46" t="str">
        <f>IF(Table1[[#This Row],[Line Description]]&lt;&gt;"",Table1[[#This Row],[Line Description]],"")</f>
        <v/>
      </c>
      <c r="AU843" s="46" t="str">
        <f>IF(Table1[[#This Row],[Cur_Amount Debit]]&gt;0,ROUND(Table1[[#This Row],[Cur_Amount Debit]],2),"")</f>
        <v/>
      </c>
      <c r="AV843" s="46" t="str">
        <f>IF(Table1[[#This Row],[Cur_Amount Credit]]&gt;0,ROUND(Table1[[#This Row],[Cur_Amount Credit]],2),"")</f>
        <v/>
      </c>
      <c r="AW843" s="46" t="str">
        <f>LEFT(Table1[[#This Row],[Cur]],3)</f>
        <v/>
      </c>
      <c r="AX843" s="59"/>
      <c r="AY843" s="46"/>
      <c r="AZ843" s="46" t="str">
        <f>IF(Table1[[#This Row],[Cur]]&lt;&gt;"",IF(Table1[[#This Row],[Cur]]="USD","",ExchangeRate),"")</f>
        <v/>
      </c>
      <c r="BA843" s="46" t="str">
        <f>IF(Table1[[#This Row],[Grant]]&lt;&gt;"",VLOOKUP(Table1[[#This Row],[Grant]],Grants!B:D,3),"")</f>
        <v/>
      </c>
      <c r="BB843" s="46" t="str">
        <f>TRIM(Table1[[#This Row],[Vendor ID]])</f>
        <v/>
      </c>
      <c r="BC843">
        <f>IF(Table1[[#This Row],[Reference Number]]=Q842,BC842,BC842+1)</f>
        <v>2</v>
      </c>
    </row>
    <row r="844" spans="1:55" ht="11.25" hidden="1" customHeight="1">
      <c r="A844" s="1"/>
      <c r="B844" s="88" t="str">
        <f>IF(Table1[[#This Row],[Posting Date]]&lt;&gt;"",IF(Table1[[#This Row],[Reference Number]]=Q843,B843+1,1),"")</f>
        <v/>
      </c>
      <c r="C844" s="61"/>
      <c r="D844" s="61"/>
      <c r="E844" s="218"/>
      <c r="F844" s="143" t="str">
        <f>IFERROR(IF(VLOOKUP(Table1[[#This Row],[Budget Code Description]],Dimentions!$X$6:$AC$132,2,FALSE)="","",VLOOKUP(Table1[[#This Row],[Budget Code Description]],Dimentions!$X$6:$AC$132,2,FALSE)),"")</f>
        <v/>
      </c>
      <c r="G844" s="143" t="str">
        <f>IFERROR(VLOOKUP(Table1[[#This Row],[Budget Code Description]],Dimentions!$X$6:$AC$132,3,FALSE),"")</f>
        <v/>
      </c>
      <c r="H844" s="64" t="str">
        <f>IFERROR(VLOOKUP(Table1[[#This Row],[Account]],Dimentions!$S$6:$V$233,2,FALSE),"")</f>
        <v/>
      </c>
      <c r="I844" s="62">
        <f>_xlfn.NUMBERVALUE(LEFT(Table1[[#This Row],[Account]],1))</f>
        <v>0</v>
      </c>
      <c r="J844" s="62" t="str">
        <f>IFERROR(VLOOKUP(Table1[[#This Row],[Budget Code Description]],Table6[#All],7,FALSE),"")</f>
        <v/>
      </c>
      <c r="K844" s="143" t="str">
        <f>IFERROR(VLOOKUP(Table1[[#This Row],[Budget Code Description]],Table6[#All],8,FALSE),"")</f>
        <v/>
      </c>
      <c r="L844" s="63"/>
      <c r="M844" s="65" t="str">
        <f>IFERROR(VLOOKUP(Table1[[#This Row],[Staff ID]],Table2[],2,FALSE),"")</f>
        <v/>
      </c>
      <c r="N844" s="211" t="str">
        <f>IFERROR(IF(VLOOKUP(Table1[[#This Row],[Budget Code Description]],Dimentions!$X$6:$AC$97,4,FALSE)="","",VLOOKUP(Table1[[#This Row],[Budget Code Description]],Dimentions!$X$6:$AC$97,4,FALSE)),"")</f>
        <v/>
      </c>
      <c r="O844" s="65" t="str">
        <f>IFERROR(VLOOKUP(Table1[[#This Row],[Vendor ID]],Table549[],2,FALSE),"")</f>
        <v/>
      </c>
      <c r="P844" s="63"/>
      <c r="Q844" s="143" t="str">
        <f>IF(Table1[[#This Row],[Posting Date]]&lt;&gt;"",$D$9,"")</f>
        <v/>
      </c>
      <c r="R844" s="159" t="str">
        <f>IF(Table1[[#This Row],[Posting Date]]&lt;&gt;"",$D$10,"")</f>
        <v/>
      </c>
      <c r="S844" s="66"/>
      <c r="T844" s="63"/>
      <c r="U844" s="67"/>
      <c r="V844" s="67"/>
      <c r="W844" s="67" t="str">
        <f t="shared" si="13"/>
        <v/>
      </c>
      <c r="X844" s="161" t="str">
        <f>IF(E844="","",(IF(Table1[[#This Row],[Cur]]="USD",Table1[[#This Row],[Cur_Amount Debit]],Table1[[#This Row],[Cur_Amount Debit]]/Table1[[#This Row],[Exchange Rate]])))</f>
        <v/>
      </c>
      <c r="Y844" s="161" t="str">
        <f>IF(E844="","",(IF(Table1[[#This Row],[Cur]]="USD",Table1[[#This Row],[Cur_Amount Credit]],Table1[[#This Row],[Cur_Amount Credit]]/ExchangeRate)))</f>
        <v/>
      </c>
      <c r="Z844" s="203" t="str">
        <f>IF(E844="","",(Table1[[#This Row],[Debit USD]]-Table1[[#This Row],[Credit USD]]))</f>
        <v/>
      </c>
      <c r="AA844" s="122"/>
      <c r="AB844" s="1"/>
      <c r="AC844" s="15"/>
      <c r="AD844" s="15" t="str">
        <f>IF(AND(OR(Table1[[#This Row],[Account]]="15030",Table1[[#This Row],[Account]]="15035",Table1[[#This Row],[Account]]="20150"),Table1[[#This Row],[Vendor ID]]=""),1,"")</f>
        <v/>
      </c>
      <c r="AE844" s="15"/>
      <c r="AF844" s="15"/>
      <c r="AG844" s="15"/>
      <c r="AH844" s="46" t="str">
        <f>IF(Table1[[#This Row],[Posting Date]]&lt;&gt;"","GJ-"&amp;CountryID,"")</f>
        <v/>
      </c>
      <c r="AI844" s="59" t="str">
        <f>IF(Table1[[#This Row],[Posting Date]]&lt;&gt;"",Table1[[#This Row],[Posting Date]],"")</f>
        <v/>
      </c>
      <c r="AJ844" s="46"/>
      <c r="AK844" s="46" t="str">
        <f>IF(Table1[[#This Row],[Description]]&lt;&gt;"",Table1[[#This Row],[Description]],"")</f>
        <v/>
      </c>
      <c r="AL844" s="46" t="str">
        <f>IF(Table1[[#This Row],[Posting Date]]&lt;&gt;"",Table1[[#This Row],[Reference Number]],"")</f>
        <v/>
      </c>
      <c r="AM844" s="46" t="str">
        <f>TRIM(Table1[[#This Row],[Line '#]])</f>
        <v/>
      </c>
      <c r="AN844" s="46" t="str">
        <f>TRIM(Table1[[#This Row],[Account]])</f>
        <v/>
      </c>
      <c r="AO844" s="46" t="str">
        <f>IF(Table1[[#This Row],[Posting Date]]&lt;&gt;"",$D$5,"")</f>
        <v/>
      </c>
      <c r="AP844" s="46" t="str">
        <f>TRIM(Table1[[#This Row],[Departments-Prgrams]])</f>
        <v/>
      </c>
      <c r="AQ844" s="46" t="str">
        <f>TRIM(Table1[[#This Row],[Grant]])</f>
        <v/>
      </c>
      <c r="AR844" s="46" t="str">
        <f>TRIM(Table1[[#This Row],[Staff ID]])</f>
        <v/>
      </c>
      <c r="AS844" s="46" t="str">
        <f>IF(TRIM(Table1[[#This Row],[Budget Code]])=0,"",TRIM(Table1[[#This Row],[Budget Code]]))</f>
        <v/>
      </c>
      <c r="AT844" s="46" t="str">
        <f>IF(Table1[[#This Row],[Line Description]]&lt;&gt;"",Table1[[#This Row],[Line Description]],"")</f>
        <v/>
      </c>
      <c r="AU844" s="46" t="str">
        <f>IF(Table1[[#This Row],[Cur_Amount Debit]]&gt;0,ROUND(Table1[[#This Row],[Cur_Amount Debit]],2),"")</f>
        <v/>
      </c>
      <c r="AV844" s="46" t="str">
        <f>IF(Table1[[#This Row],[Cur_Amount Credit]]&gt;0,ROUND(Table1[[#This Row],[Cur_Amount Credit]],2),"")</f>
        <v/>
      </c>
      <c r="AW844" s="46" t="str">
        <f>LEFT(Table1[[#This Row],[Cur]],3)</f>
        <v/>
      </c>
      <c r="AX844" s="59"/>
      <c r="AY844" s="46"/>
      <c r="AZ844" s="46" t="str">
        <f>IF(Table1[[#This Row],[Cur]]&lt;&gt;"",IF(Table1[[#This Row],[Cur]]="USD","",ExchangeRate),"")</f>
        <v/>
      </c>
      <c r="BA844" s="46" t="str">
        <f>IF(Table1[[#This Row],[Grant]]&lt;&gt;"",VLOOKUP(Table1[[#This Row],[Grant]],Grants!B:D,3),"")</f>
        <v/>
      </c>
      <c r="BB844" s="46" t="str">
        <f>TRIM(Table1[[#This Row],[Vendor ID]])</f>
        <v/>
      </c>
      <c r="BC844">
        <f>IF(Table1[[#This Row],[Reference Number]]=Q843,BC843,BC843+1)</f>
        <v>2</v>
      </c>
    </row>
    <row r="845" spans="1:55" ht="11.25" hidden="1" customHeight="1">
      <c r="A845" s="1"/>
      <c r="B845" s="88" t="str">
        <f>IF(Table1[[#This Row],[Posting Date]]&lt;&gt;"",IF(Table1[[#This Row],[Reference Number]]=Q844,B844+1,1),"")</f>
        <v/>
      </c>
      <c r="C845" s="61"/>
      <c r="D845" s="61"/>
      <c r="E845" s="218"/>
      <c r="F845" s="143" t="str">
        <f>IFERROR(IF(VLOOKUP(Table1[[#This Row],[Budget Code Description]],Dimentions!$X$6:$AC$132,2,FALSE)="","",VLOOKUP(Table1[[#This Row],[Budget Code Description]],Dimentions!$X$6:$AC$132,2,FALSE)),"")</f>
        <v/>
      </c>
      <c r="G845" s="143" t="str">
        <f>IFERROR(VLOOKUP(Table1[[#This Row],[Budget Code Description]],Dimentions!$X$6:$AC$132,3,FALSE),"")</f>
        <v/>
      </c>
      <c r="H845" s="64" t="str">
        <f>IFERROR(VLOOKUP(Table1[[#This Row],[Account]],Dimentions!$S$6:$V$233,2,FALSE),"")</f>
        <v/>
      </c>
      <c r="I845" s="62">
        <f>_xlfn.NUMBERVALUE(LEFT(Table1[[#This Row],[Account]],1))</f>
        <v>0</v>
      </c>
      <c r="J845" s="62" t="str">
        <f>IFERROR(VLOOKUP(Table1[[#This Row],[Budget Code Description]],Table6[#All],7,FALSE),"")</f>
        <v/>
      </c>
      <c r="K845" s="143" t="str">
        <f>IFERROR(VLOOKUP(Table1[[#This Row],[Budget Code Description]],Table6[#All],8,FALSE),"")</f>
        <v/>
      </c>
      <c r="L845" s="63"/>
      <c r="M845" s="65" t="str">
        <f>IFERROR(VLOOKUP(Table1[[#This Row],[Staff ID]],Table2[],2,FALSE),"")</f>
        <v/>
      </c>
      <c r="N845" s="211" t="str">
        <f>IFERROR(IF(VLOOKUP(Table1[[#This Row],[Budget Code Description]],Dimentions!$X$6:$AC$97,4,FALSE)="","",VLOOKUP(Table1[[#This Row],[Budget Code Description]],Dimentions!$X$6:$AC$97,4,FALSE)),"")</f>
        <v/>
      </c>
      <c r="O845" s="65" t="str">
        <f>IFERROR(VLOOKUP(Table1[[#This Row],[Vendor ID]],Table549[],2,FALSE),"")</f>
        <v/>
      </c>
      <c r="P845" s="63"/>
      <c r="Q845" s="143" t="str">
        <f>IF(Table1[[#This Row],[Posting Date]]&lt;&gt;"",$D$9,"")</f>
        <v/>
      </c>
      <c r="R845" s="159" t="str">
        <f>IF(Table1[[#This Row],[Posting Date]]&lt;&gt;"",$D$10,"")</f>
        <v/>
      </c>
      <c r="S845" s="66"/>
      <c r="T845" s="63"/>
      <c r="U845" s="67"/>
      <c r="V845" s="67"/>
      <c r="W845" s="67" t="str">
        <f t="shared" si="13"/>
        <v/>
      </c>
      <c r="X845" s="161" t="str">
        <f>IF(E845="","",(IF(Table1[[#This Row],[Cur]]="USD",Table1[[#This Row],[Cur_Amount Debit]],Table1[[#This Row],[Cur_Amount Debit]]/Table1[[#This Row],[Exchange Rate]])))</f>
        <v/>
      </c>
      <c r="Y845" s="161" t="str">
        <f>IF(E845="","",(IF(Table1[[#This Row],[Cur]]="USD",Table1[[#This Row],[Cur_Amount Credit]],Table1[[#This Row],[Cur_Amount Credit]]/ExchangeRate)))</f>
        <v/>
      </c>
      <c r="Z845" s="203" t="str">
        <f>IF(E845="","",(Table1[[#This Row],[Debit USD]]-Table1[[#This Row],[Credit USD]]))</f>
        <v/>
      </c>
      <c r="AA845" s="122"/>
      <c r="AB845" s="1"/>
      <c r="AC845" s="15"/>
      <c r="AD845" s="15" t="str">
        <f>IF(AND(OR(Table1[[#This Row],[Account]]="15030",Table1[[#This Row],[Account]]="15035",Table1[[#This Row],[Account]]="20150"),Table1[[#This Row],[Vendor ID]]=""),1,"")</f>
        <v/>
      </c>
      <c r="AE845" s="15"/>
      <c r="AF845" s="15"/>
      <c r="AG845" s="15"/>
      <c r="AH845" s="46" t="str">
        <f>IF(Table1[[#This Row],[Posting Date]]&lt;&gt;"","GJ-"&amp;CountryID,"")</f>
        <v/>
      </c>
      <c r="AI845" s="59" t="str">
        <f>IF(Table1[[#This Row],[Posting Date]]&lt;&gt;"",Table1[[#This Row],[Posting Date]],"")</f>
        <v/>
      </c>
      <c r="AJ845" s="46"/>
      <c r="AK845" s="46" t="str">
        <f>IF(Table1[[#This Row],[Description]]&lt;&gt;"",Table1[[#This Row],[Description]],"")</f>
        <v/>
      </c>
      <c r="AL845" s="46" t="str">
        <f>IF(Table1[[#This Row],[Posting Date]]&lt;&gt;"",Table1[[#This Row],[Reference Number]],"")</f>
        <v/>
      </c>
      <c r="AM845" s="46" t="str">
        <f>TRIM(Table1[[#This Row],[Line '#]])</f>
        <v/>
      </c>
      <c r="AN845" s="46" t="str">
        <f>TRIM(Table1[[#This Row],[Account]])</f>
        <v/>
      </c>
      <c r="AO845" s="46" t="str">
        <f>IF(Table1[[#This Row],[Posting Date]]&lt;&gt;"",$D$5,"")</f>
        <v/>
      </c>
      <c r="AP845" s="46" t="str">
        <f>TRIM(Table1[[#This Row],[Departments-Prgrams]])</f>
        <v/>
      </c>
      <c r="AQ845" s="46" t="str">
        <f>TRIM(Table1[[#This Row],[Grant]])</f>
        <v/>
      </c>
      <c r="AR845" s="46" t="str">
        <f>TRIM(Table1[[#This Row],[Staff ID]])</f>
        <v/>
      </c>
      <c r="AS845" s="46" t="str">
        <f>IF(TRIM(Table1[[#This Row],[Budget Code]])=0,"",TRIM(Table1[[#This Row],[Budget Code]]))</f>
        <v/>
      </c>
      <c r="AT845" s="46" t="str">
        <f>IF(Table1[[#This Row],[Line Description]]&lt;&gt;"",Table1[[#This Row],[Line Description]],"")</f>
        <v/>
      </c>
      <c r="AU845" s="46" t="str">
        <f>IF(Table1[[#This Row],[Cur_Amount Debit]]&gt;0,ROUND(Table1[[#This Row],[Cur_Amount Debit]],2),"")</f>
        <v/>
      </c>
      <c r="AV845" s="46" t="str">
        <f>IF(Table1[[#This Row],[Cur_Amount Credit]]&gt;0,ROUND(Table1[[#This Row],[Cur_Amount Credit]],2),"")</f>
        <v/>
      </c>
      <c r="AW845" s="46" t="str">
        <f>LEFT(Table1[[#This Row],[Cur]],3)</f>
        <v/>
      </c>
      <c r="AX845" s="59"/>
      <c r="AY845" s="46"/>
      <c r="AZ845" s="46" t="str">
        <f>IF(Table1[[#This Row],[Cur]]&lt;&gt;"",IF(Table1[[#This Row],[Cur]]="USD","",ExchangeRate),"")</f>
        <v/>
      </c>
      <c r="BA845" s="46" t="str">
        <f>IF(Table1[[#This Row],[Grant]]&lt;&gt;"",VLOOKUP(Table1[[#This Row],[Grant]],Grants!B:D,3),"")</f>
        <v/>
      </c>
      <c r="BB845" s="46" t="str">
        <f>TRIM(Table1[[#This Row],[Vendor ID]])</f>
        <v/>
      </c>
      <c r="BC845">
        <f>IF(Table1[[#This Row],[Reference Number]]=Q844,BC844,BC844+1)</f>
        <v>2</v>
      </c>
    </row>
    <row r="846" spans="1:55" ht="11.25" hidden="1" customHeight="1">
      <c r="A846" s="1"/>
      <c r="B846" s="88" t="str">
        <f>IF(Table1[[#This Row],[Posting Date]]&lt;&gt;"",IF(Table1[[#This Row],[Reference Number]]=Q845,B845+1,1),"")</f>
        <v/>
      </c>
      <c r="C846" s="61"/>
      <c r="D846" s="61"/>
      <c r="E846" s="218"/>
      <c r="F846" s="143" t="str">
        <f>IFERROR(IF(VLOOKUP(Table1[[#This Row],[Budget Code Description]],Dimentions!$X$6:$AC$132,2,FALSE)="","",VLOOKUP(Table1[[#This Row],[Budget Code Description]],Dimentions!$X$6:$AC$132,2,FALSE)),"")</f>
        <v/>
      </c>
      <c r="G846" s="143" t="str">
        <f>IFERROR(VLOOKUP(Table1[[#This Row],[Budget Code Description]],Dimentions!$X$6:$AC$132,3,FALSE),"")</f>
        <v/>
      </c>
      <c r="H846" s="64" t="str">
        <f>IFERROR(VLOOKUP(Table1[[#This Row],[Account]],Dimentions!$S$6:$V$233,2,FALSE),"")</f>
        <v/>
      </c>
      <c r="I846" s="62">
        <f>_xlfn.NUMBERVALUE(LEFT(Table1[[#This Row],[Account]],1))</f>
        <v>0</v>
      </c>
      <c r="J846" s="62" t="str">
        <f>IFERROR(VLOOKUP(Table1[[#This Row],[Budget Code Description]],Table6[#All],7,FALSE),"")</f>
        <v/>
      </c>
      <c r="K846" s="143" t="str">
        <f>IFERROR(VLOOKUP(Table1[[#This Row],[Budget Code Description]],Table6[#All],8,FALSE),"")</f>
        <v/>
      </c>
      <c r="L846" s="63"/>
      <c r="M846" s="65" t="str">
        <f>IFERROR(VLOOKUP(Table1[[#This Row],[Staff ID]],Table2[],2,FALSE),"")</f>
        <v/>
      </c>
      <c r="N846" s="211" t="str">
        <f>IFERROR(IF(VLOOKUP(Table1[[#This Row],[Budget Code Description]],Dimentions!$X$6:$AC$97,4,FALSE)="","",VLOOKUP(Table1[[#This Row],[Budget Code Description]],Dimentions!$X$6:$AC$97,4,FALSE)),"")</f>
        <v/>
      </c>
      <c r="O846" s="65" t="str">
        <f>IFERROR(VLOOKUP(Table1[[#This Row],[Vendor ID]],Table549[],2,FALSE),"")</f>
        <v/>
      </c>
      <c r="P846" s="63"/>
      <c r="Q846" s="143" t="str">
        <f>IF(Table1[[#This Row],[Posting Date]]&lt;&gt;"",$D$9,"")</f>
        <v/>
      </c>
      <c r="R846" s="159" t="str">
        <f>IF(Table1[[#This Row],[Posting Date]]&lt;&gt;"",$D$10,"")</f>
        <v/>
      </c>
      <c r="S846" s="66"/>
      <c r="T846" s="63"/>
      <c r="U846" s="67"/>
      <c r="V846" s="67"/>
      <c r="W846" s="67" t="str">
        <f t="shared" si="13"/>
        <v/>
      </c>
      <c r="X846" s="161" t="str">
        <f>IF(E846="","",(IF(Table1[[#This Row],[Cur]]="USD",Table1[[#This Row],[Cur_Amount Debit]],Table1[[#This Row],[Cur_Amount Debit]]/Table1[[#This Row],[Exchange Rate]])))</f>
        <v/>
      </c>
      <c r="Y846" s="161" t="str">
        <f>IF(E846="","",(IF(Table1[[#This Row],[Cur]]="USD",Table1[[#This Row],[Cur_Amount Credit]],Table1[[#This Row],[Cur_Amount Credit]]/ExchangeRate)))</f>
        <v/>
      </c>
      <c r="Z846" s="203" t="str">
        <f>IF(E846="","",(Table1[[#This Row],[Debit USD]]-Table1[[#This Row],[Credit USD]]))</f>
        <v/>
      </c>
      <c r="AA846" s="122"/>
      <c r="AB846" s="1"/>
      <c r="AC846" s="15"/>
      <c r="AD846" s="15" t="str">
        <f>IF(AND(OR(Table1[[#This Row],[Account]]="15030",Table1[[#This Row],[Account]]="15035",Table1[[#This Row],[Account]]="20150"),Table1[[#This Row],[Vendor ID]]=""),1,"")</f>
        <v/>
      </c>
      <c r="AE846" s="15"/>
      <c r="AF846" s="15"/>
      <c r="AG846" s="15"/>
      <c r="AH846" s="46" t="str">
        <f>IF(Table1[[#This Row],[Posting Date]]&lt;&gt;"","GJ-"&amp;CountryID,"")</f>
        <v/>
      </c>
      <c r="AI846" s="59" t="str">
        <f>IF(Table1[[#This Row],[Posting Date]]&lt;&gt;"",Table1[[#This Row],[Posting Date]],"")</f>
        <v/>
      </c>
      <c r="AJ846" s="46"/>
      <c r="AK846" s="46" t="str">
        <f>IF(Table1[[#This Row],[Description]]&lt;&gt;"",Table1[[#This Row],[Description]],"")</f>
        <v/>
      </c>
      <c r="AL846" s="46" t="str">
        <f>IF(Table1[[#This Row],[Posting Date]]&lt;&gt;"",Table1[[#This Row],[Reference Number]],"")</f>
        <v/>
      </c>
      <c r="AM846" s="46" t="str">
        <f>TRIM(Table1[[#This Row],[Line '#]])</f>
        <v/>
      </c>
      <c r="AN846" s="46" t="str">
        <f>TRIM(Table1[[#This Row],[Account]])</f>
        <v/>
      </c>
      <c r="AO846" s="46" t="str">
        <f>IF(Table1[[#This Row],[Posting Date]]&lt;&gt;"",$D$5,"")</f>
        <v/>
      </c>
      <c r="AP846" s="46" t="str">
        <f>TRIM(Table1[[#This Row],[Departments-Prgrams]])</f>
        <v/>
      </c>
      <c r="AQ846" s="46" t="str">
        <f>TRIM(Table1[[#This Row],[Grant]])</f>
        <v/>
      </c>
      <c r="AR846" s="46" t="str">
        <f>TRIM(Table1[[#This Row],[Staff ID]])</f>
        <v/>
      </c>
      <c r="AS846" s="46" t="str">
        <f>IF(TRIM(Table1[[#This Row],[Budget Code]])=0,"",TRIM(Table1[[#This Row],[Budget Code]]))</f>
        <v/>
      </c>
      <c r="AT846" s="46" t="str">
        <f>IF(Table1[[#This Row],[Line Description]]&lt;&gt;"",Table1[[#This Row],[Line Description]],"")</f>
        <v/>
      </c>
      <c r="AU846" s="46" t="str">
        <f>IF(Table1[[#This Row],[Cur_Amount Debit]]&gt;0,ROUND(Table1[[#This Row],[Cur_Amount Debit]],2),"")</f>
        <v/>
      </c>
      <c r="AV846" s="46" t="str">
        <f>IF(Table1[[#This Row],[Cur_Amount Credit]]&gt;0,ROUND(Table1[[#This Row],[Cur_Amount Credit]],2),"")</f>
        <v/>
      </c>
      <c r="AW846" s="46" t="str">
        <f>LEFT(Table1[[#This Row],[Cur]],3)</f>
        <v/>
      </c>
      <c r="AX846" s="59"/>
      <c r="AY846" s="46"/>
      <c r="AZ846" s="46" t="str">
        <f>IF(Table1[[#This Row],[Cur]]&lt;&gt;"",IF(Table1[[#This Row],[Cur]]="USD","",ExchangeRate),"")</f>
        <v/>
      </c>
      <c r="BA846" s="46" t="str">
        <f>IF(Table1[[#This Row],[Grant]]&lt;&gt;"",VLOOKUP(Table1[[#This Row],[Grant]],Grants!B:D,3),"")</f>
        <v/>
      </c>
      <c r="BB846" s="46" t="str">
        <f>TRIM(Table1[[#This Row],[Vendor ID]])</f>
        <v/>
      </c>
      <c r="BC846">
        <f>IF(Table1[[#This Row],[Reference Number]]=Q845,BC845,BC845+1)</f>
        <v>2</v>
      </c>
    </row>
    <row r="847" spans="1:55" ht="11.25" hidden="1" customHeight="1">
      <c r="A847" s="1"/>
      <c r="B847" s="88" t="str">
        <f>IF(Table1[[#This Row],[Posting Date]]&lt;&gt;"",IF(Table1[[#This Row],[Reference Number]]=Q846,B846+1,1),"")</f>
        <v/>
      </c>
      <c r="C847" s="61"/>
      <c r="D847" s="61"/>
      <c r="E847" s="218"/>
      <c r="F847" s="143" t="str">
        <f>IFERROR(IF(VLOOKUP(Table1[[#This Row],[Budget Code Description]],Dimentions!$X$6:$AC$132,2,FALSE)="","",VLOOKUP(Table1[[#This Row],[Budget Code Description]],Dimentions!$X$6:$AC$132,2,FALSE)),"")</f>
        <v/>
      </c>
      <c r="G847" s="143" t="str">
        <f>IFERROR(VLOOKUP(Table1[[#This Row],[Budget Code Description]],Dimentions!$X$6:$AC$132,3,FALSE),"")</f>
        <v/>
      </c>
      <c r="H847" s="64" t="str">
        <f>IFERROR(VLOOKUP(Table1[[#This Row],[Account]],Dimentions!$S$6:$V$233,2,FALSE),"")</f>
        <v/>
      </c>
      <c r="I847" s="62">
        <f>_xlfn.NUMBERVALUE(LEFT(Table1[[#This Row],[Account]],1))</f>
        <v>0</v>
      </c>
      <c r="J847" s="62" t="str">
        <f>IFERROR(VLOOKUP(Table1[[#This Row],[Budget Code Description]],Table6[#All],7,FALSE),"")</f>
        <v/>
      </c>
      <c r="K847" s="143" t="str">
        <f>IFERROR(VLOOKUP(Table1[[#This Row],[Budget Code Description]],Table6[#All],8,FALSE),"")</f>
        <v/>
      </c>
      <c r="L847" s="63"/>
      <c r="M847" s="65" t="str">
        <f>IFERROR(VLOOKUP(Table1[[#This Row],[Staff ID]],Table2[],2,FALSE),"")</f>
        <v/>
      </c>
      <c r="N847" s="211" t="str">
        <f>IFERROR(IF(VLOOKUP(Table1[[#This Row],[Budget Code Description]],Dimentions!$X$6:$AC$97,4,FALSE)="","",VLOOKUP(Table1[[#This Row],[Budget Code Description]],Dimentions!$X$6:$AC$97,4,FALSE)),"")</f>
        <v/>
      </c>
      <c r="O847" s="65" t="str">
        <f>IFERROR(VLOOKUP(Table1[[#This Row],[Vendor ID]],Table549[],2,FALSE),"")</f>
        <v/>
      </c>
      <c r="P847" s="63"/>
      <c r="Q847" s="143" t="str">
        <f>IF(Table1[[#This Row],[Posting Date]]&lt;&gt;"",$D$9,"")</f>
        <v/>
      </c>
      <c r="R847" s="159" t="str">
        <f>IF(Table1[[#This Row],[Posting Date]]&lt;&gt;"",$D$10,"")</f>
        <v/>
      </c>
      <c r="S847" s="66"/>
      <c r="T847" s="63"/>
      <c r="U847" s="67"/>
      <c r="V847" s="67"/>
      <c r="W847" s="67" t="str">
        <f t="shared" si="13"/>
        <v/>
      </c>
      <c r="X847" s="161" t="str">
        <f>IF(E847="","",(IF(Table1[[#This Row],[Cur]]="USD",Table1[[#This Row],[Cur_Amount Debit]],Table1[[#This Row],[Cur_Amount Debit]]/Table1[[#This Row],[Exchange Rate]])))</f>
        <v/>
      </c>
      <c r="Y847" s="161" t="str">
        <f>IF(E847="","",(IF(Table1[[#This Row],[Cur]]="USD",Table1[[#This Row],[Cur_Amount Credit]],Table1[[#This Row],[Cur_Amount Credit]]/ExchangeRate)))</f>
        <v/>
      </c>
      <c r="Z847" s="203" t="str">
        <f>IF(E847="","",(Table1[[#This Row],[Debit USD]]-Table1[[#This Row],[Credit USD]]))</f>
        <v/>
      </c>
      <c r="AA847" s="122"/>
      <c r="AB847" s="1"/>
      <c r="AC847" s="15"/>
      <c r="AD847" s="15" t="str">
        <f>IF(AND(OR(Table1[[#This Row],[Account]]="15030",Table1[[#This Row],[Account]]="15035",Table1[[#This Row],[Account]]="20150"),Table1[[#This Row],[Vendor ID]]=""),1,"")</f>
        <v/>
      </c>
      <c r="AE847" s="15"/>
      <c r="AF847" s="15"/>
      <c r="AG847" s="15"/>
      <c r="AH847" s="46" t="str">
        <f>IF(Table1[[#This Row],[Posting Date]]&lt;&gt;"","GJ-"&amp;CountryID,"")</f>
        <v/>
      </c>
      <c r="AI847" s="59" t="str">
        <f>IF(Table1[[#This Row],[Posting Date]]&lt;&gt;"",Table1[[#This Row],[Posting Date]],"")</f>
        <v/>
      </c>
      <c r="AJ847" s="46"/>
      <c r="AK847" s="46" t="str">
        <f>IF(Table1[[#This Row],[Description]]&lt;&gt;"",Table1[[#This Row],[Description]],"")</f>
        <v/>
      </c>
      <c r="AL847" s="46" t="str">
        <f>IF(Table1[[#This Row],[Posting Date]]&lt;&gt;"",Table1[[#This Row],[Reference Number]],"")</f>
        <v/>
      </c>
      <c r="AM847" s="46" t="str">
        <f>TRIM(Table1[[#This Row],[Line '#]])</f>
        <v/>
      </c>
      <c r="AN847" s="46" t="str">
        <f>TRIM(Table1[[#This Row],[Account]])</f>
        <v/>
      </c>
      <c r="AO847" s="46" t="str">
        <f>IF(Table1[[#This Row],[Posting Date]]&lt;&gt;"",$D$5,"")</f>
        <v/>
      </c>
      <c r="AP847" s="46" t="str">
        <f>TRIM(Table1[[#This Row],[Departments-Prgrams]])</f>
        <v/>
      </c>
      <c r="AQ847" s="46" t="str">
        <f>TRIM(Table1[[#This Row],[Grant]])</f>
        <v/>
      </c>
      <c r="AR847" s="46" t="str">
        <f>TRIM(Table1[[#This Row],[Staff ID]])</f>
        <v/>
      </c>
      <c r="AS847" s="46" t="str">
        <f>IF(TRIM(Table1[[#This Row],[Budget Code]])=0,"",TRIM(Table1[[#This Row],[Budget Code]]))</f>
        <v/>
      </c>
      <c r="AT847" s="46" t="str">
        <f>IF(Table1[[#This Row],[Line Description]]&lt;&gt;"",Table1[[#This Row],[Line Description]],"")</f>
        <v/>
      </c>
      <c r="AU847" s="46" t="str">
        <f>IF(Table1[[#This Row],[Cur_Amount Debit]]&gt;0,ROUND(Table1[[#This Row],[Cur_Amount Debit]],2),"")</f>
        <v/>
      </c>
      <c r="AV847" s="46" t="str">
        <f>IF(Table1[[#This Row],[Cur_Amount Credit]]&gt;0,ROUND(Table1[[#This Row],[Cur_Amount Credit]],2),"")</f>
        <v/>
      </c>
      <c r="AW847" s="46" t="str">
        <f>LEFT(Table1[[#This Row],[Cur]],3)</f>
        <v/>
      </c>
      <c r="AX847" s="59"/>
      <c r="AY847" s="46"/>
      <c r="AZ847" s="46" t="str">
        <f>IF(Table1[[#This Row],[Cur]]&lt;&gt;"",IF(Table1[[#This Row],[Cur]]="USD","",ExchangeRate),"")</f>
        <v/>
      </c>
      <c r="BA847" s="46" t="str">
        <f>IF(Table1[[#This Row],[Grant]]&lt;&gt;"",VLOOKUP(Table1[[#This Row],[Grant]],Grants!B:D,3),"")</f>
        <v/>
      </c>
      <c r="BB847" s="46" t="str">
        <f>TRIM(Table1[[#This Row],[Vendor ID]])</f>
        <v/>
      </c>
      <c r="BC847">
        <f>IF(Table1[[#This Row],[Reference Number]]=Q846,BC846,BC846+1)</f>
        <v>2</v>
      </c>
    </row>
    <row r="848" spans="1:55" ht="11.25" hidden="1" customHeight="1">
      <c r="A848" s="1"/>
      <c r="B848" s="88" t="str">
        <f>IF(Table1[[#This Row],[Posting Date]]&lt;&gt;"",IF(Table1[[#This Row],[Reference Number]]=Q847,B847+1,1),"")</f>
        <v/>
      </c>
      <c r="C848" s="61"/>
      <c r="D848" s="61"/>
      <c r="E848" s="218"/>
      <c r="F848" s="143" t="str">
        <f>IFERROR(IF(VLOOKUP(Table1[[#This Row],[Budget Code Description]],Dimentions!$X$6:$AC$132,2,FALSE)="","",VLOOKUP(Table1[[#This Row],[Budget Code Description]],Dimentions!$X$6:$AC$132,2,FALSE)),"")</f>
        <v/>
      </c>
      <c r="G848" s="143" t="str">
        <f>IFERROR(VLOOKUP(Table1[[#This Row],[Budget Code Description]],Dimentions!$X$6:$AC$132,3,FALSE),"")</f>
        <v/>
      </c>
      <c r="H848" s="64" t="str">
        <f>IFERROR(VLOOKUP(Table1[[#This Row],[Account]],Dimentions!$S$6:$V$233,2,FALSE),"")</f>
        <v/>
      </c>
      <c r="I848" s="62">
        <f>_xlfn.NUMBERVALUE(LEFT(Table1[[#This Row],[Account]],1))</f>
        <v>0</v>
      </c>
      <c r="J848" s="62" t="str">
        <f>IFERROR(VLOOKUP(Table1[[#This Row],[Budget Code Description]],Table6[#All],7,FALSE),"")</f>
        <v/>
      </c>
      <c r="K848" s="143" t="str">
        <f>IFERROR(VLOOKUP(Table1[[#This Row],[Budget Code Description]],Table6[#All],8,FALSE),"")</f>
        <v/>
      </c>
      <c r="L848" s="63"/>
      <c r="M848" s="65" t="str">
        <f>IFERROR(VLOOKUP(Table1[[#This Row],[Staff ID]],Table2[],2,FALSE),"")</f>
        <v/>
      </c>
      <c r="N848" s="211" t="str">
        <f>IFERROR(IF(VLOOKUP(Table1[[#This Row],[Budget Code Description]],Dimentions!$X$6:$AC$97,4,FALSE)="","",VLOOKUP(Table1[[#This Row],[Budget Code Description]],Dimentions!$X$6:$AC$97,4,FALSE)),"")</f>
        <v/>
      </c>
      <c r="O848" s="65" t="str">
        <f>IFERROR(VLOOKUP(Table1[[#This Row],[Vendor ID]],Table549[],2,FALSE),"")</f>
        <v/>
      </c>
      <c r="P848" s="63"/>
      <c r="Q848" s="143" t="str">
        <f>IF(Table1[[#This Row],[Posting Date]]&lt;&gt;"",$D$9,"")</f>
        <v/>
      </c>
      <c r="R848" s="159" t="str">
        <f>IF(Table1[[#This Row],[Posting Date]]&lt;&gt;"",$D$10,"")</f>
        <v/>
      </c>
      <c r="S848" s="66"/>
      <c r="T848" s="63"/>
      <c r="U848" s="67"/>
      <c r="V848" s="67"/>
      <c r="W848" s="67" t="str">
        <f t="shared" si="13"/>
        <v/>
      </c>
      <c r="X848" s="161" t="str">
        <f>IF(E848="","",(IF(Table1[[#This Row],[Cur]]="USD",Table1[[#This Row],[Cur_Amount Debit]],Table1[[#This Row],[Cur_Amount Debit]]/Table1[[#This Row],[Exchange Rate]])))</f>
        <v/>
      </c>
      <c r="Y848" s="161" t="str">
        <f>IF(E848="","",(IF(Table1[[#This Row],[Cur]]="USD",Table1[[#This Row],[Cur_Amount Credit]],Table1[[#This Row],[Cur_Amount Credit]]/ExchangeRate)))</f>
        <v/>
      </c>
      <c r="Z848" s="203" t="str">
        <f>IF(E848="","",(Table1[[#This Row],[Debit USD]]-Table1[[#This Row],[Credit USD]]))</f>
        <v/>
      </c>
      <c r="AA848" s="122"/>
      <c r="AB848" s="1"/>
      <c r="AC848" s="15"/>
      <c r="AD848" s="15" t="str">
        <f>IF(AND(OR(Table1[[#This Row],[Account]]="15030",Table1[[#This Row],[Account]]="15035",Table1[[#This Row],[Account]]="20150"),Table1[[#This Row],[Vendor ID]]=""),1,"")</f>
        <v/>
      </c>
      <c r="AE848" s="15"/>
      <c r="AF848" s="15"/>
      <c r="AG848" s="15"/>
      <c r="AH848" s="46" t="str">
        <f>IF(Table1[[#This Row],[Posting Date]]&lt;&gt;"","GJ-"&amp;CountryID,"")</f>
        <v/>
      </c>
      <c r="AI848" s="59" t="str">
        <f>IF(Table1[[#This Row],[Posting Date]]&lt;&gt;"",Table1[[#This Row],[Posting Date]],"")</f>
        <v/>
      </c>
      <c r="AJ848" s="46"/>
      <c r="AK848" s="46" t="str">
        <f>IF(Table1[[#This Row],[Description]]&lt;&gt;"",Table1[[#This Row],[Description]],"")</f>
        <v/>
      </c>
      <c r="AL848" s="46" t="str">
        <f>IF(Table1[[#This Row],[Posting Date]]&lt;&gt;"",Table1[[#This Row],[Reference Number]],"")</f>
        <v/>
      </c>
      <c r="AM848" s="46" t="str">
        <f>TRIM(Table1[[#This Row],[Line '#]])</f>
        <v/>
      </c>
      <c r="AN848" s="46" t="str">
        <f>TRIM(Table1[[#This Row],[Account]])</f>
        <v/>
      </c>
      <c r="AO848" s="46" t="str">
        <f>IF(Table1[[#This Row],[Posting Date]]&lt;&gt;"",$D$5,"")</f>
        <v/>
      </c>
      <c r="AP848" s="46" t="str">
        <f>TRIM(Table1[[#This Row],[Departments-Prgrams]])</f>
        <v/>
      </c>
      <c r="AQ848" s="46" t="str">
        <f>TRIM(Table1[[#This Row],[Grant]])</f>
        <v/>
      </c>
      <c r="AR848" s="46" t="str">
        <f>TRIM(Table1[[#This Row],[Staff ID]])</f>
        <v/>
      </c>
      <c r="AS848" s="46" t="str">
        <f>IF(TRIM(Table1[[#This Row],[Budget Code]])=0,"",TRIM(Table1[[#This Row],[Budget Code]]))</f>
        <v/>
      </c>
      <c r="AT848" s="46" t="str">
        <f>IF(Table1[[#This Row],[Line Description]]&lt;&gt;"",Table1[[#This Row],[Line Description]],"")</f>
        <v/>
      </c>
      <c r="AU848" s="46" t="str">
        <f>IF(Table1[[#This Row],[Cur_Amount Debit]]&gt;0,ROUND(Table1[[#This Row],[Cur_Amount Debit]],2),"")</f>
        <v/>
      </c>
      <c r="AV848" s="46" t="str">
        <f>IF(Table1[[#This Row],[Cur_Amount Credit]]&gt;0,ROUND(Table1[[#This Row],[Cur_Amount Credit]],2),"")</f>
        <v/>
      </c>
      <c r="AW848" s="46" t="str">
        <f>LEFT(Table1[[#This Row],[Cur]],3)</f>
        <v/>
      </c>
      <c r="AX848" s="59"/>
      <c r="AY848" s="46"/>
      <c r="AZ848" s="46" t="str">
        <f>IF(Table1[[#This Row],[Cur]]&lt;&gt;"",IF(Table1[[#This Row],[Cur]]="USD","",ExchangeRate),"")</f>
        <v/>
      </c>
      <c r="BA848" s="46" t="str">
        <f>IF(Table1[[#This Row],[Grant]]&lt;&gt;"",VLOOKUP(Table1[[#This Row],[Grant]],Grants!B:D,3),"")</f>
        <v/>
      </c>
      <c r="BB848" s="46" t="str">
        <f>TRIM(Table1[[#This Row],[Vendor ID]])</f>
        <v/>
      </c>
      <c r="BC848">
        <f>IF(Table1[[#This Row],[Reference Number]]=Q847,BC847,BC847+1)</f>
        <v>2</v>
      </c>
    </row>
    <row r="849" spans="1:55" ht="11.25" hidden="1" customHeight="1">
      <c r="A849" s="1"/>
      <c r="B849" s="88" t="str">
        <f>IF(Table1[[#This Row],[Posting Date]]&lt;&gt;"",IF(Table1[[#This Row],[Reference Number]]=Q848,B848+1,1),"")</f>
        <v/>
      </c>
      <c r="C849" s="61"/>
      <c r="D849" s="61"/>
      <c r="E849" s="218"/>
      <c r="F849" s="143" t="str">
        <f>IFERROR(IF(VLOOKUP(Table1[[#This Row],[Budget Code Description]],Dimentions!$X$6:$AC$132,2,FALSE)="","",VLOOKUP(Table1[[#This Row],[Budget Code Description]],Dimentions!$X$6:$AC$132,2,FALSE)),"")</f>
        <v/>
      </c>
      <c r="G849" s="143" t="str">
        <f>IFERROR(VLOOKUP(Table1[[#This Row],[Budget Code Description]],Dimentions!$X$6:$AC$132,3,FALSE),"")</f>
        <v/>
      </c>
      <c r="H849" s="64" t="str">
        <f>IFERROR(VLOOKUP(Table1[[#This Row],[Account]],Dimentions!$S$6:$V$233,2,FALSE),"")</f>
        <v/>
      </c>
      <c r="I849" s="62">
        <f>_xlfn.NUMBERVALUE(LEFT(Table1[[#This Row],[Account]],1))</f>
        <v>0</v>
      </c>
      <c r="J849" s="62" t="str">
        <f>IFERROR(VLOOKUP(Table1[[#This Row],[Budget Code Description]],Table6[#All],7,FALSE),"")</f>
        <v/>
      </c>
      <c r="K849" s="143" t="str">
        <f>IFERROR(VLOOKUP(Table1[[#This Row],[Budget Code Description]],Table6[#All],8,FALSE),"")</f>
        <v/>
      </c>
      <c r="L849" s="63"/>
      <c r="M849" s="65" t="str">
        <f>IFERROR(VLOOKUP(Table1[[#This Row],[Staff ID]],Table2[],2,FALSE),"")</f>
        <v/>
      </c>
      <c r="N849" s="211" t="str">
        <f>IFERROR(IF(VLOOKUP(Table1[[#This Row],[Budget Code Description]],Dimentions!$X$6:$AC$97,4,FALSE)="","",VLOOKUP(Table1[[#This Row],[Budget Code Description]],Dimentions!$X$6:$AC$97,4,FALSE)),"")</f>
        <v/>
      </c>
      <c r="O849" s="65" t="str">
        <f>IFERROR(VLOOKUP(Table1[[#This Row],[Vendor ID]],Table549[],2,FALSE),"")</f>
        <v/>
      </c>
      <c r="P849" s="63"/>
      <c r="Q849" s="143" t="str">
        <f>IF(Table1[[#This Row],[Posting Date]]&lt;&gt;"",$D$9,"")</f>
        <v/>
      </c>
      <c r="R849" s="159" t="str">
        <f>IF(Table1[[#This Row],[Posting Date]]&lt;&gt;"",$D$10,"")</f>
        <v/>
      </c>
      <c r="S849" s="66"/>
      <c r="T849" s="63"/>
      <c r="U849" s="67"/>
      <c r="V849" s="67"/>
      <c r="W849" s="67" t="str">
        <f t="shared" si="13"/>
        <v/>
      </c>
      <c r="X849" s="161" t="str">
        <f>IF(E849="","",(IF(Table1[[#This Row],[Cur]]="USD",Table1[[#This Row],[Cur_Amount Debit]],Table1[[#This Row],[Cur_Amount Debit]]/Table1[[#This Row],[Exchange Rate]])))</f>
        <v/>
      </c>
      <c r="Y849" s="161" t="str">
        <f>IF(E849="","",(IF(Table1[[#This Row],[Cur]]="USD",Table1[[#This Row],[Cur_Amount Credit]],Table1[[#This Row],[Cur_Amount Credit]]/ExchangeRate)))</f>
        <v/>
      </c>
      <c r="Z849" s="203" t="str">
        <f>IF(E849="","",(Table1[[#This Row],[Debit USD]]-Table1[[#This Row],[Credit USD]]))</f>
        <v/>
      </c>
      <c r="AA849" s="122"/>
      <c r="AB849" s="1"/>
      <c r="AC849" s="15"/>
      <c r="AD849" s="15" t="str">
        <f>IF(AND(OR(Table1[[#This Row],[Account]]="15030",Table1[[#This Row],[Account]]="15035",Table1[[#This Row],[Account]]="20150"),Table1[[#This Row],[Vendor ID]]=""),1,"")</f>
        <v/>
      </c>
      <c r="AE849" s="15"/>
      <c r="AF849" s="15"/>
      <c r="AG849" s="15"/>
      <c r="AH849" s="46" t="str">
        <f>IF(Table1[[#This Row],[Posting Date]]&lt;&gt;"","GJ-"&amp;CountryID,"")</f>
        <v/>
      </c>
      <c r="AI849" s="59" t="str">
        <f>IF(Table1[[#This Row],[Posting Date]]&lt;&gt;"",Table1[[#This Row],[Posting Date]],"")</f>
        <v/>
      </c>
      <c r="AJ849" s="46"/>
      <c r="AK849" s="46" t="str">
        <f>IF(Table1[[#This Row],[Description]]&lt;&gt;"",Table1[[#This Row],[Description]],"")</f>
        <v/>
      </c>
      <c r="AL849" s="46" t="str">
        <f>IF(Table1[[#This Row],[Posting Date]]&lt;&gt;"",Table1[[#This Row],[Reference Number]],"")</f>
        <v/>
      </c>
      <c r="AM849" s="46" t="str">
        <f>TRIM(Table1[[#This Row],[Line '#]])</f>
        <v/>
      </c>
      <c r="AN849" s="46" t="str">
        <f>TRIM(Table1[[#This Row],[Account]])</f>
        <v/>
      </c>
      <c r="AO849" s="46" t="str">
        <f>IF(Table1[[#This Row],[Posting Date]]&lt;&gt;"",$D$5,"")</f>
        <v/>
      </c>
      <c r="AP849" s="46" t="str">
        <f>TRIM(Table1[[#This Row],[Departments-Prgrams]])</f>
        <v/>
      </c>
      <c r="AQ849" s="46" t="str">
        <f>TRIM(Table1[[#This Row],[Grant]])</f>
        <v/>
      </c>
      <c r="AR849" s="46" t="str">
        <f>TRIM(Table1[[#This Row],[Staff ID]])</f>
        <v/>
      </c>
      <c r="AS849" s="46" t="str">
        <f>IF(TRIM(Table1[[#This Row],[Budget Code]])=0,"",TRIM(Table1[[#This Row],[Budget Code]]))</f>
        <v/>
      </c>
      <c r="AT849" s="46" t="str">
        <f>IF(Table1[[#This Row],[Line Description]]&lt;&gt;"",Table1[[#This Row],[Line Description]],"")</f>
        <v/>
      </c>
      <c r="AU849" s="46" t="str">
        <f>IF(Table1[[#This Row],[Cur_Amount Debit]]&gt;0,ROUND(Table1[[#This Row],[Cur_Amount Debit]],2),"")</f>
        <v/>
      </c>
      <c r="AV849" s="46" t="str">
        <f>IF(Table1[[#This Row],[Cur_Amount Credit]]&gt;0,ROUND(Table1[[#This Row],[Cur_Amount Credit]],2),"")</f>
        <v/>
      </c>
      <c r="AW849" s="46" t="str">
        <f>LEFT(Table1[[#This Row],[Cur]],3)</f>
        <v/>
      </c>
      <c r="AX849" s="59"/>
      <c r="AY849" s="46"/>
      <c r="AZ849" s="46" t="str">
        <f>IF(Table1[[#This Row],[Cur]]&lt;&gt;"",IF(Table1[[#This Row],[Cur]]="USD","",ExchangeRate),"")</f>
        <v/>
      </c>
      <c r="BA849" s="46" t="str">
        <f>IF(Table1[[#This Row],[Grant]]&lt;&gt;"",VLOOKUP(Table1[[#This Row],[Grant]],Grants!B:D,3),"")</f>
        <v/>
      </c>
      <c r="BB849" s="46" t="str">
        <f>TRIM(Table1[[#This Row],[Vendor ID]])</f>
        <v/>
      </c>
      <c r="BC849">
        <f>IF(Table1[[#This Row],[Reference Number]]=Q848,BC848,BC848+1)</f>
        <v>2</v>
      </c>
    </row>
    <row r="850" spans="1:55" ht="11.25" hidden="1" customHeight="1">
      <c r="A850" s="1"/>
      <c r="B850" s="88" t="str">
        <f>IF(Table1[[#This Row],[Posting Date]]&lt;&gt;"",IF(Table1[[#This Row],[Reference Number]]=Q849,B849+1,1),"")</f>
        <v/>
      </c>
      <c r="C850" s="61"/>
      <c r="D850" s="61"/>
      <c r="E850" s="218"/>
      <c r="F850" s="143" t="str">
        <f>IFERROR(IF(VLOOKUP(Table1[[#This Row],[Budget Code Description]],Dimentions!$X$6:$AC$132,2,FALSE)="","",VLOOKUP(Table1[[#This Row],[Budget Code Description]],Dimentions!$X$6:$AC$132,2,FALSE)),"")</f>
        <v/>
      </c>
      <c r="G850" s="143" t="str">
        <f>IFERROR(VLOOKUP(Table1[[#This Row],[Budget Code Description]],Dimentions!$X$6:$AC$132,3,FALSE),"")</f>
        <v/>
      </c>
      <c r="H850" s="64" t="str">
        <f>IFERROR(VLOOKUP(Table1[[#This Row],[Account]],Dimentions!$S$6:$V$233,2,FALSE),"")</f>
        <v/>
      </c>
      <c r="I850" s="62">
        <f>_xlfn.NUMBERVALUE(LEFT(Table1[[#This Row],[Account]],1))</f>
        <v>0</v>
      </c>
      <c r="J850" s="62" t="str">
        <f>IFERROR(VLOOKUP(Table1[[#This Row],[Budget Code Description]],Table6[#All],7,FALSE),"")</f>
        <v/>
      </c>
      <c r="K850" s="143" t="str">
        <f>IFERROR(VLOOKUP(Table1[[#This Row],[Budget Code Description]],Table6[#All],8,FALSE),"")</f>
        <v/>
      </c>
      <c r="L850" s="63"/>
      <c r="M850" s="65" t="str">
        <f>IFERROR(VLOOKUP(Table1[[#This Row],[Staff ID]],Table2[],2,FALSE),"")</f>
        <v/>
      </c>
      <c r="N850" s="211" t="str">
        <f>IFERROR(IF(VLOOKUP(Table1[[#This Row],[Budget Code Description]],Dimentions!$X$6:$AC$97,4,FALSE)="","",VLOOKUP(Table1[[#This Row],[Budget Code Description]],Dimentions!$X$6:$AC$97,4,FALSE)),"")</f>
        <v/>
      </c>
      <c r="O850" s="65" t="str">
        <f>IFERROR(VLOOKUP(Table1[[#This Row],[Vendor ID]],Table549[],2,FALSE),"")</f>
        <v/>
      </c>
      <c r="P850" s="63"/>
      <c r="Q850" s="143" t="str">
        <f>IF(Table1[[#This Row],[Posting Date]]&lt;&gt;"",$D$9,"")</f>
        <v/>
      </c>
      <c r="R850" s="159" t="str">
        <f>IF(Table1[[#This Row],[Posting Date]]&lt;&gt;"",$D$10,"")</f>
        <v/>
      </c>
      <c r="S850" s="66"/>
      <c r="T850" s="63"/>
      <c r="U850" s="67"/>
      <c r="V850" s="67"/>
      <c r="W850" s="67" t="str">
        <f t="shared" si="13"/>
        <v/>
      </c>
      <c r="X850" s="161" t="str">
        <f>IF(E850="","",(IF(Table1[[#This Row],[Cur]]="USD",Table1[[#This Row],[Cur_Amount Debit]],Table1[[#This Row],[Cur_Amount Debit]]/Table1[[#This Row],[Exchange Rate]])))</f>
        <v/>
      </c>
      <c r="Y850" s="161" t="str">
        <f>IF(E850="","",(IF(Table1[[#This Row],[Cur]]="USD",Table1[[#This Row],[Cur_Amount Credit]],Table1[[#This Row],[Cur_Amount Credit]]/ExchangeRate)))</f>
        <v/>
      </c>
      <c r="Z850" s="203" t="str">
        <f>IF(E850="","",(Table1[[#This Row],[Debit USD]]-Table1[[#This Row],[Credit USD]]))</f>
        <v/>
      </c>
      <c r="AA850" s="122"/>
      <c r="AB850" s="1"/>
      <c r="AC850" s="15"/>
      <c r="AD850" s="15" t="str">
        <f>IF(AND(OR(Table1[[#This Row],[Account]]="15030",Table1[[#This Row],[Account]]="15035",Table1[[#This Row],[Account]]="20150"),Table1[[#This Row],[Vendor ID]]=""),1,"")</f>
        <v/>
      </c>
      <c r="AE850" s="15"/>
      <c r="AF850" s="15"/>
      <c r="AG850" s="15"/>
      <c r="AH850" s="46" t="str">
        <f>IF(Table1[[#This Row],[Posting Date]]&lt;&gt;"","GJ-"&amp;CountryID,"")</f>
        <v/>
      </c>
      <c r="AI850" s="59" t="str">
        <f>IF(Table1[[#This Row],[Posting Date]]&lt;&gt;"",Table1[[#This Row],[Posting Date]],"")</f>
        <v/>
      </c>
      <c r="AJ850" s="46"/>
      <c r="AK850" s="46" t="str">
        <f>IF(Table1[[#This Row],[Description]]&lt;&gt;"",Table1[[#This Row],[Description]],"")</f>
        <v/>
      </c>
      <c r="AL850" s="46" t="str">
        <f>IF(Table1[[#This Row],[Posting Date]]&lt;&gt;"",Table1[[#This Row],[Reference Number]],"")</f>
        <v/>
      </c>
      <c r="AM850" s="46" t="str">
        <f>TRIM(Table1[[#This Row],[Line '#]])</f>
        <v/>
      </c>
      <c r="AN850" s="46" t="str">
        <f>TRIM(Table1[[#This Row],[Account]])</f>
        <v/>
      </c>
      <c r="AO850" s="46" t="str">
        <f>IF(Table1[[#This Row],[Posting Date]]&lt;&gt;"",$D$5,"")</f>
        <v/>
      </c>
      <c r="AP850" s="46" t="str">
        <f>TRIM(Table1[[#This Row],[Departments-Prgrams]])</f>
        <v/>
      </c>
      <c r="AQ850" s="46" t="str">
        <f>TRIM(Table1[[#This Row],[Grant]])</f>
        <v/>
      </c>
      <c r="AR850" s="46" t="str">
        <f>TRIM(Table1[[#This Row],[Staff ID]])</f>
        <v/>
      </c>
      <c r="AS850" s="46" t="str">
        <f>IF(TRIM(Table1[[#This Row],[Budget Code]])=0,"",TRIM(Table1[[#This Row],[Budget Code]]))</f>
        <v/>
      </c>
      <c r="AT850" s="46" t="str">
        <f>IF(Table1[[#This Row],[Line Description]]&lt;&gt;"",Table1[[#This Row],[Line Description]],"")</f>
        <v/>
      </c>
      <c r="AU850" s="46" t="str">
        <f>IF(Table1[[#This Row],[Cur_Amount Debit]]&gt;0,ROUND(Table1[[#This Row],[Cur_Amount Debit]],2),"")</f>
        <v/>
      </c>
      <c r="AV850" s="46" t="str">
        <f>IF(Table1[[#This Row],[Cur_Amount Credit]]&gt;0,ROUND(Table1[[#This Row],[Cur_Amount Credit]],2),"")</f>
        <v/>
      </c>
      <c r="AW850" s="46" t="str">
        <f>LEFT(Table1[[#This Row],[Cur]],3)</f>
        <v/>
      </c>
      <c r="AX850" s="59"/>
      <c r="AY850" s="46"/>
      <c r="AZ850" s="46" t="str">
        <f>IF(Table1[[#This Row],[Cur]]&lt;&gt;"",IF(Table1[[#This Row],[Cur]]="USD","",ExchangeRate),"")</f>
        <v/>
      </c>
      <c r="BA850" s="46" t="str">
        <f>IF(Table1[[#This Row],[Grant]]&lt;&gt;"",VLOOKUP(Table1[[#This Row],[Grant]],Grants!B:D,3),"")</f>
        <v/>
      </c>
      <c r="BB850" s="46" t="str">
        <f>TRIM(Table1[[#This Row],[Vendor ID]])</f>
        <v/>
      </c>
      <c r="BC850">
        <f>IF(Table1[[#This Row],[Reference Number]]=Q849,BC849,BC849+1)</f>
        <v>2</v>
      </c>
    </row>
    <row r="851" spans="1:55" ht="11.25" hidden="1" customHeight="1">
      <c r="A851" s="1"/>
      <c r="B851" s="88" t="str">
        <f>IF(Table1[[#This Row],[Posting Date]]&lt;&gt;"",IF(Table1[[#This Row],[Reference Number]]=Q850,B850+1,1),"")</f>
        <v/>
      </c>
      <c r="C851" s="61"/>
      <c r="D851" s="61"/>
      <c r="E851" s="218"/>
      <c r="F851" s="143" t="str">
        <f>IFERROR(IF(VLOOKUP(Table1[[#This Row],[Budget Code Description]],Dimentions!$X$6:$AC$132,2,FALSE)="","",VLOOKUP(Table1[[#This Row],[Budget Code Description]],Dimentions!$X$6:$AC$132,2,FALSE)),"")</f>
        <v/>
      </c>
      <c r="G851" s="143" t="str">
        <f>IFERROR(VLOOKUP(Table1[[#This Row],[Budget Code Description]],Dimentions!$X$6:$AC$132,3,FALSE),"")</f>
        <v/>
      </c>
      <c r="H851" s="64" t="str">
        <f>IFERROR(VLOOKUP(Table1[[#This Row],[Account]],Dimentions!$S$6:$V$233,2,FALSE),"")</f>
        <v/>
      </c>
      <c r="I851" s="62">
        <f>_xlfn.NUMBERVALUE(LEFT(Table1[[#This Row],[Account]],1))</f>
        <v>0</v>
      </c>
      <c r="J851" s="62" t="str">
        <f>IFERROR(VLOOKUP(Table1[[#This Row],[Budget Code Description]],Table6[#All],7,FALSE),"")</f>
        <v/>
      </c>
      <c r="K851" s="143" t="str">
        <f>IFERROR(VLOOKUP(Table1[[#This Row],[Budget Code Description]],Table6[#All],8,FALSE),"")</f>
        <v/>
      </c>
      <c r="L851" s="63"/>
      <c r="M851" s="65" t="str">
        <f>IFERROR(VLOOKUP(Table1[[#This Row],[Staff ID]],Table2[],2,FALSE),"")</f>
        <v/>
      </c>
      <c r="N851" s="211" t="str">
        <f>IFERROR(IF(VLOOKUP(Table1[[#This Row],[Budget Code Description]],Dimentions!$X$6:$AC$97,4,FALSE)="","",VLOOKUP(Table1[[#This Row],[Budget Code Description]],Dimentions!$X$6:$AC$97,4,FALSE)),"")</f>
        <v/>
      </c>
      <c r="O851" s="65" t="str">
        <f>IFERROR(VLOOKUP(Table1[[#This Row],[Vendor ID]],Table549[],2,FALSE),"")</f>
        <v/>
      </c>
      <c r="P851" s="63"/>
      <c r="Q851" s="143" t="str">
        <f>IF(Table1[[#This Row],[Posting Date]]&lt;&gt;"",$D$9,"")</f>
        <v/>
      </c>
      <c r="R851" s="159" t="str">
        <f>IF(Table1[[#This Row],[Posting Date]]&lt;&gt;"",$D$10,"")</f>
        <v/>
      </c>
      <c r="S851" s="66"/>
      <c r="T851" s="63"/>
      <c r="U851" s="67"/>
      <c r="V851" s="67"/>
      <c r="W851" s="67" t="str">
        <f t="shared" si="13"/>
        <v/>
      </c>
      <c r="X851" s="161" t="str">
        <f>IF(E851="","",(IF(Table1[[#This Row],[Cur]]="USD",Table1[[#This Row],[Cur_Amount Debit]],Table1[[#This Row],[Cur_Amount Debit]]/Table1[[#This Row],[Exchange Rate]])))</f>
        <v/>
      </c>
      <c r="Y851" s="161" t="str">
        <f>IF(E851="","",(IF(Table1[[#This Row],[Cur]]="USD",Table1[[#This Row],[Cur_Amount Credit]],Table1[[#This Row],[Cur_Amount Credit]]/ExchangeRate)))</f>
        <v/>
      </c>
      <c r="Z851" s="203" t="str">
        <f>IF(E851="","",(Table1[[#This Row],[Debit USD]]-Table1[[#This Row],[Credit USD]]))</f>
        <v/>
      </c>
      <c r="AA851" s="122"/>
      <c r="AB851" s="1"/>
      <c r="AC851" s="15"/>
      <c r="AD851" s="15" t="str">
        <f>IF(AND(OR(Table1[[#This Row],[Account]]="15030",Table1[[#This Row],[Account]]="15035",Table1[[#This Row],[Account]]="20150"),Table1[[#This Row],[Vendor ID]]=""),1,"")</f>
        <v/>
      </c>
      <c r="AE851" s="15"/>
      <c r="AF851" s="15"/>
      <c r="AG851" s="15"/>
      <c r="AH851" s="46" t="str">
        <f>IF(Table1[[#This Row],[Posting Date]]&lt;&gt;"","GJ-"&amp;CountryID,"")</f>
        <v/>
      </c>
      <c r="AI851" s="59" t="str">
        <f>IF(Table1[[#This Row],[Posting Date]]&lt;&gt;"",Table1[[#This Row],[Posting Date]],"")</f>
        <v/>
      </c>
      <c r="AJ851" s="46"/>
      <c r="AK851" s="46" t="str">
        <f>IF(Table1[[#This Row],[Description]]&lt;&gt;"",Table1[[#This Row],[Description]],"")</f>
        <v/>
      </c>
      <c r="AL851" s="46" t="str">
        <f>IF(Table1[[#This Row],[Posting Date]]&lt;&gt;"",Table1[[#This Row],[Reference Number]],"")</f>
        <v/>
      </c>
      <c r="AM851" s="46" t="str">
        <f>TRIM(Table1[[#This Row],[Line '#]])</f>
        <v/>
      </c>
      <c r="AN851" s="46" t="str">
        <f>TRIM(Table1[[#This Row],[Account]])</f>
        <v/>
      </c>
      <c r="AO851" s="46" t="str">
        <f>IF(Table1[[#This Row],[Posting Date]]&lt;&gt;"",$D$5,"")</f>
        <v/>
      </c>
      <c r="AP851" s="46" t="str">
        <f>TRIM(Table1[[#This Row],[Departments-Prgrams]])</f>
        <v/>
      </c>
      <c r="AQ851" s="46" t="str">
        <f>TRIM(Table1[[#This Row],[Grant]])</f>
        <v/>
      </c>
      <c r="AR851" s="46" t="str">
        <f>TRIM(Table1[[#This Row],[Staff ID]])</f>
        <v/>
      </c>
      <c r="AS851" s="46" t="str">
        <f>IF(TRIM(Table1[[#This Row],[Budget Code]])=0,"",TRIM(Table1[[#This Row],[Budget Code]]))</f>
        <v/>
      </c>
      <c r="AT851" s="46" t="str">
        <f>IF(Table1[[#This Row],[Line Description]]&lt;&gt;"",Table1[[#This Row],[Line Description]],"")</f>
        <v/>
      </c>
      <c r="AU851" s="46" t="str">
        <f>IF(Table1[[#This Row],[Cur_Amount Debit]]&gt;0,ROUND(Table1[[#This Row],[Cur_Amount Debit]],2),"")</f>
        <v/>
      </c>
      <c r="AV851" s="46" t="str">
        <f>IF(Table1[[#This Row],[Cur_Amount Credit]]&gt;0,ROUND(Table1[[#This Row],[Cur_Amount Credit]],2),"")</f>
        <v/>
      </c>
      <c r="AW851" s="46" t="str">
        <f>LEFT(Table1[[#This Row],[Cur]],3)</f>
        <v/>
      </c>
      <c r="AX851" s="59"/>
      <c r="AY851" s="46"/>
      <c r="AZ851" s="46" t="str">
        <f>IF(Table1[[#This Row],[Cur]]&lt;&gt;"",IF(Table1[[#This Row],[Cur]]="USD","",ExchangeRate),"")</f>
        <v/>
      </c>
      <c r="BA851" s="46" t="str">
        <f>IF(Table1[[#This Row],[Grant]]&lt;&gt;"",VLOOKUP(Table1[[#This Row],[Grant]],Grants!B:D,3),"")</f>
        <v/>
      </c>
      <c r="BB851" s="46" t="str">
        <f>TRIM(Table1[[#This Row],[Vendor ID]])</f>
        <v/>
      </c>
      <c r="BC851">
        <f>IF(Table1[[#This Row],[Reference Number]]=Q850,BC850,BC850+1)</f>
        <v>2</v>
      </c>
    </row>
    <row r="852" spans="1:55" ht="11.25" hidden="1" customHeight="1">
      <c r="A852" s="1"/>
      <c r="B852" s="88" t="str">
        <f>IF(Table1[[#This Row],[Posting Date]]&lt;&gt;"",IF(Table1[[#This Row],[Reference Number]]=Q851,B851+1,1),"")</f>
        <v/>
      </c>
      <c r="C852" s="61"/>
      <c r="D852" s="61"/>
      <c r="E852" s="218"/>
      <c r="F852" s="143" t="str">
        <f>IFERROR(IF(VLOOKUP(Table1[[#This Row],[Budget Code Description]],Dimentions!$X$6:$AC$132,2,FALSE)="","",VLOOKUP(Table1[[#This Row],[Budget Code Description]],Dimentions!$X$6:$AC$132,2,FALSE)),"")</f>
        <v/>
      </c>
      <c r="G852" s="143" t="str">
        <f>IFERROR(VLOOKUP(Table1[[#This Row],[Budget Code Description]],Dimentions!$X$6:$AC$132,3,FALSE),"")</f>
        <v/>
      </c>
      <c r="H852" s="64" t="str">
        <f>IFERROR(VLOOKUP(Table1[[#This Row],[Account]],Dimentions!$S$6:$V$233,2,FALSE),"")</f>
        <v/>
      </c>
      <c r="I852" s="62">
        <f>_xlfn.NUMBERVALUE(LEFT(Table1[[#This Row],[Account]],1))</f>
        <v>0</v>
      </c>
      <c r="J852" s="62" t="str">
        <f>IFERROR(VLOOKUP(Table1[[#This Row],[Budget Code Description]],Table6[#All],7,FALSE),"")</f>
        <v/>
      </c>
      <c r="K852" s="143" t="str">
        <f>IFERROR(VLOOKUP(Table1[[#This Row],[Budget Code Description]],Table6[#All],8,FALSE),"")</f>
        <v/>
      </c>
      <c r="L852" s="63"/>
      <c r="M852" s="65" t="str">
        <f>IFERROR(VLOOKUP(Table1[[#This Row],[Staff ID]],Table2[],2,FALSE),"")</f>
        <v/>
      </c>
      <c r="N852" s="211" t="str">
        <f>IFERROR(IF(VLOOKUP(Table1[[#This Row],[Budget Code Description]],Dimentions!$X$6:$AC$97,4,FALSE)="","",VLOOKUP(Table1[[#This Row],[Budget Code Description]],Dimentions!$X$6:$AC$97,4,FALSE)),"")</f>
        <v/>
      </c>
      <c r="O852" s="65" t="str">
        <f>IFERROR(VLOOKUP(Table1[[#This Row],[Vendor ID]],Table549[],2,FALSE),"")</f>
        <v/>
      </c>
      <c r="P852" s="63"/>
      <c r="Q852" s="143" t="str">
        <f>IF(Table1[[#This Row],[Posting Date]]&lt;&gt;"",$D$9,"")</f>
        <v/>
      </c>
      <c r="R852" s="159" t="str">
        <f>IF(Table1[[#This Row],[Posting Date]]&lt;&gt;"",$D$10,"")</f>
        <v/>
      </c>
      <c r="S852" s="66"/>
      <c r="T852" s="63"/>
      <c r="U852" s="67"/>
      <c r="V852" s="67"/>
      <c r="W852" s="67" t="str">
        <f t="shared" si="13"/>
        <v/>
      </c>
      <c r="X852" s="161" t="str">
        <f>IF(E852="","",(IF(Table1[[#This Row],[Cur]]="USD",Table1[[#This Row],[Cur_Amount Debit]],Table1[[#This Row],[Cur_Amount Debit]]/Table1[[#This Row],[Exchange Rate]])))</f>
        <v/>
      </c>
      <c r="Y852" s="161" t="str">
        <f>IF(E852="","",(IF(Table1[[#This Row],[Cur]]="USD",Table1[[#This Row],[Cur_Amount Credit]],Table1[[#This Row],[Cur_Amount Credit]]/ExchangeRate)))</f>
        <v/>
      </c>
      <c r="Z852" s="203" t="str">
        <f>IF(E852="","",(Table1[[#This Row],[Debit USD]]-Table1[[#This Row],[Credit USD]]))</f>
        <v/>
      </c>
      <c r="AA852" s="122"/>
      <c r="AB852" s="1"/>
      <c r="AC852" s="15"/>
      <c r="AD852" s="15" t="str">
        <f>IF(AND(OR(Table1[[#This Row],[Account]]="15030",Table1[[#This Row],[Account]]="15035",Table1[[#This Row],[Account]]="20150"),Table1[[#This Row],[Vendor ID]]=""),1,"")</f>
        <v/>
      </c>
      <c r="AE852" s="15"/>
      <c r="AF852" s="15"/>
      <c r="AG852" s="15"/>
      <c r="AH852" s="46" t="str">
        <f>IF(Table1[[#This Row],[Posting Date]]&lt;&gt;"","GJ-"&amp;CountryID,"")</f>
        <v/>
      </c>
      <c r="AI852" s="59" t="str">
        <f>IF(Table1[[#This Row],[Posting Date]]&lt;&gt;"",Table1[[#This Row],[Posting Date]],"")</f>
        <v/>
      </c>
      <c r="AJ852" s="46"/>
      <c r="AK852" s="46" t="str">
        <f>IF(Table1[[#This Row],[Description]]&lt;&gt;"",Table1[[#This Row],[Description]],"")</f>
        <v/>
      </c>
      <c r="AL852" s="46" t="str">
        <f>IF(Table1[[#This Row],[Posting Date]]&lt;&gt;"",Table1[[#This Row],[Reference Number]],"")</f>
        <v/>
      </c>
      <c r="AM852" s="46" t="str">
        <f>TRIM(Table1[[#This Row],[Line '#]])</f>
        <v/>
      </c>
      <c r="AN852" s="46" t="str">
        <f>TRIM(Table1[[#This Row],[Account]])</f>
        <v/>
      </c>
      <c r="AO852" s="46" t="str">
        <f>IF(Table1[[#This Row],[Posting Date]]&lt;&gt;"",$D$5,"")</f>
        <v/>
      </c>
      <c r="AP852" s="46" t="str">
        <f>TRIM(Table1[[#This Row],[Departments-Prgrams]])</f>
        <v/>
      </c>
      <c r="AQ852" s="46" t="str">
        <f>TRIM(Table1[[#This Row],[Grant]])</f>
        <v/>
      </c>
      <c r="AR852" s="46" t="str">
        <f>TRIM(Table1[[#This Row],[Staff ID]])</f>
        <v/>
      </c>
      <c r="AS852" s="46" t="str">
        <f>IF(TRIM(Table1[[#This Row],[Budget Code]])=0,"",TRIM(Table1[[#This Row],[Budget Code]]))</f>
        <v/>
      </c>
      <c r="AT852" s="46" t="str">
        <f>IF(Table1[[#This Row],[Line Description]]&lt;&gt;"",Table1[[#This Row],[Line Description]],"")</f>
        <v/>
      </c>
      <c r="AU852" s="46" t="str">
        <f>IF(Table1[[#This Row],[Cur_Amount Debit]]&gt;0,ROUND(Table1[[#This Row],[Cur_Amount Debit]],2),"")</f>
        <v/>
      </c>
      <c r="AV852" s="46" t="str">
        <f>IF(Table1[[#This Row],[Cur_Amount Credit]]&gt;0,ROUND(Table1[[#This Row],[Cur_Amount Credit]],2),"")</f>
        <v/>
      </c>
      <c r="AW852" s="46" t="str">
        <f>LEFT(Table1[[#This Row],[Cur]],3)</f>
        <v/>
      </c>
      <c r="AX852" s="59"/>
      <c r="AY852" s="46"/>
      <c r="AZ852" s="46" t="str">
        <f>IF(Table1[[#This Row],[Cur]]&lt;&gt;"",IF(Table1[[#This Row],[Cur]]="USD","",ExchangeRate),"")</f>
        <v/>
      </c>
      <c r="BA852" s="46" t="str">
        <f>IF(Table1[[#This Row],[Grant]]&lt;&gt;"",VLOOKUP(Table1[[#This Row],[Grant]],Grants!B:D,3),"")</f>
        <v/>
      </c>
      <c r="BB852" s="46" t="str">
        <f>TRIM(Table1[[#This Row],[Vendor ID]])</f>
        <v/>
      </c>
      <c r="BC852">
        <f>IF(Table1[[#This Row],[Reference Number]]=Q851,BC851,BC851+1)</f>
        <v>2</v>
      </c>
    </row>
    <row r="853" spans="1:55" ht="11.25" hidden="1" customHeight="1">
      <c r="A853" s="1"/>
      <c r="B853" s="88" t="str">
        <f>IF(Table1[[#This Row],[Posting Date]]&lt;&gt;"",IF(Table1[[#This Row],[Reference Number]]=Q852,B852+1,1),"")</f>
        <v/>
      </c>
      <c r="C853" s="61"/>
      <c r="D853" s="61"/>
      <c r="E853" s="218"/>
      <c r="F853" s="143" t="str">
        <f>IFERROR(IF(VLOOKUP(Table1[[#This Row],[Budget Code Description]],Dimentions!$X$6:$AC$132,2,FALSE)="","",VLOOKUP(Table1[[#This Row],[Budget Code Description]],Dimentions!$X$6:$AC$132,2,FALSE)),"")</f>
        <v/>
      </c>
      <c r="G853" s="143" t="str">
        <f>IFERROR(VLOOKUP(Table1[[#This Row],[Budget Code Description]],Dimentions!$X$6:$AC$132,3,FALSE),"")</f>
        <v/>
      </c>
      <c r="H853" s="64" t="str">
        <f>IFERROR(VLOOKUP(Table1[[#This Row],[Account]],Dimentions!$S$6:$V$233,2,FALSE),"")</f>
        <v/>
      </c>
      <c r="I853" s="62">
        <f>_xlfn.NUMBERVALUE(LEFT(Table1[[#This Row],[Account]],1))</f>
        <v>0</v>
      </c>
      <c r="J853" s="62" t="str">
        <f>IFERROR(VLOOKUP(Table1[[#This Row],[Budget Code Description]],Table6[#All],7,FALSE),"")</f>
        <v/>
      </c>
      <c r="K853" s="143" t="str">
        <f>IFERROR(VLOOKUP(Table1[[#This Row],[Budget Code Description]],Table6[#All],8,FALSE),"")</f>
        <v/>
      </c>
      <c r="L853" s="63"/>
      <c r="M853" s="65" t="str">
        <f>IFERROR(VLOOKUP(Table1[[#This Row],[Staff ID]],Table2[],2,FALSE),"")</f>
        <v/>
      </c>
      <c r="N853" s="211" t="str">
        <f>IFERROR(IF(VLOOKUP(Table1[[#This Row],[Budget Code Description]],Dimentions!$X$6:$AC$97,4,FALSE)="","",VLOOKUP(Table1[[#This Row],[Budget Code Description]],Dimentions!$X$6:$AC$97,4,FALSE)),"")</f>
        <v/>
      </c>
      <c r="O853" s="65" t="str">
        <f>IFERROR(VLOOKUP(Table1[[#This Row],[Vendor ID]],Table549[],2,FALSE),"")</f>
        <v/>
      </c>
      <c r="P853" s="63"/>
      <c r="Q853" s="143" t="str">
        <f>IF(Table1[[#This Row],[Posting Date]]&lt;&gt;"",$D$9,"")</f>
        <v/>
      </c>
      <c r="R853" s="159" t="str">
        <f>IF(Table1[[#This Row],[Posting Date]]&lt;&gt;"",$D$10,"")</f>
        <v/>
      </c>
      <c r="S853" s="66"/>
      <c r="T853" s="63"/>
      <c r="U853" s="67"/>
      <c r="V853" s="67"/>
      <c r="W853" s="67" t="str">
        <f t="shared" si="13"/>
        <v/>
      </c>
      <c r="X853" s="161" t="str">
        <f>IF(E853="","",(IF(Table1[[#This Row],[Cur]]="USD",Table1[[#This Row],[Cur_Amount Debit]],Table1[[#This Row],[Cur_Amount Debit]]/Table1[[#This Row],[Exchange Rate]])))</f>
        <v/>
      </c>
      <c r="Y853" s="161" t="str">
        <f>IF(E853="","",(IF(Table1[[#This Row],[Cur]]="USD",Table1[[#This Row],[Cur_Amount Credit]],Table1[[#This Row],[Cur_Amount Credit]]/ExchangeRate)))</f>
        <v/>
      </c>
      <c r="Z853" s="203" t="str">
        <f>IF(E853="","",(Table1[[#This Row],[Debit USD]]-Table1[[#This Row],[Credit USD]]))</f>
        <v/>
      </c>
      <c r="AA853" s="122"/>
      <c r="AB853" s="1"/>
      <c r="AC853" s="15"/>
      <c r="AD853" s="15" t="str">
        <f>IF(AND(OR(Table1[[#This Row],[Account]]="15030",Table1[[#This Row],[Account]]="15035",Table1[[#This Row],[Account]]="20150"),Table1[[#This Row],[Vendor ID]]=""),1,"")</f>
        <v/>
      </c>
      <c r="AE853" s="15"/>
      <c r="AF853" s="15"/>
      <c r="AG853" s="15"/>
      <c r="AH853" s="46" t="str">
        <f>IF(Table1[[#This Row],[Posting Date]]&lt;&gt;"","GJ-"&amp;CountryID,"")</f>
        <v/>
      </c>
      <c r="AI853" s="59" t="str">
        <f>IF(Table1[[#This Row],[Posting Date]]&lt;&gt;"",Table1[[#This Row],[Posting Date]],"")</f>
        <v/>
      </c>
      <c r="AJ853" s="46"/>
      <c r="AK853" s="46" t="str">
        <f>IF(Table1[[#This Row],[Description]]&lt;&gt;"",Table1[[#This Row],[Description]],"")</f>
        <v/>
      </c>
      <c r="AL853" s="46" t="str">
        <f>IF(Table1[[#This Row],[Posting Date]]&lt;&gt;"",Table1[[#This Row],[Reference Number]],"")</f>
        <v/>
      </c>
      <c r="AM853" s="46" t="str">
        <f>TRIM(Table1[[#This Row],[Line '#]])</f>
        <v/>
      </c>
      <c r="AN853" s="46" t="str">
        <f>TRIM(Table1[[#This Row],[Account]])</f>
        <v/>
      </c>
      <c r="AO853" s="46" t="str">
        <f>IF(Table1[[#This Row],[Posting Date]]&lt;&gt;"",$D$5,"")</f>
        <v/>
      </c>
      <c r="AP853" s="46" t="str">
        <f>TRIM(Table1[[#This Row],[Departments-Prgrams]])</f>
        <v/>
      </c>
      <c r="AQ853" s="46" t="str">
        <f>TRIM(Table1[[#This Row],[Grant]])</f>
        <v/>
      </c>
      <c r="AR853" s="46" t="str">
        <f>TRIM(Table1[[#This Row],[Staff ID]])</f>
        <v/>
      </c>
      <c r="AS853" s="46" t="str">
        <f>IF(TRIM(Table1[[#This Row],[Budget Code]])=0,"",TRIM(Table1[[#This Row],[Budget Code]]))</f>
        <v/>
      </c>
      <c r="AT853" s="46" t="str">
        <f>IF(Table1[[#This Row],[Line Description]]&lt;&gt;"",Table1[[#This Row],[Line Description]],"")</f>
        <v/>
      </c>
      <c r="AU853" s="46" t="str">
        <f>IF(Table1[[#This Row],[Cur_Amount Debit]]&gt;0,ROUND(Table1[[#This Row],[Cur_Amount Debit]],2),"")</f>
        <v/>
      </c>
      <c r="AV853" s="46" t="str">
        <f>IF(Table1[[#This Row],[Cur_Amount Credit]]&gt;0,ROUND(Table1[[#This Row],[Cur_Amount Credit]],2),"")</f>
        <v/>
      </c>
      <c r="AW853" s="46" t="str">
        <f>LEFT(Table1[[#This Row],[Cur]],3)</f>
        <v/>
      </c>
      <c r="AX853" s="59"/>
      <c r="AY853" s="46"/>
      <c r="AZ853" s="46" t="str">
        <f>IF(Table1[[#This Row],[Cur]]&lt;&gt;"",IF(Table1[[#This Row],[Cur]]="USD","",ExchangeRate),"")</f>
        <v/>
      </c>
      <c r="BA853" s="46" t="str">
        <f>IF(Table1[[#This Row],[Grant]]&lt;&gt;"",VLOOKUP(Table1[[#This Row],[Grant]],Grants!B:D,3),"")</f>
        <v/>
      </c>
      <c r="BB853" s="46" t="str">
        <f>TRIM(Table1[[#This Row],[Vendor ID]])</f>
        <v/>
      </c>
      <c r="BC853">
        <f>IF(Table1[[#This Row],[Reference Number]]=Q852,BC852,BC852+1)</f>
        <v>2</v>
      </c>
    </row>
    <row r="854" spans="1:55" ht="11.25" hidden="1" customHeight="1">
      <c r="A854" s="1"/>
      <c r="B854" s="88" t="str">
        <f>IF(Table1[[#This Row],[Posting Date]]&lt;&gt;"",IF(Table1[[#This Row],[Reference Number]]=Q853,B853+1,1),"")</f>
        <v/>
      </c>
      <c r="C854" s="61"/>
      <c r="D854" s="61"/>
      <c r="E854" s="218"/>
      <c r="F854" s="143" t="str">
        <f>IFERROR(IF(VLOOKUP(Table1[[#This Row],[Budget Code Description]],Dimentions!$X$6:$AC$132,2,FALSE)="","",VLOOKUP(Table1[[#This Row],[Budget Code Description]],Dimentions!$X$6:$AC$132,2,FALSE)),"")</f>
        <v/>
      </c>
      <c r="G854" s="143" t="str">
        <f>IFERROR(VLOOKUP(Table1[[#This Row],[Budget Code Description]],Dimentions!$X$6:$AC$132,3,FALSE),"")</f>
        <v/>
      </c>
      <c r="H854" s="64" t="str">
        <f>IFERROR(VLOOKUP(Table1[[#This Row],[Account]],Dimentions!$S$6:$V$233,2,FALSE),"")</f>
        <v/>
      </c>
      <c r="I854" s="62">
        <f>_xlfn.NUMBERVALUE(LEFT(Table1[[#This Row],[Account]],1))</f>
        <v>0</v>
      </c>
      <c r="J854" s="62" t="str">
        <f>IFERROR(VLOOKUP(Table1[[#This Row],[Budget Code Description]],Table6[#All],7,FALSE),"")</f>
        <v/>
      </c>
      <c r="K854" s="143" t="str">
        <f>IFERROR(VLOOKUP(Table1[[#This Row],[Budget Code Description]],Table6[#All],8,FALSE),"")</f>
        <v/>
      </c>
      <c r="L854" s="63"/>
      <c r="M854" s="65" t="str">
        <f>IFERROR(VLOOKUP(Table1[[#This Row],[Staff ID]],Table2[],2,FALSE),"")</f>
        <v/>
      </c>
      <c r="N854" s="211" t="str">
        <f>IFERROR(IF(VLOOKUP(Table1[[#This Row],[Budget Code Description]],Dimentions!$X$6:$AC$97,4,FALSE)="","",VLOOKUP(Table1[[#This Row],[Budget Code Description]],Dimentions!$X$6:$AC$97,4,FALSE)),"")</f>
        <v/>
      </c>
      <c r="O854" s="65" t="str">
        <f>IFERROR(VLOOKUP(Table1[[#This Row],[Vendor ID]],Table549[],2,FALSE),"")</f>
        <v/>
      </c>
      <c r="P854" s="63"/>
      <c r="Q854" s="143" t="str">
        <f>IF(Table1[[#This Row],[Posting Date]]&lt;&gt;"",$D$9,"")</f>
        <v/>
      </c>
      <c r="R854" s="159" t="str">
        <f>IF(Table1[[#This Row],[Posting Date]]&lt;&gt;"",$D$10,"")</f>
        <v/>
      </c>
      <c r="S854" s="66"/>
      <c r="T854" s="63"/>
      <c r="U854" s="67"/>
      <c r="V854" s="67"/>
      <c r="W854" s="67" t="str">
        <f t="shared" si="13"/>
        <v/>
      </c>
      <c r="X854" s="161" t="str">
        <f>IF(E854="","",(IF(Table1[[#This Row],[Cur]]="USD",Table1[[#This Row],[Cur_Amount Debit]],Table1[[#This Row],[Cur_Amount Debit]]/Table1[[#This Row],[Exchange Rate]])))</f>
        <v/>
      </c>
      <c r="Y854" s="161" t="str">
        <f>IF(E854="","",(IF(Table1[[#This Row],[Cur]]="USD",Table1[[#This Row],[Cur_Amount Credit]],Table1[[#This Row],[Cur_Amount Credit]]/ExchangeRate)))</f>
        <v/>
      </c>
      <c r="Z854" s="203" t="str">
        <f>IF(E854="","",(Table1[[#This Row],[Debit USD]]-Table1[[#This Row],[Credit USD]]))</f>
        <v/>
      </c>
      <c r="AA854" s="122"/>
      <c r="AB854" s="1"/>
      <c r="AC854" s="15"/>
      <c r="AD854" s="15" t="str">
        <f>IF(AND(OR(Table1[[#This Row],[Account]]="15030",Table1[[#This Row],[Account]]="15035",Table1[[#This Row],[Account]]="20150"),Table1[[#This Row],[Vendor ID]]=""),1,"")</f>
        <v/>
      </c>
      <c r="AE854" s="15"/>
      <c r="AF854" s="15"/>
      <c r="AG854" s="15"/>
      <c r="AH854" s="46" t="str">
        <f>IF(Table1[[#This Row],[Posting Date]]&lt;&gt;"","GJ-"&amp;CountryID,"")</f>
        <v/>
      </c>
      <c r="AI854" s="59" t="str">
        <f>IF(Table1[[#This Row],[Posting Date]]&lt;&gt;"",Table1[[#This Row],[Posting Date]],"")</f>
        <v/>
      </c>
      <c r="AJ854" s="46"/>
      <c r="AK854" s="46" t="str">
        <f>IF(Table1[[#This Row],[Description]]&lt;&gt;"",Table1[[#This Row],[Description]],"")</f>
        <v/>
      </c>
      <c r="AL854" s="46" t="str">
        <f>IF(Table1[[#This Row],[Posting Date]]&lt;&gt;"",Table1[[#This Row],[Reference Number]],"")</f>
        <v/>
      </c>
      <c r="AM854" s="46" t="str">
        <f>TRIM(Table1[[#This Row],[Line '#]])</f>
        <v/>
      </c>
      <c r="AN854" s="46" t="str">
        <f>TRIM(Table1[[#This Row],[Account]])</f>
        <v/>
      </c>
      <c r="AO854" s="46" t="str">
        <f>IF(Table1[[#This Row],[Posting Date]]&lt;&gt;"",$D$5,"")</f>
        <v/>
      </c>
      <c r="AP854" s="46" t="str">
        <f>TRIM(Table1[[#This Row],[Departments-Prgrams]])</f>
        <v/>
      </c>
      <c r="AQ854" s="46" t="str">
        <f>TRIM(Table1[[#This Row],[Grant]])</f>
        <v/>
      </c>
      <c r="AR854" s="46" t="str">
        <f>TRIM(Table1[[#This Row],[Staff ID]])</f>
        <v/>
      </c>
      <c r="AS854" s="46" t="str">
        <f>IF(TRIM(Table1[[#This Row],[Budget Code]])=0,"",TRIM(Table1[[#This Row],[Budget Code]]))</f>
        <v/>
      </c>
      <c r="AT854" s="46" t="str">
        <f>IF(Table1[[#This Row],[Line Description]]&lt;&gt;"",Table1[[#This Row],[Line Description]],"")</f>
        <v/>
      </c>
      <c r="AU854" s="46" t="str">
        <f>IF(Table1[[#This Row],[Cur_Amount Debit]]&gt;0,ROUND(Table1[[#This Row],[Cur_Amount Debit]],2),"")</f>
        <v/>
      </c>
      <c r="AV854" s="46" t="str">
        <f>IF(Table1[[#This Row],[Cur_Amount Credit]]&gt;0,ROUND(Table1[[#This Row],[Cur_Amount Credit]],2),"")</f>
        <v/>
      </c>
      <c r="AW854" s="46" t="str">
        <f>LEFT(Table1[[#This Row],[Cur]],3)</f>
        <v/>
      </c>
      <c r="AX854" s="59"/>
      <c r="AY854" s="46"/>
      <c r="AZ854" s="46" t="str">
        <f>IF(Table1[[#This Row],[Cur]]&lt;&gt;"",IF(Table1[[#This Row],[Cur]]="USD","",ExchangeRate),"")</f>
        <v/>
      </c>
      <c r="BA854" s="46" t="str">
        <f>IF(Table1[[#This Row],[Grant]]&lt;&gt;"",VLOOKUP(Table1[[#This Row],[Grant]],Grants!B:D,3),"")</f>
        <v/>
      </c>
      <c r="BB854" s="46" t="str">
        <f>TRIM(Table1[[#This Row],[Vendor ID]])</f>
        <v/>
      </c>
      <c r="BC854">
        <f>IF(Table1[[#This Row],[Reference Number]]=Q853,BC853,BC853+1)</f>
        <v>2</v>
      </c>
    </row>
    <row r="855" spans="1:55" ht="11.25" hidden="1" customHeight="1">
      <c r="A855" s="1"/>
      <c r="B855" s="88" t="str">
        <f>IF(Table1[[#This Row],[Posting Date]]&lt;&gt;"",IF(Table1[[#This Row],[Reference Number]]=Q854,B854+1,1),"")</f>
        <v/>
      </c>
      <c r="C855" s="61"/>
      <c r="D855" s="61"/>
      <c r="E855" s="218"/>
      <c r="F855" s="143" t="str">
        <f>IFERROR(IF(VLOOKUP(Table1[[#This Row],[Budget Code Description]],Dimentions!$X$6:$AC$132,2,FALSE)="","",VLOOKUP(Table1[[#This Row],[Budget Code Description]],Dimentions!$X$6:$AC$132,2,FALSE)),"")</f>
        <v/>
      </c>
      <c r="G855" s="143" t="str">
        <f>IFERROR(VLOOKUP(Table1[[#This Row],[Budget Code Description]],Dimentions!$X$6:$AC$132,3,FALSE),"")</f>
        <v/>
      </c>
      <c r="H855" s="64" t="str">
        <f>IFERROR(VLOOKUP(Table1[[#This Row],[Account]],Dimentions!$S$6:$V$233,2,FALSE),"")</f>
        <v/>
      </c>
      <c r="I855" s="62">
        <f>_xlfn.NUMBERVALUE(LEFT(Table1[[#This Row],[Account]],1))</f>
        <v>0</v>
      </c>
      <c r="J855" s="62" t="str">
        <f>IFERROR(VLOOKUP(Table1[[#This Row],[Budget Code Description]],Table6[#All],7,FALSE),"")</f>
        <v/>
      </c>
      <c r="K855" s="143" t="str">
        <f>IFERROR(VLOOKUP(Table1[[#This Row],[Budget Code Description]],Table6[#All],8,FALSE),"")</f>
        <v/>
      </c>
      <c r="L855" s="63"/>
      <c r="M855" s="65" t="str">
        <f>IFERROR(VLOOKUP(Table1[[#This Row],[Staff ID]],Table2[],2,FALSE),"")</f>
        <v/>
      </c>
      <c r="N855" s="211" t="str">
        <f>IFERROR(IF(VLOOKUP(Table1[[#This Row],[Budget Code Description]],Dimentions!$X$6:$AC$97,4,FALSE)="","",VLOOKUP(Table1[[#This Row],[Budget Code Description]],Dimentions!$X$6:$AC$97,4,FALSE)),"")</f>
        <v/>
      </c>
      <c r="O855" s="65" t="str">
        <f>IFERROR(VLOOKUP(Table1[[#This Row],[Vendor ID]],Table549[],2,FALSE),"")</f>
        <v/>
      </c>
      <c r="P855" s="63"/>
      <c r="Q855" s="143" t="str">
        <f>IF(Table1[[#This Row],[Posting Date]]&lt;&gt;"",$D$9,"")</f>
        <v/>
      </c>
      <c r="R855" s="159" t="str">
        <f>IF(Table1[[#This Row],[Posting Date]]&lt;&gt;"",$D$10,"")</f>
        <v/>
      </c>
      <c r="S855" s="66"/>
      <c r="T855" s="63"/>
      <c r="U855" s="67"/>
      <c r="V855" s="67"/>
      <c r="W855" s="67" t="str">
        <f t="shared" si="13"/>
        <v/>
      </c>
      <c r="X855" s="161" t="str">
        <f>IF(E855="","",(IF(Table1[[#This Row],[Cur]]="USD",Table1[[#This Row],[Cur_Amount Debit]],Table1[[#This Row],[Cur_Amount Debit]]/Table1[[#This Row],[Exchange Rate]])))</f>
        <v/>
      </c>
      <c r="Y855" s="161" t="str">
        <f>IF(E855="","",(IF(Table1[[#This Row],[Cur]]="USD",Table1[[#This Row],[Cur_Amount Credit]],Table1[[#This Row],[Cur_Amount Credit]]/ExchangeRate)))</f>
        <v/>
      </c>
      <c r="Z855" s="203" t="str">
        <f>IF(E855="","",(Table1[[#This Row],[Debit USD]]-Table1[[#This Row],[Credit USD]]))</f>
        <v/>
      </c>
      <c r="AA855" s="122"/>
      <c r="AB855" s="1"/>
      <c r="AC855" s="15"/>
      <c r="AD855" s="15" t="str">
        <f>IF(AND(OR(Table1[[#This Row],[Account]]="15030",Table1[[#This Row],[Account]]="15035",Table1[[#This Row],[Account]]="20150"),Table1[[#This Row],[Vendor ID]]=""),1,"")</f>
        <v/>
      </c>
      <c r="AE855" s="15"/>
      <c r="AF855" s="15"/>
      <c r="AG855" s="15"/>
      <c r="AH855" s="46" t="str">
        <f>IF(Table1[[#This Row],[Posting Date]]&lt;&gt;"","GJ-"&amp;CountryID,"")</f>
        <v/>
      </c>
      <c r="AI855" s="59" t="str">
        <f>IF(Table1[[#This Row],[Posting Date]]&lt;&gt;"",Table1[[#This Row],[Posting Date]],"")</f>
        <v/>
      </c>
      <c r="AJ855" s="46"/>
      <c r="AK855" s="46" t="str">
        <f>IF(Table1[[#This Row],[Description]]&lt;&gt;"",Table1[[#This Row],[Description]],"")</f>
        <v/>
      </c>
      <c r="AL855" s="46" t="str">
        <f>IF(Table1[[#This Row],[Posting Date]]&lt;&gt;"",Table1[[#This Row],[Reference Number]],"")</f>
        <v/>
      </c>
      <c r="AM855" s="46" t="str">
        <f>TRIM(Table1[[#This Row],[Line '#]])</f>
        <v/>
      </c>
      <c r="AN855" s="46" t="str">
        <f>TRIM(Table1[[#This Row],[Account]])</f>
        <v/>
      </c>
      <c r="AO855" s="46" t="str">
        <f>IF(Table1[[#This Row],[Posting Date]]&lt;&gt;"",$D$5,"")</f>
        <v/>
      </c>
      <c r="AP855" s="46" t="str">
        <f>TRIM(Table1[[#This Row],[Departments-Prgrams]])</f>
        <v/>
      </c>
      <c r="AQ855" s="46" t="str">
        <f>TRIM(Table1[[#This Row],[Grant]])</f>
        <v/>
      </c>
      <c r="AR855" s="46" t="str">
        <f>TRIM(Table1[[#This Row],[Staff ID]])</f>
        <v/>
      </c>
      <c r="AS855" s="46" t="str">
        <f>IF(TRIM(Table1[[#This Row],[Budget Code]])=0,"",TRIM(Table1[[#This Row],[Budget Code]]))</f>
        <v/>
      </c>
      <c r="AT855" s="46" t="str">
        <f>IF(Table1[[#This Row],[Line Description]]&lt;&gt;"",Table1[[#This Row],[Line Description]],"")</f>
        <v/>
      </c>
      <c r="AU855" s="46" t="str">
        <f>IF(Table1[[#This Row],[Cur_Amount Debit]]&gt;0,ROUND(Table1[[#This Row],[Cur_Amount Debit]],2),"")</f>
        <v/>
      </c>
      <c r="AV855" s="46" t="str">
        <f>IF(Table1[[#This Row],[Cur_Amount Credit]]&gt;0,ROUND(Table1[[#This Row],[Cur_Amount Credit]],2),"")</f>
        <v/>
      </c>
      <c r="AW855" s="46" t="str">
        <f>LEFT(Table1[[#This Row],[Cur]],3)</f>
        <v/>
      </c>
      <c r="AX855" s="59"/>
      <c r="AY855" s="46"/>
      <c r="AZ855" s="46" t="str">
        <f>IF(Table1[[#This Row],[Cur]]&lt;&gt;"",IF(Table1[[#This Row],[Cur]]="USD","",ExchangeRate),"")</f>
        <v/>
      </c>
      <c r="BA855" s="46" t="str">
        <f>IF(Table1[[#This Row],[Grant]]&lt;&gt;"",VLOOKUP(Table1[[#This Row],[Grant]],Grants!B:D,3),"")</f>
        <v/>
      </c>
      <c r="BB855" s="46" t="str">
        <f>TRIM(Table1[[#This Row],[Vendor ID]])</f>
        <v/>
      </c>
      <c r="BC855">
        <f>IF(Table1[[#This Row],[Reference Number]]=Q854,BC854,BC854+1)</f>
        <v>2</v>
      </c>
    </row>
    <row r="856" spans="1:55" ht="11.25" hidden="1" customHeight="1">
      <c r="A856" s="1"/>
      <c r="B856" s="88" t="str">
        <f>IF(Table1[[#This Row],[Posting Date]]&lt;&gt;"",IF(Table1[[#This Row],[Reference Number]]=Q855,B855+1,1),"")</f>
        <v/>
      </c>
      <c r="C856" s="61"/>
      <c r="D856" s="61"/>
      <c r="E856" s="218"/>
      <c r="F856" s="143" t="str">
        <f>IFERROR(IF(VLOOKUP(Table1[[#This Row],[Budget Code Description]],Dimentions!$X$6:$AC$132,2,FALSE)="","",VLOOKUP(Table1[[#This Row],[Budget Code Description]],Dimentions!$X$6:$AC$132,2,FALSE)),"")</f>
        <v/>
      </c>
      <c r="G856" s="143" t="str">
        <f>IFERROR(VLOOKUP(Table1[[#This Row],[Budget Code Description]],Dimentions!$X$6:$AC$132,3,FALSE),"")</f>
        <v/>
      </c>
      <c r="H856" s="64" t="str">
        <f>IFERROR(VLOOKUP(Table1[[#This Row],[Account]],Dimentions!$S$6:$V$233,2,FALSE),"")</f>
        <v/>
      </c>
      <c r="I856" s="62">
        <f>_xlfn.NUMBERVALUE(LEFT(Table1[[#This Row],[Account]],1))</f>
        <v>0</v>
      </c>
      <c r="J856" s="62" t="str">
        <f>IFERROR(VLOOKUP(Table1[[#This Row],[Budget Code Description]],Table6[#All],7,FALSE),"")</f>
        <v/>
      </c>
      <c r="K856" s="143" t="str">
        <f>IFERROR(VLOOKUP(Table1[[#This Row],[Budget Code Description]],Table6[#All],8,FALSE),"")</f>
        <v/>
      </c>
      <c r="L856" s="63"/>
      <c r="M856" s="65" t="str">
        <f>IFERROR(VLOOKUP(Table1[[#This Row],[Staff ID]],Table2[],2,FALSE),"")</f>
        <v/>
      </c>
      <c r="N856" s="211" t="str">
        <f>IFERROR(IF(VLOOKUP(Table1[[#This Row],[Budget Code Description]],Dimentions!$X$6:$AC$97,4,FALSE)="","",VLOOKUP(Table1[[#This Row],[Budget Code Description]],Dimentions!$X$6:$AC$97,4,FALSE)),"")</f>
        <v/>
      </c>
      <c r="O856" s="65" t="str">
        <f>IFERROR(VLOOKUP(Table1[[#This Row],[Vendor ID]],Table549[],2,FALSE),"")</f>
        <v/>
      </c>
      <c r="P856" s="63"/>
      <c r="Q856" s="143" t="str">
        <f>IF(Table1[[#This Row],[Posting Date]]&lt;&gt;"",$D$9,"")</f>
        <v/>
      </c>
      <c r="R856" s="159" t="str">
        <f>IF(Table1[[#This Row],[Posting Date]]&lt;&gt;"",$D$10,"")</f>
        <v/>
      </c>
      <c r="S856" s="66"/>
      <c r="T856" s="63"/>
      <c r="U856" s="67"/>
      <c r="V856" s="67"/>
      <c r="W856" s="67" t="str">
        <f t="shared" si="13"/>
        <v/>
      </c>
      <c r="X856" s="161" t="str">
        <f>IF(E856="","",(IF(Table1[[#This Row],[Cur]]="USD",Table1[[#This Row],[Cur_Amount Debit]],Table1[[#This Row],[Cur_Amount Debit]]/Table1[[#This Row],[Exchange Rate]])))</f>
        <v/>
      </c>
      <c r="Y856" s="161" t="str">
        <f>IF(E856="","",(IF(Table1[[#This Row],[Cur]]="USD",Table1[[#This Row],[Cur_Amount Credit]],Table1[[#This Row],[Cur_Amount Credit]]/ExchangeRate)))</f>
        <v/>
      </c>
      <c r="Z856" s="203" t="str">
        <f>IF(E856="","",(Table1[[#This Row],[Debit USD]]-Table1[[#This Row],[Credit USD]]))</f>
        <v/>
      </c>
      <c r="AA856" s="122"/>
      <c r="AB856" s="1"/>
      <c r="AC856" s="15"/>
      <c r="AD856" s="15" t="str">
        <f>IF(AND(OR(Table1[[#This Row],[Account]]="15030",Table1[[#This Row],[Account]]="15035",Table1[[#This Row],[Account]]="20150"),Table1[[#This Row],[Vendor ID]]=""),1,"")</f>
        <v/>
      </c>
      <c r="AE856" s="15"/>
      <c r="AF856" s="15"/>
      <c r="AG856" s="15"/>
      <c r="AH856" s="46" t="str">
        <f>IF(Table1[[#This Row],[Posting Date]]&lt;&gt;"","GJ-"&amp;CountryID,"")</f>
        <v/>
      </c>
      <c r="AI856" s="59" t="str">
        <f>IF(Table1[[#This Row],[Posting Date]]&lt;&gt;"",Table1[[#This Row],[Posting Date]],"")</f>
        <v/>
      </c>
      <c r="AJ856" s="46"/>
      <c r="AK856" s="46" t="str">
        <f>IF(Table1[[#This Row],[Description]]&lt;&gt;"",Table1[[#This Row],[Description]],"")</f>
        <v/>
      </c>
      <c r="AL856" s="46" t="str">
        <f>IF(Table1[[#This Row],[Posting Date]]&lt;&gt;"",Table1[[#This Row],[Reference Number]],"")</f>
        <v/>
      </c>
      <c r="AM856" s="46" t="str">
        <f>TRIM(Table1[[#This Row],[Line '#]])</f>
        <v/>
      </c>
      <c r="AN856" s="46" t="str">
        <f>TRIM(Table1[[#This Row],[Account]])</f>
        <v/>
      </c>
      <c r="AO856" s="46" t="str">
        <f>IF(Table1[[#This Row],[Posting Date]]&lt;&gt;"",$D$5,"")</f>
        <v/>
      </c>
      <c r="AP856" s="46" t="str">
        <f>TRIM(Table1[[#This Row],[Departments-Prgrams]])</f>
        <v/>
      </c>
      <c r="AQ856" s="46" t="str">
        <f>TRIM(Table1[[#This Row],[Grant]])</f>
        <v/>
      </c>
      <c r="AR856" s="46" t="str">
        <f>TRIM(Table1[[#This Row],[Staff ID]])</f>
        <v/>
      </c>
      <c r="AS856" s="46" t="str">
        <f>IF(TRIM(Table1[[#This Row],[Budget Code]])=0,"",TRIM(Table1[[#This Row],[Budget Code]]))</f>
        <v/>
      </c>
      <c r="AT856" s="46" t="str">
        <f>IF(Table1[[#This Row],[Line Description]]&lt;&gt;"",Table1[[#This Row],[Line Description]],"")</f>
        <v/>
      </c>
      <c r="AU856" s="46" t="str">
        <f>IF(Table1[[#This Row],[Cur_Amount Debit]]&gt;0,ROUND(Table1[[#This Row],[Cur_Amount Debit]],2),"")</f>
        <v/>
      </c>
      <c r="AV856" s="46" t="str">
        <f>IF(Table1[[#This Row],[Cur_Amount Credit]]&gt;0,ROUND(Table1[[#This Row],[Cur_Amount Credit]],2),"")</f>
        <v/>
      </c>
      <c r="AW856" s="46" t="str">
        <f>LEFT(Table1[[#This Row],[Cur]],3)</f>
        <v/>
      </c>
      <c r="AX856" s="59"/>
      <c r="AY856" s="46"/>
      <c r="AZ856" s="46" t="str">
        <f>IF(Table1[[#This Row],[Cur]]&lt;&gt;"",IF(Table1[[#This Row],[Cur]]="USD","",ExchangeRate),"")</f>
        <v/>
      </c>
      <c r="BA856" s="46" t="str">
        <f>IF(Table1[[#This Row],[Grant]]&lt;&gt;"",VLOOKUP(Table1[[#This Row],[Grant]],Grants!B:D,3),"")</f>
        <v/>
      </c>
      <c r="BB856" s="46" t="str">
        <f>TRIM(Table1[[#This Row],[Vendor ID]])</f>
        <v/>
      </c>
      <c r="BC856">
        <f>IF(Table1[[#This Row],[Reference Number]]=Q855,BC855,BC855+1)</f>
        <v>2</v>
      </c>
    </row>
    <row r="857" spans="1:55" ht="11.25" hidden="1" customHeight="1">
      <c r="A857" s="1"/>
      <c r="B857" s="88" t="str">
        <f>IF(Table1[[#This Row],[Posting Date]]&lt;&gt;"",IF(Table1[[#This Row],[Reference Number]]=Q856,B856+1,1),"")</f>
        <v/>
      </c>
      <c r="C857" s="61"/>
      <c r="D857" s="61"/>
      <c r="E857" s="218"/>
      <c r="F857" s="143" t="str">
        <f>IFERROR(IF(VLOOKUP(Table1[[#This Row],[Budget Code Description]],Dimentions!$X$6:$AC$132,2,FALSE)="","",VLOOKUP(Table1[[#This Row],[Budget Code Description]],Dimentions!$X$6:$AC$132,2,FALSE)),"")</f>
        <v/>
      </c>
      <c r="G857" s="143" t="str">
        <f>IFERROR(VLOOKUP(Table1[[#This Row],[Budget Code Description]],Dimentions!$X$6:$AC$132,3,FALSE),"")</f>
        <v/>
      </c>
      <c r="H857" s="64" t="str">
        <f>IFERROR(VLOOKUP(Table1[[#This Row],[Account]],Dimentions!$S$6:$V$233,2,FALSE),"")</f>
        <v/>
      </c>
      <c r="I857" s="62">
        <f>_xlfn.NUMBERVALUE(LEFT(Table1[[#This Row],[Account]],1))</f>
        <v>0</v>
      </c>
      <c r="J857" s="62" t="str">
        <f>IFERROR(VLOOKUP(Table1[[#This Row],[Budget Code Description]],Table6[#All],7,FALSE),"")</f>
        <v/>
      </c>
      <c r="K857" s="143" t="str">
        <f>IFERROR(VLOOKUP(Table1[[#This Row],[Budget Code Description]],Table6[#All],8,FALSE),"")</f>
        <v/>
      </c>
      <c r="L857" s="63"/>
      <c r="M857" s="65" t="str">
        <f>IFERROR(VLOOKUP(Table1[[#This Row],[Staff ID]],Table2[],2,FALSE),"")</f>
        <v/>
      </c>
      <c r="N857" s="211" t="str">
        <f>IFERROR(IF(VLOOKUP(Table1[[#This Row],[Budget Code Description]],Dimentions!$X$6:$AC$97,4,FALSE)="","",VLOOKUP(Table1[[#This Row],[Budget Code Description]],Dimentions!$X$6:$AC$97,4,FALSE)),"")</f>
        <v/>
      </c>
      <c r="O857" s="65" t="str">
        <f>IFERROR(VLOOKUP(Table1[[#This Row],[Vendor ID]],Table549[],2,FALSE),"")</f>
        <v/>
      </c>
      <c r="P857" s="63"/>
      <c r="Q857" s="143" t="str">
        <f>IF(Table1[[#This Row],[Posting Date]]&lt;&gt;"",$D$9,"")</f>
        <v/>
      </c>
      <c r="R857" s="159" t="str">
        <f>IF(Table1[[#This Row],[Posting Date]]&lt;&gt;"",$D$10,"")</f>
        <v/>
      </c>
      <c r="S857" s="66"/>
      <c r="T857" s="63"/>
      <c r="U857" s="67"/>
      <c r="V857" s="67"/>
      <c r="W857" s="67" t="str">
        <f t="shared" si="13"/>
        <v/>
      </c>
      <c r="X857" s="161" t="str">
        <f>IF(E857="","",(IF(Table1[[#This Row],[Cur]]="USD",Table1[[#This Row],[Cur_Amount Debit]],Table1[[#This Row],[Cur_Amount Debit]]/Table1[[#This Row],[Exchange Rate]])))</f>
        <v/>
      </c>
      <c r="Y857" s="161" t="str">
        <f>IF(E857="","",(IF(Table1[[#This Row],[Cur]]="USD",Table1[[#This Row],[Cur_Amount Credit]],Table1[[#This Row],[Cur_Amount Credit]]/ExchangeRate)))</f>
        <v/>
      </c>
      <c r="Z857" s="203" t="str">
        <f>IF(E857="","",(Table1[[#This Row],[Debit USD]]-Table1[[#This Row],[Credit USD]]))</f>
        <v/>
      </c>
      <c r="AA857" s="122"/>
      <c r="AB857" s="1"/>
      <c r="AC857" s="15"/>
      <c r="AD857" s="15" t="str">
        <f>IF(AND(OR(Table1[[#This Row],[Account]]="15030",Table1[[#This Row],[Account]]="15035",Table1[[#This Row],[Account]]="20150"),Table1[[#This Row],[Vendor ID]]=""),1,"")</f>
        <v/>
      </c>
      <c r="AE857" s="15"/>
      <c r="AF857" s="15"/>
      <c r="AG857" s="15"/>
      <c r="AH857" s="46" t="str">
        <f>IF(Table1[[#This Row],[Posting Date]]&lt;&gt;"","GJ-"&amp;CountryID,"")</f>
        <v/>
      </c>
      <c r="AI857" s="59" t="str">
        <f>IF(Table1[[#This Row],[Posting Date]]&lt;&gt;"",Table1[[#This Row],[Posting Date]],"")</f>
        <v/>
      </c>
      <c r="AJ857" s="46"/>
      <c r="AK857" s="46" t="str">
        <f>IF(Table1[[#This Row],[Description]]&lt;&gt;"",Table1[[#This Row],[Description]],"")</f>
        <v/>
      </c>
      <c r="AL857" s="46" t="str">
        <f>IF(Table1[[#This Row],[Posting Date]]&lt;&gt;"",Table1[[#This Row],[Reference Number]],"")</f>
        <v/>
      </c>
      <c r="AM857" s="46" t="str">
        <f>TRIM(Table1[[#This Row],[Line '#]])</f>
        <v/>
      </c>
      <c r="AN857" s="46" t="str">
        <f>TRIM(Table1[[#This Row],[Account]])</f>
        <v/>
      </c>
      <c r="AO857" s="46" t="str">
        <f>IF(Table1[[#This Row],[Posting Date]]&lt;&gt;"",$D$5,"")</f>
        <v/>
      </c>
      <c r="AP857" s="46" t="str">
        <f>TRIM(Table1[[#This Row],[Departments-Prgrams]])</f>
        <v/>
      </c>
      <c r="AQ857" s="46" t="str">
        <f>TRIM(Table1[[#This Row],[Grant]])</f>
        <v/>
      </c>
      <c r="AR857" s="46" t="str">
        <f>TRIM(Table1[[#This Row],[Staff ID]])</f>
        <v/>
      </c>
      <c r="AS857" s="46" t="str">
        <f>IF(TRIM(Table1[[#This Row],[Budget Code]])=0,"",TRIM(Table1[[#This Row],[Budget Code]]))</f>
        <v/>
      </c>
      <c r="AT857" s="46" t="str">
        <f>IF(Table1[[#This Row],[Line Description]]&lt;&gt;"",Table1[[#This Row],[Line Description]],"")</f>
        <v/>
      </c>
      <c r="AU857" s="46" t="str">
        <f>IF(Table1[[#This Row],[Cur_Amount Debit]]&gt;0,ROUND(Table1[[#This Row],[Cur_Amount Debit]],2),"")</f>
        <v/>
      </c>
      <c r="AV857" s="46" t="str">
        <f>IF(Table1[[#This Row],[Cur_Amount Credit]]&gt;0,ROUND(Table1[[#This Row],[Cur_Amount Credit]],2),"")</f>
        <v/>
      </c>
      <c r="AW857" s="46" t="str">
        <f>LEFT(Table1[[#This Row],[Cur]],3)</f>
        <v/>
      </c>
      <c r="AX857" s="59"/>
      <c r="AY857" s="46"/>
      <c r="AZ857" s="46" t="str">
        <f>IF(Table1[[#This Row],[Cur]]&lt;&gt;"",IF(Table1[[#This Row],[Cur]]="USD","",ExchangeRate),"")</f>
        <v/>
      </c>
      <c r="BA857" s="46" t="str">
        <f>IF(Table1[[#This Row],[Grant]]&lt;&gt;"",VLOOKUP(Table1[[#This Row],[Grant]],Grants!B:D,3),"")</f>
        <v/>
      </c>
      <c r="BB857" s="46" t="str">
        <f>TRIM(Table1[[#This Row],[Vendor ID]])</f>
        <v/>
      </c>
      <c r="BC857">
        <f>IF(Table1[[#This Row],[Reference Number]]=Q856,BC856,BC856+1)</f>
        <v>2</v>
      </c>
    </row>
    <row r="858" spans="1:55" ht="11.25" hidden="1" customHeight="1">
      <c r="A858" s="1"/>
      <c r="B858" s="88" t="str">
        <f>IF(Table1[[#This Row],[Posting Date]]&lt;&gt;"",IF(Table1[[#This Row],[Reference Number]]=Q857,B857+1,1),"")</f>
        <v/>
      </c>
      <c r="C858" s="61"/>
      <c r="D858" s="61"/>
      <c r="E858" s="218"/>
      <c r="F858" s="143" t="str">
        <f>IFERROR(IF(VLOOKUP(Table1[[#This Row],[Budget Code Description]],Dimentions!$X$6:$AC$132,2,FALSE)="","",VLOOKUP(Table1[[#This Row],[Budget Code Description]],Dimentions!$X$6:$AC$132,2,FALSE)),"")</f>
        <v/>
      </c>
      <c r="G858" s="143" t="str">
        <f>IFERROR(VLOOKUP(Table1[[#This Row],[Budget Code Description]],Dimentions!$X$6:$AC$132,3,FALSE),"")</f>
        <v/>
      </c>
      <c r="H858" s="64" t="str">
        <f>IFERROR(VLOOKUP(Table1[[#This Row],[Account]],Dimentions!$S$6:$V$233,2,FALSE),"")</f>
        <v/>
      </c>
      <c r="I858" s="62">
        <f>_xlfn.NUMBERVALUE(LEFT(Table1[[#This Row],[Account]],1))</f>
        <v>0</v>
      </c>
      <c r="J858" s="62" t="str">
        <f>IFERROR(VLOOKUP(Table1[[#This Row],[Budget Code Description]],Table6[#All],7,FALSE),"")</f>
        <v/>
      </c>
      <c r="K858" s="143" t="str">
        <f>IFERROR(VLOOKUP(Table1[[#This Row],[Budget Code Description]],Table6[#All],8,FALSE),"")</f>
        <v/>
      </c>
      <c r="L858" s="63"/>
      <c r="M858" s="65" t="str">
        <f>IFERROR(VLOOKUP(Table1[[#This Row],[Staff ID]],Table2[],2,FALSE),"")</f>
        <v/>
      </c>
      <c r="N858" s="211" t="str">
        <f>IFERROR(IF(VLOOKUP(Table1[[#This Row],[Budget Code Description]],Dimentions!$X$6:$AC$97,4,FALSE)="","",VLOOKUP(Table1[[#This Row],[Budget Code Description]],Dimentions!$X$6:$AC$97,4,FALSE)),"")</f>
        <v/>
      </c>
      <c r="O858" s="65" t="str">
        <f>IFERROR(VLOOKUP(Table1[[#This Row],[Vendor ID]],Table549[],2,FALSE),"")</f>
        <v/>
      </c>
      <c r="P858" s="63"/>
      <c r="Q858" s="143" t="str">
        <f>IF(Table1[[#This Row],[Posting Date]]&lt;&gt;"",$D$9,"")</f>
        <v/>
      </c>
      <c r="R858" s="159" t="str">
        <f>IF(Table1[[#This Row],[Posting Date]]&lt;&gt;"",$D$10,"")</f>
        <v/>
      </c>
      <c r="S858" s="66"/>
      <c r="T858" s="63"/>
      <c r="U858" s="67"/>
      <c r="V858" s="67"/>
      <c r="W858" s="67" t="str">
        <f t="shared" si="13"/>
        <v/>
      </c>
      <c r="X858" s="161" t="str">
        <f>IF(E858="","",(IF(Table1[[#This Row],[Cur]]="USD",Table1[[#This Row],[Cur_Amount Debit]],Table1[[#This Row],[Cur_Amount Debit]]/Table1[[#This Row],[Exchange Rate]])))</f>
        <v/>
      </c>
      <c r="Y858" s="161" t="str">
        <f>IF(E858="","",(IF(Table1[[#This Row],[Cur]]="USD",Table1[[#This Row],[Cur_Amount Credit]],Table1[[#This Row],[Cur_Amount Credit]]/ExchangeRate)))</f>
        <v/>
      </c>
      <c r="Z858" s="203" t="str">
        <f>IF(E858="","",(Table1[[#This Row],[Debit USD]]-Table1[[#This Row],[Credit USD]]))</f>
        <v/>
      </c>
      <c r="AA858" s="122"/>
      <c r="AB858" s="1"/>
      <c r="AC858" s="15"/>
      <c r="AD858" s="15" t="str">
        <f>IF(AND(OR(Table1[[#This Row],[Account]]="15030",Table1[[#This Row],[Account]]="15035",Table1[[#This Row],[Account]]="20150"),Table1[[#This Row],[Vendor ID]]=""),1,"")</f>
        <v/>
      </c>
      <c r="AE858" s="15"/>
      <c r="AF858" s="15"/>
      <c r="AG858" s="15"/>
      <c r="AH858" s="46" t="str">
        <f>IF(Table1[[#This Row],[Posting Date]]&lt;&gt;"","GJ-"&amp;CountryID,"")</f>
        <v/>
      </c>
      <c r="AI858" s="59" t="str">
        <f>IF(Table1[[#This Row],[Posting Date]]&lt;&gt;"",Table1[[#This Row],[Posting Date]],"")</f>
        <v/>
      </c>
      <c r="AJ858" s="46"/>
      <c r="AK858" s="46" t="str">
        <f>IF(Table1[[#This Row],[Description]]&lt;&gt;"",Table1[[#This Row],[Description]],"")</f>
        <v/>
      </c>
      <c r="AL858" s="46" t="str">
        <f>IF(Table1[[#This Row],[Posting Date]]&lt;&gt;"",Table1[[#This Row],[Reference Number]],"")</f>
        <v/>
      </c>
      <c r="AM858" s="46" t="str">
        <f>TRIM(Table1[[#This Row],[Line '#]])</f>
        <v/>
      </c>
      <c r="AN858" s="46" t="str">
        <f>TRIM(Table1[[#This Row],[Account]])</f>
        <v/>
      </c>
      <c r="AO858" s="46" t="str">
        <f>IF(Table1[[#This Row],[Posting Date]]&lt;&gt;"",$D$5,"")</f>
        <v/>
      </c>
      <c r="AP858" s="46" t="str">
        <f>TRIM(Table1[[#This Row],[Departments-Prgrams]])</f>
        <v/>
      </c>
      <c r="AQ858" s="46" t="str">
        <f>TRIM(Table1[[#This Row],[Grant]])</f>
        <v/>
      </c>
      <c r="AR858" s="46" t="str">
        <f>TRIM(Table1[[#This Row],[Staff ID]])</f>
        <v/>
      </c>
      <c r="AS858" s="46" t="str">
        <f>IF(TRIM(Table1[[#This Row],[Budget Code]])=0,"",TRIM(Table1[[#This Row],[Budget Code]]))</f>
        <v/>
      </c>
      <c r="AT858" s="46" t="str">
        <f>IF(Table1[[#This Row],[Line Description]]&lt;&gt;"",Table1[[#This Row],[Line Description]],"")</f>
        <v/>
      </c>
      <c r="AU858" s="46" t="str">
        <f>IF(Table1[[#This Row],[Cur_Amount Debit]]&gt;0,ROUND(Table1[[#This Row],[Cur_Amount Debit]],2),"")</f>
        <v/>
      </c>
      <c r="AV858" s="46" t="str">
        <f>IF(Table1[[#This Row],[Cur_Amount Credit]]&gt;0,ROUND(Table1[[#This Row],[Cur_Amount Credit]],2),"")</f>
        <v/>
      </c>
      <c r="AW858" s="46" t="str">
        <f>LEFT(Table1[[#This Row],[Cur]],3)</f>
        <v/>
      </c>
      <c r="AX858" s="59"/>
      <c r="AY858" s="46"/>
      <c r="AZ858" s="46" t="str">
        <f>IF(Table1[[#This Row],[Cur]]&lt;&gt;"",IF(Table1[[#This Row],[Cur]]="USD","",ExchangeRate),"")</f>
        <v/>
      </c>
      <c r="BA858" s="46" t="str">
        <f>IF(Table1[[#This Row],[Grant]]&lt;&gt;"",VLOOKUP(Table1[[#This Row],[Grant]],Grants!B:D,3),"")</f>
        <v/>
      </c>
      <c r="BB858" s="46" t="str">
        <f>TRIM(Table1[[#This Row],[Vendor ID]])</f>
        <v/>
      </c>
      <c r="BC858">
        <f>IF(Table1[[#This Row],[Reference Number]]=Q857,BC857,BC857+1)</f>
        <v>2</v>
      </c>
    </row>
    <row r="859" spans="1:55" ht="11.25" hidden="1" customHeight="1">
      <c r="A859" s="1"/>
      <c r="B859" s="88" t="str">
        <f>IF(Table1[[#This Row],[Posting Date]]&lt;&gt;"",IF(Table1[[#This Row],[Reference Number]]=Q858,B858+1,1),"")</f>
        <v/>
      </c>
      <c r="C859" s="61"/>
      <c r="D859" s="61"/>
      <c r="E859" s="218"/>
      <c r="F859" s="143" t="str">
        <f>IFERROR(IF(VLOOKUP(Table1[[#This Row],[Budget Code Description]],Dimentions!$X$6:$AC$132,2,FALSE)="","",VLOOKUP(Table1[[#This Row],[Budget Code Description]],Dimentions!$X$6:$AC$132,2,FALSE)),"")</f>
        <v/>
      </c>
      <c r="G859" s="143" t="str">
        <f>IFERROR(VLOOKUP(Table1[[#This Row],[Budget Code Description]],Dimentions!$X$6:$AC$132,3,FALSE),"")</f>
        <v/>
      </c>
      <c r="H859" s="64" t="str">
        <f>IFERROR(VLOOKUP(Table1[[#This Row],[Account]],Dimentions!$S$6:$V$233,2,FALSE),"")</f>
        <v/>
      </c>
      <c r="I859" s="62">
        <f>_xlfn.NUMBERVALUE(LEFT(Table1[[#This Row],[Account]],1))</f>
        <v>0</v>
      </c>
      <c r="J859" s="62" t="str">
        <f>IFERROR(VLOOKUP(Table1[[#This Row],[Budget Code Description]],Table6[#All],7,FALSE),"")</f>
        <v/>
      </c>
      <c r="K859" s="143" t="str">
        <f>IFERROR(VLOOKUP(Table1[[#This Row],[Budget Code Description]],Table6[#All],8,FALSE),"")</f>
        <v/>
      </c>
      <c r="L859" s="63"/>
      <c r="M859" s="65" t="str">
        <f>IFERROR(VLOOKUP(Table1[[#This Row],[Staff ID]],Table2[],2,FALSE),"")</f>
        <v/>
      </c>
      <c r="N859" s="211" t="str">
        <f>IFERROR(IF(VLOOKUP(Table1[[#This Row],[Budget Code Description]],Dimentions!$X$6:$AC$97,4,FALSE)="","",VLOOKUP(Table1[[#This Row],[Budget Code Description]],Dimentions!$X$6:$AC$97,4,FALSE)),"")</f>
        <v/>
      </c>
      <c r="O859" s="65" t="str">
        <f>IFERROR(VLOOKUP(Table1[[#This Row],[Vendor ID]],Table549[],2,FALSE),"")</f>
        <v/>
      </c>
      <c r="P859" s="63"/>
      <c r="Q859" s="143" t="str">
        <f>IF(Table1[[#This Row],[Posting Date]]&lt;&gt;"",$D$9,"")</f>
        <v/>
      </c>
      <c r="R859" s="159" t="str">
        <f>IF(Table1[[#This Row],[Posting Date]]&lt;&gt;"",$D$10,"")</f>
        <v/>
      </c>
      <c r="S859" s="66"/>
      <c r="T859" s="63"/>
      <c r="U859" s="67"/>
      <c r="V859" s="67"/>
      <c r="W859" s="67" t="str">
        <f t="shared" si="13"/>
        <v/>
      </c>
      <c r="X859" s="161" t="str">
        <f>IF(E859="","",(IF(Table1[[#This Row],[Cur]]="USD",Table1[[#This Row],[Cur_Amount Debit]],Table1[[#This Row],[Cur_Amount Debit]]/Table1[[#This Row],[Exchange Rate]])))</f>
        <v/>
      </c>
      <c r="Y859" s="161" t="str">
        <f>IF(E859="","",(IF(Table1[[#This Row],[Cur]]="USD",Table1[[#This Row],[Cur_Amount Credit]],Table1[[#This Row],[Cur_Amount Credit]]/ExchangeRate)))</f>
        <v/>
      </c>
      <c r="Z859" s="203" t="str">
        <f>IF(E859="","",(Table1[[#This Row],[Debit USD]]-Table1[[#This Row],[Credit USD]]))</f>
        <v/>
      </c>
      <c r="AA859" s="122"/>
      <c r="AB859" s="1"/>
      <c r="AC859" s="15"/>
      <c r="AD859" s="15" t="str">
        <f>IF(AND(OR(Table1[[#This Row],[Account]]="15030",Table1[[#This Row],[Account]]="15035",Table1[[#This Row],[Account]]="20150"),Table1[[#This Row],[Vendor ID]]=""),1,"")</f>
        <v/>
      </c>
      <c r="AE859" s="15"/>
      <c r="AF859" s="15"/>
      <c r="AG859" s="15"/>
      <c r="AH859" s="46" t="str">
        <f>IF(Table1[[#This Row],[Posting Date]]&lt;&gt;"","GJ-"&amp;CountryID,"")</f>
        <v/>
      </c>
      <c r="AI859" s="59" t="str">
        <f>IF(Table1[[#This Row],[Posting Date]]&lt;&gt;"",Table1[[#This Row],[Posting Date]],"")</f>
        <v/>
      </c>
      <c r="AJ859" s="46"/>
      <c r="AK859" s="46" t="str">
        <f>IF(Table1[[#This Row],[Description]]&lt;&gt;"",Table1[[#This Row],[Description]],"")</f>
        <v/>
      </c>
      <c r="AL859" s="46" t="str">
        <f>IF(Table1[[#This Row],[Posting Date]]&lt;&gt;"",Table1[[#This Row],[Reference Number]],"")</f>
        <v/>
      </c>
      <c r="AM859" s="46" t="str">
        <f>TRIM(Table1[[#This Row],[Line '#]])</f>
        <v/>
      </c>
      <c r="AN859" s="46" t="str">
        <f>TRIM(Table1[[#This Row],[Account]])</f>
        <v/>
      </c>
      <c r="AO859" s="46" t="str">
        <f>IF(Table1[[#This Row],[Posting Date]]&lt;&gt;"",$D$5,"")</f>
        <v/>
      </c>
      <c r="AP859" s="46" t="str">
        <f>TRIM(Table1[[#This Row],[Departments-Prgrams]])</f>
        <v/>
      </c>
      <c r="AQ859" s="46" t="str">
        <f>TRIM(Table1[[#This Row],[Grant]])</f>
        <v/>
      </c>
      <c r="AR859" s="46" t="str">
        <f>TRIM(Table1[[#This Row],[Staff ID]])</f>
        <v/>
      </c>
      <c r="AS859" s="46" t="str">
        <f>IF(TRIM(Table1[[#This Row],[Budget Code]])=0,"",TRIM(Table1[[#This Row],[Budget Code]]))</f>
        <v/>
      </c>
      <c r="AT859" s="46" t="str">
        <f>IF(Table1[[#This Row],[Line Description]]&lt;&gt;"",Table1[[#This Row],[Line Description]],"")</f>
        <v/>
      </c>
      <c r="AU859" s="46" t="str">
        <f>IF(Table1[[#This Row],[Cur_Amount Debit]]&gt;0,ROUND(Table1[[#This Row],[Cur_Amount Debit]],2),"")</f>
        <v/>
      </c>
      <c r="AV859" s="46" t="str">
        <f>IF(Table1[[#This Row],[Cur_Amount Credit]]&gt;0,ROUND(Table1[[#This Row],[Cur_Amount Credit]],2),"")</f>
        <v/>
      </c>
      <c r="AW859" s="46" t="str">
        <f>LEFT(Table1[[#This Row],[Cur]],3)</f>
        <v/>
      </c>
      <c r="AX859" s="59"/>
      <c r="AY859" s="46"/>
      <c r="AZ859" s="46" t="str">
        <f>IF(Table1[[#This Row],[Cur]]&lt;&gt;"",IF(Table1[[#This Row],[Cur]]="USD","",ExchangeRate),"")</f>
        <v/>
      </c>
      <c r="BA859" s="46" t="str">
        <f>IF(Table1[[#This Row],[Grant]]&lt;&gt;"",VLOOKUP(Table1[[#This Row],[Grant]],Grants!B:D,3),"")</f>
        <v/>
      </c>
      <c r="BB859" s="46" t="str">
        <f>TRIM(Table1[[#This Row],[Vendor ID]])</f>
        <v/>
      </c>
      <c r="BC859">
        <f>IF(Table1[[#This Row],[Reference Number]]=Q858,BC858,BC858+1)</f>
        <v>2</v>
      </c>
    </row>
    <row r="860" spans="1:55" ht="11.25" hidden="1" customHeight="1">
      <c r="A860" s="1"/>
      <c r="B860" s="88" t="str">
        <f>IF(Table1[[#This Row],[Posting Date]]&lt;&gt;"",IF(Table1[[#This Row],[Reference Number]]=Q859,B859+1,1),"")</f>
        <v/>
      </c>
      <c r="C860" s="61"/>
      <c r="D860" s="61"/>
      <c r="E860" s="218"/>
      <c r="F860" s="143" t="str">
        <f>IFERROR(IF(VLOOKUP(Table1[[#This Row],[Budget Code Description]],Dimentions!$X$6:$AC$132,2,FALSE)="","",VLOOKUP(Table1[[#This Row],[Budget Code Description]],Dimentions!$X$6:$AC$132,2,FALSE)),"")</f>
        <v/>
      </c>
      <c r="G860" s="143" t="str">
        <f>IFERROR(VLOOKUP(Table1[[#This Row],[Budget Code Description]],Dimentions!$X$6:$AC$132,3,FALSE),"")</f>
        <v/>
      </c>
      <c r="H860" s="64" t="str">
        <f>IFERROR(VLOOKUP(Table1[[#This Row],[Account]],Dimentions!$S$6:$V$233,2,FALSE),"")</f>
        <v/>
      </c>
      <c r="I860" s="62">
        <f>_xlfn.NUMBERVALUE(LEFT(Table1[[#This Row],[Account]],1))</f>
        <v>0</v>
      </c>
      <c r="J860" s="62" t="str">
        <f>IFERROR(VLOOKUP(Table1[[#This Row],[Budget Code Description]],Table6[#All],7,FALSE),"")</f>
        <v/>
      </c>
      <c r="K860" s="143" t="str">
        <f>IFERROR(VLOOKUP(Table1[[#This Row],[Budget Code Description]],Table6[#All],8,FALSE),"")</f>
        <v/>
      </c>
      <c r="L860" s="63"/>
      <c r="M860" s="65" t="str">
        <f>IFERROR(VLOOKUP(Table1[[#This Row],[Staff ID]],Table2[],2,FALSE),"")</f>
        <v/>
      </c>
      <c r="N860" s="211" t="str">
        <f>IFERROR(IF(VLOOKUP(Table1[[#This Row],[Budget Code Description]],Dimentions!$X$6:$AC$97,4,FALSE)="","",VLOOKUP(Table1[[#This Row],[Budget Code Description]],Dimentions!$X$6:$AC$97,4,FALSE)),"")</f>
        <v/>
      </c>
      <c r="O860" s="65" t="str">
        <f>IFERROR(VLOOKUP(Table1[[#This Row],[Vendor ID]],Table549[],2,FALSE),"")</f>
        <v/>
      </c>
      <c r="P860" s="63"/>
      <c r="Q860" s="143" t="str">
        <f>IF(Table1[[#This Row],[Posting Date]]&lt;&gt;"",$D$9,"")</f>
        <v/>
      </c>
      <c r="R860" s="159" t="str">
        <f>IF(Table1[[#This Row],[Posting Date]]&lt;&gt;"",$D$10,"")</f>
        <v/>
      </c>
      <c r="S860" s="66"/>
      <c r="T860" s="63"/>
      <c r="U860" s="67"/>
      <c r="V860" s="67"/>
      <c r="W860" s="67" t="str">
        <f t="shared" si="13"/>
        <v/>
      </c>
      <c r="X860" s="161" t="str">
        <f>IF(E860="","",(IF(Table1[[#This Row],[Cur]]="USD",Table1[[#This Row],[Cur_Amount Debit]],Table1[[#This Row],[Cur_Amount Debit]]/Table1[[#This Row],[Exchange Rate]])))</f>
        <v/>
      </c>
      <c r="Y860" s="161" t="str">
        <f>IF(E860="","",(IF(Table1[[#This Row],[Cur]]="USD",Table1[[#This Row],[Cur_Amount Credit]],Table1[[#This Row],[Cur_Amount Credit]]/ExchangeRate)))</f>
        <v/>
      </c>
      <c r="Z860" s="203" t="str">
        <f>IF(E860="","",(Table1[[#This Row],[Debit USD]]-Table1[[#This Row],[Credit USD]]))</f>
        <v/>
      </c>
      <c r="AA860" s="122"/>
      <c r="AB860" s="1"/>
      <c r="AC860" s="15"/>
      <c r="AD860" s="15" t="str">
        <f>IF(AND(OR(Table1[[#This Row],[Account]]="15030",Table1[[#This Row],[Account]]="15035",Table1[[#This Row],[Account]]="20150"),Table1[[#This Row],[Vendor ID]]=""),1,"")</f>
        <v/>
      </c>
      <c r="AE860" s="15"/>
      <c r="AF860" s="15"/>
      <c r="AG860" s="15"/>
      <c r="AH860" s="46" t="str">
        <f>IF(Table1[[#This Row],[Posting Date]]&lt;&gt;"","GJ-"&amp;CountryID,"")</f>
        <v/>
      </c>
      <c r="AI860" s="59" t="str">
        <f>IF(Table1[[#This Row],[Posting Date]]&lt;&gt;"",Table1[[#This Row],[Posting Date]],"")</f>
        <v/>
      </c>
      <c r="AJ860" s="46"/>
      <c r="AK860" s="46" t="str">
        <f>IF(Table1[[#This Row],[Description]]&lt;&gt;"",Table1[[#This Row],[Description]],"")</f>
        <v/>
      </c>
      <c r="AL860" s="46" t="str">
        <f>IF(Table1[[#This Row],[Posting Date]]&lt;&gt;"",Table1[[#This Row],[Reference Number]],"")</f>
        <v/>
      </c>
      <c r="AM860" s="46" t="str">
        <f>TRIM(Table1[[#This Row],[Line '#]])</f>
        <v/>
      </c>
      <c r="AN860" s="46" t="str">
        <f>TRIM(Table1[[#This Row],[Account]])</f>
        <v/>
      </c>
      <c r="AO860" s="46" t="str">
        <f>IF(Table1[[#This Row],[Posting Date]]&lt;&gt;"",$D$5,"")</f>
        <v/>
      </c>
      <c r="AP860" s="46" t="str">
        <f>TRIM(Table1[[#This Row],[Departments-Prgrams]])</f>
        <v/>
      </c>
      <c r="AQ860" s="46" t="str">
        <f>TRIM(Table1[[#This Row],[Grant]])</f>
        <v/>
      </c>
      <c r="AR860" s="46" t="str">
        <f>TRIM(Table1[[#This Row],[Staff ID]])</f>
        <v/>
      </c>
      <c r="AS860" s="46" t="str">
        <f>IF(TRIM(Table1[[#This Row],[Budget Code]])=0,"",TRIM(Table1[[#This Row],[Budget Code]]))</f>
        <v/>
      </c>
      <c r="AT860" s="46" t="str">
        <f>IF(Table1[[#This Row],[Line Description]]&lt;&gt;"",Table1[[#This Row],[Line Description]],"")</f>
        <v/>
      </c>
      <c r="AU860" s="46" t="str">
        <f>IF(Table1[[#This Row],[Cur_Amount Debit]]&gt;0,ROUND(Table1[[#This Row],[Cur_Amount Debit]],2),"")</f>
        <v/>
      </c>
      <c r="AV860" s="46" t="str">
        <f>IF(Table1[[#This Row],[Cur_Amount Credit]]&gt;0,ROUND(Table1[[#This Row],[Cur_Amount Credit]],2),"")</f>
        <v/>
      </c>
      <c r="AW860" s="46" t="str">
        <f>LEFT(Table1[[#This Row],[Cur]],3)</f>
        <v/>
      </c>
      <c r="AX860" s="59"/>
      <c r="AY860" s="46"/>
      <c r="AZ860" s="46" t="str">
        <f>IF(Table1[[#This Row],[Cur]]&lt;&gt;"",IF(Table1[[#This Row],[Cur]]="USD","",ExchangeRate),"")</f>
        <v/>
      </c>
      <c r="BA860" s="46" t="str">
        <f>IF(Table1[[#This Row],[Grant]]&lt;&gt;"",VLOOKUP(Table1[[#This Row],[Grant]],Grants!B:D,3),"")</f>
        <v/>
      </c>
      <c r="BB860" s="46" t="str">
        <f>TRIM(Table1[[#This Row],[Vendor ID]])</f>
        <v/>
      </c>
      <c r="BC860">
        <f>IF(Table1[[#This Row],[Reference Number]]=Q859,BC859,BC859+1)</f>
        <v>2</v>
      </c>
    </row>
    <row r="861" spans="1:55" ht="11.25" hidden="1" customHeight="1">
      <c r="A861" s="1"/>
      <c r="B861" s="88" t="str">
        <f>IF(Table1[[#This Row],[Posting Date]]&lt;&gt;"",IF(Table1[[#This Row],[Reference Number]]=Q860,B860+1,1),"")</f>
        <v/>
      </c>
      <c r="C861" s="61"/>
      <c r="D861" s="61"/>
      <c r="E861" s="218"/>
      <c r="F861" s="143" t="str">
        <f>IFERROR(IF(VLOOKUP(Table1[[#This Row],[Budget Code Description]],Dimentions!$X$6:$AC$132,2,FALSE)="","",VLOOKUP(Table1[[#This Row],[Budget Code Description]],Dimentions!$X$6:$AC$132,2,FALSE)),"")</f>
        <v/>
      </c>
      <c r="G861" s="143" t="str">
        <f>IFERROR(VLOOKUP(Table1[[#This Row],[Budget Code Description]],Dimentions!$X$6:$AC$132,3,FALSE),"")</f>
        <v/>
      </c>
      <c r="H861" s="64" t="str">
        <f>IFERROR(VLOOKUP(Table1[[#This Row],[Account]],Dimentions!$S$6:$V$233,2,FALSE),"")</f>
        <v/>
      </c>
      <c r="I861" s="62">
        <f>_xlfn.NUMBERVALUE(LEFT(Table1[[#This Row],[Account]],1))</f>
        <v>0</v>
      </c>
      <c r="J861" s="62" t="str">
        <f>IFERROR(VLOOKUP(Table1[[#This Row],[Budget Code Description]],Table6[#All],7,FALSE),"")</f>
        <v/>
      </c>
      <c r="K861" s="143" t="str">
        <f>IFERROR(VLOOKUP(Table1[[#This Row],[Budget Code Description]],Table6[#All],8,FALSE),"")</f>
        <v/>
      </c>
      <c r="L861" s="63"/>
      <c r="M861" s="65" t="str">
        <f>IFERROR(VLOOKUP(Table1[[#This Row],[Staff ID]],Table2[],2,FALSE),"")</f>
        <v/>
      </c>
      <c r="N861" s="211" t="str">
        <f>IFERROR(IF(VLOOKUP(Table1[[#This Row],[Budget Code Description]],Dimentions!$X$6:$AC$97,4,FALSE)="","",VLOOKUP(Table1[[#This Row],[Budget Code Description]],Dimentions!$X$6:$AC$97,4,FALSE)),"")</f>
        <v/>
      </c>
      <c r="O861" s="65" t="str">
        <f>IFERROR(VLOOKUP(Table1[[#This Row],[Vendor ID]],Table549[],2,FALSE),"")</f>
        <v/>
      </c>
      <c r="P861" s="63"/>
      <c r="Q861" s="143" t="str">
        <f>IF(Table1[[#This Row],[Posting Date]]&lt;&gt;"",$D$9,"")</f>
        <v/>
      </c>
      <c r="R861" s="159" t="str">
        <f>IF(Table1[[#This Row],[Posting Date]]&lt;&gt;"",$D$10,"")</f>
        <v/>
      </c>
      <c r="S861" s="66"/>
      <c r="T861" s="63"/>
      <c r="U861" s="67"/>
      <c r="V861" s="67"/>
      <c r="W861" s="67" t="str">
        <f t="shared" si="13"/>
        <v/>
      </c>
      <c r="X861" s="161" t="str">
        <f>IF(E861="","",(IF(Table1[[#This Row],[Cur]]="USD",Table1[[#This Row],[Cur_Amount Debit]],Table1[[#This Row],[Cur_Amount Debit]]/Table1[[#This Row],[Exchange Rate]])))</f>
        <v/>
      </c>
      <c r="Y861" s="161" t="str">
        <f>IF(E861="","",(IF(Table1[[#This Row],[Cur]]="USD",Table1[[#This Row],[Cur_Amount Credit]],Table1[[#This Row],[Cur_Amount Credit]]/ExchangeRate)))</f>
        <v/>
      </c>
      <c r="Z861" s="203" t="str">
        <f>IF(E861="","",(Table1[[#This Row],[Debit USD]]-Table1[[#This Row],[Credit USD]]))</f>
        <v/>
      </c>
      <c r="AA861" s="122"/>
      <c r="AB861" s="1"/>
      <c r="AC861" s="15"/>
      <c r="AD861" s="15" t="str">
        <f>IF(AND(OR(Table1[[#This Row],[Account]]="15030",Table1[[#This Row],[Account]]="15035",Table1[[#This Row],[Account]]="20150"),Table1[[#This Row],[Vendor ID]]=""),1,"")</f>
        <v/>
      </c>
      <c r="AE861" s="15"/>
      <c r="AF861" s="15"/>
      <c r="AG861" s="15"/>
      <c r="AH861" s="46" t="str">
        <f>IF(Table1[[#This Row],[Posting Date]]&lt;&gt;"","GJ-"&amp;CountryID,"")</f>
        <v/>
      </c>
      <c r="AI861" s="59" t="str">
        <f>IF(Table1[[#This Row],[Posting Date]]&lt;&gt;"",Table1[[#This Row],[Posting Date]],"")</f>
        <v/>
      </c>
      <c r="AJ861" s="46"/>
      <c r="AK861" s="46" t="str">
        <f>IF(Table1[[#This Row],[Description]]&lt;&gt;"",Table1[[#This Row],[Description]],"")</f>
        <v/>
      </c>
      <c r="AL861" s="46" t="str">
        <f>IF(Table1[[#This Row],[Posting Date]]&lt;&gt;"",Table1[[#This Row],[Reference Number]],"")</f>
        <v/>
      </c>
      <c r="AM861" s="46" t="str">
        <f>TRIM(Table1[[#This Row],[Line '#]])</f>
        <v/>
      </c>
      <c r="AN861" s="46" t="str">
        <f>TRIM(Table1[[#This Row],[Account]])</f>
        <v/>
      </c>
      <c r="AO861" s="46" t="str">
        <f>IF(Table1[[#This Row],[Posting Date]]&lt;&gt;"",$D$5,"")</f>
        <v/>
      </c>
      <c r="AP861" s="46" t="str">
        <f>TRIM(Table1[[#This Row],[Departments-Prgrams]])</f>
        <v/>
      </c>
      <c r="AQ861" s="46" t="str">
        <f>TRIM(Table1[[#This Row],[Grant]])</f>
        <v/>
      </c>
      <c r="AR861" s="46" t="str">
        <f>TRIM(Table1[[#This Row],[Staff ID]])</f>
        <v/>
      </c>
      <c r="AS861" s="46" t="str">
        <f>IF(TRIM(Table1[[#This Row],[Budget Code]])=0,"",TRIM(Table1[[#This Row],[Budget Code]]))</f>
        <v/>
      </c>
      <c r="AT861" s="46" t="str">
        <f>IF(Table1[[#This Row],[Line Description]]&lt;&gt;"",Table1[[#This Row],[Line Description]],"")</f>
        <v/>
      </c>
      <c r="AU861" s="46" t="str">
        <f>IF(Table1[[#This Row],[Cur_Amount Debit]]&gt;0,ROUND(Table1[[#This Row],[Cur_Amount Debit]],2),"")</f>
        <v/>
      </c>
      <c r="AV861" s="46" t="str">
        <f>IF(Table1[[#This Row],[Cur_Amount Credit]]&gt;0,ROUND(Table1[[#This Row],[Cur_Amount Credit]],2),"")</f>
        <v/>
      </c>
      <c r="AW861" s="46" t="str">
        <f>LEFT(Table1[[#This Row],[Cur]],3)</f>
        <v/>
      </c>
      <c r="AX861" s="59"/>
      <c r="AY861" s="46"/>
      <c r="AZ861" s="46" t="str">
        <f>IF(Table1[[#This Row],[Cur]]&lt;&gt;"",IF(Table1[[#This Row],[Cur]]="USD","",ExchangeRate),"")</f>
        <v/>
      </c>
      <c r="BA861" s="46" t="str">
        <f>IF(Table1[[#This Row],[Grant]]&lt;&gt;"",VLOOKUP(Table1[[#This Row],[Grant]],Grants!B:D,3),"")</f>
        <v/>
      </c>
      <c r="BB861" s="46" t="str">
        <f>TRIM(Table1[[#This Row],[Vendor ID]])</f>
        <v/>
      </c>
      <c r="BC861">
        <f>IF(Table1[[#This Row],[Reference Number]]=Q860,BC860,BC860+1)</f>
        <v>2</v>
      </c>
    </row>
    <row r="862" spans="1:55" ht="11.25" hidden="1" customHeight="1">
      <c r="A862" s="1"/>
      <c r="B862" s="88" t="str">
        <f>IF(Table1[[#This Row],[Posting Date]]&lt;&gt;"",IF(Table1[[#This Row],[Reference Number]]=Q861,B861+1,1),"")</f>
        <v/>
      </c>
      <c r="C862" s="61"/>
      <c r="D862" s="61"/>
      <c r="E862" s="218"/>
      <c r="F862" s="143" t="str">
        <f>IFERROR(IF(VLOOKUP(Table1[[#This Row],[Budget Code Description]],Dimentions!$X$6:$AC$132,2,FALSE)="","",VLOOKUP(Table1[[#This Row],[Budget Code Description]],Dimentions!$X$6:$AC$132,2,FALSE)),"")</f>
        <v/>
      </c>
      <c r="G862" s="143" t="str">
        <f>IFERROR(VLOOKUP(Table1[[#This Row],[Budget Code Description]],Dimentions!$X$6:$AC$132,3,FALSE),"")</f>
        <v/>
      </c>
      <c r="H862" s="64" t="str">
        <f>IFERROR(VLOOKUP(Table1[[#This Row],[Account]],Dimentions!$S$6:$V$233,2,FALSE),"")</f>
        <v/>
      </c>
      <c r="I862" s="62">
        <f>_xlfn.NUMBERVALUE(LEFT(Table1[[#This Row],[Account]],1))</f>
        <v>0</v>
      </c>
      <c r="J862" s="62" t="str">
        <f>IFERROR(VLOOKUP(Table1[[#This Row],[Budget Code Description]],Table6[#All],7,FALSE),"")</f>
        <v/>
      </c>
      <c r="K862" s="143" t="str">
        <f>IFERROR(VLOOKUP(Table1[[#This Row],[Budget Code Description]],Table6[#All],8,FALSE),"")</f>
        <v/>
      </c>
      <c r="L862" s="63"/>
      <c r="M862" s="65" t="str">
        <f>IFERROR(VLOOKUP(Table1[[#This Row],[Staff ID]],Table2[],2,FALSE),"")</f>
        <v/>
      </c>
      <c r="N862" s="211" t="str">
        <f>IFERROR(IF(VLOOKUP(Table1[[#This Row],[Budget Code Description]],Dimentions!$X$6:$AC$97,4,FALSE)="","",VLOOKUP(Table1[[#This Row],[Budget Code Description]],Dimentions!$X$6:$AC$97,4,FALSE)),"")</f>
        <v/>
      </c>
      <c r="O862" s="65" t="str">
        <f>IFERROR(VLOOKUP(Table1[[#This Row],[Vendor ID]],Table549[],2,FALSE),"")</f>
        <v/>
      </c>
      <c r="P862" s="63"/>
      <c r="Q862" s="143" t="str">
        <f>IF(Table1[[#This Row],[Posting Date]]&lt;&gt;"",$D$9,"")</f>
        <v/>
      </c>
      <c r="R862" s="159" t="str">
        <f>IF(Table1[[#This Row],[Posting Date]]&lt;&gt;"",$D$10,"")</f>
        <v/>
      </c>
      <c r="S862" s="66"/>
      <c r="T862" s="63"/>
      <c r="U862" s="67"/>
      <c r="V862" s="67"/>
      <c r="W862" s="67" t="str">
        <f t="shared" si="13"/>
        <v/>
      </c>
      <c r="X862" s="161" t="str">
        <f>IF(E862="","",(IF(Table1[[#This Row],[Cur]]="USD",Table1[[#This Row],[Cur_Amount Debit]],Table1[[#This Row],[Cur_Amount Debit]]/Table1[[#This Row],[Exchange Rate]])))</f>
        <v/>
      </c>
      <c r="Y862" s="161" t="str">
        <f>IF(E862="","",(IF(Table1[[#This Row],[Cur]]="USD",Table1[[#This Row],[Cur_Amount Credit]],Table1[[#This Row],[Cur_Amount Credit]]/ExchangeRate)))</f>
        <v/>
      </c>
      <c r="Z862" s="203" t="str">
        <f>IF(E862="","",(Table1[[#This Row],[Debit USD]]-Table1[[#This Row],[Credit USD]]))</f>
        <v/>
      </c>
      <c r="AA862" s="122"/>
      <c r="AB862" s="1"/>
      <c r="AC862" s="15"/>
      <c r="AD862" s="15" t="str">
        <f>IF(AND(OR(Table1[[#This Row],[Account]]="15030",Table1[[#This Row],[Account]]="15035",Table1[[#This Row],[Account]]="20150"),Table1[[#This Row],[Vendor ID]]=""),1,"")</f>
        <v/>
      </c>
      <c r="AE862" s="15"/>
      <c r="AF862" s="15"/>
      <c r="AG862" s="15"/>
      <c r="AH862" s="46" t="str">
        <f>IF(Table1[[#This Row],[Posting Date]]&lt;&gt;"","GJ-"&amp;CountryID,"")</f>
        <v/>
      </c>
      <c r="AI862" s="59" t="str">
        <f>IF(Table1[[#This Row],[Posting Date]]&lt;&gt;"",Table1[[#This Row],[Posting Date]],"")</f>
        <v/>
      </c>
      <c r="AJ862" s="46"/>
      <c r="AK862" s="46" t="str">
        <f>IF(Table1[[#This Row],[Description]]&lt;&gt;"",Table1[[#This Row],[Description]],"")</f>
        <v/>
      </c>
      <c r="AL862" s="46" t="str">
        <f>IF(Table1[[#This Row],[Posting Date]]&lt;&gt;"",Table1[[#This Row],[Reference Number]],"")</f>
        <v/>
      </c>
      <c r="AM862" s="46" t="str">
        <f>TRIM(Table1[[#This Row],[Line '#]])</f>
        <v/>
      </c>
      <c r="AN862" s="46" t="str">
        <f>TRIM(Table1[[#This Row],[Account]])</f>
        <v/>
      </c>
      <c r="AO862" s="46" t="str">
        <f>IF(Table1[[#This Row],[Posting Date]]&lt;&gt;"",$D$5,"")</f>
        <v/>
      </c>
      <c r="AP862" s="46" t="str">
        <f>TRIM(Table1[[#This Row],[Departments-Prgrams]])</f>
        <v/>
      </c>
      <c r="AQ862" s="46" t="str">
        <f>TRIM(Table1[[#This Row],[Grant]])</f>
        <v/>
      </c>
      <c r="AR862" s="46" t="str">
        <f>TRIM(Table1[[#This Row],[Staff ID]])</f>
        <v/>
      </c>
      <c r="AS862" s="46" t="str">
        <f>IF(TRIM(Table1[[#This Row],[Budget Code]])=0,"",TRIM(Table1[[#This Row],[Budget Code]]))</f>
        <v/>
      </c>
      <c r="AT862" s="46" t="str">
        <f>IF(Table1[[#This Row],[Line Description]]&lt;&gt;"",Table1[[#This Row],[Line Description]],"")</f>
        <v/>
      </c>
      <c r="AU862" s="46" t="str">
        <f>IF(Table1[[#This Row],[Cur_Amount Debit]]&gt;0,ROUND(Table1[[#This Row],[Cur_Amount Debit]],2),"")</f>
        <v/>
      </c>
      <c r="AV862" s="46" t="str">
        <f>IF(Table1[[#This Row],[Cur_Amount Credit]]&gt;0,ROUND(Table1[[#This Row],[Cur_Amount Credit]],2),"")</f>
        <v/>
      </c>
      <c r="AW862" s="46" t="str">
        <f>LEFT(Table1[[#This Row],[Cur]],3)</f>
        <v/>
      </c>
      <c r="AX862" s="59"/>
      <c r="AY862" s="46"/>
      <c r="AZ862" s="46" t="str">
        <f>IF(Table1[[#This Row],[Cur]]&lt;&gt;"",IF(Table1[[#This Row],[Cur]]="USD","",ExchangeRate),"")</f>
        <v/>
      </c>
      <c r="BA862" s="46" t="str">
        <f>IF(Table1[[#This Row],[Grant]]&lt;&gt;"",VLOOKUP(Table1[[#This Row],[Grant]],Grants!B:D,3),"")</f>
        <v/>
      </c>
      <c r="BB862" s="46" t="str">
        <f>TRIM(Table1[[#This Row],[Vendor ID]])</f>
        <v/>
      </c>
      <c r="BC862">
        <f>IF(Table1[[#This Row],[Reference Number]]=Q861,BC861,BC861+1)</f>
        <v>2</v>
      </c>
    </row>
    <row r="863" spans="1:55" ht="11.25" hidden="1" customHeight="1">
      <c r="A863" s="1"/>
      <c r="B863" s="88" t="str">
        <f>IF(Table1[[#This Row],[Posting Date]]&lt;&gt;"",IF(Table1[[#This Row],[Reference Number]]=Q862,B862+1,1),"")</f>
        <v/>
      </c>
      <c r="C863" s="61"/>
      <c r="D863" s="61"/>
      <c r="E863" s="218"/>
      <c r="F863" s="143" t="str">
        <f>IFERROR(IF(VLOOKUP(Table1[[#This Row],[Budget Code Description]],Dimentions!$X$6:$AC$132,2,FALSE)="","",VLOOKUP(Table1[[#This Row],[Budget Code Description]],Dimentions!$X$6:$AC$132,2,FALSE)),"")</f>
        <v/>
      </c>
      <c r="G863" s="143" t="str">
        <f>IFERROR(VLOOKUP(Table1[[#This Row],[Budget Code Description]],Dimentions!$X$6:$AC$132,3,FALSE),"")</f>
        <v/>
      </c>
      <c r="H863" s="64" t="str">
        <f>IFERROR(VLOOKUP(Table1[[#This Row],[Account]],Dimentions!$S$6:$V$233,2,FALSE),"")</f>
        <v/>
      </c>
      <c r="I863" s="62">
        <f>_xlfn.NUMBERVALUE(LEFT(Table1[[#This Row],[Account]],1))</f>
        <v>0</v>
      </c>
      <c r="J863" s="62" t="str">
        <f>IFERROR(VLOOKUP(Table1[[#This Row],[Budget Code Description]],Table6[#All],7,FALSE),"")</f>
        <v/>
      </c>
      <c r="K863" s="143" t="str">
        <f>IFERROR(VLOOKUP(Table1[[#This Row],[Budget Code Description]],Table6[#All],8,FALSE),"")</f>
        <v/>
      </c>
      <c r="L863" s="63"/>
      <c r="M863" s="65" t="str">
        <f>IFERROR(VLOOKUP(Table1[[#This Row],[Staff ID]],Table2[],2,FALSE),"")</f>
        <v/>
      </c>
      <c r="N863" s="211" t="str">
        <f>IFERROR(IF(VLOOKUP(Table1[[#This Row],[Budget Code Description]],Dimentions!$X$6:$AC$97,4,FALSE)="","",VLOOKUP(Table1[[#This Row],[Budget Code Description]],Dimentions!$X$6:$AC$97,4,FALSE)),"")</f>
        <v/>
      </c>
      <c r="O863" s="65" t="str">
        <f>IFERROR(VLOOKUP(Table1[[#This Row],[Vendor ID]],Table549[],2,FALSE),"")</f>
        <v/>
      </c>
      <c r="P863" s="63"/>
      <c r="Q863" s="143" t="str">
        <f>IF(Table1[[#This Row],[Posting Date]]&lt;&gt;"",$D$9,"")</f>
        <v/>
      </c>
      <c r="R863" s="159" t="str">
        <f>IF(Table1[[#This Row],[Posting Date]]&lt;&gt;"",$D$10,"")</f>
        <v/>
      </c>
      <c r="S863" s="66"/>
      <c r="T863" s="63"/>
      <c r="U863" s="67"/>
      <c r="V863" s="67"/>
      <c r="W863" s="67" t="str">
        <f t="shared" si="13"/>
        <v/>
      </c>
      <c r="X863" s="161" t="str">
        <f>IF(E863="","",(IF(Table1[[#This Row],[Cur]]="USD",Table1[[#This Row],[Cur_Amount Debit]],Table1[[#This Row],[Cur_Amount Debit]]/Table1[[#This Row],[Exchange Rate]])))</f>
        <v/>
      </c>
      <c r="Y863" s="161" t="str">
        <f>IF(E863="","",(IF(Table1[[#This Row],[Cur]]="USD",Table1[[#This Row],[Cur_Amount Credit]],Table1[[#This Row],[Cur_Amount Credit]]/ExchangeRate)))</f>
        <v/>
      </c>
      <c r="Z863" s="203" t="str">
        <f>IF(E863="","",(Table1[[#This Row],[Debit USD]]-Table1[[#This Row],[Credit USD]]))</f>
        <v/>
      </c>
      <c r="AA863" s="122"/>
      <c r="AB863" s="1"/>
      <c r="AC863" s="15"/>
      <c r="AD863" s="15" t="str">
        <f>IF(AND(OR(Table1[[#This Row],[Account]]="15030",Table1[[#This Row],[Account]]="15035",Table1[[#This Row],[Account]]="20150"),Table1[[#This Row],[Vendor ID]]=""),1,"")</f>
        <v/>
      </c>
      <c r="AE863" s="15"/>
      <c r="AF863" s="15"/>
      <c r="AG863" s="15"/>
      <c r="AH863" s="46" t="str">
        <f>IF(Table1[[#This Row],[Posting Date]]&lt;&gt;"","GJ-"&amp;CountryID,"")</f>
        <v/>
      </c>
      <c r="AI863" s="59" t="str">
        <f>IF(Table1[[#This Row],[Posting Date]]&lt;&gt;"",Table1[[#This Row],[Posting Date]],"")</f>
        <v/>
      </c>
      <c r="AJ863" s="46"/>
      <c r="AK863" s="46" t="str">
        <f>IF(Table1[[#This Row],[Description]]&lt;&gt;"",Table1[[#This Row],[Description]],"")</f>
        <v/>
      </c>
      <c r="AL863" s="46" t="str">
        <f>IF(Table1[[#This Row],[Posting Date]]&lt;&gt;"",Table1[[#This Row],[Reference Number]],"")</f>
        <v/>
      </c>
      <c r="AM863" s="46" t="str">
        <f>TRIM(Table1[[#This Row],[Line '#]])</f>
        <v/>
      </c>
      <c r="AN863" s="46" t="str">
        <f>TRIM(Table1[[#This Row],[Account]])</f>
        <v/>
      </c>
      <c r="AO863" s="46" t="str">
        <f>IF(Table1[[#This Row],[Posting Date]]&lt;&gt;"",$D$5,"")</f>
        <v/>
      </c>
      <c r="AP863" s="46" t="str">
        <f>TRIM(Table1[[#This Row],[Departments-Prgrams]])</f>
        <v/>
      </c>
      <c r="AQ863" s="46" t="str">
        <f>TRIM(Table1[[#This Row],[Grant]])</f>
        <v/>
      </c>
      <c r="AR863" s="46" t="str">
        <f>TRIM(Table1[[#This Row],[Staff ID]])</f>
        <v/>
      </c>
      <c r="AS863" s="46" t="str">
        <f>IF(TRIM(Table1[[#This Row],[Budget Code]])=0,"",TRIM(Table1[[#This Row],[Budget Code]]))</f>
        <v/>
      </c>
      <c r="AT863" s="46" t="str">
        <f>IF(Table1[[#This Row],[Line Description]]&lt;&gt;"",Table1[[#This Row],[Line Description]],"")</f>
        <v/>
      </c>
      <c r="AU863" s="46" t="str">
        <f>IF(Table1[[#This Row],[Cur_Amount Debit]]&gt;0,ROUND(Table1[[#This Row],[Cur_Amount Debit]],2),"")</f>
        <v/>
      </c>
      <c r="AV863" s="46" t="str">
        <f>IF(Table1[[#This Row],[Cur_Amount Credit]]&gt;0,ROUND(Table1[[#This Row],[Cur_Amount Credit]],2),"")</f>
        <v/>
      </c>
      <c r="AW863" s="46" t="str">
        <f>LEFT(Table1[[#This Row],[Cur]],3)</f>
        <v/>
      </c>
      <c r="AX863" s="59"/>
      <c r="AY863" s="46"/>
      <c r="AZ863" s="46" t="str">
        <f>IF(Table1[[#This Row],[Cur]]&lt;&gt;"",IF(Table1[[#This Row],[Cur]]="USD","",ExchangeRate),"")</f>
        <v/>
      </c>
      <c r="BA863" s="46" t="str">
        <f>IF(Table1[[#This Row],[Grant]]&lt;&gt;"",VLOOKUP(Table1[[#This Row],[Grant]],Grants!B:D,3),"")</f>
        <v/>
      </c>
      <c r="BB863" s="46" t="str">
        <f>TRIM(Table1[[#This Row],[Vendor ID]])</f>
        <v/>
      </c>
      <c r="BC863">
        <f>IF(Table1[[#This Row],[Reference Number]]=Q862,BC862,BC862+1)</f>
        <v>2</v>
      </c>
    </row>
    <row r="864" spans="1:55" ht="11.25" hidden="1" customHeight="1">
      <c r="A864" s="1"/>
      <c r="B864" s="88" t="str">
        <f>IF(Table1[[#This Row],[Posting Date]]&lt;&gt;"",IF(Table1[[#This Row],[Reference Number]]=Q863,B863+1,1),"")</f>
        <v/>
      </c>
      <c r="C864" s="61"/>
      <c r="D864" s="61"/>
      <c r="E864" s="218"/>
      <c r="F864" s="143" t="str">
        <f>IFERROR(IF(VLOOKUP(Table1[[#This Row],[Budget Code Description]],Dimentions!$X$6:$AC$132,2,FALSE)="","",VLOOKUP(Table1[[#This Row],[Budget Code Description]],Dimentions!$X$6:$AC$132,2,FALSE)),"")</f>
        <v/>
      </c>
      <c r="G864" s="143" t="str">
        <f>IFERROR(VLOOKUP(Table1[[#This Row],[Budget Code Description]],Dimentions!$X$6:$AC$132,3,FALSE),"")</f>
        <v/>
      </c>
      <c r="H864" s="64" t="str">
        <f>IFERROR(VLOOKUP(Table1[[#This Row],[Account]],Dimentions!$S$6:$V$233,2,FALSE),"")</f>
        <v/>
      </c>
      <c r="I864" s="62">
        <f>_xlfn.NUMBERVALUE(LEFT(Table1[[#This Row],[Account]],1))</f>
        <v>0</v>
      </c>
      <c r="J864" s="62" t="str">
        <f>IFERROR(VLOOKUP(Table1[[#This Row],[Budget Code Description]],Table6[#All],7,FALSE),"")</f>
        <v/>
      </c>
      <c r="K864" s="143" t="str">
        <f>IFERROR(VLOOKUP(Table1[[#This Row],[Budget Code Description]],Table6[#All],8,FALSE),"")</f>
        <v/>
      </c>
      <c r="L864" s="63"/>
      <c r="M864" s="65" t="str">
        <f>IFERROR(VLOOKUP(Table1[[#This Row],[Staff ID]],Table2[],2,FALSE),"")</f>
        <v/>
      </c>
      <c r="N864" s="211" t="str">
        <f>IFERROR(IF(VLOOKUP(Table1[[#This Row],[Budget Code Description]],Dimentions!$X$6:$AC$97,4,FALSE)="","",VLOOKUP(Table1[[#This Row],[Budget Code Description]],Dimentions!$X$6:$AC$97,4,FALSE)),"")</f>
        <v/>
      </c>
      <c r="O864" s="65" t="str">
        <f>IFERROR(VLOOKUP(Table1[[#This Row],[Vendor ID]],Table549[],2,FALSE),"")</f>
        <v/>
      </c>
      <c r="P864" s="63"/>
      <c r="Q864" s="143" t="str">
        <f>IF(Table1[[#This Row],[Posting Date]]&lt;&gt;"",$D$9,"")</f>
        <v/>
      </c>
      <c r="R864" s="159" t="str">
        <f>IF(Table1[[#This Row],[Posting Date]]&lt;&gt;"",$D$10,"")</f>
        <v/>
      </c>
      <c r="S864" s="66"/>
      <c r="T864" s="63"/>
      <c r="U864" s="67"/>
      <c r="V864" s="67"/>
      <c r="W864" s="67" t="str">
        <f t="shared" si="13"/>
        <v/>
      </c>
      <c r="X864" s="161" t="str">
        <f>IF(E864="","",(IF(Table1[[#This Row],[Cur]]="USD",Table1[[#This Row],[Cur_Amount Debit]],Table1[[#This Row],[Cur_Amount Debit]]/Table1[[#This Row],[Exchange Rate]])))</f>
        <v/>
      </c>
      <c r="Y864" s="161" t="str">
        <f>IF(E864="","",(IF(Table1[[#This Row],[Cur]]="USD",Table1[[#This Row],[Cur_Amount Credit]],Table1[[#This Row],[Cur_Amount Credit]]/ExchangeRate)))</f>
        <v/>
      </c>
      <c r="Z864" s="203" t="str">
        <f>IF(E864="","",(Table1[[#This Row],[Debit USD]]-Table1[[#This Row],[Credit USD]]))</f>
        <v/>
      </c>
      <c r="AA864" s="122"/>
      <c r="AB864" s="1"/>
      <c r="AC864" s="15"/>
      <c r="AD864" s="15" t="str">
        <f>IF(AND(OR(Table1[[#This Row],[Account]]="15030",Table1[[#This Row],[Account]]="15035",Table1[[#This Row],[Account]]="20150"),Table1[[#This Row],[Vendor ID]]=""),1,"")</f>
        <v/>
      </c>
      <c r="AE864" s="15"/>
      <c r="AF864" s="15"/>
      <c r="AG864" s="15"/>
      <c r="AH864" s="46" t="str">
        <f>IF(Table1[[#This Row],[Posting Date]]&lt;&gt;"","GJ-"&amp;CountryID,"")</f>
        <v/>
      </c>
      <c r="AI864" s="59" t="str">
        <f>IF(Table1[[#This Row],[Posting Date]]&lt;&gt;"",Table1[[#This Row],[Posting Date]],"")</f>
        <v/>
      </c>
      <c r="AJ864" s="46"/>
      <c r="AK864" s="46" t="str">
        <f>IF(Table1[[#This Row],[Description]]&lt;&gt;"",Table1[[#This Row],[Description]],"")</f>
        <v/>
      </c>
      <c r="AL864" s="46" t="str">
        <f>IF(Table1[[#This Row],[Posting Date]]&lt;&gt;"",Table1[[#This Row],[Reference Number]],"")</f>
        <v/>
      </c>
      <c r="AM864" s="46" t="str">
        <f>TRIM(Table1[[#This Row],[Line '#]])</f>
        <v/>
      </c>
      <c r="AN864" s="46" t="str">
        <f>TRIM(Table1[[#This Row],[Account]])</f>
        <v/>
      </c>
      <c r="AO864" s="46" t="str">
        <f>IF(Table1[[#This Row],[Posting Date]]&lt;&gt;"",$D$5,"")</f>
        <v/>
      </c>
      <c r="AP864" s="46" t="str">
        <f>TRIM(Table1[[#This Row],[Departments-Prgrams]])</f>
        <v/>
      </c>
      <c r="AQ864" s="46" t="str">
        <f>TRIM(Table1[[#This Row],[Grant]])</f>
        <v/>
      </c>
      <c r="AR864" s="46" t="str">
        <f>TRIM(Table1[[#This Row],[Staff ID]])</f>
        <v/>
      </c>
      <c r="AS864" s="46" t="str">
        <f>IF(TRIM(Table1[[#This Row],[Budget Code]])=0,"",TRIM(Table1[[#This Row],[Budget Code]]))</f>
        <v/>
      </c>
      <c r="AT864" s="46" t="str">
        <f>IF(Table1[[#This Row],[Line Description]]&lt;&gt;"",Table1[[#This Row],[Line Description]],"")</f>
        <v/>
      </c>
      <c r="AU864" s="46" t="str">
        <f>IF(Table1[[#This Row],[Cur_Amount Debit]]&gt;0,ROUND(Table1[[#This Row],[Cur_Amount Debit]],2),"")</f>
        <v/>
      </c>
      <c r="AV864" s="46" t="str">
        <f>IF(Table1[[#This Row],[Cur_Amount Credit]]&gt;0,ROUND(Table1[[#This Row],[Cur_Amount Credit]],2),"")</f>
        <v/>
      </c>
      <c r="AW864" s="46" t="str">
        <f>LEFT(Table1[[#This Row],[Cur]],3)</f>
        <v/>
      </c>
      <c r="AX864" s="59"/>
      <c r="AY864" s="46"/>
      <c r="AZ864" s="46" t="str">
        <f>IF(Table1[[#This Row],[Cur]]&lt;&gt;"",IF(Table1[[#This Row],[Cur]]="USD","",ExchangeRate),"")</f>
        <v/>
      </c>
      <c r="BA864" s="46" t="str">
        <f>IF(Table1[[#This Row],[Grant]]&lt;&gt;"",VLOOKUP(Table1[[#This Row],[Grant]],Grants!B:D,3),"")</f>
        <v/>
      </c>
      <c r="BB864" s="46" t="str">
        <f>TRIM(Table1[[#This Row],[Vendor ID]])</f>
        <v/>
      </c>
      <c r="BC864">
        <f>IF(Table1[[#This Row],[Reference Number]]=Q863,BC863,BC863+1)</f>
        <v>2</v>
      </c>
    </row>
    <row r="865" spans="1:55" ht="11.25" hidden="1" customHeight="1">
      <c r="A865" s="1"/>
      <c r="B865" s="88" t="str">
        <f>IF(Table1[[#This Row],[Posting Date]]&lt;&gt;"",IF(Table1[[#This Row],[Reference Number]]=Q864,B864+1,1),"")</f>
        <v/>
      </c>
      <c r="C865" s="61"/>
      <c r="D865" s="61"/>
      <c r="E865" s="218"/>
      <c r="F865" s="143" t="str">
        <f>IFERROR(IF(VLOOKUP(Table1[[#This Row],[Budget Code Description]],Dimentions!$X$6:$AC$132,2,FALSE)="","",VLOOKUP(Table1[[#This Row],[Budget Code Description]],Dimentions!$X$6:$AC$132,2,FALSE)),"")</f>
        <v/>
      </c>
      <c r="G865" s="143" t="str">
        <f>IFERROR(VLOOKUP(Table1[[#This Row],[Budget Code Description]],Dimentions!$X$6:$AC$132,3,FALSE),"")</f>
        <v/>
      </c>
      <c r="H865" s="64" t="str">
        <f>IFERROR(VLOOKUP(Table1[[#This Row],[Account]],Dimentions!$S$6:$V$233,2,FALSE),"")</f>
        <v/>
      </c>
      <c r="I865" s="62">
        <f>_xlfn.NUMBERVALUE(LEFT(Table1[[#This Row],[Account]],1))</f>
        <v>0</v>
      </c>
      <c r="J865" s="62" t="str">
        <f>IFERROR(VLOOKUP(Table1[[#This Row],[Budget Code Description]],Table6[#All],7,FALSE),"")</f>
        <v/>
      </c>
      <c r="K865" s="143" t="str">
        <f>IFERROR(VLOOKUP(Table1[[#This Row],[Budget Code Description]],Table6[#All],8,FALSE),"")</f>
        <v/>
      </c>
      <c r="L865" s="63"/>
      <c r="M865" s="65" t="str">
        <f>IFERROR(VLOOKUP(Table1[[#This Row],[Staff ID]],Table2[],2,FALSE),"")</f>
        <v/>
      </c>
      <c r="N865" s="211" t="str">
        <f>IFERROR(IF(VLOOKUP(Table1[[#This Row],[Budget Code Description]],Dimentions!$X$6:$AC$97,4,FALSE)="","",VLOOKUP(Table1[[#This Row],[Budget Code Description]],Dimentions!$X$6:$AC$97,4,FALSE)),"")</f>
        <v/>
      </c>
      <c r="O865" s="65" t="str">
        <f>IFERROR(VLOOKUP(Table1[[#This Row],[Vendor ID]],Table549[],2,FALSE),"")</f>
        <v/>
      </c>
      <c r="P865" s="63"/>
      <c r="Q865" s="143" t="str">
        <f>IF(Table1[[#This Row],[Posting Date]]&lt;&gt;"",$D$9,"")</f>
        <v/>
      </c>
      <c r="R865" s="159" t="str">
        <f>IF(Table1[[#This Row],[Posting Date]]&lt;&gt;"",$D$10,"")</f>
        <v/>
      </c>
      <c r="S865" s="66"/>
      <c r="T865" s="63"/>
      <c r="U865" s="67"/>
      <c r="V865" s="67"/>
      <c r="W865" s="67" t="str">
        <f t="shared" si="13"/>
        <v/>
      </c>
      <c r="X865" s="161" t="str">
        <f>IF(E865="","",(IF(Table1[[#This Row],[Cur]]="USD",Table1[[#This Row],[Cur_Amount Debit]],Table1[[#This Row],[Cur_Amount Debit]]/Table1[[#This Row],[Exchange Rate]])))</f>
        <v/>
      </c>
      <c r="Y865" s="161" t="str">
        <f>IF(E865="","",(IF(Table1[[#This Row],[Cur]]="USD",Table1[[#This Row],[Cur_Amount Credit]],Table1[[#This Row],[Cur_Amount Credit]]/ExchangeRate)))</f>
        <v/>
      </c>
      <c r="Z865" s="203" t="str">
        <f>IF(E865="","",(Table1[[#This Row],[Debit USD]]-Table1[[#This Row],[Credit USD]]))</f>
        <v/>
      </c>
      <c r="AA865" s="122"/>
      <c r="AB865" s="1"/>
      <c r="AC865" s="15"/>
      <c r="AD865" s="15" t="str">
        <f>IF(AND(OR(Table1[[#This Row],[Account]]="15030",Table1[[#This Row],[Account]]="15035",Table1[[#This Row],[Account]]="20150"),Table1[[#This Row],[Vendor ID]]=""),1,"")</f>
        <v/>
      </c>
      <c r="AE865" s="15"/>
      <c r="AF865" s="15"/>
      <c r="AG865" s="15"/>
      <c r="AH865" s="46" t="str">
        <f>IF(Table1[[#This Row],[Posting Date]]&lt;&gt;"","GJ-"&amp;CountryID,"")</f>
        <v/>
      </c>
      <c r="AI865" s="59" t="str">
        <f>IF(Table1[[#This Row],[Posting Date]]&lt;&gt;"",Table1[[#This Row],[Posting Date]],"")</f>
        <v/>
      </c>
      <c r="AJ865" s="46"/>
      <c r="AK865" s="46" t="str">
        <f>IF(Table1[[#This Row],[Description]]&lt;&gt;"",Table1[[#This Row],[Description]],"")</f>
        <v/>
      </c>
      <c r="AL865" s="46" t="str">
        <f>IF(Table1[[#This Row],[Posting Date]]&lt;&gt;"",Table1[[#This Row],[Reference Number]],"")</f>
        <v/>
      </c>
      <c r="AM865" s="46" t="str">
        <f>TRIM(Table1[[#This Row],[Line '#]])</f>
        <v/>
      </c>
      <c r="AN865" s="46" t="str">
        <f>TRIM(Table1[[#This Row],[Account]])</f>
        <v/>
      </c>
      <c r="AO865" s="46" t="str">
        <f>IF(Table1[[#This Row],[Posting Date]]&lt;&gt;"",$D$5,"")</f>
        <v/>
      </c>
      <c r="AP865" s="46" t="str">
        <f>TRIM(Table1[[#This Row],[Departments-Prgrams]])</f>
        <v/>
      </c>
      <c r="AQ865" s="46" t="str">
        <f>TRIM(Table1[[#This Row],[Grant]])</f>
        <v/>
      </c>
      <c r="AR865" s="46" t="str">
        <f>TRIM(Table1[[#This Row],[Staff ID]])</f>
        <v/>
      </c>
      <c r="AS865" s="46" t="str">
        <f>IF(TRIM(Table1[[#This Row],[Budget Code]])=0,"",TRIM(Table1[[#This Row],[Budget Code]]))</f>
        <v/>
      </c>
      <c r="AT865" s="46" t="str">
        <f>IF(Table1[[#This Row],[Line Description]]&lt;&gt;"",Table1[[#This Row],[Line Description]],"")</f>
        <v/>
      </c>
      <c r="AU865" s="46" t="str">
        <f>IF(Table1[[#This Row],[Cur_Amount Debit]]&gt;0,ROUND(Table1[[#This Row],[Cur_Amount Debit]],2),"")</f>
        <v/>
      </c>
      <c r="AV865" s="46" t="str">
        <f>IF(Table1[[#This Row],[Cur_Amount Credit]]&gt;0,ROUND(Table1[[#This Row],[Cur_Amount Credit]],2),"")</f>
        <v/>
      </c>
      <c r="AW865" s="46" t="str">
        <f>LEFT(Table1[[#This Row],[Cur]],3)</f>
        <v/>
      </c>
      <c r="AX865" s="59"/>
      <c r="AY865" s="46"/>
      <c r="AZ865" s="46" t="str">
        <f>IF(Table1[[#This Row],[Cur]]&lt;&gt;"",IF(Table1[[#This Row],[Cur]]="USD","",ExchangeRate),"")</f>
        <v/>
      </c>
      <c r="BA865" s="46" t="str">
        <f>IF(Table1[[#This Row],[Grant]]&lt;&gt;"",VLOOKUP(Table1[[#This Row],[Grant]],Grants!B:D,3),"")</f>
        <v/>
      </c>
      <c r="BB865" s="46" t="str">
        <f>TRIM(Table1[[#This Row],[Vendor ID]])</f>
        <v/>
      </c>
      <c r="BC865">
        <f>IF(Table1[[#This Row],[Reference Number]]=Q864,BC864,BC864+1)</f>
        <v>2</v>
      </c>
    </row>
    <row r="866" spans="1:55" ht="11.25" hidden="1" customHeight="1">
      <c r="A866" s="1"/>
      <c r="B866" s="88" t="str">
        <f>IF(Table1[[#This Row],[Posting Date]]&lt;&gt;"",IF(Table1[[#This Row],[Reference Number]]=Q865,B865+1,1),"")</f>
        <v/>
      </c>
      <c r="C866" s="61"/>
      <c r="D866" s="61"/>
      <c r="E866" s="218"/>
      <c r="F866" s="143" t="str">
        <f>IFERROR(IF(VLOOKUP(Table1[[#This Row],[Budget Code Description]],Dimentions!$X$6:$AC$132,2,FALSE)="","",VLOOKUP(Table1[[#This Row],[Budget Code Description]],Dimentions!$X$6:$AC$132,2,FALSE)),"")</f>
        <v/>
      </c>
      <c r="G866" s="143" t="str">
        <f>IFERROR(VLOOKUP(Table1[[#This Row],[Budget Code Description]],Dimentions!$X$6:$AC$132,3,FALSE),"")</f>
        <v/>
      </c>
      <c r="H866" s="64" t="str">
        <f>IFERROR(VLOOKUP(Table1[[#This Row],[Account]],Dimentions!$S$6:$V$233,2,FALSE),"")</f>
        <v/>
      </c>
      <c r="I866" s="62">
        <f>_xlfn.NUMBERVALUE(LEFT(Table1[[#This Row],[Account]],1))</f>
        <v>0</v>
      </c>
      <c r="J866" s="62" t="str">
        <f>IFERROR(VLOOKUP(Table1[[#This Row],[Budget Code Description]],Table6[#All],7,FALSE),"")</f>
        <v/>
      </c>
      <c r="K866" s="143" t="str">
        <f>IFERROR(VLOOKUP(Table1[[#This Row],[Budget Code Description]],Table6[#All],8,FALSE),"")</f>
        <v/>
      </c>
      <c r="L866" s="63"/>
      <c r="M866" s="65" t="str">
        <f>IFERROR(VLOOKUP(Table1[[#This Row],[Staff ID]],Table2[],2,FALSE),"")</f>
        <v/>
      </c>
      <c r="N866" s="211" t="str">
        <f>IFERROR(IF(VLOOKUP(Table1[[#This Row],[Budget Code Description]],Dimentions!$X$6:$AC$97,4,FALSE)="","",VLOOKUP(Table1[[#This Row],[Budget Code Description]],Dimentions!$X$6:$AC$97,4,FALSE)),"")</f>
        <v/>
      </c>
      <c r="O866" s="65" t="str">
        <f>IFERROR(VLOOKUP(Table1[[#This Row],[Vendor ID]],Table549[],2,FALSE),"")</f>
        <v/>
      </c>
      <c r="P866" s="63"/>
      <c r="Q866" s="143" t="str">
        <f>IF(Table1[[#This Row],[Posting Date]]&lt;&gt;"",$D$9,"")</f>
        <v/>
      </c>
      <c r="R866" s="159" t="str">
        <f>IF(Table1[[#This Row],[Posting Date]]&lt;&gt;"",$D$10,"")</f>
        <v/>
      </c>
      <c r="S866" s="66"/>
      <c r="T866" s="63"/>
      <c r="U866" s="67"/>
      <c r="V866" s="67"/>
      <c r="W866" s="67" t="str">
        <f t="shared" si="13"/>
        <v/>
      </c>
      <c r="X866" s="161" t="str">
        <f>IF(E866="","",(IF(Table1[[#This Row],[Cur]]="USD",Table1[[#This Row],[Cur_Amount Debit]],Table1[[#This Row],[Cur_Amount Debit]]/Table1[[#This Row],[Exchange Rate]])))</f>
        <v/>
      </c>
      <c r="Y866" s="161" t="str">
        <f>IF(E866="","",(IF(Table1[[#This Row],[Cur]]="USD",Table1[[#This Row],[Cur_Amount Credit]],Table1[[#This Row],[Cur_Amount Credit]]/ExchangeRate)))</f>
        <v/>
      </c>
      <c r="Z866" s="203" t="str">
        <f>IF(E866="","",(Table1[[#This Row],[Debit USD]]-Table1[[#This Row],[Credit USD]]))</f>
        <v/>
      </c>
      <c r="AA866" s="122"/>
      <c r="AB866" s="1"/>
      <c r="AC866" s="15"/>
      <c r="AD866" s="15" t="str">
        <f>IF(AND(OR(Table1[[#This Row],[Account]]="15030",Table1[[#This Row],[Account]]="15035",Table1[[#This Row],[Account]]="20150"),Table1[[#This Row],[Vendor ID]]=""),1,"")</f>
        <v/>
      </c>
      <c r="AE866" s="15"/>
      <c r="AF866" s="15"/>
      <c r="AG866" s="15"/>
      <c r="AH866" s="46" t="str">
        <f>IF(Table1[[#This Row],[Posting Date]]&lt;&gt;"","GJ-"&amp;CountryID,"")</f>
        <v/>
      </c>
      <c r="AI866" s="59" t="str">
        <f>IF(Table1[[#This Row],[Posting Date]]&lt;&gt;"",Table1[[#This Row],[Posting Date]],"")</f>
        <v/>
      </c>
      <c r="AJ866" s="46"/>
      <c r="AK866" s="46" t="str">
        <f>IF(Table1[[#This Row],[Description]]&lt;&gt;"",Table1[[#This Row],[Description]],"")</f>
        <v/>
      </c>
      <c r="AL866" s="46" t="str">
        <f>IF(Table1[[#This Row],[Posting Date]]&lt;&gt;"",Table1[[#This Row],[Reference Number]],"")</f>
        <v/>
      </c>
      <c r="AM866" s="46" t="str">
        <f>TRIM(Table1[[#This Row],[Line '#]])</f>
        <v/>
      </c>
      <c r="AN866" s="46" t="str">
        <f>TRIM(Table1[[#This Row],[Account]])</f>
        <v/>
      </c>
      <c r="AO866" s="46" t="str">
        <f>IF(Table1[[#This Row],[Posting Date]]&lt;&gt;"",$D$5,"")</f>
        <v/>
      </c>
      <c r="AP866" s="46" t="str">
        <f>TRIM(Table1[[#This Row],[Departments-Prgrams]])</f>
        <v/>
      </c>
      <c r="AQ866" s="46" t="str">
        <f>TRIM(Table1[[#This Row],[Grant]])</f>
        <v/>
      </c>
      <c r="AR866" s="46" t="str">
        <f>TRIM(Table1[[#This Row],[Staff ID]])</f>
        <v/>
      </c>
      <c r="AS866" s="46" t="str">
        <f>IF(TRIM(Table1[[#This Row],[Budget Code]])=0,"",TRIM(Table1[[#This Row],[Budget Code]]))</f>
        <v/>
      </c>
      <c r="AT866" s="46" t="str">
        <f>IF(Table1[[#This Row],[Line Description]]&lt;&gt;"",Table1[[#This Row],[Line Description]],"")</f>
        <v/>
      </c>
      <c r="AU866" s="46" t="str">
        <f>IF(Table1[[#This Row],[Cur_Amount Debit]]&gt;0,ROUND(Table1[[#This Row],[Cur_Amount Debit]],2),"")</f>
        <v/>
      </c>
      <c r="AV866" s="46" t="str">
        <f>IF(Table1[[#This Row],[Cur_Amount Credit]]&gt;0,ROUND(Table1[[#This Row],[Cur_Amount Credit]],2),"")</f>
        <v/>
      </c>
      <c r="AW866" s="46" t="str">
        <f>LEFT(Table1[[#This Row],[Cur]],3)</f>
        <v/>
      </c>
      <c r="AX866" s="59"/>
      <c r="AY866" s="46"/>
      <c r="AZ866" s="46" t="str">
        <f>IF(Table1[[#This Row],[Cur]]&lt;&gt;"",IF(Table1[[#This Row],[Cur]]="USD","",ExchangeRate),"")</f>
        <v/>
      </c>
      <c r="BA866" s="46" t="str">
        <f>IF(Table1[[#This Row],[Grant]]&lt;&gt;"",VLOOKUP(Table1[[#This Row],[Grant]],Grants!B:D,3),"")</f>
        <v/>
      </c>
      <c r="BB866" s="46" t="str">
        <f>TRIM(Table1[[#This Row],[Vendor ID]])</f>
        <v/>
      </c>
      <c r="BC866">
        <f>IF(Table1[[#This Row],[Reference Number]]=Q865,BC865,BC865+1)</f>
        <v>2</v>
      </c>
    </row>
    <row r="867" spans="1:55" ht="11.25" hidden="1" customHeight="1">
      <c r="A867" s="1"/>
      <c r="B867" s="88" t="str">
        <f>IF(Table1[[#This Row],[Posting Date]]&lt;&gt;"",IF(Table1[[#This Row],[Reference Number]]=Q866,B866+1,1),"")</f>
        <v/>
      </c>
      <c r="C867" s="61"/>
      <c r="D867" s="61"/>
      <c r="E867" s="218"/>
      <c r="F867" s="143" t="str">
        <f>IFERROR(IF(VLOOKUP(Table1[[#This Row],[Budget Code Description]],Dimentions!$X$6:$AC$132,2,FALSE)="","",VLOOKUP(Table1[[#This Row],[Budget Code Description]],Dimentions!$X$6:$AC$132,2,FALSE)),"")</f>
        <v/>
      </c>
      <c r="G867" s="143" t="str">
        <f>IFERROR(VLOOKUP(Table1[[#This Row],[Budget Code Description]],Dimentions!$X$6:$AC$132,3,FALSE),"")</f>
        <v/>
      </c>
      <c r="H867" s="64" t="str">
        <f>IFERROR(VLOOKUP(Table1[[#This Row],[Account]],Dimentions!$S$6:$V$233,2,FALSE),"")</f>
        <v/>
      </c>
      <c r="I867" s="62">
        <f>_xlfn.NUMBERVALUE(LEFT(Table1[[#This Row],[Account]],1))</f>
        <v>0</v>
      </c>
      <c r="J867" s="62" t="str">
        <f>IFERROR(VLOOKUP(Table1[[#This Row],[Budget Code Description]],Table6[#All],7,FALSE),"")</f>
        <v/>
      </c>
      <c r="K867" s="143" t="str">
        <f>IFERROR(VLOOKUP(Table1[[#This Row],[Budget Code Description]],Table6[#All],8,FALSE),"")</f>
        <v/>
      </c>
      <c r="L867" s="63"/>
      <c r="M867" s="65" t="str">
        <f>IFERROR(VLOOKUP(Table1[[#This Row],[Staff ID]],Table2[],2,FALSE),"")</f>
        <v/>
      </c>
      <c r="N867" s="211" t="str">
        <f>IFERROR(IF(VLOOKUP(Table1[[#This Row],[Budget Code Description]],Dimentions!$X$6:$AC$97,4,FALSE)="","",VLOOKUP(Table1[[#This Row],[Budget Code Description]],Dimentions!$X$6:$AC$97,4,FALSE)),"")</f>
        <v/>
      </c>
      <c r="O867" s="65" t="str">
        <f>IFERROR(VLOOKUP(Table1[[#This Row],[Vendor ID]],Table549[],2,FALSE),"")</f>
        <v/>
      </c>
      <c r="P867" s="63"/>
      <c r="Q867" s="143" t="str">
        <f>IF(Table1[[#This Row],[Posting Date]]&lt;&gt;"",$D$9,"")</f>
        <v/>
      </c>
      <c r="R867" s="159" t="str">
        <f>IF(Table1[[#This Row],[Posting Date]]&lt;&gt;"",$D$10,"")</f>
        <v/>
      </c>
      <c r="S867" s="66"/>
      <c r="T867" s="63"/>
      <c r="U867" s="67"/>
      <c r="V867" s="67"/>
      <c r="W867" s="67" t="str">
        <f t="shared" si="13"/>
        <v/>
      </c>
      <c r="X867" s="161" t="str">
        <f>IF(E867="","",(IF(Table1[[#This Row],[Cur]]="USD",Table1[[#This Row],[Cur_Amount Debit]],Table1[[#This Row],[Cur_Amount Debit]]/Table1[[#This Row],[Exchange Rate]])))</f>
        <v/>
      </c>
      <c r="Y867" s="161" t="str">
        <f>IF(E867="","",(IF(Table1[[#This Row],[Cur]]="USD",Table1[[#This Row],[Cur_Amount Credit]],Table1[[#This Row],[Cur_Amount Credit]]/ExchangeRate)))</f>
        <v/>
      </c>
      <c r="Z867" s="203" t="str">
        <f>IF(E867="","",(Table1[[#This Row],[Debit USD]]-Table1[[#This Row],[Credit USD]]))</f>
        <v/>
      </c>
      <c r="AA867" s="122"/>
      <c r="AB867" s="1"/>
      <c r="AC867" s="15"/>
      <c r="AD867" s="15" t="str">
        <f>IF(AND(OR(Table1[[#This Row],[Account]]="15030",Table1[[#This Row],[Account]]="15035",Table1[[#This Row],[Account]]="20150"),Table1[[#This Row],[Vendor ID]]=""),1,"")</f>
        <v/>
      </c>
      <c r="AE867" s="15"/>
      <c r="AF867" s="15"/>
      <c r="AG867" s="15"/>
      <c r="AH867" s="46" t="str">
        <f>IF(Table1[[#This Row],[Posting Date]]&lt;&gt;"","GJ-"&amp;CountryID,"")</f>
        <v/>
      </c>
      <c r="AI867" s="59" t="str">
        <f>IF(Table1[[#This Row],[Posting Date]]&lt;&gt;"",Table1[[#This Row],[Posting Date]],"")</f>
        <v/>
      </c>
      <c r="AJ867" s="46"/>
      <c r="AK867" s="46" t="str">
        <f>IF(Table1[[#This Row],[Description]]&lt;&gt;"",Table1[[#This Row],[Description]],"")</f>
        <v/>
      </c>
      <c r="AL867" s="46" t="str">
        <f>IF(Table1[[#This Row],[Posting Date]]&lt;&gt;"",Table1[[#This Row],[Reference Number]],"")</f>
        <v/>
      </c>
      <c r="AM867" s="46" t="str">
        <f>TRIM(Table1[[#This Row],[Line '#]])</f>
        <v/>
      </c>
      <c r="AN867" s="46" t="str">
        <f>TRIM(Table1[[#This Row],[Account]])</f>
        <v/>
      </c>
      <c r="AO867" s="46" t="str">
        <f>IF(Table1[[#This Row],[Posting Date]]&lt;&gt;"",$D$5,"")</f>
        <v/>
      </c>
      <c r="AP867" s="46" t="str">
        <f>TRIM(Table1[[#This Row],[Departments-Prgrams]])</f>
        <v/>
      </c>
      <c r="AQ867" s="46" t="str">
        <f>TRIM(Table1[[#This Row],[Grant]])</f>
        <v/>
      </c>
      <c r="AR867" s="46" t="str">
        <f>TRIM(Table1[[#This Row],[Staff ID]])</f>
        <v/>
      </c>
      <c r="AS867" s="46" t="str">
        <f>IF(TRIM(Table1[[#This Row],[Budget Code]])=0,"",TRIM(Table1[[#This Row],[Budget Code]]))</f>
        <v/>
      </c>
      <c r="AT867" s="46" t="str">
        <f>IF(Table1[[#This Row],[Line Description]]&lt;&gt;"",Table1[[#This Row],[Line Description]],"")</f>
        <v/>
      </c>
      <c r="AU867" s="46" t="str">
        <f>IF(Table1[[#This Row],[Cur_Amount Debit]]&gt;0,ROUND(Table1[[#This Row],[Cur_Amount Debit]],2),"")</f>
        <v/>
      </c>
      <c r="AV867" s="46" t="str">
        <f>IF(Table1[[#This Row],[Cur_Amount Credit]]&gt;0,ROUND(Table1[[#This Row],[Cur_Amount Credit]],2),"")</f>
        <v/>
      </c>
      <c r="AW867" s="46" t="str">
        <f>LEFT(Table1[[#This Row],[Cur]],3)</f>
        <v/>
      </c>
      <c r="AX867" s="59"/>
      <c r="AY867" s="46"/>
      <c r="AZ867" s="46" t="str">
        <f>IF(Table1[[#This Row],[Cur]]&lt;&gt;"",IF(Table1[[#This Row],[Cur]]="USD","",ExchangeRate),"")</f>
        <v/>
      </c>
      <c r="BA867" s="46" t="str">
        <f>IF(Table1[[#This Row],[Grant]]&lt;&gt;"",VLOOKUP(Table1[[#This Row],[Grant]],Grants!B:D,3),"")</f>
        <v/>
      </c>
      <c r="BB867" s="46" t="str">
        <f>TRIM(Table1[[#This Row],[Vendor ID]])</f>
        <v/>
      </c>
      <c r="BC867">
        <f>IF(Table1[[#This Row],[Reference Number]]=Q866,BC866,BC866+1)</f>
        <v>2</v>
      </c>
    </row>
    <row r="868" spans="1:55" ht="11.25" hidden="1" customHeight="1">
      <c r="A868" s="1"/>
      <c r="B868" s="88" t="str">
        <f>IF(Table1[[#This Row],[Posting Date]]&lt;&gt;"",IF(Table1[[#This Row],[Reference Number]]=Q867,B867+1,1),"")</f>
        <v/>
      </c>
      <c r="C868" s="61"/>
      <c r="D868" s="61"/>
      <c r="E868" s="218"/>
      <c r="F868" s="143" t="str">
        <f>IFERROR(IF(VLOOKUP(Table1[[#This Row],[Budget Code Description]],Dimentions!$X$6:$AC$132,2,FALSE)="","",VLOOKUP(Table1[[#This Row],[Budget Code Description]],Dimentions!$X$6:$AC$132,2,FALSE)),"")</f>
        <v/>
      </c>
      <c r="G868" s="143" t="str">
        <f>IFERROR(VLOOKUP(Table1[[#This Row],[Budget Code Description]],Dimentions!$X$6:$AC$132,3,FALSE),"")</f>
        <v/>
      </c>
      <c r="H868" s="64" t="str">
        <f>IFERROR(VLOOKUP(Table1[[#This Row],[Account]],Dimentions!$S$6:$V$233,2,FALSE),"")</f>
        <v/>
      </c>
      <c r="I868" s="62">
        <f>_xlfn.NUMBERVALUE(LEFT(Table1[[#This Row],[Account]],1))</f>
        <v>0</v>
      </c>
      <c r="J868" s="62" t="str">
        <f>IFERROR(VLOOKUP(Table1[[#This Row],[Budget Code Description]],Table6[#All],7,FALSE),"")</f>
        <v/>
      </c>
      <c r="K868" s="143" t="str">
        <f>IFERROR(VLOOKUP(Table1[[#This Row],[Budget Code Description]],Table6[#All],8,FALSE),"")</f>
        <v/>
      </c>
      <c r="L868" s="63"/>
      <c r="M868" s="65" t="str">
        <f>IFERROR(VLOOKUP(Table1[[#This Row],[Staff ID]],Table2[],2,FALSE),"")</f>
        <v/>
      </c>
      <c r="N868" s="211" t="str">
        <f>IFERROR(IF(VLOOKUP(Table1[[#This Row],[Budget Code Description]],Dimentions!$X$6:$AC$97,4,FALSE)="","",VLOOKUP(Table1[[#This Row],[Budget Code Description]],Dimentions!$X$6:$AC$97,4,FALSE)),"")</f>
        <v/>
      </c>
      <c r="O868" s="65" t="str">
        <f>IFERROR(VLOOKUP(Table1[[#This Row],[Vendor ID]],Table549[],2,FALSE),"")</f>
        <v/>
      </c>
      <c r="P868" s="63"/>
      <c r="Q868" s="143" t="str">
        <f>IF(Table1[[#This Row],[Posting Date]]&lt;&gt;"",$D$9,"")</f>
        <v/>
      </c>
      <c r="R868" s="159" t="str">
        <f>IF(Table1[[#This Row],[Posting Date]]&lt;&gt;"",$D$10,"")</f>
        <v/>
      </c>
      <c r="S868" s="66"/>
      <c r="T868" s="63"/>
      <c r="U868" s="67"/>
      <c r="V868" s="67"/>
      <c r="W868" s="67" t="str">
        <f t="shared" si="13"/>
        <v/>
      </c>
      <c r="X868" s="161" t="str">
        <f>IF(E868="","",(IF(Table1[[#This Row],[Cur]]="USD",Table1[[#This Row],[Cur_Amount Debit]],Table1[[#This Row],[Cur_Amount Debit]]/Table1[[#This Row],[Exchange Rate]])))</f>
        <v/>
      </c>
      <c r="Y868" s="161" t="str">
        <f>IF(E868="","",(IF(Table1[[#This Row],[Cur]]="USD",Table1[[#This Row],[Cur_Amount Credit]],Table1[[#This Row],[Cur_Amount Credit]]/ExchangeRate)))</f>
        <v/>
      </c>
      <c r="Z868" s="203" t="str">
        <f>IF(E868="","",(Table1[[#This Row],[Debit USD]]-Table1[[#This Row],[Credit USD]]))</f>
        <v/>
      </c>
      <c r="AA868" s="122"/>
      <c r="AB868" s="1"/>
      <c r="AC868" s="15"/>
      <c r="AD868" s="15" t="str">
        <f>IF(AND(OR(Table1[[#This Row],[Account]]="15030",Table1[[#This Row],[Account]]="15035",Table1[[#This Row],[Account]]="20150"),Table1[[#This Row],[Vendor ID]]=""),1,"")</f>
        <v/>
      </c>
      <c r="AE868" s="15"/>
      <c r="AF868" s="15"/>
      <c r="AG868" s="15"/>
      <c r="AH868" s="46" t="str">
        <f>IF(Table1[[#This Row],[Posting Date]]&lt;&gt;"","GJ-"&amp;CountryID,"")</f>
        <v/>
      </c>
      <c r="AI868" s="59" t="str">
        <f>IF(Table1[[#This Row],[Posting Date]]&lt;&gt;"",Table1[[#This Row],[Posting Date]],"")</f>
        <v/>
      </c>
      <c r="AJ868" s="46"/>
      <c r="AK868" s="46" t="str">
        <f>IF(Table1[[#This Row],[Description]]&lt;&gt;"",Table1[[#This Row],[Description]],"")</f>
        <v/>
      </c>
      <c r="AL868" s="46" t="str">
        <f>IF(Table1[[#This Row],[Posting Date]]&lt;&gt;"",Table1[[#This Row],[Reference Number]],"")</f>
        <v/>
      </c>
      <c r="AM868" s="46" t="str">
        <f>TRIM(Table1[[#This Row],[Line '#]])</f>
        <v/>
      </c>
      <c r="AN868" s="46" t="str">
        <f>TRIM(Table1[[#This Row],[Account]])</f>
        <v/>
      </c>
      <c r="AO868" s="46" t="str">
        <f>IF(Table1[[#This Row],[Posting Date]]&lt;&gt;"",$D$5,"")</f>
        <v/>
      </c>
      <c r="AP868" s="46" t="str">
        <f>TRIM(Table1[[#This Row],[Departments-Prgrams]])</f>
        <v/>
      </c>
      <c r="AQ868" s="46" t="str">
        <f>TRIM(Table1[[#This Row],[Grant]])</f>
        <v/>
      </c>
      <c r="AR868" s="46" t="str">
        <f>TRIM(Table1[[#This Row],[Staff ID]])</f>
        <v/>
      </c>
      <c r="AS868" s="46" t="str">
        <f>IF(TRIM(Table1[[#This Row],[Budget Code]])=0,"",TRIM(Table1[[#This Row],[Budget Code]]))</f>
        <v/>
      </c>
      <c r="AT868" s="46" t="str">
        <f>IF(Table1[[#This Row],[Line Description]]&lt;&gt;"",Table1[[#This Row],[Line Description]],"")</f>
        <v/>
      </c>
      <c r="AU868" s="46" t="str">
        <f>IF(Table1[[#This Row],[Cur_Amount Debit]]&gt;0,ROUND(Table1[[#This Row],[Cur_Amount Debit]],2),"")</f>
        <v/>
      </c>
      <c r="AV868" s="46" t="str">
        <f>IF(Table1[[#This Row],[Cur_Amount Credit]]&gt;0,ROUND(Table1[[#This Row],[Cur_Amount Credit]],2),"")</f>
        <v/>
      </c>
      <c r="AW868" s="46" t="str">
        <f>LEFT(Table1[[#This Row],[Cur]],3)</f>
        <v/>
      </c>
      <c r="AX868" s="59"/>
      <c r="AY868" s="46"/>
      <c r="AZ868" s="46" t="str">
        <f>IF(Table1[[#This Row],[Cur]]&lt;&gt;"",IF(Table1[[#This Row],[Cur]]="USD","",ExchangeRate),"")</f>
        <v/>
      </c>
      <c r="BA868" s="46" t="str">
        <f>IF(Table1[[#This Row],[Grant]]&lt;&gt;"",VLOOKUP(Table1[[#This Row],[Grant]],Grants!B:D,3),"")</f>
        <v/>
      </c>
      <c r="BB868" s="46" t="str">
        <f>TRIM(Table1[[#This Row],[Vendor ID]])</f>
        <v/>
      </c>
      <c r="BC868">
        <f>IF(Table1[[#This Row],[Reference Number]]=Q867,BC867,BC867+1)</f>
        <v>2</v>
      </c>
    </row>
    <row r="869" spans="1:55" ht="11.25" hidden="1" customHeight="1">
      <c r="A869" s="1"/>
      <c r="B869" s="88" t="str">
        <f>IF(Table1[[#This Row],[Posting Date]]&lt;&gt;"",IF(Table1[[#This Row],[Reference Number]]=Q868,B868+1,1),"")</f>
        <v/>
      </c>
      <c r="C869" s="61"/>
      <c r="D869" s="61"/>
      <c r="E869" s="218"/>
      <c r="F869" s="143" t="str">
        <f>IFERROR(IF(VLOOKUP(Table1[[#This Row],[Budget Code Description]],Dimentions!$X$6:$AC$132,2,FALSE)="","",VLOOKUP(Table1[[#This Row],[Budget Code Description]],Dimentions!$X$6:$AC$132,2,FALSE)),"")</f>
        <v/>
      </c>
      <c r="G869" s="143" t="str">
        <f>IFERROR(VLOOKUP(Table1[[#This Row],[Budget Code Description]],Dimentions!$X$6:$AC$132,3,FALSE),"")</f>
        <v/>
      </c>
      <c r="H869" s="64" t="str">
        <f>IFERROR(VLOOKUP(Table1[[#This Row],[Account]],Dimentions!$S$6:$V$233,2,FALSE),"")</f>
        <v/>
      </c>
      <c r="I869" s="62">
        <f>_xlfn.NUMBERVALUE(LEFT(Table1[[#This Row],[Account]],1))</f>
        <v>0</v>
      </c>
      <c r="J869" s="62" t="str">
        <f>IFERROR(VLOOKUP(Table1[[#This Row],[Budget Code Description]],Table6[#All],7,FALSE),"")</f>
        <v/>
      </c>
      <c r="K869" s="143" t="str">
        <f>IFERROR(VLOOKUP(Table1[[#This Row],[Budget Code Description]],Table6[#All],8,FALSE),"")</f>
        <v/>
      </c>
      <c r="L869" s="63"/>
      <c r="M869" s="65" t="str">
        <f>IFERROR(VLOOKUP(Table1[[#This Row],[Staff ID]],Table2[],2,FALSE),"")</f>
        <v/>
      </c>
      <c r="N869" s="211" t="str">
        <f>IFERROR(IF(VLOOKUP(Table1[[#This Row],[Budget Code Description]],Dimentions!$X$6:$AC$97,4,FALSE)="","",VLOOKUP(Table1[[#This Row],[Budget Code Description]],Dimentions!$X$6:$AC$97,4,FALSE)),"")</f>
        <v/>
      </c>
      <c r="O869" s="65" t="str">
        <f>IFERROR(VLOOKUP(Table1[[#This Row],[Vendor ID]],Table549[],2,FALSE),"")</f>
        <v/>
      </c>
      <c r="P869" s="63"/>
      <c r="Q869" s="143" t="str">
        <f>IF(Table1[[#This Row],[Posting Date]]&lt;&gt;"",$D$9,"")</f>
        <v/>
      </c>
      <c r="R869" s="159" t="str">
        <f>IF(Table1[[#This Row],[Posting Date]]&lt;&gt;"",$D$10,"")</f>
        <v/>
      </c>
      <c r="S869" s="66"/>
      <c r="T869" s="63"/>
      <c r="U869" s="67"/>
      <c r="V869" s="67"/>
      <c r="W869" s="67" t="str">
        <f t="shared" si="13"/>
        <v/>
      </c>
      <c r="X869" s="161" t="str">
        <f>IF(E869="","",(IF(Table1[[#This Row],[Cur]]="USD",Table1[[#This Row],[Cur_Amount Debit]],Table1[[#This Row],[Cur_Amount Debit]]/Table1[[#This Row],[Exchange Rate]])))</f>
        <v/>
      </c>
      <c r="Y869" s="161" t="str">
        <f>IF(E869="","",(IF(Table1[[#This Row],[Cur]]="USD",Table1[[#This Row],[Cur_Amount Credit]],Table1[[#This Row],[Cur_Amount Credit]]/ExchangeRate)))</f>
        <v/>
      </c>
      <c r="Z869" s="203" t="str">
        <f>IF(E869="","",(Table1[[#This Row],[Debit USD]]-Table1[[#This Row],[Credit USD]]))</f>
        <v/>
      </c>
      <c r="AA869" s="122"/>
      <c r="AB869" s="1"/>
      <c r="AC869" s="15"/>
      <c r="AD869" s="15" t="str">
        <f>IF(AND(OR(Table1[[#This Row],[Account]]="15030",Table1[[#This Row],[Account]]="15035",Table1[[#This Row],[Account]]="20150"),Table1[[#This Row],[Vendor ID]]=""),1,"")</f>
        <v/>
      </c>
      <c r="AE869" s="15"/>
      <c r="AF869" s="15"/>
      <c r="AG869" s="15"/>
      <c r="AH869" s="46" t="str">
        <f>IF(Table1[[#This Row],[Posting Date]]&lt;&gt;"","GJ-"&amp;CountryID,"")</f>
        <v/>
      </c>
      <c r="AI869" s="59" t="str">
        <f>IF(Table1[[#This Row],[Posting Date]]&lt;&gt;"",Table1[[#This Row],[Posting Date]],"")</f>
        <v/>
      </c>
      <c r="AJ869" s="46"/>
      <c r="AK869" s="46" t="str">
        <f>IF(Table1[[#This Row],[Description]]&lt;&gt;"",Table1[[#This Row],[Description]],"")</f>
        <v/>
      </c>
      <c r="AL869" s="46" t="str">
        <f>IF(Table1[[#This Row],[Posting Date]]&lt;&gt;"",Table1[[#This Row],[Reference Number]],"")</f>
        <v/>
      </c>
      <c r="AM869" s="46" t="str">
        <f>TRIM(Table1[[#This Row],[Line '#]])</f>
        <v/>
      </c>
      <c r="AN869" s="46" t="str">
        <f>TRIM(Table1[[#This Row],[Account]])</f>
        <v/>
      </c>
      <c r="AO869" s="46" t="str">
        <f>IF(Table1[[#This Row],[Posting Date]]&lt;&gt;"",$D$5,"")</f>
        <v/>
      </c>
      <c r="AP869" s="46" t="str">
        <f>TRIM(Table1[[#This Row],[Departments-Prgrams]])</f>
        <v/>
      </c>
      <c r="AQ869" s="46" t="str">
        <f>TRIM(Table1[[#This Row],[Grant]])</f>
        <v/>
      </c>
      <c r="AR869" s="46" t="str">
        <f>TRIM(Table1[[#This Row],[Staff ID]])</f>
        <v/>
      </c>
      <c r="AS869" s="46" t="str">
        <f>IF(TRIM(Table1[[#This Row],[Budget Code]])=0,"",TRIM(Table1[[#This Row],[Budget Code]]))</f>
        <v/>
      </c>
      <c r="AT869" s="46" t="str">
        <f>IF(Table1[[#This Row],[Line Description]]&lt;&gt;"",Table1[[#This Row],[Line Description]],"")</f>
        <v/>
      </c>
      <c r="AU869" s="46" t="str">
        <f>IF(Table1[[#This Row],[Cur_Amount Debit]]&gt;0,ROUND(Table1[[#This Row],[Cur_Amount Debit]],2),"")</f>
        <v/>
      </c>
      <c r="AV869" s="46" t="str">
        <f>IF(Table1[[#This Row],[Cur_Amount Credit]]&gt;0,ROUND(Table1[[#This Row],[Cur_Amount Credit]],2),"")</f>
        <v/>
      </c>
      <c r="AW869" s="46" t="str">
        <f>LEFT(Table1[[#This Row],[Cur]],3)</f>
        <v/>
      </c>
      <c r="AX869" s="59"/>
      <c r="AY869" s="46"/>
      <c r="AZ869" s="46" t="str">
        <f>IF(Table1[[#This Row],[Cur]]&lt;&gt;"",IF(Table1[[#This Row],[Cur]]="USD","",ExchangeRate),"")</f>
        <v/>
      </c>
      <c r="BA869" s="46" t="str">
        <f>IF(Table1[[#This Row],[Grant]]&lt;&gt;"",VLOOKUP(Table1[[#This Row],[Grant]],Grants!B:D,3),"")</f>
        <v/>
      </c>
      <c r="BB869" s="46" t="str">
        <f>TRIM(Table1[[#This Row],[Vendor ID]])</f>
        <v/>
      </c>
      <c r="BC869">
        <f>IF(Table1[[#This Row],[Reference Number]]=Q868,BC868,BC868+1)</f>
        <v>2</v>
      </c>
    </row>
    <row r="870" spans="1:55" ht="11.25" hidden="1" customHeight="1">
      <c r="A870" s="1"/>
      <c r="B870" s="88" t="str">
        <f>IF(Table1[[#This Row],[Posting Date]]&lt;&gt;"",IF(Table1[[#This Row],[Reference Number]]=Q869,B869+1,1),"")</f>
        <v/>
      </c>
      <c r="C870" s="61"/>
      <c r="D870" s="61"/>
      <c r="E870" s="218"/>
      <c r="F870" s="143" t="str">
        <f>IFERROR(IF(VLOOKUP(Table1[[#This Row],[Budget Code Description]],Dimentions!$X$6:$AC$132,2,FALSE)="","",VLOOKUP(Table1[[#This Row],[Budget Code Description]],Dimentions!$X$6:$AC$132,2,FALSE)),"")</f>
        <v/>
      </c>
      <c r="G870" s="143" t="str">
        <f>IFERROR(VLOOKUP(Table1[[#This Row],[Budget Code Description]],Dimentions!$X$6:$AC$132,3,FALSE),"")</f>
        <v/>
      </c>
      <c r="H870" s="64" t="str">
        <f>IFERROR(VLOOKUP(Table1[[#This Row],[Account]],Dimentions!$S$6:$V$233,2,FALSE),"")</f>
        <v/>
      </c>
      <c r="I870" s="62">
        <f>_xlfn.NUMBERVALUE(LEFT(Table1[[#This Row],[Account]],1))</f>
        <v>0</v>
      </c>
      <c r="J870" s="62" t="str">
        <f>IFERROR(VLOOKUP(Table1[[#This Row],[Budget Code Description]],Table6[#All],7,FALSE),"")</f>
        <v/>
      </c>
      <c r="K870" s="143" t="str">
        <f>IFERROR(VLOOKUP(Table1[[#This Row],[Budget Code Description]],Table6[#All],8,FALSE),"")</f>
        <v/>
      </c>
      <c r="L870" s="63"/>
      <c r="M870" s="65" t="str">
        <f>IFERROR(VLOOKUP(Table1[[#This Row],[Staff ID]],Table2[],2,FALSE),"")</f>
        <v/>
      </c>
      <c r="N870" s="211" t="str">
        <f>IFERROR(IF(VLOOKUP(Table1[[#This Row],[Budget Code Description]],Dimentions!$X$6:$AC$97,4,FALSE)="","",VLOOKUP(Table1[[#This Row],[Budget Code Description]],Dimentions!$X$6:$AC$97,4,FALSE)),"")</f>
        <v/>
      </c>
      <c r="O870" s="65" t="str">
        <f>IFERROR(VLOOKUP(Table1[[#This Row],[Vendor ID]],Table549[],2,FALSE),"")</f>
        <v/>
      </c>
      <c r="P870" s="63"/>
      <c r="Q870" s="143" t="str">
        <f>IF(Table1[[#This Row],[Posting Date]]&lt;&gt;"",$D$9,"")</f>
        <v/>
      </c>
      <c r="R870" s="159" t="str">
        <f>IF(Table1[[#This Row],[Posting Date]]&lt;&gt;"",$D$10,"")</f>
        <v/>
      </c>
      <c r="S870" s="66"/>
      <c r="T870" s="63"/>
      <c r="U870" s="67"/>
      <c r="V870" s="67"/>
      <c r="W870" s="67" t="str">
        <f t="shared" si="13"/>
        <v/>
      </c>
      <c r="X870" s="161" t="str">
        <f>IF(E870="","",(IF(Table1[[#This Row],[Cur]]="USD",Table1[[#This Row],[Cur_Amount Debit]],Table1[[#This Row],[Cur_Amount Debit]]/Table1[[#This Row],[Exchange Rate]])))</f>
        <v/>
      </c>
      <c r="Y870" s="161" t="str">
        <f>IF(E870="","",(IF(Table1[[#This Row],[Cur]]="USD",Table1[[#This Row],[Cur_Amount Credit]],Table1[[#This Row],[Cur_Amount Credit]]/ExchangeRate)))</f>
        <v/>
      </c>
      <c r="Z870" s="203" t="str">
        <f>IF(E870="","",(Table1[[#This Row],[Debit USD]]-Table1[[#This Row],[Credit USD]]))</f>
        <v/>
      </c>
      <c r="AA870" s="122"/>
      <c r="AB870" s="1"/>
      <c r="AC870" s="15"/>
      <c r="AD870" s="15" t="str">
        <f>IF(AND(OR(Table1[[#This Row],[Account]]="15030",Table1[[#This Row],[Account]]="15035",Table1[[#This Row],[Account]]="20150"),Table1[[#This Row],[Vendor ID]]=""),1,"")</f>
        <v/>
      </c>
      <c r="AE870" s="15"/>
      <c r="AF870" s="15"/>
      <c r="AG870" s="15"/>
      <c r="AH870" s="46" t="str">
        <f>IF(Table1[[#This Row],[Posting Date]]&lt;&gt;"","GJ-"&amp;CountryID,"")</f>
        <v/>
      </c>
      <c r="AI870" s="59" t="str">
        <f>IF(Table1[[#This Row],[Posting Date]]&lt;&gt;"",Table1[[#This Row],[Posting Date]],"")</f>
        <v/>
      </c>
      <c r="AJ870" s="46"/>
      <c r="AK870" s="46" t="str">
        <f>IF(Table1[[#This Row],[Description]]&lt;&gt;"",Table1[[#This Row],[Description]],"")</f>
        <v/>
      </c>
      <c r="AL870" s="46" t="str">
        <f>IF(Table1[[#This Row],[Posting Date]]&lt;&gt;"",Table1[[#This Row],[Reference Number]],"")</f>
        <v/>
      </c>
      <c r="AM870" s="46" t="str">
        <f>TRIM(Table1[[#This Row],[Line '#]])</f>
        <v/>
      </c>
      <c r="AN870" s="46" t="str">
        <f>TRIM(Table1[[#This Row],[Account]])</f>
        <v/>
      </c>
      <c r="AO870" s="46" t="str">
        <f>IF(Table1[[#This Row],[Posting Date]]&lt;&gt;"",$D$5,"")</f>
        <v/>
      </c>
      <c r="AP870" s="46" t="str">
        <f>TRIM(Table1[[#This Row],[Departments-Prgrams]])</f>
        <v/>
      </c>
      <c r="AQ870" s="46" t="str">
        <f>TRIM(Table1[[#This Row],[Grant]])</f>
        <v/>
      </c>
      <c r="AR870" s="46" t="str">
        <f>TRIM(Table1[[#This Row],[Staff ID]])</f>
        <v/>
      </c>
      <c r="AS870" s="46" t="str">
        <f>IF(TRIM(Table1[[#This Row],[Budget Code]])=0,"",TRIM(Table1[[#This Row],[Budget Code]]))</f>
        <v/>
      </c>
      <c r="AT870" s="46" t="str">
        <f>IF(Table1[[#This Row],[Line Description]]&lt;&gt;"",Table1[[#This Row],[Line Description]],"")</f>
        <v/>
      </c>
      <c r="AU870" s="46" t="str">
        <f>IF(Table1[[#This Row],[Cur_Amount Debit]]&gt;0,ROUND(Table1[[#This Row],[Cur_Amount Debit]],2),"")</f>
        <v/>
      </c>
      <c r="AV870" s="46" t="str">
        <f>IF(Table1[[#This Row],[Cur_Amount Credit]]&gt;0,ROUND(Table1[[#This Row],[Cur_Amount Credit]],2),"")</f>
        <v/>
      </c>
      <c r="AW870" s="46" t="str">
        <f>LEFT(Table1[[#This Row],[Cur]],3)</f>
        <v/>
      </c>
      <c r="AX870" s="59"/>
      <c r="AY870" s="46"/>
      <c r="AZ870" s="46" t="str">
        <f>IF(Table1[[#This Row],[Cur]]&lt;&gt;"",IF(Table1[[#This Row],[Cur]]="USD","",ExchangeRate),"")</f>
        <v/>
      </c>
      <c r="BA870" s="46" t="str">
        <f>IF(Table1[[#This Row],[Grant]]&lt;&gt;"",VLOOKUP(Table1[[#This Row],[Grant]],Grants!B:D,3),"")</f>
        <v/>
      </c>
      <c r="BB870" s="46" t="str">
        <f>TRIM(Table1[[#This Row],[Vendor ID]])</f>
        <v/>
      </c>
      <c r="BC870">
        <f>IF(Table1[[#This Row],[Reference Number]]=Q869,BC869,BC869+1)</f>
        <v>2</v>
      </c>
    </row>
    <row r="871" spans="1:55" ht="11.25" hidden="1" customHeight="1">
      <c r="A871" s="1"/>
      <c r="B871" s="88" t="str">
        <f>IF(Table1[[#This Row],[Posting Date]]&lt;&gt;"",IF(Table1[[#This Row],[Reference Number]]=Q870,B870+1,1),"")</f>
        <v/>
      </c>
      <c r="C871" s="61"/>
      <c r="D871" s="61"/>
      <c r="E871" s="218"/>
      <c r="F871" s="143" t="str">
        <f>IFERROR(IF(VLOOKUP(Table1[[#This Row],[Budget Code Description]],Dimentions!$X$6:$AC$132,2,FALSE)="","",VLOOKUP(Table1[[#This Row],[Budget Code Description]],Dimentions!$X$6:$AC$132,2,FALSE)),"")</f>
        <v/>
      </c>
      <c r="G871" s="143" t="str">
        <f>IFERROR(VLOOKUP(Table1[[#This Row],[Budget Code Description]],Dimentions!$X$6:$AC$132,3,FALSE),"")</f>
        <v/>
      </c>
      <c r="H871" s="64" t="str">
        <f>IFERROR(VLOOKUP(Table1[[#This Row],[Account]],Dimentions!$S$6:$V$233,2,FALSE),"")</f>
        <v/>
      </c>
      <c r="I871" s="62">
        <f>_xlfn.NUMBERVALUE(LEFT(Table1[[#This Row],[Account]],1))</f>
        <v>0</v>
      </c>
      <c r="J871" s="62" t="str">
        <f>IFERROR(VLOOKUP(Table1[[#This Row],[Budget Code Description]],Table6[#All],7,FALSE),"")</f>
        <v/>
      </c>
      <c r="K871" s="143" t="str">
        <f>IFERROR(VLOOKUP(Table1[[#This Row],[Budget Code Description]],Table6[#All],8,FALSE),"")</f>
        <v/>
      </c>
      <c r="L871" s="63"/>
      <c r="M871" s="65" t="str">
        <f>IFERROR(VLOOKUP(Table1[[#This Row],[Staff ID]],Table2[],2,FALSE),"")</f>
        <v/>
      </c>
      <c r="N871" s="211" t="str">
        <f>IFERROR(IF(VLOOKUP(Table1[[#This Row],[Budget Code Description]],Dimentions!$X$6:$AC$97,4,FALSE)="","",VLOOKUP(Table1[[#This Row],[Budget Code Description]],Dimentions!$X$6:$AC$97,4,FALSE)),"")</f>
        <v/>
      </c>
      <c r="O871" s="65" t="str">
        <f>IFERROR(VLOOKUP(Table1[[#This Row],[Vendor ID]],Table549[],2,FALSE),"")</f>
        <v/>
      </c>
      <c r="P871" s="63"/>
      <c r="Q871" s="143" t="str">
        <f>IF(Table1[[#This Row],[Posting Date]]&lt;&gt;"",$D$9,"")</f>
        <v/>
      </c>
      <c r="R871" s="159" t="str">
        <f>IF(Table1[[#This Row],[Posting Date]]&lt;&gt;"",$D$10,"")</f>
        <v/>
      </c>
      <c r="S871" s="66"/>
      <c r="T871" s="63"/>
      <c r="U871" s="67"/>
      <c r="V871" s="67"/>
      <c r="W871" s="67" t="str">
        <f t="shared" si="13"/>
        <v/>
      </c>
      <c r="X871" s="161" t="str">
        <f>IF(E871="","",(IF(Table1[[#This Row],[Cur]]="USD",Table1[[#This Row],[Cur_Amount Debit]],Table1[[#This Row],[Cur_Amount Debit]]/Table1[[#This Row],[Exchange Rate]])))</f>
        <v/>
      </c>
      <c r="Y871" s="161" t="str">
        <f>IF(E871="","",(IF(Table1[[#This Row],[Cur]]="USD",Table1[[#This Row],[Cur_Amount Credit]],Table1[[#This Row],[Cur_Amount Credit]]/ExchangeRate)))</f>
        <v/>
      </c>
      <c r="Z871" s="203" t="str">
        <f>IF(E871="","",(Table1[[#This Row],[Debit USD]]-Table1[[#This Row],[Credit USD]]))</f>
        <v/>
      </c>
      <c r="AA871" s="122"/>
      <c r="AB871" s="1"/>
      <c r="AC871" s="15"/>
      <c r="AD871" s="15" t="str">
        <f>IF(AND(OR(Table1[[#This Row],[Account]]="15030",Table1[[#This Row],[Account]]="15035",Table1[[#This Row],[Account]]="20150"),Table1[[#This Row],[Vendor ID]]=""),1,"")</f>
        <v/>
      </c>
      <c r="AE871" s="15"/>
      <c r="AF871" s="15"/>
      <c r="AG871" s="15"/>
      <c r="AH871" s="46" t="str">
        <f>IF(Table1[[#This Row],[Posting Date]]&lt;&gt;"","GJ-"&amp;CountryID,"")</f>
        <v/>
      </c>
      <c r="AI871" s="59" t="str">
        <f>IF(Table1[[#This Row],[Posting Date]]&lt;&gt;"",Table1[[#This Row],[Posting Date]],"")</f>
        <v/>
      </c>
      <c r="AJ871" s="46"/>
      <c r="AK871" s="46" t="str">
        <f>IF(Table1[[#This Row],[Description]]&lt;&gt;"",Table1[[#This Row],[Description]],"")</f>
        <v/>
      </c>
      <c r="AL871" s="46" t="str">
        <f>IF(Table1[[#This Row],[Posting Date]]&lt;&gt;"",Table1[[#This Row],[Reference Number]],"")</f>
        <v/>
      </c>
      <c r="AM871" s="46" t="str">
        <f>TRIM(Table1[[#This Row],[Line '#]])</f>
        <v/>
      </c>
      <c r="AN871" s="46" t="str">
        <f>TRIM(Table1[[#This Row],[Account]])</f>
        <v/>
      </c>
      <c r="AO871" s="46" t="str">
        <f>IF(Table1[[#This Row],[Posting Date]]&lt;&gt;"",$D$5,"")</f>
        <v/>
      </c>
      <c r="AP871" s="46" t="str">
        <f>TRIM(Table1[[#This Row],[Departments-Prgrams]])</f>
        <v/>
      </c>
      <c r="AQ871" s="46" t="str">
        <f>TRIM(Table1[[#This Row],[Grant]])</f>
        <v/>
      </c>
      <c r="AR871" s="46" t="str">
        <f>TRIM(Table1[[#This Row],[Staff ID]])</f>
        <v/>
      </c>
      <c r="AS871" s="46" t="str">
        <f>IF(TRIM(Table1[[#This Row],[Budget Code]])=0,"",TRIM(Table1[[#This Row],[Budget Code]]))</f>
        <v/>
      </c>
      <c r="AT871" s="46" t="str">
        <f>IF(Table1[[#This Row],[Line Description]]&lt;&gt;"",Table1[[#This Row],[Line Description]],"")</f>
        <v/>
      </c>
      <c r="AU871" s="46" t="str">
        <f>IF(Table1[[#This Row],[Cur_Amount Debit]]&gt;0,ROUND(Table1[[#This Row],[Cur_Amount Debit]],2),"")</f>
        <v/>
      </c>
      <c r="AV871" s="46" t="str">
        <f>IF(Table1[[#This Row],[Cur_Amount Credit]]&gt;0,ROUND(Table1[[#This Row],[Cur_Amount Credit]],2),"")</f>
        <v/>
      </c>
      <c r="AW871" s="46" t="str">
        <f>LEFT(Table1[[#This Row],[Cur]],3)</f>
        <v/>
      </c>
      <c r="AX871" s="59"/>
      <c r="AY871" s="46"/>
      <c r="AZ871" s="46" t="str">
        <f>IF(Table1[[#This Row],[Cur]]&lt;&gt;"",IF(Table1[[#This Row],[Cur]]="USD","",ExchangeRate),"")</f>
        <v/>
      </c>
      <c r="BA871" s="46" t="str">
        <f>IF(Table1[[#This Row],[Grant]]&lt;&gt;"",VLOOKUP(Table1[[#This Row],[Grant]],Grants!B:D,3),"")</f>
        <v/>
      </c>
      <c r="BB871" s="46" t="str">
        <f>TRIM(Table1[[#This Row],[Vendor ID]])</f>
        <v/>
      </c>
      <c r="BC871">
        <f>IF(Table1[[#This Row],[Reference Number]]=Q870,BC870,BC870+1)</f>
        <v>2</v>
      </c>
    </row>
    <row r="872" spans="1:55" ht="11.25" hidden="1" customHeight="1">
      <c r="A872" s="1"/>
      <c r="B872" s="88" t="str">
        <f>IF(Table1[[#This Row],[Posting Date]]&lt;&gt;"",IF(Table1[[#This Row],[Reference Number]]=Q871,B871+1,1),"")</f>
        <v/>
      </c>
      <c r="C872" s="61"/>
      <c r="D872" s="61"/>
      <c r="E872" s="218"/>
      <c r="F872" s="143" t="str">
        <f>IFERROR(IF(VLOOKUP(Table1[[#This Row],[Budget Code Description]],Dimentions!$X$6:$AC$132,2,FALSE)="","",VLOOKUP(Table1[[#This Row],[Budget Code Description]],Dimentions!$X$6:$AC$132,2,FALSE)),"")</f>
        <v/>
      </c>
      <c r="G872" s="143" t="str">
        <f>IFERROR(VLOOKUP(Table1[[#This Row],[Budget Code Description]],Dimentions!$X$6:$AC$132,3,FALSE),"")</f>
        <v/>
      </c>
      <c r="H872" s="64" t="str">
        <f>IFERROR(VLOOKUP(Table1[[#This Row],[Account]],Dimentions!$S$6:$V$233,2,FALSE),"")</f>
        <v/>
      </c>
      <c r="I872" s="62">
        <f>_xlfn.NUMBERVALUE(LEFT(Table1[[#This Row],[Account]],1))</f>
        <v>0</v>
      </c>
      <c r="J872" s="62" t="str">
        <f>IFERROR(VLOOKUP(Table1[[#This Row],[Budget Code Description]],Table6[#All],7,FALSE),"")</f>
        <v/>
      </c>
      <c r="K872" s="143" t="str">
        <f>IFERROR(VLOOKUP(Table1[[#This Row],[Budget Code Description]],Table6[#All],8,FALSE),"")</f>
        <v/>
      </c>
      <c r="L872" s="63"/>
      <c r="M872" s="65" t="str">
        <f>IFERROR(VLOOKUP(Table1[[#This Row],[Staff ID]],Table2[],2,FALSE),"")</f>
        <v/>
      </c>
      <c r="N872" s="211" t="str">
        <f>IFERROR(IF(VLOOKUP(Table1[[#This Row],[Budget Code Description]],Dimentions!$X$6:$AC$97,4,FALSE)="","",VLOOKUP(Table1[[#This Row],[Budget Code Description]],Dimentions!$X$6:$AC$97,4,FALSE)),"")</f>
        <v/>
      </c>
      <c r="O872" s="65" t="str">
        <f>IFERROR(VLOOKUP(Table1[[#This Row],[Vendor ID]],Table549[],2,FALSE),"")</f>
        <v/>
      </c>
      <c r="P872" s="63"/>
      <c r="Q872" s="143" t="str">
        <f>IF(Table1[[#This Row],[Posting Date]]&lt;&gt;"",$D$9,"")</f>
        <v/>
      </c>
      <c r="R872" s="159" t="str">
        <f>IF(Table1[[#This Row],[Posting Date]]&lt;&gt;"",$D$10,"")</f>
        <v/>
      </c>
      <c r="S872" s="66"/>
      <c r="T872" s="63"/>
      <c r="U872" s="67"/>
      <c r="V872" s="67"/>
      <c r="W872" s="67" t="str">
        <f t="shared" si="13"/>
        <v/>
      </c>
      <c r="X872" s="161" t="str">
        <f>IF(E872="","",(IF(Table1[[#This Row],[Cur]]="USD",Table1[[#This Row],[Cur_Amount Debit]],Table1[[#This Row],[Cur_Amount Debit]]/Table1[[#This Row],[Exchange Rate]])))</f>
        <v/>
      </c>
      <c r="Y872" s="161" t="str">
        <f>IF(E872="","",(IF(Table1[[#This Row],[Cur]]="USD",Table1[[#This Row],[Cur_Amount Credit]],Table1[[#This Row],[Cur_Amount Credit]]/ExchangeRate)))</f>
        <v/>
      </c>
      <c r="Z872" s="203" t="str">
        <f>IF(E872="","",(Table1[[#This Row],[Debit USD]]-Table1[[#This Row],[Credit USD]]))</f>
        <v/>
      </c>
      <c r="AA872" s="122"/>
      <c r="AB872" s="1"/>
      <c r="AC872" s="15"/>
      <c r="AD872" s="15" t="str">
        <f>IF(AND(OR(Table1[[#This Row],[Account]]="15030",Table1[[#This Row],[Account]]="15035",Table1[[#This Row],[Account]]="20150"),Table1[[#This Row],[Vendor ID]]=""),1,"")</f>
        <v/>
      </c>
      <c r="AE872" s="15"/>
      <c r="AF872" s="15"/>
      <c r="AG872" s="15"/>
      <c r="AH872" s="46" t="str">
        <f>IF(Table1[[#This Row],[Posting Date]]&lt;&gt;"","GJ-"&amp;CountryID,"")</f>
        <v/>
      </c>
      <c r="AI872" s="59" t="str">
        <f>IF(Table1[[#This Row],[Posting Date]]&lt;&gt;"",Table1[[#This Row],[Posting Date]],"")</f>
        <v/>
      </c>
      <c r="AJ872" s="46"/>
      <c r="AK872" s="46" t="str">
        <f>IF(Table1[[#This Row],[Description]]&lt;&gt;"",Table1[[#This Row],[Description]],"")</f>
        <v/>
      </c>
      <c r="AL872" s="46" t="str">
        <f>IF(Table1[[#This Row],[Posting Date]]&lt;&gt;"",Table1[[#This Row],[Reference Number]],"")</f>
        <v/>
      </c>
      <c r="AM872" s="46" t="str">
        <f>TRIM(Table1[[#This Row],[Line '#]])</f>
        <v/>
      </c>
      <c r="AN872" s="46" t="str">
        <f>TRIM(Table1[[#This Row],[Account]])</f>
        <v/>
      </c>
      <c r="AO872" s="46" t="str">
        <f>IF(Table1[[#This Row],[Posting Date]]&lt;&gt;"",$D$5,"")</f>
        <v/>
      </c>
      <c r="AP872" s="46" t="str">
        <f>TRIM(Table1[[#This Row],[Departments-Prgrams]])</f>
        <v/>
      </c>
      <c r="AQ872" s="46" t="str">
        <f>TRIM(Table1[[#This Row],[Grant]])</f>
        <v/>
      </c>
      <c r="AR872" s="46" t="str">
        <f>TRIM(Table1[[#This Row],[Staff ID]])</f>
        <v/>
      </c>
      <c r="AS872" s="46" t="str">
        <f>IF(TRIM(Table1[[#This Row],[Budget Code]])=0,"",TRIM(Table1[[#This Row],[Budget Code]]))</f>
        <v/>
      </c>
      <c r="AT872" s="46" t="str">
        <f>IF(Table1[[#This Row],[Line Description]]&lt;&gt;"",Table1[[#This Row],[Line Description]],"")</f>
        <v/>
      </c>
      <c r="AU872" s="46" t="str">
        <f>IF(Table1[[#This Row],[Cur_Amount Debit]]&gt;0,ROUND(Table1[[#This Row],[Cur_Amount Debit]],2),"")</f>
        <v/>
      </c>
      <c r="AV872" s="46" t="str">
        <f>IF(Table1[[#This Row],[Cur_Amount Credit]]&gt;0,ROUND(Table1[[#This Row],[Cur_Amount Credit]],2),"")</f>
        <v/>
      </c>
      <c r="AW872" s="46" t="str">
        <f>LEFT(Table1[[#This Row],[Cur]],3)</f>
        <v/>
      </c>
      <c r="AX872" s="59"/>
      <c r="AY872" s="46"/>
      <c r="AZ872" s="46" t="str">
        <f>IF(Table1[[#This Row],[Cur]]&lt;&gt;"",IF(Table1[[#This Row],[Cur]]="USD","",ExchangeRate),"")</f>
        <v/>
      </c>
      <c r="BA872" s="46" t="str">
        <f>IF(Table1[[#This Row],[Grant]]&lt;&gt;"",VLOOKUP(Table1[[#This Row],[Grant]],Grants!B:D,3),"")</f>
        <v/>
      </c>
      <c r="BB872" s="46" t="str">
        <f>TRIM(Table1[[#This Row],[Vendor ID]])</f>
        <v/>
      </c>
      <c r="BC872">
        <f>IF(Table1[[#This Row],[Reference Number]]=Q871,BC871,BC871+1)</f>
        <v>2</v>
      </c>
    </row>
    <row r="873" spans="1:55" ht="11.25" hidden="1" customHeight="1">
      <c r="A873" s="1"/>
      <c r="B873" s="88" t="str">
        <f>IF(Table1[[#This Row],[Posting Date]]&lt;&gt;"",IF(Table1[[#This Row],[Reference Number]]=Q872,B872+1,1),"")</f>
        <v/>
      </c>
      <c r="C873" s="61"/>
      <c r="D873" s="61"/>
      <c r="E873" s="218"/>
      <c r="F873" s="143" t="str">
        <f>IFERROR(IF(VLOOKUP(Table1[[#This Row],[Budget Code Description]],Dimentions!$X$6:$AC$132,2,FALSE)="","",VLOOKUP(Table1[[#This Row],[Budget Code Description]],Dimentions!$X$6:$AC$132,2,FALSE)),"")</f>
        <v/>
      </c>
      <c r="G873" s="143" t="str">
        <f>IFERROR(VLOOKUP(Table1[[#This Row],[Budget Code Description]],Dimentions!$X$6:$AC$132,3,FALSE),"")</f>
        <v/>
      </c>
      <c r="H873" s="64" t="str">
        <f>IFERROR(VLOOKUP(Table1[[#This Row],[Account]],Dimentions!$S$6:$V$233,2,FALSE),"")</f>
        <v/>
      </c>
      <c r="I873" s="62">
        <f>_xlfn.NUMBERVALUE(LEFT(Table1[[#This Row],[Account]],1))</f>
        <v>0</v>
      </c>
      <c r="J873" s="62" t="str">
        <f>IFERROR(VLOOKUP(Table1[[#This Row],[Budget Code Description]],Table6[#All],7,FALSE),"")</f>
        <v/>
      </c>
      <c r="K873" s="143" t="str">
        <f>IFERROR(VLOOKUP(Table1[[#This Row],[Budget Code Description]],Table6[#All],8,FALSE),"")</f>
        <v/>
      </c>
      <c r="L873" s="63"/>
      <c r="M873" s="65" t="str">
        <f>IFERROR(VLOOKUP(Table1[[#This Row],[Staff ID]],Table2[],2,FALSE),"")</f>
        <v/>
      </c>
      <c r="N873" s="211" t="str">
        <f>IFERROR(IF(VLOOKUP(Table1[[#This Row],[Budget Code Description]],Dimentions!$X$6:$AC$97,4,FALSE)="","",VLOOKUP(Table1[[#This Row],[Budget Code Description]],Dimentions!$X$6:$AC$97,4,FALSE)),"")</f>
        <v/>
      </c>
      <c r="O873" s="65" t="str">
        <f>IFERROR(VLOOKUP(Table1[[#This Row],[Vendor ID]],Table549[],2,FALSE),"")</f>
        <v/>
      </c>
      <c r="P873" s="63"/>
      <c r="Q873" s="143" t="str">
        <f>IF(Table1[[#This Row],[Posting Date]]&lt;&gt;"",$D$9,"")</f>
        <v/>
      </c>
      <c r="R873" s="159" t="str">
        <f>IF(Table1[[#This Row],[Posting Date]]&lt;&gt;"",$D$10,"")</f>
        <v/>
      </c>
      <c r="S873" s="66"/>
      <c r="T873" s="63"/>
      <c r="U873" s="67"/>
      <c r="V873" s="67"/>
      <c r="W873" s="67" t="str">
        <f t="shared" ref="W873:W936" si="14">IF(E873="","",(ExchangeRate))</f>
        <v/>
      </c>
      <c r="X873" s="161" t="str">
        <f>IF(E873="","",(IF(Table1[[#This Row],[Cur]]="USD",Table1[[#This Row],[Cur_Amount Debit]],Table1[[#This Row],[Cur_Amount Debit]]/Table1[[#This Row],[Exchange Rate]])))</f>
        <v/>
      </c>
      <c r="Y873" s="161" t="str">
        <f>IF(E873="","",(IF(Table1[[#This Row],[Cur]]="USD",Table1[[#This Row],[Cur_Amount Credit]],Table1[[#This Row],[Cur_Amount Credit]]/ExchangeRate)))</f>
        <v/>
      </c>
      <c r="Z873" s="203" t="str">
        <f>IF(E873="","",(Table1[[#This Row],[Debit USD]]-Table1[[#This Row],[Credit USD]]))</f>
        <v/>
      </c>
      <c r="AA873" s="122"/>
      <c r="AB873" s="1"/>
      <c r="AC873" s="15"/>
      <c r="AD873" s="15" t="str">
        <f>IF(AND(OR(Table1[[#This Row],[Account]]="15030",Table1[[#This Row],[Account]]="15035",Table1[[#This Row],[Account]]="20150"),Table1[[#This Row],[Vendor ID]]=""),1,"")</f>
        <v/>
      </c>
      <c r="AE873" s="15"/>
      <c r="AF873" s="15"/>
      <c r="AG873" s="15"/>
      <c r="AH873" s="46" t="str">
        <f>IF(Table1[[#This Row],[Posting Date]]&lt;&gt;"","GJ-"&amp;CountryID,"")</f>
        <v/>
      </c>
      <c r="AI873" s="59" t="str">
        <f>IF(Table1[[#This Row],[Posting Date]]&lt;&gt;"",Table1[[#This Row],[Posting Date]],"")</f>
        <v/>
      </c>
      <c r="AJ873" s="46"/>
      <c r="AK873" s="46" t="str">
        <f>IF(Table1[[#This Row],[Description]]&lt;&gt;"",Table1[[#This Row],[Description]],"")</f>
        <v/>
      </c>
      <c r="AL873" s="46" t="str">
        <f>IF(Table1[[#This Row],[Posting Date]]&lt;&gt;"",Table1[[#This Row],[Reference Number]],"")</f>
        <v/>
      </c>
      <c r="AM873" s="46" t="str">
        <f>TRIM(Table1[[#This Row],[Line '#]])</f>
        <v/>
      </c>
      <c r="AN873" s="46" t="str">
        <f>TRIM(Table1[[#This Row],[Account]])</f>
        <v/>
      </c>
      <c r="AO873" s="46" t="str">
        <f>IF(Table1[[#This Row],[Posting Date]]&lt;&gt;"",$D$5,"")</f>
        <v/>
      </c>
      <c r="AP873" s="46" t="str">
        <f>TRIM(Table1[[#This Row],[Departments-Prgrams]])</f>
        <v/>
      </c>
      <c r="AQ873" s="46" t="str">
        <f>TRIM(Table1[[#This Row],[Grant]])</f>
        <v/>
      </c>
      <c r="AR873" s="46" t="str">
        <f>TRIM(Table1[[#This Row],[Staff ID]])</f>
        <v/>
      </c>
      <c r="AS873" s="46" t="str">
        <f>IF(TRIM(Table1[[#This Row],[Budget Code]])=0,"",TRIM(Table1[[#This Row],[Budget Code]]))</f>
        <v/>
      </c>
      <c r="AT873" s="46" t="str">
        <f>IF(Table1[[#This Row],[Line Description]]&lt;&gt;"",Table1[[#This Row],[Line Description]],"")</f>
        <v/>
      </c>
      <c r="AU873" s="46" t="str">
        <f>IF(Table1[[#This Row],[Cur_Amount Debit]]&gt;0,ROUND(Table1[[#This Row],[Cur_Amount Debit]],2),"")</f>
        <v/>
      </c>
      <c r="AV873" s="46" t="str">
        <f>IF(Table1[[#This Row],[Cur_Amount Credit]]&gt;0,ROUND(Table1[[#This Row],[Cur_Amount Credit]],2),"")</f>
        <v/>
      </c>
      <c r="AW873" s="46" t="str">
        <f>LEFT(Table1[[#This Row],[Cur]],3)</f>
        <v/>
      </c>
      <c r="AX873" s="59"/>
      <c r="AY873" s="46"/>
      <c r="AZ873" s="46" t="str">
        <f>IF(Table1[[#This Row],[Cur]]&lt;&gt;"",IF(Table1[[#This Row],[Cur]]="USD","",ExchangeRate),"")</f>
        <v/>
      </c>
      <c r="BA873" s="46" t="str">
        <f>IF(Table1[[#This Row],[Grant]]&lt;&gt;"",VLOOKUP(Table1[[#This Row],[Grant]],Grants!B:D,3),"")</f>
        <v/>
      </c>
      <c r="BB873" s="46" t="str">
        <f>TRIM(Table1[[#This Row],[Vendor ID]])</f>
        <v/>
      </c>
      <c r="BC873">
        <f>IF(Table1[[#This Row],[Reference Number]]=Q872,BC872,BC872+1)</f>
        <v>2</v>
      </c>
    </row>
    <row r="874" spans="1:55" ht="11.25" hidden="1" customHeight="1">
      <c r="A874" s="1"/>
      <c r="B874" s="88" t="str">
        <f>IF(Table1[[#This Row],[Posting Date]]&lt;&gt;"",IF(Table1[[#This Row],[Reference Number]]=Q873,B873+1,1),"")</f>
        <v/>
      </c>
      <c r="C874" s="61"/>
      <c r="D874" s="61"/>
      <c r="E874" s="218"/>
      <c r="F874" s="143" t="str">
        <f>IFERROR(IF(VLOOKUP(Table1[[#This Row],[Budget Code Description]],Dimentions!$X$6:$AC$132,2,FALSE)="","",VLOOKUP(Table1[[#This Row],[Budget Code Description]],Dimentions!$X$6:$AC$132,2,FALSE)),"")</f>
        <v/>
      </c>
      <c r="G874" s="143" t="str">
        <f>IFERROR(VLOOKUP(Table1[[#This Row],[Budget Code Description]],Dimentions!$X$6:$AC$132,3,FALSE),"")</f>
        <v/>
      </c>
      <c r="H874" s="64" t="str">
        <f>IFERROR(VLOOKUP(Table1[[#This Row],[Account]],Dimentions!$S$6:$V$233,2,FALSE),"")</f>
        <v/>
      </c>
      <c r="I874" s="62">
        <f>_xlfn.NUMBERVALUE(LEFT(Table1[[#This Row],[Account]],1))</f>
        <v>0</v>
      </c>
      <c r="J874" s="62" t="str">
        <f>IFERROR(VLOOKUP(Table1[[#This Row],[Budget Code Description]],Table6[#All],7,FALSE),"")</f>
        <v/>
      </c>
      <c r="K874" s="143" t="str">
        <f>IFERROR(VLOOKUP(Table1[[#This Row],[Budget Code Description]],Table6[#All],8,FALSE),"")</f>
        <v/>
      </c>
      <c r="L874" s="63"/>
      <c r="M874" s="65" t="str">
        <f>IFERROR(VLOOKUP(Table1[[#This Row],[Staff ID]],Table2[],2,FALSE),"")</f>
        <v/>
      </c>
      <c r="N874" s="211" t="str">
        <f>IFERROR(IF(VLOOKUP(Table1[[#This Row],[Budget Code Description]],Dimentions!$X$6:$AC$97,4,FALSE)="","",VLOOKUP(Table1[[#This Row],[Budget Code Description]],Dimentions!$X$6:$AC$97,4,FALSE)),"")</f>
        <v/>
      </c>
      <c r="O874" s="65" t="str">
        <f>IFERROR(VLOOKUP(Table1[[#This Row],[Vendor ID]],Table549[],2,FALSE),"")</f>
        <v/>
      </c>
      <c r="P874" s="63"/>
      <c r="Q874" s="143" t="str">
        <f>IF(Table1[[#This Row],[Posting Date]]&lt;&gt;"",$D$9,"")</f>
        <v/>
      </c>
      <c r="R874" s="159" t="str">
        <f>IF(Table1[[#This Row],[Posting Date]]&lt;&gt;"",$D$10,"")</f>
        <v/>
      </c>
      <c r="S874" s="66"/>
      <c r="T874" s="63"/>
      <c r="U874" s="67"/>
      <c r="V874" s="67"/>
      <c r="W874" s="67" t="str">
        <f t="shared" si="14"/>
        <v/>
      </c>
      <c r="X874" s="161" t="str">
        <f>IF(E874="","",(IF(Table1[[#This Row],[Cur]]="USD",Table1[[#This Row],[Cur_Amount Debit]],Table1[[#This Row],[Cur_Amount Debit]]/Table1[[#This Row],[Exchange Rate]])))</f>
        <v/>
      </c>
      <c r="Y874" s="161" t="str">
        <f>IF(E874="","",(IF(Table1[[#This Row],[Cur]]="USD",Table1[[#This Row],[Cur_Amount Credit]],Table1[[#This Row],[Cur_Amount Credit]]/ExchangeRate)))</f>
        <v/>
      </c>
      <c r="Z874" s="203" t="str">
        <f>IF(E874="","",(Table1[[#This Row],[Debit USD]]-Table1[[#This Row],[Credit USD]]))</f>
        <v/>
      </c>
      <c r="AA874" s="122"/>
      <c r="AB874" s="1"/>
      <c r="AC874" s="15"/>
      <c r="AD874" s="15" t="str">
        <f>IF(AND(OR(Table1[[#This Row],[Account]]="15030",Table1[[#This Row],[Account]]="15035",Table1[[#This Row],[Account]]="20150"),Table1[[#This Row],[Vendor ID]]=""),1,"")</f>
        <v/>
      </c>
      <c r="AE874" s="15"/>
      <c r="AF874" s="15"/>
      <c r="AG874" s="15"/>
      <c r="AH874" s="46" t="str">
        <f>IF(Table1[[#This Row],[Posting Date]]&lt;&gt;"","GJ-"&amp;CountryID,"")</f>
        <v/>
      </c>
      <c r="AI874" s="59" t="str">
        <f>IF(Table1[[#This Row],[Posting Date]]&lt;&gt;"",Table1[[#This Row],[Posting Date]],"")</f>
        <v/>
      </c>
      <c r="AJ874" s="46"/>
      <c r="AK874" s="46" t="str">
        <f>IF(Table1[[#This Row],[Description]]&lt;&gt;"",Table1[[#This Row],[Description]],"")</f>
        <v/>
      </c>
      <c r="AL874" s="46" t="str">
        <f>IF(Table1[[#This Row],[Posting Date]]&lt;&gt;"",Table1[[#This Row],[Reference Number]],"")</f>
        <v/>
      </c>
      <c r="AM874" s="46" t="str">
        <f>TRIM(Table1[[#This Row],[Line '#]])</f>
        <v/>
      </c>
      <c r="AN874" s="46" t="str">
        <f>TRIM(Table1[[#This Row],[Account]])</f>
        <v/>
      </c>
      <c r="AO874" s="46" t="str">
        <f>IF(Table1[[#This Row],[Posting Date]]&lt;&gt;"",$D$5,"")</f>
        <v/>
      </c>
      <c r="AP874" s="46" t="str">
        <f>TRIM(Table1[[#This Row],[Departments-Prgrams]])</f>
        <v/>
      </c>
      <c r="AQ874" s="46" t="str">
        <f>TRIM(Table1[[#This Row],[Grant]])</f>
        <v/>
      </c>
      <c r="AR874" s="46" t="str">
        <f>TRIM(Table1[[#This Row],[Staff ID]])</f>
        <v/>
      </c>
      <c r="AS874" s="46" t="str">
        <f>IF(TRIM(Table1[[#This Row],[Budget Code]])=0,"",TRIM(Table1[[#This Row],[Budget Code]]))</f>
        <v/>
      </c>
      <c r="AT874" s="46" t="str">
        <f>IF(Table1[[#This Row],[Line Description]]&lt;&gt;"",Table1[[#This Row],[Line Description]],"")</f>
        <v/>
      </c>
      <c r="AU874" s="46" t="str">
        <f>IF(Table1[[#This Row],[Cur_Amount Debit]]&gt;0,ROUND(Table1[[#This Row],[Cur_Amount Debit]],2),"")</f>
        <v/>
      </c>
      <c r="AV874" s="46" t="str">
        <f>IF(Table1[[#This Row],[Cur_Amount Credit]]&gt;0,ROUND(Table1[[#This Row],[Cur_Amount Credit]],2),"")</f>
        <v/>
      </c>
      <c r="AW874" s="46" t="str">
        <f>LEFT(Table1[[#This Row],[Cur]],3)</f>
        <v/>
      </c>
      <c r="AX874" s="59"/>
      <c r="AY874" s="46"/>
      <c r="AZ874" s="46" t="str">
        <f>IF(Table1[[#This Row],[Cur]]&lt;&gt;"",IF(Table1[[#This Row],[Cur]]="USD","",ExchangeRate),"")</f>
        <v/>
      </c>
      <c r="BA874" s="46" t="str">
        <f>IF(Table1[[#This Row],[Grant]]&lt;&gt;"",VLOOKUP(Table1[[#This Row],[Grant]],Grants!B:D,3),"")</f>
        <v/>
      </c>
      <c r="BB874" s="46" t="str">
        <f>TRIM(Table1[[#This Row],[Vendor ID]])</f>
        <v/>
      </c>
      <c r="BC874">
        <f>IF(Table1[[#This Row],[Reference Number]]=Q873,BC873,BC873+1)</f>
        <v>2</v>
      </c>
    </row>
    <row r="875" spans="1:55" ht="11.25" hidden="1" customHeight="1">
      <c r="A875" s="1"/>
      <c r="B875" s="88" t="str">
        <f>IF(Table1[[#This Row],[Posting Date]]&lt;&gt;"",IF(Table1[[#This Row],[Reference Number]]=Q874,B874+1,1),"")</f>
        <v/>
      </c>
      <c r="C875" s="61"/>
      <c r="D875" s="61"/>
      <c r="E875" s="218"/>
      <c r="F875" s="143" t="str">
        <f>IFERROR(IF(VLOOKUP(Table1[[#This Row],[Budget Code Description]],Dimentions!$X$6:$AC$132,2,FALSE)="","",VLOOKUP(Table1[[#This Row],[Budget Code Description]],Dimentions!$X$6:$AC$132,2,FALSE)),"")</f>
        <v/>
      </c>
      <c r="G875" s="143" t="str">
        <f>IFERROR(VLOOKUP(Table1[[#This Row],[Budget Code Description]],Dimentions!$X$6:$AC$132,3,FALSE),"")</f>
        <v/>
      </c>
      <c r="H875" s="64" t="str">
        <f>IFERROR(VLOOKUP(Table1[[#This Row],[Account]],Dimentions!$S$6:$V$233,2,FALSE),"")</f>
        <v/>
      </c>
      <c r="I875" s="62">
        <f>_xlfn.NUMBERVALUE(LEFT(Table1[[#This Row],[Account]],1))</f>
        <v>0</v>
      </c>
      <c r="J875" s="62" t="str">
        <f>IFERROR(VLOOKUP(Table1[[#This Row],[Budget Code Description]],Table6[#All],7,FALSE),"")</f>
        <v/>
      </c>
      <c r="K875" s="143" t="str">
        <f>IFERROR(VLOOKUP(Table1[[#This Row],[Budget Code Description]],Table6[#All],8,FALSE),"")</f>
        <v/>
      </c>
      <c r="L875" s="63"/>
      <c r="M875" s="65" t="str">
        <f>IFERROR(VLOOKUP(Table1[[#This Row],[Staff ID]],Table2[],2,FALSE),"")</f>
        <v/>
      </c>
      <c r="N875" s="211" t="str">
        <f>IFERROR(IF(VLOOKUP(Table1[[#This Row],[Budget Code Description]],Dimentions!$X$6:$AC$97,4,FALSE)="","",VLOOKUP(Table1[[#This Row],[Budget Code Description]],Dimentions!$X$6:$AC$97,4,FALSE)),"")</f>
        <v/>
      </c>
      <c r="O875" s="65" t="str">
        <f>IFERROR(VLOOKUP(Table1[[#This Row],[Vendor ID]],Table549[],2,FALSE),"")</f>
        <v/>
      </c>
      <c r="P875" s="63"/>
      <c r="Q875" s="143" t="str">
        <f>IF(Table1[[#This Row],[Posting Date]]&lt;&gt;"",$D$9,"")</f>
        <v/>
      </c>
      <c r="R875" s="159" t="str">
        <f>IF(Table1[[#This Row],[Posting Date]]&lt;&gt;"",$D$10,"")</f>
        <v/>
      </c>
      <c r="S875" s="66"/>
      <c r="T875" s="63"/>
      <c r="U875" s="67"/>
      <c r="V875" s="67"/>
      <c r="W875" s="67" t="str">
        <f t="shared" si="14"/>
        <v/>
      </c>
      <c r="X875" s="161" t="str">
        <f>IF(E875="","",(IF(Table1[[#This Row],[Cur]]="USD",Table1[[#This Row],[Cur_Amount Debit]],Table1[[#This Row],[Cur_Amount Debit]]/Table1[[#This Row],[Exchange Rate]])))</f>
        <v/>
      </c>
      <c r="Y875" s="161" t="str">
        <f>IF(E875="","",(IF(Table1[[#This Row],[Cur]]="USD",Table1[[#This Row],[Cur_Amount Credit]],Table1[[#This Row],[Cur_Amount Credit]]/ExchangeRate)))</f>
        <v/>
      </c>
      <c r="Z875" s="203" t="str">
        <f>IF(E875="","",(Table1[[#This Row],[Debit USD]]-Table1[[#This Row],[Credit USD]]))</f>
        <v/>
      </c>
      <c r="AA875" s="122"/>
      <c r="AB875" s="1"/>
      <c r="AC875" s="15"/>
      <c r="AD875" s="15" t="str">
        <f>IF(AND(OR(Table1[[#This Row],[Account]]="15030",Table1[[#This Row],[Account]]="15035",Table1[[#This Row],[Account]]="20150"),Table1[[#This Row],[Vendor ID]]=""),1,"")</f>
        <v/>
      </c>
      <c r="AE875" s="15"/>
      <c r="AF875" s="15"/>
      <c r="AG875" s="15"/>
      <c r="AH875" s="46" t="str">
        <f>IF(Table1[[#This Row],[Posting Date]]&lt;&gt;"","GJ-"&amp;CountryID,"")</f>
        <v/>
      </c>
      <c r="AI875" s="59" t="str">
        <f>IF(Table1[[#This Row],[Posting Date]]&lt;&gt;"",Table1[[#This Row],[Posting Date]],"")</f>
        <v/>
      </c>
      <c r="AJ875" s="46"/>
      <c r="AK875" s="46" t="str">
        <f>IF(Table1[[#This Row],[Description]]&lt;&gt;"",Table1[[#This Row],[Description]],"")</f>
        <v/>
      </c>
      <c r="AL875" s="46" t="str">
        <f>IF(Table1[[#This Row],[Posting Date]]&lt;&gt;"",Table1[[#This Row],[Reference Number]],"")</f>
        <v/>
      </c>
      <c r="AM875" s="46" t="str">
        <f>TRIM(Table1[[#This Row],[Line '#]])</f>
        <v/>
      </c>
      <c r="AN875" s="46" t="str">
        <f>TRIM(Table1[[#This Row],[Account]])</f>
        <v/>
      </c>
      <c r="AO875" s="46" t="str">
        <f>IF(Table1[[#This Row],[Posting Date]]&lt;&gt;"",$D$5,"")</f>
        <v/>
      </c>
      <c r="AP875" s="46" t="str">
        <f>TRIM(Table1[[#This Row],[Departments-Prgrams]])</f>
        <v/>
      </c>
      <c r="AQ875" s="46" t="str">
        <f>TRIM(Table1[[#This Row],[Grant]])</f>
        <v/>
      </c>
      <c r="AR875" s="46" t="str">
        <f>TRIM(Table1[[#This Row],[Staff ID]])</f>
        <v/>
      </c>
      <c r="AS875" s="46" t="str">
        <f>IF(TRIM(Table1[[#This Row],[Budget Code]])=0,"",TRIM(Table1[[#This Row],[Budget Code]]))</f>
        <v/>
      </c>
      <c r="AT875" s="46" t="str">
        <f>IF(Table1[[#This Row],[Line Description]]&lt;&gt;"",Table1[[#This Row],[Line Description]],"")</f>
        <v/>
      </c>
      <c r="AU875" s="46" t="str">
        <f>IF(Table1[[#This Row],[Cur_Amount Debit]]&gt;0,ROUND(Table1[[#This Row],[Cur_Amount Debit]],2),"")</f>
        <v/>
      </c>
      <c r="AV875" s="46" t="str">
        <f>IF(Table1[[#This Row],[Cur_Amount Credit]]&gt;0,ROUND(Table1[[#This Row],[Cur_Amount Credit]],2),"")</f>
        <v/>
      </c>
      <c r="AW875" s="46" t="str">
        <f>LEFT(Table1[[#This Row],[Cur]],3)</f>
        <v/>
      </c>
      <c r="AX875" s="59"/>
      <c r="AY875" s="46"/>
      <c r="AZ875" s="46" t="str">
        <f>IF(Table1[[#This Row],[Cur]]&lt;&gt;"",IF(Table1[[#This Row],[Cur]]="USD","",ExchangeRate),"")</f>
        <v/>
      </c>
      <c r="BA875" s="46" t="str">
        <f>IF(Table1[[#This Row],[Grant]]&lt;&gt;"",VLOOKUP(Table1[[#This Row],[Grant]],Grants!B:D,3),"")</f>
        <v/>
      </c>
      <c r="BB875" s="46" t="str">
        <f>TRIM(Table1[[#This Row],[Vendor ID]])</f>
        <v/>
      </c>
      <c r="BC875">
        <f>IF(Table1[[#This Row],[Reference Number]]=Q874,BC874,BC874+1)</f>
        <v>2</v>
      </c>
    </row>
    <row r="876" spans="1:55" ht="11.25" hidden="1" customHeight="1">
      <c r="A876" s="1"/>
      <c r="B876" s="88" t="str">
        <f>IF(Table1[[#This Row],[Posting Date]]&lt;&gt;"",IF(Table1[[#This Row],[Reference Number]]=Q875,B875+1,1),"")</f>
        <v/>
      </c>
      <c r="C876" s="61"/>
      <c r="D876" s="61"/>
      <c r="E876" s="218"/>
      <c r="F876" s="143" t="str">
        <f>IFERROR(IF(VLOOKUP(Table1[[#This Row],[Budget Code Description]],Dimentions!$X$6:$AC$132,2,FALSE)="","",VLOOKUP(Table1[[#This Row],[Budget Code Description]],Dimentions!$X$6:$AC$132,2,FALSE)),"")</f>
        <v/>
      </c>
      <c r="G876" s="143" t="str">
        <f>IFERROR(VLOOKUP(Table1[[#This Row],[Budget Code Description]],Dimentions!$X$6:$AC$132,3,FALSE),"")</f>
        <v/>
      </c>
      <c r="H876" s="64" t="str">
        <f>IFERROR(VLOOKUP(Table1[[#This Row],[Account]],Dimentions!$S$6:$V$233,2,FALSE),"")</f>
        <v/>
      </c>
      <c r="I876" s="62">
        <f>_xlfn.NUMBERVALUE(LEFT(Table1[[#This Row],[Account]],1))</f>
        <v>0</v>
      </c>
      <c r="J876" s="62" t="str">
        <f>IFERROR(VLOOKUP(Table1[[#This Row],[Budget Code Description]],Table6[#All],7,FALSE),"")</f>
        <v/>
      </c>
      <c r="K876" s="143" t="str">
        <f>IFERROR(VLOOKUP(Table1[[#This Row],[Budget Code Description]],Table6[#All],8,FALSE),"")</f>
        <v/>
      </c>
      <c r="L876" s="63"/>
      <c r="M876" s="65" t="str">
        <f>IFERROR(VLOOKUP(Table1[[#This Row],[Staff ID]],Table2[],2,FALSE),"")</f>
        <v/>
      </c>
      <c r="N876" s="211" t="str">
        <f>IFERROR(IF(VLOOKUP(Table1[[#This Row],[Budget Code Description]],Dimentions!$X$6:$AC$97,4,FALSE)="","",VLOOKUP(Table1[[#This Row],[Budget Code Description]],Dimentions!$X$6:$AC$97,4,FALSE)),"")</f>
        <v/>
      </c>
      <c r="O876" s="65" t="str">
        <f>IFERROR(VLOOKUP(Table1[[#This Row],[Vendor ID]],Table549[],2,FALSE),"")</f>
        <v/>
      </c>
      <c r="P876" s="63"/>
      <c r="Q876" s="143" t="str">
        <f>IF(Table1[[#This Row],[Posting Date]]&lt;&gt;"",$D$9,"")</f>
        <v/>
      </c>
      <c r="R876" s="159" t="str">
        <f>IF(Table1[[#This Row],[Posting Date]]&lt;&gt;"",$D$10,"")</f>
        <v/>
      </c>
      <c r="S876" s="66"/>
      <c r="T876" s="63"/>
      <c r="U876" s="67"/>
      <c r="V876" s="67"/>
      <c r="W876" s="67" t="str">
        <f t="shared" si="14"/>
        <v/>
      </c>
      <c r="X876" s="161" t="str">
        <f>IF(E876="","",(IF(Table1[[#This Row],[Cur]]="USD",Table1[[#This Row],[Cur_Amount Debit]],Table1[[#This Row],[Cur_Amount Debit]]/Table1[[#This Row],[Exchange Rate]])))</f>
        <v/>
      </c>
      <c r="Y876" s="161" t="str">
        <f>IF(E876="","",(IF(Table1[[#This Row],[Cur]]="USD",Table1[[#This Row],[Cur_Amount Credit]],Table1[[#This Row],[Cur_Amount Credit]]/ExchangeRate)))</f>
        <v/>
      </c>
      <c r="Z876" s="203" t="str">
        <f>IF(E876="","",(Table1[[#This Row],[Debit USD]]-Table1[[#This Row],[Credit USD]]))</f>
        <v/>
      </c>
      <c r="AA876" s="122"/>
      <c r="AB876" s="1"/>
      <c r="AC876" s="15"/>
      <c r="AD876" s="15" t="str">
        <f>IF(AND(OR(Table1[[#This Row],[Account]]="15030",Table1[[#This Row],[Account]]="15035",Table1[[#This Row],[Account]]="20150"),Table1[[#This Row],[Vendor ID]]=""),1,"")</f>
        <v/>
      </c>
      <c r="AE876" s="15"/>
      <c r="AF876" s="15"/>
      <c r="AG876" s="15"/>
      <c r="AH876" s="46" t="str">
        <f>IF(Table1[[#This Row],[Posting Date]]&lt;&gt;"","GJ-"&amp;CountryID,"")</f>
        <v/>
      </c>
      <c r="AI876" s="59" t="str">
        <f>IF(Table1[[#This Row],[Posting Date]]&lt;&gt;"",Table1[[#This Row],[Posting Date]],"")</f>
        <v/>
      </c>
      <c r="AJ876" s="46"/>
      <c r="AK876" s="46" t="str">
        <f>IF(Table1[[#This Row],[Description]]&lt;&gt;"",Table1[[#This Row],[Description]],"")</f>
        <v/>
      </c>
      <c r="AL876" s="46" t="str">
        <f>IF(Table1[[#This Row],[Posting Date]]&lt;&gt;"",Table1[[#This Row],[Reference Number]],"")</f>
        <v/>
      </c>
      <c r="AM876" s="46" t="str">
        <f>TRIM(Table1[[#This Row],[Line '#]])</f>
        <v/>
      </c>
      <c r="AN876" s="46" t="str">
        <f>TRIM(Table1[[#This Row],[Account]])</f>
        <v/>
      </c>
      <c r="AO876" s="46" t="str">
        <f>IF(Table1[[#This Row],[Posting Date]]&lt;&gt;"",$D$5,"")</f>
        <v/>
      </c>
      <c r="AP876" s="46" t="str">
        <f>TRIM(Table1[[#This Row],[Departments-Prgrams]])</f>
        <v/>
      </c>
      <c r="AQ876" s="46" t="str">
        <f>TRIM(Table1[[#This Row],[Grant]])</f>
        <v/>
      </c>
      <c r="AR876" s="46" t="str">
        <f>TRIM(Table1[[#This Row],[Staff ID]])</f>
        <v/>
      </c>
      <c r="AS876" s="46" t="str">
        <f>IF(TRIM(Table1[[#This Row],[Budget Code]])=0,"",TRIM(Table1[[#This Row],[Budget Code]]))</f>
        <v/>
      </c>
      <c r="AT876" s="46" t="str">
        <f>IF(Table1[[#This Row],[Line Description]]&lt;&gt;"",Table1[[#This Row],[Line Description]],"")</f>
        <v/>
      </c>
      <c r="AU876" s="46" t="str">
        <f>IF(Table1[[#This Row],[Cur_Amount Debit]]&gt;0,ROUND(Table1[[#This Row],[Cur_Amount Debit]],2),"")</f>
        <v/>
      </c>
      <c r="AV876" s="46" t="str">
        <f>IF(Table1[[#This Row],[Cur_Amount Credit]]&gt;0,ROUND(Table1[[#This Row],[Cur_Amount Credit]],2),"")</f>
        <v/>
      </c>
      <c r="AW876" s="46" t="str">
        <f>LEFT(Table1[[#This Row],[Cur]],3)</f>
        <v/>
      </c>
      <c r="AX876" s="59"/>
      <c r="AY876" s="46"/>
      <c r="AZ876" s="46" t="str">
        <f>IF(Table1[[#This Row],[Cur]]&lt;&gt;"",IF(Table1[[#This Row],[Cur]]="USD","",ExchangeRate),"")</f>
        <v/>
      </c>
      <c r="BA876" s="46" t="str">
        <f>IF(Table1[[#This Row],[Grant]]&lt;&gt;"",VLOOKUP(Table1[[#This Row],[Grant]],Grants!B:D,3),"")</f>
        <v/>
      </c>
      <c r="BB876" s="46" t="str">
        <f>TRIM(Table1[[#This Row],[Vendor ID]])</f>
        <v/>
      </c>
      <c r="BC876">
        <f>IF(Table1[[#This Row],[Reference Number]]=Q875,BC875,BC875+1)</f>
        <v>2</v>
      </c>
    </row>
    <row r="877" spans="1:55" ht="11.25" hidden="1" customHeight="1">
      <c r="A877" s="1"/>
      <c r="B877" s="88" t="str">
        <f>IF(Table1[[#This Row],[Posting Date]]&lt;&gt;"",IF(Table1[[#This Row],[Reference Number]]=Q876,B876+1,1),"")</f>
        <v/>
      </c>
      <c r="C877" s="61"/>
      <c r="D877" s="61"/>
      <c r="E877" s="218"/>
      <c r="F877" s="143" t="str">
        <f>IFERROR(IF(VLOOKUP(Table1[[#This Row],[Budget Code Description]],Dimentions!$X$6:$AC$132,2,FALSE)="","",VLOOKUP(Table1[[#This Row],[Budget Code Description]],Dimentions!$X$6:$AC$132,2,FALSE)),"")</f>
        <v/>
      </c>
      <c r="G877" s="143" t="str">
        <f>IFERROR(VLOOKUP(Table1[[#This Row],[Budget Code Description]],Dimentions!$X$6:$AC$132,3,FALSE),"")</f>
        <v/>
      </c>
      <c r="H877" s="64" t="str">
        <f>IFERROR(VLOOKUP(Table1[[#This Row],[Account]],Dimentions!$S$6:$V$233,2,FALSE),"")</f>
        <v/>
      </c>
      <c r="I877" s="62">
        <f>_xlfn.NUMBERVALUE(LEFT(Table1[[#This Row],[Account]],1))</f>
        <v>0</v>
      </c>
      <c r="J877" s="62" t="str">
        <f>IFERROR(VLOOKUP(Table1[[#This Row],[Budget Code Description]],Table6[#All],7,FALSE),"")</f>
        <v/>
      </c>
      <c r="K877" s="143" t="str">
        <f>IFERROR(VLOOKUP(Table1[[#This Row],[Budget Code Description]],Table6[#All],8,FALSE),"")</f>
        <v/>
      </c>
      <c r="L877" s="63"/>
      <c r="M877" s="65" t="str">
        <f>IFERROR(VLOOKUP(Table1[[#This Row],[Staff ID]],Table2[],2,FALSE),"")</f>
        <v/>
      </c>
      <c r="N877" s="211" t="str">
        <f>IFERROR(IF(VLOOKUP(Table1[[#This Row],[Budget Code Description]],Dimentions!$X$6:$AC$97,4,FALSE)="","",VLOOKUP(Table1[[#This Row],[Budget Code Description]],Dimentions!$X$6:$AC$97,4,FALSE)),"")</f>
        <v/>
      </c>
      <c r="O877" s="65" t="str">
        <f>IFERROR(VLOOKUP(Table1[[#This Row],[Vendor ID]],Table549[],2,FALSE),"")</f>
        <v/>
      </c>
      <c r="P877" s="63"/>
      <c r="Q877" s="143" t="str">
        <f>IF(Table1[[#This Row],[Posting Date]]&lt;&gt;"",$D$9,"")</f>
        <v/>
      </c>
      <c r="R877" s="159" t="str">
        <f>IF(Table1[[#This Row],[Posting Date]]&lt;&gt;"",$D$10,"")</f>
        <v/>
      </c>
      <c r="S877" s="66"/>
      <c r="T877" s="63"/>
      <c r="U877" s="67"/>
      <c r="V877" s="67"/>
      <c r="W877" s="67" t="str">
        <f t="shared" si="14"/>
        <v/>
      </c>
      <c r="X877" s="161" t="str">
        <f>IF(E877="","",(IF(Table1[[#This Row],[Cur]]="USD",Table1[[#This Row],[Cur_Amount Debit]],Table1[[#This Row],[Cur_Amount Debit]]/Table1[[#This Row],[Exchange Rate]])))</f>
        <v/>
      </c>
      <c r="Y877" s="161" t="str">
        <f>IF(E877="","",(IF(Table1[[#This Row],[Cur]]="USD",Table1[[#This Row],[Cur_Amount Credit]],Table1[[#This Row],[Cur_Amount Credit]]/ExchangeRate)))</f>
        <v/>
      </c>
      <c r="Z877" s="203" t="str">
        <f>IF(E877="","",(Table1[[#This Row],[Debit USD]]-Table1[[#This Row],[Credit USD]]))</f>
        <v/>
      </c>
      <c r="AA877" s="122"/>
      <c r="AB877" s="1"/>
      <c r="AC877" s="15"/>
      <c r="AD877" s="15" t="str">
        <f>IF(AND(OR(Table1[[#This Row],[Account]]="15030",Table1[[#This Row],[Account]]="15035",Table1[[#This Row],[Account]]="20150"),Table1[[#This Row],[Vendor ID]]=""),1,"")</f>
        <v/>
      </c>
      <c r="AE877" s="15"/>
      <c r="AF877" s="15"/>
      <c r="AG877" s="15"/>
      <c r="AH877" s="46" t="str">
        <f>IF(Table1[[#This Row],[Posting Date]]&lt;&gt;"","GJ-"&amp;CountryID,"")</f>
        <v/>
      </c>
      <c r="AI877" s="59" t="str">
        <f>IF(Table1[[#This Row],[Posting Date]]&lt;&gt;"",Table1[[#This Row],[Posting Date]],"")</f>
        <v/>
      </c>
      <c r="AJ877" s="46"/>
      <c r="AK877" s="46" t="str">
        <f>IF(Table1[[#This Row],[Description]]&lt;&gt;"",Table1[[#This Row],[Description]],"")</f>
        <v/>
      </c>
      <c r="AL877" s="46" t="str">
        <f>IF(Table1[[#This Row],[Posting Date]]&lt;&gt;"",Table1[[#This Row],[Reference Number]],"")</f>
        <v/>
      </c>
      <c r="AM877" s="46" t="str">
        <f>TRIM(Table1[[#This Row],[Line '#]])</f>
        <v/>
      </c>
      <c r="AN877" s="46" t="str">
        <f>TRIM(Table1[[#This Row],[Account]])</f>
        <v/>
      </c>
      <c r="AO877" s="46" t="str">
        <f>IF(Table1[[#This Row],[Posting Date]]&lt;&gt;"",$D$5,"")</f>
        <v/>
      </c>
      <c r="AP877" s="46" t="str">
        <f>TRIM(Table1[[#This Row],[Departments-Prgrams]])</f>
        <v/>
      </c>
      <c r="AQ877" s="46" t="str">
        <f>TRIM(Table1[[#This Row],[Grant]])</f>
        <v/>
      </c>
      <c r="AR877" s="46" t="str">
        <f>TRIM(Table1[[#This Row],[Staff ID]])</f>
        <v/>
      </c>
      <c r="AS877" s="46" t="str">
        <f>IF(TRIM(Table1[[#This Row],[Budget Code]])=0,"",TRIM(Table1[[#This Row],[Budget Code]]))</f>
        <v/>
      </c>
      <c r="AT877" s="46" t="str">
        <f>IF(Table1[[#This Row],[Line Description]]&lt;&gt;"",Table1[[#This Row],[Line Description]],"")</f>
        <v/>
      </c>
      <c r="AU877" s="46" t="str">
        <f>IF(Table1[[#This Row],[Cur_Amount Debit]]&gt;0,ROUND(Table1[[#This Row],[Cur_Amount Debit]],2),"")</f>
        <v/>
      </c>
      <c r="AV877" s="46" t="str">
        <f>IF(Table1[[#This Row],[Cur_Amount Credit]]&gt;0,ROUND(Table1[[#This Row],[Cur_Amount Credit]],2),"")</f>
        <v/>
      </c>
      <c r="AW877" s="46" t="str">
        <f>LEFT(Table1[[#This Row],[Cur]],3)</f>
        <v/>
      </c>
      <c r="AX877" s="59"/>
      <c r="AY877" s="46"/>
      <c r="AZ877" s="46" t="str">
        <f>IF(Table1[[#This Row],[Cur]]&lt;&gt;"",IF(Table1[[#This Row],[Cur]]="USD","",ExchangeRate),"")</f>
        <v/>
      </c>
      <c r="BA877" s="46" t="str">
        <f>IF(Table1[[#This Row],[Grant]]&lt;&gt;"",VLOOKUP(Table1[[#This Row],[Grant]],Grants!B:D,3),"")</f>
        <v/>
      </c>
      <c r="BB877" s="46" t="str">
        <f>TRIM(Table1[[#This Row],[Vendor ID]])</f>
        <v/>
      </c>
      <c r="BC877">
        <f>IF(Table1[[#This Row],[Reference Number]]=Q876,BC876,BC876+1)</f>
        <v>2</v>
      </c>
    </row>
    <row r="878" spans="1:55" ht="11.25" hidden="1" customHeight="1">
      <c r="A878" s="1"/>
      <c r="B878" s="88" t="str">
        <f>IF(Table1[[#This Row],[Posting Date]]&lt;&gt;"",IF(Table1[[#This Row],[Reference Number]]=Q877,B877+1,1),"")</f>
        <v/>
      </c>
      <c r="C878" s="61"/>
      <c r="D878" s="61"/>
      <c r="E878" s="218"/>
      <c r="F878" s="143" t="str">
        <f>IFERROR(IF(VLOOKUP(Table1[[#This Row],[Budget Code Description]],Dimentions!$X$6:$AC$132,2,FALSE)="","",VLOOKUP(Table1[[#This Row],[Budget Code Description]],Dimentions!$X$6:$AC$132,2,FALSE)),"")</f>
        <v/>
      </c>
      <c r="G878" s="143" t="str">
        <f>IFERROR(VLOOKUP(Table1[[#This Row],[Budget Code Description]],Dimentions!$X$6:$AC$132,3,FALSE),"")</f>
        <v/>
      </c>
      <c r="H878" s="64" t="str">
        <f>IFERROR(VLOOKUP(Table1[[#This Row],[Account]],Dimentions!$S$6:$V$233,2,FALSE),"")</f>
        <v/>
      </c>
      <c r="I878" s="62">
        <f>_xlfn.NUMBERVALUE(LEFT(Table1[[#This Row],[Account]],1))</f>
        <v>0</v>
      </c>
      <c r="J878" s="62" t="str">
        <f>IFERROR(VLOOKUP(Table1[[#This Row],[Budget Code Description]],Table6[#All],7,FALSE),"")</f>
        <v/>
      </c>
      <c r="K878" s="143" t="str">
        <f>IFERROR(VLOOKUP(Table1[[#This Row],[Budget Code Description]],Table6[#All],8,FALSE),"")</f>
        <v/>
      </c>
      <c r="L878" s="63"/>
      <c r="M878" s="65" t="str">
        <f>IFERROR(VLOOKUP(Table1[[#This Row],[Staff ID]],Table2[],2,FALSE),"")</f>
        <v/>
      </c>
      <c r="N878" s="211" t="str">
        <f>IFERROR(IF(VLOOKUP(Table1[[#This Row],[Budget Code Description]],Dimentions!$X$6:$AC$97,4,FALSE)="","",VLOOKUP(Table1[[#This Row],[Budget Code Description]],Dimentions!$X$6:$AC$97,4,FALSE)),"")</f>
        <v/>
      </c>
      <c r="O878" s="65" t="str">
        <f>IFERROR(VLOOKUP(Table1[[#This Row],[Vendor ID]],Table549[],2,FALSE),"")</f>
        <v/>
      </c>
      <c r="P878" s="63"/>
      <c r="Q878" s="143" t="str">
        <f>IF(Table1[[#This Row],[Posting Date]]&lt;&gt;"",$D$9,"")</f>
        <v/>
      </c>
      <c r="R878" s="159" t="str">
        <f>IF(Table1[[#This Row],[Posting Date]]&lt;&gt;"",$D$10,"")</f>
        <v/>
      </c>
      <c r="S878" s="66"/>
      <c r="T878" s="63"/>
      <c r="U878" s="67"/>
      <c r="V878" s="67"/>
      <c r="W878" s="67" t="str">
        <f t="shared" si="14"/>
        <v/>
      </c>
      <c r="X878" s="161" t="str">
        <f>IF(E878="","",(IF(Table1[[#This Row],[Cur]]="USD",Table1[[#This Row],[Cur_Amount Debit]],Table1[[#This Row],[Cur_Amount Debit]]/Table1[[#This Row],[Exchange Rate]])))</f>
        <v/>
      </c>
      <c r="Y878" s="161" t="str">
        <f>IF(E878="","",(IF(Table1[[#This Row],[Cur]]="USD",Table1[[#This Row],[Cur_Amount Credit]],Table1[[#This Row],[Cur_Amount Credit]]/ExchangeRate)))</f>
        <v/>
      </c>
      <c r="Z878" s="203" t="str">
        <f>IF(E878="","",(Table1[[#This Row],[Debit USD]]-Table1[[#This Row],[Credit USD]]))</f>
        <v/>
      </c>
      <c r="AA878" s="122"/>
      <c r="AB878" s="1"/>
      <c r="AC878" s="15"/>
      <c r="AD878" s="15" t="str">
        <f>IF(AND(OR(Table1[[#This Row],[Account]]="15030",Table1[[#This Row],[Account]]="15035",Table1[[#This Row],[Account]]="20150"),Table1[[#This Row],[Vendor ID]]=""),1,"")</f>
        <v/>
      </c>
      <c r="AE878" s="15"/>
      <c r="AF878" s="15"/>
      <c r="AG878" s="15"/>
      <c r="AH878" s="46" t="str">
        <f>IF(Table1[[#This Row],[Posting Date]]&lt;&gt;"","GJ-"&amp;CountryID,"")</f>
        <v/>
      </c>
      <c r="AI878" s="59" t="str">
        <f>IF(Table1[[#This Row],[Posting Date]]&lt;&gt;"",Table1[[#This Row],[Posting Date]],"")</f>
        <v/>
      </c>
      <c r="AJ878" s="46"/>
      <c r="AK878" s="46" t="str">
        <f>IF(Table1[[#This Row],[Description]]&lt;&gt;"",Table1[[#This Row],[Description]],"")</f>
        <v/>
      </c>
      <c r="AL878" s="46" t="str">
        <f>IF(Table1[[#This Row],[Posting Date]]&lt;&gt;"",Table1[[#This Row],[Reference Number]],"")</f>
        <v/>
      </c>
      <c r="AM878" s="46" t="str">
        <f>TRIM(Table1[[#This Row],[Line '#]])</f>
        <v/>
      </c>
      <c r="AN878" s="46" t="str">
        <f>TRIM(Table1[[#This Row],[Account]])</f>
        <v/>
      </c>
      <c r="AO878" s="46" t="str">
        <f>IF(Table1[[#This Row],[Posting Date]]&lt;&gt;"",$D$5,"")</f>
        <v/>
      </c>
      <c r="AP878" s="46" t="str">
        <f>TRIM(Table1[[#This Row],[Departments-Prgrams]])</f>
        <v/>
      </c>
      <c r="AQ878" s="46" t="str">
        <f>TRIM(Table1[[#This Row],[Grant]])</f>
        <v/>
      </c>
      <c r="AR878" s="46" t="str">
        <f>TRIM(Table1[[#This Row],[Staff ID]])</f>
        <v/>
      </c>
      <c r="AS878" s="46" t="str">
        <f>IF(TRIM(Table1[[#This Row],[Budget Code]])=0,"",TRIM(Table1[[#This Row],[Budget Code]]))</f>
        <v/>
      </c>
      <c r="AT878" s="46" t="str">
        <f>IF(Table1[[#This Row],[Line Description]]&lt;&gt;"",Table1[[#This Row],[Line Description]],"")</f>
        <v/>
      </c>
      <c r="AU878" s="46" t="str">
        <f>IF(Table1[[#This Row],[Cur_Amount Debit]]&gt;0,ROUND(Table1[[#This Row],[Cur_Amount Debit]],2),"")</f>
        <v/>
      </c>
      <c r="AV878" s="46" t="str">
        <f>IF(Table1[[#This Row],[Cur_Amount Credit]]&gt;0,ROUND(Table1[[#This Row],[Cur_Amount Credit]],2),"")</f>
        <v/>
      </c>
      <c r="AW878" s="46" t="str">
        <f>LEFT(Table1[[#This Row],[Cur]],3)</f>
        <v/>
      </c>
      <c r="AX878" s="59"/>
      <c r="AY878" s="46"/>
      <c r="AZ878" s="46" t="str">
        <f>IF(Table1[[#This Row],[Cur]]&lt;&gt;"",IF(Table1[[#This Row],[Cur]]="USD","",ExchangeRate),"")</f>
        <v/>
      </c>
      <c r="BA878" s="46" t="str">
        <f>IF(Table1[[#This Row],[Grant]]&lt;&gt;"",VLOOKUP(Table1[[#This Row],[Grant]],Grants!B:D,3),"")</f>
        <v/>
      </c>
      <c r="BB878" s="46" t="str">
        <f>TRIM(Table1[[#This Row],[Vendor ID]])</f>
        <v/>
      </c>
      <c r="BC878">
        <f>IF(Table1[[#This Row],[Reference Number]]=Q877,BC877,BC877+1)</f>
        <v>2</v>
      </c>
    </row>
    <row r="879" spans="1:55" ht="11.25" hidden="1" customHeight="1">
      <c r="A879" s="1"/>
      <c r="B879" s="88" t="str">
        <f>IF(Table1[[#This Row],[Posting Date]]&lt;&gt;"",IF(Table1[[#This Row],[Reference Number]]=Q878,B878+1,1),"")</f>
        <v/>
      </c>
      <c r="C879" s="61"/>
      <c r="D879" s="61"/>
      <c r="E879" s="218"/>
      <c r="F879" s="143" t="str">
        <f>IFERROR(IF(VLOOKUP(Table1[[#This Row],[Budget Code Description]],Dimentions!$X$6:$AC$132,2,FALSE)="","",VLOOKUP(Table1[[#This Row],[Budget Code Description]],Dimentions!$X$6:$AC$132,2,FALSE)),"")</f>
        <v/>
      </c>
      <c r="G879" s="143" t="str">
        <f>IFERROR(VLOOKUP(Table1[[#This Row],[Budget Code Description]],Dimentions!$X$6:$AC$132,3,FALSE),"")</f>
        <v/>
      </c>
      <c r="H879" s="64" t="str">
        <f>IFERROR(VLOOKUP(Table1[[#This Row],[Account]],Dimentions!$S$6:$V$233,2,FALSE),"")</f>
        <v/>
      </c>
      <c r="I879" s="62">
        <f>_xlfn.NUMBERVALUE(LEFT(Table1[[#This Row],[Account]],1))</f>
        <v>0</v>
      </c>
      <c r="J879" s="62" t="str">
        <f>IFERROR(VLOOKUP(Table1[[#This Row],[Budget Code Description]],Table6[#All],7,FALSE),"")</f>
        <v/>
      </c>
      <c r="K879" s="143" t="str">
        <f>IFERROR(VLOOKUP(Table1[[#This Row],[Budget Code Description]],Table6[#All],8,FALSE),"")</f>
        <v/>
      </c>
      <c r="L879" s="63"/>
      <c r="M879" s="65" t="str">
        <f>IFERROR(VLOOKUP(Table1[[#This Row],[Staff ID]],Table2[],2,FALSE),"")</f>
        <v/>
      </c>
      <c r="N879" s="211" t="str">
        <f>IFERROR(IF(VLOOKUP(Table1[[#This Row],[Budget Code Description]],Dimentions!$X$6:$AC$97,4,FALSE)="","",VLOOKUP(Table1[[#This Row],[Budget Code Description]],Dimentions!$X$6:$AC$97,4,FALSE)),"")</f>
        <v/>
      </c>
      <c r="O879" s="65" t="str">
        <f>IFERROR(VLOOKUP(Table1[[#This Row],[Vendor ID]],Table549[],2,FALSE),"")</f>
        <v/>
      </c>
      <c r="P879" s="63"/>
      <c r="Q879" s="143" t="str">
        <f>IF(Table1[[#This Row],[Posting Date]]&lt;&gt;"",$D$9,"")</f>
        <v/>
      </c>
      <c r="R879" s="159" t="str">
        <f>IF(Table1[[#This Row],[Posting Date]]&lt;&gt;"",$D$10,"")</f>
        <v/>
      </c>
      <c r="S879" s="66"/>
      <c r="T879" s="63"/>
      <c r="U879" s="67"/>
      <c r="V879" s="67"/>
      <c r="W879" s="67" t="str">
        <f t="shared" si="14"/>
        <v/>
      </c>
      <c r="X879" s="161" t="str">
        <f>IF(E879="","",(IF(Table1[[#This Row],[Cur]]="USD",Table1[[#This Row],[Cur_Amount Debit]],Table1[[#This Row],[Cur_Amount Debit]]/Table1[[#This Row],[Exchange Rate]])))</f>
        <v/>
      </c>
      <c r="Y879" s="161" t="str">
        <f>IF(E879="","",(IF(Table1[[#This Row],[Cur]]="USD",Table1[[#This Row],[Cur_Amount Credit]],Table1[[#This Row],[Cur_Amount Credit]]/ExchangeRate)))</f>
        <v/>
      </c>
      <c r="Z879" s="203" t="str">
        <f>IF(E879="","",(Table1[[#This Row],[Debit USD]]-Table1[[#This Row],[Credit USD]]))</f>
        <v/>
      </c>
      <c r="AA879" s="122"/>
      <c r="AB879" s="1"/>
      <c r="AC879" s="15"/>
      <c r="AD879" s="15" t="str">
        <f>IF(AND(OR(Table1[[#This Row],[Account]]="15030",Table1[[#This Row],[Account]]="15035",Table1[[#This Row],[Account]]="20150"),Table1[[#This Row],[Vendor ID]]=""),1,"")</f>
        <v/>
      </c>
      <c r="AE879" s="15"/>
      <c r="AF879" s="15"/>
      <c r="AG879" s="15"/>
      <c r="AH879" s="46" t="str">
        <f>IF(Table1[[#This Row],[Posting Date]]&lt;&gt;"","GJ-"&amp;CountryID,"")</f>
        <v/>
      </c>
      <c r="AI879" s="59" t="str">
        <f>IF(Table1[[#This Row],[Posting Date]]&lt;&gt;"",Table1[[#This Row],[Posting Date]],"")</f>
        <v/>
      </c>
      <c r="AJ879" s="46"/>
      <c r="AK879" s="46" t="str">
        <f>IF(Table1[[#This Row],[Description]]&lt;&gt;"",Table1[[#This Row],[Description]],"")</f>
        <v/>
      </c>
      <c r="AL879" s="46" t="str">
        <f>IF(Table1[[#This Row],[Posting Date]]&lt;&gt;"",Table1[[#This Row],[Reference Number]],"")</f>
        <v/>
      </c>
      <c r="AM879" s="46" t="str">
        <f>TRIM(Table1[[#This Row],[Line '#]])</f>
        <v/>
      </c>
      <c r="AN879" s="46" t="str">
        <f>TRIM(Table1[[#This Row],[Account]])</f>
        <v/>
      </c>
      <c r="AO879" s="46" t="str">
        <f>IF(Table1[[#This Row],[Posting Date]]&lt;&gt;"",$D$5,"")</f>
        <v/>
      </c>
      <c r="AP879" s="46" t="str">
        <f>TRIM(Table1[[#This Row],[Departments-Prgrams]])</f>
        <v/>
      </c>
      <c r="AQ879" s="46" t="str">
        <f>TRIM(Table1[[#This Row],[Grant]])</f>
        <v/>
      </c>
      <c r="AR879" s="46" t="str">
        <f>TRIM(Table1[[#This Row],[Staff ID]])</f>
        <v/>
      </c>
      <c r="AS879" s="46" t="str">
        <f>IF(TRIM(Table1[[#This Row],[Budget Code]])=0,"",TRIM(Table1[[#This Row],[Budget Code]]))</f>
        <v/>
      </c>
      <c r="AT879" s="46" t="str">
        <f>IF(Table1[[#This Row],[Line Description]]&lt;&gt;"",Table1[[#This Row],[Line Description]],"")</f>
        <v/>
      </c>
      <c r="AU879" s="46" t="str">
        <f>IF(Table1[[#This Row],[Cur_Amount Debit]]&gt;0,ROUND(Table1[[#This Row],[Cur_Amount Debit]],2),"")</f>
        <v/>
      </c>
      <c r="AV879" s="46" t="str">
        <f>IF(Table1[[#This Row],[Cur_Amount Credit]]&gt;0,ROUND(Table1[[#This Row],[Cur_Amount Credit]],2),"")</f>
        <v/>
      </c>
      <c r="AW879" s="46" t="str">
        <f>LEFT(Table1[[#This Row],[Cur]],3)</f>
        <v/>
      </c>
      <c r="AX879" s="59"/>
      <c r="AY879" s="46"/>
      <c r="AZ879" s="46" t="str">
        <f>IF(Table1[[#This Row],[Cur]]&lt;&gt;"",IF(Table1[[#This Row],[Cur]]="USD","",ExchangeRate),"")</f>
        <v/>
      </c>
      <c r="BA879" s="46" t="str">
        <f>IF(Table1[[#This Row],[Grant]]&lt;&gt;"",VLOOKUP(Table1[[#This Row],[Grant]],Grants!B:D,3),"")</f>
        <v/>
      </c>
      <c r="BB879" s="46" t="str">
        <f>TRIM(Table1[[#This Row],[Vendor ID]])</f>
        <v/>
      </c>
      <c r="BC879">
        <f>IF(Table1[[#This Row],[Reference Number]]=Q878,BC878,BC878+1)</f>
        <v>2</v>
      </c>
    </row>
    <row r="880" spans="1:55" ht="11.25" hidden="1" customHeight="1">
      <c r="A880" s="1"/>
      <c r="B880" s="88" t="str">
        <f>IF(Table1[[#This Row],[Posting Date]]&lt;&gt;"",IF(Table1[[#This Row],[Reference Number]]=Q879,B879+1,1),"")</f>
        <v/>
      </c>
      <c r="C880" s="61"/>
      <c r="D880" s="61"/>
      <c r="E880" s="218"/>
      <c r="F880" s="143" t="str">
        <f>IFERROR(IF(VLOOKUP(Table1[[#This Row],[Budget Code Description]],Dimentions!$X$6:$AC$132,2,FALSE)="","",VLOOKUP(Table1[[#This Row],[Budget Code Description]],Dimentions!$X$6:$AC$132,2,FALSE)),"")</f>
        <v/>
      </c>
      <c r="G880" s="143" t="str">
        <f>IFERROR(VLOOKUP(Table1[[#This Row],[Budget Code Description]],Dimentions!$X$6:$AC$132,3,FALSE),"")</f>
        <v/>
      </c>
      <c r="H880" s="64" t="str">
        <f>IFERROR(VLOOKUP(Table1[[#This Row],[Account]],Dimentions!$S$6:$V$233,2,FALSE),"")</f>
        <v/>
      </c>
      <c r="I880" s="62">
        <f>_xlfn.NUMBERVALUE(LEFT(Table1[[#This Row],[Account]],1))</f>
        <v>0</v>
      </c>
      <c r="J880" s="62" t="str">
        <f>IFERROR(VLOOKUP(Table1[[#This Row],[Budget Code Description]],Table6[#All],7,FALSE),"")</f>
        <v/>
      </c>
      <c r="K880" s="143" t="str">
        <f>IFERROR(VLOOKUP(Table1[[#This Row],[Budget Code Description]],Table6[#All],8,FALSE),"")</f>
        <v/>
      </c>
      <c r="L880" s="63"/>
      <c r="M880" s="65" t="str">
        <f>IFERROR(VLOOKUP(Table1[[#This Row],[Staff ID]],Table2[],2,FALSE),"")</f>
        <v/>
      </c>
      <c r="N880" s="211" t="str">
        <f>IFERROR(IF(VLOOKUP(Table1[[#This Row],[Budget Code Description]],Dimentions!$X$6:$AC$97,4,FALSE)="","",VLOOKUP(Table1[[#This Row],[Budget Code Description]],Dimentions!$X$6:$AC$97,4,FALSE)),"")</f>
        <v/>
      </c>
      <c r="O880" s="65" t="str">
        <f>IFERROR(VLOOKUP(Table1[[#This Row],[Vendor ID]],Table549[],2,FALSE),"")</f>
        <v/>
      </c>
      <c r="P880" s="63"/>
      <c r="Q880" s="143" t="str">
        <f>IF(Table1[[#This Row],[Posting Date]]&lt;&gt;"",$D$9,"")</f>
        <v/>
      </c>
      <c r="R880" s="159" t="str">
        <f>IF(Table1[[#This Row],[Posting Date]]&lt;&gt;"",$D$10,"")</f>
        <v/>
      </c>
      <c r="S880" s="66"/>
      <c r="T880" s="63"/>
      <c r="U880" s="67"/>
      <c r="V880" s="67"/>
      <c r="W880" s="67" t="str">
        <f t="shared" si="14"/>
        <v/>
      </c>
      <c r="X880" s="161" t="str">
        <f>IF(E880="","",(IF(Table1[[#This Row],[Cur]]="USD",Table1[[#This Row],[Cur_Amount Debit]],Table1[[#This Row],[Cur_Amount Debit]]/Table1[[#This Row],[Exchange Rate]])))</f>
        <v/>
      </c>
      <c r="Y880" s="161" t="str">
        <f>IF(E880="","",(IF(Table1[[#This Row],[Cur]]="USD",Table1[[#This Row],[Cur_Amount Credit]],Table1[[#This Row],[Cur_Amount Credit]]/ExchangeRate)))</f>
        <v/>
      </c>
      <c r="Z880" s="203" t="str">
        <f>IF(E880="","",(Table1[[#This Row],[Debit USD]]-Table1[[#This Row],[Credit USD]]))</f>
        <v/>
      </c>
      <c r="AA880" s="122"/>
      <c r="AB880" s="1"/>
      <c r="AC880" s="15"/>
      <c r="AD880" s="15" t="str">
        <f>IF(AND(OR(Table1[[#This Row],[Account]]="15030",Table1[[#This Row],[Account]]="15035",Table1[[#This Row],[Account]]="20150"),Table1[[#This Row],[Vendor ID]]=""),1,"")</f>
        <v/>
      </c>
      <c r="AE880" s="15"/>
      <c r="AF880" s="15"/>
      <c r="AG880" s="15"/>
      <c r="AH880" s="46" t="str">
        <f>IF(Table1[[#This Row],[Posting Date]]&lt;&gt;"","GJ-"&amp;CountryID,"")</f>
        <v/>
      </c>
      <c r="AI880" s="59" t="str">
        <f>IF(Table1[[#This Row],[Posting Date]]&lt;&gt;"",Table1[[#This Row],[Posting Date]],"")</f>
        <v/>
      </c>
      <c r="AJ880" s="46"/>
      <c r="AK880" s="46" t="str">
        <f>IF(Table1[[#This Row],[Description]]&lt;&gt;"",Table1[[#This Row],[Description]],"")</f>
        <v/>
      </c>
      <c r="AL880" s="46" t="str">
        <f>IF(Table1[[#This Row],[Posting Date]]&lt;&gt;"",Table1[[#This Row],[Reference Number]],"")</f>
        <v/>
      </c>
      <c r="AM880" s="46" t="str">
        <f>TRIM(Table1[[#This Row],[Line '#]])</f>
        <v/>
      </c>
      <c r="AN880" s="46" t="str">
        <f>TRIM(Table1[[#This Row],[Account]])</f>
        <v/>
      </c>
      <c r="AO880" s="46" t="str">
        <f>IF(Table1[[#This Row],[Posting Date]]&lt;&gt;"",$D$5,"")</f>
        <v/>
      </c>
      <c r="AP880" s="46" t="str">
        <f>TRIM(Table1[[#This Row],[Departments-Prgrams]])</f>
        <v/>
      </c>
      <c r="AQ880" s="46" t="str">
        <f>TRIM(Table1[[#This Row],[Grant]])</f>
        <v/>
      </c>
      <c r="AR880" s="46" t="str">
        <f>TRIM(Table1[[#This Row],[Staff ID]])</f>
        <v/>
      </c>
      <c r="AS880" s="46" t="str">
        <f>IF(TRIM(Table1[[#This Row],[Budget Code]])=0,"",TRIM(Table1[[#This Row],[Budget Code]]))</f>
        <v/>
      </c>
      <c r="AT880" s="46" t="str">
        <f>IF(Table1[[#This Row],[Line Description]]&lt;&gt;"",Table1[[#This Row],[Line Description]],"")</f>
        <v/>
      </c>
      <c r="AU880" s="46" t="str">
        <f>IF(Table1[[#This Row],[Cur_Amount Debit]]&gt;0,ROUND(Table1[[#This Row],[Cur_Amount Debit]],2),"")</f>
        <v/>
      </c>
      <c r="AV880" s="46" t="str">
        <f>IF(Table1[[#This Row],[Cur_Amount Credit]]&gt;0,ROUND(Table1[[#This Row],[Cur_Amount Credit]],2),"")</f>
        <v/>
      </c>
      <c r="AW880" s="46" t="str">
        <f>LEFT(Table1[[#This Row],[Cur]],3)</f>
        <v/>
      </c>
      <c r="AX880" s="59"/>
      <c r="AY880" s="46"/>
      <c r="AZ880" s="46" t="str">
        <f>IF(Table1[[#This Row],[Cur]]&lt;&gt;"",IF(Table1[[#This Row],[Cur]]="USD","",ExchangeRate),"")</f>
        <v/>
      </c>
      <c r="BA880" s="46" t="str">
        <f>IF(Table1[[#This Row],[Grant]]&lt;&gt;"",VLOOKUP(Table1[[#This Row],[Grant]],Grants!B:D,3),"")</f>
        <v/>
      </c>
      <c r="BB880" s="46" t="str">
        <f>TRIM(Table1[[#This Row],[Vendor ID]])</f>
        <v/>
      </c>
      <c r="BC880">
        <f>IF(Table1[[#This Row],[Reference Number]]=Q879,BC879,BC879+1)</f>
        <v>2</v>
      </c>
    </row>
    <row r="881" spans="1:55" ht="11.25" hidden="1" customHeight="1">
      <c r="A881" s="1"/>
      <c r="B881" s="88" t="str">
        <f>IF(Table1[[#This Row],[Posting Date]]&lt;&gt;"",IF(Table1[[#This Row],[Reference Number]]=Q880,B880+1,1),"")</f>
        <v/>
      </c>
      <c r="C881" s="61"/>
      <c r="D881" s="61"/>
      <c r="E881" s="218"/>
      <c r="F881" s="143" t="str">
        <f>IFERROR(IF(VLOOKUP(Table1[[#This Row],[Budget Code Description]],Dimentions!$X$6:$AC$132,2,FALSE)="","",VLOOKUP(Table1[[#This Row],[Budget Code Description]],Dimentions!$X$6:$AC$132,2,FALSE)),"")</f>
        <v/>
      </c>
      <c r="G881" s="143" t="str">
        <f>IFERROR(VLOOKUP(Table1[[#This Row],[Budget Code Description]],Dimentions!$X$6:$AC$132,3,FALSE),"")</f>
        <v/>
      </c>
      <c r="H881" s="64" t="str">
        <f>IFERROR(VLOOKUP(Table1[[#This Row],[Account]],Dimentions!$S$6:$V$233,2,FALSE),"")</f>
        <v/>
      </c>
      <c r="I881" s="62">
        <f>_xlfn.NUMBERVALUE(LEFT(Table1[[#This Row],[Account]],1))</f>
        <v>0</v>
      </c>
      <c r="J881" s="62" t="str">
        <f>IFERROR(VLOOKUP(Table1[[#This Row],[Budget Code Description]],Table6[#All],7,FALSE),"")</f>
        <v/>
      </c>
      <c r="K881" s="143" t="str">
        <f>IFERROR(VLOOKUP(Table1[[#This Row],[Budget Code Description]],Table6[#All],8,FALSE),"")</f>
        <v/>
      </c>
      <c r="L881" s="63"/>
      <c r="M881" s="65" t="str">
        <f>IFERROR(VLOOKUP(Table1[[#This Row],[Staff ID]],Table2[],2,FALSE),"")</f>
        <v/>
      </c>
      <c r="N881" s="211" t="str">
        <f>IFERROR(IF(VLOOKUP(Table1[[#This Row],[Budget Code Description]],Dimentions!$X$6:$AC$97,4,FALSE)="","",VLOOKUP(Table1[[#This Row],[Budget Code Description]],Dimentions!$X$6:$AC$97,4,FALSE)),"")</f>
        <v/>
      </c>
      <c r="O881" s="65" t="str">
        <f>IFERROR(VLOOKUP(Table1[[#This Row],[Vendor ID]],Table549[],2,FALSE),"")</f>
        <v/>
      </c>
      <c r="P881" s="63"/>
      <c r="Q881" s="143" t="str">
        <f>IF(Table1[[#This Row],[Posting Date]]&lt;&gt;"",$D$9,"")</f>
        <v/>
      </c>
      <c r="R881" s="159" t="str">
        <f>IF(Table1[[#This Row],[Posting Date]]&lt;&gt;"",$D$10,"")</f>
        <v/>
      </c>
      <c r="S881" s="66"/>
      <c r="T881" s="63"/>
      <c r="U881" s="67"/>
      <c r="V881" s="67"/>
      <c r="W881" s="67" t="str">
        <f t="shared" si="14"/>
        <v/>
      </c>
      <c r="X881" s="161" t="str">
        <f>IF(E881="","",(IF(Table1[[#This Row],[Cur]]="USD",Table1[[#This Row],[Cur_Amount Debit]],Table1[[#This Row],[Cur_Amount Debit]]/Table1[[#This Row],[Exchange Rate]])))</f>
        <v/>
      </c>
      <c r="Y881" s="161" t="str">
        <f>IF(E881="","",(IF(Table1[[#This Row],[Cur]]="USD",Table1[[#This Row],[Cur_Amount Credit]],Table1[[#This Row],[Cur_Amount Credit]]/ExchangeRate)))</f>
        <v/>
      </c>
      <c r="Z881" s="203" t="str">
        <f>IF(E881="","",(Table1[[#This Row],[Debit USD]]-Table1[[#This Row],[Credit USD]]))</f>
        <v/>
      </c>
      <c r="AA881" s="122"/>
      <c r="AB881" s="1"/>
      <c r="AC881" s="15"/>
      <c r="AD881" s="15" t="str">
        <f>IF(AND(OR(Table1[[#This Row],[Account]]="15030",Table1[[#This Row],[Account]]="15035",Table1[[#This Row],[Account]]="20150"),Table1[[#This Row],[Vendor ID]]=""),1,"")</f>
        <v/>
      </c>
      <c r="AE881" s="15"/>
      <c r="AF881" s="15"/>
      <c r="AG881" s="15"/>
      <c r="AH881" s="46" t="str">
        <f>IF(Table1[[#This Row],[Posting Date]]&lt;&gt;"","GJ-"&amp;CountryID,"")</f>
        <v/>
      </c>
      <c r="AI881" s="59" t="str">
        <f>IF(Table1[[#This Row],[Posting Date]]&lt;&gt;"",Table1[[#This Row],[Posting Date]],"")</f>
        <v/>
      </c>
      <c r="AJ881" s="46"/>
      <c r="AK881" s="46" t="str">
        <f>IF(Table1[[#This Row],[Description]]&lt;&gt;"",Table1[[#This Row],[Description]],"")</f>
        <v/>
      </c>
      <c r="AL881" s="46" t="str">
        <f>IF(Table1[[#This Row],[Posting Date]]&lt;&gt;"",Table1[[#This Row],[Reference Number]],"")</f>
        <v/>
      </c>
      <c r="AM881" s="46" t="str">
        <f>TRIM(Table1[[#This Row],[Line '#]])</f>
        <v/>
      </c>
      <c r="AN881" s="46" t="str">
        <f>TRIM(Table1[[#This Row],[Account]])</f>
        <v/>
      </c>
      <c r="AO881" s="46" t="str">
        <f>IF(Table1[[#This Row],[Posting Date]]&lt;&gt;"",$D$5,"")</f>
        <v/>
      </c>
      <c r="AP881" s="46" t="str">
        <f>TRIM(Table1[[#This Row],[Departments-Prgrams]])</f>
        <v/>
      </c>
      <c r="AQ881" s="46" t="str">
        <f>TRIM(Table1[[#This Row],[Grant]])</f>
        <v/>
      </c>
      <c r="AR881" s="46" t="str">
        <f>TRIM(Table1[[#This Row],[Staff ID]])</f>
        <v/>
      </c>
      <c r="AS881" s="46" t="str">
        <f>IF(TRIM(Table1[[#This Row],[Budget Code]])=0,"",TRIM(Table1[[#This Row],[Budget Code]]))</f>
        <v/>
      </c>
      <c r="AT881" s="46" t="str">
        <f>IF(Table1[[#This Row],[Line Description]]&lt;&gt;"",Table1[[#This Row],[Line Description]],"")</f>
        <v/>
      </c>
      <c r="AU881" s="46" t="str">
        <f>IF(Table1[[#This Row],[Cur_Amount Debit]]&gt;0,ROUND(Table1[[#This Row],[Cur_Amount Debit]],2),"")</f>
        <v/>
      </c>
      <c r="AV881" s="46" t="str">
        <f>IF(Table1[[#This Row],[Cur_Amount Credit]]&gt;0,ROUND(Table1[[#This Row],[Cur_Amount Credit]],2),"")</f>
        <v/>
      </c>
      <c r="AW881" s="46" t="str">
        <f>LEFT(Table1[[#This Row],[Cur]],3)</f>
        <v/>
      </c>
      <c r="AX881" s="59"/>
      <c r="AY881" s="46"/>
      <c r="AZ881" s="46" t="str">
        <f>IF(Table1[[#This Row],[Cur]]&lt;&gt;"",IF(Table1[[#This Row],[Cur]]="USD","",ExchangeRate),"")</f>
        <v/>
      </c>
      <c r="BA881" s="46" t="str">
        <f>IF(Table1[[#This Row],[Grant]]&lt;&gt;"",VLOOKUP(Table1[[#This Row],[Grant]],Grants!B:D,3),"")</f>
        <v/>
      </c>
      <c r="BB881" s="46" t="str">
        <f>TRIM(Table1[[#This Row],[Vendor ID]])</f>
        <v/>
      </c>
      <c r="BC881">
        <f>IF(Table1[[#This Row],[Reference Number]]=Q880,BC880,BC880+1)</f>
        <v>2</v>
      </c>
    </row>
    <row r="882" spans="1:55" ht="11.25" hidden="1" customHeight="1">
      <c r="A882" s="1"/>
      <c r="B882" s="88" t="str">
        <f>IF(Table1[[#This Row],[Posting Date]]&lt;&gt;"",IF(Table1[[#This Row],[Reference Number]]=Q881,B881+1,1),"")</f>
        <v/>
      </c>
      <c r="C882" s="61"/>
      <c r="D882" s="61"/>
      <c r="E882" s="218"/>
      <c r="F882" s="143" t="str">
        <f>IFERROR(IF(VLOOKUP(Table1[[#This Row],[Budget Code Description]],Dimentions!$X$6:$AC$132,2,FALSE)="","",VLOOKUP(Table1[[#This Row],[Budget Code Description]],Dimentions!$X$6:$AC$132,2,FALSE)),"")</f>
        <v/>
      </c>
      <c r="G882" s="143" t="str">
        <f>IFERROR(VLOOKUP(Table1[[#This Row],[Budget Code Description]],Dimentions!$X$6:$AC$132,3,FALSE),"")</f>
        <v/>
      </c>
      <c r="H882" s="64" t="str">
        <f>IFERROR(VLOOKUP(Table1[[#This Row],[Account]],Dimentions!$S$6:$V$233,2,FALSE),"")</f>
        <v/>
      </c>
      <c r="I882" s="62">
        <f>_xlfn.NUMBERVALUE(LEFT(Table1[[#This Row],[Account]],1))</f>
        <v>0</v>
      </c>
      <c r="J882" s="62" t="str">
        <f>IFERROR(VLOOKUP(Table1[[#This Row],[Budget Code Description]],Table6[#All],7,FALSE),"")</f>
        <v/>
      </c>
      <c r="K882" s="143" t="str">
        <f>IFERROR(VLOOKUP(Table1[[#This Row],[Budget Code Description]],Table6[#All],8,FALSE),"")</f>
        <v/>
      </c>
      <c r="L882" s="63"/>
      <c r="M882" s="65" t="str">
        <f>IFERROR(VLOOKUP(Table1[[#This Row],[Staff ID]],Table2[],2,FALSE),"")</f>
        <v/>
      </c>
      <c r="N882" s="211" t="str">
        <f>IFERROR(IF(VLOOKUP(Table1[[#This Row],[Budget Code Description]],Dimentions!$X$6:$AC$97,4,FALSE)="","",VLOOKUP(Table1[[#This Row],[Budget Code Description]],Dimentions!$X$6:$AC$97,4,FALSE)),"")</f>
        <v/>
      </c>
      <c r="O882" s="65" t="str">
        <f>IFERROR(VLOOKUP(Table1[[#This Row],[Vendor ID]],Table549[],2,FALSE),"")</f>
        <v/>
      </c>
      <c r="P882" s="63"/>
      <c r="Q882" s="143" t="str">
        <f>IF(Table1[[#This Row],[Posting Date]]&lt;&gt;"",$D$9,"")</f>
        <v/>
      </c>
      <c r="R882" s="159" t="str">
        <f>IF(Table1[[#This Row],[Posting Date]]&lt;&gt;"",$D$10,"")</f>
        <v/>
      </c>
      <c r="S882" s="66"/>
      <c r="T882" s="63"/>
      <c r="U882" s="67"/>
      <c r="V882" s="67"/>
      <c r="W882" s="67" t="str">
        <f t="shared" si="14"/>
        <v/>
      </c>
      <c r="X882" s="161" t="str">
        <f>IF(E882="","",(IF(Table1[[#This Row],[Cur]]="USD",Table1[[#This Row],[Cur_Amount Debit]],Table1[[#This Row],[Cur_Amount Debit]]/Table1[[#This Row],[Exchange Rate]])))</f>
        <v/>
      </c>
      <c r="Y882" s="161" t="str">
        <f>IF(E882="","",(IF(Table1[[#This Row],[Cur]]="USD",Table1[[#This Row],[Cur_Amount Credit]],Table1[[#This Row],[Cur_Amount Credit]]/ExchangeRate)))</f>
        <v/>
      </c>
      <c r="Z882" s="203" t="str">
        <f>IF(E882="","",(Table1[[#This Row],[Debit USD]]-Table1[[#This Row],[Credit USD]]))</f>
        <v/>
      </c>
      <c r="AA882" s="122"/>
      <c r="AB882" s="1"/>
      <c r="AC882" s="15"/>
      <c r="AD882" s="15" t="str">
        <f>IF(AND(OR(Table1[[#This Row],[Account]]="15030",Table1[[#This Row],[Account]]="15035",Table1[[#This Row],[Account]]="20150"),Table1[[#This Row],[Vendor ID]]=""),1,"")</f>
        <v/>
      </c>
      <c r="AE882" s="15"/>
      <c r="AF882" s="15"/>
      <c r="AG882" s="15"/>
      <c r="AH882" s="46" t="str">
        <f>IF(Table1[[#This Row],[Posting Date]]&lt;&gt;"","GJ-"&amp;CountryID,"")</f>
        <v/>
      </c>
      <c r="AI882" s="59" t="str">
        <f>IF(Table1[[#This Row],[Posting Date]]&lt;&gt;"",Table1[[#This Row],[Posting Date]],"")</f>
        <v/>
      </c>
      <c r="AJ882" s="46"/>
      <c r="AK882" s="46" t="str">
        <f>IF(Table1[[#This Row],[Description]]&lt;&gt;"",Table1[[#This Row],[Description]],"")</f>
        <v/>
      </c>
      <c r="AL882" s="46" t="str">
        <f>IF(Table1[[#This Row],[Posting Date]]&lt;&gt;"",Table1[[#This Row],[Reference Number]],"")</f>
        <v/>
      </c>
      <c r="AM882" s="46" t="str">
        <f>TRIM(Table1[[#This Row],[Line '#]])</f>
        <v/>
      </c>
      <c r="AN882" s="46" t="str">
        <f>TRIM(Table1[[#This Row],[Account]])</f>
        <v/>
      </c>
      <c r="AO882" s="46" t="str">
        <f>IF(Table1[[#This Row],[Posting Date]]&lt;&gt;"",$D$5,"")</f>
        <v/>
      </c>
      <c r="AP882" s="46" t="str">
        <f>TRIM(Table1[[#This Row],[Departments-Prgrams]])</f>
        <v/>
      </c>
      <c r="AQ882" s="46" t="str">
        <f>TRIM(Table1[[#This Row],[Grant]])</f>
        <v/>
      </c>
      <c r="AR882" s="46" t="str">
        <f>TRIM(Table1[[#This Row],[Staff ID]])</f>
        <v/>
      </c>
      <c r="AS882" s="46" t="str">
        <f>IF(TRIM(Table1[[#This Row],[Budget Code]])=0,"",TRIM(Table1[[#This Row],[Budget Code]]))</f>
        <v/>
      </c>
      <c r="AT882" s="46" t="str">
        <f>IF(Table1[[#This Row],[Line Description]]&lt;&gt;"",Table1[[#This Row],[Line Description]],"")</f>
        <v/>
      </c>
      <c r="AU882" s="46" t="str">
        <f>IF(Table1[[#This Row],[Cur_Amount Debit]]&gt;0,ROUND(Table1[[#This Row],[Cur_Amount Debit]],2),"")</f>
        <v/>
      </c>
      <c r="AV882" s="46" t="str">
        <f>IF(Table1[[#This Row],[Cur_Amount Credit]]&gt;0,ROUND(Table1[[#This Row],[Cur_Amount Credit]],2),"")</f>
        <v/>
      </c>
      <c r="AW882" s="46" t="str">
        <f>LEFT(Table1[[#This Row],[Cur]],3)</f>
        <v/>
      </c>
      <c r="AX882" s="59"/>
      <c r="AY882" s="46"/>
      <c r="AZ882" s="46" t="str">
        <f>IF(Table1[[#This Row],[Cur]]&lt;&gt;"",IF(Table1[[#This Row],[Cur]]="USD","",ExchangeRate),"")</f>
        <v/>
      </c>
      <c r="BA882" s="46" t="str">
        <f>IF(Table1[[#This Row],[Grant]]&lt;&gt;"",VLOOKUP(Table1[[#This Row],[Grant]],Grants!B:D,3),"")</f>
        <v/>
      </c>
      <c r="BB882" s="46" t="str">
        <f>TRIM(Table1[[#This Row],[Vendor ID]])</f>
        <v/>
      </c>
      <c r="BC882">
        <f>IF(Table1[[#This Row],[Reference Number]]=Q881,BC881,BC881+1)</f>
        <v>2</v>
      </c>
    </row>
    <row r="883" spans="1:55" ht="11.25" hidden="1" customHeight="1">
      <c r="A883" s="1"/>
      <c r="B883" s="88" t="str">
        <f>IF(Table1[[#This Row],[Posting Date]]&lt;&gt;"",IF(Table1[[#This Row],[Reference Number]]=Q882,B882+1,1),"")</f>
        <v/>
      </c>
      <c r="C883" s="61"/>
      <c r="D883" s="61"/>
      <c r="E883" s="218"/>
      <c r="F883" s="143" t="str">
        <f>IFERROR(IF(VLOOKUP(Table1[[#This Row],[Budget Code Description]],Dimentions!$X$6:$AC$132,2,FALSE)="","",VLOOKUP(Table1[[#This Row],[Budget Code Description]],Dimentions!$X$6:$AC$132,2,FALSE)),"")</f>
        <v/>
      </c>
      <c r="G883" s="143" t="str">
        <f>IFERROR(VLOOKUP(Table1[[#This Row],[Budget Code Description]],Dimentions!$X$6:$AC$132,3,FALSE),"")</f>
        <v/>
      </c>
      <c r="H883" s="64" t="str">
        <f>IFERROR(VLOOKUP(Table1[[#This Row],[Account]],Dimentions!$S$6:$V$233,2,FALSE),"")</f>
        <v/>
      </c>
      <c r="I883" s="62">
        <f>_xlfn.NUMBERVALUE(LEFT(Table1[[#This Row],[Account]],1))</f>
        <v>0</v>
      </c>
      <c r="J883" s="62" t="str">
        <f>IFERROR(VLOOKUP(Table1[[#This Row],[Budget Code Description]],Table6[#All],7,FALSE),"")</f>
        <v/>
      </c>
      <c r="K883" s="143" t="str">
        <f>IFERROR(VLOOKUP(Table1[[#This Row],[Budget Code Description]],Table6[#All],8,FALSE),"")</f>
        <v/>
      </c>
      <c r="L883" s="63"/>
      <c r="M883" s="65" t="str">
        <f>IFERROR(VLOOKUP(Table1[[#This Row],[Staff ID]],Table2[],2,FALSE),"")</f>
        <v/>
      </c>
      <c r="N883" s="211" t="str">
        <f>IFERROR(IF(VLOOKUP(Table1[[#This Row],[Budget Code Description]],Dimentions!$X$6:$AC$97,4,FALSE)="","",VLOOKUP(Table1[[#This Row],[Budget Code Description]],Dimentions!$X$6:$AC$97,4,FALSE)),"")</f>
        <v/>
      </c>
      <c r="O883" s="65" t="str">
        <f>IFERROR(VLOOKUP(Table1[[#This Row],[Vendor ID]],Table549[],2,FALSE),"")</f>
        <v/>
      </c>
      <c r="P883" s="63"/>
      <c r="Q883" s="143" t="str">
        <f>IF(Table1[[#This Row],[Posting Date]]&lt;&gt;"",$D$9,"")</f>
        <v/>
      </c>
      <c r="R883" s="159" t="str">
        <f>IF(Table1[[#This Row],[Posting Date]]&lt;&gt;"",$D$10,"")</f>
        <v/>
      </c>
      <c r="S883" s="66"/>
      <c r="T883" s="63"/>
      <c r="U883" s="67"/>
      <c r="V883" s="67"/>
      <c r="W883" s="67" t="str">
        <f t="shared" si="14"/>
        <v/>
      </c>
      <c r="X883" s="161" t="str">
        <f>IF(E883="","",(IF(Table1[[#This Row],[Cur]]="USD",Table1[[#This Row],[Cur_Amount Debit]],Table1[[#This Row],[Cur_Amount Debit]]/Table1[[#This Row],[Exchange Rate]])))</f>
        <v/>
      </c>
      <c r="Y883" s="161" t="str">
        <f>IF(E883="","",(IF(Table1[[#This Row],[Cur]]="USD",Table1[[#This Row],[Cur_Amount Credit]],Table1[[#This Row],[Cur_Amount Credit]]/ExchangeRate)))</f>
        <v/>
      </c>
      <c r="Z883" s="203" t="str">
        <f>IF(E883="","",(Table1[[#This Row],[Debit USD]]-Table1[[#This Row],[Credit USD]]))</f>
        <v/>
      </c>
      <c r="AA883" s="122"/>
      <c r="AB883" s="1"/>
      <c r="AC883" s="15"/>
      <c r="AD883" s="15" t="str">
        <f>IF(AND(OR(Table1[[#This Row],[Account]]="15030",Table1[[#This Row],[Account]]="15035",Table1[[#This Row],[Account]]="20150"),Table1[[#This Row],[Vendor ID]]=""),1,"")</f>
        <v/>
      </c>
      <c r="AE883" s="15"/>
      <c r="AF883" s="15"/>
      <c r="AG883" s="15"/>
      <c r="AH883" s="46" t="str">
        <f>IF(Table1[[#This Row],[Posting Date]]&lt;&gt;"","GJ-"&amp;CountryID,"")</f>
        <v/>
      </c>
      <c r="AI883" s="59" t="str">
        <f>IF(Table1[[#This Row],[Posting Date]]&lt;&gt;"",Table1[[#This Row],[Posting Date]],"")</f>
        <v/>
      </c>
      <c r="AJ883" s="46"/>
      <c r="AK883" s="46" t="str">
        <f>IF(Table1[[#This Row],[Description]]&lt;&gt;"",Table1[[#This Row],[Description]],"")</f>
        <v/>
      </c>
      <c r="AL883" s="46" t="str">
        <f>IF(Table1[[#This Row],[Posting Date]]&lt;&gt;"",Table1[[#This Row],[Reference Number]],"")</f>
        <v/>
      </c>
      <c r="AM883" s="46" t="str">
        <f>TRIM(Table1[[#This Row],[Line '#]])</f>
        <v/>
      </c>
      <c r="AN883" s="46" t="str">
        <f>TRIM(Table1[[#This Row],[Account]])</f>
        <v/>
      </c>
      <c r="AO883" s="46" t="str">
        <f>IF(Table1[[#This Row],[Posting Date]]&lt;&gt;"",$D$5,"")</f>
        <v/>
      </c>
      <c r="AP883" s="46" t="str">
        <f>TRIM(Table1[[#This Row],[Departments-Prgrams]])</f>
        <v/>
      </c>
      <c r="AQ883" s="46" t="str">
        <f>TRIM(Table1[[#This Row],[Grant]])</f>
        <v/>
      </c>
      <c r="AR883" s="46" t="str">
        <f>TRIM(Table1[[#This Row],[Staff ID]])</f>
        <v/>
      </c>
      <c r="AS883" s="46" t="str">
        <f>IF(TRIM(Table1[[#This Row],[Budget Code]])=0,"",TRIM(Table1[[#This Row],[Budget Code]]))</f>
        <v/>
      </c>
      <c r="AT883" s="46" t="str">
        <f>IF(Table1[[#This Row],[Line Description]]&lt;&gt;"",Table1[[#This Row],[Line Description]],"")</f>
        <v/>
      </c>
      <c r="AU883" s="46" t="str">
        <f>IF(Table1[[#This Row],[Cur_Amount Debit]]&gt;0,ROUND(Table1[[#This Row],[Cur_Amount Debit]],2),"")</f>
        <v/>
      </c>
      <c r="AV883" s="46" t="str">
        <f>IF(Table1[[#This Row],[Cur_Amount Credit]]&gt;0,ROUND(Table1[[#This Row],[Cur_Amount Credit]],2),"")</f>
        <v/>
      </c>
      <c r="AW883" s="46" t="str">
        <f>LEFT(Table1[[#This Row],[Cur]],3)</f>
        <v/>
      </c>
      <c r="AX883" s="59"/>
      <c r="AY883" s="46"/>
      <c r="AZ883" s="46" t="str">
        <f>IF(Table1[[#This Row],[Cur]]&lt;&gt;"",IF(Table1[[#This Row],[Cur]]="USD","",ExchangeRate),"")</f>
        <v/>
      </c>
      <c r="BA883" s="46" t="str">
        <f>IF(Table1[[#This Row],[Grant]]&lt;&gt;"",VLOOKUP(Table1[[#This Row],[Grant]],Grants!B:D,3),"")</f>
        <v/>
      </c>
      <c r="BB883" s="46" t="str">
        <f>TRIM(Table1[[#This Row],[Vendor ID]])</f>
        <v/>
      </c>
      <c r="BC883">
        <f>IF(Table1[[#This Row],[Reference Number]]=Q882,BC882,BC882+1)</f>
        <v>2</v>
      </c>
    </row>
    <row r="884" spans="1:55" ht="11.25" hidden="1" customHeight="1">
      <c r="A884" s="1"/>
      <c r="B884" s="88" t="str">
        <f>IF(Table1[[#This Row],[Posting Date]]&lt;&gt;"",IF(Table1[[#This Row],[Reference Number]]=Q883,B883+1,1),"")</f>
        <v/>
      </c>
      <c r="C884" s="61"/>
      <c r="D884" s="61"/>
      <c r="E884" s="218"/>
      <c r="F884" s="143" t="str">
        <f>IFERROR(IF(VLOOKUP(Table1[[#This Row],[Budget Code Description]],Dimentions!$X$6:$AC$132,2,FALSE)="","",VLOOKUP(Table1[[#This Row],[Budget Code Description]],Dimentions!$X$6:$AC$132,2,FALSE)),"")</f>
        <v/>
      </c>
      <c r="G884" s="143" t="str">
        <f>IFERROR(VLOOKUP(Table1[[#This Row],[Budget Code Description]],Dimentions!$X$6:$AC$132,3,FALSE),"")</f>
        <v/>
      </c>
      <c r="H884" s="64" t="str">
        <f>IFERROR(VLOOKUP(Table1[[#This Row],[Account]],Dimentions!$S$6:$V$233,2,FALSE),"")</f>
        <v/>
      </c>
      <c r="I884" s="62">
        <f>_xlfn.NUMBERVALUE(LEFT(Table1[[#This Row],[Account]],1))</f>
        <v>0</v>
      </c>
      <c r="J884" s="62" t="str">
        <f>IFERROR(VLOOKUP(Table1[[#This Row],[Budget Code Description]],Table6[#All],7,FALSE),"")</f>
        <v/>
      </c>
      <c r="K884" s="143" t="str">
        <f>IFERROR(VLOOKUP(Table1[[#This Row],[Budget Code Description]],Table6[#All],8,FALSE),"")</f>
        <v/>
      </c>
      <c r="L884" s="63"/>
      <c r="M884" s="65" t="str">
        <f>IFERROR(VLOOKUP(Table1[[#This Row],[Staff ID]],Table2[],2,FALSE),"")</f>
        <v/>
      </c>
      <c r="N884" s="211" t="str">
        <f>IFERROR(IF(VLOOKUP(Table1[[#This Row],[Budget Code Description]],Dimentions!$X$6:$AC$97,4,FALSE)="","",VLOOKUP(Table1[[#This Row],[Budget Code Description]],Dimentions!$X$6:$AC$97,4,FALSE)),"")</f>
        <v/>
      </c>
      <c r="O884" s="65" t="str">
        <f>IFERROR(VLOOKUP(Table1[[#This Row],[Vendor ID]],Table549[],2,FALSE),"")</f>
        <v/>
      </c>
      <c r="P884" s="63"/>
      <c r="Q884" s="143" t="str">
        <f>IF(Table1[[#This Row],[Posting Date]]&lt;&gt;"",$D$9,"")</f>
        <v/>
      </c>
      <c r="R884" s="159" t="str">
        <f>IF(Table1[[#This Row],[Posting Date]]&lt;&gt;"",$D$10,"")</f>
        <v/>
      </c>
      <c r="S884" s="66"/>
      <c r="T884" s="63"/>
      <c r="U884" s="67"/>
      <c r="V884" s="67"/>
      <c r="W884" s="67" t="str">
        <f t="shared" si="14"/>
        <v/>
      </c>
      <c r="X884" s="161" t="str">
        <f>IF(E884="","",(IF(Table1[[#This Row],[Cur]]="USD",Table1[[#This Row],[Cur_Amount Debit]],Table1[[#This Row],[Cur_Amount Debit]]/Table1[[#This Row],[Exchange Rate]])))</f>
        <v/>
      </c>
      <c r="Y884" s="161" t="str">
        <f>IF(E884="","",(IF(Table1[[#This Row],[Cur]]="USD",Table1[[#This Row],[Cur_Amount Credit]],Table1[[#This Row],[Cur_Amount Credit]]/ExchangeRate)))</f>
        <v/>
      </c>
      <c r="Z884" s="203" t="str">
        <f>IF(E884="","",(Table1[[#This Row],[Debit USD]]-Table1[[#This Row],[Credit USD]]))</f>
        <v/>
      </c>
      <c r="AA884" s="122"/>
      <c r="AB884" s="1"/>
      <c r="AC884" s="15"/>
      <c r="AD884" s="15" t="str">
        <f>IF(AND(OR(Table1[[#This Row],[Account]]="15030",Table1[[#This Row],[Account]]="15035",Table1[[#This Row],[Account]]="20150"),Table1[[#This Row],[Vendor ID]]=""),1,"")</f>
        <v/>
      </c>
      <c r="AE884" s="15"/>
      <c r="AF884" s="15"/>
      <c r="AG884" s="15"/>
      <c r="AH884" s="46" t="str">
        <f>IF(Table1[[#This Row],[Posting Date]]&lt;&gt;"","GJ-"&amp;CountryID,"")</f>
        <v/>
      </c>
      <c r="AI884" s="59" t="str">
        <f>IF(Table1[[#This Row],[Posting Date]]&lt;&gt;"",Table1[[#This Row],[Posting Date]],"")</f>
        <v/>
      </c>
      <c r="AJ884" s="46"/>
      <c r="AK884" s="46" t="str">
        <f>IF(Table1[[#This Row],[Description]]&lt;&gt;"",Table1[[#This Row],[Description]],"")</f>
        <v/>
      </c>
      <c r="AL884" s="46" t="str">
        <f>IF(Table1[[#This Row],[Posting Date]]&lt;&gt;"",Table1[[#This Row],[Reference Number]],"")</f>
        <v/>
      </c>
      <c r="AM884" s="46" t="str">
        <f>TRIM(Table1[[#This Row],[Line '#]])</f>
        <v/>
      </c>
      <c r="AN884" s="46" t="str">
        <f>TRIM(Table1[[#This Row],[Account]])</f>
        <v/>
      </c>
      <c r="AO884" s="46" t="str">
        <f>IF(Table1[[#This Row],[Posting Date]]&lt;&gt;"",$D$5,"")</f>
        <v/>
      </c>
      <c r="AP884" s="46" t="str">
        <f>TRIM(Table1[[#This Row],[Departments-Prgrams]])</f>
        <v/>
      </c>
      <c r="AQ884" s="46" t="str">
        <f>TRIM(Table1[[#This Row],[Grant]])</f>
        <v/>
      </c>
      <c r="AR884" s="46" t="str">
        <f>TRIM(Table1[[#This Row],[Staff ID]])</f>
        <v/>
      </c>
      <c r="AS884" s="46" t="str">
        <f>IF(TRIM(Table1[[#This Row],[Budget Code]])=0,"",TRIM(Table1[[#This Row],[Budget Code]]))</f>
        <v/>
      </c>
      <c r="AT884" s="46" t="str">
        <f>IF(Table1[[#This Row],[Line Description]]&lt;&gt;"",Table1[[#This Row],[Line Description]],"")</f>
        <v/>
      </c>
      <c r="AU884" s="46" t="str">
        <f>IF(Table1[[#This Row],[Cur_Amount Debit]]&gt;0,ROUND(Table1[[#This Row],[Cur_Amount Debit]],2),"")</f>
        <v/>
      </c>
      <c r="AV884" s="46" t="str">
        <f>IF(Table1[[#This Row],[Cur_Amount Credit]]&gt;0,ROUND(Table1[[#This Row],[Cur_Amount Credit]],2),"")</f>
        <v/>
      </c>
      <c r="AW884" s="46" t="str">
        <f>LEFT(Table1[[#This Row],[Cur]],3)</f>
        <v/>
      </c>
      <c r="AX884" s="59"/>
      <c r="AY884" s="46"/>
      <c r="AZ884" s="46" t="str">
        <f>IF(Table1[[#This Row],[Cur]]&lt;&gt;"",IF(Table1[[#This Row],[Cur]]="USD","",ExchangeRate),"")</f>
        <v/>
      </c>
      <c r="BA884" s="46" t="str">
        <f>IF(Table1[[#This Row],[Grant]]&lt;&gt;"",VLOOKUP(Table1[[#This Row],[Grant]],Grants!B:D,3),"")</f>
        <v/>
      </c>
      <c r="BB884" s="46" t="str">
        <f>TRIM(Table1[[#This Row],[Vendor ID]])</f>
        <v/>
      </c>
      <c r="BC884">
        <f>IF(Table1[[#This Row],[Reference Number]]=Q883,BC883,BC883+1)</f>
        <v>2</v>
      </c>
    </row>
    <row r="885" spans="1:55" ht="11.25" hidden="1" customHeight="1">
      <c r="A885" s="1"/>
      <c r="B885" s="88" t="str">
        <f>IF(Table1[[#This Row],[Posting Date]]&lt;&gt;"",IF(Table1[[#This Row],[Reference Number]]=Q884,B884+1,1),"")</f>
        <v/>
      </c>
      <c r="C885" s="61"/>
      <c r="D885" s="61"/>
      <c r="E885" s="218"/>
      <c r="F885" s="143" t="str">
        <f>IFERROR(IF(VLOOKUP(Table1[[#This Row],[Budget Code Description]],Dimentions!$X$6:$AC$132,2,FALSE)="","",VLOOKUP(Table1[[#This Row],[Budget Code Description]],Dimentions!$X$6:$AC$132,2,FALSE)),"")</f>
        <v/>
      </c>
      <c r="G885" s="143" t="str">
        <f>IFERROR(VLOOKUP(Table1[[#This Row],[Budget Code Description]],Dimentions!$X$6:$AC$132,3,FALSE),"")</f>
        <v/>
      </c>
      <c r="H885" s="64" t="str">
        <f>IFERROR(VLOOKUP(Table1[[#This Row],[Account]],Dimentions!$S$6:$V$233,2,FALSE),"")</f>
        <v/>
      </c>
      <c r="I885" s="62">
        <f>_xlfn.NUMBERVALUE(LEFT(Table1[[#This Row],[Account]],1))</f>
        <v>0</v>
      </c>
      <c r="J885" s="62" t="str">
        <f>IFERROR(VLOOKUP(Table1[[#This Row],[Budget Code Description]],Table6[#All],7,FALSE),"")</f>
        <v/>
      </c>
      <c r="K885" s="143" t="str">
        <f>IFERROR(VLOOKUP(Table1[[#This Row],[Budget Code Description]],Table6[#All],8,FALSE),"")</f>
        <v/>
      </c>
      <c r="L885" s="63"/>
      <c r="M885" s="65" t="str">
        <f>IFERROR(VLOOKUP(Table1[[#This Row],[Staff ID]],Table2[],2,FALSE),"")</f>
        <v/>
      </c>
      <c r="N885" s="211" t="str">
        <f>IFERROR(IF(VLOOKUP(Table1[[#This Row],[Budget Code Description]],Dimentions!$X$6:$AC$97,4,FALSE)="","",VLOOKUP(Table1[[#This Row],[Budget Code Description]],Dimentions!$X$6:$AC$97,4,FALSE)),"")</f>
        <v/>
      </c>
      <c r="O885" s="65" t="str">
        <f>IFERROR(VLOOKUP(Table1[[#This Row],[Vendor ID]],Table549[],2,FALSE),"")</f>
        <v/>
      </c>
      <c r="P885" s="63"/>
      <c r="Q885" s="143" t="str">
        <f>IF(Table1[[#This Row],[Posting Date]]&lt;&gt;"",$D$9,"")</f>
        <v/>
      </c>
      <c r="R885" s="159" t="str">
        <f>IF(Table1[[#This Row],[Posting Date]]&lt;&gt;"",$D$10,"")</f>
        <v/>
      </c>
      <c r="S885" s="66"/>
      <c r="T885" s="63"/>
      <c r="U885" s="67"/>
      <c r="V885" s="67"/>
      <c r="W885" s="67" t="str">
        <f t="shared" si="14"/>
        <v/>
      </c>
      <c r="X885" s="161" t="str">
        <f>IF(E885="","",(IF(Table1[[#This Row],[Cur]]="USD",Table1[[#This Row],[Cur_Amount Debit]],Table1[[#This Row],[Cur_Amount Debit]]/Table1[[#This Row],[Exchange Rate]])))</f>
        <v/>
      </c>
      <c r="Y885" s="161" t="str">
        <f>IF(E885="","",(IF(Table1[[#This Row],[Cur]]="USD",Table1[[#This Row],[Cur_Amount Credit]],Table1[[#This Row],[Cur_Amount Credit]]/ExchangeRate)))</f>
        <v/>
      </c>
      <c r="Z885" s="203" t="str">
        <f>IF(E885="","",(Table1[[#This Row],[Debit USD]]-Table1[[#This Row],[Credit USD]]))</f>
        <v/>
      </c>
      <c r="AA885" s="122"/>
      <c r="AB885" s="1"/>
      <c r="AC885" s="15"/>
      <c r="AD885" s="15" t="str">
        <f>IF(AND(OR(Table1[[#This Row],[Account]]="15030",Table1[[#This Row],[Account]]="15035",Table1[[#This Row],[Account]]="20150"),Table1[[#This Row],[Vendor ID]]=""),1,"")</f>
        <v/>
      </c>
      <c r="AE885" s="15"/>
      <c r="AF885" s="15"/>
      <c r="AG885" s="15"/>
      <c r="AH885" s="46" t="str">
        <f>IF(Table1[[#This Row],[Posting Date]]&lt;&gt;"","GJ-"&amp;CountryID,"")</f>
        <v/>
      </c>
      <c r="AI885" s="59" t="str">
        <f>IF(Table1[[#This Row],[Posting Date]]&lt;&gt;"",Table1[[#This Row],[Posting Date]],"")</f>
        <v/>
      </c>
      <c r="AJ885" s="46"/>
      <c r="AK885" s="46" t="str">
        <f>IF(Table1[[#This Row],[Description]]&lt;&gt;"",Table1[[#This Row],[Description]],"")</f>
        <v/>
      </c>
      <c r="AL885" s="46" t="str">
        <f>IF(Table1[[#This Row],[Posting Date]]&lt;&gt;"",Table1[[#This Row],[Reference Number]],"")</f>
        <v/>
      </c>
      <c r="AM885" s="46" t="str">
        <f>TRIM(Table1[[#This Row],[Line '#]])</f>
        <v/>
      </c>
      <c r="AN885" s="46" t="str">
        <f>TRIM(Table1[[#This Row],[Account]])</f>
        <v/>
      </c>
      <c r="AO885" s="46" t="str">
        <f>IF(Table1[[#This Row],[Posting Date]]&lt;&gt;"",$D$5,"")</f>
        <v/>
      </c>
      <c r="AP885" s="46" t="str">
        <f>TRIM(Table1[[#This Row],[Departments-Prgrams]])</f>
        <v/>
      </c>
      <c r="AQ885" s="46" t="str">
        <f>TRIM(Table1[[#This Row],[Grant]])</f>
        <v/>
      </c>
      <c r="AR885" s="46" t="str">
        <f>TRIM(Table1[[#This Row],[Staff ID]])</f>
        <v/>
      </c>
      <c r="AS885" s="46" t="str">
        <f>IF(TRIM(Table1[[#This Row],[Budget Code]])=0,"",TRIM(Table1[[#This Row],[Budget Code]]))</f>
        <v/>
      </c>
      <c r="AT885" s="46" t="str">
        <f>IF(Table1[[#This Row],[Line Description]]&lt;&gt;"",Table1[[#This Row],[Line Description]],"")</f>
        <v/>
      </c>
      <c r="AU885" s="46" t="str">
        <f>IF(Table1[[#This Row],[Cur_Amount Debit]]&gt;0,ROUND(Table1[[#This Row],[Cur_Amount Debit]],2),"")</f>
        <v/>
      </c>
      <c r="AV885" s="46" t="str">
        <f>IF(Table1[[#This Row],[Cur_Amount Credit]]&gt;0,ROUND(Table1[[#This Row],[Cur_Amount Credit]],2),"")</f>
        <v/>
      </c>
      <c r="AW885" s="46" t="str">
        <f>LEFT(Table1[[#This Row],[Cur]],3)</f>
        <v/>
      </c>
      <c r="AX885" s="59"/>
      <c r="AY885" s="46"/>
      <c r="AZ885" s="46" t="str">
        <f>IF(Table1[[#This Row],[Cur]]&lt;&gt;"",IF(Table1[[#This Row],[Cur]]="USD","",ExchangeRate),"")</f>
        <v/>
      </c>
      <c r="BA885" s="46" t="str">
        <f>IF(Table1[[#This Row],[Grant]]&lt;&gt;"",VLOOKUP(Table1[[#This Row],[Grant]],Grants!B:D,3),"")</f>
        <v/>
      </c>
      <c r="BB885" s="46" t="str">
        <f>TRIM(Table1[[#This Row],[Vendor ID]])</f>
        <v/>
      </c>
      <c r="BC885">
        <f>IF(Table1[[#This Row],[Reference Number]]=Q884,BC884,BC884+1)</f>
        <v>2</v>
      </c>
    </row>
    <row r="886" spans="1:55" ht="11.25" hidden="1" customHeight="1">
      <c r="A886" s="1"/>
      <c r="B886" s="88" t="str">
        <f>IF(Table1[[#This Row],[Posting Date]]&lt;&gt;"",IF(Table1[[#This Row],[Reference Number]]=Q885,B885+1,1),"")</f>
        <v/>
      </c>
      <c r="C886" s="61"/>
      <c r="D886" s="61"/>
      <c r="E886" s="218"/>
      <c r="F886" s="143" t="str">
        <f>IFERROR(IF(VLOOKUP(Table1[[#This Row],[Budget Code Description]],Dimentions!$X$6:$AC$132,2,FALSE)="","",VLOOKUP(Table1[[#This Row],[Budget Code Description]],Dimentions!$X$6:$AC$132,2,FALSE)),"")</f>
        <v/>
      </c>
      <c r="G886" s="143" t="str">
        <f>IFERROR(VLOOKUP(Table1[[#This Row],[Budget Code Description]],Dimentions!$X$6:$AC$132,3,FALSE),"")</f>
        <v/>
      </c>
      <c r="H886" s="64" t="str">
        <f>IFERROR(VLOOKUP(Table1[[#This Row],[Account]],Dimentions!$S$6:$V$233,2,FALSE),"")</f>
        <v/>
      </c>
      <c r="I886" s="62">
        <f>_xlfn.NUMBERVALUE(LEFT(Table1[[#This Row],[Account]],1))</f>
        <v>0</v>
      </c>
      <c r="J886" s="62" t="str">
        <f>IFERROR(VLOOKUP(Table1[[#This Row],[Budget Code Description]],Table6[#All],7,FALSE),"")</f>
        <v/>
      </c>
      <c r="K886" s="143" t="str">
        <f>IFERROR(VLOOKUP(Table1[[#This Row],[Budget Code Description]],Table6[#All],8,FALSE),"")</f>
        <v/>
      </c>
      <c r="L886" s="63"/>
      <c r="M886" s="65" t="str">
        <f>IFERROR(VLOOKUP(Table1[[#This Row],[Staff ID]],Table2[],2,FALSE),"")</f>
        <v/>
      </c>
      <c r="N886" s="211" t="str">
        <f>IFERROR(IF(VLOOKUP(Table1[[#This Row],[Budget Code Description]],Dimentions!$X$6:$AC$97,4,FALSE)="","",VLOOKUP(Table1[[#This Row],[Budget Code Description]],Dimentions!$X$6:$AC$97,4,FALSE)),"")</f>
        <v/>
      </c>
      <c r="O886" s="65" t="str">
        <f>IFERROR(VLOOKUP(Table1[[#This Row],[Vendor ID]],Table549[],2,FALSE),"")</f>
        <v/>
      </c>
      <c r="P886" s="63"/>
      <c r="Q886" s="143" t="str">
        <f>IF(Table1[[#This Row],[Posting Date]]&lt;&gt;"",$D$9,"")</f>
        <v/>
      </c>
      <c r="R886" s="159" t="str">
        <f>IF(Table1[[#This Row],[Posting Date]]&lt;&gt;"",$D$10,"")</f>
        <v/>
      </c>
      <c r="S886" s="66"/>
      <c r="T886" s="63"/>
      <c r="U886" s="67"/>
      <c r="V886" s="67"/>
      <c r="W886" s="67" t="str">
        <f t="shared" si="14"/>
        <v/>
      </c>
      <c r="X886" s="161" t="str">
        <f>IF(E886="","",(IF(Table1[[#This Row],[Cur]]="USD",Table1[[#This Row],[Cur_Amount Debit]],Table1[[#This Row],[Cur_Amount Debit]]/Table1[[#This Row],[Exchange Rate]])))</f>
        <v/>
      </c>
      <c r="Y886" s="161" t="str">
        <f>IF(E886="","",(IF(Table1[[#This Row],[Cur]]="USD",Table1[[#This Row],[Cur_Amount Credit]],Table1[[#This Row],[Cur_Amount Credit]]/ExchangeRate)))</f>
        <v/>
      </c>
      <c r="Z886" s="203" t="str">
        <f>IF(E886="","",(Table1[[#This Row],[Debit USD]]-Table1[[#This Row],[Credit USD]]))</f>
        <v/>
      </c>
      <c r="AA886" s="122"/>
      <c r="AB886" s="1"/>
      <c r="AC886" s="15"/>
      <c r="AD886" s="15" t="str">
        <f>IF(AND(OR(Table1[[#This Row],[Account]]="15030",Table1[[#This Row],[Account]]="15035",Table1[[#This Row],[Account]]="20150"),Table1[[#This Row],[Vendor ID]]=""),1,"")</f>
        <v/>
      </c>
      <c r="AE886" s="15"/>
      <c r="AF886" s="15"/>
      <c r="AG886" s="15"/>
      <c r="AH886" s="46" t="str">
        <f>IF(Table1[[#This Row],[Posting Date]]&lt;&gt;"","GJ-"&amp;CountryID,"")</f>
        <v/>
      </c>
      <c r="AI886" s="59" t="str">
        <f>IF(Table1[[#This Row],[Posting Date]]&lt;&gt;"",Table1[[#This Row],[Posting Date]],"")</f>
        <v/>
      </c>
      <c r="AJ886" s="46"/>
      <c r="AK886" s="46" t="str">
        <f>IF(Table1[[#This Row],[Description]]&lt;&gt;"",Table1[[#This Row],[Description]],"")</f>
        <v/>
      </c>
      <c r="AL886" s="46" t="str">
        <f>IF(Table1[[#This Row],[Posting Date]]&lt;&gt;"",Table1[[#This Row],[Reference Number]],"")</f>
        <v/>
      </c>
      <c r="AM886" s="46" t="str">
        <f>TRIM(Table1[[#This Row],[Line '#]])</f>
        <v/>
      </c>
      <c r="AN886" s="46" t="str">
        <f>TRIM(Table1[[#This Row],[Account]])</f>
        <v/>
      </c>
      <c r="AO886" s="46" t="str">
        <f>IF(Table1[[#This Row],[Posting Date]]&lt;&gt;"",$D$5,"")</f>
        <v/>
      </c>
      <c r="AP886" s="46" t="str">
        <f>TRIM(Table1[[#This Row],[Departments-Prgrams]])</f>
        <v/>
      </c>
      <c r="AQ886" s="46" t="str">
        <f>TRIM(Table1[[#This Row],[Grant]])</f>
        <v/>
      </c>
      <c r="AR886" s="46" t="str">
        <f>TRIM(Table1[[#This Row],[Staff ID]])</f>
        <v/>
      </c>
      <c r="AS886" s="46" t="str">
        <f>IF(TRIM(Table1[[#This Row],[Budget Code]])=0,"",TRIM(Table1[[#This Row],[Budget Code]]))</f>
        <v/>
      </c>
      <c r="AT886" s="46" t="str">
        <f>IF(Table1[[#This Row],[Line Description]]&lt;&gt;"",Table1[[#This Row],[Line Description]],"")</f>
        <v/>
      </c>
      <c r="AU886" s="46" t="str">
        <f>IF(Table1[[#This Row],[Cur_Amount Debit]]&gt;0,ROUND(Table1[[#This Row],[Cur_Amount Debit]],2),"")</f>
        <v/>
      </c>
      <c r="AV886" s="46" t="str">
        <f>IF(Table1[[#This Row],[Cur_Amount Credit]]&gt;0,ROUND(Table1[[#This Row],[Cur_Amount Credit]],2),"")</f>
        <v/>
      </c>
      <c r="AW886" s="46" t="str">
        <f>LEFT(Table1[[#This Row],[Cur]],3)</f>
        <v/>
      </c>
      <c r="AX886" s="59"/>
      <c r="AY886" s="46"/>
      <c r="AZ886" s="46" t="str">
        <f>IF(Table1[[#This Row],[Cur]]&lt;&gt;"",IF(Table1[[#This Row],[Cur]]="USD","",ExchangeRate),"")</f>
        <v/>
      </c>
      <c r="BA886" s="46" t="str">
        <f>IF(Table1[[#This Row],[Grant]]&lt;&gt;"",VLOOKUP(Table1[[#This Row],[Grant]],Grants!B:D,3),"")</f>
        <v/>
      </c>
      <c r="BB886" s="46" t="str">
        <f>TRIM(Table1[[#This Row],[Vendor ID]])</f>
        <v/>
      </c>
      <c r="BC886">
        <f>IF(Table1[[#This Row],[Reference Number]]=Q885,BC885,BC885+1)</f>
        <v>2</v>
      </c>
    </row>
    <row r="887" spans="1:55" ht="11.25" hidden="1" customHeight="1">
      <c r="A887" s="1"/>
      <c r="B887" s="88" t="str">
        <f>IF(Table1[[#This Row],[Posting Date]]&lt;&gt;"",IF(Table1[[#This Row],[Reference Number]]=Q886,B886+1,1),"")</f>
        <v/>
      </c>
      <c r="C887" s="61"/>
      <c r="D887" s="61"/>
      <c r="E887" s="218"/>
      <c r="F887" s="143" t="str">
        <f>IFERROR(IF(VLOOKUP(Table1[[#This Row],[Budget Code Description]],Dimentions!$X$6:$AC$132,2,FALSE)="","",VLOOKUP(Table1[[#This Row],[Budget Code Description]],Dimentions!$X$6:$AC$132,2,FALSE)),"")</f>
        <v/>
      </c>
      <c r="G887" s="143" t="str">
        <f>IFERROR(VLOOKUP(Table1[[#This Row],[Budget Code Description]],Dimentions!$X$6:$AC$132,3,FALSE),"")</f>
        <v/>
      </c>
      <c r="H887" s="64" t="str">
        <f>IFERROR(VLOOKUP(Table1[[#This Row],[Account]],Dimentions!$S$6:$V$233,2,FALSE),"")</f>
        <v/>
      </c>
      <c r="I887" s="62">
        <f>_xlfn.NUMBERVALUE(LEFT(Table1[[#This Row],[Account]],1))</f>
        <v>0</v>
      </c>
      <c r="J887" s="62" t="str">
        <f>IFERROR(VLOOKUP(Table1[[#This Row],[Budget Code Description]],Table6[#All],7,FALSE),"")</f>
        <v/>
      </c>
      <c r="K887" s="143" t="str">
        <f>IFERROR(VLOOKUP(Table1[[#This Row],[Budget Code Description]],Table6[#All],8,FALSE),"")</f>
        <v/>
      </c>
      <c r="L887" s="63"/>
      <c r="M887" s="65" t="str">
        <f>IFERROR(VLOOKUP(Table1[[#This Row],[Staff ID]],Table2[],2,FALSE),"")</f>
        <v/>
      </c>
      <c r="N887" s="211" t="str">
        <f>IFERROR(IF(VLOOKUP(Table1[[#This Row],[Budget Code Description]],Dimentions!$X$6:$AC$97,4,FALSE)="","",VLOOKUP(Table1[[#This Row],[Budget Code Description]],Dimentions!$X$6:$AC$97,4,FALSE)),"")</f>
        <v/>
      </c>
      <c r="O887" s="65" t="str">
        <f>IFERROR(VLOOKUP(Table1[[#This Row],[Vendor ID]],Table549[],2,FALSE),"")</f>
        <v/>
      </c>
      <c r="P887" s="63"/>
      <c r="Q887" s="143" t="str">
        <f>IF(Table1[[#This Row],[Posting Date]]&lt;&gt;"",$D$9,"")</f>
        <v/>
      </c>
      <c r="R887" s="159" t="str">
        <f>IF(Table1[[#This Row],[Posting Date]]&lt;&gt;"",$D$10,"")</f>
        <v/>
      </c>
      <c r="S887" s="66"/>
      <c r="T887" s="63"/>
      <c r="U887" s="67"/>
      <c r="V887" s="67"/>
      <c r="W887" s="67" t="str">
        <f t="shared" si="14"/>
        <v/>
      </c>
      <c r="X887" s="161" t="str">
        <f>IF(E887="","",(IF(Table1[[#This Row],[Cur]]="USD",Table1[[#This Row],[Cur_Amount Debit]],Table1[[#This Row],[Cur_Amount Debit]]/Table1[[#This Row],[Exchange Rate]])))</f>
        <v/>
      </c>
      <c r="Y887" s="161" t="str">
        <f>IF(E887="","",(IF(Table1[[#This Row],[Cur]]="USD",Table1[[#This Row],[Cur_Amount Credit]],Table1[[#This Row],[Cur_Amount Credit]]/ExchangeRate)))</f>
        <v/>
      </c>
      <c r="Z887" s="203" t="str">
        <f>IF(E887="","",(Table1[[#This Row],[Debit USD]]-Table1[[#This Row],[Credit USD]]))</f>
        <v/>
      </c>
      <c r="AA887" s="122"/>
      <c r="AB887" s="1"/>
      <c r="AC887" s="15"/>
      <c r="AD887" s="15" t="str">
        <f>IF(AND(OR(Table1[[#This Row],[Account]]="15030",Table1[[#This Row],[Account]]="15035",Table1[[#This Row],[Account]]="20150"),Table1[[#This Row],[Vendor ID]]=""),1,"")</f>
        <v/>
      </c>
      <c r="AE887" s="15"/>
      <c r="AF887" s="15"/>
      <c r="AG887" s="15"/>
      <c r="AH887" s="46" t="str">
        <f>IF(Table1[[#This Row],[Posting Date]]&lt;&gt;"","GJ-"&amp;CountryID,"")</f>
        <v/>
      </c>
      <c r="AI887" s="59" t="str">
        <f>IF(Table1[[#This Row],[Posting Date]]&lt;&gt;"",Table1[[#This Row],[Posting Date]],"")</f>
        <v/>
      </c>
      <c r="AJ887" s="46"/>
      <c r="AK887" s="46" t="str">
        <f>IF(Table1[[#This Row],[Description]]&lt;&gt;"",Table1[[#This Row],[Description]],"")</f>
        <v/>
      </c>
      <c r="AL887" s="46" t="str">
        <f>IF(Table1[[#This Row],[Posting Date]]&lt;&gt;"",Table1[[#This Row],[Reference Number]],"")</f>
        <v/>
      </c>
      <c r="AM887" s="46" t="str">
        <f>TRIM(Table1[[#This Row],[Line '#]])</f>
        <v/>
      </c>
      <c r="AN887" s="46" t="str">
        <f>TRIM(Table1[[#This Row],[Account]])</f>
        <v/>
      </c>
      <c r="AO887" s="46" t="str">
        <f>IF(Table1[[#This Row],[Posting Date]]&lt;&gt;"",$D$5,"")</f>
        <v/>
      </c>
      <c r="AP887" s="46" t="str">
        <f>TRIM(Table1[[#This Row],[Departments-Prgrams]])</f>
        <v/>
      </c>
      <c r="AQ887" s="46" t="str">
        <f>TRIM(Table1[[#This Row],[Grant]])</f>
        <v/>
      </c>
      <c r="AR887" s="46" t="str">
        <f>TRIM(Table1[[#This Row],[Staff ID]])</f>
        <v/>
      </c>
      <c r="AS887" s="46" t="str">
        <f>IF(TRIM(Table1[[#This Row],[Budget Code]])=0,"",TRIM(Table1[[#This Row],[Budget Code]]))</f>
        <v/>
      </c>
      <c r="AT887" s="46" t="str">
        <f>IF(Table1[[#This Row],[Line Description]]&lt;&gt;"",Table1[[#This Row],[Line Description]],"")</f>
        <v/>
      </c>
      <c r="AU887" s="46" t="str">
        <f>IF(Table1[[#This Row],[Cur_Amount Debit]]&gt;0,ROUND(Table1[[#This Row],[Cur_Amount Debit]],2),"")</f>
        <v/>
      </c>
      <c r="AV887" s="46" t="str">
        <f>IF(Table1[[#This Row],[Cur_Amount Credit]]&gt;0,ROUND(Table1[[#This Row],[Cur_Amount Credit]],2),"")</f>
        <v/>
      </c>
      <c r="AW887" s="46" t="str">
        <f>LEFT(Table1[[#This Row],[Cur]],3)</f>
        <v/>
      </c>
      <c r="AX887" s="59"/>
      <c r="AY887" s="46"/>
      <c r="AZ887" s="46" t="str">
        <f>IF(Table1[[#This Row],[Cur]]&lt;&gt;"",IF(Table1[[#This Row],[Cur]]="USD","",ExchangeRate),"")</f>
        <v/>
      </c>
      <c r="BA887" s="46" t="str">
        <f>IF(Table1[[#This Row],[Grant]]&lt;&gt;"",VLOOKUP(Table1[[#This Row],[Grant]],Grants!B:D,3),"")</f>
        <v/>
      </c>
      <c r="BB887" s="46" t="str">
        <f>TRIM(Table1[[#This Row],[Vendor ID]])</f>
        <v/>
      </c>
      <c r="BC887">
        <f>IF(Table1[[#This Row],[Reference Number]]=Q886,BC886,BC886+1)</f>
        <v>2</v>
      </c>
    </row>
    <row r="888" spans="1:55" ht="11.25" hidden="1" customHeight="1">
      <c r="A888" s="1"/>
      <c r="B888" s="88" t="str">
        <f>IF(Table1[[#This Row],[Posting Date]]&lt;&gt;"",IF(Table1[[#This Row],[Reference Number]]=Q887,B887+1,1),"")</f>
        <v/>
      </c>
      <c r="C888" s="61"/>
      <c r="D888" s="61"/>
      <c r="E888" s="218"/>
      <c r="F888" s="143" t="str">
        <f>IFERROR(IF(VLOOKUP(Table1[[#This Row],[Budget Code Description]],Dimentions!$X$6:$AC$132,2,FALSE)="","",VLOOKUP(Table1[[#This Row],[Budget Code Description]],Dimentions!$X$6:$AC$132,2,FALSE)),"")</f>
        <v/>
      </c>
      <c r="G888" s="143" t="str">
        <f>IFERROR(VLOOKUP(Table1[[#This Row],[Budget Code Description]],Dimentions!$X$6:$AC$132,3,FALSE),"")</f>
        <v/>
      </c>
      <c r="H888" s="64" t="str">
        <f>IFERROR(VLOOKUP(Table1[[#This Row],[Account]],Dimentions!$S$6:$V$233,2,FALSE),"")</f>
        <v/>
      </c>
      <c r="I888" s="62">
        <f>_xlfn.NUMBERVALUE(LEFT(Table1[[#This Row],[Account]],1))</f>
        <v>0</v>
      </c>
      <c r="J888" s="62" t="str">
        <f>IFERROR(VLOOKUP(Table1[[#This Row],[Budget Code Description]],Table6[#All],7,FALSE),"")</f>
        <v/>
      </c>
      <c r="K888" s="143" t="str">
        <f>IFERROR(VLOOKUP(Table1[[#This Row],[Budget Code Description]],Table6[#All],8,FALSE),"")</f>
        <v/>
      </c>
      <c r="L888" s="63"/>
      <c r="M888" s="65" t="str">
        <f>IFERROR(VLOOKUP(Table1[[#This Row],[Staff ID]],Table2[],2,FALSE),"")</f>
        <v/>
      </c>
      <c r="N888" s="211" t="str">
        <f>IFERROR(IF(VLOOKUP(Table1[[#This Row],[Budget Code Description]],Dimentions!$X$6:$AC$97,4,FALSE)="","",VLOOKUP(Table1[[#This Row],[Budget Code Description]],Dimentions!$X$6:$AC$97,4,FALSE)),"")</f>
        <v/>
      </c>
      <c r="O888" s="65" t="str">
        <f>IFERROR(VLOOKUP(Table1[[#This Row],[Vendor ID]],Table549[],2,FALSE),"")</f>
        <v/>
      </c>
      <c r="P888" s="63"/>
      <c r="Q888" s="143" t="str">
        <f>IF(Table1[[#This Row],[Posting Date]]&lt;&gt;"",$D$9,"")</f>
        <v/>
      </c>
      <c r="R888" s="159" t="str">
        <f>IF(Table1[[#This Row],[Posting Date]]&lt;&gt;"",$D$10,"")</f>
        <v/>
      </c>
      <c r="S888" s="66"/>
      <c r="T888" s="63"/>
      <c r="U888" s="67"/>
      <c r="V888" s="67"/>
      <c r="W888" s="67" t="str">
        <f t="shared" si="14"/>
        <v/>
      </c>
      <c r="X888" s="161" t="str">
        <f>IF(E888="","",(IF(Table1[[#This Row],[Cur]]="USD",Table1[[#This Row],[Cur_Amount Debit]],Table1[[#This Row],[Cur_Amount Debit]]/Table1[[#This Row],[Exchange Rate]])))</f>
        <v/>
      </c>
      <c r="Y888" s="161" t="str">
        <f>IF(E888="","",(IF(Table1[[#This Row],[Cur]]="USD",Table1[[#This Row],[Cur_Amount Credit]],Table1[[#This Row],[Cur_Amount Credit]]/ExchangeRate)))</f>
        <v/>
      </c>
      <c r="Z888" s="203" t="str">
        <f>IF(E888="","",(Table1[[#This Row],[Debit USD]]-Table1[[#This Row],[Credit USD]]))</f>
        <v/>
      </c>
      <c r="AA888" s="122"/>
      <c r="AB888" s="1"/>
      <c r="AC888" s="15"/>
      <c r="AD888" s="15" t="str">
        <f>IF(AND(OR(Table1[[#This Row],[Account]]="15030",Table1[[#This Row],[Account]]="15035",Table1[[#This Row],[Account]]="20150"),Table1[[#This Row],[Vendor ID]]=""),1,"")</f>
        <v/>
      </c>
      <c r="AE888" s="15"/>
      <c r="AF888" s="15"/>
      <c r="AG888" s="15"/>
      <c r="AH888" s="46" t="str">
        <f>IF(Table1[[#This Row],[Posting Date]]&lt;&gt;"","GJ-"&amp;CountryID,"")</f>
        <v/>
      </c>
      <c r="AI888" s="59" t="str">
        <f>IF(Table1[[#This Row],[Posting Date]]&lt;&gt;"",Table1[[#This Row],[Posting Date]],"")</f>
        <v/>
      </c>
      <c r="AJ888" s="46"/>
      <c r="AK888" s="46" t="str">
        <f>IF(Table1[[#This Row],[Description]]&lt;&gt;"",Table1[[#This Row],[Description]],"")</f>
        <v/>
      </c>
      <c r="AL888" s="46" t="str">
        <f>IF(Table1[[#This Row],[Posting Date]]&lt;&gt;"",Table1[[#This Row],[Reference Number]],"")</f>
        <v/>
      </c>
      <c r="AM888" s="46" t="str">
        <f>TRIM(Table1[[#This Row],[Line '#]])</f>
        <v/>
      </c>
      <c r="AN888" s="46" t="str">
        <f>TRIM(Table1[[#This Row],[Account]])</f>
        <v/>
      </c>
      <c r="AO888" s="46" t="str">
        <f>IF(Table1[[#This Row],[Posting Date]]&lt;&gt;"",$D$5,"")</f>
        <v/>
      </c>
      <c r="AP888" s="46" t="str">
        <f>TRIM(Table1[[#This Row],[Departments-Prgrams]])</f>
        <v/>
      </c>
      <c r="AQ888" s="46" t="str">
        <f>TRIM(Table1[[#This Row],[Grant]])</f>
        <v/>
      </c>
      <c r="AR888" s="46" t="str">
        <f>TRIM(Table1[[#This Row],[Staff ID]])</f>
        <v/>
      </c>
      <c r="AS888" s="46" t="str">
        <f>IF(TRIM(Table1[[#This Row],[Budget Code]])=0,"",TRIM(Table1[[#This Row],[Budget Code]]))</f>
        <v/>
      </c>
      <c r="AT888" s="46" t="str">
        <f>IF(Table1[[#This Row],[Line Description]]&lt;&gt;"",Table1[[#This Row],[Line Description]],"")</f>
        <v/>
      </c>
      <c r="AU888" s="46" t="str">
        <f>IF(Table1[[#This Row],[Cur_Amount Debit]]&gt;0,ROUND(Table1[[#This Row],[Cur_Amount Debit]],2),"")</f>
        <v/>
      </c>
      <c r="AV888" s="46" t="str">
        <f>IF(Table1[[#This Row],[Cur_Amount Credit]]&gt;0,ROUND(Table1[[#This Row],[Cur_Amount Credit]],2),"")</f>
        <v/>
      </c>
      <c r="AW888" s="46" t="str">
        <f>LEFT(Table1[[#This Row],[Cur]],3)</f>
        <v/>
      </c>
      <c r="AX888" s="59"/>
      <c r="AY888" s="46"/>
      <c r="AZ888" s="46" t="str">
        <f>IF(Table1[[#This Row],[Cur]]&lt;&gt;"",IF(Table1[[#This Row],[Cur]]="USD","",ExchangeRate),"")</f>
        <v/>
      </c>
      <c r="BA888" s="46" t="str">
        <f>IF(Table1[[#This Row],[Grant]]&lt;&gt;"",VLOOKUP(Table1[[#This Row],[Grant]],Grants!B:D,3),"")</f>
        <v/>
      </c>
      <c r="BB888" s="46" t="str">
        <f>TRIM(Table1[[#This Row],[Vendor ID]])</f>
        <v/>
      </c>
      <c r="BC888">
        <f>IF(Table1[[#This Row],[Reference Number]]=Q887,BC887,BC887+1)</f>
        <v>2</v>
      </c>
    </row>
    <row r="889" spans="1:55" ht="11.25" hidden="1" customHeight="1">
      <c r="A889" s="1"/>
      <c r="B889" s="88" t="str">
        <f>IF(Table1[[#This Row],[Posting Date]]&lt;&gt;"",IF(Table1[[#This Row],[Reference Number]]=Q888,B888+1,1),"")</f>
        <v/>
      </c>
      <c r="C889" s="61"/>
      <c r="D889" s="61"/>
      <c r="E889" s="218"/>
      <c r="F889" s="143" t="str">
        <f>IFERROR(IF(VLOOKUP(Table1[[#This Row],[Budget Code Description]],Dimentions!$X$6:$AC$132,2,FALSE)="","",VLOOKUP(Table1[[#This Row],[Budget Code Description]],Dimentions!$X$6:$AC$132,2,FALSE)),"")</f>
        <v/>
      </c>
      <c r="G889" s="143" t="str">
        <f>IFERROR(VLOOKUP(Table1[[#This Row],[Budget Code Description]],Dimentions!$X$6:$AC$132,3,FALSE),"")</f>
        <v/>
      </c>
      <c r="H889" s="64" t="str">
        <f>IFERROR(VLOOKUP(Table1[[#This Row],[Account]],Dimentions!$S$6:$V$233,2,FALSE),"")</f>
        <v/>
      </c>
      <c r="I889" s="62">
        <f>_xlfn.NUMBERVALUE(LEFT(Table1[[#This Row],[Account]],1))</f>
        <v>0</v>
      </c>
      <c r="J889" s="62" t="str">
        <f>IFERROR(VLOOKUP(Table1[[#This Row],[Budget Code Description]],Table6[#All],7,FALSE),"")</f>
        <v/>
      </c>
      <c r="K889" s="143" t="str">
        <f>IFERROR(VLOOKUP(Table1[[#This Row],[Budget Code Description]],Table6[#All],8,FALSE),"")</f>
        <v/>
      </c>
      <c r="L889" s="63"/>
      <c r="M889" s="65" t="str">
        <f>IFERROR(VLOOKUP(Table1[[#This Row],[Staff ID]],Table2[],2,FALSE),"")</f>
        <v/>
      </c>
      <c r="N889" s="211" t="str">
        <f>IFERROR(IF(VLOOKUP(Table1[[#This Row],[Budget Code Description]],Dimentions!$X$6:$AC$97,4,FALSE)="","",VLOOKUP(Table1[[#This Row],[Budget Code Description]],Dimentions!$X$6:$AC$97,4,FALSE)),"")</f>
        <v/>
      </c>
      <c r="O889" s="65" t="str">
        <f>IFERROR(VLOOKUP(Table1[[#This Row],[Vendor ID]],Table549[],2,FALSE),"")</f>
        <v/>
      </c>
      <c r="P889" s="63"/>
      <c r="Q889" s="143" t="str">
        <f>IF(Table1[[#This Row],[Posting Date]]&lt;&gt;"",$D$9,"")</f>
        <v/>
      </c>
      <c r="R889" s="159" t="str">
        <f>IF(Table1[[#This Row],[Posting Date]]&lt;&gt;"",$D$10,"")</f>
        <v/>
      </c>
      <c r="S889" s="66"/>
      <c r="T889" s="63"/>
      <c r="U889" s="67"/>
      <c r="V889" s="67"/>
      <c r="W889" s="67" t="str">
        <f t="shared" si="14"/>
        <v/>
      </c>
      <c r="X889" s="161" t="str">
        <f>IF(E889="","",(IF(Table1[[#This Row],[Cur]]="USD",Table1[[#This Row],[Cur_Amount Debit]],Table1[[#This Row],[Cur_Amount Debit]]/Table1[[#This Row],[Exchange Rate]])))</f>
        <v/>
      </c>
      <c r="Y889" s="161" t="str">
        <f>IF(E889="","",(IF(Table1[[#This Row],[Cur]]="USD",Table1[[#This Row],[Cur_Amount Credit]],Table1[[#This Row],[Cur_Amount Credit]]/ExchangeRate)))</f>
        <v/>
      </c>
      <c r="Z889" s="203" t="str">
        <f>IF(E889="","",(Table1[[#This Row],[Debit USD]]-Table1[[#This Row],[Credit USD]]))</f>
        <v/>
      </c>
      <c r="AA889" s="122"/>
      <c r="AB889" s="1"/>
      <c r="AC889" s="15"/>
      <c r="AD889" s="15" t="str">
        <f>IF(AND(OR(Table1[[#This Row],[Account]]="15030",Table1[[#This Row],[Account]]="15035",Table1[[#This Row],[Account]]="20150"),Table1[[#This Row],[Vendor ID]]=""),1,"")</f>
        <v/>
      </c>
      <c r="AE889" s="15"/>
      <c r="AF889" s="15"/>
      <c r="AG889" s="15"/>
      <c r="AH889" s="46" t="str">
        <f>IF(Table1[[#This Row],[Posting Date]]&lt;&gt;"","GJ-"&amp;CountryID,"")</f>
        <v/>
      </c>
      <c r="AI889" s="59" t="str">
        <f>IF(Table1[[#This Row],[Posting Date]]&lt;&gt;"",Table1[[#This Row],[Posting Date]],"")</f>
        <v/>
      </c>
      <c r="AJ889" s="46"/>
      <c r="AK889" s="46" t="str">
        <f>IF(Table1[[#This Row],[Description]]&lt;&gt;"",Table1[[#This Row],[Description]],"")</f>
        <v/>
      </c>
      <c r="AL889" s="46" t="str">
        <f>IF(Table1[[#This Row],[Posting Date]]&lt;&gt;"",Table1[[#This Row],[Reference Number]],"")</f>
        <v/>
      </c>
      <c r="AM889" s="46" t="str">
        <f>TRIM(Table1[[#This Row],[Line '#]])</f>
        <v/>
      </c>
      <c r="AN889" s="46" t="str">
        <f>TRIM(Table1[[#This Row],[Account]])</f>
        <v/>
      </c>
      <c r="AO889" s="46" t="str">
        <f>IF(Table1[[#This Row],[Posting Date]]&lt;&gt;"",$D$5,"")</f>
        <v/>
      </c>
      <c r="AP889" s="46" t="str">
        <f>TRIM(Table1[[#This Row],[Departments-Prgrams]])</f>
        <v/>
      </c>
      <c r="AQ889" s="46" t="str">
        <f>TRIM(Table1[[#This Row],[Grant]])</f>
        <v/>
      </c>
      <c r="AR889" s="46" t="str">
        <f>TRIM(Table1[[#This Row],[Staff ID]])</f>
        <v/>
      </c>
      <c r="AS889" s="46" t="str">
        <f>IF(TRIM(Table1[[#This Row],[Budget Code]])=0,"",TRIM(Table1[[#This Row],[Budget Code]]))</f>
        <v/>
      </c>
      <c r="AT889" s="46" t="str">
        <f>IF(Table1[[#This Row],[Line Description]]&lt;&gt;"",Table1[[#This Row],[Line Description]],"")</f>
        <v/>
      </c>
      <c r="AU889" s="46" t="str">
        <f>IF(Table1[[#This Row],[Cur_Amount Debit]]&gt;0,ROUND(Table1[[#This Row],[Cur_Amount Debit]],2),"")</f>
        <v/>
      </c>
      <c r="AV889" s="46" t="str">
        <f>IF(Table1[[#This Row],[Cur_Amount Credit]]&gt;0,ROUND(Table1[[#This Row],[Cur_Amount Credit]],2),"")</f>
        <v/>
      </c>
      <c r="AW889" s="46" t="str">
        <f>LEFT(Table1[[#This Row],[Cur]],3)</f>
        <v/>
      </c>
      <c r="AX889" s="59"/>
      <c r="AY889" s="46"/>
      <c r="AZ889" s="46" t="str">
        <f>IF(Table1[[#This Row],[Cur]]&lt;&gt;"",IF(Table1[[#This Row],[Cur]]="USD","",ExchangeRate),"")</f>
        <v/>
      </c>
      <c r="BA889" s="46" t="str">
        <f>IF(Table1[[#This Row],[Grant]]&lt;&gt;"",VLOOKUP(Table1[[#This Row],[Grant]],Grants!B:D,3),"")</f>
        <v/>
      </c>
      <c r="BB889" s="46" t="str">
        <f>TRIM(Table1[[#This Row],[Vendor ID]])</f>
        <v/>
      </c>
      <c r="BC889">
        <f>IF(Table1[[#This Row],[Reference Number]]=Q888,BC888,BC888+1)</f>
        <v>2</v>
      </c>
    </row>
    <row r="890" spans="1:55" ht="11.25" hidden="1" customHeight="1">
      <c r="A890" s="1"/>
      <c r="B890" s="88" t="str">
        <f>IF(Table1[[#This Row],[Posting Date]]&lt;&gt;"",IF(Table1[[#This Row],[Reference Number]]=Q889,B889+1,1),"")</f>
        <v/>
      </c>
      <c r="C890" s="61"/>
      <c r="D890" s="61"/>
      <c r="E890" s="218"/>
      <c r="F890" s="143" t="str">
        <f>IFERROR(IF(VLOOKUP(Table1[[#This Row],[Budget Code Description]],Dimentions!$X$6:$AC$132,2,FALSE)="","",VLOOKUP(Table1[[#This Row],[Budget Code Description]],Dimentions!$X$6:$AC$132,2,FALSE)),"")</f>
        <v/>
      </c>
      <c r="G890" s="143" t="str">
        <f>IFERROR(VLOOKUP(Table1[[#This Row],[Budget Code Description]],Dimentions!$X$6:$AC$132,3,FALSE),"")</f>
        <v/>
      </c>
      <c r="H890" s="64" t="str">
        <f>IFERROR(VLOOKUP(Table1[[#This Row],[Account]],Dimentions!$S$6:$V$233,2,FALSE),"")</f>
        <v/>
      </c>
      <c r="I890" s="62">
        <f>_xlfn.NUMBERVALUE(LEFT(Table1[[#This Row],[Account]],1))</f>
        <v>0</v>
      </c>
      <c r="J890" s="62" t="str">
        <f>IFERROR(VLOOKUP(Table1[[#This Row],[Budget Code Description]],Table6[#All],7,FALSE),"")</f>
        <v/>
      </c>
      <c r="K890" s="143" t="str">
        <f>IFERROR(VLOOKUP(Table1[[#This Row],[Budget Code Description]],Table6[#All],8,FALSE),"")</f>
        <v/>
      </c>
      <c r="L890" s="63"/>
      <c r="M890" s="65" t="str">
        <f>IFERROR(VLOOKUP(Table1[[#This Row],[Staff ID]],Table2[],2,FALSE),"")</f>
        <v/>
      </c>
      <c r="N890" s="211" t="str">
        <f>IFERROR(IF(VLOOKUP(Table1[[#This Row],[Budget Code Description]],Dimentions!$X$6:$AC$97,4,FALSE)="","",VLOOKUP(Table1[[#This Row],[Budget Code Description]],Dimentions!$X$6:$AC$97,4,FALSE)),"")</f>
        <v/>
      </c>
      <c r="O890" s="65" t="str">
        <f>IFERROR(VLOOKUP(Table1[[#This Row],[Vendor ID]],Table549[],2,FALSE),"")</f>
        <v/>
      </c>
      <c r="P890" s="63"/>
      <c r="Q890" s="143" t="str">
        <f>IF(Table1[[#This Row],[Posting Date]]&lt;&gt;"",$D$9,"")</f>
        <v/>
      </c>
      <c r="R890" s="159" t="str">
        <f>IF(Table1[[#This Row],[Posting Date]]&lt;&gt;"",$D$10,"")</f>
        <v/>
      </c>
      <c r="S890" s="66"/>
      <c r="T890" s="63"/>
      <c r="U890" s="67"/>
      <c r="V890" s="67"/>
      <c r="W890" s="67" t="str">
        <f t="shared" si="14"/>
        <v/>
      </c>
      <c r="X890" s="161" t="str">
        <f>IF(E890="","",(IF(Table1[[#This Row],[Cur]]="USD",Table1[[#This Row],[Cur_Amount Debit]],Table1[[#This Row],[Cur_Amount Debit]]/Table1[[#This Row],[Exchange Rate]])))</f>
        <v/>
      </c>
      <c r="Y890" s="161" t="str">
        <f>IF(E890="","",(IF(Table1[[#This Row],[Cur]]="USD",Table1[[#This Row],[Cur_Amount Credit]],Table1[[#This Row],[Cur_Amount Credit]]/ExchangeRate)))</f>
        <v/>
      </c>
      <c r="Z890" s="203" t="str">
        <f>IF(E890="","",(Table1[[#This Row],[Debit USD]]-Table1[[#This Row],[Credit USD]]))</f>
        <v/>
      </c>
      <c r="AA890" s="122"/>
      <c r="AB890" s="1"/>
      <c r="AC890" s="15"/>
      <c r="AD890" s="15" t="str">
        <f>IF(AND(OR(Table1[[#This Row],[Account]]="15030",Table1[[#This Row],[Account]]="15035",Table1[[#This Row],[Account]]="20150"),Table1[[#This Row],[Vendor ID]]=""),1,"")</f>
        <v/>
      </c>
      <c r="AE890" s="15"/>
      <c r="AF890" s="15"/>
      <c r="AG890" s="15"/>
      <c r="AH890" s="46" t="str">
        <f>IF(Table1[[#This Row],[Posting Date]]&lt;&gt;"","GJ-"&amp;CountryID,"")</f>
        <v/>
      </c>
      <c r="AI890" s="59" t="str">
        <f>IF(Table1[[#This Row],[Posting Date]]&lt;&gt;"",Table1[[#This Row],[Posting Date]],"")</f>
        <v/>
      </c>
      <c r="AJ890" s="46"/>
      <c r="AK890" s="46" t="str">
        <f>IF(Table1[[#This Row],[Description]]&lt;&gt;"",Table1[[#This Row],[Description]],"")</f>
        <v/>
      </c>
      <c r="AL890" s="46" t="str">
        <f>IF(Table1[[#This Row],[Posting Date]]&lt;&gt;"",Table1[[#This Row],[Reference Number]],"")</f>
        <v/>
      </c>
      <c r="AM890" s="46" t="str">
        <f>TRIM(Table1[[#This Row],[Line '#]])</f>
        <v/>
      </c>
      <c r="AN890" s="46" t="str">
        <f>TRIM(Table1[[#This Row],[Account]])</f>
        <v/>
      </c>
      <c r="AO890" s="46" t="str">
        <f>IF(Table1[[#This Row],[Posting Date]]&lt;&gt;"",$D$5,"")</f>
        <v/>
      </c>
      <c r="AP890" s="46" t="str">
        <f>TRIM(Table1[[#This Row],[Departments-Prgrams]])</f>
        <v/>
      </c>
      <c r="AQ890" s="46" t="str">
        <f>TRIM(Table1[[#This Row],[Grant]])</f>
        <v/>
      </c>
      <c r="AR890" s="46" t="str">
        <f>TRIM(Table1[[#This Row],[Staff ID]])</f>
        <v/>
      </c>
      <c r="AS890" s="46" t="str">
        <f>IF(TRIM(Table1[[#This Row],[Budget Code]])=0,"",TRIM(Table1[[#This Row],[Budget Code]]))</f>
        <v/>
      </c>
      <c r="AT890" s="46" t="str">
        <f>IF(Table1[[#This Row],[Line Description]]&lt;&gt;"",Table1[[#This Row],[Line Description]],"")</f>
        <v/>
      </c>
      <c r="AU890" s="46" t="str">
        <f>IF(Table1[[#This Row],[Cur_Amount Debit]]&gt;0,ROUND(Table1[[#This Row],[Cur_Amount Debit]],2),"")</f>
        <v/>
      </c>
      <c r="AV890" s="46" t="str">
        <f>IF(Table1[[#This Row],[Cur_Amount Credit]]&gt;0,ROUND(Table1[[#This Row],[Cur_Amount Credit]],2),"")</f>
        <v/>
      </c>
      <c r="AW890" s="46" t="str">
        <f>LEFT(Table1[[#This Row],[Cur]],3)</f>
        <v/>
      </c>
      <c r="AX890" s="59"/>
      <c r="AY890" s="46"/>
      <c r="AZ890" s="46" t="str">
        <f>IF(Table1[[#This Row],[Cur]]&lt;&gt;"",IF(Table1[[#This Row],[Cur]]="USD","",ExchangeRate),"")</f>
        <v/>
      </c>
      <c r="BA890" s="46" t="str">
        <f>IF(Table1[[#This Row],[Grant]]&lt;&gt;"",VLOOKUP(Table1[[#This Row],[Grant]],Grants!B:D,3),"")</f>
        <v/>
      </c>
      <c r="BB890" s="46" t="str">
        <f>TRIM(Table1[[#This Row],[Vendor ID]])</f>
        <v/>
      </c>
      <c r="BC890">
        <f>IF(Table1[[#This Row],[Reference Number]]=Q889,BC889,BC889+1)</f>
        <v>2</v>
      </c>
    </row>
    <row r="891" spans="1:55" ht="11.25" hidden="1" customHeight="1">
      <c r="A891" s="1"/>
      <c r="B891" s="88" t="str">
        <f>IF(Table1[[#This Row],[Posting Date]]&lt;&gt;"",IF(Table1[[#This Row],[Reference Number]]=Q890,B890+1,1),"")</f>
        <v/>
      </c>
      <c r="C891" s="61"/>
      <c r="D891" s="61"/>
      <c r="E891" s="218"/>
      <c r="F891" s="143" t="str">
        <f>IFERROR(IF(VLOOKUP(Table1[[#This Row],[Budget Code Description]],Dimentions!$X$6:$AC$132,2,FALSE)="","",VLOOKUP(Table1[[#This Row],[Budget Code Description]],Dimentions!$X$6:$AC$132,2,FALSE)),"")</f>
        <v/>
      </c>
      <c r="G891" s="143" t="str">
        <f>IFERROR(VLOOKUP(Table1[[#This Row],[Budget Code Description]],Dimentions!$X$6:$AC$132,3,FALSE),"")</f>
        <v/>
      </c>
      <c r="H891" s="64" t="str">
        <f>IFERROR(VLOOKUP(Table1[[#This Row],[Account]],Dimentions!$S$6:$V$233,2,FALSE),"")</f>
        <v/>
      </c>
      <c r="I891" s="62">
        <f>_xlfn.NUMBERVALUE(LEFT(Table1[[#This Row],[Account]],1))</f>
        <v>0</v>
      </c>
      <c r="J891" s="62" t="str">
        <f>IFERROR(VLOOKUP(Table1[[#This Row],[Budget Code Description]],Table6[#All],7,FALSE),"")</f>
        <v/>
      </c>
      <c r="K891" s="143" t="str">
        <f>IFERROR(VLOOKUP(Table1[[#This Row],[Budget Code Description]],Table6[#All],8,FALSE),"")</f>
        <v/>
      </c>
      <c r="L891" s="63"/>
      <c r="M891" s="65" t="str">
        <f>IFERROR(VLOOKUP(Table1[[#This Row],[Staff ID]],Table2[],2,FALSE),"")</f>
        <v/>
      </c>
      <c r="N891" s="211" t="str">
        <f>IFERROR(IF(VLOOKUP(Table1[[#This Row],[Budget Code Description]],Dimentions!$X$6:$AC$97,4,FALSE)="","",VLOOKUP(Table1[[#This Row],[Budget Code Description]],Dimentions!$X$6:$AC$97,4,FALSE)),"")</f>
        <v/>
      </c>
      <c r="O891" s="65" t="str">
        <f>IFERROR(VLOOKUP(Table1[[#This Row],[Vendor ID]],Table549[],2,FALSE),"")</f>
        <v/>
      </c>
      <c r="P891" s="63"/>
      <c r="Q891" s="143" t="str">
        <f>IF(Table1[[#This Row],[Posting Date]]&lt;&gt;"",$D$9,"")</f>
        <v/>
      </c>
      <c r="R891" s="159" t="str">
        <f>IF(Table1[[#This Row],[Posting Date]]&lt;&gt;"",$D$10,"")</f>
        <v/>
      </c>
      <c r="S891" s="66"/>
      <c r="T891" s="63"/>
      <c r="U891" s="67"/>
      <c r="V891" s="67"/>
      <c r="W891" s="67" t="str">
        <f t="shared" si="14"/>
        <v/>
      </c>
      <c r="X891" s="161" t="str">
        <f>IF(E891="","",(IF(Table1[[#This Row],[Cur]]="USD",Table1[[#This Row],[Cur_Amount Debit]],Table1[[#This Row],[Cur_Amount Debit]]/Table1[[#This Row],[Exchange Rate]])))</f>
        <v/>
      </c>
      <c r="Y891" s="161" t="str">
        <f>IF(E891="","",(IF(Table1[[#This Row],[Cur]]="USD",Table1[[#This Row],[Cur_Amount Credit]],Table1[[#This Row],[Cur_Amount Credit]]/ExchangeRate)))</f>
        <v/>
      </c>
      <c r="Z891" s="203" t="str">
        <f>IF(E891="","",(Table1[[#This Row],[Debit USD]]-Table1[[#This Row],[Credit USD]]))</f>
        <v/>
      </c>
      <c r="AA891" s="122"/>
      <c r="AB891" s="1"/>
      <c r="AC891" s="15"/>
      <c r="AD891" s="15" t="str">
        <f>IF(AND(OR(Table1[[#This Row],[Account]]="15030",Table1[[#This Row],[Account]]="15035",Table1[[#This Row],[Account]]="20150"),Table1[[#This Row],[Vendor ID]]=""),1,"")</f>
        <v/>
      </c>
      <c r="AE891" s="15"/>
      <c r="AF891" s="15"/>
      <c r="AG891" s="15"/>
      <c r="AH891" s="46" t="str">
        <f>IF(Table1[[#This Row],[Posting Date]]&lt;&gt;"","GJ-"&amp;CountryID,"")</f>
        <v/>
      </c>
      <c r="AI891" s="59" t="str">
        <f>IF(Table1[[#This Row],[Posting Date]]&lt;&gt;"",Table1[[#This Row],[Posting Date]],"")</f>
        <v/>
      </c>
      <c r="AJ891" s="46"/>
      <c r="AK891" s="46" t="str">
        <f>IF(Table1[[#This Row],[Description]]&lt;&gt;"",Table1[[#This Row],[Description]],"")</f>
        <v/>
      </c>
      <c r="AL891" s="46" t="str">
        <f>IF(Table1[[#This Row],[Posting Date]]&lt;&gt;"",Table1[[#This Row],[Reference Number]],"")</f>
        <v/>
      </c>
      <c r="AM891" s="46" t="str">
        <f>TRIM(Table1[[#This Row],[Line '#]])</f>
        <v/>
      </c>
      <c r="AN891" s="46" t="str">
        <f>TRIM(Table1[[#This Row],[Account]])</f>
        <v/>
      </c>
      <c r="AO891" s="46" t="str">
        <f>IF(Table1[[#This Row],[Posting Date]]&lt;&gt;"",$D$5,"")</f>
        <v/>
      </c>
      <c r="AP891" s="46" t="str">
        <f>TRIM(Table1[[#This Row],[Departments-Prgrams]])</f>
        <v/>
      </c>
      <c r="AQ891" s="46" t="str">
        <f>TRIM(Table1[[#This Row],[Grant]])</f>
        <v/>
      </c>
      <c r="AR891" s="46" t="str">
        <f>TRIM(Table1[[#This Row],[Staff ID]])</f>
        <v/>
      </c>
      <c r="AS891" s="46" t="str">
        <f>IF(TRIM(Table1[[#This Row],[Budget Code]])=0,"",TRIM(Table1[[#This Row],[Budget Code]]))</f>
        <v/>
      </c>
      <c r="AT891" s="46" t="str">
        <f>IF(Table1[[#This Row],[Line Description]]&lt;&gt;"",Table1[[#This Row],[Line Description]],"")</f>
        <v/>
      </c>
      <c r="AU891" s="46" t="str">
        <f>IF(Table1[[#This Row],[Cur_Amount Debit]]&gt;0,ROUND(Table1[[#This Row],[Cur_Amount Debit]],2),"")</f>
        <v/>
      </c>
      <c r="AV891" s="46" t="str">
        <f>IF(Table1[[#This Row],[Cur_Amount Credit]]&gt;0,ROUND(Table1[[#This Row],[Cur_Amount Credit]],2),"")</f>
        <v/>
      </c>
      <c r="AW891" s="46" t="str">
        <f>LEFT(Table1[[#This Row],[Cur]],3)</f>
        <v/>
      </c>
      <c r="AX891" s="59"/>
      <c r="AY891" s="46"/>
      <c r="AZ891" s="46" t="str">
        <f>IF(Table1[[#This Row],[Cur]]&lt;&gt;"",IF(Table1[[#This Row],[Cur]]="USD","",ExchangeRate),"")</f>
        <v/>
      </c>
      <c r="BA891" s="46" t="str">
        <f>IF(Table1[[#This Row],[Grant]]&lt;&gt;"",VLOOKUP(Table1[[#This Row],[Grant]],Grants!B:D,3),"")</f>
        <v/>
      </c>
      <c r="BB891" s="46" t="str">
        <f>TRIM(Table1[[#This Row],[Vendor ID]])</f>
        <v/>
      </c>
      <c r="BC891">
        <f>IF(Table1[[#This Row],[Reference Number]]=Q890,BC890,BC890+1)</f>
        <v>2</v>
      </c>
    </row>
    <row r="892" spans="1:55" ht="11.25" hidden="1" customHeight="1">
      <c r="A892" s="1"/>
      <c r="B892" s="88" t="str">
        <f>IF(Table1[[#This Row],[Posting Date]]&lt;&gt;"",IF(Table1[[#This Row],[Reference Number]]=Q891,B891+1,1),"")</f>
        <v/>
      </c>
      <c r="C892" s="61"/>
      <c r="D892" s="61"/>
      <c r="E892" s="218"/>
      <c r="F892" s="143" t="str">
        <f>IFERROR(IF(VLOOKUP(Table1[[#This Row],[Budget Code Description]],Dimentions!$X$6:$AC$132,2,FALSE)="","",VLOOKUP(Table1[[#This Row],[Budget Code Description]],Dimentions!$X$6:$AC$132,2,FALSE)),"")</f>
        <v/>
      </c>
      <c r="G892" s="143" t="str">
        <f>IFERROR(VLOOKUP(Table1[[#This Row],[Budget Code Description]],Dimentions!$X$6:$AC$132,3,FALSE),"")</f>
        <v/>
      </c>
      <c r="H892" s="64" t="str">
        <f>IFERROR(VLOOKUP(Table1[[#This Row],[Account]],Dimentions!$S$6:$V$233,2,FALSE),"")</f>
        <v/>
      </c>
      <c r="I892" s="62">
        <f>_xlfn.NUMBERVALUE(LEFT(Table1[[#This Row],[Account]],1))</f>
        <v>0</v>
      </c>
      <c r="J892" s="62" t="str">
        <f>IFERROR(VLOOKUP(Table1[[#This Row],[Budget Code Description]],Table6[#All],7,FALSE),"")</f>
        <v/>
      </c>
      <c r="K892" s="143" t="str">
        <f>IFERROR(VLOOKUP(Table1[[#This Row],[Budget Code Description]],Table6[#All],8,FALSE),"")</f>
        <v/>
      </c>
      <c r="L892" s="63"/>
      <c r="M892" s="65" t="str">
        <f>IFERROR(VLOOKUP(Table1[[#This Row],[Staff ID]],Table2[],2,FALSE),"")</f>
        <v/>
      </c>
      <c r="N892" s="211" t="str">
        <f>IFERROR(IF(VLOOKUP(Table1[[#This Row],[Budget Code Description]],Dimentions!$X$6:$AC$97,4,FALSE)="","",VLOOKUP(Table1[[#This Row],[Budget Code Description]],Dimentions!$X$6:$AC$97,4,FALSE)),"")</f>
        <v/>
      </c>
      <c r="O892" s="65" t="str">
        <f>IFERROR(VLOOKUP(Table1[[#This Row],[Vendor ID]],Table549[],2,FALSE),"")</f>
        <v/>
      </c>
      <c r="P892" s="63"/>
      <c r="Q892" s="143" t="str">
        <f>IF(Table1[[#This Row],[Posting Date]]&lt;&gt;"",$D$9,"")</f>
        <v/>
      </c>
      <c r="R892" s="159" t="str">
        <f>IF(Table1[[#This Row],[Posting Date]]&lt;&gt;"",$D$10,"")</f>
        <v/>
      </c>
      <c r="S892" s="66"/>
      <c r="T892" s="63"/>
      <c r="U892" s="67"/>
      <c r="V892" s="67"/>
      <c r="W892" s="67" t="str">
        <f t="shared" si="14"/>
        <v/>
      </c>
      <c r="X892" s="161" t="str">
        <f>IF(E892="","",(IF(Table1[[#This Row],[Cur]]="USD",Table1[[#This Row],[Cur_Amount Debit]],Table1[[#This Row],[Cur_Amount Debit]]/Table1[[#This Row],[Exchange Rate]])))</f>
        <v/>
      </c>
      <c r="Y892" s="161" t="str">
        <f>IF(E892="","",(IF(Table1[[#This Row],[Cur]]="USD",Table1[[#This Row],[Cur_Amount Credit]],Table1[[#This Row],[Cur_Amount Credit]]/ExchangeRate)))</f>
        <v/>
      </c>
      <c r="Z892" s="203" t="str">
        <f>IF(E892="","",(Table1[[#This Row],[Debit USD]]-Table1[[#This Row],[Credit USD]]))</f>
        <v/>
      </c>
      <c r="AA892" s="122"/>
      <c r="AB892" s="1"/>
      <c r="AC892" s="15"/>
      <c r="AD892" s="15" t="str">
        <f>IF(AND(OR(Table1[[#This Row],[Account]]="15030",Table1[[#This Row],[Account]]="15035",Table1[[#This Row],[Account]]="20150"),Table1[[#This Row],[Vendor ID]]=""),1,"")</f>
        <v/>
      </c>
      <c r="AE892" s="15"/>
      <c r="AF892" s="15"/>
      <c r="AG892" s="15"/>
      <c r="AH892" s="46" t="str">
        <f>IF(Table1[[#This Row],[Posting Date]]&lt;&gt;"","GJ-"&amp;CountryID,"")</f>
        <v/>
      </c>
      <c r="AI892" s="59" t="str">
        <f>IF(Table1[[#This Row],[Posting Date]]&lt;&gt;"",Table1[[#This Row],[Posting Date]],"")</f>
        <v/>
      </c>
      <c r="AJ892" s="46"/>
      <c r="AK892" s="46" t="str">
        <f>IF(Table1[[#This Row],[Description]]&lt;&gt;"",Table1[[#This Row],[Description]],"")</f>
        <v/>
      </c>
      <c r="AL892" s="46" t="str">
        <f>IF(Table1[[#This Row],[Posting Date]]&lt;&gt;"",Table1[[#This Row],[Reference Number]],"")</f>
        <v/>
      </c>
      <c r="AM892" s="46" t="str">
        <f>TRIM(Table1[[#This Row],[Line '#]])</f>
        <v/>
      </c>
      <c r="AN892" s="46" t="str">
        <f>TRIM(Table1[[#This Row],[Account]])</f>
        <v/>
      </c>
      <c r="AO892" s="46" t="str">
        <f>IF(Table1[[#This Row],[Posting Date]]&lt;&gt;"",$D$5,"")</f>
        <v/>
      </c>
      <c r="AP892" s="46" t="str">
        <f>TRIM(Table1[[#This Row],[Departments-Prgrams]])</f>
        <v/>
      </c>
      <c r="AQ892" s="46" t="str">
        <f>TRIM(Table1[[#This Row],[Grant]])</f>
        <v/>
      </c>
      <c r="AR892" s="46" t="str">
        <f>TRIM(Table1[[#This Row],[Staff ID]])</f>
        <v/>
      </c>
      <c r="AS892" s="46" t="str">
        <f>IF(TRIM(Table1[[#This Row],[Budget Code]])=0,"",TRIM(Table1[[#This Row],[Budget Code]]))</f>
        <v/>
      </c>
      <c r="AT892" s="46" t="str">
        <f>IF(Table1[[#This Row],[Line Description]]&lt;&gt;"",Table1[[#This Row],[Line Description]],"")</f>
        <v/>
      </c>
      <c r="AU892" s="46" t="str">
        <f>IF(Table1[[#This Row],[Cur_Amount Debit]]&gt;0,ROUND(Table1[[#This Row],[Cur_Amount Debit]],2),"")</f>
        <v/>
      </c>
      <c r="AV892" s="46" t="str">
        <f>IF(Table1[[#This Row],[Cur_Amount Credit]]&gt;0,ROUND(Table1[[#This Row],[Cur_Amount Credit]],2),"")</f>
        <v/>
      </c>
      <c r="AW892" s="46" t="str">
        <f>LEFT(Table1[[#This Row],[Cur]],3)</f>
        <v/>
      </c>
      <c r="AX892" s="59"/>
      <c r="AY892" s="46"/>
      <c r="AZ892" s="46" t="str">
        <f>IF(Table1[[#This Row],[Cur]]&lt;&gt;"",IF(Table1[[#This Row],[Cur]]="USD","",ExchangeRate),"")</f>
        <v/>
      </c>
      <c r="BA892" s="46" t="str">
        <f>IF(Table1[[#This Row],[Grant]]&lt;&gt;"",VLOOKUP(Table1[[#This Row],[Grant]],Grants!B:D,3),"")</f>
        <v/>
      </c>
      <c r="BB892" s="46" t="str">
        <f>TRIM(Table1[[#This Row],[Vendor ID]])</f>
        <v/>
      </c>
      <c r="BC892">
        <f>IF(Table1[[#This Row],[Reference Number]]=Q891,BC891,BC891+1)</f>
        <v>2</v>
      </c>
    </row>
    <row r="893" spans="1:55" ht="11.25" hidden="1" customHeight="1">
      <c r="A893" s="1"/>
      <c r="B893" s="88" t="str">
        <f>IF(Table1[[#This Row],[Posting Date]]&lt;&gt;"",IF(Table1[[#This Row],[Reference Number]]=Q892,B892+1,1),"")</f>
        <v/>
      </c>
      <c r="C893" s="61"/>
      <c r="D893" s="61"/>
      <c r="E893" s="218"/>
      <c r="F893" s="143" t="str">
        <f>IFERROR(IF(VLOOKUP(Table1[[#This Row],[Budget Code Description]],Dimentions!$X$6:$AC$132,2,FALSE)="","",VLOOKUP(Table1[[#This Row],[Budget Code Description]],Dimentions!$X$6:$AC$132,2,FALSE)),"")</f>
        <v/>
      </c>
      <c r="G893" s="143" t="str">
        <f>IFERROR(VLOOKUP(Table1[[#This Row],[Budget Code Description]],Dimentions!$X$6:$AC$132,3,FALSE),"")</f>
        <v/>
      </c>
      <c r="H893" s="64" t="str">
        <f>IFERROR(VLOOKUP(Table1[[#This Row],[Account]],Dimentions!$S$6:$V$233,2,FALSE),"")</f>
        <v/>
      </c>
      <c r="I893" s="62">
        <f>_xlfn.NUMBERVALUE(LEFT(Table1[[#This Row],[Account]],1))</f>
        <v>0</v>
      </c>
      <c r="J893" s="62" t="str">
        <f>IFERROR(VLOOKUP(Table1[[#This Row],[Budget Code Description]],Table6[#All],7,FALSE),"")</f>
        <v/>
      </c>
      <c r="K893" s="143" t="str">
        <f>IFERROR(VLOOKUP(Table1[[#This Row],[Budget Code Description]],Table6[#All],8,FALSE),"")</f>
        <v/>
      </c>
      <c r="L893" s="63"/>
      <c r="M893" s="65" t="str">
        <f>IFERROR(VLOOKUP(Table1[[#This Row],[Staff ID]],Table2[],2,FALSE),"")</f>
        <v/>
      </c>
      <c r="N893" s="211" t="str">
        <f>IFERROR(IF(VLOOKUP(Table1[[#This Row],[Budget Code Description]],Dimentions!$X$6:$AC$97,4,FALSE)="","",VLOOKUP(Table1[[#This Row],[Budget Code Description]],Dimentions!$X$6:$AC$97,4,FALSE)),"")</f>
        <v/>
      </c>
      <c r="O893" s="65" t="str">
        <f>IFERROR(VLOOKUP(Table1[[#This Row],[Vendor ID]],Table549[],2,FALSE),"")</f>
        <v/>
      </c>
      <c r="P893" s="63"/>
      <c r="Q893" s="143" t="str">
        <f>IF(Table1[[#This Row],[Posting Date]]&lt;&gt;"",$D$9,"")</f>
        <v/>
      </c>
      <c r="R893" s="159" t="str">
        <f>IF(Table1[[#This Row],[Posting Date]]&lt;&gt;"",$D$10,"")</f>
        <v/>
      </c>
      <c r="S893" s="66"/>
      <c r="T893" s="63"/>
      <c r="U893" s="67"/>
      <c r="V893" s="67"/>
      <c r="W893" s="67" t="str">
        <f t="shared" si="14"/>
        <v/>
      </c>
      <c r="X893" s="161" t="str">
        <f>IF(E893="","",(IF(Table1[[#This Row],[Cur]]="USD",Table1[[#This Row],[Cur_Amount Debit]],Table1[[#This Row],[Cur_Amount Debit]]/Table1[[#This Row],[Exchange Rate]])))</f>
        <v/>
      </c>
      <c r="Y893" s="161" t="str">
        <f>IF(E893="","",(IF(Table1[[#This Row],[Cur]]="USD",Table1[[#This Row],[Cur_Amount Credit]],Table1[[#This Row],[Cur_Amount Credit]]/ExchangeRate)))</f>
        <v/>
      </c>
      <c r="Z893" s="203" t="str">
        <f>IF(E893="","",(Table1[[#This Row],[Debit USD]]-Table1[[#This Row],[Credit USD]]))</f>
        <v/>
      </c>
      <c r="AA893" s="122"/>
      <c r="AB893" s="1"/>
      <c r="AC893" s="15"/>
      <c r="AD893" s="15" t="str">
        <f>IF(AND(OR(Table1[[#This Row],[Account]]="15030",Table1[[#This Row],[Account]]="15035",Table1[[#This Row],[Account]]="20150"),Table1[[#This Row],[Vendor ID]]=""),1,"")</f>
        <v/>
      </c>
      <c r="AE893" s="15"/>
      <c r="AF893" s="15"/>
      <c r="AG893" s="15"/>
      <c r="AH893" s="46" t="str">
        <f>IF(Table1[[#This Row],[Posting Date]]&lt;&gt;"","GJ-"&amp;CountryID,"")</f>
        <v/>
      </c>
      <c r="AI893" s="59" t="str">
        <f>IF(Table1[[#This Row],[Posting Date]]&lt;&gt;"",Table1[[#This Row],[Posting Date]],"")</f>
        <v/>
      </c>
      <c r="AJ893" s="46"/>
      <c r="AK893" s="46" t="str">
        <f>IF(Table1[[#This Row],[Description]]&lt;&gt;"",Table1[[#This Row],[Description]],"")</f>
        <v/>
      </c>
      <c r="AL893" s="46" t="str">
        <f>IF(Table1[[#This Row],[Posting Date]]&lt;&gt;"",Table1[[#This Row],[Reference Number]],"")</f>
        <v/>
      </c>
      <c r="AM893" s="46" t="str">
        <f>TRIM(Table1[[#This Row],[Line '#]])</f>
        <v/>
      </c>
      <c r="AN893" s="46" t="str">
        <f>TRIM(Table1[[#This Row],[Account]])</f>
        <v/>
      </c>
      <c r="AO893" s="46" t="str">
        <f>IF(Table1[[#This Row],[Posting Date]]&lt;&gt;"",$D$5,"")</f>
        <v/>
      </c>
      <c r="AP893" s="46" t="str">
        <f>TRIM(Table1[[#This Row],[Departments-Prgrams]])</f>
        <v/>
      </c>
      <c r="AQ893" s="46" t="str">
        <f>TRIM(Table1[[#This Row],[Grant]])</f>
        <v/>
      </c>
      <c r="AR893" s="46" t="str">
        <f>TRIM(Table1[[#This Row],[Staff ID]])</f>
        <v/>
      </c>
      <c r="AS893" s="46" t="str">
        <f>IF(TRIM(Table1[[#This Row],[Budget Code]])=0,"",TRIM(Table1[[#This Row],[Budget Code]]))</f>
        <v/>
      </c>
      <c r="AT893" s="46" t="str">
        <f>IF(Table1[[#This Row],[Line Description]]&lt;&gt;"",Table1[[#This Row],[Line Description]],"")</f>
        <v/>
      </c>
      <c r="AU893" s="46" t="str">
        <f>IF(Table1[[#This Row],[Cur_Amount Debit]]&gt;0,ROUND(Table1[[#This Row],[Cur_Amount Debit]],2),"")</f>
        <v/>
      </c>
      <c r="AV893" s="46" t="str">
        <f>IF(Table1[[#This Row],[Cur_Amount Credit]]&gt;0,ROUND(Table1[[#This Row],[Cur_Amount Credit]],2),"")</f>
        <v/>
      </c>
      <c r="AW893" s="46" t="str">
        <f>LEFT(Table1[[#This Row],[Cur]],3)</f>
        <v/>
      </c>
      <c r="AX893" s="59"/>
      <c r="AY893" s="46"/>
      <c r="AZ893" s="46" t="str">
        <f>IF(Table1[[#This Row],[Cur]]&lt;&gt;"",IF(Table1[[#This Row],[Cur]]="USD","",ExchangeRate),"")</f>
        <v/>
      </c>
      <c r="BA893" s="46" t="str">
        <f>IF(Table1[[#This Row],[Grant]]&lt;&gt;"",VLOOKUP(Table1[[#This Row],[Grant]],Grants!B:D,3),"")</f>
        <v/>
      </c>
      <c r="BB893" s="46" t="str">
        <f>TRIM(Table1[[#This Row],[Vendor ID]])</f>
        <v/>
      </c>
      <c r="BC893">
        <f>IF(Table1[[#This Row],[Reference Number]]=Q892,BC892,BC892+1)</f>
        <v>2</v>
      </c>
    </row>
    <row r="894" spans="1:55" ht="11.25" hidden="1" customHeight="1">
      <c r="A894" s="1"/>
      <c r="B894" s="88" t="str">
        <f>IF(Table1[[#This Row],[Posting Date]]&lt;&gt;"",IF(Table1[[#This Row],[Reference Number]]=Q893,B893+1,1),"")</f>
        <v/>
      </c>
      <c r="C894" s="61"/>
      <c r="D894" s="61"/>
      <c r="E894" s="218"/>
      <c r="F894" s="143" t="str">
        <f>IFERROR(IF(VLOOKUP(Table1[[#This Row],[Budget Code Description]],Dimentions!$X$6:$AC$132,2,FALSE)="","",VLOOKUP(Table1[[#This Row],[Budget Code Description]],Dimentions!$X$6:$AC$132,2,FALSE)),"")</f>
        <v/>
      </c>
      <c r="G894" s="143" t="str">
        <f>IFERROR(VLOOKUP(Table1[[#This Row],[Budget Code Description]],Dimentions!$X$6:$AC$132,3,FALSE),"")</f>
        <v/>
      </c>
      <c r="H894" s="64" t="str">
        <f>IFERROR(VLOOKUP(Table1[[#This Row],[Account]],Dimentions!$S$6:$V$233,2,FALSE),"")</f>
        <v/>
      </c>
      <c r="I894" s="62">
        <f>_xlfn.NUMBERVALUE(LEFT(Table1[[#This Row],[Account]],1))</f>
        <v>0</v>
      </c>
      <c r="J894" s="62" t="str">
        <f>IFERROR(VLOOKUP(Table1[[#This Row],[Budget Code Description]],Table6[#All],7,FALSE),"")</f>
        <v/>
      </c>
      <c r="K894" s="143" t="str">
        <f>IFERROR(VLOOKUP(Table1[[#This Row],[Budget Code Description]],Table6[#All],8,FALSE),"")</f>
        <v/>
      </c>
      <c r="L894" s="63"/>
      <c r="M894" s="65" t="str">
        <f>IFERROR(VLOOKUP(Table1[[#This Row],[Staff ID]],Table2[],2,FALSE),"")</f>
        <v/>
      </c>
      <c r="N894" s="211" t="str">
        <f>IFERROR(IF(VLOOKUP(Table1[[#This Row],[Budget Code Description]],Dimentions!$X$6:$AC$97,4,FALSE)="","",VLOOKUP(Table1[[#This Row],[Budget Code Description]],Dimentions!$X$6:$AC$97,4,FALSE)),"")</f>
        <v/>
      </c>
      <c r="O894" s="65" t="str">
        <f>IFERROR(VLOOKUP(Table1[[#This Row],[Vendor ID]],Table549[],2,FALSE),"")</f>
        <v/>
      </c>
      <c r="P894" s="63"/>
      <c r="Q894" s="143" t="str">
        <f>IF(Table1[[#This Row],[Posting Date]]&lt;&gt;"",$D$9,"")</f>
        <v/>
      </c>
      <c r="R894" s="159" t="str">
        <f>IF(Table1[[#This Row],[Posting Date]]&lt;&gt;"",$D$10,"")</f>
        <v/>
      </c>
      <c r="S894" s="66"/>
      <c r="T894" s="63"/>
      <c r="U894" s="67"/>
      <c r="V894" s="67"/>
      <c r="W894" s="67" t="str">
        <f t="shared" si="14"/>
        <v/>
      </c>
      <c r="X894" s="161" t="str">
        <f>IF(E894="","",(IF(Table1[[#This Row],[Cur]]="USD",Table1[[#This Row],[Cur_Amount Debit]],Table1[[#This Row],[Cur_Amount Debit]]/Table1[[#This Row],[Exchange Rate]])))</f>
        <v/>
      </c>
      <c r="Y894" s="161" t="str">
        <f>IF(E894="","",(IF(Table1[[#This Row],[Cur]]="USD",Table1[[#This Row],[Cur_Amount Credit]],Table1[[#This Row],[Cur_Amount Credit]]/ExchangeRate)))</f>
        <v/>
      </c>
      <c r="Z894" s="203" t="str">
        <f>IF(E894="","",(Table1[[#This Row],[Debit USD]]-Table1[[#This Row],[Credit USD]]))</f>
        <v/>
      </c>
      <c r="AA894" s="122"/>
      <c r="AB894" s="1"/>
      <c r="AC894" s="15"/>
      <c r="AD894" s="15" t="str">
        <f>IF(AND(OR(Table1[[#This Row],[Account]]="15030",Table1[[#This Row],[Account]]="15035",Table1[[#This Row],[Account]]="20150"),Table1[[#This Row],[Vendor ID]]=""),1,"")</f>
        <v/>
      </c>
      <c r="AE894" s="15"/>
      <c r="AF894" s="15"/>
      <c r="AG894" s="15"/>
      <c r="AH894" s="46" t="str">
        <f>IF(Table1[[#This Row],[Posting Date]]&lt;&gt;"","GJ-"&amp;CountryID,"")</f>
        <v/>
      </c>
      <c r="AI894" s="59" t="str">
        <f>IF(Table1[[#This Row],[Posting Date]]&lt;&gt;"",Table1[[#This Row],[Posting Date]],"")</f>
        <v/>
      </c>
      <c r="AJ894" s="46"/>
      <c r="AK894" s="46" t="str">
        <f>IF(Table1[[#This Row],[Description]]&lt;&gt;"",Table1[[#This Row],[Description]],"")</f>
        <v/>
      </c>
      <c r="AL894" s="46" t="str">
        <f>IF(Table1[[#This Row],[Posting Date]]&lt;&gt;"",Table1[[#This Row],[Reference Number]],"")</f>
        <v/>
      </c>
      <c r="AM894" s="46" t="str">
        <f>TRIM(Table1[[#This Row],[Line '#]])</f>
        <v/>
      </c>
      <c r="AN894" s="46" t="str">
        <f>TRIM(Table1[[#This Row],[Account]])</f>
        <v/>
      </c>
      <c r="AO894" s="46" t="str">
        <f>IF(Table1[[#This Row],[Posting Date]]&lt;&gt;"",$D$5,"")</f>
        <v/>
      </c>
      <c r="AP894" s="46" t="str">
        <f>TRIM(Table1[[#This Row],[Departments-Prgrams]])</f>
        <v/>
      </c>
      <c r="AQ894" s="46" t="str">
        <f>TRIM(Table1[[#This Row],[Grant]])</f>
        <v/>
      </c>
      <c r="AR894" s="46" t="str">
        <f>TRIM(Table1[[#This Row],[Staff ID]])</f>
        <v/>
      </c>
      <c r="AS894" s="46" t="str">
        <f>IF(TRIM(Table1[[#This Row],[Budget Code]])=0,"",TRIM(Table1[[#This Row],[Budget Code]]))</f>
        <v/>
      </c>
      <c r="AT894" s="46" t="str">
        <f>IF(Table1[[#This Row],[Line Description]]&lt;&gt;"",Table1[[#This Row],[Line Description]],"")</f>
        <v/>
      </c>
      <c r="AU894" s="46" t="str">
        <f>IF(Table1[[#This Row],[Cur_Amount Debit]]&gt;0,ROUND(Table1[[#This Row],[Cur_Amount Debit]],2),"")</f>
        <v/>
      </c>
      <c r="AV894" s="46" t="str">
        <f>IF(Table1[[#This Row],[Cur_Amount Credit]]&gt;0,ROUND(Table1[[#This Row],[Cur_Amount Credit]],2),"")</f>
        <v/>
      </c>
      <c r="AW894" s="46" t="str">
        <f>LEFT(Table1[[#This Row],[Cur]],3)</f>
        <v/>
      </c>
      <c r="AX894" s="59"/>
      <c r="AY894" s="46"/>
      <c r="AZ894" s="46" t="str">
        <f>IF(Table1[[#This Row],[Cur]]&lt;&gt;"",IF(Table1[[#This Row],[Cur]]="USD","",ExchangeRate),"")</f>
        <v/>
      </c>
      <c r="BA894" s="46" t="str">
        <f>IF(Table1[[#This Row],[Grant]]&lt;&gt;"",VLOOKUP(Table1[[#This Row],[Grant]],Grants!B:D,3),"")</f>
        <v/>
      </c>
      <c r="BB894" s="46" t="str">
        <f>TRIM(Table1[[#This Row],[Vendor ID]])</f>
        <v/>
      </c>
      <c r="BC894">
        <f>IF(Table1[[#This Row],[Reference Number]]=Q893,BC893,BC893+1)</f>
        <v>2</v>
      </c>
    </row>
    <row r="895" spans="1:55" ht="11.25" hidden="1" customHeight="1">
      <c r="A895" s="1"/>
      <c r="B895" s="88" t="str">
        <f>IF(Table1[[#This Row],[Posting Date]]&lt;&gt;"",IF(Table1[[#This Row],[Reference Number]]=Q894,B894+1,1),"")</f>
        <v/>
      </c>
      <c r="C895" s="61"/>
      <c r="D895" s="61"/>
      <c r="E895" s="218"/>
      <c r="F895" s="143" t="str">
        <f>IFERROR(IF(VLOOKUP(Table1[[#This Row],[Budget Code Description]],Dimentions!$X$6:$AC$132,2,FALSE)="","",VLOOKUP(Table1[[#This Row],[Budget Code Description]],Dimentions!$X$6:$AC$132,2,FALSE)),"")</f>
        <v/>
      </c>
      <c r="G895" s="143" t="str">
        <f>IFERROR(VLOOKUP(Table1[[#This Row],[Budget Code Description]],Dimentions!$X$6:$AC$132,3,FALSE),"")</f>
        <v/>
      </c>
      <c r="H895" s="64" t="str">
        <f>IFERROR(VLOOKUP(Table1[[#This Row],[Account]],Dimentions!$S$6:$V$233,2,FALSE),"")</f>
        <v/>
      </c>
      <c r="I895" s="62">
        <f>_xlfn.NUMBERVALUE(LEFT(Table1[[#This Row],[Account]],1))</f>
        <v>0</v>
      </c>
      <c r="J895" s="62" t="str">
        <f>IFERROR(VLOOKUP(Table1[[#This Row],[Budget Code Description]],Table6[#All],7,FALSE),"")</f>
        <v/>
      </c>
      <c r="K895" s="143" t="str">
        <f>IFERROR(VLOOKUP(Table1[[#This Row],[Budget Code Description]],Table6[#All],8,FALSE),"")</f>
        <v/>
      </c>
      <c r="L895" s="63"/>
      <c r="M895" s="65" t="str">
        <f>IFERROR(VLOOKUP(Table1[[#This Row],[Staff ID]],Table2[],2,FALSE),"")</f>
        <v/>
      </c>
      <c r="N895" s="211" t="str">
        <f>IFERROR(IF(VLOOKUP(Table1[[#This Row],[Budget Code Description]],Dimentions!$X$6:$AC$97,4,FALSE)="","",VLOOKUP(Table1[[#This Row],[Budget Code Description]],Dimentions!$X$6:$AC$97,4,FALSE)),"")</f>
        <v/>
      </c>
      <c r="O895" s="65" t="str">
        <f>IFERROR(VLOOKUP(Table1[[#This Row],[Vendor ID]],Table549[],2,FALSE),"")</f>
        <v/>
      </c>
      <c r="P895" s="63"/>
      <c r="Q895" s="143" t="str">
        <f>IF(Table1[[#This Row],[Posting Date]]&lt;&gt;"",$D$9,"")</f>
        <v/>
      </c>
      <c r="R895" s="159" t="str">
        <f>IF(Table1[[#This Row],[Posting Date]]&lt;&gt;"",$D$10,"")</f>
        <v/>
      </c>
      <c r="S895" s="66"/>
      <c r="T895" s="63"/>
      <c r="U895" s="67"/>
      <c r="V895" s="67"/>
      <c r="W895" s="67" t="str">
        <f t="shared" si="14"/>
        <v/>
      </c>
      <c r="X895" s="161" t="str">
        <f>IF(E895="","",(IF(Table1[[#This Row],[Cur]]="USD",Table1[[#This Row],[Cur_Amount Debit]],Table1[[#This Row],[Cur_Amount Debit]]/Table1[[#This Row],[Exchange Rate]])))</f>
        <v/>
      </c>
      <c r="Y895" s="161" t="str">
        <f>IF(E895="","",(IF(Table1[[#This Row],[Cur]]="USD",Table1[[#This Row],[Cur_Amount Credit]],Table1[[#This Row],[Cur_Amount Credit]]/ExchangeRate)))</f>
        <v/>
      </c>
      <c r="Z895" s="203" t="str">
        <f>IF(E895="","",(Table1[[#This Row],[Debit USD]]-Table1[[#This Row],[Credit USD]]))</f>
        <v/>
      </c>
      <c r="AA895" s="122"/>
      <c r="AB895" s="1"/>
      <c r="AC895" s="15"/>
      <c r="AD895" s="15" t="str">
        <f>IF(AND(OR(Table1[[#This Row],[Account]]="15030",Table1[[#This Row],[Account]]="15035",Table1[[#This Row],[Account]]="20150"),Table1[[#This Row],[Vendor ID]]=""),1,"")</f>
        <v/>
      </c>
      <c r="AE895" s="15"/>
      <c r="AF895" s="15"/>
      <c r="AG895" s="15"/>
      <c r="AH895" s="46" t="str">
        <f>IF(Table1[[#This Row],[Posting Date]]&lt;&gt;"","GJ-"&amp;CountryID,"")</f>
        <v/>
      </c>
      <c r="AI895" s="59" t="str">
        <f>IF(Table1[[#This Row],[Posting Date]]&lt;&gt;"",Table1[[#This Row],[Posting Date]],"")</f>
        <v/>
      </c>
      <c r="AJ895" s="46"/>
      <c r="AK895" s="46" t="str">
        <f>IF(Table1[[#This Row],[Description]]&lt;&gt;"",Table1[[#This Row],[Description]],"")</f>
        <v/>
      </c>
      <c r="AL895" s="46" t="str">
        <f>IF(Table1[[#This Row],[Posting Date]]&lt;&gt;"",Table1[[#This Row],[Reference Number]],"")</f>
        <v/>
      </c>
      <c r="AM895" s="46" t="str">
        <f>TRIM(Table1[[#This Row],[Line '#]])</f>
        <v/>
      </c>
      <c r="AN895" s="46" t="str">
        <f>TRIM(Table1[[#This Row],[Account]])</f>
        <v/>
      </c>
      <c r="AO895" s="46" t="str">
        <f>IF(Table1[[#This Row],[Posting Date]]&lt;&gt;"",$D$5,"")</f>
        <v/>
      </c>
      <c r="AP895" s="46" t="str">
        <f>TRIM(Table1[[#This Row],[Departments-Prgrams]])</f>
        <v/>
      </c>
      <c r="AQ895" s="46" t="str">
        <f>TRIM(Table1[[#This Row],[Grant]])</f>
        <v/>
      </c>
      <c r="AR895" s="46" t="str">
        <f>TRIM(Table1[[#This Row],[Staff ID]])</f>
        <v/>
      </c>
      <c r="AS895" s="46" t="str">
        <f>IF(TRIM(Table1[[#This Row],[Budget Code]])=0,"",TRIM(Table1[[#This Row],[Budget Code]]))</f>
        <v/>
      </c>
      <c r="AT895" s="46" t="str">
        <f>IF(Table1[[#This Row],[Line Description]]&lt;&gt;"",Table1[[#This Row],[Line Description]],"")</f>
        <v/>
      </c>
      <c r="AU895" s="46" t="str">
        <f>IF(Table1[[#This Row],[Cur_Amount Debit]]&gt;0,ROUND(Table1[[#This Row],[Cur_Amount Debit]],2),"")</f>
        <v/>
      </c>
      <c r="AV895" s="46" t="str">
        <f>IF(Table1[[#This Row],[Cur_Amount Credit]]&gt;0,ROUND(Table1[[#This Row],[Cur_Amount Credit]],2),"")</f>
        <v/>
      </c>
      <c r="AW895" s="46" t="str">
        <f>LEFT(Table1[[#This Row],[Cur]],3)</f>
        <v/>
      </c>
      <c r="AX895" s="59"/>
      <c r="AY895" s="46"/>
      <c r="AZ895" s="46" t="str">
        <f>IF(Table1[[#This Row],[Cur]]&lt;&gt;"",IF(Table1[[#This Row],[Cur]]="USD","",ExchangeRate),"")</f>
        <v/>
      </c>
      <c r="BA895" s="46" t="str">
        <f>IF(Table1[[#This Row],[Grant]]&lt;&gt;"",VLOOKUP(Table1[[#This Row],[Grant]],Grants!B:D,3),"")</f>
        <v/>
      </c>
      <c r="BB895" s="46" t="str">
        <f>TRIM(Table1[[#This Row],[Vendor ID]])</f>
        <v/>
      </c>
      <c r="BC895">
        <f>IF(Table1[[#This Row],[Reference Number]]=Q894,BC894,BC894+1)</f>
        <v>2</v>
      </c>
    </row>
    <row r="896" spans="1:55" ht="11.25" hidden="1" customHeight="1">
      <c r="A896" s="1"/>
      <c r="B896" s="88" t="str">
        <f>IF(Table1[[#This Row],[Posting Date]]&lt;&gt;"",IF(Table1[[#This Row],[Reference Number]]=Q895,B895+1,1),"")</f>
        <v/>
      </c>
      <c r="C896" s="61"/>
      <c r="D896" s="61"/>
      <c r="E896" s="218"/>
      <c r="F896" s="143" t="str">
        <f>IFERROR(IF(VLOOKUP(Table1[[#This Row],[Budget Code Description]],Dimentions!$X$6:$AC$132,2,FALSE)="","",VLOOKUP(Table1[[#This Row],[Budget Code Description]],Dimentions!$X$6:$AC$132,2,FALSE)),"")</f>
        <v/>
      </c>
      <c r="G896" s="143" t="str">
        <f>IFERROR(VLOOKUP(Table1[[#This Row],[Budget Code Description]],Dimentions!$X$6:$AC$132,3,FALSE),"")</f>
        <v/>
      </c>
      <c r="H896" s="64" t="str">
        <f>IFERROR(VLOOKUP(Table1[[#This Row],[Account]],Dimentions!$S$6:$V$233,2,FALSE),"")</f>
        <v/>
      </c>
      <c r="I896" s="62">
        <f>_xlfn.NUMBERVALUE(LEFT(Table1[[#This Row],[Account]],1))</f>
        <v>0</v>
      </c>
      <c r="J896" s="62" t="str">
        <f>IFERROR(VLOOKUP(Table1[[#This Row],[Budget Code Description]],Table6[#All],7,FALSE),"")</f>
        <v/>
      </c>
      <c r="K896" s="143" t="str">
        <f>IFERROR(VLOOKUP(Table1[[#This Row],[Budget Code Description]],Table6[#All],8,FALSE),"")</f>
        <v/>
      </c>
      <c r="L896" s="63"/>
      <c r="M896" s="65" t="str">
        <f>IFERROR(VLOOKUP(Table1[[#This Row],[Staff ID]],Table2[],2,FALSE),"")</f>
        <v/>
      </c>
      <c r="N896" s="211" t="str">
        <f>IFERROR(IF(VLOOKUP(Table1[[#This Row],[Budget Code Description]],Dimentions!$X$6:$AC$97,4,FALSE)="","",VLOOKUP(Table1[[#This Row],[Budget Code Description]],Dimentions!$X$6:$AC$97,4,FALSE)),"")</f>
        <v/>
      </c>
      <c r="O896" s="65" t="str">
        <f>IFERROR(VLOOKUP(Table1[[#This Row],[Vendor ID]],Table549[],2,FALSE),"")</f>
        <v/>
      </c>
      <c r="P896" s="63"/>
      <c r="Q896" s="143" t="str">
        <f>IF(Table1[[#This Row],[Posting Date]]&lt;&gt;"",$D$9,"")</f>
        <v/>
      </c>
      <c r="R896" s="159" t="str">
        <f>IF(Table1[[#This Row],[Posting Date]]&lt;&gt;"",$D$10,"")</f>
        <v/>
      </c>
      <c r="S896" s="66"/>
      <c r="T896" s="63"/>
      <c r="U896" s="67"/>
      <c r="V896" s="67"/>
      <c r="W896" s="67" t="str">
        <f t="shared" si="14"/>
        <v/>
      </c>
      <c r="X896" s="161" t="str">
        <f>IF(E896="","",(IF(Table1[[#This Row],[Cur]]="USD",Table1[[#This Row],[Cur_Amount Debit]],Table1[[#This Row],[Cur_Amount Debit]]/Table1[[#This Row],[Exchange Rate]])))</f>
        <v/>
      </c>
      <c r="Y896" s="161" t="str">
        <f>IF(E896="","",(IF(Table1[[#This Row],[Cur]]="USD",Table1[[#This Row],[Cur_Amount Credit]],Table1[[#This Row],[Cur_Amount Credit]]/ExchangeRate)))</f>
        <v/>
      </c>
      <c r="Z896" s="203" t="str">
        <f>IF(E896="","",(Table1[[#This Row],[Debit USD]]-Table1[[#This Row],[Credit USD]]))</f>
        <v/>
      </c>
      <c r="AA896" s="122"/>
      <c r="AB896" s="1"/>
      <c r="AC896" s="15"/>
      <c r="AD896" s="15" t="str">
        <f>IF(AND(OR(Table1[[#This Row],[Account]]="15030",Table1[[#This Row],[Account]]="15035",Table1[[#This Row],[Account]]="20150"),Table1[[#This Row],[Vendor ID]]=""),1,"")</f>
        <v/>
      </c>
      <c r="AE896" s="15"/>
      <c r="AF896" s="15"/>
      <c r="AG896" s="15"/>
      <c r="AH896" s="46" t="str">
        <f>IF(Table1[[#This Row],[Posting Date]]&lt;&gt;"","GJ-"&amp;CountryID,"")</f>
        <v/>
      </c>
      <c r="AI896" s="59" t="str">
        <f>IF(Table1[[#This Row],[Posting Date]]&lt;&gt;"",Table1[[#This Row],[Posting Date]],"")</f>
        <v/>
      </c>
      <c r="AJ896" s="46"/>
      <c r="AK896" s="46" t="str">
        <f>IF(Table1[[#This Row],[Description]]&lt;&gt;"",Table1[[#This Row],[Description]],"")</f>
        <v/>
      </c>
      <c r="AL896" s="46" t="str">
        <f>IF(Table1[[#This Row],[Posting Date]]&lt;&gt;"",Table1[[#This Row],[Reference Number]],"")</f>
        <v/>
      </c>
      <c r="AM896" s="46" t="str">
        <f>TRIM(Table1[[#This Row],[Line '#]])</f>
        <v/>
      </c>
      <c r="AN896" s="46" t="str">
        <f>TRIM(Table1[[#This Row],[Account]])</f>
        <v/>
      </c>
      <c r="AO896" s="46" t="str">
        <f>IF(Table1[[#This Row],[Posting Date]]&lt;&gt;"",$D$5,"")</f>
        <v/>
      </c>
      <c r="AP896" s="46" t="str">
        <f>TRIM(Table1[[#This Row],[Departments-Prgrams]])</f>
        <v/>
      </c>
      <c r="AQ896" s="46" t="str">
        <f>TRIM(Table1[[#This Row],[Grant]])</f>
        <v/>
      </c>
      <c r="AR896" s="46" t="str">
        <f>TRIM(Table1[[#This Row],[Staff ID]])</f>
        <v/>
      </c>
      <c r="AS896" s="46" t="str">
        <f>IF(TRIM(Table1[[#This Row],[Budget Code]])=0,"",TRIM(Table1[[#This Row],[Budget Code]]))</f>
        <v/>
      </c>
      <c r="AT896" s="46" t="str">
        <f>IF(Table1[[#This Row],[Line Description]]&lt;&gt;"",Table1[[#This Row],[Line Description]],"")</f>
        <v/>
      </c>
      <c r="AU896" s="46" t="str">
        <f>IF(Table1[[#This Row],[Cur_Amount Debit]]&gt;0,ROUND(Table1[[#This Row],[Cur_Amount Debit]],2),"")</f>
        <v/>
      </c>
      <c r="AV896" s="46" t="str">
        <f>IF(Table1[[#This Row],[Cur_Amount Credit]]&gt;0,ROUND(Table1[[#This Row],[Cur_Amount Credit]],2),"")</f>
        <v/>
      </c>
      <c r="AW896" s="46" t="str">
        <f>LEFT(Table1[[#This Row],[Cur]],3)</f>
        <v/>
      </c>
      <c r="AX896" s="59"/>
      <c r="AY896" s="46"/>
      <c r="AZ896" s="46" t="str">
        <f>IF(Table1[[#This Row],[Cur]]&lt;&gt;"",IF(Table1[[#This Row],[Cur]]="USD","",ExchangeRate),"")</f>
        <v/>
      </c>
      <c r="BA896" s="46" t="str">
        <f>IF(Table1[[#This Row],[Grant]]&lt;&gt;"",VLOOKUP(Table1[[#This Row],[Grant]],Grants!B:D,3),"")</f>
        <v/>
      </c>
      <c r="BB896" s="46" t="str">
        <f>TRIM(Table1[[#This Row],[Vendor ID]])</f>
        <v/>
      </c>
      <c r="BC896">
        <f>IF(Table1[[#This Row],[Reference Number]]=Q895,BC895,BC895+1)</f>
        <v>2</v>
      </c>
    </row>
    <row r="897" spans="1:55" ht="11.25" hidden="1" customHeight="1">
      <c r="A897" s="1"/>
      <c r="B897" s="88" t="str">
        <f>IF(Table1[[#This Row],[Posting Date]]&lt;&gt;"",IF(Table1[[#This Row],[Reference Number]]=Q896,B896+1,1),"")</f>
        <v/>
      </c>
      <c r="C897" s="61"/>
      <c r="D897" s="61"/>
      <c r="E897" s="218"/>
      <c r="F897" s="143" t="str">
        <f>IFERROR(IF(VLOOKUP(Table1[[#This Row],[Budget Code Description]],Dimentions!$X$6:$AC$132,2,FALSE)="","",VLOOKUP(Table1[[#This Row],[Budget Code Description]],Dimentions!$X$6:$AC$132,2,FALSE)),"")</f>
        <v/>
      </c>
      <c r="G897" s="143" t="str">
        <f>IFERROR(VLOOKUP(Table1[[#This Row],[Budget Code Description]],Dimentions!$X$6:$AC$132,3,FALSE),"")</f>
        <v/>
      </c>
      <c r="H897" s="64" t="str">
        <f>IFERROR(VLOOKUP(Table1[[#This Row],[Account]],Dimentions!$S$6:$V$233,2,FALSE),"")</f>
        <v/>
      </c>
      <c r="I897" s="62">
        <f>_xlfn.NUMBERVALUE(LEFT(Table1[[#This Row],[Account]],1))</f>
        <v>0</v>
      </c>
      <c r="J897" s="62" t="str">
        <f>IFERROR(VLOOKUP(Table1[[#This Row],[Budget Code Description]],Table6[#All],7,FALSE),"")</f>
        <v/>
      </c>
      <c r="K897" s="143" t="str">
        <f>IFERROR(VLOOKUP(Table1[[#This Row],[Budget Code Description]],Table6[#All],8,FALSE),"")</f>
        <v/>
      </c>
      <c r="L897" s="63"/>
      <c r="M897" s="65" t="str">
        <f>IFERROR(VLOOKUP(Table1[[#This Row],[Staff ID]],Table2[],2,FALSE),"")</f>
        <v/>
      </c>
      <c r="N897" s="211" t="str">
        <f>IFERROR(IF(VLOOKUP(Table1[[#This Row],[Budget Code Description]],Dimentions!$X$6:$AC$97,4,FALSE)="","",VLOOKUP(Table1[[#This Row],[Budget Code Description]],Dimentions!$X$6:$AC$97,4,FALSE)),"")</f>
        <v/>
      </c>
      <c r="O897" s="65" t="str">
        <f>IFERROR(VLOOKUP(Table1[[#This Row],[Vendor ID]],Table549[],2,FALSE),"")</f>
        <v/>
      </c>
      <c r="P897" s="63"/>
      <c r="Q897" s="143" t="str">
        <f>IF(Table1[[#This Row],[Posting Date]]&lt;&gt;"",$D$9,"")</f>
        <v/>
      </c>
      <c r="R897" s="159" t="str">
        <f>IF(Table1[[#This Row],[Posting Date]]&lt;&gt;"",$D$10,"")</f>
        <v/>
      </c>
      <c r="S897" s="66"/>
      <c r="T897" s="63"/>
      <c r="U897" s="67"/>
      <c r="V897" s="67"/>
      <c r="W897" s="67" t="str">
        <f t="shared" si="14"/>
        <v/>
      </c>
      <c r="X897" s="161" t="str">
        <f>IF(E897="","",(IF(Table1[[#This Row],[Cur]]="USD",Table1[[#This Row],[Cur_Amount Debit]],Table1[[#This Row],[Cur_Amount Debit]]/Table1[[#This Row],[Exchange Rate]])))</f>
        <v/>
      </c>
      <c r="Y897" s="161" t="str">
        <f>IF(E897="","",(IF(Table1[[#This Row],[Cur]]="USD",Table1[[#This Row],[Cur_Amount Credit]],Table1[[#This Row],[Cur_Amount Credit]]/ExchangeRate)))</f>
        <v/>
      </c>
      <c r="Z897" s="203" t="str">
        <f>IF(E897="","",(Table1[[#This Row],[Debit USD]]-Table1[[#This Row],[Credit USD]]))</f>
        <v/>
      </c>
      <c r="AA897" s="122"/>
      <c r="AB897" s="1"/>
      <c r="AC897" s="15"/>
      <c r="AD897" s="15" t="str">
        <f>IF(AND(OR(Table1[[#This Row],[Account]]="15030",Table1[[#This Row],[Account]]="15035",Table1[[#This Row],[Account]]="20150"),Table1[[#This Row],[Vendor ID]]=""),1,"")</f>
        <v/>
      </c>
      <c r="AE897" s="15"/>
      <c r="AF897" s="15"/>
      <c r="AG897" s="15"/>
      <c r="AH897" s="46" t="str">
        <f>IF(Table1[[#This Row],[Posting Date]]&lt;&gt;"","GJ-"&amp;CountryID,"")</f>
        <v/>
      </c>
      <c r="AI897" s="59" t="str">
        <f>IF(Table1[[#This Row],[Posting Date]]&lt;&gt;"",Table1[[#This Row],[Posting Date]],"")</f>
        <v/>
      </c>
      <c r="AJ897" s="46"/>
      <c r="AK897" s="46" t="str">
        <f>IF(Table1[[#This Row],[Description]]&lt;&gt;"",Table1[[#This Row],[Description]],"")</f>
        <v/>
      </c>
      <c r="AL897" s="46" t="str">
        <f>IF(Table1[[#This Row],[Posting Date]]&lt;&gt;"",Table1[[#This Row],[Reference Number]],"")</f>
        <v/>
      </c>
      <c r="AM897" s="46" t="str">
        <f>TRIM(Table1[[#This Row],[Line '#]])</f>
        <v/>
      </c>
      <c r="AN897" s="46" t="str">
        <f>TRIM(Table1[[#This Row],[Account]])</f>
        <v/>
      </c>
      <c r="AO897" s="46" t="str">
        <f>IF(Table1[[#This Row],[Posting Date]]&lt;&gt;"",$D$5,"")</f>
        <v/>
      </c>
      <c r="AP897" s="46" t="str">
        <f>TRIM(Table1[[#This Row],[Departments-Prgrams]])</f>
        <v/>
      </c>
      <c r="AQ897" s="46" t="str">
        <f>TRIM(Table1[[#This Row],[Grant]])</f>
        <v/>
      </c>
      <c r="AR897" s="46" t="str">
        <f>TRIM(Table1[[#This Row],[Staff ID]])</f>
        <v/>
      </c>
      <c r="AS897" s="46" t="str">
        <f>IF(TRIM(Table1[[#This Row],[Budget Code]])=0,"",TRIM(Table1[[#This Row],[Budget Code]]))</f>
        <v/>
      </c>
      <c r="AT897" s="46" t="str">
        <f>IF(Table1[[#This Row],[Line Description]]&lt;&gt;"",Table1[[#This Row],[Line Description]],"")</f>
        <v/>
      </c>
      <c r="AU897" s="46" t="str">
        <f>IF(Table1[[#This Row],[Cur_Amount Debit]]&gt;0,ROUND(Table1[[#This Row],[Cur_Amount Debit]],2),"")</f>
        <v/>
      </c>
      <c r="AV897" s="46" t="str">
        <f>IF(Table1[[#This Row],[Cur_Amount Credit]]&gt;0,ROUND(Table1[[#This Row],[Cur_Amount Credit]],2),"")</f>
        <v/>
      </c>
      <c r="AW897" s="46" t="str">
        <f>LEFT(Table1[[#This Row],[Cur]],3)</f>
        <v/>
      </c>
      <c r="AX897" s="59"/>
      <c r="AY897" s="46"/>
      <c r="AZ897" s="46" t="str">
        <f>IF(Table1[[#This Row],[Cur]]&lt;&gt;"",IF(Table1[[#This Row],[Cur]]="USD","",ExchangeRate),"")</f>
        <v/>
      </c>
      <c r="BA897" s="46" t="str">
        <f>IF(Table1[[#This Row],[Grant]]&lt;&gt;"",VLOOKUP(Table1[[#This Row],[Grant]],Grants!B:D,3),"")</f>
        <v/>
      </c>
      <c r="BB897" s="46" t="str">
        <f>TRIM(Table1[[#This Row],[Vendor ID]])</f>
        <v/>
      </c>
      <c r="BC897">
        <f>IF(Table1[[#This Row],[Reference Number]]=Q896,BC896,BC896+1)</f>
        <v>2</v>
      </c>
    </row>
    <row r="898" spans="1:55" ht="11.25" hidden="1" customHeight="1">
      <c r="A898" s="1"/>
      <c r="B898" s="88" t="str">
        <f>IF(Table1[[#This Row],[Posting Date]]&lt;&gt;"",IF(Table1[[#This Row],[Reference Number]]=Q897,B897+1,1),"")</f>
        <v/>
      </c>
      <c r="C898" s="61"/>
      <c r="D898" s="61"/>
      <c r="E898" s="218"/>
      <c r="F898" s="143" t="str">
        <f>IFERROR(IF(VLOOKUP(Table1[[#This Row],[Budget Code Description]],Dimentions!$X$6:$AC$132,2,FALSE)="","",VLOOKUP(Table1[[#This Row],[Budget Code Description]],Dimentions!$X$6:$AC$132,2,FALSE)),"")</f>
        <v/>
      </c>
      <c r="G898" s="143" t="str">
        <f>IFERROR(VLOOKUP(Table1[[#This Row],[Budget Code Description]],Dimentions!$X$6:$AC$132,3,FALSE),"")</f>
        <v/>
      </c>
      <c r="H898" s="64" t="str">
        <f>IFERROR(VLOOKUP(Table1[[#This Row],[Account]],Dimentions!$S$6:$V$233,2,FALSE),"")</f>
        <v/>
      </c>
      <c r="I898" s="62">
        <f>_xlfn.NUMBERVALUE(LEFT(Table1[[#This Row],[Account]],1))</f>
        <v>0</v>
      </c>
      <c r="J898" s="62" t="str">
        <f>IFERROR(VLOOKUP(Table1[[#This Row],[Budget Code Description]],Table6[#All],7,FALSE),"")</f>
        <v/>
      </c>
      <c r="K898" s="143" t="str">
        <f>IFERROR(VLOOKUP(Table1[[#This Row],[Budget Code Description]],Table6[#All],8,FALSE),"")</f>
        <v/>
      </c>
      <c r="L898" s="63"/>
      <c r="M898" s="65" t="str">
        <f>IFERROR(VLOOKUP(Table1[[#This Row],[Staff ID]],Table2[],2,FALSE),"")</f>
        <v/>
      </c>
      <c r="N898" s="211" t="str">
        <f>IFERROR(IF(VLOOKUP(Table1[[#This Row],[Budget Code Description]],Dimentions!$X$6:$AC$97,4,FALSE)="","",VLOOKUP(Table1[[#This Row],[Budget Code Description]],Dimentions!$X$6:$AC$97,4,FALSE)),"")</f>
        <v/>
      </c>
      <c r="O898" s="65" t="str">
        <f>IFERROR(VLOOKUP(Table1[[#This Row],[Vendor ID]],Table549[],2,FALSE),"")</f>
        <v/>
      </c>
      <c r="P898" s="63"/>
      <c r="Q898" s="143" t="str">
        <f>IF(Table1[[#This Row],[Posting Date]]&lt;&gt;"",$D$9,"")</f>
        <v/>
      </c>
      <c r="R898" s="159" t="str">
        <f>IF(Table1[[#This Row],[Posting Date]]&lt;&gt;"",$D$10,"")</f>
        <v/>
      </c>
      <c r="S898" s="66"/>
      <c r="T898" s="63"/>
      <c r="U898" s="67"/>
      <c r="V898" s="67"/>
      <c r="W898" s="67" t="str">
        <f t="shared" si="14"/>
        <v/>
      </c>
      <c r="X898" s="161" t="str">
        <f>IF(E898="","",(IF(Table1[[#This Row],[Cur]]="USD",Table1[[#This Row],[Cur_Amount Debit]],Table1[[#This Row],[Cur_Amount Debit]]/Table1[[#This Row],[Exchange Rate]])))</f>
        <v/>
      </c>
      <c r="Y898" s="161" t="str">
        <f>IF(E898="","",(IF(Table1[[#This Row],[Cur]]="USD",Table1[[#This Row],[Cur_Amount Credit]],Table1[[#This Row],[Cur_Amount Credit]]/ExchangeRate)))</f>
        <v/>
      </c>
      <c r="Z898" s="203" t="str">
        <f>IF(E898="","",(Table1[[#This Row],[Debit USD]]-Table1[[#This Row],[Credit USD]]))</f>
        <v/>
      </c>
      <c r="AA898" s="122"/>
      <c r="AB898" s="1"/>
      <c r="AC898" s="15"/>
      <c r="AD898" s="15" t="str">
        <f>IF(AND(OR(Table1[[#This Row],[Account]]="15030",Table1[[#This Row],[Account]]="15035",Table1[[#This Row],[Account]]="20150"),Table1[[#This Row],[Vendor ID]]=""),1,"")</f>
        <v/>
      </c>
      <c r="AE898" s="15"/>
      <c r="AF898" s="15"/>
      <c r="AG898" s="15"/>
      <c r="AH898" s="46" t="str">
        <f>IF(Table1[[#This Row],[Posting Date]]&lt;&gt;"","GJ-"&amp;CountryID,"")</f>
        <v/>
      </c>
      <c r="AI898" s="59" t="str">
        <f>IF(Table1[[#This Row],[Posting Date]]&lt;&gt;"",Table1[[#This Row],[Posting Date]],"")</f>
        <v/>
      </c>
      <c r="AJ898" s="46"/>
      <c r="AK898" s="46" t="str">
        <f>IF(Table1[[#This Row],[Description]]&lt;&gt;"",Table1[[#This Row],[Description]],"")</f>
        <v/>
      </c>
      <c r="AL898" s="46" t="str">
        <f>IF(Table1[[#This Row],[Posting Date]]&lt;&gt;"",Table1[[#This Row],[Reference Number]],"")</f>
        <v/>
      </c>
      <c r="AM898" s="46" t="str">
        <f>TRIM(Table1[[#This Row],[Line '#]])</f>
        <v/>
      </c>
      <c r="AN898" s="46" t="str">
        <f>TRIM(Table1[[#This Row],[Account]])</f>
        <v/>
      </c>
      <c r="AO898" s="46" t="str">
        <f>IF(Table1[[#This Row],[Posting Date]]&lt;&gt;"",$D$5,"")</f>
        <v/>
      </c>
      <c r="AP898" s="46" t="str">
        <f>TRIM(Table1[[#This Row],[Departments-Prgrams]])</f>
        <v/>
      </c>
      <c r="AQ898" s="46" t="str">
        <f>TRIM(Table1[[#This Row],[Grant]])</f>
        <v/>
      </c>
      <c r="AR898" s="46" t="str">
        <f>TRIM(Table1[[#This Row],[Staff ID]])</f>
        <v/>
      </c>
      <c r="AS898" s="46" t="str">
        <f>IF(TRIM(Table1[[#This Row],[Budget Code]])=0,"",TRIM(Table1[[#This Row],[Budget Code]]))</f>
        <v/>
      </c>
      <c r="AT898" s="46" t="str">
        <f>IF(Table1[[#This Row],[Line Description]]&lt;&gt;"",Table1[[#This Row],[Line Description]],"")</f>
        <v/>
      </c>
      <c r="AU898" s="46" t="str">
        <f>IF(Table1[[#This Row],[Cur_Amount Debit]]&gt;0,ROUND(Table1[[#This Row],[Cur_Amount Debit]],2),"")</f>
        <v/>
      </c>
      <c r="AV898" s="46" t="str">
        <f>IF(Table1[[#This Row],[Cur_Amount Credit]]&gt;0,ROUND(Table1[[#This Row],[Cur_Amount Credit]],2),"")</f>
        <v/>
      </c>
      <c r="AW898" s="46" t="str">
        <f>LEFT(Table1[[#This Row],[Cur]],3)</f>
        <v/>
      </c>
      <c r="AX898" s="59"/>
      <c r="AY898" s="46"/>
      <c r="AZ898" s="46" t="str">
        <f>IF(Table1[[#This Row],[Cur]]&lt;&gt;"",IF(Table1[[#This Row],[Cur]]="USD","",ExchangeRate),"")</f>
        <v/>
      </c>
      <c r="BA898" s="46" t="str">
        <f>IF(Table1[[#This Row],[Grant]]&lt;&gt;"",VLOOKUP(Table1[[#This Row],[Grant]],Grants!B:D,3),"")</f>
        <v/>
      </c>
      <c r="BB898" s="46" t="str">
        <f>TRIM(Table1[[#This Row],[Vendor ID]])</f>
        <v/>
      </c>
      <c r="BC898">
        <f>IF(Table1[[#This Row],[Reference Number]]=Q897,BC897,BC897+1)</f>
        <v>2</v>
      </c>
    </row>
    <row r="899" spans="1:55" ht="11.25" hidden="1" customHeight="1">
      <c r="A899" s="1"/>
      <c r="B899" s="88" t="str">
        <f>IF(Table1[[#This Row],[Posting Date]]&lt;&gt;"",IF(Table1[[#This Row],[Reference Number]]=Q898,B898+1,1),"")</f>
        <v/>
      </c>
      <c r="C899" s="61"/>
      <c r="D899" s="61"/>
      <c r="E899" s="218"/>
      <c r="F899" s="143" t="str">
        <f>IFERROR(IF(VLOOKUP(Table1[[#This Row],[Budget Code Description]],Dimentions!$X$6:$AC$132,2,FALSE)="","",VLOOKUP(Table1[[#This Row],[Budget Code Description]],Dimentions!$X$6:$AC$132,2,FALSE)),"")</f>
        <v/>
      </c>
      <c r="G899" s="143" t="str">
        <f>IFERROR(VLOOKUP(Table1[[#This Row],[Budget Code Description]],Dimentions!$X$6:$AC$132,3,FALSE),"")</f>
        <v/>
      </c>
      <c r="H899" s="64" t="str">
        <f>IFERROR(VLOOKUP(Table1[[#This Row],[Account]],Dimentions!$S$6:$V$233,2,FALSE),"")</f>
        <v/>
      </c>
      <c r="I899" s="62">
        <f>_xlfn.NUMBERVALUE(LEFT(Table1[[#This Row],[Account]],1))</f>
        <v>0</v>
      </c>
      <c r="J899" s="62" t="str">
        <f>IFERROR(VLOOKUP(Table1[[#This Row],[Budget Code Description]],Table6[#All],7,FALSE),"")</f>
        <v/>
      </c>
      <c r="K899" s="143" t="str">
        <f>IFERROR(VLOOKUP(Table1[[#This Row],[Budget Code Description]],Table6[#All],8,FALSE),"")</f>
        <v/>
      </c>
      <c r="L899" s="63"/>
      <c r="M899" s="65" t="str">
        <f>IFERROR(VLOOKUP(Table1[[#This Row],[Staff ID]],Table2[],2,FALSE),"")</f>
        <v/>
      </c>
      <c r="N899" s="211" t="str">
        <f>IFERROR(IF(VLOOKUP(Table1[[#This Row],[Budget Code Description]],Dimentions!$X$6:$AC$97,4,FALSE)="","",VLOOKUP(Table1[[#This Row],[Budget Code Description]],Dimentions!$X$6:$AC$97,4,FALSE)),"")</f>
        <v/>
      </c>
      <c r="O899" s="65" t="str">
        <f>IFERROR(VLOOKUP(Table1[[#This Row],[Vendor ID]],Table549[],2,FALSE),"")</f>
        <v/>
      </c>
      <c r="P899" s="63"/>
      <c r="Q899" s="143" t="str">
        <f>IF(Table1[[#This Row],[Posting Date]]&lt;&gt;"",$D$9,"")</f>
        <v/>
      </c>
      <c r="R899" s="159" t="str">
        <f>IF(Table1[[#This Row],[Posting Date]]&lt;&gt;"",$D$10,"")</f>
        <v/>
      </c>
      <c r="S899" s="66"/>
      <c r="T899" s="63"/>
      <c r="U899" s="67"/>
      <c r="V899" s="67"/>
      <c r="W899" s="67" t="str">
        <f t="shared" si="14"/>
        <v/>
      </c>
      <c r="X899" s="161" t="str">
        <f>IF(E899="","",(IF(Table1[[#This Row],[Cur]]="USD",Table1[[#This Row],[Cur_Amount Debit]],Table1[[#This Row],[Cur_Amount Debit]]/Table1[[#This Row],[Exchange Rate]])))</f>
        <v/>
      </c>
      <c r="Y899" s="161" t="str">
        <f>IF(E899="","",(IF(Table1[[#This Row],[Cur]]="USD",Table1[[#This Row],[Cur_Amount Credit]],Table1[[#This Row],[Cur_Amount Credit]]/ExchangeRate)))</f>
        <v/>
      </c>
      <c r="Z899" s="203" t="str">
        <f>IF(E899="","",(Table1[[#This Row],[Debit USD]]-Table1[[#This Row],[Credit USD]]))</f>
        <v/>
      </c>
      <c r="AA899" s="122"/>
      <c r="AB899" s="1"/>
      <c r="AC899" s="15"/>
      <c r="AD899" s="15" t="str">
        <f>IF(AND(OR(Table1[[#This Row],[Account]]="15030",Table1[[#This Row],[Account]]="15035",Table1[[#This Row],[Account]]="20150"),Table1[[#This Row],[Vendor ID]]=""),1,"")</f>
        <v/>
      </c>
      <c r="AE899" s="15"/>
      <c r="AF899" s="15"/>
      <c r="AG899" s="15"/>
      <c r="AH899" s="46" t="str">
        <f>IF(Table1[[#This Row],[Posting Date]]&lt;&gt;"","GJ-"&amp;CountryID,"")</f>
        <v/>
      </c>
      <c r="AI899" s="59" t="str">
        <f>IF(Table1[[#This Row],[Posting Date]]&lt;&gt;"",Table1[[#This Row],[Posting Date]],"")</f>
        <v/>
      </c>
      <c r="AJ899" s="46"/>
      <c r="AK899" s="46" t="str">
        <f>IF(Table1[[#This Row],[Description]]&lt;&gt;"",Table1[[#This Row],[Description]],"")</f>
        <v/>
      </c>
      <c r="AL899" s="46" t="str">
        <f>IF(Table1[[#This Row],[Posting Date]]&lt;&gt;"",Table1[[#This Row],[Reference Number]],"")</f>
        <v/>
      </c>
      <c r="AM899" s="46" t="str">
        <f>TRIM(Table1[[#This Row],[Line '#]])</f>
        <v/>
      </c>
      <c r="AN899" s="46" t="str">
        <f>TRIM(Table1[[#This Row],[Account]])</f>
        <v/>
      </c>
      <c r="AO899" s="46" t="str">
        <f>IF(Table1[[#This Row],[Posting Date]]&lt;&gt;"",$D$5,"")</f>
        <v/>
      </c>
      <c r="AP899" s="46" t="str">
        <f>TRIM(Table1[[#This Row],[Departments-Prgrams]])</f>
        <v/>
      </c>
      <c r="AQ899" s="46" t="str">
        <f>TRIM(Table1[[#This Row],[Grant]])</f>
        <v/>
      </c>
      <c r="AR899" s="46" t="str">
        <f>TRIM(Table1[[#This Row],[Staff ID]])</f>
        <v/>
      </c>
      <c r="AS899" s="46" t="str">
        <f>IF(TRIM(Table1[[#This Row],[Budget Code]])=0,"",TRIM(Table1[[#This Row],[Budget Code]]))</f>
        <v/>
      </c>
      <c r="AT899" s="46" t="str">
        <f>IF(Table1[[#This Row],[Line Description]]&lt;&gt;"",Table1[[#This Row],[Line Description]],"")</f>
        <v/>
      </c>
      <c r="AU899" s="46" t="str">
        <f>IF(Table1[[#This Row],[Cur_Amount Debit]]&gt;0,ROUND(Table1[[#This Row],[Cur_Amount Debit]],2),"")</f>
        <v/>
      </c>
      <c r="AV899" s="46" t="str">
        <f>IF(Table1[[#This Row],[Cur_Amount Credit]]&gt;0,ROUND(Table1[[#This Row],[Cur_Amount Credit]],2),"")</f>
        <v/>
      </c>
      <c r="AW899" s="46" t="str">
        <f>LEFT(Table1[[#This Row],[Cur]],3)</f>
        <v/>
      </c>
      <c r="AX899" s="59"/>
      <c r="AY899" s="46"/>
      <c r="AZ899" s="46" t="str">
        <f>IF(Table1[[#This Row],[Cur]]&lt;&gt;"",IF(Table1[[#This Row],[Cur]]="USD","",ExchangeRate),"")</f>
        <v/>
      </c>
      <c r="BA899" s="46" t="str">
        <f>IF(Table1[[#This Row],[Grant]]&lt;&gt;"",VLOOKUP(Table1[[#This Row],[Grant]],Grants!B:D,3),"")</f>
        <v/>
      </c>
      <c r="BB899" s="46" t="str">
        <f>TRIM(Table1[[#This Row],[Vendor ID]])</f>
        <v/>
      </c>
      <c r="BC899">
        <f>IF(Table1[[#This Row],[Reference Number]]=Q898,BC898,BC898+1)</f>
        <v>2</v>
      </c>
    </row>
    <row r="900" spans="1:55" ht="11.25" hidden="1" customHeight="1">
      <c r="A900" s="1"/>
      <c r="B900" s="88" t="str">
        <f>IF(Table1[[#This Row],[Posting Date]]&lt;&gt;"",IF(Table1[[#This Row],[Reference Number]]=Q899,B899+1,1),"")</f>
        <v/>
      </c>
      <c r="C900" s="61"/>
      <c r="D900" s="61"/>
      <c r="E900" s="218"/>
      <c r="F900" s="143" t="str">
        <f>IFERROR(IF(VLOOKUP(Table1[[#This Row],[Budget Code Description]],Dimentions!$X$6:$AC$132,2,FALSE)="","",VLOOKUP(Table1[[#This Row],[Budget Code Description]],Dimentions!$X$6:$AC$132,2,FALSE)),"")</f>
        <v/>
      </c>
      <c r="G900" s="143" t="str">
        <f>IFERROR(VLOOKUP(Table1[[#This Row],[Budget Code Description]],Dimentions!$X$6:$AC$132,3,FALSE),"")</f>
        <v/>
      </c>
      <c r="H900" s="64" t="str">
        <f>IFERROR(VLOOKUP(Table1[[#This Row],[Account]],Dimentions!$S$6:$V$233,2,FALSE),"")</f>
        <v/>
      </c>
      <c r="I900" s="62">
        <f>_xlfn.NUMBERVALUE(LEFT(Table1[[#This Row],[Account]],1))</f>
        <v>0</v>
      </c>
      <c r="J900" s="62" t="str">
        <f>IFERROR(VLOOKUP(Table1[[#This Row],[Budget Code Description]],Table6[#All],7,FALSE),"")</f>
        <v/>
      </c>
      <c r="K900" s="143" t="str">
        <f>IFERROR(VLOOKUP(Table1[[#This Row],[Budget Code Description]],Table6[#All],8,FALSE),"")</f>
        <v/>
      </c>
      <c r="L900" s="63"/>
      <c r="M900" s="65" t="str">
        <f>IFERROR(VLOOKUP(Table1[[#This Row],[Staff ID]],Table2[],2,FALSE),"")</f>
        <v/>
      </c>
      <c r="N900" s="211" t="str">
        <f>IFERROR(IF(VLOOKUP(Table1[[#This Row],[Budget Code Description]],Dimentions!$X$6:$AC$97,4,FALSE)="","",VLOOKUP(Table1[[#This Row],[Budget Code Description]],Dimentions!$X$6:$AC$97,4,FALSE)),"")</f>
        <v/>
      </c>
      <c r="O900" s="65" t="str">
        <f>IFERROR(VLOOKUP(Table1[[#This Row],[Vendor ID]],Table549[],2,FALSE),"")</f>
        <v/>
      </c>
      <c r="P900" s="63"/>
      <c r="Q900" s="143" t="str">
        <f>IF(Table1[[#This Row],[Posting Date]]&lt;&gt;"",$D$9,"")</f>
        <v/>
      </c>
      <c r="R900" s="159" t="str">
        <f>IF(Table1[[#This Row],[Posting Date]]&lt;&gt;"",$D$10,"")</f>
        <v/>
      </c>
      <c r="S900" s="66"/>
      <c r="T900" s="63"/>
      <c r="U900" s="67"/>
      <c r="V900" s="67"/>
      <c r="W900" s="67" t="str">
        <f t="shared" si="14"/>
        <v/>
      </c>
      <c r="X900" s="161" t="str">
        <f>IF(E900="","",(IF(Table1[[#This Row],[Cur]]="USD",Table1[[#This Row],[Cur_Amount Debit]],Table1[[#This Row],[Cur_Amount Debit]]/Table1[[#This Row],[Exchange Rate]])))</f>
        <v/>
      </c>
      <c r="Y900" s="161" t="str">
        <f>IF(E900="","",(IF(Table1[[#This Row],[Cur]]="USD",Table1[[#This Row],[Cur_Amount Credit]],Table1[[#This Row],[Cur_Amount Credit]]/ExchangeRate)))</f>
        <v/>
      </c>
      <c r="Z900" s="203" t="str">
        <f>IF(E900="","",(Table1[[#This Row],[Debit USD]]-Table1[[#This Row],[Credit USD]]))</f>
        <v/>
      </c>
      <c r="AA900" s="122"/>
      <c r="AB900" s="1"/>
      <c r="AC900" s="15"/>
      <c r="AD900" s="15" t="str">
        <f>IF(AND(OR(Table1[[#This Row],[Account]]="15030",Table1[[#This Row],[Account]]="15035",Table1[[#This Row],[Account]]="20150"),Table1[[#This Row],[Vendor ID]]=""),1,"")</f>
        <v/>
      </c>
      <c r="AE900" s="15"/>
      <c r="AF900" s="15"/>
      <c r="AG900" s="15"/>
      <c r="AH900" s="46" t="str">
        <f>IF(Table1[[#This Row],[Posting Date]]&lt;&gt;"","GJ-"&amp;CountryID,"")</f>
        <v/>
      </c>
      <c r="AI900" s="59" t="str">
        <f>IF(Table1[[#This Row],[Posting Date]]&lt;&gt;"",Table1[[#This Row],[Posting Date]],"")</f>
        <v/>
      </c>
      <c r="AJ900" s="46"/>
      <c r="AK900" s="46" t="str">
        <f>IF(Table1[[#This Row],[Description]]&lt;&gt;"",Table1[[#This Row],[Description]],"")</f>
        <v/>
      </c>
      <c r="AL900" s="46" t="str">
        <f>IF(Table1[[#This Row],[Posting Date]]&lt;&gt;"",Table1[[#This Row],[Reference Number]],"")</f>
        <v/>
      </c>
      <c r="AM900" s="46" t="str">
        <f>TRIM(Table1[[#This Row],[Line '#]])</f>
        <v/>
      </c>
      <c r="AN900" s="46" t="str">
        <f>TRIM(Table1[[#This Row],[Account]])</f>
        <v/>
      </c>
      <c r="AO900" s="46" t="str">
        <f>IF(Table1[[#This Row],[Posting Date]]&lt;&gt;"",$D$5,"")</f>
        <v/>
      </c>
      <c r="AP900" s="46" t="str">
        <f>TRIM(Table1[[#This Row],[Departments-Prgrams]])</f>
        <v/>
      </c>
      <c r="AQ900" s="46" t="str">
        <f>TRIM(Table1[[#This Row],[Grant]])</f>
        <v/>
      </c>
      <c r="AR900" s="46" t="str">
        <f>TRIM(Table1[[#This Row],[Staff ID]])</f>
        <v/>
      </c>
      <c r="AS900" s="46" t="str">
        <f>IF(TRIM(Table1[[#This Row],[Budget Code]])=0,"",TRIM(Table1[[#This Row],[Budget Code]]))</f>
        <v/>
      </c>
      <c r="AT900" s="46" t="str">
        <f>IF(Table1[[#This Row],[Line Description]]&lt;&gt;"",Table1[[#This Row],[Line Description]],"")</f>
        <v/>
      </c>
      <c r="AU900" s="46" t="str">
        <f>IF(Table1[[#This Row],[Cur_Amount Debit]]&gt;0,ROUND(Table1[[#This Row],[Cur_Amount Debit]],2),"")</f>
        <v/>
      </c>
      <c r="AV900" s="46" t="str">
        <f>IF(Table1[[#This Row],[Cur_Amount Credit]]&gt;0,ROUND(Table1[[#This Row],[Cur_Amount Credit]],2),"")</f>
        <v/>
      </c>
      <c r="AW900" s="46" t="str">
        <f>LEFT(Table1[[#This Row],[Cur]],3)</f>
        <v/>
      </c>
      <c r="AX900" s="59"/>
      <c r="AY900" s="46"/>
      <c r="AZ900" s="46" t="str">
        <f>IF(Table1[[#This Row],[Cur]]&lt;&gt;"",IF(Table1[[#This Row],[Cur]]="USD","",ExchangeRate),"")</f>
        <v/>
      </c>
      <c r="BA900" s="46" t="str">
        <f>IF(Table1[[#This Row],[Grant]]&lt;&gt;"",VLOOKUP(Table1[[#This Row],[Grant]],Grants!B:D,3),"")</f>
        <v/>
      </c>
      <c r="BB900" s="46" t="str">
        <f>TRIM(Table1[[#This Row],[Vendor ID]])</f>
        <v/>
      </c>
      <c r="BC900">
        <f>IF(Table1[[#This Row],[Reference Number]]=Q899,BC899,BC899+1)</f>
        <v>2</v>
      </c>
    </row>
    <row r="901" spans="1:55" ht="11.25" hidden="1" customHeight="1">
      <c r="A901" s="1"/>
      <c r="B901" s="88" t="str">
        <f>IF(Table1[[#This Row],[Posting Date]]&lt;&gt;"",IF(Table1[[#This Row],[Reference Number]]=Q900,B900+1,1),"")</f>
        <v/>
      </c>
      <c r="C901" s="61"/>
      <c r="D901" s="61"/>
      <c r="E901" s="218"/>
      <c r="F901" s="143" t="str">
        <f>IFERROR(IF(VLOOKUP(Table1[[#This Row],[Budget Code Description]],Dimentions!$X$6:$AC$132,2,FALSE)="","",VLOOKUP(Table1[[#This Row],[Budget Code Description]],Dimentions!$X$6:$AC$132,2,FALSE)),"")</f>
        <v/>
      </c>
      <c r="G901" s="143" t="str">
        <f>IFERROR(VLOOKUP(Table1[[#This Row],[Budget Code Description]],Dimentions!$X$6:$AC$132,3,FALSE),"")</f>
        <v/>
      </c>
      <c r="H901" s="64" t="str">
        <f>IFERROR(VLOOKUP(Table1[[#This Row],[Account]],Dimentions!$S$6:$V$233,2,FALSE),"")</f>
        <v/>
      </c>
      <c r="I901" s="62">
        <f>_xlfn.NUMBERVALUE(LEFT(Table1[[#This Row],[Account]],1))</f>
        <v>0</v>
      </c>
      <c r="J901" s="62" t="str">
        <f>IFERROR(VLOOKUP(Table1[[#This Row],[Budget Code Description]],Table6[#All],7,FALSE),"")</f>
        <v/>
      </c>
      <c r="K901" s="143" t="str">
        <f>IFERROR(VLOOKUP(Table1[[#This Row],[Budget Code Description]],Table6[#All],8,FALSE),"")</f>
        <v/>
      </c>
      <c r="L901" s="63"/>
      <c r="M901" s="65" t="str">
        <f>IFERROR(VLOOKUP(Table1[[#This Row],[Staff ID]],Table2[],2,FALSE),"")</f>
        <v/>
      </c>
      <c r="N901" s="211" t="str">
        <f>IFERROR(IF(VLOOKUP(Table1[[#This Row],[Budget Code Description]],Dimentions!$X$6:$AC$97,4,FALSE)="","",VLOOKUP(Table1[[#This Row],[Budget Code Description]],Dimentions!$X$6:$AC$97,4,FALSE)),"")</f>
        <v/>
      </c>
      <c r="O901" s="65" t="str">
        <f>IFERROR(VLOOKUP(Table1[[#This Row],[Vendor ID]],Table549[],2,FALSE),"")</f>
        <v/>
      </c>
      <c r="P901" s="63"/>
      <c r="Q901" s="143" t="str">
        <f>IF(Table1[[#This Row],[Posting Date]]&lt;&gt;"",$D$9,"")</f>
        <v/>
      </c>
      <c r="R901" s="159" t="str">
        <f>IF(Table1[[#This Row],[Posting Date]]&lt;&gt;"",$D$10,"")</f>
        <v/>
      </c>
      <c r="S901" s="66"/>
      <c r="T901" s="63"/>
      <c r="U901" s="67"/>
      <c r="V901" s="67"/>
      <c r="W901" s="67" t="str">
        <f t="shared" si="14"/>
        <v/>
      </c>
      <c r="X901" s="161" t="str">
        <f>IF(E901="","",(IF(Table1[[#This Row],[Cur]]="USD",Table1[[#This Row],[Cur_Amount Debit]],Table1[[#This Row],[Cur_Amount Debit]]/Table1[[#This Row],[Exchange Rate]])))</f>
        <v/>
      </c>
      <c r="Y901" s="161" t="str">
        <f>IF(E901="","",(IF(Table1[[#This Row],[Cur]]="USD",Table1[[#This Row],[Cur_Amount Credit]],Table1[[#This Row],[Cur_Amount Credit]]/ExchangeRate)))</f>
        <v/>
      </c>
      <c r="Z901" s="203" t="str">
        <f>IF(E901="","",(Table1[[#This Row],[Debit USD]]-Table1[[#This Row],[Credit USD]]))</f>
        <v/>
      </c>
      <c r="AA901" s="122"/>
      <c r="AB901" s="1"/>
      <c r="AC901" s="15"/>
      <c r="AD901" s="15" t="str">
        <f>IF(AND(OR(Table1[[#This Row],[Account]]="15030",Table1[[#This Row],[Account]]="15035",Table1[[#This Row],[Account]]="20150"),Table1[[#This Row],[Vendor ID]]=""),1,"")</f>
        <v/>
      </c>
      <c r="AE901" s="15"/>
      <c r="AF901" s="15"/>
      <c r="AG901" s="15"/>
      <c r="AH901" s="46" t="str">
        <f>IF(Table1[[#This Row],[Posting Date]]&lt;&gt;"","GJ-"&amp;CountryID,"")</f>
        <v/>
      </c>
      <c r="AI901" s="59" t="str">
        <f>IF(Table1[[#This Row],[Posting Date]]&lt;&gt;"",Table1[[#This Row],[Posting Date]],"")</f>
        <v/>
      </c>
      <c r="AJ901" s="46"/>
      <c r="AK901" s="46" t="str">
        <f>IF(Table1[[#This Row],[Description]]&lt;&gt;"",Table1[[#This Row],[Description]],"")</f>
        <v/>
      </c>
      <c r="AL901" s="46" t="str">
        <f>IF(Table1[[#This Row],[Posting Date]]&lt;&gt;"",Table1[[#This Row],[Reference Number]],"")</f>
        <v/>
      </c>
      <c r="AM901" s="46" t="str">
        <f>TRIM(Table1[[#This Row],[Line '#]])</f>
        <v/>
      </c>
      <c r="AN901" s="46" t="str">
        <f>TRIM(Table1[[#This Row],[Account]])</f>
        <v/>
      </c>
      <c r="AO901" s="46" t="str">
        <f>IF(Table1[[#This Row],[Posting Date]]&lt;&gt;"",$D$5,"")</f>
        <v/>
      </c>
      <c r="AP901" s="46" t="str">
        <f>TRIM(Table1[[#This Row],[Departments-Prgrams]])</f>
        <v/>
      </c>
      <c r="AQ901" s="46" t="str">
        <f>TRIM(Table1[[#This Row],[Grant]])</f>
        <v/>
      </c>
      <c r="AR901" s="46" t="str">
        <f>TRIM(Table1[[#This Row],[Staff ID]])</f>
        <v/>
      </c>
      <c r="AS901" s="46" t="str">
        <f>IF(TRIM(Table1[[#This Row],[Budget Code]])=0,"",TRIM(Table1[[#This Row],[Budget Code]]))</f>
        <v/>
      </c>
      <c r="AT901" s="46" t="str">
        <f>IF(Table1[[#This Row],[Line Description]]&lt;&gt;"",Table1[[#This Row],[Line Description]],"")</f>
        <v/>
      </c>
      <c r="AU901" s="46" t="str">
        <f>IF(Table1[[#This Row],[Cur_Amount Debit]]&gt;0,ROUND(Table1[[#This Row],[Cur_Amount Debit]],2),"")</f>
        <v/>
      </c>
      <c r="AV901" s="46" t="str">
        <f>IF(Table1[[#This Row],[Cur_Amount Credit]]&gt;0,ROUND(Table1[[#This Row],[Cur_Amount Credit]],2),"")</f>
        <v/>
      </c>
      <c r="AW901" s="46" t="str">
        <f>LEFT(Table1[[#This Row],[Cur]],3)</f>
        <v/>
      </c>
      <c r="AX901" s="59"/>
      <c r="AY901" s="46"/>
      <c r="AZ901" s="46" t="str">
        <f>IF(Table1[[#This Row],[Cur]]&lt;&gt;"",IF(Table1[[#This Row],[Cur]]="USD","",ExchangeRate),"")</f>
        <v/>
      </c>
      <c r="BA901" s="46" t="str">
        <f>IF(Table1[[#This Row],[Grant]]&lt;&gt;"",VLOOKUP(Table1[[#This Row],[Grant]],Grants!B:D,3),"")</f>
        <v/>
      </c>
      <c r="BB901" s="46" t="str">
        <f>TRIM(Table1[[#This Row],[Vendor ID]])</f>
        <v/>
      </c>
      <c r="BC901">
        <f>IF(Table1[[#This Row],[Reference Number]]=Q900,BC900,BC900+1)</f>
        <v>2</v>
      </c>
    </row>
    <row r="902" spans="1:55" ht="11.25" hidden="1" customHeight="1">
      <c r="A902" s="1"/>
      <c r="B902" s="88" t="str">
        <f>IF(Table1[[#This Row],[Posting Date]]&lt;&gt;"",IF(Table1[[#This Row],[Reference Number]]=Q901,B901+1,1),"")</f>
        <v/>
      </c>
      <c r="C902" s="61"/>
      <c r="D902" s="61"/>
      <c r="E902" s="218"/>
      <c r="F902" s="143" t="str">
        <f>IFERROR(IF(VLOOKUP(Table1[[#This Row],[Budget Code Description]],Dimentions!$X$6:$AC$132,2,FALSE)="","",VLOOKUP(Table1[[#This Row],[Budget Code Description]],Dimentions!$X$6:$AC$132,2,FALSE)),"")</f>
        <v/>
      </c>
      <c r="G902" s="143" t="str">
        <f>IFERROR(VLOOKUP(Table1[[#This Row],[Budget Code Description]],Dimentions!$X$6:$AC$132,3,FALSE),"")</f>
        <v/>
      </c>
      <c r="H902" s="64" t="str">
        <f>IFERROR(VLOOKUP(Table1[[#This Row],[Account]],Dimentions!$S$6:$V$233,2,FALSE),"")</f>
        <v/>
      </c>
      <c r="I902" s="62">
        <f>_xlfn.NUMBERVALUE(LEFT(Table1[[#This Row],[Account]],1))</f>
        <v>0</v>
      </c>
      <c r="J902" s="62" t="str">
        <f>IFERROR(VLOOKUP(Table1[[#This Row],[Budget Code Description]],Table6[#All],7,FALSE),"")</f>
        <v/>
      </c>
      <c r="K902" s="143" t="str">
        <f>IFERROR(VLOOKUP(Table1[[#This Row],[Budget Code Description]],Table6[#All],8,FALSE),"")</f>
        <v/>
      </c>
      <c r="L902" s="63"/>
      <c r="M902" s="65" t="str">
        <f>IFERROR(VLOOKUP(Table1[[#This Row],[Staff ID]],Table2[],2,FALSE),"")</f>
        <v/>
      </c>
      <c r="N902" s="211" t="str">
        <f>IFERROR(IF(VLOOKUP(Table1[[#This Row],[Budget Code Description]],Dimentions!$X$6:$AC$97,4,FALSE)="","",VLOOKUP(Table1[[#This Row],[Budget Code Description]],Dimentions!$X$6:$AC$97,4,FALSE)),"")</f>
        <v/>
      </c>
      <c r="O902" s="65" t="str">
        <f>IFERROR(VLOOKUP(Table1[[#This Row],[Vendor ID]],Table549[],2,FALSE),"")</f>
        <v/>
      </c>
      <c r="P902" s="63"/>
      <c r="Q902" s="143" t="str">
        <f>IF(Table1[[#This Row],[Posting Date]]&lt;&gt;"",$D$9,"")</f>
        <v/>
      </c>
      <c r="R902" s="159" t="str">
        <f>IF(Table1[[#This Row],[Posting Date]]&lt;&gt;"",$D$10,"")</f>
        <v/>
      </c>
      <c r="S902" s="66"/>
      <c r="T902" s="63"/>
      <c r="U902" s="67"/>
      <c r="V902" s="67"/>
      <c r="W902" s="67" t="str">
        <f t="shared" si="14"/>
        <v/>
      </c>
      <c r="X902" s="161" t="str">
        <f>IF(E902="","",(IF(Table1[[#This Row],[Cur]]="USD",Table1[[#This Row],[Cur_Amount Debit]],Table1[[#This Row],[Cur_Amount Debit]]/Table1[[#This Row],[Exchange Rate]])))</f>
        <v/>
      </c>
      <c r="Y902" s="161" t="str">
        <f>IF(E902="","",(IF(Table1[[#This Row],[Cur]]="USD",Table1[[#This Row],[Cur_Amount Credit]],Table1[[#This Row],[Cur_Amount Credit]]/ExchangeRate)))</f>
        <v/>
      </c>
      <c r="Z902" s="203" t="str">
        <f>IF(E902="","",(Table1[[#This Row],[Debit USD]]-Table1[[#This Row],[Credit USD]]))</f>
        <v/>
      </c>
      <c r="AA902" s="122"/>
      <c r="AB902" s="1"/>
      <c r="AC902" s="15"/>
      <c r="AD902" s="15" t="str">
        <f>IF(AND(OR(Table1[[#This Row],[Account]]="15030",Table1[[#This Row],[Account]]="15035",Table1[[#This Row],[Account]]="20150"),Table1[[#This Row],[Vendor ID]]=""),1,"")</f>
        <v/>
      </c>
      <c r="AE902" s="15"/>
      <c r="AF902" s="15"/>
      <c r="AG902" s="15"/>
      <c r="AH902" s="46" t="str">
        <f>IF(Table1[[#This Row],[Posting Date]]&lt;&gt;"","GJ-"&amp;CountryID,"")</f>
        <v/>
      </c>
      <c r="AI902" s="59" t="str">
        <f>IF(Table1[[#This Row],[Posting Date]]&lt;&gt;"",Table1[[#This Row],[Posting Date]],"")</f>
        <v/>
      </c>
      <c r="AJ902" s="46"/>
      <c r="AK902" s="46" t="str">
        <f>IF(Table1[[#This Row],[Description]]&lt;&gt;"",Table1[[#This Row],[Description]],"")</f>
        <v/>
      </c>
      <c r="AL902" s="46" t="str">
        <f>IF(Table1[[#This Row],[Posting Date]]&lt;&gt;"",Table1[[#This Row],[Reference Number]],"")</f>
        <v/>
      </c>
      <c r="AM902" s="46" t="str">
        <f>TRIM(Table1[[#This Row],[Line '#]])</f>
        <v/>
      </c>
      <c r="AN902" s="46" t="str">
        <f>TRIM(Table1[[#This Row],[Account]])</f>
        <v/>
      </c>
      <c r="AO902" s="46" t="str">
        <f>IF(Table1[[#This Row],[Posting Date]]&lt;&gt;"",$D$5,"")</f>
        <v/>
      </c>
      <c r="AP902" s="46" t="str">
        <f>TRIM(Table1[[#This Row],[Departments-Prgrams]])</f>
        <v/>
      </c>
      <c r="AQ902" s="46" t="str">
        <f>TRIM(Table1[[#This Row],[Grant]])</f>
        <v/>
      </c>
      <c r="AR902" s="46" t="str">
        <f>TRIM(Table1[[#This Row],[Staff ID]])</f>
        <v/>
      </c>
      <c r="AS902" s="46" t="str">
        <f>IF(TRIM(Table1[[#This Row],[Budget Code]])=0,"",TRIM(Table1[[#This Row],[Budget Code]]))</f>
        <v/>
      </c>
      <c r="AT902" s="46" t="str">
        <f>IF(Table1[[#This Row],[Line Description]]&lt;&gt;"",Table1[[#This Row],[Line Description]],"")</f>
        <v/>
      </c>
      <c r="AU902" s="46" t="str">
        <f>IF(Table1[[#This Row],[Cur_Amount Debit]]&gt;0,ROUND(Table1[[#This Row],[Cur_Amount Debit]],2),"")</f>
        <v/>
      </c>
      <c r="AV902" s="46" t="str">
        <f>IF(Table1[[#This Row],[Cur_Amount Credit]]&gt;0,ROUND(Table1[[#This Row],[Cur_Amount Credit]],2),"")</f>
        <v/>
      </c>
      <c r="AW902" s="46" t="str">
        <f>LEFT(Table1[[#This Row],[Cur]],3)</f>
        <v/>
      </c>
      <c r="AX902" s="59"/>
      <c r="AY902" s="46"/>
      <c r="AZ902" s="46" t="str">
        <f>IF(Table1[[#This Row],[Cur]]&lt;&gt;"",IF(Table1[[#This Row],[Cur]]="USD","",ExchangeRate),"")</f>
        <v/>
      </c>
      <c r="BA902" s="46" t="str">
        <f>IF(Table1[[#This Row],[Grant]]&lt;&gt;"",VLOOKUP(Table1[[#This Row],[Grant]],Grants!B:D,3),"")</f>
        <v/>
      </c>
      <c r="BB902" s="46" t="str">
        <f>TRIM(Table1[[#This Row],[Vendor ID]])</f>
        <v/>
      </c>
      <c r="BC902">
        <f>IF(Table1[[#This Row],[Reference Number]]=Q901,BC901,BC901+1)</f>
        <v>2</v>
      </c>
    </row>
    <row r="903" spans="1:55" ht="11.25" hidden="1" customHeight="1">
      <c r="A903" s="1"/>
      <c r="B903" s="88" t="str">
        <f>IF(Table1[[#This Row],[Posting Date]]&lt;&gt;"",IF(Table1[[#This Row],[Reference Number]]=Q902,B902+1,1),"")</f>
        <v/>
      </c>
      <c r="C903" s="61"/>
      <c r="D903" s="61"/>
      <c r="E903" s="218"/>
      <c r="F903" s="143" t="str">
        <f>IFERROR(IF(VLOOKUP(Table1[[#This Row],[Budget Code Description]],Dimentions!$X$6:$AC$132,2,FALSE)="","",VLOOKUP(Table1[[#This Row],[Budget Code Description]],Dimentions!$X$6:$AC$132,2,FALSE)),"")</f>
        <v/>
      </c>
      <c r="G903" s="143" t="str">
        <f>IFERROR(VLOOKUP(Table1[[#This Row],[Budget Code Description]],Dimentions!$X$6:$AC$132,3,FALSE),"")</f>
        <v/>
      </c>
      <c r="H903" s="64" t="str">
        <f>IFERROR(VLOOKUP(Table1[[#This Row],[Account]],Dimentions!$S$6:$V$233,2,FALSE),"")</f>
        <v/>
      </c>
      <c r="I903" s="62">
        <f>_xlfn.NUMBERVALUE(LEFT(Table1[[#This Row],[Account]],1))</f>
        <v>0</v>
      </c>
      <c r="J903" s="62" t="str">
        <f>IFERROR(VLOOKUP(Table1[[#This Row],[Budget Code Description]],Table6[#All],7,FALSE),"")</f>
        <v/>
      </c>
      <c r="K903" s="143" t="str">
        <f>IFERROR(VLOOKUP(Table1[[#This Row],[Budget Code Description]],Table6[#All],8,FALSE),"")</f>
        <v/>
      </c>
      <c r="L903" s="63"/>
      <c r="M903" s="65" t="str">
        <f>IFERROR(VLOOKUP(Table1[[#This Row],[Staff ID]],Table2[],2,FALSE),"")</f>
        <v/>
      </c>
      <c r="N903" s="211" t="str">
        <f>IFERROR(IF(VLOOKUP(Table1[[#This Row],[Budget Code Description]],Dimentions!$X$6:$AC$97,4,FALSE)="","",VLOOKUP(Table1[[#This Row],[Budget Code Description]],Dimentions!$X$6:$AC$97,4,FALSE)),"")</f>
        <v/>
      </c>
      <c r="O903" s="65" t="str">
        <f>IFERROR(VLOOKUP(Table1[[#This Row],[Vendor ID]],Table549[],2,FALSE),"")</f>
        <v/>
      </c>
      <c r="P903" s="63"/>
      <c r="Q903" s="143" t="str">
        <f>IF(Table1[[#This Row],[Posting Date]]&lt;&gt;"",$D$9,"")</f>
        <v/>
      </c>
      <c r="R903" s="159" t="str">
        <f>IF(Table1[[#This Row],[Posting Date]]&lt;&gt;"",$D$10,"")</f>
        <v/>
      </c>
      <c r="S903" s="66"/>
      <c r="T903" s="63"/>
      <c r="U903" s="67"/>
      <c r="V903" s="67"/>
      <c r="W903" s="67" t="str">
        <f t="shared" si="14"/>
        <v/>
      </c>
      <c r="X903" s="161" t="str">
        <f>IF(E903="","",(IF(Table1[[#This Row],[Cur]]="USD",Table1[[#This Row],[Cur_Amount Debit]],Table1[[#This Row],[Cur_Amount Debit]]/Table1[[#This Row],[Exchange Rate]])))</f>
        <v/>
      </c>
      <c r="Y903" s="161" t="str">
        <f>IF(E903="","",(IF(Table1[[#This Row],[Cur]]="USD",Table1[[#This Row],[Cur_Amount Credit]],Table1[[#This Row],[Cur_Amount Credit]]/ExchangeRate)))</f>
        <v/>
      </c>
      <c r="Z903" s="203" t="str">
        <f>IF(E903="","",(Table1[[#This Row],[Debit USD]]-Table1[[#This Row],[Credit USD]]))</f>
        <v/>
      </c>
      <c r="AA903" s="122"/>
      <c r="AB903" s="1"/>
      <c r="AC903" s="15"/>
      <c r="AD903" s="15" t="str">
        <f>IF(AND(OR(Table1[[#This Row],[Account]]="15030",Table1[[#This Row],[Account]]="15035",Table1[[#This Row],[Account]]="20150"),Table1[[#This Row],[Vendor ID]]=""),1,"")</f>
        <v/>
      </c>
      <c r="AE903" s="15"/>
      <c r="AF903" s="15"/>
      <c r="AG903" s="15"/>
      <c r="AH903" s="46" t="str">
        <f>IF(Table1[[#This Row],[Posting Date]]&lt;&gt;"","GJ-"&amp;CountryID,"")</f>
        <v/>
      </c>
      <c r="AI903" s="59" t="str">
        <f>IF(Table1[[#This Row],[Posting Date]]&lt;&gt;"",Table1[[#This Row],[Posting Date]],"")</f>
        <v/>
      </c>
      <c r="AJ903" s="46"/>
      <c r="AK903" s="46" t="str">
        <f>IF(Table1[[#This Row],[Description]]&lt;&gt;"",Table1[[#This Row],[Description]],"")</f>
        <v/>
      </c>
      <c r="AL903" s="46" t="str">
        <f>IF(Table1[[#This Row],[Posting Date]]&lt;&gt;"",Table1[[#This Row],[Reference Number]],"")</f>
        <v/>
      </c>
      <c r="AM903" s="46" t="str">
        <f>TRIM(Table1[[#This Row],[Line '#]])</f>
        <v/>
      </c>
      <c r="AN903" s="46" t="str">
        <f>TRIM(Table1[[#This Row],[Account]])</f>
        <v/>
      </c>
      <c r="AO903" s="46" t="str">
        <f>IF(Table1[[#This Row],[Posting Date]]&lt;&gt;"",$D$5,"")</f>
        <v/>
      </c>
      <c r="AP903" s="46" t="str">
        <f>TRIM(Table1[[#This Row],[Departments-Prgrams]])</f>
        <v/>
      </c>
      <c r="AQ903" s="46" t="str">
        <f>TRIM(Table1[[#This Row],[Grant]])</f>
        <v/>
      </c>
      <c r="AR903" s="46" t="str">
        <f>TRIM(Table1[[#This Row],[Staff ID]])</f>
        <v/>
      </c>
      <c r="AS903" s="46" t="str">
        <f>IF(TRIM(Table1[[#This Row],[Budget Code]])=0,"",TRIM(Table1[[#This Row],[Budget Code]]))</f>
        <v/>
      </c>
      <c r="AT903" s="46" t="str">
        <f>IF(Table1[[#This Row],[Line Description]]&lt;&gt;"",Table1[[#This Row],[Line Description]],"")</f>
        <v/>
      </c>
      <c r="AU903" s="46" t="str">
        <f>IF(Table1[[#This Row],[Cur_Amount Debit]]&gt;0,ROUND(Table1[[#This Row],[Cur_Amount Debit]],2),"")</f>
        <v/>
      </c>
      <c r="AV903" s="46" t="str">
        <f>IF(Table1[[#This Row],[Cur_Amount Credit]]&gt;0,ROUND(Table1[[#This Row],[Cur_Amount Credit]],2),"")</f>
        <v/>
      </c>
      <c r="AW903" s="46" t="str">
        <f>LEFT(Table1[[#This Row],[Cur]],3)</f>
        <v/>
      </c>
      <c r="AX903" s="59"/>
      <c r="AY903" s="46"/>
      <c r="AZ903" s="46" t="str">
        <f>IF(Table1[[#This Row],[Cur]]&lt;&gt;"",IF(Table1[[#This Row],[Cur]]="USD","",ExchangeRate),"")</f>
        <v/>
      </c>
      <c r="BA903" s="46" t="str">
        <f>IF(Table1[[#This Row],[Grant]]&lt;&gt;"",VLOOKUP(Table1[[#This Row],[Grant]],Grants!B:D,3),"")</f>
        <v/>
      </c>
      <c r="BB903" s="46" t="str">
        <f>TRIM(Table1[[#This Row],[Vendor ID]])</f>
        <v/>
      </c>
      <c r="BC903">
        <f>IF(Table1[[#This Row],[Reference Number]]=Q902,BC902,BC902+1)</f>
        <v>2</v>
      </c>
    </row>
    <row r="904" spans="1:55" ht="11.25" hidden="1" customHeight="1">
      <c r="A904" s="1"/>
      <c r="B904" s="88" t="str">
        <f>IF(Table1[[#This Row],[Posting Date]]&lt;&gt;"",IF(Table1[[#This Row],[Reference Number]]=Q903,B903+1,1),"")</f>
        <v/>
      </c>
      <c r="C904" s="61"/>
      <c r="D904" s="61"/>
      <c r="E904" s="218"/>
      <c r="F904" s="143" t="str">
        <f>IFERROR(IF(VLOOKUP(Table1[[#This Row],[Budget Code Description]],Dimentions!$X$6:$AC$132,2,FALSE)="","",VLOOKUP(Table1[[#This Row],[Budget Code Description]],Dimentions!$X$6:$AC$132,2,FALSE)),"")</f>
        <v/>
      </c>
      <c r="G904" s="143" t="str">
        <f>IFERROR(VLOOKUP(Table1[[#This Row],[Budget Code Description]],Dimentions!$X$6:$AC$132,3,FALSE),"")</f>
        <v/>
      </c>
      <c r="H904" s="64" t="str">
        <f>IFERROR(VLOOKUP(Table1[[#This Row],[Account]],Dimentions!$S$6:$V$233,2,FALSE),"")</f>
        <v/>
      </c>
      <c r="I904" s="62">
        <f>_xlfn.NUMBERVALUE(LEFT(Table1[[#This Row],[Account]],1))</f>
        <v>0</v>
      </c>
      <c r="J904" s="62" t="str">
        <f>IFERROR(VLOOKUP(Table1[[#This Row],[Budget Code Description]],Table6[#All],7,FALSE),"")</f>
        <v/>
      </c>
      <c r="K904" s="143" t="str">
        <f>IFERROR(VLOOKUP(Table1[[#This Row],[Budget Code Description]],Table6[#All],8,FALSE),"")</f>
        <v/>
      </c>
      <c r="L904" s="63"/>
      <c r="M904" s="65" t="str">
        <f>IFERROR(VLOOKUP(Table1[[#This Row],[Staff ID]],Table2[],2,FALSE),"")</f>
        <v/>
      </c>
      <c r="N904" s="211" t="str">
        <f>IFERROR(IF(VLOOKUP(Table1[[#This Row],[Budget Code Description]],Dimentions!$X$6:$AC$97,4,FALSE)="","",VLOOKUP(Table1[[#This Row],[Budget Code Description]],Dimentions!$X$6:$AC$97,4,FALSE)),"")</f>
        <v/>
      </c>
      <c r="O904" s="65" t="str">
        <f>IFERROR(VLOOKUP(Table1[[#This Row],[Vendor ID]],Table549[],2,FALSE),"")</f>
        <v/>
      </c>
      <c r="P904" s="63"/>
      <c r="Q904" s="143" t="str">
        <f>IF(Table1[[#This Row],[Posting Date]]&lt;&gt;"",$D$9,"")</f>
        <v/>
      </c>
      <c r="R904" s="159" t="str">
        <f>IF(Table1[[#This Row],[Posting Date]]&lt;&gt;"",$D$10,"")</f>
        <v/>
      </c>
      <c r="S904" s="66"/>
      <c r="T904" s="63"/>
      <c r="U904" s="67"/>
      <c r="V904" s="67"/>
      <c r="W904" s="67" t="str">
        <f t="shared" si="14"/>
        <v/>
      </c>
      <c r="X904" s="161" t="str">
        <f>IF(E904="","",(IF(Table1[[#This Row],[Cur]]="USD",Table1[[#This Row],[Cur_Amount Debit]],Table1[[#This Row],[Cur_Amount Debit]]/Table1[[#This Row],[Exchange Rate]])))</f>
        <v/>
      </c>
      <c r="Y904" s="161" t="str">
        <f>IF(E904="","",(IF(Table1[[#This Row],[Cur]]="USD",Table1[[#This Row],[Cur_Amount Credit]],Table1[[#This Row],[Cur_Amount Credit]]/ExchangeRate)))</f>
        <v/>
      </c>
      <c r="Z904" s="203" t="str">
        <f>IF(E904="","",(Table1[[#This Row],[Debit USD]]-Table1[[#This Row],[Credit USD]]))</f>
        <v/>
      </c>
      <c r="AA904" s="122"/>
      <c r="AB904" s="1"/>
      <c r="AC904" s="15"/>
      <c r="AD904" s="15" t="str">
        <f>IF(AND(OR(Table1[[#This Row],[Account]]="15030",Table1[[#This Row],[Account]]="15035",Table1[[#This Row],[Account]]="20150"),Table1[[#This Row],[Vendor ID]]=""),1,"")</f>
        <v/>
      </c>
      <c r="AE904" s="15"/>
      <c r="AF904" s="15"/>
      <c r="AG904" s="15"/>
      <c r="AH904" s="46" t="str">
        <f>IF(Table1[[#This Row],[Posting Date]]&lt;&gt;"","GJ-"&amp;CountryID,"")</f>
        <v/>
      </c>
      <c r="AI904" s="59" t="str">
        <f>IF(Table1[[#This Row],[Posting Date]]&lt;&gt;"",Table1[[#This Row],[Posting Date]],"")</f>
        <v/>
      </c>
      <c r="AJ904" s="46"/>
      <c r="AK904" s="46" t="str">
        <f>IF(Table1[[#This Row],[Description]]&lt;&gt;"",Table1[[#This Row],[Description]],"")</f>
        <v/>
      </c>
      <c r="AL904" s="46" t="str">
        <f>IF(Table1[[#This Row],[Posting Date]]&lt;&gt;"",Table1[[#This Row],[Reference Number]],"")</f>
        <v/>
      </c>
      <c r="AM904" s="46" t="str">
        <f>TRIM(Table1[[#This Row],[Line '#]])</f>
        <v/>
      </c>
      <c r="AN904" s="46" t="str">
        <f>TRIM(Table1[[#This Row],[Account]])</f>
        <v/>
      </c>
      <c r="AO904" s="46" t="str">
        <f>IF(Table1[[#This Row],[Posting Date]]&lt;&gt;"",$D$5,"")</f>
        <v/>
      </c>
      <c r="AP904" s="46" t="str">
        <f>TRIM(Table1[[#This Row],[Departments-Prgrams]])</f>
        <v/>
      </c>
      <c r="AQ904" s="46" t="str">
        <f>TRIM(Table1[[#This Row],[Grant]])</f>
        <v/>
      </c>
      <c r="AR904" s="46" t="str">
        <f>TRIM(Table1[[#This Row],[Staff ID]])</f>
        <v/>
      </c>
      <c r="AS904" s="46" t="str">
        <f>IF(TRIM(Table1[[#This Row],[Budget Code]])=0,"",TRIM(Table1[[#This Row],[Budget Code]]))</f>
        <v/>
      </c>
      <c r="AT904" s="46" t="str">
        <f>IF(Table1[[#This Row],[Line Description]]&lt;&gt;"",Table1[[#This Row],[Line Description]],"")</f>
        <v/>
      </c>
      <c r="AU904" s="46" t="str">
        <f>IF(Table1[[#This Row],[Cur_Amount Debit]]&gt;0,ROUND(Table1[[#This Row],[Cur_Amount Debit]],2),"")</f>
        <v/>
      </c>
      <c r="AV904" s="46" t="str">
        <f>IF(Table1[[#This Row],[Cur_Amount Credit]]&gt;0,ROUND(Table1[[#This Row],[Cur_Amount Credit]],2),"")</f>
        <v/>
      </c>
      <c r="AW904" s="46" t="str">
        <f>LEFT(Table1[[#This Row],[Cur]],3)</f>
        <v/>
      </c>
      <c r="AX904" s="59"/>
      <c r="AY904" s="46"/>
      <c r="AZ904" s="46" t="str">
        <f>IF(Table1[[#This Row],[Cur]]&lt;&gt;"",IF(Table1[[#This Row],[Cur]]="USD","",ExchangeRate),"")</f>
        <v/>
      </c>
      <c r="BA904" s="46" t="str">
        <f>IF(Table1[[#This Row],[Grant]]&lt;&gt;"",VLOOKUP(Table1[[#This Row],[Grant]],Grants!B:D,3),"")</f>
        <v/>
      </c>
      <c r="BB904" s="46" t="str">
        <f>TRIM(Table1[[#This Row],[Vendor ID]])</f>
        <v/>
      </c>
      <c r="BC904">
        <f>IF(Table1[[#This Row],[Reference Number]]=Q903,BC903,BC903+1)</f>
        <v>2</v>
      </c>
    </row>
    <row r="905" spans="1:55" ht="11.25" hidden="1" customHeight="1">
      <c r="A905" s="1"/>
      <c r="B905" s="88" t="str">
        <f>IF(Table1[[#This Row],[Posting Date]]&lt;&gt;"",IF(Table1[[#This Row],[Reference Number]]=Q904,B904+1,1),"")</f>
        <v/>
      </c>
      <c r="C905" s="61"/>
      <c r="D905" s="61"/>
      <c r="E905" s="218"/>
      <c r="F905" s="143" t="str">
        <f>IFERROR(IF(VLOOKUP(Table1[[#This Row],[Budget Code Description]],Dimentions!$X$6:$AC$132,2,FALSE)="","",VLOOKUP(Table1[[#This Row],[Budget Code Description]],Dimentions!$X$6:$AC$132,2,FALSE)),"")</f>
        <v/>
      </c>
      <c r="G905" s="143" t="str">
        <f>IFERROR(VLOOKUP(Table1[[#This Row],[Budget Code Description]],Dimentions!$X$6:$AC$132,3,FALSE),"")</f>
        <v/>
      </c>
      <c r="H905" s="64" t="str">
        <f>IFERROR(VLOOKUP(Table1[[#This Row],[Account]],Dimentions!$S$6:$V$233,2,FALSE),"")</f>
        <v/>
      </c>
      <c r="I905" s="62">
        <f>_xlfn.NUMBERVALUE(LEFT(Table1[[#This Row],[Account]],1))</f>
        <v>0</v>
      </c>
      <c r="J905" s="62" t="str">
        <f>IFERROR(VLOOKUP(Table1[[#This Row],[Budget Code Description]],Table6[#All],7,FALSE),"")</f>
        <v/>
      </c>
      <c r="K905" s="143" t="str">
        <f>IFERROR(VLOOKUP(Table1[[#This Row],[Budget Code Description]],Table6[#All],8,FALSE),"")</f>
        <v/>
      </c>
      <c r="L905" s="63"/>
      <c r="M905" s="65" t="str">
        <f>IFERROR(VLOOKUP(Table1[[#This Row],[Staff ID]],Table2[],2,FALSE),"")</f>
        <v/>
      </c>
      <c r="N905" s="211" t="str">
        <f>IFERROR(IF(VLOOKUP(Table1[[#This Row],[Budget Code Description]],Dimentions!$X$6:$AC$97,4,FALSE)="","",VLOOKUP(Table1[[#This Row],[Budget Code Description]],Dimentions!$X$6:$AC$97,4,FALSE)),"")</f>
        <v/>
      </c>
      <c r="O905" s="65" t="str">
        <f>IFERROR(VLOOKUP(Table1[[#This Row],[Vendor ID]],Table549[],2,FALSE),"")</f>
        <v/>
      </c>
      <c r="P905" s="63"/>
      <c r="Q905" s="143" t="str">
        <f>IF(Table1[[#This Row],[Posting Date]]&lt;&gt;"",$D$9,"")</f>
        <v/>
      </c>
      <c r="R905" s="159" t="str">
        <f>IF(Table1[[#This Row],[Posting Date]]&lt;&gt;"",$D$10,"")</f>
        <v/>
      </c>
      <c r="S905" s="66"/>
      <c r="T905" s="63"/>
      <c r="U905" s="67"/>
      <c r="V905" s="67"/>
      <c r="W905" s="67" t="str">
        <f t="shared" si="14"/>
        <v/>
      </c>
      <c r="X905" s="161" t="str">
        <f>IF(E905="","",(IF(Table1[[#This Row],[Cur]]="USD",Table1[[#This Row],[Cur_Amount Debit]],Table1[[#This Row],[Cur_Amount Debit]]/Table1[[#This Row],[Exchange Rate]])))</f>
        <v/>
      </c>
      <c r="Y905" s="161" t="str">
        <f>IF(E905="","",(IF(Table1[[#This Row],[Cur]]="USD",Table1[[#This Row],[Cur_Amount Credit]],Table1[[#This Row],[Cur_Amount Credit]]/ExchangeRate)))</f>
        <v/>
      </c>
      <c r="Z905" s="203" t="str">
        <f>IF(E905="","",(Table1[[#This Row],[Debit USD]]-Table1[[#This Row],[Credit USD]]))</f>
        <v/>
      </c>
      <c r="AA905" s="122"/>
      <c r="AB905" s="1"/>
      <c r="AC905" s="15"/>
      <c r="AD905" s="15" t="str">
        <f>IF(AND(OR(Table1[[#This Row],[Account]]="15030",Table1[[#This Row],[Account]]="15035",Table1[[#This Row],[Account]]="20150"),Table1[[#This Row],[Vendor ID]]=""),1,"")</f>
        <v/>
      </c>
      <c r="AE905" s="15"/>
      <c r="AF905" s="15"/>
      <c r="AG905" s="15"/>
      <c r="AH905" s="46" t="str">
        <f>IF(Table1[[#This Row],[Posting Date]]&lt;&gt;"","GJ-"&amp;CountryID,"")</f>
        <v/>
      </c>
      <c r="AI905" s="59" t="str">
        <f>IF(Table1[[#This Row],[Posting Date]]&lt;&gt;"",Table1[[#This Row],[Posting Date]],"")</f>
        <v/>
      </c>
      <c r="AJ905" s="46"/>
      <c r="AK905" s="46" t="str">
        <f>IF(Table1[[#This Row],[Description]]&lt;&gt;"",Table1[[#This Row],[Description]],"")</f>
        <v/>
      </c>
      <c r="AL905" s="46" t="str">
        <f>IF(Table1[[#This Row],[Posting Date]]&lt;&gt;"",Table1[[#This Row],[Reference Number]],"")</f>
        <v/>
      </c>
      <c r="AM905" s="46" t="str">
        <f>TRIM(Table1[[#This Row],[Line '#]])</f>
        <v/>
      </c>
      <c r="AN905" s="46" t="str">
        <f>TRIM(Table1[[#This Row],[Account]])</f>
        <v/>
      </c>
      <c r="AO905" s="46" t="str">
        <f>IF(Table1[[#This Row],[Posting Date]]&lt;&gt;"",$D$5,"")</f>
        <v/>
      </c>
      <c r="AP905" s="46" t="str">
        <f>TRIM(Table1[[#This Row],[Departments-Prgrams]])</f>
        <v/>
      </c>
      <c r="AQ905" s="46" t="str">
        <f>TRIM(Table1[[#This Row],[Grant]])</f>
        <v/>
      </c>
      <c r="AR905" s="46" t="str">
        <f>TRIM(Table1[[#This Row],[Staff ID]])</f>
        <v/>
      </c>
      <c r="AS905" s="46" t="str">
        <f>IF(TRIM(Table1[[#This Row],[Budget Code]])=0,"",TRIM(Table1[[#This Row],[Budget Code]]))</f>
        <v/>
      </c>
      <c r="AT905" s="46" t="str">
        <f>IF(Table1[[#This Row],[Line Description]]&lt;&gt;"",Table1[[#This Row],[Line Description]],"")</f>
        <v/>
      </c>
      <c r="AU905" s="46" t="str">
        <f>IF(Table1[[#This Row],[Cur_Amount Debit]]&gt;0,ROUND(Table1[[#This Row],[Cur_Amount Debit]],2),"")</f>
        <v/>
      </c>
      <c r="AV905" s="46" t="str">
        <f>IF(Table1[[#This Row],[Cur_Amount Credit]]&gt;0,ROUND(Table1[[#This Row],[Cur_Amount Credit]],2),"")</f>
        <v/>
      </c>
      <c r="AW905" s="46" t="str">
        <f>LEFT(Table1[[#This Row],[Cur]],3)</f>
        <v/>
      </c>
      <c r="AX905" s="59"/>
      <c r="AY905" s="46"/>
      <c r="AZ905" s="46" t="str">
        <f>IF(Table1[[#This Row],[Cur]]&lt;&gt;"",IF(Table1[[#This Row],[Cur]]="USD","",ExchangeRate),"")</f>
        <v/>
      </c>
      <c r="BA905" s="46" t="str">
        <f>IF(Table1[[#This Row],[Grant]]&lt;&gt;"",VLOOKUP(Table1[[#This Row],[Grant]],Grants!B:D,3),"")</f>
        <v/>
      </c>
      <c r="BB905" s="46" t="str">
        <f>TRIM(Table1[[#This Row],[Vendor ID]])</f>
        <v/>
      </c>
      <c r="BC905">
        <f>IF(Table1[[#This Row],[Reference Number]]=Q904,BC904,BC904+1)</f>
        <v>2</v>
      </c>
    </row>
    <row r="906" spans="1:55" ht="11.25" hidden="1" customHeight="1">
      <c r="A906" s="1"/>
      <c r="B906" s="88" t="str">
        <f>IF(Table1[[#This Row],[Posting Date]]&lt;&gt;"",IF(Table1[[#This Row],[Reference Number]]=Q905,B905+1,1),"")</f>
        <v/>
      </c>
      <c r="C906" s="61"/>
      <c r="D906" s="61"/>
      <c r="E906" s="218"/>
      <c r="F906" s="143" t="str">
        <f>IFERROR(IF(VLOOKUP(Table1[[#This Row],[Budget Code Description]],Dimentions!$X$6:$AC$132,2,FALSE)="","",VLOOKUP(Table1[[#This Row],[Budget Code Description]],Dimentions!$X$6:$AC$132,2,FALSE)),"")</f>
        <v/>
      </c>
      <c r="G906" s="143" t="str">
        <f>IFERROR(VLOOKUP(Table1[[#This Row],[Budget Code Description]],Dimentions!$X$6:$AC$132,3,FALSE),"")</f>
        <v/>
      </c>
      <c r="H906" s="64" t="str">
        <f>IFERROR(VLOOKUP(Table1[[#This Row],[Account]],Dimentions!$S$6:$V$233,2,FALSE),"")</f>
        <v/>
      </c>
      <c r="I906" s="62">
        <f>_xlfn.NUMBERVALUE(LEFT(Table1[[#This Row],[Account]],1))</f>
        <v>0</v>
      </c>
      <c r="J906" s="62" t="str">
        <f>IFERROR(VLOOKUP(Table1[[#This Row],[Budget Code Description]],Table6[#All],7,FALSE),"")</f>
        <v/>
      </c>
      <c r="K906" s="143" t="str">
        <f>IFERROR(VLOOKUP(Table1[[#This Row],[Budget Code Description]],Table6[#All],8,FALSE),"")</f>
        <v/>
      </c>
      <c r="L906" s="63"/>
      <c r="M906" s="65" t="str">
        <f>IFERROR(VLOOKUP(Table1[[#This Row],[Staff ID]],Table2[],2,FALSE),"")</f>
        <v/>
      </c>
      <c r="N906" s="211" t="str">
        <f>IFERROR(IF(VLOOKUP(Table1[[#This Row],[Budget Code Description]],Dimentions!$X$6:$AC$97,4,FALSE)="","",VLOOKUP(Table1[[#This Row],[Budget Code Description]],Dimentions!$X$6:$AC$97,4,FALSE)),"")</f>
        <v/>
      </c>
      <c r="O906" s="65" t="str">
        <f>IFERROR(VLOOKUP(Table1[[#This Row],[Vendor ID]],Table549[],2,FALSE),"")</f>
        <v/>
      </c>
      <c r="P906" s="63"/>
      <c r="Q906" s="143" t="str">
        <f>IF(Table1[[#This Row],[Posting Date]]&lt;&gt;"",$D$9,"")</f>
        <v/>
      </c>
      <c r="R906" s="159" t="str">
        <f>IF(Table1[[#This Row],[Posting Date]]&lt;&gt;"",$D$10,"")</f>
        <v/>
      </c>
      <c r="S906" s="66"/>
      <c r="T906" s="63"/>
      <c r="U906" s="67"/>
      <c r="V906" s="67"/>
      <c r="W906" s="67" t="str">
        <f t="shared" si="14"/>
        <v/>
      </c>
      <c r="X906" s="161" t="str">
        <f>IF(E906="","",(IF(Table1[[#This Row],[Cur]]="USD",Table1[[#This Row],[Cur_Amount Debit]],Table1[[#This Row],[Cur_Amount Debit]]/Table1[[#This Row],[Exchange Rate]])))</f>
        <v/>
      </c>
      <c r="Y906" s="161" t="str">
        <f>IF(E906="","",(IF(Table1[[#This Row],[Cur]]="USD",Table1[[#This Row],[Cur_Amount Credit]],Table1[[#This Row],[Cur_Amount Credit]]/ExchangeRate)))</f>
        <v/>
      </c>
      <c r="Z906" s="203" t="str">
        <f>IF(E906="","",(Table1[[#This Row],[Debit USD]]-Table1[[#This Row],[Credit USD]]))</f>
        <v/>
      </c>
      <c r="AA906" s="122"/>
      <c r="AB906" s="1"/>
      <c r="AC906" s="15"/>
      <c r="AD906" s="15" t="str">
        <f>IF(AND(OR(Table1[[#This Row],[Account]]="15030",Table1[[#This Row],[Account]]="15035",Table1[[#This Row],[Account]]="20150"),Table1[[#This Row],[Vendor ID]]=""),1,"")</f>
        <v/>
      </c>
      <c r="AE906" s="15"/>
      <c r="AF906" s="15"/>
      <c r="AG906" s="15"/>
      <c r="AH906" s="46" t="str">
        <f>IF(Table1[[#This Row],[Posting Date]]&lt;&gt;"","GJ-"&amp;CountryID,"")</f>
        <v/>
      </c>
      <c r="AI906" s="59" t="str">
        <f>IF(Table1[[#This Row],[Posting Date]]&lt;&gt;"",Table1[[#This Row],[Posting Date]],"")</f>
        <v/>
      </c>
      <c r="AJ906" s="46"/>
      <c r="AK906" s="46" t="str">
        <f>IF(Table1[[#This Row],[Description]]&lt;&gt;"",Table1[[#This Row],[Description]],"")</f>
        <v/>
      </c>
      <c r="AL906" s="46" t="str">
        <f>IF(Table1[[#This Row],[Posting Date]]&lt;&gt;"",Table1[[#This Row],[Reference Number]],"")</f>
        <v/>
      </c>
      <c r="AM906" s="46" t="str">
        <f>TRIM(Table1[[#This Row],[Line '#]])</f>
        <v/>
      </c>
      <c r="AN906" s="46" t="str">
        <f>TRIM(Table1[[#This Row],[Account]])</f>
        <v/>
      </c>
      <c r="AO906" s="46" t="str">
        <f>IF(Table1[[#This Row],[Posting Date]]&lt;&gt;"",$D$5,"")</f>
        <v/>
      </c>
      <c r="AP906" s="46" t="str">
        <f>TRIM(Table1[[#This Row],[Departments-Prgrams]])</f>
        <v/>
      </c>
      <c r="AQ906" s="46" t="str">
        <f>TRIM(Table1[[#This Row],[Grant]])</f>
        <v/>
      </c>
      <c r="AR906" s="46" t="str">
        <f>TRIM(Table1[[#This Row],[Staff ID]])</f>
        <v/>
      </c>
      <c r="AS906" s="46" t="str">
        <f>IF(TRIM(Table1[[#This Row],[Budget Code]])=0,"",TRIM(Table1[[#This Row],[Budget Code]]))</f>
        <v/>
      </c>
      <c r="AT906" s="46" t="str">
        <f>IF(Table1[[#This Row],[Line Description]]&lt;&gt;"",Table1[[#This Row],[Line Description]],"")</f>
        <v/>
      </c>
      <c r="AU906" s="46" t="str">
        <f>IF(Table1[[#This Row],[Cur_Amount Debit]]&gt;0,ROUND(Table1[[#This Row],[Cur_Amount Debit]],2),"")</f>
        <v/>
      </c>
      <c r="AV906" s="46" t="str">
        <f>IF(Table1[[#This Row],[Cur_Amount Credit]]&gt;0,ROUND(Table1[[#This Row],[Cur_Amount Credit]],2),"")</f>
        <v/>
      </c>
      <c r="AW906" s="46" t="str">
        <f>LEFT(Table1[[#This Row],[Cur]],3)</f>
        <v/>
      </c>
      <c r="AX906" s="59"/>
      <c r="AY906" s="46"/>
      <c r="AZ906" s="46" t="str">
        <f>IF(Table1[[#This Row],[Cur]]&lt;&gt;"",IF(Table1[[#This Row],[Cur]]="USD","",ExchangeRate),"")</f>
        <v/>
      </c>
      <c r="BA906" s="46" t="str">
        <f>IF(Table1[[#This Row],[Grant]]&lt;&gt;"",VLOOKUP(Table1[[#This Row],[Grant]],Grants!B:D,3),"")</f>
        <v/>
      </c>
      <c r="BB906" s="46" t="str">
        <f>TRIM(Table1[[#This Row],[Vendor ID]])</f>
        <v/>
      </c>
      <c r="BC906">
        <f>IF(Table1[[#This Row],[Reference Number]]=Q905,BC905,BC905+1)</f>
        <v>2</v>
      </c>
    </row>
    <row r="907" spans="1:55" ht="11.25" hidden="1" customHeight="1">
      <c r="A907" s="1"/>
      <c r="B907" s="88" t="str">
        <f>IF(Table1[[#This Row],[Posting Date]]&lt;&gt;"",IF(Table1[[#This Row],[Reference Number]]=Q906,B906+1,1),"")</f>
        <v/>
      </c>
      <c r="C907" s="61"/>
      <c r="D907" s="61"/>
      <c r="E907" s="218"/>
      <c r="F907" s="143" t="str">
        <f>IFERROR(IF(VLOOKUP(Table1[[#This Row],[Budget Code Description]],Dimentions!$X$6:$AC$132,2,FALSE)="","",VLOOKUP(Table1[[#This Row],[Budget Code Description]],Dimentions!$X$6:$AC$132,2,FALSE)),"")</f>
        <v/>
      </c>
      <c r="G907" s="143" t="str">
        <f>IFERROR(VLOOKUP(Table1[[#This Row],[Budget Code Description]],Dimentions!$X$6:$AC$132,3,FALSE),"")</f>
        <v/>
      </c>
      <c r="H907" s="64" t="str">
        <f>IFERROR(VLOOKUP(Table1[[#This Row],[Account]],Dimentions!$S$6:$V$233,2,FALSE),"")</f>
        <v/>
      </c>
      <c r="I907" s="62">
        <f>_xlfn.NUMBERVALUE(LEFT(Table1[[#This Row],[Account]],1))</f>
        <v>0</v>
      </c>
      <c r="J907" s="62" t="str">
        <f>IFERROR(VLOOKUP(Table1[[#This Row],[Budget Code Description]],Table6[#All],7,FALSE),"")</f>
        <v/>
      </c>
      <c r="K907" s="143" t="str">
        <f>IFERROR(VLOOKUP(Table1[[#This Row],[Budget Code Description]],Table6[#All],8,FALSE),"")</f>
        <v/>
      </c>
      <c r="L907" s="63"/>
      <c r="M907" s="65" t="str">
        <f>IFERROR(VLOOKUP(Table1[[#This Row],[Staff ID]],Table2[],2,FALSE),"")</f>
        <v/>
      </c>
      <c r="N907" s="211" t="str">
        <f>IFERROR(IF(VLOOKUP(Table1[[#This Row],[Budget Code Description]],Dimentions!$X$6:$AC$97,4,FALSE)="","",VLOOKUP(Table1[[#This Row],[Budget Code Description]],Dimentions!$X$6:$AC$97,4,FALSE)),"")</f>
        <v/>
      </c>
      <c r="O907" s="65" t="str">
        <f>IFERROR(VLOOKUP(Table1[[#This Row],[Vendor ID]],Table549[],2,FALSE),"")</f>
        <v/>
      </c>
      <c r="P907" s="63"/>
      <c r="Q907" s="143" t="str">
        <f>IF(Table1[[#This Row],[Posting Date]]&lt;&gt;"",$D$9,"")</f>
        <v/>
      </c>
      <c r="R907" s="159" t="str">
        <f>IF(Table1[[#This Row],[Posting Date]]&lt;&gt;"",$D$10,"")</f>
        <v/>
      </c>
      <c r="S907" s="66"/>
      <c r="T907" s="63"/>
      <c r="U907" s="67"/>
      <c r="V907" s="67"/>
      <c r="W907" s="67" t="str">
        <f t="shared" si="14"/>
        <v/>
      </c>
      <c r="X907" s="161" t="str">
        <f>IF(E907="","",(IF(Table1[[#This Row],[Cur]]="USD",Table1[[#This Row],[Cur_Amount Debit]],Table1[[#This Row],[Cur_Amount Debit]]/Table1[[#This Row],[Exchange Rate]])))</f>
        <v/>
      </c>
      <c r="Y907" s="161" t="str">
        <f>IF(E907="","",(IF(Table1[[#This Row],[Cur]]="USD",Table1[[#This Row],[Cur_Amount Credit]],Table1[[#This Row],[Cur_Amount Credit]]/ExchangeRate)))</f>
        <v/>
      </c>
      <c r="Z907" s="203" t="str">
        <f>IF(E907="","",(Table1[[#This Row],[Debit USD]]-Table1[[#This Row],[Credit USD]]))</f>
        <v/>
      </c>
      <c r="AA907" s="122"/>
      <c r="AB907" s="1"/>
      <c r="AC907" s="15"/>
      <c r="AD907" s="15" t="str">
        <f>IF(AND(OR(Table1[[#This Row],[Account]]="15030",Table1[[#This Row],[Account]]="15035",Table1[[#This Row],[Account]]="20150"),Table1[[#This Row],[Vendor ID]]=""),1,"")</f>
        <v/>
      </c>
      <c r="AE907" s="15"/>
      <c r="AF907" s="15"/>
      <c r="AG907" s="15"/>
      <c r="AH907" s="46" t="str">
        <f>IF(Table1[[#This Row],[Posting Date]]&lt;&gt;"","GJ-"&amp;CountryID,"")</f>
        <v/>
      </c>
      <c r="AI907" s="59" t="str">
        <f>IF(Table1[[#This Row],[Posting Date]]&lt;&gt;"",Table1[[#This Row],[Posting Date]],"")</f>
        <v/>
      </c>
      <c r="AJ907" s="46"/>
      <c r="AK907" s="46" t="str">
        <f>IF(Table1[[#This Row],[Description]]&lt;&gt;"",Table1[[#This Row],[Description]],"")</f>
        <v/>
      </c>
      <c r="AL907" s="46" t="str">
        <f>IF(Table1[[#This Row],[Posting Date]]&lt;&gt;"",Table1[[#This Row],[Reference Number]],"")</f>
        <v/>
      </c>
      <c r="AM907" s="46" t="str">
        <f>TRIM(Table1[[#This Row],[Line '#]])</f>
        <v/>
      </c>
      <c r="AN907" s="46" t="str">
        <f>TRIM(Table1[[#This Row],[Account]])</f>
        <v/>
      </c>
      <c r="AO907" s="46" t="str">
        <f>IF(Table1[[#This Row],[Posting Date]]&lt;&gt;"",$D$5,"")</f>
        <v/>
      </c>
      <c r="AP907" s="46" t="str">
        <f>TRIM(Table1[[#This Row],[Departments-Prgrams]])</f>
        <v/>
      </c>
      <c r="AQ907" s="46" t="str">
        <f>TRIM(Table1[[#This Row],[Grant]])</f>
        <v/>
      </c>
      <c r="AR907" s="46" t="str">
        <f>TRIM(Table1[[#This Row],[Staff ID]])</f>
        <v/>
      </c>
      <c r="AS907" s="46" t="str">
        <f>IF(TRIM(Table1[[#This Row],[Budget Code]])=0,"",TRIM(Table1[[#This Row],[Budget Code]]))</f>
        <v/>
      </c>
      <c r="AT907" s="46" t="str">
        <f>IF(Table1[[#This Row],[Line Description]]&lt;&gt;"",Table1[[#This Row],[Line Description]],"")</f>
        <v/>
      </c>
      <c r="AU907" s="46" t="str">
        <f>IF(Table1[[#This Row],[Cur_Amount Debit]]&gt;0,ROUND(Table1[[#This Row],[Cur_Amount Debit]],2),"")</f>
        <v/>
      </c>
      <c r="AV907" s="46" t="str">
        <f>IF(Table1[[#This Row],[Cur_Amount Credit]]&gt;0,ROUND(Table1[[#This Row],[Cur_Amount Credit]],2),"")</f>
        <v/>
      </c>
      <c r="AW907" s="46" t="str">
        <f>LEFT(Table1[[#This Row],[Cur]],3)</f>
        <v/>
      </c>
      <c r="AX907" s="59"/>
      <c r="AY907" s="46"/>
      <c r="AZ907" s="46" t="str">
        <f>IF(Table1[[#This Row],[Cur]]&lt;&gt;"",IF(Table1[[#This Row],[Cur]]="USD","",ExchangeRate),"")</f>
        <v/>
      </c>
      <c r="BA907" s="46" t="str">
        <f>IF(Table1[[#This Row],[Grant]]&lt;&gt;"",VLOOKUP(Table1[[#This Row],[Grant]],Grants!B:D,3),"")</f>
        <v/>
      </c>
      <c r="BB907" s="46" t="str">
        <f>TRIM(Table1[[#This Row],[Vendor ID]])</f>
        <v/>
      </c>
      <c r="BC907">
        <f>IF(Table1[[#This Row],[Reference Number]]=Q906,BC906,BC906+1)</f>
        <v>2</v>
      </c>
    </row>
    <row r="908" spans="1:55" ht="11.25" hidden="1" customHeight="1">
      <c r="A908" s="1"/>
      <c r="B908" s="88" t="str">
        <f>IF(Table1[[#This Row],[Posting Date]]&lt;&gt;"",IF(Table1[[#This Row],[Reference Number]]=Q907,B907+1,1),"")</f>
        <v/>
      </c>
      <c r="C908" s="61"/>
      <c r="D908" s="61"/>
      <c r="E908" s="218"/>
      <c r="F908" s="143" t="str">
        <f>IFERROR(IF(VLOOKUP(Table1[[#This Row],[Budget Code Description]],Dimentions!$X$6:$AC$132,2,FALSE)="","",VLOOKUP(Table1[[#This Row],[Budget Code Description]],Dimentions!$X$6:$AC$132,2,FALSE)),"")</f>
        <v/>
      </c>
      <c r="G908" s="143" t="str">
        <f>IFERROR(VLOOKUP(Table1[[#This Row],[Budget Code Description]],Dimentions!$X$6:$AC$132,3,FALSE),"")</f>
        <v/>
      </c>
      <c r="H908" s="64" t="str">
        <f>IFERROR(VLOOKUP(Table1[[#This Row],[Account]],Dimentions!$S$6:$V$233,2,FALSE),"")</f>
        <v/>
      </c>
      <c r="I908" s="62">
        <f>_xlfn.NUMBERVALUE(LEFT(Table1[[#This Row],[Account]],1))</f>
        <v>0</v>
      </c>
      <c r="J908" s="62" t="str">
        <f>IFERROR(VLOOKUP(Table1[[#This Row],[Budget Code Description]],Table6[#All],7,FALSE),"")</f>
        <v/>
      </c>
      <c r="K908" s="143" t="str">
        <f>IFERROR(VLOOKUP(Table1[[#This Row],[Budget Code Description]],Table6[#All],8,FALSE),"")</f>
        <v/>
      </c>
      <c r="L908" s="63"/>
      <c r="M908" s="65" t="str">
        <f>IFERROR(VLOOKUP(Table1[[#This Row],[Staff ID]],Table2[],2,FALSE),"")</f>
        <v/>
      </c>
      <c r="N908" s="211" t="str">
        <f>IFERROR(IF(VLOOKUP(Table1[[#This Row],[Budget Code Description]],Dimentions!$X$6:$AC$97,4,FALSE)="","",VLOOKUP(Table1[[#This Row],[Budget Code Description]],Dimentions!$X$6:$AC$97,4,FALSE)),"")</f>
        <v/>
      </c>
      <c r="O908" s="65" t="str">
        <f>IFERROR(VLOOKUP(Table1[[#This Row],[Vendor ID]],Table549[],2,FALSE),"")</f>
        <v/>
      </c>
      <c r="P908" s="63"/>
      <c r="Q908" s="143" t="str">
        <f>IF(Table1[[#This Row],[Posting Date]]&lt;&gt;"",$D$9,"")</f>
        <v/>
      </c>
      <c r="R908" s="159" t="str">
        <f>IF(Table1[[#This Row],[Posting Date]]&lt;&gt;"",$D$10,"")</f>
        <v/>
      </c>
      <c r="S908" s="66"/>
      <c r="T908" s="63"/>
      <c r="U908" s="67"/>
      <c r="V908" s="67"/>
      <c r="W908" s="67" t="str">
        <f t="shared" si="14"/>
        <v/>
      </c>
      <c r="X908" s="161" t="str">
        <f>IF(E908="","",(IF(Table1[[#This Row],[Cur]]="USD",Table1[[#This Row],[Cur_Amount Debit]],Table1[[#This Row],[Cur_Amount Debit]]/Table1[[#This Row],[Exchange Rate]])))</f>
        <v/>
      </c>
      <c r="Y908" s="161" t="str">
        <f>IF(E908="","",(IF(Table1[[#This Row],[Cur]]="USD",Table1[[#This Row],[Cur_Amount Credit]],Table1[[#This Row],[Cur_Amount Credit]]/ExchangeRate)))</f>
        <v/>
      </c>
      <c r="Z908" s="203" t="str">
        <f>IF(E908="","",(Table1[[#This Row],[Debit USD]]-Table1[[#This Row],[Credit USD]]))</f>
        <v/>
      </c>
      <c r="AA908" s="122"/>
      <c r="AB908" s="1"/>
      <c r="AC908" s="15"/>
      <c r="AD908" s="15" t="str">
        <f>IF(AND(OR(Table1[[#This Row],[Account]]="15030",Table1[[#This Row],[Account]]="15035",Table1[[#This Row],[Account]]="20150"),Table1[[#This Row],[Vendor ID]]=""),1,"")</f>
        <v/>
      </c>
      <c r="AE908" s="15"/>
      <c r="AF908" s="15"/>
      <c r="AG908" s="15"/>
      <c r="AH908" s="46" t="str">
        <f>IF(Table1[[#This Row],[Posting Date]]&lt;&gt;"","GJ-"&amp;CountryID,"")</f>
        <v/>
      </c>
      <c r="AI908" s="59" t="str">
        <f>IF(Table1[[#This Row],[Posting Date]]&lt;&gt;"",Table1[[#This Row],[Posting Date]],"")</f>
        <v/>
      </c>
      <c r="AJ908" s="46"/>
      <c r="AK908" s="46" t="str">
        <f>IF(Table1[[#This Row],[Description]]&lt;&gt;"",Table1[[#This Row],[Description]],"")</f>
        <v/>
      </c>
      <c r="AL908" s="46" t="str">
        <f>IF(Table1[[#This Row],[Posting Date]]&lt;&gt;"",Table1[[#This Row],[Reference Number]],"")</f>
        <v/>
      </c>
      <c r="AM908" s="46" t="str">
        <f>TRIM(Table1[[#This Row],[Line '#]])</f>
        <v/>
      </c>
      <c r="AN908" s="46" t="str">
        <f>TRIM(Table1[[#This Row],[Account]])</f>
        <v/>
      </c>
      <c r="AO908" s="46" t="str">
        <f>IF(Table1[[#This Row],[Posting Date]]&lt;&gt;"",$D$5,"")</f>
        <v/>
      </c>
      <c r="AP908" s="46" t="str">
        <f>TRIM(Table1[[#This Row],[Departments-Prgrams]])</f>
        <v/>
      </c>
      <c r="AQ908" s="46" t="str">
        <f>TRIM(Table1[[#This Row],[Grant]])</f>
        <v/>
      </c>
      <c r="AR908" s="46" t="str">
        <f>TRIM(Table1[[#This Row],[Staff ID]])</f>
        <v/>
      </c>
      <c r="AS908" s="46" t="str">
        <f>IF(TRIM(Table1[[#This Row],[Budget Code]])=0,"",TRIM(Table1[[#This Row],[Budget Code]]))</f>
        <v/>
      </c>
      <c r="AT908" s="46" t="str">
        <f>IF(Table1[[#This Row],[Line Description]]&lt;&gt;"",Table1[[#This Row],[Line Description]],"")</f>
        <v/>
      </c>
      <c r="AU908" s="46" t="str">
        <f>IF(Table1[[#This Row],[Cur_Amount Debit]]&gt;0,ROUND(Table1[[#This Row],[Cur_Amount Debit]],2),"")</f>
        <v/>
      </c>
      <c r="AV908" s="46" t="str">
        <f>IF(Table1[[#This Row],[Cur_Amount Credit]]&gt;0,ROUND(Table1[[#This Row],[Cur_Amount Credit]],2),"")</f>
        <v/>
      </c>
      <c r="AW908" s="46" t="str">
        <f>LEFT(Table1[[#This Row],[Cur]],3)</f>
        <v/>
      </c>
      <c r="AX908" s="59"/>
      <c r="AY908" s="46"/>
      <c r="AZ908" s="46" t="str">
        <f>IF(Table1[[#This Row],[Cur]]&lt;&gt;"",IF(Table1[[#This Row],[Cur]]="USD","",ExchangeRate),"")</f>
        <v/>
      </c>
      <c r="BA908" s="46" t="str">
        <f>IF(Table1[[#This Row],[Grant]]&lt;&gt;"",VLOOKUP(Table1[[#This Row],[Grant]],Grants!B:D,3),"")</f>
        <v/>
      </c>
      <c r="BB908" s="46" t="str">
        <f>TRIM(Table1[[#This Row],[Vendor ID]])</f>
        <v/>
      </c>
      <c r="BC908">
        <f>IF(Table1[[#This Row],[Reference Number]]=Q907,BC907,BC907+1)</f>
        <v>2</v>
      </c>
    </row>
    <row r="909" spans="1:55" ht="11.25" hidden="1" customHeight="1">
      <c r="A909" s="1"/>
      <c r="B909" s="88" t="str">
        <f>IF(Table1[[#This Row],[Posting Date]]&lt;&gt;"",IF(Table1[[#This Row],[Reference Number]]=Q908,B908+1,1),"")</f>
        <v/>
      </c>
      <c r="C909" s="61"/>
      <c r="D909" s="61"/>
      <c r="E909" s="218"/>
      <c r="F909" s="143" t="str">
        <f>IFERROR(IF(VLOOKUP(Table1[[#This Row],[Budget Code Description]],Dimentions!$X$6:$AC$132,2,FALSE)="","",VLOOKUP(Table1[[#This Row],[Budget Code Description]],Dimentions!$X$6:$AC$132,2,FALSE)),"")</f>
        <v/>
      </c>
      <c r="G909" s="143" t="str">
        <f>IFERROR(VLOOKUP(Table1[[#This Row],[Budget Code Description]],Dimentions!$X$6:$AC$132,3,FALSE),"")</f>
        <v/>
      </c>
      <c r="H909" s="64" t="str">
        <f>IFERROR(VLOOKUP(Table1[[#This Row],[Account]],Dimentions!$S$6:$V$233,2,FALSE),"")</f>
        <v/>
      </c>
      <c r="I909" s="62">
        <f>_xlfn.NUMBERVALUE(LEFT(Table1[[#This Row],[Account]],1))</f>
        <v>0</v>
      </c>
      <c r="J909" s="62" t="str">
        <f>IFERROR(VLOOKUP(Table1[[#This Row],[Budget Code Description]],Table6[#All],7,FALSE),"")</f>
        <v/>
      </c>
      <c r="K909" s="143" t="str">
        <f>IFERROR(VLOOKUP(Table1[[#This Row],[Budget Code Description]],Table6[#All],8,FALSE),"")</f>
        <v/>
      </c>
      <c r="L909" s="63"/>
      <c r="M909" s="65" t="str">
        <f>IFERROR(VLOOKUP(Table1[[#This Row],[Staff ID]],Table2[],2,FALSE),"")</f>
        <v/>
      </c>
      <c r="N909" s="211" t="str">
        <f>IFERROR(IF(VLOOKUP(Table1[[#This Row],[Budget Code Description]],Dimentions!$X$6:$AC$97,4,FALSE)="","",VLOOKUP(Table1[[#This Row],[Budget Code Description]],Dimentions!$X$6:$AC$97,4,FALSE)),"")</f>
        <v/>
      </c>
      <c r="O909" s="65" t="str">
        <f>IFERROR(VLOOKUP(Table1[[#This Row],[Vendor ID]],Table549[],2,FALSE),"")</f>
        <v/>
      </c>
      <c r="P909" s="63"/>
      <c r="Q909" s="143" t="str">
        <f>IF(Table1[[#This Row],[Posting Date]]&lt;&gt;"",$D$9,"")</f>
        <v/>
      </c>
      <c r="R909" s="159" t="str">
        <f>IF(Table1[[#This Row],[Posting Date]]&lt;&gt;"",$D$10,"")</f>
        <v/>
      </c>
      <c r="S909" s="66"/>
      <c r="T909" s="63"/>
      <c r="U909" s="67"/>
      <c r="V909" s="67"/>
      <c r="W909" s="67" t="str">
        <f t="shared" si="14"/>
        <v/>
      </c>
      <c r="X909" s="161" t="str">
        <f>IF(E909="","",(IF(Table1[[#This Row],[Cur]]="USD",Table1[[#This Row],[Cur_Amount Debit]],Table1[[#This Row],[Cur_Amount Debit]]/Table1[[#This Row],[Exchange Rate]])))</f>
        <v/>
      </c>
      <c r="Y909" s="161" t="str">
        <f>IF(E909="","",(IF(Table1[[#This Row],[Cur]]="USD",Table1[[#This Row],[Cur_Amount Credit]],Table1[[#This Row],[Cur_Amount Credit]]/ExchangeRate)))</f>
        <v/>
      </c>
      <c r="Z909" s="203" t="str">
        <f>IF(E909="","",(Table1[[#This Row],[Debit USD]]-Table1[[#This Row],[Credit USD]]))</f>
        <v/>
      </c>
      <c r="AA909" s="122"/>
      <c r="AB909" s="1"/>
      <c r="AC909" s="15"/>
      <c r="AD909" s="15" t="str">
        <f>IF(AND(OR(Table1[[#This Row],[Account]]="15030",Table1[[#This Row],[Account]]="15035",Table1[[#This Row],[Account]]="20150"),Table1[[#This Row],[Vendor ID]]=""),1,"")</f>
        <v/>
      </c>
      <c r="AE909" s="15"/>
      <c r="AF909" s="15"/>
      <c r="AG909" s="15"/>
      <c r="AH909" s="46" t="str">
        <f>IF(Table1[[#This Row],[Posting Date]]&lt;&gt;"","GJ-"&amp;CountryID,"")</f>
        <v/>
      </c>
      <c r="AI909" s="59" t="str">
        <f>IF(Table1[[#This Row],[Posting Date]]&lt;&gt;"",Table1[[#This Row],[Posting Date]],"")</f>
        <v/>
      </c>
      <c r="AJ909" s="46"/>
      <c r="AK909" s="46" t="str">
        <f>IF(Table1[[#This Row],[Description]]&lt;&gt;"",Table1[[#This Row],[Description]],"")</f>
        <v/>
      </c>
      <c r="AL909" s="46" t="str">
        <f>IF(Table1[[#This Row],[Posting Date]]&lt;&gt;"",Table1[[#This Row],[Reference Number]],"")</f>
        <v/>
      </c>
      <c r="AM909" s="46" t="str">
        <f>TRIM(Table1[[#This Row],[Line '#]])</f>
        <v/>
      </c>
      <c r="AN909" s="46" t="str">
        <f>TRIM(Table1[[#This Row],[Account]])</f>
        <v/>
      </c>
      <c r="AO909" s="46" t="str">
        <f>IF(Table1[[#This Row],[Posting Date]]&lt;&gt;"",$D$5,"")</f>
        <v/>
      </c>
      <c r="AP909" s="46" t="str">
        <f>TRIM(Table1[[#This Row],[Departments-Prgrams]])</f>
        <v/>
      </c>
      <c r="AQ909" s="46" t="str">
        <f>TRIM(Table1[[#This Row],[Grant]])</f>
        <v/>
      </c>
      <c r="AR909" s="46" t="str">
        <f>TRIM(Table1[[#This Row],[Staff ID]])</f>
        <v/>
      </c>
      <c r="AS909" s="46" t="str">
        <f>IF(TRIM(Table1[[#This Row],[Budget Code]])=0,"",TRIM(Table1[[#This Row],[Budget Code]]))</f>
        <v/>
      </c>
      <c r="AT909" s="46" t="str">
        <f>IF(Table1[[#This Row],[Line Description]]&lt;&gt;"",Table1[[#This Row],[Line Description]],"")</f>
        <v/>
      </c>
      <c r="AU909" s="46" t="str">
        <f>IF(Table1[[#This Row],[Cur_Amount Debit]]&gt;0,ROUND(Table1[[#This Row],[Cur_Amount Debit]],2),"")</f>
        <v/>
      </c>
      <c r="AV909" s="46" t="str">
        <f>IF(Table1[[#This Row],[Cur_Amount Credit]]&gt;0,ROUND(Table1[[#This Row],[Cur_Amount Credit]],2),"")</f>
        <v/>
      </c>
      <c r="AW909" s="46" t="str">
        <f>LEFT(Table1[[#This Row],[Cur]],3)</f>
        <v/>
      </c>
      <c r="AX909" s="59"/>
      <c r="AY909" s="46"/>
      <c r="AZ909" s="46" t="str">
        <f>IF(Table1[[#This Row],[Cur]]&lt;&gt;"",IF(Table1[[#This Row],[Cur]]="USD","",ExchangeRate),"")</f>
        <v/>
      </c>
      <c r="BA909" s="46" t="str">
        <f>IF(Table1[[#This Row],[Grant]]&lt;&gt;"",VLOOKUP(Table1[[#This Row],[Grant]],Grants!B:D,3),"")</f>
        <v/>
      </c>
      <c r="BB909" s="46" t="str">
        <f>TRIM(Table1[[#This Row],[Vendor ID]])</f>
        <v/>
      </c>
      <c r="BC909">
        <f>IF(Table1[[#This Row],[Reference Number]]=Q908,BC908,BC908+1)</f>
        <v>2</v>
      </c>
    </row>
    <row r="910" spans="1:55" ht="11.25" hidden="1" customHeight="1">
      <c r="A910" s="1"/>
      <c r="B910" s="88" t="str">
        <f>IF(Table1[[#This Row],[Posting Date]]&lt;&gt;"",IF(Table1[[#This Row],[Reference Number]]=Q909,B909+1,1),"")</f>
        <v/>
      </c>
      <c r="C910" s="61"/>
      <c r="D910" s="61"/>
      <c r="E910" s="218"/>
      <c r="F910" s="143" t="str">
        <f>IFERROR(IF(VLOOKUP(Table1[[#This Row],[Budget Code Description]],Dimentions!$X$6:$AC$132,2,FALSE)="","",VLOOKUP(Table1[[#This Row],[Budget Code Description]],Dimentions!$X$6:$AC$132,2,FALSE)),"")</f>
        <v/>
      </c>
      <c r="G910" s="143" t="str">
        <f>IFERROR(VLOOKUP(Table1[[#This Row],[Budget Code Description]],Dimentions!$X$6:$AC$132,3,FALSE),"")</f>
        <v/>
      </c>
      <c r="H910" s="64" t="str">
        <f>IFERROR(VLOOKUP(Table1[[#This Row],[Account]],Dimentions!$S$6:$V$233,2,FALSE),"")</f>
        <v/>
      </c>
      <c r="I910" s="62">
        <f>_xlfn.NUMBERVALUE(LEFT(Table1[[#This Row],[Account]],1))</f>
        <v>0</v>
      </c>
      <c r="J910" s="62" t="str">
        <f>IFERROR(VLOOKUP(Table1[[#This Row],[Budget Code Description]],Table6[#All],7,FALSE),"")</f>
        <v/>
      </c>
      <c r="K910" s="143" t="str">
        <f>IFERROR(VLOOKUP(Table1[[#This Row],[Budget Code Description]],Table6[#All],8,FALSE),"")</f>
        <v/>
      </c>
      <c r="L910" s="63"/>
      <c r="M910" s="65" t="str">
        <f>IFERROR(VLOOKUP(Table1[[#This Row],[Staff ID]],Table2[],2,FALSE),"")</f>
        <v/>
      </c>
      <c r="N910" s="211" t="str">
        <f>IFERROR(IF(VLOOKUP(Table1[[#This Row],[Budget Code Description]],Dimentions!$X$6:$AC$97,4,FALSE)="","",VLOOKUP(Table1[[#This Row],[Budget Code Description]],Dimentions!$X$6:$AC$97,4,FALSE)),"")</f>
        <v/>
      </c>
      <c r="O910" s="65" t="str">
        <f>IFERROR(VLOOKUP(Table1[[#This Row],[Vendor ID]],Table549[],2,FALSE),"")</f>
        <v/>
      </c>
      <c r="P910" s="63"/>
      <c r="Q910" s="143" t="str">
        <f>IF(Table1[[#This Row],[Posting Date]]&lt;&gt;"",$D$9,"")</f>
        <v/>
      </c>
      <c r="R910" s="159" t="str">
        <f>IF(Table1[[#This Row],[Posting Date]]&lt;&gt;"",$D$10,"")</f>
        <v/>
      </c>
      <c r="S910" s="66"/>
      <c r="T910" s="63"/>
      <c r="U910" s="67"/>
      <c r="V910" s="67"/>
      <c r="W910" s="67" t="str">
        <f t="shared" si="14"/>
        <v/>
      </c>
      <c r="X910" s="161" t="str">
        <f>IF(E910="","",(IF(Table1[[#This Row],[Cur]]="USD",Table1[[#This Row],[Cur_Amount Debit]],Table1[[#This Row],[Cur_Amount Debit]]/Table1[[#This Row],[Exchange Rate]])))</f>
        <v/>
      </c>
      <c r="Y910" s="161" t="str">
        <f>IF(E910="","",(IF(Table1[[#This Row],[Cur]]="USD",Table1[[#This Row],[Cur_Amount Credit]],Table1[[#This Row],[Cur_Amount Credit]]/ExchangeRate)))</f>
        <v/>
      </c>
      <c r="Z910" s="203" t="str">
        <f>IF(E910="","",(Table1[[#This Row],[Debit USD]]-Table1[[#This Row],[Credit USD]]))</f>
        <v/>
      </c>
      <c r="AA910" s="122"/>
      <c r="AB910" s="1"/>
      <c r="AC910" s="15"/>
      <c r="AD910" s="15" t="str">
        <f>IF(AND(OR(Table1[[#This Row],[Account]]="15030",Table1[[#This Row],[Account]]="15035",Table1[[#This Row],[Account]]="20150"),Table1[[#This Row],[Vendor ID]]=""),1,"")</f>
        <v/>
      </c>
      <c r="AE910" s="15"/>
      <c r="AF910" s="15"/>
      <c r="AG910" s="15"/>
      <c r="AH910" s="46" t="str">
        <f>IF(Table1[[#This Row],[Posting Date]]&lt;&gt;"","GJ-"&amp;CountryID,"")</f>
        <v/>
      </c>
      <c r="AI910" s="59" t="str">
        <f>IF(Table1[[#This Row],[Posting Date]]&lt;&gt;"",Table1[[#This Row],[Posting Date]],"")</f>
        <v/>
      </c>
      <c r="AJ910" s="46"/>
      <c r="AK910" s="46" t="str">
        <f>IF(Table1[[#This Row],[Description]]&lt;&gt;"",Table1[[#This Row],[Description]],"")</f>
        <v/>
      </c>
      <c r="AL910" s="46" t="str">
        <f>IF(Table1[[#This Row],[Posting Date]]&lt;&gt;"",Table1[[#This Row],[Reference Number]],"")</f>
        <v/>
      </c>
      <c r="AM910" s="46" t="str">
        <f>TRIM(Table1[[#This Row],[Line '#]])</f>
        <v/>
      </c>
      <c r="AN910" s="46" t="str">
        <f>TRIM(Table1[[#This Row],[Account]])</f>
        <v/>
      </c>
      <c r="AO910" s="46" t="str">
        <f>IF(Table1[[#This Row],[Posting Date]]&lt;&gt;"",$D$5,"")</f>
        <v/>
      </c>
      <c r="AP910" s="46" t="str">
        <f>TRIM(Table1[[#This Row],[Departments-Prgrams]])</f>
        <v/>
      </c>
      <c r="AQ910" s="46" t="str">
        <f>TRIM(Table1[[#This Row],[Grant]])</f>
        <v/>
      </c>
      <c r="AR910" s="46" t="str">
        <f>TRIM(Table1[[#This Row],[Staff ID]])</f>
        <v/>
      </c>
      <c r="AS910" s="46" t="str">
        <f>IF(TRIM(Table1[[#This Row],[Budget Code]])=0,"",TRIM(Table1[[#This Row],[Budget Code]]))</f>
        <v/>
      </c>
      <c r="AT910" s="46" t="str">
        <f>IF(Table1[[#This Row],[Line Description]]&lt;&gt;"",Table1[[#This Row],[Line Description]],"")</f>
        <v/>
      </c>
      <c r="AU910" s="46" t="str">
        <f>IF(Table1[[#This Row],[Cur_Amount Debit]]&gt;0,ROUND(Table1[[#This Row],[Cur_Amount Debit]],2),"")</f>
        <v/>
      </c>
      <c r="AV910" s="46" t="str">
        <f>IF(Table1[[#This Row],[Cur_Amount Credit]]&gt;0,ROUND(Table1[[#This Row],[Cur_Amount Credit]],2),"")</f>
        <v/>
      </c>
      <c r="AW910" s="46" t="str">
        <f>LEFT(Table1[[#This Row],[Cur]],3)</f>
        <v/>
      </c>
      <c r="AX910" s="59"/>
      <c r="AY910" s="46"/>
      <c r="AZ910" s="46" t="str">
        <f>IF(Table1[[#This Row],[Cur]]&lt;&gt;"",IF(Table1[[#This Row],[Cur]]="USD","",ExchangeRate),"")</f>
        <v/>
      </c>
      <c r="BA910" s="46" t="str">
        <f>IF(Table1[[#This Row],[Grant]]&lt;&gt;"",VLOOKUP(Table1[[#This Row],[Grant]],Grants!B:D,3),"")</f>
        <v/>
      </c>
      <c r="BB910" s="46" t="str">
        <f>TRIM(Table1[[#This Row],[Vendor ID]])</f>
        <v/>
      </c>
      <c r="BC910">
        <f>IF(Table1[[#This Row],[Reference Number]]=Q909,BC909,BC909+1)</f>
        <v>2</v>
      </c>
    </row>
    <row r="911" spans="1:55" ht="11.25" hidden="1" customHeight="1">
      <c r="A911" s="1"/>
      <c r="B911" s="88" t="str">
        <f>IF(Table1[[#This Row],[Posting Date]]&lt;&gt;"",IF(Table1[[#This Row],[Reference Number]]=Q910,B910+1,1),"")</f>
        <v/>
      </c>
      <c r="C911" s="61"/>
      <c r="D911" s="61"/>
      <c r="E911" s="218"/>
      <c r="F911" s="143" t="str">
        <f>IFERROR(IF(VLOOKUP(Table1[[#This Row],[Budget Code Description]],Dimentions!$X$6:$AC$132,2,FALSE)="","",VLOOKUP(Table1[[#This Row],[Budget Code Description]],Dimentions!$X$6:$AC$132,2,FALSE)),"")</f>
        <v/>
      </c>
      <c r="G911" s="143" t="str">
        <f>IFERROR(VLOOKUP(Table1[[#This Row],[Budget Code Description]],Dimentions!$X$6:$AC$132,3,FALSE),"")</f>
        <v/>
      </c>
      <c r="H911" s="64" t="str">
        <f>IFERROR(VLOOKUP(Table1[[#This Row],[Account]],Dimentions!$S$6:$V$233,2,FALSE),"")</f>
        <v/>
      </c>
      <c r="I911" s="62">
        <f>_xlfn.NUMBERVALUE(LEFT(Table1[[#This Row],[Account]],1))</f>
        <v>0</v>
      </c>
      <c r="J911" s="62" t="str">
        <f>IFERROR(VLOOKUP(Table1[[#This Row],[Budget Code Description]],Table6[#All],7,FALSE),"")</f>
        <v/>
      </c>
      <c r="K911" s="143" t="str">
        <f>IFERROR(VLOOKUP(Table1[[#This Row],[Budget Code Description]],Table6[#All],8,FALSE),"")</f>
        <v/>
      </c>
      <c r="L911" s="63"/>
      <c r="M911" s="65" t="str">
        <f>IFERROR(VLOOKUP(Table1[[#This Row],[Staff ID]],Table2[],2,FALSE),"")</f>
        <v/>
      </c>
      <c r="N911" s="211" t="str">
        <f>IFERROR(IF(VLOOKUP(Table1[[#This Row],[Budget Code Description]],Dimentions!$X$6:$AC$97,4,FALSE)="","",VLOOKUP(Table1[[#This Row],[Budget Code Description]],Dimentions!$X$6:$AC$97,4,FALSE)),"")</f>
        <v/>
      </c>
      <c r="O911" s="65" t="str">
        <f>IFERROR(VLOOKUP(Table1[[#This Row],[Vendor ID]],Table549[],2,FALSE),"")</f>
        <v/>
      </c>
      <c r="P911" s="63"/>
      <c r="Q911" s="143" t="str">
        <f>IF(Table1[[#This Row],[Posting Date]]&lt;&gt;"",$D$9,"")</f>
        <v/>
      </c>
      <c r="R911" s="159" t="str">
        <f>IF(Table1[[#This Row],[Posting Date]]&lt;&gt;"",$D$10,"")</f>
        <v/>
      </c>
      <c r="S911" s="66"/>
      <c r="T911" s="63"/>
      <c r="U911" s="67"/>
      <c r="V911" s="67"/>
      <c r="W911" s="67" t="str">
        <f t="shared" si="14"/>
        <v/>
      </c>
      <c r="X911" s="161" t="str">
        <f>IF(E911="","",(IF(Table1[[#This Row],[Cur]]="USD",Table1[[#This Row],[Cur_Amount Debit]],Table1[[#This Row],[Cur_Amount Debit]]/Table1[[#This Row],[Exchange Rate]])))</f>
        <v/>
      </c>
      <c r="Y911" s="161" t="str">
        <f>IF(E911="","",(IF(Table1[[#This Row],[Cur]]="USD",Table1[[#This Row],[Cur_Amount Credit]],Table1[[#This Row],[Cur_Amount Credit]]/ExchangeRate)))</f>
        <v/>
      </c>
      <c r="Z911" s="203" t="str">
        <f>IF(E911="","",(Table1[[#This Row],[Debit USD]]-Table1[[#This Row],[Credit USD]]))</f>
        <v/>
      </c>
      <c r="AA911" s="122"/>
      <c r="AB911" s="1"/>
      <c r="AC911" s="15"/>
      <c r="AD911" s="15" t="str">
        <f>IF(AND(OR(Table1[[#This Row],[Account]]="15030",Table1[[#This Row],[Account]]="15035",Table1[[#This Row],[Account]]="20150"),Table1[[#This Row],[Vendor ID]]=""),1,"")</f>
        <v/>
      </c>
      <c r="AE911" s="15"/>
      <c r="AF911" s="15"/>
      <c r="AG911" s="15"/>
      <c r="AH911" s="46" t="str">
        <f>IF(Table1[[#This Row],[Posting Date]]&lt;&gt;"","GJ-"&amp;CountryID,"")</f>
        <v/>
      </c>
      <c r="AI911" s="59" t="str">
        <f>IF(Table1[[#This Row],[Posting Date]]&lt;&gt;"",Table1[[#This Row],[Posting Date]],"")</f>
        <v/>
      </c>
      <c r="AJ911" s="46"/>
      <c r="AK911" s="46" t="str">
        <f>IF(Table1[[#This Row],[Description]]&lt;&gt;"",Table1[[#This Row],[Description]],"")</f>
        <v/>
      </c>
      <c r="AL911" s="46" t="str">
        <f>IF(Table1[[#This Row],[Posting Date]]&lt;&gt;"",Table1[[#This Row],[Reference Number]],"")</f>
        <v/>
      </c>
      <c r="AM911" s="46" t="str">
        <f>TRIM(Table1[[#This Row],[Line '#]])</f>
        <v/>
      </c>
      <c r="AN911" s="46" t="str">
        <f>TRIM(Table1[[#This Row],[Account]])</f>
        <v/>
      </c>
      <c r="AO911" s="46" t="str">
        <f>IF(Table1[[#This Row],[Posting Date]]&lt;&gt;"",$D$5,"")</f>
        <v/>
      </c>
      <c r="AP911" s="46" t="str">
        <f>TRIM(Table1[[#This Row],[Departments-Prgrams]])</f>
        <v/>
      </c>
      <c r="AQ911" s="46" t="str">
        <f>TRIM(Table1[[#This Row],[Grant]])</f>
        <v/>
      </c>
      <c r="AR911" s="46" t="str">
        <f>TRIM(Table1[[#This Row],[Staff ID]])</f>
        <v/>
      </c>
      <c r="AS911" s="46" t="str">
        <f>IF(TRIM(Table1[[#This Row],[Budget Code]])=0,"",TRIM(Table1[[#This Row],[Budget Code]]))</f>
        <v/>
      </c>
      <c r="AT911" s="46" t="str">
        <f>IF(Table1[[#This Row],[Line Description]]&lt;&gt;"",Table1[[#This Row],[Line Description]],"")</f>
        <v/>
      </c>
      <c r="AU911" s="46" t="str">
        <f>IF(Table1[[#This Row],[Cur_Amount Debit]]&gt;0,ROUND(Table1[[#This Row],[Cur_Amount Debit]],2),"")</f>
        <v/>
      </c>
      <c r="AV911" s="46" t="str">
        <f>IF(Table1[[#This Row],[Cur_Amount Credit]]&gt;0,ROUND(Table1[[#This Row],[Cur_Amount Credit]],2),"")</f>
        <v/>
      </c>
      <c r="AW911" s="46" t="str">
        <f>LEFT(Table1[[#This Row],[Cur]],3)</f>
        <v/>
      </c>
      <c r="AX911" s="59"/>
      <c r="AY911" s="46"/>
      <c r="AZ911" s="46" t="str">
        <f>IF(Table1[[#This Row],[Cur]]&lt;&gt;"",IF(Table1[[#This Row],[Cur]]="USD","",ExchangeRate),"")</f>
        <v/>
      </c>
      <c r="BA911" s="46" t="str">
        <f>IF(Table1[[#This Row],[Grant]]&lt;&gt;"",VLOOKUP(Table1[[#This Row],[Grant]],Grants!B:D,3),"")</f>
        <v/>
      </c>
      <c r="BB911" s="46" t="str">
        <f>TRIM(Table1[[#This Row],[Vendor ID]])</f>
        <v/>
      </c>
      <c r="BC911">
        <f>IF(Table1[[#This Row],[Reference Number]]=Q910,BC910,BC910+1)</f>
        <v>2</v>
      </c>
    </row>
    <row r="912" spans="1:55" ht="11.25" hidden="1" customHeight="1">
      <c r="A912" s="1"/>
      <c r="B912" s="88" t="str">
        <f>IF(Table1[[#This Row],[Posting Date]]&lt;&gt;"",IF(Table1[[#This Row],[Reference Number]]=Q911,B911+1,1),"")</f>
        <v/>
      </c>
      <c r="C912" s="61"/>
      <c r="D912" s="61"/>
      <c r="E912" s="218"/>
      <c r="F912" s="143" t="str">
        <f>IFERROR(IF(VLOOKUP(Table1[[#This Row],[Budget Code Description]],Dimentions!$X$6:$AC$132,2,FALSE)="","",VLOOKUP(Table1[[#This Row],[Budget Code Description]],Dimentions!$X$6:$AC$132,2,FALSE)),"")</f>
        <v/>
      </c>
      <c r="G912" s="143" t="str">
        <f>IFERROR(VLOOKUP(Table1[[#This Row],[Budget Code Description]],Dimentions!$X$6:$AC$132,3,FALSE),"")</f>
        <v/>
      </c>
      <c r="H912" s="64" t="str">
        <f>IFERROR(VLOOKUP(Table1[[#This Row],[Account]],Dimentions!$S$6:$V$233,2,FALSE),"")</f>
        <v/>
      </c>
      <c r="I912" s="62">
        <f>_xlfn.NUMBERVALUE(LEFT(Table1[[#This Row],[Account]],1))</f>
        <v>0</v>
      </c>
      <c r="J912" s="62" t="str">
        <f>IFERROR(VLOOKUP(Table1[[#This Row],[Budget Code Description]],Table6[#All],7,FALSE),"")</f>
        <v/>
      </c>
      <c r="K912" s="143" t="str">
        <f>IFERROR(VLOOKUP(Table1[[#This Row],[Budget Code Description]],Table6[#All],8,FALSE),"")</f>
        <v/>
      </c>
      <c r="L912" s="63"/>
      <c r="M912" s="65" t="str">
        <f>IFERROR(VLOOKUP(Table1[[#This Row],[Staff ID]],Table2[],2,FALSE),"")</f>
        <v/>
      </c>
      <c r="N912" s="211" t="str">
        <f>IFERROR(IF(VLOOKUP(Table1[[#This Row],[Budget Code Description]],Dimentions!$X$6:$AC$97,4,FALSE)="","",VLOOKUP(Table1[[#This Row],[Budget Code Description]],Dimentions!$X$6:$AC$97,4,FALSE)),"")</f>
        <v/>
      </c>
      <c r="O912" s="65" t="str">
        <f>IFERROR(VLOOKUP(Table1[[#This Row],[Vendor ID]],Table549[],2,FALSE),"")</f>
        <v/>
      </c>
      <c r="P912" s="63"/>
      <c r="Q912" s="143" t="str">
        <f>IF(Table1[[#This Row],[Posting Date]]&lt;&gt;"",$D$9,"")</f>
        <v/>
      </c>
      <c r="R912" s="159" t="str">
        <f>IF(Table1[[#This Row],[Posting Date]]&lt;&gt;"",$D$10,"")</f>
        <v/>
      </c>
      <c r="S912" s="66"/>
      <c r="T912" s="63"/>
      <c r="U912" s="67"/>
      <c r="V912" s="67"/>
      <c r="W912" s="67" t="str">
        <f t="shared" si="14"/>
        <v/>
      </c>
      <c r="X912" s="161" t="str">
        <f>IF(E912="","",(IF(Table1[[#This Row],[Cur]]="USD",Table1[[#This Row],[Cur_Amount Debit]],Table1[[#This Row],[Cur_Amount Debit]]/Table1[[#This Row],[Exchange Rate]])))</f>
        <v/>
      </c>
      <c r="Y912" s="161" t="str">
        <f>IF(E912="","",(IF(Table1[[#This Row],[Cur]]="USD",Table1[[#This Row],[Cur_Amount Credit]],Table1[[#This Row],[Cur_Amount Credit]]/ExchangeRate)))</f>
        <v/>
      </c>
      <c r="Z912" s="203" t="str">
        <f>IF(E912="","",(Table1[[#This Row],[Debit USD]]-Table1[[#This Row],[Credit USD]]))</f>
        <v/>
      </c>
      <c r="AA912" s="122"/>
      <c r="AB912" s="1"/>
      <c r="AC912" s="15"/>
      <c r="AD912" s="15" t="str">
        <f>IF(AND(OR(Table1[[#This Row],[Account]]="15030",Table1[[#This Row],[Account]]="15035",Table1[[#This Row],[Account]]="20150"),Table1[[#This Row],[Vendor ID]]=""),1,"")</f>
        <v/>
      </c>
      <c r="AE912" s="15"/>
      <c r="AF912" s="15"/>
      <c r="AG912" s="15"/>
      <c r="AH912" s="46" t="str">
        <f>IF(Table1[[#This Row],[Posting Date]]&lt;&gt;"","GJ-"&amp;CountryID,"")</f>
        <v/>
      </c>
      <c r="AI912" s="59" t="str">
        <f>IF(Table1[[#This Row],[Posting Date]]&lt;&gt;"",Table1[[#This Row],[Posting Date]],"")</f>
        <v/>
      </c>
      <c r="AJ912" s="46"/>
      <c r="AK912" s="46" t="str">
        <f>IF(Table1[[#This Row],[Description]]&lt;&gt;"",Table1[[#This Row],[Description]],"")</f>
        <v/>
      </c>
      <c r="AL912" s="46" t="str">
        <f>IF(Table1[[#This Row],[Posting Date]]&lt;&gt;"",Table1[[#This Row],[Reference Number]],"")</f>
        <v/>
      </c>
      <c r="AM912" s="46" t="str">
        <f>TRIM(Table1[[#This Row],[Line '#]])</f>
        <v/>
      </c>
      <c r="AN912" s="46" t="str">
        <f>TRIM(Table1[[#This Row],[Account]])</f>
        <v/>
      </c>
      <c r="AO912" s="46" t="str">
        <f>IF(Table1[[#This Row],[Posting Date]]&lt;&gt;"",$D$5,"")</f>
        <v/>
      </c>
      <c r="AP912" s="46" t="str">
        <f>TRIM(Table1[[#This Row],[Departments-Prgrams]])</f>
        <v/>
      </c>
      <c r="AQ912" s="46" t="str">
        <f>TRIM(Table1[[#This Row],[Grant]])</f>
        <v/>
      </c>
      <c r="AR912" s="46" t="str">
        <f>TRIM(Table1[[#This Row],[Staff ID]])</f>
        <v/>
      </c>
      <c r="AS912" s="46" t="str">
        <f>IF(TRIM(Table1[[#This Row],[Budget Code]])=0,"",TRIM(Table1[[#This Row],[Budget Code]]))</f>
        <v/>
      </c>
      <c r="AT912" s="46" t="str">
        <f>IF(Table1[[#This Row],[Line Description]]&lt;&gt;"",Table1[[#This Row],[Line Description]],"")</f>
        <v/>
      </c>
      <c r="AU912" s="46" t="str">
        <f>IF(Table1[[#This Row],[Cur_Amount Debit]]&gt;0,ROUND(Table1[[#This Row],[Cur_Amount Debit]],2),"")</f>
        <v/>
      </c>
      <c r="AV912" s="46" t="str">
        <f>IF(Table1[[#This Row],[Cur_Amount Credit]]&gt;0,ROUND(Table1[[#This Row],[Cur_Amount Credit]],2),"")</f>
        <v/>
      </c>
      <c r="AW912" s="46" t="str">
        <f>LEFT(Table1[[#This Row],[Cur]],3)</f>
        <v/>
      </c>
      <c r="AX912" s="59"/>
      <c r="AY912" s="46"/>
      <c r="AZ912" s="46" t="str">
        <f>IF(Table1[[#This Row],[Cur]]&lt;&gt;"",IF(Table1[[#This Row],[Cur]]="USD","",ExchangeRate),"")</f>
        <v/>
      </c>
      <c r="BA912" s="46" t="str">
        <f>IF(Table1[[#This Row],[Grant]]&lt;&gt;"",VLOOKUP(Table1[[#This Row],[Grant]],Grants!B:D,3),"")</f>
        <v/>
      </c>
      <c r="BB912" s="46" t="str">
        <f>TRIM(Table1[[#This Row],[Vendor ID]])</f>
        <v/>
      </c>
      <c r="BC912">
        <f>IF(Table1[[#This Row],[Reference Number]]=Q911,BC911,BC911+1)</f>
        <v>2</v>
      </c>
    </row>
    <row r="913" spans="1:55" ht="11.25" hidden="1" customHeight="1">
      <c r="A913" s="1"/>
      <c r="B913" s="88" t="str">
        <f>IF(Table1[[#This Row],[Posting Date]]&lt;&gt;"",IF(Table1[[#This Row],[Reference Number]]=Q912,B912+1,1),"")</f>
        <v/>
      </c>
      <c r="C913" s="61"/>
      <c r="D913" s="61"/>
      <c r="E913" s="218"/>
      <c r="F913" s="143" t="str">
        <f>IFERROR(IF(VLOOKUP(Table1[[#This Row],[Budget Code Description]],Dimentions!$X$6:$AC$132,2,FALSE)="","",VLOOKUP(Table1[[#This Row],[Budget Code Description]],Dimentions!$X$6:$AC$132,2,FALSE)),"")</f>
        <v/>
      </c>
      <c r="G913" s="143" t="str">
        <f>IFERROR(VLOOKUP(Table1[[#This Row],[Budget Code Description]],Dimentions!$X$6:$AC$132,3,FALSE),"")</f>
        <v/>
      </c>
      <c r="H913" s="64" t="str">
        <f>IFERROR(VLOOKUP(Table1[[#This Row],[Account]],Dimentions!$S$6:$V$233,2,FALSE),"")</f>
        <v/>
      </c>
      <c r="I913" s="62">
        <f>_xlfn.NUMBERVALUE(LEFT(Table1[[#This Row],[Account]],1))</f>
        <v>0</v>
      </c>
      <c r="J913" s="62" t="str">
        <f>IFERROR(VLOOKUP(Table1[[#This Row],[Budget Code Description]],Table6[#All],7,FALSE),"")</f>
        <v/>
      </c>
      <c r="K913" s="143" t="str">
        <f>IFERROR(VLOOKUP(Table1[[#This Row],[Budget Code Description]],Table6[#All],8,FALSE),"")</f>
        <v/>
      </c>
      <c r="L913" s="63"/>
      <c r="M913" s="65" t="str">
        <f>IFERROR(VLOOKUP(Table1[[#This Row],[Staff ID]],Table2[],2,FALSE),"")</f>
        <v/>
      </c>
      <c r="N913" s="211" t="str">
        <f>IFERROR(IF(VLOOKUP(Table1[[#This Row],[Budget Code Description]],Dimentions!$X$6:$AC$97,4,FALSE)="","",VLOOKUP(Table1[[#This Row],[Budget Code Description]],Dimentions!$X$6:$AC$97,4,FALSE)),"")</f>
        <v/>
      </c>
      <c r="O913" s="65" t="str">
        <f>IFERROR(VLOOKUP(Table1[[#This Row],[Vendor ID]],Table549[],2,FALSE),"")</f>
        <v/>
      </c>
      <c r="P913" s="63"/>
      <c r="Q913" s="143" t="str">
        <f>IF(Table1[[#This Row],[Posting Date]]&lt;&gt;"",$D$9,"")</f>
        <v/>
      </c>
      <c r="R913" s="159" t="str">
        <f>IF(Table1[[#This Row],[Posting Date]]&lt;&gt;"",$D$10,"")</f>
        <v/>
      </c>
      <c r="S913" s="66"/>
      <c r="T913" s="63"/>
      <c r="U913" s="67"/>
      <c r="V913" s="67"/>
      <c r="W913" s="67" t="str">
        <f t="shared" si="14"/>
        <v/>
      </c>
      <c r="X913" s="161" t="str">
        <f>IF(E913="","",(IF(Table1[[#This Row],[Cur]]="USD",Table1[[#This Row],[Cur_Amount Debit]],Table1[[#This Row],[Cur_Amount Debit]]/Table1[[#This Row],[Exchange Rate]])))</f>
        <v/>
      </c>
      <c r="Y913" s="161" t="str">
        <f>IF(E913="","",(IF(Table1[[#This Row],[Cur]]="USD",Table1[[#This Row],[Cur_Amount Credit]],Table1[[#This Row],[Cur_Amount Credit]]/ExchangeRate)))</f>
        <v/>
      </c>
      <c r="Z913" s="203" t="str">
        <f>IF(E913="","",(Table1[[#This Row],[Debit USD]]-Table1[[#This Row],[Credit USD]]))</f>
        <v/>
      </c>
      <c r="AA913" s="122"/>
      <c r="AB913" s="1"/>
      <c r="AC913" s="15"/>
      <c r="AD913" s="15" t="str">
        <f>IF(AND(OR(Table1[[#This Row],[Account]]="15030",Table1[[#This Row],[Account]]="15035",Table1[[#This Row],[Account]]="20150"),Table1[[#This Row],[Vendor ID]]=""),1,"")</f>
        <v/>
      </c>
      <c r="AE913" s="15"/>
      <c r="AF913" s="15"/>
      <c r="AG913" s="15"/>
      <c r="AH913" s="46" t="str">
        <f>IF(Table1[[#This Row],[Posting Date]]&lt;&gt;"","GJ-"&amp;CountryID,"")</f>
        <v/>
      </c>
      <c r="AI913" s="59" t="str">
        <f>IF(Table1[[#This Row],[Posting Date]]&lt;&gt;"",Table1[[#This Row],[Posting Date]],"")</f>
        <v/>
      </c>
      <c r="AJ913" s="46"/>
      <c r="AK913" s="46" t="str">
        <f>IF(Table1[[#This Row],[Description]]&lt;&gt;"",Table1[[#This Row],[Description]],"")</f>
        <v/>
      </c>
      <c r="AL913" s="46" t="str">
        <f>IF(Table1[[#This Row],[Posting Date]]&lt;&gt;"",Table1[[#This Row],[Reference Number]],"")</f>
        <v/>
      </c>
      <c r="AM913" s="46" t="str">
        <f>TRIM(Table1[[#This Row],[Line '#]])</f>
        <v/>
      </c>
      <c r="AN913" s="46" t="str">
        <f>TRIM(Table1[[#This Row],[Account]])</f>
        <v/>
      </c>
      <c r="AO913" s="46" t="str">
        <f>IF(Table1[[#This Row],[Posting Date]]&lt;&gt;"",$D$5,"")</f>
        <v/>
      </c>
      <c r="AP913" s="46" t="str">
        <f>TRIM(Table1[[#This Row],[Departments-Prgrams]])</f>
        <v/>
      </c>
      <c r="AQ913" s="46" t="str">
        <f>TRIM(Table1[[#This Row],[Grant]])</f>
        <v/>
      </c>
      <c r="AR913" s="46" t="str">
        <f>TRIM(Table1[[#This Row],[Staff ID]])</f>
        <v/>
      </c>
      <c r="AS913" s="46" t="str">
        <f>IF(TRIM(Table1[[#This Row],[Budget Code]])=0,"",TRIM(Table1[[#This Row],[Budget Code]]))</f>
        <v/>
      </c>
      <c r="AT913" s="46" t="str">
        <f>IF(Table1[[#This Row],[Line Description]]&lt;&gt;"",Table1[[#This Row],[Line Description]],"")</f>
        <v/>
      </c>
      <c r="AU913" s="46" t="str">
        <f>IF(Table1[[#This Row],[Cur_Amount Debit]]&gt;0,ROUND(Table1[[#This Row],[Cur_Amount Debit]],2),"")</f>
        <v/>
      </c>
      <c r="AV913" s="46" t="str">
        <f>IF(Table1[[#This Row],[Cur_Amount Credit]]&gt;0,ROUND(Table1[[#This Row],[Cur_Amount Credit]],2),"")</f>
        <v/>
      </c>
      <c r="AW913" s="46" t="str">
        <f>LEFT(Table1[[#This Row],[Cur]],3)</f>
        <v/>
      </c>
      <c r="AX913" s="59"/>
      <c r="AY913" s="46"/>
      <c r="AZ913" s="46" t="str">
        <f>IF(Table1[[#This Row],[Cur]]&lt;&gt;"",IF(Table1[[#This Row],[Cur]]="USD","",ExchangeRate),"")</f>
        <v/>
      </c>
      <c r="BA913" s="46" t="str">
        <f>IF(Table1[[#This Row],[Grant]]&lt;&gt;"",VLOOKUP(Table1[[#This Row],[Grant]],Grants!B:D,3),"")</f>
        <v/>
      </c>
      <c r="BB913" s="46" t="str">
        <f>TRIM(Table1[[#This Row],[Vendor ID]])</f>
        <v/>
      </c>
      <c r="BC913">
        <f>IF(Table1[[#This Row],[Reference Number]]=Q912,BC912,BC912+1)</f>
        <v>2</v>
      </c>
    </row>
    <row r="914" spans="1:55" ht="11.25" hidden="1" customHeight="1">
      <c r="A914" s="1"/>
      <c r="B914" s="88" t="str">
        <f>IF(Table1[[#This Row],[Posting Date]]&lt;&gt;"",IF(Table1[[#This Row],[Reference Number]]=Q913,B913+1,1),"")</f>
        <v/>
      </c>
      <c r="C914" s="61"/>
      <c r="D914" s="61"/>
      <c r="E914" s="218"/>
      <c r="F914" s="143" t="str">
        <f>IFERROR(IF(VLOOKUP(Table1[[#This Row],[Budget Code Description]],Dimentions!$X$6:$AC$132,2,FALSE)="","",VLOOKUP(Table1[[#This Row],[Budget Code Description]],Dimentions!$X$6:$AC$132,2,FALSE)),"")</f>
        <v/>
      </c>
      <c r="G914" s="143" t="str">
        <f>IFERROR(VLOOKUP(Table1[[#This Row],[Budget Code Description]],Dimentions!$X$6:$AC$132,3,FALSE),"")</f>
        <v/>
      </c>
      <c r="H914" s="64" t="str">
        <f>IFERROR(VLOOKUP(Table1[[#This Row],[Account]],Dimentions!$S$6:$V$233,2,FALSE),"")</f>
        <v/>
      </c>
      <c r="I914" s="62">
        <f>_xlfn.NUMBERVALUE(LEFT(Table1[[#This Row],[Account]],1))</f>
        <v>0</v>
      </c>
      <c r="J914" s="62" t="str">
        <f>IFERROR(VLOOKUP(Table1[[#This Row],[Budget Code Description]],Table6[#All],7,FALSE),"")</f>
        <v/>
      </c>
      <c r="K914" s="143" t="str">
        <f>IFERROR(VLOOKUP(Table1[[#This Row],[Budget Code Description]],Table6[#All],8,FALSE),"")</f>
        <v/>
      </c>
      <c r="L914" s="63"/>
      <c r="M914" s="65" t="str">
        <f>IFERROR(VLOOKUP(Table1[[#This Row],[Staff ID]],Table2[],2,FALSE),"")</f>
        <v/>
      </c>
      <c r="N914" s="211" t="str">
        <f>IFERROR(IF(VLOOKUP(Table1[[#This Row],[Budget Code Description]],Dimentions!$X$6:$AC$97,4,FALSE)="","",VLOOKUP(Table1[[#This Row],[Budget Code Description]],Dimentions!$X$6:$AC$97,4,FALSE)),"")</f>
        <v/>
      </c>
      <c r="O914" s="65" t="str">
        <f>IFERROR(VLOOKUP(Table1[[#This Row],[Vendor ID]],Table549[],2,FALSE),"")</f>
        <v/>
      </c>
      <c r="P914" s="63"/>
      <c r="Q914" s="143" t="str">
        <f>IF(Table1[[#This Row],[Posting Date]]&lt;&gt;"",$D$9,"")</f>
        <v/>
      </c>
      <c r="R914" s="159" t="str">
        <f>IF(Table1[[#This Row],[Posting Date]]&lt;&gt;"",$D$10,"")</f>
        <v/>
      </c>
      <c r="S914" s="66"/>
      <c r="T914" s="63"/>
      <c r="U914" s="67"/>
      <c r="V914" s="67"/>
      <c r="W914" s="67" t="str">
        <f t="shared" si="14"/>
        <v/>
      </c>
      <c r="X914" s="161" t="str">
        <f>IF(E914="","",(IF(Table1[[#This Row],[Cur]]="USD",Table1[[#This Row],[Cur_Amount Debit]],Table1[[#This Row],[Cur_Amount Debit]]/Table1[[#This Row],[Exchange Rate]])))</f>
        <v/>
      </c>
      <c r="Y914" s="161" t="str">
        <f>IF(E914="","",(IF(Table1[[#This Row],[Cur]]="USD",Table1[[#This Row],[Cur_Amount Credit]],Table1[[#This Row],[Cur_Amount Credit]]/ExchangeRate)))</f>
        <v/>
      </c>
      <c r="Z914" s="203" t="str">
        <f>IF(E914="","",(Table1[[#This Row],[Debit USD]]-Table1[[#This Row],[Credit USD]]))</f>
        <v/>
      </c>
      <c r="AA914" s="122"/>
      <c r="AB914" s="1"/>
      <c r="AC914" s="15"/>
      <c r="AD914" s="15" t="str">
        <f>IF(AND(OR(Table1[[#This Row],[Account]]="15030",Table1[[#This Row],[Account]]="15035",Table1[[#This Row],[Account]]="20150"),Table1[[#This Row],[Vendor ID]]=""),1,"")</f>
        <v/>
      </c>
      <c r="AE914" s="15"/>
      <c r="AF914" s="15"/>
      <c r="AG914" s="15"/>
      <c r="AH914" s="46" t="str">
        <f>IF(Table1[[#This Row],[Posting Date]]&lt;&gt;"","GJ-"&amp;CountryID,"")</f>
        <v/>
      </c>
      <c r="AI914" s="59" t="str">
        <f>IF(Table1[[#This Row],[Posting Date]]&lt;&gt;"",Table1[[#This Row],[Posting Date]],"")</f>
        <v/>
      </c>
      <c r="AJ914" s="46"/>
      <c r="AK914" s="46" t="str">
        <f>IF(Table1[[#This Row],[Description]]&lt;&gt;"",Table1[[#This Row],[Description]],"")</f>
        <v/>
      </c>
      <c r="AL914" s="46" t="str">
        <f>IF(Table1[[#This Row],[Posting Date]]&lt;&gt;"",Table1[[#This Row],[Reference Number]],"")</f>
        <v/>
      </c>
      <c r="AM914" s="46" t="str">
        <f>TRIM(Table1[[#This Row],[Line '#]])</f>
        <v/>
      </c>
      <c r="AN914" s="46" t="str">
        <f>TRIM(Table1[[#This Row],[Account]])</f>
        <v/>
      </c>
      <c r="AO914" s="46" t="str">
        <f>IF(Table1[[#This Row],[Posting Date]]&lt;&gt;"",$D$5,"")</f>
        <v/>
      </c>
      <c r="AP914" s="46" t="str">
        <f>TRIM(Table1[[#This Row],[Departments-Prgrams]])</f>
        <v/>
      </c>
      <c r="AQ914" s="46" t="str">
        <f>TRIM(Table1[[#This Row],[Grant]])</f>
        <v/>
      </c>
      <c r="AR914" s="46" t="str">
        <f>TRIM(Table1[[#This Row],[Staff ID]])</f>
        <v/>
      </c>
      <c r="AS914" s="46" t="str">
        <f>IF(TRIM(Table1[[#This Row],[Budget Code]])=0,"",TRIM(Table1[[#This Row],[Budget Code]]))</f>
        <v/>
      </c>
      <c r="AT914" s="46" t="str">
        <f>IF(Table1[[#This Row],[Line Description]]&lt;&gt;"",Table1[[#This Row],[Line Description]],"")</f>
        <v/>
      </c>
      <c r="AU914" s="46" t="str">
        <f>IF(Table1[[#This Row],[Cur_Amount Debit]]&gt;0,ROUND(Table1[[#This Row],[Cur_Amount Debit]],2),"")</f>
        <v/>
      </c>
      <c r="AV914" s="46" t="str">
        <f>IF(Table1[[#This Row],[Cur_Amount Credit]]&gt;0,ROUND(Table1[[#This Row],[Cur_Amount Credit]],2),"")</f>
        <v/>
      </c>
      <c r="AW914" s="46" t="str">
        <f>LEFT(Table1[[#This Row],[Cur]],3)</f>
        <v/>
      </c>
      <c r="AX914" s="59"/>
      <c r="AY914" s="46"/>
      <c r="AZ914" s="46" t="str">
        <f>IF(Table1[[#This Row],[Cur]]&lt;&gt;"",IF(Table1[[#This Row],[Cur]]="USD","",ExchangeRate),"")</f>
        <v/>
      </c>
      <c r="BA914" s="46" t="str">
        <f>IF(Table1[[#This Row],[Grant]]&lt;&gt;"",VLOOKUP(Table1[[#This Row],[Grant]],Grants!B:D,3),"")</f>
        <v/>
      </c>
      <c r="BB914" s="46" t="str">
        <f>TRIM(Table1[[#This Row],[Vendor ID]])</f>
        <v/>
      </c>
      <c r="BC914">
        <f>IF(Table1[[#This Row],[Reference Number]]=Q913,BC913,BC913+1)</f>
        <v>2</v>
      </c>
    </row>
    <row r="915" spans="1:55" ht="11.25" hidden="1" customHeight="1">
      <c r="A915" s="1"/>
      <c r="B915" s="88" t="str">
        <f>IF(Table1[[#This Row],[Posting Date]]&lt;&gt;"",IF(Table1[[#This Row],[Reference Number]]=Q914,B914+1,1),"")</f>
        <v/>
      </c>
      <c r="C915" s="61"/>
      <c r="D915" s="61"/>
      <c r="E915" s="218"/>
      <c r="F915" s="143" t="str">
        <f>IFERROR(IF(VLOOKUP(Table1[[#This Row],[Budget Code Description]],Dimentions!$X$6:$AC$132,2,FALSE)="","",VLOOKUP(Table1[[#This Row],[Budget Code Description]],Dimentions!$X$6:$AC$132,2,FALSE)),"")</f>
        <v/>
      </c>
      <c r="G915" s="143" t="str">
        <f>IFERROR(VLOOKUP(Table1[[#This Row],[Budget Code Description]],Dimentions!$X$6:$AC$132,3,FALSE),"")</f>
        <v/>
      </c>
      <c r="H915" s="64" t="str">
        <f>IFERROR(VLOOKUP(Table1[[#This Row],[Account]],Dimentions!$S$6:$V$233,2,FALSE),"")</f>
        <v/>
      </c>
      <c r="I915" s="62">
        <f>_xlfn.NUMBERVALUE(LEFT(Table1[[#This Row],[Account]],1))</f>
        <v>0</v>
      </c>
      <c r="J915" s="62" t="str">
        <f>IFERROR(VLOOKUP(Table1[[#This Row],[Budget Code Description]],Table6[#All],7,FALSE),"")</f>
        <v/>
      </c>
      <c r="K915" s="143" t="str">
        <f>IFERROR(VLOOKUP(Table1[[#This Row],[Budget Code Description]],Table6[#All],8,FALSE),"")</f>
        <v/>
      </c>
      <c r="L915" s="63"/>
      <c r="M915" s="65" t="str">
        <f>IFERROR(VLOOKUP(Table1[[#This Row],[Staff ID]],Table2[],2,FALSE),"")</f>
        <v/>
      </c>
      <c r="N915" s="211" t="str">
        <f>IFERROR(IF(VLOOKUP(Table1[[#This Row],[Budget Code Description]],Dimentions!$X$6:$AC$97,4,FALSE)="","",VLOOKUP(Table1[[#This Row],[Budget Code Description]],Dimentions!$X$6:$AC$97,4,FALSE)),"")</f>
        <v/>
      </c>
      <c r="O915" s="65" t="str">
        <f>IFERROR(VLOOKUP(Table1[[#This Row],[Vendor ID]],Table549[],2,FALSE),"")</f>
        <v/>
      </c>
      <c r="P915" s="63"/>
      <c r="Q915" s="143" t="str">
        <f>IF(Table1[[#This Row],[Posting Date]]&lt;&gt;"",$D$9,"")</f>
        <v/>
      </c>
      <c r="R915" s="159" t="str">
        <f>IF(Table1[[#This Row],[Posting Date]]&lt;&gt;"",$D$10,"")</f>
        <v/>
      </c>
      <c r="S915" s="66"/>
      <c r="T915" s="63"/>
      <c r="U915" s="67"/>
      <c r="V915" s="67"/>
      <c r="W915" s="67" t="str">
        <f t="shared" si="14"/>
        <v/>
      </c>
      <c r="X915" s="161" t="str">
        <f>IF(E915="","",(IF(Table1[[#This Row],[Cur]]="USD",Table1[[#This Row],[Cur_Amount Debit]],Table1[[#This Row],[Cur_Amount Debit]]/Table1[[#This Row],[Exchange Rate]])))</f>
        <v/>
      </c>
      <c r="Y915" s="161" t="str">
        <f>IF(E915="","",(IF(Table1[[#This Row],[Cur]]="USD",Table1[[#This Row],[Cur_Amount Credit]],Table1[[#This Row],[Cur_Amount Credit]]/ExchangeRate)))</f>
        <v/>
      </c>
      <c r="Z915" s="203" t="str">
        <f>IF(E915="","",(Table1[[#This Row],[Debit USD]]-Table1[[#This Row],[Credit USD]]))</f>
        <v/>
      </c>
      <c r="AA915" s="122"/>
      <c r="AB915" s="1"/>
      <c r="AC915" s="15"/>
      <c r="AD915" s="15" t="str">
        <f>IF(AND(OR(Table1[[#This Row],[Account]]="15030",Table1[[#This Row],[Account]]="15035",Table1[[#This Row],[Account]]="20150"),Table1[[#This Row],[Vendor ID]]=""),1,"")</f>
        <v/>
      </c>
      <c r="AE915" s="15"/>
      <c r="AF915" s="15"/>
      <c r="AG915" s="15"/>
      <c r="AH915" s="46" t="str">
        <f>IF(Table1[[#This Row],[Posting Date]]&lt;&gt;"","GJ-"&amp;CountryID,"")</f>
        <v/>
      </c>
      <c r="AI915" s="59" t="str">
        <f>IF(Table1[[#This Row],[Posting Date]]&lt;&gt;"",Table1[[#This Row],[Posting Date]],"")</f>
        <v/>
      </c>
      <c r="AJ915" s="46"/>
      <c r="AK915" s="46" t="str">
        <f>IF(Table1[[#This Row],[Description]]&lt;&gt;"",Table1[[#This Row],[Description]],"")</f>
        <v/>
      </c>
      <c r="AL915" s="46" t="str">
        <f>IF(Table1[[#This Row],[Posting Date]]&lt;&gt;"",Table1[[#This Row],[Reference Number]],"")</f>
        <v/>
      </c>
      <c r="AM915" s="46" t="str">
        <f>TRIM(Table1[[#This Row],[Line '#]])</f>
        <v/>
      </c>
      <c r="AN915" s="46" t="str">
        <f>TRIM(Table1[[#This Row],[Account]])</f>
        <v/>
      </c>
      <c r="AO915" s="46" t="str">
        <f>IF(Table1[[#This Row],[Posting Date]]&lt;&gt;"",$D$5,"")</f>
        <v/>
      </c>
      <c r="AP915" s="46" t="str">
        <f>TRIM(Table1[[#This Row],[Departments-Prgrams]])</f>
        <v/>
      </c>
      <c r="AQ915" s="46" t="str">
        <f>TRIM(Table1[[#This Row],[Grant]])</f>
        <v/>
      </c>
      <c r="AR915" s="46" t="str">
        <f>TRIM(Table1[[#This Row],[Staff ID]])</f>
        <v/>
      </c>
      <c r="AS915" s="46" t="str">
        <f>IF(TRIM(Table1[[#This Row],[Budget Code]])=0,"",TRIM(Table1[[#This Row],[Budget Code]]))</f>
        <v/>
      </c>
      <c r="AT915" s="46" t="str">
        <f>IF(Table1[[#This Row],[Line Description]]&lt;&gt;"",Table1[[#This Row],[Line Description]],"")</f>
        <v/>
      </c>
      <c r="AU915" s="46" t="str">
        <f>IF(Table1[[#This Row],[Cur_Amount Debit]]&gt;0,ROUND(Table1[[#This Row],[Cur_Amount Debit]],2),"")</f>
        <v/>
      </c>
      <c r="AV915" s="46" t="str">
        <f>IF(Table1[[#This Row],[Cur_Amount Credit]]&gt;0,ROUND(Table1[[#This Row],[Cur_Amount Credit]],2),"")</f>
        <v/>
      </c>
      <c r="AW915" s="46" t="str">
        <f>LEFT(Table1[[#This Row],[Cur]],3)</f>
        <v/>
      </c>
      <c r="AX915" s="59"/>
      <c r="AY915" s="46"/>
      <c r="AZ915" s="46" t="str">
        <f>IF(Table1[[#This Row],[Cur]]&lt;&gt;"",IF(Table1[[#This Row],[Cur]]="USD","",ExchangeRate),"")</f>
        <v/>
      </c>
      <c r="BA915" s="46" t="str">
        <f>IF(Table1[[#This Row],[Grant]]&lt;&gt;"",VLOOKUP(Table1[[#This Row],[Grant]],Grants!B:D,3),"")</f>
        <v/>
      </c>
      <c r="BB915" s="46" t="str">
        <f>TRIM(Table1[[#This Row],[Vendor ID]])</f>
        <v/>
      </c>
      <c r="BC915">
        <f>IF(Table1[[#This Row],[Reference Number]]=Q914,BC914,BC914+1)</f>
        <v>2</v>
      </c>
    </row>
    <row r="916" spans="1:55" ht="11.25" hidden="1" customHeight="1">
      <c r="A916" s="1"/>
      <c r="B916" s="88" t="str">
        <f>IF(Table1[[#This Row],[Posting Date]]&lt;&gt;"",IF(Table1[[#This Row],[Reference Number]]=Q915,B915+1,1),"")</f>
        <v/>
      </c>
      <c r="C916" s="61"/>
      <c r="D916" s="61"/>
      <c r="E916" s="218"/>
      <c r="F916" s="143" t="str">
        <f>IFERROR(IF(VLOOKUP(Table1[[#This Row],[Budget Code Description]],Dimentions!$X$6:$AC$132,2,FALSE)="","",VLOOKUP(Table1[[#This Row],[Budget Code Description]],Dimentions!$X$6:$AC$132,2,FALSE)),"")</f>
        <v/>
      </c>
      <c r="G916" s="143" t="str">
        <f>IFERROR(VLOOKUP(Table1[[#This Row],[Budget Code Description]],Dimentions!$X$6:$AC$132,3,FALSE),"")</f>
        <v/>
      </c>
      <c r="H916" s="64" t="str">
        <f>IFERROR(VLOOKUP(Table1[[#This Row],[Account]],Dimentions!$S$6:$V$233,2,FALSE),"")</f>
        <v/>
      </c>
      <c r="I916" s="62">
        <f>_xlfn.NUMBERVALUE(LEFT(Table1[[#This Row],[Account]],1))</f>
        <v>0</v>
      </c>
      <c r="J916" s="62" t="str">
        <f>IFERROR(VLOOKUP(Table1[[#This Row],[Budget Code Description]],Table6[#All],7,FALSE),"")</f>
        <v/>
      </c>
      <c r="K916" s="143" t="str">
        <f>IFERROR(VLOOKUP(Table1[[#This Row],[Budget Code Description]],Table6[#All],8,FALSE),"")</f>
        <v/>
      </c>
      <c r="L916" s="63"/>
      <c r="M916" s="65" t="str">
        <f>IFERROR(VLOOKUP(Table1[[#This Row],[Staff ID]],Table2[],2,FALSE),"")</f>
        <v/>
      </c>
      <c r="N916" s="211" t="str">
        <f>IFERROR(IF(VLOOKUP(Table1[[#This Row],[Budget Code Description]],Dimentions!$X$6:$AC$97,4,FALSE)="","",VLOOKUP(Table1[[#This Row],[Budget Code Description]],Dimentions!$X$6:$AC$97,4,FALSE)),"")</f>
        <v/>
      </c>
      <c r="O916" s="65" t="str">
        <f>IFERROR(VLOOKUP(Table1[[#This Row],[Vendor ID]],Table549[],2,FALSE),"")</f>
        <v/>
      </c>
      <c r="P916" s="63"/>
      <c r="Q916" s="143" t="str">
        <f>IF(Table1[[#This Row],[Posting Date]]&lt;&gt;"",$D$9,"")</f>
        <v/>
      </c>
      <c r="R916" s="159" t="str">
        <f>IF(Table1[[#This Row],[Posting Date]]&lt;&gt;"",$D$10,"")</f>
        <v/>
      </c>
      <c r="S916" s="66"/>
      <c r="T916" s="63"/>
      <c r="U916" s="67"/>
      <c r="V916" s="67"/>
      <c r="W916" s="67" t="str">
        <f t="shared" si="14"/>
        <v/>
      </c>
      <c r="X916" s="161" t="str">
        <f>IF(E916="","",(IF(Table1[[#This Row],[Cur]]="USD",Table1[[#This Row],[Cur_Amount Debit]],Table1[[#This Row],[Cur_Amount Debit]]/Table1[[#This Row],[Exchange Rate]])))</f>
        <v/>
      </c>
      <c r="Y916" s="161" t="str">
        <f>IF(E916="","",(IF(Table1[[#This Row],[Cur]]="USD",Table1[[#This Row],[Cur_Amount Credit]],Table1[[#This Row],[Cur_Amount Credit]]/ExchangeRate)))</f>
        <v/>
      </c>
      <c r="Z916" s="203" t="str">
        <f>IF(E916="","",(Table1[[#This Row],[Debit USD]]-Table1[[#This Row],[Credit USD]]))</f>
        <v/>
      </c>
      <c r="AA916" s="122"/>
      <c r="AB916" s="1"/>
      <c r="AC916" s="15"/>
      <c r="AD916" s="15" t="str">
        <f>IF(AND(OR(Table1[[#This Row],[Account]]="15030",Table1[[#This Row],[Account]]="15035",Table1[[#This Row],[Account]]="20150"),Table1[[#This Row],[Vendor ID]]=""),1,"")</f>
        <v/>
      </c>
      <c r="AE916" s="15"/>
      <c r="AF916" s="15"/>
      <c r="AG916" s="15"/>
      <c r="AH916" s="46" t="str">
        <f>IF(Table1[[#This Row],[Posting Date]]&lt;&gt;"","GJ-"&amp;CountryID,"")</f>
        <v/>
      </c>
      <c r="AI916" s="59" t="str">
        <f>IF(Table1[[#This Row],[Posting Date]]&lt;&gt;"",Table1[[#This Row],[Posting Date]],"")</f>
        <v/>
      </c>
      <c r="AJ916" s="46"/>
      <c r="AK916" s="46" t="str">
        <f>IF(Table1[[#This Row],[Description]]&lt;&gt;"",Table1[[#This Row],[Description]],"")</f>
        <v/>
      </c>
      <c r="AL916" s="46" t="str">
        <f>IF(Table1[[#This Row],[Posting Date]]&lt;&gt;"",Table1[[#This Row],[Reference Number]],"")</f>
        <v/>
      </c>
      <c r="AM916" s="46" t="str">
        <f>TRIM(Table1[[#This Row],[Line '#]])</f>
        <v/>
      </c>
      <c r="AN916" s="46" t="str">
        <f>TRIM(Table1[[#This Row],[Account]])</f>
        <v/>
      </c>
      <c r="AO916" s="46" t="str">
        <f>IF(Table1[[#This Row],[Posting Date]]&lt;&gt;"",$D$5,"")</f>
        <v/>
      </c>
      <c r="AP916" s="46" t="str">
        <f>TRIM(Table1[[#This Row],[Departments-Prgrams]])</f>
        <v/>
      </c>
      <c r="AQ916" s="46" t="str">
        <f>TRIM(Table1[[#This Row],[Grant]])</f>
        <v/>
      </c>
      <c r="AR916" s="46" t="str">
        <f>TRIM(Table1[[#This Row],[Staff ID]])</f>
        <v/>
      </c>
      <c r="AS916" s="46" t="str">
        <f>IF(TRIM(Table1[[#This Row],[Budget Code]])=0,"",TRIM(Table1[[#This Row],[Budget Code]]))</f>
        <v/>
      </c>
      <c r="AT916" s="46" t="str">
        <f>IF(Table1[[#This Row],[Line Description]]&lt;&gt;"",Table1[[#This Row],[Line Description]],"")</f>
        <v/>
      </c>
      <c r="AU916" s="46" t="str">
        <f>IF(Table1[[#This Row],[Cur_Amount Debit]]&gt;0,ROUND(Table1[[#This Row],[Cur_Amount Debit]],2),"")</f>
        <v/>
      </c>
      <c r="AV916" s="46" t="str">
        <f>IF(Table1[[#This Row],[Cur_Amount Credit]]&gt;0,ROUND(Table1[[#This Row],[Cur_Amount Credit]],2),"")</f>
        <v/>
      </c>
      <c r="AW916" s="46" t="str">
        <f>LEFT(Table1[[#This Row],[Cur]],3)</f>
        <v/>
      </c>
      <c r="AX916" s="59"/>
      <c r="AY916" s="46"/>
      <c r="AZ916" s="46" t="str">
        <f>IF(Table1[[#This Row],[Cur]]&lt;&gt;"",IF(Table1[[#This Row],[Cur]]="USD","",ExchangeRate),"")</f>
        <v/>
      </c>
      <c r="BA916" s="46" t="str">
        <f>IF(Table1[[#This Row],[Grant]]&lt;&gt;"",VLOOKUP(Table1[[#This Row],[Grant]],Grants!B:D,3),"")</f>
        <v/>
      </c>
      <c r="BB916" s="46" t="str">
        <f>TRIM(Table1[[#This Row],[Vendor ID]])</f>
        <v/>
      </c>
      <c r="BC916">
        <f>IF(Table1[[#This Row],[Reference Number]]=Q915,BC915,BC915+1)</f>
        <v>2</v>
      </c>
    </row>
    <row r="917" spans="1:55" ht="11.25" hidden="1" customHeight="1">
      <c r="A917" s="1"/>
      <c r="B917" s="88" t="str">
        <f>IF(Table1[[#This Row],[Posting Date]]&lt;&gt;"",IF(Table1[[#This Row],[Reference Number]]=Q916,B916+1,1),"")</f>
        <v/>
      </c>
      <c r="C917" s="61"/>
      <c r="D917" s="61"/>
      <c r="E917" s="218"/>
      <c r="F917" s="143" t="str">
        <f>IFERROR(IF(VLOOKUP(Table1[[#This Row],[Budget Code Description]],Dimentions!$X$6:$AC$132,2,FALSE)="","",VLOOKUP(Table1[[#This Row],[Budget Code Description]],Dimentions!$X$6:$AC$132,2,FALSE)),"")</f>
        <v/>
      </c>
      <c r="G917" s="143" t="str">
        <f>IFERROR(VLOOKUP(Table1[[#This Row],[Budget Code Description]],Dimentions!$X$6:$AC$132,3,FALSE),"")</f>
        <v/>
      </c>
      <c r="H917" s="64" t="str">
        <f>IFERROR(VLOOKUP(Table1[[#This Row],[Account]],Dimentions!$S$6:$V$233,2,FALSE),"")</f>
        <v/>
      </c>
      <c r="I917" s="62">
        <f>_xlfn.NUMBERVALUE(LEFT(Table1[[#This Row],[Account]],1))</f>
        <v>0</v>
      </c>
      <c r="J917" s="62" t="str">
        <f>IFERROR(VLOOKUP(Table1[[#This Row],[Budget Code Description]],Table6[#All],7,FALSE),"")</f>
        <v/>
      </c>
      <c r="K917" s="143" t="str">
        <f>IFERROR(VLOOKUP(Table1[[#This Row],[Budget Code Description]],Table6[#All],8,FALSE),"")</f>
        <v/>
      </c>
      <c r="L917" s="63"/>
      <c r="M917" s="65" t="str">
        <f>IFERROR(VLOOKUP(Table1[[#This Row],[Staff ID]],Table2[],2,FALSE),"")</f>
        <v/>
      </c>
      <c r="N917" s="211" t="str">
        <f>IFERROR(IF(VLOOKUP(Table1[[#This Row],[Budget Code Description]],Dimentions!$X$6:$AC$97,4,FALSE)="","",VLOOKUP(Table1[[#This Row],[Budget Code Description]],Dimentions!$X$6:$AC$97,4,FALSE)),"")</f>
        <v/>
      </c>
      <c r="O917" s="65" t="str">
        <f>IFERROR(VLOOKUP(Table1[[#This Row],[Vendor ID]],Table549[],2,FALSE),"")</f>
        <v/>
      </c>
      <c r="P917" s="63"/>
      <c r="Q917" s="143" t="str">
        <f>IF(Table1[[#This Row],[Posting Date]]&lt;&gt;"",$D$9,"")</f>
        <v/>
      </c>
      <c r="R917" s="159" t="str">
        <f>IF(Table1[[#This Row],[Posting Date]]&lt;&gt;"",$D$10,"")</f>
        <v/>
      </c>
      <c r="S917" s="66"/>
      <c r="T917" s="63"/>
      <c r="U917" s="67"/>
      <c r="V917" s="67"/>
      <c r="W917" s="67" t="str">
        <f t="shared" si="14"/>
        <v/>
      </c>
      <c r="X917" s="161" t="str">
        <f>IF(E917="","",(IF(Table1[[#This Row],[Cur]]="USD",Table1[[#This Row],[Cur_Amount Debit]],Table1[[#This Row],[Cur_Amount Debit]]/Table1[[#This Row],[Exchange Rate]])))</f>
        <v/>
      </c>
      <c r="Y917" s="161" t="str">
        <f>IF(E917="","",(IF(Table1[[#This Row],[Cur]]="USD",Table1[[#This Row],[Cur_Amount Credit]],Table1[[#This Row],[Cur_Amount Credit]]/ExchangeRate)))</f>
        <v/>
      </c>
      <c r="Z917" s="203" t="str">
        <f>IF(E917="","",(Table1[[#This Row],[Debit USD]]-Table1[[#This Row],[Credit USD]]))</f>
        <v/>
      </c>
      <c r="AA917" s="122"/>
      <c r="AB917" s="1"/>
      <c r="AC917" s="15"/>
      <c r="AD917" s="15" t="str">
        <f>IF(AND(OR(Table1[[#This Row],[Account]]="15030",Table1[[#This Row],[Account]]="15035",Table1[[#This Row],[Account]]="20150"),Table1[[#This Row],[Vendor ID]]=""),1,"")</f>
        <v/>
      </c>
      <c r="AE917" s="15"/>
      <c r="AF917" s="15"/>
      <c r="AG917" s="15"/>
      <c r="AH917" s="46" t="str">
        <f>IF(Table1[[#This Row],[Posting Date]]&lt;&gt;"","GJ-"&amp;CountryID,"")</f>
        <v/>
      </c>
      <c r="AI917" s="59" t="str">
        <f>IF(Table1[[#This Row],[Posting Date]]&lt;&gt;"",Table1[[#This Row],[Posting Date]],"")</f>
        <v/>
      </c>
      <c r="AJ917" s="46"/>
      <c r="AK917" s="46" t="str">
        <f>IF(Table1[[#This Row],[Description]]&lt;&gt;"",Table1[[#This Row],[Description]],"")</f>
        <v/>
      </c>
      <c r="AL917" s="46" t="str">
        <f>IF(Table1[[#This Row],[Posting Date]]&lt;&gt;"",Table1[[#This Row],[Reference Number]],"")</f>
        <v/>
      </c>
      <c r="AM917" s="46" t="str">
        <f>TRIM(Table1[[#This Row],[Line '#]])</f>
        <v/>
      </c>
      <c r="AN917" s="46" t="str">
        <f>TRIM(Table1[[#This Row],[Account]])</f>
        <v/>
      </c>
      <c r="AO917" s="46" t="str">
        <f>IF(Table1[[#This Row],[Posting Date]]&lt;&gt;"",$D$5,"")</f>
        <v/>
      </c>
      <c r="AP917" s="46" t="str">
        <f>TRIM(Table1[[#This Row],[Departments-Prgrams]])</f>
        <v/>
      </c>
      <c r="AQ917" s="46" t="str">
        <f>TRIM(Table1[[#This Row],[Grant]])</f>
        <v/>
      </c>
      <c r="AR917" s="46" t="str">
        <f>TRIM(Table1[[#This Row],[Staff ID]])</f>
        <v/>
      </c>
      <c r="AS917" s="46" t="str">
        <f>IF(TRIM(Table1[[#This Row],[Budget Code]])=0,"",TRIM(Table1[[#This Row],[Budget Code]]))</f>
        <v/>
      </c>
      <c r="AT917" s="46" t="str">
        <f>IF(Table1[[#This Row],[Line Description]]&lt;&gt;"",Table1[[#This Row],[Line Description]],"")</f>
        <v/>
      </c>
      <c r="AU917" s="46" t="str">
        <f>IF(Table1[[#This Row],[Cur_Amount Debit]]&gt;0,ROUND(Table1[[#This Row],[Cur_Amount Debit]],2),"")</f>
        <v/>
      </c>
      <c r="AV917" s="46" t="str">
        <f>IF(Table1[[#This Row],[Cur_Amount Credit]]&gt;0,ROUND(Table1[[#This Row],[Cur_Amount Credit]],2),"")</f>
        <v/>
      </c>
      <c r="AW917" s="46" t="str">
        <f>LEFT(Table1[[#This Row],[Cur]],3)</f>
        <v/>
      </c>
      <c r="AX917" s="59"/>
      <c r="AY917" s="46"/>
      <c r="AZ917" s="46" t="str">
        <f>IF(Table1[[#This Row],[Cur]]&lt;&gt;"",IF(Table1[[#This Row],[Cur]]="USD","",ExchangeRate),"")</f>
        <v/>
      </c>
      <c r="BA917" s="46" t="str">
        <f>IF(Table1[[#This Row],[Grant]]&lt;&gt;"",VLOOKUP(Table1[[#This Row],[Grant]],Grants!B:D,3),"")</f>
        <v/>
      </c>
      <c r="BB917" s="46" t="str">
        <f>TRIM(Table1[[#This Row],[Vendor ID]])</f>
        <v/>
      </c>
      <c r="BC917">
        <f>IF(Table1[[#This Row],[Reference Number]]=Q916,BC916,BC916+1)</f>
        <v>2</v>
      </c>
    </row>
    <row r="918" spans="1:55" ht="11.25" hidden="1" customHeight="1">
      <c r="A918" s="1"/>
      <c r="B918" s="88" t="str">
        <f>IF(Table1[[#This Row],[Posting Date]]&lt;&gt;"",IF(Table1[[#This Row],[Reference Number]]=Q917,B917+1,1),"")</f>
        <v/>
      </c>
      <c r="C918" s="61"/>
      <c r="D918" s="61"/>
      <c r="E918" s="218"/>
      <c r="F918" s="143" t="str">
        <f>IFERROR(IF(VLOOKUP(Table1[[#This Row],[Budget Code Description]],Dimentions!$X$6:$AC$132,2,FALSE)="","",VLOOKUP(Table1[[#This Row],[Budget Code Description]],Dimentions!$X$6:$AC$132,2,FALSE)),"")</f>
        <v/>
      </c>
      <c r="G918" s="143" t="str">
        <f>IFERROR(VLOOKUP(Table1[[#This Row],[Budget Code Description]],Dimentions!$X$6:$AC$132,3,FALSE),"")</f>
        <v/>
      </c>
      <c r="H918" s="64" t="str">
        <f>IFERROR(VLOOKUP(Table1[[#This Row],[Account]],Dimentions!$S$6:$V$233,2,FALSE),"")</f>
        <v/>
      </c>
      <c r="I918" s="62">
        <f>_xlfn.NUMBERVALUE(LEFT(Table1[[#This Row],[Account]],1))</f>
        <v>0</v>
      </c>
      <c r="J918" s="62" t="str">
        <f>IFERROR(VLOOKUP(Table1[[#This Row],[Budget Code Description]],Table6[#All],7,FALSE),"")</f>
        <v/>
      </c>
      <c r="K918" s="143" t="str">
        <f>IFERROR(VLOOKUP(Table1[[#This Row],[Budget Code Description]],Table6[#All],8,FALSE),"")</f>
        <v/>
      </c>
      <c r="L918" s="63"/>
      <c r="M918" s="65" t="str">
        <f>IFERROR(VLOOKUP(Table1[[#This Row],[Staff ID]],Table2[],2,FALSE),"")</f>
        <v/>
      </c>
      <c r="N918" s="211" t="str">
        <f>IFERROR(IF(VLOOKUP(Table1[[#This Row],[Budget Code Description]],Dimentions!$X$6:$AC$97,4,FALSE)="","",VLOOKUP(Table1[[#This Row],[Budget Code Description]],Dimentions!$X$6:$AC$97,4,FALSE)),"")</f>
        <v/>
      </c>
      <c r="O918" s="65" t="str">
        <f>IFERROR(VLOOKUP(Table1[[#This Row],[Vendor ID]],Table549[],2,FALSE),"")</f>
        <v/>
      </c>
      <c r="P918" s="63"/>
      <c r="Q918" s="143" t="str">
        <f>IF(Table1[[#This Row],[Posting Date]]&lt;&gt;"",$D$9,"")</f>
        <v/>
      </c>
      <c r="R918" s="159" t="str">
        <f>IF(Table1[[#This Row],[Posting Date]]&lt;&gt;"",$D$10,"")</f>
        <v/>
      </c>
      <c r="S918" s="66"/>
      <c r="T918" s="63"/>
      <c r="U918" s="67"/>
      <c r="V918" s="67"/>
      <c r="W918" s="67" t="str">
        <f t="shared" si="14"/>
        <v/>
      </c>
      <c r="X918" s="161" t="str">
        <f>IF(E918="","",(IF(Table1[[#This Row],[Cur]]="USD",Table1[[#This Row],[Cur_Amount Debit]],Table1[[#This Row],[Cur_Amount Debit]]/Table1[[#This Row],[Exchange Rate]])))</f>
        <v/>
      </c>
      <c r="Y918" s="161" t="str">
        <f>IF(E918="","",(IF(Table1[[#This Row],[Cur]]="USD",Table1[[#This Row],[Cur_Amount Credit]],Table1[[#This Row],[Cur_Amount Credit]]/ExchangeRate)))</f>
        <v/>
      </c>
      <c r="Z918" s="203" t="str">
        <f>IF(E918="","",(Table1[[#This Row],[Debit USD]]-Table1[[#This Row],[Credit USD]]))</f>
        <v/>
      </c>
      <c r="AA918" s="122"/>
      <c r="AB918" s="1"/>
      <c r="AC918" s="15"/>
      <c r="AD918" s="15" t="str">
        <f>IF(AND(OR(Table1[[#This Row],[Account]]="15030",Table1[[#This Row],[Account]]="15035",Table1[[#This Row],[Account]]="20150"),Table1[[#This Row],[Vendor ID]]=""),1,"")</f>
        <v/>
      </c>
      <c r="AE918" s="15"/>
      <c r="AF918" s="15"/>
      <c r="AG918" s="15"/>
      <c r="AH918" s="46" t="str">
        <f>IF(Table1[[#This Row],[Posting Date]]&lt;&gt;"","GJ-"&amp;CountryID,"")</f>
        <v/>
      </c>
      <c r="AI918" s="59" t="str">
        <f>IF(Table1[[#This Row],[Posting Date]]&lt;&gt;"",Table1[[#This Row],[Posting Date]],"")</f>
        <v/>
      </c>
      <c r="AJ918" s="46"/>
      <c r="AK918" s="46" t="str">
        <f>IF(Table1[[#This Row],[Description]]&lt;&gt;"",Table1[[#This Row],[Description]],"")</f>
        <v/>
      </c>
      <c r="AL918" s="46" t="str">
        <f>IF(Table1[[#This Row],[Posting Date]]&lt;&gt;"",Table1[[#This Row],[Reference Number]],"")</f>
        <v/>
      </c>
      <c r="AM918" s="46" t="str">
        <f>TRIM(Table1[[#This Row],[Line '#]])</f>
        <v/>
      </c>
      <c r="AN918" s="46" t="str">
        <f>TRIM(Table1[[#This Row],[Account]])</f>
        <v/>
      </c>
      <c r="AO918" s="46" t="str">
        <f>IF(Table1[[#This Row],[Posting Date]]&lt;&gt;"",$D$5,"")</f>
        <v/>
      </c>
      <c r="AP918" s="46" t="str">
        <f>TRIM(Table1[[#This Row],[Departments-Prgrams]])</f>
        <v/>
      </c>
      <c r="AQ918" s="46" t="str">
        <f>TRIM(Table1[[#This Row],[Grant]])</f>
        <v/>
      </c>
      <c r="AR918" s="46" t="str">
        <f>TRIM(Table1[[#This Row],[Staff ID]])</f>
        <v/>
      </c>
      <c r="AS918" s="46" t="str">
        <f>IF(TRIM(Table1[[#This Row],[Budget Code]])=0,"",TRIM(Table1[[#This Row],[Budget Code]]))</f>
        <v/>
      </c>
      <c r="AT918" s="46" t="str">
        <f>IF(Table1[[#This Row],[Line Description]]&lt;&gt;"",Table1[[#This Row],[Line Description]],"")</f>
        <v/>
      </c>
      <c r="AU918" s="46" t="str">
        <f>IF(Table1[[#This Row],[Cur_Amount Debit]]&gt;0,ROUND(Table1[[#This Row],[Cur_Amount Debit]],2),"")</f>
        <v/>
      </c>
      <c r="AV918" s="46" t="str">
        <f>IF(Table1[[#This Row],[Cur_Amount Credit]]&gt;0,ROUND(Table1[[#This Row],[Cur_Amount Credit]],2),"")</f>
        <v/>
      </c>
      <c r="AW918" s="46" t="str">
        <f>LEFT(Table1[[#This Row],[Cur]],3)</f>
        <v/>
      </c>
      <c r="AX918" s="59"/>
      <c r="AY918" s="46"/>
      <c r="AZ918" s="46" t="str">
        <f>IF(Table1[[#This Row],[Cur]]&lt;&gt;"",IF(Table1[[#This Row],[Cur]]="USD","",ExchangeRate),"")</f>
        <v/>
      </c>
      <c r="BA918" s="46" t="str">
        <f>IF(Table1[[#This Row],[Grant]]&lt;&gt;"",VLOOKUP(Table1[[#This Row],[Grant]],Grants!B:D,3),"")</f>
        <v/>
      </c>
      <c r="BB918" s="46" t="str">
        <f>TRIM(Table1[[#This Row],[Vendor ID]])</f>
        <v/>
      </c>
      <c r="BC918">
        <f>IF(Table1[[#This Row],[Reference Number]]=Q917,BC917,BC917+1)</f>
        <v>2</v>
      </c>
    </row>
    <row r="919" spans="1:55" ht="11.25" hidden="1" customHeight="1">
      <c r="A919" s="1"/>
      <c r="B919" s="88" t="str">
        <f>IF(Table1[[#This Row],[Posting Date]]&lt;&gt;"",IF(Table1[[#This Row],[Reference Number]]=Q918,B918+1,1),"")</f>
        <v/>
      </c>
      <c r="C919" s="61"/>
      <c r="D919" s="61"/>
      <c r="E919" s="218"/>
      <c r="F919" s="143" t="str">
        <f>IFERROR(IF(VLOOKUP(Table1[[#This Row],[Budget Code Description]],Dimentions!$X$6:$AC$132,2,FALSE)="","",VLOOKUP(Table1[[#This Row],[Budget Code Description]],Dimentions!$X$6:$AC$132,2,FALSE)),"")</f>
        <v/>
      </c>
      <c r="G919" s="143" t="str">
        <f>IFERROR(VLOOKUP(Table1[[#This Row],[Budget Code Description]],Dimentions!$X$6:$AC$132,3,FALSE),"")</f>
        <v/>
      </c>
      <c r="H919" s="64" t="str">
        <f>IFERROR(VLOOKUP(Table1[[#This Row],[Account]],Dimentions!$S$6:$V$233,2,FALSE),"")</f>
        <v/>
      </c>
      <c r="I919" s="62">
        <f>_xlfn.NUMBERVALUE(LEFT(Table1[[#This Row],[Account]],1))</f>
        <v>0</v>
      </c>
      <c r="J919" s="62" t="str">
        <f>IFERROR(VLOOKUP(Table1[[#This Row],[Budget Code Description]],Table6[#All],7,FALSE),"")</f>
        <v/>
      </c>
      <c r="K919" s="143" t="str">
        <f>IFERROR(VLOOKUP(Table1[[#This Row],[Budget Code Description]],Table6[#All],8,FALSE),"")</f>
        <v/>
      </c>
      <c r="L919" s="63"/>
      <c r="M919" s="65" t="str">
        <f>IFERROR(VLOOKUP(Table1[[#This Row],[Staff ID]],Table2[],2,FALSE),"")</f>
        <v/>
      </c>
      <c r="N919" s="211" t="str">
        <f>IFERROR(IF(VLOOKUP(Table1[[#This Row],[Budget Code Description]],Dimentions!$X$6:$AC$97,4,FALSE)="","",VLOOKUP(Table1[[#This Row],[Budget Code Description]],Dimentions!$X$6:$AC$97,4,FALSE)),"")</f>
        <v/>
      </c>
      <c r="O919" s="65" t="str">
        <f>IFERROR(VLOOKUP(Table1[[#This Row],[Vendor ID]],Table549[],2,FALSE),"")</f>
        <v/>
      </c>
      <c r="P919" s="63"/>
      <c r="Q919" s="143" t="str">
        <f>IF(Table1[[#This Row],[Posting Date]]&lt;&gt;"",$D$9,"")</f>
        <v/>
      </c>
      <c r="R919" s="159" t="str">
        <f>IF(Table1[[#This Row],[Posting Date]]&lt;&gt;"",$D$10,"")</f>
        <v/>
      </c>
      <c r="S919" s="66"/>
      <c r="T919" s="63"/>
      <c r="U919" s="67"/>
      <c r="V919" s="67"/>
      <c r="W919" s="67" t="str">
        <f t="shared" si="14"/>
        <v/>
      </c>
      <c r="X919" s="161" t="str">
        <f>IF(E919="","",(IF(Table1[[#This Row],[Cur]]="USD",Table1[[#This Row],[Cur_Amount Debit]],Table1[[#This Row],[Cur_Amount Debit]]/Table1[[#This Row],[Exchange Rate]])))</f>
        <v/>
      </c>
      <c r="Y919" s="161" t="str">
        <f>IF(E919="","",(IF(Table1[[#This Row],[Cur]]="USD",Table1[[#This Row],[Cur_Amount Credit]],Table1[[#This Row],[Cur_Amount Credit]]/ExchangeRate)))</f>
        <v/>
      </c>
      <c r="Z919" s="203" t="str">
        <f>IF(E919="","",(Table1[[#This Row],[Debit USD]]-Table1[[#This Row],[Credit USD]]))</f>
        <v/>
      </c>
      <c r="AA919" s="122"/>
      <c r="AB919" s="1"/>
      <c r="AC919" s="15"/>
      <c r="AD919" s="15" t="str">
        <f>IF(AND(OR(Table1[[#This Row],[Account]]="15030",Table1[[#This Row],[Account]]="15035",Table1[[#This Row],[Account]]="20150"),Table1[[#This Row],[Vendor ID]]=""),1,"")</f>
        <v/>
      </c>
      <c r="AE919" s="15"/>
      <c r="AF919" s="15"/>
      <c r="AG919" s="15"/>
      <c r="AH919" s="46" t="str">
        <f>IF(Table1[[#This Row],[Posting Date]]&lt;&gt;"","GJ-"&amp;CountryID,"")</f>
        <v/>
      </c>
      <c r="AI919" s="59" t="str">
        <f>IF(Table1[[#This Row],[Posting Date]]&lt;&gt;"",Table1[[#This Row],[Posting Date]],"")</f>
        <v/>
      </c>
      <c r="AJ919" s="46"/>
      <c r="AK919" s="46" t="str">
        <f>IF(Table1[[#This Row],[Description]]&lt;&gt;"",Table1[[#This Row],[Description]],"")</f>
        <v/>
      </c>
      <c r="AL919" s="46" t="str">
        <f>IF(Table1[[#This Row],[Posting Date]]&lt;&gt;"",Table1[[#This Row],[Reference Number]],"")</f>
        <v/>
      </c>
      <c r="AM919" s="46" t="str">
        <f>TRIM(Table1[[#This Row],[Line '#]])</f>
        <v/>
      </c>
      <c r="AN919" s="46" t="str">
        <f>TRIM(Table1[[#This Row],[Account]])</f>
        <v/>
      </c>
      <c r="AO919" s="46" t="str">
        <f>IF(Table1[[#This Row],[Posting Date]]&lt;&gt;"",$D$5,"")</f>
        <v/>
      </c>
      <c r="AP919" s="46" t="str">
        <f>TRIM(Table1[[#This Row],[Departments-Prgrams]])</f>
        <v/>
      </c>
      <c r="AQ919" s="46" t="str">
        <f>TRIM(Table1[[#This Row],[Grant]])</f>
        <v/>
      </c>
      <c r="AR919" s="46" t="str">
        <f>TRIM(Table1[[#This Row],[Staff ID]])</f>
        <v/>
      </c>
      <c r="AS919" s="46" t="str">
        <f>IF(TRIM(Table1[[#This Row],[Budget Code]])=0,"",TRIM(Table1[[#This Row],[Budget Code]]))</f>
        <v/>
      </c>
      <c r="AT919" s="46" t="str">
        <f>IF(Table1[[#This Row],[Line Description]]&lt;&gt;"",Table1[[#This Row],[Line Description]],"")</f>
        <v/>
      </c>
      <c r="AU919" s="46" t="str">
        <f>IF(Table1[[#This Row],[Cur_Amount Debit]]&gt;0,ROUND(Table1[[#This Row],[Cur_Amount Debit]],2),"")</f>
        <v/>
      </c>
      <c r="AV919" s="46" t="str">
        <f>IF(Table1[[#This Row],[Cur_Amount Credit]]&gt;0,ROUND(Table1[[#This Row],[Cur_Amount Credit]],2),"")</f>
        <v/>
      </c>
      <c r="AW919" s="46" t="str">
        <f>LEFT(Table1[[#This Row],[Cur]],3)</f>
        <v/>
      </c>
      <c r="AX919" s="59"/>
      <c r="AY919" s="46"/>
      <c r="AZ919" s="46" t="str">
        <f>IF(Table1[[#This Row],[Cur]]&lt;&gt;"",IF(Table1[[#This Row],[Cur]]="USD","",ExchangeRate),"")</f>
        <v/>
      </c>
      <c r="BA919" s="46" t="str">
        <f>IF(Table1[[#This Row],[Grant]]&lt;&gt;"",VLOOKUP(Table1[[#This Row],[Grant]],Grants!B:D,3),"")</f>
        <v/>
      </c>
      <c r="BB919" s="46" t="str">
        <f>TRIM(Table1[[#This Row],[Vendor ID]])</f>
        <v/>
      </c>
      <c r="BC919">
        <f>IF(Table1[[#This Row],[Reference Number]]=Q918,BC918,BC918+1)</f>
        <v>2</v>
      </c>
    </row>
    <row r="920" spans="1:55" ht="11.25" hidden="1" customHeight="1">
      <c r="A920" s="1"/>
      <c r="B920" s="88" t="str">
        <f>IF(Table1[[#This Row],[Posting Date]]&lt;&gt;"",IF(Table1[[#This Row],[Reference Number]]=Q919,B919+1,1),"")</f>
        <v/>
      </c>
      <c r="C920" s="61"/>
      <c r="D920" s="61"/>
      <c r="E920" s="218"/>
      <c r="F920" s="143" t="str">
        <f>IFERROR(IF(VLOOKUP(Table1[[#This Row],[Budget Code Description]],Dimentions!$X$6:$AC$132,2,FALSE)="","",VLOOKUP(Table1[[#This Row],[Budget Code Description]],Dimentions!$X$6:$AC$132,2,FALSE)),"")</f>
        <v/>
      </c>
      <c r="G920" s="143" t="str">
        <f>IFERROR(VLOOKUP(Table1[[#This Row],[Budget Code Description]],Dimentions!$X$6:$AC$132,3,FALSE),"")</f>
        <v/>
      </c>
      <c r="H920" s="64" t="str">
        <f>IFERROR(VLOOKUP(Table1[[#This Row],[Account]],Dimentions!$S$6:$V$233,2,FALSE),"")</f>
        <v/>
      </c>
      <c r="I920" s="62">
        <f>_xlfn.NUMBERVALUE(LEFT(Table1[[#This Row],[Account]],1))</f>
        <v>0</v>
      </c>
      <c r="J920" s="62" t="str">
        <f>IFERROR(VLOOKUP(Table1[[#This Row],[Budget Code Description]],Table6[#All],7,FALSE),"")</f>
        <v/>
      </c>
      <c r="K920" s="143" t="str">
        <f>IFERROR(VLOOKUP(Table1[[#This Row],[Budget Code Description]],Table6[#All],8,FALSE),"")</f>
        <v/>
      </c>
      <c r="L920" s="63"/>
      <c r="M920" s="65" t="str">
        <f>IFERROR(VLOOKUP(Table1[[#This Row],[Staff ID]],Table2[],2,FALSE),"")</f>
        <v/>
      </c>
      <c r="N920" s="211" t="str">
        <f>IFERROR(IF(VLOOKUP(Table1[[#This Row],[Budget Code Description]],Dimentions!$X$6:$AC$97,4,FALSE)="","",VLOOKUP(Table1[[#This Row],[Budget Code Description]],Dimentions!$X$6:$AC$97,4,FALSE)),"")</f>
        <v/>
      </c>
      <c r="O920" s="65" t="str">
        <f>IFERROR(VLOOKUP(Table1[[#This Row],[Vendor ID]],Table549[],2,FALSE),"")</f>
        <v/>
      </c>
      <c r="P920" s="63"/>
      <c r="Q920" s="143" t="str">
        <f>IF(Table1[[#This Row],[Posting Date]]&lt;&gt;"",$D$9,"")</f>
        <v/>
      </c>
      <c r="R920" s="159" t="str">
        <f>IF(Table1[[#This Row],[Posting Date]]&lt;&gt;"",$D$10,"")</f>
        <v/>
      </c>
      <c r="S920" s="66"/>
      <c r="T920" s="63"/>
      <c r="U920" s="67"/>
      <c r="V920" s="67"/>
      <c r="W920" s="67" t="str">
        <f t="shared" si="14"/>
        <v/>
      </c>
      <c r="X920" s="161" t="str">
        <f>IF(E920="","",(IF(Table1[[#This Row],[Cur]]="USD",Table1[[#This Row],[Cur_Amount Debit]],Table1[[#This Row],[Cur_Amount Debit]]/Table1[[#This Row],[Exchange Rate]])))</f>
        <v/>
      </c>
      <c r="Y920" s="161" t="str">
        <f>IF(E920="","",(IF(Table1[[#This Row],[Cur]]="USD",Table1[[#This Row],[Cur_Amount Credit]],Table1[[#This Row],[Cur_Amount Credit]]/ExchangeRate)))</f>
        <v/>
      </c>
      <c r="Z920" s="203" t="str">
        <f>IF(E920="","",(Table1[[#This Row],[Debit USD]]-Table1[[#This Row],[Credit USD]]))</f>
        <v/>
      </c>
      <c r="AA920" s="122"/>
      <c r="AB920" s="1"/>
      <c r="AC920" s="15"/>
      <c r="AD920" s="15" t="str">
        <f>IF(AND(OR(Table1[[#This Row],[Account]]="15030",Table1[[#This Row],[Account]]="15035",Table1[[#This Row],[Account]]="20150"),Table1[[#This Row],[Vendor ID]]=""),1,"")</f>
        <v/>
      </c>
      <c r="AE920" s="15"/>
      <c r="AF920" s="15"/>
      <c r="AG920" s="15"/>
      <c r="AH920" s="46" t="str">
        <f>IF(Table1[[#This Row],[Posting Date]]&lt;&gt;"","GJ-"&amp;CountryID,"")</f>
        <v/>
      </c>
      <c r="AI920" s="59" t="str">
        <f>IF(Table1[[#This Row],[Posting Date]]&lt;&gt;"",Table1[[#This Row],[Posting Date]],"")</f>
        <v/>
      </c>
      <c r="AJ920" s="46"/>
      <c r="AK920" s="46" t="str">
        <f>IF(Table1[[#This Row],[Description]]&lt;&gt;"",Table1[[#This Row],[Description]],"")</f>
        <v/>
      </c>
      <c r="AL920" s="46" t="str">
        <f>IF(Table1[[#This Row],[Posting Date]]&lt;&gt;"",Table1[[#This Row],[Reference Number]],"")</f>
        <v/>
      </c>
      <c r="AM920" s="46" t="str">
        <f>TRIM(Table1[[#This Row],[Line '#]])</f>
        <v/>
      </c>
      <c r="AN920" s="46" t="str">
        <f>TRIM(Table1[[#This Row],[Account]])</f>
        <v/>
      </c>
      <c r="AO920" s="46" t="str">
        <f>IF(Table1[[#This Row],[Posting Date]]&lt;&gt;"",$D$5,"")</f>
        <v/>
      </c>
      <c r="AP920" s="46" t="str">
        <f>TRIM(Table1[[#This Row],[Departments-Prgrams]])</f>
        <v/>
      </c>
      <c r="AQ920" s="46" t="str">
        <f>TRIM(Table1[[#This Row],[Grant]])</f>
        <v/>
      </c>
      <c r="AR920" s="46" t="str">
        <f>TRIM(Table1[[#This Row],[Staff ID]])</f>
        <v/>
      </c>
      <c r="AS920" s="46" t="str">
        <f>IF(TRIM(Table1[[#This Row],[Budget Code]])=0,"",TRIM(Table1[[#This Row],[Budget Code]]))</f>
        <v/>
      </c>
      <c r="AT920" s="46" t="str">
        <f>IF(Table1[[#This Row],[Line Description]]&lt;&gt;"",Table1[[#This Row],[Line Description]],"")</f>
        <v/>
      </c>
      <c r="AU920" s="46" t="str">
        <f>IF(Table1[[#This Row],[Cur_Amount Debit]]&gt;0,ROUND(Table1[[#This Row],[Cur_Amount Debit]],2),"")</f>
        <v/>
      </c>
      <c r="AV920" s="46" t="str">
        <f>IF(Table1[[#This Row],[Cur_Amount Credit]]&gt;0,ROUND(Table1[[#This Row],[Cur_Amount Credit]],2),"")</f>
        <v/>
      </c>
      <c r="AW920" s="46" t="str">
        <f>LEFT(Table1[[#This Row],[Cur]],3)</f>
        <v/>
      </c>
      <c r="AX920" s="59"/>
      <c r="AY920" s="46"/>
      <c r="AZ920" s="46" t="str">
        <f>IF(Table1[[#This Row],[Cur]]&lt;&gt;"",IF(Table1[[#This Row],[Cur]]="USD","",ExchangeRate),"")</f>
        <v/>
      </c>
      <c r="BA920" s="46" t="str">
        <f>IF(Table1[[#This Row],[Grant]]&lt;&gt;"",VLOOKUP(Table1[[#This Row],[Grant]],Grants!B:D,3),"")</f>
        <v/>
      </c>
      <c r="BB920" s="46" t="str">
        <f>TRIM(Table1[[#This Row],[Vendor ID]])</f>
        <v/>
      </c>
      <c r="BC920">
        <f>IF(Table1[[#This Row],[Reference Number]]=Q919,BC919,BC919+1)</f>
        <v>2</v>
      </c>
    </row>
    <row r="921" spans="1:55" ht="11.25" hidden="1" customHeight="1">
      <c r="A921" s="1"/>
      <c r="B921" s="88" t="str">
        <f>IF(Table1[[#This Row],[Posting Date]]&lt;&gt;"",IF(Table1[[#This Row],[Reference Number]]=Q920,B920+1,1),"")</f>
        <v/>
      </c>
      <c r="C921" s="61"/>
      <c r="D921" s="61"/>
      <c r="E921" s="218"/>
      <c r="F921" s="143" t="str">
        <f>IFERROR(IF(VLOOKUP(Table1[[#This Row],[Budget Code Description]],Dimentions!$X$6:$AC$132,2,FALSE)="","",VLOOKUP(Table1[[#This Row],[Budget Code Description]],Dimentions!$X$6:$AC$132,2,FALSE)),"")</f>
        <v/>
      </c>
      <c r="G921" s="143" t="str">
        <f>IFERROR(VLOOKUP(Table1[[#This Row],[Budget Code Description]],Dimentions!$X$6:$AC$132,3,FALSE),"")</f>
        <v/>
      </c>
      <c r="H921" s="64" t="str">
        <f>IFERROR(VLOOKUP(Table1[[#This Row],[Account]],Dimentions!$S$6:$V$233,2,FALSE),"")</f>
        <v/>
      </c>
      <c r="I921" s="62">
        <f>_xlfn.NUMBERVALUE(LEFT(Table1[[#This Row],[Account]],1))</f>
        <v>0</v>
      </c>
      <c r="J921" s="62" t="str">
        <f>IFERROR(VLOOKUP(Table1[[#This Row],[Budget Code Description]],Table6[#All],7,FALSE),"")</f>
        <v/>
      </c>
      <c r="K921" s="143" t="str">
        <f>IFERROR(VLOOKUP(Table1[[#This Row],[Budget Code Description]],Table6[#All],8,FALSE),"")</f>
        <v/>
      </c>
      <c r="L921" s="63"/>
      <c r="M921" s="65" t="str">
        <f>IFERROR(VLOOKUP(Table1[[#This Row],[Staff ID]],Table2[],2,FALSE),"")</f>
        <v/>
      </c>
      <c r="N921" s="211" t="str">
        <f>IFERROR(IF(VLOOKUP(Table1[[#This Row],[Budget Code Description]],Dimentions!$X$6:$AC$97,4,FALSE)="","",VLOOKUP(Table1[[#This Row],[Budget Code Description]],Dimentions!$X$6:$AC$97,4,FALSE)),"")</f>
        <v/>
      </c>
      <c r="O921" s="65" t="str">
        <f>IFERROR(VLOOKUP(Table1[[#This Row],[Vendor ID]],Table549[],2,FALSE),"")</f>
        <v/>
      </c>
      <c r="P921" s="63"/>
      <c r="Q921" s="143" t="str">
        <f>IF(Table1[[#This Row],[Posting Date]]&lt;&gt;"",$D$9,"")</f>
        <v/>
      </c>
      <c r="R921" s="159" t="str">
        <f>IF(Table1[[#This Row],[Posting Date]]&lt;&gt;"",$D$10,"")</f>
        <v/>
      </c>
      <c r="S921" s="66"/>
      <c r="T921" s="63"/>
      <c r="U921" s="67"/>
      <c r="V921" s="67"/>
      <c r="W921" s="67" t="str">
        <f t="shared" si="14"/>
        <v/>
      </c>
      <c r="X921" s="161" t="str">
        <f>IF(E921="","",(IF(Table1[[#This Row],[Cur]]="USD",Table1[[#This Row],[Cur_Amount Debit]],Table1[[#This Row],[Cur_Amount Debit]]/Table1[[#This Row],[Exchange Rate]])))</f>
        <v/>
      </c>
      <c r="Y921" s="161" t="str">
        <f>IF(E921="","",(IF(Table1[[#This Row],[Cur]]="USD",Table1[[#This Row],[Cur_Amount Credit]],Table1[[#This Row],[Cur_Amount Credit]]/ExchangeRate)))</f>
        <v/>
      </c>
      <c r="Z921" s="203" t="str">
        <f>IF(E921="","",(Table1[[#This Row],[Debit USD]]-Table1[[#This Row],[Credit USD]]))</f>
        <v/>
      </c>
      <c r="AA921" s="122"/>
      <c r="AB921" s="1"/>
      <c r="AC921" s="15"/>
      <c r="AD921" s="15" t="str">
        <f>IF(AND(OR(Table1[[#This Row],[Account]]="15030",Table1[[#This Row],[Account]]="15035",Table1[[#This Row],[Account]]="20150"),Table1[[#This Row],[Vendor ID]]=""),1,"")</f>
        <v/>
      </c>
      <c r="AE921" s="15"/>
      <c r="AF921" s="15"/>
      <c r="AG921" s="15"/>
      <c r="AH921" s="46" t="str">
        <f>IF(Table1[[#This Row],[Posting Date]]&lt;&gt;"","GJ-"&amp;CountryID,"")</f>
        <v/>
      </c>
      <c r="AI921" s="59" t="str">
        <f>IF(Table1[[#This Row],[Posting Date]]&lt;&gt;"",Table1[[#This Row],[Posting Date]],"")</f>
        <v/>
      </c>
      <c r="AJ921" s="46"/>
      <c r="AK921" s="46" t="str">
        <f>IF(Table1[[#This Row],[Description]]&lt;&gt;"",Table1[[#This Row],[Description]],"")</f>
        <v/>
      </c>
      <c r="AL921" s="46" t="str">
        <f>IF(Table1[[#This Row],[Posting Date]]&lt;&gt;"",Table1[[#This Row],[Reference Number]],"")</f>
        <v/>
      </c>
      <c r="AM921" s="46" t="str">
        <f>TRIM(Table1[[#This Row],[Line '#]])</f>
        <v/>
      </c>
      <c r="AN921" s="46" t="str">
        <f>TRIM(Table1[[#This Row],[Account]])</f>
        <v/>
      </c>
      <c r="AO921" s="46" t="str">
        <f>IF(Table1[[#This Row],[Posting Date]]&lt;&gt;"",$D$5,"")</f>
        <v/>
      </c>
      <c r="AP921" s="46" t="str">
        <f>TRIM(Table1[[#This Row],[Departments-Prgrams]])</f>
        <v/>
      </c>
      <c r="AQ921" s="46" t="str">
        <f>TRIM(Table1[[#This Row],[Grant]])</f>
        <v/>
      </c>
      <c r="AR921" s="46" t="str">
        <f>TRIM(Table1[[#This Row],[Staff ID]])</f>
        <v/>
      </c>
      <c r="AS921" s="46" t="str">
        <f>IF(TRIM(Table1[[#This Row],[Budget Code]])=0,"",TRIM(Table1[[#This Row],[Budget Code]]))</f>
        <v/>
      </c>
      <c r="AT921" s="46" t="str">
        <f>IF(Table1[[#This Row],[Line Description]]&lt;&gt;"",Table1[[#This Row],[Line Description]],"")</f>
        <v/>
      </c>
      <c r="AU921" s="46" t="str">
        <f>IF(Table1[[#This Row],[Cur_Amount Debit]]&gt;0,ROUND(Table1[[#This Row],[Cur_Amount Debit]],2),"")</f>
        <v/>
      </c>
      <c r="AV921" s="46" t="str">
        <f>IF(Table1[[#This Row],[Cur_Amount Credit]]&gt;0,ROUND(Table1[[#This Row],[Cur_Amount Credit]],2),"")</f>
        <v/>
      </c>
      <c r="AW921" s="46" t="str">
        <f>LEFT(Table1[[#This Row],[Cur]],3)</f>
        <v/>
      </c>
      <c r="AX921" s="59"/>
      <c r="AY921" s="46"/>
      <c r="AZ921" s="46" t="str">
        <f>IF(Table1[[#This Row],[Cur]]&lt;&gt;"",IF(Table1[[#This Row],[Cur]]="USD","",ExchangeRate),"")</f>
        <v/>
      </c>
      <c r="BA921" s="46" t="str">
        <f>IF(Table1[[#This Row],[Grant]]&lt;&gt;"",VLOOKUP(Table1[[#This Row],[Grant]],Grants!B:D,3),"")</f>
        <v/>
      </c>
      <c r="BB921" s="46" t="str">
        <f>TRIM(Table1[[#This Row],[Vendor ID]])</f>
        <v/>
      </c>
      <c r="BC921">
        <f>IF(Table1[[#This Row],[Reference Number]]=Q920,BC920,BC920+1)</f>
        <v>2</v>
      </c>
    </row>
    <row r="922" spans="1:55" ht="11.25" hidden="1" customHeight="1">
      <c r="A922" s="1"/>
      <c r="B922" s="88" t="str">
        <f>IF(Table1[[#This Row],[Posting Date]]&lt;&gt;"",IF(Table1[[#This Row],[Reference Number]]=Q921,B921+1,1),"")</f>
        <v/>
      </c>
      <c r="C922" s="61"/>
      <c r="D922" s="61"/>
      <c r="E922" s="218"/>
      <c r="F922" s="143" t="str">
        <f>IFERROR(IF(VLOOKUP(Table1[[#This Row],[Budget Code Description]],Dimentions!$X$6:$AC$132,2,FALSE)="","",VLOOKUP(Table1[[#This Row],[Budget Code Description]],Dimentions!$X$6:$AC$132,2,FALSE)),"")</f>
        <v/>
      </c>
      <c r="G922" s="143" t="str">
        <f>IFERROR(VLOOKUP(Table1[[#This Row],[Budget Code Description]],Dimentions!$X$6:$AC$132,3,FALSE),"")</f>
        <v/>
      </c>
      <c r="H922" s="64" t="str">
        <f>IFERROR(VLOOKUP(Table1[[#This Row],[Account]],Dimentions!$S$6:$V$233,2,FALSE),"")</f>
        <v/>
      </c>
      <c r="I922" s="62">
        <f>_xlfn.NUMBERVALUE(LEFT(Table1[[#This Row],[Account]],1))</f>
        <v>0</v>
      </c>
      <c r="J922" s="62" t="str">
        <f>IFERROR(VLOOKUP(Table1[[#This Row],[Budget Code Description]],Table6[#All],7,FALSE),"")</f>
        <v/>
      </c>
      <c r="K922" s="143" t="str">
        <f>IFERROR(VLOOKUP(Table1[[#This Row],[Budget Code Description]],Table6[#All],8,FALSE),"")</f>
        <v/>
      </c>
      <c r="L922" s="63"/>
      <c r="M922" s="65" t="str">
        <f>IFERROR(VLOOKUP(Table1[[#This Row],[Staff ID]],Table2[],2,FALSE),"")</f>
        <v/>
      </c>
      <c r="N922" s="211" t="str">
        <f>IFERROR(IF(VLOOKUP(Table1[[#This Row],[Budget Code Description]],Dimentions!$X$6:$AC$97,4,FALSE)="","",VLOOKUP(Table1[[#This Row],[Budget Code Description]],Dimentions!$X$6:$AC$97,4,FALSE)),"")</f>
        <v/>
      </c>
      <c r="O922" s="65" t="str">
        <f>IFERROR(VLOOKUP(Table1[[#This Row],[Vendor ID]],Table549[],2,FALSE),"")</f>
        <v/>
      </c>
      <c r="P922" s="63"/>
      <c r="Q922" s="143" t="str">
        <f>IF(Table1[[#This Row],[Posting Date]]&lt;&gt;"",$D$9,"")</f>
        <v/>
      </c>
      <c r="R922" s="159" t="str">
        <f>IF(Table1[[#This Row],[Posting Date]]&lt;&gt;"",$D$10,"")</f>
        <v/>
      </c>
      <c r="S922" s="66"/>
      <c r="T922" s="63"/>
      <c r="U922" s="67"/>
      <c r="V922" s="67"/>
      <c r="W922" s="67" t="str">
        <f t="shared" si="14"/>
        <v/>
      </c>
      <c r="X922" s="161" t="str">
        <f>IF(E922="","",(IF(Table1[[#This Row],[Cur]]="USD",Table1[[#This Row],[Cur_Amount Debit]],Table1[[#This Row],[Cur_Amount Debit]]/Table1[[#This Row],[Exchange Rate]])))</f>
        <v/>
      </c>
      <c r="Y922" s="161" t="str">
        <f>IF(E922="","",(IF(Table1[[#This Row],[Cur]]="USD",Table1[[#This Row],[Cur_Amount Credit]],Table1[[#This Row],[Cur_Amount Credit]]/ExchangeRate)))</f>
        <v/>
      </c>
      <c r="Z922" s="203" t="str">
        <f>IF(E922="","",(Table1[[#This Row],[Debit USD]]-Table1[[#This Row],[Credit USD]]))</f>
        <v/>
      </c>
      <c r="AA922" s="122"/>
      <c r="AB922" s="1"/>
      <c r="AC922" s="15"/>
      <c r="AD922" s="15" t="str">
        <f>IF(AND(OR(Table1[[#This Row],[Account]]="15030",Table1[[#This Row],[Account]]="15035",Table1[[#This Row],[Account]]="20150"),Table1[[#This Row],[Vendor ID]]=""),1,"")</f>
        <v/>
      </c>
      <c r="AE922" s="15"/>
      <c r="AF922" s="15"/>
      <c r="AG922" s="15"/>
      <c r="AH922" s="46" t="str">
        <f>IF(Table1[[#This Row],[Posting Date]]&lt;&gt;"","GJ-"&amp;CountryID,"")</f>
        <v/>
      </c>
      <c r="AI922" s="59" t="str">
        <f>IF(Table1[[#This Row],[Posting Date]]&lt;&gt;"",Table1[[#This Row],[Posting Date]],"")</f>
        <v/>
      </c>
      <c r="AJ922" s="46"/>
      <c r="AK922" s="46" t="str">
        <f>IF(Table1[[#This Row],[Description]]&lt;&gt;"",Table1[[#This Row],[Description]],"")</f>
        <v/>
      </c>
      <c r="AL922" s="46" t="str">
        <f>IF(Table1[[#This Row],[Posting Date]]&lt;&gt;"",Table1[[#This Row],[Reference Number]],"")</f>
        <v/>
      </c>
      <c r="AM922" s="46" t="str">
        <f>TRIM(Table1[[#This Row],[Line '#]])</f>
        <v/>
      </c>
      <c r="AN922" s="46" t="str">
        <f>TRIM(Table1[[#This Row],[Account]])</f>
        <v/>
      </c>
      <c r="AO922" s="46" t="str">
        <f>IF(Table1[[#This Row],[Posting Date]]&lt;&gt;"",$D$5,"")</f>
        <v/>
      </c>
      <c r="AP922" s="46" t="str">
        <f>TRIM(Table1[[#This Row],[Departments-Prgrams]])</f>
        <v/>
      </c>
      <c r="AQ922" s="46" t="str">
        <f>TRIM(Table1[[#This Row],[Grant]])</f>
        <v/>
      </c>
      <c r="AR922" s="46" t="str">
        <f>TRIM(Table1[[#This Row],[Staff ID]])</f>
        <v/>
      </c>
      <c r="AS922" s="46" t="str">
        <f>IF(TRIM(Table1[[#This Row],[Budget Code]])=0,"",TRIM(Table1[[#This Row],[Budget Code]]))</f>
        <v/>
      </c>
      <c r="AT922" s="46" t="str">
        <f>IF(Table1[[#This Row],[Line Description]]&lt;&gt;"",Table1[[#This Row],[Line Description]],"")</f>
        <v/>
      </c>
      <c r="AU922" s="46" t="str">
        <f>IF(Table1[[#This Row],[Cur_Amount Debit]]&gt;0,ROUND(Table1[[#This Row],[Cur_Amount Debit]],2),"")</f>
        <v/>
      </c>
      <c r="AV922" s="46" t="str">
        <f>IF(Table1[[#This Row],[Cur_Amount Credit]]&gt;0,ROUND(Table1[[#This Row],[Cur_Amount Credit]],2),"")</f>
        <v/>
      </c>
      <c r="AW922" s="46" t="str">
        <f>LEFT(Table1[[#This Row],[Cur]],3)</f>
        <v/>
      </c>
      <c r="AX922" s="59"/>
      <c r="AY922" s="46"/>
      <c r="AZ922" s="46" t="str">
        <f>IF(Table1[[#This Row],[Cur]]&lt;&gt;"",IF(Table1[[#This Row],[Cur]]="USD","",ExchangeRate),"")</f>
        <v/>
      </c>
      <c r="BA922" s="46" t="str">
        <f>IF(Table1[[#This Row],[Grant]]&lt;&gt;"",VLOOKUP(Table1[[#This Row],[Grant]],Grants!B:D,3),"")</f>
        <v/>
      </c>
      <c r="BB922" s="46" t="str">
        <f>TRIM(Table1[[#This Row],[Vendor ID]])</f>
        <v/>
      </c>
      <c r="BC922">
        <f>IF(Table1[[#This Row],[Reference Number]]=Q921,BC921,BC921+1)</f>
        <v>2</v>
      </c>
    </row>
    <row r="923" spans="1:55" ht="11.25" hidden="1" customHeight="1">
      <c r="A923" s="1"/>
      <c r="B923" s="88" t="str">
        <f>IF(Table1[[#This Row],[Posting Date]]&lt;&gt;"",IF(Table1[[#This Row],[Reference Number]]=Q922,B922+1,1),"")</f>
        <v/>
      </c>
      <c r="C923" s="61"/>
      <c r="D923" s="61"/>
      <c r="E923" s="218"/>
      <c r="F923" s="143" t="str">
        <f>IFERROR(IF(VLOOKUP(Table1[[#This Row],[Budget Code Description]],Dimentions!$X$6:$AC$132,2,FALSE)="","",VLOOKUP(Table1[[#This Row],[Budget Code Description]],Dimentions!$X$6:$AC$132,2,FALSE)),"")</f>
        <v/>
      </c>
      <c r="G923" s="143" t="str">
        <f>IFERROR(VLOOKUP(Table1[[#This Row],[Budget Code Description]],Dimentions!$X$6:$AC$132,3,FALSE),"")</f>
        <v/>
      </c>
      <c r="H923" s="64" t="str">
        <f>IFERROR(VLOOKUP(Table1[[#This Row],[Account]],Dimentions!$S$6:$V$233,2,FALSE),"")</f>
        <v/>
      </c>
      <c r="I923" s="62">
        <f>_xlfn.NUMBERVALUE(LEFT(Table1[[#This Row],[Account]],1))</f>
        <v>0</v>
      </c>
      <c r="J923" s="62" t="str">
        <f>IFERROR(VLOOKUP(Table1[[#This Row],[Budget Code Description]],Table6[#All],7,FALSE),"")</f>
        <v/>
      </c>
      <c r="K923" s="143" t="str">
        <f>IFERROR(VLOOKUP(Table1[[#This Row],[Budget Code Description]],Table6[#All],8,FALSE),"")</f>
        <v/>
      </c>
      <c r="L923" s="63"/>
      <c r="M923" s="65" t="str">
        <f>IFERROR(VLOOKUP(Table1[[#This Row],[Staff ID]],Table2[],2,FALSE),"")</f>
        <v/>
      </c>
      <c r="N923" s="211" t="str">
        <f>IFERROR(IF(VLOOKUP(Table1[[#This Row],[Budget Code Description]],Dimentions!$X$6:$AC$97,4,FALSE)="","",VLOOKUP(Table1[[#This Row],[Budget Code Description]],Dimentions!$X$6:$AC$97,4,FALSE)),"")</f>
        <v/>
      </c>
      <c r="O923" s="65" t="str">
        <f>IFERROR(VLOOKUP(Table1[[#This Row],[Vendor ID]],Table549[],2,FALSE),"")</f>
        <v/>
      </c>
      <c r="P923" s="63"/>
      <c r="Q923" s="143" t="str">
        <f>IF(Table1[[#This Row],[Posting Date]]&lt;&gt;"",$D$9,"")</f>
        <v/>
      </c>
      <c r="R923" s="159" t="str">
        <f>IF(Table1[[#This Row],[Posting Date]]&lt;&gt;"",$D$10,"")</f>
        <v/>
      </c>
      <c r="S923" s="66"/>
      <c r="T923" s="63"/>
      <c r="U923" s="67"/>
      <c r="V923" s="67"/>
      <c r="W923" s="67" t="str">
        <f t="shared" si="14"/>
        <v/>
      </c>
      <c r="X923" s="161" t="str">
        <f>IF(E923="","",(IF(Table1[[#This Row],[Cur]]="USD",Table1[[#This Row],[Cur_Amount Debit]],Table1[[#This Row],[Cur_Amount Debit]]/Table1[[#This Row],[Exchange Rate]])))</f>
        <v/>
      </c>
      <c r="Y923" s="161" t="str">
        <f>IF(E923="","",(IF(Table1[[#This Row],[Cur]]="USD",Table1[[#This Row],[Cur_Amount Credit]],Table1[[#This Row],[Cur_Amount Credit]]/ExchangeRate)))</f>
        <v/>
      </c>
      <c r="Z923" s="203" t="str">
        <f>IF(E923="","",(Table1[[#This Row],[Debit USD]]-Table1[[#This Row],[Credit USD]]))</f>
        <v/>
      </c>
      <c r="AA923" s="122"/>
      <c r="AB923" s="1"/>
      <c r="AC923" s="15"/>
      <c r="AD923" s="15" t="str">
        <f>IF(AND(OR(Table1[[#This Row],[Account]]="15030",Table1[[#This Row],[Account]]="15035",Table1[[#This Row],[Account]]="20150"),Table1[[#This Row],[Vendor ID]]=""),1,"")</f>
        <v/>
      </c>
      <c r="AE923" s="15"/>
      <c r="AF923" s="15"/>
      <c r="AG923" s="15"/>
      <c r="AH923" s="46" t="str">
        <f>IF(Table1[[#This Row],[Posting Date]]&lt;&gt;"","GJ-"&amp;CountryID,"")</f>
        <v/>
      </c>
      <c r="AI923" s="59" t="str">
        <f>IF(Table1[[#This Row],[Posting Date]]&lt;&gt;"",Table1[[#This Row],[Posting Date]],"")</f>
        <v/>
      </c>
      <c r="AJ923" s="46"/>
      <c r="AK923" s="46" t="str">
        <f>IF(Table1[[#This Row],[Description]]&lt;&gt;"",Table1[[#This Row],[Description]],"")</f>
        <v/>
      </c>
      <c r="AL923" s="46" t="str">
        <f>IF(Table1[[#This Row],[Posting Date]]&lt;&gt;"",Table1[[#This Row],[Reference Number]],"")</f>
        <v/>
      </c>
      <c r="AM923" s="46" t="str">
        <f>TRIM(Table1[[#This Row],[Line '#]])</f>
        <v/>
      </c>
      <c r="AN923" s="46" t="str">
        <f>TRIM(Table1[[#This Row],[Account]])</f>
        <v/>
      </c>
      <c r="AO923" s="46" t="str">
        <f>IF(Table1[[#This Row],[Posting Date]]&lt;&gt;"",$D$5,"")</f>
        <v/>
      </c>
      <c r="AP923" s="46" t="str">
        <f>TRIM(Table1[[#This Row],[Departments-Prgrams]])</f>
        <v/>
      </c>
      <c r="AQ923" s="46" t="str">
        <f>TRIM(Table1[[#This Row],[Grant]])</f>
        <v/>
      </c>
      <c r="AR923" s="46" t="str">
        <f>TRIM(Table1[[#This Row],[Staff ID]])</f>
        <v/>
      </c>
      <c r="AS923" s="46" t="str">
        <f>IF(TRIM(Table1[[#This Row],[Budget Code]])=0,"",TRIM(Table1[[#This Row],[Budget Code]]))</f>
        <v/>
      </c>
      <c r="AT923" s="46" t="str">
        <f>IF(Table1[[#This Row],[Line Description]]&lt;&gt;"",Table1[[#This Row],[Line Description]],"")</f>
        <v/>
      </c>
      <c r="AU923" s="46" t="str">
        <f>IF(Table1[[#This Row],[Cur_Amount Debit]]&gt;0,ROUND(Table1[[#This Row],[Cur_Amount Debit]],2),"")</f>
        <v/>
      </c>
      <c r="AV923" s="46" t="str">
        <f>IF(Table1[[#This Row],[Cur_Amount Credit]]&gt;0,ROUND(Table1[[#This Row],[Cur_Amount Credit]],2),"")</f>
        <v/>
      </c>
      <c r="AW923" s="46" t="str">
        <f>LEFT(Table1[[#This Row],[Cur]],3)</f>
        <v/>
      </c>
      <c r="AX923" s="59"/>
      <c r="AY923" s="46"/>
      <c r="AZ923" s="46" t="str">
        <f>IF(Table1[[#This Row],[Cur]]&lt;&gt;"",IF(Table1[[#This Row],[Cur]]="USD","",ExchangeRate),"")</f>
        <v/>
      </c>
      <c r="BA923" s="46" t="str">
        <f>IF(Table1[[#This Row],[Grant]]&lt;&gt;"",VLOOKUP(Table1[[#This Row],[Grant]],Grants!B:D,3),"")</f>
        <v/>
      </c>
      <c r="BB923" s="46" t="str">
        <f>TRIM(Table1[[#This Row],[Vendor ID]])</f>
        <v/>
      </c>
      <c r="BC923">
        <f>IF(Table1[[#This Row],[Reference Number]]=Q922,BC922,BC922+1)</f>
        <v>2</v>
      </c>
    </row>
    <row r="924" spans="1:55" ht="11.25" hidden="1" customHeight="1">
      <c r="A924" s="1"/>
      <c r="B924" s="88" t="str">
        <f>IF(Table1[[#This Row],[Posting Date]]&lt;&gt;"",IF(Table1[[#This Row],[Reference Number]]=Q923,B923+1,1),"")</f>
        <v/>
      </c>
      <c r="C924" s="61"/>
      <c r="D924" s="61"/>
      <c r="E924" s="218"/>
      <c r="F924" s="143" t="str">
        <f>IFERROR(IF(VLOOKUP(Table1[[#This Row],[Budget Code Description]],Dimentions!$X$6:$AC$132,2,FALSE)="","",VLOOKUP(Table1[[#This Row],[Budget Code Description]],Dimentions!$X$6:$AC$132,2,FALSE)),"")</f>
        <v/>
      </c>
      <c r="G924" s="143" t="str">
        <f>IFERROR(VLOOKUP(Table1[[#This Row],[Budget Code Description]],Dimentions!$X$6:$AC$132,3,FALSE),"")</f>
        <v/>
      </c>
      <c r="H924" s="64" t="str">
        <f>IFERROR(VLOOKUP(Table1[[#This Row],[Account]],Dimentions!$S$6:$V$233,2,FALSE),"")</f>
        <v/>
      </c>
      <c r="I924" s="62">
        <f>_xlfn.NUMBERVALUE(LEFT(Table1[[#This Row],[Account]],1))</f>
        <v>0</v>
      </c>
      <c r="J924" s="62" t="str">
        <f>IFERROR(VLOOKUP(Table1[[#This Row],[Budget Code Description]],Table6[#All],7,FALSE),"")</f>
        <v/>
      </c>
      <c r="K924" s="143" t="str">
        <f>IFERROR(VLOOKUP(Table1[[#This Row],[Budget Code Description]],Table6[#All],8,FALSE),"")</f>
        <v/>
      </c>
      <c r="L924" s="63"/>
      <c r="M924" s="65" t="str">
        <f>IFERROR(VLOOKUP(Table1[[#This Row],[Staff ID]],Table2[],2,FALSE),"")</f>
        <v/>
      </c>
      <c r="N924" s="211" t="str">
        <f>IFERROR(IF(VLOOKUP(Table1[[#This Row],[Budget Code Description]],Dimentions!$X$6:$AC$97,4,FALSE)="","",VLOOKUP(Table1[[#This Row],[Budget Code Description]],Dimentions!$X$6:$AC$97,4,FALSE)),"")</f>
        <v/>
      </c>
      <c r="O924" s="65" t="str">
        <f>IFERROR(VLOOKUP(Table1[[#This Row],[Vendor ID]],Table549[],2,FALSE),"")</f>
        <v/>
      </c>
      <c r="P924" s="63"/>
      <c r="Q924" s="143" t="str">
        <f>IF(Table1[[#This Row],[Posting Date]]&lt;&gt;"",$D$9,"")</f>
        <v/>
      </c>
      <c r="R924" s="159" t="str">
        <f>IF(Table1[[#This Row],[Posting Date]]&lt;&gt;"",$D$10,"")</f>
        <v/>
      </c>
      <c r="S924" s="66"/>
      <c r="T924" s="63"/>
      <c r="U924" s="67"/>
      <c r="V924" s="67"/>
      <c r="W924" s="67" t="str">
        <f t="shared" si="14"/>
        <v/>
      </c>
      <c r="X924" s="161" t="str">
        <f>IF(E924="","",(IF(Table1[[#This Row],[Cur]]="USD",Table1[[#This Row],[Cur_Amount Debit]],Table1[[#This Row],[Cur_Amount Debit]]/Table1[[#This Row],[Exchange Rate]])))</f>
        <v/>
      </c>
      <c r="Y924" s="161" t="str">
        <f>IF(E924="","",(IF(Table1[[#This Row],[Cur]]="USD",Table1[[#This Row],[Cur_Amount Credit]],Table1[[#This Row],[Cur_Amount Credit]]/ExchangeRate)))</f>
        <v/>
      </c>
      <c r="Z924" s="203" t="str">
        <f>IF(E924="","",(Table1[[#This Row],[Debit USD]]-Table1[[#This Row],[Credit USD]]))</f>
        <v/>
      </c>
      <c r="AA924" s="122"/>
      <c r="AB924" s="1"/>
      <c r="AC924" s="15"/>
      <c r="AD924" s="15" t="str">
        <f>IF(AND(OR(Table1[[#This Row],[Account]]="15030",Table1[[#This Row],[Account]]="15035",Table1[[#This Row],[Account]]="20150"),Table1[[#This Row],[Vendor ID]]=""),1,"")</f>
        <v/>
      </c>
      <c r="AE924" s="15"/>
      <c r="AF924" s="15"/>
      <c r="AG924" s="15"/>
      <c r="AH924" s="46" t="str">
        <f>IF(Table1[[#This Row],[Posting Date]]&lt;&gt;"","GJ-"&amp;CountryID,"")</f>
        <v/>
      </c>
      <c r="AI924" s="59" t="str">
        <f>IF(Table1[[#This Row],[Posting Date]]&lt;&gt;"",Table1[[#This Row],[Posting Date]],"")</f>
        <v/>
      </c>
      <c r="AJ924" s="46"/>
      <c r="AK924" s="46" t="str">
        <f>IF(Table1[[#This Row],[Description]]&lt;&gt;"",Table1[[#This Row],[Description]],"")</f>
        <v/>
      </c>
      <c r="AL924" s="46" t="str">
        <f>IF(Table1[[#This Row],[Posting Date]]&lt;&gt;"",Table1[[#This Row],[Reference Number]],"")</f>
        <v/>
      </c>
      <c r="AM924" s="46" t="str">
        <f>TRIM(Table1[[#This Row],[Line '#]])</f>
        <v/>
      </c>
      <c r="AN924" s="46" t="str">
        <f>TRIM(Table1[[#This Row],[Account]])</f>
        <v/>
      </c>
      <c r="AO924" s="46" t="str">
        <f>IF(Table1[[#This Row],[Posting Date]]&lt;&gt;"",$D$5,"")</f>
        <v/>
      </c>
      <c r="AP924" s="46" t="str">
        <f>TRIM(Table1[[#This Row],[Departments-Prgrams]])</f>
        <v/>
      </c>
      <c r="AQ924" s="46" t="str">
        <f>TRIM(Table1[[#This Row],[Grant]])</f>
        <v/>
      </c>
      <c r="AR924" s="46" t="str">
        <f>TRIM(Table1[[#This Row],[Staff ID]])</f>
        <v/>
      </c>
      <c r="AS924" s="46" t="str">
        <f>IF(TRIM(Table1[[#This Row],[Budget Code]])=0,"",TRIM(Table1[[#This Row],[Budget Code]]))</f>
        <v/>
      </c>
      <c r="AT924" s="46" t="str">
        <f>IF(Table1[[#This Row],[Line Description]]&lt;&gt;"",Table1[[#This Row],[Line Description]],"")</f>
        <v/>
      </c>
      <c r="AU924" s="46" t="str">
        <f>IF(Table1[[#This Row],[Cur_Amount Debit]]&gt;0,ROUND(Table1[[#This Row],[Cur_Amount Debit]],2),"")</f>
        <v/>
      </c>
      <c r="AV924" s="46" t="str">
        <f>IF(Table1[[#This Row],[Cur_Amount Credit]]&gt;0,ROUND(Table1[[#This Row],[Cur_Amount Credit]],2),"")</f>
        <v/>
      </c>
      <c r="AW924" s="46" t="str">
        <f>LEFT(Table1[[#This Row],[Cur]],3)</f>
        <v/>
      </c>
      <c r="AX924" s="59"/>
      <c r="AY924" s="46"/>
      <c r="AZ924" s="46" t="str">
        <f>IF(Table1[[#This Row],[Cur]]&lt;&gt;"",IF(Table1[[#This Row],[Cur]]="USD","",ExchangeRate),"")</f>
        <v/>
      </c>
      <c r="BA924" s="46" t="str">
        <f>IF(Table1[[#This Row],[Grant]]&lt;&gt;"",VLOOKUP(Table1[[#This Row],[Grant]],Grants!B:D,3),"")</f>
        <v/>
      </c>
      <c r="BB924" s="46" t="str">
        <f>TRIM(Table1[[#This Row],[Vendor ID]])</f>
        <v/>
      </c>
      <c r="BC924">
        <f>IF(Table1[[#This Row],[Reference Number]]=Q923,BC923,BC923+1)</f>
        <v>2</v>
      </c>
    </row>
    <row r="925" spans="1:55" ht="11.25" hidden="1" customHeight="1">
      <c r="A925" s="1"/>
      <c r="B925" s="88" t="str">
        <f>IF(Table1[[#This Row],[Posting Date]]&lt;&gt;"",IF(Table1[[#This Row],[Reference Number]]=Q924,B924+1,1),"")</f>
        <v/>
      </c>
      <c r="C925" s="61"/>
      <c r="D925" s="61"/>
      <c r="E925" s="218"/>
      <c r="F925" s="143" t="str">
        <f>IFERROR(IF(VLOOKUP(Table1[[#This Row],[Budget Code Description]],Dimentions!$X$6:$AC$132,2,FALSE)="","",VLOOKUP(Table1[[#This Row],[Budget Code Description]],Dimentions!$X$6:$AC$132,2,FALSE)),"")</f>
        <v/>
      </c>
      <c r="G925" s="143" t="str">
        <f>IFERROR(VLOOKUP(Table1[[#This Row],[Budget Code Description]],Dimentions!$X$6:$AC$132,3,FALSE),"")</f>
        <v/>
      </c>
      <c r="H925" s="64" t="str">
        <f>IFERROR(VLOOKUP(Table1[[#This Row],[Account]],Dimentions!$S$6:$V$233,2,FALSE),"")</f>
        <v/>
      </c>
      <c r="I925" s="62">
        <f>_xlfn.NUMBERVALUE(LEFT(Table1[[#This Row],[Account]],1))</f>
        <v>0</v>
      </c>
      <c r="J925" s="62" t="str">
        <f>IFERROR(VLOOKUP(Table1[[#This Row],[Budget Code Description]],Table6[#All],7,FALSE),"")</f>
        <v/>
      </c>
      <c r="K925" s="143" t="str">
        <f>IFERROR(VLOOKUP(Table1[[#This Row],[Budget Code Description]],Table6[#All],8,FALSE),"")</f>
        <v/>
      </c>
      <c r="L925" s="63"/>
      <c r="M925" s="65" t="str">
        <f>IFERROR(VLOOKUP(Table1[[#This Row],[Staff ID]],Table2[],2,FALSE),"")</f>
        <v/>
      </c>
      <c r="N925" s="211" t="str">
        <f>IFERROR(IF(VLOOKUP(Table1[[#This Row],[Budget Code Description]],Dimentions!$X$6:$AC$97,4,FALSE)="","",VLOOKUP(Table1[[#This Row],[Budget Code Description]],Dimentions!$X$6:$AC$97,4,FALSE)),"")</f>
        <v/>
      </c>
      <c r="O925" s="65" t="str">
        <f>IFERROR(VLOOKUP(Table1[[#This Row],[Vendor ID]],Table549[],2,FALSE),"")</f>
        <v/>
      </c>
      <c r="P925" s="63"/>
      <c r="Q925" s="143" t="str">
        <f>IF(Table1[[#This Row],[Posting Date]]&lt;&gt;"",$D$9,"")</f>
        <v/>
      </c>
      <c r="R925" s="159" t="str">
        <f>IF(Table1[[#This Row],[Posting Date]]&lt;&gt;"",$D$10,"")</f>
        <v/>
      </c>
      <c r="S925" s="66"/>
      <c r="T925" s="63"/>
      <c r="U925" s="67"/>
      <c r="V925" s="67"/>
      <c r="W925" s="67" t="str">
        <f t="shared" si="14"/>
        <v/>
      </c>
      <c r="X925" s="161" t="str">
        <f>IF(E925="","",(IF(Table1[[#This Row],[Cur]]="USD",Table1[[#This Row],[Cur_Amount Debit]],Table1[[#This Row],[Cur_Amount Debit]]/Table1[[#This Row],[Exchange Rate]])))</f>
        <v/>
      </c>
      <c r="Y925" s="161" t="str">
        <f>IF(E925="","",(IF(Table1[[#This Row],[Cur]]="USD",Table1[[#This Row],[Cur_Amount Credit]],Table1[[#This Row],[Cur_Amount Credit]]/ExchangeRate)))</f>
        <v/>
      </c>
      <c r="Z925" s="203" t="str">
        <f>IF(E925="","",(Table1[[#This Row],[Debit USD]]-Table1[[#This Row],[Credit USD]]))</f>
        <v/>
      </c>
      <c r="AA925" s="122"/>
      <c r="AB925" s="1"/>
      <c r="AC925" s="15"/>
      <c r="AD925" s="15" t="str">
        <f>IF(AND(OR(Table1[[#This Row],[Account]]="15030",Table1[[#This Row],[Account]]="15035",Table1[[#This Row],[Account]]="20150"),Table1[[#This Row],[Vendor ID]]=""),1,"")</f>
        <v/>
      </c>
      <c r="AE925" s="15"/>
      <c r="AF925" s="15"/>
      <c r="AG925" s="15"/>
      <c r="AH925" s="46" t="str">
        <f>IF(Table1[[#This Row],[Posting Date]]&lt;&gt;"","GJ-"&amp;CountryID,"")</f>
        <v/>
      </c>
      <c r="AI925" s="59" t="str">
        <f>IF(Table1[[#This Row],[Posting Date]]&lt;&gt;"",Table1[[#This Row],[Posting Date]],"")</f>
        <v/>
      </c>
      <c r="AJ925" s="46"/>
      <c r="AK925" s="46" t="str">
        <f>IF(Table1[[#This Row],[Description]]&lt;&gt;"",Table1[[#This Row],[Description]],"")</f>
        <v/>
      </c>
      <c r="AL925" s="46" t="str">
        <f>IF(Table1[[#This Row],[Posting Date]]&lt;&gt;"",Table1[[#This Row],[Reference Number]],"")</f>
        <v/>
      </c>
      <c r="AM925" s="46" t="str">
        <f>TRIM(Table1[[#This Row],[Line '#]])</f>
        <v/>
      </c>
      <c r="AN925" s="46" t="str">
        <f>TRIM(Table1[[#This Row],[Account]])</f>
        <v/>
      </c>
      <c r="AO925" s="46" t="str">
        <f>IF(Table1[[#This Row],[Posting Date]]&lt;&gt;"",$D$5,"")</f>
        <v/>
      </c>
      <c r="AP925" s="46" t="str">
        <f>TRIM(Table1[[#This Row],[Departments-Prgrams]])</f>
        <v/>
      </c>
      <c r="AQ925" s="46" t="str">
        <f>TRIM(Table1[[#This Row],[Grant]])</f>
        <v/>
      </c>
      <c r="AR925" s="46" t="str">
        <f>TRIM(Table1[[#This Row],[Staff ID]])</f>
        <v/>
      </c>
      <c r="AS925" s="46" t="str">
        <f>IF(TRIM(Table1[[#This Row],[Budget Code]])=0,"",TRIM(Table1[[#This Row],[Budget Code]]))</f>
        <v/>
      </c>
      <c r="AT925" s="46" t="str">
        <f>IF(Table1[[#This Row],[Line Description]]&lt;&gt;"",Table1[[#This Row],[Line Description]],"")</f>
        <v/>
      </c>
      <c r="AU925" s="46" t="str">
        <f>IF(Table1[[#This Row],[Cur_Amount Debit]]&gt;0,ROUND(Table1[[#This Row],[Cur_Amount Debit]],2),"")</f>
        <v/>
      </c>
      <c r="AV925" s="46" t="str">
        <f>IF(Table1[[#This Row],[Cur_Amount Credit]]&gt;0,ROUND(Table1[[#This Row],[Cur_Amount Credit]],2),"")</f>
        <v/>
      </c>
      <c r="AW925" s="46" t="str">
        <f>LEFT(Table1[[#This Row],[Cur]],3)</f>
        <v/>
      </c>
      <c r="AX925" s="59"/>
      <c r="AY925" s="46"/>
      <c r="AZ925" s="46" t="str">
        <f>IF(Table1[[#This Row],[Cur]]&lt;&gt;"",IF(Table1[[#This Row],[Cur]]="USD","",ExchangeRate),"")</f>
        <v/>
      </c>
      <c r="BA925" s="46" t="str">
        <f>IF(Table1[[#This Row],[Grant]]&lt;&gt;"",VLOOKUP(Table1[[#This Row],[Grant]],Grants!B:D,3),"")</f>
        <v/>
      </c>
      <c r="BB925" s="46" t="str">
        <f>TRIM(Table1[[#This Row],[Vendor ID]])</f>
        <v/>
      </c>
      <c r="BC925">
        <f>IF(Table1[[#This Row],[Reference Number]]=Q924,BC924,BC924+1)</f>
        <v>2</v>
      </c>
    </row>
    <row r="926" spans="1:55" ht="11.25" hidden="1" customHeight="1">
      <c r="A926" s="1"/>
      <c r="B926" s="88" t="str">
        <f>IF(Table1[[#This Row],[Posting Date]]&lt;&gt;"",IF(Table1[[#This Row],[Reference Number]]=Q925,B925+1,1),"")</f>
        <v/>
      </c>
      <c r="C926" s="61"/>
      <c r="D926" s="61"/>
      <c r="E926" s="218"/>
      <c r="F926" s="143" t="str">
        <f>IFERROR(IF(VLOOKUP(Table1[[#This Row],[Budget Code Description]],Dimentions!$X$6:$AC$132,2,FALSE)="","",VLOOKUP(Table1[[#This Row],[Budget Code Description]],Dimentions!$X$6:$AC$132,2,FALSE)),"")</f>
        <v/>
      </c>
      <c r="G926" s="143" t="str">
        <f>IFERROR(VLOOKUP(Table1[[#This Row],[Budget Code Description]],Dimentions!$X$6:$AC$132,3,FALSE),"")</f>
        <v/>
      </c>
      <c r="H926" s="64" t="str">
        <f>IFERROR(VLOOKUP(Table1[[#This Row],[Account]],Dimentions!$S$6:$V$233,2,FALSE),"")</f>
        <v/>
      </c>
      <c r="I926" s="62">
        <f>_xlfn.NUMBERVALUE(LEFT(Table1[[#This Row],[Account]],1))</f>
        <v>0</v>
      </c>
      <c r="J926" s="62" t="str">
        <f>IFERROR(VLOOKUP(Table1[[#This Row],[Budget Code Description]],Table6[#All],7,FALSE),"")</f>
        <v/>
      </c>
      <c r="K926" s="143" t="str">
        <f>IFERROR(VLOOKUP(Table1[[#This Row],[Budget Code Description]],Table6[#All],8,FALSE),"")</f>
        <v/>
      </c>
      <c r="L926" s="63"/>
      <c r="M926" s="65" t="str">
        <f>IFERROR(VLOOKUP(Table1[[#This Row],[Staff ID]],Table2[],2,FALSE),"")</f>
        <v/>
      </c>
      <c r="N926" s="211" t="str">
        <f>IFERROR(IF(VLOOKUP(Table1[[#This Row],[Budget Code Description]],Dimentions!$X$6:$AC$97,4,FALSE)="","",VLOOKUP(Table1[[#This Row],[Budget Code Description]],Dimentions!$X$6:$AC$97,4,FALSE)),"")</f>
        <v/>
      </c>
      <c r="O926" s="65" t="str">
        <f>IFERROR(VLOOKUP(Table1[[#This Row],[Vendor ID]],Table549[],2,FALSE),"")</f>
        <v/>
      </c>
      <c r="P926" s="63"/>
      <c r="Q926" s="143" t="str">
        <f>IF(Table1[[#This Row],[Posting Date]]&lt;&gt;"",$D$9,"")</f>
        <v/>
      </c>
      <c r="R926" s="159" t="str">
        <f>IF(Table1[[#This Row],[Posting Date]]&lt;&gt;"",$D$10,"")</f>
        <v/>
      </c>
      <c r="S926" s="66"/>
      <c r="T926" s="63"/>
      <c r="U926" s="67"/>
      <c r="V926" s="67"/>
      <c r="W926" s="67" t="str">
        <f t="shared" si="14"/>
        <v/>
      </c>
      <c r="X926" s="161" t="str">
        <f>IF(E926="","",(IF(Table1[[#This Row],[Cur]]="USD",Table1[[#This Row],[Cur_Amount Debit]],Table1[[#This Row],[Cur_Amount Debit]]/Table1[[#This Row],[Exchange Rate]])))</f>
        <v/>
      </c>
      <c r="Y926" s="161" t="str">
        <f>IF(E926="","",(IF(Table1[[#This Row],[Cur]]="USD",Table1[[#This Row],[Cur_Amount Credit]],Table1[[#This Row],[Cur_Amount Credit]]/ExchangeRate)))</f>
        <v/>
      </c>
      <c r="Z926" s="203" t="str">
        <f>IF(E926="","",(Table1[[#This Row],[Debit USD]]-Table1[[#This Row],[Credit USD]]))</f>
        <v/>
      </c>
      <c r="AA926" s="122"/>
      <c r="AB926" s="1"/>
      <c r="AC926" s="15"/>
      <c r="AD926" s="15" t="str">
        <f>IF(AND(OR(Table1[[#This Row],[Account]]="15030",Table1[[#This Row],[Account]]="15035",Table1[[#This Row],[Account]]="20150"),Table1[[#This Row],[Vendor ID]]=""),1,"")</f>
        <v/>
      </c>
      <c r="AE926" s="15"/>
      <c r="AF926" s="15"/>
      <c r="AG926" s="15"/>
      <c r="AH926" s="46" t="str">
        <f>IF(Table1[[#This Row],[Posting Date]]&lt;&gt;"","GJ-"&amp;CountryID,"")</f>
        <v/>
      </c>
      <c r="AI926" s="59" t="str">
        <f>IF(Table1[[#This Row],[Posting Date]]&lt;&gt;"",Table1[[#This Row],[Posting Date]],"")</f>
        <v/>
      </c>
      <c r="AJ926" s="46"/>
      <c r="AK926" s="46" t="str">
        <f>IF(Table1[[#This Row],[Description]]&lt;&gt;"",Table1[[#This Row],[Description]],"")</f>
        <v/>
      </c>
      <c r="AL926" s="46" t="str">
        <f>IF(Table1[[#This Row],[Posting Date]]&lt;&gt;"",Table1[[#This Row],[Reference Number]],"")</f>
        <v/>
      </c>
      <c r="AM926" s="46" t="str">
        <f>TRIM(Table1[[#This Row],[Line '#]])</f>
        <v/>
      </c>
      <c r="AN926" s="46" t="str">
        <f>TRIM(Table1[[#This Row],[Account]])</f>
        <v/>
      </c>
      <c r="AO926" s="46" t="str">
        <f>IF(Table1[[#This Row],[Posting Date]]&lt;&gt;"",$D$5,"")</f>
        <v/>
      </c>
      <c r="AP926" s="46" t="str">
        <f>TRIM(Table1[[#This Row],[Departments-Prgrams]])</f>
        <v/>
      </c>
      <c r="AQ926" s="46" t="str">
        <f>TRIM(Table1[[#This Row],[Grant]])</f>
        <v/>
      </c>
      <c r="AR926" s="46" t="str">
        <f>TRIM(Table1[[#This Row],[Staff ID]])</f>
        <v/>
      </c>
      <c r="AS926" s="46" t="str">
        <f>IF(TRIM(Table1[[#This Row],[Budget Code]])=0,"",TRIM(Table1[[#This Row],[Budget Code]]))</f>
        <v/>
      </c>
      <c r="AT926" s="46" t="str">
        <f>IF(Table1[[#This Row],[Line Description]]&lt;&gt;"",Table1[[#This Row],[Line Description]],"")</f>
        <v/>
      </c>
      <c r="AU926" s="46" t="str">
        <f>IF(Table1[[#This Row],[Cur_Amount Debit]]&gt;0,ROUND(Table1[[#This Row],[Cur_Amount Debit]],2),"")</f>
        <v/>
      </c>
      <c r="AV926" s="46" t="str">
        <f>IF(Table1[[#This Row],[Cur_Amount Credit]]&gt;0,ROUND(Table1[[#This Row],[Cur_Amount Credit]],2),"")</f>
        <v/>
      </c>
      <c r="AW926" s="46" t="str">
        <f>LEFT(Table1[[#This Row],[Cur]],3)</f>
        <v/>
      </c>
      <c r="AX926" s="59"/>
      <c r="AY926" s="46"/>
      <c r="AZ926" s="46" t="str">
        <f>IF(Table1[[#This Row],[Cur]]&lt;&gt;"",IF(Table1[[#This Row],[Cur]]="USD","",ExchangeRate),"")</f>
        <v/>
      </c>
      <c r="BA926" s="46" t="str">
        <f>IF(Table1[[#This Row],[Grant]]&lt;&gt;"",VLOOKUP(Table1[[#This Row],[Grant]],Grants!B:D,3),"")</f>
        <v/>
      </c>
      <c r="BB926" s="46" t="str">
        <f>TRIM(Table1[[#This Row],[Vendor ID]])</f>
        <v/>
      </c>
      <c r="BC926">
        <f>IF(Table1[[#This Row],[Reference Number]]=Q925,BC925,BC925+1)</f>
        <v>2</v>
      </c>
    </row>
    <row r="927" spans="1:55" ht="11.25" hidden="1" customHeight="1">
      <c r="A927" s="1"/>
      <c r="B927" s="88" t="str">
        <f>IF(Table1[[#This Row],[Posting Date]]&lt;&gt;"",IF(Table1[[#This Row],[Reference Number]]=Q926,B926+1,1),"")</f>
        <v/>
      </c>
      <c r="C927" s="61"/>
      <c r="D927" s="61"/>
      <c r="E927" s="218"/>
      <c r="F927" s="143" t="str">
        <f>IFERROR(IF(VLOOKUP(Table1[[#This Row],[Budget Code Description]],Dimentions!$X$6:$AC$132,2,FALSE)="","",VLOOKUP(Table1[[#This Row],[Budget Code Description]],Dimentions!$X$6:$AC$132,2,FALSE)),"")</f>
        <v/>
      </c>
      <c r="G927" s="143" t="str">
        <f>IFERROR(VLOOKUP(Table1[[#This Row],[Budget Code Description]],Dimentions!$X$6:$AC$132,3,FALSE),"")</f>
        <v/>
      </c>
      <c r="H927" s="64" t="str">
        <f>IFERROR(VLOOKUP(Table1[[#This Row],[Account]],Dimentions!$S$6:$V$233,2,FALSE),"")</f>
        <v/>
      </c>
      <c r="I927" s="62">
        <f>_xlfn.NUMBERVALUE(LEFT(Table1[[#This Row],[Account]],1))</f>
        <v>0</v>
      </c>
      <c r="J927" s="62" t="str">
        <f>IFERROR(VLOOKUP(Table1[[#This Row],[Budget Code Description]],Table6[#All],7,FALSE),"")</f>
        <v/>
      </c>
      <c r="K927" s="143" t="str">
        <f>IFERROR(VLOOKUP(Table1[[#This Row],[Budget Code Description]],Table6[#All],8,FALSE),"")</f>
        <v/>
      </c>
      <c r="L927" s="63"/>
      <c r="M927" s="65" t="str">
        <f>IFERROR(VLOOKUP(Table1[[#This Row],[Staff ID]],Table2[],2,FALSE),"")</f>
        <v/>
      </c>
      <c r="N927" s="211" t="str">
        <f>IFERROR(IF(VLOOKUP(Table1[[#This Row],[Budget Code Description]],Dimentions!$X$6:$AC$97,4,FALSE)="","",VLOOKUP(Table1[[#This Row],[Budget Code Description]],Dimentions!$X$6:$AC$97,4,FALSE)),"")</f>
        <v/>
      </c>
      <c r="O927" s="65" t="str">
        <f>IFERROR(VLOOKUP(Table1[[#This Row],[Vendor ID]],Table549[],2,FALSE),"")</f>
        <v/>
      </c>
      <c r="P927" s="63"/>
      <c r="Q927" s="143" t="str">
        <f>IF(Table1[[#This Row],[Posting Date]]&lt;&gt;"",$D$9,"")</f>
        <v/>
      </c>
      <c r="R927" s="159" t="str">
        <f>IF(Table1[[#This Row],[Posting Date]]&lt;&gt;"",$D$10,"")</f>
        <v/>
      </c>
      <c r="S927" s="66"/>
      <c r="T927" s="63"/>
      <c r="U927" s="67"/>
      <c r="V927" s="67"/>
      <c r="W927" s="67" t="str">
        <f t="shared" si="14"/>
        <v/>
      </c>
      <c r="X927" s="161" t="str">
        <f>IF(E927="","",(IF(Table1[[#This Row],[Cur]]="USD",Table1[[#This Row],[Cur_Amount Debit]],Table1[[#This Row],[Cur_Amount Debit]]/Table1[[#This Row],[Exchange Rate]])))</f>
        <v/>
      </c>
      <c r="Y927" s="161" t="str">
        <f>IF(E927="","",(IF(Table1[[#This Row],[Cur]]="USD",Table1[[#This Row],[Cur_Amount Credit]],Table1[[#This Row],[Cur_Amount Credit]]/ExchangeRate)))</f>
        <v/>
      </c>
      <c r="Z927" s="203" t="str">
        <f>IF(E927="","",(Table1[[#This Row],[Debit USD]]-Table1[[#This Row],[Credit USD]]))</f>
        <v/>
      </c>
      <c r="AA927" s="122"/>
      <c r="AB927" s="1"/>
      <c r="AC927" s="15"/>
      <c r="AD927" s="15" t="str">
        <f>IF(AND(OR(Table1[[#This Row],[Account]]="15030",Table1[[#This Row],[Account]]="15035",Table1[[#This Row],[Account]]="20150"),Table1[[#This Row],[Vendor ID]]=""),1,"")</f>
        <v/>
      </c>
      <c r="AE927" s="15"/>
      <c r="AF927" s="15"/>
      <c r="AG927" s="15"/>
      <c r="AH927" s="46" t="str">
        <f>IF(Table1[[#This Row],[Posting Date]]&lt;&gt;"","GJ-"&amp;CountryID,"")</f>
        <v/>
      </c>
      <c r="AI927" s="59" t="str">
        <f>IF(Table1[[#This Row],[Posting Date]]&lt;&gt;"",Table1[[#This Row],[Posting Date]],"")</f>
        <v/>
      </c>
      <c r="AJ927" s="46"/>
      <c r="AK927" s="46" t="str">
        <f>IF(Table1[[#This Row],[Description]]&lt;&gt;"",Table1[[#This Row],[Description]],"")</f>
        <v/>
      </c>
      <c r="AL927" s="46" t="str">
        <f>IF(Table1[[#This Row],[Posting Date]]&lt;&gt;"",Table1[[#This Row],[Reference Number]],"")</f>
        <v/>
      </c>
      <c r="AM927" s="46" t="str">
        <f>TRIM(Table1[[#This Row],[Line '#]])</f>
        <v/>
      </c>
      <c r="AN927" s="46" t="str">
        <f>TRIM(Table1[[#This Row],[Account]])</f>
        <v/>
      </c>
      <c r="AO927" s="46" t="str">
        <f>IF(Table1[[#This Row],[Posting Date]]&lt;&gt;"",$D$5,"")</f>
        <v/>
      </c>
      <c r="AP927" s="46" t="str">
        <f>TRIM(Table1[[#This Row],[Departments-Prgrams]])</f>
        <v/>
      </c>
      <c r="AQ927" s="46" t="str">
        <f>TRIM(Table1[[#This Row],[Grant]])</f>
        <v/>
      </c>
      <c r="AR927" s="46" t="str">
        <f>TRIM(Table1[[#This Row],[Staff ID]])</f>
        <v/>
      </c>
      <c r="AS927" s="46" t="str">
        <f>IF(TRIM(Table1[[#This Row],[Budget Code]])=0,"",TRIM(Table1[[#This Row],[Budget Code]]))</f>
        <v/>
      </c>
      <c r="AT927" s="46" t="str">
        <f>IF(Table1[[#This Row],[Line Description]]&lt;&gt;"",Table1[[#This Row],[Line Description]],"")</f>
        <v/>
      </c>
      <c r="AU927" s="46" t="str">
        <f>IF(Table1[[#This Row],[Cur_Amount Debit]]&gt;0,ROUND(Table1[[#This Row],[Cur_Amount Debit]],2),"")</f>
        <v/>
      </c>
      <c r="AV927" s="46" t="str">
        <f>IF(Table1[[#This Row],[Cur_Amount Credit]]&gt;0,ROUND(Table1[[#This Row],[Cur_Amount Credit]],2),"")</f>
        <v/>
      </c>
      <c r="AW927" s="46" t="str">
        <f>LEFT(Table1[[#This Row],[Cur]],3)</f>
        <v/>
      </c>
      <c r="AX927" s="59"/>
      <c r="AY927" s="46"/>
      <c r="AZ927" s="46" t="str">
        <f>IF(Table1[[#This Row],[Cur]]&lt;&gt;"",IF(Table1[[#This Row],[Cur]]="USD","",ExchangeRate),"")</f>
        <v/>
      </c>
      <c r="BA927" s="46" t="str">
        <f>IF(Table1[[#This Row],[Grant]]&lt;&gt;"",VLOOKUP(Table1[[#This Row],[Grant]],Grants!B:D,3),"")</f>
        <v/>
      </c>
      <c r="BB927" s="46" t="str">
        <f>TRIM(Table1[[#This Row],[Vendor ID]])</f>
        <v/>
      </c>
      <c r="BC927">
        <f>IF(Table1[[#This Row],[Reference Number]]=Q926,BC926,BC926+1)</f>
        <v>2</v>
      </c>
    </row>
    <row r="928" spans="1:55" ht="11.25" hidden="1" customHeight="1">
      <c r="A928" s="1"/>
      <c r="B928" s="88" t="str">
        <f>IF(Table1[[#This Row],[Posting Date]]&lt;&gt;"",IF(Table1[[#This Row],[Reference Number]]=Q927,B927+1,1),"")</f>
        <v/>
      </c>
      <c r="C928" s="61"/>
      <c r="D928" s="61"/>
      <c r="E928" s="218"/>
      <c r="F928" s="143" t="str">
        <f>IFERROR(IF(VLOOKUP(Table1[[#This Row],[Budget Code Description]],Dimentions!$X$6:$AC$132,2,FALSE)="","",VLOOKUP(Table1[[#This Row],[Budget Code Description]],Dimentions!$X$6:$AC$132,2,FALSE)),"")</f>
        <v/>
      </c>
      <c r="G928" s="143" t="str">
        <f>IFERROR(VLOOKUP(Table1[[#This Row],[Budget Code Description]],Dimentions!$X$6:$AC$132,3,FALSE),"")</f>
        <v/>
      </c>
      <c r="H928" s="64" t="str">
        <f>IFERROR(VLOOKUP(Table1[[#This Row],[Account]],Dimentions!$S$6:$V$233,2,FALSE),"")</f>
        <v/>
      </c>
      <c r="I928" s="62">
        <f>_xlfn.NUMBERVALUE(LEFT(Table1[[#This Row],[Account]],1))</f>
        <v>0</v>
      </c>
      <c r="J928" s="62" t="str">
        <f>IFERROR(VLOOKUP(Table1[[#This Row],[Budget Code Description]],Table6[#All],7,FALSE),"")</f>
        <v/>
      </c>
      <c r="K928" s="143" t="str">
        <f>IFERROR(VLOOKUP(Table1[[#This Row],[Budget Code Description]],Table6[#All],8,FALSE),"")</f>
        <v/>
      </c>
      <c r="L928" s="63"/>
      <c r="M928" s="65" t="str">
        <f>IFERROR(VLOOKUP(Table1[[#This Row],[Staff ID]],Table2[],2,FALSE),"")</f>
        <v/>
      </c>
      <c r="N928" s="211" t="str">
        <f>IFERROR(IF(VLOOKUP(Table1[[#This Row],[Budget Code Description]],Dimentions!$X$6:$AC$97,4,FALSE)="","",VLOOKUP(Table1[[#This Row],[Budget Code Description]],Dimentions!$X$6:$AC$97,4,FALSE)),"")</f>
        <v/>
      </c>
      <c r="O928" s="65" t="str">
        <f>IFERROR(VLOOKUP(Table1[[#This Row],[Vendor ID]],Table549[],2,FALSE),"")</f>
        <v/>
      </c>
      <c r="P928" s="63"/>
      <c r="Q928" s="143" t="str">
        <f>IF(Table1[[#This Row],[Posting Date]]&lt;&gt;"",$D$9,"")</f>
        <v/>
      </c>
      <c r="R928" s="159" t="str">
        <f>IF(Table1[[#This Row],[Posting Date]]&lt;&gt;"",$D$10,"")</f>
        <v/>
      </c>
      <c r="S928" s="66"/>
      <c r="T928" s="63"/>
      <c r="U928" s="67"/>
      <c r="V928" s="67"/>
      <c r="W928" s="67" t="str">
        <f t="shared" si="14"/>
        <v/>
      </c>
      <c r="X928" s="161" t="str">
        <f>IF(E928="","",(IF(Table1[[#This Row],[Cur]]="USD",Table1[[#This Row],[Cur_Amount Debit]],Table1[[#This Row],[Cur_Amount Debit]]/Table1[[#This Row],[Exchange Rate]])))</f>
        <v/>
      </c>
      <c r="Y928" s="161" t="str">
        <f>IF(E928="","",(IF(Table1[[#This Row],[Cur]]="USD",Table1[[#This Row],[Cur_Amount Credit]],Table1[[#This Row],[Cur_Amount Credit]]/ExchangeRate)))</f>
        <v/>
      </c>
      <c r="Z928" s="203" t="str">
        <f>IF(E928="","",(Table1[[#This Row],[Debit USD]]-Table1[[#This Row],[Credit USD]]))</f>
        <v/>
      </c>
      <c r="AA928" s="122"/>
      <c r="AB928" s="1"/>
      <c r="AC928" s="15"/>
      <c r="AD928" s="15" t="str">
        <f>IF(AND(OR(Table1[[#This Row],[Account]]="15030",Table1[[#This Row],[Account]]="15035",Table1[[#This Row],[Account]]="20150"),Table1[[#This Row],[Vendor ID]]=""),1,"")</f>
        <v/>
      </c>
      <c r="AE928" s="15"/>
      <c r="AF928" s="15"/>
      <c r="AG928" s="15"/>
      <c r="AH928" s="46" t="str">
        <f>IF(Table1[[#This Row],[Posting Date]]&lt;&gt;"","GJ-"&amp;CountryID,"")</f>
        <v/>
      </c>
      <c r="AI928" s="59" t="str">
        <f>IF(Table1[[#This Row],[Posting Date]]&lt;&gt;"",Table1[[#This Row],[Posting Date]],"")</f>
        <v/>
      </c>
      <c r="AJ928" s="46"/>
      <c r="AK928" s="46" t="str">
        <f>IF(Table1[[#This Row],[Description]]&lt;&gt;"",Table1[[#This Row],[Description]],"")</f>
        <v/>
      </c>
      <c r="AL928" s="46" t="str">
        <f>IF(Table1[[#This Row],[Posting Date]]&lt;&gt;"",Table1[[#This Row],[Reference Number]],"")</f>
        <v/>
      </c>
      <c r="AM928" s="46" t="str">
        <f>TRIM(Table1[[#This Row],[Line '#]])</f>
        <v/>
      </c>
      <c r="AN928" s="46" t="str">
        <f>TRIM(Table1[[#This Row],[Account]])</f>
        <v/>
      </c>
      <c r="AO928" s="46" t="str">
        <f>IF(Table1[[#This Row],[Posting Date]]&lt;&gt;"",$D$5,"")</f>
        <v/>
      </c>
      <c r="AP928" s="46" t="str">
        <f>TRIM(Table1[[#This Row],[Departments-Prgrams]])</f>
        <v/>
      </c>
      <c r="AQ928" s="46" t="str">
        <f>TRIM(Table1[[#This Row],[Grant]])</f>
        <v/>
      </c>
      <c r="AR928" s="46" t="str">
        <f>TRIM(Table1[[#This Row],[Staff ID]])</f>
        <v/>
      </c>
      <c r="AS928" s="46" t="str">
        <f>IF(TRIM(Table1[[#This Row],[Budget Code]])=0,"",TRIM(Table1[[#This Row],[Budget Code]]))</f>
        <v/>
      </c>
      <c r="AT928" s="46" t="str">
        <f>IF(Table1[[#This Row],[Line Description]]&lt;&gt;"",Table1[[#This Row],[Line Description]],"")</f>
        <v/>
      </c>
      <c r="AU928" s="46" t="str">
        <f>IF(Table1[[#This Row],[Cur_Amount Debit]]&gt;0,ROUND(Table1[[#This Row],[Cur_Amount Debit]],2),"")</f>
        <v/>
      </c>
      <c r="AV928" s="46" t="str">
        <f>IF(Table1[[#This Row],[Cur_Amount Credit]]&gt;0,ROUND(Table1[[#This Row],[Cur_Amount Credit]],2),"")</f>
        <v/>
      </c>
      <c r="AW928" s="46" t="str">
        <f>LEFT(Table1[[#This Row],[Cur]],3)</f>
        <v/>
      </c>
      <c r="AX928" s="59"/>
      <c r="AY928" s="46"/>
      <c r="AZ928" s="46" t="str">
        <f>IF(Table1[[#This Row],[Cur]]&lt;&gt;"",IF(Table1[[#This Row],[Cur]]="USD","",ExchangeRate),"")</f>
        <v/>
      </c>
      <c r="BA928" s="46" t="str">
        <f>IF(Table1[[#This Row],[Grant]]&lt;&gt;"",VLOOKUP(Table1[[#This Row],[Grant]],Grants!B:D,3),"")</f>
        <v/>
      </c>
      <c r="BB928" s="46" t="str">
        <f>TRIM(Table1[[#This Row],[Vendor ID]])</f>
        <v/>
      </c>
      <c r="BC928">
        <f>IF(Table1[[#This Row],[Reference Number]]=Q927,BC927,BC927+1)</f>
        <v>2</v>
      </c>
    </row>
    <row r="929" spans="1:55" ht="11.25" hidden="1" customHeight="1">
      <c r="A929" s="1"/>
      <c r="B929" s="88" t="str">
        <f>IF(Table1[[#This Row],[Posting Date]]&lt;&gt;"",IF(Table1[[#This Row],[Reference Number]]=Q928,B928+1,1),"")</f>
        <v/>
      </c>
      <c r="C929" s="61"/>
      <c r="D929" s="61"/>
      <c r="E929" s="218"/>
      <c r="F929" s="143" t="str">
        <f>IFERROR(IF(VLOOKUP(Table1[[#This Row],[Budget Code Description]],Dimentions!$X$6:$AC$132,2,FALSE)="","",VLOOKUP(Table1[[#This Row],[Budget Code Description]],Dimentions!$X$6:$AC$132,2,FALSE)),"")</f>
        <v/>
      </c>
      <c r="G929" s="143" t="str">
        <f>IFERROR(VLOOKUP(Table1[[#This Row],[Budget Code Description]],Dimentions!$X$6:$AC$132,3,FALSE),"")</f>
        <v/>
      </c>
      <c r="H929" s="64" t="str">
        <f>IFERROR(VLOOKUP(Table1[[#This Row],[Account]],Dimentions!$S$6:$V$233,2,FALSE),"")</f>
        <v/>
      </c>
      <c r="I929" s="62">
        <f>_xlfn.NUMBERVALUE(LEFT(Table1[[#This Row],[Account]],1))</f>
        <v>0</v>
      </c>
      <c r="J929" s="62" t="str">
        <f>IFERROR(VLOOKUP(Table1[[#This Row],[Budget Code Description]],Table6[#All],7,FALSE),"")</f>
        <v/>
      </c>
      <c r="K929" s="143" t="str">
        <f>IFERROR(VLOOKUP(Table1[[#This Row],[Budget Code Description]],Table6[#All],8,FALSE),"")</f>
        <v/>
      </c>
      <c r="L929" s="63"/>
      <c r="M929" s="65" t="str">
        <f>IFERROR(VLOOKUP(Table1[[#This Row],[Staff ID]],Table2[],2,FALSE),"")</f>
        <v/>
      </c>
      <c r="N929" s="211" t="str">
        <f>IFERROR(IF(VLOOKUP(Table1[[#This Row],[Budget Code Description]],Dimentions!$X$6:$AC$97,4,FALSE)="","",VLOOKUP(Table1[[#This Row],[Budget Code Description]],Dimentions!$X$6:$AC$97,4,FALSE)),"")</f>
        <v/>
      </c>
      <c r="O929" s="65" t="str">
        <f>IFERROR(VLOOKUP(Table1[[#This Row],[Vendor ID]],Table549[],2,FALSE),"")</f>
        <v/>
      </c>
      <c r="P929" s="63"/>
      <c r="Q929" s="143" t="str">
        <f>IF(Table1[[#This Row],[Posting Date]]&lt;&gt;"",$D$9,"")</f>
        <v/>
      </c>
      <c r="R929" s="159" t="str">
        <f>IF(Table1[[#This Row],[Posting Date]]&lt;&gt;"",$D$10,"")</f>
        <v/>
      </c>
      <c r="S929" s="66"/>
      <c r="T929" s="63"/>
      <c r="U929" s="67"/>
      <c r="V929" s="67"/>
      <c r="W929" s="67" t="str">
        <f t="shared" si="14"/>
        <v/>
      </c>
      <c r="X929" s="161" t="str">
        <f>IF(E929="","",(IF(Table1[[#This Row],[Cur]]="USD",Table1[[#This Row],[Cur_Amount Debit]],Table1[[#This Row],[Cur_Amount Debit]]/Table1[[#This Row],[Exchange Rate]])))</f>
        <v/>
      </c>
      <c r="Y929" s="161" t="str">
        <f>IF(E929="","",(IF(Table1[[#This Row],[Cur]]="USD",Table1[[#This Row],[Cur_Amount Credit]],Table1[[#This Row],[Cur_Amount Credit]]/ExchangeRate)))</f>
        <v/>
      </c>
      <c r="Z929" s="203" t="str">
        <f>IF(E929="","",(Table1[[#This Row],[Debit USD]]-Table1[[#This Row],[Credit USD]]))</f>
        <v/>
      </c>
      <c r="AA929" s="122"/>
      <c r="AB929" s="1"/>
      <c r="AC929" s="15"/>
      <c r="AD929" s="15" t="str">
        <f>IF(AND(OR(Table1[[#This Row],[Account]]="15030",Table1[[#This Row],[Account]]="15035",Table1[[#This Row],[Account]]="20150"),Table1[[#This Row],[Vendor ID]]=""),1,"")</f>
        <v/>
      </c>
      <c r="AE929" s="15"/>
      <c r="AF929" s="15"/>
      <c r="AG929" s="15"/>
      <c r="AH929" s="46" t="str">
        <f>IF(Table1[[#This Row],[Posting Date]]&lt;&gt;"","GJ-"&amp;CountryID,"")</f>
        <v/>
      </c>
      <c r="AI929" s="59" t="str">
        <f>IF(Table1[[#This Row],[Posting Date]]&lt;&gt;"",Table1[[#This Row],[Posting Date]],"")</f>
        <v/>
      </c>
      <c r="AJ929" s="46"/>
      <c r="AK929" s="46" t="str">
        <f>IF(Table1[[#This Row],[Description]]&lt;&gt;"",Table1[[#This Row],[Description]],"")</f>
        <v/>
      </c>
      <c r="AL929" s="46" t="str">
        <f>IF(Table1[[#This Row],[Posting Date]]&lt;&gt;"",Table1[[#This Row],[Reference Number]],"")</f>
        <v/>
      </c>
      <c r="AM929" s="46" t="str">
        <f>TRIM(Table1[[#This Row],[Line '#]])</f>
        <v/>
      </c>
      <c r="AN929" s="46" t="str">
        <f>TRIM(Table1[[#This Row],[Account]])</f>
        <v/>
      </c>
      <c r="AO929" s="46" t="str">
        <f>IF(Table1[[#This Row],[Posting Date]]&lt;&gt;"",$D$5,"")</f>
        <v/>
      </c>
      <c r="AP929" s="46" t="str">
        <f>TRIM(Table1[[#This Row],[Departments-Prgrams]])</f>
        <v/>
      </c>
      <c r="AQ929" s="46" t="str">
        <f>TRIM(Table1[[#This Row],[Grant]])</f>
        <v/>
      </c>
      <c r="AR929" s="46" t="str">
        <f>TRIM(Table1[[#This Row],[Staff ID]])</f>
        <v/>
      </c>
      <c r="AS929" s="46" t="str">
        <f>IF(TRIM(Table1[[#This Row],[Budget Code]])=0,"",TRIM(Table1[[#This Row],[Budget Code]]))</f>
        <v/>
      </c>
      <c r="AT929" s="46" t="str">
        <f>IF(Table1[[#This Row],[Line Description]]&lt;&gt;"",Table1[[#This Row],[Line Description]],"")</f>
        <v/>
      </c>
      <c r="AU929" s="46" t="str">
        <f>IF(Table1[[#This Row],[Cur_Amount Debit]]&gt;0,ROUND(Table1[[#This Row],[Cur_Amount Debit]],2),"")</f>
        <v/>
      </c>
      <c r="AV929" s="46" t="str">
        <f>IF(Table1[[#This Row],[Cur_Amount Credit]]&gt;0,ROUND(Table1[[#This Row],[Cur_Amount Credit]],2),"")</f>
        <v/>
      </c>
      <c r="AW929" s="46" t="str">
        <f>LEFT(Table1[[#This Row],[Cur]],3)</f>
        <v/>
      </c>
      <c r="AX929" s="59"/>
      <c r="AY929" s="46"/>
      <c r="AZ929" s="46" t="str">
        <f>IF(Table1[[#This Row],[Cur]]&lt;&gt;"",IF(Table1[[#This Row],[Cur]]="USD","",ExchangeRate),"")</f>
        <v/>
      </c>
      <c r="BA929" s="46" t="str">
        <f>IF(Table1[[#This Row],[Grant]]&lt;&gt;"",VLOOKUP(Table1[[#This Row],[Grant]],Grants!B:D,3),"")</f>
        <v/>
      </c>
      <c r="BB929" s="46" t="str">
        <f>TRIM(Table1[[#This Row],[Vendor ID]])</f>
        <v/>
      </c>
      <c r="BC929">
        <f>IF(Table1[[#This Row],[Reference Number]]=Q928,BC928,BC928+1)</f>
        <v>2</v>
      </c>
    </row>
    <row r="930" spans="1:55" ht="11.25" hidden="1" customHeight="1">
      <c r="A930" s="1"/>
      <c r="B930" s="88" t="str">
        <f>IF(Table1[[#This Row],[Posting Date]]&lt;&gt;"",IF(Table1[[#This Row],[Reference Number]]=Q929,B929+1,1),"")</f>
        <v/>
      </c>
      <c r="C930" s="61"/>
      <c r="D930" s="61"/>
      <c r="E930" s="218"/>
      <c r="F930" s="143" t="str">
        <f>IFERROR(IF(VLOOKUP(Table1[[#This Row],[Budget Code Description]],Dimentions!$X$6:$AC$132,2,FALSE)="","",VLOOKUP(Table1[[#This Row],[Budget Code Description]],Dimentions!$X$6:$AC$132,2,FALSE)),"")</f>
        <v/>
      </c>
      <c r="G930" s="143" t="str">
        <f>IFERROR(VLOOKUP(Table1[[#This Row],[Budget Code Description]],Dimentions!$X$6:$AC$132,3,FALSE),"")</f>
        <v/>
      </c>
      <c r="H930" s="64" t="str">
        <f>IFERROR(VLOOKUP(Table1[[#This Row],[Account]],Dimentions!$S$6:$V$233,2,FALSE),"")</f>
        <v/>
      </c>
      <c r="I930" s="62">
        <f>_xlfn.NUMBERVALUE(LEFT(Table1[[#This Row],[Account]],1))</f>
        <v>0</v>
      </c>
      <c r="J930" s="62" t="str">
        <f>IFERROR(VLOOKUP(Table1[[#This Row],[Budget Code Description]],Table6[#All],7,FALSE),"")</f>
        <v/>
      </c>
      <c r="K930" s="143" t="str">
        <f>IFERROR(VLOOKUP(Table1[[#This Row],[Budget Code Description]],Table6[#All],8,FALSE),"")</f>
        <v/>
      </c>
      <c r="L930" s="63"/>
      <c r="M930" s="65" t="str">
        <f>IFERROR(VLOOKUP(Table1[[#This Row],[Staff ID]],Table2[],2,FALSE),"")</f>
        <v/>
      </c>
      <c r="N930" s="211" t="str">
        <f>IFERROR(IF(VLOOKUP(Table1[[#This Row],[Budget Code Description]],Dimentions!$X$6:$AC$97,4,FALSE)="","",VLOOKUP(Table1[[#This Row],[Budget Code Description]],Dimentions!$X$6:$AC$97,4,FALSE)),"")</f>
        <v/>
      </c>
      <c r="O930" s="65" t="str">
        <f>IFERROR(VLOOKUP(Table1[[#This Row],[Vendor ID]],Table549[],2,FALSE),"")</f>
        <v/>
      </c>
      <c r="P930" s="63"/>
      <c r="Q930" s="143" t="str">
        <f>IF(Table1[[#This Row],[Posting Date]]&lt;&gt;"",$D$9,"")</f>
        <v/>
      </c>
      <c r="R930" s="159" t="str">
        <f>IF(Table1[[#This Row],[Posting Date]]&lt;&gt;"",$D$10,"")</f>
        <v/>
      </c>
      <c r="S930" s="66"/>
      <c r="T930" s="63"/>
      <c r="U930" s="67"/>
      <c r="V930" s="67"/>
      <c r="W930" s="67" t="str">
        <f t="shared" si="14"/>
        <v/>
      </c>
      <c r="X930" s="161" t="str">
        <f>IF(E930="","",(IF(Table1[[#This Row],[Cur]]="USD",Table1[[#This Row],[Cur_Amount Debit]],Table1[[#This Row],[Cur_Amount Debit]]/Table1[[#This Row],[Exchange Rate]])))</f>
        <v/>
      </c>
      <c r="Y930" s="161" t="str">
        <f>IF(E930="","",(IF(Table1[[#This Row],[Cur]]="USD",Table1[[#This Row],[Cur_Amount Credit]],Table1[[#This Row],[Cur_Amount Credit]]/ExchangeRate)))</f>
        <v/>
      </c>
      <c r="Z930" s="203" t="str">
        <f>IF(E930="","",(Table1[[#This Row],[Debit USD]]-Table1[[#This Row],[Credit USD]]))</f>
        <v/>
      </c>
      <c r="AA930" s="122"/>
      <c r="AB930" s="1"/>
      <c r="AC930" s="15"/>
      <c r="AD930" s="15" t="str">
        <f>IF(AND(OR(Table1[[#This Row],[Account]]="15030",Table1[[#This Row],[Account]]="15035",Table1[[#This Row],[Account]]="20150"),Table1[[#This Row],[Vendor ID]]=""),1,"")</f>
        <v/>
      </c>
      <c r="AE930" s="15"/>
      <c r="AF930" s="15"/>
      <c r="AG930" s="15"/>
      <c r="AH930" s="46" t="str">
        <f>IF(Table1[[#This Row],[Posting Date]]&lt;&gt;"","GJ-"&amp;CountryID,"")</f>
        <v/>
      </c>
      <c r="AI930" s="59" t="str">
        <f>IF(Table1[[#This Row],[Posting Date]]&lt;&gt;"",Table1[[#This Row],[Posting Date]],"")</f>
        <v/>
      </c>
      <c r="AJ930" s="46"/>
      <c r="AK930" s="46" t="str">
        <f>IF(Table1[[#This Row],[Description]]&lt;&gt;"",Table1[[#This Row],[Description]],"")</f>
        <v/>
      </c>
      <c r="AL930" s="46" t="str">
        <f>IF(Table1[[#This Row],[Posting Date]]&lt;&gt;"",Table1[[#This Row],[Reference Number]],"")</f>
        <v/>
      </c>
      <c r="AM930" s="46" t="str">
        <f>TRIM(Table1[[#This Row],[Line '#]])</f>
        <v/>
      </c>
      <c r="AN930" s="46" t="str">
        <f>TRIM(Table1[[#This Row],[Account]])</f>
        <v/>
      </c>
      <c r="AO930" s="46" t="str">
        <f>IF(Table1[[#This Row],[Posting Date]]&lt;&gt;"",$D$5,"")</f>
        <v/>
      </c>
      <c r="AP930" s="46" t="str">
        <f>TRIM(Table1[[#This Row],[Departments-Prgrams]])</f>
        <v/>
      </c>
      <c r="AQ930" s="46" t="str">
        <f>TRIM(Table1[[#This Row],[Grant]])</f>
        <v/>
      </c>
      <c r="AR930" s="46" t="str">
        <f>TRIM(Table1[[#This Row],[Staff ID]])</f>
        <v/>
      </c>
      <c r="AS930" s="46" t="str">
        <f>IF(TRIM(Table1[[#This Row],[Budget Code]])=0,"",TRIM(Table1[[#This Row],[Budget Code]]))</f>
        <v/>
      </c>
      <c r="AT930" s="46" t="str">
        <f>IF(Table1[[#This Row],[Line Description]]&lt;&gt;"",Table1[[#This Row],[Line Description]],"")</f>
        <v/>
      </c>
      <c r="AU930" s="46" t="str">
        <f>IF(Table1[[#This Row],[Cur_Amount Debit]]&gt;0,ROUND(Table1[[#This Row],[Cur_Amount Debit]],2),"")</f>
        <v/>
      </c>
      <c r="AV930" s="46" t="str">
        <f>IF(Table1[[#This Row],[Cur_Amount Credit]]&gt;0,ROUND(Table1[[#This Row],[Cur_Amount Credit]],2),"")</f>
        <v/>
      </c>
      <c r="AW930" s="46" t="str">
        <f>LEFT(Table1[[#This Row],[Cur]],3)</f>
        <v/>
      </c>
      <c r="AX930" s="59"/>
      <c r="AY930" s="46"/>
      <c r="AZ930" s="46" t="str">
        <f>IF(Table1[[#This Row],[Cur]]&lt;&gt;"",IF(Table1[[#This Row],[Cur]]="USD","",ExchangeRate),"")</f>
        <v/>
      </c>
      <c r="BA930" s="46" t="str">
        <f>IF(Table1[[#This Row],[Grant]]&lt;&gt;"",VLOOKUP(Table1[[#This Row],[Grant]],Grants!B:D,3),"")</f>
        <v/>
      </c>
      <c r="BB930" s="46" t="str">
        <f>TRIM(Table1[[#This Row],[Vendor ID]])</f>
        <v/>
      </c>
      <c r="BC930">
        <f>IF(Table1[[#This Row],[Reference Number]]=Q929,BC929,BC929+1)</f>
        <v>2</v>
      </c>
    </row>
    <row r="931" spans="1:55" ht="11.25" hidden="1" customHeight="1">
      <c r="A931" s="1"/>
      <c r="B931" s="88" t="str">
        <f>IF(Table1[[#This Row],[Posting Date]]&lt;&gt;"",IF(Table1[[#This Row],[Reference Number]]=Q930,B930+1,1),"")</f>
        <v/>
      </c>
      <c r="C931" s="61"/>
      <c r="D931" s="61"/>
      <c r="E931" s="218"/>
      <c r="F931" s="143" t="str">
        <f>IFERROR(IF(VLOOKUP(Table1[[#This Row],[Budget Code Description]],Dimentions!$X$6:$AC$132,2,FALSE)="","",VLOOKUP(Table1[[#This Row],[Budget Code Description]],Dimentions!$X$6:$AC$132,2,FALSE)),"")</f>
        <v/>
      </c>
      <c r="G931" s="143" t="str">
        <f>IFERROR(VLOOKUP(Table1[[#This Row],[Budget Code Description]],Dimentions!$X$6:$AC$132,3,FALSE),"")</f>
        <v/>
      </c>
      <c r="H931" s="64" t="str">
        <f>IFERROR(VLOOKUP(Table1[[#This Row],[Account]],Dimentions!$S$6:$V$233,2,FALSE),"")</f>
        <v/>
      </c>
      <c r="I931" s="62">
        <f>_xlfn.NUMBERVALUE(LEFT(Table1[[#This Row],[Account]],1))</f>
        <v>0</v>
      </c>
      <c r="J931" s="62" t="str">
        <f>IFERROR(VLOOKUP(Table1[[#This Row],[Budget Code Description]],Table6[#All],7,FALSE),"")</f>
        <v/>
      </c>
      <c r="K931" s="143" t="str">
        <f>IFERROR(VLOOKUP(Table1[[#This Row],[Budget Code Description]],Table6[#All],8,FALSE),"")</f>
        <v/>
      </c>
      <c r="L931" s="63"/>
      <c r="M931" s="65" t="str">
        <f>IFERROR(VLOOKUP(Table1[[#This Row],[Staff ID]],Table2[],2,FALSE),"")</f>
        <v/>
      </c>
      <c r="N931" s="211" t="str">
        <f>IFERROR(IF(VLOOKUP(Table1[[#This Row],[Budget Code Description]],Dimentions!$X$6:$AC$97,4,FALSE)="","",VLOOKUP(Table1[[#This Row],[Budget Code Description]],Dimentions!$X$6:$AC$97,4,FALSE)),"")</f>
        <v/>
      </c>
      <c r="O931" s="65" t="str">
        <f>IFERROR(VLOOKUP(Table1[[#This Row],[Vendor ID]],Table549[],2,FALSE),"")</f>
        <v/>
      </c>
      <c r="P931" s="63"/>
      <c r="Q931" s="143" t="str">
        <f>IF(Table1[[#This Row],[Posting Date]]&lt;&gt;"",$D$9,"")</f>
        <v/>
      </c>
      <c r="R931" s="159" t="str">
        <f>IF(Table1[[#This Row],[Posting Date]]&lt;&gt;"",$D$10,"")</f>
        <v/>
      </c>
      <c r="S931" s="66"/>
      <c r="T931" s="63"/>
      <c r="U931" s="67"/>
      <c r="V931" s="67"/>
      <c r="W931" s="67" t="str">
        <f t="shared" si="14"/>
        <v/>
      </c>
      <c r="X931" s="161" t="str">
        <f>IF(E931="","",(IF(Table1[[#This Row],[Cur]]="USD",Table1[[#This Row],[Cur_Amount Debit]],Table1[[#This Row],[Cur_Amount Debit]]/Table1[[#This Row],[Exchange Rate]])))</f>
        <v/>
      </c>
      <c r="Y931" s="161" t="str">
        <f>IF(E931="","",(IF(Table1[[#This Row],[Cur]]="USD",Table1[[#This Row],[Cur_Amount Credit]],Table1[[#This Row],[Cur_Amount Credit]]/ExchangeRate)))</f>
        <v/>
      </c>
      <c r="Z931" s="203" t="str">
        <f>IF(E931="","",(Table1[[#This Row],[Debit USD]]-Table1[[#This Row],[Credit USD]]))</f>
        <v/>
      </c>
      <c r="AA931" s="122"/>
      <c r="AB931" s="1"/>
      <c r="AC931" s="15"/>
      <c r="AD931" s="15" t="str">
        <f>IF(AND(OR(Table1[[#This Row],[Account]]="15030",Table1[[#This Row],[Account]]="15035",Table1[[#This Row],[Account]]="20150"),Table1[[#This Row],[Vendor ID]]=""),1,"")</f>
        <v/>
      </c>
      <c r="AE931" s="15"/>
      <c r="AF931" s="15"/>
      <c r="AG931" s="15"/>
      <c r="AH931" s="46" t="str">
        <f>IF(Table1[[#This Row],[Posting Date]]&lt;&gt;"","GJ-"&amp;CountryID,"")</f>
        <v/>
      </c>
      <c r="AI931" s="59" t="str">
        <f>IF(Table1[[#This Row],[Posting Date]]&lt;&gt;"",Table1[[#This Row],[Posting Date]],"")</f>
        <v/>
      </c>
      <c r="AJ931" s="46"/>
      <c r="AK931" s="46" t="str">
        <f>IF(Table1[[#This Row],[Description]]&lt;&gt;"",Table1[[#This Row],[Description]],"")</f>
        <v/>
      </c>
      <c r="AL931" s="46" t="str">
        <f>IF(Table1[[#This Row],[Posting Date]]&lt;&gt;"",Table1[[#This Row],[Reference Number]],"")</f>
        <v/>
      </c>
      <c r="AM931" s="46" t="str">
        <f>TRIM(Table1[[#This Row],[Line '#]])</f>
        <v/>
      </c>
      <c r="AN931" s="46" t="str">
        <f>TRIM(Table1[[#This Row],[Account]])</f>
        <v/>
      </c>
      <c r="AO931" s="46" t="str">
        <f>IF(Table1[[#This Row],[Posting Date]]&lt;&gt;"",$D$5,"")</f>
        <v/>
      </c>
      <c r="AP931" s="46" t="str">
        <f>TRIM(Table1[[#This Row],[Departments-Prgrams]])</f>
        <v/>
      </c>
      <c r="AQ931" s="46" t="str">
        <f>TRIM(Table1[[#This Row],[Grant]])</f>
        <v/>
      </c>
      <c r="AR931" s="46" t="str">
        <f>TRIM(Table1[[#This Row],[Staff ID]])</f>
        <v/>
      </c>
      <c r="AS931" s="46" t="str">
        <f>IF(TRIM(Table1[[#This Row],[Budget Code]])=0,"",TRIM(Table1[[#This Row],[Budget Code]]))</f>
        <v/>
      </c>
      <c r="AT931" s="46" t="str">
        <f>IF(Table1[[#This Row],[Line Description]]&lt;&gt;"",Table1[[#This Row],[Line Description]],"")</f>
        <v/>
      </c>
      <c r="AU931" s="46" t="str">
        <f>IF(Table1[[#This Row],[Cur_Amount Debit]]&gt;0,ROUND(Table1[[#This Row],[Cur_Amount Debit]],2),"")</f>
        <v/>
      </c>
      <c r="AV931" s="46" t="str">
        <f>IF(Table1[[#This Row],[Cur_Amount Credit]]&gt;0,ROUND(Table1[[#This Row],[Cur_Amount Credit]],2),"")</f>
        <v/>
      </c>
      <c r="AW931" s="46" t="str">
        <f>LEFT(Table1[[#This Row],[Cur]],3)</f>
        <v/>
      </c>
      <c r="AX931" s="59"/>
      <c r="AY931" s="46"/>
      <c r="AZ931" s="46" t="str">
        <f>IF(Table1[[#This Row],[Cur]]&lt;&gt;"",IF(Table1[[#This Row],[Cur]]="USD","",ExchangeRate),"")</f>
        <v/>
      </c>
      <c r="BA931" s="46" t="str">
        <f>IF(Table1[[#This Row],[Grant]]&lt;&gt;"",VLOOKUP(Table1[[#This Row],[Grant]],Grants!B:D,3),"")</f>
        <v/>
      </c>
      <c r="BB931" s="46" t="str">
        <f>TRIM(Table1[[#This Row],[Vendor ID]])</f>
        <v/>
      </c>
      <c r="BC931">
        <f>IF(Table1[[#This Row],[Reference Number]]=Q930,BC930,BC930+1)</f>
        <v>2</v>
      </c>
    </row>
    <row r="932" spans="1:55" ht="11.25" hidden="1" customHeight="1">
      <c r="A932" s="1"/>
      <c r="B932" s="88" t="str">
        <f>IF(Table1[[#This Row],[Posting Date]]&lt;&gt;"",IF(Table1[[#This Row],[Reference Number]]=Q931,B931+1,1),"")</f>
        <v/>
      </c>
      <c r="C932" s="61"/>
      <c r="D932" s="61"/>
      <c r="E932" s="218"/>
      <c r="F932" s="143" t="str">
        <f>IFERROR(IF(VLOOKUP(Table1[[#This Row],[Budget Code Description]],Dimentions!$X$6:$AC$132,2,FALSE)="","",VLOOKUP(Table1[[#This Row],[Budget Code Description]],Dimentions!$X$6:$AC$132,2,FALSE)),"")</f>
        <v/>
      </c>
      <c r="G932" s="143" t="str">
        <f>IFERROR(VLOOKUP(Table1[[#This Row],[Budget Code Description]],Dimentions!$X$6:$AC$132,3,FALSE),"")</f>
        <v/>
      </c>
      <c r="H932" s="64" t="str">
        <f>IFERROR(VLOOKUP(Table1[[#This Row],[Account]],Dimentions!$S$6:$V$233,2,FALSE),"")</f>
        <v/>
      </c>
      <c r="I932" s="62">
        <f>_xlfn.NUMBERVALUE(LEFT(Table1[[#This Row],[Account]],1))</f>
        <v>0</v>
      </c>
      <c r="J932" s="62" t="str">
        <f>IFERROR(VLOOKUP(Table1[[#This Row],[Budget Code Description]],Table6[#All],7,FALSE),"")</f>
        <v/>
      </c>
      <c r="K932" s="143" t="str">
        <f>IFERROR(VLOOKUP(Table1[[#This Row],[Budget Code Description]],Table6[#All],8,FALSE),"")</f>
        <v/>
      </c>
      <c r="L932" s="63"/>
      <c r="M932" s="65" t="str">
        <f>IFERROR(VLOOKUP(Table1[[#This Row],[Staff ID]],Table2[],2,FALSE),"")</f>
        <v/>
      </c>
      <c r="N932" s="211" t="str">
        <f>IFERROR(IF(VLOOKUP(Table1[[#This Row],[Budget Code Description]],Dimentions!$X$6:$AC$97,4,FALSE)="","",VLOOKUP(Table1[[#This Row],[Budget Code Description]],Dimentions!$X$6:$AC$97,4,FALSE)),"")</f>
        <v/>
      </c>
      <c r="O932" s="65" t="str">
        <f>IFERROR(VLOOKUP(Table1[[#This Row],[Vendor ID]],Table549[],2,FALSE),"")</f>
        <v/>
      </c>
      <c r="P932" s="63"/>
      <c r="Q932" s="143" t="str">
        <f>IF(Table1[[#This Row],[Posting Date]]&lt;&gt;"",$D$9,"")</f>
        <v/>
      </c>
      <c r="R932" s="159" t="str">
        <f>IF(Table1[[#This Row],[Posting Date]]&lt;&gt;"",$D$10,"")</f>
        <v/>
      </c>
      <c r="S932" s="66"/>
      <c r="T932" s="63"/>
      <c r="U932" s="67"/>
      <c r="V932" s="67"/>
      <c r="W932" s="67" t="str">
        <f t="shared" si="14"/>
        <v/>
      </c>
      <c r="X932" s="161" t="str">
        <f>IF(E932="","",(IF(Table1[[#This Row],[Cur]]="USD",Table1[[#This Row],[Cur_Amount Debit]],Table1[[#This Row],[Cur_Amount Debit]]/Table1[[#This Row],[Exchange Rate]])))</f>
        <v/>
      </c>
      <c r="Y932" s="161" t="str">
        <f>IF(E932="","",(IF(Table1[[#This Row],[Cur]]="USD",Table1[[#This Row],[Cur_Amount Credit]],Table1[[#This Row],[Cur_Amount Credit]]/ExchangeRate)))</f>
        <v/>
      </c>
      <c r="Z932" s="203" t="str">
        <f>IF(E932="","",(Table1[[#This Row],[Debit USD]]-Table1[[#This Row],[Credit USD]]))</f>
        <v/>
      </c>
      <c r="AA932" s="122"/>
      <c r="AB932" s="1"/>
      <c r="AC932" s="15"/>
      <c r="AD932" s="15" t="str">
        <f>IF(AND(OR(Table1[[#This Row],[Account]]="15030",Table1[[#This Row],[Account]]="15035",Table1[[#This Row],[Account]]="20150"),Table1[[#This Row],[Vendor ID]]=""),1,"")</f>
        <v/>
      </c>
      <c r="AE932" s="15"/>
      <c r="AF932" s="15"/>
      <c r="AG932" s="15"/>
      <c r="AH932" s="46" t="str">
        <f>IF(Table1[[#This Row],[Posting Date]]&lt;&gt;"","GJ-"&amp;CountryID,"")</f>
        <v/>
      </c>
      <c r="AI932" s="59" t="str">
        <f>IF(Table1[[#This Row],[Posting Date]]&lt;&gt;"",Table1[[#This Row],[Posting Date]],"")</f>
        <v/>
      </c>
      <c r="AJ932" s="46"/>
      <c r="AK932" s="46" t="str">
        <f>IF(Table1[[#This Row],[Description]]&lt;&gt;"",Table1[[#This Row],[Description]],"")</f>
        <v/>
      </c>
      <c r="AL932" s="46" t="str">
        <f>IF(Table1[[#This Row],[Posting Date]]&lt;&gt;"",Table1[[#This Row],[Reference Number]],"")</f>
        <v/>
      </c>
      <c r="AM932" s="46" t="str">
        <f>TRIM(Table1[[#This Row],[Line '#]])</f>
        <v/>
      </c>
      <c r="AN932" s="46" t="str">
        <f>TRIM(Table1[[#This Row],[Account]])</f>
        <v/>
      </c>
      <c r="AO932" s="46" t="str">
        <f>IF(Table1[[#This Row],[Posting Date]]&lt;&gt;"",$D$5,"")</f>
        <v/>
      </c>
      <c r="AP932" s="46" t="str">
        <f>TRIM(Table1[[#This Row],[Departments-Prgrams]])</f>
        <v/>
      </c>
      <c r="AQ932" s="46" t="str">
        <f>TRIM(Table1[[#This Row],[Grant]])</f>
        <v/>
      </c>
      <c r="AR932" s="46" t="str">
        <f>TRIM(Table1[[#This Row],[Staff ID]])</f>
        <v/>
      </c>
      <c r="AS932" s="46" t="str">
        <f>IF(TRIM(Table1[[#This Row],[Budget Code]])=0,"",TRIM(Table1[[#This Row],[Budget Code]]))</f>
        <v/>
      </c>
      <c r="AT932" s="46" t="str">
        <f>IF(Table1[[#This Row],[Line Description]]&lt;&gt;"",Table1[[#This Row],[Line Description]],"")</f>
        <v/>
      </c>
      <c r="AU932" s="46" t="str">
        <f>IF(Table1[[#This Row],[Cur_Amount Debit]]&gt;0,ROUND(Table1[[#This Row],[Cur_Amount Debit]],2),"")</f>
        <v/>
      </c>
      <c r="AV932" s="46" t="str">
        <f>IF(Table1[[#This Row],[Cur_Amount Credit]]&gt;0,ROUND(Table1[[#This Row],[Cur_Amount Credit]],2),"")</f>
        <v/>
      </c>
      <c r="AW932" s="46" t="str">
        <f>LEFT(Table1[[#This Row],[Cur]],3)</f>
        <v/>
      </c>
      <c r="AX932" s="59"/>
      <c r="AY932" s="46"/>
      <c r="AZ932" s="46" t="str">
        <f>IF(Table1[[#This Row],[Cur]]&lt;&gt;"",IF(Table1[[#This Row],[Cur]]="USD","",ExchangeRate),"")</f>
        <v/>
      </c>
      <c r="BA932" s="46" t="str">
        <f>IF(Table1[[#This Row],[Grant]]&lt;&gt;"",VLOOKUP(Table1[[#This Row],[Grant]],Grants!B:D,3),"")</f>
        <v/>
      </c>
      <c r="BB932" s="46" t="str">
        <f>TRIM(Table1[[#This Row],[Vendor ID]])</f>
        <v/>
      </c>
      <c r="BC932">
        <f>IF(Table1[[#This Row],[Reference Number]]=Q931,BC931,BC931+1)</f>
        <v>2</v>
      </c>
    </row>
    <row r="933" spans="1:55" ht="11.25" hidden="1" customHeight="1">
      <c r="A933" s="1"/>
      <c r="B933" s="88" t="str">
        <f>IF(Table1[[#This Row],[Posting Date]]&lt;&gt;"",IF(Table1[[#This Row],[Reference Number]]=Q932,B932+1,1),"")</f>
        <v/>
      </c>
      <c r="C933" s="61"/>
      <c r="D933" s="61"/>
      <c r="E933" s="218"/>
      <c r="F933" s="143" t="str">
        <f>IFERROR(IF(VLOOKUP(Table1[[#This Row],[Budget Code Description]],Dimentions!$X$6:$AC$132,2,FALSE)="","",VLOOKUP(Table1[[#This Row],[Budget Code Description]],Dimentions!$X$6:$AC$132,2,FALSE)),"")</f>
        <v/>
      </c>
      <c r="G933" s="143" t="str">
        <f>IFERROR(VLOOKUP(Table1[[#This Row],[Budget Code Description]],Dimentions!$X$6:$AC$132,3,FALSE),"")</f>
        <v/>
      </c>
      <c r="H933" s="64" t="str">
        <f>IFERROR(VLOOKUP(Table1[[#This Row],[Account]],Dimentions!$S$6:$V$233,2,FALSE),"")</f>
        <v/>
      </c>
      <c r="I933" s="62">
        <f>_xlfn.NUMBERVALUE(LEFT(Table1[[#This Row],[Account]],1))</f>
        <v>0</v>
      </c>
      <c r="J933" s="62" t="str">
        <f>IFERROR(VLOOKUP(Table1[[#This Row],[Budget Code Description]],Table6[#All],7,FALSE),"")</f>
        <v/>
      </c>
      <c r="K933" s="143" t="str">
        <f>IFERROR(VLOOKUP(Table1[[#This Row],[Budget Code Description]],Table6[#All],8,FALSE),"")</f>
        <v/>
      </c>
      <c r="L933" s="63"/>
      <c r="M933" s="65" t="str">
        <f>IFERROR(VLOOKUP(Table1[[#This Row],[Staff ID]],Table2[],2,FALSE),"")</f>
        <v/>
      </c>
      <c r="N933" s="211" t="str">
        <f>IFERROR(IF(VLOOKUP(Table1[[#This Row],[Budget Code Description]],Dimentions!$X$6:$AC$97,4,FALSE)="","",VLOOKUP(Table1[[#This Row],[Budget Code Description]],Dimentions!$X$6:$AC$97,4,FALSE)),"")</f>
        <v/>
      </c>
      <c r="O933" s="65" t="str">
        <f>IFERROR(VLOOKUP(Table1[[#This Row],[Vendor ID]],Table549[],2,FALSE),"")</f>
        <v/>
      </c>
      <c r="P933" s="63"/>
      <c r="Q933" s="143" t="str">
        <f>IF(Table1[[#This Row],[Posting Date]]&lt;&gt;"",$D$9,"")</f>
        <v/>
      </c>
      <c r="R933" s="159" t="str">
        <f>IF(Table1[[#This Row],[Posting Date]]&lt;&gt;"",$D$10,"")</f>
        <v/>
      </c>
      <c r="S933" s="66"/>
      <c r="T933" s="63"/>
      <c r="U933" s="67"/>
      <c r="V933" s="67"/>
      <c r="W933" s="67" t="str">
        <f t="shared" si="14"/>
        <v/>
      </c>
      <c r="X933" s="161" t="str">
        <f>IF(E933="","",(IF(Table1[[#This Row],[Cur]]="USD",Table1[[#This Row],[Cur_Amount Debit]],Table1[[#This Row],[Cur_Amount Debit]]/Table1[[#This Row],[Exchange Rate]])))</f>
        <v/>
      </c>
      <c r="Y933" s="161" t="str">
        <f>IF(E933="","",(IF(Table1[[#This Row],[Cur]]="USD",Table1[[#This Row],[Cur_Amount Credit]],Table1[[#This Row],[Cur_Amount Credit]]/ExchangeRate)))</f>
        <v/>
      </c>
      <c r="Z933" s="203" t="str">
        <f>IF(E933="","",(Table1[[#This Row],[Debit USD]]-Table1[[#This Row],[Credit USD]]))</f>
        <v/>
      </c>
      <c r="AA933" s="122"/>
      <c r="AB933" s="1"/>
      <c r="AC933" s="15"/>
      <c r="AD933" s="15" t="str">
        <f>IF(AND(OR(Table1[[#This Row],[Account]]="15030",Table1[[#This Row],[Account]]="15035",Table1[[#This Row],[Account]]="20150"),Table1[[#This Row],[Vendor ID]]=""),1,"")</f>
        <v/>
      </c>
      <c r="AE933" s="15"/>
      <c r="AF933" s="15"/>
      <c r="AG933" s="15"/>
      <c r="AH933" s="46" t="str">
        <f>IF(Table1[[#This Row],[Posting Date]]&lt;&gt;"","GJ-"&amp;CountryID,"")</f>
        <v/>
      </c>
      <c r="AI933" s="59" t="str">
        <f>IF(Table1[[#This Row],[Posting Date]]&lt;&gt;"",Table1[[#This Row],[Posting Date]],"")</f>
        <v/>
      </c>
      <c r="AJ933" s="46"/>
      <c r="AK933" s="46" t="str">
        <f>IF(Table1[[#This Row],[Description]]&lt;&gt;"",Table1[[#This Row],[Description]],"")</f>
        <v/>
      </c>
      <c r="AL933" s="46" t="str">
        <f>IF(Table1[[#This Row],[Posting Date]]&lt;&gt;"",Table1[[#This Row],[Reference Number]],"")</f>
        <v/>
      </c>
      <c r="AM933" s="46" t="str">
        <f>TRIM(Table1[[#This Row],[Line '#]])</f>
        <v/>
      </c>
      <c r="AN933" s="46" t="str">
        <f>TRIM(Table1[[#This Row],[Account]])</f>
        <v/>
      </c>
      <c r="AO933" s="46" t="str">
        <f>IF(Table1[[#This Row],[Posting Date]]&lt;&gt;"",$D$5,"")</f>
        <v/>
      </c>
      <c r="AP933" s="46" t="str">
        <f>TRIM(Table1[[#This Row],[Departments-Prgrams]])</f>
        <v/>
      </c>
      <c r="AQ933" s="46" t="str">
        <f>TRIM(Table1[[#This Row],[Grant]])</f>
        <v/>
      </c>
      <c r="AR933" s="46" t="str">
        <f>TRIM(Table1[[#This Row],[Staff ID]])</f>
        <v/>
      </c>
      <c r="AS933" s="46" t="str">
        <f>IF(TRIM(Table1[[#This Row],[Budget Code]])=0,"",TRIM(Table1[[#This Row],[Budget Code]]))</f>
        <v/>
      </c>
      <c r="AT933" s="46" t="str">
        <f>IF(Table1[[#This Row],[Line Description]]&lt;&gt;"",Table1[[#This Row],[Line Description]],"")</f>
        <v/>
      </c>
      <c r="AU933" s="46" t="str">
        <f>IF(Table1[[#This Row],[Cur_Amount Debit]]&gt;0,ROUND(Table1[[#This Row],[Cur_Amount Debit]],2),"")</f>
        <v/>
      </c>
      <c r="AV933" s="46" t="str">
        <f>IF(Table1[[#This Row],[Cur_Amount Credit]]&gt;0,ROUND(Table1[[#This Row],[Cur_Amount Credit]],2),"")</f>
        <v/>
      </c>
      <c r="AW933" s="46" t="str">
        <f>LEFT(Table1[[#This Row],[Cur]],3)</f>
        <v/>
      </c>
      <c r="AX933" s="59"/>
      <c r="AY933" s="46"/>
      <c r="AZ933" s="46" t="str">
        <f>IF(Table1[[#This Row],[Cur]]&lt;&gt;"",IF(Table1[[#This Row],[Cur]]="USD","",ExchangeRate),"")</f>
        <v/>
      </c>
      <c r="BA933" s="46" t="str">
        <f>IF(Table1[[#This Row],[Grant]]&lt;&gt;"",VLOOKUP(Table1[[#This Row],[Grant]],Grants!B:D,3),"")</f>
        <v/>
      </c>
      <c r="BB933" s="46" t="str">
        <f>TRIM(Table1[[#This Row],[Vendor ID]])</f>
        <v/>
      </c>
      <c r="BC933">
        <f>IF(Table1[[#This Row],[Reference Number]]=Q932,BC932,BC932+1)</f>
        <v>2</v>
      </c>
    </row>
    <row r="934" spans="1:55" ht="11.25" hidden="1" customHeight="1">
      <c r="A934" s="1"/>
      <c r="B934" s="88" t="str">
        <f>IF(Table1[[#This Row],[Posting Date]]&lt;&gt;"",IF(Table1[[#This Row],[Reference Number]]=Q933,B933+1,1),"")</f>
        <v/>
      </c>
      <c r="C934" s="61"/>
      <c r="D934" s="61"/>
      <c r="E934" s="218"/>
      <c r="F934" s="143" t="str">
        <f>IFERROR(IF(VLOOKUP(Table1[[#This Row],[Budget Code Description]],Dimentions!$X$6:$AC$132,2,FALSE)="","",VLOOKUP(Table1[[#This Row],[Budget Code Description]],Dimentions!$X$6:$AC$132,2,FALSE)),"")</f>
        <v/>
      </c>
      <c r="G934" s="143" t="str">
        <f>IFERROR(VLOOKUP(Table1[[#This Row],[Budget Code Description]],Dimentions!$X$6:$AC$132,3,FALSE),"")</f>
        <v/>
      </c>
      <c r="H934" s="64" t="str">
        <f>IFERROR(VLOOKUP(Table1[[#This Row],[Account]],Dimentions!$S$6:$V$233,2,FALSE),"")</f>
        <v/>
      </c>
      <c r="I934" s="62">
        <f>_xlfn.NUMBERVALUE(LEFT(Table1[[#This Row],[Account]],1))</f>
        <v>0</v>
      </c>
      <c r="J934" s="62" t="str">
        <f>IFERROR(VLOOKUP(Table1[[#This Row],[Budget Code Description]],Table6[#All],7,FALSE),"")</f>
        <v/>
      </c>
      <c r="K934" s="143" t="str">
        <f>IFERROR(VLOOKUP(Table1[[#This Row],[Budget Code Description]],Table6[#All],8,FALSE),"")</f>
        <v/>
      </c>
      <c r="L934" s="63"/>
      <c r="M934" s="65" t="str">
        <f>IFERROR(VLOOKUP(Table1[[#This Row],[Staff ID]],Table2[],2,FALSE),"")</f>
        <v/>
      </c>
      <c r="N934" s="211" t="str">
        <f>IFERROR(IF(VLOOKUP(Table1[[#This Row],[Budget Code Description]],Dimentions!$X$6:$AC$97,4,FALSE)="","",VLOOKUP(Table1[[#This Row],[Budget Code Description]],Dimentions!$X$6:$AC$97,4,FALSE)),"")</f>
        <v/>
      </c>
      <c r="O934" s="65" t="str">
        <f>IFERROR(VLOOKUP(Table1[[#This Row],[Vendor ID]],Table549[],2,FALSE),"")</f>
        <v/>
      </c>
      <c r="P934" s="63"/>
      <c r="Q934" s="143" t="str">
        <f>IF(Table1[[#This Row],[Posting Date]]&lt;&gt;"",$D$9,"")</f>
        <v/>
      </c>
      <c r="R934" s="159" t="str">
        <f>IF(Table1[[#This Row],[Posting Date]]&lt;&gt;"",$D$10,"")</f>
        <v/>
      </c>
      <c r="S934" s="66"/>
      <c r="T934" s="63"/>
      <c r="U934" s="67"/>
      <c r="V934" s="67"/>
      <c r="W934" s="67" t="str">
        <f t="shared" si="14"/>
        <v/>
      </c>
      <c r="X934" s="161" t="str">
        <f>IF(E934="","",(IF(Table1[[#This Row],[Cur]]="USD",Table1[[#This Row],[Cur_Amount Debit]],Table1[[#This Row],[Cur_Amount Debit]]/Table1[[#This Row],[Exchange Rate]])))</f>
        <v/>
      </c>
      <c r="Y934" s="161" t="str">
        <f>IF(E934="","",(IF(Table1[[#This Row],[Cur]]="USD",Table1[[#This Row],[Cur_Amount Credit]],Table1[[#This Row],[Cur_Amount Credit]]/ExchangeRate)))</f>
        <v/>
      </c>
      <c r="Z934" s="203" t="str">
        <f>IF(E934="","",(Table1[[#This Row],[Debit USD]]-Table1[[#This Row],[Credit USD]]))</f>
        <v/>
      </c>
      <c r="AA934" s="122"/>
      <c r="AB934" s="1"/>
      <c r="AC934" s="15"/>
      <c r="AD934" s="15" t="str">
        <f>IF(AND(OR(Table1[[#This Row],[Account]]="15030",Table1[[#This Row],[Account]]="15035",Table1[[#This Row],[Account]]="20150"),Table1[[#This Row],[Vendor ID]]=""),1,"")</f>
        <v/>
      </c>
      <c r="AE934" s="15"/>
      <c r="AF934" s="15"/>
      <c r="AG934" s="15"/>
      <c r="AH934" s="46" t="str">
        <f>IF(Table1[[#This Row],[Posting Date]]&lt;&gt;"","GJ-"&amp;CountryID,"")</f>
        <v/>
      </c>
      <c r="AI934" s="59" t="str">
        <f>IF(Table1[[#This Row],[Posting Date]]&lt;&gt;"",Table1[[#This Row],[Posting Date]],"")</f>
        <v/>
      </c>
      <c r="AJ934" s="46"/>
      <c r="AK934" s="46" t="str">
        <f>IF(Table1[[#This Row],[Description]]&lt;&gt;"",Table1[[#This Row],[Description]],"")</f>
        <v/>
      </c>
      <c r="AL934" s="46" t="str">
        <f>IF(Table1[[#This Row],[Posting Date]]&lt;&gt;"",Table1[[#This Row],[Reference Number]],"")</f>
        <v/>
      </c>
      <c r="AM934" s="46" t="str">
        <f>TRIM(Table1[[#This Row],[Line '#]])</f>
        <v/>
      </c>
      <c r="AN934" s="46" t="str">
        <f>TRIM(Table1[[#This Row],[Account]])</f>
        <v/>
      </c>
      <c r="AO934" s="46" t="str">
        <f>IF(Table1[[#This Row],[Posting Date]]&lt;&gt;"",$D$5,"")</f>
        <v/>
      </c>
      <c r="AP934" s="46" t="str">
        <f>TRIM(Table1[[#This Row],[Departments-Prgrams]])</f>
        <v/>
      </c>
      <c r="AQ934" s="46" t="str">
        <f>TRIM(Table1[[#This Row],[Grant]])</f>
        <v/>
      </c>
      <c r="AR934" s="46" t="str">
        <f>TRIM(Table1[[#This Row],[Staff ID]])</f>
        <v/>
      </c>
      <c r="AS934" s="46" t="str">
        <f>IF(TRIM(Table1[[#This Row],[Budget Code]])=0,"",TRIM(Table1[[#This Row],[Budget Code]]))</f>
        <v/>
      </c>
      <c r="AT934" s="46" t="str">
        <f>IF(Table1[[#This Row],[Line Description]]&lt;&gt;"",Table1[[#This Row],[Line Description]],"")</f>
        <v/>
      </c>
      <c r="AU934" s="46" t="str">
        <f>IF(Table1[[#This Row],[Cur_Amount Debit]]&gt;0,ROUND(Table1[[#This Row],[Cur_Amount Debit]],2),"")</f>
        <v/>
      </c>
      <c r="AV934" s="46" t="str">
        <f>IF(Table1[[#This Row],[Cur_Amount Credit]]&gt;0,ROUND(Table1[[#This Row],[Cur_Amount Credit]],2),"")</f>
        <v/>
      </c>
      <c r="AW934" s="46" t="str">
        <f>LEFT(Table1[[#This Row],[Cur]],3)</f>
        <v/>
      </c>
      <c r="AX934" s="59"/>
      <c r="AY934" s="46"/>
      <c r="AZ934" s="46" t="str">
        <f>IF(Table1[[#This Row],[Cur]]&lt;&gt;"",IF(Table1[[#This Row],[Cur]]="USD","",ExchangeRate),"")</f>
        <v/>
      </c>
      <c r="BA934" s="46" t="str">
        <f>IF(Table1[[#This Row],[Grant]]&lt;&gt;"",VLOOKUP(Table1[[#This Row],[Grant]],Grants!B:D,3),"")</f>
        <v/>
      </c>
      <c r="BB934" s="46" t="str">
        <f>TRIM(Table1[[#This Row],[Vendor ID]])</f>
        <v/>
      </c>
      <c r="BC934">
        <f>IF(Table1[[#This Row],[Reference Number]]=Q933,BC933,BC933+1)</f>
        <v>2</v>
      </c>
    </row>
    <row r="935" spans="1:55" ht="11.25" hidden="1" customHeight="1">
      <c r="A935" s="1"/>
      <c r="B935" s="88" t="str">
        <f>IF(Table1[[#This Row],[Posting Date]]&lt;&gt;"",IF(Table1[[#This Row],[Reference Number]]=Q934,B934+1,1),"")</f>
        <v/>
      </c>
      <c r="C935" s="61"/>
      <c r="D935" s="61"/>
      <c r="E935" s="218"/>
      <c r="F935" s="143" t="str">
        <f>IFERROR(IF(VLOOKUP(Table1[[#This Row],[Budget Code Description]],Dimentions!$X$6:$AC$132,2,FALSE)="","",VLOOKUP(Table1[[#This Row],[Budget Code Description]],Dimentions!$X$6:$AC$132,2,FALSE)),"")</f>
        <v/>
      </c>
      <c r="G935" s="143" t="str">
        <f>IFERROR(VLOOKUP(Table1[[#This Row],[Budget Code Description]],Dimentions!$X$6:$AC$132,3,FALSE),"")</f>
        <v/>
      </c>
      <c r="H935" s="64" t="str">
        <f>IFERROR(VLOOKUP(Table1[[#This Row],[Account]],Dimentions!$S$6:$V$233,2,FALSE),"")</f>
        <v/>
      </c>
      <c r="I935" s="62">
        <f>_xlfn.NUMBERVALUE(LEFT(Table1[[#This Row],[Account]],1))</f>
        <v>0</v>
      </c>
      <c r="J935" s="62" t="str">
        <f>IFERROR(VLOOKUP(Table1[[#This Row],[Budget Code Description]],Table6[#All],7,FALSE),"")</f>
        <v/>
      </c>
      <c r="K935" s="143" t="str">
        <f>IFERROR(VLOOKUP(Table1[[#This Row],[Budget Code Description]],Table6[#All],8,FALSE),"")</f>
        <v/>
      </c>
      <c r="L935" s="63"/>
      <c r="M935" s="65" t="str">
        <f>IFERROR(VLOOKUP(Table1[[#This Row],[Staff ID]],Table2[],2,FALSE),"")</f>
        <v/>
      </c>
      <c r="N935" s="211" t="str">
        <f>IFERROR(IF(VLOOKUP(Table1[[#This Row],[Budget Code Description]],Dimentions!$X$6:$AC$97,4,FALSE)="","",VLOOKUP(Table1[[#This Row],[Budget Code Description]],Dimentions!$X$6:$AC$97,4,FALSE)),"")</f>
        <v/>
      </c>
      <c r="O935" s="65" t="str">
        <f>IFERROR(VLOOKUP(Table1[[#This Row],[Vendor ID]],Table549[],2,FALSE),"")</f>
        <v/>
      </c>
      <c r="P935" s="63"/>
      <c r="Q935" s="143" t="str">
        <f>IF(Table1[[#This Row],[Posting Date]]&lt;&gt;"",$D$9,"")</f>
        <v/>
      </c>
      <c r="R935" s="159" t="str">
        <f>IF(Table1[[#This Row],[Posting Date]]&lt;&gt;"",$D$10,"")</f>
        <v/>
      </c>
      <c r="S935" s="66"/>
      <c r="T935" s="63"/>
      <c r="U935" s="67"/>
      <c r="V935" s="67"/>
      <c r="W935" s="67" t="str">
        <f t="shared" si="14"/>
        <v/>
      </c>
      <c r="X935" s="161" t="str">
        <f>IF(E935="","",(IF(Table1[[#This Row],[Cur]]="USD",Table1[[#This Row],[Cur_Amount Debit]],Table1[[#This Row],[Cur_Amount Debit]]/Table1[[#This Row],[Exchange Rate]])))</f>
        <v/>
      </c>
      <c r="Y935" s="161" t="str">
        <f>IF(E935="","",(IF(Table1[[#This Row],[Cur]]="USD",Table1[[#This Row],[Cur_Amount Credit]],Table1[[#This Row],[Cur_Amount Credit]]/ExchangeRate)))</f>
        <v/>
      </c>
      <c r="Z935" s="203" t="str">
        <f>IF(E935="","",(Table1[[#This Row],[Debit USD]]-Table1[[#This Row],[Credit USD]]))</f>
        <v/>
      </c>
      <c r="AA935" s="122"/>
      <c r="AB935" s="1"/>
      <c r="AC935" s="15"/>
      <c r="AD935" s="15" t="str">
        <f>IF(AND(OR(Table1[[#This Row],[Account]]="15030",Table1[[#This Row],[Account]]="15035",Table1[[#This Row],[Account]]="20150"),Table1[[#This Row],[Vendor ID]]=""),1,"")</f>
        <v/>
      </c>
      <c r="AE935" s="15"/>
      <c r="AF935" s="15"/>
      <c r="AG935" s="15"/>
      <c r="AH935" s="46" t="str">
        <f>IF(Table1[[#This Row],[Posting Date]]&lt;&gt;"","GJ-"&amp;CountryID,"")</f>
        <v/>
      </c>
      <c r="AI935" s="59" t="str">
        <f>IF(Table1[[#This Row],[Posting Date]]&lt;&gt;"",Table1[[#This Row],[Posting Date]],"")</f>
        <v/>
      </c>
      <c r="AJ935" s="46"/>
      <c r="AK935" s="46" t="str">
        <f>IF(Table1[[#This Row],[Description]]&lt;&gt;"",Table1[[#This Row],[Description]],"")</f>
        <v/>
      </c>
      <c r="AL935" s="46" t="str">
        <f>IF(Table1[[#This Row],[Posting Date]]&lt;&gt;"",Table1[[#This Row],[Reference Number]],"")</f>
        <v/>
      </c>
      <c r="AM935" s="46" t="str">
        <f>TRIM(Table1[[#This Row],[Line '#]])</f>
        <v/>
      </c>
      <c r="AN935" s="46" t="str">
        <f>TRIM(Table1[[#This Row],[Account]])</f>
        <v/>
      </c>
      <c r="AO935" s="46" t="str">
        <f>IF(Table1[[#This Row],[Posting Date]]&lt;&gt;"",$D$5,"")</f>
        <v/>
      </c>
      <c r="AP935" s="46" t="str">
        <f>TRIM(Table1[[#This Row],[Departments-Prgrams]])</f>
        <v/>
      </c>
      <c r="AQ935" s="46" t="str">
        <f>TRIM(Table1[[#This Row],[Grant]])</f>
        <v/>
      </c>
      <c r="AR935" s="46" t="str">
        <f>TRIM(Table1[[#This Row],[Staff ID]])</f>
        <v/>
      </c>
      <c r="AS935" s="46" t="str">
        <f>IF(TRIM(Table1[[#This Row],[Budget Code]])=0,"",TRIM(Table1[[#This Row],[Budget Code]]))</f>
        <v/>
      </c>
      <c r="AT935" s="46" t="str">
        <f>IF(Table1[[#This Row],[Line Description]]&lt;&gt;"",Table1[[#This Row],[Line Description]],"")</f>
        <v/>
      </c>
      <c r="AU935" s="46" t="str">
        <f>IF(Table1[[#This Row],[Cur_Amount Debit]]&gt;0,ROUND(Table1[[#This Row],[Cur_Amount Debit]],2),"")</f>
        <v/>
      </c>
      <c r="AV935" s="46" t="str">
        <f>IF(Table1[[#This Row],[Cur_Amount Credit]]&gt;0,ROUND(Table1[[#This Row],[Cur_Amount Credit]],2),"")</f>
        <v/>
      </c>
      <c r="AW935" s="46" t="str">
        <f>LEFT(Table1[[#This Row],[Cur]],3)</f>
        <v/>
      </c>
      <c r="AX935" s="59"/>
      <c r="AY935" s="46"/>
      <c r="AZ935" s="46" t="str">
        <f>IF(Table1[[#This Row],[Cur]]&lt;&gt;"",IF(Table1[[#This Row],[Cur]]="USD","",ExchangeRate),"")</f>
        <v/>
      </c>
      <c r="BA935" s="46" t="str">
        <f>IF(Table1[[#This Row],[Grant]]&lt;&gt;"",VLOOKUP(Table1[[#This Row],[Grant]],Grants!B:D,3),"")</f>
        <v/>
      </c>
      <c r="BB935" s="46" t="str">
        <f>TRIM(Table1[[#This Row],[Vendor ID]])</f>
        <v/>
      </c>
      <c r="BC935">
        <f>IF(Table1[[#This Row],[Reference Number]]=Q934,BC934,BC934+1)</f>
        <v>2</v>
      </c>
    </row>
    <row r="936" spans="1:55" ht="11.25" hidden="1" customHeight="1">
      <c r="A936" s="1"/>
      <c r="B936" s="88" t="str">
        <f>IF(Table1[[#This Row],[Posting Date]]&lt;&gt;"",IF(Table1[[#This Row],[Reference Number]]=Q935,B935+1,1),"")</f>
        <v/>
      </c>
      <c r="C936" s="61"/>
      <c r="D936" s="61"/>
      <c r="E936" s="218"/>
      <c r="F936" s="143" t="str">
        <f>IFERROR(IF(VLOOKUP(Table1[[#This Row],[Budget Code Description]],Dimentions!$X$6:$AC$132,2,FALSE)="","",VLOOKUP(Table1[[#This Row],[Budget Code Description]],Dimentions!$X$6:$AC$132,2,FALSE)),"")</f>
        <v/>
      </c>
      <c r="G936" s="143" t="str">
        <f>IFERROR(VLOOKUP(Table1[[#This Row],[Budget Code Description]],Dimentions!$X$6:$AC$132,3,FALSE),"")</f>
        <v/>
      </c>
      <c r="H936" s="64" t="str">
        <f>IFERROR(VLOOKUP(Table1[[#This Row],[Account]],Dimentions!$S$6:$V$233,2,FALSE),"")</f>
        <v/>
      </c>
      <c r="I936" s="62">
        <f>_xlfn.NUMBERVALUE(LEFT(Table1[[#This Row],[Account]],1))</f>
        <v>0</v>
      </c>
      <c r="J936" s="62" t="str">
        <f>IFERROR(VLOOKUP(Table1[[#This Row],[Budget Code Description]],Table6[#All],7,FALSE),"")</f>
        <v/>
      </c>
      <c r="K936" s="143" t="str">
        <f>IFERROR(VLOOKUP(Table1[[#This Row],[Budget Code Description]],Table6[#All],8,FALSE),"")</f>
        <v/>
      </c>
      <c r="L936" s="63"/>
      <c r="M936" s="65" t="str">
        <f>IFERROR(VLOOKUP(Table1[[#This Row],[Staff ID]],Table2[],2,FALSE),"")</f>
        <v/>
      </c>
      <c r="N936" s="211" t="str">
        <f>IFERROR(IF(VLOOKUP(Table1[[#This Row],[Budget Code Description]],Dimentions!$X$6:$AC$97,4,FALSE)="","",VLOOKUP(Table1[[#This Row],[Budget Code Description]],Dimentions!$X$6:$AC$97,4,FALSE)),"")</f>
        <v/>
      </c>
      <c r="O936" s="65" t="str">
        <f>IFERROR(VLOOKUP(Table1[[#This Row],[Vendor ID]],Table549[],2,FALSE),"")</f>
        <v/>
      </c>
      <c r="P936" s="63"/>
      <c r="Q936" s="143" t="str">
        <f>IF(Table1[[#This Row],[Posting Date]]&lt;&gt;"",$D$9,"")</f>
        <v/>
      </c>
      <c r="R936" s="159" t="str">
        <f>IF(Table1[[#This Row],[Posting Date]]&lt;&gt;"",$D$10,"")</f>
        <v/>
      </c>
      <c r="S936" s="66"/>
      <c r="T936" s="63"/>
      <c r="U936" s="67"/>
      <c r="V936" s="67"/>
      <c r="W936" s="67" t="str">
        <f t="shared" si="14"/>
        <v/>
      </c>
      <c r="X936" s="161" t="str">
        <f>IF(E936="","",(IF(Table1[[#This Row],[Cur]]="USD",Table1[[#This Row],[Cur_Amount Debit]],Table1[[#This Row],[Cur_Amount Debit]]/Table1[[#This Row],[Exchange Rate]])))</f>
        <v/>
      </c>
      <c r="Y936" s="161" t="str">
        <f>IF(E936="","",(IF(Table1[[#This Row],[Cur]]="USD",Table1[[#This Row],[Cur_Amount Credit]],Table1[[#This Row],[Cur_Amount Credit]]/ExchangeRate)))</f>
        <v/>
      </c>
      <c r="Z936" s="203" t="str">
        <f>IF(E936="","",(Table1[[#This Row],[Debit USD]]-Table1[[#This Row],[Credit USD]]))</f>
        <v/>
      </c>
      <c r="AA936" s="122"/>
      <c r="AB936" s="1"/>
      <c r="AC936" s="15"/>
      <c r="AD936" s="15" t="str">
        <f>IF(AND(OR(Table1[[#This Row],[Account]]="15030",Table1[[#This Row],[Account]]="15035",Table1[[#This Row],[Account]]="20150"),Table1[[#This Row],[Vendor ID]]=""),1,"")</f>
        <v/>
      </c>
      <c r="AE936" s="15"/>
      <c r="AF936" s="15"/>
      <c r="AG936" s="15"/>
      <c r="AH936" s="46" t="str">
        <f>IF(Table1[[#This Row],[Posting Date]]&lt;&gt;"","GJ-"&amp;CountryID,"")</f>
        <v/>
      </c>
      <c r="AI936" s="59" t="str">
        <f>IF(Table1[[#This Row],[Posting Date]]&lt;&gt;"",Table1[[#This Row],[Posting Date]],"")</f>
        <v/>
      </c>
      <c r="AJ936" s="46"/>
      <c r="AK936" s="46" t="str">
        <f>IF(Table1[[#This Row],[Description]]&lt;&gt;"",Table1[[#This Row],[Description]],"")</f>
        <v/>
      </c>
      <c r="AL936" s="46" t="str">
        <f>IF(Table1[[#This Row],[Posting Date]]&lt;&gt;"",Table1[[#This Row],[Reference Number]],"")</f>
        <v/>
      </c>
      <c r="AM936" s="46" t="str">
        <f>TRIM(Table1[[#This Row],[Line '#]])</f>
        <v/>
      </c>
      <c r="AN936" s="46" t="str">
        <f>TRIM(Table1[[#This Row],[Account]])</f>
        <v/>
      </c>
      <c r="AO936" s="46" t="str">
        <f>IF(Table1[[#This Row],[Posting Date]]&lt;&gt;"",$D$5,"")</f>
        <v/>
      </c>
      <c r="AP936" s="46" t="str">
        <f>TRIM(Table1[[#This Row],[Departments-Prgrams]])</f>
        <v/>
      </c>
      <c r="AQ936" s="46" t="str">
        <f>TRIM(Table1[[#This Row],[Grant]])</f>
        <v/>
      </c>
      <c r="AR936" s="46" t="str">
        <f>TRIM(Table1[[#This Row],[Staff ID]])</f>
        <v/>
      </c>
      <c r="AS936" s="46" t="str">
        <f>IF(TRIM(Table1[[#This Row],[Budget Code]])=0,"",TRIM(Table1[[#This Row],[Budget Code]]))</f>
        <v/>
      </c>
      <c r="AT936" s="46" t="str">
        <f>IF(Table1[[#This Row],[Line Description]]&lt;&gt;"",Table1[[#This Row],[Line Description]],"")</f>
        <v/>
      </c>
      <c r="AU936" s="46" t="str">
        <f>IF(Table1[[#This Row],[Cur_Amount Debit]]&gt;0,ROUND(Table1[[#This Row],[Cur_Amount Debit]],2),"")</f>
        <v/>
      </c>
      <c r="AV936" s="46" t="str">
        <f>IF(Table1[[#This Row],[Cur_Amount Credit]]&gt;0,ROUND(Table1[[#This Row],[Cur_Amount Credit]],2),"")</f>
        <v/>
      </c>
      <c r="AW936" s="46" t="str">
        <f>LEFT(Table1[[#This Row],[Cur]],3)</f>
        <v/>
      </c>
      <c r="AX936" s="59"/>
      <c r="AY936" s="46"/>
      <c r="AZ936" s="46" t="str">
        <f>IF(Table1[[#This Row],[Cur]]&lt;&gt;"",IF(Table1[[#This Row],[Cur]]="USD","",ExchangeRate),"")</f>
        <v/>
      </c>
      <c r="BA936" s="46" t="str">
        <f>IF(Table1[[#This Row],[Grant]]&lt;&gt;"",VLOOKUP(Table1[[#This Row],[Grant]],Grants!B:D,3),"")</f>
        <v/>
      </c>
      <c r="BB936" s="46" t="str">
        <f>TRIM(Table1[[#This Row],[Vendor ID]])</f>
        <v/>
      </c>
      <c r="BC936">
        <f>IF(Table1[[#This Row],[Reference Number]]=Q935,BC935,BC935+1)</f>
        <v>2</v>
      </c>
    </row>
    <row r="937" spans="1:55" ht="11.25" hidden="1" customHeight="1">
      <c r="A937" s="1"/>
      <c r="B937" s="88" t="str">
        <f>IF(Table1[[#This Row],[Posting Date]]&lt;&gt;"",IF(Table1[[#This Row],[Reference Number]]=Q936,B936+1,1),"")</f>
        <v/>
      </c>
      <c r="C937" s="61"/>
      <c r="D937" s="61"/>
      <c r="E937" s="218"/>
      <c r="F937" s="143" t="str">
        <f>IFERROR(IF(VLOOKUP(Table1[[#This Row],[Budget Code Description]],Dimentions!$X$6:$AC$132,2,FALSE)="","",VLOOKUP(Table1[[#This Row],[Budget Code Description]],Dimentions!$X$6:$AC$132,2,FALSE)),"")</f>
        <v/>
      </c>
      <c r="G937" s="143" t="str">
        <f>IFERROR(VLOOKUP(Table1[[#This Row],[Budget Code Description]],Dimentions!$X$6:$AC$132,3,FALSE),"")</f>
        <v/>
      </c>
      <c r="H937" s="64" t="str">
        <f>IFERROR(VLOOKUP(Table1[[#This Row],[Account]],Dimentions!$S$6:$V$233,2,FALSE),"")</f>
        <v/>
      </c>
      <c r="I937" s="62">
        <f>_xlfn.NUMBERVALUE(LEFT(Table1[[#This Row],[Account]],1))</f>
        <v>0</v>
      </c>
      <c r="J937" s="62" t="str">
        <f>IFERROR(VLOOKUP(Table1[[#This Row],[Budget Code Description]],Table6[#All],7,FALSE),"")</f>
        <v/>
      </c>
      <c r="K937" s="143" t="str">
        <f>IFERROR(VLOOKUP(Table1[[#This Row],[Budget Code Description]],Table6[#All],8,FALSE),"")</f>
        <v/>
      </c>
      <c r="L937" s="63"/>
      <c r="M937" s="65" t="str">
        <f>IFERROR(VLOOKUP(Table1[[#This Row],[Staff ID]],Table2[],2,FALSE),"")</f>
        <v/>
      </c>
      <c r="N937" s="211" t="str">
        <f>IFERROR(IF(VLOOKUP(Table1[[#This Row],[Budget Code Description]],Dimentions!$X$6:$AC$97,4,FALSE)="","",VLOOKUP(Table1[[#This Row],[Budget Code Description]],Dimentions!$X$6:$AC$97,4,FALSE)),"")</f>
        <v/>
      </c>
      <c r="O937" s="65" t="str">
        <f>IFERROR(VLOOKUP(Table1[[#This Row],[Vendor ID]],Table549[],2,FALSE),"")</f>
        <v/>
      </c>
      <c r="P937" s="63"/>
      <c r="Q937" s="143" t="str">
        <f>IF(Table1[[#This Row],[Posting Date]]&lt;&gt;"",$D$9,"")</f>
        <v/>
      </c>
      <c r="R937" s="159" t="str">
        <f>IF(Table1[[#This Row],[Posting Date]]&lt;&gt;"",$D$10,"")</f>
        <v/>
      </c>
      <c r="S937" s="66"/>
      <c r="T937" s="63"/>
      <c r="U937" s="67"/>
      <c r="V937" s="67"/>
      <c r="W937" s="67" t="str">
        <f t="shared" ref="W937:W1000" si="15">IF(E937="","",(ExchangeRate))</f>
        <v/>
      </c>
      <c r="X937" s="161" t="str">
        <f>IF(E937="","",(IF(Table1[[#This Row],[Cur]]="USD",Table1[[#This Row],[Cur_Amount Debit]],Table1[[#This Row],[Cur_Amount Debit]]/Table1[[#This Row],[Exchange Rate]])))</f>
        <v/>
      </c>
      <c r="Y937" s="161" t="str">
        <f>IF(E937="","",(IF(Table1[[#This Row],[Cur]]="USD",Table1[[#This Row],[Cur_Amount Credit]],Table1[[#This Row],[Cur_Amount Credit]]/ExchangeRate)))</f>
        <v/>
      </c>
      <c r="Z937" s="203" t="str">
        <f>IF(E937="","",(Table1[[#This Row],[Debit USD]]-Table1[[#This Row],[Credit USD]]))</f>
        <v/>
      </c>
      <c r="AA937" s="122"/>
      <c r="AB937" s="1"/>
      <c r="AC937" s="15"/>
      <c r="AD937" s="15" t="str">
        <f>IF(AND(OR(Table1[[#This Row],[Account]]="15030",Table1[[#This Row],[Account]]="15035",Table1[[#This Row],[Account]]="20150"),Table1[[#This Row],[Vendor ID]]=""),1,"")</f>
        <v/>
      </c>
      <c r="AE937" s="15"/>
      <c r="AF937" s="15"/>
      <c r="AG937" s="15"/>
      <c r="AH937" s="46" t="str">
        <f>IF(Table1[[#This Row],[Posting Date]]&lt;&gt;"","GJ-"&amp;CountryID,"")</f>
        <v/>
      </c>
      <c r="AI937" s="59" t="str">
        <f>IF(Table1[[#This Row],[Posting Date]]&lt;&gt;"",Table1[[#This Row],[Posting Date]],"")</f>
        <v/>
      </c>
      <c r="AJ937" s="46"/>
      <c r="AK937" s="46" t="str">
        <f>IF(Table1[[#This Row],[Description]]&lt;&gt;"",Table1[[#This Row],[Description]],"")</f>
        <v/>
      </c>
      <c r="AL937" s="46" t="str">
        <f>IF(Table1[[#This Row],[Posting Date]]&lt;&gt;"",Table1[[#This Row],[Reference Number]],"")</f>
        <v/>
      </c>
      <c r="AM937" s="46" t="str">
        <f>TRIM(Table1[[#This Row],[Line '#]])</f>
        <v/>
      </c>
      <c r="AN937" s="46" t="str">
        <f>TRIM(Table1[[#This Row],[Account]])</f>
        <v/>
      </c>
      <c r="AO937" s="46" t="str">
        <f>IF(Table1[[#This Row],[Posting Date]]&lt;&gt;"",$D$5,"")</f>
        <v/>
      </c>
      <c r="AP937" s="46" t="str">
        <f>TRIM(Table1[[#This Row],[Departments-Prgrams]])</f>
        <v/>
      </c>
      <c r="AQ937" s="46" t="str">
        <f>TRIM(Table1[[#This Row],[Grant]])</f>
        <v/>
      </c>
      <c r="AR937" s="46" t="str">
        <f>TRIM(Table1[[#This Row],[Staff ID]])</f>
        <v/>
      </c>
      <c r="AS937" s="46" t="str">
        <f>IF(TRIM(Table1[[#This Row],[Budget Code]])=0,"",TRIM(Table1[[#This Row],[Budget Code]]))</f>
        <v/>
      </c>
      <c r="AT937" s="46" t="str">
        <f>IF(Table1[[#This Row],[Line Description]]&lt;&gt;"",Table1[[#This Row],[Line Description]],"")</f>
        <v/>
      </c>
      <c r="AU937" s="46" t="str">
        <f>IF(Table1[[#This Row],[Cur_Amount Debit]]&gt;0,ROUND(Table1[[#This Row],[Cur_Amount Debit]],2),"")</f>
        <v/>
      </c>
      <c r="AV937" s="46" t="str">
        <f>IF(Table1[[#This Row],[Cur_Amount Credit]]&gt;0,ROUND(Table1[[#This Row],[Cur_Amount Credit]],2),"")</f>
        <v/>
      </c>
      <c r="AW937" s="46" t="str">
        <f>LEFT(Table1[[#This Row],[Cur]],3)</f>
        <v/>
      </c>
      <c r="AX937" s="59"/>
      <c r="AY937" s="46"/>
      <c r="AZ937" s="46" t="str">
        <f>IF(Table1[[#This Row],[Cur]]&lt;&gt;"",IF(Table1[[#This Row],[Cur]]="USD","",ExchangeRate),"")</f>
        <v/>
      </c>
      <c r="BA937" s="46" t="str">
        <f>IF(Table1[[#This Row],[Grant]]&lt;&gt;"",VLOOKUP(Table1[[#This Row],[Grant]],Grants!B:D,3),"")</f>
        <v/>
      </c>
      <c r="BB937" s="46" t="str">
        <f>TRIM(Table1[[#This Row],[Vendor ID]])</f>
        <v/>
      </c>
      <c r="BC937">
        <f>IF(Table1[[#This Row],[Reference Number]]=Q936,BC936,BC936+1)</f>
        <v>2</v>
      </c>
    </row>
    <row r="938" spans="1:55" ht="11.25" hidden="1" customHeight="1">
      <c r="A938" s="1"/>
      <c r="B938" s="88" t="str">
        <f>IF(Table1[[#This Row],[Posting Date]]&lt;&gt;"",IF(Table1[[#This Row],[Reference Number]]=Q937,B937+1,1),"")</f>
        <v/>
      </c>
      <c r="C938" s="61"/>
      <c r="D938" s="61"/>
      <c r="E938" s="218"/>
      <c r="F938" s="143" t="str">
        <f>IFERROR(IF(VLOOKUP(Table1[[#This Row],[Budget Code Description]],Dimentions!$X$6:$AC$132,2,FALSE)="","",VLOOKUP(Table1[[#This Row],[Budget Code Description]],Dimentions!$X$6:$AC$132,2,FALSE)),"")</f>
        <v/>
      </c>
      <c r="G938" s="143" t="str">
        <f>IFERROR(VLOOKUP(Table1[[#This Row],[Budget Code Description]],Dimentions!$X$6:$AC$132,3,FALSE),"")</f>
        <v/>
      </c>
      <c r="H938" s="64" t="str">
        <f>IFERROR(VLOOKUP(Table1[[#This Row],[Account]],Dimentions!$S$6:$V$233,2,FALSE),"")</f>
        <v/>
      </c>
      <c r="I938" s="62">
        <f>_xlfn.NUMBERVALUE(LEFT(Table1[[#This Row],[Account]],1))</f>
        <v>0</v>
      </c>
      <c r="J938" s="62" t="str">
        <f>IFERROR(VLOOKUP(Table1[[#This Row],[Budget Code Description]],Table6[#All],7,FALSE),"")</f>
        <v/>
      </c>
      <c r="K938" s="143" t="str">
        <f>IFERROR(VLOOKUP(Table1[[#This Row],[Budget Code Description]],Table6[#All],8,FALSE),"")</f>
        <v/>
      </c>
      <c r="L938" s="63"/>
      <c r="M938" s="65" t="str">
        <f>IFERROR(VLOOKUP(Table1[[#This Row],[Staff ID]],Table2[],2,FALSE),"")</f>
        <v/>
      </c>
      <c r="N938" s="211" t="str">
        <f>IFERROR(IF(VLOOKUP(Table1[[#This Row],[Budget Code Description]],Dimentions!$X$6:$AC$97,4,FALSE)="","",VLOOKUP(Table1[[#This Row],[Budget Code Description]],Dimentions!$X$6:$AC$97,4,FALSE)),"")</f>
        <v/>
      </c>
      <c r="O938" s="65" t="str">
        <f>IFERROR(VLOOKUP(Table1[[#This Row],[Vendor ID]],Table549[],2,FALSE),"")</f>
        <v/>
      </c>
      <c r="P938" s="63"/>
      <c r="Q938" s="143" t="str">
        <f>IF(Table1[[#This Row],[Posting Date]]&lt;&gt;"",$D$9,"")</f>
        <v/>
      </c>
      <c r="R938" s="159" t="str">
        <f>IF(Table1[[#This Row],[Posting Date]]&lt;&gt;"",$D$10,"")</f>
        <v/>
      </c>
      <c r="S938" s="66"/>
      <c r="T938" s="63"/>
      <c r="U938" s="67"/>
      <c r="V938" s="67"/>
      <c r="W938" s="67" t="str">
        <f t="shared" si="15"/>
        <v/>
      </c>
      <c r="X938" s="161" t="str">
        <f>IF(E938="","",(IF(Table1[[#This Row],[Cur]]="USD",Table1[[#This Row],[Cur_Amount Debit]],Table1[[#This Row],[Cur_Amount Debit]]/Table1[[#This Row],[Exchange Rate]])))</f>
        <v/>
      </c>
      <c r="Y938" s="161" t="str">
        <f>IF(E938="","",(IF(Table1[[#This Row],[Cur]]="USD",Table1[[#This Row],[Cur_Amount Credit]],Table1[[#This Row],[Cur_Amount Credit]]/ExchangeRate)))</f>
        <v/>
      </c>
      <c r="Z938" s="203" t="str">
        <f>IF(E938="","",(Table1[[#This Row],[Debit USD]]-Table1[[#This Row],[Credit USD]]))</f>
        <v/>
      </c>
      <c r="AA938" s="122"/>
      <c r="AB938" s="1"/>
      <c r="AC938" s="15"/>
      <c r="AD938" s="15" t="str">
        <f>IF(AND(OR(Table1[[#This Row],[Account]]="15030",Table1[[#This Row],[Account]]="15035",Table1[[#This Row],[Account]]="20150"),Table1[[#This Row],[Vendor ID]]=""),1,"")</f>
        <v/>
      </c>
      <c r="AE938" s="15"/>
      <c r="AF938" s="15"/>
      <c r="AG938" s="15"/>
      <c r="AH938" s="46" t="str">
        <f>IF(Table1[[#This Row],[Posting Date]]&lt;&gt;"","GJ-"&amp;CountryID,"")</f>
        <v/>
      </c>
      <c r="AI938" s="59" t="str">
        <f>IF(Table1[[#This Row],[Posting Date]]&lt;&gt;"",Table1[[#This Row],[Posting Date]],"")</f>
        <v/>
      </c>
      <c r="AJ938" s="46"/>
      <c r="AK938" s="46" t="str">
        <f>IF(Table1[[#This Row],[Description]]&lt;&gt;"",Table1[[#This Row],[Description]],"")</f>
        <v/>
      </c>
      <c r="AL938" s="46" t="str">
        <f>IF(Table1[[#This Row],[Posting Date]]&lt;&gt;"",Table1[[#This Row],[Reference Number]],"")</f>
        <v/>
      </c>
      <c r="AM938" s="46" t="str">
        <f>TRIM(Table1[[#This Row],[Line '#]])</f>
        <v/>
      </c>
      <c r="AN938" s="46" t="str">
        <f>TRIM(Table1[[#This Row],[Account]])</f>
        <v/>
      </c>
      <c r="AO938" s="46" t="str">
        <f>IF(Table1[[#This Row],[Posting Date]]&lt;&gt;"",$D$5,"")</f>
        <v/>
      </c>
      <c r="AP938" s="46" t="str">
        <f>TRIM(Table1[[#This Row],[Departments-Prgrams]])</f>
        <v/>
      </c>
      <c r="AQ938" s="46" t="str">
        <f>TRIM(Table1[[#This Row],[Grant]])</f>
        <v/>
      </c>
      <c r="AR938" s="46" t="str">
        <f>TRIM(Table1[[#This Row],[Staff ID]])</f>
        <v/>
      </c>
      <c r="AS938" s="46" t="str">
        <f>IF(TRIM(Table1[[#This Row],[Budget Code]])=0,"",TRIM(Table1[[#This Row],[Budget Code]]))</f>
        <v/>
      </c>
      <c r="AT938" s="46" t="str">
        <f>IF(Table1[[#This Row],[Line Description]]&lt;&gt;"",Table1[[#This Row],[Line Description]],"")</f>
        <v/>
      </c>
      <c r="AU938" s="46" t="str">
        <f>IF(Table1[[#This Row],[Cur_Amount Debit]]&gt;0,ROUND(Table1[[#This Row],[Cur_Amount Debit]],2),"")</f>
        <v/>
      </c>
      <c r="AV938" s="46" t="str">
        <f>IF(Table1[[#This Row],[Cur_Amount Credit]]&gt;0,ROUND(Table1[[#This Row],[Cur_Amount Credit]],2),"")</f>
        <v/>
      </c>
      <c r="AW938" s="46" t="str">
        <f>LEFT(Table1[[#This Row],[Cur]],3)</f>
        <v/>
      </c>
      <c r="AX938" s="59"/>
      <c r="AY938" s="46"/>
      <c r="AZ938" s="46" t="str">
        <f>IF(Table1[[#This Row],[Cur]]&lt;&gt;"",IF(Table1[[#This Row],[Cur]]="USD","",ExchangeRate),"")</f>
        <v/>
      </c>
      <c r="BA938" s="46" t="str">
        <f>IF(Table1[[#This Row],[Grant]]&lt;&gt;"",VLOOKUP(Table1[[#This Row],[Grant]],Grants!B:D,3),"")</f>
        <v/>
      </c>
      <c r="BB938" s="46" t="str">
        <f>TRIM(Table1[[#This Row],[Vendor ID]])</f>
        <v/>
      </c>
      <c r="BC938">
        <f>IF(Table1[[#This Row],[Reference Number]]=Q937,BC937,BC937+1)</f>
        <v>2</v>
      </c>
    </row>
    <row r="939" spans="1:55" ht="11.25" hidden="1" customHeight="1">
      <c r="A939" s="1"/>
      <c r="B939" s="88" t="str">
        <f>IF(Table1[[#This Row],[Posting Date]]&lt;&gt;"",IF(Table1[[#This Row],[Reference Number]]=Q938,B938+1,1),"")</f>
        <v/>
      </c>
      <c r="C939" s="61"/>
      <c r="D939" s="61"/>
      <c r="E939" s="218"/>
      <c r="F939" s="143" t="str">
        <f>IFERROR(IF(VLOOKUP(Table1[[#This Row],[Budget Code Description]],Dimentions!$X$6:$AC$132,2,FALSE)="","",VLOOKUP(Table1[[#This Row],[Budget Code Description]],Dimentions!$X$6:$AC$132,2,FALSE)),"")</f>
        <v/>
      </c>
      <c r="G939" s="143" t="str">
        <f>IFERROR(VLOOKUP(Table1[[#This Row],[Budget Code Description]],Dimentions!$X$6:$AC$132,3,FALSE),"")</f>
        <v/>
      </c>
      <c r="H939" s="64" t="str">
        <f>IFERROR(VLOOKUP(Table1[[#This Row],[Account]],Dimentions!$S$6:$V$233,2,FALSE),"")</f>
        <v/>
      </c>
      <c r="I939" s="62">
        <f>_xlfn.NUMBERVALUE(LEFT(Table1[[#This Row],[Account]],1))</f>
        <v>0</v>
      </c>
      <c r="J939" s="62" t="str">
        <f>IFERROR(VLOOKUP(Table1[[#This Row],[Budget Code Description]],Table6[#All],7,FALSE),"")</f>
        <v/>
      </c>
      <c r="K939" s="143" t="str">
        <f>IFERROR(VLOOKUP(Table1[[#This Row],[Budget Code Description]],Table6[#All],8,FALSE),"")</f>
        <v/>
      </c>
      <c r="L939" s="63"/>
      <c r="M939" s="65" t="str">
        <f>IFERROR(VLOOKUP(Table1[[#This Row],[Staff ID]],Table2[],2,FALSE),"")</f>
        <v/>
      </c>
      <c r="N939" s="211" t="str">
        <f>IFERROR(IF(VLOOKUP(Table1[[#This Row],[Budget Code Description]],Dimentions!$X$6:$AC$97,4,FALSE)="","",VLOOKUP(Table1[[#This Row],[Budget Code Description]],Dimentions!$X$6:$AC$97,4,FALSE)),"")</f>
        <v/>
      </c>
      <c r="O939" s="65" t="str">
        <f>IFERROR(VLOOKUP(Table1[[#This Row],[Vendor ID]],Table549[],2,FALSE),"")</f>
        <v/>
      </c>
      <c r="P939" s="63"/>
      <c r="Q939" s="143" t="str">
        <f>IF(Table1[[#This Row],[Posting Date]]&lt;&gt;"",$D$9,"")</f>
        <v/>
      </c>
      <c r="R939" s="159" t="str">
        <f>IF(Table1[[#This Row],[Posting Date]]&lt;&gt;"",$D$10,"")</f>
        <v/>
      </c>
      <c r="S939" s="66"/>
      <c r="T939" s="63"/>
      <c r="U939" s="67"/>
      <c r="V939" s="67"/>
      <c r="W939" s="67" t="str">
        <f t="shared" si="15"/>
        <v/>
      </c>
      <c r="X939" s="161" t="str">
        <f>IF(E939="","",(IF(Table1[[#This Row],[Cur]]="USD",Table1[[#This Row],[Cur_Amount Debit]],Table1[[#This Row],[Cur_Amount Debit]]/Table1[[#This Row],[Exchange Rate]])))</f>
        <v/>
      </c>
      <c r="Y939" s="161" t="str">
        <f>IF(E939="","",(IF(Table1[[#This Row],[Cur]]="USD",Table1[[#This Row],[Cur_Amount Credit]],Table1[[#This Row],[Cur_Amount Credit]]/ExchangeRate)))</f>
        <v/>
      </c>
      <c r="Z939" s="203" t="str">
        <f>IF(E939="","",(Table1[[#This Row],[Debit USD]]-Table1[[#This Row],[Credit USD]]))</f>
        <v/>
      </c>
      <c r="AA939" s="122"/>
      <c r="AB939" s="1"/>
      <c r="AC939" s="15"/>
      <c r="AD939" s="15" t="str">
        <f>IF(AND(OR(Table1[[#This Row],[Account]]="15030",Table1[[#This Row],[Account]]="15035",Table1[[#This Row],[Account]]="20150"),Table1[[#This Row],[Vendor ID]]=""),1,"")</f>
        <v/>
      </c>
      <c r="AE939" s="15"/>
      <c r="AF939" s="15"/>
      <c r="AG939" s="15"/>
      <c r="AH939" s="46" t="str">
        <f>IF(Table1[[#This Row],[Posting Date]]&lt;&gt;"","GJ-"&amp;CountryID,"")</f>
        <v/>
      </c>
      <c r="AI939" s="59" t="str">
        <f>IF(Table1[[#This Row],[Posting Date]]&lt;&gt;"",Table1[[#This Row],[Posting Date]],"")</f>
        <v/>
      </c>
      <c r="AJ939" s="46"/>
      <c r="AK939" s="46" t="str">
        <f>IF(Table1[[#This Row],[Description]]&lt;&gt;"",Table1[[#This Row],[Description]],"")</f>
        <v/>
      </c>
      <c r="AL939" s="46" t="str">
        <f>IF(Table1[[#This Row],[Posting Date]]&lt;&gt;"",Table1[[#This Row],[Reference Number]],"")</f>
        <v/>
      </c>
      <c r="AM939" s="46" t="str">
        <f>TRIM(Table1[[#This Row],[Line '#]])</f>
        <v/>
      </c>
      <c r="AN939" s="46" t="str">
        <f>TRIM(Table1[[#This Row],[Account]])</f>
        <v/>
      </c>
      <c r="AO939" s="46" t="str">
        <f>IF(Table1[[#This Row],[Posting Date]]&lt;&gt;"",$D$5,"")</f>
        <v/>
      </c>
      <c r="AP939" s="46" t="str">
        <f>TRIM(Table1[[#This Row],[Departments-Prgrams]])</f>
        <v/>
      </c>
      <c r="AQ939" s="46" t="str">
        <f>TRIM(Table1[[#This Row],[Grant]])</f>
        <v/>
      </c>
      <c r="AR939" s="46" t="str">
        <f>TRIM(Table1[[#This Row],[Staff ID]])</f>
        <v/>
      </c>
      <c r="AS939" s="46" t="str">
        <f>IF(TRIM(Table1[[#This Row],[Budget Code]])=0,"",TRIM(Table1[[#This Row],[Budget Code]]))</f>
        <v/>
      </c>
      <c r="AT939" s="46" t="str">
        <f>IF(Table1[[#This Row],[Line Description]]&lt;&gt;"",Table1[[#This Row],[Line Description]],"")</f>
        <v/>
      </c>
      <c r="AU939" s="46" t="str">
        <f>IF(Table1[[#This Row],[Cur_Amount Debit]]&gt;0,ROUND(Table1[[#This Row],[Cur_Amount Debit]],2),"")</f>
        <v/>
      </c>
      <c r="AV939" s="46" t="str">
        <f>IF(Table1[[#This Row],[Cur_Amount Credit]]&gt;0,ROUND(Table1[[#This Row],[Cur_Amount Credit]],2),"")</f>
        <v/>
      </c>
      <c r="AW939" s="46" t="str">
        <f>LEFT(Table1[[#This Row],[Cur]],3)</f>
        <v/>
      </c>
      <c r="AX939" s="59"/>
      <c r="AY939" s="46"/>
      <c r="AZ939" s="46" t="str">
        <f>IF(Table1[[#This Row],[Cur]]&lt;&gt;"",IF(Table1[[#This Row],[Cur]]="USD","",ExchangeRate),"")</f>
        <v/>
      </c>
      <c r="BA939" s="46" t="str">
        <f>IF(Table1[[#This Row],[Grant]]&lt;&gt;"",VLOOKUP(Table1[[#This Row],[Grant]],Grants!B:D,3),"")</f>
        <v/>
      </c>
      <c r="BB939" s="46" t="str">
        <f>TRIM(Table1[[#This Row],[Vendor ID]])</f>
        <v/>
      </c>
      <c r="BC939">
        <f>IF(Table1[[#This Row],[Reference Number]]=Q938,BC938,BC938+1)</f>
        <v>2</v>
      </c>
    </row>
    <row r="940" spans="1:55" ht="11.25" hidden="1" customHeight="1">
      <c r="A940" s="1"/>
      <c r="B940" s="88" t="str">
        <f>IF(Table1[[#This Row],[Posting Date]]&lt;&gt;"",IF(Table1[[#This Row],[Reference Number]]=Q939,B939+1,1),"")</f>
        <v/>
      </c>
      <c r="C940" s="61"/>
      <c r="D940" s="61"/>
      <c r="E940" s="218"/>
      <c r="F940" s="143" t="str">
        <f>IFERROR(IF(VLOOKUP(Table1[[#This Row],[Budget Code Description]],Dimentions!$X$6:$AC$132,2,FALSE)="","",VLOOKUP(Table1[[#This Row],[Budget Code Description]],Dimentions!$X$6:$AC$132,2,FALSE)),"")</f>
        <v/>
      </c>
      <c r="G940" s="143" t="str">
        <f>IFERROR(VLOOKUP(Table1[[#This Row],[Budget Code Description]],Dimentions!$X$6:$AC$132,3,FALSE),"")</f>
        <v/>
      </c>
      <c r="H940" s="64" t="str">
        <f>IFERROR(VLOOKUP(Table1[[#This Row],[Account]],Dimentions!$S$6:$V$233,2,FALSE),"")</f>
        <v/>
      </c>
      <c r="I940" s="62">
        <f>_xlfn.NUMBERVALUE(LEFT(Table1[[#This Row],[Account]],1))</f>
        <v>0</v>
      </c>
      <c r="J940" s="62" t="str">
        <f>IFERROR(VLOOKUP(Table1[[#This Row],[Budget Code Description]],Table6[#All],7,FALSE),"")</f>
        <v/>
      </c>
      <c r="K940" s="143" t="str">
        <f>IFERROR(VLOOKUP(Table1[[#This Row],[Budget Code Description]],Table6[#All],8,FALSE),"")</f>
        <v/>
      </c>
      <c r="L940" s="63"/>
      <c r="M940" s="65" t="str">
        <f>IFERROR(VLOOKUP(Table1[[#This Row],[Staff ID]],Table2[],2,FALSE),"")</f>
        <v/>
      </c>
      <c r="N940" s="211" t="str">
        <f>IFERROR(IF(VLOOKUP(Table1[[#This Row],[Budget Code Description]],Dimentions!$X$6:$AC$97,4,FALSE)="","",VLOOKUP(Table1[[#This Row],[Budget Code Description]],Dimentions!$X$6:$AC$97,4,FALSE)),"")</f>
        <v/>
      </c>
      <c r="O940" s="65" t="str">
        <f>IFERROR(VLOOKUP(Table1[[#This Row],[Vendor ID]],Table549[],2,FALSE),"")</f>
        <v/>
      </c>
      <c r="P940" s="63"/>
      <c r="Q940" s="143" t="str">
        <f>IF(Table1[[#This Row],[Posting Date]]&lt;&gt;"",$D$9,"")</f>
        <v/>
      </c>
      <c r="R940" s="159" t="str">
        <f>IF(Table1[[#This Row],[Posting Date]]&lt;&gt;"",$D$10,"")</f>
        <v/>
      </c>
      <c r="S940" s="66"/>
      <c r="T940" s="63"/>
      <c r="U940" s="67"/>
      <c r="V940" s="67"/>
      <c r="W940" s="67" t="str">
        <f t="shared" si="15"/>
        <v/>
      </c>
      <c r="X940" s="161" t="str">
        <f>IF(E940="","",(IF(Table1[[#This Row],[Cur]]="USD",Table1[[#This Row],[Cur_Amount Debit]],Table1[[#This Row],[Cur_Amount Debit]]/Table1[[#This Row],[Exchange Rate]])))</f>
        <v/>
      </c>
      <c r="Y940" s="161" t="str">
        <f>IF(E940="","",(IF(Table1[[#This Row],[Cur]]="USD",Table1[[#This Row],[Cur_Amount Credit]],Table1[[#This Row],[Cur_Amount Credit]]/ExchangeRate)))</f>
        <v/>
      </c>
      <c r="Z940" s="203" t="str">
        <f>IF(E940="","",(Table1[[#This Row],[Debit USD]]-Table1[[#This Row],[Credit USD]]))</f>
        <v/>
      </c>
      <c r="AA940" s="122"/>
      <c r="AB940" s="1"/>
      <c r="AC940" s="15"/>
      <c r="AD940" s="15" t="str">
        <f>IF(AND(OR(Table1[[#This Row],[Account]]="15030",Table1[[#This Row],[Account]]="15035",Table1[[#This Row],[Account]]="20150"),Table1[[#This Row],[Vendor ID]]=""),1,"")</f>
        <v/>
      </c>
      <c r="AE940" s="15"/>
      <c r="AF940" s="15"/>
      <c r="AG940" s="15"/>
      <c r="AH940" s="46" t="str">
        <f>IF(Table1[[#This Row],[Posting Date]]&lt;&gt;"","GJ-"&amp;CountryID,"")</f>
        <v/>
      </c>
      <c r="AI940" s="59" t="str">
        <f>IF(Table1[[#This Row],[Posting Date]]&lt;&gt;"",Table1[[#This Row],[Posting Date]],"")</f>
        <v/>
      </c>
      <c r="AJ940" s="46"/>
      <c r="AK940" s="46" t="str">
        <f>IF(Table1[[#This Row],[Description]]&lt;&gt;"",Table1[[#This Row],[Description]],"")</f>
        <v/>
      </c>
      <c r="AL940" s="46" t="str">
        <f>IF(Table1[[#This Row],[Posting Date]]&lt;&gt;"",Table1[[#This Row],[Reference Number]],"")</f>
        <v/>
      </c>
      <c r="AM940" s="46" t="str">
        <f>TRIM(Table1[[#This Row],[Line '#]])</f>
        <v/>
      </c>
      <c r="AN940" s="46" t="str">
        <f>TRIM(Table1[[#This Row],[Account]])</f>
        <v/>
      </c>
      <c r="AO940" s="46" t="str">
        <f>IF(Table1[[#This Row],[Posting Date]]&lt;&gt;"",$D$5,"")</f>
        <v/>
      </c>
      <c r="AP940" s="46" t="str">
        <f>TRIM(Table1[[#This Row],[Departments-Prgrams]])</f>
        <v/>
      </c>
      <c r="AQ940" s="46" t="str">
        <f>TRIM(Table1[[#This Row],[Grant]])</f>
        <v/>
      </c>
      <c r="AR940" s="46" t="str">
        <f>TRIM(Table1[[#This Row],[Staff ID]])</f>
        <v/>
      </c>
      <c r="AS940" s="46" t="str">
        <f>IF(TRIM(Table1[[#This Row],[Budget Code]])=0,"",TRIM(Table1[[#This Row],[Budget Code]]))</f>
        <v/>
      </c>
      <c r="AT940" s="46" t="str">
        <f>IF(Table1[[#This Row],[Line Description]]&lt;&gt;"",Table1[[#This Row],[Line Description]],"")</f>
        <v/>
      </c>
      <c r="AU940" s="46" t="str">
        <f>IF(Table1[[#This Row],[Cur_Amount Debit]]&gt;0,ROUND(Table1[[#This Row],[Cur_Amount Debit]],2),"")</f>
        <v/>
      </c>
      <c r="AV940" s="46" t="str">
        <f>IF(Table1[[#This Row],[Cur_Amount Credit]]&gt;0,ROUND(Table1[[#This Row],[Cur_Amount Credit]],2),"")</f>
        <v/>
      </c>
      <c r="AW940" s="46" t="str">
        <f>LEFT(Table1[[#This Row],[Cur]],3)</f>
        <v/>
      </c>
      <c r="AX940" s="59"/>
      <c r="AY940" s="46"/>
      <c r="AZ940" s="46" t="str">
        <f>IF(Table1[[#This Row],[Cur]]&lt;&gt;"",IF(Table1[[#This Row],[Cur]]="USD","",ExchangeRate),"")</f>
        <v/>
      </c>
      <c r="BA940" s="46" t="str">
        <f>IF(Table1[[#This Row],[Grant]]&lt;&gt;"",VLOOKUP(Table1[[#This Row],[Grant]],Grants!B:D,3),"")</f>
        <v/>
      </c>
      <c r="BB940" s="46" t="str">
        <f>TRIM(Table1[[#This Row],[Vendor ID]])</f>
        <v/>
      </c>
      <c r="BC940">
        <f>IF(Table1[[#This Row],[Reference Number]]=Q939,BC939,BC939+1)</f>
        <v>2</v>
      </c>
    </row>
    <row r="941" spans="1:55" ht="11.25" hidden="1" customHeight="1">
      <c r="A941" s="1"/>
      <c r="B941" s="88" t="str">
        <f>IF(Table1[[#This Row],[Posting Date]]&lt;&gt;"",IF(Table1[[#This Row],[Reference Number]]=Q940,B940+1,1),"")</f>
        <v/>
      </c>
      <c r="C941" s="61"/>
      <c r="D941" s="61"/>
      <c r="E941" s="218"/>
      <c r="F941" s="143" t="str">
        <f>IFERROR(IF(VLOOKUP(Table1[[#This Row],[Budget Code Description]],Dimentions!$X$6:$AC$132,2,FALSE)="","",VLOOKUP(Table1[[#This Row],[Budget Code Description]],Dimentions!$X$6:$AC$132,2,FALSE)),"")</f>
        <v/>
      </c>
      <c r="G941" s="143" t="str">
        <f>IFERROR(VLOOKUP(Table1[[#This Row],[Budget Code Description]],Dimentions!$X$6:$AC$132,3,FALSE),"")</f>
        <v/>
      </c>
      <c r="H941" s="64" t="str">
        <f>IFERROR(VLOOKUP(Table1[[#This Row],[Account]],Dimentions!$S$6:$V$233,2,FALSE),"")</f>
        <v/>
      </c>
      <c r="I941" s="62">
        <f>_xlfn.NUMBERVALUE(LEFT(Table1[[#This Row],[Account]],1))</f>
        <v>0</v>
      </c>
      <c r="J941" s="62" t="str">
        <f>IFERROR(VLOOKUP(Table1[[#This Row],[Budget Code Description]],Table6[#All],7,FALSE),"")</f>
        <v/>
      </c>
      <c r="K941" s="143" t="str">
        <f>IFERROR(VLOOKUP(Table1[[#This Row],[Budget Code Description]],Table6[#All],8,FALSE),"")</f>
        <v/>
      </c>
      <c r="L941" s="63"/>
      <c r="M941" s="65" t="str">
        <f>IFERROR(VLOOKUP(Table1[[#This Row],[Staff ID]],Table2[],2,FALSE),"")</f>
        <v/>
      </c>
      <c r="N941" s="211" t="str">
        <f>IFERROR(IF(VLOOKUP(Table1[[#This Row],[Budget Code Description]],Dimentions!$X$6:$AC$97,4,FALSE)="","",VLOOKUP(Table1[[#This Row],[Budget Code Description]],Dimentions!$X$6:$AC$97,4,FALSE)),"")</f>
        <v/>
      </c>
      <c r="O941" s="65" t="str">
        <f>IFERROR(VLOOKUP(Table1[[#This Row],[Vendor ID]],Table549[],2,FALSE),"")</f>
        <v/>
      </c>
      <c r="P941" s="63"/>
      <c r="Q941" s="143" t="str">
        <f>IF(Table1[[#This Row],[Posting Date]]&lt;&gt;"",$D$9,"")</f>
        <v/>
      </c>
      <c r="R941" s="159" t="str">
        <f>IF(Table1[[#This Row],[Posting Date]]&lt;&gt;"",$D$10,"")</f>
        <v/>
      </c>
      <c r="S941" s="66"/>
      <c r="T941" s="63"/>
      <c r="U941" s="67"/>
      <c r="V941" s="67"/>
      <c r="W941" s="67" t="str">
        <f t="shared" si="15"/>
        <v/>
      </c>
      <c r="X941" s="161" t="str">
        <f>IF(E941="","",(IF(Table1[[#This Row],[Cur]]="USD",Table1[[#This Row],[Cur_Amount Debit]],Table1[[#This Row],[Cur_Amount Debit]]/Table1[[#This Row],[Exchange Rate]])))</f>
        <v/>
      </c>
      <c r="Y941" s="161" t="str">
        <f>IF(E941="","",(IF(Table1[[#This Row],[Cur]]="USD",Table1[[#This Row],[Cur_Amount Credit]],Table1[[#This Row],[Cur_Amount Credit]]/ExchangeRate)))</f>
        <v/>
      </c>
      <c r="Z941" s="203" t="str">
        <f>IF(E941="","",(Table1[[#This Row],[Debit USD]]-Table1[[#This Row],[Credit USD]]))</f>
        <v/>
      </c>
      <c r="AA941" s="122"/>
      <c r="AB941" s="1"/>
      <c r="AC941" s="15"/>
      <c r="AD941" s="15" t="str">
        <f>IF(AND(OR(Table1[[#This Row],[Account]]="15030",Table1[[#This Row],[Account]]="15035",Table1[[#This Row],[Account]]="20150"),Table1[[#This Row],[Vendor ID]]=""),1,"")</f>
        <v/>
      </c>
      <c r="AE941" s="15"/>
      <c r="AF941" s="15"/>
      <c r="AG941" s="15"/>
      <c r="AH941" s="46" t="str">
        <f>IF(Table1[[#This Row],[Posting Date]]&lt;&gt;"","GJ-"&amp;CountryID,"")</f>
        <v/>
      </c>
      <c r="AI941" s="59" t="str">
        <f>IF(Table1[[#This Row],[Posting Date]]&lt;&gt;"",Table1[[#This Row],[Posting Date]],"")</f>
        <v/>
      </c>
      <c r="AJ941" s="46"/>
      <c r="AK941" s="46" t="str">
        <f>IF(Table1[[#This Row],[Description]]&lt;&gt;"",Table1[[#This Row],[Description]],"")</f>
        <v/>
      </c>
      <c r="AL941" s="46" t="str">
        <f>IF(Table1[[#This Row],[Posting Date]]&lt;&gt;"",Table1[[#This Row],[Reference Number]],"")</f>
        <v/>
      </c>
      <c r="AM941" s="46" t="str">
        <f>TRIM(Table1[[#This Row],[Line '#]])</f>
        <v/>
      </c>
      <c r="AN941" s="46" t="str">
        <f>TRIM(Table1[[#This Row],[Account]])</f>
        <v/>
      </c>
      <c r="AO941" s="46" t="str">
        <f>IF(Table1[[#This Row],[Posting Date]]&lt;&gt;"",$D$5,"")</f>
        <v/>
      </c>
      <c r="AP941" s="46" t="str">
        <f>TRIM(Table1[[#This Row],[Departments-Prgrams]])</f>
        <v/>
      </c>
      <c r="AQ941" s="46" t="str">
        <f>TRIM(Table1[[#This Row],[Grant]])</f>
        <v/>
      </c>
      <c r="AR941" s="46" t="str">
        <f>TRIM(Table1[[#This Row],[Staff ID]])</f>
        <v/>
      </c>
      <c r="AS941" s="46" t="str">
        <f>IF(TRIM(Table1[[#This Row],[Budget Code]])=0,"",TRIM(Table1[[#This Row],[Budget Code]]))</f>
        <v/>
      </c>
      <c r="AT941" s="46" t="str">
        <f>IF(Table1[[#This Row],[Line Description]]&lt;&gt;"",Table1[[#This Row],[Line Description]],"")</f>
        <v/>
      </c>
      <c r="AU941" s="46" t="str">
        <f>IF(Table1[[#This Row],[Cur_Amount Debit]]&gt;0,ROUND(Table1[[#This Row],[Cur_Amount Debit]],2),"")</f>
        <v/>
      </c>
      <c r="AV941" s="46" t="str">
        <f>IF(Table1[[#This Row],[Cur_Amount Credit]]&gt;0,ROUND(Table1[[#This Row],[Cur_Amount Credit]],2),"")</f>
        <v/>
      </c>
      <c r="AW941" s="46" t="str">
        <f>LEFT(Table1[[#This Row],[Cur]],3)</f>
        <v/>
      </c>
      <c r="AX941" s="59"/>
      <c r="AY941" s="46"/>
      <c r="AZ941" s="46" t="str">
        <f>IF(Table1[[#This Row],[Cur]]&lt;&gt;"",IF(Table1[[#This Row],[Cur]]="USD","",ExchangeRate),"")</f>
        <v/>
      </c>
      <c r="BA941" s="46" t="str">
        <f>IF(Table1[[#This Row],[Grant]]&lt;&gt;"",VLOOKUP(Table1[[#This Row],[Grant]],Grants!B:D,3),"")</f>
        <v/>
      </c>
      <c r="BB941" s="46" t="str">
        <f>TRIM(Table1[[#This Row],[Vendor ID]])</f>
        <v/>
      </c>
      <c r="BC941">
        <f>IF(Table1[[#This Row],[Reference Number]]=Q940,BC940,BC940+1)</f>
        <v>2</v>
      </c>
    </row>
    <row r="942" spans="1:55" ht="11.25" hidden="1" customHeight="1">
      <c r="A942" s="1"/>
      <c r="B942" s="88" t="str">
        <f>IF(Table1[[#This Row],[Posting Date]]&lt;&gt;"",IF(Table1[[#This Row],[Reference Number]]=Q941,B941+1,1),"")</f>
        <v/>
      </c>
      <c r="C942" s="61"/>
      <c r="D942" s="61"/>
      <c r="E942" s="218"/>
      <c r="F942" s="143" t="str">
        <f>IFERROR(IF(VLOOKUP(Table1[[#This Row],[Budget Code Description]],Dimentions!$X$6:$AC$132,2,FALSE)="","",VLOOKUP(Table1[[#This Row],[Budget Code Description]],Dimentions!$X$6:$AC$132,2,FALSE)),"")</f>
        <v/>
      </c>
      <c r="G942" s="143" t="str">
        <f>IFERROR(VLOOKUP(Table1[[#This Row],[Budget Code Description]],Dimentions!$X$6:$AC$132,3,FALSE),"")</f>
        <v/>
      </c>
      <c r="H942" s="64" t="str">
        <f>IFERROR(VLOOKUP(Table1[[#This Row],[Account]],Dimentions!$S$6:$V$233,2,FALSE),"")</f>
        <v/>
      </c>
      <c r="I942" s="62">
        <f>_xlfn.NUMBERVALUE(LEFT(Table1[[#This Row],[Account]],1))</f>
        <v>0</v>
      </c>
      <c r="J942" s="62" t="str">
        <f>IFERROR(VLOOKUP(Table1[[#This Row],[Budget Code Description]],Table6[#All],7,FALSE),"")</f>
        <v/>
      </c>
      <c r="K942" s="143" t="str">
        <f>IFERROR(VLOOKUP(Table1[[#This Row],[Budget Code Description]],Table6[#All],8,FALSE),"")</f>
        <v/>
      </c>
      <c r="L942" s="63"/>
      <c r="M942" s="65" t="str">
        <f>IFERROR(VLOOKUP(Table1[[#This Row],[Staff ID]],Table2[],2,FALSE),"")</f>
        <v/>
      </c>
      <c r="N942" s="211" t="str">
        <f>IFERROR(IF(VLOOKUP(Table1[[#This Row],[Budget Code Description]],Dimentions!$X$6:$AC$97,4,FALSE)="","",VLOOKUP(Table1[[#This Row],[Budget Code Description]],Dimentions!$X$6:$AC$97,4,FALSE)),"")</f>
        <v/>
      </c>
      <c r="O942" s="65" t="str">
        <f>IFERROR(VLOOKUP(Table1[[#This Row],[Vendor ID]],Table549[],2,FALSE),"")</f>
        <v/>
      </c>
      <c r="P942" s="63"/>
      <c r="Q942" s="143" t="str">
        <f>IF(Table1[[#This Row],[Posting Date]]&lt;&gt;"",$D$9,"")</f>
        <v/>
      </c>
      <c r="R942" s="159" t="str">
        <f>IF(Table1[[#This Row],[Posting Date]]&lt;&gt;"",$D$10,"")</f>
        <v/>
      </c>
      <c r="S942" s="66"/>
      <c r="T942" s="63"/>
      <c r="U942" s="67"/>
      <c r="V942" s="67"/>
      <c r="W942" s="67" t="str">
        <f t="shared" si="15"/>
        <v/>
      </c>
      <c r="X942" s="161" t="str">
        <f>IF(E942="","",(IF(Table1[[#This Row],[Cur]]="USD",Table1[[#This Row],[Cur_Amount Debit]],Table1[[#This Row],[Cur_Amount Debit]]/Table1[[#This Row],[Exchange Rate]])))</f>
        <v/>
      </c>
      <c r="Y942" s="161" t="str">
        <f>IF(E942="","",(IF(Table1[[#This Row],[Cur]]="USD",Table1[[#This Row],[Cur_Amount Credit]],Table1[[#This Row],[Cur_Amount Credit]]/ExchangeRate)))</f>
        <v/>
      </c>
      <c r="Z942" s="203" t="str">
        <f>IF(E942="","",(Table1[[#This Row],[Debit USD]]-Table1[[#This Row],[Credit USD]]))</f>
        <v/>
      </c>
      <c r="AA942" s="122"/>
      <c r="AB942" s="1"/>
      <c r="AC942" s="15"/>
      <c r="AD942" s="15" t="str">
        <f>IF(AND(OR(Table1[[#This Row],[Account]]="15030",Table1[[#This Row],[Account]]="15035",Table1[[#This Row],[Account]]="20150"),Table1[[#This Row],[Vendor ID]]=""),1,"")</f>
        <v/>
      </c>
      <c r="AE942" s="15"/>
      <c r="AF942" s="15"/>
      <c r="AG942" s="15"/>
      <c r="AH942" s="46" t="str">
        <f>IF(Table1[[#This Row],[Posting Date]]&lt;&gt;"","GJ-"&amp;CountryID,"")</f>
        <v/>
      </c>
      <c r="AI942" s="59" t="str">
        <f>IF(Table1[[#This Row],[Posting Date]]&lt;&gt;"",Table1[[#This Row],[Posting Date]],"")</f>
        <v/>
      </c>
      <c r="AJ942" s="46"/>
      <c r="AK942" s="46" t="str">
        <f>IF(Table1[[#This Row],[Description]]&lt;&gt;"",Table1[[#This Row],[Description]],"")</f>
        <v/>
      </c>
      <c r="AL942" s="46" t="str">
        <f>IF(Table1[[#This Row],[Posting Date]]&lt;&gt;"",Table1[[#This Row],[Reference Number]],"")</f>
        <v/>
      </c>
      <c r="AM942" s="46" t="str">
        <f>TRIM(Table1[[#This Row],[Line '#]])</f>
        <v/>
      </c>
      <c r="AN942" s="46" t="str">
        <f>TRIM(Table1[[#This Row],[Account]])</f>
        <v/>
      </c>
      <c r="AO942" s="46" t="str">
        <f>IF(Table1[[#This Row],[Posting Date]]&lt;&gt;"",$D$5,"")</f>
        <v/>
      </c>
      <c r="AP942" s="46" t="str">
        <f>TRIM(Table1[[#This Row],[Departments-Prgrams]])</f>
        <v/>
      </c>
      <c r="AQ942" s="46" t="str">
        <f>TRIM(Table1[[#This Row],[Grant]])</f>
        <v/>
      </c>
      <c r="AR942" s="46" t="str">
        <f>TRIM(Table1[[#This Row],[Staff ID]])</f>
        <v/>
      </c>
      <c r="AS942" s="46" t="str">
        <f>IF(TRIM(Table1[[#This Row],[Budget Code]])=0,"",TRIM(Table1[[#This Row],[Budget Code]]))</f>
        <v/>
      </c>
      <c r="AT942" s="46" t="str">
        <f>IF(Table1[[#This Row],[Line Description]]&lt;&gt;"",Table1[[#This Row],[Line Description]],"")</f>
        <v/>
      </c>
      <c r="AU942" s="46" t="str">
        <f>IF(Table1[[#This Row],[Cur_Amount Debit]]&gt;0,ROUND(Table1[[#This Row],[Cur_Amount Debit]],2),"")</f>
        <v/>
      </c>
      <c r="AV942" s="46" t="str">
        <f>IF(Table1[[#This Row],[Cur_Amount Credit]]&gt;0,ROUND(Table1[[#This Row],[Cur_Amount Credit]],2),"")</f>
        <v/>
      </c>
      <c r="AW942" s="46" t="str">
        <f>LEFT(Table1[[#This Row],[Cur]],3)</f>
        <v/>
      </c>
      <c r="AX942" s="59"/>
      <c r="AY942" s="46"/>
      <c r="AZ942" s="46" t="str">
        <f>IF(Table1[[#This Row],[Cur]]&lt;&gt;"",IF(Table1[[#This Row],[Cur]]="USD","",ExchangeRate),"")</f>
        <v/>
      </c>
      <c r="BA942" s="46" t="str">
        <f>IF(Table1[[#This Row],[Grant]]&lt;&gt;"",VLOOKUP(Table1[[#This Row],[Grant]],Grants!B:D,3),"")</f>
        <v/>
      </c>
      <c r="BB942" s="46" t="str">
        <f>TRIM(Table1[[#This Row],[Vendor ID]])</f>
        <v/>
      </c>
      <c r="BC942">
        <f>IF(Table1[[#This Row],[Reference Number]]=Q941,BC941,BC941+1)</f>
        <v>2</v>
      </c>
    </row>
    <row r="943" spans="1:55" ht="11.25" hidden="1" customHeight="1">
      <c r="A943" s="1"/>
      <c r="B943" s="88" t="str">
        <f>IF(Table1[[#This Row],[Posting Date]]&lt;&gt;"",IF(Table1[[#This Row],[Reference Number]]=Q942,B942+1,1),"")</f>
        <v/>
      </c>
      <c r="C943" s="61"/>
      <c r="D943" s="61"/>
      <c r="E943" s="218"/>
      <c r="F943" s="143" t="str">
        <f>IFERROR(IF(VLOOKUP(Table1[[#This Row],[Budget Code Description]],Dimentions!$X$6:$AC$132,2,FALSE)="","",VLOOKUP(Table1[[#This Row],[Budget Code Description]],Dimentions!$X$6:$AC$132,2,FALSE)),"")</f>
        <v/>
      </c>
      <c r="G943" s="143" t="str">
        <f>IFERROR(VLOOKUP(Table1[[#This Row],[Budget Code Description]],Dimentions!$X$6:$AC$132,3,FALSE),"")</f>
        <v/>
      </c>
      <c r="H943" s="64" t="str">
        <f>IFERROR(VLOOKUP(Table1[[#This Row],[Account]],Dimentions!$S$6:$V$233,2,FALSE),"")</f>
        <v/>
      </c>
      <c r="I943" s="62">
        <f>_xlfn.NUMBERVALUE(LEFT(Table1[[#This Row],[Account]],1))</f>
        <v>0</v>
      </c>
      <c r="J943" s="62" t="str">
        <f>IFERROR(VLOOKUP(Table1[[#This Row],[Budget Code Description]],Table6[#All],7,FALSE),"")</f>
        <v/>
      </c>
      <c r="K943" s="143" t="str">
        <f>IFERROR(VLOOKUP(Table1[[#This Row],[Budget Code Description]],Table6[#All],8,FALSE),"")</f>
        <v/>
      </c>
      <c r="L943" s="63"/>
      <c r="M943" s="65" t="str">
        <f>IFERROR(VLOOKUP(Table1[[#This Row],[Staff ID]],Table2[],2,FALSE),"")</f>
        <v/>
      </c>
      <c r="N943" s="211" t="str">
        <f>IFERROR(IF(VLOOKUP(Table1[[#This Row],[Budget Code Description]],Dimentions!$X$6:$AC$97,4,FALSE)="","",VLOOKUP(Table1[[#This Row],[Budget Code Description]],Dimentions!$X$6:$AC$97,4,FALSE)),"")</f>
        <v/>
      </c>
      <c r="O943" s="65" t="str">
        <f>IFERROR(VLOOKUP(Table1[[#This Row],[Vendor ID]],Table549[],2,FALSE),"")</f>
        <v/>
      </c>
      <c r="P943" s="63"/>
      <c r="Q943" s="143" t="str">
        <f>IF(Table1[[#This Row],[Posting Date]]&lt;&gt;"",$D$9,"")</f>
        <v/>
      </c>
      <c r="R943" s="159" t="str">
        <f>IF(Table1[[#This Row],[Posting Date]]&lt;&gt;"",$D$10,"")</f>
        <v/>
      </c>
      <c r="S943" s="66"/>
      <c r="T943" s="63"/>
      <c r="U943" s="67"/>
      <c r="V943" s="67"/>
      <c r="W943" s="67" t="str">
        <f t="shared" si="15"/>
        <v/>
      </c>
      <c r="X943" s="161" t="str">
        <f>IF(E943="","",(IF(Table1[[#This Row],[Cur]]="USD",Table1[[#This Row],[Cur_Amount Debit]],Table1[[#This Row],[Cur_Amount Debit]]/Table1[[#This Row],[Exchange Rate]])))</f>
        <v/>
      </c>
      <c r="Y943" s="161" t="str">
        <f>IF(E943="","",(IF(Table1[[#This Row],[Cur]]="USD",Table1[[#This Row],[Cur_Amount Credit]],Table1[[#This Row],[Cur_Amount Credit]]/ExchangeRate)))</f>
        <v/>
      </c>
      <c r="Z943" s="203" t="str">
        <f>IF(E943="","",(Table1[[#This Row],[Debit USD]]-Table1[[#This Row],[Credit USD]]))</f>
        <v/>
      </c>
      <c r="AA943" s="122"/>
      <c r="AB943" s="1"/>
      <c r="AC943" s="15"/>
      <c r="AD943" s="15" t="str">
        <f>IF(AND(OR(Table1[[#This Row],[Account]]="15030",Table1[[#This Row],[Account]]="15035",Table1[[#This Row],[Account]]="20150"),Table1[[#This Row],[Vendor ID]]=""),1,"")</f>
        <v/>
      </c>
      <c r="AE943" s="15"/>
      <c r="AF943" s="15"/>
      <c r="AG943" s="15"/>
      <c r="AH943" s="46" t="str">
        <f>IF(Table1[[#This Row],[Posting Date]]&lt;&gt;"","GJ-"&amp;CountryID,"")</f>
        <v/>
      </c>
      <c r="AI943" s="59" t="str">
        <f>IF(Table1[[#This Row],[Posting Date]]&lt;&gt;"",Table1[[#This Row],[Posting Date]],"")</f>
        <v/>
      </c>
      <c r="AJ943" s="46"/>
      <c r="AK943" s="46" t="str">
        <f>IF(Table1[[#This Row],[Description]]&lt;&gt;"",Table1[[#This Row],[Description]],"")</f>
        <v/>
      </c>
      <c r="AL943" s="46" t="str">
        <f>IF(Table1[[#This Row],[Posting Date]]&lt;&gt;"",Table1[[#This Row],[Reference Number]],"")</f>
        <v/>
      </c>
      <c r="AM943" s="46" t="str">
        <f>TRIM(Table1[[#This Row],[Line '#]])</f>
        <v/>
      </c>
      <c r="AN943" s="46" t="str">
        <f>TRIM(Table1[[#This Row],[Account]])</f>
        <v/>
      </c>
      <c r="AO943" s="46" t="str">
        <f>IF(Table1[[#This Row],[Posting Date]]&lt;&gt;"",$D$5,"")</f>
        <v/>
      </c>
      <c r="AP943" s="46" t="str">
        <f>TRIM(Table1[[#This Row],[Departments-Prgrams]])</f>
        <v/>
      </c>
      <c r="AQ943" s="46" t="str">
        <f>TRIM(Table1[[#This Row],[Grant]])</f>
        <v/>
      </c>
      <c r="AR943" s="46" t="str">
        <f>TRIM(Table1[[#This Row],[Staff ID]])</f>
        <v/>
      </c>
      <c r="AS943" s="46" t="str">
        <f>IF(TRIM(Table1[[#This Row],[Budget Code]])=0,"",TRIM(Table1[[#This Row],[Budget Code]]))</f>
        <v/>
      </c>
      <c r="AT943" s="46" t="str">
        <f>IF(Table1[[#This Row],[Line Description]]&lt;&gt;"",Table1[[#This Row],[Line Description]],"")</f>
        <v/>
      </c>
      <c r="AU943" s="46" t="str">
        <f>IF(Table1[[#This Row],[Cur_Amount Debit]]&gt;0,ROUND(Table1[[#This Row],[Cur_Amount Debit]],2),"")</f>
        <v/>
      </c>
      <c r="AV943" s="46" t="str">
        <f>IF(Table1[[#This Row],[Cur_Amount Credit]]&gt;0,ROUND(Table1[[#This Row],[Cur_Amount Credit]],2),"")</f>
        <v/>
      </c>
      <c r="AW943" s="46" t="str">
        <f>LEFT(Table1[[#This Row],[Cur]],3)</f>
        <v/>
      </c>
      <c r="AX943" s="59"/>
      <c r="AY943" s="46"/>
      <c r="AZ943" s="46" t="str">
        <f>IF(Table1[[#This Row],[Cur]]&lt;&gt;"",IF(Table1[[#This Row],[Cur]]="USD","",ExchangeRate),"")</f>
        <v/>
      </c>
      <c r="BA943" s="46" t="str">
        <f>IF(Table1[[#This Row],[Grant]]&lt;&gt;"",VLOOKUP(Table1[[#This Row],[Grant]],Grants!B:D,3),"")</f>
        <v/>
      </c>
      <c r="BB943" s="46" t="str">
        <f>TRIM(Table1[[#This Row],[Vendor ID]])</f>
        <v/>
      </c>
      <c r="BC943">
        <f>IF(Table1[[#This Row],[Reference Number]]=Q942,BC942,BC942+1)</f>
        <v>2</v>
      </c>
    </row>
    <row r="944" spans="1:55" ht="11.25" hidden="1" customHeight="1">
      <c r="A944" s="1"/>
      <c r="B944" s="88" t="str">
        <f>IF(Table1[[#This Row],[Posting Date]]&lt;&gt;"",IF(Table1[[#This Row],[Reference Number]]=Q943,B943+1,1),"")</f>
        <v/>
      </c>
      <c r="C944" s="61"/>
      <c r="D944" s="61"/>
      <c r="E944" s="218"/>
      <c r="F944" s="143" t="str">
        <f>IFERROR(IF(VLOOKUP(Table1[[#This Row],[Budget Code Description]],Dimentions!$X$6:$AC$132,2,FALSE)="","",VLOOKUP(Table1[[#This Row],[Budget Code Description]],Dimentions!$X$6:$AC$132,2,FALSE)),"")</f>
        <v/>
      </c>
      <c r="G944" s="143" t="str">
        <f>IFERROR(VLOOKUP(Table1[[#This Row],[Budget Code Description]],Dimentions!$X$6:$AC$132,3,FALSE),"")</f>
        <v/>
      </c>
      <c r="H944" s="64" t="str">
        <f>IFERROR(VLOOKUP(Table1[[#This Row],[Account]],Dimentions!$S$6:$V$233,2,FALSE),"")</f>
        <v/>
      </c>
      <c r="I944" s="62">
        <f>_xlfn.NUMBERVALUE(LEFT(Table1[[#This Row],[Account]],1))</f>
        <v>0</v>
      </c>
      <c r="J944" s="62" t="str">
        <f>IFERROR(VLOOKUP(Table1[[#This Row],[Budget Code Description]],Table6[#All],7,FALSE),"")</f>
        <v/>
      </c>
      <c r="K944" s="143" t="str">
        <f>IFERROR(VLOOKUP(Table1[[#This Row],[Budget Code Description]],Table6[#All],8,FALSE),"")</f>
        <v/>
      </c>
      <c r="L944" s="63"/>
      <c r="M944" s="65" t="str">
        <f>IFERROR(VLOOKUP(Table1[[#This Row],[Staff ID]],Table2[],2,FALSE),"")</f>
        <v/>
      </c>
      <c r="N944" s="211" t="str">
        <f>IFERROR(IF(VLOOKUP(Table1[[#This Row],[Budget Code Description]],Dimentions!$X$6:$AC$97,4,FALSE)="","",VLOOKUP(Table1[[#This Row],[Budget Code Description]],Dimentions!$X$6:$AC$97,4,FALSE)),"")</f>
        <v/>
      </c>
      <c r="O944" s="65" t="str">
        <f>IFERROR(VLOOKUP(Table1[[#This Row],[Vendor ID]],Table549[],2,FALSE),"")</f>
        <v/>
      </c>
      <c r="P944" s="63"/>
      <c r="Q944" s="143" t="str">
        <f>IF(Table1[[#This Row],[Posting Date]]&lt;&gt;"",$D$9,"")</f>
        <v/>
      </c>
      <c r="R944" s="159" t="str">
        <f>IF(Table1[[#This Row],[Posting Date]]&lt;&gt;"",$D$10,"")</f>
        <v/>
      </c>
      <c r="S944" s="66"/>
      <c r="T944" s="63"/>
      <c r="U944" s="67"/>
      <c r="V944" s="67"/>
      <c r="W944" s="67" t="str">
        <f t="shared" si="15"/>
        <v/>
      </c>
      <c r="X944" s="161" t="str">
        <f>IF(E944="","",(IF(Table1[[#This Row],[Cur]]="USD",Table1[[#This Row],[Cur_Amount Debit]],Table1[[#This Row],[Cur_Amount Debit]]/Table1[[#This Row],[Exchange Rate]])))</f>
        <v/>
      </c>
      <c r="Y944" s="161" t="str">
        <f>IF(E944="","",(IF(Table1[[#This Row],[Cur]]="USD",Table1[[#This Row],[Cur_Amount Credit]],Table1[[#This Row],[Cur_Amount Credit]]/ExchangeRate)))</f>
        <v/>
      </c>
      <c r="Z944" s="203" t="str">
        <f>IF(E944="","",(Table1[[#This Row],[Debit USD]]-Table1[[#This Row],[Credit USD]]))</f>
        <v/>
      </c>
      <c r="AA944" s="122"/>
      <c r="AB944" s="1"/>
      <c r="AC944" s="15"/>
      <c r="AD944" s="15" t="str">
        <f>IF(AND(OR(Table1[[#This Row],[Account]]="15030",Table1[[#This Row],[Account]]="15035",Table1[[#This Row],[Account]]="20150"),Table1[[#This Row],[Vendor ID]]=""),1,"")</f>
        <v/>
      </c>
      <c r="AE944" s="15"/>
      <c r="AF944" s="15"/>
      <c r="AG944" s="15"/>
      <c r="AH944" s="46" t="str">
        <f>IF(Table1[[#This Row],[Posting Date]]&lt;&gt;"","GJ-"&amp;CountryID,"")</f>
        <v/>
      </c>
      <c r="AI944" s="59" t="str">
        <f>IF(Table1[[#This Row],[Posting Date]]&lt;&gt;"",Table1[[#This Row],[Posting Date]],"")</f>
        <v/>
      </c>
      <c r="AJ944" s="46"/>
      <c r="AK944" s="46" t="str">
        <f>IF(Table1[[#This Row],[Description]]&lt;&gt;"",Table1[[#This Row],[Description]],"")</f>
        <v/>
      </c>
      <c r="AL944" s="46" t="str">
        <f>IF(Table1[[#This Row],[Posting Date]]&lt;&gt;"",Table1[[#This Row],[Reference Number]],"")</f>
        <v/>
      </c>
      <c r="AM944" s="46" t="str">
        <f>TRIM(Table1[[#This Row],[Line '#]])</f>
        <v/>
      </c>
      <c r="AN944" s="46" t="str">
        <f>TRIM(Table1[[#This Row],[Account]])</f>
        <v/>
      </c>
      <c r="AO944" s="46" t="str">
        <f>IF(Table1[[#This Row],[Posting Date]]&lt;&gt;"",$D$5,"")</f>
        <v/>
      </c>
      <c r="AP944" s="46" t="str">
        <f>TRIM(Table1[[#This Row],[Departments-Prgrams]])</f>
        <v/>
      </c>
      <c r="AQ944" s="46" t="str">
        <f>TRIM(Table1[[#This Row],[Grant]])</f>
        <v/>
      </c>
      <c r="AR944" s="46" t="str">
        <f>TRIM(Table1[[#This Row],[Staff ID]])</f>
        <v/>
      </c>
      <c r="AS944" s="46" t="str">
        <f>IF(TRIM(Table1[[#This Row],[Budget Code]])=0,"",TRIM(Table1[[#This Row],[Budget Code]]))</f>
        <v/>
      </c>
      <c r="AT944" s="46" t="str">
        <f>IF(Table1[[#This Row],[Line Description]]&lt;&gt;"",Table1[[#This Row],[Line Description]],"")</f>
        <v/>
      </c>
      <c r="AU944" s="46" t="str">
        <f>IF(Table1[[#This Row],[Cur_Amount Debit]]&gt;0,ROUND(Table1[[#This Row],[Cur_Amount Debit]],2),"")</f>
        <v/>
      </c>
      <c r="AV944" s="46" t="str">
        <f>IF(Table1[[#This Row],[Cur_Amount Credit]]&gt;0,ROUND(Table1[[#This Row],[Cur_Amount Credit]],2),"")</f>
        <v/>
      </c>
      <c r="AW944" s="46" t="str">
        <f>LEFT(Table1[[#This Row],[Cur]],3)</f>
        <v/>
      </c>
      <c r="AX944" s="59"/>
      <c r="AY944" s="46"/>
      <c r="AZ944" s="46" t="str">
        <f>IF(Table1[[#This Row],[Cur]]&lt;&gt;"",IF(Table1[[#This Row],[Cur]]="USD","",ExchangeRate),"")</f>
        <v/>
      </c>
      <c r="BA944" s="46" t="str">
        <f>IF(Table1[[#This Row],[Grant]]&lt;&gt;"",VLOOKUP(Table1[[#This Row],[Grant]],Grants!B:D,3),"")</f>
        <v/>
      </c>
      <c r="BB944" s="46" t="str">
        <f>TRIM(Table1[[#This Row],[Vendor ID]])</f>
        <v/>
      </c>
      <c r="BC944">
        <f>IF(Table1[[#This Row],[Reference Number]]=Q943,BC943,BC943+1)</f>
        <v>2</v>
      </c>
    </row>
    <row r="945" spans="1:55" ht="11.25" hidden="1" customHeight="1">
      <c r="A945" s="1"/>
      <c r="B945" s="88" t="str">
        <f>IF(Table1[[#This Row],[Posting Date]]&lt;&gt;"",IF(Table1[[#This Row],[Reference Number]]=Q944,B944+1,1),"")</f>
        <v/>
      </c>
      <c r="C945" s="61"/>
      <c r="D945" s="61"/>
      <c r="E945" s="218"/>
      <c r="F945" s="143" t="str">
        <f>IFERROR(IF(VLOOKUP(Table1[[#This Row],[Budget Code Description]],Dimentions!$X$6:$AC$132,2,FALSE)="","",VLOOKUP(Table1[[#This Row],[Budget Code Description]],Dimentions!$X$6:$AC$132,2,FALSE)),"")</f>
        <v/>
      </c>
      <c r="G945" s="143" t="str">
        <f>IFERROR(VLOOKUP(Table1[[#This Row],[Budget Code Description]],Dimentions!$X$6:$AC$132,3,FALSE),"")</f>
        <v/>
      </c>
      <c r="H945" s="64" t="str">
        <f>IFERROR(VLOOKUP(Table1[[#This Row],[Account]],Dimentions!$S$6:$V$233,2,FALSE),"")</f>
        <v/>
      </c>
      <c r="I945" s="62">
        <f>_xlfn.NUMBERVALUE(LEFT(Table1[[#This Row],[Account]],1))</f>
        <v>0</v>
      </c>
      <c r="J945" s="62" t="str">
        <f>IFERROR(VLOOKUP(Table1[[#This Row],[Budget Code Description]],Table6[#All],7,FALSE),"")</f>
        <v/>
      </c>
      <c r="K945" s="143" t="str">
        <f>IFERROR(VLOOKUP(Table1[[#This Row],[Budget Code Description]],Table6[#All],8,FALSE),"")</f>
        <v/>
      </c>
      <c r="L945" s="63"/>
      <c r="M945" s="65" t="str">
        <f>IFERROR(VLOOKUP(Table1[[#This Row],[Staff ID]],Table2[],2,FALSE),"")</f>
        <v/>
      </c>
      <c r="N945" s="211" t="str">
        <f>IFERROR(IF(VLOOKUP(Table1[[#This Row],[Budget Code Description]],Dimentions!$X$6:$AC$97,4,FALSE)="","",VLOOKUP(Table1[[#This Row],[Budget Code Description]],Dimentions!$X$6:$AC$97,4,FALSE)),"")</f>
        <v/>
      </c>
      <c r="O945" s="65" t="str">
        <f>IFERROR(VLOOKUP(Table1[[#This Row],[Vendor ID]],Table549[],2,FALSE),"")</f>
        <v/>
      </c>
      <c r="P945" s="63"/>
      <c r="Q945" s="143" t="str">
        <f>IF(Table1[[#This Row],[Posting Date]]&lt;&gt;"",$D$9,"")</f>
        <v/>
      </c>
      <c r="R945" s="159" t="str">
        <f>IF(Table1[[#This Row],[Posting Date]]&lt;&gt;"",$D$10,"")</f>
        <v/>
      </c>
      <c r="S945" s="66"/>
      <c r="T945" s="63"/>
      <c r="U945" s="67"/>
      <c r="V945" s="67"/>
      <c r="W945" s="67" t="str">
        <f t="shared" si="15"/>
        <v/>
      </c>
      <c r="X945" s="161" t="str">
        <f>IF(E945="","",(IF(Table1[[#This Row],[Cur]]="USD",Table1[[#This Row],[Cur_Amount Debit]],Table1[[#This Row],[Cur_Amount Debit]]/Table1[[#This Row],[Exchange Rate]])))</f>
        <v/>
      </c>
      <c r="Y945" s="161" t="str">
        <f>IF(E945="","",(IF(Table1[[#This Row],[Cur]]="USD",Table1[[#This Row],[Cur_Amount Credit]],Table1[[#This Row],[Cur_Amount Credit]]/ExchangeRate)))</f>
        <v/>
      </c>
      <c r="Z945" s="203" t="str">
        <f>IF(E945="","",(Table1[[#This Row],[Debit USD]]-Table1[[#This Row],[Credit USD]]))</f>
        <v/>
      </c>
      <c r="AA945" s="122"/>
      <c r="AB945" s="1"/>
      <c r="AC945" s="15"/>
      <c r="AD945" s="15" t="str">
        <f>IF(AND(OR(Table1[[#This Row],[Account]]="15030",Table1[[#This Row],[Account]]="15035",Table1[[#This Row],[Account]]="20150"),Table1[[#This Row],[Vendor ID]]=""),1,"")</f>
        <v/>
      </c>
      <c r="AE945" s="15"/>
      <c r="AF945" s="15"/>
      <c r="AG945" s="15"/>
      <c r="AH945" s="46" t="str">
        <f>IF(Table1[[#This Row],[Posting Date]]&lt;&gt;"","GJ-"&amp;CountryID,"")</f>
        <v/>
      </c>
      <c r="AI945" s="59" t="str">
        <f>IF(Table1[[#This Row],[Posting Date]]&lt;&gt;"",Table1[[#This Row],[Posting Date]],"")</f>
        <v/>
      </c>
      <c r="AJ945" s="46"/>
      <c r="AK945" s="46" t="str">
        <f>IF(Table1[[#This Row],[Description]]&lt;&gt;"",Table1[[#This Row],[Description]],"")</f>
        <v/>
      </c>
      <c r="AL945" s="46" t="str">
        <f>IF(Table1[[#This Row],[Posting Date]]&lt;&gt;"",Table1[[#This Row],[Reference Number]],"")</f>
        <v/>
      </c>
      <c r="AM945" s="46" t="str">
        <f>TRIM(Table1[[#This Row],[Line '#]])</f>
        <v/>
      </c>
      <c r="AN945" s="46" t="str">
        <f>TRIM(Table1[[#This Row],[Account]])</f>
        <v/>
      </c>
      <c r="AO945" s="46" t="str">
        <f>IF(Table1[[#This Row],[Posting Date]]&lt;&gt;"",$D$5,"")</f>
        <v/>
      </c>
      <c r="AP945" s="46" t="str">
        <f>TRIM(Table1[[#This Row],[Departments-Prgrams]])</f>
        <v/>
      </c>
      <c r="AQ945" s="46" t="str">
        <f>TRIM(Table1[[#This Row],[Grant]])</f>
        <v/>
      </c>
      <c r="AR945" s="46" t="str">
        <f>TRIM(Table1[[#This Row],[Staff ID]])</f>
        <v/>
      </c>
      <c r="AS945" s="46" t="str">
        <f>IF(TRIM(Table1[[#This Row],[Budget Code]])=0,"",TRIM(Table1[[#This Row],[Budget Code]]))</f>
        <v/>
      </c>
      <c r="AT945" s="46" t="str">
        <f>IF(Table1[[#This Row],[Line Description]]&lt;&gt;"",Table1[[#This Row],[Line Description]],"")</f>
        <v/>
      </c>
      <c r="AU945" s="46" t="str">
        <f>IF(Table1[[#This Row],[Cur_Amount Debit]]&gt;0,ROUND(Table1[[#This Row],[Cur_Amount Debit]],2),"")</f>
        <v/>
      </c>
      <c r="AV945" s="46" t="str">
        <f>IF(Table1[[#This Row],[Cur_Amount Credit]]&gt;0,ROUND(Table1[[#This Row],[Cur_Amount Credit]],2),"")</f>
        <v/>
      </c>
      <c r="AW945" s="46" t="str">
        <f>LEFT(Table1[[#This Row],[Cur]],3)</f>
        <v/>
      </c>
      <c r="AX945" s="59"/>
      <c r="AY945" s="46"/>
      <c r="AZ945" s="46" t="str">
        <f>IF(Table1[[#This Row],[Cur]]&lt;&gt;"",IF(Table1[[#This Row],[Cur]]="USD","",ExchangeRate),"")</f>
        <v/>
      </c>
      <c r="BA945" s="46" t="str">
        <f>IF(Table1[[#This Row],[Grant]]&lt;&gt;"",VLOOKUP(Table1[[#This Row],[Grant]],Grants!B:D,3),"")</f>
        <v/>
      </c>
      <c r="BB945" s="46" t="str">
        <f>TRIM(Table1[[#This Row],[Vendor ID]])</f>
        <v/>
      </c>
      <c r="BC945">
        <f>IF(Table1[[#This Row],[Reference Number]]=Q944,BC944,BC944+1)</f>
        <v>2</v>
      </c>
    </row>
    <row r="946" spans="1:55" ht="11.25" hidden="1" customHeight="1">
      <c r="A946" s="1"/>
      <c r="B946" s="88" t="str">
        <f>IF(Table1[[#This Row],[Posting Date]]&lt;&gt;"",IF(Table1[[#This Row],[Reference Number]]=Q945,B945+1,1),"")</f>
        <v/>
      </c>
      <c r="C946" s="61"/>
      <c r="D946" s="61"/>
      <c r="E946" s="218"/>
      <c r="F946" s="143" t="str">
        <f>IFERROR(IF(VLOOKUP(Table1[[#This Row],[Budget Code Description]],Dimentions!$X$6:$AC$132,2,FALSE)="","",VLOOKUP(Table1[[#This Row],[Budget Code Description]],Dimentions!$X$6:$AC$132,2,FALSE)),"")</f>
        <v/>
      </c>
      <c r="G946" s="143" t="str">
        <f>IFERROR(VLOOKUP(Table1[[#This Row],[Budget Code Description]],Dimentions!$X$6:$AC$132,3,FALSE),"")</f>
        <v/>
      </c>
      <c r="H946" s="64" t="str">
        <f>IFERROR(VLOOKUP(Table1[[#This Row],[Account]],Dimentions!$S$6:$V$233,2,FALSE),"")</f>
        <v/>
      </c>
      <c r="I946" s="62">
        <f>_xlfn.NUMBERVALUE(LEFT(Table1[[#This Row],[Account]],1))</f>
        <v>0</v>
      </c>
      <c r="J946" s="62" t="str">
        <f>IFERROR(VLOOKUP(Table1[[#This Row],[Budget Code Description]],Table6[#All],7,FALSE),"")</f>
        <v/>
      </c>
      <c r="K946" s="143" t="str">
        <f>IFERROR(VLOOKUP(Table1[[#This Row],[Budget Code Description]],Table6[#All],8,FALSE),"")</f>
        <v/>
      </c>
      <c r="L946" s="63"/>
      <c r="M946" s="65" t="str">
        <f>IFERROR(VLOOKUP(Table1[[#This Row],[Staff ID]],Table2[],2,FALSE),"")</f>
        <v/>
      </c>
      <c r="N946" s="211" t="str">
        <f>IFERROR(IF(VLOOKUP(Table1[[#This Row],[Budget Code Description]],Dimentions!$X$6:$AC$97,4,FALSE)="","",VLOOKUP(Table1[[#This Row],[Budget Code Description]],Dimentions!$X$6:$AC$97,4,FALSE)),"")</f>
        <v/>
      </c>
      <c r="O946" s="65" t="str">
        <f>IFERROR(VLOOKUP(Table1[[#This Row],[Vendor ID]],Table549[],2,FALSE),"")</f>
        <v/>
      </c>
      <c r="P946" s="63"/>
      <c r="Q946" s="143" t="str">
        <f>IF(Table1[[#This Row],[Posting Date]]&lt;&gt;"",$D$9,"")</f>
        <v/>
      </c>
      <c r="R946" s="159" t="str">
        <f>IF(Table1[[#This Row],[Posting Date]]&lt;&gt;"",$D$10,"")</f>
        <v/>
      </c>
      <c r="S946" s="66"/>
      <c r="T946" s="63"/>
      <c r="U946" s="67"/>
      <c r="V946" s="67"/>
      <c r="W946" s="67" t="str">
        <f t="shared" si="15"/>
        <v/>
      </c>
      <c r="X946" s="161" t="str">
        <f>IF(E946="","",(IF(Table1[[#This Row],[Cur]]="USD",Table1[[#This Row],[Cur_Amount Debit]],Table1[[#This Row],[Cur_Amount Debit]]/Table1[[#This Row],[Exchange Rate]])))</f>
        <v/>
      </c>
      <c r="Y946" s="161" t="str">
        <f>IF(E946="","",(IF(Table1[[#This Row],[Cur]]="USD",Table1[[#This Row],[Cur_Amount Credit]],Table1[[#This Row],[Cur_Amount Credit]]/ExchangeRate)))</f>
        <v/>
      </c>
      <c r="Z946" s="203" t="str">
        <f>IF(E946="","",(Table1[[#This Row],[Debit USD]]-Table1[[#This Row],[Credit USD]]))</f>
        <v/>
      </c>
      <c r="AA946" s="122"/>
      <c r="AB946" s="1"/>
      <c r="AC946" s="15"/>
      <c r="AD946" s="15" t="str">
        <f>IF(AND(OR(Table1[[#This Row],[Account]]="15030",Table1[[#This Row],[Account]]="15035",Table1[[#This Row],[Account]]="20150"),Table1[[#This Row],[Vendor ID]]=""),1,"")</f>
        <v/>
      </c>
      <c r="AE946" s="15"/>
      <c r="AF946" s="15"/>
      <c r="AG946" s="15"/>
      <c r="AH946" s="46" t="str">
        <f>IF(Table1[[#This Row],[Posting Date]]&lt;&gt;"","GJ-"&amp;CountryID,"")</f>
        <v/>
      </c>
      <c r="AI946" s="59" t="str">
        <f>IF(Table1[[#This Row],[Posting Date]]&lt;&gt;"",Table1[[#This Row],[Posting Date]],"")</f>
        <v/>
      </c>
      <c r="AJ946" s="46"/>
      <c r="AK946" s="46" t="str">
        <f>IF(Table1[[#This Row],[Description]]&lt;&gt;"",Table1[[#This Row],[Description]],"")</f>
        <v/>
      </c>
      <c r="AL946" s="46" t="str">
        <f>IF(Table1[[#This Row],[Posting Date]]&lt;&gt;"",Table1[[#This Row],[Reference Number]],"")</f>
        <v/>
      </c>
      <c r="AM946" s="46" t="str">
        <f>TRIM(Table1[[#This Row],[Line '#]])</f>
        <v/>
      </c>
      <c r="AN946" s="46" t="str">
        <f>TRIM(Table1[[#This Row],[Account]])</f>
        <v/>
      </c>
      <c r="AO946" s="46" t="str">
        <f>IF(Table1[[#This Row],[Posting Date]]&lt;&gt;"",$D$5,"")</f>
        <v/>
      </c>
      <c r="AP946" s="46" t="str">
        <f>TRIM(Table1[[#This Row],[Departments-Prgrams]])</f>
        <v/>
      </c>
      <c r="AQ946" s="46" t="str">
        <f>TRIM(Table1[[#This Row],[Grant]])</f>
        <v/>
      </c>
      <c r="AR946" s="46" t="str">
        <f>TRIM(Table1[[#This Row],[Staff ID]])</f>
        <v/>
      </c>
      <c r="AS946" s="46" t="str">
        <f>IF(TRIM(Table1[[#This Row],[Budget Code]])=0,"",TRIM(Table1[[#This Row],[Budget Code]]))</f>
        <v/>
      </c>
      <c r="AT946" s="46" t="str">
        <f>IF(Table1[[#This Row],[Line Description]]&lt;&gt;"",Table1[[#This Row],[Line Description]],"")</f>
        <v/>
      </c>
      <c r="AU946" s="46" t="str">
        <f>IF(Table1[[#This Row],[Cur_Amount Debit]]&gt;0,ROUND(Table1[[#This Row],[Cur_Amount Debit]],2),"")</f>
        <v/>
      </c>
      <c r="AV946" s="46" t="str">
        <f>IF(Table1[[#This Row],[Cur_Amount Credit]]&gt;0,ROUND(Table1[[#This Row],[Cur_Amount Credit]],2),"")</f>
        <v/>
      </c>
      <c r="AW946" s="46" t="str">
        <f>LEFT(Table1[[#This Row],[Cur]],3)</f>
        <v/>
      </c>
      <c r="AX946" s="59"/>
      <c r="AY946" s="46"/>
      <c r="AZ946" s="46" t="str">
        <f>IF(Table1[[#This Row],[Cur]]&lt;&gt;"",IF(Table1[[#This Row],[Cur]]="USD","",ExchangeRate),"")</f>
        <v/>
      </c>
      <c r="BA946" s="46" t="str">
        <f>IF(Table1[[#This Row],[Grant]]&lt;&gt;"",VLOOKUP(Table1[[#This Row],[Grant]],Grants!B:D,3),"")</f>
        <v/>
      </c>
      <c r="BB946" s="46" t="str">
        <f>TRIM(Table1[[#This Row],[Vendor ID]])</f>
        <v/>
      </c>
      <c r="BC946">
        <f>IF(Table1[[#This Row],[Reference Number]]=Q945,BC945,BC945+1)</f>
        <v>2</v>
      </c>
    </row>
    <row r="947" spans="1:55" ht="11.25" hidden="1" customHeight="1">
      <c r="A947" s="1"/>
      <c r="B947" s="88" t="str">
        <f>IF(Table1[[#This Row],[Posting Date]]&lt;&gt;"",IF(Table1[[#This Row],[Reference Number]]=Q946,B946+1,1),"")</f>
        <v/>
      </c>
      <c r="C947" s="61"/>
      <c r="D947" s="61"/>
      <c r="E947" s="218"/>
      <c r="F947" s="143" t="str">
        <f>IFERROR(IF(VLOOKUP(Table1[[#This Row],[Budget Code Description]],Dimentions!$X$6:$AC$132,2,FALSE)="","",VLOOKUP(Table1[[#This Row],[Budget Code Description]],Dimentions!$X$6:$AC$132,2,FALSE)),"")</f>
        <v/>
      </c>
      <c r="G947" s="143" t="str">
        <f>IFERROR(VLOOKUP(Table1[[#This Row],[Budget Code Description]],Dimentions!$X$6:$AC$132,3,FALSE),"")</f>
        <v/>
      </c>
      <c r="H947" s="64" t="str">
        <f>IFERROR(VLOOKUP(Table1[[#This Row],[Account]],Dimentions!$S$6:$V$233,2,FALSE),"")</f>
        <v/>
      </c>
      <c r="I947" s="62">
        <f>_xlfn.NUMBERVALUE(LEFT(Table1[[#This Row],[Account]],1))</f>
        <v>0</v>
      </c>
      <c r="J947" s="62" t="str">
        <f>IFERROR(VLOOKUP(Table1[[#This Row],[Budget Code Description]],Table6[#All],7,FALSE),"")</f>
        <v/>
      </c>
      <c r="K947" s="143" t="str">
        <f>IFERROR(VLOOKUP(Table1[[#This Row],[Budget Code Description]],Table6[#All],8,FALSE),"")</f>
        <v/>
      </c>
      <c r="L947" s="63"/>
      <c r="M947" s="65" t="str">
        <f>IFERROR(VLOOKUP(Table1[[#This Row],[Staff ID]],Table2[],2,FALSE),"")</f>
        <v/>
      </c>
      <c r="N947" s="211" t="str">
        <f>IFERROR(IF(VLOOKUP(Table1[[#This Row],[Budget Code Description]],Dimentions!$X$6:$AC$97,4,FALSE)="","",VLOOKUP(Table1[[#This Row],[Budget Code Description]],Dimentions!$X$6:$AC$97,4,FALSE)),"")</f>
        <v/>
      </c>
      <c r="O947" s="65" t="str">
        <f>IFERROR(VLOOKUP(Table1[[#This Row],[Vendor ID]],Table549[],2,FALSE),"")</f>
        <v/>
      </c>
      <c r="P947" s="63"/>
      <c r="Q947" s="143" t="str">
        <f>IF(Table1[[#This Row],[Posting Date]]&lt;&gt;"",$D$9,"")</f>
        <v/>
      </c>
      <c r="R947" s="159" t="str">
        <f>IF(Table1[[#This Row],[Posting Date]]&lt;&gt;"",$D$10,"")</f>
        <v/>
      </c>
      <c r="S947" s="66"/>
      <c r="T947" s="63"/>
      <c r="U947" s="67"/>
      <c r="V947" s="67"/>
      <c r="W947" s="67" t="str">
        <f t="shared" si="15"/>
        <v/>
      </c>
      <c r="X947" s="161" t="str">
        <f>IF(E947="","",(IF(Table1[[#This Row],[Cur]]="USD",Table1[[#This Row],[Cur_Amount Debit]],Table1[[#This Row],[Cur_Amount Debit]]/Table1[[#This Row],[Exchange Rate]])))</f>
        <v/>
      </c>
      <c r="Y947" s="161" t="str">
        <f>IF(E947="","",(IF(Table1[[#This Row],[Cur]]="USD",Table1[[#This Row],[Cur_Amount Credit]],Table1[[#This Row],[Cur_Amount Credit]]/ExchangeRate)))</f>
        <v/>
      </c>
      <c r="Z947" s="203" t="str">
        <f>IF(E947="","",(Table1[[#This Row],[Debit USD]]-Table1[[#This Row],[Credit USD]]))</f>
        <v/>
      </c>
      <c r="AA947" s="122"/>
      <c r="AB947" s="1"/>
      <c r="AC947" s="15"/>
      <c r="AD947" s="15" t="str">
        <f>IF(AND(OR(Table1[[#This Row],[Account]]="15030",Table1[[#This Row],[Account]]="15035",Table1[[#This Row],[Account]]="20150"),Table1[[#This Row],[Vendor ID]]=""),1,"")</f>
        <v/>
      </c>
      <c r="AE947" s="15"/>
      <c r="AF947" s="15"/>
      <c r="AG947" s="15"/>
      <c r="AH947" s="46" t="str">
        <f>IF(Table1[[#This Row],[Posting Date]]&lt;&gt;"","GJ-"&amp;CountryID,"")</f>
        <v/>
      </c>
      <c r="AI947" s="59" t="str">
        <f>IF(Table1[[#This Row],[Posting Date]]&lt;&gt;"",Table1[[#This Row],[Posting Date]],"")</f>
        <v/>
      </c>
      <c r="AJ947" s="46"/>
      <c r="AK947" s="46" t="str">
        <f>IF(Table1[[#This Row],[Description]]&lt;&gt;"",Table1[[#This Row],[Description]],"")</f>
        <v/>
      </c>
      <c r="AL947" s="46" t="str">
        <f>IF(Table1[[#This Row],[Posting Date]]&lt;&gt;"",Table1[[#This Row],[Reference Number]],"")</f>
        <v/>
      </c>
      <c r="AM947" s="46" t="str">
        <f>TRIM(Table1[[#This Row],[Line '#]])</f>
        <v/>
      </c>
      <c r="AN947" s="46" t="str">
        <f>TRIM(Table1[[#This Row],[Account]])</f>
        <v/>
      </c>
      <c r="AO947" s="46" t="str">
        <f>IF(Table1[[#This Row],[Posting Date]]&lt;&gt;"",$D$5,"")</f>
        <v/>
      </c>
      <c r="AP947" s="46" t="str">
        <f>TRIM(Table1[[#This Row],[Departments-Prgrams]])</f>
        <v/>
      </c>
      <c r="AQ947" s="46" t="str">
        <f>TRIM(Table1[[#This Row],[Grant]])</f>
        <v/>
      </c>
      <c r="AR947" s="46" t="str">
        <f>TRIM(Table1[[#This Row],[Staff ID]])</f>
        <v/>
      </c>
      <c r="AS947" s="46" t="str">
        <f>IF(TRIM(Table1[[#This Row],[Budget Code]])=0,"",TRIM(Table1[[#This Row],[Budget Code]]))</f>
        <v/>
      </c>
      <c r="AT947" s="46" t="str">
        <f>IF(Table1[[#This Row],[Line Description]]&lt;&gt;"",Table1[[#This Row],[Line Description]],"")</f>
        <v/>
      </c>
      <c r="AU947" s="46" t="str">
        <f>IF(Table1[[#This Row],[Cur_Amount Debit]]&gt;0,ROUND(Table1[[#This Row],[Cur_Amount Debit]],2),"")</f>
        <v/>
      </c>
      <c r="AV947" s="46" t="str">
        <f>IF(Table1[[#This Row],[Cur_Amount Credit]]&gt;0,ROUND(Table1[[#This Row],[Cur_Amount Credit]],2),"")</f>
        <v/>
      </c>
      <c r="AW947" s="46" t="str">
        <f>LEFT(Table1[[#This Row],[Cur]],3)</f>
        <v/>
      </c>
      <c r="AX947" s="59"/>
      <c r="AY947" s="46"/>
      <c r="AZ947" s="46" t="str">
        <f>IF(Table1[[#This Row],[Cur]]&lt;&gt;"",IF(Table1[[#This Row],[Cur]]="USD","",ExchangeRate),"")</f>
        <v/>
      </c>
      <c r="BA947" s="46" t="str">
        <f>IF(Table1[[#This Row],[Grant]]&lt;&gt;"",VLOOKUP(Table1[[#This Row],[Grant]],Grants!B:D,3),"")</f>
        <v/>
      </c>
      <c r="BB947" s="46" t="str">
        <f>TRIM(Table1[[#This Row],[Vendor ID]])</f>
        <v/>
      </c>
      <c r="BC947">
        <f>IF(Table1[[#This Row],[Reference Number]]=Q946,BC946,BC946+1)</f>
        <v>2</v>
      </c>
    </row>
    <row r="948" spans="1:55" ht="11.25" hidden="1" customHeight="1">
      <c r="A948" s="1"/>
      <c r="B948" s="88" t="str">
        <f>IF(Table1[[#This Row],[Posting Date]]&lt;&gt;"",IF(Table1[[#This Row],[Reference Number]]=Q947,B947+1,1),"")</f>
        <v/>
      </c>
      <c r="C948" s="61"/>
      <c r="D948" s="61"/>
      <c r="E948" s="218"/>
      <c r="F948" s="143" t="str">
        <f>IFERROR(IF(VLOOKUP(Table1[[#This Row],[Budget Code Description]],Dimentions!$X$6:$AC$132,2,FALSE)="","",VLOOKUP(Table1[[#This Row],[Budget Code Description]],Dimentions!$X$6:$AC$132,2,FALSE)),"")</f>
        <v/>
      </c>
      <c r="G948" s="143" t="str">
        <f>IFERROR(VLOOKUP(Table1[[#This Row],[Budget Code Description]],Dimentions!$X$6:$AC$132,3,FALSE),"")</f>
        <v/>
      </c>
      <c r="H948" s="64" t="str">
        <f>IFERROR(VLOOKUP(Table1[[#This Row],[Account]],Dimentions!$S$6:$V$233,2,FALSE),"")</f>
        <v/>
      </c>
      <c r="I948" s="62">
        <f>_xlfn.NUMBERVALUE(LEFT(Table1[[#This Row],[Account]],1))</f>
        <v>0</v>
      </c>
      <c r="J948" s="62" t="str">
        <f>IFERROR(VLOOKUP(Table1[[#This Row],[Budget Code Description]],Table6[#All],7,FALSE),"")</f>
        <v/>
      </c>
      <c r="K948" s="143" t="str">
        <f>IFERROR(VLOOKUP(Table1[[#This Row],[Budget Code Description]],Table6[#All],8,FALSE),"")</f>
        <v/>
      </c>
      <c r="L948" s="63"/>
      <c r="M948" s="65" t="str">
        <f>IFERROR(VLOOKUP(Table1[[#This Row],[Staff ID]],Table2[],2,FALSE),"")</f>
        <v/>
      </c>
      <c r="N948" s="211" t="str">
        <f>IFERROR(IF(VLOOKUP(Table1[[#This Row],[Budget Code Description]],Dimentions!$X$6:$AC$97,4,FALSE)="","",VLOOKUP(Table1[[#This Row],[Budget Code Description]],Dimentions!$X$6:$AC$97,4,FALSE)),"")</f>
        <v/>
      </c>
      <c r="O948" s="65" t="str">
        <f>IFERROR(VLOOKUP(Table1[[#This Row],[Vendor ID]],Table549[],2,FALSE),"")</f>
        <v/>
      </c>
      <c r="P948" s="63"/>
      <c r="Q948" s="143" t="str">
        <f>IF(Table1[[#This Row],[Posting Date]]&lt;&gt;"",$D$9,"")</f>
        <v/>
      </c>
      <c r="R948" s="159" t="str">
        <f>IF(Table1[[#This Row],[Posting Date]]&lt;&gt;"",$D$10,"")</f>
        <v/>
      </c>
      <c r="S948" s="66"/>
      <c r="T948" s="63"/>
      <c r="U948" s="67"/>
      <c r="V948" s="67"/>
      <c r="W948" s="67" t="str">
        <f t="shared" si="15"/>
        <v/>
      </c>
      <c r="X948" s="161" t="str">
        <f>IF(E948="","",(IF(Table1[[#This Row],[Cur]]="USD",Table1[[#This Row],[Cur_Amount Debit]],Table1[[#This Row],[Cur_Amount Debit]]/Table1[[#This Row],[Exchange Rate]])))</f>
        <v/>
      </c>
      <c r="Y948" s="161" t="str">
        <f>IF(E948="","",(IF(Table1[[#This Row],[Cur]]="USD",Table1[[#This Row],[Cur_Amount Credit]],Table1[[#This Row],[Cur_Amount Credit]]/ExchangeRate)))</f>
        <v/>
      </c>
      <c r="Z948" s="203" t="str">
        <f>IF(E948="","",(Table1[[#This Row],[Debit USD]]-Table1[[#This Row],[Credit USD]]))</f>
        <v/>
      </c>
      <c r="AA948" s="122"/>
      <c r="AB948" s="1"/>
      <c r="AC948" s="15"/>
      <c r="AD948" s="15" t="str">
        <f>IF(AND(OR(Table1[[#This Row],[Account]]="15030",Table1[[#This Row],[Account]]="15035",Table1[[#This Row],[Account]]="20150"),Table1[[#This Row],[Vendor ID]]=""),1,"")</f>
        <v/>
      </c>
      <c r="AE948" s="15"/>
      <c r="AF948" s="15"/>
      <c r="AG948" s="15"/>
      <c r="AH948" s="46" t="str">
        <f>IF(Table1[[#This Row],[Posting Date]]&lt;&gt;"","GJ-"&amp;CountryID,"")</f>
        <v/>
      </c>
      <c r="AI948" s="59" t="str">
        <f>IF(Table1[[#This Row],[Posting Date]]&lt;&gt;"",Table1[[#This Row],[Posting Date]],"")</f>
        <v/>
      </c>
      <c r="AJ948" s="46"/>
      <c r="AK948" s="46" t="str">
        <f>IF(Table1[[#This Row],[Description]]&lt;&gt;"",Table1[[#This Row],[Description]],"")</f>
        <v/>
      </c>
      <c r="AL948" s="46" t="str">
        <f>IF(Table1[[#This Row],[Posting Date]]&lt;&gt;"",Table1[[#This Row],[Reference Number]],"")</f>
        <v/>
      </c>
      <c r="AM948" s="46" t="str">
        <f>TRIM(Table1[[#This Row],[Line '#]])</f>
        <v/>
      </c>
      <c r="AN948" s="46" t="str">
        <f>TRIM(Table1[[#This Row],[Account]])</f>
        <v/>
      </c>
      <c r="AO948" s="46" t="str">
        <f>IF(Table1[[#This Row],[Posting Date]]&lt;&gt;"",$D$5,"")</f>
        <v/>
      </c>
      <c r="AP948" s="46" t="str">
        <f>TRIM(Table1[[#This Row],[Departments-Prgrams]])</f>
        <v/>
      </c>
      <c r="AQ948" s="46" t="str">
        <f>TRIM(Table1[[#This Row],[Grant]])</f>
        <v/>
      </c>
      <c r="AR948" s="46" t="str">
        <f>TRIM(Table1[[#This Row],[Staff ID]])</f>
        <v/>
      </c>
      <c r="AS948" s="46" t="str">
        <f>IF(TRIM(Table1[[#This Row],[Budget Code]])=0,"",TRIM(Table1[[#This Row],[Budget Code]]))</f>
        <v/>
      </c>
      <c r="AT948" s="46" t="str">
        <f>IF(Table1[[#This Row],[Line Description]]&lt;&gt;"",Table1[[#This Row],[Line Description]],"")</f>
        <v/>
      </c>
      <c r="AU948" s="46" t="str">
        <f>IF(Table1[[#This Row],[Cur_Amount Debit]]&gt;0,ROUND(Table1[[#This Row],[Cur_Amount Debit]],2),"")</f>
        <v/>
      </c>
      <c r="AV948" s="46" t="str">
        <f>IF(Table1[[#This Row],[Cur_Amount Credit]]&gt;0,ROUND(Table1[[#This Row],[Cur_Amount Credit]],2),"")</f>
        <v/>
      </c>
      <c r="AW948" s="46" t="str">
        <f>LEFT(Table1[[#This Row],[Cur]],3)</f>
        <v/>
      </c>
      <c r="AX948" s="59"/>
      <c r="AY948" s="46"/>
      <c r="AZ948" s="46" t="str">
        <f>IF(Table1[[#This Row],[Cur]]&lt;&gt;"",IF(Table1[[#This Row],[Cur]]="USD","",ExchangeRate),"")</f>
        <v/>
      </c>
      <c r="BA948" s="46" t="str">
        <f>IF(Table1[[#This Row],[Grant]]&lt;&gt;"",VLOOKUP(Table1[[#This Row],[Grant]],Grants!B:D,3),"")</f>
        <v/>
      </c>
      <c r="BB948" s="46" t="str">
        <f>TRIM(Table1[[#This Row],[Vendor ID]])</f>
        <v/>
      </c>
      <c r="BC948">
        <f>IF(Table1[[#This Row],[Reference Number]]=Q947,BC947,BC947+1)</f>
        <v>2</v>
      </c>
    </row>
    <row r="949" spans="1:55" ht="11.25" hidden="1" customHeight="1">
      <c r="A949" s="1"/>
      <c r="B949" s="88" t="str">
        <f>IF(Table1[[#This Row],[Posting Date]]&lt;&gt;"",IF(Table1[[#This Row],[Reference Number]]=Q948,B948+1,1),"")</f>
        <v/>
      </c>
      <c r="C949" s="61"/>
      <c r="D949" s="61"/>
      <c r="E949" s="218"/>
      <c r="F949" s="143" t="str">
        <f>IFERROR(IF(VLOOKUP(Table1[[#This Row],[Budget Code Description]],Dimentions!$X$6:$AC$132,2,FALSE)="","",VLOOKUP(Table1[[#This Row],[Budget Code Description]],Dimentions!$X$6:$AC$132,2,FALSE)),"")</f>
        <v/>
      </c>
      <c r="G949" s="143" t="str">
        <f>IFERROR(VLOOKUP(Table1[[#This Row],[Budget Code Description]],Dimentions!$X$6:$AC$132,3,FALSE),"")</f>
        <v/>
      </c>
      <c r="H949" s="64" t="str">
        <f>IFERROR(VLOOKUP(Table1[[#This Row],[Account]],Dimentions!$S$6:$V$233,2,FALSE),"")</f>
        <v/>
      </c>
      <c r="I949" s="62">
        <f>_xlfn.NUMBERVALUE(LEFT(Table1[[#This Row],[Account]],1))</f>
        <v>0</v>
      </c>
      <c r="J949" s="62" t="str">
        <f>IFERROR(VLOOKUP(Table1[[#This Row],[Budget Code Description]],Table6[#All],7,FALSE),"")</f>
        <v/>
      </c>
      <c r="K949" s="143" t="str">
        <f>IFERROR(VLOOKUP(Table1[[#This Row],[Budget Code Description]],Table6[#All],8,FALSE),"")</f>
        <v/>
      </c>
      <c r="L949" s="63"/>
      <c r="M949" s="65" t="str">
        <f>IFERROR(VLOOKUP(Table1[[#This Row],[Staff ID]],Table2[],2,FALSE),"")</f>
        <v/>
      </c>
      <c r="N949" s="211" t="str">
        <f>IFERROR(IF(VLOOKUP(Table1[[#This Row],[Budget Code Description]],Dimentions!$X$6:$AC$97,4,FALSE)="","",VLOOKUP(Table1[[#This Row],[Budget Code Description]],Dimentions!$X$6:$AC$97,4,FALSE)),"")</f>
        <v/>
      </c>
      <c r="O949" s="65" t="str">
        <f>IFERROR(VLOOKUP(Table1[[#This Row],[Vendor ID]],Table549[],2,FALSE),"")</f>
        <v/>
      </c>
      <c r="P949" s="63"/>
      <c r="Q949" s="143" t="str">
        <f>IF(Table1[[#This Row],[Posting Date]]&lt;&gt;"",$D$9,"")</f>
        <v/>
      </c>
      <c r="R949" s="159" t="str">
        <f>IF(Table1[[#This Row],[Posting Date]]&lt;&gt;"",$D$10,"")</f>
        <v/>
      </c>
      <c r="S949" s="66"/>
      <c r="T949" s="63"/>
      <c r="U949" s="67"/>
      <c r="V949" s="67"/>
      <c r="W949" s="67" t="str">
        <f t="shared" si="15"/>
        <v/>
      </c>
      <c r="X949" s="161" t="str">
        <f>IF(E949="","",(IF(Table1[[#This Row],[Cur]]="USD",Table1[[#This Row],[Cur_Amount Debit]],Table1[[#This Row],[Cur_Amount Debit]]/Table1[[#This Row],[Exchange Rate]])))</f>
        <v/>
      </c>
      <c r="Y949" s="161" t="str">
        <f>IF(E949="","",(IF(Table1[[#This Row],[Cur]]="USD",Table1[[#This Row],[Cur_Amount Credit]],Table1[[#This Row],[Cur_Amount Credit]]/ExchangeRate)))</f>
        <v/>
      </c>
      <c r="Z949" s="203" t="str">
        <f>IF(E949="","",(Table1[[#This Row],[Debit USD]]-Table1[[#This Row],[Credit USD]]))</f>
        <v/>
      </c>
      <c r="AA949" s="122"/>
      <c r="AB949" s="1"/>
      <c r="AC949" s="15"/>
      <c r="AD949" s="15" t="str">
        <f>IF(AND(OR(Table1[[#This Row],[Account]]="15030",Table1[[#This Row],[Account]]="15035",Table1[[#This Row],[Account]]="20150"),Table1[[#This Row],[Vendor ID]]=""),1,"")</f>
        <v/>
      </c>
      <c r="AE949" s="15"/>
      <c r="AF949" s="15"/>
      <c r="AG949" s="15"/>
      <c r="AH949" s="46" t="str">
        <f>IF(Table1[[#This Row],[Posting Date]]&lt;&gt;"","GJ-"&amp;CountryID,"")</f>
        <v/>
      </c>
      <c r="AI949" s="59" t="str">
        <f>IF(Table1[[#This Row],[Posting Date]]&lt;&gt;"",Table1[[#This Row],[Posting Date]],"")</f>
        <v/>
      </c>
      <c r="AJ949" s="46"/>
      <c r="AK949" s="46" t="str">
        <f>IF(Table1[[#This Row],[Description]]&lt;&gt;"",Table1[[#This Row],[Description]],"")</f>
        <v/>
      </c>
      <c r="AL949" s="46" t="str">
        <f>IF(Table1[[#This Row],[Posting Date]]&lt;&gt;"",Table1[[#This Row],[Reference Number]],"")</f>
        <v/>
      </c>
      <c r="AM949" s="46" t="str">
        <f>TRIM(Table1[[#This Row],[Line '#]])</f>
        <v/>
      </c>
      <c r="AN949" s="46" t="str">
        <f>TRIM(Table1[[#This Row],[Account]])</f>
        <v/>
      </c>
      <c r="AO949" s="46" t="str">
        <f>IF(Table1[[#This Row],[Posting Date]]&lt;&gt;"",$D$5,"")</f>
        <v/>
      </c>
      <c r="AP949" s="46" t="str">
        <f>TRIM(Table1[[#This Row],[Departments-Prgrams]])</f>
        <v/>
      </c>
      <c r="AQ949" s="46" t="str">
        <f>TRIM(Table1[[#This Row],[Grant]])</f>
        <v/>
      </c>
      <c r="AR949" s="46" t="str">
        <f>TRIM(Table1[[#This Row],[Staff ID]])</f>
        <v/>
      </c>
      <c r="AS949" s="46" t="str">
        <f>IF(TRIM(Table1[[#This Row],[Budget Code]])=0,"",TRIM(Table1[[#This Row],[Budget Code]]))</f>
        <v/>
      </c>
      <c r="AT949" s="46" t="str">
        <f>IF(Table1[[#This Row],[Line Description]]&lt;&gt;"",Table1[[#This Row],[Line Description]],"")</f>
        <v/>
      </c>
      <c r="AU949" s="46" t="str">
        <f>IF(Table1[[#This Row],[Cur_Amount Debit]]&gt;0,ROUND(Table1[[#This Row],[Cur_Amount Debit]],2),"")</f>
        <v/>
      </c>
      <c r="AV949" s="46" t="str">
        <f>IF(Table1[[#This Row],[Cur_Amount Credit]]&gt;0,ROUND(Table1[[#This Row],[Cur_Amount Credit]],2),"")</f>
        <v/>
      </c>
      <c r="AW949" s="46" t="str">
        <f>LEFT(Table1[[#This Row],[Cur]],3)</f>
        <v/>
      </c>
      <c r="AX949" s="59"/>
      <c r="AY949" s="46"/>
      <c r="AZ949" s="46" t="str">
        <f>IF(Table1[[#This Row],[Cur]]&lt;&gt;"",IF(Table1[[#This Row],[Cur]]="USD","",ExchangeRate),"")</f>
        <v/>
      </c>
      <c r="BA949" s="46" t="str">
        <f>IF(Table1[[#This Row],[Grant]]&lt;&gt;"",VLOOKUP(Table1[[#This Row],[Grant]],Grants!B:D,3),"")</f>
        <v/>
      </c>
      <c r="BB949" s="46" t="str">
        <f>TRIM(Table1[[#This Row],[Vendor ID]])</f>
        <v/>
      </c>
      <c r="BC949">
        <f>IF(Table1[[#This Row],[Reference Number]]=Q948,BC948,BC948+1)</f>
        <v>2</v>
      </c>
    </row>
    <row r="950" spans="1:55" ht="11.25" hidden="1" customHeight="1">
      <c r="A950" s="1"/>
      <c r="B950" s="88" t="str">
        <f>IF(Table1[[#This Row],[Posting Date]]&lt;&gt;"",IF(Table1[[#This Row],[Reference Number]]=Q949,B949+1,1),"")</f>
        <v/>
      </c>
      <c r="C950" s="61"/>
      <c r="D950" s="61"/>
      <c r="E950" s="218"/>
      <c r="F950" s="143" t="str">
        <f>IFERROR(IF(VLOOKUP(Table1[[#This Row],[Budget Code Description]],Dimentions!$X$6:$AC$132,2,FALSE)="","",VLOOKUP(Table1[[#This Row],[Budget Code Description]],Dimentions!$X$6:$AC$132,2,FALSE)),"")</f>
        <v/>
      </c>
      <c r="G950" s="143" t="str">
        <f>IFERROR(VLOOKUP(Table1[[#This Row],[Budget Code Description]],Dimentions!$X$6:$AC$132,3,FALSE),"")</f>
        <v/>
      </c>
      <c r="H950" s="64" t="str">
        <f>IFERROR(VLOOKUP(Table1[[#This Row],[Account]],Dimentions!$S$6:$V$233,2,FALSE),"")</f>
        <v/>
      </c>
      <c r="I950" s="62">
        <f>_xlfn.NUMBERVALUE(LEFT(Table1[[#This Row],[Account]],1))</f>
        <v>0</v>
      </c>
      <c r="J950" s="62" t="str">
        <f>IFERROR(VLOOKUP(Table1[[#This Row],[Budget Code Description]],Table6[#All],7,FALSE),"")</f>
        <v/>
      </c>
      <c r="K950" s="143" t="str">
        <f>IFERROR(VLOOKUP(Table1[[#This Row],[Budget Code Description]],Table6[#All],8,FALSE),"")</f>
        <v/>
      </c>
      <c r="L950" s="63"/>
      <c r="M950" s="65" t="str">
        <f>IFERROR(VLOOKUP(Table1[[#This Row],[Staff ID]],Table2[],2,FALSE),"")</f>
        <v/>
      </c>
      <c r="N950" s="211" t="str">
        <f>IFERROR(IF(VLOOKUP(Table1[[#This Row],[Budget Code Description]],Dimentions!$X$6:$AC$97,4,FALSE)="","",VLOOKUP(Table1[[#This Row],[Budget Code Description]],Dimentions!$X$6:$AC$97,4,FALSE)),"")</f>
        <v/>
      </c>
      <c r="O950" s="65" t="str">
        <f>IFERROR(VLOOKUP(Table1[[#This Row],[Vendor ID]],Table549[],2,FALSE),"")</f>
        <v/>
      </c>
      <c r="P950" s="63"/>
      <c r="Q950" s="143" t="str">
        <f>IF(Table1[[#This Row],[Posting Date]]&lt;&gt;"",$D$9,"")</f>
        <v/>
      </c>
      <c r="R950" s="159" t="str">
        <f>IF(Table1[[#This Row],[Posting Date]]&lt;&gt;"",$D$10,"")</f>
        <v/>
      </c>
      <c r="S950" s="66"/>
      <c r="T950" s="63"/>
      <c r="U950" s="67"/>
      <c r="V950" s="67"/>
      <c r="W950" s="67" t="str">
        <f t="shared" si="15"/>
        <v/>
      </c>
      <c r="X950" s="161" t="str">
        <f>IF(E950="","",(IF(Table1[[#This Row],[Cur]]="USD",Table1[[#This Row],[Cur_Amount Debit]],Table1[[#This Row],[Cur_Amount Debit]]/Table1[[#This Row],[Exchange Rate]])))</f>
        <v/>
      </c>
      <c r="Y950" s="161" t="str">
        <f>IF(E950="","",(IF(Table1[[#This Row],[Cur]]="USD",Table1[[#This Row],[Cur_Amount Credit]],Table1[[#This Row],[Cur_Amount Credit]]/ExchangeRate)))</f>
        <v/>
      </c>
      <c r="Z950" s="203" t="str">
        <f>IF(E950="","",(Table1[[#This Row],[Debit USD]]-Table1[[#This Row],[Credit USD]]))</f>
        <v/>
      </c>
      <c r="AA950" s="122"/>
      <c r="AB950" s="1"/>
      <c r="AC950" s="15"/>
      <c r="AD950" s="15" t="str">
        <f>IF(AND(OR(Table1[[#This Row],[Account]]="15030",Table1[[#This Row],[Account]]="15035",Table1[[#This Row],[Account]]="20150"),Table1[[#This Row],[Vendor ID]]=""),1,"")</f>
        <v/>
      </c>
      <c r="AE950" s="15"/>
      <c r="AF950" s="15"/>
      <c r="AG950" s="15"/>
      <c r="AH950" s="46" t="str">
        <f>IF(Table1[[#This Row],[Posting Date]]&lt;&gt;"","GJ-"&amp;CountryID,"")</f>
        <v/>
      </c>
      <c r="AI950" s="59" t="str">
        <f>IF(Table1[[#This Row],[Posting Date]]&lt;&gt;"",Table1[[#This Row],[Posting Date]],"")</f>
        <v/>
      </c>
      <c r="AJ950" s="46"/>
      <c r="AK950" s="46" t="str">
        <f>IF(Table1[[#This Row],[Description]]&lt;&gt;"",Table1[[#This Row],[Description]],"")</f>
        <v/>
      </c>
      <c r="AL950" s="46" t="str">
        <f>IF(Table1[[#This Row],[Posting Date]]&lt;&gt;"",Table1[[#This Row],[Reference Number]],"")</f>
        <v/>
      </c>
      <c r="AM950" s="46" t="str">
        <f>TRIM(Table1[[#This Row],[Line '#]])</f>
        <v/>
      </c>
      <c r="AN950" s="46" t="str">
        <f>TRIM(Table1[[#This Row],[Account]])</f>
        <v/>
      </c>
      <c r="AO950" s="46" t="str">
        <f>IF(Table1[[#This Row],[Posting Date]]&lt;&gt;"",$D$5,"")</f>
        <v/>
      </c>
      <c r="AP950" s="46" t="str">
        <f>TRIM(Table1[[#This Row],[Departments-Prgrams]])</f>
        <v/>
      </c>
      <c r="AQ950" s="46" t="str">
        <f>TRIM(Table1[[#This Row],[Grant]])</f>
        <v/>
      </c>
      <c r="AR950" s="46" t="str">
        <f>TRIM(Table1[[#This Row],[Staff ID]])</f>
        <v/>
      </c>
      <c r="AS950" s="46" t="str">
        <f>IF(TRIM(Table1[[#This Row],[Budget Code]])=0,"",TRIM(Table1[[#This Row],[Budget Code]]))</f>
        <v/>
      </c>
      <c r="AT950" s="46" t="str">
        <f>IF(Table1[[#This Row],[Line Description]]&lt;&gt;"",Table1[[#This Row],[Line Description]],"")</f>
        <v/>
      </c>
      <c r="AU950" s="46" t="str">
        <f>IF(Table1[[#This Row],[Cur_Amount Debit]]&gt;0,ROUND(Table1[[#This Row],[Cur_Amount Debit]],2),"")</f>
        <v/>
      </c>
      <c r="AV950" s="46" t="str">
        <f>IF(Table1[[#This Row],[Cur_Amount Credit]]&gt;0,ROUND(Table1[[#This Row],[Cur_Amount Credit]],2),"")</f>
        <v/>
      </c>
      <c r="AW950" s="46" t="str">
        <f>LEFT(Table1[[#This Row],[Cur]],3)</f>
        <v/>
      </c>
      <c r="AX950" s="59"/>
      <c r="AY950" s="46"/>
      <c r="AZ950" s="46" t="str">
        <f>IF(Table1[[#This Row],[Cur]]&lt;&gt;"",IF(Table1[[#This Row],[Cur]]="USD","",ExchangeRate),"")</f>
        <v/>
      </c>
      <c r="BA950" s="46" t="str">
        <f>IF(Table1[[#This Row],[Grant]]&lt;&gt;"",VLOOKUP(Table1[[#This Row],[Grant]],Grants!B:D,3),"")</f>
        <v/>
      </c>
      <c r="BB950" s="46" t="str">
        <f>TRIM(Table1[[#This Row],[Vendor ID]])</f>
        <v/>
      </c>
      <c r="BC950">
        <f>IF(Table1[[#This Row],[Reference Number]]=Q949,BC949,BC949+1)</f>
        <v>2</v>
      </c>
    </row>
    <row r="951" spans="1:55" ht="11.25" hidden="1" customHeight="1">
      <c r="A951" s="1"/>
      <c r="B951" s="88" t="str">
        <f>IF(Table1[[#This Row],[Posting Date]]&lt;&gt;"",IF(Table1[[#This Row],[Reference Number]]=Q950,B950+1,1),"")</f>
        <v/>
      </c>
      <c r="C951" s="61"/>
      <c r="D951" s="61"/>
      <c r="E951" s="218"/>
      <c r="F951" s="143" t="str">
        <f>IFERROR(IF(VLOOKUP(Table1[[#This Row],[Budget Code Description]],Dimentions!$X$6:$AC$132,2,FALSE)="","",VLOOKUP(Table1[[#This Row],[Budget Code Description]],Dimentions!$X$6:$AC$132,2,FALSE)),"")</f>
        <v/>
      </c>
      <c r="G951" s="143" t="str">
        <f>IFERROR(VLOOKUP(Table1[[#This Row],[Budget Code Description]],Dimentions!$X$6:$AC$132,3,FALSE),"")</f>
        <v/>
      </c>
      <c r="H951" s="64" t="str">
        <f>IFERROR(VLOOKUP(Table1[[#This Row],[Account]],Dimentions!$S$6:$V$233,2,FALSE),"")</f>
        <v/>
      </c>
      <c r="I951" s="62">
        <f>_xlfn.NUMBERVALUE(LEFT(Table1[[#This Row],[Account]],1))</f>
        <v>0</v>
      </c>
      <c r="J951" s="62" t="str">
        <f>IFERROR(VLOOKUP(Table1[[#This Row],[Budget Code Description]],Table6[#All],7,FALSE),"")</f>
        <v/>
      </c>
      <c r="K951" s="143" t="str">
        <f>IFERROR(VLOOKUP(Table1[[#This Row],[Budget Code Description]],Table6[#All],8,FALSE),"")</f>
        <v/>
      </c>
      <c r="L951" s="63"/>
      <c r="M951" s="65" t="str">
        <f>IFERROR(VLOOKUP(Table1[[#This Row],[Staff ID]],Table2[],2,FALSE),"")</f>
        <v/>
      </c>
      <c r="N951" s="211" t="str">
        <f>IFERROR(IF(VLOOKUP(Table1[[#This Row],[Budget Code Description]],Dimentions!$X$6:$AC$97,4,FALSE)="","",VLOOKUP(Table1[[#This Row],[Budget Code Description]],Dimentions!$X$6:$AC$97,4,FALSE)),"")</f>
        <v/>
      </c>
      <c r="O951" s="65" t="str">
        <f>IFERROR(VLOOKUP(Table1[[#This Row],[Vendor ID]],Table549[],2,FALSE),"")</f>
        <v/>
      </c>
      <c r="P951" s="63"/>
      <c r="Q951" s="143" t="str">
        <f>IF(Table1[[#This Row],[Posting Date]]&lt;&gt;"",$D$9,"")</f>
        <v/>
      </c>
      <c r="R951" s="159" t="str">
        <f>IF(Table1[[#This Row],[Posting Date]]&lt;&gt;"",$D$10,"")</f>
        <v/>
      </c>
      <c r="S951" s="66"/>
      <c r="T951" s="63"/>
      <c r="U951" s="67"/>
      <c r="V951" s="67"/>
      <c r="W951" s="67" t="str">
        <f t="shared" si="15"/>
        <v/>
      </c>
      <c r="X951" s="161" t="str">
        <f>IF(E951="","",(IF(Table1[[#This Row],[Cur]]="USD",Table1[[#This Row],[Cur_Amount Debit]],Table1[[#This Row],[Cur_Amount Debit]]/Table1[[#This Row],[Exchange Rate]])))</f>
        <v/>
      </c>
      <c r="Y951" s="161" t="str">
        <f>IF(E951="","",(IF(Table1[[#This Row],[Cur]]="USD",Table1[[#This Row],[Cur_Amount Credit]],Table1[[#This Row],[Cur_Amount Credit]]/ExchangeRate)))</f>
        <v/>
      </c>
      <c r="Z951" s="203" t="str">
        <f>IF(E951="","",(Table1[[#This Row],[Debit USD]]-Table1[[#This Row],[Credit USD]]))</f>
        <v/>
      </c>
      <c r="AA951" s="122"/>
      <c r="AB951" s="1"/>
      <c r="AC951" s="15"/>
      <c r="AD951" s="15" t="str">
        <f>IF(AND(OR(Table1[[#This Row],[Account]]="15030",Table1[[#This Row],[Account]]="15035",Table1[[#This Row],[Account]]="20150"),Table1[[#This Row],[Vendor ID]]=""),1,"")</f>
        <v/>
      </c>
      <c r="AE951" s="15"/>
      <c r="AF951" s="15"/>
      <c r="AG951" s="15"/>
      <c r="AH951" s="46" t="str">
        <f>IF(Table1[[#This Row],[Posting Date]]&lt;&gt;"","GJ-"&amp;CountryID,"")</f>
        <v/>
      </c>
      <c r="AI951" s="59" t="str">
        <f>IF(Table1[[#This Row],[Posting Date]]&lt;&gt;"",Table1[[#This Row],[Posting Date]],"")</f>
        <v/>
      </c>
      <c r="AJ951" s="46"/>
      <c r="AK951" s="46" t="str">
        <f>IF(Table1[[#This Row],[Description]]&lt;&gt;"",Table1[[#This Row],[Description]],"")</f>
        <v/>
      </c>
      <c r="AL951" s="46" t="str">
        <f>IF(Table1[[#This Row],[Posting Date]]&lt;&gt;"",Table1[[#This Row],[Reference Number]],"")</f>
        <v/>
      </c>
      <c r="AM951" s="46" t="str">
        <f>TRIM(Table1[[#This Row],[Line '#]])</f>
        <v/>
      </c>
      <c r="AN951" s="46" t="str">
        <f>TRIM(Table1[[#This Row],[Account]])</f>
        <v/>
      </c>
      <c r="AO951" s="46" t="str">
        <f>IF(Table1[[#This Row],[Posting Date]]&lt;&gt;"",$D$5,"")</f>
        <v/>
      </c>
      <c r="AP951" s="46" t="str">
        <f>TRIM(Table1[[#This Row],[Departments-Prgrams]])</f>
        <v/>
      </c>
      <c r="AQ951" s="46" t="str">
        <f>TRIM(Table1[[#This Row],[Grant]])</f>
        <v/>
      </c>
      <c r="AR951" s="46" t="str">
        <f>TRIM(Table1[[#This Row],[Staff ID]])</f>
        <v/>
      </c>
      <c r="AS951" s="46" t="str">
        <f>IF(TRIM(Table1[[#This Row],[Budget Code]])=0,"",TRIM(Table1[[#This Row],[Budget Code]]))</f>
        <v/>
      </c>
      <c r="AT951" s="46" t="str">
        <f>IF(Table1[[#This Row],[Line Description]]&lt;&gt;"",Table1[[#This Row],[Line Description]],"")</f>
        <v/>
      </c>
      <c r="AU951" s="46" t="str">
        <f>IF(Table1[[#This Row],[Cur_Amount Debit]]&gt;0,ROUND(Table1[[#This Row],[Cur_Amount Debit]],2),"")</f>
        <v/>
      </c>
      <c r="AV951" s="46" t="str">
        <f>IF(Table1[[#This Row],[Cur_Amount Credit]]&gt;0,ROUND(Table1[[#This Row],[Cur_Amount Credit]],2),"")</f>
        <v/>
      </c>
      <c r="AW951" s="46" t="str">
        <f>LEFT(Table1[[#This Row],[Cur]],3)</f>
        <v/>
      </c>
      <c r="AX951" s="59"/>
      <c r="AY951" s="46"/>
      <c r="AZ951" s="46" t="str">
        <f>IF(Table1[[#This Row],[Cur]]&lt;&gt;"",IF(Table1[[#This Row],[Cur]]="USD","",ExchangeRate),"")</f>
        <v/>
      </c>
      <c r="BA951" s="46" t="str">
        <f>IF(Table1[[#This Row],[Grant]]&lt;&gt;"",VLOOKUP(Table1[[#This Row],[Grant]],Grants!B:D,3),"")</f>
        <v/>
      </c>
      <c r="BB951" s="46" t="str">
        <f>TRIM(Table1[[#This Row],[Vendor ID]])</f>
        <v/>
      </c>
      <c r="BC951">
        <f>IF(Table1[[#This Row],[Reference Number]]=Q950,BC950,BC950+1)</f>
        <v>2</v>
      </c>
    </row>
    <row r="952" spans="1:55" ht="11.25" hidden="1" customHeight="1">
      <c r="A952" s="1"/>
      <c r="B952" s="88" t="str">
        <f>IF(Table1[[#This Row],[Posting Date]]&lt;&gt;"",IF(Table1[[#This Row],[Reference Number]]=Q951,B951+1,1),"")</f>
        <v/>
      </c>
      <c r="C952" s="61"/>
      <c r="D952" s="61"/>
      <c r="E952" s="218"/>
      <c r="F952" s="143" t="str">
        <f>IFERROR(IF(VLOOKUP(Table1[[#This Row],[Budget Code Description]],Dimentions!$X$6:$AC$132,2,FALSE)="","",VLOOKUP(Table1[[#This Row],[Budget Code Description]],Dimentions!$X$6:$AC$132,2,FALSE)),"")</f>
        <v/>
      </c>
      <c r="G952" s="143" t="str">
        <f>IFERROR(VLOOKUP(Table1[[#This Row],[Budget Code Description]],Dimentions!$X$6:$AC$132,3,FALSE),"")</f>
        <v/>
      </c>
      <c r="H952" s="64" t="str">
        <f>IFERROR(VLOOKUP(Table1[[#This Row],[Account]],Dimentions!$S$6:$V$233,2,FALSE),"")</f>
        <v/>
      </c>
      <c r="I952" s="62">
        <f>_xlfn.NUMBERVALUE(LEFT(Table1[[#This Row],[Account]],1))</f>
        <v>0</v>
      </c>
      <c r="J952" s="62" t="str">
        <f>IFERROR(VLOOKUP(Table1[[#This Row],[Budget Code Description]],Table6[#All],7,FALSE),"")</f>
        <v/>
      </c>
      <c r="K952" s="143" t="str">
        <f>IFERROR(VLOOKUP(Table1[[#This Row],[Budget Code Description]],Table6[#All],8,FALSE),"")</f>
        <v/>
      </c>
      <c r="L952" s="63"/>
      <c r="M952" s="65" t="str">
        <f>IFERROR(VLOOKUP(Table1[[#This Row],[Staff ID]],Table2[],2,FALSE),"")</f>
        <v/>
      </c>
      <c r="N952" s="211" t="str">
        <f>IFERROR(IF(VLOOKUP(Table1[[#This Row],[Budget Code Description]],Dimentions!$X$6:$AC$97,4,FALSE)="","",VLOOKUP(Table1[[#This Row],[Budget Code Description]],Dimentions!$X$6:$AC$97,4,FALSE)),"")</f>
        <v/>
      </c>
      <c r="O952" s="65" t="str">
        <f>IFERROR(VLOOKUP(Table1[[#This Row],[Vendor ID]],Table549[],2,FALSE),"")</f>
        <v/>
      </c>
      <c r="P952" s="63"/>
      <c r="Q952" s="143" t="str">
        <f>IF(Table1[[#This Row],[Posting Date]]&lt;&gt;"",$D$9,"")</f>
        <v/>
      </c>
      <c r="R952" s="159" t="str">
        <f>IF(Table1[[#This Row],[Posting Date]]&lt;&gt;"",$D$10,"")</f>
        <v/>
      </c>
      <c r="S952" s="66"/>
      <c r="T952" s="63"/>
      <c r="U952" s="67"/>
      <c r="V952" s="67"/>
      <c r="W952" s="67" t="str">
        <f t="shared" si="15"/>
        <v/>
      </c>
      <c r="X952" s="161" t="str">
        <f>IF(E952="","",(IF(Table1[[#This Row],[Cur]]="USD",Table1[[#This Row],[Cur_Amount Debit]],Table1[[#This Row],[Cur_Amount Debit]]/Table1[[#This Row],[Exchange Rate]])))</f>
        <v/>
      </c>
      <c r="Y952" s="161" t="str">
        <f>IF(E952="","",(IF(Table1[[#This Row],[Cur]]="USD",Table1[[#This Row],[Cur_Amount Credit]],Table1[[#This Row],[Cur_Amount Credit]]/ExchangeRate)))</f>
        <v/>
      </c>
      <c r="Z952" s="203" t="str">
        <f>IF(E952="","",(Table1[[#This Row],[Debit USD]]-Table1[[#This Row],[Credit USD]]))</f>
        <v/>
      </c>
      <c r="AA952" s="122"/>
      <c r="AB952" s="1"/>
      <c r="AC952" s="15"/>
      <c r="AD952" s="15" t="str">
        <f>IF(AND(OR(Table1[[#This Row],[Account]]="15030",Table1[[#This Row],[Account]]="15035",Table1[[#This Row],[Account]]="20150"),Table1[[#This Row],[Vendor ID]]=""),1,"")</f>
        <v/>
      </c>
      <c r="AE952" s="15"/>
      <c r="AF952" s="15"/>
      <c r="AG952" s="15"/>
      <c r="AH952" s="46" t="str">
        <f>IF(Table1[[#This Row],[Posting Date]]&lt;&gt;"","GJ-"&amp;CountryID,"")</f>
        <v/>
      </c>
      <c r="AI952" s="59" t="str">
        <f>IF(Table1[[#This Row],[Posting Date]]&lt;&gt;"",Table1[[#This Row],[Posting Date]],"")</f>
        <v/>
      </c>
      <c r="AJ952" s="46"/>
      <c r="AK952" s="46" t="str">
        <f>IF(Table1[[#This Row],[Description]]&lt;&gt;"",Table1[[#This Row],[Description]],"")</f>
        <v/>
      </c>
      <c r="AL952" s="46" t="str">
        <f>IF(Table1[[#This Row],[Posting Date]]&lt;&gt;"",Table1[[#This Row],[Reference Number]],"")</f>
        <v/>
      </c>
      <c r="AM952" s="46" t="str">
        <f>TRIM(Table1[[#This Row],[Line '#]])</f>
        <v/>
      </c>
      <c r="AN952" s="46" t="str">
        <f>TRIM(Table1[[#This Row],[Account]])</f>
        <v/>
      </c>
      <c r="AO952" s="46" t="str">
        <f>IF(Table1[[#This Row],[Posting Date]]&lt;&gt;"",$D$5,"")</f>
        <v/>
      </c>
      <c r="AP952" s="46" t="str">
        <f>TRIM(Table1[[#This Row],[Departments-Prgrams]])</f>
        <v/>
      </c>
      <c r="AQ952" s="46" t="str">
        <f>TRIM(Table1[[#This Row],[Grant]])</f>
        <v/>
      </c>
      <c r="AR952" s="46" t="str">
        <f>TRIM(Table1[[#This Row],[Staff ID]])</f>
        <v/>
      </c>
      <c r="AS952" s="46" t="str">
        <f>IF(TRIM(Table1[[#This Row],[Budget Code]])=0,"",TRIM(Table1[[#This Row],[Budget Code]]))</f>
        <v/>
      </c>
      <c r="AT952" s="46" t="str">
        <f>IF(Table1[[#This Row],[Line Description]]&lt;&gt;"",Table1[[#This Row],[Line Description]],"")</f>
        <v/>
      </c>
      <c r="AU952" s="46" t="str">
        <f>IF(Table1[[#This Row],[Cur_Amount Debit]]&gt;0,ROUND(Table1[[#This Row],[Cur_Amount Debit]],2),"")</f>
        <v/>
      </c>
      <c r="AV952" s="46" t="str">
        <f>IF(Table1[[#This Row],[Cur_Amount Credit]]&gt;0,ROUND(Table1[[#This Row],[Cur_Amount Credit]],2),"")</f>
        <v/>
      </c>
      <c r="AW952" s="46" t="str">
        <f>LEFT(Table1[[#This Row],[Cur]],3)</f>
        <v/>
      </c>
      <c r="AX952" s="59"/>
      <c r="AY952" s="46"/>
      <c r="AZ952" s="46" t="str">
        <f>IF(Table1[[#This Row],[Cur]]&lt;&gt;"",IF(Table1[[#This Row],[Cur]]="USD","",ExchangeRate),"")</f>
        <v/>
      </c>
      <c r="BA952" s="46" t="str">
        <f>IF(Table1[[#This Row],[Grant]]&lt;&gt;"",VLOOKUP(Table1[[#This Row],[Grant]],Grants!B:D,3),"")</f>
        <v/>
      </c>
      <c r="BB952" s="46" t="str">
        <f>TRIM(Table1[[#This Row],[Vendor ID]])</f>
        <v/>
      </c>
      <c r="BC952">
        <f>IF(Table1[[#This Row],[Reference Number]]=Q951,BC951,BC951+1)</f>
        <v>2</v>
      </c>
    </row>
    <row r="953" spans="1:55" ht="11.25" hidden="1" customHeight="1">
      <c r="A953" s="1"/>
      <c r="B953" s="88" t="str">
        <f>IF(Table1[[#This Row],[Posting Date]]&lt;&gt;"",IF(Table1[[#This Row],[Reference Number]]=Q952,B952+1,1),"")</f>
        <v/>
      </c>
      <c r="C953" s="61"/>
      <c r="D953" s="61"/>
      <c r="E953" s="218"/>
      <c r="F953" s="143" t="str">
        <f>IFERROR(IF(VLOOKUP(Table1[[#This Row],[Budget Code Description]],Dimentions!$X$6:$AC$132,2,FALSE)="","",VLOOKUP(Table1[[#This Row],[Budget Code Description]],Dimentions!$X$6:$AC$132,2,FALSE)),"")</f>
        <v/>
      </c>
      <c r="G953" s="143" t="str">
        <f>IFERROR(VLOOKUP(Table1[[#This Row],[Budget Code Description]],Dimentions!$X$6:$AC$132,3,FALSE),"")</f>
        <v/>
      </c>
      <c r="H953" s="64" t="str">
        <f>IFERROR(VLOOKUP(Table1[[#This Row],[Account]],Dimentions!$S$6:$V$233,2,FALSE),"")</f>
        <v/>
      </c>
      <c r="I953" s="62">
        <f>_xlfn.NUMBERVALUE(LEFT(Table1[[#This Row],[Account]],1))</f>
        <v>0</v>
      </c>
      <c r="J953" s="62" t="str">
        <f>IFERROR(VLOOKUP(Table1[[#This Row],[Budget Code Description]],Table6[#All],7,FALSE),"")</f>
        <v/>
      </c>
      <c r="K953" s="143" t="str">
        <f>IFERROR(VLOOKUP(Table1[[#This Row],[Budget Code Description]],Table6[#All],8,FALSE),"")</f>
        <v/>
      </c>
      <c r="L953" s="63"/>
      <c r="M953" s="65" t="str">
        <f>IFERROR(VLOOKUP(Table1[[#This Row],[Staff ID]],Table2[],2,FALSE),"")</f>
        <v/>
      </c>
      <c r="N953" s="211" t="str">
        <f>IFERROR(IF(VLOOKUP(Table1[[#This Row],[Budget Code Description]],Dimentions!$X$6:$AC$97,4,FALSE)="","",VLOOKUP(Table1[[#This Row],[Budget Code Description]],Dimentions!$X$6:$AC$97,4,FALSE)),"")</f>
        <v/>
      </c>
      <c r="O953" s="65" t="str">
        <f>IFERROR(VLOOKUP(Table1[[#This Row],[Vendor ID]],Table549[],2,FALSE),"")</f>
        <v/>
      </c>
      <c r="P953" s="63"/>
      <c r="Q953" s="143" t="str">
        <f>IF(Table1[[#This Row],[Posting Date]]&lt;&gt;"",$D$9,"")</f>
        <v/>
      </c>
      <c r="R953" s="159" t="str">
        <f>IF(Table1[[#This Row],[Posting Date]]&lt;&gt;"",$D$10,"")</f>
        <v/>
      </c>
      <c r="S953" s="66"/>
      <c r="T953" s="63"/>
      <c r="U953" s="67"/>
      <c r="V953" s="67"/>
      <c r="W953" s="67" t="str">
        <f t="shared" si="15"/>
        <v/>
      </c>
      <c r="X953" s="161" t="str">
        <f>IF(E953="","",(IF(Table1[[#This Row],[Cur]]="USD",Table1[[#This Row],[Cur_Amount Debit]],Table1[[#This Row],[Cur_Amount Debit]]/Table1[[#This Row],[Exchange Rate]])))</f>
        <v/>
      </c>
      <c r="Y953" s="161" t="str">
        <f>IF(E953="","",(IF(Table1[[#This Row],[Cur]]="USD",Table1[[#This Row],[Cur_Amount Credit]],Table1[[#This Row],[Cur_Amount Credit]]/ExchangeRate)))</f>
        <v/>
      </c>
      <c r="Z953" s="203" t="str">
        <f>IF(E953="","",(Table1[[#This Row],[Debit USD]]-Table1[[#This Row],[Credit USD]]))</f>
        <v/>
      </c>
      <c r="AA953" s="122"/>
      <c r="AB953" s="1"/>
      <c r="AC953" s="15"/>
      <c r="AD953" s="15" t="str">
        <f>IF(AND(OR(Table1[[#This Row],[Account]]="15030",Table1[[#This Row],[Account]]="15035",Table1[[#This Row],[Account]]="20150"),Table1[[#This Row],[Vendor ID]]=""),1,"")</f>
        <v/>
      </c>
      <c r="AE953" s="15"/>
      <c r="AF953" s="15"/>
      <c r="AG953" s="15"/>
      <c r="AH953" s="46" t="str">
        <f>IF(Table1[[#This Row],[Posting Date]]&lt;&gt;"","GJ-"&amp;CountryID,"")</f>
        <v/>
      </c>
      <c r="AI953" s="59" t="str">
        <f>IF(Table1[[#This Row],[Posting Date]]&lt;&gt;"",Table1[[#This Row],[Posting Date]],"")</f>
        <v/>
      </c>
      <c r="AJ953" s="46"/>
      <c r="AK953" s="46" t="str">
        <f>IF(Table1[[#This Row],[Description]]&lt;&gt;"",Table1[[#This Row],[Description]],"")</f>
        <v/>
      </c>
      <c r="AL953" s="46" t="str">
        <f>IF(Table1[[#This Row],[Posting Date]]&lt;&gt;"",Table1[[#This Row],[Reference Number]],"")</f>
        <v/>
      </c>
      <c r="AM953" s="46" t="str">
        <f>TRIM(Table1[[#This Row],[Line '#]])</f>
        <v/>
      </c>
      <c r="AN953" s="46" t="str">
        <f>TRIM(Table1[[#This Row],[Account]])</f>
        <v/>
      </c>
      <c r="AO953" s="46" t="str">
        <f>IF(Table1[[#This Row],[Posting Date]]&lt;&gt;"",$D$5,"")</f>
        <v/>
      </c>
      <c r="AP953" s="46" t="str">
        <f>TRIM(Table1[[#This Row],[Departments-Prgrams]])</f>
        <v/>
      </c>
      <c r="AQ953" s="46" t="str">
        <f>TRIM(Table1[[#This Row],[Grant]])</f>
        <v/>
      </c>
      <c r="AR953" s="46" t="str">
        <f>TRIM(Table1[[#This Row],[Staff ID]])</f>
        <v/>
      </c>
      <c r="AS953" s="46" t="str">
        <f>IF(TRIM(Table1[[#This Row],[Budget Code]])=0,"",TRIM(Table1[[#This Row],[Budget Code]]))</f>
        <v/>
      </c>
      <c r="AT953" s="46" t="str">
        <f>IF(Table1[[#This Row],[Line Description]]&lt;&gt;"",Table1[[#This Row],[Line Description]],"")</f>
        <v/>
      </c>
      <c r="AU953" s="46" t="str">
        <f>IF(Table1[[#This Row],[Cur_Amount Debit]]&gt;0,ROUND(Table1[[#This Row],[Cur_Amount Debit]],2),"")</f>
        <v/>
      </c>
      <c r="AV953" s="46" t="str">
        <f>IF(Table1[[#This Row],[Cur_Amount Credit]]&gt;0,ROUND(Table1[[#This Row],[Cur_Amount Credit]],2),"")</f>
        <v/>
      </c>
      <c r="AW953" s="46" t="str">
        <f>LEFT(Table1[[#This Row],[Cur]],3)</f>
        <v/>
      </c>
      <c r="AX953" s="59"/>
      <c r="AY953" s="46"/>
      <c r="AZ953" s="46" t="str">
        <f>IF(Table1[[#This Row],[Cur]]&lt;&gt;"",IF(Table1[[#This Row],[Cur]]="USD","",ExchangeRate),"")</f>
        <v/>
      </c>
      <c r="BA953" s="46" t="str">
        <f>IF(Table1[[#This Row],[Grant]]&lt;&gt;"",VLOOKUP(Table1[[#This Row],[Grant]],Grants!B:D,3),"")</f>
        <v/>
      </c>
      <c r="BB953" s="46" t="str">
        <f>TRIM(Table1[[#This Row],[Vendor ID]])</f>
        <v/>
      </c>
      <c r="BC953">
        <f>IF(Table1[[#This Row],[Reference Number]]=Q952,BC952,BC952+1)</f>
        <v>2</v>
      </c>
    </row>
    <row r="954" spans="1:55" ht="11.25" hidden="1" customHeight="1">
      <c r="A954" s="1"/>
      <c r="B954" s="88" t="str">
        <f>IF(Table1[[#This Row],[Posting Date]]&lt;&gt;"",IF(Table1[[#This Row],[Reference Number]]=Q953,B953+1,1),"")</f>
        <v/>
      </c>
      <c r="C954" s="61"/>
      <c r="D954" s="61"/>
      <c r="E954" s="218"/>
      <c r="F954" s="143" t="str">
        <f>IFERROR(IF(VLOOKUP(Table1[[#This Row],[Budget Code Description]],Dimentions!$X$6:$AC$132,2,FALSE)="","",VLOOKUP(Table1[[#This Row],[Budget Code Description]],Dimentions!$X$6:$AC$132,2,FALSE)),"")</f>
        <v/>
      </c>
      <c r="G954" s="143" t="str">
        <f>IFERROR(VLOOKUP(Table1[[#This Row],[Budget Code Description]],Dimentions!$X$6:$AC$132,3,FALSE),"")</f>
        <v/>
      </c>
      <c r="H954" s="64" t="str">
        <f>IFERROR(VLOOKUP(Table1[[#This Row],[Account]],Dimentions!$S$6:$V$233,2,FALSE),"")</f>
        <v/>
      </c>
      <c r="I954" s="62">
        <f>_xlfn.NUMBERVALUE(LEFT(Table1[[#This Row],[Account]],1))</f>
        <v>0</v>
      </c>
      <c r="J954" s="62" t="str">
        <f>IFERROR(VLOOKUP(Table1[[#This Row],[Budget Code Description]],Table6[#All],7,FALSE),"")</f>
        <v/>
      </c>
      <c r="K954" s="143" t="str">
        <f>IFERROR(VLOOKUP(Table1[[#This Row],[Budget Code Description]],Table6[#All],8,FALSE),"")</f>
        <v/>
      </c>
      <c r="L954" s="63"/>
      <c r="M954" s="65" t="str">
        <f>IFERROR(VLOOKUP(Table1[[#This Row],[Staff ID]],Table2[],2,FALSE),"")</f>
        <v/>
      </c>
      <c r="N954" s="211" t="str">
        <f>IFERROR(IF(VLOOKUP(Table1[[#This Row],[Budget Code Description]],Dimentions!$X$6:$AC$97,4,FALSE)="","",VLOOKUP(Table1[[#This Row],[Budget Code Description]],Dimentions!$X$6:$AC$97,4,FALSE)),"")</f>
        <v/>
      </c>
      <c r="O954" s="65" t="str">
        <f>IFERROR(VLOOKUP(Table1[[#This Row],[Vendor ID]],Table549[],2,FALSE),"")</f>
        <v/>
      </c>
      <c r="P954" s="63"/>
      <c r="Q954" s="143" t="str">
        <f>IF(Table1[[#This Row],[Posting Date]]&lt;&gt;"",$D$9,"")</f>
        <v/>
      </c>
      <c r="R954" s="159" t="str">
        <f>IF(Table1[[#This Row],[Posting Date]]&lt;&gt;"",$D$10,"")</f>
        <v/>
      </c>
      <c r="S954" s="66"/>
      <c r="T954" s="63"/>
      <c r="U954" s="67"/>
      <c r="V954" s="67"/>
      <c r="W954" s="67" t="str">
        <f t="shared" si="15"/>
        <v/>
      </c>
      <c r="X954" s="161" t="str">
        <f>IF(E954="","",(IF(Table1[[#This Row],[Cur]]="USD",Table1[[#This Row],[Cur_Amount Debit]],Table1[[#This Row],[Cur_Amount Debit]]/Table1[[#This Row],[Exchange Rate]])))</f>
        <v/>
      </c>
      <c r="Y954" s="161" t="str">
        <f>IF(E954="","",(IF(Table1[[#This Row],[Cur]]="USD",Table1[[#This Row],[Cur_Amount Credit]],Table1[[#This Row],[Cur_Amount Credit]]/ExchangeRate)))</f>
        <v/>
      </c>
      <c r="Z954" s="203" t="str">
        <f>IF(E954="","",(Table1[[#This Row],[Debit USD]]-Table1[[#This Row],[Credit USD]]))</f>
        <v/>
      </c>
      <c r="AA954" s="122"/>
      <c r="AB954" s="1"/>
      <c r="AC954" s="15"/>
      <c r="AD954" s="15" t="str">
        <f>IF(AND(OR(Table1[[#This Row],[Account]]="15030",Table1[[#This Row],[Account]]="15035",Table1[[#This Row],[Account]]="20150"),Table1[[#This Row],[Vendor ID]]=""),1,"")</f>
        <v/>
      </c>
      <c r="AE954" s="15"/>
      <c r="AF954" s="15"/>
      <c r="AG954" s="15"/>
      <c r="AH954" s="46" t="str">
        <f>IF(Table1[[#This Row],[Posting Date]]&lt;&gt;"","GJ-"&amp;CountryID,"")</f>
        <v/>
      </c>
      <c r="AI954" s="59" t="str">
        <f>IF(Table1[[#This Row],[Posting Date]]&lt;&gt;"",Table1[[#This Row],[Posting Date]],"")</f>
        <v/>
      </c>
      <c r="AJ954" s="46"/>
      <c r="AK954" s="46" t="str">
        <f>IF(Table1[[#This Row],[Description]]&lt;&gt;"",Table1[[#This Row],[Description]],"")</f>
        <v/>
      </c>
      <c r="AL954" s="46" t="str">
        <f>IF(Table1[[#This Row],[Posting Date]]&lt;&gt;"",Table1[[#This Row],[Reference Number]],"")</f>
        <v/>
      </c>
      <c r="AM954" s="46" t="str">
        <f>TRIM(Table1[[#This Row],[Line '#]])</f>
        <v/>
      </c>
      <c r="AN954" s="46" t="str">
        <f>TRIM(Table1[[#This Row],[Account]])</f>
        <v/>
      </c>
      <c r="AO954" s="46" t="str">
        <f>IF(Table1[[#This Row],[Posting Date]]&lt;&gt;"",$D$5,"")</f>
        <v/>
      </c>
      <c r="AP954" s="46" t="str">
        <f>TRIM(Table1[[#This Row],[Departments-Prgrams]])</f>
        <v/>
      </c>
      <c r="AQ954" s="46" t="str">
        <f>TRIM(Table1[[#This Row],[Grant]])</f>
        <v/>
      </c>
      <c r="AR954" s="46" t="str">
        <f>TRIM(Table1[[#This Row],[Staff ID]])</f>
        <v/>
      </c>
      <c r="AS954" s="46" t="str">
        <f>IF(TRIM(Table1[[#This Row],[Budget Code]])=0,"",TRIM(Table1[[#This Row],[Budget Code]]))</f>
        <v/>
      </c>
      <c r="AT954" s="46" t="str">
        <f>IF(Table1[[#This Row],[Line Description]]&lt;&gt;"",Table1[[#This Row],[Line Description]],"")</f>
        <v/>
      </c>
      <c r="AU954" s="46" t="str">
        <f>IF(Table1[[#This Row],[Cur_Amount Debit]]&gt;0,ROUND(Table1[[#This Row],[Cur_Amount Debit]],2),"")</f>
        <v/>
      </c>
      <c r="AV954" s="46" t="str">
        <f>IF(Table1[[#This Row],[Cur_Amount Credit]]&gt;0,ROUND(Table1[[#This Row],[Cur_Amount Credit]],2),"")</f>
        <v/>
      </c>
      <c r="AW954" s="46" t="str">
        <f>LEFT(Table1[[#This Row],[Cur]],3)</f>
        <v/>
      </c>
      <c r="AX954" s="59"/>
      <c r="AY954" s="46"/>
      <c r="AZ954" s="46" t="str">
        <f>IF(Table1[[#This Row],[Cur]]&lt;&gt;"",IF(Table1[[#This Row],[Cur]]="USD","",ExchangeRate),"")</f>
        <v/>
      </c>
      <c r="BA954" s="46" t="str">
        <f>IF(Table1[[#This Row],[Grant]]&lt;&gt;"",VLOOKUP(Table1[[#This Row],[Grant]],Grants!B:D,3),"")</f>
        <v/>
      </c>
      <c r="BB954" s="46" t="str">
        <f>TRIM(Table1[[#This Row],[Vendor ID]])</f>
        <v/>
      </c>
      <c r="BC954">
        <f>IF(Table1[[#This Row],[Reference Number]]=Q953,BC953,BC953+1)</f>
        <v>2</v>
      </c>
    </row>
    <row r="955" spans="1:55" ht="11.25" hidden="1" customHeight="1">
      <c r="A955" s="1"/>
      <c r="B955" s="88" t="str">
        <f>IF(Table1[[#This Row],[Posting Date]]&lt;&gt;"",IF(Table1[[#This Row],[Reference Number]]=Q954,B954+1,1),"")</f>
        <v/>
      </c>
      <c r="C955" s="61"/>
      <c r="D955" s="61"/>
      <c r="E955" s="218"/>
      <c r="F955" s="143" t="str">
        <f>IFERROR(IF(VLOOKUP(Table1[[#This Row],[Budget Code Description]],Dimentions!$X$6:$AC$132,2,FALSE)="","",VLOOKUP(Table1[[#This Row],[Budget Code Description]],Dimentions!$X$6:$AC$132,2,FALSE)),"")</f>
        <v/>
      </c>
      <c r="G955" s="143" t="str">
        <f>IFERROR(VLOOKUP(Table1[[#This Row],[Budget Code Description]],Dimentions!$X$6:$AC$132,3,FALSE),"")</f>
        <v/>
      </c>
      <c r="H955" s="64" t="str">
        <f>IFERROR(VLOOKUP(Table1[[#This Row],[Account]],Dimentions!$S$6:$V$233,2,FALSE),"")</f>
        <v/>
      </c>
      <c r="I955" s="62">
        <f>_xlfn.NUMBERVALUE(LEFT(Table1[[#This Row],[Account]],1))</f>
        <v>0</v>
      </c>
      <c r="J955" s="62" t="str">
        <f>IFERROR(VLOOKUP(Table1[[#This Row],[Budget Code Description]],Table6[#All],7,FALSE),"")</f>
        <v/>
      </c>
      <c r="K955" s="143" t="str">
        <f>IFERROR(VLOOKUP(Table1[[#This Row],[Budget Code Description]],Table6[#All],8,FALSE),"")</f>
        <v/>
      </c>
      <c r="L955" s="63"/>
      <c r="M955" s="65" t="str">
        <f>IFERROR(VLOOKUP(Table1[[#This Row],[Staff ID]],Table2[],2,FALSE),"")</f>
        <v/>
      </c>
      <c r="N955" s="211" t="str">
        <f>IFERROR(IF(VLOOKUP(Table1[[#This Row],[Budget Code Description]],Dimentions!$X$6:$AC$97,4,FALSE)="","",VLOOKUP(Table1[[#This Row],[Budget Code Description]],Dimentions!$X$6:$AC$97,4,FALSE)),"")</f>
        <v/>
      </c>
      <c r="O955" s="65" t="str">
        <f>IFERROR(VLOOKUP(Table1[[#This Row],[Vendor ID]],Table549[],2,FALSE),"")</f>
        <v/>
      </c>
      <c r="P955" s="63"/>
      <c r="Q955" s="143" t="str">
        <f>IF(Table1[[#This Row],[Posting Date]]&lt;&gt;"",$D$9,"")</f>
        <v/>
      </c>
      <c r="R955" s="159" t="str">
        <f>IF(Table1[[#This Row],[Posting Date]]&lt;&gt;"",$D$10,"")</f>
        <v/>
      </c>
      <c r="S955" s="66"/>
      <c r="T955" s="63"/>
      <c r="U955" s="67"/>
      <c r="V955" s="67"/>
      <c r="W955" s="67" t="str">
        <f t="shared" si="15"/>
        <v/>
      </c>
      <c r="X955" s="161" t="str">
        <f>IF(E955="","",(IF(Table1[[#This Row],[Cur]]="USD",Table1[[#This Row],[Cur_Amount Debit]],Table1[[#This Row],[Cur_Amount Debit]]/Table1[[#This Row],[Exchange Rate]])))</f>
        <v/>
      </c>
      <c r="Y955" s="161" t="str">
        <f>IF(E955="","",(IF(Table1[[#This Row],[Cur]]="USD",Table1[[#This Row],[Cur_Amount Credit]],Table1[[#This Row],[Cur_Amount Credit]]/ExchangeRate)))</f>
        <v/>
      </c>
      <c r="Z955" s="203" t="str">
        <f>IF(E955="","",(Table1[[#This Row],[Debit USD]]-Table1[[#This Row],[Credit USD]]))</f>
        <v/>
      </c>
      <c r="AA955" s="122"/>
      <c r="AB955" s="1"/>
      <c r="AC955" s="15"/>
      <c r="AD955" s="15" t="str">
        <f>IF(AND(OR(Table1[[#This Row],[Account]]="15030",Table1[[#This Row],[Account]]="15035",Table1[[#This Row],[Account]]="20150"),Table1[[#This Row],[Vendor ID]]=""),1,"")</f>
        <v/>
      </c>
      <c r="AE955" s="15"/>
      <c r="AF955" s="15"/>
      <c r="AG955" s="15"/>
      <c r="AH955" s="46" t="str">
        <f>IF(Table1[[#This Row],[Posting Date]]&lt;&gt;"","GJ-"&amp;CountryID,"")</f>
        <v/>
      </c>
      <c r="AI955" s="59" t="str">
        <f>IF(Table1[[#This Row],[Posting Date]]&lt;&gt;"",Table1[[#This Row],[Posting Date]],"")</f>
        <v/>
      </c>
      <c r="AJ955" s="46"/>
      <c r="AK955" s="46" t="str">
        <f>IF(Table1[[#This Row],[Description]]&lt;&gt;"",Table1[[#This Row],[Description]],"")</f>
        <v/>
      </c>
      <c r="AL955" s="46" t="str">
        <f>IF(Table1[[#This Row],[Posting Date]]&lt;&gt;"",Table1[[#This Row],[Reference Number]],"")</f>
        <v/>
      </c>
      <c r="AM955" s="46" t="str">
        <f>TRIM(Table1[[#This Row],[Line '#]])</f>
        <v/>
      </c>
      <c r="AN955" s="46" t="str">
        <f>TRIM(Table1[[#This Row],[Account]])</f>
        <v/>
      </c>
      <c r="AO955" s="46" t="str">
        <f>IF(Table1[[#This Row],[Posting Date]]&lt;&gt;"",$D$5,"")</f>
        <v/>
      </c>
      <c r="AP955" s="46" t="str">
        <f>TRIM(Table1[[#This Row],[Departments-Prgrams]])</f>
        <v/>
      </c>
      <c r="AQ955" s="46" t="str">
        <f>TRIM(Table1[[#This Row],[Grant]])</f>
        <v/>
      </c>
      <c r="AR955" s="46" t="str">
        <f>TRIM(Table1[[#This Row],[Staff ID]])</f>
        <v/>
      </c>
      <c r="AS955" s="46" t="str">
        <f>IF(TRIM(Table1[[#This Row],[Budget Code]])=0,"",TRIM(Table1[[#This Row],[Budget Code]]))</f>
        <v/>
      </c>
      <c r="AT955" s="46" t="str">
        <f>IF(Table1[[#This Row],[Line Description]]&lt;&gt;"",Table1[[#This Row],[Line Description]],"")</f>
        <v/>
      </c>
      <c r="AU955" s="46" t="str">
        <f>IF(Table1[[#This Row],[Cur_Amount Debit]]&gt;0,ROUND(Table1[[#This Row],[Cur_Amount Debit]],2),"")</f>
        <v/>
      </c>
      <c r="AV955" s="46" t="str">
        <f>IF(Table1[[#This Row],[Cur_Amount Credit]]&gt;0,ROUND(Table1[[#This Row],[Cur_Amount Credit]],2),"")</f>
        <v/>
      </c>
      <c r="AW955" s="46" t="str">
        <f>LEFT(Table1[[#This Row],[Cur]],3)</f>
        <v/>
      </c>
      <c r="AX955" s="59"/>
      <c r="AY955" s="46"/>
      <c r="AZ955" s="46" t="str">
        <f>IF(Table1[[#This Row],[Cur]]&lt;&gt;"",IF(Table1[[#This Row],[Cur]]="USD","",ExchangeRate),"")</f>
        <v/>
      </c>
      <c r="BA955" s="46" t="str">
        <f>IF(Table1[[#This Row],[Grant]]&lt;&gt;"",VLOOKUP(Table1[[#This Row],[Grant]],Grants!B:D,3),"")</f>
        <v/>
      </c>
      <c r="BB955" s="46" t="str">
        <f>TRIM(Table1[[#This Row],[Vendor ID]])</f>
        <v/>
      </c>
      <c r="BC955">
        <f>IF(Table1[[#This Row],[Reference Number]]=Q954,BC954,BC954+1)</f>
        <v>2</v>
      </c>
    </row>
    <row r="956" spans="1:55" ht="11.25" hidden="1" customHeight="1">
      <c r="A956" s="1"/>
      <c r="B956" s="88" t="str">
        <f>IF(Table1[[#This Row],[Posting Date]]&lt;&gt;"",IF(Table1[[#This Row],[Reference Number]]=Q955,B955+1,1),"")</f>
        <v/>
      </c>
      <c r="C956" s="61"/>
      <c r="D956" s="61"/>
      <c r="E956" s="218"/>
      <c r="F956" s="143" t="str">
        <f>IFERROR(IF(VLOOKUP(Table1[[#This Row],[Budget Code Description]],Dimentions!$X$6:$AC$132,2,FALSE)="","",VLOOKUP(Table1[[#This Row],[Budget Code Description]],Dimentions!$X$6:$AC$132,2,FALSE)),"")</f>
        <v/>
      </c>
      <c r="G956" s="143" t="str">
        <f>IFERROR(VLOOKUP(Table1[[#This Row],[Budget Code Description]],Dimentions!$X$6:$AC$132,3,FALSE),"")</f>
        <v/>
      </c>
      <c r="H956" s="64" t="str">
        <f>IFERROR(VLOOKUP(Table1[[#This Row],[Account]],Dimentions!$S$6:$V$233,2,FALSE),"")</f>
        <v/>
      </c>
      <c r="I956" s="62">
        <f>_xlfn.NUMBERVALUE(LEFT(Table1[[#This Row],[Account]],1))</f>
        <v>0</v>
      </c>
      <c r="J956" s="62" t="str">
        <f>IFERROR(VLOOKUP(Table1[[#This Row],[Budget Code Description]],Table6[#All],7,FALSE),"")</f>
        <v/>
      </c>
      <c r="K956" s="143" t="str">
        <f>IFERROR(VLOOKUP(Table1[[#This Row],[Budget Code Description]],Table6[#All],8,FALSE),"")</f>
        <v/>
      </c>
      <c r="L956" s="63"/>
      <c r="M956" s="65" t="str">
        <f>IFERROR(VLOOKUP(Table1[[#This Row],[Staff ID]],Table2[],2,FALSE),"")</f>
        <v/>
      </c>
      <c r="N956" s="211" t="str">
        <f>IFERROR(IF(VLOOKUP(Table1[[#This Row],[Budget Code Description]],Dimentions!$X$6:$AC$97,4,FALSE)="","",VLOOKUP(Table1[[#This Row],[Budget Code Description]],Dimentions!$X$6:$AC$97,4,FALSE)),"")</f>
        <v/>
      </c>
      <c r="O956" s="65" t="str">
        <f>IFERROR(VLOOKUP(Table1[[#This Row],[Vendor ID]],Table549[],2,FALSE),"")</f>
        <v/>
      </c>
      <c r="P956" s="63"/>
      <c r="Q956" s="143" t="str">
        <f>IF(Table1[[#This Row],[Posting Date]]&lt;&gt;"",$D$9,"")</f>
        <v/>
      </c>
      <c r="R956" s="159" t="str">
        <f>IF(Table1[[#This Row],[Posting Date]]&lt;&gt;"",$D$10,"")</f>
        <v/>
      </c>
      <c r="S956" s="66"/>
      <c r="T956" s="63"/>
      <c r="U956" s="67"/>
      <c r="V956" s="67"/>
      <c r="W956" s="67" t="str">
        <f t="shared" si="15"/>
        <v/>
      </c>
      <c r="X956" s="161" t="str">
        <f>IF(E956="","",(IF(Table1[[#This Row],[Cur]]="USD",Table1[[#This Row],[Cur_Amount Debit]],Table1[[#This Row],[Cur_Amount Debit]]/Table1[[#This Row],[Exchange Rate]])))</f>
        <v/>
      </c>
      <c r="Y956" s="161" t="str">
        <f>IF(E956="","",(IF(Table1[[#This Row],[Cur]]="USD",Table1[[#This Row],[Cur_Amount Credit]],Table1[[#This Row],[Cur_Amount Credit]]/ExchangeRate)))</f>
        <v/>
      </c>
      <c r="Z956" s="203" t="str">
        <f>IF(E956="","",(Table1[[#This Row],[Debit USD]]-Table1[[#This Row],[Credit USD]]))</f>
        <v/>
      </c>
      <c r="AA956" s="122"/>
      <c r="AB956" s="1"/>
      <c r="AC956" s="15"/>
      <c r="AD956" s="15" t="str">
        <f>IF(AND(OR(Table1[[#This Row],[Account]]="15030",Table1[[#This Row],[Account]]="15035",Table1[[#This Row],[Account]]="20150"),Table1[[#This Row],[Vendor ID]]=""),1,"")</f>
        <v/>
      </c>
      <c r="AE956" s="15"/>
      <c r="AF956" s="15"/>
      <c r="AG956" s="15"/>
      <c r="AH956" s="46" t="str">
        <f>IF(Table1[[#This Row],[Posting Date]]&lt;&gt;"","GJ-"&amp;CountryID,"")</f>
        <v/>
      </c>
      <c r="AI956" s="59" t="str">
        <f>IF(Table1[[#This Row],[Posting Date]]&lt;&gt;"",Table1[[#This Row],[Posting Date]],"")</f>
        <v/>
      </c>
      <c r="AJ956" s="46"/>
      <c r="AK956" s="46" t="str">
        <f>IF(Table1[[#This Row],[Description]]&lt;&gt;"",Table1[[#This Row],[Description]],"")</f>
        <v/>
      </c>
      <c r="AL956" s="46" t="str">
        <f>IF(Table1[[#This Row],[Posting Date]]&lt;&gt;"",Table1[[#This Row],[Reference Number]],"")</f>
        <v/>
      </c>
      <c r="AM956" s="46" t="str">
        <f>TRIM(Table1[[#This Row],[Line '#]])</f>
        <v/>
      </c>
      <c r="AN956" s="46" t="str">
        <f>TRIM(Table1[[#This Row],[Account]])</f>
        <v/>
      </c>
      <c r="AO956" s="46" t="str">
        <f>IF(Table1[[#This Row],[Posting Date]]&lt;&gt;"",$D$5,"")</f>
        <v/>
      </c>
      <c r="AP956" s="46" t="str">
        <f>TRIM(Table1[[#This Row],[Departments-Prgrams]])</f>
        <v/>
      </c>
      <c r="AQ956" s="46" t="str">
        <f>TRIM(Table1[[#This Row],[Grant]])</f>
        <v/>
      </c>
      <c r="AR956" s="46" t="str">
        <f>TRIM(Table1[[#This Row],[Staff ID]])</f>
        <v/>
      </c>
      <c r="AS956" s="46" t="str">
        <f>IF(TRIM(Table1[[#This Row],[Budget Code]])=0,"",TRIM(Table1[[#This Row],[Budget Code]]))</f>
        <v/>
      </c>
      <c r="AT956" s="46" t="str">
        <f>IF(Table1[[#This Row],[Line Description]]&lt;&gt;"",Table1[[#This Row],[Line Description]],"")</f>
        <v/>
      </c>
      <c r="AU956" s="46" t="str">
        <f>IF(Table1[[#This Row],[Cur_Amount Debit]]&gt;0,ROUND(Table1[[#This Row],[Cur_Amount Debit]],2),"")</f>
        <v/>
      </c>
      <c r="AV956" s="46" t="str">
        <f>IF(Table1[[#This Row],[Cur_Amount Credit]]&gt;0,ROUND(Table1[[#This Row],[Cur_Amount Credit]],2),"")</f>
        <v/>
      </c>
      <c r="AW956" s="46" t="str">
        <f>LEFT(Table1[[#This Row],[Cur]],3)</f>
        <v/>
      </c>
      <c r="AX956" s="59"/>
      <c r="AY956" s="46"/>
      <c r="AZ956" s="46" t="str">
        <f>IF(Table1[[#This Row],[Cur]]&lt;&gt;"",IF(Table1[[#This Row],[Cur]]="USD","",ExchangeRate),"")</f>
        <v/>
      </c>
      <c r="BA956" s="46" t="str">
        <f>IF(Table1[[#This Row],[Grant]]&lt;&gt;"",VLOOKUP(Table1[[#This Row],[Grant]],Grants!B:D,3),"")</f>
        <v/>
      </c>
      <c r="BB956" s="46" t="str">
        <f>TRIM(Table1[[#This Row],[Vendor ID]])</f>
        <v/>
      </c>
      <c r="BC956">
        <f>IF(Table1[[#This Row],[Reference Number]]=Q955,BC955,BC955+1)</f>
        <v>2</v>
      </c>
    </row>
    <row r="957" spans="1:55" ht="11.25" hidden="1" customHeight="1">
      <c r="A957" s="1"/>
      <c r="B957" s="88" t="str">
        <f>IF(Table1[[#This Row],[Posting Date]]&lt;&gt;"",IF(Table1[[#This Row],[Reference Number]]=Q956,B956+1,1),"")</f>
        <v/>
      </c>
      <c r="C957" s="61"/>
      <c r="D957" s="61"/>
      <c r="E957" s="218"/>
      <c r="F957" s="143" t="str">
        <f>IFERROR(IF(VLOOKUP(Table1[[#This Row],[Budget Code Description]],Dimentions!$X$6:$AC$132,2,FALSE)="","",VLOOKUP(Table1[[#This Row],[Budget Code Description]],Dimentions!$X$6:$AC$132,2,FALSE)),"")</f>
        <v/>
      </c>
      <c r="G957" s="143" t="str">
        <f>IFERROR(VLOOKUP(Table1[[#This Row],[Budget Code Description]],Dimentions!$X$6:$AC$132,3,FALSE),"")</f>
        <v/>
      </c>
      <c r="H957" s="64" t="str">
        <f>IFERROR(VLOOKUP(Table1[[#This Row],[Account]],Dimentions!$S$6:$V$233,2,FALSE),"")</f>
        <v/>
      </c>
      <c r="I957" s="62">
        <f>_xlfn.NUMBERVALUE(LEFT(Table1[[#This Row],[Account]],1))</f>
        <v>0</v>
      </c>
      <c r="J957" s="62" t="str">
        <f>IFERROR(VLOOKUP(Table1[[#This Row],[Budget Code Description]],Table6[#All],7,FALSE),"")</f>
        <v/>
      </c>
      <c r="K957" s="143" t="str">
        <f>IFERROR(VLOOKUP(Table1[[#This Row],[Budget Code Description]],Table6[#All],8,FALSE),"")</f>
        <v/>
      </c>
      <c r="L957" s="63"/>
      <c r="M957" s="65" t="str">
        <f>IFERROR(VLOOKUP(Table1[[#This Row],[Staff ID]],Table2[],2,FALSE),"")</f>
        <v/>
      </c>
      <c r="N957" s="211" t="str">
        <f>IFERROR(IF(VLOOKUP(Table1[[#This Row],[Budget Code Description]],Dimentions!$X$6:$AC$97,4,FALSE)="","",VLOOKUP(Table1[[#This Row],[Budget Code Description]],Dimentions!$X$6:$AC$97,4,FALSE)),"")</f>
        <v/>
      </c>
      <c r="O957" s="65" t="str">
        <f>IFERROR(VLOOKUP(Table1[[#This Row],[Vendor ID]],Table549[],2,FALSE),"")</f>
        <v/>
      </c>
      <c r="P957" s="63"/>
      <c r="Q957" s="143" t="str">
        <f>IF(Table1[[#This Row],[Posting Date]]&lt;&gt;"",$D$9,"")</f>
        <v/>
      </c>
      <c r="R957" s="159" t="str">
        <f>IF(Table1[[#This Row],[Posting Date]]&lt;&gt;"",$D$10,"")</f>
        <v/>
      </c>
      <c r="S957" s="66"/>
      <c r="T957" s="63"/>
      <c r="U957" s="67"/>
      <c r="V957" s="67"/>
      <c r="W957" s="67" t="str">
        <f t="shared" si="15"/>
        <v/>
      </c>
      <c r="X957" s="161" t="str">
        <f>IF(E957="","",(IF(Table1[[#This Row],[Cur]]="USD",Table1[[#This Row],[Cur_Amount Debit]],Table1[[#This Row],[Cur_Amount Debit]]/Table1[[#This Row],[Exchange Rate]])))</f>
        <v/>
      </c>
      <c r="Y957" s="161" t="str">
        <f>IF(E957="","",(IF(Table1[[#This Row],[Cur]]="USD",Table1[[#This Row],[Cur_Amount Credit]],Table1[[#This Row],[Cur_Amount Credit]]/ExchangeRate)))</f>
        <v/>
      </c>
      <c r="Z957" s="203" t="str">
        <f>IF(E957="","",(Table1[[#This Row],[Debit USD]]-Table1[[#This Row],[Credit USD]]))</f>
        <v/>
      </c>
      <c r="AA957" s="122"/>
      <c r="AB957" s="1"/>
      <c r="AC957" s="15"/>
      <c r="AD957" s="15" t="str">
        <f>IF(AND(OR(Table1[[#This Row],[Account]]="15030",Table1[[#This Row],[Account]]="15035",Table1[[#This Row],[Account]]="20150"),Table1[[#This Row],[Vendor ID]]=""),1,"")</f>
        <v/>
      </c>
      <c r="AE957" s="15"/>
      <c r="AF957" s="15"/>
      <c r="AG957" s="15"/>
      <c r="AH957" s="46" t="str">
        <f>IF(Table1[[#This Row],[Posting Date]]&lt;&gt;"","GJ-"&amp;CountryID,"")</f>
        <v/>
      </c>
      <c r="AI957" s="59" t="str">
        <f>IF(Table1[[#This Row],[Posting Date]]&lt;&gt;"",Table1[[#This Row],[Posting Date]],"")</f>
        <v/>
      </c>
      <c r="AJ957" s="46"/>
      <c r="AK957" s="46" t="str">
        <f>IF(Table1[[#This Row],[Description]]&lt;&gt;"",Table1[[#This Row],[Description]],"")</f>
        <v/>
      </c>
      <c r="AL957" s="46" t="str">
        <f>IF(Table1[[#This Row],[Posting Date]]&lt;&gt;"",Table1[[#This Row],[Reference Number]],"")</f>
        <v/>
      </c>
      <c r="AM957" s="46" t="str">
        <f>TRIM(Table1[[#This Row],[Line '#]])</f>
        <v/>
      </c>
      <c r="AN957" s="46" t="str">
        <f>TRIM(Table1[[#This Row],[Account]])</f>
        <v/>
      </c>
      <c r="AO957" s="46" t="str">
        <f>IF(Table1[[#This Row],[Posting Date]]&lt;&gt;"",$D$5,"")</f>
        <v/>
      </c>
      <c r="AP957" s="46" t="str">
        <f>TRIM(Table1[[#This Row],[Departments-Prgrams]])</f>
        <v/>
      </c>
      <c r="AQ957" s="46" t="str">
        <f>TRIM(Table1[[#This Row],[Grant]])</f>
        <v/>
      </c>
      <c r="AR957" s="46" t="str">
        <f>TRIM(Table1[[#This Row],[Staff ID]])</f>
        <v/>
      </c>
      <c r="AS957" s="46" t="str">
        <f>IF(TRIM(Table1[[#This Row],[Budget Code]])=0,"",TRIM(Table1[[#This Row],[Budget Code]]))</f>
        <v/>
      </c>
      <c r="AT957" s="46" t="str">
        <f>IF(Table1[[#This Row],[Line Description]]&lt;&gt;"",Table1[[#This Row],[Line Description]],"")</f>
        <v/>
      </c>
      <c r="AU957" s="46" t="str">
        <f>IF(Table1[[#This Row],[Cur_Amount Debit]]&gt;0,ROUND(Table1[[#This Row],[Cur_Amount Debit]],2),"")</f>
        <v/>
      </c>
      <c r="AV957" s="46" t="str">
        <f>IF(Table1[[#This Row],[Cur_Amount Credit]]&gt;0,ROUND(Table1[[#This Row],[Cur_Amount Credit]],2),"")</f>
        <v/>
      </c>
      <c r="AW957" s="46" t="str">
        <f>LEFT(Table1[[#This Row],[Cur]],3)</f>
        <v/>
      </c>
      <c r="AX957" s="59"/>
      <c r="AY957" s="46"/>
      <c r="AZ957" s="46" t="str">
        <f>IF(Table1[[#This Row],[Cur]]&lt;&gt;"",IF(Table1[[#This Row],[Cur]]="USD","",ExchangeRate),"")</f>
        <v/>
      </c>
      <c r="BA957" s="46" t="str">
        <f>IF(Table1[[#This Row],[Grant]]&lt;&gt;"",VLOOKUP(Table1[[#This Row],[Grant]],Grants!B:D,3),"")</f>
        <v/>
      </c>
      <c r="BB957" s="46" t="str">
        <f>TRIM(Table1[[#This Row],[Vendor ID]])</f>
        <v/>
      </c>
      <c r="BC957">
        <f>IF(Table1[[#This Row],[Reference Number]]=Q956,BC956,BC956+1)</f>
        <v>2</v>
      </c>
    </row>
    <row r="958" spans="1:55" ht="11.25" hidden="1" customHeight="1">
      <c r="A958" s="1"/>
      <c r="B958" s="88" t="str">
        <f>IF(Table1[[#This Row],[Posting Date]]&lt;&gt;"",IF(Table1[[#This Row],[Reference Number]]=Q957,B957+1,1),"")</f>
        <v/>
      </c>
      <c r="C958" s="61"/>
      <c r="D958" s="61"/>
      <c r="E958" s="218"/>
      <c r="F958" s="143" t="str">
        <f>IFERROR(IF(VLOOKUP(Table1[[#This Row],[Budget Code Description]],Dimentions!$X$6:$AC$132,2,FALSE)="","",VLOOKUP(Table1[[#This Row],[Budget Code Description]],Dimentions!$X$6:$AC$132,2,FALSE)),"")</f>
        <v/>
      </c>
      <c r="G958" s="143" t="str">
        <f>IFERROR(VLOOKUP(Table1[[#This Row],[Budget Code Description]],Dimentions!$X$6:$AC$132,3,FALSE),"")</f>
        <v/>
      </c>
      <c r="H958" s="64" t="str">
        <f>IFERROR(VLOOKUP(Table1[[#This Row],[Account]],Dimentions!$S$6:$V$233,2,FALSE),"")</f>
        <v/>
      </c>
      <c r="I958" s="62">
        <f>_xlfn.NUMBERVALUE(LEFT(Table1[[#This Row],[Account]],1))</f>
        <v>0</v>
      </c>
      <c r="J958" s="62" t="str">
        <f>IFERROR(VLOOKUP(Table1[[#This Row],[Budget Code Description]],Table6[#All],7,FALSE),"")</f>
        <v/>
      </c>
      <c r="K958" s="143" t="str">
        <f>IFERROR(VLOOKUP(Table1[[#This Row],[Budget Code Description]],Table6[#All],8,FALSE),"")</f>
        <v/>
      </c>
      <c r="L958" s="63"/>
      <c r="M958" s="65" t="str">
        <f>IFERROR(VLOOKUP(Table1[[#This Row],[Staff ID]],Table2[],2,FALSE),"")</f>
        <v/>
      </c>
      <c r="N958" s="211" t="str">
        <f>IFERROR(IF(VLOOKUP(Table1[[#This Row],[Budget Code Description]],Dimentions!$X$6:$AC$97,4,FALSE)="","",VLOOKUP(Table1[[#This Row],[Budget Code Description]],Dimentions!$X$6:$AC$97,4,FALSE)),"")</f>
        <v/>
      </c>
      <c r="O958" s="65" t="str">
        <f>IFERROR(VLOOKUP(Table1[[#This Row],[Vendor ID]],Table549[],2,FALSE),"")</f>
        <v/>
      </c>
      <c r="P958" s="63"/>
      <c r="Q958" s="143" t="str">
        <f>IF(Table1[[#This Row],[Posting Date]]&lt;&gt;"",$D$9,"")</f>
        <v/>
      </c>
      <c r="R958" s="159" t="str">
        <f>IF(Table1[[#This Row],[Posting Date]]&lt;&gt;"",$D$10,"")</f>
        <v/>
      </c>
      <c r="S958" s="66"/>
      <c r="T958" s="63"/>
      <c r="U958" s="67"/>
      <c r="V958" s="67"/>
      <c r="W958" s="67" t="str">
        <f t="shared" si="15"/>
        <v/>
      </c>
      <c r="X958" s="161" t="str">
        <f>IF(E958="","",(IF(Table1[[#This Row],[Cur]]="USD",Table1[[#This Row],[Cur_Amount Debit]],Table1[[#This Row],[Cur_Amount Debit]]/Table1[[#This Row],[Exchange Rate]])))</f>
        <v/>
      </c>
      <c r="Y958" s="161" t="str">
        <f>IF(E958="","",(IF(Table1[[#This Row],[Cur]]="USD",Table1[[#This Row],[Cur_Amount Credit]],Table1[[#This Row],[Cur_Amount Credit]]/ExchangeRate)))</f>
        <v/>
      </c>
      <c r="Z958" s="203" t="str">
        <f>IF(E958="","",(Table1[[#This Row],[Debit USD]]-Table1[[#This Row],[Credit USD]]))</f>
        <v/>
      </c>
      <c r="AA958" s="122"/>
      <c r="AB958" s="1"/>
      <c r="AC958" s="15"/>
      <c r="AD958" s="15" t="str">
        <f>IF(AND(OR(Table1[[#This Row],[Account]]="15030",Table1[[#This Row],[Account]]="15035",Table1[[#This Row],[Account]]="20150"),Table1[[#This Row],[Vendor ID]]=""),1,"")</f>
        <v/>
      </c>
      <c r="AE958" s="15"/>
      <c r="AF958" s="15"/>
      <c r="AG958" s="15"/>
      <c r="AH958" s="46" t="str">
        <f>IF(Table1[[#This Row],[Posting Date]]&lt;&gt;"","GJ-"&amp;CountryID,"")</f>
        <v/>
      </c>
      <c r="AI958" s="59" t="str">
        <f>IF(Table1[[#This Row],[Posting Date]]&lt;&gt;"",Table1[[#This Row],[Posting Date]],"")</f>
        <v/>
      </c>
      <c r="AJ958" s="46"/>
      <c r="AK958" s="46" t="str">
        <f>IF(Table1[[#This Row],[Description]]&lt;&gt;"",Table1[[#This Row],[Description]],"")</f>
        <v/>
      </c>
      <c r="AL958" s="46" t="str">
        <f>IF(Table1[[#This Row],[Posting Date]]&lt;&gt;"",Table1[[#This Row],[Reference Number]],"")</f>
        <v/>
      </c>
      <c r="AM958" s="46" t="str">
        <f>TRIM(Table1[[#This Row],[Line '#]])</f>
        <v/>
      </c>
      <c r="AN958" s="46" t="str">
        <f>TRIM(Table1[[#This Row],[Account]])</f>
        <v/>
      </c>
      <c r="AO958" s="46" t="str">
        <f>IF(Table1[[#This Row],[Posting Date]]&lt;&gt;"",$D$5,"")</f>
        <v/>
      </c>
      <c r="AP958" s="46" t="str">
        <f>TRIM(Table1[[#This Row],[Departments-Prgrams]])</f>
        <v/>
      </c>
      <c r="AQ958" s="46" t="str">
        <f>TRIM(Table1[[#This Row],[Grant]])</f>
        <v/>
      </c>
      <c r="AR958" s="46" t="str">
        <f>TRIM(Table1[[#This Row],[Staff ID]])</f>
        <v/>
      </c>
      <c r="AS958" s="46" t="str">
        <f>IF(TRIM(Table1[[#This Row],[Budget Code]])=0,"",TRIM(Table1[[#This Row],[Budget Code]]))</f>
        <v/>
      </c>
      <c r="AT958" s="46" t="str">
        <f>IF(Table1[[#This Row],[Line Description]]&lt;&gt;"",Table1[[#This Row],[Line Description]],"")</f>
        <v/>
      </c>
      <c r="AU958" s="46" t="str">
        <f>IF(Table1[[#This Row],[Cur_Amount Debit]]&gt;0,ROUND(Table1[[#This Row],[Cur_Amount Debit]],2),"")</f>
        <v/>
      </c>
      <c r="AV958" s="46" t="str">
        <f>IF(Table1[[#This Row],[Cur_Amount Credit]]&gt;0,ROUND(Table1[[#This Row],[Cur_Amount Credit]],2),"")</f>
        <v/>
      </c>
      <c r="AW958" s="46" t="str">
        <f>LEFT(Table1[[#This Row],[Cur]],3)</f>
        <v/>
      </c>
      <c r="AX958" s="59"/>
      <c r="AY958" s="46"/>
      <c r="AZ958" s="46" t="str">
        <f>IF(Table1[[#This Row],[Cur]]&lt;&gt;"",IF(Table1[[#This Row],[Cur]]="USD","",ExchangeRate),"")</f>
        <v/>
      </c>
      <c r="BA958" s="46" t="str">
        <f>IF(Table1[[#This Row],[Grant]]&lt;&gt;"",VLOOKUP(Table1[[#This Row],[Grant]],Grants!B:D,3),"")</f>
        <v/>
      </c>
      <c r="BB958" s="46" t="str">
        <f>TRIM(Table1[[#This Row],[Vendor ID]])</f>
        <v/>
      </c>
      <c r="BC958">
        <f>IF(Table1[[#This Row],[Reference Number]]=Q957,BC957,BC957+1)</f>
        <v>2</v>
      </c>
    </row>
    <row r="959" spans="1:55" ht="11.25" hidden="1" customHeight="1">
      <c r="A959" s="1"/>
      <c r="B959" s="88" t="str">
        <f>IF(Table1[[#This Row],[Posting Date]]&lt;&gt;"",IF(Table1[[#This Row],[Reference Number]]=Q958,B958+1,1),"")</f>
        <v/>
      </c>
      <c r="C959" s="61"/>
      <c r="D959" s="61"/>
      <c r="E959" s="218"/>
      <c r="F959" s="143" t="str">
        <f>IFERROR(IF(VLOOKUP(Table1[[#This Row],[Budget Code Description]],Dimentions!$X$6:$AC$132,2,FALSE)="","",VLOOKUP(Table1[[#This Row],[Budget Code Description]],Dimentions!$X$6:$AC$132,2,FALSE)),"")</f>
        <v/>
      </c>
      <c r="G959" s="143" t="str">
        <f>IFERROR(VLOOKUP(Table1[[#This Row],[Budget Code Description]],Dimentions!$X$6:$AC$132,3,FALSE),"")</f>
        <v/>
      </c>
      <c r="H959" s="64" t="str">
        <f>IFERROR(VLOOKUP(Table1[[#This Row],[Account]],Dimentions!$S$6:$V$233,2,FALSE),"")</f>
        <v/>
      </c>
      <c r="I959" s="62">
        <f>_xlfn.NUMBERVALUE(LEFT(Table1[[#This Row],[Account]],1))</f>
        <v>0</v>
      </c>
      <c r="J959" s="62" t="str">
        <f>IFERROR(VLOOKUP(Table1[[#This Row],[Budget Code Description]],Table6[#All],7,FALSE),"")</f>
        <v/>
      </c>
      <c r="K959" s="143" t="str">
        <f>IFERROR(VLOOKUP(Table1[[#This Row],[Budget Code Description]],Table6[#All],8,FALSE),"")</f>
        <v/>
      </c>
      <c r="L959" s="63"/>
      <c r="M959" s="65" t="str">
        <f>IFERROR(VLOOKUP(Table1[[#This Row],[Staff ID]],Table2[],2,FALSE),"")</f>
        <v/>
      </c>
      <c r="N959" s="211" t="str">
        <f>IFERROR(IF(VLOOKUP(Table1[[#This Row],[Budget Code Description]],Dimentions!$X$6:$AC$97,4,FALSE)="","",VLOOKUP(Table1[[#This Row],[Budget Code Description]],Dimentions!$X$6:$AC$97,4,FALSE)),"")</f>
        <v/>
      </c>
      <c r="O959" s="65" t="str">
        <f>IFERROR(VLOOKUP(Table1[[#This Row],[Vendor ID]],Table549[],2,FALSE),"")</f>
        <v/>
      </c>
      <c r="P959" s="63"/>
      <c r="Q959" s="143" t="str">
        <f>IF(Table1[[#This Row],[Posting Date]]&lt;&gt;"",$D$9,"")</f>
        <v/>
      </c>
      <c r="R959" s="159" t="str">
        <f>IF(Table1[[#This Row],[Posting Date]]&lt;&gt;"",$D$10,"")</f>
        <v/>
      </c>
      <c r="S959" s="66"/>
      <c r="T959" s="63"/>
      <c r="U959" s="67"/>
      <c r="V959" s="67"/>
      <c r="W959" s="67" t="str">
        <f t="shared" si="15"/>
        <v/>
      </c>
      <c r="X959" s="161" t="str">
        <f>IF(E959="","",(IF(Table1[[#This Row],[Cur]]="USD",Table1[[#This Row],[Cur_Amount Debit]],Table1[[#This Row],[Cur_Amount Debit]]/Table1[[#This Row],[Exchange Rate]])))</f>
        <v/>
      </c>
      <c r="Y959" s="161" t="str">
        <f>IF(E959="","",(IF(Table1[[#This Row],[Cur]]="USD",Table1[[#This Row],[Cur_Amount Credit]],Table1[[#This Row],[Cur_Amount Credit]]/ExchangeRate)))</f>
        <v/>
      </c>
      <c r="Z959" s="203" t="str">
        <f>IF(E959="","",(Table1[[#This Row],[Debit USD]]-Table1[[#This Row],[Credit USD]]))</f>
        <v/>
      </c>
      <c r="AA959" s="122"/>
      <c r="AB959" s="1"/>
      <c r="AC959" s="15"/>
      <c r="AD959" s="15" t="str">
        <f>IF(AND(OR(Table1[[#This Row],[Account]]="15030",Table1[[#This Row],[Account]]="15035",Table1[[#This Row],[Account]]="20150"),Table1[[#This Row],[Vendor ID]]=""),1,"")</f>
        <v/>
      </c>
      <c r="AE959" s="15"/>
      <c r="AF959" s="15"/>
      <c r="AG959" s="15"/>
      <c r="AH959" s="46" t="str">
        <f>IF(Table1[[#This Row],[Posting Date]]&lt;&gt;"","GJ-"&amp;CountryID,"")</f>
        <v/>
      </c>
      <c r="AI959" s="59" t="str">
        <f>IF(Table1[[#This Row],[Posting Date]]&lt;&gt;"",Table1[[#This Row],[Posting Date]],"")</f>
        <v/>
      </c>
      <c r="AJ959" s="46"/>
      <c r="AK959" s="46" t="str">
        <f>IF(Table1[[#This Row],[Description]]&lt;&gt;"",Table1[[#This Row],[Description]],"")</f>
        <v/>
      </c>
      <c r="AL959" s="46" t="str">
        <f>IF(Table1[[#This Row],[Posting Date]]&lt;&gt;"",Table1[[#This Row],[Reference Number]],"")</f>
        <v/>
      </c>
      <c r="AM959" s="46" t="str">
        <f>TRIM(Table1[[#This Row],[Line '#]])</f>
        <v/>
      </c>
      <c r="AN959" s="46" t="str">
        <f>TRIM(Table1[[#This Row],[Account]])</f>
        <v/>
      </c>
      <c r="AO959" s="46" t="str">
        <f>IF(Table1[[#This Row],[Posting Date]]&lt;&gt;"",$D$5,"")</f>
        <v/>
      </c>
      <c r="AP959" s="46" t="str">
        <f>TRIM(Table1[[#This Row],[Departments-Prgrams]])</f>
        <v/>
      </c>
      <c r="AQ959" s="46" t="str">
        <f>TRIM(Table1[[#This Row],[Grant]])</f>
        <v/>
      </c>
      <c r="AR959" s="46" t="str">
        <f>TRIM(Table1[[#This Row],[Staff ID]])</f>
        <v/>
      </c>
      <c r="AS959" s="46" t="str">
        <f>IF(TRIM(Table1[[#This Row],[Budget Code]])=0,"",TRIM(Table1[[#This Row],[Budget Code]]))</f>
        <v/>
      </c>
      <c r="AT959" s="46" t="str">
        <f>IF(Table1[[#This Row],[Line Description]]&lt;&gt;"",Table1[[#This Row],[Line Description]],"")</f>
        <v/>
      </c>
      <c r="AU959" s="46" t="str">
        <f>IF(Table1[[#This Row],[Cur_Amount Debit]]&gt;0,ROUND(Table1[[#This Row],[Cur_Amount Debit]],2),"")</f>
        <v/>
      </c>
      <c r="AV959" s="46" t="str">
        <f>IF(Table1[[#This Row],[Cur_Amount Credit]]&gt;0,ROUND(Table1[[#This Row],[Cur_Amount Credit]],2),"")</f>
        <v/>
      </c>
      <c r="AW959" s="46" t="str">
        <f>LEFT(Table1[[#This Row],[Cur]],3)</f>
        <v/>
      </c>
      <c r="AX959" s="59"/>
      <c r="AY959" s="46"/>
      <c r="AZ959" s="46" t="str">
        <f>IF(Table1[[#This Row],[Cur]]&lt;&gt;"",IF(Table1[[#This Row],[Cur]]="USD","",ExchangeRate),"")</f>
        <v/>
      </c>
      <c r="BA959" s="46" t="str">
        <f>IF(Table1[[#This Row],[Grant]]&lt;&gt;"",VLOOKUP(Table1[[#This Row],[Grant]],Grants!B:D,3),"")</f>
        <v/>
      </c>
      <c r="BB959" s="46" t="str">
        <f>TRIM(Table1[[#This Row],[Vendor ID]])</f>
        <v/>
      </c>
      <c r="BC959">
        <f>IF(Table1[[#This Row],[Reference Number]]=Q958,BC958,BC958+1)</f>
        <v>2</v>
      </c>
    </row>
    <row r="960" spans="1:55" ht="11.25" hidden="1" customHeight="1">
      <c r="A960" s="1"/>
      <c r="B960" s="88" t="str">
        <f>IF(Table1[[#This Row],[Posting Date]]&lt;&gt;"",IF(Table1[[#This Row],[Reference Number]]=Q959,B959+1,1),"")</f>
        <v/>
      </c>
      <c r="C960" s="61"/>
      <c r="D960" s="61"/>
      <c r="E960" s="218"/>
      <c r="F960" s="143" t="str">
        <f>IFERROR(IF(VLOOKUP(Table1[[#This Row],[Budget Code Description]],Dimentions!$X$6:$AC$132,2,FALSE)="","",VLOOKUP(Table1[[#This Row],[Budget Code Description]],Dimentions!$X$6:$AC$132,2,FALSE)),"")</f>
        <v/>
      </c>
      <c r="G960" s="143" t="str">
        <f>IFERROR(VLOOKUP(Table1[[#This Row],[Budget Code Description]],Dimentions!$X$6:$AC$132,3,FALSE),"")</f>
        <v/>
      </c>
      <c r="H960" s="64" t="str">
        <f>IFERROR(VLOOKUP(Table1[[#This Row],[Account]],Dimentions!$S$6:$V$233,2,FALSE),"")</f>
        <v/>
      </c>
      <c r="I960" s="62">
        <f>_xlfn.NUMBERVALUE(LEFT(Table1[[#This Row],[Account]],1))</f>
        <v>0</v>
      </c>
      <c r="J960" s="62" t="str">
        <f>IFERROR(VLOOKUP(Table1[[#This Row],[Budget Code Description]],Table6[#All],7,FALSE),"")</f>
        <v/>
      </c>
      <c r="K960" s="143" t="str">
        <f>IFERROR(VLOOKUP(Table1[[#This Row],[Budget Code Description]],Table6[#All],8,FALSE),"")</f>
        <v/>
      </c>
      <c r="L960" s="63"/>
      <c r="M960" s="65" t="str">
        <f>IFERROR(VLOOKUP(Table1[[#This Row],[Staff ID]],Table2[],2,FALSE),"")</f>
        <v/>
      </c>
      <c r="N960" s="211" t="str">
        <f>IFERROR(IF(VLOOKUP(Table1[[#This Row],[Budget Code Description]],Dimentions!$X$6:$AC$97,4,FALSE)="","",VLOOKUP(Table1[[#This Row],[Budget Code Description]],Dimentions!$X$6:$AC$97,4,FALSE)),"")</f>
        <v/>
      </c>
      <c r="O960" s="65" t="str">
        <f>IFERROR(VLOOKUP(Table1[[#This Row],[Vendor ID]],Table549[],2,FALSE),"")</f>
        <v/>
      </c>
      <c r="P960" s="63"/>
      <c r="Q960" s="143" t="str">
        <f>IF(Table1[[#This Row],[Posting Date]]&lt;&gt;"",$D$9,"")</f>
        <v/>
      </c>
      <c r="R960" s="159" t="str">
        <f>IF(Table1[[#This Row],[Posting Date]]&lt;&gt;"",$D$10,"")</f>
        <v/>
      </c>
      <c r="S960" s="66"/>
      <c r="T960" s="63"/>
      <c r="U960" s="67"/>
      <c r="V960" s="67"/>
      <c r="W960" s="67" t="str">
        <f t="shared" si="15"/>
        <v/>
      </c>
      <c r="X960" s="161" t="str">
        <f>IF(E960="","",(IF(Table1[[#This Row],[Cur]]="USD",Table1[[#This Row],[Cur_Amount Debit]],Table1[[#This Row],[Cur_Amount Debit]]/Table1[[#This Row],[Exchange Rate]])))</f>
        <v/>
      </c>
      <c r="Y960" s="161" t="str">
        <f>IF(E960="","",(IF(Table1[[#This Row],[Cur]]="USD",Table1[[#This Row],[Cur_Amount Credit]],Table1[[#This Row],[Cur_Amount Credit]]/ExchangeRate)))</f>
        <v/>
      </c>
      <c r="Z960" s="203" t="str">
        <f>IF(E960="","",(Table1[[#This Row],[Debit USD]]-Table1[[#This Row],[Credit USD]]))</f>
        <v/>
      </c>
      <c r="AA960" s="122"/>
      <c r="AB960" s="1"/>
      <c r="AC960" s="15"/>
      <c r="AD960" s="15" t="str">
        <f>IF(AND(OR(Table1[[#This Row],[Account]]="15030",Table1[[#This Row],[Account]]="15035",Table1[[#This Row],[Account]]="20150"),Table1[[#This Row],[Vendor ID]]=""),1,"")</f>
        <v/>
      </c>
      <c r="AE960" s="15"/>
      <c r="AF960" s="15"/>
      <c r="AG960" s="15"/>
      <c r="AH960" s="46" t="str">
        <f>IF(Table1[[#This Row],[Posting Date]]&lt;&gt;"","GJ-"&amp;CountryID,"")</f>
        <v/>
      </c>
      <c r="AI960" s="59" t="str">
        <f>IF(Table1[[#This Row],[Posting Date]]&lt;&gt;"",Table1[[#This Row],[Posting Date]],"")</f>
        <v/>
      </c>
      <c r="AJ960" s="46"/>
      <c r="AK960" s="46" t="str">
        <f>IF(Table1[[#This Row],[Description]]&lt;&gt;"",Table1[[#This Row],[Description]],"")</f>
        <v/>
      </c>
      <c r="AL960" s="46" t="str">
        <f>IF(Table1[[#This Row],[Posting Date]]&lt;&gt;"",Table1[[#This Row],[Reference Number]],"")</f>
        <v/>
      </c>
      <c r="AM960" s="46" t="str">
        <f>TRIM(Table1[[#This Row],[Line '#]])</f>
        <v/>
      </c>
      <c r="AN960" s="46" t="str">
        <f>TRIM(Table1[[#This Row],[Account]])</f>
        <v/>
      </c>
      <c r="AO960" s="46" t="str">
        <f>IF(Table1[[#This Row],[Posting Date]]&lt;&gt;"",$D$5,"")</f>
        <v/>
      </c>
      <c r="AP960" s="46" t="str">
        <f>TRIM(Table1[[#This Row],[Departments-Prgrams]])</f>
        <v/>
      </c>
      <c r="AQ960" s="46" t="str">
        <f>TRIM(Table1[[#This Row],[Grant]])</f>
        <v/>
      </c>
      <c r="AR960" s="46" t="str">
        <f>TRIM(Table1[[#This Row],[Staff ID]])</f>
        <v/>
      </c>
      <c r="AS960" s="46" t="str">
        <f>IF(TRIM(Table1[[#This Row],[Budget Code]])=0,"",TRIM(Table1[[#This Row],[Budget Code]]))</f>
        <v/>
      </c>
      <c r="AT960" s="46" t="str">
        <f>IF(Table1[[#This Row],[Line Description]]&lt;&gt;"",Table1[[#This Row],[Line Description]],"")</f>
        <v/>
      </c>
      <c r="AU960" s="46" t="str">
        <f>IF(Table1[[#This Row],[Cur_Amount Debit]]&gt;0,ROUND(Table1[[#This Row],[Cur_Amount Debit]],2),"")</f>
        <v/>
      </c>
      <c r="AV960" s="46" t="str">
        <f>IF(Table1[[#This Row],[Cur_Amount Credit]]&gt;0,ROUND(Table1[[#This Row],[Cur_Amount Credit]],2),"")</f>
        <v/>
      </c>
      <c r="AW960" s="46" t="str">
        <f>LEFT(Table1[[#This Row],[Cur]],3)</f>
        <v/>
      </c>
      <c r="AX960" s="59"/>
      <c r="AY960" s="46"/>
      <c r="AZ960" s="46" t="str">
        <f>IF(Table1[[#This Row],[Cur]]&lt;&gt;"",IF(Table1[[#This Row],[Cur]]="USD","",ExchangeRate),"")</f>
        <v/>
      </c>
      <c r="BA960" s="46" t="str">
        <f>IF(Table1[[#This Row],[Grant]]&lt;&gt;"",VLOOKUP(Table1[[#This Row],[Grant]],Grants!B:D,3),"")</f>
        <v/>
      </c>
      <c r="BB960" s="46" t="str">
        <f>TRIM(Table1[[#This Row],[Vendor ID]])</f>
        <v/>
      </c>
      <c r="BC960">
        <f>IF(Table1[[#This Row],[Reference Number]]=Q959,BC959,BC959+1)</f>
        <v>2</v>
      </c>
    </row>
    <row r="961" spans="1:55" ht="11.25" hidden="1" customHeight="1">
      <c r="A961" s="1"/>
      <c r="B961" s="88" t="str">
        <f>IF(Table1[[#This Row],[Posting Date]]&lt;&gt;"",IF(Table1[[#This Row],[Reference Number]]=Q960,B960+1,1),"")</f>
        <v/>
      </c>
      <c r="C961" s="61"/>
      <c r="D961" s="61"/>
      <c r="E961" s="218"/>
      <c r="F961" s="143" t="str">
        <f>IFERROR(IF(VLOOKUP(Table1[[#This Row],[Budget Code Description]],Dimentions!$X$6:$AC$132,2,FALSE)="","",VLOOKUP(Table1[[#This Row],[Budget Code Description]],Dimentions!$X$6:$AC$132,2,FALSE)),"")</f>
        <v/>
      </c>
      <c r="G961" s="143" t="str">
        <f>IFERROR(VLOOKUP(Table1[[#This Row],[Budget Code Description]],Dimentions!$X$6:$AC$132,3,FALSE),"")</f>
        <v/>
      </c>
      <c r="H961" s="64" t="str">
        <f>IFERROR(VLOOKUP(Table1[[#This Row],[Account]],Dimentions!$S$6:$V$233,2,FALSE),"")</f>
        <v/>
      </c>
      <c r="I961" s="62">
        <f>_xlfn.NUMBERVALUE(LEFT(Table1[[#This Row],[Account]],1))</f>
        <v>0</v>
      </c>
      <c r="J961" s="62" t="str">
        <f>IFERROR(VLOOKUP(Table1[[#This Row],[Budget Code Description]],Table6[#All],7,FALSE),"")</f>
        <v/>
      </c>
      <c r="K961" s="143" t="str">
        <f>IFERROR(VLOOKUP(Table1[[#This Row],[Budget Code Description]],Table6[#All],8,FALSE),"")</f>
        <v/>
      </c>
      <c r="L961" s="63"/>
      <c r="M961" s="65" t="str">
        <f>IFERROR(VLOOKUP(Table1[[#This Row],[Staff ID]],Table2[],2,FALSE),"")</f>
        <v/>
      </c>
      <c r="N961" s="211" t="str">
        <f>IFERROR(IF(VLOOKUP(Table1[[#This Row],[Budget Code Description]],Dimentions!$X$6:$AC$97,4,FALSE)="","",VLOOKUP(Table1[[#This Row],[Budget Code Description]],Dimentions!$X$6:$AC$97,4,FALSE)),"")</f>
        <v/>
      </c>
      <c r="O961" s="65" t="str">
        <f>IFERROR(VLOOKUP(Table1[[#This Row],[Vendor ID]],Table549[],2,FALSE),"")</f>
        <v/>
      </c>
      <c r="P961" s="63"/>
      <c r="Q961" s="143" t="str">
        <f>IF(Table1[[#This Row],[Posting Date]]&lt;&gt;"",$D$9,"")</f>
        <v/>
      </c>
      <c r="R961" s="159" t="str">
        <f>IF(Table1[[#This Row],[Posting Date]]&lt;&gt;"",$D$10,"")</f>
        <v/>
      </c>
      <c r="S961" s="66"/>
      <c r="T961" s="63"/>
      <c r="U961" s="67"/>
      <c r="V961" s="67"/>
      <c r="W961" s="67" t="str">
        <f t="shared" si="15"/>
        <v/>
      </c>
      <c r="X961" s="161" t="str">
        <f>IF(E961="","",(IF(Table1[[#This Row],[Cur]]="USD",Table1[[#This Row],[Cur_Amount Debit]],Table1[[#This Row],[Cur_Amount Debit]]/Table1[[#This Row],[Exchange Rate]])))</f>
        <v/>
      </c>
      <c r="Y961" s="161" t="str">
        <f>IF(E961="","",(IF(Table1[[#This Row],[Cur]]="USD",Table1[[#This Row],[Cur_Amount Credit]],Table1[[#This Row],[Cur_Amount Credit]]/ExchangeRate)))</f>
        <v/>
      </c>
      <c r="Z961" s="203" t="str">
        <f>IF(E961="","",(Table1[[#This Row],[Debit USD]]-Table1[[#This Row],[Credit USD]]))</f>
        <v/>
      </c>
      <c r="AA961" s="122"/>
      <c r="AB961" s="1"/>
      <c r="AC961" s="15"/>
      <c r="AD961" s="15" t="str">
        <f>IF(AND(OR(Table1[[#This Row],[Account]]="15030",Table1[[#This Row],[Account]]="15035",Table1[[#This Row],[Account]]="20150"),Table1[[#This Row],[Vendor ID]]=""),1,"")</f>
        <v/>
      </c>
      <c r="AE961" s="15"/>
      <c r="AF961" s="15"/>
      <c r="AG961" s="15"/>
      <c r="AH961" s="46" t="str">
        <f>IF(Table1[[#This Row],[Posting Date]]&lt;&gt;"","GJ-"&amp;CountryID,"")</f>
        <v/>
      </c>
      <c r="AI961" s="59" t="str">
        <f>IF(Table1[[#This Row],[Posting Date]]&lt;&gt;"",Table1[[#This Row],[Posting Date]],"")</f>
        <v/>
      </c>
      <c r="AJ961" s="46"/>
      <c r="AK961" s="46" t="str">
        <f>IF(Table1[[#This Row],[Description]]&lt;&gt;"",Table1[[#This Row],[Description]],"")</f>
        <v/>
      </c>
      <c r="AL961" s="46" t="str">
        <f>IF(Table1[[#This Row],[Posting Date]]&lt;&gt;"",Table1[[#This Row],[Reference Number]],"")</f>
        <v/>
      </c>
      <c r="AM961" s="46" t="str">
        <f>TRIM(Table1[[#This Row],[Line '#]])</f>
        <v/>
      </c>
      <c r="AN961" s="46" t="str">
        <f>TRIM(Table1[[#This Row],[Account]])</f>
        <v/>
      </c>
      <c r="AO961" s="46" t="str">
        <f>IF(Table1[[#This Row],[Posting Date]]&lt;&gt;"",$D$5,"")</f>
        <v/>
      </c>
      <c r="AP961" s="46" t="str">
        <f>TRIM(Table1[[#This Row],[Departments-Prgrams]])</f>
        <v/>
      </c>
      <c r="AQ961" s="46" t="str">
        <f>TRIM(Table1[[#This Row],[Grant]])</f>
        <v/>
      </c>
      <c r="AR961" s="46" t="str">
        <f>TRIM(Table1[[#This Row],[Staff ID]])</f>
        <v/>
      </c>
      <c r="AS961" s="46" t="str">
        <f>IF(TRIM(Table1[[#This Row],[Budget Code]])=0,"",TRIM(Table1[[#This Row],[Budget Code]]))</f>
        <v/>
      </c>
      <c r="AT961" s="46" t="str">
        <f>IF(Table1[[#This Row],[Line Description]]&lt;&gt;"",Table1[[#This Row],[Line Description]],"")</f>
        <v/>
      </c>
      <c r="AU961" s="46" t="str">
        <f>IF(Table1[[#This Row],[Cur_Amount Debit]]&gt;0,ROUND(Table1[[#This Row],[Cur_Amount Debit]],2),"")</f>
        <v/>
      </c>
      <c r="AV961" s="46" t="str">
        <f>IF(Table1[[#This Row],[Cur_Amount Credit]]&gt;0,ROUND(Table1[[#This Row],[Cur_Amount Credit]],2),"")</f>
        <v/>
      </c>
      <c r="AW961" s="46" t="str">
        <f>LEFT(Table1[[#This Row],[Cur]],3)</f>
        <v/>
      </c>
      <c r="AX961" s="59"/>
      <c r="AY961" s="46"/>
      <c r="AZ961" s="46" t="str">
        <f>IF(Table1[[#This Row],[Cur]]&lt;&gt;"",IF(Table1[[#This Row],[Cur]]="USD","",ExchangeRate),"")</f>
        <v/>
      </c>
      <c r="BA961" s="46" t="str">
        <f>IF(Table1[[#This Row],[Grant]]&lt;&gt;"",VLOOKUP(Table1[[#This Row],[Grant]],Grants!B:D,3),"")</f>
        <v/>
      </c>
      <c r="BB961" s="46" t="str">
        <f>TRIM(Table1[[#This Row],[Vendor ID]])</f>
        <v/>
      </c>
      <c r="BC961">
        <f>IF(Table1[[#This Row],[Reference Number]]=Q960,BC960,BC960+1)</f>
        <v>2</v>
      </c>
    </row>
    <row r="962" spans="1:55" ht="11.25" hidden="1" customHeight="1">
      <c r="A962" s="1"/>
      <c r="B962" s="88" t="str">
        <f>IF(Table1[[#This Row],[Posting Date]]&lt;&gt;"",IF(Table1[[#This Row],[Reference Number]]=Q961,B961+1,1),"")</f>
        <v/>
      </c>
      <c r="C962" s="61"/>
      <c r="D962" s="61"/>
      <c r="E962" s="218"/>
      <c r="F962" s="143" t="str">
        <f>IFERROR(IF(VLOOKUP(Table1[[#This Row],[Budget Code Description]],Dimentions!$X$6:$AC$132,2,FALSE)="","",VLOOKUP(Table1[[#This Row],[Budget Code Description]],Dimentions!$X$6:$AC$132,2,FALSE)),"")</f>
        <v/>
      </c>
      <c r="G962" s="143" t="str">
        <f>IFERROR(VLOOKUP(Table1[[#This Row],[Budget Code Description]],Dimentions!$X$6:$AC$132,3,FALSE),"")</f>
        <v/>
      </c>
      <c r="H962" s="64" t="str">
        <f>IFERROR(VLOOKUP(Table1[[#This Row],[Account]],Dimentions!$S$6:$V$233,2,FALSE),"")</f>
        <v/>
      </c>
      <c r="I962" s="62">
        <f>_xlfn.NUMBERVALUE(LEFT(Table1[[#This Row],[Account]],1))</f>
        <v>0</v>
      </c>
      <c r="J962" s="62" t="str">
        <f>IFERROR(VLOOKUP(Table1[[#This Row],[Budget Code Description]],Table6[#All],7,FALSE),"")</f>
        <v/>
      </c>
      <c r="K962" s="143" t="str">
        <f>IFERROR(VLOOKUP(Table1[[#This Row],[Budget Code Description]],Table6[#All],8,FALSE),"")</f>
        <v/>
      </c>
      <c r="L962" s="63"/>
      <c r="M962" s="65" t="str">
        <f>IFERROR(VLOOKUP(Table1[[#This Row],[Staff ID]],Table2[],2,FALSE),"")</f>
        <v/>
      </c>
      <c r="N962" s="211" t="str">
        <f>IFERROR(IF(VLOOKUP(Table1[[#This Row],[Budget Code Description]],Dimentions!$X$6:$AC$97,4,FALSE)="","",VLOOKUP(Table1[[#This Row],[Budget Code Description]],Dimentions!$X$6:$AC$97,4,FALSE)),"")</f>
        <v/>
      </c>
      <c r="O962" s="65" t="str">
        <f>IFERROR(VLOOKUP(Table1[[#This Row],[Vendor ID]],Table549[],2,FALSE),"")</f>
        <v/>
      </c>
      <c r="P962" s="63"/>
      <c r="Q962" s="143" t="str">
        <f>IF(Table1[[#This Row],[Posting Date]]&lt;&gt;"",$D$9,"")</f>
        <v/>
      </c>
      <c r="R962" s="159" t="str">
        <f>IF(Table1[[#This Row],[Posting Date]]&lt;&gt;"",$D$10,"")</f>
        <v/>
      </c>
      <c r="S962" s="66"/>
      <c r="T962" s="63"/>
      <c r="U962" s="67"/>
      <c r="V962" s="67"/>
      <c r="W962" s="67" t="str">
        <f t="shared" si="15"/>
        <v/>
      </c>
      <c r="X962" s="161" t="str">
        <f>IF(E962="","",(IF(Table1[[#This Row],[Cur]]="USD",Table1[[#This Row],[Cur_Amount Debit]],Table1[[#This Row],[Cur_Amount Debit]]/Table1[[#This Row],[Exchange Rate]])))</f>
        <v/>
      </c>
      <c r="Y962" s="161" t="str">
        <f>IF(E962="","",(IF(Table1[[#This Row],[Cur]]="USD",Table1[[#This Row],[Cur_Amount Credit]],Table1[[#This Row],[Cur_Amount Credit]]/ExchangeRate)))</f>
        <v/>
      </c>
      <c r="Z962" s="203" t="str">
        <f>IF(E962="","",(Table1[[#This Row],[Debit USD]]-Table1[[#This Row],[Credit USD]]))</f>
        <v/>
      </c>
      <c r="AA962" s="122"/>
      <c r="AB962" s="1"/>
      <c r="AC962" s="15"/>
      <c r="AD962" s="15" t="str">
        <f>IF(AND(OR(Table1[[#This Row],[Account]]="15030",Table1[[#This Row],[Account]]="15035",Table1[[#This Row],[Account]]="20150"),Table1[[#This Row],[Vendor ID]]=""),1,"")</f>
        <v/>
      </c>
      <c r="AE962" s="15"/>
      <c r="AF962" s="15"/>
      <c r="AG962" s="15"/>
      <c r="AH962" s="46" t="str">
        <f>IF(Table1[[#This Row],[Posting Date]]&lt;&gt;"","GJ-"&amp;CountryID,"")</f>
        <v/>
      </c>
      <c r="AI962" s="59" t="str">
        <f>IF(Table1[[#This Row],[Posting Date]]&lt;&gt;"",Table1[[#This Row],[Posting Date]],"")</f>
        <v/>
      </c>
      <c r="AJ962" s="46"/>
      <c r="AK962" s="46" t="str">
        <f>IF(Table1[[#This Row],[Description]]&lt;&gt;"",Table1[[#This Row],[Description]],"")</f>
        <v/>
      </c>
      <c r="AL962" s="46" t="str">
        <f>IF(Table1[[#This Row],[Posting Date]]&lt;&gt;"",Table1[[#This Row],[Reference Number]],"")</f>
        <v/>
      </c>
      <c r="AM962" s="46" t="str">
        <f>TRIM(Table1[[#This Row],[Line '#]])</f>
        <v/>
      </c>
      <c r="AN962" s="46" t="str">
        <f>TRIM(Table1[[#This Row],[Account]])</f>
        <v/>
      </c>
      <c r="AO962" s="46" t="str">
        <f>IF(Table1[[#This Row],[Posting Date]]&lt;&gt;"",$D$5,"")</f>
        <v/>
      </c>
      <c r="AP962" s="46" t="str">
        <f>TRIM(Table1[[#This Row],[Departments-Prgrams]])</f>
        <v/>
      </c>
      <c r="AQ962" s="46" t="str">
        <f>TRIM(Table1[[#This Row],[Grant]])</f>
        <v/>
      </c>
      <c r="AR962" s="46" t="str">
        <f>TRIM(Table1[[#This Row],[Staff ID]])</f>
        <v/>
      </c>
      <c r="AS962" s="46" t="str">
        <f>IF(TRIM(Table1[[#This Row],[Budget Code]])=0,"",TRIM(Table1[[#This Row],[Budget Code]]))</f>
        <v/>
      </c>
      <c r="AT962" s="46" t="str">
        <f>IF(Table1[[#This Row],[Line Description]]&lt;&gt;"",Table1[[#This Row],[Line Description]],"")</f>
        <v/>
      </c>
      <c r="AU962" s="46" t="str">
        <f>IF(Table1[[#This Row],[Cur_Amount Debit]]&gt;0,ROUND(Table1[[#This Row],[Cur_Amount Debit]],2),"")</f>
        <v/>
      </c>
      <c r="AV962" s="46" t="str">
        <f>IF(Table1[[#This Row],[Cur_Amount Credit]]&gt;0,ROUND(Table1[[#This Row],[Cur_Amount Credit]],2),"")</f>
        <v/>
      </c>
      <c r="AW962" s="46" t="str">
        <f>LEFT(Table1[[#This Row],[Cur]],3)</f>
        <v/>
      </c>
      <c r="AX962" s="59"/>
      <c r="AY962" s="46"/>
      <c r="AZ962" s="46" t="str">
        <f>IF(Table1[[#This Row],[Cur]]&lt;&gt;"",IF(Table1[[#This Row],[Cur]]="USD","",ExchangeRate),"")</f>
        <v/>
      </c>
      <c r="BA962" s="46" t="str">
        <f>IF(Table1[[#This Row],[Grant]]&lt;&gt;"",VLOOKUP(Table1[[#This Row],[Grant]],Grants!B:D,3),"")</f>
        <v/>
      </c>
      <c r="BB962" s="46" t="str">
        <f>TRIM(Table1[[#This Row],[Vendor ID]])</f>
        <v/>
      </c>
      <c r="BC962">
        <f>IF(Table1[[#This Row],[Reference Number]]=Q961,BC961,BC961+1)</f>
        <v>2</v>
      </c>
    </row>
    <row r="963" spans="1:55" ht="11.25" hidden="1" customHeight="1">
      <c r="A963" s="1"/>
      <c r="B963" s="88" t="str">
        <f>IF(Table1[[#This Row],[Posting Date]]&lt;&gt;"",IF(Table1[[#This Row],[Reference Number]]=Q962,B962+1,1),"")</f>
        <v/>
      </c>
      <c r="C963" s="61"/>
      <c r="D963" s="61"/>
      <c r="E963" s="218"/>
      <c r="F963" s="143" t="str">
        <f>IFERROR(IF(VLOOKUP(Table1[[#This Row],[Budget Code Description]],Dimentions!$X$6:$AC$132,2,FALSE)="","",VLOOKUP(Table1[[#This Row],[Budget Code Description]],Dimentions!$X$6:$AC$132,2,FALSE)),"")</f>
        <v/>
      </c>
      <c r="G963" s="143" t="str">
        <f>IFERROR(VLOOKUP(Table1[[#This Row],[Budget Code Description]],Dimentions!$X$6:$AC$132,3,FALSE),"")</f>
        <v/>
      </c>
      <c r="H963" s="64" t="str">
        <f>IFERROR(VLOOKUP(Table1[[#This Row],[Account]],Dimentions!$S$6:$V$233,2,FALSE),"")</f>
        <v/>
      </c>
      <c r="I963" s="62">
        <f>_xlfn.NUMBERVALUE(LEFT(Table1[[#This Row],[Account]],1))</f>
        <v>0</v>
      </c>
      <c r="J963" s="62" t="str">
        <f>IFERROR(VLOOKUP(Table1[[#This Row],[Budget Code Description]],Table6[#All],7,FALSE),"")</f>
        <v/>
      </c>
      <c r="K963" s="143" t="str">
        <f>IFERROR(VLOOKUP(Table1[[#This Row],[Budget Code Description]],Table6[#All],8,FALSE),"")</f>
        <v/>
      </c>
      <c r="L963" s="63"/>
      <c r="M963" s="65" t="str">
        <f>IFERROR(VLOOKUP(Table1[[#This Row],[Staff ID]],Table2[],2,FALSE),"")</f>
        <v/>
      </c>
      <c r="N963" s="211" t="str">
        <f>IFERROR(IF(VLOOKUP(Table1[[#This Row],[Budget Code Description]],Dimentions!$X$6:$AC$97,4,FALSE)="","",VLOOKUP(Table1[[#This Row],[Budget Code Description]],Dimentions!$X$6:$AC$97,4,FALSE)),"")</f>
        <v/>
      </c>
      <c r="O963" s="65" t="str">
        <f>IFERROR(VLOOKUP(Table1[[#This Row],[Vendor ID]],Table549[],2,FALSE),"")</f>
        <v/>
      </c>
      <c r="P963" s="63"/>
      <c r="Q963" s="143" t="str">
        <f>IF(Table1[[#This Row],[Posting Date]]&lt;&gt;"",$D$9,"")</f>
        <v/>
      </c>
      <c r="R963" s="159" t="str">
        <f>IF(Table1[[#This Row],[Posting Date]]&lt;&gt;"",$D$10,"")</f>
        <v/>
      </c>
      <c r="S963" s="66"/>
      <c r="T963" s="63"/>
      <c r="U963" s="67"/>
      <c r="V963" s="67"/>
      <c r="W963" s="67" t="str">
        <f t="shared" si="15"/>
        <v/>
      </c>
      <c r="X963" s="161" t="str">
        <f>IF(E963="","",(IF(Table1[[#This Row],[Cur]]="USD",Table1[[#This Row],[Cur_Amount Debit]],Table1[[#This Row],[Cur_Amount Debit]]/Table1[[#This Row],[Exchange Rate]])))</f>
        <v/>
      </c>
      <c r="Y963" s="161" t="str">
        <f>IF(E963="","",(IF(Table1[[#This Row],[Cur]]="USD",Table1[[#This Row],[Cur_Amount Credit]],Table1[[#This Row],[Cur_Amount Credit]]/ExchangeRate)))</f>
        <v/>
      </c>
      <c r="Z963" s="203" t="str">
        <f>IF(E963="","",(Table1[[#This Row],[Debit USD]]-Table1[[#This Row],[Credit USD]]))</f>
        <v/>
      </c>
      <c r="AA963" s="122"/>
      <c r="AB963" s="1"/>
      <c r="AC963" s="15"/>
      <c r="AD963" s="15" t="str">
        <f>IF(AND(OR(Table1[[#This Row],[Account]]="15030",Table1[[#This Row],[Account]]="15035",Table1[[#This Row],[Account]]="20150"),Table1[[#This Row],[Vendor ID]]=""),1,"")</f>
        <v/>
      </c>
      <c r="AE963" s="15"/>
      <c r="AF963" s="15"/>
      <c r="AG963" s="15"/>
      <c r="AH963" s="46" t="str">
        <f>IF(Table1[[#This Row],[Posting Date]]&lt;&gt;"","GJ-"&amp;CountryID,"")</f>
        <v/>
      </c>
      <c r="AI963" s="59" t="str">
        <f>IF(Table1[[#This Row],[Posting Date]]&lt;&gt;"",Table1[[#This Row],[Posting Date]],"")</f>
        <v/>
      </c>
      <c r="AJ963" s="46"/>
      <c r="AK963" s="46" t="str">
        <f>IF(Table1[[#This Row],[Description]]&lt;&gt;"",Table1[[#This Row],[Description]],"")</f>
        <v/>
      </c>
      <c r="AL963" s="46" t="str">
        <f>IF(Table1[[#This Row],[Posting Date]]&lt;&gt;"",Table1[[#This Row],[Reference Number]],"")</f>
        <v/>
      </c>
      <c r="AM963" s="46" t="str">
        <f>TRIM(Table1[[#This Row],[Line '#]])</f>
        <v/>
      </c>
      <c r="AN963" s="46" t="str">
        <f>TRIM(Table1[[#This Row],[Account]])</f>
        <v/>
      </c>
      <c r="AO963" s="46" t="str">
        <f>IF(Table1[[#This Row],[Posting Date]]&lt;&gt;"",$D$5,"")</f>
        <v/>
      </c>
      <c r="AP963" s="46" t="str">
        <f>TRIM(Table1[[#This Row],[Departments-Prgrams]])</f>
        <v/>
      </c>
      <c r="AQ963" s="46" t="str">
        <f>TRIM(Table1[[#This Row],[Grant]])</f>
        <v/>
      </c>
      <c r="AR963" s="46" t="str">
        <f>TRIM(Table1[[#This Row],[Staff ID]])</f>
        <v/>
      </c>
      <c r="AS963" s="46" t="str">
        <f>IF(TRIM(Table1[[#This Row],[Budget Code]])=0,"",TRIM(Table1[[#This Row],[Budget Code]]))</f>
        <v/>
      </c>
      <c r="AT963" s="46" t="str">
        <f>IF(Table1[[#This Row],[Line Description]]&lt;&gt;"",Table1[[#This Row],[Line Description]],"")</f>
        <v/>
      </c>
      <c r="AU963" s="46" t="str">
        <f>IF(Table1[[#This Row],[Cur_Amount Debit]]&gt;0,ROUND(Table1[[#This Row],[Cur_Amount Debit]],2),"")</f>
        <v/>
      </c>
      <c r="AV963" s="46" t="str">
        <f>IF(Table1[[#This Row],[Cur_Amount Credit]]&gt;0,ROUND(Table1[[#This Row],[Cur_Amount Credit]],2),"")</f>
        <v/>
      </c>
      <c r="AW963" s="46" t="str">
        <f>LEFT(Table1[[#This Row],[Cur]],3)</f>
        <v/>
      </c>
      <c r="AX963" s="59"/>
      <c r="AY963" s="46"/>
      <c r="AZ963" s="46" t="str">
        <f>IF(Table1[[#This Row],[Cur]]&lt;&gt;"",IF(Table1[[#This Row],[Cur]]="USD","",ExchangeRate),"")</f>
        <v/>
      </c>
      <c r="BA963" s="46" t="str">
        <f>IF(Table1[[#This Row],[Grant]]&lt;&gt;"",VLOOKUP(Table1[[#This Row],[Grant]],Grants!B:D,3),"")</f>
        <v/>
      </c>
      <c r="BB963" s="46" t="str">
        <f>TRIM(Table1[[#This Row],[Vendor ID]])</f>
        <v/>
      </c>
      <c r="BC963">
        <f>IF(Table1[[#This Row],[Reference Number]]=Q962,BC962,BC962+1)</f>
        <v>2</v>
      </c>
    </row>
    <row r="964" spans="1:55" ht="11.25" hidden="1" customHeight="1">
      <c r="A964" s="1"/>
      <c r="B964" s="88" t="str">
        <f>IF(Table1[[#This Row],[Posting Date]]&lt;&gt;"",IF(Table1[[#This Row],[Reference Number]]=Q963,B963+1,1),"")</f>
        <v/>
      </c>
      <c r="C964" s="61"/>
      <c r="D964" s="61"/>
      <c r="E964" s="218"/>
      <c r="F964" s="143" t="str">
        <f>IFERROR(IF(VLOOKUP(Table1[[#This Row],[Budget Code Description]],Dimentions!$X$6:$AC$132,2,FALSE)="","",VLOOKUP(Table1[[#This Row],[Budget Code Description]],Dimentions!$X$6:$AC$132,2,FALSE)),"")</f>
        <v/>
      </c>
      <c r="G964" s="143" t="str">
        <f>IFERROR(VLOOKUP(Table1[[#This Row],[Budget Code Description]],Dimentions!$X$6:$AC$132,3,FALSE),"")</f>
        <v/>
      </c>
      <c r="H964" s="64" t="str">
        <f>IFERROR(VLOOKUP(Table1[[#This Row],[Account]],Dimentions!$S$6:$V$233,2,FALSE),"")</f>
        <v/>
      </c>
      <c r="I964" s="62">
        <f>_xlfn.NUMBERVALUE(LEFT(Table1[[#This Row],[Account]],1))</f>
        <v>0</v>
      </c>
      <c r="J964" s="62" t="str">
        <f>IFERROR(VLOOKUP(Table1[[#This Row],[Budget Code Description]],Table6[#All],7,FALSE),"")</f>
        <v/>
      </c>
      <c r="K964" s="143" t="str">
        <f>IFERROR(VLOOKUP(Table1[[#This Row],[Budget Code Description]],Table6[#All],8,FALSE),"")</f>
        <v/>
      </c>
      <c r="L964" s="63"/>
      <c r="M964" s="65" t="str">
        <f>IFERROR(VLOOKUP(Table1[[#This Row],[Staff ID]],Table2[],2,FALSE),"")</f>
        <v/>
      </c>
      <c r="N964" s="211" t="str">
        <f>IFERROR(IF(VLOOKUP(Table1[[#This Row],[Budget Code Description]],Dimentions!$X$6:$AC$97,4,FALSE)="","",VLOOKUP(Table1[[#This Row],[Budget Code Description]],Dimentions!$X$6:$AC$97,4,FALSE)),"")</f>
        <v/>
      </c>
      <c r="O964" s="65" t="str">
        <f>IFERROR(VLOOKUP(Table1[[#This Row],[Vendor ID]],Table549[],2,FALSE),"")</f>
        <v/>
      </c>
      <c r="P964" s="63"/>
      <c r="Q964" s="143" t="str">
        <f>IF(Table1[[#This Row],[Posting Date]]&lt;&gt;"",$D$9,"")</f>
        <v/>
      </c>
      <c r="R964" s="159" t="str">
        <f>IF(Table1[[#This Row],[Posting Date]]&lt;&gt;"",$D$10,"")</f>
        <v/>
      </c>
      <c r="S964" s="66"/>
      <c r="T964" s="63"/>
      <c r="U964" s="67"/>
      <c r="V964" s="67"/>
      <c r="W964" s="67" t="str">
        <f t="shared" si="15"/>
        <v/>
      </c>
      <c r="X964" s="161" t="str">
        <f>IF(E964="","",(IF(Table1[[#This Row],[Cur]]="USD",Table1[[#This Row],[Cur_Amount Debit]],Table1[[#This Row],[Cur_Amount Debit]]/Table1[[#This Row],[Exchange Rate]])))</f>
        <v/>
      </c>
      <c r="Y964" s="161" t="str">
        <f>IF(E964="","",(IF(Table1[[#This Row],[Cur]]="USD",Table1[[#This Row],[Cur_Amount Credit]],Table1[[#This Row],[Cur_Amount Credit]]/ExchangeRate)))</f>
        <v/>
      </c>
      <c r="Z964" s="203" t="str">
        <f>IF(E964="","",(Table1[[#This Row],[Debit USD]]-Table1[[#This Row],[Credit USD]]))</f>
        <v/>
      </c>
      <c r="AA964" s="122"/>
      <c r="AB964" s="1"/>
      <c r="AC964" s="15"/>
      <c r="AD964" s="15" t="str">
        <f>IF(AND(OR(Table1[[#This Row],[Account]]="15030",Table1[[#This Row],[Account]]="15035",Table1[[#This Row],[Account]]="20150"),Table1[[#This Row],[Vendor ID]]=""),1,"")</f>
        <v/>
      </c>
      <c r="AE964" s="15"/>
      <c r="AF964" s="15"/>
      <c r="AG964" s="15"/>
      <c r="AH964" s="46" t="str">
        <f>IF(Table1[[#This Row],[Posting Date]]&lt;&gt;"","GJ-"&amp;CountryID,"")</f>
        <v/>
      </c>
      <c r="AI964" s="59" t="str">
        <f>IF(Table1[[#This Row],[Posting Date]]&lt;&gt;"",Table1[[#This Row],[Posting Date]],"")</f>
        <v/>
      </c>
      <c r="AJ964" s="46"/>
      <c r="AK964" s="46" t="str">
        <f>IF(Table1[[#This Row],[Description]]&lt;&gt;"",Table1[[#This Row],[Description]],"")</f>
        <v/>
      </c>
      <c r="AL964" s="46" t="str">
        <f>IF(Table1[[#This Row],[Posting Date]]&lt;&gt;"",Table1[[#This Row],[Reference Number]],"")</f>
        <v/>
      </c>
      <c r="AM964" s="46" t="str">
        <f>TRIM(Table1[[#This Row],[Line '#]])</f>
        <v/>
      </c>
      <c r="AN964" s="46" t="str">
        <f>TRIM(Table1[[#This Row],[Account]])</f>
        <v/>
      </c>
      <c r="AO964" s="46" t="str">
        <f>IF(Table1[[#This Row],[Posting Date]]&lt;&gt;"",$D$5,"")</f>
        <v/>
      </c>
      <c r="AP964" s="46" t="str">
        <f>TRIM(Table1[[#This Row],[Departments-Prgrams]])</f>
        <v/>
      </c>
      <c r="AQ964" s="46" t="str">
        <f>TRIM(Table1[[#This Row],[Grant]])</f>
        <v/>
      </c>
      <c r="AR964" s="46" t="str">
        <f>TRIM(Table1[[#This Row],[Staff ID]])</f>
        <v/>
      </c>
      <c r="AS964" s="46" t="str">
        <f>IF(TRIM(Table1[[#This Row],[Budget Code]])=0,"",TRIM(Table1[[#This Row],[Budget Code]]))</f>
        <v/>
      </c>
      <c r="AT964" s="46" t="str">
        <f>IF(Table1[[#This Row],[Line Description]]&lt;&gt;"",Table1[[#This Row],[Line Description]],"")</f>
        <v/>
      </c>
      <c r="AU964" s="46" t="str">
        <f>IF(Table1[[#This Row],[Cur_Amount Debit]]&gt;0,ROUND(Table1[[#This Row],[Cur_Amount Debit]],2),"")</f>
        <v/>
      </c>
      <c r="AV964" s="46" t="str">
        <f>IF(Table1[[#This Row],[Cur_Amount Credit]]&gt;0,ROUND(Table1[[#This Row],[Cur_Amount Credit]],2),"")</f>
        <v/>
      </c>
      <c r="AW964" s="46" t="str">
        <f>LEFT(Table1[[#This Row],[Cur]],3)</f>
        <v/>
      </c>
      <c r="AX964" s="59"/>
      <c r="AY964" s="46"/>
      <c r="AZ964" s="46" t="str">
        <f>IF(Table1[[#This Row],[Cur]]&lt;&gt;"",IF(Table1[[#This Row],[Cur]]="USD","",ExchangeRate),"")</f>
        <v/>
      </c>
      <c r="BA964" s="46" t="str">
        <f>IF(Table1[[#This Row],[Grant]]&lt;&gt;"",VLOOKUP(Table1[[#This Row],[Grant]],Grants!B:D,3),"")</f>
        <v/>
      </c>
      <c r="BB964" s="46" t="str">
        <f>TRIM(Table1[[#This Row],[Vendor ID]])</f>
        <v/>
      </c>
      <c r="BC964">
        <f>IF(Table1[[#This Row],[Reference Number]]=Q963,BC963,BC963+1)</f>
        <v>2</v>
      </c>
    </row>
    <row r="965" spans="1:55" ht="11.25" hidden="1" customHeight="1">
      <c r="A965" s="1"/>
      <c r="B965" s="88" t="str">
        <f>IF(Table1[[#This Row],[Posting Date]]&lt;&gt;"",IF(Table1[[#This Row],[Reference Number]]=Q964,B964+1,1),"")</f>
        <v/>
      </c>
      <c r="C965" s="61"/>
      <c r="D965" s="61"/>
      <c r="E965" s="218"/>
      <c r="F965" s="143" t="str">
        <f>IFERROR(IF(VLOOKUP(Table1[[#This Row],[Budget Code Description]],Dimentions!$X$6:$AC$132,2,FALSE)="","",VLOOKUP(Table1[[#This Row],[Budget Code Description]],Dimentions!$X$6:$AC$132,2,FALSE)),"")</f>
        <v/>
      </c>
      <c r="G965" s="143" t="str">
        <f>IFERROR(VLOOKUP(Table1[[#This Row],[Budget Code Description]],Dimentions!$X$6:$AC$132,3,FALSE),"")</f>
        <v/>
      </c>
      <c r="H965" s="64" t="str">
        <f>IFERROR(VLOOKUP(Table1[[#This Row],[Account]],Dimentions!$S$6:$V$233,2,FALSE),"")</f>
        <v/>
      </c>
      <c r="I965" s="62">
        <f>_xlfn.NUMBERVALUE(LEFT(Table1[[#This Row],[Account]],1))</f>
        <v>0</v>
      </c>
      <c r="J965" s="62" t="str">
        <f>IFERROR(VLOOKUP(Table1[[#This Row],[Budget Code Description]],Table6[#All],7,FALSE),"")</f>
        <v/>
      </c>
      <c r="K965" s="143" t="str">
        <f>IFERROR(VLOOKUP(Table1[[#This Row],[Budget Code Description]],Table6[#All],8,FALSE),"")</f>
        <v/>
      </c>
      <c r="L965" s="63"/>
      <c r="M965" s="65" t="str">
        <f>IFERROR(VLOOKUP(Table1[[#This Row],[Staff ID]],Table2[],2,FALSE),"")</f>
        <v/>
      </c>
      <c r="N965" s="211" t="str">
        <f>IFERROR(IF(VLOOKUP(Table1[[#This Row],[Budget Code Description]],Dimentions!$X$6:$AC$97,4,FALSE)="","",VLOOKUP(Table1[[#This Row],[Budget Code Description]],Dimentions!$X$6:$AC$97,4,FALSE)),"")</f>
        <v/>
      </c>
      <c r="O965" s="65" t="str">
        <f>IFERROR(VLOOKUP(Table1[[#This Row],[Vendor ID]],Table549[],2,FALSE),"")</f>
        <v/>
      </c>
      <c r="P965" s="63"/>
      <c r="Q965" s="143" t="str">
        <f>IF(Table1[[#This Row],[Posting Date]]&lt;&gt;"",$D$9,"")</f>
        <v/>
      </c>
      <c r="R965" s="159" t="str">
        <f>IF(Table1[[#This Row],[Posting Date]]&lt;&gt;"",$D$10,"")</f>
        <v/>
      </c>
      <c r="S965" s="66"/>
      <c r="T965" s="63"/>
      <c r="U965" s="67"/>
      <c r="V965" s="67"/>
      <c r="W965" s="67" t="str">
        <f t="shared" si="15"/>
        <v/>
      </c>
      <c r="X965" s="161" t="str">
        <f>IF(E965="","",(IF(Table1[[#This Row],[Cur]]="USD",Table1[[#This Row],[Cur_Amount Debit]],Table1[[#This Row],[Cur_Amount Debit]]/Table1[[#This Row],[Exchange Rate]])))</f>
        <v/>
      </c>
      <c r="Y965" s="161" t="str">
        <f>IF(E965="","",(IF(Table1[[#This Row],[Cur]]="USD",Table1[[#This Row],[Cur_Amount Credit]],Table1[[#This Row],[Cur_Amount Credit]]/ExchangeRate)))</f>
        <v/>
      </c>
      <c r="Z965" s="203" t="str">
        <f>IF(E965="","",(Table1[[#This Row],[Debit USD]]-Table1[[#This Row],[Credit USD]]))</f>
        <v/>
      </c>
      <c r="AA965" s="122"/>
      <c r="AB965" s="1"/>
      <c r="AC965" s="15"/>
      <c r="AD965" s="15" t="str">
        <f>IF(AND(OR(Table1[[#This Row],[Account]]="15030",Table1[[#This Row],[Account]]="15035",Table1[[#This Row],[Account]]="20150"),Table1[[#This Row],[Vendor ID]]=""),1,"")</f>
        <v/>
      </c>
      <c r="AE965" s="15"/>
      <c r="AF965" s="15"/>
      <c r="AG965" s="15"/>
      <c r="AH965" s="46" t="str">
        <f>IF(Table1[[#This Row],[Posting Date]]&lt;&gt;"","GJ-"&amp;CountryID,"")</f>
        <v/>
      </c>
      <c r="AI965" s="59" t="str">
        <f>IF(Table1[[#This Row],[Posting Date]]&lt;&gt;"",Table1[[#This Row],[Posting Date]],"")</f>
        <v/>
      </c>
      <c r="AJ965" s="46"/>
      <c r="AK965" s="46" t="str">
        <f>IF(Table1[[#This Row],[Description]]&lt;&gt;"",Table1[[#This Row],[Description]],"")</f>
        <v/>
      </c>
      <c r="AL965" s="46" t="str">
        <f>IF(Table1[[#This Row],[Posting Date]]&lt;&gt;"",Table1[[#This Row],[Reference Number]],"")</f>
        <v/>
      </c>
      <c r="AM965" s="46" t="str">
        <f>TRIM(Table1[[#This Row],[Line '#]])</f>
        <v/>
      </c>
      <c r="AN965" s="46" t="str">
        <f>TRIM(Table1[[#This Row],[Account]])</f>
        <v/>
      </c>
      <c r="AO965" s="46" t="str">
        <f>IF(Table1[[#This Row],[Posting Date]]&lt;&gt;"",$D$5,"")</f>
        <v/>
      </c>
      <c r="AP965" s="46" t="str">
        <f>TRIM(Table1[[#This Row],[Departments-Prgrams]])</f>
        <v/>
      </c>
      <c r="AQ965" s="46" t="str">
        <f>TRIM(Table1[[#This Row],[Grant]])</f>
        <v/>
      </c>
      <c r="AR965" s="46" t="str">
        <f>TRIM(Table1[[#This Row],[Staff ID]])</f>
        <v/>
      </c>
      <c r="AS965" s="46" t="str">
        <f>IF(TRIM(Table1[[#This Row],[Budget Code]])=0,"",TRIM(Table1[[#This Row],[Budget Code]]))</f>
        <v/>
      </c>
      <c r="AT965" s="46" t="str">
        <f>IF(Table1[[#This Row],[Line Description]]&lt;&gt;"",Table1[[#This Row],[Line Description]],"")</f>
        <v/>
      </c>
      <c r="AU965" s="46" t="str">
        <f>IF(Table1[[#This Row],[Cur_Amount Debit]]&gt;0,ROUND(Table1[[#This Row],[Cur_Amount Debit]],2),"")</f>
        <v/>
      </c>
      <c r="AV965" s="46" t="str">
        <f>IF(Table1[[#This Row],[Cur_Amount Credit]]&gt;0,ROUND(Table1[[#This Row],[Cur_Amount Credit]],2),"")</f>
        <v/>
      </c>
      <c r="AW965" s="46" t="str">
        <f>LEFT(Table1[[#This Row],[Cur]],3)</f>
        <v/>
      </c>
      <c r="AX965" s="59"/>
      <c r="AY965" s="46"/>
      <c r="AZ965" s="46" t="str">
        <f>IF(Table1[[#This Row],[Cur]]&lt;&gt;"",IF(Table1[[#This Row],[Cur]]="USD","",ExchangeRate),"")</f>
        <v/>
      </c>
      <c r="BA965" s="46" t="str">
        <f>IF(Table1[[#This Row],[Grant]]&lt;&gt;"",VLOOKUP(Table1[[#This Row],[Grant]],Grants!B:D,3),"")</f>
        <v/>
      </c>
      <c r="BB965" s="46" t="str">
        <f>TRIM(Table1[[#This Row],[Vendor ID]])</f>
        <v/>
      </c>
      <c r="BC965">
        <f>IF(Table1[[#This Row],[Reference Number]]=Q964,BC964,BC964+1)</f>
        <v>2</v>
      </c>
    </row>
    <row r="966" spans="1:55" ht="11.25" hidden="1" customHeight="1">
      <c r="A966" s="1"/>
      <c r="B966" s="88" t="str">
        <f>IF(Table1[[#This Row],[Posting Date]]&lt;&gt;"",IF(Table1[[#This Row],[Reference Number]]=Q965,B965+1,1),"")</f>
        <v/>
      </c>
      <c r="C966" s="61"/>
      <c r="D966" s="61"/>
      <c r="E966" s="218"/>
      <c r="F966" s="143" t="str">
        <f>IFERROR(IF(VLOOKUP(Table1[[#This Row],[Budget Code Description]],Dimentions!$X$6:$AC$132,2,FALSE)="","",VLOOKUP(Table1[[#This Row],[Budget Code Description]],Dimentions!$X$6:$AC$132,2,FALSE)),"")</f>
        <v/>
      </c>
      <c r="G966" s="143" t="str">
        <f>IFERROR(VLOOKUP(Table1[[#This Row],[Budget Code Description]],Dimentions!$X$6:$AC$132,3,FALSE),"")</f>
        <v/>
      </c>
      <c r="H966" s="64" t="str">
        <f>IFERROR(VLOOKUP(Table1[[#This Row],[Account]],Dimentions!$S$6:$V$233,2,FALSE),"")</f>
        <v/>
      </c>
      <c r="I966" s="62">
        <f>_xlfn.NUMBERVALUE(LEFT(Table1[[#This Row],[Account]],1))</f>
        <v>0</v>
      </c>
      <c r="J966" s="62" t="str">
        <f>IFERROR(VLOOKUP(Table1[[#This Row],[Budget Code Description]],Table6[#All],7,FALSE),"")</f>
        <v/>
      </c>
      <c r="K966" s="143" t="str">
        <f>IFERROR(VLOOKUP(Table1[[#This Row],[Budget Code Description]],Table6[#All],8,FALSE),"")</f>
        <v/>
      </c>
      <c r="L966" s="63"/>
      <c r="M966" s="65" t="str">
        <f>IFERROR(VLOOKUP(Table1[[#This Row],[Staff ID]],Table2[],2,FALSE),"")</f>
        <v/>
      </c>
      <c r="N966" s="211" t="str">
        <f>IFERROR(IF(VLOOKUP(Table1[[#This Row],[Budget Code Description]],Dimentions!$X$6:$AC$97,4,FALSE)="","",VLOOKUP(Table1[[#This Row],[Budget Code Description]],Dimentions!$X$6:$AC$97,4,FALSE)),"")</f>
        <v/>
      </c>
      <c r="O966" s="65" t="str">
        <f>IFERROR(VLOOKUP(Table1[[#This Row],[Vendor ID]],Table549[],2,FALSE),"")</f>
        <v/>
      </c>
      <c r="P966" s="63"/>
      <c r="Q966" s="143" t="str">
        <f>IF(Table1[[#This Row],[Posting Date]]&lt;&gt;"",$D$9,"")</f>
        <v/>
      </c>
      <c r="R966" s="159" t="str">
        <f>IF(Table1[[#This Row],[Posting Date]]&lt;&gt;"",$D$10,"")</f>
        <v/>
      </c>
      <c r="S966" s="66"/>
      <c r="T966" s="63"/>
      <c r="U966" s="67"/>
      <c r="V966" s="67"/>
      <c r="W966" s="67" t="str">
        <f t="shared" si="15"/>
        <v/>
      </c>
      <c r="X966" s="161" t="str">
        <f>IF(E966="","",(IF(Table1[[#This Row],[Cur]]="USD",Table1[[#This Row],[Cur_Amount Debit]],Table1[[#This Row],[Cur_Amount Debit]]/Table1[[#This Row],[Exchange Rate]])))</f>
        <v/>
      </c>
      <c r="Y966" s="161" t="str">
        <f>IF(E966="","",(IF(Table1[[#This Row],[Cur]]="USD",Table1[[#This Row],[Cur_Amount Credit]],Table1[[#This Row],[Cur_Amount Credit]]/ExchangeRate)))</f>
        <v/>
      </c>
      <c r="Z966" s="203" t="str">
        <f>IF(E966="","",(Table1[[#This Row],[Debit USD]]-Table1[[#This Row],[Credit USD]]))</f>
        <v/>
      </c>
      <c r="AA966" s="122"/>
      <c r="AB966" s="1"/>
      <c r="AC966" s="15"/>
      <c r="AD966" s="15" t="str">
        <f>IF(AND(OR(Table1[[#This Row],[Account]]="15030",Table1[[#This Row],[Account]]="15035",Table1[[#This Row],[Account]]="20150"),Table1[[#This Row],[Vendor ID]]=""),1,"")</f>
        <v/>
      </c>
      <c r="AE966" s="15"/>
      <c r="AF966" s="15"/>
      <c r="AG966" s="15"/>
      <c r="AH966" s="46" t="str">
        <f>IF(Table1[[#This Row],[Posting Date]]&lt;&gt;"","GJ-"&amp;CountryID,"")</f>
        <v/>
      </c>
      <c r="AI966" s="59" t="str">
        <f>IF(Table1[[#This Row],[Posting Date]]&lt;&gt;"",Table1[[#This Row],[Posting Date]],"")</f>
        <v/>
      </c>
      <c r="AJ966" s="46"/>
      <c r="AK966" s="46" t="str">
        <f>IF(Table1[[#This Row],[Description]]&lt;&gt;"",Table1[[#This Row],[Description]],"")</f>
        <v/>
      </c>
      <c r="AL966" s="46" t="str">
        <f>IF(Table1[[#This Row],[Posting Date]]&lt;&gt;"",Table1[[#This Row],[Reference Number]],"")</f>
        <v/>
      </c>
      <c r="AM966" s="46" t="str">
        <f>TRIM(Table1[[#This Row],[Line '#]])</f>
        <v/>
      </c>
      <c r="AN966" s="46" t="str">
        <f>TRIM(Table1[[#This Row],[Account]])</f>
        <v/>
      </c>
      <c r="AO966" s="46" t="str">
        <f>IF(Table1[[#This Row],[Posting Date]]&lt;&gt;"",$D$5,"")</f>
        <v/>
      </c>
      <c r="AP966" s="46" t="str">
        <f>TRIM(Table1[[#This Row],[Departments-Prgrams]])</f>
        <v/>
      </c>
      <c r="AQ966" s="46" t="str">
        <f>TRIM(Table1[[#This Row],[Grant]])</f>
        <v/>
      </c>
      <c r="AR966" s="46" t="str">
        <f>TRIM(Table1[[#This Row],[Staff ID]])</f>
        <v/>
      </c>
      <c r="AS966" s="46" t="str">
        <f>IF(TRIM(Table1[[#This Row],[Budget Code]])=0,"",TRIM(Table1[[#This Row],[Budget Code]]))</f>
        <v/>
      </c>
      <c r="AT966" s="46" t="str">
        <f>IF(Table1[[#This Row],[Line Description]]&lt;&gt;"",Table1[[#This Row],[Line Description]],"")</f>
        <v/>
      </c>
      <c r="AU966" s="46" t="str">
        <f>IF(Table1[[#This Row],[Cur_Amount Debit]]&gt;0,ROUND(Table1[[#This Row],[Cur_Amount Debit]],2),"")</f>
        <v/>
      </c>
      <c r="AV966" s="46" t="str">
        <f>IF(Table1[[#This Row],[Cur_Amount Credit]]&gt;0,ROUND(Table1[[#This Row],[Cur_Amount Credit]],2),"")</f>
        <v/>
      </c>
      <c r="AW966" s="46" t="str">
        <f>LEFT(Table1[[#This Row],[Cur]],3)</f>
        <v/>
      </c>
      <c r="AX966" s="59"/>
      <c r="AY966" s="46"/>
      <c r="AZ966" s="46" t="str">
        <f>IF(Table1[[#This Row],[Cur]]&lt;&gt;"",IF(Table1[[#This Row],[Cur]]="USD","",ExchangeRate),"")</f>
        <v/>
      </c>
      <c r="BA966" s="46" t="str">
        <f>IF(Table1[[#This Row],[Grant]]&lt;&gt;"",VLOOKUP(Table1[[#This Row],[Grant]],Grants!B:D,3),"")</f>
        <v/>
      </c>
      <c r="BB966" s="46" t="str">
        <f>TRIM(Table1[[#This Row],[Vendor ID]])</f>
        <v/>
      </c>
      <c r="BC966">
        <f>IF(Table1[[#This Row],[Reference Number]]=Q965,BC965,BC965+1)</f>
        <v>2</v>
      </c>
    </row>
    <row r="967" spans="1:55" ht="11.25" hidden="1" customHeight="1">
      <c r="A967" s="1"/>
      <c r="B967" s="88" t="str">
        <f>IF(Table1[[#This Row],[Posting Date]]&lt;&gt;"",IF(Table1[[#This Row],[Reference Number]]=Q966,B966+1,1),"")</f>
        <v/>
      </c>
      <c r="C967" s="61"/>
      <c r="D967" s="61"/>
      <c r="E967" s="218"/>
      <c r="F967" s="143" t="str">
        <f>IFERROR(IF(VLOOKUP(Table1[[#This Row],[Budget Code Description]],Dimentions!$X$6:$AC$132,2,FALSE)="","",VLOOKUP(Table1[[#This Row],[Budget Code Description]],Dimentions!$X$6:$AC$132,2,FALSE)),"")</f>
        <v/>
      </c>
      <c r="G967" s="143" t="str">
        <f>IFERROR(VLOOKUP(Table1[[#This Row],[Budget Code Description]],Dimentions!$X$6:$AC$132,3,FALSE),"")</f>
        <v/>
      </c>
      <c r="H967" s="64" t="str">
        <f>IFERROR(VLOOKUP(Table1[[#This Row],[Account]],Dimentions!$S$6:$V$233,2,FALSE),"")</f>
        <v/>
      </c>
      <c r="I967" s="62">
        <f>_xlfn.NUMBERVALUE(LEFT(Table1[[#This Row],[Account]],1))</f>
        <v>0</v>
      </c>
      <c r="J967" s="62" t="str">
        <f>IFERROR(VLOOKUP(Table1[[#This Row],[Budget Code Description]],Table6[#All],7,FALSE),"")</f>
        <v/>
      </c>
      <c r="K967" s="143" t="str">
        <f>IFERROR(VLOOKUP(Table1[[#This Row],[Budget Code Description]],Table6[#All],8,FALSE),"")</f>
        <v/>
      </c>
      <c r="L967" s="63"/>
      <c r="M967" s="65" t="str">
        <f>IFERROR(VLOOKUP(Table1[[#This Row],[Staff ID]],Table2[],2,FALSE),"")</f>
        <v/>
      </c>
      <c r="N967" s="211" t="str">
        <f>IFERROR(IF(VLOOKUP(Table1[[#This Row],[Budget Code Description]],Dimentions!$X$6:$AC$97,4,FALSE)="","",VLOOKUP(Table1[[#This Row],[Budget Code Description]],Dimentions!$X$6:$AC$97,4,FALSE)),"")</f>
        <v/>
      </c>
      <c r="O967" s="65" t="str">
        <f>IFERROR(VLOOKUP(Table1[[#This Row],[Vendor ID]],Table549[],2,FALSE),"")</f>
        <v/>
      </c>
      <c r="P967" s="63"/>
      <c r="Q967" s="143" t="str">
        <f>IF(Table1[[#This Row],[Posting Date]]&lt;&gt;"",$D$9,"")</f>
        <v/>
      </c>
      <c r="R967" s="159" t="str">
        <f>IF(Table1[[#This Row],[Posting Date]]&lt;&gt;"",$D$10,"")</f>
        <v/>
      </c>
      <c r="S967" s="66"/>
      <c r="T967" s="63"/>
      <c r="U967" s="67"/>
      <c r="V967" s="67"/>
      <c r="W967" s="67" t="str">
        <f t="shared" si="15"/>
        <v/>
      </c>
      <c r="X967" s="161" t="str">
        <f>IF(E967="","",(IF(Table1[[#This Row],[Cur]]="USD",Table1[[#This Row],[Cur_Amount Debit]],Table1[[#This Row],[Cur_Amount Debit]]/Table1[[#This Row],[Exchange Rate]])))</f>
        <v/>
      </c>
      <c r="Y967" s="161" t="str">
        <f>IF(E967="","",(IF(Table1[[#This Row],[Cur]]="USD",Table1[[#This Row],[Cur_Amount Credit]],Table1[[#This Row],[Cur_Amount Credit]]/ExchangeRate)))</f>
        <v/>
      </c>
      <c r="Z967" s="203" t="str">
        <f>IF(E967="","",(Table1[[#This Row],[Debit USD]]-Table1[[#This Row],[Credit USD]]))</f>
        <v/>
      </c>
      <c r="AA967" s="122"/>
      <c r="AB967" s="1"/>
      <c r="AC967" s="15"/>
      <c r="AD967" s="15" t="str">
        <f>IF(AND(OR(Table1[[#This Row],[Account]]="15030",Table1[[#This Row],[Account]]="15035",Table1[[#This Row],[Account]]="20150"),Table1[[#This Row],[Vendor ID]]=""),1,"")</f>
        <v/>
      </c>
      <c r="AE967" s="15"/>
      <c r="AF967" s="15"/>
      <c r="AG967" s="15"/>
      <c r="AH967" s="46" t="str">
        <f>IF(Table1[[#This Row],[Posting Date]]&lt;&gt;"","GJ-"&amp;CountryID,"")</f>
        <v/>
      </c>
      <c r="AI967" s="59" t="str">
        <f>IF(Table1[[#This Row],[Posting Date]]&lt;&gt;"",Table1[[#This Row],[Posting Date]],"")</f>
        <v/>
      </c>
      <c r="AJ967" s="46"/>
      <c r="AK967" s="46" t="str">
        <f>IF(Table1[[#This Row],[Description]]&lt;&gt;"",Table1[[#This Row],[Description]],"")</f>
        <v/>
      </c>
      <c r="AL967" s="46" t="str">
        <f>IF(Table1[[#This Row],[Posting Date]]&lt;&gt;"",Table1[[#This Row],[Reference Number]],"")</f>
        <v/>
      </c>
      <c r="AM967" s="46" t="str">
        <f>TRIM(Table1[[#This Row],[Line '#]])</f>
        <v/>
      </c>
      <c r="AN967" s="46" t="str">
        <f>TRIM(Table1[[#This Row],[Account]])</f>
        <v/>
      </c>
      <c r="AO967" s="46" t="str">
        <f>IF(Table1[[#This Row],[Posting Date]]&lt;&gt;"",$D$5,"")</f>
        <v/>
      </c>
      <c r="AP967" s="46" t="str">
        <f>TRIM(Table1[[#This Row],[Departments-Prgrams]])</f>
        <v/>
      </c>
      <c r="AQ967" s="46" t="str">
        <f>TRIM(Table1[[#This Row],[Grant]])</f>
        <v/>
      </c>
      <c r="AR967" s="46" t="str">
        <f>TRIM(Table1[[#This Row],[Staff ID]])</f>
        <v/>
      </c>
      <c r="AS967" s="46" t="str">
        <f>IF(TRIM(Table1[[#This Row],[Budget Code]])=0,"",TRIM(Table1[[#This Row],[Budget Code]]))</f>
        <v/>
      </c>
      <c r="AT967" s="46" t="str">
        <f>IF(Table1[[#This Row],[Line Description]]&lt;&gt;"",Table1[[#This Row],[Line Description]],"")</f>
        <v/>
      </c>
      <c r="AU967" s="46" t="str">
        <f>IF(Table1[[#This Row],[Cur_Amount Debit]]&gt;0,ROUND(Table1[[#This Row],[Cur_Amount Debit]],2),"")</f>
        <v/>
      </c>
      <c r="AV967" s="46" t="str">
        <f>IF(Table1[[#This Row],[Cur_Amount Credit]]&gt;0,ROUND(Table1[[#This Row],[Cur_Amount Credit]],2),"")</f>
        <v/>
      </c>
      <c r="AW967" s="46" t="str">
        <f>LEFT(Table1[[#This Row],[Cur]],3)</f>
        <v/>
      </c>
      <c r="AX967" s="59"/>
      <c r="AY967" s="46"/>
      <c r="AZ967" s="46" t="str">
        <f>IF(Table1[[#This Row],[Cur]]&lt;&gt;"",IF(Table1[[#This Row],[Cur]]="USD","",ExchangeRate),"")</f>
        <v/>
      </c>
      <c r="BA967" s="46" t="str">
        <f>IF(Table1[[#This Row],[Grant]]&lt;&gt;"",VLOOKUP(Table1[[#This Row],[Grant]],Grants!B:D,3),"")</f>
        <v/>
      </c>
      <c r="BB967" s="46" t="str">
        <f>TRIM(Table1[[#This Row],[Vendor ID]])</f>
        <v/>
      </c>
      <c r="BC967">
        <f>IF(Table1[[#This Row],[Reference Number]]=Q966,BC966,BC966+1)</f>
        <v>2</v>
      </c>
    </row>
    <row r="968" spans="1:55" ht="11.25" hidden="1" customHeight="1">
      <c r="A968" s="1"/>
      <c r="B968" s="88" t="str">
        <f>IF(Table1[[#This Row],[Posting Date]]&lt;&gt;"",IF(Table1[[#This Row],[Reference Number]]=Q967,B967+1,1),"")</f>
        <v/>
      </c>
      <c r="C968" s="61"/>
      <c r="D968" s="61"/>
      <c r="E968" s="218"/>
      <c r="F968" s="143" t="str">
        <f>IFERROR(IF(VLOOKUP(Table1[[#This Row],[Budget Code Description]],Dimentions!$X$6:$AC$132,2,FALSE)="","",VLOOKUP(Table1[[#This Row],[Budget Code Description]],Dimentions!$X$6:$AC$132,2,FALSE)),"")</f>
        <v/>
      </c>
      <c r="G968" s="143" t="str">
        <f>IFERROR(VLOOKUP(Table1[[#This Row],[Budget Code Description]],Dimentions!$X$6:$AC$132,3,FALSE),"")</f>
        <v/>
      </c>
      <c r="H968" s="64" t="str">
        <f>IFERROR(VLOOKUP(Table1[[#This Row],[Account]],Dimentions!$S$6:$V$233,2,FALSE),"")</f>
        <v/>
      </c>
      <c r="I968" s="62">
        <f>_xlfn.NUMBERVALUE(LEFT(Table1[[#This Row],[Account]],1))</f>
        <v>0</v>
      </c>
      <c r="J968" s="62" t="str">
        <f>IFERROR(VLOOKUP(Table1[[#This Row],[Budget Code Description]],Table6[#All],7,FALSE),"")</f>
        <v/>
      </c>
      <c r="K968" s="143" t="str">
        <f>IFERROR(VLOOKUP(Table1[[#This Row],[Budget Code Description]],Table6[#All],8,FALSE),"")</f>
        <v/>
      </c>
      <c r="L968" s="63"/>
      <c r="M968" s="65" t="str">
        <f>IFERROR(VLOOKUP(Table1[[#This Row],[Staff ID]],Table2[],2,FALSE),"")</f>
        <v/>
      </c>
      <c r="N968" s="211" t="str">
        <f>IFERROR(IF(VLOOKUP(Table1[[#This Row],[Budget Code Description]],Dimentions!$X$6:$AC$97,4,FALSE)="","",VLOOKUP(Table1[[#This Row],[Budget Code Description]],Dimentions!$X$6:$AC$97,4,FALSE)),"")</f>
        <v/>
      </c>
      <c r="O968" s="65" t="str">
        <f>IFERROR(VLOOKUP(Table1[[#This Row],[Vendor ID]],Table549[],2,FALSE),"")</f>
        <v/>
      </c>
      <c r="P968" s="63"/>
      <c r="Q968" s="143" t="str">
        <f>IF(Table1[[#This Row],[Posting Date]]&lt;&gt;"",$D$9,"")</f>
        <v/>
      </c>
      <c r="R968" s="159" t="str">
        <f>IF(Table1[[#This Row],[Posting Date]]&lt;&gt;"",$D$10,"")</f>
        <v/>
      </c>
      <c r="S968" s="66"/>
      <c r="T968" s="63"/>
      <c r="U968" s="67"/>
      <c r="V968" s="67"/>
      <c r="W968" s="67" t="str">
        <f t="shared" si="15"/>
        <v/>
      </c>
      <c r="X968" s="161" t="str">
        <f>IF(E968="","",(IF(Table1[[#This Row],[Cur]]="USD",Table1[[#This Row],[Cur_Amount Debit]],Table1[[#This Row],[Cur_Amount Debit]]/Table1[[#This Row],[Exchange Rate]])))</f>
        <v/>
      </c>
      <c r="Y968" s="161" t="str">
        <f>IF(E968="","",(IF(Table1[[#This Row],[Cur]]="USD",Table1[[#This Row],[Cur_Amount Credit]],Table1[[#This Row],[Cur_Amount Credit]]/ExchangeRate)))</f>
        <v/>
      </c>
      <c r="Z968" s="203" t="str">
        <f>IF(E968="","",(Table1[[#This Row],[Debit USD]]-Table1[[#This Row],[Credit USD]]))</f>
        <v/>
      </c>
      <c r="AA968" s="122"/>
      <c r="AB968" s="1"/>
      <c r="AC968" s="15"/>
      <c r="AD968" s="15" t="str">
        <f>IF(AND(OR(Table1[[#This Row],[Account]]="15030",Table1[[#This Row],[Account]]="15035",Table1[[#This Row],[Account]]="20150"),Table1[[#This Row],[Vendor ID]]=""),1,"")</f>
        <v/>
      </c>
      <c r="AE968" s="15"/>
      <c r="AF968" s="15"/>
      <c r="AG968" s="15"/>
      <c r="AH968" s="46" t="str">
        <f>IF(Table1[[#This Row],[Posting Date]]&lt;&gt;"","GJ-"&amp;CountryID,"")</f>
        <v/>
      </c>
      <c r="AI968" s="59" t="str">
        <f>IF(Table1[[#This Row],[Posting Date]]&lt;&gt;"",Table1[[#This Row],[Posting Date]],"")</f>
        <v/>
      </c>
      <c r="AJ968" s="46"/>
      <c r="AK968" s="46" t="str">
        <f>IF(Table1[[#This Row],[Description]]&lt;&gt;"",Table1[[#This Row],[Description]],"")</f>
        <v/>
      </c>
      <c r="AL968" s="46" t="str">
        <f>IF(Table1[[#This Row],[Posting Date]]&lt;&gt;"",Table1[[#This Row],[Reference Number]],"")</f>
        <v/>
      </c>
      <c r="AM968" s="46" t="str">
        <f>TRIM(Table1[[#This Row],[Line '#]])</f>
        <v/>
      </c>
      <c r="AN968" s="46" t="str">
        <f>TRIM(Table1[[#This Row],[Account]])</f>
        <v/>
      </c>
      <c r="AO968" s="46" t="str">
        <f>IF(Table1[[#This Row],[Posting Date]]&lt;&gt;"",$D$5,"")</f>
        <v/>
      </c>
      <c r="AP968" s="46" t="str">
        <f>TRIM(Table1[[#This Row],[Departments-Prgrams]])</f>
        <v/>
      </c>
      <c r="AQ968" s="46" t="str">
        <f>TRIM(Table1[[#This Row],[Grant]])</f>
        <v/>
      </c>
      <c r="AR968" s="46" t="str">
        <f>TRIM(Table1[[#This Row],[Staff ID]])</f>
        <v/>
      </c>
      <c r="AS968" s="46" t="str">
        <f>IF(TRIM(Table1[[#This Row],[Budget Code]])=0,"",TRIM(Table1[[#This Row],[Budget Code]]))</f>
        <v/>
      </c>
      <c r="AT968" s="46" t="str">
        <f>IF(Table1[[#This Row],[Line Description]]&lt;&gt;"",Table1[[#This Row],[Line Description]],"")</f>
        <v/>
      </c>
      <c r="AU968" s="46" t="str">
        <f>IF(Table1[[#This Row],[Cur_Amount Debit]]&gt;0,ROUND(Table1[[#This Row],[Cur_Amount Debit]],2),"")</f>
        <v/>
      </c>
      <c r="AV968" s="46" t="str">
        <f>IF(Table1[[#This Row],[Cur_Amount Credit]]&gt;0,ROUND(Table1[[#This Row],[Cur_Amount Credit]],2),"")</f>
        <v/>
      </c>
      <c r="AW968" s="46" t="str">
        <f>LEFT(Table1[[#This Row],[Cur]],3)</f>
        <v/>
      </c>
      <c r="AX968" s="59"/>
      <c r="AY968" s="46"/>
      <c r="AZ968" s="46" t="str">
        <f>IF(Table1[[#This Row],[Cur]]&lt;&gt;"",IF(Table1[[#This Row],[Cur]]="USD","",ExchangeRate),"")</f>
        <v/>
      </c>
      <c r="BA968" s="46" t="str">
        <f>IF(Table1[[#This Row],[Grant]]&lt;&gt;"",VLOOKUP(Table1[[#This Row],[Grant]],Grants!B:D,3),"")</f>
        <v/>
      </c>
      <c r="BB968" s="46" t="str">
        <f>TRIM(Table1[[#This Row],[Vendor ID]])</f>
        <v/>
      </c>
      <c r="BC968">
        <f>IF(Table1[[#This Row],[Reference Number]]=Q967,BC967,BC967+1)</f>
        <v>2</v>
      </c>
    </row>
    <row r="969" spans="1:55" ht="11.25" hidden="1" customHeight="1">
      <c r="A969" s="1"/>
      <c r="B969" s="88" t="str">
        <f>IF(Table1[[#This Row],[Posting Date]]&lt;&gt;"",IF(Table1[[#This Row],[Reference Number]]=Q968,B968+1,1),"")</f>
        <v/>
      </c>
      <c r="C969" s="61"/>
      <c r="D969" s="61"/>
      <c r="E969" s="218"/>
      <c r="F969" s="143" t="str">
        <f>IFERROR(IF(VLOOKUP(Table1[[#This Row],[Budget Code Description]],Dimentions!$X$6:$AC$132,2,FALSE)="","",VLOOKUP(Table1[[#This Row],[Budget Code Description]],Dimentions!$X$6:$AC$132,2,FALSE)),"")</f>
        <v/>
      </c>
      <c r="G969" s="143" t="str">
        <f>IFERROR(VLOOKUP(Table1[[#This Row],[Budget Code Description]],Dimentions!$X$6:$AC$132,3,FALSE),"")</f>
        <v/>
      </c>
      <c r="H969" s="64" t="str">
        <f>IFERROR(VLOOKUP(Table1[[#This Row],[Account]],Dimentions!$S$6:$V$233,2,FALSE),"")</f>
        <v/>
      </c>
      <c r="I969" s="62">
        <f>_xlfn.NUMBERVALUE(LEFT(Table1[[#This Row],[Account]],1))</f>
        <v>0</v>
      </c>
      <c r="J969" s="62" t="str">
        <f>IFERROR(VLOOKUP(Table1[[#This Row],[Budget Code Description]],Table6[#All],7,FALSE),"")</f>
        <v/>
      </c>
      <c r="K969" s="143" t="str">
        <f>IFERROR(VLOOKUP(Table1[[#This Row],[Budget Code Description]],Table6[#All],8,FALSE),"")</f>
        <v/>
      </c>
      <c r="L969" s="63"/>
      <c r="M969" s="65" t="str">
        <f>IFERROR(VLOOKUP(Table1[[#This Row],[Staff ID]],Table2[],2,FALSE),"")</f>
        <v/>
      </c>
      <c r="N969" s="211" t="str">
        <f>IFERROR(IF(VLOOKUP(Table1[[#This Row],[Budget Code Description]],Dimentions!$X$6:$AC$97,4,FALSE)="","",VLOOKUP(Table1[[#This Row],[Budget Code Description]],Dimentions!$X$6:$AC$97,4,FALSE)),"")</f>
        <v/>
      </c>
      <c r="O969" s="65" t="str">
        <f>IFERROR(VLOOKUP(Table1[[#This Row],[Vendor ID]],Table549[],2,FALSE),"")</f>
        <v/>
      </c>
      <c r="P969" s="63"/>
      <c r="Q969" s="143" t="str">
        <f>IF(Table1[[#This Row],[Posting Date]]&lt;&gt;"",$D$9,"")</f>
        <v/>
      </c>
      <c r="R969" s="159" t="str">
        <f>IF(Table1[[#This Row],[Posting Date]]&lt;&gt;"",$D$10,"")</f>
        <v/>
      </c>
      <c r="S969" s="66"/>
      <c r="T969" s="63"/>
      <c r="U969" s="67"/>
      <c r="V969" s="67"/>
      <c r="W969" s="67" t="str">
        <f t="shared" si="15"/>
        <v/>
      </c>
      <c r="X969" s="161" t="str">
        <f>IF(E969="","",(IF(Table1[[#This Row],[Cur]]="USD",Table1[[#This Row],[Cur_Amount Debit]],Table1[[#This Row],[Cur_Amount Debit]]/Table1[[#This Row],[Exchange Rate]])))</f>
        <v/>
      </c>
      <c r="Y969" s="161" t="str">
        <f>IF(E969="","",(IF(Table1[[#This Row],[Cur]]="USD",Table1[[#This Row],[Cur_Amount Credit]],Table1[[#This Row],[Cur_Amount Credit]]/ExchangeRate)))</f>
        <v/>
      </c>
      <c r="Z969" s="203" t="str">
        <f>IF(E969="","",(Table1[[#This Row],[Debit USD]]-Table1[[#This Row],[Credit USD]]))</f>
        <v/>
      </c>
      <c r="AA969" s="122"/>
      <c r="AB969" s="1"/>
      <c r="AC969" s="15"/>
      <c r="AD969" s="15" t="str">
        <f>IF(AND(OR(Table1[[#This Row],[Account]]="15030",Table1[[#This Row],[Account]]="15035",Table1[[#This Row],[Account]]="20150"),Table1[[#This Row],[Vendor ID]]=""),1,"")</f>
        <v/>
      </c>
      <c r="AE969" s="15"/>
      <c r="AF969" s="15"/>
      <c r="AG969" s="15"/>
      <c r="AH969" s="46" t="str">
        <f>IF(Table1[[#This Row],[Posting Date]]&lt;&gt;"","GJ-"&amp;CountryID,"")</f>
        <v/>
      </c>
      <c r="AI969" s="59" t="str">
        <f>IF(Table1[[#This Row],[Posting Date]]&lt;&gt;"",Table1[[#This Row],[Posting Date]],"")</f>
        <v/>
      </c>
      <c r="AJ969" s="46"/>
      <c r="AK969" s="46" t="str">
        <f>IF(Table1[[#This Row],[Description]]&lt;&gt;"",Table1[[#This Row],[Description]],"")</f>
        <v/>
      </c>
      <c r="AL969" s="46" t="str">
        <f>IF(Table1[[#This Row],[Posting Date]]&lt;&gt;"",Table1[[#This Row],[Reference Number]],"")</f>
        <v/>
      </c>
      <c r="AM969" s="46" t="str">
        <f>TRIM(Table1[[#This Row],[Line '#]])</f>
        <v/>
      </c>
      <c r="AN969" s="46" t="str">
        <f>TRIM(Table1[[#This Row],[Account]])</f>
        <v/>
      </c>
      <c r="AO969" s="46" t="str">
        <f>IF(Table1[[#This Row],[Posting Date]]&lt;&gt;"",$D$5,"")</f>
        <v/>
      </c>
      <c r="AP969" s="46" t="str">
        <f>TRIM(Table1[[#This Row],[Departments-Prgrams]])</f>
        <v/>
      </c>
      <c r="AQ969" s="46" t="str">
        <f>TRIM(Table1[[#This Row],[Grant]])</f>
        <v/>
      </c>
      <c r="AR969" s="46" t="str">
        <f>TRIM(Table1[[#This Row],[Staff ID]])</f>
        <v/>
      </c>
      <c r="AS969" s="46" t="str">
        <f>IF(TRIM(Table1[[#This Row],[Budget Code]])=0,"",TRIM(Table1[[#This Row],[Budget Code]]))</f>
        <v/>
      </c>
      <c r="AT969" s="46" t="str">
        <f>IF(Table1[[#This Row],[Line Description]]&lt;&gt;"",Table1[[#This Row],[Line Description]],"")</f>
        <v/>
      </c>
      <c r="AU969" s="46" t="str">
        <f>IF(Table1[[#This Row],[Cur_Amount Debit]]&gt;0,ROUND(Table1[[#This Row],[Cur_Amount Debit]],2),"")</f>
        <v/>
      </c>
      <c r="AV969" s="46" t="str">
        <f>IF(Table1[[#This Row],[Cur_Amount Credit]]&gt;0,ROUND(Table1[[#This Row],[Cur_Amount Credit]],2),"")</f>
        <v/>
      </c>
      <c r="AW969" s="46" t="str">
        <f>LEFT(Table1[[#This Row],[Cur]],3)</f>
        <v/>
      </c>
      <c r="AX969" s="59"/>
      <c r="AY969" s="46"/>
      <c r="AZ969" s="46" t="str">
        <f>IF(Table1[[#This Row],[Cur]]&lt;&gt;"",IF(Table1[[#This Row],[Cur]]="USD","",ExchangeRate),"")</f>
        <v/>
      </c>
      <c r="BA969" s="46" t="str">
        <f>IF(Table1[[#This Row],[Grant]]&lt;&gt;"",VLOOKUP(Table1[[#This Row],[Grant]],Grants!B:D,3),"")</f>
        <v/>
      </c>
      <c r="BB969" s="46" t="str">
        <f>TRIM(Table1[[#This Row],[Vendor ID]])</f>
        <v/>
      </c>
      <c r="BC969">
        <f>IF(Table1[[#This Row],[Reference Number]]=Q968,BC968,BC968+1)</f>
        <v>2</v>
      </c>
    </row>
    <row r="970" spans="1:55" ht="11.25" hidden="1" customHeight="1">
      <c r="A970" s="1"/>
      <c r="B970" s="88" t="str">
        <f>IF(Table1[[#This Row],[Posting Date]]&lt;&gt;"",IF(Table1[[#This Row],[Reference Number]]=Q969,B969+1,1),"")</f>
        <v/>
      </c>
      <c r="C970" s="61"/>
      <c r="D970" s="61"/>
      <c r="E970" s="218"/>
      <c r="F970" s="143" t="str">
        <f>IFERROR(IF(VLOOKUP(Table1[[#This Row],[Budget Code Description]],Dimentions!$X$6:$AC$132,2,FALSE)="","",VLOOKUP(Table1[[#This Row],[Budget Code Description]],Dimentions!$X$6:$AC$132,2,FALSE)),"")</f>
        <v/>
      </c>
      <c r="G970" s="143" t="str">
        <f>IFERROR(VLOOKUP(Table1[[#This Row],[Budget Code Description]],Dimentions!$X$6:$AC$132,3,FALSE),"")</f>
        <v/>
      </c>
      <c r="H970" s="64" t="str">
        <f>IFERROR(VLOOKUP(Table1[[#This Row],[Account]],Dimentions!$S$6:$V$233,2,FALSE),"")</f>
        <v/>
      </c>
      <c r="I970" s="62">
        <f>_xlfn.NUMBERVALUE(LEFT(Table1[[#This Row],[Account]],1))</f>
        <v>0</v>
      </c>
      <c r="J970" s="62" t="str">
        <f>IFERROR(VLOOKUP(Table1[[#This Row],[Budget Code Description]],Table6[#All],7,FALSE),"")</f>
        <v/>
      </c>
      <c r="K970" s="143" t="str">
        <f>IFERROR(VLOOKUP(Table1[[#This Row],[Budget Code Description]],Table6[#All],8,FALSE),"")</f>
        <v/>
      </c>
      <c r="L970" s="63"/>
      <c r="M970" s="65" t="str">
        <f>IFERROR(VLOOKUP(Table1[[#This Row],[Staff ID]],Table2[],2,FALSE),"")</f>
        <v/>
      </c>
      <c r="N970" s="211" t="str">
        <f>IFERROR(IF(VLOOKUP(Table1[[#This Row],[Budget Code Description]],Dimentions!$X$6:$AC$97,4,FALSE)="","",VLOOKUP(Table1[[#This Row],[Budget Code Description]],Dimentions!$X$6:$AC$97,4,FALSE)),"")</f>
        <v/>
      </c>
      <c r="O970" s="65" t="str">
        <f>IFERROR(VLOOKUP(Table1[[#This Row],[Vendor ID]],Table549[],2,FALSE),"")</f>
        <v/>
      </c>
      <c r="P970" s="63"/>
      <c r="Q970" s="143" t="str">
        <f>IF(Table1[[#This Row],[Posting Date]]&lt;&gt;"",$D$9,"")</f>
        <v/>
      </c>
      <c r="R970" s="159" t="str">
        <f>IF(Table1[[#This Row],[Posting Date]]&lt;&gt;"",$D$10,"")</f>
        <v/>
      </c>
      <c r="S970" s="66"/>
      <c r="T970" s="63"/>
      <c r="U970" s="67"/>
      <c r="V970" s="67"/>
      <c r="W970" s="67" t="str">
        <f t="shared" si="15"/>
        <v/>
      </c>
      <c r="X970" s="161" t="str">
        <f>IF(E970="","",(IF(Table1[[#This Row],[Cur]]="USD",Table1[[#This Row],[Cur_Amount Debit]],Table1[[#This Row],[Cur_Amount Debit]]/Table1[[#This Row],[Exchange Rate]])))</f>
        <v/>
      </c>
      <c r="Y970" s="161" t="str">
        <f>IF(E970="","",(IF(Table1[[#This Row],[Cur]]="USD",Table1[[#This Row],[Cur_Amount Credit]],Table1[[#This Row],[Cur_Amount Credit]]/ExchangeRate)))</f>
        <v/>
      </c>
      <c r="Z970" s="203" t="str">
        <f>IF(E970="","",(Table1[[#This Row],[Debit USD]]-Table1[[#This Row],[Credit USD]]))</f>
        <v/>
      </c>
      <c r="AA970" s="122"/>
      <c r="AB970" s="1"/>
      <c r="AC970" s="15"/>
      <c r="AD970" s="15" t="str">
        <f>IF(AND(OR(Table1[[#This Row],[Account]]="15030",Table1[[#This Row],[Account]]="15035",Table1[[#This Row],[Account]]="20150"),Table1[[#This Row],[Vendor ID]]=""),1,"")</f>
        <v/>
      </c>
      <c r="AE970" s="15"/>
      <c r="AF970" s="15"/>
      <c r="AG970" s="15"/>
      <c r="AH970" s="46" t="str">
        <f>IF(Table1[[#This Row],[Posting Date]]&lt;&gt;"","GJ-"&amp;CountryID,"")</f>
        <v/>
      </c>
      <c r="AI970" s="59" t="str">
        <f>IF(Table1[[#This Row],[Posting Date]]&lt;&gt;"",Table1[[#This Row],[Posting Date]],"")</f>
        <v/>
      </c>
      <c r="AJ970" s="46"/>
      <c r="AK970" s="46" t="str">
        <f>IF(Table1[[#This Row],[Description]]&lt;&gt;"",Table1[[#This Row],[Description]],"")</f>
        <v/>
      </c>
      <c r="AL970" s="46" t="str">
        <f>IF(Table1[[#This Row],[Posting Date]]&lt;&gt;"",Table1[[#This Row],[Reference Number]],"")</f>
        <v/>
      </c>
      <c r="AM970" s="46" t="str">
        <f>TRIM(Table1[[#This Row],[Line '#]])</f>
        <v/>
      </c>
      <c r="AN970" s="46" t="str">
        <f>TRIM(Table1[[#This Row],[Account]])</f>
        <v/>
      </c>
      <c r="AO970" s="46" t="str">
        <f>IF(Table1[[#This Row],[Posting Date]]&lt;&gt;"",$D$5,"")</f>
        <v/>
      </c>
      <c r="AP970" s="46" t="str">
        <f>TRIM(Table1[[#This Row],[Departments-Prgrams]])</f>
        <v/>
      </c>
      <c r="AQ970" s="46" t="str">
        <f>TRIM(Table1[[#This Row],[Grant]])</f>
        <v/>
      </c>
      <c r="AR970" s="46" t="str">
        <f>TRIM(Table1[[#This Row],[Staff ID]])</f>
        <v/>
      </c>
      <c r="AS970" s="46" t="str">
        <f>IF(TRIM(Table1[[#This Row],[Budget Code]])=0,"",TRIM(Table1[[#This Row],[Budget Code]]))</f>
        <v/>
      </c>
      <c r="AT970" s="46" t="str">
        <f>IF(Table1[[#This Row],[Line Description]]&lt;&gt;"",Table1[[#This Row],[Line Description]],"")</f>
        <v/>
      </c>
      <c r="AU970" s="46" t="str">
        <f>IF(Table1[[#This Row],[Cur_Amount Debit]]&gt;0,ROUND(Table1[[#This Row],[Cur_Amount Debit]],2),"")</f>
        <v/>
      </c>
      <c r="AV970" s="46" t="str">
        <f>IF(Table1[[#This Row],[Cur_Amount Credit]]&gt;0,ROUND(Table1[[#This Row],[Cur_Amount Credit]],2),"")</f>
        <v/>
      </c>
      <c r="AW970" s="46" t="str">
        <f>LEFT(Table1[[#This Row],[Cur]],3)</f>
        <v/>
      </c>
      <c r="AX970" s="59"/>
      <c r="AY970" s="46"/>
      <c r="AZ970" s="46" t="str">
        <f>IF(Table1[[#This Row],[Cur]]&lt;&gt;"",IF(Table1[[#This Row],[Cur]]="USD","",ExchangeRate),"")</f>
        <v/>
      </c>
      <c r="BA970" s="46" t="str">
        <f>IF(Table1[[#This Row],[Grant]]&lt;&gt;"",VLOOKUP(Table1[[#This Row],[Grant]],Grants!B:D,3),"")</f>
        <v/>
      </c>
      <c r="BB970" s="46" t="str">
        <f>TRIM(Table1[[#This Row],[Vendor ID]])</f>
        <v/>
      </c>
      <c r="BC970">
        <f>IF(Table1[[#This Row],[Reference Number]]=Q969,BC969,BC969+1)</f>
        <v>2</v>
      </c>
    </row>
    <row r="971" spans="1:55" ht="11.25" hidden="1" customHeight="1">
      <c r="A971" s="1"/>
      <c r="B971" s="88" t="str">
        <f>IF(Table1[[#This Row],[Posting Date]]&lt;&gt;"",IF(Table1[[#This Row],[Reference Number]]=Q970,B970+1,1),"")</f>
        <v/>
      </c>
      <c r="C971" s="61"/>
      <c r="D971" s="61"/>
      <c r="E971" s="218"/>
      <c r="F971" s="143" t="str">
        <f>IFERROR(IF(VLOOKUP(Table1[[#This Row],[Budget Code Description]],Dimentions!$X$6:$AC$132,2,FALSE)="","",VLOOKUP(Table1[[#This Row],[Budget Code Description]],Dimentions!$X$6:$AC$132,2,FALSE)),"")</f>
        <v/>
      </c>
      <c r="G971" s="143" t="str">
        <f>IFERROR(VLOOKUP(Table1[[#This Row],[Budget Code Description]],Dimentions!$X$6:$AC$132,3,FALSE),"")</f>
        <v/>
      </c>
      <c r="H971" s="64" t="str">
        <f>IFERROR(VLOOKUP(Table1[[#This Row],[Account]],Dimentions!$S$6:$V$233,2,FALSE),"")</f>
        <v/>
      </c>
      <c r="I971" s="62">
        <f>_xlfn.NUMBERVALUE(LEFT(Table1[[#This Row],[Account]],1))</f>
        <v>0</v>
      </c>
      <c r="J971" s="62" t="str">
        <f>IFERROR(VLOOKUP(Table1[[#This Row],[Budget Code Description]],Table6[#All],7,FALSE),"")</f>
        <v/>
      </c>
      <c r="K971" s="143" t="str">
        <f>IFERROR(VLOOKUP(Table1[[#This Row],[Budget Code Description]],Table6[#All],8,FALSE),"")</f>
        <v/>
      </c>
      <c r="L971" s="63"/>
      <c r="M971" s="65" t="str">
        <f>IFERROR(VLOOKUP(Table1[[#This Row],[Staff ID]],Table2[],2,FALSE),"")</f>
        <v/>
      </c>
      <c r="N971" s="211" t="str">
        <f>IFERROR(IF(VLOOKUP(Table1[[#This Row],[Budget Code Description]],Dimentions!$X$6:$AC$97,4,FALSE)="","",VLOOKUP(Table1[[#This Row],[Budget Code Description]],Dimentions!$X$6:$AC$97,4,FALSE)),"")</f>
        <v/>
      </c>
      <c r="O971" s="65" t="str">
        <f>IFERROR(VLOOKUP(Table1[[#This Row],[Vendor ID]],Table549[],2,FALSE),"")</f>
        <v/>
      </c>
      <c r="P971" s="63"/>
      <c r="Q971" s="143" t="str">
        <f>IF(Table1[[#This Row],[Posting Date]]&lt;&gt;"",$D$9,"")</f>
        <v/>
      </c>
      <c r="R971" s="159" t="str">
        <f>IF(Table1[[#This Row],[Posting Date]]&lt;&gt;"",$D$10,"")</f>
        <v/>
      </c>
      <c r="S971" s="66"/>
      <c r="T971" s="63"/>
      <c r="U971" s="67"/>
      <c r="V971" s="67"/>
      <c r="W971" s="67" t="str">
        <f t="shared" si="15"/>
        <v/>
      </c>
      <c r="X971" s="161" t="str">
        <f>IF(E971="","",(IF(Table1[[#This Row],[Cur]]="USD",Table1[[#This Row],[Cur_Amount Debit]],Table1[[#This Row],[Cur_Amount Debit]]/Table1[[#This Row],[Exchange Rate]])))</f>
        <v/>
      </c>
      <c r="Y971" s="161" t="str">
        <f>IF(E971="","",(IF(Table1[[#This Row],[Cur]]="USD",Table1[[#This Row],[Cur_Amount Credit]],Table1[[#This Row],[Cur_Amount Credit]]/ExchangeRate)))</f>
        <v/>
      </c>
      <c r="Z971" s="203" t="str">
        <f>IF(E971="","",(Table1[[#This Row],[Debit USD]]-Table1[[#This Row],[Credit USD]]))</f>
        <v/>
      </c>
      <c r="AA971" s="122"/>
      <c r="AB971" s="1"/>
      <c r="AC971" s="15"/>
      <c r="AD971" s="15" t="str">
        <f>IF(AND(OR(Table1[[#This Row],[Account]]="15030",Table1[[#This Row],[Account]]="15035",Table1[[#This Row],[Account]]="20150"),Table1[[#This Row],[Vendor ID]]=""),1,"")</f>
        <v/>
      </c>
      <c r="AE971" s="15"/>
      <c r="AF971" s="15"/>
      <c r="AG971" s="15"/>
      <c r="AH971" s="46" t="str">
        <f>IF(Table1[[#This Row],[Posting Date]]&lt;&gt;"","GJ-"&amp;CountryID,"")</f>
        <v/>
      </c>
      <c r="AI971" s="59" t="str">
        <f>IF(Table1[[#This Row],[Posting Date]]&lt;&gt;"",Table1[[#This Row],[Posting Date]],"")</f>
        <v/>
      </c>
      <c r="AJ971" s="46"/>
      <c r="AK971" s="46" t="str">
        <f>IF(Table1[[#This Row],[Description]]&lt;&gt;"",Table1[[#This Row],[Description]],"")</f>
        <v/>
      </c>
      <c r="AL971" s="46" t="str">
        <f>IF(Table1[[#This Row],[Posting Date]]&lt;&gt;"",Table1[[#This Row],[Reference Number]],"")</f>
        <v/>
      </c>
      <c r="AM971" s="46" t="str">
        <f>TRIM(Table1[[#This Row],[Line '#]])</f>
        <v/>
      </c>
      <c r="AN971" s="46" t="str">
        <f>TRIM(Table1[[#This Row],[Account]])</f>
        <v/>
      </c>
      <c r="AO971" s="46" t="str">
        <f>IF(Table1[[#This Row],[Posting Date]]&lt;&gt;"",$D$5,"")</f>
        <v/>
      </c>
      <c r="AP971" s="46" t="str">
        <f>TRIM(Table1[[#This Row],[Departments-Prgrams]])</f>
        <v/>
      </c>
      <c r="AQ971" s="46" t="str">
        <f>TRIM(Table1[[#This Row],[Grant]])</f>
        <v/>
      </c>
      <c r="AR971" s="46" t="str">
        <f>TRIM(Table1[[#This Row],[Staff ID]])</f>
        <v/>
      </c>
      <c r="AS971" s="46" t="str">
        <f>IF(TRIM(Table1[[#This Row],[Budget Code]])=0,"",TRIM(Table1[[#This Row],[Budget Code]]))</f>
        <v/>
      </c>
      <c r="AT971" s="46" t="str">
        <f>IF(Table1[[#This Row],[Line Description]]&lt;&gt;"",Table1[[#This Row],[Line Description]],"")</f>
        <v/>
      </c>
      <c r="AU971" s="46" t="str">
        <f>IF(Table1[[#This Row],[Cur_Amount Debit]]&gt;0,ROUND(Table1[[#This Row],[Cur_Amount Debit]],2),"")</f>
        <v/>
      </c>
      <c r="AV971" s="46" t="str">
        <f>IF(Table1[[#This Row],[Cur_Amount Credit]]&gt;0,ROUND(Table1[[#This Row],[Cur_Amount Credit]],2),"")</f>
        <v/>
      </c>
      <c r="AW971" s="46" t="str">
        <f>LEFT(Table1[[#This Row],[Cur]],3)</f>
        <v/>
      </c>
      <c r="AX971" s="59"/>
      <c r="AY971" s="46"/>
      <c r="AZ971" s="46" t="str">
        <f>IF(Table1[[#This Row],[Cur]]&lt;&gt;"",IF(Table1[[#This Row],[Cur]]="USD","",ExchangeRate),"")</f>
        <v/>
      </c>
      <c r="BA971" s="46" t="str">
        <f>IF(Table1[[#This Row],[Grant]]&lt;&gt;"",VLOOKUP(Table1[[#This Row],[Grant]],Grants!B:D,3),"")</f>
        <v/>
      </c>
      <c r="BB971" s="46" t="str">
        <f>TRIM(Table1[[#This Row],[Vendor ID]])</f>
        <v/>
      </c>
      <c r="BC971">
        <f>IF(Table1[[#This Row],[Reference Number]]=Q970,BC970,BC970+1)</f>
        <v>2</v>
      </c>
    </row>
    <row r="972" spans="1:55" ht="11.25" hidden="1" customHeight="1">
      <c r="A972" s="1"/>
      <c r="B972" s="88" t="str">
        <f>IF(Table1[[#This Row],[Posting Date]]&lt;&gt;"",IF(Table1[[#This Row],[Reference Number]]=Q971,B971+1,1),"")</f>
        <v/>
      </c>
      <c r="C972" s="61"/>
      <c r="D972" s="61"/>
      <c r="E972" s="218"/>
      <c r="F972" s="143" t="str">
        <f>IFERROR(IF(VLOOKUP(Table1[[#This Row],[Budget Code Description]],Dimentions!$X$6:$AC$132,2,FALSE)="","",VLOOKUP(Table1[[#This Row],[Budget Code Description]],Dimentions!$X$6:$AC$132,2,FALSE)),"")</f>
        <v/>
      </c>
      <c r="G972" s="143" t="str">
        <f>IFERROR(VLOOKUP(Table1[[#This Row],[Budget Code Description]],Dimentions!$X$6:$AC$132,3,FALSE),"")</f>
        <v/>
      </c>
      <c r="H972" s="64" t="str">
        <f>IFERROR(VLOOKUP(Table1[[#This Row],[Account]],Dimentions!$S$6:$V$233,2,FALSE),"")</f>
        <v/>
      </c>
      <c r="I972" s="62">
        <f>_xlfn.NUMBERVALUE(LEFT(Table1[[#This Row],[Account]],1))</f>
        <v>0</v>
      </c>
      <c r="J972" s="62" t="str">
        <f>IFERROR(VLOOKUP(Table1[[#This Row],[Budget Code Description]],Table6[#All],7,FALSE),"")</f>
        <v/>
      </c>
      <c r="K972" s="143" t="str">
        <f>IFERROR(VLOOKUP(Table1[[#This Row],[Budget Code Description]],Table6[#All],8,FALSE),"")</f>
        <v/>
      </c>
      <c r="L972" s="63"/>
      <c r="M972" s="65" t="str">
        <f>IFERROR(VLOOKUP(Table1[[#This Row],[Staff ID]],Table2[],2,FALSE),"")</f>
        <v/>
      </c>
      <c r="N972" s="211" t="str">
        <f>IFERROR(IF(VLOOKUP(Table1[[#This Row],[Budget Code Description]],Dimentions!$X$6:$AC$97,4,FALSE)="","",VLOOKUP(Table1[[#This Row],[Budget Code Description]],Dimentions!$X$6:$AC$97,4,FALSE)),"")</f>
        <v/>
      </c>
      <c r="O972" s="65" t="str">
        <f>IFERROR(VLOOKUP(Table1[[#This Row],[Vendor ID]],Table549[],2,FALSE),"")</f>
        <v/>
      </c>
      <c r="P972" s="63"/>
      <c r="Q972" s="143" t="str">
        <f>IF(Table1[[#This Row],[Posting Date]]&lt;&gt;"",$D$9,"")</f>
        <v/>
      </c>
      <c r="R972" s="159" t="str">
        <f>IF(Table1[[#This Row],[Posting Date]]&lt;&gt;"",$D$10,"")</f>
        <v/>
      </c>
      <c r="S972" s="66"/>
      <c r="T972" s="63"/>
      <c r="U972" s="67"/>
      <c r="V972" s="67"/>
      <c r="W972" s="67" t="str">
        <f t="shared" si="15"/>
        <v/>
      </c>
      <c r="X972" s="161" t="str">
        <f>IF(E972="","",(IF(Table1[[#This Row],[Cur]]="USD",Table1[[#This Row],[Cur_Amount Debit]],Table1[[#This Row],[Cur_Amount Debit]]/Table1[[#This Row],[Exchange Rate]])))</f>
        <v/>
      </c>
      <c r="Y972" s="161" t="str">
        <f>IF(E972="","",(IF(Table1[[#This Row],[Cur]]="USD",Table1[[#This Row],[Cur_Amount Credit]],Table1[[#This Row],[Cur_Amount Credit]]/ExchangeRate)))</f>
        <v/>
      </c>
      <c r="Z972" s="203" t="str">
        <f>IF(E972="","",(Table1[[#This Row],[Debit USD]]-Table1[[#This Row],[Credit USD]]))</f>
        <v/>
      </c>
      <c r="AA972" s="122"/>
      <c r="AB972" s="1"/>
      <c r="AC972" s="15"/>
      <c r="AD972" s="15" t="str">
        <f>IF(AND(OR(Table1[[#This Row],[Account]]="15030",Table1[[#This Row],[Account]]="15035",Table1[[#This Row],[Account]]="20150"),Table1[[#This Row],[Vendor ID]]=""),1,"")</f>
        <v/>
      </c>
      <c r="AE972" s="15"/>
      <c r="AF972" s="15"/>
      <c r="AG972" s="15"/>
      <c r="AH972" s="46" t="str">
        <f>IF(Table1[[#This Row],[Posting Date]]&lt;&gt;"","GJ-"&amp;CountryID,"")</f>
        <v/>
      </c>
      <c r="AI972" s="59" t="str">
        <f>IF(Table1[[#This Row],[Posting Date]]&lt;&gt;"",Table1[[#This Row],[Posting Date]],"")</f>
        <v/>
      </c>
      <c r="AJ972" s="46"/>
      <c r="AK972" s="46" t="str">
        <f>IF(Table1[[#This Row],[Description]]&lt;&gt;"",Table1[[#This Row],[Description]],"")</f>
        <v/>
      </c>
      <c r="AL972" s="46" t="str">
        <f>IF(Table1[[#This Row],[Posting Date]]&lt;&gt;"",Table1[[#This Row],[Reference Number]],"")</f>
        <v/>
      </c>
      <c r="AM972" s="46" t="str">
        <f>TRIM(Table1[[#This Row],[Line '#]])</f>
        <v/>
      </c>
      <c r="AN972" s="46" t="str">
        <f>TRIM(Table1[[#This Row],[Account]])</f>
        <v/>
      </c>
      <c r="AO972" s="46" t="str">
        <f>IF(Table1[[#This Row],[Posting Date]]&lt;&gt;"",$D$5,"")</f>
        <v/>
      </c>
      <c r="AP972" s="46" t="str">
        <f>TRIM(Table1[[#This Row],[Departments-Prgrams]])</f>
        <v/>
      </c>
      <c r="AQ972" s="46" t="str">
        <f>TRIM(Table1[[#This Row],[Grant]])</f>
        <v/>
      </c>
      <c r="AR972" s="46" t="str">
        <f>TRIM(Table1[[#This Row],[Staff ID]])</f>
        <v/>
      </c>
      <c r="AS972" s="46" t="str">
        <f>IF(TRIM(Table1[[#This Row],[Budget Code]])=0,"",TRIM(Table1[[#This Row],[Budget Code]]))</f>
        <v/>
      </c>
      <c r="AT972" s="46" t="str">
        <f>IF(Table1[[#This Row],[Line Description]]&lt;&gt;"",Table1[[#This Row],[Line Description]],"")</f>
        <v/>
      </c>
      <c r="AU972" s="46" t="str">
        <f>IF(Table1[[#This Row],[Cur_Amount Debit]]&gt;0,ROUND(Table1[[#This Row],[Cur_Amount Debit]],2),"")</f>
        <v/>
      </c>
      <c r="AV972" s="46" t="str">
        <f>IF(Table1[[#This Row],[Cur_Amount Credit]]&gt;0,ROUND(Table1[[#This Row],[Cur_Amount Credit]],2),"")</f>
        <v/>
      </c>
      <c r="AW972" s="46" t="str">
        <f>LEFT(Table1[[#This Row],[Cur]],3)</f>
        <v/>
      </c>
      <c r="AX972" s="59"/>
      <c r="AY972" s="46"/>
      <c r="AZ972" s="46" t="str">
        <f>IF(Table1[[#This Row],[Cur]]&lt;&gt;"",IF(Table1[[#This Row],[Cur]]="USD","",ExchangeRate),"")</f>
        <v/>
      </c>
      <c r="BA972" s="46" t="str">
        <f>IF(Table1[[#This Row],[Grant]]&lt;&gt;"",VLOOKUP(Table1[[#This Row],[Grant]],Grants!B:D,3),"")</f>
        <v/>
      </c>
      <c r="BB972" s="46" t="str">
        <f>TRIM(Table1[[#This Row],[Vendor ID]])</f>
        <v/>
      </c>
      <c r="BC972">
        <f>IF(Table1[[#This Row],[Reference Number]]=Q971,BC971,BC971+1)</f>
        <v>2</v>
      </c>
    </row>
    <row r="973" spans="1:55" ht="11.25" hidden="1" customHeight="1">
      <c r="A973" s="1"/>
      <c r="B973" s="88" t="str">
        <f>IF(Table1[[#This Row],[Posting Date]]&lt;&gt;"",IF(Table1[[#This Row],[Reference Number]]=Q972,B972+1,1),"")</f>
        <v/>
      </c>
      <c r="C973" s="61"/>
      <c r="D973" s="61"/>
      <c r="E973" s="218"/>
      <c r="F973" s="143" t="str">
        <f>IFERROR(IF(VLOOKUP(Table1[[#This Row],[Budget Code Description]],Dimentions!$X$6:$AC$132,2,FALSE)="","",VLOOKUP(Table1[[#This Row],[Budget Code Description]],Dimentions!$X$6:$AC$132,2,FALSE)),"")</f>
        <v/>
      </c>
      <c r="G973" s="143" t="str">
        <f>IFERROR(VLOOKUP(Table1[[#This Row],[Budget Code Description]],Dimentions!$X$6:$AC$132,3,FALSE),"")</f>
        <v/>
      </c>
      <c r="H973" s="64" t="str">
        <f>IFERROR(VLOOKUP(Table1[[#This Row],[Account]],Dimentions!$S$6:$V$233,2,FALSE),"")</f>
        <v/>
      </c>
      <c r="I973" s="62">
        <f>_xlfn.NUMBERVALUE(LEFT(Table1[[#This Row],[Account]],1))</f>
        <v>0</v>
      </c>
      <c r="J973" s="62" t="str">
        <f>IFERROR(VLOOKUP(Table1[[#This Row],[Budget Code Description]],Table6[#All],7,FALSE),"")</f>
        <v/>
      </c>
      <c r="K973" s="143" t="str">
        <f>IFERROR(VLOOKUP(Table1[[#This Row],[Budget Code Description]],Table6[#All],8,FALSE),"")</f>
        <v/>
      </c>
      <c r="L973" s="63"/>
      <c r="M973" s="65" t="str">
        <f>IFERROR(VLOOKUP(Table1[[#This Row],[Staff ID]],Table2[],2,FALSE),"")</f>
        <v/>
      </c>
      <c r="N973" s="211" t="str">
        <f>IFERROR(IF(VLOOKUP(Table1[[#This Row],[Budget Code Description]],Dimentions!$X$6:$AC$97,4,FALSE)="","",VLOOKUP(Table1[[#This Row],[Budget Code Description]],Dimentions!$X$6:$AC$97,4,FALSE)),"")</f>
        <v/>
      </c>
      <c r="O973" s="65" t="str">
        <f>IFERROR(VLOOKUP(Table1[[#This Row],[Vendor ID]],Table549[],2,FALSE),"")</f>
        <v/>
      </c>
      <c r="P973" s="63"/>
      <c r="Q973" s="143" t="str">
        <f>IF(Table1[[#This Row],[Posting Date]]&lt;&gt;"",$D$9,"")</f>
        <v/>
      </c>
      <c r="R973" s="159" t="str">
        <f>IF(Table1[[#This Row],[Posting Date]]&lt;&gt;"",$D$10,"")</f>
        <v/>
      </c>
      <c r="S973" s="66"/>
      <c r="T973" s="63"/>
      <c r="U973" s="67"/>
      <c r="V973" s="67"/>
      <c r="W973" s="67" t="str">
        <f t="shared" si="15"/>
        <v/>
      </c>
      <c r="X973" s="161" t="str">
        <f>IF(E973="","",(IF(Table1[[#This Row],[Cur]]="USD",Table1[[#This Row],[Cur_Amount Debit]],Table1[[#This Row],[Cur_Amount Debit]]/Table1[[#This Row],[Exchange Rate]])))</f>
        <v/>
      </c>
      <c r="Y973" s="161" t="str">
        <f>IF(E973="","",(IF(Table1[[#This Row],[Cur]]="USD",Table1[[#This Row],[Cur_Amount Credit]],Table1[[#This Row],[Cur_Amount Credit]]/ExchangeRate)))</f>
        <v/>
      </c>
      <c r="Z973" s="203" t="str">
        <f>IF(E973="","",(Table1[[#This Row],[Debit USD]]-Table1[[#This Row],[Credit USD]]))</f>
        <v/>
      </c>
      <c r="AA973" s="122"/>
      <c r="AB973" s="1"/>
      <c r="AC973" s="15"/>
      <c r="AD973" s="15" t="str">
        <f>IF(AND(OR(Table1[[#This Row],[Account]]="15030",Table1[[#This Row],[Account]]="15035",Table1[[#This Row],[Account]]="20150"),Table1[[#This Row],[Vendor ID]]=""),1,"")</f>
        <v/>
      </c>
      <c r="AE973" s="15"/>
      <c r="AF973" s="15"/>
      <c r="AG973" s="15"/>
      <c r="AH973" s="46" t="str">
        <f>IF(Table1[[#This Row],[Posting Date]]&lt;&gt;"","GJ-"&amp;CountryID,"")</f>
        <v/>
      </c>
      <c r="AI973" s="59" t="str">
        <f>IF(Table1[[#This Row],[Posting Date]]&lt;&gt;"",Table1[[#This Row],[Posting Date]],"")</f>
        <v/>
      </c>
      <c r="AJ973" s="46"/>
      <c r="AK973" s="46" t="str">
        <f>IF(Table1[[#This Row],[Description]]&lt;&gt;"",Table1[[#This Row],[Description]],"")</f>
        <v/>
      </c>
      <c r="AL973" s="46" t="str">
        <f>IF(Table1[[#This Row],[Posting Date]]&lt;&gt;"",Table1[[#This Row],[Reference Number]],"")</f>
        <v/>
      </c>
      <c r="AM973" s="46" t="str">
        <f>TRIM(Table1[[#This Row],[Line '#]])</f>
        <v/>
      </c>
      <c r="AN973" s="46" t="str">
        <f>TRIM(Table1[[#This Row],[Account]])</f>
        <v/>
      </c>
      <c r="AO973" s="46" t="str">
        <f>IF(Table1[[#This Row],[Posting Date]]&lt;&gt;"",$D$5,"")</f>
        <v/>
      </c>
      <c r="AP973" s="46" t="str">
        <f>TRIM(Table1[[#This Row],[Departments-Prgrams]])</f>
        <v/>
      </c>
      <c r="AQ973" s="46" t="str">
        <f>TRIM(Table1[[#This Row],[Grant]])</f>
        <v/>
      </c>
      <c r="AR973" s="46" t="str">
        <f>TRIM(Table1[[#This Row],[Staff ID]])</f>
        <v/>
      </c>
      <c r="AS973" s="46" t="str">
        <f>IF(TRIM(Table1[[#This Row],[Budget Code]])=0,"",TRIM(Table1[[#This Row],[Budget Code]]))</f>
        <v/>
      </c>
      <c r="AT973" s="46" t="str">
        <f>IF(Table1[[#This Row],[Line Description]]&lt;&gt;"",Table1[[#This Row],[Line Description]],"")</f>
        <v/>
      </c>
      <c r="AU973" s="46" t="str">
        <f>IF(Table1[[#This Row],[Cur_Amount Debit]]&gt;0,ROUND(Table1[[#This Row],[Cur_Amount Debit]],2),"")</f>
        <v/>
      </c>
      <c r="AV973" s="46" t="str">
        <f>IF(Table1[[#This Row],[Cur_Amount Credit]]&gt;0,ROUND(Table1[[#This Row],[Cur_Amount Credit]],2),"")</f>
        <v/>
      </c>
      <c r="AW973" s="46" t="str">
        <f>LEFT(Table1[[#This Row],[Cur]],3)</f>
        <v/>
      </c>
      <c r="AX973" s="59"/>
      <c r="AY973" s="46"/>
      <c r="AZ973" s="46" t="str">
        <f>IF(Table1[[#This Row],[Cur]]&lt;&gt;"",IF(Table1[[#This Row],[Cur]]="USD","",ExchangeRate),"")</f>
        <v/>
      </c>
      <c r="BA973" s="46" t="str">
        <f>IF(Table1[[#This Row],[Grant]]&lt;&gt;"",VLOOKUP(Table1[[#This Row],[Grant]],Grants!B:D,3),"")</f>
        <v/>
      </c>
      <c r="BB973" s="46" t="str">
        <f>TRIM(Table1[[#This Row],[Vendor ID]])</f>
        <v/>
      </c>
      <c r="BC973">
        <f>IF(Table1[[#This Row],[Reference Number]]=Q972,BC972,BC972+1)</f>
        <v>2</v>
      </c>
    </row>
    <row r="974" spans="1:55" ht="11.25" hidden="1" customHeight="1">
      <c r="A974" s="1"/>
      <c r="B974" s="88" t="str">
        <f>IF(Table1[[#This Row],[Posting Date]]&lt;&gt;"",IF(Table1[[#This Row],[Reference Number]]=Q973,B973+1,1),"")</f>
        <v/>
      </c>
      <c r="C974" s="61"/>
      <c r="D974" s="61"/>
      <c r="E974" s="218"/>
      <c r="F974" s="143" t="str">
        <f>IFERROR(IF(VLOOKUP(Table1[[#This Row],[Budget Code Description]],Dimentions!$X$6:$AC$132,2,FALSE)="","",VLOOKUP(Table1[[#This Row],[Budget Code Description]],Dimentions!$X$6:$AC$132,2,FALSE)),"")</f>
        <v/>
      </c>
      <c r="G974" s="143" t="str">
        <f>IFERROR(VLOOKUP(Table1[[#This Row],[Budget Code Description]],Dimentions!$X$6:$AC$132,3,FALSE),"")</f>
        <v/>
      </c>
      <c r="H974" s="64" t="str">
        <f>IFERROR(VLOOKUP(Table1[[#This Row],[Account]],Dimentions!$S$6:$V$233,2,FALSE),"")</f>
        <v/>
      </c>
      <c r="I974" s="62">
        <f>_xlfn.NUMBERVALUE(LEFT(Table1[[#This Row],[Account]],1))</f>
        <v>0</v>
      </c>
      <c r="J974" s="62" t="str">
        <f>IFERROR(VLOOKUP(Table1[[#This Row],[Budget Code Description]],Table6[#All],7,FALSE),"")</f>
        <v/>
      </c>
      <c r="K974" s="143" t="str">
        <f>IFERROR(VLOOKUP(Table1[[#This Row],[Budget Code Description]],Table6[#All],8,FALSE),"")</f>
        <v/>
      </c>
      <c r="L974" s="63"/>
      <c r="M974" s="65" t="str">
        <f>IFERROR(VLOOKUP(Table1[[#This Row],[Staff ID]],Table2[],2,FALSE),"")</f>
        <v/>
      </c>
      <c r="N974" s="211" t="str">
        <f>IFERROR(IF(VLOOKUP(Table1[[#This Row],[Budget Code Description]],Dimentions!$X$6:$AC$97,4,FALSE)="","",VLOOKUP(Table1[[#This Row],[Budget Code Description]],Dimentions!$X$6:$AC$97,4,FALSE)),"")</f>
        <v/>
      </c>
      <c r="O974" s="65" t="str">
        <f>IFERROR(VLOOKUP(Table1[[#This Row],[Vendor ID]],Table549[],2,FALSE),"")</f>
        <v/>
      </c>
      <c r="P974" s="63"/>
      <c r="Q974" s="143" t="str">
        <f>IF(Table1[[#This Row],[Posting Date]]&lt;&gt;"",$D$9,"")</f>
        <v/>
      </c>
      <c r="R974" s="159" t="str">
        <f>IF(Table1[[#This Row],[Posting Date]]&lt;&gt;"",$D$10,"")</f>
        <v/>
      </c>
      <c r="S974" s="66"/>
      <c r="T974" s="63"/>
      <c r="U974" s="67"/>
      <c r="V974" s="67"/>
      <c r="W974" s="67" t="str">
        <f t="shared" si="15"/>
        <v/>
      </c>
      <c r="X974" s="161" t="str">
        <f>IF(E974="","",(IF(Table1[[#This Row],[Cur]]="USD",Table1[[#This Row],[Cur_Amount Debit]],Table1[[#This Row],[Cur_Amount Debit]]/Table1[[#This Row],[Exchange Rate]])))</f>
        <v/>
      </c>
      <c r="Y974" s="161" t="str">
        <f>IF(E974="","",(IF(Table1[[#This Row],[Cur]]="USD",Table1[[#This Row],[Cur_Amount Credit]],Table1[[#This Row],[Cur_Amount Credit]]/ExchangeRate)))</f>
        <v/>
      </c>
      <c r="Z974" s="203" t="str">
        <f>IF(E974="","",(Table1[[#This Row],[Debit USD]]-Table1[[#This Row],[Credit USD]]))</f>
        <v/>
      </c>
      <c r="AA974" s="122"/>
      <c r="AB974" s="1"/>
      <c r="AC974" s="15"/>
      <c r="AD974" s="15" t="str">
        <f>IF(AND(OR(Table1[[#This Row],[Account]]="15030",Table1[[#This Row],[Account]]="15035",Table1[[#This Row],[Account]]="20150"),Table1[[#This Row],[Vendor ID]]=""),1,"")</f>
        <v/>
      </c>
      <c r="AE974" s="15"/>
      <c r="AF974" s="15"/>
      <c r="AG974" s="15"/>
      <c r="AH974" s="46" t="str">
        <f>IF(Table1[[#This Row],[Posting Date]]&lt;&gt;"","GJ-"&amp;CountryID,"")</f>
        <v/>
      </c>
      <c r="AI974" s="59" t="str">
        <f>IF(Table1[[#This Row],[Posting Date]]&lt;&gt;"",Table1[[#This Row],[Posting Date]],"")</f>
        <v/>
      </c>
      <c r="AJ974" s="46"/>
      <c r="AK974" s="46" t="str">
        <f>IF(Table1[[#This Row],[Description]]&lt;&gt;"",Table1[[#This Row],[Description]],"")</f>
        <v/>
      </c>
      <c r="AL974" s="46" t="str">
        <f>IF(Table1[[#This Row],[Posting Date]]&lt;&gt;"",Table1[[#This Row],[Reference Number]],"")</f>
        <v/>
      </c>
      <c r="AM974" s="46" t="str">
        <f>TRIM(Table1[[#This Row],[Line '#]])</f>
        <v/>
      </c>
      <c r="AN974" s="46" t="str">
        <f>TRIM(Table1[[#This Row],[Account]])</f>
        <v/>
      </c>
      <c r="AO974" s="46" t="str">
        <f>IF(Table1[[#This Row],[Posting Date]]&lt;&gt;"",$D$5,"")</f>
        <v/>
      </c>
      <c r="AP974" s="46" t="str">
        <f>TRIM(Table1[[#This Row],[Departments-Prgrams]])</f>
        <v/>
      </c>
      <c r="AQ974" s="46" t="str">
        <f>TRIM(Table1[[#This Row],[Grant]])</f>
        <v/>
      </c>
      <c r="AR974" s="46" t="str">
        <f>TRIM(Table1[[#This Row],[Staff ID]])</f>
        <v/>
      </c>
      <c r="AS974" s="46" t="str">
        <f>IF(TRIM(Table1[[#This Row],[Budget Code]])=0,"",TRIM(Table1[[#This Row],[Budget Code]]))</f>
        <v/>
      </c>
      <c r="AT974" s="46" t="str">
        <f>IF(Table1[[#This Row],[Line Description]]&lt;&gt;"",Table1[[#This Row],[Line Description]],"")</f>
        <v/>
      </c>
      <c r="AU974" s="46" t="str">
        <f>IF(Table1[[#This Row],[Cur_Amount Debit]]&gt;0,ROUND(Table1[[#This Row],[Cur_Amount Debit]],2),"")</f>
        <v/>
      </c>
      <c r="AV974" s="46" t="str">
        <f>IF(Table1[[#This Row],[Cur_Amount Credit]]&gt;0,ROUND(Table1[[#This Row],[Cur_Amount Credit]],2),"")</f>
        <v/>
      </c>
      <c r="AW974" s="46" t="str">
        <f>LEFT(Table1[[#This Row],[Cur]],3)</f>
        <v/>
      </c>
      <c r="AX974" s="59"/>
      <c r="AY974" s="46"/>
      <c r="AZ974" s="46" t="str">
        <f>IF(Table1[[#This Row],[Cur]]&lt;&gt;"",IF(Table1[[#This Row],[Cur]]="USD","",ExchangeRate),"")</f>
        <v/>
      </c>
      <c r="BA974" s="46" t="str">
        <f>IF(Table1[[#This Row],[Grant]]&lt;&gt;"",VLOOKUP(Table1[[#This Row],[Grant]],Grants!B:D,3),"")</f>
        <v/>
      </c>
      <c r="BB974" s="46" t="str">
        <f>TRIM(Table1[[#This Row],[Vendor ID]])</f>
        <v/>
      </c>
      <c r="BC974">
        <f>IF(Table1[[#This Row],[Reference Number]]=Q973,BC973,BC973+1)</f>
        <v>2</v>
      </c>
    </row>
    <row r="975" spans="1:55" ht="11.25" hidden="1" customHeight="1">
      <c r="A975" s="1"/>
      <c r="B975" s="88" t="str">
        <f>IF(Table1[[#This Row],[Posting Date]]&lt;&gt;"",IF(Table1[[#This Row],[Reference Number]]=Q974,B974+1,1),"")</f>
        <v/>
      </c>
      <c r="C975" s="61"/>
      <c r="D975" s="61"/>
      <c r="E975" s="218"/>
      <c r="F975" s="143" t="str">
        <f>IFERROR(IF(VLOOKUP(Table1[[#This Row],[Budget Code Description]],Dimentions!$X$6:$AC$132,2,FALSE)="","",VLOOKUP(Table1[[#This Row],[Budget Code Description]],Dimentions!$X$6:$AC$132,2,FALSE)),"")</f>
        <v/>
      </c>
      <c r="G975" s="143" t="str">
        <f>IFERROR(VLOOKUP(Table1[[#This Row],[Budget Code Description]],Dimentions!$X$6:$AC$132,3,FALSE),"")</f>
        <v/>
      </c>
      <c r="H975" s="64" t="str">
        <f>IFERROR(VLOOKUP(Table1[[#This Row],[Account]],Dimentions!$S$6:$V$233,2,FALSE),"")</f>
        <v/>
      </c>
      <c r="I975" s="62">
        <f>_xlfn.NUMBERVALUE(LEFT(Table1[[#This Row],[Account]],1))</f>
        <v>0</v>
      </c>
      <c r="J975" s="62" t="str">
        <f>IFERROR(VLOOKUP(Table1[[#This Row],[Budget Code Description]],Table6[#All],7,FALSE),"")</f>
        <v/>
      </c>
      <c r="K975" s="143" t="str">
        <f>IFERROR(VLOOKUP(Table1[[#This Row],[Budget Code Description]],Table6[#All],8,FALSE),"")</f>
        <v/>
      </c>
      <c r="L975" s="63"/>
      <c r="M975" s="65" t="str">
        <f>IFERROR(VLOOKUP(Table1[[#This Row],[Staff ID]],Table2[],2,FALSE),"")</f>
        <v/>
      </c>
      <c r="N975" s="211" t="str">
        <f>IFERROR(IF(VLOOKUP(Table1[[#This Row],[Budget Code Description]],Dimentions!$X$6:$AC$97,4,FALSE)="","",VLOOKUP(Table1[[#This Row],[Budget Code Description]],Dimentions!$X$6:$AC$97,4,FALSE)),"")</f>
        <v/>
      </c>
      <c r="O975" s="65" t="str">
        <f>IFERROR(VLOOKUP(Table1[[#This Row],[Vendor ID]],Table549[],2,FALSE),"")</f>
        <v/>
      </c>
      <c r="P975" s="63"/>
      <c r="Q975" s="143" t="str">
        <f>IF(Table1[[#This Row],[Posting Date]]&lt;&gt;"",$D$9,"")</f>
        <v/>
      </c>
      <c r="R975" s="159" t="str">
        <f>IF(Table1[[#This Row],[Posting Date]]&lt;&gt;"",$D$10,"")</f>
        <v/>
      </c>
      <c r="S975" s="66"/>
      <c r="T975" s="63"/>
      <c r="U975" s="67"/>
      <c r="V975" s="67"/>
      <c r="W975" s="67" t="str">
        <f t="shared" si="15"/>
        <v/>
      </c>
      <c r="X975" s="161" t="str">
        <f>IF(E975="","",(IF(Table1[[#This Row],[Cur]]="USD",Table1[[#This Row],[Cur_Amount Debit]],Table1[[#This Row],[Cur_Amount Debit]]/Table1[[#This Row],[Exchange Rate]])))</f>
        <v/>
      </c>
      <c r="Y975" s="161" t="str">
        <f>IF(E975="","",(IF(Table1[[#This Row],[Cur]]="USD",Table1[[#This Row],[Cur_Amount Credit]],Table1[[#This Row],[Cur_Amount Credit]]/ExchangeRate)))</f>
        <v/>
      </c>
      <c r="Z975" s="203" t="str">
        <f>IF(E975="","",(Table1[[#This Row],[Debit USD]]-Table1[[#This Row],[Credit USD]]))</f>
        <v/>
      </c>
      <c r="AA975" s="122"/>
      <c r="AB975" s="1"/>
      <c r="AC975" s="15"/>
      <c r="AD975" s="15" t="str">
        <f>IF(AND(OR(Table1[[#This Row],[Account]]="15030",Table1[[#This Row],[Account]]="15035",Table1[[#This Row],[Account]]="20150"),Table1[[#This Row],[Vendor ID]]=""),1,"")</f>
        <v/>
      </c>
      <c r="AE975" s="15"/>
      <c r="AF975" s="15"/>
      <c r="AG975" s="15"/>
      <c r="AH975" s="46" t="str">
        <f>IF(Table1[[#This Row],[Posting Date]]&lt;&gt;"","GJ-"&amp;CountryID,"")</f>
        <v/>
      </c>
      <c r="AI975" s="59" t="str">
        <f>IF(Table1[[#This Row],[Posting Date]]&lt;&gt;"",Table1[[#This Row],[Posting Date]],"")</f>
        <v/>
      </c>
      <c r="AJ975" s="46"/>
      <c r="AK975" s="46" t="str">
        <f>IF(Table1[[#This Row],[Description]]&lt;&gt;"",Table1[[#This Row],[Description]],"")</f>
        <v/>
      </c>
      <c r="AL975" s="46" t="str">
        <f>IF(Table1[[#This Row],[Posting Date]]&lt;&gt;"",Table1[[#This Row],[Reference Number]],"")</f>
        <v/>
      </c>
      <c r="AM975" s="46" t="str">
        <f>TRIM(Table1[[#This Row],[Line '#]])</f>
        <v/>
      </c>
      <c r="AN975" s="46" t="str">
        <f>TRIM(Table1[[#This Row],[Account]])</f>
        <v/>
      </c>
      <c r="AO975" s="46" t="str">
        <f>IF(Table1[[#This Row],[Posting Date]]&lt;&gt;"",$D$5,"")</f>
        <v/>
      </c>
      <c r="AP975" s="46" t="str">
        <f>TRIM(Table1[[#This Row],[Departments-Prgrams]])</f>
        <v/>
      </c>
      <c r="AQ975" s="46" t="str">
        <f>TRIM(Table1[[#This Row],[Grant]])</f>
        <v/>
      </c>
      <c r="AR975" s="46" t="str">
        <f>TRIM(Table1[[#This Row],[Staff ID]])</f>
        <v/>
      </c>
      <c r="AS975" s="46" t="str">
        <f>IF(TRIM(Table1[[#This Row],[Budget Code]])=0,"",TRIM(Table1[[#This Row],[Budget Code]]))</f>
        <v/>
      </c>
      <c r="AT975" s="46" t="str">
        <f>IF(Table1[[#This Row],[Line Description]]&lt;&gt;"",Table1[[#This Row],[Line Description]],"")</f>
        <v/>
      </c>
      <c r="AU975" s="46" t="str">
        <f>IF(Table1[[#This Row],[Cur_Amount Debit]]&gt;0,ROUND(Table1[[#This Row],[Cur_Amount Debit]],2),"")</f>
        <v/>
      </c>
      <c r="AV975" s="46" t="str">
        <f>IF(Table1[[#This Row],[Cur_Amount Credit]]&gt;0,ROUND(Table1[[#This Row],[Cur_Amount Credit]],2),"")</f>
        <v/>
      </c>
      <c r="AW975" s="46" t="str">
        <f>LEFT(Table1[[#This Row],[Cur]],3)</f>
        <v/>
      </c>
      <c r="AX975" s="59"/>
      <c r="AY975" s="46"/>
      <c r="AZ975" s="46" t="str">
        <f>IF(Table1[[#This Row],[Cur]]&lt;&gt;"",IF(Table1[[#This Row],[Cur]]="USD","",ExchangeRate),"")</f>
        <v/>
      </c>
      <c r="BA975" s="46" t="str">
        <f>IF(Table1[[#This Row],[Grant]]&lt;&gt;"",VLOOKUP(Table1[[#This Row],[Grant]],Grants!B:D,3),"")</f>
        <v/>
      </c>
      <c r="BB975" s="46" t="str">
        <f>TRIM(Table1[[#This Row],[Vendor ID]])</f>
        <v/>
      </c>
      <c r="BC975">
        <f>IF(Table1[[#This Row],[Reference Number]]=Q974,BC974,BC974+1)</f>
        <v>2</v>
      </c>
    </row>
    <row r="976" spans="1:55" ht="11.25" hidden="1" customHeight="1">
      <c r="A976" s="1"/>
      <c r="B976" s="88" t="str">
        <f>IF(Table1[[#This Row],[Posting Date]]&lt;&gt;"",IF(Table1[[#This Row],[Reference Number]]=Q975,B975+1,1),"")</f>
        <v/>
      </c>
      <c r="C976" s="61"/>
      <c r="D976" s="61"/>
      <c r="E976" s="218"/>
      <c r="F976" s="143" t="str">
        <f>IFERROR(IF(VLOOKUP(Table1[[#This Row],[Budget Code Description]],Dimentions!$X$6:$AC$132,2,FALSE)="","",VLOOKUP(Table1[[#This Row],[Budget Code Description]],Dimentions!$X$6:$AC$132,2,FALSE)),"")</f>
        <v/>
      </c>
      <c r="G976" s="143" t="str">
        <f>IFERROR(VLOOKUP(Table1[[#This Row],[Budget Code Description]],Dimentions!$X$6:$AC$132,3,FALSE),"")</f>
        <v/>
      </c>
      <c r="H976" s="64" t="str">
        <f>IFERROR(VLOOKUP(Table1[[#This Row],[Account]],Dimentions!$S$6:$V$233,2,FALSE),"")</f>
        <v/>
      </c>
      <c r="I976" s="62">
        <f>_xlfn.NUMBERVALUE(LEFT(Table1[[#This Row],[Account]],1))</f>
        <v>0</v>
      </c>
      <c r="J976" s="62" t="str">
        <f>IFERROR(VLOOKUP(Table1[[#This Row],[Budget Code Description]],Table6[#All],7,FALSE),"")</f>
        <v/>
      </c>
      <c r="K976" s="143" t="str">
        <f>IFERROR(VLOOKUP(Table1[[#This Row],[Budget Code Description]],Table6[#All],8,FALSE),"")</f>
        <v/>
      </c>
      <c r="L976" s="63"/>
      <c r="M976" s="65" t="str">
        <f>IFERROR(VLOOKUP(Table1[[#This Row],[Staff ID]],Table2[],2,FALSE),"")</f>
        <v/>
      </c>
      <c r="N976" s="211" t="str">
        <f>IFERROR(IF(VLOOKUP(Table1[[#This Row],[Budget Code Description]],Dimentions!$X$6:$AC$97,4,FALSE)="","",VLOOKUP(Table1[[#This Row],[Budget Code Description]],Dimentions!$X$6:$AC$97,4,FALSE)),"")</f>
        <v/>
      </c>
      <c r="O976" s="65" t="str">
        <f>IFERROR(VLOOKUP(Table1[[#This Row],[Vendor ID]],Table549[],2,FALSE),"")</f>
        <v/>
      </c>
      <c r="P976" s="63"/>
      <c r="Q976" s="143" t="str">
        <f>IF(Table1[[#This Row],[Posting Date]]&lt;&gt;"",$D$9,"")</f>
        <v/>
      </c>
      <c r="R976" s="159" t="str">
        <f>IF(Table1[[#This Row],[Posting Date]]&lt;&gt;"",$D$10,"")</f>
        <v/>
      </c>
      <c r="S976" s="66"/>
      <c r="T976" s="63"/>
      <c r="U976" s="67"/>
      <c r="V976" s="67"/>
      <c r="W976" s="67" t="str">
        <f t="shared" si="15"/>
        <v/>
      </c>
      <c r="X976" s="161" t="str">
        <f>IF(E976="","",(IF(Table1[[#This Row],[Cur]]="USD",Table1[[#This Row],[Cur_Amount Debit]],Table1[[#This Row],[Cur_Amount Debit]]/Table1[[#This Row],[Exchange Rate]])))</f>
        <v/>
      </c>
      <c r="Y976" s="161" t="str">
        <f>IF(E976="","",(IF(Table1[[#This Row],[Cur]]="USD",Table1[[#This Row],[Cur_Amount Credit]],Table1[[#This Row],[Cur_Amount Credit]]/ExchangeRate)))</f>
        <v/>
      </c>
      <c r="Z976" s="203" t="str">
        <f>IF(E976="","",(Table1[[#This Row],[Debit USD]]-Table1[[#This Row],[Credit USD]]))</f>
        <v/>
      </c>
      <c r="AA976" s="122"/>
      <c r="AB976" s="1"/>
      <c r="AC976" s="15"/>
      <c r="AD976" s="15" t="str">
        <f>IF(AND(OR(Table1[[#This Row],[Account]]="15030",Table1[[#This Row],[Account]]="15035",Table1[[#This Row],[Account]]="20150"),Table1[[#This Row],[Vendor ID]]=""),1,"")</f>
        <v/>
      </c>
      <c r="AE976" s="15"/>
      <c r="AF976" s="15"/>
      <c r="AG976" s="15"/>
      <c r="AH976" s="46" t="str">
        <f>IF(Table1[[#This Row],[Posting Date]]&lt;&gt;"","GJ-"&amp;CountryID,"")</f>
        <v/>
      </c>
      <c r="AI976" s="59" t="str">
        <f>IF(Table1[[#This Row],[Posting Date]]&lt;&gt;"",Table1[[#This Row],[Posting Date]],"")</f>
        <v/>
      </c>
      <c r="AJ976" s="46"/>
      <c r="AK976" s="46" t="str">
        <f>IF(Table1[[#This Row],[Description]]&lt;&gt;"",Table1[[#This Row],[Description]],"")</f>
        <v/>
      </c>
      <c r="AL976" s="46" t="str">
        <f>IF(Table1[[#This Row],[Posting Date]]&lt;&gt;"",Table1[[#This Row],[Reference Number]],"")</f>
        <v/>
      </c>
      <c r="AM976" s="46" t="str">
        <f>TRIM(Table1[[#This Row],[Line '#]])</f>
        <v/>
      </c>
      <c r="AN976" s="46" t="str">
        <f>TRIM(Table1[[#This Row],[Account]])</f>
        <v/>
      </c>
      <c r="AO976" s="46" t="str">
        <f>IF(Table1[[#This Row],[Posting Date]]&lt;&gt;"",$D$5,"")</f>
        <v/>
      </c>
      <c r="AP976" s="46" t="str">
        <f>TRIM(Table1[[#This Row],[Departments-Prgrams]])</f>
        <v/>
      </c>
      <c r="AQ976" s="46" t="str">
        <f>TRIM(Table1[[#This Row],[Grant]])</f>
        <v/>
      </c>
      <c r="AR976" s="46" t="str">
        <f>TRIM(Table1[[#This Row],[Staff ID]])</f>
        <v/>
      </c>
      <c r="AS976" s="46" t="str">
        <f>IF(TRIM(Table1[[#This Row],[Budget Code]])=0,"",TRIM(Table1[[#This Row],[Budget Code]]))</f>
        <v/>
      </c>
      <c r="AT976" s="46" t="str">
        <f>IF(Table1[[#This Row],[Line Description]]&lt;&gt;"",Table1[[#This Row],[Line Description]],"")</f>
        <v/>
      </c>
      <c r="AU976" s="46" t="str">
        <f>IF(Table1[[#This Row],[Cur_Amount Debit]]&gt;0,ROUND(Table1[[#This Row],[Cur_Amount Debit]],2),"")</f>
        <v/>
      </c>
      <c r="AV976" s="46" t="str">
        <f>IF(Table1[[#This Row],[Cur_Amount Credit]]&gt;0,ROUND(Table1[[#This Row],[Cur_Amount Credit]],2),"")</f>
        <v/>
      </c>
      <c r="AW976" s="46" t="str">
        <f>LEFT(Table1[[#This Row],[Cur]],3)</f>
        <v/>
      </c>
      <c r="AX976" s="59"/>
      <c r="AY976" s="46"/>
      <c r="AZ976" s="46" t="str">
        <f>IF(Table1[[#This Row],[Cur]]&lt;&gt;"",IF(Table1[[#This Row],[Cur]]="USD","",ExchangeRate),"")</f>
        <v/>
      </c>
      <c r="BA976" s="46" t="str">
        <f>IF(Table1[[#This Row],[Grant]]&lt;&gt;"",VLOOKUP(Table1[[#This Row],[Grant]],Grants!B:D,3),"")</f>
        <v/>
      </c>
      <c r="BB976" s="46" t="str">
        <f>TRIM(Table1[[#This Row],[Vendor ID]])</f>
        <v/>
      </c>
      <c r="BC976">
        <f>IF(Table1[[#This Row],[Reference Number]]=Q975,BC975,BC975+1)</f>
        <v>2</v>
      </c>
    </row>
    <row r="977" spans="1:55" ht="11.25" hidden="1" customHeight="1">
      <c r="A977" s="1"/>
      <c r="B977" s="88" t="str">
        <f>IF(Table1[[#This Row],[Posting Date]]&lt;&gt;"",IF(Table1[[#This Row],[Reference Number]]=Q976,B976+1,1),"")</f>
        <v/>
      </c>
      <c r="C977" s="61"/>
      <c r="D977" s="61"/>
      <c r="E977" s="218"/>
      <c r="F977" s="143" t="str">
        <f>IFERROR(IF(VLOOKUP(Table1[[#This Row],[Budget Code Description]],Dimentions!$X$6:$AC$132,2,FALSE)="","",VLOOKUP(Table1[[#This Row],[Budget Code Description]],Dimentions!$X$6:$AC$132,2,FALSE)),"")</f>
        <v/>
      </c>
      <c r="G977" s="143" t="str">
        <f>IFERROR(VLOOKUP(Table1[[#This Row],[Budget Code Description]],Dimentions!$X$6:$AC$132,3,FALSE),"")</f>
        <v/>
      </c>
      <c r="H977" s="64" t="str">
        <f>IFERROR(VLOOKUP(Table1[[#This Row],[Account]],Dimentions!$S$6:$V$233,2,FALSE),"")</f>
        <v/>
      </c>
      <c r="I977" s="62">
        <f>_xlfn.NUMBERVALUE(LEFT(Table1[[#This Row],[Account]],1))</f>
        <v>0</v>
      </c>
      <c r="J977" s="62" t="str">
        <f>IFERROR(VLOOKUP(Table1[[#This Row],[Budget Code Description]],Table6[#All],7,FALSE),"")</f>
        <v/>
      </c>
      <c r="K977" s="143" t="str">
        <f>IFERROR(VLOOKUP(Table1[[#This Row],[Budget Code Description]],Table6[#All],8,FALSE),"")</f>
        <v/>
      </c>
      <c r="L977" s="63"/>
      <c r="M977" s="65" t="str">
        <f>IFERROR(VLOOKUP(Table1[[#This Row],[Staff ID]],Table2[],2,FALSE),"")</f>
        <v/>
      </c>
      <c r="N977" s="211" t="str">
        <f>IFERROR(IF(VLOOKUP(Table1[[#This Row],[Budget Code Description]],Dimentions!$X$6:$AC$97,4,FALSE)="","",VLOOKUP(Table1[[#This Row],[Budget Code Description]],Dimentions!$X$6:$AC$97,4,FALSE)),"")</f>
        <v/>
      </c>
      <c r="O977" s="65" t="str">
        <f>IFERROR(VLOOKUP(Table1[[#This Row],[Vendor ID]],Table549[],2,FALSE),"")</f>
        <v/>
      </c>
      <c r="P977" s="63"/>
      <c r="Q977" s="143" t="str">
        <f>IF(Table1[[#This Row],[Posting Date]]&lt;&gt;"",$D$9,"")</f>
        <v/>
      </c>
      <c r="R977" s="159" t="str">
        <f>IF(Table1[[#This Row],[Posting Date]]&lt;&gt;"",$D$10,"")</f>
        <v/>
      </c>
      <c r="S977" s="66"/>
      <c r="T977" s="63"/>
      <c r="U977" s="67"/>
      <c r="V977" s="67"/>
      <c r="W977" s="67" t="str">
        <f t="shared" si="15"/>
        <v/>
      </c>
      <c r="X977" s="161" t="str">
        <f>IF(E977="","",(IF(Table1[[#This Row],[Cur]]="USD",Table1[[#This Row],[Cur_Amount Debit]],Table1[[#This Row],[Cur_Amount Debit]]/Table1[[#This Row],[Exchange Rate]])))</f>
        <v/>
      </c>
      <c r="Y977" s="161" t="str">
        <f>IF(E977="","",(IF(Table1[[#This Row],[Cur]]="USD",Table1[[#This Row],[Cur_Amount Credit]],Table1[[#This Row],[Cur_Amount Credit]]/ExchangeRate)))</f>
        <v/>
      </c>
      <c r="Z977" s="203" t="str">
        <f>IF(E977="","",(Table1[[#This Row],[Debit USD]]-Table1[[#This Row],[Credit USD]]))</f>
        <v/>
      </c>
      <c r="AA977" s="122"/>
      <c r="AB977" s="1"/>
      <c r="AC977" s="15"/>
      <c r="AD977" s="15" t="str">
        <f>IF(AND(OR(Table1[[#This Row],[Account]]="15030",Table1[[#This Row],[Account]]="15035",Table1[[#This Row],[Account]]="20150"),Table1[[#This Row],[Vendor ID]]=""),1,"")</f>
        <v/>
      </c>
      <c r="AE977" s="15"/>
      <c r="AF977" s="15"/>
      <c r="AG977" s="15"/>
      <c r="AH977" s="46" t="str">
        <f>IF(Table1[[#This Row],[Posting Date]]&lt;&gt;"","GJ-"&amp;CountryID,"")</f>
        <v/>
      </c>
      <c r="AI977" s="59" t="str">
        <f>IF(Table1[[#This Row],[Posting Date]]&lt;&gt;"",Table1[[#This Row],[Posting Date]],"")</f>
        <v/>
      </c>
      <c r="AJ977" s="46"/>
      <c r="AK977" s="46" t="str">
        <f>IF(Table1[[#This Row],[Description]]&lt;&gt;"",Table1[[#This Row],[Description]],"")</f>
        <v/>
      </c>
      <c r="AL977" s="46" t="str">
        <f>IF(Table1[[#This Row],[Posting Date]]&lt;&gt;"",Table1[[#This Row],[Reference Number]],"")</f>
        <v/>
      </c>
      <c r="AM977" s="46" t="str">
        <f>TRIM(Table1[[#This Row],[Line '#]])</f>
        <v/>
      </c>
      <c r="AN977" s="46" t="str">
        <f>TRIM(Table1[[#This Row],[Account]])</f>
        <v/>
      </c>
      <c r="AO977" s="46" t="str">
        <f>IF(Table1[[#This Row],[Posting Date]]&lt;&gt;"",$D$5,"")</f>
        <v/>
      </c>
      <c r="AP977" s="46" t="str">
        <f>TRIM(Table1[[#This Row],[Departments-Prgrams]])</f>
        <v/>
      </c>
      <c r="AQ977" s="46" t="str">
        <f>TRIM(Table1[[#This Row],[Grant]])</f>
        <v/>
      </c>
      <c r="AR977" s="46" t="str">
        <f>TRIM(Table1[[#This Row],[Staff ID]])</f>
        <v/>
      </c>
      <c r="AS977" s="46" t="str">
        <f>IF(TRIM(Table1[[#This Row],[Budget Code]])=0,"",TRIM(Table1[[#This Row],[Budget Code]]))</f>
        <v/>
      </c>
      <c r="AT977" s="46" t="str">
        <f>IF(Table1[[#This Row],[Line Description]]&lt;&gt;"",Table1[[#This Row],[Line Description]],"")</f>
        <v/>
      </c>
      <c r="AU977" s="46" t="str">
        <f>IF(Table1[[#This Row],[Cur_Amount Debit]]&gt;0,ROUND(Table1[[#This Row],[Cur_Amount Debit]],2),"")</f>
        <v/>
      </c>
      <c r="AV977" s="46" t="str">
        <f>IF(Table1[[#This Row],[Cur_Amount Credit]]&gt;0,ROUND(Table1[[#This Row],[Cur_Amount Credit]],2),"")</f>
        <v/>
      </c>
      <c r="AW977" s="46" t="str">
        <f>LEFT(Table1[[#This Row],[Cur]],3)</f>
        <v/>
      </c>
      <c r="AX977" s="59"/>
      <c r="AY977" s="46"/>
      <c r="AZ977" s="46" t="str">
        <f>IF(Table1[[#This Row],[Cur]]&lt;&gt;"",IF(Table1[[#This Row],[Cur]]="USD","",ExchangeRate),"")</f>
        <v/>
      </c>
      <c r="BA977" s="46" t="str">
        <f>IF(Table1[[#This Row],[Grant]]&lt;&gt;"",VLOOKUP(Table1[[#This Row],[Grant]],Grants!B:D,3),"")</f>
        <v/>
      </c>
      <c r="BB977" s="46" t="str">
        <f>TRIM(Table1[[#This Row],[Vendor ID]])</f>
        <v/>
      </c>
      <c r="BC977">
        <f>IF(Table1[[#This Row],[Reference Number]]=Q976,BC976,BC976+1)</f>
        <v>2</v>
      </c>
    </row>
    <row r="978" spans="1:55" ht="11.25" hidden="1" customHeight="1">
      <c r="A978" s="1"/>
      <c r="B978" s="88" t="str">
        <f>IF(Table1[[#This Row],[Posting Date]]&lt;&gt;"",IF(Table1[[#This Row],[Reference Number]]=Q977,B977+1,1),"")</f>
        <v/>
      </c>
      <c r="C978" s="61"/>
      <c r="D978" s="61"/>
      <c r="E978" s="218"/>
      <c r="F978" s="143" t="str">
        <f>IFERROR(IF(VLOOKUP(Table1[[#This Row],[Budget Code Description]],Dimentions!$X$6:$AC$132,2,FALSE)="","",VLOOKUP(Table1[[#This Row],[Budget Code Description]],Dimentions!$X$6:$AC$132,2,FALSE)),"")</f>
        <v/>
      </c>
      <c r="G978" s="143" t="str">
        <f>IFERROR(VLOOKUP(Table1[[#This Row],[Budget Code Description]],Dimentions!$X$6:$AC$132,3,FALSE),"")</f>
        <v/>
      </c>
      <c r="H978" s="64" t="str">
        <f>IFERROR(VLOOKUP(Table1[[#This Row],[Account]],Dimentions!$S$6:$V$233,2,FALSE),"")</f>
        <v/>
      </c>
      <c r="I978" s="62">
        <f>_xlfn.NUMBERVALUE(LEFT(Table1[[#This Row],[Account]],1))</f>
        <v>0</v>
      </c>
      <c r="J978" s="62" t="str">
        <f>IFERROR(VLOOKUP(Table1[[#This Row],[Budget Code Description]],Table6[#All],7,FALSE),"")</f>
        <v/>
      </c>
      <c r="K978" s="143" t="str">
        <f>IFERROR(VLOOKUP(Table1[[#This Row],[Budget Code Description]],Table6[#All],8,FALSE),"")</f>
        <v/>
      </c>
      <c r="L978" s="63"/>
      <c r="M978" s="65" t="str">
        <f>IFERROR(VLOOKUP(Table1[[#This Row],[Staff ID]],Table2[],2,FALSE),"")</f>
        <v/>
      </c>
      <c r="N978" s="211" t="str">
        <f>IFERROR(IF(VLOOKUP(Table1[[#This Row],[Budget Code Description]],Dimentions!$X$6:$AC$97,4,FALSE)="","",VLOOKUP(Table1[[#This Row],[Budget Code Description]],Dimentions!$X$6:$AC$97,4,FALSE)),"")</f>
        <v/>
      </c>
      <c r="O978" s="65" t="str">
        <f>IFERROR(VLOOKUP(Table1[[#This Row],[Vendor ID]],Table549[],2,FALSE),"")</f>
        <v/>
      </c>
      <c r="P978" s="63"/>
      <c r="Q978" s="143" t="str">
        <f>IF(Table1[[#This Row],[Posting Date]]&lt;&gt;"",$D$9,"")</f>
        <v/>
      </c>
      <c r="R978" s="159" t="str">
        <f>IF(Table1[[#This Row],[Posting Date]]&lt;&gt;"",$D$10,"")</f>
        <v/>
      </c>
      <c r="S978" s="66"/>
      <c r="T978" s="63"/>
      <c r="U978" s="67"/>
      <c r="V978" s="67"/>
      <c r="W978" s="67" t="str">
        <f t="shared" si="15"/>
        <v/>
      </c>
      <c r="X978" s="161" t="str">
        <f>IF(E978="","",(IF(Table1[[#This Row],[Cur]]="USD",Table1[[#This Row],[Cur_Amount Debit]],Table1[[#This Row],[Cur_Amount Debit]]/Table1[[#This Row],[Exchange Rate]])))</f>
        <v/>
      </c>
      <c r="Y978" s="161" t="str">
        <f>IF(E978="","",(IF(Table1[[#This Row],[Cur]]="USD",Table1[[#This Row],[Cur_Amount Credit]],Table1[[#This Row],[Cur_Amount Credit]]/ExchangeRate)))</f>
        <v/>
      </c>
      <c r="Z978" s="203" t="str">
        <f>IF(E978="","",(Table1[[#This Row],[Debit USD]]-Table1[[#This Row],[Credit USD]]))</f>
        <v/>
      </c>
      <c r="AA978" s="122"/>
      <c r="AB978" s="1"/>
      <c r="AC978" s="15"/>
      <c r="AD978" s="15" t="str">
        <f>IF(AND(OR(Table1[[#This Row],[Account]]="15030",Table1[[#This Row],[Account]]="15035",Table1[[#This Row],[Account]]="20150"),Table1[[#This Row],[Vendor ID]]=""),1,"")</f>
        <v/>
      </c>
      <c r="AE978" s="15"/>
      <c r="AF978" s="15"/>
      <c r="AG978" s="15"/>
      <c r="AH978" s="46" t="str">
        <f>IF(Table1[[#This Row],[Posting Date]]&lt;&gt;"","GJ-"&amp;CountryID,"")</f>
        <v/>
      </c>
      <c r="AI978" s="59" t="str">
        <f>IF(Table1[[#This Row],[Posting Date]]&lt;&gt;"",Table1[[#This Row],[Posting Date]],"")</f>
        <v/>
      </c>
      <c r="AJ978" s="46"/>
      <c r="AK978" s="46" t="str">
        <f>IF(Table1[[#This Row],[Description]]&lt;&gt;"",Table1[[#This Row],[Description]],"")</f>
        <v/>
      </c>
      <c r="AL978" s="46" t="str">
        <f>IF(Table1[[#This Row],[Posting Date]]&lt;&gt;"",Table1[[#This Row],[Reference Number]],"")</f>
        <v/>
      </c>
      <c r="AM978" s="46" t="str">
        <f>TRIM(Table1[[#This Row],[Line '#]])</f>
        <v/>
      </c>
      <c r="AN978" s="46" t="str">
        <f>TRIM(Table1[[#This Row],[Account]])</f>
        <v/>
      </c>
      <c r="AO978" s="46" t="str">
        <f>IF(Table1[[#This Row],[Posting Date]]&lt;&gt;"",$D$5,"")</f>
        <v/>
      </c>
      <c r="AP978" s="46" t="str">
        <f>TRIM(Table1[[#This Row],[Departments-Prgrams]])</f>
        <v/>
      </c>
      <c r="AQ978" s="46" t="str">
        <f>TRIM(Table1[[#This Row],[Grant]])</f>
        <v/>
      </c>
      <c r="AR978" s="46" t="str">
        <f>TRIM(Table1[[#This Row],[Staff ID]])</f>
        <v/>
      </c>
      <c r="AS978" s="46" t="str">
        <f>IF(TRIM(Table1[[#This Row],[Budget Code]])=0,"",TRIM(Table1[[#This Row],[Budget Code]]))</f>
        <v/>
      </c>
      <c r="AT978" s="46" t="str">
        <f>IF(Table1[[#This Row],[Line Description]]&lt;&gt;"",Table1[[#This Row],[Line Description]],"")</f>
        <v/>
      </c>
      <c r="AU978" s="46" t="str">
        <f>IF(Table1[[#This Row],[Cur_Amount Debit]]&gt;0,ROUND(Table1[[#This Row],[Cur_Amount Debit]],2),"")</f>
        <v/>
      </c>
      <c r="AV978" s="46" t="str">
        <f>IF(Table1[[#This Row],[Cur_Amount Credit]]&gt;0,ROUND(Table1[[#This Row],[Cur_Amount Credit]],2),"")</f>
        <v/>
      </c>
      <c r="AW978" s="46" t="str">
        <f>LEFT(Table1[[#This Row],[Cur]],3)</f>
        <v/>
      </c>
      <c r="AX978" s="59"/>
      <c r="AY978" s="46"/>
      <c r="AZ978" s="46" t="str">
        <f>IF(Table1[[#This Row],[Cur]]&lt;&gt;"",IF(Table1[[#This Row],[Cur]]="USD","",ExchangeRate),"")</f>
        <v/>
      </c>
      <c r="BA978" s="46" t="str">
        <f>IF(Table1[[#This Row],[Grant]]&lt;&gt;"",VLOOKUP(Table1[[#This Row],[Grant]],Grants!B:D,3),"")</f>
        <v/>
      </c>
      <c r="BB978" s="46" t="str">
        <f>TRIM(Table1[[#This Row],[Vendor ID]])</f>
        <v/>
      </c>
      <c r="BC978">
        <f>IF(Table1[[#This Row],[Reference Number]]=Q977,BC977,BC977+1)</f>
        <v>2</v>
      </c>
    </row>
    <row r="979" spans="1:55" ht="11.25" hidden="1" customHeight="1">
      <c r="A979" s="1"/>
      <c r="B979" s="88" t="str">
        <f>IF(Table1[[#This Row],[Posting Date]]&lt;&gt;"",IF(Table1[[#This Row],[Reference Number]]=Q978,B978+1,1),"")</f>
        <v/>
      </c>
      <c r="C979" s="61"/>
      <c r="D979" s="61"/>
      <c r="E979" s="218"/>
      <c r="F979" s="143" t="str">
        <f>IFERROR(IF(VLOOKUP(Table1[[#This Row],[Budget Code Description]],Dimentions!$X$6:$AC$132,2,FALSE)="","",VLOOKUP(Table1[[#This Row],[Budget Code Description]],Dimentions!$X$6:$AC$132,2,FALSE)),"")</f>
        <v/>
      </c>
      <c r="G979" s="143" t="str">
        <f>IFERROR(VLOOKUP(Table1[[#This Row],[Budget Code Description]],Dimentions!$X$6:$AC$132,3,FALSE),"")</f>
        <v/>
      </c>
      <c r="H979" s="64" t="str">
        <f>IFERROR(VLOOKUP(Table1[[#This Row],[Account]],Dimentions!$S$6:$V$233,2,FALSE),"")</f>
        <v/>
      </c>
      <c r="I979" s="62">
        <f>_xlfn.NUMBERVALUE(LEFT(Table1[[#This Row],[Account]],1))</f>
        <v>0</v>
      </c>
      <c r="J979" s="62" t="str">
        <f>IFERROR(VLOOKUP(Table1[[#This Row],[Budget Code Description]],Table6[#All],7,FALSE),"")</f>
        <v/>
      </c>
      <c r="K979" s="143" t="str">
        <f>IFERROR(VLOOKUP(Table1[[#This Row],[Budget Code Description]],Table6[#All],8,FALSE),"")</f>
        <v/>
      </c>
      <c r="L979" s="63"/>
      <c r="M979" s="65" t="str">
        <f>IFERROR(VLOOKUP(Table1[[#This Row],[Staff ID]],Table2[],2,FALSE),"")</f>
        <v/>
      </c>
      <c r="N979" s="211" t="str">
        <f>IFERROR(IF(VLOOKUP(Table1[[#This Row],[Budget Code Description]],Dimentions!$X$6:$AC$97,4,FALSE)="","",VLOOKUP(Table1[[#This Row],[Budget Code Description]],Dimentions!$X$6:$AC$97,4,FALSE)),"")</f>
        <v/>
      </c>
      <c r="O979" s="65" t="str">
        <f>IFERROR(VLOOKUP(Table1[[#This Row],[Vendor ID]],Table549[],2,FALSE),"")</f>
        <v/>
      </c>
      <c r="P979" s="63"/>
      <c r="Q979" s="143" t="str">
        <f>IF(Table1[[#This Row],[Posting Date]]&lt;&gt;"",$D$9,"")</f>
        <v/>
      </c>
      <c r="R979" s="159" t="str">
        <f>IF(Table1[[#This Row],[Posting Date]]&lt;&gt;"",$D$10,"")</f>
        <v/>
      </c>
      <c r="S979" s="66"/>
      <c r="T979" s="63"/>
      <c r="U979" s="67"/>
      <c r="V979" s="67"/>
      <c r="W979" s="67" t="str">
        <f t="shared" si="15"/>
        <v/>
      </c>
      <c r="X979" s="161" t="str">
        <f>IF(E979="","",(IF(Table1[[#This Row],[Cur]]="USD",Table1[[#This Row],[Cur_Amount Debit]],Table1[[#This Row],[Cur_Amount Debit]]/Table1[[#This Row],[Exchange Rate]])))</f>
        <v/>
      </c>
      <c r="Y979" s="161" t="str">
        <f>IF(E979="","",(IF(Table1[[#This Row],[Cur]]="USD",Table1[[#This Row],[Cur_Amount Credit]],Table1[[#This Row],[Cur_Amount Credit]]/ExchangeRate)))</f>
        <v/>
      </c>
      <c r="Z979" s="203" t="str">
        <f>IF(E979="","",(Table1[[#This Row],[Debit USD]]-Table1[[#This Row],[Credit USD]]))</f>
        <v/>
      </c>
      <c r="AA979" s="122"/>
      <c r="AB979" s="1"/>
      <c r="AC979" s="15"/>
      <c r="AD979" s="15" t="str">
        <f>IF(AND(OR(Table1[[#This Row],[Account]]="15030",Table1[[#This Row],[Account]]="15035",Table1[[#This Row],[Account]]="20150"),Table1[[#This Row],[Vendor ID]]=""),1,"")</f>
        <v/>
      </c>
      <c r="AE979" s="15"/>
      <c r="AF979" s="15"/>
      <c r="AG979" s="15"/>
      <c r="AH979" s="46" t="str">
        <f>IF(Table1[[#This Row],[Posting Date]]&lt;&gt;"","GJ-"&amp;CountryID,"")</f>
        <v/>
      </c>
      <c r="AI979" s="59" t="str">
        <f>IF(Table1[[#This Row],[Posting Date]]&lt;&gt;"",Table1[[#This Row],[Posting Date]],"")</f>
        <v/>
      </c>
      <c r="AJ979" s="46"/>
      <c r="AK979" s="46" t="str">
        <f>IF(Table1[[#This Row],[Description]]&lt;&gt;"",Table1[[#This Row],[Description]],"")</f>
        <v/>
      </c>
      <c r="AL979" s="46" t="str">
        <f>IF(Table1[[#This Row],[Posting Date]]&lt;&gt;"",Table1[[#This Row],[Reference Number]],"")</f>
        <v/>
      </c>
      <c r="AM979" s="46" t="str">
        <f>TRIM(Table1[[#This Row],[Line '#]])</f>
        <v/>
      </c>
      <c r="AN979" s="46" t="str">
        <f>TRIM(Table1[[#This Row],[Account]])</f>
        <v/>
      </c>
      <c r="AO979" s="46" t="str">
        <f>IF(Table1[[#This Row],[Posting Date]]&lt;&gt;"",$D$5,"")</f>
        <v/>
      </c>
      <c r="AP979" s="46" t="str">
        <f>TRIM(Table1[[#This Row],[Departments-Prgrams]])</f>
        <v/>
      </c>
      <c r="AQ979" s="46" t="str">
        <f>TRIM(Table1[[#This Row],[Grant]])</f>
        <v/>
      </c>
      <c r="AR979" s="46" t="str">
        <f>TRIM(Table1[[#This Row],[Staff ID]])</f>
        <v/>
      </c>
      <c r="AS979" s="46" t="str">
        <f>IF(TRIM(Table1[[#This Row],[Budget Code]])=0,"",TRIM(Table1[[#This Row],[Budget Code]]))</f>
        <v/>
      </c>
      <c r="AT979" s="46" t="str">
        <f>IF(Table1[[#This Row],[Line Description]]&lt;&gt;"",Table1[[#This Row],[Line Description]],"")</f>
        <v/>
      </c>
      <c r="AU979" s="46" t="str">
        <f>IF(Table1[[#This Row],[Cur_Amount Debit]]&gt;0,ROUND(Table1[[#This Row],[Cur_Amount Debit]],2),"")</f>
        <v/>
      </c>
      <c r="AV979" s="46" t="str">
        <f>IF(Table1[[#This Row],[Cur_Amount Credit]]&gt;0,ROUND(Table1[[#This Row],[Cur_Amount Credit]],2),"")</f>
        <v/>
      </c>
      <c r="AW979" s="46" t="str">
        <f>LEFT(Table1[[#This Row],[Cur]],3)</f>
        <v/>
      </c>
      <c r="AX979" s="59"/>
      <c r="AY979" s="46"/>
      <c r="AZ979" s="46" t="str">
        <f>IF(Table1[[#This Row],[Cur]]&lt;&gt;"",IF(Table1[[#This Row],[Cur]]="USD","",ExchangeRate),"")</f>
        <v/>
      </c>
      <c r="BA979" s="46" t="str">
        <f>IF(Table1[[#This Row],[Grant]]&lt;&gt;"",VLOOKUP(Table1[[#This Row],[Grant]],Grants!B:D,3),"")</f>
        <v/>
      </c>
      <c r="BB979" s="46" t="str">
        <f>TRIM(Table1[[#This Row],[Vendor ID]])</f>
        <v/>
      </c>
      <c r="BC979">
        <f>IF(Table1[[#This Row],[Reference Number]]=Q978,BC978,BC978+1)</f>
        <v>2</v>
      </c>
    </row>
    <row r="980" spans="1:55" ht="11.25" hidden="1" customHeight="1">
      <c r="A980" s="1"/>
      <c r="B980" s="88" t="str">
        <f>IF(Table1[[#This Row],[Posting Date]]&lt;&gt;"",IF(Table1[[#This Row],[Reference Number]]=Q979,B979+1,1),"")</f>
        <v/>
      </c>
      <c r="C980" s="61"/>
      <c r="D980" s="61"/>
      <c r="E980" s="218"/>
      <c r="F980" s="143" t="str">
        <f>IFERROR(IF(VLOOKUP(Table1[[#This Row],[Budget Code Description]],Dimentions!$X$6:$AC$132,2,FALSE)="","",VLOOKUP(Table1[[#This Row],[Budget Code Description]],Dimentions!$X$6:$AC$132,2,FALSE)),"")</f>
        <v/>
      </c>
      <c r="G980" s="143" t="str">
        <f>IFERROR(VLOOKUP(Table1[[#This Row],[Budget Code Description]],Dimentions!$X$6:$AC$132,3,FALSE),"")</f>
        <v/>
      </c>
      <c r="H980" s="64" t="str">
        <f>IFERROR(VLOOKUP(Table1[[#This Row],[Account]],Dimentions!$S$6:$V$233,2,FALSE),"")</f>
        <v/>
      </c>
      <c r="I980" s="62">
        <f>_xlfn.NUMBERVALUE(LEFT(Table1[[#This Row],[Account]],1))</f>
        <v>0</v>
      </c>
      <c r="J980" s="62" t="str">
        <f>IFERROR(VLOOKUP(Table1[[#This Row],[Budget Code Description]],Table6[#All],7,FALSE),"")</f>
        <v/>
      </c>
      <c r="K980" s="143" t="str">
        <f>IFERROR(VLOOKUP(Table1[[#This Row],[Budget Code Description]],Table6[#All],8,FALSE),"")</f>
        <v/>
      </c>
      <c r="L980" s="63"/>
      <c r="M980" s="65" t="str">
        <f>IFERROR(VLOOKUP(Table1[[#This Row],[Staff ID]],Table2[],2,FALSE),"")</f>
        <v/>
      </c>
      <c r="N980" s="211" t="str">
        <f>IFERROR(IF(VLOOKUP(Table1[[#This Row],[Budget Code Description]],Dimentions!$X$6:$AC$97,4,FALSE)="","",VLOOKUP(Table1[[#This Row],[Budget Code Description]],Dimentions!$X$6:$AC$97,4,FALSE)),"")</f>
        <v/>
      </c>
      <c r="O980" s="65" t="str">
        <f>IFERROR(VLOOKUP(Table1[[#This Row],[Vendor ID]],Table549[],2,FALSE),"")</f>
        <v/>
      </c>
      <c r="P980" s="63"/>
      <c r="Q980" s="143" t="str">
        <f>IF(Table1[[#This Row],[Posting Date]]&lt;&gt;"",$D$9,"")</f>
        <v/>
      </c>
      <c r="R980" s="159" t="str">
        <f>IF(Table1[[#This Row],[Posting Date]]&lt;&gt;"",$D$10,"")</f>
        <v/>
      </c>
      <c r="S980" s="66"/>
      <c r="T980" s="63"/>
      <c r="U980" s="67"/>
      <c r="V980" s="67"/>
      <c r="W980" s="67" t="str">
        <f t="shared" si="15"/>
        <v/>
      </c>
      <c r="X980" s="161" t="str">
        <f>IF(E980="","",(IF(Table1[[#This Row],[Cur]]="USD",Table1[[#This Row],[Cur_Amount Debit]],Table1[[#This Row],[Cur_Amount Debit]]/Table1[[#This Row],[Exchange Rate]])))</f>
        <v/>
      </c>
      <c r="Y980" s="161" t="str">
        <f>IF(E980="","",(IF(Table1[[#This Row],[Cur]]="USD",Table1[[#This Row],[Cur_Amount Credit]],Table1[[#This Row],[Cur_Amount Credit]]/ExchangeRate)))</f>
        <v/>
      </c>
      <c r="Z980" s="203" t="str">
        <f>IF(E980="","",(Table1[[#This Row],[Debit USD]]-Table1[[#This Row],[Credit USD]]))</f>
        <v/>
      </c>
      <c r="AA980" s="122"/>
      <c r="AB980" s="1"/>
      <c r="AC980" s="15"/>
      <c r="AD980" s="15" t="str">
        <f>IF(AND(OR(Table1[[#This Row],[Account]]="15030",Table1[[#This Row],[Account]]="15035",Table1[[#This Row],[Account]]="20150"),Table1[[#This Row],[Vendor ID]]=""),1,"")</f>
        <v/>
      </c>
      <c r="AE980" s="15"/>
      <c r="AF980" s="15"/>
      <c r="AG980" s="15"/>
      <c r="AH980" s="46" t="str">
        <f>IF(Table1[[#This Row],[Posting Date]]&lt;&gt;"","GJ-"&amp;CountryID,"")</f>
        <v/>
      </c>
      <c r="AI980" s="59" t="str">
        <f>IF(Table1[[#This Row],[Posting Date]]&lt;&gt;"",Table1[[#This Row],[Posting Date]],"")</f>
        <v/>
      </c>
      <c r="AJ980" s="46"/>
      <c r="AK980" s="46" t="str">
        <f>IF(Table1[[#This Row],[Description]]&lt;&gt;"",Table1[[#This Row],[Description]],"")</f>
        <v/>
      </c>
      <c r="AL980" s="46" t="str">
        <f>IF(Table1[[#This Row],[Posting Date]]&lt;&gt;"",Table1[[#This Row],[Reference Number]],"")</f>
        <v/>
      </c>
      <c r="AM980" s="46" t="str">
        <f>TRIM(Table1[[#This Row],[Line '#]])</f>
        <v/>
      </c>
      <c r="AN980" s="46" t="str">
        <f>TRIM(Table1[[#This Row],[Account]])</f>
        <v/>
      </c>
      <c r="AO980" s="46" t="str">
        <f>IF(Table1[[#This Row],[Posting Date]]&lt;&gt;"",$D$5,"")</f>
        <v/>
      </c>
      <c r="AP980" s="46" t="str">
        <f>TRIM(Table1[[#This Row],[Departments-Prgrams]])</f>
        <v/>
      </c>
      <c r="AQ980" s="46" t="str">
        <f>TRIM(Table1[[#This Row],[Grant]])</f>
        <v/>
      </c>
      <c r="AR980" s="46" t="str">
        <f>TRIM(Table1[[#This Row],[Staff ID]])</f>
        <v/>
      </c>
      <c r="AS980" s="46" t="str">
        <f>IF(TRIM(Table1[[#This Row],[Budget Code]])=0,"",TRIM(Table1[[#This Row],[Budget Code]]))</f>
        <v/>
      </c>
      <c r="AT980" s="46" t="str">
        <f>IF(Table1[[#This Row],[Line Description]]&lt;&gt;"",Table1[[#This Row],[Line Description]],"")</f>
        <v/>
      </c>
      <c r="AU980" s="46" t="str">
        <f>IF(Table1[[#This Row],[Cur_Amount Debit]]&gt;0,ROUND(Table1[[#This Row],[Cur_Amount Debit]],2),"")</f>
        <v/>
      </c>
      <c r="AV980" s="46" t="str">
        <f>IF(Table1[[#This Row],[Cur_Amount Credit]]&gt;0,ROUND(Table1[[#This Row],[Cur_Amount Credit]],2),"")</f>
        <v/>
      </c>
      <c r="AW980" s="46" t="str">
        <f>LEFT(Table1[[#This Row],[Cur]],3)</f>
        <v/>
      </c>
      <c r="AX980" s="59"/>
      <c r="AY980" s="46"/>
      <c r="AZ980" s="46" t="str">
        <f>IF(Table1[[#This Row],[Cur]]&lt;&gt;"",IF(Table1[[#This Row],[Cur]]="USD","",ExchangeRate),"")</f>
        <v/>
      </c>
      <c r="BA980" s="46" t="str">
        <f>IF(Table1[[#This Row],[Grant]]&lt;&gt;"",VLOOKUP(Table1[[#This Row],[Grant]],Grants!B:D,3),"")</f>
        <v/>
      </c>
      <c r="BB980" s="46" t="str">
        <f>TRIM(Table1[[#This Row],[Vendor ID]])</f>
        <v/>
      </c>
      <c r="BC980">
        <f>IF(Table1[[#This Row],[Reference Number]]=Q979,BC979,BC979+1)</f>
        <v>2</v>
      </c>
    </row>
    <row r="981" spans="1:55" ht="11.25" hidden="1" customHeight="1">
      <c r="A981" s="1"/>
      <c r="B981" s="88" t="str">
        <f>IF(Table1[[#This Row],[Posting Date]]&lt;&gt;"",IF(Table1[[#This Row],[Reference Number]]=Q980,B980+1,1),"")</f>
        <v/>
      </c>
      <c r="C981" s="61"/>
      <c r="D981" s="61"/>
      <c r="E981" s="218"/>
      <c r="F981" s="143" t="str">
        <f>IFERROR(IF(VLOOKUP(Table1[[#This Row],[Budget Code Description]],Dimentions!$X$6:$AC$132,2,FALSE)="","",VLOOKUP(Table1[[#This Row],[Budget Code Description]],Dimentions!$X$6:$AC$132,2,FALSE)),"")</f>
        <v/>
      </c>
      <c r="G981" s="143" t="str">
        <f>IFERROR(VLOOKUP(Table1[[#This Row],[Budget Code Description]],Dimentions!$X$6:$AC$132,3,FALSE),"")</f>
        <v/>
      </c>
      <c r="H981" s="64" t="str">
        <f>IFERROR(VLOOKUP(Table1[[#This Row],[Account]],Dimentions!$S$6:$V$233,2,FALSE),"")</f>
        <v/>
      </c>
      <c r="I981" s="62">
        <f>_xlfn.NUMBERVALUE(LEFT(Table1[[#This Row],[Account]],1))</f>
        <v>0</v>
      </c>
      <c r="J981" s="62" t="str">
        <f>IFERROR(VLOOKUP(Table1[[#This Row],[Budget Code Description]],Table6[#All],7,FALSE),"")</f>
        <v/>
      </c>
      <c r="K981" s="143" t="str">
        <f>IFERROR(VLOOKUP(Table1[[#This Row],[Budget Code Description]],Table6[#All],8,FALSE),"")</f>
        <v/>
      </c>
      <c r="L981" s="63"/>
      <c r="M981" s="65" t="str">
        <f>IFERROR(VLOOKUP(Table1[[#This Row],[Staff ID]],Table2[],2,FALSE),"")</f>
        <v/>
      </c>
      <c r="N981" s="211" t="str">
        <f>IFERROR(IF(VLOOKUP(Table1[[#This Row],[Budget Code Description]],Dimentions!$X$6:$AC$97,4,FALSE)="","",VLOOKUP(Table1[[#This Row],[Budget Code Description]],Dimentions!$X$6:$AC$97,4,FALSE)),"")</f>
        <v/>
      </c>
      <c r="O981" s="65" t="str">
        <f>IFERROR(VLOOKUP(Table1[[#This Row],[Vendor ID]],Table549[],2,FALSE),"")</f>
        <v/>
      </c>
      <c r="P981" s="63"/>
      <c r="Q981" s="143" t="str">
        <f>IF(Table1[[#This Row],[Posting Date]]&lt;&gt;"",$D$9,"")</f>
        <v/>
      </c>
      <c r="R981" s="159" t="str">
        <f>IF(Table1[[#This Row],[Posting Date]]&lt;&gt;"",$D$10,"")</f>
        <v/>
      </c>
      <c r="S981" s="66"/>
      <c r="T981" s="63"/>
      <c r="U981" s="67"/>
      <c r="V981" s="67"/>
      <c r="W981" s="67" t="str">
        <f t="shared" si="15"/>
        <v/>
      </c>
      <c r="X981" s="161" t="str">
        <f>IF(E981="","",(IF(Table1[[#This Row],[Cur]]="USD",Table1[[#This Row],[Cur_Amount Debit]],Table1[[#This Row],[Cur_Amount Debit]]/Table1[[#This Row],[Exchange Rate]])))</f>
        <v/>
      </c>
      <c r="Y981" s="161" t="str">
        <f>IF(E981="","",(IF(Table1[[#This Row],[Cur]]="USD",Table1[[#This Row],[Cur_Amount Credit]],Table1[[#This Row],[Cur_Amount Credit]]/ExchangeRate)))</f>
        <v/>
      </c>
      <c r="Z981" s="203" t="str">
        <f>IF(E981="","",(Table1[[#This Row],[Debit USD]]-Table1[[#This Row],[Credit USD]]))</f>
        <v/>
      </c>
      <c r="AA981" s="122"/>
      <c r="AB981" s="1"/>
      <c r="AC981" s="15"/>
      <c r="AD981" s="15" t="str">
        <f>IF(AND(OR(Table1[[#This Row],[Account]]="15030",Table1[[#This Row],[Account]]="15035",Table1[[#This Row],[Account]]="20150"),Table1[[#This Row],[Vendor ID]]=""),1,"")</f>
        <v/>
      </c>
      <c r="AE981" s="15"/>
      <c r="AF981" s="15"/>
      <c r="AG981" s="15"/>
      <c r="AH981" s="46" t="str">
        <f>IF(Table1[[#This Row],[Posting Date]]&lt;&gt;"","GJ-"&amp;CountryID,"")</f>
        <v/>
      </c>
      <c r="AI981" s="59" t="str">
        <f>IF(Table1[[#This Row],[Posting Date]]&lt;&gt;"",Table1[[#This Row],[Posting Date]],"")</f>
        <v/>
      </c>
      <c r="AJ981" s="46"/>
      <c r="AK981" s="46" t="str">
        <f>IF(Table1[[#This Row],[Description]]&lt;&gt;"",Table1[[#This Row],[Description]],"")</f>
        <v/>
      </c>
      <c r="AL981" s="46" t="str">
        <f>IF(Table1[[#This Row],[Posting Date]]&lt;&gt;"",Table1[[#This Row],[Reference Number]],"")</f>
        <v/>
      </c>
      <c r="AM981" s="46" t="str">
        <f>TRIM(Table1[[#This Row],[Line '#]])</f>
        <v/>
      </c>
      <c r="AN981" s="46" t="str">
        <f>TRIM(Table1[[#This Row],[Account]])</f>
        <v/>
      </c>
      <c r="AO981" s="46" t="str">
        <f>IF(Table1[[#This Row],[Posting Date]]&lt;&gt;"",$D$5,"")</f>
        <v/>
      </c>
      <c r="AP981" s="46" t="str">
        <f>TRIM(Table1[[#This Row],[Departments-Prgrams]])</f>
        <v/>
      </c>
      <c r="AQ981" s="46" t="str">
        <f>TRIM(Table1[[#This Row],[Grant]])</f>
        <v/>
      </c>
      <c r="AR981" s="46" t="str">
        <f>TRIM(Table1[[#This Row],[Staff ID]])</f>
        <v/>
      </c>
      <c r="AS981" s="46" t="str">
        <f>IF(TRIM(Table1[[#This Row],[Budget Code]])=0,"",TRIM(Table1[[#This Row],[Budget Code]]))</f>
        <v/>
      </c>
      <c r="AT981" s="46" t="str">
        <f>IF(Table1[[#This Row],[Line Description]]&lt;&gt;"",Table1[[#This Row],[Line Description]],"")</f>
        <v/>
      </c>
      <c r="AU981" s="46" t="str">
        <f>IF(Table1[[#This Row],[Cur_Amount Debit]]&gt;0,ROUND(Table1[[#This Row],[Cur_Amount Debit]],2),"")</f>
        <v/>
      </c>
      <c r="AV981" s="46" t="str">
        <f>IF(Table1[[#This Row],[Cur_Amount Credit]]&gt;0,ROUND(Table1[[#This Row],[Cur_Amount Credit]],2),"")</f>
        <v/>
      </c>
      <c r="AW981" s="46" t="str">
        <f>LEFT(Table1[[#This Row],[Cur]],3)</f>
        <v/>
      </c>
      <c r="AX981" s="59"/>
      <c r="AY981" s="46"/>
      <c r="AZ981" s="46" t="str">
        <f>IF(Table1[[#This Row],[Cur]]&lt;&gt;"",IF(Table1[[#This Row],[Cur]]="USD","",ExchangeRate),"")</f>
        <v/>
      </c>
      <c r="BA981" s="46" t="str">
        <f>IF(Table1[[#This Row],[Grant]]&lt;&gt;"",VLOOKUP(Table1[[#This Row],[Grant]],Grants!B:D,3),"")</f>
        <v/>
      </c>
      <c r="BB981" s="46" t="str">
        <f>TRIM(Table1[[#This Row],[Vendor ID]])</f>
        <v/>
      </c>
      <c r="BC981">
        <f>IF(Table1[[#This Row],[Reference Number]]=Q980,BC980,BC980+1)</f>
        <v>2</v>
      </c>
    </row>
    <row r="982" spans="1:55" ht="11.25" hidden="1" customHeight="1">
      <c r="A982" s="1"/>
      <c r="B982" s="88" t="str">
        <f>IF(Table1[[#This Row],[Posting Date]]&lt;&gt;"",IF(Table1[[#This Row],[Reference Number]]=Q981,B981+1,1),"")</f>
        <v/>
      </c>
      <c r="C982" s="61"/>
      <c r="D982" s="61"/>
      <c r="E982" s="218"/>
      <c r="F982" s="143" t="str">
        <f>IFERROR(IF(VLOOKUP(Table1[[#This Row],[Budget Code Description]],Dimentions!$X$6:$AC$132,2,FALSE)="","",VLOOKUP(Table1[[#This Row],[Budget Code Description]],Dimentions!$X$6:$AC$132,2,FALSE)),"")</f>
        <v/>
      </c>
      <c r="G982" s="143" t="str">
        <f>IFERROR(VLOOKUP(Table1[[#This Row],[Budget Code Description]],Dimentions!$X$6:$AC$132,3,FALSE),"")</f>
        <v/>
      </c>
      <c r="H982" s="64" t="str">
        <f>IFERROR(VLOOKUP(Table1[[#This Row],[Account]],Dimentions!$S$6:$V$233,2,FALSE),"")</f>
        <v/>
      </c>
      <c r="I982" s="62">
        <f>_xlfn.NUMBERVALUE(LEFT(Table1[[#This Row],[Account]],1))</f>
        <v>0</v>
      </c>
      <c r="J982" s="62" t="str">
        <f>IFERROR(VLOOKUP(Table1[[#This Row],[Budget Code Description]],Table6[#All],7,FALSE),"")</f>
        <v/>
      </c>
      <c r="K982" s="143" t="str">
        <f>IFERROR(VLOOKUP(Table1[[#This Row],[Budget Code Description]],Table6[#All],8,FALSE),"")</f>
        <v/>
      </c>
      <c r="L982" s="63"/>
      <c r="M982" s="65" t="str">
        <f>IFERROR(VLOOKUP(Table1[[#This Row],[Staff ID]],Table2[],2,FALSE),"")</f>
        <v/>
      </c>
      <c r="N982" s="211" t="str">
        <f>IFERROR(IF(VLOOKUP(Table1[[#This Row],[Budget Code Description]],Dimentions!$X$6:$AC$97,4,FALSE)="","",VLOOKUP(Table1[[#This Row],[Budget Code Description]],Dimentions!$X$6:$AC$97,4,FALSE)),"")</f>
        <v/>
      </c>
      <c r="O982" s="65" t="str">
        <f>IFERROR(VLOOKUP(Table1[[#This Row],[Vendor ID]],Table549[],2,FALSE),"")</f>
        <v/>
      </c>
      <c r="P982" s="63"/>
      <c r="Q982" s="143" t="str">
        <f>IF(Table1[[#This Row],[Posting Date]]&lt;&gt;"",$D$9,"")</f>
        <v/>
      </c>
      <c r="R982" s="159" t="str">
        <f>IF(Table1[[#This Row],[Posting Date]]&lt;&gt;"",$D$10,"")</f>
        <v/>
      </c>
      <c r="S982" s="66"/>
      <c r="T982" s="63"/>
      <c r="U982" s="67"/>
      <c r="V982" s="67"/>
      <c r="W982" s="67" t="str">
        <f t="shared" si="15"/>
        <v/>
      </c>
      <c r="X982" s="161" t="str">
        <f>IF(E982="","",(IF(Table1[[#This Row],[Cur]]="USD",Table1[[#This Row],[Cur_Amount Debit]],Table1[[#This Row],[Cur_Amount Debit]]/Table1[[#This Row],[Exchange Rate]])))</f>
        <v/>
      </c>
      <c r="Y982" s="161" t="str">
        <f>IF(E982="","",(IF(Table1[[#This Row],[Cur]]="USD",Table1[[#This Row],[Cur_Amount Credit]],Table1[[#This Row],[Cur_Amount Credit]]/ExchangeRate)))</f>
        <v/>
      </c>
      <c r="Z982" s="203" t="str">
        <f>IF(E982="","",(Table1[[#This Row],[Debit USD]]-Table1[[#This Row],[Credit USD]]))</f>
        <v/>
      </c>
      <c r="AA982" s="122"/>
      <c r="AB982" s="1"/>
      <c r="AC982" s="15"/>
      <c r="AD982" s="15" t="str">
        <f>IF(AND(OR(Table1[[#This Row],[Account]]="15030",Table1[[#This Row],[Account]]="15035",Table1[[#This Row],[Account]]="20150"),Table1[[#This Row],[Vendor ID]]=""),1,"")</f>
        <v/>
      </c>
      <c r="AE982" s="15"/>
      <c r="AF982" s="15"/>
      <c r="AG982" s="15"/>
      <c r="AH982" s="46" t="str">
        <f>IF(Table1[[#This Row],[Posting Date]]&lt;&gt;"","GJ-"&amp;CountryID,"")</f>
        <v/>
      </c>
      <c r="AI982" s="59" t="str">
        <f>IF(Table1[[#This Row],[Posting Date]]&lt;&gt;"",Table1[[#This Row],[Posting Date]],"")</f>
        <v/>
      </c>
      <c r="AJ982" s="46"/>
      <c r="AK982" s="46" t="str">
        <f>IF(Table1[[#This Row],[Description]]&lt;&gt;"",Table1[[#This Row],[Description]],"")</f>
        <v/>
      </c>
      <c r="AL982" s="46" t="str">
        <f>IF(Table1[[#This Row],[Posting Date]]&lt;&gt;"",Table1[[#This Row],[Reference Number]],"")</f>
        <v/>
      </c>
      <c r="AM982" s="46" t="str">
        <f>TRIM(Table1[[#This Row],[Line '#]])</f>
        <v/>
      </c>
      <c r="AN982" s="46" t="str">
        <f>TRIM(Table1[[#This Row],[Account]])</f>
        <v/>
      </c>
      <c r="AO982" s="46" t="str">
        <f>IF(Table1[[#This Row],[Posting Date]]&lt;&gt;"",$D$5,"")</f>
        <v/>
      </c>
      <c r="AP982" s="46" t="str">
        <f>TRIM(Table1[[#This Row],[Departments-Prgrams]])</f>
        <v/>
      </c>
      <c r="AQ982" s="46" t="str">
        <f>TRIM(Table1[[#This Row],[Grant]])</f>
        <v/>
      </c>
      <c r="AR982" s="46" t="str">
        <f>TRIM(Table1[[#This Row],[Staff ID]])</f>
        <v/>
      </c>
      <c r="AS982" s="46" t="str">
        <f>IF(TRIM(Table1[[#This Row],[Budget Code]])=0,"",TRIM(Table1[[#This Row],[Budget Code]]))</f>
        <v/>
      </c>
      <c r="AT982" s="46" t="str">
        <f>IF(Table1[[#This Row],[Line Description]]&lt;&gt;"",Table1[[#This Row],[Line Description]],"")</f>
        <v/>
      </c>
      <c r="AU982" s="46" t="str">
        <f>IF(Table1[[#This Row],[Cur_Amount Debit]]&gt;0,ROUND(Table1[[#This Row],[Cur_Amount Debit]],2),"")</f>
        <v/>
      </c>
      <c r="AV982" s="46" t="str">
        <f>IF(Table1[[#This Row],[Cur_Amount Credit]]&gt;0,ROUND(Table1[[#This Row],[Cur_Amount Credit]],2),"")</f>
        <v/>
      </c>
      <c r="AW982" s="46" t="str">
        <f>LEFT(Table1[[#This Row],[Cur]],3)</f>
        <v/>
      </c>
      <c r="AX982" s="59"/>
      <c r="AY982" s="46"/>
      <c r="AZ982" s="46" t="str">
        <f>IF(Table1[[#This Row],[Cur]]&lt;&gt;"",IF(Table1[[#This Row],[Cur]]="USD","",ExchangeRate),"")</f>
        <v/>
      </c>
      <c r="BA982" s="46" t="str">
        <f>IF(Table1[[#This Row],[Grant]]&lt;&gt;"",VLOOKUP(Table1[[#This Row],[Grant]],Grants!B:D,3),"")</f>
        <v/>
      </c>
      <c r="BB982" s="46" t="str">
        <f>TRIM(Table1[[#This Row],[Vendor ID]])</f>
        <v/>
      </c>
      <c r="BC982">
        <f>IF(Table1[[#This Row],[Reference Number]]=Q981,BC981,BC981+1)</f>
        <v>2</v>
      </c>
    </row>
    <row r="983" spans="1:55" ht="11.25" hidden="1" customHeight="1">
      <c r="A983" s="1"/>
      <c r="B983" s="88" t="str">
        <f>IF(Table1[[#This Row],[Posting Date]]&lt;&gt;"",IF(Table1[[#This Row],[Reference Number]]=Q982,B982+1,1),"")</f>
        <v/>
      </c>
      <c r="C983" s="61"/>
      <c r="D983" s="61"/>
      <c r="E983" s="218"/>
      <c r="F983" s="143" t="str">
        <f>IFERROR(IF(VLOOKUP(Table1[[#This Row],[Budget Code Description]],Dimentions!$X$6:$AC$132,2,FALSE)="","",VLOOKUP(Table1[[#This Row],[Budget Code Description]],Dimentions!$X$6:$AC$132,2,FALSE)),"")</f>
        <v/>
      </c>
      <c r="G983" s="143" t="str">
        <f>IFERROR(VLOOKUP(Table1[[#This Row],[Budget Code Description]],Dimentions!$X$6:$AC$132,3,FALSE),"")</f>
        <v/>
      </c>
      <c r="H983" s="64" t="str">
        <f>IFERROR(VLOOKUP(Table1[[#This Row],[Account]],Dimentions!$S$6:$V$233,2,FALSE),"")</f>
        <v/>
      </c>
      <c r="I983" s="62">
        <f>_xlfn.NUMBERVALUE(LEFT(Table1[[#This Row],[Account]],1))</f>
        <v>0</v>
      </c>
      <c r="J983" s="62" t="str">
        <f>IFERROR(VLOOKUP(Table1[[#This Row],[Budget Code Description]],Table6[#All],7,FALSE),"")</f>
        <v/>
      </c>
      <c r="K983" s="143" t="str">
        <f>IFERROR(VLOOKUP(Table1[[#This Row],[Budget Code Description]],Table6[#All],8,FALSE),"")</f>
        <v/>
      </c>
      <c r="L983" s="63"/>
      <c r="M983" s="65" t="str">
        <f>IFERROR(VLOOKUP(Table1[[#This Row],[Staff ID]],Table2[],2,FALSE),"")</f>
        <v/>
      </c>
      <c r="N983" s="211" t="str">
        <f>IFERROR(IF(VLOOKUP(Table1[[#This Row],[Budget Code Description]],Dimentions!$X$6:$AC$97,4,FALSE)="","",VLOOKUP(Table1[[#This Row],[Budget Code Description]],Dimentions!$X$6:$AC$97,4,FALSE)),"")</f>
        <v/>
      </c>
      <c r="O983" s="65" t="str">
        <f>IFERROR(VLOOKUP(Table1[[#This Row],[Vendor ID]],Table549[],2,FALSE),"")</f>
        <v/>
      </c>
      <c r="P983" s="63"/>
      <c r="Q983" s="143" t="str">
        <f>IF(Table1[[#This Row],[Posting Date]]&lt;&gt;"",$D$9,"")</f>
        <v/>
      </c>
      <c r="R983" s="159" t="str">
        <f>IF(Table1[[#This Row],[Posting Date]]&lt;&gt;"",$D$10,"")</f>
        <v/>
      </c>
      <c r="S983" s="66"/>
      <c r="T983" s="63"/>
      <c r="U983" s="67"/>
      <c r="V983" s="67"/>
      <c r="W983" s="67" t="str">
        <f t="shared" si="15"/>
        <v/>
      </c>
      <c r="X983" s="161" t="str">
        <f>IF(E983="","",(IF(Table1[[#This Row],[Cur]]="USD",Table1[[#This Row],[Cur_Amount Debit]],Table1[[#This Row],[Cur_Amount Debit]]/Table1[[#This Row],[Exchange Rate]])))</f>
        <v/>
      </c>
      <c r="Y983" s="161" t="str">
        <f>IF(E983="","",(IF(Table1[[#This Row],[Cur]]="USD",Table1[[#This Row],[Cur_Amount Credit]],Table1[[#This Row],[Cur_Amount Credit]]/ExchangeRate)))</f>
        <v/>
      </c>
      <c r="Z983" s="203" t="str">
        <f>IF(E983="","",(Table1[[#This Row],[Debit USD]]-Table1[[#This Row],[Credit USD]]))</f>
        <v/>
      </c>
      <c r="AA983" s="122"/>
      <c r="AB983" s="1"/>
      <c r="AC983" s="15"/>
      <c r="AD983" s="15" t="str">
        <f>IF(AND(OR(Table1[[#This Row],[Account]]="15030",Table1[[#This Row],[Account]]="15035",Table1[[#This Row],[Account]]="20150"),Table1[[#This Row],[Vendor ID]]=""),1,"")</f>
        <v/>
      </c>
      <c r="AE983" s="15"/>
      <c r="AF983" s="15"/>
      <c r="AG983" s="15"/>
      <c r="AH983" s="46" t="str">
        <f>IF(Table1[[#This Row],[Posting Date]]&lt;&gt;"","GJ-"&amp;CountryID,"")</f>
        <v/>
      </c>
      <c r="AI983" s="59" t="str">
        <f>IF(Table1[[#This Row],[Posting Date]]&lt;&gt;"",Table1[[#This Row],[Posting Date]],"")</f>
        <v/>
      </c>
      <c r="AJ983" s="46"/>
      <c r="AK983" s="46" t="str">
        <f>IF(Table1[[#This Row],[Description]]&lt;&gt;"",Table1[[#This Row],[Description]],"")</f>
        <v/>
      </c>
      <c r="AL983" s="46" t="str">
        <f>IF(Table1[[#This Row],[Posting Date]]&lt;&gt;"",Table1[[#This Row],[Reference Number]],"")</f>
        <v/>
      </c>
      <c r="AM983" s="46" t="str">
        <f>TRIM(Table1[[#This Row],[Line '#]])</f>
        <v/>
      </c>
      <c r="AN983" s="46" t="str">
        <f>TRIM(Table1[[#This Row],[Account]])</f>
        <v/>
      </c>
      <c r="AO983" s="46" t="str">
        <f>IF(Table1[[#This Row],[Posting Date]]&lt;&gt;"",$D$5,"")</f>
        <v/>
      </c>
      <c r="AP983" s="46" t="str">
        <f>TRIM(Table1[[#This Row],[Departments-Prgrams]])</f>
        <v/>
      </c>
      <c r="AQ983" s="46" t="str">
        <f>TRIM(Table1[[#This Row],[Grant]])</f>
        <v/>
      </c>
      <c r="AR983" s="46" t="str">
        <f>TRIM(Table1[[#This Row],[Staff ID]])</f>
        <v/>
      </c>
      <c r="AS983" s="46" t="str">
        <f>IF(TRIM(Table1[[#This Row],[Budget Code]])=0,"",TRIM(Table1[[#This Row],[Budget Code]]))</f>
        <v/>
      </c>
      <c r="AT983" s="46" t="str">
        <f>IF(Table1[[#This Row],[Line Description]]&lt;&gt;"",Table1[[#This Row],[Line Description]],"")</f>
        <v/>
      </c>
      <c r="AU983" s="46" t="str">
        <f>IF(Table1[[#This Row],[Cur_Amount Debit]]&gt;0,ROUND(Table1[[#This Row],[Cur_Amount Debit]],2),"")</f>
        <v/>
      </c>
      <c r="AV983" s="46" t="str">
        <f>IF(Table1[[#This Row],[Cur_Amount Credit]]&gt;0,ROUND(Table1[[#This Row],[Cur_Amount Credit]],2),"")</f>
        <v/>
      </c>
      <c r="AW983" s="46" t="str">
        <f>LEFT(Table1[[#This Row],[Cur]],3)</f>
        <v/>
      </c>
      <c r="AX983" s="59"/>
      <c r="AY983" s="46"/>
      <c r="AZ983" s="46" t="str">
        <f>IF(Table1[[#This Row],[Cur]]&lt;&gt;"",IF(Table1[[#This Row],[Cur]]="USD","",ExchangeRate),"")</f>
        <v/>
      </c>
      <c r="BA983" s="46" t="str">
        <f>IF(Table1[[#This Row],[Grant]]&lt;&gt;"",VLOOKUP(Table1[[#This Row],[Grant]],Grants!B:D,3),"")</f>
        <v/>
      </c>
      <c r="BB983" s="46" t="str">
        <f>TRIM(Table1[[#This Row],[Vendor ID]])</f>
        <v/>
      </c>
      <c r="BC983">
        <f>IF(Table1[[#This Row],[Reference Number]]=Q982,BC982,BC982+1)</f>
        <v>2</v>
      </c>
    </row>
    <row r="984" spans="1:55" ht="11.25" hidden="1" customHeight="1">
      <c r="A984" s="1"/>
      <c r="B984" s="88" t="str">
        <f>IF(Table1[[#This Row],[Posting Date]]&lt;&gt;"",IF(Table1[[#This Row],[Reference Number]]=Q983,B983+1,1),"")</f>
        <v/>
      </c>
      <c r="C984" s="61"/>
      <c r="D984" s="61"/>
      <c r="E984" s="218"/>
      <c r="F984" s="143" t="str">
        <f>IFERROR(IF(VLOOKUP(Table1[[#This Row],[Budget Code Description]],Dimentions!$X$6:$AC$132,2,FALSE)="","",VLOOKUP(Table1[[#This Row],[Budget Code Description]],Dimentions!$X$6:$AC$132,2,FALSE)),"")</f>
        <v/>
      </c>
      <c r="G984" s="143" t="str">
        <f>IFERROR(VLOOKUP(Table1[[#This Row],[Budget Code Description]],Dimentions!$X$6:$AC$132,3,FALSE),"")</f>
        <v/>
      </c>
      <c r="H984" s="64" t="str">
        <f>IFERROR(VLOOKUP(Table1[[#This Row],[Account]],Dimentions!$S$6:$V$233,2,FALSE),"")</f>
        <v/>
      </c>
      <c r="I984" s="62">
        <f>_xlfn.NUMBERVALUE(LEFT(Table1[[#This Row],[Account]],1))</f>
        <v>0</v>
      </c>
      <c r="J984" s="62" t="str">
        <f>IFERROR(VLOOKUP(Table1[[#This Row],[Budget Code Description]],Table6[#All],7,FALSE),"")</f>
        <v/>
      </c>
      <c r="K984" s="143" t="str">
        <f>IFERROR(VLOOKUP(Table1[[#This Row],[Budget Code Description]],Table6[#All],8,FALSE),"")</f>
        <v/>
      </c>
      <c r="L984" s="63"/>
      <c r="M984" s="65" t="str">
        <f>IFERROR(VLOOKUP(Table1[[#This Row],[Staff ID]],Table2[],2,FALSE),"")</f>
        <v/>
      </c>
      <c r="N984" s="211" t="str">
        <f>IFERROR(IF(VLOOKUP(Table1[[#This Row],[Budget Code Description]],Dimentions!$X$6:$AC$97,4,FALSE)="","",VLOOKUP(Table1[[#This Row],[Budget Code Description]],Dimentions!$X$6:$AC$97,4,FALSE)),"")</f>
        <v/>
      </c>
      <c r="O984" s="65" t="str">
        <f>IFERROR(VLOOKUP(Table1[[#This Row],[Vendor ID]],Table549[],2,FALSE),"")</f>
        <v/>
      </c>
      <c r="P984" s="63"/>
      <c r="Q984" s="143" t="str">
        <f>IF(Table1[[#This Row],[Posting Date]]&lt;&gt;"",$D$9,"")</f>
        <v/>
      </c>
      <c r="R984" s="159" t="str">
        <f>IF(Table1[[#This Row],[Posting Date]]&lt;&gt;"",$D$10,"")</f>
        <v/>
      </c>
      <c r="S984" s="66"/>
      <c r="T984" s="63"/>
      <c r="U984" s="67"/>
      <c r="V984" s="67"/>
      <c r="W984" s="67" t="str">
        <f t="shared" si="15"/>
        <v/>
      </c>
      <c r="X984" s="161" t="str">
        <f>IF(E984="","",(IF(Table1[[#This Row],[Cur]]="USD",Table1[[#This Row],[Cur_Amount Debit]],Table1[[#This Row],[Cur_Amount Debit]]/Table1[[#This Row],[Exchange Rate]])))</f>
        <v/>
      </c>
      <c r="Y984" s="161" t="str">
        <f>IF(E984="","",(IF(Table1[[#This Row],[Cur]]="USD",Table1[[#This Row],[Cur_Amount Credit]],Table1[[#This Row],[Cur_Amount Credit]]/ExchangeRate)))</f>
        <v/>
      </c>
      <c r="Z984" s="203" t="str">
        <f>IF(E984="","",(Table1[[#This Row],[Debit USD]]-Table1[[#This Row],[Credit USD]]))</f>
        <v/>
      </c>
      <c r="AA984" s="122"/>
      <c r="AB984" s="1"/>
      <c r="AC984" s="15"/>
      <c r="AD984" s="15" t="str">
        <f>IF(AND(OR(Table1[[#This Row],[Account]]="15030",Table1[[#This Row],[Account]]="15035",Table1[[#This Row],[Account]]="20150"),Table1[[#This Row],[Vendor ID]]=""),1,"")</f>
        <v/>
      </c>
      <c r="AE984" s="15"/>
      <c r="AF984" s="15"/>
      <c r="AG984" s="15"/>
      <c r="AH984" s="46" t="str">
        <f>IF(Table1[[#This Row],[Posting Date]]&lt;&gt;"","GJ-"&amp;CountryID,"")</f>
        <v/>
      </c>
      <c r="AI984" s="59" t="str">
        <f>IF(Table1[[#This Row],[Posting Date]]&lt;&gt;"",Table1[[#This Row],[Posting Date]],"")</f>
        <v/>
      </c>
      <c r="AJ984" s="46"/>
      <c r="AK984" s="46" t="str">
        <f>IF(Table1[[#This Row],[Description]]&lt;&gt;"",Table1[[#This Row],[Description]],"")</f>
        <v/>
      </c>
      <c r="AL984" s="46" t="str">
        <f>IF(Table1[[#This Row],[Posting Date]]&lt;&gt;"",Table1[[#This Row],[Reference Number]],"")</f>
        <v/>
      </c>
      <c r="AM984" s="46" t="str">
        <f>TRIM(Table1[[#This Row],[Line '#]])</f>
        <v/>
      </c>
      <c r="AN984" s="46" t="str">
        <f>TRIM(Table1[[#This Row],[Account]])</f>
        <v/>
      </c>
      <c r="AO984" s="46" t="str">
        <f>IF(Table1[[#This Row],[Posting Date]]&lt;&gt;"",$D$5,"")</f>
        <v/>
      </c>
      <c r="AP984" s="46" t="str">
        <f>TRIM(Table1[[#This Row],[Departments-Prgrams]])</f>
        <v/>
      </c>
      <c r="AQ984" s="46" t="str">
        <f>TRIM(Table1[[#This Row],[Grant]])</f>
        <v/>
      </c>
      <c r="AR984" s="46" t="str">
        <f>TRIM(Table1[[#This Row],[Staff ID]])</f>
        <v/>
      </c>
      <c r="AS984" s="46" t="str">
        <f>IF(TRIM(Table1[[#This Row],[Budget Code]])=0,"",TRIM(Table1[[#This Row],[Budget Code]]))</f>
        <v/>
      </c>
      <c r="AT984" s="46" t="str">
        <f>IF(Table1[[#This Row],[Line Description]]&lt;&gt;"",Table1[[#This Row],[Line Description]],"")</f>
        <v/>
      </c>
      <c r="AU984" s="46" t="str">
        <f>IF(Table1[[#This Row],[Cur_Amount Debit]]&gt;0,ROUND(Table1[[#This Row],[Cur_Amount Debit]],2),"")</f>
        <v/>
      </c>
      <c r="AV984" s="46" t="str">
        <f>IF(Table1[[#This Row],[Cur_Amount Credit]]&gt;0,ROUND(Table1[[#This Row],[Cur_Amount Credit]],2),"")</f>
        <v/>
      </c>
      <c r="AW984" s="46" t="str">
        <f>LEFT(Table1[[#This Row],[Cur]],3)</f>
        <v/>
      </c>
      <c r="AX984" s="59"/>
      <c r="AY984" s="46"/>
      <c r="AZ984" s="46" t="str">
        <f>IF(Table1[[#This Row],[Cur]]&lt;&gt;"",IF(Table1[[#This Row],[Cur]]="USD","",ExchangeRate),"")</f>
        <v/>
      </c>
      <c r="BA984" s="46" t="str">
        <f>IF(Table1[[#This Row],[Grant]]&lt;&gt;"",VLOOKUP(Table1[[#This Row],[Grant]],Grants!B:D,3),"")</f>
        <v/>
      </c>
      <c r="BB984" s="46" t="str">
        <f>TRIM(Table1[[#This Row],[Vendor ID]])</f>
        <v/>
      </c>
      <c r="BC984">
        <f>IF(Table1[[#This Row],[Reference Number]]=Q983,BC983,BC983+1)</f>
        <v>2</v>
      </c>
    </row>
    <row r="985" spans="1:55" ht="11.25" hidden="1" customHeight="1">
      <c r="A985" s="1"/>
      <c r="B985" s="88" t="str">
        <f>IF(Table1[[#This Row],[Posting Date]]&lt;&gt;"",IF(Table1[[#This Row],[Reference Number]]=Q984,B984+1,1),"")</f>
        <v/>
      </c>
      <c r="C985" s="61"/>
      <c r="D985" s="61"/>
      <c r="E985" s="218"/>
      <c r="F985" s="143" t="str">
        <f>IFERROR(IF(VLOOKUP(Table1[[#This Row],[Budget Code Description]],Dimentions!$X$6:$AC$132,2,FALSE)="","",VLOOKUP(Table1[[#This Row],[Budget Code Description]],Dimentions!$X$6:$AC$132,2,FALSE)),"")</f>
        <v/>
      </c>
      <c r="G985" s="143" t="str">
        <f>IFERROR(VLOOKUP(Table1[[#This Row],[Budget Code Description]],Dimentions!$X$6:$AC$132,3,FALSE),"")</f>
        <v/>
      </c>
      <c r="H985" s="64" t="str">
        <f>IFERROR(VLOOKUP(Table1[[#This Row],[Account]],Dimentions!$S$6:$V$233,2,FALSE),"")</f>
        <v/>
      </c>
      <c r="I985" s="62">
        <f>_xlfn.NUMBERVALUE(LEFT(Table1[[#This Row],[Account]],1))</f>
        <v>0</v>
      </c>
      <c r="J985" s="62" t="str">
        <f>IFERROR(VLOOKUP(Table1[[#This Row],[Budget Code Description]],Table6[#All],7,FALSE),"")</f>
        <v/>
      </c>
      <c r="K985" s="143" t="str">
        <f>IFERROR(VLOOKUP(Table1[[#This Row],[Budget Code Description]],Table6[#All],8,FALSE),"")</f>
        <v/>
      </c>
      <c r="L985" s="63"/>
      <c r="M985" s="65" t="str">
        <f>IFERROR(VLOOKUP(Table1[[#This Row],[Staff ID]],Table2[],2,FALSE),"")</f>
        <v/>
      </c>
      <c r="N985" s="211" t="str">
        <f>IFERROR(IF(VLOOKUP(Table1[[#This Row],[Budget Code Description]],Dimentions!$X$6:$AC$97,4,FALSE)="","",VLOOKUP(Table1[[#This Row],[Budget Code Description]],Dimentions!$X$6:$AC$97,4,FALSE)),"")</f>
        <v/>
      </c>
      <c r="O985" s="65" t="str">
        <f>IFERROR(VLOOKUP(Table1[[#This Row],[Vendor ID]],Table549[],2,FALSE),"")</f>
        <v/>
      </c>
      <c r="P985" s="63"/>
      <c r="Q985" s="143" t="str">
        <f>IF(Table1[[#This Row],[Posting Date]]&lt;&gt;"",$D$9,"")</f>
        <v/>
      </c>
      <c r="R985" s="159" t="str">
        <f>IF(Table1[[#This Row],[Posting Date]]&lt;&gt;"",$D$10,"")</f>
        <v/>
      </c>
      <c r="S985" s="66"/>
      <c r="T985" s="63"/>
      <c r="U985" s="67"/>
      <c r="V985" s="67"/>
      <c r="W985" s="67" t="str">
        <f t="shared" si="15"/>
        <v/>
      </c>
      <c r="X985" s="161" t="str">
        <f>IF(E985="","",(IF(Table1[[#This Row],[Cur]]="USD",Table1[[#This Row],[Cur_Amount Debit]],Table1[[#This Row],[Cur_Amount Debit]]/Table1[[#This Row],[Exchange Rate]])))</f>
        <v/>
      </c>
      <c r="Y985" s="161" t="str">
        <f>IF(E985="","",(IF(Table1[[#This Row],[Cur]]="USD",Table1[[#This Row],[Cur_Amount Credit]],Table1[[#This Row],[Cur_Amount Credit]]/ExchangeRate)))</f>
        <v/>
      </c>
      <c r="Z985" s="203" t="str">
        <f>IF(E985="","",(Table1[[#This Row],[Debit USD]]-Table1[[#This Row],[Credit USD]]))</f>
        <v/>
      </c>
      <c r="AA985" s="122"/>
      <c r="AB985" s="1"/>
      <c r="AC985" s="15"/>
      <c r="AD985" s="15" t="str">
        <f>IF(AND(OR(Table1[[#This Row],[Account]]="15030",Table1[[#This Row],[Account]]="15035",Table1[[#This Row],[Account]]="20150"),Table1[[#This Row],[Vendor ID]]=""),1,"")</f>
        <v/>
      </c>
      <c r="AE985" s="15"/>
      <c r="AF985" s="15"/>
      <c r="AG985" s="15"/>
      <c r="AH985" s="46" t="str">
        <f>IF(Table1[[#This Row],[Posting Date]]&lt;&gt;"","GJ-"&amp;CountryID,"")</f>
        <v/>
      </c>
      <c r="AI985" s="59" t="str">
        <f>IF(Table1[[#This Row],[Posting Date]]&lt;&gt;"",Table1[[#This Row],[Posting Date]],"")</f>
        <v/>
      </c>
      <c r="AJ985" s="46"/>
      <c r="AK985" s="46" t="str">
        <f>IF(Table1[[#This Row],[Description]]&lt;&gt;"",Table1[[#This Row],[Description]],"")</f>
        <v/>
      </c>
      <c r="AL985" s="46" t="str">
        <f>IF(Table1[[#This Row],[Posting Date]]&lt;&gt;"",Table1[[#This Row],[Reference Number]],"")</f>
        <v/>
      </c>
      <c r="AM985" s="46" t="str">
        <f>TRIM(Table1[[#This Row],[Line '#]])</f>
        <v/>
      </c>
      <c r="AN985" s="46" t="str">
        <f>TRIM(Table1[[#This Row],[Account]])</f>
        <v/>
      </c>
      <c r="AO985" s="46" t="str">
        <f>IF(Table1[[#This Row],[Posting Date]]&lt;&gt;"",$D$5,"")</f>
        <v/>
      </c>
      <c r="AP985" s="46" t="str">
        <f>TRIM(Table1[[#This Row],[Departments-Prgrams]])</f>
        <v/>
      </c>
      <c r="AQ985" s="46" t="str">
        <f>TRIM(Table1[[#This Row],[Grant]])</f>
        <v/>
      </c>
      <c r="AR985" s="46" t="str">
        <f>TRIM(Table1[[#This Row],[Staff ID]])</f>
        <v/>
      </c>
      <c r="AS985" s="46" t="str">
        <f>IF(TRIM(Table1[[#This Row],[Budget Code]])=0,"",TRIM(Table1[[#This Row],[Budget Code]]))</f>
        <v/>
      </c>
      <c r="AT985" s="46" t="str">
        <f>IF(Table1[[#This Row],[Line Description]]&lt;&gt;"",Table1[[#This Row],[Line Description]],"")</f>
        <v/>
      </c>
      <c r="AU985" s="46" t="str">
        <f>IF(Table1[[#This Row],[Cur_Amount Debit]]&gt;0,ROUND(Table1[[#This Row],[Cur_Amount Debit]],2),"")</f>
        <v/>
      </c>
      <c r="AV985" s="46" t="str">
        <f>IF(Table1[[#This Row],[Cur_Amount Credit]]&gt;0,ROUND(Table1[[#This Row],[Cur_Amount Credit]],2),"")</f>
        <v/>
      </c>
      <c r="AW985" s="46" t="str">
        <f>LEFT(Table1[[#This Row],[Cur]],3)</f>
        <v/>
      </c>
      <c r="AX985" s="59"/>
      <c r="AY985" s="46"/>
      <c r="AZ985" s="46" t="str">
        <f>IF(Table1[[#This Row],[Cur]]&lt;&gt;"",IF(Table1[[#This Row],[Cur]]="USD","",ExchangeRate),"")</f>
        <v/>
      </c>
      <c r="BA985" s="46" t="str">
        <f>IF(Table1[[#This Row],[Grant]]&lt;&gt;"",VLOOKUP(Table1[[#This Row],[Grant]],Grants!B:D,3),"")</f>
        <v/>
      </c>
      <c r="BB985" s="46" t="str">
        <f>TRIM(Table1[[#This Row],[Vendor ID]])</f>
        <v/>
      </c>
      <c r="BC985">
        <f>IF(Table1[[#This Row],[Reference Number]]=Q984,BC984,BC984+1)</f>
        <v>2</v>
      </c>
    </row>
    <row r="986" spans="1:55" ht="11.25" hidden="1" customHeight="1">
      <c r="A986" s="1"/>
      <c r="B986" s="88" t="str">
        <f>IF(Table1[[#This Row],[Posting Date]]&lt;&gt;"",IF(Table1[[#This Row],[Reference Number]]=Q985,B985+1,1),"")</f>
        <v/>
      </c>
      <c r="C986" s="61"/>
      <c r="D986" s="61"/>
      <c r="E986" s="218"/>
      <c r="F986" s="143" t="str">
        <f>IFERROR(IF(VLOOKUP(Table1[[#This Row],[Budget Code Description]],Dimentions!$X$6:$AC$132,2,FALSE)="","",VLOOKUP(Table1[[#This Row],[Budget Code Description]],Dimentions!$X$6:$AC$132,2,FALSE)),"")</f>
        <v/>
      </c>
      <c r="G986" s="143" t="str">
        <f>IFERROR(VLOOKUP(Table1[[#This Row],[Budget Code Description]],Dimentions!$X$6:$AC$132,3,FALSE),"")</f>
        <v/>
      </c>
      <c r="H986" s="64" t="str">
        <f>IFERROR(VLOOKUP(Table1[[#This Row],[Account]],Dimentions!$S$6:$V$233,2,FALSE),"")</f>
        <v/>
      </c>
      <c r="I986" s="62">
        <f>_xlfn.NUMBERVALUE(LEFT(Table1[[#This Row],[Account]],1))</f>
        <v>0</v>
      </c>
      <c r="J986" s="62" t="str">
        <f>IFERROR(VLOOKUP(Table1[[#This Row],[Budget Code Description]],Table6[#All],7,FALSE),"")</f>
        <v/>
      </c>
      <c r="K986" s="143" t="str">
        <f>IFERROR(VLOOKUP(Table1[[#This Row],[Budget Code Description]],Table6[#All],8,FALSE),"")</f>
        <v/>
      </c>
      <c r="L986" s="63"/>
      <c r="M986" s="65" t="str">
        <f>IFERROR(VLOOKUP(Table1[[#This Row],[Staff ID]],Table2[],2,FALSE),"")</f>
        <v/>
      </c>
      <c r="N986" s="211" t="str">
        <f>IFERROR(IF(VLOOKUP(Table1[[#This Row],[Budget Code Description]],Dimentions!$X$6:$AC$97,4,FALSE)="","",VLOOKUP(Table1[[#This Row],[Budget Code Description]],Dimentions!$X$6:$AC$97,4,FALSE)),"")</f>
        <v/>
      </c>
      <c r="O986" s="65" t="str">
        <f>IFERROR(VLOOKUP(Table1[[#This Row],[Vendor ID]],Table549[],2,FALSE),"")</f>
        <v/>
      </c>
      <c r="P986" s="63"/>
      <c r="Q986" s="143" t="str">
        <f>IF(Table1[[#This Row],[Posting Date]]&lt;&gt;"",$D$9,"")</f>
        <v/>
      </c>
      <c r="R986" s="159" t="str">
        <f>IF(Table1[[#This Row],[Posting Date]]&lt;&gt;"",$D$10,"")</f>
        <v/>
      </c>
      <c r="S986" s="66"/>
      <c r="T986" s="63"/>
      <c r="U986" s="67"/>
      <c r="V986" s="67"/>
      <c r="W986" s="67" t="str">
        <f t="shared" si="15"/>
        <v/>
      </c>
      <c r="X986" s="161" t="str">
        <f>IF(E986="","",(IF(Table1[[#This Row],[Cur]]="USD",Table1[[#This Row],[Cur_Amount Debit]],Table1[[#This Row],[Cur_Amount Debit]]/Table1[[#This Row],[Exchange Rate]])))</f>
        <v/>
      </c>
      <c r="Y986" s="161" t="str">
        <f>IF(E986="","",(IF(Table1[[#This Row],[Cur]]="USD",Table1[[#This Row],[Cur_Amount Credit]],Table1[[#This Row],[Cur_Amount Credit]]/ExchangeRate)))</f>
        <v/>
      </c>
      <c r="Z986" s="203" t="str">
        <f>IF(E986="","",(Table1[[#This Row],[Debit USD]]-Table1[[#This Row],[Credit USD]]))</f>
        <v/>
      </c>
      <c r="AA986" s="122"/>
      <c r="AB986" s="1"/>
      <c r="AC986" s="15"/>
      <c r="AD986" s="15" t="str">
        <f>IF(AND(OR(Table1[[#This Row],[Account]]="15030",Table1[[#This Row],[Account]]="15035",Table1[[#This Row],[Account]]="20150"),Table1[[#This Row],[Vendor ID]]=""),1,"")</f>
        <v/>
      </c>
      <c r="AE986" s="15"/>
      <c r="AF986" s="15"/>
      <c r="AG986" s="15"/>
      <c r="AH986" s="46" t="str">
        <f>IF(Table1[[#This Row],[Posting Date]]&lt;&gt;"","GJ-"&amp;CountryID,"")</f>
        <v/>
      </c>
      <c r="AI986" s="59" t="str">
        <f>IF(Table1[[#This Row],[Posting Date]]&lt;&gt;"",Table1[[#This Row],[Posting Date]],"")</f>
        <v/>
      </c>
      <c r="AJ986" s="46"/>
      <c r="AK986" s="46" t="str">
        <f>IF(Table1[[#This Row],[Description]]&lt;&gt;"",Table1[[#This Row],[Description]],"")</f>
        <v/>
      </c>
      <c r="AL986" s="46" t="str">
        <f>IF(Table1[[#This Row],[Posting Date]]&lt;&gt;"",Table1[[#This Row],[Reference Number]],"")</f>
        <v/>
      </c>
      <c r="AM986" s="46" t="str">
        <f>TRIM(Table1[[#This Row],[Line '#]])</f>
        <v/>
      </c>
      <c r="AN986" s="46" t="str">
        <f>TRIM(Table1[[#This Row],[Account]])</f>
        <v/>
      </c>
      <c r="AO986" s="46" t="str">
        <f>IF(Table1[[#This Row],[Posting Date]]&lt;&gt;"",$D$5,"")</f>
        <v/>
      </c>
      <c r="AP986" s="46" t="str">
        <f>TRIM(Table1[[#This Row],[Departments-Prgrams]])</f>
        <v/>
      </c>
      <c r="AQ986" s="46" t="str">
        <f>TRIM(Table1[[#This Row],[Grant]])</f>
        <v/>
      </c>
      <c r="AR986" s="46" t="str">
        <f>TRIM(Table1[[#This Row],[Staff ID]])</f>
        <v/>
      </c>
      <c r="AS986" s="46" t="str">
        <f>IF(TRIM(Table1[[#This Row],[Budget Code]])=0,"",TRIM(Table1[[#This Row],[Budget Code]]))</f>
        <v/>
      </c>
      <c r="AT986" s="46" t="str">
        <f>IF(Table1[[#This Row],[Line Description]]&lt;&gt;"",Table1[[#This Row],[Line Description]],"")</f>
        <v/>
      </c>
      <c r="AU986" s="46" t="str">
        <f>IF(Table1[[#This Row],[Cur_Amount Debit]]&gt;0,ROUND(Table1[[#This Row],[Cur_Amount Debit]],2),"")</f>
        <v/>
      </c>
      <c r="AV986" s="46" t="str">
        <f>IF(Table1[[#This Row],[Cur_Amount Credit]]&gt;0,ROUND(Table1[[#This Row],[Cur_Amount Credit]],2),"")</f>
        <v/>
      </c>
      <c r="AW986" s="46" t="str">
        <f>LEFT(Table1[[#This Row],[Cur]],3)</f>
        <v/>
      </c>
      <c r="AX986" s="59"/>
      <c r="AY986" s="46"/>
      <c r="AZ986" s="46" t="str">
        <f>IF(Table1[[#This Row],[Cur]]&lt;&gt;"",IF(Table1[[#This Row],[Cur]]="USD","",ExchangeRate),"")</f>
        <v/>
      </c>
      <c r="BA986" s="46" t="str">
        <f>IF(Table1[[#This Row],[Grant]]&lt;&gt;"",VLOOKUP(Table1[[#This Row],[Grant]],Grants!B:D,3),"")</f>
        <v/>
      </c>
      <c r="BB986" s="46" t="str">
        <f>TRIM(Table1[[#This Row],[Vendor ID]])</f>
        <v/>
      </c>
      <c r="BC986">
        <f>IF(Table1[[#This Row],[Reference Number]]=Q985,BC985,BC985+1)</f>
        <v>2</v>
      </c>
    </row>
    <row r="987" spans="1:55" ht="11.25" hidden="1" customHeight="1">
      <c r="A987" s="1"/>
      <c r="B987" s="88" t="str">
        <f>IF(Table1[[#This Row],[Posting Date]]&lt;&gt;"",IF(Table1[[#This Row],[Reference Number]]=Q986,B986+1,1),"")</f>
        <v/>
      </c>
      <c r="C987" s="61"/>
      <c r="D987" s="61"/>
      <c r="E987" s="218"/>
      <c r="F987" s="143" t="str">
        <f>IFERROR(IF(VLOOKUP(Table1[[#This Row],[Budget Code Description]],Dimentions!$X$6:$AC$132,2,FALSE)="","",VLOOKUP(Table1[[#This Row],[Budget Code Description]],Dimentions!$X$6:$AC$132,2,FALSE)),"")</f>
        <v/>
      </c>
      <c r="G987" s="143" t="str">
        <f>IFERROR(VLOOKUP(Table1[[#This Row],[Budget Code Description]],Dimentions!$X$6:$AC$132,3,FALSE),"")</f>
        <v/>
      </c>
      <c r="H987" s="64" t="str">
        <f>IFERROR(VLOOKUP(Table1[[#This Row],[Account]],Dimentions!$S$6:$V$233,2,FALSE),"")</f>
        <v/>
      </c>
      <c r="I987" s="62">
        <f>_xlfn.NUMBERVALUE(LEFT(Table1[[#This Row],[Account]],1))</f>
        <v>0</v>
      </c>
      <c r="J987" s="62" t="str">
        <f>IFERROR(VLOOKUP(Table1[[#This Row],[Budget Code Description]],Table6[#All],7,FALSE),"")</f>
        <v/>
      </c>
      <c r="K987" s="143" t="str">
        <f>IFERROR(VLOOKUP(Table1[[#This Row],[Budget Code Description]],Table6[#All],8,FALSE),"")</f>
        <v/>
      </c>
      <c r="L987" s="63"/>
      <c r="M987" s="65" t="str">
        <f>IFERROR(VLOOKUP(Table1[[#This Row],[Staff ID]],Table2[],2,FALSE),"")</f>
        <v/>
      </c>
      <c r="N987" s="211" t="str">
        <f>IFERROR(IF(VLOOKUP(Table1[[#This Row],[Budget Code Description]],Dimentions!$X$6:$AC$97,4,FALSE)="","",VLOOKUP(Table1[[#This Row],[Budget Code Description]],Dimentions!$X$6:$AC$97,4,FALSE)),"")</f>
        <v/>
      </c>
      <c r="O987" s="65" t="str">
        <f>IFERROR(VLOOKUP(Table1[[#This Row],[Vendor ID]],Table549[],2,FALSE),"")</f>
        <v/>
      </c>
      <c r="P987" s="63"/>
      <c r="Q987" s="143" t="str">
        <f>IF(Table1[[#This Row],[Posting Date]]&lt;&gt;"",$D$9,"")</f>
        <v/>
      </c>
      <c r="R987" s="159" t="str">
        <f>IF(Table1[[#This Row],[Posting Date]]&lt;&gt;"",$D$10,"")</f>
        <v/>
      </c>
      <c r="S987" s="66"/>
      <c r="T987" s="63"/>
      <c r="U987" s="67"/>
      <c r="V987" s="67"/>
      <c r="W987" s="67" t="str">
        <f t="shared" si="15"/>
        <v/>
      </c>
      <c r="X987" s="161" t="str">
        <f>IF(E987="","",(IF(Table1[[#This Row],[Cur]]="USD",Table1[[#This Row],[Cur_Amount Debit]],Table1[[#This Row],[Cur_Amount Debit]]/Table1[[#This Row],[Exchange Rate]])))</f>
        <v/>
      </c>
      <c r="Y987" s="161" t="str">
        <f>IF(E987="","",(IF(Table1[[#This Row],[Cur]]="USD",Table1[[#This Row],[Cur_Amount Credit]],Table1[[#This Row],[Cur_Amount Credit]]/ExchangeRate)))</f>
        <v/>
      </c>
      <c r="Z987" s="203" t="str">
        <f>IF(E987="","",(Table1[[#This Row],[Debit USD]]-Table1[[#This Row],[Credit USD]]))</f>
        <v/>
      </c>
      <c r="AA987" s="122"/>
      <c r="AB987" s="1"/>
      <c r="AC987" s="15"/>
      <c r="AD987" s="15" t="str">
        <f>IF(AND(OR(Table1[[#This Row],[Account]]="15030",Table1[[#This Row],[Account]]="15035",Table1[[#This Row],[Account]]="20150"),Table1[[#This Row],[Vendor ID]]=""),1,"")</f>
        <v/>
      </c>
      <c r="AE987" s="15"/>
      <c r="AF987" s="15"/>
      <c r="AG987" s="15"/>
      <c r="AH987" s="46" t="str">
        <f>IF(Table1[[#This Row],[Posting Date]]&lt;&gt;"","GJ-"&amp;CountryID,"")</f>
        <v/>
      </c>
      <c r="AI987" s="59" t="str">
        <f>IF(Table1[[#This Row],[Posting Date]]&lt;&gt;"",Table1[[#This Row],[Posting Date]],"")</f>
        <v/>
      </c>
      <c r="AJ987" s="46"/>
      <c r="AK987" s="46" t="str">
        <f>IF(Table1[[#This Row],[Description]]&lt;&gt;"",Table1[[#This Row],[Description]],"")</f>
        <v/>
      </c>
      <c r="AL987" s="46" t="str">
        <f>IF(Table1[[#This Row],[Posting Date]]&lt;&gt;"",Table1[[#This Row],[Reference Number]],"")</f>
        <v/>
      </c>
      <c r="AM987" s="46" t="str">
        <f>TRIM(Table1[[#This Row],[Line '#]])</f>
        <v/>
      </c>
      <c r="AN987" s="46" t="str">
        <f>TRIM(Table1[[#This Row],[Account]])</f>
        <v/>
      </c>
      <c r="AO987" s="46" t="str">
        <f>IF(Table1[[#This Row],[Posting Date]]&lt;&gt;"",$D$5,"")</f>
        <v/>
      </c>
      <c r="AP987" s="46" t="str">
        <f>TRIM(Table1[[#This Row],[Departments-Prgrams]])</f>
        <v/>
      </c>
      <c r="AQ987" s="46" t="str">
        <f>TRIM(Table1[[#This Row],[Grant]])</f>
        <v/>
      </c>
      <c r="AR987" s="46" t="str">
        <f>TRIM(Table1[[#This Row],[Staff ID]])</f>
        <v/>
      </c>
      <c r="AS987" s="46" t="str">
        <f>IF(TRIM(Table1[[#This Row],[Budget Code]])=0,"",TRIM(Table1[[#This Row],[Budget Code]]))</f>
        <v/>
      </c>
      <c r="AT987" s="46" t="str">
        <f>IF(Table1[[#This Row],[Line Description]]&lt;&gt;"",Table1[[#This Row],[Line Description]],"")</f>
        <v/>
      </c>
      <c r="AU987" s="46" t="str">
        <f>IF(Table1[[#This Row],[Cur_Amount Debit]]&gt;0,ROUND(Table1[[#This Row],[Cur_Amount Debit]],2),"")</f>
        <v/>
      </c>
      <c r="AV987" s="46" t="str">
        <f>IF(Table1[[#This Row],[Cur_Amount Credit]]&gt;0,ROUND(Table1[[#This Row],[Cur_Amount Credit]],2),"")</f>
        <v/>
      </c>
      <c r="AW987" s="46" t="str">
        <f>LEFT(Table1[[#This Row],[Cur]],3)</f>
        <v/>
      </c>
      <c r="AX987" s="59"/>
      <c r="AY987" s="46"/>
      <c r="AZ987" s="46" t="str">
        <f>IF(Table1[[#This Row],[Cur]]&lt;&gt;"",IF(Table1[[#This Row],[Cur]]="USD","",ExchangeRate),"")</f>
        <v/>
      </c>
      <c r="BA987" s="46" t="str">
        <f>IF(Table1[[#This Row],[Grant]]&lt;&gt;"",VLOOKUP(Table1[[#This Row],[Grant]],Grants!B:D,3),"")</f>
        <v/>
      </c>
      <c r="BB987" s="46" t="str">
        <f>TRIM(Table1[[#This Row],[Vendor ID]])</f>
        <v/>
      </c>
      <c r="BC987">
        <f>IF(Table1[[#This Row],[Reference Number]]=Q986,BC986,BC986+1)</f>
        <v>2</v>
      </c>
    </row>
    <row r="988" spans="1:55" ht="11.25" hidden="1" customHeight="1">
      <c r="A988" s="1"/>
      <c r="B988" s="88" t="str">
        <f>IF(Table1[[#This Row],[Posting Date]]&lt;&gt;"",IF(Table1[[#This Row],[Reference Number]]=Q987,B987+1,1),"")</f>
        <v/>
      </c>
      <c r="C988" s="61"/>
      <c r="D988" s="61"/>
      <c r="E988" s="218"/>
      <c r="F988" s="143" t="str">
        <f>IFERROR(IF(VLOOKUP(Table1[[#This Row],[Budget Code Description]],Dimentions!$X$6:$AC$132,2,FALSE)="","",VLOOKUP(Table1[[#This Row],[Budget Code Description]],Dimentions!$X$6:$AC$132,2,FALSE)),"")</f>
        <v/>
      </c>
      <c r="G988" s="143" t="str">
        <f>IFERROR(VLOOKUP(Table1[[#This Row],[Budget Code Description]],Dimentions!$X$6:$AC$132,3,FALSE),"")</f>
        <v/>
      </c>
      <c r="H988" s="64" t="str">
        <f>IFERROR(VLOOKUP(Table1[[#This Row],[Account]],Dimentions!$S$6:$V$233,2,FALSE),"")</f>
        <v/>
      </c>
      <c r="I988" s="62">
        <f>_xlfn.NUMBERVALUE(LEFT(Table1[[#This Row],[Account]],1))</f>
        <v>0</v>
      </c>
      <c r="J988" s="62" t="str">
        <f>IFERROR(VLOOKUP(Table1[[#This Row],[Budget Code Description]],Table6[#All],7,FALSE),"")</f>
        <v/>
      </c>
      <c r="K988" s="143" t="str">
        <f>IFERROR(VLOOKUP(Table1[[#This Row],[Budget Code Description]],Table6[#All],8,FALSE),"")</f>
        <v/>
      </c>
      <c r="L988" s="63"/>
      <c r="M988" s="65" t="str">
        <f>IFERROR(VLOOKUP(Table1[[#This Row],[Staff ID]],Table2[],2,FALSE),"")</f>
        <v/>
      </c>
      <c r="N988" s="211" t="str">
        <f>IFERROR(IF(VLOOKUP(Table1[[#This Row],[Budget Code Description]],Dimentions!$X$6:$AC$97,4,FALSE)="","",VLOOKUP(Table1[[#This Row],[Budget Code Description]],Dimentions!$X$6:$AC$97,4,FALSE)),"")</f>
        <v/>
      </c>
      <c r="O988" s="65" t="str">
        <f>IFERROR(VLOOKUP(Table1[[#This Row],[Vendor ID]],Table549[],2,FALSE),"")</f>
        <v/>
      </c>
      <c r="P988" s="63"/>
      <c r="Q988" s="143" t="str">
        <f>IF(Table1[[#This Row],[Posting Date]]&lt;&gt;"",$D$9,"")</f>
        <v/>
      </c>
      <c r="R988" s="159" t="str">
        <f>IF(Table1[[#This Row],[Posting Date]]&lt;&gt;"",$D$10,"")</f>
        <v/>
      </c>
      <c r="S988" s="66"/>
      <c r="T988" s="63"/>
      <c r="U988" s="67"/>
      <c r="V988" s="67"/>
      <c r="W988" s="67" t="str">
        <f t="shared" si="15"/>
        <v/>
      </c>
      <c r="X988" s="161" t="str">
        <f>IF(E988="","",(IF(Table1[[#This Row],[Cur]]="USD",Table1[[#This Row],[Cur_Amount Debit]],Table1[[#This Row],[Cur_Amount Debit]]/Table1[[#This Row],[Exchange Rate]])))</f>
        <v/>
      </c>
      <c r="Y988" s="161" t="str">
        <f>IF(E988="","",(IF(Table1[[#This Row],[Cur]]="USD",Table1[[#This Row],[Cur_Amount Credit]],Table1[[#This Row],[Cur_Amount Credit]]/ExchangeRate)))</f>
        <v/>
      </c>
      <c r="Z988" s="203" t="str">
        <f>IF(E988="","",(Table1[[#This Row],[Debit USD]]-Table1[[#This Row],[Credit USD]]))</f>
        <v/>
      </c>
      <c r="AA988" s="122"/>
      <c r="AB988" s="1"/>
      <c r="AC988" s="15"/>
      <c r="AD988" s="15" t="str">
        <f>IF(AND(OR(Table1[[#This Row],[Account]]="15030",Table1[[#This Row],[Account]]="15035",Table1[[#This Row],[Account]]="20150"),Table1[[#This Row],[Vendor ID]]=""),1,"")</f>
        <v/>
      </c>
      <c r="AE988" s="15"/>
      <c r="AF988" s="15"/>
      <c r="AG988" s="15"/>
      <c r="AH988" s="46" t="str">
        <f>IF(Table1[[#This Row],[Posting Date]]&lt;&gt;"","GJ-"&amp;CountryID,"")</f>
        <v/>
      </c>
      <c r="AI988" s="59" t="str">
        <f>IF(Table1[[#This Row],[Posting Date]]&lt;&gt;"",Table1[[#This Row],[Posting Date]],"")</f>
        <v/>
      </c>
      <c r="AJ988" s="46"/>
      <c r="AK988" s="46" t="str">
        <f>IF(Table1[[#This Row],[Description]]&lt;&gt;"",Table1[[#This Row],[Description]],"")</f>
        <v/>
      </c>
      <c r="AL988" s="46" t="str">
        <f>IF(Table1[[#This Row],[Posting Date]]&lt;&gt;"",Table1[[#This Row],[Reference Number]],"")</f>
        <v/>
      </c>
      <c r="AM988" s="46" t="str">
        <f>TRIM(Table1[[#This Row],[Line '#]])</f>
        <v/>
      </c>
      <c r="AN988" s="46" t="str">
        <f>TRIM(Table1[[#This Row],[Account]])</f>
        <v/>
      </c>
      <c r="AO988" s="46" t="str">
        <f>IF(Table1[[#This Row],[Posting Date]]&lt;&gt;"",$D$5,"")</f>
        <v/>
      </c>
      <c r="AP988" s="46" t="str">
        <f>TRIM(Table1[[#This Row],[Departments-Prgrams]])</f>
        <v/>
      </c>
      <c r="AQ988" s="46" t="str">
        <f>TRIM(Table1[[#This Row],[Grant]])</f>
        <v/>
      </c>
      <c r="AR988" s="46" t="str">
        <f>TRIM(Table1[[#This Row],[Staff ID]])</f>
        <v/>
      </c>
      <c r="AS988" s="46" t="str">
        <f>IF(TRIM(Table1[[#This Row],[Budget Code]])=0,"",TRIM(Table1[[#This Row],[Budget Code]]))</f>
        <v/>
      </c>
      <c r="AT988" s="46" t="str">
        <f>IF(Table1[[#This Row],[Line Description]]&lt;&gt;"",Table1[[#This Row],[Line Description]],"")</f>
        <v/>
      </c>
      <c r="AU988" s="46" t="str">
        <f>IF(Table1[[#This Row],[Cur_Amount Debit]]&gt;0,ROUND(Table1[[#This Row],[Cur_Amount Debit]],2),"")</f>
        <v/>
      </c>
      <c r="AV988" s="46" t="str">
        <f>IF(Table1[[#This Row],[Cur_Amount Credit]]&gt;0,ROUND(Table1[[#This Row],[Cur_Amount Credit]],2),"")</f>
        <v/>
      </c>
      <c r="AW988" s="46" t="str">
        <f>LEFT(Table1[[#This Row],[Cur]],3)</f>
        <v/>
      </c>
      <c r="AX988" s="59"/>
      <c r="AY988" s="46"/>
      <c r="AZ988" s="46" t="str">
        <f>IF(Table1[[#This Row],[Cur]]&lt;&gt;"",IF(Table1[[#This Row],[Cur]]="USD","",ExchangeRate),"")</f>
        <v/>
      </c>
      <c r="BA988" s="46" t="str">
        <f>IF(Table1[[#This Row],[Grant]]&lt;&gt;"",VLOOKUP(Table1[[#This Row],[Grant]],Grants!B:D,3),"")</f>
        <v/>
      </c>
      <c r="BB988" s="46" t="str">
        <f>TRIM(Table1[[#This Row],[Vendor ID]])</f>
        <v/>
      </c>
      <c r="BC988">
        <f>IF(Table1[[#This Row],[Reference Number]]=Q987,BC987,BC987+1)</f>
        <v>2</v>
      </c>
    </row>
    <row r="989" spans="1:55" ht="11.25" hidden="1" customHeight="1">
      <c r="A989" s="1"/>
      <c r="B989" s="88" t="str">
        <f>IF(Table1[[#This Row],[Posting Date]]&lt;&gt;"",IF(Table1[[#This Row],[Reference Number]]=Q988,B988+1,1),"")</f>
        <v/>
      </c>
      <c r="C989" s="61"/>
      <c r="D989" s="61"/>
      <c r="E989" s="218"/>
      <c r="F989" s="143" t="str">
        <f>IFERROR(IF(VLOOKUP(Table1[[#This Row],[Budget Code Description]],Dimentions!$X$6:$AC$132,2,FALSE)="","",VLOOKUP(Table1[[#This Row],[Budget Code Description]],Dimentions!$X$6:$AC$132,2,FALSE)),"")</f>
        <v/>
      </c>
      <c r="G989" s="143" t="str">
        <f>IFERROR(VLOOKUP(Table1[[#This Row],[Budget Code Description]],Dimentions!$X$6:$AC$132,3,FALSE),"")</f>
        <v/>
      </c>
      <c r="H989" s="64" t="str">
        <f>IFERROR(VLOOKUP(Table1[[#This Row],[Account]],Dimentions!$S$6:$V$233,2,FALSE),"")</f>
        <v/>
      </c>
      <c r="I989" s="62">
        <f>_xlfn.NUMBERVALUE(LEFT(Table1[[#This Row],[Account]],1))</f>
        <v>0</v>
      </c>
      <c r="J989" s="62" t="str">
        <f>IFERROR(VLOOKUP(Table1[[#This Row],[Budget Code Description]],Table6[#All],7,FALSE),"")</f>
        <v/>
      </c>
      <c r="K989" s="143" t="str">
        <f>IFERROR(VLOOKUP(Table1[[#This Row],[Budget Code Description]],Table6[#All],8,FALSE),"")</f>
        <v/>
      </c>
      <c r="L989" s="63"/>
      <c r="M989" s="65" t="str">
        <f>IFERROR(VLOOKUP(Table1[[#This Row],[Staff ID]],Table2[],2,FALSE),"")</f>
        <v/>
      </c>
      <c r="N989" s="211" t="str">
        <f>IFERROR(IF(VLOOKUP(Table1[[#This Row],[Budget Code Description]],Dimentions!$X$6:$AC$97,4,FALSE)="","",VLOOKUP(Table1[[#This Row],[Budget Code Description]],Dimentions!$X$6:$AC$97,4,FALSE)),"")</f>
        <v/>
      </c>
      <c r="O989" s="65" t="str">
        <f>IFERROR(VLOOKUP(Table1[[#This Row],[Vendor ID]],Table549[],2,FALSE),"")</f>
        <v/>
      </c>
      <c r="P989" s="63"/>
      <c r="Q989" s="143" t="str">
        <f>IF(Table1[[#This Row],[Posting Date]]&lt;&gt;"",$D$9,"")</f>
        <v/>
      </c>
      <c r="R989" s="159" t="str">
        <f>IF(Table1[[#This Row],[Posting Date]]&lt;&gt;"",$D$10,"")</f>
        <v/>
      </c>
      <c r="S989" s="66"/>
      <c r="T989" s="63"/>
      <c r="U989" s="67"/>
      <c r="V989" s="67"/>
      <c r="W989" s="67" t="str">
        <f t="shared" si="15"/>
        <v/>
      </c>
      <c r="X989" s="161" t="str">
        <f>IF(E989="","",(IF(Table1[[#This Row],[Cur]]="USD",Table1[[#This Row],[Cur_Amount Debit]],Table1[[#This Row],[Cur_Amount Debit]]/Table1[[#This Row],[Exchange Rate]])))</f>
        <v/>
      </c>
      <c r="Y989" s="161" t="str">
        <f>IF(E989="","",(IF(Table1[[#This Row],[Cur]]="USD",Table1[[#This Row],[Cur_Amount Credit]],Table1[[#This Row],[Cur_Amount Credit]]/ExchangeRate)))</f>
        <v/>
      </c>
      <c r="Z989" s="203" t="str">
        <f>IF(E989="","",(Table1[[#This Row],[Debit USD]]-Table1[[#This Row],[Credit USD]]))</f>
        <v/>
      </c>
      <c r="AA989" s="122"/>
      <c r="AB989" s="1"/>
      <c r="AC989" s="15"/>
      <c r="AD989" s="15" t="str">
        <f>IF(AND(OR(Table1[[#This Row],[Account]]="15030",Table1[[#This Row],[Account]]="15035",Table1[[#This Row],[Account]]="20150"),Table1[[#This Row],[Vendor ID]]=""),1,"")</f>
        <v/>
      </c>
      <c r="AE989" s="15"/>
      <c r="AF989" s="15"/>
      <c r="AG989" s="15"/>
      <c r="AH989" s="46" t="str">
        <f>IF(Table1[[#This Row],[Posting Date]]&lt;&gt;"","GJ-"&amp;CountryID,"")</f>
        <v/>
      </c>
      <c r="AI989" s="59" t="str">
        <f>IF(Table1[[#This Row],[Posting Date]]&lt;&gt;"",Table1[[#This Row],[Posting Date]],"")</f>
        <v/>
      </c>
      <c r="AJ989" s="46"/>
      <c r="AK989" s="46" t="str">
        <f>IF(Table1[[#This Row],[Description]]&lt;&gt;"",Table1[[#This Row],[Description]],"")</f>
        <v/>
      </c>
      <c r="AL989" s="46" t="str">
        <f>IF(Table1[[#This Row],[Posting Date]]&lt;&gt;"",Table1[[#This Row],[Reference Number]],"")</f>
        <v/>
      </c>
      <c r="AM989" s="46" t="str">
        <f>TRIM(Table1[[#This Row],[Line '#]])</f>
        <v/>
      </c>
      <c r="AN989" s="46" t="str">
        <f>TRIM(Table1[[#This Row],[Account]])</f>
        <v/>
      </c>
      <c r="AO989" s="46" t="str">
        <f>IF(Table1[[#This Row],[Posting Date]]&lt;&gt;"",$D$5,"")</f>
        <v/>
      </c>
      <c r="AP989" s="46" t="str">
        <f>TRIM(Table1[[#This Row],[Departments-Prgrams]])</f>
        <v/>
      </c>
      <c r="AQ989" s="46" t="str">
        <f>TRIM(Table1[[#This Row],[Grant]])</f>
        <v/>
      </c>
      <c r="AR989" s="46" t="str">
        <f>TRIM(Table1[[#This Row],[Staff ID]])</f>
        <v/>
      </c>
      <c r="AS989" s="46" t="str">
        <f>IF(TRIM(Table1[[#This Row],[Budget Code]])=0,"",TRIM(Table1[[#This Row],[Budget Code]]))</f>
        <v/>
      </c>
      <c r="AT989" s="46" t="str">
        <f>IF(Table1[[#This Row],[Line Description]]&lt;&gt;"",Table1[[#This Row],[Line Description]],"")</f>
        <v/>
      </c>
      <c r="AU989" s="46" t="str">
        <f>IF(Table1[[#This Row],[Cur_Amount Debit]]&gt;0,ROUND(Table1[[#This Row],[Cur_Amount Debit]],2),"")</f>
        <v/>
      </c>
      <c r="AV989" s="46" t="str">
        <f>IF(Table1[[#This Row],[Cur_Amount Credit]]&gt;0,ROUND(Table1[[#This Row],[Cur_Amount Credit]],2),"")</f>
        <v/>
      </c>
      <c r="AW989" s="46" t="str">
        <f>LEFT(Table1[[#This Row],[Cur]],3)</f>
        <v/>
      </c>
      <c r="AX989" s="59"/>
      <c r="AY989" s="46"/>
      <c r="AZ989" s="46" t="str">
        <f>IF(Table1[[#This Row],[Cur]]&lt;&gt;"",IF(Table1[[#This Row],[Cur]]="USD","",ExchangeRate),"")</f>
        <v/>
      </c>
      <c r="BA989" s="46" t="str">
        <f>IF(Table1[[#This Row],[Grant]]&lt;&gt;"",VLOOKUP(Table1[[#This Row],[Grant]],Grants!B:D,3),"")</f>
        <v/>
      </c>
      <c r="BB989" s="46" t="str">
        <f>TRIM(Table1[[#This Row],[Vendor ID]])</f>
        <v/>
      </c>
      <c r="BC989">
        <f>IF(Table1[[#This Row],[Reference Number]]=Q988,BC988,BC988+1)</f>
        <v>2</v>
      </c>
    </row>
    <row r="990" spans="1:55" ht="11.25" hidden="1" customHeight="1">
      <c r="A990" s="1"/>
      <c r="B990" s="88" t="str">
        <f>IF(Table1[[#This Row],[Posting Date]]&lt;&gt;"",IF(Table1[[#This Row],[Reference Number]]=Q989,B989+1,1),"")</f>
        <v/>
      </c>
      <c r="C990" s="61"/>
      <c r="D990" s="61"/>
      <c r="E990" s="218"/>
      <c r="F990" s="143" t="str">
        <f>IFERROR(IF(VLOOKUP(Table1[[#This Row],[Budget Code Description]],Dimentions!$X$6:$AC$132,2,FALSE)="","",VLOOKUP(Table1[[#This Row],[Budget Code Description]],Dimentions!$X$6:$AC$132,2,FALSE)),"")</f>
        <v/>
      </c>
      <c r="G990" s="143" t="str">
        <f>IFERROR(VLOOKUP(Table1[[#This Row],[Budget Code Description]],Dimentions!$X$6:$AC$132,3,FALSE),"")</f>
        <v/>
      </c>
      <c r="H990" s="64" t="str">
        <f>IFERROR(VLOOKUP(Table1[[#This Row],[Account]],Dimentions!$S$6:$V$233,2,FALSE),"")</f>
        <v/>
      </c>
      <c r="I990" s="62">
        <f>_xlfn.NUMBERVALUE(LEFT(Table1[[#This Row],[Account]],1))</f>
        <v>0</v>
      </c>
      <c r="J990" s="62" t="str">
        <f>IFERROR(VLOOKUP(Table1[[#This Row],[Budget Code Description]],Table6[#All],7,FALSE),"")</f>
        <v/>
      </c>
      <c r="K990" s="143" t="str">
        <f>IFERROR(VLOOKUP(Table1[[#This Row],[Budget Code Description]],Table6[#All],8,FALSE),"")</f>
        <v/>
      </c>
      <c r="L990" s="63"/>
      <c r="M990" s="65" t="str">
        <f>IFERROR(VLOOKUP(Table1[[#This Row],[Staff ID]],Table2[],2,FALSE),"")</f>
        <v/>
      </c>
      <c r="N990" s="211" t="str">
        <f>IFERROR(IF(VLOOKUP(Table1[[#This Row],[Budget Code Description]],Dimentions!$X$6:$AC$97,4,FALSE)="","",VLOOKUP(Table1[[#This Row],[Budget Code Description]],Dimentions!$X$6:$AC$97,4,FALSE)),"")</f>
        <v/>
      </c>
      <c r="O990" s="65" t="str">
        <f>IFERROR(VLOOKUP(Table1[[#This Row],[Vendor ID]],Table549[],2,FALSE),"")</f>
        <v/>
      </c>
      <c r="P990" s="63"/>
      <c r="Q990" s="143" t="str">
        <f>IF(Table1[[#This Row],[Posting Date]]&lt;&gt;"",$D$9,"")</f>
        <v/>
      </c>
      <c r="R990" s="159" t="str">
        <f>IF(Table1[[#This Row],[Posting Date]]&lt;&gt;"",$D$10,"")</f>
        <v/>
      </c>
      <c r="S990" s="66"/>
      <c r="T990" s="63"/>
      <c r="U990" s="67"/>
      <c r="V990" s="67"/>
      <c r="W990" s="67" t="str">
        <f t="shared" si="15"/>
        <v/>
      </c>
      <c r="X990" s="161" t="str">
        <f>IF(E990="","",(IF(Table1[[#This Row],[Cur]]="USD",Table1[[#This Row],[Cur_Amount Debit]],Table1[[#This Row],[Cur_Amount Debit]]/Table1[[#This Row],[Exchange Rate]])))</f>
        <v/>
      </c>
      <c r="Y990" s="161" t="str">
        <f>IF(E990="","",(IF(Table1[[#This Row],[Cur]]="USD",Table1[[#This Row],[Cur_Amount Credit]],Table1[[#This Row],[Cur_Amount Credit]]/ExchangeRate)))</f>
        <v/>
      </c>
      <c r="Z990" s="203" t="str">
        <f>IF(E990="","",(Table1[[#This Row],[Debit USD]]-Table1[[#This Row],[Credit USD]]))</f>
        <v/>
      </c>
      <c r="AA990" s="122"/>
      <c r="AB990" s="1"/>
      <c r="AC990" s="15"/>
      <c r="AD990" s="15" t="str">
        <f>IF(AND(OR(Table1[[#This Row],[Account]]="15030",Table1[[#This Row],[Account]]="15035",Table1[[#This Row],[Account]]="20150"),Table1[[#This Row],[Vendor ID]]=""),1,"")</f>
        <v/>
      </c>
      <c r="AE990" s="15"/>
      <c r="AF990" s="15"/>
      <c r="AG990" s="15"/>
      <c r="AH990" s="46" t="str">
        <f>IF(Table1[[#This Row],[Posting Date]]&lt;&gt;"","GJ-"&amp;CountryID,"")</f>
        <v/>
      </c>
      <c r="AI990" s="59" t="str">
        <f>IF(Table1[[#This Row],[Posting Date]]&lt;&gt;"",Table1[[#This Row],[Posting Date]],"")</f>
        <v/>
      </c>
      <c r="AJ990" s="46"/>
      <c r="AK990" s="46" t="str">
        <f>IF(Table1[[#This Row],[Description]]&lt;&gt;"",Table1[[#This Row],[Description]],"")</f>
        <v/>
      </c>
      <c r="AL990" s="46" t="str">
        <f>IF(Table1[[#This Row],[Posting Date]]&lt;&gt;"",Table1[[#This Row],[Reference Number]],"")</f>
        <v/>
      </c>
      <c r="AM990" s="46" t="str">
        <f>TRIM(Table1[[#This Row],[Line '#]])</f>
        <v/>
      </c>
      <c r="AN990" s="46" t="str">
        <f>TRIM(Table1[[#This Row],[Account]])</f>
        <v/>
      </c>
      <c r="AO990" s="46" t="str">
        <f>IF(Table1[[#This Row],[Posting Date]]&lt;&gt;"",$D$5,"")</f>
        <v/>
      </c>
      <c r="AP990" s="46" t="str">
        <f>TRIM(Table1[[#This Row],[Departments-Prgrams]])</f>
        <v/>
      </c>
      <c r="AQ990" s="46" t="str">
        <f>TRIM(Table1[[#This Row],[Grant]])</f>
        <v/>
      </c>
      <c r="AR990" s="46" t="str">
        <f>TRIM(Table1[[#This Row],[Staff ID]])</f>
        <v/>
      </c>
      <c r="AS990" s="46" t="str">
        <f>IF(TRIM(Table1[[#This Row],[Budget Code]])=0,"",TRIM(Table1[[#This Row],[Budget Code]]))</f>
        <v/>
      </c>
      <c r="AT990" s="46" t="str">
        <f>IF(Table1[[#This Row],[Line Description]]&lt;&gt;"",Table1[[#This Row],[Line Description]],"")</f>
        <v/>
      </c>
      <c r="AU990" s="46" t="str">
        <f>IF(Table1[[#This Row],[Cur_Amount Debit]]&gt;0,ROUND(Table1[[#This Row],[Cur_Amount Debit]],2),"")</f>
        <v/>
      </c>
      <c r="AV990" s="46" t="str">
        <f>IF(Table1[[#This Row],[Cur_Amount Credit]]&gt;0,ROUND(Table1[[#This Row],[Cur_Amount Credit]],2),"")</f>
        <v/>
      </c>
      <c r="AW990" s="46" t="str">
        <f>LEFT(Table1[[#This Row],[Cur]],3)</f>
        <v/>
      </c>
      <c r="AX990" s="59"/>
      <c r="AY990" s="46"/>
      <c r="AZ990" s="46" t="str">
        <f>IF(Table1[[#This Row],[Cur]]&lt;&gt;"",IF(Table1[[#This Row],[Cur]]="USD","",ExchangeRate),"")</f>
        <v/>
      </c>
      <c r="BA990" s="46" t="str">
        <f>IF(Table1[[#This Row],[Grant]]&lt;&gt;"",VLOOKUP(Table1[[#This Row],[Grant]],Grants!B:D,3),"")</f>
        <v/>
      </c>
      <c r="BB990" s="46" t="str">
        <f>TRIM(Table1[[#This Row],[Vendor ID]])</f>
        <v/>
      </c>
      <c r="BC990">
        <f>IF(Table1[[#This Row],[Reference Number]]=Q989,BC989,BC989+1)</f>
        <v>2</v>
      </c>
    </row>
    <row r="991" spans="1:55" ht="11.25" hidden="1" customHeight="1">
      <c r="A991" s="1"/>
      <c r="B991" s="88" t="str">
        <f>IF(Table1[[#This Row],[Posting Date]]&lt;&gt;"",IF(Table1[[#This Row],[Reference Number]]=Q990,B990+1,1),"")</f>
        <v/>
      </c>
      <c r="C991" s="61"/>
      <c r="D991" s="61"/>
      <c r="E991" s="218"/>
      <c r="F991" s="143" t="str">
        <f>IFERROR(IF(VLOOKUP(Table1[[#This Row],[Budget Code Description]],Dimentions!$X$6:$AC$132,2,FALSE)="","",VLOOKUP(Table1[[#This Row],[Budget Code Description]],Dimentions!$X$6:$AC$132,2,FALSE)),"")</f>
        <v/>
      </c>
      <c r="G991" s="143" t="str">
        <f>IFERROR(VLOOKUP(Table1[[#This Row],[Budget Code Description]],Dimentions!$X$6:$AC$132,3,FALSE),"")</f>
        <v/>
      </c>
      <c r="H991" s="64" t="str">
        <f>IFERROR(VLOOKUP(Table1[[#This Row],[Account]],Dimentions!$S$6:$V$233,2,FALSE),"")</f>
        <v/>
      </c>
      <c r="I991" s="62">
        <f>_xlfn.NUMBERVALUE(LEFT(Table1[[#This Row],[Account]],1))</f>
        <v>0</v>
      </c>
      <c r="J991" s="62" t="str">
        <f>IFERROR(VLOOKUP(Table1[[#This Row],[Budget Code Description]],Table6[#All],7,FALSE),"")</f>
        <v/>
      </c>
      <c r="K991" s="143" t="str">
        <f>IFERROR(VLOOKUP(Table1[[#This Row],[Budget Code Description]],Table6[#All],8,FALSE),"")</f>
        <v/>
      </c>
      <c r="L991" s="63"/>
      <c r="M991" s="65" t="str">
        <f>IFERROR(VLOOKUP(Table1[[#This Row],[Staff ID]],Table2[],2,FALSE),"")</f>
        <v/>
      </c>
      <c r="N991" s="211" t="str">
        <f>IFERROR(IF(VLOOKUP(Table1[[#This Row],[Budget Code Description]],Dimentions!$X$6:$AC$97,4,FALSE)="","",VLOOKUP(Table1[[#This Row],[Budget Code Description]],Dimentions!$X$6:$AC$97,4,FALSE)),"")</f>
        <v/>
      </c>
      <c r="O991" s="65" t="str">
        <f>IFERROR(VLOOKUP(Table1[[#This Row],[Vendor ID]],Table549[],2,FALSE),"")</f>
        <v/>
      </c>
      <c r="P991" s="63"/>
      <c r="Q991" s="143" t="str">
        <f>IF(Table1[[#This Row],[Posting Date]]&lt;&gt;"",$D$9,"")</f>
        <v/>
      </c>
      <c r="R991" s="159" t="str">
        <f>IF(Table1[[#This Row],[Posting Date]]&lt;&gt;"",$D$10,"")</f>
        <v/>
      </c>
      <c r="S991" s="66"/>
      <c r="T991" s="63"/>
      <c r="U991" s="67"/>
      <c r="V991" s="67"/>
      <c r="W991" s="67" t="str">
        <f t="shared" si="15"/>
        <v/>
      </c>
      <c r="X991" s="161" t="str">
        <f>IF(E991="","",(IF(Table1[[#This Row],[Cur]]="USD",Table1[[#This Row],[Cur_Amount Debit]],Table1[[#This Row],[Cur_Amount Debit]]/Table1[[#This Row],[Exchange Rate]])))</f>
        <v/>
      </c>
      <c r="Y991" s="161" t="str">
        <f>IF(E991="","",(IF(Table1[[#This Row],[Cur]]="USD",Table1[[#This Row],[Cur_Amount Credit]],Table1[[#This Row],[Cur_Amount Credit]]/ExchangeRate)))</f>
        <v/>
      </c>
      <c r="Z991" s="203" t="str">
        <f>IF(E991="","",(Table1[[#This Row],[Debit USD]]-Table1[[#This Row],[Credit USD]]))</f>
        <v/>
      </c>
      <c r="AA991" s="122"/>
      <c r="AB991" s="1"/>
      <c r="AC991" s="15"/>
      <c r="AD991" s="15" t="str">
        <f>IF(AND(OR(Table1[[#This Row],[Account]]="15030",Table1[[#This Row],[Account]]="15035",Table1[[#This Row],[Account]]="20150"),Table1[[#This Row],[Vendor ID]]=""),1,"")</f>
        <v/>
      </c>
      <c r="AE991" s="15"/>
      <c r="AF991" s="15"/>
      <c r="AG991" s="15"/>
      <c r="AH991" s="46" t="str">
        <f>IF(Table1[[#This Row],[Posting Date]]&lt;&gt;"","GJ-"&amp;CountryID,"")</f>
        <v/>
      </c>
      <c r="AI991" s="59" t="str">
        <f>IF(Table1[[#This Row],[Posting Date]]&lt;&gt;"",Table1[[#This Row],[Posting Date]],"")</f>
        <v/>
      </c>
      <c r="AJ991" s="46"/>
      <c r="AK991" s="46" t="str">
        <f>IF(Table1[[#This Row],[Description]]&lt;&gt;"",Table1[[#This Row],[Description]],"")</f>
        <v/>
      </c>
      <c r="AL991" s="46" t="str">
        <f>IF(Table1[[#This Row],[Posting Date]]&lt;&gt;"",Table1[[#This Row],[Reference Number]],"")</f>
        <v/>
      </c>
      <c r="AM991" s="46" t="str">
        <f>TRIM(Table1[[#This Row],[Line '#]])</f>
        <v/>
      </c>
      <c r="AN991" s="46" t="str">
        <f>TRIM(Table1[[#This Row],[Account]])</f>
        <v/>
      </c>
      <c r="AO991" s="46" t="str">
        <f>IF(Table1[[#This Row],[Posting Date]]&lt;&gt;"",$D$5,"")</f>
        <v/>
      </c>
      <c r="AP991" s="46" t="str">
        <f>TRIM(Table1[[#This Row],[Departments-Prgrams]])</f>
        <v/>
      </c>
      <c r="AQ991" s="46" t="str">
        <f>TRIM(Table1[[#This Row],[Grant]])</f>
        <v/>
      </c>
      <c r="AR991" s="46" t="str">
        <f>TRIM(Table1[[#This Row],[Staff ID]])</f>
        <v/>
      </c>
      <c r="AS991" s="46" t="str">
        <f>IF(TRIM(Table1[[#This Row],[Budget Code]])=0,"",TRIM(Table1[[#This Row],[Budget Code]]))</f>
        <v/>
      </c>
      <c r="AT991" s="46" t="str">
        <f>IF(Table1[[#This Row],[Line Description]]&lt;&gt;"",Table1[[#This Row],[Line Description]],"")</f>
        <v/>
      </c>
      <c r="AU991" s="46" t="str">
        <f>IF(Table1[[#This Row],[Cur_Amount Debit]]&gt;0,ROUND(Table1[[#This Row],[Cur_Amount Debit]],2),"")</f>
        <v/>
      </c>
      <c r="AV991" s="46" t="str">
        <f>IF(Table1[[#This Row],[Cur_Amount Credit]]&gt;0,ROUND(Table1[[#This Row],[Cur_Amount Credit]],2),"")</f>
        <v/>
      </c>
      <c r="AW991" s="46" t="str">
        <f>LEFT(Table1[[#This Row],[Cur]],3)</f>
        <v/>
      </c>
      <c r="AX991" s="59"/>
      <c r="AY991" s="46"/>
      <c r="AZ991" s="46" t="str">
        <f>IF(Table1[[#This Row],[Cur]]&lt;&gt;"",IF(Table1[[#This Row],[Cur]]="USD","",ExchangeRate),"")</f>
        <v/>
      </c>
      <c r="BA991" s="46" t="str">
        <f>IF(Table1[[#This Row],[Grant]]&lt;&gt;"",VLOOKUP(Table1[[#This Row],[Grant]],Grants!B:D,3),"")</f>
        <v/>
      </c>
      <c r="BB991" s="46" t="str">
        <f>TRIM(Table1[[#This Row],[Vendor ID]])</f>
        <v/>
      </c>
      <c r="BC991">
        <f>IF(Table1[[#This Row],[Reference Number]]=Q990,BC990,BC990+1)</f>
        <v>2</v>
      </c>
    </row>
    <row r="992" spans="1:55" ht="11.25" hidden="1" customHeight="1">
      <c r="A992" s="1"/>
      <c r="B992" s="88" t="str">
        <f>IF(Table1[[#This Row],[Posting Date]]&lt;&gt;"",IF(Table1[[#This Row],[Reference Number]]=Q991,B991+1,1),"")</f>
        <v/>
      </c>
      <c r="C992" s="61"/>
      <c r="D992" s="61"/>
      <c r="E992" s="218"/>
      <c r="F992" s="143" t="str">
        <f>IFERROR(IF(VLOOKUP(Table1[[#This Row],[Budget Code Description]],Dimentions!$X$6:$AC$132,2,FALSE)="","",VLOOKUP(Table1[[#This Row],[Budget Code Description]],Dimentions!$X$6:$AC$132,2,FALSE)),"")</f>
        <v/>
      </c>
      <c r="G992" s="143" t="str">
        <f>IFERROR(VLOOKUP(Table1[[#This Row],[Budget Code Description]],Dimentions!$X$6:$AC$132,3,FALSE),"")</f>
        <v/>
      </c>
      <c r="H992" s="64" t="str">
        <f>IFERROR(VLOOKUP(Table1[[#This Row],[Account]],Dimentions!$S$6:$V$233,2,FALSE),"")</f>
        <v/>
      </c>
      <c r="I992" s="62">
        <f>_xlfn.NUMBERVALUE(LEFT(Table1[[#This Row],[Account]],1))</f>
        <v>0</v>
      </c>
      <c r="J992" s="62" t="str">
        <f>IFERROR(VLOOKUP(Table1[[#This Row],[Budget Code Description]],Table6[#All],7,FALSE),"")</f>
        <v/>
      </c>
      <c r="K992" s="143" t="str">
        <f>IFERROR(VLOOKUP(Table1[[#This Row],[Budget Code Description]],Table6[#All],8,FALSE),"")</f>
        <v/>
      </c>
      <c r="L992" s="63"/>
      <c r="M992" s="65" t="str">
        <f>IFERROR(VLOOKUP(Table1[[#This Row],[Staff ID]],Table2[],2,FALSE),"")</f>
        <v/>
      </c>
      <c r="N992" s="211" t="str">
        <f>IFERROR(IF(VLOOKUP(Table1[[#This Row],[Budget Code Description]],Dimentions!$X$6:$AC$97,4,FALSE)="","",VLOOKUP(Table1[[#This Row],[Budget Code Description]],Dimentions!$X$6:$AC$97,4,FALSE)),"")</f>
        <v/>
      </c>
      <c r="O992" s="65" t="str">
        <f>IFERROR(VLOOKUP(Table1[[#This Row],[Vendor ID]],Table549[],2,FALSE),"")</f>
        <v/>
      </c>
      <c r="P992" s="63"/>
      <c r="Q992" s="143" t="str">
        <f>IF(Table1[[#This Row],[Posting Date]]&lt;&gt;"",$D$9,"")</f>
        <v/>
      </c>
      <c r="R992" s="159" t="str">
        <f>IF(Table1[[#This Row],[Posting Date]]&lt;&gt;"",$D$10,"")</f>
        <v/>
      </c>
      <c r="S992" s="66"/>
      <c r="T992" s="63"/>
      <c r="U992" s="67"/>
      <c r="V992" s="67"/>
      <c r="W992" s="67" t="str">
        <f t="shared" si="15"/>
        <v/>
      </c>
      <c r="X992" s="161" t="str">
        <f>IF(E992="","",(IF(Table1[[#This Row],[Cur]]="USD",Table1[[#This Row],[Cur_Amount Debit]],Table1[[#This Row],[Cur_Amount Debit]]/Table1[[#This Row],[Exchange Rate]])))</f>
        <v/>
      </c>
      <c r="Y992" s="161" t="str">
        <f>IF(E992="","",(IF(Table1[[#This Row],[Cur]]="USD",Table1[[#This Row],[Cur_Amount Credit]],Table1[[#This Row],[Cur_Amount Credit]]/ExchangeRate)))</f>
        <v/>
      </c>
      <c r="Z992" s="203" t="str">
        <f>IF(E992="","",(Table1[[#This Row],[Debit USD]]-Table1[[#This Row],[Credit USD]]))</f>
        <v/>
      </c>
      <c r="AA992" s="122"/>
      <c r="AB992" s="1"/>
      <c r="AC992" s="15"/>
      <c r="AD992" s="15" t="str">
        <f>IF(AND(OR(Table1[[#This Row],[Account]]="15030",Table1[[#This Row],[Account]]="15035",Table1[[#This Row],[Account]]="20150"),Table1[[#This Row],[Vendor ID]]=""),1,"")</f>
        <v/>
      </c>
      <c r="AE992" s="15"/>
      <c r="AF992" s="15"/>
      <c r="AG992" s="15"/>
      <c r="AH992" s="46" t="str">
        <f>IF(Table1[[#This Row],[Posting Date]]&lt;&gt;"","GJ-"&amp;CountryID,"")</f>
        <v/>
      </c>
      <c r="AI992" s="59" t="str">
        <f>IF(Table1[[#This Row],[Posting Date]]&lt;&gt;"",Table1[[#This Row],[Posting Date]],"")</f>
        <v/>
      </c>
      <c r="AJ992" s="46"/>
      <c r="AK992" s="46" t="str">
        <f>IF(Table1[[#This Row],[Description]]&lt;&gt;"",Table1[[#This Row],[Description]],"")</f>
        <v/>
      </c>
      <c r="AL992" s="46" t="str">
        <f>IF(Table1[[#This Row],[Posting Date]]&lt;&gt;"",Table1[[#This Row],[Reference Number]],"")</f>
        <v/>
      </c>
      <c r="AM992" s="46" t="str">
        <f>TRIM(Table1[[#This Row],[Line '#]])</f>
        <v/>
      </c>
      <c r="AN992" s="46" t="str">
        <f>TRIM(Table1[[#This Row],[Account]])</f>
        <v/>
      </c>
      <c r="AO992" s="46" t="str">
        <f>IF(Table1[[#This Row],[Posting Date]]&lt;&gt;"",$D$5,"")</f>
        <v/>
      </c>
      <c r="AP992" s="46" t="str">
        <f>TRIM(Table1[[#This Row],[Departments-Prgrams]])</f>
        <v/>
      </c>
      <c r="AQ992" s="46" t="str">
        <f>TRIM(Table1[[#This Row],[Grant]])</f>
        <v/>
      </c>
      <c r="AR992" s="46" t="str">
        <f>TRIM(Table1[[#This Row],[Staff ID]])</f>
        <v/>
      </c>
      <c r="AS992" s="46" t="str">
        <f>IF(TRIM(Table1[[#This Row],[Budget Code]])=0,"",TRIM(Table1[[#This Row],[Budget Code]]))</f>
        <v/>
      </c>
      <c r="AT992" s="46" t="str">
        <f>IF(Table1[[#This Row],[Line Description]]&lt;&gt;"",Table1[[#This Row],[Line Description]],"")</f>
        <v/>
      </c>
      <c r="AU992" s="46" t="str">
        <f>IF(Table1[[#This Row],[Cur_Amount Debit]]&gt;0,ROUND(Table1[[#This Row],[Cur_Amount Debit]],2),"")</f>
        <v/>
      </c>
      <c r="AV992" s="46" t="str">
        <f>IF(Table1[[#This Row],[Cur_Amount Credit]]&gt;0,ROUND(Table1[[#This Row],[Cur_Amount Credit]],2),"")</f>
        <v/>
      </c>
      <c r="AW992" s="46" t="str">
        <f>LEFT(Table1[[#This Row],[Cur]],3)</f>
        <v/>
      </c>
      <c r="AX992" s="59"/>
      <c r="AY992" s="46"/>
      <c r="AZ992" s="46" t="str">
        <f>IF(Table1[[#This Row],[Cur]]&lt;&gt;"",IF(Table1[[#This Row],[Cur]]="USD","",ExchangeRate),"")</f>
        <v/>
      </c>
      <c r="BA992" s="46" t="str">
        <f>IF(Table1[[#This Row],[Grant]]&lt;&gt;"",VLOOKUP(Table1[[#This Row],[Grant]],Grants!B:D,3),"")</f>
        <v/>
      </c>
      <c r="BB992" s="46" t="str">
        <f>TRIM(Table1[[#This Row],[Vendor ID]])</f>
        <v/>
      </c>
      <c r="BC992">
        <f>IF(Table1[[#This Row],[Reference Number]]=Q991,BC991,BC991+1)</f>
        <v>2</v>
      </c>
    </row>
    <row r="993" spans="1:55" ht="11.25" hidden="1" customHeight="1">
      <c r="A993" s="1"/>
      <c r="B993" s="88" t="str">
        <f>IF(Table1[[#This Row],[Posting Date]]&lt;&gt;"",IF(Table1[[#This Row],[Reference Number]]=Q992,B992+1,1),"")</f>
        <v/>
      </c>
      <c r="C993" s="61"/>
      <c r="D993" s="61"/>
      <c r="E993" s="218"/>
      <c r="F993" s="143" t="str">
        <f>IFERROR(IF(VLOOKUP(Table1[[#This Row],[Budget Code Description]],Dimentions!$X$6:$AC$132,2,FALSE)="","",VLOOKUP(Table1[[#This Row],[Budget Code Description]],Dimentions!$X$6:$AC$132,2,FALSE)),"")</f>
        <v/>
      </c>
      <c r="G993" s="143" t="str">
        <f>IFERROR(VLOOKUP(Table1[[#This Row],[Budget Code Description]],Dimentions!$X$6:$AC$132,3,FALSE),"")</f>
        <v/>
      </c>
      <c r="H993" s="64" t="str">
        <f>IFERROR(VLOOKUP(Table1[[#This Row],[Account]],Dimentions!$S$6:$V$233,2,FALSE),"")</f>
        <v/>
      </c>
      <c r="I993" s="62">
        <f>_xlfn.NUMBERVALUE(LEFT(Table1[[#This Row],[Account]],1))</f>
        <v>0</v>
      </c>
      <c r="J993" s="62" t="str">
        <f>IFERROR(VLOOKUP(Table1[[#This Row],[Budget Code Description]],Table6[#All],7,FALSE),"")</f>
        <v/>
      </c>
      <c r="K993" s="143" t="str">
        <f>IFERROR(VLOOKUP(Table1[[#This Row],[Budget Code Description]],Table6[#All],8,FALSE),"")</f>
        <v/>
      </c>
      <c r="L993" s="63"/>
      <c r="M993" s="65" t="str">
        <f>IFERROR(VLOOKUP(Table1[[#This Row],[Staff ID]],Table2[],2,FALSE),"")</f>
        <v/>
      </c>
      <c r="N993" s="211" t="str">
        <f>IFERROR(IF(VLOOKUP(Table1[[#This Row],[Budget Code Description]],Dimentions!$X$6:$AC$97,4,FALSE)="","",VLOOKUP(Table1[[#This Row],[Budget Code Description]],Dimentions!$X$6:$AC$97,4,FALSE)),"")</f>
        <v/>
      </c>
      <c r="O993" s="65" t="str">
        <f>IFERROR(VLOOKUP(Table1[[#This Row],[Vendor ID]],Table549[],2,FALSE),"")</f>
        <v/>
      </c>
      <c r="P993" s="63"/>
      <c r="Q993" s="143" t="str">
        <f>IF(Table1[[#This Row],[Posting Date]]&lt;&gt;"",$D$9,"")</f>
        <v/>
      </c>
      <c r="R993" s="159" t="str">
        <f>IF(Table1[[#This Row],[Posting Date]]&lt;&gt;"",$D$10,"")</f>
        <v/>
      </c>
      <c r="S993" s="66"/>
      <c r="T993" s="63"/>
      <c r="U993" s="67"/>
      <c r="V993" s="67"/>
      <c r="W993" s="67" t="str">
        <f t="shared" si="15"/>
        <v/>
      </c>
      <c r="X993" s="161" t="str">
        <f>IF(E993="","",(IF(Table1[[#This Row],[Cur]]="USD",Table1[[#This Row],[Cur_Amount Debit]],Table1[[#This Row],[Cur_Amount Debit]]/Table1[[#This Row],[Exchange Rate]])))</f>
        <v/>
      </c>
      <c r="Y993" s="161" t="str">
        <f>IF(E993="","",(IF(Table1[[#This Row],[Cur]]="USD",Table1[[#This Row],[Cur_Amount Credit]],Table1[[#This Row],[Cur_Amount Credit]]/ExchangeRate)))</f>
        <v/>
      </c>
      <c r="Z993" s="203" t="str">
        <f>IF(E993="","",(Table1[[#This Row],[Debit USD]]-Table1[[#This Row],[Credit USD]]))</f>
        <v/>
      </c>
      <c r="AA993" s="122"/>
      <c r="AB993" s="1"/>
      <c r="AC993" s="15"/>
      <c r="AD993" s="15" t="str">
        <f>IF(AND(OR(Table1[[#This Row],[Account]]="15030",Table1[[#This Row],[Account]]="15035",Table1[[#This Row],[Account]]="20150"),Table1[[#This Row],[Vendor ID]]=""),1,"")</f>
        <v/>
      </c>
      <c r="AE993" s="15"/>
      <c r="AF993" s="15"/>
      <c r="AG993" s="15"/>
      <c r="AH993" s="46" t="str">
        <f>IF(Table1[[#This Row],[Posting Date]]&lt;&gt;"","GJ-"&amp;CountryID,"")</f>
        <v/>
      </c>
      <c r="AI993" s="59" t="str">
        <f>IF(Table1[[#This Row],[Posting Date]]&lt;&gt;"",Table1[[#This Row],[Posting Date]],"")</f>
        <v/>
      </c>
      <c r="AJ993" s="46"/>
      <c r="AK993" s="46" t="str">
        <f>IF(Table1[[#This Row],[Description]]&lt;&gt;"",Table1[[#This Row],[Description]],"")</f>
        <v/>
      </c>
      <c r="AL993" s="46" t="str">
        <f>IF(Table1[[#This Row],[Posting Date]]&lt;&gt;"",Table1[[#This Row],[Reference Number]],"")</f>
        <v/>
      </c>
      <c r="AM993" s="46" t="str">
        <f>TRIM(Table1[[#This Row],[Line '#]])</f>
        <v/>
      </c>
      <c r="AN993" s="46" t="str">
        <f>TRIM(Table1[[#This Row],[Account]])</f>
        <v/>
      </c>
      <c r="AO993" s="46" t="str">
        <f>IF(Table1[[#This Row],[Posting Date]]&lt;&gt;"",$D$5,"")</f>
        <v/>
      </c>
      <c r="AP993" s="46" t="str">
        <f>TRIM(Table1[[#This Row],[Departments-Prgrams]])</f>
        <v/>
      </c>
      <c r="AQ993" s="46" t="str">
        <f>TRIM(Table1[[#This Row],[Grant]])</f>
        <v/>
      </c>
      <c r="AR993" s="46" t="str">
        <f>TRIM(Table1[[#This Row],[Staff ID]])</f>
        <v/>
      </c>
      <c r="AS993" s="46" t="str">
        <f>IF(TRIM(Table1[[#This Row],[Budget Code]])=0,"",TRIM(Table1[[#This Row],[Budget Code]]))</f>
        <v/>
      </c>
      <c r="AT993" s="46" t="str">
        <f>IF(Table1[[#This Row],[Line Description]]&lt;&gt;"",Table1[[#This Row],[Line Description]],"")</f>
        <v/>
      </c>
      <c r="AU993" s="46" t="str">
        <f>IF(Table1[[#This Row],[Cur_Amount Debit]]&gt;0,ROUND(Table1[[#This Row],[Cur_Amount Debit]],2),"")</f>
        <v/>
      </c>
      <c r="AV993" s="46" t="str">
        <f>IF(Table1[[#This Row],[Cur_Amount Credit]]&gt;0,ROUND(Table1[[#This Row],[Cur_Amount Credit]],2),"")</f>
        <v/>
      </c>
      <c r="AW993" s="46" t="str">
        <f>LEFT(Table1[[#This Row],[Cur]],3)</f>
        <v/>
      </c>
      <c r="AX993" s="59"/>
      <c r="AY993" s="46"/>
      <c r="AZ993" s="46" t="str">
        <f>IF(Table1[[#This Row],[Cur]]&lt;&gt;"",IF(Table1[[#This Row],[Cur]]="USD","",ExchangeRate),"")</f>
        <v/>
      </c>
      <c r="BA993" s="46" t="str">
        <f>IF(Table1[[#This Row],[Grant]]&lt;&gt;"",VLOOKUP(Table1[[#This Row],[Grant]],Grants!B:D,3),"")</f>
        <v/>
      </c>
      <c r="BB993" s="46" t="str">
        <f>TRIM(Table1[[#This Row],[Vendor ID]])</f>
        <v/>
      </c>
      <c r="BC993">
        <f>IF(Table1[[#This Row],[Reference Number]]=Q992,BC992,BC992+1)</f>
        <v>2</v>
      </c>
    </row>
    <row r="994" spans="1:55" ht="11.25" hidden="1" customHeight="1">
      <c r="A994" s="1"/>
      <c r="B994" s="88" t="str">
        <f>IF(Table1[[#This Row],[Posting Date]]&lt;&gt;"",IF(Table1[[#This Row],[Reference Number]]=Q993,B993+1,1),"")</f>
        <v/>
      </c>
      <c r="C994" s="61"/>
      <c r="D994" s="61"/>
      <c r="E994" s="218"/>
      <c r="F994" s="143" t="str">
        <f>IFERROR(IF(VLOOKUP(Table1[[#This Row],[Budget Code Description]],Dimentions!$X$6:$AC$132,2,FALSE)="","",VLOOKUP(Table1[[#This Row],[Budget Code Description]],Dimentions!$X$6:$AC$132,2,FALSE)),"")</f>
        <v/>
      </c>
      <c r="G994" s="143" t="str">
        <f>IFERROR(VLOOKUP(Table1[[#This Row],[Budget Code Description]],Dimentions!$X$6:$AC$132,3,FALSE),"")</f>
        <v/>
      </c>
      <c r="H994" s="64" t="str">
        <f>IFERROR(VLOOKUP(Table1[[#This Row],[Account]],Dimentions!$S$6:$V$233,2,FALSE),"")</f>
        <v/>
      </c>
      <c r="I994" s="62">
        <f>_xlfn.NUMBERVALUE(LEFT(Table1[[#This Row],[Account]],1))</f>
        <v>0</v>
      </c>
      <c r="J994" s="62" t="str">
        <f>IFERROR(VLOOKUP(Table1[[#This Row],[Budget Code Description]],Table6[#All],7,FALSE),"")</f>
        <v/>
      </c>
      <c r="K994" s="143" t="str">
        <f>IFERROR(VLOOKUP(Table1[[#This Row],[Budget Code Description]],Table6[#All],8,FALSE),"")</f>
        <v/>
      </c>
      <c r="L994" s="63"/>
      <c r="M994" s="65" t="str">
        <f>IFERROR(VLOOKUP(Table1[[#This Row],[Staff ID]],Table2[],2,FALSE),"")</f>
        <v/>
      </c>
      <c r="N994" s="211" t="str">
        <f>IFERROR(IF(VLOOKUP(Table1[[#This Row],[Budget Code Description]],Dimentions!$X$6:$AC$97,4,FALSE)="","",VLOOKUP(Table1[[#This Row],[Budget Code Description]],Dimentions!$X$6:$AC$97,4,FALSE)),"")</f>
        <v/>
      </c>
      <c r="O994" s="65" t="str">
        <f>IFERROR(VLOOKUP(Table1[[#This Row],[Vendor ID]],Table549[],2,FALSE),"")</f>
        <v/>
      </c>
      <c r="P994" s="63"/>
      <c r="Q994" s="143" t="str">
        <f>IF(Table1[[#This Row],[Posting Date]]&lt;&gt;"",$D$9,"")</f>
        <v/>
      </c>
      <c r="R994" s="159" t="str">
        <f>IF(Table1[[#This Row],[Posting Date]]&lt;&gt;"",$D$10,"")</f>
        <v/>
      </c>
      <c r="S994" s="66"/>
      <c r="T994" s="63"/>
      <c r="U994" s="67"/>
      <c r="V994" s="67"/>
      <c r="W994" s="67" t="str">
        <f t="shared" si="15"/>
        <v/>
      </c>
      <c r="X994" s="161" t="str">
        <f>IF(E994="","",(IF(Table1[[#This Row],[Cur]]="USD",Table1[[#This Row],[Cur_Amount Debit]],Table1[[#This Row],[Cur_Amount Debit]]/Table1[[#This Row],[Exchange Rate]])))</f>
        <v/>
      </c>
      <c r="Y994" s="161" t="str">
        <f>IF(E994="","",(IF(Table1[[#This Row],[Cur]]="USD",Table1[[#This Row],[Cur_Amount Credit]],Table1[[#This Row],[Cur_Amount Credit]]/ExchangeRate)))</f>
        <v/>
      </c>
      <c r="Z994" s="203" t="str">
        <f>IF(E994="","",(Table1[[#This Row],[Debit USD]]-Table1[[#This Row],[Credit USD]]))</f>
        <v/>
      </c>
      <c r="AA994" s="122"/>
      <c r="AB994" s="1"/>
      <c r="AC994" s="15"/>
      <c r="AD994" s="15" t="str">
        <f>IF(AND(OR(Table1[[#This Row],[Account]]="15030",Table1[[#This Row],[Account]]="15035",Table1[[#This Row],[Account]]="20150"),Table1[[#This Row],[Vendor ID]]=""),1,"")</f>
        <v/>
      </c>
      <c r="AE994" s="15"/>
      <c r="AF994" s="15"/>
      <c r="AG994" s="15"/>
      <c r="AH994" s="46" t="str">
        <f>IF(Table1[[#This Row],[Posting Date]]&lt;&gt;"","GJ-"&amp;CountryID,"")</f>
        <v/>
      </c>
      <c r="AI994" s="59" t="str">
        <f>IF(Table1[[#This Row],[Posting Date]]&lt;&gt;"",Table1[[#This Row],[Posting Date]],"")</f>
        <v/>
      </c>
      <c r="AJ994" s="46"/>
      <c r="AK994" s="46" t="str">
        <f>IF(Table1[[#This Row],[Description]]&lt;&gt;"",Table1[[#This Row],[Description]],"")</f>
        <v/>
      </c>
      <c r="AL994" s="46" t="str">
        <f>IF(Table1[[#This Row],[Posting Date]]&lt;&gt;"",Table1[[#This Row],[Reference Number]],"")</f>
        <v/>
      </c>
      <c r="AM994" s="46" t="str">
        <f>TRIM(Table1[[#This Row],[Line '#]])</f>
        <v/>
      </c>
      <c r="AN994" s="46" t="str">
        <f>TRIM(Table1[[#This Row],[Account]])</f>
        <v/>
      </c>
      <c r="AO994" s="46" t="str">
        <f>IF(Table1[[#This Row],[Posting Date]]&lt;&gt;"",$D$5,"")</f>
        <v/>
      </c>
      <c r="AP994" s="46" t="str">
        <f>TRIM(Table1[[#This Row],[Departments-Prgrams]])</f>
        <v/>
      </c>
      <c r="AQ994" s="46" t="str">
        <f>TRIM(Table1[[#This Row],[Grant]])</f>
        <v/>
      </c>
      <c r="AR994" s="46" t="str">
        <f>TRIM(Table1[[#This Row],[Staff ID]])</f>
        <v/>
      </c>
      <c r="AS994" s="46" t="str">
        <f>IF(TRIM(Table1[[#This Row],[Budget Code]])=0,"",TRIM(Table1[[#This Row],[Budget Code]]))</f>
        <v/>
      </c>
      <c r="AT994" s="46" t="str">
        <f>IF(Table1[[#This Row],[Line Description]]&lt;&gt;"",Table1[[#This Row],[Line Description]],"")</f>
        <v/>
      </c>
      <c r="AU994" s="46" t="str">
        <f>IF(Table1[[#This Row],[Cur_Amount Debit]]&gt;0,ROUND(Table1[[#This Row],[Cur_Amount Debit]],2),"")</f>
        <v/>
      </c>
      <c r="AV994" s="46" t="str">
        <f>IF(Table1[[#This Row],[Cur_Amount Credit]]&gt;0,ROUND(Table1[[#This Row],[Cur_Amount Credit]],2),"")</f>
        <v/>
      </c>
      <c r="AW994" s="46" t="str">
        <f>LEFT(Table1[[#This Row],[Cur]],3)</f>
        <v/>
      </c>
      <c r="AX994" s="59"/>
      <c r="AY994" s="46"/>
      <c r="AZ994" s="46" t="str">
        <f>IF(Table1[[#This Row],[Cur]]&lt;&gt;"",IF(Table1[[#This Row],[Cur]]="USD","",ExchangeRate),"")</f>
        <v/>
      </c>
      <c r="BA994" s="46" t="str">
        <f>IF(Table1[[#This Row],[Grant]]&lt;&gt;"",VLOOKUP(Table1[[#This Row],[Grant]],Grants!B:D,3),"")</f>
        <v/>
      </c>
      <c r="BB994" s="46" t="str">
        <f>TRIM(Table1[[#This Row],[Vendor ID]])</f>
        <v/>
      </c>
      <c r="BC994">
        <f>IF(Table1[[#This Row],[Reference Number]]=Q993,BC993,BC993+1)</f>
        <v>2</v>
      </c>
    </row>
    <row r="995" spans="1:55" ht="11.25" hidden="1" customHeight="1">
      <c r="A995" s="1"/>
      <c r="B995" s="88" t="str">
        <f>IF(Table1[[#This Row],[Posting Date]]&lt;&gt;"",IF(Table1[[#This Row],[Reference Number]]=Q994,B994+1,1),"")</f>
        <v/>
      </c>
      <c r="C995" s="61"/>
      <c r="D995" s="61"/>
      <c r="E995" s="218"/>
      <c r="F995" s="143" t="str">
        <f>IFERROR(IF(VLOOKUP(Table1[[#This Row],[Budget Code Description]],Dimentions!$X$6:$AC$132,2,FALSE)="","",VLOOKUP(Table1[[#This Row],[Budget Code Description]],Dimentions!$X$6:$AC$132,2,FALSE)),"")</f>
        <v/>
      </c>
      <c r="G995" s="143" t="str">
        <f>IFERROR(VLOOKUP(Table1[[#This Row],[Budget Code Description]],Dimentions!$X$6:$AC$132,3,FALSE),"")</f>
        <v/>
      </c>
      <c r="H995" s="64" t="str">
        <f>IFERROR(VLOOKUP(Table1[[#This Row],[Account]],Dimentions!$S$6:$V$233,2,FALSE),"")</f>
        <v/>
      </c>
      <c r="I995" s="62">
        <f>_xlfn.NUMBERVALUE(LEFT(Table1[[#This Row],[Account]],1))</f>
        <v>0</v>
      </c>
      <c r="J995" s="62" t="str">
        <f>IFERROR(VLOOKUP(Table1[[#This Row],[Budget Code Description]],Table6[#All],7,FALSE),"")</f>
        <v/>
      </c>
      <c r="K995" s="143" t="str">
        <f>IFERROR(VLOOKUP(Table1[[#This Row],[Budget Code Description]],Table6[#All],8,FALSE),"")</f>
        <v/>
      </c>
      <c r="L995" s="63"/>
      <c r="M995" s="65" t="str">
        <f>IFERROR(VLOOKUP(Table1[[#This Row],[Staff ID]],Table2[],2,FALSE),"")</f>
        <v/>
      </c>
      <c r="N995" s="211" t="str">
        <f>IFERROR(IF(VLOOKUP(Table1[[#This Row],[Budget Code Description]],Dimentions!$X$6:$AC$97,4,FALSE)="","",VLOOKUP(Table1[[#This Row],[Budget Code Description]],Dimentions!$X$6:$AC$97,4,FALSE)),"")</f>
        <v/>
      </c>
      <c r="O995" s="65" t="str">
        <f>IFERROR(VLOOKUP(Table1[[#This Row],[Vendor ID]],Table549[],2,FALSE),"")</f>
        <v/>
      </c>
      <c r="P995" s="63"/>
      <c r="Q995" s="143" t="str">
        <f>IF(Table1[[#This Row],[Posting Date]]&lt;&gt;"",$D$9,"")</f>
        <v/>
      </c>
      <c r="R995" s="159" t="str">
        <f>IF(Table1[[#This Row],[Posting Date]]&lt;&gt;"",$D$10,"")</f>
        <v/>
      </c>
      <c r="S995" s="66"/>
      <c r="T995" s="63"/>
      <c r="U995" s="67"/>
      <c r="V995" s="67"/>
      <c r="W995" s="67" t="str">
        <f t="shared" si="15"/>
        <v/>
      </c>
      <c r="X995" s="161" t="str">
        <f>IF(E995="","",(IF(Table1[[#This Row],[Cur]]="USD",Table1[[#This Row],[Cur_Amount Debit]],Table1[[#This Row],[Cur_Amount Debit]]/Table1[[#This Row],[Exchange Rate]])))</f>
        <v/>
      </c>
      <c r="Y995" s="161" t="str">
        <f>IF(E995="","",(IF(Table1[[#This Row],[Cur]]="USD",Table1[[#This Row],[Cur_Amount Credit]],Table1[[#This Row],[Cur_Amount Credit]]/ExchangeRate)))</f>
        <v/>
      </c>
      <c r="Z995" s="203" t="str">
        <f>IF(E995="","",(Table1[[#This Row],[Debit USD]]-Table1[[#This Row],[Credit USD]]))</f>
        <v/>
      </c>
      <c r="AA995" s="122"/>
      <c r="AB995" s="1"/>
      <c r="AC995" s="15"/>
      <c r="AD995" s="15" t="str">
        <f>IF(AND(OR(Table1[[#This Row],[Account]]="15030",Table1[[#This Row],[Account]]="15035",Table1[[#This Row],[Account]]="20150"),Table1[[#This Row],[Vendor ID]]=""),1,"")</f>
        <v/>
      </c>
      <c r="AE995" s="15"/>
      <c r="AF995" s="15"/>
      <c r="AG995" s="15"/>
      <c r="AH995" s="46" t="str">
        <f>IF(Table1[[#This Row],[Posting Date]]&lt;&gt;"","GJ-"&amp;CountryID,"")</f>
        <v/>
      </c>
      <c r="AI995" s="59" t="str">
        <f>IF(Table1[[#This Row],[Posting Date]]&lt;&gt;"",Table1[[#This Row],[Posting Date]],"")</f>
        <v/>
      </c>
      <c r="AJ995" s="46"/>
      <c r="AK995" s="46" t="str">
        <f>IF(Table1[[#This Row],[Description]]&lt;&gt;"",Table1[[#This Row],[Description]],"")</f>
        <v/>
      </c>
      <c r="AL995" s="46" t="str">
        <f>IF(Table1[[#This Row],[Posting Date]]&lt;&gt;"",Table1[[#This Row],[Reference Number]],"")</f>
        <v/>
      </c>
      <c r="AM995" s="46" t="str">
        <f>TRIM(Table1[[#This Row],[Line '#]])</f>
        <v/>
      </c>
      <c r="AN995" s="46" t="str">
        <f>TRIM(Table1[[#This Row],[Account]])</f>
        <v/>
      </c>
      <c r="AO995" s="46" t="str">
        <f>IF(Table1[[#This Row],[Posting Date]]&lt;&gt;"",$D$5,"")</f>
        <v/>
      </c>
      <c r="AP995" s="46" t="str">
        <f>TRIM(Table1[[#This Row],[Departments-Prgrams]])</f>
        <v/>
      </c>
      <c r="AQ995" s="46" t="str">
        <f>TRIM(Table1[[#This Row],[Grant]])</f>
        <v/>
      </c>
      <c r="AR995" s="46" t="str">
        <f>TRIM(Table1[[#This Row],[Staff ID]])</f>
        <v/>
      </c>
      <c r="AS995" s="46" t="str">
        <f>IF(TRIM(Table1[[#This Row],[Budget Code]])=0,"",TRIM(Table1[[#This Row],[Budget Code]]))</f>
        <v/>
      </c>
      <c r="AT995" s="46" t="str">
        <f>IF(Table1[[#This Row],[Line Description]]&lt;&gt;"",Table1[[#This Row],[Line Description]],"")</f>
        <v/>
      </c>
      <c r="AU995" s="46" t="str">
        <f>IF(Table1[[#This Row],[Cur_Amount Debit]]&gt;0,ROUND(Table1[[#This Row],[Cur_Amount Debit]],2),"")</f>
        <v/>
      </c>
      <c r="AV995" s="46" t="str">
        <f>IF(Table1[[#This Row],[Cur_Amount Credit]]&gt;0,ROUND(Table1[[#This Row],[Cur_Amount Credit]],2),"")</f>
        <v/>
      </c>
      <c r="AW995" s="46" t="str">
        <f>LEFT(Table1[[#This Row],[Cur]],3)</f>
        <v/>
      </c>
      <c r="AX995" s="59"/>
      <c r="AY995" s="46"/>
      <c r="AZ995" s="46" t="str">
        <f>IF(Table1[[#This Row],[Cur]]&lt;&gt;"",IF(Table1[[#This Row],[Cur]]="USD","",ExchangeRate),"")</f>
        <v/>
      </c>
      <c r="BA995" s="46" t="str">
        <f>IF(Table1[[#This Row],[Grant]]&lt;&gt;"",VLOOKUP(Table1[[#This Row],[Grant]],Grants!B:D,3),"")</f>
        <v/>
      </c>
      <c r="BB995" s="46" t="str">
        <f>TRIM(Table1[[#This Row],[Vendor ID]])</f>
        <v/>
      </c>
      <c r="BC995">
        <f>IF(Table1[[#This Row],[Reference Number]]=Q994,BC994,BC994+1)</f>
        <v>2</v>
      </c>
    </row>
    <row r="996" spans="1:55" ht="11.25" hidden="1" customHeight="1">
      <c r="A996" s="1"/>
      <c r="B996" s="88" t="str">
        <f>IF(Table1[[#This Row],[Posting Date]]&lt;&gt;"",IF(Table1[[#This Row],[Reference Number]]=Q995,B995+1,1),"")</f>
        <v/>
      </c>
      <c r="C996" s="61"/>
      <c r="D996" s="61"/>
      <c r="E996" s="218"/>
      <c r="F996" s="143" t="str">
        <f>IFERROR(IF(VLOOKUP(Table1[[#This Row],[Budget Code Description]],Dimentions!$X$6:$AC$132,2,FALSE)="","",VLOOKUP(Table1[[#This Row],[Budget Code Description]],Dimentions!$X$6:$AC$132,2,FALSE)),"")</f>
        <v/>
      </c>
      <c r="G996" s="143" t="str">
        <f>IFERROR(VLOOKUP(Table1[[#This Row],[Budget Code Description]],Dimentions!$X$6:$AC$132,3,FALSE),"")</f>
        <v/>
      </c>
      <c r="H996" s="64" t="str">
        <f>IFERROR(VLOOKUP(Table1[[#This Row],[Account]],Dimentions!$S$6:$V$233,2,FALSE),"")</f>
        <v/>
      </c>
      <c r="I996" s="62">
        <f>_xlfn.NUMBERVALUE(LEFT(Table1[[#This Row],[Account]],1))</f>
        <v>0</v>
      </c>
      <c r="J996" s="62" t="str">
        <f>IFERROR(VLOOKUP(Table1[[#This Row],[Budget Code Description]],Table6[#All],7,FALSE),"")</f>
        <v/>
      </c>
      <c r="K996" s="143" t="str">
        <f>IFERROR(VLOOKUP(Table1[[#This Row],[Budget Code Description]],Table6[#All],8,FALSE),"")</f>
        <v/>
      </c>
      <c r="L996" s="63"/>
      <c r="M996" s="65" t="str">
        <f>IFERROR(VLOOKUP(Table1[[#This Row],[Staff ID]],Table2[],2,FALSE),"")</f>
        <v/>
      </c>
      <c r="N996" s="211" t="str">
        <f>IFERROR(IF(VLOOKUP(Table1[[#This Row],[Budget Code Description]],Dimentions!$X$6:$AC$97,4,FALSE)="","",VLOOKUP(Table1[[#This Row],[Budget Code Description]],Dimentions!$X$6:$AC$97,4,FALSE)),"")</f>
        <v/>
      </c>
      <c r="O996" s="65" t="str">
        <f>IFERROR(VLOOKUP(Table1[[#This Row],[Vendor ID]],Table549[],2,FALSE),"")</f>
        <v/>
      </c>
      <c r="P996" s="63"/>
      <c r="Q996" s="143" t="str">
        <f>IF(Table1[[#This Row],[Posting Date]]&lt;&gt;"",$D$9,"")</f>
        <v/>
      </c>
      <c r="R996" s="159" t="str">
        <f>IF(Table1[[#This Row],[Posting Date]]&lt;&gt;"",$D$10,"")</f>
        <v/>
      </c>
      <c r="S996" s="66"/>
      <c r="T996" s="63"/>
      <c r="U996" s="67"/>
      <c r="V996" s="67"/>
      <c r="W996" s="67" t="str">
        <f t="shared" si="15"/>
        <v/>
      </c>
      <c r="X996" s="161" t="str">
        <f>IF(E996="","",(IF(Table1[[#This Row],[Cur]]="USD",Table1[[#This Row],[Cur_Amount Debit]],Table1[[#This Row],[Cur_Amount Debit]]/Table1[[#This Row],[Exchange Rate]])))</f>
        <v/>
      </c>
      <c r="Y996" s="161" t="str">
        <f>IF(E996="","",(IF(Table1[[#This Row],[Cur]]="USD",Table1[[#This Row],[Cur_Amount Credit]],Table1[[#This Row],[Cur_Amount Credit]]/ExchangeRate)))</f>
        <v/>
      </c>
      <c r="Z996" s="203" t="str">
        <f>IF(E996="","",(Table1[[#This Row],[Debit USD]]-Table1[[#This Row],[Credit USD]]))</f>
        <v/>
      </c>
      <c r="AA996" s="122"/>
      <c r="AB996" s="1"/>
      <c r="AC996" s="15"/>
      <c r="AD996" s="15" t="str">
        <f>IF(AND(OR(Table1[[#This Row],[Account]]="15030",Table1[[#This Row],[Account]]="15035",Table1[[#This Row],[Account]]="20150"),Table1[[#This Row],[Vendor ID]]=""),1,"")</f>
        <v/>
      </c>
      <c r="AE996" s="15"/>
      <c r="AF996" s="15"/>
      <c r="AG996" s="15"/>
      <c r="AH996" s="46" t="str">
        <f>IF(Table1[[#This Row],[Posting Date]]&lt;&gt;"","GJ-"&amp;CountryID,"")</f>
        <v/>
      </c>
      <c r="AI996" s="59" t="str">
        <f>IF(Table1[[#This Row],[Posting Date]]&lt;&gt;"",Table1[[#This Row],[Posting Date]],"")</f>
        <v/>
      </c>
      <c r="AJ996" s="46"/>
      <c r="AK996" s="46" t="str">
        <f>IF(Table1[[#This Row],[Description]]&lt;&gt;"",Table1[[#This Row],[Description]],"")</f>
        <v/>
      </c>
      <c r="AL996" s="46" t="str">
        <f>IF(Table1[[#This Row],[Posting Date]]&lt;&gt;"",Table1[[#This Row],[Reference Number]],"")</f>
        <v/>
      </c>
      <c r="AM996" s="46" t="str">
        <f>TRIM(Table1[[#This Row],[Line '#]])</f>
        <v/>
      </c>
      <c r="AN996" s="46" t="str">
        <f>TRIM(Table1[[#This Row],[Account]])</f>
        <v/>
      </c>
      <c r="AO996" s="46" t="str">
        <f>IF(Table1[[#This Row],[Posting Date]]&lt;&gt;"",$D$5,"")</f>
        <v/>
      </c>
      <c r="AP996" s="46" t="str">
        <f>TRIM(Table1[[#This Row],[Departments-Prgrams]])</f>
        <v/>
      </c>
      <c r="AQ996" s="46" t="str">
        <f>TRIM(Table1[[#This Row],[Grant]])</f>
        <v/>
      </c>
      <c r="AR996" s="46" t="str">
        <f>TRIM(Table1[[#This Row],[Staff ID]])</f>
        <v/>
      </c>
      <c r="AS996" s="46" t="str">
        <f>IF(TRIM(Table1[[#This Row],[Budget Code]])=0,"",TRIM(Table1[[#This Row],[Budget Code]]))</f>
        <v/>
      </c>
      <c r="AT996" s="46" t="str">
        <f>IF(Table1[[#This Row],[Line Description]]&lt;&gt;"",Table1[[#This Row],[Line Description]],"")</f>
        <v/>
      </c>
      <c r="AU996" s="46" t="str">
        <f>IF(Table1[[#This Row],[Cur_Amount Debit]]&gt;0,ROUND(Table1[[#This Row],[Cur_Amount Debit]],2),"")</f>
        <v/>
      </c>
      <c r="AV996" s="46" t="str">
        <f>IF(Table1[[#This Row],[Cur_Amount Credit]]&gt;0,ROUND(Table1[[#This Row],[Cur_Amount Credit]],2),"")</f>
        <v/>
      </c>
      <c r="AW996" s="46" t="str">
        <f>LEFT(Table1[[#This Row],[Cur]],3)</f>
        <v/>
      </c>
      <c r="AX996" s="59"/>
      <c r="AY996" s="46"/>
      <c r="AZ996" s="46" t="str">
        <f>IF(Table1[[#This Row],[Cur]]&lt;&gt;"",IF(Table1[[#This Row],[Cur]]="USD","",ExchangeRate),"")</f>
        <v/>
      </c>
      <c r="BA996" s="46" t="str">
        <f>IF(Table1[[#This Row],[Grant]]&lt;&gt;"",VLOOKUP(Table1[[#This Row],[Grant]],Grants!B:D,3),"")</f>
        <v/>
      </c>
      <c r="BB996" s="46" t="str">
        <f>TRIM(Table1[[#This Row],[Vendor ID]])</f>
        <v/>
      </c>
      <c r="BC996">
        <f>IF(Table1[[#This Row],[Reference Number]]=Q995,BC995,BC995+1)</f>
        <v>2</v>
      </c>
    </row>
    <row r="997" spans="1:55" ht="11.25" hidden="1" customHeight="1">
      <c r="A997" s="1"/>
      <c r="B997" s="88" t="str">
        <f>IF(Table1[[#This Row],[Posting Date]]&lt;&gt;"",IF(Table1[[#This Row],[Reference Number]]=Q996,B996+1,1),"")</f>
        <v/>
      </c>
      <c r="C997" s="61"/>
      <c r="D997" s="61"/>
      <c r="E997" s="218"/>
      <c r="F997" s="143" t="str">
        <f>IFERROR(IF(VLOOKUP(Table1[[#This Row],[Budget Code Description]],Dimentions!$X$6:$AC$132,2,FALSE)="","",VLOOKUP(Table1[[#This Row],[Budget Code Description]],Dimentions!$X$6:$AC$132,2,FALSE)),"")</f>
        <v/>
      </c>
      <c r="G997" s="143" t="str">
        <f>IFERROR(VLOOKUP(Table1[[#This Row],[Budget Code Description]],Dimentions!$X$6:$AC$132,3,FALSE),"")</f>
        <v/>
      </c>
      <c r="H997" s="64" t="str">
        <f>IFERROR(VLOOKUP(Table1[[#This Row],[Account]],Dimentions!$S$6:$V$233,2,FALSE),"")</f>
        <v/>
      </c>
      <c r="I997" s="62">
        <f>_xlfn.NUMBERVALUE(LEFT(Table1[[#This Row],[Account]],1))</f>
        <v>0</v>
      </c>
      <c r="J997" s="62" t="str">
        <f>IFERROR(VLOOKUP(Table1[[#This Row],[Budget Code Description]],Table6[#All],7,FALSE),"")</f>
        <v/>
      </c>
      <c r="K997" s="143" t="str">
        <f>IFERROR(VLOOKUP(Table1[[#This Row],[Budget Code Description]],Table6[#All],8,FALSE),"")</f>
        <v/>
      </c>
      <c r="L997" s="63"/>
      <c r="M997" s="65" t="str">
        <f>IFERROR(VLOOKUP(Table1[[#This Row],[Staff ID]],Table2[],2,FALSE),"")</f>
        <v/>
      </c>
      <c r="N997" s="211" t="str">
        <f>IFERROR(IF(VLOOKUP(Table1[[#This Row],[Budget Code Description]],Dimentions!$X$6:$AC$97,4,FALSE)="","",VLOOKUP(Table1[[#This Row],[Budget Code Description]],Dimentions!$X$6:$AC$97,4,FALSE)),"")</f>
        <v/>
      </c>
      <c r="O997" s="65" t="str">
        <f>IFERROR(VLOOKUP(Table1[[#This Row],[Vendor ID]],Table549[],2,FALSE),"")</f>
        <v/>
      </c>
      <c r="P997" s="63"/>
      <c r="Q997" s="143" t="str">
        <f>IF(Table1[[#This Row],[Posting Date]]&lt;&gt;"",$D$9,"")</f>
        <v/>
      </c>
      <c r="R997" s="159" t="str">
        <f>IF(Table1[[#This Row],[Posting Date]]&lt;&gt;"",$D$10,"")</f>
        <v/>
      </c>
      <c r="S997" s="66"/>
      <c r="T997" s="63"/>
      <c r="U997" s="67"/>
      <c r="V997" s="67"/>
      <c r="W997" s="67" t="str">
        <f t="shared" si="15"/>
        <v/>
      </c>
      <c r="X997" s="161" t="str">
        <f>IF(E997="","",(IF(Table1[[#This Row],[Cur]]="USD",Table1[[#This Row],[Cur_Amount Debit]],Table1[[#This Row],[Cur_Amount Debit]]/Table1[[#This Row],[Exchange Rate]])))</f>
        <v/>
      </c>
      <c r="Y997" s="161" t="str">
        <f>IF(E997="","",(IF(Table1[[#This Row],[Cur]]="USD",Table1[[#This Row],[Cur_Amount Credit]],Table1[[#This Row],[Cur_Amount Credit]]/ExchangeRate)))</f>
        <v/>
      </c>
      <c r="Z997" s="203" t="str">
        <f>IF(E997="","",(Table1[[#This Row],[Debit USD]]-Table1[[#This Row],[Credit USD]]))</f>
        <v/>
      </c>
      <c r="AA997" s="122"/>
      <c r="AB997" s="1"/>
      <c r="AC997" s="15"/>
      <c r="AD997" s="15" t="str">
        <f>IF(AND(OR(Table1[[#This Row],[Account]]="15030",Table1[[#This Row],[Account]]="15035",Table1[[#This Row],[Account]]="20150"),Table1[[#This Row],[Vendor ID]]=""),1,"")</f>
        <v/>
      </c>
      <c r="AE997" s="15"/>
      <c r="AF997" s="15"/>
      <c r="AG997" s="15"/>
      <c r="AH997" s="46" t="str">
        <f>IF(Table1[[#This Row],[Posting Date]]&lt;&gt;"","GJ-"&amp;CountryID,"")</f>
        <v/>
      </c>
      <c r="AI997" s="59" t="str">
        <f>IF(Table1[[#This Row],[Posting Date]]&lt;&gt;"",Table1[[#This Row],[Posting Date]],"")</f>
        <v/>
      </c>
      <c r="AJ997" s="46"/>
      <c r="AK997" s="46" t="str">
        <f>IF(Table1[[#This Row],[Description]]&lt;&gt;"",Table1[[#This Row],[Description]],"")</f>
        <v/>
      </c>
      <c r="AL997" s="46" t="str">
        <f>IF(Table1[[#This Row],[Posting Date]]&lt;&gt;"",Table1[[#This Row],[Reference Number]],"")</f>
        <v/>
      </c>
      <c r="AM997" s="46" t="str">
        <f>TRIM(Table1[[#This Row],[Line '#]])</f>
        <v/>
      </c>
      <c r="AN997" s="46" t="str">
        <f>TRIM(Table1[[#This Row],[Account]])</f>
        <v/>
      </c>
      <c r="AO997" s="46" t="str">
        <f>IF(Table1[[#This Row],[Posting Date]]&lt;&gt;"",$D$5,"")</f>
        <v/>
      </c>
      <c r="AP997" s="46" t="str">
        <f>TRIM(Table1[[#This Row],[Departments-Prgrams]])</f>
        <v/>
      </c>
      <c r="AQ997" s="46" t="str">
        <f>TRIM(Table1[[#This Row],[Grant]])</f>
        <v/>
      </c>
      <c r="AR997" s="46" t="str">
        <f>TRIM(Table1[[#This Row],[Staff ID]])</f>
        <v/>
      </c>
      <c r="AS997" s="46" t="str">
        <f>IF(TRIM(Table1[[#This Row],[Budget Code]])=0,"",TRIM(Table1[[#This Row],[Budget Code]]))</f>
        <v/>
      </c>
      <c r="AT997" s="46" t="str">
        <f>IF(Table1[[#This Row],[Line Description]]&lt;&gt;"",Table1[[#This Row],[Line Description]],"")</f>
        <v/>
      </c>
      <c r="AU997" s="46" t="str">
        <f>IF(Table1[[#This Row],[Cur_Amount Debit]]&gt;0,ROUND(Table1[[#This Row],[Cur_Amount Debit]],2),"")</f>
        <v/>
      </c>
      <c r="AV997" s="46" t="str">
        <f>IF(Table1[[#This Row],[Cur_Amount Credit]]&gt;0,ROUND(Table1[[#This Row],[Cur_Amount Credit]],2),"")</f>
        <v/>
      </c>
      <c r="AW997" s="46" t="str">
        <f>LEFT(Table1[[#This Row],[Cur]],3)</f>
        <v/>
      </c>
      <c r="AX997" s="59"/>
      <c r="AY997" s="46"/>
      <c r="AZ997" s="46" t="str">
        <f>IF(Table1[[#This Row],[Cur]]&lt;&gt;"",IF(Table1[[#This Row],[Cur]]="USD","",ExchangeRate),"")</f>
        <v/>
      </c>
      <c r="BA997" s="46" t="str">
        <f>IF(Table1[[#This Row],[Grant]]&lt;&gt;"",VLOOKUP(Table1[[#This Row],[Grant]],Grants!B:D,3),"")</f>
        <v/>
      </c>
      <c r="BB997" s="46" t="str">
        <f>TRIM(Table1[[#This Row],[Vendor ID]])</f>
        <v/>
      </c>
      <c r="BC997">
        <f>IF(Table1[[#This Row],[Reference Number]]=Q996,BC996,BC996+1)</f>
        <v>2</v>
      </c>
    </row>
    <row r="998" spans="1:55" ht="11.25" hidden="1" customHeight="1">
      <c r="A998" s="1"/>
      <c r="B998" s="88" t="str">
        <f>IF(Table1[[#This Row],[Posting Date]]&lt;&gt;"",IF(Table1[[#This Row],[Reference Number]]=Q997,B997+1,1),"")</f>
        <v/>
      </c>
      <c r="C998" s="61"/>
      <c r="D998" s="61"/>
      <c r="E998" s="218"/>
      <c r="F998" s="143" t="str">
        <f>IFERROR(IF(VLOOKUP(Table1[[#This Row],[Budget Code Description]],Dimentions!$X$6:$AC$132,2,FALSE)="","",VLOOKUP(Table1[[#This Row],[Budget Code Description]],Dimentions!$X$6:$AC$132,2,FALSE)),"")</f>
        <v/>
      </c>
      <c r="G998" s="143" t="str">
        <f>IFERROR(VLOOKUP(Table1[[#This Row],[Budget Code Description]],Dimentions!$X$6:$AC$132,3,FALSE),"")</f>
        <v/>
      </c>
      <c r="H998" s="64" t="str">
        <f>IFERROR(VLOOKUP(Table1[[#This Row],[Account]],Dimentions!$S$6:$V$233,2,FALSE),"")</f>
        <v/>
      </c>
      <c r="I998" s="62">
        <f>_xlfn.NUMBERVALUE(LEFT(Table1[[#This Row],[Account]],1))</f>
        <v>0</v>
      </c>
      <c r="J998" s="62" t="str">
        <f>IFERROR(VLOOKUP(Table1[[#This Row],[Budget Code Description]],Table6[#All],7,FALSE),"")</f>
        <v/>
      </c>
      <c r="K998" s="143" t="str">
        <f>IFERROR(VLOOKUP(Table1[[#This Row],[Budget Code Description]],Table6[#All],8,FALSE),"")</f>
        <v/>
      </c>
      <c r="L998" s="63"/>
      <c r="M998" s="65" t="str">
        <f>IFERROR(VLOOKUP(Table1[[#This Row],[Staff ID]],Table2[],2,FALSE),"")</f>
        <v/>
      </c>
      <c r="N998" s="211" t="str">
        <f>IFERROR(IF(VLOOKUP(Table1[[#This Row],[Budget Code Description]],Dimentions!$X$6:$AC$97,4,FALSE)="","",VLOOKUP(Table1[[#This Row],[Budget Code Description]],Dimentions!$X$6:$AC$97,4,FALSE)),"")</f>
        <v/>
      </c>
      <c r="O998" s="65" t="str">
        <f>IFERROR(VLOOKUP(Table1[[#This Row],[Vendor ID]],Table549[],2,FALSE),"")</f>
        <v/>
      </c>
      <c r="P998" s="63"/>
      <c r="Q998" s="143" t="str">
        <f>IF(Table1[[#This Row],[Posting Date]]&lt;&gt;"",$D$9,"")</f>
        <v/>
      </c>
      <c r="R998" s="159" t="str">
        <f>IF(Table1[[#This Row],[Posting Date]]&lt;&gt;"",$D$10,"")</f>
        <v/>
      </c>
      <c r="S998" s="66"/>
      <c r="T998" s="63"/>
      <c r="U998" s="67"/>
      <c r="V998" s="67"/>
      <c r="W998" s="67" t="str">
        <f t="shared" si="15"/>
        <v/>
      </c>
      <c r="X998" s="161" t="str">
        <f>IF(E998="","",(IF(Table1[[#This Row],[Cur]]="USD",Table1[[#This Row],[Cur_Amount Debit]],Table1[[#This Row],[Cur_Amount Debit]]/Table1[[#This Row],[Exchange Rate]])))</f>
        <v/>
      </c>
      <c r="Y998" s="161" t="str">
        <f>IF(E998="","",(IF(Table1[[#This Row],[Cur]]="USD",Table1[[#This Row],[Cur_Amount Credit]],Table1[[#This Row],[Cur_Amount Credit]]/ExchangeRate)))</f>
        <v/>
      </c>
      <c r="Z998" s="203" t="str">
        <f>IF(E998="","",(Table1[[#This Row],[Debit USD]]-Table1[[#This Row],[Credit USD]]))</f>
        <v/>
      </c>
      <c r="AA998" s="122"/>
      <c r="AB998" s="1"/>
      <c r="AC998" s="15"/>
      <c r="AD998" s="15" t="str">
        <f>IF(AND(OR(Table1[[#This Row],[Account]]="15030",Table1[[#This Row],[Account]]="15035",Table1[[#This Row],[Account]]="20150"),Table1[[#This Row],[Vendor ID]]=""),1,"")</f>
        <v/>
      </c>
      <c r="AE998" s="15"/>
      <c r="AF998" s="15"/>
      <c r="AG998" s="15"/>
      <c r="AH998" s="46" t="str">
        <f>IF(Table1[[#This Row],[Posting Date]]&lt;&gt;"","GJ-"&amp;CountryID,"")</f>
        <v/>
      </c>
      <c r="AI998" s="59" t="str">
        <f>IF(Table1[[#This Row],[Posting Date]]&lt;&gt;"",Table1[[#This Row],[Posting Date]],"")</f>
        <v/>
      </c>
      <c r="AJ998" s="46"/>
      <c r="AK998" s="46" t="str">
        <f>IF(Table1[[#This Row],[Description]]&lt;&gt;"",Table1[[#This Row],[Description]],"")</f>
        <v/>
      </c>
      <c r="AL998" s="46" t="str">
        <f>IF(Table1[[#This Row],[Posting Date]]&lt;&gt;"",Table1[[#This Row],[Reference Number]],"")</f>
        <v/>
      </c>
      <c r="AM998" s="46" t="str">
        <f>TRIM(Table1[[#This Row],[Line '#]])</f>
        <v/>
      </c>
      <c r="AN998" s="46" t="str">
        <f>TRIM(Table1[[#This Row],[Account]])</f>
        <v/>
      </c>
      <c r="AO998" s="46" t="str">
        <f>IF(Table1[[#This Row],[Posting Date]]&lt;&gt;"",$D$5,"")</f>
        <v/>
      </c>
      <c r="AP998" s="46" t="str">
        <f>TRIM(Table1[[#This Row],[Departments-Prgrams]])</f>
        <v/>
      </c>
      <c r="AQ998" s="46" t="str">
        <f>TRIM(Table1[[#This Row],[Grant]])</f>
        <v/>
      </c>
      <c r="AR998" s="46" t="str">
        <f>TRIM(Table1[[#This Row],[Staff ID]])</f>
        <v/>
      </c>
      <c r="AS998" s="46" t="str">
        <f>IF(TRIM(Table1[[#This Row],[Budget Code]])=0,"",TRIM(Table1[[#This Row],[Budget Code]]))</f>
        <v/>
      </c>
      <c r="AT998" s="46" t="str">
        <f>IF(Table1[[#This Row],[Line Description]]&lt;&gt;"",Table1[[#This Row],[Line Description]],"")</f>
        <v/>
      </c>
      <c r="AU998" s="46" t="str">
        <f>IF(Table1[[#This Row],[Cur_Amount Debit]]&gt;0,ROUND(Table1[[#This Row],[Cur_Amount Debit]],2),"")</f>
        <v/>
      </c>
      <c r="AV998" s="46" t="str">
        <f>IF(Table1[[#This Row],[Cur_Amount Credit]]&gt;0,ROUND(Table1[[#This Row],[Cur_Amount Credit]],2),"")</f>
        <v/>
      </c>
      <c r="AW998" s="46" t="str">
        <f>LEFT(Table1[[#This Row],[Cur]],3)</f>
        <v/>
      </c>
      <c r="AX998" s="59"/>
      <c r="AY998" s="46"/>
      <c r="AZ998" s="46" t="str">
        <f>IF(Table1[[#This Row],[Cur]]&lt;&gt;"",IF(Table1[[#This Row],[Cur]]="USD","",ExchangeRate),"")</f>
        <v/>
      </c>
      <c r="BA998" s="46" t="str">
        <f>IF(Table1[[#This Row],[Grant]]&lt;&gt;"",VLOOKUP(Table1[[#This Row],[Grant]],Grants!B:D,3),"")</f>
        <v/>
      </c>
      <c r="BB998" s="46" t="str">
        <f>TRIM(Table1[[#This Row],[Vendor ID]])</f>
        <v/>
      </c>
      <c r="BC998">
        <f>IF(Table1[[#This Row],[Reference Number]]=Q997,BC997,BC997+1)</f>
        <v>2</v>
      </c>
    </row>
    <row r="999" spans="1:55" ht="11.25" hidden="1" customHeight="1">
      <c r="A999" s="1"/>
      <c r="B999" s="88" t="str">
        <f>IF(Table1[[#This Row],[Posting Date]]&lt;&gt;"",IF(Table1[[#This Row],[Reference Number]]=Q998,B998+1,1),"")</f>
        <v/>
      </c>
      <c r="C999" s="61"/>
      <c r="D999" s="61"/>
      <c r="E999" s="218"/>
      <c r="F999" s="143" t="str">
        <f>IFERROR(IF(VLOOKUP(Table1[[#This Row],[Budget Code Description]],Dimentions!$X$6:$AC$132,2,FALSE)="","",VLOOKUP(Table1[[#This Row],[Budget Code Description]],Dimentions!$X$6:$AC$132,2,FALSE)),"")</f>
        <v/>
      </c>
      <c r="G999" s="143" t="str">
        <f>IFERROR(VLOOKUP(Table1[[#This Row],[Budget Code Description]],Dimentions!$X$6:$AC$132,3,FALSE),"")</f>
        <v/>
      </c>
      <c r="H999" s="64" t="str">
        <f>IFERROR(VLOOKUP(Table1[[#This Row],[Account]],Dimentions!$S$6:$V$233,2,FALSE),"")</f>
        <v/>
      </c>
      <c r="I999" s="62">
        <f>_xlfn.NUMBERVALUE(LEFT(Table1[[#This Row],[Account]],1))</f>
        <v>0</v>
      </c>
      <c r="J999" s="62" t="str">
        <f>IFERROR(VLOOKUP(Table1[[#This Row],[Budget Code Description]],Table6[#All],7,FALSE),"")</f>
        <v/>
      </c>
      <c r="K999" s="143" t="str">
        <f>IFERROR(VLOOKUP(Table1[[#This Row],[Budget Code Description]],Table6[#All],8,FALSE),"")</f>
        <v/>
      </c>
      <c r="L999" s="63"/>
      <c r="M999" s="65" t="str">
        <f>IFERROR(VLOOKUP(Table1[[#This Row],[Staff ID]],Table2[],2,FALSE),"")</f>
        <v/>
      </c>
      <c r="N999" s="211" t="str">
        <f>IFERROR(IF(VLOOKUP(Table1[[#This Row],[Budget Code Description]],Dimentions!$X$6:$AC$97,4,FALSE)="","",VLOOKUP(Table1[[#This Row],[Budget Code Description]],Dimentions!$X$6:$AC$97,4,FALSE)),"")</f>
        <v/>
      </c>
      <c r="O999" s="65" t="str">
        <f>IFERROR(VLOOKUP(Table1[[#This Row],[Vendor ID]],Table549[],2,FALSE),"")</f>
        <v/>
      </c>
      <c r="P999" s="63"/>
      <c r="Q999" s="143" t="str">
        <f>IF(Table1[[#This Row],[Posting Date]]&lt;&gt;"",$D$9,"")</f>
        <v/>
      </c>
      <c r="R999" s="159" t="str">
        <f>IF(Table1[[#This Row],[Posting Date]]&lt;&gt;"",$D$10,"")</f>
        <v/>
      </c>
      <c r="S999" s="66"/>
      <c r="T999" s="63"/>
      <c r="U999" s="67"/>
      <c r="V999" s="67"/>
      <c r="W999" s="67" t="str">
        <f t="shared" si="15"/>
        <v/>
      </c>
      <c r="X999" s="161" t="str">
        <f>IF(E999="","",(IF(Table1[[#This Row],[Cur]]="USD",Table1[[#This Row],[Cur_Amount Debit]],Table1[[#This Row],[Cur_Amount Debit]]/Table1[[#This Row],[Exchange Rate]])))</f>
        <v/>
      </c>
      <c r="Y999" s="161" t="str">
        <f>IF(E999="","",(IF(Table1[[#This Row],[Cur]]="USD",Table1[[#This Row],[Cur_Amount Credit]],Table1[[#This Row],[Cur_Amount Credit]]/ExchangeRate)))</f>
        <v/>
      </c>
      <c r="Z999" s="203" t="str">
        <f>IF(E999="","",(Table1[[#This Row],[Debit USD]]-Table1[[#This Row],[Credit USD]]))</f>
        <v/>
      </c>
      <c r="AA999" s="122"/>
      <c r="AB999" s="1"/>
      <c r="AC999" s="15"/>
      <c r="AD999" s="15" t="str">
        <f>IF(AND(OR(Table1[[#This Row],[Account]]="15030",Table1[[#This Row],[Account]]="15035",Table1[[#This Row],[Account]]="20150"),Table1[[#This Row],[Vendor ID]]=""),1,"")</f>
        <v/>
      </c>
      <c r="AE999" s="15"/>
      <c r="AF999" s="15"/>
      <c r="AG999" s="15"/>
      <c r="AH999" s="46" t="str">
        <f>IF(Table1[[#This Row],[Posting Date]]&lt;&gt;"","GJ-"&amp;CountryID,"")</f>
        <v/>
      </c>
      <c r="AI999" s="59" t="str">
        <f>IF(Table1[[#This Row],[Posting Date]]&lt;&gt;"",Table1[[#This Row],[Posting Date]],"")</f>
        <v/>
      </c>
      <c r="AJ999" s="46"/>
      <c r="AK999" s="46" t="str">
        <f>IF(Table1[[#This Row],[Description]]&lt;&gt;"",Table1[[#This Row],[Description]],"")</f>
        <v/>
      </c>
      <c r="AL999" s="46" t="str">
        <f>IF(Table1[[#This Row],[Posting Date]]&lt;&gt;"",Table1[[#This Row],[Reference Number]],"")</f>
        <v/>
      </c>
      <c r="AM999" s="46" t="str">
        <f>TRIM(Table1[[#This Row],[Line '#]])</f>
        <v/>
      </c>
      <c r="AN999" s="46" t="str">
        <f>TRIM(Table1[[#This Row],[Account]])</f>
        <v/>
      </c>
      <c r="AO999" s="46" t="str">
        <f>IF(Table1[[#This Row],[Posting Date]]&lt;&gt;"",$D$5,"")</f>
        <v/>
      </c>
      <c r="AP999" s="46" t="str">
        <f>TRIM(Table1[[#This Row],[Departments-Prgrams]])</f>
        <v/>
      </c>
      <c r="AQ999" s="46" t="str">
        <f>TRIM(Table1[[#This Row],[Grant]])</f>
        <v/>
      </c>
      <c r="AR999" s="46" t="str">
        <f>TRIM(Table1[[#This Row],[Staff ID]])</f>
        <v/>
      </c>
      <c r="AS999" s="46" t="str">
        <f>IF(TRIM(Table1[[#This Row],[Budget Code]])=0,"",TRIM(Table1[[#This Row],[Budget Code]]))</f>
        <v/>
      </c>
      <c r="AT999" s="46" t="str">
        <f>IF(Table1[[#This Row],[Line Description]]&lt;&gt;"",Table1[[#This Row],[Line Description]],"")</f>
        <v/>
      </c>
      <c r="AU999" s="46" t="str">
        <f>IF(Table1[[#This Row],[Cur_Amount Debit]]&gt;0,ROUND(Table1[[#This Row],[Cur_Amount Debit]],2),"")</f>
        <v/>
      </c>
      <c r="AV999" s="46" t="str">
        <f>IF(Table1[[#This Row],[Cur_Amount Credit]]&gt;0,ROUND(Table1[[#This Row],[Cur_Amount Credit]],2),"")</f>
        <v/>
      </c>
      <c r="AW999" s="46" t="str">
        <f>LEFT(Table1[[#This Row],[Cur]],3)</f>
        <v/>
      </c>
      <c r="AX999" s="59"/>
      <c r="AY999" s="46"/>
      <c r="AZ999" s="46" t="str">
        <f>IF(Table1[[#This Row],[Cur]]&lt;&gt;"",IF(Table1[[#This Row],[Cur]]="USD","",ExchangeRate),"")</f>
        <v/>
      </c>
      <c r="BA999" s="46" t="str">
        <f>IF(Table1[[#This Row],[Grant]]&lt;&gt;"",VLOOKUP(Table1[[#This Row],[Grant]],Grants!B:D,3),"")</f>
        <v/>
      </c>
      <c r="BB999" s="46" t="str">
        <f>TRIM(Table1[[#This Row],[Vendor ID]])</f>
        <v/>
      </c>
      <c r="BC999">
        <f>IF(Table1[[#This Row],[Reference Number]]=Q998,BC998,BC998+1)</f>
        <v>2</v>
      </c>
    </row>
    <row r="1000" spans="1:55" ht="11.25" hidden="1" customHeight="1">
      <c r="A1000" s="1"/>
      <c r="B1000" s="88" t="str">
        <f>IF(Table1[[#This Row],[Posting Date]]&lt;&gt;"",IF(Table1[[#This Row],[Reference Number]]=Q999,B999+1,1),"")</f>
        <v/>
      </c>
      <c r="C1000" s="61"/>
      <c r="D1000" s="61"/>
      <c r="E1000" s="218"/>
      <c r="F1000" s="143" t="str">
        <f>IFERROR(IF(VLOOKUP(Table1[[#This Row],[Budget Code Description]],Dimentions!$X$6:$AC$132,2,FALSE)="","",VLOOKUP(Table1[[#This Row],[Budget Code Description]],Dimentions!$X$6:$AC$132,2,FALSE)),"")</f>
        <v/>
      </c>
      <c r="G1000" s="143" t="str">
        <f>IFERROR(VLOOKUP(Table1[[#This Row],[Budget Code Description]],Dimentions!$X$6:$AC$132,3,FALSE),"")</f>
        <v/>
      </c>
      <c r="H1000" s="64" t="str">
        <f>IFERROR(VLOOKUP(Table1[[#This Row],[Account]],Dimentions!$S$6:$V$233,2,FALSE),"")</f>
        <v/>
      </c>
      <c r="I1000" s="62">
        <f>_xlfn.NUMBERVALUE(LEFT(Table1[[#This Row],[Account]],1))</f>
        <v>0</v>
      </c>
      <c r="J1000" s="62" t="str">
        <f>IFERROR(VLOOKUP(Table1[[#This Row],[Budget Code Description]],Table6[#All],7,FALSE),"")</f>
        <v/>
      </c>
      <c r="K1000" s="143" t="str">
        <f>IFERROR(VLOOKUP(Table1[[#This Row],[Budget Code Description]],Table6[#All],8,FALSE),"")</f>
        <v/>
      </c>
      <c r="L1000" s="63"/>
      <c r="M1000" s="65" t="str">
        <f>IFERROR(VLOOKUP(Table1[[#This Row],[Staff ID]],Table2[],2,FALSE),"")</f>
        <v/>
      </c>
      <c r="N1000" s="211" t="str">
        <f>IFERROR(IF(VLOOKUP(Table1[[#This Row],[Budget Code Description]],Dimentions!$X$6:$AC$97,4,FALSE)="","",VLOOKUP(Table1[[#This Row],[Budget Code Description]],Dimentions!$X$6:$AC$97,4,FALSE)),"")</f>
        <v/>
      </c>
      <c r="O1000" s="65" t="str">
        <f>IFERROR(VLOOKUP(Table1[[#This Row],[Vendor ID]],Table549[],2,FALSE),"")</f>
        <v/>
      </c>
      <c r="P1000" s="63"/>
      <c r="Q1000" s="143" t="str">
        <f>IF(Table1[[#This Row],[Posting Date]]&lt;&gt;"",$D$9,"")</f>
        <v/>
      </c>
      <c r="R1000" s="159" t="str">
        <f>IF(Table1[[#This Row],[Posting Date]]&lt;&gt;"",$D$10,"")</f>
        <v/>
      </c>
      <c r="S1000" s="66"/>
      <c r="T1000" s="63"/>
      <c r="U1000" s="67"/>
      <c r="V1000" s="67"/>
      <c r="W1000" s="67" t="str">
        <f t="shared" si="15"/>
        <v/>
      </c>
      <c r="X1000" s="161" t="str">
        <f>IF(E1000="","",(IF(Table1[[#This Row],[Cur]]="USD",Table1[[#This Row],[Cur_Amount Debit]],Table1[[#This Row],[Cur_Amount Debit]]/Table1[[#This Row],[Exchange Rate]])))</f>
        <v/>
      </c>
      <c r="Y1000" s="161" t="str">
        <f>IF(E1000="","",(IF(Table1[[#This Row],[Cur]]="USD",Table1[[#This Row],[Cur_Amount Credit]],Table1[[#This Row],[Cur_Amount Credit]]/ExchangeRate)))</f>
        <v/>
      </c>
      <c r="Z1000" s="203" t="str">
        <f>IF(E1000="","",(Table1[[#This Row],[Debit USD]]-Table1[[#This Row],[Credit USD]]))</f>
        <v/>
      </c>
      <c r="AA1000" s="122"/>
      <c r="AB1000" s="1"/>
      <c r="AC1000" s="15"/>
      <c r="AD1000" s="15" t="str">
        <f>IF(AND(OR(Table1[[#This Row],[Account]]="15030",Table1[[#This Row],[Account]]="15035",Table1[[#This Row],[Account]]="20150"),Table1[[#This Row],[Vendor ID]]=""),1,"")</f>
        <v/>
      </c>
      <c r="AE1000" s="15"/>
      <c r="AF1000" s="15"/>
      <c r="AG1000" s="15"/>
      <c r="AH1000" s="46" t="str">
        <f>IF(Table1[[#This Row],[Posting Date]]&lt;&gt;"","GJ-"&amp;CountryID,"")</f>
        <v/>
      </c>
      <c r="AI1000" s="59" t="str">
        <f>IF(Table1[[#This Row],[Posting Date]]&lt;&gt;"",Table1[[#This Row],[Posting Date]],"")</f>
        <v/>
      </c>
      <c r="AJ1000" s="46"/>
      <c r="AK1000" s="46" t="str">
        <f>IF(Table1[[#This Row],[Description]]&lt;&gt;"",Table1[[#This Row],[Description]],"")</f>
        <v/>
      </c>
      <c r="AL1000" s="46" t="str">
        <f>IF(Table1[[#This Row],[Posting Date]]&lt;&gt;"",Table1[[#This Row],[Reference Number]],"")</f>
        <v/>
      </c>
      <c r="AM1000" s="46" t="str">
        <f>TRIM(Table1[[#This Row],[Line '#]])</f>
        <v/>
      </c>
      <c r="AN1000" s="46" t="str">
        <f>TRIM(Table1[[#This Row],[Account]])</f>
        <v/>
      </c>
      <c r="AO1000" s="46" t="str">
        <f>IF(Table1[[#This Row],[Posting Date]]&lt;&gt;"",$D$5,"")</f>
        <v/>
      </c>
      <c r="AP1000" s="46" t="str">
        <f>TRIM(Table1[[#This Row],[Departments-Prgrams]])</f>
        <v/>
      </c>
      <c r="AQ1000" s="46" t="str">
        <f>TRIM(Table1[[#This Row],[Grant]])</f>
        <v/>
      </c>
      <c r="AR1000" s="46" t="str">
        <f>TRIM(Table1[[#This Row],[Staff ID]])</f>
        <v/>
      </c>
      <c r="AS1000" s="46" t="str">
        <f>IF(TRIM(Table1[[#This Row],[Budget Code]])=0,"",TRIM(Table1[[#This Row],[Budget Code]]))</f>
        <v/>
      </c>
      <c r="AT1000" s="46" t="str">
        <f>IF(Table1[[#This Row],[Line Description]]&lt;&gt;"",Table1[[#This Row],[Line Description]],"")</f>
        <v/>
      </c>
      <c r="AU1000" s="46" t="str">
        <f>IF(Table1[[#This Row],[Cur_Amount Debit]]&gt;0,ROUND(Table1[[#This Row],[Cur_Amount Debit]],2),"")</f>
        <v/>
      </c>
      <c r="AV1000" s="46" t="str">
        <f>IF(Table1[[#This Row],[Cur_Amount Credit]]&gt;0,ROUND(Table1[[#This Row],[Cur_Amount Credit]],2),"")</f>
        <v/>
      </c>
      <c r="AW1000" s="46" t="str">
        <f>LEFT(Table1[[#This Row],[Cur]],3)</f>
        <v/>
      </c>
      <c r="AX1000" s="59"/>
      <c r="AY1000" s="46"/>
      <c r="AZ1000" s="46" t="str">
        <f>IF(Table1[[#This Row],[Cur]]&lt;&gt;"",IF(Table1[[#This Row],[Cur]]="USD","",ExchangeRate),"")</f>
        <v/>
      </c>
      <c r="BA1000" s="46" t="str">
        <f>IF(Table1[[#This Row],[Grant]]&lt;&gt;"",VLOOKUP(Table1[[#This Row],[Grant]],Grants!B:D,3),"")</f>
        <v/>
      </c>
      <c r="BB1000" s="46" t="str">
        <f>TRIM(Table1[[#This Row],[Vendor ID]])</f>
        <v/>
      </c>
      <c r="BC1000">
        <f>IF(Table1[[#This Row],[Reference Number]]=Q999,BC999,BC999+1)</f>
        <v>2</v>
      </c>
    </row>
    <row r="1001" spans="1:55" ht="11.25" hidden="1" customHeight="1">
      <c r="A1001" s="1"/>
      <c r="B1001" s="88" t="str">
        <f>IF(Table1[[#This Row],[Posting Date]]&lt;&gt;"",IF(Table1[[#This Row],[Reference Number]]=Q1000,B1000+1,1),"")</f>
        <v/>
      </c>
      <c r="C1001" s="61"/>
      <c r="D1001" s="61"/>
      <c r="E1001" s="218"/>
      <c r="F1001" s="143" t="str">
        <f>IFERROR(IF(VLOOKUP(Table1[[#This Row],[Budget Code Description]],Dimentions!$X$6:$AC$132,2,FALSE)="","",VLOOKUP(Table1[[#This Row],[Budget Code Description]],Dimentions!$X$6:$AC$132,2,FALSE)),"")</f>
        <v/>
      </c>
      <c r="G1001" s="143" t="str">
        <f>IFERROR(VLOOKUP(Table1[[#This Row],[Budget Code Description]],Dimentions!$X$6:$AC$132,3,FALSE),"")</f>
        <v/>
      </c>
      <c r="H1001" s="64" t="str">
        <f>IFERROR(VLOOKUP(Table1[[#This Row],[Account]],Dimentions!$S$6:$V$233,2,FALSE),"")</f>
        <v/>
      </c>
      <c r="I1001" s="62">
        <f>_xlfn.NUMBERVALUE(LEFT(Table1[[#This Row],[Account]],1))</f>
        <v>0</v>
      </c>
      <c r="J1001" s="62" t="str">
        <f>IFERROR(VLOOKUP(Table1[[#This Row],[Budget Code Description]],Table6[#All],7,FALSE),"")</f>
        <v/>
      </c>
      <c r="K1001" s="143" t="str">
        <f>IFERROR(VLOOKUP(Table1[[#This Row],[Budget Code Description]],Table6[#All],8,FALSE),"")</f>
        <v/>
      </c>
      <c r="L1001" s="63"/>
      <c r="M1001" s="65" t="str">
        <f>IFERROR(VLOOKUP(Table1[[#This Row],[Staff ID]],Table2[],2,FALSE),"")</f>
        <v/>
      </c>
      <c r="N1001" s="211" t="str">
        <f>IFERROR(IF(VLOOKUP(Table1[[#This Row],[Budget Code Description]],Dimentions!$X$6:$AC$97,4,FALSE)="","",VLOOKUP(Table1[[#This Row],[Budget Code Description]],Dimentions!$X$6:$AC$97,4,FALSE)),"")</f>
        <v/>
      </c>
      <c r="O1001" s="65" t="str">
        <f>IFERROR(VLOOKUP(Table1[[#This Row],[Vendor ID]],Table549[],2,FALSE),"")</f>
        <v/>
      </c>
      <c r="P1001" s="63"/>
      <c r="Q1001" s="143" t="str">
        <f>IF(Table1[[#This Row],[Posting Date]]&lt;&gt;"",$D$9,"")</f>
        <v/>
      </c>
      <c r="R1001" s="159" t="str">
        <f>IF(Table1[[#This Row],[Posting Date]]&lt;&gt;"",$D$10,"")</f>
        <v/>
      </c>
      <c r="S1001" s="66"/>
      <c r="T1001" s="63"/>
      <c r="U1001" s="67"/>
      <c r="V1001" s="67"/>
      <c r="W1001" s="67" t="str">
        <f t="shared" ref="W1001:W1064" si="16">IF(E1001="","",(ExchangeRate))</f>
        <v/>
      </c>
      <c r="X1001" s="161" t="str">
        <f>IF(E1001="","",(IF(Table1[[#This Row],[Cur]]="USD",Table1[[#This Row],[Cur_Amount Debit]],Table1[[#This Row],[Cur_Amount Debit]]/Table1[[#This Row],[Exchange Rate]])))</f>
        <v/>
      </c>
      <c r="Y1001" s="161" t="str">
        <f>IF(E1001="","",(IF(Table1[[#This Row],[Cur]]="USD",Table1[[#This Row],[Cur_Amount Credit]],Table1[[#This Row],[Cur_Amount Credit]]/ExchangeRate)))</f>
        <v/>
      </c>
      <c r="Z1001" s="203" t="str">
        <f>IF(E1001="","",(Table1[[#This Row],[Debit USD]]-Table1[[#This Row],[Credit USD]]))</f>
        <v/>
      </c>
      <c r="AA1001" s="122"/>
      <c r="AB1001" s="1"/>
      <c r="AC1001" s="15"/>
      <c r="AD1001" s="15" t="str">
        <f>IF(AND(OR(Table1[[#This Row],[Account]]="15030",Table1[[#This Row],[Account]]="15035",Table1[[#This Row],[Account]]="20150"),Table1[[#This Row],[Vendor ID]]=""),1,"")</f>
        <v/>
      </c>
      <c r="AE1001" s="15"/>
      <c r="AF1001" s="15"/>
      <c r="AG1001" s="15"/>
      <c r="AH1001" s="46" t="str">
        <f>IF(Table1[[#This Row],[Posting Date]]&lt;&gt;"","GJ-"&amp;CountryID,"")</f>
        <v/>
      </c>
      <c r="AI1001" s="59" t="str">
        <f>IF(Table1[[#This Row],[Posting Date]]&lt;&gt;"",Table1[[#This Row],[Posting Date]],"")</f>
        <v/>
      </c>
      <c r="AJ1001" s="46"/>
      <c r="AK1001" s="46" t="str">
        <f>IF(Table1[[#This Row],[Description]]&lt;&gt;"",Table1[[#This Row],[Description]],"")</f>
        <v/>
      </c>
      <c r="AL1001" s="46" t="str">
        <f>IF(Table1[[#This Row],[Posting Date]]&lt;&gt;"",Table1[[#This Row],[Reference Number]],"")</f>
        <v/>
      </c>
      <c r="AM1001" s="46" t="str">
        <f>TRIM(Table1[[#This Row],[Line '#]])</f>
        <v/>
      </c>
      <c r="AN1001" s="46" t="str">
        <f>TRIM(Table1[[#This Row],[Account]])</f>
        <v/>
      </c>
      <c r="AO1001" s="46" t="str">
        <f>IF(Table1[[#This Row],[Posting Date]]&lt;&gt;"",$D$5,"")</f>
        <v/>
      </c>
      <c r="AP1001" s="46" t="str">
        <f>TRIM(Table1[[#This Row],[Departments-Prgrams]])</f>
        <v/>
      </c>
      <c r="AQ1001" s="46" t="str">
        <f>TRIM(Table1[[#This Row],[Grant]])</f>
        <v/>
      </c>
      <c r="AR1001" s="46" t="str">
        <f>TRIM(Table1[[#This Row],[Staff ID]])</f>
        <v/>
      </c>
      <c r="AS1001" s="46" t="str">
        <f>IF(TRIM(Table1[[#This Row],[Budget Code]])=0,"",TRIM(Table1[[#This Row],[Budget Code]]))</f>
        <v/>
      </c>
      <c r="AT1001" s="46" t="str">
        <f>IF(Table1[[#This Row],[Line Description]]&lt;&gt;"",Table1[[#This Row],[Line Description]],"")</f>
        <v/>
      </c>
      <c r="AU1001" s="46" t="str">
        <f>IF(Table1[[#This Row],[Cur_Amount Debit]]&gt;0,ROUND(Table1[[#This Row],[Cur_Amount Debit]],2),"")</f>
        <v/>
      </c>
      <c r="AV1001" s="46" t="str">
        <f>IF(Table1[[#This Row],[Cur_Amount Credit]]&gt;0,ROUND(Table1[[#This Row],[Cur_Amount Credit]],2),"")</f>
        <v/>
      </c>
      <c r="AW1001" s="46" t="str">
        <f>LEFT(Table1[[#This Row],[Cur]],3)</f>
        <v/>
      </c>
      <c r="AX1001" s="59"/>
      <c r="AY1001" s="46"/>
      <c r="AZ1001" s="46" t="str">
        <f>IF(Table1[[#This Row],[Cur]]&lt;&gt;"",IF(Table1[[#This Row],[Cur]]="USD","",ExchangeRate),"")</f>
        <v/>
      </c>
      <c r="BA1001" s="46" t="str">
        <f>IF(Table1[[#This Row],[Grant]]&lt;&gt;"",VLOOKUP(Table1[[#This Row],[Grant]],Grants!B:D,3),"")</f>
        <v/>
      </c>
      <c r="BB1001" s="46" t="str">
        <f>TRIM(Table1[[#This Row],[Vendor ID]])</f>
        <v/>
      </c>
      <c r="BC1001">
        <f>IF(Table1[[#This Row],[Reference Number]]=Q1000,BC1000,BC1000+1)</f>
        <v>2</v>
      </c>
    </row>
    <row r="1002" spans="1:55" ht="11.25" hidden="1" customHeight="1">
      <c r="A1002" s="1"/>
      <c r="B1002" s="88" t="str">
        <f>IF(Table1[[#This Row],[Posting Date]]&lt;&gt;"",IF(Table1[[#This Row],[Reference Number]]=Q1001,B1001+1,1),"")</f>
        <v/>
      </c>
      <c r="C1002" s="61"/>
      <c r="D1002" s="61"/>
      <c r="E1002" s="218"/>
      <c r="F1002" s="143" t="str">
        <f>IFERROR(IF(VLOOKUP(Table1[[#This Row],[Budget Code Description]],Dimentions!$X$6:$AC$132,2,FALSE)="","",VLOOKUP(Table1[[#This Row],[Budget Code Description]],Dimentions!$X$6:$AC$132,2,FALSE)),"")</f>
        <v/>
      </c>
      <c r="G1002" s="143" t="str">
        <f>IFERROR(VLOOKUP(Table1[[#This Row],[Budget Code Description]],Dimentions!$X$6:$AC$132,3,FALSE),"")</f>
        <v/>
      </c>
      <c r="H1002" s="64" t="str">
        <f>IFERROR(VLOOKUP(Table1[[#This Row],[Account]],Dimentions!$S$6:$V$233,2,FALSE),"")</f>
        <v/>
      </c>
      <c r="I1002" s="62">
        <f>_xlfn.NUMBERVALUE(LEFT(Table1[[#This Row],[Account]],1))</f>
        <v>0</v>
      </c>
      <c r="J1002" s="62" t="str">
        <f>IFERROR(VLOOKUP(Table1[[#This Row],[Budget Code Description]],Table6[#All],7,FALSE),"")</f>
        <v/>
      </c>
      <c r="K1002" s="143" t="str">
        <f>IFERROR(VLOOKUP(Table1[[#This Row],[Budget Code Description]],Table6[#All],8,FALSE),"")</f>
        <v/>
      </c>
      <c r="L1002" s="63"/>
      <c r="M1002" s="65" t="str">
        <f>IFERROR(VLOOKUP(Table1[[#This Row],[Staff ID]],Table2[],2,FALSE),"")</f>
        <v/>
      </c>
      <c r="N1002" s="211" t="str">
        <f>IFERROR(IF(VLOOKUP(Table1[[#This Row],[Budget Code Description]],Dimentions!$X$6:$AC$97,4,FALSE)="","",VLOOKUP(Table1[[#This Row],[Budget Code Description]],Dimentions!$X$6:$AC$97,4,FALSE)),"")</f>
        <v/>
      </c>
      <c r="O1002" s="65" t="str">
        <f>IFERROR(VLOOKUP(Table1[[#This Row],[Vendor ID]],Table549[],2,FALSE),"")</f>
        <v/>
      </c>
      <c r="P1002" s="63"/>
      <c r="Q1002" s="143" t="str">
        <f>IF(Table1[[#This Row],[Posting Date]]&lt;&gt;"",$D$9,"")</f>
        <v/>
      </c>
      <c r="R1002" s="159" t="str">
        <f>IF(Table1[[#This Row],[Posting Date]]&lt;&gt;"",$D$10,"")</f>
        <v/>
      </c>
      <c r="S1002" s="66"/>
      <c r="T1002" s="63"/>
      <c r="U1002" s="67"/>
      <c r="V1002" s="67"/>
      <c r="W1002" s="67" t="str">
        <f t="shared" si="16"/>
        <v/>
      </c>
      <c r="X1002" s="161" t="str">
        <f>IF(E1002="","",(IF(Table1[[#This Row],[Cur]]="USD",Table1[[#This Row],[Cur_Amount Debit]],Table1[[#This Row],[Cur_Amount Debit]]/Table1[[#This Row],[Exchange Rate]])))</f>
        <v/>
      </c>
      <c r="Y1002" s="161" t="str">
        <f>IF(E1002="","",(IF(Table1[[#This Row],[Cur]]="USD",Table1[[#This Row],[Cur_Amount Credit]],Table1[[#This Row],[Cur_Amount Credit]]/ExchangeRate)))</f>
        <v/>
      </c>
      <c r="Z1002" s="203" t="str">
        <f>IF(E1002="","",(Table1[[#This Row],[Debit USD]]-Table1[[#This Row],[Credit USD]]))</f>
        <v/>
      </c>
      <c r="AA1002" s="122"/>
      <c r="AB1002" s="1"/>
      <c r="AC1002" s="15"/>
      <c r="AD1002" s="15" t="str">
        <f>IF(AND(OR(Table1[[#This Row],[Account]]="15030",Table1[[#This Row],[Account]]="15035",Table1[[#This Row],[Account]]="20150"),Table1[[#This Row],[Vendor ID]]=""),1,"")</f>
        <v/>
      </c>
      <c r="AE1002" s="15"/>
      <c r="AF1002" s="15"/>
      <c r="AG1002" s="15"/>
      <c r="AH1002" s="46" t="str">
        <f>IF(Table1[[#This Row],[Posting Date]]&lt;&gt;"","GJ-"&amp;CountryID,"")</f>
        <v/>
      </c>
      <c r="AI1002" s="59" t="str">
        <f>IF(Table1[[#This Row],[Posting Date]]&lt;&gt;"",Table1[[#This Row],[Posting Date]],"")</f>
        <v/>
      </c>
      <c r="AJ1002" s="46"/>
      <c r="AK1002" s="46" t="str">
        <f>IF(Table1[[#This Row],[Description]]&lt;&gt;"",Table1[[#This Row],[Description]],"")</f>
        <v/>
      </c>
      <c r="AL1002" s="46" t="str">
        <f>IF(Table1[[#This Row],[Posting Date]]&lt;&gt;"",Table1[[#This Row],[Reference Number]],"")</f>
        <v/>
      </c>
      <c r="AM1002" s="46" t="str">
        <f>TRIM(Table1[[#This Row],[Line '#]])</f>
        <v/>
      </c>
      <c r="AN1002" s="46" t="str">
        <f>TRIM(Table1[[#This Row],[Account]])</f>
        <v/>
      </c>
      <c r="AO1002" s="46" t="str">
        <f>IF(Table1[[#This Row],[Posting Date]]&lt;&gt;"",$D$5,"")</f>
        <v/>
      </c>
      <c r="AP1002" s="46" t="str">
        <f>TRIM(Table1[[#This Row],[Departments-Prgrams]])</f>
        <v/>
      </c>
      <c r="AQ1002" s="46" t="str">
        <f>TRIM(Table1[[#This Row],[Grant]])</f>
        <v/>
      </c>
      <c r="AR1002" s="46" t="str">
        <f>TRIM(Table1[[#This Row],[Staff ID]])</f>
        <v/>
      </c>
      <c r="AS1002" s="46" t="str">
        <f>IF(TRIM(Table1[[#This Row],[Budget Code]])=0,"",TRIM(Table1[[#This Row],[Budget Code]]))</f>
        <v/>
      </c>
      <c r="AT1002" s="46" t="str">
        <f>IF(Table1[[#This Row],[Line Description]]&lt;&gt;"",Table1[[#This Row],[Line Description]],"")</f>
        <v/>
      </c>
      <c r="AU1002" s="46" t="str">
        <f>IF(Table1[[#This Row],[Cur_Amount Debit]]&gt;0,ROUND(Table1[[#This Row],[Cur_Amount Debit]],2),"")</f>
        <v/>
      </c>
      <c r="AV1002" s="46" t="str">
        <f>IF(Table1[[#This Row],[Cur_Amount Credit]]&gt;0,ROUND(Table1[[#This Row],[Cur_Amount Credit]],2),"")</f>
        <v/>
      </c>
      <c r="AW1002" s="46" t="str">
        <f>LEFT(Table1[[#This Row],[Cur]],3)</f>
        <v/>
      </c>
      <c r="AX1002" s="59"/>
      <c r="AY1002" s="46"/>
      <c r="AZ1002" s="46" t="str">
        <f>IF(Table1[[#This Row],[Cur]]&lt;&gt;"",IF(Table1[[#This Row],[Cur]]="USD","",ExchangeRate),"")</f>
        <v/>
      </c>
      <c r="BA1002" s="46" t="str">
        <f>IF(Table1[[#This Row],[Grant]]&lt;&gt;"",VLOOKUP(Table1[[#This Row],[Grant]],Grants!B:D,3),"")</f>
        <v/>
      </c>
      <c r="BB1002" s="46" t="str">
        <f>TRIM(Table1[[#This Row],[Vendor ID]])</f>
        <v/>
      </c>
      <c r="BC1002">
        <f>IF(Table1[[#This Row],[Reference Number]]=Q1001,BC1001,BC1001+1)</f>
        <v>2</v>
      </c>
    </row>
    <row r="1003" spans="1:55" ht="11.25" hidden="1" customHeight="1">
      <c r="A1003" s="1"/>
      <c r="B1003" s="88" t="str">
        <f>IF(Table1[[#This Row],[Posting Date]]&lt;&gt;"",IF(Table1[[#This Row],[Reference Number]]=Q1002,B1002+1,1),"")</f>
        <v/>
      </c>
      <c r="C1003" s="61"/>
      <c r="D1003" s="61"/>
      <c r="E1003" s="218"/>
      <c r="F1003" s="143" t="str">
        <f>IFERROR(IF(VLOOKUP(Table1[[#This Row],[Budget Code Description]],Dimentions!$X$6:$AC$132,2,FALSE)="","",VLOOKUP(Table1[[#This Row],[Budget Code Description]],Dimentions!$X$6:$AC$132,2,FALSE)),"")</f>
        <v/>
      </c>
      <c r="G1003" s="143" t="str">
        <f>IFERROR(VLOOKUP(Table1[[#This Row],[Budget Code Description]],Dimentions!$X$6:$AC$132,3,FALSE),"")</f>
        <v/>
      </c>
      <c r="H1003" s="64" t="str">
        <f>IFERROR(VLOOKUP(Table1[[#This Row],[Account]],Dimentions!$S$6:$V$233,2,FALSE),"")</f>
        <v/>
      </c>
      <c r="I1003" s="62">
        <f>_xlfn.NUMBERVALUE(LEFT(Table1[[#This Row],[Account]],1))</f>
        <v>0</v>
      </c>
      <c r="J1003" s="62" t="str">
        <f>IFERROR(VLOOKUP(Table1[[#This Row],[Budget Code Description]],Table6[#All],7,FALSE),"")</f>
        <v/>
      </c>
      <c r="K1003" s="143" t="str">
        <f>IFERROR(VLOOKUP(Table1[[#This Row],[Budget Code Description]],Table6[#All],8,FALSE),"")</f>
        <v/>
      </c>
      <c r="L1003" s="63"/>
      <c r="M1003" s="65" t="str">
        <f>IFERROR(VLOOKUP(Table1[[#This Row],[Staff ID]],Table2[],2,FALSE),"")</f>
        <v/>
      </c>
      <c r="N1003" s="211" t="str">
        <f>IFERROR(IF(VLOOKUP(Table1[[#This Row],[Budget Code Description]],Dimentions!$X$6:$AC$97,4,FALSE)="","",VLOOKUP(Table1[[#This Row],[Budget Code Description]],Dimentions!$X$6:$AC$97,4,FALSE)),"")</f>
        <v/>
      </c>
      <c r="O1003" s="65" t="str">
        <f>IFERROR(VLOOKUP(Table1[[#This Row],[Vendor ID]],Table549[],2,FALSE),"")</f>
        <v/>
      </c>
      <c r="P1003" s="63"/>
      <c r="Q1003" s="143" t="str">
        <f>IF(Table1[[#This Row],[Posting Date]]&lt;&gt;"",$D$9,"")</f>
        <v/>
      </c>
      <c r="R1003" s="159" t="str">
        <f>IF(Table1[[#This Row],[Posting Date]]&lt;&gt;"",$D$10,"")</f>
        <v/>
      </c>
      <c r="S1003" s="66"/>
      <c r="T1003" s="63"/>
      <c r="U1003" s="67"/>
      <c r="V1003" s="67"/>
      <c r="W1003" s="67" t="str">
        <f t="shared" si="16"/>
        <v/>
      </c>
      <c r="X1003" s="161" t="str">
        <f>IF(E1003="","",(IF(Table1[[#This Row],[Cur]]="USD",Table1[[#This Row],[Cur_Amount Debit]],Table1[[#This Row],[Cur_Amount Debit]]/Table1[[#This Row],[Exchange Rate]])))</f>
        <v/>
      </c>
      <c r="Y1003" s="161" t="str">
        <f>IF(E1003="","",(IF(Table1[[#This Row],[Cur]]="USD",Table1[[#This Row],[Cur_Amount Credit]],Table1[[#This Row],[Cur_Amount Credit]]/ExchangeRate)))</f>
        <v/>
      </c>
      <c r="Z1003" s="203" t="str">
        <f>IF(E1003="","",(Table1[[#This Row],[Debit USD]]-Table1[[#This Row],[Credit USD]]))</f>
        <v/>
      </c>
      <c r="AA1003" s="122"/>
      <c r="AB1003" s="1"/>
      <c r="AC1003" s="15"/>
      <c r="AD1003" s="15" t="str">
        <f>IF(AND(OR(Table1[[#This Row],[Account]]="15030",Table1[[#This Row],[Account]]="15035",Table1[[#This Row],[Account]]="20150"),Table1[[#This Row],[Vendor ID]]=""),1,"")</f>
        <v/>
      </c>
      <c r="AE1003" s="15"/>
      <c r="AF1003" s="15"/>
      <c r="AG1003" s="15"/>
      <c r="AH1003" s="46" t="str">
        <f>IF(Table1[[#This Row],[Posting Date]]&lt;&gt;"","GJ-"&amp;CountryID,"")</f>
        <v/>
      </c>
      <c r="AI1003" s="59" t="str">
        <f>IF(Table1[[#This Row],[Posting Date]]&lt;&gt;"",Table1[[#This Row],[Posting Date]],"")</f>
        <v/>
      </c>
      <c r="AJ1003" s="46"/>
      <c r="AK1003" s="46" t="str">
        <f>IF(Table1[[#This Row],[Description]]&lt;&gt;"",Table1[[#This Row],[Description]],"")</f>
        <v/>
      </c>
      <c r="AL1003" s="46" t="str">
        <f>IF(Table1[[#This Row],[Posting Date]]&lt;&gt;"",Table1[[#This Row],[Reference Number]],"")</f>
        <v/>
      </c>
      <c r="AM1003" s="46" t="str">
        <f>TRIM(Table1[[#This Row],[Line '#]])</f>
        <v/>
      </c>
      <c r="AN1003" s="46" t="str">
        <f>TRIM(Table1[[#This Row],[Account]])</f>
        <v/>
      </c>
      <c r="AO1003" s="46" t="str">
        <f>IF(Table1[[#This Row],[Posting Date]]&lt;&gt;"",$D$5,"")</f>
        <v/>
      </c>
      <c r="AP1003" s="46" t="str">
        <f>TRIM(Table1[[#This Row],[Departments-Prgrams]])</f>
        <v/>
      </c>
      <c r="AQ1003" s="46" t="str">
        <f>TRIM(Table1[[#This Row],[Grant]])</f>
        <v/>
      </c>
      <c r="AR1003" s="46" t="str">
        <f>TRIM(Table1[[#This Row],[Staff ID]])</f>
        <v/>
      </c>
      <c r="AS1003" s="46" t="str">
        <f>IF(TRIM(Table1[[#This Row],[Budget Code]])=0,"",TRIM(Table1[[#This Row],[Budget Code]]))</f>
        <v/>
      </c>
      <c r="AT1003" s="46" t="str">
        <f>IF(Table1[[#This Row],[Line Description]]&lt;&gt;"",Table1[[#This Row],[Line Description]],"")</f>
        <v/>
      </c>
      <c r="AU1003" s="46" t="str">
        <f>IF(Table1[[#This Row],[Cur_Amount Debit]]&gt;0,ROUND(Table1[[#This Row],[Cur_Amount Debit]],2),"")</f>
        <v/>
      </c>
      <c r="AV1003" s="46" t="str">
        <f>IF(Table1[[#This Row],[Cur_Amount Credit]]&gt;0,ROUND(Table1[[#This Row],[Cur_Amount Credit]],2),"")</f>
        <v/>
      </c>
      <c r="AW1003" s="46" t="str">
        <f>LEFT(Table1[[#This Row],[Cur]],3)</f>
        <v/>
      </c>
      <c r="AX1003" s="59"/>
      <c r="AY1003" s="46"/>
      <c r="AZ1003" s="46" t="str">
        <f>IF(Table1[[#This Row],[Cur]]&lt;&gt;"",IF(Table1[[#This Row],[Cur]]="USD","",ExchangeRate),"")</f>
        <v/>
      </c>
      <c r="BA1003" s="46" t="str">
        <f>IF(Table1[[#This Row],[Grant]]&lt;&gt;"",VLOOKUP(Table1[[#This Row],[Grant]],Grants!B:D,3),"")</f>
        <v/>
      </c>
      <c r="BB1003" s="46" t="str">
        <f>TRIM(Table1[[#This Row],[Vendor ID]])</f>
        <v/>
      </c>
      <c r="BC1003">
        <f>IF(Table1[[#This Row],[Reference Number]]=Q1002,BC1002,BC1002+1)</f>
        <v>2</v>
      </c>
    </row>
    <row r="1004" spans="1:55" ht="11.25" hidden="1" customHeight="1">
      <c r="A1004" s="1"/>
      <c r="B1004" s="88" t="str">
        <f>IF(Table1[[#This Row],[Posting Date]]&lt;&gt;"",IF(Table1[[#This Row],[Reference Number]]=Q1003,B1003+1,1),"")</f>
        <v/>
      </c>
      <c r="C1004" s="61"/>
      <c r="D1004" s="61"/>
      <c r="E1004" s="218"/>
      <c r="F1004" s="143" t="str">
        <f>IFERROR(IF(VLOOKUP(Table1[[#This Row],[Budget Code Description]],Dimentions!$X$6:$AC$132,2,FALSE)="","",VLOOKUP(Table1[[#This Row],[Budget Code Description]],Dimentions!$X$6:$AC$132,2,FALSE)),"")</f>
        <v/>
      </c>
      <c r="G1004" s="143" t="str">
        <f>IFERROR(VLOOKUP(Table1[[#This Row],[Budget Code Description]],Dimentions!$X$6:$AC$132,3,FALSE),"")</f>
        <v/>
      </c>
      <c r="H1004" s="64" t="str">
        <f>IFERROR(VLOOKUP(Table1[[#This Row],[Account]],Dimentions!$S$6:$V$233,2,FALSE),"")</f>
        <v/>
      </c>
      <c r="I1004" s="62">
        <f>_xlfn.NUMBERVALUE(LEFT(Table1[[#This Row],[Account]],1))</f>
        <v>0</v>
      </c>
      <c r="J1004" s="62" t="str">
        <f>IFERROR(VLOOKUP(Table1[[#This Row],[Budget Code Description]],Table6[#All],7,FALSE),"")</f>
        <v/>
      </c>
      <c r="K1004" s="143" t="str">
        <f>IFERROR(VLOOKUP(Table1[[#This Row],[Budget Code Description]],Table6[#All],8,FALSE),"")</f>
        <v/>
      </c>
      <c r="L1004" s="63"/>
      <c r="M1004" s="65" t="str">
        <f>IFERROR(VLOOKUP(Table1[[#This Row],[Staff ID]],Table2[],2,FALSE),"")</f>
        <v/>
      </c>
      <c r="N1004" s="211" t="str">
        <f>IFERROR(IF(VLOOKUP(Table1[[#This Row],[Budget Code Description]],Dimentions!$X$6:$AC$97,4,FALSE)="","",VLOOKUP(Table1[[#This Row],[Budget Code Description]],Dimentions!$X$6:$AC$97,4,FALSE)),"")</f>
        <v/>
      </c>
      <c r="O1004" s="65" t="str">
        <f>IFERROR(VLOOKUP(Table1[[#This Row],[Vendor ID]],Table549[],2,FALSE),"")</f>
        <v/>
      </c>
      <c r="P1004" s="63"/>
      <c r="Q1004" s="143" t="str">
        <f>IF(Table1[[#This Row],[Posting Date]]&lt;&gt;"",$D$9,"")</f>
        <v/>
      </c>
      <c r="R1004" s="159" t="str">
        <f>IF(Table1[[#This Row],[Posting Date]]&lt;&gt;"",$D$10,"")</f>
        <v/>
      </c>
      <c r="S1004" s="66"/>
      <c r="T1004" s="63"/>
      <c r="U1004" s="67"/>
      <c r="V1004" s="67"/>
      <c r="W1004" s="67" t="str">
        <f t="shared" si="16"/>
        <v/>
      </c>
      <c r="X1004" s="161" t="str">
        <f>IF(E1004="","",(IF(Table1[[#This Row],[Cur]]="USD",Table1[[#This Row],[Cur_Amount Debit]],Table1[[#This Row],[Cur_Amount Debit]]/Table1[[#This Row],[Exchange Rate]])))</f>
        <v/>
      </c>
      <c r="Y1004" s="161" t="str">
        <f>IF(E1004="","",(IF(Table1[[#This Row],[Cur]]="USD",Table1[[#This Row],[Cur_Amount Credit]],Table1[[#This Row],[Cur_Amount Credit]]/ExchangeRate)))</f>
        <v/>
      </c>
      <c r="Z1004" s="203" t="str">
        <f>IF(E1004="","",(Table1[[#This Row],[Debit USD]]-Table1[[#This Row],[Credit USD]]))</f>
        <v/>
      </c>
      <c r="AA1004" s="122"/>
      <c r="AB1004" s="1"/>
      <c r="AC1004" s="15"/>
      <c r="AD1004" s="15" t="str">
        <f>IF(AND(OR(Table1[[#This Row],[Account]]="15030",Table1[[#This Row],[Account]]="15035",Table1[[#This Row],[Account]]="20150"),Table1[[#This Row],[Vendor ID]]=""),1,"")</f>
        <v/>
      </c>
      <c r="AE1004" s="15"/>
      <c r="AF1004" s="15"/>
      <c r="AG1004" s="15"/>
      <c r="AH1004" s="46" t="str">
        <f>IF(Table1[[#This Row],[Posting Date]]&lt;&gt;"","GJ-"&amp;CountryID,"")</f>
        <v/>
      </c>
      <c r="AI1004" s="59" t="str">
        <f>IF(Table1[[#This Row],[Posting Date]]&lt;&gt;"",Table1[[#This Row],[Posting Date]],"")</f>
        <v/>
      </c>
      <c r="AJ1004" s="46"/>
      <c r="AK1004" s="46" t="str">
        <f>IF(Table1[[#This Row],[Description]]&lt;&gt;"",Table1[[#This Row],[Description]],"")</f>
        <v/>
      </c>
      <c r="AL1004" s="46" t="str">
        <f>IF(Table1[[#This Row],[Posting Date]]&lt;&gt;"",Table1[[#This Row],[Reference Number]],"")</f>
        <v/>
      </c>
      <c r="AM1004" s="46" t="str">
        <f>TRIM(Table1[[#This Row],[Line '#]])</f>
        <v/>
      </c>
      <c r="AN1004" s="46" t="str">
        <f>TRIM(Table1[[#This Row],[Account]])</f>
        <v/>
      </c>
      <c r="AO1004" s="46" t="str">
        <f>IF(Table1[[#This Row],[Posting Date]]&lt;&gt;"",$D$5,"")</f>
        <v/>
      </c>
      <c r="AP1004" s="46" t="str">
        <f>TRIM(Table1[[#This Row],[Departments-Prgrams]])</f>
        <v/>
      </c>
      <c r="AQ1004" s="46" t="str">
        <f>TRIM(Table1[[#This Row],[Grant]])</f>
        <v/>
      </c>
      <c r="AR1004" s="46" t="str">
        <f>TRIM(Table1[[#This Row],[Staff ID]])</f>
        <v/>
      </c>
      <c r="AS1004" s="46" t="str">
        <f>IF(TRIM(Table1[[#This Row],[Budget Code]])=0,"",TRIM(Table1[[#This Row],[Budget Code]]))</f>
        <v/>
      </c>
      <c r="AT1004" s="46" t="str">
        <f>IF(Table1[[#This Row],[Line Description]]&lt;&gt;"",Table1[[#This Row],[Line Description]],"")</f>
        <v/>
      </c>
      <c r="AU1004" s="46" t="str">
        <f>IF(Table1[[#This Row],[Cur_Amount Debit]]&gt;0,ROUND(Table1[[#This Row],[Cur_Amount Debit]],2),"")</f>
        <v/>
      </c>
      <c r="AV1004" s="46" t="str">
        <f>IF(Table1[[#This Row],[Cur_Amount Credit]]&gt;0,ROUND(Table1[[#This Row],[Cur_Amount Credit]],2),"")</f>
        <v/>
      </c>
      <c r="AW1004" s="46" t="str">
        <f>LEFT(Table1[[#This Row],[Cur]],3)</f>
        <v/>
      </c>
      <c r="AX1004" s="59"/>
      <c r="AY1004" s="46"/>
      <c r="AZ1004" s="46" t="str">
        <f>IF(Table1[[#This Row],[Cur]]&lt;&gt;"",IF(Table1[[#This Row],[Cur]]="USD","",ExchangeRate),"")</f>
        <v/>
      </c>
      <c r="BA1004" s="46" t="str">
        <f>IF(Table1[[#This Row],[Grant]]&lt;&gt;"",VLOOKUP(Table1[[#This Row],[Grant]],Grants!B:D,3),"")</f>
        <v/>
      </c>
      <c r="BB1004" s="46" t="str">
        <f>TRIM(Table1[[#This Row],[Vendor ID]])</f>
        <v/>
      </c>
      <c r="BC1004">
        <f>IF(Table1[[#This Row],[Reference Number]]=Q1003,BC1003,BC1003+1)</f>
        <v>2</v>
      </c>
    </row>
    <row r="1005" spans="1:55" ht="11.25" hidden="1" customHeight="1">
      <c r="A1005" s="1"/>
      <c r="B1005" s="88" t="str">
        <f>IF(Table1[[#This Row],[Posting Date]]&lt;&gt;"",IF(Table1[[#This Row],[Reference Number]]=Q1004,B1004+1,1),"")</f>
        <v/>
      </c>
      <c r="C1005" s="61"/>
      <c r="D1005" s="61"/>
      <c r="E1005" s="218"/>
      <c r="F1005" s="143" t="str">
        <f>IFERROR(IF(VLOOKUP(Table1[[#This Row],[Budget Code Description]],Dimentions!$X$6:$AC$132,2,FALSE)="","",VLOOKUP(Table1[[#This Row],[Budget Code Description]],Dimentions!$X$6:$AC$132,2,FALSE)),"")</f>
        <v/>
      </c>
      <c r="G1005" s="143" t="str">
        <f>IFERROR(VLOOKUP(Table1[[#This Row],[Budget Code Description]],Dimentions!$X$6:$AC$132,3,FALSE),"")</f>
        <v/>
      </c>
      <c r="H1005" s="64" t="str">
        <f>IFERROR(VLOOKUP(Table1[[#This Row],[Account]],Dimentions!$S$6:$V$233,2,FALSE),"")</f>
        <v/>
      </c>
      <c r="I1005" s="62">
        <f>_xlfn.NUMBERVALUE(LEFT(Table1[[#This Row],[Account]],1))</f>
        <v>0</v>
      </c>
      <c r="J1005" s="62" t="str">
        <f>IFERROR(VLOOKUP(Table1[[#This Row],[Budget Code Description]],Table6[#All],7,FALSE),"")</f>
        <v/>
      </c>
      <c r="K1005" s="143" t="str">
        <f>IFERROR(VLOOKUP(Table1[[#This Row],[Budget Code Description]],Table6[#All],8,FALSE),"")</f>
        <v/>
      </c>
      <c r="L1005" s="63"/>
      <c r="M1005" s="65" t="str">
        <f>IFERROR(VLOOKUP(Table1[[#This Row],[Staff ID]],Table2[],2,FALSE),"")</f>
        <v/>
      </c>
      <c r="N1005" s="211" t="str">
        <f>IFERROR(IF(VLOOKUP(Table1[[#This Row],[Budget Code Description]],Dimentions!$X$6:$AC$97,4,FALSE)="","",VLOOKUP(Table1[[#This Row],[Budget Code Description]],Dimentions!$X$6:$AC$97,4,FALSE)),"")</f>
        <v/>
      </c>
      <c r="O1005" s="65" t="str">
        <f>IFERROR(VLOOKUP(Table1[[#This Row],[Vendor ID]],Table549[],2,FALSE),"")</f>
        <v/>
      </c>
      <c r="P1005" s="63"/>
      <c r="Q1005" s="143" t="str">
        <f>IF(Table1[[#This Row],[Posting Date]]&lt;&gt;"",$D$9,"")</f>
        <v/>
      </c>
      <c r="R1005" s="159" t="str">
        <f>IF(Table1[[#This Row],[Posting Date]]&lt;&gt;"",$D$10,"")</f>
        <v/>
      </c>
      <c r="S1005" s="66"/>
      <c r="T1005" s="63"/>
      <c r="U1005" s="67"/>
      <c r="V1005" s="67"/>
      <c r="W1005" s="67" t="str">
        <f t="shared" si="16"/>
        <v/>
      </c>
      <c r="X1005" s="161" t="str">
        <f>IF(E1005="","",(IF(Table1[[#This Row],[Cur]]="USD",Table1[[#This Row],[Cur_Amount Debit]],Table1[[#This Row],[Cur_Amount Debit]]/Table1[[#This Row],[Exchange Rate]])))</f>
        <v/>
      </c>
      <c r="Y1005" s="161" t="str">
        <f>IF(E1005="","",(IF(Table1[[#This Row],[Cur]]="USD",Table1[[#This Row],[Cur_Amount Credit]],Table1[[#This Row],[Cur_Amount Credit]]/ExchangeRate)))</f>
        <v/>
      </c>
      <c r="Z1005" s="203" t="str">
        <f>IF(E1005="","",(Table1[[#This Row],[Debit USD]]-Table1[[#This Row],[Credit USD]]))</f>
        <v/>
      </c>
      <c r="AA1005" s="122"/>
      <c r="AB1005" s="1"/>
      <c r="AC1005" s="15"/>
      <c r="AD1005" s="15" t="str">
        <f>IF(AND(OR(Table1[[#This Row],[Account]]="15030",Table1[[#This Row],[Account]]="15035",Table1[[#This Row],[Account]]="20150"),Table1[[#This Row],[Vendor ID]]=""),1,"")</f>
        <v/>
      </c>
      <c r="AE1005" s="15"/>
      <c r="AF1005" s="15"/>
      <c r="AG1005" s="15"/>
      <c r="AH1005" s="46" t="str">
        <f>IF(Table1[[#This Row],[Posting Date]]&lt;&gt;"","GJ-"&amp;CountryID,"")</f>
        <v/>
      </c>
      <c r="AI1005" s="59" t="str">
        <f>IF(Table1[[#This Row],[Posting Date]]&lt;&gt;"",Table1[[#This Row],[Posting Date]],"")</f>
        <v/>
      </c>
      <c r="AJ1005" s="46"/>
      <c r="AK1005" s="46" t="str">
        <f>IF(Table1[[#This Row],[Description]]&lt;&gt;"",Table1[[#This Row],[Description]],"")</f>
        <v/>
      </c>
      <c r="AL1005" s="46" t="str">
        <f>IF(Table1[[#This Row],[Posting Date]]&lt;&gt;"",Table1[[#This Row],[Reference Number]],"")</f>
        <v/>
      </c>
      <c r="AM1005" s="46" t="str">
        <f>TRIM(Table1[[#This Row],[Line '#]])</f>
        <v/>
      </c>
      <c r="AN1005" s="46" t="str">
        <f>TRIM(Table1[[#This Row],[Account]])</f>
        <v/>
      </c>
      <c r="AO1005" s="46" t="str">
        <f>IF(Table1[[#This Row],[Posting Date]]&lt;&gt;"",$D$5,"")</f>
        <v/>
      </c>
      <c r="AP1005" s="46" t="str">
        <f>TRIM(Table1[[#This Row],[Departments-Prgrams]])</f>
        <v/>
      </c>
      <c r="AQ1005" s="46" t="str">
        <f>TRIM(Table1[[#This Row],[Grant]])</f>
        <v/>
      </c>
      <c r="AR1005" s="46" t="str">
        <f>TRIM(Table1[[#This Row],[Staff ID]])</f>
        <v/>
      </c>
      <c r="AS1005" s="46" t="str">
        <f>IF(TRIM(Table1[[#This Row],[Budget Code]])=0,"",TRIM(Table1[[#This Row],[Budget Code]]))</f>
        <v/>
      </c>
      <c r="AT1005" s="46" t="str">
        <f>IF(Table1[[#This Row],[Line Description]]&lt;&gt;"",Table1[[#This Row],[Line Description]],"")</f>
        <v/>
      </c>
      <c r="AU1005" s="46" t="str">
        <f>IF(Table1[[#This Row],[Cur_Amount Debit]]&gt;0,ROUND(Table1[[#This Row],[Cur_Amount Debit]],2),"")</f>
        <v/>
      </c>
      <c r="AV1005" s="46" t="str">
        <f>IF(Table1[[#This Row],[Cur_Amount Credit]]&gt;0,ROUND(Table1[[#This Row],[Cur_Amount Credit]],2),"")</f>
        <v/>
      </c>
      <c r="AW1005" s="46" t="str">
        <f>LEFT(Table1[[#This Row],[Cur]],3)</f>
        <v/>
      </c>
      <c r="AX1005" s="59"/>
      <c r="AY1005" s="46"/>
      <c r="AZ1005" s="46" t="str">
        <f>IF(Table1[[#This Row],[Cur]]&lt;&gt;"",IF(Table1[[#This Row],[Cur]]="USD","",ExchangeRate),"")</f>
        <v/>
      </c>
      <c r="BA1005" s="46" t="str">
        <f>IF(Table1[[#This Row],[Grant]]&lt;&gt;"",VLOOKUP(Table1[[#This Row],[Grant]],Grants!B:D,3),"")</f>
        <v/>
      </c>
      <c r="BB1005" s="46" t="str">
        <f>TRIM(Table1[[#This Row],[Vendor ID]])</f>
        <v/>
      </c>
      <c r="BC1005">
        <f>IF(Table1[[#This Row],[Reference Number]]=Q1004,BC1004,BC1004+1)</f>
        <v>2</v>
      </c>
    </row>
    <row r="1006" spans="1:55" ht="11.25" hidden="1" customHeight="1">
      <c r="A1006" s="1"/>
      <c r="B1006" s="88" t="str">
        <f>IF(Table1[[#This Row],[Posting Date]]&lt;&gt;"",IF(Table1[[#This Row],[Reference Number]]=Q1005,B1005+1,1),"")</f>
        <v/>
      </c>
      <c r="C1006" s="61"/>
      <c r="D1006" s="61"/>
      <c r="E1006" s="218"/>
      <c r="F1006" s="143" t="str">
        <f>IFERROR(IF(VLOOKUP(Table1[[#This Row],[Budget Code Description]],Dimentions!$X$6:$AC$132,2,FALSE)="","",VLOOKUP(Table1[[#This Row],[Budget Code Description]],Dimentions!$X$6:$AC$132,2,FALSE)),"")</f>
        <v/>
      </c>
      <c r="G1006" s="143" t="str">
        <f>IFERROR(VLOOKUP(Table1[[#This Row],[Budget Code Description]],Dimentions!$X$6:$AC$132,3,FALSE),"")</f>
        <v/>
      </c>
      <c r="H1006" s="64" t="str">
        <f>IFERROR(VLOOKUP(Table1[[#This Row],[Account]],Dimentions!$S$6:$V$233,2,FALSE),"")</f>
        <v/>
      </c>
      <c r="I1006" s="62">
        <f>_xlfn.NUMBERVALUE(LEFT(Table1[[#This Row],[Account]],1))</f>
        <v>0</v>
      </c>
      <c r="J1006" s="62" t="str">
        <f>IFERROR(VLOOKUP(Table1[[#This Row],[Budget Code Description]],Table6[#All],7,FALSE),"")</f>
        <v/>
      </c>
      <c r="K1006" s="143" t="str">
        <f>IFERROR(VLOOKUP(Table1[[#This Row],[Budget Code Description]],Table6[#All],8,FALSE),"")</f>
        <v/>
      </c>
      <c r="L1006" s="63"/>
      <c r="M1006" s="65" t="str">
        <f>IFERROR(VLOOKUP(Table1[[#This Row],[Staff ID]],Table2[],2,FALSE),"")</f>
        <v/>
      </c>
      <c r="N1006" s="211" t="str">
        <f>IFERROR(IF(VLOOKUP(Table1[[#This Row],[Budget Code Description]],Dimentions!$X$6:$AC$97,4,FALSE)="","",VLOOKUP(Table1[[#This Row],[Budget Code Description]],Dimentions!$X$6:$AC$97,4,FALSE)),"")</f>
        <v/>
      </c>
      <c r="O1006" s="65" t="str">
        <f>IFERROR(VLOOKUP(Table1[[#This Row],[Vendor ID]],Table549[],2,FALSE),"")</f>
        <v/>
      </c>
      <c r="P1006" s="63"/>
      <c r="Q1006" s="143" t="str">
        <f>IF(Table1[[#This Row],[Posting Date]]&lt;&gt;"",$D$9,"")</f>
        <v/>
      </c>
      <c r="R1006" s="159" t="str">
        <f>IF(Table1[[#This Row],[Posting Date]]&lt;&gt;"",$D$10,"")</f>
        <v/>
      </c>
      <c r="S1006" s="66"/>
      <c r="T1006" s="63"/>
      <c r="U1006" s="67"/>
      <c r="V1006" s="67"/>
      <c r="W1006" s="67" t="str">
        <f t="shared" si="16"/>
        <v/>
      </c>
      <c r="X1006" s="161" t="str">
        <f>IF(E1006="","",(IF(Table1[[#This Row],[Cur]]="USD",Table1[[#This Row],[Cur_Amount Debit]],Table1[[#This Row],[Cur_Amount Debit]]/Table1[[#This Row],[Exchange Rate]])))</f>
        <v/>
      </c>
      <c r="Y1006" s="161" t="str">
        <f>IF(E1006="","",(IF(Table1[[#This Row],[Cur]]="USD",Table1[[#This Row],[Cur_Amount Credit]],Table1[[#This Row],[Cur_Amount Credit]]/ExchangeRate)))</f>
        <v/>
      </c>
      <c r="Z1006" s="203" t="str">
        <f>IF(E1006="","",(Table1[[#This Row],[Debit USD]]-Table1[[#This Row],[Credit USD]]))</f>
        <v/>
      </c>
      <c r="AA1006" s="122"/>
      <c r="AB1006" s="1"/>
      <c r="AC1006" s="15"/>
      <c r="AD1006" s="15" t="str">
        <f>IF(AND(OR(Table1[[#This Row],[Account]]="15030",Table1[[#This Row],[Account]]="15035",Table1[[#This Row],[Account]]="20150"),Table1[[#This Row],[Vendor ID]]=""),1,"")</f>
        <v/>
      </c>
      <c r="AE1006" s="15"/>
      <c r="AF1006" s="15"/>
      <c r="AG1006" s="15"/>
      <c r="AH1006" s="46" t="str">
        <f>IF(Table1[[#This Row],[Posting Date]]&lt;&gt;"","GJ-"&amp;CountryID,"")</f>
        <v/>
      </c>
      <c r="AI1006" s="59" t="str">
        <f>IF(Table1[[#This Row],[Posting Date]]&lt;&gt;"",Table1[[#This Row],[Posting Date]],"")</f>
        <v/>
      </c>
      <c r="AJ1006" s="46"/>
      <c r="AK1006" s="46" t="str">
        <f>IF(Table1[[#This Row],[Description]]&lt;&gt;"",Table1[[#This Row],[Description]],"")</f>
        <v/>
      </c>
      <c r="AL1006" s="46" t="str">
        <f>IF(Table1[[#This Row],[Posting Date]]&lt;&gt;"",Table1[[#This Row],[Reference Number]],"")</f>
        <v/>
      </c>
      <c r="AM1006" s="46" t="str">
        <f>TRIM(Table1[[#This Row],[Line '#]])</f>
        <v/>
      </c>
      <c r="AN1006" s="46" t="str">
        <f>TRIM(Table1[[#This Row],[Account]])</f>
        <v/>
      </c>
      <c r="AO1006" s="46" t="str">
        <f>IF(Table1[[#This Row],[Posting Date]]&lt;&gt;"",$D$5,"")</f>
        <v/>
      </c>
      <c r="AP1006" s="46" t="str">
        <f>TRIM(Table1[[#This Row],[Departments-Prgrams]])</f>
        <v/>
      </c>
      <c r="AQ1006" s="46" t="str">
        <f>TRIM(Table1[[#This Row],[Grant]])</f>
        <v/>
      </c>
      <c r="AR1006" s="46" t="str">
        <f>TRIM(Table1[[#This Row],[Staff ID]])</f>
        <v/>
      </c>
      <c r="AS1006" s="46" t="str">
        <f>IF(TRIM(Table1[[#This Row],[Budget Code]])=0,"",TRIM(Table1[[#This Row],[Budget Code]]))</f>
        <v/>
      </c>
      <c r="AT1006" s="46" t="str">
        <f>IF(Table1[[#This Row],[Line Description]]&lt;&gt;"",Table1[[#This Row],[Line Description]],"")</f>
        <v/>
      </c>
      <c r="AU1006" s="46" t="str">
        <f>IF(Table1[[#This Row],[Cur_Amount Debit]]&gt;0,ROUND(Table1[[#This Row],[Cur_Amount Debit]],2),"")</f>
        <v/>
      </c>
      <c r="AV1006" s="46" t="str">
        <f>IF(Table1[[#This Row],[Cur_Amount Credit]]&gt;0,ROUND(Table1[[#This Row],[Cur_Amount Credit]],2),"")</f>
        <v/>
      </c>
      <c r="AW1006" s="46" t="str">
        <f>LEFT(Table1[[#This Row],[Cur]],3)</f>
        <v/>
      </c>
      <c r="AX1006" s="59"/>
      <c r="AY1006" s="46"/>
      <c r="AZ1006" s="46" t="str">
        <f>IF(Table1[[#This Row],[Cur]]&lt;&gt;"",IF(Table1[[#This Row],[Cur]]="USD","",ExchangeRate),"")</f>
        <v/>
      </c>
      <c r="BA1006" s="46" t="str">
        <f>IF(Table1[[#This Row],[Grant]]&lt;&gt;"",VLOOKUP(Table1[[#This Row],[Grant]],Grants!B:D,3),"")</f>
        <v/>
      </c>
      <c r="BB1006" s="46" t="str">
        <f>TRIM(Table1[[#This Row],[Vendor ID]])</f>
        <v/>
      </c>
      <c r="BC1006">
        <f>IF(Table1[[#This Row],[Reference Number]]=Q1005,BC1005,BC1005+1)</f>
        <v>2</v>
      </c>
    </row>
    <row r="1007" spans="1:55" ht="11.25" hidden="1" customHeight="1">
      <c r="A1007" s="1"/>
      <c r="B1007" s="88" t="str">
        <f>IF(Table1[[#This Row],[Posting Date]]&lt;&gt;"",IF(Table1[[#This Row],[Reference Number]]=Q1006,B1006+1,1),"")</f>
        <v/>
      </c>
      <c r="C1007" s="61"/>
      <c r="D1007" s="61"/>
      <c r="E1007" s="218"/>
      <c r="F1007" s="143" t="str">
        <f>IFERROR(IF(VLOOKUP(Table1[[#This Row],[Budget Code Description]],Dimentions!$X$6:$AC$132,2,FALSE)="","",VLOOKUP(Table1[[#This Row],[Budget Code Description]],Dimentions!$X$6:$AC$132,2,FALSE)),"")</f>
        <v/>
      </c>
      <c r="G1007" s="143" t="str">
        <f>IFERROR(VLOOKUP(Table1[[#This Row],[Budget Code Description]],Dimentions!$X$6:$AC$132,3,FALSE),"")</f>
        <v/>
      </c>
      <c r="H1007" s="64" t="str">
        <f>IFERROR(VLOOKUP(Table1[[#This Row],[Account]],Dimentions!$S$6:$V$233,2,FALSE),"")</f>
        <v/>
      </c>
      <c r="I1007" s="62">
        <f>_xlfn.NUMBERVALUE(LEFT(Table1[[#This Row],[Account]],1))</f>
        <v>0</v>
      </c>
      <c r="J1007" s="62" t="str">
        <f>IFERROR(VLOOKUP(Table1[[#This Row],[Budget Code Description]],Table6[#All],7,FALSE),"")</f>
        <v/>
      </c>
      <c r="K1007" s="143" t="str">
        <f>IFERROR(VLOOKUP(Table1[[#This Row],[Budget Code Description]],Table6[#All],8,FALSE),"")</f>
        <v/>
      </c>
      <c r="L1007" s="63"/>
      <c r="M1007" s="65" t="str">
        <f>IFERROR(VLOOKUP(Table1[[#This Row],[Staff ID]],Table2[],2,FALSE),"")</f>
        <v/>
      </c>
      <c r="N1007" s="211" t="str">
        <f>IFERROR(IF(VLOOKUP(Table1[[#This Row],[Budget Code Description]],Dimentions!$X$6:$AC$97,4,FALSE)="","",VLOOKUP(Table1[[#This Row],[Budget Code Description]],Dimentions!$X$6:$AC$97,4,FALSE)),"")</f>
        <v/>
      </c>
      <c r="O1007" s="65" t="str">
        <f>IFERROR(VLOOKUP(Table1[[#This Row],[Vendor ID]],Table549[],2,FALSE),"")</f>
        <v/>
      </c>
      <c r="P1007" s="63"/>
      <c r="Q1007" s="143" t="str">
        <f>IF(Table1[[#This Row],[Posting Date]]&lt;&gt;"",$D$9,"")</f>
        <v/>
      </c>
      <c r="R1007" s="159" t="str">
        <f>IF(Table1[[#This Row],[Posting Date]]&lt;&gt;"",$D$10,"")</f>
        <v/>
      </c>
      <c r="S1007" s="66"/>
      <c r="T1007" s="63"/>
      <c r="U1007" s="67"/>
      <c r="V1007" s="67"/>
      <c r="W1007" s="67" t="str">
        <f t="shared" si="16"/>
        <v/>
      </c>
      <c r="X1007" s="161" t="str">
        <f>IF(E1007="","",(IF(Table1[[#This Row],[Cur]]="USD",Table1[[#This Row],[Cur_Amount Debit]],Table1[[#This Row],[Cur_Amount Debit]]/Table1[[#This Row],[Exchange Rate]])))</f>
        <v/>
      </c>
      <c r="Y1007" s="161" t="str">
        <f>IF(E1007="","",(IF(Table1[[#This Row],[Cur]]="USD",Table1[[#This Row],[Cur_Amount Credit]],Table1[[#This Row],[Cur_Amount Credit]]/ExchangeRate)))</f>
        <v/>
      </c>
      <c r="Z1007" s="203" t="str">
        <f>IF(E1007="","",(Table1[[#This Row],[Debit USD]]-Table1[[#This Row],[Credit USD]]))</f>
        <v/>
      </c>
      <c r="AA1007" s="122"/>
      <c r="AB1007" s="1"/>
      <c r="AC1007" s="15"/>
      <c r="AD1007" s="15" t="str">
        <f>IF(AND(OR(Table1[[#This Row],[Account]]="15030",Table1[[#This Row],[Account]]="15035",Table1[[#This Row],[Account]]="20150"),Table1[[#This Row],[Vendor ID]]=""),1,"")</f>
        <v/>
      </c>
      <c r="AE1007" s="15"/>
      <c r="AF1007" s="15"/>
      <c r="AG1007" s="15"/>
      <c r="AH1007" s="46" t="str">
        <f>IF(Table1[[#This Row],[Posting Date]]&lt;&gt;"","GJ-"&amp;CountryID,"")</f>
        <v/>
      </c>
      <c r="AI1007" s="59" t="str">
        <f>IF(Table1[[#This Row],[Posting Date]]&lt;&gt;"",Table1[[#This Row],[Posting Date]],"")</f>
        <v/>
      </c>
      <c r="AJ1007" s="46"/>
      <c r="AK1007" s="46" t="str">
        <f>IF(Table1[[#This Row],[Description]]&lt;&gt;"",Table1[[#This Row],[Description]],"")</f>
        <v/>
      </c>
      <c r="AL1007" s="46" t="str">
        <f>IF(Table1[[#This Row],[Posting Date]]&lt;&gt;"",Table1[[#This Row],[Reference Number]],"")</f>
        <v/>
      </c>
      <c r="AM1007" s="46" t="str">
        <f>TRIM(Table1[[#This Row],[Line '#]])</f>
        <v/>
      </c>
      <c r="AN1007" s="46" t="str">
        <f>TRIM(Table1[[#This Row],[Account]])</f>
        <v/>
      </c>
      <c r="AO1007" s="46" t="str">
        <f>IF(Table1[[#This Row],[Posting Date]]&lt;&gt;"",$D$5,"")</f>
        <v/>
      </c>
      <c r="AP1007" s="46" t="str">
        <f>TRIM(Table1[[#This Row],[Departments-Prgrams]])</f>
        <v/>
      </c>
      <c r="AQ1007" s="46" t="str">
        <f>TRIM(Table1[[#This Row],[Grant]])</f>
        <v/>
      </c>
      <c r="AR1007" s="46" t="str">
        <f>TRIM(Table1[[#This Row],[Staff ID]])</f>
        <v/>
      </c>
      <c r="AS1007" s="46" t="str">
        <f>IF(TRIM(Table1[[#This Row],[Budget Code]])=0,"",TRIM(Table1[[#This Row],[Budget Code]]))</f>
        <v/>
      </c>
      <c r="AT1007" s="46" t="str">
        <f>IF(Table1[[#This Row],[Line Description]]&lt;&gt;"",Table1[[#This Row],[Line Description]],"")</f>
        <v/>
      </c>
      <c r="AU1007" s="46" t="str">
        <f>IF(Table1[[#This Row],[Cur_Amount Debit]]&gt;0,ROUND(Table1[[#This Row],[Cur_Amount Debit]],2),"")</f>
        <v/>
      </c>
      <c r="AV1007" s="46" t="str">
        <f>IF(Table1[[#This Row],[Cur_Amount Credit]]&gt;0,ROUND(Table1[[#This Row],[Cur_Amount Credit]],2),"")</f>
        <v/>
      </c>
      <c r="AW1007" s="46" t="str">
        <f>LEFT(Table1[[#This Row],[Cur]],3)</f>
        <v/>
      </c>
      <c r="AX1007" s="59"/>
      <c r="AY1007" s="46"/>
      <c r="AZ1007" s="46" t="str">
        <f>IF(Table1[[#This Row],[Cur]]&lt;&gt;"",IF(Table1[[#This Row],[Cur]]="USD","",ExchangeRate),"")</f>
        <v/>
      </c>
      <c r="BA1007" s="46" t="str">
        <f>IF(Table1[[#This Row],[Grant]]&lt;&gt;"",VLOOKUP(Table1[[#This Row],[Grant]],Grants!B:D,3),"")</f>
        <v/>
      </c>
      <c r="BB1007" s="46" t="str">
        <f>TRIM(Table1[[#This Row],[Vendor ID]])</f>
        <v/>
      </c>
      <c r="BC1007">
        <f>IF(Table1[[#This Row],[Reference Number]]=Q1006,BC1006,BC1006+1)</f>
        <v>2</v>
      </c>
    </row>
    <row r="1008" spans="1:55" ht="11.25" hidden="1" customHeight="1">
      <c r="A1008" s="1"/>
      <c r="B1008" s="88" t="str">
        <f>IF(Table1[[#This Row],[Posting Date]]&lt;&gt;"",IF(Table1[[#This Row],[Reference Number]]=Q1007,B1007+1,1),"")</f>
        <v/>
      </c>
      <c r="C1008" s="61"/>
      <c r="D1008" s="61"/>
      <c r="E1008" s="218"/>
      <c r="F1008" s="143" t="str">
        <f>IFERROR(IF(VLOOKUP(Table1[[#This Row],[Budget Code Description]],Dimentions!$X$6:$AC$132,2,FALSE)="","",VLOOKUP(Table1[[#This Row],[Budget Code Description]],Dimentions!$X$6:$AC$132,2,FALSE)),"")</f>
        <v/>
      </c>
      <c r="G1008" s="143" t="str">
        <f>IFERROR(VLOOKUP(Table1[[#This Row],[Budget Code Description]],Dimentions!$X$6:$AC$132,3,FALSE),"")</f>
        <v/>
      </c>
      <c r="H1008" s="64" t="str">
        <f>IFERROR(VLOOKUP(Table1[[#This Row],[Account]],Dimentions!$S$6:$V$233,2,FALSE),"")</f>
        <v/>
      </c>
      <c r="I1008" s="62">
        <f>_xlfn.NUMBERVALUE(LEFT(Table1[[#This Row],[Account]],1))</f>
        <v>0</v>
      </c>
      <c r="J1008" s="62" t="str">
        <f>IFERROR(VLOOKUP(Table1[[#This Row],[Budget Code Description]],Table6[#All],7,FALSE),"")</f>
        <v/>
      </c>
      <c r="K1008" s="143" t="str">
        <f>IFERROR(VLOOKUP(Table1[[#This Row],[Budget Code Description]],Table6[#All],8,FALSE),"")</f>
        <v/>
      </c>
      <c r="L1008" s="63"/>
      <c r="M1008" s="65" t="str">
        <f>IFERROR(VLOOKUP(Table1[[#This Row],[Staff ID]],Table2[],2,FALSE),"")</f>
        <v/>
      </c>
      <c r="N1008" s="211" t="str">
        <f>IFERROR(IF(VLOOKUP(Table1[[#This Row],[Budget Code Description]],Dimentions!$X$6:$AC$97,4,FALSE)="","",VLOOKUP(Table1[[#This Row],[Budget Code Description]],Dimentions!$X$6:$AC$97,4,FALSE)),"")</f>
        <v/>
      </c>
      <c r="O1008" s="65" t="str">
        <f>IFERROR(VLOOKUP(Table1[[#This Row],[Vendor ID]],Table549[],2,FALSE),"")</f>
        <v/>
      </c>
      <c r="P1008" s="63"/>
      <c r="Q1008" s="143" t="str">
        <f>IF(Table1[[#This Row],[Posting Date]]&lt;&gt;"",$D$9,"")</f>
        <v/>
      </c>
      <c r="R1008" s="159" t="str">
        <f>IF(Table1[[#This Row],[Posting Date]]&lt;&gt;"",$D$10,"")</f>
        <v/>
      </c>
      <c r="S1008" s="66"/>
      <c r="T1008" s="63"/>
      <c r="U1008" s="67"/>
      <c r="V1008" s="67"/>
      <c r="W1008" s="67" t="str">
        <f t="shared" si="16"/>
        <v/>
      </c>
      <c r="X1008" s="161" t="str">
        <f>IF(E1008="","",(IF(Table1[[#This Row],[Cur]]="USD",Table1[[#This Row],[Cur_Amount Debit]],Table1[[#This Row],[Cur_Amount Debit]]/Table1[[#This Row],[Exchange Rate]])))</f>
        <v/>
      </c>
      <c r="Y1008" s="161" t="str">
        <f>IF(E1008="","",(IF(Table1[[#This Row],[Cur]]="USD",Table1[[#This Row],[Cur_Amount Credit]],Table1[[#This Row],[Cur_Amount Credit]]/ExchangeRate)))</f>
        <v/>
      </c>
      <c r="Z1008" s="203" t="str">
        <f>IF(E1008="","",(Table1[[#This Row],[Debit USD]]-Table1[[#This Row],[Credit USD]]))</f>
        <v/>
      </c>
      <c r="AA1008" s="122"/>
      <c r="AB1008" s="1"/>
      <c r="AC1008" s="15"/>
      <c r="AD1008" s="15" t="str">
        <f>IF(AND(OR(Table1[[#This Row],[Account]]="15030",Table1[[#This Row],[Account]]="15035",Table1[[#This Row],[Account]]="20150"),Table1[[#This Row],[Vendor ID]]=""),1,"")</f>
        <v/>
      </c>
      <c r="AE1008" s="15"/>
      <c r="AF1008" s="15"/>
      <c r="AG1008" s="15"/>
      <c r="AH1008" s="46" t="str">
        <f>IF(Table1[[#This Row],[Posting Date]]&lt;&gt;"","GJ-"&amp;CountryID,"")</f>
        <v/>
      </c>
      <c r="AI1008" s="59" t="str">
        <f>IF(Table1[[#This Row],[Posting Date]]&lt;&gt;"",Table1[[#This Row],[Posting Date]],"")</f>
        <v/>
      </c>
      <c r="AJ1008" s="46"/>
      <c r="AK1008" s="46" t="str">
        <f>IF(Table1[[#This Row],[Description]]&lt;&gt;"",Table1[[#This Row],[Description]],"")</f>
        <v/>
      </c>
      <c r="AL1008" s="46" t="str">
        <f>IF(Table1[[#This Row],[Posting Date]]&lt;&gt;"",Table1[[#This Row],[Reference Number]],"")</f>
        <v/>
      </c>
      <c r="AM1008" s="46" t="str">
        <f>TRIM(Table1[[#This Row],[Line '#]])</f>
        <v/>
      </c>
      <c r="AN1008" s="46" t="str">
        <f>TRIM(Table1[[#This Row],[Account]])</f>
        <v/>
      </c>
      <c r="AO1008" s="46" t="str">
        <f>IF(Table1[[#This Row],[Posting Date]]&lt;&gt;"",$D$5,"")</f>
        <v/>
      </c>
      <c r="AP1008" s="46" t="str">
        <f>TRIM(Table1[[#This Row],[Departments-Prgrams]])</f>
        <v/>
      </c>
      <c r="AQ1008" s="46" t="str">
        <f>TRIM(Table1[[#This Row],[Grant]])</f>
        <v/>
      </c>
      <c r="AR1008" s="46" t="str">
        <f>TRIM(Table1[[#This Row],[Staff ID]])</f>
        <v/>
      </c>
      <c r="AS1008" s="46" t="str">
        <f>IF(TRIM(Table1[[#This Row],[Budget Code]])=0,"",TRIM(Table1[[#This Row],[Budget Code]]))</f>
        <v/>
      </c>
      <c r="AT1008" s="46" t="str">
        <f>IF(Table1[[#This Row],[Line Description]]&lt;&gt;"",Table1[[#This Row],[Line Description]],"")</f>
        <v/>
      </c>
      <c r="AU1008" s="46" t="str">
        <f>IF(Table1[[#This Row],[Cur_Amount Debit]]&gt;0,ROUND(Table1[[#This Row],[Cur_Amount Debit]],2),"")</f>
        <v/>
      </c>
      <c r="AV1008" s="46" t="str">
        <f>IF(Table1[[#This Row],[Cur_Amount Credit]]&gt;0,ROUND(Table1[[#This Row],[Cur_Amount Credit]],2),"")</f>
        <v/>
      </c>
      <c r="AW1008" s="46" t="str">
        <f>LEFT(Table1[[#This Row],[Cur]],3)</f>
        <v/>
      </c>
      <c r="AX1008" s="59"/>
      <c r="AY1008" s="46"/>
      <c r="AZ1008" s="46" t="str">
        <f>IF(Table1[[#This Row],[Cur]]&lt;&gt;"",IF(Table1[[#This Row],[Cur]]="USD","",ExchangeRate),"")</f>
        <v/>
      </c>
      <c r="BA1008" s="46" t="str">
        <f>IF(Table1[[#This Row],[Grant]]&lt;&gt;"",VLOOKUP(Table1[[#This Row],[Grant]],Grants!B:D,3),"")</f>
        <v/>
      </c>
      <c r="BB1008" s="46" t="str">
        <f>TRIM(Table1[[#This Row],[Vendor ID]])</f>
        <v/>
      </c>
      <c r="BC1008">
        <f>IF(Table1[[#This Row],[Reference Number]]=Q1007,BC1007,BC1007+1)</f>
        <v>2</v>
      </c>
    </row>
    <row r="1009" spans="1:55" ht="11.25" hidden="1" customHeight="1">
      <c r="A1009" s="1"/>
      <c r="B1009" s="88" t="str">
        <f>IF(Table1[[#This Row],[Posting Date]]&lt;&gt;"",IF(Table1[[#This Row],[Reference Number]]=Q1008,B1008+1,1),"")</f>
        <v/>
      </c>
      <c r="C1009" s="61"/>
      <c r="D1009" s="61"/>
      <c r="E1009" s="218"/>
      <c r="F1009" s="143" t="str">
        <f>IFERROR(IF(VLOOKUP(Table1[[#This Row],[Budget Code Description]],Dimentions!$X$6:$AC$132,2,FALSE)="","",VLOOKUP(Table1[[#This Row],[Budget Code Description]],Dimentions!$X$6:$AC$132,2,FALSE)),"")</f>
        <v/>
      </c>
      <c r="G1009" s="143" t="str">
        <f>IFERROR(VLOOKUP(Table1[[#This Row],[Budget Code Description]],Dimentions!$X$6:$AC$132,3,FALSE),"")</f>
        <v/>
      </c>
      <c r="H1009" s="64" t="str">
        <f>IFERROR(VLOOKUP(Table1[[#This Row],[Account]],Dimentions!$S$6:$V$233,2,FALSE),"")</f>
        <v/>
      </c>
      <c r="I1009" s="62">
        <f>_xlfn.NUMBERVALUE(LEFT(Table1[[#This Row],[Account]],1))</f>
        <v>0</v>
      </c>
      <c r="J1009" s="62" t="str">
        <f>IFERROR(VLOOKUP(Table1[[#This Row],[Budget Code Description]],Table6[#All],7,FALSE),"")</f>
        <v/>
      </c>
      <c r="K1009" s="143" t="str">
        <f>IFERROR(VLOOKUP(Table1[[#This Row],[Budget Code Description]],Table6[#All],8,FALSE),"")</f>
        <v/>
      </c>
      <c r="L1009" s="63"/>
      <c r="M1009" s="65" t="str">
        <f>IFERROR(VLOOKUP(Table1[[#This Row],[Staff ID]],Table2[],2,FALSE),"")</f>
        <v/>
      </c>
      <c r="N1009" s="211" t="str">
        <f>IFERROR(IF(VLOOKUP(Table1[[#This Row],[Budget Code Description]],Dimentions!$X$6:$AC$97,4,FALSE)="","",VLOOKUP(Table1[[#This Row],[Budget Code Description]],Dimentions!$X$6:$AC$97,4,FALSE)),"")</f>
        <v/>
      </c>
      <c r="O1009" s="65" t="str">
        <f>IFERROR(VLOOKUP(Table1[[#This Row],[Vendor ID]],Table549[],2,FALSE),"")</f>
        <v/>
      </c>
      <c r="P1009" s="63"/>
      <c r="Q1009" s="143" t="str">
        <f>IF(Table1[[#This Row],[Posting Date]]&lt;&gt;"",$D$9,"")</f>
        <v/>
      </c>
      <c r="R1009" s="159" t="str">
        <f>IF(Table1[[#This Row],[Posting Date]]&lt;&gt;"",$D$10,"")</f>
        <v/>
      </c>
      <c r="S1009" s="66"/>
      <c r="T1009" s="63"/>
      <c r="U1009" s="67"/>
      <c r="V1009" s="67"/>
      <c r="W1009" s="67" t="str">
        <f t="shared" si="16"/>
        <v/>
      </c>
      <c r="X1009" s="161" t="str">
        <f>IF(E1009="","",(IF(Table1[[#This Row],[Cur]]="USD",Table1[[#This Row],[Cur_Amount Debit]],Table1[[#This Row],[Cur_Amount Debit]]/Table1[[#This Row],[Exchange Rate]])))</f>
        <v/>
      </c>
      <c r="Y1009" s="161" t="str">
        <f>IF(E1009="","",(IF(Table1[[#This Row],[Cur]]="USD",Table1[[#This Row],[Cur_Amount Credit]],Table1[[#This Row],[Cur_Amount Credit]]/ExchangeRate)))</f>
        <v/>
      </c>
      <c r="Z1009" s="203" t="str">
        <f>IF(E1009="","",(Table1[[#This Row],[Debit USD]]-Table1[[#This Row],[Credit USD]]))</f>
        <v/>
      </c>
      <c r="AA1009" s="122"/>
      <c r="AB1009" s="1"/>
      <c r="AC1009" s="15"/>
      <c r="AD1009" s="15" t="str">
        <f>IF(AND(OR(Table1[[#This Row],[Account]]="15030",Table1[[#This Row],[Account]]="15035",Table1[[#This Row],[Account]]="20150"),Table1[[#This Row],[Vendor ID]]=""),1,"")</f>
        <v/>
      </c>
      <c r="AE1009" s="15"/>
      <c r="AF1009" s="15"/>
      <c r="AG1009" s="15"/>
      <c r="AH1009" s="46" t="str">
        <f>IF(Table1[[#This Row],[Posting Date]]&lt;&gt;"","GJ-"&amp;CountryID,"")</f>
        <v/>
      </c>
      <c r="AI1009" s="59" t="str">
        <f>IF(Table1[[#This Row],[Posting Date]]&lt;&gt;"",Table1[[#This Row],[Posting Date]],"")</f>
        <v/>
      </c>
      <c r="AJ1009" s="46"/>
      <c r="AK1009" s="46" t="str">
        <f>IF(Table1[[#This Row],[Description]]&lt;&gt;"",Table1[[#This Row],[Description]],"")</f>
        <v/>
      </c>
      <c r="AL1009" s="46" t="str">
        <f>IF(Table1[[#This Row],[Posting Date]]&lt;&gt;"",Table1[[#This Row],[Reference Number]],"")</f>
        <v/>
      </c>
      <c r="AM1009" s="46" t="str">
        <f>TRIM(Table1[[#This Row],[Line '#]])</f>
        <v/>
      </c>
      <c r="AN1009" s="46" t="str">
        <f>TRIM(Table1[[#This Row],[Account]])</f>
        <v/>
      </c>
      <c r="AO1009" s="46" t="str">
        <f>IF(Table1[[#This Row],[Posting Date]]&lt;&gt;"",$D$5,"")</f>
        <v/>
      </c>
      <c r="AP1009" s="46" t="str">
        <f>TRIM(Table1[[#This Row],[Departments-Prgrams]])</f>
        <v/>
      </c>
      <c r="AQ1009" s="46" t="str">
        <f>TRIM(Table1[[#This Row],[Grant]])</f>
        <v/>
      </c>
      <c r="AR1009" s="46" t="str">
        <f>TRIM(Table1[[#This Row],[Staff ID]])</f>
        <v/>
      </c>
      <c r="AS1009" s="46" t="str">
        <f>IF(TRIM(Table1[[#This Row],[Budget Code]])=0,"",TRIM(Table1[[#This Row],[Budget Code]]))</f>
        <v/>
      </c>
      <c r="AT1009" s="46" t="str">
        <f>IF(Table1[[#This Row],[Line Description]]&lt;&gt;"",Table1[[#This Row],[Line Description]],"")</f>
        <v/>
      </c>
      <c r="AU1009" s="46" t="str">
        <f>IF(Table1[[#This Row],[Cur_Amount Debit]]&gt;0,ROUND(Table1[[#This Row],[Cur_Amount Debit]],2),"")</f>
        <v/>
      </c>
      <c r="AV1009" s="46" t="str">
        <f>IF(Table1[[#This Row],[Cur_Amount Credit]]&gt;0,ROUND(Table1[[#This Row],[Cur_Amount Credit]],2),"")</f>
        <v/>
      </c>
      <c r="AW1009" s="46" t="str">
        <f>LEFT(Table1[[#This Row],[Cur]],3)</f>
        <v/>
      </c>
      <c r="AX1009" s="59"/>
      <c r="AY1009" s="46"/>
      <c r="AZ1009" s="46" t="str">
        <f>IF(Table1[[#This Row],[Cur]]&lt;&gt;"",IF(Table1[[#This Row],[Cur]]="USD","",ExchangeRate),"")</f>
        <v/>
      </c>
      <c r="BA1009" s="46" t="str">
        <f>IF(Table1[[#This Row],[Grant]]&lt;&gt;"",VLOOKUP(Table1[[#This Row],[Grant]],Grants!B:D,3),"")</f>
        <v/>
      </c>
      <c r="BB1009" s="46" t="str">
        <f>TRIM(Table1[[#This Row],[Vendor ID]])</f>
        <v/>
      </c>
      <c r="BC1009">
        <f>IF(Table1[[#This Row],[Reference Number]]=Q1008,BC1008,BC1008+1)</f>
        <v>2</v>
      </c>
    </row>
    <row r="1010" spans="1:55" ht="11.25" hidden="1" customHeight="1">
      <c r="A1010" s="1"/>
      <c r="B1010" s="88" t="str">
        <f>IF(Table1[[#This Row],[Posting Date]]&lt;&gt;"",IF(Table1[[#This Row],[Reference Number]]=Q1009,B1009+1,1),"")</f>
        <v/>
      </c>
      <c r="C1010" s="61"/>
      <c r="D1010" s="61"/>
      <c r="E1010" s="218"/>
      <c r="F1010" s="143" t="str">
        <f>IFERROR(IF(VLOOKUP(Table1[[#This Row],[Budget Code Description]],Dimentions!$X$6:$AC$132,2,FALSE)="","",VLOOKUP(Table1[[#This Row],[Budget Code Description]],Dimentions!$X$6:$AC$132,2,FALSE)),"")</f>
        <v/>
      </c>
      <c r="G1010" s="143" t="str">
        <f>IFERROR(VLOOKUP(Table1[[#This Row],[Budget Code Description]],Dimentions!$X$6:$AC$132,3,FALSE),"")</f>
        <v/>
      </c>
      <c r="H1010" s="64" t="str">
        <f>IFERROR(VLOOKUP(Table1[[#This Row],[Account]],Dimentions!$S$6:$V$233,2,FALSE),"")</f>
        <v/>
      </c>
      <c r="I1010" s="62">
        <f>_xlfn.NUMBERVALUE(LEFT(Table1[[#This Row],[Account]],1))</f>
        <v>0</v>
      </c>
      <c r="J1010" s="62" t="str">
        <f>IFERROR(VLOOKUP(Table1[[#This Row],[Budget Code Description]],Table6[#All],7,FALSE),"")</f>
        <v/>
      </c>
      <c r="K1010" s="143" t="str">
        <f>IFERROR(VLOOKUP(Table1[[#This Row],[Budget Code Description]],Table6[#All],8,FALSE),"")</f>
        <v/>
      </c>
      <c r="L1010" s="63"/>
      <c r="M1010" s="65" t="str">
        <f>IFERROR(VLOOKUP(Table1[[#This Row],[Staff ID]],Table2[],2,FALSE),"")</f>
        <v/>
      </c>
      <c r="N1010" s="211" t="str">
        <f>IFERROR(IF(VLOOKUP(Table1[[#This Row],[Budget Code Description]],Dimentions!$X$6:$AC$97,4,FALSE)="","",VLOOKUP(Table1[[#This Row],[Budget Code Description]],Dimentions!$X$6:$AC$97,4,FALSE)),"")</f>
        <v/>
      </c>
      <c r="O1010" s="65" t="str">
        <f>IFERROR(VLOOKUP(Table1[[#This Row],[Vendor ID]],Table549[],2,FALSE),"")</f>
        <v/>
      </c>
      <c r="P1010" s="63"/>
      <c r="Q1010" s="143" t="str">
        <f>IF(Table1[[#This Row],[Posting Date]]&lt;&gt;"",$D$9,"")</f>
        <v/>
      </c>
      <c r="R1010" s="159" t="str">
        <f>IF(Table1[[#This Row],[Posting Date]]&lt;&gt;"",$D$10,"")</f>
        <v/>
      </c>
      <c r="S1010" s="66"/>
      <c r="T1010" s="63"/>
      <c r="U1010" s="67"/>
      <c r="V1010" s="67"/>
      <c r="W1010" s="67" t="str">
        <f t="shared" si="16"/>
        <v/>
      </c>
      <c r="X1010" s="161" t="str">
        <f>IF(E1010="","",(IF(Table1[[#This Row],[Cur]]="USD",Table1[[#This Row],[Cur_Amount Debit]],Table1[[#This Row],[Cur_Amount Debit]]/Table1[[#This Row],[Exchange Rate]])))</f>
        <v/>
      </c>
      <c r="Y1010" s="161" t="str">
        <f>IF(E1010="","",(IF(Table1[[#This Row],[Cur]]="USD",Table1[[#This Row],[Cur_Amount Credit]],Table1[[#This Row],[Cur_Amount Credit]]/ExchangeRate)))</f>
        <v/>
      </c>
      <c r="Z1010" s="203" t="str">
        <f>IF(E1010="","",(Table1[[#This Row],[Debit USD]]-Table1[[#This Row],[Credit USD]]))</f>
        <v/>
      </c>
      <c r="AA1010" s="122"/>
      <c r="AB1010" s="1"/>
      <c r="AC1010" s="15"/>
      <c r="AD1010" s="15" t="str">
        <f>IF(AND(OR(Table1[[#This Row],[Account]]="15030",Table1[[#This Row],[Account]]="15035",Table1[[#This Row],[Account]]="20150"),Table1[[#This Row],[Vendor ID]]=""),1,"")</f>
        <v/>
      </c>
      <c r="AE1010" s="15"/>
      <c r="AF1010" s="15"/>
      <c r="AG1010" s="15"/>
      <c r="AH1010" s="46" t="str">
        <f>IF(Table1[[#This Row],[Posting Date]]&lt;&gt;"","GJ-"&amp;CountryID,"")</f>
        <v/>
      </c>
      <c r="AI1010" s="59" t="str">
        <f>IF(Table1[[#This Row],[Posting Date]]&lt;&gt;"",Table1[[#This Row],[Posting Date]],"")</f>
        <v/>
      </c>
      <c r="AJ1010" s="46"/>
      <c r="AK1010" s="46" t="str">
        <f>IF(Table1[[#This Row],[Description]]&lt;&gt;"",Table1[[#This Row],[Description]],"")</f>
        <v/>
      </c>
      <c r="AL1010" s="46" t="str">
        <f>IF(Table1[[#This Row],[Posting Date]]&lt;&gt;"",Table1[[#This Row],[Reference Number]],"")</f>
        <v/>
      </c>
      <c r="AM1010" s="46" t="str">
        <f>TRIM(Table1[[#This Row],[Line '#]])</f>
        <v/>
      </c>
      <c r="AN1010" s="46" t="str">
        <f>TRIM(Table1[[#This Row],[Account]])</f>
        <v/>
      </c>
      <c r="AO1010" s="46" t="str">
        <f>IF(Table1[[#This Row],[Posting Date]]&lt;&gt;"",$D$5,"")</f>
        <v/>
      </c>
      <c r="AP1010" s="46" t="str">
        <f>TRIM(Table1[[#This Row],[Departments-Prgrams]])</f>
        <v/>
      </c>
      <c r="AQ1010" s="46" t="str">
        <f>TRIM(Table1[[#This Row],[Grant]])</f>
        <v/>
      </c>
      <c r="AR1010" s="46" t="str">
        <f>TRIM(Table1[[#This Row],[Staff ID]])</f>
        <v/>
      </c>
      <c r="AS1010" s="46" t="str">
        <f>IF(TRIM(Table1[[#This Row],[Budget Code]])=0,"",TRIM(Table1[[#This Row],[Budget Code]]))</f>
        <v/>
      </c>
      <c r="AT1010" s="46" t="str">
        <f>IF(Table1[[#This Row],[Line Description]]&lt;&gt;"",Table1[[#This Row],[Line Description]],"")</f>
        <v/>
      </c>
      <c r="AU1010" s="46" t="str">
        <f>IF(Table1[[#This Row],[Cur_Amount Debit]]&gt;0,ROUND(Table1[[#This Row],[Cur_Amount Debit]],2),"")</f>
        <v/>
      </c>
      <c r="AV1010" s="46" t="str">
        <f>IF(Table1[[#This Row],[Cur_Amount Credit]]&gt;0,ROUND(Table1[[#This Row],[Cur_Amount Credit]],2),"")</f>
        <v/>
      </c>
      <c r="AW1010" s="46" t="str">
        <f>LEFT(Table1[[#This Row],[Cur]],3)</f>
        <v/>
      </c>
      <c r="AX1010" s="59"/>
      <c r="AY1010" s="46"/>
      <c r="AZ1010" s="46" t="str">
        <f>IF(Table1[[#This Row],[Cur]]&lt;&gt;"",IF(Table1[[#This Row],[Cur]]="USD","",ExchangeRate),"")</f>
        <v/>
      </c>
      <c r="BA1010" s="46" t="str">
        <f>IF(Table1[[#This Row],[Grant]]&lt;&gt;"",VLOOKUP(Table1[[#This Row],[Grant]],Grants!B:D,3),"")</f>
        <v/>
      </c>
      <c r="BB1010" s="46" t="str">
        <f>TRIM(Table1[[#This Row],[Vendor ID]])</f>
        <v/>
      </c>
      <c r="BC1010">
        <f>IF(Table1[[#This Row],[Reference Number]]=Q1009,BC1009,BC1009+1)</f>
        <v>2</v>
      </c>
    </row>
    <row r="1011" spans="1:55" ht="11.25" hidden="1" customHeight="1">
      <c r="A1011" s="1"/>
      <c r="B1011" s="88" t="str">
        <f>IF(Table1[[#This Row],[Posting Date]]&lt;&gt;"",IF(Table1[[#This Row],[Reference Number]]=Q1010,B1010+1,1),"")</f>
        <v/>
      </c>
      <c r="C1011" s="61"/>
      <c r="D1011" s="61"/>
      <c r="E1011" s="218"/>
      <c r="F1011" s="143" t="str">
        <f>IFERROR(IF(VLOOKUP(Table1[[#This Row],[Budget Code Description]],Dimentions!$X$6:$AC$132,2,FALSE)="","",VLOOKUP(Table1[[#This Row],[Budget Code Description]],Dimentions!$X$6:$AC$132,2,FALSE)),"")</f>
        <v/>
      </c>
      <c r="G1011" s="143" t="str">
        <f>IFERROR(VLOOKUP(Table1[[#This Row],[Budget Code Description]],Dimentions!$X$6:$AC$132,3,FALSE),"")</f>
        <v/>
      </c>
      <c r="H1011" s="64" t="str">
        <f>IFERROR(VLOOKUP(Table1[[#This Row],[Account]],Dimentions!$S$6:$V$233,2,FALSE),"")</f>
        <v/>
      </c>
      <c r="I1011" s="62">
        <f>_xlfn.NUMBERVALUE(LEFT(Table1[[#This Row],[Account]],1))</f>
        <v>0</v>
      </c>
      <c r="J1011" s="62" t="str">
        <f>IFERROR(VLOOKUP(Table1[[#This Row],[Budget Code Description]],Table6[#All],7,FALSE),"")</f>
        <v/>
      </c>
      <c r="K1011" s="143" t="str">
        <f>IFERROR(VLOOKUP(Table1[[#This Row],[Budget Code Description]],Table6[#All],8,FALSE),"")</f>
        <v/>
      </c>
      <c r="L1011" s="63"/>
      <c r="M1011" s="65" t="str">
        <f>IFERROR(VLOOKUP(Table1[[#This Row],[Staff ID]],Table2[],2,FALSE),"")</f>
        <v/>
      </c>
      <c r="N1011" s="211" t="str">
        <f>IFERROR(IF(VLOOKUP(Table1[[#This Row],[Budget Code Description]],Dimentions!$X$6:$AC$97,4,FALSE)="","",VLOOKUP(Table1[[#This Row],[Budget Code Description]],Dimentions!$X$6:$AC$97,4,FALSE)),"")</f>
        <v/>
      </c>
      <c r="O1011" s="65" t="str">
        <f>IFERROR(VLOOKUP(Table1[[#This Row],[Vendor ID]],Table549[],2,FALSE),"")</f>
        <v/>
      </c>
      <c r="P1011" s="63"/>
      <c r="Q1011" s="143" t="str">
        <f>IF(Table1[[#This Row],[Posting Date]]&lt;&gt;"",$D$9,"")</f>
        <v/>
      </c>
      <c r="R1011" s="159" t="str">
        <f>IF(Table1[[#This Row],[Posting Date]]&lt;&gt;"",$D$10,"")</f>
        <v/>
      </c>
      <c r="S1011" s="66"/>
      <c r="T1011" s="63"/>
      <c r="U1011" s="67"/>
      <c r="V1011" s="67"/>
      <c r="W1011" s="67" t="str">
        <f t="shared" si="16"/>
        <v/>
      </c>
      <c r="X1011" s="161" t="str">
        <f>IF(E1011="","",(IF(Table1[[#This Row],[Cur]]="USD",Table1[[#This Row],[Cur_Amount Debit]],Table1[[#This Row],[Cur_Amount Debit]]/Table1[[#This Row],[Exchange Rate]])))</f>
        <v/>
      </c>
      <c r="Y1011" s="161" t="str">
        <f>IF(E1011="","",(IF(Table1[[#This Row],[Cur]]="USD",Table1[[#This Row],[Cur_Amount Credit]],Table1[[#This Row],[Cur_Amount Credit]]/ExchangeRate)))</f>
        <v/>
      </c>
      <c r="Z1011" s="203" t="str">
        <f>IF(E1011="","",(Table1[[#This Row],[Debit USD]]-Table1[[#This Row],[Credit USD]]))</f>
        <v/>
      </c>
      <c r="AA1011" s="122"/>
      <c r="AB1011" s="1"/>
      <c r="AC1011" s="15"/>
      <c r="AD1011" s="15" t="str">
        <f>IF(AND(OR(Table1[[#This Row],[Account]]="15030",Table1[[#This Row],[Account]]="15035",Table1[[#This Row],[Account]]="20150"),Table1[[#This Row],[Vendor ID]]=""),1,"")</f>
        <v/>
      </c>
      <c r="AE1011" s="15"/>
      <c r="AF1011" s="15"/>
      <c r="AG1011" s="15"/>
      <c r="AH1011" s="46" t="str">
        <f>IF(Table1[[#This Row],[Posting Date]]&lt;&gt;"","GJ-"&amp;CountryID,"")</f>
        <v/>
      </c>
      <c r="AI1011" s="59" t="str">
        <f>IF(Table1[[#This Row],[Posting Date]]&lt;&gt;"",Table1[[#This Row],[Posting Date]],"")</f>
        <v/>
      </c>
      <c r="AJ1011" s="46"/>
      <c r="AK1011" s="46" t="str">
        <f>IF(Table1[[#This Row],[Description]]&lt;&gt;"",Table1[[#This Row],[Description]],"")</f>
        <v/>
      </c>
      <c r="AL1011" s="46" t="str">
        <f>IF(Table1[[#This Row],[Posting Date]]&lt;&gt;"",Table1[[#This Row],[Reference Number]],"")</f>
        <v/>
      </c>
      <c r="AM1011" s="46" t="str">
        <f>TRIM(Table1[[#This Row],[Line '#]])</f>
        <v/>
      </c>
      <c r="AN1011" s="46" t="str">
        <f>TRIM(Table1[[#This Row],[Account]])</f>
        <v/>
      </c>
      <c r="AO1011" s="46" t="str">
        <f>IF(Table1[[#This Row],[Posting Date]]&lt;&gt;"",$D$5,"")</f>
        <v/>
      </c>
      <c r="AP1011" s="46" t="str">
        <f>TRIM(Table1[[#This Row],[Departments-Prgrams]])</f>
        <v/>
      </c>
      <c r="AQ1011" s="46" t="str">
        <f>TRIM(Table1[[#This Row],[Grant]])</f>
        <v/>
      </c>
      <c r="AR1011" s="46" t="str">
        <f>TRIM(Table1[[#This Row],[Staff ID]])</f>
        <v/>
      </c>
      <c r="AS1011" s="46" t="str">
        <f>IF(TRIM(Table1[[#This Row],[Budget Code]])=0,"",TRIM(Table1[[#This Row],[Budget Code]]))</f>
        <v/>
      </c>
      <c r="AT1011" s="46" t="str">
        <f>IF(Table1[[#This Row],[Line Description]]&lt;&gt;"",Table1[[#This Row],[Line Description]],"")</f>
        <v/>
      </c>
      <c r="AU1011" s="46" t="str">
        <f>IF(Table1[[#This Row],[Cur_Amount Debit]]&gt;0,ROUND(Table1[[#This Row],[Cur_Amount Debit]],2),"")</f>
        <v/>
      </c>
      <c r="AV1011" s="46" t="str">
        <f>IF(Table1[[#This Row],[Cur_Amount Credit]]&gt;0,ROUND(Table1[[#This Row],[Cur_Amount Credit]],2),"")</f>
        <v/>
      </c>
      <c r="AW1011" s="46" t="str">
        <f>LEFT(Table1[[#This Row],[Cur]],3)</f>
        <v/>
      </c>
      <c r="AX1011" s="59"/>
      <c r="AY1011" s="46"/>
      <c r="AZ1011" s="46" t="str">
        <f>IF(Table1[[#This Row],[Cur]]&lt;&gt;"",IF(Table1[[#This Row],[Cur]]="USD","",ExchangeRate),"")</f>
        <v/>
      </c>
      <c r="BA1011" s="46" t="str">
        <f>IF(Table1[[#This Row],[Grant]]&lt;&gt;"",VLOOKUP(Table1[[#This Row],[Grant]],Grants!B:D,3),"")</f>
        <v/>
      </c>
      <c r="BB1011" s="46" t="str">
        <f>TRIM(Table1[[#This Row],[Vendor ID]])</f>
        <v/>
      </c>
      <c r="BC1011">
        <f>IF(Table1[[#This Row],[Reference Number]]=Q1010,BC1010,BC1010+1)</f>
        <v>2</v>
      </c>
    </row>
    <row r="1012" spans="1:55" ht="11.25" hidden="1" customHeight="1">
      <c r="A1012" s="1"/>
      <c r="B1012" s="88" t="str">
        <f>IF(Table1[[#This Row],[Posting Date]]&lt;&gt;"",IF(Table1[[#This Row],[Reference Number]]=Q1011,B1011+1,1),"")</f>
        <v/>
      </c>
      <c r="C1012" s="61"/>
      <c r="D1012" s="61"/>
      <c r="E1012" s="218"/>
      <c r="F1012" s="143" t="str">
        <f>IFERROR(IF(VLOOKUP(Table1[[#This Row],[Budget Code Description]],Dimentions!$X$6:$AC$132,2,FALSE)="","",VLOOKUP(Table1[[#This Row],[Budget Code Description]],Dimentions!$X$6:$AC$132,2,FALSE)),"")</f>
        <v/>
      </c>
      <c r="G1012" s="143" t="str">
        <f>IFERROR(VLOOKUP(Table1[[#This Row],[Budget Code Description]],Dimentions!$X$6:$AC$132,3,FALSE),"")</f>
        <v/>
      </c>
      <c r="H1012" s="64" t="str">
        <f>IFERROR(VLOOKUP(Table1[[#This Row],[Account]],Dimentions!$S$6:$V$233,2,FALSE),"")</f>
        <v/>
      </c>
      <c r="I1012" s="62">
        <f>_xlfn.NUMBERVALUE(LEFT(Table1[[#This Row],[Account]],1))</f>
        <v>0</v>
      </c>
      <c r="J1012" s="62" t="str">
        <f>IFERROR(VLOOKUP(Table1[[#This Row],[Budget Code Description]],Table6[#All],7,FALSE),"")</f>
        <v/>
      </c>
      <c r="K1012" s="143" t="str">
        <f>IFERROR(VLOOKUP(Table1[[#This Row],[Budget Code Description]],Table6[#All],8,FALSE),"")</f>
        <v/>
      </c>
      <c r="L1012" s="63"/>
      <c r="M1012" s="65" t="str">
        <f>IFERROR(VLOOKUP(Table1[[#This Row],[Staff ID]],Table2[],2,FALSE),"")</f>
        <v/>
      </c>
      <c r="N1012" s="211" t="str">
        <f>IFERROR(IF(VLOOKUP(Table1[[#This Row],[Budget Code Description]],Dimentions!$X$6:$AC$97,4,FALSE)="","",VLOOKUP(Table1[[#This Row],[Budget Code Description]],Dimentions!$X$6:$AC$97,4,FALSE)),"")</f>
        <v/>
      </c>
      <c r="O1012" s="65" t="str">
        <f>IFERROR(VLOOKUP(Table1[[#This Row],[Vendor ID]],Table549[],2,FALSE),"")</f>
        <v/>
      </c>
      <c r="P1012" s="63"/>
      <c r="Q1012" s="143" t="str">
        <f>IF(Table1[[#This Row],[Posting Date]]&lt;&gt;"",$D$9,"")</f>
        <v/>
      </c>
      <c r="R1012" s="159" t="str">
        <f>IF(Table1[[#This Row],[Posting Date]]&lt;&gt;"",$D$10,"")</f>
        <v/>
      </c>
      <c r="S1012" s="66"/>
      <c r="T1012" s="63"/>
      <c r="U1012" s="67"/>
      <c r="V1012" s="67"/>
      <c r="W1012" s="67" t="str">
        <f t="shared" si="16"/>
        <v/>
      </c>
      <c r="X1012" s="161" t="str">
        <f>IF(E1012="","",(IF(Table1[[#This Row],[Cur]]="USD",Table1[[#This Row],[Cur_Amount Debit]],Table1[[#This Row],[Cur_Amount Debit]]/Table1[[#This Row],[Exchange Rate]])))</f>
        <v/>
      </c>
      <c r="Y1012" s="161" t="str">
        <f>IF(E1012="","",(IF(Table1[[#This Row],[Cur]]="USD",Table1[[#This Row],[Cur_Amount Credit]],Table1[[#This Row],[Cur_Amount Credit]]/ExchangeRate)))</f>
        <v/>
      </c>
      <c r="Z1012" s="203" t="str">
        <f>IF(E1012="","",(Table1[[#This Row],[Debit USD]]-Table1[[#This Row],[Credit USD]]))</f>
        <v/>
      </c>
      <c r="AA1012" s="122"/>
      <c r="AB1012" s="1"/>
      <c r="AC1012" s="15"/>
      <c r="AD1012" s="15" t="str">
        <f>IF(AND(OR(Table1[[#This Row],[Account]]="15030",Table1[[#This Row],[Account]]="15035",Table1[[#This Row],[Account]]="20150"),Table1[[#This Row],[Vendor ID]]=""),1,"")</f>
        <v/>
      </c>
      <c r="AE1012" s="15"/>
      <c r="AF1012" s="15"/>
      <c r="AG1012" s="15"/>
      <c r="AH1012" s="46" t="str">
        <f>IF(Table1[[#This Row],[Posting Date]]&lt;&gt;"","GJ-"&amp;CountryID,"")</f>
        <v/>
      </c>
      <c r="AI1012" s="59" t="str">
        <f>IF(Table1[[#This Row],[Posting Date]]&lt;&gt;"",Table1[[#This Row],[Posting Date]],"")</f>
        <v/>
      </c>
      <c r="AJ1012" s="46"/>
      <c r="AK1012" s="46" t="str">
        <f>IF(Table1[[#This Row],[Description]]&lt;&gt;"",Table1[[#This Row],[Description]],"")</f>
        <v/>
      </c>
      <c r="AL1012" s="46" t="str">
        <f>IF(Table1[[#This Row],[Posting Date]]&lt;&gt;"",Table1[[#This Row],[Reference Number]],"")</f>
        <v/>
      </c>
      <c r="AM1012" s="46" t="str">
        <f>TRIM(Table1[[#This Row],[Line '#]])</f>
        <v/>
      </c>
      <c r="AN1012" s="46" t="str">
        <f>TRIM(Table1[[#This Row],[Account]])</f>
        <v/>
      </c>
      <c r="AO1012" s="46" t="str">
        <f>IF(Table1[[#This Row],[Posting Date]]&lt;&gt;"",$D$5,"")</f>
        <v/>
      </c>
      <c r="AP1012" s="46" t="str">
        <f>TRIM(Table1[[#This Row],[Departments-Prgrams]])</f>
        <v/>
      </c>
      <c r="AQ1012" s="46" t="str">
        <f>TRIM(Table1[[#This Row],[Grant]])</f>
        <v/>
      </c>
      <c r="AR1012" s="46" t="str">
        <f>TRIM(Table1[[#This Row],[Staff ID]])</f>
        <v/>
      </c>
      <c r="AS1012" s="46" t="str">
        <f>IF(TRIM(Table1[[#This Row],[Budget Code]])=0,"",TRIM(Table1[[#This Row],[Budget Code]]))</f>
        <v/>
      </c>
      <c r="AT1012" s="46" t="str">
        <f>IF(Table1[[#This Row],[Line Description]]&lt;&gt;"",Table1[[#This Row],[Line Description]],"")</f>
        <v/>
      </c>
      <c r="AU1012" s="46" t="str">
        <f>IF(Table1[[#This Row],[Cur_Amount Debit]]&gt;0,ROUND(Table1[[#This Row],[Cur_Amount Debit]],2),"")</f>
        <v/>
      </c>
      <c r="AV1012" s="46" t="str">
        <f>IF(Table1[[#This Row],[Cur_Amount Credit]]&gt;0,ROUND(Table1[[#This Row],[Cur_Amount Credit]],2),"")</f>
        <v/>
      </c>
      <c r="AW1012" s="46" t="str">
        <f>LEFT(Table1[[#This Row],[Cur]],3)</f>
        <v/>
      </c>
      <c r="AX1012" s="59"/>
      <c r="AY1012" s="46"/>
      <c r="AZ1012" s="46" t="str">
        <f>IF(Table1[[#This Row],[Cur]]&lt;&gt;"",IF(Table1[[#This Row],[Cur]]="USD","",ExchangeRate),"")</f>
        <v/>
      </c>
      <c r="BA1012" s="46" t="str">
        <f>IF(Table1[[#This Row],[Grant]]&lt;&gt;"",VLOOKUP(Table1[[#This Row],[Grant]],Grants!B:D,3),"")</f>
        <v/>
      </c>
      <c r="BB1012" s="46" t="str">
        <f>TRIM(Table1[[#This Row],[Vendor ID]])</f>
        <v/>
      </c>
      <c r="BC1012">
        <f>IF(Table1[[#This Row],[Reference Number]]=Q1011,BC1011,BC1011+1)</f>
        <v>2</v>
      </c>
    </row>
    <row r="1013" spans="1:55" ht="11.25" hidden="1" customHeight="1">
      <c r="A1013" s="1"/>
      <c r="B1013" s="88" t="str">
        <f>IF(Table1[[#This Row],[Posting Date]]&lt;&gt;"",IF(Table1[[#This Row],[Reference Number]]=Q1012,B1012+1,1),"")</f>
        <v/>
      </c>
      <c r="C1013" s="61"/>
      <c r="D1013" s="61"/>
      <c r="E1013" s="218"/>
      <c r="F1013" s="143" t="str">
        <f>IFERROR(IF(VLOOKUP(Table1[[#This Row],[Budget Code Description]],Dimentions!$X$6:$AC$132,2,FALSE)="","",VLOOKUP(Table1[[#This Row],[Budget Code Description]],Dimentions!$X$6:$AC$132,2,FALSE)),"")</f>
        <v/>
      </c>
      <c r="G1013" s="143" t="str">
        <f>IFERROR(VLOOKUP(Table1[[#This Row],[Budget Code Description]],Dimentions!$X$6:$AC$132,3,FALSE),"")</f>
        <v/>
      </c>
      <c r="H1013" s="64" t="str">
        <f>IFERROR(VLOOKUP(Table1[[#This Row],[Account]],Dimentions!$S$6:$V$233,2,FALSE),"")</f>
        <v/>
      </c>
      <c r="I1013" s="62">
        <f>_xlfn.NUMBERVALUE(LEFT(Table1[[#This Row],[Account]],1))</f>
        <v>0</v>
      </c>
      <c r="J1013" s="62" t="str">
        <f>IFERROR(VLOOKUP(Table1[[#This Row],[Budget Code Description]],Table6[#All],7,FALSE),"")</f>
        <v/>
      </c>
      <c r="K1013" s="143" t="str">
        <f>IFERROR(VLOOKUP(Table1[[#This Row],[Budget Code Description]],Table6[#All],8,FALSE),"")</f>
        <v/>
      </c>
      <c r="L1013" s="63"/>
      <c r="M1013" s="65" t="str">
        <f>IFERROR(VLOOKUP(Table1[[#This Row],[Staff ID]],Table2[],2,FALSE),"")</f>
        <v/>
      </c>
      <c r="N1013" s="211" t="str">
        <f>IFERROR(IF(VLOOKUP(Table1[[#This Row],[Budget Code Description]],Dimentions!$X$6:$AC$97,4,FALSE)="","",VLOOKUP(Table1[[#This Row],[Budget Code Description]],Dimentions!$X$6:$AC$97,4,FALSE)),"")</f>
        <v/>
      </c>
      <c r="O1013" s="65" t="str">
        <f>IFERROR(VLOOKUP(Table1[[#This Row],[Vendor ID]],Table549[],2,FALSE),"")</f>
        <v/>
      </c>
      <c r="P1013" s="63"/>
      <c r="Q1013" s="143" t="str">
        <f>IF(Table1[[#This Row],[Posting Date]]&lt;&gt;"",$D$9,"")</f>
        <v/>
      </c>
      <c r="R1013" s="159" t="str">
        <f>IF(Table1[[#This Row],[Posting Date]]&lt;&gt;"",$D$10,"")</f>
        <v/>
      </c>
      <c r="S1013" s="66"/>
      <c r="T1013" s="63"/>
      <c r="U1013" s="67"/>
      <c r="V1013" s="67"/>
      <c r="W1013" s="67" t="str">
        <f t="shared" si="16"/>
        <v/>
      </c>
      <c r="X1013" s="161" t="str">
        <f>IF(E1013="","",(IF(Table1[[#This Row],[Cur]]="USD",Table1[[#This Row],[Cur_Amount Debit]],Table1[[#This Row],[Cur_Amount Debit]]/Table1[[#This Row],[Exchange Rate]])))</f>
        <v/>
      </c>
      <c r="Y1013" s="161" t="str">
        <f>IF(E1013="","",(IF(Table1[[#This Row],[Cur]]="USD",Table1[[#This Row],[Cur_Amount Credit]],Table1[[#This Row],[Cur_Amount Credit]]/ExchangeRate)))</f>
        <v/>
      </c>
      <c r="Z1013" s="203" t="str">
        <f>IF(E1013="","",(Table1[[#This Row],[Debit USD]]-Table1[[#This Row],[Credit USD]]))</f>
        <v/>
      </c>
      <c r="AA1013" s="122"/>
      <c r="AB1013" s="1"/>
      <c r="AC1013" s="15"/>
      <c r="AD1013" s="15" t="str">
        <f>IF(AND(OR(Table1[[#This Row],[Account]]="15030",Table1[[#This Row],[Account]]="15035",Table1[[#This Row],[Account]]="20150"),Table1[[#This Row],[Vendor ID]]=""),1,"")</f>
        <v/>
      </c>
      <c r="AE1013" s="15"/>
      <c r="AF1013" s="15"/>
      <c r="AG1013" s="15"/>
      <c r="AH1013" s="46" t="str">
        <f>IF(Table1[[#This Row],[Posting Date]]&lt;&gt;"","GJ-"&amp;CountryID,"")</f>
        <v/>
      </c>
      <c r="AI1013" s="59" t="str">
        <f>IF(Table1[[#This Row],[Posting Date]]&lt;&gt;"",Table1[[#This Row],[Posting Date]],"")</f>
        <v/>
      </c>
      <c r="AJ1013" s="46"/>
      <c r="AK1013" s="46" t="str">
        <f>IF(Table1[[#This Row],[Description]]&lt;&gt;"",Table1[[#This Row],[Description]],"")</f>
        <v/>
      </c>
      <c r="AL1013" s="46" t="str">
        <f>IF(Table1[[#This Row],[Posting Date]]&lt;&gt;"",Table1[[#This Row],[Reference Number]],"")</f>
        <v/>
      </c>
      <c r="AM1013" s="46" t="str">
        <f>TRIM(Table1[[#This Row],[Line '#]])</f>
        <v/>
      </c>
      <c r="AN1013" s="46" t="str">
        <f>TRIM(Table1[[#This Row],[Account]])</f>
        <v/>
      </c>
      <c r="AO1013" s="46" t="str">
        <f>IF(Table1[[#This Row],[Posting Date]]&lt;&gt;"",$D$5,"")</f>
        <v/>
      </c>
      <c r="AP1013" s="46" t="str">
        <f>TRIM(Table1[[#This Row],[Departments-Prgrams]])</f>
        <v/>
      </c>
      <c r="AQ1013" s="46" t="str">
        <f>TRIM(Table1[[#This Row],[Grant]])</f>
        <v/>
      </c>
      <c r="AR1013" s="46" t="str">
        <f>TRIM(Table1[[#This Row],[Staff ID]])</f>
        <v/>
      </c>
      <c r="AS1013" s="46" t="str">
        <f>IF(TRIM(Table1[[#This Row],[Budget Code]])=0,"",TRIM(Table1[[#This Row],[Budget Code]]))</f>
        <v/>
      </c>
      <c r="AT1013" s="46" t="str">
        <f>IF(Table1[[#This Row],[Line Description]]&lt;&gt;"",Table1[[#This Row],[Line Description]],"")</f>
        <v/>
      </c>
      <c r="AU1013" s="46" t="str">
        <f>IF(Table1[[#This Row],[Cur_Amount Debit]]&gt;0,ROUND(Table1[[#This Row],[Cur_Amount Debit]],2),"")</f>
        <v/>
      </c>
      <c r="AV1013" s="46" t="str">
        <f>IF(Table1[[#This Row],[Cur_Amount Credit]]&gt;0,ROUND(Table1[[#This Row],[Cur_Amount Credit]],2),"")</f>
        <v/>
      </c>
      <c r="AW1013" s="46" t="str">
        <f>LEFT(Table1[[#This Row],[Cur]],3)</f>
        <v/>
      </c>
      <c r="AX1013" s="59"/>
      <c r="AY1013" s="46"/>
      <c r="AZ1013" s="46" t="str">
        <f>IF(Table1[[#This Row],[Cur]]&lt;&gt;"",IF(Table1[[#This Row],[Cur]]="USD","",ExchangeRate),"")</f>
        <v/>
      </c>
      <c r="BA1013" s="46" t="str">
        <f>IF(Table1[[#This Row],[Grant]]&lt;&gt;"",VLOOKUP(Table1[[#This Row],[Grant]],Grants!B:D,3),"")</f>
        <v/>
      </c>
      <c r="BB1013" s="46" t="str">
        <f>TRIM(Table1[[#This Row],[Vendor ID]])</f>
        <v/>
      </c>
      <c r="BC1013">
        <f>IF(Table1[[#This Row],[Reference Number]]=Q1012,BC1012,BC1012+1)</f>
        <v>2</v>
      </c>
    </row>
    <row r="1014" spans="1:55" ht="11.25" hidden="1" customHeight="1">
      <c r="A1014" s="1"/>
      <c r="B1014" s="88" t="str">
        <f>IF(Table1[[#This Row],[Posting Date]]&lt;&gt;"",IF(Table1[[#This Row],[Reference Number]]=Q1013,B1013+1,1),"")</f>
        <v/>
      </c>
      <c r="C1014" s="61"/>
      <c r="D1014" s="61"/>
      <c r="E1014" s="218"/>
      <c r="F1014" s="143" t="str">
        <f>IFERROR(IF(VLOOKUP(Table1[[#This Row],[Budget Code Description]],Dimentions!$X$6:$AC$132,2,FALSE)="","",VLOOKUP(Table1[[#This Row],[Budget Code Description]],Dimentions!$X$6:$AC$132,2,FALSE)),"")</f>
        <v/>
      </c>
      <c r="G1014" s="143" t="str">
        <f>IFERROR(VLOOKUP(Table1[[#This Row],[Budget Code Description]],Dimentions!$X$6:$AC$132,3,FALSE),"")</f>
        <v/>
      </c>
      <c r="H1014" s="64" t="str">
        <f>IFERROR(VLOOKUP(Table1[[#This Row],[Account]],Dimentions!$S$6:$V$233,2,FALSE),"")</f>
        <v/>
      </c>
      <c r="I1014" s="62">
        <f>_xlfn.NUMBERVALUE(LEFT(Table1[[#This Row],[Account]],1))</f>
        <v>0</v>
      </c>
      <c r="J1014" s="62" t="str">
        <f>IFERROR(VLOOKUP(Table1[[#This Row],[Budget Code Description]],Table6[#All],7,FALSE),"")</f>
        <v/>
      </c>
      <c r="K1014" s="143" t="str">
        <f>IFERROR(VLOOKUP(Table1[[#This Row],[Budget Code Description]],Table6[#All],8,FALSE),"")</f>
        <v/>
      </c>
      <c r="L1014" s="63"/>
      <c r="M1014" s="65" t="str">
        <f>IFERROR(VLOOKUP(Table1[[#This Row],[Staff ID]],Table2[],2,FALSE),"")</f>
        <v/>
      </c>
      <c r="N1014" s="211" t="str">
        <f>IFERROR(IF(VLOOKUP(Table1[[#This Row],[Budget Code Description]],Dimentions!$X$6:$AC$97,4,FALSE)="","",VLOOKUP(Table1[[#This Row],[Budget Code Description]],Dimentions!$X$6:$AC$97,4,FALSE)),"")</f>
        <v/>
      </c>
      <c r="O1014" s="65" t="str">
        <f>IFERROR(VLOOKUP(Table1[[#This Row],[Vendor ID]],Table549[],2,FALSE),"")</f>
        <v/>
      </c>
      <c r="P1014" s="63"/>
      <c r="Q1014" s="143" t="str">
        <f>IF(Table1[[#This Row],[Posting Date]]&lt;&gt;"",$D$9,"")</f>
        <v/>
      </c>
      <c r="R1014" s="159" t="str">
        <f>IF(Table1[[#This Row],[Posting Date]]&lt;&gt;"",$D$10,"")</f>
        <v/>
      </c>
      <c r="S1014" s="66"/>
      <c r="T1014" s="63"/>
      <c r="U1014" s="67"/>
      <c r="V1014" s="67"/>
      <c r="W1014" s="67" t="str">
        <f t="shared" si="16"/>
        <v/>
      </c>
      <c r="X1014" s="161" t="str">
        <f>IF(E1014="","",(IF(Table1[[#This Row],[Cur]]="USD",Table1[[#This Row],[Cur_Amount Debit]],Table1[[#This Row],[Cur_Amount Debit]]/Table1[[#This Row],[Exchange Rate]])))</f>
        <v/>
      </c>
      <c r="Y1014" s="161" t="str">
        <f>IF(E1014="","",(IF(Table1[[#This Row],[Cur]]="USD",Table1[[#This Row],[Cur_Amount Credit]],Table1[[#This Row],[Cur_Amount Credit]]/ExchangeRate)))</f>
        <v/>
      </c>
      <c r="Z1014" s="203" t="str">
        <f>IF(E1014="","",(Table1[[#This Row],[Debit USD]]-Table1[[#This Row],[Credit USD]]))</f>
        <v/>
      </c>
      <c r="AA1014" s="122"/>
      <c r="AB1014" s="1"/>
      <c r="AC1014" s="15"/>
      <c r="AD1014" s="15" t="str">
        <f>IF(AND(OR(Table1[[#This Row],[Account]]="15030",Table1[[#This Row],[Account]]="15035",Table1[[#This Row],[Account]]="20150"),Table1[[#This Row],[Vendor ID]]=""),1,"")</f>
        <v/>
      </c>
      <c r="AE1014" s="15"/>
      <c r="AF1014" s="15"/>
      <c r="AG1014" s="15"/>
      <c r="AH1014" s="46" t="str">
        <f>IF(Table1[[#This Row],[Posting Date]]&lt;&gt;"","GJ-"&amp;CountryID,"")</f>
        <v/>
      </c>
      <c r="AI1014" s="59" t="str">
        <f>IF(Table1[[#This Row],[Posting Date]]&lt;&gt;"",Table1[[#This Row],[Posting Date]],"")</f>
        <v/>
      </c>
      <c r="AJ1014" s="46"/>
      <c r="AK1014" s="46" t="str">
        <f>IF(Table1[[#This Row],[Description]]&lt;&gt;"",Table1[[#This Row],[Description]],"")</f>
        <v/>
      </c>
      <c r="AL1014" s="46" t="str">
        <f>IF(Table1[[#This Row],[Posting Date]]&lt;&gt;"",Table1[[#This Row],[Reference Number]],"")</f>
        <v/>
      </c>
      <c r="AM1014" s="46" t="str">
        <f>TRIM(Table1[[#This Row],[Line '#]])</f>
        <v/>
      </c>
      <c r="AN1014" s="46" t="str">
        <f>TRIM(Table1[[#This Row],[Account]])</f>
        <v/>
      </c>
      <c r="AO1014" s="46" t="str">
        <f>IF(Table1[[#This Row],[Posting Date]]&lt;&gt;"",$D$5,"")</f>
        <v/>
      </c>
      <c r="AP1014" s="46" t="str">
        <f>TRIM(Table1[[#This Row],[Departments-Prgrams]])</f>
        <v/>
      </c>
      <c r="AQ1014" s="46" t="str">
        <f>TRIM(Table1[[#This Row],[Grant]])</f>
        <v/>
      </c>
      <c r="AR1014" s="46" t="str">
        <f>TRIM(Table1[[#This Row],[Staff ID]])</f>
        <v/>
      </c>
      <c r="AS1014" s="46" t="str">
        <f>IF(TRIM(Table1[[#This Row],[Budget Code]])=0,"",TRIM(Table1[[#This Row],[Budget Code]]))</f>
        <v/>
      </c>
      <c r="AT1014" s="46" t="str">
        <f>IF(Table1[[#This Row],[Line Description]]&lt;&gt;"",Table1[[#This Row],[Line Description]],"")</f>
        <v/>
      </c>
      <c r="AU1014" s="46" t="str">
        <f>IF(Table1[[#This Row],[Cur_Amount Debit]]&gt;0,ROUND(Table1[[#This Row],[Cur_Amount Debit]],2),"")</f>
        <v/>
      </c>
      <c r="AV1014" s="46" t="str">
        <f>IF(Table1[[#This Row],[Cur_Amount Credit]]&gt;0,ROUND(Table1[[#This Row],[Cur_Amount Credit]],2),"")</f>
        <v/>
      </c>
      <c r="AW1014" s="46" t="str">
        <f>LEFT(Table1[[#This Row],[Cur]],3)</f>
        <v/>
      </c>
      <c r="AX1014" s="59"/>
      <c r="AY1014" s="46"/>
      <c r="AZ1014" s="46" t="str">
        <f>IF(Table1[[#This Row],[Cur]]&lt;&gt;"",IF(Table1[[#This Row],[Cur]]="USD","",ExchangeRate),"")</f>
        <v/>
      </c>
      <c r="BA1014" s="46" t="str">
        <f>IF(Table1[[#This Row],[Grant]]&lt;&gt;"",VLOOKUP(Table1[[#This Row],[Grant]],Grants!B:D,3),"")</f>
        <v/>
      </c>
      <c r="BB1014" s="46" t="str">
        <f>TRIM(Table1[[#This Row],[Vendor ID]])</f>
        <v/>
      </c>
      <c r="BC1014">
        <f>IF(Table1[[#This Row],[Reference Number]]=Q1013,BC1013,BC1013+1)</f>
        <v>2</v>
      </c>
    </row>
    <row r="1015" spans="1:55" ht="11.25" hidden="1" customHeight="1">
      <c r="A1015" s="1"/>
      <c r="B1015" s="88" t="str">
        <f>IF(Table1[[#This Row],[Posting Date]]&lt;&gt;"",IF(Table1[[#This Row],[Reference Number]]=Q1014,B1014+1,1),"")</f>
        <v/>
      </c>
      <c r="C1015" s="61"/>
      <c r="D1015" s="61"/>
      <c r="E1015" s="218"/>
      <c r="F1015" s="143" t="str">
        <f>IFERROR(IF(VLOOKUP(Table1[[#This Row],[Budget Code Description]],Dimentions!$X$6:$AC$132,2,FALSE)="","",VLOOKUP(Table1[[#This Row],[Budget Code Description]],Dimentions!$X$6:$AC$132,2,FALSE)),"")</f>
        <v/>
      </c>
      <c r="G1015" s="143" t="str">
        <f>IFERROR(VLOOKUP(Table1[[#This Row],[Budget Code Description]],Dimentions!$X$6:$AC$132,3,FALSE),"")</f>
        <v/>
      </c>
      <c r="H1015" s="64" t="str">
        <f>IFERROR(VLOOKUP(Table1[[#This Row],[Account]],Dimentions!$S$6:$V$233,2,FALSE),"")</f>
        <v/>
      </c>
      <c r="I1015" s="62">
        <f>_xlfn.NUMBERVALUE(LEFT(Table1[[#This Row],[Account]],1))</f>
        <v>0</v>
      </c>
      <c r="J1015" s="62" t="str">
        <f>IFERROR(VLOOKUP(Table1[[#This Row],[Budget Code Description]],Table6[#All],7,FALSE),"")</f>
        <v/>
      </c>
      <c r="K1015" s="143" t="str">
        <f>IFERROR(VLOOKUP(Table1[[#This Row],[Budget Code Description]],Table6[#All],8,FALSE),"")</f>
        <v/>
      </c>
      <c r="L1015" s="63"/>
      <c r="M1015" s="65" t="str">
        <f>IFERROR(VLOOKUP(Table1[[#This Row],[Staff ID]],Table2[],2,FALSE),"")</f>
        <v/>
      </c>
      <c r="N1015" s="211" t="str">
        <f>IFERROR(IF(VLOOKUP(Table1[[#This Row],[Budget Code Description]],Dimentions!$X$6:$AC$97,4,FALSE)="","",VLOOKUP(Table1[[#This Row],[Budget Code Description]],Dimentions!$X$6:$AC$97,4,FALSE)),"")</f>
        <v/>
      </c>
      <c r="O1015" s="65" t="str">
        <f>IFERROR(VLOOKUP(Table1[[#This Row],[Vendor ID]],Table549[],2,FALSE),"")</f>
        <v/>
      </c>
      <c r="P1015" s="63"/>
      <c r="Q1015" s="143" t="str">
        <f>IF(Table1[[#This Row],[Posting Date]]&lt;&gt;"",$D$9,"")</f>
        <v/>
      </c>
      <c r="R1015" s="159" t="str">
        <f>IF(Table1[[#This Row],[Posting Date]]&lt;&gt;"",$D$10,"")</f>
        <v/>
      </c>
      <c r="S1015" s="66"/>
      <c r="T1015" s="63"/>
      <c r="U1015" s="67"/>
      <c r="V1015" s="67"/>
      <c r="W1015" s="67" t="str">
        <f t="shared" si="16"/>
        <v/>
      </c>
      <c r="X1015" s="161" t="str">
        <f>IF(E1015="","",(IF(Table1[[#This Row],[Cur]]="USD",Table1[[#This Row],[Cur_Amount Debit]],Table1[[#This Row],[Cur_Amount Debit]]/Table1[[#This Row],[Exchange Rate]])))</f>
        <v/>
      </c>
      <c r="Y1015" s="161" t="str">
        <f>IF(E1015="","",(IF(Table1[[#This Row],[Cur]]="USD",Table1[[#This Row],[Cur_Amount Credit]],Table1[[#This Row],[Cur_Amount Credit]]/ExchangeRate)))</f>
        <v/>
      </c>
      <c r="Z1015" s="203" t="str">
        <f>IF(E1015="","",(Table1[[#This Row],[Debit USD]]-Table1[[#This Row],[Credit USD]]))</f>
        <v/>
      </c>
      <c r="AA1015" s="122"/>
      <c r="AB1015" s="1"/>
      <c r="AC1015" s="15"/>
      <c r="AD1015" s="15" t="str">
        <f>IF(AND(OR(Table1[[#This Row],[Account]]="15030",Table1[[#This Row],[Account]]="15035",Table1[[#This Row],[Account]]="20150"),Table1[[#This Row],[Vendor ID]]=""),1,"")</f>
        <v/>
      </c>
      <c r="AE1015" s="15"/>
      <c r="AF1015" s="15"/>
      <c r="AG1015" s="15"/>
      <c r="AH1015" s="46" t="str">
        <f>IF(Table1[[#This Row],[Posting Date]]&lt;&gt;"","GJ-"&amp;CountryID,"")</f>
        <v/>
      </c>
      <c r="AI1015" s="59" t="str">
        <f>IF(Table1[[#This Row],[Posting Date]]&lt;&gt;"",Table1[[#This Row],[Posting Date]],"")</f>
        <v/>
      </c>
      <c r="AJ1015" s="46"/>
      <c r="AK1015" s="46" t="str">
        <f>IF(Table1[[#This Row],[Description]]&lt;&gt;"",Table1[[#This Row],[Description]],"")</f>
        <v/>
      </c>
      <c r="AL1015" s="46" t="str">
        <f>IF(Table1[[#This Row],[Posting Date]]&lt;&gt;"",Table1[[#This Row],[Reference Number]],"")</f>
        <v/>
      </c>
      <c r="AM1015" s="46" t="str">
        <f>TRIM(Table1[[#This Row],[Line '#]])</f>
        <v/>
      </c>
      <c r="AN1015" s="46" t="str">
        <f>TRIM(Table1[[#This Row],[Account]])</f>
        <v/>
      </c>
      <c r="AO1015" s="46" t="str">
        <f>IF(Table1[[#This Row],[Posting Date]]&lt;&gt;"",$D$5,"")</f>
        <v/>
      </c>
      <c r="AP1015" s="46" t="str">
        <f>TRIM(Table1[[#This Row],[Departments-Prgrams]])</f>
        <v/>
      </c>
      <c r="AQ1015" s="46" t="str">
        <f>TRIM(Table1[[#This Row],[Grant]])</f>
        <v/>
      </c>
      <c r="AR1015" s="46" t="str">
        <f>TRIM(Table1[[#This Row],[Staff ID]])</f>
        <v/>
      </c>
      <c r="AS1015" s="46" t="str">
        <f>IF(TRIM(Table1[[#This Row],[Budget Code]])=0,"",TRIM(Table1[[#This Row],[Budget Code]]))</f>
        <v/>
      </c>
      <c r="AT1015" s="46" t="str">
        <f>IF(Table1[[#This Row],[Line Description]]&lt;&gt;"",Table1[[#This Row],[Line Description]],"")</f>
        <v/>
      </c>
      <c r="AU1015" s="46" t="str">
        <f>IF(Table1[[#This Row],[Cur_Amount Debit]]&gt;0,ROUND(Table1[[#This Row],[Cur_Amount Debit]],2),"")</f>
        <v/>
      </c>
      <c r="AV1015" s="46" t="str">
        <f>IF(Table1[[#This Row],[Cur_Amount Credit]]&gt;0,ROUND(Table1[[#This Row],[Cur_Amount Credit]],2),"")</f>
        <v/>
      </c>
      <c r="AW1015" s="46" t="str">
        <f>LEFT(Table1[[#This Row],[Cur]],3)</f>
        <v/>
      </c>
      <c r="AX1015" s="59"/>
      <c r="AY1015" s="46"/>
      <c r="AZ1015" s="46" t="str">
        <f>IF(Table1[[#This Row],[Cur]]&lt;&gt;"",IF(Table1[[#This Row],[Cur]]="USD","",ExchangeRate),"")</f>
        <v/>
      </c>
      <c r="BA1015" s="46" t="str">
        <f>IF(Table1[[#This Row],[Grant]]&lt;&gt;"",VLOOKUP(Table1[[#This Row],[Grant]],Grants!B:D,3),"")</f>
        <v/>
      </c>
      <c r="BB1015" s="46" t="str">
        <f>TRIM(Table1[[#This Row],[Vendor ID]])</f>
        <v/>
      </c>
      <c r="BC1015">
        <f>IF(Table1[[#This Row],[Reference Number]]=Q1014,BC1014,BC1014+1)</f>
        <v>2</v>
      </c>
    </row>
    <row r="1016" spans="1:55" ht="11.25" hidden="1" customHeight="1">
      <c r="A1016" s="1"/>
      <c r="B1016" s="88" t="str">
        <f>IF(Table1[[#This Row],[Posting Date]]&lt;&gt;"",IF(Table1[[#This Row],[Reference Number]]=Q1015,B1015+1,1),"")</f>
        <v/>
      </c>
      <c r="C1016" s="61"/>
      <c r="D1016" s="61"/>
      <c r="E1016" s="218"/>
      <c r="F1016" s="143" t="str">
        <f>IFERROR(IF(VLOOKUP(Table1[[#This Row],[Budget Code Description]],Dimentions!$X$6:$AC$132,2,FALSE)="","",VLOOKUP(Table1[[#This Row],[Budget Code Description]],Dimentions!$X$6:$AC$132,2,FALSE)),"")</f>
        <v/>
      </c>
      <c r="G1016" s="143" t="str">
        <f>IFERROR(VLOOKUP(Table1[[#This Row],[Budget Code Description]],Dimentions!$X$6:$AC$132,3,FALSE),"")</f>
        <v/>
      </c>
      <c r="H1016" s="64" t="str">
        <f>IFERROR(VLOOKUP(Table1[[#This Row],[Account]],Dimentions!$S$6:$V$233,2,FALSE),"")</f>
        <v/>
      </c>
      <c r="I1016" s="62">
        <f>_xlfn.NUMBERVALUE(LEFT(Table1[[#This Row],[Account]],1))</f>
        <v>0</v>
      </c>
      <c r="J1016" s="62" t="str">
        <f>IFERROR(VLOOKUP(Table1[[#This Row],[Budget Code Description]],Table6[#All],7,FALSE),"")</f>
        <v/>
      </c>
      <c r="K1016" s="143" t="str">
        <f>IFERROR(VLOOKUP(Table1[[#This Row],[Budget Code Description]],Table6[#All],8,FALSE),"")</f>
        <v/>
      </c>
      <c r="L1016" s="63"/>
      <c r="M1016" s="65" t="str">
        <f>IFERROR(VLOOKUP(Table1[[#This Row],[Staff ID]],Table2[],2,FALSE),"")</f>
        <v/>
      </c>
      <c r="N1016" s="211" t="str">
        <f>IFERROR(IF(VLOOKUP(Table1[[#This Row],[Budget Code Description]],Dimentions!$X$6:$AC$97,4,FALSE)="","",VLOOKUP(Table1[[#This Row],[Budget Code Description]],Dimentions!$X$6:$AC$97,4,FALSE)),"")</f>
        <v/>
      </c>
      <c r="O1016" s="65" t="str">
        <f>IFERROR(VLOOKUP(Table1[[#This Row],[Vendor ID]],Table549[],2,FALSE),"")</f>
        <v/>
      </c>
      <c r="P1016" s="63"/>
      <c r="Q1016" s="143" t="str">
        <f>IF(Table1[[#This Row],[Posting Date]]&lt;&gt;"",$D$9,"")</f>
        <v/>
      </c>
      <c r="R1016" s="159" t="str">
        <f>IF(Table1[[#This Row],[Posting Date]]&lt;&gt;"",$D$10,"")</f>
        <v/>
      </c>
      <c r="S1016" s="66"/>
      <c r="T1016" s="63"/>
      <c r="U1016" s="67"/>
      <c r="V1016" s="67"/>
      <c r="W1016" s="67" t="str">
        <f t="shared" si="16"/>
        <v/>
      </c>
      <c r="X1016" s="161" t="str">
        <f>IF(E1016="","",(IF(Table1[[#This Row],[Cur]]="USD",Table1[[#This Row],[Cur_Amount Debit]],Table1[[#This Row],[Cur_Amount Debit]]/Table1[[#This Row],[Exchange Rate]])))</f>
        <v/>
      </c>
      <c r="Y1016" s="161" t="str">
        <f>IF(E1016="","",(IF(Table1[[#This Row],[Cur]]="USD",Table1[[#This Row],[Cur_Amount Credit]],Table1[[#This Row],[Cur_Amount Credit]]/ExchangeRate)))</f>
        <v/>
      </c>
      <c r="Z1016" s="203" t="str">
        <f>IF(E1016="","",(Table1[[#This Row],[Debit USD]]-Table1[[#This Row],[Credit USD]]))</f>
        <v/>
      </c>
      <c r="AA1016" s="122"/>
      <c r="AB1016" s="1"/>
      <c r="AC1016" s="15"/>
      <c r="AD1016" s="15" t="str">
        <f>IF(AND(OR(Table1[[#This Row],[Account]]="15030",Table1[[#This Row],[Account]]="15035",Table1[[#This Row],[Account]]="20150"),Table1[[#This Row],[Vendor ID]]=""),1,"")</f>
        <v/>
      </c>
      <c r="AE1016" s="15"/>
      <c r="AF1016" s="15"/>
      <c r="AG1016" s="15"/>
      <c r="AH1016" s="46" t="str">
        <f>IF(Table1[[#This Row],[Posting Date]]&lt;&gt;"","GJ-"&amp;CountryID,"")</f>
        <v/>
      </c>
      <c r="AI1016" s="59" t="str">
        <f>IF(Table1[[#This Row],[Posting Date]]&lt;&gt;"",Table1[[#This Row],[Posting Date]],"")</f>
        <v/>
      </c>
      <c r="AJ1016" s="46"/>
      <c r="AK1016" s="46" t="str">
        <f>IF(Table1[[#This Row],[Description]]&lt;&gt;"",Table1[[#This Row],[Description]],"")</f>
        <v/>
      </c>
      <c r="AL1016" s="46" t="str">
        <f>IF(Table1[[#This Row],[Posting Date]]&lt;&gt;"",Table1[[#This Row],[Reference Number]],"")</f>
        <v/>
      </c>
      <c r="AM1016" s="46" t="str">
        <f>TRIM(Table1[[#This Row],[Line '#]])</f>
        <v/>
      </c>
      <c r="AN1016" s="46" t="str">
        <f>TRIM(Table1[[#This Row],[Account]])</f>
        <v/>
      </c>
      <c r="AO1016" s="46" t="str">
        <f>IF(Table1[[#This Row],[Posting Date]]&lt;&gt;"",$D$5,"")</f>
        <v/>
      </c>
      <c r="AP1016" s="46" t="str">
        <f>TRIM(Table1[[#This Row],[Departments-Prgrams]])</f>
        <v/>
      </c>
      <c r="AQ1016" s="46" t="str">
        <f>TRIM(Table1[[#This Row],[Grant]])</f>
        <v/>
      </c>
      <c r="AR1016" s="46" t="str">
        <f>TRIM(Table1[[#This Row],[Staff ID]])</f>
        <v/>
      </c>
      <c r="AS1016" s="46" t="str">
        <f>IF(TRIM(Table1[[#This Row],[Budget Code]])=0,"",TRIM(Table1[[#This Row],[Budget Code]]))</f>
        <v/>
      </c>
      <c r="AT1016" s="46" t="str">
        <f>IF(Table1[[#This Row],[Line Description]]&lt;&gt;"",Table1[[#This Row],[Line Description]],"")</f>
        <v/>
      </c>
      <c r="AU1016" s="46" t="str">
        <f>IF(Table1[[#This Row],[Cur_Amount Debit]]&gt;0,ROUND(Table1[[#This Row],[Cur_Amount Debit]],2),"")</f>
        <v/>
      </c>
      <c r="AV1016" s="46" t="str">
        <f>IF(Table1[[#This Row],[Cur_Amount Credit]]&gt;0,ROUND(Table1[[#This Row],[Cur_Amount Credit]],2),"")</f>
        <v/>
      </c>
      <c r="AW1016" s="46" t="str">
        <f>LEFT(Table1[[#This Row],[Cur]],3)</f>
        <v/>
      </c>
      <c r="AX1016" s="59"/>
      <c r="AY1016" s="46"/>
      <c r="AZ1016" s="46" t="str">
        <f>IF(Table1[[#This Row],[Cur]]&lt;&gt;"",IF(Table1[[#This Row],[Cur]]="USD","",ExchangeRate),"")</f>
        <v/>
      </c>
      <c r="BA1016" s="46" t="str">
        <f>IF(Table1[[#This Row],[Grant]]&lt;&gt;"",VLOOKUP(Table1[[#This Row],[Grant]],Grants!B:D,3),"")</f>
        <v/>
      </c>
      <c r="BB1016" s="46" t="str">
        <f>TRIM(Table1[[#This Row],[Vendor ID]])</f>
        <v/>
      </c>
      <c r="BC1016">
        <f>IF(Table1[[#This Row],[Reference Number]]=Q1015,BC1015,BC1015+1)</f>
        <v>2</v>
      </c>
    </row>
    <row r="1017" spans="1:55" ht="11.25" hidden="1" customHeight="1">
      <c r="A1017" s="1"/>
      <c r="B1017" s="88" t="str">
        <f>IF(Table1[[#This Row],[Posting Date]]&lt;&gt;"",IF(Table1[[#This Row],[Reference Number]]=Q1016,B1016+1,1),"")</f>
        <v/>
      </c>
      <c r="C1017" s="61"/>
      <c r="D1017" s="61"/>
      <c r="E1017" s="218"/>
      <c r="F1017" s="143" t="str">
        <f>IFERROR(IF(VLOOKUP(Table1[[#This Row],[Budget Code Description]],Dimentions!$X$6:$AC$132,2,FALSE)="","",VLOOKUP(Table1[[#This Row],[Budget Code Description]],Dimentions!$X$6:$AC$132,2,FALSE)),"")</f>
        <v/>
      </c>
      <c r="G1017" s="143" t="str">
        <f>IFERROR(VLOOKUP(Table1[[#This Row],[Budget Code Description]],Dimentions!$X$6:$AC$132,3,FALSE),"")</f>
        <v/>
      </c>
      <c r="H1017" s="64" t="str">
        <f>IFERROR(VLOOKUP(Table1[[#This Row],[Account]],Dimentions!$S$6:$V$233,2,FALSE),"")</f>
        <v/>
      </c>
      <c r="I1017" s="62">
        <f>_xlfn.NUMBERVALUE(LEFT(Table1[[#This Row],[Account]],1))</f>
        <v>0</v>
      </c>
      <c r="J1017" s="62" t="str">
        <f>IFERROR(VLOOKUP(Table1[[#This Row],[Budget Code Description]],Table6[#All],7,FALSE),"")</f>
        <v/>
      </c>
      <c r="K1017" s="143" t="str">
        <f>IFERROR(VLOOKUP(Table1[[#This Row],[Budget Code Description]],Table6[#All],8,FALSE),"")</f>
        <v/>
      </c>
      <c r="L1017" s="63"/>
      <c r="M1017" s="65" t="str">
        <f>IFERROR(VLOOKUP(Table1[[#This Row],[Staff ID]],Table2[],2,FALSE),"")</f>
        <v/>
      </c>
      <c r="N1017" s="211" t="str">
        <f>IFERROR(IF(VLOOKUP(Table1[[#This Row],[Budget Code Description]],Dimentions!$X$6:$AC$97,4,FALSE)="","",VLOOKUP(Table1[[#This Row],[Budget Code Description]],Dimentions!$X$6:$AC$97,4,FALSE)),"")</f>
        <v/>
      </c>
      <c r="O1017" s="65" t="str">
        <f>IFERROR(VLOOKUP(Table1[[#This Row],[Vendor ID]],Table549[],2,FALSE),"")</f>
        <v/>
      </c>
      <c r="P1017" s="63"/>
      <c r="Q1017" s="143" t="str">
        <f>IF(Table1[[#This Row],[Posting Date]]&lt;&gt;"",$D$9,"")</f>
        <v/>
      </c>
      <c r="R1017" s="159" t="str">
        <f>IF(Table1[[#This Row],[Posting Date]]&lt;&gt;"",$D$10,"")</f>
        <v/>
      </c>
      <c r="S1017" s="66"/>
      <c r="T1017" s="63"/>
      <c r="U1017" s="67"/>
      <c r="V1017" s="67"/>
      <c r="W1017" s="67" t="str">
        <f t="shared" si="16"/>
        <v/>
      </c>
      <c r="X1017" s="161" t="str">
        <f>IF(E1017="","",(IF(Table1[[#This Row],[Cur]]="USD",Table1[[#This Row],[Cur_Amount Debit]],Table1[[#This Row],[Cur_Amount Debit]]/Table1[[#This Row],[Exchange Rate]])))</f>
        <v/>
      </c>
      <c r="Y1017" s="161" t="str">
        <f>IF(E1017="","",(IF(Table1[[#This Row],[Cur]]="USD",Table1[[#This Row],[Cur_Amount Credit]],Table1[[#This Row],[Cur_Amount Credit]]/ExchangeRate)))</f>
        <v/>
      </c>
      <c r="Z1017" s="203" t="str">
        <f>IF(E1017="","",(Table1[[#This Row],[Debit USD]]-Table1[[#This Row],[Credit USD]]))</f>
        <v/>
      </c>
      <c r="AA1017" s="122"/>
      <c r="AB1017" s="1"/>
      <c r="AC1017" s="15"/>
      <c r="AD1017" s="15" t="str">
        <f>IF(AND(OR(Table1[[#This Row],[Account]]="15030",Table1[[#This Row],[Account]]="15035",Table1[[#This Row],[Account]]="20150"),Table1[[#This Row],[Vendor ID]]=""),1,"")</f>
        <v/>
      </c>
      <c r="AE1017" s="15"/>
      <c r="AF1017" s="15"/>
      <c r="AG1017" s="15"/>
      <c r="AH1017" s="46" t="str">
        <f>IF(Table1[[#This Row],[Posting Date]]&lt;&gt;"","GJ-"&amp;CountryID,"")</f>
        <v/>
      </c>
      <c r="AI1017" s="59" t="str">
        <f>IF(Table1[[#This Row],[Posting Date]]&lt;&gt;"",Table1[[#This Row],[Posting Date]],"")</f>
        <v/>
      </c>
      <c r="AJ1017" s="46"/>
      <c r="AK1017" s="46" t="str">
        <f>IF(Table1[[#This Row],[Description]]&lt;&gt;"",Table1[[#This Row],[Description]],"")</f>
        <v/>
      </c>
      <c r="AL1017" s="46" t="str">
        <f>IF(Table1[[#This Row],[Posting Date]]&lt;&gt;"",Table1[[#This Row],[Reference Number]],"")</f>
        <v/>
      </c>
      <c r="AM1017" s="46" t="str">
        <f>TRIM(Table1[[#This Row],[Line '#]])</f>
        <v/>
      </c>
      <c r="AN1017" s="46" t="str">
        <f>TRIM(Table1[[#This Row],[Account]])</f>
        <v/>
      </c>
      <c r="AO1017" s="46" t="str">
        <f>IF(Table1[[#This Row],[Posting Date]]&lt;&gt;"",$D$5,"")</f>
        <v/>
      </c>
      <c r="AP1017" s="46" t="str">
        <f>TRIM(Table1[[#This Row],[Departments-Prgrams]])</f>
        <v/>
      </c>
      <c r="AQ1017" s="46" t="str">
        <f>TRIM(Table1[[#This Row],[Grant]])</f>
        <v/>
      </c>
      <c r="AR1017" s="46" t="str">
        <f>TRIM(Table1[[#This Row],[Staff ID]])</f>
        <v/>
      </c>
      <c r="AS1017" s="46" t="str">
        <f>IF(TRIM(Table1[[#This Row],[Budget Code]])=0,"",TRIM(Table1[[#This Row],[Budget Code]]))</f>
        <v/>
      </c>
      <c r="AT1017" s="46" t="str">
        <f>IF(Table1[[#This Row],[Line Description]]&lt;&gt;"",Table1[[#This Row],[Line Description]],"")</f>
        <v/>
      </c>
      <c r="AU1017" s="46" t="str">
        <f>IF(Table1[[#This Row],[Cur_Amount Debit]]&gt;0,ROUND(Table1[[#This Row],[Cur_Amount Debit]],2),"")</f>
        <v/>
      </c>
      <c r="AV1017" s="46" t="str">
        <f>IF(Table1[[#This Row],[Cur_Amount Credit]]&gt;0,ROUND(Table1[[#This Row],[Cur_Amount Credit]],2),"")</f>
        <v/>
      </c>
      <c r="AW1017" s="46" t="str">
        <f>LEFT(Table1[[#This Row],[Cur]],3)</f>
        <v/>
      </c>
      <c r="AX1017" s="59"/>
      <c r="AY1017" s="46"/>
      <c r="AZ1017" s="46" t="str">
        <f>IF(Table1[[#This Row],[Cur]]&lt;&gt;"",IF(Table1[[#This Row],[Cur]]="USD","",ExchangeRate),"")</f>
        <v/>
      </c>
      <c r="BA1017" s="46" t="str">
        <f>IF(Table1[[#This Row],[Grant]]&lt;&gt;"",VLOOKUP(Table1[[#This Row],[Grant]],Grants!B:D,3),"")</f>
        <v/>
      </c>
      <c r="BB1017" s="46" t="str">
        <f>TRIM(Table1[[#This Row],[Vendor ID]])</f>
        <v/>
      </c>
      <c r="BC1017">
        <f>IF(Table1[[#This Row],[Reference Number]]=Q1016,BC1016,BC1016+1)</f>
        <v>2</v>
      </c>
    </row>
    <row r="1018" spans="1:55" ht="11.25" hidden="1" customHeight="1">
      <c r="A1018" s="1"/>
      <c r="B1018" s="88" t="str">
        <f>IF(Table1[[#This Row],[Posting Date]]&lt;&gt;"",IF(Table1[[#This Row],[Reference Number]]=Q1017,B1017+1,1),"")</f>
        <v/>
      </c>
      <c r="C1018" s="61"/>
      <c r="D1018" s="61"/>
      <c r="E1018" s="218"/>
      <c r="F1018" s="143" t="str">
        <f>IFERROR(IF(VLOOKUP(Table1[[#This Row],[Budget Code Description]],Dimentions!$X$6:$AC$132,2,FALSE)="","",VLOOKUP(Table1[[#This Row],[Budget Code Description]],Dimentions!$X$6:$AC$132,2,FALSE)),"")</f>
        <v/>
      </c>
      <c r="G1018" s="143" t="str">
        <f>IFERROR(VLOOKUP(Table1[[#This Row],[Budget Code Description]],Dimentions!$X$6:$AC$132,3,FALSE),"")</f>
        <v/>
      </c>
      <c r="H1018" s="64" t="str">
        <f>IFERROR(VLOOKUP(Table1[[#This Row],[Account]],Dimentions!$S$6:$V$233,2,FALSE),"")</f>
        <v/>
      </c>
      <c r="I1018" s="62">
        <f>_xlfn.NUMBERVALUE(LEFT(Table1[[#This Row],[Account]],1))</f>
        <v>0</v>
      </c>
      <c r="J1018" s="62" t="str">
        <f>IFERROR(VLOOKUP(Table1[[#This Row],[Budget Code Description]],Table6[#All],7,FALSE),"")</f>
        <v/>
      </c>
      <c r="K1018" s="143" t="str">
        <f>IFERROR(VLOOKUP(Table1[[#This Row],[Budget Code Description]],Table6[#All],8,FALSE),"")</f>
        <v/>
      </c>
      <c r="L1018" s="63"/>
      <c r="M1018" s="65" t="str">
        <f>IFERROR(VLOOKUP(Table1[[#This Row],[Staff ID]],Table2[],2,FALSE),"")</f>
        <v/>
      </c>
      <c r="N1018" s="211" t="str">
        <f>IFERROR(IF(VLOOKUP(Table1[[#This Row],[Budget Code Description]],Dimentions!$X$6:$AC$97,4,FALSE)="","",VLOOKUP(Table1[[#This Row],[Budget Code Description]],Dimentions!$X$6:$AC$97,4,FALSE)),"")</f>
        <v/>
      </c>
      <c r="O1018" s="65" t="str">
        <f>IFERROR(VLOOKUP(Table1[[#This Row],[Vendor ID]],Table549[],2,FALSE),"")</f>
        <v/>
      </c>
      <c r="P1018" s="63"/>
      <c r="Q1018" s="143" t="str">
        <f>IF(Table1[[#This Row],[Posting Date]]&lt;&gt;"",$D$9,"")</f>
        <v/>
      </c>
      <c r="R1018" s="159" t="str">
        <f>IF(Table1[[#This Row],[Posting Date]]&lt;&gt;"",$D$10,"")</f>
        <v/>
      </c>
      <c r="S1018" s="66"/>
      <c r="T1018" s="63"/>
      <c r="U1018" s="67"/>
      <c r="V1018" s="67"/>
      <c r="W1018" s="67" t="str">
        <f t="shared" si="16"/>
        <v/>
      </c>
      <c r="X1018" s="161" t="str">
        <f>IF(E1018="","",(IF(Table1[[#This Row],[Cur]]="USD",Table1[[#This Row],[Cur_Amount Debit]],Table1[[#This Row],[Cur_Amount Debit]]/Table1[[#This Row],[Exchange Rate]])))</f>
        <v/>
      </c>
      <c r="Y1018" s="161" t="str">
        <f>IF(E1018="","",(IF(Table1[[#This Row],[Cur]]="USD",Table1[[#This Row],[Cur_Amount Credit]],Table1[[#This Row],[Cur_Amount Credit]]/ExchangeRate)))</f>
        <v/>
      </c>
      <c r="Z1018" s="203" t="str">
        <f>IF(E1018="","",(Table1[[#This Row],[Debit USD]]-Table1[[#This Row],[Credit USD]]))</f>
        <v/>
      </c>
      <c r="AA1018" s="122"/>
      <c r="AB1018" s="1"/>
      <c r="AC1018" s="15"/>
      <c r="AD1018" s="15" t="str">
        <f>IF(AND(OR(Table1[[#This Row],[Account]]="15030",Table1[[#This Row],[Account]]="15035",Table1[[#This Row],[Account]]="20150"),Table1[[#This Row],[Vendor ID]]=""),1,"")</f>
        <v/>
      </c>
      <c r="AE1018" s="15"/>
      <c r="AF1018" s="15"/>
      <c r="AG1018" s="15"/>
      <c r="AH1018" s="46" t="str">
        <f>IF(Table1[[#This Row],[Posting Date]]&lt;&gt;"","GJ-"&amp;CountryID,"")</f>
        <v/>
      </c>
      <c r="AI1018" s="59" t="str">
        <f>IF(Table1[[#This Row],[Posting Date]]&lt;&gt;"",Table1[[#This Row],[Posting Date]],"")</f>
        <v/>
      </c>
      <c r="AJ1018" s="46"/>
      <c r="AK1018" s="46" t="str">
        <f>IF(Table1[[#This Row],[Description]]&lt;&gt;"",Table1[[#This Row],[Description]],"")</f>
        <v/>
      </c>
      <c r="AL1018" s="46" t="str">
        <f>IF(Table1[[#This Row],[Posting Date]]&lt;&gt;"",Table1[[#This Row],[Reference Number]],"")</f>
        <v/>
      </c>
      <c r="AM1018" s="46" t="str">
        <f>TRIM(Table1[[#This Row],[Line '#]])</f>
        <v/>
      </c>
      <c r="AN1018" s="46" t="str">
        <f>TRIM(Table1[[#This Row],[Account]])</f>
        <v/>
      </c>
      <c r="AO1018" s="46" t="str">
        <f>IF(Table1[[#This Row],[Posting Date]]&lt;&gt;"",$D$5,"")</f>
        <v/>
      </c>
      <c r="AP1018" s="46" t="str">
        <f>TRIM(Table1[[#This Row],[Departments-Prgrams]])</f>
        <v/>
      </c>
      <c r="AQ1018" s="46" t="str">
        <f>TRIM(Table1[[#This Row],[Grant]])</f>
        <v/>
      </c>
      <c r="AR1018" s="46" t="str">
        <f>TRIM(Table1[[#This Row],[Staff ID]])</f>
        <v/>
      </c>
      <c r="AS1018" s="46" t="str">
        <f>IF(TRIM(Table1[[#This Row],[Budget Code]])=0,"",TRIM(Table1[[#This Row],[Budget Code]]))</f>
        <v/>
      </c>
      <c r="AT1018" s="46" t="str">
        <f>IF(Table1[[#This Row],[Line Description]]&lt;&gt;"",Table1[[#This Row],[Line Description]],"")</f>
        <v/>
      </c>
      <c r="AU1018" s="46" t="str">
        <f>IF(Table1[[#This Row],[Cur_Amount Debit]]&gt;0,ROUND(Table1[[#This Row],[Cur_Amount Debit]],2),"")</f>
        <v/>
      </c>
      <c r="AV1018" s="46" t="str">
        <f>IF(Table1[[#This Row],[Cur_Amount Credit]]&gt;0,ROUND(Table1[[#This Row],[Cur_Amount Credit]],2),"")</f>
        <v/>
      </c>
      <c r="AW1018" s="46" t="str">
        <f>LEFT(Table1[[#This Row],[Cur]],3)</f>
        <v/>
      </c>
      <c r="AX1018" s="59"/>
      <c r="AY1018" s="46"/>
      <c r="AZ1018" s="46" t="str">
        <f>IF(Table1[[#This Row],[Cur]]&lt;&gt;"",IF(Table1[[#This Row],[Cur]]="USD","",ExchangeRate),"")</f>
        <v/>
      </c>
      <c r="BA1018" s="46" t="str">
        <f>IF(Table1[[#This Row],[Grant]]&lt;&gt;"",VLOOKUP(Table1[[#This Row],[Grant]],Grants!B:D,3),"")</f>
        <v/>
      </c>
      <c r="BB1018" s="46" t="str">
        <f>TRIM(Table1[[#This Row],[Vendor ID]])</f>
        <v/>
      </c>
      <c r="BC1018">
        <f>IF(Table1[[#This Row],[Reference Number]]=Q1017,BC1017,BC1017+1)</f>
        <v>2</v>
      </c>
    </row>
    <row r="1019" spans="1:55" ht="11.25" hidden="1" customHeight="1">
      <c r="A1019" s="1"/>
      <c r="B1019" s="88" t="str">
        <f>IF(Table1[[#This Row],[Posting Date]]&lt;&gt;"",IF(Table1[[#This Row],[Reference Number]]=Q1018,B1018+1,1),"")</f>
        <v/>
      </c>
      <c r="C1019" s="61"/>
      <c r="D1019" s="61"/>
      <c r="E1019" s="218"/>
      <c r="F1019" s="143" t="str">
        <f>IFERROR(IF(VLOOKUP(Table1[[#This Row],[Budget Code Description]],Dimentions!$X$6:$AC$132,2,FALSE)="","",VLOOKUP(Table1[[#This Row],[Budget Code Description]],Dimentions!$X$6:$AC$132,2,FALSE)),"")</f>
        <v/>
      </c>
      <c r="G1019" s="143" t="str">
        <f>IFERROR(VLOOKUP(Table1[[#This Row],[Budget Code Description]],Dimentions!$X$6:$AC$132,3,FALSE),"")</f>
        <v/>
      </c>
      <c r="H1019" s="64" t="str">
        <f>IFERROR(VLOOKUP(Table1[[#This Row],[Account]],Dimentions!$S$6:$V$233,2,FALSE),"")</f>
        <v/>
      </c>
      <c r="I1019" s="62">
        <f>_xlfn.NUMBERVALUE(LEFT(Table1[[#This Row],[Account]],1))</f>
        <v>0</v>
      </c>
      <c r="J1019" s="62" t="str">
        <f>IFERROR(VLOOKUP(Table1[[#This Row],[Budget Code Description]],Table6[#All],7,FALSE),"")</f>
        <v/>
      </c>
      <c r="K1019" s="143" t="str">
        <f>IFERROR(VLOOKUP(Table1[[#This Row],[Budget Code Description]],Table6[#All],8,FALSE),"")</f>
        <v/>
      </c>
      <c r="L1019" s="63"/>
      <c r="M1019" s="65" t="str">
        <f>IFERROR(VLOOKUP(Table1[[#This Row],[Staff ID]],Table2[],2,FALSE),"")</f>
        <v/>
      </c>
      <c r="N1019" s="211" t="str">
        <f>IFERROR(IF(VLOOKUP(Table1[[#This Row],[Budget Code Description]],Dimentions!$X$6:$AC$97,4,FALSE)="","",VLOOKUP(Table1[[#This Row],[Budget Code Description]],Dimentions!$X$6:$AC$97,4,FALSE)),"")</f>
        <v/>
      </c>
      <c r="O1019" s="65" t="str">
        <f>IFERROR(VLOOKUP(Table1[[#This Row],[Vendor ID]],Table549[],2,FALSE),"")</f>
        <v/>
      </c>
      <c r="P1019" s="63"/>
      <c r="Q1019" s="143" t="str">
        <f>IF(Table1[[#This Row],[Posting Date]]&lt;&gt;"",$D$9,"")</f>
        <v/>
      </c>
      <c r="R1019" s="159" t="str">
        <f>IF(Table1[[#This Row],[Posting Date]]&lt;&gt;"",$D$10,"")</f>
        <v/>
      </c>
      <c r="S1019" s="66"/>
      <c r="T1019" s="63"/>
      <c r="U1019" s="67"/>
      <c r="V1019" s="67"/>
      <c r="W1019" s="67" t="str">
        <f t="shared" si="16"/>
        <v/>
      </c>
      <c r="X1019" s="161" t="str">
        <f>IF(E1019="","",(IF(Table1[[#This Row],[Cur]]="USD",Table1[[#This Row],[Cur_Amount Debit]],Table1[[#This Row],[Cur_Amount Debit]]/Table1[[#This Row],[Exchange Rate]])))</f>
        <v/>
      </c>
      <c r="Y1019" s="161" t="str">
        <f>IF(E1019="","",(IF(Table1[[#This Row],[Cur]]="USD",Table1[[#This Row],[Cur_Amount Credit]],Table1[[#This Row],[Cur_Amount Credit]]/ExchangeRate)))</f>
        <v/>
      </c>
      <c r="Z1019" s="203" t="str">
        <f>IF(E1019="","",(Table1[[#This Row],[Debit USD]]-Table1[[#This Row],[Credit USD]]))</f>
        <v/>
      </c>
      <c r="AA1019" s="122"/>
      <c r="AB1019" s="1"/>
      <c r="AC1019" s="15"/>
      <c r="AD1019" s="15" t="str">
        <f>IF(AND(OR(Table1[[#This Row],[Account]]="15030",Table1[[#This Row],[Account]]="15035",Table1[[#This Row],[Account]]="20150"),Table1[[#This Row],[Vendor ID]]=""),1,"")</f>
        <v/>
      </c>
      <c r="AE1019" s="15"/>
      <c r="AF1019" s="15"/>
      <c r="AG1019" s="15"/>
      <c r="AH1019" s="46" t="str">
        <f>IF(Table1[[#This Row],[Posting Date]]&lt;&gt;"","GJ-"&amp;CountryID,"")</f>
        <v/>
      </c>
      <c r="AI1019" s="59" t="str">
        <f>IF(Table1[[#This Row],[Posting Date]]&lt;&gt;"",Table1[[#This Row],[Posting Date]],"")</f>
        <v/>
      </c>
      <c r="AJ1019" s="46"/>
      <c r="AK1019" s="46" t="str">
        <f>IF(Table1[[#This Row],[Description]]&lt;&gt;"",Table1[[#This Row],[Description]],"")</f>
        <v/>
      </c>
      <c r="AL1019" s="46" t="str">
        <f>IF(Table1[[#This Row],[Posting Date]]&lt;&gt;"",Table1[[#This Row],[Reference Number]],"")</f>
        <v/>
      </c>
      <c r="AM1019" s="46" t="str">
        <f>TRIM(Table1[[#This Row],[Line '#]])</f>
        <v/>
      </c>
      <c r="AN1019" s="46" t="str">
        <f>TRIM(Table1[[#This Row],[Account]])</f>
        <v/>
      </c>
      <c r="AO1019" s="46" t="str">
        <f>IF(Table1[[#This Row],[Posting Date]]&lt;&gt;"",$D$5,"")</f>
        <v/>
      </c>
      <c r="AP1019" s="46" t="str">
        <f>TRIM(Table1[[#This Row],[Departments-Prgrams]])</f>
        <v/>
      </c>
      <c r="AQ1019" s="46" t="str">
        <f>TRIM(Table1[[#This Row],[Grant]])</f>
        <v/>
      </c>
      <c r="AR1019" s="46" t="str">
        <f>TRIM(Table1[[#This Row],[Staff ID]])</f>
        <v/>
      </c>
      <c r="AS1019" s="46" t="str">
        <f>IF(TRIM(Table1[[#This Row],[Budget Code]])=0,"",TRIM(Table1[[#This Row],[Budget Code]]))</f>
        <v/>
      </c>
      <c r="AT1019" s="46" t="str">
        <f>IF(Table1[[#This Row],[Line Description]]&lt;&gt;"",Table1[[#This Row],[Line Description]],"")</f>
        <v/>
      </c>
      <c r="AU1019" s="46" t="str">
        <f>IF(Table1[[#This Row],[Cur_Amount Debit]]&gt;0,ROUND(Table1[[#This Row],[Cur_Amount Debit]],2),"")</f>
        <v/>
      </c>
      <c r="AV1019" s="46" t="str">
        <f>IF(Table1[[#This Row],[Cur_Amount Credit]]&gt;0,ROUND(Table1[[#This Row],[Cur_Amount Credit]],2),"")</f>
        <v/>
      </c>
      <c r="AW1019" s="46" t="str">
        <f>LEFT(Table1[[#This Row],[Cur]],3)</f>
        <v/>
      </c>
      <c r="AX1019" s="59"/>
      <c r="AY1019" s="46"/>
      <c r="AZ1019" s="46" t="str">
        <f>IF(Table1[[#This Row],[Cur]]&lt;&gt;"",IF(Table1[[#This Row],[Cur]]="USD","",ExchangeRate),"")</f>
        <v/>
      </c>
      <c r="BA1019" s="46" t="str">
        <f>IF(Table1[[#This Row],[Grant]]&lt;&gt;"",VLOOKUP(Table1[[#This Row],[Grant]],Grants!B:D,3),"")</f>
        <v/>
      </c>
      <c r="BB1019" s="46" t="str">
        <f>TRIM(Table1[[#This Row],[Vendor ID]])</f>
        <v/>
      </c>
      <c r="BC1019">
        <f>IF(Table1[[#This Row],[Reference Number]]=Q1018,BC1018,BC1018+1)</f>
        <v>2</v>
      </c>
    </row>
    <row r="1020" spans="1:55" ht="11.25" hidden="1" customHeight="1">
      <c r="A1020" s="1"/>
      <c r="B1020" s="88" t="str">
        <f>IF(Table1[[#This Row],[Posting Date]]&lt;&gt;"",IF(Table1[[#This Row],[Reference Number]]=Q1019,B1019+1,1),"")</f>
        <v/>
      </c>
      <c r="C1020" s="61"/>
      <c r="D1020" s="61"/>
      <c r="E1020" s="218"/>
      <c r="F1020" s="143" t="str">
        <f>IFERROR(IF(VLOOKUP(Table1[[#This Row],[Budget Code Description]],Dimentions!$X$6:$AC$132,2,FALSE)="","",VLOOKUP(Table1[[#This Row],[Budget Code Description]],Dimentions!$X$6:$AC$132,2,FALSE)),"")</f>
        <v/>
      </c>
      <c r="G1020" s="143" t="str">
        <f>IFERROR(VLOOKUP(Table1[[#This Row],[Budget Code Description]],Dimentions!$X$6:$AC$132,3,FALSE),"")</f>
        <v/>
      </c>
      <c r="H1020" s="64" t="str">
        <f>IFERROR(VLOOKUP(Table1[[#This Row],[Account]],Dimentions!$S$6:$V$233,2,FALSE),"")</f>
        <v/>
      </c>
      <c r="I1020" s="62">
        <f>_xlfn.NUMBERVALUE(LEFT(Table1[[#This Row],[Account]],1))</f>
        <v>0</v>
      </c>
      <c r="J1020" s="62" t="str">
        <f>IFERROR(VLOOKUP(Table1[[#This Row],[Budget Code Description]],Table6[#All],7,FALSE),"")</f>
        <v/>
      </c>
      <c r="K1020" s="143" t="str">
        <f>IFERROR(VLOOKUP(Table1[[#This Row],[Budget Code Description]],Table6[#All],8,FALSE),"")</f>
        <v/>
      </c>
      <c r="L1020" s="63"/>
      <c r="M1020" s="65" t="str">
        <f>IFERROR(VLOOKUP(Table1[[#This Row],[Staff ID]],Table2[],2,FALSE),"")</f>
        <v/>
      </c>
      <c r="N1020" s="211" t="str">
        <f>IFERROR(IF(VLOOKUP(Table1[[#This Row],[Budget Code Description]],Dimentions!$X$6:$AC$97,4,FALSE)="","",VLOOKUP(Table1[[#This Row],[Budget Code Description]],Dimentions!$X$6:$AC$97,4,FALSE)),"")</f>
        <v/>
      </c>
      <c r="O1020" s="65" t="str">
        <f>IFERROR(VLOOKUP(Table1[[#This Row],[Vendor ID]],Table549[],2,FALSE),"")</f>
        <v/>
      </c>
      <c r="P1020" s="63"/>
      <c r="Q1020" s="143" t="str">
        <f>IF(Table1[[#This Row],[Posting Date]]&lt;&gt;"",$D$9,"")</f>
        <v/>
      </c>
      <c r="R1020" s="159" t="str">
        <f>IF(Table1[[#This Row],[Posting Date]]&lt;&gt;"",$D$10,"")</f>
        <v/>
      </c>
      <c r="S1020" s="66"/>
      <c r="T1020" s="63"/>
      <c r="U1020" s="67"/>
      <c r="V1020" s="67"/>
      <c r="W1020" s="67" t="str">
        <f t="shared" si="16"/>
        <v/>
      </c>
      <c r="X1020" s="161" t="str">
        <f>IF(E1020="","",(IF(Table1[[#This Row],[Cur]]="USD",Table1[[#This Row],[Cur_Amount Debit]],Table1[[#This Row],[Cur_Amount Debit]]/Table1[[#This Row],[Exchange Rate]])))</f>
        <v/>
      </c>
      <c r="Y1020" s="161" t="str">
        <f>IF(E1020="","",(IF(Table1[[#This Row],[Cur]]="USD",Table1[[#This Row],[Cur_Amount Credit]],Table1[[#This Row],[Cur_Amount Credit]]/ExchangeRate)))</f>
        <v/>
      </c>
      <c r="Z1020" s="203" t="str">
        <f>IF(E1020="","",(Table1[[#This Row],[Debit USD]]-Table1[[#This Row],[Credit USD]]))</f>
        <v/>
      </c>
      <c r="AA1020" s="122"/>
      <c r="AB1020" s="1"/>
      <c r="AC1020" s="15"/>
      <c r="AD1020" s="15" t="str">
        <f>IF(AND(OR(Table1[[#This Row],[Account]]="15030",Table1[[#This Row],[Account]]="15035",Table1[[#This Row],[Account]]="20150"),Table1[[#This Row],[Vendor ID]]=""),1,"")</f>
        <v/>
      </c>
      <c r="AE1020" s="15"/>
      <c r="AF1020" s="15"/>
      <c r="AG1020" s="15"/>
      <c r="AH1020" s="46" t="str">
        <f>IF(Table1[[#This Row],[Posting Date]]&lt;&gt;"","GJ-"&amp;CountryID,"")</f>
        <v/>
      </c>
      <c r="AI1020" s="59" t="str">
        <f>IF(Table1[[#This Row],[Posting Date]]&lt;&gt;"",Table1[[#This Row],[Posting Date]],"")</f>
        <v/>
      </c>
      <c r="AJ1020" s="46"/>
      <c r="AK1020" s="46" t="str">
        <f>IF(Table1[[#This Row],[Description]]&lt;&gt;"",Table1[[#This Row],[Description]],"")</f>
        <v/>
      </c>
      <c r="AL1020" s="46" t="str">
        <f>IF(Table1[[#This Row],[Posting Date]]&lt;&gt;"",Table1[[#This Row],[Reference Number]],"")</f>
        <v/>
      </c>
      <c r="AM1020" s="46" t="str">
        <f>TRIM(Table1[[#This Row],[Line '#]])</f>
        <v/>
      </c>
      <c r="AN1020" s="46" t="str">
        <f>TRIM(Table1[[#This Row],[Account]])</f>
        <v/>
      </c>
      <c r="AO1020" s="46" t="str">
        <f>IF(Table1[[#This Row],[Posting Date]]&lt;&gt;"",$D$5,"")</f>
        <v/>
      </c>
      <c r="AP1020" s="46" t="str">
        <f>TRIM(Table1[[#This Row],[Departments-Prgrams]])</f>
        <v/>
      </c>
      <c r="AQ1020" s="46" t="str">
        <f>TRIM(Table1[[#This Row],[Grant]])</f>
        <v/>
      </c>
      <c r="AR1020" s="46" t="str">
        <f>TRIM(Table1[[#This Row],[Staff ID]])</f>
        <v/>
      </c>
      <c r="AS1020" s="46" t="str">
        <f>IF(TRIM(Table1[[#This Row],[Budget Code]])=0,"",TRIM(Table1[[#This Row],[Budget Code]]))</f>
        <v/>
      </c>
      <c r="AT1020" s="46" t="str">
        <f>IF(Table1[[#This Row],[Line Description]]&lt;&gt;"",Table1[[#This Row],[Line Description]],"")</f>
        <v/>
      </c>
      <c r="AU1020" s="46" t="str">
        <f>IF(Table1[[#This Row],[Cur_Amount Debit]]&gt;0,ROUND(Table1[[#This Row],[Cur_Amount Debit]],2),"")</f>
        <v/>
      </c>
      <c r="AV1020" s="46" t="str">
        <f>IF(Table1[[#This Row],[Cur_Amount Credit]]&gt;0,ROUND(Table1[[#This Row],[Cur_Amount Credit]],2),"")</f>
        <v/>
      </c>
      <c r="AW1020" s="46" t="str">
        <f>LEFT(Table1[[#This Row],[Cur]],3)</f>
        <v/>
      </c>
      <c r="AX1020" s="59"/>
      <c r="AY1020" s="46"/>
      <c r="AZ1020" s="46" t="str">
        <f>IF(Table1[[#This Row],[Cur]]&lt;&gt;"",IF(Table1[[#This Row],[Cur]]="USD","",ExchangeRate),"")</f>
        <v/>
      </c>
      <c r="BA1020" s="46" t="str">
        <f>IF(Table1[[#This Row],[Grant]]&lt;&gt;"",VLOOKUP(Table1[[#This Row],[Grant]],Grants!B:D,3),"")</f>
        <v/>
      </c>
      <c r="BB1020" s="46" t="str">
        <f>TRIM(Table1[[#This Row],[Vendor ID]])</f>
        <v/>
      </c>
      <c r="BC1020">
        <f>IF(Table1[[#This Row],[Reference Number]]=Q1019,BC1019,BC1019+1)</f>
        <v>2</v>
      </c>
    </row>
    <row r="1021" spans="1:55" ht="11.25" hidden="1" customHeight="1">
      <c r="A1021" s="1"/>
      <c r="B1021" s="88" t="str">
        <f>IF(Table1[[#This Row],[Posting Date]]&lt;&gt;"",IF(Table1[[#This Row],[Reference Number]]=Q1020,B1020+1,1),"")</f>
        <v/>
      </c>
      <c r="C1021" s="61"/>
      <c r="D1021" s="61"/>
      <c r="E1021" s="218"/>
      <c r="F1021" s="143" t="str">
        <f>IFERROR(IF(VLOOKUP(Table1[[#This Row],[Budget Code Description]],Dimentions!$X$6:$AC$132,2,FALSE)="","",VLOOKUP(Table1[[#This Row],[Budget Code Description]],Dimentions!$X$6:$AC$132,2,FALSE)),"")</f>
        <v/>
      </c>
      <c r="G1021" s="143" t="str">
        <f>IFERROR(VLOOKUP(Table1[[#This Row],[Budget Code Description]],Dimentions!$X$6:$AC$132,3,FALSE),"")</f>
        <v/>
      </c>
      <c r="H1021" s="64" t="str">
        <f>IFERROR(VLOOKUP(Table1[[#This Row],[Account]],Dimentions!$S$6:$V$233,2,FALSE),"")</f>
        <v/>
      </c>
      <c r="I1021" s="62">
        <f>_xlfn.NUMBERVALUE(LEFT(Table1[[#This Row],[Account]],1))</f>
        <v>0</v>
      </c>
      <c r="J1021" s="62" t="str">
        <f>IFERROR(VLOOKUP(Table1[[#This Row],[Budget Code Description]],Table6[#All],7,FALSE),"")</f>
        <v/>
      </c>
      <c r="K1021" s="143" t="str">
        <f>IFERROR(VLOOKUP(Table1[[#This Row],[Budget Code Description]],Table6[#All],8,FALSE),"")</f>
        <v/>
      </c>
      <c r="L1021" s="63"/>
      <c r="M1021" s="65" t="str">
        <f>IFERROR(VLOOKUP(Table1[[#This Row],[Staff ID]],Table2[],2,FALSE),"")</f>
        <v/>
      </c>
      <c r="N1021" s="211" t="str">
        <f>IFERROR(IF(VLOOKUP(Table1[[#This Row],[Budget Code Description]],Dimentions!$X$6:$AC$97,4,FALSE)="","",VLOOKUP(Table1[[#This Row],[Budget Code Description]],Dimentions!$X$6:$AC$97,4,FALSE)),"")</f>
        <v/>
      </c>
      <c r="O1021" s="65" t="str">
        <f>IFERROR(VLOOKUP(Table1[[#This Row],[Vendor ID]],Table549[],2,FALSE),"")</f>
        <v/>
      </c>
      <c r="P1021" s="63"/>
      <c r="Q1021" s="143" t="str">
        <f>IF(Table1[[#This Row],[Posting Date]]&lt;&gt;"",$D$9,"")</f>
        <v/>
      </c>
      <c r="R1021" s="159" t="str">
        <f>IF(Table1[[#This Row],[Posting Date]]&lt;&gt;"",$D$10,"")</f>
        <v/>
      </c>
      <c r="S1021" s="66"/>
      <c r="T1021" s="63"/>
      <c r="U1021" s="67"/>
      <c r="V1021" s="67"/>
      <c r="W1021" s="67" t="str">
        <f t="shared" si="16"/>
        <v/>
      </c>
      <c r="X1021" s="161" t="str">
        <f>IF(E1021="","",(IF(Table1[[#This Row],[Cur]]="USD",Table1[[#This Row],[Cur_Amount Debit]],Table1[[#This Row],[Cur_Amount Debit]]/Table1[[#This Row],[Exchange Rate]])))</f>
        <v/>
      </c>
      <c r="Y1021" s="161" t="str">
        <f>IF(E1021="","",(IF(Table1[[#This Row],[Cur]]="USD",Table1[[#This Row],[Cur_Amount Credit]],Table1[[#This Row],[Cur_Amount Credit]]/ExchangeRate)))</f>
        <v/>
      </c>
      <c r="Z1021" s="203" t="str">
        <f>IF(E1021="","",(Table1[[#This Row],[Debit USD]]-Table1[[#This Row],[Credit USD]]))</f>
        <v/>
      </c>
      <c r="AA1021" s="122"/>
      <c r="AB1021" s="1"/>
      <c r="AC1021" s="15"/>
      <c r="AD1021" s="15" t="str">
        <f>IF(AND(OR(Table1[[#This Row],[Account]]="15030",Table1[[#This Row],[Account]]="15035",Table1[[#This Row],[Account]]="20150"),Table1[[#This Row],[Vendor ID]]=""),1,"")</f>
        <v/>
      </c>
      <c r="AE1021" s="15"/>
      <c r="AF1021" s="15"/>
      <c r="AG1021" s="15"/>
      <c r="AH1021" s="46" t="str">
        <f>IF(Table1[[#This Row],[Posting Date]]&lt;&gt;"","GJ-"&amp;CountryID,"")</f>
        <v/>
      </c>
      <c r="AI1021" s="59" t="str">
        <f>IF(Table1[[#This Row],[Posting Date]]&lt;&gt;"",Table1[[#This Row],[Posting Date]],"")</f>
        <v/>
      </c>
      <c r="AJ1021" s="46"/>
      <c r="AK1021" s="46" t="str">
        <f>IF(Table1[[#This Row],[Description]]&lt;&gt;"",Table1[[#This Row],[Description]],"")</f>
        <v/>
      </c>
      <c r="AL1021" s="46" t="str">
        <f>IF(Table1[[#This Row],[Posting Date]]&lt;&gt;"",Table1[[#This Row],[Reference Number]],"")</f>
        <v/>
      </c>
      <c r="AM1021" s="46" t="str">
        <f>TRIM(Table1[[#This Row],[Line '#]])</f>
        <v/>
      </c>
      <c r="AN1021" s="46" t="str">
        <f>TRIM(Table1[[#This Row],[Account]])</f>
        <v/>
      </c>
      <c r="AO1021" s="46" t="str">
        <f>IF(Table1[[#This Row],[Posting Date]]&lt;&gt;"",$D$5,"")</f>
        <v/>
      </c>
      <c r="AP1021" s="46" t="str">
        <f>TRIM(Table1[[#This Row],[Departments-Prgrams]])</f>
        <v/>
      </c>
      <c r="AQ1021" s="46" t="str">
        <f>TRIM(Table1[[#This Row],[Grant]])</f>
        <v/>
      </c>
      <c r="AR1021" s="46" t="str">
        <f>TRIM(Table1[[#This Row],[Staff ID]])</f>
        <v/>
      </c>
      <c r="AS1021" s="46" t="str">
        <f>IF(TRIM(Table1[[#This Row],[Budget Code]])=0,"",TRIM(Table1[[#This Row],[Budget Code]]))</f>
        <v/>
      </c>
      <c r="AT1021" s="46" t="str">
        <f>IF(Table1[[#This Row],[Line Description]]&lt;&gt;"",Table1[[#This Row],[Line Description]],"")</f>
        <v/>
      </c>
      <c r="AU1021" s="46" t="str">
        <f>IF(Table1[[#This Row],[Cur_Amount Debit]]&gt;0,ROUND(Table1[[#This Row],[Cur_Amount Debit]],2),"")</f>
        <v/>
      </c>
      <c r="AV1021" s="46" t="str">
        <f>IF(Table1[[#This Row],[Cur_Amount Credit]]&gt;0,ROUND(Table1[[#This Row],[Cur_Amount Credit]],2),"")</f>
        <v/>
      </c>
      <c r="AW1021" s="46" t="str">
        <f>LEFT(Table1[[#This Row],[Cur]],3)</f>
        <v/>
      </c>
      <c r="AX1021" s="59"/>
      <c r="AY1021" s="46"/>
      <c r="AZ1021" s="46" t="str">
        <f>IF(Table1[[#This Row],[Cur]]&lt;&gt;"",IF(Table1[[#This Row],[Cur]]="USD","",ExchangeRate),"")</f>
        <v/>
      </c>
      <c r="BA1021" s="46" t="str">
        <f>IF(Table1[[#This Row],[Grant]]&lt;&gt;"",VLOOKUP(Table1[[#This Row],[Grant]],Grants!B:D,3),"")</f>
        <v/>
      </c>
      <c r="BB1021" s="46" t="str">
        <f>TRIM(Table1[[#This Row],[Vendor ID]])</f>
        <v/>
      </c>
      <c r="BC1021">
        <f>IF(Table1[[#This Row],[Reference Number]]=Q1020,BC1020,BC1020+1)</f>
        <v>2</v>
      </c>
    </row>
    <row r="1022" spans="1:55" ht="11.25" hidden="1" customHeight="1">
      <c r="A1022" s="1"/>
      <c r="B1022" s="88" t="str">
        <f>IF(Table1[[#This Row],[Posting Date]]&lt;&gt;"",IF(Table1[[#This Row],[Reference Number]]=Q1021,B1021+1,1),"")</f>
        <v/>
      </c>
      <c r="C1022" s="61"/>
      <c r="D1022" s="61"/>
      <c r="E1022" s="218"/>
      <c r="F1022" s="143" t="str">
        <f>IFERROR(IF(VLOOKUP(Table1[[#This Row],[Budget Code Description]],Dimentions!$X$6:$AC$132,2,FALSE)="","",VLOOKUP(Table1[[#This Row],[Budget Code Description]],Dimentions!$X$6:$AC$132,2,FALSE)),"")</f>
        <v/>
      </c>
      <c r="G1022" s="143" t="str">
        <f>IFERROR(VLOOKUP(Table1[[#This Row],[Budget Code Description]],Dimentions!$X$6:$AC$132,3,FALSE),"")</f>
        <v/>
      </c>
      <c r="H1022" s="64" t="str">
        <f>IFERROR(VLOOKUP(Table1[[#This Row],[Account]],Dimentions!$S$6:$V$233,2,FALSE),"")</f>
        <v/>
      </c>
      <c r="I1022" s="62">
        <f>_xlfn.NUMBERVALUE(LEFT(Table1[[#This Row],[Account]],1))</f>
        <v>0</v>
      </c>
      <c r="J1022" s="62" t="str">
        <f>IFERROR(VLOOKUP(Table1[[#This Row],[Budget Code Description]],Table6[#All],7,FALSE),"")</f>
        <v/>
      </c>
      <c r="K1022" s="143" t="str">
        <f>IFERROR(VLOOKUP(Table1[[#This Row],[Budget Code Description]],Table6[#All],8,FALSE),"")</f>
        <v/>
      </c>
      <c r="L1022" s="63"/>
      <c r="M1022" s="65" t="str">
        <f>IFERROR(VLOOKUP(Table1[[#This Row],[Staff ID]],Table2[],2,FALSE),"")</f>
        <v/>
      </c>
      <c r="N1022" s="211" t="str">
        <f>IFERROR(IF(VLOOKUP(Table1[[#This Row],[Budget Code Description]],Dimentions!$X$6:$AC$97,4,FALSE)="","",VLOOKUP(Table1[[#This Row],[Budget Code Description]],Dimentions!$X$6:$AC$97,4,FALSE)),"")</f>
        <v/>
      </c>
      <c r="O1022" s="65" t="str">
        <f>IFERROR(VLOOKUP(Table1[[#This Row],[Vendor ID]],Table549[],2,FALSE),"")</f>
        <v/>
      </c>
      <c r="P1022" s="63"/>
      <c r="Q1022" s="143" t="str">
        <f>IF(Table1[[#This Row],[Posting Date]]&lt;&gt;"",$D$9,"")</f>
        <v/>
      </c>
      <c r="R1022" s="159" t="str">
        <f>IF(Table1[[#This Row],[Posting Date]]&lt;&gt;"",$D$10,"")</f>
        <v/>
      </c>
      <c r="S1022" s="66"/>
      <c r="T1022" s="63"/>
      <c r="U1022" s="67"/>
      <c r="V1022" s="67"/>
      <c r="W1022" s="67" t="str">
        <f t="shared" si="16"/>
        <v/>
      </c>
      <c r="X1022" s="161" t="str">
        <f>IF(E1022="","",(IF(Table1[[#This Row],[Cur]]="USD",Table1[[#This Row],[Cur_Amount Debit]],Table1[[#This Row],[Cur_Amount Debit]]/Table1[[#This Row],[Exchange Rate]])))</f>
        <v/>
      </c>
      <c r="Y1022" s="161" t="str">
        <f>IF(E1022="","",(IF(Table1[[#This Row],[Cur]]="USD",Table1[[#This Row],[Cur_Amount Credit]],Table1[[#This Row],[Cur_Amount Credit]]/ExchangeRate)))</f>
        <v/>
      </c>
      <c r="Z1022" s="203" t="str">
        <f>IF(E1022="","",(Table1[[#This Row],[Debit USD]]-Table1[[#This Row],[Credit USD]]))</f>
        <v/>
      </c>
      <c r="AA1022" s="122"/>
      <c r="AB1022" s="1"/>
      <c r="AC1022" s="15"/>
      <c r="AD1022" s="15" t="str">
        <f>IF(AND(OR(Table1[[#This Row],[Account]]="15030",Table1[[#This Row],[Account]]="15035",Table1[[#This Row],[Account]]="20150"),Table1[[#This Row],[Vendor ID]]=""),1,"")</f>
        <v/>
      </c>
      <c r="AE1022" s="15"/>
      <c r="AF1022" s="15"/>
      <c r="AG1022" s="15"/>
      <c r="AH1022" s="46" t="str">
        <f>IF(Table1[[#This Row],[Posting Date]]&lt;&gt;"","GJ-"&amp;CountryID,"")</f>
        <v/>
      </c>
      <c r="AI1022" s="59" t="str">
        <f>IF(Table1[[#This Row],[Posting Date]]&lt;&gt;"",Table1[[#This Row],[Posting Date]],"")</f>
        <v/>
      </c>
      <c r="AJ1022" s="46"/>
      <c r="AK1022" s="46" t="str">
        <f>IF(Table1[[#This Row],[Description]]&lt;&gt;"",Table1[[#This Row],[Description]],"")</f>
        <v/>
      </c>
      <c r="AL1022" s="46" t="str">
        <f>IF(Table1[[#This Row],[Posting Date]]&lt;&gt;"",Table1[[#This Row],[Reference Number]],"")</f>
        <v/>
      </c>
      <c r="AM1022" s="46" t="str">
        <f>TRIM(Table1[[#This Row],[Line '#]])</f>
        <v/>
      </c>
      <c r="AN1022" s="46" t="str">
        <f>TRIM(Table1[[#This Row],[Account]])</f>
        <v/>
      </c>
      <c r="AO1022" s="46" t="str">
        <f>IF(Table1[[#This Row],[Posting Date]]&lt;&gt;"",$D$5,"")</f>
        <v/>
      </c>
      <c r="AP1022" s="46" t="str">
        <f>TRIM(Table1[[#This Row],[Departments-Prgrams]])</f>
        <v/>
      </c>
      <c r="AQ1022" s="46" t="str">
        <f>TRIM(Table1[[#This Row],[Grant]])</f>
        <v/>
      </c>
      <c r="AR1022" s="46" t="str">
        <f>TRIM(Table1[[#This Row],[Staff ID]])</f>
        <v/>
      </c>
      <c r="AS1022" s="46" t="str">
        <f>IF(TRIM(Table1[[#This Row],[Budget Code]])=0,"",TRIM(Table1[[#This Row],[Budget Code]]))</f>
        <v/>
      </c>
      <c r="AT1022" s="46" t="str">
        <f>IF(Table1[[#This Row],[Line Description]]&lt;&gt;"",Table1[[#This Row],[Line Description]],"")</f>
        <v/>
      </c>
      <c r="AU1022" s="46" t="str">
        <f>IF(Table1[[#This Row],[Cur_Amount Debit]]&gt;0,ROUND(Table1[[#This Row],[Cur_Amount Debit]],2),"")</f>
        <v/>
      </c>
      <c r="AV1022" s="46" t="str">
        <f>IF(Table1[[#This Row],[Cur_Amount Credit]]&gt;0,ROUND(Table1[[#This Row],[Cur_Amount Credit]],2),"")</f>
        <v/>
      </c>
      <c r="AW1022" s="46" t="str">
        <f>LEFT(Table1[[#This Row],[Cur]],3)</f>
        <v/>
      </c>
      <c r="AX1022" s="59"/>
      <c r="AY1022" s="46"/>
      <c r="AZ1022" s="46" t="str">
        <f>IF(Table1[[#This Row],[Cur]]&lt;&gt;"",IF(Table1[[#This Row],[Cur]]="USD","",ExchangeRate),"")</f>
        <v/>
      </c>
      <c r="BA1022" s="46" t="str">
        <f>IF(Table1[[#This Row],[Grant]]&lt;&gt;"",VLOOKUP(Table1[[#This Row],[Grant]],Grants!B:D,3),"")</f>
        <v/>
      </c>
      <c r="BB1022" s="46" t="str">
        <f>TRIM(Table1[[#This Row],[Vendor ID]])</f>
        <v/>
      </c>
      <c r="BC1022">
        <f>IF(Table1[[#This Row],[Reference Number]]=Q1021,BC1021,BC1021+1)</f>
        <v>2</v>
      </c>
    </row>
    <row r="1023" spans="1:55" ht="11.25" hidden="1" customHeight="1">
      <c r="A1023" s="1"/>
      <c r="B1023" s="88" t="str">
        <f>IF(Table1[[#This Row],[Posting Date]]&lt;&gt;"",IF(Table1[[#This Row],[Reference Number]]=Q1022,B1022+1,1),"")</f>
        <v/>
      </c>
      <c r="C1023" s="61"/>
      <c r="D1023" s="61"/>
      <c r="E1023" s="218"/>
      <c r="F1023" s="143" t="str">
        <f>IFERROR(IF(VLOOKUP(Table1[[#This Row],[Budget Code Description]],Dimentions!$X$6:$AC$132,2,FALSE)="","",VLOOKUP(Table1[[#This Row],[Budget Code Description]],Dimentions!$X$6:$AC$132,2,FALSE)),"")</f>
        <v/>
      </c>
      <c r="G1023" s="143" t="str">
        <f>IFERROR(VLOOKUP(Table1[[#This Row],[Budget Code Description]],Dimentions!$X$6:$AC$132,3,FALSE),"")</f>
        <v/>
      </c>
      <c r="H1023" s="64" t="str">
        <f>IFERROR(VLOOKUP(Table1[[#This Row],[Account]],Dimentions!$S$6:$V$233,2,FALSE),"")</f>
        <v/>
      </c>
      <c r="I1023" s="62">
        <f>_xlfn.NUMBERVALUE(LEFT(Table1[[#This Row],[Account]],1))</f>
        <v>0</v>
      </c>
      <c r="J1023" s="62" t="str">
        <f>IFERROR(VLOOKUP(Table1[[#This Row],[Budget Code Description]],Table6[#All],7,FALSE),"")</f>
        <v/>
      </c>
      <c r="K1023" s="143" t="str">
        <f>IFERROR(VLOOKUP(Table1[[#This Row],[Budget Code Description]],Table6[#All],8,FALSE),"")</f>
        <v/>
      </c>
      <c r="L1023" s="63"/>
      <c r="M1023" s="65" t="str">
        <f>IFERROR(VLOOKUP(Table1[[#This Row],[Staff ID]],Table2[],2,FALSE),"")</f>
        <v/>
      </c>
      <c r="N1023" s="211" t="str">
        <f>IFERROR(IF(VLOOKUP(Table1[[#This Row],[Budget Code Description]],Dimentions!$X$6:$AC$97,4,FALSE)="","",VLOOKUP(Table1[[#This Row],[Budget Code Description]],Dimentions!$X$6:$AC$97,4,FALSE)),"")</f>
        <v/>
      </c>
      <c r="O1023" s="65" t="str">
        <f>IFERROR(VLOOKUP(Table1[[#This Row],[Vendor ID]],Table549[],2,FALSE),"")</f>
        <v/>
      </c>
      <c r="P1023" s="63"/>
      <c r="Q1023" s="143" t="str">
        <f>IF(Table1[[#This Row],[Posting Date]]&lt;&gt;"",$D$9,"")</f>
        <v/>
      </c>
      <c r="R1023" s="159" t="str">
        <f>IF(Table1[[#This Row],[Posting Date]]&lt;&gt;"",$D$10,"")</f>
        <v/>
      </c>
      <c r="S1023" s="66"/>
      <c r="T1023" s="63"/>
      <c r="U1023" s="67"/>
      <c r="V1023" s="67"/>
      <c r="W1023" s="67" t="str">
        <f t="shared" si="16"/>
        <v/>
      </c>
      <c r="X1023" s="161" t="str">
        <f>IF(E1023="","",(IF(Table1[[#This Row],[Cur]]="USD",Table1[[#This Row],[Cur_Amount Debit]],Table1[[#This Row],[Cur_Amount Debit]]/Table1[[#This Row],[Exchange Rate]])))</f>
        <v/>
      </c>
      <c r="Y1023" s="161" t="str">
        <f>IF(E1023="","",(IF(Table1[[#This Row],[Cur]]="USD",Table1[[#This Row],[Cur_Amount Credit]],Table1[[#This Row],[Cur_Amount Credit]]/ExchangeRate)))</f>
        <v/>
      </c>
      <c r="Z1023" s="203" t="str">
        <f>IF(E1023="","",(Table1[[#This Row],[Debit USD]]-Table1[[#This Row],[Credit USD]]))</f>
        <v/>
      </c>
      <c r="AA1023" s="122"/>
      <c r="AB1023" s="1"/>
      <c r="AC1023" s="15"/>
      <c r="AD1023" s="15" t="str">
        <f>IF(AND(OR(Table1[[#This Row],[Account]]="15030",Table1[[#This Row],[Account]]="15035",Table1[[#This Row],[Account]]="20150"),Table1[[#This Row],[Vendor ID]]=""),1,"")</f>
        <v/>
      </c>
      <c r="AE1023" s="15"/>
      <c r="AF1023" s="15"/>
      <c r="AG1023" s="15"/>
      <c r="AH1023" s="46" t="str">
        <f>IF(Table1[[#This Row],[Posting Date]]&lt;&gt;"","GJ-"&amp;CountryID,"")</f>
        <v/>
      </c>
      <c r="AI1023" s="59" t="str">
        <f>IF(Table1[[#This Row],[Posting Date]]&lt;&gt;"",Table1[[#This Row],[Posting Date]],"")</f>
        <v/>
      </c>
      <c r="AJ1023" s="46"/>
      <c r="AK1023" s="46" t="str">
        <f>IF(Table1[[#This Row],[Description]]&lt;&gt;"",Table1[[#This Row],[Description]],"")</f>
        <v/>
      </c>
      <c r="AL1023" s="46" t="str">
        <f>IF(Table1[[#This Row],[Posting Date]]&lt;&gt;"",Table1[[#This Row],[Reference Number]],"")</f>
        <v/>
      </c>
      <c r="AM1023" s="46" t="str">
        <f>TRIM(Table1[[#This Row],[Line '#]])</f>
        <v/>
      </c>
      <c r="AN1023" s="46" t="str">
        <f>TRIM(Table1[[#This Row],[Account]])</f>
        <v/>
      </c>
      <c r="AO1023" s="46" t="str">
        <f>IF(Table1[[#This Row],[Posting Date]]&lt;&gt;"",$D$5,"")</f>
        <v/>
      </c>
      <c r="AP1023" s="46" t="str">
        <f>TRIM(Table1[[#This Row],[Departments-Prgrams]])</f>
        <v/>
      </c>
      <c r="AQ1023" s="46" t="str">
        <f>TRIM(Table1[[#This Row],[Grant]])</f>
        <v/>
      </c>
      <c r="AR1023" s="46" t="str">
        <f>TRIM(Table1[[#This Row],[Staff ID]])</f>
        <v/>
      </c>
      <c r="AS1023" s="46" t="str">
        <f>IF(TRIM(Table1[[#This Row],[Budget Code]])=0,"",TRIM(Table1[[#This Row],[Budget Code]]))</f>
        <v/>
      </c>
      <c r="AT1023" s="46" t="str">
        <f>IF(Table1[[#This Row],[Line Description]]&lt;&gt;"",Table1[[#This Row],[Line Description]],"")</f>
        <v/>
      </c>
      <c r="AU1023" s="46" t="str">
        <f>IF(Table1[[#This Row],[Cur_Amount Debit]]&gt;0,ROUND(Table1[[#This Row],[Cur_Amount Debit]],2),"")</f>
        <v/>
      </c>
      <c r="AV1023" s="46" t="str">
        <f>IF(Table1[[#This Row],[Cur_Amount Credit]]&gt;0,ROUND(Table1[[#This Row],[Cur_Amount Credit]],2),"")</f>
        <v/>
      </c>
      <c r="AW1023" s="46" t="str">
        <f>LEFT(Table1[[#This Row],[Cur]],3)</f>
        <v/>
      </c>
      <c r="AX1023" s="59"/>
      <c r="AY1023" s="46"/>
      <c r="AZ1023" s="46" t="str">
        <f>IF(Table1[[#This Row],[Cur]]&lt;&gt;"",IF(Table1[[#This Row],[Cur]]="USD","",ExchangeRate),"")</f>
        <v/>
      </c>
      <c r="BA1023" s="46" t="str">
        <f>IF(Table1[[#This Row],[Grant]]&lt;&gt;"",VLOOKUP(Table1[[#This Row],[Grant]],Grants!B:D,3),"")</f>
        <v/>
      </c>
      <c r="BB1023" s="46" t="str">
        <f>TRIM(Table1[[#This Row],[Vendor ID]])</f>
        <v/>
      </c>
      <c r="BC1023">
        <f>IF(Table1[[#This Row],[Reference Number]]=Q1022,BC1022,BC1022+1)</f>
        <v>2</v>
      </c>
    </row>
    <row r="1024" spans="1:55" ht="11.25" hidden="1" customHeight="1">
      <c r="A1024" s="1"/>
      <c r="B1024" s="88" t="str">
        <f>IF(Table1[[#This Row],[Posting Date]]&lt;&gt;"",IF(Table1[[#This Row],[Reference Number]]=Q1023,B1023+1,1),"")</f>
        <v/>
      </c>
      <c r="C1024" s="61"/>
      <c r="D1024" s="61"/>
      <c r="E1024" s="218"/>
      <c r="F1024" s="143" t="str">
        <f>IFERROR(IF(VLOOKUP(Table1[[#This Row],[Budget Code Description]],Dimentions!$X$6:$AC$132,2,FALSE)="","",VLOOKUP(Table1[[#This Row],[Budget Code Description]],Dimentions!$X$6:$AC$132,2,FALSE)),"")</f>
        <v/>
      </c>
      <c r="G1024" s="143" t="str">
        <f>IFERROR(VLOOKUP(Table1[[#This Row],[Budget Code Description]],Dimentions!$X$6:$AC$132,3,FALSE),"")</f>
        <v/>
      </c>
      <c r="H1024" s="64" t="str">
        <f>IFERROR(VLOOKUP(Table1[[#This Row],[Account]],Dimentions!$S$6:$V$233,2,FALSE),"")</f>
        <v/>
      </c>
      <c r="I1024" s="62">
        <f>_xlfn.NUMBERVALUE(LEFT(Table1[[#This Row],[Account]],1))</f>
        <v>0</v>
      </c>
      <c r="J1024" s="62" t="str">
        <f>IFERROR(VLOOKUP(Table1[[#This Row],[Budget Code Description]],Table6[#All],7,FALSE),"")</f>
        <v/>
      </c>
      <c r="K1024" s="143" t="str">
        <f>IFERROR(VLOOKUP(Table1[[#This Row],[Budget Code Description]],Table6[#All],8,FALSE),"")</f>
        <v/>
      </c>
      <c r="L1024" s="63"/>
      <c r="M1024" s="65" t="str">
        <f>IFERROR(VLOOKUP(Table1[[#This Row],[Staff ID]],Table2[],2,FALSE),"")</f>
        <v/>
      </c>
      <c r="N1024" s="211" t="str">
        <f>IFERROR(IF(VLOOKUP(Table1[[#This Row],[Budget Code Description]],Dimentions!$X$6:$AC$97,4,FALSE)="","",VLOOKUP(Table1[[#This Row],[Budget Code Description]],Dimentions!$X$6:$AC$97,4,FALSE)),"")</f>
        <v/>
      </c>
      <c r="O1024" s="65" t="str">
        <f>IFERROR(VLOOKUP(Table1[[#This Row],[Vendor ID]],Table549[],2,FALSE),"")</f>
        <v/>
      </c>
      <c r="P1024" s="63"/>
      <c r="Q1024" s="143" t="str">
        <f>IF(Table1[[#This Row],[Posting Date]]&lt;&gt;"",$D$9,"")</f>
        <v/>
      </c>
      <c r="R1024" s="159" t="str">
        <f>IF(Table1[[#This Row],[Posting Date]]&lt;&gt;"",$D$10,"")</f>
        <v/>
      </c>
      <c r="S1024" s="66"/>
      <c r="T1024" s="63"/>
      <c r="U1024" s="67"/>
      <c r="V1024" s="67"/>
      <c r="W1024" s="67" t="str">
        <f t="shared" si="16"/>
        <v/>
      </c>
      <c r="X1024" s="161" t="str">
        <f>IF(E1024="","",(IF(Table1[[#This Row],[Cur]]="USD",Table1[[#This Row],[Cur_Amount Debit]],Table1[[#This Row],[Cur_Amount Debit]]/Table1[[#This Row],[Exchange Rate]])))</f>
        <v/>
      </c>
      <c r="Y1024" s="161" t="str">
        <f>IF(E1024="","",(IF(Table1[[#This Row],[Cur]]="USD",Table1[[#This Row],[Cur_Amount Credit]],Table1[[#This Row],[Cur_Amount Credit]]/ExchangeRate)))</f>
        <v/>
      </c>
      <c r="Z1024" s="203" t="str">
        <f>IF(E1024="","",(Table1[[#This Row],[Debit USD]]-Table1[[#This Row],[Credit USD]]))</f>
        <v/>
      </c>
      <c r="AA1024" s="122"/>
      <c r="AB1024" s="1"/>
      <c r="AC1024" s="15"/>
      <c r="AD1024" s="15" t="str">
        <f>IF(AND(OR(Table1[[#This Row],[Account]]="15030",Table1[[#This Row],[Account]]="15035",Table1[[#This Row],[Account]]="20150"),Table1[[#This Row],[Vendor ID]]=""),1,"")</f>
        <v/>
      </c>
      <c r="AE1024" s="15"/>
      <c r="AF1024" s="15"/>
      <c r="AG1024" s="15"/>
      <c r="AH1024" s="46" t="str">
        <f>IF(Table1[[#This Row],[Posting Date]]&lt;&gt;"","GJ-"&amp;CountryID,"")</f>
        <v/>
      </c>
      <c r="AI1024" s="59" t="str">
        <f>IF(Table1[[#This Row],[Posting Date]]&lt;&gt;"",Table1[[#This Row],[Posting Date]],"")</f>
        <v/>
      </c>
      <c r="AJ1024" s="46"/>
      <c r="AK1024" s="46" t="str">
        <f>IF(Table1[[#This Row],[Description]]&lt;&gt;"",Table1[[#This Row],[Description]],"")</f>
        <v/>
      </c>
      <c r="AL1024" s="46" t="str">
        <f>IF(Table1[[#This Row],[Posting Date]]&lt;&gt;"",Table1[[#This Row],[Reference Number]],"")</f>
        <v/>
      </c>
      <c r="AM1024" s="46" t="str">
        <f>TRIM(Table1[[#This Row],[Line '#]])</f>
        <v/>
      </c>
      <c r="AN1024" s="46" t="str">
        <f>TRIM(Table1[[#This Row],[Account]])</f>
        <v/>
      </c>
      <c r="AO1024" s="46" t="str">
        <f>IF(Table1[[#This Row],[Posting Date]]&lt;&gt;"",$D$5,"")</f>
        <v/>
      </c>
      <c r="AP1024" s="46" t="str">
        <f>TRIM(Table1[[#This Row],[Departments-Prgrams]])</f>
        <v/>
      </c>
      <c r="AQ1024" s="46" t="str">
        <f>TRIM(Table1[[#This Row],[Grant]])</f>
        <v/>
      </c>
      <c r="AR1024" s="46" t="str">
        <f>TRIM(Table1[[#This Row],[Staff ID]])</f>
        <v/>
      </c>
      <c r="AS1024" s="46" t="str">
        <f>IF(TRIM(Table1[[#This Row],[Budget Code]])=0,"",TRIM(Table1[[#This Row],[Budget Code]]))</f>
        <v/>
      </c>
      <c r="AT1024" s="46" t="str">
        <f>IF(Table1[[#This Row],[Line Description]]&lt;&gt;"",Table1[[#This Row],[Line Description]],"")</f>
        <v/>
      </c>
      <c r="AU1024" s="46" t="str">
        <f>IF(Table1[[#This Row],[Cur_Amount Debit]]&gt;0,ROUND(Table1[[#This Row],[Cur_Amount Debit]],2),"")</f>
        <v/>
      </c>
      <c r="AV1024" s="46" t="str">
        <f>IF(Table1[[#This Row],[Cur_Amount Credit]]&gt;0,ROUND(Table1[[#This Row],[Cur_Amount Credit]],2),"")</f>
        <v/>
      </c>
      <c r="AW1024" s="46" t="str">
        <f>LEFT(Table1[[#This Row],[Cur]],3)</f>
        <v/>
      </c>
      <c r="AX1024" s="59"/>
      <c r="AY1024" s="46"/>
      <c r="AZ1024" s="46" t="str">
        <f>IF(Table1[[#This Row],[Cur]]&lt;&gt;"",IF(Table1[[#This Row],[Cur]]="USD","",ExchangeRate),"")</f>
        <v/>
      </c>
      <c r="BA1024" s="46" t="str">
        <f>IF(Table1[[#This Row],[Grant]]&lt;&gt;"",VLOOKUP(Table1[[#This Row],[Grant]],Grants!B:D,3),"")</f>
        <v/>
      </c>
      <c r="BB1024" s="46" t="str">
        <f>TRIM(Table1[[#This Row],[Vendor ID]])</f>
        <v/>
      </c>
      <c r="BC1024">
        <f>IF(Table1[[#This Row],[Reference Number]]=Q1023,BC1023,BC1023+1)</f>
        <v>2</v>
      </c>
    </row>
    <row r="1025" spans="1:55" ht="11.25" hidden="1" customHeight="1">
      <c r="A1025" s="1"/>
      <c r="B1025" s="88" t="str">
        <f>IF(Table1[[#This Row],[Posting Date]]&lt;&gt;"",IF(Table1[[#This Row],[Reference Number]]=Q1024,B1024+1,1),"")</f>
        <v/>
      </c>
      <c r="C1025" s="61"/>
      <c r="D1025" s="61"/>
      <c r="E1025" s="218"/>
      <c r="F1025" s="143" t="str">
        <f>IFERROR(IF(VLOOKUP(Table1[[#This Row],[Budget Code Description]],Dimentions!$X$6:$AC$132,2,FALSE)="","",VLOOKUP(Table1[[#This Row],[Budget Code Description]],Dimentions!$X$6:$AC$132,2,FALSE)),"")</f>
        <v/>
      </c>
      <c r="G1025" s="143" t="str">
        <f>IFERROR(VLOOKUP(Table1[[#This Row],[Budget Code Description]],Dimentions!$X$6:$AC$132,3,FALSE),"")</f>
        <v/>
      </c>
      <c r="H1025" s="64" t="str">
        <f>IFERROR(VLOOKUP(Table1[[#This Row],[Account]],Dimentions!$S$6:$V$233,2,FALSE),"")</f>
        <v/>
      </c>
      <c r="I1025" s="62">
        <f>_xlfn.NUMBERVALUE(LEFT(Table1[[#This Row],[Account]],1))</f>
        <v>0</v>
      </c>
      <c r="J1025" s="62" t="str">
        <f>IFERROR(VLOOKUP(Table1[[#This Row],[Budget Code Description]],Table6[#All],7,FALSE),"")</f>
        <v/>
      </c>
      <c r="K1025" s="143" t="str">
        <f>IFERROR(VLOOKUP(Table1[[#This Row],[Budget Code Description]],Table6[#All],8,FALSE),"")</f>
        <v/>
      </c>
      <c r="L1025" s="63"/>
      <c r="M1025" s="65" t="str">
        <f>IFERROR(VLOOKUP(Table1[[#This Row],[Staff ID]],Table2[],2,FALSE),"")</f>
        <v/>
      </c>
      <c r="N1025" s="211" t="str">
        <f>IFERROR(IF(VLOOKUP(Table1[[#This Row],[Budget Code Description]],Dimentions!$X$6:$AC$97,4,FALSE)="","",VLOOKUP(Table1[[#This Row],[Budget Code Description]],Dimentions!$X$6:$AC$97,4,FALSE)),"")</f>
        <v/>
      </c>
      <c r="O1025" s="65" t="str">
        <f>IFERROR(VLOOKUP(Table1[[#This Row],[Vendor ID]],Table549[],2,FALSE),"")</f>
        <v/>
      </c>
      <c r="P1025" s="63"/>
      <c r="Q1025" s="143" t="str">
        <f>IF(Table1[[#This Row],[Posting Date]]&lt;&gt;"",$D$9,"")</f>
        <v/>
      </c>
      <c r="R1025" s="159" t="str">
        <f>IF(Table1[[#This Row],[Posting Date]]&lt;&gt;"",$D$10,"")</f>
        <v/>
      </c>
      <c r="S1025" s="66"/>
      <c r="T1025" s="63"/>
      <c r="U1025" s="67"/>
      <c r="V1025" s="67"/>
      <c r="W1025" s="67" t="str">
        <f t="shared" si="16"/>
        <v/>
      </c>
      <c r="X1025" s="161" t="str">
        <f>IF(E1025="","",(IF(Table1[[#This Row],[Cur]]="USD",Table1[[#This Row],[Cur_Amount Debit]],Table1[[#This Row],[Cur_Amount Debit]]/Table1[[#This Row],[Exchange Rate]])))</f>
        <v/>
      </c>
      <c r="Y1025" s="161" t="str">
        <f>IF(E1025="","",(IF(Table1[[#This Row],[Cur]]="USD",Table1[[#This Row],[Cur_Amount Credit]],Table1[[#This Row],[Cur_Amount Credit]]/ExchangeRate)))</f>
        <v/>
      </c>
      <c r="Z1025" s="203" t="str">
        <f>IF(E1025="","",(Table1[[#This Row],[Debit USD]]-Table1[[#This Row],[Credit USD]]))</f>
        <v/>
      </c>
      <c r="AA1025" s="122"/>
      <c r="AB1025" s="1"/>
      <c r="AC1025" s="15"/>
      <c r="AD1025" s="15" t="str">
        <f>IF(AND(OR(Table1[[#This Row],[Account]]="15030",Table1[[#This Row],[Account]]="15035",Table1[[#This Row],[Account]]="20150"),Table1[[#This Row],[Vendor ID]]=""),1,"")</f>
        <v/>
      </c>
      <c r="AE1025" s="15"/>
      <c r="AF1025" s="15"/>
      <c r="AG1025" s="15"/>
      <c r="AH1025" s="46" t="str">
        <f>IF(Table1[[#This Row],[Posting Date]]&lt;&gt;"","GJ-"&amp;CountryID,"")</f>
        <v/>
      </c>
      <c r="AI1025" s="59" t="str">
        <f>IF(Table1[[#This Row],[Posting Date]]&lt;&gt;"",Table1[[#This Row],[Posting Date]],"")</f>
        <v/>
      </c>
      <c r="AJ1025" s="46"/>
      <c r="AK1025" s="46" t="str">
        <f>IF(Table1[[#This Row],[Description]]&lt;&gt;"",Table1[[#This Row],[Description]],"")</f>
        <v/>
      </c>
      <c r="AL1025" s="46" t="str">
        <f>IF(Table1[[#This Row],[Posting Date]]&lt;&gt;"",Table1[[#This Row],[Reference Number]],"")</f>
        <v/>
      </c>
      <c r="AM1025" s="46" t="str">
        <f>TRIM(Table1[[#This Row],[Line '#]])</f>
        <v/>
      </c>
      <c r="AN1025" s="46" t="str">
        <f>TRIM(Table1[[#This Row],[Account]])</f>
        <v/>
      </c>
      <c r="AO1025" s="46" t="str">
        <f>IF(Table1[[#This Row],[Posting Date]]&lt;&gt;"",$D$5,"")</f>
        <v/>
      </c>
      <c r="AP1025" s="46" t="str">
        <f>TRIM(Table1[[#This Row],[Departments-Prgrams]])</f>
        <v/>
      </c>
      <c r="AQ1025" s="46" t="str">
        <f>TRIM(Table1[[#This Row],[Grant]])</f>
        <v/>
      </c>
      <c r="AR1025" s="46" t="str">
        <f>TRIM(Table1[[#This Row],[Staff ID]])</f>
        <v/>
      </c>
      <c r="AS1025" s="46" t="str">
        <f>IF(TRIM(Table1[[#This Row],[Budget Code]])=0,"",TRIM(Table1[[#This Row],[Budget Code]]))</f>
        <v/>
      </c>
      <c r="AT1025" s="46" t="str">
        <f>IF(Table1[[#This Row],[Line Description]]&lt;&gt;"",Table1[[#This Row],[Line Description]],"")</f>
        <v/>
      </c>
      <c r="AU1025" s="46" t="str">
        <f>IF(Table1[[#This Row],[Cur_Amount Debit]]&gt;0,ROUND(Table1[[#This Row],[Cur_Amount Debit]],2),"")</f>
        <v/>
      </c>
      <c r="AV1025" s="46" t="str">
        <f>IF(Table1[[#This Row],[Cur_Amount Credit]]&gt;0,ROUND(Table1[[#This Row],[Cur_Amount Credit]],2),"")</f>
        <v/>
      </c>
      <c r="AW1025" s="46" t="str">
        <f>LEFT(Table1[[#This Row],[Cur]],3)</f>
        <v/>
      </c>
      <c r="AX1025" s="59"/>
      <c r="AY1025" s="46"/>
      <c r="AZ1025" s="46" t="str">
        <f>IF(Table1[[#This Row],[Cur]]&lt;&gt;"",IF(Table1[[#This Row],[Cur]]="USD","",ExchangeRate),"")</f>
        <v/>
      </c>
      <c r="BA1025" s="46" t="str">
        <f>IF(Table1[[#This Row],[Grant]]&lt;&gt;"",VLOOKUP(Table1[[#This Row],[Grant]],Grants!B:D,3),"")</f>
        <v/>
      </c>
      <c r="BB1025" s="46" t="str">
        <f>TRIM(Table1[[#This Row],[Vendor ID]])</f>
        <v/>
      </c>
      <c r="BC1025">
        <f>IF(Table1[[#This Row],[Reference Number]]=Q1024,BC1024,BC1024+1)</f>
        <v>2</v>
      </c>
    </row>
    <row r="1026" spans="1:55" ht="11.25" hidden="1" customHeight="1">
      <c r="A1026" s="1"/>
      <c r="B1026" s="88" t="str">
        <f>IF(Table1[[#This Row],[Posting Date]]&lt;&gt;"",IF(Table1[[#This Row],[Reference Number]]=Q1025,B1025+1,1),"")</f>
        <v/>
      </c>
      <c r="C1026" s="61"/>
      <c r="D1026" s="61"/>
      <c r="E1026" s="218"/>
      <c r="F1026" s="143" t="str">
        <f>IFERROR(IF(VLOOKUP(Table1[[#This Row],[Budget Code Description]],Dimentions!$X$6:$AC$132,2,FALSE)="","",VLOOKUP(Table1[[#This Row],[Budget Code Description]],Dimentions!$X$6:$AC$132,2,FALSE)),"")</f>
        <v/>
      </c>
      <c r="G1026" s="143" t="str">
        <f>IFERROR(VLOOKUP(Table1[[#This Row],[Budget Code Description]],Dimentions!$X$6:$AC$132,3,FALSE),"")</f>
        <v/>
      </c>
      <c r="H1026" s="64" t="str">
        <f>IFERROR(VLOOKUP(Table1[[#This Row],[Account]],Dimentions!$S$6:$V$233,2,FALSE),"")</f>
        <v/>
      </c>
      <c r="I1026" s="62">
        <f>_xlfn.NUMBERVALUE(LEFT(Table1[[#This Row],[Account]],1))</f>
        <v>0</v>
      </c>
      <c r="J1026" s="62" t="str">
        <f>IFERROR(VLOOKUP(Table1[[#This Row],[Budget Code Description]],Table6[#All],7,FALSE),"")</f>
        <v/>
      </c>
      <c r="K1026" s="143" t="str">
        <f>IFERROR(VLOOKUP(Table1[[#This Row],[Budget Code Description]],Table6[#All],8,FALSE),"")</f>
        <v/>
      </c>
      <c r="L1026" s="63"/>
      <c r="M1026" s="65" t="str">
        <f>IFERROR(VLOOKUP(Table1[[#This Row],[Staff ID]],Table2[],2,FALSE),"")</f>
        <v/>
      </c>
      <c r="N1026" s="211" t="str">
        <f>IFERROR(IF(VLOOKUP(Table1[[#This Row],[Budget Code Description]],Dimentions!$X$6:$AC$97,4,FALSE)="","",VLOOKUP(Table1[[#This Row],[Budget Code Description]],Dimentions!$X$6:$AC$97,4,FALSE)),"")</f>
        <v/>
      </c>
      <c r="O1026" s="65" t="str">
        <f>IFERROR(VLOOKUP(Table1[[#This Row],[Vendor ID]],Table549[],2,FALSE),"")</f>
        <v/>
      </c>
      <c r="P1026" s="63"/>
      <c r="Q1026" s="143" t="str">
        <f>IF(Table1[[#This Row],[Posting Date]]&lt;&gt;"",$D$9,"")</f>
        <v/>
      </c>
      <c r="R1026" s="159" t="str">
        <f>IF(Table1[[#This Row],[Posting Date]]&lt;&gt;"",$D$10,"")</f>
        <v/>
      </c>
      <c r="S1026" s="66"/>
      <c r="T1026" s="63"/>
      <c r="U1026" s="67"/>
      <c r="V1026" s="67"/>
      <c r="W1026" s="67" t="str">
        <f t="shared" si="16"/>
        <v/>
      </c>
      <c r="X1026" s="161" t="str">
        <f>IF(E1026="","",(IF(Table1[[#This Row],[Cur]]="USD",Table1[[#This Row],[Cur_Amount Debit]],Table1[[#This Row],[Cur_Amount Debit]]/Table1[[#This Row],[Exchange Rate]])))</f>
        <v/>
      </c>
      <c r="Y1026" s="161" t="str">
        <f>IF(E1026="","",(IF(Table1[[#This Row],[Cur]]="USD",Table1[[#This Row],[Cur_Amount Credit]],Table1[[#This Row],[Cur_Amount Credit]]/ExchangeRate)))</f>
        <v/>
      </c>
      <c r="Z1026" s="203" t="str">
        <f>IF(E1026="","",(Table1[[#This Row],[Debit USD]]-Table1[[#This Row],[Credit USD]]))</f>
        <v/>
      </c>
      <c r="AA1026" s="122"/>
      <c r="AB1026" s="1"/>
      <c r="AC1026" s="15"/>
      <c r="AD1026" s="15" t="str">
        <f>IF(AND(OR(Table1[[#This Row],[Account]]="15030",Table1[[#This Row],[Account]]="15035",Table1[[#This Row],[Account]]="20150"),Table1[[#This Row],[Vendor ID]]=""),1,"")</f>
        <v/>
      </c>
      <c r="AE1026" s="15"/>
      <c r="AF1026" s="15"/>
      <c r="AG1026" s="15"/>
      <c r="AH1026" s="46" t="str">
        <f>IF(Table1[[#This Row],[Posting Date]]&lt;&gt;"","GJ-"&amp;CountryID,"")</f>
        <v/>
      </c>
      <c r="AI1026" s="59" t="str">
        <f>IF(Table1[[#This Row],[Posting Date]]&lt;&gt;"",Table1[[#This Row],[Posting Date]],"")</f>
        <v/>
      </c>
      <c r="AJ1026" s="46"/>
      <c r="AK1026" s="46" t="str">
        <f>IF(Table1[[#This Row],[Description]]&lt;&gt;"",Table1[[#This Row],[Description]],"")</f>
        <v/>
      </c>
      <c r="AL1026" s="46" t="str">
        <f>IF(Table1[[#This Row],[Posting Date]]&lt;&gt;"",Table1[[#This Row],[Reference Number]],"")</f>
        <v/>
      </c>
      <c r="AM1026" s="46" t="str">
        <f>TRIM(Table1[[#This Row],[Line '#]])</f>
        <v/>
      </c>
      <c r="AN1026" s="46" t="str">
        <f>TRIM(Table1[[#This Row],[Account]])</f>
        <v/>
      </c>
      <c r="AO1026" s="46" t="str">
        <f>IF(Table1[[#This Row],[Posting Date]]&lt;&gt;"",$D$5,"")</f>
        <v/>
      </c>
      <c r="AP1026" s="46" t="str">
        <f>TRIM(Table1[[#This Row],[Departments-Prgrams]])</f>
        <v/>
      </c>
      <c r="AQ1026" s="46" t="str">
        <f>TRIM(Table1[[#This Row],[Grant]])</f>
        <v/>
      </c>
      <c r="AR1026" s="46" t="str">
        <f>TRIM(Table1[[#This Row],[Staff ID]])</f>
        <v/>
      </c>
      <c r="AS1026" s="46" t="str">
        <f>IF(TRIM(Table1[[#This Row],[Budget Code]])=0,"",TRIM(Table1[[#This Row],[Budget Code]]))</f>
        <v/>
      </c>
      <c r="AT1026" s="46" t="str">
        <f>IF(Table1[[#This Row],[Line Description]]&lt;&gt;"",Table1[[#This Row],[Line Description]],"")</f>
        <v/>
      </c>
      <c r="AU1026" s="46" t="str">
        <f>IF(Table1[[#This Row],[Cur_Amount Debit]]&gt;0,ROUND(Table1[[#This Row],[Cur_Amount Debit]],2),"")</f>
        <v/>
      </c>
      <c r="AV1026" s="46" t="str">
        <f>IF(Table1[[#This Row],[Cur_Amount Credit]]&gt;0,ROUND(Table1[[#This Row],[Cur_Amount Credit]],2),"")</f>
        <v/>
      </c>
      <c r="AW1026" s="46" t="str">
        <f>LEFT(Table1[[#This Row],[Cur]],3)</f>
        <v/>
      </c>
      <c r="AX1026" s="59"/>
      <c r="AY1026" s="46"/>
      <c r="AZ1026" s="46" t="str">
        <f>IF(Table1[[#This Row],[Cur]]&lt;&gt;"",IF(Table1[[#This Row],[Cur]]="USD","",ExchangeRate),"")</f>
        <v/>
      </c>
      <c r="BA1026" s="46" t="str">
        <f>IF(Table1[[#This Row],[Grant]]&lt;&gt;"",VLOOKUP(Table1[[#This Row],[Grant]],Grants!B:D,3),"")</f>
        <v/>
      </c>
      <c r="BB1026" s="46" t="str">
        <f>TRIM(Table1[[#This Row],[Vendor ID]])</f>
        <v/>
      </c>
      <c r="BC1026">
        <f>IF(Table1[[#This Row],[Reference Number]]=Q1025,BC1025,BC1025+1)</f>
        <v>2</v>
      </c>
    </row>
    <row r="1027" spans="1:55" ht="11.25" hidden="1" customHeight="1">
      <c r="A1027" s="1"/>
      <c r="B1027" s="88" t="str">
        <f>IF(Table1[[#This Row],[Posting Date]]&lt;&gt;"",IF(Table1[[#This Row],[Reference Number]]=Q1026,B1026+1,1),"")</f>
        <v/>
      </c>
      <c r="C1027" s="61"/>
      <c r="D1027" s="61"/>
      <c r="E1027" s="218"/>
      <c r="F1027" s="143" t="str">
        <f>IFERROR(IF(VLOOKUP(Table1[[#This Row],[Budget Code Description]],Dimentions!$X$6:$AC$132,2,FALSE)="","",VLOOKUP(Table1[[#This Row],[Budget Code Description]],Dimentions!$X$6:$AC$132,2,FALSE)),"")</f>
        <v/>
      </c>
      <c r="G1027" s="143" t="str">
        <f>IFERROR(VLOOKUP(Table1[[#This Row],[Budget Code Description]],Dimentions!$X$6:$AC$132,3,FALSE),"")</f>
        <v/>
      </c>
      <c r="H1027" s="64" t="str">
        <f>IFERROR(VLOOKUP(Table1[[#This Row],[Account]],Dimentions!$S$6:$V$233,2,FALSE),"")</f>
        <v/>
      </c>
      <c r="I1027" s="62">
        <f>_xlfn.NUMBERVALUE(LEFT(Table1[[#This Row],[Account]],1))</f>
        <v>0</v>
      </c>
      <c r="J1027" s="62" t="str">
        <f>IFERROR(VLOOKUP(Table1[[#This Row],[Budget Code Description]],Table6[#All],7,FALSE),"")</f>
        <v/>
      </c>
      <c r="K1027" s="143" t="str">
        <f>IFERROR(VLOOKUP(Table1[[#This Row],[Budget Code Description]],Table6[#All],8,FALSE),"")</f>
        <v/>
      </c>
      <c r="L1027" s="63"/>
      <c r="M1027" s="65" t="str">
        <f>IFERROR(VLOOKUP(Table1[[#This Row],[Staff ID]],Table2[],2,FALSE),"")</f>
        <v/>
      </c>
      <c r="N1027" s="211" t="str">
        <f>IFERROR(IF(VLOOKUP(Table1[[#This Row],[Budget Code Description]],Dimentions!$X$6:$AC$97,4,FALSE)="","",VLOOKUP(Table1[[#This Row],[Budget Code Description]],Dimentions!$X$6:$AC$97,4,FALSE)),"")</f>
        <v/>
      </c>
      <c r="O1027" s="65" t="str">
        <f>IFERROR(VLOOKUP(Table1[[#This Row],[Vendor ID]],Table549[],2,FALSE),"")</f>
        <v/>
      </c>
      <c r="P1027" s="63"/>
      <c r="Q1027" s="143" t="str">
        <f>IF(Table1[[#This Row],[Posting Date]]&lt;&gt;"",$D$9,"")</f>
        <v/>
      </c>
      <c r="R1027" s="159" t="str">
        <f>IF(Table1[[#This Row],[Posting Date]]&lt;&gt;"",$D$10,"")</f>
        <v/>
      </c>
      <c r="S1027" s="66"/>
      <c r="T1027" s="63"/>
      <c r="U1027" s="67"/>
      <c r="V1027" s="67"/>
      <c r="W1027" s="67" t="str">
        <f t="shared" si="16"/>
        <v/>
      </c>
      <c r="X1027" s="161" t="str">
        <f>IF(E1027="","",(IF(Table1[[#This Row],[Cur]]="USD",Table1[[#This Row],[Cur_Amount Debit]],Table1[[#This Row],[Cur_Amount Debit]]/Table1[[#This Row],[Exchange Rate]])))</f>
        <v/>
      </c>
      <c r="Y1027" s="161" t="str">
        <f>IF(E1027="","",(IF(Table1[[#This Row],[Cur]]="USD",Table1[[#This Row],[Cur_Amount Credit]],Table1[[#This Row],[Cur_Amount Credit]]/ExchangeRate)))</f>
        <v/>
      </c>
      <c r="Z1027" s="203" t="str">
        <f>IF(E1027="","",(Table1[[#This Row],[Debit USD]]-Table1[[#This Row],[Credit USD]]))</f>
        <v/>
      </c>
      <c r="AA1027" s="122"/>
      <c r="AB1027" s="1"/>
      <c r="AC1027" s="15"/>
      <c r="AD1027" s="15" t="str">
        <f>IF(AND(OR(Table1[[#This Row],[Account]]="15030",Table1[[#This Row],[Account]]="15035",Table1[[#This Row],[Account]]="20150"),Table1[[#This Row],[Vendor ID]]=""),1,"")</f>
        <v/>
      </c>
      <c r="AE1027" s="15"/>
      <c r="AF1027" s="15"/>
      <c r="AG1027" s="15"/>
      <c r="AH1027" s="46" t="str">
        <f>IF(Table1[[#This Row],[Posting Date]]&lt;&gt;"","GJ-"&amp;CountryID,"")</f>
        <v/>
      </c>
      <c r="AI1027" s="59" t="str">
        <f>IF(Table1[[#This Row],[Posting Date]]&lt;&gt;"",Table1[[#This Row],[Posting Date]],"")</f>
        <v/>
      </c>
      <c r="AJ1027" s="46"/>
      <c r="AK1027" s="46" t="str">
        <f>IF(Table1[[#This Row],[Description]]&lt;&gt;"",Table1[[#This Row],[Description]],"")</f>
        <v/>
      </c>
      <c r="AL1027" s="46" t="str">
        <f>IF(Table1[[#This Row],[Posting Date]]&lt;&gt;"",Table1[[#This Row],[Reference Number]],"")</f>
        <v/>
      </c>
      <c r="AM1027" s="46" t="str">
        <f>TRIM(Table1[[#This Row],[Line '#]])</f>
        <v/>
      </c>
      <c r="AN1027" s="46" t="str">
        <f>TRIM(Table1[[#This Row],[Account]])</f>
        <v/>
      </c>
      <c r="AO1027" s="46" t="str">
        <f>IF(Table1[[#This Row],[Posting Date]]&lt;&gt;"",$D$5,"")</f>
        <v/>
      </c>
      <c r="AP1027" s="46" t="str">
        <f>TRIM(Table1[[#This Row],[Departments-Prgrams]])</f>
        <v/>
      </c>
      <c r="AQ1027" s="46" t="str">
        <f>TRIM(Table1[[#This Row],[Grant]])</f>
        <v/>
      </c>
      <c r="AR1027" s="46" t="str">
        <f>TRIM(Table1[[#This Row],[Staff ID]])</f>
        <v/>
      </c>
      <c r="AS1027" s="46" t="str">
        <f>IF(TRIM(Table1[[#This Row],[Budget Code]])=0,"",TRIM(Table1[[#This Row],[Budget Code]]))</f>
        <v/>
      </c>
      <c r="AT1027" s="46" t="str">
        <f>IF(Table1[[#This Row],[Line Description]]&lt;&gt;"",Table1[[#This Row],[Line Description]],"")</f>
        <v/>
      </c>
      <c r="AU1027" s="46" t="str">
        <f>IF(Table1[[#This Row],[Cur_Amount Debit]]&gt;0,ROUND(Table1[[#This Row],[Cur_Amount Debit]],2),"")</f>
        <v/>
      </c>
      <c r="AV1027" s="46" t="str">
        <f>IF(Table1[[#This Row],[Cur_Amount Credit]]&gt;0,ROUND(Table1[[#This Row],[Cur_Amount Credit]],2),"")</f>
        <v/>
      </c>
      <c r="AW1027" s="46" t="str">
        <f>LEFT(Table1[[#This Row],[Cur]],3)</f>
        <v/>
      </c>
      <c r="AX1027" s="59"/>
      <c r="AY1027" s="46"/>
      <c r="AZ1027" s="46" t="str">
        <f>IF(Table1[[#This Row],[Cur]]&lt;&gt;"",IF(Table1[[#This Row],[Cur]]="USD","",ExchangeRate),"")</f>
        <v/>
      </c>
      <c r="BA1027" s="46" t="str">
        <f>IF(Table1[[#This Row],[Grant]]&lt;&gt;"",VLOOKUP(Table1[[#This Row],[Grant]],Grants!B:D,3),"")</f>
        <v/>
      </c>
      <c r="BB1027" s="46" t="str">
        <f>TRIM(Table1[[#This Row],[Vendor ID]])</f>
        <v/>
      </c>
      <c r="BC1027">
        <f>IF(Table1[[#This Row],[Reference Number]]=Q1026,BC1026,BC1026+1)</f>
        <v>2</v>
      </c>
    </row>
    <row r="1028" spans="1:55" ht="11.25" hidden="1" customHeight="1">
      <c r="A1028" s="1"/>
      <c r="B1028" s="88" t="str">
        <f>IF(Table1[[#This Row],[Posting Date]]&lt;&gt;"",IF(Table1[[#This Row],[Reference Number]]=Q1027,B1027+1,1),"")</f>
        <v/>
      </c>
      <c r="C1028" s="61"/>
      <c r="D1028" s="61"/>
      <c r="E1028" s="218"/>
      <c r="F1028" s="143" t="str">
        <f>IFERROR(IF(VLOOKUP(Table1[[#This Row],[Budget Code Description]],Dimentions!$X$6:$AC$132,2,FALSE)="","",VLOOKUP(Table1[[#This Row],[Budget Code Description]],Dimentions!$X$6:$AC$132,2,FALSE)),"")</f>
        <v/>
      </c>
      <c r="G1028" s="143" t="str">
        <f>IFERROR(VLOOKUP(Table1[[#This Row],[Budget Code Description]],Dimentions!$X$6:$AC$132,3,FALSE),"")</f>
        <v/>
      </c>
      <c r="H1028" s="64" t="str">
        <f>IFERROR(VLOOKUP(Table1[[#This Row],[Account]],Dimentions!$S$6:$V$233,2,FALSE),"")</f>
        <v/>
      </c>
      <c r="I1028" s="62">
        <f>_xlfn.NUMBERVALUE(LEFT(Table1[[#This Row],[Account]],1))</f>
        <v>0</v>
      </c>
      <c r="J1028" s="62" t="str">
        <f>IFERROR(VLOOKUP(Table1[[#This Row],[Budget Code Description]],Table6[#All],7,FALSE),"")</f>
        <v/>
      </c>
      <c r="K1028" s="143" t="str">
        <f>IFERROR(VLOOKUP(Table1[[#This Row],[Budget Code Description]],Table6[#All],8,FALSE),"")</f>
        <v/>
      </c>
      <c r="L1028" s="63"/>
      <c r="M1028" s="65" t="str">
        <f>IFERROR(VLOOKUP(Table1[[#This Row],[Staff ID]],Table2[],2,FALSE),"")</f>
        <v/>
      </c>
      <c r="N1028" s="211" t="str">
        <f>IFERROR(IF(VLOOKUP(Table1[[#This Row],[Budget Code Description]],Dimentions!$X$6:$AC$97,4,FALSE)="","",VLOOKUP(Table1[[#This Row],[Budget Code Description]],Dimentions!$X$6:$AC$97,4,FALSE)),"")</f>
        <v/>
      </c>
      <c r="O1028" s="65" t="str">
        <f>IFERROR(VLOOKUP(Table1[[#This Row],[Vendor ID]],Table549[],2,FALSE),"")</f>
        <v/>
      </c>
      <c r="P1028" s="63"/>
      <c r="Q1028" s="143" t="str">
        <f>IF(Table1[[#This Row],[Posting Date]]&lt;&gt;"",$D$9,"")</f>
        <v/>
      </c>
      <c r="R1028" s="159" t="str">
        <f>IF(Table1[[#This Row],[Posting Date]]&lt;&gt;"",$D$10,"")</f>
        <v/>
      </c>
      <c r="S1028" s="66"/>
      <c r="T1028" s="63"/>
      <c r="U1028" s="67"/>
      <c r="V1028" s="67"/>
      <c r="W1028" s="67" t="str">
        <f t="shared" si="16"/>
        <v/>
      </c>
      <c r="X1028" s="161" t="str">
        <f>IF(E1028="","",(IF(Table1[[#This Row],[Cur]]="USD",Table1[[#This Row],[Cur_Amount Debit]],Table1[[#This Row],[Cur_Amount Debit]]/Table1[[#This Row],[Exchange Rate]])))</f>
        <v/>
      </c>
      <c r="Y1028" s="161" t="str">
        <f>IF(E1028="","",(IF(Table1[[#This Row],[Cur]]="USD",Table1[[#This Row],[Cur_Amount Credit]],Table1[[#This Row],[Cur_Amount Credit]]/ExchangeRate)))</f>
        <v/>
      </c>
      <c r="Z1028" s="203" t="str">
        <f>IF(E1028="","",(Table1[[#This Row],[Debit USD]]-Table1[[#This Row],[Credit USD]]))</f>
        <v/>
      </c>
      <c r="AA1028" s="122"/>
      <c r="AB1028" s="1"/>
      <c r="AC1028" s="15"/>
      <c r="AD1028" s="15" t="str">
        <f>IF(AND(OR(Table1[[#This Row],[Account]]="15030",Table1[[#This Row],[Account]]="15035",Table1[[#This Row],[Account]]="20150"),Table1[[#This Row],[Vendor ID]]=""),1,"")</f>
        <v/>
      </c>
      <c r="AE1028" s="15"/>
      <c r="AF1028" s="15"/>
      <c r="AG1028" s="15"/>
      <c r="AH1028" s="46" t="str">
        <f>IF(Table1[[#This Row],[Posting Date]]&lt;&gt;"","GJ-"&amp;CountryID,"")</f>
        <v/>
      </c>
      <c r="AI1028" s="59" t="str">
        <f>IF(Table1[[#This Row],[Posting Date]]&lt;&gt;"",Table1[[#This Row],[Posting Date]],"")</f>
        <v/>
      </c>
      <c r="AJ1028" s="46"/>
      <c r="AK1028" s="46" t="str">
        <f>IF(Table1[[#This Row],[Description]]&lt;&gt;"",Table1[[#This Row],[Description]],"")</f>
        <v/>
      </c>
      <c r="AL1028" s="46" t="str">
        <f>IF(Table1[[#This Row],[Posting Date]]&lt;&gt;"",Table1[[#This Row],[Reference Number]],"")</f>
        <v/>
      </c>
      <c r="AM1028" s="46" t="str">
        <f>TRIM(Table1[[#This Row],[Line '#]])</f>
        <v/>
      </c>
      <c r="AN1028" s="46" t="str">
        <f>TRIM(Table1[[#This Row],[Account]])</f>
        <v/>
      </c>
      <c r="AO1028" s="46" t="str">
        <f>IF(Table1[[#This Row],[Posting Date]]&lt;&gt;"",$D$5,"")</f>
        <v/>
      </c>
      <c r="AP1028" s="46" t="str">
        <f>TRIM(Table1[[#This Row],[Departments-Prgrams]])</f>
        <v/>
      </c>
      <c r="AQ1028" s="46" t="str">
        <f>TRIM(Table1[[#This Row],[Grant]])</f>
        <v/>
      </c>
      <c r="AR1028" s="46" t="str">
        <f>TRIM(Table1[[#This Row],[Staff ID]])</f>
        <v/>
      </c>
      <c r="AS1028" s="46" t="str">
        <f>IF(TRIM(Table1[[#This Row],[Budget Code]])=0,"",TRIM(Table1[[#This Row],[Budget Code]]))</f>
        <v/>
      </c>
      <c r="AT1028" s="46" t="str">
        <f>IF(Table1[[#This Row],[Line Description]]&lt;&gt;"",Table1[[#This Row],[Line Description]],"")</f>
        <v/>
      </c>
      <c r="AU1028" s="46" t="str">
        <f>IF(Table1[[#This Row],[Cur_Amount Debit]]&gt;0,ROUND(Table1[[#This Row],[Cur_Amount Debit]],2),"")</f>
        <v/>
      </c>
      <c r="AV1028" s="46" t="str">
        <f>IF(Table1[[#This Row],[Cur_Amount Credit]]&gt;0,ROUND(Table1[[#This Row],[Cur_Amount Credit]],2),"")</f>
        <v/>
      </c>
      <c r="AW1028" s="46" t="str">
        <f>LEFT(Table1[[#This Row],[Cur]],3)</f>
        <v/>
      </c>
      <c r="AX1028" s="59"/>
      <c r="AY1028" s="46"/>
      <c r="AZ1028" s="46" t="str">
        <f>IF(Table1[[#This Row],[Cur]]&lt;&gt;"",IF(Table1[[#This Row],[Cur]]="USD","",ExchangeRate),"")</f>
        <v/>
      </c>
      <c r="BA1028" s="46" t="str">
        <f>IF(Table1[[#This Row],[Grant]]&lt;&gt;"",VLOOKUP(Table1[[#This Row],[Grant]],Grants!B:D,3),"")</f>
        <v/>
      </c>
      <c r="BB1028" s="46" t="str">
        <f>TRIM(Table1[[#This Row],[Vendor ID]])</f>
        <v/>
      </c>
      <c r="BC1028">
        <f>IF(Table1[[#This Row],[Reference Number]]=Q1027,BC1027,BC1027+1)</f>
        <v>2</v>
      </c>
    </row>
    <row r="1029" spans="1:55" ht="11.25" hidden="1" customHeight="1">
      <c r="A1029" s="1"/>
      <c r="B1029" s="88" t="str">
        <f>IF(Table1[[#This Row],[Posting Date]]&lt;&gt;"",IF(Table1[[#This Row],[Reference Number]]=Q1028,B1028+1,1),"")</f>
        <v/>
      </c>
      <c r="C1029" s="61"/>
      <c r="D1029" s="61"/>
      <c r="E1029" s="218"/>
      <c r="F1029" s="143" t="str">
        <f>IFERROR(IF(VLOOKUP(Table1[[#This Row],[Budget Code Description]],Dimentions!$X$6:$AC$132,2,FALSE)="","",VLOOKUP(Table1[[#This Row],[Budget Code Description]],Dimentions!$X$6:$AC$132,2,FALSE)),"")</f>
        <v/>
      </c>
      <c r="G1029" s="143" t="str">
        <f>IFERROR(VLOOKUP(Table1[[#This Row],[Budget Code Description]],Dimentions!$X$6:$AC$132,3,FALSE),"")</f>
        <v/>
      </c>
      <c r="H1029" s="64" t="str">
        <f>IFERROR(VLOOKUP(Table1[[#This Row],[Account]],Dimentions!$S$6:$V$233,2,FALSE),"")</f>
        <v/>
      </c>
      <c r="I1029" s="62">
        <f>_xlfn.NUMBERVALUE(LEFT(Table1[[#This Row],[Account]],1))</f>
        <v>0</v>
      </c>
      <c r="J1029" s="62" t="str">
        <f>IFERROR(VLOOKUP(Table1[[#This Row],[Budget Code Description]],Table6[#All],7,FALSE),"")</f>
        <v/>
      </c>
      <c r="K1029" s="143" t="str">
        <f>IFERROR(VLOOKUP(Table1[[#This Row],[Budget Code Description]],Table6[#All],8,FALSE),"")</f>
        <v/>
      </c>
      <c r="L1029" s="63"/>
      <c r="M1029" s="65" t="str">
        <f>IFERROR(VLOOKUP(Table1[[#This Row],[Staff ID]],Table2[],2,FALSE),"")</f>
        <v/>
      </c>
      <c r="N1029" s="211" t="str">
        <f>IFERROR(IF(VLOOKUP(Table1[[#This Row],[Budget Code Description]],Dimentions!$X$6:$AC$97,4,FALSE)="","",VLOOKUP(Table1[[#This Row],[Budget Code Description]],Dimentions!$X$6:$AC$97,4,FALSE)),"")</f>
        <v/>
      </c>
      <c r="O1029" s="65" t="str">
        <f>IFERROR(VLOOKUP(Table1[[#This Row],[Vendor ID]],Table549[],2,FALSE),"")</f>
        <v/>
      </c>
      <c r="P1029" s="63"/>
      <c r="Q1029" s="143" t="str">
        <f>IF(Table1[[#This Row],[Posting Date]]&lt;&gt;"",$D$9,"")</f>
        <v/>
      </c>
      <c r="R1029" s="159" t="str">
        <f>IF(Table1[[#This Row],[Posting Date]]&lt;&gt;"",$D$10,"")</f>
        <v/>
      </c>
      <c r="S1029" s="66"/>
      <c r="T1029" s="63"/>
      <c r="U1029" s="67"/>
      <c r="V1029" s="67"/>
      <c r="W1029" s="67" t="str">
        <f t="shared" si="16"/>
        <v/>
      </c>
      <c r="X1029" s="161" t="str">
        <f>IF(E1029="","",(IF(Table1[[#This Row],[Cur]]="USD",Table1[[#This Row],[Cur_Amount Debit]],Table1[[#This Row],[Cur_Amount Debit]]/Table1[[#This Row],[Exchange Rate]])))</f>
        <v/>
      </c>
      <c r="Y1029" s="161" t="str">
        <f>IF(E1029="","",(IF(Table1[[#This Row],[Cur]]="USD",Table1[[#This Row],[Cur_Amount Credit]],Table1[[#This Row],[Cur_Amount Credit]]/ExchangeRate)))</f>
        <v/>
      </c>
      <c r="Z1029" s="203" t="str">
        <f>IF(E1029="","",(Table1[[#This Row],[Debit USD]]-Table1[[#This Row],[Credit USD]]))</f>
        <v/>
      </c>
      <c r="AA1029" s="122"/>
      <c r="AB1029" s="1"/>
      <c r="AC1029" s="15"/>
      <c r="AD1029" s="15" t="str">
        <f>IF(AND(OR(Table1[[#This Row],[Account]]="15030",Table1[[#This Row],[Account]]="15035",Table1[[#This Row],[Account]]="20150"),Table1[[#This Row],[Vendor ID]]=""),1,"")</f>
        <v/>
      </c>
      <c r="AE1029" s="15"/>
      <c r="AF1029" s="15"/>
      <c r="AG1029" s="15"/>
      <c r="AH1029" s="46" t="str">
        <f>IF(Table1[[#This Row],[Posting Date]]&lt;&gt;"","GJ-"&amp;CountryID,"")</f>
        <v/>
      </c>
      <c r="AI1029" s="59" t="str">
        <f>IF(Table1[[#This Row],[Posting Date]]&lt;&gt;"",Table1[[#This Row],[Posting Date]],"")</f>
        <v/>
      </c>
      <c r="AJ1029" s="46"/>
      <c r="AK1029" s="46" t="str">
        <f>IF(Table1[[#This Row],[Description]]&lt;&gt;"",Table1[[#This Row],[Description]],"")</f>
        <v/>
      </c>
      <c r="AL1029" s="46" t="str">
        <f>IF(Table1[[#This Row],[Posting Date]]&lt;&gt;"",Table1[[#This Row],[Reference Number]],"")</f>
        <v/>
      </c>
      <c r="AM1029" s="46" t="str">
        <f>TRIM(Table1[[#This Row],[Line '#]])</f>
        <v/>
      </c>
      <c r="AN1029" s="46" t="str">
        <f>TRIM(Table1[[#This Row],[Account]])</f>
        <v/>
      </c>
      <c r="AO1029" s="46" t="str">
        <f>IF(Table1[[#This Row],[Posting Date]]&lt;&gt;"",$D$5,"")</f>
        <v/>
      </c>
      <c r="AP1029" s="46" t="str">
        <f>TRIM(Table1[[#This Row],[Departments-Prgrams]])</f>
        <v/>
      </c>
      <c r="AQ1029" s="46" t="str">
        <f>TRIM(Table1[[#This Row],[Grant]])</f>
        <v/>
      </c>
      <c r="AR1029" s="46" t="str">
        <f>TRIM(Table1[[#This Row],[Staff ID]])</f>
        <v/>
      </c>
      <c r="AS1029" s="46" t="str">
        <f>IF(TRIM(Table1[[#This Row],[Budget Code]])=0,"",TRIM(Table1[[#This Row],[Budget Code]]))</f>
        <v/>
      </c>
      <c r="AT1029" s="46" t="str">
        <f>IF(Table1[[#This Row],[Line Description]]&lt;&gt;"",Table1[[#This Row],[Line Description]],"")</f>
        <v/>
      </c>
      <c r="AU1029" s="46" t="str">
        <f>IF(Table1[[#This Row],[Cur_Amount Debit]]&gt;0,ROUND(Table1[[#This Row],[Cur_Amount Debit]],2),"")</f>
        <v/>
      </c>
      <c r="AV1029" s="46" t="str">
        <f>IF(Table1[[#This Row],[Cur_Amount Credit]]&gt;0,ROUND(Table1[[#This Row],[Cur_Amount Credit]],2),"")</f>
        <v/>
      </c>
      <c r="AW1029" s="46" t="str">
        <f>LEFT(Table1[[#This Row],[Cur]],3)</f>
        <v/>
      </c>
      <c r="AX1029" s="59"/>
      <c r="AY1029" s="46"/>
      <c r="AZ1029" s="46" t="str">
        <f>IF(Table1[[#This Row],[Cur]]&lt;&gt;"",IF(Table1[[#This Row],[Cur]]="USD","",ExchangeRate),"")</f>
        <v/>
      </c>
      <c r="BA1029" s="46" t="str">
        <f>IF(Table1[[#This Row],[Grant]]&lt;&gt;"",VLOOKUP(Table1[[#This Row],[Grant]],Grants!B:D,3),"")</f>
        <v/>
      </c>
      <c r="BB1029" s="46" t="str">
        <f>TRIM(Table1[[#This Row],[Vendor ID]])</f>
        <v/>
      </c>
      <c r="BC1029">
        <f>IF(Table1[[#This Row],[Reference Number]]=Q1028,BC1028,BC1028+1)</f>
        <v>2</v>
      </c>
    </row>
    <row r="1030" spans="1:55" ht="11.25" hidden="1" customHeight="1">
      <c r="A1030" s="1"/>
      <c r="B1030" s="88" t="str">
        <f>IF(Table1[[#This Row],[Posting Date]]&lt;&gt;"",IF(Table1[[#This Row],[Reference Number]]=Q1029,B1029+1,1),"")</f>
        <v/>
      </c>
      <c r="C1030" s="61"/>
      <c r="D1030" s="61"/>
      <c r="E1030" s="218"/>
      <c r="F1030" s="143" t="str">
        <f>IFERROR(IF(VLOOKUP(Table1[[#This Row],[Budget Code Description]],Dimentions!$X$6:$AC$132,2,FALSE)="","",VLOOKUP(Table1[[#This Row],[Budget Code Description]],Dimentions!$X$6:$AC$132,2,FALSE)),"")</f>
        <v/>
      </c>
      <c r="G1030" s="143" t="str">
        <f>IFERROR(VLOOKUP(Table1[[#This Row],[Budget Code Description]],Dimentions!$X$6:$AC$132,3,FALSE),"")</f>
        <v/>
      </c>
      <c r="H1030" s="64" t="str">
        <f>IFERROR(VLOOKUP(Table1[[#This Row],[Account]],Dimentions!$S$6:$V$233,2,FALSE),"")</f>
        <v/>
      </c>
      <c r="I1030" s="62">
        <f>_xlfn.NUMBERVALUE(LEFT(Table1[[#This Row],[Account]],1))</f>
        <v>0</v>
      </c>
      <c r="J1030" s="62" t="str">
        <f>IFERROR(VLOOKUP(Table1[[#This Row],[Budget Code Description]],Table6[#All],7,FALSE),"")</f>
        <v/>
      </c>
      <c r="K1030" s="143" t="str">
        <f>IFERROR(VLOOKUP(Table1[[#This Row],[Budget Code Description]],Table6[#All],8,FALSE),"")</f>
        <v/>
      </c>
      <c r="L1030" s="63"/>
      <c r="M1030" s="65" t="str">
        <f>IFERROR(VLOOKUP(Table1[[#This Row],[Staff ID]],Table2[],2,FALSE),"")</f>
        <v/>
      </c>
      <c r="N1030" s="211" t="str">
        <f>IFERROR(IF(VLOOKUP(Table1[[#This Row],[Budget Code Description]],Dimentions!$X$6:$AC$97,4,FALSE)="","",VLOOKUP(Table1[[#This Row],[Budget Code Description]],Dimentions!$X$6:$AC$97,4,FALSE)),"")</f>
        <v/>
      </c>
      <c r="O1030" s="65" t="str">
        <f>IFERROR(VLOOKUP(Table1[[#This Row],[Vendor ID]],Table549[],2,FALSE),"")</f>
        <v/>
      </c>
      <c r="P1030" s="63"/>
      <c r="Q1030" s="143" t="str">
        <f>IF(Table1[[#This Row],[Posting Date]]&lt;&gt;"",$D$9,"")</f>
        <v/>
      </c>
      <c r="R1030" s="159" t="str">
        <f>IF(Table1[[#This Row],[Posting Date]]&lt;&gt;"",$D$10,"")</f>
        <v/>
      </c>
      <c r="S1030" s="66"/>
      <c r="T1030" s="63"/>
      <c r="U1030" s="67"/>
      <c r="V1030" s="67"/>
      <c r="W1030" s="67" t="str">
        <f t="shared" si="16"/>
        <v/>
      </c>
      <c r="X1030" s="161" t="str">
        <f>IF(E1030="","",(IF(Table1[[#This Row],[Cur]]="USD",Table1[[#This Row],[Cur_Amount Debit]],Table1[[#This Row],[Cur_Amount Debit]]/Table1[[#This Row],[Exchange Rate]])))</f>
        <v/>
      </c>
      <c r="Y1030" s="161" t="str">
        <f>IF(E1030="","",(IF(Table1[[#This Row],[Cur]]="USD",Table1[[#This Row],[Cur_Amount Credit]],Table1[[#This Row],[Cur_Amount Credit]]/ExchangeRate)))</f>
        <v/>
      </c>
      <c r="Z1030" s="203" t="str">
        <f>IF(E1030="","",(Table1[[#This Row],[Debit USD]]-Table1[[#This Row],[Credit USD]]))</f>
        <v/>
      </c>
      <c r="AA1030" s="122"/>
      <c r="AB1030" s="1"/>
      <c r="AC1030" s="15"/>
      <c r="AD1030" s="15" t="str">
        <f>IF(AND(OR(Table1[[#This Row],[Account]]="15030",Table1[[#This Row],[Account]]="15035",Table1[[#This Row],[Account]]="20150"),Table1[[#This Row],[Vendor ID]]=""),1,"")</f>
        <v/>
      </c>
      <c r="AE1030" s="15"/>
      <c r="AF1030" s="15"/>
      <c r="AG1030" s="15"/>
      <c r="AH1030" s="46" t="str">
        <f>IF(Table1[[#This Row],[Posting Date]]&lt;&gt;"","GJ-"&amp;CountryID,"")</f>
        <v/>
      </c>
      <c r="AI1030" s="59" t="str">
        <f>IF(Table1[[#This Row],[Posting Date]]&lt;&gt;"",Table1[[#This Row],[Posting Date]],"")</f>
        <v/>
      </c>
      <c r="AJ1030" s="46"/>
      <c r="AK1030" s="46" t="str">
        <f>IF(Table1[[#This Row],[Description]]&lt;&gt;"",Table1[[#This Row],[Description]],"")</f>
        <v/>
      </c>
      <c r="AL1030" s="46" t="str">
        <f>IF(Table1[[#This Row],[Posting Date]]&lt;&gt;"",Table1[[#This Row],[Reference Number]],"")</f>
        <v/>
      </c>
      <c r="AM1030" s="46" t="str">
        <f>TRIM(Table1[[#This Row],[Line '#]])</f>
        <v/>
      </c>
      <c r="AN1030" s="46" t="str">
        <f>TRIM(Table1[[#This Row],[Account]])</f>
        <v/>
      </c>
      <c r="AO1030" s="46" t="str">
        <f>IF(Table1[[#This Row],[Posting Date]]&lt;&gt;"",$D$5,"")</f>
        <v/>
      </c>
      <c r="AP1030" s="46" t="str">
        <f>TRIM(Table1[[#This Row],[Departments-Prgrams]])</f>
        <v/>
      </c>
      <c r="AQ1030" s="46" t="str">
        <f>TRIM(Table1[[#This Row],[Grant]])</f>
        <v/>
      </c>
      <c r="AR1030" s="46" t="str">
        <f>TRIM(Table1[[#This Row],[Staff ID]])</f>
        <v/>
      </c>
      <c r="AS1030" s="46" t="str">
        <f>IF(TRIM(Table1[[#This Row],[Budget Code]])=0,"",TRIM(Table1[[#This Row],[Budget Code]]))</f>
        <v/>
      </c>
      <c r="AT1030" s="46" t="str">
        <f>IF(Table1[[#This Row],[Line Description]]&lt;&gt;"",Table1[[#This Row],[Line Description]],"")</f>
        <v/>
      </c>
      <c r="AU1030" s="46" t="str">
        <f>IF(Table1[[#This Row],[Cur_Amount Debit]]&gt;0,ROUND(Table1[[#This Row],[Cur_Amount Debit]],2),"")</f>
        <v/>
      </c>
      <c r="AV1030" s="46" t="str">
        <f>IF(Table1[[#This Row],[Cur_Amount Credit]]&gt;0,ROUND(Table1[[#This Row],[Cur_Amount Credit]],2),"")</f>
        <v/>
      </c>
      <c r="AW1030" s="46" t="str">
        <f>LEFT(Table1[[#This Row],[Cur]],3)</f>
        <v/>
      </c>
      <c r="AX1030" s="59"/>
      <c r="AY1030" s="46"/>
      <c r="AZ1030" s="46" t="str">
        <f>IF(Table1[[#This Row],[Cur]]&lt;&gt;"",IF(Table1[[#This Row],[Cur]]="USD","",ExchangeRate),"")</f>
        <v/>
      </c>
      <c r="BA1030" s="46" t="str">
        <f>IF(Table1[[#This Row],[Grant]]&lt;&gt;"",VLOOKUP(Table1[[#This Row],[Grant]],Grants!B:D,3),"")</f>
        <v/>
      </c>
      <c r="BB1030" s="46" t="str">
        <f>TRIM(Table1[[#This Row],[Vendor ID]])</f>
        <v/>
      </c>
      <c r="BC1030">
        <f>IF(Table1[[#This Row],[Reference Number]]=Q1029,BC1029,BC1029+1)</f>
        <v>2</v>
      </c>
    </row>
    <row r="1031" spans="1:55" ht="11.25" hidden="1" customHeight="1">
      <c r="A1031" s="1"/>
      <c r="B1031" s="88" t="str">
        <f>IF(Table1[[#This Row],[Posting Date]]&lt;&gt;"",IF(Table1[[#This Row],[Reference Number]]=Q1030,B1030+1,1),"")</f>
        <v/>
      </c>
      <c r="C1031" s="61"/>
      <c r="D1031" s="61"/>
      <c r="E1031" s="218"/>
      <c r="F1031" s="143" t="str">
        <f>IFERROR(IF(VLOOKUP(Table1[[#This Row],[Budget Code Description]],Dimentions!$X$6:$AC$132,2,FALSE)="","",VLOOKUP(Table1[[#This Row],[Budget Code Description]],Dimentions!$X$6:$AC$132,2,FALSE)),"")</f>
        <v/>
      </c>
      <c r="G1031" s="143" t="str">
        <f>IFERROR(VLOOKUP(Table1[[#This Row],[Budget Code Description]],Dimentions!$X$6:$AC$132,3,FALSE),"")</f>
        <v/>
      </c>
      <c r="H1031" s="64" t="str">
        <f>IFERROR(VLOOKUP(Table1[[#This Row],[Account]],Dimentions!$S$6:$V$233,2,FALSE),"")</f>
        <v/>
      </c>
      <c r="I1031" s="62">
        <f>_xlfn.NUMBERVALUE(LEFT(Table1[[#This Row],[Account]],1))</f>
        <v>0</v>
      </c>
      <c r="J1031" s="62" t="str">
        <f>IFERROR(VLOOKUP(Table1[[#This Row],[Budget Code Description]],Table6[#All],7,FALSE),"")</f>
        <v/>
      </c>
      <c r="K1031" s="143" t="str">
        <f>IFERROR(VLOOKUP(Table1[[#This Row],[Budget Code Description]],Table6[#All],8,FALSE),"")</f>
        <v/>
      </c>
      <c r="L1031" s="63"/>
      <c r="M1031" s="65" t="str">
        <f>IFERROR(VLOOKUP(Table1[[#This Row],[Staff ID]],Table2[],2,FALSE),"")</f>
        <v/>
      </c>
      <c r="N1031" s="211" t="str">
        <f>IFERROR(IF(VLOOKUP(Table1[[#This Row],[Budget Code Description]],Dimentions!$X$6:$AC$97,4,FALSE)="","",VLOOKUP(Table1[[#This Row],[Budget Code Description]],Dimentions!$X$6:$AC$97,4,FALSE)),"")</f>
        <v/>
      </c>
      <c r="O1031" s="65" t="str">
        <f>IFERROR(VLOOKUP(Table1[[#This Row],[Vendor ID]],Table549[],2,FALSE),"")</f>
        <v/>
      </c>
      <c r="P1031" s="63"/>
      <c r="Q1031" s="143" t="str">
        <f>IF(Table1[[#This Row],[Posting Date]]&lt;&gt;"",$D$9,"")</f>
        <v/>
      </c>
      <c r="R1031" s="159" t="str">
        <f>IF(Table1[[#This Row],[Posting Date]]&lt;&gt;"",$D$10,"")</f>
        <v/>
      </c>
      <c r="S1031" s="66"/>
      <c r="T1031" s="63"/>
      <c r="U1031" s="67"/>
      <c r="V1031" s="67"/>
      <c r="W1031" s="67" t="str">
        <f t="shared" si="16"/>
        <v/>
      </c>
      <c r="X1031" s="161" t="str">
        <f>IF(E1031="","",(IF(Table1[[#This Row],[Cur]]="USD",Table1[[#This Row],[Cur_Amount Debit]],Table1[[#This Row],[Cur_Amount Debit]]/Table1[[#This Row],[Exchange Rate]])))</f>
        <v/>
      </c>
      <c r="Y1031" s="161" t="str">
        <f>IF(E1031="","",(IF(Table1[[#This Row],[Cur]]="USD",Table1[[#This Row],[Cur_Amount Credit]],Table1[[#This Row],[Cur_Amount Credit]]/ExchangeRate)))</f>
        <v/>
      </c>
      <c r="Z1031" s="203" t="str">
        <f>IF(E1031="","",(Table1[[#This Row],[Debit USD]]-Table1[[#This Row],[Credit USD]]))</f>
        <v/>
      </c>
      <c r="AA1031" s="122"/>
      <c r="AB1031" s="1"/>
      <c r="AC1031" s="15"/>
      <c r="AD1031" s="15" t="str">
        <f>IF(AND(OR(Table1[[#This Row],[Account]]="15030",Table1[[#This Row],[Account]]="15035",Table1[[#This Row],[Account]]="20150"),Table1[[#This Row],[Vendor ID]]=""),1,"")</f>
        <v/>
      </c>
      <c r="AE1031" s="15"/>
      <c r="AF1031" s="15"/>
      <c r="AG1031" s="15"/>
      <c r="AH1031" s="46" t="str">
        <f>IF(Table1[[#This Row],[Posting Date]]&lt;&gt;"","GJ-"&amp;CountryID,"")</f>
        <v/>
      </c>
      <c r="AI1031" s="59" t="str">
        <f>IF(Table1[[#This Row],[Posting Date]]&lt;&gt;"",Table1[[#This Row],[Posting Date]],"")</f>
        <v/>
      </c>
      <c r="AJ1031" s="46"/>
      <c r="AK1031" s="46" t="str">
        <f>IF(Table1[[#This Row],[Description]]&lt;&gt;"",Table1[[#This Row],[Description]],"")</f>
        <v/>
      </c>
      <c r="AL1031" s="46" t="str">
        <f>IF(Table1[[#This Row],[Posting Date]]&lt;&gt;"",Table1[[#This Row],[Reference Number]],"")</f>
        <v/>
      </c>
      <c r="AM1031" s="46" t="str">
        <f>TRIM(Table1[[#This Row],[Line '#]])</f>
        <v/>
      </c>
      <c r="AN1031" s="46" t="str">
        <f>TRIM(Table1[[#This Row],[Account]])</f>
        <v/>
      </c>
      <c r="AO1031" s="46" t="str">
        <f>IF(Table1[[#This Row],[Posting Date]]&lt;&gt;"",$D$5,"")</f>
        <v/>
      </c>
      <c r="AP1031" s="46" t="str">
        <f>TRIM(Table1[[#This Row],[Departments-Prgrams]])</f>
        <v/>
      </c>
      <c r="AQ1031" s="46" t="str">
        <f>TRIM(Table1[[#This Row],[Grant]])</f>
        <v/>
      </c>
      <c r="AR1031" s="46" t="str">
        <f>TRIM(Table1[[#This Row],[Staff ID]])</f>
        <v/>
      </c>
      <c r="AS1031" s="46" t="str">
        <f>IF(TRIM(Table1[[#This Row],[Budget Code]])=0,"",TRIM(Table1[[#This Row],[Budget Code]]))</f>
        <v/>
      </c>
      <c r="AT1031" s="46" t="str">
        <f>IF(Table1[[#This Row],[Line Description]]&lt;&gt;"",Table1[[#This Row],[Line Description]],"")</f>
        <v/>
      </c>
      <c r="AU1031" s="46" t="str">
        <f>IF(Table1[[#This Row],[Cur_Amount Debit]]&gt;0,ROUND(Table1[[#This Row],[Cur_Amount Debit]],2),"")</f>
        <v/>
      </c>
      <c r="AV1031" s="46" t="str">
        <f>IF(Table1[[#This Row],[Cur_Amount Credit]]&gt;0,ROUND(Table1[[#This Row],[Cur_Amount Credit]],2),"")</f>
        <v/>
      </c>
      <c r="AW1031" s="46" t="str">
        <f>LEFT(Table1[[#This Row],[Cur]],3)</f>
        <v/>
      </c>
      <c r="AX1031" s="59"/>
      <c r="AY1031" s="46"/>
      <c r="AZ1031" s="46" t="str">
        <f>IF(Table1[[#This Row],[Cur]]&lt;&gt;"",IF(Table1[[#This Row],[Cur]]="USD","",ExchangeRate),"")</f>
        <v/>
      </c>
      <c r="BA1031" s="46" t="str">
        <f>IF(Table1[[#This Row],[Grant]]&lt;&gt;"",VLOOKUP(Table1[[#This Row],[Grant]],Grants!B:D,3),"")</f>
        <v/>
      </c>
      <c r="BB1031" s="46" t="str">
        <f>TRIM(Table1[[#This Row],[Vendor ID]])</f>
        <v/>
      </c>
      <c r="BC1031">
        <f>IF(Table1[[#This Row],[Reference Number]]=Q1030,BC1030,BC1030+1)</f>
        <v>2</v>
      </c>
    </row>
    <row r="1032" spans="1:55" ht="11.25" hidden="1" customHeight="1">
      <c r="A1032" s="1"/>
      <c r="B1032" s="88" t="str">
        <f>IF(Table1[[#This Row],[Posting Date]]&lt;&gt;"",IF(Table1[[#This Row],[Reference Number]]=Q1031,B1031+1,1),"")</f>
        <v/>
      </c>
      <c r="C1032" s="61"/>
      <c r="D1032" s="61"/>
      <c r="E1032" s="218"/>
      <c r="F1032" s="143" t="str">
        <f>IFERROR(IF(VLOOKUP(Table1[[#This Row],[Budget Code Description]],Dimentions!$X$6:$AC$132,2,FALSE)="","",VLOOKUP(Table1[[#This Row],[Budget Code Description]],Dimentions!$X$6:$AC$132,2,FALSE)),"")</f>
        <v/>
      </c>
      <c r="G1032" s="143" t="str">
        <f>IFERROR(VLOOKUP(Table1[[#This Row],[Budget Code Description]],Dimentions!$X$6:$AC$132,3,FALSE),"")</f>
        <v/>
      </c>
      <c r="H1032" s="64" t="str">
        <f>IFERROR(VLOOKUP(Table1[[#This Row],[Account]],Dimentions!$S$6:$V$233,2,FALSE),"")</f>
        <v/>
      </c>
      <c r="I1032" s="62">
        <f>_xlfn.NUMBERVALUE(LEFT(Table1[[#This Row],[Account]],1))</f>
        <v>0</v>
      </c>
      <c r="J1032" s="62" t="str">
        <f>IFERROR(VLOOKUP(Table1[[#This Row],[Budget Code Description]],Table6[#All],7,FALSE),"")</f>
        <v/>
      </c>
      <c r="K1032" s="143" t="str">
        <f>IFERROR(VLOOKUP(Table1[[#This Row],[Budget Code Description]],Table6[#All],8,FALSE),"")</f>
        <v/>
      </c>
      <c r="L1032" s="63"/>
      <c r="M1032" s="65" t="str">
        <f>IFERROR(VLOOKUP(Table1[[#This Row],[Staff ID]],Table2[],2,FALSE),"")</f>
        <v/>
      </c>
      <c r="N1032" s="211" t="str">
        <f>IFERROR(IF(VLOOKUP(Table1[[#This Row],[Budget Code Description]],Dimentions!$X$6:$AC$97,4,FALSE)="","",VLOOKUP(Table1[[#This Row],[Budget Code Description]],Dimentions!$X$6:$AC$97,4,FALSE)),"")</f>
        <v/>
      </c>
      <c r="O1032" s="65" t="str">
        <f>IFERROR(VLOOKUP(Table1[[#This Row],[Vendor ID]],Table549[],2,FALSE),"")</f>
        <v/>
      </c>
      <c r="P1032" s="63"/>
      <c r="Q1032" s="143" t="str">
        <f>IF(Table1[[#This Row],[Posting Date]]&lt;&gt;"",$D$9,"")</f>
        <v/>
      </c>
      <c r="R1032" s="159" t="str">
        <f>IF(Table1[[#This Row],[Posting Date]]&lt;&gt;"",$D$10,"")</f>
        <v/>
      </c>
      <c r="S1032" s="66"/>
      <c r="T1032" s="63"/>
      <c r="U1032" s="67"/>
      <c r="V1032" s="67"/>
      <c r="W1032" s="67" t="str">
        <f t="shared" si="16"/>
        <v/>
      </c>
      <c r="X1032" s="161" t="str">
        <f>IF(E1032="","",(IF(Table1[[#This Row],[Cur]]="USD",Table1[[#This Row],[Cur_Amount Debit]],Table1[[#This Row],[Cur_Amount Debit]]/Table1[[#This Row],[Exchange Rate]])))</f>
        <v/>
      </c>
      <c r="Y1032" s="161" t="str">
        <f>IF(E1032="","",(IF(Table1[[#This Row],[Cur]]="USD",Table1[[#This Row],[Cur_Amount Credit]],Table1[[#This Row],[Cur_Amount Credit]]/ExchangeRate)))</f>
        <v/>
      </c>
      <c r="Z1032" s="203" t="str">
        <f>IF(E1032="","",(Table1[[#This Row],[Debit USD]]-Table1[[#This Row],[Credit USD]]))</f>
        <v/>
      </c>
      <c r="AA1032" s="122"/>
      <c r="AB1032" s="1"/>
      <c r="AC1032" s="15"/>
      <c r="AD1032" s="15" t="str">
        <f>IF(AND(OR(Table1[[#This Row],[Account]]="15030",Table1[[#This Row],[Account]]="15035",Table1[[#This Row],[Account]]="20150"),Table1[[#This Row],[Vendor ID]]=""),1,"")</f>
        <v/>
      </c>
      <c r="AE1032" s="15"/>
      <c r="AF1032" s="15"/>
      <c r="AG1032" s="15"/>
      <c r="AH1032" s="46" t="str">
        <f>IF(Table1[[#This Row],[Posting Date]]&lt;&gt;"","GJ-"&amp;CountryID,"")</f>
        <v/>
      </c>
      <c r="AI1032" s="59" t="str">
        <f>IF(Table1[[#This Row],[Posting Date]]&lt;&gt;"",Table1[[#This Row],[Posting Date]],"")</f>
        <v/>
      </c>
      <c r="AJ1032" s="46"/>
      <c r="AK1032" s="46" t="str">
        <f>IF(Table1[[#This Row],[Description]]&lt;&gt;"",Table1[[#This Row],[Description]],"")</f>
        <v/>
      </c>
      <c r="AL1032" s="46" t="str">
        <f>IF(Table1[[#This Row],[Posting Date]]&lt;&gt;"",Table1[[#This Row],[Reference Number]],"")</f>
        <v/>
      </c>
      <c r="AM1032" s="46" t="str">
        <f>TRIM(Table1[[#This Row],[Line '#]])</f>
        <v/>
      </c>
      <c r="AN1032" s="46" t="str">
        <f>TRIM(Table1[[#This Row],[Account]])</f>
        <v/>
      </c>
      <c r="AO1032" s="46" t="str">
        <f>IF(Table1[[#This Row],[Posting Date]]&lt;&gt;"",$D$5,"")</f>
        <v/>
      </c>
      <c r="AP1032" s="46" t="str">
        <f>TRIM(Table1[[#This Row],[Departments-Prgrams]])</f>
        <v/>
      </c>
      <c r="AQ1032" s="46" t="str">
        <f>TRIM(Table1[[#This Row],[Grant]])</f>
        <v/>
      </c>
      <c r="AR1032" s="46" t="str">
        <f>TRIM(Table1[[#This Row],[Staff ID]])</f>
        <v/>
      </c>
      <c r="AS1032" s="46" t="str">
        <f>IF(TRIM(Table1[[#This Row],[Budget Code]])=0,"",TRIM(Table1[[#This Row],[Budget Code]]))</f>
        <v/>
      </c>
      <c r="AT1032" s="46" t="str">
        <f>IF(Table1[[#This Row],[Line Description]]&lt;&gt;"",Table1[[#This Row],[Line Description]],"")</f>
        <v/>
      </c>
      <c r="AU1032" s="46" t="str">
        <f>IF(Table1[[#This Row],[Cur_Amount Debit]]&gt;0,ROUND(Table1[[#This Row],[Cur_Amount Debit]],2),"")</f>
        <v/>
      </c>
      <c r="AV1032" s="46" t="str">
        <f>IF(Table1[[#This Row],[Cur_Amount Credit]]&gt;0,ROUND(Table1[[#This Row],[Cur_Amount Credit]],2),"")</f>
        <v/>
      </c>
      <c r="AW1032" s="46" t="str">
        <f>LEFT(Table1[[#This Row],[Cur]],3)</f>
        <v/>
      </c>
      <c r="AX1032" s="59"/>
      <c r="AY1032" s="46"/>
      <c r="AZ1032" s="46" t="str">
        <f>IF(Table1[[#This Row],[Cur]]&lt;&gt;"",IF(Table1[[#This Row],[Cur]]="USD","",ExchangeRate),"")</f>
        <v/>
      </c>
      <c r="BA1032" s="46" t="str">
        <f>IF(Table1[[#This Row],[Grant]]&lt;&gt;"",VLOOKUP(Table1[[#This Row],[Grant]],Grants!B:D,3),"")</f>
        <v/>
      </c>
      <c r="BB1032" s="46" t="str">
        <f>TRIM(Table1[[#This Row],[Vendor ID]])</f>
        <v/>
      </c>
      <c r="BC1032">
        <f>IF(Table1[[#This Row],[Reference Number]]=Q1031,BC1031,BC1031+1)</f>
        <v>2</v>
      </c>
    </row>
    <row r="1033" spans="1:55" ht="11.25" hidden="1" customHeight="1">
      <c r="A1033" s="1"/>
      <c r="B1033" s="88" t="str">
        <f>IF(Table1[[#This Row],[Posting Date]]&lt;&gt;"",IF(Table1[[#This Row],[Reference Number]]=Q1032,B1032+1,1),"")</f>
        <v/>
      </c>
      <c r="C1033" s="61"/>
      <c r="D1033" s="61"/>
      <c r="E1033" s="218"/>
      <c r="F1033" s="143" t="str">
        <f>IFERROR(IF(VLOOKUP(Table1[[#This Row],[Budget Code Description]],Dimentions!$X$6:$AC$132,2,FALSE)="","",VLOOKUP(Table1[[#This Row],[Budget Code Description]],Dimentions!$X$6:$AC$132,2,FALSE)),"")</f>
        <v/>
      </c>
      <c r="G1033" s="143" t="str">
        <f>IFERROR(VLOOKUP(Table1[[#This Row],[Budget Code Description]],Dimentions!$X$6:$AC$132,3,FALSE),"")</f>
        <v/>
      </c>
      <c r="H1033" s="64" t="str">
        <f>IFERROR(VLOOKUP(Table1[[#This Row],[Account]],Dimentions!$S$6:$V$233,2,FALSE),"")</f>
        <v/>
      </c>
      <c r="I1033" s="62">
        <f>_xlfn.NUMBERVALUE(LEFT(Table1[[#This Row],[Account]],1))</f>
        <v>0</v>
      </c>
      <c r="J1033" s="62" t="str">
        <f>IFERROR(VLOOKUP(Table1[[#This Row],[Budget Code Description]],Table6[#All],7,FALSE),"")</f>
        <v/>
      </c>
      <c r="K1033" s="143" t="str">
        <f>IFERROR(VLOOKUP(Table1[[#This Row],[Budget Code Description]],Table6[#All],8,FALSE),"")</f>
        <v/>
      </c>
      <c r="L1033" s="63"/>
      <c r="M1033" s="65" t="str">
        <f>IFERROR(VLOOKUP(Table1[[#This Row],[Staff ID]],Table2[],2,FALSE),"")</f>
        <v/>
      </c>
      <c r="N1033" s="211" t="str">
        <f>IFERROR(IF(VLOOKUP(Table1[[#This Row],[Budget Code Description]],Dimentions!$X$6:$AC$97,4,FALSE)="","",VLOOKUP(Table1[[#This Row],[Budget Code Description]],Dimentions!$X$6:$AC$97,4,FALSE)),"")</f>
        <v/>
      </c>
      <c r="O1033" s="65" t="str">
        <f>IFERROR(VLOOKUP(Table1[[#This Row],[Vendor ID]],Table549[],2,FALSE),"")</f>
        <v/>
      </c>
      <c r="P1033" s="63"/>
      <c r="Q1033" s="143" t="str">
        <f>IF(Table1[[#This Row],[Posting Date]]&lt;&gt;"",$D$9,"")</f>
        <v/>
      </c>
      <c r="R1033" s="159" t="str">
        <f>IF(Table1[[#This Row],[Posting Date]]&lt;&gt;"",$D$10,"")</f>
        <v/>
      </c>
      <c r="S1033" s="66"/>
      <c r="T1033" s="63"/>
      <c r="U1033" s="67"/>
      <c r="V1033" s="67"/>
      <c r="W1033" s="67" t="str">
        <f t="shared" si="16"/>
        <v/>
      </c>
      <c r="X1033" s="161" t="str">
        <f>IF(E1033="","",(IF(Table1[[#This Row],[Cur]]="USD",Table1[[#This Row],[Cur_Amount Debit]],Table1[[#This Row],[Cur_Amount Debit]]/Table1[[#This Row],[Exchange Rate]])))</f>
        <v/>
      </c>
      <c r="Y1033" s="161" t="str">
        <f>IF(E1033="","",(IF(Table1[[#This Row],[Cur]]="USD",Table1[[#This Row],[Cur_Amount Credit]],Table1[[#This Row],[Cur_Amount Credit]]/ExchangeRate)))</f>
        <v/>
      </c>
      <c r="Z1033" s="203" t="str">
        <f>IF(E1033="","",(Table1[[#This Row],[Debit USD]]-Table1[[#This Row],[Credit USD]]))</f>
        <v/>
      </c>
      <c r="AA1033" s="122"/>
      <c r="AB1033" s="1"/>
      <c r="AC1033" s="15"/>
      <c r="AD1033" s="15" t="str">
        <f>IF(AND(OR(Table1[[#This Row],[Account]]="15030",Table1[[#This Row],[Account]]="15035",Table1[[#This Row],[Account]]="20150"),Table1[[#This Row],[Vendor ID]]=""),1,"")</f>
        <v/>
      </c>
      <c r="AE1033" s="15"/>
      <c r="AF1033" s="15"/>
      <c r="AG1033" s="15"/>
      <c r="AH1033" s="46" t="str">
        <f>IF(Table1[[#This Row],[Posting Date]]&lt;&gt;"","GJ-"&amp;CountryID,"")</f>
        <v/>
      </c>
      <c r="AI1033" s="59" t="str">
        <f>IF(Table1[[#This Row],[Posting Date]]&lt;&gt;"",Table1[[#This Row],[Posting Date]],"")</f>
        <v/>
      </c>
      <c r="AJ1033" s="46"/>
      <c r="AK1033" s="46" t="str">
        <f>IF(Table1[[#This Row],[Description]]&lt;&gt;"",Table1[[#This Row],[Description]],"")</f>
        <v/>
      </c>
      <c r="AL1033" s="46" t="str">
        <f>IF(Table1[[#This Row],[Posting Date]]&lt;&gt;"",Table1[[#This Row],[Reference Number]],"")</f>
        <v/>
      </c>
      <c r="AM1033" s="46" t="str">
        <f>TRIM(Table1[[#This Row],[Line '#]])</f>
        <v/>
      </c>
      <c r="AN1033" s="46" t="str">
        <f>TRIM(Table1[[#This Row],[Account]])</f>
        <v/>
      </c>
      <c r="AO1033" s="46" t="str">
        <f>IF(Table1[[#This Row],[Posting Date]]&lt;&gt;"",$D$5,"")</f>
        <v/>
      </c>
      <c r="AP1033" s="46" t="str">
        <f>TRIM(Table1[[#This Row],[Departments-Prgrams]])</f>
        <v/>
      </c>
      <c r="AQ1033" s="46" t="str">
        <f>TRIM(Table1[[#This Row],[Grant]])</f>
        <v/>
      </c>
      <c r="AR1033" s="46" t="str">
        <f>TRIM(Table1[[#This Row],[Staff ID]])</f>
        <v/>
      </c>
      <c r="AS1033" s="46" t="str">
        <f>IF(TRIM(Table1[[#This Row],[Budget Code]])=0,"",TRIM(Table1[[#This Row],[Budget Code]]))</f>
        <v/>
      </c>
      <c r="AT1033" s="46" t="str">
        <f>IF(Table1[[#This Row],[Line Description]]&lt;&gt;"",Table1[[#This Row],[Line Description]],"")</f>
        <v/>
      </c>
      <c r="AU1033" s="46" t="str">
        <f>IF(Table1[[#This Row],[Cur_Amount Debit]]&gt;0,ROUND(Table1[[#This Row],[Cur_Amount Debit]],2),"")</f>
        <v/>
      </c>
      <c r="AV1033" s="46" t="str">
        <f>IF(Table1[[#This Row],[Cur_Amount Credit]]&gt;0,ROUND(Table1[[#This Row],[Cur_Amount Credit]],2),"")</f>
        <v/>
      </c>
      <c r="AW1033" s="46" t="str">
        <f>LEFT(Table1[[#This Row],[Cur]],3)</f>
        <v/>
      </c>
      <c r="AX1033" s="59"/>
      <c r="AY1033" s="46"/>
      <c r="AZ1033" s="46" t="str">
        <f>IF(Table1[[#This Row],[Cur]]&lt;&gt;"",IF(Table1[[#This Row],[Cur]]="USD","",ExchangeRate),"")</f>
        <v/>
      </c>
      <c r="BA1033" s="46" t="str">
        <f>IF(Table1[[#This Row],[Grant]]&lt;&gt;"",VLOOKUP(Table1[[#This Row],[Grant]],Grants!B:D,3),"")</f>
        <v/>
      </c>
      <c r="BB1033" s="46" t="str">
        <f>TRIM(Table1[[#This Row],[Vendor ID]])</f>
        <v/>
      </c>
      <c r="BC1033">
        <f>IF(Table1[[#This Row],[Reference Number]]=Q1032,BC1032,BC1032+1)</f>
        <v>2</v>
      </c>
    </row>
    <row r="1034" spans="1:55" ht="11.25" hidden="1" customHeight="1">
      <c r="A1034" s="1"/>
      <c r="B1034" s="88" t="str">
        <f>IF(Table1[[#This Row],[Posting Date]]&lt;&gt;"",IF(Table1[[#This Row],[Reference Number]]=Q1033,B1033+1,1),"")</f>
        <v/>
      </c>
      <c r="C1034" s="61"/>
      <c r="D1034" s="61"/>
      <c r="E1034" s="218"/>
      <c r="F1034" s="143" t="str">
        <f>IFERROR(IF(VLOOKUP(Table1[[#This Row],[Budget Code Description]],Dimentions!$X$6:$AC$132,2,FALSE)="","",VLOOKUP(Table1[[#This Row],[Budget Code Description]],Dimentions!$X$6:$AC$132,2,FALSE)),"")</f>
        <v/>
      </c>
      <c r="G1034" s="143" t="str">
        <f>IFERROR(VLOOKUP(Table1[[#This Row],[Budget Code Description]],Dimentions!$X$6:$AC$132,3,FALSE),"")</f>
        <v/>
      </c>
      <c r="H1034" s="64" t="str">
        <f>IFERROR(VLOOKUP(Table1[[#This Row],[Account]],Dimentions!$S$6:$V$233,2,FALSE),"")</f>
        <v/>
      </c>
      <c r="I1034" s="62">
        <f>_xlfn.NUMBERVALUE(LEFT(Table1[[#This Row],[Account]],1))</f>
        <v>0</v>
      </c>
      <c r="J1034" s="62" t="str">
        <f>IFERROR(VLOOKUP(Table1[[#This Row],[Budget Code Description]],Table6[#All],7,FALSE),"")</f>
        <v/>
      </c>
      <c r="K1034" s="143" t="str">
        <f>IFERROR(VLOOKUP(Table1[[#This Row],[Budget Code Description]],Table6[#All],8,FALSE),"")</f>
        <v/>
      </c>
      <c r="L1034" s="63"/>
      <c r="M1034" s="65" t="str">
        <f>IFERROR(VLOOKUP(Table1[[#This Row],[Staff ID]],Table2[],2,FALSE),"")</f>
        <v/>
      </c>
      <c r="N1034" s="211" t="str">
        <f>IFERROR(IF(VLOOKUP(Table1[[#This Row],[Budget Code Description]],Dimentions!$X$6:$AC$97,4,FALSE)="","",VLOOKUP(Table1[[#This Row],[Budget Code Description]],Dimentions!$X$6:$AC$97,4,FALSE)),"")</f>
        <v/>
      </c>
      <c r="O1034" s="65" t="str">
        <f>IFERROR(VLOOKUP(Table1[[#This Row],[Vendor ID]],Table549[],2,FALSE),"")</f>
        <v/>
      </c>
      <c r="P1034" s="63"/>
      <c r="Q1034" s="143" t="str">
        <f>IF(Table1[[#This Row],[Posting Date]]&lt;&gt;"",$D$9,"")</f>
        <v/>
      </c>
      <c r="R1034" s="159" t="str">
        <f>IF(Table1[[#This Row],[Posting Date]]&lt;&gt;"",$D$10,"")</f>
        <v/>
      </c>
      <c r="S1034" s="66"/>
      <c r="T1034" s="63"/>
      <c r="U1034" s="67"/>
      <c r="V1034" s="67"/>
      <c r="W1034" s="67" t="str">
        <f t="shared" si="16"/>
        <v/>
      </c>
      <c r="X1034" s="161" t="str">
        <f>IF(E1034="","",(IF(Table1[[#This Row],[Cur]]="USD",Table1[[#This Row],[Cur_Amount Debit]],Table1[[#This Row],[Cur_Amount Debit]]/Table1[[#This Row],[Exchange Rate]])))</f>
        <v/>
      </c>
      <c r="Y1034" s="161" t="str">
        <f>IF(E1034="","",(IF(Table1[[#This Row],[Cur]]="USD",Table1[[#This Row],[Cur_Amount Credit]],Table1[[#This Row],[Cur_Amount Credit]]/ExchangeRate)))</f>
        <v/>
      </c>
      <c r="Z1034" s="203" t="str">
        <f>IF(E1034="","",(Table1[[#This Row],[Debit USD]]-Table1[[#This Row],[Credit USD]]))</f>
        <v/>
      </c>
      <c r="AA1034" s="122"/>
      <c r="AB1034" s="1"/>
      <c r="AC1034" s="15"/>
      <c r="AD1034" s="15" t="str">
        <f>IF(AND(OR(Table1[[#This Row],[Account]]="15030",Table1[[#This Row],[Account]]="15035",Table1[[#This Row],[Account]]="20150"),Table1[[#This Row],[Vendor ID]]=""),1,"")</f>
        <v/>
      </c>
      <c r="AE1034" s="15"/>
      <c r="AF1034" s="15"/>
      <c r="AG1034" s="15"/>
      <c r="AH1034" s="46" t="str">
        <f>IF(Table1[[#This Row],[Posting Date]]&lt;&gt;"","GJ-"&amp;CountryID,"")</f>
        <v/>
      </c>
      <c r="AI1034" s="59" t="str">
        <f>IF(Table1[[#This Row],[Posting Date]]&lt;&gt;"",Table1[[#This Row],[Posting Date]],"")</f>
        <v/>
      </c>
      <c r="AJ1034" s="46"/>
      <c r="AK1034" s="46" t="str">
        <f>IF(Table1[[#This Row],[Description]]&lt;&gt;"",Table1[[#This Row],[Description]],"")</f>
        <v/>
      </c>
      <c r="AL1034" s="46" t="str">
        <f>IF(Table1[[#This Row],[Posting Date]]&lt;&gt;"",Table1[[#This Row],[Reference Number]],"")</f>
        <v/>
      </c>
      <c r="AM1034" s="46" t="str">
        <f>TRIM(Table1[[#This Row],[Line '#]])</f>
        <v/>
      </c>
      <c r="AN1034" s="46" t="str">
        <f>TRIM(Table1[[#This Row],[Account]])</f>
        <v/>
      </c>
      <c r="AO1034" s="46" t="str">
        <f>IF(Table1[[#This Row],[Posting Date]]&lt;&gt;"",$D$5,"")</f>
        <v/>
      </c>
      <c r="AP1034" s="46" t="str">
        <f>TRIM(Table1[[#This Row],[Departments-Prgrams]])</f>
        <v/>
      </c>
      <c r="AQ1034" s="46" t="str">
        <f>TRIM(Table1[[#This Row],[Grant]])</f>
        <v/>
      </c>
      <c r="AR1034" s="46" t="str">
        <f>TRIM(Table1[[#This Row],[Staff ID]])</f>
        <v/>
      </c>
      <c r="AS1034" s="46" t="str">
        <f>IF(TRIM(Table1[[#This Row],[Budget Code]])=0,"",TRIM(Table1[[#This Row],[Budget Code]]))</f>
        <v/>
      </c>
      <c r="AT1034" s="46" t="str">
        <f>IF(Table1[[#This Row],[Line Description]]&lt;&gt;"",Table1[[#This Row],[Line Description]],"")</f>
        <v/>
      </c>
      <c r="AU1034" s="46" t="str">
        <f>IF(Table1[[#This Row],[Cur_Amount Debit]]&gt;0,ROUND(Table1[[#This Row],[Cur_Amount Debit]],2),"")</f>
        <v/>
      </c>
      <c r="AV1034" s="46" t="str">
        <f>IF(Table1[[#This Row],[Cur_Amount Credit]]&gt;0,ROUND(Table1[[#This Row],[Cur_Amount Credit]],2),"")</f>
        <v/>
      </c>
      <c r="AW1034" s="46" t="str">
        <f>LEFT(Table1[[#This Row],[Cur]],3)</f>
        <v/>
      </c>
      <c r="AX1034" s="59"/>
      <c r="AY1034" s="46"/>
      <c r="AZ1034" s="46" t="str">
        <f>IF(Table1[[#This Row],[Cur]]&lt;&gt;"",IF(Table1[[#This Row],[Cur]]="USD","",ExchangeRate),"")</f>
        <v/>
      </c>
      <c r="BA1034" s="46" t="str">
        <f>IF(Table1[[#This Row],[Grant]]&lt;&gt;"",VLOOKUP(Table1[[#This Row],[Grant]],Grants!B:D,3),"")</f>
        <v/>
      </c>
      <c r="BB1034" s="46" t="str">
        <f>TRIM(Table1[[#This Row],[Vendor ID]])</f>
        <v/>
      </c>
      <c r="BC1034">
        <f>IF(Table1[[#This Row],[Reference Number]]=Q1033,BC1033,BC1033+1)</f>
        <v>2</v>
      </c>
    </row>
    <row r="1035" spans="1:55" ht="11.25" hidden="1" customHeight="1">
      <c r="A1035" s="1"/>
      <c r="B1035" s="88" t="str">
        <f>IF(Table1[[#This Row],[Posting Date]]&lt;&gt;"",IF(Table1[[#This Row],[Reference Number]]=Q1034,B1034+1,1),"")</f>
        <v/>
      </c>
      <c r="C1035" s="61"/>
      <c r="D1035" s="61"/>
      <c r="E1035" s="218"/>
      <c r="F1035" s="143" t="str">
        <f>IFERROR(IF(VLOOKUP(Table1[[#This Row],[Budget Code Description]],Dimentions!$X$6:$AC$132,2,FALSE)="","",VLOOKUP(Table1[[#This Row],[Budget Code Description]],Dimentions!$X$6:$AC$132,2,FALSE)),"")</f>
        <v/>
      </c>
      <c r="G1035" s="143" t="str">
        <f>IFERROR(VLOOKUP(Table1[[#This Row],[Budget Code Description]],Dimentions!$X$6:$AC$132,3,FALSE),"")</f>
        <v/>
      </c>
      <c r="H1035" s="64" t="str">
        <f>IFERROR(VLOOKUP(Table1[[#This Row],[Account]],Dimentions!$S$6:$V$233,2,FALSE),"")</f>
        <v/>
      </c>
      <c r="I1035" s="62">
        <f>_xlfn.NUMBERVALUE(LEFT(Table1[[#This Row],[Account]],1))</f>
        <v>0</v>
      </c>
      <c r="J1035" s="62" t="str">
        <f>IFERROR(VLOOKUP(Table1[[#This Row],[Budget Code Description]],Table6[#All],7,FALSE),"")</f>
        <v/>
      </c>
      <c r="K1035" s="143" t="str">
        <f>IFERROR(VLOOKUP(Table1[[#This Row],[Budget Code Description]],Table6[#All],8,FALSE),"")</f>
        <v/>
      </c>
      <c r="L1035" s="63"/>
      <c r="M1035" s="65" t="str">
        <f>IFERROR(VLOOKUP(Table1[[#This Row],[Staff ID]],Table2[],2,FALSE),"")</f>
        <v/>
      </c>
      <c r="N1035" s="211" t="str">
        <f>IFERROR(IF(VLOOKUP(Table1[[#This Row],[Budget Code Description]],Dimentions!$X$6:$AC$97,4,FALSE)="","",VLOOKUP(Table1[[#This Row],[Budget Code Description]],Dimentions!$X$6:$AC$97,4,FALSE)),"")</f>
        <v/>
      </c>
      <c r="O1035" s="65" t="str">
        <f>IFERROR(VLOOKUP(Table1[[#This Row],[Vendor ID]],Table549[],2,FALSE),"")</f>
        <v/>
      </c>
      <c r="P1035" s="63"/>
      <c r="Q1035" s="143" t="str">
        <f>IF(Table1[[#This Row],[Posting Date]]&lt;&gt;"",$D$9,"")</f>
        <v/>
      </c>
      <c r="R1035" s="159" t="str">
        <f>IF(Table1[[#This Row],[Posting Date]]&lt;&gt;"",$D$10,"")</f>
        <v/>
      </c>
      <c r="S1035" s="66"/>
      <c r="T1035" s="63"/>
      <c r="U1035" s="67"/>
      <c r="V1035" s="67"/>
      <c r="W1035" s="67" t="str">
        <f t="shared" si="16"/>
        <v/>
      </c>
      <c r="X1035" s="161" t="str">
        <f>IF(E1035="","",(IF(Table1[[#This Row],[Cur]]="USD",Table1[[#This Row],[Cur_Amount Debit]],Table1[[#This Row],[Cur_Amount Debit]]/Table1[[#This Row],[Exchange Rate]])))</f>
        <v/>
      </c>
      <c r="Y1035" s="161" t="str">
        <f>IF(E1035="","",(IF(Table1[[#This Row],[Cur]]="USD",Table1[[#This Row],[Cur_Amount Credit]],Table1[[#This Row],[Cur_Amount Credit]]/ExchangeRate)))</f>
        <v/>
      </c>
      <c r="Z1035" s="203" t="str">
        <f>IF(E1035="","",(Table1[[#This Row],[Debit USD]]-Table1[[#This Row],[Credit USD]]))</f>
        <v/>
      </c>
      <c r="AA1035" s="122"/>
      <c r="AB1035" s="1"/>
      <c r="AC1035" s="15"/>
      <c r="AD1035" s="15" t="str">
        <f>IF(AND(OR(Table1[[#This Row],[Account]]="15030",Table1[[#This Row],[Account]]="15035",Table1[[#This Row],[Account]]="20150"),Table1[[#This Row],[Vendor ID]]=""),1,"")</f>
        <v/>
      </c>
      <c r="AE1035" s="15"/>
      <c r="AF1035" s="15"/>
      <c r="AG1035" s="15"/>
      <c r="AH1035" s="46" t="str">
        <f>IF(Table1[[#This Row],[Posting Date]]&lt;&gt;"","GJ-"&amp;CountryID,"")</f>
        <v/>
      </c>
      <c r="AI1035" s="59" t="str">
        <f>IF(Table1[[#This Row],[Posting Date]]&lt;&gt;"",Table1[[#This Row],[Posting Date]],"")</f>
        <v/>
      </c>
      <c r="AJ1035" s="46"/>
      <c r="AK1035" s="46" t="str">
        <f>IF(Table1[[#This Row],[Description]]&lt;&gt;"",Table1[[#This Row],[Description]],"")</f>
        <v/>
      </c>
      <c r="AL1035" s="46" t="str">
        <f>IF(Table1[[#This Row],[Posting Date]]&lt;&gt;"",Table1[[#This Row],[Reference Number]],"")</f>
        <v/>
      </c>
      <c r="AM1035" s="46" t="str">
        <f>TRIM(Table1[[#This Row],[Line '#]])</f>
        <v/>
      </c>
      <c r="AN1035" s="46" t="str">
        <f>TRIM(Table1[[#This Row],[Account]])</f>
        <v/>
      </c>
      <c r="AO1035" s="46" t="str">
        <f>IF(Table1[[#This Row],[Posting Date]]&lt;&gt;"",$D$5,"")</f>
        <v/>
      </c>
      <c r="AP1035" s="46" t="str">
        <f>TRIM(Table1[[#This Row],[Departments-Prgrams]])</f>
        <v/>
      </c>
      <c r="AQ1035" s="46" t="str">
        <f>TRIM(Table1[[#This Row],[Grant]])</f>
        <v/>
      </c>
      <c r="AR1035" s="46" t="str">
        <f>TRIM(Table1[[#This Row],[Staff ID]])</f>
        <v/>
      </c>
      <c r="AS1035" s="46" t="str">
        <f>IF(TRIM(Table1[[#This Row],[Budget Code]])=0,"",TRIM(Table1[[#This Row],[Budget Code]]))</f>
        <v/>
      </c>
      <c r="AT1035" s="46" t="str">
        <f>IF(Table1[[#This Row],[Line Description]]&lt;&gt;"",Table1[[#This Row],[Line Description]],"")</f>
        <v/>
      </c>
      <c r="AU1035" s="46" t="str">
        <f>IF(Table1[[#This Row],[Cur_Amount Debit]]&gt;0,ROUND(Table1[[#This Row],[Cur_Amount Debit]],2),"")</f>
        <v/>
      </c>
      <c r="AV1035" s="46" t="str">
        <f>IF(Table1[[#This Row],[Cur_Amount Credit]]&gt;0,ROUND(Table1[[#This Row],[Cur_Amount Credit]],2),"")</f>
        <v/>
      </c>
      <c r="AW1035" s="46" t="str">
        <f>LEFT(Table1[[#This Row],[Cur]],3)</f>
        <v/>
      </c>
      <c r="AX1035" s="59"/>
      <c r="AY1035" s="46"/>
      <c r="AZ1035" s="46" t="str">
        <f>IF(Table1[[#This Row],[Cur]]&lt;&gt;"",IF(Table1[[#This Row],[Cur]]="USD","",ExchangeRate),"")</f>
        <v/>
      </c>
      <c r="BA1035" s="46" t="str">
        <f>IF(Table1[[#This Row],[Grant]]&lt;&gt;"",VLOOKUP(Table1[[#This Row],[Grant]],Grants!B:D,3),"")</f>
        <v/>
      </c>
      <c r="BB1035" s="46" t="str">
        <f>TRIM(Table1[[#This Row],[Vendor ID]])</f>
        <v/>
      </c>
      <c r="BC1035">
        <f>IF(Table1[[#This Row],[Reference Number]]=Q1034,BC1034,BC1034+1)</f>
        <v>2</v>
      </c>
    </row>
    <row r="1036" spans="1:55" ht="11.25" hidden="1" customHeight="1">
      <c r="A1036" s="1"/>
      <c r="B1036" s="88" t="str">
        <f>IF(Table1[[#This Row],[Posting Date]]&lt;&gt;"",IF(Table1[[#This Row],[Reference Number]]=Q1035,B1035+1,1),"")</f>
        <v/>
      </c>
      <c r="C1036" s="61"/>
      <c r="D1036" s="61"/>
      <c r="E1036" s="218"/>
      <c r="F1036" s="143" t="str">
        <f>IFERROR(IF(VLOOKUP(Table1[[#This Row],[Budget Code Description]],Dimentions!$X$6:$AC$132,2,FALSE)="","",VLOOKUP(Table1[[#This Row],[Budget Code Description]],Dimentions!$X$6:$AC$132,2,FALSE)),"")</f>
        <v/>
      </c>
      <c r="G1036" s="143" t="str">
        <f>IFERROR(VLOOKUP(Table1[[#This Row],[Budget Code Description]],Dimentions!$X$6:$AC$132,3,FALSE),"")</f>
        <v/>
      </c>
      <c r="H1036" s="64" t="str">
        <f>IFERROR(VLOOKUP(Table1[[#This Row],[Account]],Dimentions!$S$6:$V$233,2,FALSE),"")</f>
        <v/>
      </c>
      <c r="I1036" s="62">
        <f>_xlfn.NUMBERVALUE(LEFT(Table1[[#This Row],[Account]],1))</f>
        <v>0</v>
      </c>
      <c r="J1036" s="62" t="str">
        <f>IFERROR(VLOOKUP(Table1[[#This Row],[Budget Code Description]],Table6[#All],7,FALSE),"")</f>
        <v/>
      </c>
      <c r="K1036" s="143" t="str">
        <f>IFERROR(VLOOKUP(Table1[[#This Row],[Budget Code Description]],Table6[#All],8,FALSE),"")</f>
        <v/>
      </c>
      <c r="L1036" s="63"/>
      <c r="M1036" s="65" t="str">
        <f>IFERROR(VLOOKUP(Table1[[#This Row],[Staff ID]],Table2[],2,FALSE),"")</f>
        <v/>
      </c>
      <c r="N1036" s="211" t="str">
        <f>IFERROR(IF(VLOOKUP(Table1[[#This Row],[Budget Code Description]],Dimentions!$X$6:$AC$97,4,FALSE)="","",VLOOKUP(Table1[[#This Row],[Budget Code Description]],Dimentions!$X$6:$AC$97,4,FALSE)),"")</f>
        <v/>
      </c>
      <c r="O1036" s="65" t="str">
        <f>IFERROR(VLOOKUP(Table1[[#This Row],[Vendor ID]],Table549[],2,FALSE),"")</f>
        <v/>
      </c>
      <c r="P1036" s="63"/>
      <c r="Q1036" s="143" t="str">
        <f>IF(Table1[[#This Row],[Posting Date]]&lt;&gt;"",$D$9,"")</f>
        <v/>
      </c>
      <c r="R1036" s="159" t="str">
        <f>IF(Table1[[#This Row],[Posting Date]]&lt;&gt;"",$D$10,"")</f>
        <v/>
      </c>
      <c r="S1036" s="66"/>
      <c r="T1036" s="63"/>
      <c r="U1036" s="67"/>
      <c r="V1036" s="67"/>
      <c r="W1036" s="67" t="str">
        <f t="shared" si="16"/>
        <v/>
      </c>
      <c r="X1036" s="161" t="str">
        <f>IF(E1036="","",(IF(Table1[[#This Row],[Cur]]="USD",Table1[[#This Row],[Cur_Amount Debit]],Table1[[#This Row],[Cur_Amount Debit]]/Table1[[#This Row],[Exchange Rate]])))</f>
        <v/>
      </c>
      <c r="Y1036" s="161" t="str">
        <f>IF(E1036="","",(IF(Table1[[#This Row],[Cur]]="USD",Table1[[#This Row],[Cur_Amount Credit]],Table1[[#This Row],[Cur_Amount Credit]]/ExchangeRate)))</f>
        <v/>
      </c>
      <c r="Z1036" s="203" t="str">
        <f>IF(E1036="","",(Table1[[#This Row],[Debit USD]]-Table1[[#This Row],[Credit USD]]))</f>
        <v/>
      </c>
      <c r="AA1036" s="122"/>
      <c r="AB1036" s="1"/>
      <c r="AC1036" s="15"/>
      <c r="AD1036" s="15" t="str">
        <f>IF(AND(OR(Table1[[#This Row],[Account]]="15030",Table1[[#This Row],[Account]]="15035",Table1[[#This Row],[Account]]="20150"),Table1[[#This Row],[Vendor ID]]=""),1,"")</f>
        <v/>
      </c>
      <c r="AE1036" s="15"/>
      <c r="AF1036" s="15"/>
      <c r="AG1036" s="15"/>
      <c r="AH1036" s="46" t="str">
        <f>IF(Table1[[#This Row],[Posting Date]]&lt;&gt;"","GJ-"&amp;CountryID,"")</f>
        <v/>
      </c>
      <c r="AI1036" s="59" t="str">
        <f>IF(Table1[[#This Row],[Posting Date]]&lt;&gt;"",Table1[[#This Row],[Posting Date]],"")</f>
        <v/>
      </c>
      <c r="AJ1036" s="46"/>
      <c r="AK1036" s="46" t="str">
        <f>IF(Table1[[#This Row],[Description]]&lt;&gt;"",Table1[[#This Row],[Description]],"")</f>
        <v/>
      </c>
      <c r="AL1036" s="46" t="str">
        <f>IF(Table1[[#This Row],[Posting Date]]&lt;&gt;"",Table1[[#This Row],[Reference Number]],"")</f>
        <v/>
      </c>
      <c r="AM1036" s="46" t="str">
        <f>TRIM(Table1[[#This Row],[Line '#]])</f>
        <v/>
      </c>
      <c r="AN1036" s="46" t="str">
        <f>TRIM(Table1[[#This Row],[Account]])</f>
        <v/>
      </c>
      <c r="AO1036" s="46" t="str">
        <f>IF(Table1[[#This Row],[Posting Date]]&lt;&gt;"",$D$5,"")</f>
        <v/>
      </c>
      <c r="AP1036" s="46" t="str">
        <f>TRIM(Table1[[#This Row],[Departments-Prgrams]])</f>
        <v/>
      </c>
      <c r="AQ1036" s="46" t="str">
        <f>TRIM(Table1[[#This Row],[Grant]])</f>
        <v/>
      </c>
      <c r="AR1036" s="46" t="str">
        <f>TRIM(Table1[[#This Row],[Staff ID]])</f>
        <v/>
      </c>
      <c r="AS1036" s="46" t="str">
        <f>IF(TRIM(Table1[[#This Row],[Budget Code]])=0,"",TRIM(Table1[[#This Row],[Budget Code]]))</f>
        <v/>
      </c>
      <c r="AT1036" s="46" t="str">
        <f>IF(Table1[[#This Row],[Line Description]]&lt;&gt;"",Table1[[#This Row],[Line Description]],"")</f>
        <v/>
      </c>
      <c r="AU1036" s="46" t="str">
        <f>IF(Table1[[#This Row],[Cur_Amount Debit]]&gt;0,ROUND(Table1[[#This Row],[Cur_Amount Debit]],2),"")</f>
        <v/>
      </c>
      <c r="AV1036" s="46" t="str">
        <f>IF(Table1[[#This Row],[Cur_Amount Credit]]&gt;0,ROUND(Table1[[#This Row],[Cur_Amount Credit]],2),"")</f>
        <v/>
      </c>
      <c r="AW1036" s="46" t="str">
        <f>LEFT(Table1[[#This Row],[Cur]],3)</f>
        <v/>
      </c>
      <c r="AX1036" s="59"/>
      <c r="AY1036" s="46"/>
      <c r="AZ1036" s="46" t="str">
        <f>IF(Table1[[#This Row],[Cur]]&lt;&gt;"",IF(Table1[[#This Row],[Cur]]="USD","",ExchangeRate),"")</f>
        <v/>
      </c>
      <c r="BA1036" s="46" t="str">
        <f>IF(Table1[[#This Row],[Grant]]&lt;&gt;"",VLOOKUP(Table1[[#This Row],[Grant]],Grants!B:D,3),"")</f>
        <v/>
      </c>
      <c r="BB1036" s="46" t="str">
        <f>TRIM(Table1[[#This Row],[Vendor ID]])</f>
        <v/>
      </c>
      <c r="BC1036">
        <f>IF(Table1[[#This Row],[Reference Number]]=Q1035,BC1035,BC1035+1)</f>
        <v>2</v>
      </c>
    </row>
    <row r="1037" spans="1:55" ht="11.25" hidden="1" customHeight="1">
      <c r="A1037" s="1"/>
      <c r="B1037" s="88" t="str">
        <f>IF(Table1[[#This Row],[Posting Date]]&lt;&gt;"",IF(Table1[[#This Row],[Reference Number]]=Q1036,B1036+1,1),"")</f>
        <v/>
      </c>
      <c r="C1037" s="61"/>
      <c r="D1037" s="61"/>
      <c r="E1037" s="218"/>
      <c r="F1037" s="143" t="str">
        <f>IFERROR(IF(VLOOKUP(Table1[[#This Row],[Budget Code Description]],Dimentions!$X$6:$AC$132,2,FALSE)="","",VLOOKUP(Table1[[#This Row],[Budget Code Description]],Dimentions!$X$6:$AC$132,2,FALSE)),"")</f>
        <v/>
      </c>
      <c r="G1037" s="143" t="str">
        <f>IFERROR(VLOOKUP(Table1[[#This Row],[Budget Code Description]],Dimentions!$X$6:$AC$132,3,FALSE),"")</f>
        <v/>
      </c>
      <c r="H1037" s="64" t="str">
        <f>IFERROR(VLOOKUP(Table1[[#This Row],[Account]],Dimentions!$S$6:$V$233,2,FALSE),"")</f>
        <v/>
      </c>
      <c r="I1037" s="62">
        <f>_xlfn.NUMBERVALUE(LEFT(Table1[[#This Row],[Account]],1))</f>
        <v>0</v>
      </c>
      <c r="J1037" s="62" t="str">
        <f>IFERROR(VLOOKUP(Table1[[#This Row],[Budget Code Description]],Table6[#All],7,FALSE),"")</f>
        <v/>
      </c>
      <c r="K1037" s="143" t="str">
        <f>IFERROR(VLOOKUP(Table1[[#This Row],[Budget Code Description]],Table6[#All],8,FALSE),"")</f>
        <v/>
      </c>
      <c r="L1037" s="63"/>
      <c r="M1037" s="65" t="str">
        <f>IFERROR(VLOOKUP(Table1[[#This Row],[Staff ID]],Table2[],2,FALSE),"")</f>
        <v/>
      </c>
      <c r="N1037" s="211" t="str">
        <f>IFERROR(IF(VLOOKUP(Table1[[#This Row],[Budget Code Description]],Dimentions!$X$6:$AC$97,4,FALSE)="","",VLOOKUP(Table1[[#This Row],[Budget Code Description]],Dimentions!$X$6:$AC$97,4,FALSE)),"")</f>
        <v/>
      </c>
      <c r="O1037" s="65" t="str">
        <f>IFERROR(VLOOKUP(Table1[[#This Row],[Vendor ID]],Table549[],2,FALSE),"")</f>
        <v/>
      </c>
      <c r="P1037" s="63"/>
      <c r="Q1037" s="143" t="str">
        <f>IF(Table1[[#This Row],[Posting Date]]&lt;&gt;"",$D$9,"")</f>
        <v/>
      </c>
      <c r="R1037" s="159" t="str">
        <f>IF(Table1[[#This Row],[Posting Date]]&lt;&gt;"",$D$10,"")</f>
        <v/>
      </c>
      <c r="S1037" s="66"/>
      <c r="T1037" s="63"/>
      <c r="U1037" s="67"/>
      <c r="V1037" s="67"/>
      <c r="W1037" s="67" t="str">
        <f t="shared" si="16"/>
        <v/>
      </c>
      <c r="X1037" s="161" t="str">
        <f>IF(E1037="","",(IF(Table1[[#This Row],[Cur]]="USD",Table1[[#This Row],[Cur_Amount Debit]],Table1[[#This Row],[Cur_Amount Debit]]/Table1[[#This Row],[Exchange Rate]])))</f>
        <v/>
      </c>
      <c r="Y1037" s="161" t="str">
        <f>IF(E1037="","",(IF(Table1[[#This Row],[Cur]]="USD",Table1[[#This Row],[Cur_Amount Credit]],Table1[[#This Row],[Cur_Amount Credit]]/ExchangeRate)))</f>
        <v/>
      </c>
      <c r="Z1037" s="203" t="str">
        <f>IF(E1037="","",(Table1[[#This Row],[Debit USD]]-Table1[[#This Row],[Credit USD]]))</f>
        <v/>
      </c>
      <c r="AA1037" s="122"/>
      <c r="AB1037" s="1"/>
      <c r="AC1037" s="15"/>
      <c r="AD1037" s="15" t="str">
        <f>IF(AND(OR(Table1[[#This Row],[Account]]="15030",Table1[[#This Row],[Account]]="15035",Table1[[#This Row],[Account]]="20150"),Table1[[#This Row],[Vendor ID]]=""),1,"")</f>
        <v/>
      </c>
      <c r="AE1037" s="15"/>
      <c r="AF1037" s="15"/>
      <c r="AG1037" s="15"/>
      <c r="AH1037" s="46" t="str">
        <f>IF(Table1[[#This Row],[Posting Date]]&lt;&gt;"","GJ-"&amp;CountryID,"")</f>
        <v/>
      </c>
      <c r="AI1037" s="59" t="str">
        <f>IF(Table1[[#This Row],[Posting Date]]&lt;&gt;"",Table1[[#This Row],[Posting Date]],"")</f>
        <v/>
      </c>
      <c r="AJ1037" s="46"/>
      <c r="AK1037" s="46" t="str">
        <f>IF(Table1[[#This Row],[Description]]&lt;&gt;"",Table1[[#This Row],[Description]],"")</f>
        <v/>
      </c>
      <c r="AL1037" s="46" t="str">
        <f>IF(Table1[[#This Row],[Posting Date]]&lt;&gt;"",Table1[[#This Row],[Reference Number]],"")</f>
        <v/>
      </c>
      <c r="AM1037" s="46" t="str">
        <f>TRIM(Table1[[#This Row],[Line '#]])</f>
        <v/>
      </c>
      <c r="AN1037" s="46" t="str">
        <f>TRIM(Table1[[#This Row],[Account]])</f>
        <v/>
      </c>
      <c r="AO1037" s="46" t="str">
        <f>IF(Table1[[#This Row],[Posting Date]]&lt;&gt;"",$D$5,"")</f>
        <v/>
      </c>
      <c r="AP1037" s="46" t="str">
        <f>TRIM(Table1[[#This Row],[Departments-Prgrams]])</f>
        <v/>
      </c>
      <c r="AQ1037" s="46" t="str">
        <f>TRIM(Table1[[#This Row],[Grant]])</f>
        <v/>
      </c>
      <c r="AR1037" s="46" t="str">
        <f>TRIM(Table1[[#This Row],[Staff ID]])</f>
        <v/>
      </c>
      <c r="AS1037" s="46" t="str">
        <f>IF(TRIM(Table1[[#This Row],[Budget Code]])=0,"",TRIM(Table1[[#This Row],[Budget Code]]))</f>
        <v/>
      </c>
      <c r="AT1037" s="46" t="str">
        <f>IF(Table1[[#This Row],[Line Description]]&lt;&gt;"",Table1[[#This Row],[Line Description]],"")</f>
        <v/>
      </c>
      <c r="AU1037" s="46" t="str">
        <f>IF(Table1[[#This Row],[Cur_Amount Debit]]&gt;0,ROUND(Table1[[#This Row],[Cur_Amount Debit]],2),"")</f>
        <v/>
      </c>
      <c r="AV1037" s="46" t="str">
        <f>IF(Table1[[#This Row],[Cur_Amount Credit]]&gt;0,ROUND(Table1[[#This Row],[Cur_Amount Credit]],2),"")</f>
        <v/>
      </c>
      <c r="AW1037" s="46" t="str">
        <f>LEFT(Table1[[#This Row],[Cur]],3)</f>
        <v/>
      </c>
      <c r="AX1037" s="59"/>
      <c r="AY1037" s="46"/>
      <c r="AZ1037" s="46" t="str">
        <f>IF(Table1[[#This Row],[Cur]]&lt;&gt;"",IF(Table1[[#This Row],[Cur]]="USD","",ExchangeRate),"")</f>
        <v/>
      </c>
      <c r="BA1037" s="46" t="str">
        <f>IF(Table1[[#This Row],[Grant]]&lt;&gt;"",VLOOKUP(Table1[[#This Row],[Grant]],Grants!B:D,3),"")</f>
        <v/>
      </c>
      <c r="BB1037" s="46" t="str">
        <f>TRIM(Table1[[#This Row],[Vendor ID]])</f>
        <v/>
      </c>
      <c r="BC1037">
        <f>IF(Table1[[#This Row],[Reference Number]]=Q1036,BC1036,BC1036+1)</f>
        <v>2</v>
      </c>
    </row>
    <row r="1038" spans="1:55" ht="11.25" hidden="1" customHeight="1">
      <c r="A1038" s="1"/>
      <c r="B1038" s="88" t="str">
        <f>IF(Table1[[#This Row],[Posting Date]]&lt;&gt;"",IF(Table1[[#This Row],[Reference Number]]=Q1037,B1037+1,1),"")</f>
        <v/>
      </c>
      <c r="C1038" s="61"/>
      <c r="D1038" s="61"/>
      <c r="E1038" s="218"/>
      <c r="F1038" s="143" t="str">
        <f>IFERROR(IF(VLOOKUP(Table1[[#This Row],[Budget Code Description]],Dimentions!$X$6:$AC$132,2,FALSE)="","",VLOOKUP(Table1[[#This Row],[Budget Code Description]],Dimentions!$X$6:$AC$132,2,FALSE)),"")</f>
        <v/>
      </c>
      <c r="G1038" s="143" t="str">
        <f>IFERROR(VLOOKUP(Table1[[#This Row],[Budget Code Description]],Dimentions!$X$6:$AC$132,3,FALSE),"")</f>
        <v/>
      </c>
      <c r="H1038" s="64" t="str">
        <f>IFERROR(VLOOKUP(Table1[[#This Row],[Account]],Dimentions!$S$6:$V$233,2,FALSE),"")</f>
        <v/>
      </c>
      <c r="I1038" s="62">
        <f>_xlfn.NUMBERVALUE(LEFT(Table1[[#This Row],[Account]],1))</f>
        <v>0</v>
      </c>
      <c r="J1038" s="62" t="str">
        <f>IFERROR(VLOOKUP(Table1[[#This Row],[Budget Code Description]],Table6[#All],7,FALSE),"")</f>
        <v/>
      </c>
      <c r="K1038" s="143" t="str">
        <f>IFERROR(VLOOKUP(Table1[[#This Row],[Budget Code Description]],Table6[#All],8,FALSE),"")</f>
        <v/>
      </c>
      <c r="L1038" s="63"/>
      <c r="M1038" s="65" t="str">
        <f>IFERROR(VLOOKUP(Table1[[#This Row],[Staff ID]],Table2[],2,FALSE),"")</f>
        <v/>
      </c>
      <c r="N1038" s="211" t="str">
        <f>IFERROR(IF(VLOOKUP(Table1[[#This Row],[Budget Code Description]],Dimentions!$X$6:$AC$97,4,FALSE)="","",VLOOKUP(Table1[[#This Row],[Budget Code Description]],Dimentions!$X$6:$AC$97,4,FALSE)),"")</f>
        <v/>
      </c>
      <c r="O1038" s="65" t="str">
        <f>IFERROR(VLOOKUP(Table1[[#This Row],[Vendor ID]],Table549[],2,FALSE),"")</f>
        <v/>
      </c>
      <c r="P1038" s="63"/>
      <c r="Q1038" s="143" t="str">
        <f>IF(Table1[[#This Row],[Posting Date]]&lt;&gt;"",$D$9,"")</f>
        <v/>
      </c>
      <c r="R1038" s="159" t="str">
        <f>IF(Table1[[#This Row],[Posting Date]]&lt;&gt;"",$D$10,"")</f>
        <v/>
      </c>
      <c r="S1038" s="66"/>
      <c r="T1038" s="63"/>
      <c r="U1038" s="67"/>
      <c r="V1038" s="67"/>
      <c r="W1038" s="67" t="str">
        <f t="shared" si="16"/>
        <v/>
      </c>
      <c r="X1038" s="161" t="str">
        <f>IF(E1038="","",(IF(Table1[[#This Row],[Cur]]="USD",Table1[[#This Row],[Cur_Amount Debit]],Table1[[#This Row],[Cur_Amount Debit]]/Table1[[#This Row],[Exchange Rate]])))</f>
        <v/>
      </c>
      <c r="Y1038" s="161" t="str">
        <f>IF(E1038="","",(IF(Table1[[#This Row],[Cur]]="USD",Table1[[#This Row],[Cur_Amount Credit]],Table1[[#This Row],[Cur_Amount Credit]]/ExchangeRate)))</f>
        <v/>
      </c>
      <c r="Z1038" s="203" t="str">
        <f>IF(E1038="","",(Table1[[#This Row],[Debit USD]]-Table1[[#This Row],[Credit USD]]))</f>
        <v/>
      </c>
      <c r="AA1038" s="122"/>
      <c r="AB1038" s="1"/>
      <c r="AC1038" s="15"/>
      <c r="AD1038" s="15" t="str">
        <f>IF(AND(OR(Table1[[#This Row],[Account]]="15030",Table1[[#This Row],[Account]]="15035",Table1[[#This Row],[Account]]="20150"),Table1[[#This Row],[Vendor ID]]=""),1,"")</f>
        <v/>
      </c>
      <c r="AE1038" s="15"/>
      <c r="AF1038" s="15"/>
      <c r="AG1038" s="15"/>
      <c r="AH1038" s="46" t="str">
        <f>IF(Table1[[#This Row],[Posting Date]]&lt;&gt;"","GJ-"&amp;CountryID,"")</f>
        <v/>
      </c>
      <c r="AI1038" s="59" t="str">
        <f>IF(Table1[[#This Row],[Posting Date]]&lt;&gt;"",Table1[[#This Row],[Posting Date]],"")</f>
        <v/>
      </c>
      <c r="AJ1038" s="46"/>
      <c r="AK1038" s="46" t="str">
        <f>IF(Table1[[#This Row],[Description]]&lt;&gt;"",Table1[[#This Row],[Description]],"")</f>
        <v/>
      </c>
      <c r="AL1038" s="46" t="str">
        <f>IF(Table1[[#This Row],[Posting Date]]&lt;&gt;"",Table1[[#This Row],[Reference Number]],"")</f>
        <v/>
      </c>
      <c r="AM1038" s="46" t="str">
        <f>TRIM(Table1[[#This Row],[Line '#]])</f>
        <v/>
      </c>
      <c r="AN1038" s="46" t="str">
        <f>TRIM(Table1[[#This Row],[Account]])</f>
        <v/>
      </c>
      <c r="AO1038" s="46" t="str">
        <f>IF(Table1[[#This Row],[Posting Date]]&lt;&gt;"",$D$5,"")</f>
        <v/>
      </c>
      <c r="AP1038" s="46" t="str">
        <f>TRIM(Table1[[#This Row],[Departments-Prgrams]])</f>
        <v/>
      </c>
      <c r="AQ1038" s="46" t="str">
        <f>TRIM(Table1[[#This Row],[Grant]])</f>
        <v/>
      </c>
      <c r="AR1038" s="46" t="str">
        <f>TRIM(Table1[[#This Row],[Staff ID]])</f>
        <v/>
      </c>
      <c r="AS1038" s="46" t="str">
        <f>IF(TRIM(Table1[[#This Row],[Budget Code]])=0,"",TRIM(Table1[[#This Row],[Budget Code]]))</f>
        <v/>
      </c>
      <c r="AT1038" s="46" t="str">
        <f>IF(Table1[[#This Row],[Line Description]]&lt;&gt;"",Table1[[#This Row],[Line Description]],"")</f>
        <v/>
      </c>
      <c r="AU1038" s="46" t="str">
        <f>IF(Table1[[#This Row],[Cur_Amount Debit]]&gt;0,ROUND(Table1[[#This Row],[Cur_Amount Debit]],2),"")</f>
        <v/>
      </c>
      <c r="AV1038" s="46" t="str">
        <f>IF(Table1[[#This Row],[Cur_Amount Credit]]&gt;0,ROUND(Table1[[#This Row],[Cur_Amount Credit]],2),"")</f>
        <v/>
      </c>
      <c r="AW1038" s="46" t="str">
        <f>LEFT(Table1[[#This Row],[Cur]],3)</f>
        <v/>
      </c>
      <c r="AX1038" s="59"/>
      <c r="AY1038" s="46"/>
      <c r="AZ1038" s="46" t="str">
        <f>IF(Table1[[#This Row],[Cur]]&lt;&gt;"",IF(Table1[[#This Row],[Cur]]="USD","",ExchangeRate),"")</f>
        <v/>
      </c>
      <c r="BA1038" s="46" t="str">
        <f>IF(Table1[[#This Row],[Grant]]&lt;&gt;"",VLOOKUP(Table1[[#This Row],[Grant]],Grants!B:D,3),"")</f>
        <v/>
      </c>
      <c r="BB1038" s="46" t="str">
        <f>TRIM(Table1[[#This Row],[Vendor ID]])</f>
        <v/>
      </c>
      <c r="BC1038">
        <f>IF(Table1[[#This Row],[Reference Number]]=Q1037,BC1037,BC1037+1)</f>
        <v>2</v>
      </c>
    </row>
    <row r="1039" spans="1:55" ht="11.25" hidden="1" customHeight="1">
      <c r="A1039" s="1"/>
      <c r="B1039" s="88" t="str">
        <f>IF(Table1[[#This Row],[Posting Date]]&lt;&gt;"",IF(Table1[[#This Row],[Reference Number]]=Q1038,B1038+1,1),"")</f>
        <v/>
      </c>
      <c r="C1039" s="61"/>
      <c r="D1039" s="61"/>
      <c r="E1039" s="218"/>
      <c r="F1039" s="143" t="str">
        <f>IFERROR(IF(VLOOKUP(Table1[[#This Row],[Budget Code Description]],Dimentions!$X$6:$AC$132,2,FALSE)="","",VLOOKUP(Table1[[#This Row],[Budget Code Description]],Dimentions!$X$6:$AC$132,2,FALSE)),"")</f>
        <v/>
      </c>
      <c r="G1039" s="143" t="str">
        <f>IFERROR(VLOOKUP(Table1[[#This Row],[Budget Code Description]],Dimentions!$X$6:$AC$132,3,FALSE),"")</f>
        <v/>
      </c>
      <c r="H1039" s="64" t="str">
        <f>IFERROR(VLOOKUP(Table1[[#This Row],[Account]],Dimentions!$S$6:$V$233,2,FALSE),"")</f>
        <v/>
      </c>
      <c r="I1039" s="62">
        <f>_xlfn.NUMBERVALUE(LEFT(Table1[[#This Row],[Account]],1))</f>
        <v>0</v>
      </c>
      <c r="J1039" s="62" t="str">
        <f>IFERROR(VLOOKUP(Table1[[#This Row],[Budget Code Description]],Table6[#All],7,FALSE),"")</f>
        <v/>
      </c>
      <c r="K1039" s="143" t="str">
        <f>IFERROR(VLOOKUP(Table1[[#This Row],[Budget Code Description]],Table6[#All],8,FALSE),"")</f>
        <v/>
      </c>
      <c r="L1039" s="63"/>
      <c r="M1039" s="65" t="str">
        <f>IFERROR(VLOOKUP(Table1[[#This Row],[Staff ID]],Table2[],2,FALSE),"")</f>
        <v/>
      </c>
      <c r="N1039" s="211" t="str">
        <f>IFERROR(IF(VLOOKUP(Table1[[#This Row],[Budget Code Description]],Dimentions!$X$6:$AC$97,4,FALSE)="","",VLOOKUP(Table1[[#This Row],[Budget Code Description]],Dimentions!$X$6:$AC$97,4,FALSE)),"")</f>
        <v/>
      </c>
      <c r="O1039" s="65" t="str">
        <f>IFERROR(VLOOKUP(Table1[[#This Row],[Vendor ID]],Table549[],2,FALSE),"")</f>
        <v/>
      </c>
      <c r="P1039" s="63"/>
      <c r="Q1039" s="143" t="str">
        <f>IF(Table1[[#This Row],[Posting Date]]&lt;&gt;"",$D$9,"")</f>
        <v/>
      </c>
      <c r="R1039" s="159" t="str">
        <f>IF(Table1[[#This Row],[Posting Date]]&lt;&gt;"",$D$10,"")</f>
        <v/>
      </c>
      <c r="S1039" s="66"/>
      <c r="T1039" s="63"/>
      <c r="U1039" s="67"/>
      <c r="V1039" s="67"/>
      <c r="W1039" s="67" t="str">
        <f t="shared" si="16"/>
        <v/>
      </c>
      <c r="X1039" s="161" t="str">
        <f>IF(E1039="","",(IF(Table1[[#This Row],[Cur]]="USD",Table1[[#This Row],[Cur_Amount Debit]],Table1[[#This Row],[Cur_Amount Debit]]/Table1[[#This Row],[Exchange Rate]])))</f>
        <v/>
      </c>
      <c r="Y1039" s="161" t="str">
        <f>IF(E1039="","",(IF(Table1[[#This Row],[Cur]]="USD",Table1[[#This Row],[Cur_Amount Credit]],Table1[[#This Row],[Cur_Amount Credit]]/ExchangeRate)))</f>
        <v/>
      </c>
      <c r="Z1039" s="203" t="str">
        <f>IF(E1039="","",(Table1[[#This Row],[Debit USD]]-Table1[[#This Row],[Credit USD]]))</f>
        <v/>
      </c>
      <c r="AA1039" s="122"/>
      <c r="AB1039" s="1"/>
      <c r="AC1039" s="15"/>
      <c r="AD1039" s="15" t="str">
        <f>IF(AND(OR(Table1[[#This Row],[Account]]="15030",Table1[[#This Row],[Account]]="15035",Table1[[#This Row],[Account]]="20150"),Table1[[#This Row],[Vendor ID]]=""),1,"")</f>
        <v/>
      </c>
      <c r="AE1039" s="15"/>
      <c r="AF1039" s="15"/>
      <c r="AG1039" s="15"/>
      <c r="AH1039" s="46" t="str">
        <f>IF(Table1[[#This Row],[Posting Date]]&lt;&gt;"","GJ-"&amp;CountryID,"")</f>
        <v/>
      </c>
      <c r="AI1039" s="59" t="str">
        <f>IF(Table1[[#This Row],[Posting Date]]&lt;&gt;"",Table1[[#This Row],[Posting Date]],"")</f>
        <v/>
      </c>
      <c r="AJ1039" s="46"/>
      <c r="AK1039" s="46" t="str">
        <f>IF(Table1[[#This Row],[Description]]&lt;&gt;"",Table1[[#This Row],[Description]],"")</f>
        <v/>
      </c>
      <c r="AL1039" s="46" t="str">
        <f>IF(Table1[[#This Row],[Posting Date]]&lt;&gt;"",Table1[[#This Row],[Reference Number]],"")</f>
        <v/>
      </c>
      <c r="AM1039" s="46" t="str">
        <f>TRIM(Table1[[#This Row],[Line '#]])</f>
        <v/>
      </c>
      <c r="AN1039" s="46" t="str">
        <f>TRIM(Table1[[#This Row],[Account]])</f>
        <v/>
      </c>
      <c r="AO1039" s="46" t="str">
        <f>IF(Table1[[#This Row],[Posting Date]]&lt;&gt;"",$D$5,"")</f>
        <v/>
      </c>
      <c r="AP1039" s="46" t="str">
        <f>TRIM(Table1[[#This Row],[Departments-Prgrams]])</f>
        <v/>
      </c>
      <c r="AQ1039" s="46" t="str">
        <f>TRIM(Table1[[#This Row],[Grant]])</f>
        <v/>
      </c>
      <c r="AR1039" s="46" t="str">
        <f>TRIM(Table1[[#This Row],[Staff ID]])</f>
        <v/>
      </c>
      <c r="AS1039" s="46" t="str">
        <f>IF(TRIM(Table1[[#This Row],[Budget Code]])=0,"",TRIM(Table1[[#This Row],[Budget Code]]))</f>
        <v/>
      </c>
      <c r="AT1039" s="46" t="str">
        <f>IF(Table1[[#This Row],[Line Description]]&lt;&gt;"",Table1[[#This Row],[Line Description]],"")</f>
        <v/>
      </c>
      <c r="AU1039" s="46" t="str">
        <f>IF(Table1[[#This Row],[Cur_Amount Debit]]&gt;0,ROUND(Table1[[#This Row],[Cur_Amount Debit]],2),"")</f>
        <v/>
      </c>
      <c r="AV1039" s="46" t="str">
        <f>IF(Table1[[#This Row],[Cur_Amount Credit]]&gt;0,ROUND(Table1[[#This Row],[Cur_Amount Credit]],2),"")</f>
        <v/>
      </c>
      <c r="AW1039" s="46" t="str">
        <f>LEFT(Table1[[#This Row],[Cur]],3)</f>
        <v/>
      </c>
      <c r="AX1039" s="59"/>
      <c r="AY1039" s="46"/>
      <c r="AZ1039" s="46" t="str">
        <f>IF(Table1[[#This Row],[Cur]]&lt;&gt;"",IF(Table1[[#This Row],[Cur]]="USD","",ExchangeRate),"")</f>
        <v/>
      </c>
      <c r="BA1039" s="46" t="str">
        <f>IF(Table1[[#This Row],[Grant]]&lt;&gt;"",VLOOKUP(Table1[[#This Row],[Grant]],Grants!B:D,3),"")</f>
        <v/>
      </c>
      <c r="BB1039" s="46" t="str">
        <f>TRIM(Table1[[#This Row],[Vendor ID]])</f>
        <v/>
      </c>
      <c r="BC1039">
        <f>IF(Table1[[#This Row],[Reference Number]]=Q1038,BC1038,BC1038+1)</f>
        <v>2</v>
      </c>
    </row>
    <row r="1040" spans="1:55" ht="11.25" hidden="1" customHeight="1">
      <c r="A1040" s="1"/>
      <c r="B1040" s="88" t="str">
        <f>IF(Table1[[#This Row],[Posting Date]]&lt;&gt;"",IF(Table1[[#This Row],[Reference Number]]=Q1039,B1039+1,1),"")</f>
        <v/>
      </c>
      <c r="C1040" s="61"/>
      <c r="D1040" s="61"/>
      <c r="E1040" s="218"/>
      <c r="F1040" s="143" t="str">
        <f>IFERROR(IF(VLOOKUP(Table1[[#This Row],[Budget Code Description]],Dimentions!$X$6:$AC$132,2,FALSE)="","",VLOOKUP(Table1[[#This Row],[Budget Code Description]],Dimentions!$X$6:$AC$132,2,FALSE)),"")</f>
        <v/>
      </c>
      <c r="G1040" s="143" t="str">
        <f>IFERROR(VLOOKUP(Table1[[#This Row],[Budget Code Description]],Dimentions!$X$6:$AC$132,3,FALSE),"")</f>
        <v/>
      </c>
      <c r="H1040" s="64" t="str">
        <f>IFERROR(VLOOKUP(Table1[[#This Row],[Account]],Dimentions!$S$6:$V$233,2,FALSE),"")</f>
        <v/>
      </c>
      <c r="I1040" s="62">
        <f>_xlfn.NUMBERVALUE(LEFT(Table1[[#This Row],[Account]],1))</f>
        <v>0</v>
      </c>
      <c r="J1040" s="62" t="str">
        <f>IFERROR(VLOOKUP(Table1[[#This Row],[Budget Code Description]],Table6[#All],7,FALSE),"")</f>
        <v/>
      </c>
      <c r="K1040" s="143" t="str">
        <f>IFERROR(VLOOKUP(Table1[[#This Row],[Budget Code Description]],Table6[#All],8,FALSE),"")</f>
        <v/>
      </c>
      <c r="L1040" s="63"/>
      <c r="M1040" s="65" t="str">
        <f>IFERROR(VLOOKUP(Table1[[#This Row],[Staff ID]],Table2[],2,FALSE),"")</f>
        <v/>
      </c>
      <c r="N1040" s="211" t="str">
        <f>IFERROR(IF(VLOOKUP(Table1[[#This Row],[Budget Code Description]],Dimentions!$X$6:$AC$97,4,FALSE)="","",VLOOKUP(Table1[[#This Row],[Budget Code Description]],Dimentions!$X$6:$AC$97,4,FALSE)),"")</f>
        <v/>
      </c>
      <c r="O1040" s="65" t="str">
        <f>IFERROR(VLOOKUP(Table1[[#This Row],[Vendor ID]],Table549[],2,FALSE),"")</f>
        <v/>
      </c>
      <c r="P1040" s="63"/>
      <c r="Q1040" s="143" t="str">
        <f>IF(Table1[[#This Row],[Posting Date]]&lt;&gt;"",$D$9,"")</f>
        <v/>
      </c>
      <c r="R1040" s="159" t="str">
        <f>IF(Table1[[#This Row],[Posting Date]]&lt;&gt;"",$D$10,"")</f>
        <v/>
      </c>
      <c r="S1040" s="66"/>
      <c r="T1040" s="63"/>
      <c r="U1040" s="67"/>
      <c r="V1040" s="67"/>
      <c r="W1040" s="67" t="str">
        <f t="shared" si="16"/>
        <v/>
      </c>
      <c r="X1040" s="161" t="str">
        <f>IF(E1040="","",(IF(Table1[[#This Row],[Cur]]="USD",Table1[[#This Row],[Cur_Amount Debit]],Table1[[#This Row],[Cur_Amount Debit]]/Table1[[#This Row],[Exchange Rate]])))</f>
        <v/>
      </c>
      <c r="Y1040" s="161" t="str">
        <f>IF(E1040="","",(IF(Table1[[#This Row],[Cur]]="USD",Table1[[#This Row],[Cur_Amount Credit]],Table1[[#This Row],[Cur_Amount Credit]]/ExchangeRate)))</f>
        <v/>
      </c>
      <c r="Z1040" s="203" t="str">
        <f>IF(E1040="","",(Table1[[#This Row],[Debit USD]]-Table1[[#This Row],[Credit USD]]))</f>
        <v/>
      </c>
      <c r="AA1040" s="122"/>
      <c r="AB1040" s="1"/>
      <c r="AC1040" s="15"/>
      <c r="AD1040" s="15" t="str">
        <f>IF(AND(OR(Table1[[#This Row],[Account]]="15030",Table1[[#This Row],[Account]]="15035",Table1[[#This Row],[Account]]="20150"),Table1[[#This Row],[Vendor ID]]=""),1,"")</f>
        <v/>
      </c>
      <c r="AE1040" s="15"/>
      <c r="AF1040" s="15"/>
      <c r="AG1040" s="15"/>
      <c r="AH1040" s="46" t="str">
        <f>IF(Table1[[#This Row],[Posting Date]]&lt;&gt;"","GJ-"&amp;CountryID,"")</f>
        <v/>
      </c>
      <c r="AI1040" s="59" t="str">
        <f>IF(Table1[[#This Row],[Posting Date]]&lt;&gt;"",Table1[[#This Row],[Posting Date]],"")</f>
        <v/>
      </c>
      <c r="AJ1040" s="46"/>
      <c r="AK1040" s="46" t="str">
        <f>IF(Table1[[#This Row],[Description]]&lt;&gt;"",Table1[[#This Row],[Description]],"")</f>
        <v/>
      </c>
      <c r="AL1040" s="46" t="str">
        <f>IF(Table1[[#This Row],[Posting Date]]&lt;&gt;"",Table1[[#This Row],[Reference Number]],"")</f>
        <v/>
      </c>
      <c r="AM1040" s="46" t="str">
        <f>TRIM(Table1[[#This Row],[Line '#]])</f>
        <v/>
      </c>
      <c r="AN1040" s="46" t="str">
        <f>TRIM(Table1[[#This Row],[Account]])</f>
        <v/>
      </c>
      <c r="AO1040" s="46" t="str">
        <f>IF(Table1[[#This Row],[Posting Date]]&lt;&gt;"",$D$5,"")</f>
        <v/>
      </c>
      <c r="AP1040" s="46" t="str">
        <f>TRIM(Table1[[#This Row],[Departments-Prgrams]])</f>
        <v/>
      </c>
      <c r="AQ1040" s="46" t="str">
        <f>TRIM(Table1[[#This Row],[Grant]])</f>
        <v/>
      </c>
      <c r="AR1040" s="46" t="str">
        <f>TRIM(Table1[[#This Row],[Staff ID]])</f>
        <v/>
      </c>
      <c r="AS1040" s="46" t="str">
        <f>IF(TRIM(Table1[[#This Row],[Budget Code]])=0,"",TRIM(Table1[[#This Row],[Budget Code]]))</f>
        <v/>
      </c>
      <c r="AT1040" s="46" t="str">
        <f>IF(Table1[[#This Row],[Line Description]]&lt;&gt;"",Table1[[#This Row],[Line Description]],"")</f>
        <v/>
      </c>
      <c r="AU1040" s="46" t="str">
        <f>IF(Table1[[#This Row],[Cur_Amount Debit]]&gt;0,ROUND(Table1[[#This Row],[Cur_Amount Debit]],2),"")</f>
        <v/>
      </c>
      <c r="AV1040" s="46" t="str">
        <f>IF(Table1[[#This Row],[Cur_Amount Credit]]&gt;0,ROUND(Table1[[#This Row],[Cur_Amount Credit]],2),"")</f>
        <v/>
      </c>
      <c r="AW1040" s="46" t="str">
        <f>LEFT(Table1[[#This Row],[Cur]],3)</f>
        <v/>
      </c>
      <c r="AX1040" s="59"/>
      <c r="AY1040" s="46"/>
      <c r="AZ1040" s="46" t="str">
        <f>IF(Table1[[#This Row],[Cur]]&lt;&gt;"",IF(Table1[[#This Row],[Cur]]="USD","",ExchangeRate),"")</f>
        <v/>
      </c>
      <c r="BA1040" s="46" t="str">
        <f>IF(Table1[[#This Row],[Grant]]&lt;&gt;"",VLOOKUP(Table1[[#This Row],[Grant]],Grants!B:D,3),"")</f>
        <v/>
      </c>
      <c r="BB1040" s="46" t="str">
        <f>TRIM(Table1[[#This Row],[Vendor ID]])</f>
        <v/>
      </c>
      <c r="BC1040">
        <f>IF(Table1[[#This Row],[Reference Number]]=Q1039,BC1039,BC1039+1)</f>
        <v>2</v>
      </c>
    </row>
    <row r="1041" spans="1:55" ht="11.25" hidden="1" customHeight="1">
      <c r="A1041" s="1"/>
      <c r="B1041" s="88" t="str">
        <f>IF(Table1[[#This Row],[Posting Date]]&lt;&gt;"",IF(Table1[[#This Row],[Reference Number]]=Q1040,B1040+1,1),"")</f>
        <v/>
      </c>
      <c r="C1041" s="61"/>
      <c r="D1041" s="61"/>
      <c r="E1041" s="218"/>
      <c r="F1041" s="143" t="str">
        <f>IFERROR(IF(VLOOKUP(Table1[[#This Row],[Budget Code Description]],Dimentions!$X$6:$AC$132,2,FALSE)="","",VLOOKUP(Table1[[#This Row],[Budget Code Description]],Dimentions!$X$6:$AC$132,2,FALSE)),"")</f>
        <v/>
      </c>
      <c r="G1041" s="143" t="str">
        <f>IFERROR(VLOOKUP(Table1[[#This Row],[Budget Code Description]],Dimentions!$X$6:$AC$132,3,FALSE),"")</f>
        <v/>
      </c>
      <c r="H1041" s="64" t="str">
        <f>IFERROR(VLOOKUP(Table1[[#This Row],[Account]],Dimentions!$S$6:$V$233,2,FALSE),"")</f>
        <v/>
      </c>
      <c r="I1041" s="62">
        <f>_xlfn.NUMBERVALUE(LEFT(Table1[[#This Row],[Account]],1))</f>
        <v>0</v>
      </c>
      <c r="J1041" s="62" t="str">
        <f>IFERROR(VLOOKUP(Table1[[#This Row],[Budget Code Description]],Table6[#All],7,FALSE),"")</f>
        <v/>
      </c>
      <c r="K1041" s="143" t="str">
        <f>IFERROR(VLOOKUP(Table1[[#This Row],[Budget Code Description]],Table6[#All],8,FALSE),"")</f>
        <v/>
      </c>
      <c r="L1041" s="63"/>
      <c r="M1041" s="65" t="str">
        <f>IFERROR(VLOOKUP(Table1[[#This Row],[Staff ID]],Table2[],2,FALSE),"")</f>
        <v/>
      </c>
      <c r="N1041" s="211" t="str">
        <f>IFERROR(IF(VLOOKUP(Table1[[#This Row],[Budget Code Description]],Dimentions!$X$6:$AC$97,4,FALSE)="","",VLOOKUP(Table1[[#This Row],[Budget Code Description]],Dimentions!$X$6:$AC$97,4,FALSE)),"")</f>
        <v/>
      </c>
      <c r="O1041" s="65" t="str">
        <f>IFERROR(VLOOKUP(Table1[[#This Row],[Vendor ID]],Table549[],2,FALSE),"")</f>
        <v/>
      </c>
      <c r="P1041" s="63"/>
      <c r="Q1041" s="143" t="str">
        <f>IF(Table1[[#This Row],[Posting Date]]&lt;&gt;"",$D$9,"")</f>
        <v/>
      </c>
      <c r="R1041" s="159" t="str">
        <f>IF(Table1[[#This Row],[Posting Date]]&lt;&gt;"",$D$10,"")</f>
        <v/>
      </c>
      <c r="S1041" s="66"/>
      <c r="T1041" s="63"/>
      <c r="U1041" s="67"/>
      <c r="V1041" s="67"/>
      <c r="W1041" s="67" t="str">
        <f t="shared" si="16"/>
        <v/>
      </c>
      <c r="X1041" s="161" t="str">
        <f>IF(E1041="","",(IF(Table1[[#This Row],[Cur]]="USD",Table1[[#This Row],[Cur_Amount Debit]],Table1[[#This Row],[Cur_Amount Debit]]/Table1[[#This Row],[Exchange Rate]])))</f>
        <v/>
      </c>
      <c r="Y1041" s="161" t="str">
        <f>IF(E1041="","",(IF(Table1[[#This Row],[Cur]]="USD",Table1[[#This Row],[Cur_Amount Credit]],Table1[[#This Row],[Cur_Amount Credit]]/ExchangeRate)))</f>
        <v/>
      </c>
      <c r="Z1041" s="203" t="str">
        <f>IF(E1041="","",(Table1[[#This Row],[Debit USD]]-Table1[[#This Row],[Credit USD]]))</f>
        <v/>
      </c>
      <c r="AA1041" s="122"/>
      <c r="AB1041" s="1"/>
      <c r="AC1041" s="15"/>
      <c r="AD1041" s="15" t="str">
        <f>IF(AND(OR(Table1[[#This Row],[Account]]="15030",Table1[[#This Row],[Account]]="15035",Table1[[#This Row],[Account]]="20150"),Table1[[#This Row],[Vendor ID]]=""),1,"")</f>
        <v/>
      </c>
      <c r="AE1041" s="15"/>
      <c r="AF1041" s="15"/>
      <c r="AG1041" s="15"/>
      <c r="AH1041" s="46" t="str">
        <f>IF(Table1[[#This Row],[Posting Date]]&lt;&gt;"","GJ-"&amp;CountryID,"")</f>
        <v/>
      </c>
      <c r="AI1041" s="59" t="str">
        <f>IF(Table1[[#This Row],[Posting Date]]&lt;&gt;"",Table1[[#This Row],[Posting Date]],"")</f>
        <v/>
      </c>
      <c r="AJ1041" s="46"/>
      <c r="AK1041" s="46" t="str">
        <f>IF(Table1[[#This Row],[Description]]&lt;&gt;"",Table1[[#This Row],[Description]],"")</f>
        <v/>
      </c>
      <c r="AL1041" s="46" t="str">
        <f>IF(Table1[[#This Row],[Posting Date]]&lt;&gt;"",Table1[[#This Row],[Reference Number]],"")</f>
        <v/>
      </c>
      <c r="AM1041" s="46" t="str">
        <f>TRIM(Table1[[#This Row],[Line '#]])</f>
        <v/>
      </c>
      <c r="AN1041" s="46" t="str">
        <f>TRIM(Table1[[#This Row],[Account]])</f>
        <v/>
      </c>
      <c r="AO1041" s="46" t="str">
        <f>IF(Table1[[#This Row],[Posting Date]]&lt;&gt;"",$D$5,"")</f>
        <v/>
      </c>
      <c r="AP1041" s="46" t="str">
        <f>TRIM(Table1[[#This Row],[Departments-Prgrams]])</f>
        <v/>
      </c>
      <c r="AQ1041" s="46" t="str">
        <f>TRIM(Table1[[#This Row],[Grant]])</f>
        <v/>
      </c>
      <c r="AR1041" s="46" t="str">
        <f>TRIM(Table1[[#This Row],[Staff ID]])</f>
        <v/>
      </c>
      <c r="AS1041" s="46" t="str">
        <f>IF(TRIM(Table1[[#This Row],[Budget Code]])=0,"",TRIM(Table1[[#This Row],[Budget Code]]))</f>
        <v/>
      </c>
      <c r="AT1041" s="46" t="str">
        <f>IF(Table1[[#This Row],[Line Description]]&lt;&gt;"",Table1[[#This Row],[Line Description]],"")</f>
        <v/>
      </c>
      <c r="AU1041" s="46" t="str">
        <f>IF(Table1[[#This Row],[Cur_Amount Debit]]&gt;0,ROUND(Table1[[#This Row],[Cur_Amount Debit]],2),"")</f>
        <v/>
      </c>
      <c r="AV1041" s="46" t="str">
        <f>IF(Table1[[#This Row],[Cur_Amount Credit]]&gt;0,ROUND(Table1[[#This Row],[Cur_Amount Credit]],2),"")</f>
        <v/>
      </c>
      <c r="AW1041" s="46" t="str">
        <f>LEFT(Table1[[#This Row],[Cur]],3)</f>
        <v/>
      </c>
      <c r="AX1041" s="59"/>
      <c r="AY1041" s="46"/>
      <c r="AZ1041" s="46" t="str">
        <f>IF(Table1[[#This Row],[Cur]]&lt;&gt;"",IF(Table1[[#This Row],[Cur]]="USD","",ExchangeRate),"")</f>
        <v/>
      </c>
      <c r="BA1041" s="46" t="str">
        <f>IF(Table1[[#This Row],[Grant]]&lt;&gt;"",VLOOKUP(Table1[[#This Row],[Grant]],Grants!B:D,3),"")</f>
        <v/>
      </c>
      <c r="BB1041" s="46" t="str">
        <f>TRIM(Table1[[#This Row],[Vendor ID]])</f>
        <v/>
      </c>
      <c r="BC1041">
        <f>IF(Table1[[#This Row],[Reference Number]]=Q1040,BC1040,BC1040+1)</f>
        <v>2</v>
      </c>
    </row>
    <row r="1042" spans="1:55" ht="11.25" hidden="1" customHeight="1">
      <c r="A1042" s="1"/>
      <c r="B1042" s="88" t="str">
        <f>IF(Table1[[#This Row],[Posting Date]]&lt;&gt;"",IF(Table1[[#This Row],[Reference Number]]=Q1041,B1041+1,1),"")</f>
        <v/>
      </c>
      <c r="C1042" s="61"/>
      <c r="D1042" s="61"/>
      <c r="E1042" s="218"/>
      <c r="F1042" s="143" t="str">
        <f>IFERROR(IF(VLOOKUP(Table1[[#This Row],[Budget Code Description]],Dimentions!$X$6:$AC$132,2,FALSE)="","",VLOOKUP(Table1[[#This Row],[Budget Code Description]],Dimentions!$X$6:$AC$132,2,FALSE)),"")</f>
        <v/>
      </c>
      <c r="G1042" s="143" t="str">
        <f>IFERROR(VLOOKUP(Table1[[#This Row],[Budget Code Description]],Dimentions!$X$6:$AC$132,3,FALSE),"")</f>
        <v/>
      </c>
      <c r="H1042" s="64" t="str">
        <f>IFERROR(VLOOKUP(Table1[[#This Row],[Account]],Dimentions!$S$6:$V$233,2,FALSE),"")</f>
        <v/>
      </c>
      <c r="I1042" s="62">
        <f>_xlfn.NUMBERVALUE(LEFT(Table1[[#This Row],[Account]],1))</f>
        <v>0</v>
      </c>
      <c r="J1042" s="62" t="str">
        <f>IFERROR(VLOOKUP(Table1[[#This Row],[Budget Code Description]],Table6[#All],7,FALSE),"")</f>
        <v/>
      </c>
      <c r="K1042" s="143" t="str">
        <f>IFERROR(VLOOKUP(Table1[[#This Row],[Budget Code Description]],Table6[#All],8,FALSE),"")</f>
        <v/>
      </c>
      <c r="L1042" s="63"/>
      <c r="M1042" s="65" t="str">
        <f>IFERROR(VLOOKUP(Table1[[#This Row],[Staff ID]],Table2[],2,FALSE),"")</f>
        <v/>
      </c>
      <c r="N1042" s="211" t="str">
        <f>IFERROR(IF(VLOOKUP(Table1[[#This Row],[Budget Code Description]],Dimentions!$X$6:$AC$97,4,FALSE)="","",VLOOKUP(Table1[[#This Row],[Budget Code Description]],Dimentions!$X$6:$AC$97,4,FALSE)),"")</f>
        <v/>
      </c>
      <c r="O1042" s="65" t="str">
        <f>IFERROR(VLOOKUP(Table1[[#This Row],[Vendor ID]],Table549[],2,FALSE),"")</f>
        <v/>
      </c>
      <c r="P1042" s="63"/>
      <c r="Q1042" s="143" t="str">
        <f>IF(Table1[[#This Row],[Posting Date]]&lt;&gt;"",$D$9,"")</f>
        <v/>
      </c>
      <c r="R1042" s="159" t="str">
        <f>IF(Table1[[#This Row],[Posting Date]]&lt;&gt;"",$D$10,"")</f>
        <v/>
      </c>
      <c r="S1042" s="66"/>
      <c r="T1042" s="63"/>
      <c r="U1042" s="67"/>
      <c r="V1042" s="67"/>
      <c r="W1042" s="67" t="str">
        <f t="shared" si="16"/>
        <v/>
      </c>
      <c r="X1042" s="161" t="str">
        <f>IF(E1042="","",(IF(Table1[[#This Row],[Cur]]="USD",Table1[[#This Row],[Cur_Amount Debit]],Table1[[#This Row],[Cur_Amount Debit]]/Table1[[#This Row],[Exchange Rate]])))</f>
        <v/>
      </c>
      <c r="Y1042" s="161" t="str">
        <f>IF(E1042="","",(IF(Table1[[#This Row],[Cur]]="USD",Table1[[#This Row],[Cur_Amount Credit]],Table1[[#This Row],[Cur_Amount Credit]]/ExchangeRate)))</f>
        <v/>
      </c>
      <c r="Z1042" s="203" t="str">
        <f>IF(E1042="","",(Table1[[#This Row],[Debit USD]]-Table1[[#This Row],[Credit USD]]))</f>
        <v/>
      </c>
      <c r="AA1042" s="122"/>
      <c r="AB1042" s="1"/>
      <c r="AC1042" s="15"/>
      <c r="AD1042" s="15" t="str">
        <f>IF(AND(OR(Table1[[#This Row],[Account]]="15030",Table1[[#This Row],[Account]]="15035",Table1[[#This Row],[Account]]="20150"),Table1[[#This Row],[Vendor ID]]=""),1,"")</f>
        <v/>
      </c>
      <c r="AE1042" s="15"/>
      <c r="AF1042" s="15"/>
      <c r="AG1042" s="15"/>
      <c r="AH1042" s="46" t="str">
        <f>IF(Table1[[#This Row],[Posting Date]]&lt;&gt;"","GJ-"&amp;CountryID,"")</f>
        <v/>
      </c>
      <c r="AI1042" s="59" t="str">
        <f>IF(Table1[[#This Row],[Posting Date]]&lt;&gt;"",Table1[[#This Row],[Posting Date]],"")</f>
        <v/>
      </c>
      <c r="AJ1042" s="46"/>
      <c r="AK1042" s="46" t="str">
        <f>IF(Table1[[#This Row],[Description]]&lt;&gt;"",Table1[[#This Row],[Description]],"")</f>
        <v/>
      </c>
      <c r="AL1042" s="46" t="str">
        <f>IF(Table1[[#This Row],[Posting Date]]&lt;&gt;"",Table1[[#This Row],[Reference Number]],"")</f>
        <v/>
      </c>
      <c r="AM1042" s="46" t="str">
        <f>TRIM(Table1[[#This Row],[Line '#]])</f>
        <v/>
      </c>
      <c r="AN1042" s="46" t="str">
        <f>TRIM(Table1[[#This Row],[Account]])</f>
        <v/>
      </c>
      <c r="AO1042" s="46" t="str">
        <f>IF(Table1[[#This Row],[Posting Date]]&lt;&gt;"",$D$5,"")</f>
        <v/>
      </c>
      <c r="AP1042" s="46" t="str">
        <f>TRIM(Table1[[#This Row],[Departments-Prgrams]])</f>
        <v/>
      </c>
      <c r="AQ1042" s="46" t="str">
        <f>TRIM(Table1[[#This Row],[Grant]])</f>
        <v/>
      </c>
      <c r="AR1042" s="46" t="str">
        <f>TRIM(Table1[[#This Row],[Staff ID]])</f>
        <v/>
      </c>
      <c r="AS1042" s="46" t="str">
        <f>IF(TRIM(Table1[[#This Row],[Budget Code]])=0,"",TRIM(Table1[[#This Row],[Budget Code]]))</f>
        <v/>
      </c>
      <c r="AT1042" s="46" t="str">
        <f>IF(Table1[[#This Row],[Line Description]]&lt;&gt;"",Table1[[#This Row],[Line Description]],"")</f>
        <v/>
      </c>
      <c r="AU1042" s="46" t="str">
        <f>IF(Table1[[#This Row],[Cur_Amount Debit]]&gt;0,ROUND(Table1[[#This Row],[Cur_Amount Debit]],2),"")</f>
        <v/>
      </c>
      <c r="AV1042" s="46" t="str">
        <f>IF(Table1[[#This Row],[Cur_Amount Credit]]&gt;0,ROUND(Table1[[#This Row],[Cur_Amount Credit]],2),"")</f>
        <v/>
      </c>
      <c r="AW1042" s="46" t="str">
        <f>LEFT(Table1[[#This Row],[Cur]],3)</f>
        <v/>
      </c>
      <c r="AX1042" s="59"/>
      <c r="AY1042" s="46"/>
      <c r="AZ1042" s="46" t="str">
        <f>IF(Table1[[#This Row],[Cur]]&lt;&gt;"",IF(Table1[[#This Row],[Cur]]="USD","",ExchangeRate),"")</f>
        <v/>
      </c>
      <c r="BA1042" s="46" t="str">
        <f>IF(Table1[[#This Row],[Grant]]&lt;&gt;"",VLOOKUP(Table1[[#This Row],[Grant]],Grants!B:D,3),"")</f>
        <v/>
      </c>
      <c r="BB1042" s="46" t="str">
        <f>TRIM(Table1[[#This Row],[Vendor ID]])</f>
        <v/>
      </c>
      <c r="BC1042">
        <f>IF(Table1[[#This Row],[Reference Number]]=Q1041,BC1041,BC1041+1)</f>
        <v>2</v>
      </c>
    </row>
    <row r="1043" spans="1:55" ht="11.25" hidden="1" customHeight="1">
      <c r="A1043" s="1"/>
      <c r="B1043" s="88" t="str">
        <f>IF(Table1[[#This Row],[Posting Date]]&lt;&gt;"",IF(Table1[[#This Row],[Reference Number]]=Q1042,B1042+1,1),"")</f>
        <v/>
      </c>
      <c r="C1043" s="61"/>
      <c r="D1043" s="61"/>
      <c r="E1043" s="218"/>
      <c r="F1043" s="143" t="str">
        <f>IFERROR(IF(VLOOKUP(Table1[[#This Row],[Budget Code Description]],Dimentions!$X$6:$AC$132,2,FALSE)="","",VLOOKUP(Table1[[#This Row],[Budget Code Description]],Dimentions!$X$6:$AC$132,2,FALSE)),"")</f>
        <v/>
      </c>
      <c r="G1043" s="143" t="str">
        <f>IFERROR(VLOOKUP(Table1[[#This Row],[Budget Code Description]],Dimentions!$X$6:$AC$132,3,FALSE),"")</f>
        <v/>
      </c>
      <c r="H1043" s="64" t="str">
        <f>IFERROR(VLOOKUP(Table1[[#This Row],[Account]],Dimentions!$S$6:$V$233,2,FALSE),"")</f>
        <v/>
      </c>
      <c r="I1043" s="62">
        <f>_xlfn.NUMBERVALUE(LEFT(Table1[[#This Row],[Account]],1))</f>
        <v>0</v>
      </c>
      <c r="J1043" s="62" t="str">
        <f>IFERROR(VLOOKUP(Table1[[#This Row],[Budget Code Description]],Table6[#All],7,FALSE),"")</f>
        <v/>
      </c>
      <c r="K1043" s="143" t="str">
        <f>IFERROR(VLOOKUP(Table1[[#This Row],[Budget Code Description]],Table6[#All],8,FALSE),"")</f>
        <v/>
      </c>
      <c r="L1043" s="63"/>
      <c r="M1043" s="65" t="str">
        <f>IFERROR(VLOOKUP(Table1[[#This Row],[Staff ID]],Table2[],2,FALSE),"")</f>
        <v/>
      </c>
      <c r="N1043" s="211" t="str">
        <f>IFERROR(IF(VLOOKUP(Table1[[#This Row],[Budget Code Description]],Dimentions!$X$6:$AC$97,4,FALSE)="","",VLOOKUP(Table1[[#This Row],[Budget Code Description]],Dimentions!$X$6:$AC$97,4,FALSE)),"")</f>
        <v/>
      </c>
      <c r="O1043" s="65" t="str">
        <f>IFERROR(VLOOKUP(Table1[[#This Row],[Vendor ID]],Table549[],2,FALSE),"")</f>
        <v/>
      </c>
      <c r="P1043" s="63"/>
      <c r="Q1043" s="143" t="str">
        <f>IF(Table1[[#This Row],[Posting Date]]&lt;&gt;"",$D$9,"")</f>
        <v/>
      </c>
      <c r="R1043" s="159" t="str">
        <f>IF(Table1[[#This Row],[Posting Date]]&lt;&gt;"",$D$10,"")</f>
        <v/>
      </c>
      <c r="S1043" s="66"/>
      <c r="T1043" s="63"/>
      <c r="U1043" s="67"/>
      <c r="V1043" s="67"/>
      <c r="W1043" s="67" t="str">
        <f t="shared" si="16"/>
        <v/>
      </c>
      <c r="X1043" s="161" t="str">
        <f>IF(E1043="","",(IF(Table1[[#This Row],[Cur]]="USD",Table1[[#This Row],[Cur_Amount Debit]],Table1[[#This Row],[Cur_Amount Debit]]/Table1[[#This Row],[Exchange Rate]])))</f>
        <v/>
      </c>
      <c r="Y1043" s="161" t="str">
        <f>IF(E1043="","",(IF(Table1[[#This Row],[Cur]]="USD",Table1[[#This Row],[Cur_Amount Credit]],Table1[[#This Row],[Cur_Amount Credit]]/ExchangeRate)))</f>
        <v/>
      </c>
      <c r="Z1043" s="203" t="str">
        <f>IF(E1043="","",(Table1[[#This Row],[Debit USD]]-Table1[[#This Row],[Credit USD]]))</f>
        <v/>
      </c>
      <c r="AA1043" s="122"/>
      <c r="AB1043" s="1"/>
      <c r="AC1043" s="15"/>
      <c r="AD1043" s="15" t="str">
        <f>IF(AND(OR(Table1[[#This Row],[Account]]="15030",Table1[[#This Row],[Account]]="15035",Table1[[#This Row],[Account]]="20150"),Table1[[#This Row],[Vendor ID]]=""),1,"")</f>
        <v/>
      </c>
      <c r="AE1043" s="15"/>
      <c r="AF1043" s="15"/>
      <c r="AG1043" s="15"/>
      <c r="AH1043" s="46" t="str">
        <f>IF(Table1[[#This Row],[Posting Date]]&lt;&gt;"","GJ-"&amp;CountryID,"")</f>
        <v/>
      </c>
      <c r="AI1043" s="59" t="str">
        <f>IF(Table1[[#This Row],[Posting Date]]&lt;&gt;"",Table1[[#This Row],[Posting Date]],"")</f>
        <v/>
      </c>
      <c r="AJ1043" s="46"/>
      <c r="AK1043" s="46" t="str">
        <f>IF(Table1[[#This Row],[Description]]&lt;&gt;"",Table1[[#This Row],[Description]],"")</f>
        <v/>
      </c>
      <c r="AL1043" s="46" t="str">
        <f>IF(Table1[[#This Row],[Posting Date]]&lt;&gt;"",Table1[[#This Row],[Reference Number]],"")</f>
        <v/>
      </c>
      <c r="AM1043" s="46" t="str">
        <f>TRIM(Table1[[#This Row],[Line '#]])</f>
        <v/>
      </c>
      <c r="AN1043" s="46" t="str">
        <f>TRIM(Table1[[#This Row],[Account]])</f>
        <v/>
      </c>
      <c r="AO1043" s="46" t="str">
        <f>IF(Table1[[#This Row],[Posting Date]]&lt;&gt;"",$D$5,"")</f>
        <v/>
      </c>
      <c r="AP1043" s="46" t="str">
        <f>TRIM(Table1[[#This Row],[Departments-Prgrams]])</f>
        <v/>
      </c>
      <c r="AQ1043" s="46" t="str">
        <f>TRIM(Table1[[#This Row],[Grant]])</f>
        <v/>
      </c>
      <c r="AR1043" s="46" t="str">
        <f>TRIM(Table1[[#This Row],[Staff ID]])</f>
        <v/>
      </c>
      <c r="AS1043" s="46" t="str">
        <f>IF(TRIM(Table1[[#This Row],[Budget Code]])=0,"",TRIM(Table1[[#This Row],[Budget Code]]))</f>
        <v/>
      </c>
      <c r="AT1043" s="46" t="str">
        <f>IF(Table1[[#This Row],[Line Description]]&lt;&gt;"",Table1[[#This Row],[Line Description]],"")</f>
        <v/>
      </c>
      <c r="AU1043" s="46" t="str">
        <f>IF(Table1[[#This Row],[Cur_Amount Debit]]&gt;0,ROUND(Table1[[#This Row],[Cur_Amount Debit]],2),"")</f>
        <v/>
      </c>
      <c r="AV1043" s="46" t="str">
        <f>IF(Table1[[#This Row],[Cur_Amount Credit]]&gt;0,ROUND(Table1[[#This Row],[Cur_Amount Credit]],2),"")</f>
        <v/>
      </c>
      <c r="AW1043" s="46" t="str">
        <f>LEFT(Table1[[#This Row],[Cur]],3)</f>
        <v/>
      </c>
      <c r="AX1043" s="59"/>
      <c r="AY1043" s="46"/>
      <c r="AZ1043" s="46" t="str">
        <f>IF(Table1[[#This Row],[Cur]]&lt;&gt;"",IF(Table1[[#This Row],[Cur]]="USD","",ExchangeRate),"")</f>
        <v/>
      </c>
      <c r="BA1043" s="46" t="str">
        <f>IF(Table1[[#This Row],[Grant]]&lt;&gt;"",VLOOKUP(Table1[[#This Row],[Grant]],Grants!B:D,3),"")</f>
        <v/>
      </c>
      <c r="BB1043" s="46" t="str">
        <f>TRIM(Table1[[#This Row],[Vendor ID]])</f>
        <v/>
      </c>
      <c r="BC1043">
        <f>IF(Table1[[#This Row],[Reference Number]]=Q1042,BC1042,BC1042+1)</f>
        <v>2</v>
      </c>
    </row>
    <row r="1044" spans="1:55" ht="11.25" hidden="1" customHeight="1">
      <c r="A1044" s="1"/>
      <c r="B1044" s="88" t="str">
        <f>IF(Table1[[#This Row],[Posting Date]]&lt;&gt;"",IF(Table1[[#This Row],[Reference Number]]=Q1043,B1043+1,1),"")</f>
        <v/>
      </c>
      <c r="C1044" s="61"/>
      <c r="D1044" s="61"/>
      <c r="E1044" s="218"/>
      <c r="F1044" s="143" t="str">
        <f>IFERROR(IF(VLOOKUP(Table1[[#This Row],[Budget Code Description]],Dimentions!$X$6:$AC$132,2,FALSE)="","",VLOOKUP(Table1[[#This Row],[Budget Code Description]],Dimentions!$X$6:$AC$132,2,FALSE)),"")</f>
        <v/>
      </c>
      <c r="G1044" s="143" t="str">
        <f>IFERROR(VLOOKUP(Table1[[#This Row],[Budget Code Description]],Dimentions!$X$6:$AC$132,3,FALSE),"")</f>
        <v/>
      </c>
      <c r="H1044" s="64" t="str">
        <f>IFERROR(VLOOKUP(Table1[[#This Row],[Account]],Dimentions!$S$6:$V$233,2,FALSE),"")</f>
        <v/>
      </c>
      <c r="I1044" s="62">
        <f>_xlfn.NUMBERVALUE(LEFT(Table1[[#This Row],[Account]],1))</f>
        <v>0</v>
      </c>
      <c r="J1044" s="62" t="str">
        <f>IFERROR(VLOOKUP(Table1[[#This Row],[Budget Code Description]],Table6[#All],7,FALSE),"")</f>
        <v/>
      </c>
      <c r="K1044" s="143" t="str">
        <f>IFERROR(VLOOKUP(Table1[[#This Row],[Budget Code Description]],Table6[#All],8,FALSE),"")</f>
        <v/>
      </c>
      <c r="L1044" s="63"/>
      <c r="M1044" s="65" t="str">
        <f>IFERROR(VLOOKUP(Table1[[#This Row],[Staff ID]],Table2[],2,FALSE),"")</f>
        <v/>
      </c>
      <c r="N1044" s="211" t="str">
        <f>IFERROR(IF(VLOOKUP(Table1[[#This Row],[Budget Code Description]],Dimentions!$X$6:$AC$97,4,FALSE)="","",VLOOKUP(Table1[[#This Row],[Budget Code Description]],Dimentions!$X$6:$AC$97,4,FALSE)),"")</f>
        <v/>
      </c>
      <c r="O1044" s="65" t="str">
        <f>IFERROR(VLOOKUP(Table1[[#This Row],[Vendor ID]],Table549[],2,FALSE),"")</f>
        <v/>
      </c>
      <c r="P1044" s="63"/>
      <c r="Q1044" s="143" t="str">
        <f>IF(Table1[[#This Row],[Posting Date]]&lt;&gt;"",$D$9,"")</f>
        <v/>
      </c>
      <c r="R1044" s="159" t="str">
        <f>IF(Table1[[#This Row],[Posting Date]]&lt;&gt;"",$D$10,"")</f>
        <v/>
      </c>
      <c r="S1044" s="66"/>
      <c r="T1044" s="63"/>
      <c r="U1044" s="67"/>
      <c r="V1044" s="67"/>
      <c r="W1044" s="67" t="str">
        <f t="shared" si="16"/>
        <v/>
      </c>
      <c r="X1044" s="161" t="str">
        <f>IF(E1044="","",(IF(Table1[[#This Row],[Cur]]="USD",Table1[[#This Row],[Cur_Amount Debit]],Table1[[#This Row],[Cur_Amount Debit]]/Table1[[#This Row],[Exchange Rate]])))</f>
        <v/>
      </c>
      <c r="Y1044" s="161" t="str">
        <f>IF(E1044="","",(IF(Table1[[#This Row],[Cur]]="USD",Table1[[#This Row],[Cur_Amount Credit]],Table1[[#This Row],[Cur_Amount Credit]]/ExchangeRate)))</f>
        <v/>
      </c>
      <c r="Z1044" s="203" t="str">
        <f>IF(E1044="","",(Table1[[#This Row],[Debit USD]]-Table1[[#This Row],[Credit USD]]))</f>
        <v/>
      </c>
      <c r="AA1044" s="122"/>
      <c r="AB1044" s="1"/>
      <c r="AC1044" s="15"/>
      <c r="AD1044" s="15" t="str">
        <f>IF(AND(OR(Table1[[#This Row],[Account]]="15030",Table1[[#This Row],[Account]]="15035",Table1[[#This Row],[Account]]="20150"),Table1[[#This Row],[Vendor ID]]=""),1,"")</f>
        <v/>
      </c>
      <c r="AE1044" s="15"/>
      <c r="AF1044" s="15"/>
      <c r="AG1044" s="15"/>
      <c r="AH1044" s="46" t="str">
        <f>IF(Table1[[#This Row],[Posting Date]]&lt;&gt;"","GJ-"&amp;CountryID,"")</f>
        <v/>
      </c>
      <c r="AI1044" s="59" t="str">
        <f>IF(Table1[[#This Row],[Posting Date]]&lt;&gt;"",Table1[[#This Row],[Posting Date]],"")</f>
        <v/>
      </c>
      <c r="AJ1044" s="46"/>
      <c r="AK1044" s="46" t="str">
        <f>IF(Table1[[#This Row],[Description]]&lt;&gt;"",Table1[[#This Row],[Description]],"")</f>
        <v/>
      </c>
      <c r="AL1044" s="46" t="str">
        <f>IF(Table1[[#This Row],[Posting Date]]&lt;&gt;"",Table1[[#This Row],[Reference Number]],"")</f>
        <v/>
      </c>
      <c r="AM1044" s="46" t="str">
        <f>TRIM(Table1[[#This Row],[Line '#]])</f>
        <v/>
      </c>
      <c r="AN1044" s="46" t="str">
        <f>TRIM(Table1[[#This Row],[Account]])</f>
        <v/>
      </c>
      <c r="AO1044" s="46" t="str">
        <f>IF(Table1[[#This Row],[Posting Date]]&lt;&gt;"",$D$5,"")</f>
        <v/>
      </c>
      <c r="AP1044" s="46" t="str">
        <f>TRIM(Table1[[#This Row],[Departments-Prgrams]])</f>
        <v/>
      </c>
      <c r="AQ1044" s="46" t="str">
        <f>TRIM(Table1[[#This Row],[Grant]])</f>
        <v/>
      </c>
      <c r="AR1044" s="46" t="str">
        <f>TRIM(Table1[[#This Row],[Staff ID]])</f>
        <v/>
      </c>
      <c r="AS1044" s="46" t="str">
        <f>IF(TRIM(Table1[[#This Row],[Budget Code]])=0,"",TRIM(Table1[[#This Row],[Budget Code]]))</f>
        <v/>
      </c>
      <c r="AT1044" s="46" t="str">
        <f>IF(Table1[[#This Row],[Line Description]]&lt;&gt;"",Table1[[#This Row],[Line Description]],"")</f>
        <v/>
      </c>
      <c r="AU1044" s="46" t="str">
        <f>IF(Table1[[#This Row],[Cur_Amount Debit]]&gt;0,ROUND(Table1[[#This Row],[Cur_Amount Debit]],2),"")</f>
        <v/>
      </c>
      <c r="AV1044" s="46" t="str">
        <f>IF(Table1[[#This Row],[Cur_Amount Credit]]&gt;0,ROUND(Table1[[#This Row],[Cur_Amount Credit]],2),"")</f>
        <v/>
      </c>
      <c r="AW1044" s="46" t="str">
        <f>LEFT(Table1[[#This Row],[Cur]],3)</f>
        <v/>
      </c>
      <c r="AX1044" s="59"/>
      <c r="AY1044" s="46"/>
      <c r="AZ1044" s="46" t="str">
        <f>IF(Table1[[#This Row],[Cur]]&lt;&gt;"",IF(Table1[[#This Row],[Cur]]="USD","",ExchangeRate),"")</f>
        <v/>
      </c>
      <c r="BA1044" s="46" t="str">
        <f>IF(Table1[[#This Row],[Grant]]&lt;&gt;"",VLOOKUP(Table1[[#This Row],[Grant]],Grants!B:D,3),"")</f>
        <v/>
      </c>
      <c r="BB1044" s="46" t="str">
        <f>TRIM(Table1[[#This Row],[Vendor ID]])</f>
        <v/>
      </c>
      <c r="BC1044">
        <f>IF(Table1[[#This Row],[Reference Number]]=Q1043,BC1043,BC1043+1)</f>
        <v>2</v>
      </c>
    </row>
    <row r="1045" spans="1:55" ht="11.25" hidden="1" customHeight="1">
      <c r="A1045" s="1"/>
      <c r="B1045" s="88" t="str">
        <f>IF(Table1[[#This Row],[Posting Date]]&lt;&gt;"",IF(Table1[[#This Row],[Reference Number]]=Q1044,B1044+1,1),"")</f>
        <v/>
      </c>
      <c r="C1045" s="61"/>
      <c r="D1045" s="61"/>
      <c r="E1045" s="218"/>
      <c r="F1045" s="143" t="str">
        <f>IFERROR(IF(VLOOKUP(Table1[[#This Row],[Budget Code Description]],Dimentions!$X$6:$AC$132,2,FALSE)="","",VLOOKUP(Table1[[#This Row],[Budget Code Description]],Dimentions!$X$6:$AC$132,2,FALSE)),"")</f>
        <v/>
      </c>
      <c r="G1045" s="143" t="str">
        <f>IFERROR(VLOOKUP(Table1[[#This Row],[Budget Code Description]],Dimentions!$X$6:$AC$132,3,FALSE),"")</f>
        <v/>
      </c>
      <c r="H1045" s="64" t="str">
        <f>IFERROR(VLOOKUP(Table1[[#This Row],[Account]],Dimentions!$S$6:$V$233,2,FALSE),"")</f>
        <v/>
      </c>
      <c r="I1045" s="62">
        <f>_xlfn.NUMBERVALUE(LEFT(Table1[[#This Row],[Account]],1))</f>
        <v>0</v>
      </c>
      <c r="J1045" s="62" t="str">
        <f>IFERROR(VLOOKUP(Table1[[#This Row],[Budget Code Description]],Table6[#All],7,FALSE),"")</f>
        <v/>
      </c>
      <c r="K1045" s="143" t="str">
        <f>IFERROR(VLOOKUP(Table1[[#This Row],[Budget Code Description]],Table6[#All],8,FALSE),"")</f>
        <v/>
      </c>
      <c r="L1045" s="63"/>
      <c r="M1045" s="65" t="str">
        <f>IFERROR(VLOOKUP(Table1[[#This Row],[Staff ID]],Table2[],2,FALSE),"")</f>
        <v/>
      </c>
      <c r="N1045" s="211" t="str">
        <f>IFERROR(IF(VLOOKUP(Table1[[#This Row],[Budget Code Description]],Dimentions!$X$6:$AC$97,4,FALSE)="","",VLOOKUP(Table1[[#This Row],[Budget Code Description]],Dimentions!$X$6:$AC$97,4,FALSE)),"")</f>
        <v/>
      </c>
      <c r="O1045" s="65" t="str">
        <f>IFERROR(VLOOKUP(Table1[[#This Row],[Vendor ID]],Table549[],2,FALSE),"")</f>
        <v/>
      </c>
      <c r="P1045" s="63"/>
      <c r="Q1045" s="143" t="str">
        <f>IF(Table1[[#This Row],[Posting Date]]&lt;&gt;"",$D$9,"")</f>
        <v/>
      </c>
      <c r="R1045" s="159" t="str">
        <f>IF(Table1[[#This Row],[Posting Date]]&lt;&gt;"",$D$10,"")</f>
        <v/>
      </c>
      <c r="S1045" s="66"/>
      <c r="T1045" s="63"/>
      <c r="U1045" s="67"/>
      <c r="V1045" s="67"/>
      <c r="W1045" s="67" t="str">
        <f t="shared" si="16"/>
        <v/>
      </c>
      <c r="X1045" s="161" t="str">
        <f>IF(E1045="","",(IF(Table1[[#This Row],[Cur]]="USD",Table1[[#This Row],[Cur_Amount Debit]],Table1[[#This Row],[Cur_Amount Debit]]/Table1[[#This Row],[Exchange Rate]])))</f>
        <v/>
      </c>
      <c r="Y1045" s="161" t="str">
        <f>IF(E1045="","",(IF(Table1[[#This Row],[Cur]]="USD",Table1[[#This Row],[Cur_Amount Credit]],Table1[[#This Row],[Cur_Amount Credit]]/ExchangeRate)))</f>
        <v/>
      </c>
      <c r="Z1045" s="203" t="str">
        <f>IF(E1045="","",(Table1[[#This Row],[Debit USD]]-Table1[[#This Row],[Credit USD]]))</f>
        <v/>
      </c>
      <c r="AA1045" s="122"/>
      <c r="AB1045" s="1"/>
      <c r="AC1045" s="15"/>
      <c r="AD1045" s="15" t="str">
        <f>IF(AND(OR(Table1[[#This Row],[Account]]="15030",Table1[[#This Row],[Account]]="15035",Table1[[#This Row],[Account]]="20150"),Table1[[#This Row],[Vendor ID]]=""),1,"")</f>
        <v/>
      </c>
      <c r="AE1045" s="15"/>
      <c r="AF1045" s="15"/>
      <c r="AG1045" s="15"/>
      <c r="AH1045" s="46" t="str">
        <f>IF(Table1[[#This Row],[Posting Date]]&lt;&gt;"","GJ-"&amp;CountryID,"")</f>
        <v/>
      </c>
      <c r="AI1045" s="59" t="str">
        <f>IF(Table1[[#This Row],[Posting Date]]&lt;&gt;"",Table1[[#This Row],[Posting Date]],"")</f>
        <v/>
      </c>
      <c r="AJ1045" s="46"/>
      <c r="AK1045" s="46" t="str">
        <f>IF(Table1[[#This Row],[Description]]&lt;&gt;"",Table1[[#This Row],[Description]],"")</f>
        <v/>
      </c>
      <c r="AL1045" s="46" t="str">
        <f>IF(Table1[[#This Row],[Posting Date]]&lt;&gt;"",Table1[[#This Row],[Reference Number]],"")</f>
        <v/>
      </c>
      <c r="AM1045" s="46" t="str">
        <f>TRIM(Table1[[#This Row],[Line '#]])</f>
        <v/>
      </c>
      <c r="AN1045" s="46" t="str">
        <f>TRIM(Table1[[#This Row],[Account]])</f>
        <v/>
      </c>
      <c r="AO1045" s="46" t="str">
        <f>IF(Table1[[#This Row],[Posting Date]]&lt;&gt;"",$D$5,"")</f>
        <v/>
      </c>
      <c r="AP1045" s="46" t="str">
        <f>TRIM(Table1[[#This Row],[Departments-Prgrams]])</f>
        <v/>
      </c>
      <c r="AQ1045" s="46" t="str">
        <f>TRIM(Table1[[#This Row],[Grant]])</f>
        <v/>
      </c>
      <c r="AR1045" s="46" t="str">
        <f>TRIM(Table1[[#This Row],[Staff ID]])</f>
        <v/>
      </c>
      <c r="AS1045" s="46" t="str">
        <f>IF(TRIM(Table1[[#This Row],[Budget Code]])=0,"",TRIM(Table1[[#This Row],[Budget Code]]))</f>
        <v/>
      </c>
      <c r="AT1045" s="46" t="str">
        <f>IF(Table1[[#This Row],[Line Description]]&lt;&gt;"",Table1[[#This Row],[Line Description]],"")</f>
        <v/>
      </c>
      <c r="AU1045" s="46" t="str">
        <f>IF(Table1[[#This Row],[Cur_Amount Debit]]&gt;0,ROUND(Table1[[#This Row],[Cur_Amount Debit]],2),"")</f>
        <v/>
      </c>
      <c r="AV1045" s="46" t="str">
        <f>IF(Table1[[#This Row],[Cur_Amount Credit]]&gt;0,ROUND(Table1[[#This Row],[Cur_Amount Credit]],2),"")</f>
        <v/>
      </c>
      <c r="AW1045" s="46" t="str">
        <f>LEFT(Table1[[#This Row],[Cur]],3)</f>
        <v/>
      </c>
      <c r="AX1045" s="59"/>
      <c r="AY1045" s="46"/>
      <c r="AZ1045" s="46" t="str">
        <f>IF(Table1[[#This Row],[Cur]]&lt;&gt;"",IF(Table1[[#This Row],[Cur]]="USD","",ExchangeRate),"")</f>
        <v/>
      </c>
      <c r="BA1045" s="46" t="str">
        <f>IF(Table1[[#This Row],[Grant]]&lt;&gt;"",VLOOKUP(Table1[[#This Row],[Grant]],Grants!B:D,3),"")</f>
        <v/>
      </c>
      <c r="BB1045" s="46" t="str">
        <f>TRIM(Table1[[#This Row],[Vendor ID]])</f>
        <v/>
      </c>
      <c r="BC1045">
        <f>IF(Table1[[#This Row],[Reference Number]]=Q1044,BC1044,BC1044+1)</f>
        <v>2</v>
      </c>
    </row>
    <row r="1046" spans="1:55" ht="11.25" hidden="1" customHeight="1">
      <c r="A1046" s="1"/>
      <c r="B1046" s="88" t="str">
        <f>IF(Table1[[#This Row],[Posting Date]]&lt;&gt;"",IF(Table1[[#This Row],[Reference Number]]=Q1045,B1045+1,1),"")</f>
        <v/>
      </c>
      <c r="C1046" s="61"/>
      <c r="D1046" s="61"/>
      <c r="E1046" s="218"/>
      <c r="F1046" s="143" t="str">
        <f>IFERROR(IF(VLOOKUP(Table1[[#This Row],[Budget Code Description]],Dimentions!$X$6:$AC$132,2,FALSE)="","",VLOOKUP(Table1[[#This Row],[Budget Code Description]],Dimentions!$X$6:$AC$132,2,FALSE)),"")</f>
        <v/>
      </c>
      <c r="G1046" s="143" t="str">
        <f>IFERROR(VLOOKUP(Table1[[#This Row],[Budget Code Description]],Dimentions!$X$6:$AC$132,3,FALSE),"")</f>
        <v/>
      </c>
      <c r="H1046" s="64" t="str">
        <f>IFERROR(VLOOKUP(Table1[[#This Row],[Account]],Dimentions!$S$6:$V$233,2,FALSE),"")</f>
        <v/>
      </c>
      <c r="I1046" s="62">
        <f>_xlfn.NUMBERVALUE(LEFT(Table1[[#This Row],[Account]],1))</f>
        <v>0</v>
      </c>
      <c r="J1046" s="62" t="str">
        <f>IFERROR(VLOOKUP(Table1[[#This Row],[Budget Code Description]],Table6[#All],7,FALSE),"")</f>
        <v/>
      </c>
      <c r="K1046" s="143" t="str">
        <f>IFERROR(VLOOKUP(Table1[[#This Row],[Budget Code Description]],Table6[#All],8,FALSE),"")</f>
        <v/>
      </c>
      <c r="L1046" s="63"/>
      <c r="M1046" s="65" t="str">
        <f>IFERROR(VLOOKUP(Table1[[#This Row],[Staff ID]],Table2[],2,FALSE),"")</f>
        <v/>
      </c>
      <c r="N1046" s="211" t="str">
        <f>IFERROR(IF(VLOOKUP(Table1[[#This Row],[Budget Code Description]],Dimentions!$X$6:$AC$97,4,FALSE)="","",VLOOKUP(Table1[[#This Row],[Budget Code Description]],Dimentions!$X$6:$AC$97,4,FALSE)),"")</f>
        <v/>
      </c>
      <c r="O1046" s="65" t="str">
        <f>IFERROR(VLOOKUP(Table1[[#This Row],[Vendor ID]],Table549[],2,FALSE),"")</f>
        <v/>
      </c>
      <c r="P1046" s="63"/>
      <c r="Q1046" s="143" t="str">
        <f>IF(Table1[[#This Row],[Posting Date]]&lt;&gt;"",$D$9,"")</f>
        <v/>
      </c>
      <c r="R1046" s="159" t="str">
        <f>IF(Table1[[#This Row],[Posting Date]]&lt;&gt;"",$D$10,"")</f>
        <v/>
      </c>
      <c r="S1046" s="66"/>
      <c r="T1046" s="63"/>
      <c r="U1046" s="67"/>
      <c r="V1046" s="67"/>
      <c r="W1046" s="67" t="str">
        <f t="shared" si="16"/>
        <v/>
      </c>
      <c r="X1046" s="161" t="str">
        <f>IF(E1046="","",(IF(Table1[[#This Row],[Cur]]="USD",Table1[[#This Row],[Cur_Amount Debit]],Table1[[#This Row],[Cur_Amount Debit]]/Table1[[#This Row],[Exchange Rate]])))</f>
        <v/>
      </c>
      <c r="Y1046" s="161" t="str">
        <f>IF(E1046="","",(IF(Table1[[#This Row],[Cur]]="USD",Table1[[#This Row],[Cur_Amount Credit]],Table1[[#This Row],[Cur_Amount Credit]]/ExchangeRate)))</f>
        <v/>
      </c>
      <c r="Z1046" s="203" t="str">
        <f>IF(E1046="","",(Table1[[#This Row],[Debit USD]]-Table1[[#This Row],[Credit USD]]))</f>
        <v/>
      </c>
      <c r="AA1046" s="122"/>
      <c r="AB1046" s="1"/>
      <c r="AC1046" s="15"/>
      <c r="AD1046" s="15" t="str">
        <f>IF(AND(OR(Table1[[#This Row],[Account]]="15030",Table1[[#This Row],[Account]]="15035",Table1[[#This Row],[Account]]="20150"),Table1[[#This Row],[Vendor ID]]=""),1,"")</f>
        <v/>
      </c>
      <c r="AE1046" s="15"/>
      <c r="AF1046" s="15"/>
      <c r="AG1046" s="15"/>
      <c r="AH1046" s="46" t="str">
        <f>IF(Table1[[#This Row],[Posting Date]]&lt;&gt;"","GJ-"&amp;CountryID,"")</f>
        <v/>
      </c>
      <c r="AI1046" s="59" t="str">
        <f>IF(Table1[[#This Row],[Posting Date]]&lt;&gt;"",Table1[[#This Row],[Posting Date]],"")</f>
        <v/>
      </c>
      <c r="AJ1046" s="46"/>
      <c r="AK1046" s="46" t="str">
        <f>IF(Table1[[#This Row],[Description]]&lt;&gt;"",Table1[[#This Row],[Description]],"")</f>
        <v/>
      </c>
      <c r="AL1046" s="46" t="str">
        <f>IF(Table1[[#This Row],[Posting Date]]&lt;&gt;"",Table1[[#This Row],[Reference Number]],"")</f>
        <v/>
      </c>
      <c r="AM1046" s="46" t="str">
        <f>TRIM(Table1[[#This Row],[Line '#]])</f>
        <v/>
      </c>
      <c r="AN1046" s="46" t="str">
        <f>TRIM(Table1[[#This Row],[Account]])</f>
        <v/>
      </c>
      <c r="AO1046" s="46" t="str">
        <f>IF(Table1[[#This Row],[Posting Date]]&lt;&gt;"",$D$5,"")</f>
        <v/>
      </c>
      <c r="AP1046" s="46" t="str">
        <f>TRIM(Table1[[#This Row],[Departments-Prgrams]])</f>
        <v/>
      </c>
      <c r="AQ1046" s="46" t="str">
        <f>TRIM(Table1[[#This Row],[Grant]])</f>
        <v/>
      </c>
      <c r="AR1046" s="46" t="str">
        <f>TRIM(Table1[[#This Row],[Staff ID]])</f>
        <v/>
      </c>
      <c r="AS1046" s="46" t="str">
        <f>IF(TRIM(Table1[[#This Row],[Budget Code]])=0,"",TRIM(Table1[[#This Row],[Budget Code]]))</f>
        <v/>
      </c>
      <c r="AT1046" s="46" t="str">
        <f>IF(Table1[[#This Row],[Line Description]]&lt;&gt;"",Table1[[#This Row],[Line Description]],"")</f>
        <v/>
      </c>
      <c r="AU1046" s="46" t="str">
        <f>IF(Table1[[#This Row],[Cur_Amount Debit]]&gt;0,ROUND(Table1[[#This Row],[Cur_Amount Debit]],2),"")</f>
        <v/>
      </c>
      <c r="AV1046" s="46" t="str">
        <f>IF(Table1[[#This Row],[Cur_Amount Credit]]&gt;0,ROUND(Table1[[#This Row],[Cur_Amount Credit]],2),"")</f>
        <v/>
      </c>
      <c r="AW1046" s="46" t="str">
        <f>LEFT(Table1[[#This Row],[Cur]],3)</f>
        <v/>
      </c>
      <c r="AX1046" s="59"/>
      <c r="AY1046" s="46"/>
      <c r="AZ1046" s="46" t="str">
        <f>IF(Table1[[#This Row],[Cur]]&lt;&gt;"",IF(Table1[[#This Row],[Cur]]="USD","",ExchangeRate),"")</f>
        <v/>
      </c>
      <c r="BA1046" s="46" t="str">
        <f>IF(Table1[[#This Row],[Grant]]&lt;&gt;"",VLOOKUP(Table1[[#This Row],[Grant]],Grants!B:D,3),"")</f>
        <v/>
      </c>
      <c r="BB1046" s="46" t="str">
        <f>TRIM(Table1[[#This Row],[Vendor ID]])</f>
        <v/>
      </c>
      <c r="BC1046">
        <f>IF(Table1[[#This Row],[Reference Number]]=Q1045,BC1045,BC1045+1)</f>
        <v>2</v>
      </c>
    </row>
    <row r="1047" spans="1:55" ht="11.25" hidden="1" customHeight="1">
      <c r="A1047" s="1"/>
      <c r="B1047" s="88" t="str">
        <f>IF(Table1[[#This Row],[Posting Date]]&lt;&gt;"",IF(Table1[[#This Row],[Reference Number]]=Q1046,B1046+1,1),"")</f>
        <v/>
      </c>
      <c r="C1047" s="61"/>
      <c r="D1047" s="61"/>
      <c r="E1047" s="218"/>
      <c r="F1047" s="143" t="str">
        <f>IFERROR(IF(VLOOKUP(Table1[[#This Row],[Budget Code Description]],Dimentions!$X$6:$AC$132,2,FALSE)="","",VLOOKUP(Table1[[#This Row],[Budget Code Description]],Dimentions!$X$6:$AC$132,2,FALSE)),"")</f>
        <v/>
      </c>
      <c r="G1047" s="143" t="str">
        <f>IFERROR(VLOOKUP(Table1[[#This Row],[Budget Code Description]],Dimentions!$X$6:$AC$132,3,FALSE),"")</f>
        <v/>
      </c>
      <c r="H1047" s="64" t="str">
        <f>IFERROR(VLOOKUP(Table1[[#This Row],[Account]],Dimentions!$S$6:$V$233,2,FALSE),"")</f>
        <v/>
      </c>
      <c r="I1047" s="62">
        <f>_xlfn.NUMBERVALUE(LEFT(Table1[[#This Row],[Account]],1))</f>
        <v>0</v>
      </c>
      <c r="J1047" s="62" t="str">
        <f>IFERROR(VLOOKUP(Table1[[#This Row],[Budget Code Description]],Table6[#All],7,FALSE),"")</f>
        <v/>
      </c>
      <c r="K1047" s="143" t="str">
        <f>IFERROR(VLOOKUP(Table1[[#This Row],[Budget Code Description]],Table6[#All],8,FALSE),"")</f>
        <v/>
      </c>
      <c r="L1047" s="63"/>
      <c r="M1047" s="65" t="str">
        <f>IFERROR(VLOOKUP(Table1[[#This Row],[Staff ID]],Table2[],2,FALSE),"")</f>
        <v/>
      </c>
      <c r="N1047" s="211" t="str">
        <f>IFERROR(IF(VLOOKUP(Table1[[#This Row],[Budget Code Description]],Dimentions!$X$6:$AC$97,4,FALSE)="","",VLOOKUP(Table1[[#This Row],[Budget Code Description]],Dimentions!$X$6:$AC$97,4,FALSE)),"")</f>
        <v/>
      </c>
      <c r="O1047" s="65" t="str">
        <f>IFERROR(VLOOKUP(Table1[[#This Row],[Vendor ID]],Table549[],2,FALSE),"")</f>
        <v/>
      </c>
      <c r="P1047" s="63"/>
      <c r="Q1047" s="143" t="str">
        <f>IF(Table1[[#This Row],[Posting Date]]&lt;&gt;"",$D$9,"")</f>
        <v/>
      </c>
      <c r="R1047" s="159" t="str">
        <f>IF(Table1[[#This Row],[Posting Date]]&lt;&gt;"",$D$10,"")</f>
        <v/>
      </c>
      <c r="S1047" s="66"/>
      <c r="T1047" s="63"/>
      <c r="U1047" s="67"/>
      <c r="V1047" s="67"/>
      <c r="W1047" s="67" t="str">
        <f t="shared" si="16"/>
        <v/>
      </c>
      <c r="X1047" s="161" t="str">
        <f>IF(E1047="","",(IF(Table1[[#This Row],[Cur]]="USD",Table1[[#This Row],[Cur_Amount Debit]],Table1[[#This Row],[Cur_Amount Debit]]/Table1[[#This Row],[Exchange Rate]])))</f>
        <v/>
      </c>
      <c r="Y1047" s="161" t="str">
        <f>IF(E1047="","",(IF(Table1[[#This Row],[Cur]]="USD",Table1[[#This Row],[Cur_Amount Credit]],Table1[[#This Row],[Cur_Amount Credit]]/ExchangeRate)))</f>
        <v/>
      </c>
      <c r="Z1047" s="203" t="str">
        <f>IF(E1047="","",(Table1[[#This Row],[Debit USD]]-Table1[[#This Row],[Credit USD]]))</f>
        <v/>
      </c>
      <c r="AA1047" s="122"/>
      <c r="AB1047" s="1"/>
      <c r="AC1047" s="15"/>
      <c r="AD1047" s="15" t="str">
        <f>IF(AND(OR(Table1[[#This Row],[Account]]="15030",Table1[[#This Row],[Account]]="15035",Table1[[#This Row],[Account]]="20150"),Table1[[#This Row],[Vendor ID]]=""),1,"")</f>
        <v/>
      </c>
      <c r="AE1047" s="15"/>
      <c r="AF1047" s="15"/>
      <c r="AG1047" s="15"/>
      <c r="AH1047" s="46" t="str">
        <f>IF(Table1[[#This Row],[Posting Date]]&lt;&gt;"","GJ-"&amp;CountryID,"")</f>
        <v/>
      </c>
      <c r="AI1047" s="59" t="str">
        <f>IF(Table1[[#This Row],[Posting Date]]&lt;&gt;"",Table1[[#This Row],[Posting Date]],"")</f>
        <v/>
      </c>
      <c r="AJ1047" s="46"/>
      <c r="AK1047" s="46" t="str">
        <f>IF(Table1[[#This Row],[Description]]&lt;&gt;"",Table1[[#This Row],[Description]],"")</f>
        <v/>
      </c>
      <c r="AL1047" s="46" t="str">
        <f>IF(Table1[[#This Row],[Posting Date]]&lt;&gt;"",Table1[[#This Row],[Reference Number]],"")</f>
        <v/>
      </c>
      <c r="AM1047" s="46" t="str">
        <f>TRIM(Table1[[#This Row],[Line '#]])</f>
        <v/>
      </c>
      <c r="AN1047" s="46" t="str">
        <f>TRIM(Table1[[#This Row],[Account]])</f>
        <v/>
      </c>
      <c r="AO1047" s="46" t="str">
        <f>IF(Table1[[#This Row],[Posting Date]]&lt;&gt;"",$D$5,"")</f>
        <v/>
      </c>
      <c r="AP1047" s="46" t="str">
        <f>TRIM(Table1[[#This Row],[Departments-Prgrams]])</f>
        <v/>
      </c>
      <c r="AQ1047" s="46" t="str">
        <f>TRIM(Table1[[#This Row],[Grant]])</f>
        <v/>
      </c>
      <c r="AR1047" s="46" t="str">
        <f>TRIM(Table1[[#This Row],[Staff ID]])</f>
        <v/>
      </c>
      <c r="AS1047" s="46" t="str">
        <f>IF(TRIM(Table1[[#This Row],[Budget Code]])=0,"",TRIM(Table1[[#This Row],[Budget Code]]))</f>
        <v/>
      </c>
      <c r="AT1047" s="46" t="str">
        <f>IF(Table1[[#This Row],[Line Description]]&lt;&gt;"",Table1[[#This Row],[Line Description]],"")</f>
        <v/>
      </c>
      <c r="AU1047" s="46" t="str">
        <f>IF(Table1[[#This Row],[Cur_Amount Debit]]&gt;0,ROUND(Table1[[#This Row],[Cur_Amount Debit]],2),"")</f>
        <v/>
      </c>
      <c r="AV1047" s="46" t="str">
        <f>IF(Table1[[#This Row],[Cur_Amount Credit]]&gt;0,ROUND(Table1[[#This Row],[Cur_Amount Credit]],2),"")</f>
        <v/>
      </c>
      <c r="AW1047" s="46" t="str">
        <f>LEFT(Table1[[#This Row],[Cur]],3)</f>
        <v/>
      </c>
      <c r="AX1047" s="59"/>
      <c r="AY1047" s="46"/>
      <c r="AZ1047" s="46" t="str">
        <f>IF(Table1[[#This Row],[Cur]]&lt;&gt;"",IF(Table1[[#This Row],[Cur]]="USD","",ExchangeRate),"")</f>
        <v/>
      </c>
      <c r="BA1047" s="46" t="str">
        <f>IF(Table1[[#This Row],[Grant]]&lt;&gt;"",VLOOKUP(Table1[[#This Row],[Grant]],Grants!B:D,3),"")</f>
        <v/>
      </c>
      <c r="BB1047" s="46" t="str">
        <f>TRIM(Table1[[#This Row],[Vendor ID]])</f>
        <v/>
      </c>
      <c r="BC1047">
        <f>IF(Table1[[#This Row],[Reference Number]]=Q1046,BC1046,BC1046+1)</f>
        <v>2</v>
      </c>
    </row>
    <row r="1048" spans="1:55" ht="11.25" hidden="1" customHeight="1">
      <c r="A1048" s="1"/>
      <c r="B1048" s="88" t="str">
        <f>IF(Table1[[#This Row],[Posting Date]]&lt;&gt;"",IF(Table1[[#This Row],[Reference Number]]=Q1047,B1047+1,1),"")</f>
        <v/>
      </c>
      <c r="C1048" s="61"/>
      <c r="D1048" s="61"/>
      <c r="E1048" s="218"/>
      <c r="F1048" s="143" t="str">
        <f>IFERROR(IF(VLOOKUP(Table1[[#This Row],[Budget Code Description]],Dimentions!$X$6:$AC$132,2,FALSE)="","",VLOOKUP(Table1[[#This Row],[Budget Code Description]],Dimentions!$X$6:$AC$132,2,FALSE)),"")</f>
        <v/>
      </c>
      <c r="G1048" s="143" t="str">
        <f>IFERROR(VLOOKUP(Table1[[#This Row],[Budget Code Description]],Dimentions!$X$6:$AC$132,3,FALSE),"")</f>
        <v/>
      </c>
      <c r="H1048" s="64" t="str">
        <f>IFERROR(VLOOKUP(Table1[[#This Row],[Account]],Dimentions!$S$6:$V$233,2,FALSE),"")</f>
        <v/>
      </c>
      <c r="I1048" s="62">
        <f>_xlfn.NUMBERVALUE(LEFT(Table1[[#This Row],[Account]],1))</f>
        <v>0</v>
      </c>
      <c r="J1048" s="62" t="str">
        <f>IFERROR(VLOOKUP(Table1[[#This Row],[Budget Code Description]],Table6[#All],7,FALSE),"")</f>
        <v/>
      </c>
      <c r="K1048" s="143" t="str">
        <f>IFERROR(VLOOKUP(Table1[[#This Row],[Budget Code Description]],Table6[#All],8,FALSE),"")</f>
        <v/>
      </c>
      <c r="L1048" s="63"/>
      <c r="M1048" s="65" t="str">
        <f>IFERROR(VLOOKUP(Table1[[#This Row],[Staff ID]],Table2[],2,FALSE),"")</f>
        <v/>
      </c>
      <c r="N1048" s="211" t="str">
        <f>IFERROR(IF(VLOOKUP(Table1[[#This Row],[Budget Code Description]],Dimentions!$X$6:$AC$97,4,FALSE)="","",VLOOKUP(Table1[[#This Row],[Budget Code Description]],Dimentions!$X$6:$AC$97,4,FALSE)),"")</f>
        <v/>
      </c>
      <c r="O1048" s="65" t="str">
        <f>IFERROR(VLOOKUP(Table1[[#This Row],[Vendor ID]],Table549[],2,FALSE),"")</f>
        <v/>
      </c>
      <c r="P1048" s="63"/>
      <c r="Q1048" s="143" t="str">
        <f>IF(Table1[[#This Row],[Posting Date]]&lt;&gt;"",$D$9,"")</f>
        <v/>
      </c>
      <c r="R1048" s="159" t="str">
        <f>IF(Table1[[#This Row],[Posting Date]]&lt;&gt;"",$D$10,"")</f>
        <v/>
      </c>
      <c r="S1048" s="66"/>
      <c r="T1048" s="63"/>
      <c r="U1048" s="67"/>
      <c r="V1048" s="67"/>
      <c r="W1048" s="67" t="str">
        <f t="shared" si="16"/>
        <v/>
      </c>
      <c r="X1048" s="161" t="str">
        <f>IF(E1048="","",(IF(Table1[[#This Row],[Cur]]="USD",Table1[[#This Row],[Cur_Amount Debit]],Table1[[#This Row],[Cur_Amount Debit]]/Table1[[#This Row],[Exchange Rate]])))</f>
        <v/>
      </c>
      <c r="Y1048" s="161" t="str">
        <f>IF(E1048="","",(IF(Table1[[#This Row],[Cur]]="USD",Table1[[#This Row],[Cur_Amount Credit]],Table1[[#This Row],[Cur_Amount Credit]]/ExchangeRate)))</f>
        <v/>
      </c>
      <c r="Z1048" s="203" t="str">
        <f>IF(E1048="","",(Table1[[#This Row],[Debit USD]]-Table1[[#This Row],[Credit USD]]))</f>
        <v/>
      </c>
      <c r="AA1048" s="122"/>
      <c r="AB1048" s="1"/>
      <c r="AC1048" s="15"/>
      <c r="AD1048" s="15" t="str">
        <f>IF(AND(OR(Table1[[#This Row],[Account]]="15030",Table1[[#This Row],[Account]]="15035",Table1[[#This Row],[Account]]="20150"),Table1[[#This Row],[Vendor ID]]=""),1,"")</f>
        <v/>
      </c>
      <c r="AE1048" s="15"/>
      <c r="AF1048" s="15"/>
      <c r="AG1048" s="15"/>
      <c r="AH1048" s="46" t="str">
        <f>IF(Table1[[#This Row],[Posting Date]]&lt;&gt;"","GJ-"&amp;CountryID,"")</f>
        <v/>
      </c>
      <c r="AI1048" s="59" t="str">
        <f>IF(Table1[[#This Row],[Posting Date]]&lt;&gt;"",Table1[[#This Row],[Posting Date]],"")</f>
        <v/>
      </c>
      <c r="AJ1048" s="46"/>
      <c r="AK1048" s="46" t="str">
        <f>IF(Table1[[#This Row],[Description]]&lt;&gt;"",Table1[[#This Row],[Description]],"")</f>
        <v/>
      </c>
      <c r="AL1048" s="46" t="str">
        <f>IF(Table1[[#This Row],[Posting Date]]&lt;&gt;"",Table1[[#This Row],[Reference Number]],"")</f>
        <v/>
      </c>
      <c r="AM1048" s="46" t="str">
        <f>TRIM(Table1[[#This Row],[Line '#]])</f>
        <v/>
      </c>
      <c r="AN1048" s="46" t="str">
        <f>TRIM(Table1[[#This Row],[Account]])</f>
        <v/>
      </c>
      <c r="AO1048" s="46" t="str">
        <f>IF(Table1[[#This Row],[Posting Date]]&lt;&gt;"",$D$5,"")</f>
        <v/>
      </c>
      <c r="AP1048" s="46" t="str">
        <f>TRIM(Table1[[#This Row],[Departments-Prgrams]])</f>
        <v/>
      </c>
      <c r="AQ1048" s="46" t="str">
        <f>TRIM(Table1[[#This Row],[Grant]])</f>
        <v/>
      </c>
      <c r="AR1048" s="46" t="str">
        <f>TRIM(Table1[[#This Row],[Staff ID]])</f>
        <v/>
      </c>
      <c r="AS1048" s="46" t="str">
        <f>IF(TRIM(Table1[[#This Row],[Budget Code]])=0,"",TRIM(Table1[[#This Row],[Budget Code]]))</f>
        <v/>
      </c>
      <c r="AT1048" s="46" t="str">
        <f>IF(Table1[[#This Row],[Line Description]]&lt;&gt;"",Table1[[#This Row],[Line Description]],"")</f>
        <v/>
      </c>
      <c r="AU1048" s="46" t="str">
        <f>IF(Table1[[#This Row],[Cur_Amount Debit]]&gt;0,ROUND(Table1[[#This Row],[Cur_Amount Debit]],2),"")</f>
        <v/>
      </c>
      <c r="AV1048" s="46" t="str">
        <f>IF(Table1[[#This Row],[Cur_Amount Credit]]&gt;0,ROUND(Table1[[#This Row],[Cur_Amount Credit]],2),"")</f>
        <v/>
      </c>
      <c r="AW1048" s="46" t="str">
        <f>LEFT(Table1[[#This Row],[Cur]],3)</f>
        <v/>
      </c>
      <c r="AX1048" s="59"/>
      <c r="AY1048" s="46"/>
      <c r="AZ1048" s="46" t="str">
        <f>IF(Table1[[#This Row],[Cur]]&lt;&gt;"",IF(Table1[[#This Row],[Cur]]="USD","",ExchangeRate),"")</f>
        <v/>
      </c>
      <c r="BA1048" s="46" t="str">
        <f>IF(Table1[[#This Row],[Grant]]&lt;&gt;"",VLOOKUP(Table1[[#This Row],[Grant]],Grants!B:D,3),"")</f>
        <v/>
      </c>
      <c r="BB1048" s="46" t="str">
        <f>TRIM(Table1[[#This Row],[Vendor ID]])</f>
        <v/>
      </c>
      <c r="BC1048">
        <f>IF(Table1[[#This Row],[Reference Number]]=Q1047,BC1047,BC1047+1)</f>
        <v>2</v>
      </c>
    </row>
    <row r="1049" spans="1:55" ht="11.25" hidden="1" customHeight="1">
      <c r="A1049" s="1"/>
      <c r="B1049" s="88" t="str">
        <f>IF(Table1[[#This Row],[Posting Date]]&lt;&gt;"",IF(Table1[[#This Row],[Reference Number]]=Q1048,B1048+1,1),"")</f>
        <v/>
      </c>
      <c r="C1049" s="61"/>
      <c r="D1049" s="61"/>
      <c r="E1049" s="218"/>
      <c r="F1049" s="143" t="str">
        <f>IFERROR(IF(VLOOKUP(Table1[[#This Row],[Budget Code Description]],Dimentions!$X$6:$AC$132,2,FALSE)="","",VLOOKUP(Table1[[#This Row],[Budget Code Description]],Dimentions!$X$6:$AC$132,2,FALSE)),"")</f>
        <v/>
      </c>
      <c r="G1049" s="143" t="str">
        <f>IFERROR(VLOOKUP(Table1[[#This Row],[Budget Code Description]],Dimentions!$X$6:$AC$132,3,FALSE),"")</f>
        <v/>
      </c>
      <c r="H1049" s="64" t="str">
        <f>IFERROR(VLOOKUP(Table1[[#This Row],[Account]],Dimentions!$S$6:$V$233,2,FALSE),"")</f>
        <v/>
      </c>
      <c r="I1049" s="62">
        <f>_xlfn.NUMBERVALUE(LEFT(Table1[[#This Row],[Account]],1))</f>
        <v>0</v>
      </c>
      <c r="J1049" s="62" t="str">
        <f>IFERROR(VLOOKUP(Table1[[#This Row],[Budget Code Description]],Table6[#All],7,FALSE),"")</f>
        <v/>
      </c>
      <c r="K1049" s="143" t="str">
        <f>IFERROR(VLOOKUP(Table1[[#This Row],[Budget Code Description]],Table6[#All],8,FALSE),"")</f>
        <v/>
      </c>
      <c r="L1049" s="63"/>
      <c r="M1049" s="65" t="str">
        <f>IFERROR(VLOOKUP(Table1[[#This Row],[Staff ID]],Table2[],2,FALSE),"")</f>
        <v/>
      </c>
      <c r="N1049" s="211" t="str">
        <f>IFERROR(IF(VLOOKUP(Table1[[#This Row],[Budget Code Description]],Dimentions!$X$6:$AC$97,4,FALSE)="","",VLOOKUP(Table1[[#This Row],[Budget Code Description]],Dimentions!$X$6:$AC$97,4,FALSE)),"")</f>
        <v/>
      </c>
      <c r="O1049" s="65" t="str">
        <f>IFERROR(VLOOKUP(Table1[[#This Row],[Vendor ID]],Table549[],2,FALSE),"")</f>
        <v/>
      </c>
      <c r="P1049" s="63"/>
      <c r="Q1049" s="143" t="str">
        <f>IF(Table1[[#This Row],[Posting Date]]&lt;&gt;"",$D$9,"")</f>
        <v/>
      </c>
      <c r="R1049" s="159" t="str">
        <f>IF(Table1[[#This Row],[Posting Date]]&lt;&gt;"",$D$10,"")</f>
        <v/>
      </c>
      <c r="S1049" s="66"/>
      <c r="T1049" s="63"/>
      <c r="U1049" s="67"/>
      <c r="V1049" s="67"/>
      <c r="W1049" s="67" t="str">
        <f t="shared" si="16"/>
        <v/>
      </c>
      <c r="X1049" s="161" t="str">
        <f>IF(E1049="","",(IF(Table1[[#This Row],[Cur]]="USD",Table1[[#This Row],[Cur_Amount Debit]],Table1[[#This Row],[Cur_Amount Debit]]/Table1[[#This Row],[Exchange Rate]])))</f>
        <v/>
      </c>
      <c r="Y1049" s="161" t="str">
        <f>IF(E1049="","",(IF(Table1[[#This Row],[Cur]]="USD",Table1[[#This Row],[Cur_Amount Credit]],Table1[[#This Row],[Cur_Amount Credit]]/ExchangeRate)))</f>
        <v/>
      </c>
      <c r="Z1049" s="203" t="str">
        <f>IF(E1049="","",(Table1[[#This Row],[Debit USD]]-Table1[[#This Row],[Credit USD]]))</f>
        <v/>
      </c>
      <c r="AA1049" s="122"/>
      <c r="AB1049" s="1"/>
      <c r="AC1049" s="15"/>
      <c r="AD1049" s="15" t="str">
        <f>IF(AND(OR(Table1[[#This Row],[Account]]="15030",Table1[[#This Row],[Account]]="15035",Table1[[#This Row],[Account]]="20150"),Table1[[#This Row],[Vendor ID]]=""),1,"")</f>
        <v/>
      </c>
      <c r="AE1049" s="15"/>
      <c r="AF1049" s="15"/>
      <c r="AG1049" s="15"/>
      <c r="AH1049" s="46" t="str">
        <f>IF(Table1[[#This Row],[Posting Date]]&lt;&gt;"","GJ-"&amp;CountryID,"")</f>
        <v/>
      </c>
      <c r="AI1049" s="59" t="str">
        <f>IF(Table1[[#This Row],[Posting Date]]&lt;&gt;"",Table1[[#This Row],[Posting Date]],"")</f>
        <v/>
      </c>
      <c r="AJ1049" s="46"/>
      <c r="AK1049" s="46" t="str">
        <f>IF(Table1[[#This Row],[Description]]&lt;&gt;"",Table1[[#This Row],[Description]],"")</f>
        <v/>
      </c>
      <c r="AL1049" s="46" t="str">
        <f>IF(Table1[[#This Row],[Posting Date]]&lt;&gt;"",Table1[[#This Row],[Reference Number]],"")</f>
        <v/>
      </c>
      <c r="AM1049" s="46" t="str">
        <f>TRIM(Table1[[#This Row],[Line '#]])</f>
        <v/>
      </c>
      <c r="AN1049" s="46" t="str">
        <f>TRIM(Table1[[#This Row],[Account]])</f>
        <v/>
      </c>
      <c r="AO1049" s="46" t="str">
        <f>IF(Table1[[#This Row],[Posting Date]]&lt;&gt;"",$D$5,"")</f>
        <v/>
      </c>
      <c r="AP1049" s="46" t="str">
        <f>TRIM(Table1[[#This Row],[Departments-Prgrams]])</f>
        <v/>
      </c>
      <c r="AQ1049" s="46" t="str">
        <f>TRIM(Table1[[#This Row],[Grant]])</f>
        <v/>
      </c>
      <c r="AR1049" s="46" t="str">
        <f>TRIM(Table1[[#This Row],[Staff ID]])</f>
        <v/>
      </c>
      <c r="AS1049" s="46" t="str">
        <f>IF(TRIM(Table1[[#This Row],[Budget Code]])=0,"",TRIM(Table1[[#This Row],[Budget Code]]))</f>
        <v/>
      </c>
      <c r="AT1049" s="46" t="str">
        <f>IF(Table1[[#This Row],[Line Description]]&lt;&gt;"",Table1[[#This Row],[Line Description]],"")</f>
        <v/>
      </c>
      <c r="AU1049" s="46" t="str">
        <f>IF(Table1[[#This Row],[Cur_Amount Debit]]&gt;0,ROUND(Table1[[#This Row],[Cur_Amount Debit]],2),"")</f>
        <v/>
      </c>
      <c r="AV1049" s="46" t="str">
        <f>IF(Table1[[#This Row],[Cur_Amount Credit]]&gt;0,ROUND(Table1[[#This Row],[Cur_Amount Credit]],2),"")</f>
        <v/>
      </c>
      <c r="AW1049" s="46" t="str">
        <f>LEFT(Table1[[#This Row],[Cur]],3)</f>
        <v/>
      </c>
      <c r="AX1049" s="59"/>
      <c r="AY1049" s="46"/>
      <c r="AZ1049" s="46" t="str">
        <f>IF(Table1[[#This Row],[Cur]]&lt;&gt;"",IF(Table1[[#This Row],[Cur]]="USD","",ExchangeRate),"")</f>
        <v/>
      </c>
      <c r="BA1049" s="46" t="str">
        <f>IF(Table1[[#This Row],[Grant]]&lt;&gt;"",VLOOKUP(Table1[[#This Row],[Grant]],Grants!B:D,3),"")</f>
        <v/>
      </c>
      <c r="BB1049" s="46" t="str">
        <f>TRIM(Table1[[#This Row],[Vendor ID]])</f>
        <v/>
      </c>
      <c r="BC1049">
        <f>IF(Table1[[#This Row],[Reference Number]]=Q1048,BC1048,BC1048+1)</f>
        <v>2</v>
      </c>
    </row>
    <row r="1050" spans="1:55" ht="11.25" hidden="1" customHeight="1">
      <c r="A1050" s="1"/>
      <c r="B1050" s="88" t="str">
        <f>IF(Table1[[#This Row],[Posting Date]]&lt;&gt;"",IF(Table1[[#This Row],[Reference Number]]=Q1049,B1049+1,1),"")</f>
        <v/>
      </c>
      <c r="C1050" s="61"/>
      <c r="D1050" s="61"/>
      <c r="E1050" s="218"/>
      <c r="F1050" s="143" t="str">
        <f>IFERROR(IF(VLOOKUP(Table1[[#This Row],[Budget Code Description]],Dimentions!$X$6:$AC$132,2,FALSE)="","",VLOOKUP(Table1[[#This Row],[Budget Code Description]],Dimentions!$X$6:$AC$132,2,FALSE)),"")</f>
        <v/>
      </c>
      <c r="G1050" s="143" t="str">
        <f>IFERROR(VLOOKUP(Table1[[#This Row],[Budget Code Description]],Dimentions!$X$6:$AC$132,3,FALSE),"")</f>
        <v/>
      </c>
      <c r="H1050" s="64" t="str">
        <f>IFERROR(VLOOKUP(Table1[[#This Row],[Account]],Dimentions!$S$6:$V$233,2,FALSE),"")</f>
        <v/>
      </c>
      <c r="I1050" s="62">
        <f>_xlfn.NUMBERVALUE(LEFT(Table1[[#This Row],[Account]],1))</f>
        <v>0</v>
      </c>
      <c r="J1050" s="62" t="str">
        <f>IFERROR(VLOOKUP(Table1[[#This Row],[Budget Code Description]],Table6[#All],7,FALSE),"")</f>
        <v/>
      </c>
      <c r="K1050" s="143" t="str">
        <f>IFERROR(VLOOKUP(Table1[[#This Row],[Budget Code Description]],Table6[#All],8,FALSE),"")</f>
        <v/>
      </c>
      <c r="L1050" s="63"/>
      <c r="M1050" s="65" t="str">
        <f>IFERROR(VLOOKUP(Table1[[#This Row],[Staff ID]],Table2[],2,FALSE),"")</f>
        <v/>
      </c>
      <c r="N1050" s="211" t="str">
        <f>IFERROR(IF(VLOOKUP(Table1[[#This Row],[Budget Code Description]],Dimentions!$X$6:$AC$97,4,FALSE)="","",VLOOKUP(Table1[[#This Row],[Budget Code Description]],Dimentions!$X$6:$AC$97,4,FALSE)),"")</f>
        <v/>
      </c>
      <c r="O1050" s="65" t="str">
        <f>IFERROR(VLOOKUP(Table1[[#This Row],[Vendor ID]],Table549[],2,FALSE),"")</f>
        <v/>
      </c>
      <c r="P1050" s="63"/>
      <c r="Q1050" s="143" t="str">
        <f>IF(Table1[[#This Row],[Posting Date]]&lt;&gt;"",$D$9,"")</f>
        <v/>
      </c>
      <c r="R1050" s="159" t="str">
        <f>IF(Table1[[#This Row],[Posting Date]]&lt;&gt;"",$D$10,"")</f>
        <v/>
      </c>
      <c r="S1050" s="66"/>
      <c r="T1050" s="63"/>
      <c r="U1050" s="67"/>
      <c r="V1050" s="67"/>
      <c r="W1050" s="67" t="str">
        <f t="shared" si="16"/>
        <v/>
      </c>
      <c r="X1050" s="161" t="str">
        <f>IF(E1050="","",(IF(Table1[[#This Row],[Cur]]="USD",Table1[[#This Row],[Cur_Amount Debit]],Table1[[#This Row],[Cur_Amount Debit]]/Table1[[#This Row],[Exchange Rate]])))</f>
        <v/>
      </c>
      <c r="Y1050" s="161" t="str">
        <f>IF(E1050="","",(IF(Table1[[#This Row],[Cur]]="USD",Table1[[#This Row],[Cur_Amount Credit]],Table1[[#This Row],[Cur_Amount Credit]]/ExchangeRate)))</f>
        <v/>
      </c>
      <c r="Z1050" s="203" t="str">
        <f>IF(E1050="","",(Table1[[#This Row],[Debit USD]]-Table1[[#This Row],[Credit USD]]))</f>
        <v/>
      </c>
      <c r="AA1050" s="122"/>
      <c r="AB1050" s="1"/>
      <c r="AC1050" s="15"/>
      <c r="AD1050" s="15" t="str">
        <f>IF(AND(OR(Table1[[#This Row],[Account]]="15030",Table1[[#This Row],[Account]]="15035",Table1[[#This Row],[Account]]="20150"),Table1[[#This Row],[Vendor ID]]=""),1,"")</f>
        <v/>
      </c>
      <c r="AE1050" s="15"/>
      <c r="AF1050" s="15"/>
      <c r="AG1050" s="15"/>
      <c r="AH1050" s="46" t="str">
        <f>IF(Table1[[#This Row],[Posting Date]]&lt;&gt;"","GJ-"&amp;CountryID,"")</f>
        <v/>
      </c>
      <c r="AI1050" s="59" t="str">
        <f>IF(Table1[[#This Row],[Posting Date]]&lt;&gt;"",Table1[[#This Row],[Posting Date]],"")</f>
        <v/>
      </c>
      <c r="AJ1050" s="46"/>
      <c r="AK1050" s="46" t="str">
        <f>IF(Table1[[#This Row],[Description]]&lt;&gt;"",Table1[[#This Row],[Description]],"")</f>
        <v/>
      </c>
      <c r="AL1050" s="46" t="str">
        <f>IF(Table1[[#This Row],[Posting Date]]&lt;&gt;"",Table1[[#This Row],[Reference Number]],"")</f>
        <v/>
      </c>
      <c r="AM1050" s="46" t="str">
        <f>TRIM(Table1[[#This Row],[Line '#]])</f>
        <v/>
      </c>
      <c r="AN1050" s="46" t="str">
        <f>TRIM(Table1[[#This Row],[Account]])</f>
        <v/>
      </c>
      <c r="AO1050" s="46" t="str">
        <f>IF(Table1[[#This Row],[Posting Date]]&lt;&gt;"",$D$5,"")</f>
        <v/>
      </c>
      <c r="AP1050" s="46" t="str">
        <f>TRIM(Table1[[#This Row],[Departments-Prgrams]])</f>
        <v/>
      </c>
      <c r="AQ1050" s="46" t="str">
        <f>TRIM(Table1[[#This Row],[Grant]])</f>
        <v/>
      </c>
      <c r="AR1050" s="46" t="str">
        <f>TRIM(Table1[[#This Row],[Staff ID]])</f>
        <v/>
      </c>
      <c r="AS1050" s="46" t="str">
        <f>IF(TRIM(Table1[[#This Row],[Budget Code]])=0,"",TRIM(Table1[[#This Row],[Budget Code]]))</f>
        <v/>
      </c>
      <c r="AT1050" s="46" t="str">
        <f>IF(Table1[[#This Row],[Line Description]]&lt;&gt;"",Table1[[#This Row],[Line Description]],"")</f>
        <v/>
      </c>
      <c r="AU1050" s="46" t="str">
        <f>IF(Table1[[#This Row],[Cur_Amount Debit]]&gt;0,ROUND(Table1[[#This Row],[Cur_Amount Debit]],2),"")</f>
        <v/>
      </c>
      <c r="AV1050" s="46" t="str">
        <f>IF(Table1[[#This Row],[Cur_Amount Credit]]&gt;0,ROUND(Table1[[#This Row],[Cur_Amount Credit]],2),"")</f>
        <v/>
      </c>
      <c r="AW1050" s="46" t="str">
        <f>LEFT(Table1[[#This Row],[Cur]],3)</f>
        <v/>
      </c>
      <c r="AX1050" s="59"/>
      <c r="AY1050" s="46"/>
      <c r="AZ1050" s="46" t="str">
        <f>IF(Table1[[#This Row],[Cur]]&lt;&gt;"",IF(Table1[[#This Row],[Cur]]="USD","",ExchangeRate),"")</f>
        <v/>
      </c>
      <c r="BA1050" s="46" t="str">
        <f>IF(Table1[[#This Row],[Grant]]&lt;&gt;"",VLOOKUP(Table1[[#This Row],[Grant]],Grants!B:D,3),"")</f>
        <v/>
      </c>
      <c r="BB1050" s="46" t="str">
        <f>TRIM(Table1[[#This Row],[Vendor ID]])</f>
        <v/>
      </c>
      <c r="BC1050">
        <f>IF(Table1[[#This Row],[Reference Number]]=Q1049,BC1049,BC1049+1)</f>
        <v>2</v>
      </c>
    </row>
    <row r="1051" spans="1:55" ht="11.25" hidden="1" customHeight="1">
      <c r="A1051" s="1"/>
      <c r="B1051" s="88" t="str">
        <f>IF(Table1[[#This Row],[Posting Date]]&lt;&gt;"",IF(Table1[[#This Row],[Reference Number]]=Q1050,B1050+1,1),"")</f>
        <v/>
      </c>
      <c r="C1051" s="61"/>
      <c r="D1051" s="61"/>
      <c r="E1051" s="218"/>
      <c r="F1051" s="143" t="str">
        <f>IFERROR(IF(VLOOKUP(Table1[[#This Row],[Budget Code Description]],Dimentions!$X$6:$AC$132,2,FALSE)="","",VLOOKUP(Table1[[#This Row],[Budget Code Description]],Dimentions!$X$6:$AC$132,2,FALSE)),"")</f>
        <v/>
      </c>
      <c r="G1051" s="143" t="str">
        <f>IFERROR(VLOOKUP(Table1[[#This Row],[Budget Code Description]],Dimentions!$X$6:$AC$132,3,FALSE),"")</f>
        <v/>
      </c>
      <c r="H1051" s="64" t="str">
        <f>IFERROR(VLOOKUP(Table1[[#This Row],[Account]],Dimentions!$S$6:$V$233,2,FALSE),"")</f>
        <v/>
      </c>
      <c r="I1051" s="62">
        <f>_xlfn.NUMBERVALUE(LEFT(Table1[[#This Row],[Account]],1))</f>
        <v>0</v>
      </c>
      <c r="J1051" s="62" t="str">
        <f>IFERROR(VLOOKUP(Table1[[#This Row],[Budget Code Description]],Table6[#All],7,FALSE),"")</f>
        <v/>
      </c>
      <c r="K1051" s="143" t="str">
        <f>IFERROR(VLOOKUP(Table1[[#This Row],[Budget Code Description]],Table6[#All],8,FALSE),"")</f>
        <v/>
      </c>
      <c r="L1051" s="63"/>
      <c r="M1051" s="65" t="str">
        <f>IFERROR(VLOOKUP(Table1[[#This Row],[Staff ID]],Table2[],2,FALSE),"")</f>
        <v/>
      </c>
      <c r="N1051" s="211" t="str">
        <f>IFERROR(IF(VLOOKUP(Table1[[#This Row],[Budget Code Description]],Dimentions!$X$6:$AC$97,4,FALSE)="","",VLOOKUP(Table1[[#This Row],[Budget Code Description]],Dimentions!$X$6:$AC$97,4,FALSE)),"")</f>
        <v/>
      </c>
      <c r="O1051" s="65" t="str">
        <f>IFERROR(VLOOKUP(Table1[[#This Row],[Vendor ID]],Table549[],2,FALSE),"")</f>
        <v/>
      </c>
      <c r="P1051" s="63"/>
      <c r="Q1051" s="143" t="str">
        <f>IF(Table1[[#This Row],[Posting Date]]&lt;&gt;"",$D$9,"")</f>
        <v/>
      </c>
      <c r="R1051" s="159" t="str">
        <f>IF(Table1[[#This Row],[Posting Date]]&lt;&gt;"",$D$10,"")</f>
        <v/>
      </c>
      <c r="S1051" s="66"/>
      <c r="T1051" s="63"/>
      <c r="U1051" s="67"/>
      <c r="V1051" s="67"/>
      <c r="W1051" s="67" t="str">
        <f t="shared" si="16"/>
        <v/>
      </c>
      <c r="X1051" s="161" t="str">
        <f>IF(E1051="","",(IF(Table1[[#This Row],[Cur]]="USD",Table1[[#This Row],[Cur_Amount Debit]],Table1[[#This Row],[Cur_Amount Debit]]/Table1[[#This Row],[Exchange Rate]])))</f>
        <v/>
      </c>
      <c r="Y1051" s="161" t="str">
        <f>IF(E1051="","",(IF(Table1[[#This Row],[Cur]]="USD",Table1[[#This Row],[Cur_Amount Credit]],Table1[[#This Row],[Cur_Amount Credit]]/ExchangeRate)))</f>
        <v/>
      </c>
      <c r="Z1051" s="203" t="str">
        <f>IF(E1051="","",(Table1[[#This Row],[Debit USD]]-Table1[[#This Row],[Credit USD]]))</f>
        <v/>
      </c>
      <c r="AA1051" s="122"/>
      <c r="AB1051" s="1"/>
      <c r="AC1051" s="15"/>
      <c r="AD1051" s="15" t="str">
        <f>IF(AND(OR(Table1[[#This Row],[Account]]="15030",Table1[[#This Row],[Account]]="15035",Table1[[#This Row],[Account]]="20150"),Table1[[#This Row],[Vendor ID]]=""),1,"")</f>
        <v/>
      </c>
      <c r="AE1051" s="15"/>
      <c r="AF1051" s="15"/>
      <c r="AG1051" s="15"/>
      <c r="AH1051" s="46" t="str">
        <f>IF(Table1[[#This Row],[Posting Date]]&lt;&gt;"","GJ-"&amp;CountryID,"")</f>
        <v/>
      </c>
      <c r="AI1051" s="59" t="str">
        <f>IF(Table1[[#This Row],[Posting Date]]&lt;&gt;"",Table1[[#This Row],[Posting Date]],"")</f>
        <v/>
      </c>
      <c r="AJ1051" s="46"/>
      <c r="AK1051" s="46" t="str">
        <f>IF(Table1[[#This Row],[Description]]&lt;&gt;"",Table1[[#This Row],[Description]],"")</f>
        <v/>
      </c>
      <c r="AL1051" s="46" t="str">
        <f>IF(Table1[[#This Row],[Posting Date]]&lt;&gt;"",Table1[[#This Row],[Reference Number]],"")</f>
        <v/>
      </c>
      <c r="AM1051" s="46" t="str">
        <f>TRIM(Table1[[#This Row],[Line '#]])</f>
        <v/>
      </c>
      <c r="AN1051" s="46" t="str">
        <f>TRIM(Table1[[#This Row],[Account]])</f>
        <v/>
      </c>
      <c r="AO1051" s="46" t="str">
        <f>IF(Table1[[#This Row],[Posting Date]]&lt;&gt;"",$D$5,"")</f>
        <v/>
      </c>
      <c r="AP1051" s="46" t="str">
        <f>TRIM(Table1[[#This Row],[Departments-Prgrams]])</f>
        <v/>
      </c>
      <c r="AQ1051" s="46" t="str">
        <f>TRIM(Table1[[#This Row],[Grant]])</f>
        <v/>
      </c>
      <c r="AR1051" s="46" t="str">
        <f>TRIM(Table1[[#This Row],[Staff ID]])</f>
        <v/>
      </c>
      <c r="AS1051" s="46" t="str">
        <f>IF(TRIM(Table1[[#This Row],[Budget Code]])=0,"",TRIM(Table1[[#This Row],[Budget Code]]))</f>
        <v/>
      </c>
      <c r="AT1051" s="46" t="str">
        <f>IF(Table1[[#This Row],[Line Description]]&lt;&gt;"",Table1[[#This Row],[Line Description]],"")</f>
        <v/>
      </c>
      <c r="AU1051" s="46" t="str">
        <f>IF(Table1[[#This Row],[Cur_Amount Debit]]&gt;0,ROUND(Table1[[#This Row],[Cur_Amount Debit]],2),"")</f>
        <v/>
      </c>
      <c r="AV1051" s="46" t="str">
        <f>IF(Table1[[#This Row],[Cur_Amount Credit]]&gt;0,ROUND(Table1[[#This Row],[Cur_Amount Credit]],2),"")</f>
        <v/>
      </c>
      <c r="AW1051" s="46" t="str">
        <f>LEFT(Table1[[#This Row],[Cur]],3)</f>
        <v/>
      </c>
      <c r="AX1051" s="59"/>
      <c r="AY1051" s="46"/>
      <c r="AZ1051" s="46" t="str">
        <f>IF(Table1[[#This Row],[Cur]]&lt;&gt;"",IF(Table1[[#This Row],[Cur]]="USD","",ExchangeRate),"")</f>
        <v/>
      </c>
      <c r="BA1051" s="46" t="str">
        <f>IF(Table1[[#This Row],[Grant]]&lt;&gt;"",VLOOKUP(Table1[[#This Row],[Grant]],Grants!B:D,3),"")</f>
        <v/>
      </c>
      <c r="BB1051" s="46" t="str">
        <f>TRIM(Table1[[#This Row],[Vendor ID]])</f>
        <v/>
      </c>
      <c r="BC1051">
        <f>IF(Table1[[#This Row],[Reference Number]]=Q1050,BC1050,BC1050+1)</f>
        <v>2</v>
      </c>
    </row>
    <row r="1052" spans="1:55" ht="11.25" hidden="1" customHeight="1">
      <c r="A1052" s="1"/>
      <c r="B1052" s="88" t="str">
        <f>IF(Table1[[#This Row],[Posting Date]]&lt;&gt;"",IF(Table1[[#This Row],[Reference Number]]=Q1051,B1051+1,1),"")</f>
        <v/>
      </c>
      <c r="C1052" s="61"/>
      <c r="D1052" s="61"/>
      <c r="E1052" s="218"/>
      <c r="F1052" s="143" t="str">
        <f>IFERROR(IF(VLOOKUP(Table1[[#This Row],[Budget Code Description]],Dimentions!$X$6:$AC$132,2,FALSE)="","",VLOOKUP(Table1[[#This Row],[Budget Code Description]],Dimentions!$X$6:$AC$132,2,FALSE)),"")</f>
        <v/>
      </c>
      <c r="G1052" s="143" t="str">
        <f>IFERROR(VLOOKUP(Table1[[#This Row],[Budget Code Description]],Dimentions!$X$6:$AC$132,3,FALSE),"")</f>
        <v/>
      </c>
      <c r="H1052" s="64" t="str">
        <f>IFERROR(VLOOKUP(Table1[[#This Row],[Account]],Dimentions!$S$6:$V$233,2,FALSE),"")</f>
        <v/>
      </c>
      <c r="I1052" s="62">
        <f>_xlfn.NUMBERVALUE(LEFT(Table1[[#This Row],[Account]],1))</f>
        <v>0</v>
      </c>
      <c r="J1052" s="62" t="str">
        <f>IFERROR(VLOOKUP(Table1[[#This Row],[Budget Code Description]],Table6[#All],7,FALSE),"")</f>
        <v/>
      </c>
      <c r="K1052" s="143" t="str">
        <f>IFERROR(VLOOKUP(Table1[[#This Row],[Budget Code Description]],Table6[#All],8,FALSE),"")</f>
        <v/>
      </c>
      <c r="L1052" s="63"/>
      <c r="M1052" s="65" t="str">
        <f>IFERROR(VLOOKUP(Table1[[#This Row],[Staff ID]],Table2[],2,FALSE),"")</f>
        <v/>
      </c>
      <c r="N1052" s="211" t="str">
        <f>IFERROR(IF(VLOOKUP(Table1[[#This Row],[Budget Code Description]],Dimentions!$X$6:$AC$97,4,FALSE)="","",VLOOKUP(Table1[[#This Row],[Budget Code Description]],Dimentions!$X$6:$AC$97,4,FALSE)),"")</f>
        <v/>
      </c>
      <c r="O1052" s="65" t="str">
        <f>IFERROR(VLOOKUP(Table1[[#This Row],[Vendor ID]],Table549[],2,FALSE),"")</f>
        <v/>
      </c>
      <c r="P1052" s="63"/>
      <c r="Q1052" s="143" t="str">
        <f>IF(Table1[[#This Row],[Posting Date]]&lt;&gt;"",$D$9,"")</f>
        <v/>
      </c>
      <c r="R1052" s="159" t="str">
        <f>IF(Table1[[#This Row],[Posting Date]]&lt;&gt;"",$D$10,"")</f>
        <v/>
      </c>
      <c r="S1052" s="66"/>
      <c r="T1052" s="63"/>
      <c r="U1052" s="67"/>
      <c r="V1052" s="67"/>
      <c r="W1052" s="67" t="str">
        <f t="shared" si="16"/>
        <v/>
      </c>
      <c r="X1052" s="161" t="str">
        <f>IF(E1052="","",(IF(Table1[[#This Row],[Cur]]="USD",Table1[[#This Row],[Cur_Amount Debit]],Table1[[#This Row],[Cur_Amount Debit]]/Table1[[#This Row],[Exchange Rate]])))</f>
        <v/>
      </c>
      <c r="Y1052" s="161" t="str">
        <f>IF(E1052="","",(IF(Table1[[#This Row],[Cur]]="USD",Table1[[#This Row],[Cur_Amount Credit]],Table1[[#This Row],[Cur_Amount Credit]]/ExchangeRate)))</f>
        <v/>
      </c>
      <c r="Z1052" s="203" t="str">
        <f>IF(E1052="","",(Table1[[#This Row],[Debit USD]]-Table1[[#This Row],[Credit USD]]))</f>
        <v/>
      </c>
      <c r="AA1052" s="122"/>
      <c r="AB1052" s="1"/>
      <c r="AC1052" s="15"/>
      <c r="AD1052" s="15" t="str">
        <f>IF(AND(OR(Table1[[#This Row],[Account]]="15030",Table1[[#This Row],[Account]]="15035",Table1[[#This Row],[Account]]="20150"),Table1[[#This Row],[Vendor ID]]=""),1,"")</f>
        <v/>
      </c>
      <c r="AE1052" s="15"/>
      <c r="AF1052" s="15"/>
      <c r="AG1052" s="15"/>
      <c r="AH1052" s="46" t="str">
        <f>IF(Table1[[#This Row],[Posting Date]]&lt;&gt;"","GJ-"&amp;CountryID,"")</f>
        <v/>
      </c>
      <c r="AI1052" s="59" t="str">
        <f>IF(Table1[[#This Row],[Posting Date]]&lt;&gt;"",Table1[[#This Row],[Posting Date]],"")</f>
        <v/>
      </c>
      <c r="AJ1052" s="46"/>
      <c r="AK1052" s="46" t="str">
        <f>IF(Table1[[#This Row],[Description]]&lt;&gt;"",Table1[[#This Row],[Description]],"")</f>
        <v/>
      </c>
      <c r="AL1052" s="46" t="str">
        <f>IF(Table1[[#This Row],[Posting Date]]&lt;&gt;"",Table1[[#This Row],[Reference Number]],"")</f>
        <v/>
      </c>
      <c r="AM1052" s="46" t="str">
        <f>TRIM(Table1[[#This Row],[Line '#]])</f>
        <v/>
      </c>
      <c r="AN1052" s="46" t="str">
        <f>TRIM(Table1[[#This Row],[Account]])</f>
        <v/>
      </c>
      <c r="AO1052" s="46" t="str">
        <f>IF(Table1[[#This Row],[Posting Date]]&lt;&gt;"",$D$5,"")</f>
        <v/>
      </c>
      <c r="AP1052" s="46" t="str">
        <f>TRIM(Table1[[#This Row],[Departments-Prgrams]])</f>
        <v/>
      </c>
      <c r="AQ1052" s="46" t="str">
        <f>TRIM(Table1[[#This Row],[Grant]])</f>
        <v/>
      </c>
      <c r="AR1052" s="46" t="str">
        <f>TRIM(Table1[[#This Row],[Staff ID]])</f>
        <v/>
      </c>
      <c r="AS1052" s="46" t="str">
        <f>IF(TRIM(Table1[[#This Row],[Budget Code]])=0,"",TRIM(Table1[[#This Row],[Budget Code]]))</f>
        <v/>
      </c>
      <c r="AT1052" s="46" t="str">
        <f>IF(Table1[[#This Row],[Line Description]]&lt;&gt;"",Table1[[#This Row],[Line Description]],"")</f>
        <v/>
      </c>
      <c r="AU1052" s="46" t="str">
        <f>IF(Table1[[#This Row],[Cur_Amount Debit]]&gt;0,ROUND(Table1[[#This Row],[Cur_Amount Debit]],2),"")</f>
        <v/>
      </c>
      <c r="AV1052" s="46" t="str">
        <f>IF(Table1[[#This Row],[Cur_Amount Credit]]&gt;0,ROUND(Table1[[#This Row],[Cur_Amount Credit]],2),"")</f>
        <v/>
      </c>
      <c r="AW1052" s="46" t="str">
        <f>LEFT(Table1[[#This Row],[Cur]],3)</f>
        <v/>
      </c>
      <c r="AX1052" s="59"/>
      <c r="AY1052" s="46"/>
      <c r="AZ1052" s="46" t="str">
        <f>IF(Table1[[#This Row],[Cur]]&lt;&gt;"",IF(Table1[[#This Row],[Cur]]="USD","",ExchangeRate),"")</f>
        <v/>
      </c>
      <c r="BA1052" s="46" t="str">
        <f>IF(Table1[[#This Row],[Grant]]&lt;&gt;"",VLOOKUP(Table1[[#This Row],[Grant]],Grants!B:D,3),"")</f>
        <v/>
      </c>
      <c r="BB1052" s="46" t="str">
        <f>TRIM(Table1[[#This Row],[Vendor ID]])</f>
        <v/>
      </c>
      <c r="BC1052">
        <f>IF(Table1[[#This Row],[Reference Number]]=Q1051,BC1051,BC1051+1)</f>
        <v>2</v>
      </c>
    </row>
    <row r="1053" spans="1:55" ht="11.25" hidden="1" customHeight="1">
      <c r="A1053" s="1"/>
      <c r="B1053" s="88" t="str">
        <f>IF(Table1[[#This Row],[Posting Date]]&lt;&gt;"",IF(Table1[[#This Row],[Reference Number]]=Q1052,B1052+1,1),"")</f>
        <v/>
      </c>
      <c r="C1053" s="61"/>
      <c r="D1053" s="61"/>
      <c r="E1053" s="218"/>
      <c r="F1053" s="143" t="str">
        <f>IFERROR(IF(VLOOKUP(Table1[[#This Row],[Budget Code Description]],Dimentions!$X$6:$AC$132,2,FALSE)="","",VLOOKUP(Table1[[#This Row],[Budget Code Description]],Dimentions!$X$6:$AC$132,2,FALSE)),"")</f>
        <v/>
      </c>
      <c r="G1053" s="143" t="str">
        <f>IFERROR(VLOOKUP(Table1[[#This Row],[Budget Code Description]],Dimentions!$X$6:$AC$132,3,FALSE),"")</f>
        <v/>
      </c>
      <c r="H1053" s="64" t="str">
        <f>IFERROR(VLOOKUP(Table1[[#This Row],[Account]],Dimentions!$S$6:$V$233,2,FALSE),"")</f>
        <v/>
      </c>
      <c r="I1053" s="62">
        <f>_xlfn.NUMBERVALUE(LEFT(Table1[[#This Row],[Account]],1))</f>
        <v>0</v>
      </c>
      <c r="J1053" s="62" t="str">
        <f>IFERROR(VLOOKUP(Table1[[#This Row],[Budget Code Description]],Table6[#All],7,FALSE),"")</f>
        <v/>
      </c>
      <c r="K1053" s="143" t="str">
        <f>IFERROR(VLOOKUP(Table1[[#This Row],[Budget Code Description]],Table6[#All],8,FALSE),"")</f>
        <v/>
      </c>
      <c r="L1053" s="63"/>
      <c r="M1053" s="65" t="str">
        <f>IFERROR(VLOOKUP(Table1[[#This Row],[Staff ID]],Table2[],2,FALSE),"")</f>
        <v/>
      </c>
      <c r="N1053" s="211" t="str">
        <f>IFERROR(IF(VLOOKUP(Table1[[#This Row],[Budget Code Description]],Dimentions!$X$6:$AC$97,4,FALSE)="","",VLOOKUP(Table1[[#This Row],[Budget Code Description]],Dimentions!$X$6:$AC$97,4,FALSE)),"")</f>
        <v/>
      </c>
      <c r="O1053" s="65" t="str">
        <f>IFERROR(VLOOKUP(Table1[[#This Row],[Vendor ID]],Table549[],2,FALSE),"")</f>
        <v/>
      </c>
      <c r="P1053" s="63"/>
      <c r="Q1053" s="143" t="str">
        <f>IF(Table1[[#This Row],[Posting Date]]&lt;&gt;"",$D$9,"")</f>
        <v/>
      </c>
      <c r="R1053" s="159" t="str">
        <f>IF(Table1[[#This Row],[Posting Date]]&lt;&gt;"",$D$10,"")</f>
        <v/>
      </c>
      <c r="S1053" s="66"/>
      <c r="T1053" s="63"/>
      <c r="U1053" s="67"/>
      <c r="V1053" s="67"/>
      <c r="W1053" s="67" t="str">
        <f t="shared" si="16"/>
        <v/>
      </c>
      <c r="X1053" s="161" t="str">
        <f>IF(E1053="","",(IF(Table1[[#This Row],[Cur]]="USD",Table1[[#This Row],[Cur_Amount Debit]],Table1[[#This Row],[Cur_Amount Debit]]/Table1[[#This Row],[Exchange Rate]])))</f>
        <v/>
      </c>
      <c r="Y1053" s="161" t="str">
        <f>IF(E1053="","",(IF(Table1[[#This Row],[Cur]]="USD",Table1[[#This Row],[Cur_Amount Credit]],Table1[[#This Row],[Cur_Amount Credit]]/ExchangeRate)))</f>
        <v/>
      </c>
      <c r="Z1053" s="203" t="str">
        <f>IF(E1053="","",(Table1[[#This Row],[Debit USD]]-Table1[[#This Row],[Credit USD]]))</f>
        <v/>
      </c>
      <c r="AA1053" s="122"/>
      <c r="AB1053" s="1"/>
      <c r="AC1053" s="15"/>
      <c r="AD1053" s="15" t="str">
        <f>IF(AND(OR(Table1[[#This Row],[Account]]="15030",Table1[[#This Row],[Account]]="15035",Table1[[#This Row],[Account]]="20150"),Table1[[#This Row],[Vendor ID]]=""),1,"")</f>
        <v/>
      </c>
      <c r="AE1053" s="15"/>
      <c r="AF1053" s="15"/>
      <c r="AG1053" s="15"/>
      <c r="AH1053" s="46" t="str">
        <f>IF(Table1[[#This Row],[Posting Date]]&lt;&gt;"","GJ-"&amp;CountryID,"")</f>
        <v/>
      </c>
      <c r="AI1053" s="59" t="str">
        <f>IF(Table1[[#This Row],[Posting Date]]&lt;&gt;"",Table1[[#This Row],[Posting Date]],"")</f>
        <v/>
      </c>
      <c r="AJ1053" s="46"/>
      <c r="AK1053" s="46" t="str">
        <f>IF(Table1[[#This Row],[Description]]&lt;&gt;"",Table1[[#This Row],[Description]],"")</f>
        <v/>
      </c>
      <c r="AL1053" s="46" t="str">
        <f>IF(Table1[[#This Row],[Posting Date]]&lt;&gt;"",Table1[[#This Row],[Reference Number]],"")</f>
        <v/>
      </c>
      <c r="AM1053" s="46" t="str">
        <f>TRIM(Table1[[#This Row],[Line '#]])</f>
        <v/>
      </c>
      <c r="AN1053" s="46" t="str">
        <f>TRIM(Table1[[#This Row],[Account]])</f>
        <v/>
      </c>
      <c r="AO1053" s="46" t="str">
        <f>IF(Table1[[#This Row],[Posting Date]]&lt;&gt;"",$D$5,"")</f>
        <v/>
      </c>
      <c r="AP1053" s="46" t="str">
        <f>TRIM(Table1[[#This Row],[Departments-Prgrams]])</f>
        <v/>
      </c>
      <c r="AQ1053" s="46" t="str">
        <f>TRIM(Table1[[#This Row],[Grant]])</f>
        <v/>
      </c>
      <c r="AR1053" s="46" t="str">
        <f>TRIM(Table1[[#This Row],[Staff ID]])</f>
        <v/>
      </c>
      <c r="AS1053" s="46" t="str">
        <f>IF(TRIM(Table1[[#This Row],[Budget Code]])=0,"",TRIM(Table1[[#This Row],[Budget Code]]))</f>
        <v/>
      </c>
      <c r="AT1053" s="46" t="str">
        <f>IF(Table1[[#This Row],[Line Description]]&lt;&gt;"",Table1[[#This Row],[Line Description]],"")</f>
        <v/>
      </c>
      <c r="AU1053" s="46" t="str">
        <f>IF(Table1[[#This Row],[Cur_Amount Debit]]&gt;0,ROUND(Table1[[#This Row],[Cur_Amount Debit]],2),"")</f>
        <v/>
      </c>
      <c r="AV1053" s="46" t="str">
        <f>IF(Table1[[#This Row],[Cur_Amount Credit]]&gt;0,ROUND(Table1[[#This Row],[Cur_Amount Credit]],2),"")</f>
        <v/>
      </c>
      <c r="AW1053" s="46" t="str">
        <f>LEFT(Table1[[#This Row],[Cur]],3)</f>
        <v/>
      </c>
      <c r="AX1053" s="59"/>
      <c r="AY1053" s="46"/>
      <c r="AZ1053" s="46" t="str">
        <f>IF(Table1[[#This Row],[Cur]]&lt;&gt;"",IF(Table1[[#This Row],[Cur]]="USD","",ExchangeRate),"")</f>
        <v/>
      </c>
      <c r="BA1053" s="46" t="str">
        <f>IF(Table1[[#This Row],[Grant]]&lt;&gt;"",VLOOKUP(Table1[[#This Row],[Grant]],Grants!B:D,3),"")</f>
        <v/>
      </c>
      <c r="BB1053" s="46" t="str">
        <f>TRIM(Table1[[#This Row],[Vendor ID]])</f>
        <v/>
      </c>
      <c r="BC1053">
        <f>IF(Table1[[#This Row],[Reference Number]]=Q1052,BC1052,BC1052+1)</f>
        <v>2</v>
      </c>
    </row>
    <row r="1054" spans="1:55" ht="11.25" hidden="1" customHeight="1">
      <c r="A1054" s="1"/>
      <c r="B1054" s="88" t="str">
        <f>IF(Table1[[#This Row],[Posting Date]]&lt;&gt;"",IF(Table1[[#This Row],[Reference Number]]=Q1053,B1053+1,1),"")</f>
        <v/>
      </c>
      <c r="C1054" s="61"/>
      <c r="D1054" s="61"/>
      <c r="E1054" s="218"/>
      <c r="F1054" s="143" t="str">
        <f>IFERROR(IF(VLOOKUP(Table1[[#This Row],[Budget Code Description]],Dimentions!$X$6:$AC$132,2,FALSE)="","",VLOOKUP(Table1[[#This Row],[Budget Code Description]],Dimentions!$X$6:$AC$132,2,FALSE)),"")</f>
        <v/>
      </c>
      <c r="G1054" s="143" t="str">
        <f>IFERROR(VLOOKUP(Table1[[#This Row],[Budget Code Description]],Dimentions!$X$6:$AC$132,3,FALSE),"")</f>
        <v/>
      </c>
      <c r="H1054" s="64" t="str">
        <f>IFERROR(VLOOKUP(Table1[[#This Row],[Account]],Dimentions!$S$6:$V$233,2,FALSE),"")</f>
        <v/>
      </c>
      <c r="I1054" s="62">
        <f>_xlfn.NUMBERVALUE(LEFT(Table1[[#This Row],[Account]],1))</f>
        <v>0</v>
      </c>
      <c r="J1054" s="62" t="str">
        <f>IFERROR(VLOOKUP(Table1[[#This Row],[Budget Code Description]],Table6[#All],7,FALSE),"")</f>
        <v/>
      </c>
      <c r="K1054" s="143" t="str">
        <f>IFERROR(VLOOKUP(Table1[[#This Row],[Budget Code Description]],Table6[#All],8,FALSE),"")</f>
        <v/>
      </c>
      <c r="L1054" s="63"/>
      <c r="M1054" s="65" t="str">
        <f>IFERROR(VLOOKUP(Table1[[#This Row],[Staff ID]],Table2[],2,FALSE),"")</f>
        <v/>
      </c>
      <c r="N1054" s="211" t="str">
        <f>IFERROR(IF(VLOOKUP(Table1[[#This Row],[Budget Code Description]],Dimentions!$X$6:$AC$97,4,FALSE)="","",VLOOKUP(Table1[[#This Row],[Budget Code Description]],Dimentions!$X$6:$AC$97,4,FALSE)),"")</f>
        <v/>
      </c>
      <c r="O1054" s="65" t="str">
        <f>IFERROR(VLOOKUP(Table1[[#This Row],[Vendor ID]],Table549[],2,FALSE),"")</f>
        <v/>
      </c>
      <c r="P1054" s="63"/>
      <c r="Q1054" s="143" t="str">
        <f>IF(Table1[[#This Row],[Posting Date]]&lt;&gt;"",$D$9,"")</f>
        <v/>
      </c>
      <c r="R1054" s="159" t="str">
        <f>IF(Table1[[#This Row],[Posting Date]]&lt;&gt;"",$D$10,"")</f>
        <v/>
      </c>
      <c r="S1054" s="66"/>
      <c r="T1054" s="63"/>
      <c r="U1054" s="67"/>
      <c r="V1054" s="67"/>
      <c r="W1054" s="67" t="str">
        <f t="shared" si="16"/>
        <v/>
      </c>
      <c r="X1054" s="161" t="str">
        <f>IF(E1054="","",(IF(Table1[[#This Row],[Cur]]="USD",Table1[[#This Row],[Cur_Amount Debit]],Table1[[#This Row],[Cur_Amount Debit]]/Table1[[#This Row],[Exchange Rate]])))</f>
        <v/>
      </c>
      <c r="Y1054" s="161" t="str">
        <f>IF(E1054="","",(IF(Table1[[#This Row],[Cur]]="USD",Table1[[#This Row],[Cur_Amount Credit]],Table1[[#This Row],[Cur_Amount Credit]]/ExchangeRate)))</f>
        <v/>
      </c>
      <c r="Z1054" s="203" t="str">
        <f>IF(E1054="","",(Table1[[#This Row],[Debit USD]]-Table1[[#This Row],[Credit USD]]))</f>
        <v/>
      </c>
      <c r="AA1054" s="122"/>
      <c r="AB1054" s="1"/>
      <c r="AC1054" s="15"/>
      <c r="AD1054" s="15" t="str">
        <f>IF(AND(OR(Table1[[#This Row],[Account]]="15030",Table1[[#This Row],[Account]]="15035",Table1[[#This Row],[Account]]="20150"),Table1[[#This Row],[Vendor ID]]=""),1,"")</f>
        <v/>
      </c>
      <c r="AE1054" s="15"/>
      <c r="AF1054" s="15"/>
      <c r="AG1054" s="15"/>
      <c r="AH1054" s="46" t="str">
        <f>IF(Table1[[#This Row],[Posting Date]]&lt;&gt;"","GJ-"&amp;CountryID,"")</f>
        <v/>
      </c>
      <c r="AI1054" s="59" t="str">
        <f>IF(Table1[[#This Row],[Posting Date]]&lt;&gt;"",Table1[[#This Row],[Posting Date]],"")</f>
        <v/>
      </c>
      <c r="AJ1054" s="46"/>
      <c r="AK1054" s="46" t="str">
        <f>IF(Table1[[#This Row],[Description]]&lt;&gt;"",Table1[[#This Row],[Description]],"")</f>
        <v/>
      </c>
      <c r="AL1054" s="46" t="str">
        <f>IF(Table1[[#This Row],[Posting Date]]&lt;&gt;"",Table1[[#This Row],[Reference Number]],"")</f>
        <v/>
      </c>
      <c r="AM1054" s="46" t="str">
        <f>TRIM(Table1[[#This Row],[Line '#]])</f>
        <v/>
      </c>
      <c r="AN1054" s="46" t="str">
        <f>TRIM(Table1[[#This Row],[Account]])</f>
        <v/>
      </c>
      <c r="AO1054" s="46" t="str">
        <f>IF(Table1[[#This Row],[Posting Date]]&lt;&gt;"",$D$5,"")</f>
        <v/>
      </c>
      <c r="AP1054" s="46" t="str">
        <f>TRIM(Table1[[#This Row],[Departments-Prgrams]])</f>
        <v/>
      </c>
      <c r="AQ1054" s="46" t="str">
        <f>TRIM(Table1[[#This Row],[Grant]])</f>
        <v/>
      </c>
      <c r="AR1054" s="46" t="str">
        <f>TRIM(Table1[[#This Row],[Staff ID]])</f>
        <v/>
      </c>
      <c r="AS1054" s="46" t="str">
        <f>IF(TRIM(Table1[[#This Row],[Budget Code]])=0,"",TRIM(Table1[[#This Row],[Budget Code]]))</f>
        <v/>
      </c>
      <c r="AT1054" s="46" t="str">
        <f>IF(Table1[[#This Row],[Line Description]]&lt;&gt;"",Table1[[#This Row],[Line Description]],"")</f>
        <v/>
      </c>
      <c r="AU1054" s="46" t="str">
        <f>IF(Table1[[#This Row],[Cur_Amount Debit]]&gt;0,ROUND(Table1[[#This Row],[Cur_Amount Debit]],2),"")</f>
        <v/>
      </c>
      <c r="AV1054" s="46" t="str">
        <f>IF(Table1[[#This Row],[Cur_Amount Credit]]&gt;0,ROUND(Table1[[#This Row],[Cur_Amount Credit]],2),"")</f>
        <v/>
      </c>
      <c r="AW1054" s="46" t="str">
        <f>LEFT(Table1[[#This Row],[Cur]],3)</f>
        <v/>
      </c>
      <c r="AX1054" s="59"/>
      <c r="AY1054" s="46"/>
      <c r="AZ1054" s="46" t="str">
        <f>IF(Table1[[#This Row],[Cur]]&lt;&gt;"",IF(Table1[[#This Row],[Cur]]="USD","",ExchangeRate),"")</f>
        <v/>
      </c>
      <c r="BA1054" s="46" t="str">
        <f>IF(Table1[[#This Row],[Grant]]&lt;&gt;"",VLOOKUP(Table1[[#This Row],[Grant]],Grants!B:D,3),"")</f>
        <v/>
      </c>
      <c r="BB1054" s="46" t="str">
        <f>TRIM(Table1[[#This Row],[Vendor ID]])</f>
        <v/>
      </c>
      <c r="BC1054">
        <f>IF(Table1[[#This Row],[Reference Number]]=Q1053,BC1053,BC1053+1)</f>
        <v>2</v>
      </c>
    </row>
    <row r="1055" spans="1:55" ht="11.25" hidden="1" customHeight="1">
      <c r="A1055" s="1"/>
      <c r="B1055" s="88" t="str">
        <f>IF(Table1[[#This Row],[Posting Date]]&lt;&gt;"",IF(Table1[[#This Row],[Reference Number]]=Q1054,B1054+1,1),"")</f>
        <v/>
      </c>
      <c r="C1055" s="61"/>
      <c r="D1055" s="61"/>
      <c r="E1055" s="218"/>
      <c r="F1055" s="143" t="str">
        <f>IFERROR(IF(VLOOKUP(Table1[[#This Row],[Budget Code Description]],Dimentions!$X$6:$AC$132,2,FALSE)="","",VLOOKUP(Table1[[#This Row],[Budget Code Description]],Dimentions!$X$6:$AC$132,2,FALSE)),"")</f>
        <v/>
      </c>
      <c r="G1055" s="143" t="str">
        <f>IFERROR(VLOOKUP(Table1[[#This Row],[Budget Code Description]],Dimentions!$X$6:$AC$132,3,FALSE),"")</f>
        <v/>
      </c>
      <c r="H1055" s="64" t="str">
        <f>IFERROR(VLOOKUP(Table1[[#This Row],[Account]],Dimentions!$S$6:$V$233,2,FALSE),"")</f>
        <v/>
      </c>
      <c r="I1055" s="62">
        <f>_xlfn.NUMBERVALUE(LEFT(Table1[[#This Row],[Account]],1))</f>
        <v>0</v>
      </c>
      <c r="J1055" s="62" t="str">
        <f>IFERROR(VLOOKUP(Table1[[#This Row],[Budget Code Description]],Table6[#All],7,FALSE),"")</f>
        <v/>
      </c>
      <c r="K1055" s="143" t="str">
        <f>IFERROR(VLOOKUP(Table1[[#This Row],[Budget Code Description]],Table6[#All],8,FALSE),"")</f>
        <v/>
      </c>
      <c r="L1055" s="63"/>
      <c r="M1055" s="65" t="str">
        <f>IFERROR(VLOOKUP(Table1[[#This Row],[Staff ID]],Table2[],2,FALSE),"")</f>
        <v/>
      </c>
      <c r="N1055" s="211" t="str">
        <f>IFERROR(IF(VLOOKUP(Table1[[#This Row],[Budget Code Description]],Dimentions!$X$6:$AC$97,4,FALSE)="","",VLOOKUP(Table1[[#This Row],[Budget Code Description]],Dimentions!$X$6:$AC$97,4,FALSE)),"")</f>
        <v/>
      </c>
      <c r="O1055" s="65" t="str">
        <f>IFERROR(VLOOKUP(Table1[[#This Row],[Vendor ID]],Table549[],2,FALSE),"")</f>
        <v/>
      </c>
      <c r="P1055" s="63"/>
      <c r="Q1055" s="143" t="str">
        <f>IF(Table1[[#This Row],[Posting Date]]&lt;&gt;"",$D$9,"")</f>
        <v/>
      </c>
      <c r="R1055" s="159" t="str">
        <f>IF(Table1[[#This Row],[Posting Date]]&lt;&gt;"",$D$10,"")</f>
        <v/>
      </c>
      <c r="S1055" s="66"/>
      <c r="T1055" s="63"/>
      <c r="U1055" s="67"/>
      <c r="V1055" s="67"/>
      <c r="W1055" s="67" t="str">
        <f t="shared" si="16"/>
        <v/>
      </c>
      <c r="X1055" s="161" t="str">
        <f>IF(E1055="","",(IF(Table1[[#This Row],[Cur]]="USD",Table1[[#This Row],[Cur_Amount Debit]],Table1[[#This Row],[Cur_Amount Debit]]/Table1[[#This Row],[Exchange Rate]])))</f>
        <v/>
      </c>
      <c r="Y1055" s="161" t="str">
        <f>IF(E1055="","",(IF(Table1[[#This Row],[Cur]]="USD",Table1[[#This Row],[Cur_Amount Credit]],Table1[[#This Row],[Cur_Amount Credit]]/ExchangeRate)))</f>
        <v/>
      </c>
      <c r="Z1055" s="203" t="str">
        <f>IF(E1055="","",(Table1[[#This Row],[Debit USD]]-Table1[[#This Row],[Credit USD]]))</f>
        <v/>
      </c>
      <c r="AA1055" s="122"/>
      <c r="AB1055" s="1"/>
      <c r="AC1055" s="15"/>
      <c r="AD1055" s="15" t="str">
        <f>IF(AND(OR(Table1[[#This Row],[Account]]="15030",Table1[[#This Row],[Account]]="15035",Table1[[#This Row],[Account]]="20150"),Table1[[#This Row],[Vendor ID]]=""),1,"")</f>
        <v/>
      </c>
      <c r="AE1055" s="15"/>
      <c r="AF1055" s="15"/>
      <c r="AG1055" s="15"/>
      <c r="AH1055" s="46" t="str">
        <f>IF(Table1[[#This Row],[Posting Date]]&lt;&gt;"","GJ-"&amp;CountryID,"")</f>
        <v/>
      </c>
      <c r="AI1055" s="59" t="str">
        <f>IF(Table1[[#This Row],[Posting Date]]&lt;&gt;"",Table1[[#This Row],[Posting Date]],"")</f>
        <v/>
      </c>
      <c r="AJ1055" s="46"/>
      <c r="AK1055" s="46" t="str">
        <f>IF(Table1[[#This Row],[Description]]&lt;&gt;"",Table1[[#This Row],[Description]],"")</f>
        <v/>
      </c>
      <c r="AL1055" s="46" t="str">
        <f>IF(Table1[[#This Row],[Posting Date]]&lt;&gt;"",Table1[[#This Row],[Reference Number]],"")</f>
        <v/>
      </c>
      <c r="AM1055" s="46" t="str">
        <f>TRIM(Table1[[#This Row],[Line '#]])</f>
        <v/>
      </c>
      <c r="AN1055" s="46" t="str">
        <f>TRIM(Table1[[#This Row],[Account]])</f>
        <v/>
      </c>
      <c r="AO1055" s="46" t="str">
        <f>IF(Table1[[#This Row],[Posting Date]]&lt;&gt;"",$D$5,"")</f>
        <v/>
      </c>
      <c r="AP1055" s="46" t="str">
        <f>TRIM(Table1[[#This Row],[Departments-Prgrams]])</f>
        <v/>
      </c>
      <c r="AQ1055" s="46" t="str">
        <f>TRIM(Table1[[#This Row],[Grant]])</f>
        <v/>
      </c>
      <c r="AR1055" s="46" t="str">
        <f>TRIM(Table1[[#This Row],[Staff ID]])</f>
        <v/>
      </c>
      <c r="AS1055" s="46" t="str">
        <f>IF(TRIM(Table1[[#This Row],[Budget Code]])=0,"",TRIM(Table1[[#This Row],[Budget Code]]))</f>
        <v/>
      </c>
      <c r="AT1055" s="46" t="str">
        <f>IF(Table1[[#This Row],[Line Description]]&lt;&gt;"",Table1[[#This Row],[Line Description]],"")</f>
        <v/>
      </c>
      <c r="AU1055" s="46" t="str">
        <f>IF(Table1[[#This Row],[Cur_Amount Debit]]&gt;0,ROUND(Table1[[#This Row],[Cur_Amount Debit]],2),"")</f>
        <v/>
      </c>
      <c r="AV1055" s="46" t="str">
        <f>IF(Table1[[#This Row],[Cur_Amount Credit]]&gt;0,ROUND(Table1[[#This Row],[Cur_Amount Credit]],2),"")</f>
        <v/>
      </c>
      <c r="AW1055" s="46" t="str">
        <f>LEFT(Table1[[#This Row],[Cur]],3)</f>
        <v/>
      </c>
      <c r="AX1055" s="59"/>
      <c r="AY1055" s="46"/>
      <c r="AZ1055" s="46" t="str">
        <f>IF(Table1[[#This Row],[Cur]]&lt;&gt;"",IF(Table1[[#This Row],[Cur]]="USD","",ExchangeRate),"")</f>
        <v/>
      </c>
      <c r="BA1055" s="46" t="str">
        <f>IF(Table1[[#This Row],[Grant]]&lt;&gt;"",VLOOKUP(Table1[[#This Row],[Grant]],Grants!B:D,3),"")</f>
        <v/>
      </c>
      <c r="BB1055" s="46" t="str">
        <f>TRIM(Table1[[#This Row],[Vendor ID]])</f>
        <v/>
      </c>
      <c r="BC1055">
        <f>IF(Table1[[#This Row],[Reference Number]]=Q1054,BC1054,BC1054+1)</f>
        <v>2</v>
      </c>
    </row>
    <row r="1056" spans="1:55" ht="11.25" hidden="1" customHeight="1">
      <c r="A1056" s="1"/>
      <c r="B1056" s="88" t="str">
        <f>IF(Table1[[#This Row],[Posting Date]]&lt;&gt;"",IF(Table1[[#This Row],[Reference Number]]=Q1055,B1055+1,1),"")</f>
        <v/>
      </c>
      <c r="C1056" s="61"/>
      <c r="D1056" s="61"/>
      <c r="E1056" s="218"/>
      <c r="F1056" s="143" t="str">
        <f>IFERROR(IF(VLOOKUP(Table1[[#This Row],[Budget Code Description]],Dimentions!$X$6:$AC$132,2,FALSE)="","",VLOOKUP(Table1[[#This Row],[Budget Code Description]],Dimentions!$X$6:$AC$132,2,FALSE)),"")</f>
        <v/>
      </c>
      <c r="G1056" s="143" t="str">
        <f>IFERROR(VLOOKUP(Table1[[#This Row],[Budget Code Description]],Dimentions!$X$6:$AC$132,3,FALSE),"")</f>
        <v/>
      </c>
      <c r="H1056" s="64" t="str">
        <f>IFERROR(VLOOKUP(Table1[[#This Row],[Account]],Dimentions!$S$6:$V$233,2,FALSE),"")</f>
        <v/>
      </c>
      <c r="I1056" s="62">
        <f>_xlfn.NUMBERVALUE(LEFT(Table1[[#This Row],[Account]],1))</f>
        <v>0</v>
      </c>
      <c r="J1056" s="62" t="str">
        <f>IFERROR(VLOOKUP(Table1[[#This Row],[Budget Code Description]],Table6[#All],7,FALSE),"")</f>
        <v/>
      </c>
      <c r="K1056" s="143" t="str">
        <f>IFERROR(VLOOKUP(Table1[[#This Row],[Budget Code Description]],Table6[#All],8,FALSE),"")</f>
        <v/>
      </c>
      <c r="L1056" s="63"/>
      <c r="M1056" s="65" t="str">
        <f>IFERROR(VLOOKUP(Table1[[#This Row],[Staff ID]],Table2[],2,FALSE),"")</f>
        <v/>
      </c>
      <c r="N1056" s="211" t="str">
        <f>IFERROR(IF(VLOOKUP(Table1[[#This Row],[Budget Code Description]],Dimentions!$X$6:$AC$97,4,FALSE)="","",VLOOKUP(Table1[[#This Row],[Budget Code Description]],Dimentions!$X$6:$AC$97,4,FALSE)),"")</f>
        <v/>
      </c>
      <c r="O1056" s="65" t="str">
        <f>IFERROR(VLOOKUP(Table1[[#This Row],[Vendor ID]],Table549[],2,FALSE),"")</f>
        <v/>
      </c>
      <c r="P1056" s="63"/>
      <c r="Q1056" s="143" t="str">
        <f>IF(Table1[[#This Row],[Posting Date]]&lt;&gt;"",$D$9,"")</f>
        <v/>
      </c>
      <c r="R1056" s="159" t="str">
        <f>IF(Table1[[#This Row],[Posting Date]]&lt;&gt;"",$D$10,"")</f>
        <v/>
      </c>
      <c r="S1056" s="66"/>
      <c r="T1056" s="63"/>
      <c r="U1056" s="67"/>
      <c r="V1056" s="67"/>
      <c r="W1056" s="67" t="str">
        <f t="shared" si="16"/>
        <v/>
      </c>
      <c r="X1056" s="161" t="str">
        <f>IF(E1056="","",(IF(Table1[[#This Row],[Cur]]="USD",Table1[[#This Row],[Cur_Amount Debit]],Table1[[#This Row],[Cur_Amount Debit]]/Table1[[#This Row],[Exchange Rate]])))</f>
        <v/>
      </c>
      <c r="Y1056" s="161" t="str">
        <f>IF(E1056="","",(IF(Table1[[#This Row],[Cur]]="USD",Table1[[#This Row],[Cur_Amount Credit]],Table1[[#This Row],[Cur_Amount Credit]]/ExchangeRate)))</f>
        <v/>
      </c>
      <c r="Z1056" s="203" t="str">
        <f>IF(E1056="","",(Table1[[#This Row],[Debit USD]]-Table1[[#This Row],[Credit USD]]))</f>
        <v/>
      </c>
      <c r="AA1056" s="122"/>
      <c r="AB1056" s="1"/>
      <c r="AC1056" s="15"/>
      <c r="AD1056" s="15" t="str">
        <f>IF(AND(OR(Table1[[#This Row],[Account]]="15030",Table1[[#This Row],[Account]]="15035",Table1[[#This Row],[Account]]="20150"),Table1[[#This Row],[Vendor ID]]=""),1,"")</f>
        <v/>
      </c>
      <c r="AE1056" s="15"/>
      <c r="AF1056" s="15"/>
      <c r="AG1056" s="15"/>
      <c r="AH1056" s="46" t="str">
        <f>IF(Table1[[#This Row],[Posting Date]]&lt;&gt;"","GJ-"&amp;CountryID,"")</f>
        <v/>
      </c>
      <c r="AI1056" s="59" t="str">
        <f>IF(Table1[[#This Row],[Posting Date]]&lt;&gt;"",Table1[[#This Row],[Posting Date]],"")</f>
        <v/>
      </c>
      <c r="AJ1056" s="46"/>
      <c r="AK1056" s="46" t="str">
        <f>IF(Table1[[#This Row],[Description]]&lt;&gt;"",Table1[[#This Row],[Description]],"")</f>
        <v/>
      </c>
      <c r="AL1056" s="46" t="str">
        <f>IF(Table1[[#This Row],[Posting Date]]&lt;&gt;"",Table1[[#This Row],[Reference Number]],"")</f>
        <v/>
      </c>
      <c r="AM1056" s="46" t="str">
        <f>TRIM(Table1[[#This Row],[Line '#]])</f>
        <v/>
      </c>
      <c r="AN1056" s="46" t="str">
        <f>TRIM(Table1[[#This Row],[Account]])</f>
        <v/>
      </c>
      <c r="AO1056" s="46" t="str">
        <f>IF(Table1[[#This Row],[Posting Date]]&lt;&gt;"",$D$5,"")</f>
        <v/>
      </c>
      <c r="AP1056" s="46" t="str">
        <f>TRIM(Table1[[#This Row],[Departments-Prgrams]])</f>
        <v/>
      </c>
      <c r="AQ1056" s="46" t="str">
        <f>TRIM(Table1[[#This Row],[Grant]])</f>
        <v/>
      </c>
      <c r="AR1056" s="46" t="str">
        <f>TRIM(Table1[[#This Row],[Staff ID]])</f>
        <v/>
      </c>
      <c r="AS1056" s="46" t="str">
        <f>IF(TRIM(Table1[[#This Row],[Budget Code]])=0,"",TRIM(Table1[[#This Row],[Budget Code]]))</f>
        <v/>
      </c>
      <c r="AT1056" s="46" t="str">
        <f>IF(Table1[[#This Row],[Line Description]]&lt;&gt;"",Table1[[#This Row],[Line Description]],"")</f>
        <v/>
      </c>
      <c r="AU1056" s="46" t="str">
        <f>IF(Table1[[#This Row],[Cur_Amount Debit]]&gt;0,ROUND(Table1[[#This Row],[Cur_Amount Debit]],2),"")</f>
        <v/>
      </c>
      <c r="AV1056" s="46" t="str">
        <f>IF(Table1[[#This Row],[Cur_Amount Credit]]&gt;0,ROUND(Table1[[#This Row],[Cur_Amount Credit]],2),"")</f>
        <v/>
      </c>
      <c r="AW1056" s="46" t="str">
        <f>LEFT(Table1[[#This Row],[Cur]],3)</f>
        <v/>
      </c>
      <c r="AX1056" s="59"/>
      <c r="AY1056" s="46"/>
      <c r="AZ1056" s="46" t="str">
        <f>IF(Table1[[#This Row],[Cur]]&lt;&gt;"",IF(Table1[[#This Row],[Cur]]="USD","",ExchangeRate),"")</f>
        <v/>
      </c>
      <c r="BA1056" s="46" t="str">
        <f>IF(Table1[[#This Row],[Grant]]&lt;&gt;"",VLOOKUP(Table1[[#This Row],[Grant]],Grants!B:D,3),"")</f>
        <v/>
      </c>
      <c r="BB1056" s="46" t="str">
        <f>TRIM(Table1[[#This Row],[Vendor ID]])</f>
        <v/>
      </c>
      <c r="BC1056">
        <f>IF(Table1[[#This Row],[Reference Number]]=Q1055,BC1055,BC1055+1)</f>
        <v>2</v>
      </c>
    </row>
    <row r="1057" spans="1:55" ht="11.25" hidden="1" customHeight="1">
      <c r="A1057" s="1"/>
      <c r="B1057" s="88" t="str">
        <f>IF(Table1[[#This Row],[Posting Date]]&lt;&gt;"",IF(Table1[[#This Row],[Reference Number]]=Q1056,B1056+1,1),"")</f>
        <v/>
      </c>
      <c r="C1057" s="61"/>
      <c r="D1057" s="61"/>
      <c r="E1057" s="218"/>
      <c r="F1057" s="143" t="str">
        <f>IFERROR(IF(VLOOKUP(Table1[[#This Row],[Budget Code Description]],Dimentions!$X$6:$AC$132,2,FALSE)="","",VLOOKUP(Table1[[#This Row],[Budget Code Description]],Dimentions!$X$6:$AC$132,2,FALSE)),"")</f>
        <v/>
      </c>
      <c r="G1057" s="143" t="str">
        <f>IFERROR(VLOOKUP(Table1[[#This Row],[Budget Code Description]],Dimentions!$X$6:$AC$132,3,FALSE),"")</f>
        <v/>
      </c>
      <c r="H1057" s="64" t="str">
        <f>IFERROR(VLOOKUP(Table1[[#This Row],[Account]],Dimentions!$S$6:$V$233,2,FALSE),"")</f>
        <v/>
      </c>
      <c r="I1057" s="62">
        <f>_xlfn.NUMBERVALUE(LEFT(Table1[[#This Row],[Account]],1))</f>
        <v>0</v>
      </c>
      <c r="J1057" s="62" t="str">
        <f>IFERROR(VLOOKUP(Table1[[#This Row],[Budget Code Description]],Table6[#All],7,FALSE),"")</f>
        <v/>
      </c>
      <c r="K1057" s="143" t="str">
        <f>IFERROR(VLOOKUP(Table1[[#This Row],[Budget Code Description]],Table6[#All],8,FALSE),"")</f>
        <v/>
      </c>
      <c r="L1057" s="63"/>
      <c r="M1057" s="65" t="str">
        <f>IFERROR(VLOOKUP(Table1[[#This Row],[Staff ID]],Table2[],2,FALSE),"")</f>
        <v/>
      </c>
      <c r="N1057" s="211" t="str">
        <f>IFERROR(IF(VLOOKUP(Table1[[#This Row],[Budget Code Description]],Dimentions!$X$6:$AC$97,4,FALSE)="","",VLOOKUP(Table1[[#This Row],[Budget Code Description]],Dimentions!$X$6:$AC$97,4,FALSE)),"")</f>
        <v/>
      </c>
      <c r="O1057" s="65" t="str">
        <f>IFERROR(VLOOKUP(Table1[[#This Row],[Vendor ID]],Table549[],2,FALSE),"")</f>
        <v/>
      </c>
      <c r="P1057" s="63"/>
      <c r="Q1057" s="143" t="str">
        <f>IF(Table1[[#This Row],[Posting Date]]&lt;&gt;"",$D$9,"")</f>
        <v/>
      </c>
      <c r="R1057" s="159" t="str">
        <f>IF(Table1[[#This Row],[Posting Date]]&lt;&gt;"",$D$10,"")</f>
        <v/>
      </c>
      <c r="S1057" s="66"/>
      <c r="T1057" s="63"/>
      <c r="U1057" s="67"/>
      <c r="V1057" s="67"/>
      <c r="W1057" s="67" t="str">
        <f t="shared" si="16"/>
        <v/>
      </c>
      <c r="X1057" s="161" t="str">
        <f>IF(E1057="","",(IF(Table1[[#This Row],[Cur]]="USD",Table1[[#This Row],[Cur_Amount Debit]],Table1[[#This Row],[Cur_Amount Debit]]/Table1[[#This Row],[Exchange Rate]])))</f>
        <v/>
      </c>
      <c r="Y1057" s="161" t="str">
        <f>IF(E1057="","",(IF(Table1[[#This Row],[Cur]]="USD",Table1[[#This Row],[Cur_Amount Credit]],Table1[[#This Row],[Cur_Amount Credit]]/ExchangeRate)))</f>
        <v/>
      </c>
      <c r="Z1057" s="203" t="str">
        <f>IF(E1057="","",(Table1[[#This Row],[Debit USD]]-Table1[[#This Row],[Credit USD]]))</f>
        <v/>
      </c>
      <c r="AA1057" s="122"/>
      <c r="AB1057" s="1"/>
      <c r="AC1057" s="15"/>
      <c r="AD1057" s="15" t="str">
        <f>IF(AND(OR(Table1[[#This Row],[Account]]="15030",Table1[[#This Row],[Account]]="15035",Table1[[#This Row],[Account]]="20150"),Table1[[#This Row],[Vendor ID]]=""),1,"")</f>
        <v/>
      </c>
      <c r="AE1057" s="15"/>
      <c r="AF1057" s="15"/>
      <c r="AG1057" s="15"/>
      <c r="AH1057" s="46" t="str">
        <f>IF(Table1[[#This Row],[Posting Date]]&lt;&gt;"","GJ-"&amp;CountryID,"")</f>
        <v/>
      </c>
      <c r="AI1057" s="59" t="str">
        <f>IF(Table1[[#This Row],[Posting Date]]&lt;&gt;"",Table1[[#This Row],[Posting Date]],"")</f>
        <v/>
      </c>
      <c r="AJ1057" s="46"/>
      <c r="AK1057" s="46" t="str">
        <f>IF(Table1[[#This Row],[Description]]&lt;&gt;"",Table1[[#This Row],[Description]],"")</f>
        <v/>
      </c>
      <c r="AL1057" s="46" t="str">
        <f>IF(Table1[[#This Row],[Posting Date]]&lt;&gt;"",Table1[[#This Row],[Reference Number]],"")</f>
        <v/>
      </c>
      <c r="AM1057" s="46" t="str">
        <f>TRIM(Table1[[#This Row],[Line '#]])</f>
        <v/>
      </c>
      <c r="AN1057" s="46" t="str">
        <f>TRIM(Table1[[#This Row],[Account]])</f>
        <v/>
      </c>
      <c r="AO1057" s="46" t="str">
        <f>IF(Table1[[#This Row],[Posting Date]]&lt;&gt;"",$D$5,"")</f>
        <v/>
      </c>
      <c r="AP1057" s="46" t="str">
        <f>TRIM(Table1[[#This Row],[Departments-Prgrams]])</f>
        <v/>
      </c>
      <c r="AQ1057" s="46" t="str">
        <f>TRIM(Table1[[#This Row],[Grant]])</f>
        <v/>
      </c>
      <c r="AR1057" s="46" t="str">
        <f>TRIM(Table1[[#This Row],[Staff ID]])</f>
        <v/>
      </c>
      <c r="AS1057" s="46" t="str">
        <f>IF(TRIM(Table1[[#This Row],[Budget Code]])=0,"",TRIM(Table1[[#This Row],[Budget Code]]))</f>
        <v/>
      </c>
      <c r="AT1057" s="46" t="str">
        <f>IF(Table1[[#This Row],[Line Description]]&lt;&gt;"",Table1[[#This Row],[Line Description]],"")</f>
        <v/>
      </c>
      <c r="AU1057" s="46" t="str">
        <f>IF(Table1[[#This Row],[Cur_Amount Debit]]&gt;0,ROUND(Table1[[#This Row],[Cur_Amount Debit]],2),"")</f>
        <v/>
      </c>
      <c r="AV1057" s="46" t="str">
        <f>IF(Table1[[#This Row],[Cur_Amount Credit]]&gt;0,ROUND(Table1[[#This Row],[Cur_Amount Credit]],2),"")</f>
        <v/>
      </c>
      <c r="AW1057" s="46" t="str">
        <f>LEFT(Table1[[#This Row],[Cur]],3)</f>
        <v/>
      </c>
      <c r="AX1057" s="59"/>
      <c r="AY1057" s="46"/>
      <c r="AZ1057" s="46" t="str">
        <f>IF(Table1[[#This Row],[Cur]]&lt;&gt;"",IF(Table1[[#This Row],[Cur]]="USD","",ExchangeRate),"")</f>
        <v/>
      </c>
      <c r="BA1057" s="46" t="str">
        <f>IF(Table1[[#This Row],[Grant]]&lt;&gt;"",VLOOKUP(Table1[[#This Row],[Grant]],Grants!B:D,3),"")</f>
        <v/>
      </c>
      <c r="BB1057" s="46" t="str">
        <f>TRIM(Table1[[#This Row],[Vendor ID]])</f>
        <v/>
      </c>
      <c r="BC1057">
        <f>IF(Table1[[#This Row],[Reference Number]]=Q1056,BC1056,BC1056+1)</f>
        <v>2</v>
      </c>
    </row>
    <row r="1058" spans="1:55" ht="11.25" hidden="1" customHeight="1">
      <c r="A1058" s="1"/>
      <c r="B1058" s="88" t="str">
        <f>IF(Table1[[#This Row],[Posting Date]]&lt;&gt;"",IF(Table1[[#This Row],[Reference Number]]=Q1057,B1057+1,1),"")</f>
        <v/>
      </c>
      <c r="C1058" s="61"/>
      <c r="D1058" s="61"/>
      <c r="E1058" s="218"/>
      <c r="F1058" s="143" t="str">
        <f>IFERROR(IF(VLOOKUP(Table1[[#This Row],[Budget Code Description]],Dimentions!$X$6:$AC$132,2,FALSE)="","",VLOOKUP(Table1[[#This Row],[Budget Code Description]],Dimentions!$X$6:$AC$132,2,FALSE)),"")</f>
        <v/>
      </c>
      <c r="G1058" s="143" t="str">
        <f>IFERROR(VLOOKUP(Table1[[#This Row],[Budget Code Description]],Dimentions!$X$6:$AC$132,3,FALSE),"")</f>
        <v/>
      </c>
      <c r="H1058" s="64" t="str">
        <f>IFERROR(VLOOKUP(Table1[[#This Row],[Account]],Dimentions!$S$6:$V$233,2,FALSE),"")</f>
        <v/>
      </c>
      <c r="I1058" s="62">
        <f>_xlfn.NUMBERVALUE(LEFT(Table1[[#This Row],[Account]],1))</f>
        <v>0</v>
      </c>
      <c r="J1058" s="62" t="str">
        <f>IFERROR(VLOOKUP(Table1[[#This Row],[Budget Code Description]],Table6[#All],7,FALSE),"")</f>
        <v/>
      </c>
      <c r="K1058" s="143" t="str">
        <f>IFERROR(VLOOKUP(Table1[[#This Row],[Budget Code Description]],Table6[#All],8,FALSE),"")</f>
        <v/>
      </c>
      <c r="L1058" s="63"/>
      <c r="M1058" s="65" t="str">
        <f>IFERROR(VLOOKUP(Table1[[#This Row],[Staff ID]],Table2[],2,FALSE),"")</f>
        <v/>
      </c>
      <c r="N1058" s="211" t="str">
        <f>IFERROR(IF(VLOOKUP(Table1[[#This Row],[Budget Code Description]],Dimentions!$X$6:$AC$97,4,FALSE)="","",VLOOKUP(Table1[[#This Row],[Budget Code Description]],Dimentions!$X$6:$AC$97,4,FALSE)),"")</f>
        <v/>
      </c>
      <c r="O1058" s="65" t="str">
        <f>IFERROR(VLOOKUP(Table1[[#This Row],[Vendor ID]],Table549[],2,FALSE),"")</f>
        <v/>
      </c>
      <c r="P1058" s="63"/>
      <c r="Q1058" s="143" t="str">
        <f>IF(Table1[[#This Row],[Posting Date]]&lt;&gt;"",$D$9,"")</f>
        <v/>
      </c>
      <c r="R1058" s="159" t="str">
        <f>IF(Table1[[#This Row],[Posting Date]]&lt;&gt;"",$D$10,"")</f>
        <v/>
      </c>
      <c r="S1058" s="66"/>
      <c r="T1058" s="63"/>
      <c r="U1058" s="67"/>
      <c r="V1058" s="67"/>
      <c r="W1058" s="67" t="str">
        <f t="shared" si="16"/>
        <v/>
      </c>
      <c r="X1058" s="161" t="str">
        <f>IF(E1058="","",(IF(Table1[[#This Row],[Cur]]="USD",Table1[[#This Row],[Cur_Amount Debit]],Table1[[#This Row],[Cur_Amount Debit]]/Table1[[#This Row],[Exchange Rate]])))</f>
        <v/>
      </c>
      <c r="Y1058" s="161" t="str">
        <f>IF(E1058="","",(IF(Table1[[#This Row],[Cur]]="USD",Table1[[#This Row],[Cur_Amount Credit]],Table1[[#This Row],[Cur_Amount Credit]]/ExchangeRate)))</f>
        <v/>
      </c>
      <c r="Z1058" s="203" t="str">
        <f>IF(E1058="","",(Table1[[#This Row],[Debit USD]]-Table1[[#This Row],[Credit USD]]))</f>
        <v/>
      </c>
      <c r="AA1058" s="122"/>
      <c r="AB1058" s="1"/>
      <c r="AC1058" s="15"/>
      <c r="AD1058" s="15" t="str">
        <f>IF(AND(OR(Table1[[#This Row],[Account]]="15030",Table1[[#This Row],[Account]]="15035",Table1[[#This Row],[Account]]="20150"),Table1[[#This Row],[Vendor ID]]=""),1,"")</f>
        <v/>
      </c>
      <c r="AE1058" s="15"/>
      <c r="AF1058" s="15"/>
      <c r="AG1058" s="15"/>
      <c r="AH1058" s="46" t="str">
        <f>IF(Table1[[#This Row],[Posting Date]]&lt;&gt;"","GJ-"&amp;CountryID,"")</f>
        <v/>
      </c>
      <c r="AI1058" s="59" t="str">
        <f>IF(Table1[[#This Row],[Posting Date]]&lt;&gt;"",Table1[[#This Row],[Posting Date]],"")</f>
        <v/>
      </c>
      <c r="AJ1058" s="46"/>
      <c r="AK1058" s="46" t="str">
        <f>IF(Table1[[#This Row],[Description]]&lt;&gt;"",Table1[[#This Row],[Description]],"")</f>
        <v/>
      </c>
      <c r="AL1058" s="46" t="str">
        <f>IF(Table1[[#This Row],[Posting Date]]&lt;&gt;"",Table1[[#This Row],[Reference Number]],"")</f>
        <v/>
      </c>
      <c r="AM1058" s="46" t="str">
        <f>TRIM(Table1[[#This Row],[Line '#]])</f>
        <v/>
      </c>
      <c r="AN1058" s="46" t="str">
        <f>TRIM(Table1[[#This Row],[Account]])</f>
        <v/>
      </c>
      <c r="AO1058" s="46" t="str">
        <f>IF(Table1[[#This Row],[Posting Date]]&lt;&gt;"",$D$5,"")</f>
        <v/>
      </c>
      <c r="AP1058" s="46" t="str">
        <f>TRIM(Table1[[#This Row],[Departments-Prgrams]])</f>
        <v/>
      </c>
      <c r="AQ1058" s="46" t="str">
        <f>TRIM(Table1[[#This Row],[Grant]])</f>
        <v/>
      </c>
      <c r="AR1058" s="46" t="str">
        <f>TRIM(Table1[[#This Row],[Staff ID]])</f>
        <v/>
      </c>
      <c r="AS1058" s="46" t="str">
        <f>IF(TRIM(Table1[[#This Row],[Budget Code]])=0,"",TRIM(Table1[[#This Row],[Budget Code]]))</f>
        <v/>
      </c>
      <c r="AT1058" s="46" t="str">
        <f>IF(Table1[[#This Row],[Line Description]]&lt;&gt;"",Table1[[#This Row],[Line Description]],"")</f>
        <v/>
      </c>
      <c r="AU1058" s="46" t="str">
        <f>IF(Table1[[#This Row],[Cur_Amount Debit]]&gt;0,ROUND(Table1[[#This Row],[Cur_Amount Debit]],2),"")</f>
        <v/>
      </c>
      <c r="AV1058" s="46" t="str">
        <f>IF(Table1[[#This Row],[Cur_Amount Credit]]&gt;0,ROUND(Table1[[#This Row],[Cur_Amount Credit]],2),"")</f>
        <v/>
      </c>
      <c r="AW1058" s="46" t="str">
        <f>LEFT(Table1[[#This Row],[Cur]],3)</f>
        <v/>
      </c>
      <c r="AX1058" s="59"/>
      <c r="AY1058" s="46"/>
      <c r="AZ1058" s="46" t="str">
        <f>IF(Table1[[#This Row],[Cur]]&lt;&gt;"",IF(Table1[[#This Row],[Cur]]="USD","",ExchangeRate),"")</f>
        <v/>
      </c>
      <c r="BA1058" s="46" t="str">
        <f>IF(Table1[[#This Row],[Grant]]&lt;&gt;"",VLOOKUP(Table1[[#This Row],[Grant]],Grants!B:D,3),"")</f>
        <v/>
      </c>
      <c r="BB1058" s="46" t="str">
        <f>TRIM(Table1[[#This Row],[Vendor ID]])</f>
        <v/>
      </c>
      <c r="BC1058">
        <f>IF(Table1[[#This Row],[Reference Number]]=Q1057,BC1057,BC1057+1)</f>
        <v>2</v>
      </c>
    </row>
    <row r="1059" spans="1:55" ht="11.25" hidden="1" customHeight="1">
      <c r="A1059" s="1"/>
      <c r="B1059" s="88" t="str">
        <f>IF(Table1[[#This Row],[Posting Date]]&lt;&gt;"",IF(Table1[[#This Row],[Reference Number]]=Q1058,B1058+1,1),"")</f>
        <v/>
      </c>
      <c r="C1059" s="61"/>
      <c r="D1059" s="61"/>
      <c r="E1059" s="218"/>
      <c r="F1059" s="143" t="str">
        <f>IFERROR(IF(VLOOKUP(Table1[[#This Row],[Budget Code Description]],Dimentions!$X$6:$AC$132,2,FALSE)="","",VLOOKUP(Table1[[#This Row],[Budget Code Description]],Dimentions!$X$6:$AC$132,2,FALSE)),"")</f>
        <v/>
      </c>
      <c r="G1059" s="143" t="str">
        <f>IFERROR(VLOOKUP(Table1[[#This Row],[Budget Code Description]],Dimentions!$X$6:$AC$132,3,FALSE),"")</f>
        <v/>
      </c>
      <c r="H1059" s="64" t="str">
        <f>IFERROR(VLOOKUP(Table1[[#This Row],[Account]],Dimentions!$S$6:$V$233,2,FALSE),"")</f>
        <v/>
      </c>
      <c r="I1059" s="62">
        <f>_xlfn.NUMBERVALUE(LEFT(Table1[[#This Row],[Account]],1))</f>
        <v>0</v>
      </c>
      <c r="J1059" s="62" t="str">
        <f>IFERROR(VLOOKUP(Table1[[#This Row],[Budget Code Description]],Table6[#All],7,FALSE),"")</f>
        <v/>
      </c>
      <c r="K1059" s="143" t="str">
        <f>IFERROR(VLOOKUP(Table1[[#This Row],[Budget Code Description]],Table6[#All],8,FALSE),"")</f>
        <v/>
      </c>
      <c r="L1059" s="63"/>
      <c r="M1059" s="65" t="str">
        <f>IFERROR(VLOOKUP(Table1[[#This Row],[Staff ID]],Table2[],2,FALSE),"")</f>
        <v/>
      </c>
      <c r="N1059" s="211" t="str">
        <f>IFERROR(IF(VLOOKUP(Table1[[#This Row],[Budget Code Description]],Dimentions!$X$6:$AC$97,4,FALSE)="","",VLOOKUP(Table1[[#This Row],[Budget Code Description]],Dimentions!$X$6:$AC$97,4,FALSE)),"")</f>
        <v/>
      </c>
      <c r="O1059" s="65" t="str">
        <f>IFERROR(VLOOKUP(Table1[[#This Row],[Vendor ID]],Table549[],2,FALSE),"")</f>
        <v/>
      </c>
      <c r="P1059" s="63"/>
      <c r="Q1059" s="143" t="str">
        <f>IF(Table1[[#This Row],[Posting Date]]&lt;&gt;"",$D$9,"")</f>
        <v/>
      </c>
      <c r="R1059" s="159" t="str">
        <f>IF(Table1[[#This Row],[Posting Date]]&lt;&gt;"",$D$10,"")</f>
        <v/>
      </c>
      <c r="S1059" s="66"/>
      <c r="T1059" s="63"/>
      <c r="U1059" s="67"/>
      <c r="V1059" s="67"/>
      <c r="W1059" s="67" t="str">
        <f t="shared" si="16"/>
        <v/>
      </c>
      <c r="X1059" s="161" t="str">
        <f>IF(E1059="","",(IF(Table1[[#This Row],[Cur]]="USD",Table1[[#This Row],[Cur_Amount Debit]],Table1[[#This Row],[Cur_Amount Debit]]/Table1[[#This Row],[Exchange Rate]])))</f>
        <v/>
      </c>
      <c r="Y1059" s="161" t="str">
        <f>IF(E1059="","",(IF(Table1[[#This Row],[Cur]]="USD",Table1[[#This Row],[Cur_Amount Credit]],Table1[[#This Row],[Cur_Amount Credit]]/ExchangeRate)))</f>
        <v/>
      </c>
      <c r="Z1059" s="203" t="str">
        <f>IF(E1059="","",(Table1[[#This Row],[Debit USD]]-Table1[[#This Row],[Credit USD]]))</f>
        <v/>
      </c>
      <c r="AA1059" s="122"/>
      <c r="AB1059" s="1"/>
      <c r="AC1059" s="15"/>
      <c r="AD1059" s="15" t="str">
        <f>IF(AND(OR(Table1[[#This Row],[Account]]="15030",Table1[[#This Row],[Account]]="15035",Table1[[#This Row],[Account]]="20150"),Table1[[#This Row],[Vendor ID]]=""),1,"")</f>
        <v/>
      </c>
      <c r="AE1059" s="15"/>
      <c r="AF1059" s="15"/>
      <c r="AG1059" s="15"/>
      <c r="AH1059" s="46" t="str">
        <f>IF(Table1[[#This Row],[Posting Date]]&lt;&gt;"","GJ-"&amp;CountryID,"")</f>
        <v/>
      </c>
      <c r="AI1059" s="59" t="str">
        <f>IF(Table1[[#This Row],[Posting Date]]&lt;&gt;"",Table1[[#This Row],[Posting Date]],"")</f>
        <v/>
      </c>
      <c r="AJ1059" s="46"/>
      <c r="AK1059" s="46" t="str">
        <f>IF(Table1[[#This Row],[Description]]&lt;&gt;"",Table1[[#This Row],[Description]],"")</f>
        <v/>
      </c>
      <c r="AL1059" s="46" t="str">
        <f>IF(Table1[[#This Row],[Posting Date]]&lt;&gt;"",Table1[[#This Row],[Reference Number]],"")</f>
        <v/>
      </c>
      <c r="AM1059" s="46" t="str">
        <f>TRIM(Table1[[#This Row],[Line '#]])</f>
        <v/>
      </c>
      <c r="AN1059" s="46" t="str">
        <f>TRIM(Table1[[#This Row],[Account]])</f>
        <v/>
      </c>
      <c r="AO1059" s="46" t="str">
        <f>IF(Table1[[#This Row],[Posting Date]]&lt;&gt;"",$D$5,"")</f>
        <v/>
      </c>
      <c r="AP1059" s="46" t="str">
        <f>TRIM(Table1[[#This Row],[Departments-Prgrams]])</f>
        <v/>
      </c>
      <c r="AQ1059" s="46" t="str">
        <f>TRIM(Table1[[#This Row],[Grant]])</f>
        <v/>
      </c>
      <c r="AR1059" s="46" t="str">
        <f>TRIM(Table1[[#This Row],[Staff ID]])</f>
        <v/>
      </c>
      <c r="AS1059" s="46" t="str">
        <f>IF(TRIM(Table1[[#This Row],[Budget Code]])=0,"",TRIM(Table1[[#This Row],[Budget Code]]))</f>
        <v/>
      </c>
      <c r="AT1059" s="46" t="str">
        <f>IF(Table1[[#This Row],[Line Description]]&lt;&gt;"",Table1[[#This Row],[Line Description]],"")</f>
        <v/>
      </c>
      <c r="AU1059" s="46" t="str">
        <f>IF(Table1[[#This Row],[Cur_Amount Debit]]&gt;0,ROUND(Table1[[#This Row],[Cur_Amount Debit]],2),"")</f>
        <v/>
      </c>
      <c r="AV1059" s="46" t="str">
        <f>IF(Table1[[#This Row],[Cur_Amount Credit]]&gt;0,ROUND(Table1[[#This Row],[Cur_Amount Credit]],2),"")</f>
        <v/>
      </c>
      <c r="AW1059" s="46" t="str">
        <f>LEFT(Table1[[#This Row],[Cur]],3)</f>
        <v/>
      </c>
      <c r="AX1059" s="59"/>
      <c r="AY1059" s="46"/>
      <c r="AZ1059" s="46" t="str">
        <f>IF(Table1[[#This Row],[Cur]]&lt;&gt;"",IF(Table1[[#This Row],[Cur]]="USD","",ExchangeRate),"")</f>
        <v/>
      </c>
      <c r="BA1059" s="46" t="str">
        <f>IF(Table1[[#This Row],[Grant]]&lt;&gt;"",VLOOKUP(Table1[[#This Row],[Grant]],Grants!B:D,3),"")</f>
        <v/>
      </c>
      <c r="BB1059" s="46" t="str">
        <f>TRIM(Table1[[#This Row],[Vendor ID]])</f>
        <v/>
      </c>
      <c r="BC1059">
        <f>IF(Table1[[#This Row],[Reference Number]]=Q1058,BC1058,BC1058+1)</f>
        <v>2</v>
      </c>
    </row>
    <row r="1060" spans="1:55" ht="11.25" hidden="1" customHeight="1">
      <c r="A1060" s="1"/>
      <c r="B1060" s="88" t="str">
        <f>IF(Table1[[#This Row],[Posting Date]]&lt;&gt;"",IF(Table1[[#This Row],[Reference Number]]=Q1059,B1059+1,1),"")</f>
        <v/>
      </c>
      <c r="C1060" s="61"/>
      <c r="D1060" s="61"/>
      <c r="E1060" s="218"/>
      <c r="F1060" s="143" t="str">
        <f>IFERROR(IF(VLOOKUP(Table1[[#This Row],[Budget Code Description]],Dimentions!$X$6:$AC$132,2,FALSE)="","",VLOOKUP(Table1[[#This Row],[Budget Code Description]],Dimentions!$X$6:$AC$132,2,FALSE)),"")</f>
        <v/>
      </c>
      <c r="G1060" s="143" t="str">
        <f>IFERROR(VLOOKUP(Table1[[#This Row],[Budget Code Description]],Dimentions!$X$6:$AC$132,3,FALSE),"")</f>
        <v/>
      </c>
      <c r="H1060" s="64" t="str">
        <f>IFERROR(VLOOKUP(Table1[[#This Row],[Account]],Dimentions!$S$6:$V$233,2,FALSE),"")</f>
        <v/>
      </c>
      <c r="I1060" s="62">
        <f>_xlfn.NUMBERVALUE(LEFT(Table1[[#This Row],[Account]],1))</f>
        <v>0</v>
      </c>
      <c r="J1060" s="62" t="str">
        <f>IFERROR(VLOOKUP(Table1[[#This Row],[Budget Code Description]],Table6[#All],7,FALSE),"")</f>
        <v/>
      </c>
      <c r="K1060" s="143" t="str">
        <f>IFERROR(VLOOKUP(Table1[[#This Row],[Budget Code Description]],Table6[#All],8,FALSE),"")</f>
        <v/>
      </c>
      <c r="L1060" s="63"/>
      <c r="M1060" s="65" t="str">
        <f>IFERROR(VLOOKUP(Table1[[#This Row],[Staff ID]],Table2[],2,FALSE),"")</f>
        <v/>
      </c>
      <c r="N1060" s="211" t="str">
        <f>IFERROR(IF(VLOOKUP(Table1[[#This Row],[Budget Code Description]],Dimentions!$X$6:$AC$97,4,FALSE)="","",VLOOKUP(Table1[[#This Row],[Budget Code Description]],Dimentions!$X$6:$AC$97,4,FALSE)),"")</f>
        <v/>
      </c>
      <c r="O1060" s="65" t="str">
        <f>IFERROR(VLOOKUP(Table1[[#This Row],[Vendor ID]],Table549[],2,FALSE),"")</f>
        <v/>
      </c>
      <c r="P1060" s="63"/>
      <c r="Q1060" s="143" t="str">
        <f>IF(Table1[[#This Row],[Posting Date]]&lt;&gt;"",$D$9,"")</f>
        <v/>
      </c>
      <c r="R1060" s="159" t="str">
        <f>IF(Table1[[#This Row],[Posting Date]]&lt;&gt;"",$D$10,"")</f>
        <v/>
      </c>
      <c r="S1060" s="66"/>
      <c r="T1060" s="63"/>
      <c r="U1060" s="67"/>
      <c r="V1060" s="67"/>
      <c r="W1060" s="67" t="str">
        <f t="shared" si="16"/>
        <v/>
      </c>
      <c r="X1060" s="161" t="str">
        <f>IF(E1060="","",(IF(Table1[[#This Row],[Cur]]="USD",Table1[[#This Row],[Cur_Amount Debit]],Table1[[#This Row],[Cur_Amount Debit]]/Table1[[#This Row],[Exchange Rate]])))</f>
        <v/>
      </c>
      <c r="Y1060" s="161" t="str">
        <f>IF(E1060="","",(IF(Table1[[#This Row],[Cur]]="USD",Table1[[#This Row],[Cur_Amount Credit]],Table1[[#This Row],[Cur_Amount Credit]]/ExchangeRate)))</f>
        <v/>
      </c>
      <c r="Z1060" s="203" t="str">
        <f>IF(E1060="","",(Table1[[#This Row],[Debit USD]]-Table1[[#This Row],[Credit USD]]))</f>
        <v/>
      </c>
      <c r="AA1060" s="122"/>
      <c r="AB1060" s="1"/>
      <c r="AC1060" s="15"/>
      <c r="AD1060" s="15" t="str">
        <f>IF(AND(OR(Table1[[#This Row],[Account]]="15030",Table1[[#This Row],[Account]]="15035",Table1[[#This Row],[Account]]="20150"),Table1[[#This Row],[Vendor ID]]=""),1,"")</f>
        <v/>
      </c>
      <c r="AE1060" s="15"/>
      <c r="AF1060" s="15"/>
      <c r="AG1060" s="15"/>
      <c r="AH1060" s="46" t="str">
        <f>IF(Table1[[#This Row],[Posting Date]]&lt;&gt;"","GJ-"&amp;CountryID,"")</f>
        <v/>
      </c>
      <c r="AI1060" s="59" t="str">
        <f>IF(Table1[[#This Row],[Posting Date]]&lt;&gt;"",Table1[[#This Row],[Posting Date]],"")</f>
        <v/>
      </c>
      <c r="AJ1060" s="46"/>
      <c r="AK1060" s="46" t="str">
        <f>IF(Table1[[#This Row],[Description]]&lt;&gt;"",Table1[[#This Row],[Description]],"")</f>
        <v/>
      </c>
      <c r="AL1060" s="46" t="str">
        <f>IF(Table1[[#This Row],[Posting Date]]&lt;&gt;"",Table1[[#This Row],[Reference Number]],"")</f>
        <v/>
      </c>
      <c r="AM1060" s="46" t="str">
        <f>TRIM(Table1[[#This Row],[Line '#]])</f>
        <v/>
      </c>
      <c r="AN1060" s="46" t="str">
        <f>TRIM(Table1[[#This Row],[Account]])</f>
        <v/>
      </c>
      <c r="AO1060" s="46" t="str">
        <f>IF(Table1[[#This Row],[Posting Date]]&lt;&gt;"",$D$5,"")</f>
        <v/>
      </c>
      <c r="AP1060" s="46" t="str">
        <f>TRIM(Table1[[#This Row],[Departments-Prgrams]])</f>
        <v/>
      </c>
      <c r="AQ1060" s="46" t="str">
        <f>TRIM(Table1[[#This Row],[Grant]])</f>
        <v/>
      </c>
      <c r="AR1060" s="46" t="str">
        <f>TRIM(Table1[[#This Row],[Staff ID]])</f>
        <v/>
      </c>
      <c r="AS1060" s="46" t="str">
        <f>IF(TRIM(Table1[[#This Row],[Budget Code]])=0,"",TRIM(Table1[[#This Row],[Budget Code]]))</f>
        <v/>
      </c>
      <c r="AT1060" s="46" t="str">
        <f>IF(Table1[[#This Row],[Line Description]]&lt;&gt;"",Table1[[#This Row],[Line Description]],"")</f>
        <v/>
      </c>
      <c r="AU1060" s="46" t="str">
        <f>IF(Table1[[#This Row],[Cur_Amount Debit]]&gt;0,ROUND(Table1[[#This Row],[Cur_Amount Debit]],2),"")</f>
        <v/>
      </c>
      <c r="AV1060" s="46" t="str">
        <f>IF(Table1[[#This Row],[Cur_Amount Credit]]&gt;0,ROUND(Table1[[#This Row],[Cur_Amount Credit]],2),"")</f>
        <v/>
      </c>
      <c r="AW1060" s="46" t="str">
        <f>LEFT(Table1[[#This Row],[Cur]],3)</f>
        <v/>
      </c>
      <c r="AX1060" s="59"/>
      <c r="AY1060" s="46"/>
      <c r="AZ1060" s="46" t="str">
        <f>IF(Table1[[#This Row],[Cur]]&lt;&gt;"",IF(Table1[[#This Row],[Cur]]="USD","",ExchangeRate),"")</f>
        <v/>
      </c>
      <c r="BA1060" s="46" t="str">
        <f>IF(Table1[[#This Row],[Grant]]&lt;&gt;"",VLOOKUP(Table1[[#This Row],[Grant]],Grants!B:D,3),"")</f>
        <v/>
      </c>
      <c r="BB1060" s="46" t="str">
        <f>TRIM(Table1[[#This Row],[Vendor ID]])</f>
        <v/>
      </c>
      <c r="BC1060">
        <f>IF(Table1[[#This Row],[Reference Number]]=Q1059,BC1059,BC1059+1)</f>
        <v>2</v>
      </c>
    </row>
    <row r="1061" spans="1:55" ht="11.25" hidden="1" customHeight="1">
      <c r="A1061" s="1"/>
      <c r="B1061" s="88" t="str">
        <f>IF(Table1[[#This Row],[Posting Date]]&lt;&gt;"",IF(Table1[[#This Row],[Reference Number]]=Q1060,B1060+1,1),"")</f>
        <v/>
      </c>
      <c r="C1061" s="61"/>
      <c r="D1061" s="61"/>
      <c r="E1061" s="218"/>
      <c r="F1061" s="143" t="str">
        <f>IFERROR(IF(VLOOKUP(Table1[[#This Row],[Budget Code Description]],Dimentions!$X$6:$AC$132,2,FALSE)="","",VLOOKUP(Table1[[#This Row],[Budget Code Description]],Dimentions!$X$6:$AC$132,2,FALSE)),"")</f>
        <v/>
      </c>
      <c r="G1061" s="143" t="str">
        <f>IFERROR(VLOOKUP(Table1[[#This Row],[Budget Code Description]],Dimentions!$X$6:$AC$132,3,FALSE),"")</f>
        <v/>
      </c>
      <c r="H1061" s="64" t="str">
        <f>IFERROR(VLOOKUP(Table1[[#This Row],[Account]],Dimentions!$S$6:$V$233,2,FALSE),"")</f>
        <v/>
      </c>
      <c r="I1061" s="62">
        <f>_xlfn.NUMBERVALUE(LEFT(Table1[[#This Row],[Account]],1))</f>
        <v>0</v>
      </c>
      <c r="J1061" s="62" t="str">
        <f>IFERROR(VLOOKUP(Table1[[#This Row],[Budget Code Description]],Table6[#All],7,FALSE),"")</f>
        <v/>
      </c>
      <c r="K1061" s="143" t="str">
        <f>IFERROR(VLOOKUP(Table1[[#This Row],[Budget Code Description]],Table6[#All],8,FALSE),"")</f>
        <v/>
      </c>
      <c r="L1061" s="63"/>
      <c r="M1061" s="65" t="str">
        <f>IFERROR(VLOOKUP(Table1[[#This Row],[Staff ID]],Table2[],2,FALSE),"")</f>
        <v/>
      </c>
      <c r="N1061" s="211" t="str">
        <f>IFERROR(IF(VLOOKUP(Table1[[#This Row],[Budget Code Description]],Dimentions!$X$6:$AC$97,4,FALSE)="","",VLOOKUP(Table1[[#This Row],[Budget Code Description]],Dimentions!$X$6:$AC$97,4,FALSE)),"")</f>
        <v/>
      </c>
      <c r="O1061" s="65" t="str">
        <f>IFERROR(VLOOKUP(Table1[[#This Row],[Vendor ID]],Table549[],2,FALSE),"")</f>
        <v/>
      </c>
      <c r="P1061" s="63"/>
      <c r="Q1061" s="143" t="str">
        <f>IF(Table1[[#This Row],[Posting Date]]&lt;&gt;"",$D$9,"")</f>
        <v/>
      </c>
      <c r="R1061" s="159" t="str">
        <f>IF(Table1[[#This Row],[Posting Date]]&lt;&gt;"",$D$10,"")</f>
        <v/>
      </c>
      <c r="S1061" s="66"/>
      <c r="T1061" s="63"/>
      <c r="U1061" s="67"/>
      <c r="V1061" s="67"/>
      <c r="W1061" s="67" t="str">
        <f t="shared" si="16"/>
        <v/>
      </c>
      <c r="X1061" s="161" t="str">
        <f>IF(E1061="","",(IF(Table1[[#This Row],[Cur]]="USD",Table1[[#This Row],[Cur_Amount Debit]],Table1[[#This Row],[Cur_Amount Debit]]/Table1[[#This Row],[Exchange Rate]])))</f>
        <v/>
      </c>
      <c r="Y1061" s="161" t="str">
        <f>IF(E1061="","",(IF(Table1[[#This Row],[Cur]]="USD",Table1[[#This Row],[Cur_Amount Credit]],Table1[[#This Row],[Cur_Amount Credit]]/ExchangeRate)))</f>
        <v/>
      </c>
      <c r="Z1061" s="203" t="str">
        <f>IF(E1061="","",(Table1[[#This Row],[Debit USD]]-Table1[[#This Row],[Credit USD]]))</f>
        <v/>
      </c>
      <c r="AA1061" s="122"/>
      <c r="AB1061" s="1"/>
      <c r="AC1061" s="15"/>
      <c r="AD1061" s="15" t="str">
        <f>IF(AND(OR(Table1[[#This Row],[Account]]="15030",Table1[[#This Row],[Account]]="15035",Table1[[#This Row],[Account]]="20150"),Table1[[#This Row],[Vendor ID]]=""),1,"")</f>
        <v/>
      </c>
      <c r="AE1061" s="15"/>
      <c r="AF1061" s="15"/>
      <c r="AG1061" s="15"/>
      <c r="AH1061" s="46" t="str">
        <f>IF(Table1[[#This Row],[Posting Date]]&lt;&gt;"","GJ-"&amp;CountryID,"")</f>
        <v/>
      </c>
      <c r="AI1061" s="59" t="str">
        <f>IF(Table1[[#This Row],[Posting Date]]&lt;&gt;"",Table1[[#This Row],[Posting Date]],"")</f>
        <v/>
      </c>
      <c r="AJ1061" s="46"/>
      <c r="AK1061" s="46" t="str">
        <f>IF(Table1[[#This Row],[Description]]&lt;&gt;"",Table1[[#This Row],[Description]],"")</f>
        <v/>
      </c>
      <c r="AL1061" s="46" t="str">
        <f>IF(Table1[[#This Row],[Posting Date]]&lt;&gt;"",Table1[[#This Row],[Reference Number]],"")</f>
        <v/>
      </c>
      <c r="AM1061" s="46" t="str">
        <f>TRIM(Table1[[#This Row],[Line '#]])</f>
        <v/>
      </c>
      <c r="AN1061" s="46" t="str">
        <f>TRIM(Table1[[#This Row],[Account]])</f>
        <v/>
      </c>
      <c r="AO1061" s="46" t="str">
        <f>IF(Table1[[#This Row],[Posting Date]]&lt;&gt;"",$D$5,"")</f>
        <v/>
      </c>
      <c r="AP1061" s="46" t="str">
        <f>TRIM(Table1[[#This Row],[Departments-Prgrams]])</f>
        <v/>
      </c>
      <c r="AQ1061" s="46" t="str">
        <f>TRIM(Table1[[#This Row],[Grant]])</f>
        <v/>
      </c>
      <c r="AR1061" s="46" t="str">
        <f>TRIM(Table1[[#This Row],[Staff ID]])</f>
        <v/>
      </c>
      <c r="AS1061" s="46" t="str">
        <f>IF(TRIM(Table1[[#This Row],[Budget Code]])=0,"",TRIM(Table1[[#This Row],[Budget Code]]))</f>
        <v/>
      </c>
      <c r="AT1061" s="46" t="str">
        <f>IF(Table1[[#This Row],[Line Description]]&lt;&gt;"",Table1[[#This Row],[Line Description]],"")</f>
        <v/>
      </c>
      <c r="AU1061" s="46" t="str">
        <f>IF(Table1[[#This Row],[Cur_Amount Debit]]&gt;0,ROUND(Table1[[#This Row],[Cur_Amount Debit]],2),"")</f>
        <v/>
      </c>
      <c r="AV1061" s="46" t="str">
        <f>IF(Table1[[#This Row],[Cur_Amount Credit]]&gt;0,ROUND(Table1[[#This Row],[Cur_Amount Credit]],2),"")</f>
        <v/>
      </c>
      <c r="AW1061" s="46" t="str">
        <f>LEFT(Table1[[#This Row],[Cur]],3)</f>
        <v/>
      </c>
      <c r="AX1061" s="59"/>
      <c r="AY1061" s="46"/>
      <c r="AZ1061" s="46" t="str">
        <f>IF(Table1[[#This Row],[Cur]]&lt;&gt;"",IF(Table1[[#This Row],[Cur]]="USD","",ExchangeRate),"")</f>
        <v/>
      </c>
      <c r="BA1061" s="46" t="str">
        <f>IF(Table1[[#This Row],[Grant]]&lt;&gt;"",VLOOKUP(Table1[[#This Row],[Grant]],Grants!B:D,3),"")</f>
        <v/>
      </c>
      <c r="BB1061" s="46" t="str">
        <f>TRIM(Table1[[#This Row],[Vendor ID]])</f>
        <v/>
      </c>
      <c r="BC1061">
        <f>IF(Table1[[#This Row],[Reference Number]]=Q1060,BC1060,BC1060+1)</f>
        <v>2</v>
      </c>
    </row>
    <row r="1062" spans="1:55" ht="11.25" hidden="1" customHeight="1">
      <c r="A1062" s="1"/>
      <c r="B1062" s="88" t="str">
        <f>IF(Table1[[#This Row],[Posting Date]]&lt;&gt;"",IF(Table1[[#This Row],[Reference Number]]=Q1061,B1061+1,1),"")</f>
        <v/>
      </c>
      <c r="C1062" s="61"/>
      <c r="D1062" s="61"/>
      <c r="E1062" s="218"/>
      <c r="F1062" s="143" t="str">
        <f>IFERROR(IF(VLOOKUP(Table1[[#This Row],[Budget Code Description]],Dimentions!$X$6:$AC$132,2,FALSE)="","",VLOOKUP(Table1[[#This Row],[Budget Code Description]],Dimentions!$X$6:$AC$132,2,FALSE)),"")</f>
        <v/>
      </c>
      <c r="G1062" s="143" t="str">
        <f>IFERROR(VLOOKUP(Table1[[#This Row],[Budget Code Description]],Dimentions!$X$6:$AC$132,3,FALSE),"")</f>
        <v/>
      </c>
      <c r="H1062" s="64" t="str">
        <f>IFERROR(VLOOKUP(Table1[[#This Row],[Account]],Dimentions!$S$6:$V$233,2,FALSE),"")</f>
        <v/>
      </c>
      <c r="I1062" s="62">
        <f>_xlfn.NUMBERVALUE(LEFT(Table1[[#This Row],[Account]],1))</f>
        <v>0</v>
      </c>
      <c r="J1062" s="62" t="str">
        <f>IFERROR(VLOOKUP(Table1[[#This Row],[Budget Code Description]],Table6[#All],7,FALSE),"")</f>
        <v/>
      </c>
      <c r="K1062" s="143" t="str">
        <f>IFERROR(VLOOKUP(Table1[[#This Row],[Budget Code Description]],Table6[#All],8,FALSE),"")</f>
        <v/>
      </c>
      <c r="L1062" s="63"/>
      <c r="M1062" s="65" t="str">
        <f>IFERROR(VLOOKUP(Table1[[#This Row],[Staff ID]],Table2[],2,FALSE),"")</f>
        <v/>
      </c>
      <c r="N1062" s="211" t="str">
        <f>IFERROR(IF(VLOOKUP(Table1[[#This Row],[Budget Code Description]],Dimentions!$X$6:$AC$97,4,FALSE)="","",VLOOKUP(Table1[[#This Row],[Budget Code Description]],Dimentions!$X$6:$AC$97,4,FALSE)),"")</f>
        <v/>
      </c>
      <c r="O1062" s="65" t="str">
        <f>IFERROR(VLOOKUP(Table1[[#This Row],[Vendor ID]],Table549[],2,FALSE),"")</f>
        <v/>
      </c>
      <c r="P1062" s="63"/>
      <c r="Q1062" s="143" t="str">
        <f>IF(Table1[[#This Row],[Posting Date]]&lt;&gt;"",$D$9,"")</f>
        <v/>
      </c>
      <c r="R1062" s="159" t="str">
        <f>IF(Table1[[#This Row],[Posting Date]]&lt;&gt;"",$D$10,"")</f>
        <v/>
      </c>
      <c r="S1062" s="66"/>
      <c r="T1062" s="63"/>
      <c r="U1062" s="67"/>
      <c r="V1062" s="67"/>
      <c r="W1062" s="67" t="str">
        <f t="shared" si="16"/>
        <v/>
      </c>
      <c r="X1062" s="161" t="str">
        <f>IF(E1062="","",(IF(Table1[[#This Row],[Cur]]="USD",Table1[[#This Row],[Cur_Amount Debit]],Table1[[#This Row],[Cur_Amount Debit]]/Table1[[#This Row],[Exchange Rate]])))</f>
        <v/>
      </c>
      <c r="Y1062" s="161" t="str">
        <f>IF(E1062="","",(IF(Table1[[#This Row],[Cur]]="USD",Table1[[#This Row],[Cur_Amount Credit]],Table1[[#This Row],[Cur_Amount Credit]]/ExchangeRate)))</f>
        <v/>
      </c>
      <c r="Z1062" s="203" t="str">
        <f>IF(E1062="","",(Table1[[#This Row],[Debit USD]]-Table1[[#This Row],[Credit USD]]))</f>
        <v/>
      </c>
      <c r="AA1062" s="122"/>
      <c r="AB1062" s="1"/>
      <c r="AC1062" s="15"/>
      <c r="AD1062" s="15" t="str">
        <f>IF(AND(OR(Table1[[#This Row],[Account]]="15030",Table1[[#This Row],[Account]]="15035",Table1[[#This Row],[Account]]="20150"),Table1[[#This Row],[Vendor ID]]=""),1,"")</f>
        <v/>
      </c>
      <c r="AE1062" s="15"/>
      <c r="AF1062" s="15"/>
      <c r="AG1062" s="15"/>
      <c r="AH1062" s="46" t="str">
        <f>IF(Table1[[#This Row],[Posting Date]]&lt;&gt;"","GJ-"&amp;CountryID,"")</f>
        <v/>
      </c>
      <c r="AI1062" s="59" t="str">
        <f>IF(Table1[[#This Row],[Posting Date]]&lt;&gt;"",Table1[[#This Row],[Posting Date]],"")</f>
        <v/>
      </c>
      <c r="AJ1062" s="46"/>
      <c r="AK1062" s="46" t="str">
        <f>IF(Table1[[#This Row],[Description]]&lt;&gt;"",Table1[[#This Row],[Description]],"")</f>
        <v/>
      </c>
      <c r="AL1062" s="46" t="str">
        <f>IF(Table1[[#This Row],[Posting Date]]&lt;&gt;"",Table1[[#This Row],[Reference Number]],"")</f>
        <v/>
      </c>
      <c r="AM1062" s="46" t="str">
        <f>TRIM(Table1[[#This Row],[Line '#]])</f>
        <v/>
      </c>
      <c r="AN1062" s="46" t="str">
        <f>TRIM(Table1[[#This Row],[Account]])</f>
        <v/>
      </c>
      <c r="AO1062" s="46" t="str">
        <f>IF(Table1[[#This Row],[Posting Date]]&lt;&gt;"",$D$5,"")</f>
        <v/>
      </c>
      <c r="AP1062" s="46" t="str">
        <f>TRIM(Table1[[#This Row],[Departments-Prgrams]])</f>
        <v/>
      </c>
      <c r="AQ1062" s="46" t="str">
        <f>TRIM(Table1[[#This Row],[Grant]])</f>
        <v/>
      </c>
      <c r="AR1062" s="46" t="str">
        <f>TRIM(Table1[[#This Row],[Staff ID]])</f>
        <v/>
      </c>
      <c r="AS1062" s="46" t="str">
        <f>IF(TRIM(Table1[[#This Row],[Budget Code]])=0,"",TRIM(Table1[[#This Row],[Budget Code]]))</f>
        <v/>
      </c>
      <c r="AT1062" s="46" t="str">
        <f>IF(Table1[[#This Row],[Line Description]]&lt;&gt;"",Table1[[#This Row],[Line Description]],"")</f>
        <v/>
      </c>
      <c r="AU1062" s="46" t="str">
        <f>IF(Table1[[#This Row],[Cur_Amount Debit]]&gt;0,ROUND(Table1[[#This Row],[Cur_Amount Debit]],2),"")</f>
        <v/>
      </c>
      <c r="AV1062" s="46" t="str">
        <f>IF(Table1[[#This Row],[Cur_Amount Credit]]&gt;0,ROUND(Table1[[#This Row],[Cur_Amount Credit]],2),"")</f>
        <v/>
      </c>
      <c r="AW1062" s="46" t="str">
        <f>LEFT(Table1[[#This Row],[Cur]],3)</f>
        <v/>
      </c>
      <c r="AX1062" s="59"/>
      <c r="AY1062" s="46"/>
      <c r="AZ1062" s="46" t="str">
        <f>IF(Table1[[#This Row],[Cur]]&lt;&gt;"",IF(Table1[[#This Row],[Cur]]="USD","",ExchangeRate),"")</f>
        <v/>
      </c>
      <c r="BA1062" s="46" t="str">
        <f>IF(Table1[[#This Row],[Grant]]&lt;&gt;"",VLOOKUP(Table1[[#This Row],[Grant]],Grants!B:D,3),"")</f>
        <v/>
      </c>
      <c r="BB1062" s="46" t="str">
        <f>TRIM(Table1[[#This Row],[Vendor ID]])</f>
        <v/>
      </c>
      <c r="BC1062">
        <f>IF(Table1[[#This Row],[Reference Number]]=Q1061,BC1061,BC1061+1)</f>
        <v>2</v>
      </c>
    </row>
    <row r="1063" spans="1:55" ht="11.25" hidden="1" customHeight="1">
      <c r="A1063" s="1"/>
      <c r="B1063" s="88" t="str">
        <f>IF(Table1[[#This Row],[Posting Date]]&lt;&gt;"",IF(Table1[[#This Row],[Reference Number]]=Q1062,B1062+1,1),"")</f>
        <v/>
      </c>
      <c r="C1063" s="61"/>
      <c r="D1063" s="61"/>
      <c r="E1063" s="218"/>
      <c r="F1063" s="143" t="str">
        <f>IFERROR(IF(VLOOKUP(Table1[[#This Row],[Budget Code Description]],Dimentions!$X$6:$AC$132,2,FALSE)="","",VLOOKUP(Table1[[#This Row],[Budget Code Description]],Dimentions!$X$6:$AC$132,2,FALSE)),"")</f>
        <v/>
      </c>
      <c r="G1063" s="143" t="str">
        <f>IFERROR(VLOOKUP(Table1[[#This Row],[Budget Code Description]],Dimentions!$X$6:$AC$132,3,FALSE),"")</f>
        <v/>
      </c>
      <c r="H1063" s="64" t="str">
        <f>IFERROR(VLOOKUP(Table1[[#This Row],[Account]],Dimentions!$S$6:$V$233,2,FALSE),"")</f>
        <v/>
      </c>
      <c r="I1063" s="62">
        <f>_xlfn.NUMBERVALUE(LEFT(Table1[[#This Row],[Account]],1))</f>
        <v>0</v>
      </c>
      <c r="J1063" s="62" t="str">
        <f>IFERROR(VLOOKUP(Table1[[#This Row],[Budget Code Description]],Table6[#All],7,FALSE),"")</f>
        <v/>
      </c>
      <c r="K1063" s="143" t="str">
        <f>IFERROR(VLOOKUP(Table1[[#This Row],[Budget Code Description]],Table6[#All],8,FALSE),"")</f>
        <v/>
      </c>
      <c r="L1063" s="63"/>
      <c r="M1063" s="65" t="str">
        <f>IFERROR(VLOOKUP(Table1[[#This Row],[Staff ID]],Table2[],2,FALSE),"")</f>
        <v/>
      </c>
      <c r="N1063" s="211" t="str">
        <f>IFERROR(IF(VLOOKUP(Table1[[#This Row],[Budget Code Description]],Dimentions!$X$6:$AC$97,4,FALSE)="","",VLOOKUP(Table1[[#This Row],[Budget Code Description]],Dimentions!$X$6:$AC$97,4,FALSE)),"")</f>
        <v/>
      </c>
      <c r="O1063" s="65" t="str">
        <f>IFERROR(VLOOKUP(Table1[[#This Row],[Vendor ID]],Table549[],2,FALSE),"")</f>
        <v/>
      </c>
      <c r="P1063" s="63"/>
      <c r="Q1063" s="143" t="str">
        <f>IF(Table1[[#This Row],[Posting Date]]&lt;&gt;"",$D$9,"")</f>
        <v/>
      </c>
      <c r="R1063" s="159" t="str">
        <f>IF(Table1[[#This Row],[Posting Date]]&lt;&gt;"",$D$10,"")</f>
        <v/>
      </c>
      <c r="S1063" s="66"/>
      <c r="T1063" s="63"/>
      <c r="U1063" s="67"/>
      <c r="V1063" s="67"/>
      <c r="W1063" s="67" t="str">
        <f t="shared" si="16"/>
        <v/>
      </c>
      <c r="X1063" s="161" t="str">
        <f>IF(E1063="","",(IF(Table1[[#This Row],[Cur]]="USD",Table1[[#This Row],[Cur_Amount Debit]],Table1[[#This Row],[Cur_Amount Debit]]/Table1[[#This Row],[Exchange Rate]])))</f>
        <v/>
      </c>
      <c r="Y1063" s="161" t="str">
        <f>IF(E1063="","",(IF(Table1[[#This Row],[Cur]]="USD",Table1[[#This Row],[Cur_Amount Credit]],Table1[[#This Row],[Cur_Amount Credit]]/ExchangeRate)))</f>
        <v/>
      </c>
      <c r="Z1063" s="203" t="str">
        <f>IF(E1063="","",(Table1[[#This Row],[Debit USD]]-Table1[[#This Row],[Credit USD]]))</f>
        <v/>
      </c>
      <c r="AA1063" s="122"/>
      <c r="AB1063" s="1"/>
      <c r="AC1063" s="15"/>
      <c r="AD1063" s="15" t="str">
        <f>IF(AND(OR(Table1[[#This Row],[Account]]="15030",Table1[[#This Row],[Account]]="15035",Table1[[#This Row],[Account]]="20150"),Table1[[#This Row],[Vendor ID]]=""),1,"")</f>
        <v/>
      </c>
      <c r="AE1063" s="15"/>
      <c r="AF1063" s="15"/>
      <c r="AG1063" s="15"/>
      <c r="AH1063" s="46" t="str">
        <f>IF(Table1[[#This Row],[Posting Date]]&lt;&gt;"","GJ-"&amp;CountryID,"")</f>
        <v/>
      </c>
      <c r="AI1063" s="59" t="str">
        <f>IF(Table1[[#This Row],[Posting Date]]&lt;&gt;"",Table1[[#This Row],[Posting Date]],"")</f>
        <v/>
      </c>
      <c r="AJ1063" s="46"/>
      <c r="AK1063" s="46" t="str">
        <f>IF(Table1[[#This Row],[Description]]&lt;&gt;"",Table1[[#This Row],[Description]],"")</f>
        <v/>
      </c>
      <c r="AL1063" s="46" t="str">
        <f>IF(Table1[[#This Row],[Posting Date]]&lt;&gt;"",Table1[[#This Row],[Reference Number]],"")</f>
        <v/>
      </c>
      <c r="AM1063" s="46" t="str">
        <f>TRIM(Table1[[#This Row],[Line '#]])</f>
        <v/>
      </c>
      <c r="AN1063" s="46" t="str">
        <f>TRIM(Table1[[#This Row],[Account]])</f>
        <v/>
      </c>
      <c r="AO1063" s="46" t="str">
        <f>IF(Table1[[#This Row],[Posting Date]]&lt;&gt;"",$D$5,"")</f>
        <v/>
      </c>
      <c r="AP1063" s="46" t="str">
        <f>TRIM(Table1[[#This Row],[Departments-Prgrams]])</f>
        <v/>
      </c>
      <c r="AQ1063" s="46" t="str">
        <f>TRIM(Table1[[#This Row],[Grant]])</f>
        <v/>
      </c>
      <c r="AR1063" s="46" t="str">
        <f>TRIM(Table1[[#This Row],[Staff ID]])</f>
        <v/>
      </c>
      <c r="AS1063" s="46" t="str">
        <f>IF(TRIM(Table1[[#This Row],[Budget Code]])=0,"",TRIM(Table1[[#This Row],[Budget Code]]))</f>
        <v/>
      </c>
      <c r="AT1063" s="46" t="str">
        <f>IF(Table1[[#This Row],[Line Description]]&lt;&gt;"",Table1[[#This Row],[Line Description]],"")</f>
        <v/>
      </c>
      <c r="AU1063" s="46" t="str">
        <f>IF(Table1[[#This Row],[Cur_Amount Debit]]&gt;0,ROUND(Table1[[#This Row],[Cur_Amount Debit]],2),"")</f>
        <v/>
      </c>
      <c r="AV1063" s="46" t="str">
        <f>IF(Table1[[#This Row],[Cur_Amount Credit]]&gt;0,ROUND(Table1[[#This Row],[Cur_Amount Credit]],2),"")</f>
        <v/>
      </c>
      <c r="AW1063" s="46" t="str">
        <f>LEFT(Table1[[#This Row],[Cur]],3)</f>
        <v/>
      </c>
      <c r="AX1063" s="59"/>
      <c r="AY1063" s="46"/>
      <c r="AZ1063" s="46" t="str">
        <f>IF(Table1[[#This Row],[Cur]]&lt;&gt;"",IF(Table1[[#This Row],[Cur]]="USD","",ExchangeRate),"")</f>
        <v/>
      </c>
      <c r="BA1063" s="46" t="str">
        <f>IF(Table1[[#This Row],[Grant]]&lt;&gt;"",VLOOKUP(Table1[[#This Row],[Grant]],Grants!B:D,3),"")</f>
        <v/>
      </c>
      <c r="BB1063" s="46" t="str">
        <f>TRIM(Table1[[#This Row],[Vendor ID]])</f>
        <v/>
      </c>
      <c r="BC1063">
        <f>IF(Table1[[#This Row],[Reference Number]]=Q1062,BC1062,BC1062+1)</f>
        <v>2</v>
      </c>
    </row>
    <row r="1064" spans="1:55" ht="11.25" hidden="1" customHeight="1">
      <c r="A1064" s="1"/>
      <c r="B1064" s="88" t="str">
        <f>IF(Table1[[#This Row],[Posting Date]]&lt;&gt;"",IF(Table1[[#This Row],[Reference Number]]=Q1063,B1063+1,1),"")</f>
        <v/>
      </c>
      <c r="C1064" s="61"/>
      <c r="D1064" s="61"/>
      <c r="E1064" s="218"/>
      <c r="F1064" s="143" t="str">
        <f>IFERROR(IF(VLOOKUP(Table1[[#This Row],[Budget Code Description]],Dimentions!$X$6:$AC$132,2,FALSE)="","",VLOOKUP(Table1[[#This Row],[Budget Code Description]],Dimentions!$X$6:$AC$132,2,FALSE)),"")</f>
        <v/>
      </c>
      <c r="G1064" s="143" t="str">
        <f>IFERROR(VLOOKUP(Table1[[#This Row],[Budget Code Description]],Dimentions!$X$6:$AC$132,3,FALSE),"")</f>
        <v/>
      </c>
      <c r="H1064" s="64" t="str">
        <f>IFERROR(VLOOKUP(Table1[[#This Row],[Account]],Dimentions!$S$6:$V$233,2,FALSE),"")</f>
        <v/>
      </c>
      <c r="I1064" s="62">
        <f>_xlfn.NUMBERVALUE(LEFT(Table1[[#This Row],[Account]],1))</f>
        <v>0</v>
      </c>
      <c r="J1064" s="62" t="str">
        <f>IFERROR(VLOOKUP(Table1[[#This Row],[Budget Code Description]],Table6[#All],7,FALSE),"")</f>
        <v/>
      </c>
      <c r="K1064" s="143" t="str">
        <f>IFERROR(VLOOKUP(Table1[[#This Row],[Budget Code Description]],Table6[#All],8,FALSE),"")</f>
        <v/>
      </c>
      <c r="L1064" s="63"/>
      <c r="M1064" s="65" t="str">
        <f>IFERROR(VLOOKUP(Table1[[#This Row],[Staff ID]],Table2[],2,FALSE),"")</f>
        <v/>
      </c>
      <c r="N1064" s="211" t="str">
        <f>IFERROR(IF(VLOOKUP(Table1[[#This Row],[Budget Code Description]],Dimentions!$X$6:$AC$97,4,FALSE)="","",VLOOKUP(Table1[[#This Row],[Budget Code Description]],Dimentions!$X$6:$AC$97,4,FALSE)),"")</f>
        <v/>
      </c>
      <c r="O1064" s="65" t="str">
        <f>IFERROR(VLOOKUP(Table1[[#This Row],[Vendor ID]],Table549[],2,FALSE),"")</f>
        <v/>
      </c>
      <c r="P1064" s="63"/>
      <c r="Q1064" s="143" t="str">
        <f>IF(Table1[[#This Row],[Posting Date]]&lt;&gt;"",$D$9,"")</f>
        <v/>
      </c>
      <c r="R1064" s="159" t="str">
        <f>IF(Table1[[#This Row],[Posting Date]]&lt;&gt;"",$D$10,"")</f>
        <v/>
      </c>
      <c r="S1064" s="66"/>
      <c r="T1064" s="63"/>
      <c r="U1064" s="67"/>
      <c r="V1064" s="67"/>
      <c r="W1064" s="67" t="str">
        <f t="shared" si="16"/>
        <v/>
      </c>
      <c r="X1064" s="161" t="str">
        <f>IF(E1064="","",(IF(Table1[[#This Row],[Cur]]="USD",Table1[[#This Row],[Cur_Amount Debit]],Table1[[#This Row],[Cur_Amount Debit]]/Table1[[#This Row],[Exchange Rate]])))</f>
        <v/>
      </c>
      <c r="Y1064" s="161" t="str">
        <f>IF(E1064="","",(IF(Table1[[#This Row],[Cur]]="USD",Table1[[#This Row],[Cur_Amount Credit]],Table1[[#This Row],[Cur_Amount Credit]]/ExchangeRate)))</f>
        <v/>
      </c>
      <c r="Z1064" s="203" t="str">
        <f>IF(E1064="","",(Table1[[#This Row],[Debit USD]]-Table1[[#This Row],[Credit USD]]))</f>
        <v/>
      </c>
      <c r="AA1064" s="122"/>
      <c r="AB1064" s="1"/>
      <c r="AC1064" s="15"/>
      <c r="AD1064" s="15" t="str">
        <f>IF(AND(OR(Table1[[#This Row],[Account]]="15030",Table1[[#This Row],[Account]]="15035",Table1[[#This Row],[Account]]="20150"),Table1[[#This Row],[Vendor ID]]=""),1,"")</f>
        <v/>
      </c>
      <c r="AE1064" s="15"/>
      <c r="AF1064" s="15"/>
      <c r="AG1064" s="15"/>
      <c r="AH1064" s="46" t="str">
        <f>IF(Table1[[#This Row],[Posting Date]]&lt;&gt;"","GJ-"&amp;CountryID,"")</f>
        <v/>
      </c>
      <c r="AI1064" s="59" t="str">
        <f>IF(Table1[[#This Row],[Posting Date]]&lt;&gt;"",Table1[[#This Row],[Posting Date]],"")</f>
        <v/>
      </c>
      <c r="AJ1064" s="46"/>
      <c r="AK1064" s="46" t="str">
        <f>IF(Table1[[#This Row],[Description]]&lt;&gt;"",Table1[[#This Row],[Description]],"")</f>
        <v/>
      </c>
      <c r="AL1064" s="46" t="str">
        <f>IF(Table1[[#This Row],[Posting Date]]&lt;&gt;"",Table1[[#This Row],[Reference Number]],"")</f>
        <v/>
      </c>
      <c r="AM1064" s="46" t="str">
        <f>TRIM(Table1[[#This Row],[Line '#]])</f>
        <v/>
      </c>
      <c r="AN1064" s="46" t="str">
        <f>TRIM(Table1[[#This Row],[Account]])</f>
        <v/>
      </c>
      <c r="AO1064" s="46" t="str">
        <f>IF(Table1[[#This Row],[Posting Date]]&lt;&gt;"",$D$5,"")</f>
        <v/>
      </c>
      <c r="AP1064" s="46" t="str">
        <f>TRIM(Table1[[#This Row],[Departments-Prgrams]])</f>
        <v/>
      </c>
      <c r="AQ1064" s="46" t="str">
        <f>TRIM(Table1[[#This Row],[Grant]])</f>
        <v/>
      </c>
      <c r="AR1064" s="46" t="str">
        <f>TRIM(Table1[[#This Row],[Staff ID]])</f>
        <v/>
      </c>
      <c r="AS1064" s="46" t="str">
        <f>IF(TRIM(Table1[[#This Row],[Budget Code]])=0,"",TRIM(Table1[[#This Row],[Budget Code]]))</f>
        <v/>
      </c>
      <c r="AT1064" s="46" t="str">
        <f>IF(Table1[[#This Row],[Line Description]]&lt;&gt;"",Table1[[#This Row],[Line Description]],"")</f>
        <v/>
      </c>
      <c r="AU1064" s="46" t="str">
        <f>IF(Table1[[#This Row],[Cur_Amount Debit]]&gt;0,ROUND(Table1[[#This Row],[Cur_Amount Debit]],2),"")</f>
        <v/>
      </c>
      <c r="AV1064" s="46" t="str">
        <f>IF(Table1[[#This Row],[Cur_Amount Credit]]&gt;0,ROUND(Table1[[#This Row],[Cur_Amount Credit]],2),"")</f>
        <v/>
      </c>
      <c r="AW1064" s="46" t="str">
        <f>LEFT(Table1[[#This Row],[Cur]],3)</f>
        <v/>
      </c>
      <c r="AX1064" s="59"/>
      <c r="AY1064" s="46"/>
      <c r="AZ1064" s="46" t="str">
        <f>IF(Table1[[#This Row],[Cur]]&lt;&gt;"",IF(Table1[[#This Row],[Cur]]="USD","",ExchangeRate),"")</f>
        <v/>
      </c>
      <c r="BA1064" s="46" t="str">
        <f>IF(Table1[[#This Row],[Grant]]&lt;&gt;"",VLOOKUP(Table1[[#This Row],[Grant]],Grants!B:D,3),"")</f>
        <v/>
      </c>
      <c r="BB1064" s="46" t="str">
        <f>TRIM(Table1[[#This Row],[Vendor ID]])</f>
        <v/>
      </c>
      <c r="BC1064">
        <f>IF(Table1[[#This Row],[Reference Number]]=Q1063,BC1063,BC1063+1)</f>
        <v>2</v>
      </c>
    </row>
    <row r="1065" spans="1:55" ht="11.25" hidden="1" customHeight="1">
      <c r="A1065" s="1"/>
      <c r="B1065" s="88" t="str">
        <f>IF(Table1[[#This Row],[Posting Date]]&lt;&gt;"",IF(Table1[[#This Row],[Reference Number]]=Q1064,B1064+1,1),"")</f>
        <v/>
      </c>
      <c r="C1065" s="61"/>
      <c r="D1065" s="61"/>
      <c r="E1065" s="218"/>
      <c r="F1065" s="143" t="str">
        <f>IFERROR(IF(VLOOKUP(Table1[[#This Row],[Budget Code Description]],Dimentions!$X$6:$AC$132,2,FALSE)="","",VLOOKUP(Table1[[#This Row],[Budget Code Description]],Dimentions!$X$6:$AC$132,2,FALSE)),"")</f>
        <v/>
      </c>
      <c r="G1065" s="143" t="str">
        <f>IFERROR(VLOOKUP(Table1[[#This Row],[Budget Code Description]],Dimentions!$X$6:$AC$132,3,FALSE),"")</f>
        <v/>
      </c>
      <c r="H1065" s="64" t="str">
        <f>IFERROR(VLOOKUP(Table1[[#This Row],[Account]],Dimentions!$S$6:$V$233,2,FALSE),"")</f>
        <v/>
      </c>
      <c r="I1065" s="62">
        <f>_xlfn.NUMBERVALUE(LEFT(Table1[[#This Row],[Account]],1))</f>
        <v>0</v>
      </c>
      <c r="J1065" s="62" t="str">
        <f>IFERROR(VLOOKUP(Table1[[#This Row],[Budget Code Description]],Table6[#All],7,FALSE),"")</f>
        <v/>
      </c>
      <c r="K1065" s="143" t="str">
        <f>IFERROR(VLOOKUP(Table1[[#This Row],[Budget Code Description]],Table6[#All],8,FALSE),"")</f>
        <v/>
      </c>
      <c r="L1065" s="63"/>
      <c r="M1065" s="65" t="str">
        <f>IFERROR(VLOOKUP(Table1[[#This Row],[Staff ID]],Table2[],2,FALSE),"")</f>
        <v/>
      </c>
      <c r="N1065" s="211" t="str">
        <f>IFERROR(IF(VLOOKUP(Table1[[#This Row],[Budget Code Description]],Dimentions!$X$6:$AC$97,4,FALSE)="","",VLOOKUP(Table1[[#This Row],[Budget Code Description]],Dimentions!$X$6:$AC$97,4,FALSE)),"")</f>
        <v/>
      </c>
      <c r="O1065" s="65" t="str">
        <f>IFERROR(VLOOKUP(Table1[[#This Row],[Vendor ID]],Table549[],2,FALSE),"")</f>
        <v/>
      </c>
      <c r="P1065" s="63"/>
      <c r="Q1065" s="143" t="str">
        <f>IF(Table1[[#This Row],[Posting Date]]&lt;&gt;"",$D$9,"")</f>
        <v/>
      </c>
      <c r="R1065" s="159" t="str">
        <f>IF(Table1[[#This Row],[Posting Date]]&lt;&gt;"",$D$10,"")</f>
        <v/>
      </c>
      <c r="S1065" s="66"/>
      <c r="T1065" s="63"/>
      <c r="U1065" s="67"/>
      <c r="V1065" s="67"/>
      <c r="W1065" s="67" t="str">
        <f t="shared" ref="W1065:W1128" si="17">IF(E1065="","",(ExchangeRate))</f>
        <v/>
      </c>
      <c r="X1065" s="161" t="str">
        <f>IF(E1065="","",(IF(Table1[[#This Row],[Cur]]="USD",Table1[[#This Row],[Cur_Amount Debit]],Table1[[#This Row],[Cur_Amount Debit]]/Table1[[#This Row],[Exchange Rate]])))</f>
        <v/>
      </c>
      <c r="Y1065" s="161" t="str">
        <f>IF(E1065="","",(IF(Table1[[#This Row],[Cur]]="USD",Table1[[#This Row],[Cur_Amount Credit]],Table1[[#This Row],[Cur_Amount Credit]]/ExchangeRate)))</f>
        <v/>
      </c>
      <c r="Z1065" s="203" t="str">
        <f>IF(E1065="","",(Table1[[#This Row],[Debit USD]]-Table1[[#This Row],[Credit USD]]))</f>
        <v/>
      </c>
      <c r="AA1065" s="122"/>
      <c r="AB1065" s="1"/>
      <c r="AC1065" s="15"/>
      <c r="AD1065" s="15" t="str">
        <f>IF(AND(OR(Table1[[#This Row],[Account]]="15030",Table1[[#This Row],[Account]]="15035",Table1[[#This Row],[Account]]="20150"),Table1[[#This Row],[Vendor ID]]=""),1,"")</f>
        <v/>
      </c>
      <c r="AE1065" s="15"/>
      <c r="AF1065" s="15"/>
      <c r="AG1065" s="15"/>
      <c r="AH1065" s="46" t="str">
        <f>IF(Table1[[#This Row],[Posting Date]]&lt;&gt;"","GJ-"&amp;CountryID,"")</f>
        <v/>
      </c>
      <c r="AI1065" s="59" t="str">
        <f>IF(Table1[[#This Row],[Posting Date]]&lt;&gt;"",Table1[[#This Row],[Posting Date]],"")</f>
        <v/>
      </c>
      <c r="AJ1065" s="46"/>
      <c r="AK1065" s="46" t="str">
        <f>IF(Table1[[#This Row],[Description]]&lt;&gt;"",Table1[[#This Row],[Description]],"")</f>
        <v/>
      </c>
      <c r="AL1065" s="46" t="str">
        <f>IF(Table1[[#This Row],[Posting Date]]&lt;&gt;"",Table1[[#This Row],[Reference Number]],"")</f>
        <v/>
      </c>
      <c r="AM1065" s="46" t="str">
        <f>TRIM(Table1[[#This Row],[Line '#]])</f>
        <v/>
      </c>
      <c r="AN1065" s="46" t="str">
        <f>TRIM(Table1[[#This Row],[Account]])</f>
        <v/>
      </c>
      <c r="AO1065" s="46" t="str">
        <f>IF(Table1[[#This Row],[Posting Date]]&lt;&gt;"",$D$5,"")</f>
        <v/>
      </c>
      <c r="AP1065" s="46" t="str">
        <f>TRIM(Table1[[#This Row],[Departments-Prgrams]])</f>
        <v/>
      </c>
      <c r="AQ1065" s="46" t="str">
        <f>TRIM(Table1[[#This Row],[Grant]])</f>
        <v/>
      </c>
      <c r="AR1065" s="46" t="str">
        <f>TRIM(Table1[[#This Row],[Staff ID]])</f>
        <v/>
      </c>
      <c r="AS1065" s="46" t="str">
        <f>IF(TRIM(Table1[[#This Row],[Budget Code]])=0,"",TRIM(Table1[[#This Row],[Budget Code]]))</f>
        <v/>
      </c>
      <c r="AT1065" s="46" t="str">
        <f>IF(Table1[[#This Row],[Line Description]]&lt;&gt;"",Table1[[#This Row],[Line Description]],"")</f>
        <v/>
      </c>
      <c r="AU1065" s="46" t="str">
        <f>IF(Table1[[#This Row],[Cur_Amount Debit]]&gt;0,ROUND(Table1[[#This Row],[Cur_Amount Debit]],2),"")</f>
        <v/>
      </c>
      <c r="AV1065" s="46" t="str">
        <f>IF(Table1[[#This Row],[Cur_Amount Credit]]&gt;0,ROUND(Table1[[#This Row],[Cur_Amount Credit]],2),"")</f>
        <v/>
      </c>
      <c r="AW1065" s="46" t="str">
        <f>LEFT(Table1[[#This Row],[Cur]],3)</f>
        <v/>
      </c>
      <c r="AX1065" s="59"/>
      <c r="AY1065" s="46"/>
      <c r="AZ1065" s="46" t="str">
        <f>IF(Table1[[#This Row],[Cur]]&lt;&gt;"",IF(Table1[[#This Row],[Cur]]="USD","",ExchangeRate),"")</f>
        <v/>
      </c>
      <c r="BA1065" s="46" t="str">
        <f>IF(Table1[[#This Row],[Grant]]&lt;&gt;"",VLOOKUP(Table1[[#This Row],[Grant]],Grants!B:D,3),"")</f>
        <v/>
      </c>
      <c r="BB1065" s="46" t="str">
        <f>TRIM(Table1[[#This Row],[Vendor ID]])</f>
        <v/>
      </c>
      <c r="BC1065">
        <f>IF(Table1[[#This Row],[Reference Number]]=Q1064,BC1064,BC1064+1)</f>
        <v>2</v>
      </c>
    </row>
    <row r="1066" spans="1:55" ht="11.25" hidden="1" customHeight="1">
      <c r="A1066" s="1"/>
      <c r="B1066" s="88" t="str">
        <f>IF(Table1[[#This Row],[Posting Date]]&lt;&gt;"",IF(Table1[[#This Row],[Reference Number]]=Q1065,B1065+1,1),"")</f>
        <v/>
      </c>
      <c r="C1066" s="61"/>
      <c r="D1066" s="61"/>
      <c r="E1066" s="218"/>
      <c r="F1066" s="143" t="str">
        <f>IFERROR(IF(VLOOKUP(Table1[[#This Row],[Budget Code Description]],Dimentions!$X$6:$AC$132,2,FALSE)="","",VLOOKUP(Table1[[#This Row],[Budget Code Description]],Dimentions!$X$6:$AC$132,2,FALSE)),"")</f>
        <v/>
      </c>
      <c r="G1066" s="143" t="str">
        <f>IFERROR(VLOOKUP(Table1[[#This Row],[Budget Code Description]],Dimentions!$X$6:$AC$132,3,FALSE),"")</f>
        <v/>
      </c>
      <c r="H1066" s="64" t="str">
        <f>IFERROR(VLOOKUP(Table1[[#This Row],[Account]],Dimentions!$S$6:$V$233,2,FALSE),"")</f>
        <v/>
      </c>
      <c r="I1066" s="62">
        <f>_xlfn.NUMBERVALUE(LEFT(Table1[[#This Row],[Account]],1))</f>
        <v>0</v>
      </c>
      <c r="J1066" s="62" t="str">
        <f>IFERROR(VLOOKUP(Table1[[#This Row],[Budget Code Description]],Table6[#All],7,FALSE),"")</f>
        <v/>
      </c>
      <c r="K1066" s="143" t="str">
        <f>IFERROR(VLOOKUP(Table1[[#This Row],[Budget Code Description]],Table6[#All],8,FALSE),"")</f>
        <v/>
      </c>
      <c r="L1066" s="63"/>
      <c r="M1066" s="65" t="str">
        <f>IFERROR(VLOOKUP(Table1[[#This Row],[Staff ID]],Table2[],2,FALSE),"")</f>
        <v/>
      </c>
      <c r="N1066" s="211" t="str">
        <f>IFERROR(IF(VLOOKUP(Table1[[#This Row],[Budget Code Description]],Dimentions!$X$6:$AC$97,4,FALSE)="","",VLOOKUP(Table1[[#This Row],[Budget Code Description]],Dimentions!$X$6:$AC$97,4,FALSE)),"")</f>
        <v/>
      </c>
      <c r="O1066" s="65" t="str">
        <f>IFERROR(VLOOKUP(Table1[[#This Row],[Vendor ID]],Table549[],2,FALSE),"")</f>
        <v/>
      </c>
      <c r="P1066" s="63"/>
      <c r="Q1066" s="143" t="str">
        <f>IF(Table1[[#This Row],[Posting Date]]&lt;&gt;"",$D$9,"")</f>
        <v/>
      </c>
      <c r="R1066" s="159" t="str">
        <f>IF(Table1[[#This Row],[Posting Date]]&lt;&gt;"",$D$10,"")</f>
        <v/>
      </c>
      <c r="S1066" s="66"/>
      <c r="T1066" s="63"/>
      <c r="U1066" s="67"/>
      <c r="V1066" s="67"/>
      <c r="W1066" s="67" t="str">
        <f t="shared" si="17"/>
        <v/>
      </c>
      <c r="X1066" s="161" t="str">
        <f>IF(E1066="","",(IF(Table1[[#This Row],[Cur]]="USD",Table1[[#This Row],[Cur_Amount Debit]],Table1[[#This Row],[Cur_Amount Debit]]/Table1[[#This Row],[Exchange Rate]])))</f>
        <v/>
      </c>
      <c r="Y1066" s="161" t="str">
        <f>IF(E1066="","",(IF(Table1[[#This Row],[Cur]]="USD",Table1[[#This Row],[Cur_Amount Credit]],Table1[[#This Row],[Cur_Amount Credit]]/ExchangeRate)))</f>
        <v/>
      </c>
      <c r="Z1066" s="203" t="str">
        <f>IF(E1066="","",(Table1[[#This Row],[Debit USD]]-Table1[[#This Row],[Credit USD]]))</f>
        <v/>
      </c>
      <c r="AA1066" s="122"/>
      <c r="AB1066" s="1"/>
      <c r="AC1066" s="15"/>
      <c r="AD1066" s="15" t="str">
        <f>IF(AND(OR(Table1[[#This Row],[Account]]="15030",Table1[[#This Row],[Account]]="15035",Table1[[#This Row],[Account]]="20150"),Table1[[#This Row],[Vendor ID]]=""),1,"")</f>
        <v/>
      </c>
      <c r="AE1066" s="15"/>
      <c r="AF1066" s="15"/>
      <c r="AG1066" s="15"/>
      <c r="AH1066" s="46" t="str">
        <f>IF(Table1[[#This Row],[Posting Date]]&lt;&gt;"","GJ-"&amp;CountryID,"")</f>
        <v/>
      </c>
      <c r="AI1066" s="59" t="str">
        <f>IF(Table1[[#This Row],[Posting Date]]&lt;&gt;"",Table1[[#This Row],[Posting Date]],"")</f>
        <v/>
      </c>
      <c r="AJ1066" s="46"/>
      <c r="AK1066" s="46" t="str">
        <f>IF(Table1[[#This Row],[Description]]&lt;&gt;"",Table1[[#This Row],[Description]],"")</f>
        <v/>
      </c>
      <c r="AL1066" s="46" t="str">
        <f>IF(Table1[[#This Row],[Posting Date]]&lt;&gt;"",Table1[[#This Row],[Reference Number]],"")</f>
        <v/>
      </c>
      <c r="AM1066" s="46" t="str">
        <f>TRIM(Table1[[#This Row],[Line '#]])</f>
        <v/>
      </c>
      <c r="AN1066" s="46" t="str">
        <f>TRIM(Table1[[#This Row],[Account]])</f>
        <v/>
      </c>
      <c r="AO1066" s="46" t="str">
        <f>IF(Table1[[#This Row],[Posting Date]]&lt;&gt;"",$D$5,"")</f>
        <v/>
      </c>
      <c r="AP1066" s="46" t="str">
        <f>TRIM(Table1[[#This Row],[Departments-Prgrams]])</f>
        <v/>
      </c>
      <c r="AQ1066" s="46" t="str">
        <f>TRIM(Table1[[#This Row],[Grant]])</f>
        <v/>
      </c>
      <c r="AR1066" s="46" t="str">
        <f>TRIM(Table1[[#This Row],[Staff ID]])</f>
        <v/>
      </c>
      <c r="AS1066" s="46" t="str">
        <f>IF(TRIM(Table1[[#This Row],[Budget Code]])=0,"",TRIM(Table1[[#This Row],[Budget Code]]))</f>
        <v/>
      </c>
      <c r="AT1066" s="46" t="str">
        <f>IF(Table1[[#This Row],[Line Description]]&lt;&gt;"",Table1[[#This Row],[Line Description]],"")</f>
        <v/>
      </c>
      <c r="AU1066" s="46" t="str">
        <f>IF(Table1[[#This Row],[Cur_Amount Debit]]&gt;0,ROUND(Table1[[#This Row],[Cur_Amount Debit]],2),"")</f>
        <v/>
      </c>
      <c r="AV1066" s="46" t="str">
        <f>IF(Table1[[#This Row],[Cur_Amount Credit]]&gt;0,ROUND(Table1[[#This Row],[Cur_Amount Credit]],2),"")</f>
        <v/>
      </c>
      <c r="AW1066" s="46" t="str">
        <f>LEFT(Table1[[#This Row],[Cur]],3)</f>
        <v/>
      </c>
      <c r="AX1066" s="59"/>
      <c r="AY1066" s="46"/>
      <c r="AZ1066" s="46" t="str">
        <f>IF(Table1[[#This Row],[Cur]]&lt;&gt;"",IF(Table1[[#This Row],[Cur]]="USD","",ExchangeRate),"")</f>
        <v/>
      </c>
      <c r="BA1066" s="46" t="str">
        <f>IF(Table1[[#This Row],[Grant]]&lt;&gt;"",VLOOKUP(Table1[[#This Row],[Grant]],Grants!B:D,3),"")</f>
        <v/>
      </c>
      <c r="BB1066" s="46" t="str">
        <f>TRIM(Table1[[#This Row],[Vendor ID]])</f>
        <v/>
      </c>
      <c r="BC1066">
        <f>IF(Table1[[#This Row],[Reference Number]]=Q1065,BC1065,BC1065+1)</f>
        <v>2</v>
      </c>
    </row>
    <row r="1067" spans="1:55" ht="11.25" hidden="1" customHeight="1">
      <c r="A1067" s="1"/>
      <c r="B1067" s="88" t="str">
        <f>IF(Table1[[#This Row],[Posting Date]]&lt;&gt;"",IF(Table1[[#This Row],[Reference Number]]=Q1066,B1066+1,1),"")</f>
        <v/>
      </c>
      <c r="C1067" s="61"/>
      <c r="D1067" s="61"/>
      <c r="E1067" s="218"/>
      <c r="F1067" s="143" t="str">
        <f>IFERROR(IF(VLOOKUP(Table1[[#This Row],[Budget Code Description]],Dimentions!$X$6:$AC$132,2,FALSE)="","",VLOOKUP(Table1[[#This Row],[Budget Code Description]],Dimentions!$X$6:$AC$132,2,FALSE)),"")</f>
        <v/>
      </c>
      <c r="G1067" s="143" t="str">
        <f>IFERROR(VLOOKUP(Table1[[#This Row],[Budget Code Description]],Dimentions!$X$6:$AC$132,3,FALSE),"")</f>
        <v/>
      </c>
      <c r="H1067" s="64" t="str">
        <f>IFERROR(VLOOKUP(Table1[[#This Row],[Account]],Dimentions!$S$6:$V$233,2,FALSE),"")</f>
        <v/>
      </c>
      <c r="I1067" s="62">
        <f>_xlfn.NUMBERVALUE(LEFT(Table1[[#This Row],[Account]],1))</f>
        <v>0</v>
      </c>
      <c r="J1067" s="62" t="str">
        <f>IFERROR(VLOOKUP(Table1[[#This Row],[Budget Code Description]],Table6[#All],7,FALSE),"")</f>
        <v/>
      </c>
      <c r="K1067" s="143" t="str">
        <f>IFERROR(VLOOKUP(Table1[[#This Row],[Budget Code Description]],Table6[#All],8,FALSE),"")</f>
        <v/>
      </c>
      <c r="L1067" s="63"/>
      <c r="M1067" s="65" t="str">
        <f>IFERROR(VLOOKUP(Table1[[#This Row],[Staff ID]],Table2[],2,FALSE),"")</f>
        <v/>
      </c>
      <c r="N1067" s="211" t="str">
        <f>IFERROR(IF(VLOOKUP(Table1[[#This Row],[Budget Code Description]],Dimentions!$X$6:$AC$97,4,FALSE)="","",VLOOKUP(Table1[[#This Row],[Budget Code Description]],Dimentions!$X$6:$AC$97,4,FALSE)),"")</f>
        <v/>
      </c>
      <c r="O1067" s="65" t="str">
        <f>IFERROR(VLOOKUP(Table1[[#This Row],[Vendor ID]],Table549[],2,FALSE),"")</f>
        <v/>
      </c>
      <c r="P1067" s="63"/>
      <c r="Q1067" s="143" t="str">
        <f>IF(Table1[[#This Row],[Posting Date]]&lt;&gt;"",$D$9,"")</f>
        <v/>
      </c>
      <c r="R1067" s="159" t="str">
        <f>IF(Table1[[#This Row],[Posting Date]]&lt;&gt;"",$D$10,"")</f>
        <v/>
      </c>
      <c r="S1067" s="66"/>
      <c r="T1067" s="63"/>
      <c r="U1067" s="67"/>
      <c r="V1067" s="67"/>
      <c r="W1067" s="67" t="str">
        <f t="shared" si="17"/>
        <v/>
      </c>
      <c r="X1067" s="161" t="str">
        <f>IF(E1067="","",(IF(Table1[[#This Row],[Cur]]="USD",Table1[[#This Row],[Cur_Amount Debit]],Table1[[#This Row],[Cur_Amount Debit]]/Table1[[#This Row],[Exchange Rate]])))</f>
        <v/>
      </c>
      <c r="Y1067" s="161" t="str">
        <f>IF(E1067="","",(IF(Table1[[#This Row],[Cur]]="USD",Table1[[#This Row],[Cur_Amount Credit]],Table1[[#This Row],[Cur_Amount Credit]]/ExchangeRate)))</f>
        <v/>
      </c>
      <c r="Z1067" s="203" t="str">
        <f>IF(E1067="","",(Table1[[#This Row],[Debit USD]]-Table1[[#This Row],[Credit USD]]))</f>
        <v/>
      </c>
      <c r="AA1067" s="122"/>
      <c r="AB1067" s="1"/>
      <c r="AC1067" s="15"/>
      <c r="AD1067" s="15" t="str">
        <f>IF(AND(OR(Table1[[#This Row],[Account]]="15030",Table1[[#This Row],[Account]]="15035",Table1[[#This Row],[Account]]="20150"),Table1[[#This Row],[Vendor ID]]=""),1,"")</f>
        <v/>
      </c>
      <c r="AE1067" s="15"/>
      <c r="AF1067" s="15"/>
      <c r="AG1067" s="15"/>
      <c r="AH1067" s="46" t="str">
        <f>IF(Table1[[#This Row],[Posting Date]]&lt;&gt;"","GJ-"&amp;CountryID,"")</f>
        <v/>
      </c>
      <c r="AI1067" s="59" t="str">
        <f>IF(Table1[[#This Row],[Posting Date]]&lt;&gt;"",Table1[[#This Row],[Posting Date]],"")</f>
        <v/>
      </c>
      <c r="AJ1067" s="46"/>
      <c r="AK1067" s="46" t="str">
        <f>IF(Table1[[#This Row],[Description]]&lt;&gt;"",Table1[[#This Row],[Description]],"")</f>
        <v/>
      </c>
      <c r="AL1067" s="46" t="str">
        <f>IF(Table1[[#This Row],[Posting Date]]&lt;&gt;"",Table1[[#This Row],[Reference Number]],"")</f>
        <v/>
      </c>
      <c r="AM1067" s="46" t="str">
        <f>TRIM(Table1[[#This Row],[Line '#]])</f>
        <v/>
      </c>
      <c r="AN1067" s="46" t="str">
        <f>TRIM(Table1[[#This Row],[Account]])</f>
        <v/>
      </c>
      <c r="AO1067" s="46" t="str">
        <f>IF(Table1[[#This Row],[Posting Date]]&lt;&gt;"",$D$5,"")</f>
        <v/>
      </c>
      <c r="AP1067" s="46" t="str">
        <f>TRIM(Table1[[#This Row],[Departments-Prgrams]])</f>
        <v/>
      </c>
      <c r="AQ1067" s="46" t="str">
        <f>TRIM(Table1[[#This Row],[Grant]])</f>
        <v/>
      </c>
      <c r="AR1067" s="46" t="str">
        <f>TRIM(Table1[[#This Row],[Staff ID]])</f>
        <v/>
      </c>
      <c r="AS1067" s="46" t="str">
        <f>IF(TRIM(Table1[[#This Row],[Budget Code]])=0,"",TRIM(Table1[[#This Row],[Budget Code]]))</f>
        <v/>
      </c>
      <c r="AT1067" s="46" t="str">
        <f>IF(Table1[[#This Row],[Line Description]]&lt;&gt;"",Table1[[#This Row],[Line Description]],"")</f>
        <v/>
      </c>
      <c r="AU1067" s="46" t="str">
        <f>IF(Table1[[#This Row],[Cur_Amount Debit]]&gt;0,ROUND(Table1[[#This Row],[Cur_Amount Debit]],2),"")</f>
        <v/>
      </c>
      <c r="AV1067" s="46" t="str">
        <f>IF(Table1[[#This Row],[Cur_Amount Credit]]&gt;0,ROUND(Table1[[#This Row],[Cur_Amount Credit]],2),"")</f>
        <v/>
      </c>
      <c r="AW1067" s="46" t="str">
        <f>LEFT(Table1[[#This Row],[Cur]],3)</f>
        <v/>
      </c>
      <c r="AX1067" s="59"/>
      <c r="AY1067" s="46"/>
      <c r="AZ1067" s="46" t="str">
        <f>IF(Table1[[#This Row],[Cur]]&lt;&gt;"",IF(Table1[[#This Row],[Cur]]="USD","",ExchangeRate),"")</f>
        <v/>
      </c>
      <c r="BA1067" s="46" t="str">
        <f>IF(Table1[[#This Row],[Grant]]&lt;&gt;"",VLOOKUP(Table1[[#This Row],[Grant]],Grants!B:D,3),"")</f>
        <v/>
      </c>
      <c r="BB1067" s="46" t="str">
        <f>TRIM(Table1[[#This Row],[Vendor ID]])</f>
        <v/>
      </c>
      <c r="BC1067">
        <f>IF(Table1[[#This Row],[Reference Number]]=Q1066,BC1066,BC1066+1)</f>
        <v>2</v>
      </c>
    </row>
    <row r="1068" spans="1:55" ht="11.25" hidden="1" customHeight="1">
      <c r="A1068" s="1"/>
      <c r="B1068" s="88" t="str">
        <f>IF(Table1[[#This Row],[Posting Date]]&lt;&gt;"",IF(Table1[[#This Row],[Reference Number]]=Q1067,B1067+1,1),"")</f>
        <v/>
      </c>
      <c r="C1068" s="61"/>
      <c r="D1068" s="61"/>
      <c r="E1068" s="218"/>
      <c r="F1068" s="143" t="str">
        <f>IFERROR(IF(VLOOKUP(Table1[[#This Row],[Budget Code Description]],Dimentions!$X$6:$AC$132,2,FALSE)="","",VLOOKUP(Table1[[#This Row],[Budget Code Description]],Dimentions!$X$6:$AC$132,2,FALSE)),"")</f>
        <v/>
      </c>
      <c r="G1068" s="143" t="str">
        <f>IFERROR(VLOOKUP(Table1[[#This Row],[Budget Code Description]],Dimentions!$X$6:$AC$132,3,FALSE),"")</f>
        <v/>
      </c>
      <c r="H1068" s="64" t="str">
        <f>IFERROR(VLOOKUP(Table1[[#This Row],[Account]],Dimentions!$S$6:$V$233,2,FALSE),"")</f>
        <v/>
      </c>
      <c r="I1068" s="62">
        <f>_xlfn.NUMBERVALUE(LEFT(Table1[[#This Row],[Account]],1))</f>
        <v>0</v>
      </c>
      <c r="J1068" s="62" t="str">
        <f>IFERROR(VLOOKUP(Table1[[#This Row],[Budget Code Description]],Table6[#All],7,FALSE),"")</f>
        <v/>
      </c>
      <c r="K1068" s="143" t="str">
        <f>IFERROR(VLOOKUP(Table1[[#This Row],[Budget Code Description]],Table6[#All],8,FALSE),"")</f>
        <v/>
      </c>
      <c r="L1068" s="63"/>
      <c r="M1068" s="65" t="str">
        <f>IFERROR(VLOOKUP(Table1[[#This Row],[Staff ID]],Table2[],2,FALSE),"")</f>
        <v/>
      </c>
      <c r="N1068" s="211" t="str">
        <f>IFERROR(IF(VLOOKUP(Table1[[#This Row],[Budget Code Description]],Dimentions!$X$6:$AC$97,4,FALSE)="","",VLOOKUP(Table1[[#This Row],[Budget Code Description]],Dimentions!$X$6:$AC$97,4,FALSE)),"")</f>
        <v/>
      </c>
      <c r="O1068" s="65" t="str">
        <f>IFERROR(VLOOKUP(Table1[[#This Row],[Vendor ID]],Table549[],2,FALSE),"")</f>
        <v/>
      </c>
      <c r="P1068" s="63"/>
      <c r="Q1068" s="143" t="str">
        <f>IF(Table1[[#This Row],[Posting Date]]&lt;&gt;"",$D$9,"")</f>
        <v/>
      </c>
      <c r="R1068" s="159" t="str">
        <f>IF(Table1[[#This Row],[Posting Date]]&lt;&gt;"",$D$10,"")</f>
        <v/>
      </c>
      <c r="S1068" s="66"/>
      <c r="T1068" s="63"/>
      <c r="U1068" s="67"/>
      <c r="V1068" s="67"/>
      <c r="W1068" s="67" t="str">
        <f t="shared" si="17"/>
        <v/>
      </c>
      <c r="X1068" s="161" t="str">
        <f>IF(E1068="","",(IF(Table1[[#This Row],[Cur]]="USD",Table1[[#This Row],[Cur_Amount Debit]],Table1[[#This Row],[Cur_Amount Debit]]/Table1[[#This Row],[Exchange Rate]])))</f>
        <v/>
      </c>
      <c r="Y1068" s="161" t="str">
        <f>IF(E1068="","",(IF(Table1[[#This Row],[Cur]]="USD",Table1[[#This Row],[Cur_Amount Credit]],Table1[[#This Row],[Cur_Amount Credit]]/ExchangeRate)))</f>
        <v/>
      </c>
      <c r="Z1068" s="203" t="str">
        <f>IF(E1068="","",(Table1[[#This Row],[Debit USD]]-Table1[[#This Row],[Credit USD]]))</f>
        <v/>
      </c>
      <c r="AA1068" s="122"/>
      <c r="AB1068" s="1"/>
      <c r="AC1068" s="15"/>
      <c r="AD1068" s="15" t="str">
        <f>IF(AND(OR(Table1[[#This Row],[Account]]="15030",Table1[[#This Row],[Account]]="15035",Table1[[#This Row],[Account]]="20150"),Table1[[#This Row],[Vendor ID]]=""),1,"")</f>
        <v/>
      </c>
      <c r="AE1068" s="15"/>
      <c r="AF1068" s="15"/>
      <c r="AG1068" s="15"/>
      <c r="AH1068" s="46" t="str">
        <f>IF(Table1[[#This Row],[Posting Date]]&lt;&gt;"","GJ-"&amp;CountryID,"")</f>
        <v/>
      </c>
      <c r="AI1068" s="59" t="str">
        <f>IF(Table1[[#This Row],[Posting Date]]&lt;&gt;"",Table1[[#This Row],[Posting Date]],"")</f>
        <v/>
      </c>
      <c r="AJ1068" s="46"/>
      <c r="AK1068" s="46" t="str">
        <f>IF(Table1[[#This Row],[Description]]&lt;&gt;"",Table1[[#This Row],[Description]],"")</f>
        <v/>
      </c>
      <c r="AL1068" s="46" t="str">
        <f>IF(Table1[[#This Row],[Posting Date]]&lt;&gt;"",Table1[[#This Row],[Reference Number]],"")</f>
        <v/>
      </c>
      <c r="AM1068" s="46" t="str">
        <f>TRIM(Table1[[#This Row],[Line '#]])</f>
        <v/>
      </c>
      <c r="AN1068" s="46" t="str">
        <f>TRIM(Table1[[#This Row],[Account]])</f>
        <v/>
      </c>
      <c r="AO1068" s="46" t="str">
        <f>IF(Table1[[#This Row],[Posting Date]]&lt;&gt;"",$D$5,"")</f>
        <v/>
      </c>
      <c r="AP1068" s="46" t="str">
        <f>TRIM(Table1[[#This Row],[Departments-Prgrams]])</f>
        <v/>
      </c>
      <c r="AQ1068" s="46" t="str">
        <f>TRIM(Table1[[#This Row],[Grant]])</f>
        <v/>
      </c>
      <c r="AR1068" s="46" t="str">
        <f>TRIM(Table1[[#This Row],[Staff ID]])</f>
        <v/>
      </c>
      <c r="AS1068" s="46" t="str">
        <f>IF(TRIM(Table1[[#This Row],[Budget Code]])=0,"",TRIM(Table1[[#This Row],[Budget Code]]))</f>
        <v/>
      </c>
      <c r="AT1068" s="46" t="str">
        <f>IF(Table1[[#This Row],[Line Description]]&lt;&gt;"",Table1[[#This Row],[Line Description]],"")</f>
        <v/>
      </c>
      <c r="AU1068" s="46" t="str">
        <f>IF(Table1[[#This Row],[Cur_Amount Debit]]&gt;0,ROUND(Table1[[#This Row],[Cur_Amount Debit]],2),"")</f>
        <v/>
      </c>
      <c r="AV1068" s="46" t="str">
        <f>IF(Table1[[#This Row],[Cur_Amount Credit]]&gt;0,ROUND(Table1[[#This Row],[Cur_Amount Credit]],2),"")</f>
        <v/>
      </c>
      <c r="AW1068" s="46" t="str">
        <f>LEFT(Table1[[#This Row],[Cur]],3)</f>
        <v/>
      </c>
      <c r="AX1068" s="59"/>
      <c r="AY1068" s="46"/>
      <c r="AZ1068" s="46" t="str">
        <f>IF(Table1[[#This Row],[Cur]]&lt;&gt;"",IF(Table1[[#This Row],[Cur]]="USD","",ExchangeRate),"")</f>
        <v/>
      </c>
      <c r="BA1068" s="46" t="str">
        <f>IF(Table1[[#This Row],[Grant]]&lt;&gt;"",VLOOKUP(Table1[[#This Row],[Grant]],Grants!B:D,3),"")</f>
        <v/>
      </c>
      <c r="BB1068" s="46" t="str">
        <f>TRIM(Table1[[#This Row],[Vendor ID]])</f>
        <v/>
      </c>
      <c r="BC1068">
        <f>IF(Table1[[#This Row],[Reference Number]]=Q1067,BC1067,BC1067+1)</f>
        <v>2</v>
      </c>
    </row>
    <row r="1069" spans="1:55" ht="11.25" hidden="1" customHeight="1">
      <c r="A1069" s="1"/>
      <c r="B1069" s="88" t="str">
        <f>IF(Table1[[#This Row],[Posting Date]]&lt;&gt;"",IF(Table1[[#This Row],[Reference Number]]=Q1068,B1068+1,1),"")</f>
        <v/>
      </c>
      <c r="C1069" s="61"/>
      <c r="D1069" s="61"/>
      <c r="E1069" s="218"/>
      <c r="F1069" s="143" t="str">
        <f>IFERROR(IF(VLOOKUP(Table1[[#This Row],[Budget Code Description]],Dimentions!$X$6:$AC$132,2,FALSE)="","",VLOOKUP(Table1[[#This Row],[Budget Code Description]],Dimentions!$X$6:$AC$132,2,FALSE)),"")</f>
        <v/>
      </c>
      <c r="G1069" s="143" t="str">
        <f>IFERROR(VLOOKUP(Table1[[#This Row],[Budget Code Description]],Dimentions!$X$6:$AC$132,3,FALSE),"")</f>
        <v/>
      </c>
      <c r="H1069" s="64" t="str">
        <f>IFERROR(VLOOKUP(Table1[[#This Row],[Account]],Dimentions!$S$6:$V$233,2,FALSE),"")</f>
        <v/>
      </c>
      <c r="I1069" s="62">
        <f>_xlfn.NUMBERVALUE(LEFT(Table1[[#This Row],[Account]],1))</f>
        <v>0</v>
      </c>
      <c r="J1069" s="62" t="str">
        <f>IFERROR(VLOOKUP(Table1[[#This Row],[Budget Code Description]],Table6[#All],7,FALSE),"")</f>
        <v/>
      </c>
      <c r="K1069" s="143" t="str">
        <f>IFERROR(VLOOKUP(Table1[[#This Row],[Budget Code Description]],Table6[#All],8,FALSE),"")</f>
        <v/>
      </c>
      <c r="L1069" s="63"/>
      <c r="M1069" s="65" t="str">
        <f>IFERROR(VLOOKUP(Table1[[#This Row],[Staff ID]],Table2[],2,FALSE),"")</f>
        <v/>
      </c>
      <c r="N1069" s="211" t="str">
        <f>IFERROR(IF(VLOOKUP(Table1[[#This Row],[Budget Code Description]],Dimentions!$X$6:$AC$97,4,FALSE)="","",VLOOKUP(Table1[[#This Row],[Budget Code Description]],Dimentions!$X$6:$AC$97,4,FALSE)),"")</f>
        <v/>
      </c>
      <c r="O1069" s="65" t="str">
        <f>IFERROR(VLOOKUP(Table1[[#This Row],[Vendor ID]],Table549[],2,FALSE),"")</f>
        <v/>
      </c>
      <c r="P1069" s="63"/>
      <c r="Q1069" s="143" t="str">
        <f>IF(Table1[[#This Row],[Posting Date]]&lt;&gt;"",$D$9,"")</f>
        <v/>
      </c>
      <c r="R1069" s="159" t="str">
        <f>IF(Table1[[#This Row],[Posting Date]]&lt;&gt;"",$D$10,"")</f>
        <v/>
      </c>
      <c r="S1069" s="66"/>
      <c r="T1069" s="63"/>
      <c r="U1069" s="67"/>
      <c r="V1069" s="67"/>
      <c r="W1069" s="67" t="str">
        <f t="shared" si="17"/>
        <v/>
      </c>
      <c r="X1069" s="161" t="str">
        <f>IF(E1069="","",(IF(Table1[[#This Row],[Cur]]="USD",Table1[[#This Row],[Cur_Amount Debit]],Table1[[#This Row],[Cur_Amount Debit]]/Table1[[#This Row],[Exchange Rate]])))</f>
        <v/>
      </c>
      <c r="Y1069" s="161" t="str">
        <f>IF(E1069="","",(IF(Table1[[#This Row],[Cur]]="USD",Table1[[#This Row],[Cur_Amount Credit]],Table1[[#This Row],[Cur_Amount Credit]]/ExchangeRate)))</f>
        <v/>
      </c>
      <c r="Z1069" s="203" t="str">
        <f>IF(E1069="","",(Table1[[#This Row],[Debit USD]]-Table1[[#This Row],[Credit USD]]))</f>
        <v/>
      </c>
      <c r="AA1069" s="122"/>
      <c r="AB1069" s="1"/>
      <c r="AC1069" s="15"/>
      <c r="AD1069" s="15" t="str">
        <f>IF(AND(OR(Table1[[#This Row],[Account]]="15030",Table1[[#This Row],[Account]]="15035",Table1[[#This Row],[Account]]="20150"),Table1[[#This Row],[Vendor ID]]=""),1,"")</f>
        <v/>
      </c>
      <c r="AE1069" s="15"/>
      <c r="AF1069" s="15"/>
      <c r="AG1069" s="15"/>
      <c r="AH1069" s="46" t="str">
        <f>IF(Table1[[#This Row],[Posting Date]]&lt;&gt;"","GJ-"&amp;CountryID,"")</f>
        <v/>
      </c>
      <c r="AI1069" s="59" t="str">
        <f>IF(Table1[[#This Row],[Posting Date]]&lt;&gt;"",Table1[[#This Row],[Posting Date]],"")</f>
        <v/>
      </c>
      <c r="AJ1069" s="46"/>
      <c r="AK1069" s="46" t="str">
        <f>IF(Table1[[#This Row],[Description]]&lt;&gt;"",Table1[[#This Row],[Description]],"")</f>
        <v/>
      </c>
      <c r="AL1069" s="46" t="str">
        <f>IF(Table1[[#This Row],[Posting Date]]&lt;&gt;"",Table1[[#This Row],[Reference Number]],"")</f>
        <v/>
      </c>
      <c r="AM1069" s="46" t="str">
        <f>TRIM(Table1[[#This Row],[Line '#]])</f>
        <v/>
      </c>
      <c r="AN1069" s="46" t="str">
        <f>TRIM(Table1[[#This Row],[Account]])</f>
        <v/>
      </c>
      <c r="AO1069" s="46" t="str">
        <f>IF(Table1[[#This Row],[Posting Date]]&lt;&gt;"",$D$5,"")</f>
        <v/>
      </c>
      <c r="AP1069" s="46" t="str">
        <f>TRIM(Table1[[#This Row],[Departments-Prgrams]])</f>
        <v/>
      </c>
      <c r="AQ1069" s="46" t="str">
        <f>TRIM(Table1[[#This Row],[Grant]])</f>
        <v/>
      </c>
      <c r="AR1069" s="46" t="str">
        <f>TRIM(Table1[[#This Row],[Staff ID]])</f>
        <v/>
      </c>
      <c r="AS1069" s="46" t="str">
        <f>IF(TRIM(Table1[[#This Row],[Budget Code]])=0,"",TRIM(Table1[[#This Row],[Budget Code]]))</f>
        <v/>
      </c>
      <c r="AT1069" s="46" t="str">
        <f>IF(Table1[[#This Row],[Line Description]]&lt;&gt;"",Table1[[#This Row],[Line Description]],"")</f>
        <v/>
      </c>
      <c r="AU1069" s="46" t="str">
        <f>IF(Table1[[#This Row],[Cur_Amount Debit]]&gt;0,ROUND(Table1[[#This Row],[Cur_Amount Debit]],2),"")</f>
        <v/>
      </c>
      <c r="AV1069" s="46" t="str">
        <f>IF(Table1[[#This Row],[Cur_Amount Credit]]&gt;0,ROUND(Table1[[#This Row],[Cur_Amount Credit]],2),"")</f>
        <v/>
      </c>
      <c r="AW1069" s="46" t="str">
        <f>LEFT(Table1[[#This Row],[Cur]],3)</f>
        <v/>
      </c>
      <c r="AX1069" s="59"/>
      <c r="AY1069" s="46"/>
      <c r="AZ1069" s="46" t="str">
        <f>IF(Table1[[#This Row],[Cur]]&lt;&gt;"",IF(Table1[[#This Row],[Cur]]="USD","",ExchangeRate),"")</f>
        <v/>
      </c>
      <c r="BA1069" s="46" t="str">
        <f>IF(Table1[[#This Row],[Grant]]&lt;&gt;"",VLOOKUP(Table1[[#This Row],[Grant]],Grants!B:D,3),"")</f>
        <v/>
      </c>
      <c r="BB1069" s="46" t="str">
        <f>TRIM(Table1[[#This Row],[Vendor ID]])</f>
        <v/>
      </c>
      <c r="BC1069">
        <f>IF(Table1[[#This Row],[Reference Number]]=Q1068,BC1068,BC1068+1)</f>
        <v>2</v>
      </c>
    </row>
    <row r="1070" spans="1:55" ht="11.25" hidden="1" customHeight="1">
      <c r="A1070" s="1"/>
      <c r="B1070" s="88" t="str">
        <f>IF(Table1[[#This Row],[Posting Date]]&lt;&gt;"",IF(Table1[[#This Row],[Reference Number]]=Q1069,B1069+1,1),"")</f>
        <v/>
      </c>
      <c r="C1070" s="61"/>
      <c r="D1070" s="61"/>
      <c r="E1070" s="218"/>
      <c r="F1070" s="143" t="str">
        <f>IFERROR(IF(VLOOKUP(Table1[[#This Row],[Budget Code Description]],Dimentions!$X$6:$AC$132,2,FALSE)="","",VLOOKUP(Table1[[#This Row],[Budget Code Description]],Dimentions!$X$6:$AC$132,2,FALSE)),"")</f>
        <v/>
      </c>
      <c r="G1070" s="143" t="str">
        <f>IFERROR(VLOOKUP(Table1[[#This Row],[Budget Code Description]],Dimentions!$X$6:$AC$132,3,FALSE),"")</f>
        <v/>
      </c>
      <c r="H1070" s="64" t="str">
        <f>IFERROR(VLOOKUP(Table1[[#This Row],[Account]],Dimentions!$S$6:$V$233,2,FALSE),"")</f>
        <v/>
      </c>
      <c r="I1070" s="62">
        <f>_xlfn.NUMBERVALUE(LEFT(Table1[[#This Row],[Account]],1))</f>
        <v>0</v>
      </c>
      <c r="J1070" s="62" t="str">
        <f>IFERROR(VLOOKUP(Table1[[#This Row],[Budget Code Description]],Table6[#All],7,FALSE),"")</f>
        <v/>
      </c>
      <c r="K1070" s="143" t="str">
        <f>IFERROR(VLOOKUP(Table1[[#This Row],[Budget Code Description]],Table6[#All],8,FALSE),"")</f>
        <v/>
      </c>
      <c r="L1070" s="63"/>
      <c r="M1070" s="65" t="str">
        <f>IFERROR(VLOOKUP(Table1[[#This Row],[Staff ID]],Table2[],2,FALSE),"")</f>
        <v/>
      </c>
      <c r="N1070" s="211" t="str">
        <f>IFERROR(IF(VLOOKUP(Table1[[#This Row],[Budget Code Description]],Dimentions!$X$6:$AC$97,4,FALSE)="","",VLOOKUP(Table1[[#This Row],[Budget Code Description]],Dimentions!$X$6:$AC$97,4,FALSE)),"")</f>
        <v/>
      </c>
      <c r="O1070" s="65" t="str">
        <f>IFERROR(VLOOKUP(Table1[[#This Row],[Vendor ID]],Table549[],2,FALSE),"")</f>
        <v/>
      </c>
      <c r="P1070" s="63"/>
      <c r="Q1070" s="143" t="str">
        <f>IF(Table1[[#This Row],[Posting Date]]&lt;&gt;"",$D$9,"")</f>
        <v/>
      </c>
      <c r="R1070" s="159" t="str">
        <f>IF(Table1[[#This Row],[Posting Date]]&lt;&gt;"",$D$10,"")</f>
        <v/>
      </c>
      <c r="S1070" s="66"/>
      <c r="T1070" s="63"/>
      <c r="U1070" s="67"/>
      <c r="V1070" s="67"/>
      <c r="W1070" s="67" t="str">
        <f t="shared" si="17"/>
        <v/>
      </c>
      <c r="X1070" s="161" t="str">
        <f>IF(E1070="","",(IF(Table1[[#This Row],[Cur]]="USD",Table1[[#This Row],[Cur_Amount Debit]],Table1[[#This Row],[Cur_Amount Debit]]/Table1[[#This Row],[Exchange Rate]])))</f>
        <v/>
      </c>
      <c r="Y1070" s="161" t="str">
        <f>IF(E1070="","",(IF(Table1[[#This Row],[Cur]]="USD",Table1[[#This Row],[Cur_Amount Credit]],Table1[[#This Row],[Cur_Amount Credit]]/ExchangeRate)))</f>
        <v/>
      </c>
      <c r="Z1070" s="203" t="str">
        <f>IF(E1070="","",(Table1[[#This Row],[Debit USD]]-Table1[[#This Row],[Credit USD]]))</f>
        <v/>
      </c>
      <c r="AA1070" s="122"/>
      <c r="AB1070" s="1"/>
      <c r="AC1070" s="15"/>
      <c r="AD1070" s="15" t="str">
        <f>IF(AND(OR(Table1[[#This Row],[Account]]="15030",Table1[[#This Row],[Account]]="15035",Table1[[#This Row],[Account]]="20150"),Table1[[#This Row],[Vendor ID]]=""),1,"")</f>
        <v/>
      </c>
      <c r="AE1070" s="15"/>
      <c r="AF1070" s="15"/>
      <c r="AG1070" s="15"/>
      <c r="AH1070" s="46" t="str">
        <f>IF(Table1[[#This Row],[Posting Date]]&lt;&gt;"","GJ-"&amp;CountryID,"")</f>
        <v/>
      </c>
      <c r="AI1070" s="59" t="str">
        <f>IF(Table1[[#This Row],[Posting Date]]&lt;&gt;"",Table1[[#This Row],[Posting Date]],"")</f>
        <v/>
      </c>
      <c r="AJ1070" s="46"/>
      <c r="AK1070" s="46" t="str">
        <f>IF(Table1[[#This Row],[Description]]&lt;&gt;"",Table1[[#This Row],[Description]],"")</f>
        <v/>
      </c>
      <c r="AL1070" s="46" t="str">
        <f>IF(Table1[[#This Row],[Posting Date]]&lt;&gt;"",Table1[[#This Row],[Reference Number]],"")</f>
        <v/>
      </c>
      <c r="AM1070" s="46" t="str">
        <f>TRIM(Table1[[#This Row],[Line '#]])</f>
        <v/>
      </c>
      <c r="AN1070" s="46" t="str">
        <f>TRIM(Table1[[#This Row],[Account]])</f>
        <v/>
      </c>
      <c r="AO1070" s="46" t="str">
        <f>IF(Table1[[#This Row],[Posting Date]]&lt;&gt;"",$D$5,"")</f>
        <v/>
      </c>
      <c r="AP1070" s="46" t="str">
        <f>TRIM(Table1[[#This Row],[Departments-Prgrams]])</f>
        <v/>
      </c>
      <c r="AQ1070" s="46" t="str">
        <f>TRIM(Table1[[#This Row],[Grant]])</f>
        <v/>
      </c>
      <c r="AR1070" s="46" t="str">
        <f>TRIM(Table1[[#This Row],[Staff ID]])</f>
        <v/>
      </c>
      <c r="AS1070" s="46" t="str">
        <f>IF(TRIM(Table1[[#This Row],[Budget Code]])=0,"",TRIM(Table1[[#This Row],[Budget Code]]))</f>
        <v/>
      </c>
      <c r="AT1070" s="46" t="str">
        <f>IF(Table1[[#This Row],[Line Description]]&lt;&gt;"",Table1[[#This Row],[Line Description]],"")</f>
        <v/>
      </c>
      <c r="AU1070" s="46" t="str">
        <f>IF(Table1[[#This Row],[Cur_Amount Debit]]&gt;0,ROUND(Table1[[#This Row],[Cur_Amount Debit]],2),"")</f>
        <v/>
      </c>
      <c r="AV1070" s="46" t="str">
        <f>IF(Table1[[#This Row],[Cur_Amount Credit]]&gt;0,ROUND(Table1[[#This Row],[Cur_Amount Credit]],2),"")</f>
        <v/>
      </c>
      <c r="AW1070" s="46" t="str">
        <f>LEFT(Table1[[#This Row],[Cur]],3)</f>
        <v/>
      </c>
      <c r="AX1070" s="59"/>
      <c r="AY1070" s="46"/>
      <c r="AZ1070" s="46" t="str">
        <f>IF(Table1[[#This Row],[Cur]]&lt;&gt;"",IF(Table1[[#This Row],[Cur]]="USD","",ExchangeRate),"")</f>
        <v/>
      </c>
      <c r="BA1070" s="46" t="str">
        <f>IF(Table1[[#This Row],[Grant]]&lt;&gt;"",VLOOKUP(Table1[[#This Row],[Grant]],Grants!B:D,3),"")</f>
        <v/>
      </c>
      <c r="BB1070" s="46" t="str">
        <f>TRIM(Table1[[#This Row],[Vendor ID]])</f>
        <v/>
      </c>
      <c r="BC1070">
        <f>IF(Table1[[#This Row],[Reference Number]]=Q1069,BC1069,BC1069+1)</f>
        <v>2</v>
      </c>
    </row>
    <row r="1071" spans="1:55" ht="11.25" hidden="1" customHeight="1">
      <c r="A1071" s="1"/>
      <c r="B1071" s="88" t="str">
        <f>IF(Table1[[#This Row],[Posting Date]]&lt;&gt;"",IF(Table1[[#This Row],[Reference Number]]=Q1070,B1070+1,1),"")</f>
        <v/>
      </c>
      <c r="C1071" s="61"/>
      <c r="D1071" s="61"/>
      <c r="E1071" s="218"/>
      <c r="F1071" s="143" t="str">
        <f>IFERROR(IF(VLOOKUP(Table1[[#This Row],[Budget Code Description]],Dimentions!$X$6:$AC$132,2,FALSE)="","",VLOOKUP(Table1[[#This Row],[Budget Code Description]],Dimentions!$X$6:$AC$132,2,FALSE)),"")</f>
        <v/>
      </c>
      <c r="G1071" s="143" t="str">
        <f>IFERROR(VLOOKUP(Table1[[#This Row],[Budget Code Description]],Dimentions!$X$6:$AC$132,3,FALSE),"")</f>
        <v/>
      </c>
      <c r="H1071" s="64" t="str">
        <f>IFERROR(VLOOKUP(Table1[[#This Row],[Account]],Dimentions!$S$6:$V$233,2,FALSE),"")</f>
        <v/>
      </c>
      <c r="I1071" s="62">
        <f>_xlfn.NUMBERVALUE(LEFT(Table1[[#This Row],[Account]],1))</f>
        <v>0</v>
      </c>
      <c r="J1071" s="62" t="str">
        <f>IFERROR(VLOOKUP(Table1[[#This Row],[Budget Code Description]],Table6[#All],7,FALSE),"")</f>
        <v/>
      </c>
      <c r="K1071" s="143" t="str">
        <f>IFERROR(VLOOKUP(Table1[[#This Row],[Budget Code Description]],Table6[#All],8,FALSE),"")</f>
        <v/>
      </c>
      <c r="L1071" s="63"/>
      <c r="M1071" s="65" t="str">
        <f>IFERROR(VLOOKUP(Table1[[#This Row],[Staff ID]],Table2[],2,FALSE),"")</f>
        <v/>
      </c>
      <c r="N1071" s="211" t="str">
        <f>IFERROR(IF(VLOOKUP(Table1[[#This Row],[Budget Code Description]],Dimentions!$X$6:$AC$97,4,FALSE)="","",VLOOKUP(Table1[[#This Row],[Budget Code Description]],Dimentions!$X$6:$AC$97,4,FALSE)),"")</f>
        <v/>
      </c>
      <c r="O1071" s="65" t="str">
        <f>IFERROR(VLOOKUP(Table1[[#This Row],[Vendor ID]],Table549[],2,FALSE),"")</f>
        <v/>
      </c>
      <c r="P1071" s="63"/>
      <c r="Q1071" s="143" t="str">
        <f>IF(Table1[[#This Row],[Posting Date]]&lt;&gt;"",$D$9,"")</f>
        <v/>
      </c>
      <c r="R1071" s="159" t="str">
        <f>IF(Table1[[#This Row],[Posting Date]]&lt;&gt;"",$D$10,"")</f>
        <v/>
      </c>
      <c r="S1071" s="66"/>
      <c r="T1071" s="63"/>
      <c r="U1071" s="67"/>
      <c r="V1071" s="67"/>
      <c r="W1071" s="67" t="str">
        <f t="shared" si="17"/>
        <v/>
      </c>
      <c r="X1071" s="161" t="str">
        <f>IF(E1071="","",(IF(Table1[[#This Row],[Cur]]="USD",Table1[[#This Row],[Cur_Amount Debit]],Table1[[#This Row],[Cur_Amount Debit]]/Table1[[#This Row],[Exchange Rate]])))</f>
        <v/>
      </c>
      <c r="Y1071" s="161" t="str">
        <f>IF(E1071="","",(IF(Table1[[#This Row],[Cur]]="USD",Table1[[#This Row],[Cur_Amount Credit]],Table1[[#This Row],[Cur_Amount Credit]]/ExchangeRate)))</f>
        <v/>
      </c>
      <c r="Z1071" s="203" t="str">
        <f>IF(E1071="","",(Table1[[#This Row],[Debit USD]]-Table1[[#This Row],[Credit USD]]))</f>
        <v/>
      </c>
      <c r="AA1071" s="122"/>
      <c r="AB1071" s="1"/>
      <c r="AC1071" s="15"/>
      <c r="AD1071" s="15" t="str">
        <f>IF(AND(OR(Table1[[#This Row],[Account]]="15030",Table1[[#This Row],[Account]]="15035",Table1[[#This Row],[Account]]="20150"),Table1[[#This Row],[Vendor ID]]=""),1,"")</f>
        <v/>
      </c>
      <c r="AE1071" s="15"/>
      <c r="AF1071" s="15"/>
      <c r="AG1071" s="15"/>
      <c r="AH1071" s="46" t="str">
        <f>IF(Table1[[#This Row],[Posting Date]]&lt;&gt;"","GJ-"&amp;CountryID,"")</f>
        <v/>
      </c>
      <c r="AI1071" s="59" t="str">
        <f>IF(Table1[[#This Row],[Posting Date]]&lt;&gt;"",Table1[[#This Row],[Posting Date]],"")</f>
        <v/>
      </c>
      <c r="AJ1071" s="46"/>
      <c r="AK1071" s="46" t="str">
        <f>IF(Table1[[#This Row],[Description]]&lt;&gt;"",Table1[[#This Row],[Description]],"")</f>
        <v/>
      </c>
      <c r="AL1071" s="46" t="str">
        <f>IF(Table1[[#This Row],[Posting Date]]&lt;&gt;"",Table1[[#This Row],[Reference Number]],"")</f>
        <v/>
      </c>
      <c r="AM1071" s="46" t="str">
        <f>TRIM(Table1[[#This Row],[Line '#]])</f>
        <v/>
      </c>
      <c r="AN1071" s="46" t="str">
        <f>TRIM(Table1[[#This Row],[Account]])</f>
        <v/>
      </c>
      <c r="AO1071" s="46" t="str">
        <f>IF(Table1[[#This Row],[Posting Date]]&lt;&gt;"",$D$5,"")</f>
        <v/>
      </c>
      <c r="AP1071" s="46" t="str">
        <f>TRIM(Table1[[#This Row],[Departments-Prgrams]])</f>
        <v/>
      </c>
      <c r="AQ1071" s="46" t="str">
        <f>TRIM(Table1[[#This Row],[Grant]])</f>
        <v/>
      </c>
      <c r="AR1071" s="46" t="str">
        <f>TRIM(Table1[[#This Row],[Staff ID]])</f>
        <v/>
      </c>
      <c r="AS1071" s="46" t="str">
        <f>IF(TRIM(Table1[[#This Row],[Budget Code]])=0,"",TRIM(Table1[[#This Row],[Budget Code]]))</f>
        <v/>
      </c>
      <c r="AT1071" s="46" t="str">
        <f>IF(Table1[[#This Row],[Line Description]]&lt;&gt;"",Table1[[#This Row],[Line Description]],"")</f>
        <v/>
      </c>
      <c r="AU1071" s="46" t="str">
        <f>IF(Table1[[#This Row],[Cur_Amount Debit]]&gt;0,ROUND(Table1[[#This Row],[Cur_Amount Debit]],2),"")</f>
        <v/>
      </c>
      <c r="AV1071" s="46" t="str">
        <f>IF(Table1[[#This Row],[Cur_Amount Credit]]&gt;0,ROUND(Table1[[#This Row],[Cur_Amount Credit]],2),"")</f>
        <v/>
      </c>
      <c r="AW1071" s="46" t="str">
        <f>LEFT(Table1[[#This Row],[Cur]],3)</f>
        <v/>
      </c>
      <c r="AX1071" s="59"/>
      <c r="AY1071" s="46"/>
      <c r="AZ1071" s="46" t="str">
        <f>IF(Table1[[#This Row],[Cur]]&lt;&gt;"",IF(Table1[[#This Row],[Cur]]="USD","",ExchangeRate),"")</f>
        <v/>
      </c>
      <c r="BA1071" s="46" t="str">
        <f>IF(Table1[[#This Row],[Grant]]&lt;&gt;"",VLOOKUP(Table1[[#This Row],[Grant]],Grants!B:D,3),"")</f>
        <v/>
      </c>
      <c r="BB1071" s="46" t="str">
        <f>TRIM(Table1[[#This Row],[Vendor ID]])</f>
        <v/>
      </c>
      <c r="BC1071">
        <f>IF(Table1[[#This Row],[Reference Number]]=Q1070,BC1070,BC1070+1)</f>
        <v>2</v>
      </c>
    </row>
    <row r="1072" spans="1:55" ht="11.25" hidden="1" customHeight="1">
      <c r="A1072" s="1"/>
      <c r="B1072" s="88" t="str">
        <f>IF(Table1[[#This Row],[Posting Date]]&lt;&gt;"",IF(Table1[[#This Row],[Reference Number]]=Q1071,B1071+1,1),"")</f>
        <v/>
      </c>
      <c r="C1072" s="61"/>
      <c r="D1072" s="61"/>
      <c r="E1072" s="218"/>
      <c r="F1072" s="143" t="str">
        <f>IFERROR(IF(VLOOKUP(Table1[[#This Row],[Budget Code Description]],Dimentions!$X$6:$AC$132,2,FALSE)="","",VLOOKUP(Table1[[#This Row],[Budget Code Description]],Dimentions!$X$6:$AC$132,2,FALSE)),"")</f>
        <v/>
      </c>
      <c r="G1072" s="143" t="str">
        <f>IFERROR(VLOOKUP(Table1[[#This Row],[Budget Code Description]],Dimentions!$X$6:$AC$132,3,FALSE),"")</f>
        <v/>
      </c>
      <c r="H1072" s="64" t="str">
        <f>IFERROR(VLOOKUP(Table1[[#This Row],[Account]],Dimentions!$S$6:$V$233,2,FALSE),"")</f>
        <v/>
      </c>
      <c r="I1072" s="62">
        <f>_xlfn.NUMBERVALUE(LEFT(Table1[[#This Row],[Account]],1))</f>
        <v>0</v>
      </c>
      <c r="J1072" s="62" t="str">
        <f>IFERROR(VLOOKUP(Table1[[#This Row],[Budget Code Description]],Table6[#All],7,FALSE),"")</f>
        <v/>
      </c>
      <c r="K1072" s="143" t="str">
        <f>IFERROR(VLOOKUP(Table1[[#This Row],[Budget Code Description]],Table6[#All],8,FALSE),"")</f>
        <v/>
      </c>
      <c r="L1072" s="63"/>
      <c r="M1072" s="65" t="str">
        <f>IFERROR(VLOOKUP(Table1[[#This Row],[Staff ID]],Table2[],2,FALSE),"")</f>
        <v/>
      </c>
      <c r="N1072" s="211" t="str">
        <f>IFERROR(IF(VLOOKUP(Table1[[#This Row],[Budget Code Description]],Dimentions!$X$6:$AC$97,4,FALSE)="","",VLOOKUP(Table1[[#This Row],[Budget Code Description]],Dimentions!$X$6:$AC$97,4,FALSE)),"")</f>
        <v/>
      </c>
      <c r="O1072" s="65" t="str">
        <f>IFERROR(VLOOKUP(Table1[[#This Row],[Vendor ID]],Table549[],2,FALSE),"")</f>
        <v/>
      </c>
      <c r="P1072" s="63"/>
      <c r="Q1072" s="143" t="str">
        <f>IF(Table1[[#This Row],[Posting Date]]&lt;&gt;"",$D$9,"")</f>
        <v/>
      </c>
      <c r="R1072" s="159" t="str">
        <f>IF(Table1[[#This Row],[Posting Date]]&lt;&gt;"",$D$10,"")</f>
        <v/>
      </c>
      <c r="S1072" s="66"/>
      <c r="T1072" s="63"/>
      <c r="U1072" s="67"/>
      <c r="V1072" s="67"/>
      <c r="W1072" s="67" t="str">
        <f t="shared" si="17"/>
        <v/>
      </c>
      <c r="X1072" s="161" t="str">
        <f>IF(E1072="","",(IF(Table1[[#This Row],[Cur]]="USD",Table1[[#This Row],[Cur_Amount Debit]],Table1[[#This Row],[Cur_Amount Debit]]/Table1[[#This Row],[Exchange Rate]])))</f>
        <v/>
      </c>
      <c r="Y1072" s="161" t="str">
        <f>IF(E1072="","",(IF(Table1[[#This Row],[Cur]]="USD",Table1[[#This Row],[Cur_Amount Credit]],Table1[[#This Row],[Cur_Amount Credit]]/ExchangeRate)))</f>
        <v/>
      </c>
      <c r="Z1072" s="203" t="str">
        <f>IF(E1072="","",(Table1[[#This Row],[Debit USD]]-Table1[[#This Row],[Credit USD]]))</f>
        <v/>
      </c>
      <c r="AA1072" s="122"/>
      <c r="AB1072" s="1"/>
      <c r="AC1072" s="15"/>
      <c r="AD1072" s="15" t="str">
        <f>IF(AND(OR(Table1[[#This Row],[Account]]="15030",Table1[[#This Row],[Account]]="15035",Table1[[#This Row],[Account]]="20150"),Table1[[#This Row],[Vendor ID]]=""),1,"")</f>
        <v/>
      </c>
      <c r="AE1072" s="15"/>
      <c r="AF1072" s="15"/>
      <c r="AG1072" s="15"/>
      <c r="AH1072" s="46" t="str">
        <f>IF(Table1[[#This Row],[Posting Date]]&lt;&gt;"","GJ-"&amp;CountryID,"")</f>
        <v/>
      </c>
      <c r="AI1072" s="59" t="str">
        <f>IF(Table1[[#This Row],[Posting Date]]&lt;&gt;"",Table1[[#This Row],[Posting Date]],"")</f>
        <v/>
      </c>
      <c r="AJ1072" s="46"/>
      <c r="AK1072" s="46" t="str">
        <f>IF(Table1[[#This Row],[Description]]&lt;&gt;"",Table1[[#This Row],[Description]],"")</f>
        <v/>
      </c>
      <c r="AL1072" s="46" t="str">
        <f>IF(Table1[[#This Row],[Posting Date]]&lt;&gt;"",Table1[[#This Row],[Reference Number]],"")</f>
        <v/>
      </c>
      <c r="AM1072" s="46" t="str">
        <f>TRIM(Table1[[#This Row],[Line '#]])</f>
        <v/>
      </c>
      <c r="AN1072" s="46" t="str">
        <f>TRIM(Table1[[#This Row],[Account]])</f>
        <v/>
      </c>
      <c r="AO1072" s="46" t="str">
        <f>IF(Table1[[#This Row],[Posting Date]]&lt;&gt;"",$D$5,"")</f>
        <v/>
      </c>
      <c r="AP1072" s="46" t="str">
        <f>TRIM(Table1[[#This Row],[Departments-Prgrams]])</f>
        <v/>
      </c>
      <c r="AQ1072" s="46" t="str">
        <f>TRIM(Table1[[#This Row],[Grant]])</f>
        <v/>
      </c>
      <c r="AR1072" s="46" t="str">
        <f>TRIM(Table1[[#This Row],[Staff ID]])</f>
        <v/>
      </c>
      <c r="AS1072" s="46" t="str">
        <f>IF(TRIM(Table1[[#This Row],[Budget Code]])=0,"",TRIM(Table1[[#This Row],[Budget Code]]))</f>
        <v/>
      </c>
      <c r="AT1072" s="46" t="str">
        <f>IF(Table1[[#This Row],[Line Description]]&lt;&gt;"",Table1[[#This Row],[Line Description]],"")</f>
        <v/>
      </c>
      <c r="AU1072" s="46" t="str">
        <f>IF(Table1[[#This Row],[Cur_Amount Debit]]&gt;0,ROUND(Table1[[#This Row],[Cur_Amount Debit]],2),"")</f>
        <v/>
      </c>
      <c r="AV1072" s="46" t="str">
        <f>IF(Table1[[#This Row],[Cur_Amount Credit]]&gt;0,ROUND(Table1[[#This Row],[Cur_Amount Credit]],2),"")</f>
        <v/>
      </c>
      <c r="AW1072" s="46" t="str">
        <f>LEFT(Table1[[#This Row],[Cur]],3)</f>
        <v/>
      </c>
      <c r="AX1072" s="59"/>
      <c r="AY1072" s="46"/>
      <c r="AZ1072" s="46" t="str">
        <f>IF(Table1[[#This Row],[Cur]]&lt;&gt;"",IF(Table1[[#This Row],[Cur]]="USD","",ExchangeRate),"")</f>
        <v/>
      </c>
      <c r="BA1072" s="46" t="str">
        <f>IF(Table1[[#This Row],[Grant]]&lt;&gt;"",VLOOKUP(Table1[[#This Row],[Grant]],Grants!B:D,3),"")</f>
        <v/>
      </c>
      <c r="BB1072" s="46" t="str">
        <f>TRIM(Table1[[#This Row],[Vendor ID]])</f>
        <v/>
      </c>
      <c r="BC1072">
        <f>IF(Table1[[#This Row],[Reference Number]]=Q1071,BC1071,BC1071+1)</f>
        <v>2</v>
      </c>
    </row>
    <row r="1073" spans="1:55" ht="11.25" hidden="1" customHeight="1">
      <c r="A1073" s="1"/>
      <c r="B1073" s="88" t="str">
        <f>IF(Table1[[#This Row],[Posting Date]]&lt;&gt;"",IF(Table1[[#This Row],[Reference Number]]=Q1072,B1072+1,1),"")</f>
        <v/>
      </c>
      <c r="C1073" s="61"/>
      <c r="D1073" s="61"/>
      <c r="E1073" s="218"/>
      <c r="F1073" s="143" t="str">
        <f>IFERROR(IF(VLOOKUP(Table1[[#This Row],[Budget Code Description]],Dimentions!$X$6:$AC$132,2,FALSE)="","",VLOOKUP(Table1[[#This Row],[Budget Code Description]],Dimentions!$X$6:$AC$132,2,FALSE)),"")</f>
        <v/>
      </c>
      <c r="G1073" s="143" t="str">
        <f>IFERROR(VLOOKUP(Table1[[#This Row],[Budget Code Description]],Dimentions!$X$6:$AC$132,3,FALSE),"")</f>
        <v/>
      </c>
      <c r="H1073" s="64" t="str">
        <f>IFERROR(VLOOKUP(Table1[[#This Row],[Account]],Dimentions!$S$6:$V$233,2,FALSE),"")</f>
        <v/>
      </c>
      <c r="I1073" s="62">
        <f>_xlfn.NUMBERVALUE(LEFT(Table1[[#This Row],[Account]],1))</f>
        <v>0</v>
      </c>
      <c r="J1073" s="62" t="str">
        <f>IFERROR(VLOOKUP(Table1[[#This Row],[Budget Code Description]],Table6[#All],7,FALSE),"")</f>
        <v/>
      </c>
      <c r="K1073" s="143" t="str">
        <f>IFERROR(VLOOKUP(Table1[[#This Row],[Budget Code Description]],Table6[#All],8,FALSE),"")</f>
        <v/>
      </c>
      <c r="L1073" s="63"/>
      <c r="M1073" s="65" t="str">
        <f>IFERROR(VLOOKUP(Table1[[#This Row],[Staff ID]],Table2[],2,FALSE),"")</f>
        <v/>
      </c>
      <c r="N1073" s="211" t="str">
        <f>IFERROR(IF(VLOOKUP(Table1[[#This Row],[Budget Code Description]],Dimentions!$X$6:$AC$97,4,FALSE)="","",VLOOKUP(Table1[[#This Row],[Budget Code Description]],Dimentions!$X$6:$AC$97,4,FALSE)),"")</f>
        <v/>
      </c>
      <c r="O1073" s="65" t="str">
        <f>IFERROR(VLOOKUP(Table1[[#This Row],[Vendor ID]],Table549[],2,FALSE),"")</f>
        <v/>
      </c>
      <c r="P1073" s="63"/>
      <c r="Q1073" s="143" t="str">
        <f>IF(Table1[[#This Row],[Posting Date]]&lt;&gt;"",$D$9,"")</f>
        <v/>
      </c>
      <c r="R1073" s="159" t="str">
        <f>IF(Table1[[#This Row],[Posting Date]]&lt;&gt;"",$D$10,"")</f>
        <v/>
      </c>
      <c r="S1073" s="66"/>
      <c r="T1073" s="63"/>
      <c r="U1073" s="67"/>
      <c r="V1073" s="67"/>
      <c r="W1073" s="67" t="str">
        <f t="shared" si="17"/>
        <v/>
      </c>
      <c r="X1073" s="161" t="str">
        <f>IF(E1073="","",(IF(Table1[[#This Row],[Cur]]="USD",Table1[[#This Row],[Cur_Amount Debit]],Table1[[#This Row],[Cur_Amount Debit]]/Table1[[#This Row],[Exchange Rate]])))</f>
        <v/>
      </c>
      <c r="Y1073" s="161" t="str">
        <f>IF(E1073="","",(IF(Table1[[#This Row],[Cur]]="USD",Table1[[#This Row],[Cur_Amount Credit]],Table1[[#This Row],[Cur_Amount Credit]]/ExchangeRate)))</f>
        <v/>
      </c>
      <c r="Z1073" s="203" t="str">
        <f>IF(E1073="","",(Table1[[#This Row],[Debit USD]]-Table1[[#This Row],[Credit USD]]))</f>
        <v/>
      </c>
      <c r="AA1073" s="122"/>
      <c r="AB1073" s="1"/>
      <c r="AC1073" s="15"/>
      <c r="AD1073" s="15" t="str">
        <f>IF(AND(OR(Table1[[#This Row],[Account]]="15030",Table1[[#This Row],[Account]]="15035",Table1[[#This Row],[Account]]="20150"),Table1[[#This Row],[Vendor ID]]=""),1,"")</f>
        <v/>
      </c>
      <c r="AE1073" s="15"/>
      <c r="AF1073" s="15"/>
      <c r="AG1073" s="15"/>
      <c r="AH1073" s="46" t="str">
        <f>IF(Table1[[#This Row],[Posting Date]]&lt;&gt;"","GJ-"&amp;CountryID,"")</f>
        <v/>
      </c>
      <c r="AI1073" s="59" t="str">
        <f>IF(Table1[[#This Row],[Posting Date]]&lt;&gt;"",Table1[[#This Row],[Posting Date]],"")</f>
        <v/>
      </c>
      <c r="AJ1073" s="46"/>
      <c r="AK1073" s="46" t="str">
        <f>IF(Table1[[#This Row],[Description]]&lt;&gt;"",Table1[[#This Row],[Description]],"")</f>
        <v/>
      </c>
      <c r="AL1073" s="46" t="str">
        <f>IF(Table1[[#This Row],[Posting Date]]&lt;&gt;"",Table1[[#This Row],[Reference Number]],"")</f>
        <v/>
      </c>
      <c r="AM1073" s="46" t="str">
        <f>TRIM(Table1[[#This Row],[Line '#]])</f>
        <v/>
      </c>
      <c r="AN1073" s="46" t="str">
        <f>TRIM(Table1[[#This Row],[Account]])</f>
        <v/>
      </c>
      <c r="AO1073" s="46" t="str">
        <f>IF(Table1[[#This Row],[Posting Date]]&lt;&gt;"",$D$5,"")</f>
        <v/>
      </c>
      <c r="AP1073" s="46" t="str">
        <f>TRIM(Table1[[#This Row],[Departments-Prgrams]])</f>
        <v/>
      </c>
      <c r="AQ1073" s="46" t="str">
        <f>TRIM(Table1[[#This Row],[Grant]])</f>
        <v/>
      </c>
      <c r="AR1073" s="46" t="str">
        <f>TRIM(Table1[[#This Row],[Staff ID]])</f>
        <v/>
      </c>
      <c r="AS1073" s="46" t="str">
        <f>IF(TRIM(Table1[[#This Row],[Budget Code]])=0,"",TRIM(Table1[[#This Row],[Budget Code]]))</f>
        <v/>
      </c>
      <c r="AT1073" s="46" t="str">
        <f>IF(Table1[[#This Row],[Line Description]]&lt;&gt;"",Table1[[#This Row],[Line Description]],"")</f>
        <v/>
      </c>
      <c r="AU1073" s="46" t="str">
        <f>IF(Table1[[#This Row],[Cur_Amount Debit]]&gt;0,ROUND(Table1[[#This Row],[Cur_Amount Debit]],2),"")</f>
        <v/>
      </c>
      <c r="AV1073" s="46" t="str">
        <f>IF(Table1[[#This Row],[Cur_Amount Credit]]&gt;0,ROUND(Table1[[#This Row],[Cur_Amount Credit]],2),"")</f>
        <v/>
      </c>
      <c r="AW1073" s="46" t="str">
        <f>LEFT(Table1[[#This Row],[Cur]],3)</f>
        <v/>
      </c>
      <c r="AX1073" s="59"/>
      <c r="AY1073" s="46"/>
      <c r="AZ1073" s="46" t="str">
        <f>IF(Table1[[#This Row],[Cur]]&lt;&gt;"",IF(Table1[[#This Row],[Cur]]="USD","",ExchangeRate),"")</f>
        <v/>
      </c>
      <c r="BA1073" s="46" t="str">
        <f>IF(Table1[[#This Row],[Grant]]&lt;&gt;"",VLOOKUP(Table1[[#This Row],[Grant]],Grants!B:D,3),"")</f>
        <v/>
      </c>
      <c r="BB1073" s="46" t="str">
        <f>TRIM(Table1[[#This Row],[Vendor ID]])</f>
        <v/>
      </c>
      <c r="BC1073">
        <f>IF(Table1[[#This Row],[Reference Number]]=Q1072,BC1072,BC1072+1)</f>
        <v>2</v>
      </c>
    </row>
    <row r="1074" spans="1:55" ht="11.25" hidden="1" customHeight="1">
      <c r="A1074" s="1"/>
      <c r="B1074" s="88" t="str">
        <f>IF(Table1[[#This Row],[Posting Date]]&lt;&gt;"",IF(Table1[[#This Row],[Reference Number]]=Q1073,B1073+1,1),"")</f>
        <v/>
      </c>
      <c r="C1074" s="61"/>
      <c r="D1074" s="61"/>
      <c r="E1074" s="218"/>
      <c r="F1074" s="143" t="str">
        <f>IFERROR(IF(VLOOKUP(Table1[[#This Row],[Budget Code Description]],Dimentions!$X$6:$AC$132,2,FALSE)="","",VLOOKUP(Table1[[#This Row],[Budget Code Description]],Dimentions!$X$6:$AC$132,2,FALSE)),"")</f>
        <v/>
      </c>
      <c r="G1074" s="143" t="str">
        <f>IFERROR(VLOOKUP(Table1[[#This Row],[Budget Code Description]],Dimentions!$X$6:$AC$132,3,FALSE),"")</f>
        <v/>
      </c>
      <c r="H1074" s="64" t="str">
        <f>IFERROR(VLOOKUP(Table1[[#This Row],[Account]],Dimentions!$S$6:$V$233,2,FALSE),"")</f>
        <v/>
      </c>
      <c r="I1074" s="62">
        <f>_xlfn.NUMBERVALUE(LEFT(Table1[[#This Row],[Account]],1))</f>
        <v>0</v>
      </c>
      <c r="J1074" s="62" t="str">
        <f>IFERROR(VLOOKUP(Table1[[#This Row],[Budget Code Description]],Table6[#All],7,FALSE),"")</f>
        <v/>
      </c>
      <c r="K1074" s="143" t="str">
        <f>IFERROR(VLOOKUP(Table1[[#This Row],[Budget Code Description]],Table6[#All],8,FALSE),"")</f>
        <v/>
      </c>
      <c r="L1074" s="63"/>
      <c r="M1074" s="65" t="str">
        <f>IFERROR(VLOOKUP(Table1[[#This Row],[Staff ID]],Table2[],2,FALSE),"")</f>
        <v/>
      </c>
      <c r="N1074" s="211" t="str">
        <f>IFERROR(IF(VLOOKUP(Table1[[#This Row],[Budget Code Description]],Dimentions!$X$6:$AC$97,4,FALSE)="","",VLOOKUP(Table1[[#This Row],[Budget Code Description]],Dimentions!$X$6:$AC$97,4,FALSE)),"")</f>
        <v/>
      </c>
      <c r="O1074" s="65" t="str">
        <f>IFERROR(VLOOKUP(Table1[[#This Row],[Vendor ID]],Table549[],2,FALSE),"")</f>
        <v/>
      </c>
      <c r="P1074" s="63"/>
      <c r="Q1074" s="143" t="str">
        <f>IF(Table1[[#This Row],[Posting Date]]&lt;&gt;"",$D$9,"")</f>
        <v/>
      </c>
      <c r="R1074" s="159" t="str">
        <f>IF(Table1[[#This Row],[Posting Date]]&lt;&gt;"",$D$10,"")</f>
        <v/>
      </c>
      <c r="S1074" s="66"/>
      <c r="T1074" s="63"/>
      <c r="U1074" s="67"/>
      <c r="V1074" s="67"/>
      <c r="W1074" s="67" t="str">
        <f t="shared" si="17"/>
        <v/>
      </c>
      <c r="X1074" s="161" t="str">
        <f>IF(E1074="","",(IF(Table1[[#This Row],[Cur]]="USD",Table1[[#This Row],[Cur_Amount Debit]],Table1[[#This Row],[Cur_Amount Debit]]/Table1[[#This Row],[Exchange Rate]])))</f>
        <v/>
      </c>
      <c r="Y1074" s="161" t="str">
        <f>IF(E1074="","",(IF(Table1[[#This Row],[Cur]]="USD",Table1[[#This Row],[Cur_Amount Credit]],Table1[[#This Row],[Cur_Amount Credit]]/ExchangeRate)))</f>
        <v/>
      </c>
      <c r="Z1074" s="203" t="str">
        <f>IF(E1074="","",(Table1[[#This Row],[Debit USD]]-Table1[[#This Row],[Credit USD]]))</f>
        <v/>
      </c>
      <c r="AA1074" s="122"/>
      <c r="AB1074" s="1"/>
      <c r="AC1074" s="15"/>
      <c r="AD1074" s="15" t="str">
        <f>IF(AND(OR(Table1[[#This Row],[Account]]="15030",Table1[[#This Row],[Account]]="15035",Table1[[#This Row],[Account]]="20150"),Table1[[#This Row],[Vendor ID]]=""),1,"")</f>
        <v/>
      </c>
      <c r="AE1074" s="15"/>
      <c r="AF1074" s="15"/>
      <c r="AG1074" s="15"/>
      <c r="AH1074" s="46" t="str">
        <f>IF(Table1[[#This Row],[Posting Date]]&lt;&gt;"","GJ-"&amp;CountryID,"")</f>
        <v/>
      </c>
      <c r="AI1074" s="59" t="str">
        <f>IF(Table1[[#This Row],[Posting Date]]&lt;&gt;"",Table1[[#This Row],[Posting Date]],"")</f>
        <v/>
      </c>
      <c r="AJ1074" s="46"/>
      <c r="AK1074" s="46" t="str">
        <f>IF(Table1[[#This Row],[Description]]&lt;&gt;"",Table1[[#This Row],[Description]],"")</f>
        <v/>
      </c>
      <c r="AL1074" s="46" t="str">
        <f>IF(Table1[[#This Row],[Posting Date]]&lt;&gt;"",Table1[[#This Row],[Reference Number]],"")</f>
        <v/>
      </c>
      <c r="AM1074" s="46" t="str">
        <f>TRIM(Table1[[#This Row],[Line '#]])</f>
        <v/>
      </c>
      <c r="AN1074" s="46" t="str">
        <f>TRIM(Table1[[#This Row],[Account]])</f>
        <v/>
      </c>
      <c r="AO1074" s="46" t="str">
        <f>IF(Table1[[#This Row],[Posting Date]]&lt;&gt;"",$D$5,"")</f>
        <v/>
      </c>
      <c r="AP1074" s="46" t="str">
        <f>TRIM(Table1[[#This Row],[Departments-Prgrams]])</f>
        <v/>
      </c>
      <c r="AQ1074" s="46" t="str">
        <f>TRIM(Table1[[#This Row],[Grant]])</f>
        <v/>
      </c>
      <c r="AR1074" s="46" t="str">
        <f>TRIM(Table1[[#This Row],[Staff ID]])</f>
        <v/>
      </c>
      <c r="AS1074" s="46" t="str">
        <f>IF(TRIM(Table1[[#This Row],[Budget Code]])=0,"",TRIM(Table1[[#This Row],[Budget Code]]))</f>
        <v/>
      </c>
      <c r="AT1074" s="46" t="str">
        <f>IF(Table1[[#This Row],[Line Description]]&lt;&gt;"",Table1[[#This Row],[Line Description]],"")</f>
        <v/>
      </c>
      <c r="AU1074" s="46" t="str">
        <f>IF(Table1[[#This Row],[Cur_Amount Debit]]&gt;0,ROUND(Table1[[#This Row],[Cur_Amount Debit]],2),"")</f>
        <v/>
      </c>
      <c r="AV1074" s="46" t="str">
        <f>IF(Table1[[#This Row],[Cur_Amount Credit]]&gt;0,ROUND(Table1[[#This Row],[Cur_Amount Credit]],2),"")</f>
        <v/>
      </c>
      <c r="AW1074" s="46" t="str">
        <f>LEFT(Table1[[#This Row],[Cur]],3)</f>
        <v/>
      </c>
      <c r="AX1074" s="59"/>
      <c r="AY1074" s="46"/>
      <c r="AZ1074" s="46" t="str">
        <f>IF(Table1[[#This Row],[Cur]]&lt;&gt;"",IF(Table1[[#This Row],[Cur]]="USD","",ExchangeRate),"")</f>
        <v/>
      </c>
      <c r="BA1074" s="46" t="str">
        <f>IF(Table1[[#This Row],[Grant]]&lt;&gt;"",VLOOKUP(Table1[[#This Row],[Grant]],Grants!B:D,3),"")</f>
        <v/>
      </c>
      <c r="BB1074" s="46" t="str">
        <f>TRIM(Table1[[#This Row],[Vendor ID]])</f>
        <v/>
      </c>
      <c r="BC1074">
        <f>IF(Table1[[#This Row],[Reference Number]]=Q1073,BC1073,BC1073+1)</f>
        <v>2</v>
      </c>
    </row>
    <row r="1075" spans="1:55" ht="11.25" hidden="1" customHeight="1">
      <c r="A1075" s="1"/>
      <c r="B1075" s="88" t="str">
        <f>IF(Table1[[#This Row],[Posting Date]]&lt;&gt;"",IF(Table1[[#This Row],[Reference Number]]=Q1074,B1074+1,1),"")</f>
        <v/>
      </c>
      <c r="C1075" s="61"/>
      <c r="D1075" s="61"/>
      <c r="E1075" s="218"/>
      <c r="F1075" s="143" t="str">
        <f>IFERROR(IF(VLOOKUP(Table1[[#This Row],[Budget Code Description]],Dimentions!$X$6:$AC$132,2,FALSE)="","",VLOOKUP(Table1[[#This Row],[Budget Code Description]],Dimentions!$X$6:$AC$132,2,FALSE)),"")</f>
        <v/>
      </c>
      <c r="G1075" s="143" t="str">
        <f>IFERROR(VLOOKUP(Table1[[#This Row],[Budget Code Description]],Dimentions!$X$6:$AC$132,3,FALSE),"")</f>
        <v/>
      </c>
      <c r="H1075" s="64" t="str">
        <f>IFERROR(VLOOKUP(Table1[[#This Row],[Account]],Dimentions!$S$6:$V$233,2,FALSE),"")</f>
        <v/>
      </c>
      <c r="I1075" s="62">
        <f>_xlfn.NUMBERVALUE(LEFT(Table1[[#This Row],[Account]],1))</f>
        <v>0</v>
      </c>
      <c r="J1075" s="62" t="str">
        <f>IFERROR(VLOOKUP(Table1[[#This Row],[Budget Code Description]],Table6[#All],7,FALSE),"")</f>
        <v/>
      </c>
      <c r="K1075" s="143" t="str">
        <f>IFERROR(VLOOKUP(Table1[[#This Row],[Budget Code Description]],Table6[#All],8,FALSE),"")</f>
        <v/>
      </c>
      <c r="L1075" s="63"/>
      <c r="M1075" s="65" t="str">
        <f>IFERROR(VLOOKUP(Table1[[#This Row],[Staff ID]],Table2[],2,FALSE),"")</f>
        <v/>
      </c>
      <c r="N1075" s="211" t="str">
        <f>IFERROR(IF(VLOOKUP(Table1[[#This Row],[Budget Code Description]],Dimentions!$X$6:$AC$97,4,FALSE)="","",VLOOKUP(Table1[[#This Row],[Budget Code Description]],Dimentions!$X$6:$AC$97,4,FALSE)),"")</f>
        <v/>
      </c>
      <c r="O1075" s="65" t="str">
        <f>IFERROR(VLOOKUP(Table1[[#This Row],[Vendor ID]],Table549[],2,FALSE),"")</f>
        <v/>
      </c>
      <c r="P1075" s="63"/>
      <c r="Q1075" s="143" t="str">
        <f>IF(Table1[[#This Row],[Posting Date]]&lt;&gt;"",$D$9,"")</f>
        <v/>
      </c>
      <c r="R1075" s="159" t="str">
        <f>IF(Table1[[#This Row],[Posting Date]]&lt;&gt;"",$D$10,"")</f>
        <v/>
      </c>
      <c r="S1075" s="66"/>
      <c r="T1075" s="63"/>
      <c r="U1075" s="67"/>
      <c r="V1075" s="67"/>
      <c r="W1075" s="67" t="str">
        <f t="shared" si="17"/>
        <v/>
      </c>
      <c r="X1075" s="161" t="str">
        <f>IF(E1075="","",(IF(Table1[[#This Row],[Cur]]="USD",Table1[[#This Row],[Cur_Amount Debit]],Table1[[#This Row],[Cur_Amount Debit]]/Table1[[#This Row],[Exchange Rate]])))</f>
        <v/>
      </c>
      <c r="Y1075" s="161" t="str">
        <f>IF(E1075="","",(IF(Table1[[#This Row],[Cur]]="USD",Table1[[#This Row],[Cur_Amount Credit]],Table1[[#This Row],[Cur_Amount Credit]]/ExchangeRate)))</f>
        <v/>
      </c>
      <c r="Z1075" s="203" t="str">
        <f>IF(E1075="","",(Table1[[#This Row],[Debit USD]]-Table1[[#This Row],[Credit USD]]))</f>
        <v/>
      </c>
      <c r="AA1075" s="122"/>
      <c r="AB1075" s="1"/>
      <c r="AC1075" s="15"/>
      <c r="AD1075" s="15" t="str">
        <f>IF(AND(OR(Table1[[#This Row],[Account]]="15030",Table1[[#This Row],[Account]]="15035",Table1[[#This Row],[Account]]="20150"),Table1[[#This Row],[Vendor ID]]=""),1,"")</f>
        <v/>
      </c>
      <c r="AE1075" s="15"/>
      <c r="AF1075" s="15"/>
      <c r="AG1075" s="15"/>
      <c r="AH1075" s="46" t="str">
        <f>IF(Table1[[#This Row],[Posting Date]]&lt;&gt;"","GJ-"&amp;CountryID,"")</f>
        <v/>
      </c>
      <c r="AI1075" s="59" t="str">
        <f>IF(Table1[[#This Row],[Posting Date]]&lt;&gt;"",Table1[[#This Row],[Posting Date]],"")</f>
        <v/>
      </c>
      <c r="AJ1075" s="46"/>
      <c r="AK1075" s="46" t="str">
        <f>IF(Table1[[#This Row],[Description]]&lt;&gt;"",Table1[[#This Row],[Description]],"")</f>
        <v/>
      </c>
      <c r="AL1075" s="46" t="str">
        <f>IF(Table1[[#This Row],[Posting Date]]&lt;&gt;"",Table1[[#This Row],[Reference Number]],"")</f>
        <v/>
      </c>
      <c r="AM1075" s="46" t="str">
        <f>TRIM(Table1[[#This Row],[Line '#]])</f>
        <v/>
      </c>
      <c r="AN1075" s="46" t="str">
        <f>TRIM(Table1[[#This Row],[Account]])</f>
        <v/>
      </c>
      <c r="AO1075" s="46" t="str">
        <f>IF(Table1[[#This Row],[Posting Date]]&lt;&gt;"",$D$5,"")</f>
        <v/>
      </c>
      <c r="AP1075" s="46" t="str">
        <f>TRIM(Table1[[#This Row],[Departments-Prgrams]])</f>
        <v/>
      </c>
      <c r="AQ1075" s="46" t="str">
        <f>TRIM(Table1[[#This Row],[Grant]])</f>
        <v/>
      </c>
      <c r="AR1075" s="46" t="str">
        <f>TRIM(Table1[[#This Row],[Staff ID]])</f>
        <v/>
      </c>
      <c r="AS1075" s="46" t="str">
        <f>IF(TRIM(Table1[[#This Row],[Budget Code]])=0,"",TRIM(Table1[[#This Row],[Budget Code]]))</f>
        <v/>
      </c>
      <c r="AT1075" s="46" t="str">
        <f>IF(Table1[[#This Row],[Line Description]]&lt;&gt;"",Table1[[#This Row],[Line Description]],"")</f>
        <v/>
      </c>
      <c r="AU1075" s="46" t="str">
        <f>IF(Table1[[#This Row],[Cur_Amount Debit]]&gt;0,ROUND(Table1[[#This Row],[Cur_Amount Debit]],2),"")</f>
        <v/>
      </c>
      <c r="AV1075" s="46" t="str">
        <f>IF(Table1[[#This Row],[Cur_Amount Credit]]&gt;0,ROUND(Table1[[#This Row],[Cur_Amount Credit]],2),"")</f>
        <v/>
      </c>
      <c r="AW1075" s="46" t="str">
        <f>LEFT(Table1[[#This Row],[Cur]],3)</f>
        <v/>
      </c>
      <c r="AX1075" s="59"/>
      <c r="AY1075" s="46"/>
      <c r="AZ1075" s="46" t="str">
        <f>IF(Table1[[#This Row],[Cur]]&lt;&gt;"",IF(Table1[[#This Row],[Cur]]="USD","",ExchangeRate),"")</f>
        <v/>
      </c>
      <c r="BA1075" s="46" t="str">
        <f>IF(Table1[[#This Row],[Grant]]&lt;&gt;"",VLOOKUP(Table1[[#This Row],[Grant]],Grants!B:D,3),"")</f>
        <v/>
      </c>
      <c r="BB1075" s="46" t="str">
        <f>TRIM(Table1[[#This Row],[Vendor ID]])</f>
        <v/>
      </c>
      <c r="BC1075">
        <f>IF(Table1[[#This Row],[Reference Number]]=Q1074,BC1074,BC1074+1)</f>
        <v>2</v>
      </c>
    </row>
    <row r="1076" spans="1:55" ht="11.25" hidden="1" customHeight="1">
      <c r="A1076" s="1"/>
      <c r="B1076" s="88" t="str">
        <f>IF(Table1[[#This Row],[Posting Date]]&lt;&gt;"",IF(Table1[[#This Row],[Reference Number]]=Q1075,B1075+1,1),"")</f>
        <v/>
      </c>
      <c r="C1076" s="61"/>
      <c r="D1076" s="61"/>
      <c r="E1076" s="218"/>
      <c r="F1076" s="143" t="str">
        <f>IFERROR(IF(VLOOKUP(Table1[[#This Row],[Budget Code Description]],Dimentions!$X$6:$AC$132,2,FALSE)="","",VLOOKUP(Table1[[#This Row],[Budget Code Description]],Dimentions!$X$6:$AC$132,2,FALSE)),"")</f>
        <v/>
      </c>
      <c r="G1076" s="143" t="str">
        <f>IFERROR(VLOOKUP(Table1[[#This Row],[Budget Code Description]],Dimentions!$X$6:$AC$132,3,FALSE),"")</f>
        <v/>
      </c>
      <c r="H1076" s="64" t="str">
        <f>IFERROR(VLOOKUP(Table1[[#This Row],[Account]],Dimentions!$S$6:$V$233,2,FALSE),"")</f>
        <v/>
      </c>
      <c r="I1076" s="62">
        <f>_xlfn.NUMBERVALUE(LEFT(Table1[[#This Row],[Account]],1))</f>
        <v>0</v>
      </c>
      <c r="J1076" s="62" t="str">
        <f>IFERROR(VLOOKUP(Table1[[#This Row],[Budget Code Description]],Table6[#All],7,FALSE),"")</f>
        <v/>
      </c>
      <c r="K1076" s="143" t="str">
        <f>IFERROR(VLOOKUP(Table1[[#This Row],[Budget Code Description]],Table6[#All],8,FALSE),"")</f>
        <v/>
      </c>
      <c r="L1076" s="63"/>
      <c r="M1076" s="65" t="str">
        <f>IFERROR(VLOOKUP(Table1[[#This Row],[Staff ID]],Table2[],2,FALSE),"")</f>
        <v/>
      </c>
      <c r="N1076" s="211" t="str">
        <f>IFERROR(IF(VLOOKUP(Table1[[#This Row],[Budget Code Description]],Dimentions!$X$6:$AC$97,4,FALSE)="","",VLOOKUP(Table1[[#This Row],[Budget Code Description]],Dimentions!$X$6:$AC$97,4,FALSE)),"")</f>
        <v/>
      </c>
      <c r="O1076" s="65" t="str">
        <f>IFERROR(VLOOKUP(Table1[[#This Row],[Vendor ID]],Table549[],2,FALSE),"")</f>
        <v/>
      </c>
      <c r="P1076" s="63"/>
      <c r="Q1076" s="143" t="str">
        <f>IF(Table1[[#This Row],[Posting Date]]&lt;&gt;"",$D$9,"")</f>
        <v/>
      </c>
      <c r="R1076" s="159" t="str">
        <f>IF(Table1[[#This Row],[Posting Date]]&lt;&gt;"",$D$10,"")</f>
        <v/>
      </c>
      <c r="S1076" s="66"/>
      <c r="T1076" s="63"/>
      <c r="U1076" s="67"/>
      <c r="V1076" s="67"/>
      <c r="W1076" s="67" t="str">
        <f t="shared" si="17"/>
        <v/>
      </c>
      <c r="X1076" s="161" t="str">
        <f>IF(E1076="","",(IF(Table1[[#This Row],[Cur]]="USD",Table1[[#This Row],[Cur_Amount Debit]],Table1[[#This Row],[Cur_Amount Debit]]/Table1[[#This Row],[Exchange Rate]])))</f>
        <v/>
      </c>
      <c r="Y1076" s="161" t="str">
        <f>IF(E1076="","",(IF(Table1[[#This Row],[Cur]]="USD",Table1[[#This Row],[Cur_Amount Credit]],Table1[[#This Row],[Cur_Amount Credit]]/ExchangeRate)))</f>
        <v/>
      </c>
      <c r="Z1076" s="203" t="str">
        <f>IF(E1076="","",(Table1[[#This Row],[Debit USD]]-Table1[[#This Row],[Credit USD]]))</f>
        <v/>
      </c>
      <c r="AA1076" s="122"/>
      <c r="AB1076" s="1"/>
      <c r="AC1076" s="15"/>
      <c r="AD1076" s="15" t="str">
        <f>IF(AND(OR(Table1[[#This Row],[Account]]="15030",Table1[[#This Row],[Account]]="15035",Table1[[#This Row],[Account]]="20150"),Table1[[#This Row],[Vendor ID]]=""),1,"")</f>
        <v/>
      </c>
      <c r="AE1076" s="15"/>
      <c r="AF1076" s="15"/>
      <c r="AG1076" s="15"/>
      <c r="AH1076" s="46" t="str">
        <f>IF(Table1[[#This Row],[Posting Date]]&lt;&gt;"","GJ-"&amp;CountryID,"")</f>
        <v/>
      </c>
      <c r="AI1076" s="59" t="str">
        <f>IF(Table1[[#This Row],[Posting Date]]&lt;&gt;"",Table1[[#This Row],[Posting Date]],"")</f>
        <v/>
      </c>
      <c r="AJ1076" s="46"/>
      <c r="AK1076" s="46" t="str">
        <f>IF(Table1[[#This Row],[Description]]&lt;&gt;"",Table1[[#This Row],[Description]],"")</f>
        <v/>
      </c>
      <c r="AL1076" s="46" t="str">
        <f>IF(Table1[[#This Row],[Posting Date]]&lt;&gt;"",Table1[[#This Row],[Reference Number]],"")</f>
        <v/>
      </c>
      <c r="AM1076" s="46" t="str">
        <f>TRIM(Table1[[#This Row],[Line '#]])</f>
        <v/>
      </c>
      <c r="AN1076" s="46" t="str">
        <f>TRIM(Table1[[#This Row],[Account]])</f>
        <v/>
      </c>
      <c r="AO1076" s="46" t="str">
        <f>IF(Table1[[#This Row],[Posting Date]]&lt;&gt;"",$D$5,"")</f>
        <v/>
      </c>
      <c r="AP1076" s="46" t="str">
        <f>TRIM(Table1[[#This Row],[Departments-Prgrams]])</f>
        <v/>
      </c>
      <c r="AQ1076" s="46" t="str">
        <f>TRIM(Table1[[#This Row],[Grant]])</f>
        <v/>
      </c>
      <c r="AR1076" s="46" t="str">
        <f>TRIM(Table1[[#This Row],[Staff ID]])</f>
        <v/>
      </c>
      <c r="AS1076" s="46" t="str">
        <f>IF(TRIM(Table1[[#This Row],[Budget Code]])=0,"",TRIM(Table1[[#This Row],[Budget Code]]))</f>
        <v/>
      </c>
      <c r="AT1076" s="46" t="str">
        <f>IF(Table1[[#This Row],[Line Description]]&lt;&gt;"",Table1[[#This Row],[Line Description]],"")</f>
        <v/>
      </c>
      <c r="AU1076" s="46" t="str">
        <f>IF(Table1[[#This Row],[Cur_Amount Debit]]&gt;0,ROUND(Table1[[#This Row],[Cur_Amount Debit]],2),"")</f>
        <v/>
      </c>
      <c r="AV1076" s="46" t="str">
        <f>IF(Table1[[#This Row],[Cur_Amount Credit]]&gt;0,ROUND(Table1[[#This Row],[Cur_Amount Credit]],2),"")</f>
        <v/>
      </c>
      <c r="AW1076" s="46" t="str">
        <f>LEFT(Table1[[#This Row],[Cur]],3)</f>
        <v/>
      </c>
      <c r="AX1076" s="59"/>
      <c r="AY1076" s="46"/>
      <c r="AZ1076" s="46" t="str">
        <f>IF(Table1[[#This Row],[Cur]]&lt;&gt;"",IF(Table1[[#This Row],[Cur]]="USD","",ExchangeRate),"")</f>
        <v/>
      </c>
      <c r="BA1076" s="46" t="str">
        <f>IF(Table1[[#This Row],[Grant]]&lt;&gt;"",VLOOKUP(Table1[[#This Row],[Grant]],Grants!B:D,3),"")</f>
        <v/>
      </c>
      <c r="BB1076" s="46" t="str">
        <f>TRIM(Table1[[#This Row],[Vendor ID]])</f>
        <v/>
      </c>
      <c r="BC1076">
        <f>IF(Table1[[#This Row],[Reference Number]]=Q1075,BC1075,BC1075+1)</f>
        <v>2</v>
      </c>
    </row>
    <row r="1077" spans="1:55" ht="11.25" hidden="1" customHeight="1">
      <c r="A1077" s="1"/>
      <c r="B1077" s="88" t="str">
        <f>IF(Table1[[#This Row],[Posting Date]]&lt;&gt;"",IF(Table1[[#This Row],[Reference Number]]=Q1076,B1076+1,1),"")</f>
        <v/>
      </c>
      <c r="C1077" s="61"/>
      <c r="D1077" s="61"/>
      <c r="E1077" s="218"/>
      <c r="F1077" s="143" t="str">
        <f>IFERROR(IF(VLOOKUP(Table1[[#This Row],[Budget Code Description]],Dimentions!$X$6:$AC$132,2,FALSE)="","",VLOOKUP(Table1[[#This Row],[Budget Code Description]],Dimentions!$X$6:$AC$132,2,FALSE)),"")</f>
        <v/>
      </c>
      <c r="G1077" s="143" t="str">
        <f>IFERROR(VLOOKUP(Table1[[#This Row],[Budget Code Description]],Dimentions!$X$6:$AC$132,3,FALSE),"")</f>
        <v/>
      </c>
      <c r="H1077" s="64" t="str">
        <f>IFERROR(VLOOKUP(Table1[[#This Row],[Account]],Dimentions!$S$6:$V$233,2,FALSE),"")</f>
        <v/>
      </c>
      <c r="I1077" s="62">
        <f>_xlfn.NUMBERVALUE(LEFT(Table1[[#This Row],[Account]],1))</f>
        <v>0</v>
      </c>
      <c r="J1077" s="62" t="str">
        <f>IFERROR(VLOOKUP(Table1[[#This Row],[Budget Code Description]],Table6[#All],7,FALSE),"")</f>
        <v/>
      </c>
      <c r="K1077" s="143" t="str">
        <f>IFERROR(VLOOKUP(Table1[[#This Row],[Budget Code Description]],Table6[#All],8,FALSE),"")</f>
        <v/>
      </c>
      <c r="L1077" s="63"/>
      <c r="M1077" s="65" t="str">
        <f>IFERROR(VLOOKUP(Table1[[#This Row],[Staff ID]],Table2[],2,FALSE),"")</f>
        <v/>
      </c>
      <c r="N1077" s="211" t="str">
        <f>IFERROR(IF(VLOOKUP(Table1[[#This Row],[Budget Code Description]],Dimentions!$X$6:$AC$97,4,FALSE)="","",VLOOKUP(Table1[[#This Row],[Budget Code Description]],Dimentions!$X$6:$AC$97,4,FALSE)),"")</f>
        <v/>
      </c>
      <c r="O1077" s="65" t="str">
        <f>IFERROR(VLOOKUP(Table1[[#This Row],[Vendor ID]],Table549[],2,FALSE),"")</f>
        <v/>
      </c>
      <c r="P1077" s="63"/>
      <c r="Q1077" s="143" t="str">
        <f>IF(Table1[[#This Row],[Posting Date]]&lt;&gt;"",$D$9,"")</f>
        <v/>
      </c>
      <c r="R1077" s="159" t="str">
        <f>IF(Table1[[#This Row],[Posting Date]]&lt;&gt;"",$D$10,"")</f>
        <v/>
      </c>
      <c r="S1077" s="66"/>
      <c r="T1077" s="63"/>
      <c r="U1077" s="67"/>
      <c r="V1077" s="67"/>
      <c r="W1077" s="67" t="str">
        <f t="shared" si="17"/>
        <v/>
      </c>
      <c r="X1077" s="161" t="str">
        <f>IF(E1077="","",(IF(Table1[[#This Row],[Cur]]="USD",Table1[[#This Row],[Cur_Amount Debit]],Table1[[#This Row],[Cur_Amount Debit]]/Table1[[#This Row],[Exchange Rate]])))</f>
        <v/>
      </c>
      <c r="Y1077" s="161" t="str">
        <f>IF(E1077="","",(IF(Table1[[#This Row],[Cur]]="USD",Table1[[#This Row],[Cur_Amount Credit]],Table1[[#This Row],[Cur_Amount Credit]]/ExchangeRate)))</f>
        <v/>
      </c>
      <c r="Z1077" s="203" t="str">
        <f>IF(E1077="","",(Table1[[#This Row],[Debit USD]]-Table1[[#This Row],[Credit USD]]))</f>
        <v/>
      </c>
      <c r="AA1077" s="122"/>
      <c r="AB1077" s="1"/>
      <c r="AC1077" s="15"/>
      <c r="AD1077" s="15" t="str">
        <f>IF(AND(OR(Table1[[#This Row],[Account]]="15030",Table1[[#This Row],[Account]]="15035",Table1[[#This Row],[Account]]="20150"),Table1[[#This Row],[Vendor ID]]=""),1,"")</f>
        <v/>
      </c>
      <c r="AE1077" s="15"/>
      <c r="AF1077" s="15"/>
      <c r="AG1077" s="15"/>
      <c r="AH1077" s="46" t="str">
        <f>IF(Table1[[#This Row],[Posting Date]]&lt;&gt;"","GJ-"&amp;CountryID,"")</f>
        <v/>
      </c>
      <c r="AI1077" s="59" t="str">
        <f>IF(Table1[[#This Row],[Posting Date]]&lt;&gt;"",Table1[[#This Row],[Posting Date]],"")</f>
        <v/>
      </c>
      <c r="AJ1077" s="46"/>
      <c r="AK1077" s="46" t="str">
        <f>IF(Table1[[#This Row],[Description]]&lt;&gt;"",Table1[[#This Row],[Description]],"")</f>
        <v/>
      </c>
      <c r="AL1077" s="46" t="str">
        <f>IF(Table1[[#This Row],[Posting Date]]&lt;&gt;"",Table1[[#This Row],[Reference Number]],"")</f>
        <v/>
      </c>
      <c r="AM1077" s="46" t="str">
        <f>TRIM(Table1[[#This Row],[Line '#]])</f>
        <v/>
      </c>
      <c r="AN1077" s="46" t="str">
        <f>TRIM(Table1[[#This Row],[Account]])</f>
        <v/>
      </c>
      <c r="AO1077" s="46" t="str">
        <f>IF(Table1[[#This Row],[Posting Date]]&lt;&gt;"",$D$5,"")</f>
        <v/>
      </c>
      <c r="AP1077" s="46" t="str">
        <f>TRIM(Table1[[#This Row],[Departments-Prgrams]])</f>
        <v/>
      </c>
      <c r="AQ1077" s="46" t="str">
        <f>TRIM(Table1[[#This Row],[Grant]])</f>
        <v/>
      </c>
      <c r="AR1077" s="46" t="str">
        <f>TRIM(Table1[[#This Row],[Staff ID]])</f>
        <v/>
      </c>
      <c r="AS1077" s="46" t="str">
        <f>IF(TRIM(Table1[[#This Row],[Budget Code]])=0,"",TRIM(Table1[[#This Row],[Budget Code]]))</f>
        <v/>
      </c>
      <c r="AT1077" s="46" t="str">
        <f>IF(Table1[[#This Row],[Line Description]]&lt;&gt;"",Table1[[#This Row],[Line Description]],"")</f>
        <v/>
      </c>
      <c r="AU1077" s="46" t="str">
        <f>IF(Table1[[#This Row],[Cur_Amount Debit]]&gt;0,ROUND(Table1[[#This Row],[Cur_Amount Debit]],2),"")</f>
        <v/>
      </c>
      <c r="AV1077" s="46" t="str">
        <f>IF(Table1[[#This Row],[Cur_Amount Credit]]&gt;0,ROUND(Table1[[#This Row],[Cur_Amount Credit]],2),"")</f>
        <v/>
      </c>
      <c r="AW1077" s="46" t="str">
        <f>LEFT(Table1[[#This Row],[Cur]],3)</f>
        <v/>
      </c>
      <c r="AX1077" s="59"/>
      <c r="AY1077" s="46"/>
      <c r="AZ1077" s="46" t="str">
        <f>IF(Table1[[#This Row],[Cur]]&lt;&gt;"",IF(Table1[[#This Row],[Cur]]="USD","",ExchangeRate),"")</f>
        <v/>
      </c>
      <c r="BA1077" s="46" t="str">
        <f>IF(Table1[[#This Row],[Grant]]&lt;&gt;"",VLOOKUP(Table1[[#This Row],[Grant]],Grants!B:D,3),"")</f>
        <v/>
      </c>
      <c r="BB1077" s="46" t="str">
        <f>TRIM(Table1[[#This Row],[Vendor ID]])</f>
        <v/>
      </c>
      <c r="BC1077">
        <f>IF(Table1[[#This Row],[Reference Number]]=Q1076,BC1076,BC1076+1)</f>
        <v>2</v>
      </c>
    </row>
    <row r="1078" spans="1:55" ht="11.25" hidden="1" customHeight="1">
      <c r="A1078" s="1"/>
      <c r="B1078" s="88" t="str">
        <f>IF(Table1[[#This Row],[Posting Date]]&lt;&gt;"",IF(Table1[[#This Row],[Reference Number]]=Q1077,B1077+1,1),"")</f>
        <v/>
      </c>
      <c r="C1078" s="61"/>
      <c r="D1078" s="61"/>
      <c r="E1078" s="218"/>
      <c r="F1078" s="143" t="str">
        <f>IFERROR(IF(VLOOKUP(Table1[[#This Row],[Budget Code Description]],Dimentions!$X$6:$AC$132,2,FALSE)="","",VLOOKUP(Table1[[#This Row],[Budget Code Description]],Dimentions!$X$6:$AC$132,2,FALSE)),"")</f>
        <v/>
      </c>
      <c r="G1078" s="143" t="str">
        <f>IFERROR(VLOOKUP(Table1[[#This Row],[Budget Code Description]],Dimentions!$X$6:$AC$132,3,FALSE),"")</f>
        <v/>
      </c>
      <c r="H1078" s="64" t="str">
        <f>IFERROR(VLOOKUP(Table1[[#This Row],[Account]],Dimentions!$S$6:$V$233,2,FALSE),"")</f>
        <v/>
      </c>
      <c r="I1078" s="62">
        <f>_xlfn.NUMBERVALUE(LEFT(Table1[[#This Row],[Account]],1))</f>
        <v>0</v>
      </c>
      <c r="J1078" s="62" t="str">
        <f>IFERROR(VLOOKUP(Table1[[#This Row],[Budget Code Description]],Table6[#All],7,FALSE),"")</f>
        <v/>
      </c>
      <c r="K1078" s="143" t="str">
        <f>IFERROR(VLOOKUP(Table1[[#This Row],[Budget Code Description]],Table6[#All],8,FALSE),"")</f>
        <v/>
      </c>
      <c r="L1078" s="63"/>
      <c r="M1078" s="65" t="str">
        <f>IFERROR(VLOOKUP(Table1[[#This Row],[Staff ID]],Table2[],2,FALSE),"")</f>
        <v/>
      </c>
      <c r="N1078" s="211" t="str">
        <f>IFERROR(IF(VLOOKUP(Table1[[#This Row],[Budget Code Description]],Dimentions!$X$6:$AC$97,4,FALSE)="","",VLOOKUP(Table1[[#This Row],[Budget Code Description]],Dimentions!$X$6:$AC$97,4,FALSE)),"")</f>
        <v/>
      </c>
      <c r="O1078" s="65" t="str">
        <f>IFERROR(VLOOKUP(Table1[[#This Row],[Vendor ID]],Table549[],2,FALSE),"")</f>
        <v/>
      </c>
      <c r="P1078" s="63"/>
      <c r="Q1078" s="143" t="str">
        <f>IF(Table1[[#This Row],[Posting Date]]&lt;&gt;"",$D$9,"")</f>
        <v/>
      </c>
      <c r="R1078" s="159" t="str">
        <f>IF(Table1[[#This Row],[Posting Date]]&lt;&gt;"",$D$10,"")</f>
        <v/>
      </c>
      <c r="S1078" s="66"/>
      <c r="T1078" s="63"/>
      <c r="U1078" s="67"/>
      <c r="V1078" s="67"/>
      <c r="W1078" s="67" t="str">
        <f t="shared" si="17"/>
        <v/>
      </c>
      <c r="X1078" s="161" t="str">
        <f>IF(E1078="","",(IF(Table1[[#This Row],[Cur]]="USD",Table1[[#This Row],[Cur_Amount Debit]],Table1[[#This Row],[Cur_Amount Debit]]/Table1[[#This Row],[Exchange Rate]])))</f>
        <v/>
      </c>
      <c r="Y1078" s="161" t="str">
        <f>IF(E1078="","",(IF(Table1[[#This Row],[Cur]]="USD",Table1[[#This Row],[Cur_Amount Credit]],Table1[[#This Row],[Cur_Amount Credit]]/ExchangeRate)))</f>
        <v/>
      </c>
      <c r="Z1078" s="203" t="str">
        <f>IF(E1078="","",(Table1[[#This Row],[Debit USD]]-Table1[[#This Row],[Credit USD]]))</f>
        <v/>
      </c>
      <c r="AA1078" s="122"/>
      <c r="AB1078" s="1"/>
      <c r="AC1078" s="15"/>
      <c r="AD1078" s="15" t="str">
        <f>IF(AND(OR(Table1[[#This Row],[Account]]="15030",Table1[[#This Row],[Account]]="15035",Table1[[#This Row],[Account]]="20150"),Table1[[#This Row],[Vendor ID]]=""),1,"")</f>
        <v/>
      </c>
      <c r="AE1078" s="15"/>
      <c r="AF1078" s="15"/>
      <c r="AG1078" s="15"/>
      <c r="AH1078" s="46" t="str">
        <f>IF(Table1[[#This Row],[Posting Date]]&lt;&gt;"","GJ-"&amp;CountryID,"")</f>
        <v/>
      </c>
      <c r="AI1078" s="59" t="str">
        <f>IF(Table1[[#This Row],[Posting Date]]&lt;&gt;"",Table1[[#This Row],[Posting Date]],"")</f>
        <v/>
      </c>
      <c r="AJ1078" s="46"/>
      <c r="AK1078" s="46" t="str">
        <f>IF(Table1[[#This Row],[Description]]&lt;&gt;"",Table1[[#This Row],[Description]],"")</f>
        <v/>
      </c>
      <c r="AL1078" s="46" t="str">
        <f>IF(Table1[[#This Row],[Posting Date]]&lt;&gt;"",Table1[[#This Row],[Reference Number]],"")</f>
        <v/>
      </c>
      <c r="AM1078" s="46" t="str">
        <f>TRIM(Table1[[#This Row],[Line '#]])</f>
        <v/>
      </c>
      <c r="AN1078" s="46" t="str">
        <f>TRIM(Table1[[#This Row],[Account]])</f>
        <v/>
      </c>
      <c r="AO1078" s="46" t="str">
        <f>IF(Table1[[#This Row],[Posting Date]]&lt;&gt;"",$D$5,"")</f>
        <v/>
      </c>
      <c r="AP1078" s="46" t="str">
        <f>TRIM(Table1[[#This Row],[Departments-Prgrams]])</f>
        <v/>
      </c>
      <c r="AQ1078" s="46" t="str">
        <f>TRIM(Table1[[#This Row],[Grant]])</f>
        <v/>
      </c>
      <c r="AR1078" s="46" t="str">
        <f>TRIM(Table1[[#This Row],[Staff ID]])</f>
        <v/>
      </c>
      <c r="AS1078" s="46" t="str">
        <f>IF(TRIM(Table1[[#This Row],[Budget Code]])=0,"",TRIM(Table1[[#This Row],[Budget Code]]))</f>
        <v/>
      </c>
      <c r="AT1078" s="46" t="str">
        <f>IF(Table1[[#This Row],[Line Description]]&lt;&gt;"",Table1[[#This Row],[Line Description]],"")</f>
        <v/>
      </c>
      <c r="AU1078" s="46" t="str">
        <f>IF(Table1[[#This Row],[Cur_Amount Debit]]&gt;0,ROUND(Table1[[#This Row],[Cur_Amount Debit]],2),"")</f>
        <v/>
      </c>
      <c r="AV1078" s="46" t="str">
        <f>IF(Table1[[#This Row],[Cur_Amount Credit]]&gt;0,ROUND(Table1[[#This Row],[Cur_Amount Credit]],2),"")</f>
        <v/>
      </c>
      <c r="AW1078" s="46" t="str">
        <f>LEFT(Table1[[#This Row],[Cur]],3)</f>
        <v/>
      </c>
      <c r="AX1078" s="59"/>
      <c r="AY1078" s="46"/>
      <c r="AZ1078" s="46" t="str">
        <f>IF(Table1[[#This Row],[Cur]]&lt;&gt;"",IF(Table1[[#This Row],[Cur]]="USD","",ExchangeRate),"")</f>
        <v/>
      </c>
      <c r="BA1078" s="46" t="str">
        <f>IF(Table1[[#This Row],[Grant]]&lt;&gt;"",VLOOKUP(Table1[[#This Row],[Grant]],Grants!B:D,3),"")</f>
        <v/>
      </c>
      <c r="BB1078" s="46" t="str">
        <f>TRIM(Table1[[#This Row],[Vendor ID]])</f>
        <v/>
      </c>
      <c r="BC1078">
        <f>IF(Table1[[#This Row],[Reference Number]]=Q1077,BC1077,BC1077+1)</f>
        <v>2</v>
      </c>
    </row>
    <row r="1079" spans="1:55" ht="11.25" hidden="1" customHeight="1">
      <c r="A1079" s="1"/>
      <c r="B1079" s="88" t="str">
        <f>IF(Table1[[#This Row],[Posting Date]]&lt;&gt;"",IF(Table1[[#This Row],[Reference Number]]=Q1078,B1078+1,1),"")</f>
        <v/>
      </c>
      <c r="C1079" s="61"/>
      <c r="D1079" s="61"/>
      <c r="E1079" s="218"/>
      <c r="F1079" s="143" t="str">
        <f>IFERROR(IF(VLOOKUP(Table1[[#This Row],[Budget Code Description]],Dimentions!$X$6:$AC$132,2,FALSE)="","",VLOOKUP(Table1[[#This Row],[Budget Code Description]],Dimentions!$X$6:$AC$132,2,FALSE)),"")</f>
        <v/>
      </c>
      <c r="G1079" s="143" t="str">
        <f>IFERROR(VLOOKUP(Table1[[#This Row],[Budget Code Description]],Dimentions!$X$6:$AC$132,3,FALSE),"")</f>
        <v/>
      </c>
      <c r="H1079" s="64" t="str">
        <f>IFERROR(VLOOKUP(Table1[[#This Row],[Account]],Dimentions!$S$6:$V$233,2,FALSE),"")</f>
        <v/>
      </c>
      <c r="I1079" s="62">
        <f>_xlfn.NUMBERVALUE(LEFT(Table1[[#This Row],[Account]],1))</f>
        <v>0</v>
      </c>
      <c r="J1079" s="62" t="str">
        <f>IFERROR(VLOOKUP(Table1[[#This Row],[Budget Code Description]],Table6[#All],7,FALSE),"")</f>
        <v/>
      </c>
      <c r="K1079" s="143" t="str">
        <f>IFERROR(VLOOKUP(Table1[[#This Row],[Budget Code Description]],Table6[#All],8,FALSE),"")</f>
        <v/>
      </c>
      <c r="L1079" s="63"/>
      <c r="M1079" s="65" t="str">
        <f>IFERROR(VLOOKUP(Table1[[#This Row],[Staff ID]],Table2[],2,FALSE),"")</f>
        <v/>
      </c>
      <c r="N1079" s="211" t="str">
        <f>IFERROR(IF(VLOOKUP(Table1[[#This Row],[Budget Code Description]],Dimentions!$X$6:$AC$97,4,FALSE)="","",VLOOKUP(Table1[[#This Row],[Budget Code Description]],Dimentions!$X$6:$AC$97,4,FALSE)),"")</f>
        <v/>
      </c>
      <c r="O1079" s="65" t="str">
        <f>IFERROR(VLOOKUP(Table1[[#This Row],[Vendor ID]],Table549[],2,FALSE),"")</f>
        <v/>
      </c>
      <c r="P1079" s="63"/>
      <c r="Q1079" s="143" t="str">
        <f>IF(Table1[[#This Row],[Posting Date]]&lt;&gt;"",$D$9,"")</f>
        <v/>
      </c>
      <c r="R1079" s="159" t="str">
        <f>IF(Table1[[#This Row],[Posting Date]]&lt;&gt;"",$D$10,"")</f>
        <v/>
      </c>
      <c r="S1079" s="66"/>
      <c r="T1079" s="63"/>
      <c r="U1079" s="67"/>
      <c r="V1079" s="67"/>
      <c r="W1079" s="67" t="str">
        <f t="shared" si="17"/>
        <v/>
      </c>
      <c r="X1079" s="161" t="str">
        <f>IF(E1079="","",(IF(Table1[[#This Row],[Cur]]="USD",Table1[[#This Row],[Cur_Amount Debit]],Table1[[#This Row],[Cur_Amount Debit]]/Table1[[#This Row],[Exchange Rate]])))</f>
        <v/>
      </c>
      <c r="Y1079" s="161" t="str">
        <f>IF(E1079="","",(IF(Table1[[#This Row],[Cur]]="USD",Table1[[#This Row],[Cur_Amount Credit]],Table1[[#This Row],[Cur_Amount Credit]]/ExchangeRate)))</f>
        <v/>
      </c>
      <c r="Z1079" s="203" t="str">
        <f>IF(E1079="","",(Table1[[#This Row],[Debit USD]]-Table1[[#This Row],[Credit USD]]))</f>
        <v/>
      </c>
      <c r="AA1079" s="122"/>
      <c r="AB1079" s="1"/>
      <c r="AC1079" s="15"/>
      <c r="AD1079" s="15" t="str">
        <f>IF(AND(OR(Table1[[#This Row],[Account]]="15030",Table1[[#This Row],[Account]]="15035",Table1[[#This Row],[Account]]="20150"),Table1[[#This Row],[Vendor ID]]=""),1,"")</f>
        <v/>
      </c>
      <c r="AE1079" s="15"/>
      <c r="AF1079" s="15"/>
      <c r="AG1079" s="15"/>
      <c r="AH1079" s="46" t="str">
        <f>IF(Table1[[#This Row],[Posting Date]]&lt;&gt;"","GJ-"&amp;CountryID,"")</f>
        <v/>
      </c>
      <c r="AI1079" s="59" t="str">
        <f>IF(Table1[[#This Row],[Posting Date]]&lt;&gt;"",Table1[[#This Row],[Posting Date]],"")</f>
        <v/>
      </c>
      <c r="AJ1079" s="46"/>
      <c r="AK1079" s="46" t="str">
        <f>IF(Table1[[#This Row],[Description]]&lt;&gt;"",Table1[[#This Row],[Description]],"")</f>
        <v/>
      </c>
      <c r="AL1079" s="46" t="str">
        <f>IF(Table1[[#This Row],[Posting Date]]&lt;&gt;"",Table1[[#This Row],[Reference Number]],"")</f>
        <v/>
      </c>
      <c r="AM1079" s="46" t="str">
        <f>TRIM(Table1[[#This Row],[Line '#]])</f>
        <v/>
      </c>
      <c r="AN1079" s="46" t="str">
        <f>TRIM(Table1[[#This Row],[Account]])</f>
        <v/>
      </c>
      <c r="AO1079" s="46" t="str">
        <f>IF(Table1[[#This Row],[Posting Date]]&lt;&gt;"",$D$5,"")</f>
        <v/>
      </c>
      <c r="AP1079" s="46" t="str">
        <f>TRIM(Table1[[#This Row],[Departments-Prgrams]])</f>
        <v/>
      </c>
      <c r="AQ1079" s="46" t="str">
        <f>TRIM(Table1[[#This Row],[Grant]])</f>
        <v/>
      </c>
      <c r="AR1079" s="46" t="str">
        <f>TRIM(Table1[[#This Row],[Staff ID]])</f>
        <v/>
      </c>
      <c r="AS1079" s="46" t="str">
        <f>IF(TRIM(Table1[[#This Row],[Budget Code]])=0,"",TRIM(Table1[[#This Row],[Budget Code]]))</f>
        <v/>
      </c>
      <c r="AT1079" s="46" t="str">
        <f>IF(Table1[[#This Row],[Line Description]]&lt;&gt;"",Table1[[#This Row],[Line Description]],"")</f>
        <v/>
      </c>
      <c r="AU1079" s="46" t="str">
        <f>IF(Table1[[#This Row],[Cur_Amount Debit]]&gt;0,ROUND(Table1[[#This Row],[Cur_Amount Debit]],2),"")</f>
        <v/>
      </c>
      <c r="AV1079" s="46" t="str">
        <f>IF(Table1[[#This Row],[Cur_Amount Credit]]&gt;0,ROUND(Table1[[#This Row],[Cur_Amount Credit]],2),"")</f>
        <v/>
      </c>
      <c r="AW1079" s="46" t="str">
        <f>LEFT(Table1[[#This Row],[Cur]],3)</f>
        <v/>
      </c>
      <c r="AX1079" s="59"/>
      <c r="AY1079" s="46"/>
      <c r="AZ1079" s="46" t="str">
        <f>IF(Table1[[#This Row],[Cur]]&lt;&gt;"",IF(Table1[[#This Row],[Cur]]="USD","",ExchangeRate),"")</f>
        <v/>
      </c>
      <c r="BA1079" s="46" t="str">
        <f>IF(Table1[[#This Row],[Grant]]&lt;&gt;"",VLOOKUP(Table1[[#This Row],[Grant]],Grants!B:D,3),"")</f>
        <v/>
      </c>
      <c r="BB1079" s="46" t="str">
        <f>TRIM(Table1[[#This Row],[Vendor ID]])</f>
        <v/>
      </c>
      <c r="BC1079">
        <f>IF(Table1[[#This Row],[Reference Number]]=Q1078,BC1078,BC1078+1)</f>
        <v>2</v>
      </c>
    </row>
    <row r="1080" spans="1:55" ht="11.25" hidden="1" customHeight="1">
      <c r="A1080" s="1"/>
      <c r="B1080" s="88" t="str">
        <f>IF(Table1[[#This Row],[Posting Date]]&lt;&gt;"",IF(Table1[[#This Row],[Reference Number]]=Q1079,B1079+1,1),"")</f>
        <v/>
      </c>
      <c r="C1080" s="61"/>
      <c r="D1080" s="61"/>
      <c r="E1080" s="218"/>
      <c r="F1080" s="143" t="str">
        <f>IFERROR(IF(VLOOKUP(Table1[[#This Row],[Budget Code Description]],Dimentions!$X$6:$AC$132,2,FALSE)="","",VLOOKUP(Table1[[#This Row],[Budget Code Description]],Dimentions!$X$6:$AC$132,2,FALSE)),"")</f>
        <v/>
      </c>
      <c r="G1080" s="143" t="str">
        <f>IFERROR(VLOOKUP(Table1[[#This Row],[Budget Code Description]],Dimentions!$X$6:$AC$132,3,FALSE),"")</f>
        <v/>
      </c>
      <c r="H1080" s="64" t="str">
        <f>IFERROR(VLOOKUP(Table1[[#This Row],[Account]],Dimentions!$S$6:$V$233,2,FALSE),"")</f>
        <v/>
      </c>
      <c r="I1080" s="62">
        <f>_xlfn.NUMBERVALUE(LEFT(Table1[[#This Row],[Account]],1))</f>
        <v>0</v>
      </c>
      <c r="J1080" s="62" t="str">
        <f>IFERROR(VLOOKUP(Table1[[#This Row],[Budget Code Description]],Table6[#All],7,FALSE),"")</f>
        <v/>
      </c>
      <c r="K1080" s="143" t="str">
        <f>IFERROR(VLOOKUP(Table1[[#This Row],[Budget Code Description]],Table6[#All],8,FALSE),"")</f>
        <v/>
      </c>
      <c r="L1080" s="63"/>
      <c r="M1080" s="65" t="str">
        <f>IFERROR(VLOOKUP(Table1[[#This Row],[Staff ID]],Table2[],2,FALSE),"")</f>
        <v/>
      </c>
      <c r="N1080" s="211" t="str">
        <f>IFERROR(IF(VLOOKUP(Table1[[#This Row],[Budget Code Description]],Dimentions!$X$6:$AC$97,4,FALSE)="","",VLOOKUP(Table1[[#This Row],[Budget Code Description]],Dimentions!$X$6:$AC$97,4,FALSE)),"")</f>
        <v/>
      </c>
      <c r="O1080" s="65" t="str">
        <f>IFERROR(VLOOKUP(Table1[[#This Row],[Vendor ID]],Table549[],2,FALSE),"")</f>
        <v/>
      </c>
      <c r="P1080" s="63"/>
      <c r="Q1080" s="143" t="str">
        <f>IF(Table1[[#This Row],[Posting Date]]&lt;&gt;"",$D$9,"")</f>
        <v/>
      </c>
      <c r="R1080" s="159" t="str">
        <f>IF(Table1[[#This Row],[Posting Date]]&lt;&gt;"",$D$10,"")</f>
        <v/>
      </c>
      <c r="S1080" s="66"/>
      <c r="T1080" s="63"/>
      <c r="U1080" s="67"/>
      <c r="V1080" s="67"/>
      <c r="W1080" s="67" t="str">
        <f t="shared" si="17"/>
        <v/>
      </c>
      <c r="X1080" s="161" t="str">
        <f>IF(E1080="","",(IF(Table1[[#This Row],[Cur]]="USD",Table1[[#This Row],[Cur_Amount Debit]],Table1[[#This Row],[Cur_Amount Debit]]/Table1[[#This Row],[Exchange Rate]])))</f>
        <v/>
      </c>
      <c r="Y1080" s="161" t="str">
        <f>IF(E1080="","",(IF(Table1[[#This Row],[Cur]]="USD",Table1[[#This Row],[Cur_Amount Credit]],Table1[[#This Row],[Cur_Amount Credit]]/ExchangeRate)))</f>
        <v/>
      </c>
      <c r="Z1080" s="203" t="str">
        <f>IF(E1080="","",(Table1[[#This Row],[Debit USD]]-Table1[[#This Row],[Credit USD]]))</f>
        <v/>
      </c>
      <c r="AA1080" s="122"/>
      <c r="AB1080" s="1"/>
      <c r="AC1080" s="15"/>
      <c r="AD1080" s="15" t="str">
        <f>IF(AND(OR(Table1[[#This Row],[Account]]="15030",Table1[[#This Row],[Account]]="15035",Table1[[#This Row],[Account]]="20150"),Table1[[#This Row],[Vendor ID]]=""),1,"")</f>
        <v/>
      </c>
      <c r="AE1080" s="15"/>
      <c r="AF1080" s="15"/>
      <c r="AG1080" s="15"/>
      <c r="AH1080" s="46" t="str">
        <f>IF(Table1[[#This Row],[Posting Date]]&lt;&gt;"","GJ-"&amp;CountryID,"")</f>
        <v/>
      </c>
      <c r="AI1080" s="59" t="str">
        <f>IF(Table1[[#This Row],[Posting Date]]&lt;&gt;"",Table1[[#This Row],[Posting Date]],"")</f>
        <v/>
      </c>
      <c r="AJ1080" s="46"/>
      <c r="AK1080" s="46" t="str">
        <f>IF(Table1[[#This Row],[Description]]&lt;&gt;"",Table1[[#This Row],[Description]],"")</f>
        <v/>
      </c>
      <c r="AL1080" s="46" t="str">
        <f>IF(Table1[[#This Row],[Posting Date]]&lt;&gt;"",Table1[[#This Row],[Reference Number]],"")</f>
        <v/>
      </c>
      <c r="AM1080" s="46" t="str">
        <f>TRIM(Table1[[#This Row],[Line '#]])</f>
        <v/>
      </c>
      <c r="AN1080" s="46" t="str">
        <f>TRIM(Table1[[#This Row],[Account]])</f>
        <v/>
      </c>
      <c r="AO1080" s="46" t="str">
        <f>IF(Table1[[#This Row],[Posting Date]]&lt;&gt;"",$D$5,"")</f>
        <v/>
      </c>
      <c r="AP1080" s="46" t="str">
        <f>TRIM(Table1[[#This Row],[Departments-Prgrams]])</f>
        <v/>
      </c>
      <c r="AQ1080" s="46" t="str">
        <f>TRIM(Table1[[#This Row],[Grant]])</f>
        <v/>
      </c>
      <c r="AR1080" s="46" t="str">
        <f>TRIM(Table1[[#This Row],[Staff ID]])</f>
        <v/>
      </c>
      <c r="AS1080" s="46" t="str">
        <f>IF(TRIM(Table1[[#This Row],[Budget Code]])=0,"",TRIM(Table1[[#This Row],[Budget Code]]))</f>
        <v/>
      </c>
      <c r="AT1080" s="46" t="str">
        <f>IF(Table1[[#This Row],[Line Description]]&lt;&gt;"",Table1[[#This Row],[Line Description]],"")</f>
        <v/>
      </c>
      <c r="AU1080" s="46" t="str">
        <f>IF(Table1[[#This Row],[Cur_Amount Debit]]&gt;0,ROUND(Table1[[#This Row],[Cur_Amount Debit]],2),"")</f>
        <v/>
      </c>
      <c r="AV1080" s="46" t="str">
        <f>IF(Table1[[#This Row],[Cur_Amount Credit]]&gt;0,ROUND(Table1[[#This Row],[Cur_Amount Credit]],2),"")</f>
        <v/>
      </c>
      <c r="AW1080" s="46" t="str">
        <f>LEFT(Table1[[#This Row],[Cur]],3)</f>
        <v/>
      </c>
      <c r="AX1080" s="59"/>
      <c r="AY1080" s="46"/>
      <c r="AZ1080" s="46" t="str">
        <f>IF(Table1[[#This Row],[Cur]]&lt;&gt;"",IF(Table1[[#This Row],[Cur]]="USD","",ExchangeRate),"")</f>
        <v/>
      </c>
      <c r="BA1080" s="46" t="str">
        <f>IF(Table1[[#This Row],[Grant]]&lt;&gt;"",VLOOKUP(Table1[[#This Row],[Grant]],Grants!B:D,3),"")</f>
        <v/>
      </c>
      <c r="BB1080" s="46" t="str">
        <f>TRIM(Table1[[#This Row],[Vendor ID]])</f>
        <v/>
      </c>
      <c r="BC1080">
        <f>IF(Table1[[#This Row],[Reference Number]]=Q1079,BC1079,BC1079+1)</f>
        <v>2</v>
      </c>
    </row>
    <row r="1081" spans="1:55" ht="11.25" hidden="1" customHeight="1">
      <c r="A1081" s="1"/>
      <c r="B1081" s="88" t="str">
        <f>IF(Table1[[#This Row],[Posting Date]]&lt;&gt;"",IF(Table1[[#This Row],[Reference Number]]=Q1080,B1080+1,1),"")</f>
        <v/>
      </c>
      <c r="C1081" s="61"/>
      <c r="D1081" s="61"/>
      <c r="E1081" s="218"/>
      <c r="F1081" s="143" t="str">
        <f>IFERROR(IF(VLOOKUP(Table1[[#This Row],[Budget Code Description]],Dimentions!$X$6:$AC$132,2,FALSE)="","",VLOOKUP(Table1[[#This Row],[Budget Code Description]],Dimentions!$X$6:$AC$132,2,FALSE)),"")</f>
        <v/>
      </c>
      <c r="G1081" s="143" t="str">
        <f>IFERROR(VLOOKUP(Table1[[#This Row],[Budget Code Description]],Dimentions!$X$6:$AC$132,3,FALSE),"")</f>
        <v/>
      </c>
      <c r="H1081" s="64" t="str">
        <f>IFERROR(VLOOKUP(Table1[[#This Row],[Account]],Dimentions!$S$6:$V$233,2,FALSE),"")</f>
        <v/>
      </c>
      <c r="I1081" s="62">
        <f>_xlfn.NUMBERVALUE(LEFT(Table1[[#This Row],[Account]],1))</f>
        <v>0</v>
      </c>
      <c r="J1081" s="62" t="str">
        <f>IFERROR(VLOOKUP(Table1[[#This Row],[Budget Code Description]],Table6[#All],7,FALSE),"")</f>
        <v/>
      </c>
      <c r="K1081" s="143" t="str">
        <f>IFERROR(VLOOKUP(Table1[[#This Row],[Budget Code Description]],Table6[#All],8,FALSE),"")</f>
        <v/>
      </c>
      <c r="L1081" s="63"/>
      <c r="M1081" s="65" t="str">
        <f>IFERROR(VLOOKUP(Table1[[#This Row],[Staff ID]],Table2[],2,FALSE),"")</f>
        <v/>
      </c>
      <c r="N1081" s="211" t="str">
        <f>IFERROR(IF(VLOOKUP(Table1[[#This Row],[Budget Code Description]],Dimentions!$X$6:$AC$97,4,FALSE)="","",VLOOKUP(Table1[[#This Row],[Budget Code Description]],Dimentions!$X$6:$AC$97,4,FALSE)),"")</f>
        <v/>
      </c>
      <c r="O1081" s="65" t="str">
        <f>IFERROR(VLOOKUP(Table1[[#This Row],[Vendor ID]],Table549[],2,FALSE),"")</f>
        <v/>
      </c>
      <c r="P1081" s="63"/>
      <c r="Q1081" s="143" t="str">
        <f>IF(Table1[[#This Row],[Posting Date]]&lt;&gt;"",$D$9,"")</f>
        <v/>
      </c>
      <c r="R1081" s="159" t="str">
        <f>IF(Table1[[#This Row],[Posting Date]]&lt;&gt;"",$D$10,"")</f>
        <v/>
      </c>
      <c r="S1081" s="66"/>
      <c r="T1081" s="63"/>
      <c r="U1081" s="67"/>
      <c r="V1081" s="67"/>
      <c r="W1081" s="67" t="str">
        <f t="shared" si="17"/>
        <v/>
      </c>
      <c r="X1081" s="161" t="str">
        <f>IF(E1081="","",(IF(Table1[[#This Row],[Cur]]="USD",Table1[[#This Row],[Cur_Amount Debit]],Table1[[#This Row],[Cur_Amount Debit]]/Table1[[#This Row],[Exchange Rate]])))</f>
        <v/>
      </c>
      <c r="Y1081" s="161" t="str">
        <f>IF(E1081="","",(IF(Table1[[#This Row],[Cur]]="USD",Table1[[#This Row],[Cur_Amount Credit]],Table1[[#This Row],[Cur_Amount Credit]]/ExchangeRate)))</f>
        <v/>
      </c>
      <c r="Z1081" s="203" t="str">
        <f>IF(E1081="","",(Table1[[#This Row],[Debit USD]]-Table1[[#This Row],[Credit USD]]))</f>
        <v/>
      </c>
      <c r="AA1081" s="122"/>
      <c r="AB1081" s="1"/>
      <c r="AC1081" s="15"/>
      <c r="AD1081" s="15" t="str">
        <f>IF(AND(OR(Table1[[#This Row],[Account]]="15030",Table1[[#This Row],[Account]]="15035",Table1[[#This Row],[Account]]="20150"),Table1[[#This Row],[Vendor ID]]=""),1,"")</f>
        <v/>
      </c>
      <c r="AE1081" s="15"/>
      <c r="AF1081" s="15"/>
      <c r="AG1081" s="15"/>
      <c r="AH1081" s="46" t="str">
        <f>IF(Table1[[#This Row],[Posting Date]]&lt;&gt;"","GJ-"&amp;CountryID,"")</f>
        <v/>
      </c>
      <c r="AI1081" s="59" t="str">
        <f>IF(Table1[[#This Row],[Posting Date]]&lt;&gt;"",Table1[[#This Row],[Posting Date]],"")</f>
        <v/>
      </c>
      <c r="AJ1081" s="46"/>
      <c r="AK1081" s="46" t="str">
        <f>IF(Table1[[#This Row],[Description]]&lt;&gt;"",Table1[[#This Row],[Description]],"")</f>
        <v/>
      </c>
      <c r="AL1081" s="46" t="str">
        <f>IF(Table1[[#This Row],[Posting Date]]&lt;&gt;"",Table1[[#This Row],[Reference Number]],"")</f>
        <v/>
      </c>
      <c r="AM1081" s="46" t="str">
        <f>TRIM(Table1[[#This Row],[Line '#]])</f>
        <v/>
      </c>
      <c r="AN1081" s="46" t="str">
        <f>TRIM(Table1[[#This Row],[Account]])</f>
        <v/>
      </c>
      <c r="AO1081" s="46" t="str">
        <f>IF(Table1[[#This Row],[Posting Date]]&lt;&gt;"",$D$5,"")</f>
        <v/>
      </c>
      <c r="AP1081" s="46" t="str">
        <f>TRIM(Table1[[#This Row],[Departments-Prgrams]])</f>
        <v/>
      </c>
      <c r="AQ1081" s="46" t="str">
        <f>TRIM(Table1[[#This Row],[Grant]])</f>
        <v/>
      </c>
      <c r="AR1081" s="46" t="str">
        <f>TRIM(Table1[[#This Row],[Staff ID]])</f>
        <v/>
      </c>
      <c r="AS1081" s="46" t="str">
        <f>IF(TRIM(Table1[[#This Row],[Budget Code]])=0,"",TRIM(Table1[[#This Row],[Budget Code]]))</f>
        <v/>
      </c>
      <c r="AT1081" s="46" t="str">
        <f>IF(Table1[[#This Row],[Line Description]]&lt;&gt;"",Table1[[#This Row],[Line Description]],"")</f>
        <v/>
      </c>
      <c r="AU1081" s="46" t="str">
        <f>IF(Table1[[#This Row],[Cur_Amount Debit]]&gt;0,ROUND(Table1[[#This Row],[Cur_Amount Debit]],2),"")</f>
        <v/>
      </c>
      <c r="AV1081" s="46" t="str">
        <f>IF(Table1[[#This Row],[Cur_Amount Credit]]&gt;0,ROUND(Table1[[#This Row],[Cur_Amount Credit]],2),"")</f>
        <v/>
      </c>
      <c r="AW1081" s="46" t="str">
        <f>LEFT(Table1[[#This Row],[Cur]],3)</f>
        <v/>
      </c>
      <c r="AX1081" s="59"/>
      <c r="AY1081" s="46"/>
      <c r="AZ1081" s="46" t="str">
        <f>IF(Table1[[#This Row],[Cur]]&lt;&gt;"",IF(Table1[[#This Row],[Cur]]="USD","",ExchangeRate),"")</f>
        <v/>
      </c>
      <c r="BA1081" s="46" t="str">
        <f>IF(Table1[[#This Row],[Grant]]&lt;&gt;"",VLOOKUP(Table1[[#This Row],[Grant]],Grants!B:D,3),"")</f>
        <v/>
      </c>
      <c r="BB1081" s="46" t="str">
        <f>TRIM(Table1[[#This Row],[Vendor ID]])</f>
        <v/>
      </c>
      <c r="BC1081">
        <f>IF(Table1[[#This Row],[Reference Number]]=Q1080,BC1080,BC1080+1)</f>
        <v>2</v>
      </c>
    </row>
    <row r="1082" spans="1:55" ht="11.25" hidden="1" customHeight="1">
      <c r="A1082" s="1"/>
      <c r="B1082" s="88" t="str">
        <f>IF(Table1[[#This Row],[Posting Date]]&lt;&gt;"",IF(Table1[[#This Row],[Reference Number]]=Q1081,B1081+1,1),"")</f>
        <v/>
      </c>
      <c r="C1082" s="61"/>
      <c r="D1082" s="61"/>
      <c r="E1082" s="218"/>
      <c r="F1082" s="143" t="str">
        <f>IFERROR(IF(VLOOKUP(Table1[[#This Row],[Budget Code Description]],Dimentions!$X$6:$AC$132,2,FALSE)="","",VLOOKUP(Table1[[#This Row],[Budget Code Description]],Dimentions!$X$6:$AC$132,2,FALSE)),"")</f>
        <v/>
      </c>
      <c r="G1082" s="143" t="str">
        <f>IFERROR(VLOOKUP(Table1[[#This Row],[Budget Code Description]],Dimentions!$X$6:$AC$132,3,FALSE),"")</f>
        <v/>
      </c>
      <c r="H1082" s="64" t="str">
        <f>IFERROR(VLOOKUP(Table1[[#This Row],[Account]],Dimentions!$S$6:$V$233,2,FALSE),"")</f>
        <v/>
      </c>
      <c r="I1082" s="62">
        <f>_xlfn.NUMBERVALUE(LEFT(Table1[[#This Row],[Account]],1))</f>
        <v>0</v>
      </c>
      <c r="J1082" s="62" t="str">
        <f>IFERROR(VLOOKUP(Table1[[#This Row],[Budget Code Description]],Table6[#All],7,FALSE),"")</f>
        <v/>
      </c>
      <c r="K1082" s="143" t="str">
        <f>IFERROR(VLOOKUP(Table1[[#This Row],[Budget Code Description]],Table6[#All],8,FALSE),"")</f>
        <v/>
      </c>
      <c r="L1082" s="63"/>
      <c r="M1082" s="65" t="str">
        <f>IFERROR(VLOOKUP(Table1[[#This Row],[Staff ID]],Table2[],2,FALSE),"")</f>
        <v/>
      </c>
      <c r="N1082" s="211" t="str">
        <f>IFERROR(IF(VLOOKUP(Table1[[#This Row],[Budget Code Description]],Dimentions!$X$6:$AC$97,4,FALSE)="","",VLOOKUP(Table1[[#This Row],[Budget Code Description]],Dimentions!$X$6:$AC$97,4,FALSE)),"")</f>
        <v/>
      </c>
      <c r="O1082" s="65" t="str">
        <f>IFERROR(VLOOKUP(Table1[[#This Row],[Vendor ID]],Table549[],2,FALSE),"")</f>
        <v/>
      </c>
      <c r="P1082" s="63"/>
      <c r="Q1082" s="143" t="str">
        <f>IF(Table1[[#This Row],[Posting Date]]&lt;&gt;"",$D$9,"")</f>
        <v/>
      </c>
      <c r="R1082" s="159" t="str">
        <f>IF(Table1[[#This Row],[Posting Date]]&lt;&gt;"",$D$10,"")</f>
        <v/>
      </c>
      <c r="S1082" s="66"/>
      <c r="T1082" s="63"/>
      <c r="U1082" s="67"/>
      <c r="V1082" s="67"/>
      <c r="W1082" s="67" t="str">
        <f t="shared" si="17"/>
        <v/>
      </c>
      <c r="X1082" s="161" t="str">
        <f>IF(E1082="","",(IF(Table1[[#This Row],[Cur]]="USD",Table1[[#This Row],[Cur_Amount Debit]],Table1[[#This Row],[Cur_Amount Debit]]/Table1[[#This Row],[Exchange Rate]])))</f>
        <v/>
      </c>
      <c r="Y1082" s="161" t="str">
        <f>IF(E1082="","",(IF(Table1[[#This Row],[Cur]]="USD",Table1[[#This Row],[Cur_Amount Credit]],Table1[[#This Row],[Cur_Amount Credit]]/ExchangeRate)))</f>
        <v/>
      </c>
      <c r="Z1082" s="203" t="str">
        <f>IF(E1082="","",(Table1[[#This Row],[Debit USD]]-Table1[[#This Row],[Credit USD]]))</f>
        <v/>
      </c>
      <c r="AA1082" s="122"/>
      <c r="AB1082" s="1"/>
      <c r="AC1082" s="15"/>
      <c r="AD1082" s="15" t="str">
        <f>IF(AND(OR(Table1[[#This Row],[Account]]="15030",Table1[[#This Row],[Account]]="15035",Table1[[#This Row],[Account]]="20150"),Table1[[#This Row],[Vendor ID]]=""),1,"")</f>
        <v/>
      </c>
      <c r="AE1082" s="15"/>
      <c r="AF1082" s="15"/>
      <c r="AG1082" s="15"/>
      <c r="AH1082" s="46" t="str">
        <f>IF(Table1[[#This Row],[Posting Date]]&lt;&gt;"","GJ-"&amp;CountryID,"")</f>
        <v/>
      </c>
      <c r="AI1082" s="59" t="str">
        <f>IF(Table1[[#This Row],[Posting Date]]&lt;&gt;"",Table1[[#This Row],[Posting Date]],"")</f>
        <v/>
      </c>
      <c r="AJ1082" s="46"/>
      <c r="AK1082" s="46" t="str">
        <f>IF(Table1[[#This Row],[Description]]&lt;&gt;"",Table1[[#This Row],[Description]],"")</f>
        <v/>
      </c>
      <c r="AL1082" s="46" t="str">
        <f>IF(Table1[[#This Row],[Posting Date]]&lt;&gt;"",Table1[[#This Row],[Reference Number]],"")</f>
        <v/>
      </c>
      <c r="AM1082" s="46" t="str">
        <f>TRIM(Table1[[#This Row],[Line '#]])</f>
        <v/>
      </c>
      <c r="AN1082" s="46" t="str">
        <f>TRIM(Table1[[#This Row],[Account]])</f>
        <v/>
      </c>
      <c r="AO1082" s="46" t="str">
        <f>IF(Table1[[#This Row],[Posting Date]]&lt;&gt;"",$D$5,"")</f>
        <v/>
      </c>
      <c r="AP1082" s="46" t="str">
        <f>TRIM(Table1[[#This Row],[Departments-Prgrams]])</f>
        <v/>
      </c>
      <c r="AQ1082" s="46" t="str">
        <f>TRIM(Table1[[#This Row],[Grant]])</f>
        <v/>
      </c>
      <c r="AR1082" s="46" t="str">
        <f>TRIM(Table1[[#This Row],[Staff ID]])</f>
        <v/>
      </c>
      <c r="AS1082" s="46" t="str">
        <f>IF(TRIM(Table1[[#This Row],[Budget Code]])=0,"",TRIM(Table1[[#This Row],[Budget Code]]))</f>
        <v/>
      </c>
      <c r="AT1082" s="46" t="str">
        <f>IF(Table1[[#This Row],[Line Description]]&lt;&gt;"",Table1[[#This Row],[Line Description]],"")</f>
        <v/>
      </c>
      <c r="AU1082" s="46" t="str">
        <f>IF(Table1[[#This Row],[Cur_Amount Debit]]&gt;0,ROUND(Table1[[#This Row],[Cur_Amount Debit]],2),"")</f>
        <v/>
      </c>
      <c r="AV1082" s="46" t="str">
        <f>IF(Table1[[#This Row],[Cur_Amount Credit]]&gt;0,ROUND(Table1[[#This Row],[Cur_Amount Credit]],2),"")</f>
        <v/>
      </c>
      <c r="AW1082" s="46" t="str">
        <f>LEFT(Table1[[#This Row],[Cur]],3)</f>
        <v/>
      </c>
      <c r="AX1082" s="59"/>
      <c r="AY1082" s="46"/>
      <c r="AZ1082" s="46" t="str">
        <f>IF(Table1[[#This Row],[Cur]]&lt;&gt;"",IF(Table1[[#This Row],[Cur]]="USD","",ExchangeRate),"")</f>
        <v/>
      </c>
      <c r="BA1082" s="46" t="str">
        <f>IF(Table1[[#This Row],[Grant]]&lt;&gt;"",VLOOKUP(Table1[[#This Row],[Grant]],Grants!B:D,3),"")</f>
        <v/>
      </c>
      <c r="BB1082" s="46" t="str">
        <f>TRIM(Table1[[#This Row],[Vendor ID]])</f>
        <v/>
      </c>
      <c r="BC1082">
        <f>IF(Table1[[#This Row],[Reference Number]]=Q1081,BC1081,BC1081+1)</f>
        <v>2</v>
      </c>
    </row>
    <row r="1083" spans="1:55" ht="11.25" hidden="1" customHeight="1">
      <c r="A1083" s="1"/>
      <c r="B1083" s="88" t="str">
        <f>IF(Table1[[#This Row],[Posting Date]]&lt;&gt;"",IF(Table1[[#This Row],[Reference Number]]=Q1082,B1082+1,1),"")</f>
        <v/>
      </c>
      <c r="C1083" s="61"/>
      <c r="D1083" s="61"/>
      <c r="E1083" s="218"/>
      <c r="F1083" s="143" t="str">
        <f>IFERROR(IF(VLOOKUP(Table1[[#This Row],[Budget Code Description]],Dimentions!$X$6:$AC$132,2,FALSE)="","",VLOOKUP(Table1[[#This Row],[Budget Code Description]],Dimentions!$X$6:$AC$132,2,FALSE)),"")</f>
        <v/>
      </c>
      <c r="G1083" s="143" t="str">
        <f>IFERROR(VLOOKUP(Table1[[#This Row],[Budget Code Description]],Dimentions!$X$6:$AC$132,3,FALSE),"")</f>
        <v/>
      </c>
      <c r="H1083" s="64" t="str">
        <f>IFERROR(VLOOKUP(Table1[[#This Row],[Account]],Dimentions!$S$6:$V$233,2,FALSE),"")</f>
        <v/>
      </c>
      <c r="I1083" s="62">
        <f>_xlfn.NUMBERVALUE(LEFT(Table1[[#This Row],[Account]],1))</f>
        <v>0</v>
      </c>
      <c r="J1083" s="62" t="str">
        <f>IFERROR(VLOOKUP(Table1[[#This Row],[Budget Code Description]],Table6[#All],7,FALSE),"")</f>
        <v/>
      </c>
      <c r="K1083" s="143" t="str">
        <f>IFERROR(VLOOKUP(Table1[[#This Row],[Budget Code Description]],Table6[#All],8,FALSE),"")</f>
        <v/>
      </c>
      <c r="L1083" s="63"/>
      <c r="M1083" s="65" t="str">
        <f>IFERROR(VLOOKUP(Table1[[#This Row],[Staff ID]],Table2[],2,FALSE),"")</f>
        <v/>
      </c>
      <c r="N1083" s="211" t="str">
        <f>IFERROR(IF(VLOOKUP(Table1[[#This Row],[Budget Code Description]],Dimentions!$X$6:$AC$97,4,FALSE)="","",VLOOKUP(Table1[[#This Row],[Budget Code Description]],Dimentions!$X$6:$AC$97,4,FALSE)),"")</f>
        <v/>
      </c>
      <c r="O1083" s="65" t="str">
        <f>IFERROR(VLOOKUP(Table1[[#This Row],[Vendor ID]],Table549[],2,FALSE),"")</f>
        <v/>
      </c>
      <c r="P1083" s="63"/>
      <c r="Q1083" s="143" t="str">
        <f>IF(Table1[[#This Row],[Posting Date]]&lt;&gt;"",$D$9,"")</f>
        <v/>
      </c>
      <c r="R1083" s="159" t="str">
        <f>IF(Table1[[#This Row],[Posting Date]]&lt;&gt;"",$D$10,"")</f>
        <v/>
      </c>
      <c r="S1083" s="66"/>
      <c r="T1083" s="63"/>
      <c r="U1083" s="67"/>
      <c r="V1083" s="67"/>
      <c r="W1083" s="67" t="str">
        <f t="shared" si="17"/>
        <v/>
      </c>
      <c r="X1083" s="161" t="str">
        <f>IF(E1083="","",(IF(Table1[[#This Row],[Cur]]="USD",Table1[[#This Row],[Cur_Amount Debit]],Table1[[#This Row],[Cur_Amount Debit]]/Table1[[#This Row],[Exchange Rate]])))</f>
        <v/>
      </c>
      <c r="Y1083" s="161" t="str">
        <f>IF(E1083="","",(IF(Table1[[#This Row],[Cur]]="USD",Table1[[#This Row],[Cur_Amount Credit]],Table1[[#This Row],[Cur_Amount Credit]]/ExchangeRate)))</f>
        <v/>
      </c>
      <c r="Z1083" s="203" t="str">
        <f>IF(E1083="","",(Table1[[#This Row],[Debit USD]]-Table1[[#This Row],[Credit USD]]))</f>
        <v/>
      </c>
      <c r="AA1083" s="122"/>
      <c r="AB1083" s="1"/>
      <c r="AC1083" s="15"/>
      <c r="AD1083" s="15" t="str">
        <f>IF(AND(OR(Table1[[#This Row],[Account]]="15030",Table1[[#This Row],[Account]]="15035",Table1[[#This Row],[Account]]="20150"),Table1[[#This Row],[Vendor ID]]=""),1,"")</f>
        <v/>
      </c>
      <c r="AE1083" s="15"/>
      <c r="AF1083" s="15"/>
      <c r="AG1083" s="15"/>
      <c r="AH1083" s="46" t="str">
        <f>IF(Table1[[#This Row],[Posting Date]]&lt;&gt;"","GJ-"&amp;CountryID,"")</f>
        <v/>
      </c>
      <c r="AI1083" s="59" t="str">
        <f>IF(Table1[[#This Row],[Posting Date]]&lt;&gt;"",Table1[[#This Row],[Posting Date]],"")</f>
        <v/>
      </c>
      <c r="AJ1083" s="46"/>
      <c r="AK1083" s="46" t="str">
        <f>IF(Table1[[#This Row],[Description]]&lt;&gt;"",Table1[[#This Row],[Description]],"")</f>
        <v/>
      </c>
      <c r="AL1083" s="46" t="str">
        <f>IF(Table1[[#This Row],[Posting Date]]&lt;&gt;"",Table1[[#This Row],[Reference Number]],"")</f>
        <v/>
      </c>
      <c r="AM1083" s="46" t="str">
        <f>TRIM(Table1[[#This Row],[Line '#]])</f>
        <v/>
      </c>
      <c r="AN1083" s="46" t="str">
        <f>TRIM(Table1[[#This Row],[Account]])</f>
        <v/>
      </c>
      <c r="AO1083" s="46" t="str">
        <f>IF(Table1[[#This Row],[Posting Date]]&lt;&gt;"",$D$5,"")</f>
        <v/>
      </c>
      <c r="AP1083" s="46" t="str">
        <f>TRIM(Table1[[#This Row],[Departments-Prgrams]])</f>
        <v/>
      </c>
      <c r="AQ1083" s="46" t="str">
        <f>TRIM(Table1[[#This Row],[Grant]])</f>
        <v/>
      </c>
      <c r="AR1083" s="46" t="str">
        <f>TRIM(Table1[[#This Row],[Staff ID]])</f>
        <v/>
      </c>
      <c r="AS1083" s="46" t="str">
        <f>IF(TRIM(Table1[[#This Row],[Budget Code]])=0,"",TRIM(Table1[[#This Row],[Budget Code]]))</f>
        <v/>
      </c>
      <c r="AT1083" s="46" t="str">
        <f>IF(Table1[[#This Row],[Line Description]]&lt;&gt;"",Table1[[#This Row],[Line Description]],"")</f>
        <v/>
      </c>
      <c r="AU1083" s="46" t="str">
        <f>IF(Table1[[#This Row],[Cur_Amount Debit]]&gt;0,ROUND(Table1[[#This Row],[Cur_Amount Debit]],2),"")</f>
        <v/>
      </c>
      <c r="AV1083" s="46" t="str">
        <f>IF(Table1[[#This Row],[Cur_Amount Credit]]&gt;0,ROUND(Table1[[#This Row],[Cur_Amount Credit]],2),"")</f>
        <v/>
      </c>
      <c r="AW1083" s="46" t="str">
        <f>LEFT(Table1[[#This Row],[Cur]],3)</f>
        <v/>
      </c>
      <c r="AX1083" s="59"/>
      <c r="AY1083" s="46"/>
      <c r="AZ1083" s="46" t="str">
        <f>IF(Table1[[#This Row],[Cur]]&lt;&gt;"",IF(Table1[[#This Row],[Cur]]="USD","",ExchangeRate),"")</f>
        <v/>
      </c>
      <c r="BA1083" s="46" t="str">
        <f>IF(Table1[[#This Row],[Grant]]&lt;&gt;"",VLOOKUP(Table1[[#This Row],[Grant]],Grants!B:D,3),"")</f>
        <v/>
      </c>
      <c r="BB1083" s="46" t="str">
        <f>TRIM(Table1[[#This Row],[Vendor ID]])</f>
        <v/>
      </c>
      <c r="BC1083">
        <f>IF(Table1[[#This Row],[Reference Number]]=Q1082,BC1082,BC1082+1)</f>
        <v>2</v>
      </c>
    </row>
    <row r="1084" spans="1:55" ht="11.25" hidden="1" customHeight="1">
      <c r="A1084" s="1"/>
      <c r="B1084" s="88" t="str">
        <f>IF(Table1[[#This Row],[Posting Date]]&lt;&gt;"",IF(Table1[[#This Row],[Reference Number]]=Q1083,B1083+1,1),"")</f>
        <v/>
      </c>
      <c r="C1084" s="61"/>
      <c r="D1084" s="61"/>
      <c r="E1084" s="218"/>
      <c r="F1084" s="143" t="str">
        <f>IFERROR(IF(VLOOKUP(Table1[[#This Row],[Budget Code Description]],Dimentions!$X$6:$AC$132,2,FALSE)="","",VLOOKUP(Table1[[#This Row],[Budget Code Description]],Dimentions!$X$6:$AC$132,2,FALSE)),"")</f>
        <v/>
      </c>
      <c r="G1084" s="143" t="str">
        <f>IFERROR(VLOOKUP(Table1[[#This Row],[Budget Code Description]],Dimentions!$X$6:$AC$132,3,FALSE),"")</f>
        <v/>
      </c>
      <c r="H1084" s="64" t="str">
        <f>IFERROR(VLOOKUP(Table1[[#This Row],[Account]],Dimentions!$S$6:$V$233,2,FALSE),"")</f>
        <v/>
      </c>
      <c r="I1084" s="62">
        <f>_xlfn.NUMBERVALUE(LEFT(Table1[[#This Row],[Account]],1))</f>
        <v>0</v>
      </c>
      <c r="J1084" s="62" t="str">
        <f>IFERROR(VLOOKUP(Table1[[#This Row],[Budget Code Description]],Table6[#All],7,FALSE),"")</f>
        <v/>
      </c>
      <c r="K1084" s="143" t="str">
        <f>IFERROR(VLOOKUP(Table1[[#This Row],[Budget Code Description]],Table6[#All],8,FALSE),"")</f>
        <v/>
      </c>
      <c r="L1084" s="63"/>
      <c r="M1084" s="65" t="str">
        <f>IFERROR(VLOOKUP(Table1[[#This Row],[Staff ID]],Table2[],2,FALSE),"")</f>
        <v/>
      </c>
      <c r="N1084" s="211" t="str">
        <f>IFERROR(IF(VLOOKUP(Table1[[#This Row],[Budget Code Description]],Dimentions!$X$6:$AC$97,4,FALSE)="","",VLOOKUP(Table1[[#This Row],[Budget Code Description]],Dimentions!$X$6:$AC$97,4,FALSE)),"")</f>
        <v/>
      </c>
      <c r="O1084" s="65" t="str">
        <f>IFERROR(VLOOKUP(Table1[[#This Row],[Vendor ID]],Table549[],2,FALSE),"")</f>
        <v/>
      </c>
      <c r="P1084" s="63"/>
      <c r="Q1084" s="143" t="str">
        <f>IF(Table1[[#This Row],[Posting Date]]&lt;&gt;"",$D$9,"")</f>
        <v/>
      </c>
      <c r="R1084" s="159" t="str">
        <f>IF(Table1[[#This Row],[Posting Date]]&lt;&gt;"",$D$10,"")</f>
        <v/>
      </c>
      <c r="S1084" s="66"/>
      <c r="T1084" s="63"/>
      <c r="U1084" s="67"/>
      <c r="V1084" s="67"/>
      <c r="W1084" s="67" t="str">
        <f t="shared" si="17"/>
        <v/>
      </c>
      <c r="X1084" s="161" t="str">
        <f>IF(E1084="","",(IF(Table1[[#This Row],[Cur]]="USD",Table1[[#This Row],[Cur_Amount Debit]],Table1[[#This Row],[Cur_Amount Debit]]/Table1[[#This Row],[Exchange Rate]])))</f>
        <v/>
      </c>
      <c r="Y1084" s="161" t="str">
        <f>IF(E1084="","",(IF(Table1[[#This Row],[Cur]]="USD",Table1[[#This Row],[Cur_Amount Credit]],Table1[[#This Row],[Cur_Amount Credit]]/ExchangeRate)))</f>
        <v/>
      </c>
      <c r="Z1084" s="203" t="str">
        <f>IF(E1084="","",(Table1[[#This Row],[Debit USD]]-Table1[[#This Row],[Credit USD]]))</f>
        <v/>
      </c>
      <c r="AA1084" s="122"/>
      <c r="AB1084" s="1"/>
      <c r="AC1084" s="15"/>
      <c r="AD1084" s="15" t="str">
        <f>IF(AND(OR(Table1[[#This Row],[Account]]="15030",Table1[[#This Row],[Account]]="15035",Table1[[#This Row],[Account]]="20150"),Table1[[#This Row],[Vendor ID]]=""),1,"")</f>
        <v/>
      </c>
      <c r="AE1084" s="15"/>
      <c r="AF1084" s="15"/>
      <c r="AG1084" s="15"/>
      <c r="AH1084" s="46" t="str">
        <f>IF(Table1[[#This Row],[Posting Date]]&lt;&gt;"","GJ-"&amp;CountryID,"")</f>
        <v/>
      </c>
      <c r="AI1084" s="59" t="str">
        <f>IF(Table1[[#This Row],[Posting Date]]&lt;&gt;"",Table1[[#This Row],[Posting Date]],"")</f>
        <v/>
      </c>
      <c r="AJ1084" s="46"/>
      <c r="AK1084" s="46" t="str">
        <f>IF(Table1[[#This Row],[Description]]&lt;&gt;"",Table1[[#This Row],[Description]],"")</f>
        <v/>
      </c>
      <c r="AL1084" s="46" t="str">
        <f>IF(Table1[[#This Row],[Posting Date]]&lt;&gt;"",Table1[[#This Row],[Reference Number]],"")</f>
        <v/>
      </c>
      <c r="AM1084" s="46" t="str">
        <f>TRIM(Table1[[#This Row],[Line '#]])</f>
        <v/>
      </c>
      <c r="AN1084" s="46" t="str">
        <f>TRIM(Table1[[#This Row],[Account]])</f>
        <v/>
      </c>
      <c r="AO1084" s="46" t="str">
        <f>IF(Table1[[#This Row],[Posting Date]]&lt;&gt;"",$D$5,"")</f>
        <v/>
      </c>
      <c r="AP1084" s="46" t="str">
        <f>TRIM(Table1[[#This Row],[Departments-Prgrams]])</f>
        <v/>
      </c>
      <c r="AQ1084" s="46" t="str">
        <f>TRIM(Table1[[#This Row],[Grant]])</f>
        <v/>
      </c>
      <c r="AR1084" s="46" t="str">
        <f>TRIM(Table1[[#This Row],[Staff ID]])</f>
        <v/>
      </c>
      <c r="AS1084" s="46" t="str">
        <f>IF(TRIM(Table1[[#This Row],[Budget Code]])=0,"",TRIM(Table1[[#This Row],[Budget Code]]))</f>
        <v/>
      </c>
      <c r="AT1084" s="46" t="str">
        <f>IF(Table1[[#This Row],[Line Description]]&lt;&gt;"",Table1[[#This Row],[Line Description]],"")</f>
        <v/>
      </c>
      <c r="AU1084" s="46" t="str">
        <f>IF(Table1[[#This Row],[Cur_Amount Debit]]&gt;0,ROUND(Table1[[#This Row],[Cur_Amount Debit]],2),"")</f>
        <v/>
      </c>
      <c r="AV1084" s="46" t="str">
        <f>IF(Table1[[#This Row],[Cur_Amount Credit]]&gt;0,ROUND(Table1[[#This Row],[Cur_Amount Credit]],2),"")</f>
        <v/>
      </c>
      <c r="AW1084" s="46" t="str">
        <f>LEFT(Table1[[#This Row],[Cur]],3)</f>
        <v/>
      </c>
      <c r="AX1084" s="59"/>
      <c r="AY1084" s="46"/>
      <c r="AZ1084" s="46" t="str">
        <f>IF(Table1[[#This Row],[Cur]]&lt;&gt;"",IF(Table1[[#This Row],[Cur]]="USD","",ExchangeRate),"")</f>
        <v/>
      </c>
      <c r="BA1084" s="46" t="str">
        <f>IF(Table1[[#This Row],[Grant]]&lt;&gt;"",VLOOKUP(Table1[[#This Row],[Grant]],Grants!B:D,3),"")</f>
        <v/>
      </c>
      <c r="BB1084" s="46" t="str">
        <f>TRIM(Table1[[#This Row],[Vendor ID]])</f>
        <v/>
      </c>
      <c r="BC1084">
        <f>IF(Table1[[#This Row],[Reference Number]]=Q1083,BC1083,BC1083+1)</f>
        <v>2</v>
      </c>
    </row>
    <row r="1085" spans="1:55" ht="11.25" hidden="1" customHeight="1">
      <c r="A1085" s="1"/>
      <c r="B1085" s="88" t="str">
        <f>IF(Table1[[#This Row],[Posting Date]]&lt;&gt;"",IF(Table1[[#This Row],[Reference Number]]=Q1084,B1084+1,1),"")</f>
        <v/>
      </c>
      <c r="C1085" s="61"/>
      <c r="D1085" s="61"/>
      <c r="E1085" s="218"/>
      <c r="F1085" s="143" t="str">
        <f>IFERROR(IF(VLOOKUP(Table1[[#This Row],[Budget Code Description]],Dimentions!$X$6:$AC$132,2,FALSE)="","",VLOOKUP(Table1[[#This Row],[Budget Code Description]],Dimentions!$X$6:$AC$132,2,FALSE)),"")</f>
        <v/>
      </c>
      <c r="G1085" s="143" t="str">
        <f>IFERROR(VLOOKUP(Table1[[#This Row],[Budget Code Description]],Dimentions!$X$6:$AC$132,3,FALSE),"")</f>
        <v/>
      </c>
      <c r="H1085" s="64" t="str">
        <f>IFERROR(VLOOKUP(Table1[[#This Row],[Account]],Dimentions!$S$6:$V$233,2,FALSE),"")</f>
        <v/>
      </c>
      <c r="I1085" s="62">
        <f>_xlfn.NUMBERVALUE(LEFT(Table1[[#This Row],[Account]],1))</f>
        <v>0</v>
      </c>
      <c r="J1085" s="62" t="str">
        <f>IFERROR(VLOOKUP(Table1[[#This Row],[Budget Code Description]],Table6[#All],7,FALSE),"")</f>
        <v/>
      </c>
      <c r="K1085" s="143" t="str">
        <f>IFERROR(VLOOKUP(Table1[[#This Row],[Budget Code Description]],Table6[#All],8,FALSE),"")</f>
        <v/>
      </c>
      <c r="L1085" s="63"/>
      <c r="M1085" s="65" t="str">
        <f>IFERROR(VLOOKUP(Table1[[#This Row],[Staff ID]],Table2[],2,FALSE),"")</f>
        <v/>
      </c>
      <c r="N1085" s="211" t="str">
        <f>IFERROR(IF(VLOOKUP(Table1[[#This Row],[Budget Code Description]],Dimentions!$X$6:$AC$97,4,FALSE)="","",VLOOKUP(Table1[[#This Row],[Budget Code Description]],Dimentions!$X$6:$AC$97,4,FALSE)),"")</f>
        <v/>
      </c>
      <c r="O1085" s="65" t="str">
        <f>IFERROR(VLOOKUP(Table1[[#This Row],[Vendor ID]],Table549[],2,FALSE),"")</f>
        <v/>
      </c>
      <c r="P1085" s="63"/>
      <c r="Q1085" s="143" t="str">
        <f>IF(Table1[[#This Row],[Posting Date]]&lt;&gt;"",$D$9,"")</f>
        <v/>
      </c>
      <c r="R1085" s="159" t="str">
        <f>IF(Table1[[#This Row],[Posting Date]]&lt;&gt;"",$D$10,"")</f>
        <v/>
      </c>
      <c r="S1085" s="66"/>
      <c r="T1085" s="63"/>
      <c r="U1085" s="67"/>
      <c r="V1085" s="67"/>
      <c r="W1085" s="67" t="str">
        <f t="shared" si="17"/>
        <v/>
      </c>
      <c r="X1085" s="161" t="str">
        <f>IF(E1085="","",(IF(Table1[[#This Row],[Cur]]="USD",Table1[[#This Row],[Cur_Amount Debit]],Table1[[#This Row],[Cur_Amount Debit]]/Table1[[#This Row],[Exchange Rate]])))</f>
        <v/>
      </c>
      <c r="Y1085" s="161" t="str">
        <f>IF(E1085="","",(IF(Table1[[#This Row],[Cur]]="USD",Table1[[#This Row],[Cur_Amount Credit]],Table1[[#This Row],[Cur_Amount Credit]]/ExchangeRate)))</f>
        <v/>
      </c>
      <c r="Z1085" s="203" t="str">
        <f>IF(E1085="","",(Table1[[#This Row],[Debit USD]]-Table1[[#This Row],[Credit USD]]))</f>
        <v/>
      </c>
      <c r="AA1085" s="122"/>
      <c r="AB1085" s="1"/>
      <c r="AC1085" s="15"/>
      <c r="AD1085" s="15" t="str">
        <f>IF(AND(OR(Table1[[#This Row],[Account]]="15030",Table1[[#This Row],[Account]]="15035",Table1[[#This Row],[Account]]="20150"),Table1[[#This Row],[Vendor ID]]=""),1,"")</f>
        <v/>
      </c>
      <c r="AE1085" s="15"/>
      <c r="AF1085" s="15"/>
      <c r="AG1085" s="15"/>
      <c r="AH1085" s="46" t="str">
        <f>IF(Table1[[#This Row],[Posting Date]]&lt;&gt;"","GJ-"&amp;CountryID,"")</f>
        <v/>
      </c>
      <c r="AI1085" s="59" t="str">
        <f>IF(Table1[[#This Row],[Posting Date]]&lt;&gt;"",Table1[[#This Row],[Posting Date]],"")</f>
        <v/>
      </c>
      <c r="AJ1085" s="46"/>
      <c r="AK1085" s="46" t="str">
        <f>IF(Table1[[#This Row],[Description]]&lt;&gt;"",Table1[[#This Row],[Description]],"")</f>
        <v/>
      </c>
      <c r="AL1085" s="46" t="str">
        <f>IF(Table1[[#This Row],[Posting Date]]&lt;&gt;"",Table1[[#This Row],[Reference Number]],"")</f>
        <v/>
      </c>
      <c r="AM1085" s="46" t="str">
        <f>TRIM(Table1[[#This Row],[Line '#]])</f>
        <v/>
      </c>
      <c r="AN1085" s="46" t="str">
        <f>TRIM(Table1[[#This Row],[Account]])</f>
        <v/>
      </c>
      <c r="AO1085" s="46" t="str">
        <f>IF(Table1[[#This Row],[Posting Date]]&lt;&gt;"",$D$5,"")</f>
        <v/>
      </c>
      <c r="AP1085" s="46" t="str">
        <f>TRIM(Table1[[#This Row],[Departments-Prgrams]])</f>
        <v/>
      </c>
      <c r="AQ1085" s="46" t="str">
        <f>TRIM(Table1[[#This Row],[Grant]])</f>
        <v/>
      </c>
      <c r="AR1085" s="46" t="str">
        <f>TRIM(Table1[[#This Row],[Staff ID]])</f>
        <v/>
      </c>
      <c r="AS1085" s="46" t="str">
        <f>IF(TRIM(Table1[[#This Row],[Budget Code]])=0,"",TRIM(Table1[[#This Row],[Budget Code]]))</f>
        <v/>
      </c>
      <c r="AT1085" s="46" t="str">
        <f>IF(Table1[[#This Row],[Line Description]]&lt;&gt;"",Table1[[#This Row],[Line Description]],"")</f>
        <v/>
      </c>
      <c r="AU1085" s="46" t="str">
        <f>IF(Table1[[#This Row],[Cur_Amount Debit]]&gt;0,ROUND(Table1[[#This Row],[Cur_Amount Debit]],2),"")</f>
        <v/>
      </c>
      <c r="AV1085" s="46" t="str">
        <f>IF(Table1[[#This Row],[Cur_Amount Credit]]&gt;0,ROUND(Table1[[#This Row],[Cur_Amount Credit]],2),"")</f>
        <v/>
      </c>
      <c r="AW1085" s="46" t="str">
        <f>LEFT(Table1[[#This Row],[Cur]],3)</f>
        <v/>
      </c>
      <c r="AX1085" s="59"/>
      <c r="AY1085" s="46"/>
      <c r="AZ1085" s="46" t="str">
        <f>IF(Table1[[#This Row],[Cur]]&lt;&gt;"",IF(Table1[[#This Row],[Cur]]="USD","",ExchangeRate),"")</f>
        <v/>
      </c>
      <c r="BA1085" s="46" t="str">
        <f>IF(Table1[[#This Row],[Grant]]&lt;&gt;"",VLOOKUP(Table1[[#This Row],[Grant]],Grants!B:D,3),"")</f>
        <v/>
      </c>
      <c r="BB1085" s="46" t="str">
        <f>TRIM(Table1[[#This Row],[Vendor ID]])</f>
        <v/>
      </c>
      <c r="BC1085">
        <f>IF(Table1[[#This Row],[Reference Number]]=Q1084,BC1084,BC1084+1)</f>
        <v>2</v>
      </c>
    </row>
    <row r="1086" spans="1:55" ht="11.25" hidden="1" customHeight="1">
      <c r="A1086" s="1"/>
      <c r="B1086" s="88" t="str">
        <f>IF(Table1[[#This Row],[Posting Date]]&lt;&gt;"",IF(Table1[[#This Row],[Reference Number]]=Q1085,B1085+1,1),"")</f>
        <v/>
      </c>
      <c r="C1086" s="61"/>
      <c r="D1086" s="61"/>
      <c r="E1086" s="218"/>
      <c r="F1086" s="143" t="str">
        <f>IFERROR(IF(VLOOKUP(Table1[[#This Row],[Budget Code Description]],Dimentions!$X$6:$AC$132,2,FALSE)="","",VLOOKUP(Table1[[#This Row],[Budget Code Description]],Dimentions!$X$6:$AC$132,2,FALSE)),"")</f>
        <v/>
      </c>
      <c r="G1086" s="143" t="str">
        <f>IFERROR(VLOOKUP(Table1[[#This Row],[Budget Code Description]],Dimentions!$X$6:$AC$132,3,FALSE),"")</f>
        <v/>
      </c>
      <c r="H1086" s="64" t="str">
        <f>IFERROR(VLOOKUP(Table1[[#This Row],[Account]],Dimentions!$S$6:$V$233,2,FALSE),"")</f>
        <v/>
      </c>
      <c r="I1086" s="62">
        <f>_xlfn.NUMBERVALUE(LEFT(Table1[[#This Row],[Account]],1))</f>
        <v>0</v>
      </c>
      <c r="J1086" s="62" t="str">
        <f>IFERROR(VLOOKUP(Table1[[#This Row],[Budget Code Description]],Table6[#All],7,FALSE),"")</f>
        <v/>
      </c>
      <c r="K1086" s="143" t="str">
        <f>IFERROR(VLOOKUP(Table1[[#This Row],[Budget Code Description]],Table6[#All],8,FALSE),"")</f>
        <v/>
      </c>
      <c r="L1086" s="63"/>
      <c r="M1086" s="65" t="str">
        <f>IFERROR(VLOOKUP(Table1[[#This Row],[Staff ID]],Table2[],2,FALSE),"")</f>
        <v/>
      </c>
      <c r="N1086" s="211" t="str">
        <f>IFERROR(IF(VLOOKUP(Table1[[#This Row],[Budget Code Description]],Dimentions!$X$6:$AC$97,4,FALSE)="","",VLOOKUP(Table1[[#This Row],[Budget Code Description]],Dimentions!$X$6:$AC$97,4,FALSE)),"")</f>
        <v/>
      </c>
      <c r="O1086" s="65" t="str">
        <f>IFERROR(VLOOKUP(Table1[[#This Row],[Vendor ID]],Table549[],2,FALSE),"")</f>
        <v/>
      </c>
      <c r="P1086" s="63"/>
      <c r="Q1086" s="143" t="str">
        <f>IF(Table1[[#This Row],[Posting Date]]&lt;&gt;"",$D$9,"")</f>
        <v/>
      </c>
      <c r="R1086" s="159" t="str">
        <f>IF(Table1[[#This Row],[Posting Date]]&lt;&gt;"",$D$10,"")</f>
        <v/>
      </c>
      <c r="S1086" s="66"/>
      <c r="T1086" s="63"/>
      <c r="U1086" s="67"/>
      <c r="V1086" s="67"/>
      <c r="W1086" s="67" t="str">
        <f t="shared" si="17"/>
        <v/>
      </c>
      <c r="X1086" s="161" t="str">
        <f>IF(E1086="","",(IF(Table1[[#This Row],[Cur]]="USD",Table1[[#This Row],[Cur_Amount Debit]],Table1[[#This Row],[Cur_Amount Debit]]/Table1[[#This Row],[Exchange Rate]])))</f>
        <v/>
      </c>
      <c r="Y1086" s="161" t="str">
        <f>IF(E1086="","",(IF(Table1[[#This Row],[Cur]]="USD",Table1[[#This Row],[Cur_Amount Credit]],Table1[[#This Row],[Cur_Amount Credit]]/ExchangeRate)))</f>
        <v/>
      </c>
      <c r="Z1086" s="203" t="str">
        <f>IF(E1086="","",(Table1[[#This Row],[Debit USD]]-Table1[[#This Row],[Credit USD]]))</f>
        <v/>
      </c>
      <c r="AA1086" s="122"/>
      <c r="AB1086" s="1"/>
      <c r="AC1086" s="15"/>
      <c r="AD1086" s="15" t="str">
        <f>IF(AND(OR(Table1[[#This Row],[Account]]="15030",Table1[[#This Row],[Account]]="15035",Table1[[#This Row],[Account]]="20150"),Table1[[#This Row],[Vendor ID]]=""),1,"")</f>
        <v/>
      </c>
      <c r="AE1086" s="15"/>
      <c r="AF1086" s="15"/>
      <c r="AG1086" s="15"/>
      <c r="AH1086" s="46" t="str">
        <f>IF(Table1[[#This Row],[Posting Date]]&lt;&gt;"","GJ-"&amp;CountryID,"")</f>
        <v/>
      </c>
      <c r="AI1086" s="59" t="str">
        <f>IF(Table1[[#This Row],[Posting Date]]&lt;&gt;"",Table1[[#This Row],[Posting Date]],"")</f>
        <v/>
      </c>
      <c r="AJ1086" s="46"/>
      <c r="AK1086" s="46" t="str">
        <f>IF(Table1[[#This Row],[Description]]&lt;&gt;"",Table1[[#This Row],[Description]],"")</f>
        <v/>
      </c>
      <c r="AL1086" s="46" t="str">
        <f>IF(Table1[[#This Row],[Posting Date]]&lt;&gt;"",Table1[[#This Row],[Reference Number]],"")</f>
        <v/>
      </c>
      <c r="AM1086" s="46" t="str">
        <f>TRIM(Table1[[#This Row],[Line '#]])</f>
        <v/>
      </c>
      <c r="AN1086" s="46" t="str">
        <f>TRIM(Table1[[#This Row],[Account]])</f>
        <v/>
      </c>
      <c r="AO1086" s="46" t="str">
        <f>IF(Table1[[#This Row],[Posting Date]]&lt;&gt;"",$D$5,"")</f>
        <v/>
      </c>
      <c r="AP1086" s="46" t="str">
        <f>TRIM(Table1[[#This Row],[Departments-Prgrams]])</f>
        <v/>
      </c>
      <c r="AQ1086" s="46" t="str">
        <f>TRIM(Table1[[#This Row],[Grant]])</f>
        <v/>
      </c>
      <c r="AR1086" s="46" t="str">
        <f>TRIM(Table1[[#This Row],[Staff ID]])</f>
        <v/>
      </c>
      <c r="AS1086" s="46" t="str">
        <f>IF(TRIM(Table1[[#This Row],[Budget Code]])=0,"",TRIM(Table1[[#This Row],[Budget Code]]))</f>
        <v/>
      </c>
      <c r="AT1086" s="46" t="str">
        <f>IF(Table1[[#This Row],[Line Description]]&lt;&gt;"",Table1[[#This Row],[Line Description]],"")</f>
        <v/>
      </c>
      <c r="AU1086" s="46" t="str">
        <f>IF(Table1[[#This Row],[Cur_Amount Debit]]&gt;0,ROUND(Table1[[#This Row],[Cur_Amount Debit]],2),"")</f>
        <v/>
      </c>
      <c r="AV1086" s="46" t="str">
        <f>IF(Table1[[#This Row],[Cur_Amount Credit]]&gt;0,ROUND(Table1[[#This Row],[Cur_Amount Credit]],2),"")</f>
        <v/>
      </c>
      <c r="AW1086" s="46" t="str">
        <f>LEFT(Table1[[#This Row],[Cur]],3)</f>
        <v/>
      </c>
      <c r="AX1086" s="59"/>
      <c r="AY1086" s="46"/>
      <c r="AZ1086" s="46" t="str">
        <f>IF(Table1[[#This Row],[Cur]]&lt;&gt;"",IF(Table1[[#This Row],[Cur]]="USD","",ExchangeRate),"")</f>
        <v/>
      </c>
      <c r="BA1086" s="46" t="str">
        <f>IF(Table1[[#This Row],[Grant]]&lt;&gt;"",VLOOKUP(Table1[[#This Row],[Grant]],Grants!B:D,3),"")</f>
        <v/>
      </c>
      <c r="BB1086" s="46" t="str">
        <f>TRIM(Table1[[#This Row],[Vendor ID]])</f>
        <v/>
      </c>
      <c r="BC1086">
        <f>IF(Table1[[#This Row],[Reference Number]]=Q1085,BC1085,BC1085+1)</f>
        <v>2</v>
      </c>
    </row>
    <row r="1087" spans="1:55" ht="11.25" hidden="1" customHeight="1">
      <c r="A1087" s="1"/>
      <c r="B1087" s="88" t="str">
        <f>IF(Table1[[#This Row],[Posting Date]]&lt;&gt;"",IF(Table1[[#This Row],[Reference Number]]=Q1086,B1086+1,1),"")</f>
        <v/>
      </c>
      <c r="C1087" s="61"/>
      <c r="D1087" s="61"/>
      <c r="E1087" s="218"/>
      <c r="F1087" s="143" t="str">
        <f>IFERROR(IF(VLOOKUP(Table1[[#This Row],[Budget Code Description]],Dimentions!$X$6:$AC$132,2,FALSE)="","",VLOOKUP(Table1[[#This Row],[Budget Code Description]],Dimentions!$X$6:$AC$132,2,FALSE)),"")</f>
        <v/>
      </c>
      <c r="G1087" s="143" t="str">
        <f>IFERROR(VLOOKUP(Table1[[#This Row],[Budget Code Description]],Dimentions!$X$6:$AC$132,3,FALSE),"")</f>
        <v/>
      </c>
      <c r="H1087" s="64" t="str">
        <f>IFERROR(VLOOKUP(Table1[[#This Row],[Account]],Dimentions!$S$6:$V$233,2,FALSE),"")</f>
        <v/>
      </c>
      <c r="I1087" s="62">
        <f>_xlfn.NUMBERVALUE(LEFT(Table1[[#This Row],[Account]],1))</f>
        <v>0</v>
      </c>
      <c r="J1087" s="62" t="str">
        <f>IFERROR(VLOOKUP(Table1[[#This Row],[Budget Code Description]],Table6[#All],7,FALSE),"")</f>
        <v/>
      </c>
      <c r="K1087" s="143" t="str">
        <f>IFERROR(VLOOKUP(Table1[[#This Row],[Budget Code Description]],Table6[#All],8,FALSE),"")</f>
        <v/>
      </c>
      <c r="L1087" s="63"/>
      <c r="M1087" s="65" t="str">
        <f>IFERROR(VLOOKUP(Table1[[#This Row],[Staff ID]],Table2[],2,FALSE),"")</f>
        <v/>
      </c>
      <c r="N1087" s="211" t="str">
        <f>IFERROR(IF(VLOOKUP(Table1[[#This Row],[Budget Code Description]],Dimentions!$X$6:$AC$97,4,FALSE)="","",VLOOKUP(Table1[[#This Row],[Budget Code Description]],Dimentions!$X$6:$AC$97,4,FALSE)),"")</f>
        <v/>
      </c>
      <c r="O1087" s="65" t="str">
        <f>IFERROR(VLOOKUP(Table1[[#This Row],[Vendor ID]],Table549[],2,FALSE),"")</f>
        <v/>
      </c>
      <c r="P1087" s="63"/>
      <c r="Q1087" s="143" t="str">
        <f>IF(Table1[[#This Row],[Posting Date]]&lt;&gt;"",$D$9,"")</f>
        <v/>
      </c>
      <c r="R1087" s="159" t="str">
        <f>IF(Table1[[#This Row],[Posting Date]]&lt;&gt;"",$D$10,"")</f>
        <v/>
      </c>
      <c r="S1087" s="66"/>
      <c r="T1087" s="63"/>
      <c r="U1087" s="67"/>
      <c r="V1087" s="67"/>
      <c r="W1087" s="67" t="str">
        <f t="shared" si="17"/>
        <v/>
      </c>
      <c r="X1087" s="161" t="str">
        <f>IF(E1087="","",(IF(Table1[[#This Row],[Cur]]="USD",Table1[[#This Row],[Cur_Amount Debit]],Table1[[#This Row],[Cur_Amount Debit]]/Table1[[#This Row],[Exchange Rate]])))</f>
        <v/>
      </c>
      <c r="Y1087" s="161" t="str">
        <f>IF(E1087="","",(IF(Table1[[#This Row],[Cur]]="USD",Table1[[#This Row],[Cur_Amount Credit]],Table1[[#This Row],[Cur_Amount Credit]]/ExchangeRate)))</f>
        <v/>
      </c>
      <c r="Z1087" s="203" t="str">
        <f>IF(E1087="","",(Table1[[#This Row],[Debit USD]]-Table1[[#This Row],[Credit USD]]))</f>
        <v/>
      </c>
      <c r="AA1087" s="122"/>
      <c r="AB1087" s="1"/>
      <c r="AC1087" s="15"/>
      <c r="AD1087" s="15" t="str">
        <f>IF(AND(OR(Table1[[#This Row],[Account]]="15030",Table1[[#This Row],[Account]]="15035",Table1[[#This Row],[Account]]="20150"),Table1[[#This Row],[Vendor ID]]=""),1,"")</f>
        <v/>
      </c>
      <c r="AE1087" s="15"/>
      <c r="AF1087" s="15"/>
      <c r="AG1087" s="15"/>
      <c r="AH1087" s="46" t="str">
        <f>IF(Table1[[#This Row],[Posting Date]]&lt;&gt;"","GJ-"&amp;CountryID,"")</f>
        <v/>
      </c>
      <c r="AI1087" s="59" t="str">
        <f>IF(Table1[[#This Row],[Posting Date]]&lt;&gt;"",Table1[[#This Row],[Posting Date]],"")</f>
        <v/>
      </c>
      <c r="AJ1087" s="46"/>
      <c r="AK1087" s="46" t="str">
        <f>IF(Table1[[#This Row],[Description]]&lt;&gt;"",Table1[[#This Row],[Description]],"")</f>
        <v/>
      </c>
      <c r="AL1087" s="46" t="str">
        <f>IF(Table1[[#This Row],[Posting Date]]&lt;&gt;"",Table1[[#This Row],[Reference Number]],"")</f>
        <v/>
      </c>
      <c r="AM1087" s="46" t="str">
        <f>TRIM(Table1[[#This Row],[Line '#]])</f>
        <v/>
      </c>
      <c r="AN1087" s="46" t="str">
        <f>TRIM(Table1[[#This Row],[Account]])</f>
        <v/>
      </c>
      <c r="AO1087" s="46" t="str">
        <f>IF(Table1[[#This Row],[Posting Date]]&lt;&gt;"",$D$5,"")</f>
        <v/>
      </c>
      <c r="AP1087" s="46" t="str">
        <f>TRIM(Table1[[#This Row],[Departments-Prgrams]])</f>
        <v/>
      </c>
      <c r="AQ1087" s="46" t="str">
        <f>TRIM(Table1[[#This Row],[Grant]])</f>
        <v/>
      </c>
      <c r="AR1087" s="46" t="str">
        <f>TRIM(Table1[[#This Row],[Staff ID]])</f>
        <v/>
      </c>
      <c r="AS1087" s="46" t="str">
        <f>IF(TRIM(Table1[[#This Row],[Budget Code]])=0,"",TRIM(Table1[[#This Row],[Budget Code]]))</f>
        <v/>
      </c>
      <c r="AT1087" s="46" t="str">
        <f>IF(Table1[[#This Row],[Line Description]]&lt;&gt;"",Table1[[#This Row],[Line Description]],"")</f>
        <v/>
      </c>
      <c r="AU1087" s="46" t="str">
        <f>IF(Table1[[#This Row],[Cur_Amount Debit]]&gt;0,ROUND(Table1[[#This Row],[Cur_Amount Debit]],2),"")</f>
        <v/>
      </c>
      <c r="AV1087" s="46" t="str">
        <f>IF(Table1[[#This Row],[Cur_Amount Credit]]&gt;0,ROUND(Table1[[#This Row],[Cur_Amount Credit]],2),"")</f>
        <v/>
      </c>
      <c r="AW1087" s="46" t="str">
        <f>LEFT(Table1[[#This Row],[Cur]],3)</f>
        <v/>
      </c>
      <c r="AX1087" s="59"/>
      <c r="AY1087" s="46"/>
      <c r="AZ1087" s="46" t="str">
        <f>IF(Table1[[#This Row],[Cur]]&lt;&gt;"",IF(Table1[[#This Row],[Cur]]="USD","",ExchangeRate),"")</f>
        <v/>
      </c>
      <c r="BA1087" s="46" t="str">
        <f>IF(Table1[[#This Row],[Grant]]&lt;&gt;"",VLOOKUP(Table1[[#This Row],[Grant]],Grants!B:D,3),"")</f>
        <v/>
      </c>
      <c r="BB1087" s="46" t="str">
        <f>TRIM(Table1[[#This Row],[Vendor ID]])</f>
        <v/>
      </c>
      <c r="BC1087">
        <f>IF(Table1[[#This Row],[Reference Number]]=Q1086,BC1086,BC1086+1)</f>
        <v>2</v>
      </c>
    </row>
    <row r="1088" spans="1:55" ht="11.25" hidden="1" customHeight="1">
      <c r="A1088" s="1"/>
      <c r="B1088" s="88" t="str">
        <f>IF(Table1[[#This Row],[Posting Date]]&lt;&gt;"",IF(Table1[[#This Row],[Reference Number]]=Q1087,B1087+1,1),"")</f>
        <v/>
      </c>
      <c r="C1088" s="61"/>
      <c r="D1088" s="61"/>
      <c r="E1088" s="218"/>
      <c r="F1088" s="143" t="str">
        <f>IFERROR(IF(VLOOKUP(Table1[[#This Row],[Budget Code Description]],Dimentions!$X$6:$AC$132,2,FALSE)="","",VLOOKUP(Table1[[#This Row],[Budget Code Description]],Dimentions!$X$6:$AC$132,2,FALSE)),"")</f>
        <v/>
      </c>
      <c r="G1088" s="143" t="str">
        <f>IFERROR(VLOOKUP(Table1[[#This Row],[Budget Code Description]],Dimentions!$X$6:$AC$132,3,FALSE),"")</f>
        <v/>
      </c>
      <c r="H1088" s="64" t="str">
        <f>IFERROR(VLOOKUP(Table1[[#This Row],[Account]],Dimentions!$S$6:$V$233,2,FALSE),"")</f>
        <v/>
      </c>
      <c r="I1088" s="62">
        <f>_xlfn.NUMBERVALUE(LEFT(Table1[[#This Row],[Account]],1))</f>
        <v>0</v>
      </c>
      <c r="J1088" s="62" t="str">
        <f>IFERROR(VLOOKUP(Table1[[#This Row],[Budget Code Description]],Table6[#All],7,FALSE),"")</f>
        <v/>
      </c>
      <c r="K1088" s="143" t="str">
        <f>IFERROR(VLOOKUP(Table1[[#This Row],[Budget Code Description]],Table6[#All],8,FALSE),"")</f>
        <v/>
      </c>
      <c r="L1088" s="63"/>
      <c r="M1088" s="65" t="str">
        <f>IFERROR(VLOOKUP(Table1[[#This Row],[Staff ID]],Table2[],2,FALSE),"")</f>
        <v/>
      </c>
      <c r="N1088" s="211" t="str">
        <f>IFERROR(IF(VLOOKUP(Table1[[#This Row],[Budget Code Description]],Dimentions!$X$6:$AC$97,4,FALSE)="","",VLOOKUP(Table1[[#This Row],[Budget Code Description]],Dimentions!$X$6:$AC$97,4,FALSE)),"")</f>
        <v/>
      </c>
      <c r="O1088" s="65" t="str">
        <f>IFERROR(VLOOKUP(Table1[[#This Row],[Vendor ID]],Table549[],2,FALSE),"")</f>
        <v/>
      </c>
      <c r="P1088" s="63"/>
      <c r="Q1088" s="143" t="str">
        <f>IF(Table1[[#This Row],[Posting Date]]&lt;&gt;"",$D$9,"")</f>
        <v/>
      </c>
      <c r="R1088" s="159" t="str">
        <f>IF(Table1[[#This Row],[Posting Date]]&lt;&gt;"",$D$10,"")</f>
        <v/>
      </c>
      <c r="S1088" s="66"/>
      <c r="T1088" s="63"/>
      <c r="U1088" s="67"/>
      <c r="V1088" s="67"/>
      <c r="W1088" s="67" t="str">
        <f t="shared" si="17"/>
        <v/>
      </c>
      <c r="X1088" s="161" t="str">
        <f>IF(E1088="","",(IF(Table1[[#This Row],[Cur]]="USD",Table1[[#This Row],[Cur_Amount Debit]],Table1[[#This Row],[Cur_Amount Debit]]/Table1[[#This Row],[Exchange Rate]])))</f>
        <v/>
      </c>
      <c r="Y1088" s="161" t="str">
        <f>IF(E1088="","",(IF(Table1[[#This Row],[Cur]]="USD",Table1[[#This Row],[Cur_Amount Credit]],Table1[[#This Row],[Cur_Amount Credit]]/ExchangeRate)))</f>
        <v/>
      </c>
      <c r="Z1088" s="203" t="str">
        <f>IF(E1088="","",(Table1[[#This Row],[Debit USD]]-Table1[[#This Row],[Credit USD]]))</f>
        <v/>
      </c>
      <c r="AA1088" s="122"/>
      <c r="AB1088" s="1"/>
      <c r="AC1088" s="15"/>
      <c r="AD1088" s="15" t="str">
        <f>IF(AND(OR(Table1[[#This Row],[Account]]="15030",Table1[[#This Row],[Account]]="15035",Table1[[#This Row],[Account]]="20150"),Table1[[#This Row],[Vendor ID]]=""),1,"")</f>
        <v/>
      </c>
      <c r="AE1088" s="15"/>
      <c r="AF1088" s="15"/>
      <c r="AG1088" s="15"/>
      <c r="AH1088" s="46" t="str">
        <f>IF(Table1[[#This Row],[Posting Date]]&lt;&gt;"","GJ-"&amp;CountryID,"")</f>
        <v/>
      </c>
      <c r="AI1088" s="59" t="str">
        <f>IF(Table1[[#This Row],[Posting Date]]&lt;&gt;"",Table1[[#This Row],[Posting Date]],"")</f>
        <v/>
      </c>
      <c r="AJ1088" s="46"/>
      <c r="AK1088" s="46" t="str">
        <f>IF(Table1[[#This Row],[Description]]&lt;&gt;"",Table1[[#This Row],[Description]],"")</f>
        <v/>
      </c>
      <c r="AL1088" s="46" t="str">
        <f>IF(Table1[[#This Row],[Posting Date]]&lt;&gt;"",Table1[[#This Row],[Reference Number]],"")</f>
        <v/>
      </c>
      <c r="AM1088" s="46" t="str">
        <f>TRIM(Table1[[#This Row],[Line '#]])</f>
        <v/>
      </c>
      <c r="AN1088" s="46" t="str">
        <f>TRIM(Table1[[#This Row],[Account]])</f>
        <v/>
      </c>
      <c r="AO1088" s="46" t="str">
        <f>IF(Table1[[#This Row],[Posting Date]]&lt;&gt;"",$D$5,"")</f>
        <v/>
      </c>
      <c r="AP1088" s="46" t="str">
        <f>TRIM(Table1[[#This Row],[Departments-Prgrams]])</f>
        <v/>
      </c>
      <c r="AQ1088" s="46" t="str">
        <f>TRIM(Table1[[#This Row],[Grant]])</f>
        <v/>
      </c>
      <c r="AR1088" s="46" t="str">
        <f>TRIM(Table1[[#This Row],[Staff ID]])</f>
        <v/>
      </c>
      <c r="AS1088" s="46" t="str">
        <f>IF(TRIM(Table1[[#This Row],[Budget Code]])=0,"",TRIM(Table1[[#This Row],[Budget Code]]))</f>
        <v/>
      </c>
      <c r="AT1088" s="46" t="str">
        <f>IF(Table1[[#This Row],[Line Description]]&lt;&gt;"",Table1[[#This Row],[Line Description]],"")</f>
        <v/>
      </c>
      <c r="AU1088" s="46" t="str">
        <f>IF(Table1[[#This Row],[Cur_Amount Debit]]&gt;0,ROUND(Table1[[#This Row],[Cur_Amount Debit]],2),"")</f>
        <v/>
      </c>
      <c r="AV1088" s="46" t="str">
        <f>IF(Table1[[#This Row],[Cur_Amount Credit]]&gt;0,ROUND(Table1[[#This Row],[Cur_Amount Credit]],2),"")</f>
        <v/>
      </c>
      <c r="AW1088" s="46" t="str">
        <f>LEFT(Table1[[#This Row],[Cur]],3)</f>
        <v/>
      </c>
      <c r="AX1088" s="59"/>
      <c r="AY1088" s="46"/>
      <c r="AZ1088" s="46" t="str">
        <f>IF(Table1[[#This Row],[Cur]]&lt;&gt;"",IF(Table1[[#This Row],[Cur]]="USD","",ExchangeRate),"")</f>
        <v/>
      </c>
      <c r="BA1088" s="46" t="str">
        <f>IF(Table1[[#This Row],[Grant]]&lt;&gt;"",VLOOKUP(Table1[[#This Row],[Grant]],Grants!B:D,3),"")</f>
        <v/>
      </c>
      <c r="BB1088" s="46" t="str">
        <f>TRIM(Table1[[#This Row],[Vendor ID]])</f>
        <v/>
      </c>
      <c r="BC1088">
        <f>IF(Table1[[#This Row],[Reference Number]]=Q1087,BC1087,BC1087+1)</f>
        <v>2</v>
      </c>
    </row>
    <row r="1089" spans="1:55" ht="11.25" hidden="1" customHeight="1">
      <c r="A1089" s="1"/>
      <c r="B1089" s="88" t="str">
        <f>IF(Table1[[#This Row],[Posting Date]]&lt;&gt;"",IF(Table1[[#This Row],[Reference Number]]=Q1088,B1088+1,1),"")</f>
        <v/>
      </c>
      <c r="C1089" s="61"/>
      <c r="D1089" s="61"/>
      <c r="E1089" s="218"/>
      <c r="F1089" s="143" t="str">
        <f>IFERROR(IF(VLOOKUP(Table1[[#This Row],[Budget Code Description]],Dimentions!$X$6:$AC$132,2,FALSE)="","",VLOOKUP(Table1[[#This Row],[Budget Code Description]],Dimentions!$X$6:$AC$132,2,FALSE)),"")</f>
        <v/>
      </c>
      <c r="G1089" s="143" t="str">
        <f>IFERROR(VLOOKUP(Table1[[#This Row],[Budget Code Description]],Dimentions!$X$6:$AC$132,3,FALSE),"")</f>
        <v/>
      </c>
      <c r="H1089" s="64" t="str">
        <f>IFERROR(VLOOKUP(Table1[[#This Row],[Account]],Dimentions!$S$6:$V$233,2,FALSE),"")</f>
        <v/>
      </c>
      <c r="I1089" s="62">
        <f>_xlfn.NUMBERVALUE(LEFT(Table1[[#This Row],[Account]],1))</f>
        <v>0</v>
      </c>
      <c r="J1089" s="62" t="str">
        <f>IFERROR(VLOOKUP(Table1[[#This Row],[Budget Code Description]],Table6[#All],7,FALSE),"")</f>
        <v/>
      </c>
      <c r="K1089" s="143" t="str">
        <f>IFERROR(VLOOKUP(Table1[[#This Row],[Budget Code Description]],Table6[#All],8,FALSE),"")</f>
        <v/>
      </c>
      <c r="L1089" s="63"/>
      <c r="M1089" s="65" t="str">
        <f>IFERROR(VLOOKUP(Table1[[#This Row],[Staff ID]],Table2[],2,FALSE),"")</f>
        <v/>
      </c>
      <c r="N1089" s="211" t="str">
        <f>IFERROR(IF(VLOOKUP(Table1[[#This Row],[Budget Code Description]],Dimentions!$X$6:$AC$97,4,FALSE)="","",VLOOKUP(Table1[[#This Row],[Budget Code Description]],Dimentions!$X$6:$AC$97,4,FALSE)),"")</f>
        <v/>
      </c>
      <c r="O1089" s="65" t="str">
        <f>IFERROR(VLOOKUP(Table1[[#This Row],[Vendor ID]],Table549[],2,FALSE),"")</f>
        <v/>
      </c>
      <c r="P1089" s="63"/>
      <c r="Q1089" s="143" t="str">
        <f>IF(Table1[[#This Row],[Posting Date]]&lt;&gt;"",$D$9,"")</f>
        <v/>
      </c>
      <c r="R1089" s="159" t="str">
        <f>IF(Table1[[#This Row],[Posting Date]]&lt;&gt;"",$D$10,"")</f>
        <v/>
      </c>
      <c r="S1089" s="66"/>
      <c r="T1089" s="63"/>
      <c r="U1089" s="67"/>
      <c r="V1089" s="67"/>
      <c r="W1089" s="67" t="str">
        <f t="shared" si="17"/>
        <v/>
      </c>
      <c r="X1089" s="161" t="str">
        <f>IF(E1089="","",(IF(Table1[[#This Row],[Cur]]="USD",Table1[[#This Row],[Cur_Amount Debit]],Table1[[#This Row],[Cur_Amount Debit]]/Table1[[#This Row],[Exchange Rate]])))</f>
        <v/>
      </c>
      <c r="Y1089" s="161" t="str">
        <f>IF(E1089="","",(IF(Table1[[#This Row],[Cur]]="USD",Table1[[#This Row],[Cur_Amount Credit]],Table1[[#This Row],[Cur_Amount Credit]]/ExchangeRate)))</f>
        <v/>
      </c>
      <c r="Z1089" s="203" t="str">
        <f>IF(E1089="","",(Table1[[#This Row],[Debit USD]]-Table1[[#This Row],[Credit USD]]))</f>
        <v/>
      </c>
      <c r="AA1089" s="122"/>
      <c r="AB1089" s="1"/>
      <c r="AC1089" s="15"/>
      <c r="AD1089" s="15" t="str">
        <f>IF(AND(OR(Table1[[#This Row],[Account]]="15030",Table1[[#This Row],[Account]]="15035",Table1[[#This Row],[Account]]="20150"),Table1[[#This Row],[Vendor ID]]=""),1,"")</f>
        <v/>
      </c>
      <c r="AE1089" s="15"/>
      <c r="AF1089" s="15"/>
      <c r="AG1089" s="15"/>
      <c r="AH1089" s="46" t="str">
        <f>IF(Table1[[#This Row],[Posting Date]]&lt;&gt;"","GJ-"&amp;CountryID,"")</f>
        <v/>
      </c>
      <c r="AI1089" s="59" t="str">
        <f>IF(Table1[[#This Row],[Posting Date]]&lt;&gt;"",Table1[[#This Row],[Posting Date]],"")</f>
        <v/>
      </c>
      <c r="AJ1089" s="46"/>
      <c r="AK1089" s="46" t="str">
        <f>IF(Table1[[#This Row],[Description]]&lt;&gt;"",Table1[[#This Row],[Description]],"")</f>
        <v/>
      </c>
      <c r="AL1089" s="46" t="str">
        <f>IF(Table1[[#This Row],[Posting Date]]&lt;&gt;"",Table1[[#This Row],[Reference Number]],"")</f>
        <v/>
      </c>
      <c r="AM1089" s="46" t="str">
        <f>TRIM(Table1[[#This Row],[Line '#]])</f>
        <v/>
      </c>
      <c r="AN1089" s="46" t="str">
        <f>TRIM(Table1[[#This Row],[Account]])</f>
        <v/>
      </c>
      <c r="AO1089" s="46" t="str">
        <f>IF(Table1[[#This Row],[Posting Date]]&lt;&gt;"",$D$5,"")</f>
        <v/>
      </c>
      <c r="AP1089" s="46" t="str">
        <f>TRIM(Table1[[#This Row],[Departments-Prgrams]])</f>
        <v/>
      </c>
      <c r="AQ1089" s="46" t="str">
        <f>TRIM(Table1[[#This Row],[Grant]])</f>
        <v/>
      </c>
      <c r="AR1089" s="46" t="str">
        <f>TRIM(Table1[[#This Row],[Staff ID]])</f>
        <v/>
      </c>
      <c r="AS1089" s="46" t="str">
        <f>IF(TRIM(Table1[[#This Row],[Budget Code]])=0,"",TRIM(Table1[[#This Row],[Budget Code]]))</f>
        <v/>
      </c>
      <c r="AT1089" s="46" t="str">
        <f>IF(Table1[[#This Row],[Line Description]]&lt;&gt;"",Table1[[#This Row],[Line Description]],"")</f>
        <v/>
      </c>
      <c r="AU1089" s="46" t="str">
        <f>IF(Table1[[#This Row],[Cur_Amount Debit]]&gt;0,ROUND(Table1[[#This Row],[Cur_Amount Debit]],2),"")</f>
        <v/>
      </c>
      <c r="AV1089" s="46" t="str">
        <f>IF(Table1[[#This Row],[Cur_Amount Credit]]&gt;0,ROUND(Table1[[#This Row],[Cur_Amount Credit]],2),"")</f>
        <v/>
      </c>
      <c r="AW1089" s="46" t="str">
        <f>LEFT(Table1[[#This Row],[Cur]],3)</f>
        <v/>
      </c>
      <c r="AX1089" s="59"/>
      <c r="AY1089" s="46"/>
      <c r="AZ1089" s="46" t="str">
        <f>IF(Table1[[#This Row],[Cur]]&lt;&gt;"",IF(Table1[[#This Row],[Cur]]="USD","",ExchangeRate),"")</f>
        <v/>
      </c>
      <c r="BA1089" s="46" t="str">
        <f>IF(Table1[[#This Row],[Grant]]&lt;&gt;"",VLOOKUP(Table1[[#This Row],[Grant]],Grants!B:D,3),"")</f>
        <v/>
      </c>
      <c r="BB1089" s="46" t="str">
        <f>TRIM(Table1[[#This Row],[Vendor ID]])</f>
        <v/>
      </c>
      <c r="BC1089">
        <f>IF(Table1[[#This Row],[Reference Number]]=Q1088,BC1088,BC1088+1)</f>
        <v>2</v>
      </c>
    </row>
    <row r="1090" spans="1:55" ht="11.25" hidden="1" customHeight="1">
      <c r="A1090" s="1"/>
      <c r="B1090" s="88" t="str">
        <f>IF(Table1[[#This Row],[Posting Date]]&lt;&gt;"",IF(Table1[[#This Row],[Reference Number]]=Q1089,B1089+1,1),"")</f>
        <v/>
      </c>
      <c r="C1090" s="61"/>
      <c r="D1090" s="61"/>
      <c r="E1090" s="218"/>
      <c r="F1090" s="143" t="str">
        <f>IFERROR(IF(VLOOKUP(Table1[[#This Row],[Budget Code Description]],Dimentions!$X$6:$AC$132,2,FALSE)="","",VLOOKUP(Table1[[#This Row],[Budget Code Description]],Dimentions!$X$6:$AC$132,2,FALSE)),"")</f>
        <v/>
      </c>
      <c r="G1090" s="143" t="str">
        <f>IFERROR(VLOOKUP(Table1[[#This Row],[Budget Code Description]],Dimentions!$X$6:$AC$132,3,FALSE),"")</f>
        <v/>
      </c>
      <c r="H1090" s="64" t="str">
        <f>IFERROR(VLOOKUP(Table1[[#This Row],[Account]],Dimentions!$S$6:$V$233,2,FALSE),"")</f>
        <v/>
      </c>
      <c r="I1090" s="62">
        <f>_xlfn.NUMBERVALUE(LEFT(Table1[[#This Row],[Account]],1))</f>
        <v>0</v>
      </c>
      <c r="J1090" s="62" t="str">
        <f>IFERROR(VLOOKUP(Table1[[#This Row],[Budget Code Description]],Table6[#All],7,FALSE),"")</f>
        <v/>
      </c>
      <c r="K1090" s="143" t="str">
        <f>IFERROR(VLOOKUP(Table1[[#This Row],[Budget Code Description]],Table6[#All],8,FALSE),"")</f>
        <v/>
      </c>
      <c r="L1090" s="63"/>
      <c r="M1090" s="65" t="str">
        <f>IFERROR(VLOOKUP(Table1[[#This Row],[Staff ID]],Table2[],2,FALSE),"")</f>
        <v/>
      </c>
      <c r="N1090" s="211" t="str">
        <f>IFERROR(IF(VLOOKUP(Table1[[#This Row],[Budget Code Description]],Dimentions!$X$6:$AC$97,4,FALSE)="","",VLOOKUP(Table1[[#This Row],[Budget Code Description]],Dimentions!$X$6:$AC$97,4,FALSE)),"")</f>
        <v/>
      </c>
      <c r="O1090" s="65" t="str">
        <f>IFERROR(VLOOKUP(Table1[[#This Row],[Vendor ID]],Table549[],2,FALSE),"")</f>
        <v/>
      </c>
      <c r="P1090" s="63"/>
      <c r="Q1090" s="143" t="str">
        <f>IF(Table1[[#This Row],[Posting Date]]&lt;&gt;"",$D$9,"")</f>
        <v/>
      </c>
      <c r="R1090" s="159" t="str">
        <f>IF(Table1[[#This Row],[Posting Date]]&lt;&gt;"",$D$10,"")</f>
        <v/>
      </c>
      <c r="S1090" s="66"/>
      <c r="T1090" s="63"/>
      <c r="U1090" s="67"/>
      <c r="V1090" s="67"/>
      <c r="W1090" s="67" t="str">
        <f t="shared" si="17"/>
        <v/>
      </c>
      <c r="X1090" s="161" t="str">
        <f>IF(E1090="","",(IF(Table1[[#This Row],[Cur]]="USD",Table1[[#This Row],[Cur_Amount Debit]],Table1[[#This Row],[Cur_Amount Debit]]/Table1[[#This Row],[Exchange Rate]])))</f>
        <v/>
      </c>
      <c r="Y1090" s="161" t="str">
        <f>IF(E1090="","",(IF(Table1[[#This Row],[Cur]]="USD",Table1[[#This Row],[Cur_Amount Credit]],Table1[[#This Row],[Cur_Amount Credit]]/ExchangeRate)))</f>
        <v/>
      </c>
      <c r="Z1090" s="203" t="str">
        <f>IF(E1090="","",(Table1[[#This Row],[Debit USD]]-Table1[[#This Row],[Credit USD]]))</f>
        <v/>
      </c>
      <c r="AA1090" s="122"/>
      <c r="AB1090" s="1"/>
      <c r="AC1090" s="15"/>
      <c r="AD1090" s="15" t="str">
        <f>IF(AND(OR(Table1[[#This Row],[Account]]="15030",Table1[[#This Row],[Account]]="15035",Table1[[#This Row],[Account]]="20150"),Table1[[#This Row],[Vendor ID]]=""),1,"")</f>
        <v/>
      </c>
      <c r="AE1090" s="15"/>
      <c r="AF1090" s="15"/>
      <c r="AG1090" s="15"/>
      <c r="AH1090" s="46" t="str">
        <f>IF(Table1[[#This Row],[Posting Date]]&lt;&gt;"","GJ-"&amp;CountryID,"")</f>
        <v/>
      </c>
      <c r="AI1090" s="59" t="str">
        <f>IF(Table1[[#This Row],[Posting Date]]&lt;&gt;"",Table1[[#This Row],[Posting Date]],"")</f>
        <v/>
      </c>
      <c r="AJ1090" s="46"/>
      <c r="AK1090" s="46" t="str">
        <f>IF(Table1[[#This Row],[Description]]&lt;&gt;"",Table1[[#This Row],[Description]],"")</f>
        <v/>
      </c>
      <c r="AL1090" s="46" t="str">
        <f>IF(Table1[[#This Row],[Posting Date]]&lt;&gt;"",Table1[[#This Row],[Reference Number]],"")</f>
        <v/>
      </c>
      <c r="AM1090" s="46" t="str">
        <f>TRIM(Table1[[#This Row],[Line '#]])</f>
        <v/>
      </c>
      <c r="AN1090" s="46" t="str">
        <f>TRIM(Table1[[#This Row],[Account]])</f>
        <v/>
      </c>
      <c r="AO1090" s="46" t="str">
        <f>IF(Table1[[#This Row],[Posting Date]]&lt;&gt;"",$D$5,"")</f>
        <v/>
      </c>
      <c r="AP1090" s="46" t="str">
        <f>TRIM(Table1[[#This Row],[Departments-Prgrams]])</f>
        <v/>
      </c>
      <c r="AQ1090" s="46" t="str">
        <f>TRIM(Table1[[#This Row],[Grant]])</f>
        <v/>
      </c>
      <c r="AR1090" s="46" t="str">
        <f>TRIM(Table1[[#This Row],[Staff ID]])</f>
        <v/>
      </c>
      <c r="AS1090" s="46" t="str">
        <f>IF(TRIM(Table1[[#This Row],[Budget Code]])=0,"",TRIM(Table1[[#This Row],[Budget Code]]))</f>
        <v/>
      </c>
      <c r="AT1090" s="46" t="str">
        <f>IF(Table1[[#This Row],[Line Description]]&lt;&gt;"",Table1[[#This Row],[Line Description]],"")</f>
        <v/>
      </c>
      <c r="AU1090" s="46" t="str">
        <f>IF(Table1[[#This Row],[Cur_Amount Debit]]&gt;0,ROUND(Table1[[#This Row],[Cur_Amount Debit]],2),"")</f>
        <v/>
      </c>
      <c r="AV1090" s="46" t="str">
        <f>IF(Table1[[#This Row],[Cur_Amount Credit]]&gt;0,ROUND(Table1[[#This Row],[Cur_Amount Credit]],2),"")</f>
        <v/>
      </c>
      <c r="AW1090" s="46" t="str">
        <f>LEFT(Table1[[#This Row],[Cur]],3)</f>
        <v/>
      </c>
      <c r="AX1090" s="59"/>
      <c r="AY1090" s="46"/>
      <c r="AZ1090" s="46" t="str">
        <f>IF(Table1[[#This Row],[Cur]]&lt;&gt;"",IF(Table1[[#This Row],[Cur]]="USD","",ExchangeRate),"")</f>
        <v/>
      </c>
      <c r="BA1090" s="46" t="str">
        <f>IF(Table1[[#This Row],[Grant]]&lt;&gt;"",VLOOKUP(Table1[[#This Row],[Grant]],Grants!B:D,3),"")</f>
        <v/>
      </c>
      <c r="BB1090" s="46" t="str">
        <f>TRIM(Table1[[#This Row],[Vendor ID]])</f>
        <v/>
      </c>
      <c r="BC1090">
        <f>IF(Table1[[#This Row],[Reference Number]]=Q1089,BC1089,BC1089+1)</f>
        <v>2</v>
      </c>
    </row>
    <row r="1091" spans="1:55" ht="11.25" hidden="1" customHeight="1">
      <c r="A1091" s="1"/>
      <c r="B1091" s="88" t="str">
        <f>IF(Table1[[#This Row],[Posting Date]]&lt;&gt;"",IF(Table1[[#This Row],[Reference Number]]=Q1090,B1090+1,1),"")</f>
        <v/>
      </c>
      <c r="C1091" s="61"/>
      <c r="D1091" s="61"/>
      <c r="E1091" s="218"/>
      <c r="F1091" s="143" t="str">
        <f>IFERROR(IF(VLOOKUP(Table1[[#This Row],[Budget Code Description]],Dimentions!$X$6:$AC$132,2,FALSE)="","",VLOOKUP(Table1[[#This Row],[Budget Code Description]],Dimentions!$X$6:$AC$132,2,FALSE)),"")</f>
        <v/>
      </c>
      <c r="G1091" s="143" t="str">
        <f>IFERROR(VLOOKUP(Table1[[#This Row],[Budget Code Description]],Dimentions!$X$6:$AC$132,3,FALSE),"")</f>
        <v/>
      </c>
      <c r="H1091" s="64" t="str">
        <f>IFERROR(VLOOKUP(Table1[[#This Row],[Account]],Dimentions!$S$6:$V$233,2,FALSE),"")</f>
        <v/>
      </c>
      <c r="I1091" s="62">
        <f>_xlfn.NUMBERVALUE(LEFT(Table1[[#This Row],[Account]],1))</f>
        <v>0</v>
      </c>
      <c r="J1091" s="62" t="str">
        <f>IFERROR(VLOOKUP(Table1[[#This Row],[Budget Code Description]],Table6[#All],7,FALSE),"")</f>
        <v/>
      </c>
      <c r="K1091" s="143" t="str">
        <f>IFERROR(VLOOKUP(Table1[[#This Row],[Budget Code Description]],Table6[#All],8,FALSE),"")</f>
        <v/>
      </c>
      <c r="L1091" s="63"/>
      <c r="M1091" s="65" t="str">
        <f>IFERROR(VLOOKUP(Table1[[#This Row],[Staff ID]],Table2[],2,FALSE),"")</f>
        <v/>
      </c>
      <c r="N1091" s="211" t="str">
        <f>IFERROR(IF(VLOOKUP(Table1[[#This Row],[Budget Code Description]],Dimentions!$X$6:$AC$97,4,FALSE)="","",VLOOKUP(Table1[[#This Row],[Budget Code Description]],Dimentions!$X$6:$AC$97,4,FALSE)),"")</f>
        <v/>
      </c>
      <c r="O1091" s="65" t="str">
        <f>IFERROR(VLOOKUP(Table1[[#This Row],[Vendor ID]],Table549[],2,FALSE),"")</f>
        <v/>
      </c>
      <c r="P1091" s="63"/>
      <c r="Q1091" s="143" t="str">
        <f>IF(Table1[[#This Row],[Posting Date]]&lt;&gt;"",$D$9,"")</f>
        <v/>
      </c>
      <c r="R1091" s="159" t="str">
        <f>IF(Table1[[#This Row],[Posting Date]]&lt;&gt;"",$D$10,"")</f>
        <v/>
      </c>
      <c r="S1091" s="66"/>
      <c r="T1091" s="63"/>
      <c r="U1091" s="67"/>
      <c r="V1091" s="67"/>
      <c r="W1091" s="67" t="str">
        <f t="shared" si="17"/>
        <v/>
      </c>
      <c r="X1091" s="161" t="str">
        <f>IF(E1091="","",(IF(Table1[[#This Row],[Cur]]="USD",Table1[[#This Row],[Cur_Amount Debit]],Table1[[#This Row],[Cur_Amount Debit]]/Table1[[#This Row],[Exchange Rate]])))</f>
        <v/>
      </c>
      <c r="Y1091" s="161" t="str">
        <f>IF(E1091="","",(IF(Table1[[#This Row],[Cur]]="USD",Table1[[#This Row],[Cur_Amount Credit]],Table1[[#This Row],[Cur_Amount Credit]]/ExchangeRate)))</f>
        <v/>
      </c>
      <c r="Z1091" s="203" t="str">
        <f>IF(E1091="","",(Table1[[#This Row],[Debit USD]]-Table1[[#This Row],[Credit USD]]))</f>
        <v/>
      </c>
      <c r="AA1091" s="122"/>
      <c r="AB1091" s="1"/>
      <c r="AC1091" s="15"/>
      <c r="AD1091" s="15" t="str">
        <f>IF(AND(OR(Table1[[#This Row],[Account]]="15030",Table1[[#This Row],[Account]]="15035",Table1[[#This Row],[Account]]="20150"),Table1[[#This Row],[Vendor ID]]=""),1,"")</f>
        <v/>
      </c>
      <c r="AE1091" s="15"/>
      <c r="AF1091" s="15"/>
      <c r="AG1091" s="15"/>
      <c r="AH1091" s="46" t="str">
        <f>IF(Table1[[#This Row],[Posting Date]]&lt;&gt;"","GJ-"&amp;CountryID,"")</f>
        <v/>
      </c>
      <c r="AI1091" s="59" t="str">
        <f>IF(Table1[[#This Row],[Posting Date]]&lt;&gt;"",Table1[[#This Row],[Posting Date]],"")</f>
        <v/>
      </c>
      <c r="AJ1091" s="46"/>
      <c r="AK1091" s="46" t="str">
        <f>IF(Table1[[#This Row],[Description]]&lt;&gt;"",Table1[[#This Row],[Description]],"")</f>
        <v/>
      </c>
      <c r="AL1091" s="46" t="str">
        <f>IF(Table1[[#This Row],[Posting Date]]&lt;&gt;"",Table1[[#This Row],[Reference Number]],"")</f>
        <v/>
      </c>
      <c r="AM1091" s="46" t="str">
        <f>TRIM(Table1[[#This Row],[Line '#]])</f>
        <v/>
      </c>
      <c r="AN1091" s="46" t="str">
        <f>TRIM(Table1[[#This Row],[Account]])</f>
        <v/>
      </c>
      <c r="AO1091" s="46" t="str">
        <f>IF(Table1[[#This Row],[Posting Date]]&lt;&gt;"",$D$5,"")</f>
        <v/>
      </c>
      <c r="AP1091" s="46" t="str">
        <f>TRIM(Table1[[#This Row],[Departments-Prgrams]])</f>
        <v/>
      </c>
      <c r="AQ1091" s="46" t="str">
        <f>TRIM(Table1[[#This Row],[Grant]])</f>
        <v/>
      </c>
      <c r="AR1091" s="46" t="str">
        <f>TRIM(Table1[[#This Row],[Staff ID]])</f>
        <v/>
      </c>
      <c r="AS1091" s="46" t="str">
        <f>IF(TRIM(Table1[[#This Row],[Budget Code]])=0,"",TRIM(Table1[[#This Row],[Budget Code]]))</f>
        <v/>
      </c>
      <c r="AT1091" s="46" t="str">
        <f>IF(Table1[[#This Row],[Line Description]]&lt;&gt;"",Table1[[#This Row],[Line Description]],"")</f>
        <v/>
      </c>
      <c r="AU1091" s="46" t="str">
        <f>IF(Table1[[#This Row],[Cur_Amount Debit]]&gt;0,ROUND(Table1[[#This Row],[Cur_Amount Debit]],2),"")</f>
        <v/>
      </c>
      <c r="AV1091" s="46" t="str">
        <f>IF(Table1[[#This Row],[Cur_Amount Credit]]&gt;0,ROUND(Table1[[#This Row],[Cur_Amount Credit]],2),"")</f>
        <v/>
      </c>
      <c r="AW1091" s="46" t="str">
        <f>LEFT(Table1[[#This Row],[Cur]],3)</f>
        <v/>
      </c>
      <c r="AX1091" s="59"/>
      <c r="AY1091" s="46"/>
      <c r="AZ1091" s="46" t="str">
        <f>IF(Table1[[#This Row],[Cur]]&lt;&gt;"",IF(Table1[[#This Row],[Cur]]="USD","",ExchangeRate),"")</f>
        <v/>
      </c>
      <c r="BA1091" s="46" t="str">
        <f>IF(Table1[[#This Row],[Grant]]&lt;&gt;"",VLOOKUP(Table1[[#This Row],[Grant]],Grants!B:D,3),"")</f>
        <v/>
      </c>
      <c r="BB1091" s="46" t="str">
        <f>TRIM(Table1[[#This Row],[Vendor ID]])</f>
        <v/>
      </c>
      <c r="BC1091">
        <f>IF(Table1[[#This Row],[Reference Number]]=Q1090,BC1090,BC1090+1)</f>
        <v>2</v>
      </c>
    </row>
    <row r="1092" spans="1:55" ht="11.25" hidden="1" customHeight="1">
      <c r="A1092" s="1"/>
      <c r="B1092" s="88" t="str">
        <f>IF(Table1[[#This Row],[Posting Date]]&lt;&gt;"",IF(Table1[[#This Row],[Reference Number]]=Q1091,B1091+1,1),"")</f>
        <v/>
      </c>
      <c r="C1092" s="61"/>
      <c r="D1092" s="61"/>
      <c r="E1092" s="218"/>
      <c r="F1092" s="143" t="str">
        <f>IFERROR(IF(VLOOKUP(Table1[[#This Row],[Budget Code Description]],Dimentions!$X$6:$AC$132,2,FALSE)="","",VLOOKUP(Table1[[#This Row],[Budget Code Description]],Dimentions!$X$6:$AC$132,2,FALSE)),"")</f>
        <v/>
      </c>
      <c r="G1092" s="143" t="str">
        <f>IFERROR(VLOOKUP(Table1[[#This Row],[Budget Code Description]],Dimentions!$X$6:$AC$132,3,FALSE),"")</f>
        <v/>
      </c>
      <c r="H1092" s="64" t="str">
        <f>IFERROR(VLOOKUP(Table1[[#This Row],[Account]],Dimentions!$S$6:$V$233,2,FALSE),"")</f>
        <v/>
      </c>
      <c r="I1092" s="62">
        <f>_xlfn.NUMBERVALUE(LEFT(Table1[[#This Row],[Account]],1))</f>
        <v>0</v>
      </c>
      <c r="J1092" s="62" t="str">
        <f>IFERROR(VLOOKUP(Table1[[#This Row],[Budget Code Description]],Table6[#All],7,FALSE),"")</f>
        <v/>
      </c>
      <c r="K1092" s="143" t="str">
        <f>IFERROR(VLOOKUP(Table1[[#This Row],[Budget Code Description]],Table6[#All],8,FALSE),"")</f>
        <v/>
      </c>
      <c r="L1092" s="63"/>
      <c r="M1092" s="65" t="str">
        <f>IFERROR(VLOOKUP(Table1[[#This Row],[Staff ID]],Table2[],2,FALSE),"")</f>
        <v/>
      </c>
      <c r="N1092" s="211" t="str">
        <f>IFERROR(IF(VLOOKUP(Table1[[#This Row],[Budget Code Description]],Dimentions!$X$6:$AC$97,4,FALSE)="","",VLOOKUP(Table1[[#This Row],[Budget Code Description]],Dimentions!$X$6:$AC$97,4,FALSE)),"")</f>
        <v/>
      </c>
      <c r="O1092" s="65" t="str">
        <f>IFERROR(VLOOKUP(Table1[[#This Row],[Vendor ID]],Table549[],2,FALSE),"")</f>
        <v/>
      </c>
      <c r="P1092" s="63"/>
      <c r="Q1092" s="143" t="str">
        <f>IF(Table1[[#This Row],[Posting Date]]&lt;&gt;"",$D$9,"")</f>
        <v/>
      </c>
      <c r="R1092" s="159" t="str">
        <f>IF(Table1[[#This Row],[Posting Date]]&lt;&gt;"",$D$10,"")</f>
        <v/>
      </c>
      <c r="S1092" s="66"/>
      <c r="T1092" s="63"/>
      <c r="U1092" s="67"/>
      <c r="V1092" s="67"/>
      <c r="W1092" s="67" t="str">
        <f t="shared" si="17"/>
        <v/>
      </c>
      <c r="X1092" s="161" t="str">
        <f>IF(E1092="","",(IF(Table1[[#This Row],[Cur]]="USD",Table1[[#This Row],[Cur_Amount Debit]],Table1[[#This Row],[Cur_Amount Debit]]/Table1[[#This Row],[Exchange Rate]])))</f>
        <v/>
      </c>
      <c r="Y1092" s="161" t="str">
        <f>IF(E1092="","",(IF(Table1[[#This Row],[Cur]]="USD",Table1[[#This Row],[Cur_Amount Credit]],Table1[[#This Row],[Cur_Amount Credit]]/ExchangeRate)))</f>
        <v/>
      </c>
      <c r="Z1092" s="203" t="str">
        <f>IF(E1092="","",(Table1[[#This Row],[Debit USD]]-Table1[[#This Row],[Credit USD]]))</f>
        <v/>
      </c>
      <c r="AA1092" s="122"/>
      <c r="AB1092" s="1"/>
      <c r="AC1092" s="15"/>
      <c r="AD1092" s="15" t="str">
        <f>IF(AND(OR(Table1[[#This Row],[Account]]="15030",Table1[[#This Row],[Account]]="15035",Table1[[#This Row],[Account]]="20150"),Table1[[#This Row],[Vendor ID]]=""),1,"")</f>
        <v/>
      </c>
      <c r="AE1092" s="15"/>
      <c r="AF1092" s="15"/>
      <c r="AG1092" s="15"/>
      <c r="AH1092" s="46" t="str">
        <f>IF(Table1[[#This Row],[Posting Date]]&lt;&gt;"","GJ-"&amp;CountryID,"")</f>
        <v/>
      </c>
      <c r="AI1092" s="59" t="str">
        <f>IF(Table1[[#This Row],[Posting Date]]&lt;&gt;"",Table1[[#This Row],[Posting Date]],"")</f>
        <v/>
      </c>
      <c r="AJ1092" s="46"/>
      <c r="AK1092" s="46" t="str">
        <f>IF(Table1[[#This Row],[Description]]&lt;&gt;"",Table1[[#This Row],[Description]],"")</f>
        <v/>
      </c>
      <c r="AL1092" s="46" t="str">
        <f>IF(Table1[[#This Row],[Posting Date]]&lt;&gt;"",Table1[[#This Row],[Reference Number]],"")</f>
        <v/>
      </c>
      <c r="AM1092" s="46" t="str">
        <f>TRIM(Table1[[#This Row],[Line '#]])</f>
        <v/>
      </c>
      <c r="AN1092" s="46" t="str">
        <f>TRIM(Table1[[#This Row],[Account]])</f>
        <v/>
      </c>
      <c r="AO1092" s="46" t="str">
        <f>IF(Table1[[#This Row],[Posting Date]]&lt;&gt;"",$D$5,"")</f>
        <v/>
      </c>
      <c r="AP1092" s="46" t="str">
        <f>TRIM(Table1[[#This Row],[Departments-Prgrams]])</f>
        <v/>
      </c>
      <c r="AQ1092" s="46" t="str">
        <f>TRIM(Table1[[#This Row],[Grant]])</f>
        <v/>
      </c>
      <c r="AR1092" s="46" t="str">
        <f>TRIM(Table1[[#This Row],[Staff ID]])</f>
        <v/>
      </c>
      <c r="AS1092" s="46" t="str">
        <f>IF(TRIM(Table1[[#This Row],[Budget Code]])=0,"",TRIM(Table1[[#This Row],[Budget Code]]))</f>
        <v/>
      </c>
      <c r="AT1092" s="46" t="str">
        <f>IF(Table1[[#This Row],[Line Description]]&lt;&gt;"",Table1[[#This Row],[Line Description]],"")</f>
        <v/>
      </c>
      <c r="AU1092" s="46" t="str">
        <f>IF(Table1[[#This Row],[Cur_Amount Debit]]&gt;0,ROUND(Table1[[#This Row],[Cur_Amount Debit]],2),"")</f>
        <v/>
      </c>
      <c r="AV1092" s="46" t="str">
        <f>IF(Table1[[#This Row],[Cur_Amount Credit]]&gt;0,ROUND(Table1[[#This Row],[Cur_Amount Credit]],2),"")</f>
        <v/>
      </c>
      <c r="AW1092" s="46" t="str">
        <f>LEFT(Table1[[#This Row],[Cur]],3)</f>
        <v/>
      </c>
      <c r="AX1092" s="59"/>
      <c r="AY1092" s="46"/>
      <c r="AZ1092" s="46" t="str">
        <f>IF(Table1[[#This Row],[Cur]]&lt;&gt;"",IF(Table1[[#This Row],[Cur]]="USD","",ExchangeRate),"")</f>
        <v/>
      </c>
      <c r="BA1092" s="46" t="str">
        <f>IF(Table1[[#This Row],[Grant]]&lt;&gt;"",VLOOKUP(Table1[[#This Row],[Grant]],Grants!B:D,3),"")</f>
        <v/>
      </c>
      <c r="BB1092" s="46" t="str">
        <f>TRIM(Table1[[#This Row],[Vendor ID]])</f>
        <v/>
      </c>
      <c r="BC1092">
        <f>IF(Table1[[#This Row],[Reference Number]]=Q1091,BC1091,BC1091+1)</f>
        <v>2</v>
      </c>
    </row>
    <row r="1093" spans="1:55" ht="11.25" hidden="1" customHeight="1">
      <c r="A1093" s="1"/>
      <c r="B1093" s="88" t="str">
        <f>IF(Table1[[#This Row],[Posting Date]]&lt;&gt;"",IF(Table1[[#This Row],[Reference Number]]=Q1092,B1092+1,1),"")</f>
        <v/>
      </c>
      <c r="C1093" s="61"/>
      <c r="D1093" s="61"/>
      <c r="E1093" s="218"/>
      <c r="F1093" s="143" t="str">
        <f>IFERROR(IF(VLOOKUP(Table1[[#This Row],[Budget Code Description]],Dimentions!$X$6:$AC$132,2,FALSE)="","",VLOOKUP(Table1[[#This Row],[Budget Code Description]],Dimentions!$X$6:$AC$132,2,FALSE)),"")</f>
        <v/>
      </c>
      <c r="G1093" s="143" t="str">
        <f>IFERROR(VLOOKUP(Table1[[#This Row],[Budget Code Description]],Dimentions!$X$6:$AC$132,3,FALSE),"")</f>
        <v/>
      </c>
      <c r="H1093" s="64" t="str">
        <f>IFERROR(VLOOKUP(Table1[[#This Row],[Account]],Dimentions!$S$6:$V$233,2,FALSE),"")</f>
        <v/>
      </c>
      <c r="I1093" s="62">
        <f>_xlfn.NUMBERVALUE(LEFT(Table1[[#This Row],[Account]],1))</f>
        <v>0</v>
      </c>
      <c r="J1093" s="62" t="str">
        <f>IFERROR(VLOOKUP(Table1[[#This Row],[Budget Code Description]],Table6[#All],7,FALSE),"")</f>
        <v/>
      </c>
      <c r="K1093" s="143" t="str">
        <f>IFERROR(VLOOKUP(Table1[[#This Row],[Budget Code Description]],Table6[#All],8,FALSE),"")</f>
        <v/>
      </c>
      <c r="L1093" s="63"/>
      <c r="M1093" s="65" t="str">
        <f>IFERROR(VLOOKUP(Table1[[#This Row],[Staff ID]],Table2[],2,FALSE),"")</f>
        <v/>
      </c>
      <c r="N1093" s="211" t="str">
        <f>IFERROR(IF(VLOOKUP(Table1[[#This Row],[Budget Code Description]],Dimentions!$X$6:$AC$97,4,FALSE)="","",VLOOKUP(Table1[[#This Row],[Budget Code Description]],Dimentions!$X$6:$AC$97,4,FALSE)),"")</f>
        <v/>
      </c>
      <c r="O1093" s="65" t="str">
        <f>IFERROR(VLOOKUP(Table1[[#This Row],[Vendor ID]],Table549[],2,FALSE),"")</f>
        <v/>
      </c>
      <c r="P1093" s="63"/>
      <c r="Q1093" s="143" t="str">
        <f>IF(Table1[[#This Row],[Posting Date]]&lt;&gt;"",$D$9,"")</f>
        <v/>
      </c>
      <c r="R1093" s="159" t="str">
        <f>IF(Table1[[#This Row],[Posting Date]]&lt;&gt;"",$D$10,"")</f>
        <v/>
      </c>
      <c r="S1093" s="66"/>
      <c r="T1093" s="63"/>
      <c r="U1093" s="67"/>
      <c r="V1093" s="67"/>
      <c r="W1093" s="67" t="str">
        <f t="shared" si="17"/>
        <v/>
      </c>
      <c r="X1093" s="161" t="str">
        <f>IF(E1093="","",(IF(Table1[[#This Row],[Cur]]="USD",Table1[[#This Row],[Cur_Amount Debit]],Table1[[#This Row],[Cur_Amount Debit]]/Table1[[#This Row],[Exchange Rate]])))</f>
        <v/>
      </c>
      <c r="Y1093" s="161" t="str">
        <f>IF(E1093="","",(IF(Table1[[#This Row],[Cur]]="USD",Table1[[#This Row],[Cur_Amount Credit]],Table1[[#This Row],[Cur_Amount Credit]]/ExchangeRate)))</f>
        <v/>
      </c>
      <c r="Z1093" s="203" t="str">
        <f>IF(E1093="","",(Table1[[#This Row],[Debit USD]]-Table1[[#This Row],[Credit USD]]))</f>
        <v/>
      </c>
      <c r="AA1093" s="122"/>
      <c r="AB1093" s="1"/>
      <c r="AC1093" s="15"/>
      <c r="AD1093" s="15" t="str">
        <f>IF(AND(OR(Table1[[#This Row],[Account]]="15030",Table1[[#This Row],[Account]]="15035",Table1[[#This Row],[Account]]="20150"),Table1[[#This Row],[Vendor ID]]=""),1,"")</f>
        <v/>
      </c>
      <c r="AE1093" s="15"/>
      <c r="AF1093" s="15"/>
      <c r="AG1093" s="15"/>
      <c r="AH1093" s="46" t="str">
        <f>IF(Table1[[#This Row],[Posting Date]]&lt;&gt;"","GJ-"&amp;CountryID,"")</f>
        <v/>
      </c>
      <c r="AI1093" s="59" t="str">
        <f>IF(Table1[[#This Row],[Posting Date]]&lt;&gt;"",Table1[[#This Row],[Posting Date]],"")</f>
        <v/>
      </c>
      <c r="AJ1093" s="46"/>
      <c r="AK1093" s="46" t="str">
        <f>IF(Table1[[#This Row],[Description]]&lt;&gt;"",Table1[[#This Row],[Description]],"")</f>
        <v/>
      </c>
      <c r="AL1093" s="46" t="str">
        <f>IF(Table1[[#This Row],[Posting Date]]&lt;&gt;"",Table1[[#This Row],[Reference Number]],"")</f>
        <v/>
      </c>
      <c r="AM1093" s="46" t="str">
        <f>TRIM(Table1[[#This Row],[Line '#]])</f>
        <v/>
      </c>
      <c r="AN1093" s="46" t="str">
        <f>TRIM(Table1[[#This Row],[Account]])</f>
        <v/>
      </c>
      <c r="AO1093" s="46" t="str">
        <f>IF(Table1[[#This Row],[Posting Date]]&lt;&gt;"",$D$5,"")</f>
        <v/>
      </c>
      <c r="AP1093" s="46" t="str">
        <f>TRIM(Table1[[#This Row],[Departments-Prgrams]])</f>
        <v/>
      </c>
      <c r="AQ1093" s="46" t="str">
        <f>TRIM(Table1[[#This Row],[Grant]])</f>
        <v/>
      </c>
      <c r="AR1093" s="46" t="str">
        <f>TRIM(Table1[[#This Row],[Staff ID]])</f>
        <v/>
      </c>
      <c r="AS1093" s="46" t="str">
        <f>IF(TRIM(Table1[[#This Row],[Budget Code]])=0,"",TRIM(Table1[[#This Row],[Budget Code]]))</f>
        <v/>
      </c>
      <c r="AT1093" s="46" t="str">
        <f>IF(Table1[[#This Row],[Line Description]]&lt;&gt;"",Table1[[#This Row],[Line Description]],"")</f>
        <v/>
      </c>
      <c r="AU1093" s="46" t="str">
        <f>IF(Table1[[#This Row],[Cur_Amount Debit]]&gt;0,ROUND(Table1[[#This Row],[Cur_Amount Debit]],2),"")</f>
        <v/>
      </c>
      <c r="AV1093" s="46" t="str">
        <f>IF(Table1[[#This Row],[Cur_Amount Credit]]&gt;0,ROUND(Table1[[#This Row],[Cur_Amount Credit]],2),"")</f>
        <v/>
      </c>
      <c r="AW1093" s="46" t="str">
        <f>LEFT(Table1[[#This Row],[Cur]],3)</f>
        <v/>
      </c>
      <c r="AX1093" s="59"/>
      <c r="AY1093" s="46"/>
      <c r="AZ1093" s="46" t="str">
        <f>IF(Table1[[#This Row],[Cur]]&lt;&gt;"",IF(Table1[[#This Row],[Cur]]="USD","",ExchangeRate),"")</f>
        <v/>
      </c>
      <c r="BA1093" s="46" t="str">
        <f>IF(Table1[[#This Row],[Grant]]&lt;&gt;"",VLOOKUP(Table1[[#This Row],[Grant]],Grants!B:D,3),"")</f>
        <v/>
      </c>
      <c r="BB1093" s="46" t="str">
        <f>TRIM(Table1[[#This Row],[Vendor ID]])</f>
        <v/>
      </c>
      <c r="BC1093">
        <f>IF(Table1[[#This Row],[Reference Number]]=Q1092,BC1092,BC1092+1)</f>
        <v>2</v>
      </c>
    </row>
    <row r="1094" spans="1:55" ht="11.25" hidden="1" customHeight="1">
      <c r="A1094" s="1"/>
      <c r="B1094" s="88" t="str">
        <f>IF(Table1[[#This Row],[Posting Date]]&lt;&gt;"",IF(Table1[[#This Row],[Reference Number]]=Q1093,B1093+1,1),"")</f>
        <v/>
      </c>
      <c r="C1094" s="61"/>
      <c r="D1094" s="61"/>
      <c r="E1094" s="218"/>
      <c r="F1094" s="143" t="str">
        <f>IFERROR(IF(VLOOKUP(Table1[[#This Row],[Budget Code Description]],Dimentions!$X$6:$AC$132,2,FALSE)="","",VLOOKUP(Table1[[#This Row],[Budget Code Description]],Dimentions!$X$6:$AC$132,2,FALSE)),"")</f>
        <v/>
      </c>
      <c r="G1094" s="143" t="str">
        <f>IFERROR(VLOOKUP(Table1[[#This Row],[Budget Code Description]],Dimentions!$X$6:$AC$132,3,FALSE),"")</f>
        <v/>
      </c>
      <c r="H1094" s="64" t="str">
        <f>IFERROR(VLOOKUP(Table1[[#This Row],[Account]],Dimentions!$S$6:$V$233,2,FALSE),"")</f>
        <v/>
      </c>
      <c r="I1094" s="62">
        <f>_xlfn.NUMBERVALUE(LEFT(Table1[[#This Row],[Account]],1))</f>
        <v>0</v>
      </c>
      <c r="J1094" s="62" t="str">
        <f>IFERROR(VLOOKUP(Table1[[#This Row],[Budget Code Description]],Table6[#All],7,FALSE),"")</f>
        <v/>
      </c>
      <c r="K1094" s="143" t="str">
        <f>IFERROR(VLOOKUP(Table1[[#This Row],[Budget Code Description]],Table6[#All],8,FALSE),"")</f>
        <v/>
      </c>
      <c r="L1094" s="63"/>
      <c r="M1094" s="65" t="str">
        <f>IFERROR(VLOOKUP(Table1[[#This Row],[Staff ID]],Table2[],2,FALSE),"")</f>
        <v/>
      </c>
      <c r="N1094" s="211" t="str">
        <f>IFERROR(IF(VLOOKUP(Table1[[#This Row],[Budget Code Description]],Dimentions!$X$6:$AC$97,4,FALSE)="","",VLOOKUP(Table1[[#This Row],[Budget Code Description]],Dimentions!$X$6:$AC$97,4,FALSE)),"")</f>
        <v/>
      </c>
      <c r="O1094" s="65" t="str">
        <f>IFERROR(VLOOKUP(Table1[[#This Row],[Vendor ID]],Table549[],2,FALSE),"")</f>
        <v/>
      </c>
      <c r="P1094" s="63"/>
      <c r="Q1094" s="143" t="str">
        <f>IF(Table1[[#This Row],[Posting Date]]&lt;&gt;"",$D$9,"")</f>
        <v/>
      </c>
      <c r="R1094" s="159" t="str">
        <f>IF(Table1[[#This Row],[Posting Date]]&lt;&gt;"",$D$10,"")</f>
        <v/>
      </c>
      <c r="S1094" s="66"/>
      <c r="T1094" s="63"/>
      <c r="U1094" s="67"/>
      <c r="V1094" s="67"/>
      <c r="W1094" s="67" t="str">
        <f t="shared" si="17"/>
        <v/>
      </c>
      <c r="X1094" s="161" t="str">
        <f>IF(E1094="","",(IF(Table1[[#This Row],[Cur]]="USD",Table1[[#This Row],[Cur_Amount Debit]],Table1[[#This Row],[Cur_Amount Debit]]/Table1[[#This Row],[Exchange Rate]])))</f>
        <v/>
      </c>
      <c r="Y1094" s="161" t="str">
        <f>IF(E1094="","",(IF(Table1[[#This Row],[Cur]]="USD",Table1[[#This Row],[Cur_Amount Credit]],Table1[[#This Row],[Cur_Amount Credit]]/ExchangeRate)))</f>
        <v/>
      </c>
      <c r="Z1094" s="203" t="str">
        <f>IF(E1094="","",(Table1[[#This Row],[Debit USD]]-Table1[[#This Row],[Credit USD]]))</f>
        <v/>
      </c>
      <c r="AA1094" s="122"/>
      <c r="AB1094" s="1"/>
      <c r="AC1094" s="15"/>
      <c r="AD1094" s="15" t="str">
        <f>IF(AND(OR(Table1[[#This Row],[Account]]="15030",Table1[[#This Row],[Account]]="15035",Table1[[#This Row],[Account]]="20150"),Table1[[#This Row],[Vendor ID]]=""),1,"")</f>
        <v/>
      </c>
      <c r="AE1094" s="15"/>
      <c r="AF1094" s="15"/>
      <c r="AG1094" s="15"/>
      <c r="AH1094" s="46" t="str">
        <f>IF(Table1[[#This Row],[Posting Date]]&lt;&gt;"","GJ-"&amp;CountryID,"")</f>
        <v/>
      </c>
      <c r="AI1094" s="59" t="str">
        <f>IF(Table1[[#This Row],[Posting Date]]&lt;&gt;"",Table1[[#This Row],[Posting Date]],"")</f>
        <v/>
      </c>
      <c r="AJ1094" s="46"/>
      <c r="AK1094" s="46" t="str">
        <f>IF(Table1[[#This Row],[Description]]&lt;&gt;"",Table1[[#This Row],[Description]],"")</f>
        <v/>
      </c>
      <c r="AL1094" s="46" t="str">
        <f>IF(Table1[[#This Row],[Posting Date]]&lt;&gt;"",Table1[[#This Row],[Reference Number]],"")</f>
        <v/>
      </c>
      <c r="AM1094" s="46" t="str">
        <f>TRIM(Table1[[#This Row],[Line '#]])</f>
        <v/>
      </c>
      <c r="AN1094" s="46" t="str">
        <f>TRIM(Table1[[#This Row],[Account]])</f>
        <v/>
      </c>
      <c r="AO1094" s="46" t="str">
        <f>IF(Table1[[#This Row],[Posting Date]]&lt;&gt;"",$D$5,"")</f>
        <v/>
      </c>
      <c r="AP1094" s="46" t="str">
        <f>TRIM(Table1[[#This Row],[Departments-Prgrams]])</f>
        <v/>
      </c>
      <c r="AQ1094" s="46" t="str">
        <f>TRIM(Table1[[#This Row],[Grant]])</f>
        <v/>
      </c>
      <c r="AR1094" s="46" t="str">
        <f>TRIM(Table1[[#This Row],[Staff ID]])</f>
        <v/>
      </c>
      <c r="AS1094" s="46" t="str">
        <f>IF(TRIM(Table1[[#This Row],[Budget Code]])=0,"",TRIM(Table1[[#This Row],[Budget Code]]))</f>
        <v/>
      </c>
      <c r="AT1094" s="46" t="str">
        <f>IF(Table1[[#This Row],[Line Description]]&lt;&gt;"",Table1[[#This Row],[Line Description]],"")</f>
        <v/>
      </c>
      <c r="AU1094" s="46" t="str">
        <f>IF(Table1[[#This Row],[Cur_Amount Debit]]&gt;0,ROUND(Table1[[#This Row],[Cur_Amount Debit]],2),"")</f>
        <v/>
      </c>
      <c r="AV1094" s="46" t="str">
        <f>IF(Table1[[#This Row],[Cur_Amount Credit]]&gt;0,ROUND(Table1[[#This Row],[Cur_Amount Credit]],2),"")</f>
        <v/>
      </c>
      <c r="AW1094" s="46" t="str">
        <f>LEFT(Table1[[#This Row],[Cur]],3)</f>
        <v/>
      </c>
      <c r="AX1094" s="59"/>
      <c r="AY1094" s="46"/>
      <c r="AZ1094" s="46" t="str">
        <f>IF(Table1[[#This Row],[Cur]]&lt;&gt;"",IF(Table1[[#This Row],[Cur]]="USD","",ExchangeRate),"")</f>
        <v/>
      </c>
      <c r="BA1094" s="46" t="str">
        <f>IF(Table1[[#This Row],[Grant]]&lt;&gt;"",VLOOKUP(Table1[[#This Row],[Grant]],Grants!B:D,3),"")</f>
        <v/>
      </c>
      <c r="BB1094" s="46" t="str">
        <f>TRIM(Table1[[#This Row],[Vendor ID]])</f>
        <v/>
      </c>
      <c r="BC1094">
        <f>IF(Table1[[#This Row],[Reference Number]]=Q1093,BC1093,BC1093+1)</f>
        <v>2</v>
      </c>
    </row>
    <row r="1095" spans="1:55" ht="11.25" hidden="1" customHeight="1">
      <c r="A1095" s="1"/>
      <c r="B1095" s="88" t="str">
        <f>IF(Table1[[#This Row],[Posting Date]]&lt;&gt;"",IF(Table1[[#This Row],[Reference Number]]=Q1094,B1094+1,1),"")</f>
        <v/>
      </c>
      <c r="C1095" s="61"/>
      <c r="D1095" s="61"/>
      <c r="E1095" s="218"/>
      <c r="F1095" s="143" t="str">
        <f>IFERROR(IF(VLOOKUP(Table1[[#This Row],[Budget Code Description]],Dimentions!$X$6:$AC$132,2,FALSE)="","",VLOOKUP(Table1[[#This Row],[Budget Code Description]],Dimentions!$X$6:$AC$132,2,FALSE)),"")</f>
        <v/>
      </c>
      <c r="G1095" s="143" t="str">
        <f>IFERROR(VLOOKUP(Table1[[#This Row],[Budget Code Description]],Dimentions!$X$6:$AC$132,3,FALSE),"")</f>
        <v/>
      </c>
      <c r="H1095" s="64" t="str">
        <f>IFERROR(VLOOKUP(Table1[[#This Row],[Account]],Dimentions!$S$6:$V$233,2,FALSE),"")</f>
        <v/>
      </c>
      <c r="I1095" s="62">
        <f>_xlfn.NUMBERVALUE(LEFT(Table1[[#This Row],[Account]],1))</f>
        <v>0</v>
      </c>
      <c r="J1095" s="62" t="str">
        <f>IFERROR(VLOOKUP(Table1[[#This Row],[Budget Code Description]],Table6[#All],7,FALSE),"")</f>
        <v/>
      </c>
      <c r="K1095" s="143" t="str">
        <f>IFERROR(VLOOKUP(Table1[[#This Row],[Budget Code Description]],Table6[#All],8,FALSE),"")</f>
        <v/>
      </c>
      <c r="L1095" s="63"/>
      <c r="M1095" s="65" t="str">
        <f>IFERROR(VLOOKUP(Table1[[#This Row],[Staff ID]],Table2[],2,FALSE),"")</f>
        <v/>
      </c>
      <c r="N1095" s="211" t="str">
        <f>IFERROR(IF(VLOOKUP(Table1[[#This Row],[Budget Code Description]],Dimentions!$X$6:$AC$97,4,FALSE)="","",VLOOKUP(Table1[[#This Row],[Budget Code Description]],Dimentions!$X$6:$AC$97,4,FALSE)),"")</f>
        <v/>
      </c>
      <c r="O1095" s="65" t="str">
        <f>IFERROR(VLOOKUP(Table1[[#This Row],[Vendor ID]],Table549[],2,FALSE),"")</f>
        <v/>
      </c>
      <c r="P1095" s="63"/>
      <c r="Q1095" s="143" t="str">
        <f>IF(Table1[[#This Row],[Posting Date]]&lt;&gt;"",$D$9,"")</f>
        <v/>
      </c>
      <c r="R1095" s="159" t="str">
        <f>IF(Table1[[#This Row],[Posting Date]]&lt;&gt;"",$D$10,"")</f>
        <v/>
      </c>
      <c r="S1095" s="66"/>
      <c r="T1095" s="63"/>
      <c r="U1095" s="67"/>
      <c r="V1095" s="67"/>
      <c r="W1095" s="67" t="str">
        <f t="shared" si="17"/>
        <v/>
      </c>
      <c r="X1095" s="161" t="str">
        <f>IF(E1095="","",(IF(Table1[[#This Row],[Cur]]="USD",Table1[[#This Row],[Cur_Amount Debit]],Table1[[#This Row],[Cur_Amount Debit]]/Table1[[#This Row],[Exchange Rate]])))</f>
        <v/>
      </c>
      <c r="Y1095" s="161" t="str">
        <f>IF(E1095="","",(IF(Table1[[#This Row],[Cur]]="USD",Table1[[#This Row],[Cur_Amount Credit]],Table1[[#This Row],[Cur_Amount Credit]]/ExchangeRate)))</f>
        <v/>
      </c>
      <c r="Z1095" s="203" t="str">
        <f>IF(E1095="","",(Table1[[#This Row],[Debit USD]]-Table1[[#This Row],[Credit USD]]))</f>
        <v/>
      </c>
      <c r="AA1095" s="122"/>
      <c r="AB1095" s="1"/>
      <c r="AC1095" s="15"/>
      <c r="AD1095" s="15" t="str">
        <f>IF(AND(OR(Table1[[#This Row],[Account]]="15030",Table1[[#This Row],[Account]]="15035",Table1[[#This Row],[Account]]="20150"),Table1[[#This Row],[Vendor ID]]=""),1,"")</f>
        <v/>
      </c>
      <c r="AE1095" s="15"/>
      <c r="AF1095" s="15"/>
      <c r="AG1095" s="15"/>
      <c r="AH1095" s="46" t="str">
        <f>IF(Table1[[#This Row],[Posting Date]]&lt;&gt;"","GJ-"&amp;CountryID,"")</f>
        <v/>
      </c>
      <c r="AI1095" s="59" t="str">
        <f>IF(Table1[[#This Row],[Posting Date]]&lt;&gt;"",Table1[[#This Row],[Posting Date]],"")</f>
        <v/>
      </c>
      <c r="AJ1095" s="46"/>
      <c r="AK1095" s="46" t="str">
        <f>IF(Table1[[#This Row],[Description]]&lt;&gt;"",Table1[[#This Row],[Description]],"")</f>
        <v/>
      </c>
      <c r="AL1095" s="46" t="str">
        <f>IF(Table1[[#This Row],[Posting Date]]&lt;&gt;"",Table1[[#This Row],[Reference Number]],"")</f>
        <v/>
      </c>
      <c r="AM1095" s="46" t="str">
        <f>TRIM(Table1[[#This Row],[Line '#]])</f>
        <v/>
      </c>
      <c r="AN1095" s="46" t="str">
        <f>TRIM(Table1[[#This Row],[Account]])</f>
        <v/>
      </c>
      <c r="AO1095" s="46" t="str">
        <f>IF(Table1[[#This Row],[Posting Date]]&lt;&gt;"",$D$5,"")</f>
        <v/>
      </c>
      <c r="AP1095" s="46" t="str">
        <f>TRIM(Table1[[#This Row],[Departments-Prgrams]])</f>
        <v/>
      </c>
      <c r="AQ1095" s="46" t="str">
        <f>TRIM(Table1[[#This Row],[Grant]])</f>
        <v/>
      </c>
      <c r="AR1095" s="46" t="str">
        <f>TRIM(Table1[[#This Row],[Staff ID]])</f>
        <v/>
      </c>
      <c r="AS1095" s="46" t="str">
        <f>IF(TRIM(Table1[[#This Row],[Budget Code]])=0,"",TRIM(Table1[[#This Row],[Budget Code]]))</f>
        <v/>
      </c>
      <c r="AT1095" s="46" t="str">
        <f>IF(Table1[[#This Row],[Line Description]]&lt;&gt;"",Table1[[#This Row],[Line Description]],"")</f>
        <v/>
      </c>
      <c r="AU1095" s="46" t="str">
        <f>IF(Table1[[#This Row],[Cur_Amount Debit]]&gt;0,ROUND(Table1[[#This Row],[Cur_Amount Debit]],2),"")</f>
        <v/>
      </c>
      <c r="AV1095" s="46" t="str">
        <f>IF(Table1[[#This Row],[Cur_Amount Credit]]&gt;0,ROUND(Table1[[#This Row],[Cur_Amount Credit]],2),"")</f>
        <v/>
      </c>
      <c r="AW1095" s="46" t="str">
        <f>LEFT(Table1[[#This Row],[Cur]],3)</f>
        <v/>
      </c>
      <c r="AX1095" s="59"/>
      <c r="AY1095" s="46"/>
      <c r="AZ1095" s="46" t="str">
        <f>IF(Table1[[#This Row],[Cur]]&lt;&gt;"",IF(Table1[[#This Row],[Cur]]="USD","",ExchangeRate),"")</f>
        <v/>
      </c>
      <c r="BA1095" s="46" t="str">
        <f>IF(Table1[[#This Row],[Grant]]&lt;&gt;"",VLOOKUP(Table1[[#This Row],[Grant]],Grants!B:D,3),"")</f>
        <v/>
      </c>
      <c r="BB1095" s="46" t="str">
        <f>TRIM(Table1[[#This Row],[Vendor ID]])</f>
        <v/>
      </c>
      <c r="BC1095">
        <f>IF(Table1[[#This Row],[Reference Number]]=Q1094,BC1094,BC1094+1)</f>
        <v>2</v>
      </c>
    </row>
    <row r="1096" spans="1:55" ht="11.25" hidden="1" customHeight="1">
      <c r="A1096" s="1"/>
      <c r="B1096" s="88" t="str">
        <f>IF(Table1[[#This Row],[Posting Date]]&lt;&gt;"",IF(Table1[[#This Row],[Reference Number]]=Q1095,B1095+1,1),"")</f>
        <v/>
      </c>
      <c r="C1096" s="61"/>
      <c r="D1096" s="61"/>
      <c r="E1096" s="218"/>
      <c r="F1096" s="143" t="str">
        <f>IFERROR(IF(VLOOKUP(Table1[[#This Row],[Budget Code Description]],Dimentions!$X$6:$AC$132,2,FALSE)="","",VLOOKUP(Table1[[#This Row],[Budget Code Description]],Dimentions!$X$6:$AC$132,2,FALSE)),"")</f>
        <v/>
      </c>
      <c r="G1096" s="143" t="str">
        <f>IFERROR(VLOOKUP(Table1[[#This Row],[Budget Code Description]],Dimentions!$X$6:$AC$132,3,FALSE),"")</f>
        <v/>
      </c>
      <c r="H1096" s="64" t="str">
        <f>IFERROR(VLOOKUP(Table1[[#This Row],[Account]],Dimentions!$S$6:$V$233,2,FALSE),"")</f>
        <v/>
      </c>
      <c r="I1096" s="62">
        <f>_xlfn.NUMBERVALUE(LEFT(Table1[[#This Row],[Account]],1))</f>
        <v>0</v>
      </c>
      <c r="J1096" s="62" t="str">
        <f>IFERROR(VLOOKUP(Table1[[#This Row],[Budget Code Description]],Table6[#All],7,FALSE),"")</f>
        <v/>
      </c>
      <c r="K1096" s="143" t="str">
        <f>IFERROR(VLOOKUP(Table1[[#This Row],[Budget Code Description]],Table6[#All],8,FALSE),"")</f>
        <v/>
      </c>
      <c r="L1096" s="63"/>
      <c r="M1096" s="65" t="str">
        <f>IFERROR(VLOOKUP(Table1[[#This Row],[Staff ID]],Table2[],2,FALSE),"")</f>
        <v/>
      </c>
      <c r="N1096" s="211" t="str">
        <f>IFERROR(IF(VLOOKUP(Table1[[#This Row],[Budget Code Description]],Dimentions!$X$6:$AC$97,4,FALSE)="","",VLOOKUP(Table1[[#This Row],[Budget Code Description]],Dimentions!$X$6:$AC$97,4,FALSE)),"")</f>
        <v/>
      </c>
      <c r="O1096" s="65" t="str">
        <f>IFERROR(VLOOKUP(Table1[[#This Row],[Vendor ID]],Table549[],2,FALSE),"")</f>
        <v/>
      </c>
      <c r="P1096" s="63"/>
      <c r="Q1096" s="143" t="str">
        <f>IF(Table1[[#This Row],[Posting Date]]&lt;&gt;"",$D$9,"")</f>
        <v/>
      </c>
      <c r="R1096" s="159" t="str">
        <f>IF(Table1[[#This Row],[Posting Date]]&lt;&gt;"",$D$10,"")</f>
        <v/>
      </c>
      <c r="S1096" s="66"/>
      <c r="T1096" s="63"/>
      <c r="U1096" s="67"/>
      <c r="V1096" s="67"/>
      <c r="W1096" s="67" t="str">
        <f t="shared" si="17"/>
        <v/>
      </c>
      <c r="X1096" s="161" t="str">
        <f>IF(E1096="","",(IF(Table1[[#This Row],[Cur]]="USD",Table1[[#This Row],[Cur_Amount Debit]],Table1[[#This Row],[Cur_Amount Debit]]/Table1[[#This Row],[Exchange Rate]])))</f>
        <v/>
      </c>
      <c r="Y1096" s="161" t="str">
        <f>IF(E1096="","",(IF(Table1[[#This Row],[Cur]]="USD",Table1[[#This Row],[Cur_Amount Credit]],Table1[[#This Row],[Cur_Amount Credit]]/ExchangeRate)))</f>
        <v/>
      </c>
      <c r="Z1096" s="203" t="str">
        <f>IF(E1096="","",(Table1[[#This Row],[Debit USD]]-Table1[[#This Row],[Credit USD]]))</f>
        <v/>
      </c>
      <c r="AA1096" s="122"/>
      <c r="AB1096" s="1"/>
      <c r="AC1096" s="15"/>
      <c r="AD1096" s="15" t="str">
        <f>IF(AND(OR(Table1[[#This Row],[Account]]="15030",Table1[[#This Row],[Account]]="15035",Table1[[#This Row],[Account]]="20150"),Table1[[#This Row],[Vendor ID]]=""),1,"")</f>
        <v/>
      </c>
      <c r="AE1096" s="15"/>
      <c r="AF1096" s="15"/>
      <c r="AG1096" s="15"/>
      <c r="AH1096" s="46" t="str">
        <f>IF(Table1[[#This Row],[Posting Date]]&lt;&gt;"","GJ-"&amp;CountryID,"")</f>
        <v/>
      </c>
      <c r="AI1096" s="59" t="str">
        <f>IF(Table1[[#This Row],[Posting Date]]&lt;&gt;"",Table1[[#This Row],[Posting Date]],"")</f>
        <v/>
      </c>
      <c r="AJ1096" s="46"/>
      <c r="AK1096" s="46" t="str">
        <f>IF(Table1[[#This Row],[Description]]&lt;&gt;"",Table1[[#This Row],[Description]],"")</f>
        <v/>
      </c>
      <c r="AL1096" s="46" t="str">
        <f>IF(Table1[[#This Row],[Posting Date]]&lt;&gt;"",Table1[[#This Row],[Reference Number]],"")</f>
        <v/>
      </c>
      <c r="AM1096" s="46" t="str">
        <f>TRIM(Table1[[#This Row],[Line '#]])</f>
        <v/>
      </c>
      <c r="AN1096" s="46" t="str">
        <f>TRIM(Table1[[#This Row],[Account]])</f>
        <v/>
      </c>
      <c r="AO1096" s="46" t="str">
        <f>IF(Table1[[#This Row],[Posting Date]]&lt;&gt;"",$D$5,"")</f>
        <v/>
      </c>
      <c r="AP1096" s="46" t="str">
        <f>TRIM(Table1[[#This Row],[Departments-Prgrams]])</f>
        <v/>
      </c>
      <c r="AQ1096" s="46" t="str">
        <f>TRIM(Table1[[#This Row],[Grant]])</f>
        <v/>
      </c>
      <c r="AR1096" s="46" t="str">
        <f>TRIM(Table1[[#This Row],[Staff ID]])</f>
        <v/>
      </c>
      <c r="AS1096" s="46" t="str">
        <f>IF(TRIM(Table1[[#This Row],[Budget Code]])=0,"",TRIM(Table1[[#This Row],[Budget Code]]))</f>
        <v/>
      </c>
      <c r="AT1096" s="46" t="str">
        <f>IF(Table1[[#This Row],[Line Description]]&lt;&gt;"",Table1[[#This Row],[Line Description]],"")</f>
        <v/>
      </c>
      <c r="AU1096" s="46" t="str">
        <f>IF(Table1[[#This Row],[Cur_Amount Debit]]&gt;0,ROUND(Table1[[#This Row],[Cur_Amount Debit]],2),"")</f>
        <v/>
      </c>
      <c r="AV1096" s="46" t="str">
        <f>IF(Table1[[#This Row],[Cur_Amount Credit]]&gt;0,ROUND(Table1[[#This Row],[Cur_Amount Credit]],2),"")</f>
        <v/>
      </c>
      <c r="AW1096" s="46" t="str">
        <f>LEFT(Table1[[#This Row],[Cur]],3)</f>
        <v/>
      </c>
      <c r="AX1096" s="59"/>
      <c r="AY1096" s="46"/>
      <c r="AZ1096" s="46" t="str">
        <f>IF(Table1[[#This Row],[Cur]]&lt;&gt;"",IF(Table1[[#This Row],[Cur]]="USD","",ExchangeRate),"")</f>
        <v/>
      </c>
      <c r="BA1096" s="46" t="str">
        <f>IF(Table1[[#This Row],[Grant]]&lt;&gt;"",VLOOKUP(Table1[[#This Row],[Grant]],Grants!B:D,3),"")</f>
        <v/>
      </c>
      <c r="BB1096" s="46" t="str">
        <f>TRIM(Table1[[#This Row],[Vendor ID]])</f>
        <v/>
      </c>
      <c r="BC1096">
        <f>IF(Table1[[#This Row],[Reference Number]]=Q1095,BC1095,BC1095+1)</f>
        <v>2</v>
      </c>
    </row>
    <row r="1097" spans="1:55" ht="11.25" hidden="1" customHeight="1">
      <c r="A1097" s="1"/>
      <c r="B1097" s="88" t="str">
        <f>IF(Table1[[#This Row],[Posting Date]]&lt;&gt;"",IF(Table1[[#This Row],[Reference Number]]=Q1096,B1096+1,1),"")</f>
        <v/>
      </c>
      <c r="C1097" s="61"/>
      <c r="D1097" s="61"/>
      <c r="E1097" s="218"/>
      <c r="F1097" s="143" t="str">
        <f>IFERROR(IF(VLOOKUP(Table1[[#This Row],[Budget Code Description]],Dimentions!$X$6:$AC$132,2,FALSE)="","",VLOOKUP(Table1[[#This Row],[Budget Code Description]],Dimentions!$X$6:$AC$132,2,FALSE)),"")</f>
        <v/>
      </c>
      <c r="G1097" s="143" t="str">
        <f>IFERROR(VLOOKUP(Table1[[#This Row],[Budget Code Description]],Dimentions!$X$6:$AC$132,3,FALSE),"")</f>
        <v/>
      </c>
      <c r="H1097" s="64" t="str">
        <f>IFERROR(VLOOKUP(Table1[[#This Row],[Account]],Dimentions!$S$6:$V$233,2,FALSE),"")</f>
        <v/>
      </c>
      <c r="I1097" s="62">
        <f>_xlfn.NUMBERVALUE(LEFT(Table1[[#This Row],[Account]],1))</f>
        <v>0</v>
      </c>
      <c r="J1097" s="62" t="str">
        <f>IFERROR(VLOOKUP(Table1[[#This Row],[Budget Code Description]],Table6[#All],7,FALSE),"")</f>
        <v/>
      </c>
      <c r="K1097" s="143" t="str">
        <f>IFERROR(VLOOKUP(Table1[[#This Row],[Budget Code Description]],Table6[#All],8,FALSE),"")</f>
        <v/>
      </c>
      <c r="L1097" s="63"/>
      <c r="M1097" s="65" t="str">
        <f>IFERROR(VLOOKUP(Table1[[#This Row],[Staff ID]],Table2[],2,FALSE),"")</f>
        <v/>
      </c>
      <c r="N1097" s="211" t="str">
        <f>IFERROR(IF(VLOOKUP(Table1[[#This Row],[Budget Code Description]],Dimentions!$X$6:$AC$97,4,FALSE)="","",VLOOKUP(Table1[[#This Row],[Budget Code Description]],Dimentions!$X$6:$AC$97,4,FALSE)),"")</f>
        <v/>
      </c>
      <c r="O1097" s="65" t="str">
        <f>IFERROR(VLOOKUP(Table1[[#This Row],[Vendor ID]],Table549[],2,FALSE),"")</f>
        <v/>
      </c>
      <c r="P1097" s="63"/>
      <c r="Q1097" s="143" t="str">
        <f>IF(Table1[[#This Row],[Posting Date]]&lt;&gt;"",$D$9,"")</f>
        <v/>
      </c>
      <c r="R1097" s="159" t="str">
        <f>IF(Table1[[#This Row],[Posting Date]]&lt;&gt;"",$D$10,"")</f>
        <v/>
      </c>
      <c r="S1097" s="66"/>
      <c r="T1097" s="63"/>
      <c r="U1097" s="67"/>
      <c r="V1097" s="67"/>
      <c r="W1097" s="67" t="str">
        <f t="shared" si="17"/>
        <v/>
      </c>
      <c r="X1097" s="161" t="str">
        <f>IF(E1097="","",(IF(Table1[[#This Row],[Cur]]="USD",Table1[[#This Row],[Cur_Amount Debit]],Table1[[#This Row],[Cur_Amount Debit]]/Table1[[#This Row],[Exchange Rate]])))</f>
        <v/>
      </c>
      <c r="Y1097" s="161" t="str">
        <f>IF(E1097="","",(IF(Table1[[#This Row],[Cur]]="USD",Table1[[#This Row],[Cur_Amount Credit]],Table1[[#This Row],[Cur_Amount Credit]]/ExchangeRate)))</f>
        <v/>
      </c>
      <c r="Z1097" s="203" t="str">
        <f>IF(E1097="","",(Table1[[#This Row],[Debit USD]]-Table1[[#This Row],[Credit USD]]))</f>
        <v/>
      </c>
      <c r="AA1097" s="122"/>
      <c r="AB1097" s="1"/>
      <c r="AC1097" s="15"/>
      <c r="AD1097" s="15" t="str">
        <f>IF(AND(OR(Table1[[#This Row],[Account]]="15030",Table1[[#This Row],[Account]]="15035",Table1[[#This Row],[Account]]="20150"),Table1[[#This Row],[Vendor ID]]=""),1,"")</f>
        <v/>
      </c>
      <c r="AE1097" s="15"/>
      <c r="AF1097" s="15"/>
      <c r="AG1097" s="15"/>
      <c r="AH1097" s="46" t="str">
        <f>IF(Table1[[#This Row],[Posting Date]]&lt;&gt;"","GJ-"&amp;CountryID,"")</f>
        <v/>
      </c>
      <c r="AI1097" s="59" t="str">
        <f>IF(Table1[[#This Row],[Posting Date]]&lt;&gt;"",Table1[[#This Row],[Posting Date]],"")</f>
        <v/>
      </c>
      <c r="AJ1097" s="46"/>
      <c r="AK1097" s="46" t="str">
        <f>IF(Table1[[#This Row],[Description]]&lt;&gt;"",Table1[[#This Row],[Description]],"")</f>
        <v/>
      </c>
      <c r="AL1097" s="46" t="str">
        <f>IF(Table1[[#This Row],[Posting Date]]&lt;&gt;"",Table1[[#This Row],[Reference Number]],"")</f>
        <v/>
      </c>
      <c r="AM1097" s="46" t="str">
        <f>TRIM(Table1[[#This Row],[Line '#]])</f>
        <v/>
      </c>
      <c r="AN1097" s="46" t="str">
        <f>TRIM(Table1[[#This Row],[Account]])</f>
        <v/>
      </c>
      <c r="AO1097" s="46" t="str">
        <f>IF(Table1[[#This Row],[Posting Date]]&lt;&gt;"",$D$5,"")</f>
        <v/>
      </c>
      <c r="AP1097" s="46" t="str">
        <f>TRIM(Table1[[#This Row],[Departments-Prgrams]])</f>
        <v/>
      </c>
      <c r="AQ1097" s="46" t="str">
        <f>TRIM(Table1[[#This Row],[Grant]])</f>
        <v/>
      </c>
      <c r="AR1097" s="46" t="str">
        <f>TRIM(Table1[[#This Row],[Staff ID]])</f>
        <v/>
      </c>
      <c r="AS1097" s="46" t="str">
        <f>IF(TRIM(Table1[[#This Row],[Budget Code]])=0,"",TRIM(Table1[[#This Row],[Budget Code]]))</f>
        <v/>
      </c>
      <c r="AT1097" s="46" t="str">
        <f>IF(Table1[[#This Row],[Line Description]]&lt;&gt;"",Table1[[#This Row],[Line Description]],"")</f>
        <v/>
      </c>
      <c r="AU1097" s="46" t="str">
        <f>IF(Table1[[#This Row],[Cur_Amount Debit]]&gt;0,ROUND(Table1[[#This Row],[Cur_Amount Debit]],2),"")</f>
        <v/>
      </c>
      <c r="AV1097" s="46" t="str">
        <f>IF(Table1[[#This Row],[Cur_Amount Credit]]&gt;0,ROUND(Table1[[#This Row],[Cur_Amount Credit]],2),"")</f>
        <v/>
      </c>
      <c r="AW1097" s="46" t="str">
        <f>LEFT(Table1[[#This Row],[Cur]],3)</f>
        <v/>
      </c>
      <c r="AX1097" s="59"/>
      <c r="AY1097" s="46"/>
      <c r="AZ1097" s="46" t="str">
        <f>IF(Table1[[#This Row],[Cur]]&lt;&gt;"",IF(Table1[[#This Row],[Cur]]="USD","",ExchangeRate),"")</f>
        <v/>
      </c>
      <c r="BA1097" s="46" t="str">
        <f>IF(Table1[[#This Row],[Grant]]&lt;&gt;"",VLOOKUP(Table1[[#This Row],[Grant]],Grants!B:D,3),"")</f>
        <v/>
      </c>
      <c r="BB1097" s="46" t="str">
        <f>TRIM(Table1[[#This Row],[Vendor ID]])</f>
        <v/>
      </c>
      <c r="BC1097">
        <f>IF(Table1[[#This Row],[Reference Number]]=Q1096,BC1096,BC1096+1)</f>
        <v>2</v>
      </c>
    </row>
    <row r="1098" spans="1:55" ht="11.25" hidden="1" customHeight="1">
      <c r="A1098" s="1"/>
      <c r="B1098" s="88" t="str">
        <f>IF(Table1[[#This Row],[Posting Date]]&lt;&gt;"",IF(Table1[[#This Row],[Reference Number]]=Q1097,B1097+1,1),"")</f>
        <v/>
      </c>
      <c r="C1098" s="61"/>
      <c r="D1098" s="61"/>
      <c r="E1098" s="218"/>
      <c r="F1098" s="143" t="str">
        <f>IFERROR(IF(VLOOKUP(Table1[[#This Row],[Budget Code Description]],Dimentions!$X$6:$AC$132,2,FALSE)="","",VLOOKUP(Table1[[#This Row],[Budget Code Description]],Dimentions!$X$6:$AC$132,2,FALSE)),"")</f>
        <v/>
      </c>
      <c r="G1098" s="143" t="str">
        <f>IFERROR(VLOOKUP(Table1[[#This Row],[Budget Code Description]],Dimentions!$X$6:$AC$132,3,FALSE),"")</f>
        <v/>
      </c>
      <c r="H1098" s="64" t="str">
        <f>IFERROR(VLOOKUP(Table1[[#This Row],[Account]],Dimentions!$S$6:$V$233,2,FALSE),"")</f>
        <v/>
      </c>
      <c r="I1098" s="62">
        <f>_xlfn.NUMBERVALUE(LEFT(Table1[[#This Row],[Account]],1))</f>
        <v>0</v>
      </c>
      <c r="J1098" s="62" t="str">
        <f>IFERROR(VLOOKUP(Table1[[#This Row],[Budget Code Description]],Table6[#All],7,FALSE),"")</f>
        <v/>
      </c>
      <c r="K1098" s="143" t="str">
        <f>IFERROR(VLOOKUP(Table1[[#This Row],[Budget Code Description]],Table6[#All],8,FALSE),"")</f>
        <v/>
      </c>
      <c r="L1098" s="63"/>
      <c r="M1098" s="65" t="str">
        <f>IFERROR(VLOOKUP(Table1[[#This Row],[Staff ID]],Table2[],2,FALSE),"")</f>
        <v/>
      </c>
      <c r="N1098" s="211" t="str">
        <f>IFERROR(IF(VLOOKUP(Table1[[#This Row],[Budget Code Description]],Dimentions!$X$6:$AC$97,4,FALSE)="","",VLOOKUP(Table1[[#This Row],[Budget Code Description]],Dimentions!$X$6:$AC$97,4,FALSE)),"")</f>
        <v/>
      </c>
      <c r="O1098" s="65" t="str">
        <f>IFERROR(VLOOKUP(Table1[[#This Row],[Vendor ID]],Table549[],2,FALSE),"")</f>
        <v/>
      </c>
      <c r="P1098" s="63"/>
      <c r="Q1098" s="143" t="str">
        <f>IF(Table1[[#This Row],[Posting Date]]&lt;&gt;"",$D$9,"")</f>
        <v/>
      </c>
      <c r="R1098" s="159" t="str">
        <f>IF(Table1[[#This Row],[Posting Date]]&lt;&gt;"",$D$10,"")</f>
        <v/>
      </c>
      <c r="S1098" s="66"/>
      <c r="T1098" s="63"/>
      <c r="U1098" s="67"/>
      <c r="V1098" s="67"/>
      <c r="W1098" s="67" t="str">
        <f t="shared" si="17"/>
        <v/>
      </c>
      <c r="X1098" s="161" t="str">
        <f>IF(E1098="","",(IF(Table1[[#This Row],[Cur]]="USD",Table1[[#This Row],[Cur_Amount Debit]],Table1[[#This Row],[Cur_Amount Debit]]/Table1[[#This Row],[Exchange Rate]])))</f>
        <v/>
      </c>
      <c r="Y1098" s="161" t="str">
        <f>IF(E1098="","",(IF(Table1[[#This Row],[Cur]]="USD",Table1[[#This Row],[Cur_Amount Credit]],Table1[[#This Row],[Cur_Amount Credit]]/ExchangeRate)))</f>
        <v/>
      </c>
      <c r="Z1098" s="203" t="str">
        <f>IF(E1098="","",(Table1[[#This Row],[Debit USD]]-Table1[[#This Row],[Credit USD]]))</f>
        <v/>
      </c>
      <c r="AA1098" s="122"/>
      <c r="AB1098" s="1"/>
      <c r="AC1098" s="15"/>
      <c r="AD1098" s="15" t="str">
        <f>IF(AND(OR(Table1[[#This Row],[Account]]="15030",Table1[[#This Row],[Account]]="15035",Table1[[#This Row],[Account]]="20150"),Table1[[#This Row],[Vendor ID]]=""),1,"")</f>
        <v/>
      </c>
      <c r="AE1098" s="15"/>
      <c r="AF1098" s="15"/>
      <c r="AG1098" s="15"/>
      <c r="AH1098" s="46" t="str">
        <f>IF(Table1[[#This Row],[Posting Date]]&lt;&gt;"","GJ-"&amp;CountryID,"")</f>
        <v/>
      </c>
      <c r="AI1098" s="59" t="str">
        <f>IF(Table1[[#This Row],[Posting Date]]&lt;&gt;"",Table1[[#This Row],[Posting Date]],"")</f>
        <v/>
      </c>
      <c r="AJ1098" s="46"/>
      <c r="AK1098" s="46" t="str">
        <f>IF(Table1[[#This Row],[Description]]&lt;&gt;"",Table1[[#This Row],[Description]],"")</f>
        <v/>
      </c>
      <c r="AL1098" s="46" t="str">
        <f>IF(Table1[[#This Row],[Posting Date]]&lt;&gt;"",Table1[[#This Row],[Reference Number]],"")</f>
        <v/>
      </c>
      <c r="AM1098" s="46" t="str">
        <f>TRIM(Table1[[#This Row],[Line '#]])</f>
        <v/>
      </c>
      <c r="AN1098" s="46" t="str">
        <f>TRIM(Table1[[#This Row],[Account]])</f>
        <v/>
      </c>
      <c r="AO1098" s="46" t="str">
        <f>IF(Table1[[#This Row],[Posting Date]]&lt;&gt;"",$D$5,"")</f>
        <v/>
      </c>
      <c r="AP1098" s="46" t="str">
        <f>TRIM(Table1[[#This Row],[Departments-Prgrams]])</f>
        <v/>
      </c>
      <c r="AQ1098" s="46" t="str">
        <f>TRIM(Table1[[#This Row],[Grant]])</f>
        <v/>
      </c>
      <c r="AR1098" s="46" t="str">
        <f>TRIM(Table1[[#This Row],[Staff ID]])</f>
        <v/>
      </c>
      <c r="AS1098" s="46" t="str">
        <f>IF(TRIM(Table1[[#This Row],[Budget Code]])=0,"",TRIM(Table1[[#This Row],[Budget Code]]))</f>
        <v/>
      </c>
      <c r="AT1098" s="46" t="str">
        <f>IF(Table1[[#This Row],[Line Description]]&lt;&gt;"",Table1[[#This Row],[Line Description]],"")</f>
        <v/>
      </c>
      <c r="AU1098" s="46" t="str">
        <f>IF(Table1[[#This Row],[Cur_Amount Debit]]&gt;0,ROUND(Table1[[#This Row],[Cur_Amount Debit]],2),"")</f>
        <v/>
      </c>
      <c r="AV1098" s="46" t="str">
        <f>IF(Table1[[#This Row],[Cur_Amount Credit]]&gt;0,ROUND(Table1[[#This Row],[Cur_Amount Credit]],2),"")</f>
        <v/>
      </c>
      <c r="AW1098" s="46" t="str">
        <f>LEFT(Table1[[#This Row],[Cur]],3)</f>
        <v/>
      </c>
      <c r="AX1098" s="59"/>
      <c r="AY1098" s="46"/>
      <c r="AZ1098" s="46" t="str">
        <f>IF(Table1[[#This Row],[Cur]]&lt;&gt;"",IF(Table1[[#This Row],[Cur]]="USD","",ExchangeRate),"")</f>
        <v/>
      </c>
      <c r="BA1098" s="46" t="str">
        <f>IF(Table1[[#This Row],[Grant]]&lt;&gt;"",VLOOKUP(Table1[[#This Row],[Grant]],Grants!B:D,3),"")</f>
        <v/>
      </c>
      <c r="BB1098" s="46" t="str">
        <f>TRIM(Table1[[#This Row],[Vendor ID]])</f>
        <v/>
      </c>
      <c r="BC1098">
        <f>IF(Table1[[#This Row],[Reference Number]]=Q1097,BC1097,BC1097+1)</f>
        <v>2</v>
      </c>
    </row>
    <row r="1099" spans="1:55" ht="11.25" hidden="1" customHeight="1">
      <c r="A1099" s="1"/>
      <c r="B1099" s="88" t="str">
        <f>IF(Table1[[#This Row],[Posting Date]]&lt;&gt;"",IF(Table1[[#This Row],[Reference Number]]=Q1098,B1098+1,1),"")</f>
        <v/>
      </c>
      <c r="C1099" s="61"/>
      <c r="D1099" s="61"/>
      <c r="E1099" s="218"/>
      <c r="F1099" s="143" t="str">
        <f>IFERROR(IF(VLOOKUP(Table1[[#This Row],[Budget Code Description]],Dimentions!$X$6:$AC$132,2,FALSE)="","",VLOOKUP(Table1[[#This Row],[Budget Code Description]],Dimentions!$X$6:$AC$132,2,FALSE)),"")</f>
        <v/>
      </c>
      <c r="G1099" s="143" t="str">
        <f>IFERROR(VLOOKUP(Table1[[#This Row],[Budget Code Description]],Dimentions!$X$6:$AC$132,3,FALSE),"")</f>
        <v/>
      </c>
      <c r="H1099" s="64" t="str">
        <f>IFERROR(VLOOKUP(Table1[[#This Row],[Account]],Dimentions!$S$6:$V$233,2,FALSE),"")</f>
        <v/>
      </c>
      <c r="I1099" s="62">
        <f>_xlfn.NUMBERVALUE(LEFT(Table1[[#This Row],[Account]],1))</f>
        <v>0</v>
      </c>
      <c r="J1099" s="62" t="str">
        <f>IFERROR(VLOOKUP(Table1[[#This Row],[Budget Code Description]],Table6[#All],7,FALSE),"")</f>
        <v/>
      </c>
      <c r="K1099" s="143" t="str">
        <f>IFERROR(VLOOKUP(Table1[[#This Row],[Budget Code Description]],Table6[#All],8,FALSE),"")</f>
        <v/>
      </c>
      <c r="L1099" s="63"/>
      <c r="M1099" s="65" t="str">
        <f>IFERROR(VLOOKUP(Table1[[#This Row],[Staff ID]],Table2[],2,FALSE),"")</f>
        <v/>
      </c>
      <c r="N1099" s="211" t="str">
        <f>IFERROR(IF(VLOOKUP(Table1[[#This Row],[Budget Code Description]],Dimentions!$X$6:$AC$97,4,FALSE)="","",VLOOKUP(Table1[[#This Row],[Budget Code Description]],Dimentions!$X$6:$AC$97,4,FALSE)),"")</f>
        <v/>
      </c>
      <c r="O1099" s="65" t="str">
        <f>IFERROR(VLOOKUP(Table1[[#This Row],[Vendor ID]],Table549[],2,FALSE),"")</f>
        <v/>
      </c>
      <c r="P1099" s="63"/>
      <c r="Q1099" s="143" t="str">
        <f>IF(Table1[[#This Row],[Posting Date]]&lt;&gt;"",$D$9,"")</f>
        <v/>
      </c>
      <c r="R1099" s="159" t="str">
        <f>IF(Table1[[#This Row],[Posting Date]]&lt;&gt;"",$D$10,"")</f>
        <v/>
      </c>
      <c r="S1099" s="66"/>
      <c r="T1099" s="63"/>
      <c r="U1099" s="67"/>
      <c r="V1099" s="67"/>
      <c r="W1099" s="67" t="str">
        <f t="shared" si="17"/>
        <v/>
      </c>
      <c r="X1099" s="161" t="str">
        <f>IF(E1099="","",(IF(Table1[[#This Row],[Cur]]="USD",Table1[[#This Row],[Cur_Amount Debit]],Table1[[#This Row],[Cur_Amount Debit]]/Table1[[#This Row],[Exchange Rate]])))</f>
        <v/>
      </c>
      <c r="Y1099" s="161" t="str">
        <f>IF(E1099="","",(IF(Table1[[#This Row],[Cur]]="USD",Table1[[#This Row],[Cur_Amount Credit]],Table1[[#This Row],[Cur_Amount Credit]]/ExchangeRate)))</f>
        <v/>
      </c>
      <c r="Z1099" s="203" t="str">
        <f>IF(E1099="","",(Table1[[#This Row],[Debit USD]]-Table1[[#This Row],[Credit USD]]))</f>
        <v/>
      </c>
      <c r="AA1099" s="122"/>
      <c r="AB1099" s="1"/>
      <c r="AC1099" s="15"/>
      <c r="AD1099" s="15" t="str">
        <f>IF(AND(OR(Table1[[#This Row],[Account]]="15030",Table1[[#This Row],[Account]]="15035",Table1[[#This Row],[Account]]="20150"),Table1[[#This Row],[Vendor ID]]=""),1,"")</f>
        <v/>
      </c>
      <c r="AE1099" s="15"/>
      <c r="AF1099" s="15"/>
      <c r="AG1099" s="15"/>
      <c r="AH1099" s="46" t="str">
        <f>IF(Table1[[#This Row],[Posting Date]]&lt;&gt;"","GJ-"&amp;CountryID,"")</f>
        <v/>
      </c>
      <c r="AI1099" s="59" t="str">
        <f>IF(Table1[[#This Row],[Posting Date]]&lt;&gt;"",Table1[[#This Row],[Posting Date]],"")</f>
        <v/>
      </c>
      <c r="AJ1099" s="46"/>
      <c r="AK1099" s="46" t="str">
        <f>IF(Table1[[#This Row],[Description]]&lt;&gt;"",Table1[[#This Row],[Description]],"")</f>
        <v/>
      </c>
      <c r="AL1099" s="46" t="str">
        <f>IF(Table1[[#This Row],[Posting Date]]&lt;&gt;"",Table1[[#This Row],[Reference Number]],"")</f>
        <v/>
      </c>
      <c r="AM1099" s="46" t="str">
        <f>TRIM(Table1[[#This Row],[Line '#]])</f>
        <v/>
      </c>
      <c r="AN1099" s="46" t="str">
        <f>TRIM(Table1[[#This Row],[Account]])</f>
        <v/>
      </c>
      <c r="AO1099" s="46" t="str">
        <f>IF(Table1[[#This Row],[Posting Date]]&lt;&gt;"",$D$5,"")</f>
        <v/>
      </c>
      <c r="AP1099" s="46" t="str">
        <f>TRIM(Table1[[#This Row],[Departments-Prgrams]])</f>
        <v/>
      </c>
      <c r="AQ1099" s="46" t="str">
        <f>TRIM(Table1[[#This Row],[Grant]])</f>
        <v/>
      </c>
      <c r="AR1099" s="46" t="str">
        <f>TRIM(Table1[[#This Row],[Staff ID]])</f>
        <v/>
      </c>
      <c r="AS1099" s="46" t="str">
        <f>IF(TRIM(Table1[[#This Row],[Budget Code]])=0,"",TRIM(Table1[[#This Row],[Budget Code]]))</f>
        <v/>
      </c>
      <c r="AT1099" s="46" t="str">
        <f>IF(Table1[[#This Row],[Line Description]]&lt;&gt;"",Table1[[#This Row],[Line Description]],"")</f>
        <v/>
      </c>
      <c r="AU1099" s="46" t="str">
        <f>IF(Table1[[#This Row],[Cur_Amount Debit]]&gt;0,ROUND(Table1[[#This Row],[Cur_Amount Debit]],2),"")</f>
        <v/>
      </c>
      <c r="AV1099" s="46" t="str">
        <f>IF(Table1[[#This Row],[Cur_Amount Credit]]&gt;0,ROUND(Table1[[#This Row],[Cur_Amount Credit]],2),"")</f>
        <v/>
      </c>
      <c r="AW1099" s="46" t="str">
        <f>LEFT(Table1[[#This Row],[Cur]],3)</f>
        <v/>
      </c>
      <c r="AX1099" s="59"/>
      <c r="AY1099" s="46"/>
      <c r="AZ1099" s="46" t="str">
        <f>IF(Table1[[#This Row],[Cur]]&lt;&gt;"",IF(Table1[[#This Row],[Cur]]="USD","",ExchangeRate),"")</f>
        <v/>
      </c>
      <c r="BA1099" s="46" t="str">
        <f>IF(Table1[[#This Row],[Grant]]&lt;&gt;"",VLOOKUP(Table1[[#This Row],[Grant]],Grants!B:D,3),"")</f>
        <v/>
      </c>
      <c r="BB1099" s="46" t="str">
        <f>TRIM(Table1[[#This Row],[Vendor ID]])</f>
        <v/>
      </c>
      <c r="BC1099">
        <f>IF(Table1[[#This Row],[Reference Number]]=Q1098,BC1098,BC1098+1)</f>
        <v>2</v>
      </c>
    </row>
    <row r="1100" spans="1:55" ht="11.25" hidden="1" customHeight="1">
      <c r="A1100" s="1"/>
      <c r="B1100" s="88" t="str">
        <f>IF(Table1[[#This Row],[Posting Date]]&lt;&gt;"",IF(Table1[[#This Row],[Reference Number]]=Q1099,B1099+1,1),"")</f>
        <v/>
      </c>
      <c r="C1100" s="61"/>
      <c r="D1100" s="61"/>
      <c r="E1100" s="218"/>
      <c r="F1100" s="143" t="str">
        <f>IFERROR(IF(VLOOKUP(Table1[[#This Row],[Budget Code Description]],Dimentions!$X$6:$AC$132,2,FALSE)="","",VLOOKUP(Table1[[#This Row],[Budget Code Description]],Dimentions!$X$6:$AC$132,2,FALSE)),"")</f>
        <v/>
      </c>
      <c r="G1100" s="143" t="str">
        <f>IFERROR(VLOOKUP(Table1[[#This Row],[Budget Code Description]],Dimentions!$X$6:$AC$132,3,FALSE),"")</f>
        <v/>
      </c>
      <c r="H1100" s="64" t="str">
        <f>IFERROR(VLOOKUP(Table1[[#This Row],[Account]],Dimentions!$S$6:$V$233,2,FALSE),"")</f>
        <v/>
      </c>
      <c r="I1100" s="62">
        <f>_xlfn.NUMBERVALUE(LEFT(Table1[[#This Row],[Account]],1))</f>
        <v>0</v>
      </c>
      <c r="J1100" s="62" t="str">
        <f>IFERROR(VLOOKUP(Table1[[#This Row],[Budget Code Description]],Table6[#All],7,FALSE),"")</f>
        <v/>
      </c>
      <c r="K1100" s="143" t="str">
        <f>IFERROR(VLOOKUP(Table1[[#This Row],[Budget Code Description]],Table6[#All],8,FALSE),"")</f>
        <v/>
      </c>
      <c r="L1100" s="63"/>
      <c r="M1100" s="65" t="str">
        <f>IFERROR(VLOOKUP(Table1[[#This Row],[Staff ID]],Table2[],2,FALSE),"")</f>
        <v/>
      </c>
      <c r="N1100" s="211" t="str">
        <f>IFERROR(IF(VLOOKUP(Table1[[#This Row],[Budget Code Description]],Dimentions!$X$6:$AC$97,4,FALSE)="","",VLOOKUP(Table1[[#This Row],[Budget Code Description]],Dimentions!$X$6:$AC$97,4,FALSE)),"")</f>
        <v/>
      </c>
      <c r="O1100" s="65" t="str">
        <f>IFERROR(VLOOKUP(Table1[[#This Row],[Vendor ID]],Table549[],2,FALSE),"")</f>
        <v/>
      </c>
      <c r="P1100" s="63"/>
      <c r="Q1100" s="143" t="str">
        <f>IF(Table1[[#This Row],[Posting Date]]&lt;&gt;"",$D$9,"")</f>
        <v/>
      </c>
      <c r="R1100" s="159" t="str">
        <f>IF(Table1[[#This Row],[Posting Date]]&lt;&gt;"",$D$10,"")</f>
        <v/>
      </c>
      <c r="S1100" s="66"/>
      <c r="T1100" s="63"/>
      <c r="U1100" s="67"/>
      <c r="V1100" s="67"/>
      <c r="W1100" s="67" t="str">
        <f t="shared" si="17"/>
        <v/>
      </c>
      <c r="X1100" s="161" t="str">
        <f>IF(E1100="","",(IF(Table1[[#This Row],[Cur]]="USD",Table1[[#This Row],[Cur_Amount Debit]],Table1[[#This Row],[Cur_Amount Debit]]/Table1[[#This Row],[Exchange Rate]])))</f>
        <v/>
      </c>
      <c r="Y1100" s="161" t="str">
        <f>IF(E1100="","",(IF(Table1[[#This Row],[Cur]]="USD",Table1[[#This Row],[Cur_Amount Credit]],Table1[[#This Row],[Cur_Amount Credit]]/ExchangeRate)))</f>
        <v/>
      </c>
      <c r="Z1100" s="203" t="str">
        <f>IF(E1100="","",(Table1[[#This Row],[Debit USD]]-Table1[[#This Row],[Credit USD]]))</f>
        <v/>
      </c>
      <c r="AA1100" s="122"/>
      <c r="AB1100" s="1"/>
      <c r="AC1100" s="15"/>
      <c r="AD1100" s="15" t="str">
        <f>IF(AND(OR(Table1[[#This Row],[Account]]="15030",Table1[[#This Row],[Account]]="15035",Table1[[#This Row],[Account]]="20150"),Table1[[#This Row],[Vendor ID]]=""),1,"")</f>
        <v/>
      </c>
      <c r="AE1100" s="15"/>
      <c r="AF1100" s="15"/>
      <c r="AG1100" s="15"/>
      <c r="AH1100" s="46" t="str">
        <f>IF(Table1[[#This Row],[Posting Date]]&lt;&gt;"","GJ-"&amp;CountryID,"")</f>
        <v/>
      </c>
      <c r="AI1100" s="59" t="str">
        <f>IF(Table1[[#This Row],[Posting Date]]&lt;&gt;"",Table1[[#This Row],[Posting Date]],"")</f>
        <v/>
      </c>
      <c r="AJ1100" s="46"/>
      <c r="AK1100" s="46" t="str">
        <f>IF(Table1[[#This Row],[Description]]&lt;&gt;"",Table1[[#This Row],[Description]],"")</f>
        <v/>
      </c>
      <c r="AL1100" s="46" t="str">
        <f>IF(Table1[[#This Row],[Posting Date]]&lt;&gt;"",Table1[[#This Row],[Reference Number]],"")</f>
        <v/>
      </c>
      <c r="AM1100" s="46" t="str">
        <f>TRIM(Table1[[#This Row],[Line '#]])</f>
        <v/>
      </c>
      <c r="AN1100" s="46" t="str">
        <f>TRIM(Table1[[#This Row],[Account]])</f>
        <v/>
      </c>
      <c r="AO1100" s="46" t="str">
        <f>IF(Table1[[#This Row],[Posting Date]]&lt;&gt;"",$D$5,"")</f>
        <v/>
      </c>
      <c r="AP1100" s="46" t="str">
        <f>TRIM(Table1[[#This Row],[Departments-Prgrams]])</f>
        <v/>
      </c>
      <c r="AQ1100" s="46" t="str">
        <f>TRIM(Table1[[#This Row],[Grant]])</f>
        <v/>
      </c>
      <c r="AR1100" s="46" t="str">
        <f>TRIM(Table1[[#This Row],[Staff ID]])</f>
        <v/>
      </c>
      <c r="AS1100" s="46" t="str">
        <f>IF(TRIM(Table1[[#This Row],[Budget Code]])=0,"",TRIM(Table1[[#This Row],[Budget Code]]))</f>
        <v/>
      </c>
      <c r="AT1100" s="46" t="str">
        <f>IF(Table1[[#This Row],[Line Description]]&lt;&gt;"",Table1[[#This Row],[Line Description]],"")</f>
        <v/>
      </c>
      <c r="AU1100" s="46" t="str">
        <f>IF(Table1[[#This Row],[Cur_Amount Debit]]&gt;0,ROUND(Table1[[#This Row],[Cur_Amount Debit]],2),"")</f>
        <v/>
      </c>
      <c r="AV1100" s="46" t="str">
        <f>IF(Table1[[#This Row],[Cur_Amount Credit]]&gt;0,ROUND(Table1[[#This Row],[Cur_Amount Credit]],2),"")</f>
        <v/>
      </c>
      <c r="AW1100" s="46" t="str">
        <f>LEFT(Table1[[#This Row],[Cur]],3)</f>
        <v/>
      </c>
      <c r="AX1100" s="59"/>
      <c r="AY1100" s="46"/>
      <c r="AZ1100" s="46" t="str">
        <f>IF(Table1[[#This Row],[Cur]]&lt;&gt;"",IF(Table1[[#This Row],[Cur]]="USD","",ExchangeRate),"")</f>
        <v/>
      </c>
      <c r="BA1100" s="46" t="str">
        <f>IF(Table1[[#This Row],[Grant]]&lt;&gt;"",VLOOKUP(Table1[[#This Row],[Grant]],Grants!B:D,3),"")</f>
        <v/>
      </c>
      <c r="BB1100" s="46" t="str">
        <f>TRIM(Table1[[#This Row],[Vendor ID]])</f>
        <v/>
      </c>
      <c r="BC1100">
        <f>IF(Table1[[#This Row],[Reference Number]]=Q1099,BC1099,BC1099+1)</f>
        <v>2</v>
      </c>
    </row>
    <row r="1101" spans="1:55" ht="11.25" hidden="1" customHeight="1">
      <c r="A1101" s="1"/>
      <c r="B1101" s="88" t="str">
        <f>IF(Table1[[#This Row],[Posting Date]]&lt;&gt;"",IF(Table1[[#This Row],[Reference Number]]=Q1100,B1100+1,1),"")</f>
        <v/>
      </c>
      <c r="C1101" s="61"/>
      <c r="D1101" s="61"/>
      <c r="E1101" s="218"/>
      <c r="F1101" s="143" t="str">
        <f>IFERROR(IF(VLOOKUP(Table1[[#This Row],[Budget Code Description]],Dimentions!$X$6:$AC$132,2,FALSE)="","",VLOOKUP(Table1[[#This Row],[Budget Code Description]],Dimentions!$X$6:$AC$132,2,FALSE)),"")</f>
        <v/>
      </c>
      <c r="G1101" s="143" t="str">
        <f>IFERROR(VLOOKUP(Table1[[#This Row],[Budget Code Description]],Dimentions!$X$6:$AC$132,3,FALSE),"")</f>
        <v/>
      </c>
      <c r="H1101" s="64" t="str">
        <f>IFERROR(VLOOKUP(Table1[[#This Row],[Account]],Dimentions!$S$6:$V$233,2,FALSE),"")</f>
        <v/>
      </c>
      <c r="I1101" s="62">
        <f>_xlfn.NUMBERVALUE(LEFT(Table1[[#This Row],[Account]],1))</f>
        <v>0</v>
      </c>
      <c r="J1101" s="62" t="str">
        <f>IFERROR(VLOOKUP(Table1[[#This Row],[Budget Code Description]],Table6[#All],7,FALSE),"")</f>
        <v/>
      </c>
      <c r="K1101" s="143" t="str">
        <f>IFERROR(VLOOKUP(Table1[[#This Row],[Budget Code Description]],Table6[#All],8,FALSE),"")</f>
        <v/>
      </c>
      <c r="L1101" s="63"/>
      <c r="M1101" s="65" t="str">
        <f>IFERROR(VLOOKUP(Table1[[#This Row],[Staff ID]],Table2[],2,FALSE),"")</f>
        <v/>
      </c>
      <c r="N1101" s="211" t="str">
        <f>IFERROR(IF(VLOOKUP(Table1[[#This Row],[Budget Code Description]],Dimentions!$X$6:$AC$97,4,FALSE)="","",VLOOKUP(Table1[[#This Row],[Budget Code Description]],Dimentions!$X$6:$AC$97,4,FALSE)),"")</f>
        <v/>
      </c>
      <c r="O1101" s="65" t="str">
        <f>IFERROR(VLOOKUP(Table1[[#This Row],[Vendor ID]],Table549[],2,FALSE),"")</f>
        <v/>
      </c>
      <c r="P1101" s="63"/>
      <c r="Q1101" s="143" t="str">
        <f>IF(Table1[[#This Row],[Posting Date]]&lt;&gt;"",$D$9,"")</f>
        <v/>
      </c>
      <c r="R1101" s="159" t="str">
        <f>IF(Table1[[#This Row],[Posting Date]]&lt;&gt;"",$D$10,"")</f>
        <v/>
      </c>
      <c r="S1101" s="66"/>
      <c r="T1101" s="63"/>
      <c r="U1101" s="67"/>
      <c r="V1101" s="67"/>
      <c r="W1101" s="67" t="str">
        <f t="shared" si="17"/>
        <v/>
      </c>
      <c r="X1101" s="161" t="str">
        <f>IF(E1101="","",(IF(Table1[[#This Row],[Cur]]="USD",Table1[[#This Row],[Cur_Amount Debit]],Table1[[#This Row],[Cur_Amount Debit]]/Table1[[#This Row],[Exchange Rate]])))</f>
        <v/>
      </c>
      <c r="Y1101" s="161" t="str">
        <f>IF(E1101="","",(IF(Table1[[#This Row],[Cur]]="USD",Table1[[#This Row],[Cur_Amount Credit]],Table1[[#This Row],[Cur_Amount Credit]]/ExchangeRate)))</f>
        <v/>
      </c>
      <c r="Z1101" s="203" t="str">
        <f>IF(E1101="","",(Table1[[#This Row],[Debit USD]]-Table1[[#This Row],[Credit USD]]))</f>
        <v/>
      </c>
      <c r="AA1101" s="122"/>
      <c r="AB1101" s="1"/>
      <c r="AC1101" s="15"/>
      <c r="AD1101" s="15" t="str">
        <f>IF(AND(OR(Table1[[#This Row],[Account]]="15030",Table1[[#This Row],[Account]]="15035",Table1[[#This Row],[Account]]="20150"),Table1[[#This Row],[Vendor ID]]=""),1,"")</f>
        <v/>
      </c>
      <c r="AE1101" s="15"/>
      <c r="AF1101" s="15"/>
      <c r="AG1101" s="15"/>
      <c r="AH1101" s="46" t="str">
        <f>IF(Table1[[#This Row],[Posting Date]]&lt;&gt;"","GJ-"&amp;CountryID,"")</f>
        <v/>
      </c>
      <c r="AI1101" s="59" t="str">
        <f>IF(Table1[[#This Row],[Posting Date]]&lt;&gt;"",Table1[[#This Row],[Posting Date]],"")</f>
        <v/>
      </c>
      <c r="AJ1101" s="46"/>
      <c r="AK1101" s="46" t="str">
        <f>IF(Table1[[#This Row],[Description]]&lt;&gt;"",Table1[[#This Row],[Description]],"")</f>
        <v/>
      </c>
      <c r="AL1101" s="46" t="str">
        <f>IF(Table1[[#This Row],[Posting Date]]&lt;&gt;"",Table1[[#This Row],[Reference Number]],"")</f>
        <v/>
      </c>
      <c r="AM1101" s="46" t="str">
        <f>TRIM(Table1[[#This Row],[Line '#]])</f>
        <v/>
      </c>
      <c r="AN1101" s="46" t="str">
        <f>TRIM(Table1[[#This Row],[Account]])</f>
        <v/>
      </c>
      <c r="AO1101" s="46" t="str">
        <f>IF(Table1[[#This Row],[Posting Date]]&lt;&gt;"",$D$5,"")</f>
        <v/>
      </c>
      <c r="AP1101" s="46" t="str">
        <f>TRIM(Table1[[#This Row],[Departments-Prgrams]])</f>
        <v/>
      </c>
      <c r="AQ1101" s="46" t="str">
        <f>TRIM(Table1[[#This Row],[Grant]])</f>
        <v/>
      </c>
      <c r="AR1101" s="46" t="str">
        <f>TRIM(Table1[[#This Row],[Staff ID]])</f>
        <v/>
      </c>
      <c r="AS1101" s="46" t="str">
        <f>IF(TRIM(Table1[[#This Row],[Budget Code]])=0,"",TRIM(Table1[[#This Row],[Budget Code]]))</f>
        <v/>
      </c>
      <c r="AT1101" s="46" t="str">
        <f>IF(Table1[[#This Row],[Line Description]]&lt;&gt;"",Table1[[#This Row],[Line Description]],"")</f>
        <v/>
      </c>
      <c r="AU1101" s="46" t="str">
        <f>IF(Table1[[#This Row],[Cur_Amount Debit]]&gt;0,ROUND(Table1[[#This Row],[Cur_Amount Debit]],2),"")</f>
        <v/>
      </c>
      <c r="AV1101" s="46" t="str">
        <f>IF(Table1[[#This Row],[Cur_Amount Credit]]&gt;0,ROUND(Table1[[#This Row],[Cur_Amount Credit]],2),"")</f>
        <v/>
      </c>
      <c r="AW1101" s="46" t="str">
        <f>LEFT(Table1[[#This Row],[Cur]],3)</f>
        <v/>
      </c>
      <c r="AX1101" s="59"/>
      <c r="AY1101" s="46"/>
      <c r="AZ1101" s="46" t="str">
        <f>IF(Table1[[#This Row],[Cur]]&lt;&gt;"",IF(Table1[[#This Row],[Cur]]="USD","",ExchangeRate),"")</f>
        <v/>
      </c>
      <c r="BA1101" s="46" t="str">
        <f>IF(Table1[[#This Row],[Grant]]&lt;&gt;"",VLOOKUP(Table1[[#This Row],[Grant]],Grants!B:D,3),"")</f>
        <v/>
      </c>
      <c r="BB1101" s="46" t="str">
        <f>TRIM(Table1[[#This Row],[Vendor ID]])</f>
        <v/>
      </c>
      <c r="BC1101">
        <f>IF(Table1[[#This Row],[Reference Number]]=Q1100,BC1100,BC1100+1)</f>
        <v>2</v>
      </c>
    </row>
    <row r="1102" spans="1:55" ht="11.25" hidden="1" customHeight="1">
      <c r="A1102" s="1"/>
      <c r="B1102" s="88" t="str">
        <f>IF(Table1[[#This Row],[Posting Date]]&lt;&gt;"",IF(Table1[[#This Row],[Reference Number]]=Q1101,B1101+1,1),"")</f>
        <v/>
      </c>
      <c r="C1102" s="61"/>
      <c r="D1102" s="61"/>
      <c r="E1102" s="218"/>
      <c r="F1102" s="143" t="str">
        <f>IFERROR(IF(VLOOKUP(Table1[[#This Row],[Budget Code Description]],Dimentions!$X$6:$AC$132,2,FALSE)="","",VLOOKUP(Table1[[#This Row],[Budget Code Description]],Dimentions!$X$6:$AC$132,2,FALSE)),"")</f>
        <v/>
      </c>
      <c r="G1102" s="143" t="str">
        <f>IFERROR(VLOOKUP(Table1[[#This Row],[Budget Code Description]],Dimentions!$X$6:$AC$132,3,FALSE),"")</f>
        <v/>
      </c>
      <c r="H1102" s="64" t="str">
        <f>IFERROR(VLOOKUP(Table1[[#This Row],[Account]],Dimentions!$S$6:$V$233,2,FALSE),"")</f>
        <v/>
      </c>
      <c r="I1102" s="62">
        <f>_xlfn.NUMBERVALUE(LEFT(Table1[[#This Row],[Account]],1))</f>
        <v>0</v>
      </c>
      <c r="J1102" s="62" t="str">
        <f>IFERROR(VLOOKUP(Table1[[#This Row],[Budget Code Description]],Table6[#All],7,FALSE),"")</f>
        <v/>
      </c>
      <c r="K1102" s="143" t="str">
        <f>IFERROR(VLOOKUP(Table1[[#This Row],[Budget Code Description]],Table6[#All],8,FALSE),"")</f>
        <v/>
      </c>
      <c r="L1102" s="63"/>
      <c r="M1102" s="65" t="str">
        <f>IFERROR(VLOOKUP(Table1[[#This Row],[Staff ID]],Table2[],2,FALSE),"")</f>
        <v/>
      </c>
      <c r="N1102" s="211" t="str">
        <f>IFERROR(IF(VLOOKUP(Table1[[#This Row],[Budget Code Description]],Dimentions!$X$6:$AC$97,4,FALSE)="","",VLOOKUP(Table1[[#This Row],[Budget Code Description]],Dimentions!$X$6:$AC$97,4,FALSE)),"")</f>
        <v/>
      </c>
      <c r="O1102" s="65" t="str">
        <f>IFERROR(VLOOKUP(Table1[[#This Row],[Vendor ID]],Table549[],2,FALSE),"")</f>
        <v/>
      </c>
      <c r="P1102" s="63"/>
      <c r="Q1102" s="143" t="str">
        <f>IF(Table1[[#This Row],[Posting Date]]&lt;&gt;"",$D$9,"")</f>
        <v/>
      </c>
      <c r="R1102" s="159" t="str">
        <f>IF(Table1[[#This Row],[Posting Date]]&lt;&gt;"",$D$10,"")</f>
        <v/>
      </c>
      <c r="S1102" s="66"/>
      <c r="T1102" s="63"/>
      <c r="U1102" s="67"/>
      <c r="V1102" s="67"/>
      <c r="W1102" s="67" t="str">
        <f t="shared" si="17"/>
        <v/>
      </c>
      <c r="X1102" s="161" t="str">
        <f>IF(E1102="","",(IF(Table1[[#This Row],[Cur]]="USD",Table1[[#This Row],[Cur_Amount Debit]],Table1[[#This Row],[Cur_Amount Debit]]/Table1[[#This Row],[Exchange Rate]])))</f>
        <v/>
      </c>
      <c r="Y1102" s="161" t="str">
        <f>IF(E1102="","",(IF(Table1[[#This Row],[Cur]]="USD",Table1[[#This Row],[Cur_Amount Credit]],Table1[[#This Row],[Cur_Amount Credit]]/ExchangeRate)))</f>
        <v/>
      </c>
      <c r="Z1102" s="203" t="str">
        <f>IF(E1102="","",(Table1[[#This Row],[Debit USD]]-Table1[[#This Row],[Credit USD]]))</f>
        <v/>
      </c>
      <c r="AA1102" s="122"/>
      <c r="AB1102" s="1"/>
      <c r="AC1102" s="15"/>
      <c r="AD1102" s="15" t="str">
        <f>IF(AND(OR(Table1[[#This Row],[Account]]="15030",Table1[[#This Row],[Account]]="15035",Table1[[#This Row],[Account]]="20150"),Table1[[#This Row],[Vendor ID]]=""),1,"")</f>
        <v/>
      </c>
      <c r="AE1102" s="15"/>
      <c r="AF1102" s="15"/>
      <c r="AG1102" s="15"/>
      <c r="AH1102" s="46" t="str">
        <f>IF(Table1[[#This Row],[Posting Date]]&lt;&gt;"","GJ-"&amp;CountryID,"")</f>
        <v/>
      </c>
      <c r="AI1102" s="59" t="str">
        <f>IF(Table1[[#This Row],[Posting Date]]&lt;&gt;"",Table1[[#This Row],[Posting Date]],"")</f>
        <v/>
      </c>
      <c r="AJ1102" s="46"/>
      <c r="AK1102" s="46" t="str">
        <f>IF(Table1[[#This Row],[Description]]&lt;&gt;"",Table1[[#This Row],[Description]],"")</f>
        <v/>
      </c>
      <c r="AL1102" s="46" t="str">
        <f>IF(Table1[[#This Row],[Posting Date]]&lt;&gt;"",Table1[[#This Row],[Reference Number]],"")</f>
        <v/>
      </c>
      <c r="AM1102" s="46" t="str">
        <f>TRIM(Table1[[#This Row],[Line '#]])</f>
        <v/>
      </c>
      <c r="AN1102" s="46" t="str">
        <f>TRIM(Table1[[#This Row],[Account]])</f>
        <v/>
      </c>
      <c r="AO1102" s="46" t="str">
        <f>IF(Table1[[#This Row],[Posting Date]]&lt;&gt;"",$D$5,"")</f>
        <v/>
      </c>
      <c r="AP1102" s="46" t="str">
        <f>TRIM(Table1[[#This Row],[Departments-Prgrams]])</f>
        <v/>
      </c>
      <c r="AQ1102" s="46" t="str">
        <f>TRIM(Table1[[#This Row],[Grant]])</f>
        <v/>
      </c>
      <c r="AR1102" s="46" t="str">
        <f>TRIM(Table1[[#This Row],[Staff ID]])</f>
        <v/>
      </c>
      <c r="AS1102" s="46" t="str">
        <f>IF(TRIM(Table1[[#This Row],[Budget Code]])=0,"",TRIM(Table1[[#This Row],[Budget Code]]))</f>
        <v/>
      </c>
      <c r="AT1102" s="46" t="str">
        <f>IF(Table1[[#This Row],[Line Description]]&lt;&gt;"",Table1[[#This Row],[Line Description]],"")</f>
        <v/>
      </c>
      <c r="AU1102" s="46" t="str">
        <f>IF(Table1[[#This Row],[Cur_Amount Debit]]&gt;0,ROUND(Table1[[#This Row],[Cur_Amount Debit]],2),"")</f>
        <v/>
      </c>
      <c r="AV1102" s="46" t="str">
        <f>IF(Table1[[#This Row],[Cur_Amount Credit]]&gt;0,ROUND(Table1[[#This Row],[Cur_Amount Credit]],2),"")</f>
        <v/>
      </c>
      <c r="AW1102" s="46" t="str">
        <f>LEFT(Table1[[#This Row],[Cur]],3)</f>
        <v/>
      </c>
      <c r="AX1102" s="59"/>
      <c r="AY1102" s="46"/>
      <c r="AZ1102" s="46" t="str">
        <f>IF(Table1[[#This Row],[Cur]]&lt;&gt;"",IF(Table1[[#This Row],[Cur]]="USD","",ExchangeRate),"")</f>
        <v/>
      </c>
      <c r="BA1102" s="46" t="str">
        <f>IF(Table1[[#This Row],[Grant]]&lt;&gt;"",VLOOKUP(Table1[[#This Row],[Grant]],Grants!B:D,3),"")</f>
        <v/>
      </c>
      <c r="BB1102" s="46" t="str">
        <f>TRIM(Table1[[#This Row],[Vendor ID]])</f>
        <v/>
      </c>
      <c r="BC1102">
        <f>IF(Table1[[#This Row],[Reference Number]]=Q1101,BC1101,BC1101+1)</f>
        <v>2</v>
      </c>
    </row>
    <row r="1103" spans="1:55" ht="11.25" hidden="1" customHeight="1">
      <c r="A1103" s="1"/>
      <c r="B1103" s="88" t="str">
        <f>IF(Table1[[#This Row],[Posting Date]]&lt;&gt;"",IF(Table1[[#This Row],[Reference Number]]=Q1102,B1102+1,1),"")</f>
        <v/>
      </c>
      <c r="C1103" s="61"/>
      <c r="D1103" s="61"/>
      <c r="E1103" s="218"/>
      <c r="F1103" s="143" t="str">
        <f>IFERROR(IF(VLOOKUP(Table1[[#This Row],[Budget Code Description]],Dimentions!$X$6:$AC$132,2,FALSE)="","",VLOOKUP(Table1[[#This Row],[Budget Code Description]],Dimentions!$X$6:$AC$132,2,FALSE)),"")</f>
        <v/>
      </c>
      <c r="G1103" s="143" t="str">
        <f>IFERROR(VLOOKUP(Table1[[#This Row],[Budget Code Description]],Dimentions!$X$6:$AC$132,3,FALSE),"")</f>
        <v/>
      </c>
      <c r="H1103" s="64" t="str">
        <f>IFERROR(VLOOKUP(Table1[[#This Row],[Account]],Dimentions!$S$6:$V$233,2,FALSE),"")</f>
        <v/>
      </c>
      <c r="I1103" s="62">
        <f>_xlfn.NUMBERVALUE(LEFT(Table1[[#This Row],[Account]],1))</f>
        <v>0</v>
      </c>
      <c r="J1103" s="62" t="str">
        <f>IFERROR(VLOOKUP(Table1[[#This Row],[Budget Code Description]],Table6[#All],7,FALSE),"")</f>
        <v/>
      </c>
      <c r="K1103" s="143" t="str">
        <f>IFERROR(VLOOKUP(Table1[[#This Row],[Budget Code Description]],Table6[#All],8,FALSE),"")</f>
        <v/>
      </c>
      <c r="L1103" s="63"/>
      <c r="M1103" s="65" t="str">
        <f>IFERROR(VLOOKUP(Table1[[#This Row],[Staff ID]],Table2[],2,FALSE),"")</f>
        <v/>
      </c>
      <c r="N1103" s="211" t="str">
        <f>IFERROR(IF(VLOOKUP(Table1[[#This Row],[Budget Code Description]],Dimentions!$X$6:$AC$97,4,FALSE)="","",VLOOKUP(Table1[[#This Row],[Budget Code Description]],Dimentions!$X$6:$AC$97,4,FALSE)),"")</f>
        <v/>
      </c>
      <c r="O1103" s="65" t="str">
        <f>IFERROR(VLOOKUP(Table1[[#This Row],[Vendor ID]],Table549[],2,FALSE),"")</f>
        <v/>
      </c>
      <c r="P1103" s="63"/>
      <c r="Q1103" s="143" t="str">
        <f>IF(Table1[[#This Row],[Posting Date]]&lt;&gt;"",$D$9,"")</f>
        <v/>
      </c>
      <c r="R1103" s="159" t="str">
        <f>IF(Table1[[#This Row],[Posting Date]]&lt;&gt;"",$D$10,"")</f>
        <v/>
      </c>
      <c r="S1103" s="66"/>
      <c r="T1103" s="63"/>
      <c r="U1103" s="67"/>
      <c r="V1103" s="67"/>
      <c r="W1103" s="67" t="str">
        <f t="shared" si="17"/>
        <v/>
      </c>
      <c r="X1103" s="161" t="str">
        <f>IF(E1103="","",(IF(Table1[[#This Row],[Cur]]="USD",Table1[[#This Row],[Cur_Amount Debit]],Table1[[#This Row],[Cur_Amount Debit]]/Table1[[#This Row],[Exchange Rate]])))</f>
        <v/>
      </c>
      <c r="Y1103" s="161" t="str">
        <f>IF(E1103="","",(IF(Table1[[#This Row],[Cur]]="USD",Table1[[#This Row],[Cur_Amount Credit]],Table1[[#This Row],[Cur_Amount Credit]]/ExchangeRate)))</f>
        <v/>
      </c>
      <c r="Z1103" s="203" t="str">
        <f>IF(E1103="","",(Table1[[#This Row],[Debit USD]]-Table1[[#This Row],[Credit USD]]))</f>
        <v/>
      </c>
      <c r="AA1103" s="122"/>
      <c r="AB1103" s="1"/>
      <c r="AC1103" s="15"/>
      <c r="AD1103" s="15" t="str">
        <f>IF(AND(OR(Table1[[#This Row],[Account]]="15030",Table1[[#This Row],[Account]]="15035",Table1[[#This Row],[Account]]="20150"),Table1[[#This Row],[Vendor ID]]=""),1,"")</f>
        <v/>
      </c>
      <c r="AE1103" s="15"/>
      <c r="AF1103" s="15"/>
      <c r="AG1103" s="15"/>
      <c r="AH1103" s="46" t="str">
        <f>IF(Table1[[#This Row],[Posting Date]]&lt;&gt;"","GJ-"&amp;CountryID,"")</f>
        <v/>
      </c>
      <c r="AI1103" s="59" t="str">
        <f>IF(Table1[[#This Row],[Posting Date]]&lt;&gt;"",Table1[[#This Row],[Posting Date]],"")</f>
        <v/>
      </c>
      <c r="AJ1103" s="46"/>
      <c r="AK1103" s="46" t="str">
        <f>IF(Table1[[#This Row],[Description]]&lt;&gt;"",Table1[[#This Row],[Description]],"")</f>
        <v/>
      </c>
      <c r="AL1103" s="46" t="str">
        <f>IF(Table1[[#This Row],[Posting Date]]&lt;&gt;"",Table1[[#This Row],[Reference Number]],"")</f>
        <v/>
      </c>
      <c r="AM1103" s="46" t="str">
        <f>TRIM(Table1[[#This Row],[Line '#]])</f>
        <v/>
      </c>
      <c r="AN1103" s="46" t="str">
        <f>TRIM(Table1[[#This Row],[Account]])</f>
        <v/>
      </c>
      <c r="AO1103" s="46" t="str">
        <f>IF(Table1[[#This Row],[Posting Date]]&lt;&gt;"",$D$5,"")</f>
        <v/>
      </c>
      <c r="AP1103" s="46" t="str">
        <f>TRIM(Table1[[#This Row],[Departments-Prgrams]])</f>
        <v/>
      </c>
      <c r="AQ1103" s="46" t="str">
        <f>TRIM(Table1[[#This Row],[Grant]])</f>
        <v/>
      </c>
      <c r="AR1103" s="46" t="str">
        <f>TRIM(Table1[[#This Row],[Staff ID]])</f>
        <v/>
      </c>
      <c r="AS1103" s="46" t="str">
        <f>IF(TRIM(Table1[[#This Row],[Budget Code]])=0,"",TRIM(Table1[[#This Row],[Budget Code]]))</f>
        <v/>
      </c>
      <c r="AT1103" s="46" t="str">
        <f>IF(Table1[[#This Row],[Line Description]]&lt;&gt;"",Table1[[#This Row],[Line Description]],"")</f>
        <v/>
      </c>
      <c r="AU1103" s="46" t="str">
        <f>IF(Table1[[#This Row],[Cur_Amount Debit]]&gt;0,ROUND(Table1[[#This Row],[Cur_Amount Debit]],2),"")</f>
        <v/>
      </c>
      <c r="AV1103" s="46" t="str">
        <f>IF(Table1[[#This Row],[Cur_Amount Credit]]&gt;0,ROUND(Table1[[#This Row],[Cur_Amount Credit]],2),"")</f>
        <v/>
      </c>
      <c r="AW1103" s="46" t="str">
        <f>LEFT(Table1[[#This Row],[Cur]],3)</f>
        <v/>
      </c>
      <c r="AX1103" s="59"/>
      <c r="AY1103" s="46"/>
      <c r="AZ1103" s="46" t="str">
        <f>IF(Table1[[#This Row],[Cur]]&lt;&gt;"",IF(Table1[[#This Row],[Cur]]="USD","",ExchangeRate),"")</f>
        <v/>
      </c>
      <c r="BA1103" s="46" t="str">
        <f>IF(Table1[[#This Row],[Grant]]&lt;&gt;"",VLOOKUP(Table1[[#This Row],[Grant]],Grants!B:D,3),"")</f>
        <v/>
      </c>
      <c r="BB1103" s="46" t="str">
        <f>TRIM(Table1[[#This Row],[Vendor ID]])</f>
        <v/>
      </c>
      <c r="BC1103">
        <f>IF(Table1[[#This Row],[Reference Number]]=Q1102,BC1102,BC1102+1)</f>
        <v>2</v>
      </c>
    </row>
    <row r="1104" spans="1:55" ht="11.25" hidden="1" customHeight="1">
      <c r="A1104" s="1"/>
      <c r="B1104" s="88" t="str">
        <f>IF(Table1[[#This Row],[Posting Date]]&lt;&gt;"",IF(Table1[[#This Row],[Reference Number]]=Q1103,B1103+1,1),"")</f>
        <v/>
      </c>
      <c r="C1104" s="61"/>
      <c r="D1104" s="61"/>
      <c r="E1104" s="218"/>
      <c r="F1104" s="143" t="str">
        <f>IFERROR(IF(VLOOKUP(Table1[[#This Row],[Budget Code Description]],Dimentions!$X$6:$AC$132,2,FALSE)="","",VLOOKUP(Table1[[#This Row],[Budget Code Description]],Dimentions!$X$6:$AC$132,2,FALSE)),"")</f>
        <v/>
      </c>
      <c r="G1104" s="143" t="str">
        <f>IFERROR(VLOOKUP(Table1[[#This Row],[Budget Code Description]],Dimentions!$X$6:$AC$132,3,FALSE),"")</f>
        <v/>
      </c>
      <c r="H1104" s="64" t="str">
        <f>IFERROR(VLOOKUP(Table1[[#This Row],[Account]],Dimentions!$S$6:$V$233,2,FALSE),"")</f>
        <v/>
      </c>
      <c r="I1104" s="62">
        <f>_xlfn.NUMBERVALUE(LEFT(Table1[[#This Row],[Account]],1))</f>
        <v>0</v>
      </c>
      <c r="J1104" s="62" t="str">
        <f>IFERROR(VLOOKUP(Table1[[#This Row],[Budget Code Description]],Table6[#All],7,FALSE),"")</f>
        <v/>
      </c>
      <c r="K1104" s="143" t="str">
        <f>IFERROR(VLOOKUP(Table1[[#This Row],[Budget Code Description]],Table6[#All],8,FALSE),"")</f>
        <v/>
      </c>
      <c r="L1104" s="63"/>
      <c r="M1104" s="65" t="str">
        <f>IFERROR(VLOOKUP(Table1[[#This Row],[Staff ID]],Table2[],2,FALSE),"")</f>
        <v/>
      </c>
      <c r="N1104" s="211" t="str">
        <f>IFERROR(IF(VLOOKUP(Table1[[#This Row],[Budget Code Description]],Dimentions!$X$6:$AC$97,4,FALSE)="","",VLOOKUP(Table1[[#This Row],[Budget Code Description]],Dimentions!$X$6:$AC$97,4,FALSE)),"")</f>
        <v/>
      </c>
      <c r="O1104" s="65" t="str">
        <f>IFERROR(VLOOKUP(Table1[[#This Row],[Vendor ID]],Table549[],2,FALSE),"")</f>
        <v/>
      </c>
      <c r="P1104" s="63"/>
      <c r="Q1104" s="143" t="str">
        <f>IF(Table1[[#This Row],[Posting Date]]&lt;&gt;"",$D$9,"")</f>
        <v/>
      </c>
      <c r="R1104" s="159" t="str">
        <f>IF(Table1[[#This Row],[Posting Date]]&lt;&gt;"",$D$10,"")</f>
        <v/>
      </c>
      <c r="S1104" s="66"/>
      <c r="T1104" s="63"/>
      <c r="U1104" s="67"/>
      <c r="V1104" s="67"/>
      <c r="W1104" s="67" t="str">
        <f t="shared" si="17"/>
        <v/>
      </c>
      <c r="X1104" s="161" t="str">
        <f>IF(E1104="","",(IF(Table1[[#This Row],[Cur]]="USD",Table1[[#This Row],[Cur_Amount Debit]],Table1[[#This Row],[Cur_Amount Debit]]/Table1[[#This Row],[Exchange Rate]])))</f>
        <v/>
      </c>
      <c r="Y1104" s="161" t="str">
        <f>IF(E1104="","",(IF(Table1[[#This Row],[Cur]]="USD",Table1[[#This Row],[Cur_Amount Credit]],Table1[[#This Row],[Cur_Amount Credit]]/ExchangeRate)))</f>
        <v/>
      </c>
      <c r="Z1104" s="203" t="str">
        <f>IF(E1104="","",(Table1[[#This Row],[Debit USD]]-Table1[[#This Row],[Credit USD]]))</f>
        <v/>
      </c>
      <c r="AA1104" s="122"/>
      <c r="AB1104" s="1"/>
      <c r="AC1104" s="15"/>
      <c r="AD1104" s="15" t="str">
        <f>IF(AND(OR(Table1[[#This Row],[Account]]="15030",Table1[[#This Row],[Account]]="15035",Table1[[#This Row],[Account]]="20150"),Table1[[#This Row],[Vendor ID]]=""),1,"")</f>
        <v/>
      </c>
      <c r="AE1104" s="15"/>
      <c r="AF1104" s="15"/>
      <c r="AG1104" s="15"/>
      <c r="AH1104" s="46" t="str">
        <f>IF(Table1[[#This Row],[Posting Date]]&lt;&gt;"","GJ-"&amp;CountryID,"")</f>
        <v/>
      </c>
      <c r="AI1104" s="59" t="str">
        <f>IF(Table1[[#This Row],[Posting Date]]&lt;&gt;"",Table1[[#This Row],[Posting Date]],"")</f>
        <v/>
      </c>
      <c r="AJ1104" s="46"/>
      <c r="AK1104" s="46" t="str">
        <f>IF(Table1[[#This Row],[Description]]&lt;&gt;"",Table1[[#This Row],[Description]],"")</f>
        <v/>
      </c>
      <c r="AL1104" s="46" t="str">
        <f>IF(Table1[[#This Row],[Posting Date]]&lt;&gt;"",Table1[[#This Row],[Reference Number]],"")</f>
        <v/>
      </c>
      <c r="AM1104" s="46" t="str">
        <f>TRIM(Table1[[#This Row],[Line '#]])</f>
        <v/>
      </c>
      <c r="AN1104" s="46" t="str">
        <f>TRIM(Table1[[#This Row],[Account]])</f>
        <v/>
      </c>
      <c r="AO1104" s="46" t="str">
        <f>IF(Table1[[#This Row],[Posting Date]]&lt;&gt;"",$D$5,"")</f>
        <v/>
      </c>
      <c r="AP1104" s="46" t="str">
        <f>TRIM(Table1[[#This Row],[Departments-Prgrams]])</f>
        <v/>
      </c>
      <c r="AQ1104" s="46" t="str">
        <f>TRIM(Table1[[#This Row],[Grant]])</f>
        <v/>
      </c>
      <c r="AR1104" s="46" t="str">
        <f>TRIM(Table1[[#This Row],[Staff ID]])</f>
        <v/>
      </c>
      <c r="AS1104" s="46" t="str">
        <f>IF(TRIM(Table1[[#This Row],[Budget Code]])=0,"",TRIM(Table1[[#This Row],[Budget Code]]))</f>
        <v/>
      </c>
      <c r="AT1104" s="46" t="str">
        <f>IF(Table1[[#This Row],[Line Description]]&lt;&gt;"",Table1[[#This Row],[Line Description]],"")</f>
        <v/>
      </c>
      <c r="AU1104" s="46" t="str">
        <f>IF(Table1[[#This Row],[Cur_Amount Debit]]&gt;0,ROUND(Table1[[#This Row],[Cur_Amount Debit]],2),"")</f>
        <v/>
      </c>
      <c r="AV1104" s="46" t="str">
        <f>IF(Table1[[#This Row],[Cur_Amount Credit]]&gt;0,ROUND(Table1[[#This Row],[Cur_Amount Credit]],2),"")</f>
        <v/>
      </c>
      <c r="AW1104" s="46" t="str">
        <f>LEFT(Table1[[#This Row],[Cur]],3)</f>
        <v/>
      </c>
      <c r="AX1104" s="59"/>
      <c r="AY1104" s="46"/>
      <c r="AZ1104" s="46" t="str">
        <f>IF(Table1[[#This Row],[Cur]]&lt;&gt;"",IF(Table1[[#This Row],[Cur]]="USD","",ExchangeRate),"")</f>
        <v/>
      </c>
      <c r="BA1104" s="46" t="str">
        <f>IF(Table1[[#This Row],[Grant]]&lt;&gt;"",VLOOKUP(Table1[[#This Row],[Grant]],Grants!B:D,3),"")</f>
        <v/>
      </c>
      <c r="BB1104" s="46" t="str">
        <f>TRIM(Table1[[#This Row],[Vendor ID]])</f>
        <v/>
      </c>
      <c r="BC1104">
        <f>IF(Table1[[#This Row],[Reference Number]]=Q1103,BC1103,BC1103+1)</f>
        <v>2</v>
      </c>
    </row>
    <row r="1105" spans="1:55" ht="11.25" hidden="1" customHeight="1">
      <c r="A1105" s="1"/>
      <c r="B1105" s="88" t="str">
        <f>IF(Table1[[#This Row],[Posting Date]]&lt;&gt;"",IF(Table1[[#This Row],[Reference Number]]=Q1104,B1104+1,1),"")</f>
        <v/>
      </c>
      <c r="C1105" s="61"/>
      <c r="D1105" s="61"/>
      <c r="E1105" s="218"/>
      <c r="F1105" s="143" t="str">
        <f>IFERROR(IF(VLOOKUP(Table1[[#This Row],[Budget Code Description]],Dimentions!$X$6:$AC$132,2,FALSE)="","",VLOOKUP(Table1[[#This Row],[Budget Code Description]],Dimentions!$X$6:$AC$132,2,FALSE)),"")</f>
        <v/>
      </c>
      <c r="G1105" s="143" t="str">
        <f>IFERROR(VLOOKUP(Table1[[#This Row],[Budget Code Description]],Dimentions!$X$6:$AC$132,3,FALSE),"")</f>
        <v/>
      </c>
      <c r="H1105" s="64" t="str">
        <f>IFERROR(VLOOKUP(Table1[[#This Row],[Account]],Dimentions!$S$6:$V$233,2,FALSE),"")</f>
        <v/>
      </c>
      <c r="I1105" s="62">
        <f>_xlfn.NUMBERVALUE(LEFT(Table1[[#This Row],[Account]],1))</f>
        <v>0</v>
      </c>
      <c r="J1105" s="62" t="str">
        <f>IFERROR(VLOOKUP(Table1[[#This Row],[Budget Code Description]],Table6[#All],7,FALSE),"")</f>
        <v/>
      </c>
      <c r="K1105" s="143" t="str">
        <f>IFERROR(VLOOKUP(Table1[[#This Row],[Budget Code Description]],Table6[#All],8,FALSE),"")</f>
        <v/>
      </c>
      <c r="L1105" s="63"/>
      <c r="M1105" s="65" t="str">
        <f>IFERROR(VLOOKUP(Table1[[#This Row],[Staff ID]],Table2[],2,FALSE),"")</f>
        <v/>
      </c>
      <c r="N1105" s="211" t="str">
        <f>IFERROR(IF(VLOOKUP(Table1[[#This Row],[Budget Code Description]],Dimentions!$X$6:$AC$97,4,FALSE)="","",VLOOKUP(Table1[[#This Row],[Budget Code Description]],Dimentions!$X$6:$AC$97,4,FALSE)),"")</f>
        <v/>
      </c>
      <c r="O1105" s="65" t="str">
        <f>IFERROR(VLOOKUP(Table1[[#This Row],[Vendor ID]],Table549[],2,FALSE),"")</f>
        <v/>
      </c>
      <c r="P1105" s="63"/>
      <c r="Q1105" s="143" t="str">
        <f>IF(Table1[[#This Row],[Posting Date]]&lt;&gt;"",$D$9,"")</f>
        <v/>
      </c>
      <c r="R1105" s="159" t="str">
        <f>IF(Table1[[#This Row],[Posting Date]]&lt;&gt;"",$D$10,"")</f>
        <v/>
      </c>
      <c r="S1105" s="66"/>
      <c r="T1105" s="63"/>
      <c r="U1105" s="67"/>
      <c r="V1105" s="67"/>
      <c r="W1105" s="67" t="str">
        <f t="shared" si="17"/>
        <v/>
      </c>
      <c r="X1105" s="161" t="str">
        <f>IF(E1105="","",(IF(Table1[[#This Row],[Cur]]="USD",Table1[[#This Row],[Cur_Amount Debit]],Table1[[#This Row],[Cur_Amount Debit]]/Table1[[#This Row],[Exchange Rate]])))</f>
        <v/>
      </c>
      <c r="Y1105" s="161" t="str">
        <f>IF(E1105="","",(IF(Table1[[#This Row],[Cur]]="USD",Table1[[#This Row],[Cur_Amount Credit]],Table1[[#This Row],[Cur_Amount Credit]]/ExchangeRate)))</f>
        <v/>
      </c>
      <c r="Z1105" s="203" t="str">
        <f>IF(E1105="","",(Table1[[#This Row],[Debit USD]]-Table1[[#This Row],[Credit USD]]))</f>
        <v/>
      </c>
      <c r="AA1105" s="122"/>
      <c r="AB1105" s="1"/>
      <c r="AC1105" s="15"/>
      <c r="AD1105" s="15" t="str">
        <f>IF(AND(OR(Table1[[#This Row],[Account]]="15030",Table1[[#This Row],[Account]]="15035",Table1[[#This Row],[Account]]="20150"),Table1[[#This Row],[Vendor ID]]=""),1,"")</f>
        <v/>
      </c>
      <c r="AE1105" s="15"/>
      <c r="AF1105" s="15"/>
      <c r="AG1105" s="15"/>
      <c r="AH1105" s="46" t="str">
        <f>IF(Table1[[#This Row],[Posting Date]]&lt;&gt;"","GJ-"&amp;CountryID,"")</f>
        <v/>
      </c>
      <c r="AI1105" s="59" t="str">
        <f>IF(Table1[[#This Row],[Posting Date]]&lt;&gt;"",Table1[[#This Row],[Posting Date]],"")</f>
        <v/>
      </c>
      <c r="AJ1105" s="46"/>
      <c r="AK1105" s="46" t="str">
        <f>IF(Table1[[#This Row],[Description]]&lt;&gt;"",Table1[[#This Row],[Description]],"")</f>
        <v/>
      </c>
      <c r="AL1105" s="46" t="str">
        <f>IF(Table1[[#This Row],[Posting Date]]&lt;&gt;"",Table1[[#This Row],[Reference Number]],"")</f>
        <v/>
      </c>
      <c r="AM1105" s="46" t="str">
        <f>TRIM(Table1[[#This Row],[Line '#]])</f>
        <v/>
      </c>
      <c r="AN1105" s="46" t="str">
        <f>TRIM(Table1[[#This Row],[Account]])</f>
        <v/>
      </c>
      <c r="AO1105" s="46" t="str">
        <f>IF(Table1[[#This Row],[Posting Date]]&lt;&gt;"",$D$5,"")</f>
        <v/>
      </c>
      <c r="AP1105" s="46" t="str">
        <f>TRIM(Table1[[#This Row],[Departments-Prgrams]])</f>
        <v/>
      </c>
      <c r="AQ1105" s="46" t="str">
        <f>TRIM(Table1[[#This Row],[Grant]])</f>
        <v/>
      </c>
      <c r="AR1105" s="46" t="str">
        <f>TRIM(Table1[[#This Row],[Staff ID]])</f>
        <v/>
      </c>
      <c r="AS1105" s="46" t="str">
        <f>IF(TRIM(Table1[[#This Row],[Budget Code]])=0,"",TRIM(Table1[[#This Row],[Budget Code]]))</f>
        <v/>
      </c>
      <c r="AT1105" s="46" t="str">
        <f>IF(Table1[[#This Row],[Line Description]]&lt;&gt;"",Table1[[#This Row],[Line Description]],"")</f>
        <v/>
      </c>
      <c r="AU1105" s="46" t="str">
        <f>IF(Table1[[#This Row],[Cur_Amount Debit]]&gt;0,ROUND(Table1[[#This Row],[Cur_Amount Debit]],2),"")</f>
        <v/>
      </c>
      <c r="AV1105" s="46" t="str">
        <f>IF(Table1[[#This Row],[Cur_Amount Credit]]&gt;0,ROUND(Table1[[#This Row],[Cur_Amount Credit]],2),"")</f>
        <v/>
      </c>
      <c r="AW1105" s="46" t="str">
        <f>LEFT(Table1[[#This Row],[Cur]],3)</f>
        <v/>
      </c>
      <c r="AX1105" s="59"/>
      <c r="AY1105" s="46"/>
      <c r="AZ1105" s="46" t="str">
        <f>IF(Table1[[#This Row],[Cur]]&lt;&gt;"",IF(Table1[[#This Row],[Cur]]="USD","",ExchangeRate),"")</f>
        <v/>
      </c>
      <c r="BA1105" s="46" t="str">
        <f>IF(Table1[[#This Row],[Grant]]&lt;&gt;"",VLOOKUP(Table1[[#This Row],[Grant]],Grants!B:D,3),"")</f>
        <v/>
      </c>
      <c r="BB1105" s="46" t="str">
        <f>TRIM(Table1[[#This Row],[Vendor ID]])</f>
        <v/>
      </c>
      <c r="BC1105">
        <f>IF(Table1[[#This Row],[Reference Number]]=Q1104,BC1104,BC1104+1)</f>
        <v>2</v>
      </c>
    </row>
    <row r="1106" spans="1:55" ht="11.25" hidden="1" customHeight="1">
      <c r="A1106" s="1"/>
      <c r="B1106" s="88" t="str">
        <f>IF(Table1[[#This Row],[Posting Date]]&lt;&gt;"",IF(Table1[[#This Row],[Reference Number]]=Q1105,B1105+1,1),"")</f>
        <v/>
      </c>
      <c r="C1106" s="61"/>
      <c r="D1106" s="61"/>
      <c r="E1106" s="218"/>
      <c r="F1106" s="143" t="str">
        <f>IFERROR(IF(VLOOKUP(Table1[[#This Row],[Budget Code Description]],Dimentions!$X$6:$AC$132,2,FALSE)="","",VLOOKUP(Table1[[#This Row],[Budget Code Description]],Dimentions!$X$6:$AC$132,2,FALSE)),"")</f>
        <v/>
      </c>
      <c r="G1106" s="143" t="str">
        <f>IFERROR(VLOOKUP(Table1[[#This Row],[Budget Code Description]],Dimentions!$X$6:$AC$132,3,FALSE),"")</f>
        <v/>
      </c>
      <c r="H1106" s="64" t="str">
        <f>IFERROR(VLOOKUP(Table1[[#This Row],[Account]],Dimentions!$S$6:$V$233,2,FALSE),"")</f>
        <v/>
      </c>
      <c r="I1106" s="62">
        <f>_xlfn.NUMBERVALUE(LEFT(Table1[[#This Row],[Account]],1))</f>
        <v>0</v>
      </c>
      <c r="J1106" s="62" t="str">
        <f>IFERROR(VLOOKUP(Table1[[#This Row],[Budget Code Description]],Table6[#All],7,FALSE),"")</f>
        <v/>
      </c>
      <c r="K1106" s="143" t="str">
        <f>IFERROR(VLOOKUP(Table1[[#This Row],[Budget Code Description]],Table6[#All],8,FALSE),"")</f>
        <v/>
      </c>
      <c r="L1106" s="63"/>
      <c r="M1106" s="65" t="str">
        <f>IFERROR(VLOOKUP(Table1[[#This Row],[Staff ID]],Table2[],2,FALSE),"")</f>
        <v/>
      </c>
      <c r="N1106" s="211" t="str">
        <f>IFERROR(IF(VLOOKUP(Table1[[#This Row],[Budget Code Description]],Dimentions!$X$6:$AC$97,4,FALSE)="","",VLOOKUP(Table1[[#This Row],[Budget Code Description]],Dimentions!$X$6:$AC$97,4,FALSE)),"")</f>
        <v/>
      </c>
      <c r="O1106" s="65" t="str">
        <f>IFERROR(VLOOKUP(Table1[[#This Row],[Vendor ID]],Table549[],2,FALSE),"")</f>
        <v/>
      </c>
      <c r="P1106" s="63"/>
      <c r="Q1106" s="143" t="str">
        <f>IF(Table1[[#This Row],[Posting Date]]&lt;&gt;"",$D$9,"")</f>
        <v/>
      </c>
      <c r="R1106" s="159" t="str">
        <f>IF(Table1[[#This Row],[Posting Date]]&lt;&gt;"",$D$10,"")</f>
        <v/>
      </c>
      <c r="S1106" s="66"/>
      <c r="T1106" s="63"/>
      <c r="U1106" s="67"/>
      <c r="V1106" s="67"/>
      <c r="W1106" s="67" t="str">
        <f t="shared" si="17"/>
        <v/>
      </c>
      <c r="X1106" s="161" t="str">
        <f>IF(E1106="","",(IF(Table1[[#This Row],[Cur]]="USD",Table1[[#This Row],[Cur_Amount Debit]],Table1[[#This Row],[Cur_Amount Debit]]/Table1[[#This Row],[Exchange Rate]])))</f>
        <v/>
      </c>
      <c r="Y1106" s="161" t="str">
        <f>IF(E1106="","",(IF(Table1[[#This Row],[Cur]]="USD",Table1[[#This Row],[Cur_Amount Credit]],Table1[[#This Row],[Cur_Amount Credit]]/ExchangeRate)))</f>
        <v/>
      </c>
      <c r="Z1106" s="203" t="str">
        <f>IF(E1106="","",(Table1[[#This Row],[Debit USD]]-Table1[[#This Row],[Credit USD]]))</f>
        <v/>
      </c>
      <c r="AA1106" s="122"/>
      <c r="AB1106" s="1"/>
      <c r="AC1106" s="15"/>
      <c r="AD1106" s="15" t="str">
        <f>IF(AND(OR(Table1[[#This Row],[Account]]="15030",Table1[[#This Row],[Account]]="15035",Table1[[#This Row],[Account]]="20150"),Table1[[#This Row],[Vendor ID]]=""),1,"")</f>
        <v/>
      </c>
      <c r="AE1106" s="15"/>
      <c r="AF1106" s="15"/>
      <c r="AG1106" s="15"/>
      <c r="AH1106" s="46" t="str">
        <f>IF(Table1[[#This Row],[Posting Date]]&lt;&gt;"","GJ-"&amp;CountryID,"")</f>
        <v/>
      </c>
      <c r="AI1106" s="59" t="str">
        <f>IF(Table1[[#This Row],[Posting Date]]&lt;&gt;"",Table1[[#This Row],[Posting Date]],"")</f>
        <v/>
      </c>
      <c r="AJ1106" s="46"/>
      <c r="AK1106" s="46" t="str">
        <f>IF(Table1[[#This Row],[Description]]&lt;&gt;"",Table1[[#This Row],[Description]],"")</f>
        <v/>
      </c>
      <c r="AL1106" s="46" t="str">
        <f>IF(Table1[[#This Row],[Posting Date]]&lt;&gt;"",Table1[[#This Row],[Reference Number]],"")</f>
        <v/>
      </c>
      <c r="AM1106" s="46" t="str">
        <f>TRIM(Table1[[#This Row],[Line '#]])</f>
        <v/>
      </c>
      <c r="AN1106" s="46" t="str">
        <f>TRIM(Table1[[#This Row],[Account]])</f>
        <v/>
      </c>
      <c r="AO1106" s="46" t="str">
        <f>IF(Table1[[#This Row],[Posting Date]]&lt;&gt;"",$D$5,"")</f>
        <v/>
      </c>
      <c r="AP1106" s="46" t="str">
        <f>TRIM(Table1[[#This Row],[Departments-Prgrams]])</f>
        <v/>
      </c>
      <c r="AQ1106" s="46" t="str">
        <f>TRIM(Table1[[#This Row],[Grant]])</f>
        <v/>
      </c>
      <c r="AR1106" s="46" t="str">
        <f>TRIM(Table1[[#This Row],[Staff ID]])</f>
        <v/>
      </c>
      <c r="AS1106" s="46" t="str">
        <f>IF(TRIM(Table1[[#This Row],[Budget Code]])=0,"",TRIM(Table1[[#This Row],[Budget Code]]))</f>
        <v/>
      </c>
      <c r="AT1106" s="46" t="str">
        <f>IF(Table1[[#This Row],[Line Description]]&lt;&gt;"",Table1[[#This Row],[Line Description]],"")</f>
        <v/>
      </c>
      <c r="AU1106" s="46" t="str">
        <f>IF(Table1[[#This Row],[Cur_Amount Debit]]&gt;0,ROUND(Table1[[#This Row],[Cur_Amount Debit]],2),"")</f>
        <v/>
      </c>
      <c r="AV1106" s="46" t="str">
        <f>IF(Table1[[#This Row],[Cur_Amount Credit]]&gt;0,ROUND(Table1[[#This Row],[Cur_Amount Credit]],2),"")</f>
        <v/>
      </c>
      <c r="AW1106" s="46" t="str">
        <f>LEFT(Table1[[#This Row],[Cur]],3)</f>
        <v/>
      </c>
      <c r="AX1106" s="59"/>
      <c r="AY1106" s="46"/>
      <c r="AZ1106" s="46" t="str">
        <f>IF(Table1[[#This Row],[Cur]]&lt;&gt;"",IF(Table1[[#This Row],[Cur]]="USD","",ExchangeRate),"")</f>
        <v/>
      </c>
      <c r="BA1106" s="46" t="str">
        <f>IF(Table1[[#This Row],[Grant]]&lt;&gt;"",VLOOKUP(Table1[[#This Row],[Grant]],Grants!B:D,3),"")</f>
        <v/>
      </c>
      <c r="BB1106" s="46" t="str">
        <f>TRIM(Table1[[#This Row],[Vendor ID]])</f>
        <v/>
      </c>
      <c r="BC1106">
        <f>IF(Table1[[#This Row],[Reference Number]]=Q1105,BC1105,BC1105+1)</f>
        <v>2</v>
      </c>
    </row>
    <row r="1107" spans="1:55" ht="11.25" hidden="1" customHeight="1">
      <c r="A1107" s="1"/>
      <c r="B1107" s="88" t="str">
        <f>IF(Table1[[#This Row],[Posting Date]]&lt;&gt;"",IF(Table1[[#This Row],[Reference Number]]=Q1106,B1106+1,1),"")</f>
        <v/>
      </c>
      <c r="C1107" s="61"/>
      <c r="D1107" s="61"/>
      <c r="E1107" s="218"/>
      <c r="F1107" s="143" t="str">
        <f>IFERROR(IF(VLOOKUP(Table1[[#This Row],[Budget Code Description]],Dimentions!$X$6:$AC$132,2,FALSE)="","",VLOOKUP(Table1[[#This Row],[Budget Code Description]],Dimentions!$X$6:$AC$132,2,FALSE)),"")</f>
        <v/>
      </c>
      <c r="G1107" s="143" t="str">
        <f>IFERROR(VLOOKUP(Table1[[#This Row],[Budget Code Description]],Dimentions!$X$6:$AC$132,3,FALSE),"")</f>
        <v/>
      </c>
      <c r="H1107" s="64" t="str">
        <f>IFERROR(VLOOKUP(Table1[[#This Row],[Account]],Dimentions!$S$6:$V$233,2,FALSE),"")</f>
        <v/>
      </c>
      <c r="I1107" s="62">
        <f>_xlfn.NUMBERVALUE(LEFT(Table1[[#This Row],[Account]],1))</f>
        <v>0</v>
      </c>
      <c r="J1107" s="62" t="str">
        <f>IFERROR(VLOOKUP(Table1[[#This Row],[Budget Code Description]],Table6[#All],7,FALSE),"")</f>
        <v/>
      </c>
      <c r="K1107" s="143" t="str">
        <f>IFERROR(VLOOKUP(Table1[[#This Row],[Budget Code Description]],Table6[#All],8,FALSE),"")</f>
        <v/>
      </c>
      <c r="L1107" s="63"/>
      <c r="M1107" s="65" t="str">
        <f>IFERROR(VLOOKUP(Table1[[#This Row],[Staff ID]],Table2[],2,FALSE),"")</f>
        <v/>
      </c>
      <c r="N1107" s="211" t="str">
        <f>IFERROR(IF(VLOOKUP(Table1[[#This Row],[Budget Code Description]],Dimentions!$X$6:$AC$97,4,FALSE)="","",VLOOKUP(Table1[[#This Row],[Budget Code Description]],Dimentions!$X$6:$AC$97,4,FALSE)),"")</f>
        <v/>
      </c>
      <c r="O1107" s="65" t="str">
        <f>IFERROR(VLOOKUP(Table1[[#This Row],[Vendor ID]],Table549[],2,FALSE),"")</f>
        <v/>
      </c>
      <c r="P1107" s="63"/>
      <c r="Q1107" s="143" t="str">
        <f>IF(Table1[[#This Row],[Posting Date]]&lt;&gt;"",$D$9,"")</f>
        <v/>
      </c>
      <c r="R1107" s="159" t="str">
        <f>IF(Table1[[#This Row],[Posting Date]]&lt;&gt;"",$D$10,"")</f>
        <v/>
      </c>
      <c r="S1107" s="66"/>
      <c r="T1107" s="63"/>
      <c r="U1107" s="67"/>
      <c r="V1107" s="67"/>
      <c r="W1107" s="67" t="str">
        <f t="shared" si="17"/>
        <v/>
      </c>
      <c r="X1107" s="161" t="str">
        <f>IF(E1107="","",(IF(Table1[[#This Row],[Cur]]="USD",Table1[[#This Row],[Cur_Amount Debit]],Table1[[#This Row],[Cur_Amount Debit]]/Table1[[#This Row],[Exchange Rate]])))</f>
        <v/>
      </c>
      <c r="Y1107" s="161" t="str">
        <f>IF(E1107="","",(IF(Table1[[#This Row],[Cur]]="USD",Table1[[#This Row],[Cur_Amount Credit]],Table1[[#This Row],[Cur_Amount Credit]]/ExchangeRate)))</f>
        <v/>
      </c>
      <c r="Z1107" s="203" t="str">
        <f>IF(E1107="","",(Table1[[#This Row],[Debit USD]]-Table1[[#This Row],[Credit USD]]))</f>
        <v/>
      </c>
      <c r="AA1107" s="122"/>
      <c r="AB1107" s="1"/>
      <c r="AC1107" s="15"/>
      <c r="AD1107" s="15" t="str">
        <f>IF(AND(OR(Table1[[#This Row],[Account]]="15030",Table1[[#This Row],[Account]]="15035",Table1[[#This Row],[Account]]="20150"),Table1[[#This Row],[Vendor ID]]=""),1,"")</f>
        <v/>
      </c>
      <c r="AE1107" s="15"/>
      <c r="AF1107" s="15"/>
      <c r="AG1107" s="15"/>
      <c r="AH1107" s="46" t="str">
        <f>IF(Table1[[#This Row],[Posting Date]]&lt;&gt;"","GJ-"&amp;CountryID,"")</f>
        <v/>
      </c>
      <c r="AI1107" s="59" t="str">
        <f>IF(Table1[[#This Row],[Posting Date]]&lt;&gt;"",Table1[[#This Row],[Posting Date]],"")</f>
        <v/>
      </c>
      <c r="AJ1107" s="46"/>
      <c r="AK1107" s="46" t="str">
        <f>IF(Table1[[#This Row],[Description]]&lt;&gt;"",Table1[[#This Row],[Description]],"")</f>
        <v/>
      </c>
      <c r="AL1107" s="46" t="str">
        <f>IF(Table1[[#This Row],[Posting Date]]&lt;&gt;"",Table1[[#This Row],[Reference Number]],"")</f>
        <v/>
      </c>
      <c r="AM1107" s="46" t="str">
        <f>TRIM(Table1[[#This Row],[Line '#]])</f>
        <v/>
      </c>
      <c r="AN1107" s="46" t="str">
        <f>TRIM(Table1[[#This Row],[Account]])</f>
        <v/>
      </c>
      <c r="AO1107" s="46" t="str">
        <f>IF(Table1[[#This Row],[Posting Date]]&lt;&gt;"",$D$5,"")</f>
        <v/>
      </c>
      <c r="AP1107" s="46" t="str">
        <f>TRIM(Table1[[#This Row],[Departments-Prgrams]])</f>
        <v/>
      </c>
      <c r="AQ1107" s="46" t="str">
        <f>TRIM(Table1[[#This Row],[Grant]])</f>
        <v/>
      </c>
      <c r="AR1107" s="46" t="str">
        <f>TRIM(Table1[[#This Row],[Staff ID]])</f>
        <v/>
      </c>
      <c r="AS1107" s="46" t="str">
        <f>IF(TRIM(Table1[[#This Row],[Budget Code]])=0,"",TRIM(Table1[[#This Row],[Budget Code]]))</f>
        <v/>
      </c>
      <c r="AT1107" s="46" t="str">
        <f>IF(Table1[[#This Row],[Line Description]]&lt;&gt;"",Table1[[#This Row],[Line Description]],"")</f>
        <v/>
      </c>
      <c r="AU1107" s="46" t="str">
        <f>IF(Table1[[#This Row],[Cur_Amount Debit]]&gt;0,ROUND(Table1[[#This Row],[Cur_Amount Debit]],2),"")</f>
        <v/>
      </c>
      <c r="AV1107" s="46" t="str">
        <f>IF(Table1[[#This Row],[Cur_Amount Credit]]&gt;0,ROUND(Table1[[#This Row],[Cur_Amount Credit]],2),"")</f>
        <v/>
      </c>
      <c r="AW1107" s="46" t="str">
        <f>LEFT(Table1[[#This Row],[Cur]],3)</f>
        <v/>
      </c>
      <c r="AX1107" s="59"/>
      <c r="AY1107" s="46"/>
      <c r="AZ1107" s="46" t="str">
        <f>IF(Table1[[#This Row],[Cur]]&lt;&gt;"",IF(Table1[[#This Row],[Cur]]="USD","",ExchangeRate),"")</f>
        <v/>
      </c>
      <c r="BA1107" s="46" t="str">
        <f>IF(Table1[[#This Row],[Grant]]&lt;&gt;"",VLOOKUP(Table1[[#This Row],[Grant]],Grants!B:D,3),"")</f>
        <v/>
      </c>
      <c r="BB1107" s="46" t="str">
        <f>TRIM(Table1[[#This Row],[Vendor ID]])</f>
        <v/>
      </c>
      <c r="BC1107">
        <f>IF(Table1[[#This Row],[Reference Number]]=Q1106,BC1106,BC1106+1)</f>
        <v>2</v>
      </c>
    </row>
    <row r="1108" spans="1:55" ht="11.25" hidden="1" customHeight="1">
      <c r="A1108" s="1"/>
      <c r="B1108" s="88" t="str">
        <f>IF(Table1[[#This Row],[Posting Date]]&lt;&gt;"",IF(Table1[[#This Row],[Reference Number]]=Q1107,B1107+1,1),"")</f>
        <v/>
      </c>
      <c r="C1108" s="61"/>
      <c r="D1108" s="61"/>
      <c r="E1108" s="218"/>
      <c r="F1108" s="143" t="str">
        <f>IFERROR(IF(VLOOKUP(Table1[[#This Row],[Budget Code Description]],Dimentions!$X$6:$AC$132,2,FALSE)="","",VLOOKUP(Table1[[#This Row],[Budget Code Description]],Dimentions!$X$6:$AC$132,2,FALSE)),"")</f>
        <v/>
      </c>
      <c r="G1108" s="143" t="str">
        <f>IFERROR(VLOOKUP(Table1[[#This Row],[Budget Code Description]],Dimentions!$X$6:$AC$132,3,FALSE),"")</f>
        <v/>
      </c>
      <c r="H1108" s="64" t="str">
        <f>IFERROR(VLOOKUP(Table1[[#This Row],[Account]],Dimentions!$S$6:$V$233,2,FALSE),"")</f>
        <v/>
      </c>
      <c r="I1108" s="62">
        <f>_xlfn.NUMBERVALUE(LEFT(Table1[[#This Row],[Account]],1))</f>
        <v>0</v>
      </c>
      <c r="J1108" s="62" t="str">
        <f>IFERROR(VLOOKUP(Table1[[#This Row],[Budget Code Description]],Table6[#All],7,FALSE),"")</f>
        <v/>
      </c>
      <c r="K1108" s="143" t="str">
        <f>IFERROR(VLOOKUP(Table1[[#This Row],[Budget Code Description]],Table6[#All],8,FALSE),"")</f>
        <v/>
      </c>
      <c r="L1108" s="63"/>
      <c r="M1108" s="65" t="str">
        <f>IFERROR(VLOOKUP(Table1[[#This Row],[Staff ID]],Table2[],2,FALSE),"")</f>
        <v/>
      </c>
      <c r="N1108" s="211" t="str">
        <f>IFERROR(IF(VLOOKUP(Table1[[#This Row],[Budget Code Description]],Dimentions!$X$6:$AC$97,4,FALSE)="","",VLOOKUP(Table1[[#This Row],[Budget Code Description]],Dimentions!$X$6:$AC$97,4,FALSE)),"")</f>
        <v/>
      </c>
      <c r="O1108" s="65" t="str">
        <f>IFERROR(VLOOKUP(Table1[[#This Row],[Vendor ID]],Table549[],2,FALSE),"")</f>
        <v/>
      </c>
      <c r="P1108" s="63"/>
      <c r="Q1108" s="143" t="str">
        <f>IF(Table1[[#This Row],[Posting Date]]&lt;&gt;"",$D$9,"")</f>
        <v/>
      </c>
      <c r="R1108" s="159" t="str">
        <f>IF(Table1[[#This Row],[Posting Date]]&lt;&gt;"",$D$10,"")</f>
        <v/>
      </c>
      <c r="S1108" s="66"/>
      <c r="T1108" s="63"/>
      <c r="U1108" s="67"/>
      <c r="V1108" s="67"/>
      <c r="W1108" s="67" t="str">
        <f t="shared" si="17"/>
        <v/>
      </c>
      <c r="X1108" s="161" t="str">
        <f>IF(E1108="","",(IF(Table1[[#This Row],[Cur]]="USD",Table1[[#This Row],[Cur_Amount Debit]],Table1[[#This Row],[Cur_Amount Debit]]/Table1[[#This Row],[Exchange Rate]])))</f>
        <v/>
      </c>
      <c r="Y1108" s="161" t="str">
        <f>IF(E1108="","",(IF(Table1[[#This Row],[Cur]]="USD",Table1[[#This Row],[Cur_Amount Credit]],Table1[[#This Row],[Cur_Amount Credit]]/ExchangeRate)))</f>
        <v/>
      </c>
      <c r="Z1108" s="203" t="str">
        <f>IF(E1108="","",(Table1[[#This Row],[Debit USD]]-Table1[[#This Row],[Credit USD]]))</f>
        <v/>
      </c>
      <c r="AA1108" s="122"/>
      <c r="AB1108" s="1"/>
      <c r="AC1108" s="15"/>
      <c r="AD1108" s="15" t="str">
        <f>IF(AND(OR(Table1[[#This Row],[Account]]="15030",Table1[[#This Row],[Account]]="15035",Table1[[#This Row],[Account]]="20150"),Table1[[#This Row],[Vendor ID]]=""),1,"")</f>
        <v/>
      </c>
      <c r="AE1108" s="15"/>
      <c r="AF1108" s="15"/>
      <c r="AG1108" s="15"/>
      <c r="AH1108" s="46" t="str">
        <f>IF(Table1[[#This Row],[Posting Date]]&lt;&gt;"","GJ-"&amp;CountryID,"")</f>
        <v/>
      </c>
      <c r="AI1108" s="59" t="str">
        <f>IF(Table1[[#This Row],[Posting Date]]&lt;&gt;"",Table1[[#This Row],[Posting Date]],"")</f>
        <v/>
      </c>
      <c r="AJ1108" s="46"/>
      <c r="AK1108" s="46" t="str">
        <f>IF(Table1[[#This Row],[Description]]&lt;&gt;"",Table1[[#This Row],[Description]],"")</f>
        <v/>
      </c>
      <c r="AL1108" s="46" t="str">
        <f>IF(Table1[[#This Row],[Posting Date]]&lt;&gt;"",Table1[[#This Row],[Reference Number]],"")</f>
        <v/>
      </c>
      <c r="AM1108" s="46" t="str">
        <f>TRIM(Table1[[#This Row],[Line '#]])</f>
        <v/>
      </c>
      <c r="AN1108" s="46" t="str">
        <f>TRIM(Table1[[#This Row],[Account]])</f>
        <v/>
      </c>
      <c r="AO1108" s="46" t="str">
        <f>IF(Table1[[#This Row],[Posting Date]]&lt;&gt;"",$D$5,"")</f>
        <v/>
      </c>
      <c r="AP1108" s="46" t="str">
        <f>TRIM(Table1[[#This Row],[Departments-Prgrams]])</f>
        <v/>
      </c>
      <c r="AQ1108" s="46" t="str">
        <f>TRIM(Table1[[#This Row],[Grant]])</f>
        <v/>
      </c>
      <c r="AR1108" s="46" t="str">
        <f>TRIM(Table1[[#This Row],[Staff ID]])</f>
        <v/>
      </c>
      <c r="AS1108" s="46" t="str">
        <f>IF(TRIM(Table1[[#This Row],[Budget Code]])=0,"",TRIM(Table1[[#This Row],[Budget Code]]))</f>
        <v/>
      </c>
      <c r="AT1108" s="46" t="str">
        <f>IF(Table1[[#This Row],[Line Description]]&lt;&gt;"",Table1[[#This Row],[Line Description]],"")</f>
        <v/>
      </c>
      <c r="AU1108" s="46" t="str">
        <f>IF(Table1[[#This Row],[Cur_Amount Debit]]&gt;0,ROUND(Table1[[#This Row],[Cur_Amount Debit]],2),"")</f>
        <v/>
      </c>
      <c r="AV1108" s="46" t="str">
        <f>IF(Table1[[#This Row],[Cur_Amount Credit]]&gt;0,ROUND(Table1[[#This Row],[Cur_Amount Credit]],2),"")</f>
        <v/>
      </c>
      <c r="AW1108" s="46" t="str">
        <f>LEFT(Table1[[#This Row],[Cur]],3)</f>
        <v/>
      </c>
      <c r="AX1108" s="59"/>
      <c r="AY1108" s="46"/>
      <c r="AZ1108" s="46" t="str">
        <f>IF(Table1[[#This Row],[Cur]]&lt;&gt;"",IF(Table1[[#This Row],[Cur]]="USD","",ExchangeRate),"")</f>
        <v/>
      </c>
      <c r="BA1108" s="46" t="str">
        <f>IF(Table1[[#This Row],[Grant]]&lt;&gt;"",VLOOKUP(Table1[[#This Row],[Grant]],Grants!B:D,3),"")</f>
        <v/>
      </c>
      <c r="BB1108" s="46" t="str">
        <f>TRIM(Table1[[#This Row],[Vendor ID]])</f>
        <v/>
      </c>
      <c r="BC1108">
        <f>IF(Table1[[#This Row],[Reference Number]]=Q1107,BC1107,BC1107+1)</f>
        <v>2</v>
      </c>
    </row>
    <row r="1109" spans="1:55" ht="11.25" hidden="1" customHeight="1">
      <c r="A1109" s="1"/>
      <c r="B1109" s="88" t="str">
        <f>IF(Table1[[#This Row],[Posting Date]]&lt;&gt;"",IF(Table1[[#This Row],[Reference Number]]=Q1108,B1108+1,1),"")</f>
        <v/>
      </c>
      <c r="C1109" s="61"/>
      <c r="D1109" s="61"/>
      <c r="E1109" s="218"/>
      <c r="F1109" s="143" t="str">
        <f>IFERROR(IF(VLOOKUP(Table1[[#This Row],[Budget Code Description]],Dimentions!$X$6:$AC$132,2,FALSE)="","",VLOOKUP(Table1[[#This Row],[Budget Code Description]],Dimentions!$X$6:$AC$132,2,FALSE)),"")</f>
        <v/>
      </c>
      <c r="G1109" s="143" t="str">
        <f>IFERROR(VLOOKUP(Table1[[#This Row],[Budget Code Description]],Dimentions!$X$6:$AC$132,3,FALSE),"")</f>
        <v/>
      </c>
      <c r="H1109" s="64" t="str">
        <f>IFERROR(VLOOKUP(Table1[[#This Row],[Account]],Dimentions!$S$6:$V$233,2,FALSE),"")</f>
        <v/>
      </c>
      <c r="I1109" s="62">
        <f>_xlfn.NUMBERVALUE(LEFT(Table1[[#This Row],[Account]],1))</f>
        <v>0</v>
      </c>
      <c r="J1109" s="62" t="str">
        <f>IFERROR(VLOOKUP(Table1[[#This Row],[Budget Code Description]],Table6[#All],7,FALSE),"")</f>
        <v/>
      </c>
      <c r="K1109" s="143" t="str">
        <f>IFERROR(VLOOKUP(Table1[[#This Row],[Budget Code Description]],Table6[#All],8,FALSE),"")</f>
        <v/>
      </c>
      <c r="L1109" s="63"/>
      <c r="M1109" s="65" t="str">
        <f>IFERROR(VLOOKUP(Table1[[#This Row],[Staff ID]],Table2[],2,FALSE),"")</f>
        <v/>
      </c>
      <c r="N1109" s="211" t="str">
        <f>IFERROR(IF(VLOOKUP(Table1[[#This Row],[Budget Code Description]],Dimentions!$X$6:$AC$97,4,FALSE)="","",VLOOKUP(Table1[[#This Row],[Budget Code Description]],Dimentions!$X$6:$AC$97,4,FALSE)),"")</f>
        <v/>
      </c>
      <c r="O1109" s="65" t="str">
        <f>IFERROR(VLOOKUP(Table1[[#This Row],[Vendor ID]],Table549[],2,FALSE),"")</f>
        <v/>
      </c>
      <c r="P1109" s="63"/>
      <c r="Q1109" s="143" t="str">
        <f>IF(Table1[[#This Row],[Posting Date]]&lt;&gt;"",$D$9,"")</f>
        <v/>
      </c>
      <c r="R1109" s="159" t="str">
        <f>IF(Table1[[#This Row],[Posting Date]]&lt;&gt;"",$D$10,"")</f>
        <v/>
      </c>
      <c r="S1109" s="66"/>
      <c r="T1109" s="63"/>
      <c r="U1109" s="67"/>
      <c r="V1109" s="67"/>
      <c r="W1109" s="67" t="str">
        <f t="shared" si="17"/>
        <v/>
      </c>
      <c r="X1109" s="161" t="str">
        <f>IF(E1109="","",(IF(Table1[[#This Row],[Cur]]="USD",Table1[[#This Row],[Cur_Amount Debit]],Table1[[#This Row],[Cur_Amount Debit]]/Table1[[#This Row],[Exchange Rate]])))</f>
        <v/>
      </c>
      <c r="Y1109" s="161" t="str">
        <f>IF(E1109="","",(IF(Table1[[#This Row],[Cur]]="USD",Table1[[#This Row],[Cur_Amount Credit]],Table1[[#This Row],[Cur_Amount Credit]]/ExchangeRate)))</f>
        <v/>
      </c>
      <c r="Z1109" s="203" t="str">
        <f>IF(E1109="","",(Table1[[#This Row],[Debit USD]]-Table1[[#This Row],[Credit USD]]))</f>
        <v/>
      </c>
      <c r="AA1109" s="122"/>
      <c r="AB1109" s="1"/>
      <c r="AC1109" s="15"/>
      <c r="AD1109" s="15" t="str">
        <f>IF(AND(OR(Table1[[#This Row],[Account]]="15030",Table1[[#This Row],[Account]]="15035",Table1[[#This Row],[Account]]="20150"),Table1[[#This Row],[Vendor ID]]=""),1,"")</f>
        <v/>
      </c>
      <c r="AE1109" s="15"/>
      <c r="AF1109" s="15"/>
      <c r="AG1109" s="15"/>
      <c r="AH1109" s="46" t="str">
        <f>IF(Table1[[#This Row],[Posting Date]]&lt;&gt;"","GJ-"&amp;CountryID,"")</f>
        <v/>
      </c>
      <c r="AI1109" s="59" t="str">
        <f>IF(Table1[[#This Row],[Posting Date]]&lt;&gt;"",Table1[[#This Row],[Posting Date]],"")</f>
        <v/>
      </c>
      <c r="AJ1109" s="46"/>
      <c r="AK1109" s="46" t="str">
        <f>IF(Table1[[#This Row],[Description]]&lt;&gt;"",Table1[[#This Row],[Description]],"")</f>
        <v/>
      </c>
      <c r="AL1109" s="46" t="str">
        <f>IF(Table1[[#This Row],[Posting Date]]&lt;&gt;"",Table1[[#This Row],[Reference Number]],"")</f>
        <v/>
      </c>
      <c r="AM1109" s="46" t="str">
        <f>TRIM(Table1[[#This Row],[Line '#]])</f>
        <v/>
      </c>
      <c r="AN1109" s="46" t="str">
        <f>TRIM(Table1[[#This Row],[Account]])</f>
        <v/>
      </c>
      <c r="AO1109" s="46" t="str">
        <f>IF(Table1[[#This Row],[Posting Date]]&lt;&gt;"",$D$5,"")</f>
        <v/>
      </c>
      <c r="AP1109" s="46" t="str">
        <f>TRIM(Table1[[#This Row],[Departments-Prgrams]])</f>
        <v/>
      </c>
      <c r="AQ1109" s="46" t="str">
        <f>TRIM(Table1[[#This Row],[Grant]])</f>
        <v/>
      </c>
      <c r="AR1109" s="46" t="str">
        <f>TRIM(Table1[[#This Row],[Staff ID]])</f>
        <v/>
      </c>
      <c r="AS1109" s="46" t="str">
        <f>IF(TRIM(Table1[[#This Row],[Budget Code]])=0,"",TRIM(Table1[[#This Row],[Budget Code]]))</f>
        <v/>
      </c>
      <c r="AT1109" s="46" t="str">
        <f>IF(Table1[[#This Row],[Line Description]]&lt;&gt;"",Table1[[#This Row],[Line Description]],"")</f>
        <v/>
      </c>
      <c r="AU1109" s="46" t="str">
        <f>IF(Table1[[#This Row],[Cur_Amount Debit]]&gt;0,ROUND(Table1[[#This Row],[Cur_Amount Debit]],2),"")</f>
        <v/>
      </c>
      <c r="AV1109" s="46" t="str">
        <f>IF(Table1[[#This Row],[Cur_Amount Credit]]&gt;0,ROUND(Table1[[#This Row],[Cur_Amount Credit]],2),"")</f>
        <v/>
      </c>
      <c r="AW1109" s="46" t="str">
        <f>LEFT(Table1[[#This Row],[Cur]],3)</f>
        <v/>
      </c>
      <c r="AX1109" s="59"/>
      <c r="AY1109" s="46"/>
      <c r="AZ1109" s="46" t="str">
        <f>IF(Table1[[#This Row],[Cur]]&lt;&gt;"",IF(Table1[[#This Row],[Cur]]="USD","",ExchangeRate),"")</f>
        <v/>
      </c>
      <c r="BA1109" s="46" t="str">
        <f>IF(Table1[[#This Row],[Grant]]&lt;&gt;"",VLOOKUP(Table1[[#This Row],[Grant]],Grants!B:D,3),"")</f>
        <v/>
      </c>
      <c r="BB1109" s="46" t="str">
        <f>TRIM(Table1[[#This Row],[Vendor ID]])</f>
        <v/>
      </c>
      <c r="BC1109">
        <f>IF(Table1[[#This Row],[Reference Number]]=Q1108,BC1108,BC1108+1)</f>
        <v>2</v>
      </c>
    </row>
    <row r="1110" spans="1:55" ht="11.25" hidden="1" customHeight="1">
      <c r="A1110" s="1"/>
      <c r="B1110" s="88" t="str">
        <f>IF(Table1[[#This Row],[Posting Date]]&lt;&gt;"",IF(Table1[[#This Row],[Reference Number]]=Q1109,B1109+1,1),"")</f>
        <v/>
      </c>
      <c r="C1110" s="61"/>
      <c r="D1110" s="61"/>
      <c r="E1110" s="218"/>
      <c r="F1110" s="143" t="str">
        <f>IFERROR(IF(VLOOKUP(Table1[[#This Row],[Budget Code Description]],Dimentions!$X$6:$AC$132,2,FALSE)="","",VLOOKUP(Table1[[#This Row],[Budget Code Description]],Dimentions!$X$6:$AC$132,2,FALSE)),"")</f>
        <v/>
      </c>
      <c r="G1110" s="143" t="str">
        <f>IFERROR(VLOOKUP(Table1[[#This Row],[Budget Code Description]],Dimentions!$X$6:$AC$132,3,FALSE),"")</f>
        <v/>
      </c>
      <c r="H1110" s="64" t="str">
        <f>IFERROR(VLOOKUP(Table1[[#This Row],[Account]],Dimentions!$S$6:$V$233,2,FALSE),"")</f>
        <v/>
      </c>
      <c r="I1110" s="62">
        <f>_xlfn.NUMBERVALUE(LEFT(Table1[[#This Row],[Account]],1))</f>
        <v>0</v>
      </c>
      <c r="J1110" s="62" t="str">
        <f>IFERROR(VLOOKUP(Table1[[#This Row],[Budget Code Description]],Table6[#All],7,FALSE),"")</f>
        <v/>
      </c>
      <c r="K1110" s="143" t="str">
        <f>IFERROR(VLOOKUP(Table1[[#This Row],[Budget Code Description]],Table6[#All],8,FALSE),"")</f>
        <v/>
      </c>
      <c r="L1110" s="63"/>
      <c r="M1110" s="65" t="str">
        <f>IFERROR(VLOOKUP(Table1[[#This Row],[Staff ID]],Table2[],2,FALSE),"")</f>
        <v/>
      </c>
      <c r="N1110" s="211" t="str">
        <f>IFERROR(IF(VLOOKUP(Table1[[#This Row],[Budget Code Description]],Dimentions!$X$6:$AC$97,4,FALSE)="","",VLOOKUP(Table1[[#This Row],[Budget Code Description]],Dimentions!$X$6:$AC$97,4,FALSE)),"")</f>
        <v/>
      </c>
      <c r="O1110" s="65" t="str">
        <f>IFERROR(VLOOKUP(Table1[[#This Row],[Vendor ID]],Table549[],2,FALSE),"")</f>
        <v/>
      </c>
      <c r="P1110" s="63"/>
      <c r="Q1110" s="143" t="str">
        <f>IF(Table1[[#This Row],[Posting Date]]&lt;&gt;"",$D$9,"")</f>
        <v/>
      </c>
      <c r="R1110" s="159" t="str">
        <f>IF(Table1[[#This Row],[Posting Date]]&lt;&gt;"",$D$10,"")</f>
        <v/>
      </c>
      <c r="S1110" s="66"/>
      <c r="T1110" s="63"/>
      <c r="U1110" s="67"/>
      <c r="V1110" s="67"/>
      <c r="W1110" s="67" t="str">
        <f t="shared" si="17"/>
        <v/>
      </c>
      <c r="X1110" s="161" t="str">
        <f>IF(E1110="","",(IF(Table1[[#This Row],[Cur]]="USD",Table1[[#This Row],[Cur_Amount Debit]],Table1[[#This Row],[Cur_Amount Debit]]/Table1[[#This Row],[Exchange Rate]])))</f>
        <v/>
      </c>
      <c r="Y1110" s="161" t="str">
        <f>IF(E1110="","",(IF(Table1[[#This Row],[Cur]]="USD",Table1[[#This Row],[Cur_Amount Credit]],Table1[[#This Row],[Cur_Amount Credit]]/ExchangeRate)))</f>
        <v/>
      </c>
      <c r="Z1110" s="203" t="str">
        <f>IF(E1110="","",(Table1[[#This Row],[Debit USD]]-Table1[[#This Row],[Credit USD]]))</f>
        <v/>
      </c>
      <c r="AA1110" s="122"/>
      <c r="AB1110" s="1"/>
      <c r="AC1110" s="15"/>
      <c r="AD1110" s="15" t="str">
        <f>IF(AND(OR(Table1[[#This Row],[Account]]="15030",Table1[[#This Row],[Account]]="15035",Table1[[#This Row],[Account]]="20150"),Table1[[#This Row],[Vendor ID]]=""),1,"")</f>
        <v/>
      </c>
      <c r="AE1110" s="15"/>
      <c r="AF1110" s="15"/>
      <c r="AG1110" s="15"/>
      <c r="AH1110" s="46" t="str">
        <f>IF(Table1[[#This Row],[Posting Date]]&lt;&gt;"","GJ-"&amp;CountryID,"")</f>
        <v/>
      </c>
      <c r="AI1110" s="59" t="str">
        <f>IF(Table1[[#This Row],[Posting Date]]&lt;&gt;"",Table1[[#This Row],[Posting Date]],"")</f>
        <v/>
      </c>
      <c r="AJ1110" s="46"/>
      <c r="AK1110" s="46" t="str">
        <f>IF(Table1[[#This Row],[Description]]&lt;&gt;"",Table1[[#This Row],[Description]],"")</f>
        <v/>
      </c>
      <c r="AL1110" s="46" t="str">
        <f>IF(Table1[[#This Row],[Posting Date]]&lt;&gt;"",Table1[[#This Row],[Reference Number]],"")</f>
        <v/>
      </c>
      <c r="AM1110" s="46" t="str">
        <f>TRIM(Table1[[#This Row],[Line '#]])</f>
        <v/>
      </c>
      <c r="AN1110" s="46" t="str">
        <f>TRIM(Table1[[#This Row],[Account]])</f>
        <v/>
      </c>
      <c r="AO1110" s="46" t="str">
        <f>IF(Table1[[#This Row],[Posting Date]]&lt;&gt;"",$D$5,"")</f>
        <v/>
      </c>
      <c r="AP1110" s="46" t="str">
        <f>TRIM(Table1[[#This Row],[Departments-Prgrams]])</f>
        <v/>
      </c>
      <c r="AQ1110" s="46" t="str">
        <f>TRIM(Table1[[#This Row],[Grant]])</f>
        <v/>
      </c>
      <c r="AR1110" s="46" t="str">
        <f>TRIM(Table1[[#This Row],[Staff ID]])</f>
        <v/>
      </c>
      <c r="AS1110" s="46" t="str">
        <f>IF(TRIM(Table1[[#This Row],[Budget Code]])=0,"",TRIM(Table1[[#This Row],[Budget Code]]))</f>
        <v/>
      </c>
      <c r="AT1110" s="46" t="str">
        <f>IF(Table1[[#This Row],[Line Description]]&lt;&gt;"",Table1[[#This Row],[Line Description]],"")</f>
        <v/>
      </c>
      <c r="AU1110" s="46" t="str">
        <f>IF(Table1[[#This Row],[Cur_Amount Debit]]&gt;0,ROUND(Table1[[#This Row],[Cur_Amount Debit]],2),"")</f>
        <v/>
      </c>
      <c r="AV1110" s="46" t="str">
        <f>IF(Table1[[#This Row],[Cur_Amount Credit]]&gt;0,ROUND(Table1[[#This Row],[Cur_Amount Credit]],2),"")</f>
        <v/>
      </c>
      <c r="AW1110" s="46" t="str">
        <f>LEFT(Table1[[#This Row],[Cur]],3)</f>
        <v/>
      </c>
      <c r="AX1110" s="59"/>
      <c r="AY1110" s="46"/>
      <c r="AZ1110" s="46" t="str">
        <f>IF(Table1[[#This Row],[Cur]]&lt;&gt;"",IF(Table1[[#This Row],[Cur]]="USD","",ExchangeRate),"")</f>
        <v/>
      </c>
      <c r="BA1110" s="46" t="str">
        <f>IF(Table1[[#This Row],[Grant]]&lt;&gt;"",VLOOKUP(Table1[[#This Row],[Grant]],Grants!B:D,3),"")</f>
        <v/>
      </c>
      <c r="BB1110" s="46" t="str">
        <f>TRIM(Table1[[#This Row],[Vendor ID]])</f>
        <v/>
      </c>
      <c r="BC1110">
        <f>IF(Table1[[#This Row],[Reference Number]]=Q1109,BC1109,BC1109+1)</f>
        <v>2</v>
      </c>
    </row>
    <row r="1111" spans="1:55" ht="11.25" hidden="1" customHeight="1">
      <c r="A1111" s="1"/>
      <c r="B1111" s="88" t="str">
        <f>IF(Table1[[#This Row],[Posting Date]]&lt;&gt;"",IF(Table1[[#This Row],[Reference Number]]=Q1110,B1110+1,1),"")</f>
        <v/>
      </c>
      <c r="C1111" s="61"/>
      <c r="D1111" s="61"/>
      <c r="E1111" s="218"/>
      <c r="F1111" s="143" t="str">
        <f>IFERROR(IF(VLOOKUP(Table1[[#This Row],[Budget Code Description]],Dimentions!$X$6:$AC$132,2,FALSE)="","",VLOOKUP(Table1[[#This Row],[Budget Code Description]],Dimentions!$X$6:$AC$132,2,FALSE)),"")</f>
        <v/>
      </c>
      <c r="G1111" s="143" t="str">
        <f>IFERROR(VLOOKUP(Table1[[#This Row],[Budget Code Description]],Dimentions!$X$6:$AC$132,3,FALSE),"")</f>
        <v/>
      </c>
      <c r="H1111" s="64" t="str">
        <f>IFERROR(VLOOKUP(Table1[[#This Row],[Account]],Dimentions!$S$6:$V$233,2,FALSE),"")</f>
        <v/>
      </c>
      <c r="I1111" s="62">
        <f>_xlfn.NUMBERVALUE(LEFT(Table1[[#This Row],[Account]],1))</f>
        <v>0</v>
      </c>
      <c r="J1111" s="62" t="str">
        <f>IFERROR(VLOOKUP(Table1[[#This Row],[Budget Code Description]],Table6[#All],7,FALSE),"")</f>
        <v/>
      </c>
      <c r="K1111" s="143" t="str">
        <f>IFERROR(VLOOKUP(Table1[[#This Row],[Budget Code Description]],Table6[#All],8,FALSE),"")</f>
        <v/>
      </c>
      <c r="L1111" s="63"/>
      <c r="M1111" s="65" t="str">
        <f>IFERROR(VLOOKUP(Table1[[#This Row],[Staff ID]],Table2[],2,FALSE),"")</f>
        <v/>
      </c>
      <c r="N1111" s="211" t="str">
        <f>IFERROR(IF(VLOOKUP(Table1[[#This Row],[Budget Code Description]],Dimentions!$X$6:$AC$97,4,FALSE)="","",VLOOKUP(Table1[[#This Row],[Budget Code Description]],Dimentions!$X$6:$AC$97,4,FALSE)),"")</f>
        <v/>
      </c>
      <c r="O1111" s="65" t="str">
        <f>IFERROR(VLOOKUP(Table1[[#This Row],[Vendor ID]],Table549[],2,FALSE),"")</f>
        <v/>
      </c>
      <c r="P1111" s="63"/>
      <c r="Q1111" s="143" t="str">
        <f>IF(Table1[[#This Row],[Posting Date]]&lt;&gt;"",$D$9,"")</f>
        <v/>
      </c>
      <c r="R1111" s="159" t="str">
        <f>IF(Table1[[#This Row],[Posting Date]]&lt;&gt;"",$D$10,"")</f>
        <v/>
      </c>
      <c r="S1111" s="66"/>
      <c r="T1111" s="63"/>
      <c r="U1111" s="67"/>
      <c r="V1111" s="67"/>
      <c r="W1111" s="67" t="str">
        <f t="shared" si="17"/>
        <v/>
      </c>
      <c r="X1111" s="161" t="str">
        <f>IF(E1111="","",(IF(Table1[[#This Row],[Cur]]="USD",Table1[[#This Row],[Cur_Amount Debit]],Table1[[#This Row],[Cur_Amount Debit]]/Table1[[#This Row],[Exchange Rate]])))</f>
        <v/>
      </c>
      <c r="Y1111" s="161" t="str">
        <f>IF(E1111="","",(IF(Table1[[#This Row],[Cur]]="USD",Table1[[#This Row],[Cur_Amount Credit]],Table1[[#This Row],[Cur_Amount Credit]]/ExchangeRate)))</f>
        <v/>
      </c>
      <c r="Z1111" s="203" t="str">
        <f>IF(E1111="","",(Table1[[#This Row],[Debit USD]]-Table1[[#This Row],[Credit USD]]))</f>
        <v/>
      </c>
      <c r="AA1111" s="122"/>
      <c r="AB1111" s="1"/>
      <c r="AC1111" s="15"/>
      <c r="AD1111" s="15" t="str">
        <f>IF(AND(OR(Table1[[#This Row],[Account]]="15030",Table1[[#This Row],[Account]]="15035",Table1[[#This Row],[Account]]="20150"),Table1[[#This Row],[Vendor ID]]=""),1,"")</f>
        <v/>
      </c>
      <c r="AE1111" s="15"/>
      <c r="AF1111" s="15"/>
      <c r="AG1111" s="15"/>
      <c r="AH1111" s="46" t="str">
        <f>IF(Table1[[#This Row],[Posting Date]]&lt;&gt;"","GJ-"&amp;CountryID,"")</f>
        <v/>
      </c>
      <c r="AI1111" s="59" t="str">
        <f>IF(Table1[[#This Row],[Posting Date]]&lt;&gt;"",Table1[[#This Row],[Posting Date]],"")</f>
        <v/>
      </c>
      <c r="AJ1111" s="46"/>
      <c r="AK1111" s="46" t="str">
        <f>IF(Table1[[#This Row],[Description]]&lt;&gt;"",Table1[[#This Row],[Description]],"")</f>
        <v/>
      </c>
      <c r="AL1111" s="46" t="str">
        <f>IF(Table1[[#This Row],[Posting Date]]&lt;&gt;"",Table1[[#This Row],[Reference Number]],"")</f>
        <v/>
      </c>
      <c r="AM1111" s="46" t="str">
        <f>TRIM(Table1[[#This Row],[Line '#]])</f>
        <v/>
      </c>
      <c r="AN1111" s="46" t="str">
        <f>TRIM(Table1[[#This Row],[Account]])</f>
        <v/>
      </c>
      <c r="AO1111" s="46" t="str">
        <f>IF(Table1[[#This Row],[Posting Date]]&lt;&gt;"",$D$5,"")</f>
        <v/>
      </c>
      <c r="AP1111" s="46" t="str">
        <f>TRIM(Table1[[#This Row],[Departments-Prgrams]])</f>
        <v/>
      </c>
      <c r="AQ1111" s="46" t="str">
        <f>TRIM(Table1[[#This Row],[Grant]])</f>
        <v/>
      </c>
      <c r="AR1111" s="46" t="str">
        <f>TRIM(Table1[[#This Row],[Staff ID]])</f>
        <v/>
      </c>
      <c r="AS1111" s="46" t="str">
        <f>IF(TRIM(Table1[[#This Row],[Budget Code]])=0,"",TRIM(Table1[[#This Row],[Budget Code]]))</f>
        <v/>
      </c>
      <c r="AT1111" s="46" t="str">
        <f>IF(Table1[[#This Row],[Line Description]]&lt;&gt;"",Table1[[#This Row],[Line Description]],"")</f>
        <v/>
      </c>
      <c r="AU1111" s="46" t="str">
        <f>IF(Table1[[#This Row],[Cur_Amount Debit]]&gt;0,ROUND(Table1[[#This Row],[Cur_Amount Debit]],2),"")</f>
        <v/>
      </c>
      <c r="AV1111" s="46" t="str">
        <f>IF(Table1[[#This Row],[Cur_Amount Credit]]&gt;0,ROUND(Table1[[#This Row],[Cur_Amount Credit]],2),"")</f>
        <v/>
      </c>
      <c r="AW1111" s="46" t="str">
        <f>LEFT(Table1[[#This Row],[Cur]],3)</f>
        <v/>
      </c>
      <c r="AX1111" s="59"/>
      <c r="AY1111" s="46"/>
      <c r="AZ1111" s="46" t="str">
        <f>IF(Table1[[#This Row],[Cur]]&lt;&gt;"",IF(Table1[[#This Row],[Cur]]="USD","",ExchangeRate),"")</f>
        <v/>
      </c>
      <c r="BA1111" s="46" t="str">
        <f>IF(Table1[[#This Row],[Grant]]&lt;&gt;"",VLOOKUP(Table1[[#This Row],[Grant]],Grants!B:D,3),"")</f>
        <v/>
      </c>
      <c r="BB1111" s="46" t="str">
        <f>TRIM(Table1[[#This Row],[Vendor ID]])</f>
        <v/>
      </c>
      <c r="BC1111">
        <f>IF(Table1[[#This Row],[Reference Number]]=Q1110,BC1110,BC1110+1)</f>
        <v>2</v>
      </c>
    </row>
    <row r="1112" spans="1:55" ht="11.25" hidden="1" customHeight="1">
      <c r="A1112" s="1"/>
      <c r="B1112" s="88" t="str">
        <f>IF(Table1[[#This Row],[Posting Date]]&lt;&gt;"",IF(Table1[[#This Row],[Reference Number]]=Q1111,B1111+1,1),"")</f>
        <v/>
      </c>
      <c r="C1112" s="61"/>
      <c r="D1112" s="61"/>
      <c r="E1112" s="218"/>
      <c r="F1112" s="143" t="str">
        <f>IFERROR(IF(VLOOKUP(Table1[[#This Row],[Budget Code Description]],Dimentions!$X$6:$AC$132,2,FALSE)="","",VLOOKUP(Table1[[#This Row],[Budget Code Description]],Dimentions!$X$6:$AC$132,2,FALSE)),"")</f>
        <v/>
      </c>
      <c r="G1112" s="143" t="str">
        <f>IFERROR(VLOOKUP(Table1[[#This Row],[Budget Code Description]],Dimentions!$X$6:$AC$132,3,FALSE),"")</f>
        <v/>
      </c>
      <c r="H1112" s="64" t="str">
        <f>IFERROR(VLOOKUP(Table1[[#This Row],[Account]],Dimentions!$S$6:$V$233,2,FALSE),"")</f>
        <v/>
      </c>
      <c r="I1112" s="62">
        <f>_xlfn.NUMBERVALUE(LEFT(Table1[[#This Row],[Account]],1))</f>
        <v>0</v>
      </c>
      <c r="J1112" s="62" t="str">
        <f>IFERROR(VLOOKUP(Table1[[#This Row],[Budget Code Description]],Table6[#All],7,FALSE),"")</f>
        <v/>
      </c>
      <c r="K1112" s="143" t="str">
        <f>IFERROR(VLOOKUP(Table1[[#This Row],[Budget Code Description]],Table6[#All],8,FALSE),"")</f>
        <v/>
      </c>
      <c r="L1112" s="63"/>
      <c r="M1112" s="65" t="str">
        <f>IFERROR(VLOOKUP(Table1[[#This Row],[Staff ID]],Table2[],2,FALSE),"")</f>
        <v/>
      </c>
      <c r="N1112" s="211" t="str">
        <f>IFERROR(IF(VLOOKUP(Table1[[#This Row],[Budget Code Description]],Dimentions!$X$6:$AC$97,4,FALSE)="","",VLOOKUP(Table1[[#This Row],[Budget Code Description]],Dimentions!$X$6:$AC$97,4,FALSE)),"")</f>
        <v/>
      </c>
      <c r="O1112" s="65" t="str">
        <f>IFERROR(VLOOKUP(Table1[[#This Row],[Vendor ID]],Table549[],2,FALSE),"")</f>
        <v/>
      </c>
      <c r="P1112" s="63"/>
      <c r="Q1112" s="143" t="str">
        <f>IF(Table1[[#This Row],[Posting Date]]&lt;&gt;"",$D$9,"")</f>
        <v/>
      </c>
      <c r="R1112" s="159" t="str">
        <f>IF(Table1[[#This Row],[Posting Date]]&lt;&gt;"",$D$10,"")</f>
        <v/>
      </c>
      <c r="S1112" s="66"/>
      <c r="T1112" s="63"/>
      <c r="U1112" s="67"/>
      <c r="V1112" s="67"/>
      <c r="W1112" s="67" t="str">
        <f t="shared" si="17"/>
        <v/>
      </c>
      <c r="X1112" s="161" t="str">
        <f>IF(E1112="","",(IF(Table1[[#This Row],[Cur]]="USD",Table1[[#This Row],[Cur_Amount Debit]],Table1[[#This Row],[Cur_Amount Debit]]/Table1[[#This Row],[Exchange Rate]])))</f>
        <v/>
      </c>
      <c r="Y1112" s="161" t="str">
        <f>IF(E1112="","",(IF(Table1[[#This Row],[Cur]]="USD",Table1[[#This Row],[Cur_Amount Credit]],Table1[[#This Row],[Cur_Amount Credit]]/ExchangeRate)))</f>
        <v/>
      </c>
      <c r="Z1112" s="203" t="str">
        <f>IF(E1112="","",(Table1[[#This Row],[Debit USD]]-Table1[[#This Row],[Credit USD]]))</f>
        <v/>
      </c>
      <c r="AA1112" s="122"/>
      <c r="AB1112" s="1"/>
      <c r="AC1112" s="15"/>
      <c r="AD1112" s="15" t="str">
        <f>IF(AND(OR(Table1[[#This Row],[Account]]="15030",Table1[[#This Row],[Account]]="15035",Table1[[#This Row],[Account]]="20150"),Table1[[#This Row],[Vendor ID]]=""),1,"")</f>
        <v/>
      </c>
      <c r="AE1112" s="15"/>
      <c r="AF1112" s="15"/>
      <c r="AG1112" s="15"/>
      <c r="AH1112" s="46" t="str">
        <f>IF(Table1[[#This Row],[Posting Date]]&lt;&gt;"","GJ-"&amp;CountryID,"")</f>
        <v/>
      </c>
      <c r="AI1112" s="59" t="str">
        <f>IF(Table1[[#This Row],[Posting Date]]&lt;&gt;"",Table1[[#This Row],[Posting Date]],"")</f>
        <v/>
      </c>
      <c r="AJ1112" s="46"/>
      <c r="AK1112" s="46" t="str">
        <f>IF(Table1[[#This Row],[Description]]&lt;&gt;"",Table1[[#This Row],[Description]],"")</f>
        <v/>
      </c>
      <c r="AL1112" s="46" t="str">
        <f>IF(Table1[[#This Row],[Posting Date]]&lt;&gt;"",Table1[[#This Row],[Reference Number]],"")</f>
        <v/>
      </c>
      <c r="AM1112" s="46" t="str">
        <f>TRIM(Table1[[#This Row],[Line '#]])</f>
        <v/>
      </c>
      <c r="AN1112" s="46" t="str">
        <f>TRIM(Table1[[#This Row],[Account]])</f>
        <v/>
      </c>
      <c r="AO1112" s="46" t="str">
        <f>IF(Table1[[#This Row],[Posting Date]]&lt;&gt;"",$D$5,"")</f>
        <v/>
      </c>
      <c r="AP1112" s="46" t="str">
        <f>TRIM(Table1[[#This Row],[Departments-Prgrams]])</f>
        <v/>
      </c>
      <c r="AQ1112" s="46" t="str">
        <f>TRIM(Table1[[#This Row],[Grant]])</f>
        <v/>
      </c>
      <c r="AR1112" s="46" t="str">
        <f>TRIM(Table1[[#This Row],[Staff ID]])</f>
        <v/>
      </c>
      <c r="AS1112" s="46" t="str">
        <f>IF(TRIM(Table1[[#This Row],[Budget Code]])=0,"",TRIM(Table1[[#This Row],[Budget Code]]))</f>
        <v/>
      </c>
      <c r="AT1112" s="46" t="str">
        <f>IF(Table1[[#This Row],[Line Description]]&lt;&gt;"",Table1[[#This Row],[Line Description]],"")</f>
        <v/>
      </c>
      <c r="AU1112" s="46" t="str">
        <f>IF(Table1[[#This Row],[Cur_Amount Debit]]&gt;0,ROUND(Table1[[#This Row],[Cur_Amount Debit]],2),"")</f>
        <v/>
      </c>
      <c r="AV1112" s="46" t="str">
        <f>IF(Table1[[#This Row],[Cur_Amount Credit]]&gt;0,ROUND(Table1[[#This Row],[Cur_Amount Credit]],2),"")</f>
        <v/>
      </c>
      <c r="AW1112" s="46" t="str">
        <f>LEFT(Table1[[#This Row],[Cur]],3)</f>
        <v/>
      </c>
      <c r="AX1112" s="59"/>
      <c r="AY1112" s="46"/>
      <c r="AZ1112" s="46" t="str">
        <f>IF(Table1[[#This Row],[Cur]]&lt;&gt;"",IF(Table1[[#This Row],[Cur]]="USD","",ExchangeRate),"")</f>
        <v/>
      </c>
      <c r="BA1112" s="46" t="str">
        <f>IF(Table1[[#This Row],[Grant]]&lt;&gt;"",VLOOKUP(Table1[[#This Row],[Grant]],Grants!B:D,3),"")</f>
        <v/>
      </c>
      <c r="BB1112" s="46" t="str">
        <f>TRIM(Table1[[#This Row],[Vendor ID]])</f>
        <v/>
      </c>
      <c r="BC1112">
        <f>IF(Table1[[#This Row],[Reference Number]]=Q1111,BC1111,BC1111+1)</f>
        <v>2</v>
      </c>
    </row>
    <row r="1113" spans="1:55" ht="11.25" hidden="1" customHeight="1">
      <c r="A1113" s="1"/>
      <c r="B1113" s="88" t="str">
        <f>IF(Table1[[#This Row],[Posting Date]]&lt;&gt;"",IF(Table1[[#This Row],[Reference Number]]=Q1112,B1112+1,1),"")</f>
        <v/>
      </c>
      <c r="C1113" s="61"/>
      <c r="D1113" s="61"/>
      <c r="E1113" s="218"/>
      <c r="F1113" s="143" t="str">
        <f>IFERROR(IF(VLOOKUP(Table1[[#This Row],[Budget Code Description]],Dimentions!$X$6:$AC$132,2,FALSE)="","",VLOOKUP(Table1[[#This Row],[Budget Code Description]],Dimentions!$X$6:$AC$132,2,FALSE)),"")</f>
        <v/>
      </c>
      <c r="G1113" s="143" t="str">
        <f>IFERROR(VLOOKUP(Table1[[#This Row],[Budget Code Description]],Dimentions!$X$6:$AC$132,3,FALSE),"")</f>
        <v/>
      </c>
      <c r="H1113" s="64" t="str">
        <f>IFERROR(VLOOKUP(Table1[[#This Row],[Account]],Dimentions!$S$6:$V$233,2,FALSE),"")</f>
        <v/>
      </c>
      <c r="I1113" s="62">
        <f>_xlfn.NUMBERVALUE(LEFT(Table1[[#This Row],[Account]],1))</f>
        <v>0</v>
      </c>
      <c r="J1113" s="62" t="str">
        <f>IFERROR(VLOOKUP(Table1[[#This Row],[Budget Code Description]],Table6[#All],7,FALSE),"")</f>
        <v/>
      </c>
      <c r="K1113" s="143" t="str">
        <f>IFERROR(VLOOKUP(Table1[[#This Row],[Budget Code Description]],Table6[#All],8,FALSE),"")</f>
        <v/>
      </c>
      <c r="L1113" s="63"/>
      <c r="M1113" s="65" t="str">
        <f>IFERROR(VLOOKUP(Table1[[#This Row],[Staff ID]],Table2[],2,FALSE),"")</f>
        <v/>
      </c>
      <c r="N1113" s="211" t="str">
        <f>IFERROR(IF(VLOOKUP(Table1[[#This Row],[Budget Code Description]],Dimentions!$X$6:$AC$97,4,FALSE)="","",VLOOKUP(Table1[[#This Row],[Budget Code Description]],Dimentions!$X$6:$AC$97,4,FALSE)),"")</f>
        <v/>
      </c>
      <c r="O1113" s="65" t="str">
        <f>IFERROR(VLOOKUP(Table1[[#This Row],[Vendor ID]],Table549[],2,FALSE),"")</f>
        <v/>
      </c>
      <c r="P1113" s="63"/>
      <c r="Q1113" s="143" t="str">
        <f>IF(Table1[[#This Row],[Posting Date]]&lt;&gt;"",$D$9,"")</f>
        <v/>
      </c>
      <c r="R1113" s="159" t="str">
        <f>IF(Table1[[#This Row],[Posting Date]]&lt;&gt;"",$D$10,"")</f>
        <v/>
      </c>
      <c r="S1113" s="66"/>
      <c r="T1113" s="63"/>
      <c r="U1113" s="67"/>
      <c r="V1113" s="67"/>
      <c r="W1113" s="67" t="str">
        <f t="shared" si="17"/>
        <v/>
      </c>
      <c r="X1113" s="161" t="str">
        <f>IF(E1113="","",(IF(Table1[[#This Row],[Cur]]="USD",Table1[[#This Row],[Cur_Amount Debit]],Table1[[#This Row],[Cur_Amount Debit]]/Table1[[#This Row],[Exchange Rate]])))</f>
        <v/>
      </c>
      <c r="Y1113" s="161" t="str">
        <f>IF(E1113="","",(IF(Table1[[#This Row],[Cur]]="USD",Table1[[#This Row],[Cur_Amount Credit]],Table1[[#This Row],[Cur_Amount Credit]]/ExchangeRate)))</f>
        <v/>
      </c>
      <c r="Z1113" s="203" t="str">
        <f>IF(E1113="","",(Table1[[#This Row],[Debit USD]]-Table1[[#This Row],[Credit USD]]))</f>
        <v/>
      </c>
      <c r="AA1113" s="122"/>
      <c r="AB1113" s="1"/>
      <c r="AC1113" s="15"/>
      <c r="AD1113" s="15" t="str">
        <f>IF(AND(OR(Table1[[#This Row],[Account]]="15030",Table1[[#This Row],[Account]]="15035",Table1[[#This Row],[Account]]="20150"),Table1[[#This Row],[Vendor ID]]=""),1,"")</f>
        <v/>
      </c>
      <c r="AE1113" s="15"/>
      <c r="AF1113" s="15"/>
      <c r="AG1113" s="15"/>
      <c r="AH1113" s="46" t="str">
        <f>IF(Table1[[#This Row],[Posting Date]]&lt;&gt;"","GJ-"&amp;CountryID,"")</f>
        <v/>
      </c>
      <c r="AI1113" s="59" t="str">
        <f>IF(Table1[[#This Row],[Posting Date]]&lt;&gt;"",Table1[[#This Row],[Posting Date]],"")</f>
        <v/>
      </c>
      <c r="AJ1113" s="46"/>
      <c r="AK1113" s="46" t="str">
        <f>IF(Table1[[#This Row],[Description]]&lt;&gt;"",Table1[[#This Row],[Description]],"")</f>
        <v/>
      </c>
      <c r="AL1113" s="46" t="str">
        <f>IF(Table1[[#This Row],[Posting Date]]&lt;&gt;"",Table1[[#This Row],[Reference Number]],"")</f>
        <v/>
      </c>
      <c r="AM1113" s="46" t="str">
        <f>TRIM(Table1[[#This Row],[Line '#]])</f>
        <v/>
      </c>
      <c r="AN1113" s="46" t="str">
        <f>TRIM(Table1[[#This Row],[Account]])</f>
        <v/>
      </c>
      <c r="AO1113" s="46" t="str">
        <f>IF(Table1[[#This Row],[Posting Date]]&lt;&gt;"",$D$5,"")</f>
        <v/>
      </c>
      <c r="AP1113" s="46" t="str">
        <f>TRIM(Table1[[#This Row],[Departments-Prgrams]])</f>
        <v/>
      </c>
      <c r="AQ1113" s="46" t="str">
        <f>TRIM(Table1[[#This Row],[Grant]])</f>
        <v/>
      </c>
      <c r="AR1113" s="46" t="str">
        <f>TRIM(Table1[[#This Row],[Staff ID]])</f>
        <v/>
      </c>
      <c r="AS1113" s="46" t="str">
        <f>IF(TRIM(Table1[[#This Row],[Budget Code]])=0,"",TRIM(Table1[[#This Row],[Budget Code]]))</f>
        <v/>
      </c>
      <c r="AT1113" s="46" t="str">
        <f>IF(Table1[[#This Row],[Line Description]]&lt;&gt;"",Table1[[#This Row],[Line Description]],"")</f>
        <v/>
      </c>
      <c r="AU1113" s="46" t="str">
        <f>IF(Table1[[#This Row],[Cur_Amount Debit]]&gt;0,ROUND(Table1[[#This Row],[Cur_Amount Debit]],2),"")</f>
        <v/>
      </c>
      <c r="AV1113" s="46" t="str">
        <f>IF(Table1[[#This Row],[Cur_Amount Credit]]&gt;0,ROUND(Table1[[#This Row],[Cur_Amount Credit]],2),"")</f>
        <v/>
      </c>
      <c r="AW1113" s="46" t="str">
        <f>LEFT(Table1[[#This Row],[Cur]],3)</f>
        <v/>
      </c>
      <c r="AX1113" s="59"/>
      <c r="AY1113" s="46"/>
      <c r="AZ1113" s="46" t="str">
        <f>IF(Table1[[#This Row],[Cur]]&lt;&gt;"",IF(Table1[[#This Row],[Cur]]="USD","",ExchangeRate),"")</f>
        <v/>
      </c>
      <c r="BA1113" s="46" t="str">
        <f>IF(Table1[[#This Row],[Grant]]&lt;&gt;"",VLOOKUP(Table1[[#This Row],[Grant]],Grants!B:D,3),"")</f>
        <v/>
      </c>
      <c r="BB1113" s="46" t="str">
        <f>TRIM(Table1[[#This Row],[Vendor ID]])</f>
        <v/>
      </c>
      <c r="BC1113">
        <f>IF(Table1[[#This Row],[Reference Number]]=Q1112,BC1112,BC1112+1)</f>
        <v>2</v>
      </c>
    </row>
    <row r="1114" spans="1:55" ht="11.25" hidden="1" customHeight="1">
      <c r="A1114" s="1"/>
      <c r="B1114" s="88" t="str">
        <f>IF(Table1[[#This Row],[Posting Date]]&lt;&gt;"",IF(Table1[[#This Row],[Reference Number]]=Q1113,B1113+1,1),"")</f>
        <v/>
      </c>
      <c r="C1114" s="61"/>
      <c r="D1114" s="61"/>
      <c r="E1114" s="218"/>
      <c r="F1114" s="143" t="str">
        <f>IFERROR(IF(VLOOKUP(Table1[[#This Row],[Budget Code Description]],Dimentions!$X$6:$AC$132,2,FALSE)="","",VLOOKUP(Table1[[#This Row],[Budget Code Description]],Dimentions!$X$6:$AC$132,2,FALSE)),"")</f>
        <v/>
      </c>
      <c r="G1114" s="143" t="str">
        <f>IFERROR(VLOOKUP(Table1[[#This Row],[Budget Code Description]],Dimentions!$X$6:$AC$132,3,FALSE),"")</f>
        <v/>
      </c>
      <c r="H1114" s="64" t="str">
        <f>IFERROR(VLOOKUP(Table1[[#This Row],[Account]],Dimentions!$S$6:$V$233,2,FALSE),"")</f>
        <v/>
      </c>
      <c r="I1114" s="62">
        <f>_xlfn.NUMBERVALUE(LEFT(Table1[[#This Row],[Account]],1))</f>
        <v>0</v>
      </c>
      <c r="J1114" s="62" t="str">
        <f>IFERROR(VLOOKUP(Table1[[#This Row],[Budget Code Description]],Table6[#All],7,FALSE),"")</f>
        <v/>
      </c>
      <c r="K1114" s="143" t="str">
        <f>IFERROR(VLOOKUP(Table1[[#This Row],[Budget Code Description]],Table6[#All],8,FALSE),"")</f>
        <v/>
      </c>
      <c r="L1114" s="63"/>
      <c r="M1114" s="65" t="str">
        <f>IFERROR(VLOOKUP(Table1[[#This Row],[Staff ID]],Table2[],2,FALSE),"")</f>
        <v/>
      </c>
      <c r="N1114" s="211" t="str">
        <f>IFERROR(IF(VLOOKUP(Table1[[#This Row],[Budget Code Description]],Dimentions!$X$6:$AC$97,4,FALSE)="","",VLOOKUP(Table1[[#This Row],[Budget Code Description]],Dimentions!$X$6:$AC$97,4,FALSE)),"")</f>
        <v/>
      </c>
      <c r="O1114" s="65" t="str">
        <f>IFERROR(VLOOKUP(Table1[[#This Row],[Vendor ID]],Table549[],2,FALSE),"")</f>
        <v/>
      </c>
      <c r="P1114" s="63"/>
      <c r="Q1114" s="143" t="str">
        <f>IF(Table1[[#This Row],[Posting Date]]&lt;&gt;"",$D$9,"")</f>
        <v/>
      </c>
      <c r="R1114" s="159" t="str">
        <f>IF(Table1[[#This Row],[Posting Date]]&lt;&gt;"",$D$10,"")</f>
        <v/>
      </c>
      <c r="S1114" s="66"/>
      <c r="T1114" s="63"/>
      <c r="U1114" s="67"/>
      <c r="V1114" s="67"/>
      <c r="W1114" s="67" t="str">
        <f t="shared" si="17"/>
        <v/>
      </c>
      <c r="X1114" s="161" t="str">
        <f>IF(E1114="","",(IF(Table1[[#This Row],[Cur]]="USD",Table1[[#This Row],[Cur_Amount Debit]],Table1[[#This Row],[Cur_Amount Debit]]/Table1[[#This Row],[Exchange Rate]])))</f>
        <v/>
      </c>
      <c r="Y1114" s="161" t="str">
        <f>IF(E1114="","",(IF(Table1[[#This Row],[Cur]]="USD",Table1[[#This Row],[Cur_Amount Credit]],Table1[[#This Row],[Cur_Amount Credit]]/ExchangeRate)))</f>
        <v/>
      </c>
      <c r="Z1114" s="203" t="str">
        <f>IF(E1114="","",(Table1[[#This Row],[Debit USD]]-Table1[[#This Row],[Credit USD]]))</f>
        <v/>
      </c>
      <c r="AA1114" s="122"/>
      <c r="AB1114" s="1"/>
      <c r="AC1114" s="15"/>
      <c r="AD1114" s="15" t="str">
        <f>IF(AND(OR(Table1[[#This Row],[Account]]="15030",Table1[[#This Row],[Account]]="15035",Table1[[#This Row],[Account]]="20150"),Table1[[#This Row],[Vendor ID]]=""),1,"")</f>
        <v/>
      </c>
      <c r="AE1114" s="15"/>
      <c r="AF1114" s="15"/>
      <c r="AG1114" s="15"/>
      <c r="AH1114" s="46" t="str">
        <f>IF(Table1[[#This Row],[Posting Date]]&lt;&gt;"","GJ-"&amp;CountryID,"")</f>
        <v/>
      </c>
      <c r="AI1114" s="59" t="str">
        <f>IF(Table1[[#This Row],[Posting Date]]&lt;&gt;"",Table1[[#This Row],[Posting Date]],"")</f>
        <v/>
      </c>
      <c r="AJ1114" s="46"/>
      <c r="AK1114" s="46" t="str">
        <f>IF(Table1[[#This Row],[Description]]&lt;&gt;"",Table1[[#This Row],[Description]],"")</f>
        <v/>
      </c>
      <c r="AL1114" s="46" t="str">
        <f>IF(Table1[[#This Row],[Posting Date]]&lt;&gt;"",Table1[[#This Row],[Reference Number]],"")</f>
        <v/>
      </c>
      <c r="AM1114" s="46" t="str">
        <f>TRIM(Table1[[#This Row],[Line '#]])</f>
        <v/>
      </c>
      <c r="AN1114" s="46" t="str">
        <f>TRIM(Table1[[#This Row],[Account]])</f>
        <v/>
      </c>
      <c r="AO1114" s="46" t="str">
        <f>IF(Table1[[#This Row],[Posting Date]]&lt;&gt;"",$D$5,"")</f>
        <v/>
      </c>
      <c r="AP1114" s="46" t="str">
        <f>TRIM(Table1[[#This Row],[Departments-Prgrams]])</f>
        <v/>
      </c>
      <c r="AQ1114" s="46" t="str">
        <f>TRIM(Table1[[#This Row],[Grant]])</f>
        <v/>
      </c>
      <c r="AR1114" s="46" t="str">
        <f>TRIM(Table1[[#This Row],[Staff ID]])</f>
        <v/>
      </c>
      <c r="AS1114" s="46" t="str">
        <f>IF(TRIM(Table1[[#This Row],[Budget Code]])=0,"",TRIM(Table1[[#This Row],[Budget Code]]))</f>
        <v/>
      </c>
      <c r="AT1114" s="46" t="str">
        <f>IF(Table1[[#This Row],[Line Description]]&lt;&gt;"",Table1[[#This Row],[Line Description]],"")</f>
        <v/>
      </c>
      <c r="AU1114" s="46" t="str">
        <f>IF(Table1[[#This Row],[Cur_Amount Debit]]&gt;0,ROUND(Table1[[#This Row],[Cur_Amount Debit]],2),"")</f>
        <v/>
      </c>
      <c r="AV1114" s="46" t="str">
        <f>IF(Table1[[#This Row],[Cur_Amount Credit]]&gt;0,ROUND(Table1[[#This Row],[Cur_Amount Credit]],2),"")</f>
        <v/>
      </c>
      <c r="AW1114" s="46" t="str">
        <f>LEFT(Table1[[#This Row],[Cur]],3)</f>
        <v/>
      </c>
      <c r="AX1114" s="59"/>
      <c r="AY1114" s="46"/>
      <c r="AZ1114" s="46" t="str">
        <f>IF(Table1[[#This Row],[Cur]]&lt;&gt;"",IF(Table1[[#This Row],[Cur]]="USD","",ExchangeRate),"")</f>
        <v/>
      </c>
      <c r="BA1114" s="46" t="str">
        <f>IF(Table1[[#This Row],[Grant]]&lt;&gt;"",VLOOKUP(Table1[[#This Row],[Grant]],Grants!B:D,3),"")</f>
        <v/>
      </c>
      <c r="BB1114" s="46" t="str">
        <f>TRIM(Table1[[#This Row],[Vendor ID]])</f>
        <v/>
      </c>
      <c r="BC1114">
        <f>IF(Table1[[#This Row],[Reference Number]]=Q1113,BC1113,BC1113+1)</f>
        <v>2</v>
      </c>
    </row>
    <row r="1115" spans="1:55" ht="11.25" hidden="1" customHeight="1">
      <c r="A1115" s="1"/>
      <c r="B1115" s="88" t="str">
        <f>IF(Table1[[#This Row],[Posting Date]]&lt;&gt;"",IF(Table1[[#This Row],[Reference Number]]=Q1114,B1114+1,1),"")</f>
        <v/>
      </c>
      <c r="C1115" s="61"/>
      <c r="D1115" s="61"/>
      <c r="E1115" s="218"/>
      <c r="F1115" s="143" t="str">
        <f>IFERROR(IF(VLOOKUP(Table1[[#This Row],[Budget Code Description]],Dimentions!$X$6:$AC$132,2,FALSE)="","",VLOOKUP(Table1[[#This Row],[Budget Code Description]],Dimentions!$X$6:$AC$132,2,FALSE)),"")</f>
        <v/>
      </c>
      <c r="G1115" s="143" t="str">
        <f>IFERROR(VLOOKUP(Table1[[#This Row],[Budget Code Description]],Dimentions!$X$6:$AC$132,3,FALSE),"")</f>
        <v/>
      </c>
      <c r="H1115" s="64" t="str">
        <f>IFERROR(VLOOKUP(Table1[[#This Row],[Account]],Dimentions!$S$6:$V$233,2,FALSE),"")</f>
        <v/>
      </c>
      <c r="I1115" s="62">
        <f>_xlfn.NUMBERVALUE(LEFT(Table1[[#This Row],[Account]],1))</f>
        <v>0</v>
      </c>
      <c r="J1115" s="62" t="str">
        <f>IFERROR(VLOOKUP(Table1[[#This Row],[Budget Code Description]],Table6[#All],7,FALSE),"")</f>
        <v/>
      </c>
      <c r="K1115" s="143" t="str">
        <f>IFERROR(VLOOKUP(Table1[[#This Row],[Budget Code Description]],Table6[#All],8,FALSE),"")</f>
        <v/>
      </c>
      <c r="L1115" s="63"/>
      <c r="M1115" s="65" t="str">
        <f>IFERROR(VLOOKUP(Table1[[#This Row],[Staff ID]],Table2[],2,FALSE),"")</f>
        <v/>
      </c>
      <c r="N1115" s="211" t="str">
        <f>IFERROR(IF(VLOOKUP(Table1[[#This Row],[Budget Code Description]],Dimentions!$X$6:$AC$97,4,FALSE)="","",VLOOKUP(Table1[[#This Row],[Budget Code Description]],Dimentions!$X$6:$AC$97,4,FALSE)),"")</f>
        <v/>
      </c>
      <c r="O1115" s="65" t="str">
        <f>IFERROR(VLOOKUP(Table1[[#This Row],[Vendor ID]],Table549[],2,FALSE),"")</f>
        <v/>
      </c>
      <c r="P1115" s="63"/>
      <c r="Q1115" s="143" t="str">
        <f>IF(Table1[[#This Row],[Posting Date]]&lt;&gt;"",$D$9,"")</f>
        <v/>
      </c>
      <c r="R1115" s="159" t="str">
        <f>IF(Table1[[#This Row],[Posting Date]]&lt;&gt;"",$D$10,"")</f>
        <v/>
      </c>
      <c r="S1115" s="66"/>
      <c r="T1115" s="63"/>
      <c r="U1115" s="67"/>
      <c r="V1115" s="67"/>
      <c r="W1115" s="67" t="str">
        <f t="shared" si="17"/>
        <v/>
      </c>
      <c r="X1115" s="161" t="str">
        <f>IF(E1115="","",(IF(Table1[[#This Row],[Cur]]="USD",Table1[[#This Row],[Cur_Amount Debit]],Table1[[#This Row],[Cur_Amount Debit]]/Table1[[#This Row],[Exchange Rate]])))</f>
        <v/>
      </c>
      <c r="Y1115" s="161" t="str">
        <f>IF(E1115="","",(IF(Table1[[#This Row],[Cur]]="USD",Table1[[#This Row],[Cur_Amount Credit]],Table1[[#This Row],[Cur_Amount Credit]]/ExchangeRate)))</f>
        <v/>
      </c>
      <c r="Z1115" s="203" t="str">
        <f>IF(E1115="","",(Table1[[#This Row],[Debit USD]]-Table1[[#This Row],[Credit USD]]))</f>
        <v/>
      </c>
      <c r="AA1115" s="122"/>
      <c r="AB1115" s="1"/>
      <c r="AC1115" s="15"/>
      <c r="AD1115" s="15" t="str">
        <f>IF(AND(OR(Table1[[#This Row],[Account]]="15030",Table1[[#This Row],[Account]]="15035",Table1[[#This Row],[Account]]="20150"),Table1[[#This Row],[Vendor ID]]=""),1,"")</f>
        <v/>
      </c>
      <c r="AE1115" s="15"/>
      <c r="AF1115" s="15"/>
      <c r="AG1115" s="15"/>
      <c r="AH1115" s="46" t="str">
        <f>IF(Table1[[#This Row],[Posting Date]]&lt;&gt;"","GJ-"&amp;CountryID,"")</f>
        <v/>
      </c>
      <c r="AI1115" s="59" t="str">
        <f>IF(Table1[[#This Row],[Posting Date]]&lt;&gt;"",Table1[[#This Row],[Posting Date]],"")</f>
        <v/>
      </c>
      <c r="AJ1115" s="46"/>
      <c r="AK1115" s="46" t="str">
        <f>IF(Table1[[#This Row],[Description]]&lt;&gt;"",Table1[[#This Row],[Description]],"")</f>
        <v/>
      </c>
      <c r="AL1115" s="46" t="str">
        <f>IF(Table1[[#This Row],[Posting Date]]&lt;&gt;"",Table1[[#This Row],[Reference Number]],"")</f>
        <v/>
      </c>
      <c r="AM1115" s="46" t="str">
        <f>TRIM(Table1[[#This Row],[Line '#]])</f>
        <v/>
      </c>
      <c r="AN1115" s="46" t="str">
        <f>TRIM(Table1[[#This Row],[Account]])</f>
        <v/>
      </c>
      <c r="AO1115" s="46" t="str">
        <f>IF(Table1[[#This Row],[Posting Date]]&lt;&gt;"",$D$5,"")</f>
        <v/>
      </c>
      <c r="AP1115" s="46" t="str">
        <f>TRIM(Table1[[#This Row],[Departments-Prgrams]])</f>
        <v/>
      </c>
      <c r="AQ1115" s="46" t="str">
        <f>TRIM(Table1[[#This Row],[Grant]])</f>
        <v/>
      </c>
      <c r="AR1115" s="46" t="str">
        <f>TRIM(Table1[[#This Row],[Staff ID]])</f>
        <v/>
      </c>
      <c r="AS1115" s="46" t="str">
        <f>IF(TRIM(Table1[[#This Row],[Budget Code]])=0,"",TRIM(Table1[[#This Row],[Budget Code]]))</f>
        <v/>
      </c>
      <c r="AT1115" s="46" t="str">
        <f>IF(Table1[[#This Row],[Line Description]]&lt;&gt;"",Table1[[#This Row],[Line Description]],"")</f>
        <v/>
      </c>
      <c r="AU1115" s="46" t="str">
        <f>IF(Table1[[#This Row],[Cur_Amount Debit]]&gt;0,ROUND(Table1[[#This Row],[Cur_Amount Debit]],2),"")</f>
        <v/>
      </c>
      <c r="AV1115" s="46" t="str">
        <f>IF(Table1[[#This Row],[Cur_Amount Credit]]&gt;0,ROUND(Table1[[#This Row],[Cur_Amount Credit]],2),"")</f>
        <v/>
      </c>
      <c r="AW1115" s="46" t="str">
        <f>LEFT(Table1[[#This Row],[Cur]],3)</f>
        <v/>
      </c>
      <c r="AX1115" s="59"/>
      <c r="AY1115" s="46"/>
      <c r="AZ1115" s="46" t="str">
        <f>IF(Table1[[#This Row],[Cur]]&lt;&gt;"",IF(Table1[[#This Row],[Cur]]="USD","",ExchangeRate),"")</f>
        <v/>
      </c>
      <c r="BA1115" s="46" t="str">
        <f>IF(Table1[[#This Row],[Grant]]&lt;&gt;"",VLOOKUP(Table1[[#This Row],[Grant]],Grants!B:D,3),"")</f>
        <v/>
      </c>
      <c r="BB1115" s="46" t="str">
        <f>TRIM(Table1[[#This Row],[Vendor ID]])</f>
        <v/>
      </c>
      <c r="BC1115">
        <f>IF(Table1[[#This Row],[Reference Number]]=Q1114,BC1114,BC1114+1)</f>
        <v>2</v>
      </c>
    </row>
    <row r="1116" spans="1:55" ht="11.25" hidden="1" customHeight="1">
      <c r="A1116" s="1"/>
      <c r="B1116" s="88" t="str">
        <f>IF(Table1[[#This Row],[Posting Date]]&lt;&gt;"",IF(Table1[[#This Row],[Reference Number]]=Q1115,B1115+1,1),"")</f>
        <v/>
      </c>
      <c r="C1116" s="61"/>
      <c r="D1116" s="61"/>
      <c r="E1116" s="218"/>
      <c r="F1116" s="143" t="str">
        <f>IFERROR(IF(VLOOKUP(Table1[[#This Row],[Budget Code Description]],Dimentions!$X$6:$AC$132,2,FALSE)="","",VLOOKUP(Table1[[#This Row],[Budget Code Description]],Dimentions!$X$6:$AC$132,2,FALSE)),"")</f>
        <v/>
      </c>
      <c r="G1116" s="143" t="str">
        <f>IFERROR(VLOOKUP(Table1[[#This Row],[Budget Code Description]],Dimentions!$X$6:$AC$132,3,FALSE),"")</f>
        <v/>
      </c>
      <c r="H1116" s="64" t="str">
        <f>IFERROR(VLOOKUP(Table1[[#This Row],[Account]],Dimentions!$S$6:$V$233,2,FALSE),"")</f>
        <v/>
      </c>
      <c r="I1116" s="62">
        <f>_xlfn.NUMBERVALUE(LEFT(Table1[[#This Row],[Account]],1))</f>
        <v>0</v>
      </c>
      <c r="J1116" s="62" t="str">
        <f>IFERROR(VLOOKUP(Table1[[#This Row],[Budget Code Description]],Table6[#All],7,FALSE),"")</f>
        <v/>
      </c>
      <c r="K1116" s="143" t="str">
        <f>IFERROR(VLOOKUP(Table1[[#This Row],[Budget Code Description]],Table6[#All],8,FALSE),"")</f>
        <v/>
      </c>
      <c r="L1116" s="63"/>
      <c r="M1116" s="65" t="str">
        <f>IFERROR(VLOOKUP(Table1[[#This Row],[Staff ID]],Table2[],2,FALSE),"")</f>
        <v/>
      </c>
      <c r="N1116" s="211" t="str">
        <f>IFERROR(IF(VLOOKUP(Table1[[#This Row],[Budget Code Description]],Dimentions!$X$6:$AC$97,4,FALSE)="","",VLOOKUP(Table1[[#This Row],[Budget Code Description]],Dimentions!$X$6:$AC$97,4,FALSE)),"")</f>
        <v/>
      </c>
      <c r="O1116" s="65" t="str">
        <f>IFERROR(VLOOKUP(Table1[[#This Row],[Vendor ID]],Table549[],2,FALSE),"")</f>
        <v/>
      </c>
      <c r="P1116" s="63"/>
      <c r="Q1116" s="143" t="str">
        <f>IF(Table1[[#This Row],[Posting Date]]&lt;&gt;"",$D$9,"")</f>
        <v/>
      </c>
      <c r="R1116" s="159" t="str">
        <f>IF(Table1[[#This Row],[Posting Date]]&lt;&gt;"",$D$10,"")</f>
        <v/>
      </c>
      <c r="S1116" s="66"/>
      <c r="T1116" s="63"/>
      <c r="U1116" s="67"/>
      <c r="V1116" s="67"/>
      <c r="W1116" s="67" t="str">
        <f t="shared" si="17"/>
        <v/>
      </c>
      <c r="X1116" s="161" t="str">
        <f>IF(E1116="","",(IF(Table1[[#This Row],[Cur]]="USD",Table1[[#This Row],[Cur_Amount Debit]],Table1[[#This Row],[Cur_Amount Debit]]/Table1[[#This Row],[Exchange Rate]])))</f>
        <v/>
      </c>
      <c r="Y1116" s="161" t="str">
        <f>IF(E1116="","",(IF(Table1[[#This Row],[Cur]]="USD",Table1[[#This Row],[Cur_Amount Credit]],Table1[[#This Row],[Cur_Amount Credit]]/ExchangeRate)))</f>
        <v/>
      </c>
      <c r="Z1116" s="203" t="str">
        <f>IF(E1116="","",(Table1[[#This Row],[Debit USD]]-Table1[[#This Row],[Credit USD]]))</f>
        <v/>
      </c>
      <c r="AA1116" s="122"/>
      <c r="AB1116" s="1"/>
      <c r="AC1116" s="15"/>
      <c r="AD1116" s="15" t="str">
        <f>IF(AND(OR(Table1[[#This Row],[Account]]="15030",Table1[[#This Row],[Account]]="15035",Table1[[#This Row],[Account]]="20150"),Table1[[#This Row],[Vendor ID]]=""),1,"")</f>
        <v/>
      </c>
      <c r="AE1116" s="15"/>
      <c r="AF1116" s="15"/>
      <c r="AG1116" s="15"/>
      <c r="AH1116" s="46" t="str">
        <f>IF(Table1[[#This Row],[Posting Date]]&lt;&gt;"","GJ-"&amp;CountryID,"")</f>
        <v/>
      </c>
      <c r="AI1116" s="59" t="str">
        <f>IF(Table1[[#This Row],[Posting Date]]&lt;&gt;"",Table1[[#This Row],[Posting Date]],"")</f>
        <v/>
      </c>
      <c r="AJ1116" s="46"/>
      <c r="AK1116" s="46" t="str">
        <f>IF(Table1[[#This Row],[Description]]&lt;&gt;"",Table1[[#This Row],[Description]],"")</f>
        <v/>
      </c>
      <c r="AL1116" s="46" t="str">
        <f>IF(Table1[[#This Row],[Posting Date]]&lt;&gt;"",Table1[[#This Row],[Reference Number]],"")</f>
        <v/>
      </c>
      <c r="AM1116" s="46" t="str">
        <f>TRIM(Table1[[#This Row],[Line '#]])</f>
        <v/>
      </c>
      <c r="AN1116" s="46" t="str">
        <f>TRIM(Table1[[#This Row],[Account]])</f>
        <v/>
      </c>
      <c r="AO1116" s="46" t="str">
        <f>IF(Table1[[#This Row],[Posting Date]]&lt;&gt;"",$D$5,"")</f>
        <v/>
      </c>
      <c r="AP1116" s="46" t="str">
        <f>TRIM(Table1[[#This Row],[Departments-Prgrams]])</f>
        <v/>
      </c>
      <c r="AQ1116" s="46" t="str">
        <f>TRIM(Table1[[#This Row],[Grant]])</f>
        <v/>
      </c>
      <c r="AR1116" s="46" t="str">
        <f>TRIM(Table1[[#This Row],[Staff ID]])</f>
        <v/>
      </c>
      <c r="AS1116" s="46" t="str">
        <f>IF(TRIM(Table1[[#This Row],[Budget Code]])=0,"",TRIM(Table1[[#This Row],[Budget Code]]))</f>
        <v/>
      </c>
      <c r="AT1116" s="46" t="str">
        <f>IF(Table1[[#This Row],[Line Description]]&lt;&gt;"",Table1[[#This Row],[Line Description]],"")</f>
        <v/>
      </c>
      <c r="AU1116" s="46" t="str">
        <f>IF(Table1[[#This Row],[Cur_Amount Debit]]&gt;0,ROUND(Table1[[#This Row],[Cur_Amount Debit]],2),"")</f>
        <v/>
      </c>
      <c r="AV1116" s="46" t="str">
        <f>IF(Table1[[#This Row],[Cur_Amount Credit]]&gt;0,ROUND(Table1[[#This Row],[Cur_Amount Credit]],2),"")</f>
        <v/>
      </c>
      <c r="AW1116" s="46" t="str">
        <f>LEFT(Table1[[#This Row],[Cur]],3)</f>
        <v/>
      </c>
      <c r="AX1116" s="59"/>
      <c r="AY1116" s="46"/>
      <c r="AZ1116" s="46" t="str">
        <f>IF(Table1[[#This Row],[Cur]]&lt;&gt;"",IF(Table1[[#This Row],[Cur]]="USD","",ExchangeRate),"")</f>
        <v/>
      </c>
      <c r="BA1116" s="46" t="str">
        <f>IF(Table1[[#This Row],[Grant]]&lt;&gt;"",VLOOKUP(Table1[[#This Row],[Grant]],Grants!B:D,3),"")</f>
        <v/>
      </c>
      <c r="BB1116" s="46" t="str">
        <f>TRIM(Table1[[#This Row],[Vendor ID]])</f>
        <v/>
      </c>
      <c r="BC1116">
        <f>IF(Table1[[#This Row],[Reference Number]]=Q1115,BC1115,BC1115+1)</f>
        <v>2</v>
      </c>
    </row>
    <row r="1117" spans="1:55" ht="11.25" hidden="1" customHeight="1">
      <c r="A1117" s="1"/>
      <c r="B1117" s="88" t="str">
        <f>IF(Table1[[#This Row],[Posting Date]]&lt;&gt;"",IF(Table1[[#This Row],[Reference Number]]=Q1116,B1116+1,1),"")</f>
        <v/>
      </c>
      <c r="C1117" s="61"/>
      <c r="D1117" s="61"/>
      <c r="E1117" s="218"/>
      <c r="F1117" s="143" t="str">
        <f>IFERROR(IF(VLOOKUP(Table1[[#This Row],[Budget Code Description]],Dimentions!$X$6:$AC$132,2,FALSE)="","",VLOOKUP(Table1[[#This Row],[Budget Code Description]],Dimentions!$X$6:$AC$132,2,FALSE)),"")</f>
        <v/>
      </c>
      <c r="G1117" s="143" t="str">
        <f>IFERROR(VLOOKUP(Table1[[#This Row],[Budget Code Description]],Dimentions!$X$6:$AC$132,3,FALSE),"")</f>
        <v/>
      </c>
      <c r="H1117" s="64" t="str">
        <f>IFERROR(VLOOKUP(Table1[[#This Row],[Account]],Dimentions!$S$6:$V$233,2,FALSE),"")</f>
        <v/>
      </c>
      <c r="I1117" s="62">
        <f>_xlfn.NUMBERVALUE(LEFT(Table1[[#This Row],[Account]],1))</f>
        <v>0</v>
      </c>
      <c r="J1117" s="62" t="str">
        <f>IFERROR(VLOOKUP(Table1[[#This Row],[Budget Code Description]],Table6[#All],7,FALSE),"")</f>
        <v/>
      </c>
      <c r="K1117" s="143" t="str">
        <f>IFERROR(VLOOKUP(Table1[[#This Row],[Budget Code Description]],Table6[#All],8,FALSE),"")</f>
        <v/>
      </c>
      <c r="L1117" s="63"/>
      <c r="M1117" s="65" t="str">
        <f>IFERROR(VLOOKUP(Table1[[#This Row],[Staff ID]],Table2[],2,FALSE),"")</f>
        <v/>
      </c>
      <c r="N1117" s="211" t="str">
        <f>IFERROR(IF(VLOOKUP(Table1[[#This Row],[Budget Code Description]],Dimentions!$X$6:$AC$97,4,FALSE)="","",VLOOKUP(Table1[[#This Row],[Budget Code Description]],Dimentions!$X$6:$AC$97,4,FALSE)),"")</f>
        <v/>
      </c>
      <c r="O1117" s="65" t="str">
        <f>IFERROR(VLOOKUP(Table1[[#This Row],[Vendor ID]],Table549[],2,FALSE),"")</f>
        <v/>
      </c>
      <c r="P1117" s="63"/>
      <c r="Q1117" s="143" t="str">
        <f>IF(Table1[[#This Row],[Posting Date]]&lt;&gt;"",$D$9,"")</f>
        <v/>
      </c>
      <c r="R1117" s="159" t="str">
        <f>IF(Table1[[#This Row],[Posting Date]]&lt;&gt;"",$D$10,"")</f>
        <v/>
      </c>
      <c r="S1117" s="66"/>
      <c r="T1117" s="63"/>
      <c r="U1117" s="67"/>
      <c r="V1117" s="67"/>
      <c r="W1117" s="67" t="str">
        <f t="shared" si="17"/>
        <v/>
      </c>
      <c r="X1117" s="161" t="str">
        <f>IF(E1117="","",(IF(Table1[[#This Row],[Cur]]="USD",Table1[[#This Row],[Cur_Amount Debit]],Table1[[#This Row],[Cur_Amount Debit]]/Table1[[#This Row],[Exchange Rate]])))</f>
        <v/>
      </c>
      <c r="Y1117" s="161" t="str">
        <f>IF(E1117="","",(IF(Table1[[#This Row],[Cur]]="USD",Table1[[#This Row],[Cur_Amount Credit]],Table1[[#This Row],[Cur_Amount Credit]]/ExchangeRate)))</f>
        <v/>
      </c>
      <c r="Z1117" s="203" t="str">
        <f>IF(E1117="","",(Table1[[#This Row],[Debit USD]]-Table1[[#This Row],[Credit USD]]))</f>
        <v/>
      </c>
      <c r="AA1117" s="122"/>
      <c r="AB1117" s="1"/>
      <c r="AC1117" s="15"/>
      <c r="AD1117" s="15" t="str">
        <f>IF(AND(OR(Table1[[#This Row],[Account]]="15030",Table1[[#This Row],[Account]]="15035",Table1[[#This Row],[Account]]="20150"),Table1[[#This Row],[Vendor ID]]=""),1,"")</f>
        <v/>
      </c>
      <c r="AE1117" s="15"/>
      <c r="AF1117" s="15"/>
      <c r="AG1117" s="15"/>
      <c r="AH1117" s="46" t="str">
        <f>IF(Table1[[#This Row],[Posting Date]]&lt;&gt;"","GJ-"&amp;CountryID,"")</f>
        <v/>
      </c>
      <c r="AI1117" s="59" t="str">
        <f>IF(Table1[[#This Row],[Posting Date]]&lt;&gt;"",Table1[[#This Row],[Posting Date]],"")</f>
        <v/>
      </c>
      <c r="AJ1117" s="46"/>
      <c r="AK1117" s="46" t="str">
        <f>IF(Table1[[#This Row],[Description]]&lt;&gt;"",Table1[[#This Row],[Description]],"")</f>
        <v/>
      </c>
      <c r="AL1117" s="46" t="str">
        <f>IF(Table1[[#This Row],[Posting Date]]&lt;&gt;"",Table1[[#This Row],[Reference Number]],"")</f>
        <v/>
      </c>
      <c r="AM1117" s="46" t="str">
        <f>TRIM(Table1[[#This Row],[Line '#]])</f>
        <v/>
      </c>
      <c r="AN1117" s="46" t="str">
        <f>TRIM(Table1[[#This Row],[Account]])</f>
        <v/>
      </c>
      <c r="AO1117" s="46" t="str">
        <f>IF(Table1[[#This Row],[Posting Date]]&lt;&gt;"",$D$5,"")</f>
        <v/>
      </c>
      <c r="AP1117" s="46" t="str">
        <f>TRIM(Table1[[#This Row],[Departments-Prgrams]])</f>
        <v/>
      </c>
      <c r="AQ1117" s="46" t="str">
        <f>TRIM(Table1[[#This Row],[Grant]])</f>
        <v/>
      </c>
      <c r="AR1117" s="46" t="str">
        <f>TRIM(Table1[[#This Row],[Staff ID]])</f>
        <v/>
      </c>
      <c r="AS1117" s="46" t="str">
        <f>IF(TRIM(Table1[[#This Row],[Budget Code]])=0,"",TRIM(Table1[[#This Row],[Budget Code]]))</f>
        <v/>
      </c>
      <c r="AT1117" s="46" t="str">
        <f>IF(Table1[[#This Row],[Line Description]]&lt;&gt;"",Table1[[#This Row],[Line Description]],"")</f>
        <v/>
      </c>
      <c r="AU1117" s="46" t="str">
        <f>IF(Table1[[#This Row],[Cur_Amount Debit]]&gt;0,ROUND(Table1[[#This Row],[Cur_Amount Debit]],2),"")</f>
        <v/>
      </c>
      <c r="AV1117" s="46" t="str">
        <f>IF(Table1[[#This Row],[Cur_Amount Credit]]&gt;0,ROUND(Table1[[#This Row],[Cur_Amount Credit]],2),"")</f>
        <v/>
      </c>
      <c r="AW1117" s="46" t="str">
        <f>LEFT(Table1[[#This Row],[Cur]],3)</f>
        <v/>
      </c>
      <c r="AX1117" s="59"/>
      <c r="AY1117" s="46"/>
      <c r="AZ1117" s="46" t="str">
        <f>IF(Table1[[#This Row],[Cur]]&lt;&gt;"",IF(Table1[[#This Row],[Cur]]="USD","",ExchangeRate),"")</f>
        <v/>
      </c>
      <c r="BA1117" s="46" t="str">
        <f>IF(Table1[[#This Row],[Grant]]&lt;&gt;"",VLOOKUP(Table1[[#This Row],[Grant]],Grants!B:D,3),"")</f>
        <v/>
      </c>
      <c r="BB1117" s="46" t="str">
        <f>TRIM(Table1[[#This Row],[Vendor ID]])</f>
        <v/>
      </c>
      <c r="BC1117">
        <f>IF(Table1[[#This Row],[Reference Number]]=Q1116,BC1116,BC1116+1)</f>
        <v>2</v>
      </c>
    </row>
    <row r="1118" spans="1:55" ht="11.25" hidden="1" customHeight="1">
      <c r="A1118" s="1"/>
      <c r="B1118" s="88" t="str">
        <f>IF(Table1[[#This Row],[Posting Date]]&lt;&gt;"",IF(Table1[[#This Row],[Reference Number]]=Q1117,B1117+1,1),"")</f>
        <v/>
      </c>
      <c r="C1118" s="61"/>
      <c r="D1118" s="61"/>
      <c r="E1118" s="218"/>
      <c r="F1118" s="143" t="str">
        <f>IFERROR(IF(VLOOKUP(Table1[[#This Row],[Budget Code Description]],Dimentions!$X$6:$AC$132,2,FALSE)="","",VLOOKUP(Table1[[#This Row],[Budget Code Description]],Dimentions!$X$6:$AC$132,2,FALSE)),"")</f>
        <v/>
      </c>
      <c r="G1118" s="143" t="str">
        <f>IFERROR(VLOOKUP(Table1[[#This Row],[Budget Code Description]],Dimentions!$X$6:$AC$132,3,FALSE),"")</f>
        <v/>
      </c>
      <c r="H1118" s="64" t="str">
        <f>IFERROR(VLOOKUP(Table1[[#This Row],[Account]],Dimentions!$S$6:$V$233,2,FALSE),"")</f>
        <v/>
      </c>
      <c r="I1118" s="62">
        <f>_xlfn.NUMBERVALUE(LEFT(Table1[[#This Row],[Account]],1))</f>
        <v>0</v>
      </c>
      <c r="J1118" s="62" t="str">
        <f>IFERROR(VLOOKUP(Table1[[#This Row],[Budget Code Description]],Table6[#All],7,FALSE),"")</f>
        <v/>
      </c>
      <c r="K1118" s="143" t="str">
        <f>IFERROR(VLOOKUP(Table1[[#This Row],[Budget Code Description]],Table6[#All],8,FALSE),"")</f>
        <v/>
      </c>
      <c r="L1118" s="63"/>
      <c r="M1118" s="65" t="str">
        <f>IFERROR(VLOOKUP(Table1[[#This Row],[Staff ID]],Table2[],2,FALSE),"")</f>
        <v/>
      </c>
      <c r="N1118" s="211" t="str">
        <f>IFERROR(IF(VLOOKUP(Table1[[#This Row],[Budget Code Description]],Dimentions!$X$6:$AC$97,4,FALSE)="","",VLOOKUP(Table1[[#This Row],[Budget Code Description]],Dimentions!$X$6:$AC$97,4,FALSE)),"")</f>
        <v/>
      </c>
      <c r="O1118" s="65" t="str">
        <f>IFERROR(VLOOKUP(Table1[[#This Row],[Vendor ID]],Table549[],2,FALSE),"")</f>
        <v/>
      </c>
      <c r="P1118" s="63"/>
      <c r="Q1118" s="143" t="str">
        <f>IF(Table1[[#This Row],[Posting Date]]&lt;&gt;"",$D$9,"")</f>
        <v/>
      </c>
      <c r="R1118" s="159" t="str">
        <f>IF(Table1[[#This Row],[Posting Date]]&lt;&gt;"",$D$10,"")</f>
        <v/>
      </c>
      <c r="S1118" s="66"/>
      <c r="T1118" s="63"/>
      <c r="U1118" s="67"/>
      <c r="V1118" s="67"/>
      <c r="W1118" s="67" t="str">
        <f t="shared" si="17"/>
        <v/>
      </c>
      <c r="X1118" s="161" t="str">
        <f>IF(E1118="","",(IF(Table1[[#This Row],[Cur]]="USD",Table1[[#This Row],[Cur_Amount Debit]],Table1[[#This Row],[Cur_Amount Debit]]/Table1[[#This Row],[Exchange Rate]])))</f>
        <v/>
      </c>
      <c r="Y1118" s="161" t="str">
        <f>IF(E1118="","",(IF(Table1[[#This Row],[Cur]]="USD",Table1[[#This Row],[Cur_Amount Credit]],Table1[[#This Row],[Cur_Amount Credit]]/ExchangeRate)))</f>
        <v/>
      </c>
      <c r="Z1118" s="203" t="str">
        <f>IF(E1118="","",(Table1[[#This Row],[Debit USD]]-Table1[[#This Row],[Credit USD]]))</f>
        <v/>
      </c>
      <c r="AA1118" s="122"/>
      <c r="AB1118" s="1"/>
      <c r="AC1118" s="15"/>
      <c r="AD1118" s="15" t="str">
        <f>IF(AND(OR(Table1[[#This Row],[Account]]="15030",Table1[[#This Row],[Account]]="15035",Table1[[#This Row],[Account]]="20150"),Table1[[#This Row],[Vendor ID]]=""),1,"")</f>
        <v/>
      </c>
      <c r="AE1118" s="15"/>
      <c r="AF1118" s="15"/>
      <c r="AG1118" s="15"/>
      <c r="AH1118" s="46" t="str">
        <f>IF(Table1[[#This Row],[Posting Date]]&lt;&gt;"","GJ-"&amp;CountryID,"")</f>
        <v/>
      </c>
      <c r="AI1118" s="59" t="str">
        <f>IF(Table1[[#This Row],[Posting Date]]&lt;&gt;"",Table1[[#This Row],[Posting Date]],"")</f>
        <v/>
      </c>
      <c r="AJ1118" s="46"/>
      <c r="AK1118" s="46" t="str">
        <f>IF(Table1[[#This Row],[Description]]&lt;&gt;"",Table1[[#This Row],[Description]],"")</f>
        <v/>
      </c>
      <c r="AL1118" s="46" t="str">
        <f>IF(Table1[[#This Row],[Posting Date]]&lt;&gt;"",Table1[[#This Row],[Reference Number]],"")</f>
        <v/>
      </c>
      <c r="AM1118" s="46" t="str">
        <f>TRIM(Table1[[#This Row],[Line '#]])</f>
        <v/>
      </c>
      <c r="AN1118" s="46" t="str">
        <f>TRIM(Table1[[#This Row],[Account]])</f>
        <v/>
      </c>
      <c r="AO1118" s="46" t="str">
        <f>IF(Table1[[#This Row],[Posting Date]]&lt;&gt;"",$D$5,"")</f>
        <v/>
      </c>
      <c r="AP1118" s="46" t="str">
        <f>TRIM(Table1[[#This Row],[Departments-Prgrams]])</f>
        <v/>
      </c>
      <c r="AQ1118" s="46" t="str">
        <f>TRIM(Table1[[#This Row],[Grant]])</f>
        <v/>
      </c>
      <c r="AR1118" s="46" t="str">
        <f>TRIM(Table1[[#This Row],[Staff ID]])</f>
        <v/>
      </c>
      <c r="AS1118" s="46" t="str">
        <f>IF(TRIM(Table1[[#This Row],[Budget Code]])=0,"",TRIM(Table1[[#This Row],[Budget Code]]))</f>
        <v/>
      </c>
      <c r="AT1118" s="46" t="str">
        <f>IF(Table1[[#This Row],[Line Description]]&lt;&gt;"",Table1[[#This Row],[Line Description]],"")</f>
        <v/>
      </c>
      <c r="AU1118" s="46" t="str">
        <f>IF(Table1[[#This Row],[Cur_Amount Debit]]&gt;0,ROUND(Table1[[#This Row],[Cur_Amount Debit]],2),"")</f>
        <v/>
      </c>
      <c r="AV1118" s="46" t="str">
        <f>IF(Table1[[#This Row],[Cur_Amount Credit]]&gt;0,ROUND(Table1[[#This Row],[Cur_Amount Credit]],2),"")</f>
        <v/>
      </c>
      <c r="AW1118" s="46" t="str">
        <f>LEFT(Table1[[#This Row],[Cur]],3)</f>
        <v/>
      </c>
      <c r="AX1118" s="59"/>
      <c r="AY1118" s="46"/>
      <c r="AZ1118" s="46" t="str">
        <f>IF(Table1[[#This Row],[Cur]]&lt;&gt;"",IF(Table1[[#This Row],[Cur]]="USD","",ExchangeRate),"")</f>
        <v/>
      </c>
      <c r="BA1118" s="46" t="str">
        <f>IF(Table1[[#This Row],[Grant]]&lt;&gt;"",VLOOKUP(Table1[[#This Row],[Grant]],Grants!B:D,3),"")</f>
        <v/>
      </c>
      <c r="BB1118" s="46" t="str">
        <f>TRIM(Table1[[#This Row],[Vendor ID]])</f>
        <v/>
      </c>
      <c r="BC1118">
        <f>IF(Table1[[#This Row],[Reference Number]]=Q1117,BC1117,BC1117+1)</f>
        <v>2</v>
      </c>
    </row>
    <row r="1119" spans="1:55" ht="11.25" hidden="1" customHeight="1">
      <c r="A1119" s="1"/>
      <c r="B1119" s="88" t="str">
        <f>IF(Table1[[#This Row],[Posting Date]]&lt;&gt;"",IF(Table1[[#This Row],[Reference Number]]=Q1118,B1118+1,1),"")</f>
        <v/>
      </c>
      <c r="C1119" s="61"/>
      <c r="D1119" s="61"/>
      <c r="E1119" s="218"/>
      <c r="F1119" s="143" t="str">
        <f>IFERROR(IF(VLOOKUP(Table1[[#This Row],[Budget Code Description]],Dimentions!$X$6:$AC$132,2,FALSE)="","",VLOOKUP(Table1[[#This Row],[Budget Code Description]],Dimentions!$X$6:$AC$132,2,FALSE)),"")</f>
        <v/>
      </c>
      <c r="G1119" s="143" t="str">
        <f>IFERROR(VLOOKUP(Table1[[#This Row],[Budget Code Description]],Dimentions!$X$6:$AC$132,3,FALSE),"")</f>
        <v/>
      </c>
      <c r="H1119" s="64" t="str">
        <f>IFERROR(VLOOKUP(Table1[[#This Row],[Account]],Dimentions!$S$6:$V$233,2,FALSE),"")</f>
        <v/>
      </c>
      <c r="I1119" s="62">
        <f>_xlfn.NUMBERVALUE(LEFT(Table1[[#This Row],[Account]],1))</f>
        <v>0</v>
      </c>
      <c r="J1119" s="62" t="str">
        <f>IFERROR(VLOOKUP(Table1[[#This Row],[Budget Code Description]],Table6[#All],7,FALSE),"")</f>
        <v/>
      </c>
      <c r="K1119" s="143" t="str">
        <f>IFERROR(VLOOKUP(Table1[[#This Row],[Budget Code Description]],Table6[#All],8,FALSE),"")</f>
        <v/>
      </c>
      <c r="L1119" s="63"/>
      <c r="M1119" s="65" t="str">
        <f>IFERROR(VLOOKUP(Table1[[#This Row],[Staff ID]],Table2[],2,FALSE),"")</f>
        <v/>
      </c>
      <c r="N1119" s="211" t="str">
        <f>IFERROR(IF(VLOOKUP(Table1[[#This Row],[Budget Code Description]],Dimentions!$X$6:$AC$97,4,FALSE)="","",VLOOKUP(Table1[[#This Row],[Budget Code Description]],Dimentions!$X$6:$AC$97,4,FALSE)),"")</f>
        <v/>
      </c>
      <c r="O1119" s="65" t="str">
        <f>IFERROR(VLOOKUP(Table1[[#This Row],[Vendor ID]],Table549[],2,FALSE),"")</f>
        <v/>
      </c>
      <c r="P1119" s="63"/>
      <c r="Q1119" s="143" t="str">
        <f>IF(Table1[[#This Row],[Posting Date]]&lt;&gt;"",$D$9,"")</f>
        <v/>
      </c>
      <c r="R1119" s="159" t="str">
        <f>IF(Table1[[#This Row],[Posting Date]]&lt;&gt;"",$D$10,"")</f>
        <v/>
      </c>
      <c r="S1119" s="66"/>
      <c r="T1119" s="63"/>
      <c r="U1119" s="67"/>
      <c r="V1119" s="67"/>
      <c r="W1119" s="67" t="str">
        <f t="shared" si="17"/>
        <v/>
      </c>
      <c r="X1119" s="161" t="str">
        <f>IF(E1119="","",(IF(Table1[[#This Row],[Cur]]="USD",Table1[[#This Row],[Cur_Amount Debit]],Table1[[#This Row],[Cur_Amount Debit]]/Table1[[#This Row],[Exchange Rate]])))</f>
        <v/>
      </c>
      <c r="Y1119" s="161" t="str">
        <f>IF(E1119="","",(IF(Table1[[#This Row],[Cur]]="USD",Table1[[#This Row],[Cur_Amount Credit]],Table1[[#This Row],[Cur_Amount Credit]]/ExchangeRate)))</f>
        <v/>
      </c>
      <c r="Z1119" s="203" t="str">
        <f>IF(E1119="","",(Table1[[#This Row],[Debit USD]]-Table1[[#This Row],[Credit USD]]))</f>
        <v/>
      </c>
      <c r="AA1119" s="122"/>
      <c r="AB1119" s="1"/>
      <c r="AC1119" s="15"/>
      <c r="AD1119" s="15" t="str">
        <f>IF(AND(OR(Table1[[#This Row],[Account]]="15030",Table1[[#This Row],[Account]]="15035",Table1[[#This Row],[Account]]="20150"),Table1[[#This Row],[Vendor ID]]=""),1,"")</f>
        <v/>
      </c>
      <c r="AE1119" s="15"/>
      <c r="AF1119" s="15"/>
      <c r="AG1119" s="15"/>
      <c r="AH1119" s="46" t="str">
        <f>IF(Table1[[#This Row],[Posting Date]]&lt;&gt;"","GJ-"&amp;CountryID,"")</f>
        <v/>
      </c>
      <c r="AI1119" s="59" t="str">
        <f>IF(Table1[[#This Row],[Posting Date]]&lt;&gt;"",Table1[[#This Row],[Posting Date]],"")</f>
        <v/>
      </c>
      <c r="AJ1119" s="46"/>
      <c r="AK1119" s="46" t="str">
        <f>IF(Table1[[#This Row],[Description]]&lt;&gt;"",Table1[[#This Row],[Description]],"")</f>
        <v/>
      </c>
      <c r="AL1119" s="46" t="str">
        <f>IF(Table1[[#This Row],[Posting Date]]&lt;&gt;"",Table1[[#This Row],[Reference Number]],"")</f>
        <v/>
      </c>
      <c r="AM1119" s="46" t="str">
        <f>TRIM(Table1[[#This Row],[Line '#]])</f>
        <v/>
      </c>
      <c r="AN1119" s="46" t="str">
        <f>TRIM(Table1[[#This Row],[Account]])</f>
        <v/>
      </c>
      <c r="AO1119" s="46" t="str">
        <f>IF(Table1[[#This Row],[Posting Date]]&lt;&gt;"",$D$5,"")</f>
        <v/>
      </c>
      <c r="AP1119" s="46" t="str">
        <f>TRIM(Table1[[#This Row],[Departments-Prgrams]])</f>
        <v/>
      </c>
      <c r="AQ1119" s="46" t="str">
        <f>TRIM(Table1[[#This Row],[Grant]])</f>
        <v/>
      </c>
      <c r="AR1119" s="46" t="str">
        <f>TRIM(Table1[[#This Row],[Staff ID]])</f>
        <v/>
      </c>
      <c r="AS1119" s="46" t="str">
        <f>IF(TRIM(Table1[[#This Row],[Budget Code]])=0,"",TRIM(Table1[[#This Row],[Budget Code]]))</f>
        <v/>
      </c>
      <c r="AT1119" s="46" t="str">
        <f>IF(Table1[[#This Row],[Line Description]]&lt;&gt;"",Table1[[#This Row],[Line Description]],"")</f>
        <v/>
      </c>
      <c r="AU1119" s="46" t="str">
        <f>IF(Table1[[#This Row],[Cur_Amount Debit]]&gt;0,ROUND(Table1[[#This Row],[Cur_Amount Debit]],2),"")</f>
        <v/>
      </c>
      <c r="AV1119" s="46" t="str">
        <f>IF(Table1[[#This Row],[Cur_Amount Credit]]&gt;0,ROUND(Table1[[#This Row],[Cur_Amount Credit]],2),"")</f>
        <v/>
      </c>
      <c r="AW1119" s="46" t="str">
        <f>LEFT(Table1[[#This Row],[Cur]],3)</f>
        <v/>
      </c>
      <c r="AX1119" s="59"/>
      <c r="AY1119" s="46"/>
      <c r="AZ1119" s="46" t="str">
        <f>IF(Table1[[#This Row],[Cur]]&lt;&gt;"",IF(Table1[[#This Row],[Cur]]="USD","",ExchangeRate),"")</f>
        <v/>
      </c>
      <c r="BA1119" s="46" t="str">
        <f>IF(Table1[[#This Row],[Grant]]&lt;&gt;"",VLOOKUP(Table1[[#This Row],[Grant]],Grants!B:D,3),"")</f>
        <v/>
      </c>
      <c r="BB1119" s="46" t="str">
        <f>TRIM(Table1[[#This Row],[Vendor ID]])</f>
        <v/>
      </c>
      <c r="BC1119">
        <f>IF(Table1[[#This Row],[Reference Number]]=Q1118,BC1118,BC1118+1)</f>
        <v>2</v>
      </c>
    </row>
    <row r="1120" spans="1:55" ht="11.25" hidden="1" customHeight="1">
      <c r="A1120" s="1"/>
      <c r="B1120" s="88" t="str">
        <f>IF(Table1[[#This Row],[Posting Date]]&lt;&gt;"",IF(Table1[[#This Row],[Reference Number]]=Q1119,B1119+1,1),"")</f>
        <v/>
      </c>
      <c r="C1120" s="61"/>
      <c r="D1120" s="61"/>
      <c r="E1120" s="218"/>
      <c r="F1120" s="143" t="str">
        <f>IFERROR(IF(VLOOKUP(Table1[[#This Row],[Budget Code Description]],Dimentions!$X$6:$AC$132,2,FALSE)="","",VLOOKUP(Table1[[#This Row],[Budget Code Description]],Dimentions!$X$6:$AC$132,2,FALSE)),"")</f>
        <v/>
      </c>
      <c r="G1120" s="143" t="str">
        <f>IFERROR(VLOOKUP(Table1[[#This Row],[Budget Code Description]],Dimentions!$X$6:$AC$132,3,FALSE),"")</f>
        <v/>
      </c>
      <c r="H1120" s="64" t="str">
        <f>IFERROR(VLOOKUP(Table1[[#This Row],[Account]],Dimentions!$S$6:$V$233,2,FALSE),"")</f>
        <v/>
      </c>
      <c r="I1120" s="62">
        <f>_xlfn.NUMBERVALUE(LEFT(Table1[[#This Row],[Account]],1))</f>
        <v>0</v>
      </c>
      <c r="J1120" s="62" t="str">
        <f>IFERROR(VLOOKUP(Table1[[#This Row],[Budget Code Description]],Table6[#All],7,FALSE),"")</f>
        <v/>
      </c>
      <c r="K1120" s="143" t="str">
        <f>IFERROR(VLOOKUP(Table1[[#This Row],[Budget Code Description]],Table6[#All],8,FALSE),"")</f>
        <v/>
      </c>
      <c r="L1120" s="63"/>
      <c r="M1120" s="65" t="str">
        <f>IFERROR(VLOOKUP(Table1[[#This Row],[Staff ID]],Table2[],2,FALSE),"")</f>
        <v/>
      </c>
      <c r="N1120" s="211" t="str">
        <f>IFERROR(IF(VLOOKUP(Table1[[#This Row],[Budget Code Description]],Dimentions!$X$6:$AC$97,4,FALSE)="","",VLOOKUP(Table1[[#This Row],[Budget Code Description]],Dimentions!$X$6:$AC$97,4,FALSE)),"")</f>
        <v/>
      </c>
      <c r="O1120" s="65" t="str">
        <f>IFERROR(VLOOKUP(Table1[[#This Row],[Vendor ID]],Table549[],2,FALSE),"")</f>
        <v/>
      </c>
      <c r="P1120" s="63"/>
      <c r="Q1120" s="143" t="str">
        <f>IF(Table1[[#This Row],[Posting Date]]&lt;&gt;"",$D$9,"")</f>
        <v/>
      </c>
      <c r="R1120" s="159" t="str">
        <f>IF(Table1[[#This Row],[Posting Date]]&lt;&gt;"",$D$10,"")</f>
        <v/>
      </c>
      <c r="S1120" s="66"/>
      <c r="T1120" s="63"/>
      <c r="U1120" s="67"/>
      <c r="V1120" s="67"/>
      <c r="W1120" s="67" t="str">
        <f t="shared" si="17"/>
        <v/>
      </c>
      <c r="X1120" s="161" t="str">
        <f>IF(E1120="","",(IF(Table1[[#This Row],[Cur]]="USD",Table1[[#This Row],[Cur_Amount Debit]],Table1[[#This Row],[Cur_Amount Debit]]/Table1[[#This Row],[Exchange Rate]])))</f>
        <v/>
      </c>
      <c r="Y1120" s="161" t="str">
        <f>IF(E1120="","",(IF(Table1[[#This Row],[Cur]]="USD",Table1[[#This Row],[Cur_Amount Credit]],Table1[[#This Row],[Cur_Amount Credit]]/ExchangeRate)))</f>
        <v/>
      </c>
      <c r="Z1120" s="203" t="str">
        <f>IF(E1120="","",(Table1[[#This Row],[Debit USD]]-Table1[[#This Row],[Credit USD]]))</f>
        <v/>
      </c>
      <c r="AA1120" s="122"/>
      <c r="AB1120" s="1"/>
      <c r="AC1120" s="15"/>
      <c r="AD1120" s="15" t="str">
        <f>IF(AND(OR(Table1[[#This Row],[Account]]="15030",Table1[[#This Row],[Account]]="15035",Table1[[#This Row],[Account]]="20150"),Table1[[#This Row],[Vendor ID]]=""),1,"")</f>
        <v/>
      </c>
      <c r="AE1120" s="15"/>
      <c r="AF1120" s="15"/>
      <c r="AG1120" s="15"/>
      <c r="AH1120" s="46" t="str">
        <f>IF(Table1[[#This Row],[Posting Date]]&lt;&gt;"","GJ-"&amp;CountryID,"")</f>
        <v/>
      </c>
      <c r="AI1120" s="59" t="str">
        <f>IF(Table1[[#This Row],[Posting Date]]&lt;&gt;"",Table1[[#This Row],[Posting Date]],"")</f>
        <v/>
      </c>
      <c r="AJ1120" s="46"/>
      <c r="AK1120" s="46" t="str">
        <f>IF(Table1[[#This Row],[Description]]&lt;&gt;"",Table1[[#This Row],[Description]],"")</f>
        <v/>
      </c>
      <c r="AL1120" s="46" t="str">
        <f>IF(Table1[[#This Row],[Posting Date]]&lt;&gt;"",Table1[[#This Row],[Reference Number]],"")</f>
        <v/>
      </c>
      <c r="AM1120" s="46" t="str">
        <f>TRIM(Table1[[#This Row],[Line '#]])</f>
        <v/>
      </c>
      <c r="AN1120" s="46" t="str">
        <f>TRIM(Table1[[#This Row],[Account]])</f>
        <v/>
      </c>
      <c r="AO1120" s="46" t="str">
        <f>IF(Table1[[#This Row],[Posting Date]]&lt;&gt;"",$D$5,"")</f>
        <v/>
      </c>
      <c r="AP1120" s="46" t="str">
        <f>TRIM(Table1[[#This Row],[Departments-Prgrams]])</f>
        <v/>
      </c>
      <c r="AQ1120" s="46" t="str">
        <f>TRIM(Table1[[#This Row],[Grant]])</f>
        <v/>
      </c>
      <c r="AR1120" s="46" t="str">
        <f>TRIM(Table1[[#This Row],[Staff ID]])</f>
        <v/>
      </c>
      <c r="AS1120" s="46" t="str">
        <f>IF(TRIM(Table1[[#This Row],[Budget Code]])=0,"",TRIM(Table1[[#This Row],[Budget Code]]))</f>
        <v/>
      </c>
      <c r="AT1120" s="46" t="str">
        <f>IF(Table1[[#This Row],[Line Description]]&lt;&gt;"",Table1[[#This Row],[Line Description]],"")</f>
        <v/>
      </c>
      <c r="AU1120" s="46" t="str">
        <f>IF(Table1[[#This Row],[Cur_Amount Debit]]&gt;0,ROUND(Table1[[#This Row],[Cur_Amount Debit]],2),"")</f>
        <v/>
      </c>
      <c r="AV1120" s="46" t="str">
        <f>IF(Table1[[#This Row],[Cur_Amount Credit]]&gt;0,ROUND(Table1[[#This Row],[Cur_Amount Credit]],2),"")</f>
        <v/>
      </c>
      <c r="AW1120" s="46" t="str">
        <f>LEFT(Table1[[#This Row],[Cur]],3)</f>
        <v/>
      </c>
      <c r="AX1120" s="59"/>
      <c r="AY1120" s="46"/>
      <c r="AZ1120" s="46" t="str">
        <f>IF(Table1[[#This Row],[Cur]]&lt;&gt;"",IF(Table1[[#This Row],[Cur]]="USD","",ExchangeRate),"")</f>
        <v/>
      </c>
      <c r="BA1120" s="46" t="str">
        <f>IF(Table1[[#This Row],[Grant]]&lt;&gt;"",VLOOKUP(Table1[[#This Row],[Grant]],Grants!B:D,3),"")</f>
        <v/>
      </c>
      <c r="BB1120" s="46" t="str">
        <f>TRIM(Table1[[#This Row],[Vendor ID]])</f>
        <v/>
      </c>
      <c r="BC1120">
        <f>IF(Table1[[#This Row],[Reference Number]]=Q1119,BC1119,BC1119+1)</f>
        <v>2</v>
      </c>
    </row>
    <row r="1121" spans="1:55" ht="11.25" hidden="1" customHeight="1">
      <c r="A1121" s="1"/>
      <c r="B1121" s="88" t="str">
        <f>IF(Table1[[#This Row],[Posting Date]]&lt;&gt;"",IF(Table1[[#This Row],[Reference Number]]=Q1120,B1120+1,1),"")</f>
        <v/>
      </c>
      <c r="C1121" s="61"/>
      <c r="D1121" s="61"/>
      <c r="E1121" s="218"/>
      <c r="F1121" s="143" t="str">
        <f>IFERROR(IF(VLOOKUP(Table1[[#This Row],[Budget Code Description]],Dimentions!$X$6:$AC$132,2,FALSE)="","",VLOOKUP(Table1[[#This Row],[Budget Code Description]],Dimentions!$X$6:$AC$132,2,FALSE)),"")</f>
        <v/>
      </c>
      <c r="G1121" s="143" t="str">
        <f>IFERROR(VLOOKUP(Table1[[#This Row],[Budget Code Description]],Dimentions!$X$6:$AC$132,3,FALSE),"")</f>
        <v/>
      </c>
      <c r="H1121" s="64" t="str">
        <f>IFERROR(VLOOKUP(Table1[[#This Row],[Account]],Dimentions!$S$6:$V$233,2,FALSE),"")</f>
        <v/>
      </c>
      <c r="I1121" s="62">
        <f>_xlfn.NUMBERVALUE(LEFT(Table1[[#This Row],[Account]],1))</f>
        <v>0</v>
      </c>
      <c r="J1121" s="62" t="str">
        <f>IFERROR(VLOOKUP(Table1[[#This Row],[Budget Code Description]],Table6[#All],7,FALSE),"")</f>
        <v/>
      </c>
      <c r="K1121" s="143" t="str">
        <f>IFERROR(VLOOKUP(Table1[[#This Row],[Budget Code Description]],Table6[#All],8,FALSE),"")</f>
        <v/>
      </c>
      <c r="L1121" s="63"/>
      <c r="M1121" s="65" t="str">
        <f>IFERROR(VLOOKUP(Table1[[#This Row],[Staff ID]],Table2[],2,FALSE),"")</f>
        <v/>
      </c>
      <c r="N1121" s="211" t="str">
        <f>IFERROR(IF(VLOOKUP(Table1[[#This Row],[Budget Code Description]],Dimentions!$X$6:$AC$97,4,FALSE)="","",VLOOKUP(Table1[[#This Row],[Budget Code Description]],Dimentions!$X$6:$AC$97,4,FALSE)),"")</f>
        <v/>
      </c>
      <c r="O1121" s="65" t="str">
        <f>IFERROR(VLOOKUP(Table1[[#This Row],[Vendor ID]],Table549[],2,FALSE),"")</f>
        <v/>
      </c>
      <c r="P1121" s="63"/>
      <c r="Q1121" s="143" t="str">
        <f>IF(Table1[[#This Row],[Posting Date]]&lt;&gt;"",$D$9,"")</f>
        <v/>
      </c>
      <c r="R1121" s="159" t="str">
        <f>IF(Table1[[#This Row],[Posting Date]]&lt;&gt;"",$D$10,"")</f>
        <v/>
      </c>
      <c r="S1121" s="66"/>
      <c r="T1121" s="63"/>
      <c r="U1121" s="67"/>
      <c r="V1121" s="67"/>
      <c r="W1121" s="67" t="str">
        <f t="shared" si="17"/>
        <v/>
      </c>
      <c r="X1121" s="161" t="str">
        <f>IF(E1121="","",(IF(Table1[[#This Row],[Cur]]="USD",Table1[[#This Row],[Cur_Amount Debit]],Table1[[#This Row],[Cur_Amount Debit]]/Table1[[#This Row],[Exchange Rate]])))</f>
        <v/>
      </c>
      <c r="Y1121" s="161" t="str">
        <f>IF(E1121="","",(IF(Table1[[#This Row],[Cur]]="USD",Table1[[#This Row],[Cur_Amount Credit]],Table1[[#This Row],[Cur_Amount Credit]]/ExchangeRate)))</f>
        <v/>
      </c>
      <c r="Z1121" s="203" t="str">
        <f>IF(E1121="","",(Table1[[#This Row],[Debit USD]]-Table1[[#This Row],[Credit USD]]))</f>
        <v/>
      </c>
      <c r="AA1121" s="122"/>
      <c r="AB1121" s="1"/>
      <c r="AC1121" s="15"/>
      <c r="AD1121" s="15" t="str">
        <f>IF(AND(OR(Table1[[#This Row],[Account]]="15030",Table1[[#This Row],[Account]]="15035",Table1[[#This Row],[Account]]="20150"),Table1[[#This Row],[Vendor ID]]=""),1,"")</f>
        <v/>
      </c>
      <c r="AE1121" s="15"/>
      <c r="AF1121" s="15"/>
      <c r="AG1121" s="15"/>
      <c r="AH1121" s="46" t="str">
        <f>IF(Table1[[#This Row],[Posting Date]]&lt;&gt;"","GJ-"&amp;CountryID,"")</f>
        <v/>
      </c>
      <c r="AI1121" s="59" t="str">
        <f>IF(Table1[[#This Row],[Posting Date]]&lt;&gt;"",Table1[[#This Row],[Posting Date]],"")</f>
        <v/>
      </c>
      <c r="AJ1121" s="46"/>
      <c r="AK1121" s="46" t="str">
        <f>IF(Table1[[#This Row],[Description]]&lt;&gt;"",Table1[[#This Row],[Description]],"")</f>
        <v/>
      </c>
      <c r="AL1121" s="46" t="str">
        <f>IF(Table1[[#This Row],[Posting Date]]&lt;&gt;"",Table1[[#This Row],[Reference Number]],"")</f>
        <v/>
      </c>
      <c r="AM1121" s="46" t="str">
        <f>TRIM(Table1[[#This Row],[Line '#]])</f>
        <v/>
      </c>
      <c r="AN1121" s="46" t="str">
        <f>TRIM(Table1[[#This Row],[Account]])</f>
        <v/>
      </c>
      <c r="AO1121" s="46" t="str">
        <f>IF(Table1[[#This Row],[Posting Date]]&lt;&gt;"",$D$5,"")</f>
        <v/>
      </c>
      <c r="AP1121" s="46" t="str">
        <f>TRIM(Table1[[#This Row],[Departments-Prgrams]])</f>
        <v/>
      </c>
      <c r="AQ1121" s="46" t="str">
        <f>TRIM(Table1[[#This Row],[Grant]])</f>
        <v/>
      </c>
      <c r="AR1121" s="46" t="str">
        <f>TRIM(Table1[[#This Row],[Staff ID]])</f>
        <v/>
      </c>
      <c r="AS1121" s="46" t="str">
        <f>IF(TRIM(Table1[[#This Row],[Budget Code]])=0,"",TRIM(Table1[[#This Row],[Budget Code]]))</f>
        <v/>
      </c>
      <c r="AT1121" s="46" t="str">
        <f>IF(Table1[[#This Row],[Line Description]]&lt;&gt;"",Table1[[#This Row],[Line Description]],"")</f>
        <v/>
      </c>
      <c r="AU1121" s="46" t="str">
        <f>IF(Table1[[#This Row],[Cur_Amount Debit]]&gt;0,ROUND(Table1[[#This Row],[Cur_Amount Debit]],2),"")</f>
        <v/>
      </c>
      <c r="AV1121" s="46" t="str">
        <f>IF(Table1[[#This Row],[Cur_Amount Credit]]&gt;0,ROUND(Table1[[#This Row],[Cur_Amount Credit]],2),"")</f>
        <v/>
      </c>
      <c r="AW1121" s="46" t="str">
        <f>LEFT(Table1[[#This Row],[Cur]],3)</f>
        <v/>
      </c>
      <c r="AX1121" s="59"/>
      <c r="AY1121" s="46"/>
      <c r="AZ1121" s="46" t="str">
        <f>IF(Table1[[#This Row],[Cur]]&lt;&gt;"",IF(Table1[[#This Row],[Cur]]="USD","",ExchangeRate),"")</f>
        <v/>
      </c>
      <c r="BA1121" s="46" t="str">
        <f>IF(Table1[[#This Row],[Grant]]&lt;&gt;"",VLOOKUP(Table1[[#This Row],[Grant]],Grants!B:D,3),"")</f>
        <v/>
      </c>
      <c r="BB1121" s="46" t="str">
        <f>TRIM(Table1[[#This Row],[Vendor ID]])</f>
        <v/>
      </c>
      <c r="BC1121">
        <f>IF(Table1[[#This Row],[Reference Number]]=Q1120,BC1120,BC1120+1)</f>
        <v>2</v>
      </c>
    </row>
    <row r="1122" spans="1:55" ht="11.25" hidden="1" customHeight="1">
      <c r="A1122" s="1"/>
      <c r="B1122" s="88" t="str">
        <f>IF(Table1[[#This Row],[Posting Date]]&lt;&gt;"",IF(Table1[[#This Row],[Reference Number]]=Q1121,B1121+1,1),"")</f>
        <v/>
      </c>
      <c r="C1122" s="61"/>
      <c r="D1122" s="61"/>
      <c r="E1122" s="218"/>
      <c r="F1122" s="143" t="str">
        <f>IFERROR(IF(VLOOKUP(Table1[[#This Row],[Budget Code Description]],Dimentions!$X$6:$AC$132,2,FALSE)="","",VLOOKUP(Table1[[#This Row],[Budget Code Description]],Dimentions!$X$6:$AC$132,2,FALSE)),"")</f>
        <v/>
      </c>
      <c r="G1122" s="143" t="str">
        <f>IFERROR(VLOOKUP(Table1[[#This Row],[Budget Code Description]],Dimentions!$X$6:$AC$132,3,FALSE),"")</f>
        <v/>
      </c>
      <c r="H1122" s="64" t="str">
        <f>IFERROR(VLOOKUP(Table1[[#This Row],[Account]],Dimentions!$S$6:$V$233,2,FALSE),"")</f>
        <v/>
      </c>
      <c r="I1122" s="62">
        <f>_xlfn.NUMBERVALUE(LEFT(Table1[[#This Row],[Account]],1))</f>
        <v>0</v>
      </c>
      <c r="J1122" s="62" t="str">
        <f>IFERROR(VLOOKUP(Table1[[#This Row],[Budget Code Description]],Table6[#All],7,FALSE),"")</f>
        <v/>
      </c>
      <c r="K1122" s="143" t="str">
        <f>IFERROR(VLOOKUP(Table1[[#This Row],[Budget Code Description]],Table6[#All],8,FALSE),"")</f>
        <v/>
      </c>
      <c r="L1122" s="63"/>
      <c r="M1122" s="65" t="str">
        <f>IFERROR(VLOOKUP(Table1[[#This Row],[Staff ID]],Table2[],2,FALSE),"")</f>
        <v/>
      </c>
      <c r="N1122" s="211" t="str">
        <f>IFERROR(IF(VLOOKUP(Table1[[#This Row],[Budget Code Description]],Dimentions!$X$6:$AC$97,4,FALSE)="","",VLOOKUP(Table1[[#This Row],[Budget Code Description]],Dimentions!$X$6:$AC$97,4,FALSE)),"")</f>
        <v/>
      </c>
      <c r="O1122" s="65" t="str">
        <f>IFERROR(VLOOKUP(Table1[[#This Row],[Vendor ID]],Table549[],2,FALSE),"")</f>
        <v/>
      </c>
      <c r="P1122" s="63"/>
      <c r="Q1122" s="143" t="str">
        <f>IF(Table1[[#This Row],[Posting Date]]&lt;&gt;"",$D$9,"")</f>
        <v/>
      </c>
      <c r="R1122" s="159" t="str">
        <f>IF(Table1[[#This Row],[Posting Date]]&lt;&gt;"",$D$10,"")</f>
        <v/>
      </c>
      <c r="S1122" s="66"/>
      <c r="T1122" s="63"/>
      <c r="U1122" s="67"/>
      <c r="V1122" s="67"/>
      <c r="W1122" s="67" t="str">
        <f t="shared" si="17"/>
        <v/>
      </c>
      <c r="X1122" s="161" t="str">
        <f>IF(E1122="","",(IF(Table1[[#This Row],[Cur]]="USD",Table1[[#This Row],[Cur_Amount Debit]],Table1[[#This Row],[Cur_Amount Debit]]/Table1[[#This Row],[Exchange Rate]])))</f>
        <v/>
      </c>
      <c r="Y1122" s="161" t="str">
        <f>IF(E1122="","",(IF(Table1[[#This Row],[Cur]]="USD",Table1[[#This Row],[Cur_Amount Credit]],Table1[[#This Row],[Cur_Amount Credit]]/ExchangeRate)))</f>
        <v/>
      </c>
      <c r="Z1122" s="203" t="str">
        <f>IF(E1122="","",(Table1[[#This Row],[Debit USD]]-Table1[[#This Row],[Credit USD]]))</f>
        <v/>
      </c>
      <c r="AA1122" s="122"/>
      <c r="AB1122" s="1"/>
      <c r="AC1122" s="15"/>
      <c r="AD1122" s="15" t="str">
        <f>IF(AND(OR(Table1[[#This Row],[Account]]="15030",Table1[[#This Row],[Account]]="15035",Table1[[#This Row],[Account]]="20150"),Table1[[#This Row],[Vendor ID]]=""),1,"")</f>
        <v/>
      </c>
      <c r="AE1122" s="15"/>
      <c r="AF1122" s="15"/>
      <c r="AG1122" s="15"/>
      <c r="AH1122" s="46" t="str">
        <f>IF(Table1[[#This Row],[Posting Date]]&lt;&gt;"","GJ-"&amp;CountryID,"")</f>
        <v/>
      </c>
      <c r="AI1122" s="59" t="str">
        <f>IF(Table1[[#This Row],[Posting Date]]&lt;&gt;"",Table1[[#This Row],[Posting Date]],"")</f>
        <v/>
      </c>
      <c r="AJ1122" s="46"/>
      <c r="AK1122" s="46" t="str">
        <f>IF(Table1[[#This Row],[Description]]&lt;&gt;"",Table1[[#This Row],[Description]],"")</f>
        <v/>
      </c>
      <c r="AL1122" s="46" t="str">
        <f>IF(Table1[[#This Row],[Posting Date]]&lt;&gt;"",Table1[[#This Row],[Reference Number]],"")</f>
        <v/>
      </c>
      <c r="AM1122" s="46" t="str">
        <f>TRIM(Table1[[#This Row],[Line '#]])</f>
        <v/>
      </c>
      <c r="AN1122" s="46" t="str">
        <f>TRIM(Table1[[#This Row],[Account]])</f>
        <v/>
      </c>
      <c r="AO1122" s="46" t="str">
        <f>IF(Table1[[#This Row],[Posting Date]]&lt;&gt;"",$D$5,"")</f>
        <v/>
      </c>
      <c r="AP1122" s="46" t="str">
        <f>TRIM(Table1[[#This Row],[Departments-Prgrams]])</f>
        <v/>
      </c>
      <c r="AQ1122" s="46" t="str">
        <f>TRIM(Table1[[#This Row],[Grant]])</f>
        <v/>
      </c>
      <c r="AR1122" s="46" t="str">
        <f>TRIM(Table1[[#This Row],[Staff ID]])</f>
        <v/>
      </c>
      <c r="AS1122" s="46" t="str">
        <f>IF(TRIM(Table1[[#This Row],[Budget Code]])=0,"",TRIM(Table1[[#This Row],[Budget Code]]))</f>
        <v/>
      </c>
      <c r="AT1122" s="46" t="str">
        <f>IF(Table1[[#This Row],[Line Description]]&lt;&gt;"",Table1[[#This Row],[Line Description]],"")</f>
        <v/>
      </c>
      <c r="AU1122" s="46" t="str">
        <f>IF(Table1[[#This Row],[Cur_Amount Debit]]&gt;0,ROUND(Table1[[#This Row],[Cur_Amount Debit]],2),"")</f>
        <v/>
      </c>
      <c r="AV1122" s="46" t="str">
        <f>IF(Table1[[#This Row],[Cur_Amount Credit]]&gt;0,ROUND(Table1[[#This Row],[Cur_Amount Credit]],2),"")</f>
        <v/>
      </c>
      <c r="AW1122" s="46" t="str">
        <f>LEFT(Table1[[#This Row],[Cur]],3)</f>
        <v/>
      </c>
      <c r="AX1122" s="59"/>
      <c r="AY1122" s="46"/>
      <c r="AZ1122" s="46" t="str">
        <f>IF(Table1[[#This Row],[Cur]]&lt;&gt;"",IF(Table1[[#This Row],[Cur]]="USD","",ExchangeRate),"")</f>
        <v/>
      </c>
      <c r="BA1122" s="46" t="str">
        <f>IF(Table1[[#This Row],[Grant]]&lt;&gt;"",VLOOKUP(Table1[[#This Row],[Grant]],Grants!B:D,3),"")</f>
        <v/>
      </c>
      <c r="BB1122" s="46" t="str">
        <f>TRIM(Table1[[#This Row],[Vendor ID]])</f>
        <v/>
      </c>
      <c r="BC1122">
        <f>IF(Table1[[#This Row],[Reference Number]]=Q1121,BC1121,BC1121+1)</f>
        <v>2</v>
      </c>
    </row>
    <row r="1123" spans="1:55" ht="11.25" hidden="1" customHeight="1">
      <c r="A1123" s="1"/>
      <c r="B1123" s="88" t="str">
        <f>IF(Table1[[#This Row],[Posting Date]]&lt;&gt;"",IF(Table1[[#This Row],[Reference Number]]=Q1122,B1122+1,1),"")</f>
        <v/>
      </c>
      <c r="C1123" s="61"/>
      <c r="D1123" s="61"/>
      <c r="E1123" s="218"/>
      <c r="F1123" s="143" t="str">
        <f>IFERROR(IF(VLOOKUP(Table1[[#This Row],[Budget Code Description]],Dimentions!$X$6:$AC$132,2,FALSE)="","",VLOOKUP(Table1[[#This Row],[Budget Code Description]],Dimentions!$X$6:$AC$132,2,FALSE)),"")</f>
        <v/>
      </c>
      <c r="G1123" s="143" t="str">
        <f>IFERROR(VLOOKUP(Table1[[#This Row],[Budget Code Description]],Dimentions!$X$6:$AC$132,3,FALSE),"")</f>
        <v/>
      </c>
      <c r="H1123" s="64" t="str">
        <f>IFERROR(VLOOKUP(Table1[[#This Row],[Account]],Dimentions!$S$6:$V$233,2,FALSE),"")</f>
        <v/>
      </c>
      <c r="I1123" s="62">
        <f>_xlfn.NUMBERVALUE(LEFT(Table1[[#This Row],[Account]],1))</f>
        <v>0</v>
      </c>
      <c r="J1123" s="62" t="str">
        <f>IFERROR(VLOOKUP(Table1[[#This Row],[Budget Code Description]],Table6[#All],7,FALSE),"")</f>
        <v/>
      </c>
      <c r="K1123" s="143" t="str">
        <f>IFERROR(VLOOKUP(Table1[[#This Row],[Budget Code Description]],Table6[#All],8,FALSE),"")</f>
        <v/>
      </c>
      <c r="L1123" s="63"/>
      <c r="M1123" s="65" t="str">
        <f>IFERROR(VLOOKUP(Table1[[#This Row],[Staff ID]],Table2[],2,FALSE),"")</f>
        <v/>
      </c>
      <c r="N1123" s="211" t="str">
        <f>IFERROR(IF(VLOOKUP(Table1[[#This Row],[Budget Code Description]],Dimentions!$X$6:$AC$97,4,FALSE)="","",VLOOKUP(Table1[[#This Row],[Budget Code Description]],Dimentions!$X$6:$AC$97,4,FALSE)),"")</f>
        <v/>
      </c>
      <c r="O1123" s="65" t="str">
        <f>IFERROR(VLOOKUP(Table1[[#This Row],[Vendor ID]],Table549[],2,FALSE),"")</f>
        <v/>
      </c>
      <c r="P1123" s="63"/>
      <c r="Q1123" s="143" t="str">
        <f>IF(Table1[[#This Row],[Posting Date]]&lt;&gt;"",$D$9,"")</f>
        <v/>
      </c>
      <c r="R1123" s="159" t="str">
        <f>IF(Table1[[#This Row],[Posting Date]]&lt;&gt;"",$D$10,"")</f>
        <v/>
      </c>
      <c r="S1123" s="66"/>
      <c r="T1123" s="63"/>
      <c r="U1123" s="67"/>
      <c r="V1123" s="67"/>
      <c r="W1123" s="67" t="str">
        <f t="shared" si="17"/>
        <v/>
      </c>
      <c r="X1123" s="161" t="str">
        <f>IF(E1123="","",(IF(Table1[[#This Row],[Cur]]="USD",Table1[[#This Row],[Cur_Amount Debit]],Table1[[#This Row],[Cur_Amount Debit]]/Table1[[#This Row],[Exchange Rate]])))</f>
        <v/>
      </c>
      <c r="Y1123" s="161" t="str">
        <f>IF(E1123="","",(IF(Table1[[#This Row],[Cur]]="USD",Table1[[#This Row],[Cur_Amount Credit]],Table1[[#This Row],[Cur_Amount Credit]]/ExchangeRate)))</f>
        <v/>
      </c>
      <c r="Z1123" s="203" t="str">
        <f>IF(E1123="","",(Table1[[#This Row],[Debit USD]]-Table1[[#This Row],[Credit USD]]))</f>
        <v/>
      </c>
      <c r="AA1123" s="122"/>
      <c r="AB1123" s="1"/>
      <c r="AC1123" s="15"/>
      <c r="AD1123" s="15" t="str">
        <f>IF(AND(OR(Table1[[#This Row],[Account]]="15030",Table1[[#This Row],[Account]]="15035",Table1[[#This Row],[Account]]="20150"),Table1[[#This Row],[Vendor ID]]=""),1,"")</f>
        <v/>
      </c>
      <c r="AE1123" s="15"/>
      <c r="AF1123" s="15"/>
      <c r="AG1123" s="15"/>
      <c r="AH1123" s="46" t="str">
        <f>IF(Table1[[#This Row],[Posting Date]]&lt;&gt;"","GJ-"&amp;CountryID,"")</f>
        <v/>
      </c>
      <c r="AI1123" s="59" t="str">
        <f>IF(Table1[[#This Row],[Posting Date]]&lt;&gt;"",Table1[[#This Row],[Posting Date]],"")</f>
        <v/>
      </c>
      <c r="AJ1123" s="46"/>
      <c r="AK1123" s="46" t="str">
        <f>IF(Table1[[#This Row],[Description]]&lt;&gt;"",Table1[[#This Row],[Description]],"")</f>
        <v/>
      </c>
      <c r="AL1123" s="46" t="str">
        <f>IF(Table1[[#This Row],[Posting Date]]&lt;&gt;"",Table1[[#This Row],[Reference Number]],"")</f>
        <v/>
      </c>
      <c r="AM1123" s="46" t="str">
        <f>TRIM(Table1[[#This Row],[Line '#]])</f>
        <v/>
      </c>
      <c r="AN1123" s="46" t="str">
        <f>TRIM(Table1[[#This Row],[Account]])</f>
        <v/>
      </c>
      <c r="AO1123" s="46" t="str">
        <f>IF(Table1[[#This Row],[Posting Date]]&lt;&gt;"",$D$5,"")</f>
        <v/>
      </c>
      <c r="AP1123" s="46" t="str">
        <f>TRIM(Table1[[#This Row],[Departments-Prgrams]])</f>
        <v/>
      </c>
      <c r="AQ1123" s="46" t="str">
        <f>TRIM(Table1[[#This Row],[Grant]])</f>
        <v/>
      </c>
      <c r="AR1123" s="46" t="str">
        <f>TRIM(Table1[[#This Row],[Staff ID]])</f>
        <v/>
      </c>
      <c r="AS1123" s="46" t="str">
        <f>IF(TRIM(Table1[[#This Row],[Budget Code]])=0,"",TRIM(Table1[[#This Row],[Budget Code]]))</f>
        <v/>
      </c>
      <c r="AT1123" s="46" t="str">
        <f>IF(Table1[[#This Row],[Line Description]]&lt;&gt;"",Table1[[#This Row],[Line Description]],"")</f>
        <v/>
      </c>
      <c r="AU1123" s="46" t="str">
        <f>IF(Table1[[#This Row],[Cur_Amount Debit]]&gt;0,ROUND(Table1[[#This Row],[Cur_Amount Debit]],2),"")</f>
        <v/>
      </c>
      <c r="AV1123" s="46" t="str">
        <f>IF(Table1[[#This Row],[Cur_Amount Credit]]&gt;0,ROUND(Table1[[#This Row],[Cur_Amount Credit]],2),"")</f>
        <v/>
      </c>
      <c r="AW1123" s="46" t="str">
        <f>LEFT(Table1[[#This Row],[Cur]],3)</f>
        <v/>
      </c>
      <c r="AX1123" s="59"/>
      <c r="AY1123" s="46"/>
      <c r="AZ1123" s="46" t="str">
        <f>IF(Table1[[#This Row],[Cur]]&lt;&gt;"",IF(Table1[[#This Row],[Cur]]="USD","",ExchangeRate),"")</f>
        <v/>
      </c>
      <c r="BA1123" s="46" t="str">
        <f>IF(Table1[[#This Row],[Grant]]&lt;&gt;"",VLOOKUP(Table1[[#This Row],[Grant]],Grants!B:D,3),"")</f>
        <v/>
      </c>
      <c r="BB1123" s="46" t="str">
        <f>TRIM(Table1[[#This Row],[Vendor ID]])</f>
        <v/>
      </c>
      <c r="BC1123">
        <f>IF(Table1[[#This Row],[Reference Number]]=Q1122,BC1122,BC1122+1)</f>
        <v>2</v>
      </c>
    </row>
    <row r="1124" spans="1:55" ht="11.25" hidden="1" customHeight="1">
      <c r="A1124" s="1"/>
      <c r="B1124" s="88" t="str">
        <f>IF(Table1[[#This Row],[Posting Date]]&lt;&gt;"",IF(Table1[[#This Row],[Reference Number]]=Q1123,B1123+1,1),"")</f>
        <v/>
      </c>
      <c r="C1124" s="61"/>
      <c r="D1124" s="61"/>
      <c r="E1124" s="218"/>
      <c r="F1124" s="143" t="str">
        <f>IFERROR(IF(VLOOKUP(Table1[[#This Row],[Budget Code Description]],Dimentions!$X$6:$AC$132,2,FALSE)="","",VLOOKUP(Table1[[#This Row],[Budget Code Description]],Dimentions!$X$6:$AC$132,2,FALSE)),"")</f>
        <v/>
      </c>
      <c r="G1124" s="143" t="str">
        <f>IFERROR(VLOOKUP(Table1[[#This Row],[Budget Code Description]],Dimentions!$X$6:$AC$132,3,FALSE),"")</f>
        <v/>
      </c>
      <c r="H1124" s="64" t="str">
        <f>IFERROR(VLOOKUP(Table1[[#This Row],[Account]],Dimentions!$S$6:$V$233,2,FALSE),"")</f>
        <v/>
      </c>
      <c r="I1124" s="62">
        <f>_xlfn.NUMBERVALUE(LEFT(Table1[[#This Row],[Account]],1))</f>
        <v>0</v>
      </c>
      <c r="J1124" s="62" t="str">
        <f>IFERROR(VLOOKUP(Table1[[#This Row],[Budget Code Description]],Table6[#All],7,FALSE),"")</f>
        <v/>
      </c>
      <c r="K1124" s="143" t="str">
        <f>IFERROR(VLOOKUP(Table1[[#This Row],[Budget Code Description]],Table6[#All],8,FALSE),"")</f>
        <v/>
      </c>
      <c r="L1124" s="63"/>
      <c r="M1124" s="65" t="str">
        <f>IFERROR(VLOOKUP(Table1[[#This Row],[Staff ID]],Table2[],2,FALSE),"")</f>
        <v/>
      </c>
      <c r="N1124" s="211" t="str">
        <f>IFERROR(IF(VLOOKUP(Table1[[#This Row],[Budget Code Description]],Dimentions!$X$6:$AC$97,4,FALSE)="","",VLOOKUP(Table1[[#This Row],[Budget Code Description]],Dimentions!$X$6:$AC$97,4,FALSE)),"")</f>
        <v/>
      </c>
      <c r="O1124" s="65" t="str">
        <f>IFERROR(VLOOKUP(Table1[[#This Row],[Vendor ID]],Table549[],2,FALSE),"")</f>
        <v/>
      </c>
      <c r="P1124" s="63"/>
      <c r="Q1124" s="143" t="str">
        <f>IF(Table1[[#This Row],[Posting Date]]&lt;&gt;"",$D$9,"")</f>
        <v/>
      </c>
      <c r="R1124" s="159" t="str">
        <f>IF(Table1[[#This Row],[Posting Date]]&lt;&gt;"",$D$10,"")</f>
        <v/>
      </c>
      <c r="S1124" s="66"/>
      <c r="T1124" s="63"/>
      <c r="U1124" s="67"/>
      <c r="V1124" s="67"/>
      <c r="W1124" s="67" t="str">
        <f t="shared" si="17"/>
        <v/>
      </c>
      <c r="X1124" s="161" t="str">
        <f>IF(E1124="","",(IF(Table1[[#This Row],[Cur]]="USD",Table1[[#This Row],[Cur_Amount Debit]],Table1[[#This Row],[Cur_Amount Debit]]/Table1[[#This Row],[Exchange Rate]])))</f>
        <v/>
      </c>
      <c r="Y1124" s="161" t="str">
        <f>IF(E1124="","",(IF(Table1[[#This Row],[Cur]]="USD",Table1[[#This Row],[Cur_Amount Credit]],Table1[[#This Row],[Cur_Amount Credit]]/ExchangeRate)))</f>
        <v/>
      </c>
      <c r="Z1124" s="203" t="str">
        <f>IF(E1124="","",(Table1[[#This Row],[Debit USD]]-Table1[[#This Row],[Credit USD]]))</f>
        <v/>
      </c>
      <c r="AA1124" s="122"/>
      <c r="AB1124" s="1"/>
      <c r="AC1124" s="15"/>
      <c r="AD1124" s="15" t="str">
        <f>IF(AND(OR(Table1[[#This Row],[Account]]="15030",Table1[[#This Row],[Account]]="15035",Table1[[#This Row],[Account]]="20150"),Table1[[#This Row],[Vendor ID]]=""),1,"")</f>
        <v/>
      </c>
      <c r="AE1124" s="15"/>
      <c r="AF1124" s="15"/>
      <c r="AG1124" s="15"/>
      <c r="AH1124" s="46" t="str">
        <f>IF(Table1[[#This Row],[Posting Date]]&lt;&gt;"","GJ-"&amp;CountryID,"")</f>
        <v/>
      </c>
      <c r="AI1124" s="59" t="str">
        <f>IF(Table1[[#This Row],[Posting Date]]&lt;&gt;"",Table1[[#This Row],[Posting Date]],"")</f>
        <v/>
      </c>
      <c r="AJ1124" s="46"/>
      <c r="AK1124" s="46" t="str">
        <f>IF(Table1[[#This Row],[Description]]&lt;&gt;"",Table1[[#This Row],[Description]],"")</f>
        <v/>
      </c>
      <c r="AL1124" s="46" t="str">
        <f>IF(Table1[[#This Row],[Posting Date]]&lt;&gt;"",Table1[[#This Row],[Reference Number]],"")</f>
        <v/>
      </c>
      <c r="AM1124" s="46" t="str">
        <f>TRIM(Table1[[#This Row],[Line '#]])</f>
        <v/>
      </c>
      <c r="AN1124" s="46" t="str">
        <f>TRIM(Table1[[#This Row],[Account]])</f>
        <v/>
      </c>
      <c r="AO1124" s="46" t="str">
        <f>IF(Table1[[#This Row],[Posting Date]]&lt;&gt;"",$D$5,"")</f>
        <v/>
      </c>
      <c r="AP1124" s="46" t="str">
        <f>TRIM(Table1[[#This Row],[Departments-Prgrams]])</f>
        <v/>
      </c>
      <c r="AQ1124" s="46" t="str">
        <f>TRIM(Table1[[#This Row],[Grant]])</f>
        <v/>
      </c>
      <c r="AR1124" s="46" t="str">
        <f>TRIM(Table1[[#This Row],[Staff ID]])</f>
        <v/>
      </c>
      <c r="AS1124" s="46" t="str">
        <f>IF(TRIM(Table1[[#This Row],[Budget Code]])=0,"",TRIM(Table1[[#This Row],[Budget Code]]))</f>
        <v/>
      </c>
      <c r="AT1124" s="46" t="str">
        <f>IF(Table1[[#This Row],[Line Description]]&lt;&gt;"",Table1[[#This Row],[Line Description]],"")</f>
        <v/>
      </c>
      <c r="AU1124" s="46" t="str">
        <f>IF(Table1[[#This Row],[Cur_Amount Debit]]&gt;0,ROUND(Table1[[#This Row],[Cur_Amount Debit]],2),"")</f>
        <v/>
      </c>
      <c r="AV1124" s="46" t="str">
        <f>IF(Table1[[#This Row],[Cur_Amount Credit]]&gt;0,ROUND(Table1[[#This Row],[Cur_Amount Credit]],2),"")</f>
        <v/>
      </c>
      <c r="AW1124" s="46" t="str">
        <f>LEFT(Table1[[#This Row],[Cur]],3)</f>
        <v/>
      </c>
      <c r="AX1124" s="59"/>
      <c r="AY1124" s="46"/>
      <c r="AZ1124" s="46" t="str">
        <f>IF(Table1[[#This Row],[Cur]]&lt;&gt;"",IF(Table1[[#This Row],[Cur]]="USD","",ExchangeRate),"")</f>
        <v/>
      </c>
      <c r="BA1124" s="46" t="str">
        <f>IF(Table1[[#This Row],[Grant]]&lt;&gt;"",VLOOKUP(Table1[[#This Row],[Grant]],Grants!B:D,3),"")</f>
        <v/>
      </c>
      <c r="BB1124" s="46" t="str">
        <f>TRIM(Table1[[#This Row],[Vendor ID]])</f>
        <v/>
      </c>
      <c r="BC1124">
        <f>IF(Table1[[#This Row],[Reference Number]]=Q1123,BC1123,BC1123+1)</f>
        <v>2</v>
      </c>
    </row>
    <row r="1125" spans="1:55" ht="11.25" hidden="1" customHeight="1">
      <c r="A1125" s="1"/>
      <c r="B1125" s="88" t="str">
        <f>IF(Table1[[#This Row],[Posting Date]]&lt;&gt;"",IF(Table1[[#This Row],[Reference Number]]=Q1124,B1124+1,1),"")</f>
        <v/>
      </c>
      <c r="C1125" s="61"/>
      <c r="D1125" s="61"/>
      <c r="E1125" s="218"/>
      <c r="F1125" s="143" t="str">
        <f>IFERROR(IF(VLOOKUP(Table1[[#This Row],[Budget Code Description]],Dimentions!$X$6:$AC$132,2,FALSE)="","",VLOOKUP(Table1[[#This Row],[Budget Code Description]],Dimentions!$X$6:$AC$132,2,FALSE)),"")</f>
        <v/>
      </c>
      <c r="G1125" s="143" t="str">
        <f>IFERROR(VLOOKUP(Table1[[#This Row],[Budget Code Description]],Dimentions!$X$6:$AC$132,3,FALSE),"")</f>
        <v/>
      </c>
      <c r="H1125" s="64" t="str">
        <f>IFERROR(VLOOKUP(Table1[[#This Row],[Account]],Dimentions!$S$6:$V$233,2,FALSE),"")</f>
        <v/>
      </c>
      <c r="I1125" s="62">
        <f>_xlfn.NUMBERVALUE(LEFT(Table1[[#This Row],[Account]],1))</f>
        <v>0</v>
      </c>
      <c r="J1125" s="62" t="str">
        <f>IFERROR(VLOOKUP(Table1[[#This Row],[Budget Code Description]],Table6[#All],7,FALSE),"")</f>
        <v/>
      </c>
      <c r="K1125" s="143" t="str">
        <f>IFERROR(VLOOKUP(Table1[[#This Row],[Budget Code Description]],Table6[#All],8,FALSE),"")</f>
        <v/>
      </c>
      <c r="L1125" s="63"/>
      <c r="M1125" s="65" t="str">
        <f>IFERROR(VLOOKUP(Table1[[#This Row],[Staff ID]],Table2[],2,FALSE),"")</f>
        <v/>
      </c>
      <c r="N1125" s="211" t="str">
        <f>IFERROR(IF(VLOOKUP(Table1[[#This Row],[Budget Code Description]],Dimentions!$X$6:$AC$97,4,FALSE)="","",VLOOKUP(Table1[[#This Row],[Budget Code Description]],Dimentions!$X$6:$AC$97,4,FALSE)),"")</f>
        <v/>
      </c>
      <c r="O1125" s="65" t="str">
        <f>IFERROR(VLOOKUP(Table1[[#This Row],[Vendor ID]],Table549[],2,FALSE),"")</f>
        <v/>
      </c>
      <c r="P1125" s="63"/>
      <c r="Q1125" s="143" t="str">
        <f>IF(Table1[[#This Row],[Posting Date]]&lt;&gt;"",$D$9,"")</f>
        <v/>
      </c>
      <c r="R1125" s="159" t="str">
        <f>IF(Table1[[#This Row],[Posting Date]]&lt;&gt;"",$D$10,"")</f>
        <v/>
      </c>
      <c r="S1125" s="66"/>
      <c r="T1125" s="63"/>
      <c r="U1125" s="67"/>
      <c r="V1125" s="67"/>
      <c r="W1125" s="67" t="str">
        <f t="shared" si="17"/>
        <v/>
      </c>
      <c r="X1125" s="161" t="str">
        <f>IF(E1125="","",(IF(Table1[[#This Row],[Cur]]="USD",Table1[[#This Row],[Cur_Amount Debit]],Table1[[#This Row],[Cur_Amount Debit]]/Table1[[#This Row],[Exchange Rate]])))</f>
        <v/>
      </c>
      <c r="Y1125" s="161" t="str">
        <f>IF(E1125="","",(IF(Table1[[#This Row],[Cur]]="USD",Table1[[#This Row],[Cur_Amount Credit]],Table1[[#This Row],[Cur_Amount Credit]]/ExchangeRate)))</f>
        <v/>
      </c>
      <c r="Z1125" s="203" t="str">
        <f>IF(E1125="","",(Table1[[#This Row],[Debit USD]]-Table1[[#This Row],[Credit USD]]))</f>
        <v/>
      </c>
      <c r="AA1125" s="122"/>
      <c r="AB1125" s="1"/>
      <c r="AC1125" s="15"/>
      <c r="AD1125" s="15" t="str">
        <f>IF(AND(OR(Table1[[#This Row],[Account]]="15030",Table1[[#This Row],[Account]]="15035",Table1[[#This Row],[Account]]="20150"),Table1[[#This Row],[Vendor ID]]=""),1,"")</f>
        <v/>
      </c>
      <c r="AE1125" s="15"/>
      <c r="AF1125" s="15"/>
      <c r="AG1125" s="15"/>
      <c r="AH1125" s="46" t="str">
        <f>IF(Table1[[#This Row],[Posting Date]]&lt;&gt;"","GJ-"&amp;CountryID,"")</f>
        <v/>
      </c>
      <c r="AI1125" s="59" t="str">
        <f>IF(Table1[[#This Row],[Posting Date]]&lt;&gt;"",Table1[[#This Row],[Posting Date]],"")</f>
        <v/>
      </c>
      <c r="AJ1125" s="46"/>
      <c r="AK1125" s="46" t="str">
        <f>IF(Table1[[#This Row],[Description]]&lt;&gt;"",Table1[[#This Row],[Description]],"")</f>
        <v/>
      </c>
      <c r="AL1125" s="46" t="str">
        <f>IF(Table1[[#This Row],[Posting Date]]&lt;&gt;"",Table1[[#This Row],[Reference Number]],"")</f>
        <v/>
      </c>
      <c r="AM1125" s="46" t="str">
        <f>TRIM(Table1[[#This Row],[Line '#]])</f>
        <v/>
      </c>
      <c r="AN1125" s="46" t="str">
        <f>TRIM(Table1[[#This Row],[Account]])</f>
        <v/>
      </c>
      <c r="AO1125" s="46" t="str">
        <f>IF(Table1[[#This Row],[Posting Date]]&lt;&gt;"",$D$5,"")</f>
        <v/>
      </c>
      <c r="AP1125" s="46" t="str">
        <f>TRIM(Table1[[#This Row],[Departments-Prgrams]])</f>
        <v/>
      </c>
      <c r="AQ1125" s="46" t="str">
        <f>TRIM(Table1[[#This Row],[Grant]])</f>
        <v/>
      </c>
      <c r="AR1125" s="46" t="str">
        <f>TRIM(Table1[[#This Row],[Staff ID]])</f>
        <v/>
      </c>
      <c r="AS1125" s="46" t="str">
        <f>IF(TRIM(Table1[[#This Row],[Budget Code]])=0,"",TRIM(Table1[[#This Row],[Budget Code]]))</f>
        <v/>
      </c>
      <c r="AT1125" s="46" t="str">
        <f>IF(Table1[[#This Row],[Line Description]]&lt;&gt;"",Table1[[#This Row],[Line Description]],"")</f>
        <v/>
      </c>
      <c r="AU1125" s="46" t="str">
        <f>IF(Table1[[#This Row],[Cur_Amount Debit]]&gt;0,ROUND(Table1[[#This Row],[Cur_Amount Debit]],2),"")</f>
        <v/>
      </c>
      <c r="AV1125" s="46" t="str">
        <f>IF(Table1[[#This Row],[Cur_Amount Credit]]&gt;0,ROUND(Table1[[#This Row],[Cur_Amount Credit]],2),"")</f>
        <v/>
      </c>
      <c r="AW1125" s="46" t="str">
        <f>LEFT(Table1[[#This Row],[Cur]],3)</f>
        <v/>
      </c>
      <c r="AX1125" s="59"/>
      <c r="AY1125" s="46"/>
      <c r="AZ1125" s="46" t="str">
        <f>IF(Table1[[#This Row],[Cur]]&lt;&gt;"",IF(Table1[[#This Row],[Cur]]="USD","",ExchangeRate),"")</f>
        <v/>
      </c>
      <c r="BA1125" s="46" t="str">
        <f>IF(Table1[[#This Row],[Grant]]&lt;&gt;"",VLOOKUP(Table1[[#This Row],[Grant]],Grants!B:D,3),"")</f>
        <v/>
      </c>
      <c r="BB1125" s="46" t="str">
        <f>TRIM(Table1[[#This Row],[Vendor ID]])</f>
        <v/>
      </c>
      <c r="BC1125">
        <f>IF(Table1[[#This Row],[Reference Number]]=Q1124,BC1124,BC1124+1)</f>
        <v>2</v>
      </c>
    </row>
    <row r="1126" spans="1:55" ht="11.25" hidden="1" customHeight="1">
      <c r="A1126" s="1"/>
      <c r="B1126" s="88" t="str">
        <f>IF(Table1[[#This Row],[Posting Date]]&lt;&gt;"",IF(Table1[[#This Row],[Reference Number]]=Q1125,B1125+1,1),"")</f>
        <v/>
      </c>
      <c r="C1126" s="61"/>
      <c r="D1126" s="61"/>
      <c r="E1126" s="218"/>
      <c r="F1126" s="143" t="str">
        <f>IFERROR(IF(VLOOKUP(Table1[[#This Row],[Budget Code Description]],Dimentions!$X$6:$AC$132,2,FALSE)="","",VLOOKUP(Table1[[#This Row],[Budget Code Description]],Dimentions!$X$6:$AC$132,2,FALSE)),"")</f>
        <v/>
      </c>
      <c r="G1126" s="143" t="str">
        <f>IFERROR(VLOOKUP(Table1[[#This Row],[Budget Code Description]],Dimentions!$X$6:$AC$132,3,FALSE),"")</f>
        <v/>
      </c>
      <c r="H1126" s="64" t="str">
        <f>IFERROR(VLOOKUP(Table1[[#This Row],[Account]],Dimentions!$S$6:$V$233,2,FALSE),"")</f>
        <v/>
      </c>
      <c r="I1126" s="62">
        <f>_xlfn.NUMBERVALUE(LEFT(Table1[[#This Row],[Account]],1))</f>
        <v>0</v>
      </c>
      <c r="J1126" s="62" t="str">
        <f>IFERROR(VLOOKUP(Table1[[#This Row],[Budget Code Description]],Table6[#All],7,FALSE),"")</f>
        <v/>
      </c>
      <c r="K1126" s="143" t="str">
        <f>IFERROR(VLOOKUP(Table1[[#This Row],[Budget Code Description]],Table6[#All],8,FALSE),"")</f>
        <v/>
      </c>
      <c r="L1126" s="63"/>
      <c r="M1126" s="65" t="str">
        <f>IFERROR(VLOOKUP(Table1[[#This Row],[Staff ID]],Table2[],2,FALSE),"")</f>
        <v/>
      </c>
      <c r="N1126" s="211" t="str">
        <f>IFERROR(IF(VLOOKUP(Table1[[#This Row],[Budget Code Description]],Dimentions!$X$6:$AC$97,4,FALSE)="","",VLOOKUP(Table1[[#This Row],[Budget Code Description]],Dimentions!$X$6:$AC$97,4,FALSE)),"")</f>
        <v/>
      </c>
      <c r="O1126" s="65" t="str">
        <f>IFERROR(VLOOKUP(Table1[[#This Row],[Vendor ID]],Table549[],2,FALSE),"")</f>
        <v/>
      </c>
      <c r="P1126" s="63"/>
      <c r="Q1126" s="143" t="str">
        <f>IF(Table1[[#This Row],[Posting Date]]&lt;&gt;"",$D$9,"")</f>
        <v/>
      </c>
      <c r="R1126" s="159" t="str">
        <f>IF(Table1[[#This Row],[Posting Date]]&lt;&gt;"",$D$10,"")</f>
        <v/>
      </c>
      <c r="S1126" s="66"/>
      <c r="T1126" s="63"/>
      <c r="U1126" s="67"/>
      <c r="V1126" s="67"/>
      <c r="W1126" s="67" t="str">
        <f t="shared" si="17"/>
        <v/>
      </c>
      <c r="X1126" s="161" t="str">
        <f>IF(E1126="","",(IF(Table1[[#This Row],[Cur]]="USD",Table1[[#This Row],[Cur_Amount Debit]],Table1[[#This Row],[Cur_Amount Debit]]/Table1[[#This Row],[Exchange Rate]])))</f>
        <v/>
      </c>
      <c r="Y1126" s="161" t="str">
        <f>IF(E1126="","",(IF(Table1[[#This Row],[Cur]]="USD",Table1[[#This Row],[Cur_Amount Credit]],Table1[[#This Row],[Cur_Amount Credit]]/ExchangeRate)))</f>
        <v/>
      </c>
      <c r="Z1126" s="203" t="str">
        <f>IF(E1126="","",(Table1[[#This Row],[Debit USD]]-Table1[[#This Row],[Credit USD]]))</f>
        <v/>
      </c>
      <c r="AA1126" s="122"/>
      <c r="AB1126" s="1"/>
      <c r="AC1126" s="15"/>
      <c r="AD1126" s="15" t="str">
        <f>IF(AND(OR(Table1[[#This Row],[Account]]="15030",Table1[[#This Row],[Account]]="15035",Table1[[#This Row],[Account]]="20150"),Table1[[#This Row],[Vendor ID]]=""),1,"")</f>
        <v/>
      </c>
      <c r="AE1126" s="15"/>
      <c r="AF1126" s="15"/>
      <c r="AG1126" s="15"/>
      <c r="AH1126" s="46" t="str">
        <f>IF(Table1[[#This Row],[Posting Date]]&lt;&gt;"","GJ-"&amp;CountryID,"")</f>
        <v/>
      </c>
      <c r="AI1126" s="59" t="str">
        <f>IF(Table1[[#This Row],[Posting Date]]&lt;&gt;"",Table1[[#This Row],[Posting Date]],"")</f>
        <v/>
      </c>
      <c r="AJ1126" s="46"/>
      <c r="AK1126" s="46" t="str">
        <f>IF(Table1[[#This Row],[Description]]&lt;&gt;"",Table1[[#This Row],[Description]],"")</f>
        <v/>
      </c>
      <c r="AL1126" s="46" t="str">
        <f>IF(Table1[[#This Row],[Posting Date]]&lt;&gt;"",Table1[[#This Row],[Reference Number]],"")</f>
        <v/>
      </c>
      <c r="AM1126" s="46" t="str">
        <f>TRIM(Table1[[#This Row],[Line '#]])</f>
        <v/>
      </c>
      <c r="AN1126" s="46" t="str">
        <f>TRIM(Table1[[#This Row],[Account]])</f>
        <v/>
      </c>
      <c r="AO1126" s="46" t="str">
        <f>IF(Table1[[#This Row],[Posting Date]]&lt;&gt;"",$D$5,"")</f>
        <v/>
      </c>
      <c r="AP1126" s="46" t="str">
        <f>TRIM(Table1[[#This Row],[Departments-Prgrams]])</f>
        <v/>
      </c>
      <c r="AQ1126" s="46" t="str">
        <f>TRIM(Table1[[#This Row],[Grant]])</f>
        <v/>
      </c>
      <c r="AR1126" s="46" t="str">
        <f>TRIM(Table1[[#This Row],[Staff ID]])</f>
        <v/>
      </c>
      <c r="AS1126" s="46" t="str">
        <f>IF(TRIM(Table1[[#This Row],[Budget Code]])=0,"",TRIM(Table1[[#This Row],[Budget Code]]))</f>
        <v/>
      </c>
      <c r="AT1126" s="46" t="str">
        <f>IF(Table1[[#This Row],[Line Description]]&lt;&gt;"",Table1[[#This Row],[Line Description]],"")</f>
        <v/>
      </c>
      <c r="AU1126" s="46" t="str">
        <f>IF(Table1[[#This Row],[Cur_Amount Debit]]&gt;0,ROUND(Table1[[#This Row],[Cur_Amount Debit]],2),"")</f>
        <v/>
      </c>
      <c r="AV1126" s="46" t="str">
        <f>IF(Table1[[#This Row],[Cur_Amount Credit]]&gt;0,ROUND(Table1[[#This Row],[Cur_Amount Credit]],2),"")</f>
        <v/>
      </c>
      <c r="AW1126" s="46" t="str">
        <f>LEFT(Table1[[#This Row],[Cur]],3)</f>
        <v/>
      </c>
      <c r="AX1126" s="59"/>
      <c r="AY1126" s="46"/>
      <c r="AZ1126" s="46" t="str">
        <f>IF(Table1[[#This Row],[Cur]]&lt;&gt;"",IF(Table1[[#This Row],[Cur]]="USD","",ExchangeRate),"")</f>
        <v/>
      </c>
      <c r="BA1126" s="46" t="str">
        <f>IF(Table1[[#This Row],[Grant]]&lt;&gt;"",VLOOKUP(Table1[[#This Row],[Grant]],Grants!B:D,3),"")</f>
        <v/>
      </c>
      <c r="BB1126" s="46" t="str">
        <f>TRIM(Table1[[#This Row],[Vendor ID]])</f>
        <v/>
      </c>
      <c r="BC1126">
        <f>IF(Table1[[#This Row],[Reference Number]]=Q1125,BC1125,BC1125+1)</f>
        <v>2</v>
      </c>
    </row>
    <row r="1127" spans="1:55" ht="11.25" hidden="1" customHeight="1">
      <c r="A1127" s="1"/>
      <c r="B1127" s="88" t="str">
        <f>IF(Table1[[#This Row],[Posting Date]]&lt;&gt;"",IF(Table1[[#This Row],[Reference Number]]=Q1126,B1126+1,1),"")</f>
        <v/>
      </c>
      <c r="C1127" s="61"/>
      <c r="D1127" s="61"/>
      <c r="E1127" s="218"/>
      <c r="F1127" s="143" t="str">
        <f>IFERROR(IF(VLOOKUP(Table1[[#This Row],[Budget Code Description]],Dimentions!$X$6:$AC$132,2,FALSE)="","",VLOOKUP(Table1[[#This Row],[Budget Code Description]],Dimentions!$X$6:$AC$132,2,FALSE)),"")</f>
        <v/>
      </c>
      <c r="G1127" s="143" t="str">
        <f>IFERROR(VLOOKUP(Table1[[#This Row],[Budget Code Description]],Dimentions!$X$6:$AC$132,3,FALSE),"")</f>
        <v/>
      </c>
      <c r="H1127" s="64" t="str">
        <f>IFERROR(VLOOKUP(Table1[[#This Row],[Account]],Dimentions!$S$6:$V$233,2,FALSE),"")</f>
        <v/>
      </c>
      <c r="I1127" s="62">
        <f>_xlfn.NUMBERVALUE(LEFT(Table1[[#This Row],[Account]],1))</f>
        <v>0</v>
      </c>
      <c r="J1127" s="62" t="str">
        <f>IFERROR(VLOOKUP(Table1[[#This Row],[Budget Code Description]],Table6[#All],7,FALSE),"")</f>
        <v/>
      </c>
      <c r="K1127" s="143" t="str">
        <f>IFERROR(VLOOKUP(Table1[[#This Row],[Budget Code Description]],Table6[#All],8,FALSE),"")</f>
        <v/>
      </c>
      <c r="L1127" s="63"/>
      <c r="M1127" s="65" t="str">
        <f>IFERROR(VLOOKUP(Table1[[#This Row],[Staff ID]],Table2[],2,FALSE),"")</f>
        <v/>
      </c>
      <c r="N1127" s="211" t="str">
        <f>IFERROR(IF(VLOOKUP(Table1[[#This Row],[Budget Code Description]],Dimentions!$X$6:$AC$97,4,FALSE)="","",VLOOKUP(Table1[[#This Row],[Budget Code Description]],Dimentions!$X$6:$AC$97,4,FALSE)),"")</f>
        <v/>
      </c>
      <c r="O1127" s="65" t="str">
        <f>IFERROR(VLOOKUP(Table1[[#This Row],[Vendor ID]],Table549[],2,FALSE),"")</f>
        <v/>
      </c>
      <c r="P1127" s="63"/>
      <c r="Q1127" s="143" t="str">
        <f>IF(Table1[[#This Row],[Posting Date]]&lt;&gt;"",$D$9,"")</f>
        <v/>
      </c>
      <c r="R1127" s="159" t="str">
        <f>IF(Table1[[#This Row],[Posting Date]]&lt;&gt;"",$D$10,"")</f>
        <v/>
      </c>
      <c r="S1127" s="66"/>
      <c r="T1127" s="63"/>
      <c r="U1127" s="67"/>
      <c r="V1127" s="67"/>
      <c r="W1127" s="67" t="str">
        <f t="shared" si="17"/>
        <v/>
      </c>
      <c r="X1127" s="161" t="str">
        <f>IF(E1127="","",(IF(Table1[[#This Row],[Cur]]="USD",Table1[[#This Row],[Cur_Amount Debit]],Table1[[#This Row],[Cur_Amount Debit]]/Table1[[#This Row],[Exchange Rate]])))</f>
        <v/>
      </c>
      <c r="Y1127" s="161" t="str">
        <f>IF(E1127="","",(IF(Table1[[#This Row],[Cur]]="USD",Table1[[#This Row],[Cur_Amount Credit]],Table1[[#This Row],[Cur_Amount Credit]]/ExchangeRate)))</f>
        <v/>
      </c>
      <c r="Z1127" s="203" t="str">
        <f>IF(E1127="","",(Table1[[#This Row],[Debit USD]]-Table1[[#This Row],[Credit USD]]))</f>
        <v/>
      </c>
      <c r="AA1127" s="122"/>
      <c r="AB1127" s="1"/>
      <c r="AC1127" s="15"/>
      <c r="AD1127" s="15" t="str">
        <f>IF(AND(OR(Table1[[#This Row],[Account]]="15030",Table1[[#This Row],[Account]]="15035",Table1[[#This Row],[Account]]="20150"),Table1[[#This Row],[Vendor ID]]=""),1,"")</f>
        <v/>
      </c>
      <c r="AE1127" s="15"/>
      <c r="AF1127" s="15"/>
      <c r="AG1127" s="15"/>
      <c r="AH1127" s="46" t="str">
        <f>IF(Table1[[#This Row],[Posting Date]]&lt;&gt;"","GJ-"&amp;CountryID,"")</f>
        <v/>
      </c>
      <c r="AI1127" s="59" t="str">
        <f>IF(Table1[[#This Row],[Posting Date]]&lt;&gt;"",Table1[[#This Row],[Posting Date]],"")</f>
        <v/>
      </c>
      <c r="AJ1127" s="46"/>
      <c r="AK1127" s="46" t="str">
        <f>IF(Table1[[#This Row],[Description]]&lt;&gt;"",Table1[[#This Row],[Description]],"")</f>
        <v/>
      </c>
      <c r="AL1127" s="46" t="str">
        <f>IF(Table1[[#This Row],[Posting Date]]&lt;&gt;"",Table1[[#This Row],[Reference Number]],"")</f>
        <v/>
      </c>
      <c r="AM1127" s="46" t="str">
        <f>TRIM(Table1[[#This Row],[Line '#]])</f>
        <v/>
      </c>
      <c r="AN1127" s="46" t="str">
        <f>TRIM(Table1[[#This Row],[Account]])</f>
        <v/>
      </c>
      <c r="AO1127" s="46" t="str">
        <f>IF(Table1[[#This Row],[Posting Date]]&lt;&gt;"",$D$5,"")</f>
        <v/>
      </c>
      <c r="AP1127" s="46" t="str">
        <f>TRIM(Table1[[#This Row],[Departments-Prgrams]])</f>
        <v/>
      </c>
      <c r="AQ1127" s="46" t="str">
        <f>TRIM(Table1[[#This Row],[Grant]])</f>
        <v/>
      </c>
      <c r="AR1127" s="46" t="str">
        <f>TRIM(Table1[[#This Row],[Staff ID]])</f>
        <v/>
      </c>
      <c r="AS1127" s="46" t="str">
        <f>IF(TRIM(Table1[[#This Row],[Budget Code]])=0,"",TRIM(Table1[[#This Row],[Budget Code]]))</f>
        <v/>
      </c>
      <c r="AT1127" s="46" t="str">
        <f>IF(Table1[[#This Row],[Line Description]]&lt;&gt;"",Table1[[#This Row],[Line Description]],"")</f>
        <v/>
      </c>
      <c r="AU1127" s="46" t="str">
        <f>IF(Table1[[#This Row],[Cur_Amount Debit]]&gt;0,ROUND(Table1[[#This Row],[Cur_Amount Debit]],2),"")</f>
        <v/>
      </c>
      <c r="AV1127" s="46" t="str">
        <f>IF(Table1[[#This Row],[Cur_Amount Credit]]&gt;0,ROUND(Table1[[#This Row],[Cur_Amount Credit]],2),"")</f>
        <v/>
      </c>
      <c r="AW1127" s="46" t="str">
        <f>LEFT(Table1[[#This Row],[Cur]],3)</f>
        <v/>
      </c>
      <c r="AX1127" s="59"/>
      <c r="AY1127" s="46"/>
      <c r="AZ1127" s="46" t="str">
        <f>IF(Table1[[#This Row],[Cur]]&lt;&gt;"",IF(Table1[[#This Row],[Cur]]="USD","",ExchangeRate),"")</f>
        <v/>
      </c>
      <c r="BA1127" s="46" t="str">
        <f>IF(Table1[[#This Row],[Grant]]&lt;&gt;"",VLOOKUP(Table1[[#This Row],[Grant]],Grants!B:D,3),"")</f>
        <v/>
      </c>
      <c r="BB1127" s="46" t="str">
        <f>TRIM(Table1[[#This Row],[Vendor ID]])</f>
        <v/>
      </c>
      <c r="BC1127">
        <f>IF(Table1[[#This Row],[Reference Number]]=Q1126,BC1126,BC1126+1)</f>
        <v>2</v>
      </c>
    </row>
    <row r="1128" spans="1:55" ht="11.25" hidden="1" customHeight="1">
      <c r="A1128" s="1"/>
      <c r="B1128" s="88" t="str">
        <f>IF(Table1[[#This Row],[Posting Date]]&lt;&gt;"",IF(Table1[[#This Row],[Reference Number]]=Q1127,B1127+1,1),"")</f>
        <v/>
      </c>
      <c r="C1128" s="61"/>
      <c r="D1128" s="61"/>
      <c r="E1128" s="218"/>
      <c r="F1128" s="143" t="str">
        <f>IFERROR(IF(VLOOKUP(Table1[[#This Row],[Budget Code Description]],Dimentions!$X$6:$AC$132,2,FALSE)="","",VLOOKUP(Table1[[#This Row],[Budget Code Description]],Dimentions!$X$6:$AC$132,2,FALSE)),"")</f>
        <v/>
      </c>
      <c r="G1128" s="143" t="str">
        <f>IFERROR(VLOOKUP(Table1[[#This Row],[Budget Code Description]],Dimentions!$X$6:$AC$132,3,FALSE),"")</f>
        <v/>
      </c>
      <c r="H1128" s="64" t="str">
        <f>IFERROR(VLOOKUP(Table1[[#This Row],[Account]],Dimentions!$S$6:$V$233,2,FALSE),"")</f>
        <v/>
      </c>
      <c r="I1128" s="62">
        <f>_xlfn.NUMBERVALUE(LEFT(Table1[[#This Row],[Account]],1))</f>
        <v>0</v>
      </c>
      <c r="J1128" s="62" t="str">
        <f>IFERROR(VLOOKUP(Table1[[#This Row],[Budget Code Description]],Table6[#All],7,FALSE),"")</f>
        <v/>
      </c>
      <c r="K1128" s="143" t="str">
        <f>IFERROR(VLOOKUP(Table1[[#This Row],[Budget Code Description]],Table6[#All],8,FALSE),"")</f>
        <v/>
      </c>
      <c r="L1128" s="63"/>
      <c r="M1128" s="65" t="str">
        <f>IFERROR(VLOOKUP(Table1[[#This Row],[Staff ID]],Table2[],2,FALSE),"")</f>
        <v/>
      </c>
      <c r="N1128" s="211" t="str">
        <f>IFERROR(IF(VLOOKUP(Table1[[#This Row],[Budget Code Description]],Dimentions!$X$6:$AC$97,4,FALSE)="","",VLOOKUP(Table1[[#This Row],[Budget Code Description]],Dimentions!$X$6:$AC$97,4,FALSE)),"")</f>
        <v/>
      </c>
      <c r="O1128" s="65" t="str">
        <f>IFERROR(VLOOKUP(Table1[[#This Row],[Vendor ID]],Table549[],2,FALSE),"")</f>
        <v/>
      </c>
      <c r="P1128" s="63"/>
      <c r="Q1128" s="143" t="str">
        <f>IF(Table1[[#This Row],[Posting Date]]&lt;&gt;"",$D$9,"")</f>
        <v/>
      </c>
      <c r="R1128" s="159" t="str">
        <f>IF(Table1[[#This Row],[Posting Date]]&lt;&gt;"",$D$10,"")</f>
        <v/>
      </c>
      <c r="S1128" s="66"/>
      <c r="T1128" s="63"/>
      <c r="U1128" s="67"/>
      <c r="V1128" s="67"/>
      <c r="W1128" s="67" t="str">
        <f t="shared" si="17"/>
        <v/>
      </c>
      <c r="X1128" s="161" t="str">
        <f>IF(E1128="","",(IF(Table1[[#This Row],[Cur]]="USD",Table1[[#This Row],[Cur_Amount Debit]],Table1[[#This Row],[Cur_Amount Debit]]/Table1[[#This Row],[Exchange Rate]])))</f>
        <v/>
      </c>
      <c r="Y1128" s="161" t="str">
        <f>IF(E1128="","",(IF(Table1[[#This Row],[Cur]]="USD",Table1[[#This Row],[Cur_Amount Credit]],Table1[[#This Row],[Cur_Amount Credit]]/ExchangeRate)))</f>
        <v/>
      </c>
      <c r="Z1128" s="203" t="str">
        <f>IF(E1128="","",(Table1[[#This Row],[Debit USD]]-Table1[[#This Row],[Credit USD]]))</f>
        <v/>
      </c>
      <c r="AA1128" s="122"/>
      <c r="AB1128" s="1"/>
      <c r="AC1128" s="15"/>
      <c r="AD1128" s="15" t="str">
        <f>IF(AND(OR(Table1[[#This Row],[Account]]="15030",Table1[[#This Row],[Account]]="15035",Table1[[#This Row],[Account]]="20150"),Table1[[#This Row],[Vendor ID]]=""),1,"")</f>
        <v/>
      </c>
      <c r="AE1128" s="15"/>
      <c r="AF1128" s="15"/>
      <c r="AG1128" s="15"/>
      <c r="AH1128" s="46" t="str">
        <f>IF(Table1[[#This Row],[Posting Date]]&lt;&gt;"","GJ-"&amp;CountryID,"")</f>
        <v/>
      </c>
      <c r="AI1128" s="59" t="str">
        <f>IF(Table1[[#This Row],[Posting Date]]&lt;&gt;"",Table1[[#This Row],[Posting Date]],"")</f>
        <v/>
      </c>
      <c r="AJ1128" s="46"/>
      <c r="AK1128" s="46" t="str">
        <f>IF(Table1[[#This Row],[Description]]&lt;&gt;"",Table1[[#This Row],[Description]],"")</f>
        <v/>
      </c>
      <c r="AL1128" s="46" t="str">
        <f>IF(Table1[[#This Row],[Posting Date]]&lt;&gt;"",Table1[[#This Row],[Reference Number]],"")</f>
        <v/>
      </c>
      <c r="AM1128" s="46" t="str">
        <f>TRIM(Table1[[#This Row],[Line '#]])</f>
        <v/>
      </c>
      <c r="AN1128" s="46" t="str">
        <f>TRIM(Table1[[#This Row],[Account]])</f>
        <v/>
      </c>
      <c r="AO1128" s="46" t="str">
        <f>IF(Table1[[#This Row],[Posting Date]]&lt;&gt;"",$D$5,"")</f>
        <v/>
      </c>
      <c r="AP1128" s="46" t="str">
        <f>TRIM(Table1[[#This Row],[Departments-Prgrams]])</f>
        <v/>
      </c>
      <c r="AQ1128" s="46" t="str">
        <f>TRIM(Table1[[#This Row],[Grant]])</f>
        <v/>
      </c>
      <c r="AR1128" s="46" t="str">
        <f>TRIM(Table1[[#This Row],[Staff ID]])</f>
        <v/>
      </c>
      <c r="AS1128" s="46" t="str">
        <f>IF(TRIM(Table1[[#This Row],[Budget Code]])=0,"",TRIM(Table1[[#This Row],[Budget Code]]))</f>
        <v/>
      </c>
      <c r="AT1128" s="46" t="str">
        <f>IF(Table1[[#This Row],[Line Description]]&lt;&gt;"",Table1[[#This Row],[Line Description]],"")</f>
        <v/>
      </c>
      <c r="AU1128" s="46" t="str">
        <f>IF(Table1[[#This Row],[Cur_Amount Debit]]&gt;0,ROUND(Table1[[#This Row],[Cur_Amount Debit]],2),"")</f>
        <v/>
      </c>
      <c r="AV1128" s="46" t="str">
        <f>IF(Table1[[#This Row],[Cur_Amount Credit]]&gt;0,ROUND(Table1[[#This Row],[Cur_Amount Credit]],2),"")</f>
        <v/>
      </c>
      <c r="AW1128" s="46" t="str">
        <f>LEFT(Table1[[#This Row],[Cur]],3)</f>
        <v/>
      </c>
      <c r="AX1128" s="59"/>
      <c r="AY1128" s="46"/>
      <c r="AZ1128" s="46" t="str">
        <f>IF(Table1[[#This Row],[Cur]]&lt;&gt;"",IF(Table1[[#This Row],[Cur]]="USD","",ExchangeRate),"")</f>
        <v/>
      </c>
      <c r="BA1128" s="46" t="str">
        <f>IF(Table1[[#This Row],[Grant]]&lt;&gt;"",VLOOKUP(Table1[[#This Row],[Grant]],Grants!B:D,3),"")</f>
        <v/>
      </c>
      <c r="BB1128" s="46" t="str">
        <f>TRIM(Table1[[#This Row],[Vendor ID]])</f>
        <v/>
      </c>
      <c r="BC1128">
        <f>IF(Table1[[#This Row],[Reference Number]]=Q1127,BC1127,BC1127+1)</f>
        <v>2</v>
      </c>
    </row>
    <row r="1129" spans="1:55" ht="11.25" hidden="1" customHeight="1">
      <c r="A1129" s="1"/>
      <c r="B1129" s="88" t="str">
        <f>IF(Table1[[#This Row],[Posting Date]]&lt;&gt;"",IF(Table1[[#This Row],[Reference Number]]=Q1128,B1128+1,1),"")</f>
        <v/>
      </c>
      <c r="C1129" s="61"/>
      <c r="D1129" s="61"/>
      <c r="E1129" s="218"/>
      <c r="F1129" s="143" t="str">
        <f>IFERROR(IF(VLOOKUP(Table1[[#This Row],[Budget Code Description]],Dimentions!$X$6:$AC$132,2,FALSE)="","",VLOOKUP(Table1[[#This Row],[Budget Code Description]],Dimentions!$X$6:$AC$132,2,FALSE)),"")</f>
        <v/>
      </c>
      <c r="G1129" s="143" t="str">
        <f>IFERROR(VLOOKUP(Table1[[#This Row],[Budget Code Description]],Dimentions!$X$6:$AC$132,3,FALSE),"")</f>
        <v/>
      </c>
      <c r="H1129" s="64" t="str">
        <f>IFERROR(VLOOKUP(Table1[[#This Row],[Account]],Dimentions!$S$6:$V$233,2,FALSE),"")</f>
        <v/>
      </c>
      <c r="I1129" s="62">
        <f>_xlfn.NUMBERVALUE(LEFT(Table1[[#This Row],[Account]],1))</f>
        <v>0</v>
      </c>
      <c r="J1129" s="62" t="str">
        <f>IFERROR(VLOOKUP(Table1[[#This Row],[Budget Code Description]],Table6[#All],7,FALSE),"")</f>
        <v/>
      </c>
      <c r="K1129" s="143" t="str">
        <f>IFERROR(VLOOKUP(Table1[[#This Row],[Budget Code Description]],Table6[#All],8,FALSE),"")</f>
        <v/>
      </c>
      <c r="L1129" s="63"/>
      <c r="M1129" s="65" t="str">
        <f>IFERROR(VLOOKUP(Table1[[#This Row],[Staff ID]],Table2[],2,FALSE),"")</f>
        <v/>
      </c>
      <c r="N1129" s="211" t="str">
        <f>IFERROR(IF(VLOOKUP(Table1[[#This Row],[Budget Code Description]],Dimentions!$X$6:$AC$97,4,FALSE)="","",VLOOKUP(Table1[[#This Row],[Budget Code Description]],Dimentions!$X$6:$AC$97,4,FALSE)),"")</f>
        <v/>
      </c>
      <c r="O1129" s="65" t="str">
        <f>IFERROR(VLOOKUP(Table1[[#This Row],[Vendor ID]],Table549[],2,FALSE),"")</f>
        <v/>
      </c>
      <c r="P1129" s="63"/>
      <c r="Q1129" s="143" t="str">
        <f>IF(Table1[[#This Row],[Posting Date]]&lt;&gt;"",$D$9,"")</f>
        <v/>
      </c>
      <c r="R1129" s="159" t="str">
        <f>IF(Table1[[#This Row],[Posting Date]]&lt;&gt;"",$D$10,"")</f>
        <v/>
      </c>
      <c r="S1129" s="66"/>
      <c r="T1129" s="63"/>
      <c r="U1129" s="67"/>
      <c r="V1129" s="67"/>
      <c r="W1129" s="67" t="str">
        <f t="shared" ref="W1129:W1192" si="18">IF(E1129="","",(ExchangeRate))</f>
        <v/>
      </c>
      <c r="X1129" s="161" t="str">
        <f>IF(E1129="","",(IF(Table1[[#This Row],[Cur]]="USD",Table1[[#This Row],[Cur_Amount Debit]],Table1[[#This Row],[Cur_Amount Debit]]/Table1[[#This Row],[Exchange Rate]])))</f>
        <v/>
      </c>
      <c r="Y1129" s="161" t="str">
        <f>IF(E1129="","",(IF(Table1[[#This Row],[Cur]]="USD",Table1[[#This Row],[Cur_Amount Credit]],Table1[[#This Row],[Cur_Amount Credit]]/ExchangeRate)))</f>
        <v/>
      </c>
      <c r="Z1129" s="203" t="str">
        <f>IF(E1129="","",(Table1[[#This Row],[Debit USD]]-Table1[[#This Row],[Credit USD]]))</f>
        <v/>
      </c>
      <c r="AA1129" s="122"/>
      <c r="AB1129" s="1"/>
      <c r="AC1129" s="15"/>
      <c r="AD1129" s="15" t="str">
        <f>IF(AND(OR(Table1[[#This Row],[Account]]="15030",Table1[[#This Row],[Account]]="15035",Table1[[#This Row],[Account]]="20150"),Table1[[#This Row],[Vendor ID]]=""),1,"")</f>
        <v/>
      </c>
      <c r="AE1129" s="15"/>
      <c r="AF1129" s="15"/>
      <c r="AG1129" s="15"/>
      <c r="AH1129" s="46" t="str">
        <f>IF(Table1[[#This Row],[Posting Date]]&lt;&gt;"","GJ-"&amp;CountryID,"")</f>
        <v/>
      </c>
      <c r="AI1129" s="59" t="str">
        <f>IF(Table1[[#This Row],[Posting Date]]&lt;&gt;"",Table1[[#This Row],[Posting Date]],"")</f>
        <v/>
      </c>
      <c r="AJ1129" s="46"/>
      <c r="AK1129" s="46" t="str">
        <f>IF(Table1[[#This Row],[Description]]&lt;&gt;"",Table1[[#This Row],[Description]],"")</f>
        <v/>
      </c>
      <c r="AL1129" s="46" t="str">
        <f>IF(Table1[[#This Row],[Posting Date]]&lt;&gt;"",Table1[[#This Row],[Reference Number]],"")</f>
        <v/>
      </c>
      <c r="AM1129" s="46" t="str">
        <f>TRIM(Table1[[#This Row],[Line '#]])</f>
        <v/>
      </c>
      <c r="AN1129" s="46" t="str">
        <f>TRIM(Table1[[#This Row],[Account]])</f>
        <v/>
      </c>
      <c r="AO1129" s="46" t="str">
        <f>IF(Table1[[#This Row],[Posting Date]]&lt;&gt;"",$D$5,"")</f>
        <v/>
      </c>
      <c r="AP1129" s="46" t="str">
        <f>TRIM(Table1[[#This Row],[Departments-Prgrams]])</f>
        <v/>
      </c>
      <c r="AQ1129" s="46" t="str">
        <f>TRIM(Table1[[#This Row],[Grant]])</f>
        <v/>
      </c>
      <c r="AR1129" s="46" t="str">
        <f>TRIM(Table1[[#This Row],[Staff ID]])</f>
        <v/>
      </c>
      <c r="AS1129" s="46" t="str">
        <f>IF(TRIM(Table1[[#This Row],[Budget Code]])=0,"",TRIM(Table1[[#This Row],[Budget Code]]))</f>
        <v/>
      </c>
      <c r="AT1129" s="46" t="str">
        <f>IF(Table1[[#This Row],[Line Description]]&lt;&gt;"",Table1[[#This Row],[Line Description]],"")</f>
        <v/>
      </c>
      <c r="AU1129" s="46" t="str">
        <f>IF(Table1[[#This Row],[Cur_Amount Debit]]&gt;0,ROUND(Table1[[#This Row],[Cur_Amount Debit]],2),"")</f>
        <v/>
      </c>
      <c r="AV1129" s="46" t="str">
        <f>IF(Table1[[#This Row],[Cur_Amount Credit]]&gt;0,ROUND(Table1[[#This Row],[Cur_Amount Credit]],2),"")</f>
        <v/>
      </c>
      <c r="AW1129" s="46" t="str">
        <f>LEFT(Table1[[#This Row],[Cur]],3)</f>
        <v/>
      </c>
      <c r="AX1129" s="59"/>
      <c r="AY1129" s="46"/>
      <c r="AZ1129" s="46" t="str">
        <f>IF(Table1[[#This Row],[Cur]]&lt;&gt;"",IF(Table1[[#This Row],[Cur]]="USD","",ExchangeRate),"")</f>
        <v/>
      </c>
      <c r="BA1129" s="46" t="str">
        <f>IF(Table1[[#This Row],[Grant]]&lt;&gt;"",VLOOKUP(Table1[[#This Row],[Grant]],Grants!B:D,3),"")</f>
        <v/>
      </c>
      <c r="BB1129" s="46" t="str">
        <f>TRIM(Table1[[#This Row],[Vendor ID]])</f>
        <v/>
      </c>
      <c r="BC1129">
        <f>IF(Table1[[#This Row],[Reference Number]]=Q1128,BC1128,BC1128+1)</f>
        <v>2</v>
      </c>
    </row>
    <row r="1130" spans="1:55" ht="11.25" hidden="1" customHeight="1">
      <c r="A1130" s="1"/>
      <c r="B1130" s="88" t="str">
        <f>IF(Table1[[#This Row],[Posting Date]]&lt;&gt;"",IF(Table1[[#This Row],[Reference Number]]=Q1129,B1129+1,1),"")</f>
        <v/>
      </c>
      <c r="C1130" s="61"/>
      <c r="D1130" s="61"/>
      <c r="E1130" s="218"/>
      <c r="F1130" s="143" t="str">
        <f>IFERROR(IF(VLOOKUP(Table1[[#This Row],[Budget Code Description]],Dimentions!$X$6:$AC$132,2,FALSE)="","",VLOOKUP(Table1[[#This Row],[Budget Code Description]],Dimentions!$X$6:$AC$132,2,FALSE)),"")</f>
        <v/>
      </c>
      <c r="G1130" s="143" t="str">
        <f>IFERROR(VLOOKUP(Table1[[#This Row],[Budget Code Description]],Dimentions!$X$6:$AC$132,3,FALSE),"")</f>
        <v/>
      </c>
      <c r="H1130" s="64" t="str">
        <f>IFERROR(VLOOKUP(Table1[[#This Row],[Account]],Dimentions!$S$6:$V$233,2,FALSE),"")</f>
        <v/>
      </c>
      <c r="I1130" s="62">
        <f>_xlfn.NUMBERVALUE(LEFT(Table1[[#This Row],[Account]],1))</f>
        <v>0</v>
      </c>
      <c r="J1130" s="62" t="str">
        <f>IFERROR(VLOOKUP(Table1[[#This Row],[Budget Code Description]],Table6[#All],7,FALSE),"")</f>
        <v/>
      </c>
      <c r="K1130" s="143" t="str">
        <f>IFERROR(VLOOKUP(Table1[[#This Row],[Budget Code Description]],Table6[#All],8,FALSE),"")</f>
        <v/>
      </c>
      <c r="L1130" s="63"/>
      <c r="M1130" s="65" t="str">
        <f>IFERROR(VLOOKUP(Table1[[#This Row],[Staff ID]],Table2[],2,FALSE),"")</f>
        <v/>
      </c>
      <c r="N1130" s="211" t="str">
        <f>IFERROR(IF(VLOOKUP(Table1[[#This Row],[Budget Code Description]],Dimentions!$X$6:$AC$97,4,FALSE)="","",VLOOKUP(Table1[[#This Row],[Budget Code Description]],Dimentions!$X$6:$AC$97,4,FALSE)),"")</f>
        <v/>
      </c>
      <c r="O1130" s="65" t="str">
        <f>IFERROR(VLOOKUP(Table1[[#This Row],[Vendor ID]],Table549[],2,FALSE),"")</f>
        <v/>
      </c>
      <c r="P1130" s="63"/>
      <c r="Q1130" s="143" t="str">
        <f>IF(Table1[[#This Row],[Posting Date]]&lt;&gt;"",$D$9,"")</f>
        <v/>
      </c>
      <c r="R1130" s="159" t="str">
        <f>IF(Table1[[#This Row],[Posting Date]]&lt;&gt;"",$D$10,"")</f>
        <v/>
      </c>
      <c r="S1130" s="66"/>
      <c r="T1130" s="63"/>
      <c r="U1130" s="67"/>
      <c r="V1130" s="67"/>
      <c r="W1130" s="67" t="str">
        <f t="shared" si="18"/>
        <v/>
      </c>
      <c r="X1130" s="161" t="str">
        <f>IF(E1130="","",(IF(Table1[[#This Row],[Cur]]="USD",Table1[[#This Row],[Cur_Amount Debit]],Table1[[#This Row],[Cur_Amount Debit]]/Table1[[#This Row],[Exchange Rate]])))</f>
        <v/>
      </c>
      <c r="Y1130" s="161" t="str">
        <f>IF(E1130="","",(IF(Table1[[#This Row],[Cur]]="USD",Table1[[#This Row],[Cur_Amount Credit]],Table1[[#This Row],[Cur_Amount Credit]]/ExchangeRate)))</f>
        <v/>
      </c>
      <c r="Z1130" s="203" t="str">
        <f>IF(E1130="","",(Table1[[#This Row],[Debit USD]]-Table1[[#This Row],[Credit USD]]))</f>
        <v/>
      </c>
      <c r="AA1130" s="122"/>
      <c r="AB1130" s="1"/>
      <c r="AC1130" s="15"/>
      <c r="AD1130" s="15" t="str">
        <f>IF(AND(OR(Table1[[#This Row],[Account]]="15030",Table1[[#This Row],[Account]]="15035",Table1[[#This Row],[Account]]="20150"),Table1[[#This Row],[Vendor ID]]=""),1,"")</f>
        <v/>
      </c>
      <c r="AE1130" s="15"/>
      <c r="AF1130" s="15"/>
      <c r="AG1130" s="15"/>
      <c r="AH1130" s="46" t="str">
        <f>IF(Table1[[#This Row],[Posting Date]]&lt;&gt;"","GJ-"&amp;CountryID,"")</f>
        <v/>
      </c>
      <c r="AI1130" s="59" t="str">
        <f>IF(Table1[[#This Row],[Posting Date]]&lt;&gt;"",Table1[[#This Row],[Posting Date]],"")</f>
        <v/>
      </c>
      <c r="AJ1130" s="46"/>
      <c r="AK1130" s="46" t="str">
        <f>IF(Table1[[#This Row],[Description]]&lt;&gt;"",Table1[[#This Row],[Description]],"")</f>
        <v/>
      </c>
      <c r="AL1130" s="46" t="str">
        <f>IF(Table1[[#This Row],[Posting Date]]&lt;&gt;"",Table1[[#This Row],[Reference Number]],"")</f>
        <v/>
      </c>
      <c r="AM1130" s="46" t="str">
        <f>TRIM(Table1[[#This Row],[Line '#]])</f>
        <v/>
      </c>
      <c r="AN1130" s="46" t="str">
        <f>TRIM(Table1[[#This Row],[Account]])</f>
        <v/>
      </c>
      <c r="AO1130" s="46" t="str">
        <f>IF(Table1[[#This Row],[Posting Date]]&lt;&gt;"",$D$5,"")</f>
        <v/>
      </c>
      <c r="AP1130" s="46" t="str">
        <f>TRIM(Table1[[#This Row],[Departments-Prgrams]])</f>
        <v/>
      </c>
      <c r="AQ1130" s="46" t="str">
        <f>TRIM(Table1[[#This Row],[Grant]])</f>
        <v/>
      </c>
      <c r="AR1130" s="46" t="str">
        <f>TRIM(Table1[[#This Row],[Staff ID]])</f>
        <v/>
      </c>
      <c r="AS1130" s="46" t="str">
        <f>IF(TRIM(Table1[[#This Row],[Budget Code]])=0,"",TRIM(Table1[[#This Row],[Budget Code]]))</f>
        <v/>
      </c>
      <c r="AT1130" s="46" t="str">
        <f>IF(Table1[[#This Row],[Line Description]]&lt;&gt;"",Table1[[#This Row],[Line Description]],"")</f>
        <v/>
      </c>
      <c r="AU1130" s="46" t="str">
        <f>IF(Table1[[#This Row],[Cur_Amount Debit]]&gt;0,ROUND(Table1[[#This Row],[Cur_Amount Debit]],2),"")</f>
        <v/>
      </c>
      <c r="AV1130" s="46" t="str">
        <f>IF(Table1[[#This Row],[Cur_Amount Credit]]&gt;0,ROUND(Table1[[#This Row],[Cur_Amount Credit]],2),"")</f>
        <v/>
      </c>
      <c r="AW1130" s="46" t="str">
        <f>LEFT(Table1[[#This Row],[Cur]],3)</f>
        <v/>
      </c>
      <c r="AX1130" s="59"/>
      <c r="AY1130" s="46"/>
      <c r="AZ1130" s="46" t="str">
        <f>IF(Table1[[#This Row],[Cur]]&lt;&gt;"",IF(Table1[[#This Row],[Cur]]="USD","",ExchangeRate),"")</f>
        <v/>
      </c>
      <c r="BA1130" s="46" t="str">
        <f>IF(Table1[[#This Row],[Grant]]&lt;&gt;"",VLOOKUP(Table1[[#This Row],[Grant]],Grants!B:D,3),"")</f>
        <v/>
      </c>
      <c r="BB1130" s="46" t="str">
        <f>TRIM(Table1[[#This Row],[Vendor ID]])</f>
        <v/>
      </c>
      <c r="BC1130">
        <f>IF(Table1[[#This Row],[Reference Number]]=Q1129,BC1129,BC1129+1)</f>
        <v>2</v>
      </c>
    </row>
    <row r="1131" spans="1:55" ht="11.25" hidden="1" customHeight="1">
      <c r="A1131" s="1"/>
      <c r="B1131" s="88" t="str">
        <f>IF(Table1[[#This Row],[Posting Date]]&lt;&gt;"",IF(Table1[[#This Row],[Reference Number]]=Q1130,B1130+1,1),"")</f>
        <v/>
      </c>
      <c r="C1131" s="61"/>
      <c r="D1131" s="61"/>
      <c r="E1131" s="218"/>
      <c r="F1131" s="143" t="str">
        <f>IFERROR(IF(VLOOKUP(Table1[[#This Row],[Budget Code Description]],Dimentions!$X$6:$AC$132,2,FALSE)="","",VLOOKUP(Table1[[#This Row],[Budget Code Description]],Dimentions!$X$6:$AC$132,2,FALSE)),"")</f>
        <v/>
      </c>
      <c r="G1131" s="143" t="str">
        <f>IFERROR(VLOOKUP(Table1[[#This Row],[Budget Code Description]],Dimentions!$X$6:$AC$132,3,FALSE),"")</f>
        <v/>
      </c>
      <c r="H1131" s="64" t="str">
        <f>IFERROR(VLOOKUP(Table1[[#This Row],[Account]],Dimentions!$S$6:$V$233,2,FALSE),"")</f>
        <v/>
      </c>
      <c r="I1131" s="62">
        <f>_xlfn.NUMBERVALUE(LEFT(Table1[[#This Row],[Account]],1))</f>
        <v>0</v>
      </c>
      <c r="J1131" s="62" t="str">
        <f>IFERROR(VLOOKUP(Table1[[#This Row],[Budget Code Description]],Table6[#All],7,FALSE),"")</f>
        <v/>
      </c>
      <c r="K1131" s="143" t="str">
        <f>IFERROR(VLOOKUP(Table1[[#This Row],[Budget Code Description]],Table6[#All],8,FALSE),"")</f>
        <v/>
      </c>
      <c r="L1131" s="63"/>
      <c r="M1131" s="65" t="str">
        <f>IFERROR(VLOOKUP(Table1[[#This Row],[Staff ID]],Table2[],2,FALSE),"")</f>
        <v/>
      </c>
      <c r="N1131" s="211" t="str">
        <f>IFERROR(IF(VLOOKUP(Table1[[#This Row],[Budget Code Description]],Dimentions!$X$6:$AC$97,4,FALSE)="","",VLOOKUP(Table1[[#This Row],[Budget Code Description]],Dimentions!$X$6:$AC$97,4,FALSE)),"")</f>
        <v/>
      </c>
      <c r="O1131" s="65" t="str">
        <f>IFERROR(VLOOKUP(Table1[[#This Row],[Vendor ID]],Table549[],2,FALSE),"")</f>
        <v/>
      </c>
      <c r="P1131" s="63"/>
      <c r="Q1131" s="143" t="str">
        <f>IF(Table1[[#This Row],[Posting Date]]&lt;&gt;"",$D$9,"")</f>
        <v/>
      </c>
      <c r="R1131" s="159" t="str">
        <f>IF(Table1[[#This Row],[Posting Date]]&lt;&gt;"",$D$10,"")</f>
        <v/>
      </c>
      <c r="S1131" s="66"/>
      <c r="T1131" s="63"/>
      <c r="U1131" s="67"/>
      <c r="V1131" s="67"/>
      <c r="W1131" s="67" t="str">
        <f t="shared" si="18"/>
        <v/>
      </c>
      <c r="X1131" s="161" t="str">
        <f>IF(E1131="","",(IF(Table1[[#This Row],[Cur]]="USD",Table1[[#This Row],[Cur_Amount Debit]],Table1[[#This Row],[Cur_Amount Debit]]/Table1[[#This Row],[Exchange Rate]])))</f>
        <v/>
      </c>
      <c r="Y1131" s="161" t="str">
        <f>IF(E1131="","",(IF(Table1[[#This Row],[Cur]]="USD",Table1[[#This Row],[Cur_Amount Credit]],Table1[[#This Row],[Cur_Amount Credit]]/ExchangeRate)))</f>
        <v/>
      </c>
      <c r="Z1131" s="203" t="str">
        <f>IF(E1131="","",(Table1[[#This Row],[Debit USD]]-Table1[[#This Row],[Credit USD]]))</f>
        <v/>
      </c>
      <c r="AA1131" s="122"/>
      <c r="AB1131" s="1"/>
      <c r="AC1131" s="15"/>
      <c r="AD1131" s="15" t="str">
        <f>IF(AND(OR(Table1[[#This Row],[Account]]="15030",Table1[[#This Row],[Account]]="15035",Table1[[#This Row],[Account]]="20150"),Table1[[#This Row],[Vendor ID]]=""),1,"")</f>
        <v/>
      </c>
      <c r="AE1131" s="15"/>
      <c r="AF1131" s="15"/>
      <c r="AG1131" s="15"/>
      <c r="AH1131" s="46" t="str">
        <f>IF(Table1[[#This Row],[Posting Date]]&lt;&gt;"","GJ-"&amp;CountryID,"")</f>
        <v/>
      </c>
      <c r="AI1131" s="59" t="str">
        <f>IF(Table1[[#This Row],[Posting Date]]&lt;&gt;"",Table1[[#This Row],[Posting Date]],"")</f>
        <v/>
      </c>
      <c r="AJ1131" s="46"/>
      <c r="AK1131" s="46" t="str">
        <f>IF(Table1[[#This Row],[Description]]&lt;&gt;"",Table1[[#This Row],[Description]],"")</f>
        <v/>
      </c>
      <c r="AL1131" s="46" t="str">
        <f>IF(Table1[[#This Row],[Posting Date]]&lt;&gt;"",Table1[[#This Row],[Reference Number]],"")</f>
        <v/>
      </c>
      <c r="AM1131" s="46" t="str">
        <f>TRIM(Table1[[#This Row],[Line '#]])</f>
        <v/>
      </c>
      <c r="AN1131" s="46" t="str">
        <f>TRIM(Table1[[#This Row],[Account]])</f>
        <v/>
      </c>
      <c r="AO1131" s="46" t="str">
        <f>IF(Table1[[#This Row],[Posting Date]]&lt;&gt;"",$D$5,"")</f>
        <v/>
      </c>
      <c r="AP1131" s="46" t="str">
        <f>TRIM(Table1[[#This Row],[Departments-Prgrams]])</f>
        <v/>
      </c>
      <c r="AQ1131" s="46" t="str">
        <f>TRIM(Table1[[#This Row],[Grant]])</f>
        <v/>
      </c>
      <c r="AR1131" s="46" t="str">
        <f>TRIM(Table1[[#This Row],[Staff ID]])</f>
        <v/>
      </c>
      <c r="AS1131" s="46" t="str">
        <f>IF(TRIM(Table1[[#This Row],[Budget Code]])=0,"",TRIM(Table1[[#This Row],[Budget Code]]))</f>
        <v/>
      </c>
      <c r="AT1131" s="46" t="str">
        <f>IF(Table1[[#This Row],[Line Description]]&lt;&gt;"",Table1[[#This Row],[Line Description]],"")</f>
        <v/>
      </c>
      <c r="AU1131" s="46" t="str">
        <f>IF(Table1[[#This Row],[Cur_Amount Debit]]&gt;0,ROUND(Table1[[#This Row],[Cur_Amount Debit]],2),"")</f>
        <v/>
      </c>
      <c r="AV1131" s="46" t="str">
        <f>IF(Table1[[#This Row],[Cur_Amount Credit]]&gt;0,ROUND(Table1[[#This Row],[Cur_Amount Credit]],2),"")</f>
        <v/>
      </c>
      <c r="AW1131" s="46" t="str">
        <f>LEFT(Table1[[#This Row],[Cur]],3)</f>
        <v/>
      </c>
      <c r="AX1131" s="59"/>
      <c r="AY1131" s="46"/>
      <c r="AZ1131" s="46" t="str">
        <f>IF(Table1[[#This Row],[Cur]]&lt;&gt;"",IF(Table1[[#This Row],[Cur]]="USD","",ExchangeRate),"")</f>
        <v/>
      </c>
      <c r="BA1131" s="46" t="str">
        <f>IF(Table1[[#This Row],[Grant]]&lt;&gt;"",VLOOKUP(Table1[[#This Row],[Grant]],Grants!B:D,3),"")</f>
        <v/>
      </c>
      <c r="BB1131" s="46" t="str">
        <f>TRIM(Table1[[#This Row],[Vendor ID]])</f>
        <v/>
      </c>
      <c r="BC1131">
        <f>IF(Table1[[#This Row],[Reference Number]]=Q1130,BC1130,BC1130+1)</f>
        <v>2</v>
      </c>
    </row>
    <row r="1132" spans="1:55" ht="11.25" hidden="1" customHeight="1">
      <c r="A1132" s="1"/>
      <c r="B1132" s="88" t="str">
        <f>IF(Table1[[#This Row],[Posting Date]]&lt;&gt;"",IF(Table1[[#This Row],[Reference Number]]=Q1131,B1131+1,1),"")</f>
        <v/>
      </c>
      <c r="C1132" s="61"/>
      <c r="D1132" s="61"/>
      <c r="E1132" s="218"/>
      <c r="F1132" s="143" t="str">
        <f>IFERROR(IF(VLOOKUP(Table1[[#This Row],[Budget Code Description]],Dimentions!$X$6:$AC$132,2,FALSE)="","",VLOOKUP(Table1[[#This Row],[Budget Code Description]],Dimentions!$X$6:$AC$132,2,FALSE)),"")</f>
        <v/>
      </c>
      <c r="G1132" s="143" t="str">
        <f>IFERROR(VLOOKUP(Table1[[#This Row],[Budget Code Description]],Dimentions!$X$6:$AC$132,3,FALSE),"")</f>
        <v/>
      </c>
      <c r="H1132" s="64" t="str">
        <f>IFERROR(VLOOKUP(Table1[[#This Row],[Account]],Dimentions!$S$6:$V$233,2,FALSE),"")</f>
        <v/>
      </c>
      <c r="I1132" s="62">
        <f>_xlfn.NUMBERVALUE(LEFT(Table1[[#This Row],[Account]],1))</f>
        <v>0</v>
      </c>
      <c r="J1132" s="62" t="str">
        <f>IFERROR(VLOOKUP(Table1[[#This Row],[Budget Code Description]],Table6[#All],7,FALSE),"")</f>
        <v/>
      </c>
      <c r="K1132" s="143" t="str">
        <f>IFERROR(VLOOKUP(Table1[[#This Row],[Budget Code Description]],Table6[#All],8,FALSE),"")</f>
        <v/>
      </c>
      <c r="L1132" s="63"/>
      <c r="M1132" s="65" t="str">
        <f>IFERROR(VLOOKUP(Table1[[#This Row],[Staff ID]],Table2[],2,FALSE),"")</f>
        <v/>
      </c>
      <c r="N1132" s="211" t="str">
        <f>IFERROR(IF(VLOOKUP(Table1[[#This Row],[Budget Code Description]],Dimentions!$X$6:$AC$97,4,FALSE)="","",VLOOKUP(Table1[[#This Row],[Budget Code Description]],Dimentions!$X$6:$AC$97,4,FALSE)),"")</f>
        <v/>
      </c>
      <c r="O1132" s="65" t="str">
        <f>IFERROR(VLOOKUP(Table1[[#This Row],[Vendor ID]],Table549[],2,FALSE),"")</f>
        <v/>
      </c>
      <c r="P1132" s="63"/>
      <c r="Q1132" s="143" t="str">
        <f>IF(Table1[[#This Row],[Posting Date]]&lt;&gt;"",$D$9,"")</f>
        <v/>
      </c>
      <c r="R1132" s="159" t="str">
        <f>IF(Table1[[#This Row],[Posting Date]]&lt;&gt;"",$D$10,"")</f>
        <v/>
      </c>
      <c r="S1132" s="66"/>
      <c r="T1132" s="63"/>
      <c r="U1132" s="67"/>
      <c r="V1132" s="67"/>
      <c r="W1132" s="67" t="str">
        <f t="shared" si="18"/>
        <v/>
      </c>
      <c r="X1132" s="161" t="str">
        <f>IF(E1132="","",(IF(Table1[[#This Row],[Cur]]="USD",Table1[[#This Row],[Cur_Amount Debit]],Table1[[#This Row],[Cur_Amount Debit]]/Table1[[#This Row],[Exchange Rate]])))</f>
        <v/>
      </c>
      <c r="Y1132" s="161" t="str">
        <f>IF(E1132="","",(IF(Table1[[#This Row],[Cur]]="USD",Table1[[#This Row],[Cur_Amount Credit]],Table1[[#This Row],[Cur_Amount Credit]]/ExchangeRate)))</f>
        <v/>
      </c>
      <c r="Z1132" s="203" t="str">
        <f>IF(E1132="","",(Table1[[#This Row],[Debit USD]]-Table1[[#This Row],[Credit USD]]))</f>
        <v/>
      </c>
      <c r="AA1132" s="122"/>
      <c r="AB1132" s="1"/>
      <c r="AC1132" s="15"/>
      <c r="AD1132" s="15" t="str">
        <f>IF(AND(OR(Table1[[#This Row],[Account]]="15030",Table1[[#This Row],[Account]]="15035",Table1[[#This Row],[Account]]="20150"),Table1[[#This Row],[Vendor ID]]=""),1,"")</f>
        <v/>
      </c>
      <c r="AE1132" s="15"/>
      <c r="AF1132" s="15"/>
      <c r="AG1132" s="15"/>
      <c r="AH1132" s="46" t="str">
        <f>IF(Table1[[#This Row],[Posting Date]]&lt;&gt;"","GJ-"&amp;CountryID,"")</f>
        <v/>
      </c>
      <c r="AI1132" s="59" t="str">
        <f>IF(Table1[[#This Row],[Posting Date]]&lt;&gt;"",Table1[[#This Row],[Posting Date]],"")</f>
        <v/>
      </c>
      <c r="AJ1132" s="46"/>
      <c r="AK1132" s="46" t="str">
        <f>IF(Table1[[#This Row],[Description]]&lt;&gt;"",Table1[[#This Row],[Description]],"")</f>
        <v/>
      </c>
      <c r="AL1132" s="46" t="str">
        <f>IF(Table1[[#This Row],[Posting Date]]&lt;&gt;"",Table1[[#This Row],[Reference Number]],"")</f>
        <v/>
      </c>
      <c r="AM1132" s="46" t="str">
        <f>TRIM(Table1[[#This Row],[Line '#]])</f>
        <v/>
      </c>
      <c r="AN1132" s="46" t="str">
        <f>TRIM(Table1[[#This Row],[Account]])</f>
        <v/>
      </c>
      <c r="AO1132" s="46" t="str">
        <f>IF(Table1[[#This Row],[Posting Date]]&lt;&gt;"",$D$5,"")</f>
        <v/>
      </c>
      <c r="AP1132" s="46" t="str">
        <f>TRIM(Table1[[#This Row],[Departments-Prgrams]])</f>
        <v/>
      </c>
      <c r="AQ1132" s="46" t="str">
        <f>TRIM(Table1[[#This Row],[Grant]])</f>
        <v/>
      </c>
      <c r="AR1132" s="46" t="str">
        <f>TRIM(Table1[[#This Row],[Staff ID]])</f>
        <v/>
      </c>
      <c r="AS1132" s="46" t="str">
        <f>IF(TRIM(Table1[[#This Row],[Budget Code]])=0,"",TRIM(Table1[[#This Row],[Budget Code]]))</f>
        <v/>
      </c>
      <c r="AT1132" s="46" t="str">
        <f>IF(Table1[[#This Row],[Line Description]]&lt;&gt;"",Table1[[#This Row],[Line Description]],"")</f>
        <v/>
      </c>
      <c r="AU1132" s="46" t="str">
        <f>IF(Table1[[#This Row],[Cur_Amount Debit]]&gt;0,ROUND(Table1[[#This Row],[Cur_Amount Debit]],2),"")</f>
        <v/>
      </c>
      <c r="AV1132" s="46" t="str">
        <f>IF(Table1[[#This Row],[Cur_Amount Credit]]&gt;0,ROUND(Table1[[#This Row],[Cur_Amount Credit]],2),"")</f>
        <v/>
      </c>
      <c r="AW1132" s="46" t="str">
        <f>LEFT(Table1[[#This Row],[Cur]],3)</f>
        <v/>
      </c>
      <c r="AX1132" s="59"/>
      <c r="AY1132" s="46"/>
      <c r="AZ1132" s="46" t="str">
        <f>IF(Table1[[#This Row],[Cur]]&lt;&gt;"",IF(Table1[[#This Row],[Cur]]="USD","",ExchangeRate),"")</f>
        <v/>
      </c>
      <c r="BA1132" s="46" t="str">
        <f>IF(Table1[[#This Row],[Grant]]&lt;&gt;"",VLOOKUP(Table1[[#This Row],[Grant]],Grants!B:D,3),"")</f>
        <v/>
      </c>
      <c r="BB1132" s="46" t="str">
        <f>TRIM(Table1[[#This Row],[Vendor ID]])</f>
        <v/>
      </c>
      <c r="BC1132">
        <f>IF(Table1[[#This Row],[Reference Number]]=Q1131,BC1131,BC1131+1)</f>
        <v>2</v>
      </c>
    </row>
    <row r="1133" spans="1:55" ht="11.25" hidden="1" customHeight="1">
      <c r="A1133" s="1"/>
      <c r="B1133" s="88" t="str">
        <f>IF(Table1[[#This Row],[Posting Date]]&lt;&gt;"",IF(Table1[[#This Row],[Reference Number]]=Q1132,B1132+1,1),"")</f>
        <v/>
      </c>
      <c r="C1133" s="61"/>
      <c r="D1133" s="61"/>
      <c r="E1133" s="218"/>
      <c r="F1133" s="143" t="str">
        <f>IFERROR(IF(VLOOKUP(Table1[[#This Row],[Budget Code Description]],Dimentions!$X$6:$AC$132,2,FALSE)="","",VLOOKUP(Table1[[#This Row],[Budget Code Description]],Dimentions!$X$6:$AC$132,2,FALSE)),"")</f>
        <v/>
      </c>
      <c r="G1133" s="143" t="str">
        <f>IFERROR(VLOOKUP(Table1[[#This Row],[Budget Code Description]],Dimentions!$X$6:$AC$132,3,FALSE),"")</f>
        <v/>
      </c>
      <c r="H1133" s="64" t="str">
        <f>IFERROR(VLOOKUP(Table1[[#This Row],[Account]],Dimentions!$S$6:$V$233,2,FALSE),"")</f>
        <v/>
      </c>
      <c r="I1133" s="62">
        <f>_xlfn.NUMBERVALUE(LEFT(Table1[[#This Row],[Account]],1))</f>
        <v>0</v>
      </c>
      <c r="J1133" s="62" t="str">
        <f>IFERROR(VLOOKUP(Table1[[#This Row],[Budget Code Description]],Table6[#All],7,FALSE),"")</f>
        <v/>
      </c>
      <c r="K1133" s="143" t="str">
        <f>IFERROR(VLOOKUP(Table1[[#This Row],[Budget Code Description]],Table6[#All],8,FALSE),"")</f>
        <v/>
      </c>
      <c r="L1133" s="63"/>
      <c r="M1133" s="65" t="str">
        <f>IFERROR(VLOOKUP(Table1[[#This Row],[Staff ID]],Table2[],2,FALSE),"")</f>
        <v/>
      </c>
      <c r="N1133" s="211" t="str">
        <f>IFERROR(IF(VLOOKUP(Table1[[#This Row],[Budget Code Description]],Dimentions!$X$6:$AC$97,4,FALSE)="","",VLOOKUP(Table1[[#This Row],[Budget Code Description]],Dimentions!$X$6:$AC$97,4,FALSE)),"")</f>
        <v/>
      </c>
      <c r="O1133" s="65" t="str">
        <f>IFERROR(VLOOKUP(Table1[[#This Row],[Vendor ID]],Table549[],2,FALSE),"")</f>
        <v/>
      </c>
      <c r="P1133" s="63"/>
      <c r="Q1133" s="143" t="str">
        <f>IF(Table1[[#This Row],[Posting Date]]&lt;&gt;"",$D$9,"")</f>
        <v/>
      </c>
      <c r="R1133" s="159" t="str">
        <f>IF(Table1[[#This Row],[Posting Date]]&lt;&gt;"",$D$10,"")</f>
        <v/>
      </c>
      <c r="S1133" s="66"/>
      <c r="T1133" s="63"/>
      <c r="U1133" s="67"/>
      <c r="V1133" s="67"/>
      <c r="W1133" s="67" t="str">
        <f t="shared" si="18"/>
        <v/>
      </c>
      <c r="X1133" s="161" t="str">
        <f>IF(E1133="","",(IF(Table1[[#This Row],[Cur]]="USD",Table1[[#This Row],[Cur_Amount Debit]],Table1[[#This Row],[Cur_Amount Debit]]/Table1[[#This Row],[Exchange Rate]])))</f>
        <v/>
      </c>
      <c r="Y1133" s="161" t="str">
        <f>IF(E1133="","",(IF(Table1[[#This Row],[Cur]]="USD",Table1[[#This Row],[Cur_Amount Credit]],Table1[[#This Row],[Cur_Amount Credit]]/ExchangeRate)))</f>
        <v/>
      </c>
      <c r="Z1133" s="203" t="str">
        <f>IF(E1133="","",(Table1[[#This Row],[Debit USD]]-Table1[[#This Row],[Credit USD]]))</f>
        <v/>
      </c>
      <c r="AA1133" s="122"/>
      <c r="AB1133" s="1"/>
      <c r="AC1133" s="15"/>
      <c r="AD1133" s="15" t="str">
        <f>IF(AND(OR(Table1[[#This Row],[Account]]="15030",Table1[[#This Row],[Account]]="15035",Table1[[#This Row],[Account]]="20150"),Table1[[#This Row],[Vendor ID]]=""),1,"")</f>
        <v/>
      </c>
      <c r="AE1133" s="15"/>
      <c r="AF1133" s="15"/>
      <c r="AG1133" s="15"/>
      <c r="AH1133" s="46" t="str">
        <f>IF(Table1[[#This Row],[Posting Date]]&lt;&gt;"","GJ-"&amp;CountryID,"")</f>
        <v/>
      </c>
      <c r="AI1133" s="59" t="str">
        <f>IF(Table1[[#This Row],[Posting Date]]&lt;&gt;"",Table1[[#This Row],[Posting Date]],"")</f>
        <v/>
      </c>
      <c r="AJ1133" s="46"/>
      <c r="AK1133" s="46" t="str">
        <f>IF(Table1[[#This Row],[Description]]&lt;&gt;"",Table1[[#This Row],[Description]],"")</f>
        <v/>
      </c>
      <c r="AL1133" s="46" t="str">
        <f>IF(Table1[[#This Row],[Posting Date]]&lt;&gt;"",Table1[[#This Row],[Reference Number]],"")</f>
        <v/>
      </c>
      <c r="AM1133" s="46" t="str">
        <f>TRIM(Table1[[#This Row],[Line '#]])</f>
        <v/>
      </c>
      <c r="AN1133" s="46" t="str">
        <f>TRIM(Table1[[#This Row],[Account]])</f>
        <v/>
      </c>
      <c r="AO1133" s="46" t="str">
        <f>IF(Table1[[#This Row],[Posting Date]]&lt;&gt;"",$D$5,"")</f>
        <v/>
      </c>
      <c r="AP1133" s="46" t="str">
        <f>TRIM(Table1[[#This Row],[Departments-Prgrams]])</f>
        <v/>
      </c>
      <c r="AQ1133" s="46" t="str">
        <f>TRIM(Table1[[#This Row],[Grant]])</f>
        <v/>
      </c>
      <c r="AR1133" s="46" t="str">
        <f>TRIM(Table1[[#This Row],[Staff ID]])</f>
        <v/>
      </c>
      <c r="AS1133" s="46" t="str">
        <f>IF(TRIM(Table1[[#This Row],[Budget Code]])=0,"",TRIM(Table1[[#This Row],[Budget Code]]))</f>
        <v/>
      </c>
      <c r="AT1133" s="46" t="str">
        <f>IF(Table1[[#This Row],[Line Description]]&lt;&gt;"",Table1[[#This Row],[Line Description]],"")</f>
        <v/>
      </c>
      <c r="AU1133" s="46" t="str">
        <f>IF(Table1[[#This Row],[Cur_Amount Debit]]&gt;0,ROUND(Table1[[#This Row],[Cur_Amount Debit]],2),"")</f>
        <v/>
      </c>
      <c r="AV1133" s="46" t="str">
        <f>IF(Table1[[#This Row],[Cur_Amount Credit]]&gt;0,ROUND(Table1[[#This Row],[Cur_Amount Credit]],2),"")</f>
        <v/>
      </c>
      <c r="AW1133" s="46" t="str">
        <f>LEFT(Table1[[#This Row],[Cur]],3)</f>
        <v/>
      </c>
      <c r="AX1133" s="59"/>
      <c r="AY1133" s="46"/>
      <c r="AZ1133" s="46" t="str">
        <f>IF(Table1[[#This Row],[Cur]]&lt;&gt;"",IF(Table1[[#This Row],[Cur]]="USD","",ExchangeRate),"")</f>
        <v/>
      </c>
      <c r="BA1133" s="46" t="str">
        <f>IF(Table1[[#This Row],[Grant]]&lt;&gt;"",VLOOKUP(Table1[[#This Row],[Grant]],Grants!B:D,3),"")</f>
        <v/>
      </c>
      <c r="BB1133" s="46" t="str">
        <f>TRIM(Table1[[#This Row],[Vendor ID]])</f>
        <v/>
      </c>
      <c r="BC1133">
        <f>IF(Table1[[#This Row],[Reference Number]]=Q1132,BC1132,BC1132+1)</f>
        <v>2</v>
      </c>
    </row>
    <row r="1134" spans="1:55" ht="11.25" hidden="1" customHeight="1">
      <c r="A1134" s="1"/>
      <c r="B1134" s="88" t="str">
        <f>IF(Table1[[#This Row],[Posting Date]]&lt;&gt;"",IF(Table1[[#This Row],[Reference Number]]=Q1133,B1133+1,1),"")</f>
        <v/>
      </c>
      <c r="C1134" s="61"/>
      <c r="D1134" s="61"/>
      <c r="E1134" s="218"/>
      <c r="F1134" s="143" t="str">
        <f>IFERROR(IF(VLOOKUP(Table1[[#This Row],[Budget Code Description]],Dimentions!$X$6:$AC$132,2,FALSE)="","",VLOOKUP(Table1[[#This Row],[Budget Code Description]],Dimentions!$X$6:$AC$132,2,FALSE)),"")</f>
        <v/>
      </c>
      <c r="G1134" s="143" t="str">
        <f>IFERROR(VLOOKUP(Table1[[#This Row],[Budget Code Description]],Dimentions!$X$6:$AC$132,3,FALSE),"")</f>
        <v/>
      </c>
      <c r="H1134" s="64" t="str">
        <f>IFERROR(VLOOKUP(Table1[[#This Row],[Account]],Dimentions!$S$6:$V$233,2,FALSE),"")</f>
        <v/>
      </c>
      <c r="I1134" s="62">
        <f>_xlfn.NUMBERVALUE(LEFT(Table1[[#This Row],[Account]],1))</f>
        <v>0</v>
      </c>
      <c r="J1134" s="62" t="str">
        <f>IFERROR(VLOOKUP(Table1[[#This Row],[Budget Code Description]],Table6[#All],7,FALSE),"")</f>
        <v/>
      </c>
      <c r="K1134" s="143" t="str">
        <f>IFERROR(VLOOKUP(Table1[[#This Row],[Budget Code Description]],Table6[#All],8,FALSE),"")</f>
        <v/>
      </c>
      <c r="L1134" s="63"/>
      <c r="M1134" s="65" t="str">
        <f>IFERROR(VLOOKUP(Table1[[#This Row],[Staff ID]],Table2[],2,FALSE),"")</f>
        <v/>
      </c>
      <c r="N1134" s="211" t="str">
        <f>IFERROR(IF(VLOOKUP(Table1[[#This Row],[Budget Code Description]],Dimentions!$X$6:$AC$97,4,FALSE)="","",VLOOKUP(Table1[[#This Row],[Budget Code Description]],Dimentions!$X$6:$AC$97,4,FALSE)),"")</f>
        <v/>
      </c>
      <c r="O1134" s="65" t="str">
        <f>IFERROR(VLOOKUP(Table1[[#This Row],[Vendor ID]],Table549[],2,FALSE),"")</f>
        <v/>
      </c>
      <c r="P1134" s="63"/>
      <c r="Q1134" s="143" t="str">
        <f>IF(Table1[[#This Row],[Posting Date]]&lt;&gt;"",$D$9,"")</f>
        <v/>
      </c>
      <c r="R1134" s="159" t="str">
        <f>IF(Table1[[#This Row],[Posting Date]]&lt;&gt;"",$D$10,"")</f>
        <v/>
      </c>
      <c r="S1134" s="66"/>
      <c r="T1134" s="63"/>
      <c r="U1134" s="67"/>
      <c r="V1134" s="67"/>
      <c r="W1134" s="67" t="str">
        <f t="shared" si="18"/>
        <v/>
      </c>
      <c r="X1134" s="161" t="str">
        <f>IF(E1134="","",(IF(Table1[[#This Row],[Cur]]="USD",Table1[[#This Row],[Cur_Amount Debit]],Table1[[#This Row],[Cur_Amount Debit]]/Table1[[#This Row],[Exchange Rate]])))</f>
        <v/>
      </c>
      <c r="Y1134" s="161" t="str">
        <f>IF(E1134="","",(IF(Table1[[#This Row],[Cur]]="USD",Table1[[#This Row],[Cur_Amount Credit]],Table1[[#This Row],[Cur_Amount Credit]]/ExchangeRate)))</f>
        <v/>
      </c>
      <c r="Z1134" s="203" t="str">
        <f>IF(E1134="","",(Table1[[#This Row],[Debit USD]]-Table1[[#This Row],[Credit USD]]))</f>
        <v/>
      </c>
      <c r="AA1134" s="122"/>
      <c r="AB1134" s="1"/>
      <c r="AC1134" s="15"/>
      <c r="AD1134" s="15" t="str">
        <f>IF(AND(OR(Table1[[#This Row],[Account]]="15030",Table1[[#This Row],[Account]]="15035",Table1[[#This Row],[Account]]="20150"),Table1[[#This Row],[Vendor ID]]=""),1,"")</f>
        <v/>
      </c>
      <c r="AE1134" s="15"/>
      <c r="AF1134" s="15"/>
      <c r="AG1134" s="15"/>
      <c r="AH1134" s="46" t="str">
        <f>IF(Table1[[#This Row],[Posting Date]]&lt;&gt;"","GJ-"&amp;CountryID,"")</f>
        <v/>
      </c>
      <c r="AI1134" s="59" t="str">
        <f>IF(Table1[[#This Row],[Posting Date]]&lt;&gt;"",Table1[[#This Row],[Posting Date]],"")</f>
        <v/>
      </c>
      <c r="AJ1134" s="46"/>
      <c r="AK1134" s="46" t="str">
        <f>IF(Table1[[#This Row],[Description]]&lt;&gt;"",Table1[[#This Row],[Description]],"")</f>
        <v/>
      </c>
      <c r="AL1134" s="46" t="str">
        <f>IF(Table1[[#This Row],[Posting Date]]&lt;&gt;"",Table1[[#This Row],[Reference Number]],"")</f>
        <v/>
      </c>
      <c r="AM1134" s="46" t="str">
        <f>TRIM(Table1[[#This Row],[Line '#]])</f>
        <v/>
      </c>
      <c r="AN1134" s="46" t="str">
        <f>TRIM(Table1[[#This Row],[Account]])</f>
        <v/>
      </c>
      <c r="AO1134" s="46" t="str">
        <f>IF(Table1[[#This Row],[Posting Date]]&lt;&gt;"",$D$5,"")</f>
        <v/>
      </c>
      <c r="AP1134" s="46" t="str">
        <f>TRIM(Table1[[#This Row],[Departments-Prgrams]])</f>
        <v/>
      </c>
      <c r="AQ1134" s="46" t="str">
        <f>TRIM(Table1[[#This Row],[Grant]])</f>
        <v/>
      </c>
      <c r="AR1134" s="46" t="str">
        <f>TRIM(Table1[[#This Row],[Staff ID]])</f>
        <v/>
      </c>
      <c r="AS1134" s="46" t="str">
        <f>IF(TRIM(Table1[[#This Row],[Budget Code]])=0,"",TRIM(Table1[[#This Row],[Budget Code]]))</f>
        <v/>
      </c>
      <c r="AT1134" s="46" t="str">
        <f>IF(Table1[[#This Row],[Line Description]]&lt;&gt;"",Table1[[#This Row],[Line Description]],"")</f>
        <v/>
      </c>
      <c r="AU1134" s="46" t="str">
        <f>IF(Table1[[#This Row],[Cur_Amount Debit]]&gt;0,ROUND(Table1[[#This Row],[Cur_Amount Debit]],2),"")</f>
        <v/>
      </c>
      <c r="AV1134" s="46" t="str">
        <f>IF(Table1[[#This Row],[Cur_Amount Credit]]&gt;0,ROUND(Table1[[#This Row],[Cur_Amount Credit]],2),"")</f>
        <v/>
      </c>
      <c r="AW1134" s="46" t="str">
        <f>LEFT(Table1[[#This Row],[Cur]],3)</f>
        <v/>
      </c>
      <c r="AX1134" s="59"/>
      <c r="AY1134" s="46"/>
      <c r="AZ1134" s="46" t="str">
        <f>IF(Table1[[#This Row],[Cur]]&lt;&gt;"",IF(Table1[[#This Row],[Cur]]="USD","",ExchangeRate),"")</f>
        <v/>
      </c>
      <c r="BA1134" s="46" t="str">
        <f>IF(Table1[[#This Row],[Grant]]&lt;&gt;"",VLOOKUP(Table1[[#This Row],[Grant]],Grants!B:D,3),"")</f>
        <v/>
      </c>
      <c r="BB1134" s="46" t="str">
        <f>TRIM(Table1[[#This Row],[Vendor ID]])</f>
        <v/>
      </c>
      <c r="BC1134">
        <f>IF(Table1[[#This Row],[Reference Number]]=Q1133,BC1133,BC1133+1)</f>
        <v>2</v>
      </c>
    </row>
    <row r="1135" spans="1:55" ht="11.25" hidden="1" customHeight="1">
      <c r="A1135" s="1"/>
      <c r="B1135" s="88" t="str">
        <f>IF(Table1[[#This Row],[Posting Date]]&lt;&gt;"",IF(Table1[[#This Row],[Reference Number]]=Q1134,B1134+1,1),"")</f>
        <v/>
      </c>
      <c r="C1135" s="61"/>
      <c r="D1135" s="61"/>
      <c r="E1135" s="218"/>
      <c r="F1135" s="143" t="str">
        <f>IFERROR(IF(VLOOKUP(Table1[[#This Row],[Budget Code Description]],Dimentions!$X$6:$AC$132,2,FALSE)="","",VLOOKUP(Table1[[#This Row],[Budget Code Description]],Dimentions!$X$6:$AC$132,2,FALSE)),"")</f>
        <v/>
      </c>
      <c r="G1135" s="143" t="str">
        <f>IFERROR(VLOOKUP(Table1[[#This Row],[Budget Code Description]],Dimentions!$X$6:$AC$132,3,FALSE),"")</f>
        <v/>
      </c>
      <c r="H1135" s="64" t="str">
        <f>IFERROR(VLOOKUP(Table1[[#This Row],[Account]],Dimentions!$S$6:$V$233,2,FALSE),"")</f>
        <v/>
      </c>
      <c r="I1135" s="62">
        <f>_xlfn.NUMBERVALUE(LEFT(Table1[[#This Row],[Account]],1))</f>
        <v>0</v>
      </c>
      <c r="J1135" s="62" t="str">
        <f>IFERROR(VLOOKUP(Table1[[#This Row],[Budget Code Description]],Table6[#All],7,FALSE),"")</f>
        <v/>
      </c>
      <c r="K1135" s="143" t="str">
        <f>IFERROR(VLOOKUP(Table1[[#This Row],[Budget Code Description]],Table6[#All],8,FALSE),"")</f>
        <v/>
      </c>
      <c r="L1135" s="63"/>
      <c r="M1135" s="65" t="str">
        <f>IFERROR(VLOOKUP(Table1[[#This Row],[Staff ID]],Table2[],2,FALSE),"")</f>
        <v/>
      </c>
      <c r="N1135" s="211" t="str">
        <f>IFERROR(IF(VLOOKUP(Table1[[#This Row],[Budget Code Description]],Dimentions!$X$6:$AC$97,4,FALSE)="","",VLOOKUP(Table1[[#This Row],[Budget Code Description]],Dimentions!$X$6:$AC$97,4,FALSE)),"")</f>
        <v/>
      </c>
      <c r="O1135" s="65" t="str">
        <f>IFERROR(VLOOKUP(Table1[[#This Row],[Vendor ID]],Table549[],2,FALSE),"")</f>
        <v/>
      </c>
      <c r="P1135" s="63"/>
      <c r="Q1135" s="143" t="str">
        <f>IF(Table1[[#This Row],[Posting Date]]&lt;&gt;"",$D$9,"")</f>
        <v/>
      </c>
      <c r="R1135" s="159" t="str">
        <f>IF(Table1[[#This Row],[Posting Date]]&lt;&gt;"",$D$10,"")</f>
        <v/>
      </c>
      <c r="S1135" s="66"/>
      <c r="T1135" s="63"/>
      <c r="U1135" s="67"/>
      <c r="V1135" s="67"/>
      <c r="W1135" s="67" t="str">
        <f t="shared" si="18"/>
        <v/>
      </c>
      <c r="X1135" s="161" t="str">
        <f>IF(E1135="","",(IF(Table1[[#This Row],[Cur]]="USD",Table1[[#This Row],[Cur_Amount Debit]],Table1[[#This Row],[Cur_Amount Debit]]/Table1[[#This Row],[Exchange Rate]])))</f>
        <v/>
      </c>
      <c r="Y1135" s="161" t="str">
        <f>IF(E1135="","",(IF(Table1[[#This Row],[Cur]]="USD",Table1[[#This Row],[Cur_Amount Credit]],Table1[[#This Row],[Cur_Amount Credit]]/ExchangeRate)))</f>
        <v/>
      </c>
      <c r="Z1135" s="203" t="str">
        <f>IF(E1135="","",(Table1[[#This Row],[Debit USD]]-Table1[[#This Row],[Credit USD]]))</f>
        <v/>
      </c>
      <c r="AA1135" s="122"/>
      <c r="AB1135" s="1"/>
      <c r="AC1135" s="15"/>
      <c r="AD1135" s="15" t="str">
        <f>IF(AND(OR(Table1[[#This Row],[Account]]="15030",Table1[[#This Row],[Account]]="15035",Table1[[#This Row],[Account]]="20150"),Table1[[#This Row],[Vendor ID]]=""),1,"")</f>
        <v/>
      </c>
      <c r="AE1135" s="15"/>
      <c r="AF1135" s="15"/>
      <c r="AG1135" s="15"/>
      <c r="AH1135" s="46" t="str">
        <f>IF(Table1[[#This Row],[Posting Date]]&lt;&gt;"","GJ-"&amp;CountryID,"")</f>
        <v/>
      </c>
      <c r="AI1135" s="59" t="str">
        <f>IF(Table1[[#This Row],[Posting Date]]&lt;&gt;"",Table1[[#This Row],[Posting Date]],"")</f>
        <v/>
      </c>
      <c r="AJ1135" s="46"/>
      <c r="AK1135" s="46" t="str">
        <f>IF(Table1[[#This Row],[Description]]&lt;&gt;"",Table1[[#This Row],[Description]],"")</f>
        <v/>
      </c>
      <c r="AL1135" s="46" t="str">
        <f>IF(Table1[[#This Row],[Posting Date]]&lt;&gt;"",Table1[[#This Row],[Reference Number]],"")</f>
        <v/>
      </c>
      <c r="AM1135" s="46" t="str">
        <f>TRIM(Table1[[#This Row],[Line '#]])</f>
        <v/>
      </c>
      <c r="AN1135" s="46" t="str">
        <f>TRIM(Table1[[#This Row],[Account]])</f>
        <v/>
      </c>
      <c r="AO1135" s="46" t="str">
        <f>IF(Table1[[#This Row],[Posting Date]]&lt;&gt;"",$D$5,"")</f>
        <v/>
      </c>
      <c r="AP1135" s="46" t="str">
        <f>TRIM(Table1[[#This Row],[Departments-Prgrams]])</f>
        <v/>
      </c>
      <c r="AQ1135" s="46" t="str">
        <f>TRIM(Table1[[#This Row],[Grant]])</f>
        <v/>
      </c>
      <c r="AR1135" s="46" t="str">
        <f>TRIM(Table1[[#This Row],[Staff ID]])</f>
        <v/>
      </c>
      <c r="AS1135" s="46" t="str">
        <f>IF(TRIM(Table1[[#This Row],[Budget Code]])=0,"",TRIM(Table1[[#This Row],[Budget Code]]))</f>
        <v/>
      </c>
      <c r="AT1135" s="46" t="str">
        <f>IF(Table1[[#This Row],[Line Description]]&lt;&gt;"",Table1[[#This Row],[Line Description]],"")</f>
        <v/>
      </c>
      <c r="AU1135" s="46" t="str">
        <f>IF(Table1[[#This Row],[Cur_Amount Debit]]&gt;0,ROUND(Table1[[#This Row],[Cur_Amount Debit]],2),"")</f>
        <v/>
      </c>
      <c r="AV1135" s="46" t="str">
        <f>IF(Table1[[#This Row],[Cur_Amount Credit]]&gt;0,ROUND(Table1[[#This Row],[Cur_Amount Credit]],2),"")</f>
        <v/>
      </c>
      <c r="AW1135" s="46" t="str">
        <f>LEFT(Table1[[#This Row],[Cur]],3)</f>
        <v/>
      </c>
      <c r="AX1135" s="59"/>
      <c r="AY1135" s="46"/>
      <c r="AZ1135" s="46" t="str">
        <f>IF(Table1[[#This Row],[Cur]]&lt;&gt;"",IF(Table1[[#This Row],[Cur]]="USD","",ExchangeRate),"")</f>
        <v/>
      </c>
      <c r="BA1135" s="46" t="str">
        <f>IF(Table1[[#This Row],[Grant]]&lt;&gt;"",VLOOKUP(Table1[[#This Row],[Grant]],Grants!B:D,3),"")</f>
        <v/>
      </c>
      <c r="BB1135" s="46" t="str">
        <f>TRIM(Table1[[#This Row],[Vendor ID]])</f>
        <v/>
      </c>
      <c r="BC1135">
        <f>IF(Table1[[#This Row],[Reference Number]]=Q1134,BC1134,BC1134+1)</f>
        <v>2</v>
      </c>
    </row>
    <row r="1136" spans="1:55" ht="11.25" hidden="1" customHeight="1">
      <c r="A1136" s="1"/>
      <c r="B1136" s="88" t="str">
        <f>IF(Table1[[#This Row],[Posting Date]]&lt;&gt;"",IF(Table1[[#This Row],[Reference Number]]=Q1135,B1135+1,1),"")</f>
        <v/>
      </c>
      <c r="C1136" s="61"/>
      <c r="D1136" s="61"/>
      <c r="E1136" s="218"/>
      <c r="F1136" s="143" t="str">
        <f>IFERROR(IF(VLOOKUP(Table1[[#This Row],[Budget Code Description]],Dimentions!$X$6:$AC$132,2,FALSE)="","",VLOOKUP(Table1[[#This Row],[Budget Code Description]],Dimentions!$X$6:$AC$132,2,FALSE)),"")</f>
        <v/>
      </c>
      <c r="G1136" s="143" t="str">
        <f>IFERROR(VLOOKUP(Table1[[#This Row],[Budget Code Description]],Dimentions!$X$6:$AC$132,3,FALSE),"")</f>
        <v/>
      </c>
      <c r="H1136" s="64" t="str">
        <f>IFERROR(VLOOKUP(Table1[[#This Row],[Account]],Dimentions!$S$6:$V$233,2,FALSE),"")</f>
        <v/>
      </c>
      <c r="I1136" s="62">
        <f>_xlfn.NUMBERVALUE(LEFT(Table1[[#This Row],[Account]],1))</f>
        <v>0</v>
      </c>
      <c r="J1136" s="62" t="str">
        <f>IFERROR(VLOOKUP(Table1[[#This Row],[Budget Code Description]],Table6[#All],7,FALSE),"")</f>
        <v/>
      </c>
      <c r="K1136" s="143" t="str">
        <f>IFERROR(VLOOKUP(Table1[[#This Row],[Budget Code Description]],Table6[#All],8,FALSE),"")</f>
        <v/>
      </c>
      <c r="L1136" s="63"/>
      <c r="M1136" s="65" t="str">
        <f>IFERROR(VLOOKUP(Table1[[#This Row],[Staff ID]],Table2[],2,FALSE),"")</f>
        <v/>
      </c>
      <c r="N1136" s="211" t="str">
        <f>IFERROR(IF(VLOOKUP(Table1[[#This Row],[Budget Code Description]],Dimentions!$X$6:$AC$97,4,FALSE)="","",VLOOKUP(Table1[[#This Row],[Budget Code Description]],Dimentions!$X$6:$AC$97,4,FALSE)),"")</f>
        <v/>
      </c>
      <c r="O1136" s="65" t="str">
        <f>IFERROR(VLOOKUP(Table1[[#This Row],[Vendor ID]],Table549[],2,FALSE),"")</f>
        <v/>
      </c>
      <c r="P1136" s="63"/>
      <c r="Q1136" s="143" t="str">
        <f>IF(Table1[[#This Row],[Posting Date]]&lt;&gt;"",$D$9,"")</f>
        <v/>
      </c>
      <c r="R1136" s="159" t="str">
        <f>IF(Table1[[#This Row],[Posting Date]]&lt;&gt;"",$D$10,"")</f>
        <v/>
      </c>
      <c r="S1136" s="66"/>
      <c r="T1136" s="63"/>
      <c r="U1136" s="67"/>
      <c r="V1136" s="67"/>
      <c r="W1136" s="67" t="str">
        <f t="shared" si="18"/>
        <v/>
      </c>
      <c r="X1136" s="161" t="str">
        <f>IF(E1136="","",(IF(Table1[[#This Row],[Cur]]="USD",Table1[[#This Row],[Cur_Amount Debit]],Table1[[#This Row],[Cur_Amount Debit]]/Table1[[#This Row],[Exchange Rate]])))</f>
        <v/>
      </c>
      <c r="Y1136" s="161" t="str">
        <f>IF(E1136="","",(IF(Table1[[#This Row],[Cur]]="USD",Table1[[#This Row],[Cur_Amount Credit]],Table1[[#This Row],[Cur_Amount Credit]]/ExchangeRate)))</f>
        <v/>
      </c>
      <c r="Z1136" s="203" t="str">
        <f>IF(E1136="","",(Table1[[#This Row],[Debit USD]]-Table1[[#This Row],[Credit USD]]))</f>
        <v/>
      </c>
      <c r="AA1136" s="122"/>
      <c r="AB1136" s="1"/>
      <c r="AC1136" s="15"/>
      <c r="AD1136" s="15" t="str">
        <f>IF(AND(OR(Table1[[#This Row],[Account]]="15030",Table1[[#This Row],[Account]]="15035",Table1[[#This Row],[Account]]="20150"),Table1[[#This Row],[Vendor ID]]=""),1,"")</f>
        <v/>
      </c>
      <c r="AE1136" s="15"/>
      <c r="AF1136" s="15"/>
      <c r="AG1136" s="15"/>
      <c r="AH1136" s="46" t="str">
        <f>IF(Table1[[#This Row],[Posting Date]]&lt;&gt;"","GJ-"&amp;CountryID,"")</f>
        <v/>
      </c>
      <c r="AI1136" s="59" t="str">
        <f>IF(Table1[[#This Row],[Posting Date]]&lt;&gt;"",Table1[[#This Row],[Posting Date]],"")</f>
        <v/>
      </c>
      <c r="AJ1136" s="46"/>
      <c r="AK1136" s="46" t="str">
        <f>IF(Table1[[#This Row],[Description]]&lt;&gt;"",Table1[[#This Row],[Description]],"")</f>
        <v/>
      </c>
      <c r="AL1136" s="46" t="str">
        <f>IF(Table1[[#This Row],[Posting Date]]&lt;&gt;"",Table1[[#This Row],[Reference Number]],"")</f>
        <v/>
      </c>
      <c r="AM1136" s="46" t="str">
        <f>TRIM(Table1[[#This Row],[Line '#]])</f>
        <v/>
      </c>
      <c r="AN1136" s="46" t="str">
        <f>TRIM(Table1[[#This Row],[Account]])</f>
        <v/>
      </c>
      <c r="AO1136" s="46" t="str">
        <f>IF(Table1[[#This Row],[Posting Date]]&lt;&gt;"",$D$5,"")</f>
        <v/>
      </c>
      <c r="AP1136" s="46" t="str">
        <f>TRIM(Table1[[#This Row],[Departments-Prgrams]])</f>
        <v/>
      </c>
      <c r="AQ1136" s="46" t="str">
        <f>TRIM(Table1[[#This Row],[Grant]])</f>
        <v/>
      </c>
      <c r="AR1136" s="46" t="str">
        <f>TRIM(Table1[[#This Row],[Staff ID]])</f>
        <v/>
      </c>
      <c r="AS1136" s="46" t="str">
        <f>IF(TRIM(Table1[[#This Row],[Budget Code]])=0,"",TRIM(Table1[[#This Row],[Budget Code]]))</f>
        <v/>
      </c>
      <c r="AT1136" s="46" t="str">
        <f>IF(Table1[[#This Row],[Line Description]]&lt;&gt;"",Table1[[#This Row],[Line Description]],"")</f>
        <v/>
      </c>
      <c r="AU1136" s="46" t="str">
        <f>IF(Table1[[#This Row],[Cur_Amount Debit]]&gt;0,ROUND(Table1[[#This Row],[Cur_Amount Debit]],2),"")</f>
        <v/>
      </c>
      <c r="AV1136" s="46" t="str">
        <f>IF(Table1[[#This Row],[Cur_Amount Credit]]&gt;0,ROUND(Table1[[#This Row],[Cur_Amount Credit]],2),"")</f>
        <v/>
      </c>
      <c r="AW1136" s="46" t="str">
        <f>LEFT(Table1[[#This Row],[Cur]],3)</f>
        <v/>
      </c>
      <c r="AX1136" s="59"/>
      <c r="AY1136" s="46"/>
      <c r="AZ1136" s="46" t="str">
        <f>IF(Table1[[#This Row],[Cur]]&lt;&gt;"",IF(Table1[[#This Row],[Cur]]="USD","",ExchangeRate),"")</f>
        <v/>
      </c>
      <c r="BA1136" s="46" t="str">
        <f>IF(Table1[[#This Row],[Grant]]&lt;&gt;"",VLOOKUP(Table1[[#This Row],[Grant]],Grants!B:D,3),"")</f>
        <v/>
      </c>
      <c r="BB1136" s="46" t="str">
        <f>TRIM(Table1[[#This Row],[Vendor ID]])</f>
        <v/>
      </c>
      <c r="BC1136">
        <f>IF(Table1[[#This Row],[Reference Number]]=Q1135,BC1135,BC1135+1)</f>
        <v>2</v>
      </c>
    </row>
    <row r="1137" spans="1:55" ht="11.25" hidden="1" customHeight="1">
      <c r="A1137" s="1"/>
      <c r="B1137" s="88" t="str">
        <f>IF(Table1[[#This Row],[Posting Date]]&lt;&gt;"",IF(Table1[[#This Row],[Reference Number]]=Q1136,B1136+1,1),"")</f>
        <v/>
      </c>
      <c r="C1137" s="61"/>
      <c r="D1137" s="61"/>
      <c r="E1137" s="218"/>
      <c r="F1137" s="143" t="str">
        <f>IFERROR(IF(VLOOKUP(Table1[[#This Row],[Budget Code Description]],Dimentions!$X$6:$AC$132,2,FALSE)="","",VLOOKUP(Table1[[#This Row],[Budget Code Description]],Dimentions!$X$6:$AC$132,2,FALSE)),"")</f>
        <v/>
      </c>
      <c r="G1137" s="143" t="str">
        <f>IFERROR(VLOOKUP(Table1[[#This Row],[Budget Code Description]],Dimentions!$X$6:$AC$132,3,FALSE),"")</f>
        <v/>
      </c>
      <c r="H1137" s="64" t="str">
        <f>IFERROR(VLOOKUP(Table1[[#This Row],[Account]],Dimentions!$S$6:$V$233,2,FALSE),"")</f>
        <v/>
      </c>
      <c r="I1137" s="62">
        <f>_xlfn.NUMBERVALUE(LEFT(Table1[[#This Row],[Account]],1))</f>
        <v>0</v>
      </c>
      <c r="J1137" s="62" t="str">
        <f>IFERROR(VLOOKUP(Table1[[#This Row],[Budget Code Description]],Table6[#All],7,FALSE),"")</f>
        <v/>
      </c>
      <c r="K1137" s="143" t="str">
        <f>IFERROR(VLOOKUP(Table1[[#This Row],[Budget Code Description]],Table6[#All],8,FALSE),"")</f>
        <v/>
      </c>
      <c r="L1137" s="63"/>
      <c r="M1137" s="65" t="str">
        <f>IFERROR(VLOOKUP(Table1[[#This Row],[Staff ID]],Table2[],2,FALSE),"")</f>
        <v/>
      </c>
      <c r="N1137" s="211" t="str">
        <f>IFERROR(IF(VLOOKUP(Table1[[#This Row],[Budget Code Description]],Dimentions!$X$6:$AC$97,4,FALSE)="","",VLOOKUP(Table1[[#This Row],[Budget Code Description]],Dimentions!$X$6:$AC$97,4,FALSE)),"")</f>
        <v/>
      </c>
      <c r="O1137" s="65" t="str">
        <f>IFERROR(VLOOKUP(Table1[[#This Row],[Vendor ID]],Table549[],2,FALSE),"")</f>
        <v/>
      </c>
      <c r="P1137" s="63"/>
      <c r="Q1137" s="143" t="str">
        <f>IF(Table1[[#This Row],[Posting Date]]&lt;&gt;"",$D$9,"")</f>
        <v/>
      </c>
      <c r="R1137" s="159" t="str">
        <f>IF(Table1[[#This Row],[Posting Date]]&lt;&gt;"",$D$10,"")</f>
        <v/>
      </c>
      <c r="S1137" s="66"/>
      <c r="T1137" s="63"/>
      <c r="U1137" s="67"/>
      <c r="V1137" s="67"/>
      <c r="W1137" s="67" t="str">
        <f t="shared" si="18"/>
        <v/>
      </c>
      <c r="X1137" s="161" t="str">
        <f>IF(E1137="","",(IF(Table1[[#This Row],[Cur]]="USD",Table1[[#This Row],[Cur_Amount Debit]],Table1[[#This Row],[Cur_Amount Debit]]/Table1[[#This Row],[Exchange Rate]])))</f>
        <v/>
      </c>
      <c r="Y1137" s="161" t="str">
        <f>IF(E1137="","",(IF(Table1[[#This Row],[Cur]]="USD",Table1[[#This Row],[Cur_Amount Credit]],Table1[[#This Row],[Cur_Amount Credit]]/ExchangeRate)))</f>
        <v/>
      </c>
      <c r="Z1137" s="203" t="str">
        <f>IF(E1137="","",(Table1[[#This Row],[Debit USD]]-Table1[[#This Row],[Credit USD]]))</f>
        <v/>
      </c>
      <c r="AA1137" s="122"/>
      <c r="AB1137" s="1"/>
      <c r="AC1137" s="15"/>
      <c r="AD1137" s="15" t="str">
        <f>IF(AND(OR(Table1[[#This Row],[Account]]="15030",Table1[[#This Row],[Account]]="15035",Table1[[#This Row],[Account]]="20150"),Table1[[#This Row],[Vendor ID]]=""),1,"")</f>
        <v/>
      </c>
      <c r="AE1137" s="15"/>
      <c r="AF1137" s="15"/>
      <c r="AG1137" s="15"/>
      <c r="AH1137" s="46" t="str">
        <f>IF(Table1[[#This Row],[Posting Date]]&lt;&gt;"","GJ-"&amp;CountryID,"")</f>
        <v/>
      </c>
      <c r="AI1137" s="59" t="str">
        <f>IF(Table1[[#This Row],[Posting Date]]&lt;&gt;"",Table1[[#This Row],[Posting Date]],"")</f>
        <v/>
      </c>
      <c r="AJ1137" s="46"/>
      <c r="AK1137" s="46" t="str">
        <f>IF(Table1[[#This Row],[Description]]&lt;&gt;"",Table1[[#This Row],[Description]],"")</f>
        <v/>
      </c>
      <c r="AL1137" s="46" t="str">
        <f>IF(Table1[[#This Row],[Posting Date]]&lt;&gt;"",Table1[[#This Row],[Reference Number]],"")</f>
        <v/>
      </c>
      <c r="AM1137" s="46" t="str">
        <f>TRIM(Table1[[#This Row],[Line '#]])</f>
        <v/>
      </c>
      <c r="AN1137" s="46" t="str">
        <f>TRIM(Table1[[#This Row],[Account]])</f>
        <v/>
      </c>
      <c r="AO1137" s="46" t="str">
        <f>IF(Table1[[#This Row],[Posting Date]]&lt;&gt;"",$D$5,"")</f>
        <v/>
      </c>
      <c r="AP1137" s="46" t="str">
        <f>TRIM(Table1[[#This Row],[Departments-Prgrams]])</f>
        <v/>
      </c>
      <c r="AQ1137" s="46" t="str">
        <f>TRIM(Table1[[#This Row],[Grant]])</f>
        <v/>
      </c>
      <c r="AR1137" s="46" t="str">
        <f>TRIM(Table1[[#This Row],[Staff ID]])</f>
        <v/>
      </c>
      <c r="AS1137" s="46" t="str">
        <f>IF(TRIM(Table1[[#This Row],[Budget Code]])=0,"",TRIM(Table1[[#This Row],[Budget Code]]))</f>
        <v/>
      </c>
      <c r="AT1137" s="46" t="str">
        <f>IF(Table1[[#This Row],[Line Description]]&lt;&gt;"",Table1[[#This Row],[Line Description]],"")</f>
        <v/>
      </c>
      <c r="AU1137" s="46" t="str">
        <f>IF(Table1[[#This Row],[Cur_Amount Debit]]&gt;0,ROUND(Table1[[#This Row],[Cur_Amount Debit]],2),"")</f>
        <v/>
      </c>
      <c r="AV1137" s="46" t="str">
        <f>IF(Table1[[#This Row],[Cur_Amount Credit]]&gt;0,ROUND(Table1[[#This Row],[Cur_Amount Credit]],2),"")</f>
        <v/>
      </c>
      <c r="AW1137" s="46" t="str">
        <f>LEFT(Table1[[#This Row],[Cur]],3)</f>
        <v/>
      </c>
      <c r="AX1137" s="59"/>
      <c r="AY1137" s="46"/>
      <c r="AZ1137" s="46" t="str">
        <f>IF(Table1[[#This Row],[Cur]]&lt;&gt;"",IF(Table1[[#This Row],[Cur]]="USD","",ExchangeRate),"")</f>
        <v/>
      </c>
      <c r="BA1137" s="46" t="str">
        <f>IF(Table1[[#This Row],[Grant]]&lt;&gt;"",VLOOKUP(Table1[[#This Row],[Grant]],Grants!B:D,3),"")</f>
        <v/>
      </c>
      <c r="BB1137" s="46" t="str">
        <f>TRIM(Table1[[#This Row],[Vendor ID]])</f>
        <v/>
      </c>
      <c r="BC1137">
        <f>IF(Table1[[#This Row],[Reference Number]]=Q1136,BC1136,BC1136+1)</f>
        <v>2</v>
      </c>
    </row>
    <row r="1138" spans="1:55" ht="11.25" hidden="1" customHeight="1">
      <c r="A1138" s="1"/>
      <c r="B1138" s="88" t="str">
        <f>IF(Table1[[#This Row],[Posting Date]]&lt;&gt;"",IF(Table1[[#This Row],[Reference Number]]=Q1137,B1137+1,1),"")</f>
        <v/>
      </c>
      <c r="C1138" s="61"/>
      <c r="D1138" s="61"/>
      <c r="E1138" s="218"/>
      <c r="F1138" s="143" t="str">
        <f>IFERROR(IF(VLOOKUP(Table1[[#This Row],[Budget Code Description]],Dimentions!$X$6:$AC$132,2,FALSE)="","",VLOOKUP(Table1[[#This Row],[Budget Code Description]],Dimentions!$X$6:$AC$132,2,FALSE)),"")</f>
        <v/>
      </c>
      <c r="G1138" s="143" t="str">
        <f>IFERROR(VLOOKUP(Table1[[#This Row],[Budget Code Description]],Dimentions!$X$6:$AC$132,3,FALSE),"")</f>
        <v/>
      </c>
      <c r="H1138" s="64" t="str">
        <f>IFERROR(VLOOKUP(Table1[[#This Row],[Account]],Dimentions!$S$6:$V$233,2,FALSE),"")</f>
        <v/>
      </c>
      <c r="I1138" s="62">
        <f>_xlfn.NUMBERVALUE(LEFT(Table1[[#This Row],[Account]],1))</f>
        <v>0</v>
      </c>
      <c r="J1138" s="62" t="str">
        <f>IFERROR(VLOOKUP(Table1[[#This Row],[Budget Code Description]],Table6[#All],7,FALSE),"")</f>
        <v/>
      </c>
      <c r="K1138" s="143" t="str">
        <f>IFERROR(VLOOKUP(Table1[[#This Row],[Budget Code Description]],Table6[#All],8,FALSE),"")</f>
        <v/>
      </c>
      <c r="L1138" s="63"/>
      <c r="M1138" s="65" t="str">
        <f>IFERROR(VLOOKUP(Table1[[#This Row],[Staff ID]],Table2[],2,FALSE),"")</f>
        <v/>
      </c>
      <c r="N1138" s="211" t="str">
        <f>IFERROR(IF(VLOOKUP(Table1[[#This Row],[Budget Code Description]],Dimentions!$X$6:$AC$97,4,FALSE)="","",VLOOKUP(Table1[[#This Row],[Budget Code Description]],Dimentions!$X$6:$AC$97,4,FALSE)),"")</f>
        <v/>
      </c>
      <c r="O1138" s="65" t="str">
        <f>IFERROR(VLOOKUP(Table1[[#This Row],[Vendor ID]],Table549[],2,FALSE),"")</f>
        <v/>
      </c>
      <c r="P1138" s="63"/>
      <c r="Q1138" s="143" t="str">
        <f>IF(Table1[[#This Row],[Posting Date]]&lt;&gt;"",$D$9,"")</f>
        <v/>
      </c>
      <c r="R1138" s="159" t="str">
        <f>IF(Table1[[#This Row],[Posting Date]]&lt;&gt;"",$D$10,"")</f>
        <v/>
      </c>
      <c r="S1138" s="66"/>
      <c r="T1138" s="63"/>
      <c r="U1138" s="67"/>
      <c r="V1138" s="67"/>
      <c r="W1138" s="67" t="str">
        <f t="shared" si="18"/>
        <v/>
      </c>
      <c r="X1138" s="161" t="str">
        <f>IF(E1138="","",(IF(Table1[[#This Row],[Cur]]="USD",Table1[[#This Row],[Cur_Amount Debit]],Table1[[#This Row],[Cur_Amount Debit]]/Table1[[#This Row],[Exchange Rate]])))</f>
        <v/>
      </c>
      <c r="Y1138" s="161" t="str">
        <f>IF(E1138="","",(IF(Table1[[#This Row],[Cur]]="USD",Table1[[#This Row],[Cur_Amount Credit]],Table1[[#This Row],[Cur_Amount Credit]]/ExchangeRate)))</f>
        <v/>
      </c>
      <c r="Z1138" s="203" t="str">
        <f>IF(E1138="","",(Table1[[#This Row],[Debit USD]]-Table1[[#This Row],[Credit USD]]))</f>
        <v/>
      </c>
      <c r="AA1138" s="122"/>
      <c r="AB1138" s="1"/>
      <c r="AC1138" s="15"/>
      <c r="AD1138" s="15" t="str">
        <f>IF(AND(OR(Table1[[#This Row],[Account]]="15030",Table1[[#This Row],[Account]]="15035",Table1[[#This Row],[Account]]="20150"),Table1[[#This Row],[Vendor ID]]=""),1,"")</f>
        <v/>
      </c>
      <c r="AE1138" s="15"/>
      <c r="AF1138" s="15"/>
      <c r="AG1138" s="15"/>
      <c r="AH1138" s="46" t="str">
        <f>IF(Table1[[#This Row],[Posting Date]]&lt;&gt;"","GJ-"&amp;CountryID,"")</f>
        <v/>
      </c>
      <c r="AI1138" s="59" t="str">
        <f>IF(Table1[[#This Row],[Posting Date]]&lt;&gt;"",Table1[[#This Row],[Posting Date]],"")</f>
        <v/>
      </c>
      <c r="AJ1138" s="46"/>
      <c r="AK1138" s="46" t="str">
        <f>IF(Table1[[#This Row],[Description]]&lt;&gt;"",Table1[[#This Row],[Description]],"")</f>
        <v/>
      </c>
      <c r="AL1138" s="46" t="str">
        <f>IF(Table1[[#This Row],[Posting Date]]&lt;&gt;"",Table1[[#This Row],[Reference Number]],"")</f>
        <v/>
      </c>
      <c r="AM1138" s="46" t="str">
        <f>TRIM(Table1[[#This Row],[Line '#]])</f>
        <v/>
      </c>
      <c r="AN1138" s="46" t="str">
        <f>TRIM(Table1[[#This Row],[Account]])</f>
        <v/>
      </c>
      <c r="AO1138" s="46" t="str">
        <f>IF(Table1[[#This Row],[Posting Date]]&lt;&gt;"",$D$5,"")</f>
        <v/>
      </c>
      <c r="AP1138" s="46" t="str">
        <f>TRIM(Table1[[#This Row],[Departments-Prgrams]])</f>
        <v/>
      </c>
      <c r="AQ1138" s="46" t="str">
        <f>TRIM(Table1[[#This Row],[Grant]])</f>
        <v/>
      </c>
      <c r="AR1138" s="46" t="str">
        <f>TRIM(Table1[[#This Row],[Staff ID]])</f>
        <v/>
      </c>
      <c r="AS1138" s="46" t="str">
        <f>IF(TRIM(Table1[[#This Row],[Budget Code]])=0,"",TRIM(Table1[[#This Row],[Budget Code]]))</f>
        <v/>
      </c>
      <c r="AT1138" s="46" t="str">
        <f>IF(Table1[[#This Row],[Line Description]]&lt;&gt;"",Table1[[#This Row],[Line Description]],"")</f>
        <v/>
      </c>
      <c r="AU1138" s="46" t="str">
        <f>IF(Table1[[#This Row],[Cur_Amount Debit]]&gt;0,ROUND(Table1[[#This Row],[Cur_Amount Debit]],2),"")</f>
        <v/>
      </c>
      <c r="AV1138" s="46" t="str">
        <f>IF(Table1[[#This Row],[Cur_Amount Credit]]&gt;0,ROUND(Table1[[#This Row],[Cur_Amount Credit]],2),"")</f>
        <v/>
      </c>
      <c r="AW1138" s="46" t="str">
        <f>LEFT(Table1[[#This Row],[Cur]],3)</f>
        <v/>
      </c>
      <c r="AX1138" s="59"/>
      <c r="AY1138" s="46"/>
      <c r="AZ1138" s="46" t="str">
        <f>IF(Table1[[#This Row],[Cur]]&lt;&gt;"",IF(Table1[[#This Row],[Cur]]="USD","",ExchangeRate),"")</f>
        <v/>
      </c>
      <c r="BA1138" s="46" t="str">
        <f>IF(Table1[[#This Row],[Grant]]&lt;&gt;"",VLOOKUP(Table1[[#This Row],[Grant]],Grants!B:D,3),"")</f>
        <v/>
      </c>
      <c r="BB1138" s="46" t="str">
        <f>TRIM(Table1[[#This Row],[Vendor ID]])</f>
        <v/>
      </c>
      <c r="BC1138">
        <f>IF(Table1[[#This Row],[Reference Number]]=Q1137,BC1137,BC1137+1)</f>
        <v>2</v>
      </c>
    </row>
    <row r="1139" spans="1:55" ht="11.25" hidden="1" customHeight="1">
      <c r="A1139" s="1"/>
      <c r="B1139" s="88" t="str">
        <f>IF(Table1[[#This Row],[Posting Date]]&lt;&gt;"",IF(Table1[[#This Row],[Reference Number]]=Q1138,B1138+1,1),"")</f>
        <v/>
      </c>
      <c r="C1139" s="61"/>
      <c r="D1139" s="61"/>
      <c r="E1139" s="218"/>
      <c r="F1139" s="143" t="str">
        <f>IFERROR(IF(VLOOKUP(Table1[[#This Row],[Budget Code Description]],Dimentions!$X$6:$AC$132,2,FALSE)="","",VLOOKUP(Table1[[#This Row],[Budget Code Description]],Dimentions!$X$6:$AC$132,2,FALSE)),"")</f>
        <v/>
      </c>
      <c r="G1139" s="143" t="str">
        <f>IFERROR(VLOOKUP(Table1[[#This Row],[Budget Code Description]],Dimentions!$X$6:$AC$132,3,FALSE),"")</f>
        <v/>
      </c>
      <c r="H1139" s="64" t="str">
        <f>IFERROR(VLOOKUP(Table1[[#This Row],[Account]],Dimentions!$S$6:$V$233,2,FALSE),"")</f>
        <v/>
      </c>
      <c r="I1139" s="62">
        <f>_xlfn.NUMBERVALUE(LEFT(Table1[[#This Row],[Account]],1))</f>
        <v>0</v>
      </c>
      <c r="J1139" s="62" t="str">
        <f>IFERROR(VLOOKUP(Table1[[#This Row],[Budget Code Description]],Table6[#All],7,FALSE),"")</f>
        <v/>
      </c>
      <c r="K1139" s="143" t="str">
        <f>IFERROR(VLOOKUP(Table1[[#This Row],[Budget Code Description]],Table6[#All],8,FALSE),"")</f>
        <v/>
      </c>
      <c r="L1139" s="63"/>
      <c r="M1139" s="65" t="str">
        <f>IFERROR(VLOOKUP(Table1[[#This Row],[Staff ID]],Table2[],2,FALSE),"")</f>
        <v/>
      </c>
      <c r="N1139" s="211" t="str">
        <f>IFERROR(IF(VLOOKUP(Table1[[#This Row],[Budget Code Description]],Dimentions!$X$6:$AC$97,4,FALSE)="","",VLOOKUP(Table1[[#This Row],[Budget Code Description]],Dimentions!$X$6:$AC$97,4,FALSE)),"")</f>
        <v/>
      </c>
      <c r="O1139" s="65" t="str">
        <f>IFERROR(VLOOKUP(Table1[[#This Row],[Vendor ID]],Table549[],2,FALSE),"")</f>
        <v/>
      </c>
      <c r="P1139" s="63"/>
      <c r="Q1139" s="143" t="str">
        <f>IF(Table1[[#This Row],[Posting Date]]&lt;&gt;"",$D$9,"")</f>
        <v/>
      </c>
      <c r="R1139" s="159" t="str">
        <f>IF(Table1[[#This Row],[Posting Date]]&lt;&gt;"",$D$10,"")</f>
        <v/>
      </c>
      <c r="S1139" s="66"/>
      <c r="T1139" s="63"/>
      <c r="U1139" s="67"/>
      <c r="V1139" s="67"/>
      <c r="W1139" s="67" t="str">
        <f t="shared" si="18"/>
        <v/>
      </c>
      <c r="X1139" s="161" t="str">
        <f>IF(E1139="","",(IF(Table1[[#This Row],[Cur]]="USD",Table1[[#This Row],[Cur_Amount Debit]],Table1[[#This Row],[Cur_Amount Debit]]/Table1[[#This Row],[Exchange Rate]])))</f>
        <v/>
      </c>
      <c r="Y1139" s="161" t="str">
        <f>IF(E1139="","",(IF(Table1[[#This Row],[Cur]]="USD",Table1[[#This Row],[Cur_Amount Credit]],Table1[[#This Row],[Cur_Amount Credit]]/ExchangeRate)))</f>
        <v/>
      </c>
      <c r="Z1139" s="203" t="str">
        <f>IF(E1139="","",(Table1[[#This Row],[Debit USD]]-Table1[[#This Row],[Credit USD]]))</f>
        <v/>
      </c>
      <c r="AA1139" s="122"/>
      <c r="AB1139" s="1"/>
      <c r="AC1139" s="15"/>
      <c r="AD1139" s="15" t="str">
        <f>IF(AND(OR(Table1[[#This Row],[Account]]="15030",Table1[[#This Row],[Account]]="15035",Table1[[#This Row],[Account]]="20150"),Table1[[#This Row],[Vendor ID]]=""),1,"")</f>
        <v/>
      </c>
      <c r="AE1139" s="15"/>
      <c r="AF1139" s="15"/>
      <c r="AG1139" s="15"/>
      <c r="AH1139" s="46" t="str">
        <f>IF(Table1[[#This Row],[Posting Date]]&lt;&gt;"","GJ-"&amp;CountryID,"")</f>
        <v/>
      </c>
      <c r="AI1139" s="59" t="str">
        <f>IF(Table1[[#This Row],[Posting Date]]&lt;&gt;"",Table1[[#This Row],[Posting Date]],"")</f>
        <v/>
      </c>
      <c r="AJ1139" s="46"/>
      <c r="AK1139" s="46" t="str">
        <f>IF(Table1[[#This Row],[Description]]&lt;&gt;"",Table1[[#This Row],[Description]],"")</f>
        <v/>
      </c>
      <c r="AL1139" s="46" t="str">
        <f>IF(Table1[[#This Row],[Posting Date]]&lt;&gt;"",Table1[[#This Row],[Reference Number]],"")</f>
        <v/>
      </c>
      <c r="AM1139" s="46" t="str">
        <f>TRIM(Table1[[#This Row],[Line '#]])</f>
        <v/>
      </c>
      <c r="AN1139" s="46" t="str">
        <f>TRIM(Table1[[#This Row],[Account]])</f>
        <v/>
      </c>
      <c r="AO1139" s="46" t="str">
        <f>IF(Table1[[#This Row],[Posting Date]]&lt;&gt;"",$D$5,"")</f>
        <v/>
      </c>
      <c r="AP1139" s="46" t="str">
        <f>TRIM(Table1[[#This Row],[Departments-Prgrams]])</f>
        <v/>
      </c>
      <c r="AQ1139" s="46" t="str">
        <f>TRIM(Table1[[#This Row],[Grant]])</f>
        <v/>
      </c>
      <c r="AR1139" s="46" t="str">
        <f>TRIM(Table1[[#This Row],[Staff ID]])</f>
        <v/>
      </c>
      <c r="AS1139" s="46" t="str">
        <f>IF(TRIM(Table1[[#This Row],[Budget Code]])=0,"",TRIM(Table1[[#This Row],[Budget Code]]))</f>
        <v/>
      </c>
      <c r="AT1139" s="46" t="str">
        <f>IF(Table1[[#This Row],[Line Description]]&lt;&gt;"",Table1[[#This Row],[Line Description]],"")</f>
        <v/>
      </c>
      <c r="AU1139" s="46" t="str">
        <f>IF(Table1[[#This Row],[Cur_Amount Debit]]&gt;0,ROUND(Table1[[#This Row],[Cur_Amount Debit]],2),"")</f>
        <v/>
      </c>
      <c r="AV1139" s="46" t="str">
        <f>IF(Table1[[#This Row],[Cur_Amount Credit]]&gt;0,ROUND(Table1[[#This Row],[Cur_Amount Credit]],2),"")</f>
        <v/>
      </c>
      <c r="AW1139" s="46" t="str">
        <f>LEFT(Table1[[#This Row],[Cur]],3)</f>
        <v/>
      </c>
      <c r="AX1139" s="59"/>
      <c r="AY1139" s="46"/>
      <c r="AZ1139" s="46" t="str">
        <f>IF(Table1[[#This Row],[Cur]]&lt;&gt;"",IF(Table1[[#This Row],[Cur]]="USD","",ExchangeRate),"")</f>
        <v/>
      </c>
      <c r="BA1139" s="46" t="str">
        <f>IF(Table1[[#This Row],[Grant]]&lt;&gt;"",VLOOKUP(Table1[[#This Row],[Grant]],Grants!B:D,3),"")</f>
        <v/>
      </c>
      <c r="BB1139" s="46" t="str">
        <f>TRIM(Table1[[#This Row],[Vendor ID]])</f>
        <v/>
      </c>
      <c r="BC1139">
        <f>IF(Table1[[#This Row],[Reference Number]]=Q1138,BC1138,BC1138+1)</f>
        <v>2</v>
      </c>
    </row>
    <row r="1140" spans="1:55" ht="11.25" hidden="1" customHeight="1">
      <c r="A1140" s="1"/>
      <c r="B1140" s="88" t="str">
        <f>IF(Table1[[#This Row],[Posting Date]]&lt;&gt;"",IF(Table1[[#This Row],[Reference Number]]=Q1139,B1139+1,1),"")</f>
        <v/>
      </c>
      <c r="C1140" s="61"/>
      <c r="D1140" s="61"/>
      <c r="E1140" s="218"/>
      <c r="F1140" s="143" t="str">
        <f>IFERROR(IF(VLOOKUP(Table1[[#This Row],[Budget Code Description]],Dimentions!$X$6:$AC$132,2,FALSE)="","",VLOOKUP(Table1[[#This Row],[Budget Code Description]],Dimentions!$X$6:$AC$132,2,FALSE)),"")</f>
        <v/>
      </c>
      <c r="G1140" s="143" t="str">
        <f>IFERROR(VLOOKUP(Table1[[#This Row],[Budget Code Description]],Dimentions!$X$6:$AC$132,3,FALSE),"")</f>
        <v/>
      </c>
      <c r="H1140" s="64" t="str">
        <f>IFERROR(VLOOKUP(Table1[[#This Row],[Account]],Dimentions!$S$6:$V$233,2,FALSE),"")</f>
        <v/>
      </c>
      <c r="I1140" s="62">
        <f>_xlfn.NUMBERVALUE(LEFT(Table1[[#This Row],[Account]],1))</f>
        <v>0</v>
      </c>
      <c r="J1140" s="62" t="str">
        <f>IFERROR(VLOOKUP(Table1[[#This Row],[Budget Code Description]],Table6[#All],7,FALSE),"")</f>
        <v/>
      </c>
      <c r="K1140" s="143" t="str">
        <f>IFERROR(VLOOKUP(Table1[[#This Row],[Budget Code Description]],Table6[#All],8,FALSE),"")</f>
        <v/>
      </c>
      <c r="L1140" s="63"/>
      <c r="M1140" s="65" t="str">
        <f>IFERROR(VLOOKUP(Table1[[#This Row],[Staff ID]],Table2[],2,FALSE),"")</f>
        <v/>
      </c>
      <c r="N1140" s="211" t="str">
        <f>IFERROR(IF(VLOOKUP(Table1[[#This Row],[Budget Code Description]],Dimentions!$X$6:$AC$97,4,FALSE)="","",VLOOKUP(Table1[[#This Row],[Budget Code Description]],Dimentions!$X$6:$AC$97,4,FALSE)),"")</f>
        <v/>
      </c>
      <c r="O1140" s="65" t="str">
        <f>IFERROR(VLOOKUP(Table1[[#This Row],[Vendor ID]],Table549[],2,FALSE),"")</f>
        <v/>
      </c>
      <c r="P1140" s="63"/>
      <c r="Q1140" s="143" t="str">
        <f>IF(Table1[[#This Row],[Posting Date]]&lt;&gt;"",$D$9,"")</f>
        <v/>
      </c>
      <c r="R1140" s="159" t="str">
        <f>IF(Table1[[#This Row],[Posting Date]]&lt;&gt;"",$D$10,"")</f>
        <v/>
      </c>
      <c r="S1140" s="66"/>
      <c r="T1140" s="63"/>
      <c r="U1140" s="67"/>
      <c r="V1140" s="67"/>
      <c r="W1140" s="67" t="str">
        <f t="shared" si="18"/>
        <v/>
      </c>
      <c r="X1140" s="161" t="str">
        <f>IF(E1140="","",(IF(Table1[[#This Row],[Cur]]="USD",Table1[[#This Row],[Cur_Amount Debit]],Table1[[#This Row],[Cur_Amount Debit]]/Table1[[#This Row],[Exchange Rate]])))</f>
        <v/>
      </c>
      <c r="Y1140" s="161" t="str">
        <f>IF(E1140="","",(IF(Table1[[#This Row],[Cur]]="USD",Table1[[#This Row],[Cur_Amount Credit]],Table1[[#This Row],[Cur_Amount Credit]]/ExchangeRate)))</f>
        <v/>
      </c>
      <c r="Z1140" s="203" t="str">
        <f>IF(E1140="","",(Table1[[#This Row],[Debit USD]]-Table1[[#This Row],[Credit USD]]))</f>
        <v/>
      </c>
      <c r="AA1140" s="122"/>
      <c r="AB1140" s="1"/>
      <c r="AC1140" s="15"/>
      <c r="AD1140" s="15" t="str">
        <f>IF(AND(OR(Table1[[#This Row],[Account]]="15030",Table1[[#This Row],[Account]]="15035",Table1[[#This Row],[Account]]="20150"),Table1[[#This Row],[Vendor ID]]=""),1,"")</f>
        <v/>
      </c>
      <c r="AE1140" s="15"/>
      <c r="AF1140" s="15"/>
      <c r="AG1140" s="15"/>
      <c r="AH1140" s="46" t="str">
        <f>IF(Table1[[#This Row],[Posting Date]]&lt;&gt;"","GJ-"&amp;CountryID,"")</f>
        <v/>
      </c>
      <c r="AI1140" s="59" t="str">
        <f>IF(Table1[[#This Row],[Posting Date]]&lt;&gt;"",Table1[[#This Row],[Posting Date]],"")</f>
        <v/>
      </c>
      <c r="AJ1140" s="46"/>
      <c r="AK1140" s="46" t="str">
        <f>IF(Table1[[#This Row],[Description]]&lt;&gt;"",Table1[[#This Row],[Description]],"")</f>
        <v/>
      </c>
      <c r="AL1140" s="46" t="str">
        <f>IF(Table1[[#This Row],[Posting Date]]&lt;&gt;"",Table1[[#This Row],[Reference Number]],"")</f>
        <v/>
      </c>
      <c r="AM1140" s="46" t="str">
        <f>TRIM(Table1[[#This Row],[Line '#]])</f>
        <v/>
      </c>
      <c r="AN1140" s="46" t="str">
        <f>TRIM(Table1[[#This Row],[Account]])</f>
        <v/>
      </c>
      <c r="AO1140" s="46" t="str">
        <f>IF(Table1[[#This Row],[Posting Date]]&lt;&gt;"",$D$5,"")</f>
        <v/>
      </c>
      <c r="AP1140" s="46" t="str">
        <f>TRIM(Table1[[#This Row],[Departments-Prgrams]])</f>
        <v/>
      </c>
      <c r="AQ1140" s="46" t="str">
        <f>TRIM(Table1[[#This Row],[Grant]])</f>
        <v/>
      </c>
      <c r="AR1140" s="46" t="str">
        <f>TRIM(Table1[[#This Row],[Staff ID]])</f>
        <v/>
      </c>
      <c r="AS1140" s="46" t="str">
        <f>IF(TRIM(Table1[[#This Row],[Budget Code]])=0,"",TRIM(Table1[[#This Row],[Budget Code]]))</f>
        <v/>
      </c>
      <c r="AT1140" s="46" t="str">
        <f>IF(Table1[[#This Row],[Line Description]]&lt;&gt;"",Table1[[#This Row],[Line Description]],"")</f>
        <v/>
      </c>
      <c r="AU1140" s="46" t="str">
        <f>IF(Table1[[#This Row],[Cur_Amount Debit]]&gt;0,ROUND(Table1[[#This Row],[Cur_Amount Debit]],2),"")</f>
        <v/>
      </c>
      <c r="AV1140" s="46" t="str">
        <f>IF(Table1[[#This Row],[Cur_Amount Credit]]&gt;0,ROUND(Table1[[#This Row],[Cur_Amount Credit]],2),"")</f>
        <v/>
      </c>
      <c r="AW1140" s="46" t="str">
        <f>LEFT(Table1[[#This Row],[Cur]],3)</f>
        <v/>
      </c>
      <c r="AX1140" s="59"/>
      <c r="AY1140" s="46"/>
      <c r="AZ1140" s="46" t="str">
        <f>IF(Table1[[#This Row],[Cur]]&lt;&gt;"",IF(Table1[[#This Row],[Cur]]="USD","",ExchangeRate),"")</f>
        <v/>
      </c>
      <c r="BA1140" s="46" t="str">
        <f>IF(Table1[[#This Row],[Grant]]&lt;&gt;"",VLOOKUP(Table1[[#This Row],[Grant]],Grants!B:D,3),"")</f>
        <v/>
      </c>
      <c r="BB1140" s="46" t="str">
        <f>TRIM(Table1[[#This Row],[Vendor ID]])</f>
        <v/>
      </c>
      <c r="BC1140">
        <f>IF(Table1[[#This Row],[Reference Number]]=Q1139,BC1139,BC1139+1)</f>
        <v>2</v>
      </c>
    </row>
    <row r="1141" spans="1:55" ht="11.25" hidden="1" customHeight="1">
      <c r="A1141" s="1"/>
      <c r="B1141" s="88" t="str">
        <f>IF(Table1[[#This Row],[Posting Date]]&lt;&gt;"",IF(Table1[[#This Row],[Reference Number]]=Q1140,B1140+1,1),"")</f>
        <v/>
      </c>
      <c r="C1141" s="61"/>
      <c r="D1141" s="61"/>
      <c r="E1141" s="218"/>
      <c r="F1141" s="143" t="str">
        <f>IFERROR(IF(VLOOKUP(Table1[[#This Row],[Budget Code Description]],Dimentions!$X$6:$AC$132,2,FALSE)="","",VLOOKUP(Table1[[#This Row],[Budget Code Description]],Dimentions!$X$6:$AC$132,2,FALSE)),"")</f>
        <v/>
      </c>
      <c r="G1141" s="143" t="str">
        <f>IFERROR(VLOOKUP(Table1[[#This Row],[Budget Code Description]],Dimentions!$X$6:$AC$132,3,FALSE),"")</f>
        <v/>
      </c>
      <c r="H1141" s="64" t="str">
        <f>IFERROR(VLOOKUP(Table1[[#This Row],[Account]],Dimentions!$S$6:$V$233,2,FALSE),"")</f>
        <v/>
      </c>
      <c r="I1141" s="62">
        <f>_xlfn.NUMBERVALUE(LEFT(Table1[[#This Row],[Account]],1))</f>
        <v>0</v>
      </c>
      <c r="J1141" s="62" t="str">
        <f>IFERROR(VLOOKUP(Table1[[#This Row],[Budget Code Description]],Table6[#All],7,FALSE),"")</f>
        <v/>
      </c>
      <c r="K1141" s="143" t="str">
        <f>IFERROR(VLOOKUP(Table1[[#This Row],[Budget Code Description]],Table6[#All],8,FALSE),"")</f>
        <v/>
      </c>
      <c r="L1141" s="63"/>
      <c r="M1141" s="65" t="str">
        <f>IFERROR(VLOOKUP(Table1[[#This Row],[Staff ID]],Table2[],2,FALSE),"")</f>
        <v/>
      </c>
      <c r="N1141" s="211" t="str">
        <f>IFERROR(IF(VLOOKUP(Table1[[#This Row],[Budget Code Description]],Dimentions!$X$6:$AC$97,4,FALSE)="","",VLOOKUP(Table1[[#This Row],[Budget Code Description]],Dimentions!$X$6:$AC$97,4,FALSE)),"")</f>
        <v/>
      </c>
      <c r="O1141" s="65" t="str">
        <f>IFERROR(VLOOKUP(Table1[[#This Row],[Vendor ID]],Table549[],2,FALSE),"")</f>
        <v/>
      </c>
      <c r="P1141" s="63"/>
      <c r="Q1141" s="143" t="str">
        <f>IF(Table1[[#This Row],[Posting Date]]&lt;&gt;"",$D$9,"")</f>
        <v/>
      </c>
      <c r="R1141" s="159" t="str">
        <f>IF(Table1[[#This Row],[Posting Date]]&lt;&gt;"",$D$10,"")</f>
        <v/>
      </c>
      <c r="S1141" s="66"/>
      <c r="T1141" s="63"/>
      <c r="U1141" s="67"/>
      <c r="V1141" s="67"/>
      <c r="W1141" s="67" t="str">
        <f t="shared" si="18"/>
        <v/>
      </c>
      <c r="X1141" s="161" t="str">
        <f>IF(E1141="","",(IF(Table1[[#This Row],[Cur]]="USD",Table1[[#This Row],[Cur_Amount Debit]],Table1[[#This Row],[Cur_Amount Debit]]/Table1[[#This Row],[Exchange Rate]])))</f>
        <v/>
      </c>
      <c r="Y1141" s="161" t="str">
        <f>IF(E1141="","",(IF(Table1[[#This Row],[Cur]]="USD",Table1[[#This Row],[Cur_Amount Credit]],Table1[[#This Row],[Cur_Amount Credit]]/ExchangeRate)))</f>
        <v/>
      </c>
      <c r="Z1141" s="203" t="str">
        <f>IF(E1141="","",(Table1[[#This Row],[Debit USD]]-Table1[[#This Row],[Credit USD]]))</f>
        <v/>
      </c>
      <c r="AA1141" s="122"/>
      <c r="AB1141" s="1"/>
      <c r="AC1141" s="15"/>
      <c r="AD1141" s="15" t="str">
        <f>IF(AND(OR(Table1[[#This Row],[Account]]="15030",Table1[[#This Row],[Account]]="15035",Table1[[#This Row],[Account]]="20150"),Table1[[#This Row],[Vendor ID]]=""),1,"")</f>
        <v/>
      </c>
      <c r="AE1141" s="15"/>
      <c r="AF1141" s="15"/>
      <c r="AG1141" s="15"/>
      <c r="AH1141" s="46" t="str">
        <f>IF(Table1[[#This Row],[Posting Date]]&lt;&gt;"","GJ-"&amp;CountryID,"")</f>
        <v/>
      </c>
      <c r="AI1141" s="59" t="str">
        <f>IF(Table1[[#This Row],[Posting Date]]&lt;&gt;"",Table1[[#This Row],[Posting Date]],"")</f>
        <v/>
      </c>
      <c r="AJ1141" s="46"/>
      <c r="AK1141" s="46" t="str">
        <f>IF(Table1[[#This Row],[Description]]&lt;&gt;"",Table1[[#This Row],[Description]],"")</f>
        <v/>
      </c>
      <c r="AL1141" s="46" t="str">
        <f>IF(Table1[[#This Row],[Posting Date]]&lt;&gt;"",Table1[[#This Row],[Reference Number]],"")</f>
        <v/>
      </c>
      <c r="AM1141" s="46" t="str">
        <f>TRIM(Table1[[#This Row],[Line '#]])</f>
        <v/>
      </c>
      <c r="AN1141" s="46" t="str">
        <f>TRIM(Table1[[#This Row],[Account]])</f>
        <v/>
      </c>
      <c r="AO1141" s="46" t="str">
        <f>IF(Table1[[#This Row],[Posting Date]]&lt;&gt;"",$D$5,"")</f>
        <v/>
      </c>
      <c r="AP1141" s="46" t="str">
        <f>TRIM(Table1[[#This Row],[Departments-Prgrams]])</f>
        <v/>
      </c>
      <c r="AQ1141" s="46" t="str">
        <f>TRIM(Table1[[#This Row],[Grant]])</f>
        <v/>
      </c>
      <c r="AR1141" s="46" t="str">
        <f>TRIM(Table1[[#This Row],[Staff ID]])</f>
        <v/>
      </c>
      <c r="AS1141" s="46" t="str">
        <f>IF(TRIM(Table1[[#This Row],[Budget Code]])=0,"",TRIM(Table1[[#This Row],[Budget Code]]))</f>
        <v/>
      </c>
      <c r="AT1141" s="46" t="str">
        <f>IF(Table1[[#This Row],[Line Description]]&lt;&gt;"",Table1[[#This Row],[Line Description]],"")</f>
        <v/>
      </c>
      <c r="AU1141" s="46" t="str">
        <f>IF(Table1[[#This Row],[Cur_Amount Debit]]&gt;0,ROUND(Table1[[#This Row],[Cur_Amount Debit]],2),"")</f>
        <v/>
      </c>
      <c r="AV1141" s="46" t="str">
        <f>IF(Table1[[#This Row],[Cur_Amount Credit]]&gt;0,ROUND(Table1[[#This Row],[Cur_Amount Credit]],2),"")</f>
        <v/>
      </c>
      <c r="AW1141" s="46" t="str">
        <f>LEFT(Table1[[#This Row],[Cur]],3)</f>
        <v/>
      </c>
      <c r="AX1141" s="59"/>
      <c r="AY1141" s="46"/>
      <c r="AZ1141" s="46" t="str">
        <f>IF(Table1[[#This Row],[Cur]]&lt;&gt;"",IF(Table1[[#This Row],[Cur]]="USD","",ExchangeRate),"")</f>
        <v/>
      </c>
      <c r="BA1141" s="46" t="str">
        <f>IF(Table1[[#This Row],[Grant]]&lt;&gt;"",VLOOKUP(Table1[[#This Row],[Grant]],Grants!B:D,3),"")</f>
        <v/>
      </c>
      <c r="BB1141" s="46" t="str">
        <f>TRIM(Table1[[#This Row],[Vendor ID]])</f>
        <v/>
      </c>
      <c r="BC1141">
        <f>IF(Table1[[#This Row],[Reference Number]]=Q1140,BC1140,BC1140+1)</f>
        <v>2</v>
      </c>
    </row>
    <row r="1142" spans="1:55" ht="11.25" hidden="1" customHeight="1">
      <c r="A1142" s="1"/>
      <c r="B1142" s="88" t="str">
        <f>IF(Table1[[#This Row],[Posting Date]]&lt;&gt;"",IF(Table1[[#This Row],[Reference Number]]=Q1141,B1141+1,1),"")</f>
        <v/>
      </c>
      <c r="C1142" s="61"/>
      <c r="D1142" s="61"/>
      <c r="E1142" s="218"/>
      <c r="F1142" s="143" t="str">
        <f>IFERROR(IF(VLOOKUP(Table1[[#This Row],[Budget Code Description]],Dimentions!$X$6:$AC$132,2,FALSE)="","",VLOOKUP(Table1[[#This Row],[Budget Code Description]],Dimentions!$X$6:$AC$132,2,FALSE)),"")</f>
        <v/>
      </c>
      <c r="G1142" s="143" t="str">
        <f>IFERROR(VLOOKUP(Table1[[#This Row],[Budget Code Description]],Dimentions!$X$6:$AC$132,3,FALSE),"")</f>
        <v/>
      </c>
      <c r="H1142" s="64" t="str">
        <f>IFERROR(VLOOKUP(Table1[[#This Row],[Account]],Dimentions!$S$6:$V$233,2,FALSE),"")</f>
        <v/>
      </c>
      <c r="I1142" s="62">
        <f>_xlfn.NUMBERVALUE(LEFT(Table1[[#This Row],[Account]],1))</f>
        <v>0</v>
      </c>
      <c r="J1142" s="62" t="str">
        <f>IFERROR(VLOOKUP(Table1[[#This Row],[Budget Code Description]],Table6[#All],7,FALSE),"")</f>
        <v/>
      </c>
      <c r="K1142" s="143" t="str">
        <f>IFERROR(VLOOKUP(Table1[[#This Row],[Budget Code Description]],Table6[#All],8,FALSE),"")</f>
        <v/>
      </c>
      <c r="L1142" s="63"/>
      <c r="M1142" s="65" t="str">
        <f>IFERROR(VLOOKUP(Table1[[#This Row],[Staff ID]],Table2[],2,FALSE),"")</f>
        <v/>
      </c>
      <c r="N1142" s="211" t="str">
        <f>IFERROR(IF(VLOOKUP(Table1[[#This Row],[Budget Code Description]],Dimentions!$X$6:$AC$97,4,FALSE)="","",VLOOKUP(Table1[[#This Row],[Budget Code Description]],Dimentions!$X$6:$AC$97,4,FALSE)),"")</f>
        <v/>
      </c>
      <c r="O1142" s="65" t="str">
        <f>IFERROR(VLOOKUP(Table1[[#This Row],[Vendor ID]],Table549[],2,FALSE),"")</f>
        <v/>
      </c>
      <c r="P1142" s="63"/>
      <c r="Q1142" s="143" t="str">
        <f>IF(Table1[[#This Row],[Posting Date]]&lt;&gt;"",$D$9,"")</f>
        <v/>
      </c>
      <c r="R1142" s="159" t="str">
        <f>IF(Table1[[#This Row],[Posting Date]]&lt;&gt;"",$D$10,"")</f>
        <v/>
      </c>
      <c r="S1142" s="66"/>
      <c r="T1142" s="63"/>
      <c r="U1142" s="67"/>
      <c r="V1142" s="67"/>
      <c r="W1142" s="67" t="str">
        <f t="shared" si="18"/>
        <v/>
      </c>
      <c r="X1142" s="161" t="str">
        <f>IF(E1142="","",(IF(Table1[[#This Row],[Cur]]="USD",Table1[[#This Row],[Cur_Amount Debit]],Table1[[#This Row],[Cur_Amount Debit]]/Table1[[#This Row],[Exchange Rate]])))</f>
        <v/>
      </c>
      <c r="Y1142" s="161" t="str">
        <f>IF(E1142="","",(IF(Table1[[#This Row],[Cur]]="USD",Table1[[#This Row],[Cur_Amount Credit]],Table1[[#This Row],[Cur_Amount Credit]]/ExchangeRate)))</f>
        <v/>
      </c>
      <c r="Z1142" s="203" t="str">
        <f>IF(E1142="","",(Table1[[#This Row],[Debit USD]]-Table1[[#This Row],[Credit USD]]))</f>
        <v/>
      </c>
      <c r="AA1142" s="122"/>
      <c r="AB1142" s="1"/>
      <c r="AC1142" s="15"/>
      <c r="AD1142" s="15" t="str">
        <f>IF(AND(OR(Table1[[#This Row],[Account]]="15030",Table1[[#This Row],[Account]]="15035",Table1[[#This Row],[Account]]="20150"),Table1[[#This Row],[Vendor ID]]=""),1,"")</f>
        <v/>
      </c>
      <c r="AE1142" s="15"/>
      <c r="AF1142" s="15"/>
      <c r="AG1142" s="15"/>
      <c r="AH1142" s="46" t="str">
        <f>IF(Table1[[#This Row],[Posting Date]]&lt;&gt;"","GJ-"&amp;CountryID,"")</f>
        <v/>
      </c>
      <c r="AI1142" s="59" t="str">
        <f>IF(Table1[[#This Row],[Posting Date]]&lt;&gt;"",Table1[[#This Row],[Posting Date]],"")</f>
        <v/>
      </c>
      <c r="AJ1142" s="46"/>
      <c r="AK1142" s="46" t="str">
        <f>IF(Table1[[#This Row],[Description]]&lt;&gt;"",Table1[[#This Row],[Description]],"")</f>
        <v/>
      </c>
      <c r="AL1142" s="46" t="str">
        <f>IF(Table1[[#This Row],[Posting Date]]&lt;&gt;"",Table1[[#This Row],[Reference Number]],"")</f>
        <v/>
      </c>
      <c r="AM1142" s="46" t="str">
        <f>TRIM(Table1[[#This Row],[Line '#]])</f>
        <v/>
      </c>
      <c r="AN1142" s="46" t="str">
        <f>TRIM(Table1[[#This Row],[Account]])</f>
        <v/>
      </c>
      <c r="AO1142" s="46" t="str">
        <f>IF(Table1[[#This Row],[Posting Date]]&lt;&gt;"",$D$5,"")</f>
        <v/>
      </c>
      <c r="AP1142" s="46" t="str">
        <f>TRIM(Table1[[#This Row],[Departments-Prgrams]])</f>
        <v/>
      </c>
      <c r="AQ1142" s="46" t="str">
        <f>TRIM(Table1[[#This Row],[Grant]])</f>
        <v/>
      </c>
      <c r="AR1142" s="46" t="str">
        <f>TRIM(Table1[[#This Row],[Staff ID]])</f>
        <v/>
      </c>
      <c r="AS1142" s="46" t="str">
        <f>IF(TRIM(Table1[[#This Row],[Budget Code]])=0,"",TRIM(Table1[[#This Row],[Budget Code]]))</f>
        <v/>
      </c>
      <c r="AT1142" s="46" t="str">
        <f>IF(Table1[[#This Row],[Line Description]]&lt;&gt;"",Table1[[#This Row],[Line Description]],"")</f>
        <v/>
      </c>
      <c r="AU1142" s="46" t="str">
        <f>IF(Table1[[#This Row],[Cur_Amount Debit]]&gt;0,ROUND(Table1[[#This Row],[Cur_Amount Debit]],2),"")</f>
        <v/>
      </c>
      <c r="AV1142" s="46" t="str">
        <f>IF(Table1[[#This Row],[Cur_Amount Credit]]&gt;0,ROUND(Table1[[#This Row],[Cur_Amount Credit]],2),"")</f>
        <v/>
      </c>
      <c r="AW1142" s="46" t="str">
        <f>LEFT(Table1[[#This Row],[Cur]],3)</f>
        <v/>
      </c>
      <c r="AX1142" s="59"/>
      <c r="AY1142" s="46"/>
      <c r="AZ1142" s="46" t="str">
        <f>IF(Table1[[#This Row],[Cur]]&lt;&gt;"",IF(Table1[[#This Row],[Cur]]="USD","",ExchangeRate),"")</f>
        <v/>
      </c>
      <c r="BA1142" s="46" t="str">
        <f>IF(Table1[[#This Row],[Grant]]&lt;&gt;"",VLOOKUP(Table1[[#This Row],[Grant]],Grants!B:D,3),"")</f>
        <v/>
      </c>
      <c r="BB1142" s="46" t="str">
        <f>TRIM(Table1[[#This Row],[Vendor ID]])</f>
        <v/>
      </c>
      <c r="BC1142">
        <f>IF(Table1[[#This Row],[Reference Number]]=Q1141,BC1141,BC1141+1)</f>
        <v>2</v>
      </c>
    </row>
    <row r="1143" spans="1:55" ht="11.25" hidden="1" customHeight="1">
      <c r="A1143" s="1"/>
      <c r="B1143" s="88" t="str">
        <f>IF(Table1[[#This Row],[Posting Date]]&lt;&gt;"",IF(Table1[[#This Row],[Reference Number]]=Q1142,B1142+1,1),"")</f>
        <v/>
      </c>
      <c r="C1143" s="61"/>
      <c r="D1143" s="61"/>
      <c r="E1143" s="218"/>
      <c r="F1143" s="143" t="str">
        <f>IFERROR(IF(VLOOKUP(Table1[[#This Row],[Budget Code Description]],Dimentions!$X$6:$AC$132,2,FALSE)="","",VLOOKUP(Table1[[#This Row],[Budget Code Description]],Dimentions!$X$6:$AC$132,2,FALSE)),"")</f>
        <v/>
      </c>
      <c r="G1143" s="143" t="str">
        <f>IFERROR(VLOOKUP(Table1[[#This Row],[Budget Code Description]],Dimentions!$X$6:$AC$132,3,FALSE),"")</f>
        <v/>
      </c>
      <c r="H1143" s="64" t="str">
        <f>IFERROR(VLOOKUP(Table1[[#This Row],[Account]],Dimentions!$S$6:$V$233,2,FALSE),"")</f>
        <v/>
      </c>
      <c r="I1143" s="62">
        <f>_xlfn.NUMBERVALUE(LEFT(Table1[[#This Row],[Account]],1))</f>
        <v>0</v>
      </c>
      <c r="J1143" s="62" t="str">
        <f>IFERROR(VLOOKUP(Table1[[#This Row],[Budget Code Description]],Table6[#All],7,FALSE),"")</f>
        <v/>
      </c>
      <c r="K1143" s="143" t="str">
        <f>IFERROR(VLOOKUP(Table1[[#This Row],[Budget Code Description]],Table6[#All],8,FALSE),"")</f>
        <v/>
      </c>
      <c r="L1143" s="63"/>
      <c r="M1143" s="65" t="str">
        <f>IFERROR(VLOOKUP(Table1[[#This Row],[Staff ID]],Table2[],2,FALSE),"")</f>
        <v/>
      </c>
      <c r="N1143" s="211" t="str">
        <f>IFERROR(IF(VLOOKUP(Table1[[#This Row],[Budget Code Description]],Dimentions!$X$6:$AC$97,4,FALSE)="","",VLOOKUP(Table1[[#This Row],[Budget Code Description]],Dimentions!$X$6:$AC$97,4,FALSE)),"")</f>
        <v/>
      </c>
      <c r="O1143" s="65" t="str">
        <f>IFERROR(VLOOKUP(Table1[[#This Row],[Vendor ID]],Table549[],2,FALSE),"")</f>
        <v/>
      </c>
      <c r="P1143" s="63"/>
      <c r="Q1143" s="143" t="str">
        <f>IF(Table1[[#This Row],[Posting Date]]&lt;&gt;"",$D$9,"")</f>
        <v/>
      </c>
      <c r="R1143" s="159" t="str">
        <f>IF(Table1[[#This Row],[Posting Date]]&lt;&gt;"",$D$10,"")</f>
        <v/>
      </c>
      <c r="S1143" s="66"/>
      <c r="T1143" s="63"/>
      <c r="U1143" s="67"/>
      <c r="V1143" s="67"/>
      <c r="W1143" s="67" t="str">
        <f t="shared" si="18"/>
        <v/>
      </c>
      <c r="X1143" s="161" t="str">
        <f>IF(E1143="","",(IF(Table1[[#This Row],[Cur]]="USD",Table1[[#This Row],[Cur_Amount Debit]],Table1[[#This Row],[Cur_Amount Debit]]/Table1[[#This Row],[Exchange Rate]])))</f>
        <v/>
      </c>
      <c r="Y1143" s="161" t="str">
        <f>IF(E1143="","",(IF(Table1[[#This Row],[Cur]]="USD",Table1[[#This Row],[Cur_Amount Credit]],Table1[[#This Row],[Cur_Amount Credit]]/ExchangeRate)))</f>
        <v/>
      </c>
      <c r="Z1143" s="203" t="str">
        <f>IF(E1143="","",(Table1[[#This Row],[Debit USD]]-Table1[[#This Row],[Credit USD]]))</f>
        <v/>
      </c>
      <c r="AA1143" s="122"/>
      <c r="AB1143" s="1"/>
      <c r="AC1143" s="15"/>
      <c r="AD1143" s="15" t="str">
        <f>IF(AND(OR(Table1[[#This Row],[Account]]="15030",Table1[[#This Row],[Account]]="15035",Table1[[#This Row],[Account]]="20150"),Table1[[#This Row],[Vendor ID]]=""),1,"")</f>
        <v/>
      </c>
      <c r="AE1143" s="15"/>
      <c r="AF1143" s="15"/>
      <c r="AG1143" s="15"/>
      <c r="AH1143" s="46" t="str">
        <f>IF(Table1[[#This Row],[Posting Date]]&lt;&gt;"","GJ-"&amp;CountryID,"")</f>
        <v/>
      </c>
      <c r="AI1143" s="59" t="str">
        <f>IF(Table1[[#This Row],[Posting Date]]&lt;&gt;"",Table1[[#This Row],[Posting Date]],"")</f>
        <v/>
      </c>
      <c r="AJ1143" s="46"/>
      <c r="AK1143" s="46" t="str">
        <f>IF(Table1[[#This Row],[Description]]&lt;&gt;"",Table1[[#This Row],[Description]],"")</f>
        <v/>
      </c>
      <c r="AL1143" s="46" t="str">
        <f>IF(Table1[[#This Row],[Posting Date]]&lt;&gt;"",Table1[[#This Row],[Reference Number]],"")</f>
        <v/>
      </c>
      <c r="AM1143" s="46" t="str">
        <f>TRIM(Table1[[#This Row],[Line '#]])</f>
        <v/>
      </c>
      <c r="AN1143" s="46" t="str">
        <f>TRIM(Table1[[#This Row],[Account]])</f>
        <v/>
      </c>
      <c r="AO1143" s="46" t="str">
        <f>IF(Table1[[#This Row],[Posting Date]]&lt;&gt;"",$D$5,"")</f>
        <v/>
      </c>
      <c r="AP1143" s="46" t="str">
        <f>TRIM(Table1[[#This Row],[Departments-Prgrams]])</f>
        <v/>
      </c>
      <c r="AQ1143" s="46" t="str">
        <f>TRIM(Table1[[#This Row],[Grant]])</f>
        <v/>
      </c>
      <c r="AR1143" s="46" t="str">
        <f>TRIM(Table1[[#This Row],[Staff ID]])</f>
        <v/>
      </c>
      <c r="AS1143" s="46" t="str">
        <f>IF(TRIM(Table1[[#This Row],[Budget Code]])=0,"",TRIM(Table1[[#This Row],[Budget Code]]))</f>
        <v/>
      </c>
      <c r="AT1143" s="46" t="str">
        <f>IF(Table1[[#This Row],[Line Description]]&lt;&gt;"",Table1[[#This Row],[Line Description]],"")</f>
        <v/>
      </c>
      <c r="AU1143" s="46" t="str">
        <f>IF(Table1[[#This Row],[Cur_Amount Debit]]&gt;0,ROUND(Table1[[#This Row],[Cur_Amount Debit]],2),"")</f>
        <v/>
      </c>
      <c r="AV1143" s="46" t="str">
        <f>IF(Table1[[#This Row],[Cur_Amount Credit]]&gt;0,ROUND(Table1[[#This Row],[Cur_Amount Credit]],2),"")</f>
        <v/>
      </c>
      <c r="AW1143" s="46" t="str">
        <f>LEFT(Table1[[#This Row],[Cur]],3)</f>
        <v/>
      </c>
      <c r="AX1143" s="59"/>
      <c r="AY1143" s="46"/>
      <c r="AZ1143" s="46" t="str">
        <f>IF(Table1[[#This Row],[Cur]]&lt;&gt;"",IF(Table1[[#This Row],[Cur]]="USD","",ExchangeRate),"")</f>
        <v/>
      </c>
      <c r="BA1143" s="46" t="str">
        <f>IF(Table1[[#This Row],[Grant]]&lt;&gt;"",VLOOKUP(Table1[[#This Row],[Grant]],Grants!B:D,3),"")</f>
        <v/>
      </c>
      <c r="BB1143" s="46" t="str">
        <f>TRIM(Table1[[#This Row],[Vendor ID]])</f>
        <v/>
      </c>
      <c r="BC1143">
        <f>IF(Table1[[#This Row],[Reference Number]]=Q1142,BC1142,BC1142+1)</f>
        <v>2</v>
      </c>
    </row>
    <row r="1144" spans="1:55" ht="11.25" hidden="1" customHeight="1">
      <c r="A1144" s="1"/>
      <c r="B1144" s="88" t="str">
        <f>IF(Table1[[#This Row],[Posting Date]]&lt;&gt;"",IF(Table1[[#This Row],[Reference Number]]=Q1143,B1143+1,1),"")</f>
        <v/>
      </c>
      <c r="C1144" s="61"/>
      <c r="D1144" s="61"/>
      <c r="E1144" s="218"/>
      <c r="F1144" s="143" t="str">
        <f>IFERROR(IF(VLOOKUP(Table1[[#This Row],[Budget Code Description]],Dimentions!$X$6:$AC$132,2,FALSE)="","",VLOOKUP(Table1[[#This Row],[Budget Code Description]],Dimentions!$X$6:$AC$132,2,FALSE)),"")</f>
        <v/>
      </c>
      <c r="G1144" s="143" t="str">
        <f>IFERROR(VLOOKUP(Table1[[#This Row],[Budget Code Description]],Dimentions!$X$6:$AC$132,3,FALSE),"")</f>
        <v/>
      </c>
      <c r="H1144" s="64" t="str">
        <f>IFERROR(VLOOKUP(Table1[[#This Row],[Account]],Dimentions!$S$6:$V$233,2,FALSE),"")</f>
        <v/>
      </c>
      <c r="I1144" s="62">
        <f>_xlfn.NUMBERVALUE(LEFT(Table1[[#This Row],[Account]],1))</f>
        <v>0</v>
      </c>
      <c r="J1144" s="62" t="str">
        <f>IFERROR(VLOOKUP(Table1[[#This Row],[Budget Code Description]],Table6[#All],7,FALSE),"")</f>
        <v/>
      </c>
      <c r="K1144" s="143" t="str">
        <f>IFERROR(VLOOKUP(Table1[[#This Row],[Budget Code Description]],Table6[#All],8,FALSE),"")</f>
        <v/>
      </c>
      <c r="L1144" s="63"/>
      <c r="M1144" s="65" t="str">
        <f>IFERROR(VLOOKUP(Table1[[#This Row],[Staff ID]],Table2[],2,FALSE),"")</f>
        <v/>
      </c>
      <c r="N1144" s="211" t="str">
        <f>IFERROR(IF(VLOOKUP(Table1[[#This Row],[Budget Code Description]],Dimentions!$X$6:$AC$97,4,FALSE)="","",VLOOKUP(Table1[[#This Row],[Budget Code Description]],Dimentions!$X$6:$AC$97,4,FALSE)),"")</f>
        <v/>
      </c>
      <c r="O1144" s="65" t="str">
        <f>IFERROR(VLOOKUP(Table1[[#This Row],[Vendor ID]],Table549[],2,FALSE),"")</f>
        <v/>
      </c>
      <c r="P1144" s="63"/>
      <c r="Q1144" s="143" t="str">
        <f>IF(Table1[[#This Row],[Posting Date]]&lt;&gt;"",$D$9,"")</f>
        <v/>
      </c>
      <c r="R1144" s="159" t="str">
        <f>IF(Table1[[#This Row],[Posting Date]]&lt;&gt;"",$D$10,"")</f>
        <v/>
      </c>
      <c r="S1144" s="66"/>
      <c r="T1144" s="63"/>
      <c r="U1144" s="67"/>
      <c r="V1144" s="67"/>
      <c r="W1144" s="67" t="str">
        <f t="shared" si="18"/>
        <v/>
      </c>
      <c r="X1144" s="161" t="str">
        <f>IF(E1144="","",(IF(Table1[[#This Row],[Cur]]="USD",Table1[[#This Row],[Cur_Amount Debit]],Table1[[#This Row],[Cur_Amount Debit]]/Table1[[#This Row],[Exchange Rate]])))</f>
        <v/>
      </c>
      <c r="Y1144" s="161" t="str">
        <f>IF(E1144="","",(IF(Table1[[#This Row],[Cur]]="USD",Table1[[#This Row],[Cur_Amount Credit]],Table1[[#This Row],[Cur_Amount Credit]]/ExchangeRate)))</f>
        <v/>
      </c>
      <c r="Z1144" s="203" t="str">
        <f>IF(E1144="","",(Table1[[#This Row],[Debit USD]]-Table1[[#This Row],[Credit USD]]))</f>
        <v/>
      </c>
      <c r="AA1144" s="122"/>
      <c r="AB1144" s="1"/>
      <c r="AC1144" s="15"/>
      <c r="AD1144" s="15" t="str">
        <f>IF(AND(OR(Table1[[#This Row],[Account]]="15030",Table1[[#This Row],[Account]]="15035",Table1[[#This Row],[Account]]="20150"),Table1[[#This Row],[Vendor ID]]=""),1,"")</f>
        <v/>
      </c>
      <c r="AE1144" s="15"/>
      <c r="AF1144" s="15"/>
      <c r="AG1144" s="15"/>
      <c r="AH1144" s="46" t="str">
        <f>IF(Table1[[#This Row],[Posting Date]]&lt;&gt;"","GJ-"&amp;CountryID,"")</f>
        <v/>
      </c>
      <c r="AI1144" s="59" t="str">
        <f>IF(Table1[[#This Row],[Posting Date]]&lt;&gt;"",Table1[[#This Row],[Posting Date]],"")</f>
        <v/>
      </c>
      <c r="AJ1144" s="46"/>
      <c r="AK1144" s="46" t="str">
        <f>IF(Table1[[#This Row],[Description]]&lt;&gt;"",Table1[[#This Row],[Description]],"")</f>
        <v/>
      </c>
      <c r="AL1144" s="46" t="str">
        <f>IF(Table1[[#This Row],[Posting Date]]&lt;&gt;"",Table1[[#This Row],[Reference Number]],"")</f>
        <v/>
      </c>
      <c r="AM1144" s="46" t="str">
        <f>TRIM(Table1[[#This Row],[Line '#]])</f>
        <v/>
      </c>
      <c r="AN1144" s="46" t="str">
        <f>TRIM(Table1[[#This Row],[Account]])</f>
        <v/>
      </c>
      <c r="AO1144" s="46" t="str">
        <f>IF(Table1[[#This Row],[Posting Date]]&lt;&gt;"",$D$5,"")</f>
        <v/>
      </c>
      <c r="AP1144" s="46" t="str">
        <f>TRIM(Table1[[#This Row],[Departments-Prgrams]])</f>
        <v/>
      </c>
      <c r="AQ1144" s="46" t="str">
        <f>TRIM(Table1[[#This Row],[Grant]])</f>
        <v/>
      </c>
      <c r="AR1144" s="46" t="str">
        <f>TRIM(Table1[[#This Row],[Staff ID]])</f>
        <v/>
      </c>
      <c r="AS1144" s="46" t="str">
        <f>IF(TRIM(Table1[[#This Row],[Budget Code]])=0,"",TRIM(Table1[[#This Row],[Budget Code]]))</f>
        <v/>
      </c>
      <c r="AT1144" s="46" t="str">
        <f>IF(Table1[[#This Row],[Line Description]]&lt;&gt;"",Table1[[#This Row],[Line Description]],"")</f>
        <v/>
      </c>
      <c r="AU1144" s="46" t="str">
        <f>IF(Table1[[#This Row],[Cur_Amount Debit]]&gt;0,ROUND(Table1[[#This Row],[Cur_Amount Debit]],2),"")</f>
        <v/>
      </c>
      <c r="AV1144" s="46" t="str">
        <f>IF(Table1[[#This Row],[Cur_Amount Credit]]&gt;0,ROUND(Table1[[#This Row],[Cur_Amount Credit]],2),"")</f>
        <v/>
      </c>
      <c r="AW1144" s="46" t="str">
        <f>LEFT(Table1[[#This Row],[Cur]],3)</f>
        <v/>
      </c>
      <c r="AX1144" s="59"/>
      <c r="AY1144" s="46"/>
      <c r="AZ1144" s="46" t="str">
        <f>IF(Table1[[#This Row],[Cur]]&lt;&gt;"",IF(Table1[[#This Row],[Cur]]="USD","",ExchangeRate),"")</f>
        <v/>
      </c>
      <c r="BA1144" s="46" t="str">
        <f>IF(Table1[[#This Row],[Grant]]&lt;&gt;"",VLOOKUP(Table1[[#This Row],[Grant]],Grants!B:D,3),"")</f>
        <v/>
      </c>
      <c r="BB1144" s="46" t="str">
        <f>TRIM(Table1[[#This Row],[Vendor ID]])</f>
        <v/>
      </c>
      <c r="BC1144">
        <f>IF(Table1[[#This Row],[Reference Number]]=Q1143,BC1143,BC1143+1)</f>
        <v>2</v>
      </c>
    </row>
    <row r="1145" spans="1:55" ht="11.25" hidden="1" customHeight="1">
      <c r="A1145" s="1"/>
      <c r="B1145" s="88" t="str">
        <f>IF(Table1[[#This Row],[Posting Date]]&lt;&gt;"",IF(Table1[[#This Row],[Reference Number]]=Q1144,B1144+1,1),"")</f>
        <v/>
      </c>
      <c r="C1145" s="61"/>
      <c r="D1145" s="61"/>
      <c r="E1145" s="218"/>
      <c r="F1145" s="143" t="str">
        <f>IFERROR(IF(VLOOKUP(Table1[[#This Row],[Budget Code Description]],Dimentions!$X$6:$AC$132,2,FALSE)="","",VLOOKUP(Table1[[#This Row],[Budget Code Description]],Dimentions!$X$6:$AC$132,2,FALSE)),"")</f>
        <v/>
      </c>
      <c r="G1145" s="143" t="str">
        <f>IFERROR(VLOOKUP(Table1[[#This Row],[Budget Code Description]],Dimentions!$X$6:$AC$132,3,FALSE),"")</f>
        <v/>
      </c>
      <c r="H1145" s="64" t="str">
        <f>IFERROR(VLOOKUP(Table1[[#This Row],[Account]],Dimentions!$S$6:$V$233,2,FALSE),"")</f>
        <v/>
      </c>
      <c r="I1145" s="62">
        <f>_xlfn.NUMBERVALUE(LEFT(Table1[[#This Row],[Account]],1))</f>
        <v>0</v>
      </c>
      <c r="J1145" s="62" t="str">
        <f>IFERROR(VLOOKUP(Table1[[#This Row],[Budget Code Description]],Table6[#All],7,FALSE),"")</f>
        <v/>
      </c>
      <c r="K1145" s="143" t="str">
        <f>IFERROR(VLOOKUP(Table1[[#This Row],[Budget Code Description]],Table6[#All],8,FALSE),"")</f>
        <v/>
      </c>
      <c r="L1145" s="63"/>
      <c r="M1145" s="65" t="str">
        <f>IFERROR(VLOOKUP(Table1[[#This Row],[Staff ID]],Table2[],2,FALSE),"")</f>
        <v/>
      </c>
      <c r="N1145" s="211" t="str">
        <f>IFERROR(IF(VLOOKUP(Table1[[#This Row],[Budget Code Description]],Dimentions!$X$6:$AC$97,4,FALSE)="","",VLOOKUP(Table1[[#This Row],[Budget Code Description]],Dimentions!$X$6:$AC$97,4,FALSE)),"")</f>
        <v/>
      </c>
      <c r="O1145" s="65" t="str">
        <f>IFERROR(VLOOKUP(Table1[[#This Row],[Vendor ID]],Table549[],2,FALSE),"")</f>
        <v/>
      </c>
      <c r="P1145" s="63"/>
      <c r="Q1145" s="143" t="str">
        <f>IF(Table1[[#This Row],[Posting Date]]&lt;&gt;"",$D$9,"")</f>
        <v/>
      </c>
      <c r="R1145" s="159" t="str">
        <f>IF(Table1[[#This Row],[Posting Date]]&lt;&gt;"",$D$10,"")</f>
        <v/>
      </c>
      <c r="S1145" s="66"/>
      <c r="T1145" s="63"/>
      <c r="U1145" s="67"/>
      <c r="V1145" s="67"/>
      <c r="W1145" s="67" t="str">
        <f t="shared" si="18"/>
        <v/>
      </c>
      <c r="X1145" s="161" t="str">
        <f>IF(E1145="","",(IF(Table1[[#This Row],[Cur]]="USD",Table1[[#This Row],[Cur_Amount Debit]],Table1[[#This Row],[Cur_Amount Debit]]/Table1[[#This Row],[Exchange Rate]])))</f>
        <v/>
      </c>
      <c r="Y1145" s="161" t="str">
        <f>IF(E1145="","",(IF(Table1[[#This Row],[Cur]]="USD",Table1[[#This Row],[Cur_Amount Credit]],Table1[[#This Row],[Cur_Amount Credit]]/ExchangeRate)))</f>
        <v/>
      </c>
      <c r="Z1145" s="203" t="str">
        <f>IF(E1145="","",(Table1[[#This Row],[Debit USD]]-Table1[[#This Row],[Credit USD]]))</f>
        <v/>
      </c>
      <c r="AA1145" s="122"/>
      <c r="AB1145" s="1"/>
      <c r="AC1145" s="15"/>
      <c r="AD1145" s="15" t="str">
        <f>IF(AND(OR(Table1[[#This Row],[Account]]="15030",Table1[[#This Row],[Account]]="15035",Table1[[#This Row],[Account]]="20150"),Table1[[#This Row],[Vendor ID]]=""),1,"")</f>
        <v/>
      </c>
      <c r="AE1145" s="15"/>
      <c r="AF1145" s="15"/>
      <c r="AG1145" s="15"/>
      <c r="AH1145" s="46" t="str">
        <f>IF(Table1[[#This Row],[Posting Date]]&lt;&gt;"","GJ-"&amp;CountryID,"")</f>
        <v/>
      </c>
      <c r="AI1145" s="59" t="str">
        <f>IF(Table1[[#This Row],[Posting Date]]&lt;&gt;"",Table1[[#This Row],[Posting Date]],"")</f>
        <v/>
      </c>
      <c r="AJ1145" s="46"/>
      <c r="AK1145" s="46" t="str">
        <f>IF(Table1[[#This Row],[Description]]&lt;&gt;"",Table1[[#This Row],[Description]],"")</f>
        <v/>
      </c>
      <c r="AL1145" s="46" t="str">
        <f>IF(Table1[[#This Row],[Posting Date]]&lt;&gt;"",Table1[[#This Row],[Reference Number]],"")</f>
        <v/>
      </c>
      <c r="AM1145" s="46" t="str">
        <f>TRIM(Table1[[#This Row],[Line '#]])</f>
        <v/>
      </c>
      <c r="AN1145" s="46" t="str">
        <f>TRIM(Table1[[#This Row],[Account]])</f>
        <v/>
      </c>
      <c r="AO1145" s="46" t="str">
        <f>IF(Table1[[#This Row],[Posting Date]]&lt;&gt;"",$D$5,"")</f>
        <v/>
      </c>
      <c r="AP1145" s="46" t="str">
        <f>TRIM(Table1[[#This Row],[Departments-Prgrams]])</f>
        <v/>
      </c>
      <c r="AQ1145" s="46" t="str">
        <f>TRIM(Table1[[#This Row],[Grant]])</f>
        <v/>
      </c>
      <c r="AR1145" s="46" t="str">
        <f>TRIM(Table1[[#This Row],[Staff ID]])</f>
        <v/>
      </c>
      <c r="AS1145" s="46" t="str">
        <f>IF(TRIM(Table1[[#This Row],[Budget Code]])=0,"",TRIM(Table1[[#This Row],[Budget Code]]))</f>
        <v/>
      </c>
      <c r="AT1145" s="46" t="str">
        <f>IF(Table1[[#This Row],[Line Description]]&lt;&gt;"",Table1[[#This Row],[Line Description]],"")</f>
        <v/>
      </c>
      <c r="AU1145" s="46" t="str">
        <f>IF(Table1[[#This Row],[Cur_Amount Debit]]&gt;0,ROUND(Table1[[#This Row],[Cur_Amount Debit]],2),"")</f>
        <v/>
      </c>
      <c r="AV1145" s="46" t="str">
        <f>IF(Table1[[#This Row],[Cur_Amount Credit]]&gt;0,ROUND(Table1[[#This Row],[Cur_Amount Credit]],2),"")</f>
        <v/>
      </c>
      <c r="AW1145" s="46" t="str">
        <f>LEFT(Table1[[#This Row],[Cur]],3)</f>
        <v/>
      </c>
      <c r="AX1145" s="59"/>
      <c r="AY1145" s="46"/>
      <c r="AZ1145" s="46" t="str">
        <f>IF(Table1[[#This Row],[Cur]]&lt;&gt;"",IF(Table1[[#This Row],[Cur]]="USD","",ExchangeRate),"")</f>
        <v/>
      </c>
      <c r="BA1145" s="46" t="str">
        <f>IF(Table1[[#This Row],[Grant]]&lt;&gt;"",VLOOKUP(Table1[[#This Row],[Grant]],Grants!B:D,3),"")</f>
        <v/>
      </c>
      <c r="BB1145" s="46" t="str">
        <f>TRIM(Table1[[#This Row],[Vendor ID]])</f>
        <v/>
      </c>
      <c r="BC1145">
        <f>IF(Table1[[#This Row],[Reference Number]]=Q1144,BC1144,BC1144+1)</f>
        <v>2</v>
      </c>
    </row>
    <row r="1146" spans="1:55" ht="11.25" hidden="1" customHeight="1">
      <c r="A1146" s="1"/>
      <c r="B1146" s="88" t="str">
        <f>IF(Table1[[#This Row],[Posting Date]]&lt;&gt;"",IF(Table1[[#This Row],[Reference Number]]=Q1145,B1145+1,1),"")</f>
        <v/>
      </c>
      <c r="C1146" s="61"/>
      <c r="D1146" s="61"/>
      <c r="E1146" s="218"/>
      <c r="F1146" s="143" t="str">
        <f>IFERROR(IF(VLOOKUP(Table1[[#This Row],[Budget Code Description]],Dimentions!$X$6:$AC$132,2,FALSE)="","",VLOOKUP(Table1[[#This Row],[Budget Code Description]],Dimentions!$X$6:$AC$132,2,FALSE)),"")</f>
        <v/>
      </c>
      <c r="G1146" s="143" t="str">
        <f>IFERROR(VLOOKUP(Table1[[#This Row],[Budget Code Description]],Dimentions!$X$6:$AC$132,3,FALSE),"")</f>
        <v/>
      </c>
      <c r="H1146" s="64" t="str">
        <f>IFERROR(VLOOKUP(Table1[[#This Row],[Account]],Dimentions!$S$6:$V$233,2,FALSE),"")</f>
        <v/>
      </c>
      <c r="I1146" s="62">
        <f>_xlfn.NUMBERVALUE(LEFT(Table1[[#This Row],[Account]],1))</f>
        <v>0</v>
      </c>
      <c r="J1146" s="62" t="str">
        <f>IFERROR(VLOOKUP(Table1[[#This Row],[Budget Code Description]],Table6[#All],7,FALSE),"")</f>
        <v/>
      </c>
      <c r="K1146" s="143" t="str">
        <f>IFERROR(VLOOKUP(Table1[[#This Row],[Budget Code Description]],Table6[#All],8,FALSE),"")</f>
        <v/>
      </c>
      <c r="L1146" s="63"/>
      <c r="M1146" s="65" t="str">
        <f>IFERROR(VLOOKUP(Table1[[#This Row],[Staff ID]],Table2[],2,FALSE),"")</f>
        <v/>
      </c>
      <c r="N1146" s="211" t="str">
        <f>IFERROR(IF(VLOOKUP(Table1[[#This Row],[Budget Code Description]],Dimentions!$X$6:$AC$97,4,FALSE)="","",VLOOKUP(Table1[[#This Row],[Budget Code Description]],Dimentions!$X$6:$AC$97,4,FALSE)),"")</f>
        <v/>
      </c>
      <c r="O1146" s="65" t="str">
        <f>IFERROR(VLOOKUP(Table1[[#This Row],[Vendor ID]],Table549[],2,FALSE),"")</f>
        <v/>
      </c>
      <c r="P1146" s="63"/>
      <c r="Q1146" s="143" t="str">
        <f>IF(Table1[[#This Row],[Posting Date]]&lt;&gt;"",$D$9,"")</f>
        <v/>
      </c>
      <c r="R1146" s="159" t="str">
        <f>IF(Table1[[#This Row],[Posting Date]]&lt;&gt;"",$D$10,"")</f>
        <v/>
      </c>
      <c r="S1146" s="66"/>
      <c r="T1146" s="63"/>
      <c r="U1146" s="67"/>
      <c r="V1146" s="67"/>
      <c r="W1146" s="67" t="str">
        <f t="shared" si="18"/>
        <v/>
      </c>
      <c r="X1146" s="161" t="str">
        <f>IF(E1146="","",(IF(Table1[[#This Row],[Cur]]="USD",Table1[[#This Row],[Cur_Amount Debit]],Table1[[#This Row],[Cur_Amount Debit]]/Table1[[#This Row],[Exchange Rate]])))</f>
        <v/>
      </c>
      <c r="Y1146" s="161" t="str">
        <f>IF(E1146="","",(IF(Table1[[#This Row],[Cur]]="USD",Table1[[#This Row],[Cur_Amount Credit]],Table1[[#This Row],[Cur_Amount Credit]]/ExchangeRate)))</f>
        <v/>
      </c>
      <c r="Z1146" s="203" t="str">
        <f>IF(E1146="","",(Table1[[#This Row],[Debit USD]]-Table1[[#This Row],[Credit USD]]))</f>
        <v/>
      </c>
      <c r="AA1146" s="122"/>
      <c r="AB1146" s="1"/>
      <c r="AC1146" s="15"/>
      <c r="AD1146" s="15" t="str">
        <f>IF(AND(OR(Table1[[#This Row],[Account]]="15030",Table1[[#This Row],[Account]]="15035",Table1[[#This Row],[Account]]="20150"),Table1[[#This Row],[Vendor ID]]=""),1,"")</f>
        <v/>
      </c>
      <c r="AE1146" s="15"/>
      <c r="AF1146" s="15"/>
      <c r="AG1146" s="15"/>
      <c r="AH1146" s="46" t="str">
        <f>IF(Table1[[#This Row],[Posting Date]]&lt;&gt;"","GJ-"&amp;CountryID,"")</f>
        <v/>
      </c>
      <c r="AI1146" s="59" t="str">
        <f>IF(Table1[[#This Row],[Posting Date]]&lt;&gt;"",Table1[[#This Row],[Posting Date]],"")</f>
        <v/>
      </c>
      <c r="AJ1146" s="46"/>
      <c r="AK1146" s="46" t="str">
        <f>IF(Table1[[#This Row],[Description]]&lt;&gt;"",Table1[[#This Row],[Description]],"")</f>
        <v/>
      </c>
      <c r="AL1146" s="46" t="str">
        <f>IF(Table1[[#This Row],[Posting Date]]&lt;&gt;"",Table1[[#This Row],[Reference Number]],"")</f>
        <v/>
      </c>
      <c r="AM1146" s="46" t="str">
        <f>TRIM(Table1[[#This Row],[Line '#]])</f>
        <v/>
      </c>
      <c r="AN1146" s="46" t="str">
        <f>TRIM(Table1[[#This Row],[Account]])</f>
        <v/>
      </c>
      <c r="AO1146" s="46" t="str">
        <f>IF(Table1[[#This Row],[Posting Date]]&lt;&gt;"",$D$5,"")</f>
        <v/>
      </c>
      <c r="AP1146" s="46" t="str">
        <f>TRIM(Table1[[#This Row],[Departments-Prgrams]])</f>
        <v/>
      </c>
      <c r="AQ1146" s="46" t="str">
        <f>TRIM(Table1[[#This Row],[Grant]])</f>
        <v/>
      </c>
      <c r="AR1146" s="46" t="str">
        <f>TRIM(Table1[[#This Row],[Staff ID]])</f>
        <v/>
      </c>
      <c r="AS1146" s="46" t="str">
        <f>IF(TRIM(Table1[[#This Row],[Budget Code]])=0,"",TRIM(Table1[[#This Row],[Budget Code]]))</f>
        <v/>
      </c>
      <c r="AT1146" s="46" t="str">
        <f>IF(Table1[[#This Row],[Line Description]]&lt;&gt;"",Table1[[#This Row],[Line Description]],"")</f>
        <v/>
      </c>
      <c r="AU1146" s="46" t="str">
        <f>IF(Table1[[#This Row],[Cur_Amount Debit]]&gt;0,ROUND(Table1[[#This Row],[Cur_Amount Debit]],2),"")</f>
        <v/>
      </c>
      <c r="AV1146" s="46" t="str">
        <f>IF(Table1[[#This Row],[Cur_Amount Credit]]&gt;0,ROUND(Table1[[#This Row],[Cur_Amount Credit]],2),"")</f>
        <v/>
      </c>
      <c r="AW1146" s="46" t="str">
        <f>LEFT(Table1[[#This Row],[Cur]],3)</f>
        <v/>
      </c>
      <c r="AX1146" s="59"/>
      <c r="AY1146" s="46"/>
      <c r="AZ1146" s="46" t="str">
        <f>IF(Table1[[#This Row],[Cur]]&lt;&gt;"",IF(Table1[[#This Row],[Cur]]="USD","",ExchangeRate),"")</f>
        <v/>
      </c>
      <c r="BA1146" s="46" t="str">
        <f>IF(Table1[[#This Row],[Grant]]&lt;&gt;"",VLOOKUP(Table1[[#This Row],[Grant]],Grants!B:D,3),"")</f>
        <v/>
      </c>
      <c r="BB1146" s="46" t="str">
        <f>TRIM(Table1[[#This Row],[Vendor ID]])</f>
        <v/>
      </c>
      <c r="BC1146">
        <f>IF(Table1[[#This Row],[Reference Number]]=Q1145,BC1145,BC1145+1)</f>
        <v>2</v>
      </c>
    </row>
    <row r="1147" spans="1:55" ht="11.25" hidden="1" customHeight="1">
      <c r="A1147" s="1"/>
      <c r="B1147" s="88" t="str">
        <f>IF(Table1[[#This Row],[Posting Date]]&lt;&gt;"",IF(Table1[[#This Row],[Reference Number]]=Q1146,B1146+1,1),"")</f>
        <v/>
      </c>
      <c r="C1147" s="61"/>
      <c r="D1147" s="61"/>
      <c r="E1147" s="218"/>
      <c r="F1147" s="143" t="str">
        <f>IFERROR(IF(VLOOKUP(Table1[[#This Row],[Budget Code Description]],Dimentions!$X$6:$AC$132,2,FALSE)="","",VLOOKUP(Table1[[#This Row],[Budget Code Description]],Dimentions!$X$6:$AC$132,2,FALSE)),"")</f>
        <v/>
      </c>
      <c r="G1147" s="143" t="str">
        <f>IFERROR(VLOOKUP(Table1[[#This Row],[Budget Code Description]],Dimentions!$X$6:$AC$132,3,FALSE),"")</f>
        <v/>
      </c>
      <c r="H1147" s="64" t="str">
        <f>IFERROR(VLOOKUP(Table1[[#This Row],[Account]],Dimentions!$S$6:$V$233,2,FALSE),"")</f>
        <v/>
      </c>
      <c r="I1147" s="62">
        <f>_xlfn.NUMBERVALUE(LEFT(Table1[[#This Row],[Account]],1))</f>
        <v>0</v>
      </c>
      <c r="J1147" s="62" t="str">
        <f>IFERROR(VLOOKUP(Table1[[#This Row],[Budget Code Description]],Table6[#All],7,FALSE),"")</f>
        <v/>
      </c>
      <c r="K1147" s="143" t="str">
        <f>IFERROR(VLOOKUP(Table1[[#This Row],[Budget Code Description]],Table6[#All],8,FALSE),"")</f>
        <v/>
      </c>
      <c r="L1147" s="63"/>
      <c r="M1147" s="65" t="str">
        <f>IFERROR(VLOOKUP(Table1[[#This Row],[Staff ID]],Table2[],2,FALSE),"")</f>
        <v/>
      </c>
      <c r="N1147" s="211" t="str">
        <f>IFERROR(IF(VLOOKUP(Table1[[#This Row],[Budget Code Description]],Dimentions!$X$6:$AC$97,4,FALSE)="","",VLOOKUP(Table1[[#This Row],[Budget Code Description]],Dimentions!$X$6:$AC$97,4,FALSE)),"")</f>
        <v/>
      </c>
      <c r="O1147" s="65" t="str">
        <f>IFERROR(VLOOKUP(Table1[[#This Row],[Vendor ID]],Table549[],2,FALSE),"")</f>
        <v/>
      </c>
      <c r="P1147" s="63"/>
      <c r="Q1147" s="143" t="str">
        <f>IF(Table1[[#This Row],[Posting Date]]&lt;&gt;"",$D$9,"")</f>
        <v/>
      </c>
      <c r="R1147" s="159" t="str">
        <f>IF(Table1[[#This Row],[Posting Date]]&lt;&gt;"",$D$10,"")</f>
        <v/>
      </c>
      <c r="S1147" s="66"/>
      <c r="T1147" s="63"/>
      <c r="U1147" s="67"/>
      <c r="V1147" s="67"/>
      <c r="W1147" s="67" t="str">
        <f t="shared" si="18"/>
        <v/>
      </c>
      <c r="X1147" s="161" t="str">
        <f>IF(E1147="","",(IF(Table1[[#This Row],[Cur]]="USD",Table1[[#This Row],[Cur_Amount Debit]],Table1[[#This Row],[Cur_Amount Debit]]/Table1[[#This Row],[Exchange Rate]])))</f>
        <v/>
      </c>
      <c r="Y1147" s="161" t="str">
        <f>IF(E1147="","",(IF(Table1[[#This Row],[Cur]]="USD",Table1[[#This Row],[Cur_Amount Credit]],Table1[[#This Row],[Cur_Amount Credit]]/ExchangeRate)))</f>
        <v/>
      </c>
      <c r="Z1147" s="203" t="str">
        <f>IF(E1147="","",(Table1[[#This Row],[Debit USD]]-Table1[[#This Row],[Credit USD]]))</f>
        <v/>
      </c>
      <c r="AA1147" s="122"/>
      <c r="AB1147" s="1"/>
      <c r="AC1147" s="15"/>
      <c r="AD1147" s="15" t="str">
        <f>IF(AND(OR(Table1[[#This Row],[Account]]="15030",Table1[[#This Row],[Account]]="15035",Table1[[#This Row],[Account]]="20150"),Table1[[#This Row],[Vendor ID]]=""),1,"")</f>
        <v/>
      </c>
      <c r="AE1147" s="15"/>
      <c r="AF1147" s="15"/>
      <c r="AG1147" s="15"/>
      <c r="AH1147" s="46" t="str">
        <f>IF(Table1[[#This Row],[Posting Date]]&lt;&gt;"","GJ-"&amp;CountryID,"")</f>
        <v/>
      </c>
      <c r="AI1147" s="59" t="str">
        <f>IF(Table1[[#This Row],[Posting Date]]&lt;&gt;"",Table1[[#This Row],[Posting Date]],"")</f>
        <v/>
      </c>
      <c r="AJ1147" s="46"/>
      <c r="AK1147" s="46" t="str">
        <f>IF(Table1[[#This Row],[Description]]&lt;&gt;"",Table1[[#This Row],[Description]],"")</f>
        <v/>
      </c>
      <c r="AL1147" s="46" t="str">
        <f>IF(Table1[[#This Row],[Posting Date]]&lt;&gt;"",Table1[[#This Row],[Reference Number]],"")</f>
        <v/>
      </c>
      <c r="AM1147" s="46" t="str">
        <f>TRIM(Table1[[#This Row],[Line '#]])</f>
        <v/>
      </c>
      <c r="AN1147" s="46" t="str">
        <f>TRIM(Table1[[#This Row],[Account]])</f>
        <v/>
      </c>
      <c r="AO1147" s="46" t="str">
        <f>IF(Table1[[#This Row],[Posting Date]]&lt;&gt;"",$D$5,"")</f>
        <v/>
      </c>
      <c r="AP1147" s="46" t="str">
        <f>TRIM(Table1[[#This Row],[Departments-Prgrams]])</f>
        <v/>
      </c>
      <c r="AQ1147" s="46" t="str">
        <f>TRIM(Table1[[#This Row],[Grant]])</f>
        <v/>
      </c>
      <c r="AR1147" s="46" t="str">
        <f>TRIM(Table1[[#This Row],[Staff ID]])</f>
        <v/>
      </c>
      <c r="AS1147" s="46" t="str">
        <f>IF(TRIM(Table1[[#This Row],[Budget Code]])=0,"",TRIM(Table1[[#This Row],[Budget Code]]))</f>
        <v/>
      </c>
      <c r="AT1147" s="46" t="str">
        <f>IF(Table1[[#This Row],[Line Description]]&lt;&gt;"",Table1[[#This Row],[Line Description]],"")</f>
        <v/>
      </c>
      <c r="AU1147" s="46" t="str">
        <f>IF(Table1[[#This Row],[Cur_Amount Debit]]&gt;0,ROUND(Table1[[#This Row],[Cur_Amount Debit]],2),"")</f>
        <v/>
      </c>
      <c r="AV1147" s="46" t="str">
        <f>IF(Table1[[#This Row],[Cur_Amount Credit]]&gt;0,ROUND(Table1[[#This Row],[Cur_Amount Credit]],2),"")</f>
        <v/>
      </c>
      <c r="AW1147" s="46" t="str">
        <f>LEFT(Table1[[#This Row],[Cur]],3)</f>
        <v/>
      </c>
      <c r="AX1147" s="59"/>
      <c r="AY1147" s="46"/>
      <c r="AZ1147" s="46" t="str">
        <f>IF(Table1[[#This Row],[Cur]]&lt;&gt;"",IF(Table1[[#This Row],[Cur]]="USD","",ExchangeRate),"")</f>
        <v/>
      </c>
      <c r="BA1147" s="46" t="str">
        <f>IF(Table1[[#This Row],[Grant]]&lt;&gt;"",VLOOKUP(Table1[[#This Row],[Grant]],Grants!B:D,3),"")</f>
        <v/>
      </c>
      <c r="BB1147" s="46" t="str">
        <f>TRIM(Table1[[#This Row],[Vendor ID]])</f>
        <v/>
      </c>
      <c r="BC1147">
        <f>IF(Table1[[#This Row],[Reference Number]]=Q1146,BC1146,BC1146+1)</f>
        <v>2</v>
      </c>
    </row>
    <row r="1148" spans="1:55" ht="11.25" hidden="1" customHeight="1">
      <c r="A1148" s="1"/>
      <c r="B1148" s="88" t="str">
        <f>IF(Table1[[#This Row],[Posting Date]]&lt;&gt;"",IF(Table1[[#This Row],[Reference Number]]=Q1147,B1147+1,1),"")</f>
        <v/>
      </c>
      <c r="C1148" s="61"/>
      <c r="D1148" s="61"/>
      <c r="E1148" s="218"/>
      <c r="F1148" s="143" t="str">
        <f>IFERROR(IF(VLOOKUP(Table1[[#This Row],[Budget Code Description]],Dimentions!$X$6:$AC$132,2,FALSE)="","",VLOOKUP(Table1[[#This Row],[Budget Code Description]],Dimentions!$X$6:$AC$132,2,FALSE)),"")</f>
        <v/>
      </c>
      <c r="G1148" s="143" t="str">
        <f>IFERROR(VLOOKUP(Table1[[#This Row],[Budget Code Description]],Dimentions!$X$6:$AC$132,3,FALSE),"")</f>
        <v/>
      </c>
      <c r="H1148" s="64" t="str">
        <f>IFERROR(VLOOKUP(Table1[[#This Row],[Account]],Dimentions!$S$6:$V$233,2,FALSE),"")</f>
        <v/>
      </c>
      <c r="I1148" s="62">
        <f>_xlfn.NUMBERVALUE(LEFT(Table1[[#This Row],[Account]],1))</f>
        <v>0</v>
      </c>
      <c r="J1148" s="62" t="str">
        <f>IFERROR(VLOOKUP(Table1[[#This Row],[Budget Code Description]],Table6[#All],7,FALSE),"")</f>
        <v/>
      </c>
      <c r="K1148" s="143" t="str">
        <f>IFERROR(VLOOKUP(Table1[[#This Row],[Budget Code Description]],Table6[#All],8,FALSE),"")</f>
        <v/>
      </c>
      <c r="L1148" s="63"/>
      <c r="M1148" s="65" t="str">
        <f>IFERROR(VLOOKUP(Table1[[#This Row],[Staff ID]],Table2[],2,FALSE),"")</f>
        <v/>
      </c>
      <c r="N1148" s="211" t="str">
        <f>IFERROR(IF(VLOOKUP(Table1[[#This Row],[Budget Code Description]],Dimentions!$X$6:$AC$97,4,FALSE)="","",VLOOKUP(Table1[[#This Row],[Budget Code Description]],Dimentions!$X$6:$AC$97,4,FALSE)),"")</f>
        <v/>
      </c>
      <c r="O1148" s="65" t="str">
        <f>IFERROR(VLOOKUP(Table1[[#This Row],[Vendor ID]],Table549[],2,FALSE),"")</f>
        <v/>
      </c>
      <c r="P1148" s="63"/>
      <c r="Q1148" s="143" t="str">
        <f>IF(Table1[[#This Row],[Posting Date]]&lt;&gt;"",$D$9,"")</f>
        <v/>
      </c>
      <c r="R1148" s="159" t="str">
        <f>IF(Table1[[#This Row],[Posting Date]]&lt;&gt;"",$D$10,"")</f>
        <v/>
      </c>
      <c r="S1148" s="66"/>
      <c r="T1148" s="63"/>
      <c r="U1148" s="67"/>
      <c r="V1148" s="67"/>
      <c r="W1148" s="67" t="str">
        <f t="shared" si="18"/>
        <v/>
      </c>
      <c r="X1148" s="161" t="str">
        <f>IF(E1148="","",(IF(Table1[[#This Row],[Cur]]="USD",Table1[[#This Row],[Cur_Amount Debit]],Table1[[#This Row],[Cur_Amount Debit]]/Table1[[#This Row],[Exchange Rate]])))</f>
        <v/>
      </c>
      <c r="Y1148" s="161" t="str">
        <f>IF(E1148="","",(IF(Table1[[#This Row],[Cur]]="USD",Table1[[#This Row],[Cur_Amount Credit]],Table1[[#This Row],[Cur_Amount Credit]]/ExchangeRate)))</f>
        <v/>
      </c>
      <c r="Z1148" s="203" t="str">
        <f>IF(E1148="","",(Table1[[#This Row],[Debit USD]]-Table1[[#This Row],[Credit USD]]))</f>
        <v/>
      </c>
      <c r="AA1148" s="122"/>
      <c r="AB1148" s="1"/>
      <c r="AC1148" s="15"/>
      <c r="AD1148" s="15" t="str">
        <f>IF(AND(OR(Table1[[#This Row],[Account]]="15030",Table1[[#This Row],[Account]]="15035",Table1[[#This Row],[Account]]="20150"),Table1[[#This Row],[Vendor ID]]=""),1,"")</f>
        <v/>
      </c>
      <c r="AE1148" s="15"/>
      <c r="AF1148" s="15"/>
      <c r="AG1148" s="15"/>
      <c r="AH1148" s="46" t="str">
        <f>IF(Table1[[#This Row],[Posting Date]]&lt;&gt;"","GJ-"&amp;CountryID,"")</f>
        <v/>
      </c>
      <c r="AI1148" s="59" t="str">
        <f>IF(Table1[[#This Row],[Posting Date]]&lt;&gt;"",Table1[[#This Row],[Posting Date]],"")</f>
        <v/>
      </c>
      <c r="AJ1148" s="46"/>
      <c r="AK1148" s="46" t="str">
        <f>IF(Table1[[#This Row],[Description]]&lt;&gt;"",Table1[[#This Row],[Description]],"")</f>
        <v/>
      </c>
      <c r="AL1148" s="46" t="str">
        <f>IF(Table1[[#This Row],[Posting Date]]&lt;&gt;"",Table1[[#This Row],[Reference Number]],"")</f>
        <v/>
      </c>
      <c r="AM1148" s="46" t="str">
        <f>TRIM(Table1[[#This Row],[Line '#]])</f>
        <v/>
      </c>
      <c r="AN1148" s="46" t="str">
        <f>TRIM(Table1[[#This Row],[Account]])</f>
        <v/>
      </c>
      <c r="AO1148" s="46" t="str">
        <f>IF(Table1[[#This Row],[Posting Date]]&lt;&gt;"",$D$5,"")</f>
        <v/>
      </c>
      <c r="AP1148" s="46" t="str">
        <f>TRIM(Table1[[#This Row],[Departments-Prgrams]])</f>
        <v/>
      </c>
      <c r="AQ1148" s="46" t="str">
        <f>TRIM(Table1[[#This Row],[Grant]])</f>
        <v/>
      </c>
      <c r="AR1148" s="46" t="str">
        <f>TRIM(Table1[[#This Row],[Staff ID]])</f>
        <v/>
      </c>
      <c r="AS1148" s="46" t="str">
        <f>IF(TRIM(Table1[[#This Row],[Budget Code]])=0,"",TRIM(Table1[[#This Row],[Budget Code]]))</f>
        <v/>
      </c>
      <c r="AT1148" s="46" t="str">
        <f>IF(Table1[[#This Row],[Line Description]]&lt;&gt;"",Table1[[#This Row],[Line Description]],"")</f>
        <v/>
      </c>
      <c r="AU1148" s="46" t="str">
        <f>IF(Table1[[#This Row],[Cur_Amount Debit]]&gt;0,ROUND(Table1[[#This Row],[Cur_Amount Debit]],2),"")</f>
        <v/>
      </c>
      <c r="AV1148" s="46" t="str">
        <f>IF(Table1[[#This Row],[Cur_Amount Credit]]&gt;0,ROUND(Table1[[#This Row],[Cur_Amount Credit]],2),"")</f>
        <v/>
      </c>
      <c r="AW1148" s="46" t="str">
        <f>LEFT(Table1[[#This Row],[Cur]],3)</f>
        <v/>
      </c>
      <c r="AX1148" s="59"/>
      <c r="AY1148" s="46"/>
      <c r="AZ1148" s="46" t="str">
        <f>IF(Table1[[#This Row],[Cur]]&lt;&gt;"",IF(Table1[[#This Row],[Cur]]="USD","",ExchangeRate),"")</f>
        <v/>
      </c>
      <c r="BA1148" s="46" t="str">
        <f>IF(Table1[[#This Row],[Grant]]&lt;&gt;"",VLOOKUP(Table1[[#This Row],[Grant]],Grants!B:D,3),"")</f>
        <v/>
      </c>
      <c r="BB1148" s="46" t="str">
        <f>TRIM(Table1[[#This Row],[Vendor ID]])</f>
        <v/>
      </c>
      <c r="BC1148">
        <f>IF(Table1[[#This Row],[Reference Number]]=Q1147,BC1147,BC1147+1)</f>
        <v>2</v>
      </c>
    </row>
    <row r="1149" spans="1:55" ht="11.25" hidden="1" customHeight="1">
      <c r="A1149" s="1"/>
      <c r="B1149" s="88" t="str">
        <f>IF(Table1[[#This Row],[Posting Date]]&lt;&gt;"",IF(Table1[[#This Row],[Reference Number]]=Q1148,B1148+1,1),"")</f>
        <v/>
      </c>
      <c r="C1149" s="61"/>
      <c r="D1149" s="61"/>
      <c r="E1149" s="218"/>
      <c r="F1149" s="143" t="str">
        <f>IFERROR(IF(VLOOKUP(Table1[[#This Row],[Budget Code Description]],Dimentions!$X$6:$AC$132,2,FALSE)="","",VLOOKUP(Table1[[#This Row],[Budget Code Description]],Dimentions!$X$6:$AC$132,2,FALSE)),"")</f>
        <v/>
      </c>
      <c r="G1149" s="143" t="str">
        <f>IFERROR(VLOOKUP(Table1[[#This Row],[Budget Code Description]],Dimentions!$X$6:$AC$132,3,FALSE),"")</f>
        <v/>
      </c>
      <c r="H1149" s="64" t="str">
        <f>IFERROR(VLOOKUP(Table1[[#This Row],[Account]],Dimentions!$S$6:$V$233,2,FALSE),"")</f>
        <v/>
      </c>
      <c r="I1149" s="62">
        <f>_xlfn.NUMBERVALUE(LEFT(Table1[[#This Row],[Account]],1))</f>
        <v>0</v>
      </c>
      <c r="J1149" s="62" t="str">
        <f>IFERROR(VLOOKUP(Table1[[#This Row],[Budget Code Description]],Table6[#All],7,FALSE),"")</f>
        <v/>
      </c>
      <c r="K1149" s="143" t="str">
        <f>IFERROR(VLOOKUP(Table1[[#This Row],[Budget Code Description]],Table6[#All],8,FALSE),"")</f>
        <v/>
      </c>
      <c r="L1149" s="63"/>
      <c r="M1149" s="65" t="str">
        <f>IFERROR(VLOOKUP(Table1[[#This Row],[Staff ID]],Table2[],2,FALSE),"")</f>
        <v/>
      </c>
      <c r="N1149" s="211" t="str">
        <f>IFERROR(IF(VLOOKUP(Table1[[#This Row],[Budget Code Description]],Dimentions!$X$6:$AC$97,4,FALSE)="","",VLOOKUP(Table1[[#This Row],[Budget Code Description]],Dimentions!$X$6:$AC$97,4,FALSE)),"")</f>
        <v/>
      </c>
      <c r="O1149" s="65" t="str">
        <f>IFERROR(VLOOKUP(Table1[[#This Row],[Vendor ID]],Table549[],2,FALSE),"")</f>
        <v/>
      </c>
      <c r="P1149" s="63"/>
      <c r="Q1149" s="143" t="str">
        <f>IF(Table1[[#This Row],[Posting Date]]&lt;&gt;"",$D$9,"")</f>
        <v/>
      </c>
      <c r="R1149" s="159" t="str">
        <f>IF(Table1[[#This Row],[Posting Date]]&lt;&gt;"",$D$10,"")</f>
        <v/>
      </c>
      <c r="S1149" s="66"/>
      <c r="T1149" s="63"/>
      <c r="U1149" s="67"/>
      <c r="V1149" s="67"/>
      <c r="W1149" s="67" t="str">
        <f t="shared" si="18"/>
        <v/>
      </c>
      <c r="X1149" s="161" t="str">
        <f>IF(E1149="","",(IF(Table1[[#This Row],[Cur]]="USD",Table1[[#This Row],[Cur_Amount Debit]],Table1[[#This Row],[Cur_Amount Debit]]/Table1[[#This Row],[Exchange Rate]])))</f>
        <v/>
      </c>
      <c r="Y1149" s="161" t="str">
        <f>IF(E1149="","",(IF(Table1[[#This Row],[Cur]]="USD",Table1[[#This Row],[Cur_Amount Credit]],Table1[[#This Row],[Cur_Amount Credit]]/ExchangeRate)))</f>
        <v/>
      </c>
      <c r="Z1149" s="203" t="str">
        <f>IF(E1149="","",(Table1[[#This Row],[Debit USD]]-Table1[[#This Row],[Credit USD]]))</f>
        <v/>
      </c>
      <c r="AA1149" s="122"/>
      <c r="AB1149" s="1"/>
      <c r="AC1149" s="15"/>
      <c r="AD1149" s="15" t="str">
        <f>IF(AND(OR(Table1[[#This Row],[Account]]="15030",Table1[[#This Row],[Account]]="15035",Table1[[#This Row],[Account]]="20150"),Table1[[#This Row],[Vendor ID]]=""),1,"")</f>
        <v/>
      </c>
      <c r="AE1149" s="15"/>
      <c r="AF1149" s="15"/>
      <c r="AG1149" s="15"/>
      <c r="AH1149" s="46" t="str">
        <f>IF(Table1[[#This Row],[Posting Date]]&lt;&gt;"","GJ-"&amp;CountryID,"")</f>
        <v/>
      </c>
      <c r="AI1149" s="59" t="str">
        <f>IF(Table1[[#This Row],[Posting Date]]&lt;&gt;"",Table1[[#This Row],[Posting Date]],"")</f>
        <v/>
      </c>
      <c r="AJ1149" s="46"/>
      <c r="AK1149" s="46" t="str">
        <f>IF(Table1[[#This Row],[Description]]&lt;&gt;"",Table1[[#This Row],[Description]],"")</f>
        <v/>
      </c>
      <c r="AL1149" s="46" t="str">
        <f>IF(Table1[[#This Row],[Posting Date]]&lt;&gt;"",Table1[[#This Row],[Reference Number]],"")</f>
        <v/>
      </c>
      <c r="AM1149" s="46" t="str">
        <f>TRIM(Table1[[#This Row],[Line '#]])</f>
        <v/>
      </c>
      <c r="AN1149" s="46" t="str">
        <f>TRIM(Table1[[#This Row],[Account]])</f>
        <v/>
      </c>
      <c r="AO1149" s="46" t="str">
        <f>IF(Table1[[#This Row],[Posting Date]]&lt;&gt;"",$D$5,"")</f>
        <v/>
      </c>
      <c r="AP1149" s="46" t="str">
        <f>TRIM(Table1[[#This Row],[Departments-Prgrams]])</f>
        <v/>
      </c>
      <c r="AQ1149" s="46" t="str">
        <f>TRIM(Table1[[#This Row],[Grant]])</f>
        <v/>
      </c>
      <c r="AR1149" s="46" t="str">
        <f>TRIM(Table1[[#This Row],[Staff ID]])</f>
        <v/>
      </c>
      <c r="AS1149" s="46" t="str">
        <f>IF(TRIM(Table1[[#This Row],[Budget Code]])=0,"",TRIM(Table1[[#This Row],[Budget Code]]))</f>
        <v/>
      </c>
      <c r="AT1149" s="46" t="str">
        <f>IF(Table1[[#This Row],[Line Description]]&lt;&gt;"",Table1[[#This Row],[Line Description]],"")</f>
        <v/>
      </c>
      <c r="AU1149" s="46" t="str">
        <f>IF(Table1[[#This Row],[Cur_Amount Debit]]&gt;0,ROUND(Table1[[#This Row],[Cur_Amount Debit]],2),"")</f>
        <v/>
      </c>
      <c r="AV1149" s="46" t="str">
        <f>IF(Table1[[#This Row],[Cur_Amount Credit]]&gt;0,ROUND(Table1[[#This Row],[Cur_Amount Credit]],2),"")</f>
        <v/>
      </c>
      <c r="AW1149" s="46" t="str">
        <f>LEFT(Table1[[#This Row],[Cur]],3)</f>
        <v/>
      </c>
      <c r="AX1149" s="59"/>
      <c r="AY1149" s="46"/>
      <c r="AZ1149" s="46" t="str">
        <f>IF(Table1[[#This Row],[Cur]]&lt;&gt;"",IF(Table1[[#This Row],[Cur]]="USD","",ExchangeRate),"")</f>
        <v/>
      </c>
      <c r="BA1149" s="46" t="str">
        <f>IF(Table1[[#This Row],[Grant]]&lt;&gt;"",VLOOKUP(Table1[[#This Row],[Grant]],Grants!B:D,3),"")</f>
        <v/>
      </c>
      <c r="BB1149" s="46" t="str">
        <f>TRIM(Table1[[#This Row],[Vendor ID]])</f>
        <v/>
      </c>
      <c r="BC1149">
        <f>IF(Table1[[#This Row],[Reference Number]]=Q1148,BC1148,BC1148+1)</f>
        <v>2</v>
      </c>
    </row>
    <row r="1150" spans="1:55" ht="11.25" hidden="1" customHeight="1">
      <c r="A1150" s="1"/>
      <c r="B1150" s="88" t="str">
        <f>IF(Table1[[#This Row],[Posting Date]]&lt;&gt;"",IF(Table1[[#This Row],[Reference Number]]=Q1149,B1149+1,1),"")</f>
        <v/>
      </c>
      <c r="C1150" s="61"/>
      <c r="D1150" s="61"/>
      <c r="E1150" s="218"/>
      <c r="F1150" s="143" t="str">
        <f>IFERROR(IF(VLOOKUP(Table1[[#This Row],[Budget Code Description]],Dimentions!$X$6:$AC$132,2,FALSE)="","",VLOOKUP(Table1[[#This Row],[Budget Code Description]],Dimentions!$X$6:$AC$132,2,FALSE)),"")</f>
        <v/>
      </c>
      <c r="G1150" s="143" t="str">
        <f>IFERROR(VLOOKUP(Table1[[#This Row],[Budget Code Description]],Dimentions!$X$6:$AC$132,3,FALSE),"")</f>
        <v/>
      </c>
      <c r="H1150" s="64" t="str">
        <f>IFERROR(VLOOKUP(Table1[[#This Row],[Account]],Dimentions!$S$6:$V$233,2,FALSE),"")</f>
        <v/>
      </c>
      <c r="I1150" s="62">
        <f>_xlfn.NUMBERVALUE(LEFT(Table1[[#This Row],[Account]],1))</f>
        <v>0</v>
      </c>
      <c r="J1150" s="62" t="str">
        <f>IFERROR(VLOOKUP(Table1[[#This Row],[Budget Code Description]],Table6[#All],7,FALSE),"")</f>
        <v/>
      </c>
      <c r="K1150" s="143" t="str">
        <f>IFERROR(VLOOKUP(Table1[[#This Row],[Budget Code Description]],Table6[#All],8,FALSE),"")</f>
        <v/>
      </c>
      <c r="L1150" s="63"/>
      <c r="M1150" s="65" t="str">
        <f>IFERROR(VLOOKUP(Table1[[#This Row],[Staff ID]],Table2[],2,FALSE),"")</f>
        <v/>
      </c>
      <c r="N1150" s="211" t="str">
        <f>IFERROR(IF(VLOOKUP(Table1[[#This Row],[Budget Code Description]],Dimentions!$X$6:$AC$97,4,FALSE)="","",VLOOKUP(Table1[[#This Row],[Budget Code Description]],Dimentions!$X$6:$AC$97,4,FALSE)),"")</f>
        <v/>
      </c>
      <c r="O1150" s="65" t="str">
        <f>IFERROR(VLOOKUP(Table1[[#This Row],[Vendor ID]],Table549[],2,FALSE),"")</f>
        <v/>
      </c>
      <c r="P1150" s="63"/>
      <c r="Q1150" s="143" t="str">
        <f>IF(Table1[[#This Row],[Posting Date]]&lt;&gt;"",$D$9,"")</f>
        <v/>
      </c>
      <c r="R1150" s="159" t="str">
        <f>IF(Table1[[#This Row],[Posting Date]]&lt;&gt;"",$D$10,"")</f>
        <v/>
      </c>
      <c r="S1150" s="66"/>
      <c r="T1150" s="63"/>
      <c r="U1150" s="67"/>
      <c r="V1150" s="67"/>
      <c r="W1150" s="67" t="str">
        <f t="shared" si="18"/>
        <v/>
      </c>
      <c r="X1150" s="161" t="str">
        <f>IF(E1150="","",(IF(Table1[[#This Row],[Cur]]="USD",Table1[[#This Row],[Cur_Amount Debit]],Table1[[#This Row],[Cur_Amount Debit]]/Table1[[#This Row],[Exchange Rate]])))</f>
        <v/>
      </c>
      <c r="Y1150" s="161" t="str">
        <f>IF(E1150="","",(IF(Table1[[#This Row],[Cur]]="USD",Table1[[#This Row],[Cur_Amount Credit]],Table1[[#This Row],[Cur_Amount Credit]]/ExchangeRate)))</f>
        <v/>
      </c>
      <c r="Z1150" s="203" t="str">
        <f>IF(E1150="","",(Table1[[#This Row],[Debit USD]]-Table1[[#This Row],[Credit USD]]))</f>
        <v/>
      </c>
      <c r="AA1150" s="122"/>
      <c r="AB1150" s="1"/>
      <c r="AC1150" s="15"/>
      <c r="AD1150" s="15" t="str">
        <f>IF(AND(OR(Table1[[#This Row],[Account]]="15030",Table1[[#This Row],[Account]]="15035",Table1[[#This Row],[Account]]="20150"),Table1[[#This Row],[Vendor ID]]=""),1,"")</f>
        <v/>
      </c>
      <c r="AE1150" s="15"/>
      <c r="AF1150" s="15"/>
      <c r="AG1150" s="15"/>
      <c r="AH1150" s="46" t="str">
        <f>IF(Table1[[#This Row],[Posting Date]]&lt;&gt;"","GJ-"&amp;CountryID,"")</f>
        <v/>
      </c>
      <c r="AI1150" s="59" t="str">
        <f>IF(Table1[[#This Row],[Posting Date]]&lt;&gt;"",Table1[[#This Row],[Posting Date]],"")</f>
        <v/>
      </c>
      <c r="AJ1150" s="46"/>
      <c r="AK1150" s="46" t="str">
        <f>IF(Table1[[#This Row],[Description]]&lt;&gt;"",Table1[[#This Row],[Description]],"")</f>
        <v/>
      </c>
      <c r="AL1150" s="46" t="str">
        <f>IF(Table1[[#This Row],[Posting Date]]&lt;&gt;"",Table1[[#This Row],[Reference Number]],"")</f>
        <v/>
      </c>
      <c r="AM1150" s="46" t="str">
        <f>TRIM(Table1[[#This Row],[Line '#]])</f>
        <v/>
      </c>
      <c r="AN1150" s="46" t="str">
        <f>TRIM(Table1[[#This Row],[Account]])</f>
        <v/>
      </c>
      <c r="AO1150" s="46" t="str">
        <f>IF(Table1[[#This Row],[Posting Date]]&lt;&gt;"",$D$5,"")</f>
        <v/>
      </c>
      <c r="AP1150" s="46" t="str">
        <f>TRIM(Table1[[#This Row],[Departments-Prgrams]])</f>
        <v/>
      </c>
      <c r="AQ1150" s="46" t="str">
        <f>TRIM(Table1[[#This Row],[Grant]])</f>
        <v/>
      </c>
      <c r="AR1150" s="46" t="str">
        <f>TRIM(Table1[[#This Row],[Staff ID]])</f>
        <v/>
      </c>
      <c r="AS1150" s="46" t="str">
        <f>IF(TRIM(Table1[[#This Row],[Budget Code]])=0,"",TRIM(Table1[[#This Row],[Budget Code]]))</f>
        <v/>
      </c>
      <c r="AT1150" s="46" t="str">
        <f>IF(Table1[[#This Row],[Line Description]]&lt;&gt;"",Table1[[#This Row],[Line Description]],"")</f>
        <v/>
      </c>
      <c r="AU1150" s="46" t="str">
        <f>IF(Table1[[#This Row],[Cur_Amount Debit]]&gt;0,ROUND(Table1[[#This Row],[Cur_Amount Debit]],2),"")</f>
        <v/>
      </c>
      <c r="AV1150" s="46" t="str">
        <f>IF(Table1[[#This Row],[Cur_Amount Credit]]&gt;0,ROUND(Table1[[#This Row],[Cur_Amount Credit]],2),"")</f>
        <v/>
      </c>
      <c r="AW1150" s="46" t="str">
        <f>LEFT(Table1[[#This Row],[Cur]],3)</f>
        <v/>
      </c>
      <c r="AX1150" s="59"/>
      <c r="AY1150" s="46"/>
      <c r="AZ1150" s="46" t="str">
        <f>IF(Table1[[#This Row],[Cur]]&lt;&gt;"",IF(Table1[[#This Row],[Cur]]="USD","",ExchangeRate),"")</f>
        <v/>
      </c>
      <c r="BA1150" s="46" t="str">
        <f>IF(Table1[[#This Row],[Grant]]&lt;&gt;"",VLOOKUP(Table1[[#This Row],[Grant]],Grants!B:D,3),"")</f>
        <v/>
      </c>
      <c r="BB1150" s="46" t="str">
        <f>TRIM(Table1[[#This Row],[Vendor ID]])</f>
        <v/>
      </c>
      <c r="BC1150">
        <f>IF(Table1[[#This Row],[Reference Number]]=Q1149,BC1149,BC1149+1)</f>
        <v>2</v>
      </c>
    </row>
    <row r="1151" spans="1:55" ht="11.25" hidden="1" customHeight="1">
      <c r="A1151" s="1"/>
      <c r="B1151" s="88" t="str">
        <f>IF(Table1[[#This Row],[Posting Date]]&lt;&gt;"",IF(Table1[[#This Row],[Reference Number]]=Q1150,B1150+1,1),"")</f>
        <v/>
      </c>
      <c r="C1151" s="61"/>
      <c r="D1151" s="61"/>
      <c r="E1151" s="218"/>
      <c r="F1151" s="143" t="str">
        <f>IFERROR(IF(VLOOKUP(Table1[[#This Row],[Budget Code Description]],Dimentions!$X$6:$AC$132,2,FALSE)="","",VLOOKUP(Table1[[#This Row],[Budget Code Description]],Dimentions!$X$6:$AC$132,2,FALSE)),"")</f>
        <v/>
      </c>
      <c r="G1151" s="143" t="str">
        <f>IFERROR(VLOOKUP(Table1[[#This Row],[Budget Code Description]],Dimentions!$X$6:$AC$132,3,FALSE),"")</f>
        <v/>
      </c>
      <c r="H1151" s="64" t="str">
        <f>IFERROR(VLOOKUP(Table1[[#This Row],[Account]],Dimentions!$S$6:$V$233,2,FALSE),"")</f>
        <v/>
      </c>
      <c r="I1151" s="62">
        <f>_xlfn.NUMBERVALUE(LEFT(Table1[[#This Row],[Account]],1))</f>
        <v>0</v>
      </c>
      <c r="J1151" s="62" t="str">
        <f>IFERROR(VLOOKUP(Table1[[#This Row],[Budget Code Description]],Table6[#All],7,FALSE),"")</f>
        <v/>
      </c>
      <c r="K1151" s="143" t="str">
        <f>IFERROR(VLOOKUP(Table1[[#This Row],[Budget Code Description]],Table6[#All],8,FALSE),"")</f>
        <v/>
      </c>
      <c r="L1151" s="63"/>
      <c r="M1151" s="65" t="str">
        <f>IFERROR(VLOOKUP(Table1[[#This Row],[Staff ID]],Table2[],2,FALSE),"")</f>
        <v/>
      </c>
      <c r="N1151" s="211" t="str">
        <f>IFERROR(IF(VLOOKUP(Table1[[#This Row],[Budget Code Description]],Dimentions!$X$6:$AC$97,4,FALSE)="","",VLOOKUP(Table1[[#This Row],[Budget Code Description]],Dimentions!$X$6:$AC$97,4,FALSE)),"")</f>
        <v/>
      </c>
      <c r="O1151" s="65" t="str">
        <f>IFERROR(VLOOKUP(Table1[[#This Row],[Vendor ID]],Table549[],2,FALSE),"")</f>
        <v/>
      </c>
      <c r="P1151" s="63"/>
      <c r="Q1151" s="143" t="str">
        <f>IF(Table1[[#This Row],[Posting Date]]&lt;&gt;"",$D$9,"")</f>
        <v/>
      </c>
      <c r="R1151" s="159" t="str">
        <f>IF(Table1[[#This Row],[Posting Date]]&lt;&gt;"",$D$10,"")</f>
        <v/>
      </c>
      <c r="S1151" s="66"/>
      <c r="T1151" s="63"/>
      <c r="U1151" s="67"/>
      <c r="V1151" s="67"/>
      <c r="W1151" s="67" t="str">
        <f t="shared" si="18"/>
        <v/>
      </c>
      <c r="X1151" s="161" t="str">
        <f>IF(E1151="","",(IF(Table1[[#This Row],[Cur]]="USD",Table1[[#This Row],[Cur_Amount Debit]],Table1[[#This Row],[Cur_Amount Debit]]/Table1[[#This Row],[Exchange Rate]])))</f>
        <v/>
      </c>
      <c r="Y1151" s="161" t="str">
        <f>IF(E1151="","",(IF(Table1[[#This Row],[Cur]]="USD",Table1[[#This Row],[Cur_Amount Credit]],Table1[[#This Row],[Cur_Amount Credit]]/ExchangeRate)))</f>
        <v/>
      </c>
      <c r="Z1151" s="203" t="str">
        <f>IF(E1151="","",(Table1[[#This Row],[Debit USD]]-Table1[[#This Row],[Credit USD]]))</f>
        <v/>
      </c>
      <c r="AA1151" s="122"/>
      <c r="AB1151" s="1"/>
      <c r="AC1151" s="15"/>
      <c r="AD1151" s="15" t="str">
        <f>IF(AND(OR(Table1[[#This Row],[Account]]="15030",Table1[[#This Row],[Account]]="15035",Table1[[#This Row],[Account]]="20150"),Table1[[#This Row],[Vendor ID]]=""),1,"")</f>
        <v/>
      </c>
      <c r="AE1151" s="15"/>
      <c r="AF1151" s="15"/>
      <c r="AG1151" s="15"/>
      <c r="AH1151" s="46" t="str">
        <f>IF(Table1[[#This Row],[Posting Date]]&lt;&gt;"","GJ-"&amp;CountryID,"")</f>
        <v/>
      </c>
      <c r="AI1151" s="59" t="str">
        <f>IF(Table1[[#This Row],[Posting Date]]&lt;&gt;"",Table1[[#This Row],[Posting Date]],"")</f>
        <v/>
      </c>
      <c r="AJ1151" s="46"/>
      <c r="AK1151" s="46" t="str">
        <f>IF(Table1[[#This Row],[Description]]&lt;&gt;"",Table1[[#This Row],[Description]],"")</f>
        <v/>
      </c>
      <c r="AL1151" s="46" t="str">
        <f>IF(Table1[[#This Row],[Posting Date]]&lt;&gt;"",Table1[[#This Row],[Reference Number]],"")</f>
        <v/>
      </c>
      <c r="AM1151" s="46" t="str">
        <f>TRIM(Table1[[#This Row],[Line '#]])</f>
        <v/>
      </c>
      <c r="AN1151" s="46" t="str">
        <f>TRIM(Table1[[#This Row],[Account]])</f>
        <v/>
      </c>
      <c r="AO1151" s="46" t="str">
        <f>IF(Table1[[#This Row],[Posting Date]]&lt;&gt;"",$D$5,"")</f>
        <v/>
      </c>
      <c r="AP1151" s="46" t="str">
        <f>TRIM(Table1[[#This Row],[Departments-Prgrams]])</f>
        <v/>
      </c>
      <c r="AQ1151" s="46" t="str">
        <f>TRIM(Table1[[#This Row],[Grant]])</f>
        <v/>
      </c>
      <c r="AR1151" s="46" t="str">
        <f>TRIM(Table1[[#This Row],[Staff ID]])</f>
        <v/>
      </c>
      <c r="AS1151" s="46" t="str">
        <f>IF(TRIM(Table1[[#This Row],[Budget Code]])=0,"",TRIM(Table1[[#This Row],[Budget Code]]))</f>
        <v/>
      </c>
      <c r="AT1151" s="46" t="str">
        <f>IF(Table1[[#This Row],[Line Description]]&lt;&gt;"",Table1[[#This Row],[Line Description]],"")</f>
        <v/>
      </c>
      <c r="AU1151" s="46" t="str">
        <f>IF(Table1[[#This Row],[Cur_Amount Debit]]&gt;0,ROUND(Table1[[#This Row],[Cur_Amount Debit]],2),"")</f>
        <v/>
      </c>
      <c r="AV1151" s="46" t="str">
        <f>IF(Table1[[#This Row],[Cur_Amount Credit]]&gt;0,ROUND(Table1[[#This Row],[Cur_Amount Credit]],2),"")</f>
        <v/>
      </c>
      <c r="AW1151" s="46" t="str">
        <f>LEFT(Table1[[#This Row],[Cur]],3)</f>
        <v/>
      </c>
      <c r="AX1151" s="59"/>
      <c r="AY1151" s="46"/>
      <c r="AZ1151" s="46" t="str">
        <f>IF(Table1[[#This Row],[Cur]]&lt;&gt;"",IF(Table1[[#This Row],[Cur]]="USD","",ExchangeRate),"")</f>
        <v/>
      </c>
      <c r="BA1151" s="46" t="str">
        <f>IF(Table1[[#This Row],[Grant]]&lt;&gt;"",VLOOKUP(Table1[[#This Row],[Grant]],Grants!B:D,3),"")</f>
        <v/>
      </c>
      <c r="BB1151" s="46" t="str">
        <f>TRIM(Table1[[#This Row],[Vendor ID]])</f>
        <v/>
      </c>
      <c r="BC1151">
        <f>IF(Table1[[#This Row],[Reference Number]]=Q1150,BC1150,BC1150+1)</f>
        <v>2</v>
      </c>
    </row>
    <row r="1152" spans="1:55" ht="11.25" hidden="1" customHeight="1">
      <c r="A1152" s="1"/>
      <c r="B1152" s="88" t="str">
        <f>IF(Table1[[#This Row],[Posting Date]]&lt;&gt;"",IF(Table1[[#This Row],[Reference Number]]=Q1151,B1151+1,1),"")</f>
        <v/>
      </c>
      <c r="C1152" s="61"/>
      <c r="D1152" s="61"/>
      <c r="E1152" s="218"/>
      <c r="F1152" s="143" t="str">
        <f>IFERROR(IF(VLOOKUP(Table1[[#This Row],[Budget Code Description]],Dimentions!$X$6:$AC$132,2,FALSE)="","",VLOOKUP(Table1[[#This Row],[Budget Code Description]],Dimentions!$X$6:$AC$132,2,FALSE)),"")</f>
        <v/>
      </c>
      <c r="G1152" s="143" t="str">
        <f>IFERROR(VLOOKUP(Table1[[#This Row],[Budget Code Description]],Dimentions!$X$6:$AC$132,3,FALSE),"")</f>
        <v/>
      </c>
      <c r="H1152" s="64" t="str">
        <f>IFERROR(VLOOKUP(Table1[[#This Row],[Account]],Dimentions!$S$6:$V$233,2,FALSE),"")</f>
        <v/>
      </c>
      <c r="I1152" s="62">
        <f>_xlfn.NUMBERVALUE(LEFT(Table1[[#This Row],[Account]],1))</f>
        <v>0</v>
      </c>
      <c r="J1152" s="62" t="str">
        <f>IFERROR(VLOOKUP(Table1[[#This Row],[Budget Code Description]],Table6[#All],7,FALSE),"")</f>
        <v/>
      </c>
      <c r="K1152" s="143" t="str">
        <f>IFERROR(VLOOKUP(Table1[[#This Row],[Budget Code Description]],Table6[#All],8,FALSE),"")</f>
        <v/>
      </c>
      <c r="L1152" s="63"/>
      <c r="M1152" s="65" t="str">
        <f>IFERROR(VLOOKUP(Table1[[#This Row],[Staff ID]],Table2[],2,FALSE),"")</f>
        <v/>
      </c>
      <c r="N1152" s="211" t="str">
        <f>IFERROR(IF(VLOOKUP(Table1[[#This Row],[Budget Code Description]],Dimentions!$X$6:$AC$97,4,FALSE)="","",VLOOKUP(Table1[[#This Row],[Budget Code Description]],Dimentions!$X$6:$AC$97,4,FALSE)),"")</f>
        <v/>
      </c>
      <c r="O1152" s="65" t="str">
        <f>IFERROR(VLOOKUP(Table1[[#This Row],[Vendor ID]],Table549[],2,FALSE),"")</f>
        <v/>
      </c>
      <c r="P1152" s="63"/>
      <c r="Q1152" s="143" t="str">
        <f>IF(Table1[[#This Row],[Posting Date]]&lt;&gt;"",$D$9,"")</f>
        <v/>
      </c>
      <c r="R1152" s="159" t="str">
        <f>IF(Table1[[#This Row],[Posting Date]]&lt;&gt;"",$D$10,"")</f>
        <v/>
      </c>
      <c r="S1152" s="66"/>
      <c r="T1152" s="63"/>
      <c r="U1152" s="67"/>
      <c r="V1152" s="67"/>
      <c r="W1152" s="67" t="str">
        <f t="shared" si="18"/>
        <v/>
      </c>
      <c r="X1152" s="161" t="str">
        <f>IF(E1152="","",(IF(Table1[[#This Row],[Cur]]="USD",Table1[[#This Row],[Cur_Amount Debit]],Table1[[#This Row],[Cur_Amount Debit]]/Table1[[#This Row],[Exchange Rate]])))</f>
        <v/>
      </c>
      <c r="Y1152" s="161" t="str">
        <f>IF(E1152="","",(IF(Table1[[#This Row],[Cur]]="USD",Table1[[#This Row],[Cur_Amount Credit]],Table1[[#This Row],[Cur_Amount Credit]]/ExchangeRate)))</f>
        <v/>
      </c>
      <c r="Z1152" s="203" t="str">
        <f>IF(E1152="","",(Table1[[#This Row],[Debit USD]]-Table1[[#This Row],[Credit USD]]))</f>
        <v/>
      </c>
      <c r="AA1152" s="122"/>
      <c r="AB1152" s="1"/>
      <c r="AC1152" s="15"/>
      <c r="AD1152" s="15" t="str">
        <f>IF(AND(OR(Table1[[#This Row],[Account]]="15030",Table1[[#This Row],[Account]]="15035",Table1[[#This Row],[Account]]="20150"),Table1[[#This Row],[Vendor ID]]=""),1,"")</f>
        <v/>
      </c>
      <c r="AE1152" s="15"/>
      <c r="AF1152" s="15"/>
      <c r="AG1152" s="15"/>
      <c r="AH1152" s="46" t="str">
        <f>IF(Table1[[#This Row],[Posting Date]]&lt;&gt;"","GJ-"&amp;CountryID,"")</f>
        <v/>
      </c>
      <c r="AI1152" s="59" t="str">
        <f>IF(Table1[[#This Row],[Posting Date]]&lt;&gt;"",Table1[[#This Row],[Posting Date]],"")</f>
        <v/>
      </c>
      <c r="AJ1152" s="46"/>
      <c r="AK1152" s="46" t="str">
        <f>IF(Table1[[#This Row],[Description]]&lt;&gt;"",Table1[[#This Row],[Description]],"")</f>
        <v/>
      </c>
      <c r="AL1152" s="46" t="str">
        <f>IF(Table1[[#This Row],[Posting Date]]&lt;&gt;"",Table1[[#This Row],[Reference Number]],"")</f>
        <v/>
      </c>
      <c r="AM1152" s="46" t="str">
        <f>TRIM(Table1[[#This Row],[Line '#]])</f>
        <v/>
      </c>
      <c r="AN1152" s="46" t="str">
        <f>TRIM(Table1[[#This Row],[Account]])</f>
        <v/>
      </c>
      <c r="AO1152" s="46" t="str">
        <f>IF(Table1[[#This Row],[Posting Date]]&lt;&gt;"",$D$5,"")</f>
        <v/>
      </c>
      <c r="AP1152" s="46" t="str">
        <f>TRIM(Table1[[#This Row],[Departments-Prgrams]])</f>
        <v/>
      </c>
      <c r="AQ1152" s="46" t="str">
        <f>TRIM(Table1[[#This Row],[Grant]])</f>
        <v/>
      </c>
      <c r="AR1152" s="46" t="str">
        <f>TRIM(Table1[[#This Row],[Staff ID]])</f>
        <v/>
      </c>
      <c r="AS1152" s="46" t="str">
        <f>IF(TRIM(Table1[[#This Row],[Budget Code]])=0,"",TRIM(Table1[[#This Row],[Budget Code]]))</f>
        <v/>
      </c>
      <c r="AT1152" s="46" t="str">
        <f>IF(Table1[[#This Row],[Line Description]]&lt;&gt;"",Table1[[#This Row],[Line Description]],"")</f>
        <v/>
      </c>
      <c r="AU1152" s="46" t="str">
        <f>IF(Table1[[#This Row],[Cur_Amount Debit]]&gt;0,ROUND(Table1[[#This Row],[Cur_Amount Debit]],2),"")</f>
        <v/>
      </c>
      <c r="AV1152" s="46" t="str">
        <f>IF(Table1[[#This Row],[Cur_Amount Credit]]&gt;0,ROUND(Table1[[#This Row],[Cur_Amount Credit]],2),"")</f>
        <v/>
      </c>
      <c r="AW1152" s="46" t="str">
        <f>LEFT(Table1[[#This Row],[Cur]],3)</f>
        <v/>
      </c>
      <c r="AX1152" s="59"/>
      <c r="AY1152" s="46"/>
      <c r="AZ1152" s="46" t="str">
        <f>IF(Table1[[#This Row],[Cur]]&lt;&gt;"",IF(Table1[[#This Row],[Cur]]="USD","",ExchangeRate),"")</f>
        <v/>
      </c>
      <c r="BA1152" s="46" t="str">
        <f>IF(Table1[[#This Row],[Grant]]&lt;&gt;"",VLOOKUP(Table1[[#This Row],[Grant]],Grants!B:D,3),"")</f>
        <v/>
      </c>
      <c r="BB1152" s="46" t="str">
        <f>TRIM(Table1[[#This Row],[Vendor ID]])</f>
        <v/>
      </c>
      <c r="BC1152">
        <f>IF(Table1[[#This Row],[Reference Number]]=Q1151,BC1151,BC1151+1)</f>
        <v>2</v>
      </c>
    </row>
    <row r="1153" spans="1:55" ht="11.25" hidden="1" customHeight="1">
      <c r="A1153" s="1"/>
      <c r="B1153" s="88" t="str">
        <f>IF(Table1[[#This Row],[Posting Date]]&lt;&gt;"",IF(Table1[[#This Row],[Reference Number]]=Q1152,B1152+1,1),"")</f>
        <v/>
      </c>
      <c r="C1153" s="61"/>
      <c r="D1153" s="61"/>
      <c r="E1153" s="218"/>
      <c r="F1153" s="143" t="str">
        <f>IFERROR(IF(VLOOKUP(Table1[[#This Row],[Budget Code Description]],Dimentions!$X$6:$AC$132,2,FALSE)="","",VLOOKUP(Table1[[#This Row],[Budget Code Description]],Dimentions!$X$6:$AC$132,2,FALSE)),"")</f>
        <v/>
      </c>
      <c r="G1153" s="143" t="str">
        <f>IFERROR(VLOOKUP(Table1[[#This Row],[Budget Code Description]],Dimentions!$X$6:$AC$132,3,FALSE),"")</f>
        <v/>
      </c>
      <c r="H1153" s="64" t="str">
        <f>IFERROR(VLOOKUP(Table1[[#This Row],[Account]],Dimentions!$S$6:$V$233,2,FALSE),"")</f>
        <v/>
      </c>
      <c r="I1153" s="62">
        <f>_xlfn.NUMBERVALUE(LEFT(Table1[[#This Row],[Account]],1))</f>
        <v>0</v>
      </c>
      <c r="J1153" s="62" t="str">
        <f>IFERROR(VLOOKUP(Table1[[#This Row],[Budget Code Description]],Table6[#All],7,FALSE),"")</f>
        <v/>
      </c>
      <c r="K1153" s="143" t="str">
        <f>IFERROR(VLOOKUP(Table1[[#This Row],[Budget Code Description]],Table6[#All],8,FALSE),"")</f>
        <v/>
      </c>
      <c r="L1153" s="63"/>
      <c r="M1153" s="65" t="str">
        <f>IFERROR(VLOOKUP(Table1[[#This Row],[Staff ID]],Table2[],2,FALSE),"")</f>
        <v/>
      </c>
      <c r="N1153" s="211" t="str">
        <f>IFERROR(IF(VLOOKUP(Table1[[#This Row],[Budget Code Description]],Dimentions!$X$6:$AC$97,4,FALSE)="","",VLOOKUP(Table1[[#This Row],[Budget Code Description]],Dimentions!$X$6:$AC$97,4,FALSE)),"")</f>
        <v/>
      </c>
      <c r="O1153" s="65" t="str">
        <f>IFERROR(VLOOKUP(Table1[[#This Row],[Vendor ID]],Table549[],2,FALSE),"")</f>
        <v/>
      </c>
      <c r="P1153" s="63"/>
      <c r="Q1153" s="143" t="str">
        <f>IF(Table1[[#This Row],[Posting Date]]&lt;&gt;"",$D$9,"")</f>
        <v/>
      </c>
      <c r="R1153" s="159" t="str">
        <f>IF(Table1[[#This Row],[Posting Date]]&lt;&gt;"",$D$10,"")</f>
        <v/>
      </c>
      <c r="S1153" s="66"/>
      <c r="T1153" s="63"/>
      <c r="U1153" s="67"/>
      <c r="V1153" s="67"/>
      <c r="W1153" s="67" t="str">
        <f t="shared" si="18"/>
        <v/>
      </c>
      <c r="X1153" s="161" t="str">
        <f>IF(E1153="","",(IF(Table1[[#This Row],[Cur]]="USD",Table1[[#This Row],[Cur_Amount Debit]],Table1[[#This Row],[Cur_Amount Debit]]/Table1[[#This Row],[Exchange Rate]])))</f>
        <v/>
      </c>
      <c r="Y1153" s="161" t="str">
        <f>IF(E1153="","",(IF(Table1[[#This Row],[Cur]]="USD",Table1[[#This Row],[Cur_Amount Credit]],Table1[[#This Row],[Cur_Amount Credit]]/ExchangeRate)))</f>
        <v/>
      </c>
      <c r="Z1153" s="203" t="str">
        <f>IF(E1153="","",(Table1[[#This Row],[Debit USD]]-Table1[[#This Row],[Credit USD]]))</f>
        <v/>
      </c>
      <c r="AA1153" s="122"/>
      <c r="AB1153" s="1"/>
      <c r="AC1153" s="15"/>
      <c r="AD1153" s="15" t="str">
        <f>IF(AND(OR(Table1[[#This Row],[Account]]="15030",Table1[[#This Row],[Account]]="15035",Table1[[#This Row],[Account]]="20150"),Table1[[#This Row],[Vendor ID]]=""),1,"")</f>
        <v/>
      </c>
      <c r="AE1153" s="15"/>
      <c r="AF1153" s="15"/>
      <c r="AG1153" s="15"/>
      <c r="AH1153" s="46" t="str">
        <f>IF(Table1[[#This Row],[Posting Date]]&lt;&gt;"","GJ-"&amp;CountryID,"")</f>
        <v/>
      </c>
      <c r="AI1153" s="59" t="str">
        <f>IF(Table1[[#This Row],[Posting Date]]&lt;&gt;"",Table1[[#This Row],[Posting Date]],"")</f>
        <v/>
      </c>
      <c r="AJ1153" s="46"/>
      <c r="AK1153" s="46" t="str">
        <f>IF(Table1[[#This Row],[Description]]&lt;&gt;"",Table1[[#This Row],[Description]],"")</f>
        <v/>
      </c>
      <c r="AL1153" s="46" t="str">
        <f>IF(Table1[[#This Row],[Posting Date]]&lt;&gt;"",Table1[[#This Row],[Reference Number]],"")</f>
        <v/>
      </c>
      <c r="AM1153" s="46" t="str">
        <f>TRIM(Table1[[#This Row],[Line '#]])</f>
        <v/>
      </c>
      <c r="AN1153" s="46" t="str">
        <f>TRIM(Table1[[#This Row],[Account]])</f>
        <v/>
      </c>
      <c r="AO1153" s="46" t="str">
        <f>IF(Table1[[#This Row],[Posting Date]]&lt;&gt;"",$D$5,"")</f>
        <v/>
      </c>
      <c r="AP1153" s="46" t="str">
        <f>TRIM(Table1[[#This Row],[Departments-Prgrams]])</f>
        <v/>
      </c>
      <c r="AQ1153" s="46" t="str">
        <f>TRIM(Table1[[#This Row],[Grant]])</f>
        <v/>
      </c>
      <c r="AR1153" s="46" t="str">
        <f>TRIM(Table1[[#This Row],[Staff ID]])</f>
        <v/>
      </c>
      <c r="AS1153" s="46" t="str">
        <f>IF(TRIM(Table1[[#This Row],[Budget Code]])=0,"",TRIM(Table1[[#This Row],[Budget Code]]))</f>
        <v/>
      </c>
      <c r="AT1153" s="46" t="str">
        <f>IF(Table1[[#This Row],[Line Description]]&lt;&gt;"",Table1[[#This Row],[Line Description]],"")</f>
        <v/>
      </c>
      <c r="AU1153" s="46" t="str">
        <f>IF(Table1[[#This Row],[Cur_Amount Debit]]&gt;0,ROUND(Table1[[#This Row],[Cur_Amount Debit]],2),"")</f>
        <v/>
      </c>
      <c r="AV1153" s="46" t="str">
        <f>IF(Table1[[#This Row],[Cur_Amount Credit]]&gt;0,ROUND(Table1[[#This Row],[Cur_Amount Credit]],2),"")</f>
        <v/>
      </c>
      <c r="AW1153" s="46" t="str">
        <f>LEFT(Table1[[#This Row],[Cur]],3)</f>
        <v/>
      </c>
      <c r="AX1153" s="59"/>
      <c r="AY1153" s="46"/>
      <c r="AZ1153" s="46" t="str">
        <f>IF(Table1[[#This Row],[Cur]]&lt;&gt;"",IF(Table1[[#This Row],[Cur]]="USD","",ExchangeRate),"")</f>
        <v/>
      </c>
      <c r="BA1153" s="46" t="str">
        <f>IF(Table1[[#This Row],[Grant]]&lt;&gt;"",VLOOKUP(Table1[[#This Row],[Grant]],Grants!B:D,3),"")</f>
        <v/>
      </c>
      <c r="BB1153" s="46" t="str">
        <f>TRIM(Table1[[#This Row],[Vendor ID]])</f>
        <v/>
      </c>
      <c r="BC1153">
        <f>IF(Table1[[#This Row],[Reference Number]]=Q1152,BC1152,BC1152+1)</f>
        <v>2</v>
      </c>
    </row>
    <row r="1154" spans="1:55" ht="11.25" hidden="1" customHeight="1">
      <c r="A1154" s="1"/>
      <c r="B1154" s="88" t="str">
        <f>IF(Table1[[#This Row],[Posting Date]]&lt;&gt;"",IF(Table1[[#This Row],[Reference Number]]=Q1153,B1153+1,1),"")</f>
        <v/>
      </c>
      <c r="C1154" s="61"/>
      <c r="D1154" s="61"/>
      <c r="E1154" s="218"/>
      <c r="F1154" s="143" t="str">
        <f>IFERROR(IF(VLOOKUP(Table1[[#This Row],[Budget Code Description]],Dimentions!$X$6:$AC$132,2,FALSE)="","",VLOOKUP(Table1[[#This Row],[Budget Code Description]],Dimentions!$X$6:$AC$132,2,FALSE)),"")</f>
        <v/>
      </c>
      <c r="G1154" s="143" t="str">
        <f>IFERROR(VLOOKUP(Table1[[#This Row],[Budget Code Description]],Dimentions!$X$6:$AC$132,3,FALSE),"")</f>
        <v/>
      </c>
      <c r="H1154" s="64" t="str">
        <f>IFERROR(VLOOKUP(Table1[[#This Row],[Account]],Dimentions!$S$6:$V$233,2,FALSE),"")</f>
        <v/>
      </c>
      <c r="I1154" s="62">
        <f>_xlfn.NUMBERVALUE(LEFT(Table1[[#This Row],[Account]],1))</f>
        <v>0</v>
      </c>
      <c r="J1154" s="62" t="str">
        <f>IFERROR(VLOOKUP(Table1[[#This Row],[Budget Code Description]],Table6[#All],7,FALSE),"")</f>
        <v/>
      </c>
      <c r="K1154" s="143" t="str">
        <f>IFERROR(VLOOKUP(Table1[[#This Row],[Budget Code Description]],Table6[#All],8,FALSE),"")</f>
        <v/>
      </c>
      <c r="L1154" s="63"/>
      <c r="M1154" s="65" t="str">
        <f>IFERROR(VLOOKUP(Table1[[#This Row],[Staff ID]],Table2[],2,FALSE),"")</f>
        <v/>
      </c>
      <c r="N1154" s="211" t="str">
        <f>IFERROR(IF(VLOOKUP(Table1[[#This Row],[Budget Code Description]],Dimentions!$X$6:$AC$97,4,FALSE)="","",VLOOKUP(Table1[[#This Row],[Budget Code Description]],Dimentions!$X$6:$AC$97,4,FALSE)),"")</f>
        <v/>
      </c>
      <c r="O1154" s="65" t="str">
        <f>IFERROR(VLOOKUP(Table1[[#This Row],[Vendor ID]],Table549[],2,FALSE),"")</f>
        <v/>
      </c>
      <c r="P1154" s="63"/>
      <c r="Q1154" s="143" t="str">
        <f>IF(Table1[[#This Row],[Posting Date]]&lt;&gt;"",$D$9,"")</f>
        <v/>
      </c>
      <c r="R1154" s="159" t="str">
        <f>IF(Table1[[#This Row],[Posting Date]]&lt;&gt;"",$D$10,"")</f>
        <v/>
      </c>
      <c r="S1154" s="66"/>
      <c r="T1154" s="63"/>
      <c r="U1154" s="67"/>
      <c r="V1154" s="67"/>
      <c r="W1154" s="67" t="str">
        <f t="shared" si="18"/>
        <v/>
      </c>
      <c r="X1154" s="161" t="str">
        <f>IF(E1154="","",(IF(Table1[[#This Row],[Cur]]="USD",Table1[[#This Row],[Cur_Amount Debit]],Table1[[#This Row],[Cur_Amount Debit]]/Table1[[#This Row],[Exchange Rate]])))</f>
        <v/>
      </c>
      <c r="Y1154" s="161" t="str">
        <f>IF(E1154="","",(IF(Table1[[#This Row],[Cur]]="USD",Table1[[#This Row],[Cur_Amount Credit]],Table1[[#This Row],[Cur_Amount Credit]]/ExchangeRate)))</f>
        <v/>
      </c>
      <c r="Z1154" s="203" t="str">
        <f>IF(E1154="","",(Table1[[#This Row],[Debit USD]]-Table1[[#This Row],[Credit USD]]))</f>
        <v/>
      </c>
      <c r="AA1154" s="122"/>
      <c r="AB1154" s="1"/>
      <c r="AC1154" s="15"/>
      <c r="AD1154" s="15" t="str">
        <f>IF(AND(OR(Table1[[#This Row],[Account]]="15030",Table1[[#This Row],[Account]]="15035",Table1[[#This Row],[Account]]="20150"),Table1[[#This Row],[Vendor ID]]=""),1,"")</f>
        <v/>
      </c>
      <c r="AE1154" s="15"/>
      <c r="AF1154" s="15"/>
      <c r="AG1154" s="15"/>
      <c r="AH1154" s="46" t="str">
        <f>IF(Table1[[#This Row],[Posting Date]]&lt;&gt;"","GJ-"&amp;CountryID,"")</f>
        <v/>
      </c>
      <c r="AI1154" s="59" t="str">
        <f>IF(Table1[[#This Row],[Posting Date]]&lt;&gt;"",Table1[[#This Row],[Posting Date]],"")</f>
        <v/>
      </c>
      <c r="AJ1154" s="46"/>
      <c r="AK1154" s="46" t="str">
        <f>IF(Table1[[#This Row],[Description]]&lt;&gt;"",Table1[[#This Row],[Description]],"")</f>
        <v/>
      </c>
      <c r="AL1154" s="46" t="str">
        <f>IF(Table1[[#This Row],[Posting Date]]&lt;&gt;"",Table1[[#This Row],[Reference Number]],"")</f>
        <v/>
      </c>
      <c r="AM1154" s="46" t="str">
        <f>TRIM(Table1[[#This Row],[Line '#]])</f>
        <v/>
      </c>
      <c r="AN1154" s="46" t="str">
        <f>TRIM(Table1[[#This Row],[Account]])</f>
        <v/>
      </c>
      <c r="AO1154" s="46" t="str">
        <f>IF(Table1[[#This Row],[Posting Date]]&lt;&gt;"",$D$5,"")</f>
        <v/>
      </c>
      <c r="AP1154" s="46" t="str">
        <f>TRIM(Table1[[#This Row],[Departments-Prgrams]])</f>
        <v/>
      </c>
      <c r="AQ1154" s="46" t="str">
        <f>TRIM(Table1[[#This Row],[Grant]])</f>
        <v/>
      </c>
      <c r="AR1154" s="46" t="str">
        <f>TRIM(Table1[[#This Row],[Staff ID]])</f>
        <v/>
      </c>
      <c r="AS1154" s="46" t="str">
        <f>IF(TRIM(Table1[[#This Row],[Budget Code]])=0,"",TRIM(Table1[[#This Row],[Budget Code]]))</f>
        <v/>
      </c>
      <c r="AT1154" s="46" t="str">
        <f>IF(Table1[[#This Row],[Line Description]]&lt;&gt;"",Table1[[#This Row],[Line Description]],"")</f>
        <v/>
      </c>
      <c r="AU1154" s="46" t="str">
        <f>IF(Table1[[#This Row],[Cur_Amount Debit]]&gt;0,ROUND(Table1[[#This Row],[Cur_Amount Debit]],2),"")</f>
        <v/>
      </c>
      <c r="AV1154" s="46" t="str">
        <f>IF(Table1[[#This Row],[Cur_Amount Credit]]&gt;0,ROUND(Table1[[#This Row],[Cur_Amount Credit]],2),"")</f>
        <v/>
      </c>
      <c r="AW1154" s="46" t="str">
        <f>LEFT(Table1[[#This Row],[Cur]],3)</f>
        <v/>
      </c>
      <c r="AX1154" s="59"/>
      <c r="AY1154" s="46"/>
      <c r="AZ1154" s="46" t="str">
        <f>IF(Table1[[#This Row],[Cur]]&lt;&gt;"",IF(Table1[[#This Row],[Cur]]="USD","",ExchangeRate),"")</f>
        <v/>
      </c>
      <c r="BA1154" s="46" t="str">
        <f>IF(Table1[[#This Row],[Grant]]&lt;&gt;"",VLOOKUP(Table1[[#This Row],[Grant]],Grants!B:D,3),"")</f>
        <v/>
      </c>
      <c r="BB1154" s="46" t="str">
        <f>TRIM(Table1[[#This Row],[Vendor ID]])</f>
        <v/>
      </c>
      <c r="BC1154">
        <f>IF(Table1[[#This Row],[Reference Number]]=Q1153,BC1153,BC1153+1)</f>
        <v>2</v>
      </c>
    </row>
    <row r="1155" spans="1:55" ht="11.25" hidden="1" customHeight="1">
      <c r="A1155" s="1"/>
      <c r="B1155" s="88" t="str">
        <f>IF(Table1[[#This Row],[Posting Date]]&lt;&gt;"",IF(Table1[[#This Row],[Reference Number]]=Q1154,B1154+1,1),"")</f>
        <v/>
      </c>
      <c r="C1155" s="61"/>
      <c r="D1155" s="61"/>
      <c r="E1155" s="218"/>
      <c r="F1155" s="143" t="str">
        <f>IFERROR(IF(VLOOKUP(Table1[[#This Row],[Budget Code Description]],Dimentions!$X$6:$AC$132,2,FALSE)="","",VLOOKUP(Table1[[#This Row],[Budget Code Description]],Dimentions!$X$6:$AC$132,2,FALSE)),"")</f>
        <v/>
      </c>
      <c r="G1155" s="143" t="str">
        <f>IFERROR(VLOOKUP(Table1[[#This Row],[Budget Code Description]],Dimentions!$X$6:$AC$132,3,FALSE),"")</f>
        <v/>
      </c>
      <c r="H1155" s="64" t="str">
        <f>IFERROR(VLOOKUP(Table1[[#This Row],[Account]],Dimentions!$S$6:$V$233,2,FALSE),"")</f>
        <v/>
      </c>
      <c r="I1155" s="62">
        <f>_xlfn.NUMBERVALUE(LEFT(Table1[[#This Row],[Account]],1))</f>
        <v>0</v>
      </c>
      <c r="J1155" s="62" t="str">
        <f>IFERROR(VLOOKUP(Table1[[#This Row],[Budget Code Description]],Table6[#All],7,FALSE),"")</f>
        <v/>
      </c>
      <c r="K1155" s="143" t="str">
        <f>IFERROR(VLOOKUP(Table1[[#This Row],[Budget Code Description]],Table6[#All],8,FALSE),"")</f>
        <v/>
      </c>
      <c r="L1155" s="63"/>
      <c r="M1155" s="65" t="str">
        <f>IFERROR(VLOOKUP(Table1[[#This Row],[Staff ID]],Table2[],2,FALSE),"")</f>
        <v/>
      </c>
      <c r="N1155" s="211" t="str">
        <f>IFERROR(IF(VLOOKUP(Table1[[#This Row],[Budget Code Description]],Dimentions!$X$6:$AC$97,4,FALSE)="","",VLOOKUP(Table1[[#This Row],[Budget Code Description]],Dimentions!$X$6:$AC$97,4,FALSE)),"")</f>
        <v/>
      </c>
      <c r="O1155" s="65" t="str">
        <f>IFERROR(VLOOKUP(Table1[[#This Row],[Vendor ID]],Table549[],2,FALSE),"")</f>
        <v/>
      </c>
      <c r="P1155" s="63"/>
      <c r="Q1155" s="143" t="str">
        <f>IF(Table1[[#This Row],[Posting Date]]&lt;&gt;"",$D$9,"")</f>
        <v/>
      </c>
      <c r="R1155" s="159" t="str">
        <f>IF(Table1[[#This Row],[Posting Date]]&lt;&gt;"",$D$10,"")</f>
        <v/>
      </c>
      <c r="S1155" s="66"/>
      <c r="T1155" s="63"/>
      <c r="U1155" s="67"/>
      <c r="V1155" s="67"/>
      <c r="W1155" s="67" t="str">
        <f t="shared" si="18"/>
        <v/>
      </c>
      <c r="X1155" s="161" t="str">
        <f>IF(E1155="","",(IF(Table1[[#This Row],[Cur]]="USD",Table1[[#This Row],[Cur_Amount Debit]],Table1[[#This Row],[Cur_Amount Debit]]/Table1[[#This Row],[Exchange Rate]])))</f>
        <v/>
      </c>
      <c r="Y1155" s="161" t="str">
        <f>IF(E1155="","",(IF(Table1[[#This Row],[Cur]]="USD",Table1[[#This Row],[Cur_Amount Credit]],Table1[[#This Row],[Cur_Amount Credit]]/ExchangeRate)))</f>
        <v/>
      </c>
      <c r="Z1155" s="203" t="str">
        <f>IF(E1155="","",(Table1[[#This Row],[Debit USD]]-Table1[[#This Row],[Credit USD]]))</f>
        <v/>
      </c>
      <c r="AA1155" s="122"/>
      <c r="AB1155" s="1"/>
      <c r="AC1155" s="15"/>
      <c r="AD1155" s="15" t="str">
        <f>IF(AND(OR(Table1[[#This Row],[Account]]="15030",Table1[[#This Row],[Account]]="15035",Table1[[#This Row],[Account]]="20150"),Table1[[#This Row],[Vendor ID]]=""),1,"")</f>
        <v/>
      </c>
      <c r="AE1155" s="15"/>
      <c r="AF1155" s="15"/>
      <c r="AG1155" s="15"/>
      <c r="AH1155" s="46" t="str">
        <f>IF(Table1[[#This Row],[Posting Date]]&lt;&gt;"","GJ-"&amp;CountryID,"")</f>
        <v/>
      </c>
      <c r="AI1155" s="59" t="str">
        <f>IF(Table1[[#This Row],[Posting Date]]&lt;&gt;"",Table1[[#This Row],[Posting Date]],"")</f>
        <v/>
      </c>
      <c r="AJ1155" s="46"/>
      <c r="AK1155" s="46" t="str">
        <f>IF(Table1[[#This Row],[Description]]&lt;&gt;"",Table1[[#This Row],[Description]],"")</f>
        <v/>
      </c>
      <c r="AL1155" s="46" t="str">
        <f>IF(Table1[[#This Row],[Posting Date]]&lt;&gt;"",Table1[[#This Row],[Reference Number]],"")</f>
        <v/>
      </c>
      <c r="AM1155" s="46" t="str">
        <f>TRIM(Table1[[#This Row],[Line '#]])</f>
        <v/>
      </c>
      <c r="AN1155" s="46" t="str">
        <f>TRIM(Table1[[#This Row],[Account]])</f>
        <v/>
      </c>
      <c r="AO1155" s="46" t="str">
        <f>IF(Table1[[#This Row],[Posting Date]]&lt;&gt;"",$D$5,"")</f>
        <v/>
      </c>
      <c r="AP1155" s="46" t="str">
        <f>TRIM(Table1[[#This Row],[Departments-Prgrams]])</f>
        <v/>
      </c>
      <c r="AQ1155" s="46" t="str">
        <f>TRIM(Table1[[#This Row],[Grant]])</f>
        <v/>
      </c>
      <c r="AR1155" s="46" t="str">
        <f>TRIM(Table1[[#This Row],[Staff ID]])</f>
        <v/>
      </c>
      <c r="AS1155" s="46" t="str">
        <f>IF(TRIM(Table1[[#This Row],[Budget Code]])=0,"",TRIM(Table1[[#This Row],[Budget Code]]))</f>
        <v/>
      </c>
      <c r="AT1155" s="46" t="str">
        <f>IF(Table1[[#This Row],[Line Description]]&lt;&gt;"",Table1[[#This Row],[Line Description]],"")</f>
        <v/>
      </c>
      <c r="AU1155" s="46" t="str">
        <f>IF(Table1[[#This Row],[Cur_Amount Debit]]&gt;0,ROUND(Table1[[#This Row],[Cur_Amount Debit]],2),"")</f>
        <v/>
      </c>
      <c r="AV1155" s="46" t="str">
        <f>IF(Table1[[#This Row],[Cur_Amount Credit]]&gt;0,ROUND(Table1[[#This Row],[Cur_Amount Credit]],2),"")</f>
        <v/>
      </c>
      <c r="AW1155" s="46" t="str">
        <f>LEFT(Table1[[#This Row],[Cur]],3)</f>
        <v/>
      </c>
      <c r="AX1155" s="59"/>
      <c r="AY1155" s="46"/>
      <c r="AZ1155" s="46" t="str">
        <f>IF(Table1[[#This Row],[Cur]]&lt;&gt;"",IF(Table1[[#This Row],[Cur]]="USD","",ExchangeRate),"")</f>
        <v/>
      </c>
      <c r="BA1155" s="46" t="str">
        <f>IF(Table1[[#This Row],[Grant]]&lt;&gt;"",VLOOKUP(Table1[[#This Row],[Grant]],Grants!B:D,3),"")</f>
        <v/>
      </c>
      <c r="BB1155" s="46" t="str">
        <f>TRIM(Table1[[#This Row],[Vendor ID]])</f>
        <v/>
      </c>
      <c r="BC1155">
        <f>IF(Table1[[#This Row],[Reference Number]]=Q1154,BC1154,BC1154+1)</f>
        <v>2</v>
      </c>
    </row>
    <row r="1156" spans="1:55" ht="11.25" hidden="1" customHeight="1">
      <c r="A1156" s="1"/>
      <c r="B1156" s="88" t="str">
        <f>IF(Table1[[#This Row],[Posting Date]]&lt;&gt;"",IF(Table1[[#This Row],[Reference Number]]=Q1155,B1155+1,1),"")</f>
        <v/>
      </c>
      <c r="C1156" s="61"/>
      <c r="D1156" s="61"/>
      <c r="E1156" s="218"/>
      <c r="F1156" s="143" t="str">
        <f>IFERROR(IF(VLOOKUP(Table1[[#This Row],[Budget Code Description]],Dimentions!$X$6:$AC$132,2,FALSE)="","",VLOOKUP(Table1[[#This Row],[Budget Code Description]],Dimentions!$X$6:$AC$132,2,FALSE)),"")</f>
        <v/>
      </c>
      <c r="G1156" s="143" t="str">
        <f>IFERROR(VLOOKUP(Table1[[#This Row],[Budget Code Description]],Dimentions!$X$6:$AC$132,3,FALSE),"")</f>
        <v/>
      </c>
      <c r="H1156" s="64" t="str">
        <f>IFERROR(VLOOKUP(Table1[[#This Row],[Account]],Dimentions!$S$6:$V$233,2,FALSE),"")</f>
        <v/>
      </c>
      <c r="I1156" s="62">
        <f>_xlfn.NUMBERVALUE(LEFT(Table1[[#This Row],[Account]],1))</f>
        <v>0</v>
      </c>
      <c r="J1156" s="62" t="str">
        <f>IFERROR(VLOOKUP(Table1[[#This Row],[Budget Code Description]],Table6[#All],7,FALSE),"")</f>
        <v/>
      </c>
      <c r="K1156" s="143" t="str">
        <f>IFERROR(VLOOKUP(Table1[[#This Row],[Budget Code Description]],Table6[#All],8,FALSE),"")</f>
        <v/>
      </c>
      <c r="L1156" s="63"/>
      <c r="M1156" s="65" t="str">
        <f>IFERROR(VLOOKUP(Table1[[#This Row],[Staff ID]],Table2[],2,FALSE),"")</f>
        <v/>
      </c>
      <c r="N1156" s="211" t="str">
        <f>IFERROR(IF(VLOOKUP(Table1[[#This Row],[Budget Code Description]],Dimentions!$X$6:$AC$97,4,FALSE)="","",VLOOKUP(Table1[[#This Row],[Budget Code Description]],Dimentions!$X$6:$AC$97,4,FALSE)),"")</f>
        <v/>
      </c>
      <c r="O1156" s="65" t="str">
        <f>IFERROR(VLOOKUP(Table1[[#This Row],[Vendor ID]],Table549[],2,FALSE),"")</f>
        <v/>
      </c>
      <c r="P1156" s="63"/>
      <c r="Q1156" s="143" t="str">
        <f>IF(Table1[[#This Row],[Posting Date]]&lt;&gt;"",$D$9,"")</f>
        <v/>
      </c>
      <c r="R1156" s="159" t="str">
        <f>IF(Table1[[#This Row],[Posting Date]]&lt;&gt;"",$D$10,"")</f>
        <v/>
      </c>
      <c r="S1156" s="66"/>
      <c r="T1156" s="63"/>
      <c r="U1156" s="67"/>
      <c r="V1156" s="67"/>
      <c r="W1156" s="67" t="str">
        <f t="shared" si="18"/>
        <v/>
      </c>
      <c r="X1156" s="161" t="str">
        <f>IF(E1156="","",(IF(Table1[[#This Row],[Cur]]="USD",Table1[[#This Row],[Cur_Amount Debit]],Table1[[#This Row],[Cur_Amount Debit]]/Table1[[#This Row],[Exchange Rate]])))</f>
        <v/>
      </c>
      <c r="Y1156" s="161" t="str">
        <f>IF(E1156="","",(IF(Table1[[#This Row],[Cur]]="USD",Table1[[#This Row],[Cur_Amount Credit]],Table1[[#This Row],[Cur_Amount Credit]]/ExchangeRate)))</f>
        <v/>
      </c>
      <c r="Z1156" s="203" t="str">
        <f>IF(E1156="","",(Table1[[#This Row],[Debit USD]]-Table1[[#This Row],[Credit USD]]))</f>
        <v/>
      </c>
      <c r="AA1156" s="122"/>
      <c r="AB1156" s="1"/>
      <c r="AC1156" s="15"/>
      <c r="AD1156" s="15" t="str">
        <f>IF(AND(OR(Table1[[#This Row],[Account]]="15030",Table1[[#This Row],[Account]]="15035",Table1[[#This Row],[Account]]="20150"),Table1[[#This Row],[Vendor ID]]=""),1,"")</f>
        <v/>
      </c>
      <c r="AE1156" s="15"/>
      <c r="AF1156" s="15"/>
      <c r="AG1156" s="15"/>
      <c r="AH1156" s="46" t="str">
        <f>IF(Table1[[#This Row],[Posting Date]]&lt;&gt;"","GJ-"&amp;CountryID,"")</f>
        <v/>
      </c>
      <c r="AI1156" s="59" t="str">
        <f>IF(Table1[[#This Row],[Posting Date]]&lt;&gt;"",Table1[[#This Row],[Posting Date]],"")</f>
        <v/>
      </c>
      <c r="AJ1156" s="46"/>
      <c r="AK1156" s="46" t="str">
        <f>IF(Table1[[#This Row],[Description]]&lt;&gt;"",Table1[[#This Row],[Description]],"")</f>
        <v/>
      </c>
      <c r="AL1156" s="46" t="str">
        <f>IF(Table1[[#This Row],[Posting Date]]&lt;&gt;"",Table1[[#This Row],[Reference Number]],"")</f>
        <v/>
      </c>
      <c r="AM1156" s="46" t="str">
        <f>TRIM(Table1[[#This Row],[Line '#]])</f>
        <v/>
      </c>
      <c r="AN1156" s="46" t="str">
        <f>TRIM(Table1[[#This Row],[Account]])</f>
        <v/>
      </c>
      <c r="AO1156" s="46" t="str">
        <f>IF(Table1[[#This Row],[Posting Date]]&lt;&gt;"",$D$5,"")</f>
        <v/>
      </c>
      <c r="AP1156" s="46" t="str">
        <f>TRIM(Table1[[#This Row],[Departments-Prgrams]])</f>
        <v/>
      </c>
      <c r="AQ1156" s="46" t="str">
        <f>TRIM(Table1[[#This Row],[Grant]])</f>
        <v/>
      </c>
      <c r="AR1156" s="46" t="str">
        <f>TRIM(Table1[[#This Row],[Staff ID]])</f>
        <v/>
      </c>
      <c r="AS1156" s="46" t="str">
        <f>IF(TRIM(Table1[[#This Row],[Budget Code]])=0,"",TRIM(Table1[[#This Row],[Budget Code]]))</f>
        <v/>
      </c>
      <c r="AT1156" s="46" t="str">
        <f>IF(Table1[[#This Row],[Line Description]]&lt;&gt;"",Table1[[#This Row],[Line Description]],"")</f>
        <v/>
      </c>
      <c r="AU1156" s="46" t="str">
        <f>IF(Table1[[#This Row],[Cur_Amount Debit]]&gt;0,ROUND(Table1[[#This Row],[Cur_Amount Debit]],2),"")</f>
        <v/>
      </c>
      <c r="AV1156" s="46" t="str">
        <f>IF(Table1[[#This Row],[Cur_Amount Credit]]&gt;0,ROUND(Table1[[#This Row],[Cur_Amount Credit]],2),"")</f>
        <v/>
      </c>
      <c r="AW1156" s="46" t="str">
        <f>LEFT(Table1[[#This Row],[Cur]],3)</f>
        <v/>
      </c>
      <c r="AX1156" s="59"/>
      <c r="AY1156" s="46"/>
      <c r="AZ1156" s="46" t="str">
        <f>IF(Table1[[#This Row],[Cur]]&lt;&gt;"",IF(Table1[[#This Row],[Cur]]="USD","",ExchangeRate),"")</f>
        <v/>
      </c>
      <c r="BA1156" s="46" t="str">
        <f>IF(Table1[[#This Row],[Grant]]&lt;&gt;"",VLOOKUP(Table1[[#This Row],[Grant]],Grants!B:D,3),"")</f>
        <v/>
      </c>
      <c r="BB1156" s="46" t="str">
        <f>TRIM(Table1[[#This Row],[Vendor ID]])</f>
        <v/>
      </c>
      <c r="BC1156">
        <f>IF(Table1[[#This Row],[Reference Number]]=Q1155,BC1155,BC1155+1)</f>
        <v>2</v>
      </c>
    </row>
    <row r="1157" spans="1:55" ht="11.25" hidden="1" customHeight="1">
      <c r="A1157" s="1"/>
      <c r="B1157" s="88" t="str">
        <f>IF(Table1[[#This Row],[Posting Date]]&lt;&gt;"",IF(Table1[[#This Row],[Reference Number]]=Q1156,B1156+1,1),"")</f>
        <v/>
      </c>
      <c r="C1157" s="61"/>
      <c r="D1157" s="61"/>
      <c r="E1157" s="218"/>
      <c r="F1157" s="143" t="str">
        <f>IFERROR(IF(VLOOKUP(Table1[[#This Row],[Budget Code Description]],Dimentions!$X$6:$AC$132,2,FALSE)="","",VLOOKUP(Table1[[#This Row],[Budget Code Description]],Dimentions!$X$6:$AC$132,2,FALSE)),"")</f>
        <v/>
      </c>
      <c r="G1157" s="143" t="str">
        <f>IFERROR(VLOOKUP(Table1[[#This Row],[Budget Code Description]],Dimentions!$X$6:$AC$132,3,FALSE),"")</f>
        <v/>
      </c>
      <c r="H1157" s="64" t="str">
        <f>IFERROR(VLOOKUP(Table1[[#This Row],[Account]],Dimentions!$S$6:$V$233,2,FALSE),"")</f>
        <v/>
      </c>
      <c r="I1157" s="62">
        <f>_xlfn.NUMBERVALUE(LEFT(Table1[[#This Row],[Account]],1))</f>
        <v>0</v>
      </c>
      <c r="J1157" s="62" t="str">
        <f>IFERROR(VLOOKUP(Table1[[#This Row],[Budget Code Description]],Table6[#All],7,FALSE),"")</f>
        <v/>
      </c>
      <c r="K1157" s="143" t="str">
        <f>IFERROR(VLOOKUP(Table1[[#This Row],[Budget Code Description]],Table6[#All],8,FALSE),"")</f>
        <v/>
      </c>
      <c r="L1157" s="63"/>
      <c r="M1157" s="65" t="str">
        <f>IFERROR(VLOOKUP(Table1[[#This Row],[Staff ID]],Table2[],2,FALSE),"")</f>
        <v/>
      </c>
      <c r="N1157" s="211" t="str">
        <f>IFERROR(IF(VLOOKUP(Table1[[#This Row],[Budget Code Description]],Dimentions!$X$6:$AC$97,4,FALSE)="","",VLOOKUP(Table1[[#This Row],[Budget Code Description]],Dimentions!$X$6:$AC$97,4,FALSE)),"")</f>
        <v/>
      </c>
      <c r="O1157" s="65" t="str">
        <f>IFERROR(VLOOKUP(Table1[[#This Row],[Vendor ID]],Table549[],2,FALSE),"")</f>
        <v/>
      </c>
      <c r="P1157" s="63"/>
      <c r="Q1157" s="143" t="str">
        <f>IF(Table1[[#This Row],[Posting Date]]&lt;&gt;"",$D$9,"")</f>
        <v/>
      </c>
      <c r="R1157" s="159" t="str">
        <f>IF(Table1[[#This Row],[Posting Date]]&lt;&gt;"",$D$10,"")</f>
        <v/>
      </c>
      <c r="S1157" s="66"/>
      <c r="T1157" s="63"/>
      <c r="U1157" s="67"/>
      <c r="V1157" s="67"/>
      <c r="W1157" s="67" t="str">
        <f t="shared" si="18"/>
        <v/>
      </c>
      <c r="X1157" s="161" t="str">
        <f>IF(E1157="","",(IF(Table1[[#This Row],[Cur]]="USD",Table1[[#This Row],[Cur_Amount Debit]],Table1[[#This Row],[Cur_Amount Debit]]/Table1[[#This Row],[Exchange Rate]])))</f>
        <v/>
      </c>
      <c r="Y1157" s="161" t="str">
        <f>IF(E1157="","",(IF(Table1[[#This Row],[Cur]]="USD",Table1[[#This Row],[Cur_Amount Credit]],Table1[[#This Row],[Cur_Amount Credit]]/ExchangeRate)))</f>
        <v/>
      </c>
      <c r="Z1157" s="203" t="str">
        <f>IF(E1157="","",(Table1[[#This Row],[Debit USD]]-Table1[[#This Row],[Credit USD]]))</f>
        <v/>
      </c>
      <c r="AA1157" s="122"/>
      <c r="AB1157" s="1"/>
      <c r="AC1157" s="15"/>
      <c r="AD1157" s="15" t="str">
        <f>IF(AND(OR(Table1[[#This Row],[Account]]="15030",Table1[[#This Row],[Account]]="15035",Table1[[#This Row],[Account]]="20150"),Table1[[#This Row],[Vendor ID]]=""),1,"")</f>
        <v/>
      </c>
      <c r="AE1157" s="15"/>
      <c r="AF1157" s="15"/>
      <c r="AG1157" s="15"/>
      <c r="AH1157" s="46" t="str">
        <f>IF(Table1[[#This Row],[Posting Date]]&lt;&gt;"","GJ-"&amp;CountryID,"")</f>
        <v/>
      </c>
      <c r="AI1157" s="59" t="str">
        <f>IF(Table1[[#This Row],[Posting Date]]&lt;&gt;"",Table1[[#This Row],[Posting Date]],"")</f>
        <v/>
      </c>
      <c r="AJ1157" s="46"/>
      <c r="AK1157" s="46" t="str">
        <f>IF(Table1[[#This Row],[Description]]&lt;&gt;"",Table1[[#This Row],[Description]],"")</f>
        <v/>
      </c>
      <c r="AL1157" s="46" t="str">
        <f>IF(Table1[[#This Row],[Posting Date]]&lt;&gt;"",Table1[[#This Row],[Reference Number]],"")</f>
        <v/>
      </c>
      <c r="AM1157" s="46" t="str">
        <f>TRIM(Table1[[#This Row],[Line '#]])</f>
        <v/>
      </c>
      <c r="AN1157" s="46" t="str">
        <f>TRIM(Table1[[#This Row],[Account]])</f>
        <v/>
      </c>
      <c r="AO1157" s="46" t="str">
        <f>IF(Table1[[#This Row],[Posting Date]]&lt;&gt;"",$D$5,"")</f>
        <v/>
      </c>
      <c r="AP1157" s="46" t="str">
        <f>TRIM(Table1[[#This Row],[Departments-Prgrams]])</f>
        <v/>
      </c>
      <c r="AQ1157" s="46" t="str">
        <f>TRIM(Table1[[#This Row],[Grant]])</f>
        <v/>
      </c>
      <c r="AR1157" s="46" t="str">
        <f>TRIM(Table1[[#This Row],[Staff ID]])</f>
        <v/>
      </c>
      <c r="AS1157" s="46" t="str">
        <f>IF(TRIM(Table1[[#This Row],[Budget Code]])=0,"",TRIM(Table1[[#This Row],[Budget Code]]))</f>
        <v/>
      </c>
      <c r="AT1157" s="46" t="str">
        <f>IF(Table1[[#This Row],[Line Description]]&lt;&gt;"",Table1[[#This Row],[Line Description]],"")</f>
        <v/>
      </c>
      <c r="AU1157" s="46" t="str">
        <f>IF(Table1[[#This Row],[Cur_Amount Debit]]&gt;0,ROUND(Table1[[#This Row],[Cur_Amount Debit]],2),"")</f>
        <v/>
      </c>
      <c r="AV1157" s="46" t="str">
        <f>IF(Table1[[#This Row],[Cur_Amount Credit]]&gt;0,ROUND(Table1[[#This Row],[Cur_Amount Credit]],2),"")</f>
        <v/>
      </c>
      <c r="AW1157" s="46" t="str">
        <f>LEFT(Table1[[#This Row],[Cur]],3)</f>
        <v/>
      </c>
      <c r="AX1157" s="59"/>
      <c r="AY1157" s="46"/>
      <c r="AZ1157" s="46" t="str">
        <f>IF(Table1[[#This Row],[Cur]]&lt;&gt;"",IF(Table1[[#This Row],[Cur]]="USD","",ExchangeRate),"")</f>
        <v/>
      </c>
      <c r="BA1157" s="46" t="str">
        <f>IF(Table1[[#This Row],[Grant]]&lt;&gt;"",VLOOKUP(Table1[[#This Row],[Grant]],Grants!B:D,3),"")</f>
        <v/>
      </c>
      <c r="BB1157" s="46" t="str">
        <f>TRIM(Table1[[#This Row],[Vendor ID]])</f>
        <v/>
      </c>
      <c r="BC1157">
        <f>IF(Table1[[#This Row],[Reference Number]]=Q1156,BC1156,BC1156+1)</f>
        <v>2</v>
      </c>
    </row>
    <row r="1158" spans="1:55" ht="11.25" hidden="1" customHeight="1">
      <c r="A1158" s="1"/>
      <c r="B1158" s="88" t="str">
        <f>IF(Table1[[#This Row],[Posting Date]]&lt;&gt;"",IF(Table1[[#This Row],[Reference Number]]=Q1157,B1157+1,1),"")</f>
        <v/>
      </c>
      <c r="C1158" s="61"/>
      <c r="D1158" s="61"/>
      <c r="E1158" s="218"/>
      <c r="F1158" s="143" t="str">
        <f>IFERROR(IF(VLOOKUP(Table1[[#This Row],[Budget Code Description]],Dimentions!$X$6:$AC$132,2,FALSE)="","",VLOOKUP(Table1[[#This Row],[Budget Code Description]],Dimentions!$X$6:$AC$132,2,FALSE)),"")</f>
        <v/>
      </c>
      <c r="G1158" s="143" t="str">
        <f>IFERROR(VLOOKUP(Table1[[#This Row],[Budget Code Description]],Dimentions!$X$6:$AC$132,3,FALSE),"")</f>
        <v/>
      </c>
      <c r="H1158" s="64" t="str">
        <f>IFERROR(VLOOKUP(Table1[[#This Row],[Account]],Dimentions!$S$6:$V$233,2,FALSE),"")</f>
        <v/>
      </c>
      <c r="I1158" s="62">
        <f>_xlfn.NUMBERVALUE(LEFT(Table1[[#This Row],[Account]],1))</f>
        <v>0</v>
      </c>
      <c r="J1158" s="62" t="str">
        <f>IFERROR(VLOOKUP(Table1[[#This Row],[Budget Code Description]],Table6[#All],7,FALSE),"")</f>
        <v/>
      </c>
      <c r="K1158" s="143" t="str">
        <f>IFERROR(VLOOKUP(Table1[[#This Row],[Budget Code Description]],Table6[#All],8,FALSE),"")</f>
        <v/>
      </c>
      <c r="L1158" s="63"/>
      <c r="M1158" s="65" t="str">
        <f>IFERROR(VLOOKUP(Table1[[#This Row],[Staff ID]],Table2[],2,FALSE),"")</f>
        <v/>
      </c>
      <c r="N1158" s="211" t="str">
        <f>IFERROR(IF(VLOOKUP(Table1[[#This Row],[Budget Code Description]],Dimentions!$X$6:$AC$97,4,FALSE)="","",VLOOKUP(Table1[[#This Row],[Budget Code Description]],Dimentions!$X$6:$AC$97,4,FALSE)),"")</f>
        <v/>
      </c>
      <c r="O1158" s="65" t="str">
        <f>IFERROR(VLOOKUP(Table1[[#This Row],[Vendor ID]],Table549[],2,FALSE),"")</f>
        <v/>
      </c>
      <c r="P1158" s="63"/>
      <c r="Q1158" s="143" t="str">
        <f>IF(Table1[[#This Row],[Posting Date]]&lt;&gt;"",$D$9,"")</f>
        <v/>
      </c>
      <c r="R1158" s="159" t="str">
        <f>IF(Table1[[#This Row],[Posting Date]]&lt;&gt;"",$D$10,"")</f>
        <v/>
      </c>
      <c r="S1158" s="66"/>
      <c r="T1158" s="63"/>
      <c r="U1158" s="67"/>
      <c r="V1158" s="67"/>
      <c r="W1158" s="67" t="str">
        <f t="shared" si="18"/>
        <v/>
      </c>
      <c r="X1158" s="161" t="str">
        <f>IF(E1158="","",(IF(Table1[[#This Row],[Cur]]="USD",Table1[[#This Row],[Cur_Amount Debit]],Table1[[#This Row],[Cur_Amount Debit]]/Table1[[#This Row],[Exchange Rate]])))</f>
        <v/>
      </c>
      <c r="Y1158" s="161" t="str">
        <f>IF(E1158="","",(IF(Table1[[#This Row],[Cur]]="USD",Table1[[#This Row],[Cur_Amount Credit]],Table1[[#This Row],[Cur_Amount Credit]]/ExchangeRate)))</f>
        <v/>
      </c>
      <c r="Z1158" s="203" t="str">
        <f>IF(E1158="","",(Table1[[#This Row],[Debit USD]]-Table1[[#This Row],[Credit USD]]))</f>
        <v/>
      </c>
      <c r="AA1158" s="122"/>
      <c r="AB1158" s="1"/>
      <c r="AC1158" s="15"/>
      <c r="AD1158" s="15" t="str">
        <f>IF(AND(OR(Table1[[#This Row],[Account]]="15030",Table1[[#This Row],[Account]]="15035",Table1[[#This Row],[Account]]="20150"),Table1[[#This Row],[Vendor ID]]=""),1,"")</f>
        <v/>
      </c>
      <c r="AE1158" s="15"/>
      <c r="AF1158" s="15"/>
      <c r="AG1158" s="15"/>
      <c r="AH1158" s="46" t="str">
        <f>IF(Table1[[#This Row],[Posting Date]]&lt;&gt;"","GJ-"&amp;CountryID,"")</f>
        <v/>
      </c>
      <c r="AI1158" s="59" t="str">
        <f>IF(Table1[[#This Row],[Posting Date]]&lt;&gt;"",Table1[[#This Row],[Posting Date]],"")</f>
        <v/>
      </c>
      <c r="AJ1158" s="46"/>
      <c r="AK1158" s="46" t="str">
        <f>IF(Table1[[#This Row],[Description]]&lt;&gt;"",Table1[[#This Row],[Description]],"")</f>
        <v/>
      </c>
      <c r="AL1158" s="46" t="str">
        <f>IF(Table1[[#This Row],[Posting Date]]&lt;&gt;"",Table1[[#This Row],[Reference Number]],"")</f>
        <v/>
      </c>
      <c r="AM1158" s="46" t="str">
        <f>TRIM(Table1[[#This Row],[Line '#]])</f>
        <v/>
      </c>
      <c r="AN1158" s="46" t="str">
        <f>TRIM(Table1[[#This Row],[Account]])</f>
        <v/>
      </c>
      <c r="AO1158" s="46" t="str">
        <f>IF(Table1[[#This Row],[Posting Date]]&lt;&gt;"",$D$5,"")</f>
        <v/>
      </c>
      <c r="AP1158" s="46" t="str">
        <f>TRIM(Table1[[#This Row],[Departments-Prgrams]])</f>
        <v/>
      </c>
      <c r="AQ1158" s="46" t="str">
        <f>TRIM(Table1[[#This Row],[Grant]])</f>
        <v/>
      </c>
      <c r="AR1158" s="46" t="str">
        <f>TRIM(Table1[[#This Row],[Staff ID]])</f>
        <v/>
      </c>
      <c r="AS1158" s="46" t="str">
        <f>IF(TRIM(Table1[[#This Row],[Budget Code]])=0,"",TRIM(Table1[[#This Row],[Budget Code]]))</f>
        <v/>
      </c>
      <c r="AT1158" s="46" t="str">
        <f>IF(Table1[[#This Row],[Line Description]]&lt;&gt;"",Table1[[#This Row],[Line Description]],"")</f>
        <v/>
      </c>
      <c r="AU1158" s="46" t="str">
        <f>IF(Table1[[#This Row],[Cur_Amount Debit]]&gt;0,ROUND(Table1[[#This Row],[Cur_Amount Debit]],2),"")</f>
        <v/>
      </c>
      <c r="AV1158" s="46" t="str">
        <f>IF(Table1[[#This Row],[Cur_Amount Credit]]&gt;0,ROUND(Table1[[#This Row],[Cur_Amount Credit]],2),"")</f>
        <v/>
      </c>
      <c r="AW1158" s="46" t="str">
        <f>LEFT(Table1[[#This Row],[Cur]],3)</f>
        <v/>
      </c>
      <c r="AX1158" s="59"/>
      <c r="AY1158" s="46"/>
      <c r="AZ1158" s="46" t="str">
        <f>IF(Table1[[#This Row],[Cur]]&lt;&gt;"",IF(Table1[[#This Row],[Cur]]="USD","",ExchangeRate),"")</f>
        <v/>
      </c>
      <c r="BA1158" s="46" t="str">
        <f>IF(Table1[[#This Row],[Grant]]&lt;&gt;"",VLOOKUP(Table1[[#This Row],[Grant]],Grants!B:D,3),"")</f>
        <v/>
      </c>
      <c r="BB1158" s="46" t="str">
        <f>TRIM(Table1[[#This Row],[Vendor ID]])</f>
        <v/>
      </c>
      <c r="BC1158">
        <f>IF(Table1[[#This Row],[Reference Number]]=Q1157,BC1157,BC1157+1)</f>
        <v>2</v>
      </c>
    </row>
    <row r="1159" spans="1:55" ht="11.25" hidden="1" customHeight="1">
      <c r="A1159" s="1"/>
      <c r="B1159" s="88" t="str">
        <f>IF(Table1[[#This Row],[Posting Date]]&lt;&gt;"",IF(Table1[[#This Row],[Reference Number]]=Q1158,B1158+1,1),"")</f>
        <v/>
      </c>
      <c r="C1159" s="61"/>
      <c r="D1159" s="61"/>
      <c r="E1159" s="218"/>
      <c r="F1159" s="143" t="str">
        <f>IFERROR(IF(VLOOKUP(Table1[[#This Row],[Budget Code Description]],Dimentions!$X$6:$AC$132,2,FALSE)="","",VLOOKUP(Table1[[#This Row],[Budget Code Description]],Dimentions!$X$6:$AC$132,2,FALSE)),"")</f>
        <v/>
      </c>
      <c r="G1159" s="143" t="str">
        <f>IFERROR(VLOOKUP(Table1[[#This Row],[Budget Code Description]],Dimentions!$X$6:$AC$132,3,FALSE),"")</f>
        <v/>
      </c>
      <c r="H1159" s="64" t="str">
        <f>IFERROR(VLOOKUP(Table1[[#This Row],[Account]],Dimentions!$S$6:$V$233,2,FALSE),"")</f>
        <v/>
      </c>
      <c r="I1159" s="62">
        <f>_xlfn.NUMBERVALUE(LEFT(Table1[[#This Row],[Account]],1))</f>
        <v>0</v>
      </c>
      <c r="J1159" s="62" t="str">
        <f>IFERROR(VLOOKUP(Table1[[#This Row],[Budget Code Description]],Table6[#All],7,FALSE),"")</f>
        <v/>
      </c>
      <c r="K1159" s="143" t="str">
        <f>IFERROR(VLOOKUP(Table1[[#This Row],[Budget Code Description]],Table6[#All],8,FALSE),"")</f>
        <v/>
      </c>
      <c r="L1159" s="63"/>
      <c r="M1159" s="65" t="str">
        <f>IFERROR(VLOOKUP(Table1[[#This Row],[Staff ID]],Table2[],2,FALSE),"")</f>
        <v/>
      </c>
      <c r="N1159" s="211" t="str">
        <f>IFERROR(IF(VLOOKUP(Table1[[#This Row],[Budget Code Description]],Dimentions!$X$6:$AC$97,4,FALSE)="","",VLOOKUP(Table1[[#This Row],[Budget Code Description]],Dimentions!$X$6:$AC$97,4,FALSE)),"")</f>
        <v/>
      </c>
      <c r="O1159" s="65" t="str">
        <f>IFERROR(VLOOKUP(Table1[[#This Row],[Vendor ID]],Table549[],2,FALSE),"")</f>
        <v/>
      </c>
      <c r="P1159" s="63"/>
      <c r="Q1159" s="143" t="str">
        <f>IF(Table1[[#This Row],[Posting Date]]&lt;&gt;"",$D$9,"")</f>
        <v/>
      </c>
      <c r="R1159" s="159" t="str">
        <f>IF(Table1[[#This Row],[Posting Date]]&lt;&gt;"",$D$10,"")</f>
        <v/>
      </c>
      <c r="S1159" s="66"/>
      <c r="T1159" s="63"/>
      <c r="U1159" s="67"/>
      <c r="V1159" s="67"/>
      <c r="W1159" s="67" t="str">
        <f t="shared" si="18"/>
        <v/>
      </c>
      <c r="X1159" s="161" t="str">
        <f>IF(E1159="","",(IF(Table1[[#This Row],[Cur]]="USD",Table1[[#This Row],[Cur_Amount Debit]],Table1[[#This Row],[Cur_Amount Debit]]/Table1[[#This Row],[Exchange Rate]])))</f>
        <v/>
      </c>
      <c r="Y1159" s="161" t="str">
        <f>IF(E1159="","",(IF(Table1[[#This Row],[Cur]]="USD",Table1[[#This Row],[Cur_Amount Credit]],Table1[[#This Row],[Cur_Amount Credit]]/ExchangeRate)))</f>
        <v/>
      </c>
      <c r="Z1159" s="203" t="str">
        <f>IF(E1159="","",(Table1[[#This Row],[Debit USD]]-Table1[[#This Row],[Credit USD]]))</f>
        <v/>
      </c>
      <c r="AA1159" s="122"/>
      <c r="AB1159" s="1"/>
      <c r="AC1159" s="15"/>
      <c r="AD1159" s="15" t="str">
        <f>IF(AND(OR(Table1[[#This Row],[Account]]="15030",Table1[[#This Row],[Account]]="15035",Table1[[#This Row],[Account]]="20150"),Table1[[#This Row],[Vendor ID]]=""),1,"")</f>
        <v/>
      </c>
      <c r="AE1159" s="15"/>
      <c r="AF1159" s="15"/>
      <c r="AG1159" s="15"/>
      <c r="AH1159" s="46" t="str">
        <f>IF(Table1[[#This Row],[Posting Date]]&lt;&gt;"","GJ-"&amp;CountryID,"")</f>
        <v/>
      </c>
      <c r="AI1159" s="59" t="str">
        <f>IF(Table1[[#This Row],[Posting Date]]&lt;&gt;"",Table1[[#This Row],[Posting Date]],"")</f>
        <v/>
      </c>
      <c r="AJ1159" s="46"/>
      <c r="AK1159" s="46" t="str">
        <f>IF(Table1[[#This Row],[Description]]&lt;&gt;"",Table1[[#This Row],[Description]],"")</f>
        <v/>
      </c>
      <c r="AL1159" s="46" t="str">
        <f>IF(Table1[[#This Row],[Posting Date]]&lt;&gt;"",Table1[[#This Row],[Reference Number]],"")</f>
        <v/>
      </c>
      <c r="AM1159" s="46" t="str">
        <f>TRIM(Table1[[#This Row],[Line '#]])</f>
        <v/>
      </c>
      <c r="AN1159" s="46" t="str">
        <f>TRIM(Table1[[#This Row],[Account]])</f>
        <v/>
      </c>
      <c r="AO1159" s="46" t="str">
        <f>IF(Table1[[#This Row],[Posting Date]]&lt;&gt;"",$D$5,"")</f>
        <v/>
      </c>
      <c r="AP1159" s="46" t="str">
        <f>TRIM(Table1[[#This Row],[Departments-Prgrams]])</f>
        <v/>
      </c>
      <c r="AQ1159" s="46" t="str">
        <f>TRIM(Table1[[#This Row],[Grant]])</f>
        <v/>
      </c>
      <c r="AR1159" s="46" t="str">
        <f>TRIM(Table1[[#This Row],[Staff ID]])</f>
        <v/>
      </c>
      <c r="AS1159" s="46" t="str">
        <f>IF(TRIM(Table1[[#This Row],[Budget Code]])=0,"",TRIM(Table1[[#This Row],[Budget Code]]))</f>
        <v/>
      </c>
      <c r="AT1159" s="46" t="str">
        <f>IF(Table1[[#This Row],[Line Description]]&lt;&gt;"",Table1[[#This Row],[Line Description]],"")</f>
        <v/>
      </c>
      <c r="AU1159" s="46" t="str">
        <f>IF(Table1[[#This Row],[Cur_Amount Debit]]&gt;0,ROUND(Table1[[#This Row],[Cur_Amount Debit]],2),"")</f>
        <v/>
      </c>
      <c r="AV1159" s="46" t="str">
        <f>IF(Table1[[#This Row],[Cur_Amount Credit]]&gt;0,ROUND(Table1[[#This Row],[Cur_Amount Credit]],2),"")</f>
        <v/>
      </c>
      <c r="AW1159" s="46" t="str">
        <f>LEFT(Table1[[#This Row],[Cur]],3)</f>
        <v/>
      </c>
      <c r="AX1159" s="59"/>
      <c r="AY1159" s="46"/>
      <c r="AZ1159" s="46" t="str">
        <f>IF(Table1[[#This Row],[Cur]]&lt;&gt;"",IF(Table1[[#This Row],[Cur]]="USD","",ExchangeRate),"")</f>
        <v/>
      </c>
      <c r="BA1159" s="46" t="str">
        <f>IF(Table1[[#This Row],[Grant]]&lt;&gt;"",VLOOKUP(Table1[[#This Row],[Grant]],Grants!B:D,3),"")</f>
        <v/>
      </c>
      <c r="BB1159" s="46" t="str">
        <f>TRIM(Table1[[#This Row],[Vendor ID]])</f>
        <v/>
      </c>
      <c r="BC1159">
        <f>IF(Table1[[#This Row],[Reference Number]]=Q1158,BC1158,BC1158+1)</f>
        <v>2</v>
      </c>
    </row>
    <row r="1160" spans="1:55" ht="11.25" hidden="1" customHeight="1">
      <c r="A1160" s="1"/>
      <c r="B1160" s="88" t="str">
        <f>IF(Table1[[#This Row],[Posting Date]]&lt;&gt;"",IF(Table1[[#This Row],[Reference Number]]=Q1159,B1159+1,1),"")</f>
        <v/>
      </c>
      <c r="C1160" s="61"/>
      <c r="D1160" s="61"/>
      <c r="E1160" s="218"/>
      <c r="F1160" s="143" t="str">
        <f>IFERROR(IF(VLOOKUP(Table1[[#This Row],[Budget Code Description]],Dimentions!$X$6:$AC$132,2,FALSE)="","",VLOOKUP(Table1[[#This Row],[Budget Code Description]],Dimentions!$X$6:$AC$132,2,FALSE)),"")</f>
        <v/>
      </c>
      <c r="G1160" s="143" t="str">
        <f>IFERROR(VLOOKUP(Table1[[#This Row],[Budget Code Description]],Dimentions!$X$6:$AC$132,3,FALSE),"")</f>
        <v/>
      </c>
      <c r="H1160" s="64" t="str">
        <f>IFERROR(VLOOKUP(Table1[[#This Row],[Account]],Dimentions!$S$6:$V$233,2,FALSE),"")</f>
        <v/>
      </c>
      <c r="I1160" s="62">
        <f>_xlfn.NUMBERVALUE(LEFT(Table1[[#This Row],[Account]],1))</f>
        <v>0</v>
      </c>
      <c r="J1160" s="62" t="str">
        <f>IFERROR(VLOOKUP(Table1[[#This Row],[Budget Code Description]],Table6[#All],7,FALSE),"")</f>
        <v/>
      </c>
      <c r="K1160" s="143" t="str">
        <f>IFERROR(VLOOKUP(Table1[[#This Row],[Budget Code Description]],Table6[#All],8,FALSE),"")</f>
        <v/>
      </c>
      <c r="L1160" s="63"/>
      <c r="M1160" s="65" t="str">
        <f>IFERROR(VLOOKUP(Table1[[#This Row],[Staff ID]],Table2[],2,FALSE),"")</f>
        <v/>
      </c>
      <c r="N1160" s="211" t="str">
        <f>IFERROR(IF(VLOOKUP(Table1[[#This Row],[Budget Code Description]],Dimentions!$X$6:$AC$97,4,FALSE)="","",VLOOKUP(Table1[[#This Row],[Budget Code Description]],Dimentions!$X$6:$AC$97,4,FALSE)),"")</f>
        <v/>
      </c>
      <c r="O1160" s="65" t="str">
        <f>IFERROR(VLOOKUP(Table1[[#This Row],[Vendor ID]],Table549[],2,FALSE),"")</f>
        <v/>
      </c>
      <c r="P1160" s="63"/>
      <c r="Q1160" s="143" t="str">
        <f>IF(Table1[[#This Row],[Posting Date]]&lt;&gt;"",$D$9,"")</f>
        <v/>
      </c>
      <c r="R1160" s="159" t="str">
        <f>IF(Table1[[#This Row],[Posting Date]]&lt;&gt;"",$D$10,"")</f>
        <v/>
      </c>
      <c r="S1160" s="66"/>
      <c r="T1160" s="63"/>
      <c r="U1160" s="67"/>
      <c r="V1160" s="67"/>
      <c r="W1160" s="67" t="str">
        <f t="shared" si="18"/>
        <v/>
      </c>
      <c r="X1160" s="161" t="str">
        <f>IF(E1160="","",(IF(Table1[[#This Row],[Cur]]="USD",Table1[[#This Row],[Cur_Amount Debit]],Table1[[#This Row],[Cur_Amount Debit]]/Table1[[#This Row],[Exchange Rate]])))</f>
        <v/>
      </c>
      <c r="Y1160" s="161" t="str">
        <f>IF(E1160="","",(IF(Table1[[#This Row],[Cur]]="USD",Table1[[#This Row],[Cur_Amount Credit]],Table1[[#This Row],[Cur_Amount Credit]]/ExchangeRate)))</f>
        <v/>
      </c>
      <c r="Z1160" s="203" t="str">
        <f>IF(E1160="","",(Table1[[#This Row],[Debit USD]]-Table1[[#This Row],[Credit USD]]))</f>
        <v/>
      </c>
      <c r="AA1160" s="122"/>
      <c r="AB1160" s="1"/>
      <c r="AC1160" s="15"/>
      <c r="AD1160" s="15" t="str">
        <f>IF(AND(OR(Table1[[#This Row],[Account]]="15030",Table1[[#This Row],[Account]]="15035",Table1[[#This Row],[Account]]="20150"),Table1[[#This Row],[Vendor ID]]=""),1,"")</f>
        <v/>
      </c>
      <c r="AE1160" s="15"/>
      <c r="AF1160" s="15"/>
      <c r="AG1160" s="15"/>
      <c r="AH1160" s="46" t="str">
        <f>IF(Table1[[#This Row],[Posting Date]]&lt;&gt;"","GJ-"&amp;CountryID,"")</f>
        <v/>
      </c>
      <c r="AI1160" s="59" t="str">
        <f>IF(Table1[[#This Row],[Posting Date]]&lt;&gt;"",Table1[[#This Row],[Posting Date]],"")</f>
        <v/>
      </c>
      <c r="AJ1160" s="46"/>
      <c r="AK1160" s="46" t="str">
        <f>IF(Table1[[#This Row],[Description]]&lt;&gt;"",Table1[[#This Row],[Description]],"")</f>
        <v/>
      </c>
      <c r="AL1160" s="46" t="str">
        <f>IF(Table1[[#This Row],[Posting Date]]&lt;&gt;"",Table1[[#This Row],[Reference Number]],"")</f>
        <v/>
      </c>
      <c r="AM1160" s="46" t="str">
        <f>TRIM(Table1[[#This Row],[Line '#]])</f>
        <v/>
      </c>
      <c r="AN1160" s="46" t="str">
        <f>TRIM(Table1[[#This Row],[Account]])</f>
        <v/>
      </c>
      <c r="AO1160" s="46" t="str">
        <f>IF(Table1[[#This Row],[Posting Date]]&lt;&gt;"",$D$5,"")</f>
        <v/>
      </c>
      <c r="AP1160" s="46" t="str">
        <f>TRIM(Table1[[#This Row],[Departments-Prgrams]])</f>
        <v/>
      </c>
      <c r="AQ1160" s="46" t="str">
        <f>TRIM(Table1[[#This Row],[Grant]])</f>
        <v/>
      </c>
      <c r="AR1160" s="46" t="str">
        <f>TRIM(Table1[[#This Row],[Staff ID]])</f>
        <v/>
      </c>
      <c r="AS1160" s="46" t="str">
        <f>IF(TRIM(Table1[[#This Row],[Budget Code]])=0,"",TRIM(Table1[[#This Row],[Budget Code]]))</f>
        <v/>
      </c>
      <c r="AT1160" s="46" t="str">
        <f>IF(Table1[[#This Row],[Line Description]]&lt;&gt;"",Table1[[#This Row],[Line Description]],"")</f>
        <v/>
      </c>
      <c r="AU1160" s="46" t="str">
        <f>IF(Table1[[#This Row],[Cur_Amount Debit]]&gt;0,ROUND(Table1[[#This Row],[Cur_Amount Debit]],2),"")</f>
        <v/>
      </c>
      <c r="AV1160" s="46" t="str">
        <f>IF(Table1[[#This Row],[Cur_Amount Credit]]&gt;0,ROUND(Table1[[#This Row],[Cur_Amount Credit]],2),"")</f>
        <v/>
      </c>
      <c r="AW1160" s="46" t="str">
        <f>LEFT(Table1[[#This Row],[Cur]],3)</f>
        <v/>
      </c>
      <c r="AX1160" s="59"/>
      <c r="AY1160" s="46"/>
      <c r="AZ1160" s="46" t="str">
        <f>IF(Table1[[#This Row],[Cur]]&lt;&gt;"",IF(Table1[[#This Row],[Cur]]="USD","",ExchangeRate),"")</f>
        <v/>
      </c>
      <c r="BA1160" s="46" t="str">
        <f>IF(Table1[[#This Row],[Grant]]&lt;&gt;"",VLOOKUP(Table1[[#This Row],[Grant]],Grants!B:D,3),"")</f>
        <v/>
      </c>
      <c r="BB1160" s="46" t="str">
        <f>TRIM(Table1[[#This Row],[Vendor ID]])</f>
        <v/>
      </c>
      <c r="BC1160">
        <f>IF(Table1[[#This Row],[Reference Number]]=Q1159,BC1159,BC1159+1)</f>
        <v>2</v>
      </c>
    </row>
    <row r="1161" spans="1:55" ht="11.25" hidden="1" customHeight="1">
      <c r="A1161" s="1"/>
      <c r="B1161" s="88" t="str">
        <f>IF(Table1[[#This Row],[Posting Date]]&lt;&gt;"",IF(Table1[[#This Row],[Reference Number]]=Q1160,B1160+1,1),"")</f>
        <v/>
      </c>
      <c r="C1161" s="61"/>
      <c r="D1161" s="61"/>
      <c r="E1161" s="218"/>
      <c r="F1161" s="143" t="str">
        <f>IFERROR(IF(VLOOKUP(Table1[[#This Row],[Budget Code Description]],Dimentions!$X$6:$AC$132,2,FALSE)="","",VLOOKUP(Table1[[#This Row],[Budget Code Description]],Dimentions!$X$6:$AC$132,2,FALSE)),"")</f>
        <v/>
      </c>
      <c r="G1161" s="143" t="str">
        <f>IFERROR(VLOOKUP(Table1[[#This Row],[Budget Code Description]],Dimentions!$X$6:$AC$132,3,FALSE),"")</f>
        <v/>
      </c>
      <c r="H1161" s="64" t="str">
        <f>IFERROR(VLOOKUP(Table1[[#This Row],[Account]],Dimentions!$S$6:$V$233,2,FALSE),"")</f>
        <v/>
      </c>
      <c r="I1161" s="62">
        <f>_xlfn.NUMBERVALUE(LEFT(Table1[[#This Row],[Account]],1))</f>
        <v>0</v>
      </c>
      <c r="J1161" s="62" t="str">
        <f>IFERROR(VLOOKUP(Table1[[#This Row],[Budget Code Description]],Table6[#All],7,FALSE),"")</f>
        <v/>
      </c>
      <c r="K1161" s="143" t="str">
        <f>IFERROR(VLOOKUP(Table1[[#This Row],[Budget Code Description]],Table6[#All],8,FALSE),"")</f>
        <v/>
      </c>
      <c r="L1161" s="63"/>
      <c r="M1161" s="65" t="str">
        <f>IFERROR(VLOOKUP(Table1[[#This Row],[Staff ID]],Table2[],2,FALSE),"")</f>
        <v/>
      </c>
      <c r="N1161" s="211" t="str">
        <f>IFERROR(IF(VLOOKUP(Table1[[#This Row],[Budget Code Description]],Dimentions!$X$6:$AC$97,4,FALSE)="","",VLOOKUP(Table1[[#This Row],[Budget Code Description]],Dimentions!$X$6:$AC$97,4,FALSE)),"")</f>
        <v/>
      </c>
      <c r="O1161" s="65" t="str">
        <f>IFERROR(VLOOKUP(Table1[[#This Row],[Vendor ID]],Table549[],2,FALSE),"")</f>
        <v/>
      </c>
      <c r="P1161" s="63"/>
      <c r="Q1161" s="143" t="str">
        <f>IF(Table1[[#This Row],[Posting Date]]&lt;&gt;"",$D$9,"")</f>
        <v/>
      </c>
      <c r="R1161" s="159" t="str">
        <f>IF(Table1[[#This Row],[Posting Date]]&lt;&gt;"",$D$10,"")</f>
        <v/>
      </c>
      <c r="S1161" s="66"/>
      <c r="T1161" s="63"/>
      <c r="U1161" s="67"/>
      <c r="V1161" s="67"/>
      <c r="W1161" s="67" t="str">
        <f t="shared" si="18"/>
        <v/>
      </c>
      <c r="X1161" s="161" t="str">
        <f>IF(E1161="","",(IF(Table1[[#This Row],[Cur]]="USD",Table1[[#This Row],[Cur_Amount Debit]],Table1[[#This Row],[Cur_Amount Debit]]/Table1[[#This Row],[Exchange Rate]])))</f>
        <v/>
      </c>
      <c r="Y1161" s="161" t="str">
        <f>IF(E1161="","",(IF(Table1[[#This Row],[Cur]]="USD",Table1[[#This Row],[Cur_Amount Credit]],Table1[[#This Row],[Cur_Amount Credit]]/ExchangeRate)))</f>
        <v/>
      </c>
      <c r="Z1161" s="203" t="str">
        <f>IF(E1161="","",(Table1[[#This Row],[Debit USD]]-Table1[[#This Row],[Credit USD]]))</f>
        <v/>
      </c>
      <c r="AA1161" s="122"/>
      <c r="AB1161" s="1"/>
      <c r="AC1161" s="15"/>
      <c r="AD1161" s="15" t="str">
        <f>IF(AND(OR(Table1[[#This Row],[Account]]="15030",Table1[[#This Row],[Account]]="15035",Table1[[#This Row],[Account]]="20150"),Table1[[#This Row],[Vendor ID]]=""),1,"")</f>
        <v/>
      </c>
      <c r="AE1161" s="15"/>
      <c r="AF1161" s="15"/>
      <c r="AG1161" s="15"/>
      <c r="AH1161" s="46" t="str">
        <f>IF(Table1[[#This Row],[Posting Date]]&lt;&gt;"","GJ-"&amp;CountryID,"")</f>
        <v/>
      </c>
      <c r="AI1161" s="59" t="str">
        <f>IF(Table1[[#This Row],[Posting Date]]&lt;&gt;"",Table1[[#This Row],[Posting Date]],"")</f>
        <v/>
      </c>
      <c r="AJ1161" s="46"/>
      <c r="AK1161" s="46" t="str">
        <f>IF(Table1[[#This Row],[Description]]&lt;&gt;"",Table1[[#This Row],[Description]],"")</f>
        <v/>
      </c>
      <c r="AL1161" s="46" t="str">
        <f>IF(Table1[[#This Row],[Posting Date]]&lt;&gt;"",Table1[[#This Row],[Reference Number]],"")</f>
        <v/>
      </c>
      <c r="AM1161" s="46" t="str">
        <f>TRIM(Table1[[#This Row],[Line '#]])</f>
        <v/>
      </c>
      <c r="AN1161" s="46" t="str">
        <f>TRIM(Table1[[#This Row],[Account]])</f>
        <v/>
      </c>
      <c r="AO1161" s="46" t="str">
        <f>IF(Table1[[#This Row],[Posting Date]]&lt;&gt;"",$D$5,"")</f>
        <v/>
      </c>
      <c r="AP1161" s="46" t="str">
        <f>TRIM(Table1[[#This Row],[Departments-Prgrams]])</f>
        <v/>
      </c>
      <c r="AQ1161" s="46" t="str">
        <f>TRIM(Table1[[#This Row],[Grant]])</f>
        <v/>
      </c>
      <c r="AR1161" s="46" t="str">
        <f>TRIM(Table1[[#This Row],[Staff ID]])</f>
        <v/>
      </c>
      <c r="AS1161" s="46" t="str">
        <f>IF(TRIM(Table1[[#This Row],[Budget Code]])=0,"",TRIM(Table1[[#This Row],[Budget Code]]))</f>
        <v/>
      </c>
      <c r="AT1161" s="46" t="str">
        <f>IF(Table1[[#This Row],[Line Description]]&lt;&gt;"",Table1[[#This Row],[Line Description]],"")</f>
        <v/>
      </c>
      <c r="AU1161" s="46" t="str">
        <f>IF(Table1[[#This Row],[Cur_Amount Debit]]&gt;0,ROUND(Table1[[#This Row],[Cur_Amount Debit]],2),"")</f>
        <v/>
      </c>
      <c r="AV1161" s="46" t="str">
        <f>IF(Table1[[#This Row],[Cur_Amount Credit]]&gt;0,ROUND(Table1[[#This Row],[Cur_Amount Credit]],2),"")</f>
        <v/>
      </c>
      <c r="AW1161" s="46" t="str">
        <f>LEFT(Table1[[#This Row],[Cur]],3)</f>
        <v/>
      </c>
      <c r="AX1161" s="59"/>
      <c r="AY1161" s="46"/>
      <c r="AZ1161" s="46" t="str">
        <f>IF(Table1[[#This Row],[Cur]]&lt;&gt;"",IF(Table1[[#This Row],[Cur]]="USD","",ExchangeRate),"")</f>
        <v/>
      </c>
      <c r="BA1161" s="46" t="str">
        <f>IF(Table1[[#This Row],[Grant]]&lt;&gt;"",VLOOKUP(Table1[[#This Row],[Grant]],Grants!B:D,3),"")</f>
        <v/>
      </c>
      <c r="BB1161" s="46" t="str">
        <f>TRIM(Table1[[#This Row],[Vendor ID]])</f>
        <v/>
      </c>
      <c r="BC1161">
        <f>IF(Table1[[#This Row],[Reference Number]]=Q1160,BC1160,BC1160+1)</f>
        <v>2</v>
      </c>
    </row>
    <row r="1162" spans="1:55" ht="11.25" hidden="1" customHeight="1">
      <c r="A1162" s="1"/>
      <c r="B1162" s="88" t="str">
        <f>IF(Table1[[#This Row],[Posting Date]]&lt;&gt;"",IF(Table1[[#This Row],[Reference Number]]=Q1161,B1161+1,1),"")</f>
        <v/>
      </c>
      <c r="C1162" s="61"/>
      <c r="D1162" s="61"/>
      <c r="E1162" s="218"/>
      <c r="F1162" s="143" t="str">
        <f>IFERROR(IF(VLOOKUP(Table1[[#This Row],[Budget Code Description]],Dimentions!$X$6:$AC$132,2,FALSE)="","",VLOOKUP(Table1[[#This Row],[Budget Code Description]],Dimentions!$X$6:$AC$132,2,FALSE)),"")</f>
        <v/>
      </c>
      <c r="G1162" s="143" t="str">
        <f>IFERROR(VLOOKUP(Table1[[#This Row],[Budget Code Description]],Dimentions!$X$6:$AC$132,3,FALSE),"")</f>
        <v/>
      </c>
      <c r="H1162" s="64" t="str">
        <f>IFERROR(VLOOKUP(Table1[[#This Row],[Account]],Dimentions!$S$6:$V$233,2,FALSE),"")</f>
        <v/>
      </c>
      <c r="I1162" s="62">
        <f>_xlfn.NUMBERVALUE(LEFT(Table1[[#This Row],[Account]],1))</f>
        <v>0</v>
      </c>
      <c r="J1162" s="62" t="str">
        <f>IFERROR(VLOOKUP(Table1[[#This Row],[Budget Code Description]],Table6[#All],7,FALSE),"")</f>
        <v/>
      </c>
      <c r="K1162" s="143" t="str">
        <f>IFERROR(VLOOKUP(Table1[[#This Row],[Budget Code Description]],Table6[#All],8,FALSE),"")</f>
        <v/>
      </c>
      <c r="L1162" s="63"/>
      <c r="M1162" s="65" t="str">
        <f>IFERROR(VLOOKUP(Table1[[#This Row],[Staff ID]],Table2[],2,FALSE),"")</f>
        <v/>
      </c>
      <c r="N1162" s="211" t="str">
        <f>IFERROR(IF(VLOOKUP(Table1[[#This Row],[Budget Code Description]],Dimentions!$X$6:$AC$97,4,FALSE)="","",VLOOKUP(Table1[[#This Row],[Budget Code Description]],Dimentions!$X$6:$AC$97,4,FALSE)),"")</f>
        <v/>
      </c>
      <c r="O1162" s="65" t="str">
        <f>IFERROR(VLOOKUP(Table1[[#This Row],[Vendor ID]],Table549[],2,FALSE),"")</f>
        <v/>
      </c>
      <c r="P1162" s="63"/>
      <c r="Q1162" s="143" t="str">
        <f>IF(Table1[[#This Row],[Posting Date]]&lt;&gt;"",$D$9,"")</f>
        <v/>
      </c>
      <c r="R1162" s="159" t="str">
        <f>IF(Table1[[#This Row],[Posting Date]]&lt;&gt;"",$D$10,"")</f>
        <v/>
      </c>
      <c r="S1162" s="66"/>
      <c r="T1162" s="63"/>
      <c r="U1162" s="67"/>
      <c r="V1162" s="67"/>
      <c r="W1162" s="67" t="str">
        <f t="shared" si="18"/>
        <v/>
      </c>
      <c r="X1162" s="161" t="str">
        <f>IF(E1162="","",(IF(Table1[[#This Row],[Cur]]="USD",Table1[[#This Row],[Cur_Amount Debit]],Table1[[#This Row],[Cur_Amount Debit]]/Table1[[#This Row],[Exchange Rate]])))</f>
        <v/>
      </c>
      <c r="Y1162" s="161" t="str">
        <f>IF(E1162="","",(IF(Table1[[#This Row],[Cur]]="USD",Table1[[#This Row],[Cur_Amount Credit]],Table1[[#This Row],[Cur_Amount Credit]]/ExchangeRate)))</f>
        <v/>
      </c>
      <c r="Z1162" s="203" t="str">
        <f>IF(E1162="","",(Table1[[#This Row],[Debit USD]]-Table1[[#This Row],[Credit USD]]))</f>
        <v/>
      </c>
      <c r="AA1162" s="122"/>
      <c r="AB1162" s="1"/>
      <c r="AC1162" s="15"/>
      <c r="AD1162" s="15" t="str">
        <f>IF(AND(OR(Table1[[#This Row],[Account]]="15030",Table1[[#This Row],[Account]]="15035",Table1[[#This Row],[Account]]="20150"),Table1[[#This Row],[Vendor ID]]=""),1,"")</f>
        <v/>
      </c>
      <c r="AE1162" s="15"/>
      <c r="AF1162" s="15"/>
      <c r="AG1162" s="15"/>
      <c r="AH1162" s="46" t="str">
        <f>IF(Table1[[#This Row],[Posting Date]]&lt;&gt;"","GJ-"&amp;CountryID,"")</f>
        <v/>
      </c>
      <c r="AI1162" s="59" t="str">
        <f>IF(Table1[[#This Row],[Posting Date]]&lt;&gt;"",Table1[[#This Row],[Posting Date]],"")</f>
        <v/>
      </c>
      <c r="AJ1162" s="46"/>
      <c r="AK1162" s="46" t="str">
        <f>IF(Table1[[#This Row],[Description]]&lt;&gt;"",Table1[[#This Row],[Description]],"")</f>
        <v/>
      </c>
      <c r="AL1162" s="46" t="str">
        <f>IF(Table1[[#This Row],[Posting Date]]&lt;&gt;"",Table1[[#This Row],[Reference Number]],"")</f>
        <v/>
      </c>
      <c r="AM1162" s="46" t="str">
        <f>TRIM(Table1[[#This Row],[Line '#]])</f>
        <v/>
      </c>
      <c r="AN1162" s="46" t="str">
        <f>TRIM(Table1[[#This Row],[Account]])</f>
        <v/>
      </c>
      <c r="AO1162" s="46" t="str">
        <f>IF(Table1[[#This Row],[Posting Date]]&lt;&gt;"",$D$5,"")</f>
        <v/>
      </c>
      <c r="AP1162" s="46" t="str">
        <f>TRIM(Table1[[#This Row],[Departments-Prgrams]])</f>
        <v/>
      </c>
      <c r="AQ1162" s="46" t="str">
        <f>TRIM(Table1[[#This Row],[Grant]])</f>
        <v/>
      </c>
      <c r="AR1162" s="46" t="str">
        <f>TRIM(Table1[[#This Row],[Staff ID]])</f>
        <v/>
      </c>
      <c r="AS1162" s="46" t="str">
        <f>IF(TRIM(Table1[[#This Row],[Budget Code]])=0,"",TRIM(Table1[[#This Row],[Budget Code]]))</f>
        <v/>
      </c>
      <c r="AT1162" s="46" t="str">
        <f>IF(Table1[[#This Row],[Line Description]]&lt;&gt;"",Table1[[#This Row],[Line Description]],"")</f>
        <v/>
      </c>
      <c r="AU1162" s="46" t="str">
        <f>IF(Table1[[#This Row],[Cur_Amount Debit]]&gt;0,ROUND(Table1[[#This Row],[Cur_Amount Debit]],2),"")</f>
        <v/>
      </c>
      <c r="AV1162" s="46" t="str">
        <f>IF(Table1[[#This Row],[Cur_Amount Credit]]&gt;0,ROUND(Table1[[#This Row],[Cur_Amount Credit]],2),"")</f>
        <v/>
      </c>
      <c r="AW1162" s="46" t="str">
        <f>LEFT(Table1[[#This Row],[Cur]],3)</f>
        <v/>
      </c>
      <c r="AX1162" s="59"/>
      <c r="AY1162" s="46"/>
      <c r="AZ1162" s="46" t="str">
        <f>IF(Table1[[#This Row],[Cur]]&lt;&gt;"",IF(Table1[[#This Row],[Cur]]="USD","",ExchangeRate),"")</f>
        <v/>
      </c>
      <c r="BA1162" s="46" t="str">
        <f>IF(Table1[[#This Row],[Grant]]&lt;&gt;"",VLOOKUP(Table1[[#This Row],[Grant]],Grants!B:D,3),"")</f>
        <v/>
      </c>
      <c r="BB1162" s="46" t="str">
        <f>TRIM(Table1[[#This Row],[Vendor ID]])</f>
        <v/>
      </c>
      <c r="BC1162">
        <f>IF(Table1[[#This Row],[Reference Number]]=Q1161,BC1161,BC1161+1)</f>
        <v>2</v>
      </c>
    </row>
    <row r="1163" spans="1:55" ht="11.25" hidden="1" customHeight="1">
      <c r="A1163" s="1"/>
      <c r="B1163" s="88" t="str">
        <f>IF(Table1[[#This Row],[Posting Date]]&lt;&gt;"",IF(Table1[[#This Row],[Reference Number]]=Q1162,B1162+1,1),"")</f>
        <v/>
      </c>
      <c r="C1163" s="61"/>
      <c r="D1163" s="61"/>
      <c r="E1163" s="218"/>
      <c r="F1163" s="143" t="str">
        <f>IFERROR(IF(VLOOKUP(Table1[[#This Row],[Budget Code Description]],Dimentions!$X$6:$AC$132,2,FALSE)="","",VLOOKUP(Table1[[#This Row],[Budget Code Description]],Dimentions!$X$6:$AC$132,2,FALSE)),"")</f>
        <v/>
      </c>
      <c r="G1163" s="143" t="str">
        <f>IFERROR(VLOOKUP(Table1[[#This Row],[Budget Code Description]],Dimentions!$X$6:$AC$132,3,FALSE),"")</f>
        <v/>
      </c>
      <c r="H1163" s="64" t="str">
        <f>IFERROR(VLOOKUP(Table1[[#This Row],[Account]],Dimentions!$S$6:$V$233,2,FALSE),"")</f>
        <v/>
      </c>
      <c r="I1163" s="62">
        <f>_xlfn.NUMBERVALUE(LEFT(Table1[[#This Row],[Account]],1))</f>
        <v>0</v>
      </c>
      <c r="J1163" s="62" t="str">
        <f>IFERROR(VLOOKUP(Table1[[#This Row],[Budget Code Description]],Table6[#All],7,FALSE),"")</f>
        <v/>
      </c>
      <c r="K1163" s="143" t="str">
        <f>IFERROR(VLOOKUP(Table1[[#This Row],[Budget Code Description]],Table6[#All],8,FALSE),"")</f>
        <v/>
      </c>
      <c r="L1163" s="63"/>
      <c r="M1163" s="65" t="str">
        <f>IFERROR(VLOOKUP(Table1[[#This Row],[Staff ID]],Table2[],2,FALSE),"")</f>
        <v/>
      </c>
      <c r="N1163" s="211" t="str">
        <f>IFERROR(IF(VLOOKUP(Table1[[#This Row],[Budget Code Description]],Dimentions!$X$6:$AC$97,4,FALSE)="","",VLOOKUP(Table1[[#This Row],[Budget Code Description]],Dimentions!$X$6:$AC$97,4,FALSE)),"")</f>
        <v/>
      </c>
      <c r="O1163" s="65" t="str">
        <f>IFERROR(VLOOKUP(Table1[[#This Row],[Vendor ID]],Table549[],2,FALSE),"")</f>
        <v/>
      </c>
      <c r="P1163" s="63"/>
      <c r="Q1163" s="143" t="str">
        <f>IF(Table1[[#This Row],[Posting Date]]&lt;&gt;"",$D$9,"")</f>
        <v/>
      </c>
      <c r="R1163" s="159" t="str">
        <f>IF(Table1[[#This Row],[Posting Date]]&lt;&gt;"",$D$10,"")</f>
        <v/>
      </c>
      <c r="S1163" s="66"/>
      <c r="T1163" s="63"/>
      <c r="U1163" s="67"/>
      <c r="V1163" s="67"/>
      <c r="W1163" s="67" t="str">
        <f t="shared" si="18"/>
        <v/>
      </c>
      <c r="X1163" s="161" t="str">
        <f>IF(E1163="","",(IF(Table1[[#This Row],[Cur]]="USD",Table1[[#This Row],[Cur_Amount Debit]],Table1[[#This Row],[Cur_Amount Debit]]/Table1[[#This Row],[Exchange Rate]])))</f>
        <v/>
      </c>
      <c r="Y1163" s="161" t="str">
        <f>IF(E1163="","",(IF(Table1[[#This Row],[Cur]]="USD",Table1[[#This Row],[Cur_Amount Credit]],Table1[[#This Row],[Cur_Amount Credit]]/ExchangeRate)))</f>
        <v/>
      </c>
      <c r="Z1163" s="203" t="str">
        <f>IF(E1163="","",(Table1[[#This Row],[Debit USD]]-Table1[[#This Row],[Credit USD]]))</f>
        <v/>
      </c>
      <c r="AA1163" s="122"/>
      <c r="AB1163" s="1"/>
      <c r="AC1163" s="15"/>
      <c r="AD1163" s="15" t="str">
        <f>IF(AND(OR(Table1[[#This Row],[Account]]="15030",Table1[[#This Row],[Account]]="15035",Table1[[#This Row],[Account]]="20150"),Table1[[#This Row],[Vendor ID]]=""),1,"")</f>
        <v/>
      </c>
      <c r="AE1163" s="15"/>
      <c r="AF1163" s="15"/>
      <c r="AG1163" s="15"/>
      <c r="AH1163" s="46" t="str">
        <f>IF(Table1[[#This Row],[Posting Date]]&lt;&gt;"","GJ-"&amp;CountryID,"")</f>
        <v/>
      </c>
      <c r="AI1163" s="59" t="str">
        <f>IF(Table1[[#This Row],[Posting Date]]&lt;&gt;"",Table1[[#This Row],[Posting Date]],"")</f>
        <v/>
      </c>
      <c r="AJ1163" s="46"/>
      <c r="AK1163" s="46" t="str">
        <f>IF(Table1[[#This Row],[Description]]&lt;&gt;"",Table1[[#This Row],[Description]],"")</f>
        <v/>
      </c>
      <c r="AL1163" s="46" t="str">
        <f>IF(Table1[[#This Row],[Posting Date]]&lt;&gt;"",Table1[[#This Row],[Reference Number]],"")</f>
        <v/>
      </c>
      <c r="AM1163" s="46" t="str">
        <f>TRIM(Table1[[#This Row],[Line '#]])</f>
        <v/>
      </c>
      <c r="AN1163" s="46" t="str">
        <f>TRIM(Table1[[#This Row],[Account]])</f>
        <v/>
      </c>
      <c r="AO1163" s="46" t="str">
        <f>IF(Table1[[#This Row],[Posting Date]]&lt;&gt;"",$D$5,"")</f>
        <v/>
      </c>
      <c r="AP1163" s="46" t="str">
        <f>TRIM(Table1[[#This Row],[Departments-Prgrams]])</f>
        <v/>
      </c>
      <c r="AQ1163" s="46" t="str">
        <f>TRIM(Table1[[#This Row],[Grant]])</f>
        <v/>
      </c>
      <c r="AR1163" s="46" t="str">
        <f>TRIM(Table1[[#This Row],[Staff ID]])</f>
        <v/>
      </c>
      <c r="AS1163" s="46" t="str">
        <f>IF(TRIM(Table1[[#This Row],[Budget Code]])=0,"",TRIM(Table1[[#This Row],[Budget Code]]))</f>
        <v/>
      </c>
      <c r="AT1163" s="46" t="str">
        <f>IF(Table1[[#This Row],[Line Description]]&lt;&gt;"",Table1[[#This Row],[Line Description]],"")</f>
        <v/>
      </c>
      <c r="AU1163" s="46" t="str">
        <f>IF(Table1[[#This Row],[Cur_Amount Debit]]&gt;0,ROUND(Table1[[#This Row],[Cur_Amount Debit]],2),"")</f>
        <v/>
      </c>
      <c r="AV1163" s="46" t="str">
        <f>IF(Table1[[#This Row],[Cur_Amount Credit]]&gt;0,ROUND(Table1[[#This Row],[Cur_Amount Credit]],2),"")</f>
        <v/>
      </c>
      <c r="AW1163" s="46" t="str">
        <f>LEFT(Table1[[#This Row],[Cur]],3)</f>
        <v/>
      </c>
      <c r="AX1163" s="59"/>
      <c r="AY1163" s="46"/>
      <c r="AZ1163" s="46" t="str">
        <f>IF(Table1[[#This Row],[Cur]]&lt;&gt;"",IF(Table1[[#This Row],[Cur]]="USD","",ExchangeRate),"")</f>
        <v/>
      </c>
      <c r="BA1163" s="46" t="str">
        <f>IF(Table1[[#This Row],[Grant]]&lt;&gt;"",VLOOKUP(Table1[[#This Row],[Grant]],Grants!B:D,3),"")</f>
        <v/>
      </c>
      <c r="BB1163" s="46" t="str">
        <f>TRIM(Table1[[#This Row],[Vendor ID]])</f>
        <v/>
      </c>
      <c r="BC1163">
        <f>IF(Table1[[#This Row],[Reference Number]]=Q1162,BC1162,BC1162+1)</f>
        <v>2</v>
      </c>
    </row>
    <row r="1164" spans="1:55" ht="11.25" hidden="1" customHeight="1">
      <c r="A1164" s="1"/>
      <c r="B1164" s="88" t="str">
        <f>IF(Table1[[#This Row],[Posting Date]]&lt;&gt;"",IF(Table1[[#This Row],[Reference Number]]=Q1163,B1163+1,1),"")</f>
        <v/>
      </c>
      <c r="C1164" s="61"/>
      <c r="D1164" s="61"/>
      <c r="E1164" s="218"/>
      <c r="F1164" s="143" t="str">
        <f>IFERROR(IF(VLOOKUP(Table1[[#This Row],[Budget Code Description]],Dimentions!$X$6:$AC$132,2,FALSE)="","",VLOOKUP(Table1[[#This Row],[Budget Code Description]],Dimentions!$X$6:$AC$132,2,FALSE)),"")</f>
        <v/>
      </c>
      <c r="G1164" s="143" t="str">
        <f>IFERROR(VLOOKUP(Table1[[#This Row],[Budget Code Description]],Dimentions!$X$6:$AC$132,3,FALSE),"")</f>
        <v/>
      </c>
      <c r="H1164" s="64" t="str">
        <f>IFERROR(VLOOKUP(Table1[[#This Row],[Account]],Dimentions!$S$6:$V$233,2,FALSE),"")</f>
        <v/>
      </c>
      <c r="I1164" s="62">
        <f>_xlfn.NUMBERVALUE(LEFT(Table1[[#This Row],[Account]],1))</f>
        <v>0</v>
      </c>
      <c r="J1164" s="62" t="str">
        <f>IFERROR(VLOOKUP(Table1[[#This Row],[Budget Code Description]],Table6[#All],7,FALSE),"")</f>
        <v/>
      </c>
      <c r="K1164" s="143" t="str">
        <f>IFERROR(VLOOKUP(Table1[[#This Row],[Budget Code Description]],Table6[#All],8,FALSE),"")</f>
        <v/>
      </c>
      <c r="L1164" s="63"/>
      <c r="M1164" s="65" t="str">
        <f>IFERROR(VLOOKUP(Table1[[#This Row],[Staff ID]],Table2[],2,FALSE),"")</f>
        <v/>
      </c>
      <c r="N1164" s="211" t="str">
        <f>IFERROR(IF(VLOOKUP(Table1[[#This Row],[Budget Code Description]],Dimentions!$X$6:$AC$97,4,FALSE)="","",VLOOKUP(Table1[[#This Row],[Budget Code Description]],Dimentions!$X$6:$AC$97,4,FALSE)),"")</f>
        <v/>
      </c>
      <c r="O1164" s="65" t="str">
        <f>IFERROR(VLOOKUP(Table1[[#This Row],[Vendor ID]],Table549[],2,FALSE),"")</f>
        <v/>
      </c>
      <c r="P1164" s="63"/>
      <c r="Q1164" s="143" t="str">
        <f>IF(Table1[[#This Row],[Posting Date]]&lt;&gt;"",$D$9,"")</f>
        <v/>
      </c>
      <c r="R1164" s="159" t="str">
        <f>IF(Table1[[#This Row],[Posting Date]]&lt;&gt;"",$D$10,"")</f>
        <v/>
      </c>
      <c r="S1164" s="66"/>
      <c r="T1164" s="63"/>
      <c r="U1164" s="67"/>
      <c r="V1164" s="67"/>
      <c r="W1164" s="67" t="str">
        <f t="shared" si="18"/>
        <v/>
      </c>
      <c r="X1164" s="161" t="str">
        <f>IF(E1164="","",(IF(Table1[[#This Row],[Cur]]="USD",Table1[[#This Row],[Cur_Amount Debit]],Table1[[#This Row],[Cur_Amount Debit]]/Table1[[#This Row],[Exchange Rate]])))</f>
        <v/>
      </c>
      <c r="Y1164" s="161" t="str">
        <f>IF(E1164="","",(IF(Table1[[#This Row],[Cur]]="USD",Table1[[#This Row],[Cur_Amount Credit]],Table1[[#This Row],[Cur_Amount Credit]]/ExchangeRate)))</f>
        <v/>
      </c>
      <c r="Z1164" s="203" t="str">
        <f>IF(E1164="","",(Table1[[#This Row],[Debit USD]]-Table1[[#This Row],[Credit USD]]))</f>
        <v/>
      </c>
      <c r="AA1164" s="122"/>
      <c r="AB1164" s="1"/>
      <c r="AC1164" s="15"/>
      <c r="AD1164" s="15" t="str">
        <f>IF(AND(OR(Table1[[#This Row],[Account]]="15030",Table1[[#This Row],[Account]]="15035",Table1[[#This Row],[Account]]="20150"),Table1[[#This Row],[Vendor ID]]=""),1,"")</f>
        <v/>
      </c>
      <c r="AE1164" s="15"/>
      <c r="AF1164" s="15"/>
      <c r="AG1164" s="15"/>
      <c r="AH1164" s="46" t="str">
        <f>IF(Table1[[#This Row],[Posting Date]]&lt;&gt;"","GJ-"&amp;CountryID,"")</f>
        <v/>
      </c>
      <c r="AI1164" s="59" t="str">
        <f>IF(Table1[[#This Row],[Posting Date]]&lt;&gt;"",Table1[[#This Row],[Posting Date]],"")</f>
        <v/>
      </c>
      <c r="AJ1164" s="46"/>
      <c r="AK1164" s="46" t="str">
        <f>IF(Table1[[#This Row],[Description]]&lt;&gt;"",Table1[[#This Row],[Description]],"")</f>
        <v/>
      </c>
      <c r="AL1164" s="46" t="str">
        <f>IF(Table1[[#This Row],[Posting Date]]&lt;&gt;"",Table1[[#This Row],[Reference Number]],"")</f>
        <v/>
      </c>
      <c r="AM1164" s="46" t="str">
        <f>TRIM(Table1[[#This Row],[Line '#]])</f>
        <v/>
      </c>
      <c r="AN1164" s="46" t="str">
        <f>TRIM(Table1[[#This Row],[Account]])</f>
        <v/>
      </c>
      <c r="AO1164" s="46" t="str">
        <f>IF(Table1[[#This Row],[Posting Date]]&lt;&gt;"",$D$5,"")</f>
        <v/>
      </c>
      <c r="AP1164" s="46" t="str">
        <f>TRIM(Table1[[#This Row],[Departments-Prgrams]])</f>
        <v/>
      </c>
      <c r="AQ1164" s="46" t="str">
        <f>TRIM(Table1[[#This Row],[Grant]])</f>
        <v/>
      </c>
      <c r="AR1164" s="46" t="str">
        <f>TRIM(Table1[[#This Row],[Staff ID]])</f>
        <v/>
      </c>
      <c r="AS1164" s="46" t="str">
        <f>IF(TRIM(Table1[[#This Row],[Budget Code]])=0,"",TRIM(Table1[[#This Row],[Budget Code]]))</f>
        <v/>
      </c>
      <c r="AT1164" s="46" t="str">
        <f>IF(Table1[[#This Row],[Line Description]]&lt;&gt;"",Table1[[#This Row],[Line Description]],"")</f>
        <v/>
      </c>
      <c r="AU1164" s="46" t="str">
        <f>IF(Table1[[#This Row],[Cur_Amount Debit]]&gt;0,ROUND(Table1[[#This Row],[Cur_Amount Debit]],2),"")</f>
        <v/>
      </c>
      <c r="AV1164" s="46" t="str">
        <f>IF(Table1[[#This Row],[Cur_Amount Credit]]&gt;0,ROUND(Table1[[#This Row],[Cur_Amount Credit]],2),"")</f>
        <v/>
      </c>
      <c r="AW1164" s="46" t="str">
        <f>LEFT(Table1[[#This Row],[Cur]],3)</f>
        <v/>
      </c>
      <c r="AX1164" s="59"/>
      <c r="AY1164" s="46"/>
      <c r="AZ1164" s="46" t="str">
        <f>IF(Table1[[#This Row],[Cur]]&lt;&gt;"",IF(Table1[[#This Row],[Cur]]="USD","",ExchangeRate),"")</f>
        <v/>
      </c>
      <c r="BA1164" s="46" t="str">
        <f>IF(Table1[[#This Row],[Grant]]&lt;&gt;"",VLOOKUP(Table1[[#This Row],[Grant]],Grants!B:D,3),"")</f>
        <v/>
      </c>
      <c r="BB1164" s="46" t="str">
        <f>TRIM(Table1[[#This Row],[Vendor ID]])</f>
        <v/>
      </c>
      <c r="BC1164">
        <f>IF(Table1[[#This Row],[Reference Number]]=Q1163,BC1163,BC1163+1)</f>
        <v>2</v>
      </c>
    </row>
    <row r="1165" spans="1:55" ht="11.25" hidden="1" customHeight="1">
      <c r="A1165" s="1"/>
      <c r="B1165" s="88" t="str">
        <f>IF(Table1[[#This Row],[Posting Date]]&lt;&gt;"",IF(Table1[[#This Row],[Reference Number]]=Q1164,B1164+1,1),"")</f>
        <v/>
      </c>
      <c r="C1165" s="61"/>
      <c r="D1165" s="61"/>
      <c r="E1165" s="218"/>
      <c r="F1165" s="143" t="str">
        <f>IFERROR(IF(VLOOKUP(Table1[[#This Row],[Budget Code Description]],Dimentions!$X$6:$AC$132,2,FALSE)="","",VLOOKUP(Table1[[#This Row],[Budget Code Description]],Dimentions!$X$6:$AC$132,2,FALSE)),"")</f>
        <v/>
      </c>
      <c r="G1165" s="143" t="str">
        <f>IFERROR(VLOOKUP(Table1[[#This Row],[Budget Code Description]],Dimentions!$X$6:$AC$132,3,FALSE),"")</f>
        <v/>
      </c>
      <c r="H1165" s="64" t="str">
        <f>IFERROR(VLOOKUP(Table1[[#This Row],[Account]],Dimentions!$S$6:$V$233,2,FALSE),"")</f>
        <v/>
      </c>
      <c r="I1165" s="62">
        <f>_xlfn.NUMBERVALUE(LEFT(Table1[[#This Row],[Account]],1))</f>
        <v>0</v>
      </c>
      <c r="J1165" s="62" t="str">
        <f>IFERROR(VLOOKUP(Table1[[#This Row],[Budget Code Description]],Table6[#All],7,FALSE),"")</f>
        <v/>
      </c>
      <c r="K1165" s="143" t="str">
        <f>IFERROR(VLOOKUP(Table1[[#This Row],[Budget Code Description]],Table6[#All],8,FALSE),"")</f>
        <v/>
      </c>
      <c r="L1165" s="63"/>
      <c r="M1165" s="65" t="str">
        <f>IFERROR(VLOOKUP(Table1[[#This Row],[Staff ID]],Table2[],2,FALSE),"")</f>
        <v/>
      </c>
      <c r="N1165" s="211" t="str">
        <f>IFERROR(IF(VLOOKUP(Table1[[#This Row],[Budget Code Description]],Dimentions!$X$6:$AC$97,4,FALSE)="","",VLOOKUP(Table1[[#This Row],[Budget Code Description]],Dimentions!$X$6:$AC$97,4,FALSE)),"")</f>
        <v/>
      </c>
      <c r="O1165" s="65" t="str">
        <f>IFERROR(VLOOKUP(Table1[[#This Row],[Vendor ID]],Table549[],2,FALSE),"")</f>
        <v/>
      </c>
      <c r="P1165" s="63"/>
      <c r="Q1165" s="143" t="str">
        <f>IF(Table1[[#This Row],[Posting Date]]&lt;&gt;"",$D$9,"")</f>
        <v/>
      </c>
      <c r="R1165" s="159" t="str">
        <f>IF(Table1[[#This Row],[Posting Date]]&lt;&gt;"",$D$10,"")</f>
        <v/>
      </c>
      <c r="S1165" s="66"/>
      <c r="T1165" s="63"/>
      <c r="U1165" s="67"/>
      <c r="V1165" s="67"/>
      <c r="W1165" s="67" t="str">
        <f t="shared" si="18"/>
        <v/>
      </c>
      <c r="X1165" s="161" t="str">
        <f>IF(E1165="","",(IF(Table1[[#This Row],[Cur]]="USD",Table1[[#This Row],[Cur_Amount Debit]],Table1[[#This Row],[Cur_Amount Debit]]/Table1[[#This Row],[Exchange Rate]])))</f>
        <v/>
      </c>
      <c r="Y1165" s="161" t="str">
        <f>IF(E1165="","",(IF(Table1[[#This Row],[Cur]]="USD",Table1[[#This Row],[Cur_Amount Credit]],Table1[[#This Row],[Cur_Amount Credit]]/ExchangeRate)))</f>
        <v/>
      </c>
      <c r="Z1165" s="203" t="str">
        <f>IF(E1165="","",(Table1[[#This Row],[Debit USD]]-Table1[[#This Row],[Credit USD]]))</f>
        <v/>
      </c>
      <c r="AA1165" s="122"/>
      <c r="AB1165" s="1"/>
      <c r="AC1165" s="15"/>
      <c r="AD1165" s="15" t="str">
        <f>IF(AND(OR(Table1[[#This Row],[Account]]="15030",Table1[[#This Row],[Account]]="15035",Table1[[#This Row],[Account]]="20150"),Table1[[#This Row],[Vendor ID]]=""),1,"")</f>
        <v/>
      </c>
      <c r="AE1165" s="15"/>
      <c r="AF1165" s="15"/>
      <c r="AG1165" s="15"/>
      <c r="AH1165" s="46" t="str">
        <f>IF(Table1[[#This Row],[Posting Date]]&lt;&gt;"","GJ-"&amp;CountryID,"")</f>
        <v/>
      </c>
      <c r="AI1165" s="59" t="str">
        <f>IF(Table1[[#This Row],[Posting Date]]&lt;&gt;"",Table1[[#This Row],[Posting Date]],"")</f>
        <v/>
      </c>
      <c r="AJ1165" s="46"/>
      <c r="AK1165" s="46" t="str">
        <f>IF(Table1[[#This Row],[Description]]&lt;&gt;"",Table1[[#This Row],[Description]],"")</f>
        <v/>
      </c>
      <c r="AL1165" s="46" t="str">
        <f>IF(Table1[[#This Row],[Posting Date]]&lt;&gt;"",Table1[[#This Row],[Reference Number]],"")</f>
        <v/>
      </c>
      <c r="AM1165" s="46" t="str">
        <f>TRIM(Table1[[#This Row],[Line '#]])</f>
        <v/>
      </c>
      <c r="AN1165" s="46" t="str">
        <f>TRIM(Table1[[#This Row],[Account]])</f>
        <v/>
      </c>
      <c r="AO1165" s="46" t="str">
        <f>IF(Table1[[#This Row],[Posting Date]]&lt;&gt;"",$D$5,"")</f>
        <v/>
      </c>
      <c r="AP1165" s="46" t="str">
        <f>TRIM(Table1[[#This Row],[Departments-Prgrams]])</f>
        <v/>
      </c>
      <c r="AQ1165" s="46" t="str">
        <f>TRIM(Table1[[#This Row],[Grant]])</f>
        <v/>
      </c>
      <c r="AR1165" s="46" t="str">
        <f>TRIM(Table1[[#This Row],[Staff ID]])</f>
        <v/>
      </c>
      <c r="AS1165" s="46" t="str">
        <f>IF(TRIM(Table1[[#This Row],[Budget Code]])=0,"",TRIM(Table1[[#This Row],[Budget Code]]))</f>
        <v/>
      </c>
      <c r="AT1165" s="46" t="str">
        <f>IF(Table1[[#This Row],[Line Description]]&lt;&gt;"",Table1[[#This Row],[Line Description]],"")</f>
        <v/>
      </c>
      <c r="AU1165" s="46" t="str">
        <f>IF(Table1[[#This Row],[Cur_Amount Debit]]&gt;0,ROUND(Table1[[#This Row],[Cur_Amount Debit]],2),"")</f>
        <v/>
      </c>
      <c r="AV1165" s="46" t="str">
        <f>IF(Table1[[#This Row],[Cur_Amount Credit]]&gt;0,ROUND(Table1[[#This Row],[Cur_Amount Credit]],2),"")</f>
        <v/>
      </c>
      <c r="AW1165" s="46" t="str">
        <f>LEFT(Table1[[#This Row],[Cur]],3)</f>
        <v/>
      </c>
      <c r="AX1165" s="59"/>
      <c r="AY1165" s="46"/>
      <c r="AZ1165" s="46" t="str">
        <f>IF(Table1[[#This Row],[Cur]]&lt;&gt;"",IF(Table1[[#This Row],[Cur]]="USD","",ExchangeRate),"")</f>
        <v/>
      </c>
      <c r="BA1165" s="46" t="str">
        <f>IF(Table1[[#This Row],[Grant]]&lt;&gt;"",VLOOKUP(Table1[[#This Row],[Grant]],Grants!B:D,3),"")</f>
        <v/>
      </c>
      <c r="BB1165" s="46" t="str">
        <f>TRIM(Table1[[#This Row],[Vendor ID]])</f>
        <v/>
      </c>
      <c r="BC1165">
        <f>IF(Table1[[#This Row],[Reference Number]]=Q1164,BC1164,BC1164+1)</f>
        <v>2</v>
      </c>
    </row>
    <row r="1166" spans="1:55" ht="11.25" hidden="1" customHeight="1">
      <c r="A1166" s="1"/>
      <c r="B1166" s="88" t="str">
        <f>IF(Table1[[#This Row],[Posting Date]]&lt;&gt;"",IF(Table1[[#This Row],[Reference Number]]=Q1165,B1165+1,1),"")</f>
        <v/>
      </c>
      <c r="C1166" s="61"/>
      <c r="D1166" s="61"/>
      <c r="E1166" s="218"/>
      <c r="F1166" s="143" t="str">
        <f>IFERROR(IF(VLOOKUP(Table1[[#This Row],[Budget Code Description]],Dimentions!$X$6:$AC$132,2,FALSE)="","",VLOOKUP(Table1[[#This Row],[Budget Code Description]],Dimentions!$X$6:$AC$132,2,FALSE)),"")</f>
        <v/>
      </c>
      <c r="G1166" s="143" t="str">
        <f>IFERROR(VLOOKUP(Table1[[#This Row],[Budget Code Description]],Dimentions!$X$6:$AC$132,3,FALSE),"")</f>
        <v/>
      </c>
      <c r="H1166" s="64" t="str">
        <f>IFERROR(VLOOKUP(Table1[[#This Row],[Account]],Dimentions!$S$6:$V$233,2,FALSE),"")</f>
        <v/>
      </c>
      <c r="I1166" s="62">
        <f>_xlfn.NUMBERVALUE(LEFT(Table1[[#This Row],[Account]],1))</f>
        <v>0</v>
      </c>
      <c r="J1166" s="62" t="str">
        <f>IFERROR(VLOOKUP(Table1[[#This Row],[Budget Code Description]],Table6[#All],7,FALSE),"")</f>
        <v/>
      </c>
      <c r="K1166" s="143" t="str">
        <f>IFERROR(VLOOKUP(Table1[[#This Row],[Budget Code Description]],Table6[#All],8,FALSE),"")</f>
        <v/>
      </c>
      <c r="L1166" s="63"/>
      <c r="M1166" s="65" t="str">
        <f>IFERROR(VLOOKUP(Table1[[#This Row],[Staff ID]],Table2[],2,FALSE),"")</f>
        <v/>
      </c>
      <c r="N1166" s="211" t="str">
        <f>IFERROR(IF(VLOOKUP(Table1[[#This Row],[Budget Code Description]],Dimentions!$X$6:$AC$97,4,FALSE)="","",VLOOKUP(Table1[[#This Row],[Budget Code Description]],Dimentions!$X$6:$AC$97,4,FALSE)),"")</f>
        <v/>
      </c>
      <c r="O1166" s="65" t="str">
        <f>IFERROR(VLOOKUP(Table1[[#This Row],[Vendor ID]],Table549[],2,FALSE),"")</f>
        <v/>
      </c>
      <c r="P1166" s="63"/>
      <c r="Q1166" s="143" t="str">
        <f>IF(Table1[[#This Row],[Posting Date]]&lt;&gt;"",$D$9,"")</f>
        <v/>
      </c>
      <c r="R1166" s="159" t="str">
        <f>IF(Table1[[#This Row],[Posting Date]]&lt;&gt;"",$D$10,"")</f>
        <v/>
      </c>
      <c r="S1166" s="66"/>
      <c r="T1166" s="63"/>
      <c r="U1166" s="67"/>
      <c r="V1166" s="67"/>
      <c r="W1166" s="67" t="str">
        <f t="shared" si="18"/>
        <v/>
      </c>
      <c r="X1166" s="161" t="str">
        <f>IF(E1166="","",(IF(Table1[[#This Row],[Cur]]="USD",Table1[[#This Row],[Cur_Amount Debit]],Table1[[#This Row],[Cur_Amount Debit]]/Table1[[#This Row],[Exchange Rate]])))</f>
        <v/>
      </c>
      <c r="Y1166" s="161" t="str">
        <f>IF(E1166="","",(IF(Table1[[#This Row],[Cur]]="USD",Table1[[#This Row],[Cur_Amount Credit]],Table1[[#This Row],[Cur_Amount Credit]]/ExchangeRate)))</f>
        <v/>
      </c>
      <c r="Z1166" s="203" t="str">
        <f>IF(E1166="","",(Table1[[#This Row],[Debit USD]]-Table1[[#This Row],[Credit USD]]))</f>
        <v/>
      </c>
      <c r="AA1166" s="122"/>
      <c r="AB1166" s="1"/>
      <c r="AC1166" s="15"/>
      <c r="AD1166" s="15" t="str">
        <f>IF(AND(OR(Table1[[#This Row],[Account]]="15030",Table1[[#This Row],[Account]]="15035",Table1[[#This Row],[Account]]="20150"),Table1[[#This Row],[Vendor ID]]=""),1,"")</f>
        <v/>
      </c>
      <c r="AE1166" s="15"/>
      <c r="AF1166" s="15"/>
      <c r="AG1166" s="15"/>
      <c r="AH1166" s="46" t="str">
        <f>IF(Table1[[#This Row],[Posting Date]]&lt;&gt;"","GJ-"&amp;CountryID,"")</f>
        <v/>
      </c>
      <c r="AI1166" s="59" t="str">
        <f>IF(Table1[[#This Row],[Posting Date]]&lt;&gt;"",Table1[[#This Row],[Posting Date]],"")</f>
        <v/>
      </c>
      <c r="AJ1166" s="46"/>
      <c r="AK1166" s="46" t="str">
        <f>IF(Table1[[#This Row],[Description]]&lt;&gt;"",Table1[[#This Row],[Description]],"")</f>
        <v/>
      </c>
      <c r="AL1166" s="46" t="str">
        <f>IF(Table1[[#This Row],[Posting Date]]&lt;&gt;"",Table1[[#This Row],[Reference Number]],"")</f>
        <v/>
      </c>
      <c r="AM1166" s="46" t="str">
        <f>TRIM(Table1[[#This Row],[Line '#]])</f>
        <v/>
      </c>
      <c r="AN1166" s="46" t="str">
        <f>TRIM(Table1[[#This Row],[Account]])</f>
        <v/>
      </c>
      <c r="AO1166" s="46" t="str">
        <f>IF(Table1[[#This Row],[Posting Date]]&lt;&gt;"",$D$5,"")</f>
        <v/>
      </c>
      <c r="AP1166" s="46" t="str">
        <f>TRIM(Table1[[#This Row],[Departments-Prgrams]])</f>
        <v/>
      </c>
      <c r="AQ1166" s="46" t="str">
        <f>TRIM(Table1[[#This Row],[Grant]])</f>
        <v/>
      </c>
      <c r="AR1166" s="46" t="str">
        <f>TRIM(Table1[[#This Row],[Staff ID]])</f>
        <v/>
      </c>
      <c r="AS1166" s="46" t="str">
        <f>IF(TRIM(Table1[[#This Row],[Budget Code]])=0,"",TRIM(Table1[[#This Row],[Budget Code]]))</f>
        <v/>
      </c>
      <c r="AT1166" s="46" t="str">
        <f>IF(Table1[[#This Row],[Line Description]]&lt;&gt;"",Table1[[#This Row],[Line Description]],"")</f>
        <v/>
      </c>
      <c r="AU1166" s="46" t="str">
        <f>IF(Table1[[#This Row],[Cur_Amount Debit]]&gt;0,ROUND(Table1[[#This Row],[Cur_Amount Debit]],2),"")</f>
        <v/>
      </c>
      <c r="AV1166" s="46" t="str">
        <f>IF(Table1[[#This Row],[Cur_Amount Credit]]&gt;0,ROUND(Table1[[#This Row],[Cur_Amount Credit]],2),"")</f>
        <v/>
      </c>
      <c r="AW1166" s="46" t="str">
        <f>LEFT(Table1[[#This Row],[Cur]],3)</f>
        <v/>
      </c>
      <c r="AX1166" s="59"/>
      <c r="AY1166" s="46"/>
      <c r="AZ1166" s="46" t="str">
        <f>IF(Table1[[#This Row],[Cur]]&lt;&gt;"",IF(Table1[[#This Row],[Cur]]="USD","",ExchangeRate),"")</f>
        <v/>
      </c>
      <c r="BA1166" s="46" t="str">
        <f>IF(Table1[[#This Row],[Grant]]&lt;&gt;"",VLOOKUP(Table1[[#This Row],[Grant]],Grants!B:D,3),"")</f>
        <v/>
      </c>
      <c r="BB1166" s="46" t="str">
        <f>TRIM(Table1[[#This Row],[Vendor ID]])</f>
        <v/>
      </c>
      <c r="BC1166">
        <f>IF(Table1[[#This Row],[Reference Number]]=Q1165,BC1165,BC1165+1)</f>
        <v>2</v>
      </c>
    </row>
    <row r="1167" spans="1:55" ht="11.25" hidden="1" customHeight="1">
      <c r="A1167" s="1"/>
      <c r="B1167" s="88" t="str">
        <f>IF(Table1[[#This Row],[Posting Date]]&lt;&gt;"",IF(Table1[[#This Row],[Reference Number]]=Q1166,B1166+1,1),"")</f>
        <v/>
      </c>
      <c r="C1167" s="61"/>
      <c r="D1167" s="61"/>
      <c r="E1167" s="218"/>
      <c r="F1167" s="143" t="str">
        <f>IFERROR(IF(VLOOKUP(Table1[[#This Row],[Budget Code Description]],Dimentions!$X$6:$AC$132,2,FALSE)="","",VLOOKUP(Table1[[#This Row],[Budget Code Description]],Dimentions!$X$6:$AC$132,2,FALSE)),"")</f>
        <v/>
      </c>
      <c r="G1167" s="143" t="str">
        <f>IFERROR(VLOOKUP(Table1[[#This Row],[Budget Code Description]],Dimentions!$X$6:$AC$132,3,FALSE),"")</f>
        <v/>
      </c>
      <c r="H1167" s="64" t="str">
        <f>IFERROR(VLOOKUP(Table1[[#This Row],[Account]],Dimentions!$S$6:$V$233,2,FALSE),"")</f>
        <v/>
      </c>
      <c r="I1167" s="62">
        <f>_xlfn.NUMBERVALUE(LEFT(Table1[[#This Row],[Account]],1))</f>
        <v>0</v>
      </c>
      <c r="J1167" s="62" t="str">
        <f>IFERROR(VLOOKUP(Table1[[#This Row],[Budget Code Description]],Table6[#All],7,FALSE),"")</f>
        <v/>
      </c>
      <c r="K1167" s="143" t="str">
        <f>IFERROR(VLOOKUP(Table1[[#This Row],[Budget Code Description]],Table6[#All],8,FALSE),"")</f>
        <v/>
      </c>
      <c r="L1167" s="63"/>
      <c r="M1167" s="65" t="str">
        <f>IFERROR(VLOOKUP(Table1[[#This Row],[Staff ID]],Table2[],2,FALSE),"")</f>
        <v/>
      </c>
      <c r="N1167" s="211" t="str">
        <f>IFERROR(IF(VLOOKUP(Table1[[#This Row],[Budget Code Description]],Dimentions!$X$6:$AC$97,4,FALSE)="","",VLOOKUP(Table1[[#This Row],[Budget Code Description]],Dimentions!$X$6:$AC$97,4,FALSE)),"")</f>
        <v/>
      </c>
      <c r="O1167" s="65" t="str">
        <f>IFERROR(VLOOKUP(Table1[[#This Row],[Vendor ID]],Table549[],2,FALSE),"")</f>
        <v/>
      </c>
      <c r="P1167" s="63"/>
      <c r="Q1167" s="143" t="str">
        <f>IF(Table1[[#This Row],[Posting Date]]&lt;&gt;"",$D$9,"")</f>
        <v/>
      </c>
      <c r="R1167" s="159" t="str">
        <f>IF(Table1[[#This Row],[Posting Date]]&lt;&gt;"",$D$10,"")</f>
        <v/>
      </c>
      <c r="S1167" s="66"/>
      <c r="T1167" s="63"/>
      <c r="U1167" s="67"/>
      <c r="V1167" s="67"/>
      <c r="W1167" s="67" t="str">
        <f t="shared" si="18"/>
        <v/>
      </c>
      <c r="X1167" s="161" t="str">
        <f>IF(E1167="","",(IF(Table1[[#This Row],[Cur]]="USD",Table1[[#This Row],[Cur_Amount Debit]],Table1[[#This Row],[Cur_Amount Debit]]/Table1[[#This Row],[Exchange Rate]])))</f>
        <v/>
      </c>
      <c r="Y1167" s="161" t="str">
        <f>IF(E1167="","",(IF(Table1[[#This Row],[Cur]]="USD",Table1[[#This Row],[Cur_Amount Credit]],Table1[[#This Row],[Cur_Amount Credit]]/ExchangeRate)))</f>
        <v/>
      </c>
      <c r="Z1167" s="203" t="str">
        <f>IF(E1167="","",(Table1[[#This Row],[Debit USD]]-Table1[[#This Row],[Credit USD]]))</f>
        <v/>
      </c>
      <c r="AA1167" s="122"/>
      <c r="AB1167" s="1"/>
      <c r="AC1167" s="15"/>
      <c r="AD1167" s="15" t="str">
        <f>IF(AND(OR(Table1[[#This Row],[Account]]="15030",Table1[[#This Row],[Account]]="15035",Table1[[#This Row],[Account]]="20150"),Table1[[#This Row],[Vendor ID]]=""),1,"")</f>
        <v/>
      </c>
      <c r="AE1167" s="15"/>
      <c r="AF1167" s="15"/>
      <c r="AG1167" s="15"/>
      <c r="AH1167" s="46" t="str">
        <f>IF(Table1[[#This Row],[Posting Date]]&lt;&gt;"","GJ-"&amp;CountryID,"")</f>
        <v/>
      </c>
      <c r="AI1167" s="59" t="str">
        <f>IF(Table1[[#This Row],[Posting Date]]&lt;&gt;"",Table1[[#This Row],[Posting Date]],"")</f>
        <v/>
      </c>
      <c r="AJ1167" s="46"/>
      <c r="AK1167" s="46" t="str">
        <f>IF(Table1[[#This Row],[Description]]&lt;&gt;"",Table1[[#This Row],[Description]],"")</f>
        <v/>
      </c>
      <c r="AL1167" s="46" t="str">
        <f>IF(Table1[[#This Row],[Posting Date]]&lt;&gt;"",Table1[[#This Row],[Reference Number]],"")</f>
        <v/>
      </c>
      <c r="AM1167" s="46" t="str">
        <f>TRIM(Table1[[#This Row],[Line '#]])</f>
        <v/>
      </c>
      <c r="AN1167" s="46" t="str">
        <f>TRIM(Table1[[#This Row],[Account]])</f>
        <v/>
      </c>
      <c r="AO1167" s="46" t="str">
        <f>IF(Table1[[#This Row],[Posting Date]]&lt;&gt;"",$D$5,"")</f>
        <v/>
      </c>
      <c r="AP1167" s="46" t="str">
        <f>TRIM(Table1[[#This Row],[Departments-Prgrams]])</f>
        <v/>
      </c>
      <c r="AQ1167" s="46" t="str">
        <f>TRIM(Table1[[#This Row],[Grant]])</f>
        <v/>
      </c>
      <c r="AR1167" s="46" t="str">
        <f>TRIM(Table1[[#This Row],[Staff ID]])</f>
        <v/>
      </c>
      <c r="AS1167" s="46" t="str">
        <f>IF(TRIM(Table1[[#This Row],[Budget Code]])=0,"",TRIM(Table1[[#This Row],[Budget Code]]))</f>
        <v/>
      </c>
      <c r="AT1167" s="46" t="str">
        <f>IF(Table1[[#This Row],[Line Description]]&lt;&gt;"",Table1[[#This Row],[Line Description]],"")</f>
        <v/>
      </c>
      <c r="AU1167" s="46" t="str">
        <f>IF(Table1[[#This Row],[Cur_Amount Debit]]&gt;0,ROUND(Table1[[#This Row],[Cur_Amount Debit]],2),"")</f>
        <v/>
      </c>
      <c r="AV1167" s="46" t="str">
        <f>IF(Table1[[#This Row],[Cur_Amount Credit]]&gt;0,ROUND(Table1[[#This Row],[Cur_Amount Credit]],2),"")</f>
        <v/>
      </c>
      <c r="AW1167" s="46" t="str">
        <f>LEFT(Table1[[#This Row],[Cur]],3)</f>
        <v/>
      </c>
      <c r="AX1167" s="59"/>
      <c r="AY1167" s="46"/>
      <c r="AZ1167" s="46" t="str">
        <f>IF(Table1[[#This Row],[Cur]]&lt;&gt;"",IF(Table1[[#This Row],[Cur]]="USD","",ExchangeRate),"")</f>
        <v/>
      </c>
      <c r="BA1167" s="46" t="str">
        <f>IF(Table1[[#This Row],[Grant]]&lt;&gt;"",VLOOKUP(Table1[[#This Row],[Grant]],Grants!B:D,3),"")</f>
        <v/>
      </c>
      <c r="BB1167" s="46" t="str">
        <f>TRIM(Table1[[#This Row],[Vendor ID]])</f>
        <v/>
      </c>
      <c r="BC1167">
        <f>IF(Table1[[#This Row],[Reference Number]]=Q1166,BC1166,BC1166+1)</f>
        <v>2</v>
      </c>
    </row>
    <row r="1168" spans="1:55" ht="11.25" hidden="1" customHeight="1">
      <c r="A1168" s="1"/>
      <c r="B1168" s="88" t="str">
        <f>IF(Table1[[#This Row],[Posting Date]]&lt;&gt;"",IF(Table1[[#This Row],[Reference Number]]=Q1167,B1167+1,1),"")</f>
        <v/>
      </c>
      <c r="C1168" s="61"/>
      <c r="D1168" s="61"/>
      <c r="E1168" s="218"/>
      <c r="F1168" s="143" t="str">
        <f>IFERROR(IF(VLOOKUP(Table1[[#This Row],[Budget Code Description]],Dimentions!$X$6:$AC$132,2,FALSE)="","",VLOOKUP(Table1[[#This Row],[Budget Code Description]],Dimentions!$X$6:$AC$132,2,FALSE)),"")</f>
        <v/>
      </c>
      <c r="G1168" s="143" t="str">
        <f>IFERROR(VLOOKUP(Table1[[#This Row],[Budget Code Description]],Dimentions!$X$6:$AC$132,3,FALSE),"")</f>
        <v/>
      </c>
      <c r="H1168" s="64" t="str">
        <f>IFERROR(VLOOKUP(Table1[[#This Row],[Account]],Dimentions!$S$6:$V$233,2,FALSE),"")</f>
        <v/>
      </c>
      <c r="I1168" s="62">
        <f>_xlfn.NUMBERVALUE(LEFT(Table1[[#This Row],[Account]],1))</f>
        <v>0</v>
      </c>
      <c r="J1168" s="62" t="str">
        <f>IFERROR(VLOOKUP(Table1[[#This Row],[Budget Code Description]],Table6[#All],7,FALSE),"")</f>
        <v/>
      </c>
      <c r="K1168" s="143" t="str">
        <f>IFERROR(VLOOKUP(Table1[[#This Row],[Budget Code Description]],Table6[#All],8,FALSE),"")</f>
        <v/>
      </c>
      <c r="L1168" s="63"/>
      <c r="M1168" s="65" t="str">
        <f>IFERROR(VLOOKUP(Table1[[#This Row],[Staff ID]],Table2[],2,FALSE),"")</f>
        <v/>
      </c>
      <c r="N1168" s="211" t="str">
        <f>IFERROR(IF(VLOOKUP(Table1[[#This Row],[Budget Code Description]],Dimentions!$X$6:$AC$97,4,FALSE)="","",VLOOKUP(Table1[[#This Row],[Budget Code Description]],Dimentions!$X$6:$AC$97,4,FALSE)),"")</f>
        <v/>
      </c>
      <c r="O1168" s="65" t="str">
        <f>IFERROR(VLOOKUP(Table1[[#This Row],[Vendor ID]],Table549[],2,FALSE),"")</f>
        <v/>
      </c>
      <c r="P1168" s="63"/>
      <c r="Q1168" s="143" t="str">
        <f>IF(Table1[[#This Row],[Posting Date]]&lt;&gt;"",$D$9,"")</f>
        <v/>
      </c>
      <c r="R1168" s="159" t="str">
        <f>IF(Table1[[#This Row],[Posting Date]]&lt;&gt;"",$D$10,"")</f>
        <v/>
      </c>
      <c r="S1168" s="66"/>
      <c r="T1168" s="63"/>
      <c r="U1168" s="67"/>
      <c r="V1168" s="67"/>
      <c r="W1168" s="67" t="str">
        <f t="shared" si="18"/>
        <v/>
      </c>
      <c r="X1168" s="161" t="str">
        <f>IF(E1168="","",(IF(Table1[[#This Row],[Cur]]="USD",Table1[[#This Row],[Cur_Amount Debit]],Table1[[#This Row],[Cur_Amount Debit]]/Table1[[#This Row],[Exchange Rate]])))</f>
        <v/>
      </c>
      <c r="Y1168" s="161" t="str">
        <f>IF(E1168="","",(IF(Table1[[#This Row],[Cur]]="USD",Table1[[#This Row],[Cur_Amount Credit]],Table1[[#This Row],[Cur_Amount Credit]]/ExchangeRate)))</f>
        <v/>
      </c>
      <c r="Z1168" s="203" t="str">
        <f>IF(E1168="","",(Table1[[#This Row],[Debit USD]]-Table1[[#This Row],[Credit USD]]))</f>
        <v/>
      </c>
      <c r="AA1168" s="122"/>
      <c r="AB1168" s="1"/>
      <c r="AC1168" s="15"/>
      <c r="AD1168" s="15" t="str">
        <f>IF(AND(OR(Table1[[#This Row],[Account]]="15030",Table1[[#This Row],[Account]]="15035",Table1[[#This Row],[Account]]="20150"),Table1[[#This Row],[Vendor ID]]=""),1,"")</f>
        <v/>
      </c>
      <c r="AE1168" s="15"/>
      <c r="AF1168" s="15"/>
      <c r="AG1168" s="15"/>
      <c r="AH1168" s="46" t="str">
        <f>IF(Table1[[#This Row],[Posting Date]]&lt;&gt;"","GJ-"&amp;CountryID,"")</f>
        <v/>
      </c>
      <c r="AI1168" s="59" t="str">
        <f>IF(Table1[[#This Row],[Posting Date]]&lt;&gt;"",Table1[[#This Row],[Posting Date]],"")</f>
        <v/>
      </c>
      <c r="AJ1168" s="46"/>
      <c r="AK1168" s="46" t="str">
        <f>IF(Table1[[#This Row],[Description]]&lt;&gt;"",Table1[[#This Row],[Description]],"")</f>
        <v/>
      </c>
      <c r="AL1168" s="46" t="str">
        <f>IF(Table1[[#This Row],[Posting Date]]&lt;&gt;"",Table1[[#This Row],[Reference Number]],"")</f>
        <v/>
      </c>
      <c r="AM1168" s="46" t="str">
        <f>TRIM(Table1[[#This Row],[Line '#]])</f>
        <v/>
      </c>
      <c r="AN1168" s="46" t="str">
        <f>TRIM(Table1[[#This Row],[Account]])</f>
        <v/>
      </c>
      <c r="AO1168" s="46" t="str">
        <f>IF(Table1[[#This Row],[Posting Date]]&lt;&gt;"",$D$5,"")</f>
        <v/>
      </c>
      <c r="AP1168" s="46" t="str">
        <f>TRIM(Table1[[#This Row],[Departments-Prgrams]])</f>
        <v/>
      </c>
      <c r="AQ1168" s="46" t="str">
        <f>TRIM(Table1[[#This Row],[Grant]])</f>
        <v/>
      </c>
      <c r="AR1168" s="46" t="str">
        <f>TRIM(Table1[[#This Row],[Staff ID]])</f>
        <v/>
      </c>
      <c r="AS1168" s="46" t="str">
        <f>IF(TRIM(Table1[[#This Row],[Budget Code]])=0,"",TRIM(Table1[[#This Row],[Budget Code]]))</f>
        <v/>
      </c>
      <c r="AT1168" s="46" t="str">
        <f>IF(Table1[[#This Row],[Line Description]]&lt;&gt;"",Table1[[#This Row],[Line Description]],"")</f>
        <v/>
      </c>
      <c r="AU1168" s="46" t="str">
        <f>IF(Table1[[#This Row],[Cur_Amount Debit]]&gt;0,ROUND(Table1[[#This Row],[Cur_Amount Debit]],2),"")</f>
        <v/>
      </c>
      <c r="AV1168" s="46" t="str">
        <f>IF(Table1[[#This Row],[Cur_Amount Credit]]&gt;0,ROUND(Table1[[#This Row],[Cur_Amount Credit]],2),"")</f>
        <v/>
      </c>
      <c r="AW1168" s="46" t="str">
        <f>LEFT(Table1[[#This Row],[Cur]],3)</f>
        <v/>
      </c>
      <c r="AX1168" s="59"/>
      <c r="AY1168" s="46"/>
      <c r="AZ1168" s="46" t="str">
        <f>IF(Table1[[#This Row],[Cur]]&lt;&gt;"",IF(Table1[[#This Row],[Cur]]="USD","",ExchangeRate),"")</f>
        <v/>
      </c>
      <c r="BA1168" s="46" t="str">
        <f>IF(Table1[[#This Row],[Grant]]&lt;&gt;"",VLOOKUP(Table1[[#This Row],[Grant]],Grants!B:D,3),"")</f>
        <v/>
      </c>
      <c r="BB1168" s="46" t="str">
        <f>TRIM(Table1[[#This Row],[Vendor ID]])</f>
        <v/>
      </c>
      <c r="BC1168">
        <f>IF(Table1[[#This Row],[Reference Number]]=Q1167,BC1167,BC1167+1)</f>
        <v>2</v>
      </c>
    </row>
    <row r="1169" spans="1:55" ht="11.25" hidden="1" customHeight="1">
      <c r="A1169" s="1"/>
      <c r="B1169" s="88" t="str">
        <f>IF(Table1[[#This Row],[Posting Date]]&lt;&gt;"",IF(Table1[[#This Row],[Reference Number]]=Q1168,B1168+1,1),"")</f>
        <v/>
      </c>
      <c r="C1169" s="61"/>
      <c r="D1169" s="61"/>
      <c r="E1169" s="218"/>
      <c r="F1169" s="143" t="str">
        <f>IFERROR(IF(VLOOKUP(Table1[[#This Row],[Budget Code Description]],Dimentions!$X$6:$AC$132,2,FALSE)="","",VLOOKUP(Table1[[#This Row],[Budget Code Description]],Dimentions!$X$6:$AC$132,2,FALSE)),"")</f>
        <v/>
      </c>
      <c r="G1169" s="143" t="str">
        <f>IFERROR(VLOOKUP(Table1[[#This Row],[Budget Code Description]],Dimentions!$X$6:$AC$132,3,FALSE),"")</f>
        <v/>
      </c>
      <c r="H1169" s="64" t="str">
        <f>IFERROR(VLOOKUP(Table1[[#This Row],[Account]],Dimentions!$S$6:$V$233,2,FALSE),"")</f>
        <v/>
      </c>
      <c r="I1169" s="62">
        <f>_xlfn.NUMBERVALUE(LEFT(Table1[[#This Row],[Account]],1))</f>
        <v>0</v>
      </c>
      <c r="J1169" s="62" t="str">
        <f>IFERROR(VLOOKUP(Table1[[#This Row],[Budget Code Description]],Table6[#All],7,FALSE),"")</f>
        <v/>
      </c>
      <c r="K1169" s="143" t="str">
        <f>IFERROR(VLOOKUP(Table1[[#This Row],[Budget Code Description]],Table6[#All],8,FALSE),"")</f>
        <v/>
      </c>
      <c r="L1169" s="63"/>
      <c r="M1169" s="65" t="str">
        <f>IFERROR(VLOOKUP(Table1[[#This Row],[Staff ID]],Table2[],2,FALSE),"")</f>
        <v/>
      </c>
      <c r="N1169" s="211" t="str">
        <f>IFERROR(IF(VLOOKUP(Table1[[#This Row],[Budget Code Description]],Dimentions!$X$6:$AC$97,4,FALSE)="","",VLOOKUP(Table1[[#This Row],[Budget Code Description]],Dimentions!$X$6:$AC$97,4,FALSE)),"")</f>
        <v/>
      </c>
      <c r="O1169" s="65" t="str">
        <f>IFERROR(VLOOKUP(Table1[[#This Row],[Vendor ID]],Table549[],2,FALSE),"")</f>
        <v/>
      </c>
      <c r="P1169" s="63"/>
      <c r="Q1169" s="143" t="str">
        <f>IF(Table1[[#This Row],[Posting Date]]&lt;&gt;"",$D$9,"")</f>
        <v/>
      </c>
      <c r="R1169" s="159" t="str">
        <f>IF(Table1[[#This Row],[Posting Date]]&lt;&gt;"",$D$10,"")</f>
        <v/>
      </c>
      <c r="S1169" s="66"/>
      <c r="T1169" s="63"/>
      <c r="U1169" s="67"/>
      <c r="V1169" s="67"/>
      <c r="W1169" s="67" t="str">
        <f t="shared" si="18"/>
        <v/>
      </c>
      <c r="X1169" s="161" t="str">
        <f>IF(E1169="","",(IF(Table1[[#This Row],[Cur]]="USD",Table1[[#This Row],[Cur_Amount Debit]],Table1[[#This Row],[Cur_Amount Debit]]/Table1[[#This Row],[Exchange Rate]])))</f>
        <v/>
      </c>
      <c r="Y1169" s="161" t="str">
        <f>IF(E1169="","",(IF(Table1[[#This Row],[Cur]]="USD",Table1[[#This Row],[Cur_Amount Credit]],Table1[[#This Row],[Cur_Amount Credit]]/ExchangeRate)))</f>
        <v/>
      </c>
      <c r="Z1169" s="203" t="str">
        <f>IF(E1169="","",(Table1[[#This Row],[Debit USD]]-Table1[[#This Row],[Credit USD]]))</f>
        <v/>
      </c>
      <c r="AA1169" s="122"/>
      <c r="AB1169" s="1"/>
      <c r="AC1169" s="15"/>
      <c r="AD1169" s="15" t="str">
        <f>IF(AND(OR(Table1[[#This Row],[Account]]="15030",Table1[[#This Row],[Account]]="15035",Table1[[#This Row],[Account]]="20150"),Table1[[#This Row],[Vendor ID]]=""),1,"")</f>
        <v/>
      </c>
      <c r="AE1169" s="15"/>
      <c r="AF1169" s="15"/>
      <c r="AG1169" s="15"/>
      <c r="AH1169" s="46" t="str">
        <f>IF(Table1[[#This Row],[Posting Date]]&lt;&gt;"","GJ-"&amp;CountryID,"")</f>
        <v/>
      </c>
      <c r="AI1169" s="59" t="str">
        <f>IF(Table1[[#This Row],[Posting Date]]&lt;&gt;"",Table1[[#This Row],[Posting Date]],"")</f>
        <v/>
      </c>
      <c r="AJ1169" s="46"/>
      <c r="AK1169" s="46" t="str">
        <f>IF(Table1[[#This Row],[Description]]&lt;&gt;"",Table1[[#This Row],[Description]],"")</f>
        <v/>
      </c>
      <c r="AL1169" s="46" t="str">
        <f>IF(Table1[[#This Row],[Posting Date]]&lt;&gt;"",Table1[[#This Row],[Reference Number]],"")</f>
        <v/>
      </c>
      <c r="AM1169" s="46" t="str">
        <f>TRIM(Table1[[#This Row],[Line '#]])</f>
        <v/>
      </c>
      <c r="AN1169" s="46" t="str">
        <f>TRIM(Table1[[#This Row],[Account]])</f>
        <v/>
      </c>
      <c r="AO1169" s="46" t="str">
        <f>IF(Table1[[#This Row],[Posting Date]]&lt;&gt;"",$D$5,"")</f>
        <v/>
      </c>
      <c r="AP1169" s="46" t="str">
        <f>TRIM(Table1[[#This Row],[Departments-Prgrams]])</f>
        <v/>
      </c>
      <c r="AQ1169" s="46" t="str">
        <f>TRIM(Table1[[#This Row],[Grant]])</f>
        <v/>
      </c>
      <c r="AR1169" s="46" t="str">
        <f>TRIM(Table1[[#This Row],[Staff ID]])</f>
        <v/>
      </c>
      <c r="AS1169" s="46" t="str">
        <f>IF(TRIM(Table1[[#This Row],[Budget Code]])=0,"",TRIM(Table1[[#This Row],[Budget Code]]))</f>
        <v/>
      </c>
      <c r="AT1169" s="46" t="str">
        <f>IF(Table1[[#This Row],[Line Description]]&lt;&gt;"",Table1[[#This Row],[Line Description]],"")</f>
        <v/>
      </c>
      <c r="AU1169" s="46" t="str">
        <f>IF(Table1[[#This Row],[Cur_Amount Debit]]&gt;0,ROUND(Table1[[#This Row],[Cur_Amount Debit]],2),"")</f>
        <v/>
      </c>
      <c r="AV1169" s="46" t="str">
        <f>IF(Table1[[#This Row],[Cur_Amount Credit]]&gt;0,ROUND(Table1[[#This Row],[Cur_Amount Credit]],2),"")</f>
        <v/>
      </c>
      <c r="AW1169" s="46" t="str">
        <f>LEFT(Table1[[#This Row],[Cur]],3)</f>
        <v/>
      </c>
      <c r="AX1169" s="59"/>
      <c r="AY1169" s="46"/>
      <c r="AZ1169" s="46" t="str">
        <f>IF(Table1[[#This Row],[Cur]]&lt;&gt;"",IF(Table1[[#This Row],[Cur]]="USD","",ExchangeRate),"")</f>
        <v/>
      </c>
      <c r="BA1169" s="46" t="str">
        <f>IF(Table1[[#This Row],[Grant]]&lt;&gt;"",VLOOKUP(Table1[[#This Row],[Grant]],Grants!B:D,3),"")</f>
        <v/>
      </c>
      <c r="BB1169" s="46" t="str">
        <f>TRIM(Table1[[#This Row],[Vendor ID]])</f>
        <v/>
      </c>
      <c r="BC1169">
        <f>IF(Table1[[#This Row],[Reference Number]]=Q1168,BC1168,BC1168+1)</f>
        <v>2</v>
      </c>
    </row>
    <row r="1170" spans="1:55" ht="11.25" hidden="1" customHeight="1">
      <c r="A1170" s="1"/>
      <c r="B1170" s="88" t="str">
        <f>IF(Table1[[#This Row],[Posting Date]]&lt;&gt;"",IF(Table1[[#This Row],[Reference Number]]=Q1169,B1169+1,1),"")</f>
        <v/>
      </c>
      <c r="C1170" s="61"/>
      <c r="D1170" s="61"/>
      <c r="E1170" s="218"/>
      <c r="F1170" s="143" t="str">
        <f>IFERROR(IF(VLOOKUP(Table1[[#This Row],[Budget Code Description]],Dimentions!$X$6:$AC$132,2,FALSE)="","",VLOOKUP(Table1[[#This Row],[Budget Code Description]],Dimentions!$X$6:$AC$132,2,FALSE)),"")</f>
        <v/>
      </c>
      <c r="G1170" s="143" t="str">
        <f>IFERROR(VLOOKUP(Table1[[#This Row],[Budget Code Description]],Dimentions!$X$6:$AC$132,3,FALSE),"")</f>
        <v/>
      </c>
      <c r="H1170" s="64" t="str">
        <f>IFERROR(VLOOKUP(Table1[[#This Row],[Account]],Dimentions!$S$6:$V$233,2,FALSE),"")</f>
        <v/>
      </c>
      <c r="I1170" s="62">
        <f>_xlfn.NUMBERVALUE(LEFT(Table1[[#This Row],[Account]],1))</f>
        <v>0</v>
      </c>
      <c r="J1170" s="62" t="str">
        <f>IFERROR(VLOOKUP(Table1[[#This Row],[Budget Code Description]],Table6[#All],7,FALSE),"")</f>
        <v/>
      </c>
      <c r="K1170" s="143" t="str">
        <f>IFERROR(VLOOKUP(Table1[[#This Row],[Budget Code Description]],Table6[#All],8,FALSE),"")</f>
        <v/>
      </c>
      <c r="L1170" s="63"/>
      <c r="M1170" s="65" t="str">
        <f>IFERROR(VLOOKUP(Table1[[#This Row],[Staff ID]],Table2[],2,FALSE),"")</f>
        <v/>
      </c>
      <c r="N1170" s="211" t="str">
        <f>IFERROR(IF(VLOOKUP(Table1[[#This Row],[Budget Code Description]],Dimentions!$X$6:$AC$97,4,FALSE)="","",VLOOKUP(Table1[[#This Row],[Budget Code Description]],Dimentions!$X$6:$AC$97,4,FALSE)),"")</f>
        <v/>
      </c>
      <c r="O1170" s="65" t="str">
        <f>IFERROR(VLOOKUP(Table1[[#This Row],[Vendor ID]],Table549[],2,FALSE),"")</f>
        <v/>
      </c>
      <c r="P1170" s="63"/>
      <c r="Q1170" s="143" t="str">
        <f>IF(Table1[[#This Row],[Posting Date]]&lt;&gt;"",$D$9,"")</f>
        <v/>
      </c>
      <c r="R1170" s="159" t="str">
        <f>IF(Table1[[#This Row],[Posting Date]]&lt;&gt;"",$D$10,"")</f>
        <v/>
      </c>
      <c r="S1170" s="66"/>
      <c r="T1170" s="63"/>
      <c r="U1170" s="67"/>
      <c r="V1170" s="67"/>
      <c r="W1170" s="67" t="str">
        <f t="shared" si="18"/>
        <v/>
      </c>
      <c r="X1170" s="161" t="str">
        <f>IF(E1170="","",(IF(Table1[[#This Row],[Cur]]="USD",Table1[[#This Row],[Cur_Amount Debit]],Table1[[#This Row],[Cur_Amount Debit]]/Table1[[#This Row],[Exchange Rate]])))</f>
        <v/>
      </c>
      <c r="Y1170" s="161" t="str">
        <f>IF(E1170="","",(IF(Table1[[#This Row],[Cur]]="USD",Table1[[#This Row],[Cur_Amount Credit]],Table1[[#This Row],[Cur_Amount Credit]]/ExchangeRate)))</f>
        <v/>
      </c>
      <c r="Z1170" s="203" t="str">
        <f>IF(E1170="","",(Table1[[#This Row],[Debit USD]]-Table1[[#This Row],[Credit USD]]))</f>
        <v/>
      </c>
      <c r="AA1170" s="122"/>
      <c r="AB1170" s="1"/>
      <c r="AC1170" s="15"/>
      <c r="AD1170" s="15" t="str">
        <f>IF(AND(OR(Table1[[#This Row],[Account]]="15030",Table1[[#This Row],[Account]]="15035",Table1[[#This Row],[Account]]="20150"),Table1[[#This Row],[Vendor ID]]=""),1,"")</f>
        <v/>
      </c>
      <c r="AE1170" s="15"/>
      <c r="AF1170" s="15"/>
      <c r="AG1170" s="15"/>
      <c r="AH1170" s="46" t="str">
        <f>IF(Table1[[#This Row],[Posting Date]]&lt;&gt;"","GJ-"&amp;CountryID,"")</f>
        <v/>
      </c>
      <c r="AI1170" s="59" t="str">
        <f>IF(Table1[[#This Row],[Posting Date]]&lt;&gt;"",Table1[[#This Row],[Posting Date]],"")</f>
        <v/>
      </c>
      <c r="AJ1170" s="46"/>
      <c r="AK1170" s="46" t="str">
        <f>IF(Table1[[#This Row],[Description]]&lt;&gt;"",Table1[[#This Row],[Description]],"")</f>
        <v/>
      </c>
      <c r="AL1170" s="46" t="str">
        <f>IF(Table1[[#This Row],[Posting Date]]&lt;&gt;"",Table1[[#This Row],[Reference Number]],"")</f>
        <v/>
      </c>
      <c r="AM1170" s="46" t="str">
        <f>TRIM(Table1[[#This Row],[Line '#]])</f>
        <v/>
      </c>
      <c r="AN1170" s="46" t="str">
        <f>TRIM(Table1[[#This Row],[Account]])</f>
        <v/>
      </c>
      <c r="AO1170" s="46" t="str">
        <f>IF(Table1[[#This Row],[Posting Date]]&lt;&gt;"",$D$5,"")</f>
        <v/>
      </c>
      <c r="AP1170" s="46" t="str">
        <f>TRIM(Table1[[#This Row],[Departments-Prgrams]])</f>
        <v/>
      </c>
      <c r="AQ1170" s="46" t="str">
        <f>TRIM(Table1[[#This Row],[Grant]])</f>
        <v/>
      </c>
      <c r="AR1170" s="46" t="str">
        <f>TRIM(Table1[[#This Row],[Staff ID]])</f>
        <v/>
      </c>
      <c r="AS1170" s="46" t="str">
        <f>IF(TRIM(Table1[[#This Row],[Budget Code]])=0,"",TRIM(Table1[[#This Row],[Budget Code]]))</f>
        <v/>
      </c>
      <c r="AT1170" s="46" t="str">
        <f>IF(Table1[[#This Row],[Line Description]]&lt;&gt;"",Table1[[#This Row],[Line Description]],"")</f>
        <v/>
      </c>
      <c r="AU1170" s="46" t="str">
        <f>IF(Table1[[#This Row],[Cur_Amount Debit]]&gt;0,ROUND(Table1[[#This Row],[Cur_Amount Debit]],2),"")</f>
        <v/>
      </c>
      <c r="AV1170" s="46" t="str">
        <f>IF(Table1[[#This Row],[Cur_Amount Credit]]&gt;0,ROUND(Table1[[#This Row],[Cur_Amount Credit]],2),"")</f>
        <v/>
      </c>
      <c r="AW1170" s="46" t="str">
        <f>LEFT(Table1[[#This Row],[Cur]],3)</f>
        <v/>
      </c>
      <c r="AX1170" s="59"/>
      <c r="AY1170" s="46"/>
      <c r="AZ1170" s="46" t="str">
        <f>IF(Table1[[#This Row],[Cur]]&lt;&gt;"",IF(Table1[[#This Row],[Cur]]="USD","",ExchangeRate),"")</f>
        <v/>
      </c>
      <c r="BA1170" s="46" t="str">
        <f>IF(Table1[[#This Row],[Grant]]&lt;&gt;"",VLOOKUP(Table1[[#This Row],[Grant]],Grants!B:D,3),"")</f>
        <v/>
      </c>
      <c r="BB1170" s="46" t="str">
        <f>TRIM(Table1[[#This Row],[Vendor ID]])</f>
        <v/>
      </c>
      <c r="BC1170">
        <f>IF(Table1[[#This Row],[Reference Number]]=Q1169,BC1169,BC1169+1)</f>
        <v>2</v>
      </c>
    </row>
    <row r="1171" spans="1:55" ht="11.25" hidden="1" customHeight="1">
      <c r="A1171" s="1"/>
      <c r="B1171" s="88" t="str">
        <f>IF(Table1[[#This Row],[Posting Date]]&lt;&gt;"",IF(Table1[[#This Row],[Reference Number]]=Q1170,B1170+1,1),"")</f>
        <v/>
      </c>
      <c r="C1171" s="61"/>
      <c r="D1171" s="61"/>
      <c r="E1171" s="218"/>
      <c r="F1171" s="143" t="str">
        <f>IFERROR(IF(VLOOKUP(Table1[[#This Row],[Budget Code Description]],Dimentions!$X$6:$AC$132,2,FALSE)="","",VLOOKUP(Table1[[#This Row],[Budget Code Description]],Dimentions!$X$6:$AC$132,2,FALSE)),"")</f>
        <v/>
      </c>
      <c r="G1171" s="143" t="str">
        <f>IFERROR(VLOOKUP(Table1[[#This Row],[Budget Code Description]],Dimentions!$X$6:$AC$132,3,FALSE),"")</f>
        <v/>
      </c>
      <c r="H1171" s="64" t="str">
        <f>IFERROR(VLOOKUP(Table1[[#This Row],[Account]],Dimentions!$S$6:$V$233,2,FALSE),"")</f>
        <v/>
      </c>
      <c r="I1171" s="62">
        <f>_xlfn.NUMBERVALUE(LEFT(Table1[[#This Row],[Account]],1))</f>
        <v>0</v>
      </c>
      <c r="J1171" s="62" t="str">
        <f>IFERROR(VLOOKUP(Table1[[#This Row],[Budget Code Description]],Table6[#All],7,FALSE),"")</f>
        <v/>
      </c>
      <c r="K1171" s="143" t="str">
        <f>IFERROR(VLOOKUP(Table1[[#This Row],[Budget Code Description]],Table6[#All],8,FALSE),"")</f>
        <v/>
      </c>
      <c r="L1171" s="63"/>
      <c r="M1171" s="65" t="str">
        <f>IFERROR(VLOOKUP(Table1[[#This Row],[Staff ID]],Table2[],2,FALSE),"")</f>
        <v/>
      </c>
      <c r="N1171" s="211" t="str">
        <f>IFERROR(IF(VLOOKUP(Table1[[#This Row],[Budget Code Description]],Dimentions!$X$6:$AC$97,4,FALSE)="","",VLOOKUP(Table1[[#This Row],[Budget Code Description]],Dimentions!$X$6:$AC$97,4,FALSE)),"")</f>
        <v/>
      </c>
      <c r="O1171" s="65" t="str">
        <f>IFERROR(VLOOKUP(Table1[[#This Row],[Vendor ID]],Table549[],2,FALSE),"")</f>
        <v/>
      </c>
      <c r="P1171" s="63"/>
      <c r="Q1171" s="143" t="str">
        <f>IF(Table1[[#This Row],[Posting Date]]&lt;&gt;"",$D$9,"")</f>
        <v/>
      </c>
      <c r="R1171" s="159" t="str">
        <f>IF(Table1[[#This Row],[Posting Date]]&lt;&gt;"",$D$10,"")</f>
        <v/>
      </c>
      <c r="S1171" s="66"/>
      <c r="T1171" s="63"/>
      <c r="U1171" s="67"/>
      <c r="V1171" s="67"/>
      <c r="W1171" s="67" t="str">
        <f t="shared" si="18"/>
        <v/>
      </c>
      <c r="X1171" s="161" t="str">
        <f>IF(E1171="","",(IF(Table1[[#This Row],[Cur]]="USD",Table1[[#This Row],[Cur_Amount Debit]],Table1[[#This Row],[Cur_Amount Debit]]/Table1[[#This Row],[Exchange Rate]])))</f>
        <v/>
      </c>
      <c r="Y1171" s="161" t="str">
        <f>IF(E1171="","",(IF(Table1[[#This Row],[Cur]]="USD",Table1[[#This Row],[Cur_Amount Credit]],Table1[[#This Row],[Cur_Amount Credit]]/ExchangeRate)))</f>
        <v/>
      </c>
      <c r="Z1171" s="203" t="str">
        <f>IF(E1171="","",(Table1[[#This Row],[Debit USD]]-Table1[[#This Row],[Credit USD]]))</f>
        <v/>
      </c>
      <c r="AA1171" s="122"/>
      <c r="AB1171" s="1"/>
      <c r="AC1171" s="15"/>
      <c r="AD1171" s="15" t="str">
        <f>IF(AND(OR(Table1[[#This Row],[Account]]="15030",Table1[[#This Row],[Account]]="15035",Table1[[#This Row],[Account]]="20150"),Table1[[#This Row],[Vendor ID]]=""),1,"")</f>
        <v/>
      </c>
      <c r="AE1171" s="15"/>
      <c r="AF1171" s="15"/>
      <c r="AG1171" s="15"/>
      <c r="AH1171" s="46" t="str">
        <f>IF(Table1[[#This Row],[Posting Date]]&lt;&gt;"","GJ-"&amp;CountryID,"")</f>
        <v/>
      </c>
      <c r="AI1171" s="59" t="str">
        <f>IF(Table1[[#This Row],[Posting Date]]&lt;&gt;"",Table1[[#This Row],[Posting Date]],"")</f>
        <v/>
      </c>
      <c r="AJ1171" s="46"/>
      <c r="AK1171" s="46" t="str">
        <f>IF(Table1[[#This Row],[Description]]&lt;&gt;"",Table1[[#This Row],[Description]],"")</f>
        <v/>
      </c>
      <c r="AL1171" s="46" t="str">
        <f>IF(Table1[[#This Row],[Posting Date]]&lt;&gt;"",Table1[[#This Row],[Reference Number]],"")</f>
        <v/>
      </c>
      <c r="AM1171" s="46" t="str">
        <f>TRIM(Table1[[#This Row],[Line '#]])</f>
        <v/>
      </c>
      <c r="AN1171" s="46" t="str">
        <f>TRIM(Table1[[#This Row],[Account]])</f>
        <v/>
      </c>
      <c r="AO1171" s="46" t="str">
        <f>IF(Table1[[#This Row],[Posting Date]]&lt;&gt;"",$D$5,"")</f>
        <v/>
      </c>
      <c r="AP1171" s="46" t="str">
        <f>TRIM(Table1[[#This Row],[Departments-Prgrams]])</f>
        <v/>
      </c>
      <c r="AQ1171" s="46" t="str">
        <f>TRIM(Table1[[#This Row],[Grant]])</f>
        <v/>
      </c>
      <c r="AR1171" s="46" t="str">
        <f>TRIM(Table1[[#This Row],[Staff ID]])</f>
        <v/>
      </c>
      <c r="AS1171" s="46" t="str">
        <f>IF(TRIM(Table1[[#This Row],[Budget Code]])=0,"",TRIM(Table1[[#This Row],[Budget Code]]))</f>
        <v/>
      </c>
      <c r="AT1171" s="46" t="str">
        <f>IF(Table1[[#This Row],[Line Description]]&lt;&gt;"",Table1[[#This Row],[Line Description]],"")</f>
        <v/>
      </c>
      <c r="AU1171" s="46" t="str">
        <f>IF(Table1[[#This Row],[Cur_Amount Debit]]&gt;0,ROUND(Table1[[#This Row],[Cur_Amount Debit]],2),"")</f>
        <v/>
      </c>
      <c r="AV1171" s="46" t="str">
        <f>IF(Table1[[#This Row],[Cur_Amount Credit]]&gt;0,ROUND(Table1[[#This Row],[Cur_Amount Credit]],2),"")</f>
        <v/>
      </c>
      <c r="AW1171" s="46" t="str">
        <f>LEFT(Table1[[#This Row],[Cur]],3)</f>
        <v/>
      </c>
      <c r="AX1171" s="59"/>
      <c r="AY1171" s="46"/>
      <c r="AZ1171" s="46" t="str">
        <f>IF(Table1[[#This Row],[Cur]]&lt;&gt;"",IF(Table1[[#This Row],[Cur]]="USD","",ExchangeRate),"")</f>
        <v/>
      </c>
      <c r="BA1171" s="46" t="str">
        <f>IF(Table1[[#This Row],[Grant]]&lt;&gt;"",VLOOKUP(Table1[[#This Row],[Grant]],Grants!B:D,3),"")</f>
        <v/>
      </c>
      <c r="BB1171" s="46" t="str">
        <f>TRIM(Table1[[#This Row],[Vendor ID]])</f>
        <v/>
      </c>
      <c r="BC1171">
        <f>IF(Table1[[#This Row],[Reference Number]]=Q1170,BC1170,BC1170+1)</f>
        <v>2</v>
      </c>
    </row>
    <row r="1172" spans="1:55" ht="11.25" hidden="1" customHeight="1">
      <c r="A1172" s="1"/>
      <c r="B1172" s="88" t="str">
        <f>IF(Table1[[#This Row],[Posting Date]]&lt;&gt;"",IF(Table1[[#This Row],[Reference Number]]=Q1171,B1171+1,1),"")</f>
        <v/>
      </c>
      <c r="C1172" s="61"/>
      <c r="D1172" s="61"/>
      <c r="E1172" s="218"/>
      <c r="F1172" s="143" t="str">
        <f>IFERROR(IF(VLOOKUP(Table1[[#This Row],[Budget Code Description]],Dimentions!$X$6:$AC$132,2,FALSE)="","",VLOOKUP(Table1[[#This Row],[Budget Code Description]],Dimentions!$X$6:$AC$132,2,FALSE)),"")</f>
        <v/>
      </c>
      <c r="G1172" s="143" t="str">
        <f>IFERROR(VLOOKUP(Table1[[#This Row],[Budget Code Description]],Dimentions!$X$6:$AC$132,3,FALSE),"")</f>
        <v/>
      </c>
      <c r="H1172" s="64" t="str">
        <f>IFERROR(VLOOKUP(Table1[[#This Row],[Account]],Dimentions!$S$6:$V$233,2,FALSE),"")</f>
        <v/>
      </c>
      <c r="I1172" s="62">
        <f>_xlfn.NUMBERVALUE(LEFT(Table1[[#This Row],[Account]],1))</f>
        <v>0</v>
      </c>
      <c r="J1172" s="62" t="str">
        <f>IFERROR(VLOOKUP(Table1[[#This Row],[Budget Code Description]],Table6[#All],7,FALSE),"")</f>
        <v/>
      </c>
      <c r="K1172" s="143" t="str">
        <f>IFERROR(VLOOKUP(Table1[[#This Row],[Budget Code Description]],Table6[#All],8,FALSE),"")</f>
        <v/>
      </c>
      <c r="L1172" s="63"/>
      <c r="M1172" s="65" t="str">
        <f>IFERROR(VLOOKUP(Table1[[#This Row],[Staff ID]],Table2[],2,FALSE),"")</f>
        <v/>
      </c>
      <c r="N1172" s="211" t="str">
        <f>IFERROR(IF(VLOOKUP(Table1[[#This Row],[Budget Code Description]],Dimentions!$X$6:$AC$97,4,FALSE)="","",VLOOKUP(Table1[[#This Row],[Budget Code Description]],Dimentions!$X$6:$AC$97,4,FALSE)),"")</f>
        <v/>
      </c>
      <c r="O1172" s="65" t="str">
        <f>IFERROR(VLOOKUP(Table1[[#This Row],[Vendor ID]],Table549[],2,FALSE),"")</f>
        <v/>
      </c>
      <c r="P1172" s="63"/>
      <c r="Q1172" s="143" t="str">
        <f>IF(Table1[[#This Row],[Posting Date]]&lt;&gt;"",$D$9,"")</f>
        <v/>
      </c>
      <c r="R1172" s="159" t="str">
        <f>IF(Table1[[#This Row],[Posting Date]]&lt;&gt;"",$D$10,"")</f>
        <v/>
      </c>
      <c r="S1172" s="66"/>
      <c r="T1172" s="63"/>
      <c r="U1172" s="67"/>
      <c r="V1172" s="67"/>
      <c r="W1172" s="67" t="str">
        <f t="shared" si="18"/>
        <v/>
      </c>
      <c r="X1172" s="161" t="str">
        <f>IF(E1172="","",(IF(Table1[[#This Row],[Cur]]="USD",Table1[[#This Row],[Cur_Amount Debit]],Table1[[#This Row],[Cur_Amount Debit]]/Table1[[#This Row],[Exchange Rate]])))</f>
        <v/>
      </c>
      <c r="Y1172" s="161" t="str">
        <f>IF(E1172="","",(IF(Table1[[#This Row],[Cur]]="USD",Table1[[#This Row],[Cur_Amount Credit]],Table1[[#This Row],[Cur_Amount Credit]]/ExchangeRate)))</f>
        <v/>
      </c>
      <c r="Z1172" s="203" t="str">
        <f>IF(E1172="","",(Table1[[#This Row],[Debit USD]]-Table1[[#This Row],[Credit USD]]))</f>
        <v/>
      </c>
      <c r="AA1172" s="122"/>
      <c r="AB1172" s="1"/>
      <c r="AC1172" s="15"/>
      <c r="AD1172" s="15" t="str">
        <f>IF(AND(OR(Table1[[#This Row],[Account]]="15030",Table1[[#This Row],[Account]]="15035",Table1[[#This Row],[Account]]="20150"),Table1[[#This Row],[Vendor ID]]=""),1,"")</f>
        <v/>
      </c>
      <c r="AE1172" s="15"/>
      <c r="AF1172" s="15"/>
      <c r="AG1172" s="15"/>
      <c r="AH1172" s="46" t="str">
        <f>IF(Table1[[#This Row],[Posting Date]]&lt;&gt;"","GJ-"&amp;CountryID,"")</f>
        <v/>
      </c>
      <c r="AI1172" s="59" t="str">
        <f>IF(Table1[[#This Row],[Posting Date]]&lt;&gt;"",Table1[[#This Row],[Posting Date]],"")</f>
        <v/>
      </c>
      <c r="AJ1172" s="46"/>
      <c r="AK1172" s="46" t="str">
        <f>IF(Table1[[#This Row],[Description]]&lt;&gt;"",Table1[[#This Row],[Description]],"")</f>
        <v/>
      </c>
      <c r="AL1172" s="46" t="str">
        <f>IF(Table1[[#This Row],[Posting Date]]&lt;&gt;"",Table1[[#This Row],[Reference Number]],"")</f>
        <v/>
      </c>
      <c r="AM1172" s="46" t="str">
        <f>TRIM(Table1[[#This Row],[Line '#]])</f>
        <v/>
      </c>
      <c r="AN1172" s="46" t="str">
        <f>TRIM(Table1[[#This Row],[Account]])</f>
        <v/>
      </c>
      <c r="AO1172" s="46" t="str">
        <f>IF(Table1[[#This Row],[Posting Date]]&lt;&gt;"",$D$5,"")</f>
        <v/>
      </c>
      <c r="AP1172" s="46" t="str">
        <f>TRIM(Table1[[#This Row],[Departments-Prgrams]])</f>
        <v/>
      </c>
      <c r="AQ1172" s="46" t="str">
        <f>TRIM(Table1[[#This Row],[Grant]])</f>
        <v/>
      </c>
      <c r="AR1172" s="46" t="str">
        <f>TRIM(Table1[[#This Row],[Staff ID]])</f>
        <v/>
      </c>
      <c r="AS1172" s="46" t="str">
        <f>IF(TRIM(Table1[[#This Row],[Budget Code]])=0,"",TRIM(Table1[[#This Row],[Budget Code]]))</f>
        <v/>
      </c>
      <c r="AT1172" s="46" t="str">
        <f>IF(Table1[[#This Row],[Line Description]]&lt;&gt;"",Table1[[#This Row],[Line Description]],"")</f>
        <v/>
      </c>
      <c r="AU1172" s="46" t="str">
        <f>IF(Table1[[#This Row],[Cur_Amount Debit]]&gt;0,ROUND(Table1[[#This Row],[Cur_Amount Debit]],2),"")</f>
        <v/>
      </c>
      <c r="AV1172" s="46" t="str">
        <f>IF(Table1[[#This Row],[Cur_Amount Credit]]&gt;0,ROUND(Table1[[#This Row],[Cur_Amount Credit]],2),"")</f>
        <v/>
      </c>
      <c r="AW1172" s="46" t="str">
        <f>LEFT(Table1[[#This Row],[Cur]],3)</f>
        <v/>
      </c>
      <c r="AX1172" s="59"/>
      <c r="AY1172" s="46"/>
      <c r="AZ1172" s="46" t="str">
        <f>IF(Table1[[#This Row],[Cur]]&lt;&gt;"",IF(Table1[[#This Row],[Cur]]="USD","",ExchangeRate),"")</f>
        <v/>
      </c>
      <c r="BA1172" s="46" t="str">
        <f>IF(Table1[[#This Row],[Grant]]&lt;&gt;"",VLOOKUP(Table1[[#This Row],[Grant]],Grants!B:D,3),"")</f>
        <v/>
      </c>
      <c r="BB1172" s="46" t="str">
        <f>TRIM(Table1[[#This Row],[Vendor ID]])</f>
        <v/>
      </c>
      <c r="BC1172">
        <f>IF(Table1[[#This Row],[Reference Number]]=Q1171,BC1171,BC1171+1)</f>
        <v>2</v>
      </c>
    </row>
    <row r="1173" spans="1:55" ht="11.25" hidden="1" customHeight="1">
      <c r="A1173" s="1"/>
      <c r="B1173" s="88" t="str">
        <f>IF(Table1[[#This Row],[Posting Date]]&lt;&gt;"",IF(Table1[[#This Row],[Reference Number]]=Q1172,B1172+1,1),"")</f>
        <v/>
      </c>
      <c r="C1173" s="61"/>
      <c r="D1173" s="61"/>
      <c r="E1173" s="218"/>
      <c r="F1173" s="143" t="str">
        <f>IFERROR(IF(VLOOKUP(Table1[[#This Row],[Budget Code Description]],Dimentions!$X$6:$AC$132,2,FALSE)="","",VLOOKUP(Table1[[#This Row],[Budget Code Description]],Dimentions!$X$6:$AC$132,2,FALSE)),"")</f>
        <v/>
      </c>
      <c r="G1173" s="143" t="str">
        <f>IFERROR(VLOOKUP(Table1[[#This Row],[Budget Code Description]],Dimentions!$X$6:$AC$132,3,FALSE),"")</f>
        <v/>
      </c>
      <c r="H1173" s="64" t="str">
        <f>IFERROR(VLOOKUP(Table1[[#This Row],[Account]],Dimentions!$S$6:$V$233,2,FALSE),"")</f>
        <v/>
      </c>
      <c r="I1173" s="62">
        <f>_xlfn.NUMBERVALUE(LEFT(Table1[[#This Row],[Account]],1))</f>
        <v>0</v>
      </c>
      <c r="J1173" s="62" t="str">
        <f>IFERROR(VLOOKUP(Table1[[#This Row],[Budget Code Description]],Table6[#All],7,FALSE),"")</f>
        <v/>
      </c>
      <c r="K1173" s="143" t="str">
        <f>IFERROR(VLOOKUP(Table1[[#This Row],[Budget Code Description]],Table6[#All],8,FALSE),"")</f>
        <v/>
      </c>
      <c r="L1173" s="63"/>
      <c r="M1173" s="65" t="str">
        <f>IFERROR(VLOOKUP(Table1[[#This Row],[Staff ID]],Table2[],2,FALSE),"")</f>
        <v/>
      </c>
      <c r="N1173" s="211" t="str">
        <f>IFERROR(IF(VLOOKUP(Table1[[#This Row],[Budget Code Description]],Dimentions!$X$6:$AC$97,4,FALSE)="","",VLOOKUP(Table1[[#This Row],[Budget Code Description]],Dimentions!$X$6:$AC$97,4,FALSE)),"")</f>
        <v/>
      </c>
      <c r="O1173" s="65" t="str">
        <f>IFERROR(VLOOKUP(Table1[[#This Row],[Vendor ID]],Table549[],2,FALSE),"")</f>
        <v/>
      </c>
      <c r="P1173" s="63"/>
      <c r="Q1173" s="143" t="str">
        <f>IF(Table1[[#This Row],[Posting Date]]&lt;&gt;"",$D$9,"")</f>
        <v/>
      </c>
      <c r="R1173" s="159" t="str">
        <f>IF(Table1[[#This Row],[Posting Date]]&lt;&gt;"",$D$10,"")</f>
        <v/>
      </c>
      <c r="S1173" s="66"/>
      <c r="T1173" s="63"/>
      <c r="U1173" s="67"/>
      <c r="V1173" s="67"/>
      <c r="W1173" s="67" t="str">
        <f t="shared" si="18"/>
        <v/>
      </c>
      <c r="X1173" s="161" t="str">
        <f>IF(E1173="","",(IF(Table1[[#This Row],[Cur]]="USD",Table1[[#This Row],[Cur_Amount Debit]],Table1[[#This Row],[Cur_Amount Debit]]/Table1[[#This Row],[Exchange Rate]])))</f>
        <v/>
      </c>
      <c r="Y1173" s="161" t="str">
        <f>IF(E1173="","",(IF(Table1[[#This Row],[Cur]]="USD",Table1[[#This Row],[Cur_Amount Credit]],Table1[[#This Row],[Cur_Amount Credit]]/ExchangeRate)))</f>
        <v/>
      </c>
      <c r="Z1173" s="203" t="str">
        <f>IF(E1173="","",(Table1[[#This Row],[Debit USD]]-Table1[[#This Row],[Credit USD]]))</f>
        <v/>
      </c>
      <c r="AA1173" s="122"/>
      <c r="AB1173" s="1"/>
      <c r="AC1173" s="15"/>
      <c r="AD1173" s="15" t="str">
        <f>IF(AND(OR(Table1[[#This Row],[Account]]="15030",Table1[[#This Row],[Account]]="15035",Table1[[#This Row],[Account]]="20150"),Table1[[#This Row],[Vendor ID]]=""),1,"")</f>
        <v/>
      </c>
      <c r="AE1173" s="15"/>
      <c r="AF1173" s="15"/>
      <c r="AG1173" s="15"/>
      <c r="AH1173" s="46" t="str">
        <f>IF(Table1[[#This Row],[Posting Date]]&lt;&gt;"","GJ-"&amp;CountryID,"")</f>
        <v/>
      </c>
      <c r="AI1173" s="59" t="str">
        <f>IF(Table1[[#This Row],[Posting Date]]&lt;&gt;"",Table1[[#This Row],[Posting Date]],"")</f>
        <v/>
      </c>
      <c r="AJ1173" s="46"/>
      <c r="AK1173" s="46" t="str">
        <f>IF(Table1[[#This Row],[Description]]&lt;&gt;"",Table1[[#This Row],[Description]],"")</f>
        <v/>
      </c>
      <c r="AL1173" s="46" t="str">
        <f>IF(Table1[[#This Row],[Posting Date]]&lt;&gt;"",Table1[[#This Row],[Reference Number]],"")</f>
        <v/>
      </c>
      <c r="AM1173" s="46" t="str">
        <f>TRIM(Table1[[#This Row],[Line '#]])</f>
        <v/>
      </c>
      <c r="AN1173" s="46" t="str">
        <f>TRIM(Table1[[#This Row],[Account]])</f>
        <v/>
      </c>
      <c r="AO1173" s="46" t="str">
        <f>IF(Table1[[#This Row],[Posting Date]]&lt;&gt;"",$D$5,"")</f>
        <v/>
      </c>
      <c r="AP1173" s="46" t="str">
        <f>TRIM(Table1[[#This Row],[Departments-Prgrams]])</f>
        <v/>
      </c>
      <c r="AQ1173" s="46" t="str">
        <f>TRIM(Table1[[#This Row],[Grant]])</f>
        <v/>
      </c>
      <c r="AR1173" s="46" t="str">
        <f>TRIM(Table1[[#This Row],[Staff ID]])</f>
        <v/>
      </c>
      <c r="AS1173" s="46" t="str">
        <f>IF(TRIM(Table1[[#This Row],[Budget Code]])=0,"",TRIM(Table1[[#This Row],[Budget Code]]))</f>
        <v/>
      </c>
      <c r="AT1173" s="46" t="str">
        <f>IF(Table1[[#This Row],[Line Description]]&lt;&gt;"",Table1[[#This Row],[Line Description]],"")</f>
        <v/>
      </c>
      <c r="AU1173" s="46" t="str">
        <f>IF(Table1[[#This Row],[Cur_Amount Debit]]&gt;0,ROUND(Table1[[#This Row],[Cur_Amount Debit]],2),"")</f>
        <v/>
      </c>
      <c r="AV1173" s="46" t="str">
        <f>IF(Table1[[#This Row],[Cur_Amount Credit]]&gt;0,ROUND(Table1[[#This Row],[Cur_Amount Credit]],2),"")</f>
        <v/>
      </c>
      <c r="AW1173" s="46" t="str">
        <f>LEFT(Table1[[#This Row],[Cur]],3)</f>
        <v/>
      </c>
      <c r="AX1173" s="59"/>
      <c r="AY1173" s="46"/>
      <c r="AZ1173" s="46" t="str">
        <f>IF(Table1[[#This Row],[Cur]]&lt;&gt;"",IF(Table1[[#This Row],[Cur]]="USD","",ExchangeRate),"")</f>
        <v/>
      </c>
      <c r="BA1173" s="46" t="str">
        <f>IF(Table1[[#This Row],[Grant]]&lt;&gt;"",VLOOKUP(Table1[[#This Row],[Grant]],Grants!B:D,3),"")</f>
        <v/>
      </c>
      <c r="BB1173" s="46" t="str">
        <f>TRIM(Table1[[#This Row],[Vendor ID]])</f>
        <v/>
      </c>
      <c r="BC1173">
        <f>IF(Table1[[#This Row],[Reference Number]]=Q1172,BC1172,BC1172+1)</f>
        <v>2</v>
      </c>
    </row>
    <row r="1174" spans="1:55" ht="11.25" hidden="1" customHeight="1">
      <c r="A1174" s="1"/>
      <c r="B1174" s="88" t="str">
        <f>IF(Table1[[#This Row],[Posting Date]]&lt;&gt;"",IF(Table1[[#This Row],[Reference Number]]=Q1173,B1173+1,1),"")</f>
        <v/>
      </c>
      <c r="C1174" s="61"/>
      <c r="D1174" s="61"/>
      <c r="E1174" s="218"/>
      <c r="F1174" s="143" t="str">
        <f>IFERROR(IF(VLOOKUP(Table1[[#This Row],[Budget Code Description]],Dimentions!$X$6:$AC$132,2,FALSE)="","",VLOOKUP(Table1[[#This Row],[Budget Code Description]],Dimentions!$X$6:$AC$132,2,FALSE)),"")</f>
        <v/>
      </c>
      <c r="G1174" s="143" t="str">
        <f>IFERROR(VLOOKUP(Table1[[#This Row],[Budget Code Description]],Dimentions!$X$6:$AC$132,3,FALSE),"")</f>
        <v/>
      </c>
      <c r="H1174" s="64" t="str">
        <f>IFERROR(VLOOKUP(Table1[[#This Row],[Account]],Dimentions!$S$6:$V$233,2,FALSE),"")</f>
        <v/>
      </c>
      <c r="I1174" s="62">
        <f>_xlfn.NUMBERVALUE(LEFT(Table1[[#This Row],[Account]],1))</f>
        <v>0</v>
      </c>
      <c r="J1174" s="62" t="str">
        <f>IFERROR(VLOOKUP(Table1[[#This Row],[Budget Code Description]],Table6[#All],7,FALSE),"")</f>
        <v/>
      </c>
      <c r="K1174" s="143" t="str">
        <f>IFERROR(VLOOKUP(Table1[[#This Row],[Budget Code Description]],Table6[#All],8,FALSE),"")</f>
        <v/>
      </c>
      <c r="L1174" s="63"/>
      <c r="M1174" s="65" t="str">
        <f>IFERROR(VLOOKUP(Table1[[#This Row],[Staff ID]],Table2[],2,FALSE),"")</f>
        <v/>
      </c>
      <c r="N1174" s="211" t="str">
        <f>IFERROR(IF(VLOOKUP(Table1[[#This Row],[Budget Code Description]],Dimentions!$X$6:$AC$97,4,FALSE)="","",VLOOKUP(Table1[[#This Row],[Budget Code Description]],Dimentions!$X$6:$AC$97,4,FALSE)),"")</f>
        <v/>
      </c>
      <c r="O1174" s="65" t="str">
        <f>IFERROR(VLOOKUP(Table1[[#This Row],[Vendor ID]],Table549[],2,FALSE),"")</f>
        <v/>
      </c>
      <c r="P1174" s="63"/>
      <c r="Q1174" s="143" t="str">
        <f>IF(Table1[[#This Row],[Posting Date]]&lt;&gt;"",$D$9,"")</f>
        <v/>
      </c>
      <c r="R1174" s="159" t="str">
        <f>IF(Table1[[#This Row],[Posting Date]]&lt;&gt;"",$D$10,"")</f>
        <v/>
      </c>
      <c r="S1174" s="66"/>
      <c r="T1174" s="63"/>
      <c r="U1174" s="67"/>
      <c r="V1174" s="67"/>
      <c r="W1174" s="67" t="str">
        <f t="shared" si="18"/>
        <v/>
      </c>
      <c r="X1174" s="161" t="str">
        <f>IF(E1174="","",(IF(Table1[[#This Row],[Cur]]="USD",Table1[[#This Row],[Cur_Amount Debit]],Table1[[#This Row],[Cur_Amount Debit]]/Table1[[#This Row],[Exchange Rate]])))</f>
        <v/>
      </c>
      <c r="Y1174" s="161" t="str">
        <f>IF(E1174="","",(IF(Table1[[#This Row],[Cur]]="USD",Table1[[#This Row],[Cur_Amount Credit]],Table1[[#This Row],[Cur_Amount Credit]]/ExchangeRate)))</f>
        <v/>
      </c>
      <c r="Z1174" s="203" t="str">
        <f>IF(E1174="","",(Table1[[#This Row],[Debit USD]]-Table1[[#This Row],[Credit USD]]))</f>
        <v/>
      </c>
      <c r="AA1174" s="122"/>
      <c r="AB1174" s="1"/>
      <c r="AC1174" s="15"/>
      <c r="AD1174" s="15" t="str">
        <f>IF(AND(OR(Table1[[#This Row],[Account]]="15030",Table1[[#This Row],[Account]]="15035",Table1[[#This Row],[Account]]="20150"),Table1[[#This Row],[Vendor ID]]=""),1,"")</f>
        <v/>
      </c>
      <c r="AE1174" s="15"/>
      <c r="AF1174" s="15"/>
      <c r="AG1174" s="15"/>
      <c r="AH1174" s="46" t="str">
        <f>IF(Table1[[#This Row],[Posting Date]]&lt;&gt;"","GJ-"&amp;CountryID,"")</f>
        <v/>
      </c>
      <c r="AI1174" s="59" t="str">
        <f>IF(Table1[[#This Row],[Posting Date]]&lt;&gt;"",Table1[[#This Row],[Posting Date]],"")</f>
        <v/>
      </c>
      <c r="AJ1174" s="46"/>
      <c r="AK1174" s="46" t="str">
        <f>IF(Table1[[#This Row],[Description]]&lt;&gt;"",Table1[[#This Row],[Description]],"")</f>
        <v/>
      </c>
      <c r="AL1174" s="46" t="str">
        <f>IF(Table1[[#This Row],[Posting Date]]&lt;&gt;"",Table1[[#This Row],[Reference Number]],"")</f>
        <v/>
      </c>
      <c r="AM1174" s="46" t="str">
        <f>TRIM(Table1[[#This Row],[Line '#]])</f>
        <v/>
      </c>
      <c r="AN1174" s="46" t="str">
        <f>TRIM(Table1[[#This Row],[Account]])</f>
        <v/>
      </c>
      <c r="AO1174" s="46" t="str">
        <f>IF(Table1[[#This Row],[Posting Date]]&lt;&gt;"",$D$5,"")</f>
        <v/>
      </c>
      <c r="AP1174" s="46" t="str">
        <f>TRIM(Table1[[#This Row],[Departments-Prgrams]])</f>
        <v/>
      </c>
      <c r="AQ1174" s="46" t="str">
        <f>TRIM(Table1[[#This Row],[Grant]])</f>
        <v/>
      </c>
      <c r="AR1174" s="46" t="str">
        <f>TRIM(Table1[[#This Row],[Staff ID]])</f>
        <v/>
      </c>
      <c r="AS1174" s="46" t="str">
        <f>IF(TRIM(Table1[[#This Row],[Budget Code]])=0,"",TRIM(Table1[[#This Row],[Budget Code]]))</f>
        <v/>
      </c>
      <c r="AT1174" s="46" t="str">
        <f>IF(Table1[[#This Row],[Line Description]]&lt;&gt;"",Table1[[#This Row],[Line Description]],"")</f>
        <v/>
      </c>
      <c r="AU1174" s="46" t="str">
        <f>IF(Table1[[#This Row],[Cur_Amount Debit]]&gt;0,ROUND(Table1[[#This Row],[Cur_Amount Debit]],2),"")</f>
        <v/>
      </c>
      <c r="AV1174" s="46" t="str">
        <f>IF(Table1[[#This Row],[Cur_Amount Credit]]&gt;0,ROUND(Table1[[#This Row],[Cur_Amount Credit]],2),"")</f>
        <v/>
      </c>
      <c r="AW1174" s="46" t="str">
        <f>LEFT(Table1[[#This Row],[Cur]],3)</f>
        <v/>
      </c>
      <c r="AX1174" s="59"/>
      <c r="AY1174" s="46"/>
      <c r="AZ1174" s="46" t="str">
        <f>IF(Table1[[#This Row],[Cur]]&lt;&gt;"",IF(Table1[[#This Row],[Cur]]="USD","",ExchangeRate),"")</f>
        <v/>
      </c>
      <c r="BA1174" s="46" t="str">
        <f>IF(Table1[[#This Row],[Grant]]&lt;&gt;"",VLOOKUP(Table1[[#This Row],[Grant]],Grants!B:D,3),"")</f>
        <v/>
      </c>
      <c r="BB1174" s="46" t="str">
        <f>TRIM(Table1[[#This Row],[Vendor ID]])</f>
        <v/>
      </c>
      <c r="BC1174">
        <f>IF(Table1[[#This Row],[Reference Number]]=Q1173,BC1173,BC1173+1)</f>
        <v>2</v>
      </c>
    </row>
    <row r="1175" spans="1:55" ht="11.25" hidden="1" customHeight="1">
      <c r="A1175" s="1"/>
      <c r="B1175" s="88" t="str">
        <f>IF(Table1[[#This Row],[Posting Date]]&lt;&gt;"",IF(Table1[[#This Row],[Reference Number]]=Q1174,B1174+1,1),"")</f>
        <v/>
      </c>
      <c r="C1175" s="61"/>
      <c r="D1175" s="61"/>
      <c r="E1175" s="218"/>
      <c r="F1175" s="143" t="str">
        <f>IFERROR(IF(VLOOKUP(Table1[[#This Row],[Budget Code Description]],Dimentions!$X$6:$AC$132,2,FALSE)="","",VLOOKUP(Table1[[#This Row],[Budget Code Description]],Dimentions!$X$6:$AC$132,2,FALSE)),"")</f>
        <v/>
      </c>
      <c r="G1175" s="143" t="str">
        <f>IFERROR(VLOOKUP(Table1[[#This Row],[Budget Code Description]],Dimentions!$X$6:$AC$132,3,FALSE),"")</f>
        <v/>
      </c>
      <c r="H1175" s="64" t="str">
        <f>IFERROR(VLOOKUP(Table1[[#This Row],[Account]],Dimentions!$S$6:$V$233,2,FALSE),"")</f>
        <v/>
      </c>
      <c r="I1175" s="62">
        <f>_xlfn.NUMBERVALUE(LEFT(Table1[[#This Row],[Account]],1))</f>
        <v>0</v>
      </c>
      <c r="J1175" s="62" t="str">
        <f>IFERROR(VLOOKUP(Table1[[#This Row],[Budget Code Description]],Table6[#All],7,FALSE),"")</f>
        <v/>
      </c>
      <c r="K1175" s="143" t="str">
        <f>IFERROR(VLOOKUP(Table1[[#This Row],[Budget Code Description]],Table6[#All],8,FALSE),"")</f>
        <v/>
      </c>
      <c r="L1175" s="63"/>
      <c r="M1175" s="65" t="str">
        <f>IFERROR(VLOOKUP(Table1[[#This Row],[Staff ID]],Table2[],2,FALSE),"")</f>
        <v/>
      </c>
      <c r="N1175" s="211" t="str">
        <f>IFERROR(IF(VLOOKUP(Table1[[#This Row],[Budget Code Description]],Dimentions!$X$6:$AC$97,4,FALSE)="","",VLOOKUP(Table1[[#This Row],[Budget Code Description]],Dimentions!$X$6:$AC$97,4,FALSE)),"")</f>
        <v/>
      </c>
      <c r="O1175" s="65" t="str">
        <f>IFERROR(VLOOKUP(Table1[[#This Row],[Vendor ID]],Table549[],2,FALSE),"")</f>
        <v/>
      </c>
      <c r="P1175" s="63"/>
      <c r="Q1175" s="143" t="str">
        <f>IF(Table1[[#This Row],[Posting Date]]&lt;&gt;"",$D$9,"")</f>
        <v/>
      </c>
      <c r="R1175" s="159" t="str">
        <f>IF(Table1[[#This Row],[Posting Date]]&lt;&gt;"",$D$10,"")</f>
        <v/>
      </c>
      <c r="S1175" s="66"/>
      <c r="T1175" s="63"/>
      <c r="U1175" s="67"/>
      <c r="V1175" s="67"/>
      <c r="W1175" s="67" t="str">
        <f t="shared" si="18"/>
        <v/>
      </c>
      <c r="X1175" s="161" t="str">
        <f>IF(E1175="","",(IF(Table1[[#This Row],[Cur]]="USD",Table1[[#This Row],[Cur_Amount Debit]],Table1[[#This Row],[Cur_Amount Debit]]/Table1[[#This Row],[Exchange Rate]])))</f>
        <v/>
      </c>
      <c r="Y1175" s="161" t="str">
        <f>IF(E1175="","",(IF(Table1[[#This Row],[Cur]]="USD",Table1[[#This Row],[Cur_Amount Credit]],Table1[[#This Row],[Cur_Amount Credit]]/ExchangeRate)))</f>
        <v/>
      </c>
      <c r="Z1175" s="203" t="str">
        <f>IF(E1175="","",(Table1[[#This Row],[Debit USD]]-Table1[[#This Row],[Credit USD]]))</f>
        <v/>
      </c>
      <c r="AA1175" s="122"/>
      <c r="AB1175" s="1"/>
      <c r="AC1175" s="15"/>
      <c r="AD1175" s="15" t="str">
        <f>IF(AND(OR(Table1[[#This Row],[Account]]="15030",Table1[[#This Row],[Account]]="15035",Table1[[#This Row],[Account]]="20150"),Table1[[#This Row],[Vendor ID]]=""),1,"")</f>
        <v/>
      </c>
      <c r="AE1175" s="15"/>
      <c r="AF1175" s="15"/>
      <c r="AG1175" s="15"/>
      <c r="AH1175" s="46" t="str">
        <f>IF(Table1[[#This Row],[Posting Date]]&lt;&gt;"","GJ-"&amp;CountryID,"")</f>
        <v/>
      </c>
      <c r="AI1175" s="59" t="str">
        <f>IF(Table1[[#This Row],[Posting Date]]&lt;&gt;"",Table1[[#This Row],[Posting Date]],"")</f>
        <v/>
      </c>
      <c r="AJ1175" s="46"/>
      <c r="AK1175" s="46" t="str">
        <f>IF(Table1[[#This Row],[Description]]&lt;&gt;"",Table1[[#This Row],[Description]],"")</f>
        <v/>
      </c>
      <c r="AL1175" s="46" t="str">
        <f>IF(Table1[[#This Row],[Posting Date]]&lt;&gt;"",Table1[[#This Row],[Reference Number]],"")</f>
        <v/>
      </c>
      <c r="AM1175" s="46" t="str">
        <f>TRIM(Table1[[#This Row],[Line '#]])</f>
        <v/>
      </c>
      <c r="AN1175" s="46" t="str">
        <f>TRIM(Table1[[#This Row],[Account]])</f>
        <v/>
      </c>
      <c r="AO1175" s="46" t="str">
        <f>IF(Table1[[#This Row],[Posting Date]]&lt;&gt;"",$D$5,"")</f>
        <v/>
      </c>
      <c r="AP1175" s="46" t="str">
        <f>TRIM(Table1[[#This Row],[Departments-Prgrams]])</f>
        <v/>
      </c>
      <c r="AQ1175" s="46" t="str">
        <f>TRIM(Table1[[#This Row],[Grant]])</f>
        <v/>
      </c>
      <c r="AR1175" s="46" t="str">
        <f>TRIM(Table1[[#This Row],[Staff ID]])</f>
        <v/>
      </c>
      <c r="AS1175" s="46" t="str">
        <f>IF(TRIM(Table1[[#This Row],[Budget Code]])=0,"",TRIM(Table1[[#This Row],[Budget Code]]))</f>
        <v/>
      </c>
      <c r="AT1175" s="46" t="str">
        <f>IF(Table1[[#This Row],[Line Description]]&lt;&gt;"",Table1[[#This Row],[Line Description]],"")</f>
        <v/>
      </c>
      <c r="AU1175" s="46" t="str">
        <f>IF(Table1[[#This Row],[Cur_Amount Debit]]&gt;0,ROUND(Table1[[#This Row],[Cur_Amount Debit]],2),"")</f>
        <v/>
      </c>
      <c r="AV1175" s="46" t="str">
        <f>IF(Table1[[#This Row],[Cur_Amount Credit]]&gt;0,ROUND(Table1[[#This Row],[Cur_Amount Credit]],2),"")</f>
        <v/>
      </c>
      <c r="AW1175" s="46" t="str">
        <f>LEFT(Table1[[#This Row],[Cur]],3)</f>
        <v/>
      </c>
      <c r="AX1175" s="59"/>
      <c r="AY1175" s="46"/>
      <c r="AZ1175" s="46" t="str">
        <f>IF(Table1[[#This Row],[Cur]]&lt;&gt;"",IF(Table1[[#This Row],[Cur]]="USD","",ExchangeRate),"")</f>
        <v/>
      </c>
      <c r="BA1175" s="46" t="str">
        <f>IF(Table1[[#This Row],[Grant]]&lt;&gt;"",VLOOKUP(Table1[[#This Row],[Grant]],Grants!B:D,3),"")</f>
        <v/>
      </c>
      <c r="BB1175" s="46" t="str">
        <f>TRIM(Table1[[#This Row],[Vendor ID]])</f>
        <v/>
      </c>
      <c r="BC1175">
        <f>IF(Table1[[#This Row],[Reference Number]]=Q1174,BC1174,BC1174+1)</f>
        <v>2</v>
      </c>
    </row>
    <row r="1176" spans="1:55" ht="11.25" hidden="1" customHeight="1">
      <c r="A1176" s="1"/>
      <c r="B1176" s="88" t="str">
        <f>IF(Table1[[#This Row],[Posting Date]]&lt;&gt;"",IF(Table1[[#This Row],[Reference Number]]=Q1175,B1175+1,1),"")</f>
        <v/>
      </c>
      <c r="C1176" s="61"/>
      <c r="D1176" s="61"/>
      <c r="E1176" s="218"/>
      <c r="F1176" s="143" t="str">
        <f>IFERROR(IF(VLOOKUP(Table1[[#This Row],[Budget Code Description]],Dimentions!$X$6:$AC$132,2,FALSE)="","",VLOOKUP(Table1[[#This Row],[Budget Code Description]],Dimentions!$X$6:$AC$132,2,FALSE)),"")</f>
        <v/>
      </c>
      <c r="G1176" s="143" t="str">
        <f>IFERROR(VLOOKUP(Table1[[#This Row],[Budget Code Description]],Dimentions!$X$6:$AC$132,3,FALSE),"")</f>
        <v/>
      </c>
      <c r="H1176" s="64" t="str">
        <f>IFERROR(VLOOKUP(Table1[[#This Row],[Account]],Dimentions!$S$6:$V$233,2,FALSE),"")</f>
        <v/>
      </c>
      <c r="I1176" s="62">
        <f>_xlfn.NUMBERVALUE(LEFT(Table1[[#This Row],[Account]],1))</f>
        <v>0</v>
      </c>
      <c r="J1176" s="62" t="str">
        <f>IFERROR(VLOOKUP(Table1[[#This Row],[Budget Code Description]],Table6[#All],7,FALSE),"")</f>
        <v/>
      </c>
      <c r="K1176" s="143" t="str">
        <f>IFERROR(VLOOKUP(Table1[[#This Row],[Budget Code Description]],Table6[#All],8,FALSE),"")</f>
        <v/>
      </c>
      <c r="L1176" s="63"/>
      <c r="M1176" s="65" t="str">
        <f>IFERROR(VLOOKUP(Table1[[#This Row],[Staff ID]],Table2[],2,FALSE),"")</f>
        <v/>
      </c>
      <c r="N1176" s="211" t="str">
        <f>IFERROR(IF(VLOOKUP(Table1[[#This Row],[Budget Code Description]],Dimentions!$X$6:$AC$97,4,FALSE)="","",VLOOKUP(Table1[[#This Row],[Budget Code Description]],Dimentions!$X$6:$AC$97,4,FALSE)),"")</f>
        <v/>
      </c>
      <c r="O1176" s="65" t="str">
        <f>IFERROR(VLOOKUP(Table1[[#This Row],[Vendor ID]],Table549[],2,FALSE),"")</f>
        <v/>
      </c>
      <c r="P1176" s="63"/>
      <c r="Q1176" s="143" t="str">
        <f>IF(Table1[[#This Row],[Posting Date]]&lt;&gt;"",$D$9,"")</f>
        <v/>
      </c>
      <c r="R1176" s="159" t="str">
        <f>IF(Table1[[#This Row],[Posting Date]]&lt;&gt;"",$D$10,"")</f>
        <v/>
      </c>
      <c r="S1176" s="66"/>
      <c r="T1176" s="63"/>
      <c r="U1176" s="67"/>
      <c r="V1176" s="67"/>
      <c r="W1176" s="67" t="str">
        <f t="shared" si="18"/>
        <v/>
      </c>
      <c r="X1176" s="161" t="str">
        <f>IF(E1176="","",(IF(Table1[[#This Row],[Cur]]="USD",Table1[[#This Row],[Cur_Amount Debit]],Table1[[#This Row],[Cur_Amount Debit]]/Table1[[#This Row],[Exchange Rate]])))</f>
        <v/>
      </c>
      <c r="Y1176" s="161" t="str">
        <f>IF(E1176="","",(IF(Table1[[#This Row],[Cur]]="USD",Table1[[#This Row],[Cur_Amount Credit]],Table1[[#This Row],[Cur_Amount Credit]]/ExchangeRate)))</f>
        <v/>
      </c>
      <c r="Z1176" s="203" t="str">
        <f>IF(E1176="","",(Table1[[#This Row],[Debit USD]]-Table1[[#This Row],[Credit USD]]))</f>
        <v/>
      </c>
      <c r="AA1176" s="122"/>
      <c r="AB1176" s="1"/>
      <c r="AC1176" s="15"/>
      <c r="AD1176" s="15" t="str">
        <f>IF(AND(OR(Table1[[#This Row],[Account]]="15030",Table1[[#This Row],[Account]]="15035",Table1[[#This Row],[Account]]="20150"),Table1[[#This Row],[Vendor ID]]=""),1,"")</f>
        <v/>
      </c>
      <c r="AE1176" s="15"/>
      <c r="AF1176" s="15"/>
      <c r="AG1176" s="15"/>
      <c r="AH1176" s="46" t="str">
        <f>IF(Table1[[#This Row],[Posting Date]]&lt;&gt;"","GJ-"&amp;CountryID,"")</f>
        <v/>
      </c>
      <c r="AI1176" s="59" t="str">
        <f>IF(Table1[[#This Row],[Posting Date]]&lt;&gt;"",Table1[[#This Row],[Posting Date]],"")</f>
        <v/>
      </c>
      <c r="AJ1176" s="46"/>
      <c r="AK1176" s="46" t="str">
        <f>IF(Table1[[#This Row],[Description]]&lt;&gt;"",Table1[[#This Row],[Description]],"")</f>
        <v/>
      </c>
      <c r="AL1176" s="46" t="str">
        <f>IF(Table1[[#This Row],[Posting Date]]&lt;&gt;"",Table1[[#This Row],[Reference Number]],"")</f>
        <v/>
      </c>
      <c r="AM1176" s="46" t="str">
        <f>TRIM(Table1[[#This Row],[Line '#]])</f>
        <v/>
      </c>
      <c r="AN1176" s="46" t="str">
        <f>TRIM(Table1[[#This Row],[Account]])</f>
        <v/>
      </c>
      <c r="AO1176" s="46" t="str">
        <f>IF(Table1[[#This Row],[Posting Date]]&lt;&gt;"",$D$5,"")</f>
        <v/>
      </c>
      <c r="AP1176" s="46" t="str">
        <f>TRIM(Table1[[#This Row],[Departments-Prgrams]])</f>
        <v/>
      </c>
      <c r="AQ1176" s="46" t="str">
        <f>TRIM(Table1[[#This Row],[Grant]])</f>
        <v/>
      </c>
      <c r="AR1176" s="46" t="str">
        <f>TRIM(Table1[[#This Row],[Staff ID]])</f>
        <v/>
      </c>
      <c r="AS1176" s="46" t="str">
        <f>IF(TRIM(Table1[[#This Row],[Budget Code]])=0,"",TRIM(Table1[[#This Row],[Budget Code]]))</f>
        <v/>
      </c>
      <c r="AT1176" s="46" t="str">
        <f>IF(Table1[[#This Row],[Line Description]]&lt;&gt;"",Table1[[#This Row],[Line Description]],"")</f>
        <v/>
      </c>
      <c r="AU1176" s="46" t="str">
        <f>IF(Table1[[#This Row],[Cur_Amount Debit]]&gt;0,ROUND(Table1[[#This Row],[Cur_Amount Debit]],2),"")</f>
        <v/>
      </c>
      <c r="AV1176" s="46" t="str">
        <f>IF(Table1[[#This Row],[Cur_Amount Credit]]&gt;0,ROUND(Table1[[#This Row],[Cur_Amount Credit]],2),"")</f>
        <v/>
      </c>
      <c r="AW1176" s="46" t="str">
        <f>LEFT(Table1[[#This Row],[Cur]],3)</f>
        <v/>
      </c>
      <c r="AX1176" s="59"/>
      <c r="AY1176" s="46"/>
      <c r="AZ1176" s="46" t="str">
        <f>IF(Table1[[#This Row],[Cur]]&lt;&gt;"",IF(Table1[[#This Row],[Cur]]="USD","",ExchangeRate),"")</f>
        <v/>
      </c>
      <c r="BA1176" s="46" t="str">
        <f>IF(Table1[[#This Row],[Grant]]&lt;&gt;"",VLOOKUP(Table1[[#This Row],[Grant]],Grants!B:D,3),"")</f>
        <v/>
      </c>
      <c r="BB1176" s="46" t="str">
        <f>TRIM(Table1[[#This Row],[Vendor ID]])</f>
        <v/>
      </c>
      <c r="BC1176">
        <f>IF(Table1[[#This Row],[Reference Number]]=Q1175,BC1175,BC1175+1)</f>
        <v>2</v>
      </c>
    </row>
    <row r="1177" spans="1:55" ht="11.25" hidden="1" customHeight="1">
      <c r="A1177" s="1"/>
      <c r="B1177" s="88" t="str">
        <f>IF(Table1[[#This Row],[Posting Date]]&lt;&gt;"",IF(Table1[[#This Row],[Reference Number]]=Q1176,B1176+1,1),"")</f>
        <v/>
      </c>
      <c r="C1177" s="61"/>
      <c r="D1177" s="61"/>
      <c r="E1177" s="218"/>
      <c r="F1177" s="143" t="str">
        <f>IFERROR(IF(VLOOKUP(Table1[[#This Row],[Budget Code Description]],Dimentions!$X$6:$AC$132,2,FALSE)="","",VLOOKUP(Table1[[#This Row],[Budget Code Description]],Dimentions!$X$6:$AC$132,2,FALSE)),"")</f>
        <v/>
      </c>
      <c r="G1177" s="143" t="str">
        <f>IFERROR(VLOOKUP(Table1[[#This Row],[Budget Code Description]],Dimentions!$X$6:$AC$132,3,FALSE),"")</f>
        <v/>
      </c>
      <c r="H1177" s="64" t="str">
        <f>IFERROR(VLOOKUP(Table1[[#This Row],[Account]],Dimentions!$S$6:$V$233,2,FALSE),"")</f>
        <v/>
      </c>
      <c r="I1177" s="62">
        <f>_xlfn.NUMBERVALUE(LEFT(Table1[[#This Row],[Account]],1))</f>
        <v>0</v>
      </c>
      <c r="J1177" s="62" t="str">
        <f>IFERROR(VLOOKUP(Table1[[#This Row],[Budget Code Description]],Table6[#All],7,FALSE),"")</f>
        <v/>
      </c>
      <c r="K1177" s="143" t="str">
        <f>IFERROR(VLOOKUP(Table1[[#This Row],[Budget Code Description]],Table6[#All],8,FALSE),"")</f>
        <v/>
      </c>
      <c r="L1177" s="63"/>
      <c r="M1177" s="65" t="str">
        <f>IFERROR(VLOOKUP(Table1[[#This Row],[Staff ID]],Table2[],2,FALSE),"")</f>
        <v/>
      </c>
      <c r="N1177" s="211" t="str">
        <f>IFERROR(IF(VLOOKUP(Table1[[#This Row],[Budget Code Description]],Dimentions!$X$6:$AC$97,4,FALSE)="","",VLOOKUP(Table1[[#This Row],[Budget Code Description]],Dimentions!$X$6:$AC$97,4,FALSE)),"")</f>
        <v/>
      </c>
      <c r="O1177" s="65" t="str">
        <f>IFERROR(VLOOKUP(Table1[[#This Row],[Vendor ID]],Table549[],2,FALSE),"")</f>
        <v/>
      </c>
      <c r="P1177" s="63"/>
      <c r="Q1177" s="143" t="str">
        <f>IF(Table1[[#This Row],[Posting Date]]&lt;&gt;"",$D$9,"")</f>
        <v/>
      </c>
      <c r="R1177" s="159" t="str">
        <f>IF(Table1[[#This Row],[Posting Date]]&lt;&gt;"",$D$10,"")</f>
        <v/>
      </c>
      <c r="S1177" s="66"/>
      <c r="T1177" s="63"/>
      <c r="U1177" s="67"/>
      <c r="V1177" s="67"/>
      <c r="W1177" s="67" t="str">
        <f t="shared" si="18"/>
        <v/>
      </c>
      <c r="X1177" s="161" t="str">
        <f>IF(E1177="","",(IF(Table1[[#This Row],[Cur]]="USD",Table1[[#This Row],[Cur_Amount Debit]],Table1[[#This Row],[Cur_Amount Debit]]/Table1[[#This Row],[Exchange Rate]])))</f>
        <v/>
      </c>
      <c r="Y1177" s="161" t="str">
        <f>IF(E1177="","",(IF(Table1[[#This Row],[Cur]]="USD",Table1[[#This Row],[Cur_Amount Credit]],Table1[[#This Row],[Cur_Amount Credit]]/ExchangeRate)))</f>
        <v/>
      </c>
      <c r="Z1177" s="203" t="str">
        <f>IF(E1177="","",(Table1[[#This Row],[Debit USD]]-Table1[[#This Row],[Credit USD]]))</f>
        <v/>
      </c>
      <c r="AA1177" s="122"/>
      <c r="AB1177" s="1"/>
      <c r="AC1177" s="15"/>
      <c r="AD1177" s="15" t="str">
        <f>IF(AND(OR(Table1[[#This Row],[Account]]="15030",Table1[[#This Row],[Account]]="15035",Table1[[#This Row],[Account]]="20150"),Table1[[#This Row],[Vendor ID]]=""),1,"")</f>
        <v/>
      </c>
      <c r="AE1177" s="15"/>
      <c r="AF1177" s="15"/>
      <c r="AG1177" s="15"/>
      <c r="AH1177" s="46" t="str">
        <f>IF(Table1[[#This Row],[Posting Date]]&lt;&gt;"","GJ-"&amp;CountryID,"")</f>
        <v/>
      </c>
      <c r="AI1177" s="59" t="str">
        <f>IF(Table1[[#This Row],[Posting Date]]&lt;&gt;"",Table1[[#This Row],[Posting Date]],"")</f>
        <v/>
      </c>
      <c r="AJ1177" s="46"/>
      <c r="AK1177" s="46" t="str">
        <f>IF(Table1[[#This Row],[Description]]&lt;&gt;"",Table1[[#This Row],[Description]],"")</f>
        <v/>
      </c>
      <c r="AL1177" s="46" t="str">
        <f>IF(Table1[[#This Row],[Posting Date]]&lt;&gt;"",Table1[[#This Row],[Reference Number]],"")</f>
        <v/>
      </c>
      <c r="AM1177" s="46" t="str">
        <f>TRIM(Table1[[#This Row],[Line '#]])</f>
        <v/>
      </c>
      <c r="AN1177" s="46" t="str">
        <f>TRIM(Table1[[#This Row],[Account]])</f>
        <v/>
      </c>
      <c r="AO1177" s="46" t="str">
        <f>IF(Table1[[#This Row],[Posting Date]]&lt;&gt;"",$D$5,"")</f>
        <v/>
      </c>
      <c r="AP1177" s="46" t="str">
        <f>TRIM(Table1[[#This Row],[Departments-Prgrams]])</f>
        <v/>
      </c>
      <c r="AQ1177" s="46" t="str">
        <f>TRIM(Table1[[#This Row],[Grant]])</f>
        <v/>
      </c>
      <c r="AR1177" s="46" t="str">
        <f>TRIM(Table1[[#This Row],[Staff ID]])</f>
        <v/>
      </c>
      <c r="AS1177" s="46" t="str">
        <f>IF(TRIM(Table1[[#This Row],[Budget Code]])=0,"",TRIM(Table1[[#This Row],[Budget Code]]))</f>
        <v/>
      </c>
      <c r="AT1177" s="46" t="str">
        <f>IF(Table1[[#This Row],[Line Description]]&lt;&gt;"",Table1[[#This Row],[Line Description]],"")</f>
        <v/>
      </c>
      <c r="AU1177" s="46" t="str">
        <f>IF(Table1[[#This Row],[Cur_Amount Debit]]&gt;0,ROUND(Table1[[#This Row],[Cur_Amount Debit]],2),"")</f>
        <v/>
      </c>
      <c r="AV1177" s="46" t="str">
        <f>IF(Table1[[#This Row],[Cur_Amount Credit]]&gt;0,ROUND(Table1[[#This Row],[Cur_Amount Credit]],2),"")</f>
        <v/>
      </c>
      <c r="AW1177" s="46" t="str">
        <f>LEFT(Table1[[#This Row],[Cur]],3)</f>
        <v/>
      </c>
      <c r="AX1177" s="59"/>
      <c r="AY1177" s="46"/>
      <c r="AZ1177" s="46" t="str">
        <f>IF(Table1[[#This Row],[Cur]]&lt;&gt;"",IF(Table1[[#This Row],[Cur]]="USD","",ExchangeRate),"")</f>
        <v/>
      </c>
      <c r="BA1177" s="46" t="str">
        <f>IF(Table1[[#This Row],[Grant]]&lt;&gt;"",VLOOKUP(Table1[[#This Row],[Grant]],Grants!B:D,3),"")</f>
        <v/>
      </c>
      <c r="BB1177" s="46" t="str">
        <f>TRIM(Table1[[#This Row],[Vendor ID]])</f>
        <v/>
      </c>
      <c r="BC1177">
        <f>IF(Table1[[#This Row],[Reference Number]]=Q1176,BC1176,BC1176+1)</f>
        <v>2</v>
      </c>
    </row>
    <row r="1178" spans="1:55" ht="11.25" hidden="1" customHeight="1">
      <c r="A1178" s="1"/>
      <c r="B1178" s="88" t="str">
        <f>IF(Table1[[#This Row],[Posting Date]]&lt;&gt;"",IF(Table1[[#This Row],[Reference Number]]=Q1177,B1177+1,1),"")</f>
        <v/>
      </c>
      <c r="C1178" s="61"/>
      <c r="D1178" s="61"/>
      <c r="E1178" s="218"/>
      <c r="F1178" s="143" t="str">
        <f>IFERROR(IF(VLOOKUP(Table1[[#This Row],[Budget Code Description]],Dimentions!$X$6:$AC$132,2,FALSE)="","",VLOOKUP(Table1[[#This Row],[Budget Code Description]],Dimentions!$X$6:$AC$132,2,FALSE)),"")</f>
        <v/>
      </c>
      <c r="G1178" s="143" t="str">
        <f>IFERROR(VLOOKUP(Table1[[#This Row],[Budget Code Description]],Dimentions!$X$6:$AC$132,3,FALSE),"")</f>
        <v/>
      </c>
      <c r="H1178" s="64" t="str">
        <f>IFERROR(VLOOKUP(Table1[[#This Row],[Account]],Dimentions!$S$6:$V$233,2,FALSE),"")</f>
        <v/>
      </c>
      <c r="I1178" s="62">
        <f>_xlfn.NUMBERVALUE(LEFT(Table1[[#This Row],[Account]],1))</f>
        <v>0</v>
      </c>
      <c r="J1178" s="62" t="str">
        <f>IFERROR(VLOOKUP(Table1[[#This Row],[Budget Code Description]],Table6[#All],7,FALSE),"")</f>
        <v/>
      </c>
      <c r="K1178" s="143" t="str">
        <f>IFERROR(VLOOKUP(Table1[[#This Row],[Budget Code Description]],Table6[#All],8,FALSE),"")</f>
        <v/>
      </c>
      <c r="L1178" s="63"/>
      <c r="M1178" s="65" t="str">
        <f>IFERROR(VLOOKUP(Table1[[#This Row],[Staff ID]],Table2[],2,FALSE),"")</f>
        <v/>
      </c>
      <c r="N1178" s="211" t="str">
        <f>IFERROR(IF(VLOOKUP(Table1[[#This Row],[Budget Code Description]],Dimentions!$X$6:$AC$97,4,FALSE)="","",VLOOKUP(Table1[[#This Row],[Budget Code Description]],Dimentions!$X$6:$AC$97,4,FALSE)),"")</f>
        <v/>
      </c>
      <c r="O1178" s="65" t="str">
        <f>IFERROR(VLOOKUP(Table1[[#This Row],[Vendor ID]],Table549[],2,FALSE),"")</f>
        <v/>
      </c>
      <c r="P1178" s="63"/>
      <c r="Q1178" s="143" t="str">
        <f>IF(Table1[[#This Row],[Posting Date]]&lt;&gt;"",$D$9,"")</f>
        <v/>
      </c>
      <c r="R1178" s="159" t="str">
        <f>IF(Table1[[#This Row],[Posting Date]]&lt;&gt;"",$D$10,"")</f>
        <v/>
      </c>
      <c r="S1178" s="66"/>
      <c r="T1178" s="63"/>
      <c r="U1178" s="67"/>
      <c r="V1178" s="67"/>
      <c r="W1178" s="67" t="str">
        <f t="shared" si="18"/>
        <v/>
      </c>
      <c r="X1178" s="161" t="str">
        <f>IF(E1178="","",(IF(Table1[[#This Row],[Cur]]="USD",Table1[[#This Row],[Cur_Amount Debit]],Table1[[#This Row],[Cur_Amount Debit]]/Table1[[#This Row],[Exchange Rate]])))</f>
        <v/>
      </c>
      <c r="Y1178" s="161" t="str">
        <f>IF(E1178="","",(IF(Table1[[#This Row],[Cur]]="USD",Table1[[#This Row],[Cur_Amount Credit]],Table1[[#This Row],[Cur_Amount Credit]]/ExchangeRate)))</f>
        <v/>
      </c>
      <c r="Z1178" s="203" t="str">
        <f>IF(E1178="","",(Table1[[#This Row],[Debit USD]]-Table1[[#This Row],[Credit USD]]))</f>
        <v/>
      </c>
      <c r="AA1178" s="122"/>
      <c r="AB1178" s="1"/>
      <c r="AC1178" s="15"/>
      <c r="AD1178" s="15" t="str">
        <f>IF(AND(OR(Table1[[#This Row],[Account]]="15030",Table1[[#This Row],[Account]]="15035",Table1[[#This Row],[Account]]="20150"),Table1[[#This Row],[Vendor ID]]=""),1,"")</f>
        <v/>
      </c>
      <c r="AE1178" s="15"/>
      <c r="AF1178" s="15"/>
      <c r="AG1178" s="15"/>
      <c r="AH1178" s="46" t="str">
        <f>IF(Table1[[#This Row],[Posting Date]]&lt;&gt;"","GJ-"&amp;CountryID,"")</f>
        <v/>
      </c>
      <c r="AI1178" s="59" t="str">
        <f>IF(Table1[[#This Row],[Posting Date]]&lt;&gt;"",Table1[[#This Row],[Posting Date]],"")</f>
        <v/>
      </c>
      <c r="AJ1178" s="46"/>
      <c r="AK1178" s="46" t="str">
        <f>IF(Table1[[#This Row],[Description]]&lt;&gt;"",Table1[[#This Row],[Description]],"")</f>
        <v/>
      </c>
      <c r="AL1178" s="46" t="str">
        <f>IF(Table1[[#This Row],[Posting Date]]&lt;&gt;"",Table1[[#This Row],[Reference Number]],"")</f>
        <v/>
      </c>
      <c r="AM1178" s="46" t="str">
        <f>TRIM(Table1[[#This Row],[Line '#]])</f>
        <v/>
      </c>
      <c r="AN1178" s="46" t="str">
        <f>TRIM(Table1[[#This Row],[Account]])</f>
        <v/>
      </c>
      <c r="AO1178" s="46" t="str">
        <f>IF(Table1[[#This Row],[Posting Date]]&lt;&gt;"",$D$5,"")</f>
        <v/>
      </c>
      <c r="AP1178" s="46" t="str">
        <f>TRIM(Table1[[#This Row],[Departments-Prgrams]])</f>
        <v/>
      </c>
      <c r="AQ1178" s="46" t="str">
        <f>TRIM(Table1[[#This Row],[Grant]])</f>
        <v/>
      </c>
      <c r="AR1178" s="46" t="str">
        <f>TRIM(Table1[[#This Row],[Staff ID]])</f>
        <v/>
      </c>
      <c r="AS1178" s="46" t="str">
        <f>IF(TRIM(Table1[[#This Row],[Budget Code]])=0,"",TRIM(Table1[[#This Row],[Budget Code]]))</f>
        <v/>
      </c>
      <c r="AT1178" s="46" t="str">
        <f>IF(Table1[[#This Row],[Line Description]]&lt;&gt;"",Table1[[#This Row],[Line Description]],"")</f>
        <v/>
      </c>
      <c r="AU1178" s="46" t="str">
        <f>IF(Table1[[#This Row],[Cur_Amount Debit]]&gt;0,ROUND(Table1[[#This Row],[Cur_Amount Debit]],2),"")</f>
        <v/>
      </c>
      <c r="AV1178" s="46" t="str">
        <f>IF(Table1[[#This Row],[Cur_Amount Credit]]&gt;0,ROUND(Table1[[#This Row],[Cur_Amount Credit]],2),"")</f>
        <v/>
      </c>
      <c r="AW1178" s="46" t="str">
        <f>LEFT(Table1[[#This Row],[Cur]],3)</f>
        <v/>
      </c>
      <c r="AX1178" s="59"/>
      <c r="AY1178" s="46"/>
      <c r="AZ1178" s="46" t="str">
        <f>IF(Table1[[#This Row],[Cur]]&lt;&gt;"",IF(Table1[[#This Row],[Cur]]="USD","",ExchangeRate),"")</f>
        <v/>
      </c>
      <c r="BA1178" s="46" t="str">
        <f>IF(Table1[[#This Row],[Grant]]&lt;&gt;"",VLOOKUP(Table1[[#This Row],[Grant]],Grants!B:D,3),"")</f>
        <v/>
      </c>
      <c r="BB1178" s="46" t="str">
        <f>TRIM(Table1[[#This Row],[Vendor ID]])</f>
        <v/>
      </c>
      <c r="BC1178">
        <f>IF(Table1[[#This Row],[Reference Number]]=Q1177,BC1177,BC1177+1)</f>
        <v>2</v>
      </c>
    </row>
    <row r="1179" spans="1:55" ht="11.25" hidden="1" customHeight="1">
      <c r="A1179" s="1"/>
      <c r="B1179" s="88" t="str">
        <f>IF(Table1[[#This Row],[Posting Date]]&lt;&gt;"",IF(Table1[[#This Row],[Reference Number]]=Q1178,B1178+1,1),"")</f>
        <v/>
      </c>
      <c r="C1179" s="61"/>
      <c r="D1179" s="61"/>
      <c r="E1179" s="218"/>
      <c r="F1179" s="143" t="str">
        <f>IFERROR(IF(VLOOKUP(Table1[[#This Row],[Budget Code Description]],Dimentions!$X$6:$AC$132,2,FALSE)="","",VLOOKUP(Table1[[#This Row],[Budget Code Description]],Dimentions!$X$6:$AC$132,2,FALSE)),"")</f>
        <v/>
      </c>
      <c r="G1179" s="143" t="str">
        <f>IFERROR(VLOOKUP(Table1[[#This Row],[Budget Code Description]],Dimentions!$X$6:$AC$132,3,FALSE),"")</f>
        <v/>
      </c>
      <c r="H1179" s="64" t="str">
        <f>IFERROR(VLOOKUP(Table1[[#This Row],[Account]],Dimentions!$S$6:$V$233,2,FALSE),"")</f>
        <v/>
      </c>
      <c r="I1179" s="62">
        <f>_xlfn.NUMBERVALUE(LEFT(Table1[[#This Row],[Account]],1))</f>
        <v>0</v>
      </c>
      <c r="J1179" s="62" t="str">
        <f>IFERROR(VLOOKUP(Table1[[#This Row],[Budget Code Description]],Table6[#All],7,FALSE),"")</f>
        <v/>
      </c>
      <c r="K1179" s="143" t="str">
        <f>IFERROR(VLOOKUP(Table1[[#This Row],[Budget Code Description]],Table6[#All],8,FALSE),"")</f>
        <v/>
      </c>
      <c r="L1179" s="63"/>
      <c r="M1179" s="65" t="str">
        <f>IFERROR(VLOOKUP(Table1[[#This Row],[Staff ID]],Table2[],2,FALSE),"")</f>
        <v/>
      </c>
      <c r="N1179" s="211" t="str">
        <f>IFERROR(IF(VLOOKUP(Table1[[#This Row],[Budget Code Description]],Dimentions!$X$6:$AC$97,4,FALSE)="","",VLOOKUP(Table1[[#This Row],[Budget Code Description]],Dimentions!$X$6:$AC$97,4,FALSE)),"")</f>
        <v/>
      </c>
      <c r="O1179" s="65" t="str">
        <f>IFERROR(VLOOKUP(Table1[[#This Row],[Vendor ID]],Table549[],2,FALSE),"")</f>
        <v/>
      </c>
      <c r="P1179" s="63"/>
      <c r="Q1179" s="143" t="str">
        <f>IF(Table1[[#This Row],[Posting Date]]&lt;&gt;"",$D$9,"")</f>
        <v/>
      </c>
      <c r="R1179" s="159" t="str">
        <f>IF(Table1[[#This Row],[Posting Date]]&lt;&gt;"",$D$10,"")</f>
        <v/>
      </c>
      <c r="S1179" s="66"/>
      <c r="T1179" s="63"/>
      <c r="U1179" s="67"/>
      <c r="V1179" s="67"/>
      <c r="W1179" s="67" t="str">
        <f t="shared" si="18"/>
        <v/>
      </c>
      <c r="X1179" s="161" t="str">
        <f>IF(E1179="","",(IF(Table1[[#This Row],[Cur]]="USD",Table1[[#This Row],[Cur_Amount Debit]],Table1[[#This Row],[Cur_Amount Debit]]/Table1[[#This Row],[Exchange Rate]])))</f>
        <v/>
      </c>
      <c r="Y1179" s="161" t="str">
        <f>IF(E1179="","",(IF(Table1[[#This Row],[Cur]]="USD",Table1[[#This Row],[Cur_Amount Credit]],Table1[[#This Row],[Cur_Amount Credit]]/ExchangeRate)))</f>
        <v/>
      </c>
      <c r="Z1179" s="203" t="str">
        <f>IF(E1179="","",(Table1[[#This Row],[Debit USD]]-Table1[[#This Row],[Credit USD]]))</f>
        <v/>
      </c>
      <c r="AA1179" s="122"/>
      <c r="AB1179" s="1"/>
      <c r="AC1179" s="15"/>
      <c r="AD1179" s="15" t="str">
        <f>IF(AND(OR(Table1[[#This Row],[Account]]="15030",Table1[[#This Row],[Account]]="15035",Table1[[#This Row],[Account]]="20150"),Table1[[#This Row],[Vendor ID]]=""),1,"")</f>
        <v/>
      </c>
      <c r="AE1179" s="15"/>
      <c r="AF1179" s="15"/>
      <c r="AG1179" s="15"/>
      <c r="AH1179" s="46" t="str">
        <f>IF(Table1[[#This Row],[Posting Date]]&lt;&gt;"","GJ-"&amp;CountryID,"")</f>
        <v/>
      </c>
      <c r="AI1179" s="59" t="str">
        <f>IF(Table1[[#This Row],[Posting Date]]&lt;&gt;"",Table1[[#This Row],[Posting Date]],"")</f>
        <v/>
      </c>
      <c r="AJ1179" s="46"/>
      <c r="AK1179" s="46" t="str">
        <f>IF(Table1[[#This Row],[Description]]&lt;&gt;"",Table1[[#This Row],[Description]],"")</f>
        <v/>
      </c>
      <c r="AL1179" s="46" t="str">
        <f>IF(Table1[[#This Row],[Posting Date]]&lt;&gt;"",Table1[[#This Row],[Reference Number]],"")</f>
        <v/>
      </c>
      <c r="AM1179" s="46" t="str">
        <f>TRIM(Table1[[#This Row],[Line '#]])</f>
        <v/>
      </c>
      <c r="AN1179" s="46" t="str">
        <f>TRIM(Table1[[#This Row],[Account]])</f>
        <v/>
      </c>
      <c r="AO1179" s="46" t="str">
        <f>IF(Table1[[#This Row],[Posting Date]]&lt;&gt;"",$D$5,"")</f>
        <v/>
      </c>
      <c r="AP1179" s="46" t="str">
        <f>TRIM(Table1[[#This Row],[Departments-Prgrams]])</f>
        <v/>
      </c>
      <c r="AQ1179" s="46" t="str">
        <f>TRIM(Table1[[#This Row],[Grant]])</f>
        <v/>
      </c>
      <c r="AR1179" s="46" t="str">
        <f>TRIM(Table1[[#This Row],[Staff ID]])</f>
        <v/>
      </c>
      <c r="AS1179" s="46" t="str">
        <f>IF(TRIM(Table1[[#This Row],[Budget Code]])=0,"",TRIM(Table1[[#This Row],[Budget Code]]))</f>
        <v/>
      </c>
      <c r="AT1179" s="46" t="str">
        <f>IF(Table1[[#This Row],[Line Description]]&lt;&gt;"",Table1[[#This Row],[Line Description]],"")</f>
        <v/>
      </c>
      <c r="AU1179" s="46" t="str">
        <f>IF(Table1[[#This Row],[Cur_Amount Debit]]&gt;0,ROUND(Table1[[#This Row],[Cur_Amount Debit]],2),"")</f>
        <v/>
      </c>
      <c r="AV1179" s="46" t="str">
        <f>IF(Table1[[#This Row],[Cur_Amount Credit]]&gt;0,ROUND(Table1[[#This Row],[Cur_Amount Credit]],2),"")</f>
        <v/>
      </c>
      <c r="AW1179" s="46" t="str">
        <f>LEFT(Table1[[#This Row],[Cur]],3)</f>
        <v/>
      </c>
      <c r="AX1179" s="59"/>
      <c r="AY1179" s="46"/>
      <c r="AZ1179" s="46" t="str">
        <f>IF(Table1[[#This Row],[Cur]]&lt;&gt;"",IF(Table1[[#This Row],[Cur]]="USD","",ExchangeRate),"")</f>
        <v/>
      </c>
      <c r="BA1179" s="46" t="str">
        <f>IF(Table1[[#This Row],[Grant]]&lt;&gt;"",VLOOKUP(Table1[[#This Row],[Grant]],Grants!B:D,3),"")</f>
        <v/>
      </c>
      <c r="BB1179" s="46" t="str">
        <f>TRIM(Table1[[#This Row],[Vendor ID]])</f>
        <v/>
      </c>
      <c r="BC1179">
        <f>IF(Table1[[#This Row],[Reference Number]]=Q1178,BC1178,BC1178+1)</f>
        <v>2</v>
      </c>
    </row>
    <row r="1180" spans="1:55" ht="11.25" hidden="1" customHeight="1">
      <c r="A1180" s="1"/>
      <c r="B1180" s="88" t="str">
        <f>IF(Table1[[#This Row],[Posting Date]]&lt;&gt;"",IF(Table1[[#This Row],[Reference Number]]=Q1179,B1179+1,1),"")</f>
        <v/>
      </c>
      <c r="C1180" s="61"/>
      <c r="D1180" s="61"/>
      <c r="E1180" s="218"/>
      <c r="F1180" s="143" t="str">
        <f>IFERROR(IF(VLOOKUP(Table1[[#This Row],[Budget Code Description]],Dimentions!$X$6:$AC$132,2,FALSE)="","",VLOOKUP(Table1[[#This Row],[Budget Code Description]],Dimentions!$X$6:$AC$132,2,FALSE)),"")</f>
        <v/>
      </c>
      <c r="G1180" s="143" t="str">
        <f>IFERROR(VLOOKUP(Table1[[#This Row],[Budget Code Description]],Dimentions!$X$6:$AC$132,3,FALSE),"")</f>
        <v/>
      </c>
      <c r="H1180" s="64" t="str">
        <f>IFERROR(VLOOKUP(Table1[[#This Row],[Account]],Dimentions!$S$6:$V$233,2,FALSE),"")</f>
        <v/>
      </c>
      <c r="I1180" s="62">
        <f>_xlfn.NUMBERVALUE(LEFT(Table1[[#This Row],[Account]],1))</f>
        <v>0</v>
      </c>
      <c r="J1180" s="62" t="str">
        <f>IFERROR(VLOOKUP(Table1[[#This Row],[Budget Code Description]],Table6[#All],7,FALSE),"")</f>
        <v/>
      </c>
      <c r="K1180" s="143" t="str">
        <f>IFERROR(VLOOKUP(Table1[[#This Row],[Budget Code Description]],Table6[#All],8,FALSE),"")</f>
        <v/>
      </c>
      <c r="L1180" s="63"/>
      <c r="M1180" s="65" t="str">
        <f>IFERROR(VLOOKUP(Table1[[#This Row],[Staff ID]],Table2[],2,FALSE),"")</f>
        <v/>
      </c>
      <c r="N1180" s="211" t="str">
        <f>IFERROR(IF(VLOOKUP(Table1[[#This Row],[Budget Code Description]],Dimentions!$X$6:$AC$97,4,FALSE)="","",VLOOKUP(Table1[[#This Row],[Budget Code Description]],Dimentions!$X$6:$AC$97,4,FALSE)),"")</f>
        <v/>
      </c>
      <c r="O1180" s="65" t="str">
        <f>IFERROR(VLOOKUP(Table1[[#This Row],[Vendor ID]],Table549[],2,FALSE),"")</f>
        <v/>
      </c>
      <c r="P1180" s="63"/>
      <c r="Q1180" s="143" t="str">
        <f>IF(Table1[[#This Row],[Posting Date]]&lt;&gt;"",$D$9,"")</f>
        <v/>
      </c>
      <c r="R1180" s="159" t="str">
        <f>IF(Table1[[#This Row],[Posting Date]]&lt;&gt;"",$D$10,"")</f>
        <v/>
      </c>
      <c r="S1180" s="66"/>
      <c r="T1180" s="63"/>
      <c r="U1180" s="67"/>
      <c r="V1180" s="67"/>
      <c r="W1180" s="67" t="str">
        <f t="shared" si="18"/>
        <v/>
      </c>
      <c r="X1180" s="161" t="str">
        <f>IF(E1180="","",(IF(Table1[[#This Row],[Cur]]="USD",Table1[[#This Row],[Cur_Amount Debit]],Table1[[#This Row],[Cur_Amount Debit]]/Table1[[#This Row],[Exchange Rate]])))</f>
        <v/>
      </c>
      <c r="Y1180" s="161" t="str">
        <f>IF(E1180="","",(IF(Table1[[#This Row],[Cur]]="USD",Table1[[#This Row],[Cur_Amount Credit]],Table1[[#This Row],[Cur_Amount Credit]]/ExchangeRate)))</f>
        <v/>
      </c>
      <c r="Z1180" s="203" t="str">
        <f>IF(E1180="","",(Table1[[#This Row],[Debit USD]]-Table1[[#This Row],[Credit USD]]))</f>
        <v/>
      </c>
      <c r="AA1180" s="122"/>
      <c r="AB1180" s="1"/>
      <c r="AC1180" s="15"/>
      <c r="AD1180" s="15" t="str">
        <f>IF(AND(OR(Table1[[#This Row],[Account]]="15030",Table1[[#This Row],[Account]]="15035",Table1[[#This Row],[Account]]="20150"),Table1[[#This Row],[Vendor ID]]=""),1,"")</f>
        <v/>
      </c>
      <c r="AE1180" s="15"/>
      <c r="AF1180" s="15"/>
      <c r="AG1180" s="15"/>
      <c r="AH1180" s="46" t="str">
        <f>IF(Table1[[#This Row],[Posting Date]]&lt;&gt;"","GJ-"&amp;CountryID,"")</f>
        <v/>
      </c>
      <c r="AI1180" s="59" t="str">
        <f>IF(Table1[[#This Row],[Posting Date]]&lt;&gt;"",Table1[[#This Row],[Posting Date]],"")</f>
        <v/>
      </c>
      <c r="AJ1180" s="46"/>
      <c r="AK1180" s="46" t="str">
        <f>IF(Table1[[#This Row],[Description]]&lt;&gt;"",Table1[[#This Row],[Description]],"")</f>
        <v/>
      </c>
      <c r="AL1180" s="46" t="str">
        <f>IF(Table1[[#This Row],[Posting Date]]&lt;&gt;"",Table1[[#This Row],[Reference Number]],"")</f>
        <v/>
      </c>
      <c r="AM1180" s="46" t="str">
        <f>TRIM(Table1[[#This Row],[Line '#]])</f>
        <v/>
      </c>
      <c r="AN1180" s="46" t="str">
        <f>TRIM(Table1[[#This Row],[Account]])</f>
        <v/>
      </c>
      <c r="AO1180" s="46" t="str">
        <f>IF(Table1[[#This Row],[Posting Date]]&lt;&gt;"",$D$5,"")</f>
        <v/>
      </c>
      <c r="AP1180" s="46" t="str">
        <f>TRIM(Table1[[#This Row],[Departments-Prgrams]])</f>
        <v/>
      </c>
      <c r="AQ1180" s="46" t="str">
        <f>TRIM(Table1[[#This Row],[Grant]])</f>
        <v/>
      </c>
      <c r="AR1180" s="46" t="str">
        <f>TRIM(Table1[[#This Row],[Staff ID]])</f>
        <v/>
      </c>
      <c r="AS1180" s="46" t="str">
        <f>IF(TRIM(Table1[[#This Row],[Budget Code]])=0,"",TRIM(Table1[[#This Row],[Budget Code]]))</f>
        <v/>
      </c>
      <c r="AT1180" s="46" t="str">
        <f>IF(Table1[[#This Row],[Line Description]]&lt;&gt;"",Table1[[#This Row],[Line Description]],"")</f>
        <v/>
      </c>
      <c r="AU1180" s="46" t="str">
        <f>IF(Table1[[#This Row],[Cur_Amount Debit]]&gt;0,ROUND(Table1[[#This Row],[Cur_Amount Debit]],2),"")</f>
        <v/>
      </c>
      <c r="AV1180" s="46" t="str">
        <f>IF(Table1[[#This Row],[Cur_Amount Credit]]&gt;0,ROUND(Table1[[#This Row],[Cur_Amount Credit]],2),"")</f>
        <v/>
      </c>
      <c r="AW1180" s="46" t="str">
        <f>LEFT(Table1[[#This Row],[Cur]],3)</f>
        <v/>
      </c>
      <c r="AX1180" s="59"/>
      <c r="AY1180" s="46"/>
      <c r="AZ1180" s="46" t="str">
        <f>IF(Table1[[#This Row],[Cur]]&lt;&gt;"",IF(Table1[[#This Row],[Cur]]="USD","",ExchangeRate),"")</f>
        <v/>
      </c>
      <c r="BA1180" s="46" t="str">
        <f>IF(Table1[[#This Row],[Grant]]&lt;&gt;"",VLOOKUP(Table1[[#This Row],[Grant]],Grants!B:D,3),"")</f>
        <v/>
      </c>
      <c r="BB1180" s="46" t="str">
        <f>TRIM(Table1[[#This Row],[Vendor ID]])</f>
        <v/>
      </c>
      <c r="BC1180">
        <f>IF(Table1[[#This Row],[Reference Number]]=Q1179,BC1179,BC1179+1)</f>
        <v>2</v>
      </c>
    </row>
    <row r="1181" spans="1:55" ht="11.25" hidden="1" customHeight="1">
      <c r="A1181" s="1"/>
      <c r="B1181" s="88" t="str">
        <f>IF(Table1[[#This Row],[Posting Date]]&lt;&gt;"",IF(Table1[[#This Row],[Reference Number]]=Q1180,B1180+1,1),"")</f>
        <v/>
      </c>
      <c r="C1181" s="61"/>
      <c r="D1181" s="61"/>
      <c r="E1181" s="218"/>
      <c r="F1181" s="143" t="str">
        <f>IFERROR(IF(VLOOKUP(Table1[[#This Row],[Budget Code Description]],Dimentions!$X$6:$AC$132,2,FALSE)="","",VLOOKUP(Table1[[#This Row],[Budget Code Description]],Dimentions!$X$6:$AC$132,2,FALSE)),"")</f>
        <v/>
      </c>
      <c r="G1181" s="143" t="str">
        <f>IFERROR(VLOOKUP(Table1[[#This Row],[Budget Code Description]],Dimentions!$X$6:$AC$132,3,FALSE),"")</f>
        <v/>
      </c>
      <c r="H1181" s="64" t="str">
        <f>IFERROR(VLOOKUP(Table1[[#This Row],[Account]],Dimentions!$S$6:$V$233,2,FALSE),"")</f>
        <v/>
      </c>
      <c r="I1181" s="62">
        <f>_xlfn.NUMBERVALUE(LEFT(Table1[[#This Row],[Account]],1))</f>
        <v>0</v>
      </c>
      <c r="J1181" s="62" t="str">
        <f>IFERROR(VLOOKUP(Table1[[#This Row],[Budget Code Description]],Table6[#All],7,FALSE),"")</f>
        <v/>
      </c>
      <c r="K1181" s="143" t="str">
        <f>IFERROR(VLOOKUP(Table1[[#This Row],[Budget Code Description]],Table6[#All],8,FALSE),"")</f>
        <v/>
      </c>
      <c r="L1181" s="63"/>
      <c r="M1181" s="65" t="str">
        <f>IFERROR(VLOOKUP(Table1[[#This Row],[Staff ID]],Table2[],2,FALSE),"")</f>
        <v/>
      </c>
      <c r="N1181" s="211" t="str">
        <f>IFERROR(IF(VLOOKUP(Table1[[#This Row],[Budget Code Description]],Dimentions!$X$6:$AC$97,4,FALSE)="","",VLOOKUP(Table1[[#This Row],[Budget Code Description]],Dimentions!$X$6:$AC$97,4,FALSE)),"")</f>
        <v/>
      </c>
      <c r="O1181" s="65" t="str">
        <f>IFERROR(VLOOKUP(Table1[[#This Row],[Vendor ID]],Table549[],2,FALSE),"")</f>
        <v/>
      </c>
      <c r="P1181" s="63"/>
      <c r="Q1181" s="143" t="str">
        <f>IF(Table1[[#This Row],[Posting Date]]&lt;&gt;"",$D$9,"")</f>
        <v/>
      </c>
      <c r="R1181" s="159" t="str">
        <f>IF(Table1[[#This Row],[Posting Date]]&lt;&gt;"",$D$10,"")</f>
        <v/>
      </c>
      <c r="S1181" s="66"/>
      <c r="T1181" s="63"/>
      <c r="U1181" s="67"/>
      <c r="V1181" s="67"/>
      <c r="W1181" s="67" t="str">
        <f t="shared" si="18"/>
        <v/>
      </c>
      <c r="X1181" s="161" t="str">
        <f>IF(E1181="","",(IF(Table1[[#This Row],[Cur]]="USD",Table1[[#This Row],[Cur_Amount Debit]],Table1[[#This Row],[Cur_Amount Debit]]/Table1[[#This Row],[Exchange Rate]])))</f>
        <v/>
      </c>
      <c r="Y1181" s="161" t="str">
        <f>IF(E1181="","",(IF(Table1[[#This Row],[Cur]]="USD",Table1[[#This Row],[Cur_Amount Credit]],Table1[[#This Row],[Cur_Amount Credit]]/ExchangeRate)))</f>
        <v/>
      </c>
      <c r="Z1181" s="203" t="str">
        <f>IF(E1181="","",(Table1[[#This Row],[Debit USD]]-Table1[[#This Row],[Credit USD]]))</f>
        <v/>
      </c>
      <c r="AA1181" s="122"/>
      <c r="AB1181" s="1"/>
      <c r="AC1181" s="15"/>
      <c r="AD1181" s="15" t="str">
        <f>IF(AND(OR(Table1[[#This Row],[Account]]="15030",Table1[[#This Row],[Account]]="15035",Table1[[#This Row],[Account]]="20150"),Table1[[#This Row],[Vendor ID]]=""),1,"")</f>
        <v/>
      </c>
      <c r="AE1181" s="15"/>
      <c r="AF1181" s="15"/>
      <c r="AG1181" s="15"/>
      <c r="AH1181" s="46" t="str">
        <f>IF(Table1[[#This Row],[Posting Date]]&lt;&gt;"","GJ-"&amp;CountryID,"")</f>
        <v/>
      </c>
      <c r="AI1181" s="59" t="str">
        <f>IF(Table1[[#This Row],[Posting Date]]&lt;&gt;"",Table1[[#This Row],[Posting Date]],"")</f>
        <v/>
      </c>
      <c r="AJ1181" s="46"/>
      <c r="AK1181" s="46" t="str">
        <f>IF(Table1[[#This Row],[Description]]&lt;&gt;"",Table1[[#This Row],[Description]],"")</f>
        <v/>
      </c>
      <c r="AL1181" s="46" t="str">
        <f>IF(Table1[[#This Row],[Posting Date]]&lt;&gt;"",Table1[[#This Row],[Reference Number]],"")</f>
        <v/>
      </c>
      <c r="AM1181" s="46" t="str">
        <f>TRIM(Table1[[#This Row],[Line '#]])</f>
        <v/>
      </c>
      <c r="AN1181" s="46" t="str">
        <f>TRIM(Table1[[#This Row],[Account]])</f>
        <v/>
      </c>
      <c r="AO1181" s="46" t="str">
        <f>IF(Table1[[#This Row],[Posting Date]]&lt;&gt;"",$D$5,"")</f>
        <v/>
      </c>
      <c r="AP1181" s="46" t="str">
        <f>TRIM(Table1[[#This Row],[Departments-Prgrams]])</f>
        <v/>
      </c>
      <c r="AQ1181" s="46" t="str">
        <f>TRIM(Table1[[#This Row],[Grant]])</f>
        <v/>
      </c>
      <c r="AR1181" s="46" t="str">
        <f>TRIM(Table1[[#This Row],[Staff ID]])</f>
        <v/>
      </c>
      <c r="AS1181" s="46" t="str">
        <f>IF(TRIM(Table1[[#This Row],[Budget Code]])=0,"",TRIM(Table1[[#This Row],[Budget Code]]))</f>
        <v/>
      </c>
      <c r="AT1181" s="46" t="str">
        <f>IF(Table1[[#This Row],[Line Description]]&lt;&gt;"",Table1[[#This Row],[Line Description]],"")</f>
        <v/>
      </c>
      <c r="AU1181" s="46" t="str">
        <f>IF(Table1[[#This Row],[Cur_Amount Debit]]&gt;0,ROUND(Table1[[#This Row],[Cur_Amount Debit]],2),"")</f>
        <v/>
      </c>
      <c r="AV1181" s="46" t="str">
        <f>IF(Table1[[#This Row],[Cur_Amount Credit]]&gt;0,ROUND(Table1[[#This Row],[Cur_Amount Credit]],2),"")</f>
        <v/>
      </c>
      <c r="AW1181" s="46" t="str">
        <f>LEFT(Table1[[#This Row],[Cur]],3)</f>
        <v/>
      </c>
      <c r="AX1181" s="59"/>
      <c r="AY1181" s="46"/>
      <c r="AZ1181" s="46" t="str">
        <f>IF(Table1[[#This Row],[Cur]]&lt;&gt;"",IF(Table1[[#This Row],[Cur]]="USD","",ExchangeRate),"")</f>
        <v/>
      </c>
      <c r="BA1181" s="46" t="str">
        <f>IF(Table1[[#This Row],[Grant]]&lt;&gt;"",VLOOKUP(Table1[[#This Row],[Grant]],Grants!B:D,3),"")</f>
        <v/>
      </c>
      <c r="BB1181" s="46" t="str">
        <f>TRIM(Table1[[#This Row],[Vendor ID]])</f>
        <v/>
      </c>
      <c r="BC1181">
        <f>IF(Table1[[#This Row],[Reference Number]]=Q1180,BC1180,BC1180+1)</f>
        <v>2</v>
      </c>
    </row>
    <row r="1182" spans="1:55" ht="11.25" hidden="1" customHeight="1">
      <c r="A1182" s="1"/>
      <c r="B1182" s="88" t="str">
        <f>IF(Table1[[#This Row],[Posting Date]]&lt;&gt;"",IF(Table1[[#This Row],[Reference Number]]=Q1181,B1181+1,1),"")</f>
        <v/>
      </c>
      <c r="C1182" s="61"/>
      <c r="D1182" s="61"/>
      <c r="E1182" s="218"/>
      <c r="F1182" s="143" t="str">
        <f>IFERROR(IF(VLOOKUP(Table1[[#This Row],[Budget Code Description]],Dimentions!$X$6:$AC$132,2,FALSE)="","",VLOOKUP(Table1[[#This Row],[Budget Code Description]],Dimentions!$X$6:$AC$132,2,FALSE)),"")</f>
        <v/>
      </c>
      <c r="G1182" s="143" t="str">
        <f>IFERROR(VLOOKUP(Table1[[#This Row],[Budget Code Description]],Dimentions!$X$6:$AC$132,3,FALSE),"")</f>
        <v/>
      </c>
      <c r="H1182" s="64" t="str">
        <f>IFERROR(VLOOKUP(Table1[[#This Row],[Account]],Dimentions!$S$6:$V$233,2,FALSE),"")</f>
        <v/>
      </c>
      <c r="I1182" s="62">
        <f>_xlfn.NUMBERVALUE(LEFT(Table1[[#This Row],[Account]],1))</f>
        <v>0</v>
      </c>
      <c r="J1182" s="62" t="str">
        <f>IFERROR(VLOOKUP(Table1[[#This Row],[Budget Code Description]],Table6[#All],7,FALSE),"")</f>
        <v/>
      </c>
      <c r="K1182" s="143" t="str">
        <f>IFERROR(VLOOKUP(Table1[[#This Row],[Budget Code Description]],Table6[#All],8,FALSE),"")</f>
        <v/>
      </c>
      <c r="L1182" s="63"/>
      <c r="M1182" s="65" t="str">
        <f>IFERROR(VLOOKUP(Table1[[#This Row],[Staff ID]],Table2[],2,FALSE),"")</f>
        <v/>
      </c>
      <c r="N1182" s="211" t="str">
        <f>IFERROR(IF(VLOOKUP(Table1[[#This Row],[Budget Code Description]],Dimentions!$X$6:$AC$97,4,FALSE)="","",VLOOKUP(Table1[[#This Row],[Budget Code Description]],Dimentions!$X$6:$AC$97,4,FALSE)),"")</f>
        <v/>
      </c>
      <c r="O1182" s="65" t="str">
        <f>IFERROR(VLOOKUP(Table1[[#This Row],[Vendor ID]],Table549[],2,FALSE),"")</f>
        <v/>
      </c>
      <c r="P1182" s="63"/>
      <c r="Q1182" s="143" t="str">
        <f>IF(Table1[[#This Row],[Posting Date]]&lt;&gt;"",$D$9,"")</f>
        <v/>
      </c>
      <c r="R1182" s="159" t="str">
        <f>IF(Table1[[#This Row],[Posting Date]]&lt;&gt;"",$D$10,"")</f>
        <v/>
      </c>
      <c r="S1182" s="66"/>
      <c r="T1182" s="63"/>
      <c r="U1182" s="67"/>
      <c r="V1182" s="67"/>
      <c r="W1182" s="67" t="str">
        <f t="shared" si="18"/>
        <v/>
      </c>
      <c r="X1182" s="161" t="str">
        <f>IF(E1182="","",(IF(Table1[[#This Row],[Cur]]="USD",Table1[[#This Row],[Cur_Amount Debit]],Table1[[#This Row],[Cur_Amount Debit]]/Table1[[#This Row],[Exchange Rate]])))</f>
        <v/>
      </c>
      <c r="Y1182" s="161" t="str">
        <f>IF(E1182="","",(IF(Table1[[#This Row],[Cur]]="USD",Table1[[#This Row],[Cur_Amount Credit]],Table1[[#This Row],[Cur_Amount Credit]]/ExchangeRate)))</f>
        <v/>
      </c>
      <c r="Z1182" s="203" t="str">
        <f>IF(E1182="","",(Table1[[#This Row],[Debit USD]]-Table1[[#This Row],[Credit USD]]))</f>
        <v/>
      </c>
      <c r="AA1182" s="122"/>
      <c r="AB1182" s="1"/>
      <c r="AC1182" s="15"/>
      <c r="AD1182" s="15" t="str">
        <f>IF(AND(OR(Table1[[#This Row],[Account]]="15030",Table1[[#This Row],[Account]]="15035",Table1[[#This Row],[Account]]="20150"),Table1[[#This Row],[Vendor ID]]=""),1,"")</f>
        <v/>
      </c>
      <c r="AE1182" s="15"/>
      <c r="AF1182" s="15"/>
      <c r="AG1182" s="15"/>
      <c r="AH1182" s="46" t="str">
        <f>IF(Table1[[#This Row],[Posting Date]]&lt;&gt;"","GJ-"&amp;CountryID,"")</f>
        <v/>
      </c>
      <c r="AI1182" s="59" t="str">
        <f>IF(Table1[[#This Row],[Posting Date]]&lt;&gt;"",Table1[[#This Row],[Posting Date]],"")</f>
        <v/>
      </c>
      <c r="AJ1182" s="46"/>
      <c r="AK1182" s="46" t="str">
        <f>IF(Table1[[#This Row],[Description]]&lt;&gt;"",Table1[[#This Row],[Description]],"")</f>
        <v/>
      </c>
      <c r="AL1182" s="46" t="str">
        <f>IF(Table1[[#This Row],[Posting Date]]&lt;&gt;"",Table1[[#This Row],[Reference Number]],"")</f>
        <v/>
      </c>
      <c r="AM1182" s="46" t="str">
        <f>TRIM(Table1[[#This Row],[Line '#]])</f>
        <v/>
      </c>
      <c r="AN1182" s="46" t="str">
        <f>TRIM(Table1[[#This Row],[Account]])</f>
        <v/>
      </c>
      <c r="AO1182" s="46" t="str">
        <f>IF(Table1[[#This Row],[Posting Date]]&lt;&gt;"",$D$5,"")</f>
        <v/>
      </c>
      <c r="AP1182" s="46" t="str">
        <f>TRIM(Table1[[#This Row],[Departments-Prgrams]])</f>
        <v/>
      </c>
      <c r="AQ1182" s="46" t="str">
        <f>TRIM(Table1[[#This Row],[Grant]])</f>
        <v/>
      </c>
      <c r="AR1182" s="46" t="str">
        <f>TRIM(Table1[[#This Row],[Staff ID]])</f>
        <v/>
      </c>
      <c r="AS1182" s="46" t="str">
        <f>IF(TRIM(Table1[[#This Row],[Budget Code]])=0,"",TRIM(Table1[[#This Row],[Budget Code]]))</f>
        <v/>
      </c>
      <c r="AT1182" s="46" t="str">
        <f>IF(Table1[[#This Row],[Line Description]]&lt;&gt;"",Table1[[#This Row],[Line Description]],"")</f>
        <v/>
      </c>
      <c r="AU1182" s="46" t="str">
        <f>IF(Table1[[#This Row],[Cur_Amount Debit]]&gt;0,ROUND(Table1[[#This Row],[Cur_Amount Debit]],2),"")</f>
        <v/>
      </c>
      <c r="AV1182" s="46" t="str">
        <f>IF(Table1[[#This Row],[Cur_Amount Credit]]&gt;0,ROUND(Table1[[#This Row],[Cur_Amount Credit]],2),"")</f>
        <v/>
      </c>
      <c r="AW1182" s="46" t="str">
        <f>LEFT(Table1[[#This Row],[Cur]],3)</f>
        <v/>
      </c>
      <c r="AX1182" s="59"/>
      <c r="AY1182" s="46"/>
      <c r="AZ1182" s="46" t="str">
        <f>IF(Table1[[#This Row],[Cur]]&lt;&gt;"",IF(Table1[[#This Row],[Cur]]="USD","",ExchangeRate),"")</f>
        <v/>
      </c>
      <c r="BA1182" s="46" t="str">
        <f>IF(Table1[[#This Row],[Grant]]&lt;&gt;"",VLOOKUP(Table1[[#This Row],[Grant]],Grants!B:D,3),"")</f>
        <v/>
      </c>
      <c r="BB1182" s="46" t="str">
        <f>TRIM(Table1[[#This Row],[Vendor ID]])</f>
        <v/>
      </c>
      <c r="BC1182">
        <f>IF(Table1[[#This Row],[Reference Number]]=Q1181,BC1181,BC1181+1)</f>
        <v>2</v>
      </c>
    </row>
    <row r="1183" spans="1:55" ht="11.25" hidden="1" customHeight="1">
      <c r="A1183" s="1"/>
      <c r="B1183" s="88" t="str">
        <f>IF(Table1[[#This Row],[Posting Date]]&lt;&gt;"",IF(Table1[[#This Row],[Reference Number]]=Q1182,B1182+1,1),"")</f>
        <v/>
      </c>
      <c r="C1183" s="61"/>
      <c r="D1183" s="61"/>
      <c r="E1183" s="218"/>
      <c r="F1183" s="143" t="str">
        <f>IFERROR(IF(VLOOKUP(Table1[[#This Row],[Budget Code Description]],Dimentions!$X$6:$AC$132,2,FALSE)="","",VLOOKUP(Table1[[#This Row],[Budget Code Description]],Dimentions!$X$6:$AC$132,2,FALSE)),"")</f>
        <v/>
      </c>
      <c r="G1183" s="143" t="str">
        <f>IFERROR(VLOOKUP(Table1[[#This Row],[Budget Code Description]],Dimentions!$X$6:$AC$132,3,FALSE),"")</f>
        <v/>
      </c>
      <c r="H1183" s="64" t="str">
        <f>IFERROR(VLOOKUP(Table1[[#This Row],[Account]],Dimentions!$S$6:$V$233,2,FALSE),"")</f>
        <v/>
      </c>
      <c r="I1183" s="62">
        <f>_xlfn.NUMBERVALUE(LEFT(Table1[[#This Row],[Account]],1))</f>
        <v>0</v>
      </c>
      <c r="J1183" s="62" t="str">
        <f>IFERROR(VLOOKUP(Table1[[#This Row],[Budget Code Description]],Table6[#All],7,FALSE),"")</f>
        <v/>
      </c>
      <c r="K1183" s="143" t="str">
        <f>IFERROR(VLOOKUP(Table1[[#This Row],[Budget Code Description]],Table6[#All],8,FALSE),"")</f>
        <v/>
      </c>
      <c r="L1183" s="63"/>
      <c r="M1183" s="65" t="str">
        <f>IFERROR(VLOOKUP(Table1[[#This Row],[Staff ID]],Table2[],2,FALSE),"")</f>
        <v/>
      </c>
      <c r="N1183" s="211" t="str">
        <f>IFERROR(IF(VLOOKUP(Table1[[#This Row],[Budget Code Description]],Dimentions!$X$6:$AC$97,4,FALSE)="","",VLOOKUP(Table1[[#This Row],[Budget Code Description]],Dimentions!$X$6:$AC$97,4,FALSE)),"")</f>
        <v/>
      </c>
      <c r="O1183" s="65" t="str">
        <f>IFERROR(VLOOKUP(Table1[[#This Row],[Vendor ID]],Table549[],2,FALSE),"")</f>
        <v/>
      </c>
      <c r="P1183" s="63"/>
      <c r="Q1183" s="143" t="str">
        <f>IF(Table1[[#This Row],[Posting Date]]&lt;&gt;"",$D$9,"")</f>
        <v/>
      </c>
      <c r="R1183" s="159" t="str">
        <f>IF(Table1[[#This Row],[Posting Date]]&lt;&gt;"",$D$10,"")</f>
        <v/>
      </c>
      <c r="S1183" s="66"/>
      <c r="T1183" s="63"/>
      <c r="U1183" s="67"/>
      <c r="V1183" s="67"/>
      <c r="W1183" s="67" t="str">
        <f t="shared" si="18"/>
        <v/>
      </c>
      <c r="X1183" s="161" t="str">
        <f>IF(E1183="","",(IF(Table1[[#This Row],[Cur]]="USD",Table1[[#This Row],[Cur_Amount Debit]],Table1[[#This Row],[Cur_Amount Debit]]/Table1[[#This Row],[Exchange Rate]])))</f>
        <v/>
      </c>
      <c r="Y1183" s="161" t="str">
        <f>IF(E1183="","",(IF(Table1[[#This Row],[Cur]]="USD",Table1[[#This Row],[Cur_Amount Credit]],Table1[[#This Row],[Cur_Amount Credit]]/ExchangeRate)))</f>
        <v/>
      </c>
      <c r="Z1183" s="203" t="str">
        <f>IF(E1183="","",(Table1[[#This Row],[Debit USD]]-Table1[[#This Row],[Credit USD]]))</f>
        <v/>
      </c>
      <c r="AA1183" s="122"/>
      <c r="AB1183" s="1"/>
      <c r="AC1183" s="15"/>
      <c r="AD1183" s="15" t="str">
        <f>IF(AND(OR(Table1[[#This Row],[Account]]="15030",Table1[[#This Row],[Account]]="15035",Table1[[#This Row],[Account]]="20150"),Table1[[#This Row],[Vendor ID]]=""),1,"")</f>
        <v/>
      </c>
      <c r="AE1183" s="15"/>
      <c r="AF1183" s="15"/>
      <c r="AG1183" s="15"/>
      <c r="AH1183" s="46" t="str">
        <f>IF(Table1[[#This Row],[Posting Date]]&lt;&gt;"","GJ-"&amp;CountryID,"")</f>
        <v/>
      </c>
      <c r="AI1183" s="59" t="str">
        <f>IF(Table1[[#This Row],[Posting Date]]&lt;&gt;"",Table1[[#This Row],[Posting Date]],"")</f>
        <v/>
      </c>
      <c r="AJ1183" s="46"/>
      <c r="AK1183" s="46" t="str">
        <f>IF(Table1[[#This Row],[Description]]&lt;&gt;"",Table1[[#This Row],[Description]],"")</f>
        <v/>
      </c>
      <c r="AL1183" s="46" t="str">
        <f>IF(Table1[[#This Row],[Posting Date]]&lt;&gt;"",Table1[[#This Row],[Reference Number]],"")</f>
        <v/>
      </c>
      <c r="AM1183" s="46" t="str">
        <f>TRIM(Table1[[#This Row],[Line '#]])</f>
        <v/>
      </c>
      <c r="AN1183" s="46" t="str">
        <f>TRIM(Table1[[#This Row],[Account]])</f>
        <v/>
      </c>
      <c r="AO1183" s="46" t="str">
        <f>IF(Table1[[#This Row],[Posting Date]]&lt;&gt;"",$D$5,"")</f>
        <v/>
      </c>
      <c r="AP1183" s="46" t="str">
        <f>TRIM(Table1[[#This Row],[Departments-Prgrams]])</f>
        <v/>
      </c>
      <c r="AQ1183" s="46" t="str">
        <f>TRIM(Table1[[#This Row],[Grant]])</f>
        <v/>
      </c>
      <c r="AR1183" s="46" t="str">
        <f>TRIM(Table1[[#This Row],[Staff ID]])</f>
        <v/>
      </c>
      <c r="AS1183" s="46" t="str">
        <f>IF(TRIM(Table1[[#This Row],[Budget Code]])=0,"",TRIM(Table1[[#This Row],[Budget Code]]))</f>
        <v/>
      </c>
      <c r="AT1183" s="46" t="str">
        <f>IF(Table1[[#This Row],[Line Description]]&lt;&gt;"",Table1[[#This Row],[Line Description]],"")</f>
        <v/>
      </c>
      <c r="AU1183" s="46" t="str">
        <f>IF(Table1[[#This Row],[Cur_Amount Debit]]&gt;0,ROUND(Table1[[#This Row],[Cur_Amount Debit]],2),"")</f>
        <v/>
      </c>
      <c r="AV1183" s="46" t="str">
        <f>IF(Table1[[#This Row],[Cur_Amount Credit]]&gt;0,ROUND(Table1[[#This Row],[Cur_Amount Credit]],2),"")</f>
        <v/>
      </c>
      <c r="AW1183" s="46" t="str">
        <f>LEFT(Table1[[#This Row],[Cur]],3)</f>
        <v/>
      </c>
      <c r="AX1183" s="59"/>
      <c r="AY1183" s="46"/>
      <c r="AZ1183" s="46" t="str">
        <f>IF(Table1[[#This Row],[Cur]]&lt;&gt;"",IF(Table1[[#This Row],[Cur]]="USD","",ExchangeRate),"")</f>
        <v/>
      </c>
      <c r="BA1183" s="46" t="str">
        <f>IF(Table1[[#This Row],[Grant]]&lt;&gt;"",VLOOKUP(Table1[[#This Row],[Grant]],Grants!B:D,3),"")</f>
        <v/>
      </c>
      <c r="BB1183" s="46" t="str">
        <f>TRIM(Table1[[#This Row],[Vendor ID]])</f>
        <v/>
      </c>
      <c r="BC1183">
        <f>IF(Table1[[#This Row],[Reference Number]]=Q1182,BC1182,BC1182+1)</f>
        <v>2</v>
      </c>
    </row>
    <row r="1184" spans="1:55" ht="11.25" hidden="1" customHeight="1">
      <c r="A1184" s="1"/>
      <c r="B1184" s="88" t="str">
        <f>IF(Table1[[#This Row],[Posting Date]]&lt;&gt;"",IF(Table1[[#This Row],[Reference Number]]=Q1183,B1183+1,1),"")</f>
        <v/>
      </c>
      <c r="C1184" s="61"/>
      <c r="D1184" s="61"/>
      <c r="E1184" s="218"/>
      <c r="F1184" s="143" t="str">
        <f>IFERROR(IF(VLOOKUP(Table1[[#This Row],[Budget Code Description]],Dimentions!$X$6:$AC$132,2,FALSE)="","",VLOOKUP(Table1[[#This Row],[Budget Code Description]],Dimentions!$X$6:$AC$132,2,FALSE)),"")</f>
        <v/>
      </c>
      <c r="G1184" s="143" t="str">
        <f>IFERROR(VLOOKUP(Table1[[#This Row],[Budget Code Description]],Dimentions!$X$6:$AC$132,3,FALSE),"")</f>
        <v/>
      </c>
      <c r="H1184" s="64" t="str">
        <f>IFERROR(VLOOKUP(Table1[[#This Row],[Account]],Dimentions!$S$6:$V$233,2,FALSE),"")</f>
        <v/>
      </c>
      <c r="I1184" s="62">
        <f>_xlfn.NUMBERVALUE(LEFT(Table1[[#This Row],[Account]],1))</f>
        <v>0</v>
      </c>
      <c r="J1184" s="62" t="str">
        <f>IFERROR(VLOOKUP(Table1[[#This Row],[Budget Code Description]],Table6[#All],7,FALSE),"")</f>
        <v/>
      </c>
      <c r="K1184" s="143" t="str">
        <f>IFERROR(VLOOKUP(Table1[[#This Row],[Budget Code Description]],Table6[#All],8,FALSE),"")</f>
        <v/>
      </c>
      <c r="L1184" s="63"/>
      <c r="M1184" s="65" t="str">
        <f>IFERROR(VLOOKUP(Table1[[#This Row],[Staff ID]],Table2[],2,FALSE),"")</f>
        <v/>
      </c>
      <c r="N1184" s="211" t="str">
        <f>IFERROR(IF(VLOOKUP(Table1[[#This Row],[Budget Code Description]],Dimentions!$X$6:$AC$97,4,FALSE)="","",VLOOKUP(Table1[[#This Row],[Budget Code Description]],Dimentions!$X$6:$AC$97,4,FALSE)),"")</f>
        <v/>
      </c>
      <c r="O1184" s="65" t="str">
        <f>IFERROR(VLOOKUP(Table1[[#This Row],[Vendor ID]],Table549[],2,FALSE),"")</f>
        <v/>
      </c>
      <c r="P1184" s="63"/>
      <c r="Q1184" s="143" t="str">
        <f>IF(Table1[[#This Row],[Posting Date]]&lt;&gt;"",$D$9,"")</f>
        <v/>
      </c>
      <c r="R1184" s="159" t="str">
        <f>IF(Table1[[#This Row],[Posting Date]]&lt;&gt;"",$D$10,"")</f>
        <v/>
      </c>
      <c r="S1184" s="66"/>
      <c r="T1184" s="63"/>
      <c r="U1184" s="67"/>
      <c r="V1184" s="67"/>
      <c r="W1184" s="67" t="str">
        <f t="shared" si="18"/>
        <v/>
      </c>
      <c r="X1184" s="161" t="str">
        <f>IF(E1184="","",(IF(Table1[[#This Row],[Cur]]="USD",Table1[[#This Row],[Cur_Amount Debit]],Table1[[#This Row],[Cur_Amount Debit]]/Table1[[#This Row],[Exchange Rate]])))</f>
        <v/>
      </c>
      <c r="Y1184" s="161" t="str">
        <f>IF(E1184="","",(IF(Table1[[#This Row],[Cur]]="USD",Table1[[#This Row],[Cur_Amount Credit]],Table1[[#This Row],[Cur_Amount Credit]]/ExchangeRate)))</f>
        <v/>
      </c>
      <c r="Z1184" s="203" t="str">
        <f>IF(E1184="","",(Table1[[#This Row],[Debit USD]]-Table1[[#This Row],[Credit USD]]))</f>
        <v/>
      </c>
      <c r="AA1184" s="122"/>
      <c r="AB1184" s="1"/>
      <c r="AC1184" s="15"/>
      <c r="AD1184" s="15" t="str">
        <f>IF(AND(OR(Table1[[#This Row],[Account]]="15030",Table1[[#This Row],[Account]]="15035",Table1[[#This Row],[Account]]="20150"),Table1[[#This Row],[Vendor ID]]=""),1,"")</f>
        <v/>
      </c>
      <c r="AE1184" s="15"/>
      <c r="AF1184" s="15"/>
      <c r="AG1184" s="15"/>
      <c r="AH1184" s="46" t="str">
        <f>IF(Table1[[#This Row],[Posting Date]]&lt;&gt;"","GJ-"&amp;CountryID,"")</f>
        <v/>
      </c>
      <c r="AI1184" s="59" t="str">
        <f>IF(Table1[[#This Row],[Posting Date]]&lt;&gt;"",Table1[[#This Row],[Posting Date]],"")</f>
        <v/>
      </c>
      <c r="AJ1184" s="46"/>
      <c r="AK1184" s="46" t="str">
        <f>IF(Table1[[#This Row],[Description]]&lt;&gt;"",Table1[[#This Row],[Description]],"")</f>
        <v/>
      </c>
      <c r="AL1184" s="46" t="str">
        <f>IF(Table1[[#This Row],[Posting Date]]&lt;&gt;"",Table1[[#This Row],[Reference Number]],"")</f>
        <v/>
      </c>
      <c r="AM1184" s="46" t="str">
        <f>TRIM(Table1[[#This Row],[Line '#]])</f>
        <v/>
      </c>
      <c r="AN1184" s="46" t="str">
        <f>TRIM(Table1[[#This Row],[Account]])</f>
        <v/>
      </c>
      <c r="AO1184" s="46" t="str">
        <f>IF(Table1[[#This Row],[Posting Date]]&lt;&gt;"",$D$5,"")</f>
        <v/>
      </c>
      <c r="AP1184" s="46" t="str">
        <f>TRIM(Table1[[#This Row],[Departments-Prgrams]])</f>
        <v/>
      </c>
      <c r="AQ1184" s="46" t="str">
        <f>TRIM(Table1[[#This Row],[Grant]])</f>
        <v/>
      </c>
      <c r="AR1184" s="46" t="str">
        <f>TRIM(Table1[[#This Row],[Staff ID]])</f>
        <v/>
      </c>
      <c r="AS1184" s="46" t="str">
        <f>IF(TRIM(Table1[[#This Row],[Budget Code]])=0,"",TRIM(Table1[[#This Row],[Budget Code]]))</f>
        <v/>
      </c>
      <c r="AT1184" s="46" t="str">
        <f>IF(Table1[[#This Row],[Line Description]]&lt;&gt;"",Table1[[#This Row],[Line Description]],"")</f>
        <v/>
      </c>
      <c r="AU1184" s="46" t="str">
        <f>IF(Table1[[#This Row],[Cur_Amount Debit]]&gt;0,ROUND(Table1[[#This Row],[Cur_Amount Debit]],2),"")</f>
        <v/>
      </c>
      <c r="AV1184" s="46" t="str">
        <f>IF(Table1[[#This Row],[Cur_Amount Credit]]&gt;0,ROUND(Table1[[#This Row],[Cur_Amount Credit]],2),"")</f>
        <v/>
      </c>
      <c r="AW1184" s="46" t="str">
        <f>LEFT(Table1[[#This Row],[Cur]],3)</f>
        <v/>
      </c>
      <c r="AX1184" s="59"/>
      <c r="AY1184" s="46"/>
      <c r="AZ1184" s="46" t="str">
        <f>IF(Table1[[#This Row],[Cur]]&lt;&gt;"",IF(Table1[[#This Row],[Cur]]="USD","",ExchangeRate),"")</f>
        <v/>
      </c>
      <c r="BA1184" s="46" t="str">
        <f>IF(Table1[[#This Row],[Grant]]&lt;&gt;"",VLOOKUP(Table1[[#This Row],[Grant]],Grants!B:D,3),"")</f>
        <v/>
      </c>
      <c r="BB1184" s="46" t="str">
        <f>TRIM(Table1[[#This Row],[Vendor ID]])</f>
        <v/>
      </c>
      <c r="BC1184">
        <f>IF(Table1[[#This Row],[Reference Number]]=Q1183,BC1183,BC1183+1)</f>
        <v>2</v>
      </c>
    </row>
    <row r="1185" spans="1:55" ht="11.25" hidden="1" customHeight="1">
      <c r="A1185" s="1"/>
      <c r="B1185" s="88" t="str">
        <f>IF(Table1[[#This Row],[Posting Date]]&lt;&gt;"",IF(Table1[[#This Row],[Reference Number]]=Q1184,B1184+1,1),"")</f>
        <v/>
      </c>
      <c r="C1185" s="61"/>
      <c r="D1185" s="61"/>
      <c r="E1185" s="218"/>
      <c r="F1185" s="143" t="str">
        <f>IFERROR(IF(VLOOKUP(Table1[[#This Row],[Budget Code Description]],Dimentions!$X$6:$AC$132,2,FALSE)="","",VLOOKUP(Table1[[#This Row],[Budget Code Description]],Dimentions!$X$6:$AC$132,2,FALSE)),"")</f>
        <v/>
      </c>
      <c r="G1185" s="143" t="str">
        <f>IFERROR(VLOOKUP(Table1[[#This Row],[Budget Code Description]],Dimentions!$X$6:$AC$132,3,FALSE),"")</f>
        <v/>
      </c>
      <c r="H1185" s="64" t="str">
        <f>IFERROR(VLOOKUP(Table1[[#This Row],[Account]],Dimentions!$S$6:$V$233,2,FALSE),"")</f>
        <v/>
      </c>
      <c r="I1185" s="62">
        <f>_xlfn.NUMBERVALUE(LEFT(Table1[[#This Row],[Account]],1))</f>
        <v>0</v>
      </c>
      <c r="J1185" s="62" t="str">
        <f>IFERROR(VLOOKUP(Table1[[#This Row],[Budget Code Description]],Table6[#All],7,FALSE),"")</f>
        <v/>
      </c>
      <c r="K1185" s="143" t="str">
        <f>IFERROR(VLOOKUP(Table1[[#This Row],[Budget Code Description]],Table6[#All],8,FALSE),"")</f>
        <v/>
      </c>
      <c r="L1185" s="63"/>
      <c r="M1185" s="65" t="str">
        <f>IFERROR(VLOOKUP(Table1[[#This Row],[Staff ID]],Table2[],2,FALSE),"")</f>
        <v/>
      </c>
      <c r="N1185" s="211" t="str">
        <f>IFERROR(IF(VLOOKUP(Table1[[#This Row],[Budget Code Description]],Dimentions!$X$6:$AC$97,4,FALSE)="","",VLOOKUP(Table1[[#This Row],[Budget Code Description]],Dimentions!$X$6:$AC$97,4,FALSE)),"")</f>
        <v/>
      </c>
      <c r="O1185" s="65" t="str">
        <f>IFERROR(VLOOKUP(Table1[[#This Row],[Vendor ID]],Table549[],2,FALSE),"")</f>
        <v/>
      </c>
      <c r="P1185" s="63"/>
      <c r="Q1185" s="143" t="str">
        <f>IF(Table1[[#This Row],[Posting Date]]&lt;&gt;"",$D$9,"")</f>
        <v/>
      </c>
      <c r="R1185" s="159" t="str">
        <f>IF(Table1[[#This Row],[Posting Date]]&lt;&gt;"",$D$10,"")</f>
        <v/>
      </c>
      <c r="S1185" s="66"/>
      <c r="T1185" s="63"/>
      <c r="U1185" s="67"/>
      <c r="V1185" s="67"/>
      <c r="W1185" s="67" t="str">
        <f t="shared" si="18"/>
        <v/>
      </c>
      <c r="X1185" s="161" t="str">
        <f>IF(E1185="","",(IF(Table1[[#This Row],[Cur]]="USD",Table1[[#This Row],[Cur_Amount Debit]],Table1[[#This Row],[Cur_Amount Debit]]/Table1[[#This Row],[Exchange Rate]])))</f>
        <v/>
      </c>
      <c r="Y1185" s="161" t="str">
        <f>IF(E1185="","",(IF(Table1[[#This Row],[Cur]]="USD",Table1[[#This Row],[Cur_Amount Credit]],Table1[[#This Row],[Cur_Amount Credit]]/ExchangeRate)))</f>
        <v/>
      </c>
      <c r="Z1185" s="203" t="str">
        <f>IF(E1185="","",(Table1[[#This Row],[Debit USD]]-Table1[[#This Row],[Credit USD]]))</f>
        <v/>
      </c>
      <c r="AA1185" s="122"/>
      <c r="AB1185" s="1"/>
      <c r="AC1185" s="15"/>
      <c r="AD1185" s="15" t="str">
        <f>IF(AND(OR(Table1[[#This Row],[Account]]="15030",Table1[[#This Row],[Account]]="15035",Table1[[#This Row],[Account]]="20150"),Table1[[#This Row],[Vendor ID]]=""),1,"")</f>
        <v/>
      </c>
      <c r="AE1185" s="15"/>
      <c r="AF1185" s="15"/>
      <c r="AG1185" s="15"/>
      <c r="AH1185" s="46" t="str">
        <f>IF(Table1[[#This Row],[Posting Date]]&lt;&gt;"","GJ-"&amp;CountryID,"")</f>
        <v/>
      </c>
      <c r="AI1185" s="59" t="str">
        <f>IF(Table1[[#This Row],[Posting Date]]&lt;&gt;"",Table1[[#This Row],[Posting Date]],"")</f>
        <v/>
      </c>
      <c r="AJ1185" s="46"/>
      <c r="AK1185" s="46" t="str">
        <f>IF(Table1[[#This Row],[Description]]&lt;&gt;"",Table1[[#This Row],[Description]],"")</f>
        <v/>
      </c>
      <c r="AL1185" s="46" t="str">
        <f>IF(Table1[[#This Row],[Posting Date]]&lt;&gt;"",Table1[[#This Row],[Reference Number]],"")</f>
        <v/>
      </c>
      <c r="AM1185" s="46" t="str">
        <f>TRIM(Table1[[#This Row],[Line '#]])</f>
        <v/>
      </c>
      <c r="AN1185" s="46" t="str">
        <f>TRIM(Table1[[#This Row],[Account]])</f>
        <v/>
      </c>
      <c r="AO1185" s="46" t="str">
        <f>IF(Table1[[#This Row],[Posting Date]]&lt;&gt;"",$D$5,"")</f>
        <v/>
      </c>
      <c r="AP1185" s="46" t="str">
        <f>TRIM(Table1[[#This Row],[Departments-Prgrams]])</f>
        <v/>
      </c>
      <c r="AQ1185" s="46" t="str">
        <f>TRIM(Table1[[#This Row],[Grant]])</f>
        <v/>
      </c>
      <c r="AR1185" s="46" t="str">
        <f>TRIM(Table1[[#This Row],[Staff ID]])</f>
        <v/>
      </c>
      <c r="AS1185" s="46" t="str">
        <f>IF(TRIM(Table1[[#This Row],[Budget Code]])=0,"",TRIM(Table1[[#This Row],[Budget Code]]))</f>
        <v/>
      </c>
      <c r="AT1185" s="46" t="str">
        <f>IF(Table1[[#This Row],[Line Description]]&lt;&gt;"",Table1[[#This Row],[Line Description]],"")</f>
        <v/>
      </c>
      <c r="AU1185" s="46" t="str">
        <f>IF(Table1[[#This Row],[Cur_Amount Debit]]&gt;0,ROUND(Table1[[#This Row],[Cur_Amount Debit]],2),"")</f>
        <v/>
      </c>
      <c r="AV1185" s="46" t="str">
        <f>IF(Table1[[#This Row],[Cur_Amount Credit]]&gt;0,ROUND(Table1[[#This Row],[Cur_Amount Credit]],2),"")</f>
        <v/>
      </c>
      <c r="AW1185" s="46" t="str">
        <f>LEFT(Table1[[#This Row],[Cur]],3)</f>
        <v/>
      </c>
      <c r="AX1185" s="59"/>
      <c r="AY1185" s="46"/>
      <c r="AZ1185" s="46" t="str">
        <f>IF(Table1[[#This Row],[Cur]]&lt;&gt;"",IF(Table1[[#This Row],[Cur]]="USD","",ExchangeRate),"")</f>
        <v/>
      </c>
      <c r="BA1185" s="46" t="str">
        <f>IF(Table1[[#This Row],[Grant]]&lt;&gt;"",VLOOKUP(Table1[[#This Row],[Grant]],Grants!B:D,3),"")</f>
        <v/>
      </c>
      <c r="BB1185" s="46" t="str">
        <f>TRIM(Table1[[#This Row],[Vendor ID]])</f>
        <v/>
      </c>
      <c r="BC1185">
        <f>IF(Table1[[#This Row],[Reference Number]]=Q1184,BC1184,BC1184+1)</f>
        <v>2</v>
      </c>
    </row>
    <row r="1186" spans="1:55" ht="11.25" hidden="1" customHeight="1">
      <c r="A1186" s="1"/>
      <c r="B1186" s="88" t="str">
        <f>IF(Table1[[#This Row],[Posting Date]]&lt;&gt;"",IF(Table1[[#This Row],[Reference Number]]=Q1185,B1185+1,1),"")</f>
        <v/>
      </c>
      <c r="C1186" s="61"/>
      <c r="D1186" s="61"/>
      <c r="E1186" s="218"/>
      <c r="F1186" s="143" t="str">
        <f>IFERROR(IF(VLOOKUP(Table1[[#This Row],[Budget Code Description]],Dimentions!$X$6:$AC$132,2,FALSE)="","",VLOOKUP(Table1[[#This Row],[Budget Code Description]],Dimentions!$X$6:$AC$132,2,FALSE)),"")</f>
        <v/>
      </c>
      <c r="G1186" s="143" t="str">
        <f>IFERROR(VLOOKUP(Table1[[#This Row],[Budget Code Description]],Dimentions!$X$6:$AC$132,3,FALSE),"")</f>
        <v/>
      </c>
      <c r="H1186" s="64" t="str">
        <f>IFERROR(VLOOKUP(Table1[[#This Row],[Account]],Dimentions!$S$6:$V$233,2,FALSE),"")</f>
        <v/>
      </c>
      <c r="I1186" s="62">
        <f>_xlfn.NUMBERVALUE(LEFT(Table1[[#This Row],[Account]],1))</f>
        <v>0</v>
      </c>
      <c r="J1186" s="62" t="str">
        <f>IFERROR(VLOOKUP(Table1[[#This Row],[Budget Code Description]],Table6[#All],7,FALSE),"")</f>
        <v/>
      </c>
      <c r="K1186" s="143" t="str">
        <f>IFERROR(VLOOKUP(Table1[[#This Row],[Budget Code Description]],Table6[#All],8,FALSE),"")</f>
        <v/>
      </c>
      <c r="L1186" s="63"/>
      <c r="M1186" s="65" t="str">
        <f>IFERROR(VLOOKUP(Table1[[#This Row],[Staff ID]],Table2[],2,FALSE),"")</f>
        <v/>
      </c>
      <c r="N1186" s="211" t="str">
        <f>IFERROR(IF(VLOOKUP(Table1[[#This Row],[Budget Code Description]],Dimentions!$X$6:$AC$97,4,FALSE)="","",VLOOKUP(Table1[[#This Row],[Budget Code Description]],Dimentions!$X$6:$AC$97,4,FALSE)),"")</f>
        <v/>
      </c>
      <c r="O1186" s="65" t="str">
        <f>IFERROR(VLOOKUP(Table1[[#This Row],[Vendor ID]],Table549[],2,FALSE),"")</f>
        <v/>
      </c>
      <c r="P1186" s="63"/>
      <c r="Q1186" s="143" t="str">
        <f>IF(Table1[[#This Row],[Posting Date]]&lt;&gt;"",$D$9,"")</f>
        <v/>
      </c>
      <c r="R1186" s="159" t="str">
        <f>IF(Table1[[#This Row],[Posting Date]]&lt;&gt;"",$D$10,"")</f>
        <v/>
      </c>
      <c r="S1186" s="66"/>
      <c r="T1186" s="63"/>
      <c r="U1186" s="67"/>
      <c r="V1186" s="67"/>
      <c r="W1186" s="67" t="str">
        <f t="shared" si="18"/>
        <v/>
      </c>
      <c r="X1186" s="161" t="str">
        <f>IF(E1186="","",(IF(Table1[[#This Row],[Cur]]="USD",Table1[[#This Row],[Cur_Amount Debit]],Table1[[#This Row],[Cur_Amount Debit]]/Table1[[#This Row],[Exchange Rate]])))</f>
        <v/>
      </c>
      <c r="Y1186" s="161" t="str">
        <f>IF(E1186="","",(IF(Table1[[#This Row],[Cur]]="USD",Table1[[#This Row],[Cur_Amount Credit]],Table1[[#This Row],[Cur_Amount Credit]]/ExchangeRate)))</f>
        <v/>
      </c>
      <c r="Z1186" s="203" t="str">
        <f>IF(E1186="","",(Table1[[#This Row],[Debit USD]]-Table1[[#This Row],[Credit USD]]))</f>
        <v/>
      </c>
      <c r="AA1186" s="122"/>
      <c r="AB1186" s="1"/>
      <c r="AC1186" s="15"/>
      <c r="AD1186" s="15" t="str">
        <f>IF(AND(OR(Table1[[#This Row],[Account]]="15030",Table1[[#This Row],[Account]]="15035",Table1[[#This Row],[Account]]="20150"),Table1[[#This Row],[Vendor ID]]=""),1,"")</f>
        <v/>
      </c>
      <c r="AE1186" s="15"/>
      <c r="AF1186" s="15"/>
      <c r="AG1186" s="15"/>
      <c r="AH1186" s="46" t="str">
        <f>IF(Table1[[#This Row],[Posting Date]]&lt;&gt;"","GJ-"&amp;CountryID,"")</f>
        <v/>
      </c>
      <c r="AI1186" s="59" t="str">
        <f>IF(Table1[[#This Row],[Posting Date]]&lt;&gt;"",Table1[[#This Row],[Posting Date]],"")</f>
        <v/>
      </c>
      <c r="AJ1186" s="46"/>
      <c r="AK1186" s="46" t="str">
        <f>IF(Table1[[#This Row],[Description]]&lt;&gt;"",Table1[[#This Row],[Description]],"")</f>
        <v/>
      </c>
      <c r="AL1186" s="46" t="str">
        <f>IF(Table1[[#This Row],[Posting Date]]&lt;&gt;"",Table1[[#This Row],[Reference Number]],"")</f>
        <v/>
      </c>
      <c r="AM1186" s="46" t="str">
        <f>TRIM(Table1[[#This Row],[Line '#]])</f>
        <v/>
      </c>
      <c r="AN1186" s="46" t="str">
        <f>TRIM(Table1[[#This Row],[Account]])</f>
        <v/>
      </c>
      <c r="AO1186" s="46" t="str">
        <f>IF(Table1[[#This Row],[Posting Date]]&lt;&gt;"",$D$5,"")</f>
        <v/>
      </c>
      <c r="AP1186" s="46" t="str">
        <f>TRIM(Table1[[#This Row],[Departments-Prgrams]])</f>
        <v/>
      </c>
      <c r="AQ1186" s="46" t="str">
        <f>TRIM(Table1[[#This Row],[Grant]])</f>
        <v/>
      </c>
      <c r="AR1186" s="46" t="str">
        <f>TRIM(Table1[[#This Row],[Staff ID]])</f>
        <v/>
      </c>
      <c r="AS1186" s="46" t="str">
        <f>IF(TRIM(Table1[[#This Row],[Budget Code]])=0,"",TRIM(Table1[[#This Row],[Budget Code]]))</f>
        <v/>
      </c>
      <c r="AT1186" s="46" t="str">
        <f>IF(Table1[[#This Row],[Line Description]]&lt;&gt;"",Table1[[#This Row],[Line Description]],"")</f>
        <v/>
      </c>
      <c r="AU1186" s="46" t="str">
        <f>IF(Table1[[#This Row],[Cur_Amount Debit]]&gt;0,ROUND(Table1[[#This Row],[Cur_Amount Debit]],2),"")</f>
        <v/>
      </c>
      <c r="AV1186" s="46" t="str">
        <f>IF(Table1[[#This Row],[Cur_Amount Credit]]&gt;0,ROUND(Table1[[#This Row],[Cur_Amount Credit]],2),"")</f>
        <v/>
      </c>
      <c r="AW1186" s="46" t="str">
        <f>LEFT(Table1[[#This Row],[Cur]],3)</f>
        <v/>
      </c>
      <c r="AX1186" s="59"/>
      <c r="AY1186" s="46"/>
      <c r="AZ1186" s="46" t="str">
        <f>IF(Table1[[#This Row],[Cur]]&lt;&gt;"",IF(Table1[[#This Row],[Cur]]="USD","",ExchangeRate),"")</f>
        <v/>
      </c>
      <c r="BA1186" s="46" t="str">
        <f>IF(Table1[[#This Row],[Grant]]&lt;&gt;"",VLOOKUP(Table1[[#This Row],[Grant]],Grants!B:D,3),"")</f>
        <v/>
      </c>
      <c r="BB1186" s="46" t="str">
        <f>TRIM(Table1[[#This Row],[Vendor ID]])</f>
        <v/>
      </c>
      <c r="BC1186">
        <f>IF(Table1[[#This Row],[Reference Number]]=Q1185,BC1185,BC1185+1)</f>
        <v>2</v>
      </c>
    </row>
    <row r="1187" spans="1:55" ht="11.25" hidden="1" customHeight="1">
      <c r="A1187" s="1"/>
      <c r="B1187" s="88" t="str">
        <f>IF(Table1[[#This Row],[Posting Date]]&lt;&gt;"",IF(Table1[[#This Row],[Reference Number]]=Q1186,B1186+1,1),"")</f>
        <v/>
      </c>
      <c r="C1187" s="61"/>
      <c r="D1187" s="61"/>
      <c r="E1187" s="218"/>
      <c r="F1187" s="143" t="str">
        <f>IFERROR(IF(VLOOKUP(Table1[[#This Row],[Budget Code Description]],Dimentions!$X$6:$AC$132,2,FALSE)="","",VLOOKUP(Table1[[#This Row],[Budget Code Description]],Dimentions!$X$6:$AC$132,2,FALSE)),"")</f>
        <v/>
      </c>
      <c r="G1187" s="143" t="str">
        <f>IFERROR(VLOOKUP(Table1[[#This Row],[Budget Code Description]],Dimentions!$X$6:$AC$132,3,FALSE),"")</f>
        <v/>
      </c>
      <c r="H1187" s="64" t="str">
        <f>IFERROR(VLOOKUP(Table1[[#This Row],[Account]],Dimentions!$S$6:$V$233,2,FALSE),"")</f>
        <v/>
      </c>
      <c r="I1187" s="62">
        <f>_xlfn.NUMBERVALUE(LEFT(Table1[[#This Row],[Account]],1))</f>
        <v>0</v>
      </c>
      <c r="J1187" s="62" t="str">
        <f>IFERROR(VLOOKUP(Table1[[#This Row],[Budget Code Description]],Table6[#All],7,FALSE),"")</f>
        <v/>
      </c>
      <c r="K1187" s="143" t="str">
        <f>IFERROR(VLOOKUP(Table1[[#This Row],[Budget Code Description]],Table6[#All],8,FALSE),"")</f>
        <v/>
      </c>
      <c r="L1187" s="63"/>
      <c r="M1187" s="65" t="str">
        <f>IFERROR(VLOOKUP(Table1[[#This Row],[Staff ID]],Table2[],2,FALSE),"")</f>
        <v/>
      </c>
      <c r="N1187" s="211" t="str">
        <f>IFERROR(IF(VLOOKUP(Table1[[#This Row],[Budget Code Description]],Dimentions!$X$6:$AC$97,4,FALSE)="","",VLOOKUP(Table1[[#This Row],[Budget Code Description]],Dimentions!$X$6:$AC$97,4,FALSE)),"")</f>
        <v/>
      </c>
      <c r="O1187" s="65" t="str">
        <f>IFERROR(VLOOKUP(Table1[[#This Row],[Vendor ID]],Table549[],2,FALSE),"")</f>
        <v/>
      </c>
      <c r="P1187" s="63"/>
      <c r="Q1187" s="143" t="str">
        <f>IF(Table1[[#This Row],[Posting Date]]&lt;&gt;"",$D$9,"")</f>
        <v/>
      </c>
      <c r="R1187" s="159" t="str">
        <f>IF(Table1[[#This Row],[Posting Date]]&lt;&gt;"",$D$10,"")</f>
        <v/>
      </c>
      <c r="S1187" s="66"/>
      <c r="T1187" s="63"/>
      <c r="U1187" s="67"/>
      <c r="V1187" s="67"/>
      <c r="W1187" s="67" t="str">
        <f t="shared" si="18"/>
        <v/>
      </c>
      <c r="X1187" s="161" t="str">
        <f>IF(E1187="","",(IF(Table1[[#This Row],[Cur]]="USD",Table1[[#This Row],[Cur_Amount Debit]],Table1[[#This Row],[Cur_Amount Debit]]/Table1[[#This Row],[Exchange Rate]])))</f>
        <v/>
      </c>
      <c r="Y1187" s="161" t="str">
        <f>IF(E1187="","",(IF(Table1[[#This Row],[Cur]]="USD",Table1[[#This Row],[Cur_Amount Credit]],Table1[[#This Row],[Cur_Amount Credit]]/ExchangeRate)))</f>
        <v/>
      </c>
      <c r="Z1187" s="203" t="str">
        <f>IF(E1187="","",(Table1[[#This Row],[Debit USD]]-Table1[[#This Row],[Credit USD]]))</f>
        <v/>
      </c>
      <c r="AA1187" s="122"/>
      <c r="AB1187" s="1"/>
      <c r="AC1187" s="15"/>
      <c r="AD1187" s="15" t="str">
        <f>IF(AND(OR(Table1[[#This Row],[Account]]="15030",Table1[[#This Row],[Account]]="15035",Table1[[#This Row],[Account]]="20150"),Table1[[#This Row],[Vendor ID]]=""),1,"")</f>
        <v/>
      </c>
      <c r="AE1187" s="15"/>
      <c r="AF1187" s="15"/>
      <c r="AG1187" s="15"/>
      <c r="AH1187" s="46" t="str">
        <f>IF(Table1[[#This Row],[Posting Date]]&lt;&gt;"","GJ-"&amp;CountryID,"")</f>
        <v/>
      </c>
      <c r="AI1187" s="59" t="str">
        <f>IF(Table1[[#This Row],[Posting Date]]&lt;&gt;"",Table1[[#This Row],[Posting Date]],"")</f>
        <v/>
      </c>
      <c r="AJ1187" s="46"/>
      <c r="AK1187" s="46" t="str">
        <f>IF(Table1[[#This Row],[Description]]&lt;&gt;"",Table1[[#This Row],[Description]],"")</f>
        <v/>
      </c>
      <c r="AL1187" s="46" t="str">
        <f>IF(Table1[[#This Row],[Posting Date]]&lt;&gt;"",Table1[[#This Row],[Reference Number]],"")</f>
        <v/>
      </c>
      <c r="AM1187" s="46" t="str">
        <f>TRIM(Table1[[#This Row],[Line '#]])</f>
        <v/>
      </c>
      <c r="AN1187" s="46" t="str">
        <f>TRIM(Table1[[#This Row],[Account]])</f>
        <v/>
      </c>
      <c r="AO1187" s="46" t="str">
        <f>IF(Table1[[#This Row],[Posting Date]]&lt;&gt;"",$D$5,"")</f>
        <v/>
      </c>
      <c r="AP1187" s="46" t="str">
        <f>TRIM(Table1[[#This Row],[Departments-Prgrams]])</f>
        <v/>
      </c>
      <c r="AQ1187" s="46" t="str">
        <f>TRIM(Table1[[#This Row],[Grant]])</f>
        <v/>
      </c>
      <c r="AR1187" s="46" t="str">
        <f>TRIM(Table1[[#This Row],[Staff ID]])</f>
        <v/>
      </c>
      <c r="AS1187" s="46" t="str">
        <f>IF(TRIM(Table1[[#This Row],[Budget Code]])=0,"",TRIM(Table1[[#This Row],[Budget Code]]))</f>
        <v/>
      </c>
      <c r="AT1187" s="46" t="str">
        <f>IF(Table1[[#This Row],[Line Description]]&lt;&gt;"",Table1[[#This Row],[Line Description]],"")</f>
        <v/>
      </c>
      <c r="AU1187" s="46" t="str">
        <f>IF(Table1[[#This Row],[Cur_Amount Debit]]&gt;0,ROUND(Table1[[#This Row],[Cur_Amount Debit]],2),"")</f>
        <v/>
      </c>
      <c r="AV1187" s="46" t="str">
        <f>IF(Table1[[#This Row],[Cur_Amount Credit]]&gt;0,ROUND(Table1[[#This Row],[Cur_Amount Credit]],2),"")</f>
        <v/>
      </c>
      <c r="AW1187" s="46" t="str">
        <f>LEFT(Table1[[#This Row],[Cur]],3)</f>
        <v/>
      </c>
      <c r="AX1187" s="59"/>
      <c r="AY1187" s="46"/>
      <c r="AZ1187" s="46" t="str">
        <f>IF(Table1[[#This Row],[Cur]]&lt;&gt;"",IF(Table1[[#This Row],[Cur]]="USD","",ExchangeRate),"")</f>
        <v/>
      </c>
      <c r="BA1187" s="46" t="str">
        <f>IF(Table1[[#This Row],[Grant]]&lt;&gt;"",VLOOKUP(Table1[[#This Row],[Grant]],Grants!B:D,3),"")</f>
        <v/>
      </c>
      <c r="BB1187" s="46" t="str">
        <f>TRIM(Table1[[#This Row],[Vendor ID]])</f>
        <v/>
      </c>
      <c r="BC1187">
        <f>IF(Table1[[#This Row],[Reference Number]]=Q1186,BC1186,BC1186+1)</f>
        <v>2</v>
      </c>
    </row>
    <row r="1188" spans="1:55" ht="11.25" hidden="1" customHeight="1">
      <c r="A1188" s="1"/>
      <c r="B1188" s="88" t="str">
        <f>IF(Table1[[#This Row],[Posting Date]]&lt;&gt;"",IF(Table1[[#This Row],[Reference Number]]=Q1187,B1187+1,1),"")</f>
        <v/>
      </c>
      <c r="C1188" s="61"/>
      <c r="D1188" s="61"/>
      <c r="E1188" s="218"/>
      <c r="F1188" s="143" t="str">
        <f>IFERROR(IF(VLOOKUP(Table1[[#This Row],[Budget Code Description]],Dimentions!$X$6:$AC$132,2,FALSE)="","",VLOOKUP(Table1[[#This Row],[Budget Code Description]],Dimentions!$X$6:$AC$132,2,FALSE)),"")</f>
        <v/>
      </c>
      <c r="G1188" s="143" t="str">
        <f>IFERROR(VLOOKUP(Table1[[#This Row],[Budget Code Description]],Dimentions!$X$6:$AC$132,3,FALSE),"")</f>
        <v/>
      </c>
      <c r="H1188" s="64" t="str">
        <f>IFERROR(VLOOKUP(Table1[[#This Row],[Account]],Dimentions!$S$6:$V$233,2,FALSE),"")</f>
        <v/>
      </c>
      <c r="I1188" s="62">
        <f>_xlfn.NUMBERVALUE(LEFT(Table1[[#This Row],[Account]],1))</f>
        <v>0</v>
      </c>
      <c r="J1188" s="62" t="str">
        <f>IFERROR(VLOOKUP(Table1[[#This Row],[Budget Code Description]],Table6[#All],7,FALSE),"")</f>
        <v/>
      </c>
      <c r="K1188" s="143" t="str">
        <f>IFERROR(VLOOKUP(Table1[[#This Row],[Budget Code Description]],Table6[#All],8,FALSE),"")</f>
        <v/>
      </c>
      <c r="L1188" s="63"/>
      <c r="M1188" s="65" t="str">
        <f>IFERROR(VLOOKUP(Table1[[#This Row],[Staff ID]],Table2[],2,FALSE),"")</f>
        <v/>
      </c>
      <c r="N1188" s="211" t="str">
        <f>IFERROR(IF(VLOOKUP(Table1[[#This Row],[Budget Code Description]],Dimentions!$X$6:$AC$97,4,FALSE)="","",VLOOKUP(Table1[[#This Row],[Budget Code Description]],Dimentions!$X$6:$AC$97,4,FALSE)),"")</f>
        <v/>
      </c>
      <c r="O1188" s="65" t="str">
        <f>IFERROR(VLOOKUP(Table1[[#This Row],[Vendor ID]],Table549[],2,FALSE),"")</f>
        <v/>
      </c>
      <c r="P1188" s="63"/>
      <c r="Q1188" s="143" t="str">
        <f>IF(Table1[[#This Row],[Posting Date]]&lt;&gt;"",$D$9,"")</f>
        <v/>
      </c>
      <c r="R1188" s="159" t="str">
        <f>IF(Table1[[#This Row],[Posting Date]]&lt;&gt;"",$D$10,"")</f>
        <v/>
      </c>
      <c r="S1188" s="66"/>
      <c r="T1188" s="63"/>
      <c r="U1188" s="67"/>
      <c r="V1188" s="67"/>
      <c r="W1188" s="67" t="str">
        <f t="shared" si="18"/>
        <v/>
      </c>
      <c r="X1188" s="161" t="str">
        <f>IF(E1188="","",(IF(Table1[[#This Row],[Cur]]="USD",Table1[[#This Row],[Cur_Amount Debit]],Table1[[#This Row],[Cur_Amount Debit]]/Table1[[#This Row],[Exchange Rate]])))</f>
        <v/>
      </c>
      <c r="Y1188" s="161" t="str">
        <f>IF(E1188="","",(IF(Table1[[#This Row],[Cur]]="USD",Table1[[#This Row],[Cur_Amount Credit]],Table1[[#This Row],[Cur_Amount Credit]]/ExchangeRate)))</f>
        <v/>
      </c>
      <c r="Z1188" s="203" t="str">
        <f>IF(E1188="","",(Table1[[#This Row],[Debit USD]]-Table1[[#This Row],[Credit USD]]))</f>
        <v/>
      </c>
      <c r="AA1188" s="122"/>
      <c r="AB1188" s="1"/>
      <c r="AC1188" s="15"/>
      <c r="AD1188" s="15" t="str">
        <f>IF(AND(OR(Table1[[#This Row],[Account]]="15030",Table1[[#This Row],[Account]]="15035",Table1[[#This Row],[Account]]="20150"),Table1[[#This Row],[Vendor ID]]=""),1,"")</f>
        <v/>
      </c>
      <c r="AE1188" s="15"/>
      <c r="AF1188" s="15"/>
      <c r="AG1188" s="15"/>
      <c r="AH1188" s="46" t="str">
        <f>IF(Table1[[#This Row],[Posting Date]]&lt;&gt;"","GJ-"&amp;CountryID,"")</f>
        <v/>
      </c>
      <c r="AI1188" s="59" t="str">
        <f>IF(Table1[[#This Row],[Posting Date]]&lt;&gt;"",Table1[[#This Row],[Posting Date]],"")</f>
        <v/>
      </c>
      <c r="AJ1188" s="46"/>
      <c r="AK1188" s="46" t="str">
        <f>IF(Table1[[#This Row],[Description]]&lt;&gt;"",Table1[[#This Row],[Description]],"")</f>
        <v/>
      </c>
      <c r="AL1188" s="46" t="str">
        <f>IF(Table1[[#This Row],[Posting Date]]&lt;&gt;"",Table1[[#This Row],[Reference Number]],"")</f>
        <v/>
      </c>
      <c r="AM1188" s="46" t="str">
        <f>TRIM(Table1[[#This Row],[Line '#]])</f>
        <v/>
      </c>
      <c r="AN1188" s="46" t="str">
        <f>TRIM(Table1[[#This Row],[Account]])</f>
        <v/>
      </c>
      <c r="AO1188" s="46" t="str">
        <f>IF(Table1[[#This Row],[Posting Date]]&lt;&gt;"",$D$5,"")</f>
        <v/>
      </c>
      <c r="AP1188" s="46" t="str">
        <f>TRIM(Table1[[#This Row],[Departments-Prgrams]])</f>
        <v/>
      </c>
      <c r="AQ1188" s="46" t="str">
        <f>TRIM(Table1[[#This Row],[Grant]])</f>
        <v/>
      </c>
      <c r="AR1188" s="46" t="str">
        <f>TRIM(Table1[[#This Row],[Staff ID]])</f>
        <v/>
      </c>
      <c r="AS1188" s="46" t="str">
        <f>IF(TRIM(Table1[[#This Row],[Budget Code]])=0,"",TRIM(Table1[[#This Row],[Budget Code]]))</f>
        <v/>
      </c>
      <c r="AT1188" s="46" t="str">
        <f>IF(Table1[[#This Row],[Line Description]]&lt;&gt;"",Table1[[#This Row],[Line Description]],"")</f>
        <v/>
      </c>
      <c r="AU1188" s="46" t="str">
        <f>IF(Table1[[#This Row],[Cur_Amount Debit]]&gt;0,ROUND(Table1[[#This Row],[Cur_Amount Debit]],2),"")</f>
        <v/>
      </c>
      <c r="AV1188" s="46" t="str">
        <f>IF(Table1[[#This Row],[Cur_Amount Credit]]&gt;0,ROUND(Table1[[#This Row],[Cur_Amount Credit]],2),"")</f>
        <v/>
      </c>
      <c r="AW1188" s="46" t="str">
        <f>LEFT(Table1[[#This Row],[Cur]],3)</f>
        <v/>
      </c>
      <c r="AX1188" s="59"/>
      <c r="AY1188" s="46"/>
      <c r="AZ1188" s="46" t="str">
        <f>IF(Table1[[#This Row],[Cur]]&lt;&gt;"",IF(Table1[[#This Row],[Cur]]="USD","",ExchangeRate),"")</f>
        <v/>
      </c>
      <c r="BA1188" s="46" t="str">
        <f>IF(Table1[[#This Row],[Grant]]&lt;&gt;"",VLOOKUP(Table1[[#This Row],[Grant]],Grants!B:D,3),"")</f>
        <v/>
      </c>
      <c r="BB1188" s="46" t="str">
        <f>TRIM(Table1[[#This Row],[Vendor ID]])</f>
        <v/>
      </c>
      <c r="BC1188">
        <f>IF(Table1[[#This Row],[Reference Number]]=Q1187,BC1187,BC1187+1)</f>
        <v>2</v>
      </c>
    </row>
    <row r="1189" spans="1:55" ht="11.25" hidden="1" customHeight="1">
      <c r="A1189" s="1"/>
      <c r="B1189" s="88" t="str">
        <f>IF(Table1[[#This Row],[Posting Date]]&lt;&gt;"",IF(Table1[[#This Row],[Reference Number]]=Q1188,B1188+1,1),"")</f>
        <v/>
      </c>
      <c r="C1189" s="61"/>
      <c r="D1189" s="61"/>
      <c r="E1189" s="218"/>
      <c r="F1189" s="143" t="str">
        <f>IFERROR(IF(VLOOKUP(Table1[[#This Row],[Budget Code Description]],Dimentions!$X$6:$AC$132,2,FALSE)="","",VLOOKUP(Table1[[#This Row],[Budget Code Description]],Dimentions!$X$6:$AC$132,2,FALSE)),"")</f>
        <v/>
      </c>
      <c r="G1189" s="143" t="str">
        <f>IFERROR(VLOOKUP(Table1[[#This Row],[Budget Code Description]],Dimentions!$X$6:$AC$132,3,FALSE),"")</f>
        <v/>
      </c>
      <c r="H1189" s="64" t="str">
        <f>IFERROR(VLOOKUP(Table1[[#This Row],[Account]],Dimentions!$S$6:$V$233,2,FALSE),"")</f>
        <v/>
      </c>
      <c r="I1189" s="62">
        <f>_xlfn.NUMBERVALUE(LEFT(Table1[[#This Row],[Account]],1))</f>
        <v>0</v>
      </c>
      <c r="J1189" s="62" t="str">
        <f>IFERROR(VLOOKUP(Table1[[#This Row],[Budget Code Description]],Table6[#All],7,FALSE),"")</f>
        <v/>
      </c>
      <c r="K1189" s="143" t="str">
        <f>IFERROR(VLOOKUP(Table1[[#This Row],[Budget Code Description]],Table6[#All],8,FALSE),"")</f>
        <v/>
      </c>
      <c r="L1189" s="63"/>
      <c r="M1189" s="65" t="str">
        <f>IFERROR(VLOOKUP(Table1[[#This Row],[Staff ID]],Table2[],2,FALSE),"")</f>
        <v/>
      </c>
      <c r="N1189" s="211" t="str">
        <f>IFERROR(IF(VLOOKUP(Table1[[#This Row],[Budget Code Description]],Dimentions!$X$6:$AC$97,4,FALSE)="","",VLOOKUP(Table1[[#This Row],[Budget Code Description]],Dimentions!$X$6:$AC$97,4,FALSE)),"")</f>
        <v/>
      </c>
      <c r="O1189" s="65" t="str">
        <f>IFERROR(VLOOKUP(Table1[[#This Row],[Vendor ID]],Table549[],2,FALSE),"")</f>
        <v/>
      </c>
      <c r="P1189" s="63"/>
      <c r="Q1189" s="143" t="str">
        <f>IF(Table1[[#This Row],[Posting Date]]&lt;&gt;"",$D$9,"")</f>
        <v/>
      </c>
      <c r="R1189" s="159" t="str">
        <f>IF(Table1[[#This Row],[Posting Date]]&lt;&gt;"",$D$10,"")</f>
        <v/>
      </c>
      <c r="S1189" s="66"/>
      <c r="T1189" s="63"/>
      <c r="U1189" s="67"/>
      <c r="V1189" s="67"/>
      <c r="W1189" s="67" t="str">
        <f t="shared" si="18"/>
        <v/>
      </c>
      <c r="X1189" s="161" t="str">
        <f>IF(E1189="","",(IF(Table1[[#This Row],[Cur]]="USD",Table1[[#This Row],[Cur_Amount Debit]],Table1[[#This Row],[Cur_Amount Debit]]/Table1[[#This Row],[Exchange Rate]])))</f>
        <v/>
      </c>
      <c r="Y1189" s="161" t="str">
        <f>IF(E1189="","",(IF(Table1[[#This Row],[Cur]]="USD",Table1[[#This Row],[Cur_Amount Credit]],Table1[[#This Row],[Cur_Amount Credit]]/ExchangeRate)))</f>
        <v/>
      </c>
      <c r="Z1189" s="203" t="str">
        <f>IF(E1189="","",(Table1[[#This Row],[Debit USD]]-Table1[[#This Row],[Credit USD]]))</f>
        <v/>
      </c>
      <c r="AA1189" s="122"/>
      <c r="AB1189" s="1"/>
      <c r="AC1189" s="15"/>
      <c r="AD1189" s="15" t="str">
        <f>IF(AND(OR(Table1[[#This Row],[Account]]="15030",Table1[[#This Row],[Account]]="15035",Table1[[#This Row],[Account]]="20150"),Table1[[#This Row],[Vendor ID]]=""),1,"")</f>
        <v/>
      </c>
      <c r="AE1189" s="15"/>
      <c r="AF1189" s="15"/>
      <c r="AG1189" s="15"/>
      <c r="AH1189" s="46" t="str">
        <f>IF(Table1[[#This Row],[Posting Date]]&lt;&gt;"","GJ-"&amp;CountryID,"")</f>
        <v/>
      </c>
      <c r="AI1189" s="59" t="str">
        <f>IF(Table1[[#This Row],[Posting Date]]&lt;&gt;"",Table1[[#This Row],[Posting Date]],"")</f>
        <v/>
      </c>
      <c r="AJ1189" s="46"/>
      <c r="AK1189" s="46" t="str">
        <f>IF(Table1[[#This Row],[Description]]&lt;&gt;"",Table1[[#This Row],[Description]],"")</f>
        <v/>
      </c>
      <c r="AL1189" s="46" t="str">
        <f>IF(Table1[[#This Row],[Posting Date]]&lt;&gt;"",Table1[[#This Row],[Reference Number]],"")</f>
        <v/>
      </c>
      <c r="AM1189" s="46" t="str">
        <f>TRIM(Table1[[#This Row],[Line '#]])</f>
        <v/>
      </c>
      <c r="AN1189" s="46" t="str">
        <f>TRIM(Table1[[#This Row],[Account]])</f>
        <v/>
      </c>
      <c r="AO1189" s="46" t="str">
        <f>IF(Table1[[#This Row],[Posting Date]]&lt;&gt;"",$D$5,"")</f>
        <v/>
      </c>
      <c r="AP1189" s="46" t="str">
        <f>TRIM(Table1[[#This Row],[Departments-Prgrams]])</f>
        <v/>
      </c>
      <c r="AQ1189" s="46" t="str">
        <f>TRIM(Table1[[#This Row],[Grant]])</f>
        <v/>
      </c>
      <c r="AR1189" s="46" t="str">
        <f>TRIM(Table1[[#This Row],[Staff ID]])</f>
        <v/>
      </c>
      <c r="AS1189" s="46" t="str">
        <f>IF(TRIM(Table1[[#This Row],[Budget Code]])=0,"",TRIM(Table1[[#This Row],[Budget Code]]))</f>
        <v/>
      </c>
      <c r="AT1189" s="46" t="str">
        <f>IF(Table1[[#This Row],[Line Description]]&lt;&gt;"",Table1[[#This Row],[Line Description]],"")</f>
        <v/>
      </c>
      <c r="AU1189" s="46" t="str">
        <f>IF(Table1[[#This Row],[Cur_Amount Debit]]&gt;0,ROUND(Table1[[#This Row],[Cur_Amount Debit]],2),"")</f>
        <v/>
      </c>
      <c r="AV1189" s="46" t="str">
        <f>IF(Table1[[#This Row],[Cur_Amount Credit]]&gt;0,ROUND(Table1[[#This Row],[Cur_Amount Credit]],2),"")</f>
        <v/>
      </c>
      <c r="AW1189" s="46" t="str">
        <f>LEFT(Table1[[#This Row],[Cur]],3)</f>
        <v/>
      </c>
      <c r="AX1189" s="59"/>
      <c r="AY1189" s="46"/>
      <c r="AZ1189" s="46" t="str">
        <f>IF(Table1[[#This Row],[Cur]]&lt;&gt;"",IF(Table1[[#This Row],[Cur]]="USD","",ExchangeRate),"")</f>
        <v/>
      </c>
      <c r="BA1189" s="46" t="str">
        <f>IF(Table1[[#This Row],[Grant]]&lt;&gt;"",VLOOKUP(Table1[[#This Row],[Grant]],Grants!B:D,3),"")</f>
        <v/>
      </c>
      <c r="BB1189" s="46" t="str">
        <f>TRIM(Table1[[#This Row],[Vendor ID]])</f>
        <v/>
      </c>
      <c r="BC1189">
        <f>IF(Table1[[#This Row],[Reference Number]]=Q1188,BC1188,BC1188+1)</f>
        <v>2</v>
      </c>
    </row>
    <row r="1190" spans="1:55" ht="11.25" hidden="1" customHeight="1">
      <c r="A1190" s="1"/>
      <c r="B1190" s="88" t="str">
        <f>IF(Table1[[#This Row],[Posting Date]]&lt;&gt;"",IF(Table1[[#This Row],[Reference Number]]=Q1189,B1189+1,1),"")</f>
        <v/>
      </c>
      <c r="C1190" s="61"/>
      <c r="D1190" s="61"/>
      <c r="E1190" s="218"/>
      <c r="F1190" s="143" t="str">
        <f>IFERROR(IF(VLOOKUP(Table1[[#This Row],[Budget Code Description]],Dimentions!$X$6:$AC$132,2,FALSE)="","",VLOOKUP(Table1[[#This Row],[Budget Code Description]],Dimentions!$X$6:$AC$132,2,FALSE)),"")</f>
        <v/>
      </c>
      <c r="G1190" s="143" t="str">
        <f>IFERROR(VLOOKUP(Table1[[#This Row],[Budget Code Description]],Dimentions!$X$6:$AC$132,3,FALSE),"")</f>
        <v/>
      </c>
      <c r="H1190" s="64" t="str">
        <f>IFERROR(VLOOKUP(Table1[[#This Row],[Account]],Dimentions!$S$6:$V$233,2,FALSE),"")</f>
        <v/>
      </c>
      <c r="I1190" s="62">
        <f>_xlfn.NUMBERVALUE(LEFT(Table1[[#This Row],[Account]],1))</f>
        <v>0</v>
      </c>
      <c r="J1190" s="62" t="str">
        <f>IFERROR(VLOOKUP(Table1[[#This Row],[Budget Code Description]],Table6[#All],7,FALSE),"")</f>
        <v/>
      </c>
      <c r="K1190" s="143" t="str">
        <f>IFERROR(VLOOKUP(Table1[[#This Row],[Budget Code Description]],Table6[#All],8,FALSE),"")</f>
        <v/>
      </c>
      <c r="L1190" s="63"/>
      <c r="M1190" s="65" t="str">
        <f>IFERROR(VLOOKUP(Table1[[#This Row],[Staff ID]],Table2[],2,FALSE),"")</f>
        <v/>
      </c>
      <c r="N1190" s="211" t="str">
        <f>IFERROR(IF(VLOOKUP(Table1[[#This Row],[Budget Code Description]],Dimentions!$X$6:$AC$97,4,FALSE)="","",VLOOKUP(Table1[[#This Row],[Budget Code Description]],Dimentions!$X$6:$AC$97,4,FALSE)),"")</f>
        <v/>
      </c>
      <c r="O1190" s="65" t="str">
        <f>IFERROR(VLOOKUP(Table1[[#This Row],[Vendor ID]],Table549[],2,FALSE),"")</f>
        <v/>
      </c>
      <c r="P1190" s="63"/>
      <c r="Q1190" s="143" t="str">
        <f>IF(Table1[[#This Row],[Posting Date]]&lt;&gt;"",$D$9,"")</f>
        <v/>
      </c>
      <c r="R1190" s="159" t="str">
        <f>IF(Table1[[#This Row],[Posting Date]]&lt;&gt;"",$D$10,"")</f>
        <v/>
      </c>
      <c r="S1190" s="66"/>
      <c r="T1190" s="63"/>
      <c r="U1190" s="67"/>
      <c r="V1190" s="67"/>
      <c r="W1190" s="67" t="str">
        <f t="shared" si="18"/>
        <v/>
      </c>
      <c r="X1190" s="161" t="str">
        <f>IF(E1190="","",(IF(Table1[[#This Row],[Cur]]="USD",Table1[[#This Row],[Cur_Amount Debit]],Table1[[#This Row],[Cur_Amount Debit]]/Table1[[#This Row],[Exchange Rate]])))</f>
        <v/>
      </c>
      <c r="Y1190" s="161" t="str">
        <f>IF(E1190="","",(IF(Table1[[#This Row],[Cur]]="USD",Table1[[#This Row],[Cur_Amount Credit]],Table1[[#This Row],[Cur_Amount Credit]]/ExchangeRate)))</f>
        <v/>
      </c>
      <c r="Z1190" s="203" t="str">
        <f>IF(E1190="","",(Table1[[#This Row],[Debit USD]]-Table1[[#This Row],[Credit USD]]))</f>
        <v/>
      </c>
      <c r="AA1190" s="122"/>
      <c r="AB1190" s="1"/>
      <c r="AC1190" s="15"/>
      <c r="AD1190" s="15" t="str">
        <f>IF(AND(OR(Table1[[#This Row],[Account]]="15030",Table1[[#This Row],[Account]]="15035",Table1[[#This Row],[Account]]="20150"),Table1[[#This Row],[Vendor ID]]=""),1,"")</f>
        <v/>
      </c>
      <c r="AE1190" s="15"/>
      <c r="AF1190" s="15"/>
      <c r="AG1190" s="15"/>
      <c r="AH1190" s="46" t="str">
        <f>IF(Table1[[#This Row],[Posting Date]]&lt;&gt;"","GJ-"&amp;CountryID,"")</f>
        <v/>
      </c>
      <c r="AI1190" s="59" t="str">
        <f>IF(Table1[[#This Row],[Posting Date]]&lt;&gt;"",Table1[[#This Row],[Posting Date]],"")</f>
        <v/>
      </c>
      <c r="AJ1190" s="46"/>
      <c r="AK1190" s="46" t="str">
        <f>IF(Table1[[#This Row],[Description]]&lt;&gt;"",Table1[[#This Row],[Description]],"")</f>
        <v/>
      </c>
      <c r="AL1190" s="46" t="str">
        <f>IF(Table1[[#This Row],[Posting Date]]&lt;&gt;"",Table1[[#This Row],[Reference Number]],"")</f>
        <v/>
      </c>
      <c r="AM1190" s="46" t="str">
        <f>TRIM(Table1[[#This Row],[Line '#]])</f>
        <v/>
      </c>
      <c r="AN1190" s="46" t="str">
        <f>TRIM(Table1[[#This Row],[Account]])</f>
        <v/>
      </c>
      <c r="AO1190" s="46" t="str">
        <f>IF(Table1[[#This Row],[Posting Date]]&lt;&gt;"",$D$5,"")</f>
        <v/>
      </c>
      <c r="AP1190" s="46" t="str">
        <f>TRIM(Table1[[#This Row],[Departments-Prgrams]])</f>
        <v/>
      </c>
      <c r="AQ1190" s="46" t="str">
        <f>TRIM(Table1[[#This Row],[Grant]])</f>
        <v/>
      </c>
      <c r="AR1190" s="46" t="str">
        <f>TRIM(Table1[[#This Row],[Staff ID]])</f>
        <v/>
      </c>
      <c r="AS1190" s="46" t="str">
        <f>IF(TRIM(Table1[[#This Row],[Budget Code]])=0,"",TRIM(Table1[[#This Row],[Budget Code]]))</f>
        <v/>
      </c>
      <c r="AT1190" s="46" t="str">
        <f>IF(Table1[[#This Row],[Line Description]]&lt;&gt;"",Table1[[#This Row],[Line Description]],"")</f>
        <v/>
      </c>
      <c r="AU1190" s="46" t="str">
        <f>IF(Table1[[#This Row],[Cur_Amount Debit]]&gt;0,ROUND(Table1[[#This Row],[Cur_Amount Debit]],2),"")</f>
        <v/>
      </c>
      <c r="AV1190" s="46" t="str">
        <f>IF(Table1[[#This Row],[Cur_Amount Credit]]&gt;0,ROUND(Table1[[#This Row],[Cur_Amount Credit]],2),"")</f>
        <v/>
      </c>
      <c r="AW1190" s="46" t="str">
        <f>LEFT(Table1[[#This Row],[Cur]],3)</f>
        <v/>
      </c>
      <c r="AX1190" s="59"/>
      <c r="AY1190" s="46"/>
      <c r="AZ1190" s="46" t="str">
        <f>IF(Table1[[#This Row],[Cur]]&lt;&gt;"",IF(Table1[[#This Row],[Cur]]="USD","",ExchangeRate),"")</f>
        <v/>
      </c>
      <c r="BA1190" s="46" t="str">
        <f>IF(Table1[[#This Row],[Grant]]&lt;&gt;"",VLOOKUP(Table1[[#This Row],[Grant]],Grants!B:D,3),"")</f>
        <v/>
      </c>
      <c r="BB1190" s="46" t="str">
        <f>TRIM(Table1[[#This Row],[Vendor ID]])</f>
        <v/>
      </c>
      <c r="BC1190">
        <f>IF(Table1[[#This Row],[Reference Number]]=Q1189,BC1189,BC1189+1)</f>
        <v>2</v>
      </c>
    </row>
    <row r="1191" spans="1:55" ht="11.25" hidden="1" customHeight="1">
      <c r="A1191" s="1"/>
      <c r="B1191" s="88" t="str">
        <f>IF(Table1[[#This Row],[Posting Date]]&lt;&gt;"",IF(Table1[[#This Row],[Reference Number]]=Q1190,B1190+1,1),"")</f>
        <v/>
      </c>
      <c r="C1191" s="61"/>
      <c r="D1191" s="61"/>
      <c r="E1191" s="218"/>
      <c r="F1191" s="143" t="str">
        <f>IFERROR(IF(VLOOKUP(Table1[[#This Row],[Budget Code Description]],Dimentions!$X$6:$AC$132,2,FALSE)="","",VLOOKUP(Table1[[#This Row],[Budget Code Description]],Dimentions!$X$6:$AC$132,2,FALSE)),"")</f>
        <v/>
      </c>
      <c r="G1191" s="143" t="str">
        <f>IFERROR(VLOOKUP(Table1[[#This Row],[Budget Code Description]],Dimentions!$X$6:$AC$132,3,FALSE),"")</f>
        <v/>
      </c>
      <c r="H1191" s="64" t="str">
        <f>IFERROR(VLOOKUP(Table1[[#This Row],[Account]],Dimentions!$S$6:$V$233,2,FALSE),"")</f>
        <v/>
      </c>
      <c r="I1191" s="62">
        <f>_xlfn.NUMBERVALUE(LEFT(Table1[[#This Row],[Account]],1))</f>
        <v>0</v>
      </c>
      <c r="J1191" s="62" t="str">
        <f>IFERROR(VLOOKUP(Table1[[#This Row],[Budget Code Description]],Table6[#All],7,FALSE),"")</f>
        <v/>
      </c>
      <c r="K1191" s="143" t="str">
        <f>IFERROR(VLOOKUP(Table1[[#This Row],[Budget Code Description]],Table6[#All],8,FALSE),"")</f>
        <v/>
      </c>
      <c r="L1191" s="63"/>
      <c r="M1191" s="65" t="str">
        <f>IFERROR(VLOOKUP(Table1[[#This Row],[Staff ID]],Table2[],2,FALSE),"")</f>
        <v/>
      </c>
      <c r="N1191" s="211" t="str">
        <f>IFERROR(IF(VLOOKUP(Table1[[#This Row],[Budget Code Description]],Dimentions!$X$6:$AC$97,4,FALSE)="","",VLOOKUP(Table1[[#This Row],[Budget Code Description]],Dimentions!$X$6:$AC$97,4,FALSE)),"")</f>
        <v/>
      </c>
      <c r="O1191" s="65" t="str">
        <f>IFERROR(VLOOKUP(Table1[[#This Row],[Vendor ID]],Table549[],2,FALSE),"")</f>
        <v/>
      </c>
      <c r="P1191" s="63"/>
      <c r="Q1191" s="143" t="str">
        <f>IF(Table1[[#This Row],[Posting Date]]&lt;&gt;"",$D$9,"")</f>
        <v/>
      </c>
      <c r="R1191" s="159" t="str">
        <f>IF(Table1[[#This Row],[Posting Date]]&lt;&gt;"",$D$10,"")</f>
        <v/>
      </c>
      <c r="S1191" s="66"/>
      <c r="T1191" s="63"/>
      <c r="U1191" s="67"/>
      <c r="V1191" s="67"/>
      <c r="W1191" s="67" t="str">
        <f t="shared" si="18"/>
        <v/>
      </c>
      <c r="X1191" s="161" t="str">
        <f>IF(E1191="","",(IF(Table1[[#This Row],[Cur]]="USD",Table1[[#This Row],[Cur_Amount Debit]],Table1[[#This Row],[Cur_Amount Debit]]/Table1[[#This Row],[Exchange Rate]])))</f>
        <v/>
      </c>
      <c r="Y1191" s="161" t="str">
        <f>IF(E1191="","",(IF(Table1[[#This Row],[Cur]]="USD",Table1[[#This Row],[Cur_Amount Credit]],Table1[[#This Row],[Cur_Amount Credit]]/ExchangeRate)))</f>
        <v/>
      </c>
      <c r="Z1191" s="203" t="str">
        <f>IF(E1191="","",(Table1[[#This Row],[Debit USD]]-Table1[[#This Row],[Credit USD]]))</f>
        <v/>
      </c>
      <c r="AA1191" s="122"/>
      <c r="AB1191" s="1"/>
      <c r="AC1191" s="15"/>
      <c r="AD1191" s="15" t="str">
        <f>IF(AND(OR(Table1[[#This Row],[Account]]="15030",Table1[[#This Row],[Account]]="15035",Table1[[#This Row],[Account]]="20150"),Table1[[#This Row],[Vendor ID]]=""),1,"")</f>
        <v/>
      </c>
      <c r="AE1191" s="15"/>
      <c r="AF1191" s="15"/>
      <c r="AG1191" s="15"/>
      <c r="AH1191" s="46" t="str">
        <f>IF(Table1[[#This Row],[Posting Date]]&lt;&gt;"","GJ-"&amp;CountryID,"")</f>
        <v/>
      </c>
      <c r="AI1191" s="59" t="str">
        <f>IF(Table1[[#This Row],[Posting Date]]&lt;&gt;"",Table1[[#This Row],[Posting Date]],"")</f>
        <v/>
      </c>
      <c r="AJ1191" s="46"/>
      <c r="AK1191" s="46" t="str">
        <f>IF(Table1[[#This Row],[Description]]&lt;&gt;"",Table1[[#This Row],[Description]],"")</f>
        <v/>
      </c>
      <c r="AL1191" s="46" t="str">
        <f>IF(Table1[[#This Row],[Posting Date]]&lt;&gt;"",Table1[[#This Row],[Reference Number]],"")</f>
        <v/>
      </c>
      <c r="AM1191" s="46" t="str">
        <f>TRIM(Table1[[#This Row],[Line '#]])</f>
        <v/>
      </c>
      <c r="AN1191" s="46" t="str">
        <f>TRIM(Table1[[#This Row],[Account]])</f>
        <v/>
      </c>
      <c r="AO1191" s="46" t="str">
        <f>IF(Table1[[#This Row],[Posting Date]]&lt;&gt;"",$D$5,"")</f>
        <v/>
      </c>
      <c r="AP1191" s="46" t="str">
        <f>TRIM(Table1[[#This Row],[Departments-Prgrams]])</f>
        <v/>
      </c>
      <c r="AQ1191" s="46" t="str">
        <f>TRIM(Table1[[#This Row],[Grant]])</f>
        <v/>
      </c>
      <c r="AR1191" s="46" t="str">
        <f>TRIM(Table1[[#This Row],[Staff ID]])</f>
        <v/>
      </c>
      <c r="AS1191" s="46" t="str">
        <f>IF(TRIM(Table1[[#This Row],[Budget Code]])=0,"",TRIM(Table1[[#This Row],[Budget Code]]))</f>
        <v/>
      </c>
      <c r="AT1191" s="46" t="str">
        <f>IF(Table1[[#This Row],[Line Description]]&lt;&gt;"",Table1[[#This Row],[Line Description]],"")</f>
        <v/>
      </c>
      <c r="AU1191" s="46" t="str">
        <f>IF(Table1[[#This Row],[Cur_Amount Debit]]&gt;0,ROUND(Table1[[#This Row],[Cur_Amount Debit]],2),"")</f>
        <v/>
      </c>
      <c r="AV1191" s="46" t="str">
        <f>IF(Table1[[#This Row],[Cur_Amount Credit]]&gt;0,ROUND(Table1[[#This Row],[Cur_Amount Credit]],2),"")</f>
        <v/>
      </c>
      <c r="AW1191" s="46" t="str">
        <f>LEFT(Table1[[#This Row],[Cur]],3)</f>
        <v/>
      </c>
      <c r="AX1191" s="59"/>
      <c r="AY1191" s="46"/>
      <c r="AZ1191" s="46" t="str">
        <f>IF(Table1[[#This Row],[Cur]]&lt;&gt;"",IF(Table1[[#This Row],[Cur]]="USD","",ExchangeRate),"")</f>
        <v/>
      </c>
      <c r="BA1191" s="46" t="str">
        <f>IF(Table1[[#This Row],[Grant]]&lt;&gt;"",VLOOKUP(Table1[[#This Row],[Grant]],Grants!B:D,3),"")</f>
        <v/>
      </c>
      <c r="BB1191" s="46" t="str">
        <f>TRIM(Table1[[#This Row],[Vendor ID]])</f>
        <v/>
      </c>
      <c r="BC1191">
        <f>IF(Table1[[#This Row],[Reference Number]]=Q1190,BC1190,BC1190+1)</f>
        <v>2</v>
      </c>
    </row>
    <row r="1192" spans="1:55" ht="11.25" hidden="1" customHeight="1">
      <c r="A1192" s="1"/>
      <c r="B1192" s="88" t="str">
        <f>IF(Table1[[#This Row],[Posting Date]]&lt;&gt;"",IF(Table1[[#This Row],[Reference Number]]=Q1191,B1191+1,1),"")</f>
        <v/>
      </c>
      <c r="C1192" s="61"/>
      <c r="D1192" s="61"/>
      <c r="E1192" s="218"/>
      <c r="F1192" s="143" t="str">
        <f>IFERROR(IF(VLOOKUP(Table1[[#This Row],[Budget Code Description]],Dimentions!$X$6:$AC$132,2,FALSE)="","",VLOOKUP(Table1[[#This Row],[Budget Code Description]],Dimentions!$X$6:$AC$132,2,FALSE)),"")</f>
        <v/>
      </c>
      <c r="G1192" s="143" t="str">
        <f>IFERROR(VLOOKUP(Table1[[#This Row],[Budget Code Description]],Dimentions!$X$6:$AC$132,3,FALSE),"")</f>
        <v/>
      </c>
      <c r="H1192" s="64" t="str">
        <f>IFERROR(VLOOKUP(Table1[[#This Row],[Account]],Dimentions!$S$6:$V$233,2,FALSE),"")</f>
        <v/>
      </c>
      <c r="I1192" s="62">
        <f>_xlfn.NUMBERVALUE(LEFT(Table1[[#This Row],[Account]],1))</f>
        <v>0</v>
      </c>
      <c r="J1192" s="62" t="str">
        <f>IFERROR(VLOOKUP(Table1[[#This Row],[Budget Code Description]],Table6[#All],7,FALSE),"")</f>
        <v/>
      </c>
      <c r="K1192" s="143" t="str">
        <f>IFERROR(VLOOKUP(Table1[[#This Row],[Budget Code Description]],Table6[#All],8,FALSE),"")</f>
        <v/>
      </c>
      <c r="L1192" s="63"/>
      <c r="M1192" s="65" t="str">
        <f>IFERROR(VLOOKUP(Table1[[#This Row],[Staff ID]],Table2[],2,FALSE),"")</f>
        <v/>
      </c>
      <c r="N1192" s="211" t="str">
        <f>IFERROR(IF(VLOOKUP(Table1[[#This Row],[Budget Code Description]],Dimentions!$X$6:$AC$97,4,FALSE)="","",VLOOKUP(Table1[[#This Row],[Budget Code Description]],Dimentions!$X$6:$AC$97,4,FALSE)),"")</f>
        <v/>
      </c>
      <c r="O1192" s="65" t="str">
        <f>IFERROR(VLOOKUP(Table1[[#This Row],[Vendor ID]],Table549[],2,FALSE),"")</f>
        <v/>
      </c>
      <c r="P1192" s="63"/>
      <c r="Q1192" s="143" t="str">
        <f>IF(Table1[[#This Row],[Posting Date]]&lt;&gt;"",$D$9,"")</f>
        <v/>
      </c>
      <c r="R1192" s="159" t="str">
        <f>IF(Table1[[#This Row],[Posting Date]]&lt;&gt;"",$D$10,"")</f>
        <v/>
      </c>
      <c r="S1192" s="66"/>
      <c r="T1192" s="63"/>
      <c r="U1192" s="67"/>
      <c r="V1192" s="67"/>
      <c r="W1192" s="67" t="str">
        <f t="shared" si="18"/>
        <v/>
      </c>
      <c r="X1192" s="161" t="str">
        <f>IF(E1192="","",(IF(Table1[[#This Row],[Cur]]="USD",Table1[[#This Row],[Cur_Amount Debit]],Table1[[#This Row],[Cur_Amount Debit]]/Table1[[#This Row],[Exchange Rate]])))</f>
        <v/>
      </c>
      <c r="Y1192" s="161" t="str">
        <f>IF(E1192="","",(IF(Table1[[#This Row],[Cur]]="USD",Table1[[#This Row],[Cur_Amount Credit]],Table1[[#This Row],[Cur_Amount Credit]]/ExchangeRate)))</f>
        <v/>
      </c>
      <c r="Z1192" s="203" t="str">
        <f>IF(E1192="","",(Table1[[#This Row],[Debit USD]]-Table1[[#This Row],[Credit USD]]))</f>
        <v/>
      </c>
      <c r="AA1192" s="122"/>
      <c r="AB1192" s="1"/>
      <c r="AC1192" s="15"/>
      <c r="AD1192" s="15" t="str">
        <f>IF(AND(OR(Table1[[#This Row],[Account]]="15030",Table1[[#This Row],[Account]]="15035",Table1[[#This Row],[Account]]="20150"),Table1[[#This Row],[Vendor ID]]=""),1,"")</f>
        <v/>
      </c>
      <c r="AE1192" s="15"/>
      <c r="AF1192" s="15"/>
      <c r="AG1192" s="15"/>
      <c r="AH1192" s="46" t="str">
        <f>IF(Table1[[#This Row],[Posting Date]]&lt;&gt;"","GJ-"&amp;CountryID,"")</f>
        <v/>
      </c>
      <c r="AI1192" s="59" t="str">
        <f>IF(Table1[[#This Row],[Posting Date]]&lt;&gt;"",Table1[[#This Row],[Posting Date]],"")</f>
        <v/>
      </c>
      <c r="AJ1192" s="46"/>
      <c r="AK1192" s="46" t="str">
        <f>IF(Table1[[#This Row],[Description]]&lt;&gt;"",Table1[[#This Row],[Description]],"")</f>
        <v/>
      </c>
      <c r="AL1192" s="46" t="str">
        <f>IF(Table1[[#This Row],[Posting Date]]&lt;&gt;"",Table1[[#This Row],[Reference Number]],"")</f>
        <v/>
      </c>
      <c r="AM1192" s="46" t="str">
        <f>TRIM(Table1[[#This Row],[Line '#]])</f>
        <v/>
      </c>
      <c r="AN1192" s="46" t="str">
        <f>TRIM(Table1[[#This Row],[Account]])</f>
        <v/>
      </c>
      <c r="AO1192" s="46" t="str">
        <f>IF(Table1[[#This Row],[Posting Date]]&lt;&gt;"",$D$5,"")</f>
        <v/>
      </c>
      <c r="AP1192" s="46" t="str">
        <f>TRIM(Table1[[#This Row],[Departments-Prgrams]])</f>
        <v/>
      </c>
      <c r="AQ1192" s="46" t="str">
        <f>TRIM(Table1[[#This Row],[Grant]])</f>
        <v/>
      </c>
      <c r="AR1192" s="46" t="str">
        <f>TRIM(Table1[[#This Row],[Staff ID]])</f>
        <v/>
      </c>
      <c r="AS1192" s="46" t="str">
        <f>IF(TRIM(Table1[[#This Row],[Budget Code]])=0,"",TRIM(Table1[[#This Row],[Budget Code]]))</f>
        <v/>
      </c>
      <c r="AT1192" s="46" t="str">
        <f>IF(Table1[[#This Row],[Line Description]]&lt;&gt;"",Table1[[#This Row],[Line Description]],"")</f>
        <v/>
      </c>
      <c r="AU1192" s="46" t="str">
        <f>IF(Table1[[#This Row],[Cur_Amount Debit]]&gt;0,ROUND(Table1[[#This Row],[Cur_Amount Debit]],2),"")</f>
        <v/>
      </c>
      <c r="AV1192" s="46" t="str">
        <f>IF(Table1[[#This Row],[Cur_Amount Credit]]&gt;0,ROUND(Table1[[#This Row],[Cur_Amount Credit]],2),"")</f>
        <v/>
      </c>
      <c r="AW1192" s="46" t="str">
        <f>LEFT(Table1[[#This Row],[Cur]],3)</f>
        <v/>
      </c>
      <c r="AX1192" s="59"/>
      <c r="AY1192" s="46"/>
      <c r="AZ1192" s="46" t="str">
        <f>IF(Table1[[#This Row],[Cur]]&lt;&gt;"",IF(Table1[[#This Row],[Cur]]="USD","",ExchangeRate),"")</f>
        <v/>
      </c>
      <c r="BA1192" s="46" t="str">
        <f>IF(Table1[[#This Row],[Grant]]&lt;&gt;"",VLOOKUP(Table1[[#This Row],[Grant]],Grants!B:D,3),"")</f>
        <v/>
      </c>
      <c r="BB1192" s="46" t="str">
        <f>TRIM(Table1[[#This Row],[Vendor ID]])</f>
        <v/>
      </c>
      <c r="BC1192">
        <f>IF(Table1[[#This Row],[Reference Number]]=Q1191,BC1191,BC1191+1)</f>
        <v>2</v>
      </c>
    </row>
    <row r="1193" spans="1:55" ht="11.25" hidden="1" customHeight="1">
      <c r="A1193" s="1"/>
      <c r="B1193" s="88" t="str">
        <f>IF(Table1[[#This Row],[Posting Date]]&lt;&gt;"",IF(Table1[[#This Row],[Reference Number]]=Q1192,B1192+1,1),"")</f>
        <v/>
      </c>
      <c r="C1193" s="61"/>
      <c r="D1193" s="61"/>
      <c r="E1193" s="218"/>
      <c r="F1193" s="143" t="str">
        <f>IFERROR(IF(VLOOKUP(Table1[[#This Row],[Budget Code Description]],Dimentions!$X$6:$AC$132,2,FALSE)="","",VLOOKUP(Table1[[#This Row],[Budget Code Description]],Dimentions!$X$6:$AC$132,2,FALSE)),"")</f>
        <v/>
      </c>
      <c r="G1193" s="143" t="str">
        <f>IFERROR(VLOOKUP(Table1[[#This Row],[Budget Code Description]],Dimentions!$X$6:$AC$132,3,FALSE),"")</f>
        <v/>
      </c>
      <c r="H1193" s="64" t="str">
        <f>IFERROR(VLOOKUP(Table1[[#This Row],[Account]],Dimentions!$S$6:$V$233,2,FALSE),"")</f>
        <v/>
      </c>
      <c r="I1193" s="62">
        <f>_xlfn.NUMBERVALUE(LEFT(Table1[[#This Row],[Account]],1))</f>
        <v>0</v>
      </c>
      <c r="J1193" s="62" t="str">
        <f>IFERROR(VLOOKUP(Table1[[#This Row],[Budget Code Description]],Table6[#All],7,FALSE),"")</f>
        <v/>
      </c>
      <c r="K1193" s="143" t="str">
        <f>IFERROR(VLOOKUP(Table1[[#This Row],[Budget Code Description]],Table6[#All],8,FALSE),"")</f>
        <v/>
      </c>
      <c r="L1193" s="63"/>
      <c r="M1193" s="65" t="str">
        <f>IFERROR(VLOOKUP(Table1[[#This Row],[Staff ID]],Table2[],2,FALSE),"")</f>
        <v/>
      </c>
      <c r="N1193" s="211" t="str">
        <f>IFERROR(IF(VLOOKUP(Table1[[#This Row],[Budget Code Description]],Dimentions!$X$6:$AC$97,4,FALSE)="","",VLOOKUP(Table1[[#This Row],[Budget Code Description]],Dimentions!$X$6:$AC$97,4,FALSE)),"")</f>
        <v/>
      </c>
      <c r="O1193" s="65" t="str">
        <f>IFERROR(VLOOKUP(Table1[[#This Row],[Vendor ID]],Table549[],2,FALSE),"")</f>
        <v/>
      </c>
      <c r="P1193" s="63"/>
      <c r="Q1193" s="143" t="str">
        <f>IF(Table1[[#This Row],[Posting Date]]&lt;&gt;"",$D$9,"")</f>
        <v/>
      </c>
      <c r="R1193" s="159" t="str">
        <f>IF(Table1[[#This Row],[Posting Date]]&lt;&gt;"",$D$10,"")</f>
        <v/>
      </c>
      <c r="S1193" s="66"/>
      <c r="T1193" s="63"/>
      <c r="U1193" s="67"/>
      <c r="V1193" s="67"/>
      <c r="W1193" s="67" t="str">
        <f t="shared" ref="W1193:W1256" si="19">IF(E1193="","",(ExchangeRate))</f>
        <v/>
      </c>
      <c r="X1193" s="161" t="str">
        <f>IF(E1193="","",(IF(Table1[[#This Row],[Cur]]="USD",Table1[[#This Row],[Cur_Amount Debit]],Table1[[#This Row],[Cur_Amount Debit]]/Table1[[#This Row],[Exchange Rate]])))</f>
        <v/>
      </c>
      <c r="Y1193" s="161" t="str">
        <f>IF(E1193="","",(IF(Table1[[#This Row],[Cur]]="USD",Table1[[#This Row],[Cur_Amount Credit]],Table1[[#This Row],[Cur_Amount Credit]]/ExchangeRate)))</f>
        <v/>
      </c>
      <c r="Z1193" s="203" t="str">
        <f>IF(E1193="","",(Table1[[#This Row],[Debit USD]]-Table1[[#This Row],[Credit USD]]))</f>
        <v/>
      </c>
      <c r="AA1193" s="122"/>
      <c r="AB1193" s="1"/>
      <c r="AC1193" s="15"/>
      <c r="AD1193" s="15" t="str">
        <f>IF(AND(OR(Table1[[#This Row],[Account]]="15030",Table1[[#This Row],[Account]]="15035",Table1[[#This Row],[Account]]="20150"),Table1[[#This Row],[Vendor ID]]=""),1,"")</f>
        <v/>
      </c>
      <c r="AE1193" s="15"/>
      <c r="AF1193" s="15"/>
      <c r="AG1193" s="15"/>
      <c r="AH1193" s="46" t="str">
        <f>IF(Table1[[#This Row],[Posting Date]]&lt;&gt;"","GJ-"&amp;CountryID,"")</f>
        <v/>
      </c>
      <c r="AI1193" s="59" t="str">
        <f>IF(Table1[[#This Row],[Posting Date]]&lt;&gt;"",Table1[[#This Row],[Posting Date]],"")</f>
        <v/>
      </c>
      <c r="AJ1193" s="46"/>
      <c r="AK1193" s="46" t="str">
        <f>IF(Table1[[#This Row],[Description]]&lt;&gt;"",Table1[[#This Row],[Description]],"")</f>
        <v/>
      </c>
      <c r="AL1193" s="46" t="str">
        <f>IF(Table1[[#This Row],[Posting Date]]&lt;&gt;"",Table1[[#This Row],[Reference Number]],"")</f>
        <v/>
      </c>
      <c r="AM1193" s="46" t="str">
        <f>TRIM(Table1[[#This Row],[Line '#]])</f>
        <v/>
      </c>
      <c r="AN1193" s="46" t="str">
        <f>TRIM(Table1[[#This Row],[Account]])</f>
        <v/>
      </c>
      <c r="AO1193" s="46" t="str">
        <f>IF(Table1[[#This Row],[Posting Date]]&lt;&gt;"",$D$5,"")</f>
        <v/>
      </c>
      <c r="AP1193" s="46" t="str">
        <f>TRIM(Table1[[#This Row],[Departments-Prgrams]])</f>
        <v/>
      </c>
      <c r="AQ1193" s="46" t="str">
        <f>TRIM(Table1[[#This Row],[Grant]])</f>
        <v/>
      </c>
      <c r="AR1193" s="46" t="str">
        <f>TRIM(Table1[[#This Row],[Staff ID]])</f>
        <v/>
      </c>
      <c r="AS1193" s="46" t="str">
        <f>IF(TRIM(Table1[[#This Row],[Budget Code]])=0,"",TRIM(Table1[[#This Row],[Budget Code]]))</f>
        <v/>
      </c>
      <c r="AT1193" s="46" t="str">
        <f>IF(Table1[[#This Row],[Line Description]]&lt;&gt;"",Table1[[#This Row],[Line Description]],"")</f>
        <v/>
      </c>
      <c r="AU1193" s="46" t="str">
        <f>IF(Table1[[#This Row],[Cur_Amount Debit]]&gt;0,ROUND(Table1[[#This Row],[Cur_Amount Debit]],2),"")</f>
        <v/>
      </c>
      <c r="AV1193" s="46" t="str">
        <f>IF(Table1[[#This Row],[Cur_Amount Credit]]&gt;0,ROUND(Table1[[#This Row],[Cur_Amount Credit]],2),"")</f>
        <v/>
      </c>
      <c r="AW1193" s="46" t="str">
        <f>LEFT(Table1[[#This Row],[Cur]],3)</f>
        <v/>
      </c>
      <c r="AX1193" s="59"/>
      <c r="AY1193" s="46"/>
      <c r="AZ1193" s="46" t="str">
        <f>IF(Table1[[#This Row],[Cur]]&lt;&gt;"",IF(Table1[[#This Row],[Cur]]="USD","",ExchangeRate),"")</f>
        <v/>
      </c>
      <c r="BA1193" s="46" t="str">
        <f>IF(Table1[[#This Row],[Grant]]&lt;&gt;"",VLOOKUP(Table1[[#This Row],[Grant]],Grants!B:D,3),"")</f>
        <v/>
      </c>
      <c r="BB1193" s="46" t="str">
        <f>TRIM(Table1[[#This Row],[Vendor ID]])</f>
        <v/>
      </c>
      <c r="BC1193">
        <f>IF(Table1[[#This Row],[Reference Number]]=Q1192,BC1192,BC1192+1)</f>
        <v>2</v>
      </c>
    </row>
    <row r="1194" spans="1:55" ht="11.25" hidden="1" customHeight="1">
      <c r="A1194" s="1"/>
      <c r="B1194" s="88" t="str">
        <f>IF(Table1[[#This Row],[Posting Date]]&lt;&gt;"",IF(Table1[[#This Row],[Reference Number]]=Q1193,B1193+1,1),"")</f>
        <v/>
      </c>
      <c r="C1194" s="61"/>
      <c r="D1194" s="61"/>
      <c r="E1194" s="218"/>
      <c r="F1194" s="143" t="str">
        <f>IFERROR(IF(VLOOKUP(Table1[[#This Row],[Budget Code Description]],Dimentions!$X$6:$AC$132,2,FALSE)="","",VLOOKUP(Table1[[#This Row],[Budget Code Description]],Dimentions!$X$6:$AC$132,2,FALSE)),"")</f>
        <v/>
      </c>
      <c r="G1194" s="143" t="str">
        <f>IFERROR(VLOOKUP(Table1[[#This Row],[Budget Code Description]],Dimentions!$X$6:$AC$132,3,FALSE),"")</f>
        <v/>
      </c>
      <c r="H1194" s="64" t="str">
        <f>IFERROR(VLOOKUP(Table1[[#This Row],[Account]],Dimentions!$S$6:$V$233,2,FALSE),"")</f>
        <v/>
      </c>
      <c r="I1194" s="62">
        <f>_xlfn.NUMBERVALUE(LEFT(Table1[[#This Row],[Account]],1))</f>
        <v>0</v>
      </c>
      <c r="J1194" s="62" t="str">
        <f>IFERROR(VLOOKUP(Table1[[#This Row],[Budget Code Description]],Table6[#All],7,FALSE),"")</f>
        <v/>
      </c>
      <c r="K1194" s="143" t="str">
        <f>IFERROR(VLOOKUP(Table1[[#This Row],[Budget Code Description]],Table6[#All],8,FALSE),"")</f>
        <v/>
      </c>
      <c r="L1194" s="63"/>
      <c r="M1194" s="65" t="str">
        <f>IFERROR(VLOOKUP(Table1[[#This Row],[Staff ID]],Table2[],2,FALSE),"")</f>
        <v/>
      </c>
      <c r="N1194" s="211" t="str">
        <f>IFERROR(IF(VLOOKUP(Table1[[#This Row],[Budget Code Description]],Dimentions!$X$6:$AC$97,4,FALSE)="","",VLOOKUP(Table1[[#This Row],[Budget Code Description]],Dimentions!$X$6:$AC$97,4,FALSE)),"")</f>
        <v/>
      </c>
      <c r="O1194" s="65" t="str">
        <f>IFERROR(VLOOKUP(Table1[[#This Row],[Vendor ID]],Table549[],2,FALSE),"")</f>
        <v/>
      </c>
      <c r="P1194" s="63"/>
      <c r="Q1194" s="143" t="str">
        <f>IF(Table1[[#This Row],[Posting Date]]&lt;&gt;"",$D$9,"")</f>
        <v/>
      </c>
      <c r="R1194" s="159" t="str">
        <f>IF(Table1[[#This Row],[Posting Date]]&lt;&gt;"",$D$10,"")</f>
        <v/>
      </c>
      <c r="S1194" s="66"/>
      <c r="T1194" s="63"/>
      <c r="U1194" s="67"/>
      <c r="V1194" s="67"/>
      <c r="W1194" s="67" t="str">
        <f t="shared" si="19"/>
        <v/>
      </c>
      <c r="X1194" s="161" t="str">
        <f>IF(E1194="","",(IF(Table1[[#This Row],[Cur]]="USD",Table1[[#This Row],[Cur_Amount Debit]],Table1[[#This Row],[Cur_Amount Debit]]/Table1[[#This Row],[Exchange Rate]])))</f>
        <v/>
      </c>
      <c r="Y1194" s="161" t="str">
        <f>IF(E1194="","",(IF(Table1[[#This Row],[Cur]]="USD",Table1[[#This Row],[Cur_Amount Credit]],Table1[[#This Row],[Cur_Amount Credit]]/ExchangeRate)))</f>
        <v/>
      </c>
      <c r="Z1194" s="203" t="str">
        <f>IF(E1194="","",(Table1[[#This Row],[Debit USD]]-Table1[[#This Row],[Credit USD]]))</f>
        <v/>
      </c>
      <c r="AA1194" s="122"/>
      <c r="AB1194" s="1"/>
      <c r="AC1194" s="15"/>
      <c r="AD1194" s="15" t="str">
        <f>IF(AND(OR(Table1[[#This Row],[Account]]="15030",Table1[[#This Row],[Account]]="15035",Table1[[#This Row],[Account]]="20150"),Table1[[#This Row],[Vendor ID]]=""),1,"")</f>
        <v/>
      </c>
      <c r="AE1194" s="15"/>
      <c r="AF1194" s="15"/>
      <c r="AG1194" s="15"/>
      <c r="AH1194" s="46" t="str">
        <f>IF(Table1[[#This Row],[Posting Date]]&lt;&gt;"","GJ-"&amp;CountryID,"")</f>
        <v/>
      </c>
      <c r="AI1194" s="59" t="str">
        <f>IF(Table1[[#This Row],[Posting Date]]&lt;&gt;"",Table1[[#This Row],[Posting Date]],"")</f>
        <v/>
      </c>
      <c r="AJ1194" s="46"/>
      <c r="AK1194" s="46" t="str">
        <f>IF(Table1[[#This Row],[Description]]&lt;&gt;"",Table1[[#This Row],[Description]],"")</f>
        <v/>
      </c>
      <c r="AL1194" s="46" t="str">
        <f>IF(Table1[[#This Row],[Posting Date]]&lt;&gt;"",Table1[[#This Row],[Reference Number]],"")</f>
        <v/>
      </c>
      <c r="AM1194" s="46" t="str">
        <f>TRIM(Table1[[#This Row],[Line '#]])</f>
        <v/>
      </c>
      <c r="AN1194" s="46" t="str">
        <f>TRIM(Table1[[#This Row],[Account]])</f>
        <v/>
      </c>
      <c r="AO1194" s="46" t="str">
        <f>IF(Table1[[#This Row],[Posting Date]]&lt;&gt;"",$D$5,"")</f>
        <v/>
      </c>
      <c r="AP1194" s="46" t="str">
        <f>TRIM(Table1[[#This Row],[Departments-Prgrams]])</f>
        <v/>
      </c>
      <c r="AQ1194" s="46" t="str">
        <f>TRIM(Table1[[#This Row],[Grant]])</f>
        <v/>
      </c>
      <c r="AR1194" s="46" t="str">
        <f>TRIM(Table1[[#This Row],[Staff ID]])</f>
        <v/>
      </c>
      <c r="AS1194" s="46" t="str">
        <f>IF(TRIM(Table1[[#This Row],[Budget Code]])=0,"",TRIM(Table1[[#This Row],[Budget Code]]))</f>
        <v/>
      </c>
      <c r="AT1194" s="46" t="str">
        <f>IF(Table1[[#This Row],[Line Description]]&lt;&gt;"",Table1[[#This Row],[Line Description]],"")</f>
        <v/>
      </c>
      <c r="AU1194" s="46" t="str">
        <f>IF(Table1[[#This Row],[Cur_Amount Debit]]&gt;0,ROUND(Table1[[#This Row],[Cur_Amount Debit]],2),"")</f>
        <v/>
      </c>
      <c r="AV1194" s="46" t="str">
        <f>IF(Table1[[#This Row],[Cur_Amount Credit]]&gt;0,ROUND(Table1[[#This Row],[Cur_Amount Credit]],2),"")</f>
        <v/>
      </c>
      <c r="AW1194" s="46" t="str">
        <f>LEFT(Table1[[#This Row],[Cur]],3)</f>
        <v/>
      </c>
      <c r="AX1194" s="59"/>
      <c r="AY1194" s="46"/>
      <c r="AZ1194" s="46" t="str">
        <f>IF(Table1[[#This Row],[Cur]]&lt;&gt;"",IF(Table1[[#This Row],[Cur]]="USD","",ExchangeRate),"")</f>
        <v/>
      </c>
      <c r="BA1194" s="46" t="str">
        <f>IF(Table1[[#This Row],[Grant]]&lt;&gt;"",VLOOKUP(Table1[[#This Row],[Grant]],Grants!B:D,3),"")</f>
        <v/>
      </c>
      <c r="BB1194" s="46" t="str">
        <f>TRIM(Table1[[#This Row],[Vendor ID]])</f>
        <v/>
      </c>
      <c r="BC1194">
        <f>IF(Table1[[#This Row],[Reference Number]]=Q1193,BC1193,BC1193+1)</f>
        <v>2</v>
      </c>
    </row>
    <row r="1195" spans="1:55" ht="11.25" hidden="1" customHeight="1">
      <c r="A1195" s="1"/>
      <c r="B1195" s="88" t="str">
        <f>IF(Table1[[#This Row],[Posting Date]]&lt;&gt;"",IF(Table1[[#This Row],[Reference Number]]=Q1194,B1194+1,1),"")</f>
        <v/>
      </c>
      <c r="C1195" s="61"/>
      <c r="D1195" s="61"/>
      <c r="E1195" s="218"/>
      <c r="F1195" s="143" t="str">
        <f>IFERROR(IF(VLOOKUP(Table1[[#This Row],[Budget Code Description]],Dimentions!$X$6:$AC$132,2,FALSE)="","",VLOOKUP(Table1[[#This Row],[Budget Code Description]],Dimentions!$X$6:$AC$132,2,FALSE)),"")</f>
        <v/>
      </c>
      <c r="G1195" s="143" t="str">
        <f>IFERROR(VLOOKUP(Table1[[#This Row],[Budget Code Description]],Dimentions!$X$6:$AC$132,3,FALSE),"")</f>
        <v/>
      </c>
      <c r="H1195" s="64" t="str">
        <f>IFERROR(VLOOKUP(Table1[[#This Row],[Account]],Dimentions!$S$6:$V$233,2,FALSE),"")</f>
        <v/>
      </c>
      <c r="I1195" s="62">
        <f>_xlfn.NUMBERVALUE(LEFT(Table1[[#This Row],[Account]],1))</f>
        <v>0</v>
      </c>
      <c r="J1195" s="62" t="str">
        <f>IFERROR(VLOOKUP(Table1[[#This Row],[Budget Code Description]],Table6[#All],7,FALSE),"")</f>
        <v/>
      </c>
      <c r="K1195" s="143" t="str">
        <f>IFERROR(VLOOKUP(Table1[[#This Row],[Budget Code Description]],Table6[#All],8,FALSE),"")</f>
        <v/>
      </c>
      <c r="L1195" s="63"/>
      <c r="M1195" s="65" t="str">
        <f>IFERROR(VLOOKUP(Table1[[#This Row],[Staff ID]],Table2[],2,FALSE),"")</f>
        <v/>
      </c>
      <c r="N1195" s="211" t="str">
        <f>IFERROR(IF(VLOOKUP(Table1[[#This Row],[Budget Code Description]],Dimentions!$X$6:$AC$97,4,FALSE)="","",VLOOKUP(Table1[[#This Row],[Budget Code Description]],Dimentions!$X$6:$AC$97,4,FALSE)),"")</f>
        <v/>
      </c>
      <c r="O1195" s="65" t="str">
        <f>IFERROR(VLOOKUP(Table1[[#This Row],[Vendor ID]],Table549[],2,FALSE),"")</f>
        <v/>
      </c>
      <c r="P1195" s="63"/>
      <c r="Q1195" s="143" t="str">
        <f>IF(Table1[[#This Row],[Posting Date]]&lt;&gt;"",$D$9,"")</f>
        <v/>
      </c>
      <c r="R1195" s="159" t="str">
        <f>IF(Table1[[#This Row],[Posting Date]]&lt;&gt;"",$D$10,"")</f>
        <v/>
      </c>
      <c r="S1195" s="66"/>
      <c r="T1195" s="63"/>
      <c r="U1195" s="67"/>
      <c r="V1195" s="67"/>
      <c r="W1195" s="67" t="str">
        <f t="shared" si="19"/>
        <v/>
      </c>
      <c r="X1195" s="161" t="str">
        <f>IF(E1195="","",(IF(Table1[[#This Row],[Cur]]="USD",Table1[[#This Row],[Cur_Amount Debit]],Table1[[#This Row],[Cur_Amount Debit]]/Table1[[#This Row],[Exchange Rate]])))</f>
        <v/>
      </c>
      <c r="Y1195" s="161" t="str">
        <f>IF(E1195="","",(IF(Table1[[#This Row],[Cur]]="USD",Table1[[#This Row],[Cur_Amount Credit]],Table1[[#This Row],[Cur_Amount Credit]]/ExchangeRate)))</f>
        <v/>
      </c>
      <c r="Z1195" s="203" t="str">
        <f>IF(E1195="","",(Table1[[#This Row],[Debit USD]]-Table1[[#This Row],[Credit USD]]))</f>
        <v/>
      </c>
      <c r="AA1195" s="122"/>
      <c r="AB1195" s="1"/>
      <c r="AC1195" s="15"/>
      <c r="AD1195" s="15" t="str">
        <f>IF(AND(OR(Table1[[#This Row],[Account]]="15030",Table1[[#This Row],[Account]]="15035",Table1[[#This Row],[Account]]="20150"),Table1[[#This Row],[Vendor ID]]=""),1,"")</f>
        <v/>
      </c>
      <c r="AE1195" s="15"/>
      <c r="AF1195" s="15"/>
      <c r="AG1195" s="15"/>
      <c r="AH1195" s="46" t="str">
        <f>IF(Table1[[#This Row],[Posting Date]]&lt;&gt;"","GJ-"&amp;CountryID,"")</f>
        <v/>
      </c>
      <c r="AI1195" s="59" t="str">
        <f>IF(Table1[[#This Row],[Posting Date]]&lt;&gt;"",Table1[[#This Row],[Posting Date]],"")</f>
        <v/>
      </c>
      <c r="AJ1195" s="46"/>
      <c r="AK1195" s="46" t="str">
        <f>IF(Table1[[#This Row],[Description]]&lt;&gt;"",Table1[[#This Row],[Description]],"")</f>
        <v/>
      </c>
      <c r="AL1195" s="46" t="str">
        <f>IF(Table1[[#This Row],[Posting Date]]&lt;&gt;"",Table1[[#This Row],[Reference Number]],"")</f>
        <v/>
      </c>
      <c r="AM1195" s="46" t="str">
        <f>TRIM(Table1[[#This Row],[Line '#]])</f>
        <v/>
      </c>
      <c r="AN1195" s="46" t="str">
        <f>TRIM(Table1[[#This Row],[Account]])</f>
        <v/>
      </c>
      <c r="AO1195" s="46" t="str">
        <f>IF(Table1[[#This Row],[Posting Date]]&lt;&gt;"",$D$5,"")</f>
        <v/>
      </c>
      <c r="AP1195" s="46" t="str">
        <f>TRIM(Table1[[#This Row],[Departments-Prgrams]])</f>
        <v/>
      </c>
      <c r="AQ1195" s="46" t="str">
        <f>TRIM(Table1[[#This Row],[Grant]])</f>
        <v/>
      </c>
      <c r="AR1195" s="46" t="str">
        <f>TRIM(Table1[[#This Row],[Staff ID]])</f>
        <v/>
      </c>
      <c r="AS1195" s="46" t="str">
        <f>IF(TRIM(Table1[[#This Row],[Budget Code]])=0,"",TRIM(Table1[[#This Row],[Budget Code]]))</f>
        <v/>
      </c>
      <c r="AT1195" s="46" t="str">
        <f>IF(Table1[[#This Row],[Line Description]]&lt;&gt;"",Table1[[#This Row],[Line Description]],"")</f>
        <v/>
      </c>
      <c r="AU1195" s="46" t="str">
        <f>IF(Table1[[#This Row],[Cur_Amount Debit]]&gt;0,ROUND(Table1[[#This Row],[Cur_Amount Debit]],2),"")</f>
        <v/>
      </c>
      <c r="AV1195" s="46" t="str">
        <f>IF(Table1[[#This Row],[Cur_Amount Credit]]&gt;0,ROUND(Table1[[#This Row],[Cur_Amount Credit]],2),"")</f>
        <v/>
      </c>
      <c r="AW1195" s="46" t="str">
        <f>LEFT(Table1[[#This Row],[Cur]],3)</f>
        <v/>
      </c>
      <c r="AX1195" s="59"/>
      <c r="AY1195" s="46"/>
      <c r="AZ1195" s="46" t="str">
        <f>IF(Table1[[#This Row],[Cur]]&lt;&gt;"",IF(Table1[[#This Row],[Cur]]="USD","",ExchangeRate),"")</f>
        <v/>
      </c>
      <c r="BA1195" s="46" t="str">
        <f>IF(Table1[[#This Row],[Grant]]&lt;&gt;"",VLOOKUP(Table1[[#This Row],[Grant]],Grants!B:D,3),"")</f>
        <v/>
      </c>
      <c r="BB1195" s="46" t="str">
        <f>TRIM(Table1[[#This Row],[Vendor ID]])</f>
        <v/>
      </c>
      <c r="BC1195">
        <f>IF(Table1[[#This Row],[Reference Number]]=Q1194,BC1194,BC1194+1)</f>
        <v>2</v>
      </c>
    </row>
    <row r="1196" spans="1:55" ht="11.25" hidden="1" customHeight="1">
      <c r="A1196" s="1"/>
      <c r="B1196" s="88" t="str">
        <f>IF(Table1[[#This Row],[Posting Date]]&lt;&gt;"",IF(Table1[[#This Row],[Reference Number]]=Q1195,B1195+1,1),"")</f>
        <v/>
      </c>
      <c r="C1196" s="61"/>
      <c r="D1196" s="61"/>
      <c r="E1196" s="218"/>
      <c r="F1196" s="143" t="str">
        <f>IFERROR(IF(VLOOKUP(Table1[[#This Row],[Budget Code Description]],Dimentions!$X$6:$AC$132,2,FALSE)="","",VLOOKUP(Table1[[#This Row],[Budget Code Description]],Dimentions!$X$6:$AC$132,2,FALSE)),"")</f>
        <v/>
      </c>
      <c r="G1196" s="143" t="str">
        <f>IFERROR(VLOOKUP(Table1[[#This Row],[Budget Code Description]],Dimentions!$X$6:$AC$132,3,FALSE),"")</f>
        <v/>
      </c>
      <c r="H1196" s="64" t="str">
        <f>IFERROR(VLOOKUP(Table1[[#This Row],[Account]],Dimentions!$S$6:$V$233,2,FALSE),"")</f>
        <v/>
      </c>
      <c r="I1196" s="62">
        <f>_xlfn.NUMBERVALUE(LEFT(Table1[[#This Row],[Account]],1))</f>
        <v>0</v>
      </c>
      <c r="J1196" s="62" t="str">
        <f>IFERROR(VLOOKUP(Table1[[#This Row],[Budget Code Description]],Table6[#All],7,FALSE),"")</f>
        <v/>
      </c>
      <c r="K1196" s="143" t="str">
        <f>IFERROR(VLOOKUP(Table1[[#This Row],[Budget Code Description]],Table6[#All],8,FALSE),"")</f>
        <v/>
      </c>
      <c r="L1196" s="63"/>
      <c r="M1196" s="65" t="str">
        <f>IFERROR(VLOOKUP(Table1[[#This Row],[Staff ID]],Table2[],2,FALSE),"")</f>
        <v/>
      </c>
      <c r="N1196" s="211" t="str">
        <f>IFERROR(IF(VLOOKUP(Table1[[#This Row],[Budget Code Description]],Dimentions!$X$6:$AC$97,4,FALSE)="","",VLOOKUP(Table1[[#This Row],[Budget Code Description]],Dimentions!$X$6:$AC$97,4,FALSE)),"")</f>
        <v/>
      </c>
      <c r="O1196" s="65" t="str">
        <f>IFERROR(VLOOKUP(Table1[[#This Row],[Vendor ID]],Table549[],2,FALSE),"")</f>
        <v/>
      </c>
      <c r="P1196" s="63"/>
      <c r="Q1196" s="143" t="str">
        <f>IF(Table1[[#This Row],[Posting Date]]&lt;&gt;"",$D$9,"")</f>
        <v/>
      </c>
      <c r="R1196" s="159" t="str">
        <f>IF(Table1[[#This Row],[Posting Date]]&lt;&gt;"",$D$10,"")</f>
        <v/>
      </c>
      <c r="S1196" s="66"/>
      <c r="T1196" s="63"/>
      <c r="U1196" s="67"/>
      <c r="V1196" s="67"/>
      <c r="W1196" s="67" t="str">
        <f t="shared" si="19"/>
        <v/>
      </c>
      <c r="X1196" s="161" t="str">
        <f>IF(E1196="","",(IF(Table1[[#This Row],[Cur]]="USD",Table1[[#This Row],[Cur_Amount Debit]],Table1[[#This Row],[Cur_Amount Debit]]/Table1[[#This Row],[Exchange Rate]])))</f>
        <v/>
      </c>
      <c r="Y1196" s="161" t="str">
        <f>IF(E1196="","",(IF(Table1[[#This Row],[Cur]]="USD",Table1[[#This Row],[Cur_Amount Credit]],Table1[[#This Row],[Cur_Amount Credit]]/ExchangeRate)))</f>
        <v/>
      </c>
      <c r="Z1196" s="203" t="str">
        <f>IF(E1196="","",(Table1[[#This Row],[Debit USD]]-Table1[[#This Row],[Credit USD]]))</f>
        <v/>
      </c>
      <c r="AA1196" s="122"/>
      <c r="AB1196" s="1"/>
      <c r="AC1196" s="15"/>
      <c r="AD1196" s="15" t="str">
        <f>IF(AND(OR(Table1[[#This Row],[Account]]="15030",Table1[[#This Row],[Account]]="15035",Table1[[#This Row],[Account]]="20150"),Table1[[#This Row],[Vendor ID]]=""),1,"")</f>
        <v/>
      </c>
      <c r="AE1196" s="15"/>
      <c r="AF1196" s="15"/>
      <c r="AG1196" s="15"/>
      <c r="AH1196" s="46" t="str">
        <f>IF(Table1[[#This Row],[Posting Date]]&lt;&gt;"","GJ-"&amp;CountryID,"")</f>
        <v/>
      </c>
      <c r="AI1196" s="59" t="str">
        <f>IF(Table1[[#This Row],[Posting Date]]&lt;&gt;"",Table1[[#This Row],[Posting Date]],"")</f>
        <v/>
      </c>
      <c r="AJ1196" s="46"/>
      <c r="AK1196" s="46" t="str">
        <f>IF(Table1[[#This Row],[Description]]&lt;&gt;"",Table1[[#This Row],[Description]],"")</f>
        <v/>
      </c>
      <c r="AL1196" s="46" t="str">
        <f>IF(Table1[[#This Row],[Posting Date]]&lt;&gt;"",Table1[[#This Row],[Reference Number]],"")</f>
        <v/>
      </c>
      <c r="AM1196" s="46" t="str">
        <f>TRIM(Table1[[#This Row],[Line '#]])</f>
        <v/>
      </c>
      <c r="AN1196" s="46" t="str">
        <f>TRIM(Table1[[#This Row],[Account]])</f>
        <v/>
      </c>
      <c r="AO1196" s="46" t="str">
        <f>IF(Table1[[#This Row],[Posting Date]]&lt;&gt;"",$D$5,"")</f>
        <v/>
      </c>
      <c r="AP1196" s="46" t="str">
        <f>TRIM(Table1[[#This Row],[Departments-Prgrams]])</f>
        <v/>
      </c>
      <c r="AQ1196" s="46" t="str">
        <f>TRIM(Table1[[#This Row],[Grant]])</f>
        <v/>
      </c>
      <c r="AR1196" s="46" t="str">
        <f>TRIM(Table1[[#This Row],[Staff ID]])</f>
        <v/>
      </c>
      <c r="AS1196" s="46" t="str">
        <f>IF(TRIM(Table1[[#This Row],[Budget Code]])=0,"",TRIM(Table1[[#This Row],[Budget Code]]))</f>
        <v/>
      </c>
      <c r="AT1196" s="46" t="str">
        <f>IF(Table1[[#This Row],[Line Description]]&lt;&gt;"",Table1[[#This Row],[Line Description]],"")</f>
        <v/>
      </c>
      <c r="AU1196" s="46" t="str">
        <f>IF(Table1[[#This Row],[Cur_Amount Debit]]&gt;0,ROUND(Table1[[#This Row],[Cur_Amount Debit]],2),"")</f>
        <v/>
      </c>
      <c r="AV1196" s="46" t="str">
        <f>IF(Table1[[#This Row],[Cur_Amount Credit]]&gt;0,ROUND(Table1[[#This Row],[Cur_Amount Credit]],2),"")</f>
        <v/>
      </c>
      <c r="AW1196" s="46" t="str">
        <f>LEFT(Table1[[#This Row],[Cur]],3)</f>
        <v/>
      </c>
      <c r="AX1196" s="59"/>
      <c r="AY1196" s="46"/>
      <c r="AZ1196" s="46" t="str">
        <f>IF(Table1[[#This Row],[Cur]]&lt;&gt;"",IF(Table1[[#This Row],[Cur]]="USD","",ExchangeRate),"")</f>
        <v/>
      </c>
      <c r="BA1196" s="46" t="str">
        <f>IF(Table1[[#This Row],[Grant]]&lt;&gt;"",VLOOKUP(Table1[[#This Row],[Grant]],Grants!B:D,3),"")</f>
        <v/>
      </c>
      <c r="BB1196" s="46" t="str">
        <f>TRIM(Table1[[#This Row],[Vendor ID]])</f>
        <v/>
      </c>
      <c r="BC1196">
        <f>IF(Table1[[#This Row],[Reference Number]]=Q1195,BC1195,BC1195+1)</f>
        <v>2</v>
      </c>
    </row>
    <row r="1197" spans="1:55" ht="11.25" hidden="1" customHeight="1">
      <c r="A1197" s="1"/>
      <c r="B1197" s="88" t="str">
        <f>IF(Table1[[#This Row],[Posting Date]]&lt;&gt;"",IF(Table1[[#This Row],[Reference Number]]=Q1196,B1196+1,1),"")</f>
        <v/>
      </c>
      <c r="C1197" s="61"/>
      <c r="D1197" s="61"/>
      <c r="E1197" s="218"/>
      <c r="F1197" s="143" t="str">
        <f>IFERROR(IF(VLOOKUP(Table1[[#This Row],[Budget Code Description]],Dimentions!$X$6:$AC$132,2,FALSE)="","",VLOOKUP(Table1[[#This Row],[Budget Code Description]],Dimentions!$X$6:$AC$132,2,FALSE)),"")</f>
        <v/>
      </c>
      <c r="G1197" s="143" t="str">
        <f>IFERROR(VLOOKUP(Table1[[#This Row],[Budget Code Description]],Dimentions!$X$6:$AC$132,3,FALSE),"")</f>
        <v/>
      </c>
      <c r="H1197" s="64" t="str">
        <f>IFERROR(VLOOKUP(Table1[[#This Row],[Account]],Dimentions!$S$6:$V$233,2,FALSE),"")</f>
        <v/>
      </c>
      <c r="I1197" s="62">
        <f>_xlfn.NUMBERVALUE(LEFT(Table1[[#This Row],[Account]],1))</f>
        <v>0</v>
      </c>
      <c r="J1197" s="62" t="str">
        <f>IFERROR(VLOOKUP(Table1[[#This Row],[Budget Code Description]],Table6[#All],7,FALSE),"")</f>
        <v/>
      </c>
      <c r="K1197" s="143" t="str">
        <f>IFERROR(VLOOKUP(Table1[[#This Row],[Budget Code Description]],Table6[#All],8,FALSE),"")</f>
        <v/>
      </c>
      <c r="L1197" s="63"/>
      <c r="M1197" s="65" t="str">
        <f>IFERROR(VLOOKUP(Table1[[#This Row],[Staff ID]],Table2[],2,FALSE),"")</f>
        <v/>
      </c>
      <c r="N1197" s="211" t="str">
        <f>IFERROR(IF(VLOOKUP(Table1[[#This Row],[Budget Code Description]],Dimentions!$X$6:$AC$97,4,FALSE)="","",VLOOKUP(Table1[[#This Row],[Budget Code Description]],Dimentions!$X$6:$AC$97,4,FALSE)),"")</f>
        <v/>
      </c>
      <c r="O1197" s="65" t="str">
        <f>IFERROR(VLOOKUP(Table1[[#This Row],[Vendor ID]],Table549[],2,FALSE),"")</f>
        <v/>
      </c>
      <c r="P1197" s="63"/>
      <c r="Q1197" s="143" t="str">
        <f>IF(Table1[[#This Row],[Posting Date]]&lt;&gt;"",$D$9,"")</f>
        <v/>
      </c>
      <c r="R1197" s="159" t="str">
        <f>IF(Table1[[#This Row],[Posting Date]]&lt;&gt;"",$D$10,"")</f>
        <v/>
      </c>
      <c r="S1197" s="66"/>
      <c r="T1197" s="63"/>
      <c r="U1197" s="67"/>
      <c r="V1197" s="67"/>
      <c r="W1197" s="67" t="str">
        <f t="shared" si="19"/>
        <v/>
      </c>
      <c r="X1197" s="161" t="str">
        <f>IF(E1197="","",(IF(Table1[[#This Row],[Cur]]="USD",Table1[[#This Row],[Cur_Amount Debit]],Table1[[#This Row],[Cur_Amount Debit]]/Table1[[#This Row],[Exchange Rate]])))</f>
        <v/>
      </c>
      <c r="Y1197" s="161" t="str">
        <f>IF(E1197="","",(IF(Table1[[#This Row],[Cur]]="USD",Table1[[#This Row],[Cur_Amount Credit]],Table1[[#This Row],[Cur_Amount Credit]]/ExchangeRate)))</f>
        <v/>
      </c>
      <c r="Z1197" s="203" t="str">
        <f>IF(E1197="","",(Table1[[#This Row],[Debit USD]]-Table1[[#This Row],[Credit USD]]))</f>
        <v/>
      </c>
      <c r="AA1197" s="122"/>
      <c r="AB1197" s="1"/>
      <c r="AC1197" s="15"/>
      <c r="AD1197" s="15" t="str">
        <f>IF(AND(OR(Table1[[#This Row],[Account]]="15030",Table1[[#This Row],[Account]]="15035",Table1[[#This Row],[Account]]="20150"),Table1[[#This Row],[Vendor ID]]=""),1,"")</f>
        <v/>
      </c>
      <c r="AE1197" s="15"/>
      <c r="AF1197" s="15"/>
      <c r="AG1197" s="15"/>
      <c r="AH1197" s="46" t="str">
        <f>IF(Table1[[#This Row],[Posting Date]]&lt;&gt;"","GJ-"&amp;CountryID,"")</f>
        <v/>
      </c>
      <c r="AI1197" s="59" t="str">
        <f>IF(Table1[[#This Row],[Posting Date]]&lt;&gt;"",Table1[[#This Row],[Posting Date]],"")</f>
        <v/>
      </c>
      <c r="AJ1197" s="46"/>
      <c r="AK1197" s="46" t="str">
        <f>IF(Table1[[#This Row],[Description]]&lt;&gt;"",Table1[[#This Row],[Description]],"")</f>
        <v/>
      </c>
      <c r="AL1197" s="46" t="str">
        <f>IF(Table1[[#This Row],[Posting Date]]&lt;&gt;"",Table1[[#This Row],[Reference Number]],"")</f>
        <v/>
      </c>
      <c r="AM1197" s="46" t="str">
        <f>TRIM(Table1[[#This Row],[Line '#]])</f>
        <v/>
      </c>
      <c r="AN1197" s="46" t="str">
        <f>TRIM(Table1[[#This Row],[Account]])</f>
        <v/>
      </c>
      <c r="AO1197" s="46" t="str">
        <f>IF(Table1[[#This Row],[Posting Date]]&lt;&gt;"",$D$5,"")</f>
        <v/>
      </c>
      <c r="AP1197" s="46" t="str">
        <f>TRIM(Table1[[#This Row],[Departments-Prgrams]])</f>
        <v/>
      </c>
      <c r="AQ1197" s="46" t="str">
        <f>TRIM(Table1[[#This Row],[Grant]])</f>
        <v/>
      </c>
      <c r="AR1197" s="46" t="str">
        <f>TRIM(Table1[[#This Row],[Staff ID]])</f>
        <v/>
      </c>
      <c r="AS1197" s="46" t="str">
        <f>IF(TRIM(Table1[[#This Row],[Budget Code]])=0,"",TRIM(Table1[[#This Row],[Budget Code]]))</f>
        <v/>
      </c>
      <c r="AT1197" s="46" t="str">
        <f>IF(Table1[[#This Row],[Line Description]]&lt;&gt;"",Table1[[#This Row],[Line Description]],"")</f>
        <v/>
      </c>
      <c r="AU1197" s="46" t="str">
        <f>IF(Table1[[#This Row],[Cur_Amount Debit]]&gt;0,ROUND(Table1[[#This Row],[Cur_Amount Debit]],2),"")</f>
        <v/>
      </c>
      <c r="AV1197" s="46" t="str">
        <f>IF(Table1[[#This Row],[Cur_Amount Credit]]&gt;0,ROUND(Table1[[#This Row],[Cur_Amount Credit]],2),"")</f>
        <v/>
      </c>
      <c r="AW1197" s="46" t="str">
        <f>LEFT(Table1[[#This Row],[Cur]],3)</f>
        <v/>
      </c>
      <c r="AX1197" s="59"/>
      <c r="AY1197" s="46"/>
      <c r="AZ1197" s="46" t="str">
        <f>IF(Table1[[#This Row],[Cur]]&lt;&gt;"",IF(Table1[[#This Row],[Cur]]="USD","",ExchangeRate),"")</f>
        <v/>
      </c>
      <c r="BA1197" s="46" t="str">
        <f>IF(Table1[[#This Row],[Grant]]&lt;&gt;"",VLOOKUP(Table1[[#This Row],[Grant]],Grants!B:D,3),"")</f>
        <v/>
      </c>
      <c r="BB1197" s="46" t="str">
        <f>TRIM(Table1[[#This Row],[Vendor ID]])</f>
        <v/>
      </c>
      <c r="BC1197">
        <f>IF(Table1[[#This Row],[Reference Number]]=Q1196,BC1196,BC1196+1)</f>
        <v>2</v>
      </c>
    </row>
    <row r="1198" spans="1:55" ht="11.25" hidden="1" customHeight="1">
      <c r="A1198" s="1"/>
      <c r="B1198" s="88" t="str">
        <f>IF(Table1[[#This Row],[Posting Date]]&lt;&gt;"",IF(Table1[[#This Row],[Reference Number]]=Q1197,B1197+1,1),"")</f>
        <v/>
      </c>
      <c r="C1198" s="61"/>
      <c r="D1198" s="61"/>
      <c r="E1198" s="218"/>
      <c r="F1198" s="143" t="str">
        <f>IFERROR(IF(VLOOKUP(Table1[[#This Row],[Budget Code Description]],Dimentions!$X$6:$AC$132,2,FALSE)="","",VLOOKUP(Table1[[#This Row],[Budget Code Description]],Dimentions!$X$6:$AC$132,2,FALSE)),"")</f>
        <v/>
      </c>
      <c r="G1198" s="143" t="str">
        <f>IFERROR(VLOOKUP(Table1[[#This Row],[Budget Code Description]],Dimentions!$X$6:$AC$132,3,FALSE),"")</f>
        <v/>
      </c>
      <c r="H1198" s="64" t="str">
        <f>IFERROR(VLOOKUP(Table1[[#This Row],[Account]],Dimentions!$S$6:$V$233,2,FALSE),"")</f>
        <v/>
      </c>
      <c r="I1198" s="62">
        <f>_xlfn.NUMBERVALUE(LEFT(Table1[[#This Row],[Account]],1))</f>
        <v>0</v>
      </c>
      <c r="J1198" s="62" t="str">
        <f>IFERROR(VLOOKUP(Table1[[#This Row],[Budget Code Description]],Table6[#All],7,FALSE),"")</f>
        <v/>
      </c>
      <c r="K1198" s="143" t="str">
        <f>IFERROR(VLOOKUP(Table1[[#This Row],[Budget Code Description]],Table6[#All],8,FALSE),"")</f>
        <v/>
      </c>
      <c r="L1198" s="63"/>
      <c r="M1198" s="65" t="str">
        <f>IFERROR(VLOOKUP(Table1[[#This Row],[Staff ID]],Table2[],2,FALSE),"")</f>
        <v/>
      </c>
      <c r="N1198" s="211" t="str">
        <f>IFERROR(IF(VLOOKUP(Table1[[#This Row],[Budget Code Description]],Dimentions!$X$6:$AC$97,4,FALSE)="","",VLOOKUP(Table1[[#This Row],[Budget Code Description]],Dimentions!$X$6:$AC$97,4,FALSE)),"")</f>
        <v/>
      </c>
      <c r="O1198" s="65" t="str">
        <f>IFERROR(VLOOKUP(Table1[[#This Row],[Vendor ID]],Table549[],2,FALSE),"")</f>
        <v/>
      </c>
      <c r="P1198" s="63"/>
      <c r="Q1198" s="143" t="str">
        <f>IF(Table1[[#This Row],[Posting Date]]&lt;&gt;"",$D$9,"")</f>
        <v/>
      </c>
      <c r="R1198" s="159" t="str">
        <f>IF(Table1[[#This Row],[Posting Date]]&lt;&gt;"",$D$10,"")</f>
        <v/>
      </c>
      <c r="S1198" s="66"/>
      <c r="T1198" s="63"/>
      <c r="U1198" s="67"/>
      <c r="V1198" s="67"/>
      <c r="W1198" s="67" t="str">
        <f t="shared" si="19"/>
        <v/>
      </c>
      <c r="X1198" s="161" t="str">
        <f>IF(E1198="","",(IF(Table1[[#This Row],[Cur]]="USD",Table1[[#This Row],[Cur_Amount Debit]],Table1[[#This Row],[Cur_Amount Debit]]/Table1[[#This Row],[Exchange Rate]])))</f>
        <v/>
      </c>
      <c r="Y1198" s="161" t="str">
        <f>IF(E1198="","",(IF(Table1[[#This Row],[Cur]]="USD",Table1[[#This Row],[Cur_Amount Credit]],Table1[[#This Row],[Cur_Amount Credit]]/ExchangeRate)))</f>
        <v/>
      </c>
      <c r="Z1198" s="203" t="str">
        <f>IF(E1198="","",(Table1[[#This Row],[Debit USD]]-Table1[[#This Row],[Credit USD]]))</f>
        <v/>
      </c>
      <c r="AA1198" s="122"/>
      <c r="AB1198" s="1"/>
      <c r="AC1198" s="15"/>
      <c r="AD1198" s="15" t="str">
        <f>IF(AND(OR(Table1[[#This Row],[Account]]="15030",Table1[[#This Row],[Account]]="15035",Table1[[#This Row],[Account]]="20150"),Table1[[#This Row],[Vendor ID]]=""),1,"")</f>
        <v/>
      </c>
      <c r="AE1198" s="15"/>
      <c r="AF1198" s="15"/>
      <c r="AG1198" s="15"/>
      <c r="AH1198" s="46" t="str">
        <f>IF(Table1[[#This Row],[Posting Date]]&lt;&gt;"","GJ-"&amp;CountryID,"")</f>
        <v/>
      </c>
      <c r="AI1198" s="59" t="str">
        <f>IF(Table1[[#This Row],[Posting Date]]&lt;&gt;"",Table1[[#This Row],[Posting Date]],"")</f>
        <v/>
      </c>
      <c r="AJ1198" s="46"/>
      <c r="AK1198" s="46" t="str">
        <f>IF(Table1[[#This Row],[Description]]&lt;&gt;"",Table1[[#This Row],[Description]],"")</f>
        <v/>
      </c>
      <c r="AL1198" s="46" t="str">
        <f>IF(Table1[[#This Row],[Posting Date]]&lt;&gt;"",Table1[[#This Row],[Reference Number]],"")</f>
        <v/>
      </c>
      <c r="AM1198" s="46" t="str">
        <f>TRIM(Table1[[#This Row],[Line '#]])</f>
        <v/>
      </c>
      <c r="AN1198" s="46" t="str">
        <f>TRIM(Table1[[#This Row],[Account]])</f>
        <v/>
      </c>
      <c r="AO1198" s="46" t="str">
        <f>IF(Table1[[#This Row],[Posting Date]]&lt;&gt;"",$D$5,"")</f>
        <v/>
      </c>
      <c r="AP1198" s="46" t="str">
        <f>TRIM(Table1[[#This Row],[Departments-Prgrams]])</f>
        <v/>
      </c>
      <c r="AQ1198" s="46" t="str">
        <f>TRIM(Table1[[#This Row],[Grant]])</f>
        <v/>
      </c>
      <c r="AR1198" s="46" t="str">
        <f>TRIM(Table1[[#This Row],[Staff ID]])</f>
        <v/>
      </c>
      <c r="AS1198" s="46" t="str">
        <f>IF(TRIM(Table1[[#This Row],[Budget Code]])=0,"",TRIM(Table1[[#This Row],[Budget Code]]))</f>
        <v/>
      </c>
      <c r="AT1198" s="46" t="str">
        <f>IF(Table1[[#This Row],[Line Description]]&lt;&gt;"",Table1[[#This Row],[Line Description]],"")</f>
        <v/>
      </c>
      <c r="AU1198" s="46" t="str">
        <f>IF(Table1[[#This Row],[Cur_Amount Debit]]&gt;0,ROUND(Table1[[#This Row],[Cur_Amount Debit]],2),"")</f>
        <v/>
      </c>
      <c r="AV1198" s="46" t="str">
        <f>IF(Table1[[#This Row],[Cur_Amount Credit]]&gt;0,ROUND(Table1[[#This Row],[Cur_Amount Credit]],2),"")</f>
        <v/>
      </c>
      <c r="AW1198" s="46" t="str">
        <f>LEFT(Table1[[#This Row],[Cur]],3)</f>
        <v/>
      </c>
      <c r="AX1198" s="59"/>
      <c r="AY1198" s="46"/>
      <c r="AZ1198" s="46" t="str">
        <f>IF(Table1[[#This Row],[Cur]]&lt;&gt;"",IF(Table1[[#This Row],[Cur]]="USD","",ExchangeRate),"")</f>
        <v/>
      </c>
      <c r="BA1198" s="46" t="str">
        <f>IF(Table1[[#This Row],[Grant]]&lt;&gt;"",VLOOKUP(Table1[[#This Row],[Grant]],Grants!B:D,3),"")</f>
        <v/>
      </c>
      <c r="BB1198" s="46" t="str">
        <f>TRIM(Table1[[#This Row],[Vendor ID]])</f>
        <v/>
      </c>
      <c r="BC1198">
        <f>IF(Table1[[#This Row],[Reference Number]]=Q1197,BC1197,BC1197+1)</f>
        <v>2</v>
      </c>
    </row>
    <row r="1199" spans="1:55" ht="11.25" hidden="1" customHeight="1">
      <c r="A1199" s="1"/>
      <c r="B1199" s="88" t="str">
        <f>IF(Table1[[#This Row],[Posting Date]]&lt;&gt;"",IF(Table1[[#This Row],[Reference Number]]=Q1198,B1198+1,1),"")</f>
        <v/>
      </c>
      <c r="C1199" s="61"/>
      <c r="D1199" s="61"/>
      <c r="E1199" s="218"/>
      <c r="F1199" s="143" t="str">
        <f>IFERROR(IF(VLOOKUP(Table1[[#This Row],[Budget Code Description]],Dimentions!$X$6:$AC$132,2,FALSE)="","",VLOOKUP(Table1[[#This Row],[Budget Code Description]],Dimentions!$X$6:$AC$132,2,FALSE)),"")</f>
        <v/>
      </c>
      <c r="G1199" s="143" t="str">
        <f>IFERROR(VLOOKUP(Table1[[#This Row],[Budget Code Description]],Dimentions!$X$6:$AC$132,3,FALSE),"")</f>
        <v/>
      </c>
      <c r="H1199" s="64" t="str">
        <f>IFERROR(VLOOKUP(Table1[[#This Row],[Account]],Dimentions!$S$6:$V$233,2,FALSE),"")</f>
        <v/>
      </c>
      <c r="I1199" s="62">
        <f>_xlfn.NUMBERVALUE(LEFT(Table1[[#This Row],[Account]],1))</f>
        <v>0</v>
      </c>
      <c r="J1199" s="62" t="str">
        <f>IFERROR(VLOOKUP(Table1[[#This Row],[Budget Code Description]],Table6[#All],7,FALSE),"")</f>
        <v/>
      </c>
      <c r="K1199" s="143" t="str">
        <f>IFERROR(VLOOKUP(Table1[[#This Row],[Budget Code Description]],Table6[#All],8,FALSE),"")</f>
        <v/>
      </c>
      <c r="L1199" s="63"/>
      <c r="M1199" s="65" t="str">
        <f>IFERROR(VLOOKUP(Table1[[#This Row],[Staff ID]],Table2[],2,FALSE),"")</f>
        <v/>
      </c>
      <c r="N1199" s="211" t="str">
        <f>IFERROR(IF(VLOOKUP(Table1[[#This Row],[Budget Code Description]],Dimentions!$X$6:$AC$97,4,FALSE)="","",VLOOKUP(Table1[[#This Row],[Budget Code Description]],Dimentions!$X$6:$AC$97,4,FALSE)),"")</f>
        <v/>
      </c>
      <c r="O1199" s="65" t="str">
        <f>IFERROR(VLOOKUP(Table1[[#This Row],[Vendor ID]],Table549[],2,FALSE),"")</f>
        <v/>
      </c>
      <c r="P1199" s="63"/>
      <c r="Q1199" s="143" t="str">
        <f>IF(Table1[[#This Row],[Posting Date]]&lt;&gt;"",$D$9,"")</f>
        <v/>
      </c>
      <c r="R1199" s="159" t="str">
        <f>IF(Table1[[#This Row],[Posting Date]]&lt;&gt;"",$D$10,"")</f>
        <v/>
      </c>
      <c r="S1199" s="66"/>
      <c r="T1199" s="63"/>
      <c r="U1199" s="67"/>
      <c r="V1199" s="67"/>
      <c r="W1199" s="67" t="str">
        <f t="shared" si="19"/>
        <v/>
      </c>
      <c r="X1199" s="161" t="str">
        <f>IF(E1199="","",(IF(Table1[[#This Row],[Cur]]="USD",Table1[[#This Row],[Cur_Amount Debit]],Table1[[#This Row],[Cur_Amount Debit]]/Table1[[#This Row],[Exchange Rate]])))</f>
        <v/>
      </c>
      <c r="Y1199" s="161" t="str">
        <f>IF(E1199="","",(IF(Table1[[#This Row],[Cur]]="USD",Table1[[#This Row],[Cur_Amount Credit]],Table1[[#This Row],[Cur_Amount Credit]]/ExchangeRate)))</f>
        <v/>
      </c>
      <c r="Z1199" s="203" t="str">
        <f>IF(E1199="","",(Table1[[#This Row],[Debit USD]]-Table1[[#This Row],[Credit USD]]))</f>
        <v/>
      </c>
      <c r="AA1199" s="122"/>
      <c r="AB1199" s="1"/>
      <c r="AC1199" s="15"/>
      <c r="AD1199" s="15" t="str">
        <f>IF(AND(OR(Table1[[#This Row],[Account]]="15030",Table1[[#This Row],[Account]]="15035",Table1[[#This Row],[Account]]="20150"),Table1[[#This Row],[Vendor ID]]=""),1,"")</f>
        <v/>
      </c>
      <c r="AE1199" s="15"/>
      <c r="AF1199" s="15"/>
      <c r="AG1199" s="15"/>
      <c r="AH1199" s="46" t="str">
        <f>IF(Table1[[#This Row],[Posting Date]]&lt;&gt;"","GJ-"&amp;CountryID,"")</f>
        <v/>
      </c>
      <c r="AI1199" s="59" t="str">
        <f>IF(Table1[[#This Row],[Posting Date]]&lt;&gt;"",Table1[[#This Row],[Posting Date]],"")</f>
        <v/>
      </c>
      <c r="AJ1199" s="46"/>
      <c r="AK1199" s="46" t="str">
        <f>IF(Table1[[#This Row],[Description]]&lt;&gt;"",Table1[[#This Row],[Description]],"")</f>
        <v/>
      </c>
      <c r="AL1199" s="46" t="str">
        <f>IF(Table1[[#This Row],[Posting Date]]&lt;&gt;"",Table1[[#This Row],[Reference Number]],"")</f>
        <v/>
      </c>
      <c r="AM1199" s="46" t="str">
        <f>TRIM(Table1[[#This Row],[Line '#]])</f>
        <v/>
      </c>
      <c r="AN1199" s="46" t="str">
        <f>TRIM(Table1[[#This Row],[Account]])</f>
        <v/>
      </c>
      <c r="AO1199" s="46" t="str">
        <f>IF(Table1[[#This Row],[Posting Date]]&lt;&gt;"",$D$5,"")</f>
        <v/>
      </c>
      <c r="AP1199" s="46" t="str">
        <f>TRIM(Table1[[#This Row],[Departments-Prgrams]])</f>
        <v/>
      </c>
      <c r="AQ1199" s="46" t="str">
        <f>TRIM(Table1[[#This Row],[Grant]])</f>
        <v/>
      </c>
      <c r="AR1199" s="46" t="str">
        <f>TRIM(Table1[[#This Row],[Staff ID]])</f>
        <v/>
      </c>
      <c r="AS1199" s="46" t="str">
        <f>IF(TRIM(Table1[[#This Row],[Budget Code]])=0,"",TRIM(Table1[[#This Row],[Budget Code]]))</f>
        <v/>
      </c>
      <c r="AT1199" s="46" t="str">
        <f>IF(Table1[[#This Row],[Line Description]]&lt;&gt;"",Table1[[#This Row],[Line Description]],"")</f>
        <v/>
      </c>
      <c r="AU1199" s="46" t="str">
        <f>IF(Table1[[#This Row],[Cur_Amount Debit]]&gt;0,ROUND(Table1[[#This Row],[Cur_Amount Debit]],2),"")</f>
        <v/>
      </c>
      <c r="AV1199" s="46" t="str">
        <f>IF(Table1[[#This Row],[Cur_Amount Credit]]&gt;0,ROUND(Table1[[#This Row],[Cur_Amount Credit]],2),"")</f>
        <v/>
      </c>
      <c r="AW1199" s="46" t="str">
        <f>LEFT(Table1[[#This Row],[Cur]],3)</f>
        <v/>
      </c>
      <c r="AX1199" s="59"/>
      <c r="AY1199" s="46"/>
      <c r="AZ1199" s="46" t="str">
        <f>IF(Table1[[#This Row],[Cur]]&lt;&gt;"",IF(Table1[[#This Row],[Cur]]="USD","",ExchangeRate),"")</f>
        <v/>
      </c>
      <c r="BA1199" s="46" t="str">
        <f>IF(Table1[[#This Row],[Grant]]&lt;&gt;"",VLOOKUP(Table1[[#This Row],[Grant]],Grants!B:D,3),"")</f>
        <v/>
      </c>
      <c r="BB1199" s="46" t="str">
        <f>TRIM(Table1[[#This Row],[Vendor ID]])</f>
        <v/>
      </c>
      <c r="BC1199">
        <f>IF(Table1[[#This Row],[Reference Number]]=Q1198,BC1198,BC1198+1)</f>
        <v>2</v>
      </c>
    </row>
    <row r="1200" spans="1:55" ht="11.25" hidden="1" customHeight="1">
      <c r="A1200" s="1"/>
      <c r="B1200" s="88" t="str">
        <f>IF(Table1[[#This Row],[Posting Date]]&lt;&gt;"",IF(Table1[[#This Row],[Reference Number]]=Q1199,B1199+1,1),"")</f>
        <v/>
      </c>
      <c r="C1200" s="61"/>
      <c r="D1200" s="61"/>
      <c r="E1200" s="218"/>
      <c r="F1200" s="143" t="str">
        <f>IFERROR(IF(VLOOKUP(Table1[[#This Row],[Budget Code Description]],Dimentions!$X$6:$AC$132,2,FALSE)="","",VLOOKUP(Table1[[#This Row],[Budget Code Description]],Dimentions!$X$6:$AC$132,2,FALSE)),"")</f>
        <v/>
      </c>
      <c r="G1200" s="143" t="str">
        <f>IFERROR(VLOOKUP(Table1[[#This Row],[Budget Code Description]],Dimentions!$X$6:$AC$132,3,FALSE),"")</f>
        <v/>
      </c>
      <c r="H1200" s="64" t="str">
        <f>IFERROR(VLOOKUP(Table1[[#This Row],[Account]],Dimentions!$S$6:$V$233,2,FALSE),"")</f>
        <v/>
      </c>
      <c r="I1200" s="62">
        <f>_xlfn.NUMBERVALUE(LEFT(Table1[[#This Row],[Account]],1))</f>
        <v>0</v>
      </c>
      <c r="J1200" s="62" t="str">
        <f>IFERROR(VLOOKUP(Table1[[#This Row],[Budget Code Description]],Table6[#All],7,FALSE),"")</f>
        <v/>
      </c>
      <c r="K1200" s="143" t="str">
        <f>IFERROR(VLOOKUP(Table1[[#This Row],[Budget Code Description]],Table6[#All],8,FALSE),"")</f>
        <v/>
      </c>
      <c r="L1200" s="63"/>
      <c r="M1200" s="65" t="str">
        <f>IFERROR(VLOOKUP(Table1[[#This Row],[Staff ID]],Table2[],2,FALSE),"")</f>
        <v/>
      </c>
      <c r="N1200" s="211" t="str">
        <f>IFERROR(IF(VLOOKUP(Table1[[#This Row],[Budget Code Description]],Dimentions!$X$6:$AC$97,4,FALSE)="","",VLOOKUP(Table1[[#This Row],[Budget Code Description]],Dimentions!$X$6:$AC$97,4,FALSE)),"")</f>
        <v/>
      </c>
      <c r="O1200" s="65" t="str">
        <f>IFERROR(VLOOKUP(Table1[[#This Row],[Vendor ID]],Table549[],2,FALSE),"")</f>
        <v/>
      </c>
      <c r="P1200" s="63"/>
      <c r="Q1200" s="143" t="str">
        <f>IF(Table1[[#This Row],[Posting Date]]&lt;&gt;"",$D$9,"")</f>
        <v/>
      </c>
      <c r="R1200" s="159" t="str">
        <f>IF(Table1[[#This Row],[Posting Date]]&lt;&gt;"",$D$10,"")</f>
        <v/>
      </c>
      <c r="S1200" s="66"/>
      <c r="T1200" s="63"/>
      <c r="U1200" s="67"/>
      <c r="V1200" s="67"/>
      <c r="W1200" s="67" t="str">
        <f t="shared" si="19"/>
        <v/>
      </c>
      <c r="X1200" s="161" t="str">
        <f>IF(E1200="","",(IF(Table1[[#This Row],[Cur]]="USD",Table1[[#This Row],[Cur_Amount Debit]],Table1[[#This Row],[Cur_Amount Debit]]/Table1[[#This Row],[Exchange Rate]])))</f>
        <v/>
      </c>
      <c r="Y1200" s="161" t="str">
        <f>IF(E1200="","",(IF(Table1[[#This Row],[Cur]]="USD",Table1[[#This Row],[Cur_Amount Credit]],Table1[[#This Row],[Cur_Amount Credit]]/ExchangeRate)))</f>
        <v/>
      </c>
      <c r="Z1200" s="203" t="str">
        <f>IF(E1200="","",(Table1[[#This Row],[Debit USD]]-Table1[[#This Row],[Credit USD]]))</f>
        <v/>
      </c>
      <c r="AA1200" s="122"/>
      <c r="AB1200" s="1"/>
      <c r="AC1200" s="15"/>
      <c r="AD1200" s="15" t="str">
        <f>IF(AND(OR(Table1[[#This Row],[Account]]="15030",Table1[[#This Row],[Account]]="15035",Table1[[#This Row],[Account]]="20150"),Table1[[#This Row],[Vendor ID]]=""),1,"")</f>
        <v/>
      </c>
      <c r="AE1200" s="15"/>
      <c r="AF1200" s="15"/>
      <c r="AG1200" s="15"/>
      <c r="AH1200" s="46" t="str">
        <f>IF(Table1[[#This Row],[Posting Date]]&lt;&gt;"","GJ-"&amp;CountryID,"")</f>
        <v/>
      </c>
      <c r="AI1200" s="59" t="str">
        <f>IF(Table1[[#This Row],[Posting Date]]&lt;&gt;"",Table1[[#This Row],[Posting Date]],"")</f>
        <v/>
      </c>
      <c r="AJ1200" s="46"/>
      <c r="AK1200" s="46" t="str">
        <f>IF(Table1[[#This Row],[Description]]&lt;&gt;"",Table1[[#This Row],[Description]],"")</f>
        <v/>
      </c>
      <c r="AL1200" s="46" t="str">
        <f>IF(Table1[[#This Row],[Posting Date]]&lt;&gt;"",Table1[[#This Row],[Reference Number]],"")</f>
        <v/>
      </c>
      <c r="AM1200" s="46" t="str">
        <f>TRIM(Table1[[#This Row],[Line '#]])</f>
        <v/>
      </c>
      <c r="AN1200" s="46" t="str">
        <f>TRIM(Table1[[#This Row],[Account]])</f>
        <v/>
      </c>
      <c r="AO1200" s="46" t="str">
        <f>IF(Table1[[#This Row],[Posting Date]]&lt;&gt;"",$D$5,"")</f>
        <v/>
      </c>
      <c r="AP1200" s="46" t="str">
        <f>TRIM(Table1[[#This Row],[Departments-Prgrams]])</f>
        <v/>
      </c>
      <c r="AQ1200" s="46" t="str">
        <f>TRIM(Table1[[#This Row],[Grant]])</f>
        <v/>
      </c>
      <c r="AR1200" s="46" t="str">
        <f>TRIM(Table1[[#This Row],[Staff ID]])</f>
        <v/>
      </c>
      <c r="AS1200" s="46" t="str">
        <f>IF(TRIM(Table1[[#This Row],[Budget Code]])=0,"",TRIM(Table1[[#This Row],[Budget Code]]))</f>
        <v/>
      </c>
      <c r="AT1200" s="46" t="str">
        <f>IF(Table1[[#This Row],[Line Description]]&lt;&gt;"",Table1[[#This Row],[Line Description]],"")</f>
        <v/>
      </c>
      <c r="AU1200" s="46" t="str">
        <f>IF(Table1[[#This Row],[Cur_Amount Debit]]&gt;0,ROUND(Table1[[#This Row],[Cur_Amount Debit]],2),"")</f>
        <v/>
      </c>
      <c r="AV1200" s="46" t="str">
        <f>IF(Table1[[#This Row],[Cur_Amount Credit]]&gt;0,ROUND(Table1[[#This Row],[Cur_Amount Credit]],2),"")</f>
        <v/>
      </c>
      <c r="AW1200" s="46" t="str">
        <f>LEFT(Table1[[#This Row],[Cur]],3)</f>
        <v/>
      </c>
      <c r="AX1200" s="59"/>
      <c r="AY1200" s="46"/>
      <c r="AZ1200" s="46" t="str">
        <f>IF(Table1[[#This Row],[Cur]]&lt;&gt;"",IF(Table1[[#This Row],[Cur]]="USD","",ExchangeRate),"")</f>
        <v/>
      </c>
      <c r="BA1200" s="46" t="str">
        <f>IF(Table1[[#This Row],[Grant]]&lt;&gt;"",VLOOKUP(Table1[[#This Row],[Grant]],Grants!B:D,3),"")</f>
        <v/>
      </c>
      <c r="BB1200" s="46" t="str">
        <f>TRIM(Table1[[#This Row],[Vendor ID]])</f>
        <v/>
      </c>
      <c r="BC1200">
        <f>IF(Table1[[#This Row],[Reference Number]]=Q1199,BC1199,BC1199+1)</f>
        <v>2</v>
      </c>
    </row>
    <row r="1201" spans="1:55" ht="11.25" hidden="1" customHeight="1">
      <c r="A1201" s="1"/>
      <c r="B1201" s="88" t="str">
        <f>IF(Table1[[#This Row],[Posting Date]]&lt;&gt;"",IF(Table1[[#This Row],[Reference Number]]=Q1200,B1200+1,1),"")</f>
        <v/>
      </c>
      <c r="C1201" s="61"/>
      <c r="D1201" s="61"/>
      <c r="E1201" s="218"/>
      <c r="F1201" s="143" t="str">
        <f>IFERROR(IF(VLOOKUP(Table1[[#This Row],[Budget Code Description]],Dimentions!$X$6:$AC$132,2,FALSE)="","",VLOOKUP(Table1[[#This Row],[Budget Code Description]],Dimentions!$X$6:$AC$132,2,FALSE)),"")</f>
        <v/>
      </c>
      <c r="G1201" s="143" t="str">
        <f>IFERROR(VLOOKUP(Table1[[#This Row],[Budget Code Description]],Dimentions!$X$6:$AC$132,3,FALSE),"")</f>
        <v/>
      </c>
      <c r="H1201" s="64" t="str">
        <f>IFERROR(VLOOKUP(Table1[[#This Row],[Account]],Dimentions!$S$6:$V$233,2,FALSE),"")</f>
        <v/>
      </c>
      <c r="I1201" s="62">
        <f>_xlfn.NUMBERVALUE(LEFT(Table1[[#This Row],[Account]],1))</f>
        <v>0</v>
      </c>
      <c r="J1201" s="62" t="str">
        <f>IFERROR(VLOOKUP(Table1[[#This Row],[Budget Code Description]],Table6[#All],7,FALSE),"")</f>
        <v/>
      </c>
      <c r="K1201" s="143" t="str">
        <f>IFERROR(VLOOKUP(Table1[[#This Row],[Budget Code Description]],Table6[#All],8,FALSE),"")</f>
        <v/>
      </c>
      <c r="L1201" s="63"/>
      <c r="M1201" s="65" t="str">
        <f>IFERROR(VLOOKUP(Table1[[#This Row],[Staff ID]],Table2[],2,FALSE),"")</f>
        <v/>
      </c>
      <c r="N1201" s="211" t="str">
        <f>IFERROR(IF(VLOOKUP(Table1[[#This Row],[Budget Code Description]],Dimentions!$X$6:$AC$97,4,FALSE)="","",VLOOKUP(Table1[[#This Row],[Budget Code Description]],Dimentions!$X$6:$AC$97,4,FALSE)),"")</f>
        <v/>
      </c>
      <c r="O1201" s="65" t="str">
        <f>IFERROR(VLOOKUP(Table1[[#This Row],[Vendor ID]],Table549[],2,FALSE),"")</f>
        <v/>
      </c>
      <c r="P1201" s="63"/>
      <c r="Q1201" s="143" t="str">
        <f>IF(Table1[[#This Row],[Posting Date]]&lt;&gt;"",$D$9,"")</f>
        <v/>
      </c>
      <c r="R1201" s="159" t="str">
        <f>IF(Table1[[#This Row],[Posting Date]]&lt;&gt;"",$D$10,"")</f>
        <v/>
      </c>
      <c r="S1201" s="66"/>
      <c r="T1201" s="63"/>
      <c r="U1201" s="67"/>
      <c r="V1201" s="67"/>
      <c r="W1201" s="67" t="str">
        <f t="shared" si="19"/>
        <v/>
      </c>
      <c r="X1201" s="161" t="str">
        <f>IF(E1201="","",(IF(Table1[[#This Row],[Cur]]="USD",Table1[[#This Row],[Cur_Amount Debit]],Table1[[#This Row],[Cur_Amount Debit]]/Table1[[#This Row],[Exchange Rate]])))</f>
        <v/>
      </c>
      <c r="Y1201" s="161" t="str">
        <f>IF(E1201="","",(IF(Table1[[#This Row],[Cur]]="USD",Table1[[#This Row],[Cur_Amount Credit]],Table1[[#This Row],[Cur_Amount Credit]]/ExchangeRate)))</f>
        <v/>
      </c>
      <c r="Z1201" s="203" t="str">
        <f>IF(E1201="","",(Table1[[#This Row],[Debit USD]]-Table1[[#This Row],[Credit USD]]))</f>
        <v/>
      </c>
      <c r="AA1201" s="122"/>
      <c r="AB1201" s="1"/>
      <c r="AC1201" s="15"/>
      <c r="AD1201" s="15" t="str">
        <f>IF(AND(OR(Table1[[#This Row],[Account]]="15030",Table1[[#This Row],[Account]]="15035",Table1[[#This Row],[Account]]="20150"),Table1[[#This Row],[Vendor ID]]=""),1,"")</f>
        <v/>
      </c>
      <c r="AE1201" s="15"/>
      <c r="AF1201" s="15"/>
      <c r="AG1201" s="15"/>
      <c r="AH1201" s="46" t="str">
        <f>IF(Table1[[#This Row],[Posting Date]]&lt;&gt;"","GJ-"&amp;CountryID,"")</f>
        <v/>
      </c>
      <c r="AI1201" s="59" t="str">
        <f>IF(Table1[[#This Row],[Posting Date]]&lt;&gt;"",Table1[[#This Row],[Posting Date]],"")</f>
        <v/>
      </c>
      <c r="AJ1201" s="46"/>
      <c r="AK1201" s="46" t="str">
        <f>IF(Table1[[#This Row],[Description]]&lt;&gt;"",Table1[[#This Row],[Description]],"")</f>
        <v/>
      </c>
      <c r="AL1201" s="46" t="str">
        <f>IF(Table1[[#This Row],[Posting Date]]&lt;&gt;"",Table1[[#This Row],[Reference Number]],"")</f>
        <v/>
      </c>
      <c r="AM1201" s="46" t="str">
        <f>TRIM(Table1[[#This Row],[Line '#]])</f>
        <v/>
      </c>
      <c r="AN1201" s="46" t="str">
        <f>TRIM(Table1[[#This Row],[Account]])</f>
        <v/>
      </c>
      <c r="AO1201" s="46" t="str">
        <f>IF(Table1[[#This Row],[Posting Date]]&lt;&gt;"",$D$5,"")</f>
        <v/>
      </c>
      <c r="AP1201" s="46" t="str">
        <f>TRIM(Table1[[#This Row],[Departments-Prgrams]])</f>
        <v/>
      </c>
      <c r="AQ1201" s="46" t="str">
        <f>TRIM(Table1[[#This Row],[Grant]])</f>
        <v/>
      </c>
      <c r="AR1201" s="46" t="str">
        <f>TRIM(Table1[[#This Row],[Staff ID]])</f>
        <v/>
      </c>
      <c r="AS1201" s="46" t="str">
        <f>IF(TRIM(Table1[[#This Row],[Budget Code]])=0,"",TRIM(Table1[[#This Row],[Budget Code]]))</f>
        <v/>
      </c>
      <c r="AT1201" s="46" t="str">
        <f>IF(Table1[[#This Row],[Line Description]]&lt;&gt;"",Table1[[#This Row],[Line Description]],"")</f>
        <v/>
      </c>
      <c r="AU1201" s="46" t="str">
        <f>IF(Table1[[#This Row],[Cur_Amount Debit]]&gt;0,ROUND(Table1[[#This Row],[Cur_Amount Debit]],2),"")</f>
        <v/>
      </c>
      <c r="AV1201" s="46" t="str">
        <f>IF(Table1[[#This Row],[Cur_Amount Credit]]&gt;0,ROUND(Table1[[#This Row],[Cur_Amount Credit]],2),"")</f>
        <v/>
      </c>
      <c r="AW1201" s="46" t="str">
        <f>LEFT(Table1[[#This Row],[Cur]],3)</f>
        <v/>
      </c>
      <c r="AX1201" s="59"/>
      <c r="AY1201" s="46"/>
      <c r="AZ1201" s="46" t="str">
        <f>IF(Table1[[#This Row],[Cur]]&lt;&gt;"",IF(Table1[[#This Row],[Cur]]="USD","",ExchangeRate),"")</f>
        <v/>
      </c>
      <c r="BA1201" s="46" t="str">
        <f>IF(Table1[[#This Row],[Grant]]&lt;&gt;"",VLOOKUP(Table1[[#This Row],[Grant]],Grants!B:D,3),"")</f>
        <v/>
      </c>
      <c r="BB1201" s="46" t="str">
        <f>TRIM(Table1[[#This Row],[Vendor ID]])</f>
        <v/>
      </c>
      <c r="BC1201">
        <f>IF(Table1[[#This Row],[Reference Number]]=Q1200,BC1200,BC1200+1)</f>
        <v>2</v>
      </c>
    </row>
    <row r="1202" spans="1:55" ht="11.25" hidden="1" customHeight="1">
      <c r="A1202" s="1"/>
      <c r="B1202" s="88" t="str">
        <f>IF(Table1[[#This Row],[Posting Date]]&lt;&gt;"",IF(Table1[[#This Row],[Reference Number]]=Q1201,B1201+1,1),"")</f>
        <v/>
      </c>
      <c r="C1202" s="61"/>
      <c r="D1202" s="61"/>
      <c r="E1202" s="218"/>
      <c r="F1202" s="143" t="str">
        <f>IFERROR(IF(VLOOKUP(Table1[[#This Row],[Budget Code Description]],Dimentions!$X$6:$AC$132,2,FALSE)="","",VLOOKUP(Table1[[#This Row],[Budget Code Description]],Dimentions!$X$6:$AC$132,2,FALSE)),"")</f>
        <v/>
      </c>
      <c r="G1202" s="143" t="str">
        <f>IFERROR(VLOOKUP(Table1[[#This Row],[Budget Code Description]],Dimentions!$X$6:$AC$132,3,FALSE),"")</f>
        <v/>
      </c>
      <c r="H1202" s="64" t="str">
        <f>IFERROR(VLOOKUP(Table1[[#This Row],[Account]],Dimentions!$S$6:$V$233,2,FALSE),"")</f>
        <v/>
      </c>
      <c r="I1202" s="62">
        <f>_xlfn.NUMBERVALUE(LEFT(Table1[[#This Row],[Account]],1))</f>
        <v>0</v>
      </c>
      <c r="J1202" s="62" t="str">
        <f>IFERROR(VLOOKUP(Table1[[#This Row],[Budget Code Description]],Table6[#All],7,FALSE),"")</f>
        <v/>
      </c>
      <c r="K1202" s="143" t="str">
        <f>IFERROR(VLOOKUP(Table1[[#This Row],[Budget Code Description]],Table6[#All],8,FALSE),"")</f>
        <v/>
      </c>
      <c r="L1202" s="63"/>
      <c r="M1202" s="65" t="str">
        <f>IFERROR(VLOOKUP(Table1[[#This Row],[Staff ID]],Table2[],2,FALSE),"")</f>
        <v/>
      </c>
      <c r="N1202" s="211" t="str">
        <f>IFERROR(IF(VLOOKUP(Table1[[#This Row],[Budget Code Description]],Dimentions!$X$6:$AC$97,4,FALSE)="","",VLOOKUP(Table1[[#This Row],[Budget Code Description]],Dimentions!$X$6:$AC$97,4,FALSE)),"")</f>
        <v/>
      </c>
      <c r="O1202" s="65" t="str">
        <f>IFERROR(VLOOKUP(Table1[[#This Row],[Vendor ID]],Table549[],2,FALSE),"")</f>
        <v/>
      </c>
      <c r="P1202" s="63"/>
      <c r="Q1202" s="143" t="str">
        <f>IF(Table1[[#This Row],[Posting Date]]&lt;&gt;"",$D$9,"")</f>
        <v/>
      </c>
      <c r="R1202" s="159" t="str">
        <f>IF(Table1[[#This Row],[Posting Date]]&lt;&gt;"",$D$10,"")</f>
        <v/>
      </c>
      <c r="S1202" s="66"/>
      <c r="T1202" s="63"/>
      <c r="U1202" s="67"/>
      <c r="V1202" s="67"/>
      <c r="W1202" s="67" t="str">
        <f t="shared" si="19"/>
        <v/>
      </c>
      <c r="X1202" s="161" t="str">
        <f>IF(E1202="","",(IF(Table1[[#This Row],[Cur]]="USD",Table1[[#This Row],[Cur_Amount Debit]],Table1[[#This Row],[Cur_Amount Debit]]/Table1[[#This Row],[Exchange Rate]])))</f>
        <v/>
      </c>
      <c r="Y1202" s="161" t="str">
        <f>IF(E1202="","",(IF(Table1[[#This Row],[Cur]]="USD",Table1[[#This Row],[Cur_Amount Credit]],Table1[[#This Row],[Cur_Amount Credit]]/ExchangeRate)))</f>
        <v/>
      </c>
      <c r="Z1202" s="203" t="str">
        <f>IF(E1202="","",(Table1[[#This Row],[Debit USD]]-Table1[[#This Row],[Credit USD]]))</f>
        <v/>
      </c>
      <c r="AA1202" s="122"/>
      <c r="AB1202" s="1"/>
      <c r="AC1202" s="15"/>
      <c r="AD1202" s="15" t="str">
        <f>IF(AND(OR(Table1[[#This Row],[Account]]="15030",Table1[[#This Row],[Account]]="15035",Table1[[#This Row],[Account]]="20150"),Table1[[#This Row],[Vendor ID]]=""),1,"")</f>
        <v/>
      </c>
      <c r="AE1202" s="15"/>
      <c r="AF1202" s="15"/>
      <c r="AG1202" s="15"/>
      <c r="AH1202" s="46" t="str">
        <f>IF(Table1[[#This Row],[Posting Date]]&lt;&gt;"","GJ-"&amp;CountryID,"")</f>
        <v/>
      </c>
      <c r="AI1202" s="59" t="str">
        <f>IF(Table1[[#This Row],[Posting Date]]&lt;&gt;"",Table1[[#This Row],[Posting Date]],"")</f>
        <v/>
      </c>
      <c r="AJ1202" s="46"/>
      <c r="AK1202" s="46" t="str">
        <f>IF(Table1[[#This Row],[Description]]&lt;&gt;"",Table1[[#This Row],[Description]],"")</f>
        <v/>
      </c>
      <c r="AL1202" s="46" t="str">
        <f>IF(Table1[[#This Row],[Posting Date]]&lt;&gt;"",Table1[[#This Row],[Reference Number]],"")</f>
        <v/>
      </c>
      <c r="AM1202" s="46" t="str">
        <f>TRIM(Table1[[#This Row],[Line '#]])</f>
        <v/>
      </c>
      <c r="AN1202" s="46" t="str">
        <f>TRIM(Table1[[#This Row],[Account]])</f>
        <v/>
      </c>
      <c r="AO1202" s="46" t="str">
        <f>IF(Table1[[#This Row],[Posting Date]]&lt;&gt;"",$D$5,"")</f>
        <v/>
      </c>
      <c r="AP1202" s="46" t="str">
        <f>TRIM(Table1[[#This Row],[Departments-Prgrams]])</f>
        <v/>
      </c>
      <c r="AQ1202" s="46" t="str">
        <f>TRIM(Table1[[#This Row],[Grant]])</f>
        <v/>
      </c>
      <c r="AR1202" s="46" t="str">
        <f>TRIM(Table1[[#This Row],[Staff ID]])</f>
        <v/>
      </c>
      <c r="AS1202" s="46" t="str">
        <f>IF(TRIM(Table1[[#This Row],[Budget Code]])=0,"",TRIM(Table1[[#This Row],[Budget Code]]))</f>
        <v/>
      </c>
      <c r="AT1202" s="46" t="str">
        <f>IF(Table1[[#This Row],[Line Description]]&lt;&gt;"",Table1[[#This Row],[Line Description]],"")</f>
        <v/>
      </c>
      <c r="AU1202" s="46" t="str">
        <f>IF(Table1[[#This Row],[Cur_Amount Debit]]&gt;0,ROUND(Table1[[#This Row],[Cur_Amount Debit]],2),"")</f>
        <v/>
      </c>
      <c r="AV1202" s="46" t="str">
        <f>IF(Table1[[#This Row],[Cur_Amount Credit]]&gt;0,ROUND(Table1[[#This Row],[Cur_Amount Credit]],2),"")</f>
        <v/>
      </c>
      <c r="AW1202" s="46" t="str">
        <f>LEFT(Table1[[#This Row],[Cur]],3)</f>
        <v/>
      </c>
      <c r="AX1202" s="59"/>
      <c r="AY1202" s="46"/>
      <c r="AZ1202" s="46" t="str">
        <f>IF(Table1[[#This Row],[Cur]]&lt;&gt;"",IF(Table1[[#This Row],[Cur]]="USD","",ExchangeRate),"")</f>
        <v/>
      </c>
      <c r="BA1202" s="46" t="str">
        <f>IF(Table1[[#This Row],[Grant]]&lt;&gt;"",VLOOKUP(Table1[[#This Row],[Grant]],Grants!B:D,3),"")</f>
        <v/>
      </c>
      <c r="BB1202" s="46" t="str">
        <f>TRIM(Table1[[#This Row],[Vendor ID]])</f>
        <v/>
      </c>
      <c r="BC1202">
        <f>IF(Table1[[#This Row],[Reference Number]]=Q1201,BC1201,BC1201+1)</f>
        <v>2</v>
      </c>
    </row>
    <row r="1203" spans="1:55" ht="11.25" hidden="1" customHeight="1">
      <c r="A1203" s="1"/>
      <c r="B1203" s="88" t="str">
        <f>IF(Table1[[#This Row],[Posting Date]]&lt;&gt;"",IF(Table1[[#This Row],[Reference Number]]=Q1202,B1202+1,1),"")</f>
        <v/>
      </c>
      <c r="C1203" s="61"/>
      <c r="D1203" s="61"/>
      <c r="E1203" s="218"/>
      <c r="F1203" s="143" t="str">
        <f>IFERROR(IF(VLOOKUP(Table1[[#This Row],[Budget Code Description]],Dimentions!$X$6:$AC$132,2,FALSE)="","",VLOOKUP(Table1[[#This Row],[Budget Code Description]],Dimentions!$X$6:$AC$132,2,FALSE)),"")</f>
        <v/>
      </c>
      <c r="G1203" s="143" t="str">
        <f>IFERROR(VLOOKUP(Table1[[#This Row],[Budget Code Description]],Dimentions!$X$6:$AC$132,3,FALSE),"")</f>
        <v/>
      </c>
      <c r="H1203" s="64" t="str">
        <f>IFERROR(VLOOKUP(Table1[[#This Row],[Account]],Dimentions!$S$6:$V$233,2,FALSE),"")</f>
        <v/>
      </c>
      <c r="I1203" s="62">
        <f>_xlfn.NUMBERVALUE(LEFT(Table1[[#This Row],[Account]],1))</f>
        <v>0</v>
      </c>
      <c r="J1203" s="62" t="str">
        <f>IFERROR(VLOOKUP(Table1[[#This Row],[Budget Code Description]],Table6[#All],7,FALSE),"")</f>
        <v/>
      </c>
      <c r="K1203" s="143" t="str">
        <f>IFERROR(VLOOKUP(Table1[[#This Row],[Budget Code Description]],Table6[#All],8,FALSE),"")</f>
        <v/>
      </c>
      <c r="L1203" s="63"/>
      <c r="M1203" s="65" t="str">
        <f>IFERROR(VLOOKUP(Table1[[#This Row],[Staff ID]],Table2[],2,FALSE),"")</f>
        <v/>
      </c>
      <c r="N1203" s="211" t="str">
        <f>IFERROR(IF(VLOOKUP(Table1[[#This Row],[Budget Code Description]],Dimentions!$X$6:$AC$97,4,FALSE)="","",VLOOKUP(Table1[[#This Row],[Budget Code Description]],Dimentions!$X$6:$AC$97,4,FALSE)),"")</f>
        <v/>
      </c>
      <c r="O1203" s="65" t="str">
        <f>IFERROR(VLOOKUP(Table1[[#This Row],[Vendor ID]],Table549[],2,FALSE),"")</f>
        <v/>
      </c>
      <c r="P1203" s="63"/>
      <c r="Q1203" s="143" t="str">
        <f>IF(Table1[[#This Row],[Posting Date]]&lt;&gt;"",$D$9,"")</f>
        <v/>
      </c>
      <c r="R1203" s="159" t="str">
        <f>IF(Table1[[#This Row],[Posting Date]]&lt;&gt;"",$D$10,"")</f>
        <v/>
      </c>
      <c r="S1203" s="66"/>
      <c r="T1203" s="63"/>
      <c r="U1203" s="67"/>
      <c r="V1203" s="67"/>
      <c r="W1203" s="67" t="str">
        <f t="shared" si="19"/>
        <v/>
      </c>
      <c r="X1203" s="161" t="str">
        <f>IF(E1203="","",(IF(Table1[[#This Row],[Cur]]="USD",Table1[[#This Row],[Cur_Amount Debit]],Table1[[#This Row],[Cur_Amount Debit]]/Table1[[#This Row],[Exchange Rate]])))</f>
        <v/>
      </c>
      <c r="Y1203" s="161" t="str">
        <f>IF(E1203="","",(IF(Table1[[#This Row],[Cur]]="USD",Table1[[#This Row],[Cur_Amount Credit]],Table1[[#This Row],[Cur_Amount Credit]]/ExchangeRate)))</f>
        <v/>
      </c>
      <c r="Z1203" s="203" t="str">
        <f>IF(E1203="","",(Table1[[#This Row],[Debit USD]]-Table1[[#This Row],[Credit USD]]))</f>
        <v/>
      </c>
      <c r="AA1203" s="122"/>
      <c r="AB1203" s="1"/>
      <c r="AC1203" s="15"/>
      <c r="AD1203" s="15" t="str">
        <f>IF(AND(OR(Table1[[#This Row],[Account]]="15030",Table1[[#This Row],[Account]]="15035",Table1[[#This Row],[Account]]="20150"),Table1[[#This Row],[Vendor ID]]=""),1,"")</f>
        <v/>
      </c>
      <c r="AE1203" s="15"/>
      <c r="AF1203" s="15"/>
      <c r="AG1203" s="15"/>
      <c r="AH1203" s="46" t="str">
        <f>IF(Table1[[#This Row],[Posting Date]]&lt;&gt;"","GJ-"&amp;CountryID,"")</f>
        <v/>
      </c>
      <c r="AI1203" s="59" t="str">
        <f>IF(Table1[[#This Row],[Posting Date]]&lt;&gt;"",Table1[[#This Row],[Posting Date]],"")</f>
        <v/>
      </c>
      <c r="AJ1203" s="46"/>
      <c r="AK1203" s="46" t="str">
        <f>IF(Table1[[#This Row],[Description]]&lt;&gt;"",Table1[[#This Row],[Description]],"")</f>
        <v/>
      </c>
      <c r="AL1203" s="46" t="str">
        <f>IF(Table1[[#This Row],[Posting Date]]&lt;&gt;"",Table1[[#This Row],[Reference Number]],"")</f>
        <v/>
      </c>
      <c r="AM1203" s="46" t="str">
        <f>TRIM(Table1[[#This Row],[Line '#]])</f>
        <v/>
      </c>
      <c r="AN1203" s="46" t="str">
        <f>TRIM(Table1[[#This Row],[Account]])</f>
        <v/>
      </c>
      <c r="AO1203" s="46" t="str">
        <f>IF(Table1[[#This Row],[Posting Date]]&lt;&gt;"",$D$5,"")</f>
        <v/>
      </c>
      <c r="AP1203" s="46" t="str">
        <f>TRIM(Table1[[#This Row],[Departments-Prgrams]])</f>
        <v/>
      </c>
      <c r="AQ1203" s="46" t="str">
        <f>TRIM(Table1[[#This Row],[Grant]])</f>
        <v/>
      </c>
      <c r="AR1203" s="46" t="str">
        <f>TRIM(Table1[[#This Row],[Staff ID]])</f>
        <v/>
      </c>
      <c r="AS1203" s="46" t="str">
        <f>IF(TRIM(Table1[[#This Row],[Budget Code]])=0,"",TRIM(Table1[[#This Row],[Budget Code]]))</f>
        <v/>
      </c>
      <c r="AT1203" s="46" t="str">
        <f>IF(Table1[[#This Row],[Line Description]]&lt;&gt;"",Table1[[#This Row],[Line Description]],"")</f>
        <v/>
      </c>
      <c r="AU1203" s="46" t="str">
        <f>IF(Table1[[#This Row],[Cur_Amount Debit]]&gt;0,ROUND(Table1[[#This Row],[Cur_Amount Debit]],2),"")</f>
        <v/>
      </c>
      <c r="AV1203" s="46" t="str">
        <f>IF(Table1[[#This Row],[Cur_Amount Credit]]&gt;0,ROUND(Table1[[#This Row],[Cur_Amount Credit]],2),"")</f>
        <v/>
      </c>
      <c r="AW1203" s="46" t="str">
        <f>LEFT(Table1[[#This Row],[Cur]],3)</f>
        <v/>
      </c>
      <c r="AX1203" s="59"/>
      <c r="AY1203" s="46"/>
      <c r="AZ1203" s="46" t="str">
        <f>IF(Table1[[#This Row],[Cur]]&lt;&gt;"",IF(Table1[[#This Row],[Cur]]="USD","",ExchangeRate),"")</f>
        <v/>
      </c>
      <c r="BA1203" s="46" t="str">
        <f>IF(Table1[[#This Row],[Grant]]&lt;&gt;"",VLOOKUP(Table1[[#This Row],[Grant]],Grants!B:D,3),"")</f>
        <v/>
      </c>
      <c r="BB1203" s="46" t="str">
        <f>TRIM(Table1[[#This Row],[Vendor ID]])</f>
        <v/>
      </c>
      <c r="BC1203">
        <f>IF(Table1[[#This Row],[Reference Number]]=Q1202,BC1202,BC1202+1)</f>
        <v>2</v>
      </c>
    </row>
    <row r="1204" spans="1:55" ht="11.25" hidden="1" customHeight="1">
      <c r="A1204" s="1"/>
      <c r="B1204" s="88" t="str">
        <f>IF(Table1[[#This Row],[Posting Date]]&lt;&gt;"",IF(Table1[[#This Row],[Reference Number]]=Q1203,B1203+1,1),"")</f>
        <v/>
      </c>
      <c r="C1204" s="61"/>
      <c r="D1204" s="61"/>
      <c r="E1204" s="218"/>
      <c r="F1204" s="143" t="str">
        <f>IFERROR(IF(VLOOKUP(Table1[[#This Row],[Budget Code Description]],Dimentions!$X$6:$AC$132,2,FALSE)="","",VLOOKUP(Table1[[#This Row],[Budget Code Description]],Dimentions!$X$6:$AC$132,2,FALSE)),"")</f>
        <v/>
      </c>
      <c r="G1204" s="143" t="str">
        <f>IFERROR(VLOOKUP(Table1[[#This Row],[Budget Code Description]],Dimentions!$X$6:$AC$132,3,FALSE),"")</f>
        <v/>
      </c>
      <c r="H1204" s="64" t="str">
        <f>IFERROR(VLOOKUP(Table1[[#This Row],[Account]],Dimentions!$S$6:$V$233,2,FALSE),"")</f>
        <v/>
      </c>
      <c r="I1204" s="62">
        <f>_xlfn.NUMBERVALUE(LEFT(Table1[[#This Row],[Account]],1))</f>
        <v>0</v>
      </c>
      <c r="J1204" s="62" t="str">
        <f>IFERROR(VLOOKUP(Table1[[#This Row],[Budget Code Description]],Table6[#All],7,FALSE),"")</f>
        <v/>
      </c>
      <c r="K1204" s="143" t="str">
        <f>IFERROR(VLOOKUP(Table1[[#This Row],[Budget Code Description]],Table6[#All],8,FALSE),"")</f>
        <v/>
      </c>
      <c r="L1204" s="63"/>
      <c r="M1204" s="65" t="str">
        <f>IFERROR(VLOOKUP(Table1[[#This Row],[Staff ID]],Table2[],2,FALSE),"")</f>
        <v/>
      </c>
      <c r="N1204" s="211" t="str">
        <f>IFERROR(IF(VLOOKUP(Table1[[#This Row],[Budget Code Description]],Dimentions!$X$6:$AC$97,4,FALSE)="","",VLOOKUP(Table1[[#This Row],[Budget Code Description]],Dimentions!$X$6:$AC$97,4,FALSE)),"")</f>
        <v/>
      </c>
      <c r="O1204" s="65" t="str">
        <f>IFERROR(VLOOKUP(Table1[[#This Row],[Vendor ID]],Table549[],2,FALSE),"")</f>
        <v/>
      </c>
      <c r="P1204" s="63"/>
      <c r="Q1204" s="143" t="str">
        <f>IF(Table1[[#This Row],[Posting Date]]&lt;&gt;"",$D$9,"")</f>
        <v/>
      </c>
      <c r="R1204" s="159" t="str">
        <f>IF(Table1[[#This Row],[Posting Date]]&lt;&gt;"",$D$10,"")</f>
        <v/>
      </c>
      <c r="S1204" s="66"/>
      <c r="T1204" s="63"/>
      <c r="U1204" s="67"/>
      <c r="V1204" s="67"/>
      <c r="W1204" s="67" t="str">
        <f t="shared" si="19"/>
        <v/>
      </c>
      <c r="X1204" s="161" t="str">
        <f>IF(E1204="","",(IF(Table1[[#This Row],[Cur]]="USD",Table1[[#This Row],[Cur_Amount Debit]],Table1[[#This Row],[Cur_Amount Debit]]/Table1[[#This Row],[Exchange Rate]])))</f>
        <v/>
      </c>
      <c r="Y1204" s="161" t="str">
        <f>IF(E1204="","",(IF(Table1[[#This Row],[Cur]]="USD",Table1[[#This Row],[Cur_Amount Credit]],Table1[[#This Row],[Cur_Amount Credit]]/ExchangeRate)))</f>
        <v/>
      </c>
      <c r="Z1204" s="203" t="str">
        <f>IF(E1204="","",(Table1[[#This Row],[Debit USD]]-Table1[[#This Row],[Credit USD]]))</f>
        <v/>
      </c>
      <c r="AA1204" s="122"/>
      <c r="AB1204" s="1"/>
      <c r="AC1204" s="15"/>
      <c r="AD1204" s="15" t="str">
        <f>IF(AND(OR(Table1[[#This Row],[Account]]="15030",Table1[[#This Row],[Account]]="15035",Table1[[#This Row],[Account]]="20150"),Table1[[#This Row],[Vendor ID]]=""),1,"")</f>
        <v/>
      </c>
      <c r="AE1204" s="15"/>
      <c r="AF1204" s="15"/>
      <c r="AG1204" s="15"/>
      <c r="AH1204" s="46" t="str">
        <f>IF(Table1[[#This Row],[Posting Date]]&lt;&gt;"","GJ-"&amp;CountryID,"")</f>
        <v/>
      </c>
      <c r="AI1204" s="59" t="str">
        <f>IF(Table1[[#This Row],[Posting Date]]&lt;&gt;"",Table1[[#This Row],[Posting Date]],"")</f>
        <v/>
      </c>
      <c r="AJ1204" s="46"/>
      <c r="AK1204" s="46" t="str">
        <f>IF(Table1[[#This Row],[Description]]&lt;&gt;"",Table1[[#This Row],[Description]],"")</f>
        <v/>
      </c>
      <c r="AL1204" s="46" t="str">
        <f>IF(Table1[[#This Row],[Posting Date]]&lt;&gt;"",Table1[[#This Row],[Reference Number]],"")</f>
        <v/>
      </c>
      <c r="AM1204" s="46" t="str">
        <f>TRIM(Table1[[#This Row],[Line '#]])</f>
        <v/>
      </c>
      <c r="AN1204" s="46" t="str">
        <f>TRIM(Table1[[#This Row],[Account]])</f>
        <v/>
      </c>
      <c r="AO1204" s="46" t="str">
        <f>IF(Table1[[#This Row],[Posting Date]]&lt;&gt;"",$D$5,"")</f>
        <v/>
      </c>
      <c r="AP1204" s="46" t="str">
        <f>TRIM(Table1[[#This Row],[Departments-Prgrams]])</f>
        <v/>
      </c>
      <c r="AQ1204" s="46" t="str">
        <f>TRIM(Table1[[#This Row],[Grant]])</f>
        <v/>
      </c>
      <c r="AR1204" s="46" t="str">
        <f>TRIM(Table1[[#This Row],[Staff ID]])</f>
        <v/>
      </c>
      <c r="AS1204" s="46" t="str">
        <f>IF(TRIM(Table1[[#This Row],[Budget Code]])=0,"",TRIM(Table1[[#This Row],[Budget Code]]))</f>
        <v/>
      </c>
      <c r="AT1204" s="46" t="str">
        <f>IF(Table1[[#This Row],[Line Description]]&lt;&gt;"",Table1[[#This Row],[Line Description]],"")</f>
        <v/>
      </c>
      <c r="AU1204" s="46" t="str">
        <f>IF(Table1[[#This Row],[Cur_Amount Debit]]&gt;0,ROUND(Table1[[#This Row],[Cur_Amount Debit]],2),"")</f>
        <v/>
      </c>
      <c r="AV1204" s="46" t="str">
        <f>IF(Table1[[#This Row],[Cur_Amount Credit]]&gt;0,ROUND(Table1[[#This Row],[Cur_Amount Credit]],2),"")</f>
        <v/>
      </c>
      <c r="AW1204" s="46" t="str">
        <f>LEFT(Table1[[#This Row],[Cur]],3)</f>
        <v/>
      </c>
      <c r="AX1204" s="59"/>
      <c r="AY1204" s="46"/>
      <c r="AZ1204" s="46" t="str">
        <f>IF(Table1[[#This Row],[Cur]]&lt;&gt;"",IF(Table1[[#This Row],[Cur]]="USD","",ExchangeRate),"")</f>
        <v/>
      </c>
      <c r="BA1204" s="46" t="str">
        <f>IF(Table1[[#This Row],[Grant]]&lt;&gt;"",VLOOKUP(Table1[[#This Row],[Grant]],Grants!B:D,3),"")</f>
        <v/>
      </c>
      <c r="BB1204" s="46" t="str">
        <f>TRIM(Table1[[#This Row],[Vendor ID]])</f>
        <v/>
      </c>
      <c r="BC1204">
        <f>IF(Table1[[#This Row],[Reference Number]]=Q1203,BC1203,BC1203+1)</f>
        <v>2</v>
      </c>
    </row>
    <row r="1205" spans="1:55" ht="11.25" hidden="1" customHeight="1">
      <c r="A1205" s="1"/>
      <c r="B1205" s="88" t="str">
        <f>IF(Table1[[#This Row],[Posting Date]]&lt;&gt;"",IF(Table1[[#This Row],[Reference Number]]=Q1204,B1204+1,1),"")</f>
        <v/>
      </c>
      <c r="C1205" s="61"/>
      <c r="D1205" s="61"/>
      <c r="E1205" s="218"/>
      <c r="F1205" s="143" t="str">
        <f>IFERROR(IF(VLOOKUP(Table1[[#This Row],[Budget Code Description]],Dimentions!$X$6:$AC$132,2,FALSE)="","",VLOOKUP(Table1[[#This Row],[Budget Code Description]],Dimentions!$X$6:$AC$132,2,FALSE)),"")</f>
        <v/>
      </c>
      <c r="G1205" s="143" t="str">
        <f>IFERROR(VLOOKUP(Table1[[#This Row],[Budget Code Description]],Dimentions!$X$6:$AC$132,3,FALSE),"")</f>
        <v/>
      </c>
      <c r="H1205" s="64" t="str">
        <f>IFERROR(VLOOKUP(Table1[[#This Row],[Account]],Dimentions!$S$6:$V$233,2,FALSE),"")</f>
        <v/>
      </c>
      <c r="I1205" s="62">
        <f>_xlfn.NUMBERVALUE(LEFT(Table1[[#This Row],[Account]],1))</f>
        <v>0</v>
      </c>
      <c r="J1205" s="62" t="str">
        <f>IFERROR(VLOOKUP(Table1[[#This Row],[Budget Code Description]],Table6[#All],7,FALSE),"")</f>
        <v/>
      </c>
      <c r="K1205" s="143" t="str">
        <f>IFERROR(VLOOKUP(Table1[[#This Row],[Budget Code Description]],Table6[#All],8,FALSE),"")</f>
        <v/>
      </c>
      <c r="L1205" s="63"/>
      <c r="M1205" s="65" t="str">
        <f>IFERROR(VLOOKUP(Table1[[#This Row],[Staff ID]],Table2[],2,FALSE),"")</f>
        <v/>
      </c>
      <c r="N1205" s="211" t="str">
        <f>IFERROR(IF(VLOOKUP(Table1[[#This Row],[Budget Code Description]],Dimentions!$X$6:$AC$97,4,FALSE)="","",VLOOKUP(Table1[[#This Row],[Budget Code Description]],Dimentions!$X$6:$AC$97,4,FALSE)),"")</f>
        <v/>
      </c>
      <c r="O1205" s="65" t="str">
        <f>IFERROR(VLOOKUP(Table1[[#This Row],[Vendor ID]],Table549[],2,FALSE),"")</f>
        <v/>
      </c>
      <c r="P1205" s="63"/>
      <c r="Q1205" s="143" t="str">
        <f>IF(Table1[[#This Row],[Posting Date]]&lt;&gt;"",$D$9,"")</f>
        <v/>
      </c>
      <c r="R1205" s="159" t="str">
        <f>IF(Table1[[#This Row],[Posting Date]]&lt;&gt;"",$D$10,"")</f>
        <v/>
      </c>
      <c r="S1205" s="66"/>
      <c r="T1205" s="63"/>
      <c r="U1205" s="67"/>
      <c r="V1205" s="67"/>
      <c r="W1205" s="67" t="str">
        <f t="shared" si="19"/>
        <v/>
      </c>
      <c r="X1205" s="161" t="str">
        <f>IF(E1205="","",(IF(Table1[[#This Row],[Cur]]="USD",Table1[[#This Row],[Cur_Amount Debit]],Table1[[#This Row],[Cur_Amount Debit]]/Table1[[#This Row],[Exchange Rate]])))</f>
        <v/>
      </c>
      <c r="Y1205" s="161" t="str">
        <f>IF(E1205="","",(IF(Table1[[#This Row],[Cur]]="USD",Table1[[#This Row],[Cur_Amount Credit]],Table1[[#This Row],[Cur_Amount Credit]]/ExchangeRate)))</f>
        <v/>
      </c>
      <c r="Z1205" s="203" t="str">
        <f>IF(E1205="","",(Table1[[#This Row],[Debit USD]]-Table1[[#This Row],[Credit USD]]))</f>
        <v/>
      </c>
      <c r="AA1205" s="122"/>
      <c r="AB1205" s="1"/>
      <c r="AC1205" s="15"/>
      <c r="AD1205" s="15" t="str">
        <f>IF(AND(OR(Table1[[#This Row],[Account]]="15030",Table1[[#This Row],[Account]]="15035",Table1[[#This Row],[Account]]="20150"),Table1[[#This Row],[Vendor ID]]=""),1,"")</f>
        <v/>
      </c>
      <c r="AE1205" s="15"/>
      <c r="AF1205" s="15"/>
      <c r="AG1205" s="15"/>
      <c r="AH1205" s="46" t="str">
        <f>IF(Table1[[#This Row],[Posting Date]]&lt;&gt;"","GJ-"&amp;CountryID,"")</f>
        <v/>
      </c>
      <c r="AI1205" s="59" t="str">
        <f>IF(Table1[[#This Row],[Posting Date]]&lt;&gt;"",Table1[[#This Row],[Posting Date]],"")</f>
        <v/>
      </c>
      <c r="AJ1205" s="46"/>
      <c r="AK1205" s="46" t="str">
        <f>IF(Table1[[#This Row],[Description]]&lt;&gt;"",Table1[[#This Row],[Description]],"")</f>
        <v/>
      </c>
      <c r="AL1205" s="46" t="str">
        <f>IF(Table1[[#This Row],[Posting Date]]&lt;&gt;"",Table1[[#This Row],[Reference Number]],"")</f>
        <v/>
      </c>
      <c r="AM1205" s="46" t="str">
        <f>TRIM(Table1[[#This Row],[Line '#]])</f>
        <v/>
      </c>
      <c r="AN1205" s="46" t="str">
        <f>TRIM(Table1[[#This Row],[Account]])</f>
        <v/>
      </c>
      <c r="AO1205" s="46" t="str">
        <f>IF(Table1[[#This Row],[Posting Date]]&lt;&gt;"",$D$5,"")</f>
        <v/>
      </c>
      <c r="AP1205" s="46" t="str">
        <f>TRIM(Table1[[#This Row],[Departments-Prgrams]])</f>
        <v/>
      </c>
      <c r="AQ1205" s="46" t="str">
        <f>TRIM(Table1[[#This Row],[Grant]])</f>
        <v/>
      </c>
      <c r="AR1205" s="46" t="str">
        <f>TRIM(Table1[[#This Row],[Staff ID]])</f>
        <v/>
      </c>
      <c r="AS1205" s="46" t="str">
        <f>IF(TRIM(Table1[[#This Row],[Budget Code]])=0,"",TRIM(Table1[[#This Row],[Budget Code]]))</f>
        <v/>
      </c>
      <c r="AT1205" s="46" t="str">
        <f>IF(Table1[[#This Row],[Line Description]]&lt;&gt;"",Table1[[#This Row],[Line Description]],"")</f>
        <v/>
      </c>
      <c r="AU1205" s="46" t="str">
        <f>IF(Table1[[#This Row],[Cur_Amount Debit]]&gt;0,ROUND(Table1[[#This Row],[Cur_Amount Debit]],2),"")</f>
        <v/>
      </c>
      <c r="AV1205" s="46" t="str">
        <f>IF(Table1[[#This Row],[Cur_Amount Credit]]&gt;0,ROUND(Table1[[#This Row],[Cur_Amount Credit]],2),"")</f>
        <v/>
      </c>
      <c r="AW1205" s="46" t="str">
        <f>LEFT(Table1[[#This Row],[Cur]],3)</f>
        <v/>
      </c>
      <c r="AX1205" s="59"/>
      <c r="AY1205" s="46"/>
      <c r="AZ1205" s="46" t="str">
        <f>IF(Table1[[#This Row],[Cur]]&lt;&gt;"",IF(Table1[[#This Row],[Cur]]="USD","",ExchangeRate),"")</f>
        <v/>
      </c>
      <c r="BA1205" s="46" t="str">
        <f>IF(Table1[[#This Row],[Grant]]&lt;&gt;"",VLOOKUP(Table1[[#This Row],[Grant]],Grants!B:D,3),"")</f>
        <v/>
      </c>
      <c r="BB1205" s="46" t="str">
        <f>TRIM(Table1[[#This Row],[Vendor ID]])</f>
        <v/>
      </c>
      <c r="BC1205">
        <f>IF(Table1[[#This Row],[Reference Number]]=Q1204,BC1204,BC1204+1)</f>
        <v>2</v>
      </c>
    </row>
    <row r="1206" spans="1:55" ht="11.25" hidden="1" customHeight="1">
      <c r="A1206" s="1"/>
      <c r="B1206" s="88" t="str">
        <f>IF(Table1[[#This Row],[Posting Date]]&lt;&gt;"",IF(Table1[[#This Row],[Reference Number]]=Q1205,B1205+1,1),"")</f>
        <v/>
      </c>
      <c r="C1206" s="61"/>
      <c r="D1206" s="61"/>
      <c r="E1206" s="218"/>
      <c r="F1206" s="143" t="str">
        <f>IFERROR(IF(VLOOKUP(Table1[[#This Row],[Budget Code Description]],Dimentions!$X$6:$AC$132,2,FALSE)="","",VLOOKUP(Table1[[#This Row],[Budget Code Description]],Dimentions!$X$6:$AC$132,2,FALSE)),"")</f>
        <v/>
      </c>
      <c r="G1206" s="143" t="str">
        <f>IFERROR(VLOOKUP(Table1[[#This Row],[Budget Code Description]],Dimentions!$X$6:$AC$132,3,FALSE),"")</f>
        <v/>
      </c>
      <c r="H1206" s="64" t="str">
        <f>IFERROR(VLOOKUP(Table1[[#This Row],[Account]],Dimentions!$S$6:$V$233,2,FALSE),"")</f>
        <v/>
      </c>
      <c r="I1206" s="62">
        <f>_xlfn.NUMBERVALUE(LEFT(Table1[[#This Row],[Account]],1))</f>
        <v>0</v>
      </c>
      <c r="J1206" s="62" t="str">
        <f>IFERROR(VLOOKUP(Table1[[#This Row],[Budget Code Description]],Table6[#All],7,FALSE),"")</f>
        <v/>
      </c>
      <c r="K1206" s="143" t="str">
        <f>IFERROR(VLOOKUP(Table1[[#This Row],[Budget Code Description]],Table6[#All],8,FALSE),"")</f>
        <v/>
      </c>
      <c r="L1206" s="63"/>
      <c r="M1206" s="65" t="str">
        <f>IFERROR(VLOOKUP(Table1[[#This Row],[Staff ID]],Table2[],2,FALSE),"")</f>
        <v/>
      </c>
      <c r="N1206" s="211" t="str">
        <f>IFERROR(IF(VLOOKUP(Table1[[#This Row],[Budget Code Description]],Dimentions!$X$6:$AC$97,4,FALSE)="","",VLOOKUP(Table1[[#This Row],[Budget Code Description]],Dimentions!$X$6:$AC$97,4,FALSE)),"")</f>
        <v/>
      </c>
      <c r="O1206" s="65" t="str">
        <f>IFERROR(VLOOKUP(Table1[[#This Row],[Vendor ID]],Table549[],2,FALSE),"")</f>
        <v/>
      </c>
      <c r="P1206" s="63"/>
      <c r="Q1206" s="143" t="str">
        <f>IF(Table1[[#This Row],[Posting Date]]&lt;&gt;"",$D$9,"")</f>
        <v/>
      </c>
      <c r="R1206" s="159" t="str">
        <f>IF(Table1[[#This Row],[Posting Date]]&lt;&gt;"",$D$10,"")</f>
        <v/>
      </c>
      <c r="S1206" s="66"/>
      <c r="T1206" s="63"/>
      <c r="U1206" s="67"/>
      <c r="V1206" s="67"/>
      <c r="W1206" s="67" t="str">
        <f t="shared" si="19"/>
        <v/>
      </c>
      <c r="X1206" s="161" t="str">
        <f>IF(E1206="","",(IF(Table1[[#This Row],[Cur]]="USD",Table1[[#This Row],[Cur_Amount Debit]],Table1[[#This Row],[Cur_Amount Debit]]/Table1[[#This Row],[Exchange Rate]])))</f>
        <v/>
      </c>
      <c r="Y1206" s="161" t="str">
        <f>IF(E1206="","",(IF(Table1[[#This Row],[Cur]]="USD",Table1[[#This Row],[Cur_Amount Credit]],Table1[[#This Row],[Cur_Amount Credit]]/ExchangeRate)))</f>
        <v/>
      </c>
      <c r="Z1206" s="203" t="str">
        <f>IF(E1206="","",(Table1[[#This Row],[Debit USD]]-Table1[[#This Row],[Credit USD]]))</f>
        <v/>
      </c>
      <c r="AA1206" s="122"/>
      <c r="AB1206" s="1"/>
      <c r="AC1206" s="15"/>
      <c r="AD1206" s="15" t="str">
        <f>IF(AND(OR(Table1[[#This Row],[Account]]="15030",Table1[[#This Row],[Account]]="15035",Table1[[#This Row],[Account]]="20150"),Table1[[#This Row],[Vendor ID]]=""),1,"")</f>
        <v/>
      </c>
      <c r="AE1206" s="15"/>
      <c r="AF1206" s="15"/>
      <c r="AG1206" s="15"/>
      <c r="AH1206" s="46" t="str">
        <f>IF(Table1[[#This Row],[Posting Date]]&lt;&gt;"","GJ-"&amp;CountryID,"")</f>
        <v/>
      </c>
      <c r="AI1206" s="59" t="str">
        <f>IF(Table1[[#This Row],[Posting Date]]&lt;&gt;"",Table1[[#This Row],[Posting Date]],"")</f>
        <v/>
      </c>
      <c r="AJ1206" s="46"/>
      <c r="AK1206" s="46" t="str">
        <f>IF(Table1[[#This Row],[Description]]&lt;&gt;"",Table1[[#This Row],[Description]],"")</f>
        <v/>
      </c>
      <c r="AL1206" s="46" t="str">
        <f>IF(Table1[[#This Row],[Posting Date]]&lt;&gt;"",Table1[[#This Row],[Reference Number]],"")</f>
        <v/>
      </c>
      <c r="AM1206" s="46" t="str">
        <f>TRIM(Table1[[#This Row],[Line '#]])</f>
        <v/>
      </c>
      <c r="AN1206" s="46" t="str">
        <f>TRIM(Table1[[#This Row],[Account]])</f>
        <v/>
      </c>
      <c r="AO1206" s="46" t="str">
        <f>IF(Table1[[#This Row],[Posting Date]]&lt;&gt;"",$D$5,"")</f>
        <v/>
      </c>
      <c r="AP1206" s="46" t="str">
        <f>TRIM(Table1[[#This Row],[Departments-Prgrams]])</f>
        <v/>
      </c>
      <c r="AQ1206" s="46" t="str">
        <f>TRIM(Table1[[#This Row],[Grant]])</f>
        <v/>
      </c>
      <c r="AR1206" s="46" t="str">
        <f>TRIM(Table1[[#This Row],[Staff ID]])</f>
        <v/>
      </c>
      <c r="AS1206" s="46" t="str">
        <f>IF(TRIM(Table1[[#This Row],[Budget Code]])=0,"",TRIM(Table1[[#This Row],[Budget Code]]))</f>
        <v/>
      </c>
      <c r="AT1206" s="46" t="str">
        <f>IF(Table1[[#This Row],[Line Description]]&lt;&gt;"",Table1[[#This Row],[Line Description]],"")</f>
        <v/>
      </c>
      <c r="AU1206" s="46" t="str">
        <f>IF(Table1[[#This Row],[Cur_Amount Debit]]&gt;0,ROUND(Table1[[#This Row],[Cur_Amount Debit]],2),"")</f>
        <v/>
      </c>
      <c r="AV1206" s="46" t="str">
        <f>IF(Table1[[#This Row],[Cur_Amount Credit]]&gt;0,ROUND(Table1[[#This Row],[Cur_Amount Credit]],2),"")</f>
        <v/>
      </c>
      <c r="AW1206" s="46" t="str">
        <f>LEFT(Table1[[#This Row],[Cur]],3)</f>
        <v/>
      </c>
      <c r="AX1206" s="59"/>
      <c r="AY1206" s="46"/>
      <c r="AZ1206" s="46" t="str">
        <f>IF(Table1[[#This Row],[Cur]]&lt;&gt;"",IF(Table1[[#This Row],[Cur]]="USD","",ExchangeRate),"")</f>
        <v/>
      </c>
      <c r="BA1206" s="46" t="str">
        <f>IF(Table1[[#This Row],[Grant]]&lt;&gt;"",VLOOKUP(Table1[[#This Row],[Grant]],Grants!B:D,3),"")</f>
        <v/>
      </c>
      <c r="BB1206" s="46" t="str">
        <f>TRIM(Table1[[#This Row],[Vendor ID]])</f>
        <v/>
      </c>
      <c r="BC1206">
        <f>IF(Table1[[#This Row],[Reference Number]]=Q1205,BC1205,BC1205+1)</f>
        <v>2</v>
      </c>
    </row>
    <row r="1207" spans="1:55" ht="11.25" hidden="1" customHeight="1">
      <c r="A1207" s="1"/>
      <c r="B1207" s="88" t="str">
        <f>IF(Table1[[#This Row],[Posting Date]]&lt;&gt;"",IF(Table1[[#This Row],[Reference Number]]=Q1206,B1206+1,1),"")</f>
        <v/>
      </c>
      <c r="C1207" s="61"/>
      <c r="D1207" s="61"/>
      <c r="E1207" s="218"/>
      <c r="F1207" s="143" t="str">
        <f>IFERROR(IF(VLOOKUP(Table1[[#This Row],[Budget Code Description]],Dimentions!$X$6:$AC$132,2,FALSE)="","",VLOOKUP(Table1[[#This Row],[Budget Code Description]],Dimentions!$X$6:$AC$132,2,FALSE)),"")</f>
        <v/>
      </c>
      <c r="G1207" s="143" t="str">
        <f>IFERROR(VLOOKUP(Table1[[#This Row],[Budget Code Description]],Dimentions!$X$6:$AC$132,3,FALSE),"")</f>
        <v/>
      </c>
      <c r="H1207" s="64" t="str">
        <f>IFERROR(VLOOKUP(Table1[[#This Row],[Account]],Dimentions!$S$6:$V$233,2,FALSE),"")</f>
        <v/>
      </c>
      <c r="I1207" s="62">
        <f>_xlfn.NUMBERVALUE(LEFT(Table1[[#This Row],[Account]],1))</f>
        <v>0</v>
      </c>
      <c r="J1207" s="62" t="str">
        <f>IFERROR(VLOOKUP(Table1[[#This Row],[Budget Code Description]],Table6[#All],7,FALSE),"")</f>
        <v/>
      </c>
      <c r="K1207" s="143" t="str">
        <f>IFERROR(VLOOKUP(Table1[[#This Row],[Budget Code Description]],Table6[#All],8,FALSE),"")</f>
        <v/>
      </c>
      <c r="L1207" s="63"/>
      <c r="M1207" s="65" t="str">
        <f>IFERROR(VLOOKUP(Table1[[#This Row],[Staff ID]],Table2[],2,FALSE),"")</f>
        <v/>
      </c>
      <c r="N1207" s="211" t="str">
        <f>IFERROR(IF(VLOOKUP(Table1[[#This Row],[Budget Code Description]],Dimentions!$X$6:$AC$97,4,FALSE)="","",VLOOKUP(Table1[[#This Row],[Budget Code Description]],Dimentions!$X$6:$AC$97,4,FALSE)),"")</f>
        <v/>
      </c>
      <c r="O1207" s="65" t="str">
        <f>IFERROR(VLOOKUP(Table1[[#This Row],[Vendor ID]],Table549[],2,FALSE),"")</f>
        <v/>
      </c>
      <c r="P1207" s="63"/>
      <c r="Q1207" s="143" t="str">
        <f>IF(Table1[[#This Row],[Posting Date]]&lt;&gt;"",$D$9,"")</f>
        <v/>
      </c>
      <c r="R1207" s="159" t="str">
        <f>IF(Table1[[#This Row],[Posting Date]]&lt;&gt;"",$D$10,"")</f>
        <v/>
      </c>
      <c r="S1207" s="66"/>
      <c r="T1207" s="63"/>
      <c r="U1207" s="67"/>
      <c r="V1207" s="67"/>
      <c r="W1207" s="67" t="str">
        <f t="shared" si="19"/>
        <v/>
      </c>
      <c r="X1207" s="161" t="str">
        <f>IF(E1207="","",(IF(Table1[[#This Row],[Cur]]="USD",Table1[[#This Row],[Cur_Amount Debit]],Table1[[#This Row],[Cur_Amount Debit]]/Table1[[#This Row],[Exchange Rate]])))</f>
        <v/>
      </c>
      <c r="Y1207" s="161" t="str">
        <f>IF(E1207="","",(IF(Table1[[#This Row],[Cur]]="USD",Table1[[#This Row],[Cur_Amount Credit]],Table1[[#This Row],[Cur_Amount Credit]]/ExchangeRate)))</f>
        <v/>
      </c>
      <c r="Z1207" s="203" t="str">
        <f>IF(E1207="","",(Table1[[#This Row],[Debit USD]]-Table1[[#This Row],[Credit USD]]))</f>
        <v/>
      </c>
      <c r="AA1207" s="122"/>
      <c r="AB1207" s="1"/>
      <c r="AC1207" s="15"/>
      <c r="AD1207" s="15" t="str">
        <f>IF(AND(OR(Table1[[#This Row],[Account]]="15030",Table1[[#This Row],[Account]]="15035",Table1[[#This Row],[Account]]="20150"),Table1[[#This Row],[Vendor ID]]=""),1,"")</f>
        <v/>
      </c>
      <c r="AE1207" s="15"/>
      <c r="AF1207" s="15"/>
      <c r="AG1207" s="15"/>
      <c r="AH1207" s="46" t="str">
        <f>IF(Table1[[#This Row],[Posting Date]]&lt;&gt;"","GJ-"&amp;CountryID,"")</f>
        <v/>
      </c>
      <c r="AI1207" s="59" t="str">
        <f>IF(Table1[[#This Row],[Posting Date]]&lt;&gt;"",Table1[[#This Row],[Posting Date]],"")</f>
        <v/>
      </c>
      <c r="AJ1207" s="46"/>
      <c r="AK1207" s="46" t="str">
        <f>IF(Table1[[#This Row],[Description]]&lt;&gt;"",Table1[[#This Row],[Description]],"")</f>
        <v/>
      </c>
      <c r="AL1207" s="46" t="str">
        <f>IF(Table1[[#This Row],[Posting Date]]&lt;&gt;"",Table1[[#This Row],[Reference Number]],"")</f>
        <v/>
      </c>
      <c r="AM1207" s="46" t="str">
        <f>TRIM(Table1[[#This Row],[Line '#]])</f>
        <v/>
      </c>
      <c r="AN1207" s="46" t="str">
        <f>TRIM(Table1[[#This Row],[Account]])</f>
        <v/>
      </c>
      <c r="AO1207" s="46" t="str">
        <f>IF(Table1[[#This Row],[Posting Date]]&lt;&gt;"",$D$5,"")</f>
        <v/>
      </c>
      <c r="AP1207" s="46" t="str">
        <f>TRIM(Table1[[#This Row],[Departments-Prgrams]])</f>
        <v/>
      </c>
      <c r="AQ1207" s="46" t="str">
        <f>TRIM(Table1[[#This Row],[Grant]])</f>
        <v/>
      </c>
      <c r="AR1207" s="46" t="str">
        <f>TRIM(Table1[[#This Row],[Staff ID]])</f>
        <v/>
      </c>
      <c r="AS1207" s="46" t="str">
        <f>IF(TRIM(Table1[[#This Row],[Budget Code]])=0,"",TRIM(Table1[[#This Row],[Budget Code]]))</f>
        <v/>
      </c>
      <c r="AT1207" s="46" t="str">
        <f>IF(Table1[[#This Row],[Line Description]]&lt;&gt;"",Table1[[#This Row],[Line Description]],"")</f>
        <v/>
      </c>
      <c r="AU1207" s="46" t="str">
        <f>IF(Table1[[#This Row],[Cur_Amount Debit]]&gt;0,ROUND(Table1[[#This Row],[Cur_Amount Debit]],2),"")</f>
        <v/>
      </c>
      <c r="AV1207" s="46" t="str">
        <f>IF(Table1[[#This Row],[Cur_Amount Credit]]&gt;0,ROUND(Table1[[#This Row],[Cur_Amount Credit]],2),"")</f>
        <v/>
      </c>
      <c r="AW1207" s="46" t="str">
        <f>LEFT(Table1[[#This Row],[Cur]],3)</f>
        <v/>
      </c>
      <c r="AX1207" s="59"/>
      <c r="AY1207" s="46"/>
      <c r="AZ1207" s="46" t="str">
        <f>IF(Table1[[#This Row],[Cur]]&lt;&gt;"",IF(Table1[[#This Row],[Cur]]="USD","",ExchangeRate),"")</f>
        <v/>
      </c>
      <c r="BA1207" s="46" t="str">
        <f>IF(Table1[[#This Row],[Grant]]&lt;&gt;"",VLOOKUP(Table1[[#This Row],[Grant]],Grants!B:D,3),"")</f>
        <v/>
      </c>
      <c r="BB1207" s="46" t="str">
        <f>TRIM(Table1[[#This Row],[Vendor ID]])</f>
        <v/>
      </c>
      <c r="BC1207">
        <f>IF(Table1[[#This Row],[Reference Number]]=Q1206,BC1206,BC1206+1)</f>
        <v>2</v>
      </c>
    </row>
    <row r="1208" spans="1:55" ht="11.25" hidden="1" customHeight="1">
      <c r="A1208" s="1"/>
      <c r="B1208" s="88" t="str">
        <f>IF(Table1[[#This Row],[Posting Date]]&lt;&gt;"",IF(Table1[[#This Row],[Reference Number]]=Q1207,B1207+1,1),"")</f>
        <v/>
      </c>
      <c r="C1208" s="61"/>
      <c r="D1208" s="61"/>
      <c r="E1208" s="218"/>
      <c r="F1208" s="143" t="str">
        <f>IFERROR(IF(VLOOKUP(Table1[[#This Row],[Budget Code Description]],Dimentions!$X$6:$AC$132,2,FALSE)="","",VLOOKUP(Table1[[#This Row],[Budget Code Description]],Dimentions!$X$6:$AC$132,2,FALSE)),"")</f>
        <v/>
      </c>
      <c r="G1208" s="143" t="str">
        <f>IFERROR(VLOOKUP(Table1[[#This Row],[Budget Code Description]],Dimentions!$X$6:$AC$132,3,FALSE),"")</f>
        <v/>
      </c>
      <c r="H1208" s="64" t="str">
        <f>IFERROR(VLOOKUP(Table1[[#This Row],[Account]],Dimentions!$S$6:$V$233,2,FALSE),"")</f>
        <v/>
      </c>
      <c r="I1208" s="62">
        <f>_xlfn.NUMBERVALUE(LEFT(Table1[[#This Row],[Account]],1))</f>
        <v>0</v>
      </c>
      <c r="J1208" s="62" t="str">
        <f>IFERROR(VLOOKUP(Table1[[#This Row],[Budget Code Description]],Table6[#All],7,FALSE),"")</f>
        <v/>
      </c>
      <c r="K1208" s="143" t="str">
        <f>IFERROR(VLOOKUP(Table1[[#This Row],[Budget Code Description]],Table6[#All],8,FALSE),"")</f>
        <v/>
      </c>
      <c r="L1208" s="63"/>
      <c r="M1208" s="65" t="str">
        <f>IFERROR(VLOOKUP(Table1[[#This Row],[Staff ID]],Table2[],2,FALSE),"")</f>
        <v/>
      </c>
      <c r="N1208" s="211" t="str">
        <f>IFERROR(IF(VLOOKUP(Table1[[#This Row],[Budget Code Description]],Dimentions!$X$6:$AC$97,4,FALSE)="","",VLOOKUP(Table1[[#This Row],[Budget Code Description]],Dimentions!$X$6:$AC$97,4,FALSE)),"")</f>
        <v/>
      </c>
      <c r="O1208" s="65" t="str">
        <f>IFERROR(VLOOKUP(Table1[[#This Row],[Vendor ID]],Table549[],2,FALSE),"")</f>
        <v/>
      </c>
      <c r="P1208" s="63"/>
      <c r="Q1208" s="143" t="str">
        <f>IF(Table1[[#This Row],[Posting Date]]&lt;&gt;"",$D$9,"")</f>
        <v/>
      </c>
      <c r="R1208" s="159" t="str">
        <f>IF(Table1[[#This Row],[Posting Date]]&lt;&gt;"",$D$10,"")</f>
        <v/>
      </c>
      <c r="S1208" s="66"/>
      <c r="T1208" s="63"/>
      <c r="U1208" s="67"/>
      <c r="V1208" s="67"/>
      <c r="W1208" s="67" t="str">
        <f t="shared" si="19"/>
        <v/>
      </c>
      <c r="X1208" s="161" t="str">
        <f>IF(E1208="","",(IF(Table1[[#This Row],[Cur]]="USD",Table1[[#This Row],[Cur_Amount Debit]],Table1[[#This Row],[Cur_Amount Debit]]/Table1[[#This Row],[Exchange Rate]])))</f>
        <v/>
      </c>
      <c r="Y1208" s="161" t="str">
        <f>IF(E1208="","",(IF(Table1[[#This Row],[Cur]]="USD",Table1[[#This Row],[Cur_Amount Credit]],Table1[[#This Row],[Cur_Amount Credit]]/ExchangeRate)))</f>
        <v/>
      </c>
      <c r="Z1208" s="203" t="str">
        <f>IF(E1208="","",(Table1[[#This Row],[Debit USD]]-Table1[[#This Row],[Credit USD]]))</f>
        <v/>
      </c>
      <c r="AA1208" s="122"/>
      <c r="AB1208" s="1"/>
      <c r="AC1208" s="15"/>
      <c r="AD1208" s="15" t="str">
        <f>IF(AND(OR(Table1[[#This Row],[Account]]="15030",Table1[[#This Row],[Account]]="15035",Table1[[#This Row],[Account]]="20150"),Table1[[#This Row],[Vendor ID]]=""),1,"")</f>
        <v/>
      </c>
      <c r="AE1208" s="15"/>
      <c r="AF1208" s="15"/>
      <c r="AG1208" s="15"/>
      <c r="AH1208" s="46" t="str">
        <f>IF(Table1[[#This Row],[Posting Date]]&lt;&gt;"","GJ-"&amp;CountryID,"")</f>
        <v/>
      </c>
      <c r="AI1208" s="59" t="str">
        <f>IF(Table1[[#This Row],[Posting Date]]&lt;&gt;"",Table1[[#This Row],[Posting Date]],"")</f>
        <v/>
      </c>
      <c r="AJ1208" s="46"/>
      <c r="AK1208" s="46" t="str">
        <f>IF(Table1[[#This Row],[Description]]&lt;&gt;"",Table1[[#This Row],[Description]],"")</f>
        <v/>
      </c>
      <c r="AL1208" s="46" t="str">
        <f>IF(Table1[[#This Row],[Posting Date]]&lt;&gt;"",Table1[[#This Row],[Reference Number]],"")</f>
        <v/>
      </c>
      <c r="AM1208" s="46" t="str">
        <f>TRIM(Table1[[#This Row],[Line '#]])</f>
        <v/>
      </c>
      <c r="AN1208" s="46" t="str">
        <f>TRIM(Table1[[#This Row],[Account]])</f>
        <v/>
      </c>
      <c r="AO1208" s="46" t="str">
        <f>IF(Table1[[#This Row],[Posting Date]]&lt;&gt;"",$D$5,"")</f>
        <v/>
      </c>
      <c r="AP1208" s="46" t="str">
        <f>TRIM(Table1[[#This Row],[Departments-Prgrams]])</f>
        <v/>
      </c>
      <c r="AQ1208" s="46" t="str">
        <f>TRIM(Table1[[#This Row],[Grant]])</f>
        <v/>
      </c>
      <c r="AR1208" s="46" t="str">
        <f>TRIM(Table1[[#This Row],[Staff ID]])</f>
        <v/>
      </c>
      <c r="AS1208" s="46" t="str">
        <f>IF(TRIM(Table1[[#This Row],[Budget Code]])=0,"",TRIM(Table1[[#This Row],[Budget Code]]))</f>
        <v/>
      </c>
      <c r="AT1208" s="46" t="str">
        <f>IF(Table1[[#This Row],[Line Description]]&lt;&gt;"",Table1[[#This Row],[Line Description]],"")</f>
        <v/>
      </c>
      <c r="AU1208" s="46" t="str">
        <f>IF(Table1[[#This Row],[Cur_Amount Debit]]&gt;0,ROUND(Table1[[#This Row],[Cur_Amount Debit]],2),"")</f>
        <v/>
      </c>
      <c r="AV1208" s="46" t="str">
        <f>IF(Table1[[#This Row],[Cur_Amount Credit]]&gt;0,ROUND(Table1[[#This Row],[Cur_Amount Credit]],2),"")</f>
        <v/>
      </c>
      <c r="AW1208" s="46" t="str">
        <f>LEFT(Table1[[#This Row],[Cur]],3)</f>
        <v/>
      </c>
      <c r="AX1208" s="59"/>
      <c r="AY1208" s="46"/>
      <c r="AZ1208" s="46" t="str">
        <f>IF(Table1[[#This Row],[Cur]]&lt;&gt;"",IF(Table1[[#This Row],[Cur]]="USD","",ExchangeRate),"")</f>
        <v/>
      </c>
      <c r="BA1208" s="46" t="str">
        <f>IF(Table1[[#This Row],[Grant]]&lt;&gt;"",VLOOKUP(Table1[[#This Row],[Grant]],Grants!B:D,3),"")</f>
        <v/>
      </c>
      <c r="BB1208" s="46" t="str">
        <f>TRIM(Table1[[#This Row],[Vendor ID]])</f>
        <v/>
      </c>
      <c r="BC1208">
        <f>IF(Table1[[#This Row],[Reference Number]]=Q1207,BC1207,BC1207+1)</f>
        <v>2</v>
      </c>
    </row>
    <row r="1209" spans="1:55" ht="11.25" hidden="1" customHeight="1">
      <c r="A1209" s="1"/>
      <c r="B1209" s="88" t="str">
        <f>IF(Table1[[#This Row],[Posting Date]]&lt;&gt;"",IF(Table1[[#This Row],[Reference Number]]=Q1208,B1208+1,1),"")</f>
        <v/>
      </c>
      <c r="C1209" s="61"/>
      <c r="D1209" s="61"/>
      <c r="E1209" s="218"/>
      <c r="F1209" s="143" t="str">
        <f>IFERROR(IF(VLOOKUP(Table1[[#This Row],[Budget Code Description]],Dimentions!$X$6:$AC$132,2,FALSE)="","",VLOOKUP(Table1[[#This Row],[Budget Code Description]],Dimentions!$X$6:$AC$132,2,FALSE)),"")</f>
        <v/>
      </c>
      <c r="G1209" s="143" t="str">
        <f>IFERROR(VLOOKUP(Table1[[#This Row],[Budget Code Description]],Dimentions!$X$6:$AC$132,3,FALSE),"")</f>
        <v/>
      </c>
      <c r="H1209" s="64" t="str">
        <f>IFERROR(VLOOKUP(Table1[[#This Row],[Account]],Dimentions!$S$6:$V$233,2,FALSE),"")</f>
        <v/>
      </c>
      <c r="I1209" s="62">
        <f>_xlfn.NUMBERVALUE(LEFT(Table1[[#This Row],[Account]],1))</f>
        <v>0</v>
      </c>
      <c r="J1209" s="62" t="str">
        <f>IFERROR(VLOOKUP(Table1[[#This Row],[Budget Code Description]],Table6[#All],7,FALSE),"")</f>
        <v/>
      </c>
      <c r="K1209" s="143" t="str">
        <f>IFERROR(VLOOKUP(Table1[[#This Row],[Budget Code Description]],Table6[#All],8,FALSE),"")</f>
        <v/>
      </c>
      <c r="L1209" s="63"/>
      <c r="M1209" s="65" t="str">
        <f>IFERROR(VLOOKUP(Table1[[#This Row],[Staff ID]],Table2[],2,FALSE),"")</f>
        <v/>
      </c>
      <c r="N1209" s="211" t="str">
        <f>IFERROR(IF(VLOOKUP(Table1[[#This Row],[Budget Code Description]],Dimentions!$X$6:$AC$97,4,FALSE)="","",VLOOKUP(Table1[[#This Row],[Budget Code Description]],Dimentions!$X$6:$AC$97,4,FALSE)),"")</f>
        <v/>
      </c>
      <c r="O1209" s="65" t="str">
        <f>IFERROR(VLOOKUP(Table1[[#This Row],[Vendor ID]],Table549[],2,FALSE),"")</f>
        <v/>
      </c>
      <c r="P1209" s="63"/>
      <c r="Q1209" s="143" t="str">
        <f>IF(Table1[[#This Row],[Posting Date]]&lt;&gt;"",$D$9,"")</f>
        <v/>
      </c>
      <c r="R1209" s="159" t="str">
        <f>IF(Table1[[#This Row],[Posting Date]]&lt;&gt;"",$D$10,"")</f>
        <v/>
      </c>
      <c r="S1209" s="66"/>
      <c r="T1209" s="63"/>
      <c r="U1209" s="67"/>
      <c r="V1209" s="67"/>
      <c r="W1209" s="67" t="str">
        <f t="shared" si="19"/>
        <v/>
      </c>
      <c r="X1209" s="161" t="str">
        <f>IF(E1209="","",(IF(Table1[[#This Row],[Cur]]="USD",Table1[[#This Row],[Cur_Amount Debit]],Table1[[#This Row],[Cur_Amount Debit]]/Table1[[#This Row],[Exchange Rate]])))</f>
        <v/>
      </c>
      <c r="Y1209" s="161" t="str">
        <f>IF(E1209="","",(IF(Table1[[#This Row],[Cur]]="USD",Table1[[#This Row],[Cur_Amount Credit]],Table1[[#This Row],[Cur_Amount Credit]]/ExchangeRate)))</f>
        <v/>
      </c>
      <c r="Z1209" s="203" t="str">
        <f>IF(E1209="","",(Table1[[#This Row],[Debit USD]]-Table1[[#This Row],[Credit USD]]))</f>
        <v/>
      </c>
      <c r="AA1209" s="122"/>
      <c r="AB1209" s="1"/>
      <c r="AC1209" s="15"/>
      <c r="AD1209" s="15" t="str">
        <f>IF(AND(OR(Table1[[#This Row],[Account]]="15030",Table1[[#This Row],[Account]]="15035",Table1[[#This Row],[Account]]="20150"),Table1[[#This Row],[Vendor ID]]=""),1,"")</f>
        <v/>
      </c>
      <c r="AE1209" s="15"/>
      <c r="AF1209" s="15"/>
      <c r="AG1209" s="15"/>
      <c r="AH1209" s="46" t="str">
        <f>IF(Table1[[#This Row],[Posting Date]]&lt;&gt;"","GJ-"&amp;CountryID,"")</f>
        <v/>
      </c>
      <c r="AI1209" s="59" t="str">
        <f>IF(Table1[[#This Row],[Posting Date]]&lt;&gt;"",Table1[[#This Row],[Posting Date]],"")</f>
        <v/>
      </c>
      <c r="AJ1209" s="46"/>
      <c r="AK1209" s="46" t="str">
        <f>IF(Table1[[#This Row],[Description]]&lt;&gt;"",Table1[[#This Row],[Description]],"")</f>
        <v/>
      </c>
      <c r="AL1209" s="46" t="str">
        <f>IF(Table1[[#This Row],[Posting Date]]&lt;&gt;"",Table1[[#This Row],[Reference Number]],"")</f>
        <v/>
      </c>
      <c r="AM1209" s="46" t="str">
        <f>TRIM(Table1[[#This Row],[Line '#]])</f>
        <v/>
      </c>
      <c r="AN1209" s="46" t="str">
        <f>TRIM(Table1[[#This Row],[Account]])</f>
        <v/>
      </c>
      <c r="AO1209" s="46" t="str">
        <f>IF(Table1[[#This Row],[Posting Date]]&lt;&gt;"",$D$5,"")</f>
        <v/>
      </c>
      <c r="AP1209" s="46" t="str">
        <f>TRIM(Table1[[#This Row],[Departments-Prgrams]])</f>
        <v/>
      </c>
      <c r="AQ1209" s="46" t="str">
        <f>TRIM(Table1[[#This Row],[Grant]])</f>
        <v/>
      </c>
      <c r="AR1209" s="46" t="str">
        <f>TRIM(Table1[[#This Row],[Staff ID]])</f>
        <v/>
      </c>
      <c r="AS1209" s="46" t="str">
        <f>IF(TRIM(Table1[[#This Row],[Budget Code]])=0,"",TRIM(Table1[[#This Row],[Budget Code]]))</f>
        <v/>
      </c>
      <c r="AT1209" s="46" t="str">
        <f>IF(Table1[[#This Row],[Line Description]]&lt;&gt;"",Table1[[#This Row],[Line Description]],"")</f>
        <v/>
      </c>
      <c r="AU1209" s="46" t="str">
        <f>IF(Table1[[#This Row],[Cur_Amount Debit]]&gt;0,ROUND(Table1[[#This Row],[Cur_Amount Debit]],2),"")</f>
        <v/>
      </c>
      <c r="AV1209" s="46" t="str">
        <f>IF(Table1[[#This Row],[Cur_Amount Credit]]&gt;0,ROUND(Table1[[#This Row],[Cur_Amount Credit]],2),"")</f>
        <v/>
      </c>
      <c r="AW1209" s="46" t="str">
        <f>LEFT(Table1[[#This Row],[Cur]],3)</f>
        <v/>
      </c>
      <c r="AX1209" s="59"/>
      <c r="AY1209" s="46"/>
      <c r="AZ1209" s="46" t="str">
        <f>IF(Table1[[#This Row],[Cur]]&lt;&gt;"",IF(Table1[[#This Row],[Cur]]="USD","",ExchangeRate),"")</f>
        <v/>
      </c>
      <c r="BA1209" s="46" t="str">
        <f>IF(Table1[[#This Row],[Grant]]&lt;&gt;"",VLOOKUP(Table1[[#This Row],[Grant]],Grants!B:D,3),"")</f>
        <v/>
      </c>
      <c r="BB1209" s="46" t="str">
        <f>TRIM(Table1[[#This Row],[Vendor ID]])</f>
        <v/>
      </c>
      <c r="BC1209">
        <f>IF(Table1[[#This Row],[Reference Number]]=Q1208,BC1208,BC1208+1)</f>
        <v>2</v>
      </c>
    </row>
    <row r="1210" spans="1:55" ht="11.25" hidden="1" customHeight="1">
      <c r="A1210" s="1"/>
      <c r="B1210" s="88" t="str">
        <f>IF(Table1[[#This Row],[Posting Date]]&lt;&gt;"",IF(Table1[[#This Row],[Reference Number]]=Q1209,B1209+1,1),"")</f>
        <v/>
      </c>
      <c r="C1210" s="61"/>
      <c r="D1210" s="61"/>
      <c r="E1210" s="218"/>
      <c r="F1210" s="143" t="str">
        <f>IFERROR(IF(VLOOKUP(Table1[[#This Row],[Budget Code Description]],Dimentions!$X$6:$AC$132,2,FALSE)="","",VLOOKUP(Table1[[#This Row],[Budget Code Description]],Dimentions!$X$6:$AC$132,2,FALSE)),"")</f>
        <v/>
      </c>
      <c r="G1210" s="143" t="str">
        <f>IFERROR(VLOOKUP(Table1[[#This Row],[Budget Code Description]],Dimentions!$X$6:$AC$132,3,FALSE),"")</f>
        <v/>
      </c>
      <c r="H1210" s="64" t="str">
        <f>IFERROR(VLOOKUP(Table1[[#This Row],[Account]],Dimentions!$S$6:$V$233,2,FALSE),"")</f>
        <v/>
      </c>
      <c r="I1210" s="62">
        <f>_xlfn.NUMBERVALUE(LEFT(Table1[[#This Row],[Account]],1))</f>
        <v>0</v>
      </c>
      <c r="J1210" s="62" t="str">
        <f>IFERROR(VLOOKUP(Table1[[#This Row],[Budget Code Description]],Table6[#All],7,FALSE),"")</f>
        <v/>
      </c>
      <c r="K1210" s="143" t="str">
        <f>IFERROR(VLOOKUP(Table1[[#This Row],[Budget Code Description]],Table6[#All],8,FALSE),"")</f>
        <v/>
      </c>
      <c r="L1210" s="63"/>
      <c r="M1210" s="65" t="str">
        <f>IFERROR(VLOOKUP(Table1[[#This Row],[Staff ID]],Table2[],2,FALSE),"")</f>
        <v/>
      </c>
      <c r="N1210" s="211" t="str">
        <f>IFERROR(IF(VLOOKUP(Table1[[#This Row],[Budget Code Description]],Dimentions!$X$6:$AC$97,4,FALSE)="","",VLOOKUP(Table1[[#This Row],[Budget Code Description]],Dimentions!$X$6:$AC$97,4,FALSE)),"")</f>
        <v/>
      </c>
      <c r="O1210" s="65" t="str">
        <f>IFERROR(VLOOKUP(Table1[[#This Row],[Vendor ID]],Table549[],2,FALSE),"")</f>
        <v/>
      </c>
      <c r="P1210" s="63"/>
      <c r="Q1210" s="143" t="str">
        <f>IF(Table1[[#This Row],[Posting Date]]&lt;&gt;"",$D$9,"")</f>
        <v/>
      </c>
      <c r="R1210" s="159" t="str">
        <f>IF(Table1[[#This Row],[Posting Date]]&lt;&gt;"",$D$10,"")</f>
        <v/>
      </c>
      <c r="S1210" s="66"/>
      <c r="T1210" s="63"/>
      <c r="U1210" s="67"/>
      <c r="V1210" s="67"/>
      <c r="W1210" s="67" t="str">
        <f t="shared" si="19"/>
        <v/>
      </c>
      <c r="X1210" s="161" t="str">
        <f>IF(E1210="","",(IF(Table1[[#This Row],[Cur]]="USD",Table1[[#This Row],[Cur_Amount Debit]],Table1[[#This Row],[Cur_Amount Debit]]/Table1[[#This Row],[Exchange Rate]])))</f>
        <v/>
      </c>
      <c r="Y1210" s="161" t="str">
        <f>IF(E1210="","",(IF(Table1[[#This Row],[Cur]]="USD",Table1[[#This Row],[Cur_Amount Credit]],Table1[[#This Row],[Cur_Amount Credit]]/ExchangeRate)))</f>
        <v/>
      </c>
      <c r="Z1210" s="203" t="str">
        <f>IF(E1210="","",(Table1[[#This Row],[Debit USD]]-Table1[[#This Row],[Credit USD]]))</f>
        <v/>
      </c>
      <c r="AA1210" s="122"/>
      <c r="AB1210" s="1"/>
      <c r="AC1210" s="15"/>
      <c r="AD1210" s="15" t="str">
        <f>IF(AND(OR(Table1[[#This Row],[Account]]="15030",Table1[[#This Row],[Account]]="15035",Table1[[#This Row],[Account]]="20150"),Table1[[#This Row],[Vendor ID]]=""),1,"")</f>
        <v/>
      </c>
      <c r="AE1210" s="15"/>
      <c r="AF1210" s="15"/>
      <c r="AG1210" s="15"/>
      <c r="AH1210" s="46" t="str">
        <f>IF(Table1[[#This Row],[Posting Date]]&lt;&gt;"","GJ-"&amp;CountryID,"")</f>
        <v/>
      </c>
      <c r="AI1210" s="59" t="str">
        <f>IF(Table1[[#This Row],[Posting Date]]&lt;&gt;"",Table1[[#This Row],[Posting Date]],"")</f>
        <v/>
      </c>
      <c r="AJ1210" s="46"/>
      <c r="AK1210" s="46" t="str">
        <f>IF(Table1[[#This Row],[Description]]&lt;&gt;"",Table1[[#This Row],[Description]],"")</f>
        <v/>
      </c>
      <c r="AL1210" s="46" t="str">
        <f>IF(Table1[[#This Row],[Posting Date]]&lt;&gt;"",Table1[[#This Row],[Reference Number]],"")</f>
        <v/>
      </c>
      <c r="AM1210" s="46" t="str">
        <f>TRIM(Table1[[#This Row],[Line '#]])</f>
        <v/>
      </c>
      <c r="AN1210" s="46" t="str">
        <f>TRIM(Table1[[#This Row],[Account]])</f>
        <v/>
      </c>
      <c r="AO1210" s="46" t="str">
        <f>IF(Table1[[#This Row],[Posting Date]]&lt;&gt;"",$D$5,"")</f>
        <v/>
      </c>
      <c r="AP1210" s="46" t="str">
        <f>TRIM(Table1[[#This Row],[Departments-Prgrams]])</f>
        <v/>
      </c>
      <c r="AQ1210" s="46" t="str">
        <f>TRIM(Table1[[#This Row],[Grant]])</f>
        <v/>
      </c>
      <c r="AR1210" s="46" t="str">
        <f>TRIM(Table1[[#This Row],[Staff ID]])</f>
        <v/>
      </c>
      <c r="AS1210" s="46" t="str">
        <f>IF(TRIM(Table1[[#This Row],[Budget Code]])=0,"",TRIM(Table1[[#This Row],[Budget Code]]))</f>
        <v/>
      </c>
      <c r="AT1210" s="46" t="str">
        <f>IF(Table1[[#This Row],[Line Description]]&lt;&gt;"",Table1[[#This Row],[Line Description]],"")</f>
        <v/>
      </c>
      <c r="AU1210" s="46" t="str">
        <f>IF(Table1[[#This Row],[Cur_Amount Debit]]&gt;0,ROUND(Table1[[#This Row],[Cur_Amount Debit]],2),"")</f>
        <v/>
      </c>
      <c r="AV1210" s="46" t="str">
        <f>IF(Table1[[#This Row],[Cur_Amount Credit]]&gt;0,ROUND(Table1[[#This Row],[Cur_Amount Credit]],2),"")</f>
        <v/>
      </c>
      <c r="AW1210" s="46" t="str">
        <f>LEFT(Table1[[#This Row],[Cur]],3)</f>
        <v/>
      </c>
      <c r="AX1210" s="59"/>
      <c r="AY1210" s="46"/>
      <c r="AZ1210" s="46" t="str">
        <f>IF(Table1[[#This Row],[Cur]]&lt;&gt;"",IF(Table1[[#This Row],[Cur]]="USD","",ExchangeRate),"")</f>
        <v/>
      </c>
      <c r="BA1210" s="46" t="str">
        <f>IF(Table1[[#This Row],[Grant]]&lt;&gt;"",VLOOKUP(Table1[[#This Row],[Grant]],Grants!B:D,3),"")</f>
        <v/>
      </c>
      <c r="BB1210" s="46" t="str">
        <f>TRIM(Table1[[#This Row],[Vendor ID]])</f>
        <v/>
      </c>
      <c r="BC1210">
        <f>IF(Table1[[#This Row],[Reference Number]]=Q1209,BC1209,BC1209+1)</f>
        <v>2</v>
      </c>
    </row>
    <row r="1211" spans="1:55" ht="11.25" hidden="1" customHeight="1">
      <c r="A1211" s="1"/>
      <c r="B1211" s="88" t="str">
        <f>IF(Table1[[#This Row],[Posting Date]]&lt;&gt;"",IF(Table1[[#This Row],[Reference Number]]=Q1210,B1210+1,1),"")</f>
        <v/>
      </c>
      <c r="C1211" s="61"/>
      <c r="D1211" s="61"/>
      <c r="E1211" s="218"/>
      <c r="F1211" s="143" t="str">
        <f>IFERROR(IF(VLOOKUP(Table1[[#This Row],[Budget Code Description]],Dimentions!$X$6:$AC$132,2,FALSE)="","",VLOOKUP(Table1[[#This Row],[Budget Code Description]],Dimentions!$X$6:$AC$132,2,FALSE)),"")</f>
        <v/>
      </c>
      <c r="G1211" s="143" t="str">
        <f>IFERROR(VLOOKUP(Table1[[#This Row],[Budget Code Description]],Dimentions!$X$6:$AC$132,3,FALSE),"")</f>
        <v/>
      </c>
      <c r="H1211" s="64" t="str">
        <f>IFERROR(VLOOKUP(Table1[[#This Row],[Account]],Dimentions!$S$6:$V$233,2,FALSE),"")</f>
        <v/>
      </c>
      <c r="I1211" s="62">
        <f>_xlfn.NUMBERVALUE(LEFT(Table1[[#This Row],[Account]],1))</f>
        <v>0</v>
      </c>
      <c r="J1211" s="62" t="str">
        <f>IFERROR(VLOOKUP(Table1[[#This Row],[Budget Code Description]],Table6[#All],7,FALSE),"")</f>
        <v/>
      </c>
      <c r="K1211" s="143" t="str">
        <f>IFERROR(VLOOKUP(Table1[[#This Row],[Budget Code Description]],Table6[#All],8,FALSE),"")</f>
        <v/>
      </c>
      <c r="L1211" s="63"/>
      <c r="M1211" s="65" t="str">
        <f>IFERROR(VLOOKUP(Table1[[#This Row],[Staff ID]],Table2[],2,FALSE),"")</f>
        <v/>
      </c>
      <c r="N1211" s="211" t="str">
        <f>IFERROR(IF(VLOOKUP(Table1[[#This Row],[Budget Code Description]],Dimentions!$X$6:$AC$97,4,FALSE)="","",VLOOKUP(Table1[[#This Row],[Budget Code Description]],Dimentions!$X$6:$AC$97,4,FALSE)),"")</f>
        <v/>
      </c>
      <c r="O1211" s="65" t="str">
        <f>IFERROR(VLOOKUP(Table1[[#This Row],[Vendor ID]],Table549[],2,FALSE),"")</f>
        <v/>
      </c>
      <c r="P1211" s="63"/>
      <c r="Q1211" s="143" t="str">
        <f>IF(Table1[[#This Row],[Posting Date]]&lt;&gt;"",$D$9,"")</f>
        <v/>
      </c>
      <c r="R1211" s="159" t="str">
        <f>IF(Table1[[#This Row],[Posting Date]]&lt;&gt;"",$D$10,"")</f>
        <v/>
      </c>
      <c r="S1211" s="66"/>
      <c r="T1211" s="63"/>
      <c r="U1211" s="67"/>
      <c r="V1211" s="67"/>
      <c r="W1211" s="67" t="str">
        <f t="shared" si="19"/>
        <v/>
      </c>
      <c r="X1211" s="161" t="str">
        <f>IF(E1211="","",(IF(Table1[[#This Row],[Cur]]="USD",Table1[[#This Row],[Cur_Amount Debit]],Table1[[#This Row],[Cur_Amount Debit]]/Table1[[#This Row],[Exchange Rate]])))</f>
        <v/>
      </c>
      <c r="Y1211" s="161" t="str">
        <f>IF(E1211="","",(IF(Table1[[#This Row],[Cur]]="USD",Table1[[#This Row],[Cur_Amount Credit]],Table1[[#This Row],[Cur_Amount Credit]]/ExchangeRate)))</f>
        <v/>
      </c>
      <c r="Z1211" s="203" t="str">
        <f>IF(E1211="","",(Table1[[#This Row],[Debit USD]]-Table1[[#This Row],[Credit USD]]))</f>
        <v/>
      </c>
      <c r="AA1211" s="122"/>
      <c r="AB1211" s="1"/>
      <c r="AC1211" s="15"/>
      <c r="AD1211" s="15" t="str">
        <f>IF(AND(OR(Table1[[#This Row],[Account]]="15030",Table1[[#This Row],[Account]]="15035",Table1[[#This Row],[Account]]="20150"),Table1[[#This Row],[Vendor ID]]=""),1,"")</f>
        <v/>
      </c>
      <c r="AE1211" s="15"/>
      <c r="AF1211" s="15"/>
      <c r="AG1211" s="15"/>
      <c r="AH1211" s="46" t="str">
        <f>IF(Table1[[#This Row],[Posting Date]]&lt;&gt;"","GJ-"&amp;CountryID,"")</f>
        <v/>
      </c>
      <c r="AI1211" s="59" t="str">
        <f>IF(Table1[[#This Row],[Posting Date]]&lt;&gt;"",Table1[[#This Row],[Posting Date]],"")</f>
        <v/>
      </c>
      <c r="AJ1211" s="46"/>
      <c r="AK1211" s="46" t="str">
        <f>IF(Table1[[#This Row],[Description]]&lt;&gt;"",Table1[[#This Row],[Description]],"")</f>
        <v/>
      </c>
      <c r="AL1211" s="46" t="str">
        <f>IF(Table1[[#This Row],[Posting Date]]&lt;&gt;"",Table1[[#This Row],[Reference Number]],"")</f>
        <v/>
      </c>
      <c r="AM1211" s="46" t="str">
        <f>TRIM(Table1[[#This Row],[Line '#]])</f>
        <v/>
      </c>
      <c r="AN1211" s="46" t="str">
        <f>TRIM(Table1[[#This Row],[Account]])</f>
        <v/>
      </c>
      <c r="AO1211" s="46" t="str">
        <f>IF(Table1[[#This Row],[Posting Date]]&lt;&gt;"",$D$5,"")</f>
        <v/>
      </c>
      <c r="AP1211" s="46" t="str">
        <f>TRIM(Table1[[#This Row],[Departments-Prgrams]])</f>
        <v/>
      </c>
      <c r="AQ1211" s="46" t="str">
        <f>TRIM(Table1[[#This Row],[Grant]])</f>
        <v/>
      </c>
      <c r="AR1211" s="46" t="str">
        <f>TRIM(Table1[[#This Row],[Staff ID]])</f>
        <v/>
      </c>
      <c r="AS1211" s="46" t="str">
        <f>IF(TRIM(Table1[[#This Row],[Budget Code]])=0,"",TRIM(Table1[[#This Row],[Budget Code]]))</f>
        <v/>
      </c>
      <c r="AT1211" s="46" t="str">
        <f>IF(Table1[[#This Row],[Line Description]]&lt;&gt;"",Table1[[#This Row],[Line Description]],"")</f>
        <v/>
      </c>
      <c r="AU1211" s="46" t="str">
        <f>IF(Table1[[#This Row],[Cur_Amount Debit]]&gt;0,ROUND(Table1[[#This Row],[Cur_Amount Debit]],2),"")</f>
        <v/>
      </c>
      <c r="AV1211" s="46" t="str">
        <f>IF(Table1[[#This Row],[Cur_Amount Credit]]&gt;0,ROUND(Table1[[#This Row],[Cur_Amount Credit]],2),"")</f>
        <v/>
      </c>
      <c r="AW1211" s="46" t="str">
        <f>LEFT(Table1[[#This Row],[Cur]],3)</f>
        <v/>
      </c>
      <c r="AX1211" s="59"/>
      <c r="AY1211" s="46"/>
      <c r="AZ1211" s="46" t="str">
        <f>IF(Table1[[#This Row],[Cur]]&lt;&gt;"",IF(Table1[[#This Row],[Cur]]="USD","",ExchangeRate),"")</f>
        <v/>
      </c>
      <c r="BA1211" s="46" t="str">
        <f>IF(Table1[[#This Row],[Grant]]&lt;&gt;"",VLOOKUP(Table1[[#This Row],[Grant]],Grants!B:D,3),"")</f>
        <v/>
      </c>
      <c r="BB1211" s="46" t="str">
        <f>TRIM(Table1[[#This Row],[Vendor ID]])</f>
        <v/>
      </c>
      <c r="BC1211">
        <f>IF(Table1[[#This Row],[Reference Number]]=Q1210,BC1210,BC1210+1)</f>
        <v>2</v>
      </c>
    </row>
    <row r="1212" spans="1:55" ht="11.25" hidden="1" customHeight="1">
      <c r="A1212" s="1"/>
      <c r="B1212" s="88" t="str">
        <f>IF(Table1[[#This Row],[Posting Date]]&lt;&gt;"",IF(Table1[[#This Row],[Reference Number]]=Q1211,B1211+1,1),"")</f>
        <v/>
      </c>
      <c r="C1212" s="61"/>
      <c r="D1212" s="61"/>
      <c r="E1212" s="218"/>
      <c r="F1212" s="143" t="str">
        <f>IFERROR(IF(VLOOKUP(Table1[[#This Row],[Budget Code Description]],Dimentions!$X$6:$AC$132,2,FALSE)="","",VLOOKUP(Table1[[#This Row],[Budget Code Description]],Dimentions!$X$6:$AC$132,2,FALSE)),"")</f>
        <v/>
      </c>
      <c r="G1212" s="143" t="str">
        <f>IFERROR(VLOOKUP(Table1[[#This Row],[Budget Code Description]],Dimentions!$X$6:$AC$132,3,FALSE),"")</f>
        <v/>
      </c>
      <c r="H1212" s="64" t="str">
        <f>IFERROR(VLOOKUP(Table1[[#This Row],[Account]],Dimentions!$S$6:$V$233,2,FALSE),"")</f>
        <v/>
      </c>
      <c r="I1212" s="62">
        <f>_xlfn.NUMBERVALUE(LEFT(Table1[[#This Row],[Account]],1))</f>
        <v>0</v>
      </c>
      <c r="J1212" s="62" t="str">
        <f>IFERROR(VLOOKUP(Table1[[#This Row],[Budget Code Description]],Table6[#All],7,FALSE),"")</f>
        <v/>
      </c>
      <c r="K1212" s="143" t="str">
        <f>IFERROR(VLOOKUP(Table1[[#This Row],[Budget Code Description]],Table6[#All],8,FALSE),"")</f>
        <v/>
      </c>
      <c r="L1212" s="63"/>
      <c r="M1212" s="65" t="str">
        <f>IFERROR(VLOOKUP(Table1[[#This Row],[Staff ID]],Table2[],2,FALSE),"")</f>
        <v/>
      </c>
      <c r="N1212" s="211" t="str">
        <f>IFERROR(IF(VLOOKUP(Table1[[#This Row],[Budget Code Description]],Dimentions!$X$6:$AC$97,4,FALSE)="","",VLOOKUP(Table1[[#This Row],[Budget Code Description]],Dimentions!$X$6:$AC$97,4,FALSE)),"")</f>
        <v/>
      </c>
      <c r="O1212" s="65" t="str">
        <f>IFERROR(VLOOKUP(Table1[[#This Row],[Vendor ID]],Table549[],2,FALSE),"")</f>
        <v/>
      </c>
      <c r="P1212" s="63"/>
      <c r="Q1212" s="143" t="str">
        <f>IF(Table1[[#This Row],[Posting Date]]&lt;&gt;"",$D$9,"")</f>
        <v/>
      </c>
      <c r="R1212" s="159" t="str">
        <f>IF(Table1[[#This Row],[Posting Date]]&lt;&gt;"",$D$10,"")</f>
        <v/>
      </c>
      <c r="S1212" s="66"/>
      <c r="T1212" s="63"/>
      <c r="U1212" s="67"/>
      <c r="V1212" s="67"/>
      <c r="W1212" s="67" t="str">
        <f t="shared" si="19"/>
        <v/>
      </c>
      <c r="X1212" s="161" t="str">
        <f>IF(E1212="","",(IF(Table1[[#This Row],[Cur]]="USD",Table1[[#This Row],[Cur_Amount Debit]],Table1[[#This Row],[Cur_Amount Debit]]/Table1[[#This Row],[Exchange Rate]])))</f>
        <v/>
      </c>
      <c r="Y1212" s="161" t="str">
        <f>IF(E1212="","",(IF(Table1[[#This Row],[Cur]]="USD",Table1[[#This Row],[Cur_Amount Credit]],Table1[[#This Row],[Cur_Amount Credit]]/ExchangeRate)))</f>
        <v/>
      </c>
      <c r="Z1212" s="203" t="str">
        <f>IF(E1212="","",(Table1[[#This Row],[Debit USD]]-Table1[[#This Row],[Credit USD]]))</f>
        <v/>
      </c>
      <c r="AA1212" s="122"/>
      <c r="AB1212" s="1"/>
      <c r="AC1212" s="15"/>
      <c r="AD1212" s="15" t="str">
        <f>IF(AND(OR(Table1[[#This Row],[Account]]="15030",Table1[[#This Row],[Account]]="15035",Table1[[#This Row],[Account]]="20150"),Table1[[#This Row],[Vendor ID]]=""),1,"")</f>
        <v/>
      </c>
      <c r="AE1212" s="15"/>
      <c r="AF1212" s="15"/>
      <c r="AG1212" s="15"/>
      <c r="AH1212" s="46" t="str">
        <f>IF(Table1[[#This Row],[Posting Date]]&lt;&gt;"","GJ-"&amp;CountryID,"")</f>
        <v/>
      </c>
      <c r="AI1212" s="59" t="str">
        <f>IF(Table1[[#This Row],[Posting Date]]&lt;&gt;"",Table1[[#This Row],[Posting Date]],"")</f>
        <v/>
      </c>
      <c r="AJ1212" s="46"/>
      <c r="AK1212" s="46" t="str">
        <f>IF(Table1[[#This Row],[Description]]&lt;&gt;"",Table1[[#This Row],[Description]],"")</f>
        <v/>
      </c>
      <c r="AL1212" s="46" t="str">
        <f>IF(Table1[[#This Row],[Posting Date]]&lt;&gt;"",Table1[[#This Row],[Reference Number]],"")</f>
        <v/>
      </c>
      <c r="AM1212" s="46" t="str">
        <f>TRIM(Table1[[#This Row],[Line '#]])</f>
        <v/>
      </c>
      <c r="AN1212" s="46" t="str">
        <f>TRIM(Table1[[#This Row],[Account]])</f>
        <v/>
      </c>
      <c r="AO1212" s="46" t="str">
        <f>IF(Table1[[#This Row],[Posting Date]]&lt;&gt;"",$D$5,"")</f>
        <v/>
      </c>
      <c r="AP1212" s="46" t="str">
        <f>TRIM(Table1[[#This Row],[Departments-Prgrams]])</f>
        <v/>
      </c>
      <c r="AQ1212" s="46" t="str">
        <f>TRIM(Table1[[#This Row],[Grant]])</f>
        <v/>
      </c>
      <c r="AR1212" s="46" t="str">
        <f>TRIM(Table1[[#This Row],[Staff ID]])</f>
        <v/>
      </c>
      <c r="AS1212" s="46" t="str">
        <f>IF(TRIM(Table1[[#This Row],[Budget Code]])=0,"",TRIM(Table1[[#This Row],[Budget Code]]))</f>
        <v/>
      </c>
      <c r="AT1212" s="46" t="str">
        <f>IF(Table1[[#This Row],[Line Description]]&lt;&gt;"",Table1[[#This Row],[Line Description]],"")</f>
        <v/>
      </c>
      <c r="AU1212" s="46" t="str">
        <f>IF(Table1[[#This Row],[Cur_Amount Debit]]&gt;0,ROUND(Table1[[#This Row],[Cur_Amount Debit]],2),"")</f>
        <v/>
      </c>
      <c r="AV1212" s="46" t="str">
        <f>IF(Table1[[#This Row],[Cur_Amount Credit]]&gt;0,ROUND(Table1[[#This Row],[Cur_Amount Credit]],2),"")</f>
        <v/>
      </c>
      <c r="AW1212" s="46" t="str">
        <f>LEFT(Table1[[#This Row],[Cur]],3)</f>
        <v/>
      </c>
      <c r="AX1212" s="59"/>
      <c r="AY1212" s="46"/>
      <c r="AZ1212" s="46" t="str">
        <f>IF(Table1[[#This Row],[Cur]]&lt;&gt;"",IF(Table1[[#This Row],[Cur]]="USD","",ExchangeRate),"")</f>
        <v/>
      </c>
      <c r="BA1212" s="46" t="str">
        <f>IF(Table1[[#This Row],[Grant]]&lt;&gt;"",VLOOKUP(Table1[[#This Row],[Grant]],Grants!B:D,3),"")</f>
        <v/>
      </c>
      <c r="BB1212" s="46" t="str">
        <f>TRIM(Table1[[#This Row],[Vendor ID]])</f>
        <v/>
      </c>
      <c r="BC1212">
        <f>IF(Table1[[#This Row],[Reference Number]]=Q1211,BC1211,BC1211+1)</f>
        <v>2</v>
      </c>
    </row>
    <row r="1213" spans="1:55" ht="11.25" hidden="1" customHeight="1">
      <c r="A1213" s="1"/>
      <c r="B1213" s="88" t="str">
        <f>IF(Table1[[#This Row],[Posting Date]]&lt;&gt;"",IF(Table1[[#This Row],[Reference Number]]=Q1212,B1212+1,1),"")</f>
        <v/>
      </c>
      <c r="C1213" s="61"/>
      <c r="D1213" s="61"/>
      <c r="E1213" s="218"/>
      <c r="F1213" s="143" t="str">
        <f>IFERROR(IF(VLOOKUP(Table1[[#This Row],[Budget Code Description]],Dimentions!$X$6:$AC$132,2,FALSE)="","",VLOOKUP(Table1[[#This Row],[Budget Code Description]],Dimentions!$X$6:$AC$132,2,FALSE)),"")</f>
        <v/>
      </c>
      <c r="G1213" s="143" t="str">
        <f>IFERROR(VLOOKUP(Table1[[#This Row],[Budget Code Description]],Dimentions!$X$6:$AC$132,3,FALSE),"")</f>
        <v/>
      </c>
      <c r="H1213" s="64" t="str">
        <f>IFERROR(VLOOKUP(Table1[[#This Row],[Account]],Dimentions!$S$6:$V$233,2,FALSE),"")</f>
        <v/>
      </c>
      <c r="I1213" s="62">
        <f>_xlfn.NUMBERVALUE(LEFT(Table1[[#This Row],[Account]],1))</f>
        <v>0</v>
      </c>
      <c r="J1213" s="62" t="str">
        <f>IFERROR(VLOOKUP(Table1[[#This Row],[Budget Code Description]],Table6[#All],7,FALSE),"")</f>
        <v/>
      </c>
      <c r="K1213" s="143" t="str">
        <f>IFERROR(VLOOKUP(Table1[[#This Row],[Budget Code Description]],Table6[#All],8,FALSE),"")</f>
        <v/>
      </c>
      <c r="L1213" s="63"/>
      <c r="M1213" s="65" t="str">
        <f>IFERROR(VLOOKUP(Table1[[#This Row],[Staff ID]],Table2[],2,FALSE),"")</f>
        <v/>
      </c>
      <c r="N1213" s="211" t="str">
        <f>IFERROR(IF(VLOOKUP(Table1[[#This Row],[Budget Code Description]],Dimentions!$X$6:$AC$97,4,FALSE)="","",VLOOKUP(Table1[[#This Row],[Budget Code Description]],Dimentions!$X$6:$AC$97,4,FALSE)),"")</f>
        <v/>
      </c>
      <c r="O1213" s="65" t="str">
        <f>IFERROR(VLOOKUP(Table1[[#This Row],[Vendor ID]],Table549[],2,FALSE),"")</f>
        <v/>
      </c>
      <c r="P1213" s="63"/>
      <c r="Q1213" s="143" t="str">
        <f>IF(Table1[[#This Row],[Posting Date]]&lt;&gt;"",$D$9,"")</f>
        <v/>
      </c>
      <c r="R1213" s="159" t="str">
        <f>IF(Table1[[#This Row],[Posting Date]]&lt;&gt;"",$D$10,"")</f>
        <v/>
      </c>
      <c r="S1213" s="66"/>
      <c r="T1213" s="63"/>
      <c r="U1213" s="67"/>
      <c r="V1213" s="67"/>
      <c r="W1213" s="67" t="str">
        <f t="shared" si="19"/>
        <v/>
      </c>
      <c r="X1213" s="161" t="str">
        <f>IF(E1213="","",(IF(Table1[[#This Row],[Cur]]="USD",Table1[[#This Row],[Cur_Amount Debit]],Table1[[#This Row],[Cur_Amount Debit]]/Table1[[#This Row],[Exchange Rate]])))</f>
        <v/>
      </c>
      <c r="Y1213" s="161" t="str">
        <f>IF(E1213="","",(IF(Table1[[#This Row],[Cur]]="USD",Table1[[#This Row],[Cur_Amount Credit]],Table1[[#This Row],[Cur_Amount Credit]]/ExchangeRate)))</f>
        <v/>
      </c>
      <c r="Z1213" s="203" t="str">
        <f>IF(E1213="","",(Table1[[#This Row],[Debit USD]]-Table1[[#This Row],[Credit USD]]))</f>
        <v/>
      </c>
      <c r="AA1213" s="122"/>
      <c r="AB1213" s="1"/>
      <c r="AC1213" s="15"/>
      <c r="AD1213" s="15" t="str">
        <f>IF(AND(OR(Table1[[#This Row],[Account]]="15030",Table1[[#This Row],[Account]]="15035",Table1[[#This Row],[Account]]="20150"),Table1[[#This Row],[Vendor ID]]=""),1,"")</f>
        <v/>
      </c>
      <c r="AE1213" s="15"/>
      <c r="AF1213" s="15"/>
      <c r="AG1213" s="15"/>
      <c r="AH1213" s="46" t="str">
        <f>IF(Table1[[#This Row],[Posting Date]]&lt;&gt;"","GJ-"&amp;CountryID,"")</f>
        <v/>
      </c>
      <c r="AI1213" s="59" t="str">
        <f>IF(Table1[[#This Row],[Posting Date]]&lt;&gt;"",Table1[[#This Row],[Posting Date]],"")</f>
        <v/>
      </c>
      <c r="AJ1213" s="46"/>
      <c r="AK1213" s="46" t="str">
        <f>IF(Table1[[#This Row],[Description]]&lt;&gt;"",Table1[[#This Row],[Description]],"")</f>
        <v/>
      </c>
      <c r="AL1213" s="46" t="str">
        <f>IF(Table1[[#This Row],[Posting Date]]&lt;&gt;"",Table1[[#This Row],[Reference Number]],"")</f>
        <v/>
      </c>
      <c r="AM1213" s="46" t="str">
        <f>TRIM(Table1[[#This Row],[Line '#]])</f>
        <v/>
      </c>
      <c r="AN1213" s="46" t="str">
        <f>TRIM(Table1[[#This Row],[Account]])</f>
        <v/>
      </c>
      <c r="AO1213" s="46" t="str">
        <f>IF(Table1[[#This Row],[Posting Date]]&lt;&gt;"",$D$5,"")</f>
        <v/>
      </c>
      <c r="AP1213" s="46" t="str">
        <f>TRIM(Table1[[#This Row],[Departments-Prgrams]])</f>
        <v/>
      </c>
      <c r="AQ1213" s="46" t="str">
        <f>TRIM(Table1[[#This Row],[Grant]])</f>
        <v/>
      </c>
      <c r="AR1213" s="46" t="str">
        <f>TRIM(Table1[[#This Row],[Staff ID]])</f>
        <v/>
      </c>
      <c r="AS1213" s="46" t="str">
        <f>IF(TRIM(Table1[[#This Row],[Budget Code]])=0,"",TRIM(Table1[[#This Row],[Budget Code]]))</f>
        <v/>
      </c>
      <c r="AT1213" s="46" t="str">
        <f>IF(Table1[[#This Row],[Line Description]]&lt;&gt;"",Table1[[#This Row],[Line Description]],"")</f>
        <v/>
      </c>
      <c r="AU1213" s="46" t="str">
        <f>IF(Table1[[#This Row],[Cur_Amount Debit]]&gt;0,ROUND(Table1[[#This Row],[Cur_Amount Debit]],2),"")</f>
        <v/>
      </c>
      <c r="AV1213" s="46" t="str">
        <f>IF(Table1[[#This Row],[Cur_Amount Credit]]&gt;0,ROUND(Table1[[#This Row],[Cur_Amount Credit]],2),"")</f>
        <v/>
      </c>
      <c r="AW1213" s="46" t="str">
        <f>LEFT(Table1[[#This Row],[Cur]],3)</f>
        <v/>
      </c>
      <c r="AX1213" s="59"/>
      <c r="AY1213" s="46"/>
      <c r="AZ1213" s="46" t="str">
        <f>IF(Table1[[#This Row],[Cur]]&lt;&gt;"",IF(Table1[[#This Row],[Cur]]="USD","",ExchangeRate),"")</f>
        <v/>
      </c>
      <c r="BA1213" s="46" t="str">
        <f>IF(Table1[[#This Row],[Grant]]&lt;&gt;"",VLOOKUP(Table1[[#This Row],[Grant]],Grants!B:D,3),"")</f>
        <v/>
      </c>
      <c r="BB1213" s="46" t="str">
        <f>TRIM(Table1[[#This Row],[Vendor ID]])</f>
        <v/>
      </c>
      <c r="BC1213">
        <f>IF(Table1[[#This Row],[Reference Number]]=Q1212,BC1212,BC1212+1)</f>
        <v>2</v>
      </c>
    </row>
    <row r="1214" spans="1:55" ht="11.25" hidden="1" customHeight="1">
      <c r="A1214" s="1"/>
      <c r="B1214" s="88" t="str">
        <f>IF(Table1[[#This Row],[Posting Date]]&lt;&gt;"",IF(Table1[[#This Row],[Reference Number]]=Q1213,B1213+1,1),"")</f>
        <v/>
      </c>
      <c r="C1214" s="61"/>
      <c r="D1214" s="61"/>
      <c r="E1214" s="218"/>
      <c r="F1214" s="143" t="str">
        <f>IFERROR(IF(VLOOKUP(Table1[[#This Row],[Budget Code Description]],Dimentions!$X$6:$AC$132,2,FALSE)="","",VLOOKUP(Table1[[#This Row],[Budget Code Description]],Dimentions!$X$6:$AC$132,2,FALSE)),"")</f>
        <v/>
      </c>
      <c r="G1214" s="143" t="str">
        <f>IFERROR(VLOOKUP(Table1[[#This Row],[Budget Code Description]],Dimentions!$X$6:$AC$132,3,FALSE),"")</f>
        <v/>
      </c>
      <c r="H1214" s="64" t="str">
        <f>IFERROR(VLOOKUP(Table1[[#This Row],[Account]],Dimentions!$S$6:$V$233,2,FALSE),"")</f>
        <v/>
      </c>
      <c r="I1214" s="62">
        <f>_xlfn.NUMBERVALUE(LEFT(Table1[[#This Row],[Account]],1))</f>
        <v>0</v>
      </c>
      <c r="J1214" s="62" t="str">
        <f>IFERROR(VLOOKUP(Table1[[#This Row],[Budget Code Description]],Table6[#All],7,FALSE),"")</f>
        <v/>
      </c>
      <c r="K1214" s="143" t="str">
        <f>IFERROR(VLOOKUP(Table1[[#This Row],[Budget Code Description]],Table6[#All],8,FALSE),"")</f>
        <v/>
      </c>
      <c r="L1214" s="63"/>
      <c r="M1214" s="65" t="str">
        <f>IFERROR(VLOOKUP(Table1[[#This Row],[Staff ID]],Table2[],2,FALSE),"")</f>
        <v/>
      </c>
      <c r="N1214" s="211" t="str">
        <f>IFERROR(IF(VLOOKUP(Table1[[#This Row],[Budget Code Description]],Dimentions!$X$6:$AC$97,4,FALSE)="","",VLOOKUP(Table1[[#This Row],[Budget Code Description]],Dimentions!$X$6:$AC$97,4,FALSE)),"")</f>
        <v/>
      </c>
      <c r="O1214" s="65" t="str">
        <f>IFERROR(VLOOKUP(Table1[[#This Row],[Vendor ID]],Table549[],2,FALSE),"")</f>
        <v/>
      </c>
      <c r="P1214" s="63"/>
      <c r="Q1214" s="143" t="str">
        <f>IF(Table1[[#This Row],[Posting Date]]&lt;&gt;"",$D$9,"")</f>
        <v/>
      </c>
      <c r="R1214" s="159" t="str">
        <f>IF(Table1[[#This Row],[Posting Date]]&lt;&gt;"",$D$10,"")</f>
        <v/>
      </c>
      <c r="S1214" s="66"/>
      <c r="T1214" s="63"/>
      <c r="U1214" s="67"/>
      <c r="V1214" s="67"/>
      <c r="W1214" s="67" t="str">
        <f t="shared" si="19"/>
        <v/>
      </c>
      <c r="X1214" s="161" t="str">
        <f>IF(E1214="","",(IF(Table1[[#This Row],[Cur]]="USD",Table1[[#This Row],[Cur_Amount Debit]],Table1[[#This Row],[Cur_Amount Debit]]/Table1[[#This Row],[Exchange Rate]])))</f>
        <v/>
      </c>
      <c r="Y1214" s="161" t="str">
        <f>IF(E1214="","",(IF(Table1[[#This Row],[Cur]]="USD",Table1[[#This Row],[Cur_Amount Credit]],Table1[[#This Row],[Cur_Amount Credit]]/ExchangeRate)))</f>
        <v/>
      </c>
      <c r="Z1214" s="203" t="str">
        <f>IF(E1214="","",(Table1[[#This Row],[Debit USD]]-Table1[[#This Row],[Credit USD]]))</f>
        <v/>
      </c>
      <c r="AA1214" s="122"/>
      <c r="AB1214" s="1"/>
      <c r="AC1214" s="15"/>
      <c r="AD1214" s="15" t="str">
        <f>IF(AND(OR(Table1[[#This Row],[Account]]="15030",Table1[[#This Row],[Account]]="15035",Table1[[#This Row],[Account]]="20150"),Table1[[#This Row],[Vendor ID]]=""),1,"")</f>
        <v/>
      </c>
      <c r="AE1214" s="15"/>
      <c r="AF1214" s="15"/>
      <c r="AG1214" s="15"/>
      <c r="AH1214" s="46" t="str">
        <f>IF(Table1[[#This Row],[Posting Date]]&lt;&gt;"","GJ-"&amp;CountryID,"")</f>
        <v/>
      </c>
      <c r="AI1214" s="59" t="str">
        <f>IF(Table1[[#This Row],[Posting Date]]&lt;&gt;"",Table1[[#This Row],[Posting Date]],"")</f>
        <v/>
      </c>
      <c r="AJ1214" s="46"/>
      <c r="AK1214" s="46" t="str">
        <f>IF(Table1[[#This Row],[Description]]&lt;&gt;"",Table1[[#This Row],[Description]],"")</f>
        <v/>
      </c>
      <c r="AL1214" s="46" t="str">
        <f>IF(Table1[[#This Row],[Posting Date]]&lt;&gt;"",Table1[[#This Row],[Reference Number]],"")</f>
        <v/>
      </c>
      <c r="AM1214" s="46" t="str">
        <f>TRIM(Table1[[#This Row],[Line '#]])</f>
        <v/>
      </c>
      <c r="AN1214" s="46" t="str">
        <f>TRIM(Table1[[#This Row],[Account]])</f>
        <v/>
      </c>
      <c r="AO1214" s="46" t="str">
        <f>IF(Table1[[#This Row],[Posting Date]]&lt;&gt;"",$D$5,"")</f>
        <v/>
      </c>
      <c r="AP1214" s="46" t="str">
        <f>TRIM(Table1[[#This Row],[Departments-Prgrams]])</f>
        <v/>
      </c>
      <c r="AQ1214" s="46" t="str">
        <f>TRIM(Table1[[#This Row],[Grant]])</f>
        <v/>
      </c>
      <c r="AR1214" s="46" t="str">
        <f>TRIM(Table1[[#This Row],[Staff ID]])</f>
        <v/>
      </c>
      <c r="AS1214" s="46" t="str">
        <f>IF(TRIM(Table1[[#This Row],[Budget Code]])=0,"",TRIM(Table1[[#This Row],[Budget Code]]))</f>
        <v/>
      </c>
      <c r="AT1214" s="46" t="str">
        <f>IF(Table1[[#This Row],[Line Description]]&lt;&gt;"",Table1[[#This Row],[Line Description]],"")</f>
        <v/>
      </c>
      <c r="AU1214" s="46" t="str">
        <f>IF(Table1[[#This Row],[Cur_Amount Debit]]&gt;0,ROUND(Table1[[#This Row],[Cur_Amount Debit]],2),"")</f>
        <v/>
      </c>
      <c r="AV1214" s="46" t="str">
        <f>IF(Table1[[#This Row],[Cur_Amount Credit]]&gt;0,ROUND(Table1[[#This Row],[Cur_Amount Credit]],2),"")</f>
        <v/>
      </c>
      <c r="AW1214" s="46" t="str">
        <f>LEFT(Table1[[#This Row],[Cur]],3)</f>
        <v/>
      </c>
      <c r="AX1214" s="59"/>
      <c r="AY1214" s="46"/>
      <c r="AZ1214" s="46" t="str">
        <f>IF(Table1[[#This Row],[Cur]]&lt;&gt;"",IF(Table1[[#This Row],[Cur]]="USD","",ExchangeRate),"")</f>
        <v/>
      </c>
      <c r="BA1214" s="46" t="str">
        <f>IF(Table1[[#This Row],[Grant]]&lt;&gt;"",VLOOKUP(Table1[[#This Row],[Grant]],Grants!B:D,3),"")</f>
        <v/>
      </c>
      <c r="BB1214" s="46" t="str">
        <f>TRIM(Table1[[#This Row],[Vendor ID]])</f>
        <v/>
      </c>
      <c r="BC1214">
        <f>IF(Table1[[#This Row],[Reference Number]]=Q1213,BC1213,BC1213+1)</f>
        <v>2</v>
      </c>
    </row>
    <row r="1215" spans="1:55" ht="11.25" hidden="1" customHeight="1">
      <c r="A1215" s="1"/>
      <c r="B1215" s="88" t="str">
        <f>IF(Table1[[#This Row],[Posting Date]]&lt;&gt;"",IF(Table1[[#This Row],[Reference Number]]=Q1214,B1214+1,1),"")</f>
        <v/>
      </c>
      <c r="C1215" s="61"/>
      <c r="D1215" s="61"/>
      <c r="E1215" s="218"/>
      <c r="F1215" s="143" t="str">
        <f>IFERROR(IF(VLOOKUP(Table1[[#This Row],[Budget Code Description]],Dimentions!$X$6:$AC$132,2,FALSE)="","",VLOOKUP(Table1[[#This Row],[Budget Code Description]],Dimentions!$X$6:$AC$132,2,FALSE)),"")</f>
        <v/>
      </c>
      <c r="G1215" s="143" t="str">
        <f>IFERROR(VLOOKUP(Table1[[#This Row],[Budget Code Description]],Dimentions!$X$6:$AC$132,3,FALSE),"")</f>
        <v/>
      </c>
      <c r="H1215" s="64" t="str">
        <f>IFERROR(VLOOKUP(Table1[[#This Row],[Account]],Dimentions!$S$6:$V$233,2,FALSE),"")</f>
        <v/>
      </c>
      <c r="I1215" s="62">
        <f>_xlfn.NUMBERVALUE(LEFT(Table1[[#This Row],[Account]],1))</f>
        <v>0</v>
      </c>
      <c r="J1215" s="62" t="str">
        <f>IFERROR(VLOOKUP(Table1[[#This Row],[Budget Code Description]],Table6[#All],7,FALSE),"")</f>
        <v/>
      </c>
      <c r="K1215" s="143" t="str">
        <f>IFERROR(VLOOKUP(Table1[[#This Row],[Budget Code Description]],Table6[#All],8,FALSE),"")</f>
        <v/>
      </c>
      <c r="L1215" s="63"/>
      <c r="M1215" s="65" t="str">
        <f>IFERROR(VLOOKUP(Table1[[#This Row],[Staff ID]],Table2[],2,FALSE),"")</f>
        <v/>
      </c>
      <c r="N1215" s="211" t="str">
        <f>IFERROR(IF(VLOOKUP(Table1[[#This Row],[Budget Code Description]],Dimentions!$X$6:$AC$97,4,FALSE)="","",VLOOKUP(Table1[[#This Row],[Budget Code Description]],Dimentions!$X$6:$AC$97,4,FALSE)),"")</f>
        <v/>
      </c>
      <c r="O1215" s="65" t="str">
        <f>IFERROR(VLOOKUP(Table1[[#This Row],[Vendor ID]],Table549[],2,FALSE),"")</f>
        <v/>
      </c>
      <c r="P1215" s="63"/>
      <c r="Q1215" s="143" t="str">
        <f>IF(Table1[[#This Row],[Posting Date]]&lt;&gt;"",$D$9,"")</f>
        <v/>
      </c>
      <c r="R1215" s="159" t="str">
        <f>IF(Table1[[#This Row],[Posting Date]]&lt;&gt;"",$D$10,"")</f>
        <v/>
      </c>
      <c r="S1215" s="66"/>
      <c r="T1215" s="63"/>
      <c r="U1215" s="67"/>
      <c r="V1215" s="67"/>
      <c r="W1215" s="67" t="str">
        <f t="shared" si="19"/>
        <v/>
      </c>
      <c r="X1215" s="161" t="str">
        <f>IF(E1215="","",(IF(Table1[[#This Row],[Cur]]="USD",Table1[[#This Row],[Cur_Amount Debit]],Table1[[#This Row],[Cur_Amount Debit]]/Table1[[#This Row],[Exchange Rate]])))</f>
        <v/>
      </c>
      <c r="Y1215" s="161" t="str">
        <f>IF(E1215="","",(IF(Table1[[#This Row],[Cur]]="USD",Table1[[#This Row],[Cur_Amount Credit]],Table1[[#This Row],[Cur_Amount Credit]]/ExchangeRate)))</f>
        <v/>
      </c>
      <c r="Z1215" s="203" t="str">
        <f>IF(E1215="","",(Table1[[#This Row],[Debit USD]]-Table1[[#This Row],[Credit USD]]))</f>
        <v/>
      </c>
      <c r="AA1215" s="122"/>
      <c r="AB1215" s="1"/>
      <c r="AC1215" s="15"/>
      <c r="AD1215" s="15" t="str">
        <f>IF(AND(OR(Table1[[#This Row],[Account]]="15030",Table1[[#This Row],[Account]]="15035",Table1[[#This Row],[Account]]="20150"),Table1[[#This Row],[Vendor ID]]=""),1,"")</f>
        <v/>
      </c>
      <c r="AE1215" s="15"/>
      <c r="AF1215" s="15"/>
      <c r="AG1215" s="15"/>
      <c r="AH1215" s="46" t="str">
        <f>IF(Table1[[#This Row],[Posting Date]]&lt;&gt;"","GJ-"&amp;CountryID,"")</f>
        <v/>
      </c>
      <c r="AI1215" s="59" t="str">
        <f>IF(Table1[[#This Row],[Posting Date]]&lt;&gt;"",Table1[[#This Row],[Posting Date]],"")</f>
        <v/>
      </c>
      <c r="AJ1215" s="46"/>
      <c r="AK1215" s="46" t="str">
        <f>IF(Table1[[#This Row],[Description]]&lt;&gt;"",Table1[[#This Row],[Description]],"")</f>
        <v/>
      </c>
      <c r="AL1215" s="46" t="str">
        <f>IF(Table1[[#This Row],[Posting Date]]&lt;&gt;"",Table1[[#This Row],[Reference Number]],"")</f>
        <v/>
      </c>
      <c r="AM1215" s="46" t="str">
        <f>TRIM(Table1[[#This Row],[Line '#]])</f>
        <v/>
      </c>
      <c r="AN1215" s="46" t="str">
        <f>TRIM(Table1[[#This Row],[Account]])</f>
        <v/>
      </c>
      <c r="AO1215" s="46" t="str">
        <f>IF(Table1[[#This Row],[Posting Date]]&lt;&gt;"",$D$5,"")</f>
        <v/>
      </c>
      <c r="AP1215" s="46" t="str">
        <f>TRIM(Table1[[#This Row],[Departments-Prgrams]])</f>
        <v/>
      </c>
      <c r="AQ1215" s="46" t="str">
        <f>TRIM(Table1[[#This Row],[Grant]])</f>
        <v/>
      </c>
      <c r="AR1215" s="46" t="str">
        <f>TRIM(Table1[[#This Row],[Staff ID]])</f>
        <v/>
      </c>
      <c r="AS1215" s="46" t="str">
        <f>IF(TRIM(Table1[[#This Row],[Budget Code]])=0,"",TRIM(Table1[[#This Row],[Budget Code]]))</f>
        <v/>
      </c>
      <c r="AT1215" s="46" t="str">
        <f>IF(Table1[[#This Row],[Line Description]]&lt;&gt;"",Table1[[#This Row],[Line Description]],"")</f>
        <v/>
      </c>
      <c r="AU1215" s="46" t="str">
        <f>IF(Table1[[#This Row],[Cur_Amount Debit]]&gt;0,ROUND(Table1[[#This Row],[Cur_Amount Debit]],2),"")</f>
        <v/>
      </c>
      <c r="AV1215" s="46" t="str">
        <f>IF(Table1[[#This Row],[Cur_Amount Credit]]&gt;0,ROUND(Table1[[#This Row],[Cur_Amount Credit]],2),"")</f>
        <v/>
      </c>
      <c r="AW1215" s="46" t="str">
        <f>LEFT(Table1[[#This Row],[Cur]],3)</f>
        <v/>
      </c>
      <c r="AX1215" s="59"/>
      <c r="AY1215" s="46"/>
      <c r="AZ1215" s="46" t="str">
        <f>IF(Table1[[#This Row],[Cur]]&lt;&gt;"",IF(Table1[[#This Row],[Cur]]="USD","",ExchangeRate),"")</f>
        <v/>
      </c>
      <c r="BA1215" s="46" t="str">
        <f>IF(Table1[[#This Row],[Grant]]&lt;&gt;"",VLOOKUP(Table1[[#This Row],[Grant]],Grants!B:D,3),"")</f>
        <v/>
      </c>
      <c r="BB1215" s="46" t="str">
        <f>TRIM(Table1[[#This Row],[Vendor ID]])</f>
        <v/>
      </c>
      <c r="BC1215">
        <f>IF(Table1[[#This Row],[Reference Number]]=Q1214,BC1214,BC1214+1)</f>
        <v>2</v>
      </c>
    </row>
    <row r="1216" spans="1:55" ht="11.25" hidden="1" customHeight="1">
      <c r="A1216" s="1"/>
      <c r="B1216" s="88" t="str">
        <f>IF(Table1[[#This Row],[Posting Date]]&lt;&gt;"",IF(Table1[[#This Row],[Reference Number]]=Q1215,B1215+1,1),"")</f>
        <v/>
      </c>
      <c r="C1216" s="61"/>
      <c r="D1216" s="61"/>
      <c r="E1216" s="218"/>
      <c r="F1216" s="143" t="str">
        <f>IFERROR(IF(VLOOKUP(Table1[[#This Row],[Budget Code Description]],Dimentions!$X$6:$AC$132,2,FALSE)="","",VLOOKUP(Table1[[#This Row],[Budget Code Description]],Dimentions!$X$6:$AC$132,2,FALSE)),"")</f>
        <v/>
      </c>
      <c r="G1216" s="143" t="str">
        <f>IFERROR(VLOOKUP(Table1[[#This Row],[Budget Code Description]],Dimentions!$X$6:$AC$132,3,FALSE),"")</f>
        <v/>
      </c>
      <c r="H1216" s="64" t="str">
        <f>IFERROR(VLOOKUP(Table1[[#This Row],[Account]],Dimentions!$S$6:$V$233,2,FALSE),"")</f>
        <v/>
      </c>
      <c r="I1216" s="62">
        <f>_xlfn.NUMBERVALUE(LEFT(Table1[[#This Row],[Account]],1))</f>
        <v>0</v>
      </c>
      <c r="J1216" s="62" t="str">
        <f>IFERROR(VLOOKUP(Table1[[#This Row],[Budget Code Description]],Table6[#All],7,FALSE),"")</f>
        <v/>
      </c>
      <c r="K1216" s="143" t="str">
        <f>IFERROR(VLOOKUP(Table1[[#This Row],[Budget Code Description]],Table6[#All],8,FALSE),"")</f>
        <v/>
      </c>
      <c r="L1216" s="63"/>
      <c r="M1216" s="65" t="str">
        <f>IFERROR(VLOOKUP(Table1[[#This Row],[Staff ID]],Table2[],2,FALSE),"")</f>
        <v/>
      </c>
      <c r="N1216" s="211" t="str">
        <f>IFERROR(IF(VLOOKUP(Table1[[#This Row],[Budget Code Description]],Dimentions!$X$6:$AC$97,4,FALSE)="","",VLOOKUP(Table1[[#This Row],[Budget Code Description]],Dimentions!$X$6:$AC$97,4,FALSE)),"")</f>
        <v/>
      </c>
      <c r="O1216" s="65" t="str">
        <f>IFERROR(VLOOKUP(Table1[[#This Row],[Vendor ID]],Table549[],2,FALSE),"")</f>
        <v/>
      </c>
      <c r="P1216" s="63"/>
      <c r="Q1216" s="143" t="str">
        <f>IF(Table1[[#This Row],[Posting Date]]&lt;&gt;"",$D$9,"")</f>
        <v/>
      </c>
      <c r="R1216" s="159" t="str">
        <f>IF(Table1[[#This Row],[Posting Date]]&lt;&gt;"",$D$10,"")</f>
        <v/>
      </c>
      <c r="S1216" s="66"/>
      <c r="T1216" s="63"/>
      <c r="U1216" s="67"/>
      <c r="V1216" s="67"/>
      <c r="W1216" s="67" t="str">
        <f t="shared" si="19"/>
        <v/>
      </c>
      <c r="X1216" s="161" t="str">
        <f>IF(E1216="","",(IF(Table1[[#This Row],[Cur]]="USD",Table1[[#This Row],[Cur_Amount Debit]],Table1[[#This Row],[Cur_Amount Debit]]/Table1[[#This Row],[Exchange Rate]])))</f>
        <v/>
      </c>
      <c r="Y1216" s="161" t="str">
        <f>IF(E1216="","",(IF(Table1[[#This Row],[Cur]]="USD",Table1[[#This Row],[Cur_Amount Credit]],Table1[[#This Row],[Cur_Amount Credit]]/ExchangeRate)))</f>
        <v/>
      </c>
      <c r="Z1216" s="203" t="str">
        <f>IF(E1216="","",(Table1[[#This Row],[Debit USD]]-Table1[[#This Row],[Credit USD]]))</f>
        <v/>
      </c>
      <c r="AA1216" s="122"/>
      <c r="AB1216" s="1"/>
      <c r="AC1216" s="15"/>
      <c r="AD1216" s="15" t="str">
        <f>IF(AND(OR(Table1[[#This Row],[Account]]="15030",Table1[[#This Row],[Account]]="15035",Table1[[#This Row],[Account]]="20150"),Table1[[#This Row],[Vendor ID]]=""),1,"")</f>
        <v/>
      </c>
      <c r="AE1216" s="15"/>
      <c r="AF1216" s="15"/>
      <c r="AG1216" s="15"/>
      <c r="AH1216" s="46" t="str">
        <f>IF(Table1[[#This Row],[Posting Date]]&lt;&gt;"","GJ-"&amp;CountryID,"")</f>
        <v/>
      </c>
      <c r="AI1216" s="59" t="str">
        <f>IF(Table1[[#This Row],[Posting Date]]&lt;&gt;"",Table1[[#This Row],[Posting Date]],"")</f>
        <v/>
      </c>
      <c r="AJ1216" s="46"/>
      <c r="AK1216" s="46" t="str">
        <f>IF(Table1[[#This Row],[Description]]&lt;&gt;"",Table1[[#This Row],[Description]],"")</f>
        <v/>
      </c>
      <c r="AL1216" s="46" t="str">
        <f>IF(Table1[[#This Row],[Posting Date]]&lt;&gt;"",Table1[[#This Row],[Reference Number]],"")</f>
        <v/>
      </c>
      <c r="AM1216" s="46" t="str">
        <f>TRIM(Table1[[#This Row],[Line '#]])</f>
        <v/>
      </c>
      <c r="AN1216" s="46" t="str">
        <f>TRIM(Table1[[#This Row],[Account]])</f>
        <v/>
      </c>
      <c r="AO1216" s="46" t="str">
        <f>IF(Table1[[#This Row],[Posting Date]]&lt;&gt;"",$D$5,"")</f>
        <v/>
      </c>
      <c r="AP1216" s="46" t="str">
        <f>TRIM(Table1[[#This Row],[Departments-Prgrams]])</f>
        <v/>
      </c>
      <c r="AQ1216" s="46" t="str">
        <f>TRIM(Table1[[#This Row],[Grant]])</f>
        <v/>
      </c>
      <c r="AR1216" s="46" t="str">
        <f>TRIM(Table1[[#This Row],[Staff ID]])</f>
        <v/>
      </c>
      <c r="AS1216" s="46" t="str">
        <f>IF(TRIM(Table1[[#This Row],[Budget Code]])=0,"",TRIM(Table1[[#This Row],[Budget Code]]))</f>
        <v/>
      </c>
      <c r="AT1216" s="46" t="str">
        <f>IF(Table1[[#This Row],[Line Description]]&lt;&gt;"",Table1[[#This Row],[Line Description]],"")</f>
        <v/>
      </c>
      <c r="AU1216" s="46" t="str">
        <f>IF(Table1[[#This Row],[Cur_Amount Debit]]&gt;0,ROUND(Table1[[#This Row],[Cur_Amount Debit]],2),"")</f>
        <v/>
      </c>
      <c r="AV1216" s="46" t="str">
        <f>IF(Table1[[#This Row],[Cur_Amount Credit]]&gt;0,ROUND(Table1[[#This Row],[Cur_Amount Credit]],2),"")</f>
        <v/>
      </c>
      <c r="AW1216" s="46" t="str">
        <f>LEFT(Table1[[#This Row],[Cur]],3)</f>
        <v/>
      </c>
      <c r="AX1216" s="59"/>
      <c r="AY1216" s="46"/>
      <c r="AZ1216" s="46" t="str">
        <f>IF(Table1[[#This Row],[Cur]]&lt;&gt;"",IF(Table1[[#This Row],[Cur]]="USD","",ExchangeRate),"")</f>
        <v/>
      </c>
      <c r="BA1216" s="46" t="str">
        <f>IF(Table1[[#This Row],[Grant]]&lt;&gt;"",VLOOKUP(Table1[[#This Row],[Grant]],Grants!B:D,3),"")</f>
        <v/>
      </c>
      <c r="BB1216" s="46" t="str">
        <f>TRIM(Table1[[#This Row],[Vendor ID]])</f>
        <v/>
      </c>
      <c r="BC1216">
        <f>IF(Table1[[#This Row],[Reference Number]]=Q1215,BC1215,BC1215+1)</f>
        <v>2</v>
      </c>
    </row>
    <row r="1217" spans="1:55" ht="11.25" hidden="1" customHeight="1">
      <c r="A1217" s="1"/>
      <c r="B1217" s="88" t="str">
        <f>IF(Table1[[#This Row],[Posting Date]]&lt;&gt;"",IF(Table1[[#This Row],[Reference Number]]=Q1216,B1216+1,1),"")</f>
        <v/>
      </c>
      <c r="C1217" s="61"/>
      <c r="D1217" s="61"/>
      <c r="E1217" s="218"/>
      <c r="F1217" s="143" t="str">
        <f>IFERROR(IF(VLOOKUP(Table1[[#This Row],[Budget Code Description]],Dimentions!$X$6:$AC$132,2,FALSE)="","",VLOOKUP(Table1[[#This Row],[Budget Code Description]],Dimentions!$X$6:$AC$132,2,FALSE)),"")</f>
        <v/>
      </c>
      <c r="G1217" s="143" t="str">
        <f>IFERROR(VLOOKUP(Table1[[#This Row],[Budget Code Description]],Dimentions!$X$6:$AC$132,3,FALSE),"")</f>
        <v/>
      </c>
      <c r="H1217" s="64" t="str">
        <f>IFERROR(VLOOKUP(Table1[[#This Row],[Account]],Dimentions!$S$6:$V$233,2,FALSE),"")</f>
        <v/>
      </c>
      <c r="I1217" s="62">
        <f>_xlfn.NUMBERVALUE(LEFT(Table1[[#This Row],[Account]],1))</f>
        <v>0</v>
      </c>
      <c r="J1217" s="62" t="str">
        <f>IFERROR(VLOOKUP(Table1[[#This Row],[Budget Code Description]],Table6[#All],7,FALSE),"")</f>
        <v/>
      </c>
      <c r="K1217" s="143" t="str">
        <f>IFERROR(VLOOKUP(Table1[[#This Row],[Budget Code Description]],Table6[#All],8,FALSE),"")</f>
        <v/>
      </c>
      <c r="L1217" s="63"/>
      <c r="M1217" s="65" t="str">
        <f>IFERROR(VLOOKUP(Table1[[#This Row],[Staff ID]],Table2[],2,FALSE),"")</f>
        <v/>
      </c>
      <c r="N1217" s="211" t="str">
        <f>IFERROR(IF(VLOOKUP(Table1[[#This Row],[Budget Code Description]],Dimentions!$X$6:$AC$97,4,FALSE)="","",VLOOKUP(Table1[[#This Row],[Budget Code Description]],Dimentions!$X$6:$AC$97,4,FALSE)),"")</f>
        <v/>
      </c>
      <c r="O1217" s="65" t="str">
        <f>IFERROR(VLOOKUP(Table1[[#This Row],[Vendor ID]],Table549[],2,FALSE),"")</f>
        <v/>
      </c>
      <c r="P1217" s="63"/>
      <c r="Q1217" s="143" t="str">
        <f>IF(Table1[[#This Row],[Posting Date]]&lt;&gt;"",$D$9,"")</f>
        <v/>
      </c>
      <c r="R1217" s="159" t="str">
        <f>IF(Table1[[#This Row],[Posting Date]]&lt;&gt;"",$D$10,"")</f>
        <v/>
      </c>
      <c r="S1217" s="66"/>
      <c r="T1217" s="63"/>
      <c r="U1217" s="67"/>
      <c r="V1217" s="67"/>
      <c r="W1217" s="67" t="str">
        <f t="shared" si="19"/>
        <v/>
      </c>
      <c r="X1217" s="161" t="str">
        <f>IF(E1217="","",(IF(Table1[[#This Row],[Cur]]="USD",Table1[[#This Row],[Cur_Amount Debit]],Table1[[#This Row],[Cur_Amount Debit]]/Table1[[#This Row],[Exchange Rate]])))</f>
        <v/>
      </c>
      <c r="Y1217" s="161" t="str">
        <f>IF(E1217="","",(IF(Table1[[#This Row],[Cur]]="USD",Table1[[#This Row],[Cur_Amount Credit]],Table1[[#This Row],[Cur_Amount Credit]]/ExchangeRate)))</f>
        <v/>
      </c>
      <c r="Z1217" s="203" t="str">
        <f>IF(E1217="","",(Table1[[#This Row],[Debit USD]]-Table1[[#This Row],[Credit USD]]))</f>
        <v/>
      </c>
      <c r="AA1217" s="122"/>
      <c r="AB1217" s="1"/>
      <c r="AC1217" s="15"/>
      <c r="AD1217" s="15" t="str">
        <f>IF(AND(OR(Table1[[#This Row],[Account]]="15030",Table1[[#This Row],[Account]]="15035",Table1[[#This Row],[Account]]="20150"),Table1[[#This Row],[Vendor ID]]=""),1,"")</f>
        <v/>
      </c>
      <c r="AE1217" s="15"/>
      <c r="AF1217" s="15"/>
      <c r="AG1217" s="15"/>
      <c r="AH1217" s="46" t="str">
        <f>IF(Table1[[#This Row],[Posting Date]]&lt;&gt;"","GJ-"&amp;CountryID,"")</f>
        <v/>
      </c>
      <c r="AI1217" s="59" t="str">
        <f>IF(Table1[[#This Row],[Posting Date]]&lt;&gt;"",Table1[[#This Row],[Posting Date]],"")</f>
        <v/>
      </c>
      <c r="AJ1217" s="46"/>
      <c r="AK1217" s="46" t="str">
        <f>IF(Table1[[#This Row],[Description]]&lt;&gt;"",Table1[[#This Row],[Description]],"")</f>
        <v/>
      </c>
      <c r="AL1217" s="46" t="str">
        <f>IF(Table1[[#This Row],[Posting Date]]&lt;&gt;"",Table1[[#This Row],[Reference Number]],"")</f>
        <v/>
      </c>
      <c r="AM1217" s="46" t="str">
        <f>TRIM(Table1[[#This Row],[Line '#]])</f>
        <v/>
      </c>
      <c r="AN1217" s="46" t="str">
        <f>TRIM(Table1[[#This Row],[Account]])</f>
        <v/>
      </c>
      <c r="AO1217" s="46" t="str">
        <f>IF(Table1[[#This Row],[Posting Date]]&lt;&gt;"",$D$5,"")</f>
        <v/>
      </c>
      <c r="AP1217" s="46" t="str">
        <f>TRIM(Table1[[#This Row],[Departments-Prgrams]])</f>
        <v/>
      </c>
      <c r="AQ1217" s="46" t="str">
        <f>TRIM(Table1[[#This Row],[Grant]])</f>
        <v/>
      </c>
      <c r="AR1217" s="46" t="str">
        <f>TRIM(Table1[[#This Row],[Staff ID]])</f>
        <v/>
      </c>
      <c r="AS1217" s="46" t="str">
        <f>IF(TRIM(Table1[[#This Row],[Budget Code]])=0,"",TRIM(Table1[[#This Row],[Budget Code]]))</f>
        <v/>
      </c>
      <c r="AT1217" s="46" t="str">
        <f>IF(Table1[[#This Row],[Line Description]]&lt;&gt;"",Table1[[#This Row],[Line Description]],"")</f>
        <v/>
      </c>
      <c r="AU1217" s="46" t="str">
        <f>IF(Table1[[#This Row],[Cur_Amount Debit]]&gt;0,ROUND(Table1[[#This Row],[Cur_Amount Debit]],2),"")</f>
        <v/>
      </c>
      <c r="AV1217" s="46" t="str">
        <f>IF(Table1[[#This Row],[Cur_Amount Credit]]&gt;0,ROUND(Table1[[#This Row],[Cur_Amount Credit]],2),"")</f>
        <v/>
      </c>
      <c r="AW1217" s="46" t="str">
        <f>LEFT(Table1[[#This Row],[Cur]],3)</f>
        <v/>
      </c>
      <c r="AX1217" s="59"/>
      <c r="AY1217" s="46"/>
      <c r="AZ1217" s="46" t="str">
        <f>IF(Table1[[#This Row],[Cur]]&lt;&gt;"",IF(Table1[[#This Row],[Cur]]="USD","",ExchangeRate),"")</f>
        <v/>
      </c>
      <c r="BA1217" s="46" t="str">
        <f>IF(Table1[[#This Row],[Grant]]&lt;&gt;"",VLOOKUP(Table1[[#This Row],[Grant]],Grants!B:D,3),"")</f>
        <v/>
      </c>
      <c r="BB1217" s="46" t="str">
        <f>TRIM(Table1[[#This Row],[Vendor ID]])</f>
        <v/>
      </c>
      <c r="BC1217">
        <f>IF(Table1[[#This Row],[Reference Number]]=Q1216,BC1216,BC1216+1)</f>
        <v>2</v>
      </c>
    </row>
    <row r="1218" spans="1:55" ht="11.25" hidden="1" customHeight="1">
      <c r="A1218" s="1"/>
      <c r="B1218" s="88" t="str">
        <f>IF(Table1[[#This Row],[Posting Date]]&lt;&gt;"",IF(Table1[[#This Row],[Reference Number]]=Q1217,B1217+1,1),"")</f>
        <v/>
      </c>
      <c r="C1218" s="61"/>
      <c r="D1218" s="61"/>
      <c r="E1218" s="218"/>
      <c r="F1218" s="143" t="str">
        <f>IFERROR(IF(VLOOKUP(Table1[[#This Row],[Budget Code Description]],Dimentions!$X$6:$AC$132,2,FALSE)="","",VLOOKUP(Table1[[#This Row],[Budget Code Description]],Dimentions!$X$6:$AC$132,2,FALSE)),"")</f>
        <v/>
      </c>
      <c r="G1218" s="143" t="str">
        <f>IFERROR(VLOOKUP(Table1[[#This Row],[Budget Code Description]],Dimentions!$X$6:$AC$132,3,FALSE),"")</f>
        <v/>
      </c>
      <c r="H1218" s="64" t="str">
        <f>IFERROR(VLOOKUP(Table1[[#This Row],[Account]],Dimentions!$S$6:$V$233,2,FALSE),"")</f>
        <v/>
      </c>
      <c r="I1218" s="62">
        <f>_xlfn.NUMBERVALUE(LEFT(Table1[[#This Row],[Account]],1))</f>
        <v>0</v>
      </c>
      <c r="J1218" s="62" t="str">
        <f>IFERROR(VLOOKUP(Table1[[#This Row],[Budget Code Description]],Table6[#All],7,FALSE),"")</f>
        <v/>
      </c>
      <c r="K1218" s="143" t="str">
        <f>IFERROR(VLOOKUP(Table1[[#This Row],[Budget Code Description]],Table6[#All],8,FALSE),"")</f>
        <v/>
      </c>
      <c r="L1218" s="63"/>
      <c r="M1218" s="65" t="str">
        <f>IFERROR(VLOOKUP(Table1[[#This Row],[Staff ID]],Table2[],2,FALSE),"")</f>
        <v/>
      </c>
      <c r="N1218" s="211" t="str">
        <f>IFERROR(IF(VLOOKUP(Table1[[#This Row],[Budget Code Description]],Dimentions!$X$6:$AC$97,4,FALSE)="","",VLOOKUP(Table1[[#This Row],[Budget Code Description]],Dimentions!$X$6:$AC$97,4,FALSE)),"")</f>
        <v/>
      </c>
      <c r="O1218" s="65" t="str">
        <f>IFERROR(VLOOKUP(Table1[[#This Row],[Vendor ID]],Table549[],2,FALSE),"")</f>
        <v/>
      </c>
      <c r="P1218" s="63"/>
      <c r="Q1218" s="143" t="str">
        <f>IF(Table1[[#This Row],[Posting Date]]&lt;&gt;"",$D$9,"")</f>
        <v/>
      </c>
      <c r="R1218" s="159" t="str">
        <f>IF(Table1[[#This Row],[Posting Date]]&lt;&gt;"",$D$10,"")</f>
        <v/>
      </c>
      <c r="S1218" s="66"/>
      <c r="T1218" s="63"/>
      <c r="U1218" s="67"/>
      <c r="V1218" s="67"/>
      <c r="W1218" s="67" t="str">
        <f t="shared" si="19"/>
        <v/>
      </c>
      <c r="X1218" s="161" t="str">
        <f>IF(E1218="","",(IF(Table1[[#This Row],[Cur]]="USD",Table1[[#This Row],[Cur_Amount Debit]],Table1[[#This Row],[Cur_Amount Debit]]/Table1[[#This Row],[Exchange Rate]])))</f>
        <v/>
      </c>
      <c r="Y1218" s="161" t="str">
        <f>IF(E1218="","",(IF(Table1[[#This Row],[Cur]]="USD",Table1[[#This Row],[Cur_Amount Credit]],Table1[[#This Row],[Cur_Amount Credit]]/ExchangeRate)))</f>
        <v/>
      </c>
      <c r="Z1218" s="203" t="str">
        <f>IF(E1218="","",(Table1[[#This Row],[Debit USD]]-Table1[[#This Row],[Credit USD]]))</f>
        <v/>
      </c>
      <c r="AA1218" s="122"/>
      <c r="AB1218" s="1"/>
      <c r="AC1218" s="15"/>
      <c r="AD1218" s="15" t="str">
        <f>IF(AND(OR(Table1[[#This Row],[Account]]="15030",Table1[[#This Row],[Account]]="15035",Table1[[#This Row],[Account]]="20150"),Table1[[#This Row],[Vendor ID]]=""),1,"")</f>
        <v/>
      </c>
      <c r="AE1218" s="15"/>
      <c r="AF1218" s="15"/>
      <c r="AG1218" s="15"/>
      <c r="AH1218" s="46" t="str">
        <f>IF(Table1[[#This Row],[Posting Date]]&lt;&gt;"","GJ-"&amp;CountryID,"")</f>
        <v/>
      </c>
      <c r="AI1218" s="59" t="str">
        <f>IF(Table1[[#This Row],[Posting Date]]&lt;&gt;"",Table1[[#This Row],[Posting Date]],"")</f>
        <v/>
      </c>
      <c r="AJ1218" s="46"/>
      <c r="AK1218" s="46" t="str">
        <f>IF(Table1[[#This Row],[Description]]&lt;&gt;"",Table1[[#This Row],[Description]],"")</f>
        <v/>
      </c>
      <c r="AL1218" s="46" t="str">
        <f>IF(Table1[[#This Row],[Posting Date]]&lt;&gt;"",Table1[[#This Row],[Reference Number]],"")</f>
        <v/>
      </c>
      <c r="AM1218" s="46" t="str">
        <f>TRIM(Table1[[#This Row],[Line '#]])</f>
        <v/>
      </c>
      <c r="AN1218" s="46" t="str">
        <f>TRIM(Table1[[#This Row],[Account]])</f>
        <v/>
      </c>
      <c r="AO1218" s="46" t="str">
        <f>IF(Table1[[#This Row],[Posting Date]]&lt;&gt;"",$D$5,"")</f>
        <v/>
      </c>
      <c r="AP1218" s="46" t="str">
        <f>TRIM(Table1[[#This Row],[Departments-Prgrams]])</f>
        <v/>
      </c>
      <c r="AQ1218" s="46" t="str">
        <f>TRIM(Table1[[#This Row],[Grant]])</f>
        <v/>
      </c>
      <c r="AR1218" s="46" t="str">
        <f>TRIM(Table1[[#This Row],[Staff ID]])</f>
        <v/>
      </c>
      <c r="AS1218" s="46" t="str">
        <f>IF(TRIM(Table1[[#This Row],[Budget Code]])=0,"",TRIM(Table1[[#This Row],[Budget Code]]))</f>
        <v/>
      </c>
      <c r="AT1218" s="46" t="str">
        <f>IF(Table1[[#This Row],[Line Description]]&lt;&gt;"",Table1[[#This Row],[Line Description]],"")</f>
        <v/>
      </c>
      <c r="AU1218" s="46" t="str">
        <f>IF(Table1[[#This Row],[Cur_Amount Debit]]&gt;0,ROUND(Table1[[#This Row],[Cur_Amount Debit]],2),"")</f>
        <v/>
      </c>
      <c r="AV1218" s="46" t="str">
        <f>IF(Table1[[#This Row],[Cur_Amount Credit]]&gt;0,ROUND(Table1[[#This Row],[Cur_Amount Credit]],2),"")</f>
        <v/>
      </c>
      <c r="AW1218" s="46" t="str">
        <f>LEFT(Table1[[#This Row],[Cur]],3)</f>
        <v/>
      </c>
      <c r="AX1218" s="59"/>
      <c r="AY1218" s="46"/>
      <c r="AZ1218" s="46" t="str">
        <f>IF(Table1[[#This Row],[Cur]]&lt;&gt;"",IF(Table1[[#This Row],[Cur]]="USD","",ExchangeRate),"")</f>
        <v/>
      </c>
      <c r="BA1218" s="46" t="str">
        <f>IF(Table1[[#This Row],[Grant]]&lt;&gt;"",VLOOKUP(Table1[[#This Row],[Grant]],Grants!B:D,3),"")</f>
        <v/>
      </c>
      <c r="BB1218" s="46" t="str">
        <f>TRIM(Table1[[#This Row],[Vendor ID]])</f>
        <v/>
      </c>
      <c r="BC1218">
        <f>IF(Table1[[#This Row],[Reference Number]]=Q1217,BC1217,BC1217+1)</f>
        <v>2</v>
      </c>
    </row>
    <row r="1219" spans="1:55" ht="11.25" hidden="1" customHeight="1">
      <c r="A1219" s="1"/>
      <c r="B1219" s="88" t="str">
        <f>IF(Table1[[#This Row],[Posting Date]]&lt;&gt;"",IF(Table1[[#This Row],[Reference Number]]=Q1218,B1218+1,1),"")</f>
        <v/>
      </c>
      <c r="C1219" s="61"/>
      <c r="D1219" s="61"/>
      <c r="E1219" s="218"/>
      <c r="F1219" s="143" t="str">
        <f>IFERROR(IF(VLOOKUP(Table1[[#This Row],[Budget Code Description]],Dimentions!$X$6:$AC$132,2,FALSE)="","",VLOOKUP(Table1[[#This Row],[Budget Code Description]],Dimentions!$X$6:$AC$132,2,FALSE)),"")</f>
        <v/>
      </c>
      <c r="G1219" s="143" t="str">
        <f>IFERROR(VLOOKUP(Table1[[#This Row],[Budget Code Description]],Dimentions!$X$6:$AC$132,3,FALSE),"")</f>
        <v/>
      </c>
      <c r="H1219" s="64" t="str">
        <f>IFERROR(VLOOKUP(Table1[[#This Row],[Account]],Dimentions!$S$6:$V$233,2,FALSE),"")</f>
        <v/>
      </c>
      <c r="I1219" s="62">
        <f>_xlfn.NUMBERVALUE(LEFT(Table1[[#This Row],[Account]],1))</f>
        <v>0</v>
      </c>
      <c r="J1219" s="62" t="str">
        <f>IFERROR(VLOOKUP(Table1[[#This Row],[Budget Code Description]],Table6[#All],7,FALSE),"")</f>
        <v/>
      </c>
      <c r="K1219" s="143" t="str">
        <f>IFERROR(VLOOKUP(Table1[[#This Row],[Budget Code Description]],Table6[#All],8,FALSE),"")</f>
        <v/>
      </c>
      <c r="L1219" s="63"/>
      <c r="M1219" s="65" t="str">
        <f>IFERROR(VLOOKUP(Table1[[#This Row],[Staff ID]],Table2[],2,FALSE),"")</f>
        <v/>
      </c>
      <c r="N1219" s="211" t="str">
        <f>IFERROR(IF(VLOOKUP(Table1[[#This Row],[Budget Code Description]],Dimentions!$X$6:$AC$97,4,FALSE)="","",VLOOKUP(Table1[[#This Row],[Budget Code Description]],Dimentions!$X$6:$AC$97,4,FALSE)),"")</f>
        <v/>
      </c>
      <c r="O1219" s="65" t="str">
        <f>IFERROR(VLOOKUP(Table1[[#This Row],[Vendor ID]],Table549[],2,FALSE),"")</f>
        <v/>
      </c>
      <c r="P1219" s="63"/>
      <c r="Q1219" s="143" t="str">
        <f>IF(Table1[[#This Row],[Posting Date]]&lt;&gt;"",$D$9,"")</f>
        <v/>
      </c>
      <c r="R1219" s="159" t="str">
        <f>IF(Table1[[#This Row],[Posting Date]]&lt;&gt;"",$D$10,"")</f>
        <v/>
      </c>
      <c r="S1219" s="66"/>
      <c r="T1219" s="63"/>
      <c r="U1219" s="67"/>
      <c r="V1219" s="67"/>
      <c r="W1219" s="67" t="str">
        <f t="shared" si="19"/>
        <v/>
      </c>
      <c r="X1219" s="161" t="str">
        <f>IF(E1219="","",(IF(Table1[[#This Row],[Cur]]="USD",Table1[[#This Row],[Cur_Amount Debit]],Table1[[#This Row],[Cur_Amount Debit]]/Table1[[#This Row],[Exchange Rate]])))</f>
        <v/>
      </c>
      <c r="Y1219" s="161" t="str">
        <f>IF(E1219="","",(IF(Table1[[#This Row],[Cur]]="USD",Table1[[#This Row],[Cur_Amount Credit]],Table1[[#This Row],[Cur_Amount Credit]]/ExchangeRate)))</f>
        <v/>
      </c>
      <c r="Z1219" s="203" t="str">
        <f>IF(E1219="","",(Table1[[#This Row],[Debit USD]]-Table1[[#This Row],[Credit USD]]))</f>
        <v/>
      </c>
      <c r="AA1219" s="122"/>
      <c r="AB1219" s="1"/>
      <c r="AC1219" s="15"/>
      <c r="AD1219" s="15" t="str">
        <f>IF(AND(OR(Table1[[#This Row],[Account]]="15030",Table1[[#This Row],[Account]]="15035",Table1[[#This Row],[Account]]="20150"),Table1[[#This Row],[Vendor ID]]=""),1,"")</f>
        <v/>
      </c>
      <c r="AE1219" s="15"/>
      <c r="AF1219" s="15"/>
      <c r="AG1219" s="15"/>
      <c r="AH1219" s="46" t="str">
        <f>IF(Table1[[#This Row],[Posting Date]]&lt;&gt;"","GJ-"&amp;CountryID,"")</f>
        <v/>
      </c>
      <c r="AI1219" s="59" t="str">
        <f>IF(Table1[[#This Row],[Posting Date]]&lt;&gt;"",Table1[[#This Row],[Posting Date]],"")</f>
        <v/>
      </c>
      <c r="AJ1219" s="46"/>
      <c r="AK1219" s="46" t="str">
        <f>IF(Table1[[#This Row],[Description]]&lt;&gt;"",Table1[[#This Row],[Description]],"")</f>
        <v/>
      </c>
      <c r="AL1219" s="46" t="str">
        <f>IF(Table1[[#This Row],[Posting Date]]&lt;&gt;"",Table1[[#This Row],[Reference Number]],"")</f>
        <v/>
      </c>
      <c r="AM1219" s="46" t="str">
        <f>TRIM(Table1[[#This Row],[Line '#]])</f>
        <v/>
      </c>
      <c r="AN1219" s="46" t="str">
        <f>TRIM(Table1[[#This Row],[Account]])</f>
        <v/>
      </c>
      <c r="AO1219" s="46" t="str">
        <f>IF(Table1[[#This Row],[Posting Date]]&lt;&gt;"",$D$5,"")</f>
        <v/>
      </c>
      <c r="AP1219" s="46" t="str">
        <f>TRIM(Table1[[#This Row],[Departments-Prgrams]])</f>
        <v/>
      </c>
      <c r="AQ1219" s="46" t="str">
        <f>TRIM(Table1[[#This Row],[Grant]])</f>
        <v/>
      </c>
      <c r="AR1219" s="46" t="str">
        <f>TRIM(Table1[[#This Row],[Staff ID]])</f>
        <v/>
      </c>
      <c r="AS1219" s="46" t="str">
        <f>IF(TRIM(Table1[[#This Row],[Budget Code]])=0,"",TRIM(Table1[[#This Row],[Budget Code]]))</f>
        <v/>
      </c>
      <c r="AT1219" s="46" t="str">
        <f>IF(Table1[[#This Row],[Line Description]]&lt;&gt;"",Table1[[#This Row],[Line Description]],"")</f>
        <v/>
      </c>
      <c r="AU1219" s="46" t="str">
        <f>IF(Table1[[#This Row],[Cur_Amount Debit]]&gt;0,ROUND(Table1[[#This Row],[Cur_Amount Debit]],2),"")</f>
        <v/>
      </c>
      <c r="AV1219" s="46" t="str">
        <f>IF(Table1[[#This Row],[Cur_Amount Credit]]&gt;0,ROUND(Table1[[#This Row],[Cur_Amount Credit]],2),"")</f>
        <v/>
      </c>
      <c r="AW1219" s="46" t="str">
        <f>LEFT(Table1[[#This Row],[Cur]],3)</f>
        <v/>
      </c>
      <c r="AX1219" s="59"/>
      <c r="AY1219" s="46"/>
      <c r="AZ1219" s="46" t="str">
        <f>IF(Table1[[#This Row],[Cur]]&lt;&gt;"",IF(Table1[[#This Row],[Cur]]="USD","",ExchangeRate),"")</f>
        <v/>
      </c>
      <c r="BA1219" s="46" t="str">
        <f>IF(Table1[[#This Row],[Grant]]&lt;&gt;"",VLOOKUP(Table1[[#This Row],[Grant]],Grants!B:D,3),"")</f>
        <v/>
      </c>
      <c r="BB1219" s="46" t="str">
        <f>TRIM(Table1[[#This Row],[Vendor ID]])</f>
        <v/>
      </c>
      <c r="BC1219">
        <f>IF(Table1[[#This Row],[Reference Number]]=Q1218,BC1218,BC1218+1)</f>
        <v>2</v>
      </c>
    </row>
    <row r="1220" spans="1:55" ht="11.25" hidden="1" customHeight="1">
      <c r="A1220" s="1"/>
      <c r="B1220" s="88" t="str">
        <f>IF(Table1[[#This Row],[Posting Date]]&lt;&gt;"",IF(Table1[[#This Row],[Reference Number]]=Q1219,B1219+1,1),"")</f>
        <v/>
      </c>
      <c r="C1220" s="61"/>
      <c r="D1220" s="61"/>
      <c r="E1220" s="218"/>
      <c r="F1220" s="143" t="str">
        <f>IFERROR(IF(VLOOKUP(Table1[[#This Row],[Budget Code Description]],Dimentions!$X$6:$AC$132,2,FALSE)="","",VLOOKUP(Table1[[#This Row],[Budget Code Description]],Dimentions!$X$6:$AC$132,2,FALSE)),"")</f>
        <v/>
      </c>
      <c r="G1220" s="143" t="str">
        <f>IFERROR(VLOOKUP(Table1[[#This Row],[Budget Code Description]],Dimentions!$X$6:$AC$132,3,FALSE),"")</f>
        <v/>
      </c>
      <c r="H1220" s="64" t="str">
        <f>IFERROR(VLOOKUP(Table1[[#This Row],[Account]],Dimentions!$S$6:$V$233,2,FALSE),"")</f>
        <v/>
      </c>
      <c r="I1220" s="62">
        <f>_xlfn.NUMBERVALUE(LEFT(Table1[[#This Row],[Account]],1))</f>
        <v>0</v>
      </c>
      <c r="J1220" s="62" t="str">
        <f>IFERROR(VLOOKUP(Table1[[#This Row],[Budget Code Description]],Table6[#All],7,FALSE),"")</f>
        <v/>
      </c>
      <c r="K1220" s="143" t="str">
        <f>IFERROR(VLOOKUP(Table1[[#This Row],[Budget Code Description]],Table6[#All],8,FALSE),"")</f>
        <v/>
      </c>
      <c r="L1220" s="63"/>
      <c r="M1220" s="65" t="str">
        <f>IFERROR(VLOOKUP(Table1[[#This Row],[Staff ID]],Table2[],2,FALSE),"")</f>
        <v/>
      </c>
      <c r="N1220" s="211" t="str">
        <f>IFERROR(IF(VLOOKUP(Table1[[#This Row],[Budget Code Description]],Dimentions!$X$6:$AC$97,4,FALSE)="","",VLOOKUP(Table1[[#This Row],[Budget Code Description]],Dimentions!$X$6:$AC$97,4,FALSE)),"")</f>
        <v/>
      </c>
      <c r="O1220" s="65" t="str">
        <f>IFERROR(VLOOKUP(Table1[[#This Row],[Vendor ID]],Table549[],2,FALSE),"")</f>
        <v/>
      </c>
      <c r="P1220" s="63"/>
      <c r="Q1220" s="143" t="str">
        <f>IF(Table1[[#This Row],[Posting Date]]&lt;&gt;"",$D$9,"")</f>
        <v/>
      </c>
      <c r="R1220" s="159" t="str">
        <f>IF(Table1[[#This Row],[Posting Date]]&lt;&gt;"",$D$10,"")</f>
        <v/>
      </c>
      <c r="S1220" s="66"/>
      <c r="T1220" s="63"/>
      <c r="U1220" s="67"/>
      <c r="V1220" s="67"/>
      <c r="W1220" s="67" t="str">
        <f t="shared" si="19"/>
        <v/>
      </c>
      <c r="X1220" s="161" t="str">
        <f>IF(E1220="","",(IF(Table1[[#This Row],[Cur]]="USD",Table1[[#This Row],[Cur_Amount Debit]],Table1[[#This Row],[Cur_Amount Debit]]/Table1[[#This Row],[Exchange Rate]])))</f>
        <v/>
      </c>
      <c r="Y1220" s="161" t="str">
        <f>IF(E1220="","",(IF(Table1[[#This Row],[Cur]]="USD",Table1[[#This Row],[Cur_Amount Credit]],Table1[[#This Row],[Cur_Amount Credit]]/ExchangeRate)))</f>
        <v/>
      </c>
      <c r="Z1220" s="203" t="str">
        <f>IF(E1220="","",(Table1[[#This Row],[Debit USD]]-Table1[[#This Row],[Credit USD]]))</f>
        <v/>
      </c>
      <c r="AA1220" s="122"/>
      <c r="AB1220" s="1"/>
      <c r="AC1220" s="15"/>
      <c r="AD1220" s="15" t="str">
        <f>IF(AND(OR(Table1[[#This Row],[Account]]="15030",Table1[[#This Row],[Account]]="15035",Table1[[#This Row],[Account]]="20150"),Table1[[#This Row],[Vendor ID]]=""),1,"")</f>
        <v/>
      </c>
      <c r="AE1220" s="15"/>
      <c r="AF1220" s="15"/>
      <c r="AG1220" s="15"/>
      <c r="AH1220" s="46" t="str">
        <f>IF(Table1[[#This Row],[Posting Date]]&lt;&gt;"","GJ-"&amp;CountryID,"")</f>
        <v/>
      </c>
      <c r="AI1220" s="59" t="str">
        <f>IF(Table1[[#This Row],[Posting Date]]&lt;&gt;"",Table1[[#This Row],[Posting Date]],"")</f>
        <v/>
      </c>
      <c r="AJ1220" s="46"/>
      <c r="AK1220" s="46" t="str">
        <f>IF(Table1[[#This Row],[Description]]&lt;&gt;"",Table1[[#This Row],[Description]],"")</f>
        <v/>
      </c>
      <c r="AL1220" s="46" t="str">
        <f>IF(Table1[[#This Row],[Posting Date]]&lt;&gt;"",Table1[[#This Row],[Reference Number]],"")</f>
        <v/>
      </c>
      <c r="AM1220" s="46" t="str">
        <f>TRIM(Table1[[#This Row],[Line '#]])</f>
        <v/>
      </c>
      <c r="AN1220" s="46" t="str">
        <f>TRIM(Table1[[#This Row],[Account]])</f>
        <v/>
      </c>
      <c r="AO1220" s="46" t="str">
        <f>IF(Table1[[#This Row],[Posting Date]]&lt;&gt;"",$D$5,"")</f>
        <v/>
      </c>
      <c r="AP1220" s="46" t="str">
        <f>TRIM(Table1[[#This Row],[Departments-Prgrams]])</f>
        <v/>
      </c>
      <c r="AQ1220" s="46" t="str">
        <f>TRIM(Table1[[#This Row],[Grant]])</f>
        <v/>
      </c>
      <c r="AR1220" s="46" t="str">
        <f>TRIM(Table1[[#This Row],[Staff ID]])</f>
        <v/>
      </c>
      <c r="AS1220" s="46" t="str">
        <f>IF(TRIM(Table1[[#This Row],[Budget Code]])=0,"",TRIM(Table1[[#This Row],[Budget Code]]))</f>
        <v/>
      </c>
      <c r="AT1220" s="46" t="str">
        <f>IF(Table1[[#This Row],[Line Description]]&lt;&gt;"",Table1[[#This Row],[Line Description]],"")</f>
        <v/>
      </c>
      <c r="AU1220" s="46" t="str">
        <f>IF(Table1[[#This Row],[Cur_Amount Debit]]&gt;0,ROUND(Table1[[#This Row],[Cur_Amount Debit]],2),"")</f>
        <v/>
      </c>
      <c r="AV1220" s="46" t="str">
        <f>IF(Table1[[#This Row],[Cur_Amount Credit]]&gt;0,ROUND(Table1[[#This Row],[Cur_Amount Credit]],2),"")</f>
        <v/>
      </c>
      <c r="AW1220" s="46" t="str">
        <f>LEFT(Table1[[#This Row],[Cur]],3)</f>
        <v/>
      </c>
      <c r="AX1220" s="59"/>
      <c r="AY1220" s="46"/>
      <c r="AZ1220" s="46" t="str">
        <f>IF(Table1[[#This Row],[Cur]]&lt;&gt;"",IF(Table1[[#This Row],[Cur]]="USD","",ExchangeRate),"")</f>
        <v/>
      </c>
      <c r="BA1220" s="46" t="str">
        <f>IF(Table1[[#This Row],[Grant]]&lt;&gt;"",VLOOKUP(Table1[[#This Row],[Grant]],Grants!B:D,3),"")</f>
        <v/>
      </c>
      <c r="BB1220" s="46" t="str">
        <f>TRIM(Table1[[#This Row],[Vendor ID]])</f>
        <v/>
      </c>
      <c r="BC1220">
        <f>IF(Table1[[#This Row],[Reference Number]]=Q1219,BC1219,BC1219+1)</f>
        <v>2</v>
      </c>
    </row>
    <row r="1221" spans="1:55" ht="11.25" hidden="1" customHeight="1">
      <c r="A1221" s="1"/>
      <c r="B1221" s="88" t="str">
        <f>IF(Table1[[#This Row],[Posting Date]]&lt;&gt;"",IF(Table1[[#This Row],[Reference Number]]=Q1220,B1220+1,1),"")</f>
        <v/>
      </c>
      <c r="C1221" s="61"/>
      <c r="D1221" s="61"/>
      <c r="E1221" s="218"/>
      <c r="F1221" s="143" t="str">
        <f>IFERROR(IF(VLOOKUP(Table1[[#This Row],[Budget Code Description]],Dimentions!$X$6:$AC$132,2,FALSE)="","",VLOOKUP(Table1[[#This Row],[Budget Code Description]],Dimentions!$X$6:$AC$132,2,FALSE)),"")</f>
        <v/>
      </c>
      <c r="G1221" s="143" t="str">
        <f>IFERROR(VLOOKUP(Table1[[#This Row],[Budget Code Description]],Dimentions!$X$6:$AC$132,3,FALSE),"")</f>
        <v/>
      </c>
      <c r="H1221" s="64" t="str">
        <f>IFERROR(VLOOKUP(Table1[[#This Row],[Account]],Dimentions!$S$6:$V$233,2,FALSE),"")</f>
        <v/>
      </c>
      <c r="I1221" s="62">
        <f>_xlfn.NUMBERVALUE(LEFT(Table1[[#This Row],[Account]],1))</f>
        <v>0</v>
      </c>
      <c r="J1221" s="62" t="str">
        <f>IFERROR(VLOOKUP(Table1[[#This Row],[Budget Code Description]],Table6[#All],7,FALSE),"")</f>
        <v/>
      </c>
      <c r="K1221" s="143" t="str">
        <f>IFERROR(VLOOKUP(Table1[[#This Row],[Budget Code Description]],Table6[#All],8,FALSE),"")</f>
        <v/>
      </c>
      <c r="L1221" s="63"/>
      <c r="M1221" s="65" t="str">
        <f>IFERROR(VLOOKUP(Table1[[#This Row],[Staff ID]],Table2[],2,FALSE),"")</f>
        <v/>
      </c>
      <c r="N1221" s="211" t="str">
        <f>IFERROR(IF(VLOOKUP(Table1[[#This Row],[Budget Code Description]],Dimentions!$X$6:$AC$97,4,FALSE)="","",VLOOKUP(Table1[[#This Row],[Budget Code Description]],Dimentions!$X$6:$AC$97,4,FALSE)),"")</f>
        <v/>
      </c>
      <c r="O1221" s="65" t="str">
        <f>IFERROR(VLOOKUP(Table1[[#This Row],[Vendor ID]],Table549[],2,FALSE),"")</f>
        <v/>
      </c>
      <c r="P1221" s="63"/>
      <c r="Q1221" s="143" t="str">
        <f>IF(Table1[[#This Row],[Posting Date]]&lt;&gt;"",$D$9,"")</f>
        <v/>
      </c>
      <c r="R1221" s="159" t="str">
        <f>IF(Table1[[#This Row],[Posting Date]]&lt;&gt;"",$D$10,"")</f>
        <v/>
      </c>
      <c r="S1221" s="66"/>
      <c r="T1221" s="63"/>
      <c r="U1221" s="67"/>
      <c r="V1221" s="67"/>
      <c r="W1221" s="67" t="str">
        <f t="shared" si="19"/>
        <v/>
      </c>
      <c r="X1221" s="161" t="str">
        <f>IF(E1221="","",(IF(Table1[[#This Row],[Cur]]="USD",Table1[[#This Row],[Cur_Amount Debit]],Table1[[#This Row],[Cur_Amount Debit]]/Table1[[#This Row],[Exchange Rate]])))</f>
        <v/>
      </c>
      <c r="Y1221" s="161" t="str">
        <f>IF(E1221="","",(IF(Table1[[#This Row],[Cur]]="USD",Table1[[#This Row],[Cur_Amount Credit]],Table1[[#This Row],[Cur_Amount Credit]]/ExchangeRate)))</f>
        <v/>
      </c>
      <c r="Z1221" s="203" t="str">
        <f>IF(E1221="","",(Table1[[#This Row],[Debit USD]]-Table1[[#This Row],[Credit USD]]))</f>
        <v/>
      </c>
      <c r="AA1221" s="122"/>
      <c r="AB1221" s="1"/>
      <c r="AC1221" s="15"/>
      <c r="AD1221" s="15" t="str">
        <f>IF(AND(OR(Table1[[#This Row],[Account]]="15030",Table1[[#This Row],[Account]]="15035",Table1[[#This Row],[Account]]="20150"),Table1[[#This Row],[Vendor ID]]=""),1,"")</f>
        <v/>
      </c>
      <c r="AE1221" s="15"/>
      <c r="AF1221" s="15"/>
      <c r="AG1221" s="15"/>
      <c r="AH1221" s="46" t="str">
        <f>IF(Table1[[#This Row],[Posting Date]]&lt;&gt;"","GJ-"&amp;CountryID,"")</f>
        <v/>
      </c>
      <c r="AI1221" s="59" t="str">
        <f>IF(Table1[[#This Row],[Posting Date]]&lt;&gt;"",Table1[[#This Row],[Posting Date]],"")</f>
        <v/>
      </c>
      <c r="AJ1221" s="46"/>
      <c r="AK1221" s="46" t="str">
        <f>IF(Table1[[#This Row],[Description]]&lt;&gt;"",Table1[[#This Row],[Description]],"")</f>
        <v/>
      </c>
      <c r="AL1221" s="46" t="str">
        <f>IF(Table1[[#This Row],[Posting Date]]&lt;&gt;"",Table1[[#This Row],[Reference Number]],"")</f>
        <v/>
      </c>
      <c r="AM1221" s="46" t="str">
        <f>TRIM(Table1[[#This Row],[Line '#]])</f>
        <v/>
      </c>
      <c r="AN1221" s="46" t="str">
        <f>TRIM(Table1[[#This Row],[Account]])</f>
        <v/>
      </c>
      <c r="AO1221" s="46" t="str">
        <f>IF(Table1[[#This Row],[Posting Date]]&lt;&gt;"",$D$5,"")</f>
        <v/>
      </c>
      <c r="AP1221" s="46" t="str">
        <f>TRIM(Table1[[#This Row],[Departments-Prgrams]])</f>
        <v/>
      </c>
      <c r="AQ1221" s="46" t="str">
        <f>TRIM(Table1[[#This Row],[Grant]])</f>
        <v/>
      </c>
      <c r="AR1221" s="46" t="str">
        <f>TRIM(Table1[[#This Row],[Staff ID]])</f>
        <v/>
      </c>
      <c r="AS1221" s="46" t="str">
        <f>IF(TRIM(Table1[[#This Row],[Budget Code]])=0,"",TRIM(Table1[[#This Row],[Budget Code]]))</f>
        <v/>
      </c>
      <c r="AT1221" s="46" t="str">
        <f>IF(Table1[[#This Row],[Line Description]]&lt;&gt;"",Table1[[#This Row],[Line Description]],"")</f>
        <v/>
      </c>
      <c r="AU1221" s="46" t="str">
        <f>IF(Table1[[#This Row],[Cur_Amount Debit]]&gt;0,ROUND(Table1[[#This Row],[Cur_Amount Debit]],2),"")</f>
        <v/>
      </c>
      <c r="AV1221" s="46" t="str">
        <f>IF(Table1[[#This Row],[Cur_Amount Credit]]&gt;0,ROUND(Table1[[#This Row],[Cur_Amount Credit]],2),"")</f>
        <v/>
      </c>
      <c r="AW1221" s="46" t="str">
        <f>LEFT(Table1[[#This Row],[Cur]],3)</f>
        <v/>
      </c>
      <c r="AX1221" s="59"/>
      <c r="AY1221" s="46"/>
      <c r="AZ1221" s="46" t="str">
        <f>IF(Table1[[#This Row],[Cur]]&lt;&gt;"",IF(Table1[[#This Row],[Cur]]="USD","",ExchangeRate),"")</f>
        <v/>
      </c>
      <c r="BA1221" s="46" t="str">
        <f>IF(Table1[[#This Row],[Grant]]&lt;&gt;"",VLOOKUP(Table1[[#This Row],[Grant]],Grants!B:D,3),"")</f>
        <v/>
      </c>
      <c r="BB1221" s="46" t="str">
        <f>TRIM(Table1[[#This Row],[Vendor ID]])</f>
        <v/>
      </c>
      <c r="BC1221">
        <f>IF(Table1[[#This Row],[Reference Number]]=Q1220,BC1220,BC1220+1)</f>
        <v>2</v>
      </c>
    </row>
    <row r="1222" spans="1:55" ht="11.25" hidden="1" customHeight="1">
      <c r="A1222" s="1"/>
      <c r="B1222" s="88" t="str">
        <f>IF(Table1[[#This Row],[Posting Date]]&lt;&gt;"",IF(Table1[[#This Row],[Reference Number]]=Q1221,B1221+1,1),"")</f>
        <v/>
      </c>
      <c r="C1222" s="61"/>
      <c r="D1222" s="61"/>
      <c r="E1222" s="218"/>
      <c r="F1222" s="143" t="str">
        <f>IFERROR(IF(VLOOKUP(Table1[[#This Row],[Budget Code Description]],Dimentions!$X$6:$AC$132,2,FALSE)="","",VLOOKUP(Table1[[#This Row],[Budget Code Description]],Dimentions!$X$6:$AC$132,2,FALSE)),"")</f>
        <v/>
      </c>
      <c r="G1222" s="143" t="str">
        <f>IFERROR(VLOOKUP(Table1[[#This Row],[Budget Code Description]],Dimentions!$X$6:$AC$132,3,FALSE),"")</f>
        <v/>
      </c>
      <c r="H1222" s="64" t="str">
        <f>IFERROR(VLOOKUP(Table1[[#This Row],[Account]],Dimentions!$S$6:$V$233,2,FALSE),"")</f>
        <v/>
      </c>
      <c r="I1222" s="62">
        <f>_xlfn.NUMBERVALUE(LEFT(Table1[[#This Row],[Account]],1))</f>
        <v>0</v>
      </c>
      <c r="J1222" s="62" t="str">
        <f>IFERROR(VLOOKUP(Table1[[#This Row],[Budget Code Description]],Table6[#All],7,FALSE),"")</f>
        <v/>
      </c>
      <c r="K1222" s="143" t="str">
        <f>IFERROR(VLOOKUP(Table1[[#This Row],[Budget Code Description]],Table6[#All],8,FALSE),"")</f>
        <v/>
      </c>
      <c r="L1222" s="63"/>
      <c r="M1222" s="65" t="str">
        <f>IFERROR(VLOOKUP(Table1[[#This Row],[Staff ID]],Table2[],2,FALSE),"")</f>
        <v/>
      </c>
      <c r="N1222" s="211" t="str">
        <f>IFERROR(IF(VLOOKUP(Table1[[#This Row],[Budget Code Description]],Dimentions!$X$6:$AC$97,4,FALSE)="","",VLOOKUP(Table1[[#This Row],[Budget Code Description]],Dimentions!$X$6:$AC$97,4,FALSE)),"")</f>
        <v/>
      </c>
      <c r="O1222" s="65" t="str">
        <f>IFERROR(VLOOKUP(Table1[[#This Row],[Vendor ID]],Table549[],2,FALSE),"")</f>
        <v/>
      </c>
      <c r="P1222" s="63"/>
      <c r="Q1222" s="143" t="str">
        <f>IF(Table1[[#This Row],[Posting Date]]&lt;&gt;"",$D$9,"")</f>
        <v/>
      </c>
      <c r="R1222" s="159" t="str">
        <f>IF(Table1[[#This Row],[Posting Date]]&lt;&gt;"",$D$10,"")</f>
        <v/>
      </c>
      <c r="S1222" s="66"/>
      <c r="T1222" s="63"/>
      <c r="U1222" s="67"/>
      <c r="V1222" s="67"/>
      <c r="W1222" s="67" t="str">
        <f t="shared" si="19"/>
        <v/>
      </c>
      <c r="X1222" s="161" t="str">
        <f>IF(E1222="","",(IF(Table1[[#This Row],[Cur]]="USD",Table1[[#This Row],[Cur_Amount Debit]],Table1[[#This Row],[Cur_Amount Debit]]/Table1[[#This Row],[Exchange Rate]])))</f>
        <v/>
      </c>
      <c r="Y1222" s="161" t="str">
        <f>IF(E1222="","",(IF(Table1[[#This Row],[Cur]]="USD",Table1[[#This Row],[Cur_Amount Credit]],Table1[[#This Row],[Cur_Amount Credit]]/ExchangeRate)))</f>
        <v/>
      </c>
      <c r="Z1222" s="203" t="str">
        <f>IF(E1222="","",(Table1[[#This Row],[Debit USD]]-Table1[[#This Row],[Credit USD]]))</f>
        <v/>
      </c>
      <c r="AA1222" s="122"/>
      <c r="AB1222" s="1"/>
      <c r="AC1222" s="15"/>
      <c r="AD1222" s="15" t="str">
        <f>IF(AND(OR(Table1[[#This Row],[Account]]="15030",Table1[[#This Row],[Account]]="15035",Table1[[#This Row],[Account]]="20150"),Table1[[#This Row],[Vendor ID]]=""),1,"")</f>
        <v/>
      </c>
      <c r="AE1222" s="15"/>
      <c r="AF1222" s="15"/>
      <c r="AG1222" s="15"/>
      <c r="AH1222" s="46" t="str">
        <f>IF(Table1[[#This Row],[Posting Date]]&lt;&gt;"","GJ-"&amp;CountryID,"")</f>
        <v/>
      </c>
      <c r="AI1222" s="59" t="str">
        <f>IF(Table1[[#This Row],[Posting Date]]&lt;&gt;"",Table1[[#This Row],[Posting Date]],"")</f>
        <v/>
      </c>
      <c r="AJ1222" s="46"/>
      <c r="AK1222" s="46" t="str">
        <f>IF(Table1[[#This Row],[Description]]&lt;&gt;"",Table1[[#This Row],[Description]],"")</f>
        <v/>
      </c>
      <c r="AL1222" s="46" t="str">
        <f>IF(Table1[[#This Row],[Posting Date]]&lt;&gt;"",Table1[[#This Row],[Reference Number]],"")</f>
        <v/>
      </c>
      <c r="AM1222" s="46" t="str">
        <f>TRIM(Table1[[#This Row],[Line '#]])</f>
        <v/>
      </c>
      <c r="AN1222" s="46" t="str">
        <f>TRIM(Table1[[#This Row],[Account]])</f>
        <v/>
      </c>
      <c r="AO1222" s="46" t="str">
        <f>IF(Table1[[#This Row],[Posting Date]]&lt;&gt;"",$D$5,"")</f>
        <v/>
      </c>
      <c r="AP1222" s="46" t="str">
        <f>TRIM(Table1[[#This Row],[Departments-Prgrams]])</f>
        <v/>
      </c>
      <c r="AQ1222" s="46" t="str">
        <f>TRIM(Table1[[#This Row],[Grant]])</f>
        <v/>
      </c>
      <c r="AR1222" s="46" t="str">
        <f>TRIM(Table1[[#This Row],[Staff ID]])</f>
        <v/>
      </c>
      <c r="AS1222" s="46" t="str">
        <f>IF(TRIM(Table1[[#This Row],[Budget Code]])=0,"",TRIM(Table1[[#This Row],[Budget Code]]))</f>
        <v/>
      </c>
      <c r="AT1222" s="46" t="str">
        <f>IF(Table1[[#This Row],[Line Description]]&lt;&gt;"",Table1[[#This Row],[Line Description]],"")</f>
        <v/>
      </c>
      <c r="AU1222" s="46" t="str">
        <f>IF(Table1[[#This Row],[Cur_Amount Debit]]&gt;0,ROUND(Table1[[#This Row],[Cur_Amount Debit]],2),"")</f>
        <v/>
      </c>
      <c r="AV1222" s="46" t="str">
        <f>IF(Table1[[#This Row],[Cur_Amount Credit]]&gt;0,ROUND(Table1[[#This Row],[Cur_Amount Credit]],2),"")</f>
        <v/>
      </c>
      <c r="AW1222" s="46" t="str">
        <f>LEFT(Table1[[#This Row],[Cur]],3)</f>
        <v/>
      </c>
      <c r="AX1222" s="59"/>
      <c r="AY1222" s="46"/>
      <c r="AZ1222" s="46" t="str">
        <f>IF(Table1[[#This Row],[Cur]]&lt;&gt;"",IF(Table1[[#This Row],[Cur]]="USD","",ExchangeRate),"")</f>
        <v/>
      </c>
      <c r="BA1222" s="46" t="str">
        <f>IF(Table1[[#This Row],[Grant]]&lt;&gt;"",VLOOKUP(Table1[[#This Row],[Grant]],Grants!B:D,3),"")</f>
        <v/>
      </c>
      <c r="BB1222" s="46" t="str">
        <f>TRIM(Table1[[#This Row],[Vendor ID]])</f>
        <v/>
      </c>
      <c r="BC1222">
        <f>IF(Table1[[#This Row],[Reference Number]]=Q1221,BC1221,BC1221+1)</f>
        <v>2</v>
      </c>
    </row>
    <row r="1223" spans="1:55" ht="11.25" hidden="1" customHeight="1">
      <c r="A1223" s="1"/>
      <c r="B1223" s="88" t="str">
        <f>IF(Table1[[#This Row],[Posting Date]]&lt;&gt;"",IF(Table1[[#This Row],[Reference Number]]=Q1222,B1222+1,1),"")</f>
        <v/>
      </c>
      <c r="C1223" s="61"/>
      <c r="D1223" s="61"/>
      <c r="E1223" s="218"/>
      <c r="F1223" s="143" t="str">
        <f>IFERROR(IF(VLOOKUP(Table1[[#This Row],[Budget Code Description]],Dimentions!$X$6:$AC$132,2,FALSE)="","",VLOOKUP(Table1[[#This Row],[Budget Code Description]],Dimentions!$X$6:$AC$132,2,FALSE)),"")</f>
        <v/>
      </c>
      <c r="G1223" s="143" t="str">
        <f>IFERROR(VLOOKUP(Table1[[#This Row],[Budget Code Description]],Dimentions!$X$6:$AC$132,3,FALSE),"")</f>
        <v/>
      </c>
      <c r="H1223" s="64" t="str">
        <f>IFERROR(VLOOKUP(Table1[[#This Row],[Account]],Dimentions!$S$6:$V$233,2,FALSE),"")</f>
        <v/>
      </c>
      <c r="I1223" s="62">
        <f>_xlfn.NUMBERVALUE(LEFT(Table1[[#This Row],[Account]],1))</f>
        <v>0</v>
      </c>
      <c r="J1223" s="62" t="str">
        <f>IFERROR(VLOOKUP(Table1[[#This Row],[Budget Code Description]],Table6[#All],7,FALSE),"")</f>
        <v/>
      </c>
      <c r="K1223" s="143" t="str">
        <f>IFERROR(VLOOKUP(Table1[[#This Row],[Budget Code Description]],Table6[#All],8,FALSE),"")</f>
        <v/>
      </c>
      <c r="L1223" s="63"/>
      <c r="M1223" s="65" t="str">
        <f>IFERROR(VLOOKUP(Table1[[#This Row],[Staff ID]],Table2[],2,FALSE),"")</f>
        <v/>
      </c>
      <c r="N1223" s="211" t="str">
        <f>IFERROR(IF(VLOOKUP(Table1[[#This Row],[Budget Code Description]],Dimentions!$X$6:$AC$97,4,FALSE)="","",VLOOKUP(Table1[[#This Row],[Budget Code Description]],Dimentions!$X$6:$AC$97,4,FALSE)),"")</f>
        <v/>
      </c>
      <c r="O1223" s="65" t="str">
        <f>IFERROR(VLOOKUP(Table1[[#This Row],[Vendor ID]],Table549[],2,FALSE),"")</f>
        <v/>
      </c>
      <c r="P1223" s="63"/>
      <c r="Q1223" s="143" t="str">
        <f>IF(Table1[[#This Row],[Posting Date]]&lt;&gt;"",$D$9,"")</f>
        <v/>
      </c>
      <c r="R1223" s="159" t="str">
        <f>IF(Table1[[#This Row],[Posting Date]]&lt;&gt;"",$D$10,"")</f>
        <v/>
      </c>
      <c r="S1223" s="66"/>
      <c r="T1223" s="63"/>
      <c r="U1223" s="67"/>
      <c r="V1223" s="67"/>
      <c r="W1223" s="67" t="str">
        <f t="shared" si="19"/>
        <v/>
      </c>
      <c r="X1223" s="161" t="str">
        <f>IF(E1223="","",(IF(Table1[[#This Row],[Cur]]="USD",Table1[[#This Row],[Cur_Amount Debit]],Table1[[#This Row],[Cur_Amount Debit]]/Table1[[#This Row],[Exchange Rate]])))</f>
        <v/>
      </c>
      <c r="Y1223" s="161" t="str">
        <f>IF(E1223="","",(IF(Table1[[#This Row],[Cur]]="USD",Table1[[#This Row],[Cur_Amount Credit]],Table1[[#This Row],[Cur_Amount Credit]]/ExchangeRate)))</f>
        <v/>
      </c>
      <c r="Z1223" s="203" t="str">
        <f>IF(E1223="","",(Table1[[#This Row],[Debit USD]]-Table1[[#This Row],[Credit USD]]))</f>
        <v/>
      </c>
      <c r="AA1223" s="122"/>
      <c r="AB1223" s="1"/>
      <c r="AC1223" s="15"/>
      <c r="AD1223" s="15" t="str">
        <f>IF(AND(OR(Table1[[#This Row],[Account]]="15030",Table1[[#This Row],[Account]]="15035",Table1[[#This Row],[Account]]="20150"),Table1[[#This Row],[Vendor ID]]=""),1,"")</f>
        <v/>
      </c>
      <c r="AE1223" s="15"/>
      <c r="AF1223" s="15"/>
      <c r="AG1223" s="15"/>
      <c r="AH1223" s="46" t="str">
        <f>IF(Table1[[#This Row],[Posting Date]]&lt;&gt;"","GJ-"&amp;CountryID,"")</f>
        <v/>
      </c>
      <c r="AI1223" s="59" t="str">
        <f>IF(Table1[[#This Row],[Posting Date]]&lt;&gt;"",Table1[[#This Row],[Posting Date]],"")</f>
        <v/>
      </c>
      <c r="AJ1223" s="46"/>
      <c r="AK1223" s="46" t="str">
        <f>IF(Table1[[#This Row],[Description]]&lt;&gt;"",Table1[[#This Row],[Description]],"")</f>
        <v/>
      </c>
      <c r="AL1223" s="46" t="str">
        <f>IF(Table1[[#This Row],[Posting Date]]&lt;&gt;"",Table1[[#This Row],[Reference Number]],"")</f>
        <v/>
      </c>
      <c r="AM1223" s="46" t="str">
        <f>TRIM(Table1[[#This Row],[Line '#]])</f>
        <v/>
      </c>
      <c r="AN1223" s="46" t="str">
        <f>TRIM(Table1[[#This Row],[Account]])</f>
        <v/>
      </c>
      <c r="AO1223" s="46" t="str">
        <f>IF(Table1[[#This Row],[Posting Date]]&lt;&gt;"",$D$5,"")</f>
        <v/>
      </c>
      <c r="AP1223" s="46" t="str">
        <f>TRIM(Table1[[#This Row],[Departments-Prgrams]])</f>
        <v/>
      </c>
      <c r="AQ1223" s="46" t="str">
        <f>TRIM(Table1[[#This Row],[Grant]])</f>
        <v/>
      </c>
      <c r="AR1223" s="46" t="str">
        <f>TRIM(Table1[[#This Row],[Staff ID]])</f>
        <v/>
      </c>
      <c r="AS1223" s="46" t="str">
        <f>IF(TRIM(Table1[[#This Row],[Budget Code]])=0,"",TRIM(Table1[[#This Row],[Budget Code]]))</f>
        <v/>
      </c>
      <c r="AT1223" s="46" t="str">
        <f>IF(Table1[[#This Row],[Line Description]]&lt;&gt;"",Table1[[#This Row],[Line Description]],"")</f>
        <v/>
      </c>
      <c r="AU1223" s="46" t="str">
        <f>IF(Table1[[#This Row],[Cur_Amount Debit]]&gt;0,ROUND(Table1[[#This Row],[Cur_Amount Debit]],2),"")</f>
        <v/>
      </c>
      <c r="AV1223" s="46" t="str">
        <f>IF(Table1[[#This Row],[Cur_Amount Credit]]&gt;0,ROUND(Table1[[#This Row],[Cur_Amount Credit]],2),"")</f>
        <v/>
      </c>
      <c r="AW1223" s="46" t="str">
        <f>LEFT(Table1[[#This Row],[Cur]],3)</f>
        <v/>
      </c>
      <c r="AX1223" s="59"/>
      <c r="AY1223" s="46"/>
      <c r="AZ1223" s="46" t="str">
        <f>IF(Table1[[#This Row],[Cur]]&lt;&gt;"",IF(Table1[[#This Row],[Cur]]="USD","",ExchangeRate),"")</f>
        <v/>
      </c>
      <c r="BA1223" s="46" t="str">
        <f>IF(Table1[[#This Row],[Grant]]&lt;&gt;"",VLOOKUP(Table1[[#This Row],[Grant]],Grants!B:D,3),"")</f>
        <v/>
      </c>
      <c r="BB1223" s="46" t="str">
        <f>TRIM(Table1[[#This Row],[Vendor ID]])</f>
        <v/>
      </c>
      <c r="BC1223">
        <f>IF(Table1[[#This Row],[Reference Number]]=Q1222,BC1222,BC1222+1)</f>
        <v>2</v>
      </c>
    </row>
    <row r="1224" spans="1:55" ht="11.25" hidden="1" customHeight="1">
      <c r="A1224" s="1"/>
      <c r="B1224" s="88" t="str">
        <f>IF(Table1[[#This Row],[Posting Date]]&lt;&gt;"",IF(Table1[[#This Row],[Reference Number]]=Q1223,B1223+1,1),"")</f>
        <v/>
      </c>
      <c r="C1224" s="61"/>
      <c r="D1224" s="61"/>
      <c r="E1224" s="218"/>
      <c r="F1224" s="143" t="str">
        <f>IFERROR(IF(VLOOKUP(Table1[[#This Row],[Budget Code Description]],Dimentions!$X$6:$AC$132,2,FALSE)="","",VLOOKUP(Table1[[#This Row],[Budget Code Description]],Dimentions!$X$6:$AC$132,2,FALSE)),"")</f>
        <v/>
      </c>
      <c r="G1224" s="143" t="str">
        <f>IFERROR(VLOOKUP(Table1[[#This Row],[Budget Code Description]],Dimentions!$X$6:$AC$132,3,FALSE),"")</f>
        <v/>
      </c>
      <c r="H1224" s="64" t="str">
        <f>IFERROR(VLOOKUP(Table1[[#This Row],[Account]],Dimentions!$S$6:$V$233,2,FALSE),"")</f>
        <v/>
      </c>
      <c r="I1224" s="62">
        <f>_xlfn.NUMBERVALUE(LEFT(Table1[[#This Row],[Account]],1))</f>
        <v>0</v>
      </c>
      <c r="J1224" s="62" t="str">
        <f>IFERROR(VLOOKUP(Table1[[#This Row],[Budget Code Description]],Table6[#All],7,FALSE),"")</f>
        <v/>
      </c>
      <c r="K1224" s="143" t="str">
        <f>IFERROR(VLOOKUP(Table1[[#This Row],[Budget Code Description]],Table6[#All],8,FALSE),"")</f>
        <v/>
      </c>
      <c r="L1224" s="63"/>
      <c r="M1224" s="65" t="str">
        <f>IFERROR(VLOOKUP(Table1[[#This Row],[Staff ID]],Table2[],2,FALSE),"")</f>
        <v/>
      </c>
      <c r="N1224" s="211" t="str">
        <f>IFERROR(IF(VLOOKUP(Table1[[#This Row],[Budget Code Description]],Dimentions!$X$6:$AC$97,4,FALSE)="","",VLOOKUP(Table1[[#This Row],[Budget Code Description]],Dimentions!$X$6:$AC$97,4,FALSE)),"")</f>
        <v/>
      </c>
      <c r="O1224" s="65" t="str">
        <f>IFERROR(VLOOKUP(Table1[[#This Row],[Vendor ID]],Table549[],2,FALSE),"")</f>
        <v/>
      </c>
      <c r="P1224" s="63"/>
      <c r="Q1224" s="143" t="str">
        <f>IF(Table1[[#This Row],[Posting Date]]&lt;&gt;"",$D$9,"")</f>
        <v/>
      </c>
      <c r="R1224" s="159" t="str">
        <f>IF(Table1[[#This Row],[Posting Date]]&lt;&gt;"",$D$10,"")</f>
        <v/>
      </c>
      <c r="S1224" s="66"/>
      <c r="T1224" s="63"/>
      <c r="U1224" s="67"/>
      <c r="V1224" s="67"/>
      <c r="W1224" s="67" t="str">
        <f t="shared" si="19"/>
        <v/>
      </c>
      <c r="X1224" s="161" t="str">
        <f>IF(E1224="","",(IF(Table1[[#This Row],[Cur]]="USD",Table1[[#This Row],[Cur_Amount Debit]],Table1[[#This Row],[Cur_Amount Debit]]/Table1[[#This Row],[Exchange Rate]])))</f>
        <v/>
      </c>
      <c r="Y1224" s="161" t="str">
        <f>IF(E1224="","",(IF(Table1[[#This Row],[Cur]]="USD",Table1[[#This Row],[Cur_Amount Credit]],Table1[[#This Row],[Cur_Amount Credit]]/ExchangeRate)))</f>
        <v/>
      </c>
      <c r="Z1224" s="203" t="str">
        <f>IF(E1224="","",(Table1[[#This Row],[Debit USD]]-Table1[[#This Row],[Credit USD]]))</f>
        <v/>
      </c>
      <c r="AA1224" s="122"/>
      <c r="AB1224" s="1"/>
      <c r="AC1224" s="15"/>
      <c r="AD1224" s="15" t="str">
        <f>IF(AND(OR(Table1[[#This Row],[Account]]="15030",Table1[[#This Row],[Account]]="15035",Table1[[#This Row],[Account]]="20150"),Table1[[#This Row],[Vendor ID]]=""),1,"")</f>
        <v/>
      </c>
      <c r="AE1224" s="15"/>
      <c r="AF1224" s="15"/>
      <c r="AG1224" s="15"/>
      <c r="AH1224" s="46" t="str">
        <f>IF(Table1[[#This Row],[Posting Date]]&lt;&gt;"","GJ-"&amp;CountryID,"")</f>
        <v/>
      </c>
      <c r="AI1224" s="59" t="str">
        <f>IF(Table1[[#This Row],[Posting Date]]&lt;&gt;"",Table1[[#This Row],[Posting Date]],"")</f>
        <v/>
      </c>
      <c r="AJ1224" s="46"/>
      <c r="AK1224" s="46" t="str">
        <f>IF(Table1[[#This Row],[Description]]&lt;&gt;"",Table1[[#This Row],[Description]],"")</f>
        <v/>
      </c>
      <c r="AL1224" s="46" t="str">
        <f>IF(Table1[[#This Row],[Posting Date]]&lt;&gt;"",Table1[[#This Row],[Reference Number]],"")</f>
        <v/>
      </c>
      <c r="AM1224" s="46" t="str">
        <f>TRIM(Table1[[#This Row],[Line '#]])</f>
        <v/>
      </c>
      <c r="AN1224" s="46" t="str">
        <f>TRIM(Table1[[#This Row],[Account]])</f>
        <v/>
      </c>
      <c r="AO1224" s="46" t="str">
        <f>IF(Table1[[#This Row],[Posting Date]]&lt;&gt;"",$D$5,"")</f>
        <v/>
      </c>
      <c r="AP1224" s="46" t="str">
        <f>TRIM(Table1[[#This Row],[Departments-Prgrams]])</f>
        <v/>
      </c>
      <c r="AQ1224" s="46" t="str">
        <f>TRIM(Table1[[#This Row],[Grant]])</f>
        <v/>
      </c>
      <c r="AR1224" s="46" t="str">
        <f>TRIM(Table1[[#This Row],[Staff ID]])</f>
        <v/>
      </c>
      <c r="AS1224" s="46" t="str">
        <f>IF(TRIM(Table1[[#This Row],[Budget Code]])=0,"",TRIM(Table1[[#This Row],[Budget Code]]))</f>
        <v/>
      </c>
      <c r="AT1224" s="46" t="str">
        <f>IF(Table1[[#This Row],[Line Description]]&lt;&gt;"",Table1[[#This Row],[Line Description]],"")</f>
        <v/>
      </c>
      <c r="AU1224" s="46" t="str">
        <f>IF(Table1[[#This Row],[Cur_Amount Debit]]&gt;0,ROUND(Table1[[#This Row],[Cur_Amount Debit]],2),"")</f>
        <v/>
      </c>
      <c r="AV1224" s="46" t="str">
        <f>IF(Table1[[#This Row],[Cur_Amount Credit]]&gt;0,ROUND(Table1[[#This Row],[Cur_Amount Credit]],2),"")</f>
        <v/>
      </c>
      <c r="AW1224" s="46" t="str">
        <f>LEFT(Table1[[#This Row],[Cur]],3)</f>
        <v/>
      </c>
      <c r="AX1224" s="59"/>
      <c r="AY1224" s="46"/>
      <c r="AZ1224" s="46" t="str">
        <f>IF(Table1[[#This Row],[Cur]]&lt;&gt;"",IF(Table1[[#This Row],[Cur]]="USD","",ExchangeRate),"")</f>
        <v/>
      </c>
      <c r="BA1224" s="46" t="str">
        <f>IF(Table1[[#This Row],[Grant]]&lt;&gt;"",VLOOKUP(Table1[[#This Row],[Grant]],Grants!B:D,3),"")</f>
        <v/>
      </c>
      <c r="BB1224" s="46" t="str">
        <f>TRIM(Table1[[#This Row],[Vendor ID]])</f>
        <v/>
      </c>
      <c r="BC1224">
        <f>IF(Table1[[#This Row],[Reference Number]]=Q1223,BC1223,BC1223+1)</f>
        <v>2</v>
      </c>
    </row>
    <row r="1225" spans="1:55" ht="11.25" hidden="1" customHeight="1">
      <c r="A1225" s="1"/>
      <c r="B1225" s="88" t="str">
        <f>IF(Table1[[#This Row],[Posting Date]]&lt;&gt;"",IF(Table1[[#This Row],[Reference Number]]=Q1224,B1224+1,1),"")</f>
        <v/>
      </c>
      <c r="C1225" s="61"/>
      <c r="D1225" s="61"/>
      <c r="E1225" s="218"/>
      <c r="F1225" s="143" t="str">
        <f>IFERROR(IF(VLOOKUP(Table1[[#This Row],[Budget Code Description]],Dimentions!$X$6:$AC$132,2,FALSE)="","",VLOOKUP(Table1[[#This Row],[Budget Code Description]],Dimentions!$X$6:$AC$132,2,FALSE)),"")</f>
        <v/>
      </c>
      <c r="G1225" s="143" t="str">
        <f>IFERROR(VLOOKUP(Table1[[#This Row],[Budget Code Description]],Dimentions!$X$6:$AC$132,3,FALSE),"")</f>
        <v/>
      </c>
      <c r="H1225" s="64" t="str">
        <f>IFERROR(VLOOKUP(Table1[[#This Row],[Account]],Dimentions!$S$6:$V$233,2,FALSE),"")</f>
        <v/>
      </c>
      <c r="I1225" s="62">
        <f>_xlfn.NUMBERVALUE(LEFT(Table1[[#This Row],[Account]],1))</f>
        <v>0</v>
      </c>
      <c r="J1225" s="62" t="str">
        <f>IFERROR(VLOOKUP(Table1[[#This Row],[Budget Code Description]],Table6[#All],7,FALSE),"")</f>
        <v/>
      </c>
      <c r="K1225" s="143" t="str">
        <f>IFERROR(VLOOKUP(Table1[[#This Row],[Budget Code Description]],Table6[#All],8,FALSE),"")</f>
        <v/>
      </c>
      <c r="L1225" s="63"/>
      <c r="M1225" s="65" t="str">
        <f>IFERROR(VLOOKUP(Table1[[#This Row],[Staff ID]],Table2[],2,FALSE),"")</f>
        <v/>
      </c>
      <c r="N1225" s="211" t="str">
        <f>IFERROR(IF(VLOOKUP(Table1[[#This Row],[Budget Code Description]],Dimentions!$X$6:$AC$97,4,FALSE)="","",VLOOKUP(Table1[[#This Row],[Budget Code Description]],Dimentions!$X$6:$AC$97,4,FALSE)),"")</f>
        <v/>
      </c>
      <c r="O1225" s="65" t="str">
        <f>IFERROR(VLOOKUP(Table1[[#This Row],[Vendor ID]],Table549[],2,FALSE),"")</f>
        <v/>
      </c>
      <c r="P1225" s="63"/>
      <c r="Q1225" s="143" t="str">
        <f>IF(Table1[[#This Row],[Posting Date]]&lt;&gt;"",$D$9,"")</f>
        <v/>
      </c>
      <c r="R1225" s="159" t="str">
        <f>IF(Table1[[#This Row],[Posting Date]]&lt;&gt;"",$D$10,"")</f>
        <v/>
      </c>
      <c r="S1225" s="66"/>
      <c r="T1225" s="63"/>
      <c r="U1225" s="67"/>
      <c r="V1225" s="67"/>
      <c r="W1225" s="67" t="str">
        <f t="shared" si="19"/>
        <v/>
      </c>
      <c r="X1225" s="161" t="str">
        <f>IF(E1225="","",(IF(Table1[[#This Row],[Cur]]="USD",Table1[[#This Row],[Cur_Amount Debit]],Table1[[#This Row],[Cur_Amount Debit]]/Table1[[#This Row],[Exchange Rate]])))</f>
        <v/>
      </c>
      <c r="Y1225" s="161" t="str">
        <f>IF(E1225="","",(IF(Table1[[#This Row],[Cur]]="USD",Table1[[#This Row],[Cur_Amount Credit]],Table1[[#This Row],[Cur_Amount Credit]]/ExchangeRate)))</f>
        <v/>
      </c>
      <c r="Z1225" s="203" t="str">
        <f>IF(E1225="","",(Table1[[#This Row],[Debit USD]]-Table1[[#This Row],[Credit USD]]))</f>
        <v/>
      </c>
      <c r="AA1225" s="122"/>
      <c r="AB1225" s="1"/>
      <c r="AC1225" s="15"/>
      <c r="AD1225" s="15" t="str">
        <f>IF(AND(OR(Table1[[#This Row],[Account]]="15030",Table1[[#This Row],[Account]]="15035",Table1[[#This Row],[Account]]="20150"),Table1[[#This Row],[Vendor ID]]=""),1,"")</f>
        <v/>
      </c>
      <c r="AE1225" s="15"/>
      <c r="AF1225" s="15"/>
      <c r="AG1225" s="15"/>
      <c r="AH1225" s="46" t="str">
        <f>IF(Table1[[#This Row],[Posting Date]]&lt;&gt;"","GJ-"&amp;CountryID,"")</f>
        <v/>
      </c>
      <c r="AI1225" s="59" t="str">
        <f>IF(Table1[[#This Row],[Posting Date]]&lt;&gt;"",Table1[[#This Row],[Posting Date]],"")</f>
        <v/>
      </c>
      <c r="AJ1225" s="46"/>
      <c r="AK1225" s="46" t="str">
        <f>IF(Table1[[#This Row],[Description]]&lt;&gt;"",Table1[[#This Row],[Description]],"")</f>
        <v/>
      </c>
      <c r="AL1225" s="46" t="str">
        <f>IF(Table1[[#This Row],[Posting Date]]&lt;&gt;"",Table1[[#This Row],[Reference Number]],"")</f>
        <v/>
      </c>
      <c r="AM1225" s="46" t="str">
        <f>TRIM(Table1[[#This Row],[Line '#]])</f>
        <v/>
      </c>
      <c r="AN1225" s="46" t="str">
        <f>TRIM(Table1[[#This Row],[Account]])</f>
        <v/>
      </c>
      <c r="AO1225" s="46" t="str">
        <f>IF(Table1[[#This Row],[Posting Date]]&lt;&gt;"",$D$5,"")</f>
        <v/>
      </c>
      <c r="AP1225" s="46" t="str">
        <f>TRIM(Table1[[#This Row],[Departments-Prgrams]])</f>
        <v/>
      </c>
      <c r="AQ1225" s="46" t="str">
        <f>TRIM(Table1[[#This Row],[Grant]])</f>
        <v/>
      </c>
      <c r="AR1225" s="46" t="str">
        <f>TRIM(Table1[[#This Row],[Staff ID]])</f>
        <v/>
      </c>
      <c r="AS1225" s="46" t="str">
        <f>IF(TRIM(Table1[[#This Row],[Budget Code]])=0,"",TRIM(Table1[[#This Row],[Budget Code]]))</f>
        <v/>
      </c>
      <c r="AT1225" s="46" t="str">
        <f>IF(Table1[[#This Row],[Line Description]]&lt;&gt;"",Table1[[#This Row],[Line Description]],"")</f>
        <v/>
      </c>
      <c r="AU1225" s="46" t="str">
        <f>IF(Table1[[#This Row],[Cur_Amount Debit]]&gt;0,ROUND(Table1[[#This Row],[Cur_Amount Debit]],2),"")</f>
        <v/>
      </c>
      <c r="AV1225" s="46" t="str">
        <f>IF(Table1[[#This Row],[Cur_Amount Credit]]&gt;0,ROUND(Table1[[#This Row],[Cur_Amount Credit]],2),"")</f>
        <v/>
      </c>
      <c r="AW1225" s="46" t="str">
        <f>LEFT(Table1[[#This Row],[Cur]],3)</f>
        <v/>
      </c>
      <c r="AX1225" s="59"/>
      <c r="AY1225" s="46"/>
      <c r="AZ1225" s="46" t="str">
        <f>IF(Table1[[#This Row],[Cur]]&lt;&gt;"",IF(Table1[[#This Row],[Cur]]="USD","",ExchangeRate),"")</f>
        <v/>
      </c>
      <c r="BA1225" s="46" t="str">
        <f>IF(Table1[[#This Row],[Grant]]&lt;&gt;"",VLOOKUP(Table1[[#This Row],[Grant]],Grants!B:D,3),"")</f>
        <v/>
      </c>
      <c r="BB1225" s="46" t="str">
        <f>TRIM(Table1[[#This Row],[Vendor ID]])</f>
        <v/>
      </c>
      <c r="BC1225">
        <f>IF(Table1[[#This Row],[Reference Number]]=Q1224,BC1224,BC1224+1)</f>
        <v>2</v>
      </c>
    </row>
    <row r="1226" spans="1:55" ht="11.25" hidden="1" customHeight="1">
      <c r="A1226" s="1"/>
      <c r="B1226" s="88" t="str">
        <f>IF(Table1[[#This Row],[Posting Date]]&lt;&gt;"",IF(Table1[[#This Row],[Reference Number]]=Q1225,B1225+1,1),"")</f>
        <v/>
      </c>
      <c r="C1226" s="61"/>
      <c r="D1226" s="61"/>
      <c r="E1226" s="218"/>
      <c r="F1226" s="143" t="str">
        <f>IFERROR(IF(VLOOKUP(Table1[[#This Row],[Budget Code Description]],Dimentions!$X$6:$AC$132,2,FALSE)="","",VLOOKUP(Table1[[#This Row],[Budget Code Description]],Dimentions!$X$6:$AC$132,2,FALSE)),"")</f>
        <v/>
      </c>
      <c r="G1226" s="143" t="str">
        <f>IFERROR(VLOOKUP(Table1[[#This Row],[Budget Code Description]],Dimentions!$X$6:$AC$132,3,FALSE),"")</f>
        <v/>
      </c>
      <c r="H1226" s="64" t="str">
        <f>IFERROR(VLOOKUP(Table1[[#This Row],[Account]],Dimentions!$S$6:$V$233,2,FALSE),"")</f>
        <v/>
      </c>
      <c r="I1226" s="62">
        <f>_xlfn.NUMBERVALUE(LEFT(Table1[[#This Row],[Account]],1))</f>
        <v>0</v>
      </c>
      <c r="J1226" s="62" t="str">
        <f>IFERROR(VLOOKUP(Table1[[#This Row],[Budget Code Description]],Table6[#All],7,FALSE),"")</f>
        <v/>
      </c>
      <c r="K1226" s="143" t="str">
        <f>IFERROR(VLOOKUP(Table1[[#This Row],[Budget Code Description]],Table6[#All],8,FALSE),"")</f>
        <v/>
      </c>
      <c r="L1226" s="63"/>
      <c r="M1226" s="65" t="str">
        <f>IFERROR(VLOOKUP(Table1[[#This Row],[Staff ID]],Table2[],2,FALSE),"")</f>
        <v/>
      </c>
      <c r="N1226" s="211" t="str">
        <f>IFERROR(IF(VLOOKUP(Table1[[#This Row],[Budget Code Description]],Dimentions!$X$6:$AC$97,4,FALSE)="","",VLOOKUP(Table1[[#This Row],[Budget Code Description]],Dimentions!$X$6:$AC$97,4,FALSE)),"")</f>
        <v/>
      </c>
      <c r="O1226" s="65" t="str">
        <f>IFERROR(VLOOKUP(Table1[[#This Row],[Vendor ID]],Table549[],2,FALSE),"")</f>
        <v/>
      </c>
      <c r="P1226" s="63"/>
      <c r="Q1226" s="143" t="str">
        <f>IF(Table1[[#This Row],[Posting Date]]&lt;&gt;"",$D$9,"")</f>
        <v/>
      </c>
      <c r="R1226" s="159" t="str">
        <f>IF(Table1[[#This Row],[Posting Date]]&lt;&gt;"",$D$10,"")</f>
        <v/>
      </c>
      <c r="S1226" s="66"/>
      <c r="T1226" s="63"/>
      <c r="U1226" s="67"/>
      <c r="V1226" s="67"/>
      <c r="W1226" s="67" t="str">
        <f t="shared" si="19"/>
        <v/>
      </c>
      <c r="X1226" s="161" t="str">
        <f>IF(E1226="","",(IF(Table1[[#This Row],[Cur]]="USD",Table1[[#This Row],[Cur_Amount Debit]],Table1[[#This Row],[Cur_Amount Debit]]/Table1[[#This Row],[Exchange Rate]])))</f>
        <v/>
      </c>
      <c r="Y1226" s="161" t="str">
        <f>IF(E1226="","",(IF(Table1[[#This Row],[Cur]]="USD",Table1[[#This Row],[Cur_Amount Credit]],Table1[[#This Row],[Cur_Amount Credit]]/ExchangeRate)))</f>
        <v/>
      </c>
      <c r="Z1226" s="203" t="str">
        <f>IF(E1226="","",(Table1[[#This Row],[Debit USD]]-Table1[[#This Row],[Credit USD]]))</f>
        <v/>
      </c>
      <c r="AA1226" s="122"/>
      <c r="AB1226" s="1"/>
      <c r="AC1226" s="15"/>
      <c r="AD1226" s="15" t="str">
        <f>IF(AND(OR(Table1[[#This Row],[Account]]="15030",Table1[[#This Row],[Account]]="15035",Table1[[#This Row],[Account]]="20150"),Table1[[#This Row],[Vendor ID]]=""),1,"")</f>
        <v/>
      </c>
      <c r="AE1226" s="15"/>
      <c r="AF1226" s="15"/>
      <c r="AG1226" s="15"/>
      <c r="AH1226" s="46" t="str">
        <f>IF(Table1[[#This Row],[Posting Date]]&lt;&gt;"","GJ-"&amp;CountryID,"")</f>
        <v/>
      </c>
      <c r="AI1226" s="59" t="str">
        <f>IF(Table1[[#This Row],[Posting Date]]&lt;&gt;"",Table1[[#This Row],[Posting Date]],"")</f>
        <v/>
      </c>
      <c r="AJ1226" s="46"/>
      <c r="AK1226" s="46" t="str">
        <f>IF(Table1[[#This Row],[Description]]&lt;&gt;"",Table1[[#This Row],[Description]],"")</f>
        <v/>
      </c>
      <c r="AL1226" s="46" t="str">
        <f>IF(Table1[[#This Row],[Posting Date]]&lt;&gt;"",Table1[[#This Row],[Reference Number]],"")</f>
        <v/>
      </c>
      <c r="AM1226" s="46" t="str">
        <f>TRIM(Table1[[#This Row],[Line '#]])</f>
        <v/>
      </c>
      <c r="AN1226" s="46" t="str">
        <f>TRIM(Table1[[#This Row],[Account]])</f>
        <v/>
      </c>
      <c r="AO1226" s="46" t="str">
        <f>IF(Table1[[#This Row],[Posting Date]]&lt;&gt;"",$D$5,"")</f>
        <v/>
      </c>
      <c r="AP1226" s="46" t="str">
        <f>TRIM(Table1[[#This Row],[Departments-Prgrams]])</f>
        <v/>
      </c>
      <c r="AQ1226" s="46" t="str">
        <f>TRIM(Table1[[#This Row],[Grant]])</f>
        <v/>
      </c>
      <c r="AR1226" s="46" t="str">
        <f>TRIM(Table1[[#This Row],[Staff ID]])</f>
        <v/>
      </c>
      <c r="AS1226" s="46" t="str">
        <f>IF(TRIM(Table1[[#This Row],[Budget Code]])=0,"",TRIM(Table1[[#This Row],[Budget Code]]))</f>
        <v/>
      </c>
      <c r="AT1226" s="46" t="str">
        <f>IF(Table1[[#This Row],[Line Description]]&lt;&gt;"",Table1[[#This Row],[Line Description]],"")</f>
        <v/>
      </c>
      <c r="AU1226" s="46" t="str">
        <f>IF(Table1[[#This Row],[Cur_Amount Debit]]&gt;0,ROUND(Table1[[#This Row],[Cur_Amount Debit]],2),"")</f>
        <v/>
      </c>
      <c r="AV1226" s="46" t="str">
        <f>IF(Table1[[#This Row],[Cur_Amount Credit]]&gt;0,ROUND(Table1[[#This Row],[Cur_Amount Credit]],2),"")</f>
        <v/>
      </c>
      <c r="AW1226" s="46" t="str">
        <f>LEFT(Table1[[#This Row],[Cur]],3)</f>
        <v/>
      </c>
      <c r="AX1226" s="59"/>
      <c r="AY1226" s="46"/>
      <c r="AZ1226" s="46" t="str">
        <f>IF(Table1[[#This Row],[Cur]]&lt;&gt;"",IF(Table1[[#This Row],[Cur]]="USD","",ExchangeRate),"")</f>
        <v/>
      </c>
      <c r="BA1226" s="46" t="str">
        <f>IF(Table1[[#This Row],[Grant]]&lt;&gt;"",VLOOKUP(Table1[[#This Row],[Grant]],Grants!B:D,3),"")</f>
        <v/>
      </c>
      <c r="BB1226" s="46" t="str">
        <f>TRIM(Table1[[#This Row],[Vendor ID]])</f>
        <v/>
      </c>
      <c r="BC1226">
        <f>IF(Table1[[#This Row],[Reference Number]]=Q1225,BC1225,BC1225+1)</f>
        <v>2</v>
      </c>
    </row>
    <row r="1227" spans="1:55" ht="11.25" hidden="1" customHeight="1">
      <c r="A1227" s="1"/>
      <c r="B1227" s="88" t="str">
        <f>IF(Table1[[#This Row],[Posting Date]]&lt;&gt;"",IF(Table1[[#This Row],[Reference Number]]=Q1226,B1226+1,1),"")</f>
        <v/>
      </c>
      <c r="C1227" s="61"/>
      <c r="D1227" s="61"/>
      <c r="E1227" s="218"/>
      <c r="F1227" s="143" t="str">
        <f>IFERROR(IF(VLOOKUP(Table1[[#This Row],[Budget Code Description]],Dimentions!$X$6:$AC$132,2,FALSE)="","",VLOOKUP(Table1[[#This Row],[Budget Code Description]],Dimentions!$X$6:$AC$132,2,FALSE)),"")</f>
        <v/>
      </c>
      <c r="G1227" s="143" t="str">
        <f>IFERROR(VLOOKUP(Table1[[#This Row],[Budget Code Description]],Dimentions!$X$6:$AC$132,3,FALSE),"")</f>
        <v/>
      </c>
      <c r="H1227" s="64" t="str">
        <f>IFERROR(VLOOKUP(Table1[[#This Row],[Account]],Dimentions!$S$6:$V$233,2,FALSE),"")</f>
        <v/>
      </c>
      <c r="I1227" s="62">
        <f>_xlfn.NUMBERVALUE(LEFT(Table1[[#This Row],[Account]],1))</f>
        <v>0</v>
      </c>
      <c r="J1227" s="62" t="str">
        <f>IFERROR(VLOOKUP(Table1[[#This Row],[Budget Code Description]],Table6[#All],7,FALSE),"")</f>
        <v/>
      </c>
      <c r="K1227" s="143" t="str">
        <f>IFERROR(VLOOKUP(Table1[[#This Row],[Budget Code Description]],Table6[#All],8,FALSE),"")</f>
        <v/>
      </c>
      <c r="L1227" s="63"/>
      <c r="M1227" s="65" t="str">
        <f>IFERROR(VLOOKUP(Table1[[#This Row],[Staff ID]],Table2[],2,FALSE),"")</f>
        <v/>
      </c>
      <c r="N1227" s="211" t="str">
        <f>IFERROR(IF(VLOOKUP(Table1[[#This Row],[Budget Code Description]],Dimentions!$X$6:$AC$97,4,FALSE)="","",VLOOKUP(Table1[[#This Row],[Budget Code Description]],Dimentions!$X$6:$AC$97,4,FALSE)),"")</f>
        <v/>
      </c>
      <c r="O1227" s="65" t="str">
        <f>IFERROR(VLOOKUP(Table1[[#This Row],[Vendor ID]],Table549[],2,FALSE),"")</f>
        <v/>
      </c>
      <c r="P1227" s="63"/>
      <c r="Q1227" s="143" t="str">
        <f>IF(Table1[[#This Row],[Posting Date]]&lt;&gt;"",$D$9,"")</f>
        <v/>
      </c>
      <c r="R1227" s="159" t="str">
        <f>IF(Table1[[#This Row],[Posting Date]]&lt;&gt;"",$D$10,"")</f>
        <v/>
      </c>
      <c r="S1227" s="66"/>
      <c r="T1227" s="63"/>
      <c r="U1227" s="67"/>
      <c r="V1227" s="67"/>
      <c r="W1227" s="67" t="str">
        <f t="shared" si="19"/>
        <v/>
      </c>
      <c r="X1227" s="161" t="str">
        <f>IF(E1227="","",(IF(Table1[[#This Row],[Cur]]="USD",Table1[[#This Row],[Cur_Amount Debit]],Table1[[#This Row],[Cur_Amount Debit]]/Table1[[#This Row],[Exchange Rate]])))</f>
        <v/>
      </c>
      <c r="Y1227" s="161" t="str">
        <f>IF(E1227="","",(IF(Table1[[#This Row],[Cur]]="USD",Table1[[#This Row],[Cur_Amount Credit]],Table1[[#This Row],[Cur_Amount Credit]]/ExchangeRate)))</f>
        <v/>
      </c>
      <c r="Z1227" s="203" t="str">
        <f>IF(E1227="","",(Table1[[#This Row],[Debit USD]]-Table1[[#This Row],[Credit USD]]))</f>
        <v/>
      </c>
      <c r="AA1227" s="122"/>
      <c r="AB1227" s="1"/>
      <c r="AC1227" s="15"/>
      <c r="AD1227" s="15" t="str">
        <f>IF(AND(OR(Table1[[#This Row],[Account]]="15030",Table1[[#This Row],[Account]]="15035",Table1[[#This Row],[Account]]="20150"),Table1[[#This Row],[Vendor ID]]=""),1,"")</f>
        <v/>
      </c>
      <c r="AE1227" s="15"/>
      <c r="AF1227" s="15"/>
      <c r="AG1227" s="15"/>
      <c r="AH1227" s="46" t="str">
        <f>IF(Table1[[#This Row],[Posting Date]]&lt;&gt;"","GJ-"&amp;CountryID,"")</f>
        <v/>
      </c>
      <c r="AI1227" s="59" t="str">
        <f>IF(Table1[[#This Row],[Posting Date]]&lt;&gt;"",Table1[[#This Row],[Posting Date]],"")</f>
        <v/>
      </c>
      <c r="AJ1227" s="46"/>
      <c r="AK1227" s="46" t="str">
        <f>IF(Table1[[#This Row],[Description]]&lt;&gt;"",Table1[[#This Row],[Description]],"")</f>
        <v/>
      </c>
      <c r="AL1227" s="46" t="str">
        <f>IF(Table1[[#This Row],[Posting Date]]&lt;&gt;"",Table1[[#This Row],[Reference Number]],"")</f>
        <v/>
      </c>
      <c r="AM1227" s="46" t="str">
        <f>TRIM(Table1[[#This Row],[Line '#]])</f>
        <v/>
      </c>
      <c r="AN1227" s="46" t="str">
        <f>TRIM(Table1[[#This Row],[Account]])</f>
        <v/>
      </c>
      <c r="AO1227" s="46" t="str">
        <f>IF(Table1[[#This Row],[Posting Date]]&lt;&gt;"",$D$5,"")</f>
        <v/>
      </c>
      <c r="AP1227" s="46" t="str">
        <f>TRIM(Table1[[#This Row],[Departments-Prgrams]])</f>
        <v/>
      </c>
      <c r="AQ1227" s="46" t="str">
        <f>TRIM(Table1[[#This Row],[Grant]])</f>
        <v/>
      </c>
      <c r="AR1227" s="46" t="str">
        <f>TRIM(Table1[[#This Row],[Staff ID]])</f>
        <v/>
      </c>
      <c r="AS1227" s="46" t="str">
        <f>IF(TRIM(Table1[[#This Row],[Budget Code]])=0,"",TRIM(Table1[[#This Row],[Budget Code]]))</f>
        <v/>
      </c>
      <c r="AT1227" s="46" t="str">
        <f>IF(Table1[[#This Row],[Line Description]]&lt;&gt;"",Table1[[#This Row],[Line Description]],"")</f>
        <v/>
      </c>
      <c r="AU1227" s="46" t="str">
        <f>IF(Table1[[#This Row],[Cur_Amount Debit]]&gt;0,ROUND(Table1[[#This Row],[Cur_Amount Debit]],2),"")</f>
        <v/>
      </c>
      <c r="AV1227" s="46" t="str">
        <f>IF(Table1[[#This Row],[Cur_Amount Credit]]&gt;0,ROUND(Table1[[#This Row],[Cur_Amount Credit]],2),"")</f>
        <v/>
      </c>
      <c r="AW1227" s="46" t="str">
        <f>LEFT(Table1[[#This Row],[Cur]],3)</f>
        <v/>
      </c>
      <c r="AX1227" s="59"/>
      <c r="AY1227" s="46"/>
      <c r="AZ1227" s="46" t="str">
        <f>IF(Table1[[#This Row],[Cur]]&lt;&gt;"",IF(Table1[[#This Row],[Cur]]="USD","",ExchangeRate),"")</f>
        <v/>
      </c>
      <c r="BA1227" s="46" t="str">
        <f>IF(Table1[[#This Row],[Grant]]&lt;&gt;"",VLOOKUP(Table1[[#This Row],[Grant]],Grants!B:D,3),"")</f>
        <v/>
      </c>
      <c r="BB1227" s="46" t="str">
        <f>TRIM(Table1[[#This Row],[Vendor ID]])</f>
        <v/>
      </c>
      <c r="BC1227">
        <f>IF(Table1[[#This Row],[Reference Number]]=Q1226,BC1226,BC1226+1)</f>
        <v>2</v>
      </c>
    </row>
    <row r="1228" spans="1:55" ht="11.25" hidden="1" customHeight="1">
      <c r="A1228" s="1"/>
      <c r="B1228" s="88" t="str">
        <f>IF(Table1[[#This Row],[Posting Date]]&lt;&gt;"",IF(Table1[[#This Row],[Reference Number]]=Q1227,B1227+1,1),"")</f>
        <v/>
      </c>
      <c r="C1228" s="61"/>
      <c r="D1228" s="61"/>
      <c r="E1228" s="218"/>
      <c r="F1228" s="143" t="str">
        <f>IFERROR(IF(VLOOKUP(Table1[[#This Row],[Budget Code Description]],Dimentions!$X$6:$AC$132,2,FALSE)="","",VLOOKUP(Table1[[#This Row],[Budget Code Description]],Dimentions!$X$6:$AC$132,2,FALSE)),"")</f>
        <v/>
      </c>
      <c r="G1228" s="143" t="str">
        <f>IFERROR(VLOOKUP(Table1[[#This Row],[Budget Code Description]],Dimentions!$X$6:$AC$132,3,FALSE),"")</f>
        <v/>
      </c>
      <c r="H1228" s="64" t="str">
        <f>IFERROR(VLOOKUP(Table1[[#This Row],[Account]],Dimentions!$S$6:$V$233,2,FALSE),"")</f>
        <v/>
      </c>
      <c r="I1228" s="62">
        <f>_xlfn.NUMBERVALUE(LEFT(Table1[[#This Row],[Account]],1))</f>
        <v>0</v>
      </c>
      <c r="J1228" s="62" t="str">
        <f>IFERROR(VLOOKUP(Table1[[#This Row],[Budget Code Description]],Table6[#All],7,FALSE),"")</f>
        <v/>
      </c>
      <c r="K1228" s="143" t="str">
        <f>IFERROR(VLOOKUP(Table1[[#This Row],[Budget Code Description]],Table6[#All],8,FALSE),"")</f>
        <v/>
      </c>
      <c r="L1228" s="63"/>
      <c r="M1228" s="65" t="str">
        <f>IFERROR(VLOOKUP(Table1[[#This Row],[Staff ID]],Table2[],2,FALSE),"")</f>
        <v/>
      </c>
      <c r="N1228" s="211" t="str">
        <f>IFERROR(IF(VLOOKUP(Table1[[#This Row],[Budget Code Description]],Dimentions!$X$6:$AC$97,4,FALSE)="","",VLOOKUP(Table1[[#This Row],[Budget Code Description]],Dimentions!$X$6:$AC$97,4,FALSE)),"")</f>
        <v/>
      </c>
      <c r="O1228" s="65" t="str">
        <f>IFERROR(VLOOKUP(Table1[[#This Row],[Vendor ID]],Table549[],2,FALSE),"")</f>
        <v/>
      </c>
      <c r="P1228" s="63"/>
      <c r="Q1228" s="143" t="str">
        <f>IF(Table1[[#This Row],[Posting Date]]&lt;&gt;"",$D$9,"")</f>
        <v/>
      </c>
      <c r="R1228" s="159" t="str">
        <f>IF(Table1[[#This Row],[Posting Date]]&lt;&gt;"",$D$10,"")</f>
        <v/>
      </c>
      <c r="S1228" s="66"/>
      <c r="T1228" s="63"/>
      <c r="U1228" s="67"/>
      <c r="V1228" s="67"/>
      <c r="W1228" s="67" t="str">
        <f t="shared" si="19"/>
        <v/>
      </c>
      <c r="X1228" s="161" t="str">
        <f>IF(E1228="","",(IF(Table1[[#This Row],[Cur]]="USD",Table1[[#This Row],[Cur_Amount Debit]],Table1[[#This Row],[Cur_Amount Debit]]/Table1[[#This Row],[Exchange Rate]])))</f>
        <v/>
      </c>
      <c r="Y1228" s="161" t="str">
        <f>IF(E1228="","",(IF(Table1[[#This Row],[Cur]]="USD",Table1[[#This Row],[Cur_Amount Credit]],Table1[[#This Row],[Cur_Amount Credit]]/ExchangeRate)))</f>
        <v/>
      </c>
      <c r="Z1228" s="203" t="str">
        <f>IF(E1228="","",(Table1[[#This Row],[Debit USD]]-Table1[[#This Row],[Credit USD]]))</f>
        <v/>
      </c>
      <c r="AA1228" s="122"/>
      <c r="AB1228" s="1"/>
      <c r="AC1228" s="15"/>
      <c r="AD1228" s="15" t="str">
        <f>IF(AND(OR(Table1[[#This Row],[Account]]="15030",Table1[[#This Row],[Account]]="15035",Table1[[#This Row],[Account]]="20150"),Table1[[#This Row],[Vendor ID]]=""),1,"")</f>
        <v/>
      </c>
      <c r="AE1228" s="15"/>
      <c r="AF1228" s="15"/>
      <c r="AG1228" s="15"/>
      <c r="AH1228" s="46" t="str">
        <f>IF(Table1[[#This Row],[Posting Date]]&lt;&gt;"","GJ-"&amp;CountryID,"")</f>
        <v/>
      </c>
      <c r="AI1228" s="59" t="str">
        <f>IF(Table1[[#This Row],[Posting Date]]&lt;&gt;"",Table1[[#This Row],[Posting Date]],"")</f>
        <v/>
      </c>
      <c r="AJ1228" s="46"/>
      <c r="AK1228" s="46" t="str">
        <f>IF(Table1[[#This Row],[Description]]&lt;&gt;"",Table1[[#This Row],[Description]],"")</f>
        <v/>
      </c>
      <c r="AL1228" s="46" t="str">
        <f>IF(Table1[[#This Row],[Posting Date]]&lt;&gt;"",Table1[[#This Row],[Reference Number]],"")</f>
        <v/>
      </c>
      <c r="AM1228" s="46" t="str">
        <f>TRIM(Table1[[#This Row],[Line '#]])</f>
        <v/>
      </c>
      <c r="AN1228" s="46" t="str">
        <f>TRIM(Table1[[#This Row],[Account]])</f>
        <v/>
      </c>
      <c r="AO1228" s="46" t="str">
        <f>IF(Table1[[#This Row],[Posting Date]]&lt;&gt;"",$D$5,"")</f>
        <v/>
      </c>
      <c r="AP1228" s="46" t="str">
        <f>TRIM(Table1[[#This Row],[Departments-Prgrams]])</f>
        <v/>
      </c>
      <c r="AQ1228" s="46" t="str">
        <f>TRIM(Table1[[#This Row],[Grant]])</f>
        <v/>
      </c>
      <c r="AR1228" s="46" t="str">
        <f>TRIM(Table1[[#This Row],[Staff ID]])</f>
        <v/>
      </c>
      <c r="AS1228" s="46" t="str">
        <f>IF(TRIM(Table1[[#This Row],[Budget Code]])=0,"",TRIM(Table1[[#This Row],[Budget Code]]))</f>
        <v/>
      </c>
      <c r="AT1228" s="46" t="str">
        <f>IF(Table1[[#This Row],[Line Description]]&lt;&gt;"",Table1[[#This Row],[Line Description]],"")</f>
        <v/>
      </c>
      <c r="AU1228" s="46" t="str">
        <f>IF(Table1[[#This Row],[Cur_Amount Debit]]&gt;0,ROUND(Table1[[#This Row],[Cur_Amount Debit]],2),"")</f>
        <v/>
      </c>
      <c r="AV1228" s="46" t="str">
        <f>IF(Table1[[#This Row],[Cur_Amount Credit]]&gt;0,ROUND(Table1[[#This Row],[Cur_Amount Credit]],2),"")</f>
        <v/>
      </c>
      <c r="AW1228" s="46" t="str">
        <f>LEFT(Table1[[#This Row],[Cur]],3)</f>
        <v/>
      </c>
      <c r="AX1228" s="59"/>
      <c r="AY1228" s="46"/>
      <c r="AZ1228" s="46" t="str">
        <f>IF(Table1[[#This Row],[Cur]]&lt;&gt;"",IF(Table1[[#This Row],[Cur]]="USD","",ExchangeRate),"")</f>
        <v/>
      </c>
      <c r="BA1228" s="46" t="str">
        <f>IF(Table1[[#This Row],[Grant]]&lt;&gt;"",VLOOKUP(Table1[[#This Row],[Grant]],Grants!B:D,3),"")</f>
        <v/>
      </c>
      <c r="BB1228" s="46" t="str">
        <f>TRIM(Table1[[#This Row],[Vendor ID]])</f>
        <v/>
      </c>
      <c r="BC1228">
        <f>IF(Table1[[#This Row],[Reference Number]]=Q1227,BC1227,BC1227+1)</f>
        <v>2</v>
      </c>
    </row>
    <row r="1229" spans="1:55" ht="11.25" hidden="1" customHeight="1">
      <c r="A1229" s="1"/>
      <c r="B1229" s="88" t="str">
        <f>IF(Table1[[#This Row],[Posting Date]]&lt;&gt;"",IF(Table1[[#This Row],[Reference Number]]=Q1228,B1228+1,1),"")</f>
        <v/>
      </c>
      <c r="C1229" s="61"/>
      <c r="D1229" s="61"/>
      <c r="E1229" s="218"/>
      <c r="F1229" s="143" t="str">
        <f>IFERROR(IF(VLOOKUP(Table1[[#This Row],[Budget Code Description]],Dimentions!$X$6:$AC$132,2,FALSE)="","",VLOOKUP(Table1[[#This Row],[Budget Code Description]],Dimentions!$X$6:$AC$132,2,FALSE)),"")</f>
        <v/>
      </c>
      <c r="G1229" s="143" t="str">
        <f>IFERROR(VLOOKUP(Table1[[#This Row],[Budget Code Description]],Dimentions!$X$6:$AC$132,3,FALSE),"")</f>
        <v/>
      </c>
      <c r="H1229" s="64" t="str">
        <f>IFERROR(VLOOKUP(Table1[[#This Row],[Account]],Dimentions!$S$6:$V$233,2,FALSE),"")</f>
        <v/>
      </c>
      <c r="I1229" s="62">
        <f>_xlfn.NUMBERVALUE(LEFT(Table1[[#This Row],[Account]],1))</f>
        <v>0</v>
      </c>
      <c r="J1229" s="62" t="str">
        <f>IFERROR(VLOOKUP(Table1[[#This Row],[Budget Code Description]],Table6[#All],7,FALSE),"")</f>
        <v/>
      </c>
      <c r="K1229" s="143" t="str">
        <f>IFERROR(VLOOKUP(Table1[[#This Row],[Budget Code Description]],Table6[#All],8,FALSE),"")</f>
        <v/>
      </c>
      <c r="L1229" s="63"/>
      <c r="M1229" s="65" t="str">
        <f>IFERROR(VLOOKUP(Table1[[#This Row],[Staff ID]],Table2[],2,FALSE),"")</f>
        <v/>
      </c>
      <c r="N1229" s="211" t="str">
        <f>IFERROR(IF(VLOOKUP(Table1[[#This Row],[Budget Code Description]],Dimentions!$X$6:$AC$97,4,FALSE)="","",VLOOKUP(Table1[[#This Row],[Budget Code Description]],Dimentions!$X$6:$AC$97,4,FALSE)),"")</f>
        <v/>
      </c>
      <c r="O1229" s="65" t="str">
        <f>IFERROR(VLOOKUP(Table1[[#This Row],[Vendor ID]],Table549[],2,FALSE),"")</f>
        <v/>
      </c>
      <c r="P1229" s="63"/>
      <c r="Q1229" s="143" t="str">
        <f>IF(Table1[[#This Row],[Posting Date]]&lt;&gt;"",$D$9,"")</f>
        <v/>
      </c>
      <c r="R1229" s="159" t="str">
        <f>IF(Table1[[#This Row],[Posting Date]]&lt;&gt;"",$D$10,"")</f>
        <v/>
      </c>
      <c r="S1229" s="66"/>
      <c r="T1229" s="63"/>
      <c r="U1229" s="67"/>
      <c r="V1229" s="67"/>
      <c r="W1229" s="67" t="str">
        <f t="shared" si="19"/>
        <v/>
      </c>
      <c r="X1229" s="161" t="str">
        <f>IF(E1229="","",(IF(Table1[[#This Row],[Cur]]="USD",Table1[[#This Row],[Cur_Amount Debit]],Table1[[#This Row],[Cur_Amount Debit]]/Table1[[#This Row],[Exchange Rate]])))</f>
        <v/>
      </c>
      <c r="Y1229" s="161" t="str">
        <f>IF(E1229="","",(IF(Table1[[#This Row],[Cur]]="USD",Table1[[#This Row],[Cur_Amount Credit]],Table1[[#This Row],[Cur_Amount Credit]]/ExchangeRate)))</f>
        <v/>
      </c>
      <c r="Z1229" s="203" t="str">
        <f>IF(E1229="","",(Table1[[#This Row],[Debit USD]]-Table1[[#This Row],[Credit USD]]))</f>
        <v/>
      </c>
      <c r="AA1229" s="122"/>
      <c r="AB1229" s="1"/>
      <c r="AC1229" s="15"/>
      <c r="AD1229" s="15" t="str">
        <f>IF(AND(OR(Table1[[#This Row],[Account]]="15030",Table1[[#This Row],[Account]]="15035",Table1[[#This Row],[Account]]="20150"),Table1[[#This Row],[Vendor ID]]=""),1,"")</f>
        <v/>
      </c>
      <c r="AE1229" s="15"/>
      <c r="AF1229" s="15"/>
      <c r="AG1229" s="15"/>
      <c r="AH1229" s="46" t="str">
        <f>IF(Table1[[#This Row],[Posting Date]]&lt;&gt;"","GJ-"&amp;CountryID,"")</f>
        <v/>
      </c>
      <c r="AI1229" s="59" t="str">
        <f>IF(Table1[[#This Row],[Posting Date]]&lt;&gt;"",Table1[[#This Row],[Posting Date]],"")</f>
        <v/>
      </c>
      <c r="AJ1229" s="46"/>
      <c r="AK1229" s="46" t="str">
        <f>IF(Table1[[#This Row],[Description]]&lt;&gt;"",Table1[[#This Row],[Description]],"")</f>
        <v/>
      </c>
      <c r="AL1229" s="46" t="str">
        <f>IF(Table1[[#This Row],[Posting Date]]&lt;&gt;"",Table1[[#This Row],[Reference Number]],"")</f>
        <v/>
      </c>
      <c r="AM1229" s="46" t="str">
        <f>TRIM(Table1[[#This Row],[Line '#]])</f>
        <v/>
      </c>
      <c r="AN1229" s="46" t="str">
        <f>TRIM(Table1[[#This Row],[Account]])</f>
        <v/>
      </c>
      <c r="AO1229" s="46" t="str">
        <f>IF(Table1[[#This Row],[Posting Date]]&lt;&gt;"",$D$5,"")</f>
        <v/>
      </c>
      <c r="AP1229" s="46" t="str">
        <f>TRIM(Table1[[#This Row],[Departments-Prgrams]])</f>
        <v/>
      </c>
      <c r="AQ1229" s="46" t="str">
        <f>TRIM(Table1[[#This Row],[Grant]])</f>
        <v/>
      </c>
      <c r="AR1229" s="46" t="str">
        <f>TRIM(Table1[[#This Row],[Staff ID]])</f>
        <v/>
      </c>
      <c r="AS1229" s="46" t="str">
        <f>IF(TRIM(Table1[[#This Row],[Budget Code]])=0,"",TRIM(Table1[[#This Row],[Budget Code]]))</f>
        <v/>
      </c>
      <c r="AT1229" s="46" t="str">
        <f>IF(Table1[[#This Row],[Line Description]]&lt;&gt;"",Table1[[#This Row],[Line Description]],"")</f>
        <v/>
      </c>
      <c r="AU1229" s="46" t="str">
        <f>IF(Table1[[#This Row],[Cur_Amount Debit]]&gt;0,ROUND(Table1[[#This Row],[Cur_Amount Debit]],2),"")</f>
        <v/>
      </c>
      <c r="AV1229" s="46" t="str">
        <f>IF(Table1[[#This Row],[Cur_Amount Credit]]&gt;0,ROUND(Table1[[#This Row],[Cur_Amount Credit]],2),"")</f>
        <v/>
      </c>
      <c r="AW1229" s="46" t="str">
        <f>LEFT(Table1[[#This Row],[Cur]],3)</f>
        <v/>
      </c>
      <c r="AX1229" s="59"/>
      <c r="AY1229" s="46"/>
      <c r="AZ1229" s="46" t="str">
        <f>IF(Table1[[#This Row],[Cur]]&lt;&gt;"",IF(Table1[[#This Row],[Cur]]="USD","",ExchangeRate),"")</f>
        <v/>
      </c>
      <c r="BA1229" s="46" t="str">
        <f>IF(Table1[[#This Row],[Grant]]&lt;&gt;"",VLOOKUP(Table1[[#This Row],[Grant]],Grants!B:D,3),"")</f>
        <v/>
      </c>
      <c r="BB1229" s="46" t="str">
        <f>TRIM(Table1[[#This Row],[Vendor ID]])</f>
        <v/>
      </c>
      <c r="BC1229">
        <f>IF(Table1[[#This Row],[Reference Number]]=Q1228,BC1228,BC1228+1)</f>
        <v>2</v>
      </c>
    </row>
    <row r="1230" spans="1:55" ht="11.25" hidden="1" customHeight="1">
      <c r="A1230" s="1"/>
      <c r="B1230" s="88" t="str">
        <f>IF(Table1[[#This Row],[Posting Date]]&lt;&gt;"",IF(Table1[[#This Row],[Reference Number]]=Q1229,B1229+1,1),"")</f>
        <v/>
      </c>
      <c r="C1230" s="61"/>
      <c r="D1230" s="61"/>
      <c r="E1230" s="218"/>
      <c r="F1230" s="143" t="str">
        <f>IFERROR(IF(VLOOKUP(Table1[[#This Row],[Budget Code Description]],Dimentions!$X$6:$AC$132,2,FALSE)="","",VLOOKUP(Table1[[#This Row],[Budget Code Description]],Dimentions!$X$6:$AC$132,2,FALSE)),"")</f>
        <v/>
      </c>
      <c r="G1230" s="143" t="str">
        <f>IFERROR(VLOOKUP(Table1[[#This Row],[Budget Code Description]],Dimentions!$X$6:$AC$132,3,FALSE),"")</f>
        <v/>
      </c>
      <c r="H1230" s="64" t="str">
        <f>IFERROR(VLOOKUP(Table1[[#This Row],[Account]],Dimentions!$S$6:$V$233,2,FALSE),"")</f>
        <v/>
      </c>
      <c r="I1230" s="62">
        <f>_xlfn.NUMBERVALUE(LEFT(Table1[[#This Row],[Account]],1))</f>
        <v>0</v>
      </c>
      <c r="J1230" s="62" t="str">
        <f>IFERROR(VLOOKUP(Table1[[#This Row],[Budget Code Description]],Table6[#All],7,FALSE),"")</f>
        <v/>
      </c>
      <c r="K1230" s="143" t="str">
        <f>IFERROR(VLOOKUP(Table1[[#This Row],[Budget Code Description]],Table6[#All],8,FALSE),"")</f>
        <v/>
      </c>
      <c r="L1230" s="63"/>
      <c r="M1230" s="65" t="str">
        <f>IFERROR(VLOOKUP(Table1[[#This Row],[Staff ID]],Table2[],2,FALSE),"")</f>
        <v/>
      </c>
      <c r="N1230" s="211" t="str">
        <f>IFERROR(IF(VLOOKUP(Table1[[#This Row],[Budget Code Description]],Dimentions!$X$6:$AC$97,4,FALSE)="","",VLOOKUP(Table1[[#This Row],[Budget Code Description]],Dimentions!$X$6:$AC$97,4,FALSE)),"")</f>
        <v/>
      </c>
      <c r="O1230" s="65" t="str">
        <f>IFERROR(VLOOKUP(Table1[[#This Row],[Vendor ID]],Table549[],2,FALSE),"")</f>
        <v/>
      </c>
      <c r="P1230" s="63"/>
      <c r="Q1230" s="143" t="str">
        <f>IF(Table1[[#This Row],[Posting Date]]&lt;&gt;"",$D$9,"")</f>
        <v/>
      </c>
      <c r="R1230" s="159" t="str">
        <f>IF(Table1[[#This Row],[Posting Date]]&lt;&gt;"",$D$10,"")</f>
        <v/>
      </c>
      <c r="S1230" s="66"/>
      <c r="T1230" s="63"/>
      <c r="U1230" s="67"/>
      <c r="V1230" s="67"/>
      <c r="W1230" s="67" t="str">
        <f t="shared" si="19"/>
        <v/>
      </c>
      <c r="X1230" s="161" t="str">
        <f>IF(E1230="","",(IF(Table1[[#This Row],[Cur]]="USD",Table1[[#This Row],[Cur_Amount Debit]],Table1[[#This Row],[Cur_Amount Debit]]/Table1[[#This Row],[Exchange Rate]])))</f>
        <v/>
      </c>
      <c r="Y1230" s="161" t="str">
        <f>IF(E1230="","",(IF(Table1[[#This Row],[Cur]]="USD",Table1[[#This Row],[Cur_Amount Credit]],Table1[[#This Row],[Cur_Amount Credit]]/ExchangeRate)))</f>
        <v/>
      </c>
      <c r="Z1230" s="203" t="str">
        <f>IF(E1230="","",(Table1[[#This Row],[Debit USD]]-Table1[[#This Row],[Credit USD]]))</f>
        <v/>
      </c>
      <c r="AA1230" s="122"/>
      <c r="AB1230" s="1"/>
      <c r="AC1230" s="15"/>
      <c r="AD1230" s="15" t="str">
        <f>IF(AND(OR(Table1[[#This Row],[Account]]="15030",Table1[[#This Row],[Account]]="15035",Table1[[#This Row],[Account]]="20150"),Table1[[#This Row],[Vendor ID]]=""),1,"")</f>
        <v/>
      </c>
      <c r="AE1230" s="15"/>
      <c r="AF1230" s="15"/>
      <c r="AG1230" s="15"/>
      <c r="AH1230" s="46" t="str">
        <f>IF(Table1[[#This Row],[Posting Date]]&lt;&gt;"","GJ-"&amp;CountryID,"")</f>
        <v/>
      </c>
      <c r="AI1230" s="59" t="str">
        <f>IF(Table1[[#This Row],[Posting Date]]&lt;&gt;"",Table1[[#This Row],[Posting Date]],"")</f>
        <v/>
      </c>
      <c r="AJ1230" s="46"/>
      <c r="AK1230" s="46" t="str">
        <f>IF(Table1[[#This Row],[Description]]&lt;&gt;"",Table1[[#This Row],[Description]],"")</f>
        <v/>
      </c>
      <c r="AL1230" s="46" t="str">
        <f>IF(Table1[[#This Row],[Posting Date]]&lt;&gt;"",Table1[[#This Row],[Reference Number]],"")</f>
        <v/>
      </c>
      <c r="AM1230" s="46" t="str">
        <f>TRIM(Table1[[#This Row],[Line '#]])</f>
        <v/>
      </c>
      <c r="AN1230" s="46" t="str">
        <f>TRIM(Table1[[#This Row],[Account]])</f>
        <v/>
      </c>
      <c r="AO1230" s="46" t="str">
        <f>IF(Table1[[#This Row],[Posting Date]]&lt;&gt;"",$D$5,"")</f>
        <v/>
      </c>
      <c r="AP1230" s="46" t="str">
        <f>TRIM(Table1[[#This Row],[Departments-Prgrams]])</f>
        <v/>
      </c>
      <c r="AQ1230" s="46" t="str">
        <f>TRIM(Table1[[#This Row],[Grant]])</f>
        <v/>
      </c>
      <c r="AR1230" s="46" t="str">
        <f>TRIM(Table1[[#This Row],[Staff ID]])</f>
        <v/>
      </c>
      <c r="AS1230" s="46" t="str">
        <f>IF(TRIM(Table1[[#This Row],[Budget Code]])=0,"",TRIM(Table1[[#This Row],[Budget Code]]))</f>
        <v/>
      </c>
      <c r="AT1230" s="46" t="str">
        <f>IF(Table1[[#This Row],[Line Description]]&lt;&gt;"",Table1[[#This Row],[Line Description]],"")</f>
        <v/>
      </c>
      <c r="AU1230" s="46" t="str">
        <f>IF(Table1[[#This Row],[Cur_Amount Debit]]&gt;0,ROUND(Table1[[#This Row],[Cur_Amount Debit]],2),"")</f>
        <v/>
      </c>
      <c r="AV1230" s="46" t="str">
        <f>IF(Table1[[#This Row],[Cur_Amount Credit]]&gt;0,ROUND(Table1[[#This Row],[Cur_Amount Credit]],2),"")</f>
        <v/>
      </c>
      <c r="AW1230" s="46" t="str">
        <f>LEFT(Table1[[#This Row],[Cur]],3)</f>
        <v/>
      </c>
      <c r="AX1230" s="59"/>
      <c r="AY1230" s="46"/>
      <c r="AZ1230" s="46" t="str">
        <f>IF(Table1[[#This Row],[Cur]]&lt;&gt;"",IF(Table1[[#This Row],[Cur]]="USD","",ExchangeRate),"")</f>
        <v/>
      </c>
      <c r="BA1230" s="46" t="str">
        <f>IF(Table1[[#This Row],[Grant]]&lt;&gt;"",VLOOKUP(Table1[[#This Row],[Grant]],Grants!B:D,3),"")</f>
        <v/>
      </c>
      <c r="BB1230" s="46" t="str">
        <f>TRIM(Table1[[#This Row],[Vendor ID]])</f>
        <v/>
      </c>
      <c r="BC1230">
        <f>IF(Table1[[#This Row],[Reference Number]]=Q1229,BC1229,BC1229+1)</f>
        <v>2</v>
      </c>
    </row>
    <row r="1231" spans="1:55" ht="11.25" hidden="1" customHeight="1">
      <c r="A1231" s="1"/>
      <c r="B1231" s="88" t="str">
        <f>IF(Table1[[#This Row],[Posting Date]]&lt;&gt;"",IF(Table1[[#This Row],[Reference Number]]=Q1230,B1230+1,1),"")</f>
        <v/>
      </c>
      <c r="C1231" s="61"/>
      <c r="D1231" s="61"/>
      <c r="E1231" s="218"/>
      <c r="F1231" s="143" t="str">
        <f>IFERROR(IF(VLOOKUP(Table1[[#This Row],[Budget Code Description]],Dimentions!$X$6:$AC$132,2,FALSE)="","",VLOOKUP(Table1[[#This Row],[Budget Code Description]],Dimentions!$X$6:$AC$132,2,FALSE)),"")</f>
        <v/>
      </c>
      <c r="G1231" s="143" t="str">
        <f>IFERROR(VLOOKUP(Table1[[#This Row],[Budget Code Description]],Dimentions!$X$6:$AC$132,3,FALSE),"")</f>
        <v/>
      </c>
      <c r="H1231" s="64" t="str">
        <f>IFERROR(VLOOKUP(Table1[[#This Row],[Account]],Dimentions!$S$6:$V$233,2,FALSE),"")</f>
        <v/>
      </c>
      <c r="I1231" s="62">
        <f>_xlfn.NUMBERVALUE(LEFT(Table1[[#This Row],[Account]],1))</f>
        <v>0</v>
      </c>
      <c r="J1231" s="62" t="str">
        <f>IFERROR(VLOOKUP(Table1[[#This Row],[Budget Code Description]],Table6[#All],7,FALSE),"")</f>
        <v/>
      </c>
      <c r="K1231" s="143" t="str">
        <f>IFERROR(VLOOKUP(Table1[[#This Row],[Budget Code Description]],Table6[#All],8,FALSE),"")</f>
        <v/>
      </c>
      <c r="L1231" s="63"/>
      <c r="M1231" s="65" t="str">
        <f>IFERROR(VLOOKUP(Table1[[#This Row],[Staff ID]],Table2[],2,FALSE),"")</f>
        <v/>
      </c>
      <c r="N1231" s="211" t="str">
        <f>IFERROR(IF(VLOOKUP(Table1[[#This Row],[Budget Code Description]],Dimentions!$X$6:$AC$97,4,FALSE)="","",VLOOKUP(Table1[[#This Row],[Budget Code Description]],Dimentions!$X$6:$AC$97,4,FALSE)),"")</f>
        <v/>
      </c>
      <c r="O1231" s="65" t="str">
        <f>IFERROR(VLOOKUP(Table1[[#This Row],[Vendor ID]],Table549[],2,FALSE),"")</f>
        <v/>
      </c>
      <c r="P1231" s="63"/>
      <c r="Q1231" s="143" t="str">
        <f>IF(Table1[[#This Row],[Posting Date]]&lt;&gt;"",$D$9,"")</f>
        <v/>
      </c>
      <c r="R1231" s="159" t="str">
        <f>IF(Table1[[#This Row],[Posting Date]]&lt;&gt;"",$D$10,"")</f>
        <v/>
      </c>
      <c r="S1231" s="66"/>
      <c r="T1231" s="63"/>
      <c r="U1231" s="67"/>
      <c r="V1231" s="67"/>
      <c r="W1231" s="67" t="str">
        <f t="shared" si="19"/>
        <v/>
      </c>
      <c r="X1231" s="161" t="str">
        <f>IF(E1231="","",(IF(Table1[[#This Row],[Cur]]="USD",Table1[[#This Row],[Cur_Amount Debit]],Table1[[#This Row],[Cur_Amount Debit]]/Table1[[#This Row],[Exchange Rate]])))</f>
        <v/>
      </c>
      <c r="Y1231" s="161" t="str">
        <f>IF(E1231="","",(IF(Table1[[#This Row],[Cur]]="USD",Table1[[#This Row],[Cur_Amount Credit]],Table1[[#This Row],[Cur_Amount Credit]]/ExchangeRate)))</f>
        <v/>
      </c>
      <c r="Z1231" s="203" t="str">
        <f>IF(E1231="","",(Table1[[#This Row],[Debit USD]]-Table1[[#This Row],[Credit USD]]))</f>
        <v/>
      </c>
      <c r="AA1231" s="122"/>
      <c r="AB1231" s="1"/>
      <c r="AC1231" s="15"/>
      <c r="AD1231" s="15" t="str">
        <f>IF(AND(OR(Table1[[#This Row],[Account]]="15030",Table1[[#This Row],[Account]]="15035",Table1[[#This Row],[Account]]="20150"),Table1[[#This Row],[Vendor ID]]=""),1,"")</f>
        <v/>
      </c>
      <c r="AE1231" s="15"/>
      <c r="AF1231" s="15"/>
      <c r="AG1231" s="15"/>
      <c r="AH1231" s="46" t="str">
        <f>IF(Table1[[#This Row],[Posting Date]]&lt;&gt;"","GJ-"&amp;CountryID,"")</f>
        <v/>
      </c>
      <c r="AI1231" s="59" t="str">
        <f>IF(Table1[[#This Row],[Posting Date]]&lt;&gt;"",Table1[[#This Row],[Posting Date]],"")</f>
        <v/>
      </c>
      <c r="AJ1231" s="46"/>
      <c r="AK1231" s="46" t="str">
        <f>IF(Table1[[#This Row],[Description]]&lt;&gt;"",Table1[[#This Row],[Description]],"")</f>
        <v/>
      </c>
      <c r="AL1231" s="46" t="str">
        <f>IF(Table1[[#This Row],[Posting Date]]&lt;&gt;"",Table1[[#This Row],[Reference Number]],"")</f>
        <v/>
      </c>
      <c r="AM1231" s="46" t="str">
        <f>TRIM(Table1[[#This Row],[Line '#]])</f>
        <v/>
      </c>
      <c r="AN1231" s="46" t="str">
        <f>TRIM(Table1[[#This Row],[Account]])</f>
        <v/>
      </c>
      <c r="AO1231" s="46" t="str">
        <f>IF(Table1[[#This Row],[Posting Date]]&lt;&gt;"",$D$5,"")</f>
        <v/>
      </c>
      <c r="AP1231" s="46" t="str">
        <f>TRIM(Table1[[#This Row],[Departments-Prgrams]])</f>
        <v/>
      </c>
      <c r="AQ1231" s="46" t="str">
        <f>TRIM(Table1[[#This Row],[Grant]])</f>
        <v/>
      </c>
      <c r="AR1231" s="46" t="str">
        <f>TRIM(Table1[[#This Row],[Staff ID]])</f>
        <v/>
      </c>
      <c r="AS1231" s="46" t="str">
        <f>IF(TRIM(Table1[[#This Row],[Budget Code]])=0,"",TRIM(Table1[[#This Row],[Budget Code]]))</f>
        <v/>
      </c>
      <c r="AT1231" s="46" t="str">
        <f>IF(Table1[[#This Row],[Line Description]]&lt;&gt;"",Table1[[#This Row],[Line Description]],"")</f>
        <v/>
      </c>
      <c r="AU1231" s="46" t="str">
        <f>IF(Table1[[#This Row],[Cur_Amount Debit]]&gt;0,ROUND(Table1[[#This Row],[Cur_Amount Debit]],2),"")</f>
        <v/>
      </c>
      <c r="AV1231" s="46" t="str">
        <f>IF(Table1[[#This Row],[Cur_Amount Credit]]&gt;0,ROUND(Table1[[#This Row],[Cur_Amount Credit]],2),"")</f>
        <v/>
      </c>
      <c r="AW1231" s="46" t="str">
        <f>LEFT(Table1[[#This Row],[Cur]],3)</f>
        <v/>
      </c>
      <c r="AX1231" s="59"/>
      <c r="AY1231" s="46"/>
      <c r="AZ1231" s="46" t="str">
        <f>IF(Table1[[#This Row],[Cur]]&lt;&gt;"",IF(Table1[[#This Row],[Cur]]="USD","",ExchangeRate),"")</f>
        <v/>
      </c>
      <c r="BA1231" s="46" t="str">
        <f>IF(Table1[[#This Row],[Grant]]&lt;&gt;"",VLOOKUP(Table1[[#This Row],[Grant]],Grants!B:D,3),"")</f>
        <v/>
      </c>
      <c r="BB1231" s="46" t="str">
        <f>TRIM(Table1[[#This Row],[Vendor ID]])</f>
        <v/>
      </c>
      <c r="BC1231">
        <f>IF(Table1[[#This Row],[Reference Number]]=Q1230,BC1230,BC1230+1)</f>
        <v>2</v>
      </c>
    </row>
    <row r="1232" spans="1:55" ht="11.25" hidden="1" customHeight="1">
      <c r="A1232" s="1"/>
      <c r="B1232" s="88" t="str">
        <f>IF(Table1[[#This Row],[Posting Date]]&lt;&gt;"",IF(Table1[[#This Row],[Reference Number]]=Q1231,B1231+1,1),"")</f>
        <v/>
      </c>
      <c r="C1232" s="61"/>
      <c r="D1232" s="61"/>
      <c r="E1232" s="218"/>
      <c r="F1232" s="143" t="str">
        <f>IFERROR(IF(VLOOKUP(Table1[[#This Row],[Budget Code Description]],Dimentions!$X$6:$AC$132,2,FALSE)="","",VLOOKUP(Table1[[#This Row],[Budget Code Description]],Dimentions!$X$6:$AC$132,2,FALSE)),"")</f>
        <v/>
      </c>
      <c r="G1232" s="143" t="str">
        <f>IFERROR(VLOOKUP(Table1[[#This Row],[Budget Code Description]],Dimentions!$X$6:$AC$132,3,FALSE),"")</f>
        <v/>
      </c>
      <c r="H1232" s="64" t="str">
        <f>IFERROR(VLOOKUP(Table1[[#This Row],[Account]],Dimentions!$S$6:$V$233,2,FALSE),"")</f>
        <v/>
      </c>
      <c r="I1232" s="62">
        <f>_xlfn.NUMBERVALUE(LEFT(Table1[[#This Row],[Account]],1))</f>
        <v>0</v>
      </c>
      <c r="J1232" s="62" t="str">
        <f>IFERROR(VLOOKUP(Table1[[#This Row],[Budget Code Description]],Table6[#All],7,FALSE),"")</f>
        <v/>
      </c>
      <c r="K1232" s="143" t="str">
        <f>IFERROR(VLOOKUP(Table1[[#This Row],[Budget Code Description]],Table6[#All],8,FALSE),"")</f>
        <v/>
      </c>
      <c r="L1232" s="63"/>
      <c r="M1232" s="65" t="str">
        <f>IFERROR(VLOOKUP(Table1[[#This Row],[Staff ID]],Table2[],2,FALSE),"")</f>
        <v/>
      </c>
      <c r="N1232" s="211" t="str">
        <f>IFERROR(IF(VLOOKUP(Table1[[#This Row],[Budget Code Description]],Dimentions!$X$6:$AC$97,4,FALSE)="","",VLOOKUP(Table1[[#This Row],[Budget Code Description]],Dimentions!$X$6:$AC$97,4,FALSE)),"")</f>
        <v/>
      </c>
      <c r="O1232" s="65" t="str">
        <f>IFERROR(VLOOKUP(Table1[[#This Row],[Vendor ID]],Table549[],2,FALSE),"")</f>
        <v/>
      </c>
      <c r="P1232" s="63"/>
      <c r="Q1232" s="143" t="str">
        <f>IF(Table1[[#This Row],[Posting Date]]&lt;&gt;"",$D$9,"")</f>
        <v/>
      </c>
      <c r="R1232" s="159" t="str">
        <f>IF(Table1[[#This Row],[Posting Date]]&lt;&gt;"",$D$10,"")</f>
        <v/>
      </c>
      <c r="S1232" s="66"/>
      <c r="T1232" s="63"/>
      <c r="U1232" s="67"/>
      <c r="V1232" s="67"/>
      <c r="W1232" s="67" t="str">
        <f t="shared" si="19"/>
        <v/>
      </c>
      <c r="X1232" s="161" t="str">
        <f>IF(E1232="","",(IF(Table1[[#This Row],[Cur]]="USD",Table1[[#This Row],[Cur_Amount Debit]],Table1[[#This Row],[Cur_Amount Debit]]/Table1[[#This Row],[Exchange Rate]])))</f>
        <v/>
      </c>
      <c r="Y1232" s="161" t="str">
        <f>IF(E1232="","",(IF(Table1[[#This Row],[Cur]]="USD",Table1[[#This Row],[Cur_Amount Credit]],Table1[[#This Row],[Cur_Amount Credit]]/ExchangeRate)))</f>
        <v/>
      </c>
      <c r="Z1232" s="203" t="str">
        <f>IF(E1232="","",(Table1[[#This Row],[Debit USD]]-Table1[[#This Row],[Credit USD]]))</f>
        <v/>
      </c>
      <c r="AA1232" s="122"/>
      <c r="AB1232" s="1"/>
      <c r="AC1232" s="15"/>
      <c r="AD1232" s="15" t="str">
        <f>IF(AND(OR(Table1[[#This Row],[Account]]="15030",Table1[[#This Row],[Account]]="15035",Table1[[#This Row],[Account]]="20150"),Table1[[#This Row],[Vendor ID]]=""),1,"")</f>
        <v/>
      </c>
      <c r="AE1232" s="15"/>
      <c r="AF1232" s="15"/>
      <c r="AG1232" s="15"/>
      <c r="AH1232" s="46" t="str">
        <f>IF(Table1[[#This Row],[Posting Date]]&lt;&gt;"","GJ-"&amp;CountryID,"")</f>
        <v/>
      </c>
      <c r="AI1232" s="59" t="str">
        <f>IF(Table1[[#This Row],[Posting Date]]&lt;&gt;"",Table1[[#This Row],[Posting Date]],"")</f>
        <v/>
      </c>
      <c r="AJ1232" s="46"/>
      <c r="AK1232" s="46" t="str">
        <f>IF(Table1[[#This Row],[Description]]&lt;&gt;"",Table1[[#This Row],[Description]],"")</f>
        <v/>
      </c>
      <c r="AL1232" s="46" t="str">
        <f>IF(Table1[[#This Row],[Posting Date]]&lt;&gt;"",Table1[[#This Row],[Reference Number]],"")</f>
        <v/>
      </c>
      <c r="AM1232" s="46" t="str">
        <f>TRIM(Table1[[#This Row],[Line '#]])</f>
        <v/>
      </c>
      <c r="AN1232" s="46" t="str">
        <f>TRIM(Table1[[#This Row],[Account]])</f>
        <v/>
      </c>
      <c r="AO1232" s="46" t="str">
        <f>IF(Table1[[#This Row],[Posting Date]]&lt;&gt;"",$D$5,"")</f>
        <v/>
      </c>
      <c r="AP1232" s="46" t="str">
        <f>TRIM(Table1[[#This Row],[Departments-Prgrams]])</f>
        <v/>
      </c>
      <c r="AQ1232" s="46" t="str">
        <f>TRIM(Table1[[#This Row],[Grant]])</f>
        <v/>
      </c>
      <c r="AR1232" s="46" t="str">
        <f>TRIM(Table1[[#This Row],[Staff ID]])</f>
        <v/>
      </c>
      <c r="AS1232" s="46" t="str">
        <f>IF(TRIM(Table1[[#This Row],[Budget Code]])=0,"",TRIM(Table1[[#This Row],[Budget Code]]))</f>
        <v/>
      </c>
      <c r="AT1232" s="46" t="str">
        <f>IF(Table1[[#This Row],[Line Description]]&lt;&gt;"",Table1[[#This Row],[Line Description]],"")</f>
        <v/>
      </c>
      <c r="AU1232" s="46" t="str">
        <f>IF(Table1[[#This Row],[Cur_Amount Debit]]&gt;0,ROUND(Table1[[#This Row],[Cur_Amount Debit]],2),"")</f>
        <v/>
      </c>
      <c r="AV1232" s="46" t="str">
        <f>IF(Table1[[#This Row],[Cur_Amount Credit]]&gt;0,ROUND(Table1[[#This Row],[Cur_Amount Credit]],2),"")</f>
        <v/>
      </c>
      <c r="AW1232" s="46" t="str">
        <f>LEFT(Table1[[#This Row],[Cur]],3)</f>
        <v/>
      </c>
      <c r="AX1232" s="59"/>
      <c r="AY1232" s="46"/>
      <c r="AZ1232" s="46" t="str">
        <f>IF(Table1[[#This Row],[Cur]]&lt;&gt;"",IF(Table1[[#This Row],[Cur]]="USD","",ExchangeRate),"")</f>
        <v/>
      </c>
      <c r="BA1232" s="46" t="str">
        <f>IF(Table1[[#This Row],[Grant]]&lt;&gt;"",VLOOKUP(Table1[[#This Row],[Grant]],Grants!B:D,3),"")</f>
        <v/>
      </c>
      <c r="BB1232" s="46" t="str">
        <f>TRIM(Table1[[#This Row],[Vendor ID]])</f>
        <v/>
      </c>
      <c r="BC1232">
        <f>IF(Table1[[#This Row],[Reference Number]]=Q1231,BC1231,BC1231+1)</f>
        <v>2</v>
      </c>
    </row>
    <row r="1233" spans="1:55" ht="11.25" hidden="1" customHeight="1">
      <c r="A1233" s="1"/>
      <c r="B1233" s="88" t="str">
        <f>IF(Table1[[#This Row],[Posting Date]]&lt;&gt;"",IF(Table1[[#This Row],[Reference Number]]=Q1232,B1232+1,1),"")</f>
        <v/>
      </c>
      <c r="C1233" s="61"/>
      <c r="D1233" s="61"/>
      <c r="E1233" s="218"/>
      <c r="F1233" s="143" t="str">
        <f>IFERROR(IF(VLOOKUP(Table1[[#This Row],[Budget Code Description]],Dimentions!$X$6:$AC$132,2,FALSE)="","",VLOOKUP(Table1[[#This Row],[Budget Code Description]],Dimentions!$X$6:$AC$132,2,FALSE)),"")</f>
        <v/>
      </c>
      <c r="G1233" s="143" t="str">
        <f>IFERROR(VLOOKUP(Table1[[#This Row],[Budget Code Description]],Dimentions!$X$6:$AC$132,3,FALSE),"")</f>
        <v/>
      </c>
      <c r="H1233" s="64" t="str">
        <f>IFERROR(VLOOKUP(Table1[[#This Row],[Account]],Dimentions!$S$6:$V$233,2,FALSE),"")</f>
        <v/>
      </c>
      <c r="I1233" s="62">
        <f>_xlfn.NUMBERVALUE(LEFT(Table1[[#This Row],[Account]],1))</f>
        <v>0</v>
      </c>
      <c r="J1233" s="62" t="str">
        <f>IFERROR(VLOOKUP(Table1[[#This Row],[Budget Code Description]],Table6[#All],7,FALSE),"")</f>
        <v/>
      </c>
      <c r="K1233" s="143" t="str">
        <f>IFERROR(VLOOKUP(Table1[[#This Row],[Budget Code Description]],Table6[#All],8,FALSE),"")</f>
        <v/>
      </c>
      <c r="L1233" s="63"/>
      <c r="M1233" s="65" t="str">
        <f>IFERROR(VLOOKUP(Table1[[#This Row],[Staff ID]],Table2[],2,FALSE),"")</f>
        <v/>
      </c>
      <c r="N1233" s="211" t="str">
        <f>IFERROR(IF(VLOOKUP(Table1[[#This Row],[Budget Code Description]],Dimentions!$X$6:$AC$97,4,FALSE)="","",VLOOKUP(Table1[[#This Row],[Budget Code Description]],Dimentions!$X$6:$AC$97,4,FALSE)),"")</f>
        <v/>
      </c>
      <c r="O1233" s="65" t="str">
        <f>IFERROR(VLOOKUP(Table1[[#This Row],[Vendor ID]],Table549[],2,FALSE),"")</f>
        <v/>
      </c>
      <c r="P1233" s="63"/>
      <c r="Q1233" s="143" t="str">
        <f>IF(Table1[[#This Row],[Posting Date]]&lt;&gt;"",$D$9,"")</f>
        <v/>
      </c>
      <c r="R1233" s="159" t="str">
        <f>IF(Table1[[#This Row],[Posting Date]]&lt;&gt;"",$D$10,"")</f>
        <v/>
      </c>
      <c r="S1233" s="66"/>
      <c r="T1233" s="63"/>
      <c r="U1233" s="67"/>
      <c r="V1233" s="67"/>
      <c r="W1233" s="67" t="str">
        <f t="shared" si="19"/>
        <v/>
      </c>
      <c r="X1233" s="161" t="str">
        <f>IF(E1233="","",(IF(Table1[[#This Row],[Cur]]="USD",Table1[[#This Row],[Cur_Amount Debit]],Table1[[#This Row],[Cur_Amount Debit]]/Table1[[#This Row],[Exchange Rate]])))</f>
        <v/>
      </c>
      <c r="Y1233" s="161" t="str">
        <f>IF(E1233="","",(IF(Table1[[#This Row],[Cur]]="USD",Table1[[#This Row],[Cur_Amount Credit]],Table1[[#This Row],[Cur_Amount Credit]]/ExchangeRate)))</f>
        <v/>
      </c>
      <c r="Z1233" s="203" t="str">
        <f>IF(E1233="","",(Table1[[#This Row],[Debit USD]]-Table1[[#This Row],[Credit USD]]))</f>
        <v/>
      </c>
      <c r="AA1233" s="122"/>
      <c r="AB1233" s="1"/>
      <c r="AC1233" s="15"/>
      <c r="AD1233" s="15" t="str">
        <f>IF(AND(OR(Table1[[#This Row],[Account]]="15030",Table1[[#This Row],[Account]]="15035",Table1[[#This Row],[Account]]="20150"),Table1[[#This Row],[Vendor ID]]=""),1,"")</f>
        <v/>
      </c>
      <c r="AE1233" s="15"/>
      <c r="AF1233" s="15"/>
      <c r="AG1233" s="15"/>
      <c r="AH1233" s="46" t="str">
        <f>IF(Table1[[#This Row],[Posting Date]]&lt;&gt;"","GJ-"&amp;CountryID,"")</f>
        <v/>
      </c>
      <c r="AI1233" s="59" t="str">
        <f>IF(Table1[[#This Row],[Posting Date]]&lt;&gt;"",Table1[[#This Row],[Posting Date]],"")</f>
        <v/>
      </c>
      <c r="AJ1233" s="46"/>
      <c r="AK1233" s="46" t="str">
        <f>IF(Table1[[#This Row],[Description]]&lt;&gt;"",Table1[[#This Row],[Description]],"")</f>
        <v/>
      </c>
      <c r="AL1233" s="46" t="str">
        <f>IF(Table1[[#This Row],[Posting Date]]&lt;&gt;"",Table1[[#This Row],[Reference Number]],"")</f>
        <v/>
      </c>
      <c r="AM1233" s="46" t="str">
        <f>TRIM(Table1[[#This Row],[Line '#]])</f>
        <v/>
      </c>
      <c r="AN1233" s="46" t="str">
        <f>TRIM(Table1[[#This Row],[Account]])</f>
        <v/>
      </c>
      <c r="AO1233" s="46" t="str">
        <f>IF(Table1[[#This Row],[Posting Date]]&lt;&gt;"",$D$5,"")</f>
        <v/>
      </c>
      <c r="AP1233" s="46" t="str">
        <f>TRIM(Table1[[#This Row],[Departments-Prgrams]])</f>
        <v/>
      </c>
      <c r="AQ1233" s="46" t="str">
        <f>TRIM(Table1[[#This Row],[Grant]])</f>
        <v/>
      </c>
      <c r="AR1233" s="46" t="str">
        <f>TRIM(Table1[[#This Row],[Staff ID]])</f>
        <v/>
      </c>
      <c r="AS1233" s="46" t="str">
        <f>IF(TRIM(Table1[[#This Row],[Budget Code]])=0,"",TRIM(Table1[[#This Row],[Budget Code]]))</f>
        <v/>
      </c>
      <c r="AT1233" s="46" t="str">
        <f>IF(Table1[[#This Row],[Line Description]]&lt;&gt;"",Table1[[#This Row],[Line Description]],"")</f>
        <v/>
      </c>
      <c r="AU1233" s="46" t="str">
        <f>IF(Table1[[#This Row],[Cur_Amount Debit]]&gt;0,ROUND(Table1[[#This Row],[Cur_Amount Debit]],2),"")</f>
        <v/>
      </c>
      <c r="AV1233" s="46" t="str">
        <f>IF(Table1[[#This Row],[Cur_Amount Credit]]&gt;0,ROUND(Table1[[#This Row],[Cur_Amount Credit]],2),"")</f>
        <v/>
      </c>
      <c r="AW1233" s="46" t="str">
        <f>LEFT(Table1[[#This Row],[Cur]],3)</f>
        <v/>
      </c>
      <c r="AX1233" s="59"/>
      <c r="AY1233" s="46"/>
      <c r="AZ1233" s="46" t="str">
        <f>IF(Table1[[#This Row],[Cur]]&lt;&gt;"",IF(Table1[[#This Row],[Cur]]="USD","",ExchangeRate),"")</f>
        <v/>
      </c>
      <c r="BA1233" s="46" t="str">
        <f>IF(Table1[[#This Row],[Grant]]&lt;&gt;"",VLOOKUP(Table1[[#This Row],[Grant]],Grants!B:D,3),"")</f>
        <v/>
      </c>
      <c r="BB1233" s="46" t="str">
        <f>TRIM(Table1[[#This Row],[Vendor ID]])</f>
        <v/>
      </c>
      <c r="BC1233">
        <f>IF(Table1[[#This Row],[Reference Number]]=Q1232,BC1232,BC1232+1)</f>
        <v>2</v>
      </c>
    </row>
    <row r="1234" spans="1:55" ht="11.25" hidden="1" customHeight="1">
      <c r="A1234" s="1"/>
      <c r="B1234" s="88" t="str">
        <f>IF(Table1[[#This Row],[Posting Date]]&lt;&gt;"",IF(Table1[[#This Row],[Reference Number]]=Q1233,B1233+1,1),"")</f>
        <v/>
      </c>
      <c r="C1234" s="61"/>
      <c r="D1234" s="61"/>
      <c r="E1234" s="218"/>
      <c r="F1234" s="143" t="str">
        <f>IFERROR(IF(VLOOKUP(Table1[[#This Row],[Budget Code Description]],Dimentions!$X$6:$AC$132,2,FALSE)="","",VLOOKUP(Table1[[#This Row],[Budget Code Description]],Dimentions!$X$6:$AC$132,2,FALSE)),"")</f>
        <v/>
      </c>
      <c r="G1234" s="143" t="str">
        <f>IFERROR(VLOOKUP(Table1[[#This Row],[Budget Code Description]],Dimentions!$X$6:$AC$132,3,FALSE),"")</f>
        <v/>
      </c>
      <c r="H1234" s="64" t="str">
        <f>IFERROR(VLOOKUP(Table1[[#This Row],[Account]],Dimentions!$S$6:$V$233,2,FALSE),"")</f>
        <v/>
      </c>
      <c r="I1234" s="62">
        <f>_xlfn.NUMBERVALUE(LEFT(Table1[[#This Row],[Account]],1))</f>
        <v>0</v>
      </c>
      <c r="J1234" s="62" t="str">
        <f>IFERROR(VLOOKUP(Table1[[#This Row],[Budget Code Description]],Table6[#All],7,FALSE),"")</f>
        <v/>
      </c>
      <c r="K1234" s="143" t="str">
        <f>IFERROR(VLOOKUP(Table1[[#This Row],[Budget Code Description]],Table6[#All],8,FALSE),"")</f>
        <v/>
      </c>
      <c r="L1234" s="63"/>
      <c r="M1234" s="65" t="str">
        <f>IFERROR(VLOOKUP(Table1[[#This Row],[Staff ID]],Table2[],2,FALSE),"")</f>
        <v/>
      </c>
      <c r="N1234" s="211" t="str">
        <f>IFERROR(IF(VLOOKUP(Table1[[#This Row],[Budget Code Description]],Dimentions!$X$6:$AC$97,4,FALSE)="","",VLOOKUP(Table1[[#This Row],[Budget Code Description]],Dimentions!$X$6:$AC$97,4,FALSE)),"")</f>
        <v/>
      </c>
      <c r="O1234" s="65" t="str">
        <f>IFERROR(VLOOKUP(Table1[[#This Row],[Vendor ID]],Table549[],2,FALSE),"")</f>
        <v/>
      </c>
      <c r="P1234" s="63"/>
      <c r="Q1234" s="143" t="str">
        <f>IF(Table1[[#This Row],[Posting Date]]&lt;&gt;"",$D$9,"")</f>
        <v/>
      </c>
      <c r="R1234" s="159" t="str">
        <f>IF(Table1[[#This Row],[Posting Date]]&lt;&gt;"",$D$10,"")</f>
        <v/>
      </c>
      <c r="S1234" s="66"/>
      <c r="T1234" s="63"/>
      <c r="U1234" s="67"/>
      <c r="V1234" s="67"/>
      <c r="W1234" s="67" t="str">
        <f t="shared" si="19"/>
        <v/>
      </c>
      <c r="X1234" s="161" t="str">
        <f>IF(E1234="","",(IF(Table1[[#This Row],[Cur]]="USD",Table1[[#This Row],[Cur_Amount Debit]],Table1[[#This Row],[Cur_Amount Debit]]/Table1[[#This Row],[Exchange Rate]])))</f>
        <v/>
      </c>
      <c r="Y1234" s="161" t="str">
        <f>IF(E1234="","",(IF(Table1[[#This Row],[Cur]]="USD",Table1[[#This Row],[Cur_Amount Credit]],Table1[[#This Row],[Cur_Amount Credit]]/ExchangeRate)))</f>
        <v/>
      </c>
      <c r="Z1234" s="203" t="str">
        <f>IF(E1234="","",(Table1[[#This Row],[Debit USD]]-Table1[[#This Row],[Credit USD]]))</f>
        <v/>
      </c>
      <c r="AA1234" s="122"/>
      <c r="AB1234" s="1"/>
      <c r="AC1234" s="15"/>
      <c r="AD1234" s="15" t="str">
        <f>IF(AND(OR(Table1[[#This Row],[Account]]="15030",Table1[[#This Row],[Account]]="15035",Table1[[#This Row],[Account]]="20150"),Table1[[#This Row],[Vendor ID]]=""),1,"")</f>
        <v/>
      </c>
      <c r="AE1234" s="15"/>
      <c r="AF1234" s="15"/>
      <c r="AG1234" s="15"/>
      <c r="AH1234" s="46" t="str">
        <f>IF(Table1[[#This Row],[Posting Date]]&lt;&gt;"","GJ-"&amp;CountryID,"")</f>
        <v/>
      </c>
      <c r="AI1234" s="59" t="str">
        <f>IF(Table1[[#This Row],[Posting Date]]&lt;&gt;"",Table1[[#This Row],[Posting Date]],"")</f>
        <v/>
      </c>
      <c r="AJ1234" s="46"/>
      <c r="AK1234" s="46" t="str">
        <f>IF(Table1[[#This Row],[Description]]&lt;&gt;"",Table1[[#This Row],[Description]],"")</f>
        <v/>
      </c>
      <c r="AL1234" s="46" t="str">
        <f>IF(Table1[[#This Row],[Posting Date]]&lt;&gt;"",Table1[[#This Row],[Reference Number]],"")</f>
        <v/>
      </c>
      <c r="AM1234" s="46" t="str">
        <f>TRIM(Table1[[#This Row],[Line '#]])</f>
        <v/>
      </c>
      <c r="AN1234" s="46" t="str">
        <f>TRIM(Table1[[#This Row],[Account]])</f>
        <v/>
      </c>
      <c r="AO1234" s="46" t="str">
        <f>IF(Table1[[#This Row],[Posting Date]]&lt;&gt;"",$D$5,"")</f>
        <v/>
      </c>
      <c r="AP1234" s="46" t="str">
        <f>TRIM(Table1[[#This Row],[Departments-Prgrams]])</f>
        <v/>
      </c>
      <c r="AQ1234" s="46" t="str">
        <f>TRIM(Table1[[#This Row],[Grant]])</f>
        <v/>
      </c>
      <c r="AR1234" s="46" t="str">
        <f>TRIM(Table1[[#This Row],[Staff ID]])</f>
        <v/>
      </c>
      <c r="AS1234" s="46" t="str">
        <f>IF(TRIM(Table1[[#This Row],[Budget Code]])=0,"",TRIM(Table1[[#This Row],[Budget Code]]))</f>
        <v/>
      </c>
      <c r="AT1234" s="46" t="str">
        <f>IF(Table1[[#This Row],[Line Description]]&lt;&gt;"",Table1[[#This Row],[Line Description]],"")</f>
        <v/>
      </c>
      <c r="AU1234" s="46" t="str">
        <f>IF(Table1[[#This Row],[Cur_Amount Debit]]&gt;0,ROUND(Table1[[#This Row],[Cur_Amount Debit]],2),"")</f>
        <v/>
      </c>
      <c r="AV1234" s="46" t="str">
        <f>IF(Table1[[#This Row],[Cur_Amount Credit]]&gt;0,ROUND(Table1[[#This Row],[Cur_Amount Credit]],2),"")</f>
        <v/>
      </c>
      <c r="AW1234" s="46" t="str">
        <f>LEFT(Table1[[#This Row],[Cur]],3)</f>
        <v/>
      </c>
      <c r="AX1234" s="59"/>
      <c r="AY1234" s="46"/>
      <c r="AZ1234" s="46" t="str">
        <f>IF(Table1[[#This Row],[Cur]]&lt;&gt;"",IF(Table1[[#This Row],[Cur]]="USD","",ExchangeRate),"")</f>
        <v/>
      </c>
      <c r="BA1234" s="46" t="str">
        <f>IF(Table1[[#This Row],[Grant]]&lt;&gt;"",VLOOKUP(Table1[[#This Row],[Grant]],Grants!B:D,3),"")</f>
        <v/>
      </c>
      <c r="BB1234" s="46" t="str">
        <f>TRIM(Table1[[#This Row],[Vendor ID]])</f>
        <v/>
      </c>
      <c r="BC1234">
        <f>IF(Table1[[#This Row],[Reference Number]]=Q1233,BC1233,BC1233+1)</f>
        <v>2</v>
      </c>
    </row>
    <row r="1235" spans="1:55" ht="11.25" hidden="1" customHeight="1">
      <c r="A1235" s="1"/>
      <c r="B1235" s="88" t="str">
        <f>IF(Table1[[#This Row],[Posting Date]]&lt;&gt;"",IF(Table1[[#This Row],[Reference Number]]=Q1234,B1234+1,1),"")</f>
        <v/>
      </c>
      <c r="C1235" s="61"/>
      <c r="D1235" s="61"/>
      <c r="E1235" s="218"/>
      <c r="F1235" s="143" t="str">
        <f>IFERROR(IF(VLOOKUP(Table1[[#This Row],[Budget Code Description]],Dimentions!$X$6:$AC$132,2,FALSE)="","",VLOOKUP(Table1[[#This Row],[Budget Code Description]],Dimentions!$X$6:$AC$132,2,FALSE)),"")</f>
        <v/>
      </c>
      <c r="G1235" s="143" t="str">
        <f>IFERROR(VLOOKUP(Table1[[#This Row],[Budget Code Description]],Dimentions!$X$6:$AC$132,3,FALSE),"")</f>
        <v/>
      </c>
      <c r="H1235" s="64" t="str">
        <f>IFERROR(VLOOKUP(Table1[[#This Row],[Account]],Dimentions!$S$6:$V$233,2,FALSE),"")</f>
        <v/>
      </c>
      <c r="I1235" s="62">
        <f>_xlfn.NUMBERVALUE(LEFT(Table1[[#This Row],[Account]],1))</f>
        <v>0</v>
      </c>
      <c r="J1235" s="62" t="str">
        <f>IFERROR(VLOOKUP(Table1[[#This Row],[Budget Code Description]],Table6[#All],7,FALSE),"")</f>
        <v/>
      </c>
      <c r="K1235" s="143" t="str">
        <f>IFERROR(VLOOKUP(Table1[[#This Row],[Budget Code Description]],Table6[#All],8,FALSE),"")</f>
        <v/>
      </c>
      <c r="L1235" s="63"/>
      <c r="M1235" s="65" t="str">
        <f>IFERROR(VLOOKUP(Table1[[#This Row],[Staff ID]],Table2[],2,FALSE),"")</f>
        <v/>
      </c>
      <c r="N1235" s="211" t="str">
        <f>IFERROR(IF(VLOOKUP(Table1[[#This Row],[Budget Code Description]],Dimentions!$X$6:$AC$97,4,FALSE)="","",VLOOKUP(Table1[[#This Row],[Budget Code Description]],Dimentions!$X$6:$AC$97,4,FALSE)),"")</f>
        <v/>
      </c>
      <c r="O1235" s="65" t="str">
        <f>IFERROR(VLOOKUP(Table1[[#This Row],[Vendor ID]],Table549[],2,FALSE),"")</f>
        <v/>
      </c>
      <c r="P1235" s="63"/>
      <c r="Q1235" s="143" t="str">
        <f>IF(Table1[[#This Row],[Posting Date]]&lt;&gt;"",$D$9,"")</f>
        <v/>
      </c>
      <c r="R1235" s="159" t="str">
        <f>IF(Table1[[#This Row],[Posting Date]]&lt;&gt;"",$D$10,"")</f>
        <v/>
      </c>
      <c r="S1235" s="66"/>
      <c r="T1235" s="63"/>
      <c r="U1235" s="67"/>
      <c r="V1235" s="67"/>
      <c r="W1235" s="67" t="str">
        <f t="shared" si="19"/>
        <v/>
      </c>
      <c r="X1235" s="161" t="str">
        <f>IF(E1235="","",(IF(Table1[[#This Row],[Cur]]="USD",Table1[[#This Row],[Cur_Amount Debit]],Table1[[#This Row],[Cur_Amount Debit]]/Table1[[#This Row],[Exchange Rate]])))</f>
        <v/>
      </c>
      <c r="Y1235" s="161" t="str">
        <f>IF(E1235="","",(IF(Table1[[#This Row],[Cur]]="USD",Table1[[#This Row],[Cur_Amount Credit]],Table1[[#This Row],[Cur_Amount Credit]]/ExchangeRate)))</f>
        <v/>
      </c>
      <c r="Z1235" s="203" t="str">
        <f>IF(E1235="","",(Table1[[#This Row],[Debit USD]]-Table1[[#This Row],[Credit USD]]))</f>
        <v/>
      </c>
      <c r="AA1235" s="122"/>
      <c r="AB1235" s="1"/>
      <c r="AC1235" s="15"/>
      <c r="AD1235" s="15" t="str">
        <f>IF(AND(OR(Table1[[#This Row],[Account]]="15030",Table1[[#This Row],[Account]]="15035",Table1[[#This Row],[Account]]="20150"),Table1[[#This Row],[Vendor ID]]=""),1,"")</f>
        <v/>
      </c>
      <c r="AE1235" s="15"/>
      <c r="AF1235" s="15"/>
      <c r="AG1235" s="15"/>
      <c r="AH1235" s="46" t="str">
        <f>IF(Table1[[#This Row],[Posting Date]]&lt;&gt;"","GJ-"&amp;CountryID,"")</f>
        <v/>
      </c>
      <c r="AI1235" s="59" t="str">
        <f>IF(Table1[[#This Row],[Posting Date]]&lt;&gt;"",Table1[[#This Row],[Posting Date]],"")</f>
        <v/>
      </c>
      <c r="AJ1235" s="46"/>
      <c r="AK1235" s="46" t="str">
        <f>IF(Table1[[#This Row],[Description]]&lt;&gt;"",Table1[[#This Row],[Description]],"")</f>
        <v/>
      </c>
      <c r="AL1235" s="46" t="str">
        <f>IF(Table1[[#This Row],[Posting Date]]&lt;&gt;"",Table1[[#This Row],[Reference Number]],"")</f>
        <v/>
      </c>
      <c r="AM1235" s="46" t="str">
        <f>TRIM(Table1[[#This Row],[Line '#]])</f>
        <v/>
      </c>
      <c r="AN1235" s="46" t="str">
        <f>TRIM(Table1[[#This Row],[Account]])</f>
        <v/>
      </c>
      <c r="AO1235" s="46" t="str">
        <f>IF(Table1[[#This Row],[Posting Date]]&lt;&gt;"",$D$5,"")</f>
        <v/>
      </c>
      <c r="AP1235" s="46" t="str">
        <f>TRIM(Table1[[#This Row],[Departments-Prgrams]])</f>
        <v/>
      </c>
      <c r="AQ1235" s="46" t="str">
        <f>TRIM(Table1[[#This Row],[Grant]])</f>
        <v/>
      </c>
      <c r="AR1235" s="46" t="str">
        <f>TRIM(Table1[[#This Row],[Staff ID]])</f>
        <v/>
      </c>
      <c r="AS1235" s="46" t="str">
        <f>IF(TRIM(Table1[[#This Row],[Budget Code]])=0,"",TRIM(Table1[[#This Row],[Budget Code]]))</f>
        <v/>
      </c>
      <c r="AT1235" s="46" t="str">
        <f>IF(Table1[[#This Row],[Line Description]]&lt;&gt;"",Table1[[#This Row],[Line Description]],"")</f>
        <v/>
      </c>
      <c r="AU1235" s="46" t="str">
        <f>IF(Table1[[#This Row],[Cur_Amount Debit]]&gt;0,ROUND(Table1[[#This Row],[Cur_Amount Debit]],2),"")</f>
        <v/>
      </c>
      <c r="AV1235" s="46" t="str">
        <f>IF(Table1[[#This Row],[Cur_Amount Credit]]&gt;0,ROUND(Table1[[#This Row],[Cur_Amount Credit]],2),"")</f>
        <v/>
      </c>
      <c r="AW1235" s="46" t="str">
        <f>LEFT(Table1[[#This Row],[Cur]],3)</f>
        <v/>
      </c>
      <c r="AX1235" s="59"/>
      <c r="AY1235" s="46"/>
      <c r="AZ1235" s="46" t="str">
        <f>IF(Table1[[#This Row],[Cur]]&lt;&gt;"",IF(Table1[[#This Row],[Cur]]="USD","",ExchangeRate),"")</f>
        <v/>
      </c>
      <c r="BA1235" s="46" t="str">
        <f>IF(Table1[[#This Row],[Grant]]&lt;&gt;"",VLOOKUP(Table1[[#This Row],[Grant]],Grants!B:D,3),"")</f>
        <v/>
      </c>
      <c r="BB1235" s="46" t="str">
        <f>TRIM(Table1[[#This Row],[Vendor ID]])</f>
        <v/>
      </c>
      <c r="BC1235">
        <f>IF(Table1[[#This Row],[Reference Number]]=Q1234,BC1234,BC1234+1)</f>
        <v>2</v>
      </c>
    </row>
    <row r="1236" spans="1:55" ht="11.25" hidden="1" customHeight="1">
      <c r="A1236" s="1"/>
      <c r="B1236" s="88" t="str">
        <f>IF(Table1[[#This Row],[Posting Date]]&lt;&gt;"",IF(Table1[[#This Row],[Reference Number]]=Q1235,B1235+1,1),"")</f>
        <v/>
      </c>
      <c r="C1236" s="61"/>
      <c r="D1236" s="61"/>
      <c r="E1236" s="218"/>
      <c r="F1236" s="143" t="str">
        <f>IFERROR(IF(VLOOKUP(Table1[[#This Row],[Budget Code Description]],Dimentions!$X$6:$AC$132,2,FALSE)="","",VLOOKUP(Table1[[#This Row],[Budget Code Description]],Dimentions!$X$6:$AC$132,2,FALSE)),"")</f>
        <v/>
      </c>
      <c r="G1236" s="143" t="str">
        <f>IFERROR(VLOOKUP(Table1[[#This Row],[Budget Code Description]],Dimentions!$X$6:$AC$132,3,FALSE),"")</f>
        <v/>
      </c>
      <c r="H1236" s="64" t="str">
        <f>IFERROR(VLOOKUP(Table1[[#This Row],[Account]],Dimentions!$S$6:$V$233,2,FALSE),"")</f>
        <v/>
      </c>
      <c r="I1236" s="62">
        <f>_xlfn.NUMBERVALUE(LEFT(Table1[[#This Row],[Account]],1))</f>
        <v>0</v>
      </c>
      <c r="J1236" s="62" t="str">
        <f>IFERROR(VLOOKUP(Table1[[#This Row],[Budget Code Description]],Table6[#All],7,FALSE),"")</f>
        <v/>
      </c>
      <c r="K1236" s="143" t="str">
        <f>IFERROR(VLOOKUP(Table1[[#This Row],[Budget Code Description]],Table6[#All],8,FALSE),"")</f>
        <v/>
      </c>
      <c r="L1236" s="63"/>
      <c r="M1236" s="65" t="str">
        <f>IFERROR(VLOOKUP(Table1[[#This Row],[Staff ID]],Table2[],2,FALSE),"")</f>
        <v/>
      </c>
      <c r="N1236" s="211" t="str">
        <f>IFERROR(IF(VLOOKUP(Table1[[#This Row],[Budget Code Description]],Dimentions!$X$6:$AC$97,4,FALSE)="","",VLOOKUP(Table1[[#This Row],[Budget Code Description]],Dimentions!$X$6:$AC$97,4,FALSE)),"")</f>
        <v/>
      </c>
      <c r="O1236" s="65" t="str">
        <f>IFERROR(VLOOKUP(Table1[[#This Row],[Vendor ID]],Table549[],2,FALSE),"")</f>
        <v/>
      </c>
      <c r="P1236" s="63"/>
      <c r="Q1236" s="143" t="str">
        <f>IF(Table1[[#This Row],[Posting Date]]&lt;&gt;"",$D$9,"")</f>
        <v/>
      </c>
      <c r="R1236" s="159" t="str">
        <f>IF(Table1[[#This Row],[Posting Date]]&lt;&gt;"",$D$10,"")</f>
        <v/>
      </c>
      <c r="S1236" s="66"/>
      <c r="T1236" s="63"/>
      <c r="U1236" s="67"/>
      <c r="V1236" s="67"/>
      <c r="W1236" s="67" t="str">
        <f t="shared" si="19"/>
        <v/>
      </c>
      <c r="X1236" s="161" t="str">
        <f>IF(E1236="","",(IF(Table1[[#This Row],[Cur]]="USD",Table1[[#This Row],[Cur_Amount Debit]],Table1[[#This Row],[Cur_Amount Debit]]/Table1[[#This Row],[Exchange Rate]])))</f>
        <v/>
      </c>
      <c r="Y1236" s="161" t="str">
        <f>IF(E1236="","",(IF(Table1[[#This Row],[Cur]]="USD",Table1[[#This Row],[Cur_Amount Credit]],Table1[[#This Row],[Cur_Amount Credit]]/ExchangeRate)))</f>
        <v/>
      </c>
      <c r="Z1236" s="203" t="str">
        <f>IF(E1236="","",(Table1[[#This Row],[Debit USD]]-Table1[[#This Row],[Credit USD]]))</f>
        <v/>
      </c>
      <c r="AA1236" s="122"/>
      <c r="AB1236" s="1"/>
      <c r="AC1236" s="15"/>
      <c r="AD1236" s="15" t="str">
        <f>IF(AND(OR(Table1[[#This Row],[Account]]="15030",Table1[[#This Row],[Account]]="15035",Table1[[#This Row],[Account]]="20150"),Table1[[#This Row],[Vendor ID]]=""),1,"")</f>
        <v/>
      </c>
      <c r="AE1236" s="15"/>
      <c r="AF1236" s="15"/>
      <c r="AG1236" s="15"/>
      <c r="AH1236" s="46" t="str">
        <f>IF(Table1[[#This Row],[Posting Date]]&lt;&gt;"","GJ-"&amp;CountryID,"")</f>
        <v/>
      </c>
      <c r="AI1236" s="59" t="str">
        <f>IF(Table1[[#This Row],[Posting Date]]&lt;&gt;"",Table1[[#This Row],[Posting Date]],"")</f>
        <v/>
      </c>
      <c r="AJ1236" s="46"/>
      <c r="AK1236" s="46" t="str">
        <f>IF(Table1[[#This Row],[Description]]&lt;&gt;"",Table1[[#This Row],[Description]],"")</f>
        <v/>
      </c>
      <c r="AL1236" s="46" t="str">
        <f>IF(Table1[[#This Row],[Posting Date]]&lt;&gt;"",Table1[[#This Row],[Reference Number]],"")</f>
        <v/>
      </c>
      <c r="AM1236" s="46" t="str">
        <f>TRIM(Table1[[#This Row],[Line '#]])</f>
        <v/>
      </c>
      <c r="AN1236" s="46" t="str">
        <f>TRIM(Table1[[#This Row],[Account]])</f>
        <v/>
      </c>
      <c r="AO1236" s="46" t="str">
        <f>IF(Table1[[#This Row],[Posting Date]]&lt;&gt;"",$D$5,"")</f>
        <v/>
      </c>
      <c r="AP1236" s="46" t="str">
        <f>TRIM(Table1[[#This Row],[Departments-Prgrams]])</f>
        <v/>
      </c>
      <c r="AQ1236" s="46" t="str">
        <f>TRIM(Table1[[#This Row],[Grant]])</f>
        <v/>
      </c>
      <c r="AR1236" s="46" t="str">
        <f>TRIM(Table1[[#This Row],[Staff ID]])</f>
        <v/>
      </c>
      <c r="AS1236" s="46" t="str">
        <f>IF(TRIM(Table1[[#This Row],[Budget Code]])=0,"",TRIM(Table1[[#This Row],[Budget Code]]))</f>
        <v/>
      </c>
      <c r="AT1236" s="46" t="str">
        <f>IF(Table1[[#This Row],[Line Description]]&lt;&gt;"",Table1[[#This Row],[Line Description]],"")</f>
        <v/>
      </c>
      <c r="AU1236" s="46" t="str">
        <f>IF(Table1[[#This Row],[Cur_Amount Debit]]&gt;0,ROUND(Table1[[#This Row],[Cur_Amount Debit]],2),"")</f>
        <v/>
      </c>
      <c r="AV1236" s="46" t="str">
        <f>IF(Table1[[#This Row],[Cur_Amount Credit]]&gt;0,ROUND(Table1[[#This Row],[Cur_Amount Credit]],2),"")</f>
        <v/>
      </c>
      <c r="AW1236" s="46" t="str">
        <f>LEFT(Table1[[#This Row],[Cur]],3)</f>
        <v/>
      </c>
      <c r="AX1236" s="59"/>
      <c r="AY1236" s="46"/>
      <c r="AZ1236" s="46" t="str">
        <f>IF(Table1[[#This Row],[Cur]]&lt;&gt;"",IF(Table1[[#This Row],[Cur]]="USD","",ExchangeRate),"")</f>
        <v/>
      </c>
      <c r="BA1236" s="46" t="str">
        <f>IF(Table1[[#This Row],[Grant]]&lt;&gt;"",VLOOKUP(Table1[[#This Row],[Grant]],Grants!B:D,3),"")</f>
        <v/>
      </c>
      <c r="BB1236" s="46" t="str">
        <f>TRIM(Table1[[#This Row],[Vendor ID]])</f>
        <v/>
      </c>
      <c r="BC1236">
        <f>IF(Table1[[#This Row],[Reference Number]]=Q1235,BC1235,BC1235+1)</f>
        <v>2</v>
      </c>
    </row>
    <row r="1237" spans="1:55" ht="11.25" hidden="1" customHeight="1">
      <c r="A1237" s="1"/>
      <c r="B1237" s="88" t="str">
        <f>IF(Table1[[#This Row],[Posting Date]]&lt;&gt;"",IF(Table1[[#This Row],[Reference Number]]=Q1236,B1236+1,1),"")</f>
        <v/>
      </c>
      <c r="C1237" s="61"/>
      <c r="D1237" s="61"/>
      <c r="E1237" s="218"/>
      <c r="F1237" s="143" t="str">
        <f>IFERROR(IF(VLOOKUP(Table1[[#This Row],[Budget Code Description]],Dimentions!$X$6:$AC$132,2,FALSE)="","",VLOOKUP(Table1[[#This Row],[Budget Code Description]],Dimentions!$X$6:$AC$132,2,FALSE)),"")</f>
        <v/>
      </c>
      <c r="G1237" s="143" t="str">
        <f>IFERROR(VLOOKUP(Table1[[#This Row],[Budget Code Description]],Dimentions!$X$6:$AC$132,3,FALSE),"")</f>
        <v/>
      </c>
      <c r="H1237" s="64" t="str">
        <f>IFERROR(VLOOKUP(Table1[[#This Row],[Account]],Dimentions!$S$6:$V$233,2,FALSE),"")</f>
        <v/>
      </c>
      <c r="I1237" s="62">
        <f>_xlfn.NUMBERVALUE(LEFT(Table1[[#This Row],[Account]],1))</f>
        <v>0</v>
      </c>
      <c r="J1237" s="62" t="str">
        <f>IFERROR(VLOOKUP(Table1[[#This Row],[Budget Code Description]],Table6[#All],7,FALSE),"")</f>
        <v/>
      </c>
      <c r="K1237" s="143" t="str">
        <f>IFERROR(VLOOKUP(Table1[[#This Row],[Budget Code Description]],Table6[#All],8,FALSE),"")</f>
        <v/>
      </c>
      <c r="L1237" s="63"/>
      <c r="M1237" s="65" t="str">
        <f>IFERROR(VLOOKUP(Table1[[#This Row],[Staff ID]],Table2[],2,FALSE),"")</f>
        <v/>
      </c>
      <c r="N1237" s="211" t="str">
        <f>IFERROR(IF(VLOOKUP(Table1[[#This Row],[Budget Code Description]],Dimentions!$X$6:$AC$97,4,FALSE)="","",VLOOKUP(Table1[[#This Row],[Budget Code Description]],Dimentions!$X$6:$AC$97,4,FALSE)),"")</f>
        <v/>
      </c>
      <c r="O1237" s="65" t="str">
        <f>IFERROR(VLOOKUP(Table1[[#This Row],[Vendor ID]],Table549[],2,FALSE),"")</f>
        <v/>
      </c>
      <c r="P1237" s="63"/>
      <c r="Q1237" s="143" t="str">
        <f>IF(Table1[[#This Row],[Posting Date]]&lt;&gt;"",$D$9,"")</f>
        <v/>
      </c>
      <c r="R1237" s="159" t="str">
        <f>IF(Table1[[#This Row],[Posting Date]]&lt;&gt;"",$D$10,"")</f>
        <v/>
      </c>
      <c r="S1237" s="66"/>
      <c r="T1237" s="63"/>
      <c r="U1237" s="67"/>
      <c r="V1237" s="67"/>
      <c r="W1237" s="67" t="str">
        <f t="shared" si="19"/>
        <v/>
      </c>
      <c r="X1237" s="161" t="str">
        <f>IF(E1237="","",(IF(Table1[[#This Row],[Cur]]="USD",Table1[[#This Row],[Cur_Amount Debit]],Table1[[#This Row],[Cur_Amount Debit]]/Table1[[#This Row],[Exchange Rate]])))</f>
        <v/>
      </c>
      <c r="Y1237" s="161" t="str">
        <f>IF(E1237="","",(IF(Table1[[#This Row],[Cur]]="USD",Table1[[#This Row],[Cur_Amount Credit]],Table1[[#This Row],[Cur_Amount Credit]]/ExchangeRate)))</f>
        <v/>
      </c>
      <c r="Z1237" s="203" t="str">
        <f>IF(E1237="","",(Table1[[#This Row],[Debit USD]]-Table1[[#This Row],[Credit USD]]))</f>
        <v/>
      </c>
      <c r="AA1237" s="122"/>
      <c r="AB1237" s="1"/>
      <c r="AC1237" s="15"/>
      <c r="AD1237" s="15" t="str">
        <f>IF(AND(OR(Table1[[#This Row],[Account]]="15030",Table1[[#This Row],[Account]]="15035",Table1[[#This Row],[Account]]="20150"),Table1[[#This Row],[Vendor ID]]=""),1,"")</f>
        <v/>
      </c>
      <c r="AE1237" s="15"/>
      <c r="AF1237" s="15"/>
      <c r="AG1237" s="15"/>
      <c r="AH1237" s="46" t="str">
        <f>IF(Table1[[#This Row],[Posting Date]]&lt;&gt;"","GJ-"&amp;CountryID,"")</f>
        <v/>
      </c>
      <c r="AI1237" s="59" t="str">
        <f>IF(Table1[[#This Row],[Posting Date]]&lt;&gt;"",Table1[[#This Row],[Posting Date]],"")</f>
        <v/>
      </c>
      <c r="AJ1237" s="46"/>
      <c r="AK1237" s="46" t="str">
        <f>IF(Table1[[#This Row],[Description]]&lt;&gt;"",Table1[[#This Row],[Description]],"")</f>
        <v/>
      </c>
      <c r="AL1237" s="46" t="str">
        <f>IF(Table1[[#This Row],[Posting Date]]&lt;&gt;"",Table1[[#This Row],[Reference Number]],"")</f>
        <v/>
      </c>
      <c r="AM1237" s="46" t="str">
        <f>TRIM(Table1[[#This Row],[Line '#]])</f>
        <v/>
      </c>
      <c r="AN1237" s="46" t="str">
        <f>TRIM(Table1[[#This Row],[Account]])</f>
        <v/>
      </c>
      <c r="AO1237" s="46" t="str">
        <f>IF(Table1[[#This Row],[Posting Date]]&lt;&gt;"",$D$5,"")</f>
        <v/>
      </c>
      <c r="AP1237" s="46" t="str">
        <f>TRIM(Table1[[#This Row],[Departments-Prgrams]])</f>
        <v/>
      </c>
      <c r="AQ1237" s="46" t="str">
        <f>TRIM(Table1[[#This Row],[Grant]])</f>
        <v/>
      </c>
      <c r="AR1237" s="46" t="str">
        <f>TRIM(Table1[[#This Row],[Staff ID]])</f>
        <v/>
      </c>
      <c r="AS1237" s="46" t="str">
        <f>IF(TRIM(Table1[[#This Row],[Budget Code]])=0,"",TRIM(Table1[[#This Row],[Budget Code]]))</f>
        <v/>
      </c>
      <c r="AT1237" s="46" t="str">
        <f>IF(Table1[[#This Row],[Line Description]]&lt;&gt;"",Table1[[#This Row],[Line Description]],"")</f>
        <v/>
      </c>
      <c r="AU1237" s="46" t="str">
        <f>IF(Table1[[#This Row],[Cur_Amount Debit]]&gt;0,ROUND(Table1[[#This Row],[Cur_Amount Debit]],2),"")</f>
        <v/>
      </c>
      <c r="AV1237" s="46" t="str">
        <f>IF(Table1[[#This Row],[Cur_Amount Credit]]&gt;0,ROUND(Table1[[#This Row],[Cur_Amount Credit]],2),"")</f>
        <v/>
      </c>
      <c r="AW1237" s="46" t="str">
        <f>LEFT(Table1[[#This Row],[Cur]],3)</f>
        <v/>
      </c>
      <c r="AX1237" s="59"/>
      <c r="AY1237" s="46"/>
      <c r="AZ1237" s="46" t="str">
        <f>IF(Table1[[#This Row],[Cur]]&lt;&gt;"",IF(Table1[[#This Row],[Cur]]="USD","",ExchangeRate),"")</f>
        <v/>
      </c>
      <c r="BA1237" s="46" t="str">
        <f>IF(Table1[[#This Row],[Grant]]&lt;&gt;"",VLOOKUP(Table1[[#This Row],[Grant]],Grants!B:D,3),"")</f>
        <v/>
      </c>
      <c r="BB1237" s="46" t="str">
        <f>TRIM(Table1[[#This Row],[Vendor ID]])</f>
        <v/>
      </c>
      <c r="BC1237">
        <f>IF(Table1[[#This Row],[Reference Number]]=Q1236,BC1236,BC1236+1)</f>
        <v>2</v>
      </c>
    </row>
    <row r="1238" spans="1:55" ht="11.25" hidden="1" customHeight="1">
      <c r="A1238" s="1"/>
      <c r="B1238" s="88" t="str">
        <f>IF(Table1[[#This Row],[Posting Date]]&lt;&gt;"",IF(Table1[[#This Row],[Reference Number]]=Q1237,B1237+1,1),"")</f>
        <v/>
      </c>
      <c r="C1238" s="61"/>
      <c r="D1238" s="61"/>
      <c r="E1238" s="218"/>
      <c r="F1238" s="143" t="str">
        <f>IFERROR(IF(VLOOKUP(Table1[[#This Row],[Budget Code Description]],Dimentions!$X$6:$AC$132,2,FALSE)="","",VLOOKUP(Table1[[#This Row],[Budget Code Description]],Dimentions!$X$6:$AC$132,2,FALSE)),"")</f>
        <v/>
      </c>
      <c r="G1238" s="143" t="str">
        <f>IFERROR(VLOOKUP(Table1[[#This Row],[Budget Code Description]],Dimentions!$X$6:$AC$132,3,FALSE),"")</f>
        <v/>
      </c>
      <c r="H1238" s="64" t="str">
        <f>IFERROR(VLOOKUP(Table1[[#This Row],[Account]],Dimentions!$S$6:$V$233,2,FALSE),"")</f>
        <v/>
      </c>
      <c r="I1238" s="62">
        <f>_xlfn.NUMBERVALUE(LEFT(Table1[[#This Row],[Account]],1))</f>
        <v>0</v>
      </c>
      <c r="J1238" s="62" t="str">
        <f>IFERROR(VLOOKUP(Table1[[#This Row],[Budget Code Description]],Table6[#All],7,FALSE),"")</f>
        <v/>
      </c>
      <c r="K1238" s="143" t="str">
        <f>IFERROR(VLOOKUP(Table1[[#This Row],[Budget Code Description]],Table6[#All],8,FALSE),"")</f>
        <v/>
      </c>
      <c r="L1238" s="63"/>
      <c r="M1238" s="65" t="str">
        <f>IFERROR(VLOOKUP(Table1[[#This Row],[Staff ID]],Table2[],2,FALSE),"")</f>
        <v/>
      </c>
      <c r="N1238" s="211" t="str">
        <f>IFERROR(IF(VLOOKUP(Table1[[#This Row],[Budget Code Description]],Dimentions!$X$6:$AC$97,4,FALSE)="","",VLOOKUP(Table1[[#This Row],[Budget Code Description]],Dimentions!$X$6:$AC$97,4,FALSE)),"")</f>
        <v/>
      </c>
      <c r="O1238" s="65" t="str">
        <f>IFERROR(VLOOKUP(Table1[[#This Row],[Vendor ID]],Table549[],2,FALSE),"")</f>
        <v/>
      </c>
      <c r="P1238" s="63"/>
      <c r="Q1238" s="143" t="str">
        <f>IF(Table1[[#This Row],[Posting Date]]&lt;&gt;"",$D$9,"")</f>
        <v/>
      </c>
      <c r="R1238" s="159" t="str">
        <f>IF(Table1[[#This Row],[Posting Date]]&lt;&gt;"",$D$10,"")</f>
        <v/>
      </c>
      <c r="S1238" s="66"/>
      <c r="T1238" s="63"/>
      <c r="U1238" s="67"/>
      <c r="V1238" s="67"/>
      <c r="W1238" s="67" t="str">
        <f t="shared" si="19"/>
        <v/>
      </c>
      <c r="X1238" s="161" t="str">
        <f>IF(E1238="","",(IF(Table1[[#This Row],[Cur]]="USD",Table1[[#This Row],[Cur_Amount Debit]],Table1[[#This Row],[Cur_Amount Debit]]/Table1[[#This Row],[Exchange Rate]])))</f>
        <v/>
      </c>
      <c r="Y1238" s="161" t="str">
        <f>IF(E1238="","",(IF(Table1[[#This Row],[Cur]]="USD",Table1[[#This Row],[Cur_Amount Credit]],Table1[[#This Row],[Cur_Amount Credit]]/ExchangeRate)))</f>
        <v/>
      </c>
      <c r="Z1238" s="203" t="str">
        <f>IF(E1238="","",(Table1[[#This Row],[Debit USD]]-Table1[[#This Row],[Credit USD]]))</f>
        <v/>
      </c>
      <c r="AA1238" s="122"/>
      <c r="AB1238" s="1"/>
      <c r="AC1238" s="15"/>
      <c r="AD1238" s="15" t="str">
        <f>IF(AND(OR(Table1[[#This Row],[Account]]="15030",Table1[[#This Row],[Account]]="15035",Table1[[#This Row],[Account]]="20150"),Table1[[#This Row],[Vendor ID]]=""),1,"")</f>
        <v/>
      </c>
      <c r="AE1238" s="15"/>
      <c r="AF1238" s="15"/>
      <c r="AG1238" s="15"/>
      <c r="AH1238" s="46" t="str">
        <f>IF(Table1[[#This Row],[Posting Date]]&lt;&gt;"","GJ-"&amp;CountryID,"")</f>
        <v/>
      </c>
      <c r="AI1238" s="59" t="str">
        <f>IF(Table1[[#This Row],[Posting Date]]&lt;&gt;"",Table1[[#This Row],[Posting Date]],"")</f>
        <v/>
      </c>
      <c r="AJ1238" s="46"/>
      <c r="AK1238" s="46" t="str">
        <f>IF(Table1[[#This Row],[Description]]&lt;&gt;"",Table1[[#This Row],[Description]],"")</f>
        <v/>
      </c>
      <c r="AL1238" s="46" t="str">
        <f>IF(Table1[[#This Row],[Posting Date]]&lt;&gt;"",Table1[[#This Row],[Reference Number]],"")</f>
        <v/>
      </c>
      <c r="AM1238" s="46" t="str">
        <f>TRIM(Table1[[#This Row],[Line '#]])</f>
        <v/>
      </c>
      <c r="AN1238" s="46" t="str">
        <f>TRIM(Table1[[#This Row],[Account]])</f>
        <v/>
      </c>
      <c r="AO1238" s="46" t="str">
        <f>IF(Table1[[#This Row],[Posting Date]]&lt;&gt;"",$D$5,"")</f>
        <v/>
      </c>
      <c r="AP1238" s="46" t="str">
        <f>TRIM(Table1[[#This Row],[Departments-Prgrams]])</f>
        <v/>
      </c>
      <c r="AQ1238" s="46" t="str">
        <f>TRIM(Table1[[#This Row],[Grant]])</f>
        <v/>
      </c>
      <c r="AR1238" s="46" t="str">
        <f>TRIM(Table1[[#This Row],[Staff ID]])</f>
        <v/>
      </c>
      <c r="AS1238" s="46" t="str">
        <f>IF(TRIM(Table1[[#This Row],[Budget Code]])=0,"",TRIM(Table1[[#This Row],[Budget Code]]))</f>
        <v/>
      </c>
      <c r="AT1238" s="46" t="str">
        <f>IF(Table1[[#This Row],[Line Description]]&lt;&gt;"",Table1[[#This Row],[Line Description]],"")</f>
        <v/>
      </c>
      <c r="AU1238" s="46" t="str">
        <f>IF(Table1[[#This Row],[Cur_Amount Debit]]&gt;0,ROUND(Table1[[#This Row],[Cur_Amount Debit]],2),"")</f>
        <v/>
      </c>
      <c r="AV1238" s="46" t="str">
        <f>IF(Table1[[#This Row],[Cur_Amount Credit]]&gt;0,ROUND(Table1[[#This Row],[Cur_Amount Credit]],2),"")</f>
        <v/>
      </c>
      <c r="AW1238" s="46" t="str">
        <f>LEFT(Table1[[#This Row],[Cur]],3)</f>
        <v/>
      </c>
      <c r="AX1238" s="59"/>
      <c r="AY1238" s="46"/>
      <c r="AZ1238" s="46" t="str">
        <f>IF(Table1[[#This Row],[Cur]]&lt;&gt;"",IF(Table1[[#This Row],[Cur]]="USD","",ExchangeRate),"")</f>
        <v/>
      </c>
      <c r="BA1238" s="46" t="str">
        <f>IF(Table1[[#This Row],[Grant]]&lt;&gt;"",VLOOKUP(Table1[[#This Row],[Grant]],Grants!B:D,3),"")</f>
        <v/>
      </c>
      <c r="BB1238" s="46" t="str">
        <f>TRIM(Table1[[#This Row],[Vendor ID]])</f>
        <v/>
      </c>
      <c r="BC1238">
        <f>IF(Table1[[#This Row],[Reference Number]]=Q1237,BC1237,BC1237+1)</f>
        <v>2</v>
      </c>
    </row>
    <row r="1239" spans="1:55" ht="11.25" hidden="1" customHeight="1">
      <c r="A1239" s="1"/>
      <c r="B1239" s="88" t="str">
        <f>IF(Table1[[#This Row],[Posting Date]]&lt;&gt;"",IF(Table1[[#This Row],[Reference Number]]=Q1238,B1238+1,1),"")</f>
        <v/>
      </c>
      <c r="C1239" s="61"/>
      <c r="D1239" s="61"/>
      <c r="E1239" s="218"/>
      <c r="F1239" s="143" t="str">
        <f>IFERROR(IF(VLOOKUP(Table1[[#This Row],[Budget Code Description]],Dimentions!$X$6:$AC$132,2,FALSE)="","",VLOOKUP(Table1[[#This Row],[Budget Code Description]],Dimentions!$X$6:$AC$132,2,FALSE)),"")</f>
        <v/>
      </c>
      <c r="G1239" s="143" t="str">
        <f>IFERROR(VLOOKUP(Table1[[#This Row],[Budget Code Description]],Dimentions!$X$6:$AC$132,3,FALSE),"")</f>
        <v/>
      </c>
      <c r="H1239" s="64" t="str">
        <f>IFERROR(VLOOKUP(Table1[[#This Row],[Account]],Dimentions!$S$6:$V$233,2,FALSE),"")</f>
        <v/>
      </c>
      <c r="I1239" s="62">
        <f>_xlfn.NUMBERVALUE(LEFT(Table1[[#This Row],[Account]],1))</f>
        <v>0</v>
      </c>
      <c r="J1239" s="62" t="str">
        <f>IFERROR(VLOOKUP(Table1[[#This Row],[Budget Code Description]],Table6[#All],7,FALSE),"")</f>
        <v/>
      </c>
      <c r="K1239" s="143" t="str">
        <f>IFERROR(VLOOKUP(Table1[[#This Row],[Budget Code Description]],Table6[#All],8,FALSE),"")</f>
        <v/>
      </c>
      <c r="L1239" s="63"/>
      <c r="M1239" s="65" t="str">
        <f>IFERROR(VLOOKUP(Table1[[#This Row],[Staff ID]],Table2[],2,FALSE),"")</f>
        <v/>
      </c>
      <c r="N1239" s="211" t="str">
        <f>IFERROR(IF(VLOOKUP(Table1[[#This Row],[Budget Code Description]],Dimentions!$X$6:$AC$97,4,FALSE)="","",VLOOKUP(Table1[[#This Row],[Budget Code Description]],Dimentions!$X$6:$AC$97,4,FALSE)),"")</f>
        <v/>
      </c>
      <c r="O1239" s="65" t="str">
        <f>IFERROR(VLOOKUP(Table1[[#This Row],[Vendor ID]],Table549[],2,FALSE),"")</f>
        <v/>
      </c>
      <c r="P1239" s="63"/>
      <c r="Q1239" s="143" t="str">
        <f>IF(Table1[[#This Row],[Posting Date]]&lt;&gt;"",$D$9,"")</f>
        <v/>
      </c>
      <c r="R1239" s="159" t="str">
        <f>IF(Table1[[#This Row],[Posting Date]]&lt;&gt;"",$D$10,"")</f>
        <v/>
      </c>
      <c r="S1239" s="66"/>
      <c r="T1239" s="63"/>
      <c r="U1239" s="67"/>
      <c r="V1239" s="67"/>
      <c r="W1239" s="67" t="str">
        <f t="shared" si="19"/>
        <v/>
      </c>
      <c r="X1239" s="161" t="str">
        <f>IF(E1239="","",(IF(Table1[[#This Row],[Cur]]="USD",Table1[[#This Row],[Cur_Amount Debit]],Table1[[#This Row],[Cur_Amount Debit]]/Table1[[#This Row],[Exchange Rate]])))</f>
        <v/>
      </c>
      <c r="Y1239" s="161" t="str">
        <f>IF(E1239="","",(IF(Table1[[#This Row],[Cur]]="USD",Table1[[#This Row],[Cur_Amount Credit]],Table1[[#This Row],[Cur_Amount Credit]]/ExchangeRate)))</f>
        <v/>
      </c>
      <c r="Z1239" s="203" t="str">
        <f>IF(E1239="","",(Table1[[#This Row],[Debit USD]]-Table1[[#This Row],[Credit USD]]))</f>
        <v/>
      </c>
      <c r="AA1239" s="122"/>
      <c r="AB1239" s="1"/>
      <c r="AC1239" s="15"/>
      <c r="AD1239" s="15" t="str">
        <f>IF(AND(OR(Table1[[#This Row],[Account]]="15030",Table1[[#This Row],[Account]]="15035",Table1[[#This Row],[Account]]="20150"),Table1[[#This Row],[Vendor ID]]=""),1,"")</f>
        <v/>
      </c>
      <c r="AE1239" s="15"/>
      <c r="AF1239" s="15"/>
      <c r="AG1239" s="15"/>
      <c r="AH1239" s="46" t="str">
        <f>IF(Table1[[#This Row],[Posting Date]]&lt;&gt;"","GJ-"&amp;CountryID,"")</f>
        <v/>
      </c>
      <c r="AI1239" s="59" t="str">
        <f>IF(Table1[[#This Row],[Posting Date]]&lt;&gt;"",Table1[[#This Row],[Posting Date]],"")</f>
        <v/>
      </c>
      <c r="AJ1239" s="46"/>
      <c r="AK1239" s="46" t="str">
        <f>IF(Table1[[#This Row],[Description]]&lt;&gt;"",Table1[[#This Row],[Description]],"")</f>
        <v/>
      </c>
      <c r="AL1239" s="46" t="str">
        <f>IF(Table1[[#This Row],[Posting Date]]&lt;&gt;"",Table1[[#This Row],[Reference Number]],"")</f>
        <v/>
      </c>
      <c r="AM1239" s="46" t="str">
        <f>TRIM(Table1[[#This Row],[Line '#]])</f>
        <v/>
      </c>
      <c r="AN1239" s="46" t="str">
        <f>TRIM(Table1[[#This Row],[Account]])</f>
        <v/>
      </c>
      <c r="AO1239" s="46" t="str">
        <f>IF(Table1[[#This Row],[Posting Date]]&lt;&gt;"",$D$5,"")</f>
        <v/>
      </c>
      <c r="AP1239" s="46" t="str">
        <f>TRIM(Table1[[#This Row],[Departments-Prgrams]])</f>
        <v/>
      </c>
      <c r="AQ1239" s="46" t="str">
        <f>TRIM(Table1[[#This Row],[Grant]])</f>
        <v/>
      </c>
      <c r="AR1239" s="46" t="str">
        <f>TRIM(Table1[[#This Row],[Staff ID]])</f>
        <v/>
      </c>
      <c r="AS1239" s="46" t="str">
        <f>IF(TRIM(Table1[[#This Row],[Budget Code]])=0,"",TRIM(Table1[[#This Row],[Budget Code]]))</f>
        <v/>
      </c>
      <c r="AT1239" s="46" t="str">
        <f>IF(Table1[[#This Row],[Line Description]]&lt;&gt;"",Table1[[#This Row],[Line Description]],"")</f>
        <v/>
      </c>
      <c r="AU1239" s="46" t="str">
        <f>IF(Table1[[#This Row],[Cur_Amount Debit]]&gt;0,ROUND(Table1[[#This Row],[Cur_Amount Debit]],2),"")</f>
        <v/>
      </c>
      <c r="AV1239" s="46" t="str">
        <f>IF(Table1[[#This Row],[Cur_Amount Credit]]&gt;0,ROUND(Table1[[#This Row],[Cur_Amount Credit]],2),"")</f>
        <v/>
      </c>
      <c r="AW1239" s="46" t="str">
        <f>LEFT(Table1[[#This Row],[Cur]],3)</f>
        <v/>
      </c>
      <c r="AX1239" s="59"/>
      <c r="AY1239" s="46"/>
      <c r="AZ1239" s="46" t="str">
        <f>IF(Table1[[#This Row],[Cur]]&lt;&gt;"",IF(Table1[[#This Row],[Cur]]="USD","",ExchangeRate),"")</f>
        <v/>
      </c>
      <c r="BA1239" s="46" t="str">
        <f>IF(Table1[[#This Row],[Grant]]&lt;&gt;"",VLOOKUP(Table1[[#This Row],[Grant]],Grants!B:D,3),"")</f>
        <v/>
      </c>
      <c r="BB1239" s="46" t="str">
        <f>TRIM(Table1[[#This Row],[Vendor ID]])</f>
        <v/>
      </c>
      <c r="BC1239">
        <f>IF(Table1[[#This Row],[Reference Number]]=Q1238,BC1238,BC1238+1)</f>
        <v>2</v>
      </c>
    </row>
    <row r="1240" spans="1:55" ht="11.25" hidden="1" customHeight="1">
      <c r="A1240" s="1"/>
      <c r="B1240" s="88" t="str">
        <f>IF(Table1[[#This Row],[Posting Date]]&lt;&gt;"",IF(Table1[[#This Row],[Reference Number]]=Q1239,B1239+1,1),"")</f>
        <v/>
      </c>
      <c r="C1240" s="61"/>
      <c r="D1240" s="61"/>
      <c r="E1240" s="218"/>
      <c r="F1240" s="143" t="str">
        <f>IFERROR(IF(VLOOKUP(Table1[[#This Row],[Budget Code Description]],Dimentions!$X$6:$AC$132,2,FALSE)="","",VLOOKUP(Table1[[#This Row],[Budget Code Description]],Dimentions!$X$6:$AC$132,2,FALSE)),"")</f>
        <v/>
      </c>
      <c r="G1240" s="143" t="str">
        <f>IFERROR(VLOOKUP(Table1[[#This Row],[Budget Code Description]],Dimentions!$X$6:$AC$132,3,FALSE),"")</f>
        <v/>
      </c>
      <c r="H1240" s="64" t="str">
        <f>IFERROR(VLOOKUP(Table1[[#This Row],[Account]],Dimentions!$S$6:$V$233,2,FALSE),"")</f>
        <v/>
      </c>
      <c r="I1240" s="62">
        <f>_xlfn.NUMBERVALUE(LEFT(Table1[[#This Row],[Account]],1))</f>
        <v>0</v>
      </c>
      <c r="J1240" s="62" t="str">
        <f>IFERROR(VLOOKUP(Table1[[#This Row],[Budget Code Description]],Table6[#All],7,FALSE),"")</f>
        <v/>
      </c>
      <c r="K1240" s="143" t="str">
        <f>IFERROR(VLOOKUP(Table1[[#This Row],[Budget Code Description]],Table6[#All],8,FALSE),"")</f>
        <v/>
      </c>
      <c r="L1240" s="63"/>
      <c r="M1240" s="65" t="str">
        <f>IFERROR(VLOOKUP(Table1[[#This Row],[Staff ID]],Table2[],2,FALSE),"")</f>
        <v/>
      </c>
      <c r="N1240" s="211" t="str">
        <f>IFERROR(IF(VLOOKUP(Table1[[#This Row],[Budget Code Description]],Dimentions!$X$6:$AC$97,4,FALSE)="","",VLOOKUP(Table1[[#This Row],[Budget Code Description]],Dimentions!$X$6:$AC$97,4,FALSE)),"")</f>
        <v/>
      </c>
      <c r="O1240" s="65" t="str">
        <f>IFERROR(VLOOKUP(Table1[[#This Row],[Vendor ID]],Table549[],2,FALSE),"")</f>
        <v/>
      </c>
      <c r="P1240" s="63"/>
      <c r="Q1240" s="143" t="str">
        <f>IF(Table1[[#This Row],[Posting Date]]&lt;&gt;"",$D$9,"")</f>
        <v/>
      </c>
      <c r="R1240" s="159" t="str">
        <f>IF(Table1[[#This Row],[Posting Date]]&lt;&gt;"",$D$10,"")</f>
        <v/>
      </c>
      <c r="S1240" s="66"/>
      <c r="T1240" s="63"/>
      <c r="U1240" s="67"/>
      <c r="V1240" s="67"/>
      <c r="W1240" s="67" t="str">
        <f t="shared" si="19"/>
        <v/>
      </c>
      <c r="X1240" s="161" t="str">
        <f>IF(E1240="","",(IF(Table1[[#This Row],[Cur]]="USD",Table1[[#This Row],[Cur_Amount Debit]],Table1[[#This Row],[Cur_Amount Debit]]/Table1[[#This Row],[Exchange Rate]])))</f>
        <v/>
      </c>
      <c r="Y1240" s="161" t="str">
        <f>IF(E1240="","",(IF(Table1[[#This Row],[Cur]]="USD",Table1[[#This Row],[Cur_Amount Credit]],Table1[[#This Row],[Cur_Amount Credit]]/ExchangeRate)))</f>
        <v/>
      </c>
      <c r="Z1240" s="203" t="str">
        <f>IF(E1240="","",(Table1[[#This Row],[Debit USD]]-Table1[[#This Row],[Credit USD]]))</f>
        <v/>
      </c>
      <c r="AA1240" s="122"/>
      <c r="AB1240" s="1"/>
      <c r="AC1240" s="15"/>
      <c r="AD1240" s="15" t="str">
        <f>IF(AND(OR(Table1[[#This Row],[Account]]="15030",Table1[[#This Row],[Account]]="15035",Table1[[#This Row],[Account]]="20150"),Table1[[#This Row],[Vendor ID]]=""),1,"")</f>
        <v/>
      </c>
      <c r="AE1240" s="15"/>
      <c r="AF1240" s="15"/>
      <c r="AG1240" s="15"/>
      <c r="AH1240" s="46" t="str">
        <f>IF(Table1[[#This Row],[Posting Date]]&lt;&gt;"","GJ-"&amp;CountryID,"")</f>
        <v/>
      </c>
      <c r="AI1240" s="59" t="str">
        <f>IF(Table1[[#This Row],[Posting Date]]&lt;&gt;"",Table1[[#This Row],[Posting Date]],"")</f>
        <v/>
      </c>
      <c r="AJ1240" s="46"/>
      <c r="AK1240" s="46" t="str">
        <f>IF(Table1[[#This Row],[Description]]&lt;&gt;"",Table1[[#This Row],[Description]],"")</f>
        <v/>
      </c>
      <c r="AL1240" s="46" t="str">
        <f>IF(Table1[[#This Row],[Posting Date]]&lt;&gt;"",Table1[[#This Row],[Reference Number]],"")</f>
        <v/>
      </c>
      <c r="AM1240" s="46" t="str">
        <f>TRIM(Table1[[#This Row],[Line '#]])</f>
        <v/>
      </c>
      <c r="AN1240" s="46" t="str">
        <f>TRIM(Table1[[#This Row],[Account]])</f>
        <v/>
      </c>
      <c r="AO1240" s="46" t="str">
        <f>IF(Table1[[#This Row],[Posting Date]]&lt;&gt;"",$D$5,"")</f>
        <v/>
      </c>
      <c r="AP1240" s="46" t="str">
        <f>TRIM(Table1[[#This Row],[Departments-Prgrams]])</f>
        <v/>
      </c>
      <c r="AQ1240" s="46" t="str">
        <f>TRIM(Table1[[#This Row],[Grant]])</f>
        <v/>
      </c>
      <c r="AR1240" s="46" t="str">
        <f>TRIM(Table1[[#This Row],[Staff ID]])</f>
        <v/>
      </c>
      <c r="AS1240" s="46" t="str">
        <f>IF(TRIM(Table1[[#This Row],[Budget Code]])=0,"",TRIM(Table1[[#This Row],[Budget Code]]))</f>
        <v/>
      </c>
      <c r="AT1240" s="46" t="str">
        <f>IF(Table1[[#This Row],[Line Description]]&lt;&gt;"",Table1[[#This Row],[Line Description]],"")</f>
        <v/>
      </c>
      <c r="AU1240" s="46" t="str">
        <f>IF(Table1[[#This Row],[Cur_Amount Debit]]&gt;0,ROUND(Table1[[#This Row],[Cur_Amount Debit]],2),"")</f>
        <v/>
      </c>
      <c r="AV1240" s="46" t="str">
        <f>IF(Table1[[#This Row],[Cur_Amount Credit]]&gt;0,ROUND(Table1[[#This Row],[Cur_Amount Credit]],2),"")</f>
        <v/>
      </c>
      <c r="AW1240" s="46" t="str">
        <f>LEFT(Table1[[#This Row],[Cur]],3)</f>
        <v/>
      </c>
      <c r="AX1240" s="59"/>
      <c r="AY1240" s="46"/>
      <c r="AZ1240" s="46" t="str">
        <f>IF(Table1[[#This Row],[Cur]]&lt;&gt;"",IF(Table1[[#This Row],[Cur]]="USD","",ExchangeRate),"")</f>
        <v/>
      </c>
      <c r="BA1240" s="46" t="str">
        <f>IF(Table1[[#This Row],[Grant]]&lt;&gt;"",VLOOKUP(Table1[[#This Row],[Grant]],Grants!B:D,3),"")</f>
        <v/>
      </c>
      <c r="BB1240" s="46" t="str">
        <f>TRIM(Table1[[#This Row],[Vendor ID]])</f>
        <v/>
      </c>
      <c r="BC1240">
        <f>IF(Table1[[#This Row],[Reference Number]]=Q1239,BC1239,BC1239+1)</f>
        <v>2</v>
      </c>
    </row>
    <row r="1241" spans="1:55" ht="11.25" hidden="1" customHeight="1">
      <c r="A1241" s="1"/>
      <c r="B1241" s="88" t="str">
        <f>IF(Table1[[#This Row],[Posting Date]]&lt;&gt;"",IF(Table1[[#This Row],[Reference Number]]=Q1240,B1240+1,1),"")</f>
        <v/>
      </c>
      <c r="C1241" s="61"/>
      <c r="D1241" s="61"/>
      <c r="E1241" s="218"/>
      <c r="F1241" s="143" t="str">
        <f>IFERROR(IF(VLOOKUP(Table1[[#This Row],[Budget Code Description]],Dimentions!$X$6:$AC$132,2,FALSE)="","",VLOOKUP(Table1[[#This Row],[Budget Code Description]],Dimentions!$X$6:$AC$132,2,FALSE)),"")</f>
        <v/>
      </c>
      <c r="G1241" s="143" t="str">
        <f>IFERROR(VLOOKUP(Table1[[#This Row],[Budget Code Description]],Dimentions!$X$6:$AC$132,3,FALSE),"")</f>
        <v/>
      </c>
      <c r="H1241" s="64" t="str">
        <f>IFERROR(VLOOKUP(Table1[[#This Row],[Account]],Dimentions!$S$6:$V$233,2,FALSE),"")</f>
        <v/>
      </c>
      <c r="I1241" s="62">
        <f>_xlfn.NUMBERVALUE(LEFT(Table1[[#This Row],[Account]],1))</f>
        <v>0</v>
      </c>
      <c r="J1241" s="62" t="str">
        <f>IFERROR(VLOOKUP(Table1[[#This Row],[Budget Code Description]],Table6[#All],7,FALSE),"")</f>
        <v/>
      </c>
      <c r="K1241" s="143" t="str">
        <f>IFERROR(VLOOKUP(Table1[[#This Row],[Budget Code Description]],Table6[#All],8,FALSE),"")</f>
        <v/>
      </c>
      <c r="L1241" s="63"/>
      <c r="M1241" s="65" t="str">
        <f>IFERROR(VLOOKUP(Table1[[#This Row],[Staff ID]],Table2[],2,FALSE),"")</f>
        <v/>
      </c>
      <c r="N1241" s="211" t="str">
        <f>IFERROR(IF(VLOOKUP(Table1[[#This Row],[Budget Code Description]],Dimentions!$X$6:$AC$97,4,FALSE)="","",VLOOKUP(Table1[[#This Row],[Budget Code Description]],Dimentions!$X$6:$AC$97,4,FALSE)),"")</f>
        <v/>
      </c>
      <c r="O1241" s="65" t="str">
        <f>IFERROR(VLOOKUP(Table1[[#This Row],[Vendor ID]],Table549[],2,FALSE),"")</f>
        <v/>
      </c>
      <c r="P1241" s="63"/>
      <c r="Q1241" s="143" t="str">
        <f>IF(Table1[[#This Row],[Posting Date]]&lt;&gt;"",$D$9,"")</f>
        <v/>
      </c>
      <c r="R1241" s="159" t="str">
        <f>IF(Table1[[#This Row],[Posting Date]]&lt;&gt;"",$D$10,"")</f>
        <v/>
      </c>
      <c r="S1241" s="66"/>
      <c r="T1241" s="63"/>
      <c r="U1241" s="67"/>
      <c r="V1241" s="67"/>
      <c r="W1241" s="67" t="str">
        <f t="shared" si="19"/>
        <v/>
      </c>
      <c r="X1241" s="161" t="str">
        <f>IF(E1241="","",(IF(Table1[[#This Row],[Cur]]="USD",Table1[[#This Row],[Cur_Amount Debit]],Table1[[#This Row],[Cur_Amount Debit]]/Table1[[#This Row],[Exchange Rate]])))</f>
        <v/>
      </c>
      <c r="Y1241" s="161" t="str">
        <f>IF(E1241="","",(IF(Table1[[#This Row],[Cur]]="USD",Table1[[#This Row],[Cur_Amount Credit]],Table1[[#This Row],[Cur_Amount Credit]]/ExchangeRate)))</f>
        <v/>
      </c>
      <c r="Z1241" s="203" t="str">
        <f>IF(E1241="","",(Table1[[#This Row],[Debit USD]]-Table1[[#This Row],[Credit USD]]))</f>
        <v/>
      </c>
      <c r="AA1241" s="122"/>
      <c r="AB1241" s="1"/>
      <c r="AC1241" s="15"/>
      <c r="AD1241" s="15" t="str">
        <f>IF(AND(OR(Table1[[#This Row],[Account]]="15030",Table1[[#This Row],[Account]]="15035",Table1[[#This Row],[Account]]="20150"),Table1[[#This Row],[Vendor ID]]=""),1,"")</f>
        <v/>
      </c>
      <c r="AE1241" s="15"/>
      <c r="AF1241" s="15"/>
      <c r="AG1241" s="15"/>
      <c r="AH1241" s="46" t="str">
        <f>IF(Table1[[#This Row],[Posting Date]]&lt;&gt;"","GJ-"&amp;CountryID,"")</f>
        <v/>
      </c>
      <c r="AI1241" s="59" t="str">
        <f>IF(Table1[[#This Row],[Posting Date]]&lt;&gt;"",Table1[[#This Row],[Posting Date]],"")</f>
        <v/>
      </c>
      <c r="AJ1241" s="46"/>
      <c r="AK1241" s="46" t="str">
        <f>IF(Table1[[#This Row],[Description]]&lt;&gt;"",Table1[[#This Row],[Description]],"")</f>
        <v/>
      </c>
      <c r="AL1241" s="46" t="str">
        <f>IF(Table1[[#This Row],[Posting Date]]&lt;&gt;"",Table1[[#This Row],[Reference Number]],"")</f>
        <v/>
      </c>
      <c r="AM1241" s="46" t="str">
        <f>TRIM(Table1[[#This Row],[Line '#]])</f>
        <v/>
      </c>
      <c r="AN1241" s="46" t="str">
        <f>TRIM(Table1[[#This Row],[Account]])</f>
        <v/>
      </c>
      <c r="AO1241" s="46" t="str">
        <f>IF(Table1[[#This Row],[Posting Date]]&lt;&gt;"",$D$5,"")</f>
        <v/>
      </c>
      <c r="AP1241" s="46" t="str">
        <f>TRIM(Table1[[#This Row],[Departments-Prgrams]])</f>
        <v/>
      </c>
      <c r="AQ1241" s="46" t="str">
        <f>TRIM(Table1[[#This Row],[Grant]])</f>
        <v/>
      </c>
      <c r="AR1241" s="46" t="str">
        <f>TRIM(Table1[[#This Row],[Staff ID]])</f>
        <v/>
      </c>
      <c r="AS1241" s="46" t="str">
        <f>IF(TRIM(Table1[[#This Row],[Budget Code]])=0,"",TRIM(Table1[[#This Row],[Budget Code]]))</f>
        <v/>
      </c>
      <c r="AT1241" s="46" t="str">
        <f>IF(Table1[[#This Row],[Line Description]]&lt;&gt;"",Table1[[#This Row],[Line Description]],"")</f>
        <v/>
      </c>
      <c r="AU1241" s="46" t="str">
        <f>IF(Table1[[#This Row],[Cur_Amount Debit]]&gt;0,ROUND(Table1[[#This Row],[Cur_Amount Debit]],2),"")</f>
        <v/>
      </c>
      <c r="AV1241" s="46" t="str">
        <f>IF(Table1[[#This Row],[Cur_Amount Credit]]&gt;0,ROUND(Table1[[#This Row],[Cur_Amount Credit]],2),"")</f>
        <v/>
      </c>
      <c r="AW1241" s="46" t="str">
        <f>LEFT(Table1[[#This Row],[Cur]],3)</f>
        <v/>
      </c>
      <c r="AX1241" s="59"/>
      <c r="AY1241" s="46"/>
      <c r="AZ1241" s="46" t="str">
        <f>IF(Table1[[#This Row],[Cur]]&lt;&gt;"",IF(Table1[[#This Row],[Cur]]="USD","",ExchangeRate),"")</f>
        <v/>
      </c>
      <c r="BA1241" s="46" t="str">
        <f>IF(Table1[[#This Row],[Grant]]&lt;&gt;"",VLOOKUP(Table1[[#This Row],[Grant]],Grants!B:D,3),"")</f>
        <v/>
      </c>
      <c r="BB1241" s="46" t="str">
        <f>TRIM(Table1[[#This Row],[Vendor ID]])</f>
        <v/>
      </c>
      <c r="BC1241">
        <f>IF(Table1[[#This Row],[Reference Number]]=Q1240,BC1240,BC1240+1)</f>
        <v>2</v>
      </c>
    </row>
    <row r="1242" spans="1:55" ht="11.25" hidden="1" customHeight="1">
      <c r="A1242" s="1"/>
      <c r="B1242" s="88" t="str">
        <f>IF(Table1[[#This Row],[Posting Date]]&lt;&gt;"",IF(Table1[[#This Row],[Reference Number]]=Q1241,B1241+1,1),"")</f>
        <v/>
      </c>
      <c r="C1242" s="61"/>
      <c r="D1242" s="61"/>
      <c r="E1242" s="218"/>
      <c r="F1242" s="143" t="str">
        <f>IFERROR(IF(VLOOKUP(Table1[[#This Row],[Budget Code Description]],Dimentions!$X$6:$AC$132,2,FALSE)="","",VLOOKUP(Table1[[#This Row],[Budget Code Description]],Dimentions!$X$6:$AC$132,2,FALSE)),"")</f>
        <v/>
      </c>
      <c r="G1242" s="143" t="str">
        <f>IFERROR(VLOOKUP(Table1[[#This Row],[Budget Code Description]],Dimentions!$X$6:$AC$132,3,FALSE),"")</f>
        <v/>
      </c>
      <c r="H1242" s="64" t="str">
        <f>IFERROR(VLOOKUP(Table1[[#This Row],[Account]],Dimentions!$S$6:$V$233,2,FALSE),"")</f>
        <v/>
      </c>
      <c r="I1242" s="62">
        <f>_xlfn.NUMBERVALUE(LEFT(Table1[[#This Row],[Account]],1))</f>
        <v>0</v>
      </c>
      <c r="J1242" s="62" t="str">
        <f>IFERROR(VLOOKUP(Table1[[#This Row],[Budget Code Description]],Table6[#All],7,FALSE),"")</f>
        <v/>
      </c>
      <c r="K1242" s="143" t="str">
        <f>IFERROR(VLOOKUP(Table1[[#This Row],[Budget Code Description]],Table6[#All],8,FALSE),"")</f>
        <v/>
      </c>
      <c r="L1242" s="63"/>
      <c r="M1242" s="65" t="str">
        <f>IFERROR(VLOOKUP(Table1[[#This Row],[Staff ID]],Table2[],2,FALSE),"")</f>
        <v/>
      </c>
      <c r="N1242" s="211" t="str">
        <f>IFERROR(IF(VLOOKUP(Table1[[#This Row],[Budget Code Description]],Dimentions!$X$6:$AC$97,4,FALSE)="","",VLOOKUP(Table1[[#This Row],[Budget Code Description]],Dimentions!$X$6:$AC$97,4,FALSE)),"")</f>
        <v/>
      </c>
      <c r="O1242" s="65" t="str">
        <f>IFERROR(VLOOKUP(Table1[[#This Row],[Vendor ID]],Table549[],2,FALSE),"")</f>
        <v/>
      </c>
      <c r="P1242" s="63"/>
      <c r="Q1242" s="143" t="str">
        <f>IF(Table1[[#This Row],[Posting Date]]&lt;&gt;"",$D$9,"")</f>
        <v/>
      </c>
      <c r="R1242" s="159" t="str">
        <f>IF(Table1[[#This Row],[Posting Date]]&lt;&gt;"",$D$10,"")</f>
        <v/>
      </c>
      <c r="S1242" s="66"/>
      <c r="T1242" s="63"/>
      <c r="U1242" s="67"/>
      <c r="V1242" s="67"/>
      <c r="W1242" s="67" t="str">
        <f t="shared" si="19"/>
        <v/>
      </c>
      <c r="X1242" s="161" t="str">
        <f>IF(E1242="","",(IF(Table1[[#This Row],[Cur]]="USD",Table1[[#This Row],[Cur_Amount Debit]],Table1[[#This Row],[Cur_Amount Debit]]/Table1[[#This Row],[Exchange Rate]])))</f>
        <v/>
      </c>
      <c r="Y1242" s="161" t="str">
        <f>IF(E1242="","",(IF(Table1[[#This Row],[Cur]]="USD",Table1[[#This Row],[Cur_Amount Credit]],Table1[[#This Row],[Cur_Amount Credit]]/ExchangeRate)))</f>
        <v/>
      </c>
      <c r="Z1242" s="203" t="str">
        <f>IF(E1242="","",(Table1[[#This Row],[Debit USD]]-Table1[[#This Row],[Credit USD]]))</f>
        <v/>
      </c>
      <c r="AA1242" s="122"/>
      <c r="AB1242" s="1"/>
      <c r="AC1242" s="15"/>
      <c r="AD1242" s="15" t="str">
        <f>IF(AND(OR(Table1[[#This Row],[Account]]="15030",Table1[[#This Row],[Account]]="15035",Table1[[#This Row],[Account]]="20150"),Table1[[#This Row],[Vendor ID]]=""),1,"")</f>
        <v/>
      </c>
      <c r="AE1242" s="15"/>
      <c r="AF1242" s="15"/>
      <c r="AG1242" s="15"/>
      <c r="AH1242" s="46" t="str">
        <f>IF(Table1[[#This Row],[Posting Date]]&lt;&gt;"","GJ-"&amp;CountryID,"")</f>
        <v/>
      </c>
      <c r="AI1242" s="59" t="str">
        <f>IF(Table1[[#This Row],[Posting Date]]&lt;&gt;"",Table1[[#This Row],[Posting Date]],"")</f>
        <v/>
      </c>
      <c r="AJ1242" s="46"/>
      <c r="AK1242" s="46" t="str">
        <f>IF(Table1[[#This Row],[Description]]&lt;&gt;"",Table1[[#This Row],[Description]],"")</f>
        <v/>
      </c>
      <c r="AL1242" s="46" t="str">
        <f>IF(Table1[[#This Row],[Posting Date]]&lt;&gt;"",Table1[[#This Row],[Reference Number]],"")</f>
        <v/>
      </c>
      <c r="AM1242" s="46" t="str">
        <f>TRIM(Table1[[#This Row],[Line '#]])</f>
        <v/>
      </c>
      <c r="AN1242" s="46" t="str">
        <f>TRIM(Table1[[#This Row],[Account]])</f>
        <v/>
      </c>
      <c r="AO1242" s="46" t="str">
        <f>IF(Table1[[#This Row],[Posting Date]]&lt;&gt;"",$D$5,"")</f>
        <v/>
      </c>
      <c r="AP1242" s="46" t="str">
        <f>TRIM(Table1[[#This Row],[Departments-Prgrams]])</f>
        <v/>
      </c>
      <c r="AQ1242" s="46" t="str">
        <f>TRIM(Table1[[#This Row],[Grant]])</f>
        <v/>
      </c>
      <c r="AR1242" s="46" t="str">
        <f>TRIM(Table1[[#This Row],[Staff ID]])</f>
        <v/>
      </c>
      <c r="AS1242" s="46" t="str">
        <f>IF(TRIM(Table1[[#This Row],[Budget Code]])=0,"",TRIM(Table1[[#This Row],[Budget Code]]))</f>
        <v/>
      </c>
      <c r="AT1242" s="46" t="str">
        <f>IF(Table1[[#This Row],[Line Description]]&lt;&gt;"",Table1[[#This Row],[Line Description]],"")</f>
        <v/>
      </c>
      <c r="AU1242" s="46" t="str">
        <f>IF(Table1[[#This Row],[Cur_Amount Debit]]&gt;0,ROUND(Table1[[#This Row],[Cur_Amount Debit]],2),"")</f>
        <v/>
      </c>
      <c r="AV1242" s="46" t="str">
        <f>IF(Table1[[#This Row],[Cur_Amount Credit]]&gt;0,ROUND(Table1[[#This Row],[Cur_Amount Credit]],2),"")</f>
        <v/>
      </c>
      <c r="AW1242" s="46" t="str">
        <f>LEFT(Table1[[#This Row],[Cur]],3)</f>
        <v/>
      </c>
      <c r="AX1242" s="59"/>
      <c r="AY1242" s="46"/>
      <c r="AZ1242" s="46" t="str">
        <f>IF(Table1[[#This Row],[Cur]]&lt;&gt;"",IF(Table1[[#This Row],[Cur]]="USD","",ExchangeRate),"")</f>
        <v/>
      </c>
      <c r="BA1242" s="46" t="str">
        <f>IF(Table1[[#This Row],[Grant]]&lt;&gt;"",VLOOKUP(Table1[[#This Row],[Grant]],Grants!B:D,3),"")</f>
        <v/>
      </c>
      <c r="BB1242" s="46" t="str">
        <f>TRIM(Table1[[#This Row],[Vendor ID]])</f>
        <v/>
      </c>
      <c r="BC1242">
        <f>IF(Table1[[#This Row],[Reference Number]]=Q1241,BC1241,BC1241+1)</f>
        <v>2</v>
      </c>
    </row>
    <row r="1243" spans="1:55" ht="11.25" hidden="1" customHeight="1">
      <c r="A1243" s="1"/>
      <c r="B1243" s="88" t="str">
        <f>IF(Table1[[#This Row],[Posting Date]]&lt;&gt;"",IF(Table1[[#This Row],[Reference Number]]=Q1242,B1242+1,1),"")</f>
        <v/>
      </c>
      <c r="C1243" s="61"/>
      <c r="D1243" s="61"/>
      <c r="E1243" s="218"/>
      <c r="F1243" s="143" t="str">
        <f>IFERROR(IF(VLOOKUP(Table1[[#This Row],[Budget Code Description]],Dimentions!$X$6:$AC$132,2,FALSE)="","",VLOOKUP(Table1[[#This Row],[Budget Code Description]],Dimentions!$X$6:$AC$132,2,FALSE)),"")</f>
        <v/>
      </c>
      <c r="G1243" s="143" t="str">
        <f>IFERROR(VLOOKUP(Table1[[#This Row],[Budget Code Description]],Dimentions!$X$6:$AC$132,3,FALSE),"")</f>
        <v/>
      </c>
      <c r="H1243" s="64" t="str">
        <f>IFERROR(VLOOKUP(Table1[[#This Row],[Account]],Dimentions!$S$6:$V$233,2,FALSE),"")</f>
        <v/>
      </c>
      <c r="I1243" s="62">
        <f>_xlfn.NUMBERVALUE(LEFT(Table1[[#This Row],[Account]],1))</f>
        <v>0</v>
      </c>
      <c r="J1243" s="62" t="str">
        <f>IFERROR(VLOOKUP(Table1[[#This Row],[Budget Code Description]],Table6[#All],7,FALSE),"")</f>
        <v/>
      </c>
      <c r="K1243" s="143" t="str">
        <f>IFERROR(VLOOKUP(Table1[[#This Row],[Budget Code Description]],Table6[#All],8,FALSE),"")</f>
        <v/>
      </c>
      <c r="L1243" s="63"/>
      <c r="M1243" s="65" t="str">
        <f>IFERROR(VLOOKUP(Table1[[#This Row],[Staff ID]],Table2[],2,FALSE),"")</f>
        <v/>
      </c>
      <c r="N1243" s="211" t="str">
        <f>IFERROR(IF(VLOOKUP(Table1[[#This Row],[Budget Code Description]],Dimentions!$X$6:$AC$97,4,FALSE)="","",VLOOKUP(Table1[[#This Row],[Budget Code Description]],Dimentions!$X$6:$AC$97,4,FALSE)),"")</f>
        <v/>
      </c>
      <c r="O1243" s="65" t="str">
        <f>IFERROR(VLOOKUP(Table1[[#This Row],[Vendor ID]],Table549[],2,FALSE),"")</f>
        <v/>
      </c>
      <c r="P1243" s="63"/>
      <c r="Q1243" s="143" t="str">
        <f>IF(Table1[[#This Row],[Posting Date]]&lt;&gt;"",$D$9,"")</f>
        <v/>
      </c>
      <c r="R1243" s="159" t="str">
        <f>IF(Table1[[#This Row],[Posting Date]]&lt;&gt;"",$D$10,"")</f>
        <v/>
      </c>
      <c r="S1243" s="66"/>
      <c r="T1243" s="63"/>
      <c r="U1243" s="67"/>
      <c r="V1243" s="67"/>
      <c r="W1243" s="67" t="str">
        <f t="shared" si="19"/>
        <v/>
      </c>
      <c r="X1243" s="161" t="str">
        <f>IF(E1243="","",(IF(Table1[[#This Row],[Cur]]="USD",Table1[[#This Row],[Cur_Amount Debit]],Table1[[#This Row],[Cur_Amount Debit]]/Table1[[#This Row],[Exchange Rate]])))</f>
        <v/>
      </c>
      <c r="Y1243" s="161" t="str">
        <f>IF(E1243="","",(IF(Table1[[#This Row],[Cur]]="USD",Table1[[#This Row],[Cur_Amount Credit]],Table1[[#This Row],[Cur_Amount Credit]]/ExchangeRate)))</f>
        <v/>
      </c>
      <c r="Z1243" s="203" t="str">
        <f>IF(E1243="","",(Table1[[#This Row],[Debit USD]]-Table1[[#This Row],[Credit USD]]))</f>
        <v/>
      </c>
      <c r="AA1243" s="122"/>
      <c r="AB1243" s="1"/>
      <c r="AC1243" s="15"/>
      <c r="AD1243" s="15" t="str">
        <f>IF(AND(OR(Table1[[#This Row],[Account]]="15030",Table1[[#This Row],[Account]]="15035",Table1[[#This Row],[Account]]="20150"),Table1[[#This Row],[Vendor ID]]=""),1,"")</f>
        <v/>
      </c>
      <c r="AE1243" s="15"/>
      <c r="AF1243" s="15"/>
      <c r="AG1243" s="15"/>
      <c r="AH1243" s="46" t="str">
        <f>IF(Table1[[#This Row],[Posting Date]]&lt;&gt;"","GJ-"&amp;CountryID,"")</f>
        <v/>
      </c>
      <c r="AI1243" s="59" t="str">
        <f>IF(Table1[[#This Row],[Posting Date]]&lt;&gt;"",Table1[[#This Row],[Posting Date]],"")</f>
        <v/>
      </c>
      <c r="AJ1243" s="46"/>
      <c r="AK1243" s="46" t="str">
        <f>IF(Table1[[#This Row],[Description]]&lt;&gt;"",Table1[[#This Row],[Description]],"")</f>
        <v/>
      </c>
      <c r="AL1243" s="46" t="str">
        <f>IF(Table1[[#This Row],[Posting Date]]&lt;&gt;"",Table1[[#This Row],[Reference Number]],"")</f>
        <v/>
      </c>
      <c r="AM1243" s="46" t="str">
        <f>TRIM(Table1[[#This Row],[Line '#]])</f>
        <v/>
      </c>
      <c r="AN1243" s="46" t="str">
        <f>TRIM(Table1[[#This Row],[Account]])</f>
        <v/>
      </c>
      <c r="AO1243" s="46" t="str">
        <f>IF(Table1[[#This Row],[Posting Date]]&lt;&gt;"",$D$5,"")</f>
        <v/>
      </c>
      <c r="AP1243" s="46" t="str">
        <f>TRIM(Table1[[#This Row],[Departments-Prgrams]])</f>
        <v/>
      </c>
      <c r="AQ1243" s="46" t="str">
        <f>TRIM(Table1[[#This Row],[Grant]])</f>
        <v/>
      </c>
      <c r="AR1243" s="46" t="str">
        <f>TRIM(Table1[[#This Row],[Staff ID]])</f>
        <v/>
      </c>
      <c r="AS1243" s="46" t="str">
        <f>IF(TRIM(Table1[[#This Row],[Budget Code]])=0,"",TRIM(Table1[[#This Row],[Budget Code]]))</f>
        <v/>
      </c>
      <c r="AT1243" s="46" t="str">
        <f>IF(Table1[[#This Row],[Line Description]]&lt;&gt;"",Table1[[#This Row],[Line Description]],"")</f>
        <v/>
      </c>
      <c r="AU1243" s="46" t="str">
        <f>IF(Table1[[#This Row],[Cur_Amount Debit]]&gt;0,ROUND(Table1[[#This Row],[Cur_Amount Debit]],2),"")</f>
        <v/>
      </c>
      <c r="AV1243" s="46" t="str">
        <f>IF(Table1[[#This Row],[Cur_Amount Credit]]&gt;0,ROUND(Table1[[#This Row],[Cur_Amount Credit]],2),"")</f>
        <v/>
      </c>
      <c r="AW1243" s="46" t="str">
        <f>LEFT(Table1[[#This Row],[Cur]],3)</f>
        <v/>
      </c>
      <c r="AX1243" s="59"/>
      <c r="AY1243" s="46"/>
      <c r="AZ1243" s="46" t="str">
        <f>IF(Table1[[#This Row],[Cur]]&lt;&gt;"",IF(Table1[[#This Row],[Cur]]="USD","",ExchangeRate),"")</f>
        <v/>
      </c>
      <c r="BA1243" s="46" t="str">
        <f>IF(Table1[[#This Row],[Grant]]&lt;&gt;"",VLOOKUP(Table1[[#This Row],[Grant]],Grants!B:D,3),"")</f>
        <v/>
      </c>
      <c r="BB1243" s="46" t="str">
        <f>TRIM(Table1[[#This Row],[Vendor ID]])</f>
        <v/>
      </c>
      <c r="BC1243">
        <f>IF(Table1[[#This Row],[Reference Number]]=Q1242,BC1242,BC1242+1)</f>
        <v>2</v>
      </c>
    </row>
    <row r="1244" spans="1:55" ht="11.25" hidden="1" customHeight="1">
      <c r="A1244" s="1"/>
      <c r="B1244" s="88" t="str">
        <f>IF(Table1[[#This Row],[Posting Date]]&lt;&gt;"",IF(Table1[[#This Row],[Reference Number]]=Q1243,B1243+1,1),"")</f>
        <v/>
      </c>
      <c r="C1244" s="61"/>
      <c r="D1244" s="61"/>
      <c r="E1244" s="218"/>
      <c r="F1244" s="143" t="str">
        <f>IFERROR(IF(VLOOKUP(Table1[[#This Row],[Budget Code Description]],Dimentions!$X$6:$AC$132,2,FALSE)="","",VLOOKUP(Table1[[#This Row],[Budget Code Description]],Dimentions!$X$6:$AC$132,2,FALSE)),"")</f>
        <v/>
      </c>
      <c r="G1244" s="143" t="str">
        <f>IFERROR(VLOOKUP(Table1[[#This Row],[Budget Code Description]],Dimentions!$X$6:$AC$132,3,FALSE),"")</f>
        <v/>
      </c>
      <c r="H1244" s="64" t="str">
        <f>IFERROR(VLOOKUP(Table1[[#This Row],[Account]],Dimentions!$S$6:$V$233,2,FALSE),"")</f>
        <v/>
      </c>
      <c r="I1244" s="62">
        <f>_xlfn.NUMBERVALUE(LEFT(Table1[[#This Row],[Account]],1))</f>
        <v>0</v>
      </c>
      <c r="J1244" s="62" t="str">
        <f>IFERROR(VLOOKUP(Table1[[#This Row],[Budget Code Description]],Table6[#All],7,FALSE),"")</f>
        <v/>
      </c>
      <c r="K1244" s="143" t="str">
        <f>IFERROR(VLOOKUP(Table1[[#This Row],[Budget Code Description]],Table6[#All],8,FALSE),"")</f>
        <v/>
      </c>
      <c r="L1244" s="63"/>
      <c r="M1244" s="65" t="str">
        <f>IFERROR(VLOOKUP(Table1[[#This Row],[Staff ID]],Table2[],2,FALSE),"")</f>
        <v/>
      </c>
      <c r="N1244" s="211" t="str">
        <f>IFERROR(IF(VLOOKUP(Table1[[#This Row],[Budget Code Description]],Dimentions!$X$6:$AC$97,4,FALSE)="","",VLOOKUP(Table1[[#This Row],[Budget Code Description]],Dimentions!$X$6:$AC$97,4,FALSE)),"")</f>
        <v/>
      </c>
      <c r="O1244" s="65" t="str">
        <f>IFERROR(VLOOKUP(Table1[[#This Row],[Vendor ID]],Table549[],2,FALSE),"")</f>
        <v/>
      </c>
      <c r="P1244" s="63"/>
      <c r="Q1244" s="143" t="str">
        <f>IF(Table1[[#This Row],[Posting Date]]&lt;&gt;"",$D$9,"")</f>
        <v/>
      </c>
      <c r="R1244" s="159" t="str">
        <f>IF(Table1[[#This Row],[Posting Date]]&lt;&gt;"",$D$10,"")</f>
        <v/>
      </c>
      <c r="S1244" s="66"/>
      <c r="T1244" s="63"/>
      <c r="U1244" s="67"/>
      <c r="V1244" s="67"/>
      <c r="W1244" s="67" t="str">
        <f t="shared" si="19"/>
        <v/>
      </c>
      <c r="X1244" s="161" t="str">
        <f>IF(E1244="","",(IF(Table1[[#This Row],[Cur]]="USD",Table1[[#This Row],[Cur_Amount Debit]],Table1[[#This Row],[Cur_Amount Debit]]/Table1[[#This Row],[Exchange Rate]])))</f>
        <v/>
      </c>
      <c r="Y1244" s="161" t="str">
        <f>IF(E1244="","",(IF(Table1[[#This Row],[Cur]]="USD",Table1[[#This Row],[Cur_Amount Credit]],Table1[[#This Row],[Cur_Amount Credit]]/ExchangeRate)))</f>
        <v/>
      </c>
      <c r="Z1244" s="203" t="str">
        <f>IF(E1244="","",(Table1[[#This Row],[Debit USD]]-Table1[[#This Row],[Credit USD]]))</f>
        <v/>
      </c>
      <c r="AA1244" s="122"/>
      <c r="AB1244" s="1"/>
      <c r="AC1244" s="15"/>
      <c r="AD1244" s="15" t="str">
        <f>IF(AND(OR(Table1[[#This Row],[Account]]="15030",Table1[[#This Row],[Account]]="15035",Table1[[#This Row],[Account]]="20150"),Table1[[#This Row],[Vendor ID]]=""),1,"")</f>
        <v/>
      </c>
      <c r="AE1244" s="15"/>
      <c r="AF1244" s="15"/>
      <c r="AG1244" s="15"/>
      <c r="AH1244" s="46" t="str">
        <f>IF(Table1[[#This Row],[Posting Date]]&lt;&gt;"","GJ-"&amp;CountryID,"")</f>
        <v/>
      </c>
      <c r="AI1244" s="59" t="str">
        <f>IF(Table1[[#This Row],[Posting Date]]&lt;&gt;"",Table1[[#This Row],[Posting Date]],"")</f>
        <v/>
      </c>
      <c r="AJ1244" s="46"/>
      <c r="AK1244" s="46" t="str">
        <f>IF(Table1[[#This Row],[Description]]&lt;&gt;"",Table1[[#This Row],[Description]],"")</f>
        <v/>
      </c>
      <c r="AL1244" s="46" t="str">
        <f>IF(Table1[[#This Row],[Posting Date]]&lt;&gt;"",Table1[[#This Row],[Reference Number]],"")</f>
        <v/>
      </c>
      <c r="AM1244" s="46" t="str">
        <f>TRIM(Table1[[#This Row],[Line '#]])</f>
        <v/>
      </c>
      <c r="AN1244" s="46" t="str">
        <f>TRIM(Table1[[#This Row],[Account]])</f>
        <v/>
      </c>
      <c r="AO1244" s="46" t="str">
        <f>IF(Table1[[#This Row],[Posting Date]]&lt;&gt;"",$D$5,"")</f>
        <v/>
      </c>
      <c r="AP1244" s="46" t="str">
        <f>TRIM(Table1[[#This Row],[Departments-Prgrams]])</f>
        <v/>
      </c>
      <c r="AQ1244" s="46" t="str">
        <f>TRIM(Table1[[#This Row],[Grant]])</f>
        <v/>
      </c>
      <c r="AR1244" s="46" t="str">
        <f>TRIM(Table1[[#This Row],[Staff ID]])</f>
        <v/>
      </c>
      <c r="AS1244" s="46" t="str">
        <f>IF(TRIM(Table1[[#This Row],[Budget Code]])=0,"",TRIM(Table1[[#This Row],[Budget Code]]))</f>
        <v/>
      </c>
      <c r="AT1244" s="46" t="str">
        <f>IF(Table1[[#This Row],[Line Description]]&lt;&gt;"",Table1[[#This Row],[Line Description]],"")</f>
        <v/>
      </c>
      <c r="AU1244" s="46" t="str">
        <f>IF(Table1[[#This Row],[Cur_Amount Debit]]&gt;0,ROUND(Table1[[#This Row],[Cur_Amount Debit]],2),"")</f>
        <v/>
      </c>
      <c r="AV1244" s="46" t="str">
        <f>IF(Table1[[#This Row],[Cur_Amount Credit]]&gt;0,ROUND(Table1[[#This Row],[Cur_Amount Credit]],2),"")</f>
        <v/>
      </c>
      <c r="AW1244" s="46" t="str">
        <f>LEFT(Table1[[#This Row],[Cur]],3)</f>
        <v/>
      </c>
      <c r="AX1244" s="59"/>
      <c r="AY1244" s="46"/>
      <c r="AZ1244" s="46" t="str">
        <f>IF(Table1[[#This Row],[Cur]]&lt;&gt;"",IF(Table1[[#This Row],[Cur]]="USD","",ExchangeRate),"")</f>
        <v/>
      </c>
      <c r="BA1244" s="46" t="str">
        <f>IF(Table1[[#This Row],[Grant]]&lt;&gt;"",VLOOKUP(Table1[[#This Row],[Grant]],Grants!B:D,3),"")</f>
        <v/>
      </c>
      <c r="BB1244" s="46" t="str">
        <f>TRIM(Table1[[#This Row],[Vendor ID]])</f>
        <v/>
      </c>
      <c r="BC1244">
        <f>IF(Table1[[#This Row],[Reference Number]]=Q1243,BC1243,BC1243+1)</f>
        <v>2</v>
      </c>
    </row>
    <row r="1245" spans="1:55" ht="11.25" hidden="1" customHeight="1">
      <c r="A1245" s="1"/>
      <c r="B1245" s="88" t="str">
        <f>IF(Table1[[#This Row],[Posting Date]]&lt;&gt;"",IF(Table1[[#This Row],[Reference Number]]=Q1244,B1244+1,1),"")</f>
        <v/>
      </c>
      <c r="C1245" s="61"/>
      <c r="D1245" s="61"/>
      <c r="E1245" s="218"/>
      <c r="F1245" s="143" t="str">
        <f>IFERROR(IF(VLOOKUP(Table1[[#This Row],[Budget Code Description]],Dimentions!$X$6:$AC$132,2,FALSE)="","",VLOOKUP(Table1[[#This Row],[Budget Code Description]],Dimentions!$X$6:$AC$132,2,FALSE)),"")</f>
        <v/>
      </c>
      <c r="G1245" s="143" t="str">
        <f>IFERROR(VLOOKUP(Table1[[#This Row],[Budget Code Description]],Dimentions!$X$6:$AC$132,3,FALSE),"")</f>
        <v/>
      </c>
      <c r="H1245" s="64" t="str">
        <f>IFERROR(VLOOKUP(Table1[[#This Row],[Account]],Dimentions!$S$6:$V$233,2,FALSE),"")</f>
        <v/>
      </c>
      <c r="I1245" s="62">
        <f>_xlfn.NUMBERVALUE(LEFT(Table1[[#This Row],[Account]],1))</f>
        <v>0</v>
      </c>
      <c r="J1245" s="62" t="str">
        <f>IFERROR(VLOOKUP(Table1[[#This Row],[Budget Code Description]],Table6[#All],7,FALSE),"")</f>
        <v/>
      </c>
      <c r="K1245" s="143" t="str">
        <f>IFERROR(VLOOKUP(Table1[[#This Row],[Budget Code Description]],Table6[#All],8,FALSE),"")</f>
        <v/>
      </c>
      <c r="L1245" s="63"/>
      <c r="M1245" s="65" t="str">
        <f>IFERROR(VLOOKUP(Table1[[#This Row],[Staff ID]],Table2[],2,FALSE),"")</f>
        <v/>
      </c>
      <c r="N1245" s="211" t="str">
        <f>IFERROR(IF(VLOOKUP(Table1[[#This Row],[Budget Code Description]],Dimentions!$X$6:$AC$97,4,FALSE)="","",VLOOKUP(Table1[[#This Row],[Budget Code Description]],Dimentions!$X$6:$AC$97,4,FALSE)),"")</f>
        <v/>
      </c>
      <c r="O1245" s="65" t="str">
        <f>IFERROR(VLOOKUP(Table1[[#This Row],[Vendor ID]],Table549[],2,FALSE),"")</f>
        <v/>
      </c>
      <c r="P1245" s="63"/>
      <c r="Q1245" s="143" t="str">
        <f>IF(Table1[[#This Row],[Posting Date]]&lt;&gt;"",$D$9,"")</f>
        <v/>
      </c>
      <c r="R1245" s="159" t="str">
        <f>IF(Table1[[#This Row],[Posting Date]]&lt;&gt;"",$D$10,"")</f>
        <v/>
      </c>
      <c r="S1245" s="66"/>
      <c r="T1245" s="63"/>
      <c r="U1245" s="67"/>
      <c r="V1245" s="67"/>
      <c r="W1245" s="67" t="str">
        <f t="shared" si="19"/>
        <v/>
      </c>
      <c r="X1245" s="161" t="str">
        <f>IF(E1245="","",(IF(Table1[[#This Row],[Cur]]="USD",Table1[[#This Row],[Cur_Amount Debit]],Table1[[#This Row],[Cur_Amount Debit]]/Table1[[#This Row],[Exchange Rate]])))</f>
        <v/>
      </c>
      <c r="Y1245" s="161" t="str">
        <f>IF(E1245="","",(IF(Table1[[#This Row],[Cur]]="USD",Table1[[#This Row],[Cur_Amount Credit]],Table1[[#This Row],[Cur_Amount Credit]]/ExchangeRate)))</f>
        <v/>
      </c>
      <c r="Z1245" s="203" t="str">
        <f>IF(E1245="","",(Table1[[#This Row],[Debit USD]]-Table1[[#This Row],[Credit USD]]))</f>
        <v/>
      </c>
      <c r="AA1245" s="122"/>
      <c r="AB1245" s="1"/>
      <c r="AC1245" s="15"/>
      <c r="AD1245" s="15" t="str">
        <f>IF(AND(OR(Table1[[#This Row],[Account]]="15030",Table1[[#This Row],[Account]]="15035",Table1[[#This Row],[Account]]="20150"),Table1[[#This Row],[Vendor ID]]=""),1,"")</f>
        <v/>
      </c>
      <c r="AE1245" s="15"/>
      <c r="AF1245" s="15"/>
      <c r="AG1245" s="15"/>
      <c r="AH1245" s="46" t="str">
        <f>IF(Table1[[#This Row],[Posting Date]]&lt;&gt;"","GJ-"&amp;CountryID,"")</f>
        <v/>
      </c>
      <c r="AI1245" s="59" t="str">
        <f>IF(Table1[[#This Row],[Posting Date]]&lt;&gt;"",Table1[[#This Row],[Posting Date]],"")</f>
        <v/>
      </c>
      <c r="AJ1245" s="46"/>
      <c r="AK1245" s="46" t="str">
        <f>IF(Table1[[#This Row],[Description]]&lt;&gt;"",Table1[[#This Row],[Description]],"")</f>
        <v/>
      </c>
      <c r="AL1245" s="46" t="str">
        <f>IF(Table1[[#This Row],[Posting Date]]&lt;&gt;"",Table1[[#This Row],[Reference Number]],"")</f>
        <v/>
      </c>
      <c r="AM1245" s="46" t="str">
        <f>TRIM(Table1[[#This Row],[Line '#]])</f>
        <v/>
      </c>
      <c r="AN1245" s="46" t="str">
        <f>TRIM(Table1[[#This Row],[Account]])</f>
        <v/>
      </c>
      <c r="AO1245" s="46" t="str">
        <f>IF(Table1[[#This Row],[Posting Date]]&lt;&gt;"",$D$5,"")</f>
        <v/>
      </c>
      <c r="AP1245" s="46" t="str">
        <f>TRIM(Table1[[#This Row],[Departments-Prgrams]])</f>
        <v/>
      </c>
      <c r="AQ1245" s="46" t="str">
        <f>TRIM(Table1[[#This Row],[Grant]])</f>
        <v/>
      </c>
      <c r="AR1245" s="46" t="str">
        <f>TRIM(Table1[[#This Row],[Staff ID]])</f>
        <v/>
      </c>
      <c r="AS1245" s="46" t="str">
        <f>IF(TRIM(Table1[[#This Row],[Budget Code]])=0,"",TRIM(Table1[[#This Row],[Budget Code]]))</f>
        <v/>
      </c>
      <c r="AT1245" s="46" t="str">
        <f>IF(Table1[[#This Row],[Line Description]]&lt;&gt;"",Table1[[#This Row],[Line Description]],"")</f>
        <v/>
      </c>
      <c r="AU1245" s="46" t="str">
        <f>IF(Table1[[#This Row],[Cur_Amount Debit]]&gt;0,ROUND(Table1[[#This Row],[Cur_Amount Debit]],2),"")</f>
        <v/>
      </c>
      <c r="AV1245" s="46" t="str">
        <f>IF(Table1[[#This Row],[Cur_Amount Credit]]&gt;0,ROUND(Table1[[#This Row],[Cur_Amount Credit]],2),"")</f>
        <v/>
      </c>
      <c r="AW1245" s="46" t="str">
        <f>LEFT(Table1[[#This Row],[Cur]],3)</f>
        <v/>
      </c>
      <c r="AX1245" s="59"/>
      <c r="AY1245" s="46"/>
      <c r="AZ1245" s="46" t="str">
        <f>IF(Table1[[#This Row],[Cur]]&lt;&gt;"",IF(Table1[[#This Row],[Cur]]="USD","",ExchangeRate),"")</f>
        <v/>
      </c>
      <c r="BA1245" s="46" t="str">
        <f>IF(Table1[[#This Row],[Grant]]&lt;&gt;"",VLOOKUP(Table1[[#This Row],[Grant]],Grants!B:D,3),"")</f>
        <v/>
      </c>
      <c r="BB1245" s="46" t="str">
        <f>TRIM(Table1[[#This Row],[Vendor ID]])</f>
        <v/>
      </c>
      <c r="BC1245">
        <f>IF(Table1[[#This Row],[Reference Number]]=Q1244,BC1244,BC1244+1)</f>
        <v>2</v>
      </c>
    </row>
    <row r="1246" spans="1:55" ht="11.25" hidden="1" customHeight="1">
      <c r="A1246" s="1"/>
      <c r="B1246" s="88" t="str">
        <f>IF(Table1[[#This Row],[Posting Date]]&lt;&gt;"",IF(Table1[[#This Row],[Reference Number]]=Q1245,B1245+1,1),"")</f>
        <v/>
      </c>
      <c r="C1246" s="61"/>
      <c r="D1246" s="61"/>
      <c r="E1246" s="218"/>
      <c r="F1246" s="143" t="str">
        <f>IFERROR(IF(VLOOKUP(Table1[[#This Row],[Budget Code Description]],Dimentions!$X$6:$AC$132,2,FALSE)="","",VLOOKUP(Table1[[#This Row],[Budget Code Description]],Dimentions!$X$6:$AC$132,2,FALSE)),"")</f>
        <v/>
      </c>
      <c r="G1246" s="143" t="str">
        <f>IFERROR(VLOOKUP(Table1[[#This Row],[Budget Code Description]],Dimentions!$X$6:$AC$132,3,FALSE),"")</f>
        <v/>
      </c>
      <c r="H1246" s="64" t="str">
        <f>IFERROR(VLOOKUP(Table1[[#This Row],[Account]],Dimentions!$S$6:$V$233,2,FALSE),"")</f>
        <v/>
      </c>
      <c r="I1246" s="62">
        <f>_xlfn.NUMBERVALUE(LEFT(Table1[[#This Row],[Account]],1))</f>
        <v>0</v>
      </c>
      <c r="J1246" s="62" t="str">
        <f>IFERROR(VLOOKUP(Table1[[#This Row],[Budget Code Description]],Table6[#All],7,FALSE),"")</f>
        <v/>
      </c>
      <c r="K1246" s="143" t="str">
        <f>IFERROR(VLOOKUP(Table1[[#This Row],[Budget Code Description]],Table6[#All],8,FALSE),"")</f>
        <v/>
      </c>
      <c r="L1246" s="63"/>
      <c r="M1246" s="65" t="str">
        <f>IFERROR(VLOOKUP(Table1[[#This Row],[Staff ID]],Table2[],2,FALSE),"")</f>
        <v/>
      </c>
      <c r="N1246" s="211" t="str">
        <f>IFERROR(IF(VLOOKUP(Table1[[#This Row],[Budget Code Description]],Dimentions!$X$6:$AC$97,4,FALSE)="","",VLOOKUP(Table1[[#This Row],[Budget Code Description]],Dimentions!$X$6:$AC$97,4,FALSE)),"")</f>
        <v/>
      </c>
      <c r="O1246" s="65" t="str">
        <f>IFERROR(VLOOKUP(Table1[[#This Row],[Vendor ID]],Table549[],2,FALSE),"")</f>
        <v/>
      </c>
      <c r="P1246" s="63"/>
      <c r="Q1246" s="143" t="str">
        <f>IF(Table1[[#This Row],[Posting Date]]&lt;&gt;"",$D$9,"")</f>
        <v/>
      </c>
      <c r="R1246" s="159" t="str">
        <f>IF(Table1[[#This Row],[Posting Date]]&lt;&gt;"",$D$10,"")</f>
        <v/>
      </c>
      <c r="S1246" s="66"/>
      <c r="T1246" s="63"/>
      <c r="U1246" s="67"/>
      <c r="V1246" s="67"/>
      <c r="W1246" s="67" t="str">
        <f t="shared" si="19"/>
        <v/>
      </c>
      <c r="X1246" s="161" t="str">
        <f>IF(E1246="","",(IF(Table1[[#This Row],[Cur]]="USD",Table1[[#This Row],[Cur_Amount Debit]],Table1[[#This Row],[Cur_Amount Debit]]/Table1[[#This Row],[Exchange Rate]])))</f>
        <v/>
      </c>
      <c r="Y1246" s="161" t="str">
        <f>IF(E1246="","",(IF(Table1[[#This Row],[Cur]]="USD",Table1[[#This Row],[Cur_Amount Credit]],Table1[[#This Row],[Cur_Amount Credit]]/ExchangeRate)))</f>
        <v/>
      </c>
      <c r="Z1246" s="203" t="str">
        <f>IF(E1246="","",(Table1[[#This Row],[Debit USD]]-Table1[[#This Row],[Credit USD]]))</f>
        <v/>
      </c>
      <c r="AA1246" s="122"/>
      <c r="AB1246" s="1"/>
      <c r="AC1246" s="15"/>
      <c r="AD1246" s="15" t="str">
        <f>IF(AND(OR(Table1[[#This Row],[Account]]="15030",Table1[[#This Row],[Account]]="15035",Table1[[#This Row],[Account]]="20150"),Table1[[#This Row],[Vendor ID]]=""),1,"")</f>
        <v/>
      </c>
      <c r="AE1246" s="15"/>
      <c r="AF1246" s="15"/>
      <c r="AG1246" s="15"/>
      <c r="AH1246" s="46" t="str">
        <f>IF(Table1[[#This Row],[Posting Date]]&lt;&gt;"","GJ-"&amp;CountryID,"")</f>
        <v/>
      </c>
      <c r="AI1246" s="59" t="str">
        <f>IF(Table1[[#This Row],[Posting Date]]&lt;&gt;"",Table1[[#This Row],[Posting Date]],"")</f>
        <v/>
      </c>
      <c r="AJ1246" s="46"/>
      <c r="AK1246" s="46" t="str">
        <f>IF(Table1[[#This Row],[Description]]&lt;&gt;"",Table1[[#This Row],[Description]],"")</f>
        <v/>
      </c>
      <c r="AL1246" s="46" t="str">
        <f>IF(Table1[[#This Row],[Posting Date]]&lt;&gt;"",Table1[[#This Row],[Reference Number]],"")</f>
        <v/>
      </c>
      <c r="AM1246" s="46" t="str">
        <f>TRIM(Table1[[#This Row],[Line '#]])</f>
        <v/>
      </c>
      <c r="AN1246" s="46" t="str">
        <f>TRIM(Table1[[#This Row],[Account]])</f>
        <v/>
      </c>
      <c r="AO1246" s="46" t="str">
        <f>IF(Table1[[#This Row],[Posting Date]]&lt;&gt;"",$D$5,"")</f>
        <v/>
      </c>
      <c r="AP1246" s="46" t="str">
        <f>TRIM(Table1[[#This Row],[Departments-Prgrams]])</f>
        <v/>
      </c>
      <c r="AQ1246" s="46" t="str">
        <f>TRIM(Table1[[#This Row],[Grant]])</f>
        <v/>
      </c>
      <c r="AR1246" s="46" t="str">
        <f>TRIM(Table1[[#This Row],[Staff ID]])</f>
        <v/>
      </c>
      <c r="AS1246" s="46" t="str">
        <f>IF(TRIM(Table1[[#This Row],[Budget Code]])=0,"",TRIM(Table1[[#This Row],[Budget Code]]))</f>
        <v/>
      </c>
      <c r="AT1246" s="46" t="str">
        <f>IF(Table1[[#This Row],[Line Description]]&lt;&gt;"",Table1[[#This Row],[Line Description]],"")</f>
        <v/>
      </c>
      <c r="AU1246" s="46" t="str">
        <f>IF(Table1[[#This Row],[Cur_Amount Debit]]&gt;0,ROUND(Table1[[#This Row],[Cur_Amount Debit]],2),"")</f>
        <v/>
      </c>
      <c r="AV1246" s="46" t="str">
        <f>IF(Table1[[#This Row],[Cur_Amount Credit]]&gt;0,ROUND(Table1[[#This Row],[Cur_Amount Credit]],2),"")</f>
        <v/>
      </c>
      <c r="AW1246" s="46" t="str">
        <f>LEFT(Table1[[#This Row],[Cur]],3)</f>
        <v/>
      </c>
      <c r="AX1246" s="59"/>
      <c r="AY1246" s="46"/>
      <c r="AZ1246" s="46" t="str">
        <f>IF(Table1[[#This Row],[Cur]]&lt;&gt;"",IF(Table1[[#This Row],[Cur]]="USD","",ExchangeRate),"")</f>
        <v/>
      </c>
      <c r="BA1246" s="46" t="str">
        <f>IF(Table1[[#This Row],[Grant]]&lt;&gt;"",VLOOKUP(Table1[[#This Row],[Grant]],Grants!B:D,3),"")</f>
        <v/>
      </c>
      <c r="BB1246" s="46" t="str">
        <f>TRIM(Table1[[#This Row],[Vendor ID]])</f>
        <v/>
      </c>
      <c r="BC1246">
        <f>IF(Table1[[#This Row],[Reference Number]]=Q1245,BC1245,BC1245+1)</f>
        <v>2</v>
      </c>
    </row>
    <row r="1247" spans="1:55" ht="11.25" hidden="1" customHeight="1">
      <c r="A1247" s="1"/>
      <c r="B1247" s="88" t="str">
        <f>IF(Table1[[#This Row],[Posting Date]]&lt;&gt;"",IF(Table1[[#This Row],[Reference Number]]=Q1246,B1246+1,1),"")</f>
        <v/>
      </c>
      <c r="C1247" s="61"/>
      <c r="D1247" s="61"/>
      <c r="E1247" s="218"/>
      <c r="F1247" s="143" t="str">
        <f>IFERROR(IF(VLOOKUP(Table1[[#This Row],[Budget Code Description]],Dimentions!$X$6:$AC$132,2,FALSE)="","",VLOOKUP(Table1[[#This Row],[Budget Code Description]],Dimentions!$X$6:$AC$132,2,FALSE)),"")</f>
        <v/>
      </c>
      <c r="G1247" s="143" t="str">
        <f>IFERROR(VLOOKUP(Table1[[#This Row],[Budget Code Description]],Dimentions!$X$6:$AC$132,3,FALSE),"")</f>
        <v/>
      </c>
      <c r="H1247" s="64" t="str">
        <f>IFERROR(VLOOKUP(Table1[[#This Row],[Account]],Dimentions!$S$6:$V$233,2,FALSE),"")</f>
        <v/>
      </c>
      <c r="I1247" s="62">
        <f>_xlfn.NUMBERVALUE(LEFT(Table1[[#This Row],[Account]],1))</f>
        <v>0</v>
      </c>
      <c r="J1247" s="62" t="str">
        <f>IFERROR(VLOOKUP(Table1[[#This Row],[Budget Code Description]],Table6[#All],7,FALSE),"")</f>
        <v/>
      </c>
      <c r="K1247" s="143" t="str">
        <f>IFERROR(VLOOKUP(Table1[[#This Row],[Budget Code Description]],Table6[#All],8,FALSE),"")</f>
        <v/>
      </c>
      <c r="L1247" s="63"/>
      <c r="M1247" s="65" t="str">
        <f>IFERROR(VLOOKUP(Table1[[#This Row],[Staff ID]],Table2[],2,FALSE),"")</f>
        <v/>
      </c>
      <c r="N1247" s="211" t="str">
        <f>IFERROR(IF(VLOOKUP(Table1[[#This Row],[Budget Code Description]],Dimentions!$X$6:$AC$97,4,FALSE)="","",VLOOKUP(Table1[[#This Row],[Budget Code Description]],Dimentions!$X$6:$AC$97,4,FALSE)),"")</f>
        <v/>
      </c>
      <c r="O1247" s="65" t="str">
        <f>IFERROR(VLOOKUP(Table1[[#This Row],[Vendor ID]],Table549[],2,FALSE),"")</f>
        <v/>
      </c>
      <c r="P1247" s="63"/>
      <c r="Q1247" s="143" t="str">
        <f>IF(Table1[[#This Row],[Posting Date]]&lt;&gt;"",$D$9,"")</f>
        <v/>
      </c>
      <c r="R1247" s="159" t="str">
        <f>IF(Table1[[#This Row],[Posting Date]]&lt;&gt;"",$D$10,"")</f>
        <v/>
      </c>
      <c r="S1247" s="66"/>
      <c r="T1247" s="63"/>
      <c r="U1247" s="67"/>
      <c r="V1247" s="67"/>
      <c r="W1247" s="67" t="str">
        <f t="shared" si="19"/>
        <v/>
      </c>
      <c r="X1247" s="161" t="str">
        <f>IF(E1247="","",(IF(Table1[[#This Row],[Cur]]="USD",Table1[[#This Row],[Cur_Amount Debit]],Table1[[#This Row],[Cur_Amount Debit]]/Table1[[#This Row],[Exchange Rate]])))</f>
        <v/>
      </c>
      <c r="Y1247" s="161" t="str">
        <f>IF(E1247="","",(IF(Table1[[#This Row],[Cur]]="USD",Table1[[#This Row],[Cur_Amount Credit]],Table1[[#This Row],[Cur_Amount Credit]]/ExchangeRate)))</f>
        <v/>
      </c>
      <c r="Z1247" s="203" t="str">
        <f>IF(E1247="","",(Table1[[#This Row],[Debit USD]]-Table1[[#This Row],[Credit USD]]))</f>
        <v/>
      </c>
      <c r="AA1247" s="122"/>
      <c r="AB1247" s="1"/>
      <c r="AC1247" s="15"/>
      <c r="AD1247" s="15" t="str">
        <f>IF(AND(OR(Table1[[#This Row],[Account]]="15030",Table1[[#This Row],[Account]]="15035",Table1[[#This Row],[Account]]="20150"),Table1[[#This Row],[Vendor ID]]=""),1,"")</f>
        <v/>
      </c>
      <c r="AE1247" s="15"/>
      <c r="AF1247" s="15"/>
      <c r="AG1247" s="15"/>
      <c r="AH1247" s="46" t="str">
        <f>IF(Table1[[#This Row],[Posting Date]]&lt;&gt;"","GJ-"&amp;CountryID,"")</f>
        <v/>
      </c>
      <c r="AI1247" s="59" t="str">
        <f>IF(Table1[[#This Row],[Posting Date]]&lt;&gt;"",Table1[[#This Row],[Posting Date]],"")</f>
        <v/>
      </c>
      <c r="AJ1247" s="46"/>
      <c r="AK1247" s="46" t="str">
        <f>IF(Table1[[#This Row],[Description]]&lt;&gt;"",Table1[[#This Row],[Description]],"")</f>
        <v/>
      </c>
      <c r="AL1247" s="46" t="str">
        <f>IF(Table1[[#This Row],[Posting Date]]&lt;&gt;"",Table1[[#This Row],[Reference Number]],"")</f>
        <v/>
      </c>
      <c r="AM1247" s="46" t="str">
        <f>TRIM(Table1[[#This Row],[Line '#]])</f>
        <v/>
      </c>
      <c r="AN1247" s="46" t="str">
        <f>TRIM(Table1[[#This Row],[Account]])</f>
        <v/>
      </c>
      <c r="AO1247" s="46" t="str">
        <f>IF(Table1[[#This Row],[Posting Date]]&lt;&gt;"",$D$5,"")</f>
        <v/>
      </c>
      <c r="AP1247" s="46" t="str">
        <f>TRIM(Table1[[#This Row],[Departments-Prgrams]])</f>
        <v/>
      </c>
      <c r="AQ1247" s="46" t="str">
        <f>TRIM(Table1[[#This Row],[Grant]])</f>
        <v/>
      </c>
      <c r="AR1247" s="46" t="str">
        <f>TRIM(Table1[[#This Row],[Staff ID]])</f>
        <v/>
      </c>
      <c r="AS1247" s="46" t="str">
        <f>IF(TRIM(Table1[[#This Row],[Budget Code]])=0,"",TRIM(Table1[[#This Row],[Budget Code]]))</f>
        <v/>
      </c>
      <c r="AT1247" s="46" t="str">
        <f>IF(Table1[[#This Row],[Line Description]]&lt;&gt;"",Table1[[#This Row],[Line Description]],"")</f>
        <v/>
      </c>
      <c r="AU1247" s="46" t="str">
        <f>IF(Table1[[#This Row],[Cur_Amount Debit]]&gt;0,ROUND(Table1[[#This Row],[Cur_Amount Debit]],2),"")</f>
        <v/>
      </c>
      <c r="AV1247" s="46" t="str">
        <f>IF(Table1[[#This Row],[Cur_Amount Credit]]&gt;0,ROUND(Table1[[#This Row],[Cur_Amount Credit]],2),"")</f>
        <v/>
      </c>
      <c r="AW1247" s="46" t="str">
        <f>LEFT(Table1[[#This Row],[Cur]],3)</f>
        <v/>
      </c>
      <c r="AX1247" s="59"/>
      <c r="AY1247" s="46"/>
      <c r="AZ1247" s="46" t="str">
        <f>IF(Table1[[#This Row],[Cur]]&lt;&gt;"",IF(Table1[[#This Row],[Cur]]="USD","",ExchangeRate),"")</f>
        <v/>
      </c>
      <c r="BA1247" s="46" t="str">
        <f>IF(Table1[[#This Row],[Grant]]&lt;&gt;"",VLOOKUP(Table1[[#This Row],[Grant]],Grants!B:D,3),"")</f>
        <v/>
      </c>
      <c r="BB1247" s="46" t="str">
        <f>TRIM(Table1[[#This Row],[Vendor ID]])</f>
        <v/>
      </c>
      <c r="BC1247">
        <f>IF(Table1[[#This Row],[Reference Number]]=Q1246,BC1246,BC1246+1)</f>
        <v>2</v>
      </c>
    </row>
    <row r="1248" spans="1:55" ht="11.25" hidden="1" customHeight="1">
      <c r="A1248" s="1"/>
      <c r="B1248" s="88" t="str">
        <f>IF(Table1[[#This Row],[Posting Date]]&lt;&gt;"",IF(Table1[[#This Row],[Reference Number]]=Q1247,B1247+1,1),"")</f>
        <v/>
      </c>
      <c r="C1248" s="61"/>
      <c r="D1248" s="61"/>
      <c r="E1248" s="218"/>
      <c r="F1248" s="143" t="str">
        <f>IFERROR(IF(VLOOKUP(Table1[[#This Row],[Budget Code Description]],Dimentions!$X$6:$AC$132,2,FALSE)="","",VLOOKUP(Table1[[#This Row],[Budget Code Description]],Dimentions!$X$6:$AC$132,2,FALSE)),"")</f>
        <v/>
      </c>
      <c r="G1248" s="143" t="str">
        <f>IFERROR(VLOOKUP(Table1[[#This Row],[Budget Code Description]],Dimentions!$X$6:$AC$132,3,FALSE),"")</f>
        <v/>
      </c>
      <c r="H1248" s="64" t="str">
        <f>IFERROR(VLOOKUP(Table1[[#This Row],[Account]],Dimentions!$S$6:$V$233,2,FALSE),"")</f>
        <v/>
      </c>
      <c r="I1248" s="62">
        <f>_xlfn.NUMBERVALUE(LEFT(Table1[[#This Row],[Account]],1))</f>
        <v>0</v>
      </c>
      <c r="J1248" s="62" t="str">
        <f>IFERROR(VLOOKUP(Table1[[#This Row],[Budget Code Description]],Table6[#All],7,FALSE),"")</f>
        <v/>
      </c>
      <c r="K1248" s="143" t="str">
        <f>IFERROR(VLOOKUP(Table1[[#This Row],[Budget Code Description]],Table6[#All],8,FALSE),"")</f>
        <v/>
      </c>
      <c r="L1248" s="63"/>
      <c r="M1248" s="65" t="str">
        <f>IFERROR(VLOOKUP(Table1[[#This Row],[Staff ID]],Table2[],2,FALSE),"")</f>
        <v/>
      </c>
      <c r="N1248" s="211" t="str">
        <f>IFERROR(IF(VLOOKUP(Table1[[#This Row],[Budget Code Description]],Dimentions!$X$6:$AC$97,4,FALSE)="","",VLOOKUP(Table1[[#This Row],[Budget Code Description]],Dimentions!$X$6:$AC$97,4,FALSE)),"")</f>
        <v/>
      </c>
      <c r="O1248" s="65" t="str">
        <f>IFERROR(VLOOKUP(Table1[[#This Row],[Vendor ID]],Table549[],2,FALSE),"")</f>
        <v/>
      </c>
      <c r="P1248" s="63"/>
      <c r="Q1248" s="143" t="str">
        <f>IF(Table1[[#This Row],[Posting Date]]&lt;&gt;"",$D$9,"")</f>
        <v/>
      </c>
      <c r="R1248" s="159" t="str">
        <f>IF(Table1[[#This Row],[Posting Date]]&lt;&gt;"",$D$10,"")</f>
        <v/>
      </c>
      <c r="S1248" s="66"/>
      <c r="T1248" s="63"/>
      <c r="U1248" s="67"/>
      <c r="V1248" s="67"/>
      <c r="W1248" s="67" t="str">
        <f t="shared" si="19"/>
        <v/>
      </c>
      <c r="X1248" s="161" t="str">
        <f>IF(E1248="","",(IF(Table1[[#This Row],[Cur]]="USD",Table1[[#This Row],[Cur_Amount Debit]],Table1[[#This Row],[Cur_Amount Debit]]/Table1[[#This Row],[Exchange Rate]])))</f>
        <v/>
      </c>
      <c r="Y1248" s="161" t="str">
        <f>IF(E1248="","",(IF(Table1[[#This Row],[Cur]]="USD",Table1[[#This Row],[Cur_Amount Credit]],Table1[[#This Row],[Cur_Amount Credit]]/ExchangeRate)))</f>
        <v/>
      </c>
      <c r="Z1248" s="203" t="str">
        <f>IF(E1248="","",(Table1[[#This Row],[Debit USD]]-Table1[[#This Row],[Credit USD]]))</f>
        <v/>
      </c>
      <c r="AA1248" s="122"/>
      <c r="AB1248" s="1"/>
      <c r="AC1248" s="15"/>
      <c r="AD1248" s="15" t="str">
        <f>IF(AND(OR(Table1[[#This Row],[Account]]="15030",Table1[[#This Row],[Account]]="15035",Table1[[#This Row],[Account]]="20150"),Table1[[#This Row],[Vendor ID]]=""),1,"")</f>
        <v/>
      </c>
      <c r="AE1248" s="15"/>
      <c r="AF1248" s="15"/>
      <c r="AG1248" s="15"/>
      <c r="AH1248" s="46" t="str">
        <f>IF(Table1[[#This Row],[Posting Date]]&lt;&gt;"","GJ-"&amp;CountryID,"")</f>
        <v/>
      </c>
      <c r="AI1248" s="59" t="str">
        <f>IF(Table1[[#This Row],[Posting Date]]&lt;&gt;"",Table1[[#This Row],[Posting Date]],"")</f>
        <v/>
      </c>
      <c r="AJ1248" s="46"/>
      <c r="AK1248" s="46" t="str">
        <f>IF(Table1[[#This Row],[Description]]&lt;&gt;"",Table1[[#This Row],[Description]],"")</f>
        <v/>
      </c>
      <c r="AL1248" s="46" t="str">
        <f>IF(Table1[[#This Row],[Posting Date]]&lt;&gt;"",Table1[[#This Row],[Reference Number]],"")</f>
        <v/>
      </c>
      <c r="AM1248" s="46" t="str">
        <f>TRIM(Table1[[#This Row],[Line '#]])</f>
        <v/>
      </c>
      <c r="AN1248" s="46" t="str">
        <f>TRIM(Table1[[#This Row],[Account]])</f>
        <v/>
      </c>
      <c r="AO1248" s="46" t="str">
        <f>IF(Table1[[#This Row],[Posting Date]]&lt;&gt;"",$D$5,"")</f>
        <v/>
      </c>
      <c r="AP1248" s="46" t="str">
        <f>TRIM(Table1[[#This Row],[Departments-Prgrams]])</f>
        <v/>
      </c>
      <c r="AQ1248" s="46" t="str">
        <f>TRIM(Table1[[#This Row],[Grant]])</f>
        <v/>
      </c>
      <c r="AR1248" s="46" t="str">
        <f>TRIM(Table1[[#This Row],[Staff ID]])</f>
        <v/>
      </c>
      <c r="AS1248" s="46" t="str">
        <f>IF(TRIM(Table1[[#This Row],[Budget Code]])=0,"",TRIM(Table1[[#This Row],[Budget Code]]))</f>
        <v/>
      </c>
      <c r="AT1248" s="46" t="str">
        <f>IF(Table1[[#This Row],[Line Description]]&lt;&gt;"",Table1[[#This Row],[Line Description]],"")</f>
        <v/>
      </c>
      <c r="AU1248" s="46" t="str">
        <f>IF(Table1[[#This Row],[Cur_Amount Debit]]&gt;0,ROUND(Table1[[#This Row],[Cur_Amount Debit]],2),"")</f>
        <v/>
      </c>
      <c r="AV1248" s="46" t="str">
        <f>IF(Table1[[#This Row],[Cur_Amount Credit]]&gt;0,ROUND(Table1[[#This Row],[Cur_Amount Credit]],2),"")</f>
        <v/>
      </c>
      <c r="AW1248" s="46" t="str">
        <f>LEFT(Table1[[#This Row],[Cur]],3)</f>
        <v/>
      </c>
      <c r="AX1248" s="59"/>
      <c r="AY1248" s="46"/>
      <c r="AZ1248" s="46" t="str">
        <f>IF(Table1[[#This Row],[Cur]]&lt;&gt;"",IF(Table1[[#This Row],[Cur]]="USD","",ExchangeRate),"")</f>
        <v/>
      </c>
      <c r="BA1248" s="46" t="str">
        <f>IF(Table1[[#This Row],[Grant]]&lt;&gt;"",VLOOKUP(Table1[[#This Row],[Grant]],Grants!B:D,3),"")</f>
        <v/>
      </c>
      <c r="BB1248" s="46" t="str">
        <f>TRIM(Table1[[#This Row],[Vendor ID]])</f>
        <v/>
      </c>
      <c r="BC1248">
        <f>IF(Table1[[#This Row],[Reference Number]]=Q1247,BC1247,BC1247+1)</f>
        <v>2</v>
      </c>
    </row>
    <row r="1249" spans="1:55" ht="11.25" hidden="1" customHeight="1">
      <c r="A1249" s="1"/>
      <c r="B1249" s="88" t="str">
        <f>IF(Table1[[#This Row],[Posting Date]]&lt;&gt;"",IF(Table1[[#This Row],[Reference Number]]=Q1248,B1248+1,1),"")</f>
        <v/>
      </c>
      <c r="C1249" s="61"/>
      <c r="D1249" s="61"/>
      <c r="E1249" s="218"/>
      <c r="F1249" s="143" t="str">
        <f>IFERROR(IF(VLOOKUP(Table1[[#This Row],[Budget Code Description]],Dimentions!$X$6:$AC$132,2,FALSE)="","",VLOOKUP(Table1[[#This Row],[Budget Code Description]],Dimentions!$X$6:$AC$132,2,FALSE)),"")</f>
        <v/>
      </c>
      <c r="G1249" s="143" t="str">
        <f>IFERROR(VLOOKUP(Table1[[#This Row],[Budget Code Description]],Dimentions!$X$6:$AC$132,3,FALSE),"")</f>
        <v/>
      </c>
      <c r="H1249" s="64" t="str">
        <f>IFERROR(VLOOKUP(Table1[[#This Row],[Account]],Dimentions!$S$6:$V$233,2,FALSE),"")</f>
        <v/>
      </c>
      <c r="I1249" s="62">
        <f>_xlfn.NUMBERVALUE(LEFT(Table1[[#This Row],[Account]],1))</f>
        <v>0</v>
      </c>
      <c r="J1249" s="62" t="str">
        <f>IFERROR(VLOOKUP(Table1[[#This Row],[Budget Code Description]],Table6[#All],7,FALSE),"")</f>
        <v/>
      </c>
      <c r="K1249" s="143" t="str">
        <f>IFERROR(VLOOKUP(Table1[[#This Row],[Budget Code Description]],Table6[#All],8,FALSE),"")</f>
        <v/>
      </c>
      <c r="L1249" s="63"/>
      <c r="M1249" s="65" t="str">
        <f>IFERROR(VLOOKUP(Table1[[#This Row],[Staff ID]],Table2[],2,FALSE),"")</f>
        <v/>
      </c>
      <c r="N1249" s="211" t="str">
        <f>IFERROR(IF(VLOOKUP(Table1[[#This Row],[Budget Code Description]],Dimentions!$X$6:$AC$97,4,FALSE)="","",VLOOKUP(Table1[[#This Row],[Budget Code Description]],Dimentions!$X$6:$AC$97,4,FALSE)),"")</f>
        <v/>
      </c>
      <c r="O1249" s="65" t="str">
        <f>IFERROR(VLOOKUP(Table1[[#This Row],[Vendor ID]],Table549[],2,FALSE),"")</f>
        <v/>
      </c>
      <c r="P1249" s="63"/>
      <c r="Q1249" s="143" t="str">
        <f>IF(Table1[[#This Row],[Posting Date]]&lt;&gt;"",$D$9,"")</f>
        <v/>
      </c>
      <c r="R1249" s="159" t="str">
        <f>IF(Table1[[#This Row],[Posting Date]]&lt;&gt;"",$D$10,"")</f>
        <v/>
      </c>
      <c r="S1249" s="66"/>
      <c r="T1249" s="63"/>
      <c r="U1249" s="67"/>
      <c r="V1249" s="67"/>
      <c r="W1249" s="67" t="str">
        <f t="shared" si="19"/>
        <v/>
      </c>
      <c r="X1249" s="161" t="str">
        <f>IF(E1249="","",(IF(Table1[[#This Row],[Cur]]="USD",Table1[[#This Row],[Cur_Amount Debit]],Table1[[#This Row],[Cur_Amount Debit]]/Table1[[#This Row],[Exchange Rate]])))</f>
        <v/>
      </c>
      <c r="Y1249" s="161" t="str">
        <f>IF(E1249="","",(IF(Table1[[#This Row],[Cur]]="USD",Table1[[#This Row],[Cur_Amount Credit]],Table1[[#This Row],[Cur_Amount Credit]]/ExchangeRate)))</f>
        <v/>
      </c>
      <c r="Z1249" s="203" t="str">
        <f>IF(E1249="","",(Table1[[#This Row],[Debit USD]]-Table1[[#This Row],[Credit USD]]))</f>
        <v/>
      </c>
      <c r="AA1249" s="122"/>
      <c r="AB1249" s="1"/>
      <c r="AC1249" s="15"/>
      <c r="AD1249" s="15" t="str">
        <f>IF(AND(OR(Table1[[#This Row],[Account]]="15030",Table1[[#This Row],[Account]]="15035",Table1[[#This Row],[Account]]="20150"),Table1[[#This Row],[Vendor ID]]=""),1,"")</f>
        <v/>
      </c>
      <c r="AE1249" s="15"/>
      <c r="AF1249" s="15"/>
      <c r="AG1249" s="15"/>
      <c r="AH1249" s="46" t="str">
        <f>IF(Table1[[#This Row],[Posting Date]]&lt;&gt;"","GJ-"&amp;CountryID,"")</f>
        <v/>
      </c>
      <c r="AI1249" s="59" t="str">
        <f>IF(Table1[[#This Row],[Posting Date]]&lt;&gt;"",Table1[[#This Row],[Posting Date]],"")</f>
        <v/>
      </c>
      <c r="AJ1249" s="46"/>
      <c r="AK1249" s="46" t="str">
        <f>IF(Table1[[#This Row],[Description]]&lt;&gt;"",Table1[[#This Row],[Description]],"")</f>
        <v/>
      </c>
      <c r="AL1249" s="46" t="str">
        <f>IF(Table1[[#This Row],[Posting Date]]&lt;&gt;"",Table1[[#This Row],[Reference Number]],"")</f>
        <v/>
      </c>
      <c r="AM1249" s="46" t="str">
        <f>TRIM(Table1[[#This Row],[Line '#]])</f>
        <v/>
      </c>
      <c r="AN1249" s="46" t="str">
        <f>TRIM(Table1[[#This Row],[Account]])</f>
        <v/>
      </c>
      <c r="AO1249" s="46" t="str">
        <f>IF(Table1[[#This Row],[Posting Date]]&lt;&gt;"",$D$5,"")</f>
        <v/>
      </c>
      <c r="AP1249" s="46" t="str">
        <f>TRIM(Table1[[#This Row],[Departments-Prgrams]])</f>
        <v/>
      </c>
      <c r="AQ1249" s="46" t="str">
        <f>TRIM(Table1[[#This Row],[Grant]])</f>
        <v/>
      </c>
      <c r="AR1249" s="46" t="str">
        <f>TRIM(Table1[[#This Row],[Staff ID]])</f>
        <v/>
      </c>
      <c r="AS1249" s="46" t="str">
        <f>IF(TRIM(Table1[[#This Row],[Budget Code]])=0,"",TRIM(Table1[[#This Row],[Budget Code]]))</f>
        <v/>
      </c>
      <c r="AT1249" s="46" t="str">
        <f>IF(Table1[[#This Row],[Line Description]]&lt;&gt;"",Table1[[#This Row],[Line Description]],"")</f>
        <v/>
      </c>
      <c r="AU1249" s="46" t="str">
        <f>IF(Table1[[#This Row],[Cur_Amount Debit]]&gt;0,ROUND(Table1[[#This Row],[Cur_Amount Debit]],2),"")</f>
        <v/>
      </c>
      <c r="AV1249" s="46" t="str">
        <f>IF(Table1[[#This Row],[Cur_Amount Credit]]&gt;0,ROUND(Table1[[#This Row],[Cur_Amount Credit]],2),"")</f>
        <v/>
      </c>
      <c r="AW1249" s="46" t="str">
        <f>LEFT(Table1[[#This Row],[Cur]],3)</f>
        <v/>
      </c>
      <c r="AX1249" s="59"/>
      <c r="AY1249" s="46"/>
      <c r="AZ1249" s="46" t="str">
        <f>IF(Table1[[#This Row],[Cur]]&lt;&gt;"",IF(Table1[[#This Row],[Cur]]="USD","",ExchangeRate),"")</f>
        <v/>
      </c>
      <c r="BA1249" s="46" t="str">
        <f>IF(Table1[[#This Row],[Grant]]&lt;&gt;"",VLOOKUP(Table1[[#This Row],[Grant]],Grants!B:D,3),"")</f>
        <v/>
      </c>
      <c r="BB1249" s="46" t="str">
        <f>TRIM(Table1[[#This Row],[Vendor ID]])</f>
        <v/>
      </c>
      <c r="BC1249">
        <f>IF(Table1[[#This Row],[Reference Number]]=Q1248,BC1248,BC1248+1)</f>
        <v>2</v>
      </c>
    </row>
    <row r="1250" spans="1:55" ht="11.25" hidden="1" customHeight="1">
      <c r="A1250" s="1"/>
      <c r="B1250" s="88" t="str">
        <f>IF(Table1[[#This Row],[Posting Date]]&lt;&gt;"",IF(Table1[[#This Row],[Reference Number]]=Q1249,B1249+1,1),"")</f>
        <v/>
      </c>
      <c r="C1250" s="61"/>
      <c r="D1250" s="61"/>
      <c r="E1250" s="218"/>
      <c r="F1250" s="143" t="str">
        <f>IFERROR(IF(VLOOKUP(Table1[[#This Row],[Budget Code Description]],Dimentions!$X$6:$AC$132,2,FALSE)="","",VLOOKUP(Table1[[#This Row],[Budget Code Description]],Dimentions!$X$6:$AC$132,2,FALSE)),"")</f>
        <v/>
      </c>
      <c r="G1250" s="143" t="str">
        <f>IFERROR(VLOOKUP(Table1[[#This Row],[Budget Code Description]],Dimentions!$X$6:$AC$132,3,FALSE),"")</f>
        <v/>
      </c>
      <c r="H1250" s="64" t="str">
        <f>IFERROR(VLOOKUP(Table1[[#This Row],[Account]],Dimentions!$S$6:$V$233,2,FALSE),"")</f>
        <v/>
      </c>
      <c r="I1250" s="62">
        <f>_xlfn.NUMBERVALUE(LEFT(Table1[[#This Row],[Account]],1))</f>
        <v>0</v>
      </c>
      <c r="J1250" s="62" t="str">
        <f>IFERROR(VLOOKUP(Table1[[#This Row],[Budget Code Description]],Table6[#All],7,FALSE),"")</f>
        <v/>
      </c>
      <c r="K1250" s="143" t="str">
        <f>IFERROR(VLOOKUP(Table1[[#This Row],[Budget Code Description]],Table6[#All],8,FALSE),"")</f>
        <v/>
      </c>
      <c r="L1250" s="63"/>
      <c r="M1250" s="65" t="str">
        <f>IFERROR(VLOOKUP(Table1[[#This Row],[Staff ID]],Table2[],2,FALSE),"")</f>
        <v/>
      </c>
      <c r="N1250" s="211" t="str">
        <f>IFERROR(IF(VLOOKUP(Table1[[#This Row],[Budget Code Description]],Dimentions!$X$6:$AC$97,4,FALSE)="","",VLOOKUP(Table1[[#This Row],[Budget Code Description]],Dimentions!$X$6:$AC$97,4,FALSE)),"")</f>
        <v/>
      </c>
      <c r="O1250" s="65" t="str">
        <f>IFERROR(VLOOKUP(Table1[[#This Row],[Vendor ID]],Table549[],2,FALSE),"")</f>
        <v/>
      </c>
      <c r="P1250" s="63"/>
      <c r="Q1250" s="143" t="str">
        <f>IF(Table1[[#This Row],[Posting Date]]&lt;&gt;"",$D$9,"")</f>
        <v/>
      </c>
      <c r="R1250" s="159" t="str">
        <f>IF(Table1[[#This Row],[Posting Date]]&lt;&gt;"",$D$10,"")</f>
        <v/>
      </c>
      <c r="S1250" s="66"/>
      <c r="T1250" s="63"/>
      <c r="U1250" s="67"/>
      <c r="V1250" s="67"/>
      <c r="W1250" s="67" t="str">
        <f t="shared" si="19"/>
        <v/>
      </c>
      <c r="X1250" s="161" t="str">
        <f>IF(E1250="","",(IF(Table1[[#This Row],[Cur]]="USD",Table1[[#This Row],[Cur_Amount Debit]],Table1[[#This Row],[Cur_Amount Debit]]/Table1[[#This Row],[Exchange Rate]])))</f>
        <v/>
      </c>
      <c r="Y1250" s="161" t="str">
        <f>IF(E1250="","",(IF(Table1[[#This Row],[Cur]]="USD",Table1[[#This Row],[Cur_Amount Credit]],Table1[[#This Row],[Cur_Amount Credit]]/ExchangeRate)))</f>
        <v/>
      </c>
      <c r="Z1250" s="203" t="str">
        <f>IF(E1250="","",(Table1[[#This Row],[Debit USD]]-Table1[[#This Row],[Credit USD]]))</f>
        <v/>
      </c>
      <c r="AA1250" s="122"/>
      <c r="AB1250" s="1"/>
      <c r="AC1250" s="15"/>
      <c r="AD1250" s="15" t="str">
        <f>IF(AND(OR(Table1[[#This Row],[Account]]="15030",Table1[[#This Row],[Account]]="15035",Table1[[#This Row],[Account]]="20150"),Table1[[#This Row],[Vendor ID]]=""),1,"")</f>
        <v/>
      </c>
      <c r="AE1250" s="15"/>
      <c r="AF1250" s="15"/>
      <c r="AG1250" s="15"/>
      <c r="AH1250" s="46" t="str">
        <f>IF(Table1[[#This Row],[Posting Date]]&lt;&gt;"","GJ-"&amp;CountryID,"")</f>
        <v/>
      </c>
      <c r="AI1250" s="59" t="str">
        <f>IF(Table1[[#This Row],[Posting Date]]&lt;&gt;"",Table1[[#This Row],[Posting Date]],"")</f>
        <v/>
      </c>
      <c r="AJ1250" s="46"/>
      <c r="AK1250" s="46" t="str">
        <f>IF(Table1[[#This Row],[Description]]&lt;&gt;"",Table1[[#This Row],[Description]],"")</f>
        <v/>
      </c>
      <c r="AL1250" s="46" t="str">
        <f>IF(Table1[[#This Row],[Posting Date]]&lt;&gt;"",Table1[[#This Row],[Reference Number]],"")</f>
        <v/>
      </c>
      <c r="AM1250" s="46" t="str">
        <f>TRIM(Table1[[#This Row],[Line '#]])</f>
        <v/>
      </c>
      <c r="AN1250" s="46" t="str">
        <f>TRIM(Table1[[#This Row],[Account]])</f>
        <v/>
      </c>
      <c r="AO1250" s="46" t="str">
        <f>IF(Table1[[#This Row],[Posting Date]]&lt;&gt;"",$D$5,"")</f>
        <v/>
      </c>
      <c r="AP1250" s="46" t="str">
        <f>TRIM(Table1[[#This Row],[Departments-Prgrams]])</f>
        <v/>
      </c>
      <c r="AQ1250" s="46" t="str">
        <f>TRIM(Table1[[#This Row],[Grant]])</f>
        <v/>
      </c>
      <c r="AR1250" s="46" t="str">
        <f>TRIM(Table1[[#This Row],[Staff ID]])</f>
        <v/>
      </c>
      <c r="AS1250" s="46" t="str">
        <f>IF(TRIM(Table1[[#This Row],[Budget Code]])=0,"",TRIM(Table1[[#This Row],[Budget Code]]))</f>
        <v/>
      </c>
      <c r="AT1250" s="46" t="str">
        <f>IF(Table1[[#This Row],[Line Description]]&lt;&gt;"",Table1[[#This Row],[Line Description]],"")</f>
        <v/>
      </c>
      <c r="AU1250" s="46" t="str">
        <f>IF(Table1[[#This Row],[Cur_Amount Debit]]&gt;0,ROUND(Table1[[#This Row],[Cur_Amount Debit]],2),"")</f>
        <v/>
      </c>
      <c r="AV1250" s="46" t="str">
        <f>IF(Table1[[#This Row],[Cur_Amount Credit]]&gt;0,ROUND(Table1[[#This Row],[Cur_Amount Credit]],2),"")</f>
        <v/>
      </c>
      <c r="AW1250" s="46" t="str">
        <f>LEFT(Table1[[#This Row],[Cur]],3)</f>
        <v/>
      </c>
      <c r="AX1250" s="59"/>
      <c r="AY1250" s="46"/>
      <c r="AZ1250" s="46" t="str">
        <f>IF(Table1[[#This Row],[Cur]]&lt;&gt;"",IF(Table1[[#This Row],[Cur]]="USD","",ExchangeRate),"")</f>
        <v/>
      </c>
      <c r="BA1250" s="46" t="str">
        <f>IF(Table1[[#This Row],[Grant]]&lt;&gt;"",VLOOKUP(Table1[[#This Row],[Grant]],Grants!B:D,3),"")</f>
        <v/>
      </c>
      <c r="BB1250" s="46" t="str">
        <f>TRIM(Table1[[#This Row],[Vendor ID]])</f>
        <v/>
      </c>
      <c r="BC1250">
        <f>IF(Table1[[#This Row],[Reference Number]]=Q1249,BC1249,BC1249+1)</f>
        <v>2</v>
      </c>
    </row>
    <row r="1251" spans="1:55" ht="11.25" hidden="1" customHeight="1">
      <c r="A1251" s="1"/>
      <c r="B1251" s="88" t="str">
        <f>IF(Table1[[#This Row],[Posting Date]]&lt;&gt;"",IF(Table1[[#This Row],[Reference Number]]=Q1250,B1250+1,1),"")</f>
        <v/>
      </c>
      <c r="C1251" s="61"/>
      <c r="D1251" s="61"/>
      <c r="E1251" s="218"/>
      <c r="F1251" s="143" t="str">
        <f>IFERROR(IF(VLOOKUP(Table1[[#This Row],[Budget Code Description]],Dimentions!$X$6:$AC$132,2,FALSE)="","",VLOOKUP(Table1[[#This Row],[Budget Code Description]],Dimentions!$X$6:$AC$132,2,FALSE)),"")</f>
        <v/>
      </c>
      <c r="G1251" s="143" t="str">
        <f>IFERROR(VLOOKUP(Table1[[#This Row],[Budget Code Description]],Dimentions!$X$6:$AC$132,3,FALSE),"")</f>
        <v/>
      </c>
      <c r="H1251" s="64" t="str">
        <f>IFERROR(VLOOKUP(Table1[[#This Row],[Account]],Dimentions!$S$6:$V$233,2,FALSE),"")</f>
        <v/>
      </c>
      <c r="I1251" s="62">
        <f>_xlfn.NUMBERVALUE(LEFT(Table1[[#This Row],[Account]],1))</f>
        <v>0</v>
      </c>
      <c r="J1251" s="62" t="str">
        <f>IFERROR(VLOOKUP(Table1[[#This Row],[Budget Code Description]],Table6[#All],7,FALSE),"")</f>
        <v/>
      </c>
      <c r="K1251" s="143" t="str">
        <f>IFERROR(VLOOKUP(Table1[[#This Row],[Budget Code Description]],Table6[#All],8,FALSE),"")</f>
        <v/>
      </c>
      <c r="L1251" s="63"/>
      <c r="M1251" s="65" t="str">
        <f>IFERROR(VLOOKUP(Table1[[#This Row],[Staff ID]],Table2[],2,FALSE),"")</f>
        <v/>
      </c>
      <c r="N1251" s="211" t="str">
        <f>IFERROR(IF(VLOOKUP(Table1[[#This Row],[Budget Code Description]],Dimentions!$X$6:$AC$97,4,FALSE)="","",VLOOKUP(Table1[[#This Row],[Budget Code Description]],Dimentions!$X$6:$AC$97,4,FALSE)),"")</f>
        <v/>
      </c>
      <c r="O1251" s="65" t="str">
        <f>IFERROR(VLOOKUP(Table1[[#This Row],[Vendor ID]],Table549[],2,FALSE),"")</f>
        <v/>
      </c>
      <c r="P1251" s="63"/>
      <c r="Q1251" s="143" t="str">
        <f>IF(Table1[[#This Row],[Posting Date]]&lt;&gt;"",$D$9,"")</f>
        <v/>
      </c>
      <c r="R1251" s="159" t="str">
        <f>IF(Table1[[#This Row],[Posting Date]]&lt;&gt;"",$D$10,"")</f>
        <v/>
      </c>
      <c r="S1251" s="66"/>
      <c r="T1251" s="63"/>
      <c r="U1251" s="67"/>
      <c r="V1251" s="67"/>
      <c r="W1251" s="67" t="str">
        <f t="shared" si="19"/>
        <v/>
      </c>
      <c r="X1251" s="161" t="str">
        <f>IF(E1251="","",(IF(Table1[[#This Row],[Cur]]="USD",Table1[[#This Row],[Cur_Amount Debit]],Table1[[#This Row],[Cur_Amount Debit]]/Table1[[#This Row],[Exchange Rate]])))</f>
        <v/>
      </c>
      <c r="Y1251" s="161" t="str">
        <f>IF(E1251="","",(IF(Table1[[#This Row],[Cur]]="USD",Table1[[#This Row],[Cur_Amount Credit]],Table1[[#This Row],[Cur_Amount Credit]]/ExchangeRate)))</f>
        <v/>
      </c>
      <c r="Z1251" s="203" t="str">
        <f>IF(E1251="","",(Table1[[#This Row],[Debit USD]]-Table1[[#This Row],[Credit USD]]))</f>
        <v/>
      </c>
      <c r="AA1251" s="122"/>
      <c r="AB1251" s="1"/>
      <c r="AC1251" s="15"/>
      <c r="AD1251" s="15" t="str">
        <f>IF(AND(OR(Table1[[#This Row],[Account]]="15030",Table1[[#This Row],[Account]]="15035",Table1[[#This Row],[Account]]="20150"),Table1[[#This Row],[Vendor ID]]=""),1,"")</f>
        <v/>
      </c>
      <c r="AE1251" s="15"/>
      <c r="AF1251" s="15"/>
      <c r="AG1251" s="15"/>
      <c r="AH1251" s="46" t="str">
        <f>IF(Table1[[#This Row],[Posting Date]]&lt;&gt;"","GJ-"&amp;CountryID,"")</f>
        <v/>
      </c>
      <c r="AI1251" s="59" t="str">
        <f>IF(Table1[[#This Row],[Posting Date]]&lt;&gt;"",Table1[[#This Row],[Posting Date]],"")</f>
        <v/>
      </c>
      <c r="AJ1251" s="46"/>
      <c r="AK1251" s="46" t="str">
        <f>IF(Table1[[#This Row],[Description]]&lt;&gt;"",Table1[[#This Row],[Description]],"")</f>
        <v/>
      </c>
      <c r="AL1251" s="46" t="str">
        <f>IF(Table1[[#This Row],[Posting Date]]&lt;&gt;"",Table1[[#This Row],[Reference Number]],"")</f>
        <v/>
      </c>
      <c r="AM1251" s="46" t="str">
        <f>TRIM(Table1[[#This Row],[Line '#]])</f>
        <v/>
      </c>
      <c r="AN1251" s="46" t="str">
        <f>TRIM(Table1[[#This Row],[Account]])</f>
        <v/>
      </c>
      <c r="AO1251" s="46" t="str">
        <f>IF(Table1[[#This Row],[Posting Date]]&lt;&gt;"",$D$5,"")</f>
        <v/>
      </c>
      <c r="AP1251" s="46" t="str">
        <f>TRIM(Table1[[#This Row],[Departments-Prgrams]])</f>
        <v/>
      </c>
      <c r="AQ1251" s="46" t="str">
        <f>TRIM(Table1[[#This Row],[Grant]])</f>
        <v/>
      </c>
      <c r="AR1251" s="46" t="str">
        <f>TRIM(Table1[[#This Row],[Staff ID]])</f>
        <v/>
      </c>
      <c r="AS1251" s="46" t="str">
        <f>IF(TRIM(Table1[[#This Row],[Budget Code]])=0,"",TRIM(Table1[[#This Row],[Budget Code]]))</f>
        <v/>
      </c>
      <c r="AT1251" s="46" t="str">
        <f>IF(Table1[[#This Row],[Line Description]]&lt;&gt;"",Table1[[#This Row],[Line Description]],"")</f>
        <v/>
      </c>
      <c r="AU1251" s="46" t="str">
        <f>IF(Table1[[#This Row],[Cur_Amount Debit]]&gt;0,ROUND(Table1[[#This Row],[Cur_Amount Debit]],2),"")</f>
        <v/>
      </c>
      <c r="AV1251" s="46" t="str">
        <f>IF(Table1[[#This Row],[Cur_Amount Credit]]&gt;0,ROUND(Table1[[#This Row],[Cur_Amount Credit]],2),"")</f>
        <v/>
      </c>
      <c r="AW1251" s="46" t="str">
        <f>LEFT(Table1[[#This Row],[Cur]],3)</f>
        <v/>
      </c>
      <c r="AX1251" s="59"/>
      <c r="AY1251" s="46"/>
      <c r="AZ1251" s="46" t="str">
        <f>IF(Table1[[#This Row],[Cur]]&lt;&gt;"",IF(Table1[[#This Row],[Cur]]="USD","",ExchangeRate),"")</f>
        <v/>
      </c>
      <c r="BA1251" s="46" t="str">
        <f>IF(Table1[[#This Row],[Grant]]&lt;&gt;"",VLOOKUP(Table1[[#This Row],[Grant]],Grants!B:D,3),"")</f>
        <v/>
      </c>
      <c r="BB1251" s="46" t="str">
        <f>TRIM(Table1[[#This Row],[Vendor ID]])</f>
        <v/>
      </c>
      <c r="BC1251">
        <f>IF(Table1[[#This Row],[Reference Number]]=Q1250,BC1250,BC1250+1)</f>
        <v>2</v>
      </c>
    </row>
    <row r="1252" spans="1:55" ht="11.25" hidden="1" customHeight="1">
      <c r="A1252" s="1"/>
      <c r="B1252" s="88" t="str">
        <f>IF(Table1[[#This Row],[Posting Date]]&lt;&gt;"",IF(Table1[[#This Row],[Reference Number]]=Q1251,B1251+1,1),"")</f>
        <v/>
      </c>
      <c r="C1252" s="61"/>
      <c r="D1252" s="61"/>
      <c r="E1252" s="218"/>
      <c r="F1252" s="143" t="str">
        <f>IFERROR(IF(VLOOKUP(Table1[[#This Row],[Budget Code Description]],Dimentions!$X$6:$AC$132,2,FALSE)="","",VLOOKUP(Table1[[#This Row],[Budget Code Description]],Dimentions!$X$6:$AC$132,2,FALSE)),"")</f>
        <v/>
      </c>
      <c r="G1252" s="143" t="str">
        <f>IFERROR(VLOOKUP(Table1[[#This Row],[Budget Code Description]],Dimentions!$X$6:$AC$132,3,FALSE),"")</f>
        <v/>
      </c>
      <c r="H1252" s="64" t="str">
        <f>IFERROR(VLOOKUP(Table1[[#This Row],[Account]],Dimentions!$S$6:$V$233,2,FALSE),"")</f>
        <v/>
      </c>
      <c r="I1252" s="62">
        <f>_xlfn.NUMBERVALUE(LEFT(Table1[[#This Row],[Account]],1))</f>
        <v>0</v>
      </c>
      <c r="J1252" s="62" t="str">
        <f>IFERROR(VLOOKUP(Table1[[#This Row],[Budget Code Description]],Table6[#All],7,FALSE),"")</f>
        <v/>
      </c>
      <c r="K1252" s="143" t="str">
        <f>IFERROR(VLOOKUP(Table1[[#This Row],[Budget Code Description]],Table6[#All],8,FALSE),"")</f>
        <v/>
      </c>
      <c r="L1252" s="63"/>
      <c r="M1252" s="65" t="str">
        <f>IFERROR(VLOOKUP(Table1[[#This Row],[Staff ID]],Table2[],2,FALSE),"")</f>
        <v/>
      </c>
      <c r="N1252" s="211" t="str">
        <f>IFERROR(IF(VLOOKUP(Table1[[#This Row],[Budget Code Description]],Dimentions!$X$6:$AC$97,4,FALSE)="","",VLOOKUP(Table1[[#This Row],[Budget Code Description]],Dimentions!$X$6:$AC$97,4,FALSE)),"")</f>
        <v/>
      </c>
      <c r="O1252" s="65" t="str">
        <f>IFERROR(VLOOKUP(Table1[[#This Row],[Vendor ID]],Table549[],2,FALSE),"")</f>
        <v/>
      </c>
      <c r="P1252" s="63"/>
      <c r="Q1252" s="143" t="str">
        <f>IF(Table1[[#This Row],[Posting Date]]&lt;&gt;"",$D$9,"")</f>
        <v/>
      </c>
      <c r="R1252" s="159" t="str">
        <f>IF(Table1[[#This Row],[Posting Date]]&lt;&gt;"",$D$10,"")</f>
        <v/>
      </c>
      <c r="S1252" s="66"/>
      <c r="T1252" s="63"/>
      <c r="U1252" s="67"/>
      <c r="V1252" s="67"/>
      <c r="W1252" s="67" t="str">
        <f t="shared" si="19"/>
        <v/>
      </c>
      <c r="X1252" s="161" t="str">
        <f>IF(E1252="","",(IF(Table1[[#This Row],[Cur]]="USD",Table1[[#This Row],[Cur_Amount Debit]],Table1[[#This Row],[Cur_Amount Debit]]/Table1[[#This Row],[Exchange Rate]])))</f>
        <v/>
      </c>
      <c r="Y1252" s="161" t="str">
        <f>IF(E1252="","",(IF(Table1[[#This Row],[Cur]]="USD",Table1[[#This Row],[Cur_Amount Credit]],Table1[[#This Row],[Cur_Amount Credit]]/ExchangeRate)))</f>
        <v/>
      </c>
      <c r="Z1252" s="203" t="str">
        <f>IF(E1252="","",(Table1[[#This Row],[Debit USD]]-Table1[[#This Row],[Credit USD]]))</f>
        <v/>
      </c>
      <c r="AA1252" s="122"/>
      <c r="AB1252" s="1"/>
      <c r="AC1252" s="15"/>
      <c r="AD1252" s="15" t="str">
        <f>IF(AND(OR(Table1[[#This Row],[Account]]="15030",Table1[[#This Row],[Account]]="15035",Table1[[#This Row],[Account]]="20150"),Table1[[#This Row],[Vendor ID]]=""),1,"")</f>
        <v/>
      </c>
      <c r="AE1252" s="15"/>
      <c r="AF1252" s="15"/>
      <c r="AG1252" s="15"/>
      <c r="AH1252" s="46" t="str">
        <f>IF(Table1[[#This Row],[Posting Date]]&lt;&gt;"","GJ-"&amp;CountryID,"")</f>
        <v/>
      </c>
      <c r="AI1252" s="59" t="str">
        <f>IF(Table1[[#This Row],[Posting Date]]&lt;&gt;"",Table1[[#This Row],[Posting Date]],"")</f>
        <v/>
      </c>
      <c r="AJ1252" s="46"/>
      <c r="AK1252" s="46" t="str">
        <f>IF(Table1[[#This Row],[Description]]&lt;&gt;"",Table1[[#This Row],[Description]],"")</f>
        <v/>
      </c>
      <c r="AL1252" s="46" t="str">
        <f>IF(Table1[[#This Row],[Posting Date]]&lt;&gt;"",Table1[[#This Row],[Reference Number]],"")</f>
        <v/>
      </c>
      <c r="AM1252" s="46" t="str">
        <f>TRIM(Table1[[#This Row],[Line '#]])</f>
        <v/>
      </c>
      <c r="AN1252" s="46" t="str">
        <f>TRIM(Table1[[#This Row],[Account]])</f>
        <v/>
      </c>
      <c r="AO1252" s="46" t="str">
        <f>IF(Table1[[#This Row],[Posting Date]]&lt;&gt;"",$D$5,"")</f>
        <v/>
      </c>
      <c r="AP1252" s="46" t="str">
        <f>TRIM(Table1[[#This Row],[Departments-Prgrams]])</f>
        <v/>
      </c>
      <c r="AQ1252" s="46" t="str">
        <f>TRIM(Table1[[#This Row],[Grant]])</f>
        <v/>
      </c>
      <c r="AR1252" s="46" t="str">
        <f>TRIM(Table1[[#This Row],[Staff ID]])</f>
        <v/>
      </c>
      <c r="AS1252" s="46" t="str">
        <f>IF(TRIM(Table1[[#This Row],[Budget Code]])=0,"",TRIM(Table1[[#This Row],[Budget Code]]))</f>
        <v/>
      </c>
      <c r="AT1252" s="46" t="str">
        <f>IF(Table1[[#This Row],[Line Description]]&lt;&gt;"",Table1[[#This Row],[Line Description]],"")</f>
        <v/>
      </c>
      <c r="AU1252" s="46" t="str">
        <f>IF(Table1[[#This Row],[Cur_Amount Debit]]&gt;0,ROUND(Table1[[#This Row],[Cur_Amount Debit]],2),"")</f>
        <v/>
      </c>
      <c r="AV1252" s="46" t="str">
        <f>IF(Table1[[#This Row],[Cur_Amount Credit]]&gt;0,ROUND(Table1[[#This Row],[Cur_Amount Credit]],2),"")</f>
        <v/>
      </c>
      <c r="AW1252" s="46" t="str">
        <f>LEFT(Table1[[#This Row],[Cur]],3)</f>
        <v/>
      </c>
      <c r="AX1252" s="59"/>
      <c r="AY1252" s="46"/>
      <c r="AZ1252" s="46" t="str">
        <f>IF(Table1[[#This Row],[Cur]]&lt;&gt;"",IF(Table1[[#This Row],[Cur]]="USD","",ExchangeRate),"")</f>
        <v/>
      </c>
      <c r="BA1252" s="46" t="str">
        <f>IF(Table1[[#This Row],[Grant]]&lt;&gt;"",VLOOKUP(Table1[[#This Row],[Grant]],Grants!B:D,3),"")</f>
        <v/>
      </c>
      <c r="BB1252" s="46" t="str">
        <f>TRIM(Table1[[#This Row],[Vendor ID]])</f>
        <v/>
      </c>
      <c r="BC1252">
        <f>IF(Table1[[#This Row],[Reference Number]]=Q1251,BC1251,BC1251+1)</f>
        <v>2</v>
      </c>
    </row>
    <row r="1253" spans="1:55" ht="11.25" hidden="1" customHeight="1">
      <c r="A1253" s="1"/>
      <c r="B1253" s="88" t="str">
        <f>IF(Table1[[#This Row],[Posting Date]]&lt;&gt;"",IF(Table1[[#This Row],[Reference Number]]=Q1252,B1252+1,1),"")</f>
        <v/>
      </c>
      <c r="C1253" s="61"/>
      <c r="D1253" s="61"/>
      <c r="E1253" s="218"/>
      <c r="F1253" s="143" t="str">
        <f>IFERROR(IF(VLOOKUP(Table1[[#This Row],[Budget Code Description]],Dimentions!$X$6:$AC$132,2,FALSE)="","",VLOOKUP(Table1[[#This Row],[Budget Code Description]],Dimentions!$X$6:$AC$132,2,FALSE)),"")</f>
        <v/>
      </c>
      <c r="G1253" s="143" t="str">
        <f>IFERROR(VLOOKUP(Table1[[#This Row],[Budget Code Description]],Dimentions!$X$6:$AC$132,3,FALSE),"")</f>
        <v/>
      </c>
      <c r="H1253" s="64" t="str">
        <f>IFERROR(VLOOKUP(Table1[[#This Row],[Account]],Dimentions!$S$6:$V$233,2,FALSE),"")</f>
        <v/>
      </c>
      <c r="I1253" s="62">
        <f>_xlfn.NUMBERVALUE(LEFT(Table1[[#This Row],[Account]],1))</f>
        <v>0</v>
      </c>
      <c r="J1253" s="62" t="str">
        <f>IFERROR(VLOOKUP(Table1[[#This Row],[Budget Code Description]],Table6[#All],7,FALSE),"")</f>
        <v/>
      </c>
      <c r="K1253" s="143" t="str">
        <f>IFERROR(VLOOKUP(Table1[[#This Row],[Budget Code Description]],Table6[#All],8,FALSE),"")</f>
        <v/>
      </c>
      <c r="L1253" s="63"/>
      <c r="M1253" s="65" t="str">
        <f>IFERROR(VLOOKUP(Table1[[#This Row],[Staff ID]],Table2[],2,FALSE),"")</f>
        <v/>
      </c>
      <c r="N1253" s="211" t="str">
        <f>IFERROR(IF(VLOOKUP(Table1[[#This Row],[Budget Code Description]],Dimentions!$X$6:$AC$97,4,FALSE)="","",VLOOKUP(Table1[[#This Row],[Budget Code Description]],Dimentions!$X$6:$AC$97,4,FALSE)),"")</f>
        <v/>
      </c>
      <c r="O1253" s="65" t="str">
        <f>IFERROR(VLOOKUP(Table1[[#This Row],[Vendor ID]],Table549[],2,FALSE),"")</f>
        <v/>
      </c>
      <c r="P1253" s="63"/>
      <c r="Q1253" s="143" t="str">
        <f>IF(Table1[[#This Row],[Posting Date]]&lt;&gt;"",$D$9,"")</f>
        <v/>
      </c>
      <c r="R1253" s="159" t="str">
        <f>IF(Table1[[#This Row],[Posting Date]]&lt;&gt;"",$D$10,"")</f>
        <v/>
      </c>
      <c r="S1253" s="66"/>
      <c r="T1253" s="63"/>
      <c r="U1253" s="67"/>
      <c r="V1253" s="67"/>
      <c r="W1253" s="67" t="str">
        <f t="shared" si="19"/>
        <v/>
      </c>
      <c r="X1253" s="161" t="str">
        <f>IF(E1253="","",(IF(Table1[[#This Row],[Cur]]="USD",Table1[[#This Row],[Cur_Amount Debit]],Table1[[#This Row],[Cur_Amount Debit]]/Table1[[#This Row],[Exchange Rate]])))</f>
        <v/>
      </c>
      <c r="Y1253" s="161" t="str">
        <f>IF(E1253="","",(IF(Table1[[#This Row],[Cur]]="USD",Table1[[#This Row],[Cur_Amount Credit]],Table1[[#This Row],[Cur_Amount Credit]]/ExchangeRate)))</f>
        <v/>
      </c>
      <c r="Z1253" s="203" t="str">
        <f>IF(E1253="","",(Table1[[#This Row],[Debit USD]]-Table1[[#This Row],[Credit USD]]))</f>
        <v/>
      </c>
      <c r="AA1253" s="122"/>
      <c r="AB1253" s="1"/>
      <c r="AC1253" s="15"/>
      <c r="AD1253" s="15" t="str">
        <f>IF(AND(OR(Table1[[#This Row],[Account]]="15030",Table1[[#This Row],[Account]]="15035",Table1[[#This Row],[Account]]="20150"),Table1[[#This Row],[Vendor ID]]=""),1,"")</f>
        <v/>
      </c>
      <c r="AE1253" s="15"/>
      <c r="AF1253" s="15"/>
      <c r="AG1253" s="15"/>
      <c r="AH1253" s="46" t="str">
        <f>IF(Table1[[#This Row],[Posting Date]]&lt;&gt;"","GJ-"&amp;CountryID,"")</f>
        <v/>
      </c>
      <c r="AI1253" s="59" t="str">
        <f>IF(Table1[[#This Row],[Posting Date]]&lt;&gt;"",Table1[[#This Row],[Posting Date]],"")</f>
        <v/>
      </c>
      <c r="AJ1253" s="46"/>
      <c r="AK1253" s="46" t="str">
        <f>IF(Table1[[#This Row],[Description]]&lt;&gt;"",Table1[[#This Row],[Description]],"")</f>
        <v/>
      </c>
      <c r="AL1253" s="46" t="str">
        <f>IF(Table1[[#This Row],[Posting Date]]&lt;&gt;"",Table1[[#This Row],[Reference Number]],"")</f>
        <v/>
      </c>
      <c r="AM1253" s="46" t="str">
        <f>TRIM(Table1[[#This Row],[Line '#]])</f>
        <v/>
      </c>
      <c r="AN1253" s="46" t="str">
        <f>TRIM(Table1[[#This Row],[Account]])</f>
        <v/>
      </c>
      <c r="AO1253" s="46" t="str">
        <f>IF(Table1[[#This Row],[Posting Date]]&lt;&gt;"",$D$5,"")</f>
        <v/>
      </c>
      <c r="AP1253" s="46" t="str">
        <f>TRIM(Table1[[#This Row],[Departments-Prgrams]])</f>
        <v/>
      </c>
      <c r="AQ1253" s="46" t="str">
        <f>TRIM(Table1[[#This Row],[Grant]])</f>
        <v/>
      </c>
      <c r="AR1253" s="46" t="str">
        <f>TRIM(Table1[[#This Row],[Staff ID]])</f>
        <v/>
      </c>
      <c r="AS1253" s="46" t="str">
        <f>IF(TRIM(Table1[[#This Row],[Budget Code]])=0,"",TRIM(Table1[[#This Row],[Budget Code]]))</f>
        <v/>
      </c>
      <c r="AT1253" s="46" t="str">
        <f>IF(Table1[[#This Row],[Line Description]]&lt;&gt;"",Table1[[#This Row],[Line Description]],"")</f>
        <v/>
      </c>
      <c r="AU1253" s="46" t="str">
        <f>IF(Table1[[#This Row],[Cur_Amount Debit]]&gt;0,ROUND(Table1[[#This Row],[Cur_Amount Debit]],2),"")</f>
        <v/>
      </c>
      <c r="AV1253" s="46" t="str">
        <f>IF(Table1[[#This Row],[Cur_Amount Credit]]&gt;0,ROUND(Table1[[#This Row],[Cur_Amount Credit]],2),"")</f>
        <v/>
      </c>
      <c r="AW1253" s="46" t="str">
        <f>LEFT(Table1[[#This Row],[Cur]],3)</f>
        <v/>
      </c>
      <c r="AX1253" s="59"/>
      <c r="AY1253" s="46"/>
      <c r="AZ1253" s="46" t="str">
        <f>IF(Table1[[#This Row],[Cur]]&lt;&gt;"",IF(Table1[[#This Row],[Cur]]="USD","",ExchangeRate),"")</f>
        <v/>
      </c>
      <c r="BA1253" s="46" t="str">
        <f>IF(Table1[[#This Row],[Grant]]&lt;&gt;"",VLOOKUP(Table1[[#This Row],[Grant]],Grants!B:D,3),"")</f>
        <v/>
      </c>
      <c r="BB1253" s="46" t="str">
        <f>TRIM(Table1[[#This Row],[Vendor ID]])</f>
        <v/>
      </c>
      <c r="BC1253">
        <f>IF(Table1[[#This Row],[Reference Number]]=Q1252,BC1252,BC1252+1)</f>
        <v>2</v>
      </c>
    </row>
    <row r="1254" spans="1:55" ht="11.25" hidden="1" customHeight="1">
      <c r="A1254" s="1"/>
      <c r="B1254" s="88" t="str">
        <f>IF(Table1[[#This Row],[Posting Date]]&lt;&gt;"",IF(Table1[[#This Row],[Reference Number]]=Q1253,B1253+1,1),"")</f>
        <v/>
      </c>
      <c r="C1254" s="61"/>
      <c r="D1254" s="61"/>
      <c r="E1254" s="218"/>
      <c r="F1254" s="143" t="str">
        <f>IFERROR(IF(VLOOKUP(Table1[[#This Row],[Budget Code Description]],Dimentions!$X$6:$AC$132,2,FALSE)="","",VLOOKUP(Table1[[#This Row],[Budget Code Description]],Dimentions!$X$6:$AC$132,2,FALSE)),"")</f>
        <v/>
      </c>
      <c r="G1254" s="143" t="str">
        <f>IFERROR(VLOOKUP(Table1[[#This Row],[Budget Code Description]],Dimentions!$X$6:$AC$132,3,FALSE),"")</f>
        <v/>
      </c>
      <c r="H1254" s="64" t="str">
        <f>IFERROR(VLOOKUP(Table1[[#This Row],[Account]],Dimentions!$S$6:$V$233,2,FALSE),"")</f>
        <v/>
      </c>
      <c r="I1254" s="62">
        <f>_xlfn.NUMBERVALUE(LEFT(Table1[[#This Row],[Account]],1))</f>
        <v>0</v>
      </c>
      <c r="J1254" s="62" t="str">
        <f>IFERROR(VLOOKUP(Table1[[#This Row],[Budget Code Description]],Table6[#All],7,FALSE),"")</f>
        <v/>
      </c>
      <c r="K1254" s="143" t="str">
        <f>IFERROR(VLOOKUP(Table1[[#This Row],[Budget Code Description]],Table6[#All],8,FALSE),"")</f>
        <v/>
      </c>
      <c r="L1254" s="63"/>
      <c r="M1254" s="65" t="str">
        <f>IFERROR(VLOOKUP(Table1[[#This Row],[Staff ID]],Table2[],2,FALSE),"")</f>
        <v/>
      </c>
      <c r="N1254" s="211" t="str">
        <f>IFERROR(IF(VLOOKUP(Table1[[#This Row],[Budget Code Description]],Dimentions!$X$6:$AC$97,4,FALSE)="","",VLOOKUP(Table1[[#This Row],[Budget Code Description]],Dimentions!$X$6:$AC$97,4,FALSE)),"")</f>
        <v/>
      </c>
      <c r="O1254" s="65" t="str">
        <f>IFERROR(VLOOKUP(Table1[[#This Row],[Vendor ID]],Table549[],2,FALSE),"")</f>
        <v/>
      </c>
      <c r="P1254" s="63"/>
      <c r="Q1254" s="143" t="str">
        <f>IF(Table1[[#This Row],[Posting Date]]&lt;&gt;"",$D$9,"")</f>
        <v/>
      </c>
      <c r="R1254" s="159" t="str">
        <f>IF(Table1[[#This Row],[Posting Date]]&lt;&gt;"",$D$10,"")</f>
        <v/>
      </c>
      <c r="S1254" s="66"/>
      <c r="T1254" s="63"/>
      <c r="U1254" s="67"/>
      <c r="V1254" s="67"/>
      <c r="W1254" s="67" t="str">
        <f t="shared" si="19"/>
        <v/>
      </c>
      <c r="X1254" s="161" t="str">
        <f>IF(E1254="","",(IF(Table1[[#This Row],[Cur]]="USD",Table1[[#This Row],[Cur_Amount Debit]],Table1[[#This Row],[Cur_Amount Debit]]/Table1[[#This Row],[Exchange Rate]])))</f>
        <v/>
      </c>
      <c r="Y1254" s="161" t="str">
        <f>IF(E1254="","",(IF(Table1[[#This Row],[Cur]]="USD",Table1[[#This Row],[Cur_Amount Credit]],Table1[[#This Row],[Cur_Amount Credit]]/ExchangeRate)))</f>
        <v/>
      </c>
      <c r="Z1254" s="203" t="str">
        <f>IF(E1254="","",(Table1[[#This Row],[Debit USD]]-Table1[[#This Row],[Credit USD]]))</f>
        <v/>
      </c>
      <c r="AA1254" s="122"/>
      <c r="AB1254" s="1"/>
      <c r="AC1254" s="15"/>
      <c r="AD1254" s="15" t="str">
        <f>IF(AND(OR(Table1[[#This Row],[Account]]="15030",Table1[[#This Row],[Account]]="15035",Table1[[#This Row],[Account]]="20150"),Table1[[#This Row],[Vendor ID]]=""),1,"")</f>
        <v/>
      </c>
      <c r="AE1254" s="15"/>
      <c r="AF1254" s="15"/>
      <c r="AG1254" s="15"/>
      <c r="AH1254" s="46" t="str">
        <f>IF(Table1[[#This Row],[Posting Date]]&lt;&gt;"","GJ-"&amp;CountryID,"")</f>
        <v/>
      </c>
      <c r="AI1254" s="59" t="str">
        <f>IF(Table1[[#This Row],[Posting Date]]&lt;&gt;"",Table1[[#This Row],[Posting Date]],"")</f>
        <v/>
      </c>
      <c r="AJ1254" s="46"/>
      <c r="AK1254" s="46" t="str">
        <f>IF(Table1[[#This Row],[Description]]&lt;&gt;"",Table1[[#This Row],[Description]],"")</f>
        <v/>
      </c>
      <c r="AL1254" s="46" t="str">
        <f>IF(Table1[[#This Row],[Posting Date]]&lt;&gt;"",Table1[[#This Row],[Reference Number]],"")</f>
        <v/>
      </c>
      <c r="AM1254" s="46" t="str">
        <f>TRIM(Table1[[#This Row],[Line '#]])</f>
        <v/>
      </c>
      <c r="AN1254" s="46" t="str">
        <f>TRIM(Table1[[#This Row],[Account]])</f>
        <v/>
      </c>
      <c r="AO1254" s="46" t="str">
        <f>IF(Table1[[#This Row],[Posting Date]]&lt;&gt;"",$D$5,"")</f>
        <v/>
      </c>
      <c r="AP1254" s="46" t="str">
        <f>TRIM(Table1[[#This Row],[Departments-Prgrams]])</f>
        <v/>
      </c>
      <c r="AQ1254" s="46" t="str">
        <f>TRIM(Table1[[#This Row],[Grant]])</f>
        <v/>
      </c>
      <c r="AR1254" s="46" t="str">
        <f>TRIM(Table1[[#This Row],[Staff ID]])</f>
        <v/>
      </c>
      <c r="AS1254" s="46" t="str">
        <f>IF(TRIM(Table1[[#This Row],[Budget Code]])=0,"",TRIM(Table1[[#This Row],[Budget Code]]))</f>
        <v/>
      </c>
      <c r="AT1254" s="46" t="str">
        <f>IF(Table1[[#This Row],[Line Description]]&lt;&gt;"",Table1[[#This Row],[Line Description]],"")</f>
        <v/>
      </c>
      <c r="AU1254" s="46" t="str">
        <f>IF(Table1[[#This Row],[Cur_Amount Debit]]&gt;0,ROUND(Table1[[#This Row],[Cur_Amount Debit]],2),"")</f>
        <v/>
      </c>
      <c r="AV1254" s="46" t="str">
        <f>IF(Table1[[#This Row],[Cur_Amount Credit]]&gt;0,ROUND(Table1[[#This Row],[Cur_Amount Credit]],2),"")</f>
        <v/>
      </c>
      <c r="AW1254" s="46" t="str">
        <f>LEFT(Table1[[#This Row],[Cur]],3)</f>
        <v/>
      </c>
      <c r="AX1254" s="59"/>
      <c r="AY1254" s="46"/>
      <c r="AZ1254" s="46" t="str">
        <f>IF(Table1[[#This Row],[Cur]]&lt;&gt;"",IF(Table1[[#This Row],[Cur]]="USD","",ExchangeRate),"")</f>
        <v/>
      </c>
      <c r="BA1254" s="46" t="str">
        <f>IF(Table1[[#This Row],[Grant]]&lt;&gt;"",VLOOKUP(Table1[[#This Row],[Grant]],Grants!B:D,3),"")</f>
        <v/>
      </c>
      <c r="BB1254" s="46" t="str">
        <f>TRIM(Table1[[#This Row],[Vendor ID]])</f>
        <v/>
      </c>
      <c r="BC1254">
        <f>IF(Table1[[#This Row],[Reference Number]]=Q1253,BC1253,BC1253+1)</f>
        <v>2</v>
      </c>
    </row>
    <row r="1255" spans="1:55" ht="11.25" hidden="1" customHeight="1">
      <c r="A1255" s="1"/>
      <c r="B1255" s="88" t="str">
        <f>IF(Table1[[#This Row],[Posting Date]]&lt;&gt;"",IF(Table1[[#This Row],[Reference Number]]=Q1254,B1254+1,1),"")</f>
        <v/>
      </c>
      <c r="C1255" s="61"/>
      <c r="D1255" s="61"/>
      <c r="E1255" s="218"/>
      <c r="F1255" s="143" t="str">
        <f>IFERROR(IF(VLOOKUP(Table1[[#This Row],[Budget Code Description]],Dimentions!$X$6:$AC$132,2,FALSE)="","",VLOOKUP(Table1[[#This Row],[Budget Code Description]],Dimentions!$X$6:$AC$132,2,FALSE)),"")</f>
        <v/>
      </c>
      <c r="G1255" s="143" t="str">
        <f>IFERROR(VLOOKUP(Table1[[#This Row],[Budget Code Description]],Dimentions!$X$6:$AC$132,3,FALSE),"")</f>
        <v/>
      </c>
      <c r="H1255" s="64" t="str">
        <f>IFERROR(VLOOKUP(Table1[[#This Row],[Account]],Dimentions!$S$6:$V$233,2,FALSE),"")</f>
        <v/>
      </c>
      <c r="I1255" s="62">
        <f>_xlfn.NUMBERVALUE(LEFT(Table1[[#This Row],[Account]],1))</f>
        <v>0</v>
      </c>
      <c r="J1255" s="62" t="str">
        <f>IFERROR(VLOOKUP(Table1[[#This Row],[Budget Code Description]],Table6[#All],7,FALSE),"")</f>
        <v/>
      </c>
      <c r="K1255" s="143" t="str">
        <f>IFERROR(VLOOKUP(Table1[[#This Row],[Budget Code Description]],Table6[#All],8,FALSE),"")</f>
        <v/>
      </c>
      <c r="L1255" s="63"/>
      <c r="M1255" s="65" t="str">
        <f>IFERROR(VLOOKUP(Table1[[#This Row],[Staff ID]],Table2[],2,FALSE),"")</f>
        <v/>
      </c>
      <c r="N1255" s="211" t="str">
        <f>IFERROR(IF(VLOOKUP(Table1[[#This Row],[Budget Code Description]],Dimentions!$X$6:$AC$97,4,FALSE)="","",VLOOKUP(Table1[[#This Row],[Budget Code Description]],Dimentions!$X$6:$AC$97,4,FALSE)),"")</f>
        <v/>
      </c>
      <c r="O1255" s="65" t="str">
        <f>IFERROR(VLOOKUP(Table1[[#This Row],[Vendor ID]],Table549[],2,FALSE),"")</f>
        <v/>
      </c>
      <c r="P1255" s="63"/>
      <c r="Q1255" s="143" t="str">
        <f>IF(Table1[[#This Row],[Posting Date]]&lt;&gt;"",$D$9,"")</f>
        <v/>
      </c>
      <c r="R1255" s="159" t="str">
        <f>IF(Table1[[#This Row],[Posting Date]]&lt;&gt;"",$D$10,"")</f>
        <v/>
      </c>
      <c r="S1255" s="66"/>
      <c r="T1255" s="63"/>
      <c r="U1255" s="67"/>
      <c r="V1255" s="67"/>
      <c r="W1255" s="67" t="str">
        <f t="shared" si="19"/>
        <v/>
      </c>
      <c r="X1255" s="161" t="str">
        <f>IF(E1255="","",(IF(Table1[[#This Row],[Cur]]="USD",Table1[[#This Row],[Cur_Amount Debit]],Table1[[#This Row],[Cur_Amount Debit]]/Table1[[#This Row],[Exchange Rate]])))</f>
        <v/>
      </c>
      <c r="Y1255" s="161" t="str">
        <f>IF(E1255="","",(IF(Table1[[#This Row],[Cur]]="USD",Table1[[#This Row],[Cur_Amount Credit]],Table1[[#This Row],[Cur_Amount Credit]]/ExchangeRate)))</f>
        <v/>
      </c>
      <c r="Z1255" s="203" t="str">
        <f>IF(E1255="","",(Table1[[#This Row],[Debit USD]]-Table1[[#This Row],[Credit USD]]))</f>
        <v/>
      </c>
      <c r="AA1255" s="122"/>
      <c r="AB1255" s="1"/>
      <c r="AC1255" s="15"/>
      <c r="AD1255" s="15" t="str">
        <f>IF(AND(OR(Table1[[#This Row],[Account]]="15030",Table1[[#This Row],[Account]]="15035",Table1[[#This Row],[Account]]="20150"),Table1[[#This Row],[Vendor ID]]=""),1,"")</f>
        <v/>
      </c>
      <c r="AE1255" s="15"/>
      <c r="AF1255" s="15"/>
      <c r="AG1255" s="15"/>
      <c r="AH1255" s="46" t="str">
        <f>IF(Table1[[#This Row],[Posting Date]]&lt;&gt;"","GJ-"&amp;CountryID,"")</f>
        <v/>
      </c>
      <c r="AI1255" s="59" t="str">
        <f>IF(Table1[[#This Row],[Posting Date]]&lt;&gt;"",Table1[[#This Row],[Posting Date]],"")</f>
        <v/>
      </c>
      <c r="AJ1255" s="46"/>
      <c r="AK1255" s="46" t="str">
        <f>IF(Table1[[#This Row],[Description]]&lt;&gt;"",Table1[[#This Row],[Description]],"")</f>
        <v/>
      </c>
      <c r="AL1255" s="46" t="str">
        <f>IF(Table1[[#This Row],[Posting Date]]&lt;&gt;"",Table1[[#This Row],[Reference Number]],"")</f>
        <v/>
      </c>
      <c r="AM1255" s="46" t="str">
        <f>TRIM(Table1[[#This Row],[Line '#]])</f>
        <v/>
      </c>
      <c r="AN1255" s="46" t="str">
        <f>TRIM(Table1[[#This Row],[Account]])</f>
        <v/>
      </c>
      <c r="AO1255" s="46" t="str">
        <f>IF(Table1[[#This Row],[Posting Date]]&lt;&gt;"",$D$5,"")</f>
        <v/>
      </c>
      <c r="AP1255" s="46" t="str">
        <f>TRIM(Table1[[#This Row],[Departments-Prgrams]])</f>
        <v/>
      </c>
      <c r="AQ1255" s="46" t="str">
        <f>TRIM(Table1[[#This Row],[Grant]])</f>
        <v/>
      </c>
      <c r="AR1255" s="46" t="str">
        <f>TRIM(Table1[[#This Row],[Staff ID]])</f>
        <v/>
      </c>
      <c r="AS1255" s="46" t="str">
        <f>IF(TRIM(Table1[[#This Row],[Budget Code]])=0,"",TRIM(Table1[[#This Row],[Budget Code]]))</f>
        <v/>
      </c>
      <c r="AT1255" s="46" t="str">
        <f>IF(Table1[[#This Row],[Line Description]]&lt;&gt;"",Table1[[#This Row],[Line Description]],"")</f>
        <v/>
      </c>
      <c r="AU1255" s="46" t="str">
        <f>IF(Table1[[#This Row],[Cur_Amount Debit]]&gt;0,ROUND(Table1[[#This Row],[Cur_Amount Debit]],2),"")</f>
        <v/>
      </c>
      <c r="AV1255" s="46" t="str">
        <f>IF(Table1[[#This Row],[Cur_Amount Credit]]&gt;0,ROUND(Table1[[#This Row],[Cur_Amount Credit]],2),"")</f>
        <v/>
      </c>
      <c r="AW1255" s="46" t="str">
        <f>LEFT(Table1[[#This Row],[Cur]],3)</f>
        <v/>
      </c>
      <c r="AX1255" s="59"/>
      <c r="AY1255" s="46"/>
      <c r="AZ1255" s="46" t="str">
        <f>IF(Table1[[#This Row],[Cur]]&lt;&gt;"",IF(Table1[[#This Row],[Cur]]="USD","",ExchangeRate),"")</f>
        <v/>
      </c>
      <c r="BA1255" s="46" t="str">
        <f>IF(Table1[[#This Row],[Grant]]&lt;&gt;"",VLOOKUP(Table1[[#This Row],[Grant]],Grants!B:D,3),"")</f>
        <v/>
      </c>
      <c r="BB1255" s="46" t="str">
        <f>TRIM(Table1[[#This Row],[Vendor ID]])</f>
        <v/>
      </c>
      <c r="BC1255">
        <f>IF(Table1[[#This Row],[Reference Number]]=Q1254,BC1254,BC1254+1)</f>
        <v>2</v>
      </c>
    </row>
    <row r="1256" spans="1:55" ht="11.25" hidden="1" customHeight="1">
      <c r="A1256" s="1"/>
      <c r="B1256" s="88" t="str">
        <f>IF(Table1[[#This Row],[Posting Date]]&lt;&gt;"",IF(Table1[[#This Row],[Reference Number]]=Q1255,B1255+1,1),"")</f>
        <v/>
      </c>
      <c r="C1256" s="61"/>
      <c r="D1256" s="61"/>
      <c r="E1256" s="218"/>
      <c r="F1256" s="143" t="str">
        <f>IFERROR(IF(VLOOKUP(Table1[[#This Row],[Budget Code Description]],Dimentions!$X$6:$AC$132,2,FALSE)="","",VLOOKUP(Table1[[#This Row],[Budget Code Description]],Dimentions!$X$6:$AC$132,2,FALSE)),"")</f>
        <v/>
      </c>
      <c r="G1256" s="143" t="str">
        <f>IFERROR(VLOOKUP(Table1[[#This Row],[Budget Code Description]],Dimentions!$X$6:$AC$132,3,FALSE),"")</f>
        <v/>
      </c>
      <c r="H1256" s="64" t="str">
        <f>IFERROR(VLOOKUP(Table1[[#This Row],[Account]],Dimentions!$S$6:$V$233,2,FALSE),"")</f>
        <v/>
      </c>
      <c r="I1256" s="62">
        <f>_xlfn.NUMBERVALUE(LEFT(Table1[[#This Row],[Account]],1))</f>
        <v>0</v>
      </c>
      <c r="J1256" s="62" t="str">
        <f>IFERROR(VLOOKUP(Table1[[#This Row],[Budget Code Description]],Table6[#All],7,FALSE),"")</f>
        <v/>
      </c>
      <c r="K1256" s="143" t="str">
        <f>IFERROR(VLOOKUP(Table1[[#This Row],[Budget Code Description]],Table6[#All],8,FALSE),"")</f>
        <v/>
      </c>
      <c r="L1256" s="63"/>
      <c r="M1256" s="65" t="str">
        <f>IFERROR(VLOOKUP(Table1[[#This Row],[Staff ID]],Table2[],2,FALSE),"")</f>
        <v/>
      </c>
      <c r="N1256" s="211" t="str">
        <f>IFERROR(IF(VLOOKUP(Table1[[#This Row],[Budget Code Description]],Dimentions!$X$6:$AC$97,4,FALSE)="","",VLOOKUP(Table1[[#This Row],[Budget Code Description]],Dimentions!$X$6:$AC$97,4,FALSE)),"")</f>
        <v/>
      </c>
      <c r="O1256" s="65" t="str">
        <f>IFERROR(VLOOKUP(Table1[[#This Row],[Vendor ID]],Table549[],2,FALSE),"")</f>
        <v/>
      </c>
      <c r="P1256" s="63"/>
      <c r="Q1256" s="143" t="str">
        <f>IF(Table1[[#This Row],[Posting Date]]&lt;&gt;"",$D$9,"")</f>
        <v/>
      </c>
      <c r="R1256" s="159" t="str">
        <f>IF(Table1[[#This Row],[Posting Date]]&lt;&gt;"",$D$10,"")</f>
        <v/>
      </c>
      <c r="S1256" s="66"/>
      <c r="T1256" s="63"/>
      <c r="U1256" s="67"/>
      <c r="V1256" s="67"/>
      <c r="W1256" s="67" t="str">
        <f t="shared" si="19"/>
        <v/>
      </c>
      <c r="X1256" s="161" t="str">
        <f>IF(E1256="","",(IF(Table1[[#This Row],[Cur]]="USD",Table1[[#This Row],[Cur_Amount Debit]],Table1[[#This Row],[Cur_Amount Debit]]/Table1[[#This Row],[Exchange Rate]])))</f>
        <v/>
      </c>
      <c r="Y1256" s="161" t="str">
        <f>IF(E1256="","",(IF(Table1[[#This Row],[Cur]]="USD",Table1[[#This Row],[Cur_Amount Credit]],Table1[[#This Row],[Cur_Amount Credit]]/ExchangeRate)))</f>
        <v/>
      </c>
      <c r="Z1256" s="203" t="str">
        <f>IF(E1256="","",(Table1[[#This Row],[Debit USD]]-Table1[[#This Row],[Credit USD]]))</f>
        <v/>
      </c>
      <c r="AA1256" s="122"/>
      <c r="AB1256" s="1"/>
      <c r="AC1256" s="15"/>
      <c r="AD1256" s="15" t="str">
        <f>IF(AND(OR(Table1[[#This Row],[Account]]="15030",Table1[[#This Row],[Account]]="15035",Table1[[#This Row],[Account]]="20150"),Table1[[#This Row],[Vendor ID]]=""),1,"")</f>
        <v/>
      </c>
      <c r="AE1256" s="15"/>
      <c r="AF1256" s="15"/>
      <c r="AG1256" s="15"/>
      <c r="AH1256" s="46" t="str">
        <f>IF(Table1[[#This Row],[Posting Date]]&lt;&gt;"","GJ-"&amp;CountryID,"")</f>
        <v/>
      </c>
      <c r="AI1256" s="59" t="str">
        <f>IF(Table1[[#This Row],[Posting Date]]&lt;&gt;"",Table1[[#This Row],[Posting Date]],"")</f>
        <v/>
      </c>
      <c r="AJ1256" s="46"/>
      <c r="AK1256" s="46" t="str">
        <f>IF(Table1[[#This Row],[Description]]&lt;&gt;"",Table1[[#This Row],[Description]],"")</f>
        <v/>
      </c>
      <c r="AL1256" s="46" t="str">
        <f>IF(Table1[[#This Row],[Posting Date]]&lt;&gt;"",Table1[[#This Row],[Reference Number]],"")</f>
        <v/>
      </c>
      <c r="AM1256" s="46" t="str">
        <f>TRIM(Table1[[#This Row],[Line '#]])</f>
        <v/>
      </c>
      <c r="AN1256" s="46" t="str">
        <f>TRIM(Table1[[#This Row],[Account]])</f>
        <v/>
      </c>
      <c r="AO1256" s="46" t="str">
        <f>IF(Table1[[#This Row],[Posting Date]]&lt;&gt;"",$D$5,"")</f>
        <v/>
      </c>
      <c r="AP1256" s="46" t="str">
        <f>TRIM(Table1[[#This Row],[Departments-Prgrams]])</f>
        <v/>
      </c>
      <c r="AQ1256" s="46" t="str">
        <f>TRIM(Table1[[#This Row],[Grant]])</f>
        <v/>
      </c>
      <c r="AR1256" s="46" t="str">
        <f>TRIM(Table1[[#This Row],[Staff ID]])</f>
        <v/>
      </c>
      <c r="AS1256" s="46" t="str">
        <f>IF(TRIM(Table1[[#This Row],[Budget Code]])=0,"",TRIM(Table1[[#This Row],[Budget Code]]))</f>
        <v/>
      </c>
      <c r="AT1256" s="46" t="str">
        <f>IF(Table1[[#This Row],[Line Description]]&lt;&gt;"",Table1[[#This Row],[Line Description]],"")</f>
        <v/>
      </c>
      <c r="AU1256" s="46" t="str">
        <f>IF(Table1[[#This Row],[Cur_Amount Debit]]&gt;0,ROUND(Table1[[#This Row],[Cur_Amount Debit]],2),"")</f>
        <v/>
      </c>
      <c r="AV1256" s="46" t="str">
        <f>IF(Table1[[#This Row],[Cur_Amount Credit]]&gt;0,ROUND(Table1[[#This Row],[Cur_Amount Credit]],2),"")</f>
        <v/>
      </c>
      <c r="AW1256" s="46" t="str">
        <f>LEFT(Table1[[#This Row],[Cur]],3)</f>
        <v/>
      </c>
      <c r="AX1256" s="59"/>
      <c r="AY1256" s="46"/>
      <c r="AZ1256" s="46" t="str">
        <f>IF(Table1[[#This Row],[Cur]]&lt;&gt;"",IF(Table1[[#This Row],[Cur]]="USD","",ExchangeRate),"")</f>
        <v/>
      </c>
      <c r="BA1256" s="46" t="str">
        <f>IF(Table1[[#This Row],[Grant]]&lt;&gt;"",VLOOKUP(Table1[[#This Row],[Grant]],Grants!B:D,3),"")</f>
        <v/>
      </c>
      <c r="BB1256" s="46" t="str">
        <f>TRIM(Table1[[#This Row],[Vendor ID]])</f>
        <v/>
      </c>
      <c r="BC1256">
        <f>IF(Table1[[#This Row],[Reference Number]]=Q1255,BC1255,BC1255+1)</f>
        <v>2</v>
      </c>
    </row>
    <row r="1257" spans="1:55" ht="11.25" hidden="1" customHeight="1">
      <c r="A1257" s="1"/>
      <c r="B1257" s="88" t="str">
        <f>IF(Table1[[#This Row],[Posting Date]]&lt;&gt;"",IF(Table1[[#This Row],[Reference Number]]=Q1256,B1256+1,1),"")</f>
        <v/>
      </c>
      <c r="C1257" s="61"/>
      <c r="D1257" s="61"/>
      <c r="E1257" s="218"/>
      <c r="F1257" s="143" t="str">
        <f>IFERROR(IF(VLOOKUP(Table1[[#This Row],[Budget Code Description]],Dimentions!$X$6:$AC$132,2,FALSE)="","",VLOOKUP(Table1[[#This Row],[Budget Code Description]],Dimentions!$X$6:$AC$132,2,FALSE)),"")</f>
        <v/>
      </c>
      <c r="G1257" s="143" t="str">
        <f>IFERROR(VLOOKUP(Table1[[#This Row],[Budget Code Description]],Dimentions!$X$6:$AC$132,3,FALSE),"")</f>
        <v/>
      </c>
      <c r="H1257" s="64" t="str">
        <f>IFERROR(VLOOKUP(Table1[[#This Row],[Account]],Dimentions!$S$6:$V$233,2,FALSE),"")</f>
        <v/>
      </c>
      <c r="I1257" s="62">
        <f>_xlfn.NUMBERVALUE(LEFT(Table1[[#This Row],[Account]],1))</f>
        <v>0</v>
      </c>
      <c r="J1257" s="62" t="str">
        <f>IFERROR(VLOOKUP(Table1[[#This Row],[Budget Code Description]],Table6[#All],7,FALSE),"")</f>
        <v/>
      </c>
      <c r="K1257" s="143" t="str">
        <f>IFERROR(VLOOKUP(Table1[[#This Row],[Budget Code Description]],Table6[#All],8,FALSE),"")</f>
        <v/>
      </c>
      <c r="L1257" s="63"/>
      <c r="M1257" s="65" t="str">
        <f>IFERROR(VLOOKUP(Table1[[#This Row],[Staff ID]],Table2[],2,FALSE),"")</f>
        <v/>
      </c>
      <c r="N1257" s="211" t="str">
        <f>IFERROR(IF(VLOOKUP(Table1[[#This Row],[Budget Code Description]],Dimentions!$X$6:$AC$97,4,FALSE)="","",VLOOKUP(Table1[[#This Row],[Budget Code Description]],Dimentions!$X$6:$AC$97,4,FALSE)),"")</f>
        <v/>
      </c>
      <c r="O1257" s="65" t="str">
        <f>IFERROR(VLOOKUP(Table1[[#This Row],[Vendor ID]],Table549[],2,FALSE),"")</f>
        <v/>
      </c>
      <c r="P1257" s="63"/>
      <c r="Q1257" s="143" t="str">
        <f>IF(Table1[[#This Row],[Posting Date]]&lt;&gt;"",$D$9,"")</f>
        <v/>
      </c>
      <c r="R1257" s="159" t="str">
        <f>IF(Table1[[#This Row],[Posting Date]]&lt;&gt;"",$D$10,"")</f>
        <v/>
      </c>
      <c r="S1257" s="66"/>
      <c r="T1257" s="63"/>
      <c r="U1257" s="67"/>
      <c r="V1257" s="67"/>
      <c r="W1257" s="67" t="str">
        <f t="shared" ref="W1257:W1320" si="20">IF(E1257="","",(ExchangeRate))</f>
        <v/>
      </c>
      <c r="X1257" s="161" t="str">
        <f>IF(E1257="","",(IF(Table1[[#This Row],[Cur]]="USD",Table1[[#This Row],[Cur_Amount Debit]],Table1[[#This Row],[Cur_Amount Debit]]/Table1[[#This Row],[Exchange Rate]])))</f>
        <v/>
      </c>
      <c r="Y1257" s="161" t="str">
        <f>IF(E1257="","",(IF(Table1[[#This Row],[Cur]]="USD",Table1[[#This Row],[Cur_Amount Credit]],Table1[[#This Row],[Cur_Amount Credit]]/ExchangeRate)))</f>
        <v/>
      </c>
      <c r="Z1257" s="203" t="str">
        <f>IF(E1257="","",(Table1[[#This Row],[Debit USD]]-Table1[[#This Row],[Credit USD]]))</f>
        <v/>
      </c>
      <c r="AA1257" s="122"/>
      <c r="AB1257" s="1"/>
      <c r="AC1257" s="15"/>
      <c r="AD1257" s="15" t="str">
        <f>IF(AND(OR(Table1[[#This Row],[Account]]="15030",Table1[[#This Row],[Account]]="15035",Table1[[#This Row],[Account]]="20150"),Table1[[#This Row],[Vendor ID]]=""),1,"")</f>
        <v/>
      </c>
      <c r="AE1257" s="15"/>
      <c r="AF1257" s="15"/>
      <c r="AG1257" s="15"/>
      <c r="AH1257" s="46" t="str">
        <f>IF(Table1[[#This Row],[Posting Date]]&lt;&gt;"","GJ-"&amp;CountryID,"")</f>
        <v/>
      </c>
      <c r="AI1257" s="59" t="str">
        <f>IF(Table1[[#This Row],[Posting Date]]&lt;&gt;"",Table1[[#This Row],[Posting Date]],"")</f>
        <v/>
      </c>
      <c r="AJ1257" s="46"/>
      <c r="AK1257" s="46" t="str">
        <f>IF(Table1[[#This Row],[Description]]&lt;&gt;"",Table1[[#This Row],[Description]],"")</f>
        <v/>
      </c>
      <c r="AL1257" s="46" t="str">
        <f>IF(Table1[[#This Row],[Posting Date]]&lt;&gt;"",Table1[[#This Row],[Reference Number]],"")</f>
        <v/>
      </c>
      <c r="AM1257" s="46" t="str">
        <f>TRIM(Table1[[#This Row],[Line '#]])</f>
        <v/>
      </c>
      <c r="AN1257" s="46" t="str">
        <f>TRIM(Table1[[#This Row],[Account]])</f>
        <v/>
      </c>
      <c r="AO1257" s="46" t="str">
        <f>IF(Table1[[#This Row],[Posting Date]]&lt;&gt;"",$D$5,"")</f>
        <v/>
      </c>
      <c r="AP1257" s="46" t="str">
        <f>TRIM(Table1[[#This Row],[Departments-Prgrams]])</f>
        <v/>
      </c>
      <c r="AQ1257" s="46" t="str">
        <f>TRIM(Table1[[#This Row],[Grant]])</f>
        <v/>
      </c>
      <c r="AR1257" s="46" t="str">
        <f>TRIM(Table1[[#This Row],[Staff ID]])</f>
        <v/>
      </c>
      <c r="AS1257" s="46" t="str">
        <f>IF(TRIM(Table1[[#This Row],[Budget Code]])=0,"",TRIM(Table1[[#This Row],[Budget Code]]))</f>
        <v/>
      </c>
      <c r="AT1257" s="46" t="str">
        <f>IF(Table1[[#This Row],[Line Description]]&lt;&gt;"",Table1[[#This Row],[Line Description]],"")</f>
        <v/>
      </c>
      <c r="AU1257" s="46" t="str">
        <f>IF(Table1[[#This Row],[Cur_Amount Debit]]&gt;0,ROUND(Table1[[#This Row],[Cur_Amount Debit]],2),"")</f>
        <v/>
      </c>
      <c r="AV1257" s="46" t="str">
        <f>IF(Table1[[#This Row],[Cur_Amount Credit]]&gt;0,ROUND(Table1[[#This Row],[Cur_Amount Credit]],2),"")</f>
        <v/>
      </c>
      <c r="AW1257" s="46" t="str">
        <f>LEFT(Table1[[#This Row],[Cur]],3)</f>
        <v/>
      </c>
      <c r="AX1257" s="59"/>
      <c r="AY1257" s="46"/>
      <c r="AZ1257" s="46" t="str">
        <f>IF(Table1[[#This Row],[Cur]]&lt;&gt;"",IF(Table1[[#This Row],[Cur]]="USD","",ExchangeRate),"")</f>
        <v/>
      </c>
      <c r="BA1257" s="46" t="str">
        <f>IF(Table1[[#This Row],[Grant]]&lt;&gt;"",VLOOKUP(Table1[[#This Row],[Grant]],Grants!B:D,3),"")</f>
        <v/>
      </c>
      <c r="BB1257" s="46" t="str">
        <f>TRIM(Table1[[#This Row],[Vendor ID]])</f>
        <v/>
      </c>
      <c r="BC1257">
        <f>IF(Table1[[#This Row],[Reference Number]]=Q1256,BC1256,BC1256+1)</f>
        <v>2</v>
      </c>
    </row>
    <row r="1258" spans="1:55" ht="11.25" hidden="1" customHeight="1">
      <c r="A1258" s="1"/>
      <c r="B1258" s="88" t="str">
        <f>IF(Table1[[#This Row],[Posting Date]]&lt;&gt;"",IF(Table1[[#This Row],[Reference Number]]=Q1257,B1257+1,1),"")</f>
        <v/>
      </c>
      <c r="C1258" s="61"/>
      <c r="D1258" s="61"/>
      <c r="E1258" s="218"/>
      <c r="F1258" s="143" t="str">
        <f>IFERROR(IF(VLOOKUP(Table1[[#This Row],[Budget Code Description]],Dimentions!$X$6:$AC$132,2,FALSE)="","",VLOOKUP(Table1[[#This Row],[Budget Code Description]],Dimentions!$X$6:$AC$132,2,FALSE)),"")</f>
        <v/>
      </c>
      <c r="G1258" s="143" t="str">
        <f>IFERROR(VLOOKUP(Table1[[#This Row],[Budget Code Description]],Dimentions!$X$6:$AC$132,3,FALSE),"")</f>
        <v/>
      </c>
      <c r="H1258" s="64" t="str">
        <f>IFERROR(VLOOKUP(Table1[[#This Row],[Account]],Dimentions!$S$6:$V$233,2,FALSE),"")</f>
        <v/>
      </c>
      <c r="I1258" s="62">
        <f>_xlfn.NUMBERVALUE(LEFT(Table1[[#This Row],[Account]],1))</f>
        <v>0</v>
      </c>
      <c r="J1258" s="62" t="str">
        <f>IFERROR(VLOOKUP(Table1[[#This Row],[Budget Code Description]],Table6[#All],7,FALSE),"")</f>
        <v/>
      </c>
      <c r="K1258" s="143" t="str">
        <f>IFERROR(VLOOKUP(Table1[[#This Row],[Budget Code Description]],Table6[#All],8,FALSE),"")</f>
        <v/>
      </c>
      <c r="L1258" s="63"/>
      <c r="M1258" s="65" t="str">
        <f>IFERROR(VLOOKUP(Table1[[#This Row],[Staff ID]],Table2[],2,FALSE),"")</f>
        <v/>
      </c>
      <c r="N1258" s="211" t="str">
        <f>IFERROR(IF(VLOOKUP(Table1[[#This Row],[Budget Code Description]],Dimentions!$X$6:$AC$97,4,FALSE)="","",VLOOKUP(Table1[[#This Row],[Budget Code Description]],Dimentions!$X$6:$AC$97,4,FALSE)),"")</f>
        <v/>
      </c>
      <c r="O1258" s="65" t="str">
        <f>IFERROR(VLOOKUP(Table1[[#This Row],[Vendor ID]],Table549[],2,FALSE),"")</f>
        <v/>
      </c>
      <c r="P1258" s="63"/>
      <c r="Q1258" s="143" t="str">
        <f>IF(Table1[[#This Row],[Posting Date]]&lt;&gt;"",$D$9,"")</f>
        <v/>
      </c>
      <c r="R1258" s="159" t="str">
        <f>IF(Table1[[#This Row],[Posting Date]]&lt;&gt;"",$D$10,"")</f>
        <v/>
      </c>
      <c r="S1258" s="66"/>
      <c r="T1258" s="63"/>
      <c r="U1258" s="67"/>
      <c r="V1258" s="67"/>
      <c r="W1258" s="67" t="str">
        <f t="shared" si="20"/>
        <v/>
      </c>
      <c r="X1258" s="161" t="str">
        <f>IF(E1258="","",(IF(Table1[[#This Row],[Cur]]="USD",Table1[[#This Row],[Cur_Amount Debit]],Table1[[#This Row],[Cur_Amount Debit]]/Table1[[#This Row],[Exchange Rate]])))</f>
        <v/>
      </c>
      <c r="Y1258" s="161" t="str">
        <f>IF(E1258="","",(IF(Table1[[#This Row],[Cur]]="USD",Table1[[#This Row],[Cur_Amount Credit]],Table1[[#This Row],[Cur_Amount Credit]]/ExchangeRate)))</f>
        <v/>
      </c>
      <c r="Z1258" s="203" t="str">
        <f>IF(E1258="","",(Table1[[#This Row],[Debit USD]]-Table1[[#This Row],[Credit USD]]))</f>
        <v/>
      </c>
      <c r="AA1258" s="122"/>
      <c r="AB1258" s="1"/>
      <c r="AC1258" s="15"/>
      <c r="AD1258" s="15" t="str">
        <f>IF(AND(OR(Table1[[#This Row],[Account]]="15030",Table1[[#This Row],[Account]]="15035",Table1[[#This Row],[Account]]="20150"),Table1[[#This Row],[Vendor ID]]=""),1,"")</f>
        <v/>
      </c>
      <c r="AE1258" s="15"/>
      <c r="AF1258" s="15"/>
      <c r="AG1258" s="15"/>
      <c r="AH1258" s="46" t="str">
        <f>IF(Table1[[#This Row],[Posting Date]]&lt;&gt;"","GJ-"&amp;CountryID,"")</f>
        <v/>
      </c>
      <c r="AI1258" s="59" t="str">
        <f>IF(Table1[[#This Row],[Posting Date]]&lt;&gt;"",Table1[[#This Row],[Posting Date]],"")</f>
        <v/>
      </c>
      <c r="AJ1258" s="46"/>
      <c r="AK1258" s="46" t="str">
        <f>IF(Table1[[#This Row],[Description]]&lt;&gt;"",Table1[[#This Row],[Description]],"")</f>
        <v/>
      </c>
      <c r="AL1258" s="46" t="str">
        <f>IF(Table1[[#This Row],[Posting Date]]&lt;&gt;"",Table1[[#This Row],[Reference Number]],"")</f>
        <v/>
      </c>
      <c r="AM1258" s="46" t="str">
        <f>TRIM(Table1[[#This Row],[Line '#]])</f>
        <v/>
      </c>
      <c r="AN1258" s="46" t="str">
        <f>TRIM(Table1[[#This Row],[Account]])</f>
        <v/>
      </c>
      <c r="AO1258" s="46" t="str">
        <f>IF(Table1[[#This Row],[Posting Date]]&lt;&gt;"",$D$5,"")</f>
        <v/>
      </c>
      <c r="AP1258" s="46" t="str">
        <f>TRIM(Table1[[#This Row],[Departments-Prgrams]])</f>
        <v/>
      </c>
      <c r="AQ1258" s="46" t="str">
        <f>TRIM(Table1[[#This Row],[Grant]])</f>
        <v/>
      </c>
      <c r="AR1258" s="46" t="str">
        <f>TRIM(Table1[[#This Row],[Staff ID]])</f>
        <v/>
      </c>
      <c r="AS1258" s="46" t="str">
        <f>IF(TRIM(Table1[[#This Row],[Budget Code]])=0,"",TRIM(Table1[[#This Row],[Budget Code]]))</f>
        <v/>
      </c>
      <c r="AT1258" s="46" t="str">
        <f>IF(Table1[[#This Row],[Line Description]]&lt;&gt;"",Table1[[#This Row],[Line Description]],"")</f>
        <v/>
      </c>
      <c r="AU1258" s="46" t="str">
        <f>IF(Table1[[#This Row],[Cur_Amount Debit]]&gt;0,ROUND(Table1[[#This Row],[Cur_Amount Debit]],2),"")</f>
        <v/>
      </c>
      <c r="AV1258" s="46" t="str">
        <f>IF(Table1[[#This Row],[Cur_Amount Credit]]&gt;0,ROUND(Table1[[#This Row],[Cur_Amount Credit]],2),"")</f>
        <v/>
      </c>
      <c r="AW1258" s="46" t="str">
        <f>LEFT(Table1[[#This Row],[Cur]],3)</f>
        <v/>
      </c>
      <c r="AX1258" s="59"/>
      <c r="AY1258" s="46"/>
      <c r="AZ1258" s="46" t="str">
        <f>IF(Table1[[#This Row],[Cur]]&lt;&gt;"",IF(Table1[[#This Row],[Cur]]="USD","",ExchangeRate),"")</f>
        <v/>
      </c>
      <c r="BA1258" s="46" t="str">
        <f>IF(Table1[[#This Row],[Grant]]&lt;&gt;"",VLOOKUP(Table1[[#This Row],[Grant]],Grants!B:D,3),"")</f>
        <v/>
      </c>
      <c r="BB1258" s="46" t="str">
        <f>TRIM(Table1[[#This Row],[Vendor ID]])</f>
        <v/>
      </c>
      <c r="BC1258">
        <f>IF(Table1[[#This Row],[Reference Number]]=Q1257,BC1257,BC1257+1)</f>
        <v>2</v>
      </c>
    </row>
    <row r="1259" spans="1:55" ht="11.25" hidden="1" customHeight="1">
      <c r="A1259" s="1"/>
      <c r="B1259" s="88" t="str">
        <f>IF(Table1[[#This Row],[Posting Date]]&lt;&gt;"",IF(Table1[[#This Row],[Reference Number]]=Q1258,B1258+1,1),"")</f>
        <v/>
      </c>
      <c r="C1259" s="61"/>
      <c r="D1259" s="61"/>
      <c r="E1259" s="218"/>
      <c r="F1259" s="143" t="str">
        <f>IFERROR(IF(VLOOKUP(Table1[[#This Row],[Budget Code Description]],Dimentions!$X$6:$AC$132,2,FALSE)="","",VLOOKUP(Table1[[#This Row],[Budget Code Description]],Dimentions!$X$6:$AC$132,2,FALSE)),"")</f>
        <v/>
      </c>
      <c r="G1259" s="143" t="str">
        <f>IFERROR(VLOOKUP(Table1[[#This Row],[Budget Code Description]],Dimentions!$X$6:$AC$132,3,FALSE),"")</f>
        <v/>
      </c>
      <c r="H1259" s="64" t="str">
        <f>IFERROR(VLOOKUP(Table1[[#This Row],[Account]],Dimentions!$S$6:$V$233,2,FALSE),"")</f>
        <v/>
      </c>
      <c r="I1259" s="62">
        <f>_xlfn.NUMBERVALUE(LEFT(Table1[[#This Row],[Account]],1))</f>
        <v>0</v>
      </c>
      <c r="J1259" s="62" t="str">
        <f>IFERROR(VLOOKUP(Table1[[#This Row],[Budget Code Description]],Table6[#All],7,FALSE),"")</f>
        <v/>
      </c>
      <c r="K1259" s="143" t="str">
        <f>IFERROR(VLOOKUP(Table1[[#This Row],[Budget Code Description]],Table6[#All],8,FALSE),"")</f>
        <v/>
      </c>
      <c r="L1259" s="63"/>
      <c r="M1259" s="65" t="str">
        <f>IFERROR(VLOOKUP(Table1[[#This Row],[Staff ID]],Table2[],2,FALSE),"")</f>
        <v/>
      </c>
      <c r="N1259" s="211" t="str">
        <f>IFERROR(IF(VLOOKUP(Table1[[#This Row],[Budget Code Description]],Dimentions!$X$6:$AC$97,4,FALSE)="","",VLOOKUP(Table1[[#This Row],[Budget Code Description]],Dimentions!$X$6:$AC$97,4,FALSE)),"")</f>
        <v/>
      </c>
      <c r="O1259" s="65" t="str">
        <f>IFERROR(VLOOKUP(Table1[[#This Row],[Vendor ID]],Table549[],2,FALSE),"")</f>
        <v/>
      </c>
      <c r="P1259" s="63"/>
      <c r="Q1259" s="143" t="str">
        <f>IF(Table1[[#This Row],[Posting Date]]&lt;&gt;"",$D$9,"")</f>
        <v/>
      </c>
      <c r="R1259" s="159" t="str">
        <f>IF(Table1[[#This Row],[Posting Date]]&lt;&gt;"",$D$10,"")</f>
        <v/>
      </c>
      <c r="S1259" s="66"/>
      <c r="T1259" s="63"/>
      <c r="U1259" s="67"/>
      <c r="V1259" s="67"/>
      <c r="W1259" s="67" t="str">
        <f t="shared" si="20"/>
        <v/>
      </c>
      <c r="X1259" s="161" t="str">
        <f>IF(E1259="","",(IF(Table1[[#This Row],[Cur]]="USD",Table1[[#This Row],[Cur_Amount Debit]],Table1[[#This Row],[Cur_Amount Debit]]/Table1[[#This Row],[Exchange Rate]])))</f>
        <v/>
      </c>
      <c r="Y1259" s="161" t="str">
        <f>IF(E1259="","",(IF(Table1[[#This Row],[Cur]]="USD",Table1[[#This Row],[Cur_Amount Credit]],Table1[[#This Row],[Cur_Amount Credit]]/ExchangeRate)))</f>
        <v/>
      </c>
      <c r="Z1259" s="203" t="str">
        <f>IF(E1259="","",(Table1[[#This Row],[Debit USD]]-Table1[[#This Row],[Credit USD]]))</f>
        <v/>
      </c>
      <c r="AA1259" s="122"/>
      <c r="AB1259" s="1"/>
      <c r="AC1259" s="15"/>
      <c r="AD1259" s="15" t="str">
        <f>IF(AND(OR(Table1[[#This Row],[Account]]="15030",Table1[[#This Row],[Account]]="15035",Table1[[#This Row],[Account]]="20150"),Table1[[#This Row],[Vendor ID]]=""),1,"")</f>
        <v/>
      </c>
      <c r="AE1259" s="15"/>
      <c r="AF1259" s="15"/>
      <c r="AG1259" s="15"/>
      <c r="AH1259" s="46" t="str">
        <f>IF(Table1[[#This Row],[Posting Date]]&lt;&gt;"","GJ-"&amp;CountryID,"")</f>
        <v/>
      </c>
      <c r="AI1259" s="59" t="str">
        <f>IF(Table1[[#This Row],[Posting Date]]&lt;&gt;"",Table1[[#This Row],[Posting Date]],"")</f>
        <v/>
      </c>
      <c r="AJ1259" s="46"/>
      <c r="AK1259" s="46" t="str">
        <f>IF(Table1[[#This Row],[Description]]&lt;&gt;"",Table1[[#This Row],[Description]],"")</f>
        <v/>
      </c>
      <c r="AL1259" s="46" t="str">
        <f>IF(Table1[[#This Row],[Posting Date]]&lt;&gt;"",Table1[[#This Row],[Reference Number]],"")</f>
        <v/>
      </c>
      <c r="AM1259" s="46" t="str">
        <f>TRIM(Table1[[#This Row],[Line '#]])</f>
        <v/>
      </c>
      <c r="AN1259" s="46" t="str">
        <f>TRIM(Table1[[#This Row],[Account]])</f>
        <v/>
      </c>
      <c r="AO1259" s="46" t="str">
        <f>IF(Table1[[#This Row],[Posting Date]]&lt;&gt;"",$D$5,"")</f>
        <v/>
      </c>
      <c r="AP1259" s="46" t="str">
        <f>TRIM(Table1[[#This Row],[Departments-Prgrams]])</f>
        <v/>
      </c>
      <c r="AQ1259" s="46" t="str">
        <f>TRIM(Table1[[#This Row],[Grant]])</f>
        <v/>
      </c>
      <c r="AR1259" s="46" t="str">
        <f>TRIM(Table1[[#This Row],[Staff ID]])</f>
        <v/>
      </c>
      <c r="AS1259" s="46" t="str">
        <f>IF(TRIM(Table1[[#This Row],[Budget Code]])=0,"",TRIM(Table1[[#This Row],[Budget Code]]))</f>
        <v/>
      </c>
      <c r="AT1259" s="46" t="str">
        <f>IF(Table1[[#This Row],[Line Description]]&lt;&gt;"",Table1[[#This Row],[Line Description]],"")</f>
        <v/>
      </c>
      <c r="AU1259" s="46" t="str">
        <f>IF(Table1[[#This Row],[Cur_Amount Debit]]&gt;0,ROUND(Table1[[#This Row],[Cur_Amount Debit]],2),"")</f>
        <v/>
      </c>
      <c r="AV1259" s="46" t="str">
        <f>IF(Table1[[#This Row],[Cur_Amount Credit]]&gt;0,ROUND(Table1[[#This Row],[Cur_Amount Credit]],2),"")</f>
        <v/>
      </c>
      <c r="AW1259" s="46" t="str">
        <f>LEFT(Table1[[#This Row],[Cur]],3)</f>
        <v/>
      </c>
      <c r="AX1259" s="59"/>
      <c r="AY1259" s="46"/>
      <c r="AZ1259" s="46" t="str">
        <f>IF(Table1[[#This Row],[Cur]]&lt;&gt;"",IF(Table1[[#This Row],[Cur]]="USD","",ExchangeRate),"")</f>
        <v/>
      </c>
      <c r="BA1259" s="46" t="str">
        <f>IF(Table1[[#This Row],[Grant]]&lt;&gt;"",VLOOKUP(Table1[[#This Row],[Grant]],Grants!B:D,3),"")</f>
        <v/>
      </c>
      <c r="BB1259" s="46" t="str">
        <f>TRIM(Table1[[#This Row],[Vendor ID]])</f>
        <v/>
      </c>
      <c r="BC1259">
        <f>IF(Table1[[#This Row],[Reference Number]]=Q1258,BC1258,BC1258+1)</f>
        <v>2</v>
      </c>
    </row>
    <row r="1260" spans="1:55" ht="11.25" hidden="1" customHeight="1">
      <c r="A1260" s="1"/>
      <c r="B1260" s="88" t="str">
        <f>IF(Table1[[#This Row],[Posting Date]]&lt;&gt;"",IF(Table1[[#This Row],[Reference Number]]=Q1259,B1259+1,1),"")</f>
        <v/>
      </c>
      <c r="C1260" s="61"/>
      <c r="D1260" s="61"/>
      <c r="E1260" s="218"/>
      <c r="F1260" s="143" t="str">
        <f>IFERROR(IF(VLOOKUP(Table1[[#This Row],[Budget Code Description]],Dimentions!$X$6:$AC$132,2,FALSE)="","",VLOOKUP(Table1[[#This Row],[Budget Code Description]],Dimentions!$X$6:$AC$132,2,FALSE)),"")</f>
        <v/>
      </c>
      <c r="G1260" s="143" t="str">
        <f>IFERROR(VLOOKUP(Table1[[#This Row],[Budget Code Description]],Dimentions!$X$6:$AC$132,3,FALSE),"")</f>
        <v/>
      </c>
      <c r="H1260" s="64" t="str">
        <f>IFERROR(VLOOKUP(Table1[[#This Row],[Account]],Dimentions!$S$6:$V$233,2,FALSE),"")</f>
        <v/>
      </c>
      <c r="I1260" s="62">
        <f>_xlfn.NUMBERVALUE(LEFT(Table1[[#This Row],[Account]],1))</f>
        <v>0</v>
      </c>
      <c r="J1260" s="62" t="str">
        <f>IFERROR(VLOOKUP(Table1[[#This Row],[Budget Code Description]],Table6[#All],7,FALSE),"")</f>
        <v/>
      </c>
      <c r="K1260" s="143" t="str">
        <f>IFERROR(VLOOKUP(Table1[[#This Row],[Budget Code Description]],Table6[#All],8,FALSE),"")</f>
        <v/>
      </c>
      <c r="L1260" s="63"/>
      <c r="M1260" s="65" t="str">
        <f>IFERROR(VLOOKUP(Table1[[#This Row],[Staff ID]],Table2[],2,FALSE),"")</f>
        <v/>
      </c>
      <c r="N1260" s="211" t="str">
        <f>IFERROR(IF(VLOOKUP(Table1[[#This Row],[Budget Code Description]],Dimentions!$X$6:$AC$97,4,FALSE)="","",VLOOKUP(Table1[[#This Row],[Budget Code Description]],Dimentions!$X$6:$AC$97,4,FALSE)),"")</f>
        <v/>
      </c>
      <c r="O1260" s="65" t="str">
        <f>IFERROR(VLOOKUP(Table1[[#This Row],[Vendor ID]],Table549[],2,FALSE),"")</f>
        <v/>
      </c>
      <c r="P1260" s="63"/>
      <c r="Q1260" s="143" t="str">
        <f>IF(Table1[[#This Row],[Posting Date]]&lt;&gt;"",$D$9,"")</f>
        <v/>
      </c>
      <c r="R1260" s="159" t="str">
        <f>IF(Table1[[#This Row],[Posting Date]]&lt;&gt;"",$D$10,"")</f>
        <v/>
      </c>
      <c r="S1260" s="66"/>
      <c r="T1260" s="63"/>
      <c r="U1260" s="67"/>
      <c r="V1260" s="67"/>
      <c r="W1260" s="67" t="str">
        <f t="shared" si="20"/>
        <v/>
      </c>
      <c r="X1260" s="161" t="str">
        <f>IF(E1260="","",(IF(Table1[[#This Row],[Cur]]="USD",Table1[[#This Row],[Cur_Amount Debit]],Table1[[#This Row],[Cur_Amount Debit]]/Table1[[#This Row],[Exchange Rate]])))</f>
        <v/>
      </c>
      <c r="Y1260" s="161" t="str">
        <f>IF(E1260="","",(IF(Table1[[#This Row],[Cur]]="USD",Table1[[#This Row],[Cur_Amount Credit]],Table1[[#This Row],[Cur_Amount Credit]]/ExchangeRate)))</f>
        <v/>
      </c>
      <c r="Z1260" s="203" t="str">
        <f>IF(E1260="","",(Table1[[#This Row],[Debit USD]]-Table1[[#This Row],[Credit USD]]))</f>
        <v/>
      </c>
      <c r="AA1260" s="122"/>
      <c r="AB1260" s="1"/>
      <c r="AC1260" s="15"/>
      <c r="AD1260" s="15" t="str">
        <f>IF(AND(OR(Table1[[#This Row],[Account]]="15030",Table1[[#This Row],[Account]]="15035",Table1[[#This Row],[Account]]="20150"),Table1[[#This Row],[Vendor ID]]=""),1,"")</f>
        <v/>
      </c>
      <c r="AE1260" s="15"/>
      <c r="AF1260" s="15"/>
      <c r="AG1260" s="15"/>
      <c r="AH1260" s="46" t="str">
        <f>IF(Table1[[#This Row],[Posting Date]]&lt;&gt;"","GJ-"&amp;CountryID,"")</f>
        <v/>
      </c>
      <c r="AI1260" s="59" t="str">
        <f>IF(Table1[[#This Row],[Posting Date]]&lt;&gt;"",Table1[[#This Row],[Posting Date]],"")</f>
        <v/>
      </c>
      <c r="AJ1260" s="46"/>
      <c r="AK1260" s="46" t="str">
        <f>IF(Table1[[#This Row],[Description]]&lt;&gt;"",Table1[[#This Row],[Description]],"")</f>
        <v/>
      </c>
      <c r="AL1260" s="46" t="str">
        <f>IF(Table1[[#This Row],[Posting Date]]&lt;&gt;"",Table1[[#This Row],[Reference Number]],"")</f>
        <v/>
      </c>
      <c r="AM1260" s="46" t="str">
        <f>TRIM(Table1[[#This Row],[Line '#]])</f>
        <v/>
      </c>
      <c r="AN1260" s="46" t="str">
        <f>TRIM(Table1[[#This Row],[Account]])</f>
        <v/>
      </c>
      <c r="AO1260" s="46" t="str">
        <f>IF(Table1[[#This Row],[Posting Date]]&lt;&gt;"",$D$5,"")</f>
        <v/>
      </c>
      <c r="AP1260" s="46" t="str">
        <f>TRIM(Table1[[#This Row],[Departments-Prgrams]])</f>
        <v/>
      </c>
      <c r="AQ1260" s="46" t="str">
        <f>TRIM(Table1[[#This Row],[Grant]])</f>
        <v/>
      </c>
      <c r="AR1260" s="46" t="str">
        <f>TRIM(Table1[[#This Row],[Staff ID]])</f>
        <v/>
      </c>
      <c r="AS1260" s="46" t="str">
        <f>IF(TRIM(Table1[[#This Row],[Budget Code]])=0,"",TRIM(Table1[[#This Row],[Budget Code]]))</f>
        <v/>
      </c>
      <c r="AT1260" s="46" t="str">
        <f>IF(Table1[[#This Row],[Line Description]]&lt;&gt;"",Table1[[#This Row],[Line Description]],"")</f>
        <v/>
      </c>
      <c r="AU1260" s="46" t="str">
        <f>IF(Table1[[#This Row],[Cur_Amount Debit]]&gt;0,ROUND(Table1[[#This Row],[Cur_Amount Debit]],2),"")</f>
        <v/>
      </c>
      <c r="AV1260" s="46" t="str">
        <f>IF(Table1[[#This Row],[Cur_Amount Credit]]&gt;0,ROUND(Table1[[#This Row],[Cur_Amount Credit]],2),"")</f>
        <v/>
      </c>
      <c r="AW1260" s="46" t="str">
        <f>LEFT(Table1[[#This Row],[Cur]],3)</f>
        <v/>
      </c>
      <c r="AX1260" s="59"/>
      <c r="AY1260" s="46"/>
      <c r="AZ1260" s="46" t="str">
        <f>IF(Table1[[#This Row],[Cur]]&lt;&gt;"",IF(Table1[[#This Row],[Cur]]="USD","",ExchangeRate),"")</f>
        <v/>
      </c>
      <c r="BA1260" s="46" t="str">
        <f>IF(Table1[[#This Row],[Grant]]&lt;&gt;"",VLOOKUP(Table1[[#This Row],[Grant]],Grants!B:D,3),"")</f>
        <v/>
      </c>
      <c r="BB1260" s="46" t="str">
        <f>TRIM(Table1[[#This Row],[Vendor ID]])</f>
        <v/>
      </c>
      <c r="BC1260">
        <f>IF(Table1[[#This Row],[Reference Number]]=Q1259,BC1259,BC1259+1)</f>
        <v>2</v>
      </c>
    </row>
    <row r="1261" spans="1:55" ht="11.25" hidden="1" customHeight="1">
      <c r="A1261" s="1"/>
      <c r="B1261" s="88" t="str">
        <f>IF(Table1[[#This Row],[Posting Date]]&lt;&gt;"",IF(Table1[[#This Row],[Reference Number]]=Q1260,B1260+1,1),"")</f>
        <v/>
      </c>
      <c r="C1261" s="61"/>
      <c r="D1261" s="61"/>
      <c r="E1261" s="218"/>
      <c r="F1261" s="143" t="str">
        <f>IFERROR(IF(VLOOKUP(Table1[[#This Row],[Budget Code Description]],Dimentions!$X$6:$AC$132,2,FALSE)="","",VLOOKUP(Table1[[#This Row],[Budget Code Description]],Dimentions!$X$6:$AC$132,2,FALSE)),"")</f>
        <v/>
      </c>
      <c r="G1261" s="143" t="str">
        <f>IFERROR(VLOOKUP(Table1[[#This Row],[Budget Code Description]],Dimentions!$X$6:$AC$132,3,FALSE),"")</f>
        <v/>
      </c>
      <c r="H1261" s="64" t="str">
        <f>IFERROR(VLOOKUP(Table1[[#This Row],[Account]],Dimentions!$S$6:$V$233,2,FALSE),"")</f>
        <v/>
      </c>
      <c r="I1261" s="62">
        <f>_xlfn.NUMBERVALUE(LEFT(Table1[[#This Row],[Account]],1))</f>
        <v>0</v>
      </c>
      <c r="J1261" s="62" t="str">
        <f>IFERROR(VLOOKUP(Table1[[#This Row],[Budget Code Description]],Table6[#All],7,FALSE),"")</f>
        <v/>
      </c>
      <c r="K1261" s="143" t="str">
        <f>IFERROR(VLOOKUP(Table1[[#This Row],[Budget Code Description]],Table6[#All],8,FALSE),"")</f>
        <v/>
      </c>
      <c r="L1261" s="63"/>
      <c r="M1261" s="65" t="str">
        <f>IFERROR(VLOOKUP(Table1[[#This Row],[Staff ID]],Table2[],2,FALSE),"")</f>
        <v/>
      </c>
      <c r="N1261" s="211" t="str">
        <f>IFERROR(IF(VLOOKUP(Table1[[#This Row],[Budget Code Description]],Dimentions!$X$6:$AC$97,4,FALSE)="","",VLOOKUP(Table1[[#This Row],[Budget Code Description]],Dimentions!$X$6:$AC$97,4,FALSE)),"")</f>
        <v/>
      </c>
      <c r="O1261" s="65" t="str">
        <f>IFERROR(VLOOKUP(Table1[[#This Row],[Vendor ID]],Table549[],2,FALSE),"")</f>
        <v/>
      </c>
      <c r="P1261" s="63"/>
      <c r="Q1261" s="143" t="str">
        <f>IF(Table1[[#This Row],[Posting Date]]&lt;&gt;"",$D$9,"")</f>
        <v/>
      </c>
      <c r="R1261" s="159" t="str">
        <f>IF(Table1[[#This Row],[Posting Date]]&lt;&gt;"",$D$10,"")</f>
        <v/>
      </c>
      <c r="S1261" s="66"/>
      <c r="T1261" s="63"/>
      <c r="U1261" s="67"/>
      <c r="V1261" s="67"/>
      <c r="W1261" s="67" t="str">
        <f t="shared" si="20"/>
        <v/>
      </c>
      <c r="X1261" s="161" t="str">
        <f>IF(E1261="","",(IF(Table1[[#This Row],[Cur]]="USD",Table1[[#This Row],[Cur_Amount Debit]],Table1[[#This Row],[Cur_Amount Debit]]/Table1[[#This Row],[Exchange Rate]])))</f>
        <v/>
      </c>
      <c r="Y1261" s="161" t="str">
        <f>IF(E1261="","",(IF(Table1[[#This Row],[Cur]]="USD",Table1[[#This Row],[Cur_Amount Credit]],Table1[[#This Row],[Cur_Amount Credit]]/ExchangeRate)))</f>
        <v/>
      </c>
      <c r="Z1261" s="203" t="str">
        <f>IF(E1261="","",(Table1[[#This Row],[Debit USD]]-Table1[[#This Row],[Credit USD]]))</f>
        <v/>
      </c>
      <c r="AA1261" s="122"/>
      <c r="AB1261" s="1"/>
      <c r="AC1261" s="15"/>
      <c r="AD1261" s="15" t="str">
        <f>IF(AND(OR(Table1[[#This Row],[Account]]="15030",Table1[[#This Row],[Account]]="15035",Table1[[#This Row],[Account]]="20150"),Table1[[#This Row],[Vendor ID]]=""),1,"")</f>
        <v/>
      </c>
      <c r="AE1261" s="15"/>
      <c r="AF1261" s="15"/>
      <c r="AG1261" s="15"/>
      <c r="AH1261" s="46" t="str">
        <f>IF(Table1[[#This Row],[Posting Date]]&lt;&gt;"","GJ-"&amp;CountryID,"")</f>
        <v/>
      </c>
      <c r="AI1261" s="59" t="str">
        <f>IF(Table1[[#This Row],[Posting Date]]&lt;&gt;"",Table1[[#This Row],[Posting Date]],"")</f>
        <v/>
      </c>
      <c r="AJ1261" s="46"/>
      <c r="AK1261" s="46" t="str">
        <f>IF(Table1[[#This Row],[Description]]&lt;&gt;"",Table1[[#This Row],[Description]],"")</f>
        <v/>
      </c>
      <c r="AL1261" s="46" t="str">
        <f>IF(Table1[[#This Row],[Posting Date]]&lt;&gt;"",Table1[[#This Row],[Reference Number]],"")</f>
        <v/>
      </c>
      <c r="AM1261" s="46" t="str">
        <f>TRIM(Table1[[#This Row],[Line '#]])</f>
        <v/>
      </c>
      <c r="AN1261" s="46" t="str">
        <f>TRIM(Table1[[#This Row],[Account]])</f>
        <v/>
      </c>
      <c r="AO1261" s="46" t="str">
        <f>IF(Table1[[#This Row],[Posting Date]]&lt;&gt;"",$D$5,"")</f>
        <v/>
      </c>
      <c r="AP1261" s="46" t="str">
        <f>TRIM(Table1[[#This Row],[Departments-Prgrams]])</f>
        <v/>
      </c>
      <c r="AQ1261" s="46" t="str">
        <f>TRIM(Table1[[#This Row],[Grant]])</f>
        <v/>
      </c>
      <c r="AR1261" s="46" t="str">
        <f>TRIM(Table1[[#This Row],[Staff ID]])</f>
        <v/>
      </c>
      <c r="AS1261" s="46" t="str">
        <f>IF(TRIM(Table1[[#This Row],[Budget Code]])=0,"",TRIM(Table1[[#This Row],[Budget Code]]))</f>
        <v/>
      </c>
      <c r="AT1261" s="46" t="str">
        <f>IF(Table1[[#This Row],[Line Description]]&lt;&gt;"",Table1[[#This Row],[Line Description]],"")</f>
        <v/>
      </c>
      <c r="AU1261" s="46" t="str">
        <f>IF(Table1[[#This Row],[Cur_Amount Debit]]&gt;0,ROUND(Table1[[#This Row],[Cur_Amount Debit]],2),"")</f>
        <v/>
      </c>
      <c r="AV1261" s="46" t="str">
        <f>IF(Table1[[#This Row],[Cur_Amount Credit]]&gt;0,ROUND(Table1[[#This Row],[Cur_Amount Credit]],2),"")</f>
        <v/>
      </c>
      <c r="AW1261" s="46" t="str">
        <f>LEFT(Table1[[#This Row],[Cur]],3)</f>
        <v/>
      </c>
      <c r="AX1261" s="59"/>
      <c r="AY1261" s="46"/>
      <c r="AZ1261" s="46" t="str">
        <f>IF(Table1[[#This Row],[Cur]]&lt;&gt;"",IF(Table1[[#This Row],[Cur]]="USD","",ExchangeRate),"")</f>
        <v/>
      </c>
      <c r="BA1261" s="46" t="str">
        <f>IF(Table1[[#This Row],[Grant]]&lt;&gt;"",VLOOKUP(Table1[[#This Row],[Grant]],Grants!B:D,3),"")</f>
        <v/>
      </c>
      <c r="BB1261" s="46" t="str">
        <f>TRIM(Table1[[#This Row],[Vendor ID]])</f>
        <v/>
      </c>
      <c r="BC1261">
        <f>IF(Table1[[#This Row],[Reference Number]]=Q1260,BC1260,BC1260+1)</f>
        <v>2</v>
      </c>
    </row>
    <row r="1262" spans="1:55" ht="11.25" hidden="1" customHeight="1">
      <c r="A1262" s="1"/>
      <c r="B1262" s="88" t="str">
        <f>IF(Table1[[#This Row],[Posting Date]]&lt;&gt;"",IF(Table1[[#This Row],[Reference Number]]=Q1261,B1261+1,1),"")</f>
        <v/>
      </c>
      <c r="C1262" s="61"/>
      <c r="D1262" s="61"/>
      <c r="E1262" s="218"/>
      <c r="F1262" s="143" t="str">
        <f>IFERROR(IF(VLOOKUP(Table1[[#This Row],[Budget Code Description]],Dimentions!$X$6:$AC$132,2,FALSE)="","",VLOOKUP(Table1[[#This Row],[Budget Code Description]],Dimentions!$X$6:$AC$132,2,FALSE)),"")</f>
        <v/>
      </c>
      <c r="G1262" s="143" t="str">
        <f>IFERROR(VLOOKUP(Table1[[#This Row],[Budget Code Description]],Dimentions!$X$6:$AC$132,3,FALSE),"")</f>
        <v/>
      </c>
      <c r="H1262" s="64" t="str">
        <f>IFERROR(VLOOKUP(Table1[[#This Row],[Account]],Dimentions!$S$6:$V$233,2,FALSE),"")</f>
        <v/>
      </c>
      <c r="I1262" s="62">
        <f>_xlfn.NUMBERVALUE(LEFT(Table1[[#This Row],[Account]],1))</f>
        <v>0</v>
      </c>
      <c r="J1262" s="62" t="str">
        <f>IFERROR(VLOOKUP(Table1[[#This Row],[Budget Code Description]],Table6[#All],7,FALSE),"")</f>
        <v/>
      </c>
      <c r="K1262" s="143" t="str">
        <f>IFERROR(VLOOKUP(Table1[[#This Row],[Budget Code Description]],Table6[#All],8,FALSE),"")</f>
        <v/>
      </c>
      <c r="L1262" s="63"/>
      <c r="M1262" s="65" t="str">
        <f>IFERROR(VLOOKUP(Table1[[#This Row],[Staff ID]],Table2[],2,FALSE),"")</f>
        <v/>
      </c>
      <c r="N1262" s="211" t="str">
        <f>IFERROR(IF(VLOOKUP(Table1[[#This Row],[Budget Code Description]],Dimentions!$X$6:$AC$97,4,FALSE)="","",VLOOKUP(Table1[[#This Row],[Budget Code Description]],Dimentions!$X$6:$AC$97,4,FALSE)),"")</f>
        <v/>
      </c>
      <c r="O1262" s="65" t="str">
        <f>IFERROR(VLOOKUP(Table1[[#This Row],[Vendor ID]],Table549[],2,FALSE),"")</f>
        <v/>
      </c>
      <c r="P1262" s="63"/>
      <c r="Q1262" s="143" t="str">
        <f>IF(Table1[[#This Row],[Posting Date]]&lt;&gt;"",$D$9,"")</f>
        <v/>
      </c>
      <c r="R1262" s="159" t="str">
        <f>IF(Table1[[#This Row],[Posting Date]]&lt;&gt;"",$D$10,"")</f>
        <v/>
      </c>
      <c r="S1262" s="66"/>
      <c r="T1262" s="63"/>
      <c r="U1262" s="67"/>
      <c r="V1262" s="67"/>
      <c r="W1262" s="67" t="str">
        <f t="shared" si="20"/>
        <v/>
      </c>
      <c r="X1262" s="161" t="str">
        <f>IF(E1262="","",(IF(Table1[[#This Row],[Cur]]="USD",Table1[[#This Row],[Cur_Amount Debit]],Table1[[#This Row],[Cur_Amount Debit]]/Table1[[#This Row],[Exchange Rate]])))</f>
        <v/>
      </c>
      <c r="Y1262" s="161" t="str">
        <f>IF(E1262="","",(IF(Table1[[#This Row],[Cur]]="USD",Table1[[#This Row],[Cur_Amount Credit]],Table1[[#This Row],[Cur_Amount Credit]]/ExchangeRate)))</f>
        <v/>
      </c>
      <c r="Z1262" s="203" t="str">
        <f>IF(E1262="","",(Table1[[#This Row],[Debit USD]]-Table1[[#This Row],[Credit USD]]))</f>
        <v/>
      </c>
      <c r="AA1262" s="122"/>
      <c r="AB1262" s="1"/>
      <c r="AC1262" s="15"/>
      <c r="AD1262" s="15" t="str">
        <f>IF(AND(OR(Table1[[#This Row],[Account]]="15030",Table1[[#This Row],[Account]]="15035",Table1[[#This Row],[Account]]="20150"),Table1[[#This Row],[Vendor ID]]=""),1,"")</f>
        <v/>
      </c>
      <c r="AE1262" s="15"/>
      <c r="AF1262" s="15"/>
      <c r="AG1262" s="15"/>
      <c r="AH1262" s="46" t="str">
        <f>IF(Table1[[#This Row],[Posting Date]]&lt;&gt;"","GJ-"&amp;CountryID,"")</f>
        <v/>
      </c>
      <c r="AI1262" s="59" t="str">
        <f>IF(Table1[[#This Row],[Posting Date]]&lt;&gt;"",Table1[[#This Row],[Posting Date]],"")</f>
        <v/>
      </c>
      <c r="AJ1262" s="46"/>
      <c r="AK1262" s="46" t="str">
        <f>IF(Table1[[#This Row],[Description]]&lt;&gt;"",Table1[[#This Row],[Description]],"")</f>
        <v/>
      </c>
      <c r="AL1262" s="46" t="str">
        <f>IF(Table1[[#This Row],[Posting Date]]&lt;&gt;"",Table1[[#This Row],[Reference Number]],"")</f>
        <v/>
      </c>
      <c r="AM1262" s="46" t="str">
        <f>TRIM(Table1[[#This Row],[Line '#]])</f>
        <v/>
      </c>
      <c r="AN1262" s="46" t="str">
        <f>TRIM(Table1[[#This Row],[Account]])</f>
        <v/>
      </c>
      <c r="AO1262" s="46" t="str">
        <f>IF(Table1[[#This Row],[Posting Date]]&lt;&gt;"",$D$5,"")</f>
        <v/>
      </c>
      <c r="AP1262" s="46" t="str">
        <f>TRIM(Table1[[#This Row],[Departments-Prgrams]])</f>
        <v/>
      </c>
      <c r="AQ1262" s="46" t="str">
        <f>TRIM(Table1[[#This Row],[Grant]])</f>
        <v/>
      </c>
      <c r="AR1262" s="46" t="str">
        <f>TRIM(Table1[[#This Row],[Staff ID]])</f>
        <v/>
      </c>
      <c r="AS1262" s="46" t="str">
        <f>IF(TRIM(Table1[[#This Row],[Budget Code]])=0,"",TRIM(Table1[[#This Row],[Budget Code]]))</f>
        <v/>
      </c>
      <c r="AT1262" s="46" t="str">
        <f>IF(Table1[[#This Row],[Line Description]]&lt;&gt;"",Table1[[#This Row],[Line Description]],"")</f>
        <v/>
      </c>
      <c r="AU1262" s="46" t="str">
        <f>IF(Table1[[#This Row],[Cur_Amount Debit]]&gt;0,ROUND(Table1[[#This Row],[Cur_Amount Debit]],2),"")</f>
        <v/>
      </c>
      <c r="AV1262" s="46" t="str">
        <f>IF(Table1[[#This Row],[Cur_Amount Credit]]&gt;0,ROUND(Table1[[#This Row],[Cur_Amount Credit]],2),"")</f>
        <v/>
      </c>
      <c r="AW1262" s="46" t="str">
        <f>LEFT(Table1[[#This Row],[Cur]],3)</f>
        <v/>
      </c>
      <c r="AX1262" s="59"/>
      <c r="AY1262" s="46"/>
      <c r="AZ1262" s="46" t="str">
        <f>IF(Table1[[#This Row],[Cur]]&lt;&gt;"",IF(Table1[[#This Row],[Cur]]="USD","",ExchangeRate),"")</f>
        <v/>
      </c>
      <c r="BA1262" s="46" t="str">
        <f>IF(Table1[[#This Row],[Grant]]&lt;&gt;"",VLOOKUP(Table1[[#This Row],[Grant]],Grants!B:D,3),"")</f>
        <v/>
      </c>
      <c r="BB1262" s="46" t="str">
        <f>TRIM(Table1[[#This Row],[Vendor ID]])</f>
        <v/>
      </c>
      <c r="BC1262">
        <f>IF(Table1[[#This Row],[Reference Number]]=Q1261,BC1261,BC1261+1)</f>
        <v>2</v>
      </c>
    </row>
    <row r="1263" spans="1:55" ht="11.25" hidden="1" customHeight="1">
      <c r="A1263" s="1"/>
      <c r="B1263" s="88" t="str">
        <f>IF(Table1[[#This Row],[Posting Date]]&lt;&gt;"",IF(Table1[[#This Row],[Reference Number]]=Q1262,B1262+1,1),"")</f>
        <v/>
      </c>
      <c r="C1263" s="61"/>
      <c r="D1263" s="61"/>
      <c r="E1263" s="218"/>
      <c r="F1263" s="143" t="str">
        <f>IFERROR(IF(VLOOKUP(Table1[[#This Row],[Budget Code Description]],Dimentions!$X$6:$AC$132,2,FALSE)="","",VLOOKUP(Table1[[#This Row],[Budget Code Description]],Dimentions!$X$6:$AC$132,2,FALSE)),"")</f>
        <v/>
      </c>
      <c r="G1263" s="143" t="str">
        <f>IFERROR(VLOOKUP(Table1[[#This Row],[Budget Code Description]],Dimentions!$X$6:$AC$132,3,FALSE),"")</f>
        <v/>
      </c>
      <c r="H1263" s="64" t="str">
        <f>IFERROR(VLOOKUP(Table1[[#This Row],[Account]],Dimentions!$S$6:$V$233,2,FALSE),"")</f>
        <v/>
      </c>
      <c r="I1263" s="62">
        <f>_xlfn.NUMBERVALUE(LEFT(Table1[[#This Row],[Account]],1))</f>
        <v>0</v>
      </c>
      <c r="J1263" s="62" t="str">
        <f>IFERROR(VLOOKUP(Table1[[#This Row],[Budget Code Description]],Table6[#All],7,FALSE),"")</f>
        <v/>
      </c>
      <c r="K1263" s="143" t="str">
        <f>IFERROR(VLOOKUP(Table1[[#This Row],[Budget Code Description]],Table6[#All],8,FALSE),"")</f>
        <v/>
      </c>
      <c r="L1263" s="63"/>
      <c r="M1263" s="65" t="str">
        <f>IFERROR(VLOOKUP(Table1[[#This Row],[Staff ID]],Table2[],2,FALSE),"")</f>
        <v/>
      </c>
      <c r="N1263" s="211" t="str">
        <f>IFERROR(IF(VLOOKUP(Table1[[#This Row],[Budget Code Description]],Dimentions!$X$6:$AC$97,4,FALSE)="","",VLOOKUP(Table1[[#This Row],[Budget Code Description]],Dimentions!$X$6:$AC$97,4,FALSE)),"")</f>
        <v/>
      </c>
      <c r="O1263" s="65" t="str">
        <f>IFERROR(VLOOKUP(Table1[[#This Row],[Vendor ID]],Table549[],2,FALSE),"")</f>
        <v/>
      </c>
      <c r="P1263" s="63"/>
      <c r="Q1263" s="143" t="str">
        <f>IF(Table1[[#This Row],[Posting Date]]&lt;&gt;"",$D$9,"")</f>
        <v/>
      </c>
      <c r="R1263" s="159" t="str">
        <f>IF(Table1[[#This Row],[Posting Date]]&lt;&gt;"",$D$10,"")</f>
        <v/>
      </c>
      <c r="S1263" s="66"/>
      <c r="T1263" s="63"/>
      <c r="U1263" s="67"/>
      <c r="V1263" s="67"/>
      <c r="W1263" s="67" t="str">
        <f t="shared" si="20"/>
        <v/>
      </c>
      <c r="X1263" s="161" t="str">
        <f>IF(E1263="","",(IF(Table1[[#This Row],[Cur]]="USD",Table1[[#This Row],[Cur_Amount Debit]],Table1[[#This Row],[Cur_Amount Debit]]/Table1[[#This Row],[Exchange Rate]])))</f>
        <v/>
      </c>
      <c r="Y1263" s="161" t="str">
        <f>IF(E1263="","",(IF(Table1[[#This Row],[Cur]]="USD",Table1[[#This Row],[Cur_Amount Credit]],Table1[[#This Row],[Cur_Amount Credit]]/ExchangeRate)))</f>
        <v/>
      </c>
      <c r="Z1263" s="203" t="str">
        <f>IF(E1263="","",(Table1[[#This Row],[Debit USD]]-Table1[[#This Row],[Credit USD]]))</f>
        <v/>
      </c>
      <c r="AA1263" s="122"/>
      <c r="AB1263" s="1"/>
      <c r="AC1263" s="15"/>
      <c r="AD1263" s="15" t="str">
        <f>IF(AND(OR(Table1[[#This Row],[Account]]="15030",Table1[[#This Row],[Account]]="15035",Table1[[#This Row],[Account]]="20150"),Table1[[#This Row],[Vendor ID]]=""),1,"")</f>
        <v/>
      </c>
      <c r="AE1263" s="15"/>
      <c r="AF1263" s="15"/>
      <c r="AG1263" s="15"/>
      <c r="AH1263" s="46" t="str">
        <f>IF(Table1[[#This Row],[Posting Date]]&lt;&gt;"","GJ-"&amp;CountryID,"")</f>
        <v/>
      </c>
      <c r="AI1263" s="59" t="str">
        <f>IF(Table1[[#This Row],[Posting Date]]&lt;&gt;"",Table1[[#This Row],[Posting Date]],"")</f>
        <v/>
      </c>
      <c r="AJ1263" s="46"/>
      <c r="AK1263" s="46" t="str">
        <f>IF(Table1[[#This Row],[Description]]&lt;&gt;"",Table1[[#This Row],[Description]],"")</f>
        <v/>
      </c>
      <c r="AL1263" s="46" t="str">
        <f>IF(Table1[[#This Row],[Posting Date]]&lt;&gt;"",Table1[[#This Row],[Reference Number]],"")</f>
        <v/>
      </c>
      <c r="AM1263" s="46" t="str">
        <f>TRIM(Table1[[#This Row],[Line '#]])</f>
        <v/>
      </c>
      <c r="AN1263" s="46" t="str">
        <f>TRIM(Table1[[#This Row],[Account]])</f>
        <v/>
      </c>
      <c r="AO1263" s="46" t="str">
        <f>IF(Table1[[#This Row],[Posting Date]]&lt;&gt;"",$D$5,"")</f>
        <v/>
      </c>
      <c r="AP1263" s="46" t="str">
        <f>TRIM(Table1[[#This Row],[Departments-Prgrams]])</f>
        <v/>
      </c>
      <c r="AQ1263" s="46" t="str">
        <f>TRIM(Table1[[#This Row],[Grant]])</f>
        <v/>
      </c>
      <c r="AR1263" s="46" t="str">
        <f>TRIM(Table1[[#This Row],[Staff ID]])</f>
        <v/>
      </c>
      <c r="AS1263" s="46" t="str">
        <f>IF(TRIM(Table1[[#This Row],[Budget Code]])=0,"",TRIM(Table1[[#This Row],[Budget Code]]))</f>
        <v/>
      </c>
      <c r="AT1263" s="46" t="str">
        <f>IF(Table1[[#This Row],[Line Description]]&lt;&gt;"",Table1[[#This Row],[Line Description]],"")</f>
        <v/>
      </c>
      <c r="AU1263" s="46" t="str">
        <f>IF(Table1[[#This Row],[Cur_Amount Debit]]&gt;0,ROUND(Table1[[#This Row],[Cur_Amount Debit]],2),"")</f>
        <v/>
      </c>
      <c r="AV1263" s="46" t="str">
        <f>IF(Table1[[#This Row],[Cur_Amount Credit]]&gt;0,ROUND(Table1[[#This Row],[Cur_Amount Credit]],2),"")</f>
        <v/>
      </c>
      <c r="AW1263" s="46" t="str">
        <f>LEFT(Table1[[#This Row],[Cur]],3)</f>
        <v/>
      </c>
      <c r="AX1263" s="59"/>
      <c r="AY1263" s="46"/>
      <c r="AZ1263" s="46" t="str">
        <f>IF(Table1[[#This Row],[Cur]]&lt;&gt;"",IF(Table1[[#This Row],[Cur]]="USD","",ExchangeRate),"")</f>
        <v/>
      </c>
      <c r="BA1263" s="46" t="str">
        <f>IF(Table1[[#This Row],[Grant]]&lt;&gt;"",VLOOKUP(Table1[[#This Row],[Grant]],Grants!B:D,3),"")</f>
        <v/>
      </c>
      <c r="BB1263" s="46" t="str">
        <f>TRIM(Table1[[#This Row],[Vendor ID]])</f>
        <v/>
      </c>
      <c r="BC1263">
        <f>IF(Table1[[#This Row],[Reference Number]]=Q1262,BC1262,BC1262+1)</f>
        <v>2</v>
      </c>
    </row>
    <row r="1264" spans="1:55" ht="11.25" hidden="1" customHeight="1">
      <c r="A1264" s="1"/>
      <c r="B1264" s="88" t="str">
        <f>IF(Table1[[#This Row],[Posting Date]]&lt;&gt;"",IF(Table1[[#This Row],[Reference Number]]=Q1263,B1263+1,1),"")</f>
        <v/>
      </c>
      <c r="C1264" s="61"/>
      <c r="D1264" s="61"/>
      <c r="E1264" s="218"/>
      <c r="F1264" s="143" t="str">
        <f>IFERROR(IF(VLOOKUP(Table1[[#This Row],[Budget Code Description]],Dimentions!$X$6:$AC$132,2,FALSE)="","",VLOOKUP(Table1[[#This Row],[Budget Code Description]],Dimentions!$X$6:$AC$132,2,FALSE)),"")</f>
        <v/>
      </c>
      <c r="G1264" s="143" t="str">
        <f>IFERROR(VLOOKUP(Table1[[#This Row],[Budget Code Description]],Dimentions!$X$6:$AC$132,3,FALSE),"")</f>
        <v/>
      </c>
      <c r="H1264" s="64" t="str">
        <f>IFERROR(VLOOKUP(Table1[[#This Row],[Account]],Dimentions!$S$6:$V$233,2,FALSE),"")</f>
        <v/>
      </c>
      <c r="I1264" s="62">
        <f>_xlfn.NUMBERVALUE(LEFT(Table1[[#This Row],[Account]],1))</f>
        <v>0</v>
      </c>
      <c r="J1264" s="62" t="str">
        <f>IFERROR(VLOOKUP(Table1[[#This Row],[Budget Code Description]],Table6[#All],7,FALSE),"")</f>
        <v/>
      </c>
      <c r="K1264" s="143" t="str">
        <f>IFERROR(VLOOKUP(Table1[[#This Row],[Budget Code Description]],Table6[#All],8,FALSE),"")</f>
        <v/>
      </c>
      <c r="L1264" s="63"/>
      <c r="M1264" s="65" t="str">
        <f>IFERROR(VLOOKUP(Table1[[#This Row],[Staff ID]],Table2[],2,FALSE),"")</f>
        <v/>
      </c>
      <c r="N1264" s="211" t="str">
        <f>IFERROR(IF(VLOOKUP(Table1[[#This Row],[Budget Code Description]],Dimentions!$X$6:$AC$97,4,FALSE)="","",VLOOKUP(Table1[[#This Row],[Budget Code Description]],Dimentions!$X$6:$AC$97,4,FALSE)),"")</f>
        <v/>
      </c>
      <c r="O1264" s="65" t="str">
        <f>IFERROR(VLOOKUP(Table1[[#This Row],[Vendor ID]],Table549[],2,FALSE),"")</f>
        <v/>
      </c>
      <c r="P1264" s="63"/>
      <c r="Q1264" s="143" t="str">
        <f>IF(Table1[[#This Row],[Posting Date]]&lt;&gt;"",$D$9,"")</f>
        <v/>
      </c>
      <c r="R1264" s="159" t="str">
        <f>IF(Table1[[#This Row],[Posting Date]]&lt;&gt;"",$D$10,"")</f>
        <v/>
      </c>
      <c r="S1264" s="66"/>
      <c r="T1264" s="63"/>
      <c r="U1264" s="67"/>
      <c r="V1264" s="67"/>
      <c r="W1264" s="67" t="str">
        <f t="shared" si="20"/>
        <v/>
      </c>
      <c r="X1264" s="161" t="str">
        <f>IF(E1264="","",(IF(Table1[[#This Row],[Cur]]="USD",Table1[[#This Row],[Cur_Amount Debit]],Table1[[#This Row],[Cur_Amount Debit]]/Table1[[#This Row],[Exchange Rate]])))</f>
        <v/>
      </c>
      <c r="Y1264" s="161" t="str">
        <f>IF(E1264="","",(IF(Table1[[#This Row],[Cur]]="USD",Table1[[#This Row],[Cur_Amount Credit]],Table1[[#This Row],[Cur_Amount Credit]]/ExchangeRate)))</f>
        <v/>
      </c>
      <c r="Z1264" s="203" t="str">
        <f>IF(E1264="","",(Table1[[#This Row],[Debit USD]]-Table1[[#This Row],[Credit USD]]))</f>
        <v/>
      </c>
      <c r="AA1264" s="122"/>
      <c r="AB1264" s="1"/>
      <c r="AC1264" s="15"/>
      <c r="AD1264" s="15" t="str">
        <f>IF(AND(OR(Table1[[#This Row],[Account]]="15030",Table1[[#This Row],[Account]]="15035",Table1[[#This Row],[Account]]="20150"),Table1[[#This Row],[Vendor ID]]=""),1,"")</f>
        <v/>
      </c>
      <c r="AE1264" s="15"/>
      <c r="AF1264" s="15"/>
      <c r="AG1264" s="15"/>
      <c r="AH1264" s="46" t="str">
        <f>IF(Table1[[#This Row],[Posting Date]]&lt;&gt;"","GJ-"&amp;CountryID,"")</f>
        <v/>
      </c>
      <c r="AI1264" s="59" t="str">
        <f>IF(Table1[[#This Row],[Posting Date]]&lt;&gt;"",Table1[[#This Row],[Posting Date]],"")</f>
        <v/>
      </c>
      <c r="AJ1264" s="46"/>
      <c r="AK1264" s="46" t="str">
        <f>IF(Table1[[#This Row],[Description]]&lt;&gt;"",Table1[[#This Row],[Description]],"")</f>
        <v/>
      </c>
      <c r="AL1264" s="46" t="str">
        <f>IF(Table1[[#This Row],[Posting Date]]&lt;&gt;"",Table1[[#This Row],[Reference Number]],"")</f>
        <v/>
      </c>
      <c r="AM1264" s="46" t="str">
        <f>TRIM(Table1[[#This Row],[Line '#]])</f>
        <v/>
      </c>
      <c r="AN1264" s="46" t="str">
        <f>TRIM(Table1[[#This Row],[Account]])</f>
        <v/>
      </c>
      <c r="AO1264" s="46" t="str">
        <f>IF(Table1[[#This Row],[Posting Date]]&lt;&gt;"",$D$5,"")</f>
        <v/>
      </c>
      <c r="AP1264" s="46" t="str">
        <f>TRIM(Table1[[#This Row],[Departments-Prgrams]])</f>
        <v/>
      </c>
      <c r="AQ1264" s="46" t="str">
        <f>TRIM(Table1[[#This Row],[Grant]])</f>
        <v/>
      </c>
      <c r="AR1264" s="46" t="str">
        <f>TRIM(Table1[[#This Row],[Staff ID]])</f>
        <v/>
      </c>
      <c r="AS1264" s="46" t="str">
        <f>IF(TRIM(Table1[[#This Row],[Budget Code]])=0,"",TRIM(Table1[[#This Row],[Budget Code]]))</f>
        <v/>
      </c>
      <c r="AT1264" s="46" t="str">
        <f>IF(Table1[[#This Row],[Line Description]]&lt;&gt;"",Table1[[#This Row],[Line Description]],"")</f>
        <v/>
      </c>
      <c r="AU1264" s="46" t="str">
        <f>IF(Table1[[#This Row],[Cur_Amount Debit]]&gt;0,ROUND(Table1[[#This Row],[Cur_Amount Debit]],2),"")</f>
        <v/>
      </c>
      <c r="AV1264" s="46" t="str">
        <f>IF(Table1[[#This Row],[Cur_Amount Credit]]&gt;0,ROUND(Table1[[#This Row],[Cur_Amount Credit]],2),"")</f>
        <v/>
      </c>
      <c r="AW1264" s="46" t="str">
        <f>LEFT(Table1[[#This Row],[Cur]],3)</f>
        <v/>
      </c>
      <c r="AX1264" s="59"/>
      <c r="AY1264" s="46"/>
      <c r="AZ1264" s="46" t="str">
        <f>IF(Table1[[#This Row],[Cur]]&lt;&gt;"",IF(Table1[[#This Row],[Cur]]="USD","",ExchangeRate),"")</f>
        <v/>
      </c>
      <c r="BA1264" s="46" t="str">
        <f>IF(Table1[[#This Row],[Grant]]&lt;&gt;"",VLOOKUP(Table1[[#This Row],[Grant]],Grants!B:D,3),"")</f>
        <v/>
      </c>
      <c r="BB1264" s="46" t="str">
        <f>TRIM(Table1[[#This Row],[Vendor ID]])</f>
        <v/>
      </c>
      <c r="BC1264">
        <f>IF(Table1[[#This Row],[Reference Number]]=Q1263,BC1263,BC1263+1)</f>
        <v>2</v>
      </c>
    </row>
    <row r="1265" spans="1:55" ht="11.25" hidden="1" customHeight="1">
      <c r="A1265" s="1"/>
      <c r="B1265" s="88" t="str">
        <f>IF(Table1[[#This Row],[Posting Date]]&lt;&gt;"",IF(Table1[[#This Row],[Reference Number]]=Q1264,B1264+1,1),"")</f>
        <v/>
      </c>
      <c r="C1265" s="61"/>
      <c r="D1265" s="61"/>
      <c r="E1265" s="218"/>
      <c r="F1265" s="143" t="str">
        <f>IFERROR(IF(VLOOKUP(Table1[[#This Row],[Budget Code Description]],Dimentions!$X$6:$AC$132,2,FALSE)="","",VLOOKUP(Table1[[#This Row],[Budget Code Description]],Dimentions!$X$6:$AC$132,2,FALSE)),"")</f>
        <v/>
      </c>
      <c r="G1265" s="143" t="str">
        <f>IFERROR(VLOOKUP(Table1[[#This Row],[Budget Code Description]],Dimentions!$X$6:$AC$132,3,FALSE),"")</f>
        <v/>
      </c>
      <c r="H1265" s="64" t="str">
        <f>IFERROR(VLOOKUP(Table1[[#This Row],[Account]],Dimentions!$S$6:$V$233,2,FALSE),"")</f>
        <v/>
      </c>
      <c r="I1265" s="62">
        <f>_xlfn.NUMBERVALUE(LEFT(Table1[[#This Row],[Account]],1))</f>
        <v>0</v>
      </c>
      <c r="J1265" s="62" t="str">
        <f>IFERROR(VLOOKUP(Table1[[#This Row],[Budget Code Description]],Table6[#All],7,FALSE),"")</f>
        <v/>
      </c>
      <c r="K1265" s="143" t="str">
        <f>IFERROR(VLOOKUP(Table1[[#This Row],[Budget Code Description]],Table6[#All],8,FALSE),"")</f>
        <v/>
      </c>
      <c r="L1265" s="63"/>
      <c r="M1265" s="65" t="str">
        <f>IFERROR(VLOOKUP(Table1[[#This Row],[Staff ID]],Table2[],2,FALSE),"")</f>
        <v/>
      </c>
      <c r="N1265" s="211" t="str">
        <f>IFERROR(IF(VLOOKUP(Table1[[#This Row],[Budget Code Description]],Dimentions!$X$6:$AC$97,4,FALSE)="","",VLOOKUP(Table1[[#This Row],[Budget Code Description]],Dimentions!$X$6:$AC$97,4,FALSE)),"")</f>
        <v/>
      </c>
      <c r="O1265" s="65" t="str">
        <f>IFERROR(VLOOKUP(Table1[[#This Row],[Vendor ID]],Table549[],2,FALSE),"")</f>
        <v/>
      </c>
      <c r="P1265" s="63"/>
      <c r="Q1265" s="143" t="str">
        <f>IF(Table1[[#This Row],[Posting Date]]&lt;&gt;"",$D$9,"")</f>
        <v/>
      </c>
      <c r="R1265" s="159" t="str">
        <f>IF(Table1[[#This Row],[Posting Date]]&lt;&gt;"",$D$10,"")</f>
        <v/>
      </c>
      <c r="S1265" s="66"/>
      <c r="T1265" s="63"/>
      <c r="U1265" s="67"/>
      <c r="V1265" s="67"/>
      <c r="W1265" s="67" t="str">
        <f t="shared" si="20"/>
        <v/>
      </c>
      <c r="X1265" s="161" t="str">
        <f>IF(E1265="","",(IF(Table1[[#This Row],[Cur]]="USD",Table1[[#This Row],[Cur_Amount Debit]],Table1[[#This Row],[Cur_Amount Debit]]/Table1[[#This Row],[Exchange Rate]])))</f>
        <v/>
      </c>
      <c r="Y1265" s="161" t="str">
        <f>IF(E1265="","",(IF(Table1[[#This Row],[Cur]]="USD",Table1[[#This Row],[Cur_Amount Credit]],Table1[[#This Row],[Cur_Amount Credit]]/ExchangeRate)))</f>
        <v/>
      </c>
      <c r="Z1265" s="203" t="str">
        <f>IF(E1265="","",(Table1[[#This Row],[Debit USD]]-Table1[[#This Row],[Credit USD]]))</f>
        <v/>
      </c>
      <c r="AA1265" s="122"/>
      <c r="AB1265" s="1"/>
      <c r="AC1265" s="15"/>
      <c r="AD1265" s="15" t="str">
        <f>IF(AND(OR(Table1[[#This Row],[Account]]="15030",Table1[[#This Row],[Account]]="15035",Table1[[#This Row],[Account]]="20150"),Table1[[#This Row],[Vendor ID]]=""),1,"")</f>
        <v/>
      </c>
      <c r="AE1265" s="15"/>
      <c r="AF1265" s="15"/>
      <c r="AG1265" s="15"/>
      <c r="AH1265" s="46" t="str">
        <f>IF(Table1[[#This Row],[Posting Date]]&lt;&gt;"","GJ-"&amp;CountryID,"")</f>
        <v/>
      </c>
      <c r="AI1265" s="59" t="str">
        <f>IF(Table1[[#This Row],[Posting Date]]&lt;&gt;"",Table1[[#This Row],[Posting Date]],"")</f>
        <v/>
      </c>
      <c r="AJ1265" s="46"/>
      <c r="AK1265" s="46" t="str">
        <f>IF(Table1[[#This Row],[Description]]&lt;&gt;"",Table1[[#This Row],[Description]],"")</f>
        <v/>
      </c>
      <c r="AL1265" s="46" t="str">
        <f>IF(Table1[[#This Row],[Posting Date]]&lt;&gt;"",Table1[[#This Row],[Reference Number]],"")</f>
        <v/>
      </c>
      <c r="AM1265" s="46" t="str">
        <f>TRIM(Table1[[#This Row],[Line '#]])</f>
        <v/>
      </c>
      <c r="AN1265" s="46" t="str">
        <f>TRIM(Table1[[#This Row],[Account]])</f>
        <v/>
      </c>
      <c r="AO1265" s="46" t="str">
        <f>IF(Table1[[#This Row],[Posting Date]]&lt;&gt;"",$D$5,"")</f>
        <v/>
      </c>
      <c r="AP1265" s="46" t="str">
        <f>TRIM(Table1[[#This Row],[Departments-Prgrams]])</f>
        <v/>
      </c>
      <c r="AQ1265" s="46" t="str">
        <f>TRIM(Table1[[#This Row],[Grant]])</f>
        <v/>
      </c>
      <c r="AR1265" s="46" t="str">
        <f>TRIM(Table1[[#This Row],[Staff ID]])</f>
        <v/>
      </c>
      <c r="AS1265" s="46" t="str">
        <f>IF(TRIM(Table1[[#This Row],[Budget Code]])=0,"",TRIM(Table1[[#This Row],[Budget Code]]))</f>
        <v/>
      </c>
      <c r="AT1265" s="46" t="str">
        <f>IF(Table1[[#This Row],[Line Description]]&lt;&gt;"",Table1[[#This Row],[Line Description]],"")</f>
        <v/>
      </c>
      <c r="AU1265" s="46" t="str">
        <f>IF(Table1[[#This Row],[Cur_Amount Debit]]&gt;0,ROUND(Table1[[#This Row],[Cur_Amount Debit]],2),"")</f>
        <v/>
      </c>
      <c r="AV1265" s="46" t="str">
        <f>IF(Table1[[#This Row],[Cur_Amount Credit]]&gt;0,ROUND(Table1[[#This Row],[Cur_Amount Credit]],2),"")</f>
        <v/>
      </c>
      <c r="AW1265" s="46" t="str">
        <f>LEFT(Table1[[#This Row],[Cur]],3)</f>
        <v/>
      </c>
      <c r="AX1265" s="59"/>
      <c r="AY1265" s="46"/>
      <c r="AZ1265" s="46" t="str">
        <f>IF(Table1[[#This Row],[Cur]]&lt;&gt;"",IF(Table1[[#This Row],[Cur]]="USD","",ExchangeRate),"")</f>
        <v/>
      </c>
      <c r="BA1265" s="46" t="str">
        <f>IF(Table1[[#This Row],[Grant]]&lt;&gt;"",VLOOKUP(Table1[[#This Row],[Grant]],Grants!B:D,3),"")</f>
        <v/>
      </c>
      <c r="BB1265" s="46" t="str">
        <f>TRIM(Table1[[#This Row],[Vendor ID]])</f>
        <v/>
      </c>
      <c r="BC1265">
        <f>IF(Table1[[#This Row],[Reference Number]]=Q1264,BC1264,BC1264+1)</f>
        <v>2</v>
      </c>
    </row>
    <row r="1266" spans="1:55" ht="11.25" hidden="1" customHeight="1">
      <c r="A1266" s="1"/>
      <c r="B1266" s="88" t="str">
        <f>IF(Table1[[#This Row],[Posting Date]]&lt;&gt;"",IF(Table1[[#This Row],[Reference Number]]=Q1265,B1265+1,1),"")</f>
        <v/>
      </c>
      <c r="C1266" s="61"/>
      <c r="D1266" s="61"/>
      <c r="E1266" s="218"/>
      <c r="F1266" s="143" t="str">
        <f>IFERROR(IF(VLOOKUP(Table1[[#This Row],[Budget Code Description]],Dimentions!$X$6:$AC$132,2,FALSE)="","",VLOOKUP(Table1[[#This Row],[Budget Code Description]],Dimentions!$X$6:$AC$132,2,FALSE)),"")</f>
        <v/>
      </c>
      <c r="G1266" s="143" t="str">
        <f>IFERROR(VLOOKUP(Table1[[#This Row],[Budget Code Description]],Dimentions!$X$6:$AC$132,3,FALSE),"")</f>
        <v/>
      </c>
      <c r="H1266" s="64" t="str">
        <f>IFERROR(VLOOKUP(Table1[[#This Row],[Account]],Dimentions!$S$6:$V$233,2,FALSE),"")</f>
        <v/>
      </c>
      <c r="I1266" s="62">
        <f>_xlfn.NUMBERVALUE(LEFT(Table1[[#This Row],[Account]],1))</f>
        <v>0</v>
      </c>
      <c r="J1266" s="62" t="str">
        <f>IFERROR(VLOOKUP(Table1[[#This Row],[Budget Code Description]],Table6[#All],7,FALSE),"")</f>
        <v/>
      </c>
      <c r="K1266" s="143" t="str">
        <f>IFERROR(VLOOKUP(Table1[[#This Row],[Budget Code Description]],Table6[#All],8,FALSE),"")</f>
        <v/>
      </c>
      <c r="L1266" s="63"/>
      <c r="M1266" s="65" t="str">
        <f>IFERROR(VLOOKUP(Table1[[#This Row],[Staff ID]],Table2[],2,FALSE),"")</f>
        <v/>
      </c>
      <c r="N1266" s="211" t="str">
        <f>IFERROR(IF(VLOOKUP(Table1[[#This Row],[Budget Code Description]],Dimentions!$X$6:$AC$97,4,FALSE)="","",VLOOKUP(Table1[[#This Row],[Budget Code Description]],Dimentions!$X$6:$AC$97,4,FALSE)),"")</f>
        <v/>
      </c>
      <c r="O1266" s="65" t="str">
        <f>IFERROR(VLOOKUP(Table1[[#This Row],[Vendor ID]],Table549[],2,FALSE),"")</f>
        <v/>
      </c>
      <c r="P1266" s="63"/>
      <c r="Q1266" s="143" t="str">
        <f>IF(Table1[[#This Row],[Posting Date]]&lt;&gt;"",$D$9,"")</f>
        <v/>
      </c>
      <c r="R1266" s="159" t="str">
        <f>IF(Table1[[#This Row],[Posting Date]]&lt;&gt;"",$D$10,"")</f>
        <v/>
      </c>
      <c r="S1266" s="66"/>
      <c r="T1266" s="63"/>
      <c r="U1266" s="67"/>
      <c r="V1266" s="67"/>
      <c r="W1266" s="67" t="str">
        <f t="shared" si="20"/>
        <v/>
      </c>
      <c r="X1266" s="161" t="str">
        <f>IF(E1266="","",(IF(Table1[[#This Row],[Cur]]="USD",Table1[[#This Row],[Cur_Amount Debit]],Table1[[#This Row],[Cur_Amount Debit]]/Table1[[#This Row],[Exchange Rate]])))</f>
        <v/>
      </c>
      <c r="Y1266" s="161" t="str">
        <f>IF(E1266="","",(IF(Table1[[#This Row],[Cur]]="USD",Table1[[#This Row],[Cur_Amount Credit]],Table1[[#This Row],[Cur_Amount Credit]]/ExchangeRate)))</f>
        <v/>
      </c>
      <c r="Z1266" s="203" t="str">
        <f>IF(E1266="","",(Table1[[#This Row],[Debit USD]]-Table1[[#This Row],[Credit USD]]))</f>
        <v/>
      </c>
      <c r="AA1266" s="122"/>
      <c r="AB1266" s="1"/>
      <c r="AC1266" s="15"/>
      <c r="AD1266" s="15" t="str">
        <f>IF(AND(OR(Table1[[#This Row],[Account]]="15030",Table1[[#This Row],[Account]]="15035",Table1[[#This Row],[Account]]="20150"),Table1[[#This Row],[Vendor ID]]=""),1,"")</f>
        <v/>
      </c>
      <c r="AE1266" s="15"/>
      <c r="AF1266" s="15"/>
      <c r="AG1266" s="15"/>
      <c r="AH1266" s="46" t="str">
        <f>IF(Table1[[#This Row],[Posting Date]]&lt;&gt;"","GJ-"&amp;CountryID,"")</f>
        <v/>
      </c>
      <c r="AI1266" s="59" t="str">
        <f>IF(Table1[[#This Row],[Posting Date]]&lt;&gt;"",Table1[[#This Row],[Posting Date]],"")</f>
        <v/>
      </c>
      <c r="AJ1266" s="46"/>
      <c r="AK1266" s="46" t="str">
        <f>IF(Table1[[#This Row],[Description]]&lt;&gt;"",Table1[[#This Row],[Description]],"")</f>
        <v/>
      </c>
      <c r="AL1266" s="46" t="str">
        <f>IF(Table1[[#This Row],[Posting Date]]&lt;&gt;"",Table1[[#This Row],[Reference Number]],"")</f>
        <v/>
      </c>
      <c r="AM1266" s="46" t="str">
        <f>TRIM(Table1[[#This Row],[Line '#]])</f>
        <v/>
      </c>
      <c r="AN1266" s="46" t="str">
        <f>TRIM(Table1[[#This Row],[Account]])</f>
        <v/>
      </c>
      <c r="AO1266" s="46" t="str">
        <f>IF(Table1[[#This Row],[Posting Date]]&lt;&gt;"",$D$5,"")</f>
        <v/>
      </c>
      <c r="AP1266" s="46" t="str">
        <f>TRIM(Table1[[#This Row],[Departments-Prgrams]])</f>
        <v/>
      </c>
      <c r="AQ1266" s="46" t="str">
        <f>TRIM(Table1[[#This Row],[Grant]])</f>
        <v/>
      </c>
      <c r="AR1266" s="46" t="str">
        <f>TRIM(Table1[[#This Row],[Staff ID]])</f>
        <v/>
      </c>
      <c r="AS1266" s="46" t="str">
        <f>IF(TRIM(Table1[[#This Row],[Budget Code]])=0,"",TRIM(Table1[[#This Row],[Budget Code]]))</f>
        <v/>
      </c>
      <c r="AT1266" s="46" t="str">
        <f>IF(Table1[[#This Row],[Line Description]]&lt;&gt;"",Table1[[#This Row],[Line Description]],"")</f>
        <v/>
      </c>
      <c r="AU1266" s="46" t="str">
        <f>IF(Table1[[#This Row],[Cur_Amount Debit]]&gt;0,ROUND(Table1[[#This Row],[Cur_Amount Debit]],2),"")</f>
        <v/>
      </c>
      <c r="AV1266" s="46" t="str">
        <f>IF(Table1[[#This Row],[Cur_Amount Credit]]&gt;0,ROUND(Table1[[#This Row],[Cur_Amount Credit]],2),"")</f>
        <v/>
      </c>
      <c r="AW1266" s="46" t="str">
        <f>LEFT(Table1[[#This Row],[Cur]],3)</f>
        <v/>
      </c>
      <c r="AX1266" s="59"/>
      <c r="AY1266" s="46"/>
      <c r="AZ1266" s="46" t="str">
        <f>IF(Table1[[#This Row],[Cur]]&lt;&gt;"",IF(Table1[[#This Row],[Cur]]="USD","",ExchangeRate),"")</f>
        <v/>
      </c>
      <c r="BA1266" s="46" t="str">
        <f>IF(Table1[[#This Row],[Grant]]&lt;&gt;"",VLOOKUP(Table1[[#This Row],[Grant]],Grants!B:D,3),"")</f>
        <v/>
      </c>
      <c r="BB1266" s="46" t="str">
        <f>TRIM(Table1[[#This Row],[Vendor ID]])</f>
        <v/>
      </c>
      <c r="BC1266">
        <f>IF(Table1[[#This Row],[Reference Number]]=Q1265,BC1265,BC1265+1)</f>
        <v>2</v>
      </c>
    </row>
    <row r="1267" spans="1:55" ht="11.25" hidden="1" customHeight="1">
      <c r="A1267" s="1"/>
      <c r="B1267" s="88" t="str">
        <f>IF(Table1[[#This Row],[Posting Date]]&lt;&gt;"",IF(Table1[[#This Row],[Reference Number]]=Q1266,B1266+1,1),"")</f>
        <v/>
      </c>
      <c r="C1267" s="61"/>
      <c r="D1267" s="61"/>
      <c r="E1267" s="218"/>
      <c r="F1267" s="143" t="str">
        <f>IFERROR(IF(VLOOKUP(Table1[[#This Row],[Budget Code Description]],Dimentions!$X$6:$AC$132,2,FALSE)="","",VLOOKUP(Table1[[#This Row],[Budget Code Description]],Dimentions!$X$6:$AC$132,2,FALSE)),"")</f>
        <v/>
      </c>
      <c r="G1267" s="143" t="str">
        <f>IFERROR(VLOOKUP(Table1[[#This Row],[Budget Code Description]],Dimentions!$X$6:$AC$132,3,FALSE),"")</f>
        <v/>
      </c>
      <c r="H1267" s="64" t="str">
        <f>IFERROR(VLOOKUP(Table1[[#This Row],[Account]],Dimentions!$S$6:$V$233,2,FALSE),"")</f>
        <v/>
      </c>
      <c r="I1267" s="62">
        <f>_xlfn.NUMBERVALUE(LEFT(Table1[[#This Row],[Account]],1))</f>
        <v>0</v>
      </c>
      <c r="J1267" s="62" t="str">
        <f>IFERROR(VLOOKUP(Table1[[#This Row],[Budget Code Description]],Table6[#All],7,FALSE),"")</f>
        <v/>
      </c>
      <c r="K1267" s="143" t="str">
        <f>IFERROR(VLOOKUP(Table1[[#This Row],[Budget Code Description]],Table6[#All],8,FALSE),"")</f>
        <v/>
      </c>
      <c r="L1267" s="63"/>
      <c r="M1267" s="65" t="str">
        <f>IFERROR(VLOOKUP(Table1[[#This Row],[Staff ID]],Table2[],2,FALSE),"")</f>
        <v/>
      </c>
      <c r="N1267" s="211" t="str">
        <f>IFERROR(IF(VLOOKUP(Table1[[#This Row],[Budget Code Description]],Dimentions!$X$6:$AC$97,4,FALSE)="","",VLOOKUP(Table1[[#This Row],[Budget Code Description]],Dimentions!$X$6:$AC$97,4,FALSE)),"")</f>
        <v/>
      </c>
      <c r="O1267" s="65" t="str">
        <f>IFERROR(VLOOKUP(Table1[[#This Row],[Vendor ID]],Table549[],2,FALSE),"")</f>
        <v/>
      </c>
      <c r="P1267" s="63"/>
      <c r="Q1267" s="143" t="str">
        <f>IF(Table1[[#This Row],[Posting Date]]&lt;&gt;"",$D$9,"")</f>
        <v/>
      </c>
      <c r="R1267" s="159" t="str">
        <f>IF(Table1[[#This Row],[Posting Date]]&lt;&gt;"",$D$10,"")</f>
        <v/>
      </c>
      <c r="S1267" s="66"/>
      <c r="T1267" s="63"/>
      <c r="U1267" s="67"/>
      <c r="V1267" s="67"/>
      <c r="W1267" s="67" t="str">
        <f t="shared" si="20"/>
        <v/>
      </c>
      <c r="X1267" s="161" t="str">
        <f>IF(E1267="","",(IF(Table1[[#This Row],[Cur]]="USD",Table1[[#This Row],[Cur_Amount Debit]],Table1[[#This Row],[Cur_Amount Debit]]/Table1[[#This Row],[Exchange Rate]])))</f>
        <v/>
      </c>
      <c r="Y1267" s="161" t="str">
        <f>IF(E1267="","",(IF(Table1[[#This Row],[Cur]]="USD",Table1[[#This Row],[Cur_Amount Credit]],Table1[[#This Row],[Cur_Amount Credit]]/ExchangeRate)))</f>
        <v/>
      </c>
      <c r="Z1267" s="203" t="str">
        <f>IF(E1267="","",(Table1[[#This Row],[Debit USD]]-Table1[[#This Row],[Credit USD]]))</f>
        <v/>
      </c>
      <c r="AA1267" s="122"/>
      <c r="AB1267" s="1"/>
      <c r="AC1267" s="15"/>
      <c r="AD1267" s="15" t="str">
        <f>IF(AND(OR(Table1[[#This Row],[Account]]="15030",Table1[[#This Row],[Account]]="15035",Table1[[#This Row],[Account]]="20150"),Table1[[#This Row],[Vendor ID]]=""),1,"")</f>
        <v/>
      </c>
      <c r="AE1267" s="15"/>
      <c r="AF1267" s="15"/>
      <c r="AG1267" s="15"/>
      <c r="AH1267" s="46" t="str">
        <f>IF(Table1[[#This Row],[Posting Date]]&lt;&gt;"","GJ-"&amp;CountryID,"")</f>
        <v/>
      </c>
      <c r="AI1267" s="59" t="str">
        <f>IF(Table1[[#This Row],[Posting Date]]&lt;&gt;"",Table1[[#This Row],[Posting Date]],"")</f>
        <v/>
      </c>
      <c r="AJ1267" s="46"/>
      <c r="AK1267" s="46" t="str">
        <f>IF(Table1[[#This Row],[Description]]&lt;&gt;"",Table1[[#This Row],[Description]],"")</f>
        <v/>
      </c>
      <c r="AL1267" s="46" t="str">
        <f>IF(Table1[[#This Row],[Posting Date]]&lt;&gt;"",Table1[[#This Row],[Reference Number]],"")</f>
        <v/>
      </c>
      <c r="AM1267" s="46" t="str">
        <f>TRIM(Table1[[#This Row],[Line '#]])</f>
        <v/>
      </c>
      <c r="AN1267" s="46" t="str">
        <f>TRIM(Table1[[#This Row],[Account]])</f>
        <v/>
      </c>
      <c r="AO1267" s="46" t="str">
        <f>IF(Table1[[#This Row],[Posting Date]]&lt;&gt;"",$D$5,"")</f>
        <v/>
      </c>
      <c r="AP1267" s="46" t="str">
        <f>TRIM(Table1[[#This Row],[Departments-Prgrams]])</f>
        <v/>
      </c>
      <c r="AQ1267" s="46" t="str">
        <f>TRIM(Table1[[#This Row],[Grant]])</f>
        <v/>
      </c>
      <c r="AR1267" s="46" t="str">
        <f>TRIM(Table1[[#This Row],[Staff ID]])</f>
        <v/>
      </c>
      <c r="AS1267" s="46" t="str">
        <f>IF(TRIM(Table1[[#This Row],[Budget Code]])=0,"",TRIM(Table1[[#This Row],[Budget Code]]))</f>
        <v/>
      </c>
      <c r="AT1267" s="46" t="str">
        <f>IF(Table1[[#This Row],[Line Description]]&lt;&gt;"",Table1[[#This Row],[Line Description]],"")</f>
        <v/>
      </c>
      <c r="AU1267" s="46" t="str">
        <f>IF(Table1[[#This Row],[Cur_Amount Debit]]&gt;0,ROUND(Table1[[#This Row],[Cur_Amount Debit]],2),"")</f>
        <v/>
      </c>
      <c r="AV1267" s="46" t="str">
        <f>IF(Table1[[#This Row],[Cur_Amount Credit]]&gt;0,ROUND(Table1[[#This Row],[Cur_Amount Credit]],2),"")</f>
        <v/>
      </c>
      <c r="AW1267" s="46" t="str">
        <f>LEFT(Table1[[#This Row],[Cur]],3)</f>
        <v/>
      </c>
      <c r="AX1267" s="59"/>
      <c r="AY1267" s="46"/>
      <c r="AZ1267" s="46" t="str">
        <f>IF(Table1[[#This Row],[Cur]]&lt;&gt;"",IF(Table1[[#This Row],[Cur]]="USD","",ExchangeRate),"")</f>
        <v/>
      </c>
      <c r="BA1267" s="46" t="str">
        <f>IF(Table1[[#This Row],[Grant]]&lt;&gt;"",VLOOKUP(Table1[[#This Row],[Grant]],Grants!B:D,3),"")</f>
        <v/>
      </c>
      <c r="BB1267" s="46" t="str">
        <f>TRIM(Table1[[#This Row],[Vendor ID]])</f>
        <v/>
      </c>
      <c r="BC1267">
        <f>IF(Table1[[#This Row],[Reference Number]]=Q1266,BC1266,BC1266+1)</f>
        <v>2</v>
      </c>
    </row>
    <row r="1268" spans="1:55" ht="11.25" hidden="1" customHeight="1">
      <c r="A1268" s="1"/>
      <c r="B1268" s="88" t="str">
        <f>IF(Table1[[#This Row],[Posting Date]]&lt;&gt;"",IF(Table1[[#This Row],[Reference Number]]=Q1267,B1267+1,1),"")</f>
        <v/>
      </c>
      <c r="C1268" s="61"/>
      <c r="D1268" s="61"/>
      <c r="E1268" s="218"/>
      <c r="F1268" s="143" t="str">
        <f>IFERROR(IF(VLOOKUP(Table1[[#This Row],[Budget Code Description]],Dimentions!$X$6:$AC$132,2,FALSE)="","",VLOOKUP(Table1[[#This Row],[Budget Code Description]],Dimentions!$X$6:$AC$132,2,FALSE)),"")</f>
        <v/>
      </c>
      <c r="G1268" s="143" t="str">
        <f>IFERROR(VLOOKUP(Table1[[#This Row],[Budget Code Description]],Dimentions!$X$6:$AC$132,3,FALSE),"")</f>
        <v/>
      </c>
      <c r="H1268" s="64" t="str">
        <f>IFERROR(VLOOKUP(Table1[[#This Row],[Account]],Dimentions!$S$6:$V$233,2,FALSE),"")</f>
        <v/>
      </c>
      <c r="I1268" s="62">
        <f>_xlfn.NUMBERVALUE(LEFT(Table1[[#This Row],[Account]],1))</f>
        <v>0</v>
      </c>
      <c r="J1268" s="62" t="str">
        <f>IFERROR(VLOOKUP(Table1[[#This Row],[Budget Code Description]],Table6[#All],7,FALSE),"")</f>
        <v/>
      </c>
      <c r="K1268" s="143" t="str">
        <f>IFERROR(VLOOKUP(Table1[[#This Row],[Budget Code Description]],Table6[#All],8,FALSE),"")</f>
        <v/>
      </c>
      <c r="L1268" s="63"/>
      <c r="M1268" s="65" t="str">
        <f>IFERROR(VLOOKUP(Table1[[#This Row],[Staff ID]],Table2[],2,FALSE),"")</f>
        <v/>
      </c>
      <c r="N1268" s="211" t="str">
        <f>IFERROR(IF(VLOOKUP(Table1[[#This Row],[Budget Code Description]],Dimentions!$X$6:$AC$97,4,FALSE)="","",VLOOKUP(Table1[[#This Row],[Budget Code Description]],Dimentions!$X$6:$AC$97,4,FALSE)),"")</f>
        <v/>
      </c>
      <c r="O1268" s="65" t="str">
        <f>IFERROR(VLOOKUP(Table1[[#This Row],[Vendor ID]],Table549[],2,FALSE),"")</f>
        <v/>
      </c>
      <c r="P1268" s="63"/>
      <c r="Q1268" s="143" t="str">
        <f>IF(Table1[[#This Row],[Posting Date]]&lt;&gt;"",$D$9,"")</f>
        <v/>
      </c>
      <c r="R1268" s="159" t="str">
        <f>IF(Table1[[#This Row],[Posting Date]]&lt;&gt;"",$D$10,"")</f>
        <v/>
      </c>
      <c r="S1268" s="66"/>
      <c r="T1268" s="63"/>
      <c r="U1268" s="67"/>
      <c r="V1268" s="67"/>
      <c r="W1268" s="67" t="str">
        <f t="shared" si="20"/>
        <v/>
      </c>
      <c r="X1268" s="161" t="str">
        <f>IF(E1268="","",(IF(Table1[[#This Row],[Cur]]="USD",Table1[[#This Row],[Cur_Amount Debit]],Table1[[#This Row],[Cur_Amount Debit]]/Table1[[#This Row],[Exchange Rate]])))</f>
        <v/>
      </c>
      <c r="Y1268" s="161" t="str">
        <f>IF(E1268="","",(IF(Table1[[#This Row],[Cur]]="USD",Table1[[#This Row],[Cur_Amount Credit]],Table1[[#This Row],[Cur_Amount Credit]]/ExchangeRate)))</f>
        <v/>
      </c>
      <c r="Z1268" s="203" t="str">
        <f>IF(E1268="","",(Table1[[#This Row],[Debit USD]]-Table1[[#This Row],[Credit USD]]))</f>
        <v/>
      </c>
      <c r="AA1268" s="122"/>
      <c r="AB1268" s="1"/>
      <c r="AC1268" s="15"/>
      <c r="AD1268" s="15" t="str">
        <f>IF(AND(OR(Table1[[#This Row],[Account]]="15030",Table1[[#This Row],[Account]]="15035",Table1[[#This Row],[Account]]="20150"),Table1[[#This Row],[Vendor ID]]=""),1,"")</f>
        <v/>
      </c>
      <c r="AE1268" s="15"/>
      <c r="AF1268" s="15"/>
      <c r="AG1268" s="15"/>
      <c r="AH1268" s="46" t="str">
        <f>IF(Table1[[#This Row],[Posting Date]]&lt;&gt;"","GJ-"&amp;CountryID,"")</f>
        <v/>
      </c>
      <c r="AI1268" s="59" t="str">
        <f>IF(Table1[[#This Row],[Posting Date]]&lt;&gt;"",Table1[[#This Row],[Posting Date]],"")</f>
        <v/>
      </c>
      <c r="AJ1268" s="46"/>
      <c r="AK1268" s="46" t="str">
        <f>IF(Table1[[#This Row],[Description]]&lt;&gt;"",Table1[[#This Row],[Description]],"")</f>
        <v/>
      </c>
      <c r="AL1268" s="46" t="str">
        <f>IF(Table1[[#This Row],[Posting Date]]&lt;&gt;"",Table1[[#This Row],[Reference Number]],"")</f>
        <v/>
      </c>
      <c r="AM1268" s="46" t="str">
        <f>TRIM(Table1[[#This Row],[Line '#]])</f>
        <v/>
      </c>
      <c r="AN1268" s="46" t="str">
        <f>TRIM(Table1[[#This Row],[Account]])</f>
        <v/>
      </c>
      <c r="AO1268" s="46" t="str">
        <f>IF(Table1[[#This Row],[Posting Date]]&lt;&gt;"",$D$5,"")</f>
        <v/>
      </c>
      <c r="AP1268" s="46" t="str">
        <f>TRIM(Table1[[#This Row],[Departments-Prgrams]])</f>
        <v/>
      </c>
      <c r="AQ1268" s="46" t="str">
        <f>TRIM(Table1[[#This Row],[Grant]])</f>
        <v/>
      </c>
      <c r="AR1268" s="46" t="str">
        <f>TRIM(Table1[[#This Row],[Staff ID]])</f>
        <v/>
      </c>
      <c r="AS1268" s="46" t="str">
        <f>IF(TRIM(Table1[[#This Row],[Budget Code]])=0,"",TRIM(Table1[[#This Row],[Budget Code]]))</f>
        <v/>
      </c>
      <c r="AT1268" s="46" t="str">
        <f>IF(Table1[[#This Row],[Line Description]]&lt;&gt;"",Table1[[#This Row],[Line Description]],"")</f>
        <v/>
      </c>
      <c r="AU1268" s="46" t="str">
        <f>IF(Table1[[#This Row],[Cur_Amount Debit]]&gt;0,ROUND(Table1[[#This Row],[Cur_Amount Debit]],2),"")</f>
        <v/>
      </c>
      <c r="AV1268" s="46" t="str">
        <f>IF(Table1[[#This Row],[Cur_Amount Credit]]&gt;0,ROUND(Table1[[#This Row],[Cur_Amount Credit]],2),"")</f>
        <v/>
      </c>
      <c r="AW1268" s="46" t="str">
        <f>LEFT(Table1[[#This Row],[Cur]],3)</f>
        <v/>
      </c>
      <c r="AX1268" s="59"/>
      <c r="AY1268" s="46"/>
      <c r="AZ1268" s="46" t="str">
        <f>IF(Table1[[#This Row],[Cur]]&lt;&gt;"",IF(Table1[[#This Row],[Cur]]="USD","",ExchangeRate),"")</f>
        <v/>
      </c>
      <c r="BA1268" s="46" t="str">
        <f>IF(Table1[[#This Row],[Grant]]&lt;&gt;"",VLOOKUP(Table1[[#This Row],[Grant]],Grants!B:D,3),"")</f>
        <v/>
      </c>
      <c r="BB1268" s="46" t="str">
        <f>TRIM(Table1[[#This Row],[Vendor ID]])</f>
        <v/>
      </c>
      <c r="BC1268">
        <f>IF(Table1[[#This Row],[Reference Number]]=Q1267,BC1267,BC1267+1)</f>
        <v>2</v>
      </c>
    </row>
    <row r="1269" spans="1:55" ht="11.25" hidden="1" customHeight="1">
      <c r="A1269" s="1"/>
      <c r="B1269" s="88" t="str">
        <f>IF(Table1[[#This Row],[Posting Date]]&lt;&gt;"",IF(Table1[[#This Row],[Reference Number]]=Q1268,B1268+1,1),"")</f>
        <v/>
      </c>
      <c r="C1269" s="61"/>
      <c r="D1269" s="61"/>
      <c r="E1269" s="218"/>
      <c r="F1269" s="143" t="str">
        <f>IFERROR(IF(VLOOKUP(Table1[[#This Row],[Budget Code Description]],Dimentions!$X$6:$AC$132,2,FALSE)="","",VLOOKUP(Table1[[#This Row],[Budget Code Description]],Dimentions!$X$6:$AC$132,2,FALSE)),"")</f>
        <v/>
      </c>
      <c r="G1269" s="143" t="str">
        <f>IFERROR(VLOOKUP(Table1[[#This Row],[Budget Code Description]],Dimentions!$X$6:$AC$132,3,FALSE),"")</f>
        <v/>
      </c>
      <c r="H1269" s="64" t="str">
        <f>IFERROR(VLOOKUP(Table1[[#This Row],[Account]],Dimentions!$S$6:$V$233,2,FALSE),"")</f>
        <v/>
      </c>
      <c r="I1269" s="62">
        <f>_xlfn.NUMBERVALUE(LEFT(Table1[[#This Row],[Account]],1))</f>
        <v>0</v>
      </c>
      <c r="J1269" s="62" t="str">
        <f>IFERROR(VLOOKUP(Table1[[#This Row],[Budget Code Description]],Table6[#All],7,FALSE),"")</f>
        <v/>
      </c>
      <c r="K1269" s="143" t="str">
        <f>IFERROR(VLOOKUP(Table1[[#This Row],[Budget Code Description]],Table6[#All],8,FALSE),"")</f>
        <v/>
      </c>
      <c r="L1269" s="63"/>
      <c r="M1269" s="65" t="str">
        <f>IFERROR(VLOOKUP(Table1[[#This Row],[Staff ID]],Table2[],2,FALSE),"")</f>
        <v/>
      </c>
      <c r="N1269" s="211" t="str">
        <f>IFERROR(IF(VLOOKUP(Table1[[#This Row],[Budget Code Description]],Dimentions!$X$6:$AC$97,4,FALSE)="","",VLOOKUP(Table1[[#This Row],[Budget Code Description]],Dimentions!$X$6:$AC$97,4,FALSE)),"")</f>
        <v/>
      </c>
      <c r="O1269" s="65" t="str">
        <f>IFERROR(VLOOKUP(Table1[[#This Row],[Vendor ID]],Table549[],2,FALSE),"")</f>
        <v/>
      </c>
      <c r="P1269" s="63"/>
      <c r="Q1269" s="143" t="str">
        <f>IF(Table1[[#This Row],[Posting Date]]&lt;&gt;"",$D$9,"")</f>
        <v/>
      </c>
      <c r="R1269" s="159" t="str">
        <f>IF(Table1[[#This Row],[Posting Date]]&lt;&gt;"",$D$10,"")</f>
        <v/>
      </c>
      <c r="S1269" s="66"/>
      <c r="T1269" s="63"/>
      <c r="U1269" s="67"/>
      <c r="V1269" s="67"/>
      <c r="W1269" s="67" t="str">
        <f t="shared" si="20"/>
        <v/>
      </c>
      <c r="X1269" s="161" t="str">
        <f>IF(E1269="","",(IF(Table1[[#This Row],[Cur]]="USD",Table1[[#This Row],[Cur_Amount Debit]],Table1[[#This Row],[Cur_Amount Debit]]/Table1[[#This Row],[Exchange Rate]])))</f>
        <v/>
      </c>
      <c r="Y1269" s="161" t="str">
        <f>IF(E1269="","",(IF(Table1[[#This Row],[Cur]]="USD",Table1[[#This Row],[Cur_Amount Credit]],Table1[[#This Row],[Cur_Amount Credit]]/ExchangeRate)))</f>
        <v/>
      </c>
      <c r="Z1269" s="203" t="str">
        <f>IF(E1269="","",(Table1[[#This Row],[Debit USD]]-Table1[[#This Row],[Credit USD]]))</f>
        <v/>
      </c>
      <c r="AA1269" s="122"/>
      <c r="AB1269" s="1"/>
      <c r="AC1269" s="15"/>
      <c r="AD1269" s="15" t="str">
        <f>IF(AND(OR(Table1[[#This Row],[Account]]="15030",Table1[[#This Row],[Account]]="15035",Table1[[#This Row],[Account]]="20150"),Table1[[#This Row],[Vendor ID]]=""),1,"")</f>
        <v/>
      </c>
      <c r="AE1269" s="15"/>
      <c r="AF1269" s="15"/>
      <c r="AG1269" s="15"/>
      <c r="AH1269" s="46" t="str">
        <f>IF(Table1[[#This Row],[Posting Date]]&lt;&gt;"","GJ-"&amp;CountryID,"")</f>
        <v/>
      </c>
      <c r="AI1269" s="59" t="str">
        <f>IF(Table1[[#This Row],[Posting Date]]&lt;&gt;"",Table1[[#This Row],[Posting Date]],"")</f>
        <v/>
      </c>
      <c r="AJ1269" s="46"/>
      <c r="AK1269" s="46" t="str">
        <f>IF(Table1[[#This Row],[Description]]&lt;&gt;"",Table1[[#This Row],[Description]],"")</f>
        <v/>
      </c>
      <c r="AL1269" s="46" t="str">
        <f>IF(Table1[[#This Row],[Posting Date]]&lt;&gt;"",Table1[[#This Row],[Reference Number]],"")</f>
        <v/>
      </c>
      <c r="AM1269" s="46" t="str">
        <f>TRIM(Table1[[#This Row],[Line '#]])</f>
        <v/>
      </c>
      <c r="AN1269" s="46" t="str">
        <f>TRIM(Table1[[#This Row],[Account]])</f>
        <v/>
      </c>
      <c r="AO1269" s="46" t="str">
        <f>IF(Table1[[#This Row],[Posting Date]]&lt;&gt;"",$D$5,"")</f>
        <v/>
      </c>
      <c r="AP1269" s="46" t="str">
        <f>TRIM(Table1[[#This Row],[Departments-Prgrams]])</f>
        <v/>
      </c>
      <c r="AQ1269" s="46" t="str">
        <f>TRIM(Table1[[#This Row],[Grant]])</f>
        <v/>
      </c>
      <c r="AR1269" s="46" t="str">
        <f>TRIM(Table1[[#This Row],[Staff ID]])</f>
        <v/>
      </c>
      <c r="AS1269" s="46" t="str">
        <f>IF(TRIM(Table1[[#This Row],[Budget Code]])=0,"",TRIM(Table1[[#This Row],[Budget Code]]))</f>
        <v/>
      </c>
      <c r="AT1269" s="46" t="str">
        <f>IF(Table1[[#This Row],[Line Description]]&lt;&gt;"",Table1[[#This Row],[Line Description]],"")</f>
        <v/>
      </c>
      <c r="AU1269" s="46" t="str">
        <f>IF(Table1[[#This Row],[Cur_Amount Debit]]&gt;0,ROUND(Table1[[#This Row],[Cur_Amount Debit]],2),"")</f>
        <v/>
      </c>
      <c r="AV1269" s="46" t="str">
        <f>IF(Table1[[#This Row],[Cur_Amount Credit]]&gt;0,ROUND(Table1[[#This Row],[Cur_Amount Credit]],2),"")</f>
        <v/>
      </c>
      <c r="AW1269" s="46" t="str">
        <f>LEFT(Table1[[#This Row],[Cur]],3)</f>
        <v/>
      </c>
      <c r="AX1269" s="59"/>
      <c r="AY1269" s="46"/>
      <c r="AZ1269" s="46" t="str">
        <f>IF(Table1[[#This Row],[Cur]]&lt;&gt;"",IF(Table1[[#This Row],[Cur]]="USD","",ExchangeRate),"")</f>
        <v/>
      </c>
      <c r="BA1269" s="46" t="str">
        <f>IF(Table1[[#This Row],[Grant]]&lt;&gt;"",VLOOKUP(Table1[[#This Row],[Grant]],Grants!B:D,3),"")</f>
        <v/>
      </c>
      <c r="BB1269" s="46" t="str">
        <f>TRIM(Table1[[#This Row],[Vendor ID]])</f>
        <v/>
      </c>
      <c r="BC1269">
        <f>IF(Table1[[#This Row],[Reference Number]]=Q1268,BC1268,BC1268+1)</f>
        <v>2</v>
      </c>
    </row>
    <row r="1270" spans="1:55" ht="11.25" hidden="1" customHeight="1">
      <c r="A1270" s="1"/>
      <c r="B1270" s="88" t="str">
        <f>IF(Table1[[#This Row],[Posting Date]]&lt;&gt;"",IF(Table1[[#This Row],[Reference Number]]=Q1269,B1269+1,1),"")</f>
        <v/>
      </c>
      <c r="C1270" s="61"/>
      <c r="D1270" s="61"/>
      <c r="E1270" s="218"/>
      <c r="F1270" s="143" t="str">
        <f>IFERROR(IF(VLOOKUP(Table1[[#This Row],[Budget Code Description]],Dimentions!$X$6:$AC$132,2,FALSE)="","",VLOOKUP(Table1[[#This Row],[Budget Code Description]],Dimentions!$X$6:$AC$132,2,FALSE)),"")</f>
        <v/>
      </c>
      <c r="G1270" s="143" t="str">
        <f>IFERROR(VLOOKUP(Table1[[#This Row],[Budget Code Description]],Dimentions!$X$6:$AC$132,3,FALSE),"")</f>
        <v/>
      </c>
      <c r="H1270" s="64" t="str">
        <f>IFERROR(VLOOKUP(Table1[[#This Row],[Account]],Dimentions!$S$6:$V$233,2,FALSE),"")</f>
        <v/>
      </c>
      <c r="I1270" s="62">
        <f>_xlfn.NUMBERVALUE(LEFT(Table1[[#This Row],[Account]],1))</f>
        <v>0</v>
      </c>
      <c r="J1270" s="62" t="str">
        <f>IFERROR(VLOOKUP(Table1[[#This Row],[Budget Code Description]],Table6[#All],7,FALSE),"")</f>
        <v/>
      </c>
      <c r="K1270" s="143" t="str">
        <f>IFERROR(VLOOKUP(Table1[[#This Row],[Budget Code Description]],Table6[#All],8,FALSE),"")</f>
        <v/>
      </c>
      <c r="L1270" s="63"/>
      <c r="M1270" s="65" t="str">
        <f>IFERROR(VLOOKUP(Table1[[#This Row],[Staff ID]],Table2[],2,FALSE),"")</f>
        <v/>
      </c>
      <c r="N1270" s="211" t="str">
        <f>IFERROR(IF(VLOOKUP(Table1[[#This Row],[Budget Code Description]],Dimentions!$X$6:$AC$97,4,FALSE)="","",VLOOKUP(Table1[[#This Row],[Budget Code Description]],Dimentions!$X$6:$AC$97,4,FALSE)),"")</f>
        <v/>
      </c>
      <c r="O1270" s="65" t="str">
        <f>IFERROR(VLOOKUP(Table1[[#This Row],[Vendor ID]],Table549[],2,FALSE),"")</f>
        <v/>
      </c>
      <c r="P1270" s="63"/>
      <c r="Q1270" s="143" t="str">
        <f>IF(Table1[[#This Row],[Posting Date]]&lt;&gt;"",$D$9,"")</f>
        <v/>
      </c>
      <c r="R1270" s="159" t="str">
        <f>IF(Table1[[#This Row],[Posting Date]]&lt;&gt;"",$D$10,"")</f>
        <v/>
      </c>
      <c r="S1270" s="66"/>
      <c r="T1270" s="63"/>
      <c r="U1270" s="67"/>
      <c r="V1270" s="67"/>
      <c r="W1270" s="67" t="str">
        <f t="shared" si="20"/>
        <v/>
      </c>
      <c r="X1270" s="161" t="str">
        <f>IF(E1270="","",(IF(Table1[[#This Row],[Cur]]="USD",Table1[[#This Row],[Cur_Amount Debit]],Table1[[#This Row],[Cur_Amount Debit]]/Table1[[#This Row],[Exchange Rate]])))</f>
        <v/>
      </c>
      <c r="Y1270" s="161" t="str">
        <f>IF(E1270="","",(IF(Table1[[#This Row],[Cur]]="USD",Table1[[#This Row],[Cur_Amount Credit]],Table1[[#This Row],[Cur_Amount Credit]]/ExchangeRate)))</f>
        <v/>
      </c>
      <c r="Z1270" s="203" t="str">
        <f>IF(E1270="","",(Table1[[#This Row],[Debit USD]]-Table1[[#This Row],[Credit USD]]))</f>
        <v/>
      </c>
      <c r="AA1270" s="122"/>
      <c r="AB1270" s="1"/>
      <c r="AC1270" s="15"/>
      <c r="AD1270" s="15" t="str">
        <f>IF(AND(OR(Table1[[#This Row],[Account]]="15030",Table1[[#This Row],[Account]]="15035",Table1[[#This Row],[Account]]="20150"),Table1[[#This Row],[Vendor ID]]=""),1,"")</f>
        <v/>
      </c>
      <c r="AE1270" s="15"/>
      <c r="AF1270" s="15"/>
      <c r="AG1270" s="15"/>
      <c r="AH1270" s="46" t="str">
        <f>IF(Table1[[#This Row],[Posting Date]]&lt;&gt;"","GJ-"&amp;CountryID,"")</f>
        <v/>
      </c>
      <c r="AI1270" s="59" t="str">
        <f>IF(Table1[[#This Row],[Posting Date]]&lt;&gt;"",Table1[[#This Row],[Posting Date]],"")</f>
        <v/>
      </c>
      <c r="AJ1270" s="46"/>
      <c r="AK1270" s="46" t="str">
        <f>IF(Table1[[#This Row],[Description]]&lt;&gt;"",Table1[[#This Row],[Description]],"")</f>
        <v/>
      </c>
      <c r="AL1270" s="46" t="str">
        <f>IF(Table1[[#This Row],[Posting Date]]&lt;&gt;"",Table1[[#This Row],[Reference Number]],"")</f>
        <v/>
      </c>
      <c r="AM1270" s="46" t="str">
        <f>TRIM(Table1[[#This Row],[Line '#]])</f>
        <v/>
      </c>
      <c r="AN1270" s="46" t="str">
        <f>TRIM(Table1[[#This Row],[Account]])</f>
        <v/>
      </c>
      <c r="AO1270" s="46" t="str">
        <f>IF(Table1[[#This Row],[Posting Date]]&lt;&gt;"",$D$5,"")</f>
        <v/>
      </c>
      <c r="AP1270" s="46" t="str">
        <f>TRIM(Table1[[#This Row],[Departments-Prgrams]])</f>
        <v/>
      </c>
      <c r="AQ1270" s="46" t="str">
        <f>TRIM(Table1[[#This Row],[Grant]])</f>
        <v/>
      </c>
      <c r="AR1270" s="46" t="str">
        <f>TRIM(Table1[[#This Row],[Staff ID]])</f>
        <v/>
      </c>
      <c r="AS1270" s="46" t="str">
        <f>IF(TRIM(Table1[[#This Row],[Budget Code]])=0,"",TRIM(Table1[[#This Row],[Budget Code]]))</f>
        <v/>
      </c>
      <c r="AT1270" s="46" t="str">
        <f>IF(Table1[[#This Row],[Line Description]]&lt;&gt;"",Table1[[#This Row],[Line Description]],"")</f>
        <v/>
      </c>
      <c r="AU1270" s="46" t="str">
        <f>IF(Table1[[#This Row],[Cur_Amount Debit]]&gt;0,ROUND(Table1[[#This Row],[Cur_Amount Debit]],2),"")</f>
        <v/>
      </c>
      <c r="AV1270" s="46" t="str">
        <f>IF(Table1[[#This Row],[Cur_Amount Credit]]&gt;0,ROUND(Table1[[#This Row],[Cur_Amount Credit]],2),"")</f>
        <v/>
      </c>
      <c r="AW1270" s="46" t="str">
        <f>LEFT(Table1[[#This Row],[Cur]],3)</f>
        <v/>
      </c>
      <c r="AX1270" s="59"/>
      <c r="AY1270" s="46"/>
      <c r="AZ1270" s="46" t="str">
        <f>IF(Table1[[#This Row],[Cur]]&lt;&gt;"",IF(Table1[[#This Row],[Cur]]="USD","",ExchangeRate),"")</f>
        <v/>
      </c>
      <c r="BA1270" s="46" t="str">
        <f>IF(Table1[[#This Row],[Grant]]&lt;&gt;"",VLOOKUP(Table1[[#This Row],[Grant]],Grants!B:D,3),"")</f>
        <v/>
      </c>
      <c r="BB1270" s="46" t="str">
        <f>TRIM(Table1[[#This Row],[Vendor ID]])</f>
        <v/>
      </c>
      <c r="BC1270">
        <f>IF(Table1[[#This Row],[Reference Number]]=Q1269,BC1269,BC1269+1)</f>
        <v>2</v>
      </c>
    </row>
    <row r="1271" spans="1:55" ht="11.25" hidden="1" customHeight="1">
      <c r="A1271" s="1"/>
      <c r="B1271" s="88" t="str">
        <f>IF(Table1[[#This Row],[Posting Date]]&lt;&gt;"",IF(Table1[[#This Row],[Reference Number]]=Q1270,B1270+1,1),"")</f>
        <v/>
      </c>
      <c r="C1271" s="61"/>
      <c r="D1271" s="61"/>
      <c r="E1271" s="218"/>
      <c r="F1271" s="143" t="str">
        <f>IFERROR(IF(VLOOKUP(Table1[[#This Row],[Budget Code Description]],Dimentions!$X$6:$AC$132,2,FALSE)="","",VLOOKUP(Table1[[#This Row],[Budget Code Description]],Dimentions!$X$6:$AC$132,2,FALSE)),"")</f>
        <v/>
      </c>
      <c r="G1271" s="143" t="str">
        <f>IFERROR(VLOOKUP(Table1[[#This Row],[Budget Code Description]],Dimentions!$X$6:$AC$132,3,FALSE),"")</f>
        <v/>
      </c>
      <c r="H1271" s="64" t="str">
        <f>IFERROR(VLOOKUP(Table1[[#This Row],[Account]],Dimentions!$S$6:$V$233,2,FALSE),"")</f>
        <v/>
      </c>
      <c r="I1271" s="62">
        <f>_xlfn.NUMBERVALUE(LEFT(Table1[[#This Row],[Account]],1))</f>
        <v>0</v>
      </c>
      <c r="J1271" s="62" t="str">
        <f>IFERROR(VLOOKUP(Table1[[#This Row],[Budget Code Description]],Table6[#All],7,FALSE),"")</f>
        <v/>
      </c>
      <c r="K1271" s="143" t="str">
        <f>IFERROR(VLOOKUP(Table1[[#This Row],[Budget Code Description]],Table6[#All],8,FALSE),"")</f>
        <v/>
      </c>
      <c r="L1271" s="63"/>
      <c r="M1271" s="65" t="str">
        <f>IFERROR(VLOOKUP(Table1[[#This Row],[Staff ID]],Table2[],2,FALSE),"")</f>
        <v/>
      </c>
      <c r="N1271" s="211" t="str">
        <f>IFERROR(IF(VLOOKUP(Table1[[#This Row],[Budget Code Description]],Dimentions!$X$6:$AC$97,4,FALSE)="","",VLOOKUP(Table1[[#This Row],[Budget Code Description]],Dimentions!$X$6:$AC$97,4,FALSE)),"")</f>
        <v/>
      </c>
      <c r="O1271" s="65" t="str">
        <f>IFERROR(VLOOKUP(Table1[[#This Row],[Vendor ID]],Table549[],2,FALSE),"")</f>
        <v/>
      </c>
      <c r="P1271" s="63"/>
      <c r="Q1271" s="143" t="str">
        <f>IF(Table1[[#This Row],[Posting Date]]&lt;&gt;"",$D$9,"")</f>
        <v/>
      </c>
      <c r="R1271" s="159" t="str">
        <f>IF(Table1[[#This Row],[Posting Date]]&lt;&gt;"",$D$10,"")</f>
        <v/>
      </c>
      <c r="S1271" s="66"/>
      <c r="T1271" s="63"/>
      <c r="U1271" s="67"/>
      <c r="V1271" s="67"/>
      <c r="W1271" s="67" t="str">
        <f t="shared" si="20"/>
        <v/>
      </c>
      <c r="X1271" s="161" t="str">
        <f>IF(E1271="","",(IF(Table1[[#This Row],[Cur]]="USD",Table1[[#This Row],[Cur_Amount Debit]],Table1[[#This Row],[Cur_Amount Debit]]/Table1[[#This Row],[Exchange Rate]])))</f>
        <v/>
      </c>
      <c r="Y1271" s="161" t="str">
        <f>IF(E1271="","",(IF(Table1[[#This Row],[Cur]]="USD",Table1[[#This Row],[Cur_Amount Credit]],Table1[[#This Row],[Cur_Amount Credit]]/ExchangeRate)))</f>
        <v/>
      </c>
      <c r="Z1271" s="203" t="str">
        <f>IF(E1271="","",(Table1[[#This Row],[Debit USD]]-Table1[[#This Row],[Credit USD]]))</f>
        <v/>
      </c>
      <c r="AA1271" s="122"/>
      <c r="AB1271" s="1"/>
      <c r="AC1271" s="15"/>
      <c r="AD1271" s="15" t="str">
        <f>IF(AND(OR(Table1[[#This Row],[Account]]="15030",Table1[[#This Row],[Account]]="15035",Table1[[#This Row],[Account]]="20150"),Table1[[#This Row],[Vendor ID]]=""),1,"")</f>
        <v/>
      </c>
      <c r="AE1271" s="15"/>
      <c r="AF1271" s="15"/>
      <c r="AG1271" s="15"/>
      <c r="AH1271" s="46" t="str">
        <f>IF(Table1[[#This Row],[Posting Date]]&lt;&gt;"","GJ-"&amp;CountryID,"")</f>
        <v/>
      </c>
      <c r="AI1271" s="59" t="str">
        <f>IF(Table1[[#This Row],[Posting Date]]&lt;&gt;"",Table1[[#This Row],[Posting Date]],"")</f>
        <v/>
      </c>
      <c r="AJ1271" s="46"/>
      <c r="AK1271" s="46" t="str">
        <f>IF(Table1[[#This Row],[Description]]&lt;&gt;"",Table1[[#This Row],[Description]],"")</f>
        <v/>
      </c>
      <c r="AL1271" s="46" t="str">
        <f>IF(Table1[[#This Row],[Posting Date]]&lt;&gt;"",Table1[[#This Row],[Reference Number]],"")</f>
        <v/>
      </c>
      <c r="AM1271" s="46" t="str">
        <f>TRIM(Table1[[#This Row],[Line '#]])</f>
        <v/>
      </c>
      <c r="AN1271" s="46" t="str">
        <f>TRIM(Table1[[#This Row],[Account]])</f>
        <v/>
      </c>
      <c r="AO1271" s="46" t="str">
        <f>IF(Table1[[#This Row],[Posting Date]]&lt;&gt;"",$D$5,"")</f>
        <v/>
      </c>
      <c r="AP1271" s="46" t="str">
        <f>TRIM(Table1[[#This Row],[Departments-Prgrams]])</f>
        <v/>
      </c>
      <c r="AQ1271" s="46" t="str">
        <f>TRIM(Table1[[#This Row],[Grant]])</f>
        <v/>
      </c>
      <c r="AR1271" s="46" t="str">
        <f>TRIM(Table1[[#This Row],[Staff ID]])</f>
        <v/>
      </c>
      <c r="AS1271" s="46" t="str">
        <f>IF(TRIM(Table1[[#This Row],[Budget Code]])=0,"",TRIM(Table1[[#This Row],[Budget Code]]))</f>
        <v/>
      </c>
      <c r="AT1271" s="46" t="str">
        <f>IF(Table1[[#This Row],[Line Description]]&lt;&gt;"",Table1[[#This Row],[Line Description]],"")</f>
        <v/>
      </c>
      <c r="AU1271" s="46" t="str">
        <f>IF(Table1[[#This Row],[Cur_Amount Debit]]&gt;0,ROUND(Table1[[#This Row],[Cur_Amount Debit]],2),"")</f>
        <v/>
      </c>
      <c r="AV1271" s="46" t="str">
        <f>IF(Table1[[#This Row],[Cur_Amount Credit]]&gt;0,ROUND(Table1[[#This Row],[Cur_Amount Credit]],2),"")</f>
        <v/>
      </c>
      <c r="AW1271" s="46" t="str">
        <f>LEFT(Table1[[#This Row],[Cur]],3)</f>
        <v/>
      </c>
      <c r="AX1271" s="59"/>
      <c r="AY1271" s="46"/>
      <c r="AZ1271" s="46" t="str">
        <f>IF(Table1[[#This Row],[Cur]]&lt;&gt;"",IF(Table1[[#This Row],[Cur]]="USD","",ExchangeRate),"")</f>
        <v/>
      </c>
      <c r="BA1271" s="46" t="str">
        <f>IF(Table1[[#This Row],[Grant]]&lt;&gt;"",VLOOKUP(Table1[[#This Row],[Grant]],Grants!B:D,3),"")</f>
        <v/>
      </c>
      <c r="BB1271" s="46" t="str">
        <f>TRIM(Table1[[#This Row],[Vendor ID]])</f>
        <v/>
      </c>
      <c r="BC1271">
        <f>IF(Table1[[#This Row],[Reference Number]]=Q1270,BC1270,BC1270+1)</f>
        <v>2</v>
      </c>
    </row>
    <row r="1272" spans="1:55" ht="11.25" hidden="1" customHeight="1">
      <c r="A1272" s="1"/>
      <c r="B1272" s="88" t="str">
        <f>IF(Table1[[#This Row],[Posting Date]]&lt;&gt;"",IF(Table1[[#This Row],[Reference Number]]=Q1271,B1271+1,1),"")</f>
        <v/>
      </c>
      <c r="C1272" s="61"/>
      <c r="D1272" s="61"/>
      <c r="E1272" s="218"/>
      <c r="F1272" s="143" t="str">
        <f>IFERROR(IF(VLOOKUP(Table1[[#This Row],[Budget Code Description]],Dimentions!$X$6:$AC$132,2,FALSE)="","",VLOOKUP(Table1[[#This Row],[Budget Code Description]],Dimentions!$X$6:$AC$132,2,FALSE)),"")</f>
        <v/>
      </c>
      <c r="G1272" s="143" t="str">
        <f>IFERROR(VLOOKUP(Table1[[#This Row],[Budget Code Description]],Dimentions!$X$6:$AC$132,3,FALSE),"")</f>
        <v/>
      </c>
      <c r="H1272" s="64" t="str">
        <f>IFERROR(VLOOKUP(Table1[[#This Row],[Account]],Dimentions!$S$6:$V$233,2,FALSE),"")</f>
        <v/>
      </c>
      <c r="I1272" s="62">
        <f>_xlfn.NUMBERVALUE(LEFT(Table1[[#This Row],[Account]],1))</f>
        <v>0</v>
      </c>
      <c r="J1272" s="62" t="str">
        <f>IFERROR(VLOOKUP(Table1[[#This Row],[Budget Code Description]],Table6[#All],7,FALSE),"")</f>
        <v/>
      </c>
      <c r="K1272" s="143" t="str">
        <f>IFERROR(VLOOKUP(Table1[[#This Row],[Budget Code Description]],Table6[#All],8,FALSE),"")</f>
        <v/>
      </c>
      <c r="L1272" s="63"/>
      <c r="M1272" s="65" t="str">
        <f>IFERROR(VLOOKUP(Table1[[#This Row],[Staff ID]],Table2[],2,FALSE),"")</f>
        <v/>
      </c>
      <c r="N1272" s="211" t="str">
        <f>IFERROR(IF(VLOOKUP(Table1[[#This Row],[Budget Code Description]],Dimentions!$X$6:$AC$97,4,FALSE)="","",VLOOKUP(Table1[[#This Row],[Budget Code Description]],Dimentions!$X$6:$AC$97,4,FALSE)),"")</f>
        <v/>
      </c>
      <c r="O1272" s="65" t="str">
        <f>IFERROR(VLOOKUP(Table1[[#This Row],[Vendor ID]],Table549[],2,FALSE),"")</f>
        <v/>
      </c>
      <c r="P1272" s="63"/>
      <c r="Q1272" s="143" t="str">
        <f>IF(Table1[[#This Row],[Posting Date]]&lt;&gt;"",$D$9,"")</f>
        <v/>
      </c>
      <c r="R1272" s="159" t="str">
        <f>IF(Table1[[#This Row],[Posting Date]]&lt;&gt;"",$D$10,"")</f>
        <v/>
      </c>
      <c r="S1272" s="66"/>
      <c r="T1272" s="63"/>
      <c r="U1272" s="67"/>
      <c r="V1272" s="67"/>
      <c r="W1272" s="67" t="str">
        <f t="shared" si="20"/>
        <v/>
      </c>
      <c r="X1272" s="161" t="str">
        <f>IF(E1272="","",(IF(Table1[[#This Row],[Cur]]="USD",Table1[[#This Row],[Cur_Amount Debit]],Table1[[#This Row],[Cur_Amount Debit]]/Table1[[#This Row],[Exchange Rate]])))</f>
        <v/>
      </c>
      <c r="Y1272" s="161" t="str">
        <f>IF(E1272="","",(IF(Table1[[#This Row],[Cur]]="USD",Table1[[#This Row],[Cur_Amount Credit]],Table1[[#This Row],[Cur_Amount Credit]]/ExchangeRate)))</f>
        <v/>
      </c>
      <c r="Z1272" s="203" t="str">
        <f>IF(E1272="","",(Table1[[#This Row],[Debit USD]]-Table1[[#This Row],[Credit USD]]))</f>
        <v/>
      </c>
      <c r="AA1272" s="122"/>
      <c r="AB1272" s="1"/>
      <c r="AC1272" s="15"/>
      <c r="AD1272" s="15" t="str">
        <f>IF(AND(OR(Table1[[#This Row],[Account]]="15030",Table1[[#This Row],[Account]]="15035",Table1[[#This Row],[Account]]="20150"),Table1[[#This Row],[Vendor ID]]=""),1,"")</f>
        <v/>
      </c>
      <c r="AE1272" s="15"/>
      <c r="AF1272" s="15"/>
      <c r="AG1272" s="15"/>
      <c r="AH1272" s="46" t="str">
        <f>IF(Table1[[#This Row],[Posting Date]]&lt;&gt;"","GJ-"&amp;CountryID,"")</f>
        <v/>
      </c>
      <c r="AI1272" s="59" t="str">
        <f>IF(Table1[[#This Row],[Posting Date]]&lt;&gt;"",Table1[[#This Row],[Posting Date]],"")</f>
        <v/>
      </c>
      <c r="AJ1272" s="46"/>
      <c r="AK1272" s="46" t="str">
        <f>IF(Table1[[#This Row],[Description]]&lt;&gt;"",Table1[[#This Row],[Description]],"")</f>
        <v/>
      </c>
      <c r="AL1272" s="46" t="str">
        <f>IF(Table1[[#This Row],[Posting Date]]&lt;&gt;"",Table1[[#This Row],[Reference Number]],"")</f>
        <v/>
      </c>
      <c r="AM1272" s="46" t="str">
        <f>TRIM(Table1[[#This Row],[Line '#]])</f>
        <v/>
      </c>
      <c r="AN1272" s="46" t="str">
        <f>TRIM(Table1[[#This Row],[Account]])</f>
        <v/>
      </c>
      <c r="AO1272" s="46" t="str">
        <f>IF(Table1[[#This Row],[Posting Date]]&lt;&gt;"",$D$5,"")</f>
        <v/>
      </c>
      <c r="AP1272" s="46" t="str">
        <f>TRIM(Table1[[#This Row],[Departments-Prgrams]])</f>
        <v/>
      </c>
      <c r="AQ1272" s="46" t="str">
        <f>TRIM(Table1[[#This Row],[Grant]])</f>
        <v/>
      </c>
      <c r="AR1272" s="46" t="str">
        <f>TRIM(Table1[[#This Row],[Staff ID]])</f>
        <v/>
      </c>
      <c r="AS1272" s="46" t="str">
        <f>IF(TRIM(Table1[[#This Row],[Budget Code]])=0,"",TRIM(Table1[[#This Row],[Budget Code]]))</f>
        <v/>
      </c>
      <c r="AT1272" s="46" t="str">
        <f>IF(Table1[[#This Row],[Line Description]]&lt;&gt;"",Table1[[#This Row],[Line Description]],"")</f>
        <v/>
      </c>
      <c r="AU1272" s="46" t="str">
        <f>IF(Table1[[#This Row],[Cur_Amount Debit]]&gt;0,ROUND(Table1[[#This Row],[Cur_Amount Debit]],2),"")</f>
        <v/>
      </c>
      <c r="AV1272" s="46" t="str">
        <f>IF(Table1[[#This Row],[Cur_Amount Credit]]&gt;0,ROUND(Table1[[#This Row],[Cur_Amount Credit]],2),"")</f>
        <v/>
      </c>
      <c r="AW1272" s="46" t="str">
        <f>LEFT(Table1[[#This Row],[Cur]],3)</f>
        <v/>
      </c>
      <c r="AX1272" s="59"/>
      <c r="AY1272" s="46"/>
      <c r="AZ1272" s="46" t="str">
        <f>IF(Table1[[#This Row],[Cur]]&lt;&gt;"",IF(Table1[[#This Row],[Cur]]="USD","",ExchangeRate),"")</f>
        <v/>
      </c>
      <c r="BA1272" s="46" t="str">
        <f>IF(Table1[[#This Row],[Grant]]&lt;&gt;"",VLOOKUP(Table1[[#This Row],[Grant]],Grants!B:D,3),"")</f>
        <v/>
      </c>
      <c r="BB1272" s="46" t="str">
        <f>TRIM(Table1[[#This Row],[Vendor ID]])</f>
        <v/>
      </c>
      <c r="BC1272">
        <f>IF(Table1[[#This Row],[Reference Number]]=Q1271,BC1271,BC1271+1)</f>
        <v>2</v>
      </c>
    </row>
    <row r="1273" spans="1:55" ht="11.25" hidden="1" customHeight="1">
      <c r="A1273" s="1"/>
      <c r="B1273" s="88" t="str">
        <f>IF(Table1[[#This Row],[Posting Date]]&lt;&gt;"",IF(Table1[[#This Row],[Reference Number]]=Q1272,B1272+1,1),"")</f>
        <v/>
      </c>
      <c r="C1273" s="61"/>
      <c r="D1273" s="61"/>
      <c r="E1273" s="218"/>
      <c r="F1273" s="143" t="str">
        <f>IFERROR(IF(VLOOKUP(Table1[[#This Row],[Budget Code Description]],Dimentions!$X$6:$AC$132,2,FALSE)="","",VLOOKUP(Table1[[#This Row],[Budget Code Description]],Dimentions!$X$6:$AC$132,2,FALSE)),"")</f>
        <v/>
      </c>
      <c r="G1273" s="143" t="str">
        <f>IFERROR(VLOOKUP(Table1[[#This Row],[Budget Code Description]],Dimentions!$X$6:$AC$132,3,FALSE),"")</f>
        <v/>
      </c>
      <c r="H1273" s="64" t="str">
        <f>IFERROR(VLOOKUP(Table1[[#This Row],[Account]],Dimentions!$S$6:$V$233,2,FALSE),"")</f>
        <v/>
      </c>
      <c r="I1273" s="62">
        <f>_xlfn.NUMBERVALUE(LEFT(Table1[[#This Row],[Account]],1))</f>
        <v>0</v>
      </c>
      <c r="J1273" s="62" t="str">
        <f>IFERROR(VLOOKUP(Table1[[#This Row],[Budget Code Description]],Table6[#All],7,FALSE),"")</f>
        <v/>
      </c>
      <c r="K1273" s="143" t="str">
        <f>IFERROR(VLOOKUP(Table1[[#This Row],[Budget Code Description]],Table6[#All],8,FALSE),"")</f>
        <v/>
      </c>
      <c r="L1273" s="63"/>
      <c r="M1273" s="65" t="str">
        <f>IFERROR(VLOOKUP(Table1[[#This Row],[Staff ID]],Table2[],2,FALSE),"")</f>
        <v/>
      </c>
      <c r="N1273" s="211" t="str">
        <f>IFERROR(IF(VLOOKUP(Table1[[#This Row],[Budget Code Description]],Dimentions!$X$6:$AC$97,4,FALSE)="","",VLOOKUP(Table1[[#This Row],[Budget Code Description]],Dimentions!$X$6:$AC$97,4,FALSE)),"")</f>
        <v/>
      </c>
      <c r="O1273" s="65" t="str">
        <f>IFERROR(VLOOKUP(Table1[[#This Row],[Vendor ID]],Table549[],2,FALSE),"")</f>
        <v/>
      </c>
      <c r="P1273" s="63"/>
      <c r="Q1273" s="143" t="str">
        <f>IF(Table1[[#This Row],[Posting Date]]&lt;&gt;"",$D$9,"")</f>
        <v/>
      </c>
      <c r="R1273" s="159" t="str">
        <f>IF(Table1[[#This Row],[Posting Date]]&lt;&gt;"",$D$10,"")</f>
        <v/>
      </c>
      <c r="S1273" s="66"/>
      <c r="T1273" s="63"/>
      <c r="U1273" s="67"/>
      <c r="V1273" s="67"/>
      <c r="W1273" s="67" t="str">
        <f t="shared" si="20"/>
        <v/>
      </c>
      <c r="X1273" s="161" t="str">
        <f>IF(E1273="","",(IF(Table1[[#This Row],[Cur]]="USD",Table1[[#This Row],[Cur_Amount Debit]],Table1[[#This Row],[Cur_Amount Debit]]/Table1[[#This Row],[Exchange Rate]])))</f>
        <v/>
      </c>
      <c r="Y1273" s="161" t="str">
        <f>IF(E1273="","",(IF(Table1[[#This Row],[Cur]]="USD",Table1[[#This Row],[Cur_Amount Credit]],Table1[[#This Row],[Cur_Amount Credit]]/ExchangeRate)))</f>
        <v/>
      </c>
      <c r="Z1273" s="203" t="str">
        <f>IF(E1273="","",(Table1[[#This Row],[Debit USD]]-Table1[[#This Row],[Credit USD]]))</f>
        <v/>
      </c>
      <c r="AA1273" s="122"/>
      <c r="AB1273" s="1"/>
      <c r="AC1273" s="15"/>
      <c r="AD1273" s="15" t="str">
        <f>IF(AND(OR(Table1[[#This Row],[Account]]="15030",Table1[[#This Row],[Account]]="15035",Table1[[#This Row],[Account]]="20150"),Table1[[#This Row],[Vendor ID]]=""),1,"")</f>
        <v/>
      </c>
      <c r="AE1273" s="15"/>
      <c r="AF1273" s="15"/>
      <c r="AG1273" s="15"/>
      <c r="AH1273" s="46" t="str">
        <f>IF(Table1[[#This Row],[Posting Date]]&lt;&gt;"","GJ-"&amp;CountryID,"")</f>
        <v/>
      </c>
      <c r="AI1273" s="59" t="str">
        <f>IF(Table1[[#This Row],[Posting Date]]&lt;&gt;"",Table1[[#This Row],[Posting Date]],"")</f>
        <v/>
      </c>
      <c r="AJ1273" s="46"/>
      <c r="AK1273" s="46" t="str">
        <f>IF(Table1[[#This Row],[Description]]&lt;&gt;"",Table1[[#This Row],[Description]],"")</f>
        <v/>
      </c>
      <c r="AL1273" s="46" t="str">
        <f>IF(Table1[[#This Row],[Posting Date]]&lt;&gt;"",Table1[[#This Row],[Reference Number]],"")</f>
        <v/>
      </c>
      <c r="AM1273" s="46" t="str">
        <f>TRIM(Table1[[#This Row],[Line '#]])</f>
        <v/>
      </c>
      <c r="AN1273" s="46" t="str">
        <f>TRIM(Table1[[#This Row],[Account]])</f>
        <v/>
      </c>
      <c r="AO1273" s="46" t="str">
        <f>IF(Table1[[#This Row],[Posting Date]]&lt;&gt;"",$D$5,"")</f>
        <v/>
      </c>
      <c r="AP1273" s="46" t="str">
        <f>TRIM(Table1[[#This Row],[Departments-Prgrams]])</f>
        <v/>
      </c>
      <c r="AQ1273" s="46" t="str">
        <f>TRIM(Table1[[#This Row],[Grant]])</f>
        <v/>
      </c>
      <c r="AR1273" s="46" t="str">
        <f>TRIM(Table1[[#This Row],[Staff ID]])</f>
        <v/>
      </c>
      <c r="AS1273" s="46" t="str">
        <f>IF(TRIM(Table1[[#This Row],[Budget Code]])=0,"",TRIM(Table1[[#This Row],[Budget Code]]))</f>
        <v/>
      </c>
      <c r="AT1273" s="46" t="str">
        <f>IF(Table1[[#This Row],[Line Description]]&lt;&gt;"",Table1[[#This Row],[Line Description]],"")</f>
        <v/>
      </c>
      <c r="AU1273" s="46" t="str">
        <f>IF(Table1[[#This Row],[Cur_Amount Debit]]&gt;0,ROUND(Table1[[#This Row],[Cur_Amount Debit]],2),"")</f>
        <v/>
      </c>
      <c r="AV1273" s="46" t="str">
        <f>IF(Table1[[#This Row],[Cur_Amount Credit]]&gt;0,ROUND(Table1[[#This Row],[Cur_Amount Credit]],2),"")</f>
        <v/>
      </c>
      <c r="AW1273" s="46" t="str">
        <f>LEFT(Table1[[#This Row],[Cur]],3)</f>
        <v/>
      </c>
      <c r="AX1273" s="59"/>
      <c r="AY1273" s="46"/>
      <c r="AZ1273" s="46" t="str">
        <f>IF(Table1[[#This Row],[Cur]]&lt;&gt;"",IF(Table1[[#This Row],[Cur]]="USD","",ExchangeRate),"")</f>
        <v/>
      </c>
      <c r="BA1273" s="46" t="str">
        <f>IF(Table1[[#This Row],[Grant]]&lt;&gt;"",VLOOKUP(Table1[[#This Row],[Grant]],Grants!B:D,3),"")</f>
        <v/>
      </c>
      <c r="BB1273" s="46" t="str">
        <f>TRIM(Table1[[#This Row],[Vendor ID]])</f>
        <v/>
      </c>
      <c r="BC1273">
        <f>IF(Table1[[#This Row],[Reference Number]]=Q1272,BC1272,BC1272+1)</f>
        <v>2</v>
      </c>
    </row>
    <row r="1274" spans="1:55" ht="11.25" hidden="1" customHeight="1">
      <c r="A1274" s="1"/>
      <c r="B1274" s="88" t="str">
        <f>IF(Table1[[#This Row],[Posting Date]]&lt;&gt;"",IF(Table1[[#This Row],[Reference Number]]=Q1273,B1273+1,1),"")</f>
        <v/>
      </c>
      <c r="C1274" s="61"/>
      <c r="D1274" s="61"/>
      <c r="E1274" s="218"/>
      <c r="F1274" s="143" t="str">
        <f>IFERROR(IF(VLOOKUP(Table1[[#This Row],[Budget Code Description]],Dimentions!$X$6:$AC$132,2,FALSE)="","",VLOOKUP(Table1[[#This Row],[Budget Code Description]],Dimentions!$X$6:$AC$132,2,FALSE)),"")</f>
        <v/>
      </c>
      <c r="G1274" s="143" t="str">
        <f>IFERROR(VLOOKUP(Table1[[#This Row],[Budget Code Description]],Dimentions!$X$6:$AC$132,3,FALSE),"")</f>
        <v/>
      </c>
      <c r="H1274" s="64" t="str">
        <f>IFERROR(VLOOKUP(Table1[[#This Row],[Account]],Dimentions!$S$6:$V$233,2,FALSE),"")</f>
        <v/>
      </c>
      <c r="I1274" s="62">
        <f>_xlfn.NUMBERVALUE(LEFT(Table1[[#This Row],[Account]],1))</f>
        <v>0</v>
      </c>
      <c r="J1274" s="62" t="str">
        <f>IFERROR(VLOOKUP(Table1[[#This Row],[Budget Code Description]],Table6[#All],7,FALSE),"")</f>
        <v/>
      </c>
      <c r="K1274" s="143" t="str">
        <f>IFERROR(VLOOKUP(Table1[[#This Row],[Budget Code Description]],Table6[#All],8,FALSE),"")</f>
        <v/>
      </c>
      <c r="L1274" s="63"/>
      <c r="M1274" s="65" t="str">
        <f>IFERROR(VLOOKUP(Table1[[#This Row],[Staff ID]],Table2[],2,FALSE),"")</f>
        <v/>
      </c>
      <c r="N1274" s="211" t="str">
        <f>IFERROR(IF(VLOOKUP(Table1[[#This Row],[Budget Code Description]],Dimentions!$X$6:$AC$97,4,FALSE)="","",VLOOKUP(Table1[[#This Row],[Budget Code Description]],Dimentions!$X$6:$AC$97,4,FALSE)),"")</f>
        <v/>
      </c>
      <c r="O1274" s="65" t="str">
        <f>IFERROR(VLOOKUP(Table1[[#This Row],[Vendor ID]],Table549[],2,FALSE),"")</f>
        <v/>
      </c>
      <c r="P1274" s="63"/>
      <c r="Q1274" s="143" t="str">
        <f>IF(Table1[[#This Row],[Posting Date]]&lt;&gt;"",$D$9,"")</f>
        <v/>
      </c>
      <c r="R1274" s="159" t="str">
        <f>IF(Table1[[#This Row],[Posting Date]]&lt;&gt;"",$D$10,"")</f>
        <v/>
      </c>
      <c r="S1274" s="66"/>
      <c r="T1274" s="63"/>
      <c r="U1274" s="67"/>
      <c r="V1274" s="67"/>
      <c r="W1274" s="67" t="str">
        <f t="shared" si="20"/>
        <v/>
      </c>
      <c r="X1274" s="161" t="str">
        <f>IF(E1274="","",(IF(Table1[[#This Row],[Cur]]="USD",Table1[[#This Row],[Cur_Amount Debit]],Table1[[#This Row],[Cur_Amount Debit]]/Table1[[#This Row],[Exchange Rate]])))</f>
        <v/>
      </c>
      <c r="Y1274" s="161" t="str">
        <f>IF(E1274="","",(IF(Table1[[#This Row],[Cur]]="USD",Table1[[#This Row],[Cur_Amount Credit]],Table1[[#This Row],[Cur_Amount Credit]]/ExchangeRate)))</f>
        <v/>
      </c>
      <c r="Z1274" s="203" t="str">
        <f>IF(E1274="","",(Table1[[#This Row],[Debit USD]]-Table1[[#This Row],[Credit USD]]))</f>
        <v/>
      </c>
      <c r="AA1274" s="122"/>
      <c r="AB1274" s="1"/>
      <c r="AC1274" s="15"/>
      <c r="AD1274" s="15" t="str">
        <f>IF(AND(OR(Table1[[#This Row],[Account]]="15030",Table1[[#This Row],[Account]]="15035",Table1[[#This Row],[Account]]="20150"),Table1[[#This Row],[Vendor ID]]=""),1,"")</f>
        <v/>
      </c>
      <c r="AE1274" s="15"/>
      <c r="AF1274" s="15"/>
      <c r="AG1274" s="15"/>
      <c r="AH1274" s="46" t="str">
        <f>IF(Table1[[#This Row],[Posting Date]]&lt;&gt;"","GJ-"&amp;CountryID,"")</f>
        <v/>
      </c>
      <c r="AI1274" s="59" t="str">
        <f>IF(Table1[[#This Row],[Posting Date]]&lt;&gt;"",Table1[[#This Row],[Posting Date]],"")</f>
        <v/>
      </c>
      <c r="AJ1274" s="46"/>
      <c r="AK1274" s="46" t="str">
        <f>IF(Table1[[#This Row],[Description]]&lt;&gt;"",Table1[[#This Row],[Description]],"")</f>
        <v/>
      </c>
      <c r="AL1274" s="46" t="str">
        <f>IF(Table1[[#This Row],[Posting Date]]&lt;&gt;"",Table1[[#This Row],[Reference Number]],"")</f>
        <v/>
      </c>
      <c r="AM1274" s="46" t="str">
        <f>TRIM(Table1[[#This Row],[Line '#]])</f>
        <v/>
      </c>
      <c r="AN1274" s="46" t="str">
        <f>TRIM(Table1[[#This Row],[Account]])</f>
        <v/>
      </c>
      <c r="AO1274" s="46" t="str">
        <f>IF(Table1[[#This Row],[Posting Date]]&lt;&gt;"",$D$5,"")</f>
        <v/>
      </c>
      <c r="AP1274" s="46" t="str">
        <f>TRIM(Table1[[#This Row],[Departments-Prgrams]])</f>
        <v/>
      </c>
      <c r="AQ1274" s="46" t="str">
        <f>TRIM(Table1[[#This Row],[Grant]])</f>
        <v/>
      </c>
      <c r="AR1274" s="46" t="str">
        <f>TRIM(Table1[[#This Row],[Staff ID]])</f>
        <v/>
      </c>
      <c r="AS1274" s="46" t="str">
        <f>IF(TRIM(Table1[[#This Row],[Budget Code]])=0,"",TRIM(Table1[[#This Row],[Budget Code]]))</f>
        <v/>
      </c>
      <c r="AT1274" s="46" t="str">
        <f>IF(Table1[[#This Row],[Line Description]]&lt;&gt;"",Table1[[#This Row],[Line Description]],"")</f>
        <v/>
      </c>
      <c r="AU1274" s="46" t="str">
        <f>IF(Table1[[#This Row],[Cur_Amount Debit]]&gt;0,ROUND(Table1[[#This Row],[Cur_Amount Debit]],2),"")</f>
        <v/>
      </c>
      <c r="AV1274" s="46" t="str">
        <f>IF(Table1[[#This Row],[Cur_Amount Credit]]&gt;0,ROUND(Table1[[#This Row],[Cur_Amount Credit]],2),"")</f>
        <v/>
      </c>
      <c r="AW1274" s="46" t="str">
        <f>LEFT(Table1[[#This Row],[Cur]],3)</f>
        <v/>
      </c>
      <c r="AX1274" s="59"/>
      <c r="AY1274" s="46"/>
      <c r="AZ1274" s="46" t="str">
        <f>IF(Table1[[#This Row],[Cur]]&lt;&gt;"",IF(Table1[[#This Row],[Cur]]="USD","",ExchangeRate),"")</f>
        <v/>
      </c>
      <c r="BA1274" s="46" t="str">
        <f>IF(Table1[[#This Row],[Grant]]&lt;&gt;"",VLOOKUP(Table1[[#This Row],[Grant]],Grants!B:D,3),"")</f>
        <v/>
      </c>
      <c r="BB1274" s="46" t="str">
        <f>TRIM(Table1[[#This Row],[Vendor ID]])</f>
        <v/>
      </c>
      <c r="BC1274">
        <f>IF(Table1[[#This Row],[Reference Number]]=Q1273,BC1273,BC1273+1)</f>
        <v>2</v>
      </c>
    </row>
    <row r="1275" spans="1:55" ht="11.25" hidden="1" customHeight="1">
      <c r="A1275" s="1"/>
      <c r="B1275" s="88" t="str">
        <f>IF(Table1[[#This Row],[Posting Date]]&lt;&gt;"",IF(Table1[[#This Row],[Reference Number]]=Q1274,B1274+1,1),"")</f>
        <v/>
      </c>
      <c r="C1275" s="61"/>
      <c r="D1275" s="61"/>
      <c r="E1275" s="218"/>
      <c r="F1275" s="143" t="str">
        <f>IFERROR(IF(VLOOKUP(Table1[[#This Row],[Budget Code Description]],Dimentions!$X$6:$AC$132,2,FALSE)="","",VLOOKUP(Table1[[#This Row],[Budget Code Description]],Dimentions!$X$6:$AC$132,2,FALSE)),"")</f>
        <v/>
      </c>
      <c r="G1275" s="143" t="str">
        <f>IFERROR(VLOOKUP(Table1[[#This Row],[Budget Code Description]],Dimentions!$X$6:$AC$132,3,FALSE),"")</f>
        <v/>
      </c>
      <c r="H1275" s="64" t="str">
        <f>IFERROR(VLOOKUP(Table1[[#This Row],[Account]],Dimentions!$S$6:$V$233,2,FALSE),"")</f>
        <v/>
      </c>
      <c r="I1275" s="62">
        <f>_xlfn.NUMBERVALUE(LEFT(Table1[[#This Row],[Account]],1))</f>
        <v>0</v>
      </c>
      <c r="J1275" s="62" t="str">
        <f>IFERROR(VLOOKUP(Table1[[#This Row],[Budget Code Description]],Table6[#All],7,FALSE),"")</f>
        <v/>
      </c>
      <c r="K1275" s="143" t="str">
        <f>IFERROR(VLOOKUP(Table1[[#This Row],[Budget Code Description]],Table6[#All],8,FALSE),"")</f>
        <v/>
      </c>
      <c r="L1275" s="63"/>
      <c r="M1275" s="65" t="str">
        <f>IFERROR(VLOOKUP(Table1[[#This Row],[Staff ID]],Table2[],2,FALSE),"")</f>
        <v/>
      </c>
      <c r="N1275" s="211" t="str">
        <f>IFERROR(IF(VLOOKUP(Table1[[#This Row],[Budget Code Description]],Dimentions!$X$6:$AC$97,4,FALSE)="","",VLOOKUP(Table1[[#This Row],[Budget Code Description]],Dimentions!$X$6:$AC$97,4,FALSE)),"")</f>
        <v/>
      </c>
      <c r="O1275" s="65" t="str">
        <f>IFERROR(VLOOKUP(Table1[[#This Row],[Vendor ID]],Table549[],2,FALSE),"")</f>
        <v/>
      </c>
      <c r="P1275" s="63"/>
      <c r="Q1275" s="143" t="str">
        <f>IF(Table1[[#This Row],[Posting Date]]&lt;&gt;"",$D$9,"")</f>
        <v/>
      </c>
      <c r="R1275" s="159" t="str">
        <f>IF(Table1[[#This Row],[Posting Date]]&lt;&gt;"",$D$10,"")</f>
        <v/>
      </c>
      <c r="S1275" s="66"/>
      <c r="T1275" s="63"/>
      <c r="U1275" s="67"/>
      <c r="V1275" s="67"/>
      <c r="W1275" s="67" t="str">
        <f t="shared" si="20"/>
        <v/>
      </c>
      <c r="X1275" s="161" t="str">
        <f>IF(E1275="","",(IF(Table1[[#This Row],[Cur]]="USD",Table1[[#This Row],[Cur_Amount Debit]],Table1[[#This Row],[Cur_Amount Debit]]/Table1[[#This Row],[Exchange Rate]])))</f>
        <v/>
      </c>
      <c r="Y1275" s="161" t="str">
        <f>IF(E1275="","",(IF(Table1[[#This Row],[Cur]]="USD",Table1[[#This Row],[Cur_Amount Credit]],Table1[[#This Row],[Cur_Amount Credit]]/ExchangeRate)))</f>
        <v/>
      </c>
      <c r="Z1275" s="203" t="str">
        <f>IF(E1275="","",(Table1[[#This Row],[Debit USD]]-Table1[[#This Row],[Credit USD]]))</f>
        <v/>
      </c>
      <c r="AA1275" s="122"/>
      <c r="AB1275" s="1"/>
      <c r="AC1275" s="15"/>
      <c r="AD1275" s="15" t="str">
        <f>IF(AND(OR(Table1[[#This Row],[Account]]="15030",Table1[[#This Row],[Account]]="15035",Table1[[#This Row],[Account]]="20150"),Table1[[#This Row],[Vendor ID]]=""),1,"")</f>
        <v/>
      </c>
      <c r="AE1275" s="15"/>
      <c r="AF1275" s="15"/>
      <c r="AG1275" s="15"/>
      <c r="AH1275" s="46" t="str">
        <f>IF(Table1[[#This Row],[Posting Date]]&lt;&gt;"","GJ-"&amp;CountryID,"")</f>
        <v/>
      </c>
      <c r="AI1275" s="59" t="str">
        <f>IF(Table1[[#This Row],[Posting Date]]&lt;&gt;"",Table1[[#This Row],[Posting Date]],"")</f>
        <v/>
      </c>
      <c r="AJ1275" s="46"/>
      <c r="AK1275" s="46" t="str">
        <f>IF(Table1[[#This Row],[Description]]&lt;&gt;"",Table1[[#This Row],[Description]],"")</f>
        <v/>
      </c>
      <c r="AL1275" s="46" t="str">
        <f>IF(Table1[[#This Row],[Posting Date]]&lt;&gt;"",Table1[[#This Row],[Reference Number]],"")</f>
        <v/>
      </c>
      <c r="AM1275" s="46" t="str">
        <f>TRIM(Table1[[#This Row],[Line '#]])</f>
        <v/>
      </c>
      <c r="AN1275" s="46" t="str">
        <f>TRIM(Table1[[#This Row],[Account]])</f>
        <v/>
      </c>
      <c r="AO1275" s="46" t="str">
        <f>IF(Table1[[#This Row],[Posting Date]]&lt;&gt;"",$D$5,"")</f>
        <v/>
      </c>
      <c r="AP1275" s="46" t="str">
        <f>TRIM(Table1[[#This Row],[Departments-Prgrams]])</f>
        <v/>
      </c>
      <c r="AQ1275" s="46" t="str">
        <f>TRIM(Table1[[#This Row],[Grant]])</f>
        <v/>
      </c>
      <c r="AR1275" s="46" t="str">
        <f>TRIM(Table1[[#This Row],[Staff ID]])</f>
        <v/>
      </c>
      <c r="AS1275" s="46" t="str">
        <f>IF(TRIM(Table1[[#This Row],[Budget Code]])=0,"",TRIM(Table1[[#This Row],[Budget Code]]))</f>
        <v/>
      </c>
      <c r="AT1275" s="46" t="str">
        <f>IF(Table1[[#This Row],[Line Description]]&lt;&gt;"",Table1[[#This Row],[Line Description]],"")</f>
        <v/>
      </c>
      <c r="AU1275" s="46" t="str">
        <f>IF(Table1[[#This Row],[Cur_Amount Debit]]&gt;0,ROUND(Table1[[#This Row],[Cur_Amount Debit]],2),"")</f>
        <v/>
      </c>
      <c r="AV1275" s="46" t="str">
        <f>IF(Table1[[#This Row],[Cur_Amount Credit]]&gt;0,ROUND(Table1[[#This Row],[Cur_Amount Credit]],2),"")</f>
        <v/>
      </c>
      <c r="AW1275" s="46" t="str">
        <f>LEFT(Table1[[#This Row],[Cur]],3)</f>
        <v/>
      </c>
      <c r="AX1275" s="59"/>
      <c r="AY1275" s="46"/>
      <c r="AZ1275" s="46" t="str">
        <f>IF(Table1[[#This Row],[Cur]]&lt;&gt;"",IF(Table1[[#This Row],[Cur]]="USD","",ExchangeRate),"")</f>
        <v/>
      </c>
      <c r="BA1275" s="46" t="str">
        <f>IF(Table1[[#This Row],[Grant]]&lt;&gt;"",VLOOKUP(Table1[[#This Row],[Grant]],Grants!B:D,3),"")</f>
        <v/>
      </c>
      <c r="BB1275" s="46" t="str">
        <f>TRIM(Table1[[#This Row],[Vendor ID]])</f>
        <v/>
      </c>
      <c r="BC1275">
        <f>IF(Table1[[#This Row],[Reference Number]]=Q1274,BC1274,BC1274+1)</f>
        <v>2</v>
      </c>
    </row>
    <row r="1276" spans="1:55" ht="11.25" hidden="1" customHeight="1">
      <c r="A1276" s="1"/>
      <c r="B1276" s="88" t="str">
        <f>IF(Table1[[#This Row],[Posting Date]]&lt;&gt;"",IF(Table1[[#This Row],[Reference Number]]=Q1275,B1275+1,1),"")</f>
        <v/>
      </c>
      <c r="C1276" s="61"/>
      <c r="D1276" s="61"/>
      <c r="E1276" s="218"/>
      <c r="F1276" s="143" t="str">
        <f>IFERROR(IF(VLOOKUP(Table1[[#This Row],[Budget Code Description]],Dimentions!$X$6:$AC$132,2,FALSE)="","",VLOOKUP(Table1[[#This Row],[Budget Code Description]],Dimentions!$X$6:$AC$132,2,FALSE)),"")</f>
        <v/>
      </c>
      <c r="G1276" s="143" t="str">
        <f>IFERROR(VLOOKUP(Table1[[#This Row],[Budget Code Description]],Dimentions!$X$6:$AC$132,3,FALSE),"")</f>
        <v/>
      </c>
      <c r="H1276" s="64" t="str">
        <f>IFERROR(VLOOKUP(Table1[[#This Row],[Account]],Dimentions!$S$6:$V$233,2,FALSE),"")</f>
        <v/>
      </c>
      <c r="I1276" s="62">
        <f>_xlfn.NUMBERVALUE(LEFT(Table1[[#This Row],[Account]],1))</f>
        <v>0</v>
      </c>
      <c r="J1276" s="62" t="str">
        <f>IFERROR(VLOOKUP(Table1[[#This Row],[Budget Code Description]],Table6[#All],7,FALSE),"")</f>
        <v/>
      </c>
      <c r="K1276" s="143" t="str">
        <f>IFERROR(VLOOKUP(Table1[[#This Row],[Budget Code Description]],Table6[#All],8,FALSE),"")</f>
        <v/>
      </c>
      <c r="L1276" s="63"/>
      <c r="M1276" s="65" t="str">
        <f>IFERROR(VLOOKUP(Table1[[#This Row],[Staff ID]],Table2[],2,FALSE),"")</f>
        <v/>
      </c>
      <c r="N1276" s="211" t="str">
        <f>IFERROR(IF(VLOOKUP(Table1[[#This Row],[Budget Code Description]],Dimentions!$X$6:$AC$97,4,FALSE)="","",VLOOKUP(Table1[[#This Row],[Budget Code Description]],Dimentions!$X$6:$AC$97,4,FALSE)),"")</f>
        <v/>
      </c>
      <c r="O1276" s="65" t="str">
        <f>IFERROR(VLOOKUP(Table1[[#This Row],[Vendor ID]],Table549[],2,FALSE),"")</f>
        <v/>
      </c>
      <c r="P1276" s="63"/>
      <c r="Q1276" s="143" t="str">
        <f>IF(Table1[[#This Row],[Posting Date]]&lt;&gt;"",$D$9,"")</f>
        <v/>
      </c>
      <c r="R1276" s="159" t="str">
        <f>IF(Table1[[#This Row],[Posting Date]]&lt;&gt;"",$D$10,"")</f>
        <v/>
      </c>
      <c r="S1276" s="66"/>
      <c r="T1276" s="63"/>
      <c r="U1276" s="67"/>
      <c r="V1276" s="67"/>
      <c r="W1276" s="67" t="str">
        <f t="shared" si="20"/>
        <v/>
      </c>
      <c r="X1276" s="161" t="str">
        <f>IF(E1276="","",(IF(Table1[[#This Row],[Cur]]="USD",Table1[[#This Row],[Cur_Amount Debit]],Table1[[#This Row],[Cur_Amount Debit]]/Table1[[#This Row],[Exchange Rate]])))</f>
        <v/>
      </c>
      <c r="Y1276" s="161" t="str">
        <f>IF(E1276="","",(IF(Table1[[#This Row],[Cur]]="USD",Table1[[#This Row],[Cur_Amount Credit]],Table1[[#This Row],[Cur_Amount Credit]]/ExchangeRate)))</f>
        <v/>
      </c>
      <c r="Z1276" s="203" t="str">
        <f>IF(E1276="","",(Table1[[#This Row],[Debit USD]]-Table1[[#This Row],[Credit USD]]))</f>
        <v/>
      </c>
      <c r="AA1276" s="122"/>
      <c r="AB1276" s="1"/>
      <c r="AC1276" s="15"/>
      <c r="AD1276" s="15" t="str">
        <f>IF(AND(OR(Table1[[#This Row],[Account]]="15030",Table1[[#This Row],[Account]]="15035",Table1[[#This Row],[Account]]="20150"),Table1[[#This Row],[Vendor ID]]=""),1,"")</f>
        <v/>
      </c>
      <c r="AE1276" s="15"/>
      <c r="AF1276" s="15"/>
      <c r="AG1276" s="15"/>
      <c r="AH1276" s="46" t="str">
        <f>IF(Table1[[#This Row],[Posting Date]]&lt;&gt;"","GJ-"&amp;CountryID,"")</f>
        <v/>
      </c>
      <c r="AI1276" s="59" t="str">
        <f>IF(Table1[[#This Row],[Posting Date]]&lt;&gt;"",Table1[[#This Row],[Posting Date]],"")</f>
        <v/>
      </c>
      <c r="AJ1276" s="46"/>
      <c r="AK1276" s="46" t="str">
        <f>IF(Table1[[#This Row],[Description]]&lt;&gt;"",Table1[[#This Row],[Description]],"")</f>
        <v/>
      </c>
      <c r="AL1276" s="46" t="str">
        <f>IF(Table1[[#This Row],[Posting Date]]&lt;&gt;"",Table1[[#This Row],[Reference Number]],"")</f>
        <v/>
      </c>
      <c r="AM1276" s="46" t="str">
        <f>TRIM(Table1[[#This Row],[Line '#]])</f>
        <v/>
      </c>
      <c r="AN1276" s="46" t="str">
        <f>TRIM(Table1[[#This Row],[Account]])</f>
        <v/>
      </c>
      <c r="AO1276" s="46" t="str">
        <f>IF(Table1[[#This Row],[Posting Date]]&lt;&gt;"",$D$5,"")</f>
        <v/>
      </c>
      <c r="AP1276" s="46" t="str">
        <f>TRIM(Table1[[#This Row],[Departments-Prgrams]])</f>
        <v/>
      </c>
      <c r="AQ1276" s="46" t="str">
        <f>TRIM(Table1[[#This Row],[Grant]])</f>
        <v/>
      </c>
      <c r="AR1276" s="46" t="str">
        <f>TRIM(Table1[[#This Row],[Staff ID]])</f>
        <v/>
      </c>
      <c r="AS1276" s="46" t="str">
        <f>IF(TRIM(Table1[[#This Row],[Budget Code]])=0,"",TRIM(Table1[[#This Row],[Budget Code]]))</f>
        <v/>
      </c>
      <c r="AT1276" s="46" t="str">
        <f>IF(Table1[[#This Row],[Line Description]]&lt;&gt;"",Table1[[#This Row],[Line Description]],"")</f>
        <v/>
      </c>
      <c r="AU1276" s="46" t="str">
        <f>IF(Table1[[#This Row],[Cur_Amount Debit]]&gt;0,ROUND(Table1[[#This Row],[Cur_Amount Debit]],2),"")</f>
        <v/>
      </c>
      <c r="AV1276" s="46" t="str">
        <f>IF(Table1[[#This Row],[Cur_Amount Credit]]&gt;0,ROUND(Table1[[#This Row],[Cur_Amount Credit]],2),"")</f>
        <v/>
      </c>
      <c r="AW1276" s="46" t="str">
        <f>LEFT(Table1[[#This Row],[Cur]],3)</f>
        <v/>
      </c>
      <c r="AX1276" s="59"/>
      <c r="AY1276" s="46"/>
      <c r="AZ1276" s="46" t="str">
        <f>IF(Table1[[#This Row],[Cur]]&lt;&gt;"",IF(Table1[[#This Row],[Cur]]="USD","",ExchangeRate),"")</f>
        <v/>
      </c>
      <c r="BA1276" s="46" t="str">
        <f>IF(Table1[[#This Row],[Grant]]&lt;&gt;"",VLOOKUP(Table1[[#This Row],[Grant]],Grants!B:D,3),"")</f>
        <v/>
      </c>
      <c r="BB1276" s="46" t="str">
        <f>TRIM(Table1[[#This Row],[Vendor ID]])</f>
        <v/>
      </c>
      <c r="BC1276">
        <f>IF(Table1[[#This Row],[Reference Number]]=Q1275,BC1275,BC1275+1)</f>
        <v>2</v>
      </c>
    </row>
    <row r="1277" spans="1:55" ht="11.25" hidden="1" customHeight="1">
      <c r="A1277" s="1"/>
      <c r="B1277" s="88" t="str">
        <f>IF(Table1[[#This Row],[Posting Date]]&lt;&gt;"",IF(Table1[[#This Row],[Reference Number]]=Q1276,B1276+1,1),"")</f>
        <v/>
      </c>
      <c r="C1277" s="61"/>
      <c r="D1277" s="61"/>
      <c r="E1277" s="218"/>
      <c r="F1277" s="143" t="str">
        <f>IFERROR(IF(VLOOKUP(Table1[[#This Row],[Budget Code Description]],Dimentions!$X$6:$AC$132,2,FALSE)="","",VLOOKUP(Table1[[#This Row],[Budget Code Description]],Dimentions!$X$6:$AC$132,2,FALSE)),"")</f>
        <v/>
      </c>
      <c r="G1277" s="143" t="str">
        <f>IFERROR(VLOOKUP(Table1[[#This Row],[Budget Code Description]],Dimentions!$X$6:$AC$132,3,FALSE),"")</f>
        <v/>
      </c>
      <c r="H1277" s="64" t="str">
        <f>IFERROR(VLOOKUP(Table1[[#This Row],[Account]],Dimentions!$S$6:$V$233,2,FALSE),"")</f>
        <v/>
      </c>
      <c r="I1277" s="62">
        <f>_xlfn.NUMBERVALUE(LEFT(Table1[[#This Row],[Account]],1))</f>
        <v>0</v>
      </c>
      <c r="J1277" s="62" t="str">
        <f>IFERROR(VLOOKUP(Table1[[#This Row],[Budget Code Description]],Table6[#All],7,FALSE),"")</f>
        <v/>
      </c>
      <c r="K1277" s="143" t="str">
        <f>IFERROR(VLOOKUP(Table1[[#This Row],[Budget Code Description]],Table6[#All],8,FALSE),"")</f>
        <v/>
      </c>
      <c r="L1277" s="63"/>
      <c r="M1277" s="65" t="str">
        <f>IFERROR(VLOOKUP(Table1[[#This Row],[Staff ID]],Table2[],2,FALSE),"")</f>
        <v/>
      </c>
      <c r="N1277" s="211" t="str">
        <f>IFERROR(IF(VLOOKUP(Table1[[#This Row],[Budget Code Description]],Dimentions!$X$6:$AC$97,4,FALSE)="","",VLOOKUP(Table1[[#This Row],[Budget Code Description]],Dimentions!$X$6:$AC$97,4,FALSE)),"")</f>
        <v/>
      </c>
      <c r="O1277" s="65" t="str">
        <f>IFERROR(VLOOKUP(Table1[[#This Row],[Vendor ID]],Table549[],2,FALSE),"")</f>
        <v/>
      </c>
      <c r="P1277" s="63"/>
      <c r="Q1277" s="143" t="str">
        <f>IF(Table1[[#This Row],[Posting Date]]&lt;&gt;"",$D$9,"")</f>
        <v/>
      </c>
      <c r="R1277" s="159" t="str">
        <f>IF(Table1[[#This Row],[Posting Date]]&lt;&gt;"",$D$10,"")</f>
        <v/>
      </c>
      <c r="S1277" s="66"/>
      <c r="T1277" s="63"/>
      <c r="U1277" s="67"/>
      <c r="V1277" s="67"/>
      <c r="W1277" s="67" t="str">
        <f t="shared" si="20"/>
        <v/>
      </c>
      <c r="X1277" s="161" t="str">
        <f>IF(E1277="","",(IF(Table1[[#This Row],[Cur]]="USD",Table1[[#This Row],[Cur_Amount Debit]],Table1[[#This Row],[Cur_Amount Debit]]/Table1[[#This Row],[Exchange Rate]])))</f>
        <v/>
      </c>
      <c r="Y1277" s="161" t="str">
        <f>IF(E1277="","",(IF(Table1[[#This Row],[Cur]]="USD",Table1[[#This Row],[Cur_Amount Credit]],Table1[[#This Row],[Cur_Amount Credit]]/ExchangeRate)))</f>
        <v/>
      </c>
      <c r="Z1277" s="203" t="str">
        <f>IF(E1277="","",(Table1[[#This Row],[Debit USD]]-Table1[[#This Row],[Credit USD]]))</f>
        <v/>
      </c>
      <c r="AA1277" s="122"/>
      <c r="AB1277" s="1"/>
      <c r="AC1277" s="15"/>
      <c r="AD1277" s="15" t="str">
        <f>IF(AND(OR(Table1[[#This Row],[Account]]="15030",Table1[[#This Row],[Account]]="15035",Table1[[#This Row],[Account]]="20150"),Table1[[#This Row],[Vendor ID]]=""),1,"")</f>
        <v/>
      </c>
      <c r="AE1277" s="15"/>
      <c r="AF1277" s="15"/>
      <c r="AG1277" s="15"/>
      <c r="AH1277" s="46" t="str">
        <f>IF(Table1[[#This Row],[Posting Date]]&lt;&gt;"","GJ-"&amp;CountryID,"")</f>
        <v/>
      </c>
      <c r="AI1277" s="59" t="str">
        <f>IF(Table1[[#This Row],[Posting Date]]&lt;&gt;"",Table1[[#This Row],[Posting Date]],"")</f>
        <v/>
      </c>
      <c r="AJ1277" s="46"/>
      <c r="AK1277" s="46" t="str">
        <f>IF(Table1[[#This Row],[Description]]&lt;&gt;"",Table1[[#This Row],[Description]],"")</f>
        <v/>
      </c>
      <c r="AL1277" s="46" t="str">
        <f>IF(Table1[[#This Row],[Posting Date]]&lt;&gt;"",Table1[[#This Row],[Reference Number]],"")</f>
        <v/>
      </c>
      <c r="AM1277" s="46" t="str">
        <f>TRIM(Table1[[#This Row],[Line '#]])</f>
        <v/>
      </c>
      <c r="AN1277" s="46" t="str">
        <f>TRIM(Table1[[#This Row],[Account]])</f>
        <v/>
      </c>
      <c r="AO1277" s="46" t="str">
        <f>IF(Table1[[#This Row],[Posting Date]]&lt;&gt;"",$D$5,"")</f>
        <v/>
      </c>
      <c r="AP1277" s="46" t="str">
        <f>TRIM(Table1[[#This Row],[Departments-Prgrams]])</f>
        <v/>
      </c>
      <c r="AQ1277" s="46" t="str">
        <f>TRIM(Table1[[#This Row],[Grant]])</f>
        <v/>
      </c>
      <c r="AR1277" s="46" t="str">
        <f>TRIM(Table1[[#This Row],[Staff ID]])</f>
        <v/>
      </c>
      <c r="AS1277" s="46" t="str">
        <f>IF(TRIM(Table1[[#This Row],[Budget Code]])=0,"",TRIM(Table1[[#This Row],[Budget Code]]))</f>
        <v/>
      </c>
      <c r="AT1277" s="46" t="str">
        <f>IF(Table1[[#This Row],[Line Description]]&lt;&gt;"",Table1[[#This Row],[Line Description]],"")</f>
        <v/>
      </c>
      <c r="AU1277" s="46" t="str">
        <f>IF(Table1[[#This Row],[Cur_Amount Debit]]&gt;0,ROUND(Table1[[#This Row],[Cur_Amount Debit]],2),"")</f>
        <v/>
      </c>
      <c r="AV1277" s="46" t="str">
        <f>IF(Table1[[#This Row],[Cur_Amount Credit]]&gt;0,ROUND(Table1[[#This Row],[Cur_Amount Credit]],2),"")</f>
        <v/>
      </c>
      <c r="AW1277" s="46" t="str">
        <f>LEFT(Table1[[#This Row],[Cur]],3)</f>
        <v/>
      </c>
      <c r="AX1277" s="59"/>
      <c r="AY1277" s="46"/>
      <c r="AZ1277" s="46" t="str">
        <f>IF(Table1[[#This Row],[Cur]]&lt;&gt;"",IF(Table1[[#This Row],[Cur]]="USD","",ExchangeRate),"")</f>
        <v/>
      </c>
      <c r="BA1277" s="46" t="str">
        <f>IF(Table1[[#This Row],[Grant]]&lt;&gt;"",VLOOKUP(Table1[[#This Row],[Grant]],Grants!B:D,3),"")</f>
        <v/>
      </c>
      <c r="BB1277" s="46" t="str">
        <f>TRIM(Table1[[#This Row],[Vendor ID]])</f>
        <v/>
      </c>
      <c r="BC1277">
        <f>IF(Table1[[#This Row],[Reference Number]]=Q1276,BC1276,BC1276+1)</f>
        <v>2</v>
      </c>
    </row>
    <row r="1278" spans="1:55" ht="11.25" hidden="1" customHeight="1">
      <c r="A1278" s="1"/>
      <c r="B1278" s="88" t="str">
        <f>IF(Table1[[#This Row],[Posting Date]]&lt;&gt;"",IF(Table1[[#This Row],[Reference Number]]=Q1277,B1277+1,1),"")</f>
        <v/>
      </c>
      <c r="C1278" s="61"/>
      <c r="D1278" s="61"/>
      <c r="E1278" s="218"/>
      <c r="F1278" s="143" t="str">
        <f>IFERROR(IF(VLOOKUP(Table1[[#This Row],[Budget Code Description]],Dimentions!$X$6:$AC$132,2,FALSE)="","",VLOOKUP(Table1[[#This Row],[Budget Code Description]],Dimentions!$X$6:$AC$132,2,FALSE)),"")</f>
        <v/>
      </c>
      <c r="G1278" s="143" t="str">
        <f>IFERROR(VLOOKUP(Table1[[#This Row],[Budget Code Description]],Dimentions!$X$6:$AC$132,3,FALSE),"")</f>
        <v/>
      </c>
      <c r="H1278" s="64" t="str">
        <f>IFERROR(VLOOKUP(Table1[[#This Row],[Account]],Dimentions!$S$6:$V$233,2,FALSE),"")</f>
        <v/>
      </c>
      <c r="I1278" s="62">
        <f>_xlfn.NUMBERVALUE(LEFT(Table1[[#This Row],[Account]],1))</f>
        <v>0</v>
      </c>
      <c r="J1278" s="62" t="str">
        <f>IFERROR(VLOOKUP(Table1[[#This Row],[Budget Code Description]],Table6[#All],7,FALSE),"")</f>
        <v/>
      </c>
      <c r="K1278" s="143" t="str">
        <f>IFERROR(VLOOKUP(Table1[[#This Row],[Budget Code Description]],Table6[#All],8,FALSE),"")</f>
        <v/>
      </c>
      <c r="L1278" s="63"/>
      <c r="M1278" s="65" t="str">
        <f>IFERROR(VLOOKUP(Table1[[#This Row],[Staff ID]],Table2[],2,FALSE),"")</f>
        <v/>
      </c>
      <c r="N1278" s="211" t="str">
        <f>IFERROR(IF(VLOOKUP(Table1[[#This Row],[Budget Code Description]],Dimentions!$X$6:$AC$97,4,FALSE)="","",VLOOKUP(Table1[[#This Row],[Budget Code Description]],Dimentions!$X$6:$AC$97,4,FALSE)),"")</f>
        <v/>
      </c>
      <c r="O1278" s="65" t="str">
        <f>IFERROR(VLOOKUP(Table1[[#This Row],[Vendor ID]],Table549[],2,FALSE),"")</f>
        <v/>
      </c>
      <c r="P1278" s="63"/>
      <c r="Q1278" s="143" t="str">
        <f>IF(Table1[[#This Row],[Posting Date]]&lt;&gt;"",$D$9,"")</f>
        <v/>
      </c>
      <c r="R1278" s="159" t="str">
        <f>IF(Table1[[#This Row],[Posting Date]]&lt;&gt;"",$D$10,"")</f>
        <v/>
      </c>
      <c r="S1278" s="66"/>
      <c r="T1278" s="63"/>
      <c r="U1278" s="67"/>
      <c r="V1278" s="67"/>
      <c r="W1278" s="67" t="str">
        <f t="shared" si="20"/>
        <v/>
      </c>
      <c r="X1278" s="161" t="str">
        <f>IF(E1278="","",(IF(Table1[[#This Row],[Cur]]="USD",Table1[[#This Row],[Cur_Amount Debit]],Table1[[#This Row],[Cur_Amount Debit]]/Table1[[#This Row],[Exchange Rate]])))</f>
        <v/>
      </c>
      <c r="Y1278" s="161" t="str">
        <f>IF(E1278="","",(IF(Table1[[#This Row],[Cur]]="USD",Table1[[#This Row],[Cur_Amount Credit]],Table1[[#This Row],[Cur_Amount Credit]]/ExchangeRate)))</f>
        <v/>
      </c>
      <c r="Z1278" s="203" t="str">
        <f>IF(E1278="","",(Table1[[#This Row],[Debit USD]]-Table1[[#This Row],[Credit USD]]))</f>
        <v/>
      </c>
      <c r="AA1278" s="122"/>
      <c r="AB1278" s="1"/>
      <c r="AC1278" s="15"/>
      <c r="AD1278" s="15" t="str">
        <f>IF(AND(OR(Table1[[#This Row],[Account]]="15030",Table1[[#This Row],[Account]]="15035",Table1[[#This Row],[Account]]="20150"),Table1[[#This Row],[Vendor ID]]=""),1,"")</f>
        <v/>
      </c>
      <c r="AE1278" s="15"/>
      <c r="AF1278" s="15"/>
      <c r="AG1278" s="15"/>
      <c r="AH1278" s="46" t="str">
        <f>IF(Table1[[#This Row],[Posting Date]]&lt;&gt;"","GJ-"&amp;CountryID,"")</f>
        <v/>
      </c>
      <c r="AI1278" s="59" t="str">
        <f>IF(Table1[[#This Row],[Posting Date]]&lt;&gt;"",Table1[[#This Row],[Posting Date]],"")</f>
        <v/>
      </c>
      <c r="AJ1278" s="46"/>
      <c r="AK1278" s="46" t="str">
        <f>IF(Table1[[#This Row],[Description]]&lt;&gt;"",Table1[[#This Row],[Description]],"")</f>
        <v/>
      </c>
      <c r="AL1278" s="46" t="str">
        <f>IF(Table1[[#This Row],[Posting Date]]&lt;&gt;"",Table1[[#This Row],[Reference Number]],"")</f>
        <v/>
      </c>
      <c r="AM1278" s="46" t="str">
        <f>TRIM(Table1[[#This Row],[Line '#]])</f>
        <v/>
      </c>
      <c r="AN1278" s="46" t="str">
        <f>TRIM(Table1[[#This Row],[Account]])</f>
        <v/>
      </c>
      <c r="AO1278" s="46" t="str">
        <f>IF(Table1[[#This Row],[Posting Date]]&lt;&gt;"",$D$5,"")</f>
        <v/>
      </c>
      <c r="AP1278" s="46" t="str">
        <f>TRIM(Table1[[#This Row],[Departments-Prgrams]])</f>
        <v/>
      </c>
      <c r="AQ1278" s="46" t="str">
        <f>TRIM(Table1[[#This Row],[Grant]])</f>
        <v/>
      </c>
      <c r="AR1278" s="46" t="str">
        <f>TRIM(Table1[[#This Row],[Staff ID]])</f>
        <v/>
      </c>
      <c r="AS1278" s="46" t="str">
        <f>IF(TRIM(Table1[[#This Row],[Budget Code]])=0,"",TRIM(Table1[[#This Row],[Budget Code]]))</f>
        <v/>
      </c>
      <c r="AT1278" s="46" t="str">
        <f>IF(Table1[[#This Row],[Line Description]]&lt;&gt;"",Table1[[#This Row],[Line Description]],"")</f>
        <v/>
      </c>
      <c r="AU1278" s="46" t="str">
        <f>IF(Table1[[#This Row],[Cur_Amount Debit]]&gt;0,ROUND(Table1[[#This Row],[Cur_Amount Debit]],2),"")</f>
        <v/>
      </c>
      <c r="AV1278" s="46" t="str">
        <f>IF(Table1[[#This Row],[Cur_Amount Credit]]&gt;0,ROUND(Table1[[#This Row],[Cur_Amount Credit]],2),"")</f>
        <v/>
      </c>
      <c r="AW1278" s="46" t="str">
        <f>LEFT(Table1[[#This Row],[Cur]],3)</f>
        <v/>
      </c>
      <c r="AX1278" s="59"/>
      <c r="AY1278" s="46"/>
      <c r="AZ1278" s="46" t="str">
        <f>IF(Table1[[#This Row],[Cur]]&lt;&gt;"",IF(Table1[[#This Row],[Cur]]="USD","",ExchangeRate),"")</f>
        <v/>
      </c>
      <c r="BA1278" s="46" t="str">
        <f>IF(Table1[[#This Row],[Grant]]&lt;&gt;"",VLOOKUP(Table1[[#This Row],[Grant]],Grants!B:D,3),"")</f>
        <v/>
      </c>
      <c r="BB1278" s="46" t="str">
        <f>TRIM(Table1[[#This Row],[Vendor ID]])</f>
        <v/>
      </c>
      <c r="BC1278">
        <f>IF(Table1[[#This Row],[Reference Number]]=Q1277,BC1277,BC1277+1)</f>
        <v>2</v>
      </c>
    </row>
    <row r="1279" spans="1:55" ht="11.25" hidden="1" customHeight="1">
      <c r="A1279" s="1"/>
      <c r="B1279" s="88" t="str">
        <f>IF(Table1[[#This Row],[Posting Date]]&lt;&gt;"",IF(Table1[[#This Row],[Reference Number]]=Q1278,B1278+1,1),"")</f>
        <v/>
      </c>
      <c r="C1279" s="61"/>
      <c r="D1279" s="61"/>
      <c r="E1279" s="218"/>
      <c r="F1279" s="143" t="str">
        <f>IFERROR(IF(VLOOKUP(Table1[[#This Row],[Budget Code Description]],Dimentions!$X$6:$AC$132,2,FALSE)="","",VLOOKUP(Table1[[#This Row],[Budget Code Description]],Dimentions!$X$6:$AC$132,2,FALSE)),"")</f>
        <v/>
      </c>
      <c r="G1279" s="143" t="str">
        <f>IFERROR(VLOOKUP(Table1[[#This Row],[Budget Code Description]],Dimentions!$X$6:$AC$132,3,FALSE),"")</f>
        <v/>
      </c>
      <c r="H1279" s="64" t="str">
        <f>IFERROR(VLOOKUP(Table1[[#This Row],[Account]],Dimentions!$S$6:$V$233,2,FALSE),"")</f>
        <v/>
      </c>
      <c r="I1279" s="62">
        <f>_xlfn.NUMBERVALUE(LEFT(Table1[[#This Row],[Account]],1))</f>
        <v>0</v>
      </c>
      <c r="J1279" s="62" t="str">
        <f>IFERROR(VLOOKUP(Table1[[#This Row],[Budget Code Description]],Table6[#All],7,FALSE),"")</f>
        <v/>
      </c>
      <c r="K1279" s="143" t="str">
        <f>IFERROR(VLOOKUP(Table1[[#This Row],[Budget Code Description]],Table6[#All],8,FALSE),"")</f>
        <v/>
      </c>
      <c r="L1279" s="63"/>
      <c r="M1279" s="65" t="str">
        <f>IFERROR(VLOOKUP(Table1[[#This Row],[Staff ID]],Table2[],2,FALSE),"")</f>
        <v/>
      </c>
      <c r="N1279" s="211" t="str">
        <f>IFERROR(IF(VLOOKUP(Table1[[#This Row],[Budget Code Description]],Dimentions!$X$6:$AC$97,4,FALSE)="","",VLOOKUP(Table1[[#This Row],[Budget Code Description]],Dimentions!$X$6:$AC$97,4,FALSE)),"")</f>
        <v/>
      </c>
      <c r="O1279" s="65" t="str">
        <f>IFERROR(VLOOKUP(Table1[[#This Row],[Vendor ID]],Table549[],2,FALSE),"")</f>
        <v/>
      </c>
      <c r="P1279" s="63"/>
      <c r="Q1279" s="143" t="str">
        <f>IF(Table1[[#This Row],[Posting Date]]&lt;&gt;"",$D$9,"")</f>
        <v/>
      </c>
      <c r="R1279" s="159" t="str">
        <f>IF(Table1[[#This Row],[Posting Date]]&lt;&gt;"",$D$10,"")</f>
        <v/>
      </c>
      <c r="S1279" s="66"/>
      <c r="T1279" s="63"/>
      <c r="U1279" s="67"/>
      <c r="V1279" s="67"/>
      <c r="W1279" s="67" t="str">
        <f t="shared" si="20"/>
        <v/>
      </c>
      <c r="X1279" s="161" t="str">
        <f>IF(E1279="","",(IF(Table1[[#This Row],[Cur]]="USD",Table1[[#This Row],[Cur_Amount Debit]],Table1[[#This Row],[Cur_Amount Debit]]/Table1[[#This Row],[Exchange Rate]])))</f>
        <v/>
      </c>
      <c r="Y1279" s="161" t="str">
        <f>IF(E1279="","",(IF(Table1[[#This Row],[Cur]]="USD",Table1[[#This Row],[Cur_Amount Credit]],Table1[[#This Row],[Cur_Amount Credit]]/ExchangeRate)))</f>
        <v/>
      </c>
      <c r="Z1279" s="203" t="str">
        <f>IF(E1279="","",(Table1[[#This Row],[Debit USD]]-Table1[[#This Row],[Credit USD]]))</f>
        <v/>
      </c>
      <c r="AA1279" s="122"/>
      <c r="AB1279" s="1"/>
      <c r="AC1279" s="15"/>
      <c r="AD1279" s="15" t="str">
        <f>IF(AND(OR(Table1[[#This Row],[Account]]="15030",Table1[[#This Row],[Account]]="15035",Table1[[#This Row],[Account]]="20150"),Table1[[#This Row],[Vendor ID]]=""),1,"")</f>
        <v/>
      </c>
      <c r="AE1279" s="15"/>
      <c r="AF1279" s="15"/>
      <c r="AG1279" s="15"/>
      <c r="AH1279" s="46" t="str">
        <f>IF(Table1[[#This Row],[Posting Date]]&lt;&gt;"","GJ-"&amp;CountryID,"")</f>
        <v/>
      </c>
      <c r="AI1279" s="59" t="str">
        <f>IF(Table1[[#This Row],[Posting Date]]&lt;&gt;"",Table1[[#This Row],[Posting Date]],"")</f>
        <v/>
      </c>
      <c r="AJ1279" s="46"/>
      <c r="AK1279" s="46" t="str">
        <f>IF(Table1[[#This Row],[Description]]&lt;&gt;"",Table1[[#This Row],[Description]],"")</f>
        <v/>
      </c>
      <c r="AL1279" s="46" t="str">
        <f>IF(Table1[[#This Row],[Posting Date]]&lt;&gt;"",Table1[[#This Row],[Reference Number]],"")</f>
        <v/>
      </c>
      <c r="AM1279" s="46" t="str">
        <f>TRIM(Table1[[#This Row],[Line '#]])</f>
        <v/>
      </c>
      <c r="AN1279" s="46" t="str">
        <f>TRIM(Table1[[#This Row],[Account]])</f>
        <v/>
      </c>
      <c r="AO1279" s="46" t="str">
        <f>IF(Table1[[#This Row],[Posting Date]]&lt;&gt;"",$D$5,"")</f>
        <v/>
      </c>
      <c r="AP1279" s="46" t="str">
        <f>TRIM(Table1[[#This Row],[Departments-Prgrams]])</f>
        <v/>
      </c>
      <c r="AQ1279" s="46" t="str">
        <f>TRIM(Table1[[#This Row],[Grant]])</f>
        <v/>
      </c>
      <c r="AR1279" s="46" t="str">
        <f>TRIM(Table1[[#This Row],[Staff ID]])</f>
        <v/>
      </c>
      <c r="AS1279" s="46" t="str">
        <f>IF(TRIM(Table1[[#This Row],[Budget Code]])=0,"",TRIM(Table1[[#This Row],[Budget Code]]))</f>
        <v/>
      </c>
      <c r="AT1279" s="46" t="str">
        <f>IF(Table1[[#This Row],[Line Description]]&lt;&gt;"",Table1[[#This Row],[Line Description]],"")</f>
        <v/>
      </c>
      <c r="AU1279" s="46" t="str">
        <f>IF(Table1[[#This Row],[Cur_Amount Debit]]&gt;0,ROUND(Table1[[#This Row],[Cur_Amount Debit]],2),"")</f>
        <v/>
      </c>
      <c r="AV1279" s="46" t="str">
        <f>IF(Table1[[#This Row],[Cur_Amount Credit]]&gt;0,ROUND(Table1[[#This Row],[Cur_Amount Credit]],2),"")</f>
        <v/>
      </c>
      <c r="AW1279" s="46" t="str">
        <f>LEFT(Table1[[#This Row],[Cur]],3)</f>
        <v/>
      </c>
      <c r="AX1279" s="59"/>
      <c r="AY1279" s="46"/>
      <c r="AZ1279" s="46" t="str">
        <f>IF(Table1[[#This Row],[Cur]]&lt;&gt;"",IF(Table1[[#This Row],[Cur]]="USD","",ExchangeRate),"")</f>
        <v/>
      </c>
      <c r="BA1279" s="46" t="str">
        <f>IF(Table1[[#This Row],[Grant]]&lt;&gt;"",VLOOKUP(Table1[[#This Row],[Grant]],Grants!B:D,3),"")</f>
        <v/>
      </c>
      <c r="BB1279" s="46" t="str">
        <f>TRIM(Table1[[#This Row],[Vendor ID]])</f>
        <v/>
      </c>
      <c r="BC1279">
        <f>IF(Table1[[#This Row],[Reference Number]]=Q1278,BC1278,BC1278+1)</f>
        <v>2</v>
      </c>
    </row>
    <row r="1280" spans="1:55" ht="11.25" hidden="1" customHeight="1">
      <c r="A1280" s="1"/>
      <c r="B1280" s="88" t="str">
        <f>IF(Table1[[#This Row],[Posting Date]]&lt;&gt;"",IF(Table1[[#This Row],[Reference Number]]=Q1279,B1279+1,1),"")</f>
        <v/>
      </c>
      <c r="C1280" s="61"/>
      <c r="D1280" s="61"/>
      <c r="E1280" s="218"/>
      <c r="F1280" s="143" t="str">
        <f>IFERROR(IF(VLOOKUP(Table1[[#This Row],[Budget Code Description]],Dimentions!$X$6:$AC$132,2,FALSE)="","",VLOOKUP(Table1[[#This Row],[Budget Code Description]],Dimentions!$X$6:$AC$132,2,FALSE)),"")</f>
        <v/>
      </c>
      <c r="G1280" s="143" t="str">
        <f>IFERROR(VLOOKUP(Table1[[#This Row],[Budget Code Description]],Dimentions!$X$6:$AC$132,3,FALSE),"")</f>
        <v/>
      </c>
      <c r="H1280" s="64" t="str">
        <f>IFERROR(VLOOKUP(Table1[[#This Row],[Account]],Dimentions!$S$6:$V$233,2,FALSE),"")</f>
        <v/>
      </c>
      <c r="I1280" s="62">
        <f>_xlfn.NUMBERVALUE(LEFT(Table1[[#This Row],[Account]],1))</f>
        <v>0</v>
      </c>
      <c r="J1280" s="62" t="str">
        <f>IFERROR(VLOOKUP(Table1[[#This Row],[Budget Code Description]],Table6[#All],7,FALSE),"")</f>
        <v/>
      </c>
      <c r="K1280" s="143" t="str">
        <f>IFERROR(VLOOKUP(Table1[[#This Row],[Budget Code Description]],Table6[#All],8,FALSE),"")</f>
        <v/>
      </c>
      <c r="L1280" s="63"/>
      <c r="M1280" s="65" t="str">
        <f>IFERROR(VLOOKUP(Table1[[#This Row],[Staff ID]],Table2[],2,FALSE),"")</f>
        <v/>
      </c>
      <c r="N1280" s="211" t="str">
        <f>IFERROR(IF(VLOOKUP(Table1[[#This Row],[Budget Code Description]],Dimentions!$X$6:$AC$97,4,FALSE)="","",VLOOKUP(Table1[[#This Row],[Budget Code Description]],Dimentions!$X$6:$AC$97,4,FALSE)),"")</f>
        <v/>
      </c>
      <c r="O1280" s="65" t="str">
        <f>IFERROR(VLOOKUP(Table1[[#This Row],[Vendor ID]],Table549[],2,FALSE),"")</f>
        <v/>
      </c>
      <c r="P1280" s="63"/>
      <c r="Q1280" s="143" t="str">
        <f>IF(Table1[[#This Row],[Posting Date]]&lt;&gt;"",$D$9,"")</f>
        <v/>
      </c>
      <c r="R1280" s="159" t="str">
        <f>IF(Table1[[#This Row],[Posting Date]]&lt;&gt;"",$D$10,"")</f>
        <v/>
      </c>
      <c r="S1280" s="66"/>
      <c r="T1280" s="63"/>
      <c r="U1280" s="67"/>
      <c r="V1280" s="67"/>
      <c r="W1280" s="67" t="str">
        <f t="shared" si="20"/>
        <v/>
      </c>
      <c r="X1280" s="161" t="str">
        <f>IF(E1280="","",(IF(Table1[[#This Row],[Cur]]="USD",Table1[[#This Row],[Cur_Amount Debit]],Table1[[#This Row],[Cur_Amount Debit]]/Table1[[#This Row],[Exchange Rate]])))</f>
        <v/>
      </c>
      <c r="Y1280" s="161" t="str">
        <f>IF(E1280="","",(IF(Table1[[#This Row],[Cur]]="USD",Table1[[#This Row],[Cur_Amount Credit]],Table1[[#This Row],[Cur_Amount Credit]]/ExchangeRate)))</f>
        <v/>
      </c>
      <c r="Z1280" s="203" t="str">
        <f>IF(E1280="","",(Table1[[#This Row],[Debit USD]]-Table1[[#This Row],[Credit USD]]))</f>
        <v/>
      </c>
      <c r="AA1280" s="122"/>
      <c r="AB1280" s="1"/>
      <c r="AC1280" s="15"/>
      <c r="AD1280" s="15" t="str">
        <f>IF(AND(OR(Table1[[#This Row],[Account]]="15030",Table1[[#This Row],[Account]]="15035",Table1[[#This Row],[Account]]="20150"),Table1[[#This Row],[Vendor ID]]=""),1,"")</f>
        <v/>
      </c>
      <c r="AE1280" s="15"/>
      <c r="AF1280" s="15"/>
      <c r="AG1280" s="15"/>
      <c r="AH1280" s="46" t="str">
        <f>IF(Table1[[#This Row],[Posting Date]]&lt;&gt;"","GJ-"&amp;CountryID,"")</f>
        <v/>
      </c>
      <c r="AI1280" s="59" t="str">
        <f>IF(Table1[[#This Row],[Posting Date]]&lt;&gt;"",Table1[[#This Row],[Posting Date]],"")</f>
        <v/>
      </c>
      <c r="AJ1280" s="46"/>
      <c r="AK1280" s="46" t="str">
        <f>IF(Table1[[#This Row],[Description]]&lt;&gt;"",Table1[[#This Row],[Description]],"")</f>
        <v/>
      </c>
      <c r="AL1280" s="46" t="str">
        <f>IF(Table1[[#This Row],[Posting Date]]&lt;&gt;"",Table1[[#This Row],[Reference Number]],"")</f>
        <v/>
      </c>
      <c r="AM1280" s="46" t="str">
        <f>TRIM(Table1[[#This Row],[Line '#]])</f>
        <v/>
      </c>
      <c r="AN1280" s="46" t="str">
        <f>TRIM(Table1[[#This Row],[Account]])</f>
        <v/>
      </c>
      <c r="AO1280" s="46" t="str">
        <f>IF(Table1[[#This Row],[Posting Date]]&lt;&gt;"",$D$5,"")</f>
        <v/>
      </c>
      <c r="AP1280" s="46" t="str">
        <f>TRIM(Table1[[#This Row],[Departments-Prgrams]])</f>
        <v/>
      </c>
      <c r="AQ1280" s="46" t="str">
        <f>TRIM(Table1[[#This Row],[Grant]])</f>
        <v/>
      </c>
      <c r="AR1280" s="46" t="str">
        <f>TRIM(Table1[[#This Row],[Staff ID]])</f>
        <v/>
      </c>
      <c r="AS1280" s="46" t="str">
        <f>IF(TRIM(Table1[[#This Row],[Budget Code]])=0,"",TRIM(Table1[[#This Row],[Budget Code]]))</f>
        <v/>
      </c>
      <c r="AT1280" s="46" t="str">
        <f>IF(Table1[[#This Row],[Line Description]]&lt;&gt;"",Table1[[#This Row],[Line Description]],"")</f>
        <v/>
      </c>
      <c r="AU1280" s="46" t="str">
        <f>IF(Table1[[#This Row],[Cur_Amount Debit]]&gt;0,ROUND(Table1[[#This Row],[Cur_Amount Debit]],2),"")</f>
        <v/>
      </c>
      <c r="AV1280" s="46" t="str">
        <f>IF(Table1[[#This Row],[Cur_Amount Credit]]&gt;0,ROUND(Table1[[#This Row],[Cur_Amount Credit]],2),"")</f>
        <v/>
      </c>
      <c r="AW1280" s="46" t="str">
        <f>LEFT(Table1[[#This Row],[Cur]],3)</f>
        <v/>
      </c>
      <c r="AX1280" s="59"/>
      <c r="AY1280" s="46"/>
      <c r="AZ1280" s="46" t="str">
        <f>IF(Table1[[#This Row],[Cur]]&lt;&gt;"",IF(Table1[[#This Row],[Cur]]="USD","",ExchangeRate),"")</f>
        <v/>
      </c>
      <c r="BA1280" s="46" t="str">
        <f>IF(Table1[[#This Row],[Grant]]&lt;&gt;"",VLOOKUP(Table1[[#This Row],[Grant]],Grants!B:D,3),"")</f>
        <v/>
      </c>
      <c r="BB1280" s="46" t="str">
        <f>TRIM(Table1[[#This Row],[Vendor ID]])</f>
        <v/>
      </c>
      <c r="BC1280">
        <f>IF(Table1[[#This Row],[Reference Number]]=Q1279,BC1279,BC1279+1)</f>
        <v>2</v>
      </c>
    </row>
    <row r="1281" spans="1:55" ht="11.25" hidden="1" customHeight="1">
      <c r="A1281" s="1"/>
      <c r="B1281" s="88" t="str">
        <f>IF(Table1[[#This Row],[Posting Date]]&lt;&gt;"",IF(Table1[[#This Row],[Reference Number]]=Q1280,B1280+1,1),"")</f>
        <v/>
      </c>
      <c r="C1281" s="61"/>
      <c r="D1281" s="61"/>
      <c r="E1281" s="218"/>
      <c r="F1281" s="143" t="str">
        <f>IFERROR(IF(VLOOKUP(Table1[[#This Row],[Budget Code Description]],Dimentions!$X$6:$AC$132,2,FALSE)="","",VLOOKUP(Table1[[#This Row],[Budget Code Description]],Dimentions!$X$6:$AC$132,2,FALSE)),"")</f>
        <v/>
      </c>
      <c r="G1281" s="143" t="str">
        <f>IFERROR(VLOOKUP(Table1[[#This Row],[Budget Code Description]],Dimentions!$X$6:$AC$132,3,FALSE),"")</f>
        <v/>
      </c>
      <c r="H1281" s="64" t="str">
        <f>IFERROR(VLOOKUP(Table1[[#This Row],[Account]],Dimentions!$S$6:$V$233,2,FALSE),"")</f>
        <v/>
      </c>
      <c r="I1281" s="62">
        <f>_xlfn.NUMBERVALUE(LEFT(Table1[[#This Row],[Account]],1))</f>
        <v>0</v>
      </c>
      <c r="J1281" s="62" t="str">
        <f>IFERROR(VLOOKUP(Table1[[#This Row],[Budget Code Description]],Table6[#All],7,FALSE),"")</f>
        <v/>
      </c>
      <c r="K1281" s="143" t="str">
        <f>IFERROR(VLOOKUP(Table1[[#This Row],[Budget Code Description]],Table6[#All],8,FALSE),"")</f>
        <v/>
      </c>
      <c r="L1281" s="63"/>
      <c r="M1281" s="65" t="str">
        <f>IFERROR(VLOOKUP(Table1[[#This Row],[Staff ID]],Table2[],2,FALSE),"")</f>
        <v/>
      </c>
      <c r="N1281" s="211" t="str">
        <f>IFERROR(IF(VLOOKUP(Table1[[#This Row],[Budget Code Description]],Dimentions!$X$6:$AC$97,4,FALSE)="","",VLOOKUP(Table1[[#This Row],[Budget Code Description]],Dimentions!$X$6:$AC$97,4,FALSE)),"")</f>
        <v/>
      </c>
      <c r="O1281" s="65" t="str">
        <f>IFERROR(VLOOKUP(Table1[[#This Row],[Vendor ID]],Table549[],2,FALSE),"")</f>
        <v/>
      </c>
      <c r="P1281" s="63"/>
      <c r="Q1281" s="143" t="str">
        <f>IF(Table1[[#This Row],[Posting Date]]&lt;&gt;"",$D$9,"")</f>
        <v/>
      </c>
      <c r="R1281" s="159" t="str">
        <f>IF(Table1[[#This Row],[Posting Date]]&lt;&gt;"",$D$10,"")</f>
        <v/>
      </c>
      <c r="S1281" s="66"/>
      <c r="T1281" s="63"/>
      <c r="U1281" s="67"/>
      <c r="V1281" s="67"/>
      <c r="W1281" s="67" t="str">
        <f t="shared" si="20"/>
        <v/>
      </c>
      <c r="X1281" s="161" t="str">
        <f>IF(E1281="","",(IF(Table1[[#This Row],[Cur]]="USD",Table1[[#This Row],[Cur_Amount Debit]],Table1[[#This Row],[Cur_Amount Debit]]/Table1[[#This Row],[Exchange Rate]])))</f>
        <v/>
      </c>
      <c r="Y1281" s="161" t="str">
        <f>IF(E1281="","",(IF(Table1[[#This Row],[Cur]]="USD",Table1[[#This Row],[Cur_Amount Credit]],Table1[[#This Row],[Cur_Amount Credit]]/ExchangeRate)))</f>
        <v/>
      </c>
      <c r="Z1281" s="203" t="str">
        <f>IF(E1281="","",(Table1[[#This Row],[Debit USD]]-Table1[[#This Row],[Credit USD]]))</f>
        <v/>
      </c>
      <c r="AA1281" s="122"/>
      <c r="AB1281" s="1"/>
      <c r="AC1281" s="15"/>
      <c r="AD1281" s="15" t="str">
        <f>IF(AND(OR(Table1[[#This Row],[Account]]="15030",Table1[[#This Row],[Account]]="15035",Table1[[#This Row],[Account]]="20150"),Table1[[#This Row],[Vendor ID]]=""),1,"")</f>
        <v/>
      </c>
      <c r="AE1281" s="15"/>
      <c r="AF1281" s="15"/>
      <c r="AG1281" s="15"/>
      <c r="AH1281" s="46" t="str">
        <f>IF(Table1[[#This Row],[Posting Date]]&lt;&gt;"","GJ-"&amp;CountryID,"")</f>
        <v/>
      </c>
      <c r="AI1281" s="59" t="str">
        <f>IF(Table1[[#This Row],[Posting Date]]&lt;&gt;"",Table1[[#This Row],[Posting Date]],"")</f>
        <v/>
      </c>
      <c r="AJ1281" s="46"/>
      <c r="AK1281" s="46" t="str">
        <f>IF(Table1[[#This Row],[Description]]&lt;&gt;"",Table1[[#This Row],[Description]],"")</f>
        <v/>
      </c>
      <c r="AL1281" s="46" t="str">
        <f>IF(Table1[[#This Row],[Posting Date]]&lt;&gt;"",Table1[[#This Row],[Reference Number]],"")</f>
        <v/>
      </c>
      <c r="AM1281" s="46" t="str">
        <f>TRIM(Table1[[#This Row],[Line '#]])</f>
        <v/>
      </c>
      <c r="AN1281" s="46" t="str">
        <f>TRIM(Table1[[#This Row],[Account]])</f>
        <v/>
      </c>
      <c r="AO1281" s="46" t="str">
        <f>IF(Table1[[#This Row],[Posting Date]]&lt;&gt;"",$D$5,"")</f>
        <v/>
      </c>
      <c r="AP1281" s="46" t="str">
        <f>TRIM(Table1[[#This Row],[Departments-Prgrams]])</f>
        <v/>
      </c>
      <c r="AQ1281" s="46" t="str">
        <f>TRIM(Table1[[#This Row],[Grant]])</f>
        <v/>
      </c>
      <c r="AR1281" s="46" t="str">
        <f>TRIM(Table1[[#This Row],[Staff ID]])</f>
        <v/>
      </c>
      <c r="AS1281" s="46" t="str">
        <f>IF(TRIM(Table1[[#This Row],[Budget Code]])=0,"",TRIM(Table1[[#This Row],[Budget Code]]))</f>
        <v/>
      </c>
      <c r="AT1281" s="46" t="str">
        <f>IF(Table1[[#This Row],[Line Description]]&lt;&gt;"",Table1[[#This Row],[Line Description]],"")</f>
        <v/>
      </c>
      <c r="AU1281" s="46" t="str">
        <f>IF(Table1[[#This Row],[Cur_Amount Debit]]&gt;0,ROUND(Table1[[#This Row],[Cur_Amount Debit]],2),"")</f>
        <v/>
      </c>
      <c r="AV1281" s="46" t="str">
        <f>IF(Table1[[#This Row],[Cur_Amount Credit]]&gt;0,ROUND(Table1[[#This Row],[Cur_Amount Credit]],2),"")</f>
        <v/>
      </c>
      <c r="AW1281" s="46" t="str">
        <f>LEFT(Table1[[#This Row],[Cur]],3)</f>
        <v/>
      </c>
      <c r="AX1281" s="59"/>
      <c r="AY1281" s="46"/>
      <c r="AZ1281" s="46" t="str">
        <f>IF(Table1[[#This Row],[Cur]]&lt;&gt;"",IF(Table1[[#This Row],[Cur]]="USD","",ExchangeRate),"")</f>
        <v/>
      </c>
      <c r="BA1281" s="46" t="str">
        <f>IF(Table1[[#This Row],[Grant]]&lt;&gt;"",VLOOKUP(Table1[[#This Row],[Grant]],Grants!B:D,3),"")</f>
        <v/>
      </c>
      <c r="BB1281" s="46" t="str">
        <f>TRIM(Table1[[#This Row],[Vendor ID]])</f>
        <v/>
      </c>
      <c r="BC1281">
        <f>IF(Table1[[#This Row],[Reference Number]]=Q1280,BC1280,BC1280+1)</f>
        <v>2</v>
      </c>
    </row>
    <row r="1282" spans="1:55" ht="11.25" hidden="1" customHeight="1">
      <c r="A1282" s="1"/>
      <c r="B1282" s="88" t="str">
        <f>IF(Table1[[#This Row],[Posting Date]]&lt;&gt;"",IF(Table1[[#This Row],[Reference Number]]=Q1281,B1281+1,1),"")</f>
        <v/>
      </c>
      <c r="C1282" s="61"/>
      <c r="D1282" s="61"/>
      <c r="E1282" s="218"/>
      <c r="F1282" s="143" t="str">
        <f>IFERROR(IF(VLOOKUP(Table1[[#This Row],[Budget Code Description]],Dimentions!$X$6:$AC$132,2,FALSE)="","",VLOOKUP(Table1[[#This Row],[Budget Code Description]],Dimentions!$X$6:$AC$132,2,FALSE)),"")</f>
        <v/>
      </c>
      <c r="G1282" s="143" t="str">
        <f>IFERROR(VLOOKUP(Table1[[#This Row],[Budget Code Description]],Dimentions!$X$6:$AC$132,3,FALSE),"")</f>
        <v/>
      </c>
      <c r="H1282" s="64" t="str">
        <f>IFERROR(VLOOKUP(Table1[[#This Row],[Account]],Dimentions!$S$6:$V$233,2,FALSE),"")</f>
        <v/>
      </c>
      <c r="I1282" s="62">
        <f>_xlfn.NUMBERVALUE(LEFT(Table1[[#This Row],[Account]],1))</f>
        <v>0</v>
      </c>
      <c r="J1282" s="62" t="str">
        <f>IFERROR(VLOOKUP(Table1[[#This Row],[Budget Code Description]],Table6[#All],7,FALSE),"")</f>
        <v/>
      </c>
      <c r="K1282" s="143" t="str">
        <f>IFERROR(VLOOKUP(Table1[[#This Row],[Budget Code Description]],Table6[#All],8,FALSE),"")</f>
        <v/>
      </c>
      <c r="L1282" s="63"/>
      <c r="M1282" s="65" t="str">
        <f>IFERROR(VLOOKUP(Table1[[#This Row],[Staff ID]],Table2[],2,FALSE),"")</f>
        <v/>
      </c>
      <c r="N1282" s="211" t="str">
        <f>IFERROR(IF(VLOOKUP(Table1[[#This Row],[Budget Code Description]],Dimentions!$X$6:$AC$97,4,FALSE)="","",VLOOKUP(Table1[[#This Row],[Budget Code Description]],Dimentions!$X$6:$AC$97,4,FALSE)),"")</f>
        <v/>
      </c>
      <c r="O1282" s="65" t="str">
        <f>IFERROR(VLOOKUP(Table1[[#This Row],[Vendor ID]],Table549[],2,FALSE),"")</f>
        <v/>
      </c>
      <c r="P1282" s="63"/>
      <c r="Q1282" s="143" t="str">
        <f>IF(Table1[[#This Row],[Posting Date]]&lt;&gt;"",$D$9,"")</f>
        <v/>
      </c>
      <c r="R1282" s="159" t="str">
        <f>IF(Table1[[#This Row],[Posting Date]]&lt;&gt;"",$D$10,"")</f>
        <v/>
      </c>
      <c r="S1282" s="66"/>
      <c r="T1282" s="63"/>
      <c r="U1282" s="67"/>
      <c r="V1282" s="67"/>
      <c r="W1282" s="67" t="str">
        <f t="shared" si="20"/>
        <v/>
      </c>
      <c r="X1282" s="161" t="str">
        <f>IF(E1282="","",(IF(Table1[[#This Row],[Cur]]="USD",Table1[[#This Row],[Cur_Amount Debit]],Table1[[#This Row],[Cur_Amount Debit]]/Table1[[#This Row],[Exchange Rate]])))</f>
        <v/>
      </c>
      <c r="Y1282" s="161" t="str">
        <f>IF(E1282="","",(IF(Table1[[#This Row],[Cur]]="USD",Table1[[#This Row],[Cur_Amount Credit]],Table1[[#This Row],[Cur_Amount Credit]]/ExchangeRate)))</f>
        <v/>
      </c>
      <c r="Z1282" s="203" t="str">
        <f>IF(E1282="","",(Table1[[#This Row],[Debit USD]]-Table1[[#This Row],[Credit USD]]))</f>
        <v/>
      </c>
      <c r="AA1282" s="122"/>
      <c r="AB1282" s="1"/>
      <c r="AC1282" s="15"/>
      <c r="AD1282" s="15" t="str">
        <f>IF(AND(OR(Table1[[#This Row],[Account]]="15030",Table1[[#This Row],[Account]]="15035",Table1[[#This Row],[Account]]="20150"),Table1[[#This Row],[Vendor ID]]=""),1,"")</f>
        <v/>
      </c>
      <c r="AE1282" s="15"/>
      <c r="AF1282" s="15"/>
      <c r="AG1282" s="15"/>
      <c r="AH1282" s="46" t="str">
        <f>IF(Table1[[#This Row],[Posting Date]]&lt;&gt;"","GJ-"&amp;CountryID,"")</f>
        <v/>
      </c>
      <c r="AI1282" s="59" t="str">
        <f>IF(Table1[[#This Row],[Posting Date]]&lt;&gt;"",Table1[[#This Row],[Posting Date]],"")</f>
        <v/>
      </c>
      <c r="AJ1282" s="46"/>
      <c r="AK1282" s="46" t="str">
        <f>IF(Table1[[#This Row],[Description]]&lt;&gt;"",Table1[[#This Row],[Description]],"")</f>
        <v/>
      </c>
      <c r="AL1282" s="46" t="str">
        <f>IF(Table1[[#This Row],[Posting Date]]&lt;&gt;"",Table1[[#This Row],[Reference Number]],"")</f>
        <v/>
      </c>
      <c r="AM1282" s="46" t="str">
        <f>TRIM(Table1[[#This Row],[Line '#]])</f>
        <v/>
      </c>
      <c r="AN1282" s="46" t="str">
        <f>TRIM(Table1[[#This Row],[Account]])</f>
        <v/>
      </c>
      <c r="AO1282" s="46" t="str">
        <f>IF(Table1[[#This Row],[Posting Date]]&lt;&gt;"",$D$5,"")</f>
        <v/>
      </c>
      <c r="AP1282" s="46" t="str">
        <f>TRIM(Table1[[#This Row],[Departments-Prgrams]])</f>
        <v/>
      </c>
      <c r="AQ1282" s="46" t="str">
        <f>TRIM(Table1[[#This Row],[Grant]])</f>
        <v/>
      </c>
      <c r="AR1282" s="46" t="str">
        <f>TRIM(Table1[[#This Row],[Staff ID]])</f>
        <v/>
      </c>
      <c r="AS1282" s="46" t="str">
        <f>IF(TRIM(Table1[[#This Row],[Budget Code]])=0,"",TRIM(Table1[[#This Row],[Budget Code]]))</f>
        <v/>
      </c>
      <c r="AT1282" s="46" t="str">
        <f>IF(Table1[[#This Row],[Line Description]]&lt;&gt;"",Table1[[#This Row],[Line Description]],"")</f>
        <v/>
      </c>
      <c r="AU1282" s="46" t="str">
        <f>IF(Table1[[#This Row],[Cur_Amount Debit]]&gt;0,ROUND(Table1[[#This Row],[Cur_Amount Debit]],2),"")</f>
        <v/>
      </c>
      <c r="AV1282" s="46" t="str">
        <f>IF(Table1[[#This Row],[Cur_Amount Credit]]&gt;0,ROUND(Table1[[#This Row],[Cur_Amount Credit]],2),"")</f>
        <v/>
      </c>
      <c r="AW1282" s="46" t="str">
        <f>LEFT(Table1[[#This Row],[Cur]],3)</f>
        <v/>
      </c>
      <c r="AX1282" s="59"/>
      <c r="AY1282" s="46"/>
      <c r="AZ1282" s="46" t="str">
        <f>IF(Table1[[#This Row],[Cur]]&lt;&gt;"",IF(Table1[[#This Row],[Cur]]="USD","",ExchangeRate),"")</f>
        <v/>
      </c>
      <c r="BA1282" s="46" t="str">
        <f>IF(Table1[[#This Row],[Grant]]&lt;&gt;"",VLOOKUP(Table1[[#This Row],[Grant]],Grants!B:D,3),"")</f>
        <v/>
      </c>
      <c r="BB1282" s="46" t="str">
        <f>TRIM(Table1[[#This Row],[Vendor ID]])</f>
        <v/>
      </c>
      <c r="BC1282">
        <f>IF(Table1[[#This Row],[Reference Number]]=Q1281,BC1281,BC1281+1)</f>
        <v>2</v>
      </c>
    </row>
    <row r="1283" spans="1:55" ht="11.25" hidden="1" customHeight="1">
      <c r="A1283" s="1"/>
      <c r="B1283" s="88" t="str">
        <f>IF(Table1[[#This Row],[Posting Date]]&lt;&gt;"",IF(Table1[[#This Row],[Reference Number]]=Q1282,B1282+1,1),"")</f>
        <v/>
      </c>
      <c r="C1283" s="61"/>
      <c r="D1283" s="61"/>
      <c r="E1283" s="218"/>
      <c r="F1283" s="143" t="str">
        <f>IFERROR(IF(VLOOKUP(Table1[[#This Row],[Budget Code Description]],Dimentions!$X$6:$AC$132,2,FALSE)="","",VLOOKUP(Table1[[#This Row],[Budget Code Description]],Dimentions!$X$6:$AC$132,2,FALSE)),"")</f>
        <v/>
      </c>
      <c r="G1283" s="143" t="str">
        <f>IFERROR(VLOOKUP(Table1[[#This Row],[Budget Code Description]],Dimentions!$X$6:$AC$132,3,FALSE),"")</f>
        <v/>
      </c>
      <c r="H1283" s="64" t="str">
        <f>IFERROR(VLOOKUP(Table1[[#This Row],[Account]],Dimentions!$S$6:$V$233,2,FALSE),"")</f>
        <v/>
      </c>
      <c r="I1283" s="62">
        <f>_xlfn.NUMBERVALUE(LEFT(Table1[[#This Row],[Account]],1))</f>
        <v>0</v>
      </c>
      <c r="J1283" s="62" t="str">
        <f>IFERROR(VLOOKUP(Table1[[#This Row],[Budget Code Description]],Table6[#All],7,FALSE),"")</f>
        <v/>
      </c>
      <c r="K1283" s="143" t="str">
        <f>IFERROR(VLOOKUP(Table1[[#This Row],[Budget Code Description]],Table6[#All],8,FALSE),"")</f>
        <v/>
      </c>
      <c r="L1283" s="63"/>
      <c r="M1283" s="65" t="str">
        <f>IFERROR(VLOOKUP(Table1[[#This Row],[Staff ID]],Table2[],2,FALSE),"")</f>
        <v/>
      </c>
      <c r="N1283" s="211" t="str">
        <f>IFERROR(IF(VLOOKUP(Table1[[#This Row],[Budget Code Description]],Dimentions!$X$6:$AC$97,4,FALSE)="","",VLOOKUP(Table1[[#This Row],[Budget Code Description]],Dimentions!$X$6:$AC$97,4,FALSE)),"")</f>
        <v/>
      </c>
      <c r="O1283" s="65" t="str">
        <f>IFERROR(VLOOKUP(Table1[[#This Row],[Vendor ID]],Table549[],2,FALSE),"")</f>
        <v/>
      </c>
      <c r="P1283" s="63"/>
      <c r="Q1283" s="143" t="str">
        <f>IF(Table1[[#This Row],[Posting Date]]&lt;&gt;"",$D$9,"")</f>
        <v/>
      </c>
      <c r="R1283" s="159" t="str">
        <f>IF(Table1[[#This Row],[Posting Date]]&lt;&gt;"",$D$10,"")</f>
        <v/>
      </c>
      <c r="S1283" s="66"/>
      <c r="T1283" s="63"/>
      <c r="U1283" s="67"/>
      <c r="V1283" s="67"/>
      <c r="W1283" s="67" t="str">
        <f t="shared" si="20"/>
        <v/>
      </c>
      <c r="X1283" s="161" t="str">
        <f>IF(E1283="","",(IF(Table1[[#This Row],[Cur]]="USD",Table1[[#This Row],[Cur_Amount Debit]],Table1[[#This Row],[Cur_Amount Debit]]/Table1[[#This Row],[Exchange Rate]])))</f>
        <v/>
      </c>
      <c r="Y1283" s="161" t="str">
        <f>IF(E1283="","",(IF(Table1[[#This Row],[Cur]]="USD",Table1[[#This Row],[Cur_Amount Credit]],Table1[[#This Row],[Cur_Amount Credit]]/ExchangeRate)))</f>
        <v/>
      </c>
      <c r="Z1283" s="203" t="str">
        <f>IF(E1283="","",(Table1[[#This Row],[Debit USD]]-Table1[[#This Row],[Credit USD]]))</f>
        <v/>
      </c>
      <c r="AA1283" s="122"/>
      <c r="AB1283" s="1"/>
      <c r="AC1283" s="15"/>
      <c r="AD1283" s="15" t="str">
        <f>IF(AND(OR(Table1[[#This Row],[Account]]="15030",Table1[[#This Row],[Account]]="15035",Table1[[#This Row],[Account]]="20150"),Table1[[#This Row],[Vendor ID]]=""),1,"")</f>
        <v/>
      </c>
      <c r="AE1283" s="15"/>
      <c r="AF1283" s="15"/>
      <c r="AG1283" s="15"/>
      <c r="AH1283" s="46" t="str">
        <f>IF(Table1[[#This Row],[Posting Date]]&lt;&gt;"","GJ-"&amp;CountryID,"")</f>
        <v/>
      </c>
      <c r="AI1283" s="59" t="str">
        <f>IF(Table1[[#This Row],[Posting Date]]&lt;&gt;"",Table1[[#This Row],[Posting Date]],"")</f>
        <v/>
      </c>
      <c r="AJ1283" s="46"/>
      <c r="AK1283" s="46" t="str">
        <f>IF(Table1[[#This Row],[Description]]&lt;&gt;"",Table1[[#This Row],[Description]],"")</f>
        <v/>
      </c>
      <c r="AL1283" s="46" t="str">
        <f>IF(Table1[[#This Row],[Posting Date]]&lt;&gt;"",Table1[[#This Row],[Reference Number]],"")</f>
        <v/>
      </c>
      <c r="AM1283" s="46" t="str">
        <f>TRIM(Table1[[#This Row],[Line '#]])</f>
        <v/>
      </c>
      <c r="AN1283" s="46" t="str">
        <f>TRIM(Table1[[#This Row],[Account]])</f>
        <v/>
      </c>
      <c r="AO1283" s="46" t="str">
        <f>IF(Table1[[#This Row],[Posting Date]]&lt;&gt;"",$D$5,"")</f>
        <v/>
      </c>
      <c r="AP1283" s="46" t="str">
        <f>TRIM(Table1[[#This Row],[Departments-Prgrams]])</f>
        <v/>
      </c>
      <c r="AQ1283" s="46" t="str">
        <f>TRIM(Table1[[#This Row],[Grant]])</f>
        <v/>
      </c>
      <c r="AR1283" s="46" t="str">
        <f>TRIM(Table1[[#This Row],[Staff ID]])</f>
        <v/>
      </c>
      <c r="AS1283" s="46" t="str">
        <f>IF(TRIM(Table1[[#This Row],[Budget Code]])=0,"",TRIM(Table1[[#This Row],[Budget Code]]))</f>
        <v/>
      </c>
      <c r="AT1283" s="46" t="str">
        <f>IF(Table1[[#This Row],[Line Description]]&lt;&gt;"",Table1[[#This Row],[Line Description]],"")</f>
        <v/>
      </c>
      <c r="AU1283" s="46" t="str">
        <f>IF(Table1[[#This Row],[Cur_Amount Debit]]&gt;0,ROUND(Table1[[#This Row],[Cur_Amount Debit]],2),"")</f>
        <v/>
      </c>
      <c r="AV1283" s="46" t="str">
        <f>IF(Table1[[#This Row],[Cur_Amount Credit]]&gt;0,ROUND(Table1[[#This Row],[Cur_Amount Credit]],2),"")</f>
        <v/>
      </c>
      <c r="AW1283" s="46" t="str">
        <f>LEFT(Table1[[#This Row],[Cur]],3)</f>
        <v/>
      </c>
      <c r="AX1283" s="59"/>
      <c r="AY1283" s="46"/>
      <c r="AZ1283" s="46" t="str">
        <f>IF(Table1[[#This Row],[Cur]]&lt;&gt;"",IF(Table1[[#This Row],[Cur]]="USD","",ExchangeRate),"")</f>
        <v/>
      </c>
      <c r="BA1283" s="46" t="str">
        <f>IF(Table1[[#This Row],[Grant]]&lt;&gt;"",VLOOKUP(Table1[[#This Row],[Grant]],Grants!B:D,3),"")</f>
        <v/>
      </c>
      <c r="BB1283" s="46" t="str">
        <f>TRIM(Table1[[#This Row],[Vendor ID]])</f>
        <v/>
      </c>
      <c r="BC1283">
        <f>IF(Table1[[#This Row],[Reference Number]]=Q1282,BC1282,BC1282+1)</f>
        <v>2</v>
      </c>
    </row>
    <row r="1284" spans="1:55" ht="11.25" hidden="1" customHeight="1">
      <c r="A1284" s="1"/>
      <c r="B1284" s="88" t="str">
        <f>IF(Table1[[#This Row],[Posting Date]]&lt;&gt;"",IF(Table1[[#This Row],[Reference Number]]=Q1283,B1283+1,1),"")</f>
        <v/>
      </c>
      <c r="C1284" s="61"/>
      <c r="D1284" s="61"/>
      <c r="E1284" s="218"/>
      <c r="F1284" s="143" t="str">
        <f>IFERROR(IF(VLOOKUP(Table1[[#This Row],[Budget Code Description]],Dimentions!$X$6:$AC$132,2,FALSE)="","",VLOOKUP(Table1[[#This Row],[Budget Code Description]],Dimentions!$X$6:$AC$132,2,FALSE)),"")</f>
        <v/>
      </c>
      <c r="G1284" s="143" t="str">
        <f>IFERROR(VLOOKUP(Table1[[#This Row],[Budget Code Description]],Dimentions!$X$6:$AC$132,3,FALSE),"")</f>
        <v/>
      </c>
      <c r="H1284" s="64" t="str">
        <f>IFERROR(VLOOKUP(Table1[[#This Row],[Account]],Dimentions!$S$6:$V$233,2,FALSE),"")</f>
        <v/>
      </c>
      <c r="I1284" s="62">
        <f>_xlfn.NUMBERVALUE(LEFT(Table1[[#This Row],[Account]],1))</f>
        <v>0</v>
      </c>
      <c r="J1284" s="62" t="str">
        <f>IFERROR(VLOOKUP(Table1[[#This Row],[Budget Code Description]],Table6[#All],7,FALSE),"")</f>
        <v/>
      </c>
      <c r="K1284" s="143" t="str">
        <f>IFERROR(VLOOKUP(Table1[[#This Row],[Budget Code Description]],Table6[#All],8,FALSE),"")</f>
        <v/>
      </c>
      <c r="L1284" s="63"/>
      <c r="M1284" s="65" t="str">
        <f>IFERROR(VLOOKUP(Table1[[#This Row],[Staff ID]],Table2[],2,FALSE),"")</f>
        <v/>
      </c>
      <c r="N1284" s="211" t="str">
        <f>IFERROR(IF(VLOOKUP(Table1[[#This Row],[Budget Code Description]],Dimentions!$X$6:$AC$97,4,FALSE)="","",VLOOKUP(Table1[[#This Row],[Budget Code Description]],Dimentions!$X$6:$AC$97,4,FALSE)),"")</f>
        <v/>
      </c>
      <c r="O1284" s="65" t="str">
        <f>IFERROR(VLOOKUP(Table1[[#This Row],[Vendor ID]],Table549[],2,FALSE),"")</f>
        <v/>
      </c>
      <c r="P1284" s="63"/>
      <c r="Q1284" s="143" t="str">
        <f>IF(Table1[[#This Row],[Posting Date]]&lt;&gt;"",$D$9,"")</f>
        <v/>
      </c>
      <c r="R1284" s="159" t="str">
        <f>IF(Table1[[#This Row],[Posting Date]]&lt;&gt;"",$D$10,"")</f>
        <v/>
      </c>
      <c r="S1284" s="66"/>
      <c r="T1284" s="63"/>
      <c r="U1284" s="67"/>
      <c r="V1284" s="67"/>
      <c r="W1284" s="67" t="str">
        <f t="shared" si="20"/>
        <v/>
      </c>
      <c r="X1284" s="161" t="str">
        <f>IF(E1284="","",(IF(Table1[[#This Row],[Cur]]="USD",Table1[[#This Row],[Cur_Amount Debit]],Table1[[#This Row],[Cur_Amount Debit]]/Table1[[#This Row],[Exchange Rate]])))</f>
        <v/>
      </c>
      <c r="Y1284" s="161" t="str">
        <f>IF(E1284="","",(IF(Table1[[#This Row],[Cur]]="USD",Table1[[#This Row],[Cur_Amount Credit]],Table1[[#This Row],[Cur_Amount Credit]]/ExchangeRate)))</f>
        <v/>
      </c>
      <c r="Z1284" s="203" t="str">
        <f>IF(E1284="","",(Table1[[#This Row],[Debit USD]]-Table1[[#This Row],[Credit USD]]))</f>
        <v/>
      </c>
      <c r="AA1284" s="122"/>
      <c r="AB1284" s="1"/>
      <c r="AC1284" s="15"/>
      <c r="AD1284" s="15" t="str">
        <f>IF(AND(OR(Table1[[#This Row],[Account]]="15030",Table1[[#This Row],[Account]]="15035",Table1[[#This Row],[Account]]="20150"),Table1[[#This Row],[Vendor ID]]=""),1,"")</f>
        <v/>
      </c>
      <c r="AE1284" s="15"/>
      <c r="AF1284" s="15"/>
      <c r="AG1284" s="15"/>
      <c r="AH1284" s="46" t="str">
        <f>IF(Table1[[#This Row],[Posting Date]]&lt;&gt;"","GJ-"&amp;CountryID,"")</f>
        <v/>
      </c>
      <c r="AI1284" s="59" t="str">
        <f>IF(Table1[[#This Row],[Posting Date]]&lt;&gt;"",Table1[[#This Row],[Posting Date]],"")</f>
        <v/>
      </c>
      <c r="AJ1284" s="46"/>
      <c r="AK1284" s="46" t="str">
        <f>IF(Table1[[#This Row],[Description]]&lt;&gt;"",Table1[[#This Row],[Description]],"")</f>
        <v/>
      </c>
      <c r="AL1284" s="46" t="str">
        <f>IF(Table1[[#This Row],[Posting Date]]&lt;&gt;"",Table1[[#This Row],[Reference Number]],"")</f>
        <v/>
      </c>
      <c r="AM1284" s="46" t="str">
        <f>TRIM(Table1[[#This Row],[Line '#]])</f>
        <v/>
      </c>
      <c r="AN1284" s="46" t="str">
        <f>TRIM(Table1[[#This Row],[Account]])</f>
        <v/>
      </c>
      <c r="AO1284" s="46" t="str">
        <f>IF(Table1[[#This Row],[Posting Date]]&lt;&gt;"",$D$5,"")</f>
        <v/>
      </c>
      <c r="AP1284" s="46" t="str">
        <f>TRIM(Table1[[#This Row],[Departments-Prgrams]])</f>
        <v/>
      </c>
      <c r="AQ1284" s="46" t="str">
        <f>TRIM(Table1[[#This Row],[Grant]])</f>
        <v/>
      </c>
      <c r="AR1284" s="46" t="str">
        <f>TRIM(Table1[[#This Row],[Staff ID]])</f>
        <v/>
      </c>
      <c r="AS1284" s="46" t="str">
        <f>IF(TRIM(Table1[[#This Row],[Budget Code]])=0,"",TRIM(Table1[[#This Row],[Budget Code]]))</f>
        <v/>
      </c>
      <c r="AT1284" s="46" t="str">
        <f>IF(Table1[[#This Row],[Line Description]]&lt;&gt;"",Table1[[#This Row],[Line Description]],"")</f>
        <v/>
      </c>
      <c r="AU1284" s="46" t="str">
        <f>IF(Table1[[#This Row],[Cur_Amount Debit]]&gt;0,ROUND(Table1[[#This Row],[Cur_Amount Debit]],2),"")</f>
        <v/>
      </c>
      <c r="AV1284" s="46" t="str">
        <f>IF(Table1[[#This Row],[Cur_Amount Credit]]&gt;0,ROUND(Table1[[#This Row],[Cur_Amount Credit]],2),"")</f>
        <v/>
      </c>
      <c r="AW1284" s="46" t="str">
        <f>LEFT(Table1[[#This Row],[Cur]],3)</f>
        <v/>
      </c>
      <c r="AX1284" s="59"/>
      <c r="AY1284" s="46"/>
      <c r="AZ1284" s="46" t="str">
        <f>IF(Table1[[#This Row],[Cur]]&lt;&gt;"",IF(Table1[[#This Row],[Cur]]="USD","",ExchangeRate),"")</f>
        <v/>
      </c>
      <c r="BA1284" s="46" t="str">
        <f>IF(Table1[[#This Row],[Grant]]&lt;&gt;"",VLOOKUP(Table1[[#This Row],[Grant]],Grants!B:D,3),"")</f>
        <v/>
      </c>
      <c r="BB1284" s="46" t="str">
        <f>TRIM(Table1[[#This Row],[Vendor ID]])</f>
        <v/>
      </c>
      <c r="BC1284">
        <f>IF(Table1[[#This Row],[Reference Number]]=Q1283,BC1283,BC1283+1)</f>
        <v>2</v>
      </c>
    </row>
    <row r="1285" spans="1:55" ht="11.25" hidden="1" customHeight="1">
      <c r="A1285" s="1"/>
      <c r="B1285" s="88" t="str">
        <f>IF(Table1[[#This Row],[Posting Date]]&lt;&gt;"",IF(Table1[[#This Row],[Reference Number]]=Q1284,B1284+1,1),"")</f>
        <v/>
      </c>
      <c r="C1285" s="61"/>
      <c r="D1285" s="61"/>
      <c r="E1285" s="218"/>
      <c r="F1285" s="143" t="str">
        <f>IFERROR(IF(VLOOKUP(Table1[[#This Row],[Budget Code Description]],Dimentions!$X$6:$AC$132,2,FALSE)="","",VLOOKUP(Table1[[#This Row],[Budget Code Description]],Dimentions!$X$6:$AC$132,2,FALSE)),"")</f>
        <v/>
      </c>
      <c r="G1285" s="143" t="str">
        <f>IFERROR(VLOOKUP(Table1[[#This Row],[Budget Code Description]],Dimentions!$X$6:$AC$132,3,FALSE),"")</f>
        <v/>
      </c>
      <c r="H1285" s="64" t="str">
        <f>IFERROR(VLOOKUP(Table1[[#This Row],[Account]],Dimentions!$S$6:$V$233,2,FALSE),"")</f>
        <v/>
      </c>
      <c r="I1285" s="62">
        <f>_xlfn.NUMBERVALUE(LEFT(Table1[[#This Row],[Account]],1))</f>
        <v>0</v>
      </c>
      <c r="J1285" s="62" t="str">
        <f>IFERROR(VLOOKUP(Table1[[#This Row],[Budget Code Description]],Table6[#All],7,FALSE),"")</f>
        <v/>
      </c>
      <c r="K1285" s="143" t="str">
        <f>IFERROR(VLOOKUP(Table1[[#This Row],[Budget Code Description]],Table6[#All],8,FALSE),"")</f>
        <v/>
      </c>
      <c r="L1285" s="63"/>
      <c r="M1285" s="65" t="str">
        <f>IFERROR(VLOOKUP(Table1[[#This Row],[Staff ID]],Table2[],2,FALSE),"")</f>
        <v/>
      </c>
      <c r="N1285" s="211" t="str">
        <f>IFERROR(IF(VLOOKUP(Table1[[#This Row],[Budget Code Description]],Dimentions!$X$6:$AC$97,4,FALSE)="","",VLOOKUP(Table1[[#This Row],[Budget Code Description]],Dimentions!$X$6:$AC$97,4,FALSE)),"")</f>
        <v/>
      </c>
      <c r="O1285" s="65" t="str">
        <f>IFERROR(VLOOKUP(Table1[[#This Row],[Vendor ID]],Table549[],2,FALSE),"")</f>
        <v/>
      </c>
      <c r="P1285" s="63"/>
      <c r="Q1285" s="143" t="str">
        <f>IF(Table1[[#This Row],[Posting Date]]&lt;&gt;"",$D$9,"")</f>
        <v/>
      </c>
      <c r="R1285" s="159" t="str">
        <f>IF(Table1[[#This Row],[Posting Date]]&lt;&gt;"",$D$10,"")</f>
        <v/>
      </c>
      <c r="S1285" s="66"/>
      <c r="T1285" s="63"/>
      <c r="U1285" s="67"/>
      <c r="V1285" s="67"/>
      <c r="W1285" s="67" t="str">
        <f t="shared" si="20"/>
        <v/>
      </c>
      <c r="X1285" s="161" t="str">
        <f>IF(E1285="","",(IF(Table1[[#This Row],[Cur]]="USD",Table1[[#This Row],[Cur_Amount Debit]],Table1[[#This Row],[Cur_Amount Debit]]/Table1[[#This Row],[Exchange Rate]])))</f>
        <v/>
      </c>
      <c r="Y1285" s="161" t="str">
        <f>IF(E1285="","",(IF(Table1[[#This Row],[Cur]]="USD",Table1[[#This Row],[Cur_Amount Credit]],Table1[[#This Row],[Cur_Amount Credit]]/ExchangeRate)))</f>
        <v/>
      </c>
      <c r="Z1285" s="203" t="str">
        <f>IF(E1285="","",(Table1[[#This Row],[Debit USD]]-Table1[[#This Row],[Credit USD]]))</f>
        <v/>
      </c>
      <c r="AA1285" s="122"/>
      <c r="AB1285" s="1"/>
      <c r="AC1285" s="15"/>
      <c r="AD1285" s="15" t="str">
        <f>IF(AND(OR(Table1[[#This Row],[Account]]="15030",Table1[[#This Row],[Account]]="15035",Table1[[#This Row],[Account]]="20150"),Table1[[#This Row],[Vendor ID]]=""),1,"")</f>
        <v/>
      </c>
      <c r="AE1285" s="15"/>
      <c r="AF1285" s="15"/>
      <c r="AG1285" s="15"/>
      <c r="AH1285" s="46" t="str">
        <f>IF(Table1[[#This Row],[Posting Date]]&lt;&gt;"","GJ-"&amp;CountryID,"")</f>
        <v/>
      </c>
      <c r="AI1285" s="59" t="str">
        <f>IF(Table1[[#This Row],[Posting Date]]&lt;&gt;"",Table1[[#This Row],[Posting Date]],"")</f>
        <v/>
      </c>
      <c r="AJ1285" s="46"/>
      <c r="AK1285" s="46" t="str">
        <f>IF(Table1[[#This Row],[Description]]&lt;&gt;"",Table1[[#This Row],[Description]],"")</f>
        <v/>
      </c>
      <c r="AL1285" s="46" t="str">
        <f>IF(Table1[[#This Row],[Posting Date]]&lt;&gt;"",Table1[[#This Row],[Reference Number]],"")</f>
        <v/>
      </c>
      <c r="AM1285" s="46" t="str">
        <f>TRIM(Table1[[#This Row],[Line '#]])</f>
        <v/>
      </c>
      <c r="AN1285" s="46" t="str">
        <f>TRIM(Table1[[#This Row],[Account]])</f>
        <v/>
      </c>
      <c r="AO1285" s="46" t="str">
        <f>IF(Table1[[#This Row],[Posting Date]]&lt;&gt;"",$D$5,"")</f>
        <v/>
      </c>
      <c r="AP1285" s="46" t="str">
        <f>TRIM(Table1[[#This Row],[Departments-Prgrams]])</f>
        <v/>
      </c>
      <c r="AQ1285" s="46" t="str">
        <f>TRIM(Table1[[#This Row],[Grant]])</f>
        <v/>
      </c>
      <c r="AR1285" s="46" t="str">
        <f>TRIM(Table1[[#This Row],[Staff ID]])</f>
        <v/>
      </c>
      <c r="AS1285" s="46" t="str">
        <f>IF(TRIM(Table1[[#This Row],[Budget Code]])=0,"",TRIM(Table1[[#This Row],[Budget Code]]))</f>
        <v/>
      </c>
      <c r="AT1285" s="46" t="str">
        <f>IF(Table1[[#This Row],[Line Description]]&lt;&gt;"",Table1[[#This Row],[Line Description]],"")</f>
        <v/>
      </c>
      <c r="AU1285" s="46" t="str">
        <f>IF(Table1[[#This Row],[Cur_Amount Debit]]&gt;0,ROUND(Table1[[#This Row],[Cur_Amount Debit]],2),"")</f>
        <v/>
      </c>
      <c r="AV1285" s="46" t="str">
        <f>IF(Table1[[#This Row],[Cur_Amount Credit]]&gt;0,ROUND(Table1[[#This Row],[Cur_Amount Credit]],2),"")</f>
        <v/>
      </c>
      <c r="AW1285" s="46" t="str">
        <f>LEFT(Table1[[#This Row],[Cur]],3)</f>
        <v/>
      </c>
      <c r="AX1285" s="59"/>
      <c r="AY1285" s="46"/>
      <c r="AZ1285" s="46" t="str">
        <f>IF(Table1[[#This Row],[Cur]]&lt;&gt;"",IF(Table1[[#This Row],[Cur]]="USD","",ExchangeRate),"")</f>
        <v/>
      </c>
      <c r="BA1285" s="46" t="str">
        <f>IF(Table1[[#This Row],[Grant]]&lt;&gt;"",VLOOKUP(Table1[[#This Row],[Grant]],Grants!B:D,3),"")</f>
        <v/>
      </c>
      <c r="BB1285" s="46" t="str">
        <f>TRIM(Table1[[#This Row],[Vendor ID]])</f>
        <v/>
      </c>
      <c r="BC1285">
        <f>IF(Table1[[#This Row],[Reference Number]]=Q1284,BC1284,BC1284+1)</f>
        <v>2</v>
      </c>
    </row>
    <row r="1286" spans="1:55" ht="11.25" hidden="1" customHeight="1">
      <c r="A1286" s="1"/>
      <c r="B1286" s="88" t="str">
        <f>IF(Table1[[#This Row],[Posting Date]]&lt;&gt;"",IF(Table1[[#This Row],[Reference Number]]=Q1285,B1285+1,1),"")</f>
        <v/>
      </c>
      <c r="C1286" s="61"/>
      <c r="D1286" s="61"/>
      <c r="E1286" s="218"/>
      <c r="F1286" s="143" t="str">
        <f>IFERROR(IF(VLOOKUP(Table1[[#This Row],[Budget Code Description]],Dimentions!$X$6:$AC$132,2,FALSE)="","",VLOOKUP(Table1[[#This Row],[Budget Code Description]],Dimentions!$X$6:$AC$132,2,FALSE)),"")</f>
        <v/>
      </c>
      <c r="G1286" s="143" t="str">
        <f>IFERROR(VLOOKUP(Table1[[#This Row],[Budget Code Description]],Dimentions!$X$6:$AC$132,3,FALSE),"")</f>
        <v/>
      </c>
      <c r="H1286" s="64" t="str">
        <f>IFERROR(VLOOKUP(Table1[[#This Row],[Account]],Dimentions!$S$6:$V$233,2,FALSE),"")</f>
        <v/>
      </c>
      <c r="I1286" s="62">
        <f>_xlfn.NUMBERVALUE(LEFT(Table1[[#This Row],[Account]],1))</f>
        <v>0</v>
      </c>
      <c r="J1286" s="62" t="str">
        <f>IFERROR(VLOOKUP(Table1[[#This Row],[Budget Code Description]],Table6[#All],7,FALSE),"")</f>
        <v/>
      </c>
      <c r="K1286" s="143" t="str">
        <f>IFERROR(VLOOKUP(Table1[[#This Row],[Budget Code Description]],Table6[#All],8,FALSE),"")</f>
        <v/>
      </c>
      <c r="L1286" s="63"/>
      <c r="M1286" s="65" t="str">
        <f>IFERROR(VLOOKUP(Table1[[#This Row],[Staff ID]],Table2[],2,FALSE),"")</f>
        <v/>
      </c>
      <c r="N1286" s="211" t="str">
        <f>IFERROR(IF(VLOOKUP(Table1[[#This Row],[Budget Code Description]],Dimentions!$X$6:$AC$97,4,FALSE)="","",VLOOKUP(Table1[[#This Row],[Budget Code Description]],Dimentions!$X$6:$AC$97,4,FALSE)),"")</f>
        <v/>
      </c>
      <c r="O1286" s="65" t="str">
        <f>IFERROR(VLOOKUP(Table1[[#This Row],[Vendor ID]],Table549[],2,FALSE),"")</f>
        <v/>
      </c>
      <c r="P1286" s="63"/>
      <c r="Q1286" s="143" t="str">
        <f>IF(Table1[[#This Row],[Posting Date]]&lt;&gt;"",$D$9,"")</f>
        <v/>
      </c>
      <c r="R1286" s="159" t="str">
        <f>IF(Table1[[#This Row],[Posting Date]]&lt;&gt;"",$D$10,"")</f>
        <v/>
      </c>
      <c r="S1286" s="66"/>
      <c r="T1286" s="63"/>
      <c r="U1286" s="67"/>
      <c r="V1286" s="67"/>
      <c r="W1286" s="67" t="str">
        <f t="shared" si="20"/>
        <v/>
      </c>
      <c r="X1286" s="161" t="str">
        <f>IF(E1286="","",(IF(Table1[[#This Row],[Cur]]="USD",Table1[[#This Row],[Cur_Amount Debit]],Table1[[#This Row],[Cur_Amount Debit]]/Table1[[#This Row],[Exchange Rate]])))</f>
        <v/>
      </c>
      <c r="Y1286" s="161" t="str">
        <f>IF(E1286="","",(IF(Table1[[#This Row],[Cur]]="USD",Table1[[#This Row],[Cur_Amount Credit]],Table1[[#This Row],[Cur_Amount Credit]]/ExchangeRate)))</f>
        <v/>
      </c>
      <c r="Z1286" s="203" t="str">
        <f>IF(E1286="","",(Table1[[#This Row],[Debit USD]]-Table1[[#This Row],[Credit USD]]))</f>
        <v/>
      </c>
      <c r="AA1286" s="122"/>
      <c r="AB1286" s="1"/>
      <c r="AC1286" s="15"/>
      <c r="AD1286" s="15" t="str">
        <f>IF(AND(OR(Table1[[#This Row],[Account]]="15030",Table1[[#This Row],[Account]]="15035",Table1[[#This Row],[Account]]="20150"),Table1[[#This Row],[Vendor ID]]=""),1,"")</f>
        <v/>
      </c>
      <c r="AE1286" s="15"/>
      <c r="AF1286" s="15"/>
      <c r="AG1286" s="15"/>
      <c r="AH1286" s="46" t="str">
        <f>IF(Table1[[#This Row],[Posting Date]]&lt;&gt;"","GJ-"&amp;CountryID,"")</f>
        <v/>
      </c>
      <c r="AI1286" s="59" t="str">
        <f>IF(Table1[[#This Row],[Posting Date]]&lt;&gt;"",Table1[[#This Row],[Posting Date]],"")</f>
        <v/>
      </c>
      <c r="AJ1286" s="46"/>
      <c r="AK1286" s="46" t="str">
        <f>IF(Table1[[#This Row],[Description]]&lt;&gt;"",Table1[[#This Row],[Description]],"")</f>
        <v/>
      </c>
      <c r="AL1286" s="46" t="str">
        <f>IF(Table1[[#This Row],[Posting Date]]&lt;&gt;"",Table1[[#This Row],[Reference Number]],"")</f>
        <v/>
      </c>
      <c r="AM1286" s="46" t="str">
        <f>TRIM(Table1[[#This Row],[Line '#]])</f>
        <v/>
      </c>
      <c r="AN1286" s="46" t="str">
        <f>TRIM(Table1[[#This Row],[Account]])</f>
        <v/>
      </c>
      <c r="AO1286" s="46" t="str">
        <f>IF(Table1[[#This Row],[Posting Date]]&lt;&gt;"",$D$5,"")</f>
        <v/>
      </c>
      <c r="AP1286" s="46" t="str">
        <f>TRIM(Table1[[#This Row],[Departments-Prgrams]])</f>
        <v/>
      </c>
      <c r="AQ1286" s="46" t="str">
        <f>TRIM(Table1[[#This Row],[Grant]])</f>
        <v/>
      </c>
      <c r="AR1286" s="46" t="str">
        <f>TRIM(Table1[[#This Row],[Staff ID]])</f>
        <v/>
      </c>
      <c r="AS1286" s="46" t="str">
        <f>IF(TRIM(Table1[[#This Row],[Budget Code]])=0,"",TRIM(Table1[[#This Row],[Budget Code]]))</f>
        <v/>
      </c>
      <c r="AT1286" s="46" t="str">
        <f>IF(Table1[[#This Row],[Line Description]]&lt;&gt;"",Table1[[#This Row],[Line Description]],"")</f>
        <v/>
      </c>
      <c r="AU1286" s="46" t="str">
        <f>IF(Table1[[#This Row],[Cur_Amount Debit]]&gt;0,ROUND(Table1[[#This Row],[Cur_Amount Debit]],2),"")</f>
        <v/>
      </c>
      <c r="AV1286" s="46" t="str">
        <f>IF(Table1[[#This Row],[Cur_Amount Credit]]&gt;0,ROUND(Table1[[#This Row],[Cur_Amount Credit]],2),"")</f>
        <v/>
      </c>
      <c r="AW1286" s="46" t="str">
        <f>LEFT(Table1[[#This Row],[Cur]],3)</f>
        <v/>
      </c>
      <c r="AX1286" s="59"/>
      <c r="AY1286" s="46"/>
      <c r="AZ1286" s="46" t="str">
        <f>IF(Table1[[#This Row],[Cur]]&lt;&gt;"",IF(Table1[[#This Row],[Cur]]="USD","",ExchangeRate),"")</f>
        <v/>
      </c>
      <c r="BA1286" s="46" t="str">
        <f>IF(Table1[[#This Row],[Grant]]&lt;&gt;"",VLOOKUP(Table1[[#This Row],[Grant]],Grants!B:D,3),"")</f>
        <v/>
      </c>
      <c r="BB1286" s="46" t="str">
        <f>TRIM(Table1[[#This Row],[Vendor ID]])</f>
        <v/>
      </c>
      <c r="BC1286">
        <f>IF(Table1[[#This Row],[Reference Number]]=Q1285,BC1285,BC1285+1)</f>
        <v>2</v>
      </c>
    </row>
    <row r="1287" spans="1:55" ht="11.25" hidden="1" customHeight="1">
      <c r="A1287" s="1"/>
      <c r="B1287" s="88" t="str">
        <f>IF(Table1[[#This Row],[Posting Date]]&lt;&gt;"",IF(Table1[[#This Row],[Reference Number]]=Q1286,B1286+1,1),"")</f>
        <v/>
      </c>
      <c r="C1287" s="61"/>
      <c r="D1287" s="61"/>
      <c r="E1287" s="218"/>
      <c r="F1287" s="143" t="str">
        <f>IFERROR(IF(VLOOKUP(Table1[[#This Row],[Budget Code Description]],Dimentions!$X$6:$AC$132,2,FALSE)="","",VLOOKUP(Table1[[#This Row],[Budget Code Description]],Dimentions!$X$6:$AC$132,2,FALSE)),"")</f>
        <v/>
      </c>
      <c r="G1287" s="143" t="str">
        <f>IFERROR(VLOOKUP(Table1[[#This Row],[Budget Code Description]],Dimentions!$X$6:$AC$132,3,FALSE),"")</f>
        <v/>
      </c>
      <c r="H1287" s="64" t="str">
        <f>IFERROR(VLOOKUP(Table1[[#This Row],[Account]],Dimentions!$S$6:$V$233,2,FALSE),"")</f>
        <v/>
      </c>
      <c r="I1287" s="62">
        <f>_xlfn.NUMBERVALUE(LEFT(Table1[[#This Row],[Account]],1))</f>
        <v>0</v>
      </c>
      <c r="J1287" s="62" t="str">
        <f>IFERROR(VLOOKUP(Table1[[#This Row],[Budget Code Description]],Table6[#All],7,FALSE),"")</f>
        <v/>
      </c>
      <c r="K1287" s="143" t="str">
        <f>IFERROR(VLOOKUP(Table1[[#This Row],[Budget Code Description]],Table6[#All],8,FALSE),"")</f>
        <v/>
      </c>
      <c r="L1287" s="63"/>
      <c r="M1287" s="65" t="str">
        <f>IFERROR(VLOOKUP(Table1[[#This Row],[Staff ID]],Table2[],2,FALSE),"")</f>
        <v/>
      </c>
      <c r="N1287" s="211" t="str">
        <f>IFERROR(IF(VLOOKUP(Table1[[#This Row],[Budget Code Description]],Dimentions!$X$6:$AC$97,4,FALSE)="","",VLOOKUP(Table1[[#This Row],[Budget Code Description]],Dimentions!$X$6:$AC$97,4,FALSE)),"")</f>
        <v/>
      </c>
      <c r="O1287" s="65" t="str">
        <f>IFERROR(VLOOKUP(Table1[[#This Row],[Vendor ID]],Table549[],2,FALSE),"")</f>
        <v/>
      </c>
      <c r="P1287" s="63"/>
      <c r="Q1287" s="143" t="str">
        <f>IF(Table1[[#This Row],[Posting Date]]&lt;&gt;"",$D$9,"")</f>
        <v/>
      </c>
      <c r="R1287" s="159" t="str">
        <f>IF(Table1[[#This Row],[Posting Date]]&lt;&gt;"",$D$10,"")</f>
        <v/>
      </c>
      <c r="S1287" s="66"/>
      <c r="T1287" s="63"/>
      <c r="U1287" s="67"/>
      <c r="V1287" s="67"/>
      <c r="W1287" s="67" t="str">
        <f t="shared" si="20"/>
        <v/>
      </c>
      <c r="X1287" s="161" t="str">
        <f>IF(E1287="","",(IF(Table1[[#This Row],[Cur]]="USD",Table1[[#This Row],[Cur_Amount Debit]],Table1[[#This Row],[Cur_Amount Debit]]/Table1[[#This Row],[Exchange Rate]])))</f>
        <v/>
      </c>
      <c r="Y1287" s="161" t="str">
        <f>IF(E1287="","",(IF(Table1[[#This Row],[Cur]]="USD",Table1[[#This Row],[Cur_Amount Credit]],Table1[[#This Row],[Cur_Amount Credit]]/ExchangeRate)))</f>
        <v/>
      </c>
      <c r="Z1287" s="203" t="str">
        <f>IF(E1287="","",(Table1[[#This Row],[Debit USD]]-Table1[[#This Row],[Credit USD]]))</f>
        <v/>
      </c>
      <c r="AA1287" s="122"/>
      <c r="AB1287" s="1"/>
      <c r="AC1287" s="15"/>
      <c r="AD1287" s="15" t="str">
        <f>IF(AND(OR(Table1[[#This Row],[Account]]="15030",Table1[[#This Row],[Account]]="15035",Table1[[#This Row],[Account]]="20150"),Table1[[#This Row],[Vendor ID]]=""),1,"")</f>
        <v/>
      </c>
      <c r="AE1287" s="15"/>
      <c r="AF1287" s="15"/>
      <c r="AG1287" s="15"/>
      <c r="AH1287" s="46" t="str">
        <f>IF(Table1[[#This Row],[Posting Date]]&lt;&gt;"","GJ-"&amp;CountryID,"")</f>
        <v/>
      </c>
      <c r="AI1287" s="59" t="str">
        <f>IF(Table1[[#This Row],[Posting Date]]&lt;&gt;"",Table1[[#This Row],[Posting Date]],"")</f>
        <v/>
      </c>
      <c r="AJ1287" s="46"/>
      <c r="AK1287" s="46" t="str">
        <f>IF(Table1[[#This Row],[Description]]&lt;&gt;"",Table1[[#This Row],[Description]],"")</f>
        <v/>
      </c>
      <c r="AL1287" s="46" t="str">
        <f>IF(Table1[[#This Row],[Posting Date]]&lt;&gt;"",Table1[[#This Row],[Reference Number]],"")</f>
        <v/>
      </c>
      <c r="AM1287" s="46" t="str">
        <f>TRIM(Table1[[#This Row],[Line '#]])</f>
        <v/>
      </c>
      <c r="AN1287" s="46" t="str">
        <f>TRIM(Table1[[#This Row],[Account]])</f>
        <v/>
      </c>
      <c r="AO1287" s="46" t="str">
        <f>IF(Table1[[#This Row],[Posting Date]]&lt;&gt;"",$D$5,"")</f>
        <v/>
      </c>
      <c r="AP1287" s="46" t="str">
        <f>TRIM(Table1[[#This Row],[Departments-Prgrams]])</f>
        <v/>
      </c>
      <c r="AQ1287" s="46" t="str">
        <f>TRIM(Table1[[#This Row],[Grant]])</f>
        <v/>
      </c>
      <c r="AR1287" s="46" t="str">
        <f>TRIM(Table1[[#This Row],[Staff ID]])</f>
        <v/>
      </c>
      <c r="AS1287" s="46" t="str">
        <f>IF(TRIM(Table1[[#This Row],[Budget Code]])=0,"",TRIM(Table1[[#This Row],[Budget Code]]))</f>
        <v/>
      </c>
      <c r="AT1287" s="46" t="str">
        <f>IF(Table1[[#This Row],[Line Description]]&lt;&gt;"",Table1[[#This Row],[Line Description]],"")</f>
        <v/>
      </c>
      <c r="AU1287" s="46" t="str">
        <f>IF(Table1[[#This Row],[Cur_Amount Debit]]&gt;0,ROUND(Table1[[#This Row],[Cur_Amount Debit]],2),"")</f>
        <v/>
      </c>
      <c r="AV1287" s="46" t="str">
        <f>IF(Table1[[#This Row],[Cur_Amount Credit]]&gt;0,ROUND(Table1[[#This Row],[Cur_Amount Credit]],2),"")</f>
        <v/>
      </c>
      <c r="AW1287" s="46" t="str">
        <f>LEFT(Table1[[#This Row],[Cur]],3)</f>
        <v/>
      </c>
      <c r="AX1287" s="59"/>
      <c r="AY1287" s="46"/>
      <c r="AZ1287" s="46" t="str">
        <f>IF(Table1[[#This Row],[Cur]]&lt;&gt;"",IF(Table1[[#This Row],[Cur]]="USD","",ExchangeRate),"")</f>
        <v/>
      </c>
      <c r="BA1287" s="46" t="str">
        <f>IF(Table1[[#This Row],[Grant]]&lt;&gt;"",VLOOKUP(Table1[[#This Row],[Grant]],Grants!B:D,3),"")</f>
        <v/>
      </c>
      <c r="BB1287" s="46" t="str">
        <f>TRIM(Table1[[#This Row],[Vendor ID]])</f>
        <v/>
      </c>
      <c r="BC1287">
        <f>IF(Table1[[#This Row],[Reference Number]]=Q1286,BC1286,BC1286+1)</f>
        <v>2</v>
      </c>
    </row>
    <row r="1288" spans="1:55" ht="11.25" hidden="1" customHeight="1">
      <c r="A1288" s="1"/>
      <c r="B1288" s="88" t="str">
        <f>IF(Table1[[#This Row],[Posting Date]]&lt;&gt;"",IF(Table1[[#This Row],[Reference Number]]=Q1287,B1287+1,1),"")</f>
        <v/>
      </c>
      <c r="C1288" s="61"/>
      <c r="D1288" s="61"/>
      <c r="E1288" s="218"/>
      <c r="F1288" s="143" t="str">
        <f>IFERROR(IF(VLOOKUP(Table1[[#This Row],[Budget Code Description]],Dimentions!$X$6:$AC$132,2,FALSE)="","",VLOOKUP(Table1[[#This Row],[Budget Code Description]],Dimentions!$X$6:$AC$132,2,FALSE)),"")</f>
        <v/>
      </c>
      <c r="G1288" s="143" t="str">
        <f>IFERROR(VLOOKUP(Table1[[#This Row],[Budget Code Description]],Dimentions!$X$6:$AC$132,3,FALSE),"")</f>
        <v/>
      </c>
      <c r="H1288" s="64" t="str">
        <f>IFERROR(VLOOKUP(Table1[[#This Row],[Account]],Dimentions!$S$6:$V$233,2,FALSE),"")</f>
        <v/>
      </c>
      <c r="I1288" s="62">
        <f>_xlfn.NUMBERVALUE(LEFT(Table1[[#This Row],[Account]],1))</f>
        <v>0</v>
      </c>
      <c r="J1288" s="62" t="str">
        <f>IFERROR(VLOOKUP(Table1[[#This Row],[Budget Code Description]],Table6[#All],7,FALSE),"")</f>
        <v/>
      </c>
      <c r="K1288" s="143" t="str">
        <f>IFERROR(VLOOKUP(Table1[[#This Row],[Budget Code Description]],Table6[#All],8,FALSE),"")</f>
        <v/>
      </c>
      <c r="L1288" s="63"/>
      <c r="M1288" s="65" t="str">
        <f>IFERROR(VLOOKUP(Table1[[#This Row],[Staff ID]],Table2[],2,FALSE),"")</f>
        <v/>
      </c>
      <c r="N1288" s="211" t="str">
        <f>IFERROR(IF(VLOOKUP(Table1[[#This Row],[Budget Code Description]],Dimentions!$X$6:$AC$97,4,FALSE)="","",VLOOKUP(Table1[[#This Row],[Budget Code Description]],Dimentions!$X$6:$AC$97,4,FALSE)),"")</f>
        <v/>
      </c>
      <c r="O1288" s="65" t="str">
        <f>IFERROR(VLOOKUP(Table1[[#This Row],[Vendor ID]],Table549[],2,FALSE),"")</f>
        <v/>
      </c>
      <c r="P1288" s="63"/>
      <c r="Q1288" s="143" t="str">
        <f>IF(Table1[[#This Row],[Posting Date]]&lt;&gt;"",$D$9,"")</f>
        <v/>
      </c>
      <c r="R1288" s="159" t="str">
        <f>IF(Table1[[#This Row],[Posting Date]]&lt;&gt;"",$D$10,"")</f>
        <v/>
      </c>
      <c r="S1288" s="66"/>
      <c r="T1288" s="63"/>
      <c r="U1288" s="67"/>
      <c r="V1288" s="67"/>
      <c r="W1288" s="67" t="str">
        <f t="shared" si="20"/>
        <v/>
      </c>
      <c r="X1288" s="161" t="str">
        <f>IF(E1288="","",(IF(Table1[[#This Row],[Cur]]="USD",Table1[[#This Row],[Cur_Amount Debit]],Table1[[#This Row],[Cur_Amount Debit]]/Table1[[#This Row],[Exchange Rate]])))</f>
        <v/>
      </c>
      <c r="Y1288" s="161" t="str">
        <f>IF(E1288="","",(IF(Table1[[#This Row],[Cur]]="USD",Table1[[#This Row],[Cur_Amount Credit]],Table1[[#This Row],[Cur_Amount Credit]]/ExchangeRate)))</f>
        <v/>
      </c>
      <c r="Z1288" s="203" t="str">
        <f>IF(E1288="","",(Table1[[#This Row],[Debit USD]]-Table1[[#This Row],[Credit USD]]))</f>
        <v/>
      </c>
      <c r="AA1288" s="122"/>
      <c r="AB1288" s="1"/>
      <c r="AC1288" s="15"/>
      <c r="AD1288" s="15" t="str">
        <f>IF(AND(OR(Table1[[#This Row],[Account]]="15030",Table1[[#This Row],[Account]]="15035",Table1[[#This Row],[Account]]="20150"),Table1[[#This Row],[Vendor ID]]=""),1,"")</f>
        <v/>
      </c>
      <c r="AE1288" s="15"/>
      <c r="AF1288" s="15"/>
      <c r="AG1288" s="15"/>
      <c r="AH1288" s="46" t="str">
        <f>IF(Table1[[#This Row],[Posting Date]]&lt;&gt;"","GJ-"&amp;CountryID,"")</f>
        <v/>
      </c>
      <c r="AI1288" s="59" t="str">
        <f>IF(Table1[[#This Row],[Posting Date]]&lt;&gt;"",Table1[[#This Row],[Posting Date]],"")</f>
        <v/>
      </c>
      <c r="AJ1288" s="46"/>
      <c r="AK1288" s="46" t="str">
        <f>IF(Table1[[#This Row],[Description]]&lt;&gt;"",Table1[[#This Row],[Description]],"")</f>
        <v/>
      </c>
      <c r="AL1288" s="46" t="str">
        <f>IF(Table1[[#This Row],[Posting Date]]&lt;&gt;"",Table1[[#This Row],[Reference Number]],"")</f>
        <v/>
      </c>
      <c r="AM1288" s="46" t="str">
        <f>TRIM(Table1[[#This Row],[Line '#]])</f>
        <v/>
      </c>
      <c r="AN1288" s="46" t="str">
        <f>TRIM(Table1[[#This Row],[Account]])</f>
        <v/>
      </c>
      <c r="AO1288" s="46" t="str">
        <f>IF(Table1[[#This Row],[Posting Date]]&lt;&gt;"",$D$5,"")</f>
        <v/>
      </c>
      <c r="AP1288" s="46" t="str">
        <f>TRIM(Table1[[#This Row],[Departments-Prgrams]])</f>
        <v/>
      </c>
      <c r="AQ1288" s="46" t="str">
        <f>TRIM(Table1[[#This Row],[Grant]])</f>
        <v/>
      </c>
      <c r="AR1288" s="46" t="str">
        <f>TRIM(Table1[[#This Row],[Staff ID]])</f>
        <v/>
      </c>
      <c r="AS1288" s="46" t="str">
        <f>IF(TRIM(Table1[[#This Row],[Budget Code]])=0,"",TRIM(Table1[[#This Row],[Budget Code]]))</f>
        <v/>
      </c>
      <c r="AT1288" s="46" t="str">
        <f>IF(Table1[[#This Row],[Line Description]]&lt;&gt;"",Table1[[#This Row],[Line Description]],"")</f>
        <v/>
      </c>
      <c r="AU1288" s="46" t="str">
        <f>IF(Table1[[#This Row],[Cur_Amount Debit]]&gt;0,ROUND(Table1[[#This Row],[Cur_Amount Debit]],2),"")</f>
        <v/>
      </c>
      <c r="AV1288" s="46" t="str">
        <f>IF(Table1[[#This Row],[Cur_Amount Credit]]&gt;0,ROUND(Table1[[#This Row],[Cur_Amount Credit]],2),"")</f>
        <v/>
      </c>
      <c r="AW1288" s="46" t="str">
        <f>LEFT(Table1[[#This Row],[Cur]],3)</f>
        <v/>
      </c>
      <c r="AX1288" s="59"/>
      <c r="AY1288" s="46"/>
      <c r="AZ1288" s="46" t="str">
        <f>IF(Table1[[#This Row],[Cur]]&lt;&gt;"",IF(Table1[[#This Row],[Cur]]="USD","",ExchangeRate),"")</f>
        <v/>
      </c>
      <c r="BA1288" s="46" t="str">
        <f>IF(Table1[[#This Row],[Grant]]&lt;&gt;"",VLOOKUP(Table1[[#This Row],[Grant]],Grants!B:D,3),"")</f>
        <v/>
      </c>
      <c r="BB1288" s="46" t="str">
        <f>TRIM(Table1[[#This Row],[Vendor ID]])</f>
        <v/>
      </c>
      <c r="BC1288">
        <f>IF(Table1[[#This Row],[Reference Number]]=Q1287,BC1287,BC1287+1)</f>
        <v>2</v>
      </c>
    </row>
    <row r="1289" spans="1:55" ht="11.25" hidden="1" customHeight="1">
      <c r="A1289" s="1"/>
      <c r="B1289" s="88" t="str">
        <f>IF(Table1[[#This Row],[Posting Date]]&lt;&gt;"",IF(Table1[[#This Row],[Reference Number]]=Q1288,B1288+1,1),"")</f>
        <v/>
      </c>
      <c r="C1289" s="61"/>
      <c r="D1289" s="61"/>
      <c r="E1289" s="218"/>
      <c r="F1289" s="143" t="str">
        <f>IFERROR(IF(VLOOKUP(Table1[[#This Row],[Budget Code Description]],Dimentions!$X$6:$AC$132,2,FALSE)="","",VLOOKUP(Table1[[#This Row],[Budget Code Description]],Dimentions!$X$6:$AC$132,2,FALSE)),"")</f>
        <v/>
      </c>
      <c r="G1289" s="143" t="str">
        <f>IFERROR(VLOOKUP(Table1[[#This Row],[Budget Code Description]],Dimentions!$X$6:$AC$132,3,FALSE),"")</f>
        <v/>
      </c>
      <c r="H1289" s="64" t="str">
        <f>IFERROR(VLOOKUP(Table1[[#This Row],[Account]],Dimentions!$S$6:$V$233,2,FALSE),"")</f>
        <v/>
      </c>
      <c r="I1289" s="62">
        <f>_xlfn.NUMBERVALUE(LEFT(Table1[[#This Row],[Account]],1))</f>
        <v>0</v>
      </c>
      <c r="J1289" s="62" t="str">
        <f>IFERROR(VLOOKUP(Table1[[#This Row],[Budget Code Description]],Table6[#All],7,FALSE),"")</f>
        <v/>
      </c>
      <c r="K1289" s="143" t="str">
        <f>IFERROR(VLOOKUP(Table1[[#This Row],[Budget Code Description]],Table6[#All],8,FALSE),"")</f>
        <v/>
      </c>
      <c r="L1289" s="63"/>
      <c r="M1289" s="65" t="str">
        <f>IFERROR(VLOOKUP(Table1[[#This Row],[Staff ID]],Table2[],2,FALSE),"")</f>
        <v/>
      </c>
      <c r="N1289" s="211" t="str">
        <f>IFERROR(IF(VLOOKUP(Table1[[#This Row],[Budget Code Description]],Dimentions!$X$6:$AC$97,4,FALSE)="","",VLOOKUP(Table1[[#This Row],[Budget Code Description]],Dimentions!$X$6:$AC$97,4,FALSE)),"")</f>
        <v/>
      </c>
      <c r="O1289" s="65" t="str">
        <f>IFERROR(VLOOKUP(Table1[[#This Row],[Vendor ID]],Table549[],2,FALSE),"")</f>
        <v/>
      </c>
      <c r="P1289" s="63"/>
      <c r="Q1289" s="143" t="str">
        <f>IF(Table1[[#This Row],[Posting Date]]&lt;&gt;"",$D$9,"")</f>
        <v/>
      </c>
      <c r="R1289" s="159" t="str">
        <f>IF(Table1[[#This Row],[Posting Date]]&lt;&gt;"",$D$10,"")</f>
        <v/>
      </c>
      <c r="S1289" s="66"/>
      <c r="T1289" s="63"/>
      <c r="U1289" s="67"/>
      <c r="V1289" s="67"/>
      <c r="W1289" s="67" t="str">
        <f t="shared" si="20"/>
        <v/>
      </c>
      <c r="X1289" s="161" t="str">
        <f>IF(E1289="","",(IF(Table1[[#This Row],[Cur]]="USD",Table1[[#This Row],[Cur_Amount Debit]],Table1[[#This Row],[Cur_Amount Debit]]/Table1[[#This Row],[Exchange Rate]])))</f>
        <v/>
      </c>
      <c r="Y1289" s="161" t="str">
        <f>IF(E1289="","",(IF(Table1[[#This Row],[Cur]]="USD",Table1[[#This Row],[Cur_Amount Credit]],Table1[[#This Row],[Cur_Amount Credit]]/ExchangeRate)))</f>
        <v/>
      </c>
      <c r="Z1289" s="203" t="str">
        <f>IF(E1289="","",(Table1[[#This Row],[Debit USD]]-Table1[[#This Row],[Credit USD]]))</f>
        <v/>
      </c>
      <c r="AA1289" s="122"/>
      <c r="AB1289" s="1"/>
      <c r="AC1289" s="15"/>
      <c r="AD1289" s="15" t="str">
        <f>IF(AND(OR(Table1[[#This Row],[Account]]="15030",Table1[[#This Row],[Account]]="15035",Table1[[#This Row],[Account]]="20150"),Table1[[#This Row],[Vendor ID]]=""),1,"")</f>
        <v/>
      </c>
      <c r="AE1289" s="15"/>
      <c r="AF1289" s="15"/>
      <c r="AG1289" s="15"/>
      <c r="AH1289" s="46" t="str">
        <f>IF(Table1[[#This Row],[Posting Date]]&lt;&gt;"","GJ-"&amp;CountryID,"")</f>
        <v/>
      </c>
      <c r="AI1289" s="59" t="str">
        <f>IF(Table1[[#This Row],[Posting Date]]&lt;&gt;"",Table1[[#This Row],[Posting Date]],"")</f>
        <v/>
      </c>
      <c r="AJ1289" s="46"/>
      <c r="AK1289" s="46" t="str">
        <f>IF(Table1[[#This Row],[Description]]&lt;&gt;"",Table1[[#This Row],[Description]],"")</f>
        <v/>
      </c>
      <c r="AL1289" s="46" t="str">
        <f>IF(Table1[[#This Row],[Posting Date]]&lt;&gt;"",Table1[[#This Row],[Reference Number]],"")</f>
        <v/>
      </c>
      <c r="AM1289" s="46" t="str">
        <f>TRIM(Table1[[#This Row],[Line '#]])</f>
        <v/>
      </c>
      <c r="AN1289" s="46" t="str">
        <f>TRIM(Table1[[#This Row],[Account]])</f>
        <v/>
      </c>
      <c r="AO1289" s="46" t="str">
        <f>IF(Table1[[#This Row],[Posting Date]]&lt;&gt;"",$D$5,"")</f>
        <v/>
      </c>
      <c r="AP1289" s="46" t="str">
        <f>TRIM(Table1[[#This Row],[Departments-Prgrams]])</f>
        <v/>
      </c>
      <c r="AQ1289" s="46" t="str">
        <f>TRIM(Table1[[#This Row],[Grant]])</f>
        <v/>
      </c>
      <c r="AR1289" s="46" t="str">
        <f>TRIM(Table1[[#This Row],[Staff ID]])</f>
        <v/>
      </c>
      <c r="AS1289" s="46" t="str">
        <f>IF(TRIM(Table1[[#This Row],[Budget Code]])=0,"",TRIM(Table1[[#This Row],[Budget Code]]))</f>
        <v/>
      </c>
      <c r="AT1289" s="46" t="str">
        <f>IF(Table1[[#This Row],[Line Description]]&lt;&gt;"",Table1[[#This Row],[Line Description]],"")</f>
        <v/>
      </c>
      <c r="AU1289" s="46" t="str">
        <f>IF(Table1[[#This Row],[Cur_Amount Debit]]&gt;0,ROUND(Table1[[#This Row],[Cur_Amount Debit]],2),"")</f>
        <v/>
      </c>
      <c r="AV1289" s="46" t="str">
        <f>IF(Table1[[#This Row],[Cur_Amount Credit]]&gt;0,ROUND(Table1[[#This Row],[Cur_Amount Credit]],2),"")</f>
        <v/>
      </c>
      <c r="AW1289" s="46" t="str">
        <f>LEFT(Table1[[#This Row],[Cur]],3)</f>
        <v/>
      </c>
      <c r="AX1289" s="59"/>
      <c r="AY1289" s="46"/>
      <c r="AZ1289" s="46" t="str">
        <f>IF(Table1[[#This Row],[Cur]]&lt;&gt;"",IF(Table1[[#This Row],[Cur]]="USD","",ExchangeRate),"")</f>
        <v/>
      </c>
      <c r="BA1289" s="46" t="str">
        <f>IF(Table1[[#This Row],[Grant]]&lt;&gt;"",VLOOKUP(Table1[[#This Row],[Grant]],Grants!B:D,3),"")</f>
        <v/>
      </c>
      <c r="BB1289" s="46" t="str">
        <f>TRIM(Table1[[#This Row],[Vendor ID]])</f>
        <v/>
      </c>
      <c r="BC1289">
        <f>IF(Table1[[#This Row],[Reference Number]]=Q1288,BC1288,BC1288+1)</f>
        <v>2</v>
      </c>
    </row>
    <row r="1290" spans="1:55" ht="11.25" hidden="1" customHeight="1">
      <c r="A1290" s="1"/>
      <c r="B1290" s="88" t="str">
        <f>IF(Table1[[#This Row],[Posting Date]]&lt;&gt;"",IF(Table1[[#This Row],[Reference Number]]=Q1289,B1289+1,1),"")</f>
        <v/>
      </c>
      <c r="C1290" s="61"/>
      <c r="D1290" s="61"/>
      <c r="E1290" s="218"/>
      <c r="F1290" s="143" t="str">
        <f>IFERROR(IF(VLOOKUP(Table1[[#This Row],[Budget Code Description]],Dimentions!$X$6:$AC$132,2,FALSE)="","",VLOOKUP(Table1[[#This Row],[Budget Code Description]],Dimentions!$X$6:$AC$132,2,FALSE)),"")</f>
        <v/>
      </c>
      <c r="G1290" s="143" t="str">
        <f>IFERROR(VLOOKUP(Table1[[#This Row],[Budget Code Description]],Dimentions!$X$6:$AC$132,3,FALSE),"")</f>
        <v/>
      </c>
      <c r="H1290" s="64" t="str">
        <f>IFERROR(VLOOKUP(Table1[[#This Row],[Account]],Dimentions!$S$6:$V$233,2,FALSE),"")</f>
        <v/>
      </c>
      <c r="I1290" s="62">
        <f>_xlfn.NUMBERVALUE(LEFT(Table1[[#This Row],[Account]],1))</f>
        <v>0</v>
      </c>
      <c r="J1290" s="62" t="str">
        <f>IFERROR(VLOOKUP(Table1[[#This Row],[Budget Code Description]],Table6[#All],7,FALSE),"")</f>
        <v/>
      </c>
      <c r="K1290" s="143" t="str">
        <f>IFERROR(VLOOKUP(Table1[[#This Row],[Budget Code Description]],Table6[#All],8,FALSE),"")</f>
        <v/>
      </c>
      <c r="L1290" s="63"/>
      <c r="M1290" s="65" t="str">
        <f>IFERROR(VLOOKUP(Table1[[#This Row],[Staff ID]],Table2[],2,FALSE),"")</f>
        <v/>
      </c>
      <c r="N1290" s="211" t="str">
        <f>IFERROR(IF(VLOOKUP(Table1[[#This Row],[Budget Code Description]],Dimentions!$X$6:$AC$97,4,FALSE)="","",VLOOKUP(Table1[[#This Row],[Budget Code Description]],Dimentions!$X$6:$AC$97,4,FALSE)),"")</f>
        <v/>
      </c>
      <c r="O1290" s="65" t="str">
        <f>IFERROR(VLOOKUP(Table1[[#This Row],[Vendor ID]],Table549[],2,FALSE),"")</f>
        <v/>
      </c>
      <c r="P1290" s="63"/>
      <c r="Q1290" s="143" t="str">
        <f>IF(Table1[[#This Row],[Posting Date]]&lt;&gt;"",$D$9,"")</f>
        <v/>
      </c>
      <c r="R1290" s="159" t="str">
        <f>IF(Table1[[#This Row],[Posting Date]]&lt;&gt;"",$D$10,"")</f>
        <v/>
      </c>
      <c r="S1290" s="66"/>
      <c r="T1290" s="63"/>
      <c r="U1290" s="67"/>
      <c r="V1290" s="67"/>
      <c r="W1290" s="67" t="str">
        <f t="shared" si="20"/>
        <v/>
      </c>
      <c r="X1290" s="161" t="str">
        <f>IF(E1290="","",(IF(Table1[[#This Row],[Cur]]="USD",Table1[[#This Row],[Cur_Amount Debit]],Table1[[#This Row],[Cur_Amount Debit]]/Table1[[#This Row],[Exchange Rate]])))</f>
        <v/>
      </c>
      <c r="Y1290" s="161" t="str">
        <f>IF(E1290="","",(IF(Table1[[#This Row],[Cur]]="USD",Table1[[#This Row],[Cur_Amount Credit]],Table1[[#This Row],[Cur_Amount Credit]]/ExchangeRate)))</f>
        <v/>
      </c>
      <c r="Z1290" s="203" t="str">
        <f>IF(E1290="","",(Table1[[#This Row],[Debit USD]]-Table1[[#This Row],[Credit USD]]))</f>
        <v/>
      </c>
      <c r="AA1290" s="122"/>
      <c r="AB1290" s="1"/>
      <c r="AC1290" s="15"/>
      <c r="AD1290" s="15" t="str">
        <f>IF(AND(OR(Table1[[#This Row],[Account]]="15030",Table1[[#This Row],[Account]]="15035",Table1[[#This Row],[Account]]="20150"),Table1[[#This Row],[Vendor ID]]=""),1,"")</f>
        <v/>
      </c>
      <c r="AE1290" s="15"/>
      <c r="AF1290" s="15"/>
      <c r="AG1290" s="15"/>
      <c r="AH1290" s="46" t="str">
        <f>IF(Table1[[#This Row],[Posting Date]]&lt;&gt;"","GJ-"&amp;CountryID,"")</f>
        <v/>
      </c>
      <c r="AI1290" s="59" t="str">
        <f>IF(Table1[[#This Row],[Posting Date]]&lt;&gt;"",Table1[[#This Row],[Posting Date]],"")</f>
        <v/>
      </c>
      <c r="AJ1290" s="46"/>
      <c r="AK1290" s="46" t="str">
        <f>IF(Table1[[#This Row],[Description]]&lt;&gt;"",Table1[[#This Row],[Description]],"")</f>
        <v/>
      </c>
      <c r="AL1290" s="46" t="str">
        <f>IF(Table1[[#This Row],[Posting Date]]&lt;&gt;"",Table1[[#This Row],[Reference Number]],"")</f>
        <v/>
      </c>
      <c r="AM1290" s="46" t="str">
        <f>TRIM(Table1[[#This Row],[Line '#]])</f>
        <v/>
      </c>
      <c r="AN1290" s="46" t="str">
        <f>TRIM(Table1[[#This Row],[Account]])</f>
        <v/>
      </c>
      <c r="AO1290" s="46" t="str">
        <f>IF(Table1[[#This Row],[Posting Date]]&lt;&gt;"",$D$5,"")</f>
        <v/>
      </c>
      <c r="AP1290" s="46" t="str">
        <f>TRIM(Table1[[#This Row],[Departments-Prgrams]])</f>
        <v/>
      </c>
      <c r="AQ1290" s="46" t="str">
        <f>TRIM(Table1[[#This Row],[Grant]])</f>
        <v/>
      </c>
      <c r="AR1290" s="46" t="str">
        <f>TRIM(Table1[[#This Row],[Staff ID]])</f>
        <v/>
      </c>
      <c r="AS1290" s="46" t="str">
        <f>IF(TRIM(Table1[[#This Row],[Budget Code]])=0,"",TRIM(Table1[[#This Row],[Budget Code]]))</f>
        <v/>
      </c>
      <c r="AT1290" s="46" t="str">
        <f>IF(Table1[[#This Row],[Line Description]]&lt;&gt;"",Table1[[#This Row],[Line Description]],"")</f>
        <v/>
      </c>
      <c r="AU1290" s="46" t="str">
        <f>IF(Table1[[#This Row],[Cur_Amount Debit]]&gt;0,ROUND(Table1[[#This Row],[Cur_Amount Debit]],2),"")</f>
        <v/>
      </c>
      <c r="AV1290" s="46" t="str">
        <f>IF(Table1[[#This Row],[Cur_Amount Credit]]&gt;0,ROUND(Table1[[#This Row],[Cur_Amount Credit]],2),"")</f>
        <v/>
      </c>
      <c r="AW1290" s="46" t="str">
        <f>LEFT(Table1[[#This Row],[Cur]],3)</f>
        <v/>
      </c>
      <c r="AX1290" s="59"/>
      <c r="AY1290" s="46"/>
      <c r="AZ1290" s="46" t="str">
        <f>IF(Table1[[#This Row],[Cur]]&lt;&gt;"",IF(Table1[[#This Row],[Cur]]="USD","",ExchangeRate),"")</f>
        <v/>
      </c>
      <c r="BA1290" s="46" t="str">
        <f>IF(Table1[[#This Row],[Grant]]&lt;&gt;"",VLOOKUP(Table1[[#This Row],[Grant]],Grants!B:D,3),"")</f>
        <v/>
      </c>
      <c r="BB1290" s="46" t="str">
        <f>TRIM(Table1[[#This Row],[Vendor ID]])</f>
        <v/>
      </c>
      <c r="BC1290">
        <f>IF(Table1[[#This Row],[Reference Number]]=Q1289,BC1289,BC1289+1)</f>
        <v>2</v>
      </c>
    </row>
    <row r="1291" spans="1:55" ht="11.25" hidden="1" customHeight="1">
      <c r="A1291" s="1"/>
      <c r="B1291" s="88" t="str">
        <f>IF(Table1[[#This Row],[Posting Date]]&lt;&gt;"",IF(Table1[[#This Row],[Reference Number]]=Q1290,B1290+1,1),"")</f>
        <v/>
      </c>
      <c r="C1291" s="61"/>
      <c r="D1291" s="61"/>
      <c r="E1291" s="218"/>
      <c r="F1291" s="143" t="str">
        <f>IFERROR(IF(VLOOKUP(Table1[[#This Row],[Budget Code Description]],Dimentions!$X$6:$AC$132,2,FALSE)="","",VLOOKUP(Table1[[#This Row],[Budget Code Description]],Dimentions!$X$6:$AC$132,2,FALSE)),"")</f>
        <v/>
      </c>
      <c r="G1291" s="143" t="str">
        <f>IFERROR(VLOOKUP(Table1[[#This Row],[Budget Code Description]],Dimentions!$X$6:$AC$132,3,FALSE),"")</f>
        <v/>
      </c>
      <c r="H1291" s="64" t="str">
        <f>IFERROR(VLOOKUP(Table1[[#This Row],[Account]],Dimentions!$S$6:$V$233,2,FALSE),"")</f>
        <v/>
      </c>
      <c r="I1291" s="62">
        <f>_xlfn.NUMBERVALUE(LEFT(Table1[[#This Row],[Account]],1))</f>
        <v>0</v>
      </c>
      <c r="J1291" s="62" t="str">
        <f>IFERROR(VLOOKUP(Table1[[#This Row],[Budget Code Description]],Table6[#All],7,FALSE),"")</f>
        <v/>
      </c>
      <c r="K1291" s="143" t="str">
        <f>IFERROR(VLOOKUP(Table1[[#This Row],[Budget Code Description]],Table6[#All],8,FALSE),"")</f>
        <v/>
      </c>
      <c r="L1291" s="63"/>
      <c r="M1291" s="65" t="str">
        <f>IFERROR(VLOOKUP(Table1[[#This Row],[Staff ID]],Table2[],2,FALSE),"")</f>
        <v/>
      </c>
      <c r="N1291" s="211" t="str">
        <f>IFERROR(IF(VLOOKUP(Table1[[#This Row],[Budget Code Description]],Dimentions!$X$6:$AC$97,4,FALSE)="","",VLOOKUP(Table1[[#This Row],[Budget Code Description]],Dimentions!$X$6:$AC$97,4,FALSE)),"")</f>
        <v/>
      </c>
      <c r="O1291" s="65" t="str">
        <f>IFERROR(VLOOKUP(Table1[[#This Row],[Vendor ID]],Table549[],2,FALSE),"")</f>
        <v/>
      </c>
      <c r="P1291" s="63"/>
      <c r="Q1291" s="143" t="str">
        <f>IF(Table1[[#This Row],[Posting Date]]&lt;&gt;"",$D$9,"")</f>
        <v/>
      </c>
      <c r="R1291" s="159" t="str">
        <f>IF(Table1[[#This Row],[Posting Date]]&lt;&gt;"",$D$10,"")</f>
        <v/>
      </c>
      <c r="S1291" s="66"/>
      <c r="T1291" s="63"/>
      <c r="U1291" s="67"/>
      <c r="V1291" s="67"/>
      <c r="W1291" s="67" t="str">
        <f t="shared" si="20"/>
        <v/>
      </c>
      <c r="X1291" s="161" t="str">
        <f>IF(E1291="","",(IF(Table1[[#This Row],[Cur]]="USD",Table1[[#This Row],[Cur_Amount Debit]],Table1[[#This Row],[Cur_Amount Debit]]/Table1[[#This Row],[Exchange Rate]])))</f>
        <v/>
      </c>
      <c r="Y1291" s="161" t="str">
        <f>IF(E1291="","",(IF(Table1[[#This Row],[Cur]]="USD",Table1[[#This Row],[Cur_Amount Credit]],Table1[[#This Row],[Cur_Amount Credit]]/ExchangeRate)))</f>
        <v/>
      </c>
      <c r="Z1291" s="203" t="str">
        <f>IF(E1291="","",(Table1[[#This Row],[Debit USD]]-Table1[[#This Row],[Credit USD]]))</f>
        <v/>
      </c>
      <c r="AA1291" s="122"/>
      <c r="AB1291" s="1"/>
      <c r="AC1291" s="15"/>
      <c r="AD1291" s="15" t="str">
        <f>IF(AND(OR(Table1[[#This Row],[Account]]="15030",Table1[[#This Row],[Account]]="15035",Table1[[#This Row],[Account]]="20150"),Table1[[#This Row],[Vendor ID]]=""),1,"")</f>
        <v/>
      </c>
      <c r="AE1291" s="15"/>
      <c r="AF1291" s="15"/>
      <c r="AG1291" s="15"/>
      <c r="AH1291" s="46" t="str">
        <f>IF(Table1[[#This Row],[Posting Date]]&lt;&gt;"","GJ-"&amp;CountryID,"")</f>
        <v/>
      </c>
      <c r="AI1291" s="59" t="str">
        <f>IF(Table1[[#This Row],[Posting Date]]&lt;&gt;"",Table1[[#This Row],[Posting Date]],"")</f>
        <v/>
      </c>
      <c r="AJ1291" s="46"/>
      <c r="AK1291" s="46" t="str">
        <f>IF(Table1[[#This Row],[Description]]&lt;&gt;"",Table1[[#This Row],[Description]],"")</f>
        <v/>
      </c>
      <c r="AL1291" s="46" t="str">
        <f>IF(Table1[[#This Row],[Posting Date]]&lt;&gt;"",Table1[[#This Row],[Reference Number]],"")</f>
        <v/>
      </c>
      <c r="AM1291" s="46" t="str">
        <f>TRIM(Table1[[#This Row],[Line '#]])</f>
        <v/>
      </c>
      <c r="AN1291" s="46" t="str">
        <f>TRIM(Table1[[#This Row],[Account]])</f>
        <v/>
      </c>
      <c r="AO1291" s="46" t="str">
        <f>IF(Table1[[#This Row],[Posting Date]]&lt;&gt;"",$D$5,"")</f>
        <v/>
      </c>
      <c r="AP1291" s="46" t="str">
        <f>TRIM(Table1[[#This Row],[Departments-Prgrams]])</f>
        <v/>
      </c>
      <c r="AQ1291" s="46" t="str">
        <f>TRIM(Table1[[#This Row],[Grant]])</f>
        <v/>
      </c>
      <c r="AR1291" s="46" t="str">
        <f>TRIM(Table1[[#This Row],[Staff ID]])</f>
        <v/>
      </c>
      <c r="AS1291" s="46" t="str">
        <f>IF(TRIM(Table1[[#This Row],[Budget Code]])=0,"",TRIM(Table1[[#This Row],[Budget Code]]))</f>
        <v/>
      </c>
      <c r="AT1291" s="46" t="str">
        <f>IF(Table1[[#This Row],[Line Description]]&lt;&gt;"",Table1[[#This Row],[Line Description]],"")</f>
        <v/>
      </c>
      <c r="AU1291" s="46" t="str">
        <f>IF(Table1[[#This Row],[Cur_Amount Debit]]&gt;0,ROUND(Table1[[#This Row],[Cur_Amount Debit]],2),"")</f>
        <v/>
      </c>
      <c r="AV1291" s="46" t="str">
        <f>IF(Table1[[#This Row],[Cur_Amount Credit]]&gt;0,ROUND(Table1[[#This Row],[Cur_Amount Credit]],2),"")</f>
        <v/>
      </c>
      <c r="AW1291" s="46" t="str">
        <f>LEFT(Table1[[#This Row],[Cur]],3)</f>
        <v/>
      </c>
      <c r="AX1291" s="59"/>
      <c r="AY1291" s="46"/>
      <c r="AZ1291" s="46" t="str">
        <f>IF(Table1[[#This Row],[Cur]]&lt;&gt;"",IF(Table1[[#This Row],[Cur]]="USD","",ExchangeRate),"")</f>
        <v/>
      </c>
      <c r="BA1291" s="46" t="str">
        <f>IF(Table1[[#This Row],[Grant]]&lt;&gt;"",VLOOKUP(Table1[[#This Row],[Grant]],Grants!B:D,3),"")</f>
        <v/>
      </c>
      <c r="BB1291" s="46" t="str">
        <f>TRIM(Table1[[#This Row],[Vendor ID]])</f>
        <v/>
      </c>
      <c r="BC1291">
        <f>IF(Table1[[#This Row],[Reference Number]]=Q1290,BC1290,BC1290+1)</f>
        <v>2</v>
      </c>
    </row>
    <row r="1292" spans="1:55" ht="11.25" hidden="1" customHeight="1">
      <c r="A1292" s="1"/>
      <c r="B1292" s="88" t="str">
        <f>IF(Table1[[#This Row],[Posting Date]]&lt;&gt;"",IF(Table1[[#This Row],[Reference Number]]=Q1291,B1291+1,1),"")</f>
        <v/>
      </c>
      <c r="C1292" s="61"/>
      <c r="D1292" s="61"/>
      <c r="E1292" s="218"/>
      <c r="F1292" s="143" t="str">
        <f>IFERROR(IF(VLOOKUP(Table1[[#This Row],[Budget Code Description]],Dimentions!$X$6:$AC$132,2,FALSE)="","",VLOOKUP(Table1[[#This Row],[Budget Code Description]],Dimentions!$X$6:$AC$132,2,FALSE)),"")</f>
        <v/>
      </c>
      <c r="G1292" s="143" t="str">
        <f>IFERROR(VLOOKUP(Table1[[#This Row],[Budget Code Description]],Dimentions!$X$6:$AC$132,3,FALSE),"")</f>
        <v/>
      </c>
      <c r="H1292" s="64" t="str">
        <f>IFERROR(VLOOKUP(Table1[[#This Row],[Account]],Dimentions!$S$6:$V$233,2,FALSE),"")</f>
        <v/>
      </c>
      <c r="I1292" s="62">
        <f>_xlfn.NUMBERVALUE(LEFT(Table1[[#This Row],[Account]],1))</f>
        <v>0</v>
      </c>
      <c r="J1292" s="62" t="str">
        <f>IFERROR(VLOOKUP(Table1[[#This Row],[Budget Code Description]],Table6[#All],7,FALSE),"")</f>
        <v/>
      </c>
      <c r="K1292" s="143" t="str">
        <f>IFERROR(VLOOKUP(Table1[[#This Row],[Budget Code Description]],Table6[#All],8,FALSE),"")</f>
        <v/>
      </c>
      <c r="L1292" s="63"/>
      <c r="M1292" s="65" t="str">
        <f>IFERROR(VLOOKUP(Table1[[#This Row],[Staff ID]],Table2[],2,FALSE),"")</f>
        <v/>
      </c>
      <c r="N1292" s="211" t="str">
        <f>IFERROR(IF(VLOOKUP(Table1[[#This Row],[Budget Code Description]],Dimentions!$X$6:$AC$97,4,FALSE)="","",VLOOKUP(Table1[[#This Row],[Budget Code Description]],Dimentions!$X$6:$AC$97,4,FALSE)),"")</f>
        <v/>
      </c>
      <c r="O1292" s="65" t="str">
        <f>IFERROR(VLOOKUP(Table1[[#This Row],[Vendor ID]],Table549[],2,FALSE),"")</f>
        <v/>
      </c>
      <c r="P1292" s="63"/>
      <c r="Q1292" s="143" t="str">
        <f>IF(Table1[[#This Row],[Posting Date]]&lt;&gt;"",$D$9,"")</f>
        <v/>
      </c>
      <c r="R1292" s="159" t="str">
        <f>IF(Table1[[#This Row],[Posting Date]]&lt;&gt;"",$D$10,"")</f>
        <v/>
      </c>
      <c r="S1292" s="66"/>
      <c r="T1292" s="63"/>
      <c r="U1292" s="67"/>
      <c r="V1292" s="67"/>
      <c r="W1292" s="67" t="str">
        <f t="shared" si="20"/>
        <v/>
      </c>
      <c r="X1292" s="161" t="str">
        <f>IF(E1292="","",(IF(Table1[[#This Row],[Cur]]="USD",Table1[[#This Row],[Cur_Amount Debit]],Table1[[#This Row],[Cur_Amount Debit]]/Table1[[#This Row],[Exchange Rate]])))</f>
        <v/>
      </c>
      <c r="Y1292" s="161" t="str">
        <f>IF(E1292="","",(IF(Table1[[#This Row],[Cur]]="USD",Table1[[#This Row],[Cur_Amount Credit]],Table1[[#This Row],[Cur_Amount Credit]]/ExchangeRate)))</f>
        <v/>
      </c>
      <c r="Z1292" s="203" t="str">
        <f>IF(E1292="","",(Table1[[#This Row],[Debit USD]]-Table1[[#This Row],[Credit USD]]))</f>
        <v/>
      </c>
      <c r="AA1292" s="122"/>
      <c r="AB1292" s="1"/>
      <c r="AC1292" s="15"/>
      <c r="AD1292" s="15" t="str">
        <f>IF(AND(OR(Table1[[#This Row],[Account]]="15030",Table1[[#This Row],[Account]]="15035",Table1[[#This Row],[Account]]="20150"),Table1[[#This Row],[Vendor ID]]=""),1,"")</f>
        <v/>
      </c>
      <c r="AE1292" s="15"/>
      <c r="AF1292" s="15"/>
      <c r="AG1292" s="15"/>
      <c r="AH1292" s="46" t="str">
        <f>IF(Table1[[#This Row],[Posting Date]]&lt;&gt;"","GJ-"&amp;CountryID,"")</f>
        <v/>
      </c>
      <c r="AI1292" s="59" t="str">
        <f>IF(Table1[[#This Row],[Posting Date]]&lt;&gt;"",Table1[[#This Row],[Posting Date]],"")</f>
        <v/>
      </c>
      <c r="AJ1292" s="46"/>
      <c r="AK1292" s="46" t="str">
        <f>IF(Table1[[#This Row],[Description]]&lt;&gt;"",Table1[[#This Row],[Description]],"")</f>
        <v/>
      </c>
      <c r="AL1292" s="46" t="str">
        <f>IF(Table1[[#This Row],[Posting Date]]&lt;&gt;"",Table1[[#This Row],[Reference Number]],"")</f>
        <v/>
      </c>
      <c r="AM1292" s="46" t="str">
        <f>TRIM(Table1[[#This Row],[Line '#]])</f>
        <v/>
      </c>
      <c r="AN1292" s="46" t="str">
        <f>TRIM(Table1[[#This Row],[Account]])</f>
        <v/>
      </c>
      <c r="AO1292" s="46" t="str">
        <f>IF(Table1[[#This Row],[Posting Date]]&lt;&gt;"",$D$5,"")</f>
        <v/>
      </c>
      <c r="AP1292" s="46" t="str">
        <f>TRIM(Table1[[#This Row],[Departments-Prgrams]])</f>
        <v/>
      </c>
      <c r="AQ1292" s="46" t="str">
        <f>TRIM(Table1[[#This Row],[Grant]])</f>
        <v/>
      </c>
      <c r="AR1292" s="46" t="str">
        <f>TRIM(Table1[[#This Row],[Staff ID]])</f>
        <v/>
      </c>
      <c r="AS1292" s="46" t="str">
        <f>IF(TRIM(Table1[[#This Row],[Budget Code]])=0,"",TRIM(Table1[[#This Row],[Budget Code]]))</f>
        <v/>
      </c>
      <c r="AT1292" s="46" t="str">
        <f>IF(Table1[[#This Row],[Line Description]]&lt;&gt;"",Table1[[#This Row],[Line Description]],"")</f>
        <v/>
      </c>
      <c r="AU1292" s="46" t="str">
        <f>IF(Table1[[#This Row],[Cur_Amount Debit]]&gt;0,ROUND(Table1[[#This Row],[Cur_Amount Debit]],2),"")</f>
        <v/>
      </c>
      <c r="AV1292" s="46" t="str">
        <f>IF(Table1[[#This Row],[Cur_Amount Credit]]&gt;0,ROUND(Table1[[#This Row],[Cur_Amount Credit]],2),"")</f>
        <v/>
      </c>
      <c r="AW1292" s="46" t="str">
        <f>LEFT(Table1[[#This Row],[Cur]],3)</f>
        <v/>
      </c>
      <c r="AX1292" s="59"/>
      <c r="AY1292" s="46"/>
      <c r="AZ1292" s="46" t="str">
        <f>IF(Table1[[#This Row],[Cur]]&lt;&gt;"",IF(Table1[[#This Row],[Cur]]="USD","",ExchangeRate),"")</f>
        <v/>
      </c>
      <c r="BA1292" s="46" t="str">
        <f>IF(Table1[[#This Row],[Grant]]&lt;&gt;"",VLOOKUP(Table1[[#This Row],[Grant]],Grants!B:D,3),"")</f>
        <v/>
      </c>
      <c r="BB1292" s="46" t="str">
        <f>TRIM(Table1[[#This Row],[Vendor ID]])</f>
        <v/>
      </c>
      <c r="BC1292">
        <f>IF(Table1[[#This Row],[Reference Number]]=Q1291,BC1291,BC1291+1)</f>
        <v>2</v>
      </c>
    </row>
    <row r="1293" spans="1:55" ht="11.25" hidden="1" customHeight="1">
      <c r="A1293" s="1"/>
      <c r="B1293" s="88" t="str">
        <f>IF(Table1[[#This Row],[Posting Date]]&lt;&gt;"",IF(Table1[[#This Row],[Reference Number]]=Q1292,B1292+1,1),"")</f>
        <v/>
      </c>
      <c r="C1293" s="61"/>
      <c r="D1293" s="61"/>
      <c r="E1293" s="218"/>
      <c r="F1293" s="143" t="str">
        <f>IFERROR(IF(VLOOKUP(Table1[[#This Row],[Budget Code Description]],Dimentions!$X$6:$AC$132,2,FALSE)="","",VLOOKUP(Table1[[#This Row],[Budget Code Description]],Dimentions!$X$6:$AC$132,2,FALSE)),"")</f>
        <v/>
      </c>
      <c r="G1293" s="143" t="str">
        <f>IFERROR(VLOOKUP(Table1[[#This Row],[Budget Code Description]],Dimentions!$X$6:$AC$132,3,FALSE),"")</f>
        <v/>
      </c>
      <c r="H1293" s="64" t="str">
        <f>IFERROR(VLOOKUP(Table1[[#This Row],[Account]],Dimentions!$S$6:$V$233,2,FALSE),"")</f>
        <v/>
      </c>
      <c r="I1293" s="62">
        <f>_xlfn.NUMBERVALUE(LEFT(Table1[[#This Row],[Account]],1))</f>
        <v>0</v>
      </c>
      <c r="J1293" s="62" t="str">
        <f>IFERROR(VLOOKUP(Table1[[#This Row],[Budget Code Description]],Table6[#All],7,FALSE),"")</f>
        <v/>
      </c>
      <c r="K1293" s="143" t="str">
        <f>IFERROR(VLOOKUP(Table1[[#This Row],[Budget Code Description]],Table6[#All],8,FALSE),"")</f>
        <v/>
      </c>
      <c r="L1293" s="63"/>
      <c r="M1293" s="65" t="str">
        <f>IFERROR(VLOOKUP(Table1[[#This Row],[Staff ID]],Table2[],2,FALSE),"")</f>
        <v/>
      </c>
      <c r="N1293" s="211" t="str">
        <f>IFERROR(IF(VLOOKUP(Table1[[#This Row],[Budget Code Description]],Dimentions!$X$6:$AC$97,4,FALSE)="","",VLOOKUP(Table1[[#This Row],[Budget Code Description]],Dimentions!$X$6:$AC$97,4,FALSE)),"")</f>
        <v/>
      </c>
      <c r="O1293" s="65" t="str">
        <f>IFERROR(VLOOKUP(Table1[[#This Row],[Vendor ID]],Table549[],2,FALSE),"")</f>
        <v/>
      </c>
      <c r="P1293" s="63"/>
      <c r="Q1293" s="143" t="str">
        <f>IF(Table1[[#This Row],[Posting Date]]&lt;&gt;"",$D$9,"")</f>
        <v/>
      </c>
      <c r="R1293" s="159" t="str">
        <f>IF(Table1[[#This Row],[Posting Date]]&lt;&gt;"",$D$10,"")</f>
        <v/>
      </c>
      <c r="S1293" s="66"/>
      <c r="T1293" s="63"/>
      <c r="U1293" s="67"/>
      <c r="V1293" s="67"/>
      <c r="W1293" s="67" t="str">
        <f t="shared" si="20"/>
        <v/>
      </c>
      <c r="X1293" s="161" t="str">
        <f>IF(E1293="","",(IF(Table1[[#This Row],[Cur]]="USD",Table1[[#This Row],[Cur_Amount Debit]],Table1[[#This Row],[Cur_Amount Debit]]/Table1[[#This Row],[Exchange Rate]])))</f>
        <v/>
      </c>
      <c r="Y1293" s="161" t="str">
        <f>IF(E1293="","",(IF(Table1[[#This Row],[Cur]]="USD",Table1[[#This Row],[Cur_Amount Credit]],Table1[[#This Row],[Cur_Amount Credit]]/ExchangeRate)))</f>
        <v/>
      </c>
      <c r="Z1293" s="203" t="str">
        <f>IF(E1293="","",(Table1[[#This Row],[Debit USD]]-Table1[[#This Row],[Credit USD]]))</f>
        <v/>
      </c>
      <c r="AA1293" s="122"/>
      <c r="AB1293" s="1"/>
      <c r="AC1293" s="15"/>
      <c r="AD1293" s="15" t="str">
        <f>IF(AND(OR(Table1[[#This Row],[Account]]="15030",Table1[[#This Row],[Account]]="15035",Table1[[#This Row],[Account]]="20150"),Table1[[#This Row],[Vendor ID]]=""),1,"")</f>
        <v/>
      </c>
      <c r="AE1293" s="15"/>
      <c r="AF1293" s="15"/>
      <c r="AG1293" s="15"/>
      <c r="AH1293" s="46" t="str">
        <f>IF(Table1[[#This Row],[Posting Date]]&lt;&gt;"","GJ-"&amp;CountryID,"")</f>
        <v/>
      </c>
      <c r="AI1293" s="59" t="str">
        <f>IF(Table1[[#This Row],[Posting Date]]&lt;&gt;"",Table1[[#This Row],[Posting Date]],"")</f>
        <v/>
      </c>
      <c r="AJ1293" s="46"/>
      <c r="AK1293" s="46" t="str">
        <f>IF(Table1[[#This Row],[Description]]&lt;&gt;"",Table1[[#This Row],[Description]],"")</f>
        <v/>
      </c>
      <c r="AL1293" s="46" t="str">
        <f>IF(Table1[[#This Row],[Posting Date]]&lt;&gt;"",Table1[[#This Row],[Reference Number]],"")</f>
        <v/>
      </c>
      <c r="AM1293" s="46" t="str">
        <f>TRIM(Table1[[#This Row],[Line '#]])</f>
        <v/>
      </c>
      <c r="AN1293" s="46" t="str">
        <f>TRIM(Table1[[#This Row],[Account]])</f>
        <v/>
      </c>
      <c r="AO1293" s="46" t="str">
        <f>IF(Table1[[#This Row],[Posting Date]]&lt;&gt;"",$D$5,"")</f>
        <v/>
      </c>
      <c r="AP1293" s="46" t="str">
        <f>TRIM(Table1[[#This Row],[Departments-Prgrams]])</f>
        <v/>
      </c>
      <c r="AQ1293" s="46" t="str">
        <f>TRIM(Table1[[#This Row],[Grant]])</f>
        <v/>
      </c>
      <c r="AR1293" s="46" t="str">
        <f>TRIM(Table1[[#This Row],[Staff ID]])</f>
        <v/>
      </c>
      <c r="AS1293" s="46" t="str">
        <f>IF(TRIM(Table1[[#This Row],[Budget Code]])=0,"",TRIM(Table1[[#This Row],[Budget Code]]))</f>
        <v/>
      </c>
      <c r="AT1293" s="46" t="str">
        <f>IF(Table1[[#This Row],[Line Description]]&lt;&gt;"",Table1[[#This Row],[Line Description]],"")</f>
        <v/>
      </c>
      <c r="AU1293" s="46" t="str">
        <f>IF(Table1[[#This Row],[Cur_Amount Debit]]&gt;0,ROUND(Table1[[#This Row],[Cur_Amount Debit]],2),"")</f>
        <v/>
      </c>
      <c r="AV1293" s="46" t="str">
        <f>IF(Table1[[#This Row],[Cur_Amount Credit]]&gt;0,ROUND(Table1[[#This Row],[Cur_Amount Credit]],2),"")</f>
        <v/>
      </c>
      <c r="AW1293" s="46" t="str">
        <f>LEFT(Table1[[#This Row],[Cur]],3)</f>
        <v/>
      </c>
      <c r="AX1293" s="59"/>
      <c r="AY1293" s="46"/>
      <c r="AZ1293" s="46" t="str">
        <f>IF(Table1[[#This Row],[Cur]]&lt;&gt;"",IF(Table1[[#This Row],[Cur]]="USD","",ExchangeRate),"")</f>
        <v/>
      </c>
      <c r="BA1293" s="46" t="str">
        <f>IF(Table1[[#This Row],[Grant]]&lt;&gt;"",VLOOKUP(Table1[[#This Row],[Grant]],Grants!B:D,3),"")</f>
        <v/>
      </c>
      <c r="BB1293" s="46" t="str">
        <f>TRIM(Table1[[#This Row],[Vendor ID]])</f>
        <v/>
      </c>
      <c r="BC1293">
        <f>IF(Table1[[#This Row],[Reference Number]]=Q1292,BC1292,BC1292+1)</f>
        <v>2</v>
      </c>
    </row>
    <row r="1294" spans="1:55" ht="11.25" hidden="1" customHeight="1">
      <c r="A1294" s="1"/>
      <c r="B1294" s="88" t="str">
        <f>IF(Table1[[#This Row],[Posting Date]]&lt;&gt;"",IF(Table1[[#This Row],[Reference Number]]=Q1293,B1293+1,1),"")</f>
        <v/>
      </c>
      <c r="C1294" s="61"/>
      <c r="D1294" s="61"/>
      <c r="E1294" s="218"/>
      <c r="F1294" s="143" t="str">
        <f>IFERROR(IF(VLOOKUP(Table1[[#This Row],[Budget Code Description]],Dimentions!$X$6:$AC$132,2,FALSE)="","",VLOOKUP(Table1[[#This Row],[Budget Code Description]],Dimentions!$X$6:$AC$132,2,FALSE)),"")</f>
        <v/>
      </c>
      <c r="G1294" s="143" t="str">
        <f>IFERROR(VLOOKUP(Table1[[#This Row],[Budget Code Description]],Dimentions!$X$6:$AC$132,3,FALSE),"")</f>
        <v/>
      </c>
      <c r="H1294" s="64" t="str">
        <f>IFERROR(VLOOKUP(Table1[[#This Row],[Account]],Dimentions!$S$6:$V$233,2,FALSE),"")</f>
        <v/>
      </c>
      <c r="I1294" s="62">
        <f>_xlfn.NUMBERVALUE(LEFT(Table1[[#This Row],[Account]],1))</f>
        <v>0</v>
      </c>
      <c r="J1294" s="62" t="str">
        <f>IFERROR(VLOOKUP(Table1[[#This Row],[Budget Code Description]],Table6[#All],7,FALSE),"")</f>
        <v/>
      </c>
      <c r="K1294" s="143" t="str">
        <f>IFERROR(VLOOKUP(Table1[[#This Row],[Budget Code Description]],Table6[#All],8,FALSE),"")</f>
        <v/>
      </c>
      <c r="L1294" s="63"/>
      <c r="M1294" s="65" t="str">
        <f>IFERROR(VLOOKUP(Table1[[#This Row],[Staff ID]],Table2[],2,FALSE),"")</f>
        <v/>
      </c>
      <c r="N1294" s="211" t="str">
        <f>IFERROR(IF(VLOOKUP(Table1[[#This Row],[Budget Code Description]],Dimentions!$X$6:$AC$97,4,FALSE)="","",VLOOKUP(Table1[[#This Row],[Budget Code Description]],Dimentions!$X$6:$AC$97,4,FALSE)),"")</f>
        <v/>
      </c>
      <c r="O1294" s="65" t="str">
        <f>IFERROR(VLOOKUP(Table1[[#This Row],[Vendor ID]],Table549[],2,FALSE),"")</f>
        <v/>
      </c>
      <c r="P1294" s="63"/>
      <c r="Q1294" s="143" t="str">
        <f>IF(Table1[[#This Row],[Posting Date]]&lt;&gt;"",$D$9,"")</f>
        <v/>
      </c>
      <c r="R1294" s="159" t="str">
        <f>IF(Table1[[#This Row],[Posting Date]]&lt;&gt;"",$D$10,"")</f>
        <v/>
      </c>
      <c r="S1294" s="66"/>
      <c r="T1294" s="63"/>
      <c r="U1294" s="67"/>
      <c r="V1294" s="67"/>
      <c r="W1294" s="67" t="str">
        <f t="shared" si="20"/>
        <v/>
      </c>
      <c r="X1294" s="161" t="str">
        <f>IF(E1294="","",(IF(Table1[[#This Row],[Cur]]="USD",Table1[[#This Row],[Cur_Amount Debit]],Table1[[#This Row],[Cur_Amount Debit]]/Table1[[#This Row],[Exchange Rate]])))</f>
        <v/>
      </c>
      <c r="Y1294" s="161" t="str">
        <f>IF(E1294="","",(IF(Table1[[#This Row],[Cur]]="USD",Table1[[#This Row],[Cur_Amount Credit]],Table1[[#This Row],[Cur_Amount Credit]]/ExchangeRate)))</f>
        <v/>
      </c>
      <c r="Z1294" s="203" t="str">
        <f>IF(E1294="","",(Table1[[#This Row],[Debit USD]]-Table1[[#This Row],[Credit USD]]))</f>
        <v/>
      </c>
      <c r="AA1294" s="122"/>
      <c r="AB1294" s="1"/>
      <c r="AC1294" s="15"/>
      <c r="AD1294" s="15" t="str">
        <f>IF(AND(OR(Table1[[#This Row],[Account]]="15030",Table1[[#This Row],[Account]]="15035",Table1[[#This Row],[Account]]="20150"),Table1[[#This Row],[Vendor ID]]=""),1,"")</f>
        <v/>
      </c>
      <c r="AE1294" s="15"/>
      <c r="AF1294" s="15"/>
      <c r="AG1294" s="15"/>
      <c r="AH1294" s="46" t="str">
        <f>IF(Table1[[#This Row],[Posting Date]]&lt;&gt;"","GJ-"&amp;CountryID,"")</f>
        <v/>
      </c>
      <c r="AI1294" s="59" t="str">
        <f>IF(Table1[[#This Row],[Posting Date]]&lt;&gt;"",Table1[[#This Row],[Posting Date]],"")</f>
        <v/>
      </c>
      <c r="AJ1294" s="46"/>
      <c r="AK1294" s="46" t="str">
        <f>IF(Table1[[#This Row],[Description]]&lt;&gt;"",Table1[[#This Row],[Description]],"")</f>
        <v/>
      </c>
      <c r="AL1294" s="46" t="str">
        <f>IF(Table1[[#This Row],[Posting Date]]&lt;&gt;"",Table1[[#This Row],[Reference Number]],"")</f>
        <v/>
      </c>
      <c r="AM1294" s="46" t="str">
        <f>TRIM(Table1[[#This Row],[Line '#]])</f>
        <v/>
      </c>
      <c r="AN1294" s="46" t="str">
        <f>TRIM(Table1[[#This Row],[Account]])</f>
        <v/>
      </c>
      <c r="AO1294" s="46" t="str">
        <f>IF(Table1[[#This Row],[Posting Date]]&lt;&gt;"",$D$5,"")</f>
        <v/>
      </c>
      <c r="AP1294" s="46" t="str">
        <f>TRIM(Table1[[#This Row],[Departments-Prgrams]])</f>
        <v/>
      </c>
      <c r="AQ1294" s="46" t="str">
        <f>TRIM(Table1[[#This Row],[Grant]])</f>
        <v/>
      </c>
      <c r="AR1294" s="46" t="str">
        <f>TRIM(Table1[[#This Row],[Staff ID]])</f>
        <v/>
      </c>
      <c r="AS1294" s="46" t="str">
        <f>IF(TRIM(Table1[[#This Row],[Budget Code]])=0,"",TRIM(Table1[[#This Row],[Budget Code]]))</f>
        <v/>
      </c>
      <c r="AT1294" s="46" t="str">
        <f>IF(Table1[[#This Row],[Line Description]]&lt;&gt;"",Table1[[#This Row],[Line Description]],"")</f>
        <v/>
      </c>
      <c r="AU1294" s="46" t="str">
        <f>IF(Table1[[#This Row],[Cur_Amount Debit]]&gt;0,ROUND(Table1[[#This Row],[Cur_Amount Debit]],2),"")</f>
        <v/>
      </c>
      <c r="AV1294" s="46" t="str">
        <f>IF(Table1[[#This Row],[Cur_Amount Credit]]&gt;0,ROUND(Table1[[#This Row],[Cur_Amount Credit]],2),"")</f>
        <v/>
      </c>
      <c r="AW1294" s="46" t="str">
        <f>LEFT(Table1[[#This Row],[Cur]],3)</f>
        <v/>
      </c>
      <c r="AX1294" s="59"/>
      <c r="AY1294" s="46"/>
      <c r="AZ1294" s="46" t="str">
        <f>IF(Table1[[#This Row],[Cur]]&lt;&gt;"",IF(Table1[[#This Row],[Cur]]="USD","",ExchangeRate),"")</f>
        <v/>
      </c>
      <c r="BA1294" s="46" t="str">
        <f>IF(Table1[[#This Row],[Grant]]&lt;&gt;"",VLOOKUP(Table1[[#This Row],[Grant]],Grants!B:D,3),"")</f>
        <v/>
      </c>
      <c r="BB1294" s="46" t="str">
        <f>TRIM(Table1[[#This Row],[Vendor ID]])</f>
        <v/>
      </c>
      <c r="BC1294">
        <f>IF(Table1[[#This Row],[Reference Number]]=Q1293,BC1293,BC1293+1)</f>
        <v>2</v>
      </c>
    </row>
    <row r="1295" spans="1:55" ht="11.25" hidden="1" customHeight="1">
      <c r="A1295" s="1"/>
      <c r="B1295" s="88" t="str">
        <f>IF(Table1[[#This Row],[Posting Date]]&lt;&gt;"",IF(Table1[[#This Row],[Reference Number]]=Q1294,B1294+1,1),"")</f>
        <v/>
      </c>
      <c r="C1295" s="61"/>
      <c r="D1295" s="61"/>
      <c r="E1295" s="218"/>
      <c r="F1295" s="143" t="str">
        <f>IFERROR(IF(VLOOKUP(Table1[[#This Row],[Budget Code Description]],Dimentions!$X$6:$AC$132,2,FALSE)="","",VLOOKUP(Table1[[#This Row],[Budget Code Description]],Dimentions!$X$6:$AC$132,2,FALSE)),"")</f>
        <v/>
      </c>
      <c r="G1295" s="143" t="str">
        <f>IFERROR(VLOOKUP(Table1[[#This Row],[Budget Code Description]],Dimentions!$X$6:$AC$132,3,FALSE),"")</f>
        <v/>
      </c>
      <c r="H1295" s="64" t="str">
        <f>IFERROR(VLOOKUP(Table1[[#This Row],[Account]],Dimentions!$S$6:$V$233,2,FALSE),"")</f>
        <v/>
      </c>
      <c r="I1295" s="62">
        <f>_xlfn.NUMBERVALUE(LEFT(Table1[[#This Row],[Account]],1))</f>
        <v>0</v>
      </c>
      <c r="J1295" s="62" t="str">
        <f>IFERROR(VLOOKUP(Table1[[#This Row],[Budget Code Description]],Table6[#All],7,FALSE),"")</f>
        <v/>
      </c>
      <c r="K1295" s="143" t="str">
        <f>IFERROR(VLOOKUP(Table1[[#This Row],[Budget Code Description]],Table6[#All],8,FALSE),"")</f>
        <v/>
      </c>
      <c r="L1295" s="63"/>
      <c r="M1295" s="65" t="str">
        <f>IFERROR(VLOOKUP(Table1[[#This Row],[Staff ID]],Table2[],2,FALSE),"")</f>
        <v/>
      </c>
      <c r="N1295" s="211" t="str">
        <f>IFERROR(IF(VLOOKUP(Table1[[#This Row],[Budget Code Description]],Dimentions!$X$6:$AC$97,4,FALSE)="","",VLOOKUP(Table1[[#This Row],[Budget Code Description]],Dimentions!$X$6:$AC$97,4,FALSE)),"")</f>
        <v/>
      </c>
      <c r="O1295" s="65" t="str">
        <f>IFERROR(VLOOKUP(Table1[[#This Row],[Vendor ID]],Table549[],2,FALSE),"")</f>
        <v/>
      </c>
      <c r="P1295" s="63"/>
      <c r="Q1295" s="143" t="str">
        <f>IF(Table1[[#This Row],[Posting Date]]&lt;&gt;"",$D$9,"")</f>
        <v/>
      </c>
      <c r="R1295" s="159" t="str">
        <f>IF(Table1[[#This Row],[Posting Date]]&lt;&gt;"",$D$10,"")</f>
        <v/>
      </c>
      <c r="S1295" s="66"/>
      <c r="T1295" s="63"/>
      <c r="U1295" s="67"/>
      <c r="V1295" s="67"/>
      <c r="W1295" s="67" t="str">
        <f t="shared" si="20"/>
        <v/>
      </c>
      <c r="X1295" s="161" t="str">
        <f>IF(E1295="","",(IF(Table1[[#This Row],[Cur]]="USD",Table1[[#This Row],[Cur_Amount Debit]],Table1[[#This Row],[Cur_Amount Debit]]/Table1[[#This Row],[Exchange Rate]])))</f>
        <v/>
      </c>
      <c r="Y1295" s="161" t="str">
        <f>IF(E1295="","",(IF(Table1[[#This Row],[Cur]]="USD",Table1[[#This Row],[Cur_Amount Credit]],Table1[[#This Row],[Cur_Amount Credit]]/ExchangeRate)))</f>
        <v/>
      </c>
      <c r="Z1295" s="203" t="str">
        <f>IF(E1295="","",(Table1[[#This Row],[Debit USD]]-Table1[[#This Row],[Credit USD]]))</f>
        <v/>
      </c>
      <c r="AA1295" s="122"/>
      <c r="AB1295" s="1"/>
      <c r="AC1295" s="15"/>
      <c r="AD1295" s="15" t="str">
        <f>IF(AND(OR(Table1[[#This Row],[Account]]="15030",Table1[[#This Row],[Account]]="15035",Table1[[#This Row],[Account]]="20150"),Table1[[#This Row],[Vendor ID]]=""),1,"")</f>
        <v/>
      </c>
      <c r="AE1295" s="15"/>
      <c r="AF1295" s="15"/>
      <c r="AG1295" s="15"/>
      <c r="AH1295" s="46" t="str">
        <f>IF(Table1[[#This Row],[Posting Date]]&lt;&gt;"","GJ-"&amp;CountryID,"")</f>
        <v/>
      </c>
      <c r="AI1295" s="59" t="str">
        <f>IF(Table1[[#This Row],[Posting Date]]&lt;&gt;"",Table1[[#This Row],[Posting Date]],"")</f>
        <v/>
      </c>
      <c r="AJ1295" s="46"/>
      <c r="AK1295" s="46" t="str">
        <f>IF(Table1[[#This Row],[Description]]&lt;&gt;"",Table1[[#This Row],[Description]],"")</f>
        <v/>
      </c>
      <c r="AL1295" s="46" t="str">
        <f>IF(Table1[[#This Row],[Posting Date]]&lt;&gt;"",Table1[[#This Row],[Reference Number]],"")</f>
        <v/>
      </c>
      <c r="AM1295" s="46" t="str">
        <f>TRIM(Table1[[#This Row],[Line '#]])</f>
        <v/>
      </c>
      <c r="AN1295" s="46" t="str">
        <f>TRIM(Table1[[#This Row],[Account]])</f>
        <v/>
      </c>
      <c r="AO1295" s="46" t="str">
        <f>IF(Table1[[#This Row],[Posting Date]]&lt;&gt;"",$D$5,"")</f>
        <v/>
      </c>
      <c r="AP1295" s="46" t="str">
        <f>TRIM(Table1[[#This Row],[Departments-Prgrams]])</f>
        <v/>
      </c>
      <c r="AQ1295" s="46" t="str">
        <f>TRIM(Table1[[#This Row],[Grant]])</f>
        <v/>
      </c>
      <c r="AR1295" s="46" t="str">
        <f>TRIM(Table1[[#This Row],[Staff ID]])</f>
        <v/>
      </c>
      <c r="AS1295" s="46" t="str">
        <f>IF(TRIM(Table1[[#This Row],[Budget Code]])=0,"",TRIM(Table1[[#This Row],[Budget Code]]))</f>
        <v/>
      </c>
      <c r="AT1295" s="46" t="str">
        <f>IF(Table1[[#This Row],[Line Description]]&lt;&gt;"",Table1[[#This Row],[Line Description]],"")</f>
        <v/>
      </c>
      <c r="AU1295" s="46" t="str">
        <f>IF(Table1[[#This Row],[Cur_Amount Debit]]&gt;0,ROUND(Table1[[#This Row],[Cur_Amount Debit]],2),"")</f>
        <v/>
      </c>
      <c r="AV1295" s="46" t="str">
        <f>IF(Table1[[#This Row],[Cur_Amount Credit]]&gt;0,ROUND(Table1[[#This Row],[Cur_Amount Credit]],2),"")</f>
        <v/>
      </c>
      <c r="AW1295" s="46" t="str">
        <f>LEFT(Table1[[#This Row],[Cur]],3)</f>
        <v/>
      </c>
      <c r="AX1295" s="59"/>
      <c r="AY1295" s="46"/>
      <c r="AZ1295" s="46" t="str">
        <f>IF(Table1[[#This Row],[Cur]]&lt;&gt;"",IF(Table1[[#This Row],[Cur]]="USD","",ExchangeRate),"")</f>
        <v/>
      </c>
      <c r="BA1295" s="46" t="str">
        <f>IF(Table1[[#This Row],[Grant]]&lt;&gt;"",VLOOKUP(Table1[[#This Row],[Grant]],Grants!B:D,3),"")</f>
        <v/>
      </c>
      <c r="BB1295" s="46" t="str">
        <f>TRIM(Table1[[#This Row],[Vendor ID]])</f>
        <v/>
      </c>
      <c r="BC1295">
        <f>IF(Table1[[#This Row],[Reference Number]]=Q1294,BC1294,BC1294+1)</f>
        <v>2</v>
      </c>
    </row>
    <row r="1296" spans="1:55" ht="11.25" hidden="1" customHeight="1">
      <c r="A1296" s="1"/>
      <c r="B1296" s="88" t="str">
        <f>IF(Table1[[#This Row],[Posting Date]]&lt;&gt;"",IF(Table1[[#This Row],[Reference Number]]=Q1295,B1295+1,1),"")</f>
        <v/>
      </c>
      <c r="C1296" s="61"/>
      <c r="D1296" s="61"/>
      <c r="E1296" s="218"/>
      <c r="F1296" s="143" t="str">
        <f>IFERROR(IF(VLOOKUP(Table1[[#This Row],[Budget Code Description]],Dimentions!$X$6:$AC$132,2,FALSE)="","",VLOOKUP(Table1[[#This Row],[Budget Code Description]],Dimentions!$X$6:$AC$132,2,FALSE)),"")</f>
        <v/>
      </c>
      <c r="G1296" s="143" t="str">
        <f>IFERROR(VLOOKUP(Table1[[#This Row],[Budget Code Description]],Dimentions!$X$6:$AC$132,3,FALSE),"")</f>
        <v/>
      </c>
      <c r="H1296" s="64" t="str">
        <f>IFERROR(VLOOKUP(Table1[[#This Row],[Account]],Dimentions!$S$6:$V$233,2,FALSE),"")</f>
        <v/>
      </c>
      <c r="I1296" s="62">
        <f>_xlfn.NUMBERVALUE(LEFT(Table1[[#This Row],[Account]],1))</f>
        <v>0</v>
      </c>
      <c r="J1296" s="62" t="str">
        <f>IFERROR(VLOOKUP(Table1[[#This Row],[Budget Code Description]],Table6[#All],7,FALSE),"")</f>
        <v/>
      </c>
      <c r="K1296" s="143" t="str">
        <f>IFERROR(VLOOKUP(Table1[[#This Row],[Budget Code Description]],Table6[#All],8,FALSE),"")</f>
        <v/>
      </c>
      <c r="L1296" s="63"/>
      <c r="M1296" s="65" t="str">
        <f>IFERROR(VLOOKUP(Table1[[#This Row],[Staff ID]],Table2[],2,FALSE),"")</f>
        <v/>
      </c>
      <c r="N1296" s="211" t="str">
        <f>IFERROR(IF(VLOOKUP(Table1[[#This Row],[Budget Code Description]],Dimentions!$X$6:$AC$97,4,FALSE)="","",VLOOKUP(Table1[[#This Row],[Budget Code Description]],Dimentions!$X$6:$AC$97,4,FALSE)),"")</f>
        <v/>
      </c>
      <c r="O1296" s="65" t="str">
        <f>IFERROR(VLOOKUP(Table1[[#This Row],[Vendor ID]],Table549[],2,FALSE),"")</f>
        <v/>
      </c>
      <c r="P1296" s="63"/>
      <c r="Q1296" s="143" t="str">
        <f>IF(Table1[[#This Row],[Posting Date]]&lt;&gt;"",$D$9,"")</f>
        <v/>
      </c>
      <c r="R1296" s="159" t="str">
        <f>IF(Table1[[#This Row],[Posting Date]]&lt;&gt;"",$D$10,"")</f>
        <v/>
      </c>
      <c r="S1296" s="66"/>
      <c r="T1296" s="63"/>
      <c r="U1296" s="67"/>
      <c r="V1296" s="67"/>
      <c r="W1296" s="67" t="str">
        <f t="shared" si="20"/>
        <v/>
      </c>
      <c r="X1296" s="161" t="str">
        <f>IF(E1296="","",(IF(Table1[[#This Row],[Cur]]="USD",Table1[[#This Row],[Cur_Amount Debit]],Table1[[#This Row],[Cur_Amount Debit]]/Table1[[#This Row],[Exchange Rate]])))</f>
        <v/>
      </c>
      <c r="Y1296" s="161" t="str">
        <f>IF(E1296="","",(IF(Table1[[#This Row],[Cur]]="USD",Table1[[#This Row],[Cur_Amount Credit]],Table1[[#This Row],[Cur_Amount Credit]]/ExchangeRate)))</f>
        <v/>
      </c>
      <c r="Z1296" s="203" t="str">
        <f>IF(E1296="","",(Table1[[#This Row],[Debit USD]]-Table1[[#This Row],[Credit USD]]))</f>
        <v/>
      </c>
      <c r="AA1296" s="122"/>
      <c r="AB1296" s="1"/>
      <c r="AC1296" s="15"/>
      <c r="AD1296" s="15" t="str">
        <f>IF(AND(OR(Table1[[#This Row],[Account]]="15030",Table1[[#This Row],[Account]]="15035",Table1[[#This Row],[Account]]="20150"),Table1[[#This Row],[Vendor ID]]=""),1,"")</f>
        <v/>
      </c>
      <c r="AE1296" s="15"/>
      <c r="AF1296" s="15"/>
      <c r="AG1296" s="15"/>
      <c r="AH1296" s="46" t="str">
        <f>IF(Table1[[#This Row],[Posting Date]]&lt;&gt;"","GJ-"&amp;CountryID,"")</f>
        <v/>
      </c>
      <c r="AI1296" s="59" t="str">
        <f>IF(Table1[[#This Row],[Posting Date]]&lt;&gt;"",Table1[[#This Row],[Posting Date]],"")</f>
        <v/>
      </c>
      <c r="AJ1296" s="46"/>
      <c r="AK1296" s="46" t="str">
        <f>IF(Table1[[#This Row],[Description]]&lt;&gt;"",Table1[[#This Row],[Description]],"")</f>
        <v/>
      </c>
      <c r="AL1296" s="46" t="str">
        <f>IF(Table1[[#This Row],[Posting Date]]&lt;&gt;"",Table1[[#This Row],[Reference Number]],"")</f>
        <v/>
      </c>
      <c r="AM1296" s="46" t="str">
        <f>TRIM(Table1[[#This Row],[Line '#]])</f>
        <v/>
      </c>
      <c r="AN1296" s="46" t="str">
        <f>TRIM(Table1[[#This Row],[Account]])</f>
        <v/>
      </c>
      <c r="AO1296" s="46" t="str">
        <f>IF(Table1[[#This Row],[Posting Date]]&lt;&gt;"",$D$5,"")</f>
        <v/>
      </c>
      <c r="AP1296" s="46" t="str">
        <f>TRIM(Table1[[#This Row],[Departments-Prgrams]])</f>
        <v/>
      </c>
      <c r="AQ1296" s="46" t="str">
        <f>TRIM(Table1[[#This Row],[Grant]])</f>
        <v/>
      </c>
      <c r="AR1296" s="46" t="str">
        <f>TRIM(Table1[[#This Row],[Staff ID]])</f>
        <v/>
      </c>
      <c r="AS1296" s="46" t="str">
        <f>IF(TRIM(Table1[[#This Row],[Budget Code]])=0,"",TRIM(Table1[[#This Row],[Budget Code]]))</f>
        <v/>
      </c>
      <c r="AT1296" s="46" t="str">
        <f>IF(Table1[[#This Row],[Line Description]]&lt;&gt;"",Table1[[#This Row],[Line Description]],"")</f>
        <v/>
      </c>
      <c r="AU1296" s="46" t="str">
        <f>IF(Table1[[#This Row],[Cur_Amount Debit]]&gt;0,ROUND(Table1[[#This Row],[Cur_Amount Debit]],2),"")</f>
        <v/>
      </c>
      <c r="AV1296" s="46" t="str">
        <f>IF(Table1[[#This Row],[Cur_Amount Credit]]&gt;0,ROUND(Table1[[#This Row],[Cur_Amount Credit]],2),"")</f>
        <v/>
      </c>
      <c r="AW1296" s="46" t="str">
        <f>LEFT(Table1[[#This Row],[Cur]],3)</f>
        <v/>
      </c>
      <c r="AX1296" s="59"/>
      <c r="AY1296" s="46"/>
      <c r="AZ1296" s="46" t="str">
        <f>IF(Table1[[#This Row],[Cur]]&lt;&gt;"",IF(Table1[[#This Row],[Cur]]="USD","",ExchangeRate),"")</f>
        <v/>
      </c>
      <c r="BA1296" s="46" t="str">
        <f>IF(Table1[[#This Row],[Grant]]&lt;&gt;"",VLOOKUP(Table1[[#This Row],[Grant]],Grants!B:D,3),"")</f>
        <v/>
      </c>
      <c r="BB1296" s="46" t="str">
        <f>TRIM(Table1[[#This Row],[Vendor ID]])</f>
        <v/>
      </c>
      <c r="BC1296">
        <f>IF(Table1[[#This Row],[Reference Number]]=Q1295,BC1295,BC1295+1)</f>
        <v>2</v>
      </c>
    </row>
    <row r="1297" spans="1:55" ht="11.25" hidden="1" customHeight="1">
      <c r="A1297" s="1"/>
      <c r="B1297" s="88" t="str">
        <f>IF(Table1[[#This Row],[Posting Date]]&lt;&gt;"",IF(Table1[[#This Row],[Reference Number]]=Q1296,B1296+1,1),"")</f>
        <v/>
      </c>
      <c r="C1297" s="61"/>
      <c r="D1297" s="61"/>
      <c r="E1297" s="218"/>
      <c r="F1297" s="143" t="str">
        <f>IFERROR(IF(VLOOKUP(Table1[[#This Row],[Budget Code Description]],Dimentions!$X$6:$AC$132,2,FALSE)="","",VLOOKUP(Table1[[#This Row],[Budget Code Description]],Dimentions!$X$6:$AC$132,2,FALSE)),"")</f>
        <v/>
      </c>
      <c r="G1297" s="143" t="str">
        <f>IFERROR(VLOOKUP(Table1[[#This Row],[Budget Code Description]],Dimentions!$X$6:$AC$132,3,FALSE),"")</f>
        <v/>
      </c>
      <c r="H1297" s="64" t="str">
        <f>IFERROR(VLOOKUP(Table1[[#This Row],[Account]],Dimentions!$S$6:$V$233,2,FALSE),"")</f>
        <v/>
      </c>
      <c r="I1297" s="62">
        <f>_xlfn.NUMBERVALUE(LEFT(Table1[[#This Row],[Account]],1))</f>
        <v>0</v>
      </c>
      <c r="J1297" s="62" t="str">
        <f>IFERROR(VLOOKUP(Table1[[#This Row],[Budget Code Description]],Table6[#All],7,FALSE),"")</f>
        <v/>
      </c>
      <c r="K1297" s="143" t="str">
        <f>IFERROR(VLOOKUP(Table1[[#This Row],[Budget Code Description]],Table6[#All],8,FALSE),"")</f>
        <v/>
      </c>
      <c r="L1297" s="63"/>
      <c r="M1297" s="65" t="str">
        <f>IFERROR(VLOOKUP(Table1[[#This Row],[Staff ID]],Table2[],2,FALSE),"")</f>
        <v/>
      </c>
      <c r="N1297" s="211" t="str">
        <f>IFERROR(IF(VLOOKUP(Table1[[#This Row],[Budget Code Description]],Dimentions!$X$6:$AC$97,4,FALSE)="","",VLOOKUP(Table1[[#This Row],[Budget Code Description]],Dimentions!$X$6:$AC$97,4,FALSE)),"")</f>
        <v/>
      </c>
      <c r="O1297" s="65" t="str">
        <f>IFERROR(VLOOKUP(Table1[[#This Row],[Vendor ID]],Table549[],2,FALSE),"")</f>
        <v/>
      </c>
      <c r="P1297" s="63"/>
      <c r="Q1297" s="143" t="str">
        <f>IF(Table1[[#This Row],[Posting Date]]&lt;&gt;"",$D$9,"")</f>
        <v/>
      </c>
      <c r="R1297" s="159" t="str">
        <f>IF(Table1[[#This Row],[Posting Date]]&lt;&gt;"",$D$10,"")</f>
        <v/>
      </c>
      <c r="S1297" s="66"/>
      <c r="T1297" s="63"/>
      <c r="U1297" s="67"/>
      <c r="V1297" s="67"/>
      <c r="W1297" s="67" t="str">
        <f t="shared" si="20"/>
        <v/>
      </c>
      <c r="X1297" s="161" t="str">
        <f>IF(E1297="","",(IF(Table1[[#This Row],[Cur]]="USD",Table1[[#This Row],[Cur_Amount Debit]],Table1[[#This Row],[Cur_Amount Debit]]/Table1[[#This Row],[Exchange Rate]])))</f>
        <v/>
      </c>
      <c r="Y1297" s="161" t="str">
        <f>IF(E1297="","",(IF(Table1[[#This Row],[Cur]]="USD",Table1[[#This Row],[Cur_Amount Credit]],Table1[[#This Row],[Cur_Amount Credit]]/ExchangeRate)))</f>
        <v/>
      </c>
      <c r="Z1297" s="203" t="str">
        <f>IF(E1297="","",(Table1[[#This Row],[Debit USD]]-Table1[[#This Row],[Credit USD]]))</f>
        <v/>
      </c>
      <c r="AA1297" s="122"/>
      <c r="AB1297" s="1"/>
      <c r="AC1297" s="15"/>
      <c r="AD1297" s="15" t="str">
        <f>IF(AND(OR(Table1[[#This Row],[Account]]="15030",Table1[[#This Row],[Account]]="15035",Table1[[#This Row],[Account]]="20150"),Table1[[#This Row],[Vendor ID]]=""),1,"")</f>
        <v/>
      </c>
      <c r="AE1297" s="15"/>
      <c r="AF1297" s="15"/>
      <c r="AG1297" s="15"/>
      <c r="AH1297" s="46" t="str">
        <f>IF(Table1[[#This Row],[Posting Date]]&lt;&gt;"","GJ-"&amp;CountryID,"")</f>
        <v/>
      </c>
      <c r="AI1297" s="59" t="str">
        <f>IF(Table1[[#This Row],[Posting Date]]&lt;&gt;"",Table1[[#This Row],[Posting Date]],"")</f>
        <v/>
      </c>
      <c r="AJ1297" s="46"/>
      <c r="AK1297" s="46" t="str">
        <f>IF(Table1[[#This Row],[Description]]&lt;&gt;"",Table1[[#This Row],[Description]],"")</f>
        <v/>
      </c>
      <c r="AL1297" s="46" t="str">
        <f>IF(Table1[[#This Row],[Posting Date]]&lt;&gt;"",Table1[[#This Row],[Reference Number]],"")</f>
        <v/>
      </c>
      <c r="AM1297" s="46" t="str">
        <f>TRIM(Table1[[#This Row],[Line '#]])</f>
        <v/>
      </c>
      <c r="AN1297" s="46" t="str">
        <f>TRIM(Table1[[#This Row],[Account]])</f>
        <v/>
      </c>
      <c r="AO1297" s="46" t="str">
        <f>IF(Table1[[#This Row],[Posting Date]]&lt;&gt;"",$D$5,"")</f>
        <v/>
      </c>
      <c r="AP1297" s="46" t="str">
        <f>TRIM(Table1[[#This Row],[Departments-Prgrams]])</f>
        <v/>
      </c>
      <c r="AQ1297" s="46" t="str">
        <f>TRIM(Table1[[#This Row],[Grant]])</f>
        <v/>
      </c>
      <c r="AR1297" s="46" t="str">
        <f>TRIM(Table1[[#This Row],[Staff ID]])</f>
        <v/>
      </c>
      <c r="AS1297" s="46" t="str">
        <f>IF(TRIM(Table1[[#This Row],[Budget Code]])=0,"",TRIM(Table1[[#This Row],[Budget Code]]))</f>
        <v/>
      </c>
      <c r="AT1297" s="46" t="str">
        <f>IF(Table1[[#This Row],[Line Description]]&lt;&gt;"",Table1[[#This Row],[Line Description]],"")</f>
        <v/>
      </c>
      <c r="AU1297" s="46" t="str">
        <f>IF(Table1[[#This Row],[Cur_Amount Debit]]&gt;0,ROUND(Table1[[#This Row],[Cur_Amount Debit]],2),"")</f>
        <v/>
      </c>
      <c r="AV1297" s="46" t="str">
        <f>IF(Table1[[#This Row],[Cur_Amount Credit]]&gt;0,ROUND(Table1[[#This Row],[Cur_Amount Credit]],2),"")</f>
        <v/>
      </c>
      <c r="AW1297" s="46" t="str">
        <f>LEFT(Table1[[#This Row],[Cur]],3)</f>
        <v/>
      </c>
      <c r="AX1297" s="59"/>
      <c r="AY1297" s="46"/>
      <c r="AZ1297" s="46" t="str">
        <f>IF(Table1[[#This Row],[Cur]]&lt;&gt;"",IF(Table1[[#This Row],[Cur]]="USD","",ExchangeRate),"")</f>
        <v/>
      </c>
      <c r="BA1297" s="46" t="str">
        <f>IF(Table1[[#This Row],[Grant]]&lt;&gt;"",VLOOKUP(Table1[[#This Row],[Grant]],Grants!B:D,3),"")</f>
        <v/>
      </c>
      <c r="BB1297" s="46" t="str">
        <f>TRIM(Table1[[#This Row],[Vendor ID]])</f>
        <v/>
      </c>
      <c r="BC1297">
        <f>IF(Table1[[#This Row],[Reference Number]]=Q1296,BC1296,BC1296+1)</f>
        <v>2</v>
      </c>
    </row>
    <row r="1298" spans="1:55" ht="11.25" hidden="1" customHeight="1">
      <c r="A1298" s="1"/>
      <c r="B1298" s="88" t="str">
        <f>IF(Table1[[#This Row],[Posting Date]]&lt;&gt;"",IF(Table1[[#This Row],[Reference Number]]=Q1297,B1297+1,1),"")</f>
        <v/>
      </c>
      <c r="C1298" s="61"/>
      <c r="D1298" s="61"/>
      <c r="E1298" s="218"/>
      <c r="F1298" s="143" t="str">
        <f>IFERROR(IF(VLOOKUP(Table1[[#This Row],[Budget Code Description]],Dimentions!$X$6:$AC$132,2,FALSE)="","",VLOOKUP(Table1[[#This Row],[Budget Code Description]],Dimentions!$X$6:$AC$132,2,FALSE)),"")</f>
        <v/>
      </c>
      <c r="G1298" s="143" t="str">
        <f>IFERROR(VLOOKUP(Table1[[#This Row],[Budget Code Description]],Dimentions!$X$6:$AC$132,3,FALSE),"")</f>
        <v/>
      </c>
      <c r="H1298" s="64" t="str">
        <f>IFERROR(VLOOKUP(Table1[[#This Row],[Account]],Dimentions!$S$6:$V$233,2,FALSE),"")</f>
        <v/>
      </c>
      <c r="I1298" s="62">
        <f>_xlfn.NUMBERVALUE(LEFT(Table1[[#This Row],[Account]],1))</f>
        <v>0</v>
      </c>
      <c r="J1298" s="62" t="str">
        <f>IFERROR(VLOOKUP(Table1[[#This Row],[Budget Code Description]],Table6[#All],7,FALSE),"")</f>
        <v/>
      </c>
      <c r="K1298" s="143" t="str">
        <f>IFERROR(VLOOKUP(Table1[[#This Row],[Budget Code Description]],Table6[#All],8,FALSE),"")</f>
        <v/>
      </c>
      <c r="L1298" s="63"/>
      <c r="M1298" s="65" t="str">
        <f>IFERROR(VLOOKUP(Table1[[#This Row],[Staff ID]],Table2[],2,FALSE),"")</f>
        <v/>
      </c>
      <c r="N1298" s="211" t="str">
        <f>IFERROR(IF(VLOOKUP(Table1[[#This Row],[Budget Code Description]],Dimentions!$X$6:$AC$97,4,FALSE)="","",VLOOKUP(Table1[[#This Row],[Budget Code Description]],Dimentions!$X$6:$AC$97,4,FALSE)),"")</f>
        <v/>
      </c>
      <c r="O1298" s="65" t="str">
        <f>IFERROR(VLOOKUP(Table1[[#This Row],[Vendor ID]],Table549[],2,FALSE),"")</f>
        <v/>
      </c>
      <c r="P1298" s="63"/>
      <c r="Q1298" s="143" t="str">
        <f>IF(Table1[[#This Row],[Posting Date]]&lt;&gt;"",$D$9,"")</f>
        <v/>
      </c>
      <c r="R1298" s="159" t="str">
        <f>IF(Table1[[#This Row],[Posting Date]]&lt;&gt;"",$D$10,"")</f>
        <v/>
      </c>
      <c r="S1298" s="66"/>
      <c r="T1298" s="63"/>
      <c r="U1298" s="67"/>
      <c r="V1298" s="67"/>
      <c r="W1298" s="67" t="str">
        <f t="shared" si="20"/>
        <v/>
      </c>
      <c r="X1298" s="161" t="str">
        <f>IF(E1298="","",(IF(Table1[[#This Row],[Cur]]="USD",Table1[[#This Row],[Cur_Amount Debit]],Table1[[#This Row],[Cur_Amount Debit]]/Table1[[#This Row],[Exchange Rate]])))</f>
        <v/>
      </c>
      <c r="Y1298" s="161" t="str">
        <f>IF(E1298="","",(IF(Table1[[#This Row],[Cur]]="USD",Table1[[#This Row],[Cur_Amount Credit]],Table1[[#This Row],[Cur_Amount Credit]]/ExchangeRate)))</f>
        <v/>
      </c>
      <c r="Z1298" s="203" t="str">
        <f>IF(E1298="","",(Table1[[#This Row],[Debit USD]]-Table1[[#This Row],[Credit USD]]))</f>
        <v/>
      </c>
      <c r="AA1298" s="122"/>
      <c r="AB1298" s="1"/>
      <c r="AC1298" s="15"/>
      <c r="AD1298" s="15" t="str">
        <f>IF(AND(OR(Table1[[#This Row],[Account]]="15030",Table1[[#This Row],[Account]]="15035",Table1[[#This Row],[Account]]="20150"),Table1[[#This Row],[Vendor ID]]=""),1,"")</f>
        <v/>
      </c>
      <c r="AE1298" s="15"/>
      <c r="AF1298" s="15"/>
      <c r="AG1298" s="15"/>
      <c r="AH1298" s="46" t="str">
        <f>IF(Table1[[#This Row],[Posting Date]]&lt;&gt;"","GJ-"&amp;CountryID,"")</f>
        <v/>
      </c>
      <c r="AI1298" s="59" t="str">
        <f>IF(Table1[[#This Row],[Posting Date]]&lt;&gt;"",Table1[[#This Row],[Posting Date]],"")</f>
        <v/>
      </c>
      <c r="AJ1298" s="46"/>
      <c r="AK1298" s="46" t="str">
        <f>IF(Table1[[#This Row],[Description]]&lt;&gt;"",Table1[[#This Row],[Description]],"")</f>
        <v/>
      </c>
      <c r="AL1298" s="46" t="str">
        <f>IF(Table1[[#This Row],[Posting Date]]&lt;&gt;"",Table1[[#This Row],[Reference Number]],"")</f>
        <v/>
      </c>
      <c r="AM1298" s="46" t="str">
        <f>TRIM(Table1[[#This Row],[Line '#]])</f>
        <v/>
      </c>
      <c r="AN1298" s="46" t="str">
        <f>TRIM(Table1[[#This Row],[Account]])</f>
        <v/>
      </c>
      <c r="AO1298" s="46" t="str">
        <f>IF(Table1[[#This Row],[Posting Date]]&lt;&gt;"",$D$5,"")</f>
        <v/>
      </c>
      <c r="AP1298" s="46" t="str">
        <f>TRIM(Table1[[#This Row],[Departments-Prgrams]])</f>
        <v/>
      </c>
      <c r="AQ1298" s="46" t="str">
        <f>TRIM(Table1[[#This Row],[Grant]])</f>
        <v/>
      </c>
      <c r="AR1298" s="46" t="str">
        <f>TRIM(Table1[[#This Row],[Staff ID]])</f>
        <v/>
      </c>
      <c r="AS1298" s="46" t="str">
        <f>IF(TRIM(Table1[[#This Row],[Budget Code]])=0,"",TRIM(Table1[[#This Row],[Budget Code]]))</f>
        <v/>
      </c>
      <c r="AT1298" s="46" t="str">
        <f>IF(Table1[[#This Row],[Line Description]]&lt;&gt;"",Table1[[#This Row],[Line Description]],"")</f>
        <v/>
      </c>
      <c r="AU1298" s="46" t="str">
        <f>IF(Table1[[#This Row],[Cur_Amount Debit]]&gt;0,ROUND(Table1[[#This Row],[Cur_Amount Debit]],2),"")</f>
        <v/>
      </c>
      <c r="AV1298" s="46" t="str">
        <f>IF(Table1[[#This Row],[Cur_Amount Credit]]&gt;0,ROUND(Table1[[#This Row],[Cur_Amount Credit]],2),"")</f>
        <v/>
      </c>
      <c r="AW1298" s="46" t="str">
        <f>LEFT(Table1[[#This Row],[Cur]],3)</f>
        <v/>
      </c>
      <c r="AX1298" s="59"/>
      <c r="AY1298" s="46"/>
      <c r="AZ1298" s="46" t="str">
        <f>IF(Table1[[#This Row],[Cur]]&lt;&gt;"",IF(Table1[[#This Row],[Cur]]="USD","",ExchangeRate),"")</f>
        <v/>
      </c>
      <c r="BA1298" s="46" t="str">
        <f>IF(Table1[[#This Row],[Grant]]&lt;&gt;"",VLOOKUP(Table1[[#This Row],[Grant]],Grants!B:D,3),"")</f>
        <v/>
      </c>
      <c r="BB1298" s="46" t="str">
        <f>TRIM(Table1[[#This Row],[Vendor ID]])</f>
        <v/>
      </c>
      <c r="BC1298">
        <f>IF(Table1[[#This Row],[Reference Number]]=Q1297,BC1297,BC1297+1)</f>
        <v>2</v>
      </c>
    </row>
    <row r="1299" spans="1:55" ht="11.25" hidden="1" customHeight="1">
      <c r="A1299" s="1"/>
      <c r="B1299" s="88" t="str">
        <f>IF(Table1[[#This Row],[Posting Date]]&lt;&gt;"",IF(Table1[[#This Row],[Reference Number]]=Q1298,B1298+1,1),"")</f>
        <v/>
      </c>
      <c r="C1299" s="61"/>
      <c r="D1299" s="61"/>
      <c r="E1299" s="218"/>
      <c r="F1299" s="143" t="str">
        <f>IFERROR(IF(VLOOKUP(Table1[[#This Row],[Budget Code Description]],Dimentions!$X$6:$AC$132,2,FALSE)="","",VLOOKUP(Table1[[#This Row],[Budget Code Description]],Dimentions!$X$6:$AC$132,2,FALSE)),"")</f>
        <v/>
      </c>
      <c r="G1299" s="143" t="str">
        <f>IFERROR(VLOOKUP(Table1[[#This Row],[Budget Code Description]],Dimentions!$X$6:$AC$132,3,FALSE),"")</f>
        <v/>
      </c>
      <c r="H1299" s="64" t="str">
        <f>IFERROR(VLOOKUP(Table1[[#This Row],[Account]],Dimentions!$S$6:$V$233,2,FALSE),"")</f>
        <v/>
      </c>
      <c r="I1299" s="62">
        <f>_xlfn.NUMBERVALUE(LEFT(Table1[[#This Row],[Account]],1))</f>
        <v>0</v>
      </c>
      <c r="J1299" s="62" t="str">
        <f>IFERROR(VLOOKUP(Table1[[#This Row],[Budget Code Description]],Table6[#All],7,FALSE),"")</f>
        <v/>
      </c>
      <c r="K1299" s="143" t="str">
        <f>IFERROR(VLOOKUP(Table1[[#This Row],[Budget Code Description]],Table6[#All],8,FALSE),"")</f>
        <v/>
      </c>
      <c r="L1299" s="63"/>
      <c r="M1299" s="65" t="str">
        <f>IFERROR(VLOOKUP(Table1[[#This Row],[Staff ID]],Table2[],2,FALSE),"")</f>
        <v/>
      </c>
      <c r="N1299" s="211" t="str">
        <f>IFERROR(IF(VLOOKUP(Table1[[#This Row],[Budget Code Description]],Dimentions!$X$6:$AC$97,4,FALSE)="","",VLOOKUP(Table1[[#This Row],[Budget Code Description]],Dimentions!$X$6:$AC$97,4,FALSE)),"")</f>
        <v/>
      </c>
      <c r="O1299" s="65" t="str">
        <f>IFERROR(VLOOKUP(Table1[[#This Row],[Vendor ID]],Table549[],2,FALSE),"")</f>
        <v/>
      </c>
      <c r="P1299" s="63"/>
      <c r="Q1299" s="143" t="str">
        <f>IF(Table1[[#This Row],[Posting Date]]&lt;&gt;"",$D$9,"")</f>
        <v/>
      </c>
      <c r="R1299" s="159" t="str">
        <f>IF(Table1[[#This Row],[Posting Date]]&lt;&gt;"",$D$10,"")</f>
        <v/>
      </c>
      <c r="S1299" s="66"/>
      <c r="T1299" s="63"/>
      <c r="U1299" s="67"/>
      <c r="V1299" s="67"/>
      <c r="W1299" s="67" t="str">
        <f t="shared" si="20"/>
        <v/>
      </c>
      <c r="X1299" s="161" t="str">
        <f>IF(E1299="","",(IF(Table1[[#This Row],[Cur]]="USD",Table1[[#This Row],[Cur_Amount Debit]],Table1[[#This Row],[Cur_Amount Debit]]/Table1[[#This Row],[Exchange Rate]])))</f>
        <v/>
      </c>
      <c r="Y1299" s="161" t="str">
        <f>IF(E1299="","",(IF(Table1[[#This Row],[Cur]]="USD",Table1[[#This Row],[Cur_Amount Credit]],Table1[[#This Row],[Cur_Amount Credit]]/ExchangeRate)))</f>
        <v/>
      </c>
      <c r="Z1299" s="203" t="str">
        <f>IF(E1299="","",(Table1[[#This Row],[Debit USD]]-Table1[[#This Row],[Credit USD]]))</f>
        <v/>
      </c>
      <c r="AA1299" s="122"/>
      <c r="AB1299" s="1"/>
      <c r="AC1299" s="15"/>
      <c r="AD1299" s="15" t="str">
        <f>IF(AND(OR(Table1[[#This Row],[Account]]="15030",Table1[[#This Row],[Account]]="15035",Table1[[#This Row],[Account]]="20150"),Table1[[#This Row],[Vendor ID]]=""),1,"")</f>
        <v/>
      </c>
      <c r="AE1299" s="15"/>
      <c r="AF1299" s="15"/>
      <c r="AG1299" s="15"/>
      <c r="AH1299" s="46" t="str">
        <f>IF(Table1[[#This Row],[Posting Date]]&lt;&gt;"","GJ-"&amp;CountryID,"")</f>
        <v/>
      </c>
      <c r="AI1299" s="59" t="str">
        <f>IF(Table1[[#This Row],[Posting Date]]&lt;&gt;"",Table1[[#This Row],[Posting Date]],"")</f>
        <v/>
      </c>
      <c r="AJ1299" s="46"/>
      <c r="AK1299" s="46" t="str">
        <f>IF(Table1[[#This Row],[Description]]&lt;&gt;"",Table1[[#This Row],[Description]],"")</f>
        <v/>
      </c>
      <c r="AL1299" s="46" t="str">
        <f>IF(Table1[[#This Row],[Posting Date]]&lt;&gt;"",Table1[[#This Row],[Reference Number]],"")</f>
        <v/>
      </c>
      <c r="AM1299" s="46" t="str">
        <f>TRIM(Table1[[#This Row],[Line '#]])</f>
        <v/>
      </c>
      <c r="AN1299" s="46" t="str">
        <f>TRIM(Table1[[#This Row],[Account]])</f>
        <v/>
      </c>
      <c r="AO1299" s="46" t="str">
        <f>IF(Table1[[#This Row],[Posting Date]]&lt;&gt;"",$D$5,"")</f>
        <v/>
      </c>
      <c r="AP1299" s="46" t="str">
        <f>TRIM(Table1[[#This Row],[Departments-Prgrams]])</f>
        <v/>
      </c>
      <c r="AQ1299" s="46" t="str">
        <f>TRIM(Table1[[#This Row],[Grant]])</f>
        <v/>
      </c>
      <c r="AR1299" s="46" t="str">
        <f>TRIM(Table1[[#This Row],[Staff ID]])</f>
        <v/>
      </c>
      <c r="AS1299" s="46" t="str">
        <f>IF(TRIM(Table1[[#This Row],[Budget Code]])=0,"",TRIM(Table1[[#This Row],[Budget Code]]))</f>
        <v/>
      </c>
      <c r="AT1299" s="46" t="str">
        <f>IF(Table1[[#This Row],[Line Description]]&lt;&gt;"",Table1[[#This Row],[Line Description]],"")</f>
        <v/>
      </c>
      <c r="AU1299" s="46" t="str">
        <f>IF(Table1[[#This Row],[Cur_Amount Debit]]&gt;0,ROUND(Table1[[#This Row],[Cur_Amount Debit]],2),"")</f>
        <v/>
      </c>
      <c r="AV1299" s="46" t="str">
        <f>IF(Table1[[#This Row],[Cur_Amount Credit]]&gt;0,ROUND(Table1[[#This Row],[Cur_Amount Credit]],2),"")</f>
        <v/>
      </c>
      <c r="AW1299" s="46" t="str">
        <f>LEFT(Table1[[#This Row],[Cur]],3)</f>
        <v/>
      </c>
      <c r="AX1299" s="59"/>
      <c r="AY1299" s="46"/>
      <c r="AZ1299" s="46" t="str">
        <f>IF(Table1[[#This Row],[Cur]]&lt;&gt;"",IF(Table1[[#This Row],[Cur]]="USD","",ExchangeRate),"")</f>
        <v/>
      </c>
      <c r="BA1299" s="46" t="str">
        <f>IF(Table1[[#This Row],[Grant]]&lt;&gt;"",VLOOKUP(Table1[[#This Row],[Grant]],Grants!B:D,3),"")</f>
        <v/>
      </c>
      <c r="BB1299" s="46" t="str">
        <f>TRIM(Table1[[#This Row],[Vendor ID]])</f>
        <v/>
      </c>
      <c r="BC1299">
        <f>IF(Table1[[#This Row],[Reference Number]]=Q1298,BC1298,BC1298+1)</f>
        <v>2</v>
      </c>
    </row>
    <row r="1300" spans="1:55" ht="11.25" hidden="1" customHeight="1">
      <c r="A1300" s="1"/>
      <c r="B1300" s="88" t="str">
        <f>IF(Table1[[#This Row],[Posting Date]]&lt;&gt;"",IF(Table1[[#This Row],[Reference Number]]=Q1299,B1299+1,1),"")</f>
        <v/>
      </c>
      <c r="C1300" s="61"/>
      <c r="D1300" s="61"/>
      <c r="E1300" s="218"/>
      <c r="F1300" s="143" t="str">
        <f>IFERROR(IF(VLOOKUP(Table1[[#This Row],[Budget Code Description]],Dimentions!$X$6:$AC$132,2,FALSE)="","",VLOOKUP(Table1[[#This Row],[Budget Code Description]],Dimentions!$X$6:$AC$132,2,FALSE)),"")</f>
        <v/>
      </c>
      <c r="G1300" s="143" t="str">
        <f>IFERROR(VLOOKUP(Table1[[#This Row],[Budget Code Description]],Dimentions!$X$6:$AC$132,3,FALSE),"")</f>
        <v/>
      </c>
      <c r="H1300" s="64" t="str">
        <f>IFERROR(VLOOKUP(Table1[[#This Row],[Account]],Dimentions!$S$6:$V$233,2,FALSE),"")</f>
        <v/>
      </c>
      <c r="I1300" s="62">
        <f>_xlfn.NUMBERVALUE(LEFT(Table1[[#This Row],[Account]],1))</f>
        <v>0</v>
      </c>
      <c r="J1300" s="62" t="str">
        <f>IFERROR(VLOOKUP(Table1[[#This Row],[Budget Code Description]],Table6[#All],7,FALSE),"")</f>
        <v/>
      </c>
      <c r="K1300" s="143" t="str">
        <f>IFERROR(VLOOKUP(Table1[[#This Row],[Budget Code Description]],Table6[#All],8,FALSE),"")</f>
        <v/>
      </c>
      <c r="L1300" s="63"/>
      <c r="M1300" s="65" t="str">
        <f>IFERROR(VLOOKUP(Table1[[#This Row],[Staff ID]],Table2[],2,FALSE),"")</f>
        <v/>
      </c>
      <c r="N1300" s="211" t="str">
        <f>IFERROR(IF(VLOOKUP(Table1[[#This Row],[Budget Code Description]],Dimentions!$X$6:$AC$97,4,FALSE)="","",VLOOKUP(Table1[[#This Row],[Budget Code Description]],Dimentions!$X$6:$AC$97,4,FALSE)),"")</f>
        <v/>
      </c>
      <c r="O1300" s="65" t="str">
        <f>IFERROR(VLOOKUP(Table1[[#This Row],[Vendor ID]],Table549[],2,FALSE),"")</f>
        <v/>
      </c>
      <c r="P1300" s="63"/>
      <c r="Q1300" s="143" t="str">
        <f>IF(Table1[[#This Row],[Posting Date]]&lt;&gt;"",$D$9,"")</f>
        <v/>
      </c>
      <c r="R1300" s="159" t="str">
        <f>IF(Table1[[#This Row],[Posting Date]]&lt;&gt;"",$D$10,"")</f>
        <v/>
      </c>
      <c r="S1300" s="66"/>
      <c r="T1300" s="63"/>
      <c r="U1300" s="67"/>
      <c r="V1300" s="67"/>
      <c r="W1300" s="67" t="str">
        <f t="shared" si="20"/>
        <v/>
      </c>
      <c r="X1300" s="161" t="str">
        <f>IF(E1300="","",(IF(Table1[[#This Row],[Cur]]="USD",Table1[[#This Row],[Cur_Amount Debit]],Table1[[#This Row],[Cur_Amount Debit]]/Table1[[#This Row],[Exchange Rate]])))</f>
        <v/>
      </c>
      <c r="Y1300" s="161" t="str">
        <f>IF(E1300="","",(IF(Table1[[#This Row],[Cur]]="USD",Table1[[#This Row],[Cur_Amount Credit]],Table1[[#This Row],[Cur_Amount Credit]]/ExchangeRate)))</f>
        <v/>
      </c>
      <c r="Z1300" s="203" t="str">
        <f>IF(E1300="","",(Table1[[#This Row],[Debit USD]]-Table1[[#This Row],[Credit USD]]))</f>
        <v/>
      </c>
      <c r="AA1300" s="122"/>
      <c r="AB1300" s="1"/>
      <c r="AC1300" s="15"/>
      <c r="AD1300" s="15" t="str">
        <f>IF(AND(OR(Table1[[#This Row],[Account]]="15030",Table1[[#This Row],[Account]]="15035",Table1[[#This Row],[Account]]="20150"),Table1[[#This Row],[Vendor ID]]=""),1,"")</f>
        <v/>
      </c>
      <c r="AE1300" s="15"/>
      <c r="AF1300" s="15"/>
      <c r="AG1300" s="15"/>
      <c r="AH1300" s="46" t="str">
        <f>IF(Table1[[#This Row],[Posting Date]]&lt;&gt;"","GJ-"&amp;CountryID,"")</f>
        <v/>
      </c>
      <c r="AI1300" s="59" t="str">
        <f>IF(Table1[[#This Row],[Posting Date]]&lt;&gt;"",Table1[[#This Row],[Posting Date]],"")</f>
        <v/>
      </c>
      <c r="AJ1300" s="46"/>
      <c r="AK1300" s="46" t="str">
        <f>IF(Table1[[#This Row],[Description]]&lt;&gt;"",Table1[[#This Row],[Description]],"")</f>
        <v/>
      </c>
      <c r="AL1300" s="46" t="str">
        <f>IF(Table1[[#This Row],[Posting Date]]&lt;&gt;"",Table1[[#This Row],[Reference Number]],"")</f>
        <v/>
      </c>
      <c r="AM1300" s="46" t="str">
        <f>TRIM(Table1[[#This Row],[Line '#]])</f>
        <v/>
      </c>
      <c r="AN1300" s="46" t="str">
        <f>TRIM(Table1[[#This Row],[Account]])</f>
        <v/>
      </c>
      <c r="AO1300" s="46" t="str">
        <f>IF(Table1[[#This Row],[Posting Date]]&lt;&gt;"",$D$5,"")</f>
        <v/>
      </c>
      <c r="AP1300" s="46" t="str">
        <f>TRIM(Table1[[#This Row],[Departments-Prgrams]])</f>
        <v/>
      </c>
      <c r="AQ1300" s="46" t="str">
        <f>TRIM(Table1[[#This Row],[Grant]])</f>
        <v/>
      </c>
      <c r="AR1300" s="46" t="str">
        <f>TRIM(Table1[[#This Row],[Staff ID]])</f>
        <v/>
      </c>
      <c r="AS1300" s="46" t="str">
        <f>IF(TRIM(Table1[[#This Row],[Budget Code]])=0,"",TRIM(Table1[[#This Row],[Budget Code]]))</f>
        <v/>
      </c>
      <c r="AT1300" s="46" t="str">
        <f>IF(Table1[[#This Row],[Line Description]]&lt;&gt;"",Table1[[#This Row],[Line Description]],"")</f>
        <v/>
      </c>
      <c r="AU1300" s="46" t="str">
        <f>IF(Table1[[#This Row],[Cur_Amount Debit]]&gt;0,ROUND(Table1[[#This Row],[Cur_Amount Debit]],2),"")</f>
        <v/>
      </c>
      <c r="AV1300" s="46" t="str">
        <f>IF(Table1[[#This Row],[Cur_Amount Credit]]&gt;0,ROUND(Table1[[#This Row],[Cur_Amount Credit]],2),"")</f>
        <v/>
      </c>
      <c r="AW1300" s="46" t="str">
        <f>LEFT(Table1[[#This Row],[Cur]],3)</f>
        <v/>
      </c>
      <c r="AX1300" s="59"/>
      <c r="AY1300" s="46"/>
      <c r="AZ1300" s="46" t="str">
        <f>IF(Table1[[#This Row],[Cur]]&lt;&gt;"",IF(Table1[[#This Row],[Cur]]="USD","",ExchangeRate),"")</f>
        <v/>
      </c>
      <c r="BA1300" s="46" t="str">
        <f>IF(Table1[[#This Row],[Grant]]&lt;&gt;"",VLOOKUP(Table1[[#This Row],[Grant]],Grants!B:D,3),"")</f>
        <v/>
      </c>
      <c r="BB1300" s="46" t="str">
        <f>TRIM(Table1[[#This Row],[Vendor ID]])</f>
        <v/>
      </c>
      <c r="BC1300">
        <f>IF(Table1[[#This Row],[Reference Number]]=Q1299,BC1299,BC1299+1)</f>
        <v>2</v>
      </c>
    </row>
    <row r="1301" spans="1:55" ht="11.25" hidden="1" customHeight="1">
      <c r="A1301" s="1"/>
      <c r="B1301" s="88" t="str">
        <f>IF(Table1[[#This Row],[Posting Date]]&lt;&gt;"",IF(Table1[[#This Row],[Reference Number]]=Q1300,B1300+1,1),"")</f>
        <v/>
      </c>
      <c r="C1301" s="61"/>
      <c r="D1301" s="61"/>
      <c r="E1301" s="218"/>
      <c r="F1301" s="143" t="str">
        <f>IFERROR(IF(VLOOKUP(Table1[[#This Row],[Budget Code Description]],Dimentions!$X$6:$AC$132,2,FALSE)="","",VLOOKUP(Table1[[#This Row],[Budget Code Description]],Dimentions!$X$6:$AC$132,2,FALSE)),"")</f>
        <v/>
      </c>
      <c r="G1301" s="143" t="str">
        <f>IFERROR(VLOOKUP(Table1[[#This Row],[Budget Code Description]],Dimentions!$X$6:$AC$132,3,FALSE),"")</f>
        <v/>
      </c>
      <c r="H1301" s="64" t="str">
        <f>IFERROR(VLOOKUP(Table1[[#This Row],[Account]],Dimentions!$S$6:$V$233,2,FALSE),"")</f>
        <v/>
      </c>
      <c r="I1301" s="62">
        <f>_xlfn.NUMBERVALUE(LEFT(Table1[[#This Row],[Account]],1))</f>
        <v>0</v>
      </c>
      <c r="J1301" s="62" t="str">
        <f>IFERROR(VLOOKUP(Table1[[#This Row],[Budget Code Description]],Table6[#All],7,FALSE),"")</f>
        <v/>
      </c>
      <c r="K1301" s="143" t="str">
        <f>IFERROR(VLOOKUP(Table1[[#This Row],[Budget Code Description]],Table6[#All],8,FALSE),"")</f>
        <v/>
      </c>
      <c r="L1301" s="63"/>
      <c r="M1301" s="65" t="str">
        <f>IFERROR(VLOOKUP(Table1[[#This Row],[Staff ID]],Table2[],2,FALSE),"")</f>
        <v/>
      </c>
      <c r="N1301" s="211" t="str">
        <f>IFERROR(IF(VLOOKUP(Table1[[#This Row],[Budget Code Description]],Dimentions!$X$6:$AC$97,4,FALSE)="","",VLOOKUP(Table1[[#This Row],[Budget Code Description]],Dimentions!$X$6:$AC$97,4,FALSE)),"")</f>
        <v/>
      </c>
      <c r="O1301" s="65" t="str">
        <f>IFERROR(VLOOKUP(Table1[[#This Row],[Vendor ID]],Table549[],2,FALSE),"")</f>
        <v/>
      </c>
      <c r="P1301" s="63"/>
      <c r="Q1301" s="143" t="str">
        <f>IF(Table1[[#This Row],[Posting Date]]&lt;&gt;"",$D$9,"")</f>
        <v/>
      </c>
      <c r="R1301" s="159" t="str">
        <f>IF(Table1[[#This Row],[Posting Date]]&lt;&gt;"",$D$10,"")</f>
        <v/>
      </c>
      <c r="S1301" s="66"/>
      <c r="T1301" s="63"/>
      <c r="U1301" s="67"/>
      <c r="V1301" s="67"/>
      <c r="W1301" s="67" t="str">
        <f t="shared" si="20"/>
        <v/>
      </c>
      <c r="X1301" s="161" t="str">
        <f>IF(E1301="","",(IF(Table1[[#This Row],[Cur]]="USD",Table1[[#This Row],[Cur_Amount Debit]],Table1[[#This Row],[Cur_Amount Debit]]/Table1[[#This Row],[Exchange Rate]])))</f>
        <v/>
      </c>
      <c r="Y1301" s="161" t="str">
        <f>IF(E1301="","",(IF(Table1[[#This Row],[Cur]]="USD",Table1[[#This Row],[Cur_Amount Credit]],Table1[[#This Row],[Cur_Amount Credit]]/ExchangeRate)))</f>
        <v/>
      </c>
      <c r="Z1301" s="203" t="str">
        <f>IF(E1301="","",(Table1[[#This Row],[Debit USD]]-Table1[[#This Row],[Credit USD]]))</f>
        <v/>
      </c>
      <c r="AA1301" s="122"/>
      <c r="AB1301" s="1"/>
      <c r="AC1301" s="15"/>
      <c r="AD1301" s="15" t="str">
        <f>IF(AND(OR(Table1[[#This Row],[Account]]="15030",Table1[[#This Row],[Account]]="15035",Table1[[#This Row],[Account]]="20150"),Table1[[#This Row],[Vendor ID]]=""),1,"")</f>
        <v/>
      </c>
      <c r="AE1301" s="15"/>
      <c r="AF1301" s="15"/>
      <c r="AG1301" s="15"/>
      <c r="AH1301" s="46" t="str">
        <f>IF(Table1[[#This Row],[Posting Date]]&lt;&gt;"","GJ-"&amp;CountryID,"")</f>
        <v/>
      </c>
      <c r="AI1301" s="59" t="str">
        <f>IF(Table1[[#This Row],[Posting Date]]&lt;&gt;"",Table1[[#This Row],[Posting Date]],"")</f>
        <v/>
      </c>
      <c r="AJ1301" s="46"/>
      <c r="AK1301" s="46" t="str">
        <f>IF(Table1[[#This Row],[Description]]&lt;&gt;"",Table1[[#This Row],[Description]],"")</f>
        <v/>
      </c>
      <c r="AL1301" s="46" t="str">
        <f>IF(Table1[[#This Row],[Posting Date]]&lt;&gt;"",Table1[[#This Row],[Reference Number]],"")</f>
        <v/>
      </c>
      <c r="AM1301" s="46" t="str">
        <f>TRIM(Table1[[#This Row],[Line '#]])</f>
        <v/>
      </c>
      <c r="AN1301" s="46" t="str">
        <f>TRIM(Table1[[#This Row],[Account]])</f>
        <v/>
      </c>
      <c r="AO1301" s="46" t="str">
        <f>IF(Table1[[#This Row],[Posting Date]]&lt;&gt;"",$D$5,"")</f>
        <v/>
      </c>
      <c r="AP1301" s="46" t="str">
        <f>TRIM(Table1[[#This Row],[Departments-Prgrams]])</f>
        <v/>
      </c>
      <c r="AQ1301" s="46" t="str">
        <f>TRIM(Table1[[#This Row],[Grant]])</f>
        <v/>
      </c>
      <c r="AR1301" s="46" t="str">
        <f>TRIM(Table1[[#This Row],[Staff ID]])</f>
        <v/>
      </c>
      <c r="AS1301" s="46" t="str">
        <f>IF(TRIM(Table1[[#This Row],[Budget Code]])=0,"",TRIM(Table1[[#This Row],[Budget Code]]))</f>
        <v/>
      </c>
      <c r="AT1301" s="46" t="str">
        <f>IF(Table1[[#This Row],[Line Description]]&lt;&gt;"",Table1[[#This Row],[Line Description]],"")</f>
        <v/>
      </c>
      <c r="AU1301" s="46" t="str">
        <f>IF(Table1[[#This Row],[Cur_Amount Debit]]&gt;0,ROUND(Table1[[#This Row],[Cur_Amount Debit]],2),"")</f>
        <v/>
      </c>
      <c r="AV1301" s="46" t="str">
        <f>IF(Table1[[#This Row],[Cur_Amount Credit]]&gt;0,ROUND(Table1[[#This Row],[Cur_Amount Credit]],2),"")</f>
        <v/>
      </c>
      <c r="AW1301" s="46" t="str">
        <f>LEFT(Table1[[#This Row],[Cur]],3)</f>
        <v/>
      </c>
      <c r="AX1301" s="59"/>
      <c r="AY1301" s="46"/>
      <c r="AZ1301" s="46" t="str">
        <f>IF(Table1[[#This Row],[Cur]]&lt;&gt;"",IF(Table1[[#This Row],[Cur]]="USD","",ExchangeRate),"")</f>
        <v/>
      </c>
      <c r="BA1301" s="46" t="str">
        <f>IF(Table1[[#This Row],[Grant]]&lt;&gt;"",VLOOKUP(Table1[[#This Row],[Grant]],Grants!B:D,3),"")</f>
        <v/>
      </c>
      <c r="BB1301" s="46" t="str">
        <f>TRIM(Table1[[#This Row],[Vendor ID]])</f>
        <v/>
      </c>
      <c r="BC1301">
        <f>IF(Table1[[#This Row],[Reference Number]]=Q1300,BC1300,BC1300+1)</f>
        <v>2</v>
      </c>
    </row>
    <row r="1302" spans="1:55" ht="11.25" hidden="1" customHeight="1">
      <c r="A1302" s="1"/>
      <c r="B1302" s="88" t="str">
        <f>IF(Table1[[#This Row],[Posting Date]]&lt;&gt;"",IF(Table1[[#This Row],[Reference Number]]=Q1301,B1301+1,1),"")</f>
        <v/>
      </c>
      <c r="C1302" s="61"/>
      <c r="D1302" s="61"/>
      <c r="E1302" s="218"/>
      <c r="F1302" s="143" t="str">
        <f>IFERROR(IF(VLOOKUP(Table1[[#This Row],[Budget Code Description]],Dimentions!$X$6:$AC$132,2,FALSE)="","",VLOOKUP(Table1[[#This Row],[Budget Code Description]],Dimentions!$X$6:$AC$132,2,FALSE)),"")</f>
        <v/>
      </c>
      <c r="G1302" s="143" t="str">
        <f>IFERROR(VLOOKUP(Table1[[#This Row],[Budget Code Description]],Dimentions!$X$6:$AC$132,3,FALSE),"")</f>
        <v/>
      </c>
      <c r="H1302" s="64" t="str">
        <f>IFERROR(VLOOKUP(Table1[[#This Row],[Account]],Dimentions!$S$6:$V$233,2,FALSE),"")</f>
        <v/>
      </c>
      <c r="I1302" s="62">
        <f>_xlfn.NUMBERVALUE(LEFT(Table1[[#This Row],[Account]],1))</f>
        <v>0</v>
      </c>
      <c r="J1302" s="62" t="str">
        <f>IFERROR(VLOOKUP(Table1[[#This Row],[Budget Code Description]],Table6[#All],7,FALSE),"")</f>
        <v/>
      </c>
      <c r="K1302" s="143" t="str">
        <f>IFERROR(VLOOKUP(Table1[[#This Row],[Budget Code Description]],Table6[#All],8,FALSE),"")</f>
        <v/>
      </c>
      <c r="L1302" s="63"/>
      <c r="M1302" s="65" t="str">
        <f>IFERROR(VLOOKUP(Table1[[#This Row],[Staff ID]],Table2[],2,FALSE),"")</f>
        <v/>
      </c>
      <c r="N1302" s="211" t="str">
        <f>IFERROR(IF(VLOOKUP(Table1[[#This Row],[Budget Code Description]],Dimentions!$X$6:$AC$97,4,FALSE)="","",VLOOKUP(Table1[[#This Row],[Budget Code Description]],Dimentions!$X$6:$AC$97,4,FALSE)),"")</f>
        <v/>
      </c>
      <c r="O1302" s="65" t="str">
        <f>IFERROR(VLOOKUP(Table1[[#This Row],[Vendor ID]],Table549[],2,FALSE),"")</f>
        <v/>
      </c>
      <c r="P1302" s="63"/>
      <c r="Q1302" s="143" t="str">
        <f>IF(Table1[[#This Row],[Posting Date]]&lt;&gt;"",$D$9,"")</f>
        <v/>
      </c>
      <c r="R1302" s="159" t="str">
        <f>IF(Table1[[#This Row],[Posting Date]]&lt;&gt;"",$D$10,"")</f>
        <v/>
      </c>
      <c r="S1302" s="66"/>
      <c r="T1302" s="63"/>
      <c r="U1302" s="67"/>
      <c r="V1302" s="67"/>
      <c r="W1302" s="67" t="str">
        <f t="shared" si="20"/>
        <v/>
      </c>
      <c r="X1302" s="161" t="str">
        <f>IF(E1302="","",(IF(Table1[[#This Row],[Cur]]="USD",Table1[[#This Row],[Cur_Amount Debit]],Table1[[#This Row],[Cur_Amount Debit]]/Table1[[#This Row],[Exchange Rate]])))</f>
        <v/>
      </c>
      <c r="Y1302" s="161" t="str">
        <f>IF(E1302="","",(IF(Table1[[#This Row],[Cur]]="USD",Table1[[#This Row],[Cur_Amount Credit]],Table1[[#This Row],[Cur_Amount Credit]]/ExchangeRate)))</f>
        <v/>
      </c>
      <c r="Z1302" s="203" t="str">
        <f>IF(E1302="","",(Table1[[#This Row],[Debit USD]]-Table1[[#This Row],[Credit USD]]))</f>
        <v/>
      </c>
      <c r="AA1302" s="122"/>
      <c r="AB1302" s="1"/>
      <c r="AC1302" s="15"/>
      <c r="AD1302" s="15" t="str">
        <f>IF(AND(OR(Table1[[#This Row],[Account]]="15030",Table1[[#This Row],[Account]]="15035",Table1[[#This Row],[Account]]="20150"),Table1[[#This Row],[Vendor ID]]=""),1,"")</f>
        <v/>
      </c>
      <c r="AE1302" s="15"/>
      <c r="AF1302" s="15"/>
      <c r="AG1302" s="15"/>
      <c r="AH1302" s="46" t="str">
        <f>IF(Table1[[#This Row],[Posting Date]]&lt;&gt;"","GJ-"&amp;CountryID,"")</f>
        <v/>
      </c>
      <c r="AI1302" s="59" t="str">
        <f>IF(Table1[[#This Row],[Posting Date]]&lt;&gt;"",Table1[[#This Row],[Posting Date]],"")</f>
        <v/>
      </c>
      <c r="AJ1302" s="46"/>
      <c r="AK1302" s="46" t="str">
        <f>IF(Table1[[#This Row],[Description]]&lt;&gt;"",Table1[[#This Row],[Description]],"")</f>
        <v/>
      </c>
      <c r="AL1302" s="46" t="str">
        <f>IF(Table1[[#This Row],[Posting Date]]&lt;&gt;"",Table1[[#This Row],[Reference Number]],"")</f>
        <v/>
      </c>
      <c r="AM1302" s="46" t="str">
        <f>TRIM(Table1[[#This Row],[Line '#]])</f>
        <v/>
      </c>
      <c r="AN1302" s="46" t="str">
        <f>TRIM(Table1[[#This Row],[Account]])</f>
        <v/>
      </c>
      <c r="AO1302" s="46" t="str">
        <f>IF(Table1[[#This Row],[Posting Date]]&lt;&gt;"",$D$5,"")</f>
        <v/>
      </c>
      <c r="AP1302" s="46" t="str">
        <f>TRIM(Table1[[#This Row],[Departments-Prgrams]])</f>
        <v/>
      </c>
      <c r="AQ1302" s="46" t="str">
        <f>TRIM(Table1[[#This Row],[Grant]])</f>
        <v/>
      </c>
      <c r="AR1302" s="46" t="str">
        <f>TRIM(Table1[[#This Row],[Staff ID]])</f>
        <v/>
      </c>
      <c r="AS1302" s="46" t="str">
        <f>IF(TRIM(Table1[[#This Row],[Budget Code]])=0,"",TRIM(Table1[[#This Row],[Budget Code]]))</f>
        <v/>
      </c>
      <c r="AT1302" s="46" t="str">
        <f>IF(Table1[[#This Row],[Line Description]]&lt;&gt;"",Table1[[#This Row],[Line Description]],"")</f>
        <v/>
      </c>
      <c r="AU1302" s="46" t="str">
        <f>IF(Table1[[#This Row],[Cur_Amount Debit]]&gt;0,ROUND(Table1[[#This Row],[Cur_Amount Debit]],2),"")</f>
        <v/>
      </c>
      <c r="AV1302" s="46" t="str">
        <f>IF(Table1[[#This Row],[Cur_Amount Credit]]&gt;0,ROUND(Table1[[#This Row],[Cur_Amount Credit]],2),"")</f>
        <v/>
      </c>
      <c r="AW1302" s="46" t="str">
        <f>LEFT(Table1[[#This Row],[Cur]],3)</f>
        <v/>
      </c>
      <c r="AX1302" s="59"/>
      <c r="AY1302" s="46"/>
      <c r="AZ1302" s="46" t="str">
        <f>IF(Table1[[#This Row],[Cur]]&lt;&gt;"",IF(Table1[[#This Row],[Cur]]="USD","",ExchangeRate),"")</f>
        <v/>
      </c>
      <c r="BA1302" s="46" t="str">
        <f>IF(Table1[[#This Row],[Grant]]&lt;&gt;"",VLOOKUP(Table1[[#This Row],[Grant]],Grants!B:D,3),"")</f>
        <v/>
      </c>
      <c r="BB1302" s="46" t="str">
        <f>TRIM(Table1[[#This Row],[Vendor ID]])</f>
        <v/>
      </c>
      <c r="BC1302">
        <f>IF(Table1[[#This Row],[Reference Number]]=Q1301,BC1301,BC1301+1)</f>
        <v>2</v>
      </c>
    </row>
    <row r="1303" spans="1:55" ht="11.25" hidden="1" customHeight="1">
      <c r="A1303" s="1"/>
      <c r="B1303" s="88" t="str">
        <f>IF(Table1[[#This Row],[Posting Date]]&lt;&gt;"",IF(Table1[[#This Row],[Reference Number]]=Q1302,B1302+1,1),"")</f>
        <v/>
      </c>
      <c r="C1303" s="61"/>
      <c r="D1303" s="61"/>
      <c r="E1303" s="218"/>
      <c r="F1303" s="143" t="str">
        <f>IFERROR(IF(VLOOKUP(Table1[[#This Row],[Budget Code Description]],Dimentions!$X$6:$AC$132,2,FALSE)="","",VLOOKUP(Table1[[#This Row],[Budget Code Description]],Dimentions!$X$6:$AC$132,2,FALSE)),"")</f>
        <v/>
      </c>
      <c r="G1303" s="143" t="str">
        <f>IFERROR(VLOOKUP(Table1[[#This Row],[Budget Code Description]],Dimentions!$X$6:$AC$132,3,FALSE),"")</f>
        <v/>
      </c>
      <c r="H1303" s="64" t="str">
        <f>IFERROR(VLOOKUP(Table1[[#This Row],[Account]],Dimentions!$S$6:$V$233,2,FALSE),"")</f>
        <v/>
      </c>
      <c r="I1303" s="62">
        <f>_xlfn.NUMBERVALUE(LEFT(Table1[[#This Row],[Account]],1))</f>
        <v>0</v>
      </c>
      <c r="J1303" s="62" t="str">
        <f>IFERROR(VLOOKUP(Table1[[#This Row],[Budget Code Description]],Table6[#All],7,FALSE),"")</f>
        <v/>
      </c>
      <c r="K1303" s="143" t="str">
        <f>IFERROR(VLOOKUP(Table1[[#This Row],[Budget Code Description]],Table6[#All],8,FALSE),"")</f>
        <v/>
      </c>
      <c r="L1303" s="63"/>
      <c r="M1303" s="65" t="str">
        <f>IFERROR(VLOOKUP(Table1[[#This Row],[Staff ID]],Table2[],2,FALSE),"")</f>
        <v/>
      </c>
      <c r="N1303" s="211" t="str">
        <f>IFERROR(IF(VLOOKUP(Table1[[#This Row],[Budget Code Description]],Dimentions!$X$6:$AC$97,4,FALSE)="","",VLOOKUP(Table1[[#This Row],[Budget Code Description]],Dimentions!$X$6:$AC$97,4,FALSE)),"")</f>
        <v/>
      </c>
      <c r="O1303" s="65" t="str">
        <f>IFERROR(VLOOKUP(Table1[[#This Row],[Vendor ID]],Table549[],2,FALSE),"")</f>
        <v/>
      </c>
      <c r="P1303" s="63"/>
      <c r="Q1303" s="143" t="str">
        <f>IF(Table1[[#This Row],[Posting Date]]&lt;&gt;"",$D$9,"")</f>
        <v/>
      </c>
      <c r="R1303" s="159" t="str">
        <f>IF(Table1[[#This Row],[Posting Date]]&lt;&gt;"",$D$10,"")</f>
        <v/>
      </c>
      <c r="S1303" s="66"/>
      <c r="T1303" s="63"/>
      <c r="U1303" s="67"/>
      <c r="V1303" s="67"/>
      <c r="W1303" s="67" t="str">
        <f t="shared" si="20"/>
        <v/>
      </c>
      <c r="X1303" s="161" t="str">
        <f>IF(E1303="","",(IF(Table1[[#This Row],[Cur]]="USD",Table1[[#This Row],[Cur_Amount Debit]],Table1[[#This Row],[Cur_Amount Debit]]/Table1[[#This Row],[Exchange Rate]])))</f>
        <v/>
      </c>
      <c r="Y1303" s="161" t="str">
        <f>IF(E1303="","",(IF(Table1[[#This Row],[Cur]]="USD",Table1[[#This Row],[Cur_Amount Credit]],Table1[[#This Row],[Cur_Amount Credit]]/ExchangeRate)))</f>
        <v/>
      </c>
      <c r="Z1303" s="203" t="str">
        <f>IF(E1303="","",(Table1[[#This Row],[Debit USD]]-Table1[[#This Row],[Credit USD]]))</f>
        <v/>
      </c>
      <c r="AA1303" s="122"/>
      <c r="AB1303" s="1"/>
      <c r="AC1303" s="15"/>
      <c r="AD1303" s="15" t="str">
        <f>IF(AND(OR(Table1[[#This Row],[Account]]="15030",Table1[[#This Row],[Account]]="15035",Table1[[#This Row],[Account]]="20150"),Table1[[#This Row],[Vendor ID]]=""),1,"")</f>
        <v/>
      </c>
      <c r="AE1303" s="15"/>
      <c r="AF1303" s="15"/>
      <c r="AG1303" s="15"/>
      <c r="AH1303" s="46" t="str">
        <f>IF(Table1[[#This Row],[Posting Date]]&lt;&gt;"","GJ-"&amp;CountryID,"")</f>
        <v/>
      </c>
      <c r="AI1303" s="59" t="str">
        <f>IF(Table1[[#This Row],[Posting Date]]&lt;&gt;"",Table1[[#This Row],[Posting Date]],"")</f>
        <v/>
      </c>
      <c r="AJ1303" s="46"/>
      <c r="AK1303" s="46" t="str">
        <f>IF(Table1[[#This Row],[Description]]&lt;&gt;"",Table1[[#This Row],[Description]],"")</f>
        <v/>
      </c>
      <c r="AL1303" s="46" t="str">
        <f>IF(Table1[[#This Row],[Posting Date]]&lt;&gt;"",Table1[[#This Row],[Reference Number]],"")</f>
        <v/>
      </c>
      <c r="AM1303" s="46" t="str">
        <f>TRIM(Table1[[#This Row],[Line '#]])</f>
        <v/>
      </c>
      <c r="AN1303" s="46" t="str">
        <f>TRIM(Table1[[#This Row],[Account]])</f>
        <v/>
      </c>
      <c r="AO1303" s="46" t="str">
        <f>IF(Table1[[#This Row],[Posting Date]]&lt;&gt;"",$D$5,"")</f>
        <v/>
      </c>
      <c r="AP1303" s="46" t="str">
        <f>TRIM(Table1[[#This Row],[Departments-Prgrams]])</f>
        <v/>
      </c>
      <c r="AQ1303" s="46" t="str">
        <f>TRIM(Table1[[#This Row],[Grant]])</f>
        <v/>
      </c>
      <c r="AR1303" s="46" t="str">
        <f>TRIM(Table1[[#This Row],[Staff ID]])</f>
        <v/>
      </c>
      <c r="AS1303" s="46" t="str">
        <f>IF(TRIM(Table1[[#This Row],[Budget Code]])=0,"",TRIM(Table1[[#This Row],[Budget Code]]))</f>
        <v/>
      </c>
      <c r="AT1303" s="46" t="str">
        <f>IF(Table1[[#This Row],[Line Description]]&lt;&gt;"",Table1[[#This Row],[Line Description]],"")</f>
        <v/>
      </c>
      <c r="AU1303" s="46" t="str">
        <f>IF(Table1[[#This Row],[Cur_Amount Debit]]&gt;0,ROUND(Table1[[#This Row],[Cur_Amount Debit]],2),"")</f>
        <v/>
      </c>
      <c r="AV1303" s="46" t="str">
        <f>IF(Table1[[#This Row],[Cur_Amount Credit]]&gt;0,ROUND(Table1[[#This Row],[Cur_Amount Credit]],2),"")</f>
        <v/>
      </c>
      <c r="AW1303" s="46" t="str">
        <f>LEFT(Table1[[#This Row],[Cur]],3)</f>
        <v/>
      </c>
      <c r="AX1303" s="59"/>
      <c r="AY1303" s="46"/>
      <c r="AZ1303" s="46" t="str">
        <f>IF(Table1[[#This Row],[Cur]]&lt;&gt;"",IF(Table1[[#This Row],[Cur]]="USD","",ExchangeRate),"")</f>
        <v/>
      </c>
      <c r="BA1303" s="46" t="str">
        <f>IF(Table1[[#This Row],[Grant]]&lt;&gt;"",VLOOKUP(Table1[[#This Row],[Grant]],Grants!B:D,3),"")</f>
        <v/>
      </c>
      <c r="BB1303" s="46" t="str">
        <f>TRIM(Table1[[#This Row],[Vendor ID]])</f>
        <v/>
      </c>
      <c r="BC1303">
        <f>IF(Table1[[#This Row],[Reference Number]]=Q1302,BC1302,BC1302+1)</f>
        <v>2</v>
      </c>
    </row>
    <row r="1304" spans="1:55" ht="11.25" hidden="1" customHeight="1">
      <c r="A1304" s="1"/>
      <c r="B1304" s="88" t="str">
        <f>IF(Table1[[#This Row],[Posting Date]]&lt;&gt;"",IF(Table1[[#This Row],[Reference Number]]=Q1303,B1303+1,1),"")</f>
        <v/>
      </c>
      <c r="C1304" s="61"/>
      <c r="D1304" s="61"/>
      <c r="E1304" s="218"/>
      <c r="F1304" s="143" t="str">
        <f>IFERROR(IF(VLOOKUP(Table1[[#This Row],[Budget Code Description]],Dimentions!$X$6:$AC$132,2,FALSE)="","",VLOOKUP(Table1[[#This Row],[Budget Code Description]],Dimentions!$X$6:$AC$132,2,FALSE)),"")</f>
        <v/>
      </c>
      <c r="G1304" s="143" t="str">
        <f>IFERROR(VLOOKUP(Table1[[#This Row],[Budget Code Description]],Dimentions!$X$6:$AC$132,3,FALSE),"")</f>
        <v/>
      </c>
      <c r="H1304" s="64" t="str">
        <f>IFERROR(VLOOKUP(Table1[[#This Row],[Account]],Dimentions!$S$6:$V$233,2,FALSE),"")</f>
        <v/>
      </c>
      <c r="I1304" s="62">
        <f>_xlfn.NUMBERVALUE(LEFT(Table1[[#This Row],[Account]],1))</f>
        <v>0</v>
      </c>
      <c r="J1304" s="62" t="str">
        <f>IFERROR(VLOOKUP(Table1[[#This Row],[Budget Code Description]],Table6[#All],7,FALSE),"")</f>
        <v/>
      </c>
      <c r="K1304" s="143" t="str">
        <f>IFERROR(VLOOKUP(Table1[[#This Row],[Budget Code Description]],Table6[#All],8,FALSE),"")</f>
        <v/>
      </c>
      <c r="L1304" s="63"/>
      <c r="M1304" s="65" t="str">
        <f>IFERROR(VLOOKUP(Table1[[#This Row],[Staff ID]],Table2[],2,FALSE),"")</f>
        <v/>
      </c>
      <c r="N1304" s="211" t="str">
        <f>IFERROR(IF(VLOOKUP(Table1[[#This Row],[Budget Code Description]],Dimentions!$X$6:$AC$97,4,FALSE)="","",VLOOKUP(Table1[[#This Row],[Budget Code Description]],Dimentions!$X$6:$AC$97,4,FALSE)),"")</f>
        <v/>
      </c>
      <c r="O1304" s="65" t="str">
        <f>IFERROR(VLOOKUP(Table1[[#This Row],[Vendor ID]],Table549[],2,FALSE),"")</f>
        <v/>
      </c>
      <c r="P1304" s="63"/>
      <c r="Q1304" s="143" t="str">
        <f>IF(Table1[[#This Row],[Posting Date]]&lt;&gt;"",$D$9,"")</f>
        <v/>
      </c>
      <c r="R1304" s="159" t="str">
        <f>IF(Table1[[#This Row],[Posting Date]]&lt;&gt;"",$D$10,"")</f>
        <v/>
      </c>
      <c r="S1304" s="66"/>
      <c r="T1304" s="63"/>
      <c r="U1304" s="67"/>
      <c r="V1304" s="67"/>
      <c r="W1304" s="67" t="str">
        <f t="shared" si="20"/>
        <v/>
      </c>
      <c r="X1304" s="161" t="str">
        <f>IF(E1304="","",(IF(Table1[[#This Row],[Cur]]="USD",Table1[[#This Row],[Cur_Amount Debit]],Table1[[#This Row],[Cur_Amount Debit]]/Table1[[#This Row],[Exchange Rate]])))</f>
        <v/>
      </c>
      <c r="Y1304" s="161" t="str">
        <f>IF(E1304="","",(IF(Table1[[#This Row],[Cur]]="USD",Table1[[#This Row],[Cur_Amount Credit]],Table1[[#This Row],[Cur_Amount Credit]]/ExchangeRate)))</f>
        <v/>
      </c>
      <c r="Z1304" s="203" t="str">
        <f>IF(E1304="","",(Table1[[#This Row],[Debit USD]]-Table1[[#This Row],[Credit USD]]))</f>
        <v/>
      </c>
      <c r="AA1304" s="122"/>
      <c r="AB1304" s="1"/>
      <c r="AC1304" s="15"/>
      <c r="AD1304" s="15" t="str">
        <f>IF(AND(OR(Table1[[#This Row],[Account]]="15030",Table1[[#This Row],[Account]]="15035",Table1[[#This Row],[Account]]="20150"),Table1[[#This Row],[Vendor ID]]=""),1,"")</f>
        <v/>
      </c>
      <c r="AE1304" s="15"/>
      <c r="AF1304" s="15"/>
      <c r="AG1304" s="15"/>
      <c r="AH1304" s="46" t="str">
        <f>IF(Table1[[#This Row],[Posting Date]]&lt;&gt;"","GJ-"&amp;CountryID,"")</f>
        <v/>
      </c>
      <c r="AI1304" s="59" t="str">
        <f>IF(Table1[[#This Row],[Posting Date]]&lt;&gt;"",Table1[[#This Row],[Posting Date]],"")</f>
        <v/>
      </c>
      <c r="AJ1304" s="46"/>
      <c r="AK1304" s="46" t="str">
        <f>IF(Table1[[#This Row],[Description]]&lt;&gt;"",Table1[[#This Row],[Description]],"")</f>
        <v/>
      </c>
      <c r="AL1304" s="46" t="str">
        <f>IF(Table1[[#This Row],[Posting Date]]&lt;&gt;"",Table1[[#This Row],[Reference Number]],"")</f>
        <v/>
      </c>
      <c r="AM1304" s="46" t="str">
        <f>TRIM(Table1[[#This Row],[Line '#]])</f>
        <v/>
      </c>
      <c r="AN1304" s="46" t="str">
        <f>TRIM(Table1[[#This Row],[Account]])</f>
        <v/>
      </c>
      <c r="AO1304" s="46" t="str">
        <f>IF(Table1[[#This Row],[Posting Date]]&lt;&gt;"",$D$5,"")</f>
        <v/>
      </c>
      <c r="AP1304" s="46" t="str">
        <f>TRIM(Table1[[#This Row],[Departments-Prgrams]])</f>
        <v/>
      </c>
      <c r="AQ1304" s="46" t="str">
        <f>TRIM(Table1[[#This Row],[Grant]])</f>
        <v/>
      </c>
      <c r="AR1304" s="46" t="str">
        <f>TRIM(Table1[[#This Row],[Staff ID]])</f>
        <v/>
      </c>
      <c r="AS1304" s="46" t="str">
        <f>IF(TRIM(Table1[[#This Row],[Budget Code]])=0,"",TRIM(Table1[[#This Row],[Budget Code]]))</f>
        <v/>
      </c>
      <c r="AT1304" s="46" t="str">
        <f>IF(Table1[[#This Row],[Line Description]]&lt;&gt;"",Table1[[#This Row],[Line Description]],"")</f>
        <v/>
      </c>
      <c r="AU1304" s="46" t="str">
        <f>IF(Table1[[#This Row],[Cur_Amount Debit]]&gt;0,ROUND(Table1[[#This Row],[Cur_Amount Debit]],2),"")</f>
        <v/>
      </c>
      <c r="AV1304" s="46" t="str">
        <f>IF(Table1[[#This Row],[Cur_Amount Credit]]&gt;0,ROUND(Table1[[#This Row],[Cur_Amount Credit]],2),"")</f>
        <v/>
      </c>
      <c r="AW1304" s="46" t="str">
        <f>LEFT(Table1[[#This Row],[Cur]],3)</f>
        <v/>
      </c>
      <c r="AX1304" s="59"/>
      <c r="AY1304" s="46"/>
      <c r="AZ1304" s="46" t="str">
        <f>IF(Table1[[#This Row],[Cur]]&lt;&gt;"",IF(Table1[[#This Row],[Cur]]="USD","",ExchangeRate),"")</f>
        <v/>
      </c>
      <c r="BA1304" s="46" t="str">
        <f>IF(Table1[[#This Row],[Grant]]&lt;&gt;"",VLOOKUP(Table1[[#This Row],[Grant]],Grants!B:D,3),"")</f>
        <v/>
      </c>
      <c r="BB1304" s="46" t="str">
        <f>TRIM(Table1[[#This Row],[Vendor ID]])</f>
        <v/>
      </c>
      <c r="BC1304">
        <f>IF(Table1[[#This Row],[Reference Number]]=Q1303,BC1303,BC1303+1)</f>
        <v>2</v>
      </c>
    </row>
    <row r="1305" spans="1:55" ht="11.25" hidden="1" customHeight="1">
      <c r="A1305" s="1"/>
      <c r="B1305" s="88" t="str">
        <f>IF(Table1[[#This Row],[Posting Date]]&lt;&gt;"",IF(Table1[[#This Row],[Reference Number]]=Q1304,B1304+1,1),"")</f>
        <v/>
      </c>
      <c r="C1305" s="61"/>
      <c r="D1305" s="61"/>
      <c r="E1305" s="218"/>
      <c r="F1305" s="143" t="str">
        <f>IFERROR(IF(VLOOKUP(Table1[[#This Row],[Budget Code Description]],Dimentions!$X$6:$AC$132,2,FALSE)="","",VLOOKUP(Table1[[#This Row],[Budget Code Description]],Dimentions!$X$6:$AC$132,2,FALSE)),"")</f>
        <v/>
      </c>
      <c r="G1305" s="143" t="str">
        <f>IFERROR(VLOOKUP(Table1[[#This Row],[Budget Code Description]],Dimentions!$X$6:$AC$132,3,FALSE),"")</f>
        <v/>
      </c>
      <c r="H1305" s="64" t="str">
        <f>IFERROR(VLOOKUP(Table1[[#This Row],[Account]],Dimentions!$S$6:$V$233,2,FALSE),"")</f>
        <v/>
      </c>
      <c r="I1305" s="62">
        <f>_xlfn.NUMBERVALUE(LEFT(Table1[[#This Row],[Account]],1))</f>
        <v>0</v>
      </c>
      <c r="J1305" s="62" t="str">
        <f>IFERROR(VLOOKUP(Table1[[#This Row],[Budget Code Description]],Table6[#All],7,FALSE),"")</f>
        <v/>
      </c>
      <c r="K1305" s="143" t="str">
        <f>IFERROR(VLOOKUP(Table1[[#This Row],[Budget Code Description]],Table6[#All],8,FALSE),"")</f>
        <v/>
      </c>
      <c r="L1305" s="63"/>
      <c r="M1305" s="65" t="str">
        <f>IFERROR(VLOOKUP(Table1[[#This Row],[Staff ID]],Table2[],2,FALSE),"")</f>
        <v/>
      </c>
      <c r="N1305" s="211" t="str">
        <f>IFERROR(IF(VLOOKUP(Table1[[#This Row],[Budget Code Description]],Dimentions!$X$6:$AC$97,4,FALSE)="","",VLOOKUP(Table1[[#This Row],[Budget Code Description]],Dimentions!$X$6:$AC$97,4,FALSE)),"")</f>
        <v/>
      </c>
      <c r="O1305" s="65" t="str">
        <f>IFERROR(VLOOKUP(Table1[[#This Row],[Vendor ID]],Table549[],2,FALSE),"")</f>
        <v/>
      </c>
      <c r="P1305" s="63"/>
      <c r="Q1305" s="143" t="str">
        <f>IF(Table1[[#This Row],[Posting Date]]&lt;&gt;"",$D$9,"")</f>
        <v/>
      </c>
      <c r="R1305" s="159" t="str">
        <f>IF(Table1[[#This Row],[Posting Date]]&lt;&gt;"",$D$10,"")</f>
        <v/>
      </c>
      <c r="S1305" s="66"/>
      <c r="T1305" s="63"/>
      <c r="U1305" s="67"/>
      <c r="V1305" s="67"/>
      <c r="W1305" s="67" t="str">
        <f t="shared" si="20"/>
        <v/>
      </c>
      <c r="X1305" s="161" t="str">
        <f>IF(E1305="","",(IF(Table1[[#This Row],[Cur]]="USD",Table1[[#This Row],[Cur_Amount Debit]],Table1[[#This Row],[Cur_Amount Debit]]/Table1[[#This Row],[Exchange Rate]])))</f>
        <v/>
      </c>
      <c r="Y1305" s="161" t="str">
        <f>IF(E1305="","",(IF(Table1[[#This Row],[Cur]]="USD",Table1[[#This Row],[Cur_Amount Credit]],Table1[[#This Row],[Cur_Amount Credit]]/ExchangeRate)))</f>
        <v/>
      </c>
      <c r="Z1305" s="203" t="str">
        <f>IF(E1305="","",(Table1[[#This Row],[Debit USD]]-Table1[[#This Row],[Credit USD]]))</f>
        <v/>
      </c>
      <c r="AA1305" s="122"/>
      <c r="AB1305" s="1"/>
      <c r="AC1305" s="15"/>
      <c r="AD1305" s="15" t="str">
        <f>IF(AND(OR(Table1[[#This Row],[Account]]="15030",Table1[[#This Row],[Account]]="15035",Table1[[#This Row],[Account]]="20150"),Table1[[#This Row],[Vendor ID]]=""),1,"")</f>
        <v/>
      </c>
      <c r="AE1305" s="15"/>
      <c r="AF1305" s="15"/>
      <c r="AG1305" s="15"/>
      <c r="AH1305" s="46" t="str">
        <f>IF(Table1[[#This Row],[Posting Date]]&lt;&gt;"","GJ-"&amp;CountryID,"")</f>
        <v/>
      </c>
      <c r="AI1305" s="59" t="str">
        <f>IF(Table1[[#This Row],[Posting Date]]&lt;&gt;"",Table1[[#This Row],[Posting Date]],"")</f>
        <v/>
      </c>
      <c r="AJ1305" s="46"/>
      <c r="AK1305" s="46" t="str">
        <f>IF(Table1[[#This Row],[Description]]&lt;&gt;"",Table1[[#This Row],[Description]],"")</f>
        <v/>
      </c>
      <c r="AL1305" s="46" t="str">
        <f>IF(Table1[[#This Row],[Posting Date]]&lt;&gt;"",Table1[[#This Row],[Reference Number]],"")</f>
        <v/>
      </c>
      <c r="AM1305" s="46" t="str">
        <f>TRIM(Table1[[#This Row],[Line '#]])</f>
        <v/>
      </c>
      <c r="AN1305" s="46" t="str">
        <f>TRIM(Table1[[#This Row],[Account]])</f>
        <v/>
      </c>
      <c r="AO1305" s="46" t="str">
        <f>IF(Table1[[#This Row],[Posting Date]]&lt;&gt;"",$D$5,"")</f>
        <v/>
      </c>
      <c r="AP1305" s="46" t="str">
        <f>TRIM(Table1[[#This Row],[Departments-Prgrams]])</f>
        <v/>
      </c>
      <c r="AQ1305" s="46" t="str">
        <f>TRIM(Table1[[#This Row],[Grant]])</f>
        <v/>
      </c>
      <c r="AR1305" s="46" t="str">
        <f>TRIM(Table1[[#This Row],[Staff ID]])</f>
        <v/>
      </c>
      <c r="AS1305" s="46" t="str">
        <f>IF(TRIM(Table1[[#This Row],[Budget Code]])=0,"",TRIM(Table1[[#This Row],[Budget Code]]))</f>
        <v/>
      </c>
      <c r="AT1305" s="46" t="str">
        <f>IF(Table1[[#This Row],[Line Description]]&lt;&gt;"",Table1[[#This Row],[Line Description]],"")</f>
        <v/>
      </c>
      <c r="AU1305" s="46" t="str">
        <f>IF(Table1[[#This Row],[Cur_Amount Debit]]&gt;0,ROUND(Table1[[#This Row],[Cur_Amount Debit]],2),"")</f>
        <v/>
      </c>
      <c r="AV1305" s="46" t="str">
        <f>IF(Table1[[#This Row],[Cur_Amount Credit]]&gt;0,ROUND(Table1[[#This Row],[Cur_Amount Credit]],2),"")</f>
        <v/>
      </c>
      <c r="AW1305" s="46" t="str">
        <f>LEFT(Table1[[#This Row],[Cur]],3)</f>
        <v/>
      </c>
      <c r="AX1305" s="59"/>
      <c r="AY1305" s="46"/>
      <c r="AZ1305" s="46" t="str">
        <f>IF(Table1[[#This Row],[Cur]]&lt;&gt;"",IF(Table1[[#This Row],[Cur]]="USD","",ExchangeRate),"")</f>
        <v/>
      </c>
      <c r="BA1305" s="46" t="str">
        <f>IF(Table1[[#This Row],[Grant]]&lt;&gt;"",VLOOKUP(Table1[[#This Row],[Grant]],Grants!B:D,3),"")</f>
        <v/>
      </c>
      <c r="BB1305" s="46" t="str">
        <f>TRIM(Table1[[#This Row],[Vendor ID]])</f>
        <v/>
      </c>
      <c r="BC1305">
        <f>IF(Table1[[#This Row],[Reference Number]]=Q1304,BC1304,BC1304+1)</f>
        <v>2</v>
      </c>
    </row>
    <row r="1306" spans="1:55" ht="11.25" hidden="1" customHeight="1">
      <c r="A1306" s="1"/>
      <c r="B1306" s="88" t="str">
        <f>IF(Table1[[#This Row],[Posting Date]]&lt;&gt;"",IF(Table1[[#This Row],[Reference Number]]=Q1305,B1305+1,1),"")</f>
        <v/>
      </c>
      <c r="C1306" s="61"/>
      <c r="D1306" s="61"/>
      <c r="E1306" s="218"/>
      <c r="F1306" s="143" t="str">
        <f>IFERROR(IF(VLOOKUP(Table1[[#This Row],[Budget Code Description]],Dimentions!$X$6:$AC$132,2,FALSE)="","",VLOOKUP(Table1[[#This Row],[Budget Code Description]],Dimentions!$X$6:$AC$132,2,FALSE)),"")</f>
        <v/>
      </c>
      <c r="G1306" s="143" t="str">
        <f>IFERROR(VLOOKUP(Table1[[#This Row],[Budget Code Description]],Dimentions!$X$6:$AC$132,3,FALSE),"")</f>
        <v/>
      </c>
      <c r="H1306" s="64" t="str">
        <f>IFERROR(VLOOKUP(Table1[[#This Row],[Account]],Dimentions!$S$6:$V$233,2,FALSE),"")</f>
        <v/>
      </c>
      <c r="I1306" s="62">
        <f>_xlfn.NUMBERVALUE(LEFT(Table1[[#This Row],[Account]],1))</f>
        <v>0</v>
      </c>
      <c r="J1306" s="62" t="str">
        <f>IFERROR(VLOOKUP(Table1[[#This Row],[Budget Code Description]],Table6[#All],7,FALSE),"")</f>
        <v/>
      </c>
      <c r="K1306" s="143" t="str">
        <f>IFERROR(VLOOKUP(Table1[[#This Row],[Budget Code Description]],Table6[#All],8,FALSE),"")</f>
        <v/>
      </c>
      <c r="L1306" s="63"/>
      <c r="M1306" s="65" t="str">
        <f>IFERROR(VLOOKUP(Table1[[#This Row],[Staff ID]],Table2[],2,FALSE),"")</f>
        <v/>
      </c>
      <c r="N1306" s="211" t="str">
        <f>IFERROR(IF(VLOOKUP(Table1[[#This Row],[Budget Code Description]],Dimentions!$X$6:$AC$97,4,FALSE)="","",VLOOKUP(Table1[[#This Row],[Budget Code Description]],Dimentions!$X$6:$AC$97,4,FALSE)),"")</f>
        <v/>
      </c>
      <c r="O1306" s="65" t="str">
        <f>IFERROR(VLOOKUP(Table1[[#This Row],[Vendor ID]],Table549[],2,FALSE),"")</f>
        <v/>
      </c>
      <c r="P1306" s="63"/>
      <c r="Q1306" s="143" t="str">
        <f>IF(Table1[[#This Row],[Posting Date]]&lt;&gt;"",$D$9,"")</f>
        <v/>
      </c>
      <c r="R1306" s="159" t="str">
        <f>IF(Table1[[#This Row],[Posting Date]]&lt;&gt;"",$D$10,"")</f>
        <v/>
      </c>
      <c r="S1306" s="66"/>
      <c r="T1306" s="63"/>
      <c r="U1306" s="67"/>
      <c r="V1306" s="67"/>
      <c r="W1306" s="67" t="str">
        <f t="shared" si="20"/>
        <v/>
      </c>
      <c r="X1306" s="161" t="str">
        <f>IF(E1306="","",(IF(Table1[[#This Row],[Cur]]="USD",Table1[[#This Row],[Cur_Amount Debit]],Table1[[#This Row],[Cur_Amount Debit]]/Table1[[#This Row],[Exchange Rate]])))</f>
        <v/>
      </c>
      <c r="Y1306" s="161" t="str">
        <f>IF(E1306="","",(IF(Table1[[#This Row],[Cur]]="USD",Table1[[#This Row],[Cur_Amount Credit]],Table1[[#This Row],[Cur_Amount Credit]]/ExchangeRate)))</f>
        <v/>
      </c>
      <c r="Z1306" s="203" t="str">
        <f>IF(E1306="","",(Table1[[#This Row],[Debit USD]]-Table1[[#This Row],[Credit USD]]))</f>
        <v/>
      </c>
      <c r="AA1306" s="122"/>
      <c r="AB1306" s="1"/>
      <c r="AC1306" s="15"/>
      <c r="AD1306" s="15" t="str">
        <f>IF(AND(OR(Table1[[#This Row],[Account]]="15030",Table1[[#This Row],[Account]]="15035",Table1[[#This Row],[Account]]="20150"),Table1[[#This Row],[Vendor ID]]=""),1,"")</f>
        <v/>
      </c>
      <c r="AE1306" s="15"/>
      <c r="AF1306" s="15"/>
      <c r="AG1306" s="15"/>
      <c r="AH1306" s="46" t="str">
        <f>IF(Table1[[#This Row],[Posting Date]]&lt;&gt;"","GJ-"&amp;CountryID,"")</f>
        <v/>
      </c>
      <c r="AI1306" s="59" t="str">
        <f>IF(Table1[[#This Row],[Posting Date]]&lt;&gt;"",Table1[[#This Row],[Posting Date]],"")</f>
        <v/>
      </c>
      <c r="AJ1306" s="46"/>
      <c r="AK1306" s="46" t="str">
        <f>IF(Table1[[#This Row],[Description]]&lt;&gt;"",Table1[[#This Row],[Description]],"")</f>
        <v/>
      </c>
      <c r="AL1306" s="46" t="str">
        <f>IF(Table1[[#This Row],[Posting Date]]&lt;&gt;"",Table1[[#This Row],[Reference Number]],"")</f>
        <v/>
      </c>
      <c r="AM1306" s="46" t="str">
        <f>TRIM(Table1[[#This Row],[Line '#]])</f>
        <v/>
      </c>
      <c r="AN1306" s="46" t="str">
        <f>TRIM(Table1[[#This Row],[Account]])</f>
        <v/>
      </c>
      <c r="AO1306" s="46" t="str">
        <f>IF(Table1[[#This Row],[Posting Date]]&lt;&gt;"",$D$5,"")</f>
        <v/>
      </c>
      <c r="AP1306" s="46" t="str">
        <f>TRIM(Table1[[#This Row],[Departments-Prgrams]])</f>
        <v/>
      </c>
      <c r="AQ1306" s="46" t="str">
        <f>TRIM(Table1[[#This Row],[Grant]])</f>
        <v/>
      </c>
      <c r="AR1306" s="46" t="str">
        <f>TRIM(Table1[[#This Row],[Staff ID]])</f>
        <v/>
      </c>
      <c r="AS1306" s="46" t="str">
        <f>IF(TRIM(Table1[[#This Row],[Budget Code]])=0,"",TRIM(Table1[[#This Row],[Budget Code]]))</f>
        <v/>
      </c>
      <c r="AT1306" s="46" t="str">
        <f>IF(Table1[[#This Row],[Line Description]]&lt;&gt;"",Table1[[#This Row],[Line Description]],"")</f>
        <v/>
      </c>
      <c r="AU1306" s="46" t="str">
        <f>IF(Table1[[#This Row],[Cur_Amount Debit]]&gt;0,ROUND(Table1[[#This Row],[Cur_Amount Debit]],2),"")</f>
        <v/>
      </c>
      <c r="AV1306" s="46" t="str">
        <f>IF(Table1[[#This Row],[Cur_Amount Credit]]&gt;0,ROUND(Table1[[#This Row],[Cur_Amount Credit]],2),"")</f>
        <v/>
      </c>
      <c r="AW1306" s="46" t="str">
        <f>LEFT(Table1[[#This Row],[Cur]],3)</f>
        <v/>
      </c>
      <c r="AX1306" s="59"/>
      <c r="AY1306" s="46"/>
      <c r="AZ1306" s="46" t="str">
        <f>IF(Table1[[#This Row],[Cur]]&lt;&gt;"",IF(Table1[[#This Row],[Cur]]="USD","",ExchangeRate),"")</f>
        <v/>
      </c>
      <c r="BA1306" s="46" t="str">
        <f>IF(Table1[[#This Row],[Grant]]&lt;&gt;"",VLOOKUP(Table1[[#This Row],[Grant]],Grants!B:D,3),"")</f>
        <v/>
      </c>
      <c r="BB1306" s="46" t="str">
        <f>TRIM(Table1[[#This Row],[Vendor ID]])</f>
        <v/>
      </c>
      <c r="BC1306">
        <f>IF(Table1[[#This Row],[Reference Number]]=Q1305,BC1305,BC1305+1)</f>
        <v>2</v>
      </c>
    </row>
    <row r="1307" spans="1:55" ht="11.25" hidden="1" customHeight="1">
      <c r="A1307" s="1"/>
      <c r="B1307" s="88" t="str">
        <f>IF(Table1[[#This Row],[Posting Date]]&lt;&gt;"",IF(Table1[[#This Row],[Reference Number]]=Q1306,B1306+1,1),"")</f>
        <v/>
      </c>
      <c r="C1307" s="61"/>
      <c r="D1307" s="61"/>
      <c r="E1307" s="218"/>
      <c r="F1307" s="143" t="str">
        <f>IFERROR(IF(VLOOKUP(Table1[[#This Row],[Budget Code Description]],Dimentions!$X$6:$AC$132,2,FALSE)="","",VLOOKUP(Table1[[#This Row],[Budget Code Description]],Dimentions!$X$6:$AC$132,2,FALSE)),"")</f>
        <v/>
      </c>
      <c r="G1307" s="143" t="str">
        <f>IFERROR(VLOOKUP(Table1[[#This Row],[Budget Code Description]],Dimentions!$X$6:$AC$132,3,FALSE),"")</f>
        <v/>
      </c>
      <c r="H1307" s="64" t="str">
        <f>IFERROR(VLOOKUP(Table1[[#This Row],[Account]],Dimentions!$S$6:$V$233,2,FALSE),"")</f>
        <v/>
      </c>
      <c r="I1307" s="62">
        <f>_xlfn.NUMBERVALUE(LEFT(Table1[[#This Row],[Account]],1))</f>
        <v>0</v>
      </c>
      <c r="J1307" s="62" t="str">
        <f>IFERROR(VLOOKUP(Table1[[#This Row],[Budget Code Description]],Table6[#All],7,FALSE),"")</f>
        <v/>
      </c>
      <c r="K1307" s="143" t="str">
        <f>IFERROR(VLOOKUP(Table1[[#This Row],[Budget Code Description]],Table6[#All],8,FALSE),"")</f>
        <v/>
      </c>
      <c r="L1307" s="63"/>
      <c r="M1307" s="65" t="str">
        <f>IFERROR(VLOOKUP(Table1[[#This Row],[Staff ID]],Table2[],2,FALSE),"")</f>
        <v/>
      </c>
      <c r="N1307" s="211" t="str">
        <f>IFERROR(IF(VLOOKUP(Table1[[#This Row],[Budget Code Description]],Dimentions!$X$6:$AC$97,4,FALSE)="","",VLOOKUP(Table1[[#This Row],[Budget Code Description]],Dimentions!$X$6:$AC$97,4,FALSE)),"")</f>
        <v/>
      </c>
      <c r="O1307" s="65" t="str">
        <f>IFERROR(VLOOKUP(Table1[[#This Row],[Vendor ID]],Table549[],2,FALSE),"")</f>
        <v/>
      </c>
      <c r="P1307" s="63"/>
      <c r="Q1307" s="143" t="str">
        <f>IF(Table1[[#This Row],[Posting Date]]&lt;&gt;"",$D$9,"")</f>
        <v/>
      </c>
      <c r="R1307" s="159" t="str">
        <f>IF(Table1[[#This Row],[Posting Date]]&lt;&gt;"",$D$10,"")</f>
        <v/>
      </c>
      <c r="S1307" s="66"/>
      <c r="T1307" s="63"/>
      <c r="U1307" s="67"/>
      <c r="V1307" s="67"/>
      <c r="W1307" s="67" t="str">
        <f t="shared" si="20"/>
        <v/>
      </c>
      <c r="X1307" s="161" t="str">
        <f>IF(E1307="","",(IF(Table1[[#This Row],[Cur]]="USD",Table1[[#This Row],[Cur_Amount Debit]],Table1[[#This Row],[Cur_Amount Debit]]/Table1[[#This Row],[Exchange Rate]])))</f>
        <v/>
      </c>
      <c r="Y1307" s="161" t="str">
        <f>IF(E1307="","",(IF(Table1[[#This Row],[Cur]]="USD",Table1[[#This Row],[Cur_Amount Credit]],Table1[[#This Row],[Cur_Amount Credit]]/ExchangeRate)))</f>
        <v/>
      </c>
      <c r="Z1307" s="203" t="str">
        <f>IF(E1307="","",(Table1[[#This Row],[Debit USD]]-Table1[[#This Row],[Credit USD]]))</f>
        <v/>
      </c>
      <c r="AA1307" s="122"/>
      <c r="AB1307" s="1"/>
      <c r="AC1307" s="15"/>
      <c r="AD1307" s="15" t="str">
        <f>IF(AND(OR(Table1[[#This Row],[Account]]="15030",Table1[[#This Row],[Account]]="15035",Table1[[#This Row],[Account]]="20150"),Table1[[#This Row],[Vendor ID]]=""),1,"")</f>
        <v/>
      </c>
      <c r="AE1307" s="15"/>
      <c r="AF1307" s="15"/>
      <c r="AG1307" s="15"/>
      <c r="AH1307" s="46" t="str">
        <f>IF(Table1[[#This Row],[Posting Date]]&lt;&gt;"","GJ-"&amp;CountryID,"")</f>
        <v/>
      </c>
      <c r="AI1307" s="59" t="str">
        <f>IF(Table1[[#This Row],[Posting Date]]&lt;&gt;"",Table1[[#This Row],[Posting Date]],"")</f>
        <v/>
      </c>
      <c r="AJ1307" s="46"/>
      <c r="AK1307" s="46" t="str">
        <f>IF(Table1[[#This Row],[Description]]&lt;&gt;"",Table1[[#This Row],[Description]],"")</f>
        <v/>
      </c>
      <c r="AL1307" s="46" t="str">
        <f>IF(Table1[[#This Row],[Posting Date]]&lt;&gt;"",Table1[[#This Row],[Reference Number]],"")</f>
        <v/>
      </c>
      <c r="AM1307" s="46" t="str">
        <f>TRIM(Table1[[#This Row],[Line '#]])</f>
        <v/>
      </c>
      <c r="AN1307" s="46" t="str">
        <f>TRIM(Table1[[#This Row],[Account]])</f>
        <v/>
      </c>
      <c r="AO1307" s="46" t="str">
        <f>IF(Table1[[#This Row],[Posting Date]]&lt;&gt;"",$D$5,"")</f>
        <v/>
      </c>
      <c r="AP1307" s="46" t="str">
        <f>TRIM(Table1[[#This Row],[Departments-Prgrams]])</f>
        <v/>
      </c>
      <c r="AQ1307" s="46" t="str">
        <f>TRIM(Table1[[#This Row],[Grant]])</f>
        <v/>
      </c>
      <c r="AR1307" s="46" t="str">
        <f>TRIM(Table1[[#This Row],[Staff ID]])</f>
        <v/>
      </c>
      <c r="AS1307" s="46" t="str">
        <f>IF(TRIM(Table1[[#This Row],[Budget Code]])=0,"",TRIM(Table1[[#This Row],[Budget Code]]))</f>
        <v/>
      </c>
      <c r="AT1307" s="46" t="str">
        <f>IF(Table1[[#This Row],[Line Description]]&lt;&gt;"",Table1[[#This Row],[Line Description]],"")</f>
        <v/>
      </c>
      <c r="AU1307" s="46" t="str">
        <f>IF(Table1[[#This Row],[Cur_Amount Debit]]&gt;0,ROUND(Table1[[#This Row],[Cur_Amount Debit]],2),"")</f>
        <v/>
      </c>
      <c r="AV1307" s="46" t="str">
        <f>IF(Table1[[#This Row],[Cur_Amount Credit]]&gt;0,ROUND(Table1[[#This Row],[Cur_Amount Credit]],2),"")</f>
        <v/>
      </c>
      <c r="AW1307" s="46" t="str">
        <f>LEFT(Table1[[#This Row],[Cur]],3)</f>
        <v/>
      </c>
      <c r="AX1307" s="59"/>
      <c r="AY1307" s="46"/>
      <c r="AZ1307" s="46" t="str">
        <f>IF(Table1[[#This Row],[Cur]]&lt;&gt;"",IF(Table1[[#This Row],[Cur]]="USD","",ExchangeRate),"")</f>
        <v/>
      </c>
      <c r="BA1307" s="46" t="str">
        <f>IF(Table1[[#This Row],[Grant]]&lt;&gt;"",VLOOKUP(Table1[[#This Row],[Grant]],Grants!B:D,3),"")</f>
        <v/>
      </c>
      <c r="BB1307" s="46" t="str">
        <f>TRIM(Table1[[#This Row],[Vendor ID]])</f>
        <v/>
      </c>
      <c r="BC1307">
        <f>IF(Table1[[#This Row],[Reference Number]]=Q1306,BC1306,BC1306+1)</f>
        <v>2</v>
      </c>
    </row>
    <row r="1308" spans="1:55" ht="11.25" hidden="1" customHeight="1">
      <c r="A1308" s="1"/>
      <c r="B1308" s="88" t="str">
        <f>IF(Table1[[#This Row],[Posting Date]]&lt;&gt;"",IF(Table1[[#This Row],[Reference Number]]=Q1307,B1307+1,1),"")</f>
        <v/>
      </c>
      <c r="C1308" s="61"/>
      <c r="D1308" s="61"/>
      <c r="E1308" s="218"/>
      <c r="F1308" s="143" t="str">
        <f>IFERROR(IF(VLOOKUP(Table1[[#This Row],[Budget Code Description]],Dimentions!$X$6:$AC$132,2,FALSE)="","",VLOOKUP(Table1[[#This Row],[Budget Code Description]],Dimentions!$X$6:$AC$132,2,FALSE)),"")</f>
        <v/>
      </c>
      <c r="G1308" s="143" t="str">
        <f>IFERROR(VLOOKUP(Table1[[#This Row],[Budget Code Description]],Dimentions!$X$6:$AC$132,3,FALSE),"")</f>
        <v/>
      </c>
      <c r="H1308" s="64" t="str">
        <f>IFERROR(VLOOKUP(Table1[[#This Row],[Account]],Dimentions!$S$6:$V$233,2,FALSE),"")</f>
        <v/>
      </c>
      <c r="I1308" s="62">
        <f>_xlfn.NUMBERVALUE(LEFT(Table1[[#This Row],[Account]],1))</f>
        <v>0</v>
      </c>
      <c r="J1308" s="62" t="str">
        <f>IFERROR(VLOOKUP(Table1[[#This Row],[Budget Code Description]],Table6[#All],7,FALSE),"")</f>
        <v/>
      </c>
      <c r="K1308" s="143" t="str">
        <f>IFERROR(VLOOKUP(Table1[[#This Row],[Budget Code Description]],Table6[#All],8,FALSE),"")</f>
        <v/>
      </c>
      <c r="L1308" s="63"/>
      <c r="M1308" s="65" t="str">
        <f>IFERROR(VLOOKUP(Table1[[#This Row],[Staff ID]],Table2[],2,FALSE),"")</f>
        <v/>
      </c>
      <c r="N1308" s="211" t="str">
        <f>IFERROR(IF(VLOOKUP(Table1[[#This Row],[Budget Code Description]],Dimentions!$X$6:$AC$97,4,FALSE)="","",VLOOKUP(Table1[[#This Row],[Budget Code Description]],Dimentions!$X$6:$AC$97,4,FALSE)),"")</f>
        <v/>
      </c>
      <c r="O1308" s="65" t="str">
        <f>IFERROR(VLOOKUP(Table1[[#This Row],[Vendor ID]],Table549[],2,FALSE),"")</f>
        <v/>
      </c>
      <c r="P1308" s="63"/>
      <c r="Q1308" s="143" t="str">
        <f>IF(Table1[[#This Row],[Posting Date]]&lt;&gt;"",$D$9,"")</f>
        <v/>
      </c>
      <c r="R1308" s="159" t="str">
        <f>IF(Table1[[#This Row],[Posting Date]]&lt;&gt;"",$D$10,"")</f>
        <v/>
      </c>
      <c r="S1308" s="66"/>
      <c r="T1308" s="63"/>
      <c r="U1308" s="67"/>
      <c r="V1308" s="67"/>
      <c r="W1308" s="67" t="str">
        <f t="shared" si="20"/>
        <v/>
      </c>
      <c r="X1308" s="161" t="str">
        <f>IF(E1308="","",(IF(Table1[[#This Row],[Cur]]="USD",Table1[[#This Row],[Cur_Amount Debit]],Table1[[#This Row],[Cur_Amount Debit]]/Table1[[#This Row],[Exchange Rate]])))</f>
        <v/>
      </c>
      <c r="Y1308" s="161" t="str">
        <f>IF(E1308="","",(IF(Table1[[#This Row],[Cur]]="USD",Table1[[#This Row],[Cur_Amount Credit]],Table1[[#This Row],[Cur_Amount Credit]]/ExchangeRate)))</f>
        <v/>
      </c>
      <c r="Z1308" s="203" t="str">
        <f>IF(E1308="","",(Table1[[#This Row],[Debit USD]]-Table1[[#This Row],[Credit USD]]))</f>
        <v/>
      </c>
      <c r="AA1308" s="122"/>
      <c r="AB1308" s="1"/>
      <c r="AC1308" s="15"/>
      <c r="AD1308" s="15" t="str">
        <f>IF(AND(OR(Table1[[#This Row],[Account]]="15030",Table1[[#This Row],[Account]]="15035",Table1[[#This Row],[Account]]="20150"),Table1[[#This Row],[Vendor ID]]=""),1,"")</f>
        <v/>
      </c>
      <c r="AE1308" s="15"/>
      <c r="AF1308" s="15"/>
      <c r="AG1308" s="15"/>
      <c r="AH1308" s="46" t="str">
        <f>IF(Table1[[#This Row],[Posting Date]]&lt;&gt;"","GJ-"&amp;CountryID,"")</f>
        <v/>
      </c>
      <c r="AI1308" s="59" t="str">
        <f>IF(Table1[[#This Row],[Posting Date]]&lt;&gt;"",Table1[[#This Row],[Posting Date]],"")</f>
        <v/>
      </c>
      <c r="AJ1308" s="46"/>
      <c r="AK1308" s="46" t="str">
        <f>IF(Table1[[#This Row],[Description]]&lt;&gt;"",Table1[[#This Row],[Description]],"")</f>
        <v/>
      </c>
      <c r="AL1308" s="46" t="str">
        <f>IF(Table1[[#This Row],[Posting Date]]&lt;&gt;"",Table1[[#This Row],[Reference Number]],"")</f>
        <v/>
      </c>
      <c r="AM1308" s="46" t="str">
        <f>TRIM(Table1[[#This Row],[Line '#]])</f>
        <v/>
      </c>
      <c r="AN1308" s="46" t="str">
        <f>TRIM(Table1[[#This Row],[Account]])</f>
        <v/>
      </c>
      <c r="AO1308" s="46" t="str">
        <f>IF(Table1[[#This Row],[Posting Date]]&lt;&gt;"",$D$5,"")</f>
        <v/>
      </c>
      <c r="AP1308" s="46" t="str">
        <f>TRIM(Table1[[#This Row],[Departments-Prgrams]])</f>
        <v/>
      </c>
      <c r="AQ1308" s="46" t="str">
        <f>TRIM(Table1[[#This Row],[Grant]])</f>
        <v/>
      </c>
      <c r="AR1308" s="46" t="str">
        <f>TRIM(Table1[[#This Row],[Staff ID]])</f>
        <v/>
      </c>
      <c r="AS1308" s="46" t="str">
        <f>IF(TRIM(Table1[[#This Row],[Budget Code]])=0,"",TRIM(Table1[[#This Row],[Budget Code]]))</f>
        <v/>
      </c>
      <c r="AT1308" s="46" t="str">
        <f>IF(Table1[[#This Row],[Line Description]]&lt;&gt;"",Table1[[#This Row],[Line Description]],"")</f>
        <v/>
      </c>
      <c r="AU1308" s="46" t="str">
        <f>IF(Table1[[#This Row],[Cur_Amount Debit]]&gt;0,ROUND(Table1[[#This Row],[Cur_Amount Debit]],2),"")</f>
        <v/>
      </c>
      <c r="AV1308" s="46" t="str">
        <f>IF(Table1[[#This Row],[Cur_Amount Credit]]&gt;0,ROUND(Table1[[#This Row],[Cur_Amount Credit]],2),"")</f>
        <v/>
      </c>
      <c r="AW1308" s="46" t="str">
        <f>LEFT(Table1[[#This Row],[Cur]],3)</f>
        <v/>
      </c>
      <c r="AX1308" s="59"/>
      <c r="AY1308" s="46"/>
      <c r="AZ1308" s="46" t="str">
        <f>IF(Table1[[#This Row],[Cur]]&lt;&gt;"",IF(Table1[[#This Row],[Cur]]="USD","",ExchangeRate),"")</f>
        <v/>
      </c>
      <c r="BA1308" s="46" t="str">
        <f>IF(Table1[[#This Row],[Grant]]&lt;&gt;"",VLOOKUP(Table1[[#This Row],[Grant]],Grants!B:D,3),"")</f>
        <v/>
      </c>
      <c r="BB1308" s="46" t="str">
        <f>TRIM(Table1[[#This Row],[Vendor ID]])</f>
        <v/>
      </c>
      <c r="BC1308">
        <f>IF(Table1[[#This Row],[Reference Number]]=Q1307,BC1307,BC1307+1)</f>
        <v>2</v>
      </c>
    </row>
    <row r="1309" spans="1:55" ht="11.25" hidden="1" customHeight="1">
      <c r="A1309" s="1"/>
      <c r="B1309" s="88" t="str">
        <f>IF(Table1[[#This Row],[Posting Date]]&lt;&gt;"",IF(Table1[[#This Row],[Reference Number]]=Q1308,B1308+1,1),"")</f>
        <v/>
      </c>
      <c r="C1309" s="61"/>
      <c r="D1309" s="61"/>
      <c r="E1309" s="218"/>
      <c r="F1309" s="143" t="str">
        <f>IFERROR(IF(VLOOKUP(Table1[[#This Row],[Budget Code Description]],Dimentions!$X$6:$AC$132,2,FALSE)="","",VLOOKUP(Table1[[#This Row],[Budget Code Description]],Dimentions!$X$6:$AC$132,2,FALSE)),"")</f>
        <v/>
      </c>
      <c r="G1309" s="143" t="str">
        <f>IFERROR(VLOOKUP(Table1[[#This Row],[Budget Code Description]],Dimentions!$X$6:$AC$132,3,FALSE),"")</f>
        <v/>
      </c>
      <c r="H1309" s="64" t="str">
        <f>IFERROR(VLOOKUP(Table1[[#This Row],[Account]],Dimentions!$S$6:$V$233,2,FALSE),"")</f>
        <v/>
      </c>
      <c r="I1309" s="62">
        <f>_xlfn.NUMBERVALUE(LEFT(Table1[[#This Row],[Account]],1))</f>
        <v>0</v>
      </c>
      <c r="J1309" s="62" t="str">
        <f>IFERROR(VLOOKUP(Table1[[#This Row],[Budget Code Description]],Table6[#All],7,FALSE),"")</f>
        <v/>
      </c>
      <c r="K1309" s="143" t="str">
        <f>IFERROR(VLOOKUP(Table1[[#This Row],[Budget Code Description]],Table6[#All],8,FALSE),"")</f>
        <v/>
      </c>
      <c r="L1309" s="63"/>
      <c r="M1309" s="65" t="str">
        <f>IFERROR(VLOOKUP(Table1[[#This Row],[Staff ID]],Table2[],2,FALSE),"")</f>
        <v/>
      </c>
      <c r="N1309" s="211" t="str">
        <f>IFERROR(IF(VLOOKUP(Table1[[#This Row],[Budget Code Description]],Dimentions!$X$6:$AC$97,4,FALSE)="","",VLOOKUP(Table1[[#This Row],[Budget Code Description]],Dimentions!$X$6:$AC$97,4,FALSE)),"")</f>
        <v/>
      </c>
      <c r="O1309" s="65" t="str">
        <f>IFERROR(VLOOKUP(Table1[[#This Row],[Vendor ID]],Table549[],2,FALSE),"")</f>
        <v/>
      </c>
      <c r="P1309" s="63"/>
      <c r="Q1309" s="143" t="str">
        <f>IF(Table1[[#This Row],[Posting Date]]&lt;&gt;"",$D$9,"")</f>
        <v/>
      </c>
      <c r="R1309" s="159" t="str">
        <f>IF(Table1[[#This Row],[Posting Date]]&lt;&gt;"",$D$10,"")</f>
        <v/>
      </c>
      <c r="S1309" s="66"/>
      <c r="T1309" s="63"/>
      <c r="U1309" s="67"/>
      <c r="V1309" s="67"/>
      <c r="W1309" s="67" t="str">
        <f t="shared" si="20"/>
        <v/>
      </c>
      <c r="X1309" s="161" t="str">
        <f>IF(E1309="","",(IF(Table1[[#This Row],[Cur]]="USD",Table1[[#This Row],[Cur_Amount Debit]],Table1[[#This Row],[Cur_Amount Debit]]/Table1[[#This Row],[Exchange Rate]])))</f>
        <v/>
      </c>
      <c r="Y1309" s="161" t="str">
        <f>IF(E1309="","",(IF(Table1[[#This Row],[Cur]]="USD",Table1[[#This Row],[Cur_Amount Credit]],Table1[[#This Row],[Cur_Amount Credit]]/ExchangeRate)))</f>
        <v/>
      </c>
      <c r="Z1309" s="203" t="str">
        <f>IF(E1309="","",(Table1[[#This Row],[Debit USD]]-Table1[[#This Row],[Credit USD]]))</f>
        <v/>
      </c>
      <c r="AA1309" s="122"/>
      <c r="AB1309" s="1"/>
      <c r="AC1309" s="15"/>
      <c r="AD1309" s="15" t="str">
        <f>IF(AND(OR(Table1[[#This Row],[Account]]="15030",Table1[[#This Row],[Account]]="15035",Table1[[#This Row],[Account]]="20150"),Table1[[#This Row],[Vendor ID]]=""),1,"")</f>
        <v/>
      </c>
      <c r="AE1309" s="15"/>
      <c r="AF1309" s="15"/>
      <c r="AG1309" s="15"/>
      <c r="AH1309" s="46" t="str">
        <f>IF(Table1[[#This Row],[Posting Date]]&lt;&gt;"","GJ-"&amp;CountryID,"")</f>
        <v/>
      </c>
      <c r="AI1309" s="59" t="str">
        <f>IF(Table1[[#This Row],[Posting Date]]&lt;&gt;"",Table1[[#This Row],[Posting Date]],"")</f>
        <v/>
      </c>
      <c r="AJ1309" s="46"/>
      <c r="AK1309" s="46" t="str">
        <f>IF(Table1[[#This Row],[Description]]&lt;&gt;"",Table1[[#This Row],[Description]],"")</f>
        <v/>
      </c>
      <c r="AL1309" s="46" t="str">
        <f>IF(Table1[[#This Row],[Posting Date]]&lt;&gt;"",Table1[[#This Row],[Reference Number]],"")</f>
        <v/>
      </c>
      <c r="AM1309" s="46" t="str">
        <f>TRIM(Table1[[#This Row],[Line '#]])</f>
        <v/>
      </c>
      <c r="AN1309" s="46" t="str">
        <f>TRIM(Table1[[#This Row],[Account]])</f>
        <v/>
      </c>
      <c r="AO1309" s="46" t="str">
        <f>IF(Table1[[#This Row],[Posting Date]]&lt;&gt;"",$D$5,"")</f>
        <v/>
      </c>
      <c r="AP1309" s="46" t="str">
        <f>TRIM(Table1[[#This Row],[Departments-Prgrams]])</f>
        <v/>
      </c>
      <c r="AQ1309" s="46" t="str">
        <f>TRIM(Table1[[#This Row],[Grant]])</f>
        <v/>
      </c>
      <c r="AR1309" s="46" t="str">
        <f>TRIM(Table1[[#This Row],[Staff ID]])</f>
        <v/>
      </c>
      <c r="AS1309" s="46" t="str">
        <f>IF(TRIM(Table1[[#This Row],[Budget Code]])=0,"",TRIM(Table1[[#This Row],[Budget Code]]))</f>
        <v/>
      </c>
      <c r="AT1309" s="46" t="str">
        <f>IF(Table1[[#This Row],[Line Description]]&lt;&gt;"",Table1[[#This Row],[Line Description]],"")</f>
        <v/>
      </c>
      <c r="AU1309" s="46" t="str">
        <f>IF(Table1[[#This Row],[Cur_Amount Debit]]&gt;0,ROUND(Table1[[#This Row],[Cur_Amount Debit]],2),"")</f>
        <v/>
      </c>
      <c r="AV1309" s="46" t="str">
        <f>IF(Table1[[#This Row],[Cur_Amount Credit]]&gt;0,ROUND(Table1[[#This Row],[Cur_Amount Credit]],2),"")</f>
        <v/>
      </c>
      <c r="AW1309" s="46" t="str">
        <f>LEFT(Table1[[#This Row],[Cur]],3)</f>
        <v/>
      </c>
      <c r="AX1309" s="59"/>
      <c r="AY1309" s="46"/>
      <c r="AZ1309" s="46" t="str">
        <f>IF(Table1[[#This Row],[Cur]]&lt;&gt;"",IF(Table1[[#This Row],[Cur]]="USD","",ExchangeRate),"")</f>
        <v/>
      </c>
      <c r="BA1309" s="46" t="str">
        <f>IF(Table1[[#This Row],[Grant]]&lt;&gt;"",VLOOKUP(Table1[[#This Row],[Grant]],Grants!B:D,3),"")</f>
        <v/>
      </c>
      <c r="BB1309" s="46" t="str">
        <f>TRIM(Table1[[#This Row],[Vendor ID]])</f>
        <v/>
      </c>
      <c r="BC1309">
        <f>IF(Table1[[#This Row],[Reference Number]]=Q1308,BC1308,BC1308+1)</f>
        <v>2</v>
      </c>
    </row>
    <row r="1310" spans="1:55" ht="11.25" hidden="1" customHeight="1">
      <c r="A1310" s="1"/>
      <c r="B1310" s="88" t="str">
        <f>IF(Table1[[#This Row],[Posting Date]]&lt;&gt;"",IF(Table1[[#This Row],[Reference Number]]=Q1309,B1309+1,1),"")</f>
        <v/>
      </c>
      <c r="C1310" s="61"/>
      <c r="D1310" s="61"/>
      <c r="E1310" s="218"/>
      <c r="F1310" s="143" t="str">
        <f>IFERROR(IF(VLOOKUP(Table1[[#This Row],[Budget Code Description]],Dimentions!$X$6:$AC$132,2,FALSE)="","",VLOOKUP(Table1[[#This Row],[Budget Code Description]],Dimentions!$X$6:$AC$132,2,FALSE)),"")</f>
        <v/>
      </c>
      <c r="G1310" s="143" t="str">
        <f>IFERROR(VLOOKUP(Table1[[#This Row],[Budget Code Description]],Dimentions!$X$6:$AC$132,3,FALSE),"")</f>
        <v/>
      </c>
      <c r="H1310" s="64" t="str">
        <f>IFERROR(VLOOKUP(Table1[[#This Row],[Account]],Dimentions!$S$6:$V$233,2,FALSE),"")</f>
        <v/>
      </c>
      <c r="I1310" s="62">
        <f>_xlfn.NUMBERVALUE(LEFT(Table1[[#This Row],[Account]],1))</f>
        <v>0</v>
      </c>
      <c r="J1310" s="62" t="str">
        <f>IFERROR(VLOOKUP(Table1[[#This Row],[Budget Code Description]],Table6[#All],7,FALSE),"")</f>
        <v/>
      </c>
      <c r="K1310" s="143" t="str">
        <f>IFERROR(VLOOKUP(Table1[[#This Row],[Budget Code Description]],Table6[#All],8,FALSE),"")</f>
        <v/>
      </c>
      <c r="L1310" s="63"/>
      <c r="M1310" s="65" t="str">
        <f>IFERROR(VLOOKUP(Table1[[#This Row],[Staff ID]],Table2[],2,FALSE),"")</f>
        <v/>
      </c>
      <c r="N1310" s="211" t="str">
        <f>IFERROR(IF(VLOOKUP(Table1[[#This Row],[Budget Code Description]],Dimentions!$X$6:$AC$97,4,FALSE)="","",VLOOKUP(Table1[[#This Row],[Budget Code Description]],Dimentions!$X$6:$AC$97,4,FALSE)),"")</f>
        <v/>
      </c>
      <c r="O1310" s="65" t="str">
        <f>IFERROR(VLOOKUP(Table1[[#This Row],[Vendor ID]],Table549[],2,FALSE),"")</f>
        <v/>
      </c>
      <c r="P1310" s="63"/>
      <c r="Q1310" s="143" t="str">
        <f>IF(Table1[[#This Row],[Posting Date]]&lt;&gt;"",$D$9,"")</f>
        <v/>
      </c>
      <c r="R1310" s="159" t="str">
        <f>IF(Table1[[#This Row],[Posting Date]]&lt;&gt;"",$D$10,"")</f>
        <v/>
      </c>
      <c r="S1310" s="66"/>
      <c r="T1310" s="63"/>
      <c r="U1310" s="67"/>
      <c r="V1310" s="67"/>
      <c r="W1310" s="67" t="str">
        <f t="shared" si="20"/>
        <v/>
      </c>
      <c r="X1310" s="161" t="str">
        <f>IF(E1310="","",(IF(Table1[[#This Row],[Cur]]="USD",Table1[[#This Row],[Cur_Amount Debit]],Table1[[#This Row],[Cur_Amount Debit]]/Table1[[#This Row],[Exchange Rate]])))</f>
        <v/>
      </c>
      <c r="Y1310" s="161" t="str">
        <f>IF(E1310="","",(IF(Table1[[#This Row],[Cur]]="USD",Table1[[#This Row],[Cur_Amount Credit]],Table1[[#This Row],[Cur_Amount Credit]]/ExchangeRate)))</f>
        <v/>
      </c>
      <c r="Z1310" s="203" t="str">
        <f>IF(E1310="","",(Table1[[#This Row],[Debit USD]]-Table1[[#This Row],[Credit USD]]))</f>
        <v/>
      </c>
      <c r="AA1310" s="122"/>
      <c r="AB1310" s="1"/>
      <c r="AC1310" s="15"/>
      <c r="AD1310" s="15" t="str">
        <f>IF(AND(OR(Table1[[#This Row],[Account]]="15030",Table1[[#This Row],[Account]]="15035",Table1[[#This Row],[Account]]="20150"),Table1[[#This Row],[Vendor ID]]=""),1,"")</f>
        <v/>
      </c>
      <c r="AE1310" s="15"/>
      <c r="AF1310" s="15"/>
      <c r="AG1310" s="15"/>
      <c r="AH1310" s="46" t="str">
        <f>IF(Table1[[#This Row],[Posting Date]]&lt;&gt;"","GJ-"&amp;CountryID,"")</f>
        <v/>
      </c>
      <c r="AI1310" s="59" t="str">
        <f>IF(Table1[[#This Row],[Posting Date]]&lt;&gt;"",Table1[[#This Row],[Posting Date]],"")</f>
        <v/>
      </c>
      <c r="AJ1310" s="46"/>
      <c r="AK1310" s="46" t="str">
        <f>IF(Table1[[#This Row],[Description]]&lt;&gt;"",Table1[[#This Row],[Description]],"")</f>
        <v/>
      </c>
      <c r="AL1310" s="46" t="str">
        <f>IF(Table1[[#This Row],[Posting Date]]&lt;&gt;"",Table1[[#This Row],[Reference Number]],"")</f>
        <v/>
      </c>
      <c r="AM1310" s="46" t="str">
        <f>TRIM(Table1[[#This Row],[Line '#]])</f>
        <v/>
      </c>
      <c r="AN1310" s="46" t="str">
        <f>TRIM(Table1[[#This Row],[Account]])</f>
        <v/>
      </c>
      <c r="AO1310" s="46" t="str">
        <f>IF(Table1[[#This Row],[Posting Date]]&lt;&gt;"",$D$5,"")</f>
        <v/>
      </c>
      <c r="AP1310" s="46" t="str">
        <f>TRIM(Table1[[#This Row],[Departments-Prgrams]])</f>
        <v/>
      </c>
      <c r="AQ1310" s="46" t="str">
        <f>TRIM(Table1[[#This Row],[Grant]])</f>
        <v/>
      </c>
      <c r="AR1310" s="46" t="str">
        <f>TRIM(Table1[[#This Row],[Staff ID]])</f>
        <v/>
      </c>
      <c r="AS1310" s="46" t="str">
        <f>IF(TRIM(Table1[[#This Row],[Budget Code]])=0,"",TRIM(Table1[[#This Row],[Budget Code]]))</f>
        <v/>
      </c>
      <c r="AT1310" s="46" t="str">
        <f>IF(Table1[[#This Row],[Line Description]]&lt;&gt;"",Table1[[#This Row],[Line Description]],"")</f>
        <v/>
      </c>
      <c r="AU1310" s="46" t="str">
        <f>IF(Table1[[#This Row],[Cur_Amount Debit]]&gt;0,ROUND(Table1[[#This Row],[Cur_Amount Debit]],2),"")</f>
        <v/>
      </c>
      <c r="AV1310" s="46" t="str">
        <f>IF(Table1[[#This Row],[Cur_Amount Credit]]&gt;0,ROUND(Table1[[#This Row],[Cur_Amount Credit]],2),"")</f>
        <v/>
      </c>
      <c r="AW1310" s="46" t="str">
        <f>LEFT(Table1[[#This Row],[Cur]],3)</f>
        <v/>
      </c>
      <c r="AX1310" s="59"/>
      <c r="AY1310" s="46"/>
      <c r="AZ1310" s="46" t="str">
        <f>IF(Table1[[#This Row],[Cur]]&lt;&gt;"",IF(Table1[[#This Row],[Cur]]="USD","",ExchangeRate),"")</f>
        <v/>
      </c>
      <c r="BA1310" s="46" t="str">
        <f>IF(Table1[[#This Row],[Grant]]&lt;&gt;"",VLOOKUP(Table1[[#This Row],[Grant]],Grants!B:D,3),"")</f>
        <v/>
      </c>
      <c r="BB1310" s="46" t="str">
        <f>TRIM(Table1[[#This Row],[Vendor ID]])</f>
        <v/>
      </c>
      <c r="BC1310">
        <f>IF(Table1[[#This Row],[Reference Number]]=Q1309,BC1309,BC1309+1)</f>
        <v>2</v>
      </c>
    </row>
    <row r="1311" spans="1:55" ht="11.25" hidden="1" customHeight="1">
      <c r="A1311" s="1"/>
      <c r="B1311" s="88" t="str">
        <f>IF(Table1[[#This Row],[Posting Date]]&lt;&gt;"",IF(Table1[[#This Row],[Reference Number]]=Q1310,B1310+1,1),"")</f>
        <v/>
      </c>
      <c r="C1311" s="61"/>
      <c r="D1311" s="61"/>
      <c r="E1311" s="218"/>
      <c r="F1311" s="143" t="str">
        <f>IFERROR(IF(VLOOKUP(Table1[[#This Row],[Budget Code Description]],Dimentions!$X$6:$AC$132,2,FALSE)="","",VLOOKUP(Table1[[#This Row],[Budget Code Description]],Dimentions!$X$6:$AC$132,2,FALSE)),"")</f>
        <v/>
      </c>
      <c r="G1311" s="143" t="str">
        <f>IFERROR(VLOOKUP(Table1[[#This Row],[Budget Code Description]],Dimentions!$X$6:$AC$132,3,FALSE),"")</f>
        <v/>
      </c>
      <c r="H1311" s="64" t="str">
        <f>IFERROR(VLOOKUP(Table1[[#This Row],[Account]],Dimentions!$S$6:$V$233,2,FALSE),"")</f>
        <v/>
      </c>
      <c r="I1311" s="62">
        <f>_xlfn.NUMBERVALUE(LEFT(Table1[[#This Row],[Account]],1))</f>
        <v>0</v>
      </c>
      <c r="J1311" s="62" t="str">
        <f>IFERROR(VLOOKUP(Table1[[#This Row],[Budget Code Description]],Table6[#All],7,FALSE),"")</f>
        <v/>
      </c>
      <c r="K1311" s="143" t="str">
        <f>IFERROR(VLOOKUP(Table1[[#This Row],[Budget Code Description]],Table6[#All],8,FALSE),"")</f>
        <v/>
      </c>
      <c r="L1311" s="63"/>
      <c r="M1311" s="65" t="str">
        <f>IFERROR(VLOOKUP(Table1[[#This Row],[Staff ID]],Table2[],2,FALSE),"")</f>
        <v/>
      </c>
      <c r="N1311" s="211" t="str">
        <f>IFERROR(IF(VLOOKUP(Table1[[#This Row],[Budget Code Description]],Dimentions!$X$6:$AC$97,4,FALSE)="","",VLOOKUP(Table1[[#This Row],[Budget Code Description]],Dimentions!$X$6:$AC$97,4,FALSE)),"")</f>
        <v/>
      </c>
      <c r="O1311" s="65" t="str">
        <f>IFERROR(VLOOKUP(Table1[[#This Row],[Vendor ID]],Table549[],2,FALSE),"")</f>
        <v/>
      </c>
      <c r="P1311" s="63"/>
      <c r="Q1311" s="143" t="str">
        <f>IF(Table1[[#This Row],[Posting Date]]&lt;&gt;"",$D$9,"")</f>
        <v/>
      </c>
      <c r="R1311" s="159" t="str">
        <f>IF(Table1[[#This Row],[Posting Date]]&lt;&gt;"",$D$10,"")</f>
        <v/>
      </c>
      <c r="S1311" s="66"/>
      <c r="T1311" s="63"/>
      <c r="U1311" s="67"/>
      <c r="V1311" s="67"/>
      <c r="W1311" s="67" t="str">
        <f t="shared" si="20"/>
        <v/>
      </c>
      <c r="X1311" s="161" t="str">
        <f>IF(E1311="","",(IF(Table1[[#This Row],[Cur]]="USD",Table1[[#This Row],[Cur_Amount Debit]],Table1[[#This Row],[Cur_Amount Debit]]/Table1[[#This Row],[Exchange Rate]])))</f>
        <v/>
      </c>
      <c r="Y1311" s="161" t="str">
        <f>IF(E1311="","",(IF(Table1[[#This Row],[Cur]]="USD",Table1[[#This Row],[Cur_Amount Credit]],Table1[[#This Row],[Cur_Amount Credit]]/ExchangeRate)))</f>
        <v/>
      </c>
      <c r="Z1311" s="203" t="str">
        <f>IF(E1311="","",(Table1[[#This Row],[Debit USD]]-Table1[[#This Row],[Credit USD]]))</f>
        <v/>
      </c>
      <c r="AA1311" s="122"/>
      <c r="AB1311" s="1"/>
      <c r="AC1311" s="15"/>
      <c r="AD1311" s="15" t="str">
        <f>IF(AND(OR(Table1[[#This Row],[Account]]="15030",Table1[[#This Row],[Account]]="15035",Table1[[#This Row],[Account]]="20150"),Table1[[#This Row],[Vendor ID]]=""),1,"")</f>
        <v/>
      </c>
      <c r="AE1311" s="15"/>
      <c r="AF1311" s="15"/>
      <c r="AG1311" s="15"/>
      <c r="AH1311" s="46" t="str">
        <f>IF(Table1[[#This Row],[Posting Date]]&lt;&gt;"","GJ-"&amp;CountryID,"")</f>
        <v/>
      </c>
      <c r="AI1311" s="59" t="str">
        <f>IF(Table1[[#This Row],[Posting Date]]&lt;&gt;"",Table1[[#This Row],[Posting Date]],"")</f>
        <v/>
      </c>
      <c r="AJ1311" s="46"/>
      <c r="AK1311" s="46" t="str">
        <f>IF(Table1[[#This Row],[Description]]&lt;&gt;"",Table1[[#This Row],[Description]],"")</f>
        <v/>
      </c>
      <c r="AL1311" s="46" t="str">
        <f>IF(Table1[[#This Row],[Posting Date]]&lt;&gt;"",Table1[[#This Row],[Reference Number]],"")</f>
        <v/>
      </c>
      <c r="AM1311" s="46" t="str">
        <f>TRIM(Table1[[#This Row],[Line '#]])</f>
        <v/>
      </c>
      <c r="AN1311" s="46" t="str">
        <f>TRIM(Table1[[#This Row],[Account]])</f>
        <v/>
      </c>
      <c r="AO1311" s="46" t="str">
        <f>IF(Table1[[#This Row],[Posting Date]]&lt;&gt;"",$D$5,"")</f>
        <v/>
      </c>
      <c r="AP1311" s="46" t="str">
        <f>TRIM(Table1[[#This Row],[Departments-Prgrams]])</f>
        <v/>
      </c>
      <c r="AQ1311" s="46" t="str">
        <f>TRIM(Table1[[#This Row],[Grant]])</f>
        <v/>
      </c>
      <c r="AR1311" s="46" t="str">
        <f>TRIM(Table1[[#This Row],[Staff ID]])</f>
        <v/>
      </c>
      <c r="AS1311" s="46" t="str">
        <f>IF(TRIM(Table1[[#This Row],[Budget Code]])=0,"",TRIM(Table1[[#This Row],[Budget Code]]))</f>
        <v/>
      </c>
      <c r="AT1311" s="46" t="str">
        <f>IF(Table1[[#This Row],[Line Description]]&lt;&gt;"",Table1[[#This Row],[Line Description]],"")</f>
        <v/>
      </c>
      <c r="AU1311" s="46" t="str">
        <f>IF(Table1[[#This Row],[Cur_Amount Debit]]&gt;0,ROUND(Table1[[#This Row],[Cur_Amount Debit]],2),"")</f>
        <v/>
      </c>
      <c r="AV1311" s="46" t="str">
        <f>IF(Table1[[#This Row],[Cur_Amount Credit]]&gt;0,ROUND(Table1[[#This Row],[Cur_Amount Credit]],2),"")</f>
        <v/>
      </c>
      <c r="AW1311" s="46" t="str">
        <f>LEFT(Table1[[#This Row],[Cur]],3)</f>
        <v/>
      </c>
      <c r="AX1311" s="59"/>
      <c r="AY1311" s="46"/>
      <c r="AZ1311" s="46" t="str">
        <f>IF(Table1[[#This Row],[Cur]]&lt;&gt;"",IF(Table1[[#This Row],[Cur]]="USD","",ExchangeRate),"")</f>
        <v/>
      </c>
      <c r="BA1311" s="46" t="str">
        <f>IF(Table1[[#This Row],[Grant]]&lt;&gt;"",VLOOKUP(Table1[[#This Row],[Grant]],Grants!B:D,3),"")</f>
        <v/>
      </c>
      <c r="BB1311" s="46" t="str">
        <f>TRIM(Table1[[#This Row],[Vendor ID]])</f>
        <v/>
      </c>
      <c r="BC1311">
        <f>IF(Table1[[#This Row],[Reference Number]]=Q1310,BC1310,BC1310+1)</f>
        <v>2</v>
      </c>
    </row>
    <row r="1312" spans="1:55" ht="11.25" hidden="1" customHeight="1">
      <c r="A1312" s="1"/>
      <c r="B1312" s="88" t="str">
        <f>IF(Table1[[#This Row],[Posting Date]]&lt;&gt;"",IF(Table1[[#This Row],[Reference Number]]=Q1311,B1311+1,1),"")</f>
        <v/>
      </c>
      <c r="C1312" s="61"/>
      <c r="D1312" s="61"/>
      <c r="E1312" s="218"/>
      <c r="F1312" s="143" t="str">
        <f>IFERROR(IF(VLOOKUP(Table1[[#This Row],[Budget Code Description]],Dimentions!$X$6:$AC$132,2,FALSE)="","",VLOOKUP(Table1[[#This Row],[Budget Code Description]],Dimentions!$X$6:$AC$132,2,FALSE)),"")</f>
        <v/>
      </c>
      <c r="G1312" s="143" t="str">
        <f>IFERROR(VLOOKUP(Table1[[#This Row],[Budget Code Description]],Dimentions!$X$6:$AC$132,3,FALSE),"")</f>
        <v/>
      </c>
      <c r="H1312" s="64" t="str">
        <f>IFERROR(VLOOKUP(Table1[[#This Row],[Account]],Dimentions!$S$6:$V$233,2,FALSE),"")</f>
        <v/>
      </c>
      <c r="I1312" s="62">
        <f>_xlfn.NUMBERVALUE(LEFT(Table1[[#This Row],[Account]],1))</f>
        <v>0</v>
      </c>
      <c r="J1312" s="62" t="str">
        <f>IFERROR(VLOOKUP(Table1[[#This Row],[Budget Code Description]],Table6[#All],7,FALSE),"")</f>
        <v/>
      </c>
      <c r="K1312" s="143" t="str">
        <f>IFERROR(VLOOKUP(Table1[[#This Row],[Budget Code Description]],Table6[#All],8,FALSE),"")</f>
        <v/>
      </c>
      <c r="L1312" s="63"/>
      <c r="M1312" s="65" t="str">
        <f>IFERROR(VLOOKUP(Table1[[#This Row],[Staff ID]],Table2[],2,FALSE),"")</f>
        <v/>
      </c>
      <c r="N1312" s="211" t="str">
        <f>IFERROR(IF(VLOOKUP(Table1[[#This Row],[Budget Code Description]],Dimentions!$X$6:$AC$97,4,FALSE)="","",VLOOKUP(Table1[[#This Row],[Budget Code Description]],Dimentions!$X$6:$AC$97,4,FALSE)),"")</f>
        <v/>
      </c>
      <c r="O1312" s="65" t="str">
        <f>IFERROR(VLOOKUP(Table1[[#This Row],[Vendor ID]],Table549[],2,FALSE),"")</f>
        <v/>
      </c>
      <c r="P1312" s="63"/>
      <c r="Q1312" s="143" t="str">
        <f>IF(Table1[[#This Row],[Posting Date]]&lt;&gt;"",$D$9,"")</f>
        <v/>
      </c>
      <c r="R1312" s="159" t="str">
        <f>IF(Table1[[#This Row],[Posting Date]]&lt;&gt;"",$D$10,"")</f>
        <v/>
      </c>
      <c r="S1312" s="66"/>
      <c r="T1312" s="63"/>
      <c r="U1312" s="67"/>
      <c r="V1312" s="67"/>
      <c r="W1312" s="67" t="str">
        <f t="shared" si="20"/>
        <v/>
      </c>
      <c r="X1312" s="161" t="str">
        <f>IF(E1312="","",(IF(Table1[[#This Row],[Cur]]="USD",Table1[[#This Row],[Cur_Amount Debit]],Table1[[#This Row],[Cur_Amount Debit]]/Table1[[#This Row],[Exchange Rate]])))</f>
        <v/>
      </c>
      <c r="Y1312" s="161" t="str">
        <f>IF(E1312="","",(IF(Table1[[#This Row],[Cur]]="USD",Table1[[#This Row],[Cur_Amount Credit]],Table1[[#This Row],[Cur_Amount Credit]]/ExchangeRate)))</f>
        <v/>
      </c>
      <c r="Z1312" s="203" t="str">
        <f>IF(E1312="","",(Table1[[#This Row],[Debit USD]]-Table1[[#This Row],[Credit USD]]))</f>
        <v/>
      </c>
      <c r="AA1312" s="122"/>
      <c r="AB1312" s="1"/>
      <c r="AC1312" s="15"/>
      <c r="AD1312" s="15" t="str">
        <f>IF(AND(OR(Table1[[#This Row],[Account]]="15030",Table1[[#This Row],[Account]]="15035",Table1[[#This Row],[Account]]="20150"),Table1[[#This Row],[Vendor ID]]=""),1,"")</f>
        <v/>
      </c>
      <c r="AE1312" s="15"/>
      <c r="AF1312" s="15"/>
      <c r="AG1312" s="15"/>
      <c r="AH1312" s="46" t="str">
        <f>IF(Table1[[#This Row],[Posting Date]]&lt;&gt;"","GJ-"&amp;CountryID,"")</f>
        <v/>
      </c>
      <c r="AI1312" s="59" t="str">
        <f>IF(Table1[[#This Row],[Posting Date]]&lt;&gt;"",Table1[[#This Row],[Posting Date]],"")</f>
        <v/>
      </c>
      <c r="AJ1312" s="46"/>
      <c r="AK1312" s="46" t="str">
        <f>IF(Table1[[#This Row],[Description]]&lt;&gt;"",Table1[[#This Row],[Description]],"")</f>
        <v/>
      </c>
      <c r="AL1312" s="46" t="str">
        <f>IF(Table1[[#This Row],[Posting Date]]&lt;&gt;"",Table1[[#This Row],[Reference Number]],"")</f>
        <v/>
      </c>
      <c r="AM1312" s="46" t="str">
        <f>TRIM(Table1[[#This Row],[Line '#]])</f>
        <v/>
      </c>
      <c r="AN1312" s="46" t="str">
        <f>TRIM(Table1[[#This Row],[Account]])</f>
        <v/>
      </c>
      <c r="AO1312" s="46" t="str">
        <f>IF(Table1[[#This Row],[Posting Date]]&lt;&gt;"",$D$5,"")</f>
        <v/>
      </c>
      <c r="AP1312" s="46" t="str">
        <f>TRIM(Table1[[#This Row],[Departments-Prgrams]])</f>
        <v/>
      </c>
      <c r="AQ1312" s="46" t="str">
        <f>TRIM(Table1[[#This Row],[Grant]])</f>
        <v/>
      </c>
      <c r="AR1312" s="46" t="str">
        <f>TRIM(Table1[[#This Row],[Staff ID]])</f>
        <v/>
      </c>
      <c r="AS1312" s="46" t="str">
        <f>IF(TRIM(Table1[[#This Row],[Budget Code]])=0,"",TRIM(Table1[[#This Row],[Budget Code]]))</f>
        <v/>
      </c>
      <c r="AT1312" s="46" t="str">
        <f>IF(Table1[[#This Row],[Line Description]]&lt;&gt;"",Table1[[#This Row],[Line Description]],"")</f>
        <v/>
      </c>
      <c r="AU1312" s="46" t="str">
        <f>IF(Table1[[#This Row],[Cur_Amount Debit]]&gt;0,ROUND(Table1[[#This Row],[Cur_Amount Debit]],2),"")</f>
        <v/>
      </c>
      <c r="AV1312" s="46" t="str">
        <f>IF(Table1[[#This Row],[Cur_Amount Credit]]&gt;0,ROUND(Table1[[#This Row],[Cur_Amount Credit]],2),"")</f>
        <v/>
      </c>
      <c r="AW1312" s="46" t="str">
        <f>LEFT(Table1[[#This Row],[Cur]],3)</f>
        <v/>
      </c>
      <c r="AX1312" s="59"/>
      <c r="AY1312" s="46"/>
      <c r="AZ1312" s="46" t="str">
        <f>IF(Table1[[#This Row],[Cur]]&lt;&gt;"",IF(Table1[[#This Row],[Cur]]="USD","",ExchangeRate),"")</f>
        <v/>
      </c>
      <c r="BA1312" s="46" t="str">
        <f>IF(Table1[[#This Row],[Grant]]&lt;&gt;"",VLOOKUP(Table1[[#This Row],[Grant]],Grants!B:D,3),"")</f>
        <v/>
      </c>
      <c r="BB1312" s="46" t="str">
        <f>TRIM(Table1[[#This Row],[Vendor ID]])</f>
        <v/>
      </c>
      <c r="BC1312">
        <f>IF(Table1[[#This Row],[Reference Number]]=Q1311,BC1311,BC1311+1)</f>
        <v>2</v>
      </c>
    </row>
    <row r="1313" spans="1:55" ht="11.25" hidden="1" customHeight="1">
      <c r="A1313" s="1"/>
      <c r="B1313" s="88" t="str">
        <f>IF(Table1[[#This Row],[Posting Date]]&lt;&gt;"",IF(Table1[[#This Row],[Reference Number]]=Q1312,B1312+1,1),"")</f>
        <v/>
      </c>
      <c r="C1313" s="61"/>
      <c r="D1313" s="61"/>
      <c r="E1313" s="218"/>
      <c r="F1313" s="143" t="str">
        <f>IFERROR(IF(VLOOKUP(Table1[[#This Row],[Budget Code Description]],Dimentions!$X$6:$AC$132,2,FALSE)="","",VLOOKUP(Table1[[#This Row],[Budget Code Description]],Dimentions!$X$6:$AC$132,2,FALSE)),"")</f>
        <v/>
      </c>
      <c r="G1313" s="143" t="str">
        <f>IFERROR(VLOOKUP(Table1[[#This Row],[Budget Code Description]],Dimentions!$X$6:$AC$132,3,FALSE),"")</f>
        <v/>
      </c>
      <c r="H1313" s="64" t="str">
        <f>IFERROR(VLOOKUP(Table1[[#This Row],[Account]],Dimentions!$S$6:$V$233,2,FALSE),"")</f>
        <v/>
      </c>
      <c r="I1313" s="62">
        <f>_xlfn.NUMBERVALUE(LEFT(Table1[[#This Row],[Account]],1))</f>
        <v>0</v>
      </c>
      <c r="J1313" s="62" t="str">
        <f>IFERROR(VLOOKUP(Table1[[#This Row],[Budget Code Description]],Table6[#All],7,FALSE),"")</f>
        <v/>
      </c>
      <c r="K1313" s="143" t="str">
        <f>IFERROR(VLOOKUP(Table1[[#This Row],[Budget Code Description]],Table6[#All],8,FALSE),"")</f>
        <v/>
      </c>
      <c r="L1313" s="63"/>
      <c r="M1313" s="65" t="str">
        <f>IFERROR(VLOOKUP(Table1[[#This Row],[Staff ID]],Table2[],2,FALSE),"")</f>
        <v/>
      </c>
      <c r="N1313" s="211" t="str">
        <f>IFERROR(IF(VLOOKUP(Table1[[#This Row],[Budget Code Description]],Dimentions!$X$6:$AC$97,4,FALSE)="","",VLOOKUP(Table1[[#This Row],[Budget Code Description]],Dimentions!$X$6:$AC$97,4,FALSE)),"")</f>
        <v/>
      </c>
      <c r="O1313" s="65" t="str">
        <f>IFERROR(VLOOKUP(Table1[[#This Row],[Vendor ID]],Table549[],2,FALSE),"")</f>
        <v/>
      </c>
      <c r="P1313" s="63"/>
      <c r="Q1313" s="143" t="str">
        <f>IF(Table1[[#This Row],[Posting Date]]&lt;&gt;"",$D$9,"")</f>
        <v/>
      </c>
      <c r="R1313" s="159" t="str">
        <f>IF(Table1[[#This Row],[Posting Date]]&lt;&gt;"",$D$10,"")</f>
        <v/>
      </c>
      <c r="S1313" s="66"/>
      <c r="T1313" s="63"/>
      <c r="U1313" s="67"/>
      <c r="V1313" s="67"/>
      <c r="W1313" s="67" t="str">
        <f t="shared" si="20"/>
        <v/>
      </c>
      <c r="X1313" s="161" t="str">
        <f>IF(E1313="","",(IF(Table1[[#This Row],[Cur]]="USD",Table1[[#This Row],[Cur_Amount Debit]],Table1[[#This Row],[Cur_Amount Debit]]/Table1[[#This Row],[Exchange Rate]])))</f>
        <v/>
      </c>
      <c r="Y1313" s="161" t="str">
        <f>IF(E1313="","",(IF(Table1[[#This Row],[Cur]]="USD",Table1[[#This Row],[Cur_Amount Credit]],Table1[[#This Row],[Cur_Amount Credit]]/ExchangeRate)))</f>
        <v/>
      </c>
      <c r="Z1313" s="203" t="str">
        <f>IF(E1313="","",(Table1[[#This Row],[Debit USD]]-Table1[[#This Row],[Credit USD]]))</f>
        <v/>
      </c>
      <c r="AA1313" s="122"/>
      <c r="AB1313" s="1"/>
      <c r="AC1313" s="15"/>
      <c r="AD1313" s="15" t="str">
        <f>IF(AND(OR(Table1[[#This Row],[Account]]="15030",Table1[[#This Row],[Account]]="15035",Table1[[#This Row],[Account]]="20150"),Table1[[#This Row],[Vendor ID]]=""),1,"")</f>
        <v/>
      </c>
      <c r="AE1313" s="15"/>
      <c r="AF1313" s="15"/>
      <c r="AG1313" s="15"/>
      <c r="AH1313" s="46" t="str">
        <f>IF(Table1[[#This Row],[Posting Date]]&lt;&gt;"","GJ-"&amp;CountryID,"")</f>
        <v/>
      </c>
      <c r="AI1313" s="59" t="str">
        <f>IF(Table1[[#This Row],[Posting Date]]&lt;&gt;"",Table1[[#This Row],[Posting Date]],"")</f>
        <v/>
      </c>
      <c r="AJ1313" s="46"/>
      <c r="AK1313" s="46" t="str">
        <f>IF(Table1[[#This Row],[Description]]&lt;&gt;"",Table1[[#This Row],[Description]],"")</f>
        <v/>
      </c>
      <c r="AL1313" s="46" t="str">
        <f>IF(Table1[[#This Row],[Posting Date]]&lt;&gt;"",Table1[[#This Row],[Reference Number]],"")</f>
        <v/>
      </c>
      <c r="AM1313" s="46" t="str">
        <f>TRIM(Table1[[#This Row],[Line '#]])</f>
        <v/>
      </c>
      <c r="AN1313" s="46" t="str">
        <f>TRIM(Table1[[#This Row],[Account]])</f>
        <v/>
      </c>
      <c r="AO1313" s="46" t="str">
        <f>IF(Table1[[#This Row],[Posting Date]]&lt;&gt;"",$D$5,"")</f>
        <v/>
      </c>
      <c r="AP1313" s="46" t="str">
        <f>TRIM(Table1[[#This Row],[Departments-Prgrams]])</f>
        <v/>
      </c>
      <c r="AQ1313" s="46" t="str">
        <f>TRIM(Table1[[#This Row],[Grant]])</f>
        <v/>
      </c>
      <c r="AR1313" s="46" t="str">
        <f>TRIM(Table1[[#This Row],[Staff ID]])</f>
        <v/>
      </c>
      <c r="AS1313" s="46" t="str">
        <f>IF(TRIM(Table1[[#This Row],[Budget Code]])=0,"",TRIM(Table1[[#This Row],[Budget Code]]))</f>
        <v/>
      </c>
      <c r="AT1313" s="46" t="str">
        <f>IF(Table1[[#This Row],[Line Description]]&lt;&gt;"",Table1[[#This Row],[Line Description]],"")</f>
        <v/>
      </c>
      <c r="AU1313" s="46" t="str">
        <f>IF(Table1[[#This Row],[Cur_Amount Debit]]&gt;0,ROUND(Table1[[#This Row],[Cur_Amount Debit]],2),"")</f>
        <v/>
      </c>
      <c r="AV1313" s="46" t="str">
        <f>IF(Table1[[#This Row],[Cur_Amount Credit]]&gt;0,ROUND(Table1[[#This Row],[Cur_Amount Credit]],2),"")</f>
        <v/>
      </c>
      <c r="AW1313" s="46" t="str">
        <f>LEFT(Table1[[#This Row],[Cur]],3)</f>
        <v/>
      </c>
      <c r="AX1313" s="59"/>
      <c r="AY1313" s="46"/>
      <c r="AZ1313" s="46" t="str">
        <f>IF(Table1[[#This Row],[Cur]]&lt;&gt;"",IF(Table1[[#This Row],[Cur]]="USD","",ExchangeRate),"")</f>
        <v/>
      </c>
      <c r="BA1313" s="46" t="str">
        <f>IF(Table1[[#This Row],[Grant]]&lt;&gt;"",VLOOKUP(Table1[[#This Row],[Grant]],Grants!B:D,3),"")</f>
        <v/>
      </c>
      <c r="BB1313" s="46" t="str">
        <f>TRIM(Table1[[#This Row],[Vendor ID]])</f>
        <v/>
      </c>
      <c r="BC1313">
        <f>IF(Table1[[#This Row],[Reference Number]]=Q1312,BC1312,BC1312+1)</f>
        <v>2</v>
      </c>
    </row>
    <row r="1314" spans="1:55" ht="11.25" hidden="1" customHeight="1">
      <c r="A1314" s="1"/>
      <c r="B1314" s="88" t="str">
        <f>IF(Table1[[#This Row],[Posting Date]]&lt;&gt;"",IF(Table1[[#This Row],[Reference Number]]=Q1313,B1313+1,1),"")</f>
        <v/>
      </c>
      <c r="C1314" s="61"/>
      <c r="D1314" s="61"/>
      <c r="E1314" s="218"/>
      <c r="F1314" s="143" t="str">
        <f>IFERROR(IF(VLOOKUP(Table1[[#This Row],[Budget Code Description]],Dimentions!$X$6:$AC$132,2,FALSE)="","",VLOOKUP(Table1[[#This Row],[Budget Code Description]],Dimentions!$X$6:$AC$132,2,FALSE)),"")</f>
        <v/>
      </c>
      <c r="G1314" s="143" t="str">
        <f>IFERROR(VLOOKUP(Table1[[#This Row],[Budget Code Description]],Dimentions!$X$6:$AC$132,3,FALSE),"")</f>
        <v/>
      </c>
      <c r="H1314" s="64" t="str">
        <f>IFERROR(VLOOKUP(Table1[[#This Row],[Account]],Dimentions!$S$6:$V$233,2,FALSE),"")</f>
        <v/>
      </c>
      <c r="I1314" s="62">
        <f>_xlfn.NUMBERVALUE(LEFT(Table1[[#This Row],[Account]],1))</f>
        <v>0</v>
      </c>
      <c r="J1314" s="62" t="str">
        <f>IFERROR(VLOOKUP(Table1[[#This Row],[Budget Code Description]],Table6[#All],7,FALSE),"")</f>
        <v/>
      </c>
      <c r="K1314" s="143" t="str">
        <f>IFERROR(VLOOKUP(Table1[[#This Row],[Budget Code Description]],Table6[#All],8,FALSE),"")</f>
        <v/>
      </c>
      <c r="L1314" s="63"/>
      <c r="M1314" s="65" t="str">
        <f>IFERROR(VLOOKUP(Table1[[#This Row],[Staff ID]],Table2[],2,FALSE),"")</f>
        <v/>
      </c>
      <c r="N1314" s="211" t="str">
        <f>IFERROR(IF(VLOOKUP(Table1[[#This Row],[Budget Code Description]],Dimentions!$X$6:$AC$97,4,FALSE)="","",VLOOKUP(Table1[[#This Row],[Budget Code Description]],Dimentions!$X$6:$AC$97,4,FALSE)),"")</f>
        <v/>
      </c>
      <c r="O1314" s="65" t="str">
        <f>IFERROR(VLOOKUP(Table1[[#This Row],[Vendor ID]],Table549[],2,FALSE),"")</f>
        <v/>
      </c>
      <c r="P1314" s="63"/>
      <c r="Q1314" s="143" t="str">
        <f>IF(Table1[[#This Row],[Posting Date]]&lt;&gt;"",$D$9,"")</f>
        <v/>
      </c>
      <c r="R1314" s="159" t="str">
        <f>IF(Table1[[#This Row],[Posting Date]]&lt;&gt;"",$D$10,"")</f>
        <v/>
      </c>
      <c r="S1314" s="66"/>
      <c r="T1314" s="63"/>
      <c r="U1314" s="67"/>
      <c r="V1314" s="67"/>
      <c r="W1314" s="67" t="str">
        <f t="shared" si="20"/>
        <v/>
      </c>
      <c r="X1314" s="161" t="str">
        <f>IF(E1314="","",(IF(Table1[[#This Row],[Cur]]="USD",Table1[[#This Row],[Cur_Amount Debit]],Table1[[#This Row],[Cur_Amount Debit]]/Table1[[#This Row],[Exchange Rate]])))</f>
        <v/>
      </c>
      <c r="Y1314" s="161" t="str">
        <f>IF(E1314="","",(IF(Table1[[#This Row],[Cur]]="USD",Table1[[#This Row],[Cur_Amount Credit]],Table1[[#This Row],[Cur_Amount Credit]]/ExchangeRate)))</f>
        <v/>
      </c>
      <c r="Z1314" s="203" t="str">
        <f>IF(E1314="","",(Table1[[#This Row],[Debit USD]]-Table1[[#This Row],[Credit USD]]))</f>
        <v/>
      </c>
      <c r="AA1314" s="122"/>
      <c r="AB1314" s="1"/>
      <c r="AC1314" s="15"/>
      <c r="AD1314" s="15" t="str">
        <f>IF(AND(OR(Table1[[#This Row],[Account]]="15030",Table1[[#This Row],[Account]]="15035",Table1[[#This Row],[Account]]="20150"),Table1[[#This Row],[Vendor ID]]=""),1,"")</f>
        <v/>
      </c>
      <c r="AE1314" s="15"/>
      <c r="AF1314" s="15"/>
      <c r="AG1314" s="15"/>
      <c r="AH1314" s="46" t="str">
        <f>IF(Table1[[#This Row],[Posting Date]]&lt;&gt;"","GJ-"&amp;CountryID,"")</f>
        <v/>
      </c>
      <c r="AI1314" s="59" t="str">
        <f>IF(Table1[[#This Row],[Posting Date]]&lt;&gt;"",Table1[[#This Row],[Posting Date]],"")</f>
        <v/>
      </c>
      <c r="AJ1314" s="46"/>
      <c r="AK1314" s="46" t="str">
        <f>IF(Table1[[#This Row],[Description]]&lt;&gt;"",Table1[[#This Row],[Description]],"")</f>
        <v/>
      </c>
      <c r="AL1314" s="46" t="str">
        <f>IF(Table1[[#This Row],[Posting Date]]&lt;&gt;"",Table1[[#This Row],[Reference Number]],"")</f>
        <v/>
      </c>
      <c r="AM1314" s="46" t="str">
        <f>TRIM(Table1[[#This Row],[Line '#]])</f>
        <v/>
      </c>
      <c r="AN1314" s="46" t="str">
        <f>TRIM(Table1[[#This Row],[Account]])</f>
        <v/>
      </c>
      <c r="AO1314" s="46" t="str">
        <f>IF(Table1[[#This Row],[Posting Date]]&lt;&gt;"",$D$5,"")</f>
        <v/>
      </c>
      <c r="AP1314" s="46" t="str">
        <f>TRIM(Table1[[#This Row],[Departments-Prgrams]])</f>
        <v/>
      </c>
      <c r="AQ1314" s="46" t="str">
        <f>TRIM(Table1[[#This Row],[Grant]])</f>
        <v/>
      </c>
      <c r="AR1314" s="46" t="str">
        <f>TRIM(Table1[[#This Row],[Staff ID]])</f>
        <v/>
      </c>
      <c r="AS1314" s="46" t="str">
        <f>IF(TRIM(Table1[[#This Row],[Budget Code]])=0,"",TRIM(Table1[[#This Row],[Budget Code]]))</f>
        <v/>
      </c>
      <c r="AT1314" s="46" t="str">
        <f>IF(Table1[[#This Row],[Line Description]]&lt;&gt;"",Table1[[#This Row],[Line Description]],"")</f>
        <v/>
      </c>
      <c r="AU1314" s="46" t="str">
        <f>IF(Table1[[#This Row],[Cur_Amount Debit]]&gt;0,ROUND(Table1[[#This Row],[Cur_Amount Debit]],2),"")</f>
        <v/>
      </c>
      <c r="AV1314" s="46" t="str">
        <f>IF(Table1[[#This Row],[Cur_Amount Credit]]&gt;0,ROUND(Table1[[#This Row],[Cur_Amount Credit]],2),"")</f>
        <v/>
      </c>
      <c r="AW1314" s="46" t="str">
        <f>LEFT(Table1[[#This Row],[Cur]],3)</f>
        <v/>
      </c>
      <c r="AX1314" s="59"/>
      <c r="AY1314" s="46"/>
      <c r="AZ1314" s="46" t="str">
        <f>IF(Table1[[#This Row],[Cur]]&lt;&gt;"",IF(Table1[[#This Row],[Cur]]="USD","",ExchangeRate),"")</f>
        <v/>
      </c>
      <c r="BA1314" s="46" t="str">
        <f>IF(Table1[[#This Row],[Grant]]&lt;&gt;"",VLOOKUP(Table1[[#This Row],[Grant]],Grants!B:D,3),"")</f>
        <v/>
      </c>
      <c r="BB1314" s="46" t="str">
        <f>TRIM(Table1[[#This Row],[Vendor ID]])</f>
        <v/>
      </c>
      <c r="BC1314">
        <f>IF(Table1[[#This Row],[Reference Number]]=Q1313,BC1313,BC1313+1)</f>
        <v>2</v>
      </c>
    </row>
    <row r="1315" spans="1:55" ht="11.25" hidden="1" customHeight="1">
      <c r="A1315" s="1"/>
      <c r="B1315" s="88" t="str">
        <f>IF(Table1[[#This Row],[Posting Date]]&lt;&gt;"",IF(Table1[[#This Row],[Reference Number]]=Q1314,B1314+1,1),"")</f>
        <v/>
      </c>
      <c r="C1315" s="61"/>
      <c r="D1315" s="61"/>
      <c r="E1315" s="218"/>
      <c r="F1315" s="143" t="str">
        <f>IFERROR(IF(VLOOKUP(Table1[[#This Row],[Budget Code Description]],Dimentions!$X$6:$AC$132,2,FALSE)="","",VLOOKUP(Table1[[#This Row],[Budget Code Description]],Dimentions!$X$6:$AC$132,2,FALSE)),"")</f>
        <v/>
      </c>
      <c r="G1315" s="143" t="str">
        <f>IFERROR(VLOOKUP(Table1[[#This Row],[Budget Code Description]],Dimentions!$X$6:$AC$132,3,FALSE),"")</f>
        <v/>
      </c>
      <c r="H1315" s="64" t="str">
        <f>IFERROR(VLOOKUP(Table1[[#This Row],[Account]],Dimentions!$S$6:$V$233,2,FALSE),"")</f>
        <v/>
      </c>
      <c r="I1315" s="62">
        <f>_xlfn.NUMBERVALUE(LEFT(Table1[[#This Row],[Account]],1))</f>
        <v>0</v>
      </c>
      <c r="J1315" s="62" t="str">
        <f>IFERROR(VLOOKUP(Table1[[#This Row],[Budget Code Description]],Table6[#All],7,FALSE),"")</f>
        <v/>
      </c>
      <c r="K1315" s="143" t="str">
        <f>IFERROR(VLOOKUP(Table1[[#This Row],[Budget Code Description]],Table6[#All],8,FALSE),"")</f>
        <v/>
      </c>
      <c r="L1315" s="63"/>
      <c r="M1315" s="65" t="str">
        <f>IFERROR(VLOOKUP(Table1[[#This Row],[Staff ID]],Table2[],2,FALSE),"")</f>
        <v/>
      </c>
      <c r="N1315" s="211" t="str">
        <f>IFERROR(IF(VLOOKUP(Table1[[#This Row],[Budget Code Description]],Dimentions!$X$6:$AC$97,4,FALSE)="","",VLOOKUP(Table1[[#This Row],[Budget Code Description]],Dimentions!$X$6:$AC$97,4,FALSE)),"")</f>
        <v/>
      </c>
      <c r="O1315" s="65" t="str">
        <f>IFERROR(VLOOKUP(Table1[[#This Row],[Vendor ID]],Table549[],2,FALSE),"")</f>
        <v/>
      </c>
      <c r="P1315" s="63"/>
      <c r="Q1315" s="143" t="str">
        <f>IF(Table1[[#This Row],[Posting Date]]&lt;&gt;"",$D$9,"")</f>
        <v/>
      </c>
      <c r="R1315" s="159" t="str">
        <f>IF(Table1[[#This Row],[Posting Date]]&lt;&gt;"",$D$10,"")</f>
        <v/>
      </c>
      <c r="S1315" s="66"/>
      <c r="T1315" s="63"/>
      <c r="U1315" s="67"/>
      <c r="V1315" s="67"/>
      <c r="W1315" s="67" t="str">
        <f t="shared" si="20"/>
        <v/>
      </c>
      <c r="X1315" s="161" t="str">
        <f>IF(E1315="","",(IF(Table1[[#This Row],[Cur]]="USD",Table1[[#This Row],[Cur_Amount Debit]],Table1[[#This Row],[Cur_Amount Debit]]/Table1[[#This Row],[Exchange Rate]])))</f>
        <v/>
      </c>
      <c r="Y1315" s="161" t="str">
        <f>IF(E1315="","",(IF(Table1[[#This Row],[Cur]]="USD",Table1[[#This Row],[Cur_Amount Credit]],Table1[[#This Row],[Cur_Amount Credit]]/ExchangeRate)))</f>
        <v/>
      </c>
      <c r="Z1315" s="203" t="str">
        <f>IF(E1315="","",(Table1[[#This Row],[Debit USD]]-Table1[[#This Row],[Credit USD]]))</f>
        <v/>
      </c>
      <c r="AA1315" s="122"/>
      <c r="AB1315" s="1"/>
      <c r="AC1315" s="15"/>
      <c r="AD1315" s="15" t="str">
        <f>IF(AND(OR(Table1[[#This Row],[Account]]="15030",Table1[[#This Row],[Account]]="15035",Table1[[#This Row],[Account]]="20150"),Table1[[#This Row],[Vendor ID]]=""),1,"")</f>
        <v/>
      </c>
      <c r="AE1315" s="15"/>
      <c r="AF1315" s="15"/>
      <c r="AG1315" s="15"/>
      <c r="AH1315" s="46" t="str">
        <f>IF(Table1[[#This Row],[Posting Date]]&lt;&gt;"","GJ-"&amp;CountryID,"")</f>
        <v/>
      </c>
      <c r="AI1315" s="59" t="str">
        <f>IF(Table1[[#This Row],[Posting Date]]&lt;&gt;"",Table1[[#This Row],[Posting Date]],"")</f>
        <v/>
      </c>
      <c r="AJ1315" s="46"/>
      <c r="AK1315" s="46" t="str">
        <f>IF(Table1[[#This Row],[Description]]&lt;&gt;"",Table1[[#This Row],[Description]],"")</f>
        <v/>
      </c>
      <c r="AL1315" s="46" t="str">
        <f>IF(Table1[[#This Row],[Posting Date]]&lt;&gt;"",Table1[[#This Row],[Reference Number]],"")</f>
        <v/>
      </c>
      <c r="AM1315" s="46" t="str">
        <f>TRIM(Table1[[#This Row],[Line '#]])</f>
        <v/>
      </c>
      <c r="AN1315" s="46" t="str">
        <f>TRIM(Table1[[#This Row],[Account]])</f>
        <v/>
      </c>
      <c r="AO1315" s="46" t="str">
        <f>IF(Table1[[#This Row],[Posting Date]]&lt;&gt;"",$D$5,"")</f>
        <v/>
      </c>
      <c r="AP1315" s="46" t="str">
        <f>TRIM(Table1[[#This Row],[Departments-Prgrams]])</f>
        <v/>
      </c>
      <c r="AQ1315" s="46" t="str">
        <f>TRIM(Table1[[#This Row],[Grant]])</f>
        <v/>
      </c>
      <c r="AR1315" s="46" t="str">
        <f>TRIM(Table1[[#This Row],[Staff ID]])</f>
        <v/>
      </c>
      <c r="AS1315" s="46" t="str">
        <f>IF(TRIM(Table1[[#This Row],[Budget Code]])=0,"",TRIM(Table1[[#This Row],[Budget Code]]))</f>
        <v/>
      </c>
      <c r="AT1315" s="46" t="str">
        <f>IF(Table1[[#This Row],[Line Description]]&lt;&gt;"",Table1[[#This Row],[Line Description]],"")</f>
        <v/>
      </c>
      <c r="AU1315" s="46" t="str">
        <f>IF(Table1[[#This Row],[Cur_Amount Debit]]&gt;0,ROUND(Table1[[#This Row],[Cur_Amount Debit]],2),"")</f>
        <v/>
      </c>
      <c r="AV1315" s="46" t="str">
        <f>IF(Table1[[#This Row],[Cur_Amount Credit]]&gt;0,ROUND(Table1[[#This Row],[Cur_Amount Credit]],2),"")</f>
        <v/>
      </c>
      <c r="AW1315" s="46" t="str">
        <f>LEFT(Table1[[#This Row],[Cur]],3)</f>
        <v/>
      </c>
      <c r="AX1315" s="59"/>
      <c r="AY1315" s="46"/>
      <c r="AZ1315" s="46" t="str">
        <f>IF(Table1[[#This Row],[Cur]]&lt;&gt;"",IF(Table1[[#This Row],[Cur]]="USD","",ExchangeRate),"")</f>
        <v/>
      </c>
      <c r="BA1315" s="46" t="str">
        <f>IF(Table1[[#This Row],[Grant]]&lt;&gt;"",VLOOKUP(Table1[[#This Row],[Grant]],Grants!B:D,3),"")</f>
        <v/>
      </c>
      <c r="BB1315" s="46" t="str">
        <f>TRIM(Table1[[#This Row],[Vendor ID]])</f>
        <v/>
      </c>
      <c r="BC1315">
        <f>IF(Table1[[#This Row],[Reference Number]]=Q1314,BC1314,BC1314+1)</f>
        <v>2</v>
      </c>
    </row>
    <row r="1316" spans="1:55" ht="11.25" hidden="1" customHeight="1">
      <c r="A1316" s="1"/>
      <c r="B1316" s="88" t="str">
        <f>IF(Table1[[#This Row],[Posting Date]]&lt;&gt;"",IF(Table1[[#This Row],[Reference Number]]=Q1315,B1315+1,1),"")</f>
        <v/>
      </c>
      <c r="C1316" s="61"/>
      <c r="D1316" s="61"/>
      <c r="E1316" s="218"/>
      <c r="F1316" s="143" t="str">
        <f>IFERROR(IF(VLOOKUP(Table1[[#This Row],[Budget Code Description]],Dimentions!$X$6:$AC$132,2,FALSE)="","",VLOOKUP(Table1[[#This Row],[Budget Code Description]],Dimentions!$X$6:$AC$132,2,FALSE)),"")</f>
        <v/>
      </c>
      <c r="G1316" s="143" t="str">
        <f>IFERROR(VLOOKUP(Table1[[#This Row],[Budget Code Description]],Dimentions!$X$6:$AC$132,3,FALSE),"")</f>
        <v/>
      </c>
      <c r="H1316" s="64" t="str">
        <f>IFERROR(VLOOKUP(Table1[[#This Row],[Account]],Dimentions!$S$6:$V$233,2,FALSE),"")</f>
        <v/>
      </c>
      <c r="I1316" s="62">
        <f>_xlfn.NUMBERVALUE(LEFT(Table1[[#This Row],[Account]],1))</f>
        <v>0</v>
      </c>
      <c r="J1316" s="62" t="str">
        <f>IFERROR(VLOOKUP(Table1[[#This Row],[Budget Code Description]],Table6[#All],7,FALSE),"")</f>
        <v/>
      </c>
      <c r="K1316" s="143" t="str">
        <f>IFERROR(VLOOKUP(Table1[[#This Row],[Budget Code Description]],Table6[#All],8,FALSE),"")</f>
        <v/>
      </c>
      <c r="L1316" s="63"/>
      <c r="M1316" s="65" t="str">
        <f>IFERROR(VLOOKUP(Table1[[#This Row],[Staff ID]],Table2[],2,FALSE),"")</f>
        <v/>
      </c>
      <c r="N1316" s="211" t="str">
        <f>IFERROR(IF(VLOOKUP(Table1[[#This Row],[Budget Code Description]],Dimentions!$X$6:$AC$97,4,FALSE)="","",VLOOKUP(Table1[[#This Row],[Budget Code Description]],Dimentions!$X$6:$AC$97,4,FALSE)),"")</f>
        <v/>
      </c>
      <c r="O1316" s="65" t="str">
        <f>IFERROR(VLOOKUP(Table1[[#This Row],[Vendor ID]],Table549[],2,FALSE),"")</f>
        <v/>
      </c>
      <c r="P1316" s="63"/>
      <c r="Q1316" s="143" t="str">
        <f>IF(Table1[[#This Row],[Posting Date]]&lt;&gt;"",$D$9,"")</f>
        <v/>
      </c>
      <c r="R1316" s="159" t="str">
        <f>IF(Table1[[#This Row],[Posting Date]]&lt;&gt;"",$D$10,"")</f>
        <v/>
      </c>
      <c r="S1316" s="66"/>
      <c r="T1316" s="63"/>
      <c r="U1316" s="67"/>
      <c r="V1316" s="67"/>
      <c r="W1316" s="67" t="str">
        <f t="shared" si="20"/>
        <v/>
      </c>
      <c r="X1316" s="161" t="str">
        <f>IF(E1316="","",(IF(Table1[[#This Row],[Cur]]="USD",Table1[[#This Row],[Cur_Amount Debit]],Table1[[#This Row],[Cur_Amount Debit]]/Table1[[#This Row],[Exchange Rate]])))</f>
        <v/>
      </c>
      <c r="Y1316" s="161" t="str">
        <f>IF(E1316="","",(IF(Table1[[#This Row],[Cur]]="USD",Table1[[#This Row],[Cur_Amount Credit]],Table1[[#This Row],[Cur_Amount Credit]]/ExchangeRate)))</f>
        <v/>
      </c>
      <c r="Z1316" s="203" t="str">
        <f>IF(E1316="","",(Table1[[#This Row],[Debit USD]]-Table1[[#This Row],[Credit USD]]))</f>
        <v/>
      </c>
      <c r="AA1316" s="122"/>
      <c r="AB1316" s="1"/>
      <c r="AC1316" s="15"/>
      <c r="AD1316" s="15" t="str">
        <f>IF(AND(OR(Table1[[#This Row],[Account]]="15030",Table1[[#This Row],[Account]]="15035",Table1[[#This Row],[Account]]="20150"),Table1[[#This Row],[Vendor ID]]=""),1,"")</f>
        <v/>
      </c>
      <c r="AE1316" s="15"/>
      <c r="AF1316" s="15"/>
      <c r="AG1316" s="15"/>
      <c r="AH1316" s="46" t="str">
        <f>IF(Table1[[#This Row],[Posting Date]]&lt;&gt;"","GJ-"&amp;CountryID,"")</f>
        <v/>
      </c>
      <c r="AI1316" s="59" t="str">
        <f>IF(Table1[[#This Row],[Posting Date]]&lt;&gt;"",Table1[[#This Row],[Posting Date]],"")</f>
        <v/>
      </c>
      <c r="AJ1316" s="46"/>
      <c r="AK1316" s="46" t="str">
        <f>IF(Table1[[#This Row],[Description]]&lt;&gt;"",Table1[[#This Row],[Description]],"")</f>
        <v/>
      </c>
      <c r="AL1316" s="46" t="str">
        <f>IF(Table1[[#This Row],[Posting Date]]&lt;&gt;"",Table1[[#This Row],[Reference Number]],"")</f>
        <v/>
      </c>
      <c r="AM1316" s="46" t="str">
        <f>TRIM(Table1[[#This Row],[Line '#]])</f>
        <v/>
      </c>
      <c r="AN1316" s="46" t="str">
        <f>TRIM(Table1[[#This Row],[Account]])</f>
        <v/>
      </c>
      <c r="AO1316" s="46" t="str">
        <f>IF(Table1[[#This Row],[Posting Date]]&lt;&gt;"",$D$5,"")</f>
        <v/>
      </c>
      <c r="AP1316" s="46" t="str">
        <f>TRIM(Table1[[#This Row],[Departments-Prgrams]])</f>
        <v/>
      </c>
      <c r="AQ1316" s="46" t="str">
        <f>TRIM(Table1[[#This Row],[Grant]])</f>
        <v/>
      </c>
      <c r="AR1316" s="46" t="str">
        <f>TRIM(Table1[[#This Row],[Staff ID]])</f>
        <v/>
      </c>
      <c r="AS1316" s="46" t="str">
        <f>IF(TRIM(Table1[[#This Row],[Budget Code]])=0,"",TRIM(Table1[[#This Row],[Budget Code]]))</f>
        <v/>
      </c>
      <c r="AT1316" s="46" t="str">
        <f>IF(Table1[[#This Row],[Line Description]]&lt;&gt;"",Table1[[#This Row],[Line Description]],"")</f>
        <v/>
      </c>
      <c r="AU1316" s="46" t="str">
        <f>IF(Table1[[#This Row],[Cur_Amount Debit]]&gt;0,ROUND(Table1[[#This Row],[Cur_Amount Debit]],2),"")</f>
        <v/>
      </c>
      <c r="AV1316" s="46" t="str">
        <f>IF(Table1[[#This Row],[Cur_Amount Credit]]&gt;0,ROUND(Table1[[#This Row],[Cur_Amount Credit]],2),"")</f>
        <v/>
      </c>
      <c r="AW1316" s="46" t="str">
        <f>LEFT(Table1[[#This Row],[Cur]],3)</f>
        <v/>
      </c>
      <c r="AX1316" s="59"/>
      <c r="AY1316" s="46"/>
      <c r="AZ1316" s="46" t="str">
        <f>IF(Table1[[#This Row],[Cur]]&lt;&gt;"",IF(Table1[[#This Row],[Cur]]="USD","",ExchangeRate),"")</f>
        <v/>
      </c>
      <c r="BA1316" s="46" t="str">
        <f>IF(Table1[[#This Row],[Grant]]&lt;&gt;"",VLOOKUP(Table1[[#This Row],[Grant]],Grants!B:D,3),"")</f>
        <v/>
      </c>
      <c r="BB1316" s="46" t="str">
        <f>TRIM(Table1[[#This Row],[Vendor ID]])</f>
        <v/>
      </c>
      <c r="BC1316">
        <f>IF(Table1[[#This Row],[Reference Number]]=Q1315,BC1315,BC1315+1)</f>
        <v>2</v>
      </c>
    </row>
    <row r="1317" spans="1:55" ht="11.25" hidden="1" customHeight="1">
      <c r="A1317" s="1"/>
      <c r="B1317" s="88" t="str">
        <f>IF(Table1[[#This Row],[Posting Date]]&lt;&gt;"",IF(Table1[[#This Row],[Reference Number]]=Q1316,B1316+1,1),"")</f>
        <v/>
      </c>
      <c r="C1317" s="61"/>
      <c r="D1317" s="61"/>
      <c r="E1317" s="218"/>
      <c r="F1317" s="143" t="str">
        <f>IFERROR(IF(VLOOKUP(Table1[[#This Row],[Budget Code Description]],Dimentions!$X$6:$AC$132,2,FALSE)="","",VLOOKUP(Table1[[#This Row],[Budget Code Description]],Dimentions!$X$6:$AC$132,2,FALSE)),"")</f>
        <v/>
      </c>
      <c r="G1317" s="143" t="str">
        <f>IFERROR(VLOOKUP(Table1[[#This Row],[Budget Code Description]],Dimentions!$X$6:$AC$132,3,FALSE),"")</f>
        <v/>
      </c>
      <c r="H1317" s="64" t="str">
        <f>IFERROR(VLOOKUP(Table1[[#This Row],[Account]],Dimentions!$S$6:$V$233,2,FALSE),"")</f>
        <v/>
      </c>
      <c r="I1317" s="62">
        <f>_xlfn.NUMBERVALUE(LEFT(Table1[[#This Row],[Account]],1))</f>
        <v>0</v>
      </c>
      <c r="J1317" s="62" t="str">
        <f>IFERROR(VLOOKUP(Table1[[#This Row],[Budget Code Description]],Table6[#All],7,FALSE),"")</f>
        <v/>
      </c>
      <c r="K1317" s="143" t="str">
        <f>IFERROR(VLOOKUP(Table1[[#This Row],[Budget Code Description]],Table6[#All],8,FALSE),"")</f>
        <v/>
      </c>
      <c r="L1317" s="63"/>
      <c r="M1317" s="65" t="str">
        <f>IFERROR(VLOOKUP(Table1[[#This Row],[Staff ID]],Table2[],2,FALSE),"")</f>
        <v/>
      </c>
      <c r="N1317" s="211" t="str">
        <f>IFERROR(IF(VLOOKUP(Table1[[#This Row],[Budget Code Description]],Dimentions!$X$6:$AC$97,4,FALSE)="","",VLOOKUP(Table1[[#This Row],[Budget Code Description]],Dimentions!$X$6:$AC$97,4,FALSE)),"")</f>
        <v/>
      </c>
      <c r="O1317" s="65" t="str">
        <f>IFERROR(VLOOKUP(Table1[[#This Row],[Vendor ID]],Table549[],2,FALSE),"")</f>
        <v/>
      </c>
      <c r="P1317" s="63"/>
      <c r="Q1317" s="143" t="str">
        <f>IF(Table1[[#This Row],[Posting Date]]&lt;&gt;"",$D$9,"")</f>
        <v/>
      </c>
      <c r="R1317" s="159" t="str">
        <f>IF(Table1[[#This Row],[Posting Date]]&lt;&gt;"",$D$10,"")</f>
        <v/>
      </c>
      <c r="S1317" s="66"/>
      <c r="T1317" s="63"/>
      <c r="U1317" s="67"/>
      <c r="V1317" s="67"/>
      <c r="W1317" s="67" t="str">
        <f t="shared" si="20"/>
        <v/>
      </c>
      <c r="X1317" s="161" t="str">
        <f>IF(E1317="","",(IF(Table1[[#This Row],[Cur]]="USD",Table1[[#This Row],[Cur_Amount Debit]],Table1[[#This Row],[Cur_Amount Debit]]/Table1[[#This Row],[Exchange Rate]])))</f>
        <v/>
      </c>
      <c r="Y1317" s="161" t="str">
        <f>IF(E1317="","",(IF(Table1[[#This Row],[Cur]]="USD",Table1[[#This Row],[Cur_Amount Credit]],Table1[[#This Row],[Cur_Amount Credit]]/ExchangeRate)))</f>
        <v/>
      </c>
      <c r="Z1317" s="203" t="str">
        <f>IF(E1317="","",(Table1[[#This Row],[Debit USD]]-Table1[[#This Row],[Credit USD]]))</f>
        <v/>
      </c>
      <c r="AA1317" s="122"/>
      <c r="AB1317" s="1"/>
      <c r="AC1317" s="15"/>
      <c r="AD1317" s="15" t="str">
        <f>IF(AND(OR(Table1[[#This Row],[Account]]="15030",Table1[[#This Row],[Account]]="15035",Table1[[#This Row],[Account]]="20150"),Table1[[#This Row],[Vendor ID]]=""),1,"")</f>
        <v/>
      </c>
      <c r="AE1317" s="15"/>
      <c r="AF1317" s="15"/>
      <c r="AG1317" s="15"/>
      <c r="AH1317" s="46" t="str">
        <f>IF(Table1[[#This Row],[Posting Date]]&lt;&gt;"","GJ-"&amp;CountryID,"")</f>
        <v/>
      </c>
      <c r="AI1317" s="59" t="str">
        <f>IF(Table1[[#This Row],[Posting Date]]&lt;&gt;"",Table1[[#This Row],[Posting Date]],"")</f>
        <v/>
      </c>
      <c r="AJ1317" s="46"/>
      <c r="AK1317" s="46" t="str">
        <f>IF(Table1[[#This Row],[Description]]&lt;&gt;"",Table1[[#This Row],[Description]],"")</f>
        <v/>
      </c>
      <c r="AL1317" s="46" t="str">
        <f>IF(Table1[[#This Row],[Posting Date]]&lt;&gt;"",Table1[[#This Row],[Reference Number]],"")</f>
        <v/>
      </c>
      <c r="AM1317" s="46" t="str">
        <f>TRIM(Table1[[#This Row],[Line '#]])</f>
        <v/>
      </c>
      <c r="AN1317" s="46" t="str">
        <f>TRIM(Table1[[#This Row],[Account]])</f>
        <v/>
      </c>
      <c r="AO1317" s="46" t="str">
        <f>IF(Table1[[#This Row],[Posting Date]]&lt;&gt;"",$D$5,"")</f>
        <v/>
      </c>
      <c r="AP1317" s="46" t="str">
        <f>TRIM(Table1[[#This Row],[Departments-Prgrams]])</f>
        <v/>
      </c>
      <c r="AQ1317" s="46" t="str">
        <f>TRIM(Table1[[#This Row],[Grant]])</f>
        <v/>
      </c>
      <c r="AR1317" s="46" t="str">
        <f>TRIM(Table1[[#This Row],[Staff ID]])</f>
        <v/>
      </c>
      <c r="AS1317" s="46" t="str">
        <f>IF(TRIM(Table1[[#This Row],[Budget Code]])=0,"",TRIM(Table1[[#This Row],[Budget Code]]))</f>
        <v/>
      </c>
      <c r="AT1317" s="46" t="str">
        <f>IF(Table1[[#This Row],[Line Description]]&lt;&gt;"",Table1[[#This Row],[Line Description]],"")</f>
        <v/>
      </c>
      <c r="AU1317" s="46" t="str">
        <f>IF(Table1[[#This Row],[Cur_Amount Debit]]&gt;0,ROUND(Table1[[#This Row],[Cur_Amount Debit]],2),"")</f>
        <v/>
      </c>
      <c r="AV1317" s="46" t="str">
        <f>IF(Table1[[#This Row],[Cur_Amount Credit]]&gt;0,ROUND(Table1[[#This Row],[Cur_Amount Credit]],2),"")</f>
        <v/>
      </c>
      <c r="AW1317" s="46" t="str">
        <f>LEFT(Table1[[#This Row],[Cur]],3)</f>
        <v/>
      </c>
      <c r="AX1317" s="59"/>
      <c r="AY1317" s="46"/>
      <c r="AZ1317" s="46" t="str">
        <f>IF(Table1[[#This Row],[Cur]]&lt;&gt;"",IF(Table1[[#This Row],[Cur]]="USD","",ExchangeRate),"")</f>
        <v/>
      </c>
      <c r="BA1317" s="46" t="str">
        <f>IF(Table1[[#This Row],[Grant]]&lt;&gt;"",VLOOKUP(Table1[[#This Row],[Grant]],Grants!B:D,3),"")</f>
        <v/>
      </c>
      <c r="BB1317" s="46" t="str">
        <f>TRIM(Table1[[#This Row],[Vendor ID]])</f>
        <v/>
      </c>
      <c r="BC1317">
        <f>IF(Table1[[#This Row],[Reference Number]]=Q1316,BC1316,BC1316+1)</f>
        <v>2</v>
      </c>
    </row>
    <row r="1318" spans="1:55" ht="11.25" hidden="1" customHeight="1">
      <c r="A1318" s="1"/>
      <c r="B1318" s="88" t="str">
        <f>IF(Table1[[#This Row],[Posting Date]]&lt;&gt;"",IF(Table1[[#This Row],[Reference Number]]=Q1317,B1317+1,1),"")</f>
        <v/>
      </c>
      <c r="C1318" s="61"/>
      <c r="D1318" s="61"/>
      <c r="E1318" s="218"/>
      <c r="F1318" s="143" t="str">
        <f>IFERROR(IF(VLOOKUP(Table1[[#This Row],[Budget Code Description]],Dimentions!$X$6:$AC$132,2,FALSE)="","",VLOOKUP(Table1[[#This Row],[Budget Code Description]],Dimentions!$X$6:$AC$132,2,FALSE)),"")</f>
        <v/>
      </c>
      <c r="G1318" s="143" t="str">
        <f>IFERROR(VLOOKUP(Table1[[#This Row],[Budget Code Description]],Dimentions!$X$6:$AC$132,3,FALSE),"")</f>
        <v/>
      </c>
      <c r="H1318" s="64" t="str">
        <f>IFERROR(VLOOKUP(Table1[[#This Row],[Account]],Dimentions!$S$6:$V$233,2,FALSE),"")</f>
        <v/>
      </c>
      <c r="I1318" s="62">
        <f>_xlfn.NUMBERVALUE(LEFT(Table1[[#This Row],[Account]],1))</f>
        <v>0</v>
      </c>
      <c r="J1318" s="62" t="str">
        <f>IFERROR(VLOOKUP(Table1[[#This Row],[Budget Code Description]],Table6[#All],7,FALSE),"")</f>
        <v/>
      </c>
      <c r="K1318" s="143" t="str">
        <f>IFERROR(VLOOKUP(Table1[[#This Row],[Budget Code Description]],Table6[#All],8,FALSE),"")</f>
        <v/>
      </c>
      <c r="L1318" s="63"/>
      <c r="M1318" s="65" t="str">
        <f>IFERROR(VLOOKUP(Table1[[#This Row],[Staff ID]],Table2[],2,FALSE),"")</f>
        <v/>
      </c>
      <c r="N1318" s="211" t="str">
        <f>IFERROR(IF(VLOOKUP(Table1[[#This Row],[Budget Code Description]],Dimentions!$X$6:$AC$97,4,FALSE)="","",VLOOKUP(Table1[[#This Row],[Budget Code Description]],Dimentions!$X$6:$AC$97,4,FALSE)),"")</f>
        <v/>
      </c>
      <c r="O1318" s="65" t="str">
        <f>IFERROR(VLOOKUP(Table1[[#This Row],[Vendor ID]],Table549[],2,FALSE),"")</f>
        <v/>
      </c>
      <c r="P1318" s="63"/>
      <c r="Q1318" s="143" t="str">
        <f>IF(Table1[[#This Row],[Posting Date]]&lt;&gt;"",$D$9,"")</f>
        <v/>
      </c>
      <c r="R1318" s="159" t="str">
        <f>IF(Table1[[#This Row],[Posting Date]]&lt;&gt;"",$D$10,"")</f>
        <v/>
      </c>
      <c r="S1318" s="66"/>
      <c r="T1318" s="63"/>
      <c r="U1318" s="67"/>
      <c r="V1318" s="67"/>
      <c r="W1318" s="67" t="str">
        <f t="shared" si="20"/>
        <v/>
      </c>
      <c r="X1318" s="161" t="str">
        <f>IF(E1318="","",(IF(Table1[[#This Row],[Cur]]="USD",Table1[[#This Row],[Cur_Amount Debit]],Table1[[#This Row],[Cur_Amount Debit]]/Table1[[#This Row],[Exchange Rate]])))</f>
        <v/>
      </c>
      <c r="Y1318" s="161" t="str">
        <f>IF(E1318="","",(IF(Table1[[#This Row],[Cur]]="USD",Table1[[#This Row],[Cur_Amount Credit]],Table1[[#This Row],[Cur_Amount Credit]]/ExchangeRate)))</f>
        <v/>
      </c>
      <c r="Z1318" s="203" t="str">
        <f>IF(E1318="","",(Table1[[#This Row],[Debit USD]]-Table1[[#This Row],[Credit USD]]))</f>
        <v/>
      </c>
      <c r="AA1318" s="122"/>
      <c r="AB1318" s="1"/>
      <c r="AC1318" s="15"/>
      <c r="AD1318" s="15" t="str">
        <f>IF(AND(OR(Table1[[#This Row],[Account]]="15030",Table1[[#This Row],[Account]]="15035",Table1[[#This Row],[Account]]="20150"),Table1[[#This Row],[Vendor ID]]=""),1,"")</f>
        <v/>
      </c>
      <c r="AE1318" s="15"/>
      <c r="AF1318" s="15"/>
      <c r="AG1318" s="15"/>
      <c r="AH1318" s="46" t="str">
        <f>IF(Table1[[#This Row],[Posting Date]]&lt;&gt;"","GJ-"&amp;CountryID,"")</f>
        <v/>
      </c>
      <c r="AI1318" s="59" t="str">
        <f>IF(Table1[[#This Row],[Posting Date]]&lt;&gt;"",Table1[[#This Row],[Posting Date]],"")</f>
        <v/>
      </c>
      <c r="AJ1318" s="46"/>
      <c r="AK1318" s="46" t="str">
        <f>IF(Table1[[#This Row],[Description]]&lt;&gt;"",Table1[[#This Row],[Description]],"")</f>
        <v/>
      </c>
      <c r="AL1318" s="46" t="str">
        <f>IF(Table1[[#This Row],[Posting Date]]&lt;&gt;"",Table1[[#This Row],[Reference Number]],"")</f>
        <v/>
      </c>
      <c r="AM1318" s="46" t="str">
        <f>TRIM(Table1[[#This Row],[Line '#]])</f>
        <v/>
      </c>
      <c r="AN1318" s="46" t="str">
        <f>TRIM(Table1[[#This Row],[Account]])</f>
        <v/>
      </c>
      <c r="AO1318" s="46" t="str">
        <f>IF(Table1[[#This Row],[Posting Date]]&lt;&gt;"",$D$5,"")</f>
        <v/>
      </c>
      <c r="AP1318" s="46" t="str">
        <f>TRIM(Table1[[#This Row],[Departments-Prgrams]])</f>
        <v/>
      </c>
      <c r="AQ1318" s="46" t="str">
        <f>TRIM(Table1[[#This Row],[Grant]])</f>
        <v/>
      </c>
      <c r="AR1318" s="46" t="str">
        <f>TRIM(Table1[[#This Row],[Staff ID]])</f>
        <v/>
      </c>
      <c r="AS1318" s="46" t="str">
        <f>IF(TRIM(Table1[[#This Row],[Budget Code]])=0,"",TRIM(Table1[[#This Row],[Budget Code]]))</f>
        <v/>
      </c>
      <c r="AT1318" s="46" t="str">
        <f>IF(Table1[[#This Row],[Line Description]]&lt;&gt;"",Table1[[#This Row],[Line Description]],"")</f>
        <v/>
      </c>
      <c r="AU1318" s="46" t="str">
        <f>IF(Table1[[#This Row],[Cur_Amount Debit]]&gt;0,ROUND(Table1[[#This Row],[Cur_Amount Debit]],2),"")</f>
        <v/>
      </c>
      <c r="AV1318" s="46" t="str">
        <f>IF(Table1[[#This Row],[Cur_Amount Credit]]&gt;0,ROUND(Table1[[#This Row],[Cur_Amount Credit]],2),"")</f>
        <v/>
      </c>
      <c r="AW1318" s="46" t="str">
        <f>LEFT(Table1[[#This Row],[Cur]],3)</f>
        <v/>
      </c>
      <c r="AX1318" s="59"/>
      <c r="AY1318" s="46"/>
      <c r="AZ1318" s="46" t="str">
        <f>IF(Table1[[#This Row],[Cur]]&lt;&gt;"",IF(Table1[[#This Row],[Cur]]="USD","",ExchangeRate),"")</f>
        <v/>
      </c>
      <c r="BA1318" s="46" t="str">
        <f>IF(Table1[[#This Row],[Grant]]&lt;&gt;"",VLOOKUP(Table1[[#This Row],[Grant]],Grants!B:D,3),"")</f>
        <v/>
      </c>
      <c r="BB1318" s="46" t="str">
        <f>TRIM(Table1[[#This Row],[Vendor ID]])</f>
        <v/>
      </c>
      <c r="BC1318">
        <f>IF(Table1[[#This Row],[Reference Number]]=Q1317,BC1317,BC1317+1)</f>
        <v>2</v>
      </c>
    </row>
    <row r="1319" spans="1:55" ht="11.25" hidden="1" customHeight="1">
      <c r="A1319" s="1"/>
      <c r="B1319" s="88" t="str">
        <f>IF(Table1[[#This Row],[Posting Date]]&lt;&gt;"",IF(Table1[[#This Row],[Reference Number]]=Q1318,B1318+1,1),"")</f>
        <v/>
      </c>
      <c r="C1319" s="61"/>
      <c r="D1319" s="61"/>
      <c r="E1319" s="218"/>
      <c r="F1319" s="143" t="str">
        <f>IFERROR(IF(VLOOKUP(Table1[[#This Row],[Budget Code Description]],Dimentions!$X$6:$AC$132,2,FALSE)="","",VLOOKUP(Table1[[#This Row],[Budget Code Description]],Dimentions!$X$6:$AC$132,2,FALSE)),"")</f>
        <v/>
      </c>
      <c r="G1319" s="143" t="str">
        <f>IFERROR(VLOOKUP(Table1[[#This Row],[Budget Code Description]],Dimentions!$X$6:$AC$132,3,FALSE),"")</f>
        <v/>
      </c>
      <c r="H1319" s="64" t="str">
        <f>IFERROR(VLOOKUP(Table1[[#This Row],[Account]],Dimentions!$S$6:$V$233,2,FALSE),"")</f>
        <v/>
      </c>
      <c r="I1319" s="62">
        <f>_xlfn.NUMBERVALUE(LEFT(Table1[[#This Row],[Account]],1))</f>
        <v>0</v>
      </c>
      <c r="J1319" s="62" t="str">
        <f>IFERROR(VLOOKUP(Table1[[#This Row],[Budget Code Description]],Table6[#All],7,FALSE),"")</f>
        <v/>
      </c>
      <c r="K1319" s="143" t="str">
        <f>IFERROR(VLOOKUP(Table1[[#This Row],[Budget Code Description]],Table6[#All],8,FALSE),"")</f>
        <v/>
      </c>
      <c r="L1319" s="63"/>
      <c r="M1319" s="65" t="str">
        <f>IFERROR(VLOOKUP(Table1[[#This Row],[Staff ID]],Table2[],2,FALSE),"")</f>
        <v/>
      </c>
      <c r="N1319" s="211" t="str">
        <f>IFERROR(IF(VLOOKUP(Table1[[#This Row],[Budget Code Description]],Dimentions!$X$6:$AC$97,4,FALSE)="","",VLOOKUP(Table1[[#This Row],[Budget Code Description]],Dimentions!$X$6:$AC$97,4,FALSE)),"")</f>
        <v/>
      </c>
      <c r="O1319" s="65" t="str">
        <f>IFERROR(VLOOKUP(Table1[[#This Row],[Vendor ID]],Table549[],2,FALSE),"")</f>
        <v/>
      </c>
      <c r="P1319" s="63"/>
      <c r="Q1319" s="143" t="str">
        <f>IF(Table1[[#This Row],[Posting Date]]&lt;&gt;"",$D$9,"")</f>
        <v/>
      </c>
      <c r="R1319" s="159" t="str">
        <f>IF(Table1[[#This Row],[Posting Date]]&lt;&gt;"",$D$10,"")</f>
        <v/>
      </c>
      <c r="S1319" s="66"/>
      <c r="T1319" s="63"/>
      <c r="U1319" s="67"/>
      <c r="V1319" s="67"/>
      <c r="W1319" s="67" t="str">
        <f t="shared" si="20"/>
        <v/>
      </c>
      <c r="X1319" s="161" t="str">
        <f>IF(E1319="","",(IF(Table1[[#This Row],[Cur]]="USD",Table1[[#This Row],[Cur_Amount Debit]],Table1[[#This Row],[Cur_Amount Debit]]/Table1[[#This Row],[Exchange Rate]])))</f>
        <v/>
      </c>
      <c r="Y1319" s="161" t="str">
        <f>IF(E1319="","",(IF(Table1[[#This Row],[Cur]]="USD",Table1[[#This Row],[Cur_Amount Credit]],Table1[[#This Row],[Cur_Amount Credit]]/ExchangeRate)))</f>
        <v/>
      </c>
      <c r="Z1319" s="203" t="str">
        <f>IF(E1319="","",(Table1[[#This Row],[Debit USD]]-Table1[[#This Row],[Credit USD]]))</f>
        <v/>
      </c>
      <c r="AA1319" s="122"/>
      <c r="AB1319" s="1"/>
      <c r="AC1319" s="15"/>
      <c r="AD1319" s="15" t="str">
        <f>IF(AND(OR(Table1[[#This Row],[Account]]="15030",Table1[[#This Row],[Account]]="15035",Table1[[#This Row],[Account]]="20150"),Table1[[#This Row],[Vendor ID]]=""),1,"")</f>
        <v/>
      </c>
      <c r="AE1319" s="15"/>
      <c r="AF1319" s="15"/>
      <c r="AG1319" s="15"/>
      <c r="AH1319" s="46" t="str">
        <f>IF(Table1[[#This Row],[Posting Date]]&lt;&gt;"","GJ-"&amp;CountryID,"")</f>
        <v/>
      </c>
      <c r="AI1319" s="59" t="str">
        <f>IF(Table1[[#This Row],[Posting Date]]&lt;&gt;"",Table1[[#This Row],[Posting Date]],"")</f>
        <v/>
      </c>
      <c r="AJ1319" s="46"/>
      <c r="AK1319" s="46" t="str">
        <f>IF(Table1[[#This Row],[Description]]&lt;&gt;"",Table1[[#This Row],[Description]],"")</f>
        <v/>
      </c>
      <c r="AL1319" s="46" t="str">
        <f>IF(Table1[[#This Row],[Posting Date]]&lt;&gt;"",Table1[[#This Row],[Reference Number]],"")</f>
        <v/>
      </c>
      <c r="AM1319" s="46" t="str">
        <f>TRIM(Table1[[#This Row],[Line '#]])</f>
        <v/>
      </c>
      <c r="AN1319" s="46" t="str">
        <f>TRIM(Table1[[#This Row],[Account]])</f>
        <v/>
      </c>
      <c r="AO1319" s="46" t="str">
        <f>IF(Table1[[#This Row],[Posting Date]]&lt;&gt;"",$D$5,"")</f>
        <v/>
      </c>
      <c r="AP1319" s="46" t="str">
        <f>TRIM(Table1[[#This Row],[Departments-Prgrams]])</f>
        <v/>
      </c>
      <c r="AQ1319" s="46" t="str">
        <f>TRIM(Table1[[#This Row],[Grant]])</f>
        <v/>
      </c>
      <c r="AR1319" s="46" t="str">
        <f>TRIM(Table1[[#This Row],[Staff ID]])</f>
        <v/>
      </c>
      <c r="AS1319" s="46" t="str">
        <f>IF(TRIM(Table1[[#This Row],[Budget Code]])=0,"",TRIM(Table1[[#This Row],[Budget Code]]))</f>
        <v/>
      </c>
      <c r="AT1319" s="46" t="str">
        <f>IF(Table1[[#This Row],[Line Description]]&lt;&gt;"",Table1[[#This Row],[Line Description]],"")</f>
        <v/>
      </c>
      <c r="AU1319" s="46" t="str">
        <f>IF(Table1[[#This Row],[Cur_Amount Debit]]&gt;0,ROUND(Table1[[#This Row],[Cur_Amount Debit]],2),"")</f>
        <v/>
      </c>
      <c r="AV1319" s="46" t="str">
        <f>IF(Table1[[#This Row],[Cur_Amount Credit]]&gt;0,ROUND(Table1[[#This Row],[Cur_Amount Credit]],2),"")</f>
        <v/>
      </c>
      <c r="AW1319" s="46" t="str">
        <f>LEFT(Table1[[#This Row],[Cur]],3)</f>
        <v/>
      </c>
      <c r="AX1319" s="59"/>
      <c r="AY1319" s="46"/>
      <c r="AZ1319" s="46" t="str">
        <f>IF(Table1[[#This Row],[Cur]]&lt;&gt;"",IF(Table1[[#This Row],[Cur]]="USD","",ExchangeRate),"")</f>
        <v/>
      </c>
      <c r="BA1319" s="46" t="str">
        <f>IF(Table1[[#This Row],[Grant]]&lt;&gt;"",VLOOKUP(Table1[[#This Row],[Grant]],Grants!B:D,3),"")</f>
        <v/>
      </c>
      <c r="BB1319" s="46" t="str">
        <f>TRIM(Table1[[#This Row],[Vendor ID]])</f>
        <v/>
      </c>
      <c r="BC1319">
        <f>IF(Table1[[#This Row],[Reference Number]]=Q1318,BC1318,BC1318+1)</f>
        <v>2</v>
      </c>
    </row>
    <row r="1320" spans="1:55" ht="11.25" hidden="1" customHeight="1">
      <c r="A1320" s="1"/>
      <c r="B1320" s="88" t="str">
        <f>IF(Table1[[#This Row],[Posting Date]]&lt;&gt;"",IF(Table1[[#This Row],[Reference Number]]=Q1319,B1319+1,1),"")</f>
        <v/>
      </c>
      <c r="C1320" s="61"/>
      <c r="D1320" s="61"/>
      <c r="E1320" s="218"/>
      <c r="F1320" s="143" t="str">
        <f>IFERROR(IF(VLOOKUP(Table1[[#This Row],[Budget Code Description]],Dimentions!$X$6:$AC$132,2,FALSE)="","",VLOOKUP(Table1[[#This Row],[Budget Code Description]],Dimentions!$X$6:$AC$132,2,FALSE)),"")</f>
        <v/>
      </c>
      <c r="G1320" s="143" t="str">
        <f>IFERROR(VLOOKUP(Table1[[#This Row],[Budget Code Description]],Dimentions!$X$6:$AC$132,3,FALSE),"")</f>
        <v/>
      </c>
      <c r="H1320" s="64" t="str">
        <f>IFERROR(VLOOKUP(Table1[[#This Row],[Account]],Dimentions!$S$6:$V$233,2,FALSE),"")</f>
        <v/>
      </c>
      <c r="I1320" s="62">
        <f>_xlfn.NUMBERVALUE(LEFT(Table1[[#This Row],[Account]],1))</f>
        <v>0</v>
      </c>
      <c r="J1320" s="62" t="str">
        <f>IFERROR(VLOOKUP(Table1[[#This Row],[Budget Code Description]],Table6[#All],7,FALSE),"")</f>
        <v/>
      </c>
      <c r="K1320" s="143" t="str">
        <f>IFERROR(VLOOKUP(Table1[[#This Row],[Budget Code Description]],Table6[#All],8,FALSE),"")</f>
        <v/>
      </c>
      <c r="L1320" s="63"/>
      <c r="M1320" s="65" t="str">
        <f>IFERROR(VLOOKUP(Table1[[#This Row],[Staff ID]],Table2[],2,FALSE),"")</f>
        <v/>
      </c>
      <c r="N1320" s="211" t="str">
        <f>IFERROR(IF(VLOOKUP(Table1[[#This Row],[Budget Code Description]],Dimentions!$X$6:$AC$97,4,FALSE)="","",VLOOKUP(Table1[[#This Row],[Budget Code Description]],Dimentions!$X$6:$AC$97,4,FALSE)),"")</f>
        <v/>
      </c>
      <c r="O1320" s="65" t="str">
        <f>IFERROR(VLOOKUP(Table1[[#This Row],[Vendor ID]],Table549[],2,FALSE),"")</f>
        <v/>
      </c>
      <c r="P1320" s="63"/>
      <c r="Q1320" s="143" t="str">
        <f>IF(Table1[[#This Row],[Posting Date]]&lt;&gt;"",$D$9,"")</f>
        <v/>
      </c>
      <c r="R1320" s="159" t="str">
        <f>IF(Table1[[#This Row],[Posting Date]]&lt;&gt;"",$D$10,"")</f>
        <v/>
      </c>
      <c r="S1320" s="66"/>
      <c r="T1320" s="63"/>
      <c r="U1320" s="67"/>
      <c r="V1320" s="67"/>
      <c r="W1320" s="67" t="str">
        <f t="shared" si="20"/>
        <v/>
      </c>
      <c r="X1320" s="161" t="str">
        <f>IF(E1320="","",(IF(Table1[[#This Row],[Cur]]="USD",Table1[[#This Row],[Cur_Amount Debit]],Table1[[#This Row],[Cur_Amount Debit]]/Table1[[#This Row],[Exchange Rate]])))</f>
        <v/>
      </c>
      <c r="Y1320" s="161" t="str">
        <f>IF(E1320="","",(IF(Table1[[#This Row],[Cur]]="USD",Table1[[#This Row],[Cur_Amount Credit]],Table1[[#This Row],[Cur_Amount Credit]]/ExchangeRate)))</f>
        <v/>
      </c>
      <c r="Z1320" s="203" t="str">
        <f>IF(E1320="","",(Table1[[#This Row],[Debit USD]]-Table1[[#This Row],[Credit USD]]))</f>
        <v/>
      </c>
      <c r="AA1320" s="122"/>
      <c r="AB1320" s="1"/>
      <c r="AC1320" s="15"/>
      <c r="AD1320" s="15" t="str">
        <f>IF(AND(OR(Table1[[#This Row],[Account]]="15030",Table1[[#This Row],[Account]]="15035",Table1[[#This Row],[Account]]="20150"),Table1[[#This Row],[Vendor ID]]=""),1,"")</f>
        <v/>
      </c>
      <c r="AE1320" s="15"/>
      <c r="AF1320" s="15"/>
      <c r="AG1320" s="15"/>
      <c r="AH1320" s="46" t="str">
        <f>IF(Table1[[#This Row],[Posting Date]]&lt;&gt;"","GJ-"&amp;CountryID,"")</f>
        <v/>
      </c>
      <c r="AI1320" s="59" t="str">
        <f>IF(Table1[[#This Row],[Posting Date]]&lt;&gt;"",Table1[[#This Row],[Posting Date]],"")</f>
        <v/>
      </c>
      <c r="AJ1320" s="46"/>
      <c r="AK1320" s="46" t="str">
        <f>IF(Table1[[#This Row],[Description]]&lt;&gt;"",Table1[[#This Row],[Description]],"")</f>
        <v/>
      </c>
      <c r="AL1320" s="46" t="str">
        <f>IF(Table1[[#This Row],[Posting Date]]&lt;&gt;"",Table1[[#This Row],[Reference Number]],"")</f>
        <v/>
      </c>
      <c r="AM1320" s="46" t="str">
        <f>TRIM(Table1[[#This Row],[Line '#]])</f>
        <v/>
      </c>
      <c r="AN1320" s="46" t="str">
        <f>TRIM(Table1[[#This Row],[Account]])</f>
        <v/>
      </c>
      <c r="AO1320" s="46" t="str">
        <f>IF(Table1[[#This Row],[Posting Date]]&lt;&gt;"",$D$5,"")</f>
        <v/>
      </c>
      <c r="AP1320" s="46" t="str">
        <f>TRIM(Table1[[#This Row],[Departments-Prgrams]])</f>
        <v/>
      </c>
      <c r="AQ1320" s="46" t="str">
        <f>TRIM(Table1[[#This Row],[Grant]])</f>
        <v/>
      </c>
      <c r="AR1320" s="46" t="str">
        <f>TRIM(Table1[[#This Row],[Staff ID]])</f>
        <v/>
      </c>
      <c r="AS1320" s="46" t="str">
        <f>IF(TRIM(Table1[[#This Row],[Budget Code]])=0,"",TRIM(Table1[[#This Row],[Budget Code]]))</f>
        <v/>
      </c>
      <c r="AT1320" s="46" t="str">
        <f>IF(Table1[[#This Row],[Line Description]]&lt;&gt;"",Table1[[#This Row],[Line Description]],"")</f>
        <v/>
      </c>
      <c r="AU1320" s="46" t="str">
        <f>IF(Table1[[#This Row],[Cur_Amount Debit]]&gt;0,ROUND(Table1[[#This Row],[Cur_Amount Debit]],2),"")</f>
        <v/>
      </c>
      <c r="AV1320" s="46" t="str">
        <f>IF(Table1[[#This Row],[Cur_Amount Credit]]&gt;0,ROUND(Table1[[#This Row],[Cur_Amount Credit]],2),"")</f>
        <v/>
      </c>
      <c r="AW1320" s="46" t="str">
        <f>LEFT(Table1[[#This Row],[Cur]],3)</f>
        <v/>
      </c>
      <c r="AX1320" s="59"/>
      <c r="AY1320" s="46"/>
      <c r="AZ1320" s="46" t="str">
        <f>IF(Table1[[#This Row],[Cur]]&lt;&gt;"",IF(Table1[[#This Row],[Cur]]="USD","",ExchangeRate),"")</f>
        <v/>
      </c>
      <c r="BA1320" s="46" t="str">
        <f>IF(Table1[[#This Row],[Grant]]&lt;&gt;"",VLOOKUP(Table1[[#This Row],[Grant]],Grants!B:D,3),"")</f>
        <v/>
      </c>
      <c r="BB1320" s="46" t="str">
        <f>TRIM(Table1[[#This Row],[Vendor ID]])</f>
        <v/>
      </c>
      <c r="BC1320">
        <f>IF(Table1[[#This Row],[Reference Number]]=Q1319,BC1319,BC1319+1)</f>
        <v>2</v>
      </c>
    </row>
    <row r="1321" spans="1:55" ht="11.25" hidden="1" customHeight="1">
      <c r="A1321" s="1"/>
      <c r="B1321" s="88" t="str">
        <f>IF(Table1[[#This Row],[Posting Date]]&lt;&gt;"",IF(Table1[[#This Row],[Reference Number]]=Q1320,B1320+1,1),"")</f>
        <v/>
      </c>
      <c r="C1321" s="61"/>
      <c r="D1321" s="61"/>
      <c r="E1321" s="218"/>
      <c r="F1321" s="143" t="str">
        <f>IFERROR(IF(VLOOKUP(Table1[[#This Row],[Budget Code Description]],Dimentions!$X$6:$AC$132,2,FALSE)="","",VLOOKUP(Table1[[#This Row],[Budget Code Description]],Dimentions!$X$6:$AC$132,2,FALSE)),"")</f>
        <v/>
      </c>
      <c r="G1321" s="143" t="str">
        <f>IFERROR(VLOOKUP(Table1[[#This Row],[Budget Code Description]],Dimentions!$X$6:$AC$132,3,FALSE),"")</f>
        <v/>
      </c>
      <c r="H1321" s="64" t="str">
        <f>IFERROR(VLOOKUP(Table1[[#This Row],[Account]],Dimentions!$S$6:$V$233,2,FALSE),"")</f>
        <v/>
      </c>
      <c r="I1321" s="62">
        <f>_xlfn.NUMBERVALUE(LEFT(Table1[[#This Row],[Account]],1))</f>
        <v>0</v>
      </c>
      <c r="J1321" s="62" t="str">
        <f>IFERROR(VLOOKUP(Table1[[#This Row],[Budget Code Description]],Table6[#All],7,FALSE),"")</f>
        <v/>
      </c>
      <c r="K1321" s="143" t="str">
        <f>IFERROR(VLOOKUP(Table1[[#This Row],[Budget Code Description]],Table6[#All],8,FALSE),"")</f>
        <v/>
      </c>
      <c r="L1321" s="63"/>
      <c r="M1321" s="65" t="str">
        <f>IFERROR(VLOOKUP(Table1[[#This Row],[Staff ID]],Table2[],2,FALSE),"")</f>
        <v/>
      </c>
      <c r="N1321" s="211" t="str">
        <f>IFERROR(IF(VLOOKUP(Table1[[#This Row],[Budget Code Description]],Dimentions!$X$6:$AC$97,4,FALSE)="","",VLOOKUP(Table1[[#This Row],[Budget Code Description]],Dimentions!$X$6:$AC$97,4,FALSE)),"")</f>
        <v/>
      </c>
      <c r="O1321" s="65" t="str">
        <f>IFERROR(VLOOKUP(Table1[[#This Row],[Vendor ID]],Table549[],2,FALSE),"")</f>
        <v/>
      </c>
      <c r="P1321" s="63"/>
      <c r="Q1321" s="143" t="str">
        <f>IF(Table1[[#This Row],[Posting Date]]&lt;&gt;"",$D$9,"")</f>
        <v/>
      </c>
      <c r="R1321" s="159" t="str">
        <f>IF(Table1[[#This Row],[Posting Date]]&lt;&gt;"",$D$10,"")</f>
        <v/>
      </c>
      <c r="S1321" s="66"/>
      <c r="T1321" s="63"/>
      <c r="U1321" s="67"/>
      <c r="V1321" s="67"/>
      <c r="W1321" s="67" t="str">
        <f t="shared" ref="W1321:W1384" si="21">IF(E1321="","",(ExchangeRate))</f>
        <v/>
      </c>
      <c r="X1321" s="161" t="str">
        <f>IF(E1321="","",(IF(Table1[[#This Row],[Cur]]="USD",Table1[[#This Row],[Cur_Amount Debit]],Table1[[#This Row],[Cur_Amount Debit]]/Table1[[#This Row],[Exchange Rate]])))</f>
        <v/>
      </c>
      <c r="Y1321" s="161" t="str">
        <f>IF(E1321="","",(IF(Table1[[#This Row],[Cur]]="USD",Table1[[#This Row],[Cur_Amount Credit]],Table1[[#This Row],[Cur_Amount Credit]]/ExchangeRate)))</f>
        <v/>
      </c>
      <c r="Z1321" s="203" t="str">
        <f>IF(E1321="","",(Table1[[#This Row],[Debit USD]]-Table1[[#This Row],[Credit USD]]))</f>
        <v/>
      </c>
      <c r="AA1321" s="122"/>
      <c r="AB1321" s="1"/>
      <c r="AC1321" s="15"/>
      <c r="AD1321" s="15" t="str">
        <f>IF(AND(OR(Table1[[#This Row],[Account]]="15030",Table1[[#This Row],[Account]]="15035",Table1[[#This Row],[Account]]="20150"),Table1[[#This Row],[Vendor ID]]=""),1,"")</f>
        <v/>
      </c>
      <c r="AE1321" s="15"/>
      <c r="AF1321" s="15"/>
      <c r="AG1321" s="15"/>
      <c r="AH1321" s="46" t="str">
        <f>IF(Table1[[#This Row],[Posting Date]]&lt;&gt;"","GJ-"&amp;CountryID,"")</f>
        <v/>
      </c>
      <c r="AI1321" s="59" t="str">
        <f>IF(Table1[[#This Row],[Posting Date]]&lt;&gt;"",Table1[[#This Row],[Posting Date]],"")</f>
        <v/>
      </c>
      <c r="AJ1321" s="46"/>
      <c r="AK1321" s="46" t="str">
        <f>IF(Table1[[#This Row],[Description]]&lt;&gt;"",Table1[[#This Row],[Description]],"")</f>
        <v/>
      </c>
      <c r="AL1321" s="46" t="str">
        <f>IF(Table1[[#This Row],[Posting Date]]&lt;&gt;"",Table1[[#This Row],[Reference Number]],"")</f>
        <v/>
      </c>
      <c r="AM1321" s="46" t="str">
        <f>TRIM(Table1[[#This Row],[Line '#]])</f>
        <v/>
      </c>
      <c r="AN1321" s="46" t="str">
        <f>TRIM(Table1[[#This Row],[Account]])</f>
        <v/>
      </c>
      <c r="AO1321" s="46" t="str">
        <f>IF(Table1[[#This Row],[Posting Date]]&lt;&gt;"",$D$5,"")</f>
        <v/>
      </c>
      <c r="AP1321" s="46" t="str">
        <f>TRIM(Table1[[#This Row],[Departments-Prgrams]])</f>
        <v/>
      </c>
      <c r="AQ1321" s="46" t="str">
        <f>TRIM(Table1[[#This Row],[Grant]])</f>
        <v/>
      </c>
      <c r="AR1321" s="46" t="str">
        <f>TRIM(Table1[[#This Row],[Staff ID]])</f>
        <v/>
      </c>
      <c r="AS1321" s="46" t="str">
        <f>IF(TRIM(Table1[[#This Row],[Budget Code]])=0,"",TRIM(Table1[[#This Row],[Budget Code]]))</f>
        <v/>
      </c>
      <c r="AT1321" s="46" t="str">
        <f>IF(Table1[[#This Row],[Line Description]]&lt;&gt;"",Table1[[#This Row],[Line Description]],"")</f>
        <v/>
      </c>
      <c r="AU1321" s="46" t="str">
        <f>IF(Table1[[#This Row],[Cur_Amount Debit]]&gt;0,ROUND(Table1[[#This Row],[Cur_Amount Debit]],2),"")</f>
        <v/>
      </c>
      <c r="AV1321" s="46" t="str">
        <f>IF(Table1[[#This Row],[Cur_Amount Credit]]&gt;0,ROUND(Table1[[#This Row],[Cur_Amount Credit]],2),"")</f>
        <v/>
      </c>
      <c r="AW1321" s="46" t="str">
        <f>LEFT(Table1[[#This Row],[Cur]],3)</f>
        <v/>
      </c>
      <c r="AX1321" s="59"/>
      <c r="AY1321" s="46"/>
      <c r="AZ1321" s="46" t="str">
        <f>IF(Table1[[#This Row],[Cur]]&lt;&gt;"",IF(Table1[[#This Row],[Cur]]="USD","",ExchangeRate),"")</f>
        <v/>
      </c>
      <c r="BA1321" s="46" t="str">
        <f>IF(Table1[[#This Row],[Grant]]&lt;&gt;"",VLOOKUP(Table1[[#This Row],[Grant]],Grants!B:D,3),"")</f>
        <v/>
      </c>
      <c r="BB1321" s="46" t="str">
        <f>TRIM(Table1[[#This Row],[Vendor ID]])</f>
        <v/>
      </c>
      <c r="BC1321">
        <f>IF(Table1[[#This Row],[Reference Number]]=Q1320,BC1320,BC1320+1)</f>
        <v>2</v>
      </c>
    </row>
    <row r="1322" spans="1:55" ht="11.25" hidden="1" customHeight="1">
      <c r="A1322" s="1"/>
      <c r="B1322" s="88" t="str">
        <f>IF(Table1[[#This Row],[Posting Date]]&lt;&gt;"",IF(Table1[[#This Row],[Reference Number]]=Q1321,B1321+1,1),"")</f>
        <v/>
      </c>
      <c r="C1322" s="61"/>
      <c r="D1322" s="61"/>
      <c r="E1322" s="218"/>
      <c r="F1322" s="143" t="str">
        <f>IFERROR(IF(VLOOKUP(Table1[[#This Row],[Budget Code Description]],Dimentions!$X$6:$AC$132,2,FALSE)="","",VLOOKUP(Table1[[#This Row],[Budget Code Description]],Dimentions!$X$6:$AC$132,2,FALSE)),"")</f>
        <v/>
      </c>
      <c r="G1322" s="143" t="str">
        <f>IFERROR(VLOOKUP(Table1[[#This Row],[Budget Code Description]],Dimentions!$X$6:$AC$132,3,FALSE),"")</f>
        <v/>
      </c>
      <c r="H1322" s="64" t="str">
        <f>IFERROR(VLOOKUP(Table1[[#This Row],[Account]],Dimentions!$S$6:$V$233,2,FALSE),"")</f>
        <v/>
      </c>
      <c r="I1322" s="62">
        <f>_xlfn.NUMBERVALUE(LEFT(Table1[[#This Row],[Account]],1))</f>
        <v>0</v>
      </c>
      <c r="J1322" s="62" t="str">
        <f>IFERROR(VLOOKUP(Table1[[#This Row],[Budget Code Description]],Table6[#All],7,FALSE),"")</f>
        <v/>
      </c>
      <c r="K1322" s="143" t="str">
        <f>IFERROR(VLOOKUP(Table1[[#This Row],[Budget Code Description]],Table6[#All],8,FALSE),"")</f>
        <v/>
      </c>
      <c r="L1322" s="63"/>
      <c r="M1322" s="65" t="str">
        <f>IFERROR(VLOOKUP(Table1[[#This Row],[Staff ID]],Table2[],2,FALSE),"")</f>
        <v/>
      </c>
      <c r="N1322" s="211" t="str">
        <f>IFERROR(IF(VLOOKUP(Table1[[#This Row],[Budget Code Description]],Dimentions!$X$6:$AC$97,4,FALSE)="","",VLOOKUP(Table1[[#This Row],[Budget Code Description]],Dimentions!$X$6:$AC$97,4,FALSE)),"")</f>
        <v/>
      </c>
      <c r="O1322" s="65" t="str">
        <f>IFERROR(VLOOKUP(Table1[[#This Row],[Vendor ID]],Table549[],2,FALSE),"")</f>
        <v/>
      </c>
      <c r="P1322" s="63"/>
      <c r="Q1322" s="143" t="str">
        <f>IF(Table1[[#This Row],[Posting Date]]&lt;&gt;"",$D$9,"")</f>
        <v/>
      </c>
      <c r="R1322" s="159" t="str">
        <f>IF(Table1[[#This Row],[Posting Date]]&lt;&gt;"",$D$10,"")</f>
        <v/>
      </c>
      <c r="S1322" s="66"/>
      <c r="T1322" s="63"/>
      <c r="U1322" s="67"/>
      <c r="V1322" s="67"/>
      <c r="W1322" s="67" t="str">
        <f t="shared" si="21"/>
        <v/>
      </c>
      <c r="X1322" s="161" t="str">
        <f>IF(E1322="","",(IF(Table1[[#This Row],[Cur]]="USD",Table1[[#This Row],[Cur_Amount Debit]],Table1[[#This Row],[Cur_Amount Debit]]/Table1[[#This Row],[Exchange Rate]])))</f>
        <v/>
      </c>
      <c r="Y1322" s="161" t="str">
        <f>IF(E1322="","",(IF(Table1[[#This Row],[Cur]]="USD",Table1[[#This Row],[Cur_Amount Credit]],Table1[[#This Row],[Cur_Amount Credit]]/ExchangeRate)))</f>
        <v/>
      </c>
      <c r="Z1322" s="203" t="str">
        <f>IF(E1322="","",(Table1[[#This Row],[Debit USD]]-Table1[[#This Row],[Credit USD]]))</f>
        <v/>
      </c>
      <c r="AA1322" s="122"/>
      <c r="AB1322" s="1"/>
      <c r="AC1322" s="15"/>
      <c r="AD1322" s="15" t="str">
        <f>IF(AND(OR(Table1[[#This Row],[Account]]="15030",Table1[[#This Row],[Account]]="15035",Table1[[#This Row],[Account]]="20150"),Table1[[#This Row],[Vendor ID]]=""),1,"")</f>
        <v/>
      </c>
      <c r="AE1322" s="15"/>
      <c r="AF1322" s="15"/>
      <c r="AG1322" s="15"/>
      <c r="AH1322" s="46" t="str">
        <f>IF(Table1[[#This Row],[Posting Date]]&lt;&gt;"","GJ-"&amp;CountryID,"")</f>
        <v/>
      </c>
      <c r="AI1322" s="59" t="str">
        <f>IF(Table1[[#This Row],[Posting Date]]&lt;&gt;"",Table1[[#This Row],[Posting Date]],"")</f>
        <v/>
      </c>
      <c r="AJ1322" s="46"/>
      <c r="AK1322" s="46" t="str">
        <f>IF(Table1[[#This Row],[Description]]&lt;&gt;"",Table1[[#This Row],[Description]],"")</f>
        <v/>
      </c>
      <c r="AL1322" s="46" t="str">
        <f>IF(Table1[[#This Row],[Posting Date]]&lt;&gt;"",Table1[[#This Row],[Reference Number]],"")</f>
        <v/>
      </c>
      <c r="AM1322" s="46" t="str">
        <f>TRIM(Table1[[#This Row],[Line '#]])</f>
        <v/>
      </c>
      <c r="AN1322" s="46" t="str">
        <f>TRIM(Table1[[#This Row],[Account]])</f>
        <v/>
      </c>
      <c r="AO1322" s="46" t="str">
        <f>IF(Table1[[#This Row],[Posting Date]]&lt;&gt;"",$D$5,"")</f>
        <v/>
      </c>
      <c r="AP1322" s="46" t="str">
        <f>TRIM(Table1[[#This Row],[Departments-Prgrams]])</f>
        <v/>
      </c>
      <c r="AQ1322" s="46" t="str">
        <f>TRIM(Table1[[#This Row],[Grant]])</f>
        <v/>
      </c>
      <c r="AR1322" s="46" t="str">
        <f>TRIM(Table1[[#This Row],[Staff ID]])</f>
        <v/>
      </c>
      <c r="AS1322" s="46" t="str">
        <f>IF(TRIM(Table1[[#This Row],[Budget Code]])=0,"",TRIM(Table1[[#This Row],[Budget Code]]))</f>
        <v/>
      </c>
      <c r="AT1322" s="46" t="str">
        <f>IF(Table1[[#This Row],[Line Description]]&lt;&gt;"",Table1[[#This Row],[Line Description]],"")</f>
        <v/>
      </c>
      <c r="AU1322" s="46" t="str">
        <f>IF(Table1[[#This Row],[Cur_Amount Debit]]&gt;0,ROUND(Table1[[#This Row],[Cur_Amount Debit]],2),"")</f>
        <v/>
      </c>
      <c r="AV1322" s="46" t="str">
        <f>IF(Table1[[#This Row],[Cur_Amount Credit]]&gt;0,ROUND(Table1[[#This Row],[Cur_Amount Credit]],2),"")</f>
        <v/>
      </c>
      <c r="AW1322" s="46" t="str">
        <f>LEFT(Table1[[#This Row],[Cur]],3)</f>
        <v/>
      </c>
      <c r="AX1322" s="59"/>
      <c r="AY1322" s="46"/>
      <c r="AZ1322" s="46" t="str">
        <f>IF(Table1[[#This Row],[Cur]]&lt;&gt;"",IF(Table1[[#This Row],[Cur]]="USD","",ExchangeRate),"")</f>
        <v/>
      </c>
      <c r="BA1322" s="46" t="str">
        <f>IF(Table1[[#This Row],[Grant]]&lt;&gt;"",VLOOKUP(Table1[[#This Row],[Grant]],Grants!B:D,3),"")</f>
        <v/>
      </c>
      <c r="BB1322" s="46" t="str">
        <f>TRIM(Table1[[#This Row],[Vendor ID]])</f>
        <v/>
      </c>
      <c r="BC1322">
        <f>IF(Table1[[#This Row],[Reference Number]]=Q1321,BC1321,BC1321+1)</f>
        <v>2</v>
      </c>
    </row>
    <row r="1323" spans="1:55" ht="11.25" hidden="1" customHeight="1">
      <c r="A1323" s="1"/>
      <c r="B1323" s="88" t="str">
        <f>IF(Table1[[#This Row],[Posting Date]]&lt;&gt;"",IF(Table1[[#This Row],[Reference Number]]=Q1322,B1322+1,1),"")</f>
        <v/>
      </c>
      <c r="C1323" s="61"/>
      <c r="D1323" s="61"/>
      <c r="E1323" s="218"/>
      <c r="F1323" s="143" t="str">
        <f>IFERROR(IF(VLOOKUP(Table1[[#This Row],[Budget Code Description]],Dimentions!$X$6:$AC$132,2,FALSE)="","",VLOOKUP(Table1[[#This Row],[Budget Code Description]],Dimentions!$X$6:$AC$132,2,FALSE)),"")</f>
        <v/>
      </c>
      <c r="G1323" s="143" t="str">
        <f>IFERROR(VLOOKUP(Table1[[#This Row],[Budget Code Description]],Dimentions!$X$6:$AC$132,3,FALSE),"")</f>
        <v/>
      </c>
      <c r="H1323" s="64" t="str">
        <f>IFERROR(VLOOKUP(Table1[[#This Row],[Account]],Dimentions!$S$6:$V$233,2,FALSE),"")</f>
        <v/>
      </c>
      <c r="I1323" s="62">
        <f>_xlfn.NUMBERVALUE(LEFT(Table1[[#This Row],[Account]],1))</f>
        <v>0</v>
      </c>
      <c r="J1323" s="62" t="str">
        <f>IFERROR(VLOOKUP(Table1[[#This Row],[Budget Code Description]],Table6[#All],7,FALSE),"")</f>
        <v/>
      </c>
      <c r="K1323" s="143" t="str">
        <f>IFERROR(VLOOKUP(Table1[[#This Row],[Budget Code Description]],Table6[#All],8,FALSE),"")</f>
        <v/>
      </c>
      <c r="L1323" s="63"/>
      <c r="M1323" s="65" t="str">
        <f>IFERROR(VLOOKUP(Table1[[#This Row],[Staff ID]],Table2[],2,FALSE),"")</f>
        <v/>
      </c>
      <c r="N1323" s="211" t="str">
        <f>IFERROR(IF(VLOOKUP(Table1[[#This Row],[Budget Code Description]],Dimentions!$X$6:$AC$97,4,FALSE)="","",VLOOKUP(Table1[[#This Row],[Budget Code Description]],Dimentions!$X$6:$AC$97,4,FALSE)),"")</f>
        <v/>
      </c>
      <c r="O1323" s="65" t="str">
        <f>IFERROR(VLOOKUP(Table1[[#This Row],[Vendor ID]],Table549[],2,FALSE),"")</f>
        <v/>
      </c>
      <c r="P1323" s="63"/>
      <c r="Q1323" s="143" t="str">
        <f>IF(Table1[[#This Row],[Posting Date]]&lt;&gt;"",$D$9,"")</f>
        <v/>
      </c>
      <c r="R1323" s="159" t="str">
        <f>IF(Table1[[#This Row],[Posting Date]]&lt;&gt;"",$D$10,"")</f>
        <v/>
      </c>
      <c r="S1323" s="66"/>
      <c r="T1323" s="63"/>
      <c r="U1323" s="67"/>
      <c r="V1323" s="67"/>
      <c r="W1323" s="67" t="str">
        <f t="shared" si="21"/>
        <v/>
      </c>
      <c r="X1323" s="161" t="str">
        <f>IF(E1323="","",(IF(Table1[[#This Row],[Cur]]="USD",Table1[[#This Row],[Cur_Amount Debit]],Table1[[#This Row],[Cur_Amount Debit]]/Table1[[#This Row],[Exchange Rate]])))</f>
        <v/>
      </c>
      <c r="Y1323" s="161" t="str">
        <f>IF(E1323="","",(IF(Table1[[#This Row],[Cur]]="USD",Table1[[#This Row],[Cur_Amount Credit]],Table1[[#This Row],[Cur_Amount Credit]]/ExchangeRate)))</f>
        <v/>
      </c>
      <c r="Z1323" s="203" t="str">
        <f>IF(E1323="","",(Table1[[#This Row],[Debit USD]]-Table1[[#This Row],[Credit USD]]))</f>
        <v/>
      </c>
      <c r="AA1323" s="122"/>
      <c r="AB1323" s="1"/>
      <c r="AC1323" s="15"/>
      <c r="AD1323" s="15" t="str">
        <f>IF(AND(OR(Table1[[#This Row],[Account]]="15030",Table1[[#This Row],[Account]]="15035",Table1[[#This Row],[Account]]="20150"),Table1[[#This Row],[Vendor ID]]=""),1,"")</f>
        <v/>
      </c>
      <c r="AE1323" s="15"/>
      <c r="AF1323" s="15"/>
      <c r="AG1323" s="15"/>
      <c r="AH1323" s="46" t="str">
        <f>IF(Table1[[#This Row],[Posting Date]]&lt;&gt;"","GJ-"&amp;CountryID,"")</f>
        <v/>
      </c>
      <c r="AI1323" s="59" t="str">
        <f>IF(Table1[[#This Row],[Posting Date]]&lt;&gt;"",Table1[[#This Row],[Posting Date]],"")</f>
        <v/>
      </c>
      <c r="AJ1323" s="46"/>
      <c r="AK1323" s="46" t="str">
        <f>IF(Table1[[#This Row],[Description]]&lt;&gt;"",Table1[[#This Row],[Description]],"")</f>
        <v/>
      </c>
      <c r="AL1323" s="46" t="str">
        <f>IF(Table1[[#This Row],[Posting Date]]&lt;&gt;"",Table1[[#This Row],[Reference Number]],"")</f>
        <v/>
      </c>
      <c r="AM1323" s="46" t="str">
        <f>TRIM(Table1[[#This Row],[Line '#]])</f>
        <v/>
      </c>
      <c r="AN1323" s="46" t="str">
        <f>TRIM(Table1[[#This Row],[Account]])</f>
        <v/>
      </c>
      <c r="AO1323" s="46" t="str">
        <f>IF(Table1[[#This Row],[Posting Date]]&lt;&gt;"",$D$5,"")</f>
        <v/>
      </c>
      <c r="AP1323" s="46" t="str">
        <f>TRIM(Table1[[#This Row],[Departments-Prgrams]])</f>
        <v/>
      </c>
      <c r="AQ1323" s="46" t="str">
        <f>TRIM(Table1[[#This Row],[Grant]])</f>
        <v/>
      </c>
      <c r="AR1323" s="46" t="str">
        <f>TRIM(Table1[[#This Row],[Staff ID]])</f>
        <v/>
      </c>
      <c r="AS1323" s="46" t="str">
        <f>IF(TRIM(Table1[[#This Row],[Budget Code]])=0,"",TRIM(Table1[[#This Row],[Budget Code]]))</f>
        <v/>
      </c>
      <c r="AT1323" s="46" t="str">
        <f>IF(Table1[[#This Row],[Line Description]]&lt;&gt;"",Table1[[#This Row],[Line Description]],"")</f>
        <v/>
      </c>
      <c r="AU1323" s="46" t="str">
        <f>IF(Table1[[#This Row],[Cur_Amount Debit]]&gt;0,ROUND(Table1[[#This Row],[Cur_Amount Debit]],2),"")</f>
        <v/>
      </c>
      <c r="AV1323" s="46" t="str">
        <f>IF(Table1[[#This Row],[Cur_Amount Credit]]&gt;0,ROUND(Table1[[#This Row],[Cur_Amount Credit]],2),"")</f>
        <v/>
      </c>
      <c r="AW1323" s="46" t="str">
        <f>LEFT(Table1[[#This Row],[Cur]],3)</f>
        <v/>
      </c>
      <c r="AX1323" s="59"/>
      <c r="AY1323" s="46"/>
      <c r="AZ1323" s="46" t="str">
        <f>IF(Table1[[#This Row],[Cur]]&lt;&gt;"",IF(Table1[[#This Row],[Cur]]="USD","",ExchangeRate),"")</f>
        <v/>
      </c>
      <c r="BA1323" s="46" t="str">
        <f>IF(Table1[[#This Row],[Grant]]&lt;&gt;"",VLOOKUP(Table1[[#This Row],[Grant]],Grants!B:D,3),"")</f>
        <v/>
      </c>
      <c r="BB1323" s="46" t="str">
        <f>TRIM(Table1[[#This Row],[Vendor ID]])</f>
        <v/>
      </c>
      <c r="BC1323">
        <f>IF(Table1[[#This Row],[Reference Number]]=Q1322,BC1322,BC1322+1)</f>
        <v>2</v>
      </c>
    </row>
    <row r="1324" spans="1:55" ht="11.25" hidden="1" customHeight="1">
      <c r="A1324" s="1"/>
      <c r="B1324" s="88" t="str">
        <f>IF(Table1[[#This Row],[Posting Date]]&lt;&gt;"",IF(Table1[[#This Row],[Reference Number]]=Q1323,B1323+1,1),"")</f>
        <v/>
      </c>
      <c r="C1324" s="61"/>
      <c r="D1324" s="61"/>
      <c r="E1324" s="218"/>
      <c r="F1324" s="143" t="str">
        <f>IFERROR(IF(VLOOKUP(Table1[[#This Row],[Budget Code Description]],Dimentions!$X$6:$AC$132,2,FALSE)="","",VLOOKUP(Table1[[#This Row],[Budget Code Description]],Dimentions!$X$6:$AC$132,2,FALSE)),"")</f>
        <v/>
      </c>
      <c r="G1324" s="143" t="str">
        <f>IFERROR(VLOOKUP(Table1[[#This Row],[Budget Code Description]],Dimentions!$X$6:$AC$132,3,FALSE),"")</f>
        <v/>
      </c>
      <c r="H1324" s="64" t="str">
        <f>IFERROR(VLOOKUP(Table1[[#This Row],[Account]],Dimentions!$S$6:$V$233,2,FALSE),"")</f>
        <v/>
      </c>
      <c r="I1324" s="62">
        <f>_xlfn.NUMBERVALUE(LEFT(Table1[[#This Row],[Account]],1))</f>
        <v>0</v>
      </c>
      <c r="J1324" s="62" t="str">
        <f>IFERROR(VLOOKUP(Table1[[#This Row],[Budget Code Description]],Table6[#All],7,FALSE),"")</f>
        <v/>
      </c>
      <c r="K1324" s="143" t="str">
        <f>IFERROR(VLOOKUP(Table1[[#This Row],[Budget Code Description]],Table6[#All],8,FALSE),"")</f>
        <v/>
      </c>
      <c r="L1324" s="63"/>
      <c r="M1324" s="65" t="str">
        <f>IFERROR(VLOOKUP(Table1[[#This Row],[Staff ID]],Table2[],2,FALSE),"")</f>
        <v/>
      </c>
      <c r="N1324" s="211" t="str">
        <f>IFERROR(IF(VLOOKUP(Table1[[#This Row],[Budget Code Description]],Dimentions!$X$6:$AC$97,4,FALSE)="","",VLOOKUP(Table1[[#This Row],[Budget Code Description]],Dimentions!$X$6:$AC$97,4,FALSE)),"")</f>
        <v/>
      </c>
      <c r="O1324" s="65" t="str">
        <f>IFERROR(VLOOKUP(Table1[[#This Row],[Vendor ID]],Table549[],2,FALSE),"")</f>
        <v/>
      </c>
      <c r="P1324" s="63"/>
      <c r="Q1324" s="143" t="str">
        <f>IF(Table1[[#This Row],[Posting Date]]&lt;&gt;"",$D$9,"")</f>
        <v/>
      </c>
      <c r="R1324" s="159" t="str">
        <f>IF(Table1[[#This Row],[Posting Date]]&lt;&gt;"",$D$10,"")</f>
        <v/>
      </c>
      <c r="S1324" s="66"/>
      <c r="T1324" s="63"/>
      <c r="U1324" s="67"/>
      <c r="V1324" s="67"/>
      <c r="W1324" s="67" t="str">
        <f t="shared" si="21"/>
        <v/>
      </c>
      <c r="X1324" s="161" t="str">
        <f>IF(E1324="","",(IF(Table1[[#This Row],[Cur]]="USD",Table1[[#This Row],[Cur_Amount Debit]],Table1[[#This Row],[Cur_Amount Debit]]/Table1[[#This Row],[Exchange Rate]])))</f>
        <v/>
      </c>
      <c r="Y1324" s="161" t="str">
        <f>IF(E1324="","",(IF(Table1[[#This Row],[Cur]]="USD",Table1[[#This Row],[Cur_Amount Credit]],Table1[[#This Row],[Cur_Amount Credit]]/ExchangeRate)))</f>
        <v/>
      </c>
      <c r="Z1324" s="203" t="str">
        <f>IF(E1324="","",(Table1[[#This Row],[Debit USD]]-Table1[[#This Row],[Credit USD]]))</f>
        <v/>
      </c>
      <c r="AA1324" s="122"/>
      <c r="AB1324" s="1"/>
      <c r="AC1324" s="15"/>
      <c r="AD1324" s="15" t="str">
        <f>IF(AND(OR(Table1[[#This Row],[Account]]="15030",Table1[[#This Row],[Account]]="15035",Table1[[#This Row],[Account]]="20150"),Table1[[#This Row],[Vendor ID]]=""),1,"")</f>
        <v/>
      </c>
      <c r="AE1324" s="15"/>
      <c r="AF1324" s="15"/>
      <c r="AG1324" s="15"/>
      <c r="AH1324" s="46" t="str">
        <f>IF(Table1[[#This Row],[Posting Date]]&lt;&gt;"","GJ-"&amp;CountryID,"")</f>
        <v/>
      </c>
      <c r="AI1324" s="59" t="str">
        <f>IF(Table1[[#This Row],[Posting Date]]&lt;&gt;"",Table1[[#This Row],[Posting Date]],"")</f>
        <v/>
      </c>
      <c r="AJ1324" s="46"/>
      <c r="AK1324" s="46" t="str">
        <f>IF(Table1[[#This Row],[Description]]&lt;&gt;"",Table1[[#This Row],[Description]],"")</f>
        <v/>
      </c>
      <c r="AL1324" s="46" t="str">
        <f>IF(Table1[[#This Row],[Posting Date]]&lt;&gt;"",Table1[[#This Row],[Reference Number]],"")</f>
        <v/>
      </c>
      <c r="AM1324" s="46" t="str">
        <f>TRIM(Table1[[#This Row],[Line '#]])</f>
        <v/>
      </c>
      <c r="AN1324" s="46" t="str">
        <f>TRIM(Table1[[#This Row],[Account]])</f>
        <v/>
      </c>
      <c r="AO1324" s="46" t="str">
        <f>IF(Table1[[#This Row],[Posting Date]]&lt;&gt;"",$D$5,"")</f>
        <v/>
      </c>
      <c r="AP1324" s="46" t="str">
        <f>TRIM(Table1[[#This Row],[Departments-Prgrams]])</f>
        <v/>
      </c>
      <c r="AQ1324" s="46" t="str">
        <f>TRIM(Table1[[#This Row],[Grant]])</f>
        <v/>
      </c>
      <c r="AR1324" s="46" t="str">
        <f>TRIM(Table1[[#This Row],[Staff ID]])</f>
        <v/>
      </c>
      <c r="AS1324" s="46" t="str">
        <f>IF(TRIM(Table1[[#This Row],[Budget Code]])=0,"",TRIM(Table1[[#This Row],[Budget Code]]))</f>
        <v/>
      </c>
      <c r="AT1324" s="46" t="str">
        <f>IF(Table1[[#This Row],[Line Description]]&lt;&gt;"",Table1[[#This Row],[Line Description]],"")</f>
        <v/>
      </c>
      <c r="AU1324" s="46" t="str">
        <f>IF(Table1[[#This Row],[Cur_Amount Debit]]&gt;0,ROUND(Table1[[#This Row],[Cur_Amount Debit]],2),"")</f>
        <v/>
      </c>
      <c r="AV1324" s="46" t="str">
        <f>IF(Table1[[#This Row],[Cur_Amount Credit]]&gt;0,ROUND(Table1[[#This Row],[Cur_Amount Credit]],2),"")</f>
        <v/>
      </c>
      <c r="AW1324" s="46" t="str">
        <f>LEFT(Table1[[#This Row],[Cur]],3)</f>
        <v/>
      </c>
      <c r="AX1324" s="59"/>
      <c r="AY1324" s="46"/>
      <c r="AZ1324" s="46" t="str">
        <f>IF(Table1[[#This Row],[Cur]]&lt;&gt;"",IF(Table1[[#This Row],[Cur]]="USD","",ExchangeRate),"")</f>
        <v/>
      </c>
      <c r="BA1324" s="46" t="str">
        <f>IF(Table1[[#This Row],[Grant]]&lt;&gt;"",VLOOKUP(Table1[[#This Row],[Grant]],Grants!B:D,3),"")</f>
        <v/>
      </c>
      <c r="BB1324" s="46" t="str">
        <f>TRIM(Table1[[#This Row],[Vendor ID]])</f>
        <v/>
      </c>
      <c r="BC1324">
        <f>IF(Table1[[#This Row],[Reference Number]]=Q1323,BC1323,BC1323+1)</f>
        <v>2</v>
      </c>
    </row>
    <row r="1325" spans="1:55" ht="11.25" hidden="1" customHeight="1">
      <c r="A1325" s="1"/>
      <c r="B1325" s="88" t="str">
        <f>IF(Table1[[#This Row],[Posting Date]]&lt;&gt;"",IF(Table1[[#This Row],[Reference Number]]=Q1324,B1324+1,1),"")</f>
        <v/>
      </c>
      <c r="C1325" s="61"/>
      <c r="D1325" s="61"/>
      <c r="E1325" s="218"/>
      <c r="F1325" s="143" t="str">
        <f>IFERROR(IF(VLOOKUP(Table1[[#This Row],[Budget Code Description]],Dimentions!$X$6:$AC$132,2,FALSE)="","",VLOOKUP(Table1[[#This Row],[Budget Code Description]],Dimentions!$X$6:$AC$132,2,FALSE)),"")</f>
        <v/>
      </c>
      <c r="G1325" s="143" t="str">
        <f>IFERROR(VLOOKUP(Table1[[#This Row],[Budget Code Description]],Dimentions!$X$6:$AC$132,3,FALSE),"")</f>
        <v/>
      </c>
      <c r="H1325" s="64" t="str">
        <f>IFERROR(VLOOKUP(Table1[[#This Row],[Account]],Dimentions!$S$6:$V$233,2,FALSE),"")</f>
        <v/>
      </c>
      <c r="I1325" s="62">
        <f>_xlfn.NUMBERVALUE(LEFT(Table1[[#This Row],[Account]],1))</f>
        <v>0</v>
      </c>
      <c r="J1325" s="62" t="str">
        <f>IFERROR(VLOOKUP(Table1[[#This Row],[Budget Code Description]],Table6[#All],7,FALSE),"")</f>
        <v/>
      </c>
      <c r="K1325" s="143" t="str">
        <f>IFERROR(VLOOKUP(Table1[[#This Row],[Budget Code Description]],Table6[#All],8,FALSE),"")</f>
        <v/>
      </c>
      <c r="L1325" s="63"/>
      <c r="M1325" s="65" t="str">
        <f>IFERROR(VLOOKUP(Table1[[#This Row],[Staff ID]],Table2[],2,FALSE),"")</f>
        <v/>
      </c>
      <c r="N1325" s="211" t="str">
        <f>IFERROR(IF(VLOOKUP(Table1[[#This Row],[Budget Code Description]],Dimentions!$X$6:$AC$97,4,FALSE)="","",VLOOKUP(Table1[[#This Row],[Budget Code Description]],Dimentions!$X$6:$AC$97,4,FALSE)),"")</f>
        <v/>
      </c>
      <c r="O1325" s="65" t="str">
        <f>IFERROR(VLOOKUP(Table1[[#This Row],[Vendor ID]],Table549[],2,FALSE),"")</f>
        <v/>
      </c>
      <c r="P1325" s="63"/>
      <c r="Q1325" s="143" t="str">
        <f>IF(Table1[[#This Row],[Posting Date]]&lt;&gt;"",$D$9,"")</f>
        <v/>
      </c>
      <c r="R1325" s="159" t="str">
        <f>IF(Table1[[#This Row],[Posting Date]]&lt;&gt;"",$D$10,"")</f>
        <v/>
      </c>
      <c r="S1325" s="66"/>
      <c r="T1325" s="63"/>
      <c r="U1325" s="67"/>
      <c r="V1325" s="67"/>
      <c r="W1325" s="67" t="str">
        <f t="shared" si="21"/>
        <v/>
      </c>
      <c r="X1325" s="161" t="str">
        <f>IF(E1325="","",(IF(Table1[[#This Row],[Cur]]="USD",Table1[[#This Row],[Cur_Amount Debit]],Table1[[#This Row],[Cur_Amount Debit]]/Table1[[#This Row],[Exchange Rate]])))</f>
        <v/>
      </c>
      <c r="Y1325" s="161" t="str">
        <f>IF(E1325="","",(IF(Table1[[#This Row],[Cur]]="USD",Table1[[#This Row],[Cur_Amount Credit]],Table1[[#This Row],[Cur_Amount Credit]]/ExchangeRate)))</f>
        <v/>
      </c>
      <c r="Z1325" s="203" t="str">
        <f>IF(E1325="","",(Table1[[#This Row],[Debit USD]]-Table1[[#This Row],[Credit USD]]))</f>
        <v/>
      </c>
      <c r="AA1325" s="122"/>
      <c r="AB1325" s="1"/>
      <c r="AC1325" s="15"/>
      <c r="AD1325" s="15" t="str">
        <f>IF(AND(OR(Table1[[#This Row],[Account]]="15030",Table1[[#This Row],[Account]]="15035",Table1[[#This Row],[Account]]="20150"),Table1[[#This Row],[Vendor ID]]=""),1,"")</f>
        <v/>
      </c>
      <c r="AE1325" s="15"/>
      <c r="AF1325" s="15"/>
      <c r="AG1325" s="15"/>
      <c r="AH1325" s="46" t="str">
        <f>IF(Table1[[#This Row],[Posting Date]]&lt;&gt;"","GJ-"&amp;CountryID,"")</f>
        <v/>
      </c>
      <c r="AI1325" s="59" t="str">
        <f>IF(Table1[[#This Row],[Posting Date]]&lt;&gt;"",Table1[[#This Row],[Posting Date]],"")</f>
        <v/>
      </c>
      <c r="AJ1325" s="46"/>
      <c r="AK1325" s="46" t="str">
        <f>IF(Table1[[#This Row],[Description]]&lt;&gt;"",Table1[[#This Row],[Description]],"")</f>
        <v/>
      </c>
      <c r="AL1325" s="46" t="str">
        <f>IF(Table1[[#This Row],[Posting Date]]&lt;&gt;"",Table1[[#This Row],[Reference Number]],"")</f>
        <v/>
      </c>
      <c r="AM1325" s="46" t="str">
        <f>TRIM(Table1[[#This Row],[Line '#]])</f>
        <v/>
      </c>
      <c r="AN1325" s="46" t="str">
        <f>TRIM(Table1[[#This Row],[Account]])</f>
        <v/>
      </c>
      <c r="AO1325" s="46" t="str">
        <f>IF(Table1[[#This Row],[Posting Date]]&lt;&gt;"",$D$5,"")</f>
        <v/>
      </c>
      <c r="AP1325" s="46" t="str">
        <f>TRIM(Table1[[#This Row],[Departments-Prgrams]])</f>
        <v/>
      </c>
      <c r="AQ1325" s="46" t="str">
        <f>TRIM(Table1[[#This Row],[Grant]])</f>
        <v/>
      </c>
      <c r="AR1325" s="46" t="str">
        <f>TRIM(Table1[[#This Row],[Staff ID]])</f>
        <v/>
      </c>
      <c r="AS1325" s="46" t="str">
        <f>IF(TRIM(Table1[[#This Row],[Budget Code]])=0,"",TRIM(Table1[[#This Row],[Budget Code]]))</f>
        <v/>
      </c>
      <c r="AT1325" s="46" t="str">
        <f>IF(Table1[[#This Row],[Line Description]]&lt;&gt;"",Table1[[#This Row],[Line Description]],"")</f>
        <v/>
      </c>
      <c r="AU1325" s="46" t="str">
        <f>IF(Table1[[#This Row],[Cur_Amount Debit]]&gt;0,ROUND(Table1[[#This Row],[Cur_Amount Debit]],2),"")</f>
        <v/>
      </c>
      <c r="AV1325" s="46" t="str">
        <f>IF(Table1[[#This Row],[Cur_Amount Credit]]&gt;0,ROUND(Table1[[#This Row],[Cur_Amount Credit]],2),"")</f>
        <v/>
      </c>
      <c r="AW1325" s="46" t="str">
        <f>LEFT(Table1[[#This Row],[Cur]],3)</f>
        <v/>
      </c>
      <c r="AX1325" s="59"/>
      <c r="AY1325" s="46"/>
      <c r="AZ1325" s="46" t="str">
        <f>IF(Table1[[#This Row],[Cur]]&lt;&gt;"",IF(Table1[[#This Row],[Cur]]="USD","",ExchangeRate),"")</f>
        <v/>
      </c>
      <c r="BA1325" s="46" t="str">
        <f>IF(Table1[[#This Row],[Grant]]&lt;&gt;"",VLOOKUP(Table1[[#This Row],[Grant]],Grants!B:D,3),"")</f>
        <v/>
      </c>
      <c r="BB1325" s="46" t="str">
        <f>TRIM(Table1[[#This Row],[Vendor ID]])</f>
        <v/>
      </c>
      <c r="BC1325">
        <f>IF(Table1[[#This Row],[Reference Number]]=Q1324,BC1324,BC1324+1)</f>
        <v>2</v>
      </c>
    </row>
    <row r="1326" spans="1:55" ht="11.25" hidden="1" customHeight="1">
      <c r="A1326" s="1"/>
      <c r="B1326" s="88" t="str">
        <f>IF(Table1[[#This Row],[Posting Date]]&lt;&gt;"",IF(Table1[[#This Row],[Reference Number]]=Q1325,B1325+1,1),"")</f>
        <v/>
      </c>
      <c r="C1326" s="61"/>
      <c r="D1326" s="61"/>
      <c r="E1326" s="218"/>
      <c r="F1326" s="143" t="str">
        <f>IFERROR(IF(VLOOKUP(Table1[[#This Row],[Budget Code Description]],Dimentions!$X$6:$AC$132,2,FALSE)="","",VLOOKUP(Table1[[#This Row],[Budget Code Description]],Dimentions!$X$6:$AC$132,2,FALSE)),"")</f>
        <v/>
      </c>
      <c r="G1326" s="143" t="str">
        <f>IFERROR(VLOOKUP(Table1[[#This Row],[Budget Code Description]],Dimentions!$X$6:$AC$132,3,FALSE),"")</f>
        <v/>
      </c>
      <c r="H1326" s="64" t="str">
        <f>IFERROR(VLOOKUP(Table1[[#This Row],[Account]],Dimentions!$S$6:$V$233,2,FALSE),"")</f>
        <v/>
      </c>
      <c r="I1326" s="62">
        <f>_xlfn.NUMBERVALUE(LEFT(Table1[[#This Row],[Account]],1))</f>
        <v>0</v>
      </c>
      <c r="J1326" s="62" t="str">
        <f>IFERROR(VLOOKUP(Table1[[#This Row],[Budget Code Description]],Table6[#All],7,FALSE),"")</f>
        <v/>
      </c>
      <c r="K1326" s="143" t="str">
        <f>IFERROR(VLOOKUP(Table1[[#This Row],[Budget Code Description]],Table6[#All],8,FALSE),"")</f>
        <v/>
      </c>
      <c r="L1326" s="63"/>
      <c r="M1326" s="65" t="str">
        <f>IFERROR(VLOOKUP(Table1[[#This Row],[Staff ID]],Table2[],2,FALSE),"")</f>
        <v/>
      </c>
      <c r="N1326" s="211" t="str">
        <f>IFERROR(IF(VLOOKUP(Table1[[#This Row],[Budget Code Description]],Dimentions!$X$6:$AC$97,4,FALSE)="","",VLOOKUP(Table1[[#This Row],[Budget Code Description]],Dimentions!$X$6:$AC$97,4,FALSE)),"")</f>
        <v/>
      </c>
      <c r="O1326" s="65" t="str">
        <f>IFERROR(VLOOKUP(Table1[[#This Row],[Vendor ID]],Table549[],2,FALSE),"")</f>
        <v/>
      </c>
      <c r="P1326" s="63"/>
      <c r="Q1326" s="143" t="str">
        <f>IF(Table1[[#This Row],[Posting Date]]&lt;&gt;"",$D$9,"")</f>
        <v/>
      </c>
      <c r="R1326" s="159" t="str">
        <f>IF(Table1[[#This Row],[Posting Date]]&lt;&gt;"",$D$10,"")</f>
        <v/>
      </c>
      <c r="S1326" s="66"/>
      <c r="T1326" s="63"/>
      <c r="U1326" s="67"/>
      <c r="V1326" s="67"/>
      <c r="W1326" s="67" t="str">
        <f t="shared" si="21"/>
        <v/>
      </c>
      <c r="X1326" s="161" t="str">
        <f>IF(E1326="","",(IF(Table1[[#This Row],[Cur]]="USD",Table1[[#This Row],[Cur_Amount Debit]],Table1[[#This Row],[Cur_Amount Debit]]/Table1[[#This Row],[Exchange Rate]])))</f>
        <v/>
      </c>
      <c r="Y1326" s="161" t="str">
        <f>IF(E1326="","",(IF(Table1[[#This Row],[Cur]]="USD",Table1[[#This Row],[Cur_Amount Credit]],Table1[[#This Row],[Cur_Amount Credit]]/ExchangeRate)))</f>
        <v/>
      </c>
      <c r="Z1326" s="203" t="str">
        <f>IF(E1326="","",(Table1[[#This Row],[Debit USD]]-Table1[[#This Row],[Credit USD]]))</f>
        <v/>
      </c>
      <c r="AA1326" s="122"/>
      <c r="AB1326" s="1"/>
      <c r="AC1326" s="15"/>
      <c r="AD1326" s="15" t="str">
        <f>IF(AND(OR(Table1[[#This Row],[Account]]="15030",Table1[[#This Row],[Account]]="15035",Table1[[#This Row],[Account]]="20150"),Table1[[#This Row],[Vendor ID]]=""),1,"")</f>
        <v/>
      </c>
      <c r="AE1326" s="15"/>
      <c r="AF1326" s="15"/>
      <c r="AG1326" s="15"/>
      <c r="AH1326" s="46" t="str">
        <f>IF(Table1[[#This Row],[Posting Date]]&lt;&gt;"","GJ-"&amp;CountryID,"")</f>
        <v/>
      </c>
      <c r="AI1326" s="59" t="str">
        <f>IF(Table1[[#This Row],[Posting Date]]&lt;&gt;"",Table1[[#This Row],[Posting Date]],"")</f>
        <v/>
      </c>
      <c r="AJ1326" s="46"/>
      <c r="AK1326" s="46" t="str">
        <f>IF(Table1[[#This Row],[Description]]&lt;&gt;"",Table1[[#This Row],[Description]],"")</f>
        <v/>
      </c>
      <c r="AL1326" s="46" t="str">
        <f>IF(Table1[[#This Row],[Posting Date]]&lt;&gt;"",Table1[[#This Row],[Reference Number]],"")</f>
        <v/>
      </c>
      <c r="AM1326" s="46" t="str">
        <f>TRIM(Table1[[#This Row],[Line '#]])</f>
        <v/>
      </c>
      <c r="AN1326" s="46" t="str">
        <f>TRIM(Table1[[#This Row],[Account]])</f>
        <v/>
      </c>
      <c r="AO1326" s="46" t="str">
        <f>IF(Table1[[#This Row],[Posting Date]]&lt;&gt;"",$D$5,"")</f>
        <v/>
      </c>
      <c r="AP1326" s="46" t="str">
        <f>TRIM(Table1[[#This Row],[Departments-Prgrams]])</f>
        <v/>
      </c>
      <c r="AQ1326" s="46" t="str">
        <f>TRIM(Table1[[#This Row],[Grant]])</f>
        <v/>
      </c>
      <c r="AR1326" s="46" t="str">
        <f>TRIM(Table1[[#This Row],[Staff ID]])</f>
        <v/>
      </c>
      <c r="AS1326" s="46" t="str">
        <f>IF(TRIM(Table1[[#This Row],[Budget Code]])=0,"",TRIM(Table1[[#This Row],[Budget Code]]))</f>
        <v/>
      </c>
      <c r="AT1326" s="46" t="str">
        <f>IF(Table1[[#This Row],[Line Description]]&lt;&gt;"",Table1[[#This Row],[Line Description]],"")</f>
        <v/>
      </c>
      <c r="AU1326" s="46" t="str">
        <f>IF(Table1[[#This Row],[Cur_Amount Debit]]&gt;0,ROUND(Table1[[#This Row],[Cur_Amount Debit]],2),"")</f>
        <v/>
      </c>
      <c r="AV1326" s="46" t="str">
        <f>IF(Table1[[#This Row],[Cur_Amount Credit]]&gt;0,ROUND(Table1[[#This Row],[Cur_Amount Credit]],2),"")</f>
        <v/>
      </c>
      <c r="AW1326" s="46" t="str">
        <f>LEFT(Table1[[#This Row],[Cur]],3)</f>
        <v/>
      </c>
      <c r="AX1326" s="59"/>
      <c r="AY1326" s="46"/>
      <c r="AZ1326" s="46" t="str">
        <f>IF(Table1[[#This Row],[Cur]]&lt;&gt;"",IF(Table1[[#This Row],[Cur]]="USD","",ExchangeRate),"")</f>
        <v/>
      </c>
      <c r="BA1326" s="46" t="str">
        <f>IF(Table1[[#This Row],[Grant]]&lt;&gt;"",VLOOKUP(Table1[[#This Row],[Grant]],Grants!B:D,3),"")</f>
        <v/>
      </c>
      <c r="BB1326" s="46" t="str">
        <f>TRIM(Table1[[#This Row],[Vendor ID]])</f>
        <v/>
      </c>
      <c r="BC1326">
        <f>IF(Table1[[#This Row],[Reference Number]]=Q1325,BC1325,BC1325+1)</f>
        <v>2</v>
      </c>
    </row>
    <row r="1327" spans="1:55" ht="11.25" hidden="1" customHeight="1">
      <c r="A1327" s="1"/>
      <c r="B1327" s="88" t="str">
        <f>IF(Table1[[#This Row],[Posting Date]]&lt;&gt;"",IF(Table1[[#This Row],[Reference Number]]=Q1326,B1326+1,1),"")</f>
        <v/>
      </c>
      <c r="C1327" s="61"/>
      <c r="D1327" s="61"/>
      <c r="E1327" s="218"/>
      <c r="F1327" s="143" t="str">
        <f>IFERROR(IF(VLOOKUP(Table1[[#This Row],[Budget Code Description]],Dimentions!$X$6:$AC$132,2,FALSE)="","",VLOOKUP(Table1[[#This Row],[Budget Code Description]],Dimentions!$X$6:$AC$132,2,FALSE)),"")</f>
        <v/>
      </c>
      <c r="G1327" s="143" t="str">
        <f>IFERROR(VLOOKUP(Table1[[#This Row],[Budget Code Description]],Dimentions!$X$6:$AC$132,3,FALSE),"")</f>
        <v/>
      </c>
      <c r="H1327" s="64" t="str">
        <f>IFERROR(VLOOKUP(Table1[[#This Row],[Account]],Dimentions!$S$6:$V$233,2,FALSE),"")</f>
        <v/>
      </c>
      <c r="I1327" s="62">
        <f>_xlfn.NUMBERVALUE(LEFT(Table1[[#This Row],[Account]],1))</f>
        <v>0</v>
      </c>
      <c r="J1327" s="62" t="str">
        <f>IFERROR(VLOOKUP(Table1[[#This Row],[Budget Code Description]],Table6[#All],7,FALSE),"")</f>
        <v/>
      </c>
      <c r="K1327" s="143" t="str">
        <f>IFERROR(VLOOKUP(Table1[[#This Row],[Budget Code Description]],Table6[#All],8,FALSE),"")</f>
        <v/>
      </c>
      <c r="L1327" s="63"/>
      <c r="M1327" s="65" t="str">
        <f>IFERROR(VLOOKUP(Table1[[#This Row],[Staff ID]],Table2[],2,FALSE),"")</f>
        <v/>
      </c>
      <c r="N1327" s="211" t="str">
        <f>IFERROR(IF(VLOOKUP(Table1[[#This Row],[Budget Code Description]],Dimentions!$X$6:$AC$97,4,FALSE)="","",VLOOKUP(Table1[[#This Row],[Budget Code Description]],Dimentions!$X$6:$AC$97,4,FALSE)),"")</f>
        <v/>
      </c>
      <c r="O1327" s="65" t="str">
        <f>IFERROR(VLOOKUP(Table1[[#This Row],[Vendor ID]],Table549[],2,FALSE),"")</f>
        <v/>
      </c>
      <c r="P1327" s="63"/>
      <c r="Q1327" s="143" t="str">
        <f>IF(Table1[[#This Row],[Posting Date]]&lt;&gt;"",$D$9,"")</f>
        <v/>
      </c>
      <c r="R1327" s="159" t="str">
        <f>IF(Table1[[#This Row],[Posting Date]]&lt;&gt;"",$D$10,"")</f>
        <v/>
      </c>
      <c r="S1327" s="66"/>
      <c r="T1327" s="63"/>
      <c r="U1327" s="67"/>
      <c r="V1327" s="67"/>
      <c r="W1327" s="67" t="str">
        <f t="shared" si="21"/>
        <v/>
      </c>
      <c r="X1327" s="161" t="str">
        <f>IF(E1327="","",(IF(Table1[[#This Row],[Cur]]="USD",Table1[[#This Row],[Cur_Amount Debit]],Table1[[#This Row],[Cur_Amount Debit]]/Table1[[#This Row],[Exchange Rate]])))</f>
        <v/>
      </c>
      <c r="Y1327" s="161" t="str">
        <f>IF(E1327="","",(IF(Table1[[#This Row],[Cur]]="USD",Table1[[#This Row],[Cur_Amount Credit]],Table1[[#This Row],[Cur_Amount Credit]]/ExchangeRate)))</f>
        <v/>
      </c>
      <c r="Z1327" s="203" t="str">
        <f>IF(E1327="","",(Table1[[#This Row],[Debit USD]]-Table1[[#This Row],[Credit USD]]))</f>
        <v/>
      </c>
      <c r="AA1327" s="122"/>
      <c r="AB1327" s="1"/>
      <c r="AC1327" s="15"/>
      <c r="AD1327" s="15" t="str">
        <f>IF(AND(OR(Table1[[#This Row],[Account]]="15030",Table1[[#This Row],[Account]]="15035",Table1[[#This Row],[Account]]="20150"),Table1[[#This Row],[Vendor ID]]=""),1,"")</f>
        <v/>
      </c>
      <c r="AE1327" s="15"/>
      <c r="AF1327" s="15"/>
      <c r="AG1327" s="15"/>
      <c r="AH1327" s="46" t="str">
        <f>IF(Table1[[#This Row],[Posting Date]]&lt;&gt;"","GJ-"&amp;CountryID,"")</f>
        <v/>
      </c>
      <c r="AI1327" s="59" t="str">
        <f>IF(Table1[[#This Row],[Posting Date]]&lt;&gt;"",Table1[[#This Row],[Posting Date]],"")</f>
        <v/>
      </c>
      <c r="AJ1327" s="46"/>
      <c r="AK1327" s="46" t="str">
        <f>IF(Table1[[#This Row],[Description]]&lt;&gt;"",Table1[[#This Row],[Description]],"")</f>
        <v/>
      </c>
      <c r="AL1327" s="46" t="str">
        <f>IF(Table1[[#This Row],[Posting Date]]&lt;&gt;"",Table1[[#This Row],[Reference Number]],"")</f>
        <v/>
      </c>
      <c r="AM1327" s="46" t="str">
        <f>TRIM(Table1[[#This Row],[Line '#]])</f>
        <v/>
      </c>
      <c r="AN1327" s="46" t="str">
        <f>TRIM(Table1[[#This Row],[Account]])</f>
        <v/>
      </c>
      <c r="AO1327" s="46" t="str">
        <f>IF(Table1[[#This Row],[Posting Date]]&lt;&gt;"",$D$5,"")</f>
        <v/>
      </c>
      <c r="AP1327" s="46" t="str">
        <f>TRIM(Table1[[#This Row],[Departments-Prgrams]])</f>
        <v/>
      </c>
      <c r="AQ1327" s="46" t="str">
        <f>TRIM(Table1[[#This Row],[Grant]])</f>
        <v/>
      </c>
      <c r="AR1327" s="46" t="str">
        <f>TRIM(Table1[[#This Row],[Staff ID]])</f>
        <v/>
      </c>
      <c r="AS1327" s="46" t="str">
        <f>IF(TRIM(Table1[[#This Row],[Budget Code]])=0,"",TRIM(Table1[[#This Row],[Budget Code]]))</f>
        <v/>
      </c>
      <c r="AT1327" s="46" t="str">
        <f>IF(Table1[[#This Row],[Line Description]]&lt;&gt;"",Table1[[#This Row],[Line Description]],"")</f>
        <v/>
      </c>
      <c r="AU1327" s="46" t="str">
        <f>IF(Table1[[#This Row],[Cur_Amount Debit]]&gt;0,ROUND(Table1[[#This Row],[Cur_Amount Debit]],2),"")</f>
        <v/>
      </c>
      <c r="AV1327" s="46" t="str">
        <f>IF(Table1[[#This Row],[Cur_Amount Credit]]&gt;0,ROUND(Table1[[#This Row],[Cur_Amount Credit]],2),"")</f>
        <v/>
      </c>
      <c r="AW1327" s="46" t="str">
        <f>LEFT(Table1[[#This Row],[Cur]],3)</f>
        <v/>
      </c>
      <c r="AX1327" s="59"/>
      <c r="AY1327" s="46"/>
      <c r="AZ1327" s="46" t="str">
        <f>IF(Table1[[#This Row],[Cur]]&lt;&gt;"",IF(Table1[[#This Row],[Cur]]="USD","",ExchangeRate),"")</f>
        <v/>
      </c>
      <c r="BA1327" s="46" t="str">
        <f>IF(Table1[[#This Row],[Grant]]&lt;&gt;"",VLOOKUP(Table1[[#This Row],[Grant]],Grants!B:D,3),"")</f>
        <v/>
      </c>
      <c r="BB1327" s="46" t="str">
        <f>TRIM(Table1[[#This Row],[Vendor ID]])</f>
        <v/>
      </c>
      <c r="BC1327">
        <f>IF(Table1[[#This Row],[Reference Number]]=Q1326,BC1326,BC1326+1)</f>
        <v>2</v>
      </c>
    </row>
    <row r="1328" spans="1:55" ht="11.25" hidden="1" customHeight="1">
      <c r="A1328" s="1"/>
      <c r="B1328" s="88" t="str">
        <f>IF(Table1[[#This Row],[Posting Date]]&lt;&gt;"",IF(Table1[[#This Row],[Reference Number]]=Q1327,B1327+1,1),"")</f>
        <v/>
      </c>
      <c r="C1328" s="61"/>
      <c r="D1328" s="61"/>
      <c r="E1328" s="218"/>
      <c r="F1328" s="143" t="str">
        <f>IFERROR(IF(VLOOKUP(Table1[[#This Row],[Budget Code Description]],Dimentions!$X$6:$AC$132,2,FALSE)="","",VLOOKUP(Table1[[#This Row],[Budget Code Description]],Dimentions!$X$6:$AC$132,2,FALSE)),"")</f>
        <v/>
      </c>
      <c r="G1328" s="143" t="str">
        <f>IFERROR(VLOOKUP(Table1[[#This Row],[Budget Code Description]],Dimentions!$X$6:$AC$132,3,FALSE),"")</f>
        <v/>
      </c>
      <c r="H1328" s="64" t="str">
        <f>IFERROR(VLOOKUP(Table1[[#This Row],[Account]],Dimentions!$S$6:$V$233,2,FALSE),"")</f>
        <v/>
      </c>
      <c r="I1328" s="62">
        <f>_xlfn.NUMBERVALUE(LEFT(Table1[[#This Row],[Account]],1))</f>
        <v>0</v>
      </c>
      <c r="J1328" s="62" t="str">
        <f>IFERROR(VLOOKUP(Table1[[#This Row],[Budget Code Description]],Table6[#All],7,FALSE),"")</f>
        <v/>
      </c>
      <c r="K1328" s="143" t="str">
        <f>IFERROR(VLOOKUP(Table1[[#This Row],[Budget Code Description]],Table6[#All],8,FALSE),"")</f>
        <v/>
      </c>
      <c r="L1328" s="63"/>
      <c r="M1328" s="65" t="str">
        <f>IFERROR(VLOOKUP(Table1[[#This Row],[Staff ID]],Table2[],2,FALSE),"")</f>
        <v/>
      </c>
      <c r="N1328" s="211" t="str">
        <f>IFERROR(IF(VLOOKUP(Table1[[#This Row],[Budget Code Description]],Dimentions!$X$6:$AC$97,4,FALSE)="","",VLOOKUP(Table1[[#This Row],[Budget Code Description]],Dimentions!$X$6:$AC$97,4,FALSE)),"")</f>
        <v/>
      </c>
      <c r="O1328" s="65" t="str">
        <f>IFERROR(VLOOKUP(Table1[[#This Row],[Vendor ID]],Table549[],2,FALSE),"")</f>
        <v/>
      </c>
      <c r="P1328" s="63"/>
      <c r="Q1328" s="143" t="str">
        <f>IF(Table1[[#This Row],[Posting Date]]&lt;&gt;"",$D$9,"")</f>
        <v/>
      </c>
      <c r="R1328" s="159" t="str">
        <f>IF(Table1[[#This Row],[Posting Date]]&lt;&gt;"",$D$10,"")</f>
        <v/>
      </c>
      <c r="S1328" s="66"/>
      <c r="T1328" s="63"/>
      <c r="U1328" s="67"/>
      <c r="V1328" s="67"/>
      <c r="W1328" s="67" t="str">
        <f t="shared" si="21"/>
        <v/>
      </c>
      <c r="X1328" s="161" t="str">
        <f>IF(E1328="","",(IF(Table1[[#This Row],[Cur]]="USD",Table1[[#This Row],[Cur_Amount Debit]],Table1[[#This Row],[Cur_Amount Debit]]/Table1[[#This Row],[Exchange Rate]])))</f>
        <v/>
      </c>
      <c r="Y1328" s="161" t="str">
        <f>IF(E1328="","",(IF(Table1[[#This Row],[Cur]]="USD",Table1[[#This Row],[Cur_Amount Credit]],Table1[[#This Row],[Cur_Amount Credit]]/ExchangeRate)))</f>
        <v/>
      </c>
      <c r="Z1328" s="203" t="str">
        <f>IF(E1328="","",(Table1[[#This Row],[Debit USD]]-Table1[[#This Row],[Credit USD]]))</f>
        <v/>
      </c>
      <c r="AA1328" s="122"/>
      <c r="AB1328" s="1"/>
      <c r="AC1328" s="15"/>
      <c r="AD1328" s="15" t="str">
        <f>IF(AND(OR(Table1[[#This Row],[Account]]="15030",Table1[[#This Row],[Account]]="15035",Table1[[#This Row],[Account]]="20150"),Table1[[#This Row],[Vendor ID]]=""),1,"")</f>
        <v/>
      </c>
      <c r="AE1328" s="15"/>
      <c r="AF1328" s="15"/>
      <c r="AG1328" s="15"/>
      <c r="AH1328" s="46" t="str">
        <f>IF(Table1[[#This Row],[Posting Date]]&lt;&gt;"","GJ-"&amp;CountryID,"")</f>
        <v/>
      </c>
      <c r="AI1328" s="59" t="str">
        <f>IF(Table1[[#This Row],[Posting Date]]&lt;&gt;"",Table1[[#This Row],[Posting Date]],"")</f>
        <v/>
      </c>
      <c r="AJ1328" s="46"/>
      <c r="AK1328" s="46" t="str">
        <f>IF(Table1[[#This Row],[Description]]&lt;&gt;"",Table1[[#This Row],[Description]],"")</f>
        <v/>
      </c>
      <c r="AL1328" s="46" t="str">
        <f>IF(Table1[[#This Row],[Posting Date]]&lt;&gt;"",Table1[[#This Row],[Reference Number]],"")</f>
        <v/>
      </c>
      <c r="AM1328" s="46" t="str">
        <f>TRIM(Table1[[#This Row],[Line '#]])</f>
        <v/>
      </c>
      <c r="AN1328" s="46" t="str">
        <f>TRIM(Table1[[#This Row],[Account]])</f>
        <v/>
      </c>
      <c r="AO1328" s="46" t="str">
        <f>IF(Table1[[#This Row],[Posting Date]]&lt;&gt;"",$D$5,"")</f>
        <v/>
      </c>
      <c r="AP1328" s="46" t="str">
        <f>TRIM(Table1[[#This Row],[Departments-Prgrams]])</f>
        <v/>
      </c>
      <c r="AQ1328" s="46" t="str">
        <f>TRIM(Table1[[#This Row],[Grant]])</f>
        <v/>
      </c>
      <c r="AR1328" s="46" t="str">
        <f>TRIM(Table1[[#This Row],[Staff ID]])</f>
        <v/>
      </c>
      <c r="AS1328" s="46" t="str">
        <f>IF(TRIM(Table1[[#This Row],[Budget Code]])=0,"",TRIM(Table1[[#This Row],[Budget Code]]))</f>
        <v/>
      </c>
      <c r="AT1328" s="46" t="str">
        <f>IF(Table1[[#This Row],[Line Description]]&lt;&gt;"",Table1[[#This Row],[Line Description]],"")</f>
        <v/>
      </c>
      <c r="AU1328" s="46" t="str">
        <f>IF(Table1[[#This Row],[Cur_Amount Debit]]&gt;0,ROUND(Table1[[#This Row],[Cur_Amount Debit]],2),"")</f>
        <v/>
      </c>
      <c r="AV1328" s="46" t="str">
        <f>IF(Table1[[#This Row],[Cur_Amount Credit]]&gt;0,ROUND(Table1[[#This Row],[Cur_Amount Credit]],2),"")</f>
        <v/>
      </c>
      <c r="AW1328" s="46" t="str">
        <f>LEFT(Table1[[#This Row],[Cur]],3)</f>
        <v/>
      </c>
      <c r="AX1328" s="59"/>
      <c r="AY1328" s="46"/>
      <c r="AZ1328" s="46" t="str">
        <f>IF(Table1[[#This Row],[Cur]]&lt;&gt;"",IF(Table1[[#This Row],[Cur]]="USD","",ExchangeRate),"")</f>
        <v/>
      </c>
      <c r="BA1328" s="46" t="str">
        <f>IF(Table1[[#This Row],[Grant]]&lt;&gt;"",VLOOKUP(Table1[[#This Row],[Grant]],Grants!B:D,3),"")</f>
        <v/>
      </c>
      <c r="BB1328" s="46" t="str">
        <f>TRIM(Table1[[#This Row],[Vendor ID]])</f>
        <v/>
      </c>
      <c r="BC1328">
        <f>IF(Table1[[#This Row],[Reference Number]]=Q1327,BC1327,BC1327+1)</f>
        <v>2</v>
      </c>
    </row>
    <row r="1329" spans="1:55" ht="11.25" hidden="1" customHeight="1">
      <c r="A1329" s="1"/>
      <c r="B1329" s="88" t="str">
        <f>IF(Table1[[#This Row],[Posting Date]]&lt;&gt;"",IF(Table1[[#This Row],[Reference Number]]=Q1328,B1328+1,1),"")</f>
        <v/>
      </c>
      <c r="C1329" s="61"/>
      <c r="D1329" s="61"/>
      <c r="E1329" s="218"/>
      <c r="F1329" s="143" t="str">
        <f>IFERROR(IF(VLOOKUP(Table1[[#This Row],[Budget Code Description]],Dimentions!$X$6:$AC$132,2,FALSE)="","",VLOOKUP(Table1[[#This Row],[Budget Code Description]],Dimentions!$X$6:$AC$132,2,FALSE)),"")</f>
        <v/>
      </c>
      <c r="G1329" s="143" t="str">
        <f>IFERROR(VLOOKUP(Table1[[#This Row],[Budget Code Description]],Dimentions!$X$6:$AC$132,3,FALSE),"")</f>
        <v/>
      </c>
      <c r="H1329" s="64" t="str">
        <f>IFERROR(VLOOKUP(Table1[[#This Row],[Account]],Dimentions!$S$6:$V$233,2,FALSE),"")</f>
        <v/>
      </c>
      <c r="I1329" s="62">
        <f>_xlfn.NUMBERVALUE(LEFT(Table1[[#This Row],[Account]],1))</f>
        <v>0</v>
      </c>
      <c r="J1329" s="62" t="str">
        <f>IFERROR(VLOOKUP(Table1[[#This Row],[Budget Code Description]],Table6[#All],7,FALSE),"")</f>
        <v/>
      </c>
      <c r="K1329" s="143" t="str">
        <f>IFERROR(VLOOKUP(Table1[[#This Row],[Budget Code Description]],Table6[#All],8,FALSE),"")</f>
        <v/>
      </c>
      <c r="L1329" s="63"/>
      <c r="M1329" s="65" t="str">
        <f>IFERROR(VLOOKUP(Table1[[#This Row],[Staff ID]],Table2[],2,FALSE),"")</f>
        <v/>
      </c>
      <c r="N1329" s="211" t="str">
        <f>IFERROR(IF(VLOOKUP(Table1[[#This Row],[Budget Code Description]],Dimentions!$X$6:$AC$97,4,FALSE)="","",VLOOKUP(Table1[[#This Row],[Budget Code Description]],Dimentions!$X$6:$AC$97,4,FALSE)),"")</f>
        <v/>
      </c>
      <c r="O1329" s="65" t="str">
        <f>IFERROR(VLOOKUP(Table1[[#This Row],[Vendor ID]],Table549[],2,FALSE),"")</f>
        <v/>
      </c>
      <c r="P1329" s="63"/>
      <c r="Q1329" s="143" t="str">
        <f>IF(Table1[[#This Row],[Posting Date]]&lt;&gt;"",$D$9,"")</f>
        <v/>
      </c>
      <c r="R1329" s="159" t="str">
        <f>IF(Table1[[#This Row],[Posting Date]]&lt;&gt;"",$D$10,"")</f>
        <v/>
      </c>
      <c r="S1329" s="66"/>
      <c r="T1329" s="63"/>
      <c r="U1329" s="67"/>
      <c r="V1329" s="67"/>
      <c r="W1329" s="67" t="str">
        <f t="shared" si="21"/>
        <v/>
      </c>
      <c r="X1329" s="161" t="str">
        <f>IF(E1329="","",(IF(Table1[[#This Row],[Cur]]="USD",Table1[[#This Row],[Cur_Amount Debit]],Table1[[#This Row],[Cur_Amount Debit]]/Table1[[#This Row],[Exchange Rate]])))</f>
        <v/>
      </c>
      <c r="Y1329" s="161" t="str">
        <f>IF(E1329="","",(IF(Table1[[#This Row],[Cur]]="USD",Table1[[#This Row],[Cur_Amount Credit]],Table1[[#This Row],[Cur_Amount Credit]]/ExchangeRate)))</f>
        <v/>
      </c>
      <c r="Z1329" s="203" t="str">
        <f>IF(E1329="","",(Table1[[#This Row],[Debit USD]]-Table1[[#This Row],[Credit USD]]))</f>
        <v/>
      </c>
      <c r="AA1329" s="122"/>
      <c r="AB1329" s="1"/>
      <c r="AC1329" s="15"/>
      <c r="AD1329" s="15" t="str">
        <f>IF(AND(OR(Table1[[#This Row],[Account]]="15030",Table1[[#This Row],[Account]]="15035",Table1[[#This Row],[Account]]="20150"),Table1[[#This Row],[Vendor ID]]=""),1,"")</f>
        <v/>
      </c>
      <c r="AE1329" s="15"/>
      <c r="AF1329" s="15"/>
      <c r="AG1329" s="15"/>
      <c r="AH1329" s="46" t="str">
        <f>IF(Table1[[#This Row],[Posting Date]]&lt;&gt;"","GJ-"&amp;CountryID,"")</f>
        <v/>
      </c>
      <c r="AI1329" s="59" t="str">
        <f>IF(Table1[[#This Row],[Posting Date]]&lt;&gt;"",Table1[[#This Row],[Posting Date]],"")</f>
        <v/>
      </c>
      <c r="AJ1329" s="46"/>
      <c r="AK1329" s="46" t="str">
        <f>IF(Table1[[#This Row],[Description]]&lt;&gt;"",Table1[[#This Row],[Description]],"")</f>
        <v/>
      </c>
      <c r="AL1329" s="46" t="str">
        <f>IF(Table1[[#This Row],[Posting Date]]&lt;&gt;"",Table1[[#This Row],[Reference Number]],"")</f>
        <v/>
      </c>
      <c r="AM1329" s="46" t="str">
        <f>TRIM(Table1[[#This Row],[Line '#]])</f>
        <v/>
      </c>
      <c r="AN1329" s="46" t="str">
        <f>TRIM(Table1[[#This Row],[Account]])</f>
        <v/>
      </c>
      <c r="AO1329" s="46" t="str">
        <f>IF(Table1[[#This Row],[Posting Date]]&lt;&gt;"",$D$5,"")</f>
        <v/>
      </c>
      <c r="AP1329" s="46" t="str">
        <f>TRIM(Table1[[#This Row],[Departments-Prgrams]])</f>
        <v/>
      </c>
      <c r="AQ1329" s="46" t="str">
        <f>TRIM(Table1[[#This Row],[Grant]])</f>
        <v/>
      </c>
      <c r="AR1329" s="46" t="str">
        <f>TRIM(Table1[[#This Row],[Staff ID]])</f>
        <v/>
      </c>
      <c r="AS1329" s="46" t="str">
        <f>IF(TRIM(Table1[[#This Row],[Budget Code]])=0,"",TRIM(Table1[[#This Row],[Budget Code]]))</f>
        <v/>
      </c>
      <c r="AT1329" s="46" t="str">
        <f>IF(Table1[[#This Row],[Line Description]]&lt;&gt;"",Table1[[#This Row],[Line Description]],"")</f>
        <v/>
      </c>
      <c r="AU1329" s="46" t="str">
        <f>IF(Table1[[#This Row],[Cur_Amount Debit]]&gt;0,ROUND(Table1[[#This Row],[Cur_Amount Debit]],2),"")</f>
        <v/>
      </c>
      <c r="AV1329" s="46" t="str">
        <f>IF(Table1[[#This Row],[Cur_Amount Credit]]&gt;0,ROUND(Table1[[#This Row],[Cur_Amount Credit]],2),"")</f>
        <v/>
      </c>
      <c r="AW1329" s="46" t="str">
        <f>LEFT(Table1[[#This Row],[Cur]],3)</f>
        <v/>
      </c>
      <c r="AX1329" s="59"/>
      <c r="AY1329" s="46"/>
      <c r="AZ1329" s="46" t="str">
        <f>IF(Table1[[#This Row],[Cur]]&lt;&gt;"",IF(Table1[[#This Row],[Cur]]="USD","",ExchangeRate),"")</f>
        <v/>
      </c>
      <c r="BA1329" s="46" t="str">
        <f>IF(Table1[[#This Row],[Grant]]&lt;&gt;"",VLOOKUP(Table1[[#This Row],[Grant]],Grants!B:D,3),"")</f>
        <v/>
      </c>
      <c r="BB1329" s="46" t="str">
        <f>TRIM(Table1[[#This Row],[Vendor ID]])</f>
        <v/>
      </c>
      <c r="BC1329">
        <f>IF(Table1[[#This Row],[Reference Number]]=Q1328,BC1328,BC1328+1)</f>
        <v>2</v>
      </c>
    </row>
    <row r="1330" spans="1:55" ht="11.25" hidden="1" customHeight="1">
      <c r="A1330" s="1"/>
      <c r="B1330" s="88" t="str">
        <f>IF(Table1[[#This Row],[Posting Date]]&lt;&gt;"",IF(Table1[[#This Row],[Reference Number]]=Q1329,B1329+1,1),"")</f>
        <v/>
      </c>
      <c r="C1330" s="61"/>
      <c r="D1330" s="61"/>
      <c r="E1330" s="218"/>
      <c r="F1330" s="143" t="str">
        <f>IFERROR(IF(VLOOKUP(Table1[[#This Row],[Budget Code Description]],Dimentions!$X$6:$AC$132,2,FALSE)="","",VLOOKUP(Table1[[#This Row],[Budget Code Description]],Dimentions!$X$6:$AC$132,2,FALSE)),"")</f>
        <v/>
      </c>
      <c r="G1330" s="143" t="str">
        <f>IFERROR(VLOOKUP(Table1[[#This Row],[Budget Code Description]],Dimentions!$X$6:$AC$132,3,FALSE),"")</f>
        <v/>
      </c>
      <c r="H1330" s="64" t="str">
        <f>IFERROR(VLOOKUP(Table1[[#This Row],[Account]],Dimentions!$S$6:$V$233,2,FALSE),"")</f>
        <v/>
      </c>
      <c r="I1330" s="62">
        <f>_xlfn.NUMBERVALUE(LEFT(Table1[[#This Row],[Account]],1))</f>
        <v>0</v>
      </c>
      <c r="J1330" s="62" t="str">
        <f>IFERROR(VLOOKUP(Table1[[#This Row],[Budget Code Description]],Table6[#All],7,FALSE),"")</f>
        <v/>
      </c>
      <c r="K1330" s="143" t="str">
        <f>IFERROR(VLOOKUP(Table1[[#This Row],[Budget Code Description]],Table6[#All],8,FALSE),"")</f>
        <v/>
      </c>
      <c r="L1330" s="63"/>
      <c r="M1330" s="65" t="str">
        <f>IFERROR(VLOOKUP(Table1[[#This Row],[Staff ID]],Table2[],2,FALSE),"")</f>
        <v/>
      </c>
      <c r="N1330" s="211" t="str">
        <f>IFERROR(IF(VLOOKUP(Table1[[#This Row],[Budget Code Description]],Dimentions!$X$6:$AC$97,4,FALSE)="","",VLOOKUP(Table1[[#This Row],[Budget Code Description]],Dimentions!$X$6:$AC$97,4,FALSE)),"")</f>
        <v/>
      </c>
      <c r="O1330" s="65" t="str">
        <f>IFERROR(VLOOKUP(Table1[[#This Row],[Vendor ID]],Table549[],2,FALSE),"")</f>
        <v/>
      </c>
      <c r="P1330" s="63"/>
      <c r="Q1330" s="143" t="str">
        <f>IF(Table1[[#This Row],[Posting Date]]&lt;&gt;"",$D$9,"")</f>
        <v/>
      </c>
      <c r="R1330" s="159" t="str">
        <f>IF(Table1[[#This Row],[Posting Date]]&lt;&gt;"",$D$10,"")</f>
        <v/>
      </c>
      <c r="S1330" s="66"/>
      <c r="T1330" s="63"/>
      <c r="U1330" s="67"/>
      <c r="V1330" s="67"/>
      <c r="W1330" s="67" t="str">
        <f t="shared" si="21"/>
        <v/>
      </c>
      <c r="X1330" s="161" t="str">
        <f>IF(E1330="","",(IF(Table1[[#This Row],[Cur]]="USD",Table1[[#This Row],[Cur_Amount Debit]],Table1[[#This Row],[Cur_Amount Debit]]/Table1[[#This Row],[Exchange Rate]])))</f>
        <v/>
      </c>
      <c r="Y1330" s="161" t="str">
        <f>IF(E1330="","",(IF(Table1[[#This Row],[Cur]]="USD",Table1[[#This Row],[Cur_Amount Credit]],Table1[[#This Row],[Cur_Amount Credit]]/ExchangeRate)))</f>
        <v/>
      </c>
      <c r="Z1330" s="203" t="str">
        <f>IF(E1330="","",(Table1[[#This Row],[Debit USD]]-Table1[[#This Row],[Credit USD]]))</f>
        <v/>
      </c>
      <c r="AA1330" s="122"/>
      <c r="AB1330" s="1"/>
      <c r="AC1330" s="15"/>
      <c r="AD1330" s="15" t="str">
        <f>IF(AND(OR(Table1[[#This Row],[Account]]="15030",Table1[[#This Row],[Account]]="15035",Table1[[#This Row],[Account]]="20150"),Table1[[#This Row],[Vendor ID]]=""),1,"")</f>
        <v/>
      </c>
      <c r="AE1330" s="15"/>
      <c r="AF1330" s="15"/>
      <c r="AG1330" s="15"/>
      <c r="AH1330" s="46" t="str">
        <f>IF(Table1[[#This Row],[Posting Date]]&lt;&gt;"","GJ-"&amp;CountryID,"")</f>
        <v/>
      </c>
      <c r="AI1330" s="59" t="str">
        <f>IF(Table1[[#This Row],[Posting Date]]&lt;&gt;"",Table1[[#This Row],[Posting Date]],"")</f>
        <v/>
      </c>
      <c r="AJ1330" s="46"/>
      <c r="AK1330" s="46" t="str">
        <f>IF(Table1[[#This Row],[Description]]&lt;&gt;"",Table1[[#This Row],[Description]],"")</f>
        <v/>
      </c>
      <c r="AL1330" s="46" t="str">
        <f>IF(Table1[[#This Row],[Posting Date]]&lt;&gt;"",Table1[[#This Row],[Reference Number]],"")</f>
        <v/>
      </c>
      <c r="AM1330" s="46" t="str">
        <f>TRIM(Table1[[#This Row],[Line '#]])</f>
        <v/>
      </c>
      <c r="AN1330" s="46" t="str">
        <f>TRIM(Table1[[#This Row],[Account]])</f>
        <v/>
      </c>
      <c r="AO1330" s="46" t="str">
        <f>IF(Table1[[#This Row],[Posting Date]]&lt;&gt;"",$D$5,"")</f>
        <v/>
      </c>
      <c r="AP1330" s="46" t="str">
        <f>TRIM(Table1[[#This Row],[Departments-Prgrams]])</f>
        <v/>
      </c>
      <c r="AQ1330" s="46" t="str">
        <f>TRIM(Table1[[#This Row],[Grant]])</f>
        <v/>
      </c>
      <c r="AR1330" s="46" t="str">
        <f>TRIM(Table1[[#This Row],[Staff ID]])</f>
        <v/>
      </c>
      <c r="AS1330" s="46" t="str">
        <f>IF(TRIM(Table1[[#This Row],[Budget Code]])=0,"",TRIM(Table1[[#This Row],[Budget Code]]))</f>
        <v/>
      </c>
      <c r="AT1330" s="46" t="str">
        <f>IF(Table1[[#This Row],[Line Description]]&lt;&gt;"",Table1[[#This Row],[Line Description]],"")</f>
        <v/>
      </c>
      <c r="AU1330" s="46" t="str">
        <f>IF(Table1[[#This Row],[Cur_Amount Debit]]&gt;0,ROUND(Table1[[#This Row],[Cur_Amount Debit]],2),"")</f>
        <v/>
      </c>
      <c r="AV1330" s="46" t="str">
        <f>IF(Table1[[#This Row],[Cur_Amount Credit]]&gt;0,ROUND(Table1[[#This Row],[Cur_Amount Credit]],2),"")</f>
        <v/>
      </c>
      <c r="AW1330" s="46" t="str">
        <f>LEFT(Table1[[#This Row],[Cur]],3)</f>
        <v/>
      </c>
      <c r="AX1330" s="59"/>
      <c r="AY1330" s="46"/>
      <c r="AZ1330" s="46" t="str">
        <f>IF(Table1[[#This Row],[Cur]]&lt;&gt;"",IF(Table1[[#This Row],[Cur]]="USD","",ExchangeRate),"")</f>
        <v/>
      </c>
      <c r="BA1330" s="46" t="str">
        <f>IF(Table1[[#This Row],[Grant]]&lt;&gt;"",VLOOKUP(Table1[[#This Row],[Grant]],Grants!B:D,3),"")</f>
        <v/>
      </c>
      <c r="BB1330" s="46" t="str">
        <f>TRIM(Table1[[#This Row],[Vendor ID]])</f>
        <v/>
      </c>
      <c r="BC1330">
        <f>IF(Table1[[#This Row],[Reference Number]]=Q1329,BC1329,BC1329+1)</f>
        <v>2</v>
      </c>
    </row>
    <row r="1331" spans="1:55" ht="11.25" hidden="1" customHeight="1">
      <c r="A1331" s="1"/>
      <c r="B1331" s="88" t="str">
        <f>IF(Table1[[#This Row],[Posting Date]]&lt;&gt;"",IF(Table1[[#This Row],[Reference Number]]=Q1330,B1330+1,1),"")</f>
        <v/>
      </c>
      <c r="C1331" s="61"/>
      <c r="D1331" s="61"/>
      <c r="E1331" s="218"/>
      <c r="F1331" s="143" t="str">
        <f>IFERROR(IF(VLOOKUP(Table1[[#This Row],[Budget Code Description]],Dimentions!$X$6:$AC$132,2,FALSE)="","",VLOOKUP(Table1[[#This Row],[Budget Code Description]],Dimentions!$X$6:$AC$132,2,FALSE)),"")</f>
        <v/>
      </c>
      <c r="G1331" s="143" t="str">
        <f>IFERROR(VLOOKUP(Table1[[#This Row],[Budget Code Description]],Dimentions!$X$6:$AC$132,3,FALSE),"")</f>
        <v/>
      </c>
      <c r="H1331" s="64" t="str">
        <f>IFERROR(VLOOKUP(Table1[[#This Row],[Account]],Dimentions!$S$6:$V$233,2,FALSE),"")</f>
        <v/>
      </c>
      <c r="I1331" s="62">
        <f>_xlfn.NUMBERVALUE(LEFT(Table1[[#This Row],[Account]],1))</f>
        <v>0</v>
      </c>
      <c r="J1331" s="62" t="str">
        <f>IFERROR(VLOOKUP(Table1[[#This Row],[Budget Code Description]],Table6[#All],7,FALSE),"")</f>
        <v/>
      </c>
      <c r="K1331" s="143" t="str">
        <f>IFERROR(VLOOKUP(Table1[[#This Row],[Budget Code Description]],Table6[#All],8,FALSE),"")</f>
        <v/>
      </c>
      <c r="L1331" s="63"/>
      <c r="M1331" s="65" t="str">
        <f>IFERROR(VLOOKUP(Table1[[#This Row],[Staff ID]],Table2[],2,FALSE),"")</f>
        <v/>
      </c>
      <c r="N1331" s="211" t="str">
        <f>IFERROR(IF(VLOOKUP(Table1[[#This Row],[Budget Code Description]],Dimentions!$X$6:$AC$97,4,FALSE)="","",VLOOKUP(Table1[[#This Row],[Budget Code Description]],Dimentions!$X$6:$AC$97,4,FALSE)),"")</f>
        <v/>
      </c>
      <c r="O1331" s="65" t="str">
        <f>IFERROR(VLOOKUP(Table1[[#This Row],[Vendor ID]],Table549[],2,FALSE),"")</f>
        <v/>
      </c>
      <c r="P1331" s="63"/>
      <c r="Q1331" s="143" t="str">
        <f>IF(Table1[[#This Row],[Posting Date]]&lt;&gt;"",$D$9,"")</f>
        <v/>
      </c>
      <c r="R1331" s="159" t="str">
        <f>IF(Table1[[#This Row],[Posting Date]]&lt;&gt;"",$D$10,"")</f>
        <v/>
      </c>
      <c r="S1331" s="66"/>
      <c r="T1331" s="63"/>
      <c r="U1331" s="67"/>
      <c r="V1331" s="67"/>
      <c r="W1331" s="67" t="str">
        <f t="shared" si="21"/>
        <v/>
      </c>
      <c r="X1331" s="161" t="str">
        <f>IF(E1331="","",(IF(Table1[[#This Row],[Cur]]="USD",Table1[[#This Row],[Cur_Amount Debit]],Table1[[#This Row],[Cur_Amount Debit]]/Table1[[#This Row],[Exchange Rate]])))</f>
        <v/>
      </c>
      <c r="Y1331" s="161" t="str">
        <f>IF(E1331="","",(IF(Table1[[#This Row],[Cur]]="USD",Table1[[#This Row],[Cur_Amount Credit]],Table1[[#This Row],[Cur_Amount Credit]]/ExchangeRate)))</f>
        <v/>
      </c>
      <c r="Z1331" s="203" t="str">
        <f>IF(E1331="","",(Table1[[#This Row],[Debit USD]]-Table1[[#This Row],[Credit USD]]))</f>
        <v/>
      </c>
      <c r="AA1331" s="122"/>
      <c r="AB1331" s="1"/>
      <c r="AC1331" s="15"/>
      <c r="AD1331" s="15" t="str">
        <f>IF(AND(OR(Table1[[#This Row],[Account]]="15030",Table1[[#This Row],[Account]]="15035",Table1[[#This Row],[Account]]="20150"),Table1[[#This Row],[Vendor ID]]=""),1,"")</f>
        <v/>
      </c>
      <c r="AE1331" s="15"/>
      <c r="AF1331" s="15"/>
      <c r="AG1331" s="15"/>
      <c r="AH1331" s="46" t="str">
        <f>IF(Table1[[#This Row],[Posting Date]]&lt;&gt;"","GJ-"&amp;CountryID,"")</f>
        <v/>
      </c>
      <c r="AI1331" s="59" t="str">
        <f>IF(Table1[[#This Row],[Posting Date]]&lt;&gt;"",Table1[[#This Row],[Posting Date]],"")</f>
        <v/>
      </c>
      <c r="AJ1331" s="46"/>
      <c r="AK1331" s="46" t="str">
        <f>IF(Table1[[#This Row],[Description]]&lt;&gt;"",Table1[[#This Row],[Description]],"")</f>
        <v/>
      </c>
      <c r="AL1331" s="46" t="str">
        <f>IF(Table1[[#This Row],[Posting Date]]&lt;&gt;"",Table1[[#This Row],[Reference Number]],"")</f>
        <v/>
      </c>
      <c r="AM1331" s="46" t="str">
        <f>TRIM(Table1[[#This Row],[Line '#]])</f>
        <v/>
      </c>
      <c r="AN1331" s="46" t="str">
        <f>TRIM(Table1[[#This Row],[Account]])</f>
        <v/>
      </c>
      <c r="AO1331" s="46" t="str">
        <f>IF(Table1[[#This Row],[Posting Date]]&lt;&gt;"",$D$5,"")</f>
        <v/>
      </c>
      <c r="AP1331" s="46" t="str">
        <f>TRIM(Table1[[#This Row],[Departments-Prgrams]])</f>
        <v/>
      </c>
      <c r="AQ1331" s="46" t="str">
        <f>TRIM(Table1[[#This Row],[Grant]])</f>
        <v/>
      </c>
      <c r="AR1331" s="46" t="str">
        <f>TRIM(Table1[[#This Row],[Staff ID]])</f>
        <v/>
      </c>
      <c r="AS1331" s="46" t="str">
        <f>IF(TRIM(Table1[[#This Row],[Budget Code]])=0,"",TRIM(Table1[[#This Row],[Budget Code]]))</f>
        <v/>
      </c>
      <c r="AT1331" s="46" t="str">
        <f>IF(Table1[[#This Row],[Line Description]]&lt;&gt;"",Table1[[#This Row],[Line Description]],"")</f>
        <v/>
      </c>
      <c r="AU1331" s="46" t="str">
        <f>IF(Table1[[#This Row],[Cur_Amount Debit]]&gt;0,ROUND(Table1[[#This Row],[Cur_Amount Debit]],2),"")</f>
        <v/>
      </c>
      <c r="AV1331" s="46" t="str">
        <f>IF(Table1[[#This Row],[Cur_Amount Credit]]&gt;0,ROUND(Table1[[#This Row],[Cur_Amount Credit]],2),"")</f>
        <v/>
      </c>
      <c r="AW1331" s="46" t="str">
        <f>LEFT(Table1[[#This Row],[Cur]],3)</f>
        <v/>
      </c>
      <c r="AX1331" s="59"/>
      <c r="AY1331" s="46"/>
      <c r="AZ1331" s="46" t="str">
        <f>IF(Table1[[#This Row],[Cur]]&lt;&gt;"",IF(Table1[[#This Row],[Cur]]="USD","",ExchangeRate),"")</f>
        <v/>
      </c>
      <c r="BA1331" s="46" t="str">
        <f>IF(Table1[[#This Row],[Grant]]&lt;&gt;"",VLOOKUP(Table1[[#This Row],[Grant]],Grants!B:D,3),"")</f>
        <v/>
      </c>
      <c r="BB1331" s="46" t="str">
        <f>TRIM(Table1[[#This Row],[Vendor ID]])</f>
        <v/>
      </c>
      <c r="BC1331">
        <f>IF(Table1[[#This Row],[Reference Number]]=Q1330,BC1330,BC1330+1)</f>
        <v>2</v>
      </c>
    </row>
    <row r="1332" spans="1:55" ht="11.25" hidden="1" customHeight="1">
      <c r="A1332" s="1"/>
      <c r="B1332" s="88" t="str">
        <f>IF(Table1[[#This Row],[Posting Date]]&lt;&gt;"",IF(Table1[[#This Row],[Reference Number]]=Q1331,B1331+1,1),"")</f>
        <v/>
      </c>
      <c r="C1332" s="61"/>
      <c r="D1332" s="61"/>
      <c r="E1332" s="218"/>
      <c r="F1332" s="143" t="str">
        <f>IFERROR(IF(VLOOKUP(Table1[[#This Row],[Budget Code Description]],Dimentions!$X$6:$AC$132,2,FALSE)="","",VLOOKUP(Table1[[#This Row],[Budget Code Description]],Dimentions!$X$6:$AC$132,2,FALSE)),"")</f>
        <v/>
      </c>
      <c r="G1332" s="143" t="str">
        <f>IFERROR(VLOOKUP(Table1[[#This Row],[Budget Code Description]],Dimentions!$X$6:$AC$132,3,FALSE),"")</f>
        <v/>
      </c>
      <c r="H1332" s="64" t="str">
        <f>IFERROR(VLOOKUP(Table1[[#This Row],[Account]],Dimentions!$S$6:$V$233,2,FALSE),"")</f>
        <v/>
      </c>
      <c r="I1332" s="62">
        <f>_xlfn.NUMBERVALUE(LEFT(Table1[[#This Row],[Account]],1))</f>
        <v>0</v>
      </c>
      <c r="J1332" s="62" t="str">
        <f>IFERROR(VLOOKUP(Table1[[#This Row],[Budget Code Description]],Table6[#All],7,FALSE),"")</f>
        <v/>
      </c>
      <c r="K1332" s="143" t="str">
        <f>IFERROR(VLOOKUP(Table1[[#This Row],[Budget Code Description]],Table6[#All],8,FALSE),"")</f>
        <v/>
      </c>
      <c r="L1332" s="63"/>
      <c r="M1332" s="65" t="str">
        <f>IFERROR(VLOOKUP(Table1[[#This Row],[Staff ID]],Table2[],2,FALSE),"")</f>
        <v/>
      </c>
      <c r="N1332" s="211" t="str">
        <f>IFERROR(IF(VLOOKUP(Table1[[#This Row],[Budget Code Description]],Dimentions!$X$6:$AC$97,4,FALSE)="","",VLOOKUP(Table1[[#This Row],[Budget Code Description]],Dimentions!$X$6:$AC$97,4,FALSE)),"")</f>
        <v/>
      </c>
      <c r="O1332" s="65" t="str">
        <f>IFERROR(VLOOKUP(Table1[[#This Row],[Vendor ID]],Table549[],2,FALSE),"")</f>
        <v/>
      </c>
      <c r="P1332" s="63"/>
      <c r="Q1332" s="143" t="str">
        <f>IF(Table1[[#This Row],[Posting Date]]&lt;&gt;"",$D$9,"")</f>
        <v/>
      </c>
      <c r="R1332" s="159" t="str">
        <f>IF(Table1[[#This Row],[Posting Date]]&lt;&gt;"",$D$10,"")</f>
        <v/>
      </c>
      <c r="S1332" s="66"/>
      <c r="T1332" s="63"/>
      <c r="U1332" s="67"/>
      <c r="V1332" s="67"/>
      <c r="W1332" s="67" t="str">
        <f t="shared" si="21"/>
        <v/>
      </c>
      <c r="X1332" s="161" t="str">
        <f>IF(E1332="","",(IF(Table1[[#This Row],[Cur]]="USD",Table1[[#This Row],[Cur_Amount Debit]],Table1[[#This Row],[Cur_Amount Debit]]/Table1[[#This Row],[Exchange Rate]])))</f>
        <v/>
      </c>
      <c r="Y1332" s="161" t="str">
        <f>IF(E1332="","",(IF(Table1[[#This Row],[Cur]]="USD",Table1[[#This Row],[Cur_Amount Credit]],Table1[[#This Row],[Cur_Amount Credit]]/ExchangeRate)))</f>
        <v/>
      </c>
      <c r="Z1332" s="203" t="str">
        <f>IF(E1332="","",(Table1[[#This Row],[Debit USD]]-Table1[[#This Row],[Credit USD]]))</f>
        <v/>
      </c>
      <c r="AA1332" s="122"/>
      <c r="AB1332" s="1"/>
      <c r="AC1332" s="15"/>
      <c r="AD1332" s="15" t="str">
        <f>IF(AND(OR(Table1[[#This Row],[Account]]="15030",Table1[[#This Row],[Account]]="15035",Table1[[#This Row],[Account]]="20150"),Table1[[#This Row],[Vendor ID]]=""),1,"")</f>
        <v/>
      </c>
      <c r="AE1332" s="15"/>
      <c r="AF1332" s="15"/>
      <c r="AG1332" s="15"/>
      <c r="AH1332" s="46" t="str">
        <f>IF(Table1[[#This Row],[Posting Date]]&lt;&gt;"","GJ-"&amp;CountryID,"")</f>
        <v/>
      </c>
      <c r="AI1332" s="59" t="str">
        <f>IF(Table1[[#This Row],[Posting Date]]&lt;&gt;"",Table1[[#This Row],[Posting Date]],"")</f>
        <v/>
      </c>
      <c r="AJ1332" s="46"/>
      <c r="AK1332" s="46" t="str">
        <f>IF(Table1[[#This Row],[Description]]&lt;&gt;"",Table1[[#This Row],[Description]],"")</f>
        <v/>
      </c>
      <c r="AL1332" s="46" t="str">
        <f>IF(Table1[[#This Row],[Posting Date]]&lt;&gt;"",Table1[[#This Row],[Reference Number]],"")</f>
        <v/>
      </c>
      <c r="AM1332" s="46" t="str">
        <f>TRIM(Table1[[#This Row],[Line '#]])</f>
        <v/>
      </c>
      <c r="AN1332" s="46" t="str">
        <f>TRIM(Table1[[#This Row],[Account]])</f>
        <v/>
      </c>
      <c r="AO1332" s="46" t="str">
        <f>IF(Table1[[#This Row],[Posting Date]]&lt;&gt;"",$D$5,"")</f>
        <v/>
      </c>
      <c r="AP1332" s="46" t="str">
        <f>TRIM(Table1[[#This Row],[Departments-Prgrams]])</f>
        <v/>
      </c>
      <c r="AQ1332" s="46" t="str">
        <f>TRIM(Table1[[#This Row],[Grant]])</f>
        <v/>
      </c>
      <c r="AR1332" s="46" t="str">
        <f>TRIM(Table1[[#This Row],[Staff ID]])</f>
        <v/>
      </c>
      <c r="AS1332" s="46" t="str">
        <f>IF(TRIM(Table1[[#This Row],[Budget Code]])=0,"",TRIM(Table1[[#This Row],[Budget Code]]))</f>
        <v/>
      </c>
      <c r="AT1332" s="46" t="str">
        <f>IF(Table1[[#This Row],[Line Description]]&lt;&gt;"",Table1[[#This Row],[Line Description]],"")</f>
        <v/>
      </c>
      <c r="AU1332" s="46" t="str">
        <f>IF(Table1[[#This Row],[Cur_Amount Debit]]&gt;0,ROUND(Table1[[#This Row],[Cur_Amount Debit]],2),"")</f>
        <v/>
      </c>
      <c r="AV1332" s="46" t="str">
        <f>IF(Table1[[#This Row],[Cur_Amount Credit]]&gt;0,ROUND(Table1[[#This Row],[Cur_Amount Credit]],2),"")</f>
        <v/>
      </c>
      <c r="AW1332" s="46" t="str">
        <f>LEFT(Table1[[#This Row],[Cur]],3)</f>
        <v/>
      </c>
      <c r="AX1332" s="59"/>
      <c r="AY1332" s="46"/>
      <c r="AZ1332" s="46" t="str">
        <f>IF(Table1[[#This Row],[Cur]]&lt;&gt;"",IF(Table1[[#This Row],[Cur]]="USD","",ExchangeRate),"")</f>
        <v/>
      </c>
      <c r="BA1332" s="46" t="str">
        <f>IF(Table1[[#This Row],[Grant]]&lt;&gt;"",VLOOKUP(Table1[[#This Row],[Grant]],Grants!B:D,3),"")</f>
        <v/>
      </c>
      <c r="BB1332" s="46" t="str">
        <f>TRIM(Table1[[#This Row],[Vendor ID]])</f>
        <v/>
      </c>
      <c r="BC1332">
        <f>IF(Table1[[#This Row],[Reference Number]]=Q1331,BC1331,BC1331+1)</f>
        <v>2</v>
      </c>
    </row>
    <row r="1333" spans="1:55" ht="11.25" hidden="1" customHeight="1">
      <c r="A1333" s="1"/>
      <c r="B1333" s="88" t="str">
        <f>IF(Table1[[#This Row],[Posting Date]]&lt;&gt;"",IF(Table1[[#This Row],[Reference Number]]=Q1332,B1332+1,1),"")</f>
        <v/>
      </c>
      <c r="C1333" s="61"/>
      <c r="D1333" s="61"/>
      <c r="E1333" s="218"/>
      <c r="F1333" s="143" t="str">
        <f>IFERROR(IF(VLOOKUP(Table1[[#This Row],[Budget Code Description]],Dimentions!$X$6:$AC$132,2,FALSE)="","",VLOOKUP(Table1[[#This Row],[Budget Code Description]],Dimentions!$X$6:$AC$132,2,FALSE)),"")</f>
        <v/>
      </c>
      <c r="G1333" s="143" t="str">
        <f>IFERROR(VLOOKUP(Table1[[#This Row],[Budget Code Description]],Dimentions!$X$6:$AC$132,3,FALSE),"")</f>
        <v/>
      </c>
      <c r="H1333" s="64" t="str">
        <f>IFERROR(VLOOKUP(Table1[[#This Row],[Account]],Dimentions!$S$6:$V$233,2,FALSE),"")</f>
        <v/>
      </c>
      <c r="I1333" s="62">
        <f>_xlfn.NUMBERVALUE(LEFT(Table1[[#This Row],[Account]],1))</f>
        <v>0</v>
      </c>
      <c r="J1333" s="62" t="str">
        <f>IFERROR(VLOOKUP(Table1[[#This Row],[Budget Code Description]],Table6[#All],7,FALSE),"")</f>
        <v/>
      </c>
      <c r="K1333" s="143" t="str">
        <f>IFERROR(VLOOKUP(Table1[[#This Row],[Budget Code Description]],Table6[#All],8,FALSE),"")</f>
        <v/>
      </c>
      <c r="L1333" s="63"/>
      <c r="M1333" s="65" t="str">
        <f>IFERROR(VLOOKUP(Table1[[#This Row],[Staff ID]],Table2[],2,FALSE),"")</f>
        <v/>
      </c>
      <c r="N1333" s="211" t="str">
        <f>IFERROR(IF(VLOOKUP(Table1[[#This Row],[Budget Code Description]],Dimentions!$X$6:$AC$97,4,FALSE)="","",VLOOKUP(Table1[[#This Row],[Budget Code Description]],Dimentions!$X$6:$AC$97,4,FALSE)),"")</f>
        <v/>
      </c>
      <c r="O1333" s="65" t="str">
        <f>IFERROR(VLOOKUP(Table1[[#This Row],[Vendor ID]],Table549[],2,FALSE),"")</f>
        <v/>
      </c>
      <c r="P1333" s="63"/>
      <c r="Q1333" s="143" t="str">
        <f>IF(Table1[[#This Row],[Posting Date]]&lt;&gt;"",$D$9,"")</f>
        <v/>
      </c>
      <c r="R1333" s="159" t="str">
        <f>IF(Table1[[#This Row],[Posting Date]]&lt;&gt;"",$D$10,"")</f>
        <v/>
      </c>
      <c r="S1333" s="66"/>
      <c r="T1333" s="63"/>
      <c r="U1333" s="67"/>
      <c r="V1333" s="67"/>
      <c r="W1333" s="67" t="str">
        <f t="shared" si="21"/>
        <v/>
      </c>
      <c r="X1333" s="161" t="str">
        <f>IF(E1333="","",(IF(Table1[[#This Row],[Cur]]="USD",Table1[[#This Row],[Cur_Amount Debit]],Table1[[#This Row],[Cur_Amount Debit]]/Table1[[#This Row],[Exchange Rate]])))</f>
        <v/>
      </c>
      <c r="Y1333" s="161" t="str">
        <f>IF(E1333="","",(IF(Table1[[#This Row],[Cur]]="USD",Table1[[#This Row],[Cur_Amount Credit]],Table1[[#This Row],[Cur_Amount Credit]]/ExchangeRate)))</f>
        <v/>
      </c>
      <c r="Z1333" s="203" t="str">
        <f>IF(E1333="","",(Table1[[#This Row],[Debit USD]]-Table1[[#This Row],[Credit USD]]))</f>
        <v/>
      </c>
      <c r="AA1333" s="122"/>
      <c r="AB1333" s="1"/>
      <c r="AC1333" s="15"/>
      <c r="AD1333" s="15" t="str">
        <f>IF(AND(OR(Table1[[#This Row],[Account]]="15030",Table1[[#This Row],[Account]]="15035",Table1[[#This Row],[Account]]="20150"),Table1[[#This Row],[Vendor ID]]=""),1,"")</f>
        <v/>
      </c>
      <c r="AE1333" s="15"/>
      <c r="AF1333" s="15"/>
      <c r="AG1333" s="15"/>
      <c r="AH1333" s="46" t="str">
        <f>IF(Table1[[#This Row],[Posting Date]]&lt;&gt;"","GJ-"&amp;CountryID,"")</f>
        <v/>
      </c>
      <c r="AI1333" s="59" t="str">
        <f>IF(Table1[[#This Row],[Posting Date]]&lt;&gt;"",Table1[[#This Row],[Posting Date]],"")</f>
        <v/>
      </c>
      <c r="AJ1333" s="46"/>
      <c r="AK1333" s="46" t="str">
        <f>IF(Table1[[#This Row],[Description]]&lt;&gt;"",Table1[[#This Row],[Description]],"")</f>
        <v/>
      </c>
      <c r="AL1333" s="46" t="str">
        <f>IF(Table1[[#This Row],[Posting Date]]&lt;&gt;"",Table1[[#This Row],[Reference Number]],"")</f>
        <v/>
      </c>
      <c r="AM1333" s="46" t="str">
        <f>TRIM(Table1[[#This Row],[Line '#]])</f>
        <v/>
      </c>
      <c r="AN1333" s="46" t="str">
        <f>TRIM(Table1[[#This Row],[Account]])</f>
        <v/>
      </c>
      <c r="AO1333" s="46" t="str">
        <f>IF(Table1[[#This Row],[Posting Date]]&lt;&gt;"",$D$5,"")</f>
        <v/>
      </c>
      <c r="AP1333" s="46" t="str">
        <f>TRIM(Table1[[#This Row],[Departments-Prgrams]])</f>
        <v/>
      </c>
      <c r="AQ1333" s="46" t="str">
        <f>TRIM(Table1[[#This Row],[Grant]])</f>
        <v/>
      </c>
      <c r="AR1333" s="46" t="str">
        <f>TRIM(Table1[[#This Row],[Staff ID]])</f>
        <v/>
      </c>
      <c r="AS1333" s="46" t="str">
        <f>IF(TRIM(Table1[[#This Row],[Budget Code]])=0,"",TRIM(Table1[[#This Row],[Budget Code]]))</f>
        <v/>
      </c>
      <c r="AT1333" s="46" t="str">
        <f>IF(Table1[[#This Row],[Line Description]]&lt;&gt;"",Table1[[#This Row],[Line Description]],"")</f>
        <v/>
      </c>
      <c r="AU1333" s="46" t="str">
        <f>IF(Table1[[#This Row],[Cur_Amount Debit]]&gt;0,ROUND(Table1[[#This Row],[Cur_Amount Debit]],2),"")</f>
        <v/>
      </c>
      <c r="AV1333" s="46" t="str">
        <f>IF(Table1[[#This Row],[Cur_Amount Credit]]&gt;0,ROUND(Table1[[#This Row],[Cur_Amount Credit]],2),"")</f>
        <v/>
      </c>
      <c r="AW1333" s="46" t="str">
        <f>LEFT(Table1[[#This Row],[Cur]],3)</f>
        <v/>
      </c>
      <c r="AX1333" s="59"/>
      <c r="AY1333" s="46"/>
      <c r="AZ1333" s="46" t="str">
        <f>IF(Table1[[#This Row],[Cur]]&lt;&gt;"",IF(Table1[[#This Row],[Cur]]="USD","",ExchangeRate),"")</f>
        <v/>
      </c>
      <c r="BA1333" s="46" t="str">
        <f>IF(Table1[[#This Row],[Grant]]&lt;&gt;"",VLOOKUP(Table1[[#This Row],[Grant]],Grants!B:D,3),"")</f>
        <v/>
      </c>
      <c r="BB1333" s="46" t="str">
        <f>TRIM(Table1[[#This Row],[Vendor ID]])</f>
        <v/>
      </c>
      <c r="BC1333">
        <f>IF(Table1[[#This Row],[Reference Number]]=Q1332,BC1332,BC1332+1)</f>
        <v>2</v>
      </c>
    </row>
    <row r="1334" spans="1:55" ht="11.25" hidden="1" customHeight="1">
      <c r="A1334" s="1"/>
      <c r="B1334" s="88" t="str">
        <f>IF(Table1[[#This Row],[Posting Date]]&lt;&gt;"",IF(Table1[[#This Row],[Reference Number]]=Q1333,B1333+1,1),"")</f>
        <v/>
      </c>
      <c r="C1334" s="61"/>
      <c r="D1334" s="61"/>
      <c r="E1334" s="218"/>
      <c r="F1334" s="143" t="str">
        <f>IFERROR(IF(VLOOKUP(Table1[[#This Row],[Budget Code Description]],Dimentions!$X$6:$AC$132,2,FALSE)="","",VLOOKUP(Table1[[#This Row],[Budget Code Description]],Dimentions!$X$6:$AC$132,2,FALSE)),"")</f>
        <v/>
      </c>
      <c r="G1334" s="143" t="str">
        <f>IFERROR(VLOOKUP(Table1[[#This Row],[Budget Code Description]],Dimentions!$X$6:$AC$132,3,FALSE),"")</f>
        <v/>
      </c>
      <c r="H1334" s="64" t="str">
        <f>IFERROR(VLOOKUP(Table1[[#This Row],[Account]],Dimentions!$S$6:$V$233,2,FALSE),"")</f>
        <v/>
      </c>
      <c r="I1334" s="62">
        <f>_xlfn.NUMBERVALUE(LEFT(Table1[[#This Row],[Account]],1))</f>
        <v>0</v>
      </c>
      <c r="J1334" s="62" t="str">
        <f>IFERROR(VLOOKUP(Table1[[#This Row],[Budget Code Description]],Table6[#All],7,FALSE),"")</f>
        <v/>
      </c>
      <c r="K1334" s="143" t="str">
        <f>IFERROR(VLOOKUP(Table1[[#This Row],[Budget Code Description]],Table6[#All],8,FALSE),"")</f>
        <v/>
      </c>
      <c r="L1334" s="63"/>
      <c r="M1334" s="65" t="str">
        <f>IFERROR(VLOOKUP(Table1[[#This Row],[Staff ID]],Table2[],2,FALSE),"")</f>
        <v/>
      </c>
      <c r="N1334" s="211" t="str">
        <f>IFERROR(IF(VLOOKUP(Table1[[#This Row],[Budget Code Description]],Dimentions!$X$6:$AC$97,4,FALSE)="","",VLOOKUP(Table1[[#This Row],[Budget Code Description]],Dimentions!$X$6:$AC$97,4,FALSE)),"")</f>
        <v/>
      </c>
      <c r="O1334" s="65" t="str">
        <f>IFERROR(VLOOKUP(Table1[[#This Row],[Vendor ID]],Table549[],2,FALSE),"")</f>
        <v/>
      </c>
      <c r="P1334" s="63"/>
      <c r="Q1334" s="143" t="str">
        <f>IF(Table1[[#This Row],[Posting Date]]&lt;&gt;"",$D$9,"")</f>
        <v/>
      </c>
      <c r="R1334" s="159" t="str">
        <f>IF(Table1[[#This Row],[Posting Date]]&lt;&gt;"",$D$10,"")</f>
        <v/>
      </c>
      <c r="S1334" s="66"/>
      <c r="T1334" s="63"/>
      <c r="U1334" s="67"/>
      <c r="V1334" s="67"/>
      <c r="W1334" s="67" t="str">
        <f t="shared" si="21"/>
        <v/>
      </c>
      <c r="X1334" s="161" t="str">
        <f>IF(E1334="","",(IF(Table1[[#This Row],[Cur]]="USD",Table1[[#This Row],[Cur_Amount Debit]],Table1[[#This Row],[Cur_Amount Debit]]/Table1[[#This Row],[Exchange Rate]])))</f>
        <v/>
      </c>
      <c r="Y1334" s="161" t="str">
        <f>IF(E1334="","",(IF(Table1[[#This Row],[Cur]]="USD",Table1[[#This Row],[Cur_Amount Credit]],Table1[[#This Row],[Cur_Amount Credit]]/ExchangeRate)))</f>
        <v/>
      </c>
      <c r="Z1334" s="203" t="str">
        <f>IF(E1334="","",(Table1[[#This Row],[Debit USD]]-Table1[[#This Row],[Credit USD]]))</f>
        <v/>
      </c>
      <c r="AA1334" s="122"/>
      <c r="AB1334" s="1"/>
      <c r="AC1334" s="15"/>
      <c r="AD1334" s="15" t="str">
        <f>IF(AND(OR(Table1[[#This Row],[Account]]="15030",Table1[[#This Row],[Account]]="15035",Table1[[#This Row],[Account]]="20150"),Table1[[#This Row],[Vendor ID]]=""),1,"")</f>
        <v/>
      </c>
      <c r="AE1334" s="15"/>
      <c r="AF1334" s="15"/>
      <c r="AG1334" s="15"/>
      <c r="AH1334" s="46" t="str">
        <f>IF(Table1[[#This Row],[Posting Date]]&lt;&gt;"","GJ-"&amp;CountryID,"")</f>
        <v/>
      </c>
      <c r="AI1334" s="59" t="str">
        <f>IF(Table1[[#This Row],[Posting Date]]&lt;&gt;"",Table1[[#This Row],[Posting Date]],"")</f>
        <v/>
      </c>
      <c r="AJ1334" s="46"/>
      <c r="AK1334" s="46" t="str">
        <f>IF(Table1[[#This Row],[Description]]&lt;&gt;"",Table1[[#This Row],[Description]],"")</f>
        <v/>
      </c>
      <c r="AL1334" s="46" t="str">
        <f>IF(Table1[[#This Row],[Posting Date]]&lt;&gt;"",Table1[[#This Row],[Reference Number]],"")</f>
        <v/>
      </c>
      <c r="AM1334" s="46" t="str">
        <f>TRIM(Table1[[#This Row],[Line '#]])</f>
        <v/>
      </c>
      <c r="AN1334" s="46" t="str">
        <f>TRIM(Table1[[#This Row],[Account]])</f>
        <v/>
      </c>
      <c r="AO1334" s="46" t="str">
        <f>IF(Table1[[#This Row],[Posting Date]]&lt;&gt;"",$D$5,"")</f>
        <v/>
      </c>
      <c r="AP1334" s="46" t="str">
        <f>TRIM(Table1[[#This Row],[Departments-Prgrams]])</f>
        <v/>
      </c>
      <c r="AQ1334" s="46" t="str">
        <f>TRIM(Table1[[#This Row],[Grant]])</f>
        <v/>
      </c>
      <c r="AR1334" s="46" t="str">
        <f>TRIM(Table1[[#This Row],[Staff ID]])</f>
        <v/>
      </c>
      <c r="AS1334" s="46" t="str">
        <f>IF(TRIM(Table1[[#This Row],[Budget Code]])=0,"",TRIM(Table1[[#This Row],[Budget Code]]))</f>
        <v/>
      </c>
      <c r="AT1334" s="46" t="str">
        <f>IF(Table1[[#This Row],[Line Description]]&lt;&gt;"",Table1[[#This Row],[Line Description]],"")</f>
        <v/>
      </c>
      <c r="AU1334" s="46" t="str">
        <f>IF(Table1[[#This Row],[Cur_Amount Debit]]&gt;0,ROUND(Table1[[#This Row],[Cur_Amount Debit]],2),"")</f>
        <v/>
      </c>
      <c r="AV1334" s="46" t="str">
        <f>IF(Table1[[#This Row],[Cur_Amount Credit]]&gt;0,ROUND(Table1[[#This Row],[Cur_Amount Credit]],2),"")</f>
        <v/>
      </c>
      <c r="AW1334" s="46" t="str">
        <f>LEFT(Table1[[#This Row],[Cur]],3)</f>
        <v/>
      </c>
      <c r="AX1334" s="59"/>
      <c r="AY1334" s="46"/>
      <c r="AZ1334" s="46" t="str">
        <f>IF(Table1[[#This Row],[Cur]]&lt;&gt;"",IF(Table1[[#This Row],[Cur]]="USD","",ExchangeRate),"")</f>
        <v/>
      </c>
      <c r="BA1334" s="46" t="str">
        <f>IF(Table1[[#This Row],[Grant]]&lt;&gt;"",VLOOKUP(Table1[[#This Row],[Grant]],Grants!B:D,3),"")</f>
        <v/>
      </c>
      <c r="BB1334" s="46" t="str">
        <f>TRIM(Table1[[#This Row],[Vendor ID]])</f>
        <v/>
      </c>
      <c r="BC1334">
        <f>IF(Table1[[#This Row],[Reference Number]]=Q1333,BC1333,BC1333+1)</f>
        <v>2</v>
      </c>
    </row>
    <row r="1335" spans="1:55" ht="11.25" hidden="1" customHeight="1">
      <c r="A1335" s="1"/>
      <c r="B1335" s="88" t="str">
        <f>IF(Table1[[#This Row],[Posting Date]]&lt;&gt;"",IF(Table1[[#This Row],[Reference Number]]=Q1334,B1334+1,1),"")</f>
        <v/>
      </c>
      <c r="C1335" s="61"/>
      <c r="D1335" s="61"/>
      <c r="E1335" s="218"/>
      <c r="F1335" s="143" t="str">
        <f>IFERROR(IF(VLOOKUP(Table1[[#This Row],[Budget Code Description]],Dimentions!$X$6:$AC$132,2,FALSE)="","",VLOOKUP(Table1[[#This Row],[Budget Code Description]],Dimentions!$X$6:$AC$132,2,FALSE)),"")</f>
        <v/>
      </c>
      <c r="G1335" s="143" t="str">
        <f>IFERROR(VLOOKUP(Table1[[#This Row],[Budget Code Description]],Dimentions!$X$6:$AC$132,3,FALSE),"")</f>
        <v/>
      </c>
      <c r="H1335" s="64" t="str">
        <f>IFERROR(VLOOKUP(Table1[[#This Row],[Account]],Dimentions!$S$6:$V$233,2,FALSE),"")</f>
        <v/>
      </c>
      <c r="I1335" s="62">
        <f>_xlfn.NUMBERVALUE(LEFT(Table1[[#This Row],[Account]],1))</f>
        <v>0</v>
      </c>
      <c r="J1335" s="62" t="str">
        <f>IFERROR(VLOOKUP(Table1[[#This Row],[Budget Code Description]],Table6[#All],7,FALSE),"")</f>
        <v/>
      </c>
      <c r="K1335" s="143" t="str">
        <f>IFERROR(VLOOKUP(Table1[[#This Row],[Budget Code Description]],Table6[#All],8,FALSE),"")</f>
        <v/>
      </c>
      <c r="L1335" s="63"/>
      <c r="M1335" s="65" t="str">
        <f>IFERROR(VLOOKUP(Table1[[#This Row],[Staff ID]],Table2[],2,FALSE),"")</f>
        <v/>
      </c>
      <c r="N1335" s="211" t="str">
        <f>IFERROR(IF(VLOOKUP(Table1[[#This Row],[Budget Code Description]],Dimentions!$X$6:$AC$97,4,FALSE)="","",VLOOKUP(Table1[[#This Row],[Budget Code Description]],Dimentions!$X$6:$AC$97,4,FALSE)),"")</f>
        <v/>
      </c>
      <c r="O1335" s="65" t="str">
        <f>IFERROR(VLOOKUP(Table1[[#This Row],[Vendor ID]],Table549[],2,FALSE),"")</f>
        <v/>
      </c>
      <c r="P1335" s="63"/>
      <c r="Q1335" s="143" t="str">
        <f>IF(Table1[[#This Row],[Posting Date]]&lt;&gt;"",$D$9,"")</f>
        <v/>
      </c>
      <c r="R1335" s="159" t="str">
        <f>IF(Table1[[#This Row],[Posting Date]]&lt;&gt;"",$D$10,"")</f>
        <v/>
      </c>
      <c r="S1335" s="66"/>
      <c r="T1335" s="63"/>
      <c r="U1335" s="67"/>
      <c r="V1335" s="67"/>
      <c r="W1335" s="67" t="str">
        <f t="shared" si="21"/>
        <v/>
      </c>
      <c r="X1335" s="161" t="str">
        <f>IF(E1335="","",(IF(Table1[[#This Row],[Cur]]="USD",Table1[[#This Row],[Cur_Amount Debit]],Table1[[#This Row],[Cur_Amount Debit]]/Table1[[#This Row],[Exchange Rate]])))</f>
        <v/>
      </c>
      <c r="Y1335" s="161" t="str">
        <f>IF(E1335="","",(IF(Table1[[#This Row],[Cur]]="USD",Table1[[#This Row],[Cur_Amount Credit]],Table1[[#This Row],[Cur_Amount Credit]]/ExchangeRate)))</f>
        <v/>
      </c>
      <c r="Z1335" s="203" t="str">
        <f>IF(E1335="","",(Table1[[#This Row],[Debit USD]]-Table1[[#This Row],[Credit USD]]))</f>
        <v/>
      </c>
      <c r="AA1335" s="122"/>
      <c r="AB1335" s="1"/>
      <c r="AC1335" s="15"/>
      <c r="AD1335" s="15" t="str">
        <f>IF(AND(OR(Table1[[#This Row],[Account]]="15030",Table1[[#This Row],[Account]]="15035",Table1[[#This Row],[Account]]="20150"),Table1[[#This Row],[Vendor ID]]=""),1,"")</f>
        <v/>
      </c>
      <c r="AE1335" s="15"/>
      <c r="AF1335" s="15"/>
      <c r="AG1335" s="15"/>
      <c r="AH1335" s="46" t="str">
        <f>IF(Table1[[#This Row],[Posting Date]]&lt;&gt;"","GJ-"&amp;CountryID,"")</f>
        <v/>
      </c>
      <c r="AI1335" s="59" t="str">
        <f>IF(Table1[[#This Row],[Posting Date]]&lt;&gt;"",Table1[[#This Row],[Posting Date]],"")</f>
        <v/>
      </c>
      <c r="AJ1335" s="46"/>
      <c r="AK1335" s="46" t="str">
        <f>IF(Table1[[#This Row],[Description]]&lt;&gt;"",Table1[[#This Row],[Description]],"")</f>
        <v/>
      </c>
      <c r="AL1335" s="46" t="str">
        <f>IF(Table1[[#This Row],[Posting Date]]&lt;&gt;"",Table1[[#This Row],[Reference Number]],"")</f>
        <v/>
      </c>
      <c r="AM1335" s="46" t="str">
        <f>TRIM(Table1[[#This Row],[Line '#]])</f>
        <v/>
      </c>
      <c r="AN1335" s="46" t="str">
        <f>TRIM(Table1[[#This Row],[Account]])</f>
        <v/>
      </c>
      <c r="AO1335" s="46" t="str">
        <f>IF(Table1[[#This Row],[Posting Date]]&lt;&gt;"",$D$5,"")</f>
        <v/>
      </c>
      <c r="AP1335" s="46" t="str">
        <f>TRIM(Table1[[#This Row],[Departments-Prgrams]])</f>
        <v/>
      </c>
      <c r="AQ1335" s="46" t="str">
        <f>TRIM(Table1[[#This Row],[Grant]])</f>
        <v/>
      </c>
      <c r="AR1335" s="46" t="str">
        <f>TRIM(Table1[[#This Row],[Staff ID]])</f>
        <v/>
      </c>
      <c r="AS1335" s="46" t="str">
        <f>IF(TRIM(Table1[[#This Row],[Budget Code]])=0,"",TRIM(Table1[[#This Row],[Budget Code]]))</f>
        <v/>
      </c>
      <c r="AT1335" s="46" t="str">
        <f>IF(Table1[[#This Row],[Line Description]]&lt;&gt;"",Table1[[#This Row],[Line Description]],"")</f>
        <v/>
      </c>
      <c r="AU1335" s="46" t="str">
        <f>IF(Table1[[#This Row],[Cur_Amount Debit]]&gt;0,ROUND(Table1[[#This Row],[Cur_Amount Debit]],2),"")</f>
        <v/>
      </c>
      <c r="AV1335" s="46" t="str">
        <f>IF(Table1[[#This Row],[Cur_Amount Credit]]&gt;0,ROUND(Table1[[#This Row],[Cur_Amount Credit]],2),"")</f>
        <v/>
      </c>
      <c r="AW1335" s="46" t="str">
        <f>LEFT(Table1[[#This Row],[Cur]],3)</f>
        <v/>
      </c>
      <c r="AX1335" s="59"/>
      <c r="AY1335" s="46"/>
      <c r="AZ1335" s="46" t="str">
        <f>IF(Table1[[#This Row],[Cur]]&lt;&gt;"",IF(Table1[[#This Row],[Cur]]="USD","",ExchangeRate),"")</f>
        <v/>
      </c>
      <c r="BA1335" s="46" t="str">
        <f>IF(Table1[[#This Row],[Grant]]&lt;&gt;"",VLOOKUP(Table1[[#This Row],[Grant]],Grants!B:D,3),"")</f>
        <v/>
      </c>
      <c r="BB1335" s="46" t="str">
        <f>TRIM(Table1[[#This Row],[Vendor ID]])</f>
        <v/>
      </c>
      <c r="BC1335">
        <f>IF(Table1[[#This Row],[Reference Number]]=Q1334,BC1334,BC1334+1)</f>
        <v>2</v>
      </c>
    </row>
    <row r="1336" spans="1:55" ht="11.25" hidden="1" customHeight="1">
      <c r="A1336" s="1"/>
      <c r="B1336" s="88" t="str">
        <f>IF(Table1[[#This Row],[Posting Date]]&lt;&gt;"",IF(Table1[[#This Row],[Reference Number]]=Q1335,B1335+1,1),"")</f>
        <v/>
      </c>
      <c r="C1336" s="61"/>
      <c r="D1336" s="61"/>
      <c r="E1336" s="218"/>
      <c r="F1336" s="143" t="str">
        <f>IFERROR(IF(VLOOKUP(Table1[[#This Row],[Budget Code Description]],Dimentions!$X$6:$AC$132,2,FALSE)="","",VLOOKUP(Table1[[#This Row],[Budget Code Description]],Dimentions!$X$6:$AC$132,2,FALSE)),"")</f>
        <v/>
      </c>
      <c r="G1336" s="143" t="str">
        <f>IFERROR(VLOOKUP(Table1[[#This Row],[Budget Code Description]],Dimentions!$X$6:$AC$132,3,FALSE),"")</f>
        <v/>
      </c>
      <c r="H1336" s="64" t="str">
        <f>IFERROR(VLOOKUP(Table1[[#This Row],[Account]],Dimentions!$S$6:$V$233,2,FALSE),"")</f>
        <v/>
      </c>
      <c r="I1336" s="62">
        <f>_xlfn.NUMBERVALUE(LEFT(Table1[[#This Row],[Account]],1))</f>
        <v>0</v>
      </c>
      <c r="J1336" s="62" t="str">
        <f>IFERROR(VLOOKUP(Table1[[#This Row],[Budget Code Description]],Table6[#All],7,FALSE),"")</f>
        <v/>
      </c>
      <c r="K1336" s="143" t="str">
        <f>IFERROR(VLOOKUP(Table1[[#This Row],[Budget Code Description]],Table6[#All],8,FALSE),"")</f>
        <v/>
      </c>
      <c r="L1336" s="63"/>
      <c r="M1336" s="65" t="str">
        <f>IFERROR(VLOOKUP(Table1[[#This Row],[Staff ID]],Table2[],2,FALSE),"")</f>
        <v/>
      </c>
      <c r="N1336" s="211" t="str">
        <f>IFERROR(IF(VLOOKUP(Table1[[#This Row],[Budget Code Description]],Dimentions!$X$6:$AC$97,4,FALSE)="","",VLOOKUP(Table1[[#This Row],[Budget Code Description]],Dimentions!$X$6:$AC$97,4,FALSE)),"")</f>
        <v/>
      </c>
      <c r="O1336" s="65" t="str">
        <f>IFERROR(VLOOKUP(Table1[[#This Row],[Vendor ID]],Table549[],2,FALSE),"")</f>
        <v/>
      </c>
      <c r="P1336" s="63"/>
      <c r="Q1336" s="143" t="str">
        <f>IF(Table1[[#This Row],[Posting Date]]&lt;&gt;"",$D$9,"")</f>
        <v/>
      </c>
      <c r="R1336" s="159" t="str">
        <f>IF(Table1[[#This Row],[Posting Date]]&lt;&gt;"",$D$10,"")</f>
        <v/>
      </c>
      <c r="S1336" s="66"/>
      <c r="T1336" s="63"/>
      <c r="U1336" s="67"/>
      <c r="V1336" s="67"/>
      <c r="W1336" s="67" t="str">
        <f t="shared" si="21"/>
        <v/>
      </c>
      <c r="X1336" s="161" t="str">
        <f>IF(E1336="","",(IF(Table1[[#This Row],[Cur]]="USD",Table1[[#This Row],[Cur_Amount Debit]],Table1[[#This Row],[Cur_Amount Debit]]/Table1[[#This Row],[Exchange Rate]])))</f>
        <v/>
      </c>
      <c r="Y1336" s="161" t="str">
        <f>IF(E1336="","",(IF(Table1[[#This Row],[Cur]]="USD",Table1[[#This Row],[Cur_Amount Credit]],Table1[[#This Row],[Cur_Amount Credit]]/ExchangeRate)))</f>
        <v/>
      </c>
      <c r="Z1336" s="203" t="str">
        <f>IF(E1336="","",(Table1[[#This Row],[Debit USD]]-Table1[[#This Row],[Credit USD]]))</f>
        <v/>
      </c>
      <c r="AA1336" s="122"/>
      <c r="AB1336" s="1"/>
      <c r="AC1336" s="15"/>
      <c r="AD1336" s="15" t="str">
        <f>IF(AND(OR(Table1[[#This Row],[Account]]="15030",Table1[[#This Row],[Account]]="15035",Table1[[#This Row],[Account]]="20150"),Table1[[#This Row],[Vendor ID]]=""),1,"")</f>
        <v/>
      </c>
      <c r="AE1336" s="15"/>
      <c r="AF1336" s="15"/>
      <c r="AG1336" s="15"/>
      <c r="AH1336" s="46" t="str">
        <f>IF(Table1[[#This Row],[Posting Date]]&lt;&gt;"","GJ-"&amp;CountryID,"")</f>
        <v/>
      </c>
      <c r="AI1336" s="59" t="str">
        <f>IF(Table1[[#This Row],[Posting Date]]&lt;&gt;"",Table1[[#This Row],[Posting Date]],"")</f>
        <v/>
      </c>
      <c r="AJ1336" s="46"/>
      <c r="AK1336" s="46" t="str">
        <f>IF(Table1[[#This Row],[Description]]&lt;&gt;"",Table1[[#This Row],[Description]],"")</f>
        <v/>
      </c>
      <c r="AL1336" s="46" t="str">
        <f>IF(Table1[[#This Row],[Posting Date]]&lt;&gt;"",Table1[[#This Row],[Reference Number]],"")</f>
        <v/>
      </c>
      <c r="AM1336" s="46" t="str">
        <f>TRIM(Table1[[#This Row],[Line '#]])</f>
        <v/>
      </c>
      <c r="AN1336" s="46" t="str">
        <f>TRIM(Table1[[#This Row],[Account]])</f>
        <v/>
      </c>
      <c r="AO1336" s="46" t="str">
        <f>IF(Table1[[#This Row],[Posting Date]]&lt;&gt;"",$D$5,"")</f>
        <v/>
      </c>
      <c r="AP1336" s="46" t="str">
        <f>TRIM(Table1[[#This Row],[Departments-Prgrams]])</f>
        <v/>
      </c>
      <c r="AQ1336" s="46" t="str">
        <f>TRIM(Table1[[#This Row],[Grant]])</f>
        <v/>
      </c>
      <c r="AR1336" s="46" t="str">
        <f>TRIM(Table1[[#This Row],[Staff ID]])</f>
        <v/>
      </c>
      <c r="AS1336" s="46" t="str">
        <f>IF(TRIM(Table1[[#This Row],[Budget Code]])=0,"",TRIM(Table1[[#This Row],[Budget Code]]))</f>
        <v/>
      </c>
      <c r="AT1336" s="46" t="str">
        <f>IF(Table1[[#This Row],[Line Description]]&lt;&gt;"",Table1[[#This Row],[Line Description]],"")</f>
        <v/>
      </c>
      <c r="AU1336" s="46" t="str">
        <f>IF(Table1[[#This Row],[Cur_Amount Debit]]&gt;0,ROUND(Table1[[#This Row],[Cur_Amount Debit]],2),"")</f>
        <v/>
      </c>
      <c r="AV1336" s="46" t="str">
        <f>IF(Table1[[#This Row],[Cur_Amount Credit]]&gt;0,ROUND(Table1[[#This Row],[Cur_Amount Credit]],2),"")</f>
        <v/>
      </c>
      <c r="AW1336" s="46" t="str">
        <f>LEFT(Table1[[#This Row],[Cur]],3)</f>
        <v/>
      </c>
      <c r="AX1336" s="59"/>
      <c r="AY1336" s="46"/>
      <c r="AZ1336" s="46" t="str">
        <f>IF(Table1[[#This Row],[Cur]]&lt;&gt;"",IF(Table1[[#This Row],[Cur]]="USD","",ExchangeRate),"")</f>
        <v/>
      </c>
      <c r="BA1336" s="46" t="str">
        <f>IF(Table1[[#This Row],[Grant]]&lt;&gt;"",VLOOKUP(Table1[[#This Row],[Grant]],Grants!B:D,3),"")</f>
        <v/>
      </c>
      <c r="BB1336" s="46" t="str">
        <f>TRIM(Table1[[#This Row],[Vendor ID]])</f>
        <v/>
      </c>
      <c r="BC1336">
        <f>IF(Table1[[#This Row],[Reference Number]]=Q1335,BC1335,BC1335+1)</f>
        <v>2</v>
      </c>
    </row>
    <row r="1337" spans="1:55" ht="11.25" hidden="1" customHeight="1">
      <c r="A1337" s="1"/>
      <c r="B1337" s="88" t="str">
        <f>IF(Table1[[#This Row],[Posting Date]]&lt;&gt;"",IF(Table1[[#This Row],[Reference Number]]=Q1336,B1336+1,1),"")</f>
        <v/>
      </c>
      <c r="C1337" s="61"/>
      <c r="D1337" s="61"/>
      <c r="E1337" s="218"/>
      <c r="F1337" s="143" t="str">
        <f>IFERROR(IF(VLOOKUP(Table1[[#This Row],[Budget Code Description]],Dimentions!$X$6:$AC$132,2,FALSE)="","",VLOOKUP(Table1[[#This Row],[Budget Code Description]],Dimentions!$X$6:$AC$132,2,FALSE)),"")</f>
        <v/>
      </c>
      <c r="G1337" s="143" t="str">
        <f>IFERROR(VLOOKUP(Table1[[#This Row],[Budget Code Description]],Dimentions!$X$6:$AC$132,3,FALSE),"")</f>
        <v/>
      </c>
      <c r="H1337" s="64" t="str">
        <f>IFERROR(VLOOKUP(Table1[[#This Row],[Account]],Dimentions!$S$6:$V$233,2,FALSE),"")</f>
        <v/>
      </c>
      <c r="I1337" s="62">
        <f>_xlfn.NUMBERVALUE(LEFT(Table1[[#This Row],[Account]],1))</f>
        <v>0</v>
      </c>
      <c r="J1337" s="62" t="str">
        <f>IFERROR(VLOOKUP(Table1[[#This Row],[Budget Code Description]],Table6[#All],7,FALSE),"")</f>
        <v/>
      </c>
      <c r="K1337" s="143" t="str">
        <f>IFERROR(VLOOKUP(Table1[[#This Row],[Budget Code Description]],Table6[#All],8,FALSE),"")</f>
        <v/>
      </c>
      <c r="L1337" s="63"/>
      <c r="M1337" s="65" t="str">
        <f>IFERROR(VLOOKUP(Table1[[#This Row],[Staff ID]],Table2[],2,FALSE),"")</f>
        <v/>
      </c>
      <c r="N1337" s="211" t="str">
        <f>IFERROR(IF(VLOOKUP(Table1[[#This Row],[Budget Code Description]],Dimentions!$X$6:$AC$97,4,FALSE)="","",VLOOKUP(Table1[[#This Row],[Budget Code Description]],Dimentions!$X$6:$AC$97,4,FALSE)),"")</f>
        <v/>
      </c>
      <c r="O1337" s="65" t="str">
        <f>IFERROR(VLOOKUP(Table1[[#This Row],[Vendor ID]],Table549[],2,FALSE),"")</f>
        <v/>
      </c>
      <c r="P1337" s="63"/>
      <c r="Q1337" s="143" t="str">
        <f>IF(Table1[[#This Row],[Posting Date]]&lt;&gt;"",$D$9,"")</f>
        <v/>
      </c>
      <c r="R1337" s="159" t="str">
        <f>IF(Table1[[#This Row],[Posting Date]]&lt;&gt;"",$D$10,"")</f>
        <v/>
      </c>
      <c r="S1337" s="66"/>
      <c r="T1337" s="63"/>
      <c r="U1337" s="67"/>
      <c r="V1337" s="67"/>
      <c r="W1337" s="67" t="str">
        <f t="shared" si="21"/>
        <v/>
      </c>
      <c r="X1337" s="161" t="str">
        <f>IF(E1337="","",(IF(Table1[[#This Row],[Cur]]="USD",Table1[[#This Row],[Cur_Amount Debit]],Table1[[#This Row],[Cur_Amount Debit]]/Table1[[#This Row],[Exchange Rate]])))</f>
        <v/>
      </c>
      <c r="Y1337" s="161" t="str">
        <f>IF(E1337="","",(IF(Table1[[#This Row],[Cur]]="USD",Table1[[#This Row],[Cur_Amount Credit]],Table1[[#This Row],[Cur_Amount Credit]]/ExchangeRate)))</f>
        <v/>
      </c>
      <c r="Z1337" s="203" t="str">
        <f>IF(E1337="","",(Table1[[#This Row],[Debit USD]]-Table1[[#This Row],[Credit USD]]))</f>
        <v/>
      </c>
      <c r="AA1337" s="122"/>
      <c r="AB1337" s="1"/>
      <c r="AC1337" s="15"/>
      <c r="AD1337" s="15" t="str">
        <f>IF(AND(OR(Table1[[#This Row],[Account]]="15030",Table1[[#This Row],[Account]]="15035",Table1[[#This Row],[Account]]="20150"),Table1[[#This Row],[Vendor ID]]=""),1,"")</f>
        <v/>
      </c>
      <c r="AE1337" s="15"/>
      <c r="AF1337" s="15"/>
      <c r="AG1337" s="15"/>
      <c r="AH1337" s="46" t="str">
        <f>IF(Table1[[#This Row],[Posting Date]]&lt;&gt;"","GJ-"&amp;CountryID,"")</f>
        <v/>
      </c>
      <c r="AI1337" s="59" t="str">
        <f>IF(Table1[[#This Row],[Posting Date]]&lt;&gt;"",Table1[[#This Row],[Posting Date]],"")</f>
        <v/>
      </c>
      <c r="AJ1337" s="46"/>
      <c r="AK1337" s="46" t="str">
        <f>IF(Table1[[#This Row],[Description]]&lt;&gt;"",Table1[[#This Row],[Description]],"")</f>
        <v/>
      </c>
      <c r="AL1337" s="46" t="str">
        <f>IF(Table1[[#This Row],[Posting Date]]&lt;&gt;"",Table1[[#This Row],[Reference Number]],"")</f>
        <v/>
      </c>
      <c r="AM1337" s="46" t="str">
        <f>TRIM(Table1[[#This Row],[Line '#]])</f>
        <v/>
      </c>
      <c r="AN1337" s="46" t="str">
        <f>TRIM(Table1[[#This Row],[Account]])</f>
        <v/>
      </c>
      <c r="AO1337" s="46" t="str">
        <f>IF(Table1[[#This Row],[Posting Date]]&lt;&gt;"",$D$5,"")</f>
        <v/>
      </c>
      <c r="AP1337" s="46" t="str">
        <f>TRIM(Table1[[#This Row],[Departments-Prgrams]])</f>
        <v/>
      </c>
      <c r="AQ1337" s="46" t="str">
        <f>TRIM(Table1[[#This Row],[Grant]])</f>
        <v/>
      </c>
      <c r="AR1337" s="46" t="str">
        <f>TRIM(Table1[[#This Row],[Staff ID]])</f>
        <v/>
      </c>
      <c r="AS1337" s="46" t="str">
        <f>IF(TRIM(Table1[[#This Row],[Budget Code]])=0,"",TRIM(Table1[[#This Row],[Budget Code]]))</f>
        <v/>
      </c>
      <c r="AT1337" s="46" t="str">
        <f>IF(Table1[[#This Row],[Line Description]]&lt;&gt;"",Table1[[#This Row],[Line Description]],"")</f>
        <v/>
      </c>
      <c r="AU1337" s="46" t="str">
        <f>IF(Table1[[#This Row],[Cur_Amount Debit]]&gt;0,ROUND(Table1[[#This Row],[Cur_Amount Debit]],2),"")</f>
        <v/>
      </c>
      <c r="AV1337" s="46" t="str">
        <f>IF(Table1[[#This Row],[Cur_Amount Credit]]&gt;0,ROUND(Table1[[#This Row],[Cur_Amount Credit]],2),"")</f>
        <v/>
      </c>
      <c r="AW1337" s="46" t="str">
        <f>LEFT(Table1[[#This Row],[Cur]],3)</f>
        <v/>
      </c>
      <c r="AX1337" s="59"/>
      <c r="AY1337" s="46"/>
      <c r="AZ1337" s="46" t="str">
        <f>IF(Table1[[#This Row],[Cur]]&lt;&gt;"",IF(Table1[[#This Row],[Cur]]="USD","",ExchangeRate),"")</f>
        <v/>
      </c>
      <c r="BA1337" s="46" t="str">
        <f>IF(Table1[[#This Row],[Grant]]&lt;&gt;"",VLOOKUP(Table1[[#This Row],[Grant]],Grants!B:D,3),"")</f>
        <v/>
      </c>
      <c r="BB1337" s="46" t="str">
        <f>TRIM(Table1[[#This Row],[Vendor ID]])</f>
        <v/>
      </c>
      <c r="BC1337">
        <f>IF(Table1[[#This Row],[Reference Number]]=Q1336,BC1336,BC1336+1)</f>
        <v>2</v>
      </c>
    </row>
    <row r="1338" spans="1:55" ht="11.25" hidden="1" customHeight="1">
      <c r="A1338" s="1"/>
      <c r="B1338" s="88" t="str">
        <f>IF(Table1[[#This Row],[Posting Date]]&lt;&gt;"",IF(Table1[[#This Row],[Reference Number]]=Q1337,B1337+1,1),"")</f>
        <v/>
      </c>
      <c r="C1338" s="61"/>
      <c r="D1338" s="61"/>
      <c r="E1338" s="218"/>
      <c r="F1338" s="143" t="str">
        <f>IFERROR(IF(VLOOKUP(Table1[[#This Row],[Budget Code Description]],Dimentions!$X$6:$AC$132,2,FALSE)="","",VLOOKUP(Table1[[#This Row],[Budget Code Description]],Dimentions!$X$6:$AC$132,2,FALSE)),"")</f>
        <v/>
      </c>
      <c r="G1338" s="143" t="str">
        <f>IFERROR(VLOOKUP(Table1[[#This Row],[Budget Code Description]],Dimentions!$X$6:$AC$132,3,FALSE),"")</f>
        <v/>
      </c>
      <c r="H1338" s="64" t="str">
        <f>IFERROR(VLOOKUP(Table1[[#This Row],[Account]],Dimentions!$S$6:$V$233,2,FALSE),"")</f>
        <v/>
      </c>
      <c r="I1338" s="62">
        <f>_xlfn.NUMBERVALUE(LEFT(Table1[[#This Row],[Account]],1))</f>
        <v>0</v>
      </c>
      <c r="J1338" s="62" t="str">
        <f>IFERROR(VLOOKUP(Table1[[#This Row],[Budget Code Description]],Table6[#All],7,FALSE),"")</f>
        <v/>
      </c>
      <c r="K1338" s="143" t="str">
        <f>IFERROR(VLOOKUP(Table1[[#This Row],[Budget Code Description]],Table6[#All],8,FALSE),"")</f>
        <v/>
      </c>
      <c r="L1338" s="63"/>
      <c r="M1338" s="65" t="str">
        <f>IFERROR(VLOOKUP(Table1[[#This Row],[Staff ID]],Table2[],2,FALSE),"")</f>
        <v/>
      </c>
      <c r="N1338" s="211" t="str">
        <f>IFERROR(IF(VLOOKUP(Table1[[#This Row],[Budget Code Description]],Dimentions!$X$6:$AC$97,4,FALSE)="","",VLOOKUP(Table1[[#This Row],[Budget Code Description]],Dimentions!$X$6:$AC$97,4,FALSE)),"")</f>
        <v/>
      </c>
      <c r="O1338" s="65" t="str">
        <f>IFERROR(VLOOKUP(Table1[[#This Row],[Vendor ID]],Table549[],2,FALSE),"")</f>
        <v/>
      </c>
      <c r="P1338" s="63"/>
      <c r="Q1338" s="143" t="str">
        <f>IF(Table1[[#This Row],[Posting Date]]&lt;&gt;"",$D$9,"")</f>
        <v/>
      </c>
      <c r="R1338" s="159" t="str">
        <f>IF(Table1[[#This Row],[Posting Date]]&lt;&gt;"",$D$10,"")</f>
        <v/>
      </c>
      <c r="S1338" s="66"/>
      <c r="T1338" s="63"/>
      <c r="U1338" s="67"/>
      <c r="V1338" s="67"/>
      <c r="W1338" s="67" t="str">
        <f t="shared" si="21"/>
        <v/>
      </c>
      <c r="X1338" s="161" t="str">
        <f>IF(E1338="","",(IF(Table1[[#This Row],[Cur]]="USD",Table1[[#This Row],[Cur_Amount Debit]],Table1[[#This Row],[Cur_Amount Debit]]/Table1[[#This Row],[Exchange Rate]])))</f>
        <v/>
      </c>
      <c r="Y1338" s="161" t="str">
        <f>IF(E1338="","",(IF(Table1[[#This Row],[Cur]]="USD",Table1[[#This Row],[Cur_Amount Credit]],Table1[[#This Row],[Cur_Amount Credit]]/ExchangeRate)))</f>
        <v/>
      </c>
      <c r="Z1338" s="203" t="str">
        <f>IF(E1338="","",(Table1[[#This Row],[Debit USD]]-Table1[[#This Row],[Credit USD]]))</f>
        <v/>
      </c>
      <c r="AA1338" s="122"/>
      <c r="AB1338" s="1"/>
      <c r="AC1338" s="15"/>
      <c r="AD1338" s="15" t="str">
        <f>IF(AND(OR(Table1[[#This Row],[Account]]="15030",Table1[[#This Row],[Account]]="15035",Table1[[#This Row],[Account]]="20150"),Table1[[#This Row],[Vendor ID]]=""),1,"")</f>
        <v/>
      </c>
      <c r="AE1338" s="15"/>
      <c r="AF1338" s="15"/>
      <c r="AG1338" s="15"/>
      <c r="AH1338" s="46" t="str">
        <f>IF(Table1[[#This Row],[Posting Date]]&lt;&gt;"","GJ-"&amp;CountryID,"")</f>
        <v/>
      </c>
      <c r="AI1338" s="59" t="str">
        <f>IF(Table1[[#This Row],[Posting Date]]&lt;&gt;"",Table1[[#This Row],[Posting Date]],"")</f>
        <v/>
      </c>
      <c r="AJ1338" s="46"/>
      <c r="AK1338" s="46" t="str">
        <f>IF(Table1[[#This Row],[Description]]&lt;&gt;"",Table1[[#This Row],[Description]],"")</f>
        <v/>
      </c>
      <c r="AL1338" s="46" t="str">
        <f>IF(Table1[[#This Row],[Posting Date]]&lt;&gt;"",Table1[[#This Row],[Reference Number]],"")</f>
        <v/>
      </c>
      <c r="AM1338" s="46" t="str">
        <f>TRIM(Table1[[#This Row],[Line '#]])</f>
        <v/>
      </c>
      <c r="AN1338" s="46" t="str">
        <f>TRIM(Table1[[#This Row],[Account]])</f>
        <v/>
      </c>
      <c r="AO1338" s="46" t="str">
        <f>IF(Table1[[#This Row],[Posting Date]]&lt;&gt;"",$D$5,"")</f>
        <v/>
      </c>
      <c r="AP1338" s="46" t="str">
        <f>TRIM(Table1[[#This Row],[Departments-Prgrams]])</f>
        <v/>
      </c>
      <c r="AQ1338" s="46" t="str">
        <f>TRIM(Table1[[#This Row],[Grant]])</f>
        <v/>
      </c>
      <c r="AR1338" s="46" t="str">
        <f>TRIM(Table1[[#This Row],[Staff ID]])</f>
        <v/>
      </c>
      <c r="AS1338" s="46" t="str">
        <f>IF(TRIM(Table1[[#This Row],[Budget Code]])=0,"",TRIM(Table1[[#This Row],[Budget Code]]))</f>
        <v/>
      </c>
      <c r="AT1338" s="46" t="str">
        <f>IF(Table1[[#This Row],[Line Description]]&lt;&gt;"",Table1[[#This Row],[Line Description]],"")</f>
        <v/>
      </c>
      <c r="AU1338" s="46" t="str">
        <f>IF(Table1[[#This Row],[Cur_Amount Debit]]&gt;0,ROUND(Table1[[#This Row],[Cur_Amount Debit]],2),"")</f>
        <v/>
      </c>
      <c r="AV1338" s="46" t="str">
        <f>IF(Table1[[#This Row],[Cur_Amount Credit]]&gt;0,ROUND(Table1[[#This Row],[Cur_Amount Credit]],2),"")</f>
        <v/>
      </c>
      <c r="AW1338" s="46" t="str">
        <f>LEFT(Table1[[#This Row],[Cur]],3)</f>
        <v/>
      </c>
      <c r="AX1338" s="59"/>
      <c r="AY1338" s="46"/>
      <c r="AZ1338" s="46" t="str">
        <f>IF(Table1[[#This Row],[Cur]]&lt;&gt;"",IF(Table1[[#This Row],[Cur]]="USD","",ExchangeRate),"")</f>
        <v/>
      </c>
      <c r="BA1338" s="46" t="str">
        <f>IF(Table1[[#This Row],[Grant]]&lt;&gt;"",VLOOKUP(Table1[[#This Row],[Grant]],Grants!B:D,3),"")</f>
        <v/>
      </c>
      <c r="BB1338" s="46" t="str">
        <f>TRIM(Table1[[#This Row],[Vendor ID]])</f>
        <v/>
      </c>
      <c r="BC1338">
        <f>IF(Table1[[#This Row],[Reference Number]]=Q1337,BC1337,BC1337+1)</f>
        <v>2</v>
      </c>
    </row>
    <row r="1339" spans="1:55" ht="11.25" hidden="1" customHeight="1">
      <c r="A1339" s="1"/>
      <c r="B1339" s="88" t="str">
        <f>IF(Table1[[#This Row],[Posting Date]]&lt;&gt;"",IF(Table1[[#This Row],[Reference Number]]=Q1338,B1338+1,1),"")</f>
        <v/>
      </c>
      <c r="C1339" s="61"/>
      <c r="D1339" s="61"/>
      <c r="E1339" s="218"/>
      <c r="F1339" s="143" t="str">
        <f>IFERROR(IF(VLOOKUP(Table1[[#This Row],[Budget Code Description]],Dimentions!$X$6:$AC$132,2,FALSE)="","",VLOOKUP(Table1[[#This Row],[Budget Code Description]],Dimentions!$X$6:$AC$132,2,FALSE)),"")</f>
        <v/>
      </c>
      <c r="G1339" s="143" t="str">
        <f>IFERROR(VLOOKUP(Table1[[#This Row],[Budget Code Description]],Dimentions!$X$6:$AC$132,3,FALSE),"")</f>
        <v/>
      </c>
      <c r="H1339" s="64" t="str">
        <f>IFERROR(VLOOKUP(Table1[[#This Row],[Account]],Dimentions!$S$6:$V$233,2,FALSE),"")</f>
        <v/>
      </c>
      <c r="I1339" s="62">
        <f>_xlfn.NUMBERVALUE(LEFT(Table1[[#This Row],[Account]],1))</f>
        <v>0</v>
      </c>
      <c r="J1339" s="62" t="str">
        <f>IFERROR(VLOOKUP(Table1[[#This Row],[Budget Code Description]],Table6[#All],7,FALSE),"")</f>
        <v/>
      </c>
      <c r="K1339" s="143" t="str">
        <f>IFERROR(VLOOKUP(Table1[[#This Row],[Budget Code Description]],Table6[#All],8,FALSE),"")</f>
        <v/>
      </c>
      <c r="L1339" s="63"/>
      <c r="M1339" s="65" t="str">
        <f>IFERROR(VLOOKUP(Table1[[#This Row],[Staff ID]],Table2[],2,FALSE),"")</f>
        <v/>
      </c>
      <c r="N1339" s="211" t="str">
        <f>IFERROR(IF(VLOOKUP(Table1[[#This Row],[Budget Code Description]],Dimentions!$X$6:$AC$97,4,FALSE)="","",VLOOKUP(Table1[[#This Row],[Budget Code Description]],Dimentions!$X$6:$AC$97,4,FALSE)),"")</f>
        <v/>
      </c>
      <c r="O1339" s="65" t="str">
        <f>IFERROR(VLOOKUP(Table1[[#This Row],[Vendor ID]],Table549[],2,FALSE),"")</f>
        <v/>
      </c>
      <c r="P1339" s="63"/>
      <c r="Q1339" s="143" t="str">
        <f>IF(Table1[[#This Row],[Posting Date]]&lt;&gt;"",$D$9,"")</f>
        <v/>
      </c>
      <c r="R1339" s="159" t="str">
        <f>IF(Table1[[#This Row],[Posting Date]]&lt;&gt;"",$D$10,"")</f>
        <v/>
      </c>
      <c r="S1339" s="66"/>
      <c r="T1339" s="63"/>
      <c r="U1339" s="67"/>
      <c r="V1339" s="67"/>
      <c r="W1339" s="67" t="str">
        <f t="shared" si="21"/>
        <v/>
      </c>
      <c r="X1339" s="161" t="str">
        <f>IF(E1339="","",(IF(Table1[[#This Row],[Cur]]="USD",Table1[[#This Row],[Cur_Amount Debit]],Table1[[#This Row],[Cur_Amount Debit]]/Table1[[#This Row],[Exchange Rate]])))</f>
        <v/>
      </c>
      <c r="Y1339" s="161" t="str">
        <f>IF(E1339="","",(IF(Table1[[#This Row],[Cur]]="USD",Table1[[#This Row],[Cur_Amount Credit]],Table1[[#This Row],[Cur_Amount Credit]]/ExchangeRate)))</f>
        <v/>
      </c>
      <c r="Z1339" s="203" t="str">
        <f>IF(E1339="","",(Table1[[#This Row],[Debit USD]]-Table1[[#This Row],[Credit USD]]))</f>
        <v/>
      </c>
      <c r="AA1339" s="122"/>
      <c r="AB1339" s="1"/>
      <c r="AC1339" s="15"/>
      <c r="AD1339" s="15" t="str">
        <f>IF(AND(OR(Table1[[#This Row],[Account]]="15030",Table1[[#This Row],[Account]]="15035",Table1[[#This Row],[Account]]="20150"),Table1[[#This Row],[Vendor ID]]=""),1,"")</f>
        <v/>
      </c>
      <c r="AE1339" s="15"/>
      <c r="AF1339" s="15"/>
      <c r="AG1339" s="15"/>
      <c r="AH1339" s="46" t="str">
        <f>IF(Table1[[#This Row],[Posting Date]]&lt;&gt;"","GJ-"&amp;CountryID,"")</f>
        <v/>
      </c>
      <c r="AI1339" s="59" t="str">
        <f>IF(Table1[[#This Row],[Posting Date]]&lt;&gt;"",Table1[[#This Row],[Posting Date]],"")</f>
        <v/>
      </c>
      <c r="AJ1339" s="46"/>
      <c r="AK1339" s="46" t="str">
        <f>IF(Table1[[#This Row],[Description]]&lt;&gt;"",Table1[[#This Row],[Description]],"")</f>
        <v/>
      </c>
      <c r="AL1339" s="46" t="str">
        <f>IF(Table1[[#This Row],[Posting Date]]&lt;&gt;"",Table1[[#This Row],[Reference Number]],"")</f>
        <v/>
      </c>
      <c r="AM1339" s="46" t="str">
        <f>TRIM(Table1[[#This Row],[Line '#]])</f>
        <v/>
      </c>
      <c r="AN1339" s="46" t="str">
        <f>TRIM(Table1[[#This Row],[Account]])</f>
        <v/>
      </c>
      <c r="AO1339" s="46" t="str">
        <f>IF(Table1[[#This Row],[Posting Date]]&lt;&gt;"",$D$5,"")</f>
        <v/>
      </c>
      <c r="AP1339" s="46" t="str">
        <f>TRIM(Table1[[#This Row],[Departments-Prgrams]])</f>
        <v/>
      </c>
      <c r="AQ1339" s="46" t="str">
        <f>TRIM(Table1[[#This Row],[Grant]])</f>
        <v/>
      </c>
      <c r="AR1339" s="46" t="str">
        <f>TRIM(Table1[[#This Row],[Staff ID]])</f>
        <v/>
      </c>
      <c r="AS1339" s="46" t="str">
        <f>IF(TRIM(Table1[[#This Row],[Budget Code]])=0,"",TRIM(Table1[[#This Row],[Budget Code]]))</f>
        <v/>
      </c>
      <c r="AT1339" s="46" t="str">
        <f>IF(Table1[[#This Row],[Line Description]]&lt;&gt;"",Table1[[#This Row],[Line Description]],"")</f>
        <v/>
      </c>
      <c r="AU1339" s="46" t="str">
        <f>IF(Table1[[#This Row],[Cur_Amount Debit]]&gt;0,ROUND(Table1[[#This Row],[Cur_Amount Debit]],2),"")</f>
        <v/>
      </c>
      <c r="AV1339" s="46" t="str">
        <f>IF(Table1[[#This Row],[Cur_Amount Credit]]&gt;0,ROUND(Table1[[#This Row],[Cur_Amount Credit]],2),"")</f>
        <v/>
      </c>
      <c r="AW1339" s="46" t="str">
        <f>LEFT(Table1[[#This Row],[Cur]],3)</f>
        <v/>
      </c>
      <c r="AX1339" s="59"/>
      <c r="AY1339" s="46"/>
      <c r="AZ1339" s="46" t="str">
        <f>IF(Table1[[#This Row],[Cur]]&lt;&gt;"",IF(Table1[[#This Row],[Cur]]="USD","",ExchangeRate),"")</f>
        <v/>
      </c>
      <c r="BA1339" s="46" t="str">
        <f>IF(Table1[[#This Row],[Grant]]&lt;&gt;"",VLOOKUP(Table1[[#This Row],[Grant]],Grants!B:D,3),"")</f>
        <v/>
      </c>
      <c r="BB1339" s="46" t="str">
        <f>TRIM(Table1[[#This Row],[Vendor ID]])</f>
        <v/>
      </c>
      <c r="BC1339">
        <f>IF(Table1[[#This Row],[Reference Number]]=Q1338,BC1338,BC1338+1)</f>
        <v>2</v>
      </c>
    </row>
    <row r="1340" spans="1:55" ht="11.25" hidden="1" customHeight="1">
      <c r="A1340" s="1"/>
      <c r="B1340" s="88" t="str">
        <f>IF(Table1[[#This Row],[Posting Date]]&lt;&gt;"",IF(Table1[[#This Row],[Reference Number]]=Q1339,B1339+1,1),"")</f>
        <v/>
      </c>
      <c r="C1340" s="61"/>
      <c r="D1340" s="61"/>
      <c r="E1340" s="218"/>
      <c r="F1340" s="143" t="str">
        <f>IFERROR(IF(VLOOKUP(Table1[[#This Row],[Budget Code Description]],Dimentions!$X$6:$AC$132,2,FALSE)="","",VLOOKUP(Table1[[#This Row],[Budget Code Description]],Dimentions!$X$6:$AC$132,2,FALSE)),"")</f>
        <v/>
      </c>
      <c r="G1340" s="143" t="str">
        <f>IFERROR(VLOOKUP(Table1[[#This Row],[Budget Code Description]],Dimentions!$X$6:$AC$132,3,FALSE),"")</f>
        <v/>
      </c>
      <c r="H1340" s="64" t="str">
        <f>IFERROR(VLOOKUP(Table1[[#This Row],[Account]],Dimentions!$S$6:$V$233,2,FALSE),"")</f>
        <v/>
      </c>
      <c r="I1340" s="62">
        <f>_xlfn.NUMBERVALUE(LEFT(Table1[[#This Row],[Account]],1))</f>
        <v>0</v>
      </c>
      <c r="J1340" s="62" t="str">
        <f>IFERROR(VLOOKUP(Table1[[#This Row],[Budget Code Description]],Table6[#All],7,FALSE),"")</f>
        <v/>
      </c>
      <c r="K1340" s="143" t="str">
        <f>IFERROR(VLOOKUP(Table1[[#This Row],[Budget Code Description]],Table6[#All],8,FALSE),"")</f>
        <v/>
      </c>
      <c r="L1340" s="63"/>
      <c r="M1340" s="65" t="str">
        <f>IFERROR(VLOOKUP(Table1[[#This Row],[Staff ID]],Table2[],2,FALSE),"")</f>
        <v/>
      </c>
      <c r="N1340" s="211" t="str">
        <f>IFERROR(IF(VLOOKUP(Table1[[#This Row],[Budget Code Description]],Dimentions!$X$6:$AC$97,4,FALSE)="","",VLOOKUP(Table1[[#This Row],[Budget Code Description]],Dimentions!$X$6:$AC$97,4,FALSE)),"")</f>
        <v/>
      </c>
      <c r="O1340" s="65" t="str">
        <f>IFERROR(VLOOKUP(Table1[[#This Row],[Vendor ID]],Table549[],2,FALSE),"")</f>
        <v/>
      </c>
      <c r="P1340" s="63"/>
      <c r="Q1340" s="143" t="str">
        <f>IF(Table1[[#This Row],[Posting Date]]&lt;&gt;"",$D$9,"")</f>
        <v/>
      </c>
      <c r="R1340" s="159" t="str">
        <f>IF(Table1[[#This Row],[Posting Date]]&lt;&gt;"",$D$10,"")</f>
        <v/>
      </c>
      <c r="S1340" s="66"/>
      <c r="T1340" s="63"/>
      <c r="U1340" s="67"/>
      <c r="V1340" s="67"/>
      <c r="W1340" s="67" t="str">
        <f t="shared" si="21"/>
        <v/>
      </c>
      <c r="X1340" s="161" t="str">
        <f>IF(E1340="","",(IF(Table1[[#This Row],[Cur]]="USD",Table1[[#This Row],[Cur_Amount Debit]],Table1[[#This Row],[Cur_Amount Debit]]/Table1[[#This Row],[Exchange Rate]])))</f>
        <v/>
      </c>
      <c r="Y1340" s="161" t="str">
        <f>IF(E1340="","",(IF(Table1[[#This Row],[Cur]]="USD",Table1[[#This Row],[Cur_Amount Credit]],Table1[[#This Row],[Cur_Amount Credit]]/ExchangeRate)))</f>
        <v/>
      </c>
      <c r="Z1340" s="203" t="str">
        <f>IF(E1340="","",(Table1[[#This Row],[Debit USD]]-Table1[[#This Row],[Credit USD]]))</f>
        <v/>
      </c>
      <c r="AA1340" s="122"/>
      <c r="AB1340" s="1"/>
      <c r="AC1340" s="15"/>
      <c r="AD1340" s="15" t="str">
        <f>IF(AND(OR(Table1[[#This Row],[Account]]="15030",Table1[[#This Row],[Account]]="15035",Table1[[#This Row],[Account]]="20150"),Table1[[#This Row],[Vendor ID]]=""),1,"")</f>
        <v/>
      </c>
      <c r="AE1340" s="15"/>
      <c r="AF1340" s="15"/>
      <c r="AG1340" s="15"/>
      <c r="AH1340" s="46" t="str">
        <f>IF(Table1[[#This Row],[Posting Date]]&lt;&gt;"","GJ-"&amp;CountryID,"")</f>
        <v/>
      </c>
      <c r="AI1340" s="59" t="str">
        <f>IF(Table1[[#This Row],[Posting Date]]&lt;&gt;"",Table1[[#This Row],[Posting Date]],"")</f>
        <v/>
      </c>
      <c r="AJ1340" s="46"/>
      <c r="AK1340" s="46" t="str">
        <f>IF(Table1[[#This Row],[Description]]&lt;&gt;"",Table1[[#This Row],[Description]],"")</f>
        <v/>
      </c>
      <c r="AL1340" s="46" t="str">
        <f>IF(Table1[[#This Row],[Posting Date]]&lt;&gt;"",Table1[[#This Row],[Reference Number]],"")</f>
        <v/>
      </c>
      <c r="AM1340" s="46" t="str">
        <f>TRIM(Table1[[#This Row],[Line '#]])</f>
        <v/>
      </c>
      <c r="AN1340" s="46" t="str">
        <f>TRIM(Table1[[#This Row],[Account]])</f>
        <v/>
      </c>
      <c r="AO1340" s="46" t="str">
        <f>IF(Table1[[#This Row],[Posting Date]]&lt;&gt;"",$D$5,"")</f>
        <v/>
      </c>
      <c r="AP1340" s="46" t="str">
        <f>TRIM(Table1[[#This Row],[Departments-Prgrams]])</f>
        <v/>
      </c>
      <c r="AQ1340" s="46" t="str">
        <f>TRIM(Table1[[#This Row],[Grant]])</f>
        <v/>
      </c>
      <c r="AR1340" s="46" t="str">
        <f>TRIM(Table1[[#This Row],[Staff ID]])</f>
        <v/>
      </c>
      <c r="AS1340" s="46" t="str">
        <f>IF(TRIM(Table1[[#This Row],[Budget Code]])=0,"",TRIM(Table1[[#This Row],[Budget Code]]))</f>
        <v/>
      </c>
      <c r="AT1340" s="46" t="str">
        <f>IF(Table1[[#This Row],[Line Description]]&lt;&gt;"",Table1[[#This Row],[Line Description]],"")</f>
        <v/>
      </c>
      <c r="AU1340" s="46" t="str">
        <f>IF(Table1[[#This Row],[Cur_Amount Debit]]&gt;0,ROUND(Table1[[#This Row],[Cur_Amount Debit]],2),"")</f>
        <v/>
      </c>
      <c r="AV1340" s="46" t="str">
        <f>IF(Table1[[#This Row],[Cur_Amount Credit]]&gt;0,ROUND(Table1[[#This Row],[Cur_Amount Credit]],2),"")</f>
        <v/>
      </c>
      <c r="AW1340" s="46" t="str">
        <f>LEFT(Table1[[#This Row],[Cur]],3)</f>
        <v/>
      </c>
      <c r="AX1340" s="59"/>
      <c r="AY1340" s="46"/>
      <c r="AZ1340" s="46" t="str">
        <f>IF(Table1[[#This Row],[Cur]]&lt;&gt;"",IF(Table1[[#This Row],[Cur]]="USD","",ExchangeRate),"")</f>
        <v/>
      </c>
      <c r="BA1340" s="46" t="str">
        <f>IF(Table1[[#This Row],[Grant]]&lt;&gt;"",VLOOKUP(Table1[[#This Row],[Grant]],Grants!B:D,3),"")</f>
        <v/>
      </c>
      <c r="BB1340" s="46" t="str">
        <f>TRIM(Table1[[#This Row],[Vendor ID]])</f>
        <v/>
      </c>
      <c r="BC1340">
        <f>IF(Table1[[#This Row],[Reference Number]]=Q1339,BC1339,BC1339+1)</f>
        <v>2</v>
      </c>
    </row>
    <row r="1341" spans="1:55" ht="11.25" hidden="1" customHeight="1">
      <c r="A1341" s="1"/>
      <c r="B1341" s="88" t="str">
        <f>IF(Table1[[#This Row],[Posting Date]]&lt;&gt;"",IF(Table1[[#This Row],[Reference Number]]=Q1340,B1340+1,1),"")</f>
        <v/>
      </c>
      <c r="C1341" s="61"/>
      <c r="D1341" s="61"/>
      <c r="E1341" s="218"/>
      <c r="F1341" s="143" t="str">
        <f>IFERROR(IF(VLOOKUP(Table1[[#This Row],[Budget Code Description]],Dimentions!$X$6:$AC$132,2,FALSE)="","",VLOOKUP(Table1[[#This Row],[Budget Code Description]],Dimentions!$X$6:$AC$132,2,FALSE)),"")</f>
        <v/>
      </c>
      <c r="G1341" s="143" t="str">
        <f>IFERROR(VLOOKUP(Table1[[#This Row],[Budget Code Description]],Dimentions!$X$6:$AC$132,3,FALSE),"")</f>
        <v/>
      </c>
      <c r="H1341" s="64" t="str">
        <f>IFERROR(VLOOKUP(Table1[[#This Row],[Account]],Dimentions!$S$6:$V$233,2,FALSE),"")</f>
        <v/>
      </c>
      <c r="I1341" s="62">
        <f>_xlfn.NUMBERVALUE(LEFT(Table1[[#This Row],[Account]],1))</f>
        <v>0</v>
      </c>
      <c r="J1341" s="62" t="str">
        <f>IFERROR(VLOOKUP(Table1[[#This Row],[Budget Code Description]],Table6[#All],7,FALSE),"")</f>
        <v/>
      </c>
      <c r="K1341" s="143" t="str">
        <f>IFERROR(VLOOKUP(Table1[[#This Row],[Budget Code Description]],Table6[#All],8,FALSE),"")</f>
        <v/>
      </c>
      <c r="L1341" s="63"/>
      <c r="M1341" s="65" t="str">
        <f>IFERROR(VLOOKUP(Table1[[#This Row],[Staff ID]],Table2[],2,FALSE),"")</f>
        <v/>
      </c>
      <c r="N1341" s="211" t="str">
        <f>IFERROR(IF(VLOOKUP(Table1[[#This Row],[Budget Code Description]],Dimentions!$X$6:$AC$97,4,FALSE)="","",VLOOKUP(Table1[[#This Row],[Budget Code Description]],Dimentions!$X$6:$AC$97,4,FALSE)),"")</f>
        <v/>
      </c>
      <c r="O1341" s="65" t="str">
        <f>IFERROR(VLOOKUP(Table1[[#This Row],[Vendor ID]],Table549[],2,FALSE),"")</f>
        <v/>
      </c>
      <c r="P1341" s="63"/>
      <c r="Q1341" s="143" t="str">
        <f>IF(Table1[[#This Row],[Posting Date]]&lt;&gt;"",$D$9,"")</f>
        <v/>
      </c>
      <c r="R1341" s="159" t="str">
        <f>IF(Table1[[#This Row],[Posting Date]]&lt;&gt;"",$D$10,"")</f>
        <v/>
      </c>
      <c r="S1341" s="66"/>
      <c r="T1341" s="63"/>
      <c r="U1341" s="67"/>
      <c r="V1341" s="67"/>
      <c r="W1341" s="67" t="str">
        <f t="shared" si="21"/>
        <v/>
      </c>
      <c r="X1341" s="161" t="str">
        <f>IF(E1341="","",(IF(Table1[[#This Row],[Cur]]="USD",Table1[[#This Row],[Cur_Amount Debit]],Table1[[#This Row],[Cur_Amount Debit]]/Table1[[#This Row],[Exchange Rate]])))</f>
        <v/>
      </c>
      <c r="Y1341" s="161" t="str">
        <f>IF(E1341="","",(IF(Table1[[#This Row],[Cur]]="USD",Table1[[#This Row],[Cur_Amount Credit]],Table1[[#This Row],[Cur_Amount Credit]]/ExchangeRate)))</f>
        <v/>
      </c>
      <c r="Z1341" s="203" t="str">
        <f>IF(E1341="","",(Table1[[#This Row],[Debit USD]]-Table1[[#This Row],[Credit USD]]))</f>
        <v/>
      </c>
      <c r="AA1341" s="122"/>
      <c r="AB1341" s="1"/>
      <c r="AC1341" s="15"/>
      <c r="AD1341" s="15" t="str">
        <f>IF(AND(OR(Table1[[#This Row],[Account]]="15030",Table1[[#This Row],[Account]]="15035",Table1[[#This Row],[Account]]="20150"),Table1[[#This Row],[Vendor ID]]=""),1,"")</f>
        <v/>
      </c>
      <c r="AE1341" s="15"/>
      <c r="AF1341" s="15"/>
      <c r="AG1341" s="15"/>
      <c r="AH1341" s="46" t="str">
        <f>IF(Table1[[#This Row],[Posting Date]]&lt;&gt;"","GJ-"&amp;CountryID,"")</f>
        <v/>
      </c>
      <c r="AI1341" s="59" t="str">
        <f>IF(Table1[[#This Row],[Posting Date]]&lt;&gt;"",Table1[[#This Row],[Posting Date]],"")</f>
        <v/>
      </c>
      <c r="AJ1341" s="46"/>
      <c r="AK1341" s="46" t="str">
        <f>IF(Table1[[#This Row],[Description]]&lt;&gt;"",Table1[[#This Row],[Description]],"")</f>
        <v/>
      </c>
      <c r="AL1341" s="46" t="str">
        <f>IF(Table1[[#This Row],[Posting Date]]&lt;&gt;"",Table1[[#This Row],[Reference Number]],"")</f>
        <v/>
      </c>
      <c r="AM1341" s="46" t="str">
        <f>TRIM(Table1[[#This Row],[Line '#]])</f>
        <v/>
      </c>
      <c r="AN1341" s="46" t="str">
        <f>TRIM(Table1[[#This Row],[Account]])</f>
        <v/>
      </c>
      <c r="AO1341" s="46" t="str">
        <f>IF(Table1[[#This Row],[Posting Date]]&lt;&gt;"",$D$5,"")</f>
        <v/>
      </c>
      <c r="AP1341" s="46" t="str">
        <f>TRIM(Table1[[#This Row],[Departments-Prgrams]])</f>
        <v/>
      </c>
      <c r="AQ1341" s="46" t="str">
        <f>TRIM(Table1[[#This Row],[Grant]])</f>
        <v/>
      </c>
      <c r="AR1341" s="46" t="str">
        <f>TRIM(Table1[[#This Row],[Staff ID]])</f>
        <v/>
      </c>
      <c r="AS1341" s="46" t="str">
        <f>IF(TRIM(Table1[[#This Row],[Budget Code]])=0,"",TRIM(Table1[[#This Row],[Budget Code]]))</f>
        <v/>
      </c>
      <c r="AT1341" s="46" t="str">
        <f>IF(Table1[[#This Row],[Line Description]]&lt;&gt;"",Table1[[#This Row],[Line Description]],"")</f>
        <v/>
      </c>
      <c r="AU1341" s="46" t="str">
        <f>IF(Table1[[#This Row],[Cur_Amount Debit]]&gt;0,ROUND(Table1[[#This Row],[Cur_Amount Debit]],2),"")</f>
        <v/>
      </c>
      <c r="AV1341" s="46" t="str">
        <f>IF(Table1[[#This Row],[Cur_Amount Credit]]&gt;0,ROUND(Table1[[#This Row],[Cur_Amount Credit]],2),"")</f>
        <v/>
      </c>
      <c r="AW1341" s="46" t="str">
        <f>LEFT(Table1[[#This Row],[Cur]],3)</f>
        <v/>
      </c>
      <c r="AX1341" s="59"/>
      <c r="AY1341" s="46"/>
      <c r="AZ1341" s="46" t="str">
        <f>IF(Table1[[#This Row],[Cur]]&lt;&gt;"",IF(Table1[[#This Row],[Cur]]="USD","",ExchangeRate),"")</f>
        <v/>
      </c>
      <c r="BA1341" s="46" t="str">
        <f>IF(Table1[[#This Row],[Grant]]&lt;&gt;"",VLOOKUP(Table1[[#This Row],[Grant]],Grants!B:D,3),"")</f>
        <v/>
      </c>
      <c r="BB1341" s="46" t="str">
        <f>TRIM(Table1[[#This Row],[Vendor ID]])</f>
        <v/>
      </c>
      <c r="BC1341">
        <f>IF(Table1[[#This Row],[Reference Number]]=Q1340,BC1340,BC1340+1)</f>
        <v>2</v>
      </c>
    </row>
    <row r="1342" spans="1:55" ht="11.25" hidden="1" customHeight="1">
      <c r="A1342" s="1"/>
      <c r="B1342" s="88" t="str">
        <f>IF(Table1[[#This Row],[Posting Date]]&lt;&gt;"",IF(Table1[[#This Row],[Reference Number]]=Q1341,B1341+1,1),"")</f>
        <v/>
      </c>
      <c r="C1342" s="61"/>
      <c r="D1342" s="61"/>
      <c r="E1342" s="218"/>
      <c r="F1342" s="143" t="str">
        <f>IFERROR(IF(VLOOKUP(Table1[[#This Row],[Budget Code Description]],Dimentions!$X$6:$AC$132,2,FALSE)="","",VLOOKUP(Table1[[#This Row],[Budget Code Description]],Dimentions!$X$6:$AC$132,2,FALSE)),"")</f>
        <v/>
      </c>
      <c r="G1342" s="143" t="str">
        <f>IFERROR(VLOOKUP(Table1[[#This Row],[Budget Code Description]],Dimentions!$X$6:$AC$132,3,FALSE),"")</f>
        <v/>
      </c>
      <c r="H1342" s="64" t="str">
        <f>IFERROR(VLOOKUP(Table1[[#This Row],[Account]],Dimentions!$S$6:$V$233,2,FALSE),"")</f>
        <v/>
      </c>
      <c r="I1342" s="62">
        <f>_xlfn.NUMBERVALUE(LEFT(Table1[[#This Row],[Account]],1))</f>
        <v>0</v>
      </c>
      <c r="J1342" s="62" t="str">
        <f>IFERROR(VLOOKUP(Table1[[#This Row],[Budget Code Description]],Table6[#All],7,FALSE),"")</f>
        <v/>
      </c>
      <c r="K1342" s="143" t="str">
        <f>IFERROR(VLOOKUP(Table1[[#This Row],[Budget Code Description]],Table6[#All],8,FALSE),"")</f>
        <v/>
      </c>
      <c r="L1342" s="63"/>
      <c r="M1342" s="65" t="str">
        <f>IFERROR(VLOOKUP(Table1[[#This Row],[Staff ID]],Table2[],2,FALSE),"")</f>
        <v/>
      </c>
      <c r="N1342" s="211" t="str">
        <f>IFERROR(IF(VLOOKUP(Table1[[#This Row],[Budget Code Description]],Dimentions!$X$6:$AC$97,4,FALSE)="","",VLOOKUP(Table1[[#This Row],[Budget Code Description]],Dimentions!$X$6:$AC$97,4,FALSE)),"")</f>
        <v/>
      </c>
      <c r="O1342" s="65" t="str">
        <f>IFERROR(VLOOKUP(Table1[[#This Row],[Vendor ID]],Table549[],2,FALSE),"")</f>
        <v/>
      </c>
      <c r="P1342" s="63"/>
      <c r="Q1342" s="143" t="str">
        <f>IF(Table1[[#This Row],[Posting Date]]&lt;&gt;"",$D$9,"")</f>
        <v/>
      </c>
      <c r="R1342" s="159" t="str">
        <f>IF(Table1[[#This Row],[Posting Date]]&lt;&gt;"",$D$10,"")</f>
        <v/>
      </c>
      <c r="S1342" s="66"/>
      <c r="T1342" s="63"/>
      <c r="U1342" s="67"/>
      <c r="V1342" s="67"/>
      <c r="W1342" s="67" t="str">
        <f t="shared" si="21"/>
        <v/>
      </c>
      <c r="X1342" s="161" t="str">
        <f>IF(E1342="","",(IF(Table1[[#This Row],[Cur]]="USD",Table1[[#This Row],[Cur_Amount Debit]],Table1[[#This Row],[Cur_Amount Debit]]/Table1[[#This Row],[Exchange Rate]])))</f>
        <v/>
      </c>
      <c r="Y1342" s="161" t="str">
        <f>IF(E1342="","",(IF(Table1[[#This Row],[Cur]]="USD",Table1[[#This Row],[Cur_Amount Credit]],Table1[[#This Row],[Cur_Amount Credit]]/ExchangeRate)))</f>
        <v/>
      </c>
      <c r="Z1342" s="203" t="str">
        <f>IF(E1342="","",(Table1[[#This Row],[Debit USD]]-Table1[[#This Row],[Credit USD]]))</f>
        <v/>
      </c>
      <c r="AA1342" s="122"/>
      <c r="AB1342" s="1"/>
      <c r="AC1342" s="15"/>
      <c r="AD1342" s="15" t="str">
        <f>IF(AND(OR(Table1[[#This Row],[Account]]="15030",Table1[[#This Row],[Account]]="15035",Table1[[#This Row],[Account]]="20150"),Table1[[#This Row],[Vendor ID]]=""),1,"")</f>
        <v/>
      </c>
      <c r="AE1342" s="15"/>
      <c r="AF1342" s="15"/>
      <c r="AG1342" s="15"/>
      <c r="AH1342" s="46" t="str">
        <f>IF(Table1[[#This Row],[Posting Date]]&lt;&gt;"","GJ-"&amp;CountryID,"")</f>
        <v/>
      </c>
      <c r="AI1342" s="59" t="str">
        <f>IF(Table1[[#This Row],[Posting Date]]&lt;&gt;"",Table1[[#This Row],[Posting Date]],"")</f>
        <v/>
      </c>
      <c r="AJ1342" s="46"/>
      <c r="AK1342" s="46" t="str">
        <f>IF(Table1[[#This Row],[Description]]&lt;&gt;"",Table1[[#This Row],[Description]],"")</f>
        <v/>
      </c>
      <c r="AL1342" s="46" t="str">
        <f>IF(Table1[[#This Row],[Posting Date]]&lt;&gt;"",Table1[[#This Row],[Reference Number]],"")</f>
        <v/>
      </c>
      <c r="AM1342" s="46" t="str">
        <f>TRIM(Table1[[#This Row],[Line '#]])</f>
        <v/>
      </c>
      <c r="AN1342" s="46" t="str">
        <f>TRIM(Table1[[#This Row],[Account]])</f>
        <v/>
      </c>
      <c r="AO1342" s="46" t="str">
        <f>IF(Table1[[#This Row],[Posting Date]]&lt;&gt;"",$D$5,"")</f>
        <v/>
      </c>
      <c r="AP1342" s="46" t="str">
        <f>TRIM(Table1[[#This Row],[Departments-Prgrams]])</f>
        <v/>
      </c>
      <c r="AQ1342" s="46" t="str">
        <f>TRIM(Table1[[#This Row],[Grant]])</f>
        <v/>
      </c>
      <c r="AR1342" s="46" t="str">
        <f>TRIM(Table1[[#This Row],[Staff ID]])</f>
        <v/>
      </c>
      <c r="AS1342" s="46" t="str">
        <f>IF(TRIM(Table1[[#This Row],[Budget Code]])=0,"",TRIM(Table1[[#This Row],[Budget Code]]))</f>
        <v/>
      </c>
      <c r="AT1342" s="46" t="str">
        <f>IF(Table1[[#This Row],[Line Description]]&lt;&gt;"",Table1[[#This Row],[Line Description]],"")</f>
        <v/>
      </c>
      <c r="AU1342" s="46" t="str">
        <f>IF(Table1[[#This Row],[Cur_Amount Debit]]&gt;0,ROUND(Table1[[#This Row],[Cur_Amount Debit]],2),"")</f>
        <v/>
      </c>
      <c r="AV1342" s="46" t="str">
        <f>IF(Table1[[#This Row],[Cur_Amount Credit]]&gt;0,ROUND(Table1[[#This Row],[Cur_Amount Credit]],2),"")</f>
        <v/>
      </c>
      <c r="AW1342" s="46" t="str">
        <f>LEFT(Table1[[#This Row],[Cur]],3)</f>
        <v/>
      </c>
      <c r="AX1342" s="59"/>
      <c r="AY1342" s="46"/>
      <c r="AZ1342" s="46" t="str">
        <f>IF(Table1[[#This Row],[Cur]]&lt;&gt;"",IF(Table1[[#This Row],[Cur]]="USD","",ExchangeRate),"")</f>
        <v/>
      </c>
      <c r="BA1342" s="46" t="str">
        <f>IF(Table1[[#This Row],[Grant]]&lt;&gt;"",VLOOKUP(Table1[[#This Row],[Grant]],Grants!B:D,3),"")</f>
        <v/>
      </c>
      <c r="BB1342" s="46" t="str">
        <f>TRIM(Table1[[#This Row],[Vendor ID]])</f>
        <v/>
      </c>
      <c r="BC1342">
        <f>IF(Table1[[#This Row],[Reference Number]]=Q1341,BC1341,BC1341+1)</f>
        <v>2</v>
      </c>
    </row>
    <row r="1343" spans="1:55" ht="11.25" hidden="1" customHeight="1">
      <c r="A1343" s="1"/>
      <c r="B1343" s="88" t="str">
        <f>IF(Table1[[#This Row],[Posting Date]]&lt;&gt;"",IF(Table1[[#This Row],[Reference Number]]=Q1342,B1342+1,1),"")</f>
        <v/>
      </c>
      <c r="C1343" s="61"/>
      <c r="D1343" s="61"/>
      <c r="E1343" s="218"/>
      <c r="F1343" s="143" t="str">
        <f>IFERROR(IF(VLOOKUP(Table1[[#This Row],[Budget Code Description]],Dimentions!$X$6:$AC$132,2,FALSE)="","",VLOOKUP(Table1[[#This Row],[Budget Code Description]],Dimentions!$X$6:$AC$132,2,FALSE)),"")</f>
        <v/>
      </c>
      <c r="G1343" s="143" t="str">
        <f>IFERROR(VLOOKUP(Table1[[#This Row],[Budget Code Description]],Dimentions!$X$6:$AC$132,3,FALSE),"")</f>
        <v/>
      </c>
      <c r="H1343" s="64" t="str">
        <f>IFERROR(VLOOKUP(Table1[[#This Row],[Account]],Dimentions!$S$6:$V$233,2,FALSE),"")</f>
        <v/>
      </c>
      <c r="I1343" s="62">
        <f>_xlfn.NUMBERVALUE(LEFT(Table1[[#This Row],[Account]],1))</f>
        <v>0</v>
      </c>
      <c r="J1343" s="62" t="str">
        <f>IFERROR(VLOOKUP(Table1[[#This Row],[Budget Code Description]],Table6[#All],7,FALSE),"")</f>
        <v/>
      </c>
      <c r="K1343" s="143" t="str">
        <f>IFERROR(VLOOKUP(Table1[[#This Row],[Budget Code Description]],Table6[#All],8,FALSE),"")</f>
        <v/>
      </c>
      <c r="L1343" s="63"/>
      <c r="M1343" s="65" t="str">
        <f>IFERROR(VLOOKUP(Table1[[#This Row],[Staff ID]],Table2[],2,FALSE),"")</f>
        <v/>
      </c>
      <c r="N1343" s="211" t="str">
        <f>IFERROR(IF(VLOOKUP(Table1[[#This Row],[Budget Code Description]],Dimentions!$X$6:$AC$97,4,FALSE)="","",VLOOKUP(Table1[[#This Row],[Budget Code Description]],Dimentions!$X$6:$AC$97,4,FALSE)),"")</f>
        <v/>
      </c>
      <c r="O1343" s="65" t="str">
        <f>IFERROR(VLOOKUP(Table1[[#This Row],[Vendor ID]],Table549[],2,FALSE),"")</f>
        <v/>
      </c>
      <c r="P1343" s="63"/>
      <c r="Q1343" s="143" t="str">
        <f>IF(Table1[[#This Row],[Posting Date]]&lt;&gt;"",$D$9,"")</f>
        <v/>
      </c>
      <c r="R1343" s="159" t="str">
        <f>IF(Table1[[#This Row],[Posting Date]]&lt;&gt;"",$D$10,"")</f>
        <v/>
      </c>
      <c r="S1343" s="66"/>
      <c r="T1343" s="63"/>
      <c r="U1343" s="67"/>
      <c r="V1343" s="67"/>
      <c r="W1343" s="67" t="str">
        <f t="shared" si="21"/>
        <v/>
      </c>
      <c r="X1343" s="161" t="str">
        <f>IF(E1343="","",(IF(Table1[[#This Row],[Cur]]="USD",Table1[[#This Row],[Cur_Amount Debit]],Table1[[#This Row],[Cur_Amount Debit]]/Table1[[#This Row],[Exchange Rate]])))</f>
        <v/>
      </c>
      <c r="Y1343" s="161" t="str">
        <f>IF(E1343="","",(IF(Table1[[#This Row],[Cur]]="USD",Table1[[#This Row],[Cur_Amount Credit]],Table1[[#This Row],[Cur_Amount Credit]]/ExchangeRate)))</f>
        <v/>
      </c>
      <c r="Z1343" s="203" t="str">
        <f>IF(E1343="","",(Table1[[#This Row],[Debit USD]]-Table1[[#This Row],[Credit USD]]))</f>
        <v/>
      </c>
      <c r="AA1343" s="122"/>
      <c r="AB1343" s="1"/>
      <c r="AC1343" s="15"/>
      <c r="AD1343" s="15" t="str">
        <f>IF(AND(OR(Table1[[#This Row],[Account]]="15030",Table1[[#This Row],[Account]]="15035",Table1[[#This Row],[Account]]="20150"),Table1[[#This Row],[Vendor ID]]=""),1,"")</f>
        <v/>
      </c>
      <c r="AE1343" s="15"/>
      <c r="AF1343" s="15"/>
      <c r="AG1343" s="15"/>
      <c r="AH1343" s="46" t="str">
        <f>IF(Table1[[#This Row],[Posting Date]]&lt;&gt;"","GJ-"&amp;CountryID,"")</f>
        <v/>
      </c>
      <c r="AI1343" s="59" t="str">
        <f>IF(Table1[[#This Row],[Posting Date]]&lt;&gt;"",Table1[[#This Row],[Posting Date]],"")</f>
        <v/>
      </c>
      <c r="AJ1343" s="46"/>
      <c r="AK1343" s="46" t="str">
        <f>IF(Table1[[#This Row],[Description]]&lt;&gt;"",Table1[[#This Row],[Description]],"")</f>
        <v/>
      </c>
      <c r="AL1343" s="46" t="str">
        <f>IF(Table1[[#This Row],[Posting Date]]&lt;&gt;"",Table1[[#This Row],[Reference Number]],"")</f>
        <v/>
      </c>
      <c r="AM1343" s="46" t="str">
        <f>TRIM(Table1[[#This Row],[Line '#]])</f>
        <v/>
      </c>
      <c r="AN1343" s="46" t="str">
        <f>TRIM(Table1[[#This Row],[Account]])</f>
        <v/>
      </c>
      <c r="AO1343" s="46" t="str">
        <f>IF(Table1[[#This Row],[Posting Date]]&lt;&gt;"",$D$5,"")</f>
        <v/>
      </c>
      <c r="AP1343" s="46" t="str">
        <f>TRIM(Table1[[#This Row],[Departments-Prgrams]])</f>
        <v/>
      </c>
      <c r="AQ1343" s="46" t="str">
        <f>TRIM(Table1[[#This Row],[Grant]])</f>
        <v/>
      </c>
      <c r="AR1343" s="46" t="str">
        <f>TRIM(Table1[[#This Row],[Staff ID]])</f>
        <v/>
      </c>
      <c r="AS1343" s="46" t="str">
        <f>IF(TRIM(Table1[[#This Row],[Budget Code]])=0,"",TRIM(Table1[[#This Row],[Budget Code]]))</f>
        <v/>
      </c>
      <c r="AT1343" s="46" t="str">
        <f>IF(Table1[[#This Row],[Line Description]]&lt;&gt;"",Table1[[#This Row],[Line Description]],"")</f>
        <v/>
      </c>
      <c r="AU1343" s="46" t="str">
        <f>IF(Table1[[#This Row],[Cur_Amount Debit]]&gt;0,ROUND(Table1[[#This Row],[Cur_Amount Debit]],2),"")</f>
        <v/>
      </c>
      <c r="AV1343" s="46" t="str">
        <f>IF(Table1[[#This Row],[Cur_Amount Credit]]&gt;0,ROUND(Table1[[#This Row],[Cur_Amount Credit]],2),"")</f>
        <v/>
      </c>
      <c r="AW1343" s="46" t="str">
        <f>LEFT(Table1[[#This Row],[Cur]],3)</f>
        <v/>
      </c>
      <c r="AX1343" s="59"/>
      <c r="AY1343" s="46"/>
      <c r="AZ1343" s="46" t="str">
        <f>IF(Table1[[#This Row],[Cur]]&lt;&gt;"",IF(Table1[[#This Row],[Cur]]="USD","",ExchangeRate),"")</f>
        <v/>
      </c>
      <c r="BA1343" s="46" t="str">
        <f>IF(Table1[[#This Row],[Grant]]&lt;&gt;"",VLOOKUP(Table1[[#This Row],[Grant]],Grants!B:D,3),"")</f>
        <v/>
      </c>
      <c r="BB1343" s="46" t="str">
        <f>TRIM(Table1[[#This Row],[Vendor ID]])</f>
        <v/>
      </c>
      <c r="BC1343">
        <f>IF(Table1[[#This Row],[Reference Number]]=Q1342,BC1342,BC1342+1)</f>
        <v>2</v>
      </c>
    </row>
    <row r="1344" spans="1:55" ht="11.25" hidden="1" customHeight="1">
      <c r="A1344" s="1"/>
      <c r="B1344" s="88" t="str">
        <f>IF(Table1[[#This Row],[Posting Date]]&lt;&gt;"",IF(Table1[[#This Row],[Reference Number]]=Q1343,B1343+1,1),"")</f>
        <v/>
      </c>
      <c r="C1344" s="61"/>
      <c r="D1344" s="61"/>
      <c r="E1344" s="218"/>
      <c r="F1344" s="143" t="str">
        <f>IFERROR(IF(VLOOKUP(Table1[[#This Row],[Budget Code Description]],Dimentions!$X$6:$AC$132,2,FALSE)="","",VLOOKUP(Table1[[#This Row],[Budget Code Description]],Dimentions!$X$6:$AC$132,2,FALSE)),"")</f>
        <v/>
      </c>
      <c r="G1344" s="143" t="str">
        <f>IFERROR(VLOOKUP(Table1[[#This Row],[Budget Code Description]],Dimentions!$X$6:$AC$132,3,FALSE),"")</f>
        <v/>
      </c>
      <c r="H1344" s="64" t="str">
        <f>IFERROR(VLOOKUP(Table1[[#This Row],[Account]],Dimentions!$S$6:$V$233,2,FALSE),"")</f>
        <v/>
      </c>
      <c r="I1344" s="62">
        <f>_xlfn.NUMBERVALUE(LEFT(Table1[[#This Row],[Account]],1))</f>
        <v>0</v>
      </c>
      <c r="J1344" s="62" t="str">
        <f>IFERROR(VLOOKUP(Table1[[#This Row],[Budget Code Description]],Table6[#All],7,FALSE),"")</f>
        <v/>
      </c>
      <c r="K1344" s="143" t="str">
        <f>IFERROR(VLOOKUP(Table1[[#This Row],[Budget Code Description]],Table6[#All],8,FALSE),"")</f>
        <v/>
      </c>
      <c r="L1344" s="63"/>
      <c r="M1344" s="65" t="str">
        <f>IFERROR(VLOOKUP(Table1[[#This Row],[Staff ID]],Table2[],2,FALSE),"")</f>
        <v/>
      </c>
      <c r="N1344" s="211" t="str">
        <f>IFERROR(IF(VLOOKUP(Table1[[#This Row],[Budget Code Description]],Dimentions!$X$6:$AC$97,4,FALSE)="","",VLOOKUP(Table1[[#This Row],[Budget Code Description]],Dimentions!$X$6:$AC$97,4,FALSE)),"")</f>
        <v/>
      </c>
      <c r="O1344" s="65" t="str">
        <f>IFERROR(VLOOKUP(Table1[[#This Row],[Vendor ID]],Table549[],2,FALSE),"")</f>
        <v/>
      </c>
      <c r="P1344" s="63"/>
      <c r="Q1344" s="143" t="str">
        <f>IF(Table1[[#This Row],[Posting Date]]&lt;&gt;"",$D$9,"")</f>
        <v/>
      </c>
      <c r="R1344" s="159" t="str">
        <f>IF(Table1[[#This Row],[Posting Date]]&lt;&gt;"",$D$10,"")</f>
        <v/>
      </c>
      <c r="S1344" s="66"/>
      <c r="T1344" s="63"/>
      <c r="U1344" s="67"/>
      <c r="V1344" s="67"/>
      <c r="W1344" s="67" t="str">
        <f t="shared" si="21"/>
        <v/>
      </c>
      <c r="X1344" s="161" t="str">
        <f>IF(E1344="","",(IF(Table1[[#This Row],[Cur]]="USD",Table1[[#This Row],[Cur_Amount Debit]],Table1[[#This Row],[Cur_Amount Debit]]/Table1[[#This Row],[Exchange Rate]])))</f>
        <v/>
      </c>
      <c r="Y1344" s="161" t="str">
        <f>IF(E1344="","",(IF(Table1[[#This Row],[Cur]]="USD",Table1[[#This Row],[Cur_Amount Credit]],Table1[[#This Row],[Cur_Amount Credit]]/ExchangeRate)))</f>
        <v/>
      </c>
      <c r="Z1344" s="203" t="str">
        <f>IF(E1344="","",(Table1[[#This Row],[Debit USD]]-Table1[[#This Row],[Credit USD]]))</f>
        <v/>
      </c>
      <c r="AA1344" s="122"/>
      <c r="AB1344" s="1"/>
      <c r="AC1344" s="15"/>
      <c r="AD1344" s="15" t="str">
        <f>IF(AND(OR(Table1[[#This Row],[Account]]="15030",Table1[[#This Row],[Account]]="15035",Table1[[#This Row],[Account]]="20150"),Table1[[#This Row],[Vendor ID]]=""),1,"")</f>
        <v/>
      </c>
      <c r="AE1344" s="15"/>
      <c r="AF1344" s="15"/>
      <c r="AG1344" s="15"/>
      <c r="AH1344" s="46" t="str">
        <f>IF(Table1[[#This Row],[Posting Date]]&lt;&gt;"","GJ-"&amp;CountryID,"")</f>
        <v/>
      </c>
      <c r="AI1344" s="59" t="str">
        <f>IF(Table1[[#This Row],[Posting Date]]&lt;&gt;"",Table1[[#This Row],[Posting Date]],"")</f>
        <v/>
      </c>
      <c r="AJ1344" s="46"/>
      <c r="AK1344" s="46" t="str">
        <f>IF(Table1[[#This Row],[Description]]&lt;&gt;"",Table1[[#This Row],[Description]],"")</f>
        <v/>
      </c>
      <c r="AL1344" s="46" t="str">
        <f>IF(Table1[[#This Row],[Posting Date]]&lt;&gt;"",Table1[[#This Row],[Reference Number]],"")</f>
        <v/>
      </c>
      <c r="AM1344" s="46" t="str">
        <f>TRIM(Table1[[#This Row],[Line '#]])</f>
        <v/>
      </c>
      <c r="AN1344" s="46" t="str">
        <f>TRIM(Table1[[#This Row],[Account]])</f>
        <v/>
      </c>
      <c r="AO1344" s="46" t="str">
        <f>IF(Table1[[#This Row],[Posting Date]]&lt;&gt;"",$D$5,"")</f>
        <v/>
      </c>
      <c r="AP1344" s="46" t="str">
        <f>TRIM(Table1[[#This Row],[Departments-Prgrams]])</f>
        <v/>
      </c>
      <c r="AQ1344" s="46" t="str">
        <f>TRIM(Table1[[#This Row],[Grant]])</f>
        <v/>
      </c>
      <c r="AR1344" s="46" t="str">
        <f>TRIM(Table1[[#This Row],[Staff ID]])</f>
        <v/>
      </c>
      <c r="AS1344" s="46" t="str">
        <f>IF(TRIM(Table1[[#This Row],[Budget Code]])=0,"",TRIM(Table1[[#This Row],[Budget Code]]))</f>
        <v/>
      </c>
      <c r="AT1344" s="46" t="str">
        <f>IF(Table1[[#This Row],[Line Description]]&lt;&gt;"",Table1[[#This Row],[Line Description]],"")</f>
        <v/>
      </c>
      <c r="AU1344" s="46" t="str">
        <f>IF(Table1[[#This Row],[Cur_Amount Debit]]&gt;0,ROUND(Table1[[#This Row],[Cur_Amount Debit]],2),"")</f>
        <v/>
      </c>
      <c r="AV1344" s="46" t="str">
        <f>IF(Table1[[#This Row],[Cur_Amount Credit]]&gt;0,ROUND(Table1[[#This Row],[Cur_Amount Credit]],2),"")</f>
        <v/>
      </c>
      <c r="AW1344" s="46" t="str">
        <f>LEFT(Table1[[#This Row],[Cur]],3)</f>
        <v/>
      </c>
      <c r="AX1344" s="59"/>
      <c r="AY1344" s="46"/>
      <c r="AZ1344" s="46" t="str">
        <f>IF(Table1[[#This Row],[Cur]]&lt;&gt;"",IF(Table1[[#This Row],[Cur]]="USD","",ExchangeRate),"")</f>
        <v/>
      </c>
      <c r="BA1344" s="46" t="str">
        <f>IF(Table1[[#This Row],[Grant]]&lt;&gt;"",VLOOKUP(Table1[[#This Row],[Grant]],Grants!B:D,3),"")</f>
        <v/>
      </c>
      <c r="BB1344" s="46" t="str">
        <f>TRIM(Table1[[#This Row],[Vendor ID]])</f>
        <v/>
      </c>
      <c r="BC1344">
        <f>IF(Table1[[#This Row],[Reference Number]]=Q1343,BC1343,BC1343+1)</f>
        <v>2</v>
      </c>
    </row>
    <row r="1345" spans="1:55" ht="11.25" hidden="1" customHeight="1">
      <c r="A1345" s="1"/>
      <c r="B1345" s="88" t="str">
        <f>IF(Table1[[#This Row],[Posting Date]]&lt;&gt;"",IF(Table1[[#This Row],[Reference Number]]=Q1344,B1344+1,1),"")</f>
        <v/>
      </c>
      <c r="C1345" s="61"/>
      <c r="D1345" s="61"/>
      <c r="E1345" s="218"/>
      <c r="F1345" s="143" t="str">
        <f>IFERROR(IF(VLOOKUP(Table1[[#This Row],[Budget Code Description]],Dimentions!$X$6:$AC$132,2,FALSE)="","",VLOOKUP(Table1[[#This Row],[Budget Code Description]],Dimentions!$X$6:$AC$132,2,FALSE)),"")</f>
        <v/>
      </c>
      <c r="G1345" s="143" t="str">
        <f>IFERROR(VLOOKUP(Table1[[#This Row],[Budget Code Description]],Dimentions!$X$6:$AC$132,3,FALSE),"")</f>
        <v/>
      </c>
      <c r="H1345" s="64" t="str">
        <f>IFERROR(VLOOKUP(Table1[[#This Row],[Account]],Dimentions!$S$6:$V$233,2,FALSE),"")</f>
        <v/>
      </c>
      <c r="I1345" s="62">
        <f>_xlfn.NUMBERVALUE(LEFT(Table1[[#This Row],[Account]],1))</f>
        <v>0</v>
      </c>
      <c r="J1345" s="62" t="str">
        <f>IFERROR(VLOOKUP(Table1[[#This Row],[Budget Code Description]],Table6[#All],7,FALSE),"")</f>
        <v/>
      </c>
      <c r="K1345" s="143" t="str">
        <f>IFERROR(VLOOKUP(Table1[[#This Row],[Budget Code Description]],Table6[#All],8,FALSE),"")</f>
        <v/>
      </c>
      <c r="L1345" s="63"/>
      <c r="M1345" s="65" t="str">
        <f>IFERROR(VLOOKUP(Table1[[#This Row],[Staff ID]],Table2[],2,FALSE),"")</f>
        <v/>
      </c>
      <c r="N1345" s="211" t="str">
        <f>IFERROR(IF(VLOOKUP(Table1[[#This Row],[Budget Code Description]],Dimentions!$X$6:$AC$97,4,FALSE)="","",VLOOKUP(Table1[[#This Row],[Budget Code Description]],Dimentions!$X$6:$AC$97,4,FALSE)),"")</f>
        <v/>
      </c>
      <c r="O1345" s="65" t="str">
        <f>IFERROR(VLOOKUP(Table1[[#This Row],[Vendor ID]],Table549[],2,FALSE),"")</f>
        <v/>
      </c>
      <c r="P1345" s="63"/>
      <c r="Q1345" s="143" t="str">
        <f>IF(Table1[[#This Row],[Posting Date]]&lt;&gt;"",$D$9,"")</f>
        <v/>
      </c>
      <c r="R1345" s="159" t="str">
        <f>IF(Table1[[#This Row],[Posting Date]]&lt;&gt;"",$D$10,"")</f>
        <v/>
      </c>
      <c r="S1345" s="66"/>
      <c r="T1345" s="63"/>
      <c r="U1345" s="67"/>
      <c r="V1345" s="67"/>
      <c r="W1345" s="67" t="str">
        <f t="shared" si="21"/>
        <v/>
      </c>
      <c r="X1345" s="161" t="str">
        <f>IF(E1345="","",(IF(Table1[[#This Row],[Cur]]="USD",Table1[[#This Row],[Cur_Amount Debit]],Table1[[#This Row],[Cur_Amount Debit]]/Table1[[#This Row],[Exchange Rate]])))</f>
        <v/>
      </c>
      <c r="Y1345" s="161" t="str">
        <f>IF(E1345="","",(IF(Table1[[#This Row],[Cur]]="USD",Table1[[#This Row],[Cur_Amount Credit]],Table1[[#This Row],[Cur_Amount Credit]]/ExchangeRate)))</f>
        <v/>
      </c>
      <c r="Z1345" s="203" t="str">
        <f>IF(E1345="","",(Table1[[#This Row],[Debit USD]]-Table1[[#This Row],[Credit USD]]))</f>
        <v/>
      </c>
      <c r="AA1345" s="122"/>
      <c r="AB1345" s="1"/>
      <c r="AC1345" s="15"/>
      <c r="AD1345" s="15" t="str">
        <f>IF(AND(OR(Table1[[#This Row],[Account]]="15030",Table1[[#This Row],[Account]]="15035",Table1[[#This Row],[Account]]="20150"),Table1[[#This Row],[Vendor ID]]=""),1,"")</f>
        <v/>
      </c>
      <c r="AE1345" s="15"/>
      <c r="AF1345" s="15"/>
      <c r="AG1345" s="15"/>
      <c r="AH1345" s="46" t="str">
        <f>IF(Table1[[#This Row],[Posting Date]]&lt;&gt;"","GJ-"&amp;CountryID,"")</f>
        <v/>
      </c>
      <c r="AI1345" s="59" t="str">
        <f>IF(Table1[[#This Row],[Posting Date]]&lt;&gt;"",Table1[[#This Row],[Posting Date]],"")</f>
        <v/>
      </c>
      <c r="AJ1345" s="46"/>
      <c r="AK1345" s="46" t="str">
        <f>IF(Table1[[#This Row],[Description]]&lt;&gt;"",Table1[[#This Row],[Description]],"")</f>
        <v/>
      </c>
      <c r="AL1345" s="46" t="str">
        <f>IF(Table1[[#This Row],[Posting Date]]&lt;&gt;"",Table1[[#This Row],[Reference Number]],"")</f>
        <v/>
      </c>
      <c r="AM1345" s="46" t="str">
        <f>TRIM(Table1[[#This Row],[Line '#]])</f>
        <v/>
      </c>
      <c r="AN1345" s="46" t="str">
        <f>TRIM(Table1[[#This Row],[Account]])</f>
        <v/>
      </c>
      <c r="AO1345" s="46" t="str">
        <f>IF(Table1[[#This Row],[Posting Date]]&lt;&gt;"",$D$5,"")</f>
        <v/>
      </c>
      <c r="AP1345" s="46" t="str">
        <f>TRIM(Table1[[#This Row],[Departments-Prgrams]])</f>
        <v/>
      </c>
      <c r="AQ1345" s="46" t="str">
        <f>TRIM(Table1[[#This Row],[Grant]])</f>
        <v/>
      </c>
      <c r="AR1345" s="46" t="str">
        <f>TRIM(Table1[[#This Row],[Staff ID]])</f>
        <v/>
      </c>
      <c r="AS1345" s="46" t="str">
        <f>IF(TRIM(Table1[[#This Row],[Budget Code]])=0,"",TRIM(Table1[[#This Row],[Budget Code]]))</f>
        <v/>
      </c>
      <c r="AT1345" s="46" t="str">
        <f>IF(Table1[[#This Row],[Line Description]]&lt;&gt;"",Table1[[#This Row],[Line Description]],"")</f>
        <v/>
      </c>
      <c r="AU1345" s="46" t="str">
        <f>IF(Table1[[#This Row],[Cur_Amount Debit]]&gt;0,ROUND(Table1[[#This Row],[Cur_Amount Debit]],2),"")</f>
        <v/>
      </c>
      <c r="AV1345" s="46" t="str">
        <f>IF(Table1[[#This Row],[Cur_Amount Credit]]&gt;0,ROUND(Table1[[#This Row],[Cur_Amount Credit]],2),"")</f>
        <v/>
      </c>
      <c r="AW1345" s="46" t="str">
        <f>LEFT(Table1[[#This Row],[Cur]],3)</f>
        <v/>
      </c>
      <c r="AX1345" s="59"/>
      <c r="AY1345" s="46"/>
      <c r="AZ1345" s="46" t="str">
        <f>IF(Table1[[#This Row],[Cur]]&lt;&gt;"",IF(Table1[[#This Row],[Cur]]="USD","",ExchangeRate),"")</f>
        <v/>
      </c>
      <c r="BA1345" s="46" t="str">
        <f>IF(Table1[[#This Row],[Grant]]&lt;&gt;"",VLOOKUP(Table1[[#This Row],[Grant]],Grants!B:D,3),"")</f>
        <v/>
      </c>
      <c r="BB1345" s="46" t="str">
        <f>TRIM(Table1[[#This Row],[Vendor ID]])</f>
        <v/>
      </c>
      <c r="BC1345">
        <f>IF(Table1[[#This Row],[Reference Number]]=Q1344,BC1344,BC1344+1)</f>
        <v>2</v>
      </c>
    </row>
    <row r="1346" spans="1:55" ht="11.25" hidden="1" customHeight="1">
      <c r="A1346" s="1"/>
      <c r="B1346" s="88" t="str">
        <f>IF(Table1[[#This Row],[Posting Date]]&lt;&gt;"",IF(Table1[[#This Row],[Reference Number]]=Q1345,B1345+1,1),"")</f>
        <v/>
      </c>
      <c r="C1346" s="61"/>
      <c r="D1346" s="61"/>
      <c r="E1346" s="218"/>
      <c r="F1346" s="143" t="str">
        <f>IFERROR(IF(VLOOKUP(Table1[[#This Row],[Budget Code Description]],Dimentions!$X$6:$AC$132,2,FALSE)="","",VLOOKUP(Table1[[#This Row],[Budget Code Description]],Dimentions!$X$6:$AC$132,2,FALSE)),"")</f>
        <v/>
      </c>
      <c r="G1346" s="143" t="str">
        <f>IFERROR(VLOOKUP(Table1[[#This Row],[Budget Code Description]],Dimentions!$X$6:$AC$132,3,FALSE),"")</f>
        <v/>
      </c>
      <c r="H1346" s="64" t="str">
        <f>IFERROR(VLOOKUP(Table1[[#This Row],[Account]],Dimentions!$S$6:$V$233,2,FALSE),"")</f>
        <v/>
      </c>
      <c r="I1346" s="62">
        <f>_xlfn.NUMBERVALUE(LEFT(Table1[[#This Row],[Account]],1))</f>
        <v>0</v>
      </c>
      <c r="J1346" s="62" t="str">
        <f>IFERROR(VLOOKUP(Table1[[#This Row],[Budget Code Description]],Table6[#All],7,FALSE),"")</f>
        <v/>
      </c>
      <c r="K1346" s="143" t="str">
        <f>IFERROR(VLOOKUP(Table1[[#This Row],[Budget Code Description]],Table6[#All],8,FALSE),"")</f>
        <v/>
      </c>
      <c r="L1346" s="63"/>
      <c r="M1346" s="65" t="str">
        <f>IFERROR(VLOOKUP(Table1[[#This Row],[Staff ID]],Table2[],2,FALSE),"")</f>
        <v/>
      </c>
      <c r="N1346" s="211" t="str">
        <f>IFERROR(IF(VLOOKUP(Table1[[#This Row],[Budget Code Description]],Dimentions!$X$6:$AC$97,4,FALSE)="","",VLOOKUP(Table1[[#This Row],[Budget Code Description]],Dimentions!$X$6:$AC$97,4,FALSE)),"")</f>
        <v/>
      </c>
      <c r="O1346" s="65" t="str">
        <f>IFERROR(VLOOKUP(Table1[[#This Row],[Vendor ID]],Table549[],2,FALSE),"")</f>
        <v/>
      </c>
      <c r="P1346" s="63"/>
      <c r="Q1346" s="143" t="str">
        <f>IF(Table1[[#This Row],[Posting Date]]&lt;&gt;"",$D$9,"")</f>
        <v/>
      </c>
      <c r="R1346" s="159" t="str">
        <f>IF(Table1[[#This Row],[Posting Date]]&lt;&gt;"",$D$10,"")</f>
        <v/>
      </c>
      <c r="S1346" s="66"/>
      <c r="T1346" s="63"/>
      <c r="U1346" s="67"/>
      <c r="V1346" s="67"/>
      <c r="W1346" s="67" t="str">
        <f t="shared" si="21"/>
        <v/>
      </c>
      <c r="X1346" s="161" t="str">
        <f>IF(E1346="","",(IF(Table1[[#This Row],[Cur]]="USD",Table1[[#This Row],[Cur_Amount Debit]],Table1[[#This Row],[Cur_Amount Debit]]/Table1[[#This Row],[Exchange Rate]])))</f>
        <v/>
      </c>
      <c r="Y1346" s="161" t="str">
        <f>IF(E1346="","",(IF(Table1[[#This Row],[Cur]]="USD",Table1[[#This Row],[Cur_Amount Credit]],Table1[[#This Row],[Cur_Amount Credit]]/ExchangeRate)))</f>
        <v/>
      </c>
      <c r="Z1346" s="203" t="str">
        <f>IF(E1346="","",(Table1[[#This Row],[Debit USD]]-Table1[[#This Row],[Credit USD]]))</f>
        <v/>
      </c>
      <c r="AA1346" s="122"/>
      <c r="AB1346" s="1"/>
      <c r="AC1346" s="15"/>
      <c r="AD1346" s="15" t="str">
        <f>IF(AND(OR(Table1[[#This Row],[Account]]="15030",Table1[[#This Row],[Account]]="15035",Table1[[#This Row],[Account]]="20150"),Table1[[#This Row],[Vendor ID]]=""),1,"")</f>
        <v/>
      </c>
      <c r="AE1346" s="15"/>
      <c r="AF1346" s="15"/>
      <c r="AG1346" s="15"/>
      <c r="AH1346" s="46" t="str">
        <f>IF(Table1[[#This Row],[Posting Date]]&lt;&gt;"","GJ-"&amp;CountryID,"")</f>
        <v/>
      </c>
      <c r="AI1346" s="59" t="str">
        <f>IF(Table1[[#This Row],[Posting Date]]&lt;&gt;"",Table1[[#This Row],[Posting Date]],"")</f>
        <v/>
      </c>
      <c r="AJ1346" s="46"/>
      <c r="AK1346" s="46" t="str">
        <f>IF(Table1[[#This Row],[Description]]&lt;&gt;"",Table1[[#This Row],[Description]],"")</f>
        <v/>
      </c>
      <c r="AL1346" s="46" t="str">
        <f>IF(Table1[[#This Row],[Posting Date]]&lt;&gt;"",Table1[[#This Row],[Reference Number]],"")</f>
        <v/>
      </c>
      <c r="AM1346" s="46" t="str">
        <f>TRIM(Table1[[#This Row],[Line '#]])</f>
        <v/>
      </c>
      <c r="AN1346" s="46" t="str">
        <f>TRIM(Table1[[#This Row],[Account]])</f>
        <v/>
      </c>
      <c r="AO1346" s="46" t="str">
        <f>IF(Table1[[#This Row],[Posting Date]]&lt;&gt;"",$D$5,"")</f>
        <v/>
      </c>
      <c r="AP1346" s="46" t="str">
        <f>TRIM(Table1[[#This Row],[Departments-Prgrams]])</f>
        <v/>
      </c>
      <c r="AQ1346" s="46" t="str">
        <f>TRIM(Table1[[#This Row],[Grant]])</f>
        <v/>
      </c>
      <c r="AR1346" s="46" t="str">
        <f>TRIM(Table1[[#This Row],[Staff ID]])</f>
        <v/>
      </c>
      <c r="AS1346" s="46" t="str">
        <f>IF(TRIM(Table1[[#This Row],[Budget Code]])=0,"",TRIM(Table1[[#This Row],[Budget Code]]))</f>
        <v/>
      </c>
      <c r="AT1346" s="46" t="str">
        <f>IF(Table1[[#This Row],[Line Description]]&lt;&gt;"",Table1[[#This Row],[Line Description]],"")</f>
        <v/>
      </c>
      <c r="AU1346" s="46" t="str">
        <f>IF(Table1[[#This Row],[Cur_Amount Debit]]&gt;0,ROUND(Table1[[#This Row],[Cur_Amount Debit]],2),"")</f>
        <v/>
      </c>
      <c r="AV1346" s="46" t="str">
        <f>IF(Table1[[#This Row],[Cur_Amount Credit]]&gt;0,ROUND(Table1[[#This Row],[Cur_Amount Credit]],2),"")</f>
        <v/>
      </c>
      <c r="AW1346" s="46" t="str">
        <f>LEFT(Table1[[#This Row],[Cur]],3)</f>
        <v/>
      </c>
      <c r="AX1346" s="59"/>
      <c r="AY1346" s="46"/>
      <c r="AZ1346" s="46" t="str">
        <f>IF(Table1[[#This Row],[Cur]]&lt;&gt;"",IF(Table1[[#This Row],[Cur]]="USD","",ExchangeRate),"")</f>
        <v/>
      </c>
      <c r="BA1346" s="46" t="str">
        <f>IF(Table1[[#This Row],[Grant]]&lt;&gt;"",VLOOKUP(Table1[[#This Row],[Grant]],Grants!B:D,3),"")</f>
        <v/>
      </c>
      <c r="BB1346" s="46" t="str">
        <f>TRIM(Table1[[#This Row],[Vendor ID]])</f>
        <v/>
      </c>
      <c r="BC1346">
        <f>IF(Table1[[#This Row],[Reference Number]]=Q1345,BC1345,BC1345+1)</f>
        <v>2</v>
      </c>
    </row>
    <row r="1347" spans="1:55" ht="11.25" hidden="1" customHeight="1">
      <c r="A1347" s="1"/>
      <c r="B1347" s="88" t="str">
        <f>IF(Table1[[#This Row],[Posting Date]]&lt;&gt;"",IF(Table1[[#This Row],[Reference Number]]=Q1346,B1346+1,1),"")</f>
        <v/>
      </c>
      <c r="C1347" s="61"/>
      <c r="D1347" s="61"/>
      <c r="E1347" s="218"/>
      <c r="F1347" s="143" t="str">
        <f>IFERROR(IF(VLOOKUP(Table1[[#This Row],[Budget Code Description]],Dimentions!$X$6:$AC$132,2,FALSE)="","",VLOOKUP(Table1[[#This Row],[Budget Code Description]],Dimentions!$X$6:$AC$132,2,FALSE)),"")</f>
        <v/>
      </c>
      <c r="G1347" s="143" t="str">
        <f>IFERROR(VLOOKUP(Table1[[#This Row],[Budget Code Description]],Dimentions!$X$6:$AC$132,3,FALSE),"")</f>
        <v/>
      </c>
      <c r="H1347" s="64" t="str">
        <f>IFERROR(VLOOKUP(Table1[[#This Row],[Account]],Dimentions!$S$6:$V$233,2,FALSE),"")</f>
        <v/>
      </c>
      <c r="I1347" s="62">
        <f>_xlfn.NUMBERVALUE(LEFT(Table1[[#This Row],[Account]],1))</f>
        <v>0</v>
      </c>
      <c r="J1347" s="62" t="str">
        <f>IFERROR(VLOOKUP(Table1[[#This Row],[Budget Code Description]],Table6[#All],7,FALSE),"")</f>
        <v/>
      </c>
      <c r="K1347" s="143" t="str">
        <f>IFERROR(VLOOKUP(Table1[[#This Row],[Budget Code Description]],Table6[#All],8,FALSE),"")</f>
        <v/>
      </c>
      <c r="L1347" s="63"/>
      <c r="M1347" s="65" t="str">
        <f>IFERROR(VLOOKUP(Table1[[#This Row],[Staff ID]],Table2[],2,FALSE),"")</f>
        <v/>
      </c>
      <c r="N1347" s="211" t="str">
        <f>IFERROR(IF(VLOOKUP(Table1[[#This Row],[Budget Code Description]],Dimentions!$X$6:$AC$97,4,FALSE)="","",VLOOKUP(Table1[[#This Row],[Budget Code Description]],Dimentions!$X$6:$AC$97,4,FALSE)),"")</f>
        <v/>
      </c>
      <c r="O1347" s="65" t="str">
        <f>IFERROR(VLOOKUP(Table1[[#This Row],[Vendor ID]],Table549[],2,FALSE),"")</f>
        <v/>
      </c>
      <c r="P1347" s="63"/>
      <c r="Q1347" s="143" t="str">
        <f>IF(Table1[[#This Row],[Posting Date]]&lt;&gt;"",$D$9,"")</f>
        <v/>
      </c>
      <c r="R1347" s="159" t="str">
        <f>IF(Table1[[#This Row],[Posting Date]]&lt;&gt;"",$D$10,"")</f>
        <v/>
      </c>
      <c r="S1347" s="66"/>
      <c r="T1347" s="63"/>
      <c r="U1347" s="67"/>
      <c r="V1347" s="67"/>
      <c r="W1347" s="67" t="str">
        <f t="shared" si="21"/>
        <v/>
      </c>
      <c r="X1347" s="161" t="str">
        <f>IF(E1347="","",(IF(Table1[[#This Row],[Cur]]="USD",Table1[[#This Row],[Cur_Amount Debit]],Table1[[#This Row],[Cur_Amount Debit]]/Table1[[#This Row],[Exchange Rate]])))</f>
        <v/>
      </c>
      <c r="Y1347" s="161" t="str">
        <f>IF(E1347="","",(IF(Table1[[#This Row],[Cur]]="USD",Table1[[#This Row],[Cur_Amount Credit]],Table1[[#This Row],[Cur_Amount Credit]]/ExchangeRate)))</f>
        <v/>
      </c>
      <c r="Z1347" s="203" t="str">
        <f>IF(E1347="","",(Table1[[#This Row],[Debit USD]]-Table1[[#This Row],[Credit USD]]))</f>
        <v/>
      </c>
      <c r="AA1347" s="122"/>
      <c r="AB1347" s="1"/>
      <c r="AC1347" s="15"/>
      <c r="AD1347" s="15" t="str">
        <f>IF(AND(OR(Table1[[#This Row],[Account]]="15030",Table1[[#This Row],[Account]]="15035",Table1[[#This Row],[Account]]="20150"),Table1[[#This Row],[Vendor ID]]=""),1,"")</f>
        <v/>
      </c>
      <c r="AE1347" s="15"/>
      <c r="AF1347" s="15"/>
      <c r="AG1347" s="15"/>
      <c r="AH1347" s="46" t="str">
        <f>IF(Table1[[#This Row],[Posting Date]]&lt;&gt;"","GJ-"&amp;CountryID,"")</f>
        <v/>
      </c>
      <c r="AI1347" s="59" t="str">
        <f>IF(Table1[[#This Row],[Posting Date]]&lt;&gt;"",Table1[[#This Row],[Posting Date]],"")</f>
        <v/>
      </c>
      <c r="AJ1347" s="46"/>
      <c r="AK1347" s="46" t="str">
        <f>IF(Table1[[#This Row],[Description]]&lt;&gt;"",Table1[[#This Row],[Description]],"")</f>
        <v/>
      </c>
      <c r="AL1347" s="46" t="str">
        <f>IF(Table1[[#This Row],[Posting Date]]&lt;&gt;"",Table1[[#This Row],[Reference Number]],"")</f>
        <v/>
      </c>
      <c r="AM1347" s="46" t="str">
        <f>TRIM(Table1[[#This Row],[Line '#]])</f>
        <v/>
      </c>
      <c r="AN1347" s="46" t="str">
        <f>TRIM(Table1[[#This Row],[Account]])</f>
        <v/>
      </c>
      <c r="AO1347" s="46" t="str">
        <f>IF(Table1[[#This Row],[Posting Date]]&lt;&gt;"",$D$5,"")</f>
        <v/>
      </c>
      <c r="AP1347" s="46" t="str">
        <f>TRIM(Table1[[#This Row],[Departments-Prgrams]])</f>
        <v/>
      </c>
      <c r="AQ1347" s="46" t="str">
        <f>TRIM(Table1[[#This Row],[Grant]])</f>
        <v/>
      </c>
      <c r="AR1347" s="46" t="str">
        <f>TRIM(Table1[[#This Row],[Staff ID]])</f>
        <v/>
      </c>
      <c r="AS1347" s="46" t="str">
        <f>IF(TRIM(Table1[[#This Row],[Budget Code]])=0,"",TRIM(Table1[[#This Row],[Budget Code]]))</f>
        <v/>
      </c>
      <c r="AT1347" s="46" t="str">
        <f>IF(Table1[[#This Row],[Line Description]]&lt;&gt;"",Table1[[#This Row],[Line Description]],"")</f>
        <v/>
      </c>
      <c r="AU1347" s="46" t="str">
        <f>IF(Table1[[#This Row],[Cur_Amount Debit]]&gt;0,ROUND(Table1[[#This Row],[Cur_Amount Debit]],2),"")</f>
        <v/>
      </c>
      <c r="AV1347" s="46" t="str">
        <f>IF(Table1[[#This Row],[Cur_Amount Credit]]&gt;0,ROUND(Table1[[#This Row],[Cur_Amount Credit]],2),"")</f>
        <v/>
      </c>
      <c r="AW1347" s="46" t="str">
        <f>LEFT(Table1[[#This Row],[Cur]],3)</f>
        <v/>
      </c>
      <c r="AX1347" s="59"/>
      <c r="AY1347" s="46"/>
      <c r="AZ1347" s="46" t="str">
        <f>IF(Table1[[#This Row],[Cur]]&lt;&gt;"",IF(Table1[[#This Row],[Cur]]="USD","",ExchangeRate),"")</f>
        <v/>
      </c>
      <c r="BA1347" s="46" t="str">
        <f>IF(Table1[[#This Row],[Grant]]&lt;&gt;"",VLOOKUP(Table1[[#This Row],[Grant]],Grants!B:D,3),"")</f>
        <v/>
      </c>
      <c r="BB1347" s="46" t="str">
        <f>TRIM(Table1[[#This Row],[Vendor ID]])</f>
        <v/>
      </c>
      <c r="BC1347">
        <f>IF(Table1[[#This Row],[Reference Number]]=Q1346,BC1346,BC1346+1)</f>
        <v>2</v>
      </c>
    </row>
    <row r="1348" spans="1:55" ht="11.25" hidden="1" customHeight="1">
      <c r="A1348" s="1"/>
      <c r="B1348" s="88" t="str">
        <f>IF(Table1[[#This Row],[Posting Date]]&lt;&gt;"",IF(Table1[[#This Row],[Reference Number]]=Q1347,B1347+1,1),"")</f>
        <v/>
      </c>
      <c r="C1348" s="61"/>
      <c r="D1348" s="61"/>
      <c r="E1348" s="218"/>
      <c r="F1348" s="143" t="str">
        <f>IFERROR(IF(VLOOKUP(Table1[[#This Row],[Budget Code Description]],Dimentions!$X$6:$AC$132,2,FALSE)="","",VLOOKUP(Table1[[#This Row],[Budget Code Description]],Dimentions!$X$6:$AC$132,2,FALSE)),"")</f>
        <v/>
      </c>
      <c r="G1348" s="143" t="str">
        <f>IFERROR(VLOOKUP(Table1[[#This Row],[Budget Code Description]],Dimentions!$X$6:$AC$132,3,FALSE),"")</f>
        <v/>
      </c>
      <c r="H1348" s="64" t="str">
        <f>IFERROR(VLOOKUP(Table1[[#This Row],[Account]],Dimentions!$S$6:$V$233,2,FALSE),"")</f>
        <v/>
      </c>
      <c r="I1348" s="62">
        <f>_xlfn.NUMBERVALUE(LEFT(Table1[[#This Row],[Account]],1))</f>
        <v>0</v>
      </c>
      <c r="J1348" s="62" t="str">
        <f>IFERROR(VLOOKUP(Table1[[#This Row],[Budget Code Description]],Table6[#All],7,FALSE),"")</f>
        <v/>
      </c>
      <c r="K1348" s="143" t="str">
        <f>IFERROR(VLOOKUP(Table1[[#This Row],[Budget Code Description]],Table6[#All],8,FALSE),"")</f>
        <v/>
      </c>
      <c r="L1348" s="63"/>
      <c r="M1348" s="65" t="str">
        <f>IFERROR(VLOOKUP(Table1[[#This Row],[Staff ID]],Table2[],2,FALSE),"")</f>
        <v/>
      </c>
      <c r="N1348" s="211" t="str">
        <f>IFERROR(IF(VLOOKUP(Table1[[#This Row],[Budget Code Description]],Dimentions!$X$6:$AC$97,4,FALSE)="","",VLOOKUP(Table1[[#This Row],[Budget Code Description]],Dimentions!$X$6:$AC$97,4,FALSE)),"")</f>
        <v/>
      </c>
      <c r="O1348" s="65" t="str">
        <f>IFERROR(VLOOKUP(Table1[[#This Row],[Vendor ID]],Table549[],2,FALSE),"")</f>
        <v/>
      </c>
      <c r="P1348" s="63"/>
      <c r="Q1348" s="143" t="str">
        <f>IF(Table1[[#This Row],[Posting Date]]&lt;&gt;"",$D$9,"")</f>
        <v/>
      </c>
      <c r="R1348" s="159" t="str">
        <f>IF(Table1[[#This Row],[Posting Date]]&lt;&gt;"",$D$10,"")</f>
        <v/>
      </c>
      <c r="S1348" s="66"/>
      <c r="T1348" s="63"/>
      <c r="U1348" s="67"/>
      <c r="V1348" s="67"/>
      <c r="W1348" s="67" t="str">
        <f t="shared" si="21"/>
        <v/>
      </c>
      <c r="X1348" s="161" t="str">
        <f>IF(E1348="","",(IF(Table1[[#This Row],[Cur]]="USD",Table1[[#This Row],[Cur_Amount Debit]],Table1[[#This Row],[Cur_Amount Debit]]/Table1[[#This Row],[Exchange Rate]])))</f>
        <v/>
      </c>
      <c r="Y1348" s="161" t="str">
        <f>IF(E1348="","",(IF(Table1[[#This Row],[Cur]]="USD",Table1[[#This Row],[Cur_Amount Credit]],Table1[[#This Row],[Cur_Amount Credit]]/ExchangeRate)))</f>
        <v/>
      </c>
      <c r="Z1348" s="203" t="str">
        <f>IF(E1348="","",(Table1[[#This Row],[Debit USD]]-Table1[[#This Row],[Credit USD]]))</f>
        <v/>
      </c>
      <c r="AA1348" s="122"/>
      <c r="AB1348" s="1"/>
      <c r="AC1348" s="15"/>
      <c r="AD1348" s="15" t="str">
        <f>IF(AND(OR(Table1[[#This Row],[Account]]="15030",Table1[[#This Row],[Account]]="15035",Table1[[#This Row],[Account]]="20150"),Table1[[#This Row],[Vendor ID]]=""),1,"")</f>
        <v/>
      </c>
      <c r="AE1348" s="15"/>
      <c r="AF1348" s="15"/>
      <c r="AG1348" s="15"/>
      <c r="AH1348" s="46" t="str">
        <f>IF(Table1[[#This Row],[Posting Date]]&lt;&gt;"","GJ-"&amp;CountryID,"")</f>
        <v/>
      </c>
      <c r="AI1348" s="59" t="str">
        <f>IF(Table1[[#This Row],[Posting Date]]&lt;&gt;"",Table1[[#This Row],[Posting Date]],"")</f>
        <v/>
      </c>
      <c r="AJ1348" s="46"/>
      <c r="AK1348" s="46" t="str">
        <f>IF(Table1[[#This Row],[Description]]&lt;&gt;"",Table1[[#This Row],[Description]],"")</f>
        <v/>
      </c>
      <c r="AL1348" s="46" t="str">
        <f>IF(Table1[[#This Row],[Posting Date]]&lt;&gt;"",Table1[[#This Row],[Reference Number]],"")</f>
        <v/>
      </c>
      <c r="AM1348" s="46" t="str">
        <f>TRIM(Table1[[#This Row],[Line '#]])</f>
        <v/>
      </c>
      <c r="AN1348" s="46" t="str">
        <f>TRIM(Table1[[#This Row],[Account]])</f>
        <v/>
      </c>
      <c r="AO1348" s="46" t="str">
        <f>IF(Table1[[#This Row],[Posting Date]]&lt;&gt;"",$D$5,"")</f>
        <v/>
      </c>
      <c r="AP1348" s="46" t="str">
        <f>TRIM(Table1[[#This Row],[Departments-Prgrams]])</f>
        <v/>
      </c>
      <c r="AQ1348" s="46" t="str">
        <f>TRIM(Table1[[#This Row],[Grant]])</f>
        <v/>
      </c>
      <c r="AR1348" s="46" t="str">
        <f>TRIM(Table1[[#This Row],[Staff ID]])</f>
        <v/>
      </c>
      <c r="AS1348" s="46" t="str">
        <f>IF(TRIM(Table1[[#This Row],[Budget Code]])=0,"",TRIM(Table1[[#This Row],[Budget Code]]))</f>
        <v/>
      </c>
      <c r="AT1348" s="46" t="str">
        <f>IF(Table1[[#This Row],[Line Description]]&lt;&gt;"",Table1[[#This Row],[Line Description]],"")</f>
        <v/>
      </c>
      <c r="AU1348" s="46" t="str">
        <f>IF(Table1[[#This Row],[Cur_Amount Debit]]&gt;0,ROUND(Table1[[#This Row],[Cur_Amount Debit]],2),"")</f>
        <v/>
      </c>
      <c r="AV1348" s="46" t="str">
        <f>IF(Table1[[#This Row],[Cur_Amount Credit]]&gt;0,ROUND(Table1[[#This Row],[Cur_Amount Credit]],2),"")</f>
        <v/>
      </c>
      <c r="AW1348" s="46" t="str">
        <f>LEFT(Table1[[#This Row],[Cur]],3)</f>
        <v/>
      </c>
      <c r="AX1348" s="59"/>
      <c r="AY1348" s="46"/>
      <c r="AZ1348" s="46" t="str">
        <f>IF(Table1[[#This Row],[Cur]]&lt;&gt;"",IF(Table1[[#This Row],[Cur]]="USD","",ExchangeRate),"")</f>
        <v/>
      </c>
      <c r="BA1348" s="46" t="str">
        <f>IF(Table1[[#This Row],[Grant]]&lt;&gt;"",VLOOKUP(Table1[[#This Row],[Grant]],Grants!B:D,3),"")</f>
        <v/>
      </c>
      <c r="BB1348" s="46" t="str">
        <f>TRIM(Table1[[#This Row],[Vendor ID]])</f>
        <v/>
      </c>
      <c r="BC1348">
        <f>IF(Table1[[#This Row],[Reference Number]]=Q1347,BC1347,BC1347+1)</f>
        <v>2</v>
      </c>
    </row>
    <row r="1349" spans="1:55" ht="11.25" hidden="1" customHeight="1">
      <c r="A1349" s="1"/>
      <c r="B1349" s="88" t="str">
        <f>IF(Table1[[#This Row],[Posting Date]]&lt;&gt;"",IF(Table1[[#This Row],[Reference Number]]=Q1348,B1348+1,1),"")</f>
        <v/>
      </c>
      <c r="C1349" s="61"/>
      <c r="D1349" s="61"/>
      <c r="E1349" s="218"/>
      <c r="F1349" s="143" t="str">
        <f>IFERROR(IF(VLOOKUP(Table1[[#This Row],[Budget Code Description]],Dimentions!$X$6:$AC$132,2,FALSE)="","",VLOOKUP(Table1[[#This Row],[Budget Code Description]],Dimentions!$X$6:$AC$132,2,FALSE)),"")</f>
        <v/>
      </c>
      <c r="G1349" s="143" t="str">
        <f>IFERROR(VLOOKUP(Table1[[#This Row],[Budget Code Description]],Dimentions!$X$6:$AC$132,3,FALSE),"")</f>
        <v/>
      </c>
      <c r="H1349" s="64" t="str">
        <f>IFERROR(VLOOKUP(Table1[[#This Row],[Account]],Dimentions!$S$6:$V$233,2,FALSE),"")</f>
        <v/>
      </c>
      <c r="I1349" s="62">
        <f>_xlfn.NUMBERVALUE(LEFT(Table1[[#This Row],[Account]],1))</f>
        <v>0</v>
      </c>
      <c r="J1349" s="62" t="str">
        <f>IFERROR(VLOOKUP(Table1[[#This Row],[Budget Code Description]],Table6[#All],7,FALSE),"")</f>
        <v/>
      </c>
      <c r="K1349" s="143" t="str">
        <f>IFERROR(VLOOKUP(Table1[[#This Row],[Budget Code Description]],Table6[#All],8,FALSE),"")</f>
        <v/>
      </c>
      <c r="L1349" s="63"/>
      <c r="M1349" s="65" t="str">
        <f>IFERROR(VLOOKUP(Table1[[#This Row],[Staff ID]],Table2[],2,FALSE),"")</f>
        <v/>
      </c>
      <c r="N1349" s="211" t="str">
        <f>IFERROR(IF(VLOOKUP(Table1[[#This Row],[Budget Code Description]],Dimentions!$X$6:$AC$97,4,FALSE)="","",VLOOKUP(Table1[[#This Row],[Budget Code Description]],Dimentions!$X$6:$AC$97,4,FALSE)),"")</f>
        <v/>
      </c>
      <c r="O1349" s="65" t="str">
        <f>IFERROR(VLOOKUP(Table1[[#This Row],[Vendor ID]],Table549[],2,FALSE),"")</f>
        <v/>
      </c>
      <c r="P1349" s="63"/>
      <c r="Q1349" s="143" t="str">
        <f>IF(Table1[[#This Row],[Posting Date]]&lt;&gt;"",$D$9,"")</f>
        <v/>
      </c>
      <c r="R1349" s="159" t="str">
        <f>IF(Table1[[#This Row],[Posting Date]]&lt;&gt;"",$D$10,"")</f>
        <v/>
      </c>
      <c r="S1349" s="66"/>
      <c r="T1349" s="63"/>
      <c r="U1349" s="67"/>
      <c r="V1349" s="67"/>
      <c r="W1349" s="67" t="str">
        <f t="shared" si="21"/>
        <v/>
      </c>
      <c r="X1349" s="161" t="str">
        <f>IF(E1349="","",(IF(Table1[[#This Row],[Cur]]="USD",Table1[[#This Row],[Cur_Amount Debit]],Table1[[#This Row],[Cur_Amount Debit]]/Table1[[#This Row],[Exchange Rate]])))</f>
        <v/>
      </c>
      <c r="Y1349" s="161" t="str">
        <f>IF(E1349="","",(IF(Table1[[#This Row],[Cur]]="USD",Table1[[#This Row],[Cur_Amount Credit]],Table1[[#This Row],[Cur_Amount Credit]]/ExchangeRate)))</f>
        <v/>
      </c>
      <c r="Z1349" s="203" t="str">
        <f>IF(E1349="","",(Table1[[#This Row],[Debit USD]]-Table1[[#This Row],[Credit USD]]))</f>
        <v/>
      </c>
      <c r="AA1349" s="122"/>
      <c r="AB1349" s="1"/>
      <c r="AC1349" s="15"/>
      <c r="AD1349" s="15" t="str">
        <f>IF(AND(OR(Table1[[#This Row],[Account]]="15030",Table1[[#This Row],[Account]]="15035",Table1[[#This Row],[Account]]="20150"),Table1[[#This Row],[Vendor ID]]=""),1,"")</f>
        <v/>
      </c>
      <c r="AE1349" s="15"/>
      <c r="AF1349" s="15"/>
      <c r="AG1349" s="15"/>
      <c r="AH1349" s="46" t="str">
        <f>IF(Table1[[#This Row],[Posting Date]]&lt;&gt;"","GJ-"&amp;CountryID,"")</f>
        <v/>
      </c>
      <c r="AI1349" s="59" t="str">
        <f>IF(Table1[[#This Row],[Posting Date]]&lt;&gt;"",Table1[[#This Row],[Posting Date]],"")</f>
        <v/>
      </c>
      <c r="AJ1349" s="46"/>
      <c r="AK1349" s="46" t="str">
        <f>IF(Table1[[#This Row],[Description]]&lt;&gt;"",Table1[[#This Row],[Description]],"")</f>
        <v/>
      </c>
      <c r="AL1349" s="46" t="str">
        <f>IF(Table1[[#This Row],[Posting Date]]&lt;&gt;"",Table1[[#This Row],[Reference Number]],"")</f>
        <v/>
      </c>
      <c r="AM1349" s="46" t="str">
        <f>TRIM(Table1[[#This Row],[Line '#]])</f>
        <v/>
      </c>
      <c r="AN1349" s="46" t="str">
        <f>TRIM(Table1[[#This Row],[Account]])</f>
        <v/>
      </c>
      <c r="AO1349" s="46" t="str">
        <f>IF(Table1[[#This Row],[Posting Date]]&lt;&gt;"",$D$5,"")</f>
        <v/>
      </c>
      <c r="AP1349" s="46" t="str">
        <f>TRIM(Table1[[#This Row],[Departments-Prgrams]])</f>
        <v/>
      </c>
      <c r="AQ1349" s="46" t="str">
        <f>TRIM(Table1[[#This Row],[Grant]])</f>
        <v/>
      </c>
      <c r="AR1349" s="46" t="str">
        <f>TRIM(Table1[[#This Row],[Staff ID]])</f>
        <v/>
      </c>
      <c r="AS1349" s="46" t="str">
        <f>IF(TRIM(Table1[[#This Row],[Budget Code]])=0,"",TRIM(Table1[[#This Row],[Budget Code]]))</f>
        <v/>
      </c>
      <c r="AT1349" s="46" t="str">
        <f>IF(Table1[[#This Row],[Line Description]]&lt;&gt;"",Table1[[#This Row],[Line Description]],"")</f>
        <v/>
      </c>
      <c r="AU1349" s="46" t="str">
        <f>IF(Table1[[#This Row],[Cur_Amount Debit]]&gt;0,ROUND(Table1[[#This Row],[Cur_Amount Debit]],2),"")</f>
        <v/>
      </c>
      <c r="AV1349" s="46" t="str">
        <f>IF(Table1[[#This Row],[Cur_Amount Credit]]&gt;0,ROUND(Table1[[#This Row],[Cur_Amount Credit]],2),"")</f>
        <v/>
      </c>
      <c r="AW1349" s="46" t="str">
        <f>LEFT(Table1[[#This Row],[Cur]],3)</f>
        <v/>
      </c>
      <c r="AX1349" s="59"/>
      <c r="AY1349" s="46"/>
      <c r="AZ1349" s="46" t="str">
        <f>IF(Table1[[#This Row],[Cur]]&lt;&gt;"",IF(Table1[[#This Row],[Cur]]="USD","",ExchangeRate),"")</f>
        <v/>
      </c>
      <c r="BA1349" s="46" t="str">
        <f>IF(Table1[[#This Row],[Grant]]&lt;&gt;"",VLOOKUP(Table1[[#This Row],[Grant]],Grants!B:D,3),"")</f>
        <v/>
      </c>
      <c r="BB1349" s="46" t="str">
        <f>TRIM(Table1[[#This Row],[Vendor ID]])</f>
        <v/>
      </c>
      <c r="BC1349">
        <f>IF(Table1[[#This Row],[Reference Number]]=Q1348,BC1348,BC1348+1)</f>
        <v>2</v>
      </c>
    </row>
    <row r="1350" spans="1:55" ht="11.25" hidden="1" customHeight="1">
      <c r="A1350" s="1"/>
      <c r="B1350" s="88" t="str">
        <f>IF(Table1[[#This Row],[Posting Date]]&lt;&gt;"",IF(Table1[[#This Row],[Reference Number]]=Q1349,B1349+1,1),"")</f>
        <v/>
      </c>
      <c r="C1350" s="61"/>
      <c r="D1350" s="61"/>
      <c r="E1350" s="218"/>
      <c r="F1350" s="143" t="str">
        <f>IFERROR(IF(VLOOKUP(Table1[[#This Row],[Budget Code Description]],Dimentions!$X$6:$AC$132,2,FALSE)="","",VLOOKUP(Table1[[#This Row],[Budget Code Description]],Dimentions!$X$6:$AC$132,2,FALSE)),"")</f>
        <v/>
      </c>
      <c r="G1350" s="143" t="str">
        <f>IFERROR(VLOOKUP(Table1[[#This Row],[Budget Code Description]],Dimentions!$X$6:$AC$132,3,FALSE),"")</f>
        <v/>
      </c>
      <c r="H1350" s="64" t="str">
        <f>IFERROR(VLOOKUP(Table1[[#This Row],[Account]],Dimentions!$S$6:$V$233,2,FALSE),"")</f>
        <v/>
      </c>
      <c r="I1350" s="62">
        <f>_xlfn.NUMBERVALUE(LEFT(Table1[[#This Row],[Account]],1))</f>
        <v>0</v>
      </c>
      <c r="J1350" s="62" t="str">
        <f>IFERROR(VLOOKUP(Table1[[#This Row],[Budget Code Description]],Table6[#All],7,FALSE),"")</f>
        <v/>
      </c>
      <c r="K1350" s="143" t="str">
        <f>IFERROR(VLOOKUP(Table1[[#This Row],[Budget Code Description]],Table6[#All],8,FALSE),"")</f>
        <v/>
      </c>
      <c r="L1350" s="63"/>
      <c r="M1350" s="65" t="str">
        <f>IFERROR(VLOOKUP(Table1[[#This Row],[Staff ID]],Table2[],2,FALSE),"")</f>
        <v/>
      </c>
      <c r="N1350" s="211" t="str">
        <f>IFERROR(IF(VLOOKUP(Table1[[#This Row],[Budget Code Description]],Dimentions!$X$6:$AC$97,4,FALSE)="","",VLOOKUP(Table1[[#This Row],[Budget Code Description]],Dimentions!$X$6:$AC$97,4,FALSE)),"")</f>
        <v/>
      </c>
      <c r="O1350" s="65" t="str">
        <f>IFERROR(VLOOKUP(Table1[[#This Row],[Vendor ID]],Table549[],2,FALSE),"")</f>
        <v/>
      </c>
      <c r="P1350" s="63"/>
      <c r="Q1350" s="143" t="str">
        <f>IF(Table1[[#This Row],[Posting Date]]&lt;&gt;"",$D$9,"")</f>
        <v/>
      </c>
      <c r="R1350" s="159" t="str">
        <f>IF(Table1[[#This Row],[Posting Date]]&lt;&gt;"",$D$10,"")</f>
        <v/>
      </c>
      <c r="S1350" s="66"/>
      <c r="T1350" s="63"/>
      <c r="U1350" s="67"/>
      <c r="V1350" s="67"/>
      <c r="W1350" s="67" t="str">
        <f t="shared" si="21"/>
        <v/>
      </c>
      <c r="X1350" s="161" t="str">
        <f>IF(E1350="","",(IF(Table1[[#This Row],[Cur]]="USD",Table1[[#This Row],[Cur_Amount Debit]],Table1[[#This Row],[Cur_Amount Debit]]/Table1[[#This Row],[Exchange Rate]])))</f>
        <v/>
      </c>
      <c r="Y1350" s="161" t="str">
        <f>IF(E1350="","",(IF(Table1[[#This Row],[Cur]]="USD",Table1[[#This Row],[Cur_Amount Credit]],Table1[[#This Row],[Cur_Amount Credit]]/ExchangeRate)))</f>
        <v/>
      </c>
      <c r="Z1350" s="203" t="str">
        <f>IF(E1350="","",(Table1[[#This Row],[Debit USD]]-Table1[[#This Row],[Credit USD]]))</f>
        <v/>
      </c>
      <c r="AA1350" s="122"/>
      <c r="AB1350" s="1"/>
      <c r="AC1350" s="15"/>
      <c r="AD1350" s="15" t="str">
        <f>IF(AND(OR(Table1[[#This Row],[Account]]="15030",Table1[[#This Row],[Account]]="15035",Table1[[#This Row],[Account]]="20150"),Table1[[#This Row],[Vendor ID]]=""),1,"")</f>
        <v/>
      </c>
      <c r="AE1350" s="15"/>
      <c r="AF1350" s="15"/>
      <c r="AG1350" s="15"/>
      <c r="AH1350" s="46" t="str">
        <f>IF(Table1[[#This Row],[Posting Date]]&lt;&gt;"","GJ-"&amp;CountryID,"")</f>
        <v/>
      </c>
      <c r="AI1350" s="59" t="str">
        <f>IF(Table1[[#This Row],[Posting Date]]&lt;&gt;"",Table1[[#This Row],[Posting Date]],"")</f>
        <v/>
      </c>
      <c r="AJ1350" s="46"/>
      <c r="AK1350" s="46" t="str">
        <f>IF(Table1[[#This Row],[Description]]&lt;&gt;"",Table1[[#This Row],[Description]],"")</f>
        <v/>
      </c>
      <c r="AL1350" s="46" t="str">
        <f>IF(Table1[[#This Row],[Posting Date]]&lt;&gt;"",Table1[[#This Row],[Reference Number]],"")</f>
        <v/>
      </c>
      <c r="AM1350" s="46" t="str">
        <f>TRIM(Table1[[#This Row],[Line '#]])</f>
        <v/>
      </c>
      <c r="AN1350" s="46" t="str">
        <f>TRIM(Table1[[#This Row],[Account]])</f>
        <v/>
      </c>
      <c r="AO1350" s="46" t="str">
        <f>IF(Table1[[#This Row],[Posting Date]]&lt;&gt;"",$D$5,"")</f>
        <v/>
      </c>
      <c r="AP1350" s="46" t="str">
        <f>TRIM(Table1[[#This Row],[Departments-Prgrams]])</f>
        <v/>
      </c>
      <c r="AQ1350" s="46" t="str">
        <f>TRIM(Table1[[#This Row],[Grant]])</f>
        <v/>
      </c>
      <c r="AR1350" s="46" t="str">
        <f>TRIM(Table1[[#This Row],[Staff ID]])</f>
        <v/>
      </c>
      <c r="AS1350" s="46" t="str">
        <f>IF(TRIM(Table1[[#This Row],[Budget Code]])=0,"",TRIM(Table1[[#This Row],[Budget Code]]))</f>
        <v/>
      </c>
      <c r="AT1350" s="46" t="str">
        <f>IF(Table1[[#This Row],[Line Description]]&lt;&gt;"",Table1[[#This Row],[Line Description]],"")</f>
        <v/>
      </c>
      <c r="AU1350" s="46" t="str">
        <f>IF(Table1[[#This Row],[Cur_Amount Debit]]&gt;0,ROUND(Table1[[#This Row],[Cur_Amount Debit]],2),"")</f>
        <v/>
      </c>
      <c r="AV1350" s="46" t="str">
        <f>IF(Table1[[#This Row],[Cur_Amount Credit]]&gt;0,ROUND(Table1[[#This Row],[Cur_Amount Credit]],2),"")</f>
        <v/>
      </c>
      <c r="AW1350" s="46" t="str">
        <f>LEFT(Table1[[#This Row],[Cur]],3)</f>
        <v/>
      </c>
      <c r="AX1350" s="59"/>
      <c r="AY1350" s="46"/>
      <c r="AZ1350" s="46" t="str">
        <f>IF(Table1[[#This Row],[Cur]]&lt;&gt;"",IF(Table1[[#This Row],[Cur]]="USD","",ExchangeRate),"")</f>
        <v/>
      </c>
      <c r="BA1350" s="46" t="str">
        <f>IF(Table1[[#This Row],[Grant]]&lt;&gt;"",VLOOKUP(Table1[[#This Row],[Grant]],Grants!B:D,3),"")</f>
        <v/>
      </c>
      <c r="BB1350" s="46" t="str">
        <f>TRIM(Table1[[#This Row],[Vendor ID]])</f>
        <v/>
      </c>
      <c r="BC1350">
        <f>IF(Table1[[#This Row],[Reference Number]]=Q1349,BC1349,BC1349+1)</f>
        <v>2</v>
      </c>
    </row>
    <row r="1351" spans="1:55" ht="11.25" hidden="1" customHeight="1">
      <c r="A1351" s="1"/>
      <c r="B1351" s="88" t="str">
        <f>IF(Table1[[#This Row],[Posting Date]]&lt;&gt;"",IF(Table1[[#This Row],[Reference Number]]=Q1350,B1350+1,1),"")</f>
        <v/>
      </c>
      <c r="C1351" s="61"/>
      <c r="D1351" s="61"/>
      <c r="E1351" s="218"/>
      <c r="F1351" s="143" t="str">
        <f>IFERROR(IF(VLOOKUP(Table1[[#This Row],[Budget Code Description]],Dimentions!$X$6:$AC$132,2,FALSE)="","",VLOOKUP(Table1[[#This Row],[Budget Code Description]],Dimentions!$X$6:$AC$132,2,FALSE)),"")</f>
        <v/>
      </c>
      <c r="G1351" s="143" t="str">
        <f>IFERROR(VLOOKUP(Table1[[#This Row],[Budget Code Description]],Dimentions!$X$6:$AC$132,3,FALSE),"")</f>
        <v/>
      </c>
      <c r="H1351" s="64" t="str">
        <f>IFERROR(VLOOKUP(Table1[[#This Row],[Account]],Dimentions!$S$6:$V$233,2,FALSE),"")</f>
        <v/>
      </c>
      <c r="I1351" s="62">
        <f>_xlfn.NUMBERVALUE(LEFT(Table1[[#This Row],[Account]],1))</f>
        <v>0</v>
      </c>
      <c r="J1351" s="62" t="str">
        <f>IFERROR(VLOOKUP(Table1[[#This Row],[Budget Code Description]],Table6[#All],7,FALSE),"")</f>
        <v/>
      </c>
      <c r="K1351" s="143" t="str">
        <f>IFERROR(VLOOKUP(Table1[[#This Row],[Budget Code Description]],Table6[#All],8,FALSE),"")</f>
        <v/>
      </c>
      <c r="L1351" s="63"/>
      <c r="M1351" s="65" t="str">
        <f>IFERROR(VLOOKUP(Table1[[#This Row],[Staff ID]],Table2[],2,FALSE),"")</f>
        <v/>
      </c>
      <c r="N1351" s="211" t="str">
        <f>IFERROR(IF(VLOOKUP(Table1[[#This Row],[Budget Code Description]],Dimentions!$X$6:$AC$97,4,FALSE)="","",VLOOKUP(Table1[[#This Row],[Budget Code Description]],Dimentions!$X$6:$AC$97,4,FALSE)),"")</f>
        <v/>
      </c>
      <c r="O1351" s="65" t="str">
        <f>IFERROR(VLOOKUP(Table1[[#This Row],[Vendor ID]],Table549[],2,FALSE),"")</f>
        <v/>
      </c>
      <c r="P1351" s="63"/>
      <c r="Q1351" s="143" t="str">
        <f>IF(Table1[[#This Row],[Posting Date]]&lt;&gt;"",$D$9,"")</f>
        <v/>
      </c>
      <c r="R1351" s="159" t="str">
        <f>IF(Table1[[#This Row],[Posting Date]]&lt;&gt;"",$D$10,"")</f>
        <v/>
      </c>
      <c r="S1351" s="66"/>
      <c r="T1351" s="63"/>
      <c r="U1351" s="67"/>
      <c r="V1351" s="67"/>
      <c r="W1351" s="67" t="str">
        <f t="shared" si="21"/>
        <v/>
      </c>
      <c r="X1351" s="161" t="str">
        <f>IF(E1351="","",(IF(Table1[[#This Row],[Cur]]="USD",Table1[[#This Row],[Cur_Amount Debit]],Table1[[#This Row],[Cur_Amount Debit]]/Table1[[#This Row],[Exchange Rate]])))</f>
        <v/>
      </c>
      <c r="Y1351" s="161" t="str">
        <f>IF(E1351="","",(IF(Table1[[#This Row],[Cur]]="USD",Table1[[#This Row],[Cur_Amount Credit]],Table1[[#This Row],[Cur_Amount Credit]]/ExchangeRate)))</f>
        <v/>
      </c>
      <c r="Z1351" s="203" t="str">
        <f>IF(E1351="","",(Table1[[#This Row],[Debit USD]]-Table1[[#This Row],[Credit USD]]))</f>
        <v/>
      </c>
      <c r="AA1351" s="122"/>
      <c r="AB1351" s="1"/>
      <c r="AC1351" s="15"/>
      <c r="AD1351" s="15" t="str">
        <f>IF(AND(OR(Table1[[#This Row],[Account]]="15030",Table1[[#This Row],[Account]]="15035",Table1[[#This Row],[Account]]="20150"),Table1[[#This Row],[Vendor ID]]=""),1,"")</f>
        <v/>
      </c>
      <c r="AE1351" s="15"/>
      <c r="AF1351" s="15"/>
      <c r="AG1351" s="15"/>
      <c r="AH1351" s="46" t="str">
        <f>IF(Table1[[#This Row],[Posting Date]]&lt;&gt;"","GJ-"&amp;CountryID,"")</f>
        <v/>
      </c>
      <c r="AI1351" s="59" t="str">
        <f>IF(Table1[[#This Row],[Posting Date]]&lt;&gt;"",Table1[[#This Row],[Posting Date]],"")</f>
        <v/>
      </c>
      <c r="AJ1351" s="46"/>
      <c r="AK1351" s="46" t="str">
        <f>IF(Table1[[#This Row],[Description]]&lt;&gt;"",Table1[[#This Row],[Description]],"")</f>
        <v/>
      </c>
      <c r="AL1351" s="46" t="str">
        <f>IF(Table1[[#This Row],[Posting Date]]&lt;&gt;"",Table1[[#This Row],[Reference Number]],"")</f>
        <v/>
      </c>
      <c r="AM1351" s="46" t="str">
        <f>TRIM(Table1[[#This Row],[Line '#]])</f>
        <v/>
      </c>
      <c r="AN1351" s="46" t="str">
        <f>TRIM(Table1[[#This Row],[Account]])</f>
        <v/>
      </c>
      <c r="AO1351" s="46" t="str">
        <f>IF(Table1[[#This Row],[Posting Date]]&lt;&gt;"",$D$5,"")</f>
        <v/>
      </c>
      <c r="AP1351" s="46" t="str">
        <f>TRIM(Table1[[#This Row],[Departments-Prgrams]])</f>
        <v/>
      </c>
      <c r="AQ1351" s="46" t="str">
        <f>TRIM(Table1[[#This Row],[Grant]])</f>
        <v/>
      </c>
      <c r="AR1351" s="46" t="str">
        <f>TRIM(Table1[[#This Row],[Staff ID]])</f>
        <v/>
      </c>
      <c r="AS1351" s="46" t="str">
        <f>IF(TRIM(Table1[[#This Row],[Budget Code]])=0,"",TRIM(Table1[[#This Row],[Budget Code]]))</f>
        <v/>
      </c>
      <c r="AT1351" s="46" t="str">
        <f>IF(Table1[[#This Row],[Line Description]]&lt;&gt;"",Table1[[#This Row],[Line Description]],"")</f>
        <v/>
      </c>
      <c r="AU1351" s="46" t="str">
        <f>IF(Table1[[#This Row],[Cur_Amount Debit]]&gt;0,ROUND(Table1[[#This Row],[Cur_Amount Debit]],2),"")</f>
        <v/>
      </c>
      <c r="AV1351" s="46" t="str">
        <f>IF(Table1[[#This Row],[Cur_Amount Credit]]&gt;0,ROUND(Table1[[#This Row],[Cur_Amount Credit]],2),"")</f>
        <v/>
      </c>
      <c r="AW1351" s="46" t="str">
        <f>LEFT(Table1[[#This Row],[Cur]],3)</f>
        <v/>
      </c>
      <c r="AX1351" s="59"/>
      <c r="AY1351" s="46"/>
      <c r="AZ1351" s="46" t="str">
        <f>IF(Table1[[#This Row],[Cur]]&lt;&gt;"",IF(Table1[[#This Row],[Cur]]="USD","",ExchangeRate),"")</f>
        <v/>
      </c>
      <c r="BA1351" s="46" t="str">
        <f>IF(Table1[[#This Row],[Grant]]&lt;&gt;"",VLOOKUP(Table1[[#This Row],[Grant]],Grants!B:D,3),"")</f>
        <v/>
      </c>
      <c r="BB1351" s="46" t="str">
        <f>TRIM(Table1[[#This Row],[Vendor ID]])</f>
        <v/>
      </c>
      <c r="BC1351">
        <f>IF(Table1[[#This Row],[Reference Number]]=Q1350,BC1350,BC1350+1)</f>
        <v>2</v>
      </c>
    </row>
    <row r="1352" spans="1:55" ht="11.25" hidden="1" customHeight="1">
      <c r="A1352" s="1"/>
      <c r="B1352" s="88" t="str">
        <f>IF(Table1[[#This Row],[Posting Date]]&lt;&gt;"",IF(Table1[[#This Row],[Reference Number]]=Q1351,B1351+1,1),"")</f>
        <v/>
      </c>
      <c r="C1352" s="61"/>
      <c r="D1352" s="61"/>
      <c r="E1352" s="218"/>
      <c r="F1352" s="143" t="str">
        <f>IFERROR(IF(VLOOKUP(Table1[[#This Row],[Budget Code Description]],Dimentions!$X$6:$AC$132,2,FALSE)="","",VLOOKUP(Table1[[#This Row],[Budget Code Description]],Dimentions!$X$6:$AC$132,2,FALSE)),"")</f>
        <v/>
      </c>
      <c r="G1352" s="143" t="str">
        <f>IFERROR(VLOOKUP(Table1[[#This Row],[Budget Code Description]],Dimentions!$X$6:$AC$132,3,FALSE),"")</f>
        <v/>
      </c>
      <c r="H1352" s="64" t="str">
        <f>IFERROR(VLOOKUP(Table1[[#This Row],[Account]],Dimentions!$S$6:$V$233,2,FALSE),"")</f>
        <v/>
      </c>
      <c r="I1352" s="62">
        <f>_xlfn.NUMBERVALUE(LEFT(Table1[[#This Row],[Account]],1))</f>
        <v>0</v>
      </c>
      <c r="J1352" s="62" t="str">
        <f>IFERROR(VLOOKUP(Table1[[#This Row],[Budget Code Description]],Table6[#All],7,FALSE),"")</f>
        <v/>
      </c>
      <c r="K1352" s="143" t="str">
        <f>IFERROR(VLOOKUP(Table1[[#This Row],[Budget Code Description]],Table6[#All],8,FALSE),"")</f>
        <v/>
      </c>
      <c r="L1352" s="63"/>
      <c r="M1352" s="65" t="str">
        <f>IFERROR(VLOOKUP(Table1[[#This Row],[Staff ID]],Table2[],2,FALSE),"")</f>
        <v/>
      </c>
      <c r="N1352" s="211" t="str">
        <f>IFERROR(IF(VLOOKUP(Table1[[#This Row],[Budget Code Description]],Dimentions!$X$6:$AC$97,4,FALSE)="","",VLOOKUP(Table1[[#This Row],[Budget Code Description]],Dimentions!$X$6:$AC$97,4,FALSE)),"")</f>
        <v/>
      </c>
      <c r="O1352" s="65" t="str">
        <f>IFERROR(VLOOKUP(Table1[[#This Row],[Vendor ID]],Table549[],2,FALSE),"")</f>
        <v/>
      </c>
      <c r="P1352" s="63"/>
      <c r="Q1352" s="143" t="str">
        <f>IF(Table1[[#This Row],[Posting Date]]&lt;&gt;"",$D$9,"")</f>
        <v/>
      </c>
      <c r="R1352" s="159" t="str">
        <f>IF(Table1[[#This Row],[Posting Date]]&lt;&gt;"",$D$10,"")</f>
        <v/>
      </c>
      <c r="S1352" s="66"/>
      <c r="T1352" s="63"/>
      <c r="U1352" s="67"/>
      <c r="V1352" s="67"/>
      <c r="W1352" s="67" t="str">
        <f t="shared" si="21"/>
        <v/>
      </c>
      <c r="X1352" s="161" t="str">
        <f>IF(E1352="","",(IF(Table1[[#This Row],[Cur]]="USD",Table1[[#This Row],[Cur_Amount Debit]],Table1[[#This Row],[Cur_Amount Debit]]/Table1[[#This Row],[Exchange Rate]])))</f>
        <v/>
      </c>
      <c r="Y1352" s="161" t="str">
        <f>IF(E1352="","",(IF(Table1[[#This Row],[Cur]]="USD",Table1[[#This Row],[Cur_Amount Credit]],Table1[[#This Row],[Cur_Amount Credit]]/ExchangeRate)))</f>
        <v/>
      </c>
      <c r="Z1352" s="203" t="str">
        <f>IF(E1352="","",(Table1[[#This Row],[Debit USD]]-Table1[[#This Row],[Credit USD]]))</f>
        <v/>
      </c>
      <c r="AA1352" s="122"/>
      <c r="AB1352" s="1"/>
      <c r="AC1352" s="15"/>
      <c r="AD1352" s="15" t="str">
        <f>IF(AND(OR(Table1[[#This Row],[Account]]="15030",Table1[[#This Row],[Account]]="15035",Table1[[#This Row],[Account]]="20150"),Table1[[#This Row],[Vendor ID]]=""),1,"")</f>
        <v/>
      </c>
      <c r="AE1352" s="15"/>
      <c r="AF1352" s="15"/>
      <c r="AG1352" s="15"/>
      <c r="AH1352" s="46" t="str">
        <f>IF(Table1[[#This Row],[Posting Date]]&lt;&gt;"","GJ-"&amp;CountryID,"")</f>
        <v/>
      </c>
      <c r="AI1352" s="59" t="str">
        <f>IF(Table1[[#This Row],[Posting Date]]&lt;&gt;"",Table1[[#This Row],[Posting Date]],"")</f>
        <v/>
      </c>
      <c r="AJ1352" s="46"/>
      <c r="AK1352" s="46" t="str">
        <f>IF(Table1[[#This Row],[Description]]&lt;&gt;"",Table1[[#This Row],[Description]],"")</f>
        <v/>
      </c>
      <c r="AL1352" s="46" t="str">
        <f>IF(Table1[[#This Row],[Posting Date]]&lt;&gt;"",Table1[[#This Row],[Reference Number]],"")</f>
        <v/>
      </c>
      <c r="AM1352" s="46" t="str">
        <f>TRIM(Table1[[#This Row],[Line '#]])</f>
        <v/>
      </c>
      <c r="AN1352" s="46" t="str">
        <f>TRIM(Table1[[#This Row],[Account]])</f>
        <v/>
      </c>
      <c r="AO1352" s="46" t="str">
        <f>IF(Table1[[#This Row],[Posting Date]]&lt;&gt;"",$D$5,"")</f>
        <v/>
      </c>
      <c r="AP1352" s="46" t="str">
        <f>TRIM(Table1[[#This Row],[Departments-Prgrams]])</f>
        <v/>
      </c>
      <c r="AQ1352" s="46" t="str">
        <f>TRIM(Table1[[#This Row],[Grant]])</f>
        <v/>
      </c>
      <c r="AR1352" s="46" t="str">
        <f>TRIM(Table1[[#This Row],[Staff ID]])</f>
        <v/>
      </c>
      <c r="AS1352" s="46" t="str">
        <f>IF(TRIM(Table1[[#This Row],[Budget Code]])=0,"",TRIM(Table1[[#This Row],[Budget Code]]))</f>
        <v/>
      </c>
      <c r="AT1352" s="46" t="str">
        <f>IF(Table1[[#This Row],[Line Description]]&lt;&gt;"",Table1[[#This Row],[Line Description]],"")</f>
        <v/>
      </c>
      <c r="AU1352" s="46" t="str">
        <f>IF(Table1[[#This Row],[Cur_Amount Debit]]&gt;0,ROUND(Table1[[#This Row],[Cur_Amount Debit]],2),"")</f>
        <v/>
      </c>
      <c r="AV1352" s="46" t="str">
        <f>IF(Table1[[#This Row],[Cur_Amount Credit]]&gt;0,ROUND(Table1[[#This Row],[Cur_Amount Credit]],2),"")</f>
        <v/>
      </c>
      <c r="AW1352" s="46" t="str">
        <f>LEFT(Table1[[#This Row],[Cur]],3)</f>
        <v/>
      </c>
      <c r="AX1352" s="59"/>
      <c r="AY1352" s="46"/>
      <c r="AZ1352" s="46" t="str">
        <f>IF(Table1[[#This Row],[Cur]]&lt;&gt;"",IF(Table1[[#This Row],[Cur]]="USD","",ExchangeRate),"")</f>
        <v/>
      </c>
      <c r="BA1352" s="46" t="str">
        <f>IF(Table1[[#This Row],[Grant]]&lt;&gt;"",VLOOKUP(Table1[[#This Row],[Grant]],Grants!B:D,3),"")</f>
        <v/>
      </c>
      <c r="BB1352" s="46" t="str">
        <f>TRIM(Table1[[#This Row],[Vendor ID]])</f>
        <v/>
      </c>
      <c r="BC1352">
        <f>IF(Table1[[#This Row],[Reference Number]]=Q1351,BC1351,BC1351+1)</f>
        <v>2</v>
      </c>
    </row>
    <row r="1353" spans="1:55" ht="11.25" hidden="1" customHeight="1">
      <c r="A1353" s="1"/>
      <c r="B1353" s="88" t="str">
        <f>IF(Table1[[#This Row],[Posting Date]]&lt;&gt;"",IF(Table1[[#This Row],[Reference Number]]=Q1352,B1352+1,1),"")</f>
        <v/>
      </c>
      <c r="C1353" s="61"/>
      <c r="D1353" s="61"/>
      <c r="E1353" s="218"/>
      <c r="F1353" s="143" t="str">
        <f>IFERROR(IF(VLOOKUP(Table1[[#This Row],[Budget Code Description]],Dimentions!$X$6:$AC$132,2,FALSE)="","",VLOOKUP(Table1[[#This Row],[Budget Code Description]],Dimentions!$X$6:$AC$132,2,FALSE)),"")</f>
        <v/>
      </c>
      <c r="G1353" s="143" t="str">
        <f>IFERROR(VLOOKUP(Table1[[#This Row],[Budget Code Description]],Dimentions!$X$6:$AC$132,3,FALSE),"")</f>
        <v/>
      </c>
      <c r="H1353" s="64" t="str">
        <f>IFERROR(VLOOKUP(Table1[[#This Row],[Account]],Dimentions!$S$6:$V$233,2,FALSE),"")</f>
        <v/>
      </c>
      <c r="I1353" s="62">
        <f>_xlfn.NUMBERVALUE(LEFT(Table1[[#This Row],[Account]],1))</f>
        <v>0</v>
      </c>
      <c r="J1353" s="62" t="str">
        <f>IFERROR(VLOOKUP(Table1[[#This Row],[Budget Code Description]],Table6[#All],7,FALSE),"")</f>
        <v/>
      </c>
      <c r="K1353" s="143" t="str">
        <f>IFERROR(VLOOKUP(Table1[[#This Row],[Budget Code Description]],Table6[#All],8,FALSE),"")</f>
        <v/>
      </c>
      <c r="L1353" s="63"/>
      <c r="M1353" s="65" t="str">
        <f>IFERROR(VLOOKUP(Table1[[#This Row],[Staff ID]],Table2[],2,FALSE),"")</f>
        <v/>
      </c>
      <c r="N1353" s="211" t="str">
        <f>IFERROR(IF(VLOOKUP(Table1[[#This Row],[Budget Code Description]],Dimentions!$X$6:$AC$97,4,FALSE)="","",VLOOKUP(Table1[[#This Row],[Budget Code Description]],Dimentions!$X$6:$AC$97,4,FALSE)),"")</f>
        <v/>
      </c>
      <c r="O1353" s="65" t="str">
        <f>IFERROR(VLOOKUP(Table1[[#This Row],[Vendor ID]],Table549[],2,FALSE),"")</f>
        <v/>
      </c>
      <c r="P1353" s="63"/>
      <c r="Q1353" s="143" t="str">
        <f>IF(Table1[[#This Row],[Posting Date]]&lt;&gt;"",$D$9,"")</f>
        <v/>
      </c>
      <c r="R1353" s="159" t="str">
        <f>IF(Table1[[#This Row],[Posting Date]]&lt;&gt;"",$D$10,"")</f>
        <v/>
      </c>
      <c r="S1353" s="66"/>
      <c r="T1353" s="63"/>
      <c r="U1353" s="67"/>
      <c r="V1353" s="67"/>
      <c r="W1353" s="67" t="str">
        <f t="shared" si="21"/>
        <v/>
      </c>
      <c r="X1353" s="161" t="str">
        <f>IF(E1353="","",(IF(Table1[[#This Row],[Cur]]="USD",Table1[[#This Row],[Cur_Amount Debit]],Table1[[#This Row],[Cur_Amount Debit]]/Table1[[#This Row],[Exchange Rate]])))</f>
        <v/>
      </c>
      <c r="Y1353" s="161" t="str">
        <f>IF(E1353="","",(IF(Table1[[#This Row],[Cur]]="USD",Table1[[#This Row],[Cur_Amount Credit]],Table1[[#This Row],[Cur_Amount Credit]]/ExchangeRate)))</f>
        <v/>
      </c>
      <c r="Z1353" s="203" t="str">
        <f>IF(E1353="","",(Table1[[#This Row],[Debit USD]]-Table1[[#This Row],[Credit USD]]))</f>
        <v/>
      </c>
      <c r="AA1353" s="122"/>
      <c r="AB1353" s="1"/>
      <c r="AC1353" s="15"/>
      <c r="AD1353" s="15" t="str">
        <f>IF(AND(OR(Table1[[#This Row],[Account]]="15030",Table1[[#This Row],[Account]]="15035",Table1[[#This Row],[Account]]="20150"),Table1[[#This Row],[Vendor ID]]=""),1,"")</f>
        <v/>
      </c>
      <c r="AE1353" s="15"/>
      <c r="AF1353" s="15"/>
      <c r="AG1353" s="15"/>
      <c r="AH1353" s="46" t="str">
        <f>IF(Table1[[#This Row],[Posting Date]]&lt;&gt;"","GJ-"&amp;CountryID,"")</f>
        <v/>
      </c>
      <c r="AI1353" s="59" t="str">
        <f>IF(Table1[[#This Row],[Posting Date]]&lt;&gt;"",Table1[[#This Row],[Posting Date]],"")</f>
        <v/>
      </c>
      <c r="AJ1353" s="46"/>
      <c r="AK1353" s="46" t="str">
        <f>IF(Table1[[#This Row],[Description]]&lt;&gt;"",Table1[[#This Row],[Description]],"")</f>
        <v/>
      </c>
      <c r="AL1353" s="46" t="str">
        <f>IF(Table1[[#This Row],[Posting Date]]&lt;&gt;"",Table1[[#This Row],[Reference Number]],"")</f>
        <v/>
      </c>
      <c r="AM1353" s="46" t="str">
        <f>TRIM(Table1[[#This Row],[Line '#]])</f>
        <v/>
      </c>
      <c r="AN1353" s="46" t="str">
        <f>TRIM(Table1[[#This Row],[Account]])</f>
        <v/>
      </c>
      <c r="AO1353" s="46" t="str">
        <f>IF(Table1[[#This Row],[Posting Date]]&lt;&gt;"",$D$5,"")</f>
        <v/>
      </c>
      <c r="AP1353" s="46" t="str">
        <f>TRIM(Table1[[#This Row],[Departments-Prgrams]])</f>
        <v/>
      </c>
      <c r="AQ1353" s="46" t="str">
        <f>TRIM(Table1[[#This Row],[Grant]])</f>
        <v/>
      </c>
      <c r="AR1353" s="46" t="str">
        <f>TRIM(Table1[[#This Row],[Staff ID]])</f>
        <v/>
      </c>
      <c r="AS1353" s="46" t="str">
        <f>IF(TRIM(Table1[[#This Row],[Budget Code]])=0,"",TRIM(Table1[[#This Row],[Budget Code]]))</f>
        <v/>
      </c>
      <c r="AT1353" s="46" t="str">
        <f>IF(Table1[[#This Row],[Line Description]]&lt;&gt;"",Table1[[#This Row],[Line Description]],"")</f>
        <v/>
      </c>
      <c r="AU1353" s="46" t="str">
        <f>IF(Table1[[#This Row],[Cur_Amount Debit]]&gt;0,ROUND(Table1[[#This Row],[Cur_Amount Debit]],2),"")</f>
        <v/>
      </c>
      <c r="AV1353" s="46" t="str">
        <f>IF(Table1[[#This Row],[Cur_Amount Credit]]&gt;0,ROUND(Table1[[#This Row],[Cur_Amount Credit]],2),"")</f>
        <v/>
      </c>
      <c r="AW1353" s="46" t="str">
        <f>LEFT(Table1[[#This Row],[Cur]],3)</f>
        <v/>
      </c>
      <c r="AX1353" s="59"/>
      <c r="AY1353" s="46"/>
      <c r="AZ1353" s="46" t="str">
        <f>IF(Table1[[#This Row],[Cur]]&lt;&gt;"",IF(Table1[[#This Row],[Cur]]="USD","",ExchangeRate),"")</f>
        <v/>
      </c>
      <c r="BA1353" s="46" t="str">
        <f>IF(Table1[[#This Row],[Grant]]&lt;&gt;"",VLOOKUP(Table1[[#This Row],[Grant]],Grants!B:D,3),"")</f>
        <v/>
      </c>
      <c r="BB1353" s="46" t="str">
        <f>TRIM(Table1[[#This Row],[Vendor ID]])</f>
        <v/>
      </c>
      <c r="BC1353">
        <f>IF(Table1[[#This Row],[Reference Number]]=Q1352,BC1352,BC1352+1)</f>
        <v>2</v>
      </c>
    </row>
    <row r="1354" spans="1:55" ht="11.25" hidden="1" customHeight="1">
      <c r="A1354" s="1"/>
      <c r="B1354" s="88" t="str">
        <f>IF(Table1[[#This Row],[Posting Date]]&lt;&gt;"",IF(Table1[[#This Row],[Reference Number]]=Q1353,B1353+1,1),"")</f>
        <v/>
      </c>
      <c r="C1354" s="61"/>
      <c r="D1354" s="61"/>
      <c r="E1354" s="218"/>
      <c r="F1354" s="143" t="str">
        <f>IFERROR(IF(VLOOKUP(Table1[[#This Row],[Budget Code Description]],Dimentions!$X$6:$AC$132,2,FALSE)="","",VLOOKUP(Table1[[#This Row],[Budget Code Description]],Dimentions!$X$6:$AC$132,2,FALSE)),"")</f>
        <v/>
      </c>
      <c r="G1354" s="143" t="str">
        <f>IFERROR(VLOOKUP(Table1[[#This Row],[Budget Code Description]],Dimentions!$X$6:$AC$132,3,FALSE),"")</f>
        <v/>
      </c>
      <c r="H1354" s="64" t="str">
        <f>IFERROR(VLOOKUP(Table1[[#This Row],[Account]],Dimentions!$S$6:$V$233,2,FALSE),"")</f>
        <v/>
      </c>
      <c r="I1354" s="62">
        <f>_xlfn.NUMBERVALUE(LEFT(Table1[[#This Row],[Account]],1))</f>
        <v>0</v>
      </c>
      <c r="J1354" s="62" t="str">
        <f>IFERROR(VLOOKUP(Table1[[#This Row],[Budget Code Description]],Table6[#All],7,FALSE),"")</f>
        <v/>
      </c>
      <c r="K1354" s="143" t="str">
        <f>IFERROR(VLOOKUP(Table1[[#This Row],[Budget Code Description]],Table6[#All],8,FALSE),"")</f>
        <v/>
      </c>
      <c r="L1354" s="63"/>
      <c r="M1354" s="65" t="str">
        <f>IFERROR(VLOOKUP(Table1[[#This Row],[Staff ID]],Table2[],2,FALSE),"")</f>
        <v/>
      </c>
      <c r="N1354" s="211" t="str">
        <f>IFERROR(IF(VLOOKUP(Table1[[#This Row],[Budget Code Description]],Dimentions!$X$6:$AC$97,4,FALSE)="","",VLOOKUP(Table1[[#This Row],[Budget Code Description]],Dimentions!$X$6:$AC$97,4,FALSE)),"")</f>
        <v/>
      </c>
      <c r="O1354" s="65" t="str">
        <f>IFERROR(VLOOKUP(Table1[[#This Row],[Vendor ID]],Table549[],2,FALSE),"")</f>
        <v/>
      </c>
      <c r="P1354" s="63"/>
      <c r="Q1354" s="143" t="str">
        <f>IF(Table1[[#This Row],[Posting Date]]&lt;&gt;"",$D$9,"")</f>
        <v/>
      </c>
      <c r="R1354" s="159" t="str">
        <f>IF(Table1[[#This Row],[Posting Date]]&lt;&gt;"",$D$10,"")</f>
        <v/>
      </c>
      <c r="S1354" s="66"/>
      <c r="T1354" s="63"/>
      <c r="U1354" s="67"/>
      <c r="V1354" s="67"/>
      <c r="W1354" s="67" t="str">
        <f t="shared" si="21"/>
        <v/>
      </c>
      <c r="X1354" s="161" t="str">
        <f>IF(E1354="","",(IF(Table1[[#This Row],[Cur]]="USD",Table1[[#This Row],[Cur_Amount Debit]],Table1[[#This Row],[Cur_Amount Debit]]/Table1[[#This Row],[Exchange Rate]])))</f>
        <v/>
      </c>
      <c r="Y1354" s="161" t="str">
        <f>IF(E1354="","",(IF(Table1[[#This Row],[Cur]]="USD",Table1[[#This Row],[Cur_Amount Credit]],Table1[[#This Row],[Cur_Amount Credit]]/ExchangeRate)))</f>
        <v/>
      </c>
      <c r="Z1354" s="203" t="str">
        <f>IF(E1354="","",(Table1[[#This Row],[Debit USD]]-Table1[[#This Row],[Credit USD]]))</f>
        <v/>
      </c>
      <c r="AA1354" s="122"/>
      <c r="AB1354" s="1"/>
      <c r="AC1354" s="15"/>
      <c r="AD1354" s="15" t="str">
        <f>IF(AND(OR(Table1[[#This Row],[Account]]="15030",Table1[[#This Row],[Account]]="15035",Table1[[#This Row],[Account]]="20150"),Table1[[#This Row],[Vendor ID]]=""),1,"")</f>
        <v/>
      </c>
      <c r="AE1354" s="15"/>
      <c r="AF1354" s="15"/>
      <c r="AG1354" s="15"/>
      <c r="AH1354" s="46" t="str">
        <f>IF(Table1[[#This Row],[Posting Date]]&lt;&gt;"","GJ-"&amp;CountryID,"")</f>
        <v/>
      </c>
      <c r="AI1354" s="59" t="str">
        <f>IF(Table1[[#This Row],[Posting Date]]&lt;&gt;"",Table1[[#This Row],[Posting Date]],"")</f>
        <v/>
      </c>
      <c r="AJ1354" s="46"/>
      <c r="AK1354" s="46" t="str">
        <f>IF(Table1[[#This Row],[Description]]&lt;&gt;"",Table1[[#This Row],[Description]],"")</f>
        <v/>
      </c>
      <c r="AL1354" s="46" t="str">
        <f>IF(Table1[[#This Row],[Posting Date]]&lt;&gt;"",Table1[[#This Row],[Reference Number]],"")</f>
        <v/>
      </c>
      <c r="AM1354" s="46" t="str">
        <f>TRIM(Table1[[#This Row],[Line '#]])</f>
        <v/>
      </c>
      <c r="AN1354" s="46" t="str">
        <f>TRIM(Table1[[#This Row],[Account]])</f>
        <v/>
      </c>
      <c r="AO1354" s="46" t="str">
        <f>IF(Table1[[#This Row],[Posting Date]]&lt;&gt;"",$D$5,"")</f>
        <v/>
      </c>
      <c r="AP1354" s="46" t="str">
        <f>TRIM(Table1[[#This Row],[Departments-Prgrams]])</f>
        <v/>
      </c>
      <c r="AQ1354" s="46" t="str">
        <f>TRIM(Table1[[#This Row],[Grant]])</f>
        <v/>
      </c>
      <c r="AR1354" s="46" t="str">
        <f>TRIM(Table1[[#This Row],[Staff ID]])</f>
        <v/>
      </c>
      <c r="AS1354" s="46" t="str">
        <f>IF(TRIM(Table1[[#This Row],[Budget Code]])=0,"",TRIM(Table1[[#This Row],[Budget Code]]))</f>
        <v/>
      </c>
      <c r="AT1354" s="46" t="str">
        <f>IF(Table1[[#This Row],[Line Description]]&lt;&gt;"",Table1[[#This Row],[Line Description]],"")</f>
        <v/>
      </c>
      <c r="AU1354" s="46" t="str">
        <f>IF(Table1[[#This Row],[Cur_Amount Debit]]&gt;0,ROUND(Table1[[#This Row],[Cur_Amount Debit]],2),"")</f>
        <v/>
      </c>
      <c r="AV1354" s="46" t="str">
        <f>IF(Table1[[#This Row],[Cur_Amount Credit]]&gt;0,ROUND(Table1[[#This Row],[Cur_Amount Credit]],2),"")</f>
        <v/>
      </c>
      <c r="AW1354" s="46" t="str">
        <f>LEFT(Table1[[#This Row],[Cur]],3)</f>
        <v/>
      </c>
      <c r="AX1354" s="59"/>
      <c r="AY1354" s="46"/>
      <c r="AZ1354" s="46" t="str">
        <f>IF(Table1[[#This Row],[Cur]]&lt;&gt;"",IF(Table1[[#This Row],[Cur]]="USD","",ExchangeRate),"")</f>
        <v/>
      </c>
      <c r="BA1354" s="46" t="str">
        <f>IF(Table1[[#This Row],[Grant]]&lt;&gt;"",VLOOKUP(Table1[[#This Row],[Grant]],Grants!B:D,3),"")</f>
        <v/>
      </c>
      <c r="BB1354" s="46" t="str">
        <f>TRIM(Table1[[#This Row],[Vendor ID]])</f>
        <v/>
      </c>
      <c r="BC1354">
        <f>IF(Table1[[#This Row],[Reference Number]]=Q1353,BC1353,BC1353+1)</f>
        <v>2</v>
      </c>
    </row>
    <row r="1355" spans="1:55" ht="11.25" hidden="1" customHeight="1">
      <c r="A1355" s="1"/>
      <c r="B1355" s="88" t="str">
        <f>IF(Table1[[#This Row],[Posting Date]]&lt;&gt;"",IF(Table1[[#This Row],[Reference Number]]=Q1354,B1354+1,1),"")</f>
        <v/>
      </c>
      <c r="C1355" s="61"/>
      <c r="D1355" s="61"/>
      <c r="E1355" s="218"/>
      <c r="F1355" s="143" t="str">
        <f>IFERROR(IF(VLOOKUP(Table1[[#This Row],[Budget Code Description]],Dimentions!$X$6:$AC$132,2,FALSE)="","",VLOOKUP(Table1[[#This Row],[Budget Code Description]],Dimentions!$X$6:$AC$132,2,FALSE)),"")</f>
        <v/>
      </c>
      <c r="G1355" s="143" t="str">
        <f>IFERROR(VLOOKUP(Table1[[#This Row],[Budget Code Description]],Dimentions!$X$6:$AC$132,3,FALSE),"")</f>
        <v/>
      </c>
      <c r="H1355" s="64" t="str">
        <f>IFERROR(VLOOKUP(Table1[[#This Row],[Account]],Dimentions!$S$6:$V$233,2,FALSE),"")</f>
        <v/>
      </c>
      <c r="I1355" s="62">
        <f>_xlfn.NUMBERVALUE(LEFT(Table1[[#This Row],[Account]],1))</f>
        <v>0</v>
      </c>
      <c r="J1355" s="62" t="str">
        <f>IFERROR(VLOOKUP(Table1[[#This Row],[Budget Code Description]],Table6[#All],7,FALSE),"")</f>
        <v/>
      </c>
      <c r="K1355" s="143" t="str">
        <f>IFERROR(VLOOKUP(Table1[[#This Row],[Budget Code Description]],Table6[#All],8,FALSE),"")</f>
        <v/>
      </c>
      <c r="L1355" s="63"/>
      <c r="M1355" s="65" t="str">
        <f>IFERROR(VLOOKUP(Table1[[#This Row],[Staff ID]],Table2[],2,FALSE),"")</f>
        <v/>
      </c>
      <c r="N1355" s="211" t="str">
        <f>IFERROR(IF(VLOOKUP(Table1[[#This Row],[Budget Code Description]],Dimentions!$X$6:$AC$97,4,FALSE)="","",VLOOKUP(Table1[[#This Row],[Budget Code Description]],Dimentions!$X$6:$AC$97,4,FALSE)),"")</f>
        <v/>
      </c>
      <c r="O1355" s="65" t="str">
        <f>IFERROR(VLOOKUP(Table1[[#This Row],[Vendor ID]],Table549[],2,FALSE),"")</f>
        <v/>
      </c>
      <c r="P1355" s="63"/>
      <c r="Q1355" s="143" t="str">
        <f>IF(Table1[[#This Row],[Posting Date]]&lt;&gt;"",$D$9,"")</f>
        <v/>
      </c>
      <c r="R1355" s="159" t="str">
        <f>IF(Table1[[#This Row],[Posting Date]]&lt;&gt;"",$D$10,"")</f>
        <v/>
      </c>
      <c r="S1355" s="66"/>
      <c r="T1355" s="63"/>
      <c r="U1355" s="67"/>
      <c r="V1355" s="67"/>
      <c r="W1355" s="67" t="str">
        <f t="shared" si="21"/>
        <v/>
      </c>
      <c r="X1355" s="161" t="str">
        <f>IF(E1355="","",(IF(Table1[[#This Row],[Cur]]="USD",Table1[[#This Row],[Cur_Amount Debit]],Table1[[#This Row],[Cur_Amount Debit]]/Table1[[#This Row],[Exchange Rate]])))</f>
        <v/>
      </c>
      <c r="Y1355" s="161" t="str">
        <f>IF(E1355="","",(IF(Table1[[#This Row],[Cur]]="USD",Table1[[#This Row],[Cur_Amount Credit]],Table1[[#This Row],[Cur_Amount Credit]]/ExchangeRate)))</f>
        <v/>
      </c>
      <c r="Z1355" s="203" t="str">
        <f>IF(E1355="","",(Table1[[#This Row],[Debit USD]]-Table1[[#This Row],[Credit USD]]))</f>
        <v/>
      </c>
      <c r="AA1355" s="122"/>
      <c r="AB1355" s="1"/>
      <c r="AC1355" s="15"/>
      <c r="AD1355" s="15" t="str">
        <f>IF(AND(OR(Table1[[#This Row],[Account]]="15030",Table1[[#This Row],[Account]]="15035",Table1[[#This Row],[Account]]="20150"),Table1[[#This Row],[Vendor ID]]=""),1,"")</f>
        <v/>
      </c>
      <c r="AE1355" s="15"/>
      <c r="AF1355" s="15"/>
      <c r="AG1355" s="15"/>
      <c r="AH1355" s="46" t="str">
        <f>IF(Table1[[#This Row],[Posting Date]]&lt;&gt;"","GJ-"&amp;CountryID,"")</f>
        <v/>
      </c>
      <c r="AI1355" s="59" t="str">
        <f>IF(Table1[[#This Row],[Posting Date]]&lt;&gt;"",Table1[[#This Row],[Posting Date]],"")</f>
        <v/>
      </c>
      <c r="AJ1355" s="46"/>
      <c r="AK1355" s="46" t="str">
        <f>IF(Table1[[#This Row],[Description]]&lt;&gt;"",Table1[[#This Row],[Description]],"")</f>
        <v/>
      </c>
      <c r="AL1355" s="46" t="str">
        <f>IF(Table1[[#This Row],[Posting Date]]&lt;&gt;"",Table1[[#This Row],[Reference Number]],"")</f>
        <v/>
      </c>
      <c r="AM1355" s="46" t="str">
        <f>TRIM(Table1[[#This Row],[Line '#]])</f>
        <v/>
      </c>
      <c r="AN1355" s="46" t="str">
        <f>TRIM(Table1[[#This Row],[Account]])</f>
        <v/>
      </c>
      <c r="AO1355" s="46" t="str">
        <f>IF(Table1[[#This Row],[Posting Date]]&lt;&gt;"",$D$5,"")</f>
        <v/>
      </c>
      <c r="AP1355" s="46" t="str">
        <f>TRIM(Table1[[#This Row],[Departments-Prgrams]])</f>
        <v/>
      </c>
      <c r="AQ1355" s="46" t="str">
        <f>TRIM(Table1[[#This Row],[Grant]])</f>
        <v/>
      </c>
      <c r="AR1355" s="46" t="str">
        <f>TRIM(Table1[[#This Row],[Staff ID]])</f>
        <v/>
      </c>
      <c r="AS1355" s="46" t="str">
        <f>IF(TRIM(Table1[[#This Row],[Budget Code]])=0,"",TRIM(Table1[[#This Row],[Budget Code]]))</f>
        <v/>
      </c>
      <c r="AT1355" s="46" t="str">
        <f>IF(Table1[[#This Row],[Line Description]]&lt;&gt;"",Table1[[#This Row],[Line Description]],"")</f>
        <v/>
      </c>
      <c r="AU1355" s="46" t="str">
        <f>IF(Table1[[#This Row],[Cur_Amount Debit]]&gt;0,ROUND(Table1[[#This Row],[Cur_Amount Debit]],2),"")</f>
        <v/>
      </c>
      <c r="AV1355" s="46" t="str">
        <f>IF(Table1[[#This Row],[Cur_Amount Credit]]&gt;0,ROUND(Table1[[#This Row],[Cur_Amount Credit]],2),"")</f>
        <v/>
      </c>
      <c r="AW1355" s="46" t="str">
        <f>LEFT(Table1[[#This Row],[Cur]],3)</f>
        <v/>
      </c>
      <c r="AX1355" s="59"/>
      <c r="AY1355" s="46"/>
      <c r="AZ1355" s="46" t="str">
        <f>IF(Table1[[#This Row],[Cur]]&lt;&gt;"",IF(Table1[[#This Row],[Cur]]="USD","",ExchangeRate),"")</f>
        <v/>
      </c>
      <c r="BA1355" s="46" t="str">
        <f>IF(Table1[[#This Row],[Grant]]&lt;&gt;"",VLOOKUP(Table1[[#This Row],[Grant]],Grants!B:D,3),"")</f>
        <v/>
      </c>
      <c r="BB1355" s="46" t="str">
        <f>TRIM(Table1[[#This Row],[Vendor ID]])</f>
        <v/>
      </c>
      <c r="BC1355">
        <f>IF(Table1[[#This Row],[Reference Number]]=Q1354,BC1354,BC1354+1)</f>
        <v>2</v>
      </c>
    </row>
    <row r="1356" spans="1:55" ht="11.25" hidden="1" customHeight="1">
      <c r="A1356" s="1"/>
      <c r="B1356" s="88" t="str">
        <f>IF(Table1[[#This Row],[Posting Date]]&lt;&gt;"",IF(Table1[[#This Row],[Reference Number]]=Q1355,B1355+1,1),"")</f>
        <v/>
      </c>
      <c r="C1356" s="61"/>
      <c r="D1356" s="61"/>
      <c r="E1356" s="218"/>
      <c r="F1356" s="143" t="str">
        <f>IFERROR(IF(VLOOKUP(Table1[[#This Row],[Budget Code Description]],Dimentions!$X$6:$AC$132,2,FALSE)="","",VLOOKUP(Table1[[#This Row],[Budget Code Description]],Dimentions!$X$6:$AC$132,2,FALSE)),"")</f>
        <v/>
      </c>
      <c r="G1356" s="143" t="str">
        <f>IFERROR(VLOOKUP(Table1[[#This Row],[Budget Code Description]],Dimentions!$X$6:$AC$132,3,FALSE),"")</f>
        <v/>
      </c>
      <c r="H1356" s="64" t="str">
        <f>IFERROR(VLOOKUP(Table1[[#This Row],[Account]],Dimentions!$S$6:$V$233,2,FALSE),"")</f>
        <v/>
      </c>
      <c r="I1356" s="62">
        <f>_xlfn.NUMBERVALUE(LEFT(Table1[[#This Row],[Account]],1))</f>
        <v>0</v>
      </c>
      <c r="J1356" s="62" t="str">
        <f>IFERROR(VLOOKUP(Table1[[#This Row],[Budget Code Description]],Table6[#All],7,FALSE),"")</f>
        <v/>
      </c>
      <c r="K1356" s="143" t="str">
        <f>IFERROR(VLOOKUP(Table1[[#This Row],[Budget Code Description]],Table6[#All],8,FALSE),"")</f>
        <v/>
      </c>
      <c r="L1356" s="63"/>
      <c r="M1356" s="65" t="str">
        <f>IFERROR(VLOOKUP(Table1[[#This Row],[Staff ID]],Table2[],2,FALSE),"")</f>
        <v/>
      </c>
      <c r="N1356" s="211" t="str">
        <f>IFERROR(IF(VLOOKUP(Table1[[#This Row],[Budget Code Description]],Dimentions!$X$6:$AC$97,4,FALSE)="","",VLOOKUP(Table1[[#This Row],[Budget Code Description]],Dimentions!$X$6:$AC$97,4,FALSE)),"")</f>
        <v/>
      </c>
      <c r="O1356" s="65" t="str">
        <f>IFERROR(VLOOKUP(Table1[[#This Row],[Vendor ID]],Table549[],2,FALSE),"")</f>
        <v/>
      </c>
      <c r="P1356" s="63"/>
      <c r="Q1356" s="143" t="str">
        <f>IF(Table1[[#This Row],[Posting Date]]&lt;&gt;"",$D$9,"")</f>
        <v/>
      </c>
      <c r="R1356" s="159" t="str">
        <f>IF(Table1[[#This Row],[Posting Date]]&lt;&gt;"",$D$10,"")</f>
        <v/>
      </c>
      <c r="S1356" s="66"/>
      <c r="T1356" s="63"/>
      <c r="U1356" s="67"/>
      <c r="V1356" s="67"/>
      <c r="W1356" s="67" t="str">
        <f t="shared" si="21"/>
        <v/>
      </c>
      <c r="X1356" s="161" t="str">
        <f>IF(E1356="","",(IF(Table1[[#This Row],[Cur]]="USD",Table1[[#This Row],[Cur_Amount Debit]],Table1[[#This Row],[Cur_Amount Debit]]/Table1[[#This Row],[Exchange Rate]])))</f>
        <v/>
      </c>
      <c r="Y1356" s="161" t="str">
        <f>IF(E1356="","",(IF(Table1[[#This Row],[Cur]]="USD",Table1[[#This Row],[Cur_Amount Credit]],Table1[[#This Row],[Cur_Amount Credit]]/ExchangeRate)))</f>
        <v/>
      </c>
      <c r="Z1356" s="203" t="str">
        <f>IF(E1356="","",(Table1[[#This Row],[Debit USD]]-Table1[[#This Row],[Credit USD]]))</f>
        <v/>
      </c>
      <c r="AA1356" s="122"/>
      <c r="AB1356" s="1"/>
      <c r="AC1356" s="15"/>
      <c r="AD1356" s="15" t="str">
        <f>IF(AND(OR(Table1[[#This Row],[Account]]="15030",Table1[[#This Row],[Account]]="15035",Table1[[#This Row],[Account]]="20150"),Table1[[#This Row],[Vendor ID]]=""),1,"")</f>
        <v/>
      </c>
      <c r="AE1356" s="15"/>
      <c r="AF1356" s="15"/>
      <c r="AG1356" s="15"/>
      <c r="AH1356" s="46" t="str">
        <f>IF(Table1[[#This Row],[Posting Date]]&lt;&gt;"","GJ-"&amp;CountryID,"")</f>
        <v/>
      </c>
      <c r="AI1356" s="59" t="str">
        <f>IF(Table1[[#This Row],[Posting Date]]&lt;&gt;"",Table1[[#This Row],[Posting Date]],"")</f>
        <v/>
      </c>
      <c r="AJ1356" s="46"/>
      <c r="AK1356" s="46" t="str">
        <f>IF(Table1[[#This Row],[Description]]&lt;&gt;"",Table1[[#This Row],[Description]],"")</f>
        <v/>
      </c>
      <c r="AL1356" s="46" t="str">
        <f>IF(Table1[[#This Row],[Posting Date]]&lt;&gt;"",Table1[[#This Row],[Reference Number]],"")</f>
        <v/>
      </c>
      <c r="AM1356" s="46" t="str">
        <f>TRIM(Table1[[#This Row],[Line '#]])</f>
        <v/>
      </c>
      <c r="AN1356" s="46" t="str">
        <f>TRIM(Table1[[#This Row],[Account]])</f>
        <v/>
      </c>
      <c r="AO1356" s="46" t="str">
        <f>IF(Table1[[#This Row],[Posting Date]]&lt;&gt;"",$D$5,"")</f>
        <v/>
      </c>
      <c r="AP1356" s="46" t="str">
        <f>TRIM(Table1[[#This Row],[Departments-Prgrams]])</f>
        <v/>
      </c>
      <c r="AQ1356" s="46" t="str">
        <f>TRIM(Table1[[#This Row],[Grant]])</f>
        <v/>
      </c>
      <c r="AR1356" s="46" t="str">
        <f>TRIM(Table1[[#This Row],[Staff ID]])</f>
        <v/>
      </c>
      <c r="AS1356" s="46" t="str">
        <f>IF(TRIM(Table1[[#This Row],[Budget Code]])=0,"",TRIM(Table1[[#This Row],[Budget Code]]))</f>
        <v/>
      </c>
      <c r="AT1356" s="46" t="str">
        <f>IF(Table1[[#This Row],[Line Description]]&lt;&gt;"",Table1[[#This Row],[Line Description]],"")</f>
        <v/>
      </c>
      <c r="AU1356" s="46" t="str">
        <f>IF(Table1[[#This Row],[Cur_Amount Debit]]&gt;0,ROUND(Table1[[#This Row],[Cur_Amount Debit]],2),"")</f>
        <v/>
      </c>
      <c r="AV1356" s="46" t="str">
        <f>IF(Table1[[#This Row],[Cur_Amount Credit]]&gt;0,ROUND(Table1[[#This Row],[Cur_Amount Credit]],2),"")</f>
        <v/>
      </c>
      <c r="AW1356" s="46" t="str">
        <f>LEFT(Table1[[#This Row],[Cur]],3)</f>
        <v/>
      </c>
      <c r="AX1356" s="59"/>
      <c r="AY1356" s="46"/>
      <c r="AZ1356" s="46" t="str">
        <f>IF(Table1[[#This Row],[Cur]]&lt;&gt;"",IF(Table1[[#This Row],[Cur]]="USD","",ExchangeRate),"")</f>
        <v/>
      </c>
      <c r="BA1356" s="46" t="str">
        <f>IF(Table1[[#This Row],[Grant]]&lt;&gt;"",VLOOKUP(Table1[[#This Row],[Grant]],Grants!B:D,3),"")</f>
        <v/>
      </c>
      <c r="BB1356" s="46" t="str">
        <f>TRIM(Table1[[#This Row],[Vendor ID]])</f>
        <v/>
      </c>
      <c r="BC1356">
        <f>IF(Table1[[#This Row],[Reference Number]]=Q1355,BC1355,BC1355+1)</f>
        <v>2</v>
      </c>
    </row>
    <row r="1357" spans="1:55" ht="11.25" hidden="1" customHeight="1">
      <c r="A1357" s="1"/>
      <c r="B1357" s="88" t="str">
        <f>IF(Table1[[#This Row],[Posting Date]]&lt;&gt;"",IF(Table1[[#This Row],[Reference Number]]=Q1356,B1356+1,1),"")</f>
        <v/>
      </c>
      <c r="C1357" s="61"/>
      <c r="D1357" s="61"/>
      <c r="E1357" s="218"/>
      <c r="F1357" s="143" t="str">
        <f>IFERROR(IF(VLOOKUP(Table1[[#This Row],[Budget Code Description]],Dimentions!$X$6:$AC$132,2,FALSE)="","",VLOOKUP(Table1[[#This Row],[Budget Code Description]],Dimentions!$X$6:$AC$132,2,FALSE)),"")</f>
        <v/>
      </c>
      <c r="G1357" s="143" t="str">
        <f>IFERROR(VLOOKUP(Table1[[#This Row],[Budget Code Description]],Dimentions!$X$6:$AC$132,3,FALSE),"")</f>
        <v/>
      </c>
      <c r="H1357" s="64" t="str">
        <f>IFERROR(VLOOKUP(Table1[[#This Row],[Account]],Dimentions!$S$6:$V$233,2,FALSE),"")</f>
        <v/>
      </c>
      <c r="I1357" s="62">
        <f>_xlfn.NUMBERVALUE(LEFT(Table1[[#This Row],[Account]],1))</f>
        <v>0</v>
      </c>
      <c r="J1357" s="62" t="str">
        <f>IFERROR(VLOOKUP(Table1[[#This Row],[Budget Code Description]],Table6[#All],7,FALSE),"")</f>
        <v/>
      </c>
      <c r="K1357" s="143" t="str">
        <f>IFERROR(VLOOKUP(Table1[[#This Row],[Budget Code Description]],Table6[#All],8,FALSE),"")</f>
        <v/>
      </c>
      <c r="L1357" s="63"/>
      <c r="M1357" s="65" t="str">
        <f>IFERROR(VLOOKUP(Table1[[#This Row],[Staff ID]],Table2[],2,FALSE),"")</f>
        <v/>
      </c>
      <c r="N1357" s="211" t="str">
        <f>IFERROR(IF(VLOOKUP(Table1[[#This Row],[Budget Code Description]],Dimentions!$X$6:$AC$97,4,FALSE)="","",VLOOKUP(Table1[[#This Row],[Budget Code Description]],Dimentions!$X$6:$AC$97,4,FALSE)),"")</f>
        <v/>
      </c>
      <c r="O1357" s="65" t="str">
        <f>IFERROR(VLOOKUP(Table1[[#This Row],[Vendor ID]],Table549[],2,FALSE),"")</f>
        <v/>
      </c>
      <c r="P1357" s="63"/>
      <c r="Q1357" s="143" t="str">
        <f>IF(Table1[[#This Row],[Posting Date]]&lt;&gt;"",$D$9,"")</f>
        <v/>
      </c>
      <c r="R1357" s="159" t="str">
        <f>IF(Table1[[#This Row],[Posting Date]]&lt;&gt;"",$D$10,"")</f>
        <v/>
      </c>
      <c r="S1357" s="66"/>
      <c r="T1357" s="63"/>
      <c r="U1357" s="67"/>
      <c r="V1357" s="67"/>
      <c r="W1357" s="67" t="str">
        <f t="shared" si="21"/>
        <v/>
      </c>
      <c r="X1357" s="161" t="str">
        <f>IF(E1357="","",(IF(Table1[[#This Row],[Cur]]="USD",Table1[[#This Row],[Cur_Amount Debit]],Table1[[#This Row],[Cur_Amount Debit]]/Table1[[#This Row],[Exchange Rate]])))</f>
        <v/>
      </c>
      <c r="Y1357" s="161" t="str">
        <f>IF(E1357="","",(IF(Table1[[#This Row],[Cur]]="USD",Table1[[#This Row],[Cur_Amount Credit]],Table1[[#This Row],[Cur_Amount Credit]]/ExchangeRate)))</f>
        <v/>
      </c>
      <c r="Z1357" s="203" t="str">
        <f>IF(E1357="","",(Table1[[#This Row],[Debit USD]]-Table1[[#This Row],[Credit USD]]))</f>
        <v/>
      </c>
      <c r="AA1357" s="122"/>
      <c r="AB1357" s="1"/>
      <c r="AC1357" s="15"/>
      <c r="AD1357" s="15" t="str">
        <f>IF(AND(OR(Table1[[#This Row],[Account]]="15030",Table1[[#This Row],[Account]]="15035",Table1[[#This Row],[Account]]="20150"),Table1[[#This Row],[Vendor ID]]=""),1,"")</f>
        <v/>
      </c>
      <c r="AE1357" s="15"/>
      <c r="AF1357" s="15"/>
      <c r="AG1357" s="15"/>
      <c r="AH1357" s="46" t="str">
        <f>IF(Table1[[#This Row],[Posting Date]]&lt;&gt;"","GJ-"&amp;CountryID,"")</f>
        <v/>
      </c>
      <c r="AI1357" s="59" t="str">
        <f>IF(Table1[[#This Row],[Posting Date]]&lt;&gt;"",Table1[[#This Row],[Posting Date]],"")</f>
        <v/>
      </c>
      <c r="AJ1357" s="46"/>
      <c r="AK1357" s="46" t="str">
        <f>IF(Table1[[#This Row],[Description]]&lt;&gt;"",Table1[[#This Row],[Description]],"")</f>
        <v/>
      </c>
      <c r="AL1357" s="46" t="str">
        <f>IF(Table1[[#This Row],[Posting Date]]&lt;&gt;"",Table1[[#This Row],[Reference Number]],"")</f>
        <v/>
      </c>
      <c r="AM1357" s="46" t="str">
        <f>TRIM(Table1[[#This Row],[Line '#]])</f>
        <v/>
      </c>
      <c r="AN1357" s="46" t="str">
        <f>TRIM(Table1[[#This Row],[Account]])</f>
        <v/>
      </c>
      <c r="AO1357" s="46" t="str">
        <f>IF(Table1[[#This Row],[Posting Date]]&lt;&gt;"",$D$5,"")</f>
        <v/>
      </c>
      <c r="AP1357" s="46" t="str">
        <f>TRIM(Table1[[#This Row],[Departments-Prgrams]])</f>
        <v/>
      </c>
      <c r="AQ1357" s="46" t="str">
        <f>TRIM(Table1[[#This Row],[Grant]])</f>
        <v/>
      </c>
      <c r="AR1357" s="46" t="str">
        <f>TRIM(Table1[[#This Row],[Staff ID]])</f>
        <v/>
      </c>
      <c r="AS1357" s="46" t="str">
        <f>IF(TRIM(Table1[[#This Row],[Budget Code]])=0,"",TRIM(Table1[[#This Row],[Budget Code]]))</f>
        <v/>
      </c>
      <c r="AT1357" s="46" t="str">
        <f>IF(Table1[[#This Row],[Line Description]]&lt;&gt;"",Table1[[#This Row],[Line Description]],"")</f>
        <v/>
      </c>
      <c r="AU1357" s="46" t="str">
        <f>IF(Table1[[#This Row],[Cur_Amount Debit]]&gt;0,ROUND(Table1[[#This Row],[Cur_Amount Debit]],2),"")</f>
        <v/>
      </c>
      <c r="AV1357" s="46" t="str">
        <f>IF(Table1[[#This Row],[Cur_Amount Credit]]&gt;0,ROUND(Table1[[#This Row],[Cur_Amount Credit]],2),"")</f>
        <v/>
      </c>
      <c r="AW1357" s="46" t="str">
        <f>LEFT(Table1[[#This Row],[Cur]],3)</f>
        <v/>
      </c>
      <c r="AX1357" s="59"/>
      <c r="AY1357" s="46"/>
      <c r="AZ1357" s="46" t="str">
        <f>IF(Table1[[#This Row],[Cur]]&lt;&gt;"",IF(Table1[[#This Row],[Cur]]="USD","",ExchangeRate),"")</f>
        <v/>
      </c>
      <c r="BA1357" s="46" t="str">
        <f>IF(Table1[[#This Row],[Grant]]&lt;&gt;"",VLOOKUP(Table1[[#This Row],[Grant]],Grants!B:D,3),"")</f>
        <v/>
      </c>
      <c r="BB1357" s="46" t="str">
        <f>TRIM(Table1[[#This Row],[Vendor ID]])</f>
        <v/>
      </c>
      <c r="BC1357">
        <f>IF(Table1[[#This Row],[Reference Number]]=Q1356,BC1356,BC1356+1)</f>
        <v>2</v>
      </c>
    </row>
    <row r="1358" spans="1:55" ht="11.25" hidden="1" customHeight="1">
      <c r="A1358" s="1"/>
      <c r="B1358" s="88" t="str">
        <f>IF(Table1[[#This Row],[Posting Date]]&lt;&gt;"",IF(Table1[[#This Row],[Reference Number]]=Q1357,B1357+1,1),"")</f>
        <v/>
      </c>
      <c r="C1358" s="61"/>
      <c r="D1358" s="61"/>
      <c r="E1358" s="218"/>
      <c r="F1358" s="143" t="str">
        <f>IFERROR(IF(VLOOKUP(Table1[[#This Row],[Budget Code Description]],Dimentions!$X$6:$AC$132,2,FALSE)="","",VLOOKUP(Table1[[#This Row],[Budget Code Description]],Dimentions!$X$6:$AC$132,2,FALSE)),"")</f>
        <v/>
      </c>
      <c r="G1358" s="143" t="str">
        <f>IFERROR(VLOOKUP(Table1[[#This Row],[Budget Code Description]],Dimentions!$X$6:$AC$132,3,FALSE),"")</f>
        <v/>
      </c>
      <c r="H1358" s="64" t="str">
        <f>IFERROR(VLOOKUP(Table1[[#This Row],[Account]],Dimentions!$S$6:$V$233,2,FALSE),"")</f>
        <v/>
      </c>
      <c r="I1358" s="62">
        <f>_xlfn.NUMBERVALUE(LEFT(Table1[[#This Row],[Account]],1))</f>
        <v>0</v>
      </c>
      <c r="J1358" s="62" t="str">
        <f>IFERROR(VLOOKUP(Table1[[#This Row],[Budget Code Description]],Table6[#All],7,FALSE),"")</f>
        <v/>
      </c>
      <c r="K1358" s="143" t="str">
        <f>IFERROR(VLOOKUP(Table1[[#This Row],[Budget Code Description]],Table6[#All],8,FALSE),"")</f>
        <v/>
      </c>
      <c r="L1358" s="63"/>
      <c r="M1358" s="65" t="str">
        <f>IFERROR(VLOOKUP(Table1[[#This Row],[Staff ID]],Table2[],2,FALSE),"")</f>
        <v/>
      </c>
      <c r="N1358" s="211" t="str">
        <f>IFERROR(IF(VLOOKUP(Table1[[#This Row],[Budget Code Description]],Dimentions!$X$6:$AC$97,4,FALSE)="","",VLOOKUP(Table1[[#This Row],[Budget Code Description]],Dimentions!$X$6:$AC$97,4,FALSE)),"")</f>
        <v/>
      </c>
      <c r="O1358" s="65" t="str">
        <f>IFERROR(VLOOKUP(Table1[[#This Row],[Vendor ID]],Table549[],2,FALSE),"")</f>
        <v/>
      </c>
      <c r="P1358" s="63"/>
      <c r="Q1358" s="143" t="str">
        <f>IF(Table1[[#This Row],[Posting Date]]&lt;&gt;"",$D$9,"")</f>
        <v/>
      </c>
      <c r="R1358" s="159" t="str">
        <f>IF(Table1[[#This Row],[Posting Date]]&lt;&gt;"",$D$10,"")</f>
        <v/>
      </c>
      <c r="S1358" s="66"/>
      <c r="T1358" s="63"/>
      <c r="U1358" s="67"/>
      <c r="V1358" s="67"/>
      <c r="W1358" s="67" t="str">
        <f t="shared" si="21"/>
        <v/>
      </c>
      <c r="X1358" s="161" t="str">
        <f>IF(E1358="","",(IF(Table1[[#This Row],[Cur]]="USD",Table1[[#This Row],[Cur_Amount Debit]],Table1[[#This Row],[Cur_Amount Debit]]/Table1[[#This Row],[Exchange Rate]])))</f>
        <v/>
      </c>
      <c r="Y1358" s="161" t="str">
        <f>IF(E1358="","",(IF(Table1[[#This Row],[Cur]]="USD",Table1[[#This Row],[Cur_Amount Credit]],Table1[[#This Row],[Cur_Amount Credit]]/ExchangeRate)))</f>
        <v/>
      </c>
      <c r="Z1358" s="203" t="str">
        <f>IF(E1358="","",(Table1[[#This Row],[Debit USD]]-Table1[[#This Row],[Credit USD]]))</f>
        <v/>
      </c>
      <c r="AA1358" s="122"/>
      <c r="AB1358" s="1"/>
      <c r="AC1358" s="15"/>
      <c r="AD1358" s="15" t="str">
        <f>IF(AND(OR(Table1[[#This Row],[Account]]="15030",Table1[[#This Row],[Account]]="15035",Table1[[#This Row],[Account]]="20150"),Table1[[#This Row],[Vendor ID]]=""),1,"")</f>
        <v/>
      </c>
      <c r="AE1358" s="15"/>
      <c r="AF1358" s="15"/>
      <c r="AG1358" s="15"/>
      <c r="AH1358" s="46" t="str">
        <f>IF(Table1[[#This Row],[Posting Date]]&lt;&gt;"","GJ-"&amp;CountryID,"")</f>
        <v/>
      </c>
      <c r="AI1358" s="59" t="str">
        <f>IF(Table1[[#This Row],[Posting Date]]&lt;&gt;"",Table1[[#This Row],[Posting Date]],"")</f>
        <v/>
      </c>
      <c r="AJ1358" s="46"/>
      <c r="AK1358" s="46" t="str">
        <f>IF(Table1[[#This Row],[Description]]&lt;&gt;"",Table1[[#This Row],[Description]],"")</f>
        <v/>
      </c>
      <c r="AL1358" s="46" t="str">
        <f>IF(Table1[[#This Row],[Posting Date]]&lt;&gt;"",Table1[[#This Row],[Reference Number]],"")</f>
        <v/>
      </c>
      <c r="AM1358" s="46" t="str">
        <f>TRIM(Table1[[#This Row],[Line '#]])</f>
        <v/>
      </c>
      <c r="AN1358" s="46" t="str">
        <f>TRIM(Table1[[#This Row],[Account]])</f>
        <v/>
      </c>
      <c r="AO1358" s="46" t="str">
        <f>IF(Table1[[#This Row],[Posting Date]]&lt;&gt;"",$D$5,"")</f>
        <v/>
      </c>
      <c r="AP1358" s="46" t="str">
        <f>TRIM(Table1[[#This Row],[Departments-Prgrams]])</f>
        <v/>
      </c>
      <c r="AQ1358" s="46" t="str">
        <f>TRIM(Table1[[#This Row],[Grant]])</f>
        <v/>
      </c>
      <c r="AR1358" s="46" t="str">
        <f>TRIM(Table1[[#This Row],[Staff ID]])</f>
        <v/>
      </c>
      <c r="AS1358" s="46" t="str">
        <f>IF(TRIM(Table1[[#This Row],[Budget Code]])=0,"",TRIM(Table1[[#This Row],[Budget Code]]))</f>
        <v/>
      </c>
      <c r="AT1358" s="46" t="str">
        <f>IF(Table1[[#This Row],[Line Description]]&lt;&gt;"",Table1[[#This Row],[Line Description]],"")</f>
        <v/>
      </c>
      <c r="AU1358" s="46" t="str">
        <f>IF(Table1[[#This Row],[Cur_Amount Debit]]&gt;0,ROUND(Table1[[#This Row],[Cur_Amount Debit]],2),"")</f>
        <v/>
      </c>
      <c r="AV1358" s="46" t="str">
        <f>IF(Table1[[#This Row],[Cur_Amount Credit]]&gt;0,ROUND(Table1[[#This Row],[Cur_Amount Credit]],2),"")</f>
        <v/>
      </c>
      <c r="AW1358" s="46" t="str">
        <f>LEFT(Table1[[#This Row],[Cur]],3)</f>
        <v/>
      </c>
      <c r="AX1358" s="59"/>
      <c r="AY1358" s="46"/>
      <c r="AZ1358" s="46" t="str">
        <f>IF(Table1[[#This Row],[Cur]]&lt;&gt;"",IF(Table1[[#This Row],[Cur]]="USD","",ExchangeRate),"")</f>
        <v/>
      </c>
      <c r="BA1358" s="46" t="str">
        <f>IF(Table1[[#This Row],[Grant]]&lt;&gt;"",VLOOKUP(Table1[[#This Row],[Grant]],Grants!B:D,3),"")</f>
        <v/>
      </c>
      <c r="BB1358" s="46" t="str">
        <f>TRIM(Table1[[#This Row],[Vendor ID]])</f>
        <v/>
      </c>
      <c r="BC1358">
        <f>IF(Table1[[#This Row],[Reference Number]]=Q1357,BC1357,BC1357+1)</f>
        <v>2</v>
      </c>
    </row>
    <row r="1359" spans="1:55" ht="11.25" hidden="1" customHeight="1">
      <c r="A1359" s="1"/>
      <c r="B1359" s="88" t="str">
        <f>IF(Table1[[#This Row],[Posting Date]]&lt;&gt;"",IF(Table1[[#This Row],[Reference Number]]=Q1358,B1358+1,1),"")</f>
        <v/>
      </c>
      <c r="C1359" s="61"/>
      <c r="D1359" s="61"/>
      <c r="E1359" s="218"/>
      <c r="F1359" s="143" t="str">
        <f>IFERROR(IF(VLOOKUP(Table1[[#This Row],[Budget Code Description]],Dimentions!$X$6:$AC$132,2,FALSE)="","",VLOOKUP(Table1[[#This Row],[Budget Code Description]],Dimentions!$X$6:$AC$132,2,FALSE)),"")</f>
        <v/>
      </c>
      <c r="G1359" s="143" t="str">
        <f>IFERROR(VLOOKUP(Table1[[#This Row],[Budget Code Description]],Dimentions!$X$6:$AC$132,3,FALSE),"")</f>
        <v/>
      </c>
      <c r="H1359" s="64" t="str">
        <f>IFERROR(VLOOKUP(Table1[[#This Row],[Account]],Dimentions!$S$6:$V$233,2,FALSE),"")</f>
        <v/>
      </c>
      <c r="I1359" s="62">
        <f>_xlfn.NUMBERVALUE(LEFT(Table1[[#This Row],[Account]],1))</f>
        <v>0</v>
      </c>
      <c r="J1359" s="62" t="str">
        <f>IFERROR(VLOOKUP(Table1[[#This Row],[Budget Code Description]],Table6[#All],7,FALSE),"")</f>
        <v/>
      </c>
      <c r="K1359" s="143" t="str">
        <f>IFERROR(VLOOKUP(Table1[[#This Row],[Budget Code Description]],Table6[#All],8,FALSE),"")</f>
        <v/>
      </c>
      <c r="L1359" s="63"/>
      <c r="M1359" s="65" t="str">
        <f>IFERROR(VLOOKUP(Table1[[#This Row],[Staff ID]],Table2[],2,FALSE),"")</f>
        <v/>
      </c>
      <c r="N1359" s="211" t="str">
        <f>IFERROR(IF(VLOOKUP(Table1[[#This Row],[Budget Code Description]],Dimentions!$X$6:$AC$97,4,FALSE)="","",VLOOKUP(Table1[[#This Row],[Budget Code Description]],Dimentions!$X$6:$AC$97,4,FALSE)),"")</f>
        <v/>
      </c>
      <c r="O1359" s="65" t="str">
        <f>IFERROR(VLOOKUP(Table1[[#This Row],[Vendor ID]],Table549[],2,FALSE),"")</f>
        <v/>
      </c>
      <c r="P1359" s="63"/>
      <c r="Q1359" s="143" t="str">
        <f>IF(Table1[[#This Row],[Posting Date]]&lt;&gt;"",$D$9,"")</f>
        <v/>
      </c>
      <c r="R1359" s="159" t="str">
        <f>IF(Table1[[#This Row],[Posting Date]]&lt;&gt;"",$D$10,"")</f>
        <v/>
      </c>
      <c r="S1359" s="66"/>
      <c r="T1359" s="63"/>
      <c r="U1359" s="67"/>
      <c r="V1359" s="67"/>
      <c r="W1359" s="67" t="str">
        <f t="shared" si="21"/>
        <v/>
      </c>
      <c r="X1359" s="161" t="str">
        <f>IF(E1359="","",(IF(Table1[[#This Row],[Cur]]="USD",Table1[[#This Row],[Cur_Amount Debit]],Table1[[#This Row],[Cur_Amount Debit]]/Table1[[#This Row],[Exchange Rate]])))</f>
        <v/>
      </c>
      <c r="Y1359" s="161" t="str">
        <f>IF(E1359="","",(IF(Table1[[#This Row],[Cur]]="USD",Table1[[#This Row],[Cur_Amount Credit]],Table1[[#This Row],[Cur_Amount Credit]]/ExchangeRate)))</f>
        <v/>
      </c>
      <c r="Z1359" s="203" t="str">
        <f>IF(E1359="","",(Table1[[#This Row],[Debit USD]]-Table1[[#This Row],[Credit USD]]))</f>
        <v/>
      </c>
      <c r="AA1359" s="122"/>
      <c r="AB1359" s="1"/>
      <c r="AC1359" s="15"/>
      <c r="AD1359" s="15" t="str">
        <f>IF(AND(OR(Table1[[#This Row],[Account]]="15030",Table1[[#This Row],[Account]]="15035",Table1[[#This Row],[Account]]="20150"),Table1[[#This Row],[Vendor ID]]=""),1,"")</f>
        <v/>
      </c>
      <c r="AE1359" s="15"/>
      <c r="AF1359" s="15"/>
      <c r="AG1359" s="15"/>
      <c r="AH1359" s="46" t="str">
        <f>IF(Table1[[#This Row],[Posting Date]]&lt;&gt;"","GJ-"&amp;CountryID,"")</f>
        <v/>
      </c>
      <c r="AI1359" s="59" t="str">
        <f>IF(Table1[[#This Row],[Posting Date]]&lt;&gt;"",Table1[[#This Row],[Posting Date]],"")</f>
        <v/>
      </c>
      <c r="AJ1359" s="46"/>
      <c r="AK1359" s="46" t="str">
        <f>IF(Table1[[#This Row],[Description]]&lt;&gt;"",Table1[[#This Row],[Description]],"")</f>
        <v/>
      </c>
      <c r="AL1359" s="46" t="str">
        <f>IF(Table1[[#This Row],[Posting Date]]&lt;&gt;"",Table1[[#This Row],[Reference Number]],"")</f>
        <v/>
      </c>
      <c r="AM1359" s="46" t="str">
        <f>TRIM(Table1[[#This Row],[Line '#]])</f>
        <v/>
      </c>
      <c r="AN1359" s="46" t="str">
        <f>TRIM(Table1[[#This Row],[Account]])</f>
        <v/>
      </c>
      <c r="AO1359" s="46" t="str">
        <f>IF(Table1[[#This Row],[Posting Date]]&lt;&gt;"",$D$5,"")</f>
        <v/>
      </c>
      <c r="AP1359" s="46" t="str">
        <f>TRIM(Table1[[#This Row],[Departments-Prgrams]])</f>
        <v/>
      </c>
      <c r="AQ1359" s="46" t="str">
        <f>TRIM(Table1[[#This Row],[Grant]])</f>
        <v/>
      </c>
      <c r="AR1359" s="46" t="str">
        <f>TRIM(Table1[[#This Row],[Staff ID]])</f>
        <v/>
      </c>
      <c r="AS1359" s="46" t="str">
        <f>IF(TRIM(Table1[[#This Row],[Budget Code]])=0,"",TRIM(Table1[[#This Row],[Budget Code]]))</f>
        <v/>
      </c>
      <c r="AT1359" s="46" t="str">
        <f>IF(Table1[[#This Row],[Line Description]]&lt;&gt;"",Table1[[#This Row],[Line Description]],"")</f>
        <v/>
      </c>
      <c r="AU1359" s="46" t="str">
        <f>IF(Table1[[#This Row],[Cur_Amount Debit]]&gt;0,ROUND(Table1[[#This Row],[Cur_Amount Debit]],2),"")</f>
        <v/>
      </c>
      <c r="AV1359" s="46" t="str">
        <f>IF(Table1[[#This Row],[Cur_Amount Credit]]&gt;0,ROUND(Table1[[#This Row],[Cur_Amount Credit]],2),"")</f>
        <v/>
      </c>
      <c r="AW1359" s="46" t="str">
        <f>LEFT(Table1[[#This Row],[Cur]],3)</f>
        <v/>
      </c>
      <c r="AX1359" s="59"/>
      <c r="AY1359" s="46"/>
      <c r="AZ1359" s="46" t="str">
        <f>IF(Table1[[#This Row],[Cur]]&lt;&gt;"",IF(Table1[[#This Row],[Cur]]="USD","",ExchangeRate),"")</f>
        <v/>
      </c>
      <c r="BA1359" s="46" t="str">
        <f>IF(Table1[[#This Row],[Grant]]&lt;&gt;"",VLOOKUP(Table1[[#This Row],[Grant]],Grants!B:D,3),"")</f>
        <v/>
      </c>
      <c r="BB1359" s="46" t="str">
        <f>TRIM(Table1[[#This Row],[Vendor ID]])</f>
        <v/>
      </c>
      <c r="BC1359">
        <f>IF(Table1[[#This Row],[Reference Number]]=Q1358,BC1358,BC1358+1)</f>
        <v>2</v>
      </c>
    </row>
    <row r="1360" spans="1:55" ht="11.25" hidden="1" customHeight="1">
      <c r="A1360" s="1"/>
      <c r="B1360" s="88" t="str">
        <f>IF(Table1[[#This Row],[Posting Date]]&lt;&gt;"",IF(Table1[[#This Row],[Reference Number]]=Q1359,B1359+1,1),"")</f>
        <v/>
      </c>
      <c r="C1360" s="61"/>
      <c r="D1360" s="61"/>
      <c r="E1360" s="218"/>
      <c r="F1360" s="143" t="str">
        <f>IFERROR(IF(VLOOKUP(Table1[[#This Row],[Budget Code Description]],Dimentions!$X$6:$AC$132,2,FALSE)="","",VLOOKUP(Table1[[#This Row],[Budget Code Description]],Dimentions!$X$6:$AC$132,2,FALSE)),"")</f>
        <v/>
      </c>
      <c r="G1360" s="143" t="str">
        <f>IFERROR(VLOOKUP(Table1[[#This Row],[Budget Code Description]],Dimentions!$X$6:$AC$132,3,FALSE),"")</f>
        <v/>
      </c>
      <c r="H1360" s="64" t="str">
        <f>IFERROR(VLOOKUP(Table1[[#This Row],[Account]],Dimentions!$S$6:$V$233,2,FALSE),"")</f>
        <v/>
      </c>
      <c r="I1360" s="62">
        <f>_xlfn.NUMBERVALUE(LEFT(Table1[[#This Row],[Account]],1))</f>
        <v>0</v>
      </c>
      <c r="J1360" s="62" t="str">
        <f>IFERROR(VLOOKUP(Table1[[#This Row],[Budget Code Description]],Table6[#All],7,FALSE),"")</f>
        <v/>
      </c>
      <c r="K1360" s="143" t="str">
        <f>IFERROR(VLOOKUP(Table1[[#This Row],[Budget Code Description]],Table6[#All],8,FALSE),"")</f>
        <v/>
      </c>
      <c r="L1360" s="63"/>
      <c r="M1360" s="65" t="str">
        <f>IFERROR(VLOOKUP(Table1[[#This Row],[Staff ID]],Table2[],2,FALSE),"")</f>
        <v/>
      </c>
      <c r="N1360" s="211" t="str">
        <f>IFERROR(IF(VLOOKUP(Table1[[#This Row],[Budget Code Description]],Dimentions!$X$6:$AC$97,4,FALSE)="","",VLOOKUP(Table1[[#This Row],[Budget Code Description]],Dimentions!$X$6:$AC$97,4,FALSE)),"")</f>
        <v/>
      </c>
      <c r="O1360" s="65" t="str">
        <f>IFERROR(VLOOKUP(Table1[[#This Row],[Vendor ID]],Table549[],2,FALSE),"")</f>
        <v/>
      </c>
      <c r="P1360" s="63"/>
      <c r="Q1360" s="143" t="str">
        <f>IF(Table1[[#This Row],[Posting Date]]&lt;&gt;"",$D$9,"")</f>
        <v/>
      </c>
      <c r="R1360" s="159" t="str">
        <f>IF(Table1[[#This Row],[Posting Date]]&lt;&gt;"",$D$10,"")</f>
        <v/>
      </c>
      <c r="S1360" s="66"/>
      <c r="T1360" s="63"/>
      <c r="U1360" s="67"/>
      <c r="V1360" s="67"/>
      <c r="W1360" s="67" t="str">
        <f t="shared" si="21"/>
        <v/>
      </c>
      <c r="X1360" s="161" t="str">
        <f>IF(E1360="","",(IF(Table1[[#This Row],[Cur]]="USD",Table1[[#This Row],[Cur_Amount Debit]],Table1[[#This Row],[Cur_Amount Debit]]/Table1[[#This Row],[Exchange Rate]])))</f>
        <v/>
      </c>
      <c r="Y1360" s="161" t="str">
        <f>IF(E1360="","",(IF(Table1[[#This Row],[Cur]]="USD",Table1[[#This Row],[Cur_Amount Credit]],Table1[[#This Row],[Cur_Amount Credit]]/ExchangeRate)))</f>
        <v/>
      </c>
      <c r="Z1360" s="203" t="str">
        <f>IF(E1360="","",(Table1[[#This Row],[Debit USD]]-Table1[[#This Row],[Credit USD]]))</f>
        <v/>
      </c>
      <c r="AA1360" s="122"/>
      <c r="AB1360" s="1"/>
      <c r="AC1360" s="15"/>
      <c r="AD1360" s="15" t="str">
        <f>IF(AND(OR(Table1[[#This Row],[Account]]="15030",Table1[[#This Row],[Account]]="15035",Table1[[#This Row],[Account]]="20150"),Table1[[#This Row],[Vendor ID]]=""),1,"")</f>
        <v/>
      </c>
      <c r="AE1360" s="15"/>
      <c r="AF1360" s="15"/>
      <c r="AG1360" s="15"/>
      <c r="AH1360" s="46" t="str">
        <f>IF(Table1[[#This Row],[Posting Date]]&lt;&gt;"","GJ-"&amp;CountryID,"")</f>
        <v/>
      </c>
      <c r="AI1360" s="59" t="str">
        <f>IF(Table1[[#This Row],[Posting Date]]&lt;&gt;"",Table1[[#This Row],[Posting Date]],"")</f>
        <v/>
      </c>
      <c r="AJ1360" s="46"/>
      <c r="AK1360" s="46" t="str">
        <f>IF(Table1[[#This Row],[Description]]&lt;&gt;"",Table1[[#This Row],[Description]],"")</f>
        <v/>
      </c>
      <c r="AL1360" s="46" t="str">
        <f>IF(Table1[[#This Row],[Posting Date]]&lt;&gt;"",Table1[[#This Row],[Reference Number]],"")</f>
        <v/>
      </c>
      <c r="AM1360" s="46" t="str">
        <f>TRIM(Table1[[#This Row],[Line '#]])</f>
        <v/>
      </c>
      <c r="AN1360" s="46" t="str">
        <f>TRIM(Table1[[#This Row],[Account]])</f>
        <v/>
      </c>
      <c r="AO1360" s="46" t="str">
        <f>IF(Table1[[#This Row],[Posting Date]]&lt;&gt;"",$D$5,"")</f>
        <v/>
      </c>
      <c r="AP1360" s="46" t="str">
        <f>TRIM(Table1[[#This Row],[Departments-Prgrams]])</f>
        <v/>
      </c>
      <c r="AQ1360" s="46" t="str">
        <f>TRIM(Table1[[#This Row],[Grant]])</f>
        <v/>
      </c>
      <c r="AR1360" s="46" t="str">
        <f>TRIM(Table1[[#This Row],[Staff ID]])</f>
        <v/>
      </c>
      <c r="AS1360" s="46" t="str">
        <f>IF(TRIM(Table1[[#This Row],[Budget Code]])=0,"",TRIM(Table1[[#This Row],[Budget Code]]))</f>
        <v/>
      </c>
      <c r="AT1360" s="46" t="str">
        <f>IF(Table1[[#This Row],[Line Description]]&lt;&gt;"",Table1[[#This Row],[Line Description]],"")</f>
        <v/>
      </c>
      <c r="AU1360" s="46" t="str">
        <f>IF(Table1[[#This Row],[Cur_Amount Debit]]&gt;0,ROUND(Table1[[#This Row],[Cur_Amount Debit]],2),"")</f>
        <v/>
      </c>
      <c r="AV1360" s="46" t="str">
        <f>IF(Table1[[#This Row],[Cur_Amount Credit]]&gt;0,ROUND(Table1[[#This Row],[Cur_Amount Credit]],2),"")</f>
        <v/>
      </c>
      <c r="AW1360" s="46" t="str">
        <f>LEFT(Table1[[#This Row],[Cur]],3)</f>
        <v/>
      </c>
      <c r="AX1360" s="59"/>
      <c r="AY1360" s="46"/>
      <c r="AZ1360" s="46" t="str">
        <f>IF(Table1[[#This Row],[Cur]]&lt;&gt;"",IF(Table1[[#This Row],[Cur]]="USD","",ExchangeRate),"")</f>
        <v/>
      </c>
      <c r="BA1360" s="46" t="str">
        <f>IF(Table1[[#This Row],[Grant]]&lt;&gt;"",VLOOKUP(Table1[[#This Row],[Grant]],Grants!B:D,3),"")</f>
        <v/>
      </c>
      <c r="BB1360" s="46" t="str">
        <f>TRIM(Table1[[#This Row],[Vendor ID]])</f>
        <v/>
      </c>
      <c r="BC1360">
        <f>IF(Table1[[#This Row],[Reference Number]]=Q1359,BC1359,BC1359+1)</f>
        <v>2</v>
      </c>
    </row>
    <row r="1361" spans="1:55" ht="11.25" hidden="1" customHeight="1">
      <c r="A1361" s="1"/>
      <c r="B1361" s="88" t="str">
        <f>IF(Table1[[#This Row],[Posting Date]]&lt;&gt;"",IF(Table1[[#This Row],[Reference Number]]=Q1360,B1360+1,1),"")</f>
        <v/>
      </c>
      <c r="C1361" s="61"/>
      <c r="D1361" s="61"/>
      <c r="E1361" s="218"/>
      <c r="F1361" s="143" t="str">
        <f>IFERROR(IF(VLOOKUP(Table1[[#This Row],[Budget Code Description]],Dimentions!$X$6:$AC$132,2,FALSE)="","",VLOOKUP(Table1[[#This Row],[Budget Code Description]],Dimentions!$X$6:$AC$132,2,FALSE)),"")</f>
        <v/>
      </c>
      <c r="G1361" s="143" t="str">
        <f>IFERROR(VLOOKUP(Table1[[#This Row],[Budget Code Description]],Dimentions!$X$6:$AC$132,3,FALSE),"")</f>
        <v/>
      </c>
      <c r="H1361" s="64" t="str">
        <f>IFERROR(VLOOKUP(Table1[[#This Row],[Account]],Dimentions!$S$6:$V$233,2,FALSE),"")</f>
        <v/>
      </c>
      <c r="I1361" s="62">
        <f>_xlfn.NUMBERVALUE(LEFT(Table1[[#This Row],[Account]],1))</f>
        <v>0</v>
      </c>
      <c r="J1361" s="62" t="str">
        <f>IFERROR(VLOOKUP(Table1[[#This Row],[Budget Code Description]],Table6[#All],7,FALSE),"")</f>
        <v/>
      </c>
      <c r="K1361" s="143" t="str">
        <f>IFERROR(VLOOKUP(Table1[[#This Row],[Budget Code Description]],Table6[#All],8,FALSE),"")</f>
        <v/>
      </c>
      <c r="L1361" s="63"/>
      <c r="M1361" s="65" t="str">
        <f>IFERROR(VLOOKUP(Table1[[#This Row],[Staff ID]],Table2[],2,FALSE),"")</f>
        <v/>
      </c>
      <c r="N1361" s="211" t="str">
        <f>IFERROR(IF(VLOOKUP(Table1[[#This Row],[Budget Code Description]],Dimentions!$X$6:$AC$97,4,FALSE)="","",VLOOKUP(Table1[[#This Row],[Budget Code Description]],Dimentions!$X$6:$AC$97,4,FALSE)),"")</f>
        <v/>
      </c>
      <c r="O1361" s="65" t="str">
        <f>IFERROR(VLOOKUP(Table1[[#This Row],[Vendor ID]],Table549[],2,FALSE),"")</f>
        <v/>
      </c>
      <c r="P1361" s="63"/>
      <c r="Q1361" s="143" t="str">
        <f>IF(Table1[[#This Row],[Posting Date]]&lt;&gt;"",$D$9,"")</f>
        <v/>
      </c>
      <c r="R1361" s="159" t="str">
        <f>IF(Table1[[#This Row],[Posting Date]]&lt;&gt;"",$D$10,"")</f>
        <v/>
      </c>
      <c r="S1361" s="66"/>
      <c r="T1361" s="63"/>
      <c r="U1361" s="67"/>
      <c r="V1361" s="67"/>
      <c r="W1361" s="67" t="str">
        <f t="shared" si="21"/>
        <v/>
      </c>
      <c r="X1361" s="161" t="str">
        <f>IF(E1361="","",(IF(Table1[[#This Row],[Cur]]="USD",Table1[[#This Row],[Cur_Amount Debit]],Table1[[#This Row],[Cur_Amount Debit]]/Table1[[#This Row],[Exchange Rate]])))</f>
        <v/>
      </c>
      <c r="Y1361" s="161" t="str">
        <f>IF(E1361="","",(IF(Table1[[#This Row],[Cur]]="USD",Table1[[#This Row],[Cur_Amount Credit]],Table1[[#This Row],[Cur_Amount Credit]]/ExchangeRate)))</f>
        <v/>
      </c>
      <c r="Z1361" s="203" t="str">
        <f>IF(E1361="","",(Table1[[#This Row],[Debit USD]]-Table1[[#This Row],[Credit USD]]))</f>
        <v/>
      </c>
      <c r="AA1361" s="122"/>
      <c r="AB1361" s="1"/>
      <c r="AC1361" s="15"/>
      <c r="AD1361" s="15" t="str">
        <f>IF(AND(OR(Table1[[#This Row],[Account]]="15030",Table1[[#This Row],[Account]]="15035",Table1[[#This Row],[Account]]="20150"),Table1[[#This Row],[Vendor ID]]=""),1,"")</f>
        <v/>
      </c>
      <c r="AE1361" s="15"/>
      <c r="AF1361" s="15"/>
      <c r="AG1361" s="15"/>
      <c r="AH1361" s="46" t="str">
        <f>IF(Table1[[#This Row],[Posting Date]]&lt;&gt;"","GJ-"&amp;CountryID,"")</f>
        <v/>
      </c>
      <c r="AI1361" s="59" t="str">
        <f>IF(Table1[[#This Row],[Posting Date]]&lt;&gt;"",Table1[[#This Row],[Posting Date]],"")</f>
        <v/>
      </c>
      <c r="AJ1361" s="46"/>
      <c r="AK1361" s="46" t="str">
        <f>IF(Table1[[#This Row],[Description]]&lt;&gt;"",Table1[[#This Row],[Description]],"")</f>
        <v/>
      </c>
      <c r="AL1361" s="46" t="str">
        <f>IF(Table1[[#This Row],[Posting Date]]&lt;&gt;"",Table1[[#This Row],[Reference Number]],"")</f>
        <v/>
      </c>
      <c r="AM1361" s="46" t="str">
        <f>TRIM(Table1[[#This Row],[Line '#]])</f>
        <v/>
      </c>
      <c r="AN1361" s="46" t="str">
        <f>TRIM(Table1[[#This Row],[Account]])</f>
        <v/>
      </c>
      <c r="AO1361" s="46" t="str">
        <f>IF(Table1[[#This Row],[Posting Date]]&lt;&gt;"",$D$5,"")</f>
        <v/>
      </c>
      <c r="AP1361" s="46" t="str">
        <f>TRIM(Table1[[#This Row],[Departments-Prgrams]])</f>
        <v/>
      </c>
      <c r="AQ1361" s="46" t="str">
        <f>TRIM(Table1[[#This Row],[Grant]])</f>
        <v/>
      </c>
      <c r="AR1361" s="46" t="str">
        <f>TRIM(Table1[[#This Row],[Staff ID]])</f>
        <v/>
      </c>
      <c r="AS1361" s="46" t="str">
        <f>IF(TRIM(Table1[[#This Row],[Budget Code]])=0,"",TRIM(Table1[[#This Row],[Budget Code]]))</f>
        <v/>
      </c>
      <c r="AT1361" s="46" t="str">
        <f>IF(Table1[[#This Row],[Line Description]]&lt;&gt;"",Table1[[#This Row],[Line Description]],"")</f>
        <v/>
      </c>
      <c r="AU1361" s="46" t="str">
        <f>IF(Table1[[#This Row],[Cur_Amount Debit]]&gt;0,ROUND(Table1[[#This Row],[Cur_Amount Debit]],2),"")</f>
        <v/>
      </c>
      <c r="AV1361" s="46" t="str">
        <f>IF(Table1[[#This Row],[Cur_Amount Credit]]&gt;0,ROUND(Table1[[#This Row],[Cur_Amount Credit]],2),"")</f>
        <v/>
      </c>
      <c r="AW1361" s="46" t="str">
        <f>LEFT(Table1[[#This Row],[Cur]],3)</f>
        <v/>
      </c>
      <c r="AX1361" s="59"/>
      <c r="AY1361" s="46"/>
      <c r="AZ1361" s="46" t="str">
        <f>IF(Table1[[#This Row],[Cur]]&lt;&gt;"",IF(Table1[[#This Row],[Cur]]="USD","",ExchangeRate),"")</f>
        <v/>
      </c>
      <c r="BA1361" s="46" t="str">
        <f>IF(Table1[[#This Row],[Grant]]&lt;&gt;"",VLOOKUP(Table1[[#This Row],[Grant]],Grants!B:D,3),"")</f>
        <v/>
      </c>
      <c r="BB1361" s="46" t="str">
        <f>TRIM(Table1[[#This Row],[Vendor ID]])</f>
        <v/>
      </c>
      <c r="BC1361">
        <f>IF(Table1[[#This Row],[Reference Number]]=Q1360,BC1360,BC1360+1)</f>
        <v>2</v>
      </c>
    </row>
    <row r="1362" spans="1:55" ht="11.25" hidden="1" customHeight="1">
      <c r="A1362" s="1"/>
      <c r="B1362" s="88" t="str">
        <f>IF(Table1[[#This Row],[Posting Date]]&lt;&gt;"",IF(Table1[[#This Row],[Reference Number]]=Q1361,B1361+1,1),"")</f>
        <v/>
      </c>
      <c r="C1362" s="61"/>
      <c r="D1362" s="61"/>
      <c r="E1362" s="218"/>
      <c r="F1362" s="143" t="str">
        <f>IFERROR(IF(VLOOKUP(Table1[[#This Row],[Budget Code Description]],Dimentions!$X$6:$AC$132,2,FALSE)="","",VLOOKUP(Table1[[#This Row],[Budget Code Description]],Dimentions!$X$6:$AC$132,2,FALSE)),"")</f>
        <v/>
      </c>
      <c r="G1362" s="143" t="str">
        <f>IFERROR(VLOOKUP(Table1[[#This Row],[Budget Code Description]],Dimentions!$X$6:$AC$132,3,FALSE),"")</f>
        <v/>
      </c>
      <c r="H1362" s="64" t="str">
        <f>IFERROR(VLOOKUP(Table1[[#This Row],[Account]],Dimentions!$S$6:$V$233,2,FALSE),"")</f>
        <v/>
      </c>
      <c r="I1362" s="62">
        <f>_xlfn.NUMBERVALUE(LEFT(Table1[[#This Row],[Account]],1))</f>
        <v>0</v>
      </c>
      <c r="J1362" s="62" t="str">
        <f>IFERROR(VLOOKUP(Table1[[#This Row],[Budget Code Description]],Table6[#All],7,FALSE),"")</f>
        <v/>
      </c>
      <c r="K1362" s="143" t="str">
        <f>IFERROR(VLOOKUP(Table1[[#This Row],[Budget Code Description]],Table6[#All],8,FALSE),"")</f>
        <v/>
      </c>
      <c r="L1362" s="63"/>
      <c r="M1362" s="65" t="str">
        <f>IFERROR(VLOOKUP(Table1[[#This Row],[Staff ID]],Table2[],2,FALSE),"")</f>
        <v/>
      </c>
      <c r="N1362" s="211" t="str">
        <f>IFERROR(IF(VLOOKUP(Table1[[#This Row],[Budget Code Description]],Dimentions!$X$6:$AC$97,4,FALSE)="","",VLOOKUP(Table1[[#This Row],[Budget Code Description]],Dimentions!$X$6:$AC$97,4,FALSE)),"")</f>
        <v/>
      </c>
      <c r="O1362" s="65" t="str">
        <f>IFERROR(VLOOKUP(Table1[[#This Row],[Vendor ID]],Table549[],2,FALSE),"")</f>
        <v/>
      </c>
      <c r="P1362" s="63"/>
      <c r="Q1362" s="143" t="str">
        <f>IF(Table1[[#This Row],[Posting Date]]&lt;&gt;"",$D$9,"")</f>
        <v/>
      </c>
      <c r="R1362" s="159" t="str">
        <f>IF(Table1[[#This Row],[Posting Date]]&lt;&gt;"",$D$10,"")</f>
        <v/>
      </c>
      <c r="S1362" s="66"/>
      <c r="T1362" s="63"/>
      <c r="U1362" s="67"/>
      <c r="V1362" s="67"/>
      <c r="W1362" s="67" t="str">
        <f t="shared" si="21"/>
        <v/>
      </c>
      <c r="X1362" s="161" t="str">
        <f>IF(E1362="","",(IF(Table1[[#This Row],[Cur]]="USD",Table1[[#This Row],[Cur_Amount Debit]],Table1[[#This Row],[Cur_Amount Debit]]/Table1[[#This Row],[Exchange Rate]])))</f>
        <v/>
      </c>
      <c r="Y1362" s="161" t="str">
        <f>IF(E1362="","",(IF(Table1[[#This Row],[Cur]]="USD",Table1[[#This Row],[Cur_Amount Credit]],Table1[[#This Row],[Cur_Amount Credit]]/ExchangeRate)))</f>
        <v/>
      </c>
      <c r="Z1362" s="203" t="str">
        <f>IF(E1362="","",(Table1[[#This Row],[Debit USD]]-Table1[[#This Row],[Credit USD]]))</f>
        <v/>
      </c>
      <c r="AA1362" s="122"/>
      <c r="AB1362" s="1"/>
      <c r="AC1362" s="15"/>
      <c r="AD1362" s="15" t="str">
        <f>IF(AND(OR(Table1[[#This Row],[Account]]="15030",Table1[[#This Row],[Account]]="15035",Table1[[#This Row],[Account]]="20150"),Table1[[#This Row],[Vendor ID]]=""),1,"")</f>
        <v/>
      </c>
      <c r="AE1362" s="15"/>
      <c r="AF1362" s="15"/>
      <c r="AG1362" s="15"/>
      <c r="AH1362" s="46" t="str">
        <f>IF(Table1[[#This Row],[Posting Date]]&lt;&gt;"","GJ-"&amp;CountryID,"")</f>
        <v/>
      </c>
      <c r="AI1362" s="59" t="str">
        <f>IF(Table1[[#This Row],[Posting Date]]&lt;&gt;"",Table1[[#This Row],[Posting Date]],"")</f>
        <v/>
      </c>
      <c r="AJ1362" s="46"/>
      <c r="AK1362" s="46" t="str">
        <f>IF(Table1[[#This Row],[Description]]&lt;&gt;"",Table1[[#This Row],[Description]],"")</f>
        <v/>
      </c>
      <c r="AL1362" s="46" t="str">
        <f>IF(Table1[[#This Row],[Posting Date]]&lt;&gt;"",Table1[[#This Row],[Reference Number]],"")</f>
        <v/>
      </c>
      <c r="AM1362" s="46" t="str">
        <f>TRIM(Table1[[#This Row],[Line '#]])</f>
        <v/>
      </c>
      <c r="AN1362" s="46" t="str">
        <f>TRIM(Table1[[#This Row],[Account]])</f>
        <v/>
      </c>
      <c r="AO1362" s="46" t="str">
        <f>IF(Table1[[#This Row],[Posting Date]]&lt;&gt;"",$D$5,"")</f>
        <v/>
      </c>
      <c r="AP1362" s="46" t="str">
        <f>TRIM(Table1[[#This Row],[Departments-Prgrams]])</f>
        <v/>
      </c>
      <c r="AQ1362" s="46" t="str">
        <f>TRIM(Table1[[#This Row],[Grant]])</f>
        <v/>
      </c>
      <c r="AR1362" s="46" t="str">
        <f>TRIM(Table1[[#This Row],[Staff ID]])</f>
        <v/>
      </c>
      <c r="AS1362" s="46" t="str">
        <f>IF(TRIM(Table1[[#This Row],[Budget Code]])=0,"",TRIM(Table1[[#This Row],[Budget Code]]))</f>
        <v/>
      </c>
      <c r="AT1362" s="46" t="str">
        <f>IF(Table1[[#This Row],[Line Description]]&lt;&gt;"",Table1[[#This Row],[Line Description]],"")</f>
        <v/>
      </c>
      <c r="AU1362" s="46" t="str">
        <f>IF(Table1[[#This Row],[Cur_Amount Debit]]&gt;0,ROUND(Table1[[#This Row],[Cur_Amount Debit]],2),"")</f>
        <v/>
      </c>
      <c r="AV1362" s="46" t="str">
        <f>IF(Table1[[#This Row],[Cur_Amount Credit]]&gt;0,ROUND(Table1[[#This Row],[Cur_Amount Credit]],2),"")</f>
        <v/>
      </c>
      <c r="AW1362" s="46" t="str">
        <f>LEFT(Table1[[#This Row],[Cur]],3)</f>
        <v/>
      </c>
      <c r="AX1362" s="59"/>
      <c r="AY1362" s="46"/>
      <c r="AZ1362" s="46" t="str">
        <f>IF(Table1[[#This Row],[Cur]]&lt;&gt;"",IF(Table1[[#This Row],[Cur]]="USD","",ExchangeRate),"")</f>
        <v/>
      </c>
      <c r="BA1362" s="46" t="str">
        <f>IF(Table1[[#This Row],[Grant]]&lt;&gt;"",VLOOKUP(Table1[[#This Row],[Grant]],Grants!B:D,3),"")</f>
        <v/>
      </c>
      <c r="BB1362" s="46" t="str">
        <f>TRIM(Table1[[#This Row],[Vendor ID]])</f>
        <v/>
      </c>
      <c r="BC1362">
        <f>IF(Table1[[#This Row],[Reference Number]]=Q1361,BC1361,BC1361+1)</f>
        <v>2</v>
      </c>
    </row>
    <row r="1363" spans="1:55" ht="11.25" hidden="1" customHeight="1">
      <c r="A1363" s="1"/>
      <c r="B1363" s="88" t="str">
        <f>IF(Table1[[#This Row],[Posting Date]]&lt;&gt;"",IF(Table1[[#This Row],[Reference Number]]=Q1362,B1362+1,1),"")</f>
        <v/>
      </c>
      <c r="C1363" s="61"/>
      <c r="D1363" s="61"/>
      <c r="E1363" s="218"/>
      <c r="F1363" s="143" t="str">
        <f>IFERROR(IF(VLOOKUP(Table1[[#This Row],[Budget Code Description]],Dimentions!$X$6:$AC$132,2,FALSE)="","",VLOOKUP(Table1[[#This Row],[Budget Code Description]],Dimentions!$X$6:$AC$132,2,FALSE)),"")</f>
        <v/>
      </c>
      <c r="G1363" s="143" t="str">
        <f>IFERROR(VLOOKUP(Table1[[#This Row],[Budget Code Description]],Dimentions!$X$6:$AC$132,3,FALSE),"")</f>
        <v/>
      </c>
      <c r="H1363" s="64" t="str">
        <f>IFERROR(VLOOKUP(Table1[[#This Row],[Account]],Dimentions!$S$6:$V$233,2,FALSE),"")</f>
        <v/>
      </c>
      <c r="I1363" s="62">
        <f>_xlfn.NUMBERVALUE(LEFT(Table1[[#This Row],[Account]],1))</f>
        <v>0</v>
      </c>
      <c r="J1363" s="62" t="str">
        <f>IFERROR(VLOOKUP(Table1[[#This Row],[Budget Code Description]],Table6[#All],7,FALSE),"")</f>
        <v/>
      </c>
      <c r="K1363" s="143" t="str">
        <f>IFERROR(VLOOKUP(Table1[[#This Row],[Budget Code Description]],Table6[#All],8,FALSE),"")</f>
        <v/>
      </c>
      <c r="L1363" s="63"/>
      <c r="M1363" s="65" t="str">
        <f>IFERROR(VLOOKUP(Table1[[#This Row],[Staff ID]],Table2[],2,FALSE),"")</f>
        <v/>
      </c>
      <c r="N1363" s="211" t="str">
        <f>IFERROR(IF(VLOOKUP(Table1[[#This Row],[Budget Code Description]],Dimentions!$X$6:$AC$97,4,FALSE)="","",VLOOKUP(Table1[[#This Row],[Budget Code Description]],Dimentions!$X$6:$AC$97,4,FALSE)),"")</f>
        <v/>
      </c>
      <c r="O1363" s="65" t="str">
        <f>IFERROR(VLOOKUP(Table1[[#This Row],[Vendor ID]],Table549[],2,FALSE),"")</f>
        <v/>
      </c>
      <c r="P1363" s="63"/>
      <c r="Q1363" s="143" t="str">
        <f>IF(Table1[[#This Row],[Posting Date]]&lt;&gt;"",$D$9,"")</f>
        <v/>
      </c>
      <c r="R1363" s="159" t="str">
        <f>IF(Table1[[#This Row],[Posting Date]]&lt;&gt;"",$D$10,"")</f>
        <v/>
      </c>
      <c r="S1363" s="66"/>
      <c r="T1363" s="63"/>
      <c r="U1363" s="67"/>
      <c r="V1363" s="67"/>
      <c r="W1363" s="67" t="str">
        <f t="shared" si="21"/>
        <v/>
      </c>
      <c r="X1363" s="161" t="str">
        <f>IF(E1363="","",(IF(Table1[[#This Row],[Cur]]="USD",Table1[[#This Row],[Cur_Amount Debit]],Table1[[#This Row],[Cur_Amount Debit]]/Table1[[#This Row],[Exchange Rate]])))</f>
        <v/>
      </c>
      <c r="Y1363" s="161" t="str">
        <f>IF(E1363="","",(IF(Table1[[#This Row],[Cur]]="USD",Table1[[#This Row],[Cur_Amount Credit]],Table1[[#This Row],[Cur_Amount Credit]]/ExchangeRate)))</f>
        <v/>
      </c>
      <c r="Z1363" s="203" t="str">
        <f>IF(E1363="","",(Table1[[#This Row],[Debit USD]]-Table1[[#This Row],[Credit USD]]))</f>
        <v/>
      </c>
      <c r="AA1363" s="122"/>
      <c r="AB1363" s="1"/>
      <c r="AC1363" s="15"/>
      <c r="AD1363" s="15" t="str">
        <f>IF(AND(OR(Table1[[#This Row],[Account]]="15030",Table1[[#This Row],[Account]]="15035",Table1[[#This Row],[Account]]="20150"),Table1[[#This Row],[Vendor ID]]=""),1,"")</f>
        <v/>
      </c>
      <c r="AE1363" s="15"/>
      <c r="AF1363" s="15"/>
      <c r="AG1363" s="15"/>
      <c r="AH1363" s="46" t="str">
        <f>IF(Table1[[#This Row],[Posting Date]]&lt;&gt;"","GJ-"&amp;CountryID,"")</f>
        <v/>
      </c>
      <c r="AI1363" s="59" t="str">
        <f>IF(Table1[[#This Row],[Posting Date]]&lt;&gt;"",Table1[[#This Row],[Posting Date]],"")</f>
        <v/>
      </c>
      <c r="AJ1363" s="46"/>
      <c r="AK1363" s="46" t="str">
        <f>IF(Table1[[#This Row],[Description]]&lt;&gt;"",Table1[[#This Row],[Description]],"")</f>
        <v/>
      </c>
      <c r="AL1363" s="46" t="str">
        <f>IF(Table1[[#This Row],[Posting Date]]&lt;&gt;"",Table1[[#This Row],[Reference Number]],"")</f>
        <v/>
      </c>
      <c r="AM1363" s="46" t="str">
        <f>TRIM(Table1[[#This Row],[Line '#]])</f>
        <v/>
      </c>
      <c r="AN1363" s="46" t="str">
        <f>TRIM(Table1[[#This Row],[Account]])</f>
        <v/>
      </c>
      <c r="AO1363" s="46" t="str">
        <f>IF(Table1[[#This Row],[Posting Date]]&lt;&gt;"",$D$5,"")</f>
        <v/>
      </c>
      <c r="AP1363" s="46" t="str">
        <f>TRIM(Table1[[#This Row],[Departments-Prgrams]])</f>
        <v/>
      </c>
      <c r="AQ1363" s="46" t="str">
        <f>TRIM(Table1[[#This Row],[Grant]])</f>
        <v/>
      </c>
      <c r="AR1363" s="46" t="str">
        <f>TRIM(Table1[[#This Row],[Staff ID]])</f>
        <v/>
      </c>
      <c r="AS1363" s="46" t="str">
        <f>IF(TRIM(Table1[[#This Row],[Budget Code]])=0,"",TRIM(Table1[[#This Row],[Budget Code]]))</f>
        <v/>
      </c>
      <c r="AT1363" s="46" t="str">
        <f>IF(Table1[[#This Row],[Line Description]]&lt;&gt;"",Table1[[#This Row],[Line Description]],"")</f>
        <v/>
      </c>
      <c r="AU1363" s="46" t="str">
        <f>IF(Table1[[#This Row],[Cur_Amount Debit]]&gt;0,ROUND(Table1[[#This Row],[Cur_Amount Debit]],2),"")</f>
        <v/>
      </c>
      <c r="AV1363" s="46" t="str">
        <f>IF(Table1[[#This Row],[Cur_Amount Credit]]&gt;0,ROUND(Table1[[#This Row],[Cur_Amount Credit]],2),"")</f>
        <v/>
      </c>
      <c r="AW1363" s="46" t="str">
        <f>LEFT(Table1[[#This Row],[Cur]],3)</f>
        <v/>
      </c>
      <c r="AX1363" s="59"/>
      <c r="AY1363" s="46"/>
      <c r="AZ1363" s="46" t="str">
        <f>IF(Table1[[#This Row],[Cur]]&lt;&gt;"",IF(Table1[[#This Row],[Cur]]="USD","",ExchangeRate),"")</f>
        <v/>
      </c>
      <c r="BA1363" s="46" t="str">
        <f>IF(Table1[[#This Row],[Grant]]&lt;&gt;"",VLOOKUP(Table1[[#This Row],[Grant]],Grants!B:D,3),"")</f>
        <v/>
      </c>
      <c r="BB1363" s="46" t="str">
        <f>TRIM(Table1[[#This Row],[Vendor ID]])</f>
        <v/>
      </c>
      <c r="BC1363">
        <f>IF(Table1[[#This Row],[Reference Number]]=Q1362,BC1362,BC1362+1)</f>
        <v>2</v>
      </c>
    </row>
    <row r="1364" spans="1:55" ht="11.25" hidden="1" customHeight="1">
      <c r="A1364" s="1"/>
      <c r="B1364" s="88" t="str">
        <f>IF(Table1[[#This Row],[Posting Date]]&lt;&gt;"",IF(Table1[[#This Row],[Reference Number]]=Q1363,B1363+1,1),"")</f>
        <v/>
      </c>
      <c r="C1364" s="61"/>
      <c r="D1364" s="61"/>
      <c r="E1364" s="218"/>
      <c r="F1364" s="143" t="str">
        <f>IFERROR(IF(VLOOKUP(Table1[[#This Row],[Budget Code Description]],Dimentions!$X$6:$AC$132,2,FALSE)="","",VLOOKUP(Table1[[#This Row],[Budget Code Description]],Dimentions!$X$6:$AC$132,2,FALSE)),"")</f>
        <v/>
      </c>
      <c r="G1364" s="143" t="str">
        <f>IFERROR(VLOOKUP(Table1[[#This Row],[Budget Code Description]],Dimentions!$X$6:$AC$132,3,FALSE),"")</f>
        <v/>
      </c>
      <c r="H1364" s="64" t="str">
        <f>IFERROR(VLOOKUP(Table1[[#This Row],[Account]],Dimentions!$S$6:$V$233,2,FALSE),"")</f>
        <v/>
      </c>
      <c r="I1364" s="62">
        <f>_xlfn.NUMBERVALUE(LEFT(Table1[[#This Row],[Account]],1))</f>
        <v>0</v>
      </c>
      <c r="J1364" s="62" t="str">
        <f>IFERROR(VLOOKUP(Table1[[#This Row],[Budget Code Description]],Table6[#All],7,FALSE),"")</f>
        <v/>
      </c>
      <c r="K1364" s="143" t="str">
        <f>IFERROR(VLOOKUP(Table1[[#This Row],[Budget Code Description]],Table6[#All],8,FALSE),"")</f>
        <v/>
      </c>
      <c r="L1364" s="63"/>
      <c r="M1364" s="65" t="str">
        <f>IFERROR(VLOOKUP(Table1[[#This Row],[Staff ID]],Table2[],2,FALSE),"")</f>
        <v/>
      </c>
      <c r="N1364" s="211" t="str">
        <f>IFERROR(IF(VLOOKUP(Table1[[#This Row],[Budget Code Description]],Dimentions!$X$6:$AC$97,4,FALSE)="","",VLOOKUP(Table1[[#This Row],[Budget Code Description]],Dimentions!$X$6:$AC$97,4,FALSE)),"")</f>
        <v/>
      </c>
      <c r="O1364" s="65" t="str">
        <f>IFERROR(VLOOKUP(Table1[[#This Row],[Vendor ID]],Table549[],2,FALSE),"")</f>
        <v/>
      </c>
      <c r="P1364" s="63"/>
      <c r="Q1364" s="143" t="str">
        <f>IF(Table1[[#This Row],[Posting Date]]&lt;&gt;"",$D$9,"")</f>
        <v/>
      </c>
      <c r="R1364" s="159" t="str">
        <f>IF(Table1[[#This Row],[Posting Date]]&lt;&gt;"",$D$10,"")</f>
        <v/>
      </c>
      <c r="S1364" s="66"/>
      <c r="T1364" s="63"/>
      <c r="U1364" s="67"/>
      <c r="V1364" s="67"/>
      <c r="W1364" s="67" t="str">
        <f t="shared" si="21"/>
        <v/>
      </c>
      <c r="X1364" s="161" t="str">
        <f>IF(E1364="","",(IF(Table1[[#This Row],[Cur]]="USD",Table1[[#This Row],[Cur_Amount Debit]],Table1[[#This Row],[Cur_Amount Debit]]/Table1[[#This Row],[Exchange Rate]])))</f>
        <v/>
      </c>
      <c r="Y1364" s="161" t="str">
        <f>IF(E1364="","",(IF(Table1[[#This Row],[Cur]]="USD",Table1[[#This Row],[Cur_Amount Credit]],Table1[[#This Row],[Cur_Amount Credit]]/ExchangeRate)))</f>
        <v/>
      </c>
      <c r="Z1364" s="203" t="str">
        <f>IF(E1364="","",(Table1[[#This Row],[Debit USD]]-Table1[[#This Row],[Credit USD]]))</f>
        <v/>
      </c>
      <c r="AA1364" s="122"/>
      <c r="AB1364" s="1"/>
      <c r="AC1364" s="15"/>
      <c r="AD1364" s="15" t="str">
        <f>IF(AND(OR(Table1[[#This Row],[Account]]="15030",Table1[[#This Row],[Account]]="15035",Table1[[#This Row],[Account]]="20150"),Table1[[#This Row],[Vendor ID]]=""),1,"")</f>
        <v/>
      </c>
      <c r="AE1364" s="15"/>
      <c r="AF1364" s="15"/>
      <c r="AG1364" s="15"/>
      <c r="AH1364" s="46" t="str">
        <f>IF(Table1[[#This Row],[Posting Date]]&lt;&gt;"","GJ-"&amp;CountryID,"")</f>
        <v/>
      </c>
      <c r="AI1364" s="59" t="str">
        <f>IF(Table1[[#This Row],[Posting Date]]&lt;&gt;"",Table1[[#This Row],[Posting Date]],"")</f>
        <v/>
      </c>
      <c r="AJ1364" s="46"/>
      <c r="AK1364" s="46" t="str">
        <f>IF(Table1[[#This Row],[Description]]&lt;&gt;"",Table1[[#This Row],[Description]],"")</f>
        <v/>
      </c>
      <c r="AL1364" s="46" t="str">
        <f>IF(Table1[[#This Row],[Posting Date]]&lt;&gt;"",Table1[[#This Row],[Reference Number]],"")</f>
        <v/>
      </c>
      <c r="AM1364" s="46" t="str">
        <f>TRIM(Table1[[#This Row],[Line '#]])</f>
        <v/>
      </c>
      <c r="AN1364" s="46" t="str">
        <f>TRIM(Table1[[#This Row],[Account]])</f>
        <v/>
      </c>
      <c r="AO1364" s="46" t="str">
        <f>IF(Table1[[#This Row],[Posting Date]]&lt;&gt;"",$D$5,"")</f>
        <v/>
      </c>
      <c r="AP1364" s="46" t="str">
        <f>TRIM(Table1[[#This Row],[Departments-Prgrams]])</f>
        <v/>
      </c>
      <c r="AQ1364" s="46" t="str">
        <f>TRIM(Table1[[#This Row],[Grant]])</f>
        <v/>
      </c>
      <c r="AR1364" s="46" t="str">
        <f>TRIM(Table1[[#This Row],[Staff ID]])</f>
        <v/>
      </c>
      <c r="AS1364" s="46" t="str">
        <f>IF(TRIM(Table1[[#This Row],[Budget Code]])=0,"",TRIM(Table1[[#This Row],[Budget Code]]))</f>
        <v/>
      </c>
      <c r="AT1364" s="46" t="str">
        <f>IF(Table1[[#This Row],[Line Description]]&lt;&gt;"",Table1[[#This Row],[Line Description]],"")</f>
        <v/>
      </c>
      <c r="AU1364" s="46" t="str">
        <f>IF(Table1[[#This Row],[Cur_Amount Debit]]&gt;0,ROUND(Table1[[#This Row],[Cur_Amount Debit]],2),"")</f>
        <v/>
      </c>
      <c r="AV1364" s="46" t="str">
        <f>IF(Table1[[#This Row],[Cur_Amount Credit]]&gt;0,ROUND(Table1[[#This Row],[Cur_Amount Credit]],2),"")</f>
        <v/>
      </c>
      <c r="AW1364" s="46" t="str">
        <f>LEFT(Table1[[#This Row],[Cur]],3)</f>
        <v/>
      </c>
      <c r="AX1364" s="59"/>
      <c r="AY1364" s="46"/>
      <c r="AZ1364" s="46" t="str">
        <f>IF(Table1[[#This Row],[Cur]]&lt;&gt;"",IF(Table1[[#This Row],[Cur]]="USD","",ExchangeRate),"")</f>
        <v/>
      </c>
      <c r="BA1364" s="46" t="str">
        <f>IF(Table1[[#This Row],[Grant]]&lt;&gt;"",VLOOKUP(Table1[[#This Row],[Grant]],Grants!B:D,3),"")</f>
        <v/>
      </c>
      <c r="BB1364" s="46" t="str">
        <f>TRIM(Table1[[#This Row],[Vendor ID]])</f>
        <v/>
      </c>
      <c r="BC1364">
        <f>IF(Table1[[#This Row],[Reference Number]]=Q1363,BC1363,BC1363+1)</f>
        <v>2</v>
      </c>
    </row>
    <row r="1365" spans="1:55" ht="11.25" hidden="1" customHeight="1">
      <c r="A1365" s="1"/>
      <c r="B1365" s="88" t="str">
        <f>IF(Table1[[#This Row],[Posting Date]]&lt;&gt;"",IF(Table1[[#This Row],[Reference Number]]=Q1364,B1364+1,1),"")</f>
        <v/>
      </c>
      <c r="C1365" s="61"/>
      <c r="D1365" s="61"/>
      <c r="E1365" s="218"/>
      <c r="F1365" s="143" t="str">
        <f>IFERROR(IF(VLOOKUP(Table1[[#This Row],[Budget Code Description]],Dimentions!$X$6:$AC$132,2,FALSE)="","",VLOOKUP(Table1[[#This Row],[Budget Code Description]],Dimentions!$X$6:$AC$132,2,FALSE)),"")</f>
        <v/>
      </c>
      <c r="G1365" s="143" t="str">
        <f>IFERROR(VLOOKUP(Table1[[#This Row],[Budget Code Description]],Dimentions!$X$6:$AC$132,3,FALSE),"")</f>
        <v/>
      </c>
      <c r="H1365" s="64" t="str">
        <f>IFERROR(VLOOKUP(Table1[[#This Row],[Account]],Dimentions!$S$6:$V$233,2,FALSE),"")</f>
        <v/>
      </c>
      <c r="I1365" s="62">
        <f>_xlfn.NUMBERVALUE(LEFT(Table1[[#This Row],[Account]],1))</f>
        <v>0</v>
      </c>
      <c r="J1365" s="62" t="str">
        <f>IFERROR(VLOOKUP(Table1[[#This Row],[Budget Code Description]],Table6[#All],7,FALSE),"")</f>
        <v/>
      </c>
      <c r="K1365" s="143" t="str">
        <f>IFERROR(VLOOKUP(Table1[[#This Row],[Budget Code Description]],Table6[#All],8,FALSE),"")</f>
        <v/>
      </c>
      <c r="L1365" s="63"/>
      <c r="M1365" s="65" t="str">
        <f>IFERROR(VLOOKUP(Table1[[#This Row],[Staff ID]],Table2[],2,FALSE),"")</f>
        <v/>
      </c>
      <c r="N1365" s="211" t="str">
        <f>IFERROR(IF(VLOOKUP(Table1[[#This Row],[Budget Code Description]],Dimentions!$X$6:$AC$97,4,FALSE)="","",VLOOKUP(Table1[[#This Row],[Budget Code Description]],Dimentions!$X$6:$AC$97,4,FALSE)),"")</f>
        <v/>
      </c>
      <c r="O1365" s="65" t="str">
        <f>IFERROR(VLOOKUP(Table1[[#This Row],[Vendor ID]],Table549[],2,FALSE),"")</f>
        <v/>
      </c>
      <c r="P1365" s="63"/>
      <c r="Q1365" s="143" t="str">
        <f>IF(Table1[[#This Row],[Posting Date]]&lt;&gt;"",$D$9,"")</f>
        <v/>
      </c>
      <c r="R1365" s="159" t="str">
        <f>IF(Table1[[#This Row],[Posting Date]]&lt;&gt;"",$D$10,"")</f>
        <v/>
      </c>
      <c r="S1365" s="66"/>
      <c r="T1365" s="63"/>
      <c r="U1365" s="67"/>
      <c r="V1365" s="67"/>
      <c r="W1365" s="67" t="str">
        <f t="shared" si="21"/>
        <v/>
      </c>
      <c r="X1365" s="161" t="str">
        <f>IF(E1365="","",(IF(Table1[[#This Row],[Cur]]="USD",Table1[[#This Row],[Cur_Amount Debit]],Table1[[#This Row],[Cur_Amount Debit]]/Table1[[#This Row],[Exchange Rate]])))</f>
        <v/>
      </c>
      <c r="Y1365" s="161" t="str">
        <f>IF(E1365="","",(IF(Table1[[#This Row],[Cur]]="USD",Table1[[#This Row],[Cur_Amount Credit]],Table1[[#This Row],[Cur_Amount Credit]]/ExchangeRate)))</f>
        <v/>
      </c>
      <c r="Z1365" s="203" t="str">
        <f>IF(E1365="","",(Table1[[#This Row],[Debit USD]]-Table1[[#This Row],[Credit USD]]))</f>
        <v/>
      </c>
      <c r="AA1365" s="122"/>
      <c r="AB1365" s="1"/>
      <c r="AC1365" s="15"/>
      <c r="AD1365" s="15" t="str">
        <f>IF(AND(OR(Table1[[#This Row],[Account]]="15030",Table1[[#This Row],[Account]]="15035",Table1[[#This Row],[Account]]="20150"),Table1[[#This Row],[Vendor ID]]=""),1,"")</f>
        <v/>
      </c>
      <c r="AE1365" s="15"/>
      <c r="AF1365" s="15"/>
      <c r="AG1365" s="15"/>
      <c r="AH1365" s="46" t="str">
        <f>IF(Table1[[#This Row],[Posting Date]]&lt;&gt;"","GJ-"&amp;CountryID,"")</f>
        <v/>
      </c>
      <c r="AI1365" s="59" t="str">
        <f>IF(Table1[[#This Row],[Posting Date]]&lt;&gt;"",Table1[[#This Row],[Posting Date]],"")</f>
        <v/>
      </c>
      <c r="AJ1365" s="46"/>
      <c r="AK1365" s="46" t="str">
        <f>IF(Table1[[#This Row],[Description]]&lt;&gt;"",Table1[[#This Row],[Description]],"")</f>
        <v/>
      </c>
      <c r="AL1365" s="46" t="str">
        <f>IF(Table1[[#This Row],[Posting Date]]&lt;&gt;"",Table1[[#This Row],[Reference Number]],"")</f>
        <v/>
      </c>
      <c r="AM1365" s="46" t="str">
        <f>TRIM(Table1[[#This Row],[Line '#]])</f>
        <v/>
      </c>
      <c r="AN1365" s="46" t="str">
        <f>TRIM(Table1[[#This Row],[Account]])</f>
        <v/>
      </c>
      <c r="AO1365" s="46" t="str">
        <f>IF(Table1[[#This Row],[Posting Date]]&lt;&gt;"",$D$5,"")</f>
        <v/>
      </c>
      <c r="AP1365" s="46" t="str">
        <f>TRIM(Table1[[#This Row],[Departments-Prgrams]])</f>
        <v/>
      </c>
      <c r="AQ1365" s="46" t="str">
        <f>TRIM(Table1[[#This Row],[Grant]])</f>
        <v/>
      </c>
      <c r="AR1365" s="46" t="str">
        <f>TRIM(Table1[[#This Row],[Staff ID]])</f>
        <v/>
      </c>
      <c r="AS1365" s="46" t="str">
        <f>IF(TRIM(Table1[[#This Row],[Budget Code]])=0,"",TRIM(Table1[[#This Row],[Budget Code]]))</f>
        <v/>
      </c>
      <c r="AT1365" s="46" t="str">
        <f>IF(Table1[[#This Row],[Line Description]]&lt;&gt;"",Table1[[#This Row],[Line Description]],"")</f>
        <v/>
      </c>
      <c r="AU1365" s="46" t="str">
        <f>IF(Table1[[#This Row],[Cur_Amount Debit]]&gt;0,ROUND(Table1[[#This Row],[Cur_Amount Debit]],2),"")</f>
        <v/>
      </c>
      <c r="AV1365" s="46" t="str">
        <f>IF(Table1[[#This Row],[Cur_Amount Credit]]&gt;0,ROUND(Table1[[#This Row],[Cur_Amount Credit]],2),"")</f>
        <v/>
      </c>
      <c r="AW1365" s="46" t="str">
        <f>LEFT(Table1[[#This Row],[Cur]],3)</f>
        <v/>
      </c>
      <c r="AX1365" s="59"/>
      <c r="AY1365" s="46"/>
      <c r="AZ1365" s="46" t="str">
        <f>IF(Table1[[#This Row],[Cur]]&lt;&gt;"",IF(Table1[[#This Row],[Cur]]="USD","",ExchangeRate),"")</f>
        <v/>
      </c>
      <c r="BA1365" s="46" t="str">
        <f>IF(Table1[[#This Row],[Grant]]&lt;&gt;"",VLOOKUP(Table1[[#This Row],[Grant]],Grants!B:D,3),"")</f>
        <v/>
      </c>
      <c r="BB1365" s="46" t="str">
        <f>TRIM(Table1[[#This Row],[Vendor ID]])</f>
        <v/>
      </c>
      <c r="BC1365">
        <f>IF(Table1[[#This Row],[Reference Number]]=Q1364,BC1364,BC1364+1)</f>
        <v>2</v>
      </c>
    </row>
    <row r="1366" spans="1:55" ht="11.25" hidden="1" customHeight="1">
      <c r="A1366" s="1"/>
      <c r="B1366" s="88" t="str">
        <f>IF(Table1[[#This Row],[Posting Date]]&lt;&gt;"",IF(Table1[[#This Row],[Reference Number]]=Q1365,B1365+1,1),"")</f>
        <v/>
      </c>
      <c r="C1366" s="61"/>
      <c r="D1366" s="61"/>
      <c r="E1366" s="218"/>
      <c r="F1366" s="143" t="str">
        <f>IFERROR(IF(VLOOKUP(Table1[[#This Row],[Budget Code Description]],Dimentions!$X$6:$AC$132,2,FALSE)="","",VLOOKUP(Table1[[#This Row],[Budget Code Description]],Dimentions!$X$6:$AC$132,2,FALSE)),"")</f>
        <v/>
      </c>
      <c r="G1366" s="143" t="str">
        <f>IFERROR(VLOOKUP(Table1[[#This Row],[Budget Code Description]],Dimentions!$X$6:$AC$132,3,FALSE),"")</f>
        <v/>
      </c>
      <c r="H1366" s="64" t="str">
        <f>IFERROR(VLOOKUP(Table1[[#This Row],[Account]],Dimentions!$S$6:$V$233,2,FALSE),"")</f>
        <v/>
      </c>
      <c r="I1366" s="62">
        <f>_xlfn.NUMBERVALUE(LEFT(Table1[[#This Row],[Account]],1))</f>
        <v>0</v>
      </c>
      <c r="J1366" s="62" t="str">
        <f>IFERROR(VLOOKUP(Table1[[#This Row],[Budget Code Description]],Table6[#All],7,FALSE),"")</f>
        <v/>
      </c>
      <c r="K1366" s="143" t="str">
        <f>IFERROR(VLOOKUP(Table1[[#This Row],[Budget Code Description]],Table6[#All],8,FALSE),"")</f>
        <v/>
      </c>
      <c r="L1366" s="63"/>
      <c r="M1366" s="65" t="str">
        <f>IFERROR(VLOOKUP(Table1[[#This Row],[Staff ID]],Table2[],2,FALSE),"")</f>
        <v/>
      </c>
      <c r="N1366" s="211" t="str">
        <f>IFERROR(IF(VLOOKUP(Table1[[#This Row],[Budget Code Description]],Dimentions!$X$6:$AC$97,4,FALSE)="","",VLOOKUP(Table1[[#This Row],[Budget Code Description]],Dimentions!$X$6:$AC$97,4,FALSE)),"")</f>
        <v/>
      </c>
      <c r="O1366" s="65" t="str">
        <f>IFERROR(VLOOKUP(Table1[[#This Row],[Vendor ID]],Table549[],2,FALSE),"")</f>
        <v/>
      </c>
      <c r="P1366" s="63"/>
      <c r="Q1366" s="143" t="str">
        <f>IF(Table1[[#This Row],[Posting Date]]&lt;&gt;"",$D$9,"")</f>
        <v/>
      </c>
      <c r="R1366" s="159" t="str">
        <f>IF(Table1[[#This Row],[Posting Date]]&lt;&gt;"",$D$10,"")</f>
        <v/>
      </c>
      <c r="S1366" s="66"/>
      <c r="T1366" s="63"/>
      <c r="U1366" s="67"/>
      <c r="V1366" s="67"/>
      <c r="W1366" s="67" t="str">
        <f t="shared" si="21"/>
        <v/>
      </c>
      <c r="X1366" s="161" t="str">
        <f>IF(E1366="","",(IF(Table1[[#This Row],[Cur]]="USD",Table1[[#This Row],[Cur_Amount Debit]],Table1[[#This Row],[Cur_Amount Debit]]/Table1[[#This Row],[Exchange Rate]])))</f>
        <v/>
      </c>
      <c r="Y1366" s="161" t="str">
        <f>IF(E1366="","",(IF(Table1[[#This Row],[Cur]]="USD",Table1[[#This Row],[Cur_Amount Credit]],Table1[[#This Row],[Cur_Amount Credit]]/ExchangeRate)))</f>
        <v/>
      </c>
      <c r="Z1366" s="203" t="str">
        <f>IF(E1366="","",(Table1[[#This Row],[Debit USD]]-Table1[[#This Row],[Credit USD]]))</f>
        <v/>
      </c>
      <c r="AA1366" s="122"/>
      <c r="AB1366" s="1"/>
      <c r="AC1366" s="15"/>
      <c r="AD1366" s="15" t="str">
        <f>IF(AND(OR(Table1[[#This Row],[Account]]="15030",Table1[[#This Row],[Account]]="15035",Table1[[#This Row],[Account]]="20150"),Table1[[#This Row],[Vendor ID]]=""),1,"")</f>
        <v/>
      </c>
      <c r="AE1366" s="15"/>
      <c r="AF1366" s="15"/>
      <c r="AG1366" s="15"/>
      <c r="AH1366" s="46" t="str">
        <f>IF(Table1[[#This Row],[Posting Date]]&lt;&gt;"","GJ-"&amp;CountryID,"")</f>
        <v/>
      </c>
      <c r="AI1366" s="59" t="str">
        <f>IF(Table1[[#This Row],[Posting Date]]&lt;&gt;"",Table1[[#This Row],[Posting Date]],"")</f>
        <v/>
      </c>
      <c r="AJ1366" s="46"/>
      <c r="AK1366" s="46" t="str">
        <f>IF(Table1[[#This Row],[Description]]&lt;&gt;"",Table1[[#This Row],[Description]],"")</f>
        <v/>
      </c>
      <c r="AL1366" s="46" t="str">
        <f>IF(Table1[[#This Row],[Posting Date]]&lt;&gt;"",Table1[[#This Row],[Reference Number]],"")</f>
        <v/>
      </c>
      <c r="AM1366" s="46" t="str">
        <f>TRIM(Table1[[#This Row],[Line '#]])</f>
        <v/>
      </c>
      <c r="AN1366" s="46" t="str">
        <f>TRIM(Table1[[#This Row],[Account]])</f>
        <v/>
      </c>
      <c r="AO1366" s="46" t="str">
        <f>IF(Table1[[#This Row],[Posting Date]]&lt;&gt;"",$D$5,"")</f>
        <v/>
      </c>
      <c r="AP1366" s="46" t="str">
        <f>TRIM(Table1[[#This Row],[Departments-Prgrams]])</f>
        <v/>
      </c>
      <c r="AQ1366" s="46" t="str">
        <f>TRIM(Table1[[#This Row],[Grant]])</f>
        <v/>
      </c>
      <c r="AR1366" s="46" t="str">
        <f>TRIM(Table1[[#This Row],[Staff ID]])</f>
        <v/>
      </c>
      <c r="AS1366" s="46" t="str">
        <f>IF(TRIM(Table1[[#This Row],[Budget Code]])=0,"",TRIM(Table1[[#This Row],[Budget Code]]))</f>
        <v/>
      </c>
      <c r="AT1366" s="46" t="str">
        <f>IF(Table1[[#This Row],[Line Description]]&lt;&gt;"",Table1[[#This Row],[Line Description]],"")</f>
        <v/>
      </c>
      <c r="AU1366" s="46" t="str">
        <f>IF(Table1[[#This Row],[Cur_Amount Debit]]&gt;0,ROUND(Table1[[#This Row],[Cur_Amount Debit]],2),"")</f>
        <v/>
      </c>
      <c r="AV1366" s="46" t="str">
        <f>IF(Table1[[#This Row],[Cur_Amount Credit]]&gt;0,ROUND(Table1[[#This Row],[Cur_Amount Credit]],2),"")</f>
        <v/>
      </c>
      <c r="AW1366" s="46" t="str">
        <f>LEFT(Table1[[#This Row],[Cur]],3)</f>
        <v/>
      </c>
      <c r="AX1366" s="59"/>
      <c r="AY1366" s="46"/>
      <c r="AZ1366" s="46" t="str">
        <f>IF(Table1[[#This Row],[Cur]]&lt;&gt;"",IF(Table1[[#This Row],[Cur]]="USD","",ExchangeRate),"")</f>
        <v/>
      </c>
      <c r="BA1366" s="46" t="str">
        <f>IF(Table1[[#This Row],[Grant]]&lt;&gt;"",VLOOKUP(Table1[[#This Row],[Grant]],Grants!B:D,3),"")</f>
        <v/>
      </c>
      <c r="BB1366" s="46" t="str">
        <f>TRIM(Table1[[#This Row],[Vendor ID]])</f>
        <v/>
      </c>
      <c r="BC1366">
        <f>IF(Table1[[#This Row],[Reference Number]]=Q1365,BC1365,BC1365+1)</f>
        <v>2</v>
      </c>
    </row>
    <row r="1367" spans="1:55" ht="11.25" hidden="1" customHeight="1">
      <c r="A1367" s="1"/>
      <c r="B1367" s="88" t="str">
        <f>IF(Table1[[#This Row],[Posting Date]]&lt;&gt;"",IF(Table1[[#This Row],[Reference Number]]=Q1366,B1366+1,1),"")</f>
        <v/>
      </c>
      <c r="C1367" s="61"/>
      <c r="D1367" s="61"/>
      <c r="E1367" s="218"/>
      <c r="F1367" s="143" t="str">
        <f>IFERROR(IF(VLOOKUP(Table1[[#This Row],[Budget Code Description]],Dimentions!$X$6:$AC$132,2,FALSE)="","",VLOOKUP(Table1[[#This Row],[Budget Code Description]],Dimentions!$X$6:$AC$132,2,FALSE)),"")</f>
        <v/>
      </c>
      <c r="G1367" s="143" t="str">
        <f>IFERROR(VLOOKUP(Table1[[#This Row],[Budget Code Description]],Dimentions!$X$6:$AC$132,3,FALSE),"")</f>
        <v/>
      </c>
      <c r="H1367" s="64" t="str">
        <f>IFERROR(VLOOKUP(Table1[[#This Row],[Account]],Dimentions!$S$6:$V$233,2,FALSE),"")</f>
        <v/>
      </c>
      <c r="I1367" s="62">
        <f>_xlfn.NUMBERVALUE(LEFT(Table1[[#This Row],[Account]],1))</f>
        <v>0</v>
      </c>
      <c r="J1367" s="62" t="str">
        <f>IFERROR(VLOOKUP(Table1[[#This Row],[Budget Code Description]],Table6[#All],7,FALSE),"")</f>
        <v/>
      </c>
      <c r="K1367" s="143" t="str">
        <f>IFERROR(VLOOKUP(Table1[[#This Row],[Budget Code Description]],Table6[#All],8,FALSE),"")</f>
        <v/>
      </c>
      <c r="L1367" s="63"/>
      <c r="M1367" s="65" t="str">
        <f>IFERROR(VLOOKUP(Table1[[#This Row],[Staff ID]],Table2[],2,FALSE),"")</f>
        <v/>
      </c>
      <c r="N1367" s="211" t="str">
        <f>IFERROR(IF(VLOOKUP(Table1[[#This Row],[Budget Code Description]],Dimentions!$X$6:$AC$97,4,FALSE)="","",VLOOKUP(Table1[[#This Row],[Budget Code Description]],Dimentions!$X$6:$AC$97,4,FALSE)),"")</f>
        <v/>
      </c>
      <c r="O1367" s="65" t="str">
        <f>IFERROR(VLOOKUP(Table1[[#This Row],[Vendor ID]],Table549[],2,FALSE),"")</f>
        <v/>
      </c>
      <c r="P1367" s="63"/>
      <c r="Q1367" s="143" t="str">
        <f>IF(Table1[[#This Row],[Posting Date]]&lt;&gt;"",$D$9,"")</f>
        <v/>
      </c>
      <c r="R1367" s="159" t="str">
        <f>IF(Table1[[#This Row],[Posting Date]]&lt;&gt;"",$D$10,"")</f>
        <v/>
      </c>
      <c r="S1367" s="66"/>
      <c r="T1367" s="63"/>
      <c r="U1367" s="67"/>
      <c r="V1367" s="67"/>
      <c r="W1367" s="67" t="str">
        <f t="shared" si="21"/>
        <v/>
      </c>
      <c r="X1367" s="161" t="str">
        <f>IF(E1367="","",(IF(Table1[[#This Row],[Cur]]="USD",Table1[[#This Row],[Cur_Amount Debit]],Table1[[#This Row],[Cur_Amount Debit]]/Table1[[#This Row],[Exchange Rate]])))</f>
        <v/>
      </c>
      <c r="Y1367" s="161" t="str">
        <f>IF(E1367="","",(IF(Table1[[#This Row],[Cur]]="USD",Table1[[#This Row],[Cur_Amount Credit]],Table1[[#This Row],[Cur_Amount Credit]]/ExchangeRate)))</f>
        <v/>
      </c>
      <c r="Z1367" s="203" t="str">
        <f>IF(E1367="","",(Table1[[#This Row],[Debit USD]]-Table1[[#This Row],[Credit USD]]))</f>
        <v/>
      </c>
      <c r="AA1367" s="122"/>
      <c r="AB1367" s="1"/>
      <c r="AC1367" s="15"/>
      <c r="AD1367" s="15" t="str">
        <f>IF(AND(OR(Table1[[#This Row],[Account]]="15030",Table1[[#This Row],[Account]]="15035",Table1[[#This Row],[Account]]="20150"),Table1[[#This Row],[Vendor ID]]=""),1,"")</f>
        <v/>
      </c>
      <c r="AE1367" s="15"/>
      <c r="AF1367" s="15"/>
      <c r="AG1367" s="15"/>
      <c r="AH1367" s="46" t="str">
        <f>IF(Table1[[#This Row],[Posting Date]]&lt;&gt;"","GJ-"&amp;CountryID,"")</f>
        <v/>
      </c>
      <c r="AI1367" s="59" t="str">
        <f>IF(Table1[[#This Row],[Posting Date]]&lt;&gt;"",Table1[[#This Row],[Posting Date]],"")</f>
        <v/>
      </c>
      <c r="AJ1367" s="46"/>
      <c r="AK1367" s="46" t="str">
        <f>IF(Table1[[#This Row],[Description]]&lt;&gt;"",Table1[[#This Row],[Description]],"")</f>
        <v/>
      </c>
      <c r="AL1367" s="46" t="str">
        <f>IF(Table1[[#This Row],[Posting Date]]&lt;&gt;"",Table1[[#This Row],[Reference Number]],"")</f>
        <v/>
      </c>
      <c r="AM1367" s="46" t="str">
        <f>TRIM(Table1[[#This Row],[Line '#]])</f>
        <v/>
      </c>
      <c r="AN1367" s="46" t="str">
        <f>TRIM(Table1[[#This Row],[Account]])</f>
        <v/>
      </c>
      <c r="AO1367" s="46" t="str">
        <f>IF(Table1[[#This Row],[Posting Date]]&lt;&gt;"",$D$5,"")</f>
        <v/>
      </c>
      <c r="AP1367" s="46" t="str">
        <f>TRIM(Table1[[#This Row],[Departments-Prgrams]])</f>
        <v/>
      </c>
      <c r="AQ1367" s="46" t="str">
        <f>TRIM(Table1[[#This Row],[Grant]])</f>
        <v/>
      </c>
      <c r="AR1367" s="46" t="str">
        <f>TRIM(Table1[[#This Row],[Staff ID]])</f>
        <v/>
      </c>
      <c r="AS1367" s="46" t="str">
        <f>IF(TRIM(Table1[[#This Row],[Budget Code]])=0,"",TRIM(Table1[[#This Row],[Budget Code]]))</f>
        <v/>
      </c>
      <c r="AT1367" s="46" t="str">
        <f>IF(Table1[[#This Row],[Line Description]]&lt;&gt;"",Table1[[#This Row],[Line Description]],"")</f>
        <v/>
      </c>
      <c r="AU1367" s="46" t="str">
        <f>IF(Table1[[#This Row],[Cur_Amount Debit]]&gt;0,ROUND(Table1[[#This Row],[Cur_Amount Debit]],2),"")</f>
        <v/>
      </c>
      <c r="AV1367" s="46" t="str">
        <f>IF(Table1[[#This Row],[Cur_Amount Credit]]&gt;0,ROUND(Table1[[#This Row],[Cur_Amount Credit]],2),"")</f>
        <v/>
      </c>
      <c r="AW1367" s="46" t="str">
        <f>LEFT(Table1[[#This Row],[Cur]],3)</f>
        <v/>
      </c>
      <c r="AX1367" s="59"/>
      <c r="AY1367" s="46"/>
      <c r="AZ1367" s="46" t="str">
        <f>IF(Table1[[#This Row],[Cur]]&lt;&gt;"",IF(Table1[[#This Row],[Cur]]="USD","",ExchangeRate),"")</f>
        <v/>
      </c>
      <c r="BA1367" s="46" t="str">
        <f>IF(Table1[[#This Row],[Grant]]&lt;&gt;"",VLOOKUP(Table1[[#This Row],[Grant]],Grants!B:D,3),"")</f>
        <v/>
      </c>
      <c r="BB1367" s="46" t="str">
        <f>TRIM(Table1[[#This Row],[Vendor ID]])</f>
        <v/>
      </c>
      <c r="BC1367">
        <f>IF(Table1[[#This Row],[Reference Number]]=Q1366,BC1366,BC1366+1)</f>
        <v>2</v>
      </c>
    </row>
    <row r="1368" spans="1:55" ht="11.25" hidden="1" customHeight="1">
      <c r="A1368" s="1"/>
      <c r="B1368" s="88" t="str">
        <f>IF(Table1[[#This Row],[Posting Date]]&lt;&gt;"",IF(Table1[[#This Row],[Reference Number]]=Q1367,B1367+1,1),"")</f>
        <v/>
      </c>
      <c r="C1368" s="61"/>
      <c r="D1368" s="61"/>
      <c r="E1368" s="218"/>
      <c r="F1368" s="143" t="str">
        <f>IFERROR(IF(VLOOKUP(Table1[[#This Row],[Budget Code Description]],Dimentions!$X$6:$AC$132,2,FALSE)="","",VLOOKUP(Table1[[#This Row],[Budget Code Description]],Dimentions!$X$6:$AC$132,2,FALSE)),"")</f>
        <v/>
      </c>
      <c r="G1368" s="143" t="str">
        <f>IFERROR(VLOOKUP(Table1[[#This Row],[Budget Code Description]],Dimentions!$X$6:$AC$132,3,FALSE),"")</f>
        <v/>
      </c>
      <c r="H1368" s="64" t="str">
        <f>IFERROR(VLOOKUP(Table1[[#This Row],[Account]],Dimentions!$S$6:$V$233,2,FALSE),"")</f>
        <v/>
      </c>
      <c r="I1368" s="62">
        <f>_xlfn.NUMBERVALUE(LEFT(Table1[[#This Row],[Account]],1))</f>
        <v>0</v>
      </c>
      <c r="J1368" s="62" t="str">
        <f>IFERROR(VLOOKUP(Table1[[#This Row],[Budget Code Description]],Table6[#All],7,FALSE),"")</f>
        <v/>
      </c>
      <c r="K1368" s="143" t="str">
        <f>IFERROR(VLOOKUP(Table1[[#This Row],[Budget Code Description]],Table6[#All],8,FALSE),"")</f>
        <v/>
      </c>
      <c r="L1368" s="63"/>
      <c r="M1368" s="65" t="str">
        <f>IFERROR(VLOOKUP(Table1[[#This Row],[Staff ID]],Table2[],2,FALSE),"")</f>
        <v/>
      </c>
      <c r="N1368" s="211" t="str">
        <f>IFERROR(IF(VLOOKUP(Table1[[#This Row],[Budget Code Description]],Dimentions!$X$6:$AC$97,4,FALSE)="","",VLOOKUP(Table1[[#This Row],[Budget Code Description]],Dimentions!$X$6:$AC$97,4,FALSE)),"")</f>
        <v/>
      </c>
      <c r="O1368" s="65" t="str">
        <f>IFERROR(VLOOKUP(Table1[[#This Row],[Vendor ID]],Table549[],2,FALSE),"")</f>
        <v/>
      </c>
      <c r="P1368" s="63"/>
      <c r="Q1368" s="143" t="str">
        <f>IF(Table1[[#This Row],[Posting Date]]&lt;&gt;"",$D$9,"")</f>
        <v/>
      </c>
      <c r="R1368" s="159" t="str">
        <f>IF(Table1[[#This Row],[Posting Date]]&lt;&gt;"",$D$10,"")</f>
        <v/>
      </c>
      <c r="S1368" s="66"/>
      <c r="T1368" s="63"/>
      <c r="U1368" s="67"/>
      <c r="V1368" s="67"/>
      <c r="W1368" s="67" t="str">
        <f t="shared" si="21"/>
        <v/>
      </c>
      <c r="X1368" s="161" t="str">
        <f>IF(E1368="","",(IF(Table1[[#This Row],[Cur]]="USD",Table1[[#This Row],[Cur_Amount Debit]],Table1[[#This Row],[Cur_Amount Debit]]/Table1[[#This Row],[Exchange Rate]])))</f>
        <v/>
      </c>
      <c r="Y1368" s="161" t="str">
        <f>IF(E1368="","",(IF(Table1[[#This Row],[Cur]]="USD",Table1[[#This Row],[Cur_Amount Credit]],Table1[[#This Row],[Cur_Amount Credit]]/ExchangeRate)))</f>
        <v/>
      </c>
      <c r="Z1368" s="203" t="str">
        <f>IF(E1368="","",(Table1[[#This Row],[Debit USD]]-Table1[[#This Row],[Credit USD]]))</f>
        <v/>
      </c>
      <c r="AA1368" s="122"/>
      <c r="AB1368" s="1"/>
      <c r="AC1368" s="15"/>
      <c r="AD1368" s="15" t="str">
        <f>IF(AND(OR(Table1[[#This Row],[Account]]="15030",Table1[[#This Row],[Account]]="15035",Table1[[#This Row],[Account]]="20150"),Table1[[#This Row],[Vendor ID]]=""),1,"")</f>
        <v/>
      </c>
      <c r="AE1368" s="15"/>
      <c r="AF1368" s="15"/>
      <c r="AG1368" s="15"/>
      <c r="AH1368" s="46" t="str">
        <f>IF(Table1[[#This Row],[Posting Date]]&lt;&gt;"","GJ-"&amp;CountryID,"")</f>
        <v/>
      </c>
      <c r="AI1368" s="59" t="str">
        <f>IF(Table1[[#This Row],[Posting Date]]&lt;&gt;"",Table1[[#This Row],[Posting Date]],"")</f>
        <v/>
      </c>
      <c r="AJ1368" s="46"/>
      <c r="AK1368" s="46" t="str">
        <f>IF(Table1[[#This Row],[Description]]&lt;&gt;"",Table1[[#This Row],[Description]],"")</f>
        <v/>
      </c>
      <c r="AL1368" s="46" t="str">
        <f>IF(Table1[[#This Row],[Posting Date]]&lt;&gt;"",Table1[[#This Row],[Reference Number]],"")</f>
        <v/>
      </c>
      <c r="AM1368" s="46" t="str">
        <f>TRIM(Table1[[#This Row],[Line '#]])</f>
        <v/>
      </c>
      <c r="AN1368" s="46" t="str">
        <f>TRIM(Table1[[#This Row],[Account]])</f>
        <v/>
      </c>
      <c r="AO1368" s="46" t="str">
        <f>IF(Table1[[#This Row],[Posting Date]]&lt;&gt;"",$D$5,"")</f>
        <v/>
      </c>
      <c r="AP1368" s="46" t="str">
        <f>TRIM(Table1[[#This Row],[Departments-Prgrams]])</f>
        <v/>
      </c>
      <c r="AQ1368" s="46" t="str">
        <f>TRIM(Table1[[#This Row],[Grant]])</f>
        <v/>
      </c>
      <c r="AR1368" s="46" t="str">
        <f>TRIM(Table1[[#This Row],[Staff ID]])</f>
        <v/>
      </c>
      <c r="AS1368" s="46" t="str">
        <f>IF(TRIM(Table1[[#This Row],[Budget Code]])=0,"",TRIM(Table1[[#This Row],[Budget Code]]))</f>
        <v/>
      </c>
      <c r="AT1368" s="46" t="str">
        <f>IF(Table1[[#This Row],[Line Description]]&lt;&gt;"",Table1[[#This Row],[Line Description]],"")</f>
        <v/>
      </c>
      <c r="AU1368" s="46" t="str">
        <f>IF(Table1[[#This Row],[Cur_Amount Debit]]&gt;0,ROUND(Table1[[#This Row],[Cur_Amount Debit]],2),"")</f>
        <v/>
      </c>
      <c r="AV1368" s="46" t="str">
        <f>IF(Table1[[#This Row],[Cur_Amount Credit]]&gt;0,ROUND(Table1[[#This Row],[Cur_Amount Credit]],2),"")</f>
        <v/>
      </c>
      <c r="AW1368" s="46" t="str">
        <f>LEFT(Table1[[#This Row],[Cur]],3)</f>
        <v/>
      </c>
      <c r="AX1368" s="59"/>
      <c r="AY1368" s="46"/>
      <c r="AZ1368" s="46" t="str">
        <f>IF(Table1[[#This Row],[Cur]]&lt;&gt;"",IF(Table1[[#This Row],[Cur]]="USD","",ExchangeRate),"")</f>
        <v/>
      </c>
      <c r="BA1368" s="46" t="str">
        <f>IF(Table1[[#This Row],[Grant]]&lt;&gt;"",VLOOKUP(Table1[[#This Row],[Grant]],Grants!B:D,3),"")</f>
        <v/>
      </c>
      <c r="BB1368" s="46" t="str">
        <f>TRIM(Table1[[#This Row],[Vendor ID]])</f>
        <v/>
      </c>
      <c r="BC1368">
        <f>IF(Table1[[#This Row],[Reference Number]]=Q1367,BC1367,BC1367+1)</f>
        <v>2</v>
      </c>
    </row>
    <row r="1369" spans="1:55" ht="11.25" hidden="1" customHeight="1">
      <c r="A1369" s="1"/>
      <c r="B1369" s="88" t="str">
        <f>IF(Table1[[#This Row],[Posting Date]]&lt;&gt;"",IF(Table1[[#This Row],[Reference Number]]=Q1368,B1368+1,1),"")</f>
        <v/>
      </c>
      <c r="C1369" s="61"/>
      <c r="D1369" s="61"/>
      <c r="E1369" s="218"/>
      <c r="F1369" s="143" t="str">
        <f>IFERROR(IF(VLOOKUP(Table1[[#This Row],[Budget Code Description]],Dimentions!$X$6:$AC$132,2,FALSE)="","",VLOOKUP(Table1[[#This Row],[Budget Code Description]],Dimentions!$X$6:$AC$132,2,FALSE)),"")</f>
        <v/>
      </c>
      <c r="G1369" s="143" t="str">
        <f>IFERROR(VLOOKUP(Table1[[#This Row],[Budget Code Description]],Dimentions!$X$6:$AC$132,3,FALSE),"")</f>
        <v/>
      </c>
      <c r="H1369" s="64" t="str">
        <f>IFERROR(VLOOKUP(Table1[[#This Row],[Account]],Dimentions!$S$6:$V$233,2,FALSE),"")</f>
        <v/>
      </c>
      <c r="I1369" s="62">
        <f>_xlfn.NUMBERVALUE(LEFT(Table1[[#This Row],[Account]],1))</f>
        <v>0</v>
      </c>
      <c r="J1369" s="62" t="str">
        <f>IFERROR(VLOOKUP(Table1[[#This Row],[Budget Code Description]],Table6[#All],7,FALSE),"")</f>
        <v/>
      </c>
      <c r="K1369" s="143" t="str">
        <f>IFERROR(VLOOKUP(Table1[[#This Row],[Budget Code Description]],Table6[#All],8,FALSE),"")</f>
        <v/>
      </c>
      <c r="L1369" s="63"/>
      <c r="M1369" s="65" t="str">
        <f>IFERROR(VLOOKUP(Table1[[#This Row],[Staff ID]],Table2[],2,FALSE),"")</f>
        <v/>
      </c>
      <c r="N1369" s="211" t="str">
        <f>IFERROR(IF(VLOOKUP(Table1[[#This Row],[Budget Code Description]],Dimentions!$X$6:$AC$97,4,FALSE)="","",VLOOKUP(Table1[[#This Row],[Budget Code Description]],Dimentions!$X$6:$AC$97,4,FALSE)),"")</f>
        <v/>
      </c>
      <c r="O1369" s="65" t="str">
        <f>IFERROR(VLOOKUP(Table1[[#This Row],[Vendor ID]],Table549[],2,FALSE),"")</f>
        <v/>
      </c>
      <c r="P1369" s="63"/>
      <c r="Q1369" s="143" t="str">
        <f>IF(Table1[[#This Row],[Posting Date]]&lt;&gt;"",$D$9,"")</f>
        <v/>
      </c>
      <c r="R1369" s="159" t="str">
        <f>IF(Table1[[#This Row],[Posting Date]]&lt;&gt;"",$D$10,"")</f>
        <v/>
      </c>
      <c r="S1369" s="66"/>
      <c r="T1369" s="63"/>
      <c r="U1369" s="67"/>
      <c r="V1369" s="67"/>
      <c r="W1369" s="67" t="str">
        <f t="shared" si="21"/>
        <v/>
      </c>
      <c r="X1369" s="161" t="str">
        <f>IF(E1369="","",(IF(Table1[[#This Row],[Cur]]="USD",Table1[[#This Row],[Cur_Amount Debit]],Table1[[#This Row],[Cur_Amount Debit]]/Table1[[#This Row],[Exchange Rate]])))</f>
        <v/>
      </c>
      <c r="Y1369" s="161" t="str">
        <f>IF(E1369="","",(IF(Table1[[#This Row],[Cur]]="USD",Table1[[#This Row],[Cur_Amount Credit]],Table1[[#This Row],[Cur_Amount Credit]]/ExchangeRate)))</f>
        <v/>
      </c>
      <c r="Z1369" s="203" t="str">
        <f>IF(E1369="","",(Table1[[#This Row],[Debit USD]]-Table1[[#This Row],[Credit USD]]))</f>
        <v/>
      </c>
      <c r="AA1369" s="122"/>
      <c r="AB1369" s="1"/>
      <c r="AC1369" s="15"/>
      <c r="AD1369" s="15" t="str">
        <f>IF(AND(OR(Table1[[#This Row],[Account]]="15030",Table1[[#This Row],[Account]]="15035",Table1[[#This Row],[Account]]="20150"),Table1[[#This Row],[Vendor ID]]=""),1,"")</f>
        <v/>
      </c>
      <c r="AE1369" s="15"/>
      <c r="AF1369" s="15"/>
      <c r="AG1369" s="15"/>
      <c r="AH1369" s="46" t="str">
        <f>IF(Table1[[#This Row],[Posting Date]]&lt;&gt;"","GJ-"&amp;CountryID,"")</f>
        <v/>
      </c>
      <c r="AI1369" s="59" t="str">
        <f>IF(Table1[[#This Row],[Posting Date]]&lt;&gt;"",Table1[[#This Row],[Posting Date]],"")</f>
        <v/>
      </c>
      <c r="AJ1369" s="46"/>
      <c r="AK1369" s="46" t="str">
        <f>IF(Table1[[#This Row],[Description]]&lt;&gt;"",Table1[[#This Row],[Description]],"")</f>
        <v/>
      </c>
      <c r="AL1369" s="46" t="str">
        <f>IF(Table1[[#This Row],[Posting Date]]&lt;&gt;"",Table1[[#This Row],[Reference Number]],"")</f>
        <v/>
      </c>
      <c r="AM1369" s="46" t="str">
        <f>TRIM(Table1[[#This Row],[Line '#]])</f>
        <v/>
      </c>
      <c r="AN1369" s="46" t="str">
        <f>TRIM(Table1[[#This Row],[Account]])</f>
        <v/>
      </c>
      <c r="AO1369" s="46" t="str">
        <f>IF(Table1[[#This Row],[Posting Date]]&lt;&gt;"",$D$5,"")</f>
        <v/>
      </c>
      <c r="AP1369" s="46" t="str">
        <f>TRIM(Table1[[#This Row],[Departments-Prgrams]])</f>
        <v/>
      </c>
      <c r="AQ1369" s="46" t="str">
        <f>TRIM(Table1[[#This Row],[Grant]])</f>
        <v/>
      </c>
      <c r="AR1369" s="46" t="str">
        <f>TRIM(Table1[[#This Row],[Staff ID]])</f>
        <v/>
      </c>
      <c r="AS1369" s="46" t="str">
        <f>IF(TRIM(Table1[[#This Row],[Budget Code]])=0,"",TRIM(Table1[[#This Row],[Budget Code]]))</f>
        <v/>
      </c>
      <c r="AT1369" s="46" t="str">
        <f>IF(Table1[[#This Row],[Line Description]]&lt;&gt;"",Table1[[#This Row],[Line Description]],"")</f>
        <v/>
      </c>
      <c r="AU1369" s="46" t="str">
        <f>IF(Table1[[#This Row],[Cur_Amount Debit]]&gt;0,ROUND(Table1[[#This Row],[Cur_Amount Debit]],2),"")</f>
        <v/>
      </c>
      <c r="AV1369" s="46" t="str">
        <f>IF(Table1[[#This Row],[Cur_Amount Credit]]&gt;0,ROUND(Table1[[#This Row],[Cur_Amount Credit]],2),"")</f>
        <v/>
      </c>
      <c r="AW1369" s="46" t="str">
        <f>LEFT(Table1[[#This Row],[Cur]],3)</f>
        <v/>
      </c>
      <c r="AX1369" s="59"/>
      <c r="AY1369" s="46"/>
      <c r="AZ1369" s="46" t="str">
        <f>IF(Table1[[#This Row],[Cur]]&lt;&gt;"",IF(Table1[[#This Row],[Cur]]="USD","",ExchangeRate),"")</f>
        <v/>
      </c>
      <c r="BA1369" s="46" t="str">
        <f>IF(Table1[[#This Row],[Grant]]&lt;&gt;"",VLOOKUP(Table1[[#This Row],[Grant]],Grants!B:D,3),"")</f>
        <v/>
      </c>
      <c r="BB1369" s="46" t="str">
        <f>TRIM(Table1[[#This Row],[Vendor ID]])</f>
        <v/>
      </c>
      <c r="BC1369">
        <f>IF(Table1[[#This Row],[Reference Number]]=Q1368,BC1368,BC1368+1)</f>
        <v>2</v>
      </c>
    </row>
    <row r="1370" spans="1:55" ht="11.25" hidden="1" customHeight="1">
      <c r="A1370" s="1"/>
      <c r="B1370" s="88" t="str">
        <f>IF(Table1[[#This Row],[Posting Date]]&lt;&gt;"",IF(Table1[[#This Row],[Reference Number]]=Q1369,B1369+1,1),"")</f>
        <v/>
      </c>
      <c r="C1370" s="61"/>
      <c r="D1370" s="61"/>
      <c r="E1370" s="218"/>
      <c r="F1370" s="143" t="str">
        <f>IFERROR(IF(VLOOKUP(Table1[[#This Row],[Budget Code Description]],Dimentions!$X$6:$AC$132,2,FALSE)="","",VLOOKUP(Table1[[#This Row],[Budget Code Description]],Dimentions!$X$6:$AC$132,2,FALSE)),"")</f>
        <v/>
      </c>
      <c r="G1370" s="143" t="str">
        <f>IFERROR(VLOOKUP(Table1[[#This Row],[Budget Code Description]],Dimentions!$X$6:$AC$132,3,FALSE),"")</f>
        <v/>
      </c>
      <c r="H1370" s="64" t="str">
        <f>IFERROR(VLOOKUP(Table1[[#This Row],[Account]],Dimentions!$S$6:$V$233,2,FALSE),"")</f>
        <v/>
      </c>
      <c r="I1370" s="62">
        <f>_xlfn.NUMBERVALUE(LEFT(Table1[[#This Row],[Account]],1))</f>
        <v>0</v>
      </c>
      <c r="J1370" s="62" t="str">
        <f>IFERROR(VLOOKUP(Table1[[#This Row],[Budget Code Description]],Table6[#All],7,FALSE),"")</f>
        <v/>
      </c>
      <c r="K1370" s="143" t="str">
        <f>IFERROR(VLOOKUP(Table1[[#This Row],[Budget Code Description]],Table6[#All],8,FALSE),"")</f>
        <v/>
      </c>
      <c r="L1370" s="63"/>
      <c r="M1370" s="65" t="str">
        <f>IFERROR(VLOOKUP(Table1[[#This Row],[Staff ID]],Table2[],2,FALSE),"")</f>
        <v/>
      </c>
      <c r="N1370" s="211" t="str">
        <f>IFERROR(IF(VLOOKUP(Table1[[#This Row],[Budget Code Description]],Dimentions!$X$6:$AC$97,4,FALSE)="","",VLOOKUP(Table1[[#This Row],[Budget Code Description]],Dimentions!$X$6:$AC$97,4,FALSE)),"")</f>
        <v/>
      </c>
      <c r="O1370" s="65" t="str">
        <f>IFERROR(VLOOKUP(Table1[[#This Row],[Vendor ID]],Table549[],2,FALSE),"")</f>
        <v/>
      </c>
      <c r="P1370" s="63"/>
      <c r="Q1370" s="143" t="str">
        <f>IF(Table1[[#This Row],[Posting Date]]&lt;&gt;"",$D$9,"")</f>
        <v/>
      </c>
      <c r="R1370" s="159" t="str">
        <f>IF(Table1[[#This Row],[Posting Date]]&lt;&gt;"",$D$10,"")</f>
        <v/>
      </c>
      <c r="S1370" s="66"/>
      <c r="T1370" s="63"/>
      <c r="U1370" s="67"/>
      <c r="V1370" s="67"/>
      <c r="W1370" s="67" t="str">
        <f t="shared" si="21"/>
        <v/>
      </c>
      <c r="X1370" s="161" t="str">
        <f>IF(E1370="","",(IF(Table1[[#This Row],[Cur]]="USD",Table1[[#This Row],[Cur_Amount Debit]],Table1[[#This Row],[Cur_Amount Debit]]/Table1[[#This Row],[Exchange Rate]])))</f>
        <v/>
      </c>
      <c r="Y1370" s="161" t="str">
        <f>IF(E1370="","",(IF(Table1[[#This Row],[Cur]]="USD",Table1[[#This Row],[Cur_Amount Credit]],Table1[[#This Row],[Cur_Amount Credit]]/ExchangeRate)))</f>
        <v/>
      </c>
      <c r="Z1370" s="203" t="str">
        <f>IF(E1370="","",(Table1[[#This Row],[Debit USD]]-Table1[[#This Row],[Credit USD]]))</f>
        <v/>
      </c>
      <c r="AA1370" s="122"/>
      <c r="AB1370" s="1"/>
      <c r="AC1370" s="15"/>
      <c r="AD1370" s="15" t="str">
        <f>IF(AND(OR(Table1[[#This Row],[Account]]="15030",Table1[[#This Row],[Account]]="15035",Table1[[#This Row],[Account]]="20150"),Table1[[#This Row],[Vendor ID]]=""),1,"")</f>
        <v/>
      </c>
      <c r="AE1370" s="15"/>
      <c r="AF1370" s="15"/>
      <c r="AG1370" s="15"/>
      <c r="AH1370" s="46" t="str">
        <f>IF(Table1[[#This Row],[Posting Date]]&lt;&gt;"","GJ-"&amp;CountryID,"")</f>
        <v/>
      </c>
      <c r="AI1370" s="59" t="str">
        <f>IF(Table1[[#This Row],[Posting Date]]&lt;&gt;"",Table1[[#This Row],[Posting Date]],"")</f>
        <v/>
      </c>
      <c r="AJ1370" s="46"/>
      <c r="AK1370" s="46" t="str">
        <f>IF(Table1[[#This Row],[Description]]&lt;&gt;"",Table1[[#This Row],[Description]],"")</f>
        <v/>
      </c>
      <c r="AL1370" s="46" t="str">
        <f>IF(Table1[[#This Row],[Posting Date]]&lt;&gt;"",Table1[[#This Row],[Reference Number]],"")</f>
        <v/>
      </c>
      <c r="AM1370" s="46" t="str">
        <f>TRIM(Table1[[#This Row],[Line '#]])</f>
        <v/>
      </c>
      <c r="AN1370" s="46" t="str">
        <f>TRIM(Table1[[#This Row],[Account]])</f>
        <v/>
      </c>
      <c r="AO1370" s="46" t="str">
        <f>IF(Table1[[#This Row],[Posting Date]]&lt;&gt;"",$D$5,"")</f>
        <v/>
      </c>
      <c r="AP1370" s="46" t="str">
        <f>TRIM(Table1[[#This Row],[Departments-Prgrams]])</f>
        <v/>
      </c>
      <c r="AQ1370" s="46" t="str">
        <f>TRIM(Table1[[#This Row],[Grant]])</f>
        <v/>
      </c>
      <c r="AR1370" s="46" t="str">
        <f>TRIM(Table1[[#This Row],[Staff ID]])</f>
        <v/>
      </c>
      <c r="AS1370" s="46" t="str">
        <f>IF(TRIM(Table1[[#This Row],[Budget Code]])=0,"",TRIM(Table1[[#This Row],[Budget Code]]))</f>
        <v/>
      </c>
      <c r="AT1370" s="46" t="str">
        <f>IF(Table1[[#This Row],[Line Description]]&lt;&gt;"",Table1[[#This Row],[Line Description]],"")</f>
        <v/>
      </c>
      <c r="AU1370" s="46" t="str">
        <f>IF(Table1[[#This Row],[Cur_Amount Debit]]&gt;0,ROUND(Table1[[#This Row],[Cur_Amount Debit]],2),"")</f>
        <v/>
      </c>
      <c r="AV1370" s="46" t="str">
        <f>IF(Table1[[#This Row],[Cur_Amount Credit]]&gt;0,ROUND(Table1[[#This Row],[Cur_Amount Credit]],2),"")</f>
        <v/>
      </c>
      <c r="AW1370" s="46" t="str">
        <f>LEFT(Table1[[#This Row],[Cur]],3)</f>
        <v/>
      </c>
      <c r="AX1370" s="59"/>
      <c r="AY1370" s="46"/>
      <c r="AZ1370" s="46" t="str">
        <f>IF(Table1[[#This Row],[Cur]]&lt;&gt;"",IF(Table1[[#This Row],[Cur]]="USD","",ExchangeRate),"")</f>
        <v/>
      </c>
      <c r="BA1370" s="46" t="str">
        <f>IF(Table1[[#This Row],[Grant]]&lt;&gt;"",VLOOKUP(Table1[[#This Row],[Grant]],Grants!B:D,3),"")</f>
        <v/>
      </c>
      <c r="BB1370" s="46" t="str">
        <f>TRIM(Table1[[#This Row],[Vendor ID]])</f>
        <v/>
      </c>
      <c r="BC1370">
        <f>IF(Table1[[#This Row],[Reference Number]]=Q1369,BC1369,BC1369+1)</f>
        <v>2</v>
      </c>
    </row>
    <row r="1371" spans="1:55" ht="11.25" hidden="1" customHeight="1">
      <c r="A1371" s="1"/>
      <c r="B1371" s="88" t="str">
        <f>IF(Table1[[#This Row],[Posting Date]]&lt;&gt;"",IF(Table1[[#This Row],[Reference Number]]=Q1370,B1370+1,1),"")</f>
        <v/>
      </c>
      <c r="C1371" s="61"/>
      <c r="D1371" s="61"/>
      <c r="E1371" s="218"/>
      <c r="F1371" s="143" t="str">
        <f>IFERROR(IF(VLOOKUP(Table1[[#This Row],[Budget Code Description]],Dimentions!$X$6:$AC$132,2,FALSE)="","",VLOOKUP(Table1[[#This Row],[Budget Code Description]],Dimentions!$X$6:$AC$132,2,FALSE)),"")</f>
        <v/>
      </c>
      <c r="G1371" s="143" t="str">
        <f>IFERROR(VLOOKUP(Table1[[#This Row],[Budget Code Description]],Dimentions!$X$6:$AC$132,3,FALSE),"")</f>
        <v/>
      </c>
      <c r="H1371" s="64" t="str">
        <f>IFERROR(VLOOKUP(Table1[[#This Row],[Account]],Dimentions!$S$6:$V$233,2,FALSE),"")</f>
        <v/>
      </c>
      <c r="I1371" s="62">
        <f>_xlfn.NUMBERVALUE(LEFT(Table1[[#This Row],[Account]],1))</f>
        <v>0</v>
      </c>
      <c r="J1371" s="62" t="str">
        <f>IFERROR(VLOOKUP(Table1[[#This Row],[Budget Code Description]],Table6[#All],7,FALSE),"")</f>
        <v/>
      </c>
      <c r="K1371" s="143" t="str">
        <f>IFERROR(VLOOKUP(Table1[[#This Row],[Budget Code Description]],Table6[#All],8,FALSE),"")</f>
        <v/>
      </c>
      <c r="L1371" s="63"/>
      <c r="M1371" s="65" t="str">
        <f>IFERROR(VLOOKUP(Table1[[#This Row],[Staff ID]],Table2[],2,FALSE),"")</f>
        <v/>
      </c>
      <c r="N1371" s="211" t="str">
        <f>IFERROR(IF(VLOOKUP(Table1[[#This Row],[Budget Code Description]],Dimentions!$X$6:$AC$97,4,FALSE)="","",VLOOKUP(Table1[[#This Row],[Budget Code Description]],Dimentions!$X$6:$AC$97,4,FALSE)),"")</f>
        <v/>
      </c>
      <c r="O1371" s="65" t="str">
        <f>IFERROR(VLOOKUP(Table1[[#This Row],[Vendor ID]],Table549[],2,FALSE),"")</f>
        <v/>
      </c>
      <c r="P1371" s="63"/>
      <c r="Q1371" s="143" t="str">
        <f>IF(Table1[[#This Row],[Posting Date]]&lt;&gt;"",$D$9,"")</f>
        <v/>
      </c>
      <c r="R1371" s="159" t="str">
        <f>IF(Table1[[#This Row],[Posting Date]]&lt;&gt;"",$D$10,"")</f>
        <v/>
      </c>
      <c r="S1371" s="66"/>
      <c r="T1371" s="63"/>
      <c r="U1371" s="67"/>
      <c r="V1371" s="67"/>
      <c r="W1371" s="67" t="str">
        <f t="shared" si="21"/>
        <v/>
      </c>
      <c r="X1371" s="161" t="str">
        <f>IF(E1371="","",(IF(Table1[[#This Row],[Cur]]="USD",Table1[[#This Row],[Cur_Amount Debit]],Table1[[#This Row],[Cur_Amount Debit]]/Table1[[#This Row],[Exchange Rate]])))</f>
        <v/>
      </c>
      <c r="Y1371" s="161" t="str">
        <f>IF(E1371="","",(IF(Table1[[#This Row],[Cur]]="USD",Table1[[#This Row],[Cur_Amount Credit]],Table1[[#This Row],[Cur_Amount Credit]]/ExchangeRate)))</f>
        <v/>
      </c>
      <c r="Z1371" s="203" t="str">
        <f>IF(E1371="","",(Table1[[#This Row],[Debit USD]]-Table1[[#This Row],[Credit USD]]))</f>
        <v/>
      </c>
      <c r="AA1371" s="122"/>
      <c r="AB1371" s="1"/>
      <c r="AC1371" s="15"/>
      <c r="AD1371" s="15" t="str">
        <f>IF(AND(OR(Table1[[#This Row],[Account]]="15030",Table1[[#This Row],[Account]]="15035",Table1[[#This Row],[Account]]="20150"),Table1[[#This Row],[Vendor ID]]=""),1,"")</f>
        <v/>
      </c>
      <c r="AE1371" s="15"/>
      <c r="AF1371" s="15"/>
      <c r="AG1371" s="15"/>
      <c r="AH1371" s="46" t="str">
        <f>IF(Table1[[#This Row],[Posting Date]]&lt;&gt;"","GJ-"&amp;CountryID,"")</f>
        <v/>
      </c>
      <c r="AI1371" s="59" t="str">
        <f>IF(Table1[[#This Row],[Posting Date]]&lt;&gt;"",Table1[[#This Row],[Posting Date]],"")</f>
        <v/>
      </c>
      <c r="AJ1371" s="46"/>
      <c r="AK1371" s="46" t="str">
        <f>IF(Table1[[#This Row],[Description]]&lt;&gt;"",Table1[[#This Row],[Description]],"")</f>
        <v/>
      </c>
      <c r="AL1371" s="46" t="str">
        <f>IF(Table1[[#This Row],[Posting Date]]&lt;&gt;"",Table1[[#This Row],[Reference Number]],"")</f>
        <v/>
      </c>
      <c r="AM1371" s="46" t="str">
        <f>TRIM(Table1[[#This Row],[Line '#]])</f>
        <v/>
      </c>
      <c r="AN1371" s="46" t="str">
        <f>TRIM(Table1[[#This Row],[Account]])</f>
        <v/>
      </c>
      <c r="AO1371" s="46" t="str">
        <f>IF(Table1[[#This Row],[Posting Date]]&lt;&gt;"",$D$5,"")</f>
        <v/>
      </c>
      <c r="AP1371" s="46" t="str">
        <f>TRIM(Table1[[#This Row],[Departments-Prgrams]])</f>
        <v/>
      </c>
      <c r="AQ1371" s="46" t="str">
        <f>TRIM(Table1[[#This Row],[Grant]])</f>
        <v/>
      </c>
      <c r="AR1371" s="46" t="str">
        <f>TRIM(Table1[[#This Row],[Staff ID]])</f>
        <v/>
      </c>
      <c r="AS1371" s="46" t="str">
        <f>IF(TRIM(Table1[[#This Row],[Budget Code]])=0,"",TRIM(Table1[[#This Row],[Budget Code]]))</f>
        <v/>
      </c>
      <c r="AT1371" s="46" t="str">
        <f>IF(Table1[[#This Row],[Line Description]]&lt;&gt;"",Table1[[#This Row],[Line Description]],"")</f>
        <v/>
      </c>
      <c r="AU1371" s="46" t="str">
        <f>IF(Table1[[#This Row],[Cur_Amount Debit]]&gt;0,ROUND(Table1[[#This Row],[Cur_Amount Debit]],2),"")</f>
        <v/>
      </c>
      <c r="AV1371" s="46" t="str">
        <f>IF(Table1[[#This Row],[Cur_Amount Credit]]&gt;0,ROUND(Table1[[#This Row],[Cur_Amount Credit]],2),"")</f>
        <v/>
      </c>
      <c r="AW1371" s="46" t="str">
        <f>LEFT(Table1[[#This Row],[Cur]],3)</f>
        <v/>
      </c>
      <c r="AX1371" s="59"/>
      <c r="AY1371" s="46"/>
      <c r="AZ1371" s="46" t="str">
        <f>IF(Table1[[#This Row],[Cur]]&lt;&gt;"",IF(Table1[[#This Row],[Cur]]="USD","",ExchangeRate),"")</f>
        <v/>
      </c>
      <c r="BA1371" s="46" t="str">
        <f>IF(Table1[[#This Row],[Grant]]&lt;&gt;"",VLOOKUP(Table1[[#This Row],[Grant]],Grants!B:D,3),"")</f>
        <v/>
      </c>
      <c r="BB1371" s="46" t="str">
        <f>TRIM(Table1[[#This Row],[Vendor ID]])</f>
        <v/>
      </c>
      <c r="BC1371">
        <f>IF(Table1[[#This Row],[Reference Number]]=Q1370,BC1370,BC1370+1)</f>
        <v>2</v>
      </c>
    </row>
    <row r="1372" spans="1:55" ht="11.25" hidden="1" customHeight="1">
      <c r="A1372" s="1"/>
      <c r="B1372" s="88" t="str">
        <f>IF(Table1[[#This Row],[Posting Date]]&lt;&gt;"",IF(Table1[[#This Row],[Reference Number]]=Q1371,B1371+1,1),"")</f>
        <v/>
      </c>
      <c r="C1372" s="61"/>
      <c r="D1372" s="61"/>
      <c r="E1372" s="218"/>
      <c r="F1372" s="143" t="str">
        <f>IFERROR(IF(VLOOKUP(Table1[[#This Row],[Budget Code Description]],Dimentions!$X$6:$AC$132,2,FALSE)="","",VLOOKUP(Table1[[#This Row],[Budget Code Description]],Dimentions!$X$6:$AC$132,2,FALSE)),"")</f>
        <v/>
      </c>
      <c r="G1372" s="143" t="str">
        <f>IFERROR(VLOOKUP(Table1[[#This Row],[Budget Code Description]],Dimentions!$X$6:$AC$132,3,FALSE),"")</f>
        <v/>
      </c>
      <c r="H1372" s="64" t="str">
        <f>IFERROR(VLOOKUP(Table1[[#This Row],[Account]],Dimentions!$S$6:$V$233,2,FALSE),"")</f>
        <v/>
      </c>
      <c r="I1372" s="62">
        <f>_xlfn.NUMBERVALUE(LEFT(Table1[[#This Row],[Account]],1))</f>
        <v>0</v>
      </c>
      <c r="J1372" s="62" t="str">
        <f>IFERROR(VLOOKUP(Table1[[#This Row],[Budget Code Description]],Table6[#All],7,FALSE),"")</f>
        <v/>
      </c>
      <c r="K1372" s="143" t="str">
        <f>IFERROR(VLOOKUP(Table1[[#This Row],[Budget Code Description]],Table6[#All],8,FALSE),"")</f>
        <v/>
      </c>
      <c r="L1372" s="63"/>
      <c r="M1372" s="65" t="str">
        <f>IFERROR(VLOOKUP(Table1[[#This Row],[Staff ID]],Table2[],2,FALSE),"")</f>
        <v/>
      </c>
      <c r="N1372" s="211" t="str">
        <f>IFERROR(IF(VLOOKUP(Table1[[#This Row],[Budget Code Description]],Dimentions!$X$6:$AC$97,4,FALSE)="","",VLOOKUP(Table1[[#This Row],[Budget Code Description]],Dimentions!$X$6:$AC$97,4,FALSE)),"")</f>
        <v/>
      </c>
      <c r="O1372" s="65" t="str">
        <f>IFERROR(VLOOKUP(Table1[[#This Row],[Vendor ID]],Table549[],2,FALSE),"")</f>
        <v/>
      </c>
      <c r="P1372" s="63"/>
      <c r="Q1372" s="143" t="str">
        <f>IF(Table1[[#This Row],[Posting Date]]&lt;&gt;"",$D$9,"")</f>
        <v/>
      </c>
      <c r="R1372" s="159" t="str">
        <f>IF(Table1[[#This Row],[Posting Date]]&lt;&gt;"",$D$10,"")</f>
        <v/>
      </c>
      <c r="S1372" s="66"/>
      <c r="T1372" s="63"/>
      <c r="U1372" s="67"/>
      <c r="V1372" s="67"/>
      <c r="W1372" s="67" t="str">
        <f t="shared" si="21"/>
        <v/>
      </c>
      <c r="X1372" s="161" t="str">
        <f>IF(E1372="","",(IF(Table1[[#This Row],[Cur]]="USD",Table1[[#This Row],[Cur_Amount Debit]],Table1[[#This Row],[Cur_Amount Debit]]/Table1[[#This Row],[Exchange Rate]])))</f>
        <v/>
      </c>
      <c r="Y1372" s="161" t="str">
        <f>IF(E1372="","",(IF(Table1[[#This Row],[Cur]]="USD",Table1[[#This Row],[Cur_Amount Credit]],Table1[[#This Row],[Cur_Amount Credit]]/ExchangeRate)))</f>
        <v/>
      </c>
      <c r="Z1372" s="203" t="str">
        <f>IF(E1372="","",(Table1[[#This Row],[Debit USD]]-Table1[[#This Row],[Credit USD]]))</f>
        <v/>
      </c>
      <c r="AA1372" s="122"/>
      <c r="AB1372" s="1"/>
      <c r="AC1372" s="15"/>
      <c r="AD1372" s="15" t="str">
        <f>IF(AND(OR(Table1[[#This Row],[Account]]="15030",Table1[[#This Row],[Account]]="15035",Table1[[#This Row],[Account]]="20150"),Table1[[#This Row],[Vendor ID]]=""),1,"")</f>
        <v/>
      </c>
      <c r="AE1372" s="15"/>
      <c r="AF1372" s="15"/>
      <c r="AG1372" s="15"/>
      <c r="AH1372" s="46" t="str">
        <f>IF(Table1[[#This Row],[Posting Date]]&lt;&gt;"","GJ-"&amp;CountryID,"")</f>
        <v/>
      </c>
      <c r="AI1372" s="59" t="str">
        <f>IF(Table1[[#This Row],[Posting Date]]&lt;&gt;"",Table1[[#This Row],[Posting Date]],"")</f>
        <v/>
      </c>
      <c r="AJ1372" s="46"/>
      <c r="AK1372" s="46" t="str">
        <f>IF(Table1[[#This Row],[Description]]&lt;&gt;"",Table1[[#This Row],[Description]],"")</f>
        <v/>
      </c>
      <c r="AL1372" s="46" t="str">
        <f>IF(Table1[[#This Row],[Posting Date]]&lt;&gt;"",Table1[[#This Row],[Reference Number]],"")</f>
        <v/>
      </c>
      <c r="AM1372" s="46" t="str">
        <f>TRIM(Table1[[#This Row],[Line '#]])</f>
        <v/>
      </c>
      <c r="AN1372" s="46" t="str">
        <f>TRIM(Table1[[#This Row],[Account]])</f>
        <v/>
      </c>
      <c r="AO1372" s="46" t="str">
        <f>IF(Table1[[#This Row],[Posting Date]]&lt;&gt;"",$D$5,"")</f>
        <v/>
      </c>
      <c r="AP1372" s="46" t="str">
        <f>TRIM(Table1[[#This Row],[Departments-Prgrams]])</f>
        <v/>
      </c>
      <c r="AQ1372" s="46" t="str">
        <f>TRIM(Table1[[#This Row],[Grant]])</f>
        <v/>
      </c>
      <c r="AR1372" s="46" t="str">
        <f>TRIM(Table1[[#This Row],[Staff ID]])</f>
        <v/>
      </c>
      <c r="AS1372" s="46" t="str">
        <f>IF(TRIM(Table1[[#This Row],[Budget Code]])=0,"",TRIM(Table1[[#This Row],[Budget Code]]))</f>
        <v/>
      </c>
      <c r="AT1372" s="46" t="str">
        <f>IF(Table1[[#This Row],[Line Description]]&lt;&gt;"",Table1[[#This Row],[Line Description]],"")</f>
        <v/>
      </c>
      <c r="AU1372" s="46" t="str">
        <f>IF(Table1[[#This Row],[Cur_Amount Debit]]&gt;0,ROUND(Table1[[#This Row],[Cur_Amount Debit]],2),"")</f>
        <v/>
      </c>
      <c r="AV1372" s="46" t="str">
        <f>IF(Table1[[#This Row],[Cur_Amount Credit]]&gt;0,ROUND(Table1[[#This Row],[Cur_Amount Credit]],2),"")</f>
        <v/>
      </c>
      <c r="AW1372" s="46" t="str">
        <f>LEFT(Table1[[#This Row],[Cur]],3)</f>
        <v/>
      </c>
      <c r="AX1372" s="59"/>
      <c r="AY1372" s="46"/>
      <c r="AZ1372" s="46" t="str">
        <f>IF(Table1[[#This Row],[Cur]]&lt;&gt;"",IF(Table1[[#This Row],[Cur]]="USD","",ExchangeRate),"")</f>
        <v/>
      </c>
      <c r="BA1372" s="46" t="str">
        <f>IF(Table1[[#This Row],[Grant]]&lt;&gt;"",VLOOKUP(Table1[[#This Row],[Grant]],Grants!B:D,3),"")</f>
        <v/>
      </c>
      <c r="BB1372" s="46" t="str">
        <f>TRIM(Table1[[#This Row],[Vendor ID]])</f>
        <v/>
      </c>
      <c r="BC1372">
        <f>IF(Table1[[#This Row],[Reference Number]]=Q1371,BC1371,BC1371+1)</f>
        <v>2</v>
      </c>
    </row>
    <row r="1373" spans="1:55" ht="11.25" hidden="1" customHeight="1">
      <c r="A1373" s="1"/>
      <c r="B1373" s="88" t="str">
        <f>IF(Table1[[#This Row],[Posting Date]]&lt;&gt;"",IF(Table1[[#This Row],[Reference Number]]=Q1372,B1372+1,1),"")</f>
        <v/>
      </c>
      <c r="C1373" s="61"/>
      <c r="D1373" s="61"/>
      <c r="E1373" s="218"/>
      <c r="F1373" s="143" t="str">
        <f>IFERROR(IF(VLOOKUP(Table1[[#This Row],[Budget Code Description]],Dimentions!$X$6:$AC$132,2,FALSE)="","",VLOOKUP(Table1[[#This Row],[Budget Code Description]],Dimentions!$X$6:$AC$132,2,FALSE)),"")</f>
        <v/>
      </c>
      <c r="G1373" s="143" t="str">
        <f>IFERROR(VLOOKUP(Table1[[#This Row],[Budget Code Description]],Dimentions!$X$6:$AC$132,3,FALSE),"")</f>
        <v/>
      </c>
      <c r="H1373" s="64" t="str">
        <f>IFERROR(VLOOKUP(Table1[[#This Row],[Account]],Dimentions!$S$6:$V$233,2,FALSE),"")</f>
        <v/>
      </c>
      <c r="I1373" s="62">
        <f>_xlfn.NUMBERVALUE(LEFT(Table1[[#This Row],[Account]],1))</f>
        <v>0</v>
      </c>
      <c r="J1373" s="62" t="str">
        <f>IFERROR(VLOOKUP(Table1[[#This Row],[Budget Code Description]],Table6[#All],7,FALSE),"")</f>
        <v/>
      </c>
      <c r="K1373" s="143" t="str">
        <f>IFERROR(VLOOKUP(Table1[[#This Row],[Budget Code Description]],Table6[#All],8,FALSE),"")</f>
        <v/>
      </c>
      <c r="L1373" s="63"/>
      <c r="M1373" s="65" t="str">
        <f>IFERROR(VLOOKUP(Table1[[#This Row],[Staff ID]],Table2[],2,FALSE),"")</f>
        <v/>
      </c>
      <c r="N1373" s="211" t="str">
        <f>IFERROR(IF(VLOOKUP(Table1[[#This Row],[Budget Code Description]],Dimentions!$X$6:$AC$97,4,FALSE)="","",VLOOKUP(Table1[[#This Row],[Budget Code Description]],Dimentions!$X$6:$AC$97,4,FALSE)),"")</f>
        <v/>
      </c>
      <c r="O1373" s="65" t="str">
        <f>IFERROR(VLOOKUP(Table1[[#This Row],[Vendor ID]],Table549[],2,FALSE),"")</f>
        <v/>
      </c>
      <c r="P1373" s="63"/>
      <c r="Q1373" s="143" t="str">
        <f>IF(Table1[[#This Row],[Posting Date]]&lt;&gt;"",$D$9,"")</f>
        <v/>
      </c>
      <c r="R1373" s="159" t="str">
        <f>IF(Table1[[#This Row],[Posting Date]]&lt;&gt;"",$D$10,"")</f>
        <v/>
      </c>
      <c r="S1373" s="66"/>
      <c r="T1373" s="63"/>
      <c r="U1373" s="67"/>
      <c r="V1373" s="67"/>
      <c r="W1373" s="67" t="str">
        <f t="shared" si="21"/>
        <v/>
      </c>
      <c r="X1373" s="161" t="str">
        <f>IF(E1373="","",(IF(Table1[[#This Row],[Cur]]="USD",Table1[[#This Row],[Cur_Amount Debit]],Table1[[#This Row],[Cur_Amount Debit]]/Table1[[#This Row],[Exchange Rate]])))</f>
        <v/>
      </c>
      <c r="Y1373" s="161" t="str">
        <f>IF(E1373="","",(IF(Table1[[#This Row],[Cur]]="USD",Table1[[#This Row],[Cur_Amount Credit]],Table1[[#This Row],[Cur_Amount Credit]]/ExchangeRate)))</f>
        <v/>
      </c>
      <c r="Z1373" s="203" t="str">
        <f>IF(E1373="","",(Table1[[#This Row],[Debit USD]]-Table1[[#This Row],[Credit USD]]))</f>
        <v/>
      </c>
      <c r="AA1373" s="122"/>
      <c r="AB1373" s="1"/>
      <c r="AC1373" s="15"/>
      <c r="AD1373" s="15" t="str">
        <f>IF(AND(OR(Table1[[#This Row],[Account]]="15030",Table1[[#This Row],[Account]]="15035",Table1[[#This Row],[Account]]="20150"),Table1[[#This Row],[Vendor ID]]=""),1,"")</f>
        <v/>
      </c>
      <c r="AE1373" s="15"/>
      <c r="AF1373" s="15"/>
      <c r="AG1373" s="15"/>
      <c r="AH1373" s="46" t="str">
        <f>IF(Table1[[#This Row],[Posting Date]]&lt;&gt;"","GJ-"&amp;CountryID,"")</f>
        <v/>
      </c>
      <c r="AI1373" s="59" t="str">
        <f>IF(Table1[[#This Row],[Posting Date]]&lt;&gt;"",Table1[[#This Row],[Posting Date]],"")</f>
        <v/>
      </c>
      <c r="AJ1373" s="46"/>
      <c r="AK1373" s="46" t="str">
        <f>IF(Table1[[#This Row],[Description]]&lt;&gt;"",Table1[[#This Row],[Description]],"")</f>
        <v/>
      </c>
      <c r="AL1373" s="46" t="str">
        <f>IF(Table1[[#This Row],[Posting Date]]&lt;&gt;"",Table1[[#This Row],[Reference Number]],"")</f>
        <v/>
      </c>
      <c r="AM1373" s="46" t="str">
        <f>TRIM(Table1[[#This Row],[Line '#]])</f>
        <v/>
      </c>
      <c r="AN1373" s="46" t="str">
        <f>TRIM(Table1[[#This Row],[Account]])</f>
        <v/>
      </c>
      <c r="AO1373" s="46" t="str">
        <f>IF(Table1[[#This Row],[Posting Date]]&lt;&gt;"",$D$5,"")</f>
        <v/>
      </c>
      <c r="AP1373" s="46" t="str">
        <f>TRIM(Table1[[#This Row],[Departments-Prgrams]])</f>
        <v/>
      </c>
      <c r="AQ1373" s="46" t="str">
        <f>TRIM(Table1[[#This Row],[Grant]])</f>
        <v/>
      </c>
      <c r="AR1373" s="46" t="str">
        <f>TRIM(Table1[[#This Row],[Staff ID]])</f>
        <v/>
      </c>
      <c r="AS1373" s="46" t="str">
        <f>IF(TRIM(Table1[[#This Row],[Budget Code]])=0,"",TRIM(Table1[[#This Row],[Budget Code]]))</f>
        <v/>
      </c>
      <c r="AT1373" s="46" t="str">
        <f>IF(Table1[[#This Row],[Line Description]]&lt;&gt;"",Table1[[#This Row],[Line Description]],"")</f>
        <v/>
      </c>
      <c r="AU1373" s="46" t="str">
        <f>IF(Table1[[#This Row],[Cur_Amount Debit]]&gt;0,ROUND(Table1[[#This Row],[Cur_Amount Debit]],2),"")</f>
        <v/>
      </c>
      <c r="AV1373" s="46" t="str">
        <f>IF(Table1[[#This Row],[Cur_Amount Credit]]&gt;0,ROUND(Table1[[#This Row],[Cur_Amount Credit]],2),"")</f>
        <v/>
      </c>
      <c r="AW1373" s="46" t="str">
        <f>LEFT(Table1[[#This Row],[Cur]],3)</f>
        <v/>
      </c>
      <c r="AX1373" s="59"/>
      <c r="AY1373" s="46"/>
      <c r="AZ1373" s="46" t="str">
        <f>IF(Table1[[#This Row],[Cur]]&lt;&gt;"",IF(Table1[[#This Row],[Cur]]="USD","",ExchangeRate),"")</f>
        <v/>
      </c>
      <c r="BA1373" s="46" t="str">
        <f>IF(Table1[[#This Row],[Grant]]&lt;&gt;"",VLOOKUP(Table1[[#This Row],[Grant]],Grants!B:D,3),"")</f>
        <v/>
      </c>
      <c r="BB1373" s="46" t="str">
        <f>TRIM(Table1[[#This Row],[Vendor ID]])</f>
        <v/>
      </c>
      <c r="BC1373">
        <f>IF(Table1[[#This Row],[Reference Number]]=Q1372,BC1372,BC1372+1)</f>
        <v>2</v>
      </c>
    </row>
    <row r="1374" spans="1:55" ht="11.25" hidden="1" customHeight="1">
      <c r="A1374" s="1"/>
      <c r="B1374" s="88" t="str">
        <f>IF(Table1[[#This Row],[Posting Date]]&lt;&gt;"",IF(Table1[[#This Row],[Reference Number]]=Q1373,B1373+1,1),"")</f>
        <v/>
      </c>
      <c r="C1374" s="61"/>
      <c r="D1374" s="61"/>
      <c r="E1374" s="218"/>
      <c r="F1374" s="143" t="str">
        <f>IFERROR(IF(VLOOKUP(Table1[[#This Row],[Budget Code Description]],Dimentions!$X$6:$AC$132,2,FALSE)="","",VLOOKUP(Table1[[#This Row],[Budget Code Description]],Dimentions!$X$6:$AC$132,2,FALSE)),"")</f>
        <v/>
      </c>
      <c r="G1374" s="143" t="str">
        <f>IFERROR(VLOOKUP(Table1[[#This Row],[Budget Code Description]],Dimentions!$X$6:$AC$132,3,FALSE),"")</f>
        <v/>
      </c>
      <c r="H1374" s="64" t="str">
        <f>IFERROR(VLOOKUP(Table1[[#This Row],[Account]],Dimentions!$S$6:$V$233,2,FALSE),"")</f>
        <v/>
      </c>
      <c r="I1374" s="62">
        <f>_xlfn.NUMBERVALUE(LEFT(Table1[[#This Row],[Account]],1))</f>
        <v>0</v>
      </c>
      <c r="J1374" s="62" t="str">
        <f>IFERROR(VLOOKUP(Table1[[#This Row],[Budget Code Description]],Table6[#All],7,FALSE),"")</f>
        <v/>
      </c>
      <c r="K1374" s="143" t="str">
        <f>IFERROR(VLOOKUP(Table1[[#This Row],[Budget Code Description]],Table6[#All],8,FALSE),"")</f>
        <v/>
      </c>
      <c r="L1374" s="63"/>
      <c r="M1374" s="65" t="str">
        <f>IFERROR(VLOOKUP(Table1[[#This Row],[Staff ID]],Table2[],2,FALSE),"")</f>
        <v/>
      </c>
      <c r="N1374" s="211" t="str">
        <f>IFERROR(IF(VLOOKUP(Table1[[#This Row],[Budget Code Description]],Dimentions!$X$6:$AC$97,4,FALSE)="","",VLOOKUP(Table1[[#This Row],[Budget Code Description]],Dimentions!$X$6:$AC$97,4,FALSE)),"")</f>
        <v/>
      </c>
      <c r="O1374" s="65" t="str">
        <f>IFERROR(VLOOKUP(Table1[[#This Row],[Vendor ID]],Table549[],2,FALSE),"")</f>
        <v/>
      </c>
      <c r="P1374" s="63"/>
      <c r="Q1374" s="143" t="str">
        <f>IF(Table1[[#This Row],[Posting Date]]&lt;&gt;"",$D$9,"")</f>
        <v/>
      </c>
      <c r="R1374" s="159" t="str">
        <f>IF(Table1[[#This Row],[Posting Date]]&lt;&gt;"",$D$10,"")</f>
        <v/>
      </c>
      <c r="S1374" s="66"/>
      <c r="T1374" s="63"/>
      <c r="U1374" s="67"/>
      <c r="V1374" s="67"/>
      <c r="W1374" s="67" t="str">
        <f t="shared" si="21"/>
        <v/>
      </c>
      <c r="X1374" s="161" t="str">
        <f>IF(E1374="","",(IF(Table1[[#This Row],[Cur]]="USD",Table1[[#This Row],[Cur_Amount Debit]],Table1[[#This Row],[Cur_Amount Debit]]/Table1[[#This Row],[Exchange Rate]])))</f>
        <v/>
      </c>
      <c r="Y1374" s="161" t="str">
        <f>IF(E1374="","",(IF(Table1[[#This Row],[Cur]]="USD",Table1[[#This Row],[Cur_Amount Credit]],Table1[[#This Row],[Cur_Amount Credit]]/ExchangeRate)))</f>
        <v/>
      </c>
      <c r="Z1374" s="203" t="str">
        <f>IF(E1374="","",(Table1[[#This Row],[Debit USD]]-Table1[[#This Row],[Credit USD]]))</f>
        <v/>
      </c>
      <c r="AA1374" s="122"/>
      <c r="AB1374" s="1"/>
      <c r="AC1374" s="15"/>
      <c r="AD1374" s="15" t="str">
        <f>IF(AND(OR(Table1[[#This Row],[Account]]="15030",Table1[[#This Row],[Account]]="15035",Table1[[#This Row],[Account]]="20150"),Table1[[#This Row],[Vendor ID]]=""),1,"")</f>
        <v/>
      </c>
      <c r="AE1374" s="15"/>
      <c r="AF1374" s="15"/>
      <c r="AG1374" s="15"/>
      <c r="AH1374" s="46" t="str">
        <f>IF(Table1[[#This Row],[Posting Date]]&lt;&gt;"","GJ-"&amp;CountryID,"")</f>
        <v/>
      </c>
      <c r="AI1374" s="59" t="str">
        <f>IF(Table1[[#This Row],[Posting Date]]&lt;&gt;"",Table1[[#This Row],[Posting Date]],"")</f>
        <v/>
      </c>
      <c r="AJ1374" s="46"/>
      <c r="AK1374" s="46" t="str">
        <f>IF(Table1[[#This Row],[Description]]&lt;&gt;"",Table1[[#This Row],[Description]],"")</f>
        <v/>
      </c>
      <c r="AL1374" s="46" t="str">
        <f>IF(Table1[[#This Row],[Posting Date]]&lt;&gt;"",Table1[[#This Row],[Reference Number]],"")</f>
        <v/>
      </c>
      <c r="AM1374" s="46" t="str">
        <f>TRIM(Table1[[#This Row],[Line '#]])</f>
        <v/>
      </c>
      <c r="AN1374" s="46" t="str">
        <f>TRIM(Table1[[#This Row],[Account]])</f>
        <v/>
      </c>
      <c r="AO1374" s="46" t="str">
        <f>IF(Table1[[#This Row],[Posting Date]]&lt;&gt;"",$D$5,"")</f>
        <v/>
      </c>
      <c r="AP1374" s="46" t="str">
        <f>TRIM(Table1[[#This Row],[Departments-Prgrams]])</f>
        <v/>
      </c>
      <c r="AQ1374" s="46" t="str">
        <f>TRIM(Table1[[#This Row],[Grant]])</f>
        <v/>
      </c>
      <c r="AR1374" s="46" t="str">
        <f>TRIM(Table1[[#This Row],[Staff ID]])</f>
        <v/>
      </c>
      <c r="AS1374" s="46" t="str">
        <f>IF(TRIM(Table1[[#This Row],[Budget Code]])=0,"",TRIM(Table1[[#This Row],[Budget Code]]))</f>
        <v/>
      </c>
      <c r="AT1374" s="46" t="str">
        <f>IF(Table1[[#This Row],[Line Description]]&lt;&gt;"",Table1[[#This Row],[Line Description]],"")</f>
        <v/>
      </c>
      <c r="AU1374" s="46" t="str">
        <f>IF(Table1[[#This Row],[Cur_Amount Debit]]&gt;0,ROUND(Table1[[#This Row],[Cur_Amount Debit]],2),"")</f>
        <v/>
      </c>
      <c r="AV1374" s="46" t="str">
        <f>IF(Table1[[#This Row],[Cur_Amount Credit]]&gt;0,ROUND(Table1[[#This Row],[Cur_Amount Credit]],2),"")</f>
        <v/>
      </c>
      <c r="AW1374" s="46" t="str">
        <f>LEFT(Table1[[#This Row],[Cur]],3)</f>
        <v/>
      </c>
      <c r="AX1374" s="59"/>
      <c r="AY1374" s="46"/>
      <c r="AZ1374" s="46" t="str">
        <f>IF(Table1[[#This Row],[Cur]]&lt;&gt;"",IF(Table1[[#This Row],[Cur]]="USD","",ExchangeRate),"")</f>
        <v/>
      </c>
      <c r="BA1374" s="46" t="str">
        <f>IF(Table1[[#This Row],[Grant]]&lt;&gt;"",VLOOKUP(Table1[[#This Row],[Grant]],Grants!B:D,3),"")</f>
        <v/>
      </c>
      <c r="BB1374" s="46" t="str">
        <f>TRIM(Table1[[#This Row],[Vendor ID]])</f>
        <v/>
      </c>
      <c r="BC1374">
        <f>IF(Table1[[#This Row],[Reference Number]]=Q1373,BC1373,BC1373+1)</f>
        <v>2</v>
      </c>
    </row>
    <row r="1375" spans="1:55" ht="11.25" hidden="1" customHeight="1">
      <c r="A1375" s="1"/>
      <c r="B1375" s="88" t="str">
        <f>IF(Table1[[#This Row],[Posting Date]]&lt;&gt;"",IF(Table1[[#This Row],[Reference Number]]=Q1374,B1374+1,1),"")</f>
        <v/>
      </c>
      <c r="C1375" s="61"/>
      <c r="D1375" s="61"/>
      <c r="E1375" s="218"/>
      <c r="F1375" s="143" t="str">
        <f>IFERROR(IF(VLOOKUP(Table1[[#This Row],[Budget Code Description]],Dimentions!$X$6:$AC$132,2,FALSE)="","",VLOOKUP(Table1[[#This Row],[Budget Code Description]],Dimentions!$X$6:$AC$132,2,FALSE)),"")</f>
        <v/>
      </c>
      <c r="G1375" s="143" t="str">
        <f>IFERROR(VLOOKUP(Table1[[#This Row],[Budget Code Description]],Dimentions!$X$6:$AC$132,3,FALSE),"")</f>
        <v/>
      </c>
      <c r="H1375" s="64" t="str">
        <f>IFERROR(VLOOKUP(Table1[[#This Row],[Account]],Dimentions!$S$6:$V$233,2,FALSE),"")</f>
        <v/>
      </c>
      <c r="I1375" s="62">
        <f>_xlfn.NUMBERVALUE(LEFT(Table1[[#This Row],[Account]],1))</f>
        <v>0</v>
      </c>
      <c r="J1375" s="62" t="str">
        <f>IFERROR(VLOOKUP(Table1[[#This Row],[Budget Code Description]],Table6[#All],7,FALSE),"")</f>
        <v/>
      </c>
      <c r="K1375" s="143" t="str">
        <f>IFERROR(VLOOKUP(Table1[[#This Row],[Budget Code Description]],Table6[#All],8,FALSE),"")</f>
        <v/>
      </c>
      <c r="L1375" s="63"/>
      <c r="M1375" s="65" t="str">
        <f>IFERROR(VLOOKUP(Table1[[#This Row],[Staff ID]],Table2[],2,FALSE),"")</f>
        <v/>
      </c>
      <c r="N1375" s="211" t="str">
        <f>IFERROR(IF(VLOOKUP(Table1[[#This Row],[Budget Code Description]],Dimentions!$X$6:$AC$97,4,FALSE)="","",VLOOKUP(Table1[[#This Row],[Budget Code Description]],Dimentions!$X$6:$AC$97,4,FALSE)),"")</f>
        <v/>
      </c>
      <c r="O1375" s="65" t="str">
        <f>IFERROR(VLOOKUP(Table1[[#This Row],[Vendor ID]],Table549[],2,FALSE),"")</f>
        <v/>
      </c>
      <c r="P1375" s="63"/>
      <c r="Q1375" s="143" t="str">
        <f>IF(Table1[[#This Row],[Posting Date]]&lt;&gt;"",$D$9,"")</f>
        <v/>
      </c>
      <c r="R1375" s="159" t="str">
        <f>IF(Table1[[#This Row],[Posting Date]]&lt;&gt;"",$D$10,"")</f>
        <v/>
      </c>
      <c r="S1375" s="66"/>
      <c r="T1375" s="63"/>
      <c r="U1375" s="67"/>
      <c r="V1375" s="67"/>
      <c r="W1375" s="67" t="str">
        <f t="shared" si="21"/>
        <v/>
      </c>
      <c r="X1375" s="161" t="str">
        <f>IF(E1375="","",(IF(Table1[[#This Row],[Cur]]="USD",Table1[[#This Row],[Cur_Amount Debit]],Table1[[#This Row],[Cur_Amount Debit]]/Table1[[#This Row],[Exchange Rate]])))</f>
        <v/>
      </c>
      <c r="Y1375" s="161" t="str">
        <f>IF(E1375="","",(IF(Table1[[#This Row],[Cur]]="USD",Table1[[#This Row],[Cur_Amount Credit]],Table1[[#This Row],[Cur_Amount Credit]]/ExchangeRate)))</f>
        <v/>
      </c>
      <c r="Z1375" s="203" t="str">
        <f>IF(E1375="","",(Table1[[#This Row],[Debit USD]]-Table1[[#This Row],[Credit USD]]))</f>
        <v/>
      </c>
      <c r="AA1375" s="122"/>
      <c r="AB1375" s="1"/>
      <c r="AC1375" s="15"/>
      <c r="AD1375" s="15" t="str">
        <f>IF(AND(OR(Table1[[#This Row],[Account]]="15030",Table1[[#This Row],[Account]]="15035",Table1[[#This Row],[Account]]="20150"),Table1[[#This Row],[Vendor ID]]=""),1,"")</f>
        <v/>
      </c>
      <c r="AE1375" s="15"/>
      <c r="AF1375" s="15"/>
      <c r="AG1375" s="15"/>
      <c r="AH1375" s="46" t="str">
        <f>IF(Table1[[#This Row],[Posting Date]]&lt;&gt;"","GJ-"&amp;CountryID,"")</f>
        <v/>
      </c>
      <c r="AI1375" s="59" t="str">
        <f>IF(Table1[[#This Row],[Posting Date]]&lt;&gt;"",Table1[[#This Row],[Posting Date]],"")</f>
        <v/>
      </c>
      <c r="AJ1375" s="46"/>
      <c r="AK1375" s="46" t="str">
        <f>IF(Table1[[#This Row],[Description]]&lt;&gt;"",Table1[[#This Row],[Description]],"")</f>
        <v/>
      </c>
      <c r="AL1375" s="46" t="str">
        <f>IF(Table1[[#This Row],[Posting Date]]&lt;&gt;"",Table1[[#This Row],[Reference Number]],"")</f>
        <v/>
      </c>
      <c r="AM1375" s="46" t="str">
        <f>TRIM(Table1[[#This Row],[Line '#]])</f>
        <v/>
      </c>
      <c r="AN1375" s="46" t="str">
        <f>TRIM(Table1[[#This Row],[Account]])</f>
        <v/>
      </c>
      <c r="AO1375" s="46" t="str">
        <f>IF(Table1[[#This Row],[Posting Date]]&lt;&gt;"",$D$5,"")</f>
        <v/>
      </c>
      <c r="AP1375" s="46" t="str">
        <f>TRIM(Table1[[#This Row],[Departments-Prgrams]])</f>
        <v/>
      </c>
      <c r="AQ1375" s="46" t="str">
        <f>TRIM(Table1[[#This Row],[Grant]])</f>
        <v/>
      </c>
      <c r="AR1375" s="46" t="str">
        <f>TRIM(Table1[[#This Row],[Staff ID]])</f>
        <v/>
      </c>
      <c r="AS1375" s="46" t="str">
        <f>IF(TRIM(Table1[[#This Row],[Budget Code]])=0,"",TRIM(Table1[[#This Row],[Budget Code]]))</f>
        <v/>
      </c>
      <c r="AT1375" s="46" t="str">
        <f>IF(Table1[[#This Row],[Line Description]]&lt;&gt;"",Table1[[#This Row],[Line Description]],"")</f>
        <v/>
      </c>
      <c r="AU1375" s="46" t="str">
        <f>IF(Table1[[#This Row],[Cur_Amount Debit]]&gt;0,ROUND(Table1[[#This Row],[Cur_Amount Debit]],2),"")</f>
        <v/>
      </c>
      <c r="AV1375" s="46" t="str">
        <f>IF(Table1[[#This Row],[Cur_Amount Credit]]&gt;0,ROUND(Table1[[#This Row],[Cur_Amount Credit]],2),"")</f>
        <v/>
      </c>
      <c r="AW1375" s="46" t="str">
        <f>LEFT(Table1[[#This Row],[Cur]],3)</f>
        <v/>
      </c>
      <c r="AX1375" s="59"/>
      <c r="AY1375" s="46"/>
      <c r="AZ1375" s="46" t="str">
        <f>IF(Table1[[#This Row],[Cur]]&lt;&gt;"",IF(Table1[[#This Row],[Cur]]="USD","",ExchangeRate),"")</f>
        <v/>
      </c>
      <c r="BA1375" s="46" t="str">
        <f>IF(Table1[[#This Row],[Grant]]&lt;&gt;"",VLOOKUP(Table1[[#This Row],[Grant]],Grants!B:D,3),"")</f>
        <v/>
      </c>
      <c r="BB1375" s="46" t="str">
        <f>TRIM(Table1[[#This Row],[Vendor ID]])</f>
        <v/>
      </c>
      <c r="BC1375">
        <f>IF(Table1[[#This Row],[Reference Number]]=Q1374,BC1374,BC1374+1)</f>
        <v>2</v>
      </c>
    </row>
    <row r="1376" spans="1:55" ht="11.25" hidden="1" customHeight="1">
      <c r="A1376" s="1"/>
      <c r="B1376" s="88" t="str">
        <f>IF(Table1[[#This Row],[Posting Date]]&lt;&gt;"",IF(Table1[[#This Row],[Reference Number]]=Q1375,B1375+1,1),"")</f>
        <v/>
      </c>
      <c r="C1376" s="61"/>
      <c r="D1376" s="61"/>
      <c r="E1376" s="218"/>
      <c r="F1376" s="143" t="str">
        <f>IFERROR(IF(VLOOKUP(Table1[[#This Row],[Budget Code Description]],Dimentions!$X$6:$AC$132,2,FALSE)="","",VLOOKUP(Table1[[#This Row],[Budget Code Description]],Dimentions!$X$6:$AC$132,2,FALSE)),"")</f>
        <v/>
      </c>
      <c r="G1376" s="143" t="str">
        <f>IFERROR(VLOOKUP(Table1[[#This Row],[Budget Code Description]],Dimentions!$X$6:$AC$132,3,FALSE),"")</f>
        <v/>
      </c>
      <c r="H1376" s="64" t="str">
        <f>IFERROR(VLOOKUP(Table1[[#This Row],[Account]],Dimentions!$S$6:$V$233,2,FALSE),"")</f>
        <v/>
      </c>
      <c r="I1376" s="62">
        <f>_xlfn.NUMBERVALUE(LEFT(Table1[[#This Row],[Account]],1))</f>
        <v>0</v>
      </c>
      <c r="J1376" s="62" t="str">
        <f>IFERROR(VLOOKUP(Table1[[#This Row],[Budget Code Description]],Table6[#All],7,FALSE),"")</f>
        <v/>
      </c>
      <c r="K1376" s="143" t="str">
        <f>IFERROR(VLOOKUP(Table1[[#This Row],[Budget Code Description]],Table6[#All],8,FALSE),"")</f>
        <v/>
      </c>
      <c r="L1376" s="63"/>
      <c r="M1376" s="65" t="str">
        <f>IFERROR(VLOOKUP(Table1[[#This Row],[Staff ID]],Table2[],2,FALSE),"")</f>
        <v/>
      </c>
      <c r="N1376" s="211" t="str">
        <f>IFERROR(IF(VLOOKUP(Table1[[#This Row],[Budget Code Description]],Dimentions!$X$6:$AC$97,4,FALSE)="","",VLOOKUP(Table1[[#This Row],[Budget Code Description]],Dimentions!$X$6:$AC$97,4,FALSE)),"")</f>
        <v/>
      </c>
      <c r="O1376" s="65" t="str">
        <f>IFERROR(VLOOKUP(Table1[[#This Row],[Vendor ID]],Table549[],2,FALSE),"")</f>
        <v/>
      </c>
      <c r="P1376" s="63"/>
      <c r="Q1376" s="143" t="str">
        <f>IF(Table1[[#This Row],[Posting Date]]&lt;&gt;"",$D$9,"")</f>
        <v/>
      </c>
      <c r="R1376" s="159" t="str">
        <f>IF(Table1[[#This Row],[Posting Date]]&lt;&gt;"",$D$10,"")</f>
        <v/>
      </c>
      <c r="S1376" s="66"/>
      <c r="T1376" s="63"/>
      <c r="U1376" s="67"/>
      <c r="V1376" s="67"/>
      <c r="W1376" s="67" t="str">
        <f t="shared" si="21"/>
        <v/>
      </c>
      <c r="X1376" s="161" t="str">
        <f>IF(E1376="","",(IF(Table1[[#This Row],[Cur]]="USD",Table1[[#This Row],[Cur_Amount Debit]],Table1[[#This Row],[Cur_Amount Debit]]/Table1[[#This Row],[Exchange Rate]])))</f>
        <v/>
      </c>
      <c r="Y1376" s="161" t="str">
        <f>IF(E1376="","",(IF(Table1[[#This Row],[Cur]]="USD",Table1[[#This Row],[Cur_Amount Credit]],Table1[[#This Row],[Cur_Amount Credit]]/ExchangeRate)))</f>
        <v/>
      </c>
      <c r="Z1376" s="203" t="str">
        <f>IF(E1376="","",(Table1[[#This Row],[Debit USD]]-Table1[[#This Row],[Credit USD]]))</f>
        <v/>
      </c>
      <c r="AA1376" s="122"/>
      <c r="AB1376" s="1"/>
      <c r="AC1376" s="15"/>
      <c r="AD1376" s="15" t="str">
        <f>IF(AND(OR(Table1[[#This Row],[Account]]="15030",Table1[[#This Row],[Account]]="15035",Table1[[#This Row],[Account]]="20150"),Table1[[#This Row],[Vendor ID]]=""),1,"")</f>
        <v/>
      </c>
      <c r="AE1376" s="15"/>
      <c r="AF1376" s="15"/>
      <c r="AG1376" s="15"/>
      <c r="AH1376" s="46" t="str">
        <f>IF(Table1[[#This Row],[Posting Date]]&lt;&gt;"","GJ-"&amp;CountryID,"")</f>
        <v/>
      </c>
      <c r="AI1376" s="59" t="str">
        <f>IF(Table1[[#This Row],[Posting Date]]&lt;&gt;"",Table1[[#This Row],[Posting Date]],"")</f>
        <v/>
      </c>
      <c r="AJ1376" s="46"/>
      <c r="AK1376" s="46" t="str">
        <f>IF(Table1[[#This Row],[Description]]&lt;&gt;"",Table1[[#This Row],[Description]],"")</f>
        <v/>
      </c>
      <c r="AL1376" s="46" t="str">
        <f>IF(Table1[[#This Row],[Posting Date]]&lt;&gt;"",Table1[[#This Row],[Reference Number]],"")</f>
        <v/>
      </c>
      <c r="AM1376" s="46" t="str">
        <f>TRIM(Table1[[#This Row],[Line '#]])</f>
        <v/>
      </c>
      <c r="AN1376" s="46" t="str">
        <f>TRIM(Table1[[#This Row],[Account]])</f>
        <v/>
      </c>
      <c r="AO1376" s="46" t="str">
        <f>IF(Table1[[#This Row],[Posting Date]]&lt;&gt;"",$D$5,"")</f>
        <v/>
      </c>
      <c r="AP1376" s="46" t="str">
        <f>TRIM(Table1[[#This Row],[Departments-Prgrams]])</f>
        <v/>
      </c>
      <c r="AQ1376" s="46" t="str">
        <f>TRIM(Table1[[#This Row],[Grant]])</f>
        <v/>
      </c>
      <c r="AR1376" s="46" t="str">
        <f>TRIM(Table1[[#This Row],[Staff ID]])</f>
        <v/>
      </c>
      <c r="AS1376" s="46" t="str">
        <f>IF(TRIM(Table1[[#This Row],[Budget Code]])=0,"",TRIM(Table1[[#This Row],[Budget Code]]))</f>
        <v/>
      </c>
      <c r="AT1376" s="46" t="str">
        <f>IF(Table1[[#This Row],[Line Description]]&lt;&gt;"",Table1[[#This Row],[Line Description]],"")</f>
        <v/>
      </c>
      <c r="AU1376" s="46" t="str">
        <f>IF(Table1[[#This Row],[Cur_Amount Debit]]&gt;0,ROUND(Table1[[#This Row],[Cur_Amount Debit]],2),"")</f>
        <v/>
      </c>
      <c r="AV1376" s="46" t="str">
        <f>IF(Table1[[#This Row],[Cur_Amount Credit]]&gt;0,ROUND(Table1[[#This Row],[Cur_Amount Credit]],2),"")</f>
        <v/>
      </c>
      <c r="AW1376" s="46" t="str">
        <f>LEFT(Table1[[#This Row],[Cur]],3)</f>
        <v/>
      </c>
      <c r="AX1376" s="59"/>
      <c r="AY1376" s="46"/>
      <c r="AZ1376" s="46" t="str">
        <f>IF(Table1[[#This Row],[Cur]]&lt;&gt;"",IF(Table1[[#This Row],[Cur]]="USD","",ExchangeRate),"")</f>
        <v/>
      </c>
      <c r="BA1376" s="46" t="str">
        <f>IF(Table1[[#This Row],[Grant]]&lt;&gt;"",VLOOKUP(Table1[[#This Row],[Grant]],Grants!B:D,3),"")</f>
        <v/>
      </c>
      <c r="BB1376" s="46" t="str">
        <f>TRIM(Table1[[#This Row],[Vendor ID]])</f>
        <v/>
      </c>
      <c r="BC1376">
        <f>IF(Table1[[#This Row],[Reference Number]]=Q1375,BC1375,BC1375+1)</f>
        <v>2</v>
      </c>
    </row>
    <row r="1377" spans="1:55" ht="11.25" hidden="1" customHeight="1">
      <c r="A1377" s="1"/>
      <c r="B1377" s="88" t="str">
        <f>IF(Table1[[#This Row],[Posting Date]]&lt;&gt;"",IF(Table1[[#This Row],[Reference Number]]=Q1376,B1376+1,1),"")</f>
        <v/>
      </c>
      <c r="C1377" s="61"/>
      <c r="D1377" s="61"/>
      <c r="E1377" s="218"/>
      <c r="F1377" s="143" t="str">
        <f>IFERROR(IF(VLOOKUP(Table1[[#This Row],[Budget Code Description]],Dimentions!$X$6:$AC$132,2,FALSE)="","",VLOOKUP(Table1[[#This Row],[Budget Code Description]],Dimentions!$X$6:$AC$132,2,FALSE)),"")</f>
        <v/>
      </c>
      <c r="G1377" s="143" t="str">
        <f>IFERROR(VLOOKUP(Table1[[#This Row],[Budget Code Description]],Dimentions!$X$6:$AC$132,3,FALSE),"")</f>
        <v/>
      </c>
      <c r="H1377" s="64" t="str">
        <f>IFERROR(VLOOKUP(Table1[[#This Row],[Account]],Dimentions!$S$6:$V$233,2,FALSE),"")</f>
        <v/>
      </c>
      <c r="I1377" s="62">
        <f>_xlfn.NUMBERVALUE(LEFT(Table1[[#This Row],[Account]],1))</f>
        <v>0</v>
      </c>
      <c r="J1377" s="62" t="str">
        <f>IFERROR(VLOOKUP(Table1[[#This Row],[Budget Code Description]],Table6[#All],7,FALSE),"")</f>
        <v/>
      </c>
      <c r="K1377" s="143" t="str">
        <f>IFERROR(VLOOKUP(Table1[[#This Row],[Budget Code Description]],Table6[#All],8,FALSE),"")</f>
        <v/>
      </c>
      <c r="L1377" s="63"/>
      <c r="M1377" s="65" t="str">
        <f>IFERROR(VLOOKUP(Table1[[#This Row],[Staff ID]],Table2[],2,FALSE),"")</f>
        <v/>
      </c>
      <c r="N1377" s="211" t="str">
        <f>IFERROR(IF(VLOOKUP(Table1[[#This Row],[Budget Code Description]],Dimentions!$X$6:$AC$97,4,FALSE)="","",VLOOKUP(Table1[[#This Row],[Budget Code Description]],Dimentions!$X$6:$AC$97,4,FALSE)),"")</f>
        <v/>
      </c>
      <c r="O1377" s="65" t="str">
        <f>IFERROR(VLOOKUP(Table1[[#This Row],[Vendor ID]],Table549[],2,FALSE),"")</f>
        <v/>
      </c>
      <c r="P1377" s="63"/>
      <c r="Q1377" s="143" t="str">
        <f>IF(Table1[[#This Row],[Posting Date]]&lt;&gt;"",$D$9,"")</f>
        <v/>
      </c>
      <c r="R1377" s="159" t="str">
        <f>IF(Table1[[#This Row],[Posting Date]]&lt;&gt;"",$D$10,"")</f>
        <v/>
      </c>
      <c r="S1377" s="66"/>
      <c r="T1377" s="63"/>
      <c r="U1377" s="67"/>
      <c r="V1377" s="67"/>
      <c r="W1377" s="67" t="str">
        <f t="shared" si="21"/>
        <v/>
      </c>
      <c r="X1377" s="161" t="str">
        <f>IF(E1377="","",(IF(Table1[[#This Row],[Cur]]="USD",Table1[[#This Row],[Cur_Amount Debit]],Table1[[#This Row],[Cur_Amount Debit]]/Table1[[#This Row],[Exchange Rate]])))</f>
        <v/>
      </c>
      <c r="Y1377" s="161" t="str">
        <f>IF(E1377="","",(IF(Table1[[#This Row],[Cur]]="USD",Table1[[#This Row],[Cur_Amount Credit]],Table1[[#This Row],[Cur_Amount Credit]]/ExchangeRate)))</f>
        <v/>
      </c>
      <c r="Z1377" s="203" t="str">
        <f>IF(E1377="","",(Table1[[#This Row],[Debit USD]]-Table1[[#This Row],[Credit USD]]))</f>
        <v/>
      </c>
      <c r="AA1377" s="122"/>
      <c r="AB1377" s="1"/>
      <c r="AC1377" s="15"/>
      <c r="AD1377" s="15" t="str">
        <f>IF(AND(OR(Table1[[#This Row],[Account]]="15030",Table1[[#This Row],[Account]]="15035",Table1[[#This Row],[Account]]="20150"),Table1[[#This Row],[Vendor ID]]=""),1,"")</f>
        <v/>
      </c>
      <c r="AE1377" s="15"/>
      <c r="AF1377" s="15"/>
      <c r="AG1377" s="15"/>
      <c r="AH1377" s="46" t="str">
        <f>IF(Table1[[#This Row],[Posting Date]]&lt;&gt;"","GJ-"&amp;CountryID,"")</f>
        <v/>
      </c>
      <c r="AI1377" s="59" t="str">
        <f>IF(Table1[[#This Row],[Posting Date]]&lt;&gt;"",Table1[[#This Row],[Posting Date]],"")</f>
        <v/>
      </c>
      <c r="AJ1377" s="46"/>
      <c r="AK1377" s="46" t="str">
        <f>IF(Table1[[#This Row],[Description]]&lt;&gt;"",Table1[[#This Row],[Description]],"")</f>
        <v/>
      </c>
      <c r="AL1377" s="46" t="str">
        <f>IF(Table1[[#This Row],[Posting Date]]&lt;&gt;"",Table1[[#This Row],[Reference Number]],"")</f>
        <v/>
      </c>
      <c r="AM1377" s="46" t="str">
        <f>TRIM(Table1[[#This Row],[Line '#]])</f>
        <v/>
      </c>
      <c r="AN1377" s="46" t="str">
        <f>TRIM(Table1[[#This Row],[Account]])</f>
        <v/>
      </c>
      <c r="AO1377" s="46" t="str">
        <f>IF(Table1[[#This Row],[Posting Date]]&lt;&gt;"",$D$5,"")</f>
        <v/>
      </c>
      <c r="AP1377" s="46" t="str">
        <f>TRIM(Table1[[#This Row],[Departments-Prgrams]])</f>
        <v/>
      </c>
      <c r="AQ1377" s="46" t="str">
        <f>TRIM(Table1[[#This Row],[Grant]])</f>
        <v/>
      </c>
      <c r="AR1377" s="46" t="str">
        <f>TRIM(Table1[[#This Row],[Staff ID]])</f>
        <v/>
      </c>
      <c r="AS1377" s="46" t="str">
        <f>IF(TRIM(Table1[[#This Row],[Budget Code]])=0,"",TRIM(Table1[[#This Row],[Budget Code]]))</f>
        <v/>
      </c>
      <c r="AT1377" s="46" t="str">
        <f>IF(Table1[[#This Row],[Line Description]]&lt;&gt;"",Table1[[#This Row],[Line Description]],"")</f>
        <v/>
      </c>
      <c r="AU1377" s="46" t="str">
        <f>IF(Table1[[#This Row],[Cur_Amount Debit]]&gt;0,ROUND(Table1[[#This Row],[Cur_Amount Debit]],2),"")</f>
        <v/>
      </c>
      <c r="AV1377" s="46" t="str">
        <f>IF(Table1[[#This Row],[Cur_Amount Credit]]&gt;0,ROUND(Table1[[#This Row],[Cur_Amount Credit]],2),"")</f>
        <v/>
      </c>
      <c r="AW1377" s="46" t="str">
        <f>LEFT(Table1[[#This Row],[Cur]],3)</f>
        <v/>
      </c>
      <c r="AX1377" s="59"/>
      <c r="AY1377" s="46"/>
      <c r="AZ1377" s="46" t="str">
        <f>IF(Table1[[#This Row],[Cur]]&lt;&gt;"",IF(Table1[[#This Row],[Cur]]="USD","",ExchangeRate),"")</f>
        <v/>
      </c>
      <c r="BA1377" s="46" t="str">
        <f>IF(Table1[[#This Row],[Grant]]&lt;&gt;"",VLOOKUP(Table1[[#This Row],[Grant]],Grants!B:D,3),"")</f>
        <v/>
      </c>
      <c r="BB1377" s="46" t="str">
        <f>TRIM(Table1[[#This Row],[Vendor ID]])</f>
        <v/>
      </c>
      <c r="BC1377">
        <f>IF(Table1[[#This Row],[Reference Number]]=Q1376,BC1376,BC1376+1)</f>
        <v>2</v>
      </c>
    </row>
    <row r="1378" spans="1:55" ht="11.25" hidden="1" customHeight="1">
      <c r="A1378" s="1"/>
      <c r="B1378" s="88" t="str">
        <f>IF(Table1[[#This Row],[Posting Date]]&lt;&gt;"",IF(Table1[[#This Row],[Reference Number]]=Q1377,B1377+1,1),"")</f>
        <v/>
      </c>
      <c r="C1378" s="61"/>
      <c r="D1378" s="61"/>
      <c r="E1378" s="218"/>
      <c r="F1378" s="143" t="str">
        <f>IFERROR(IF(VLOOKUP(Table1[[#This Row],[Budget Code Description]],Dimentions!$X$6:$AC$132,2,FALSE)="","",VLOOKUP(Table1[[#This Row],[Budget Code Description]],Dimentions!$X$6:$AC$132,2,FALSE)),"")</f>
        <v/>
      </c>
      <c r="G1378" s="143" t="str">
        <f>IFERROR(VLOOKUP(Table1[[#This Row],[Budget Code Description]],Dimentions!$X$6:$AC$132,3,FALSE),"")</f>
        <v/>
      </c>
      <c r="H1378" s="64" t="str">
        <f>IFERROR(VLOOKUP(Table1[[#This Row],[Account]],Dimentions!$S$6:$V$233,2,FALSE),"")</f>
        <v/>
      </c>
      <c r="I1378" s="62">
        <f>_xlfn.NUMBERVALUE(LEFT(Table1[[#This Row],[Account]],1))</f>
        <v>0</v>
      </c>
      <c r="J1378" s="62" t="str">
        <f>IFERROR(VLOOKUP(Table1[[#This Row],[Budget Code Description]],Table6[#All],7,FALSE),"")</f>
        <v/>
      </c>
      <c r="K1378" s="143" t="str">
        <f>IFERROR(VLOOKUP(Table1[[#This Row],[Budget Code Description]],Table6[#All],8,FALSE),"")</f>
        <v/>
      </c>
      <c r="L1378" s="63"/>
      <c r="M1378" s="65" t="str">
        <f>IFERROR(VLOOKUP(Table1[[#This Row],[Staff ID]],Table2[],2,FALSE),"")</f>
        <v/>
      </c>
      <c r="N1378" s="211" t="str">
        <f>IFERROR(IF(VLOOKUP(Table1[[#This Row],[Budget Code Description]],Dimentions!$X$6:$AC$97,4,FALSE)="","",VLOOKUP(Table1[[#This Row],[Budget Code Description]],Dimentions!$X$6:$AC$97,4,FALSE)),"")</f>
        <v/>
      </c>
      <c r="O1378" s="65" t="str">
        <f>IFERROR(VLOOKUP(Table1[[#This Row],[Vendor ID]],Table549[],2,FALSE),"")</f>
        <v/>
      </c>
      <c r="P1378" s="63"/>
      <c r="Q1378" s="143" t="str">
        <f>IF(Table1[[#This Row],[Posting Date]]&lt;&gt;"",$D$9,"")</f>
        <v/>
      </c>
      <c r="R1378" s="159" t="str">
        <f>IF(Table1[[#This Row],[Posting Date]]&lt;&gt;"",$D$10,"")</f>
        <v/>
      </c>
      <c r="S1378" s="66"/>
      <c r="T1378" s="63"/>
      <c r="U1378" s="67"/>
      <c r="V1378" s="67"/>
      <c r="W1378" s="67" t="str">
        <f t="shared" si="21"/>
        <v/>
      </c>
      <c r="X1378" s="161" t="str">
        <f>IF(E1378="","",(IF(Table1[[#This Row],[Cur]]="USD",Table1[[#This Row],[Cur_Amount Debit]],Table1[[#This Row],[Cur_Amount Debit]]/Table1[[#This Row],[Exchange Rate]])))</f>
        <v/>
      </c>
      <c r="Y1378" s="161" t="str">
        <f>IF(E1378="","",(IF(Table1[[#This Row],[Cur]]="USD",Table1[[#This Row],[Cur_Amount Credit]],Table1[[#This Row],[Cur_Amount Credit]]/ExchangeRate)))</f>
        <v/>
      </c>
      <c r="Z1378" s="203" t="str">
        <f>IF(E1378="","",(Table1[[#This Row],[Debit USD]]-Table1[[#This Row],[Credit USD]]))</f>
        <v/>
      </c>
      <c r="AA1378" s="122"/>
      <c r="AB1378" s="1"/>
      <c r="AC1378" s="15"/>
      <c r="AD1378" s="15" t="str">
        <f>IF(AND(OR(Table1[[#This Row],[Account]]="15030",Table1[[#This Row],[Account]]="15035",Table1[[#This Row],[Account]]="20150"),Table1[[#This Row],[Vendor ID]]=""),1,"")</f>
        <v/>
      </c>
      <c r="AE1378" s="15"/>
      <c r="AF1378" s="15"/>
      <c r="AG1378" s="15"/>
      <c r="AH1378" s="46" t="str">
        <f>IF(Table1[[#This Row],[Posting Date]]&lt;&gt;"","GJ-"&amp;CountryID,"")</f>
        <v/>
      </c>
      <c r="AI1378" s="59" t="str">
        <f>IF(Table1[[#This Row],[Posting Date]]&lt;&gt;"",Table1[[#This Row],[Posting Date]],"")</f>
        <v/>
      </c>
      <c r="AJ1378" s="46"/>
      <c r="AK1378" s="46" t="str">
        <f>IF(Table1[[#This Row],[Description]]&lt;&gt;"",Table1[[#This Row],[Description]],"")</f>
        <v/>
      </c>
      <c r="AL1378" s="46" t="str">
        <f>IF(Table1[[#This Row],[Posting Date]]&lt;&gt;"",Table1[[#This Row],[Reference Number]],"")</f>
        <v/>
      </c>
      <c r="AM1378" s="46" t="str">
        <f>TRIM(Table1[[#This Row],[Line '#]])</f>
        <v/>
      </c>
      <c r="AN1378" s="46" t="str">
        <f>TRIM(Table1[[#This Row],[Account]])</f>
        <v/>
      </c>
      <c r="AO1378" s="46" t="str">
        <f>IF(Table1[[#This Row],[Posting Date]]&lt;&gt;"",$D$5,"")</f>
        <v/>
      </c>
      <c r="AP1378" s="46" t="str">
        <f>TRIM(Table1[[#This Row],[Departments-Prgrams]])</f>
        <v/>
      </c>
      <c r="AQ1378" s="46" t="str">
        <f>TRIM(Table1[[#This Row],[Grant]])</f>
        <v/>
      </c>
      <c r="AR1378" s="46" t="str">
        <f>TRIM(Table1[[#This Row],[Staff ID]])</f>
        <v/>
      </c>
      <c r="AS1378" s="46" t="str">
        <f>IF(TRIM(Table1[[#This Row],[Budget Code]])=0,"",TRIM(Table1[[#This Row],[Budget Code]]))</f>
        <v/>
      </c>
      <c r="AT1378" s="46" t="str">
        <f>IF(Table1[[#This Row],[Line Description]]&lt;&gt;"",Table1[[#This Row],[Line Description]],"")</f>
        <v/>
      </c>
      <c r="AU1378" s="46" t="str">
        <f>IF(Table1[[#This Row],[Cur_Amount Debit]]&gt;0,ROUND(Table1[[#This Row],[Cur_Amount Debit]],2),"")</f>
        <v/>
      </c>
      <c r="AV1378" s="46" t="str">
        <f>IF(Table1[[#This Row],[Cur_Amount Credit]]&gt;0,ROUND(Table1[[#This Row],[Cur_Amount Credit]],2),"")</f>
        <v/>
      </c>
      <c r="AW1378" s="46" t="str">
        <f>LEFT(Table1[[#This Row],[Cur]],3)</f>
        <v/>
      </c>
      <c r="AX1378" s="59"/>
      <c r="AY1378" s="46"/>
      <c r="AZ1378" s="46" t="str">
        <f>IF(Table1[[#This Row],[Cur]]&lt;&gt;"",IF(Table1[[#This Row],[Cur]]="USD","",ExchangeRate),"")</f>
        <v/>
      </c>
      <c r="BA1378" s="46" t="str">
        <f>IF(Table1[[#This Row],[Grant]]&lt;&gt;"",VLOOKUP(Table1[[#This Row],[Grant]],Grants!B:D,3),"")</f>
        <v/>
      </c>
      <c r="BB1378" s="46" t="str">
        <f>TRIM(Table1[[#This Row],[Vendor ID]])</f>
        <v/>
      </c>
      <c r="BC1378">
        <f>IF(Table1[[#This Row],[Reference Number]]=Q1377,BC1377,BC1377+1)</f>
        <v>2</v>
      </c>
    </row>
    <row r="1379" spans="1:55" ht="11.25" hidden="1" customHeight="1">
      <c r="A1379" s="1"/>
      <c r="B1379" s="88" t="str">
        <f>IF(Table1[[#This Row],[Posting Date]]&lt;&gt;"",IF(Table1[[#This Row],[Reference Number]]=Q1378,B1378+1,1),"")</f>
        <v/>
      </c>
      <c r="C1379" s="61"/>
      <c r="D1379" s="61"/>
      <c r="E1379" s="218"/>
      <c r="F1379" s="143" t="str">
        <f>IFERROR(IF(VLOOKUP(Table1[[#This Row],[Budget Code Description]],Dimentions!$X$6:$AC$132,2,FALSE)="","",VLOOKUP(Table1[[#This Row],[Budget Code Description]],Dimentions!$X$6:$AC$132,2,FALSE)),"")</f>
        <v/>
      </c>
      <c r="G1379" s="143" t="str">
        <f>IFERROR(VLOOKUP(Table1[[#This Row],[Budget Code Description]],Dimentions!$X$6:$AC$132,3,FALSE),"")</f>
        <v/>
      </c>
      <c r="H1379" s="64" t="str">
        <f>IFERROR(VLOOKUP(Table1[[#This Row],[Account]],Dimentions!$S$6:$V$233,2,FALSE),"")</f>
        <v/>
      </c>
      <c r="I1379" s="62">
        <f>_xlfn.NUMBERVALUE(LEFT(Table1[[#This Row],[Account]],1))</f>
        <v>0</v>
      </c>
      <c r="J1379" s="62" t="str">
        <f>IFERROR(VLOOKUP(Table1[[#This Row],[Budget Code Description]],Table6[#All],7,FALSE),"")</f>
        <v/>
      </c>
      <c r="K1379" s="143" t="str">
        <f>IFERROR(VLOOKUP(Table1[[#This Row],[Budget Code Description]],Table6[#All],8,FALSE),"")</f>
        <v/>
      </c>
      <c r="L1379" s="63"/>
      <c r="M1379" s="65" t="str">
        <f>IFERROR(VLOOKUP(Table1[[#This Row],[Staff ID]],Table2[],2,FALSE),"")</f>
        <v/>
      </c>
      <c r="N1379" s="211" t="str">
        <f>IFERROR(IF(VLOOKUP(Table1[[#This Row],[Budget Code Description]],Dimentions!$X$6:$AC$97,4,FALSE)="","",VLOOKUP(Table1[[#This Row],[Budget Code Description]],Dimentions!$X$6:$AC$97,4,FALSE)),"")</f>
        <v/>
      </c>
      <c r="O1379" s="65" t="str">
        <f>IFERROR(VLOOKUP(Table1[[#This Row],[Vendor ID]],Table549[],2,FALSE),"")</f>
        <v/>
      </c>
      <c r="P1379" s="63"/>
      <c r="Q1379" s="143" t="str">
        <f>IF(Table1[[#This Row],[Posting Date]]&lt;&gt;"",$D$9,"")</f>
        <v/>
      </c>
      <c r="R1379" s="159" t="str">
        <f>IF(Table1[[#This Row],[Posting Date]]&lt;&gt;"",$D$10,"")</f>
        <v/>
      </c>
      <c r="S1379" s="66"/>
      <c r="T1379" s="63"/>
      <c r="U1379" s="67"/>
      <c r="V1379" s="67"/>
      <c r="W1379" s="67" t="str">
        <f t="shared" si="21"/>
        <v/>
      </c>
      <c r="X1379" s="161" t="str">
        <f>IF(E1379="","",(IF(Table1[[#This Row],[Cur]]="USD",Table1[[#This Row],[Cur_Amount Debit]],Table1[[#This Row],[Cur_Amount Debit]]/Table1[[#This Row],[Exchange Rate]])))</f>
        <v/>
      </c>
      <c r="Y1379" s="161" t="str">
        <f>IF(E1379="","",(IF(Table1[[#This Row],[Cur]]="USD",Table1[[#This Row],[Cur_Amount Credit]],Table1[[#This Row],[Cur_Amount Credit]]/ExchangeRate)))</f>
        <v/>
      </c>
      <c r="Z1379" s="203" t="str">
        <f>IF(E1379="","",(Table1[[#This Row],[Debit USD]]-Table1[[#This Row],[Credit USD]]))</f>
        <v/>
      </c>
      <c r="AA1379" s="122"/>
      <c r="AB1379" s="1"/>
      <c r="AC1379" s="15"/>
      <c r="AD1379" s="15" t="str">
        <f>IF(AND(OR(Table1[[#This Row],[Account]]="15030",Table1[[#This Row],[Account]]="15035",Table1[[#This Row],[Account]]="20150"),Table1[[#This Row],[Vendor ID]]=""),1,"")</f>
        <v/>
      </c>
      <c r="AE1379" s="15"/>
      <c r="AF1379" s="15"/>
      <c r="AG1379" s="15"/>
      <c r="AH1379" s="46" t="str">
        <f>IF(Table1[[#This Row],[Posting Date]]&lt;&gt;"","GJ-"&amp;CountryID,"")</f>
        <v/>
      </c>
      <c r="AI1379" s="59" t="str">
        <f>IF(Table1[[#This Row],[Posting Date]]&lt;&gt;"",Table1[[#This Row],[Posting Date]],"")</f>
        <v/>
      </c>
      <c r="AJ1379" s="46"/>
      <c r="AK1379" s="46" t="str">
        <f>IF(Table1[[#This Row],[Description]]&lt;&gt;"",Table1[[#This Row],[Description]],"")</f>
        <v/>
      </c>
      <c r="AL1379" s="46" t="str">
        <f>IF(Table1[[#This Row],[Posting Date]]&lt;&gt;"",Table1[[#This Row],[Reference Number]],"")</f>
        <v/>
      </c>
      <c r="AM1379" s="46" t="str">
        <f>TRIM(Table1[[#This Row],[Line '#]])</f>
        <v/>
      </c>
      <c r="AN1379" s="46" t="str">
        <f>TRIM(Table1[[#This Row],[Account]])</f>
        <v/>
      </c>
      <c r="AO1379" s="46" t="str">
        <f>IF(Table1[[#This Row],[Posting Date]]&lt;&gt;"",$D$5,"")</f>
        <v/>
      </c>
      <c r="AP1379" s="46" t="str">
        <f>TRIM(Table1[[#This Row],[Departments-Prgrams]])</f>
        <v/>
      </c>
      <c r="AQ1379" s="46" t="str">
        <f>TRIM(Table1[[#This Row],[Grant]])</f>
        <v/>
      </c>
      <c r="AR1379" s="46" t="str">
        <f>TRIM(Table1[[#This Row],[Staff ID]])</f>
        <v/>
      </c>
      <c r="AS1379" s="46" t="str">
        <f>IF(TRIM(Table1[[#This Row],[Budget Code]])=0,"",TRIM(Table1[[#This Row],[Budget Code]]))</f>
        <v/>
      </c>
      <c r="AT1379" s="46" t="str">
        <f>IF(Table1[[#This Row],[Line Description]]&lt;&gt;"",Table1[[#This Row],[Line Description]],"")</f>
        <v/>
      </c>
      <c r="AU1379" s="46" t="str">
        <f>IF(Table1[[#This Row],[Cur_Amount Debit]]&gt;0,ROUND(Table1[[#This Row],[Cur_Amount Debit]],2),"")</f>
        <v/>
      </c>
      <c r="AV1379" s="46" t="str">
        <f>IF(Table1[[#This Row],[Cur_Amount Credit]]&gt;0,ROUND(Table1[[#This Row],[Cur_Amount Credit]],2),"")</f>
        <v/>
      </c>
      <c r="AW1379" s="46" t="str">
        <f>LEFT(Table1[[#This Row],[Cur]],3)</f>
        <v/>
      </c>
      <c r="AX1379" s="59"/>
      <c r="AY1379" s="46"/>
      <c r="AZ1379" s="46" t="str">
        <f>IF(Table1[[#This Row],[Cur]]&lt;&gt;"",IF(Table1[[#This Row],[Cur]]="USD","",ExchangeRate),"")</f>
        <v/>
      </c>
      <c r="BA1379" s="46" t="str">
        <f>IF(Table1[[#This Row],[Grant]]&lt;&gt;"",VLOOKUP(Table1[[#This Row],[Grant]],Grants!B:D,3),"")</f>
        <v/>
      </c>
      <c r="BB1379" s="46" t="str">
        <f>TRIM(Table1[[#This Row],[Vendor ID]])</f>
        <v/>
      </c>
      <c r="BC1379">
        <f>IF(Table1[[#This Row],[Reference Number]]=Q1378,BC1378,BC1378+1)</f>
        <v>2</v>
      </c>
    </row>
    <row r="1380" spans="1:55" ht="11.25" hidden="1" customHeight="1">
      <c r="A1380" s="1"/>
      <c r="B1380" s="88" t="str">
        <f>IF(Table1[[#This Row],[Posting Date]]&lt;&gt;"",IF(Table1[[#This Row],[Reference Number]]=Q1379,B1379+1,1),"")</f>
        <v/>
      </c>
      <c r="C1380" s="61"/>
      <c r="D1380" s="61"/>
      <c r="E1380" s="218"/>
      <c r="F1380" s="143" t="str">
        <f>IFERROR(IF(VLOOKUP(Table1[[#This Row],[Budget Code Description]],Dimentions!$X$6:$AC$132,2,FALSE)="","",VLOOKUP(Table1[[#This Row],[Budget Code Description]],Dimentions!$X$6:$AC$132,2,FALSE)),"")</f>
        <v/>
      </c>
      <c r="G1380" s="143" t="str">
        <f>IFERROR(VLOOKUP(Table1[[#This Row],[Budget Code Description]],Dimentions!$X$6:$AC$132,3,FALSE),"")</f>
        <v/>
      </c>
      <c r="H1380" s="64" t="str">
        <f>IFERROR(VLOOKUP(Table1[[#This Row],[Account]],Dimentions!$S$6:$V$233,2,FALSE),"")</f>
        <v/>
      </c>
      <c r="I1380" s="62">
        <f>_xlfn.NUMBERVALUE(LEFT(Table1[[#This Row],[Account]],1))</f>
        <v>0</v>
      </c>
      <c r="J1380" s="62" t="str">
        <f>IFERROR(VLOOKUP(Table1[[#This Row],[Budget Code Description]],Table6[#All],7,FALSE),"")</f>
        <v/>
      </c>
      <c r="K1380" s="143" t="str">
        <f>IFERROR(VLOOKUP(Table1[[#This Row],[Budget Code Description]],Table6[#All],8,FALSE),"")</f>
        <v/>
      </c>
      <c r="L1380" s="63"/>
      <c r="M1380" s="65" t="str">
        <f>IFERROR(VLOOKUP(Table1[[#This Row],[Staff ID]],Table2[],2,FALSE),"")</f>
        <v/>
      </c>
      <c r="N1380" s="211" t="str">
        <f>IFERROR(IF(VLOOKUP(Table1[[#This Row],[Budget Code Description]],Dimentions!$X$6:$AC$97,4,FALSE)="","",VLOOKUP(Table1[[#This Row],[Budget Code Description]],Dimentions!$X$6:$AC$97,4,FALSE)),"")</f>
        <v/>
      </c>
      <c r="O1380" s="65" t="str">
        <f>IFERROR(VLOOKUP(Table1[[#This Row],[Vendor ID]],Table549[],2,FALSE),"")</f>
        <v/>
      </c>
      <c r="P1380" s="63"/>
      <c r="Q1380" s="143" t="str">
        <f>IF(Table1[[#This Row],[Posting Date]]&lt;&gt;"",$D$9,"")</f>
        <v/>
      </c>
      <c r="R1380" s="159" t="str">
        <f>IF(Table1[[#This Row],[Posting Date]]&lt;&gt;"",$D$10,"")</f>
        <v/>
      </c>
      <c r="S1380" s="66"/>
      <c r="T1380" s="63"/>
      <c r="U1380" s="67"/>
      <c r="V1380" s="67"/>
      <c r="W1380" s="67" t="str">
        <f t="shared" si="21"/>
        <v/>
      </c>
      <c r="X1380" s="161" t="str">
        <f>IF(E1380="","",(IF(Table1[[#This Row],[Cur]]="USD",Table1[[#This Row],[Cur_Amount Debit]],Table1[[#This Row],[Cur_Amount Debit]]/Table1[[#This Row],[Exchange Rate]])))</f>
        <v/>
      </c>
      <c r="Y1380" s="161" t="str">
        <f>IF(E1380="","",(IF(Table1[[#This Row],[Cur]]="USD",Table1[[#This Row],[Cur_Amount Credit]],Table1[[#This Row],[Cur_Amount Credit]]/ExchangeRate)))</f>
        <v/>
      </c>
      <c r="Z1380" s="203" t="str">
        <f>IF(E1380="","",(Table1[[#This Row],[Debit USD]]-Table1[[#This Row],[Credit USD]]))</f>
        <v/>
      </c>
      <c r="AA1380" s="122"/>
      <c r="AB1380" s="1"/>
      <c r="AC1380" s="15"/>
      <c r="AD1380" s="15" t="str">
        <f>IF(AND(OR(Table1[[#This Row],[Account]]="15030",Table1[[#This Row],[Account]]="15035",Table1[[#This Row],[Account]]="20150"),Table1[[#This Row],[Vendor ID]]=""),1,"")</f>
        <v/>
      </c>
      <c r="AE1380" s="15"/>
      <c r="AF1380" s="15"/>
      <c r="AG1380" s="15"/>
      <c r="AH1380" s="46" t="str">
        <f>IF(Table1[[#This Row],[Posting Date]]&lt;&gt;"","GJ-"&amp;CountryID,"")</f>
        <v/>
      </c>
      <c r="AI1380" s="59" t="str">
        <f>IF(Table1[[#This Row],[Posting Date]]&lt;&gt;"",Table1[[#This Row],[Posting Date]],"")</f>
        <v/>
      </c>
      <c r="AJ1380" s="46"/>
      <c r="AK1380" s="46" t="str">
        <f>IF(Table1[[#This Row],[Description]]&lt;&gt;"",Table1[[#This Row],[Description]],"")</f>
        <v/>
      </c>
      <c r="AL1380" s="46" t="str">
        <f>IF(Table1[[#This Row],[Posting Date]]&lt;&gt;"",Table1[[#This Row],[Reference Number]],"")</f>
        <v/>
      </c>
      <c r="AM1380" s="46" t="str">
        <f>TRIM(Table1[[#This Row],[Line '#]])</f>
        <v/>
      </c>
      <c r="AN1380" s="46" t="str">
        <f>TRIM(Table1[[#This Row],[Account]])</f>
        <v/>
      </c>
      <c r="AO1380" s="46" t="str">
        <f>IF(Table1[[#This Row],[Posting Date]]&lt;&gt;"",$D$5,"")</f>
        <v/>
      </c>
      <c r="AP1380" s="46" t="str">
        <f>TRIM(Table1[[#This Row],[Departments-Prgrams]])</f>
        <v/>
      </c>
      <c r="AQ1380" s="46" t="str">
        <f>TRIM(Table1[[#This Row],[Grant]])</f>
        <v/>
      </c>
      <c r="AR1380" s="46" t="str">
        <f>TRIM(Table1[[#This Row],[Staff ID]])</f>
        <v/>
      </c>
      <c r="AS1380" s="46" t="str">
        <f>IF(TRIM(Table1[[#This Row],[Budget Code]])=0,"",TRIM(Table1[[#This Row],[Budget Code]]))</f>
        <v/>
      </c>
      <c r="AT1380" s="46" t="str">
        <f>IF(Table1[[#This Row],[Line Description]]&lt;&gt;"",Table1[[#This Row],[Line Description]],"")</f>
        <v/>
      </c>
      <c r="AU1380" s="46" t="str">
        <f>IF(Table1[[#This Row],[Cur_Amount Debit]]&gt;0,ROUND(Table1[[#This Row],[Cur_Amount Debit]],2),"")</f>
        <v/>
      </c>
      <c r="AV1380" s="46" t="str">
        <f>IF(Table1[[#This Row],[Cur_Amount Credit]]&gt;0,ROUND(Table1[[#This Row],[Cur_Amount Credit]],2),"")</f>
        <v/>
      </c>
      <c r="AW1380" s="46" t="str">
        <f>LEFT(Table1[[#This Row],[Cur]],3)</f>
        <v/>
      </c>
      <c r="AX1380" s="59"/>
      <c r="AY1380" s="46"/>
      <c r="AZ1380" s="46" t="str">
        <f>IF(Table1[[#This Row],[Cur]]&lt;&gt;"",IF(Table1[[#This Row],[Cur]]="USD","",ExchangeRate),"")</f>
        <v/>
      </c>
      <c r="BA1380" s="46" t="str">
        <f>IF(Table1[[#This Row],[Grant]]&lt;&gt;"",VLOOKUP(Table1[[#This Row],[Grant]],Grants!B:D,3),"")</f>
        <v/>
      </c>
      <c r="BB1380" s="46" t="str">
        <f>TRIM(Table1[[#This Row],[Vendor ID]])</f>
        <v/>
      </c>
      <c r="BC1380">
        <f>IF(Table1[[#This Row],[Reference Number]]=Q1379,BC1379,BC1379+1)</f>
        <v>2</v>
      </c>
    </row>
    <row r="1381" spans="1:55" ht="11.25" hidden="1" customHeight="1">
      <c r="A1381" s="1"/>
      <c r="B1381" s="88" t="str">
        <f>IF(Table1[[#This Row],[Posting Date]]&lt;&gt;"",IF(Table1[[#This Row],[Reference Number]]=Q1380,B1380+1,1),"")</f>
        <v/>
      </c>
      <c r="C1381" s="61"/>
      <c r="D1381" s="61"/>
      <c r="E1381" s="218"/>
      <c r="F1381" s="143" t="str">
        <f>IFERROR(IF(VLOOKUP(Table1[[#This Row],[Budget Code Description]],Dimentions!$X$6:$AC$132,2,FALSE)="","",VLOOKUP(Table1[[#This Row],[Budget Code Description]],Dimentions!$X$6:$AC$132,2,FALSE)),"")</f>
        <v/>
      </c>
      <c r="G1381" s="143" t="str">
        <f>IFERROR(VLOOKUP(Table1[[#This Row],[Budget Code Description]],Dimentions!$X$6:$AC$132,3,FALSE),"")</f>
        <v/>
      </c>
      <c r="H1381" s="64" t="str">
        <f>IFERROR(VLOOKUP(Table1[[#This Row],[Account]],Dimentions!$S$6:$V$233,2,FALSE),"")</f>
        <v/>
      </c>
      <c r="I1381" s="62">
        <f>_xlfn.NUMBERVALUE(LEFT(Table1[[#This Row],[Account]],1))</f>
        <v>0</v>
      </c>
      <c r="J1381" s="62" t="str">
        <f>IFERROR(VLOOKUP(Table1[[#This Row],[Budget Code Description]],Table6[#All],7,FALSE),"")</f>
        <v/>
      </c>
      <c r="K1381" s="143" t="str">
        <f>IFERROR(VLOOKUP(Table1[[#This Row],[Budget Code Description]],Table6[#All],8,FALSE),"")</f>
        <v/>
      </c>
      <c r="L1381" s="63"/>
      <c r="M1381" s="65" t="str">
        <f>IFERROR(VLOOKUP(Table1[[#This Row],[Staff ID]],Table2[],2,FALSE),"")</f>
        <v/>
      </c>
      <c r="N1381" s="211" t="str">
        <f>IFERROR(IF(VLOOKUP(Table1[[#This Row],[Budget Code Description]],Dimentions!$X$6:$AC$97,4,FALSE)="","",VLOOKUP(Table1[[#This Row],[Budget Code Description]],Dimentions!$X$6:$AC$97,4,FALSE)),"")</f>
        <v/>
      </c>
      <c r="O1381" s="65" t="str">
        <f>IFERROR(VLOOKUP(Table1[[#This Row],[Vendor ID]],Table549[],2,FALSE),"")</f>
        <v/>
      </c>
      <c r="P1381" s="63"/>
      <c r="Q1381" s="143" t="str">
        <f>IF(Table1[[#This Row],[Posting Date]]&lt;&gt;"",$D$9,"")</f>
        <v/>
      </c>
      <c r="R1381" s="159" t="str">
        <f>IF(Table1[[#This Row],[Posting Date]]&lt;&gt;"",$D$10,"")</f>
        <v/>
      </c>
      <c r="S1381" s="66"/>
      <c r="T1381" s="63"/>
      <c r="U1381" s="67"/>
      <c r="V1381" s="67"/>
      <c r="W1381" s="67" t="str">
        <f t="shared" si="21"/>
        <v/>
      </c>
      <c r="X1381" s="161" t="str">
        <f>IF(E1381="","",(IF(Table1[[#This Row],[Cur]]="USD",Table1[[#This Row],[Cur_Amount Debit]],Table1[[#This Row],[Cur_Amount Debit]]/Table1[[#This Row],[Exchange Rate]])))</f>
        <v/>
      </c>
      <c r="Y1381" s="161" t="str">
        <f>IF(E1381="","",(IF(Table1[[#This Row],[Cur]]="USD",Table1[[#This Row],[Cur_Amount Credit]],Table1[[#This Row],[Cur_Amount Credit]]/ExchangeRate)))</f>
        <v/>
      </c>
      <c r="Z1381" s="203" t="str">
        <f>IF(E1381="","",(Table1[[#This Row],[Debit USD]]-Table1[[#This Row],[Credit USD]]))</f>
        <v/>
      </c>
      <c r="AA1381" s="122"/>
      <c r="AB1381" s="1"/>
      <c r="AC1381" s="15"/>
      <c r="AD1381" s="15" t="str">
        <f>IF(AND(OR(Table1[[#This Row],[Account]]="15030",Table1[[#This Row],[Account]]="15035",Table1[[#This Row],[Account]]="20150"),Table1[[#This Row],[Vendor ID]]=""),1,"")</f>
        <v/>
      </c>
      <c r="AE1381" s="15"/>
      <c r="AF1381" s="15"/>
      <c r="AG1381" s="15"/>
      <c r="AH1381" s="46" t="str">
        <f>IF(Table1[[#This Row],[Posting Date]]&lt;&gt;"","GJ-"&amp;CountryID,"")</f>
        <v/>
      </c>
      <c r="AI1381" s="59" t="str">
        <f>IF(Table1[[#This Row],[Posting Date]]&lt;&gt;"",Table1[[#This Row],[Posting Date]],"")</f>
        <v/>
      </c>
      <c r="AJ1381" s="46"/>
      <c r="AK1381" s="46" t="str">
        <f>IF(Table1[[#This Row],[Description]]&lt;&gt;"",Table1[[#This Row],[Description]],"")</f>
        <v/>
      </c>
      <c r="AL1381" s="46" t="str">
        <f>IF(Table1[[#This Row],[Posting Date]]&lt;&gt;"",Table1[[#This Row],[Reference Number]],"")</f>
        <v/>
      </c>
      <c r="AM1381" s="46" t="str">
        <f>TRIM(Table1[[#This Row],[Line '#]])</f>
        <v/>
      </c>
      <c r="AN1381" s="46" t="str">
        <f>TRIM(Table1[[#This Row],[Account]])</f>
        <v/>
      </c>
      <c r="AO1381" s="46" t="str">
        <f>IF(Table1[[#This Row],[Posting Date]]&lt;&gt;"",$D$5,"")</f>
        <v/>
      </c>
      <c r="AP1381" s="46" t="str">
        <f>TRIM(Table1[[#This Row],[Departments-Prgrams]])</f>
        <v/>
      </c>
      <c r="AQ1381" s="46" t="str">
        <f>TRIM(Table1[[#This Row],[Grant]])</f>
        <v/>
      </c>
      <c r="AR1381" s="46" t="str">
        <f>TRIM(Table1[[#This Row],[Staff ID]])</f>
        <v/>
      </c>
      <c r="AS1381" s="46" t="str">
        <f>IF(TRIM(Table1[[#This Row],[Budget Code]])=0,"",TRIM(Table1[[#This Row],[Budget Code]]))</f>
        <v/>
      </c>
      <c r="AT1381" s="46" t="str">
        <f>IF(Table1[[#This Row],[Line Description]]&lt;&gt;"",Table1[[#This Row],[Line Description]],"")</f>
        <v/>
      </c>
      <c r="AU1381" s="46" t="str">
        <f>IF(Table1[[#This Row],[Cur_Amount Debit]]&gt;0,ROUND(Table1[[#This Row],[Cur_Amount Debit]],2),"")</f>
        <v/>
      </c>
      <c r="AV1381" s="46" t="str">
        <f>IF(Table1[[#This Row],[Cur_Amount Credit]]&gt;0,ROUND(Table1[[#This Row],[Cur_Amount Credit]],2),"")</f>
        <v/>
      </c>
      <c r="AW1381" s="46" t="str">
        <f>LEFT(Table1[[#This Row],[Cur]],3)</f>
        <v/>
      </c>
      <c r="AX1381" s="59"/>
      <c r="AY1381" s="46"/>
      <c r="AZ1381" s="46" t="str">
        <f>IF(Table1[[#This Row],[Cur]]&lt;&gt;"",IF(Table1[[#This Row],[Cur]]="USD","",ExchangeRate),"")</f>
        <v/>
      </c>
      <c r="BA1381" s="46" t="str">
        <f>IF(Table1[[#This Row],[Grant]]&lt;&gt;"",VLOOKUP(Table1[[#This Row],[Grant]],Grants!B:D,3),"")</f>
        <v/>
      </c>
      <c r="BB1381" s="46" t="str">
        <f>TRIM(Table1[[#This Row],[Vendor ID]])</f>
        <v/>
      </c>
      <c r="BC1381">
        <f>IF(Table1[[#This Row],[Reference Number]]=Q1380,BC1380,BC1380+1)</f>
        <v>2</v>
      </c>
    </row>
    <row r="1382" spans="1:55" ht="11.25" hidden="1" customHeight="1">
      <c r="A1382" s="1"/>
      <c r="B1382" s="88" t="str">
        <f>IF(Table1[[#This Row],[Posting Date]]&lt;&gt;"",IF(Table1[[#This Row],[Reference Number]]=Q1381,B1381+1,1),"")</f>
        <v/>
      </c>
      <c r="C1382" s="61"/>
      <c r="D1382" s="61"/>
      <c r="E1382" s="218"/>
      <c r="F1382" s="143" t="str">
        <f>IFERROR(IF(VLOOKUP(Table1[[#This Row],[Budget Code Description]],Dimentions!$X$6:$AC$132,2,FALSE)="","",VLOOKUP(Table1[[#This Row],[Budget Code Description]],Dimentions!$X$6:$AC$132,2,FALSE)),"")</f>
        <v/>
      </c>
      <c r="G1382" s="143" t="str">
        <f>IFERROR(VLOOKUP(Table1[[#This Row],[Budget Code Description]],Dimentions!$X$6:$AC$132,3,FALSE),"")</f>
        <v/>
      </c>
      <c r="H1382" s="64" t="str">
        <f>IFERROR(VLOOKUP(Table1[[#This Row],[Account]],Dimentions!$S$6:$V$233,2,FALSE),"")</f>
        <v/>
      </c>
      <c r="I1382" s="62">
        <f>_xlfn.NUMBERVALUE(LEFT(Table1[[#This Row],[Account]],1))</f>
        <v>0</v>
      </c>
      <c r="J1382" s="62" t="str">
        <f>IFERROR(VLOOKUP(Table1[[#This Row],[Budget Code Description]],Table6[#All],7,FALSE),"")</f>
        <v/>
      </c>
      <c r="K1382" s="143" t="str">
        <f>IFERROR(VLOOKUP(Table1[[#This Row],[Budget Code Description]],Table6[#All],8,FALSE),"")</f>
        <v/>
      </c>
      <c r="L1382" s="63"/>
      <c r="M1382" s="65" t="str">
        <f>IFERROR(VLOOKUP(Table1[[#This Row],[Staff ID]],Table2[],2,FALSE),"")</f>
        <v/>
      </c>
      <c r="N1382" s="211" t="str">
        <f>IFERROR(IF(VLOOKUP(Table1[[#This Row],[Budget Code Description]],Dimentions!$X$6:$AC$97,4,FALSE)="","",VLOOKUP(Table1[[#This Row],[Budget Code Description]],Dimentions!$X$6:$AC$97,4,FALSE)),"")</f>
        <v/>
      </c>
      <c r="O1382" s="65" t="str">
        <f>IFERROR(VLOOKUP(Table1[[#This Row],[Vendor ID]],Table549[],2,FALSE),"")</f>
        <v/>
      </c>
      <c r="P1382" s="63"/>
      <c r="Q1382" s="143" t="str">
        <f>IF(Table1[[#This Row],[Posting Date]]&lt;&gt;"",$D$9,"")</f>
        <v/>
      </c>
      <c r="R1382" s="159" t="str">
        <f>IF(Table1[[#This Row],[Posting Date]]&lt;&gt;"",$D$10,"")</f>
        <v/>
      </c>
      <c r="S1382" s="66"/>
      <c r="T1382" s="63"/>
      <c r="U1382" s="67"/>
      <c r="V1382" s="67"/>
      <c r="W1382" s="67" t="str">
        <f t="shared" si="21"/>
        <v/>
      </c>
      <c r="X1382" s="161" t="str">
        <f>IF(E1382="","",(IF(Table1[[#This Row],[Cur]]="USD",Table1[[#This Row],[Cur_Amount Debit]],Table1[[#This Row],[Cur_Amount Debit]]/Table1[[#This Row],[Exchange Rate]])))</f>
        <v/>
      </c>
      <c r="Y1382" s="161" t="str">
        <f>IF(E1382="","",(IF(Table1[[#This Row],[Cur]]="USD",Table1[[#This Row],[Cur_Amount Credit]],Table1[[#This Row],[Cur_Amount Credit]]/ExchangeRate)))</f>
        <v/>
      </c>
      <c r="Z1382" s="203" t="str">
        <f>IF(E1382="","",(Table1[[#This Row],[Debit USD]]-Table1[[#This Row],[Credit USD]]))</f>
        <v/>
      </c>
      <c r="AA1382" s="122"/>
      <c r="AB1382" s="1"/>
      <c r="AC1382" s="15"/>
      <c r="AD1382" s="15" t="str">
        <f>IF(AND(OR(Table1[[#This Row],[Account]]="15030",Table1[[#This Row],[Account]]="15035",Table1[[#This Row],[Account]]="20150"),Table1[[#This Row],[Vendor ID]]=""),1,"")</f>
        <v/>
      </c>
      <c r="AE1382" s="15"/>
      <c r="AF1382" s="15"/>
      <c r="AG1382" s="15"/>
      <c r="AH1382" s="46" t="str">
        <f>IF(Table1[[#This Row],[Posting Date]]&lt;&gt;"","GJ-"&amp;CountryID,"")</f>
        <v/>
      </c>
      <c r="AI1382" s="59" t="str">
        <f>IF(Table1[[#This Row],[Posting Date]]&lt;&gt;"",Table1[[#This Row],[Posting Date]],"")</f>
        <v/>
      </c>
      <c r="AJ1382" s="46"/>
      <c r="AK1382" s="46" t="str">
        <f>IF(Table1[[#This Row],[Description]]&lt;&gt;"",Table1[[#This Row],[Description]],"")</f>
        <v/>
      </c>
      <c r="AL1382" s="46" t="str">
        <f>IF(Table1[[#This Row],[Posting Date]]&lt;&gt;"",Table1[[#This Row],[Reference Number]],"")</f>
        <v/>
      </c>
      <c r="AM1382" s="46" t="str">
        <f>TRIM(Table1[[#This Row],[Line '#]])</f>
        <v/>
      </c>
      <c r="AN1382" s="46" t="str">
        <f>TRIM(Table1[[#This Row],[Account]])</f>
        <v/>
      </c>
      <c r="AO1382" s="46" t="str">
        <f>IF(Table1[[#This Row],[Posting Date]]&lt;&gt;"",$D$5,"")</f>
        <v/>
      </c>
      <c r="AP1382" s="46" t="str">
        <f>TRIM(Table1[[#This Row],[Departments-Prgrams]])</f>
        <v/>
      </c>
      <c r="AQ1382" s="46" t="str">
        <f>TRIM(Table1[[#This Row],[Grant]])</f>
        <v/>
      </c>
      <c r="AR1382" s="46" t="str">
        <f>TRIM(Table1[[#This Row],[Staff ID]])</f>
        <v/>
      </c>
      <c r="AS1382" s="46" t="str">
        <f>IF(TRIM(Table1[[#This Row],[Budget Code]])=0,"",TRIM(Table1[[#This Row],[Budget Code]]))</f>
        <v/>
      </c>
      <c r="AT1382" s="46" t="str">
        <f>IF(Table1[[#This Row],[Line Description]]&lt;&gt;"",Table1[[#This Row],[Line Description]],"")</f>
        <v/>
      </c>
      <c r="AU1382" s="46" t="str">
        <f>IF(Table1[[#This Row],[Cur_Amount Debit]]&gt;0,ROUND(Table1[[#This Row],[Cur_Amount Debit]],2),"")</f>
        <v/>
      </c>
      <c r="AV1382" s="46" t="str">
        <f>IF(Table1[[#This Row],[Cur_Amount Credit]]&gt;0,ROUND(Table1[[#This Row],[Cur_Amount Credit]],2),"")</f>
        <v/>
      </c>
      <c r="AW1382" s="46" t="str">
        <f>LEFT(Table1[[#This Row],[Cur]],3)</f>
        <v/>
      </c>
      <c r="AX1382" s="59"/>
      <c r="AY1382" s="46"/>
      <c r="AZ1382" s="46" t="str">
        <f>IF(Table1[[#This Row],[Cur]]&lt;&gt;"",IF(Table1[[#This Row],[Cur]]="USD","",ExchangeRate),"")</f>
        <v/>
      </c>
      <c r="BA1382" s="46" t="str">
        <f>IF(Table1[[#This Row],[Grant]]&lt;&gt;"",VLOOKUP(Table1[[#This Row],[Grant]],Grants!B:D,3),"")</f>
        <v/>
      </c>
      <c r="BB1382" s="46" t="str">
        <f>TRIM(Table1[[#This Row],[Vendor ID]])</f>
        <v/>
      </c>
      <c r="BC1382">
        <f>IF(Table1[[#This Row],[Reference Number]]=Q1381,BC1381,BC1381+1)</f>
        <v>2</v>
      </c>
    </row>
    <row r="1383" spans="1:55" ht="11.25" hidden="1" customHeight="1">
      <c r="A1383" s="1"/>
      <c r="B1383" s="88" t="str">
        <f>IF(Table1[[#This Row],[Posting Date]]&lt;&gt;"",IF(Table1[[#This Row],[Reference Number]]=Q1382,B1382+1,1),"")</f>
        <v/>
      </c>
      <c r="C1383" s="61"/>
      <c r="D1383" s="61"/>
      <c r="E1383" s="218"/>
      <c r="F1383" s="143" t="str">
        <f>IFERROR(IF(VLOOKUP(Table1[[#This Row],[Budget Code Description]],Dimentions!$X$6:$AC$132,2,FALSE)="","",VLOOKUP(Table1[[#This Row],[Budget Code Description]],Dimentions!$X$6:$AC$132,2,FALSE)),"")</f>
        <v/>
      </c>
      <c r="G1383" s="143" t="str">
        <f>IFERROR(VLOOKUP(Table1[[#This Row],[Budget Code Description]],Dimentions!$X$6:$AC$132,3,FALSE),"")</f>
        <v/>
      </c>
      <c r="H1383" s="64" t="str">
        <f>IFERROR(VLOOKUP(Table1[[#This Row],[Account]],Dimentions!$S$6:$V$233,2,FALSE),"")</f>
        <v/>
      </c>
      <c r="I1383" s="62">
        <f>_xlfn.NUMBERVALUE(LEFT(Table1[[#This Row],[Account]],1))</f>
        <v>0</v>
      </c>
      <c r="J1383" s="62" t="str">
        <f>IFERROR(VLOOKUP(Table1[[#This Row],[Budget Code Description]],Table6[#All],7,FALSE),"")</f>
        <v/>
      </c>
      <c r="K1383" s="143" t="str">
        <f>IFERROR(VLOOKUP(Table1[[#This Row],[Budget Code Description]],Table6[#All],8,FALSE),"")</f>
        <v/>
      </c>
      <c r="L1383" s="63"/>
      <c r="M1383" s="65" t="str">
        <f>IFERROR(VLOOKUP(Table1[[#This Row],[Staff ID]],Table2[],2,FALSE),"")</f>
        <v/>
      </c>
      <c r="N1383" s="211" t="str">
        <f>IFERROR(IF(VLOOKUP(Table1[[#This Row],[Budget Code Description]],Dimentions!$X$6:$AC$97,4,FALSE)="","",VLOOKUP(Table1[[#This Row],[Budget Code Description]],Dimentions!$X$6:$AC$97,4,FALSE)),"")</f>
        <v/>
      </c>
      <c r="O1383" s="65" t="str">
        <f>IFERROR(VLOOKUP(Table1[[#This Row],[Vendor ID]],Table549[],2,FALSE),"")</f>
        <v/>
      </c>
      <c r="P1383" s="63"/>
      <c r="Q1383" s="143" t="str">
        <f>IF(Table1[[#This Row],[Posting Date]]&lt;&gt;"",$D$9,"")</f>
        <v/>
      </c>
      <c r="R1383" s="159" t="str">
        <f>IF(Table1[[#This Row],[Posting Date]]&lt;&gt;"",$D$10,"")</f>
        <v/>
      </c>
      <c r="S1383" s="66"/>
      <c r="T1383" s="63"/>
      <c r="U1383" s="67"/>
      <c r="V1383" s="67"/>
      <c r="W1383" s="67" t="str">
        <f t="shared" si="21"/>
        <v/>
      </c>
      <c r="X1383" s="161" t="str">
        <f>IF(E1383="","",(IF(Table1[[#This Row],[Cur]]="USD",Table1[[#This Row],[Cur_Amount Debit]],Table1[[#This Row],[Cur_Amount Debit]]/Table1[[#This Row],[Exchange Rate]])))</f>
        <v/>
      </c>
      <c r="Y1383" s="161" t="str">
        <f>IF(E1383="","",(IF(Table1[[#This Row],[Cur]]="USD",Table1[[#This Row],[Cur_Amount Credit]],Table1[[#This Row],[Cur_Amount Credit]]/ExchangeRate)))</f>
        <v/>
      </c>
      <c r="Z1383" s="203" t="str">
        <f>IF(E1383="","",(Table1[[#This Row],[Debit USD]]-Table1[[#This Row],[Credit USD]]))</f>
        <v/>
      </c>
      <c r="AA1383" s="122"/>
      <c r="AB1383" s="1"/>
      <c r="AC1383" s="15"/>
      <c r="AD1383" s="15" t="str">
        <f>IF(AND(OR(Table1[[#This Row],[Account]]="15030",Table1[[#This Row],[Account]]="15035",Table1[[#This Row],[Account]]="20150"),Table1[[#This Row],[Vendor ID]]=""),1,"")</f>
        <v/>
      </c>
      <c r="AE1383" s="15"/>
      <c r="AF1383" s="15"/>
      <c r="AG1383" s="15"/>
      <c r="AH1383" s="46" t="str">
        <f>IF(Table1[[#This Row],[Posting Date]]&lt;&gt;"","GJ-"&amp;CountryID,"")</f>
        <v/>
      </c>
      <c r="AI1383" s="59" t="str">
        <f>IF(Table1[[#This Row],[Posting Date]]&lt;&gt;"",Table1[[#This Row],[Posting Date]],"")</f>
        <v/>
      </c>
      <c r="AJ1383" s="46"/>
      <c r="AK1383" s="46" t="str">
        <f>IF(Table1[[#This Row],[Description]]&lt;&gt;"",Table1[[#This Row],[Description]],"")</f>
        <v/>
      </c>
      <c r="AL1383" s="46" t="str">
        <f>IF(Table1[[#This Row],[Posting Date]]&lt;&gt;"",Table1[[#This Row],[Reference Number]],"")</f>
        <v/>
      </c>
      <c r="AM1383" s="46" t="str">
        <f>TRIM(Table1[[#This Row],[Line '#]])</f>
        <v/>
      </c>
      <c r="AN1383" s="46" t="str">
        <f>TRIM(Table1[[#This Row],[Account]])</f>
        <v/>
      </c>
      <c r="AO1383" s="46" t="str">
        <f>IF(Table1[[#This Row],[Posting Date]]&lt;&gt;"",$D$5,"")</f>
        <v/>
      </c>
      <c r="AP1383" s="46" t="str">
        <f>TRIM(Table1[[#This Row],[Departments-Prgrams]])</f>
        <v/>
      </c>
      <c r="AQ1383" s="46" t="str">
        <f>TRIM(Table1[[#This Row],[Grant]])</f>
        <v/>
      </c>
      <c r="AR1383" s="46" t="str">
        <f>TRIM(Table1[[#This Row],[Staff ID]])</f>
        <v/>
      </c>
      <c r="AS1383" s="46" t="str">
        <f>IF(TRIM(Table1[[#This Row],[Budget Code]])=0,"",TRIM(Table1[[#This Row],[Budget Code]]))</f>
        <v/>
      </c>
      <c r="AT1383" s="46" t="str">
        <f>IF(Table1[[#This Row],[Line Description]]&lt;&gt;"",Table1[[#This Row],[Line Description]],"")</f>
        <v/>
      </c>
      <c r="AU1383" s="46" t="str">
        <f>IF(Table1[[#This Row],[Cur_Amount Debit]]&gt;0,ROUND(Table1[[#This Row],[Cur_Amount Debit]],2),"")</f>
        <v/>
      </c>
      <c r="AV1383" s="46" t="str">
        <f>IF(Table1[[#This Row],[Cur_Amount Credit]]&gt;0,ROUND(Table1[[#This Row],[Cur_Amount Credit]],2),"")</f>
        <v/>
      </c>
      <c r="AW1383" s="46" t="str">
        <f>LEFT(Table1[[#This Row],[Cur]],3)</f>
        <v/>
      </c>
      <c r="AX1383" s="59"/>
      <c r="AY1383" s="46"/>
      <c r="AZ1383" s="46" t="str">
        <f>IF(Table1[[#This Row],[Cur]]&lt;&gt;"",IF(Table1[[#This Row],[Cur]]="USD","",ExchangeRate),"")</f>
        <v/>
      </c>
      <c r="BA1383" s="46" t="str">
        <f>IF(Table1[[#This Row],[Grant]]&lt;&gt;"",VLOOKUP(Table1[[#This Row],[Grant]],Grants!B:D,3),"")</f>
        <v/>
      </c>
      <c r="BB1383" s="46" t="str">
        <f>TRIM(Table1[[#This Row],[Vendor ID]])</f>
        <v/>
      </c>
      <c r="BC1383">
        <f>IF(Table1[[#This Row],[Reference Number]]=Q1382,BC1382,BC1382+1)</f>
        <v>2</v>
      </c>
    </row>
    <row r="1384" spans="1:55" ht="11.25" hidden="1" customHeight="1">
      <c r="A1384" s="1"/>
      <c r="B1384" s="88" t="str">
        <f>IF(Table1[[#This Row],[Posting Date]]&lt;&gt;"",IF(Table1[[#This Row],[Reference Number]]=Q1383,B1383+1,1),"")</f>
        <v/>
      </c>
      <c r="C1384" s="61"/>
      <c r="D1384" s="61"/>
      <c r="E1384" s="218"/>
      <c r="F1384" s="143" t="str">
        <f>IFERROR(IF(VLOOKUP(Table1[[#This Row],[Budget Code Description]],Dimentions!$X$6:$AC$132,2,FALSE)="","",VLOOKUP(Table1[[#This Row],[Budget Code Description]],Dimentions!$X$6:$AC$132,2,FALSE)),"")</f>
        <v/>
      </c>
      <c r="G1384" s="143" t="str">
        <f>IFERROR(VLOOKUP(Table1[[#This Row],[Budget Code Description]],Dimentions!$X$6:$AC$132,3,FALSE),"")</f>
        <v/>
      </c>
      <c r="H1384" s="64" t="str">
        <f>IFERROR(VLOOKUP(Table1[[#This Row],[Account]],Dimentions!$S$6:$V$233,2,FALSE),"")</f>
        <v/>
      </c>
      <c r="I1384" s="62">
        <f>_xlfn.NUMBERVALUE(LEFT(Table1[[#This Row],[Account]],1))</f>
        <v>0</v>
      </c>
      <c r="J1384" s="62" t="str">
        <f>IFERROR(VLOOKUP(Table1[[#This Row],[Budget Code Description]],Table6[#All],7,FALSE),"")</f>
        <v/>
      </c>
      <c r="K1384" s="143" t="str">
        <f>IFERROR(VLOOKUP(Table1[[#This Row],[Budget Code Description]],Table6[#All],8,FALSE),"")</f>
        <v/>
      </c>
      <c r="L1384" s="63"/>
      <c r="M1384" s="65" t="str">
        <f>IFERROR(VLOOKUP(Table1[[#This Row],[Staff ID]],Table2[],2,FALSE),"")</f>
        <v/>
      </c>
      <c r="N1384" s="211" t="str">
        <f>IFERROR(IF(VLOOKUP(Table1[[#This Row],[Budget Code Description]],Dimentions!$X$6:$AC$97,4,FALSE)="","",VLOOKUP(Table1[[#This Row],[Budget Code Description]],Dimentions!$X$6:$AC$97,4,FALSE)),"")</f>
        <v/>
      </c>
      <c r="O1384" s="65" t="str">
        <f>IFERROR(VLOOKUP(Table1[[#This Row],[Vendor ID]],Table549[],2,FALSE),"")</f>
        <v/>
      </c>
      <c r="P1384" s="63"/>
      <c r="Q1384" s="143" t="str">
        <f>IF(Table1[[#This Row],[Posting Date]]&lt;&gt;"",$D$9,"")</f>
        <v/>
      </c>
      <c r="R1384" s="159" t="str">
        <f>IF(Table1[[#This Row],[Posting Date]]&lt;&gt;"",$D$10,"")</f>
        <v/>
      </c>
      <c r="S1384" s="66"/>
      <c r="T1384" s="63"/>
      <c r="U1384" s="67"/>
      <c r="V1384" s="67"/>
      <c r="W1384" s="67" t="str">
        <f t="shared" si="21"/>
        <v/>
      </c>
      <c r="X1384" s="161" t="str">
        <f>IF(E1384="","",(IF(Table1[[#This Row],[Cur]]="USD",Table1[[#This Row],[Cur_Amount Debit]],Table1[[#This Row],[Cur_Amount Debit]]/Table1[[#This Row],[Exchange Rate]])))</f>
        <v/>
      </c>
      <c r="Y1384" s="161" t="str">
        <f>IF(E1384="","",(IF(Table1[[#This Row],[Cur]]="USD",Table1[[#This Row],[Cur_Amount Credit]],Table1[[#This Row],[Cur_Amount Credit]]/ExchangeRate)))</f>
        <v/>
      </c>
      <c r="Z1384" s="203" t="str">
        <f>IF(E1384="","",(Table1[[#This Row],[Debit USD]]-Table1[[#This Row],[Credit USD]]))</f>
        <v/>
      </c>
      <c r="AA1384" s="122"/>
      <c r="AB1384" s="1"/>
      <c r="AC1384" s="15"/>
      <c r="AD1384" s="15" t="str">
        <f>IF(AND(OR(Table1[[#This Row],[Account]]="15030",Table1[[#This Row],[Account]]="15035",Table1[[#This Row],[Account]]="20150"),Table1[[#This Row],[Vendor ID]]=""),1,"")</f>
        <v/>
      </c>
      <c r="AE1384" s="15"/>
      <c r="AF1384" s="15"/>
      <c r="AG1384" s="15"/>
      <c r="AH1384" s="46" t="str">
        <f>IF(Table1[[#This Row],[Posting Date]]&lt;&gt;"","GJ-"&amp;CountryID,"")</f>
        <v/>
      </c>
      <c r="AI1384" s="59" t="str">
        <f>IF(Table1[[#This Row],[Posting Date]]&lt;&gt;"",Table1[[#This Row],[Posting Date]],"")</f>
        <v/>
      </c>
      <c r="AJ1384" s="46"/>
      <c r="AK1384" s="46" t="str">
        <f>IF(Table1[[#This Row],[Description]]&lt;&gt;"",Table1[[#This Row],[Description]],"")</f>
        <v/>
      </c>
      <c r="AL1384" s="46" t="str">
        <f>IF(Table1[[#This Row],[Posting Date]]&lt;&gt;"",Table1[[#This Row],[Reference Number]],"")</f>
        <v/>
      </c>
      <c r="AM1384" s="46" t="str">
        <f>TRIM(Table1[[#This Row],[Line '#]])</f>
        <v/>
      </c>
      <c r="AN1384" s="46" t="str">
        <f>TRIM(Table1[[#This Row],[Account]])</f>
        <v/>
      </c>
      <c r="AO1384" s="46" t="str">
        <f>IF(Table1[[#This Row],[Posting Date]]&lt;&gt;"",$D$5,"")</f>
        <v/>
      </c>
      <c r="AP1384" s="46" t="str">
        <f>TRIM(Table1[[#This Row],[Departments-Prgrams]])</f>
        <v/>
      </c>
      <c r="AQ1384" s="46" t="str">
        <f>TRIM(Table1[[#This Row],[Grant]])</f>
        <v/>
      </c>
      <c r="AR1384" s="46" t="str">
        <f>TRIM(Table1[[#This Row],[Staff ID]])</f>
        <v/>
      </c>
      <c r="AS1384" s="46" t="str">
        <f>IF(TRIM(Table1[[#This Row],[Budget Code]])=0,"",TRIM(Table1[[#This Row],[Budget Code]]))</f>
        <v/>
      </c>
      <c r="AT1384" s="46" t="str">
        <f>IF(Table1[[#This Row],[Line Description]]&lt;&gt;"",Table1[[#This Row],[Line Description]],"")</f>
        <v/>
      </c>
      <c r="AU1384" s="46" t="str">
        <f>IF(Table1[[#This Row],[Cur_Amount Debit]]&gt;0,ROUND(Table1[[#This Row],[Cur_Amount Debit]],2),"")</f>
        <v/>
      </c>
      <c r="AV1384" s="46" t="str">
        <f>IF(Table1[[#This Row],[Cur_Amount Credit]]&gt;0,ROUND(Table1[[#This Row],[Cur_Amount Credit]],2),"")</f>
        <v/>
      </c>
      <c r="AW1384" s="46" t="str">
        <f>LEFT(Table1[[#This Row],[Cur]],3)</f>
        <v/>
      </c>
      <c r="AX1384" s="59"/>
      <c r="AY1384" s="46"/>
      <c r="AZ1384" s="46" t="str">
        <f>IF(Table1[[#This Row],[Cur]]&lt;&gt;"",IF(Table1[[#This Row],[Cur]]="USD","",ExchangeRate),"")</f>
        <v/>
      </c>
      <c r="BA1384" s="46" t="str">
        <f>IF(Table1[[#This Row],[Grant]]&lt;&gt;"",VLOOKUP(Table1[[#This Row],[Grant]],Grants!B:D,3),"")</f>
        <v/>
      </c>
      <c r="BB1384" s="46" t="str">
        <f>TRIM(Table1[[#This Row],[Vendor ID]])</f>
        <v/>
      </c>
      <c r="BC1384">
        <f>IF(Table1[[#This Row],[Reference Number]]=Q1383,BC1383,BC1383+1)</f>
        <v>2</v>
      </c>
    </row>
    <row r="1385" spans="1:55" ht="11.25" hidden="1" customHeight="1">
      <c r="A1385" s="1"/>
      <c r="B1385" s="88" t="str">
        <f>IF(Table1[[#This Row],[Posting Date]]&lt;&gt;"",IF(Table1[[#This Row],[Reference Number]]=Q1384,B1384+1,1),"")</f>
        <v/>
      </c>
      <c r="C1385" s="61"/>
      <c r="D1385" s="61"/>
      <c r="E1385" s="218"/>
      <c r="F1385" s="143" t="str">
        <f>IFERROR(IF(VLOOKUP(Table1[[#This Row],[Budget Code Description]],Dimentions!$X$6:$AC$132,2,FALSE)="","",VLOOKUP(Table1[[#This Row],[Budget Code Description]],Dimentions!$X$6:$AC$132,2,FALSE)),"")</f>
        <v/>
      </c>
      <c r="G1385" s="143" t="str">
        <f>IFERROR(VLOOKUP(Table1[[#This Row],[Budget Code Description]],Dimentions!$X$6:$AC$132,3,FALSE),"")</f>
        <v/>
      </c>
      <c r="H1385" s="64" t="str">
        <f>IFERROR(VLOOKUP(Table1[[#This Row],[Account]],Dimentions!$S$6:$V$233,2,FALSE),"")</f>
        <v/>
      </c>
      <c r="I1385" s="62">
        <f>_xlfn.NUMBERVALUE(LEFT(Table1[[#This Row],[Account]],1))</f>
        <v>0</v>
      </c>
      <c r="J1385" s="62" t="str">
        <f>IFERROR(VLOOKUP(Table1[[#This Row],[Budget Code Description]],Table6[#All],7,FALSE),"")</f>
        <v/>
      </c>
      <c r="K1385" s="143" t="str">
        <f>IFERROR(VLOOKUP(Table1[[#This Row],[Budget Code Description]],Table6[#All],8,FALSE),"")</f>
        <v/>
      </c>
      <c r="L1385" s="63"/>
      <c r="M1385" s="65" t="str">
        <f>IFERROR(VLOOKUP(Table1[[#This Row],[Staff ID]],Table2[],2,FALSE),"")</f>
        <v/>
      </c>
      <c r="N1385" s="211" t="str">
        <f>IFERROR(IF(VLOOKUP(Table1[[#This Row],[Budget Code Description]],Dimentions!$X$6:$AC$97,4,FALSE)="","",VLOOKUP(Table1[[#This Row],[Budget Code Description]],Dimentions!$X$6:$AC$97,4,FALSE)),"")</f>
        <v/>
      </c>
      <c r="O1385" s="65" t="str">
        <f>IFERROR(VLOOKUP(Table1[[#This Row],[Vendor ID]],Table549[],2,FALSE),"")</f>
        <v/>
      </c>
      <c r="P1385" s="63"/>
      <c r="Q1385" s="143" t="str">
        <f>IF(Table1[[#This Row],[Posting Date]]&lt;&gt;"",$D$9,"")</f>
        <v/>
      </c>
      <c r="R1385" s="159" t="str">
        <f>IF(Table1[[#This Row],[Posting Date]]&lt;&gt;"",$D$10,"")</f>
        <v/>
      </c>
      <c r="S1385" s="66"/>
      <c r="T1385" s="63"/>
      <c r="U1385" s="67"/>
      <c r="V1385" s="67"/>
      <c r="W1385" s="67" t="str">
        <f t="shared" ref="W1385:W1448" si="22">IF(E1385="","",(ExchangeRate))</f>
        <v/>
      </c>
      <c r="X1385" s="161" t="str">
        <f>IF(E1385="","",(IF(Table1[[#This Row],[Cur]]="USD",Table1[[#This Row],[Cur_Amount Debit]],Table1[[#This Row],[Cur_Amount Debit]]/Table1[[#This Row],[Exchange Rate]])))</f>
        <v/>
      </c>
      <c r="Y1385" s="161" t="str">
        <f>IF(E1385="","",(IF(Table1[[#This Row],[Cur]]="USD",Table1[[#This Row],[Cur_Amount Credit]],Table1[[#This Row],[Cur_Amount Credit]]/ExchangeRate)))</f>
        <v/>
      </c>
      <c r="Z1385" s="203" t="str">
        <f>IF(E1385="","",(Table1[[#This Row],[Debit USD]]-Table1[[#This Row],[Credit USD]]))</f>
        <v/>
      </c>
      <c r="AA1385" s="122"/>
      <c r="AB1385" s="1"/>
      <c r="AC1385" s="15"/>
      <c r="AD1385" s="15" t="str">
        <f>IF(AND(OR(Table1[[#This Row],[Account]]="15030",Table1[[#This Row],[Account]]="15035",Table1[[#This Row],[Account]]="20150"),Table1[[#This Row],[Vendor ID]]=""),1,"")</f>
        <v/>
      </c>
      <c r="AE1385" s="15"/>
      <c r="AF1385" s="15"/>
      <c r="AG1385" s="15"/>
      <c r="AH1385" s="46" t="str">
        <f>IF(Table1[[#This Row],[Posting Date]]&lt;&gt;"","GJ-"&amp;CountryID,"")</f>
        <v/>
      </c>
      <c r="AI1385" s="59" t="str">
        <f>IF(Table1[[#This Row],[Posting Date]]&lt;&gt;"",Table1[[#This Row],[Posting Date]],"")</f>
        <v/>
      </c>
      <c r="AJ1385" s="46"/>
      <c r="AK1385" s="46" t="str">
        <f>IF(Table1[[#This Row],[Description]]&lt;&gt;"",Table1[[#This Row],[Description]],"")</f>
        <v/>
      </c>
      <c r="AL1385" s="46" t="str">
        <f>IF(Table1[[#This Row],[Posting Date]]&lt;&gt;"",Table1[[#This Row],[Reference Number]],"")</f>
        <v/>
      </c>
      <c r="AM1385" s="46" t="str">
        <f>TRIM(Table1[[#This Row],[Line '#]])</f>
        <v/>
      </c>
      <c r="AN1385" s="46" t="str">
        <f>TRIM(Table1[[#This Row],[Account]])</f>
        <v/>
      </c>
      <c r="AO1385" s="46" t="str">
        <f>IF(Table1[[#This Row],[Posting Date]]&lt;&gt;"",$D$5,"")</f>
        <v/>
      </c>
      <c r="AP1385" s="46" t="str">
        <f>TRIM(Table1[[#This Row],[Departments-Prgrams]])</f>
        <v/>
      </c>
      <c r="AQ1385" s="46" t="str">
        <f>TRIM(Table1[[#This Row],[Grant]])</f>
        <v/>
      </c>
      <c r="AR1385" s="46" t="str">
        <f>TRIM(Table1[[#This Row],[Staff ID]])</f>
        <v/>
      </c>
      <c r="AS1385" s="46" t="str">
        <f>IF(TRIM(Table1[[#This Row],[Budget Code]])=0,"",TRIM(Table1[[#This Row],[Budget Code]]))</f>
        <v/>
      </c>
      <c r="AT1385" s="46" t="str">
        <f>IF(Table1[[#This Row],[Line Description]]&lt;&gt;"",Table1[[#This Row],[Line Description]],"")</f>
        <v/>
      </c>
      <c r="AU1385" s="46" t="str">
        <f>IF(Table1[[#This Row],[Cur_Amount Debit]]&gt;0,ROUND(Table1[[#This Row],[Cur_Amount Debit]],2),"")</f>
        <v/>
      </c>
      <c r="AV1385" s="46" t="str">
        <f>IF(Table1[[#This Row],[Cur_Amount Credit]]&gt;0,ROUND(Table1[[#This Row],[Cur_Amount Credit]],2),"")</f>
        <v/>
      </c>
      <c r="AW1385" s="46" t="str">
        <f>LEFT(Table1[[#This Row],[Cur]],3)</f>
        <v/>
      </c>
      <c r="AX1385" s="59"/>
      <c r="AY1385" s="46"/>
      <c r="AZ1385" s="46" t="str">
        <f>IF(Table1[[#This Row],[Cur]]&lt;&gt;"",IF(Table1[[#This Row],[Cur]]="USD","",ExchangeRate),"")</f>
        <v/>
      </c>
      <c r="BA1385" s="46" t="str">
        <f>IF(Table1[[#This Row],[Grant]]&lt;&gt;"",VLOOKUP(Table1[[#This Row],[Grant]],Grants!B:D,3),"")</f>
        <v/>
      </c>
      <c r="BB1385" s="46" t="str">
        <f>TRIM(Table1[[#This Row],[Vendor ID]])</f>
        <v/>
      </c>
      <c r="BC1385">
        <f>IF(Table1[[#This Row],[Reference Number]]=Q1384,BC1384,BC1384+1)</f>
        <v>2</v>
      </c>
    </row>
    <row r="1386" spans="1:55" ht="11.25" hidden="1" customHeight="1">
      <c r="A1386" s="1"/>
      <c r="B1386" s="88" t="str">
        <f>IF(Table1[[#This Row],[Posting Date]]&lt;&gt;"",IF(Table1[[#This Row],[Reference Number]]=Q1385,B1385+1,1),"")</f>
        <v/>
      </c>
      <c r="C1386" s="61"/>
      <c r="D1386" s="61"/>
      <c r="E1386" s="218"/>
      <c r="F1386" s="143" t="str">
        <f>IFERROR(IF(VLOOKUP(Table1[[#This Row],[Budget Code Description]],Dimentions!$X$6:$AC$132,2,FALSE)="","",VLOOKUP(Table1[[#This Row],[Budget Code Description]],Dimentions!$X$6:$AC$132,2,FALSE)),"")</f>
        <v/>
      </c>
      <c r="G1386" s="143" t="str">
        <f>IFERROR(VLOOKUP(Table1[[#This Row],[Budget Code Description]],Dimentions!$X$6:$AC$132,3,FALSE),"")</f>
        <v/>
      </c>
      <c r="H1386" s="64" t="str">
        <f>IFERROR(VLOOKUP(Table1[[#This Row],[Account]],Dimentions!$S$6:$V$233,2,FALSE),"")</f>
        <v/>
      </c>
      <c r="I1386" s="62">
        <f>_xlfn.NUMBERVALUE(LEFT(Table1[[#This Row],[Account]],1))</f>
        <v>0</v>
      </c>
      <c r="J1386" s="62" t="str">
        <f>IFERROR(VLOOKUP(Table1[[#This Row],[Budget Code Description]],Table6[#All],7,FALSE),"")</f>
        <v/>
      </c>
      <c r="K1386" s="143" t="str">
        <f>IFERROR(VLOOKUP(Table1[[#This Row],[Budget Code Description]],Table6[#All],8,FALSE),"")</f>
        <v/>
      </c>
      <c r="L1386" s="63"/>
      <c r="M1386" s="65" t="str">
        <f>IFERROR(VLOOKUP(Table1[[#This Row],[Staff ID]],Table2[],2,FALSE),"")</f>
        <v/>
      </c>
      <c r="N1386" s="211" t="str">
        <f>IFERROR(IF(VLOOKUP(Table1[[#This Row],[Budget Code Description]],Dimentions!$X$6:$AC$97,4,FALSE)="","",VLOOKUP(Table1[[#This Row],[Budget Code Description]],Dimentions!$X$6:$AC$97,4,FALSE)),"")</f>
        <v/>
      </c>
      <c r="O1386" s="65" t="str">
        <f>IFERROR(VLOOKUP(Table1[[#This Row],[Vendor ID]],Table549[],2,FALSE),"")</f>
        <v/>
      </c>
      <c r="P1386" s="63"/>
      <c r="Q1386" s="143" t="str">
        <f>IF(Table1[[#This Row],[Posting Date]]&lt;&gt;"",$D$9,"")</f>
        <v/>
      </c>
      <c r="R1386" s="159" t="str">
        <f>IF(Table1[[#This Row],[Posting Date]]&lt;&gt;"",$D$10,"")</f>
        <v/>
      </c>
      <c r="S1386" s="66"/>
      <c r="T1386" s="63"/>
      <c r="U1386" s="67"/>
      <c r="V1386" s="67"/>
      <c r="W1386" s="67" t="str">
        <f t="shared" si="22"/>
        <v/>
      </c>
      <c r="X1386" s="161" t="str">
        <f>IF(E1386="","",(IF(Table1[[#This Row],[Cur]]="USD",Table1[[#This Row],[Cur_Amount Debit]],Table1[[#This Row],[Cur_Amount Debit]]/Table1[[#This Row],[Exchange Rate]])))</f>
        <v/>
      </c>
      <c r="Y1386" s="161" t="str">
        <f>IF(E1386="","",(IF(Table1[[#This Row],[Cur]]="USD",Table1[[#This Row],[Cur_Amount Credit]],Table1[[#This Row],[Cur_Amount Credit]]/ExchangeRate)))</f>
        <v/>
      </c>
      <c r="Z1386" s="203" t="str">
        <f>IF(E1386="","",(Table1[[#This Row],[Debit USD]]-Table1[[#This Row],[Credit USD]]))</f>
        <v/>
      </c>
      <c r="AA1386" s="122"/>
      <c r="AB1386" s="1"/>
      <c r="AC1386" s="15"/>
      <c r="AD1386" s="15" t="str">
        <f>IF(AND(OR(Table1[[#This Row],[Account]]="15030",Table1[[#This Row],[Account]]="15035",Table1[[#This Row],[Account]]="20150"),Table1[[#This Row],[Vendor ID]]=""),1,"")</f>
        <v/>
      </c>
      <c r="AE1386" s="15"/>
      <c r="AF1386" s="15"/>
      <c r="AG1386" s="15"/>
      <c r="AH1386" s="46" t="str">
        <f>IF(Table1[[#This Row],[Posting Date]]&lt;&gt;"","GJ-"&amp;CountryID,"")</f>
        <v/>
      </c>
      <c r="AI1386" s="59" t="str">
        <f>IF(Table1[[#This Row],[Posting Date]]&lt;&gt;"",Table1[[#This Row],[Posting Date]],"")</f>
        <v/>
      </c>
      <c r="AJ1386" s="46"/>
      <c r="AK1386" s="46" t="str">
        <f>IF(Table1[[#This Row],[Description]]&lt;&gt;"",Table1[[#This Row],[Description]],"")</f>
        <v/>
      </c>
      <c r="AL1386" s="46" t="str">
        <f>IF(Table1[[#This Row],[Posting Date]]&lt;&gt;"",Table1[[#This Row],[Reference Number]],"")</f>
        <v/>
      </c>
      <c r="AM1386" s="46" t="str">
        <f>TRIM(Table1[[#This Row],[Line '#]])</f>
        <v/>
      </c>
      <c r="AN1386" s="46" t="str">
        <f>TRIM(Table1[[#This Row],[Account]])</f>
        <v/>
      </c>
      <c r="AO1386" s="46" t="str">
        <f>IF(Table1[[#This Row],[Posting Date]]&lt;&gt;"",$D$5,"")</f>
        <v/>
      </c>
      <c r="AP1386" s="46" t="str">
        <f>TRIM(Table1[[#This Row],[Departments-Prgrams]])</f>
        <v/>
      </c>
      <c r="AQ1386" s="46" t="str">
        <f>TRIM(Table1[[#This Row],[Grant]])</f>
        <v/>
      </c>
      <c r="AR1386" s="46" t="str">
        <f>TRIM(Table1[[#This Row],[Staff ID]])</f>
        <v/>
      </c>
      <c r="AS1386" s="46" t="str">
        <f>IF(TRIM(Table1[[#This Row],[Budget Code]])=0,"",TRIM(Table1[[#This Row],[Budget Code]]))</f>
        <v/>
      </c>
      <c r="AT1386" s="46" t="str">
        <f>IF(Table1[[#This Row],[Line Description]]&lt;&gt;"",Table1[[#This Row],[Line Description]],"")</f>
        <v/>
      </c>
      <c r="AU1386" s="46" t="str">
        <f>IF(Table1[[#This Row],[Cur_Amount Debit]]&gt;0,ROUND(Table1[[#This Row],[Cur_Amount Debit]],2),"")</f>
        <v/>
      </c>
      <c r="AV1386" s="46" t="str">
        <f>IF(Table1[[#This Row],[Cur_Amount Credit]]&gt;0,ROUND(Table1[[#This Row],[Cur_Amount Credit]],2),"")</f>
        <v/>
      </c>
      <c r="AW1386" s="46" t="str">
        <f>LEFT(Table1[[#This Row],[Cur]],3)</f>
        <v/>
      </c>
      <c r="AX1386" s="59"/>
      <c r="AY1386" s="46"/>
      <c r="AZ1386" s="46" t="str">
        <f>IF(Table1[[#This Row],[Cur]]&lt;&gt;"",IF(Table1[[#This Row],[Cur]]="USD","",ExchangeRate),"")</f>
        <v/>
      </c>
      <c r="BA1386" s="46" t="str">
        <f>IF(Table1[[#This Row],[Grant]]&lt;&gt;"",VLOOKUP(Table1[[#This Row],[Grant]],Grants!B:D,3),"")</f>
        <v/>
      </c>
      <c r="BB1386" s="46" t="str">
        <f>TRIM(Table1[[#This Row],[Vendor ID]])</f>
        <v/>
      </c>
      <c r="BC1386">
        <f>IF(Table1[[#This Row],[Reference Number]]=Q1385,BC1385,BC1385+1)</f>
        <v>2</v>
      </c>
    </row>
    <row r="1387" spans="1:55" ht="11.25" hidden="1" customHeight="1">
      <c r="A1387" s="1"/>
      <c r="B1387" s="88" t="str">
        <f>IF(Table1[[#This Row],[Posting Date]]&lt;&gt;"",IF(Table1[[#This Row],[Reference Number]]=Q1386,B1386+1,1),"")</f>
        <v/>
      </c>
      <c r="C1387" s="61"/>
      <c r="D1387" s="61"/>
      <c r="E1387" s="218"/>
      <c r="F1387" s="143" t="str">
        <f>IFERROR(IF(VLOOKUP(Table1[[#This Row],[Budget Code Description]],Dimentions!$X$6:$AC$132,2,FALSE)="","",VLOOKUP(Table1[[#This Row],[Budget Code Description]],Dimentions!$X$6:$AC$132,2,FALSE)),"")</f>
        <v/>
      </c>
      <c r="G1387" s="143" t="str">
        <f>IFERROR(VLOOKUP(Table1[[#This Row],[Budget Code Description]],Dimentions!$X$6:$AC$132,3,FALSE),"")</f>
        <v/>
      </c>
      <c r="H1387" s="64" t="str">
        <f>IFERROR(VLOOKUP(Table1[[#This Row],[Account]],Dimentions!$S$6:$V$233,2,FALSE),"")</f>
        <v/>
      </c>
      <c r="I1387" s="62">
        <f>_xlfn.NUMBERVALUE(LEFT(Table1[[#This Row],[Account]],1))</f>
        <v>0</v>
      </c>
      <c r="J1387" s="62" t="str">
        <f>IFERROR(VLOOKUP(Table1[[#This Row],[Budget Code Description]],Table6[#All],7,FALSE),"")</f>
        <v/>
      </c>
      <c r="K1387" s="143" t="str">
        <f>IFERROR(VLOOKUP(Table1[[#This Row],[Budget Code Description]],Table6[#All],8,FALSE),"")</f>
        <v/>
      </c>
      <c r="L1387" s="63"/>
      <c r="M1387" s="65" t="str">
        <f>IFERROR(VLOOKUP(Table1[[#This Row],[Staff ID]],Table2[],2,FALSE),"")</f>
        <v/>
      </c>
      <c r="N1387" s="211" t="str">
        <f>IFERROR(IF(VLOOKUP(Table1[[#This Row],[Budget Code Description]],Dimentions!$X$6:$AC$97,4,FALSE)="","",VLOOKUP(Table1[[#This Row],[Budget Code Description]],Dimentions!$X$6:$AC$97,4,FALSE)),"")</f>
        <v/>
      </c>
      <c r="O1387" s="65" t="str">
        <f>IFERROR(VLOOKUP(Table1[[#This Row],[Vendor ID]],Table549[],2,FALSE),"")</f>
        <v/>
      </c>
      <c r="P1387" s="63"/>
      <c r="Q1387" s="143" t="str">
        <f>IF(Table1[[#This Row],[Posting Date]]&lt;&gt;"",$D$9,"")</f>
        <v/>
      </c>
      <c r="R1387" s="159" t="str">
        <f>IF(Table1[[#This Row],[Posting Date]]&lt;&gt;"",$D$10,"")</f>
        <v/>
      </c>
      <c r="S1387" s="66"/>
      <c r="T1387" s="63"/>
      <c r="U1387" s="67"/>
      <c r="V1387" s="67"/>
      <c r="W1387" s="67" t="str">
        <f t="shared" si="22"/>
        <v/>
      </c>
      <c r="X1387" s="161" t="str">
        <f>IF(E1387="","",(IF(Table1[[#This Row],[Cur]]="USD",Table1[[#This Row],[Cur_Amount Debit]],Table1[[#This Row],[Cur_Amount Debit]]/Table1[[#This Row],[Exchange Rate]])))</f>
        <v/>
      </c>
      <c r="Y1387" s="161" t="str">
        <f>IF(E1387="","",(IF(Table1[[#This Row],[Cur]]="USD",Table1[[#This Row],[Cur_Amount Credit]],Table1[[#This Row],[Cur_Amount Credit]]/ExchangeRate)))</f>
        <v/>
      </c>
      <c r="Z1387" s="203" t="str">
        <f>IF(E1387="","",(Table1[[#This Row],[Debit USD]]-Table1[[#This Row],[Credit USD]]))</f>
        <v/>
      </c>
      <c r="AA1387" s="122"/>
      <c r="AB1387" s="1"/>
      <c r="AC1387" s="15"/>
      <c r="AD1387" s="15" t="str">
        <f>IF(AND(OR(Table1[[#This Row],[Account]]="15030",Table1[[#This Row],[Account]]="15035",Table1[[#This Row],[Account]]="20150"),Table1[[#This Row],[Vendor ID]]=""),1,"")</f>
        <v/>
      </c>
      <c r="AE1387" s="15"/>
      <c r="AF1387" s="15"/>
      <c r="AG1387" s="15"/>
      <c r="AH1387" s="46" t="str">
        <f>IF(Table1[[#This Row],[Posting Date]]&lt;&gt;"","GJ-"&amp;CountryID,"")</f>
        <v/>
      </c>
      <c r="AI1387" s="59" t="str">
        <f>IF(Table1[[#This Row],[Posting Date]]&lt;&gt;"",Table1[[#This Row],[Posting Date]],"")</f>
        <v/>
      </c>
      <c r="AJ1387" s="46"/>
      <c r="AK1387" s="46" t="str">
        <f>IF(Table1[[#This Row],[Description]]&lt;&gt;"",Table1[[#This Row],[Description]],"")</f>
        <v/>
      </c>
      <c r="AL1387" s="46" t="str">
        <f>IF(Table1[[#This Row],[Posting Date]]&lt;&gt;"",Table1[[#This Row],[Reference Number]],"")</f>
        <v/>
      </c>
      <c r="AM1387" s="46" t="str">
        <f>TRIM(Table1[[#This Row],[Line '#]])</f>
        <v/>
      </c>
      <c r="AN1387" s="46" t="str">
        <f>TRIM(Table1[[#This Row],[Account]])</f>
        <v/>
      </c>
      <c r="AO1387" s="46" t="str">
        <f>IF(Table1[[#This Row],[Posting Date]]&lt;&gt;"",$D$5,"")</f>
        <v/>
      </c>
      <c r="AP1387" s="46" t="str">
        <f>TRIM(Table1[[#This Row],[Departments-Prgrams]])</f>
        <v/>
      </c>
      <c r="AQ1387" s="46" t="str">
        <f>TRIM(Table1[[#This Row],[Grant]])</f>
        <v/>
      </c>
      <c r="AR1387" s="46" t="str">
        <f>TRIM(Table1[[#This Row],[Staff ID]])</f>
        <v/>
      </c>
      <c r="AS1387" s="46" t="str">
        <f>IF(TRIM(Table1[[#This Row],[Budget Code]])=0,"",TRIM(Table1[[#This Row],[Budget Code]]))</f>
        <v/>
      </c>
      <c r="AT1387" s="46" t="str">
        <f>IF(Table1[[#This Row],[Line Description]]&lt;&gt;"",Table1[[#This Row],[Line Description]],"")</f>
        <v/>
      </c>
      <c r="AU1387" s="46" t="str">
        <f>IF(Table1[[#This Row],[Cur_Amount Debit]]&gt;0,ROUND(Table1[[#This Row],[Cur_Amount Debit]],2),"")</f>
        <v/>
      </c>
      <c r="AV1387" s="46" t="str">
        <f>IF(Table1[[#This Row],[Cur_Amount Credit]]&gt;0,ROUND(Table1[[#This Row],[Cur_Amount Credit]],2),"")</f>
        <v/>
      </c>
      <c r="AW1387" s="46" t="str">
        <f>LEFT(Table1[[#This Row],[Cur]],3)</f>
        <v/>
      </c>
      <c r="AX1387" s="59"/>
      <c r="AY1387" s="46"/>
      <c r="AZ1387" s="46" t="str">
        <f>IF(Table1[[#This Row],[Cur]]&lt;&gt;"",IF(Table1[[#This Row],[Cur]]="USD","",ExchangeRate),"")</f>
        <v/>
      </c>
      <c r="BA1387" s="46" t="str">
        <f>IF(Table1[[#This Row],[Grant]]&lt;&gt;"",VLOOKUP(Table1[[#This Row],[Grant]],Grants!B:D,3),"")</f>
        <v/>
      </c>
      <c r="BB1387" s="46" t="str">
        <f>TRIM(Table1[[#This Row],[Vendor ID]])</f>
        <v/>
      </c>
      <c r="BC1387">
        <f>IF(Table1[[#This Row],[Reference Number]]=Q1386,BC1386,BC1386+1)</f>
        <v>2</v>
      </c>
    </row>
    <row r="1388" spans="1:55" ht="11.25" hidden="1" customHeight="1">
      <c r="A1388" s="1"/>
      <c r="B1388" s="88" t="str">
        <f>IF(Table1[[#This Row],[Posting Date]]&lt;&gt;"",IF(Table1[[#This Row],[Reference Number]]=Q1387,B1387+1,1),"")</f>
        <v/>
      </c>
      <c r="C1388" s="61"/>
      <c r="D1388" s="61"/>
      <c r="E1388" s="218"/>
      <c r="F1388" s="143" t="str">
        <f>IFERROR(IF(VLOOKUP(Table1[[#This Row],[Budget Code Description]],Dimentions!$X$6:$AC$132,2,FALSE)="","",VLOOKUP(Table1[[#This Row],[Budget Code Description]],Dimentions!$X$6:$AC$132,2,FALSE)),"")</f>
        <v/>
      </c>
      <c r="G1388" s="143" t="str">
        <f>IFERROR(VLOOKUP(Table1[[#This Row],[Budget Code Description]],Dimentions!$X$6:$AC$132,3,FALSE),"")</f>
        <v/>
      </c>
      <c r="H1388" s="64" t="str">
        <f>IFERROR(VLOOKUP(Table1[[#This Row],[Account]],Dimentions!$S$6:$V$233,2,FALSE),"")</f>
        <v/>
      </c>
      <c r="I1388" s="62">
        <f>_xlfn.NUMBERVALUE(LEFT(Table1[[#This Row],[Account]],1))</f>
        <v>0</v>
      </c>
      <c r="J1388" s="62" t="str">
        <f>IFERROR(VLOOKUP(Table1[[#This Row],[Budget Code Description]],Table6[#All],7,FALSE),"")</f>
        <v/>
      </c>
      <c r="K1388" s="143" t="str">
        <f>IFERROR(VLOOKUP(Table1[[#This Row],[Budget Code Description]],Table6[#All],8,FALSE),"")</f>
        <v/>
      </c>
      <c r="L1388" s="63"/>
      <c r="M1388" s="65" t="str">
        <f>IFERROR(VLOOKUP(Table1[[#This Row],[Staff ID]],Table2[],2,FALSE),"")</f>
        <v/>
      </c>
      <c r="N1388" s="211" t="str">
        <f>IFERROR(IF(VLOOKUP(Table1[[#This Row],[Budget Code Description]],Dimentions!$X$6:$AC$97,4,FALSE)="","",VLOOKUP(Table1[[#This Row],[Budget Code Description]],Dimentions!$X$6:$AC$97,4,FALSE)),"")</f>
        <v/>
      </c>
      <c r="O1388" s="65" t="str">
        <f>IFERROR(VLOOKUP(Table1[[#This Row],[Vendor ID]],Table549[],2,FALSE),"")</f>
        <v/>
      </c>
      <c r="P1388" s="63"/>
      <c r="Q1388" s="143" t="str">
        <f>IF(Table1[[#This Row],[Posting Date]]&lt;&gt;"",$D$9,"")</f>
        <v/>
      </c>
      <c r="R1388" s="159" t="str">
        <f>IF(Table1[[#This Row],[Posting Date]]&lt;&gt;"",$D$10,"")</f>
        <v/>
      </c>
      <c r="S1388" s="66"/>
      <c r="T1388" s="63"/>
      <c r="U1388" s="67"/>
      <c r="V1388" s="67"/>
      <c r="W1388" s="67" t="str">
        <f t="shared" si="22"/>
        <v/>
      </c>
      <c r="X1388" s="161" t="str">
        <f>IF(E1388="","",(IF(Table1[[#This Row],[Cur]]="USD",Table1[[#This Row],[Cur_Amount Debit]],Table1[[#This Row],[Cur_Amount Debit]]/Table1[[#This Row],[Exchange Rate]])))</f>
        <v/>
      </c>
      <c r="Y1388" s="161" t="str">
        <f>IF(E1388="","",(IF(Table1[[#This Row],[Cur]]="USD",Table1[[#This Row],[Cur_Amount Credit]],Table1[[#This Row],[Cur_Amount Credit]]/ExchangeRate)))</f>
        <v/>
      </c>
      <c r="Z1388" s="203" t="str">
        <f>IF(E1388="","",(Table1[[#This Row],[Debit USD]]-Table1[[#This Row],[Credit USD]]))</f>
        <v/>
      </c>
      <c r="AA1388" s="122"/>
      <c r="AB1388" s="1"/>
      <c r="AC1388" s="15"/>
      <c r="AD1388" s="15" t="str">
        <f>IF(AND(OR(Table1[[#This Row],[Account]]="15030",Table1[[#This Row],[Account]]="15035",Table1[[#This Row],[Account]]="20150"),Table1[[#This Row],[Vendor ID]]=""),1,"")</f>
        <v/>
      </c>
      <c r="AE1388" s="15"/>
      <c r="AF1388" s="15"/>
      <c r="AG1388" s="15"/>
      <c r="AH1388" s="46" t="str">
        <f>IF(Table1[[#This Row],[Posting Date]]&lt;&gt;"","GJ-"&amp;CountryID,"")</f>
        <v/>
      </c>
      <c r="AI1388" s="59" t="str">
        <f>IF(Table1[[#This Row],[Posting Date]]&lt;&gt;"",Table1[[#This Row],[Posting Date]],"")</f>
        <v/>
      </c>
      <c r="AJ1388" s="46"/>
      <c r="AK1388" s="46" t="str">
        <f>IF(Table1[[#This Row],[Description]]&lt;&gt;"",Table1[[#This Row],[Description]],"")</f>
        <v/>
      </c>
      <c r="AL1388" s="46" t="str">
        <f>IF(Table1[[#This Row],[Posting Date]]&lt;&gt;"",Table1[[#This Row],[Reference Number]],"")</f>
        <v/>
      </c>
      <c r="AM1388" s="46" t="str">
        <f>TRIM(Table1[[#This Row],[Line '#]])</f>
        <v/>
      </c>
      <c r="AN1388" s="46" t="str">
        <f>TRIM(Table1[[#This Row],[Account]])</f>
        <v/>
      </c>
      <c r="AO1388" s="46" t="str">
        <f>IF(Table1[[#This Row],[Posting Date]]&lt;&gt;"",$D$5,"")</f>
        <v/>
      </c>
      <c r="AP1388" s="46" t="str">
        <f>TRIM(Table1[[#This Row],[Departments-Prgrams]])</f>
        <v/>
      </c>
      <c r="AQ1388" s="46" t="str">
        <f>TRIM(Table1[[#This Row],[Grant]])</f>
        <v/>
      </c>
      <c r="AR1388" s="46" t="str">
        <f>TRIM(Table1[[#This Row],[Staff ID]])</f>
        <v/>
      </c>
      <c r="AS1388" s="46" t="str">
        <f>IF(TRIM(Table1[[#This Row],[Budget Code]])=0,"",TRIM(Table1[[#This Row],[Budget Code]]))</f>
        <v/>
      </c>
      <c r="AT1388" s="46" t="str">
        <f>IF(Table1[[#This Row],[Line Description]]&lt;&gt;"",Table1[[#This Row],[Line Description]],"")</f>
        <v/>
      </c>
      <c r="AU1388" s="46" t="str">
        <f>IF(Table1[[#This Row],[Cur_Amount Debit]]&gt;0,ROUND(Table1[[#This Row],[Cur_Amount Debit]],2),"")</f>
        <v/>
      </c>
      <c r="AV1388" s="46" t="str">
        <f>IF(Table1[[#This Row],[Cur_Amount Credit]]&gt;0,ROUND(Table1[[#This Row],[Cur_Amount Credit]],2),"")</f>
        <v/>
      </c>
      <c r="AW1388" s="46" t="str">
        <f>LEFT(Table1[[#This Row],[Cur]],3)</f>
        <v/>
      </c>
      <c r="AX1388" s="59"/>
      <c r="AY1388" s="46"/>
      <c r="AZ1388" s="46" t="str">
        <f>IF(Table1[[#This Row],[Cur]]&lt;&gt;"",IF(Table1[[#This Row],[Cur]]="USD","",ExchangeRate),"")</f>
        <v/>
      </c>
      <c r="BA1388" s="46" t="str">
        <f>IF(Table1[[#This Row],[Grant]]&lt;&gt;"",VLOOKUP(Table1[[#This Row],[Grant]],Grants!B:D,3),"")</f>
        <v/>
      </c>
      <c r="BB1388" s="46" t="str">
        <f>TRIM(Table1[[#This Row],[Vendor ID]])</f>
        <v/>
      </c>
      <c r="BC1388">
        <f>IF(Table1[[#This Row],[Reference Number]]=Q1387,BC1387,BC1387+1)</f>
        <v>2</v>
      </c>
    </row>
    <row r="1389" spans="1:55" ht="11.25" hidden="1" customHeight="1">
      <c r="A1389" s="1"/>
      <c r="B1389" s="88" t="str">
        <f>IF(Table1[[#This Row],[Posting Date]]&lt;&gt;"",IF(Table1[[#This Row],[Reference Number]]=Q1388,B1388+1,1),"")</f>
        <v/>
      </c>
      <c r="C1389" s="61"/>
      <c r="D1389" s="61"/>
      <c r="E1389" s="218"/>
      <c r="F1389" s="143" t="str">
        <f>IFERROR(IF(VLOOKUP(Table1[[#This Row],[Budget Code Description]],Dimentions!$X$6:$AC$132,2,FALSE)="","",VLOOKUP(Table1[[#This Row],[Budget Code Description]],Dimentions!$X$6:$AC$132,2,FALSE)),"")</f>
        <v/>
      </c>
      <c r="G1389" s="143" t="str">
        <f>IFERROR(VLOOKUP(Table1[[#This Row],[Budget Code Description]],Dimentions!$X$6:$AC$132,3,FALSE),"")</f>
        <v/>
      </c>
      <c r="H1389" s="64" t="str">
        <f>IFERROR(VLOOKUP(Table1[[#This Row],[Account]],Dimentions!$S$6:$V$233,2,FALSE),"")</f>
        <v/>
      </c>
      <c r="I1389" s="62">
        <f>_xlfn.NUMBERVALUE(LEFT(Table1[[#This Row],[Account]],1))</f>
        <v>0</v>
      </c>
      <c r="J1389" s="62" t="str">
        <f>IFERROR(VLOOKUP(Table1[[#This Row],[Budget Code Description]],Table6[#All],7,FALSE),"")</f>
        <v/>
      </c>
      <c r="K1389" s="143" t="str">
        <f>IFERROR(VLOOKUP(Table1[[#This Row],[Budget Code Description]],Table6[#All],8,FALSE),"")</f>
        <v/>
      </c>
      <c r="L1389" s="63"/>
      <c r="M1389" s="65" t="str">
        <f>IFERROR(VLOOKUP(Table1[[#This Row],[Staff ID]],Table2[],2,FALSE),"")</f>
        <v/>
      </c>
      <c r="N1389" s="211" t="str">
        <f>IFERROR(IF(VLOOKUP(Table1[[#This Row],[Budget Code Description]],Dimentions!$X$6:$AC$97,4,FALSE)="","",VLOOKUP(Table1[[#This Row],[Budget Code Description]],Dimentions!$X$6:$AC$97,4,FALSE)),"")</f>
        <v/>
      </c>
      <c r="O1389" s="65" t="str">
        <f>IFERROR(VLOOKUP(Table1[[#This Row],[Vendor ID]],Table549[],2,FALSE),"")</f>
        <v/>
      </c>
      <c r="P1389" s="63"/>
      <c r="Q1389" s="143" t="str">
        <f>IF(Table1[[#This Row],[Posting Date]]&lt;&gt;"",$D$9,"")</f>
        <v/>
      </c>
      <c r="R1389" s="159" t="str">
        <f>IF(Table1[[#This Row],[Posting Date]]&lt;&gt;"",$D$10,"")</f>
        <v/>
      </c>
      <c r="S1389" s="66"/>
      <c r="T1389" s="63"/>
      <c r="U1389" s="67"/>
      <c r="V1389" s="67"/>
      <c r="W1389" s="67" t="str">
        <f t="shared" si="22"/>
        <v/>
      </c>
      <c r="X1389" s="161" t="str">
        <f>IF(E1389="","",(IF(Table1[[#This Row],[Cur]]="USD",Table1[[#This Row],[Cur_Amount Debit]],Table1[[#This Row],[Cur_Amount Debit]]/Table1[[#This Row],[Exchange Rate]])))</f>
        <v/>
      </c>
      <c r="Y1389" s="161" t="str">
        <f>IF(E1389="","",(IF(Table1[[#This Row],[Cur]]="USD",Table1[[#This Row],[Cur_Amount Credit]],Table1[[#This Row],[Cur_Amount Credit]]/ExchangeRate)))</f>
        <v/>
      </c>
      <c r="Z1389" s="203" t="str">
        <f>IF(E1389="","",(Table1[[#This Row],[Debit USD]]-Table1[[#This Row],[Credit USD]]))</f>
        <v/>
      </c>
      <c r="AA1389" s="122"/>
      <c r="AB1389" s="1"/>
      <c r="AC1389" s="15"/>
      <c r="AD1389" s="15" t="str">
        <f>IF(AND(OR(Table1[[#This Row],[Account]]="15030",Table1[[#This Row],[Account]]="15035",Table1[[#This Row],[Account]]="20150"),Table1[[#This Row],[Vendor ID]]=""),1,"")</f>
        <v/>
      </c>
      <c r="AE1389" s="15"/>
      <c r="AF1389" s="15"/>
      <c r="AG1389" s="15"/>
      <c r="AH1389" s="46" t="str">
        <f>IF(Table1[[#This Row],[Posting Date]]&lt;&gt;"","GJ-"&amp;CountryID,"")</f>
        <v/>
      </c>
      <c r="AI1389" s="59" t="str">
        <f>IF(Table1[[#This Row],[Posting Date]]&lt;&gt;"",Table1[[#This Row],[Posting Date]],"")</f>
        <v/>
      </c>
      <c r="AJ1389" s="46"/>
      <c r="AK1389" s="46" t="str">
        <f>IF(Table1[[#This Row],[Description]]&lt;&gt;"",Table1[[#This Row],[Description]],"")</f>
        <v/>
      </c>
      <c r="AL1389" s="46" t="str">
        <f>IF(Table1[[#This Row],[Posting Date]]&lt;&gt;"",Table1[[#This Row],[Reference Number]],"")</f>
        <v/>
      </c>
      <c r="AM1389" s="46" t="str">
        <f>TRIM(Table1[[#This Row],[Line '#]])</f>
        <v/>
      </c>
      <c r="AN1389" s="46" t="str">
        <f>TRIM(Table1[[#This Row],[Account]])</f>
        <v/>
      </c>
      <c r="AO1389" s="46" t="str">
        <f>IF(Table1[[#This Row],[Posting Date]]&lt;&gt;"",$D$5,"")</f>
        <v/>
      </c>
      <c r="AP1389" s="46" t="str">
        <f>TRIM(Table1[[#This Row],[Departments-Prgrams]])</f>
        <v/>
      </c>
      <c r="AQ1389" s="46" t="str">
        <f>TRIM(Table1[[#This Row],[Grant]])</f>
        <v/>
      </c>
      <c r="AR1389" s="46" t="str">
        <f>TRIM(Table1[[#This Row],[Staff ID]])</f>
        <v/>
      </c>
      <c r="AS1389" s="46" t="str">
        <f>IF(TRIM(Table1[[#This Row],[Budget Code]])=0,"",TRIM(Table1[[#This Row],[Budget Code]]))</f>
        <v/>
      </c>
      <c r="AT1389" s="46" t="str">
        <f>IF(Table1[[#This Row],[Line Description]]&lt;&gt;"",Table1[[#This Row],[Line Description]],"")</f>
        <v/>
      </c>
      <c r="AU1389" s="46" t="str">
        <f>IF(Table1[[#This Row],[Cur_Amount Debit]]&gt;0,ROUND(Table1[[#This Row],[Cur_Amount Debit]],2),"")</f>
        <v/>
      </c>
      <c r="AV1389" s="46" t="str">
        <f>IF(Table1[[#This Row],[Cur_Amount Credit]]&gt;0,ROUND(Table1[[#This Row],[Cur_Amount Credit]],2),"")</f>
        <v/>
      </c>
      <c r="AW1389" s="46" t="str">
        <f>LEFT(Table1[[#This Row],[Cur]],3)</f>
        <v/>
      </c>
      <c r="AX1389" s="59"/>
      <c r="AY1389" s="46"/>
      <c r="AZ1389" s="46" t="str">
        <f>IF(Table1[[#This Row],[Cur]]&lt;&gt;"",IF(Table1[[#This Row],[Cur]]="USD","",ExchangeRate),"")</f>
        <v/>
      </c>
      <c r="BA1389" s="46" t="str">
        <f>IF(Table1[[#This Row],[Grant]]&lt;&gt;"",VLOOKUP(Table1[[#This Row],[Grant]],Grants!B:D,3),"")</f>
        <v/>
      </c>
      <c r="BB1389" s="46" t="str">
        <f>TRIM(Table1[[#This Row],[Vendor ID]])</f>
        <v/>
      </c>
      <c r="BC1389">
        <f>IF(Table1[[#This Row],[Reference Number]]=Q1388,BC1388,BC1388+1)</f>
        <v>2</v>
      </c>
    </row>
    <row r="1390" spans="1:55" ht="11.25" hidden="1" customHeight="1">
      <c r="A1390" s="1"/>
      <c r="B1390" s="88" t="str">
        <f>IF(Table1[[#This Row],[Posting Date]]&lt;&gt;"",IF(Table1[[#This Row],[Reference Number]]=Q1389,B1389+1,1),"")</f>
        <v/>
      </c>
      <c r="C1390" s="61"/>
      <c r="D1390" s="61"/>
      <c r="E1390" s="218"/>
      <c r="F1390" s="143" t="str">
        <f>IFERROR(IF(VLOOKUP(Table1[[#This Row],[Budget Code Description]],Dimentions!$X$6:$AC$132,2,FALSE)="","",VLOOKUP(Table1[[#This Row],[Budget Code Description]],Dimentions!$X$6:$AC$132,2,FALSE)),"")</f>
        <v/>
      </c>
      <c r="G1390" s="143" t="str">
        <f>IFERROR(VLOOKUP(Table1[[#This Row],[Budget Code Description]],Dimentions!$X$6:$AC$132,3,FALSE),"")</f>
        <v/>
      </c>
      <c r="H1390" s="64" t="str">
        <f>IFERROR(VLOOKUP(Table1[[#This Row],[Account]],Dimentions!$S$6:$V$233,2,FALSE),"")</f>
        <v/>
      </c>
      <c r="I1390" s="62">
        <f>_xlfn.NUMBERVALUE(LEFT(Table1[[#This Row],[Account]],1))</f>
        <v>0</v>
      </c>
      <c r="J1390" s="62" t="str">
        <f>IFERROR(VLOOKUP(Table1[[#This Row],[Budget Code Description]],Table6[#All],7,FALSE),"")</f>
        <v/>
      </c>
      <c r="K1390" s="143" t="str">
        <f>IFERROR(VLOOKUP(Table1[[#This Row],[Budget Code Description]],Table6[#All],8,FALSE),"")</f>
        <v/>
      </c>
      <c r="L1390" s="63"/>
      <c r="M1390" s="65" t="str">
        <f>IFERROR(VLOOKUP(Table1[[#This Row],[Staff ID]],Table2[],2,FALSE),"")</f>
        <v/>
      </c>
      <c r="N1390" s="211" t="str">
        <f>IFERROR(IF(VLOOKUP(Table1[[#This Row],[Budget Code Description]],Dimentions!$X$6:$AC$97,4,FALSE)="","",VLOOKUP(Table1[[#This Row],[Budget Code Description]],Dimentions!$X$6:$AC$97,4,FALSE)),"")</f>
        <v/>
      </c>
      <c r="O1390" s="65" t="str">
        <f>IFERROR(VLOOKUP(Table1[[#This Row],[Vendor ID]],Table549[],2,FALSE),"")</f>
        <v/>
      </c>
      <c r="P1390" s="63"/>
      <c r="Q1390" s="143" t="str">
        <f>IF(Table1[[#This Row],[Posting Date]]&lt;&gt;"",$D$9,"")</f>
        <v/>
      </c>
      <c r="R1390" s="159" t="str">
        <f>IF(Table1[[#This Row],[Posting Date]]&lt;&gt;"",$D$10,"")</f>
        <v/>
      </c>
      <c r="S1390" s="66"/>
      <c r="T1390" s="63"/>
      <c r="U1390" s="67"/>
      <c r="V1390" s="67"/>
      <c r="W1390" s="67" t="str">
        <f t="shared" si="22"/>
        <v/>
      </c>
      <c r="X1390" s="161" t="str">
        <f>IF(E1390="","",(IF(Table1[[#This Row],[Cur]]="USD",Table1[[#This Row],[Cur_Amount Debit]],Table1[[#This Row],[Cur_Amount Debit]]/Table1[[#This Row],[Exchange Rate]])))</f>
        <v/>
      </c>
      <c r="Y1390" s="161" t="str">
        <f>IF(E1390="","",(IF(Table1[[#This Row],[Cur]]="USD",Table1[[#This Row],[Cur_Amount Credit]],Table1[[#This Row],[Cur_Amount Credit]]/ExchangeRate)))</f>
        <v/>
      </c>
      <c r="Z1390" s="203" t="str">
        <f>IF(E1390="","",(Table1[[#This Row],[Debit USD]]-Table1[[#This Row],[Credit USD]]))</f>
        <v/>
      </c>
      <c r="AA1390" s="122"/>
      <c r="AB1390" s="1"/>
      <c r="AC1390" s="15"/>
      <c r="AD1390" s="15" t="str">
        <f>IF(AND(OR(Table1[[#This Row],[Account]]="15030",Table1[[#This Row],[Account]]="15035",Table1[[#This Row],[Account]]="20150"),Table1[[#This Row],[Vendor ID]]=""),1,"")</f>
        <v/>
      </c>
      <c r="AE1390" s="15"/>
      <c r="AF1390" s="15"/>
      <c r="AG1390" s="15"/>
      <c r="AH1390" s="46" t="str">
        <f>IF(Table1[[#This Row],[Posting Date]]&lt;&gt;"","GJ-"&amp;CountryID,"")</f>
        <v/>
      </c>
      <c r="AI1390" s="59" t="str">
        <f>IF(Table1[[#This Row],[Posting Date]]&lt;&gt;"",Table1[[#This Row],[Posting Date]],"")</f>
        <v/>
      </c>
      <c r="AJ1390" s="46"/>
      <c r="AK1390" s="46" t="str">
        <f>IF(Table1[[#This Row],[Description]]&lt;&gt;"",Table1[[#This Row],[Description]],"")</f>
        <v/>
      </c>
      <c r="AL1390" s="46" t="str">
        <f>IF(Table1[[#This Row],[Posting Date]]&lt;&gt;"",Table1[[#This Row],[Reference Number]],"")</f>
        <v/>
      </c>
      <c r="AM1390" s="46" t="str">
        <f>TRIM(Table1[[#This Row],[Line '#]])</f>
        <v/>
      </c>
      <c r="AN1390" s="46" t="str">
        <f>TRIM(Table1[[#This Row],[Account]])</f>
        <v/>
      </c>
      <c r="AO1390" s="46" t="str">
        <f>IF(Table1[[#This Row],[Posting Date]]&lt;&gt;"",$D$5,"")</f>
        <v/>
      </c>
      <c r="AP1390" s="46" t="str">
        <f>TRIM(Table1[[#This Row],[Departments-Prgrams]])</f>
        <v/>
      </c>
      <c r="AQ1390" s="46" t="str">
        <f>TRIM(Table1[[#This Row],[Grant]])</f>
        <v/>
      </c>
      <c r="AR1390" s="46" t="str">
        <f>TRIM(Table1[[#This Row],[Staff ID]])</f>
        <v/>
      </c>
      <c r="AS1390" s="46" t="str">
        <f>IF(TRIM(Table1[[#This Row],[Budget Code]])=0,"",TRIM(Table1[[#This Row],[Budget Code]]))</f>
        <v/>
      </c>
      <c r="AT1390" s="46" t="str">
        <f>IF(Table1[[#This Row],[Line Description]]&lt;&gt;"",Table1[[#This Row],[Line Description]],"")</f>
        <v/>
      </c>
      <c r="AU1390" s="46" t="str">
        <f>IF(Table1[[#This Row],[Cur_Amount Debit]]&gt;0,ROUND(Table1[[#This Row],[Cur_Amount Debit]],2),"")</f>
        <v/>
      </c>
      <c r="AV1390" s="46" t="str">
        <f>IF(Table1[[#This Row],[Cur_Amount Credit]]&gt;0,ROUND(Table1[[#This Row],[Cur_Amount Credit]],2),"")</f>
        <v/>
      </c>
      <c r="AW1390" s="46" t="str">
        <f>LEFT(Table1[[#This Row],[Cur]],3)</f>
        <v/>
      </c>
      <c r="AX1390" s="59"/>
      <c r="AY1390" s="46"/>
      <c r="AZ1390" s="46" t="str">
        <f>IF(Table1[[#This Row],[Cur]]&lt;&gt;"",IF(Table1[[#This Row],[Cur]]="USD","",ExchangeRate),"")</f>
        <v/>
      </c>
      <c r="BA1390" s="46" t="str">
        <f>IF(Table1[[#This Row],[Grant]]&lt;&gt;"",VLOOKUP(Table1[[#This Row],[Grant]],Grants!B:D,3),"")</f>
        <v/>
      </c>
      <c r="BB1390" s="46" t="str">
        <f>TRIM(Table1[[#This Row],[Vendor ID]])</f>
        <v/>
      </c>
      <c r="BC1390">
        <f>IF(Table1[[#This Row],[Reference Number]]=Q1389,BC1389,BC1389+1)</f>
        <v>2</v>
      </c>
    </row>
    <row r="1391" spans="1:55" ht="11.25" hidden="1" customHeight="1">
      <c r="A1391" s="1"/>
      <c r="B1391" s="88" t="str">
        <f>IF(Table1[[#This Row],[Posting Date]]&lt;&gt;"",IF(Table1[[#This Row],[Reference Number]]=Q1390,B1390+1,1),"")</f>
        <v/>
      </c>
      <c r="C1391" s="61"/>
      <c r="D1391" s="61"/>
      <c r="E1391" s="218"/>
      <c r="F1391" s="143" t="str">
        <f>IFERROR(IF(VLOOKUP(Table1[[#This Row],[Budget Code Description]],Dimentions!$X$6:$AC$132,2,FALSE)="","",VLOOKUP(Table1[[#This Row],[Budget Code Description]],Dimentions!$X$6:$AC$132,2,FALSE)),"")</f>
        <v/>
      </c>
      <c r="G1391" s="143" t="str">
        <f>IFERROR(VLOOKUP(Table1[[#This Row],[Budget Code Description]],Dimentions!$X$6:$AC$132,3,FALSE),"")</f>
        <v/>
      </c>
      <c r="H1391" s="64" t="str">
        <f>IFERROR(VLOOKUP(Table1[[#This Row],[Account]],Dimentions!$S$6:$V$233,2,FALSE),"")</f>
        <v/>
      </c>
      <c r="I1391" s="62">
        <f>_xlfn.NUMBERVALUE(LEFT(Table1[[#This Row],[Account]],1))</f>
        <v>0</v>
      </c>
      <c r="J1391" s="62" t="str">
        <f>IFERROR(VLOOKUP(Table1[[#This Row],[Budget Code Description]],Table6[#All],7,FALSE),"")</f>
        <v/>
      </c>
      <c r="K1391" s="143" t="str">
        <f>IFERROR(VLOOKUP(Table1[[#This Row],[Budget Code Description]],Table6[#All],8,FALSE),"")</f>
        <v/>
      </c>
      <c r="L1391" s="63"/>
      <c r="M1391" s="65" t="str">
        <f>IFERROR(VLOOKUP(Table1[[#This Row],[Staff ID]],Table2[],2,FALSE),"")</f>
        <v/>
      </c>
      <c r="N1391" s="211" t="str">
        <f>IFERROR(IF(VLOOKUP(Table1[[#This Row],[Budget Code Description]],Dimentions!$X$6:$AC$97,4,FALSE)="","",VLOOKUP(Table1[[#This Row],[Budget Code Description]],Dimentions!$X$6:$AC$97,4,FALSE)),"")</f>
        <v/>
      </c>
      <c r="O1391" s="65" t="str">
        <f>IFERROR(VLOOKUP(Table1[[#This Row],[Vendor ID]],Table549[],2,FALSE),"")</f>
        <v/>
      </c>
      <c r="P1391" s="63"/>
      <c r="Q1391" s="143" t="str">
        <f>IF(Table1[[#This Row],[Posting Date]]&lt;&gt;"",$D$9,"")</f>
        <v/>
      </c>
      <c r="R1391" s="159" t="str">
        <f>IF(Table1[[#This Row],[Posting Date]]&lt;&gt;"",$D$10,"")</f>
        <v/>
      </c>
      <c r="S1391" s="66"/>
      <c r="T1391" s="63"/>
      <c r="U1391" s="67"/>
      <c r="V1391" s="67"/>
      <c r="W1391" s="67" t="str">
        <f t="shared" si="22"/>
        <v/>
      </c>
      <c r="X1391" s="161" t="str">
        <f>IF(E1391="","",(IF(Table1[[#This Row],[Cur]]="USD",Table1[[#This Row],[Cur_Amount Debit]],Table1[[#This Row],[Cur_Amount Debit]]/Table1[[#This Row],[Exchange Rate]])))</f>
        <v/>
      </c>
      <c r="Y1391" s="161" t="str">
        <f>IF(E1391="","",(IF(Table1[[#This Row],[Cur]]="USD",Table1[[#This Row],[Cur_Amount Credit]],Table1[[#This Row],[Cur_Amount Credit]]/ExchangeRate)))</f>
        <v/>
      </c>
      <c r="Z1391" s="203" t="str">
        <f>IF(E1391="","",(Table1[[#This Row],[Debit USD]]-Table1[[#This Row],[Credit USD]]))</f>
        <v/>
      </c>
      <c r="AA1391" s="122"/>
      <c r="AB1391" s="1"/>
      <c r="AC1391" s="15"/>
      <c r="AD1391" s="15" t="str">
        <f>IF(AND(OR(Table1[[#This Row],[Account]]="15030",Table1[[#This Row],[Account]]="15035",Table1[[#This Row],[Account]]="20150"),Table1[[#This Row],[Vendor ID]]=""),1,"")</f>
        <v/>
      </c>
      <c r="AE1391" s="15"/>
      <c r="AF1391" s="15"/>
      <c r="AG1391" s="15"/>
      <c r="AH1391" s="46" t="str">
        <f>IF(Table1[[#This Row],[Posting Date]]&lt;&gt;"","GJ-"&amp;CountryID,"")</f>
        <v/>
      </c>
      <c r="AI1391" s="59" t="str">
        <f>IF(Table1[[#This Row],[Posting Date]]&lt;&gt;"",Table1[[#This Row],[Posting Date]],"")</f>
        <v/>
      </c>
      <c r="AJ1391" s="46"/>
      <c r="AK1391" s="46" t="str">
        <f>IF(Table1[[#This Row],[Description]]&lt;&gt;"",Table1[[#This Row],[Description]],"")</f>
        <v/>
      </c>
      <c r="AL1391" s="46" t="str">
        <f>IF(Table1[[#This Row],[Posting Date]]&lt;&gt;"",Table1[[#This Row],[Reference Number]],"")</f>
        <v/>
      </c>
      <c r="AM1391" s="46" t="str">
        <f>TRIM(Table1[[#This Row],[Line '#]])</f>
        <v/>
      </c>
      <c r="AN1391" s="46" t="str">
        <f>TRIM(Table1[[#This Row],[Account]])</f>
        <v/>
      </c>
      <c r="AO1391" s="46" t="str">
        <f>IF(Table1[[#This Row],[Posting Date]]&lt;&gt;"",$D$5,"")</f>
        <v/>
      </c>
      <c r="AP1391" s="46" t="str">
        <f>TRIM(Table1[[#This Row],[Departments-Prgrams]])</f>
        <v/>
      </c>
      <c r="AQ1391" s="46" t="str">
        <f>TRIM(Table1[[#This Row],[Grant]])</f>
        <v/>
      </c>
      <c r="AR1391" s="46" t="str">
        <f>TRIM(Table1[[#This Row],[Staff ID]])</f>
        <v/>
      </c>
      <c r="AS1391" s="46" t="str">
        <f>IF(TRIM(Table1[[#This Row],[Budget Code]])=0,"",TRIM(Table1[[#This Row],[Budget Code]]))</f>
        <v/>
      </c>
      <c r="AT1391" s="46" t="str">
        <f>IF(Table1[[#This Row],[Line Description]]&lt;&gt;"",Table1[[#This Row],[Line Description]],"")</f>
        <v/>
      </c>
      <c r="AU1391" s="46" t="str">
        <f>IF(Table1[[#This Row],[Cur_Amount Debit]]&gt;0,ROUND(Table1[[#This Row],[Cur_Amount Debit]],2),"")</f>
        <v/>
      </c>
      <c r="AV1391" s="46" t="str">
        <f>IF(Table1[[#This Row],[Cur_Amount Credit]]&gt;0,ROUND(Table1[[#This Row],[Cur_Amount Credit]],2),"")</f>
        <v/>
      </c>
      <c r="AW1391" s="46" t="str">
        <f>LEFT(Table1[[#This Row],[Cur]],3)</f>
        <v/>
      </c>
      <c r="AX1391" s="59"/>
      <c r="AY1391" s="46"/>
      <c r="AZ1391" s="46" t="str">
        <f>IF(Table1[[#This Row],[Cur]]&lt;&gt;"",IF(Table1[[#This Row],[Cur]]="USD","",ExchangeRate),"")</f>
        <v/>
      </c>
      <c r="BA1391" s="46" t="str">
        <f>IF(Table1[[#This Row],[Grant]]&lt;&gt;"",VLOOKUP(Table1[[#This Row],[Grant]],Grants!B:D,3),"")</f>
        <v/>
      </c>
      <c r="BB1391" s="46" t="str">
        <f>TRIM(Table1[[#This Row],[Vendor ID]])</f>
        <v/>
      </c>
      <c r="BC1391">
        <f>IF(Table1[[#This Row],[Reference Number]]=Q1390,BC1390,BC1390+1)</f>
        <v>2</v>
      </c>
    </row>
    <row r="1392" spans="1:55" ht="11.25" hidden="1" customHeight="1">
      <c r="A1392" s="1"/>
      <c r="B1392" s="88" t="str">
        <f>IF(Table1[[#This Row],[Posting Date]]&lt;&gt;"",IF(Table1[[#This Row],[Reference Number]]=Q1391,B1391+1,1),"")</f>
        <v/>
      </c>
      <c r="C1392" s="61"/>
      <c r="D1392" s="61"/>
      <c r="E1392" s="218"/>
      <c r="F1392" s="143" t="str">
        <f>IFERROR(IF(VLOOKUP(Table1[[#This Row],[Budget Code Description]],Dimentions!$X$6:$AC$132,2,FALSE)="","",VLOOKUP(Table1[[#This Row],[Budget Code Description]],Dimentions!$X$6:$AC$132,2,FALSE)),"")</f>
        <v/>
      </c>
      <c r="G1392" s="143" t="str">
        <f>IFERROR(VLOOKUP(Table1[[#This Row],[Budget Code Description]],Dimentions!$X$6:$AC$132,3,FALSE),"")</f>
        <v/>
      </c>
      <c r="H1392" s="64" t="str">
        <f>IFERROR(VLOOKUP(Table1[[#This Row],[Account]],Dimentions!$S$6:$V$233,2,FALSE),"")</f>
        <v/>
      </c>
      <c r="I1392" s="62">
        <f>_xlfn.NUMBERVALUE(LEFT(Table1[[#This Row],[Account]],1))</f>
        <v>0</v>
      </c>
      <c r="J1392" s="62" t="str">
        <f>IFERROR(VLOOKUP(Table1[[#This Row],[Budget Code Description]],Table6[#All],7,FALSE),"")</f>
        <v/>
      </c>
      <c r="K1392" s="143" t="str">
        <f>IFERROR(VLOOKUP(Table1[[#This Row],[Budget Code Description]],Table6[#All],8,FALSE),"")</f>
        <v/>
      </c>
      <c r="L1392" s="63"/>
      <c r="M1392" s="65" t="str">
        <f>IFERROR(VLOOKUP(Table1[[#This Row],[Staff ID]],Table2[],2,FALSE),"")</f>
        <v/>
      </c>
      <c r="N1392" s="211" t="str">
        <f>IFERROR(IF(VLOOKUP(Table1[[#This Row],[Budget Code Description]],Dimentions!$X$6:$AC$97,4,FALSE)="","",VLOOKUP(Table1[[#This Row],[Budget Code Description]],Dimentions!$X$6:$AC$97,4,FALSE)),"")</f>
        <v/>
      </c>
      <c r="O1392" s="65" t="str">
        <f>IFERROR(VLOOKUP(Table1[[#This Row],[Vendor ID]],Table549[],2,FALSE),"")</f>
        <v/>
      </c>
      <c r="P1392" s="63"/>
      <c r="Q1392" s="143" t="str">
        <f>IF(Table1[[#This Row],[Posting Date]]&lt;&gt;"",$D$9,"")</f>
        <v/>
      </c>
      <c r="R1392" s="159" t="str">
        <f>IF(Table1[[#This Row],[Posting Date]]&lt;&gt;"",$D$10,"")</f>
        <v/>
      </c>
      <c r="S1392" s="66"/>
      <c r="T1392" s="63"/>
      <c r="U1392" s="67"/>
      <c r="V1392" s="67"/>
      <c r="W1392" s="67" t="str">
        <f t="shared" si="22"/>
        <v/>
      </c>
      <c r="X1392" s="161" t="str">
        <f>IF(E1392="","",(IF(Table1[[#This Row],[Cur]]="USD",Table1[[#This Row],[Cur_Amount Debit]],Table1[[#This Row],[Cur_Amount Debit]]/Table1[[#This Row],[Exchange Rate]])))</f>
        <v/>
      </c>
      <c r="Y1392" s="161" t="str">
        <f>IF(E1392="","",(IF(Table1[[#This Row],[Cur]]="USD",Table1[[#This Row],[Cur_Amount Credit]],Table1[[#This Row],[Cur_Amount Credit]]/ExchangeRate)))</f>
        <v/>
      </c>
      <c r="Z1392" s="203" t="str">
        <f>IF(E1392="","",(Table1[[#This Row],[Debit USD]]-Table1[[#This Row],[Credit USD]]))</f>
        <v/>
      </c>
      <c r="AA1392" s="122"/>
      <c r="AB1392" s="1"/>
      <c r="AC1392" s="15"/>
      <c r="AD1392" s="15" t="str">
        <f>IF(AND(OR(Table1[[#This Row],[Account]]="15030",Table1[[#This Row],[Account]]="15035",Table1[[#This Row],[Account]]="20150"),Table1[[#This Row],[Vendor ID]]=""),1,"")</f>
        <v/>
      </c>
      <c r="AE1392" s="15"/>
      <c r="AF1392" s="15"/>
      <c r="AG1392" s="15"/>
      <c r="AH1392" s="46" t="str">
        <f>IF(Table1[[#This Row],[Posting Date]]&lt;&gt;"","GJ-"&amp;CountryID,"")</f>
        <v/>
      </c>
      <c r="AI1392" s="59" t="str">
        <f>IF(Table1[[#This Row],[Posting Date]]&lt;&gt;"",Table1[[#This Row],[Posting Date]],"")</f>
        <v/>
      </c>
      <c r="AJ1392" s="46"/>
      <c r="AK1392" s="46" t="str">
        <f>IF(Table1[[#This Row],[Description]]&lt;&gt;"",Table1[[#This Row],[Description]],"")</f>
        <v/>
      </c>
      <c r="AL1392" s="46" t="str">
        <f>IF(Table1[[#This Row],[Posting Date]]&lt;&gt;"",Table1[[#This Row],[Reference Number]],"")</f>
        <v/>
      </c>
      <c r="AM1392" s="46" t="str">
        <f>TRIM(Table1[[#This Row],[Line '#]])</f>
        <v/>
      </c>
      <c r="AN1392" s="46" t="str">
        <f>TRIM(Table1[[#This Row],[Account]])</f>
        <v/>
      </c>
      <c r="AO1392" s="46" t="str">
        <f>IF(Table1[[#This Row],[Posting Date]]&lt;&gt;"",$D$5,"")</f>
        <v/>
      </c>
      <c r="AP1392" s="46" t="str">
        <f>TRIM(Table1[[#This Row],[Departments-Prgrams]])</f>
        <v/>
      </c>
      <c r="AQ1392" s="46" t="str">
        <f>TRIM(Table1[[#This Row],[Grant]])</f>
        <v/>
      </c>
      <c r="AR1392" s="46" t="str">
        <f>TRIM(Table1[[#This Row],[Staff ID]])</f>
        <v/>
      </c>
      <c r="AS1392" s="46" t="str">
        <f>IF(TRIM(Table1[[#This Row],[Budget Code]])=0,"",TRIM(Table1[[#This Row],[Budget Code]]))</f>
        <v/>
      </c>
      <c r="AT1392" s="46" t="str">
        <f>IF(Table1[[#This Row],[Line Description]]&lt;&gt;"",Table1[[#This Row],[Line Description]],"")</f>
        <v/>
      </c>
      <c r="AU1392" s="46" t="str">
        <f>IF(Table1[[#This Row],[Cur_Amount Debit]]&gt;0,ROUND(Table1[[#This Row],[Cur_Amount Debit]],2),"")</f>
        <v/>
      </c>
      <c r="AV1392" s="46" t="str">
        <f>IF(Table1[[#This Row],[Cur_Amount Credit]]&gt;0,ROUND(Table1[[#This Row],[Cur_Amount Credit]],2),"")</f>
        <v/>
      </c>
      <c r="AW1392" s="46" t="str">
        <f>LEFT(Table1[[#This Row],[Cur]],3)</f>
        <v/>
      </c>
      <c r="AX1392" s="59"/>
      <c r="AY1392" s="46"/>
      <c r="AZ1392" s="46" t="str">
        <f>IF(Table1[[#This Row],[Cur]]&lt;&gt;"",IF(Table1[[#This Row],[Cur]]="USD","",ExchangeRate),"")</f>
        <v/>
      </c>
      <c r="BA1392" s="46" t="str">
        <f>IF(Table1[[#This Row],[Grant]]&lt;&gt;"",VLOOKUP(Table1[[#This Row],[Grant]],Grants!B:D,3),"")</f>
        <v/>
      </c>
      <c r="BB1392" s="46" t="str">
        <f>TRIM(Table1[[#This Row],[Vendor ID]])</f>
        <v/>
      </c>
      <c r="BC1392">
        <f>IF(Table1[[#This Row],[Reference Number]]=Q1391,BC1391,BC1391+1)</f>
        <v>2</v>
      </c>
    </row>
    <row r="1393" spans="1:55" ht="11.25" hidden="1" customHeight="1">
      <c r="A1393" s="1"/>
      <c r="B1393" s="88" t="str">
        <f>IF(Table1[[#This Row],[Posting Date]]&lt;&gt;"",IF(Table1[[#This Row],[Reference Number]]=Q1392,B1392+1,1),"")</f>
        <v/>
      </c>
      <c r="C1393" s="61"/>
      <c r="D1393" s="61"/>
      <c r="E1393" s="218"/>
      <c r="F1393" s="143" t="str">
        <f>IFERROR(IF(VLOOKUP(Table1[[#This Row],[Budget Code Description]],Dimentions!$X$6:$AC$132,2,FALSE)="","",VLOOKUP(Table1[[#This Row],[Budget Code Description]],Dimentions!$X$6:$AC$132,2,FALSE)),"")</f>
        <v/>
      </c>
      <c r="G1393" s="143" t="str">
        <f>IFERROR(VLOOKUP(Table1[[#This Row],[Budget Code Description]],Dimentions!$X$6:$AC$132,3,FALSE),"")</f>
        <v/>
      </c>
      <c r="H1393" s="64" t="str">
        <f>IFERROR(VLOOKUP(Table1[[#This Row],[Account]],Dimentions!$S$6:$V$233,2,FALSE),"")</f>
        <v/>
      </c>
      <c r="I1393" s="62">
        <f>_xlfn.NUMBERVALUE(LEFT(Table1[[#This Row],[Account]],1))</f>
        <v>0</v>
      </c>
      <c r="J1393" s="62" t="str">
        <f>IFERROR(VLOOKUP(Table1[[#This Row],[Budget Code Description]],Table6[#All],7,FALSE),"")</f>
        <v/>
      </c>
      <c r="K1393" s="143" t="str">
        <f>IFERROR(VLOOKUP(Table1[[#This Row],[Budget Code Description]],Table6[#All],8,FALSE),"")</f>
        <v/>
      </c>
      <c r="L1393" s="63"/>
      <c r="M1393" s="65" t="str">
        <f>IFERROR(VLOOKUP(Table1[[#This Row],[Staff ID]],Table2[],2,FALSE),"")</f>
        <v/>
      </c>
      <c r="N1393" s="211" t="str">
        <f>IFERROR(IF(VLOOKUP(Table1[[#This Row],[Budget Code Description]],Dimentions!$X$6:$AC$97,4,FALSE)="","",VLOOKUP(Table1[[#This Row],[Budget Code Description]],Dimentions!$X$6:$AC$97,4,FALSE)),"")</f>
        <v/>
      </c>
      <c r="O1393" s="65" t="str">
        <f>IFERROR(VLOOKUP(Table1[[#This Row],[Vendor ID]],Table549[],2,FALSE),"")</f>
        <v/>
      </c>
      <c r="P1393" s="63"/>
      <c r="Q1393" s="143" t="str">
        <f>IF(Table1[[#This Row],[Posting Date]]&lt;&gt;"",$D$9,"")</f>
        <v/>
      </c>
      <c r="R1393" s="159" t="str">
        <f>IF(Table1[[#This Row],[Posting Date]]&lt;&gt;"",$D$10,"")</f>
        <v/>
      </c>
      <c r="S1393" s="66"/>
      <c r="T1393" s="63"/>
      <c r="U1393" s="67"/>
      <c r="V1393" s="67"/>
      <c r="W1393" s="67" t="str">
        <f t="shared" si="22"/>
        <v/>
      </c>
      <c r="X1393" s="161" t="str">
        <f>IF(E1393="","",(IF(Table1[[#This Row],[Cur]]="USD",Table1[[#This Row],[Cur_Amount Debit]],Table1[[#This Row],[Cur_Amount Debit]]/Table1[[#This Row],[Exchange Rate]])))</f>
        <v/>
      </c>
      <c r="Y1393" s="161" t="str">
        <f>IF(E1393="","",(IF(Table1[[#This Row],[Cur]]="USD",Table1[[#This Row],[Cur_Amount Credit]],Table1[[#This Row],[Cur_Amount Credit]]/ExchangeRate)))</f>
        <v/>
      </c>
      <c r="Z1393" s="203" t="str">
        <f>IF(E1393="","",(Table1[[#This Row],[Debit USD]]-Table1[[#This Row],[Credit USD]]))</f>
        <v/>
      </c>
      <c r="AA1393" s="122"/>
      <c r="AB1393" s="1"/>
      <c r="AC1393" s="15"/>
      <c r="AD1393" s="15" t="str">
        <f>IF(AND(OR(Table1[[#This Row],[Account]]="15030",Table1[[#This Row],[Account]]="15035",Table1[[#This Row],[Account]]="20150"),Table1[[#This Row],[Vendor ID]]=""),1,"")</f>
        <v/>
      </c>
      <c r="AE1393" s="15"/>
      <c r="AF1393" s="15"/>
      <c r="AG1393" s="15"/>
      <c r="AH1393" s="46" t="str">
        <f>IF(Table1[[#This Row],[Posting Date]]&lt;&gt;"","GJ-"&amp;CountryID,"")</f>
        <v/>
      </c>
      <c r="AI1393" s="59" t="str">
        <f>IF(Table1[[#This Row],[Posting Date]]&lt;&gt;"",Table1[[#This Row],[Posting Date]],"")</f>
        <v/>
      </c>
      <c r="AJ1393" s="46"/>
      <c r="AK1393" s="46" t="str">
        <f>IF(Table1[[#This Row],[Description]]&lt;&gt;"",Table1[[#This Row],[Description]],"")</f>
        <v/>
      </c>
      <c r="AL1393" s="46" t="str">
        <f>IF(Table1[[#This Row],[Posting Date]]&lt;&gt;"",Table1[[#This Row],[Reference Number]],"")</f>
        <v/>
      </c>
      <c r="AM1393" s="46" t="str">
        <f>TRIM(Table1[[#This Row],[Line '#]])</f>
        <v/>
      </c>
      <c r="AN1393" s="46" t="str">
        <f>TRIM(Table1[[#This Row],[Account]])</f>
        <v/>
      </c>
      <c r="AO1393" s="46" t="str">
        <f>IF(Table1[[#This Row],[Posting Date]]&lt;&gt;"",$D$5,"")</f>
        <v/>
      </c>
      <c r="AP1393" s="46" t="str">
        <f>TRIM(Table1[[#This Row],[Departments-Prgrams]])</f>
        <v/>
      </c>
      <c r="AQ1393" s="46" t="str">
        <f>TRIM(Table1[[#This Row],[Grant]])</f>
        <v/>
      </c>
      <c r="AR1393" s="46" t="str">
        <f>TRIM(Table1[[#This Row],[Staff ID]])</f>
        <v/>
      </c>
      <c r="AS1393" s="46" t="str">
        <f>IF(TRIM(Table1[[#This Row],[Budget Code]])=0,"",TRIM(Table1[[#This Row],[Budget Code]]))</f>
        <v/>
      </c>
      <c r="AT1393" s="46" t="str">
        <f>IF(Table1[[#This Row],[Line Description]]&lt;&gt;"",Table1[[#This Row],[Line Description]],"")</f>
        <v/>
      </c>
      <c r="AU1393" s="46" t="str">
        <f>IF(Table1[[#This Row],[Cur_Amount Debit]]&gt;0,ROUND(Table1[[#This Row],[Cur_Amount Debit]],2),"")</f>
        <v/>
      </c>
      <c r="AV1393" s="46" t="str">
        <f>IF(Table1[[#This Row],[Cur_Amount Credit]]&gt;0,ROUND(Table1[[#This Row],[Cur_Amount Credit]],2),"")</f>
        <v/>
      </c>
      <c r="AW1393" s="46" t="str">
        <f>LEFT(Table1[[#This Row],[Cur]],3)</f>
        <v/>
      </c>
      <c r="AX1393" s="59"/>
      <c r="AY1393" s="46"/>
      <c r="AZ1393" s="46" t="str">
        <f>IF(Table1[[#This Row],[Cur]]&lt;&gt;"",IF(Table1[[#This Row],[Cur]]="USD","",ExchangeRate),"")</f>
        <v/>
      </c>
      <c r="BA1393" s="46" t="str">
        <f>IF(Table1[[#This Row],[Grant]]&lt;&gt;"",VLOOKUP(Table1[[#This Row],[Grant]],Grants!B:D,3),"")</f>
        <v/>
      </c>
      <c r="BB1393" s="46" t="str">
        <f>TRIM(Table1[[#This Row],[Vendor ID]])</f>
        <v/>
      </c>
      <c r="BC1393">
        <f>IF(Table1[[#This Row],[Reference Number]]=Q1392,BC1392,BC1392+1)</f>
        <v>2</v>
      </c>
    </row>
    <row r="1394" spans="1:55" ht="11.25" hidden="1" customHeight="1">
      <c r="A1394" s="1"/>
      <c r="B1394" s="88" t="str">
        <f>IF(Table1[[#This Row],[Posting Date]]&lt;&gt;"",IF(Table1[[#This Row],[Reference Number]]=Q1393,B1393+1,1),"")</f>
        <v/>
      </c>
      <c r="C1394" s="61"/>
      <c r="D1394" s="61"/>
      <c r="E1394" s="218"/>
      <c r="F1394" s="143" t="str">
        <f>IFERROR(IF(VLOOKUP(Table1[[#This Row],[Budget Code Description]],Dimentions!$X$6:$AC$132,2,FALSE)="","",VLOOKUP(Table1[[#This Row],[Budget Code Description]],Dimentions!$X$6:$AC$132,2,FALSE)),"")</f>
        <v/>
      </c>
      <c r="G1394" s="143" t="str">
        <f>IFERROR(VLOOKUP(Table1[[#This Row],[Budget Code Description]],Dimentions!$X$6:$AC$132,3,FALSE),"")</f>
        <v/>
      </c>
      <c r="H1394" s="64" t="str">
        <f>IFERROR(VLOOKUP(Table1[[#This Row],[Account]],Dimentions!$S$6:$V$233,2,FALSE),"")</f>
        <v/>
      </c>
      <c r="I1394" s="62">
        <f>_xlfn.NUMBERVALUE(LEFT(Table1[[#This Row],[Account]],1))</f>
        <v>0</v>
      </c>
      <c r="J1394" s="62" t="str">
        <f>IFERROR(VLOOKUP(Table1[[#This Row],[Budget Code Description]],Table6[#All],7,FALSE),"")</f>
        <v/>
      </c>
      <c r="K1394" s="143" t="str">
        <f>IFERROR(VLOOKUP(Table1[[#This Row],[Budget Code Description]],Table6[#All],8,FALSE),"")</f>
        <v/>
      </c>
      <c r="L1394" s="63"/>
      <c r="M1394" s="65" t="str">
        <f>IFERROR(VLOOKUP(Table1[[#This Row],[Staff ID]],Table2[],2,FALSE),"")</f>
        <v/>
      </c>
      <c r="N1394" s="211" t="str">
        <f>IFERROR(IF(VLOOKUP(Table1[[#This Row],[Budget Code Description]],Dimentions!$X$6:$AC$97,4,FALSE)="","",VLOOKUP(Table1[[#This Row],[Budget Code Description]],Dimentions!$X$6:$AC$97,4,FALSE)),"")</f>
        <v/>
      </c>
      <c r="O1394" s="65" t="str">
        <f>IFERROR(VLOOKUP(Table1[[#This Row],[Vendor ID]],Table549[],2,FALSE),"")</f>
        <v/>
      </c>
      <c r="P1394" s="63"/>
      <c r="Q1394" s="143" t="str">
        <f>IF(Table1[[#This Row],[Posting Date]]&lt;&gt;"",$D$9,"")</f>
        <v/>
      </c>
      <c r="R1394" s="159" t="str">
        <f>IF(Table1[[#This Row],[Posting Date]]&lt;&gt;"",$D$10,"")</f>
        <v/>
      </c>
      <c r="S1394" s="66"/>
      <c r="T1394" s="63"/>
      <c r="U1394" s="67"/>
      <c r="V1394" s="67"/>
      <c r="W1394" s="67" t="str">
        <f t="shared" si="22"/>
        <v/>
      </c>
      <c r="X1394" s="161" t="str">
        <f>IF(E1394="","",(IF(Table1[[#This Row],[Cur]]="USD",Table1[[#This Row],[Cur_Amount Debit]],Table1[[#This Row],[Cur_Amount Debit]]/Table1[[#This Row],[Exchange Rate]])))</f>
        <v/>
      </c>
      <c r="Y1394" s="161" t="str">
        <f>IF(E1394="","",(IF(Table1[[#This Row],[Cur]]="USD",Table1[[#This Row],[Cur_Amount Credit]],Table1[[#This Row],[Cur_Amount Credit]]/ExchangeRate)))</f>
        <v/>
      </c>
      <c r="Z1394" s="203" t="str">
        <f>IF(E1394="","",(Table1[[#This Row],[Debit USD]]-Table1[[#This Row],[Credit USD]]))</f>
        <v/>
      </c>
      <c r="AA1394" s="122"/>
      <c r="AB1394" s="1"/>
      <c r="AC1394" s="15"/>
      <c r="AD1394" s="15" t="str">
        <f>IF(AND(OR(Table1[[#This Row],[Account]]="15030",Table1[[#This Row],[Account]]="15035",Table1[[#This Row],[Account]]="20150"),Table1[[#This Row],[Vendor ID]]=""),1,"")</f>
        <v/>
      </c>
      <c r="AE1394" s="15"/>
      <c r="AF1394" s="15"/>
      <c r="AG1394" s="15"/>
      <c r="AH1394" s="46" t="str">
        <f>IF(Table1[[#This Row],[Posting Date]]&lt;&gt;"","GJ-"&amp;CountryID,"")</f>
        <v/>
      </c>
      <c r="AI1394" s="59" t="str">
        <f>IF(Table1[[#This Row],[Posting Date]]&lt;&gt;"",Table1[[#This Row],[Posting Date]],"")</f>
        <v/>
      </c>
      <c r="AJ1394" s="46"/>
      <c r="AK1394" s="46" t="str">
        <f>IF(Table1[[#This Row],[Description]]&lt;&gt;"",Table1[[#This Row],[Description]],"")</f>
        <v/>
      </c>
      <c r="AL1394" s="46" t="str">
        <f>IF(Table1[[#This Row],[Posting Date]]&lt;&gt;"",Table1[[#This Row],[Reference Number]],"")</f>
        <v/>
      </c>
      <c r="AM1394" s="46" t="str">
        <f>TRIM(Table1[[#This Row],[Line '#]])</f>
        <v/>
      </c>
      <c r="AN1394" s="46" t="str">
        <f>TRIM(Table1[[#This Row],[Account]])</f>
        <v/>
      </c>
      <c r="AO1394" s="46" t="str">
        <f>IF(Table1[[#This Row],[Posting Date]]&lt;&gt;"",$D$5,"")</f>
        <v/>
      </c>
      <c r="AP1394" s="46" t="str">
        <f>TRIM(Table1[[#This Row],[Departments-Prgrams]])</f>
        <v/>
      </c>
      <c r="AQ1394" s="46" t="str">
        <f>TRIM(Table1[[#This Row],[Grant]])</f>
        <v/>
      </c>
      <c r="AR1394" s="46" t="str">
        <f>TRIM(Table1[[#This Row],[Staff ID]])</f>
        <v/>
      </c>
      <c r="AS1394" s="46" t="str">
        <f>IF(TRIM(Table1[[#This Row],[Budget Code]])=0,"",TRIM(Table1[[#This Row],[Budget Code]]))</f>
        <v/>
      </c>
      <c r="AT1394" s="46" t="str">
        <f>IF(Table1[[#This Row],[Line Description]]&lt;&gt;"",Table1[[#This Row],[Line Description]],"")</f>
        <v/>
      </c>
      <c r="AU1394" s="46" t="str">
        <f>IF(Table1[[#This Row],[Cur_Amount Debit]]&gt;0,ROUND(Table1[[#This Row],[Cur_Amount Debit]],2),"")</f>
        <v/>
      </c>
      <c r="AV1394" s="46" t="str">
        <f>IF(Table1[[#This Row],[Cur_Amount Credit]]&gt;0,ROUND(Table1[[#This Row],[Cur_Amount Credit]],2),"")</f>
        <v/>
      </c>
      <c r="AW1394" s="46" t="str">
        <f>LEFT(Table1[[#This Row],[Cur]],3)</f>
        <v/>
      </c>
      <c r="AX1394" s="59"/>
      <c r="AY1394" s="46"/>
      <c r="AZ1394" s="46" t="str">
        <f>IF(Table1[[#This Row],[Cur]]&lt;&gt;"",IF(Table1[[#This Row],[Cur]]="USD","",ExchangeRate),"")</f>
        <v/>
      </c>
      <c r="BA1394" s="46" t="str">
        <f>IF(Table1[[#This Row],[Grant]]&lt;&gt;"",VLOOKUP(Table1[[#This Row],[Grant]],Grants!B:D,3),"")</f>
        <v/>
      </c>
      <c r="BB1394" s="46" t="str">
        <f>TRIM(Table1[[#This Row],[Vendor ID]])</f>
        <v/>
      </c>
      <c r="BC1394">
        <f>IF(Table1[[#This Row],[Reference Number]]=Q1393,BC1393,BC1393+1)</f>
        <v>2</v>
      </c>
    </row>
    <row r="1395" spans="1:55" ht="11.25" hidden="1" customHeight="1">
      <c r="A1395" s="1"/>
      <c r="B1395" s="88" t="str">
        <f>IF(Table1[[#This Row],[Posting Date]]&lt;&gt;"",IF(Table1[[#This Row],[Reference Number]]=Q1394,B1394+1,1),"")</f>
        <v/>
      </c>
      <c r="C1395" s="61"/>
      <c r="D1395" s="61"/>
      <c r="E1395" s="218"/>
      <c r="F1395" s="143" t="str">
        <f>IFERROR(IF(VLOOKUP(Table1[[#This Row],[Budget Code Description]],Dimentions!$X$6:$AC$132,2,FALSE)="","",VLOOKUP(Table1[[#This Row],[Budget Code Description]],Dimentions!$X$6:$AC$132,2,FALSE)),"")</f>
        <v/>
      </c>
      <c r="G1395" s="143" t="str">
        <f>IFERROR(VLOOKUP(Table1[[#This Row],[Budget Code Description]],Dimentions!$X$6:$AC$132,3,FALSE),"")</f>
        <v/>
      </c>
      <c r="H1395" s="64" t="str">
        <f>IFERROR(VLOOKUP(Table1[[#This Row],[Account]],Dimentions!$S$6:$V$233,2,FALSE),"")</f>
        <v/>
      </c>
      <c r="I1395" s="62">
        <f>_xlfn.NUMBERVALUE(LEFT(Table1[[#This Row],[Account]],1))</f>
        <v>0</v>
      </c>
      <c r="J1395" s="62" t="str">
        <f>IFERROR(VLOOKUP(Table1[[#This Row],[Budget Code Description]],Table6[#All],7,FALSE),"")</f>
        <v/>
      </c>
      <c r="K1395" s="143" t="str">
        <f>IFERROR(VLOOKUP(Table1[[#This Row],[Budget Code Description]],Table6[#All],8,FALSE),"")</f>
        <v/>
      </c>
      <c r="L1395" s="63"/>
      <c r="M1395" s="65" t="str">
        <f>IFERROR(VLOOKUP(Table1[[#This Row],[Staff ID]],Table2[],2,FALSE),"")</f>
        <v/>
      </c>
      <c r="N1395" s="211" t="str">
        <f>IFERROR(IF(VLOOKUP(Table1[[#This Row],[Budget Code Description]],Dimentions!$X$6:$AC$97,4,FALSE)="","",VLOOKUP(Table1[[#This Row],[Budget Code Description]],Dimentions!$X$6:$AC$97,4,FALSE)),"")</f>
        <v/>
      </c>
      <c r="O1395" s="65" t="str">
        <f>IFERROR(VLOOKUP(Table1[[#This Row],[Vendor ID]],Table549[],2,FALSE),"")</f>
        <v/>
      </c>
      <c r="P1395" s="63"/>
      <c r="Q1395" s="143" t="str">
        <f>IF(Table1[[#This Row],[Posting Date]]&lt;&gt;"",$D$9,"")</f>
        <v/>
      </c>
      <c r="R1395" s="159" t="str">
        <f>IF(Table1[[#This Row],[Posting Date]]&lt;&gt;"",$D$10,"")</f>
        <v/>
      </c>
      <c r="S1395" s="66"/>
      <c r="T1395" s="63"/>
      <c r="U1395" s="67"/>
      <c r="V1395" s="67"/>
      <c r="W1395" s="67" t="str">
        <f t="shared" si="22"/>
        <v/>
      </c>
      <c r="X1395" s="161" t="str">
        <f>IF(E1395="","",(IF(Table1[[#This Row],[Cur]]="USD",Table1[[#This Row],[Cur_Amount Debit]],Table1[[#This Row],[Cur_Amount Debit]]/Table1[[#This Row],[Exchange Rate]])))</f>
        <v/>
      </c>
      <c r="Y1395" s="161" t="str">
        <f>IF(E1395="","",(IF(Table1[[#This Row],[Cur]]="USD",Table1[[#This Row],[Cur_Amount Credit]],Table1[[#This Row],[Cur_Amount Credit]]/ExchangeRate)))</f>
        <v/>
      </c>
      <c r="Z1395" s="203" t="str">
        <f>IF(E1395="","",(Table1[[#This Row],[Debit USD]]-Table1[[#This Row],[Credit USD]]))</f>
        <v/>
      </c>
      <c r="AA1395" s="122"/>
      <c r="AB1395" s="1"/>
      <c r="AC1395" s="15"/>
      <c r="AD1395" s="15" t="str">
        <f>IF(AND(OR(Table1[[#This Row],[Account]]="15030",Table1[[#This Row],[Account]]="15035",Table1[[#This Row],[Account]]="20150"),Table1[[#This Row],[Vendor ID]]=""),1,"")</f>
        <v/>
      </c>
      <c r="AE1395" s="15"/>
      <c r="AF1395" s="15"/>
      <c r="AG1395" s="15"/>
      <c r="AH1395" s="46" t="str">
        <f>IF(Table1[[#This Row],[Posting Date]]&lt;&gt;"","GJ-"&amp;CountryID,"")</f>
        <v/>
      </c>
      <c r="AI1395" s="59" t="str">
        <f>IF(Table1[[#This Row],[Posting Date]]&lt;&gt;"",Table1[[#This Row],[Posting Date]],"")</f>
        <v/>
      </c>
      <c r="AJ1395" s="46"/>
      <c r="AK1395" s="46" t="str">
        <f>IF(Table1[[#This Row],[Description]]&lt;&gt;"",Table1[[#This Row],[Description]],"")</f>
        <v/>
      </c>
      <c r="AL1395" s="46" t="str">
        <f>IF(Table1[[#This Row],[Posting Date]]&lt;&gt;"",Table1[[#This Row],[Reference Number]],"")</f>
        <v/>
      </c>
      <c r="AM1395" s="46" t="str">
        <f>TRIM(Table1[[#This Row],[Line '#]])</f>
        <v/>
      </c>
      <c r="AN1395" s="46" t="str">
        <f>TRIM(Table1[[#This Row],[Account]])</f>
        <v/>
      </c>
      <c r="AO1395" s="46" t="str">
        <f>IF(Table1[[#This Row],[Posting Date]]&lt;&gt;"",$D$5,"")</f>
        <v/>
      </c>
      <c r="AP1395" s="46" t="str">
        <f>TRIM(Table1[[#This Row],[Departments-Prgrams]])</f>
        <v/>
      </c>
      <c r="AQ1395" s="46" t="str">
        <f>TRIM(Table1[[#This Row],[Grant]])</f>
        <v/>
      </c>
      <c r="AR1395" s="46" t="str">
        <f>TRIM(Table1[[#This Row],[Staff ID]])</f>
        <v/>
      </c>
      <c r="AS1395" s="46" t="str">
        <f>IF(TRIM(Table1[[#This Row],[Budget Code]])=0,"",TRIM(Table1[[#This Row],[Budget Code]]))</f>
        <v/>
      </c>
      <c r="AT1395" s="46" t="str">
        <f>IF(Table1[[#This Row],[Line Description]]&lt;&gt;"",Table1[[#This Row],[Line Description]],"")</f>
        <v/>
      </c>
      <c r="AU1395" s="46" t="str">
        <f>IF(Table1[[#This Row],[Cur_Amount Debit]]&gt;0,ROUND(Table1[[#This Row],[Cur_Amount Debit]],2),"")</f>
        <v/>
      </c>
      <c r="AV1395" s="46" t="str">
        <f>IF(Table1[[#This Row],[Cur_Amount Credit]]&gt;0,ROUND(Table1[[#This Row],[Cur_Amount Credit]],2),"")</f>
        <v/>
      </c>
      <c r="AW1395" s="46" t="str">
        <f>LEFT(Table1[[#This Row],[Cur]],3)</f>
        <v/>
      </c>
      <c r="AX1395" s="59"/>
      <c r="AY1395" s="46"/>
      <c r="AZ1395" s="46" t="str">
        <f>IF(Table1[[#This Row],[Cur]]&lt;&gt;"",IF(Table1[[#This Row],[Cur]]="USD","",ExchangeRate),"")</f>
        <v/>
      </c>
      <c r="BA1395" s="46" t="str">
        <f>IF(Table1[[#This Row],[Grant]]&lt;&gt;"",VLOOKUP(Table1[[#This Row],[Grant]],Grants!B:D,3),"")</f>
        <v/>
      </c>
      <c r="BB1395" s="46" t="str">
        <f>TRIM(Table1[[#This Row],[Vendor ID]])</f>
        <v/>
      </c>
      <c r="BC1395">
        <f>IF(Table1[[#This Row],[Reference Number]]=Q1394,BC1394,BC1394+1)</f>
        <v>2</v>
      </c>
    </row>
    <row r="1396" spans="1:55" ht="11.25" hidden="1" customHeight="1">
      <c r="A1396" s="1"/>
      <c r="B1396" s="88" t="str">
        <f>IF(Table1[[#This Row],[Posting Date]]&lt;&gt;"",IF(Table1[[#This Row],[Reference Number]]=Q1395,B1395+1,1),"")</f>
        <v/>
      </c>
      <c r="C1396" s="61"/>
      <c r="D1396" s="61"/>
      <c r="E1396" s="218"/>
      <c r="F1396" s="143" t="str">
        <f>IFERROR(IF(VLOOKUP(Table1[[#This Row],[Budget Code Description]],Dimentions!$X$6:$AC$132,2,FALSE)="","",VLOOKUP(Table1[[#This Row],[Budget Code Description]],Dimentions!$X$6:$AC$132,2,FALSE)),"")</f>
        <v/>
      </c>
      <c r="G1396" s="143" t="str">
        <f>IFERROR(VLOOKUP(Table1[[#This Row],[Budget Code Description]],Dimentions!$X$6:$AC$132,3,FALSE),"")</f>
        <v/>
      </c>
      <c r="H1396" s="64" t="str">
        <f>IFERROR(VLOOKUP(Table1[[#This Row],[Account]],Dimentions!$S$6:$V$233,2,FALSE),"")</f>
        <v/>
      </c>
      <c r="I1396" s="62">
        <f>_xlfn.NUMBERVALUE(LEFT(Table1[[#This Row],[Account]],1))</f>
        <v>0</v>
      </c>
      <c r="J1396" s="62" t="str">
        <f>IFERROR(VLOOKUP(Table1[[#This Row],[Budget Code Description]],Table6[#All],7,FALSE),"")</f>
        <v/>
      </c>
      <c r="K1396" s="143" t="str">
        <f>IFERROR(VLOOKUP(Table1[[#This Row],[Budget Code Description]],Table6[#All],8,FALSE),"")</f>
        <v/>
      </c>
      <c r="L1396" s="63"/>
      <c r="M1396" s="65" t="str">
        <f>IFERROR(VLOOKUP(Table1[[#This Row],[Staff ID]],Table2[],2,FALSE),"")</f>
        <v/>
      </c>
      <c r="N1396" s="211" t="str">
        <f>IFERROR(IF(VLOOKUP(Table1[[#This Row],[Budget Code Description]],Dimentions!$X$6:$AC$97,4,FALSE)="","",VLOOKUP(Table1[[#This Row],[Budget Code Description]],Dimentions!$X$6:$AC$97,4,FALSE)),"")</f>
        <v/>
      </c>
      <c r="O1396" s="65" t="str">
        <f>IFERROR(VLOOKUP(Table1[[#This Row],[Vendor ID]],Table549[],2,FALSE),"")</f>
        <v/>
      </c>
      <c r="P1396" s="63"/>
      <c r="Q1396" s="143" t="str">
        <f>IF(Table1[[#This Row],[Posting Date]]&lt;&gt;"",$D$9,"")</f>
        <v/>
      </c>
      <c r="R1396" s="159" t="str">
        <f>IF(Table1[[#This Row],[Posting Date]]&lt;&gt;"",$D$10,"")</f>
        <v/>
      </c>
      <c r="S1396" s="66"/>
      <c r="T1396" s="63"/>
      <c r="U1396" s="67"/>
      <c r="V1396" s="67"/>
      <c r="W1396" s="67" t="str">
        <f t="shared" si="22"/>
        <v/>
      </c>
      <c r="X1396" s="161" t="str">
        <f>IF(E1396="","",(IF(Table1[[#This Row],[Cur]]="USD",Table1[[#This Row],[Cur_Amount Debit]],Table1[[#This Row],[Cur_Amount Debit]]/Table1[[#This Row],[Exchange Rate]])))</f>
        <v/>
      </c>
      <c r="Y1396" s="161" t="str">
        <f>IF(E1396="","",(IF(Table1[[#This Row],[Cur]]="USD",Table1[[#This Row],[Cur_Amount Credit]],Table1[[#This Row],[Cur_Amount Credit]]/ExchangeRate)))</f>
        <v/>
      </c>
      <c r="Z1396" s="203" t="str">
        <f>IF(E1396="","",(Table1[[#This Row],[Debit USD]]-Table1[[#This Row],[Credit USD]]))</f>
        <v/>
      </c>
      <c r="AA1396" s="122"/>
      <c r="AB1396" s="1"/>
      <c r="AC1396" s="15"/>
      <c r="AD1396" s="15" t="str">
        <f>IF(AND(OR(Table1[[#This Row],[Account]]="15030",Table1[[#This Row],[Account]]="15035",Table1[[#This Row],[Account]]="20150"),Table1[[#This Row],[Vendor ID]]=""),1,"")</f>
        <v/>
      </c>
      <c r="AE1396" s="15"/>
      <c r="AF1396" s="15"/>
      <c r="AG1396" s="15"/>
      <c r="AH1396" s="46" t="str">
        <f>IF(Table1[[#This Row],[Posting Date]]&lt;&gt;"","GJ-"&amp;CountryID,"")</f>
        <v/>
      </c>
      <c r="AI1396" s="59" t="str">
        <f>IF(Table1[[#This Row],[Posting Date]]&lt;&gt;"",Table1[[#This Row],[Posting Date]],"")</f>
        <v/>
      </c>
      <c r="AJ1396" s="46"/>
      <c r="AK1396" s="46" t="str">
        <f>IF(Table1[[#This Row],[Description]]&lt;&gt;"",Table1[[#This Row],[Description]],"")</f>
        <v/>
      </c>
      <c r="AL1396" s="46" t="str">
        <f>IF(Table1[[#This Row],[Posting Date]]&lt;&gt;"",Table1[[#This Row],[Reference Number]],"")</f>
        <v/>
      </c>
      <c r="AM1396" s="46" t="str">
        <f>TRIM(Table1[[#This Row],[Line '#]])</f>
        <v/>
      </c>
      <c r="AN1396" s="46" t="str">
        <f>TRIM(Table1[[#This Row],[Account]])</f>
        <v/>
      </c>
      <c r="AO1396" s="46" t="str">
        <f>IF(Table1[[#This Row],[Posting Date]]&lt;&gt;"",$D$5,"")</f>
        <v/>
      </c>
      <c r="AP1396" s="46" t="str">
        <f>TRIM(Table1[[#This Row],[Departments-Prgrams]])</f>
        <v/>
      </c>
      <c r="AQ1396" s="46" t="str">
        <f>TRIM(Table1[[#This Row],[Grant]])</f>
        <v/>
      </c>
      <c r="AR1396" s="46" t="str">
        <f>TRIM(Table1[[#This Row],[Staff ID]])</f>
        <v/>
      </c>
      <c r="AS1396" s="46" t="str">
        <f>IF(TRIM(Table1[[#This Row],[Budget Code]])=0,"",TRIM(Table1[[#This Row],[Budget Code]]))</f>
        <v/>
      </c>
      <c r="AT1396" s="46" t="str">
        <f>IF(Table1[[#This Row],[Line Description]]&lt;&gt;"",Table1[[#This Row],[Line Description]],"")</f>
        <v/>
      </c>
      <c r="AU1396" s="46" t="str">
        <f>IF(Table1[[#This Row],[Cur_Amount Debit]]&gt;0,ROUND(Table1[[#This Row],[Cur_Amount Debit]],2),"")</f>
        <v/>
      </c>
      <c r="AV1396" s="46" t="str">
        <f>IF(Table1[[#This Row],[Cur_Amount Credit]]&gt;0,ROUND(Table1[[#This Row],[Cur_Amount Credit]],2),"")</f>
        <v/>
      </c>
      <c r="AW1396" s="46" t="str">
        <f>LEFT(Table1[[#This Row],[Cur]],3)</f>
        <v/>
      </c>
      <c r="AX1396" s="59"/>
      <c r="AY1396" s="46"/>
      <c r="AZ1396" s="46" t="str">
        <f>IF(Table1[[#This Row],[Cur]]&lt;&gt;"",IF(Table1[[#This Row],[Cur]]="USD","",ExchangeRate),"")</f>
        <v/>
      </c>
      <c r="BA1396" s="46" t="str">
        <f>IF(Table1[[#This Row],[Grant]]&lt;&gt;"",VLOOKUP(Table1[[#This Row],[Grant]],Grants!B:D,3),"")</f>
        <v/>
      </c>
      <c r="BB1396" s="46" t="str">
        <f>TRIM(Table1[[#This Row],[Vendor ID]])</f>
        <v/>
      </c>
      <c r="BC1396">
        <f>IF(Table1[[#This Row],[Reference Number]]=Q1395,BC1395,BC1395+1)</f>
        <v>2</v>
      </c>
    </row>
    <row r="1397" spans="1:55" ht="11.25" hidden="1" customHeight="1">
      <c r="A1397" s="1"/>
      <c r="B1397" s="88" t="str">
        <f>IF(Table1[[#This Row],[Posting Date]]&lt;&gt;"",IF(Table1[[#This Row],[Reference Number]]=Q1396,B1396+1,1),"")</f>
        <v/>
      </c>
      <c r="C1397" s="61"/>
      <c r="D1397" s="61"/>
      <c r="E1397" s="218"/>
      <c r="F1397" s="143" t="str">
        <f>IFERROR(IF(VLOOKUP(Table1[[#This Row],[Budget Code Description]],Dimentions!$X$6:$AC$132,2,FALSE)="","",VLOOKUP(Table1[[#This Row],[Budget Code Description]],Dimentions!$X$6:$AC$132,2,FALSE)),"")</f>
        <v/>
      </c>
      <c r="G1397" s="143" t="str">
        <f>IFERROR(VLOOKUP(Table1[[#This Row],[Budget Code Description]],Dimentions!$X$6:$AC$132,3,FALSE),"")</f>
        <v/>
      </c>
      <c r="H1397" s="64" t="str">
        <f>IFERROR(VLOOKUP(Table1[[#This Row],[Account]],Dimentions!$S$6:$V$233,2,FALSE),"")</f>
        <v/>
      </c>
      <c r="I1397" s="62">
        <f>_xlfn.NUMBERVALUE(LEFT(Table1[[#This Row],[Account]],1))</f>
        <v>0</v>
      </c>
      <c r="J1397" s="62" t="str">
        <f>IFERROR(VLOOKUP(Table1[[#This Row],[Budget Code Description]],Table6[#All],7,FALSE),"")</f>
        <v/>
      </c>
      <c r="K1397" s="143" t="str">
        <f>IFERROR(VLOOKUP(Table1[[#This Row],[Budget Code Description]],Table6[#All],8,FALSE),"")</f>
        <v/>
      </c>
      <c r="L1397" s="63"/>
      <c r="M1397" s="65" t="str">
        <f>IFERROR(VLOOKUP(Table1[[#This Row],[Staff ID]],Table2[],2,FALSE),"")</f>
        <v/>
      </c>
      <c r="N1397" s="211" t="str">
        <f>IFERROR(IF(VLOOKUP(Table1[[#This Row],[Budget Code Description]],Dimentions!$X$6:$AC$97,4,FALSE)="","",VLOOKUP(Table1[[#This Row],[Budget Code Description]],Dimentions!$X$6:$AC$97,4,FALSE)),"")</f>
        <v/>
      </c>
      <c r="O1397" s="65" t="str">
        <f>IFERROR(VLOOKUP(Table1[[#This Row],[Vendor ID]],Table549[],2,FALSE),"")</f>
        <v/>
      </c>
      <c r="P1397" s="63"/>
      <c r="Q1397" s="143" t="str">
        <f>IF(Table1[[#This Row],[Posting Date]]&lt;&gt;"",$D$9,"")</f>
        <v/>
      </c>
      <c r="R1397" s="159" t="str">
        <f>IF(Table1[[#This Row],[Posting Date]]&lt;&gt;"",$D$10,"")</f>
        <v/>
      </c>
      <c r="S1397" s="66"/>
      <c r="T1397" s="63"/>
      <c r="U1397" s="67"/>
      <c r="V1397" s="67"/>
      <c r="W1397" s="67" t="str">
        <f t="shared" si="22"/>
        <v/>
      </c>
      <c r="X1397" s="161" t="str">
        <f>IF(E1397="","",(IF(Table1[[#This Row],[Cur]]="USD",Table1[[#This Row],[Cur_Amount Debit]],Table1[[#This Row],[Cur_Amount Debit]]/Table1[[#This Row],[Exchange Rate]])))</f>
        <v/>
      </c>
      <c r="Y1397" s="161" t="str">
        <f>IF(E1397="","",(IF(Table1[[#This Row],[Cur]]="USD",Table1[[#This Row],[Cur_Amount Credit]],Table1[[#This Row],[Cur_Amount Credit]]/ExchangeRate)))</f>
        <v/>
      </c>
      <c r="Z1397" s="203" t="str">
        <f>IF(E1397="","",(Table1[[#This Row],[Debit USD]]-Table1[[#This Row],[Credit USD]]))</f>
        <v/>
      </c>
      <c r="AA1397" s="122"/>
      <c r="AB1397" s="1"/>
      <c r="AC1397" s="15"/>
      <c r="AD1397" s="15" t="str">
        <f>IF(AND(OR(Table1[[#This Row],[Account]]="15030",Table1[[#This Row],[Account]]="15035",Table1[[#This Row],[Account]]="20150"),Table1[[#This Row],[Vendor ID]]=""),1,"")</f>
        <v/>
      </c>
      <c r="AE1397" s="15"/>
      <c r="AF1397" s="15"/>
      <c r="AG1397" s="15"/>
      <c r="AH1397" s="46" t="str">
        <f>IF(Table1[[#This Row],[Posting Date]]&lt;&gt;"","GJ-"&amp;CountryID,"")</f>
        <v/>
      </c>
      <c r="AI1397" s="59" t="str">
        <f>IF(Table1[[#This Row],[Posting Date]]&lt;&gt;"",Table1[[#This Row],[Posting Date]],"")</f>
        <v/>
      </c>
      <c r="AJ1397" s="46"/>
      <c r="AK1397" s="46" t="str">
        <f>IF(Table1[[#This Row],[Description]]&lt;&gt;"",Table1[[#This Row],[Description]],"")</f>
        <v/>
      </c>
      <c r="AL1397" s="46" t="str">
        <f>IF(Table1[[#This Row],[Posting Date]]&lt;&gt;"",Table1[[#This Row],[Reference Number]],"")</f>
        <v/>
      </c>
      <c r="AM1397" s="46" t="str">
        <f>TRIM(Table1[[#This Row],[Line '#]])</f>
        <v/>
      </c>
      <c r="AN1397" s="46" t="str">
        <f>TRIM(Table1[[#This Row],[Account]])</f>
        <v/>
      </c>
      <c r="AO1397" s="46" t="str">
        <f>IF(Table1[[#This Row],[Posting Date]]&lt;&gt;"",$D$5,"")</f>
        <v/>
      </c>
      <c r="AP1397" s="46" t="str">
        <f>TRIM(Table1[[#This Row],[Departments-Prgrams]])</f>
        <v/>
      </c>
      <c r="AQ1397" s="46" t="str">
        <f>TRIM(Table1[[#This Row],[Grant]])</f>
        <v/>
      </c>
      <c r="AR1397" s="46" t="str">
        <f>TRIM(Table1[[#This Row],[Staff ID]])</f>
        <v/>
      </c>
      <c r="AS1397" s="46" t="str">
        <f>IF(TRIM(Table1[[#This Row],[Budget Code]])=0,"",TRIM(Table1[[#This Row],[Budget Code]]))</f>
        <v/>
      </c>
      <c r="AT1397" s="46" t="str">
        <f>IF(Table1[[#This Row],[Line Description]]&lt;&gt;"",Table1[[#This Row],[Line Description]],"")</f>
        <v/>
      </c>
      <c r="AU1397" s="46" t="str">
        <f>IF(Table1[[#This Row],[Cur_Amount Debit]]&gt;0,ROUND(Table1[[#This Row],[Cur_Amount Debit]],2),"")</f>
        <v/>
      </c>
      <c r="AV1397" s="46" t="str">
        <f>IF(Table1[[#This Row],[Cur_Amount Credit]]&gt;0,ROUND(Table1[[#This Row],[Cur_Amount Credit]],2),"")</f>
        <v/>
      </c>
      <c r="AW1397" s="46" t="str">
        <f>LEFT(Table1[[#This Row],[Cur]],3)</f>
        <v/>
      </c>
      <c r="AX1397" s="59"/>
      <c r="AY1397" s="46"/>
      <c r="AZ1397" s="46" t="str">
        <f>IF(Table1[[#This Row],[Cur]]&lt;&gt;"",IF(Table1[[#This Row],[Cur]]="USD","",ExchangeRate),"")</f>
        <v/>
      </c>
      <c r="BA1397" s="46" t="str">
        <f>IF(Table1[[#This Row],[Grant]]&lt;&gt;"",VLOOKUP(Table1[[#This Row],[Grant]],Grants!B:D,3),"")</f>
        <v/>
      </c>
      <c r="BB1397" s="46" t="str">
        <f>TRIM(Table1[[#This Row],[Vendor ID]])</f>
        <v/>
      </c>
      <c r="BC1397">
        <f>IF(Table1[[#This Row],[Reference Number]]=Q1396,BC1396,BC1396+1)</f>
        <v>2</v>
      </c>
    </row>
    <row r="1398" spans="1:55" ht="11.25" hidden="1" customHeight="1">
      <c r="A1398" s="1"/>
      <c r="B1398" s="88" t="str">
        <f>IF(Table1[[#This Row],[Posting Date]]&lt;&gt;"",IF(Table1[[#This Row],[Reference Number]]=Q1397,B1397+1,1),"")</f>
        <v/>
      </c>
      <c r="C1398" s="61"/>
      <c r="D1398" s="61"/>
      <c r="E1398" s="218"/>
      <c r="F1398" s="143" t="str">
        <f>IFERROR(IF(VLOOKUP(Table1[[#This Row],[Budget Code Description]],Dimentions!$X$6:$AC$132,2,FALSE)="","",VLOOKUP(Table1[[#This Row],[Budget Code Description]],Dimentions!$X$6:$AC$132,2,FALSE)),"")</f>
        <v/>
      </c>
      <c r="G1398" s="143" t="str">
        <f>IFERROR(VLOOKUP(Table1[[#This Row],[Budget Code Description]],Dimentions!$X$6:$AC$132,3,FALSE),"")</f>
        <v/>
      </c>
      <c r="H1398" s="64" t="str">
        <f>IFERROR(VLOOKUP(Table1[[#This Row],[Account]],Dimentions!$S$6:$V$233,2,FALSE),"")</f>
        <v/>
      </c>
      <c r="I1398" s="62">
        <f>_xlfn.NUMBERVALUE(LEFT(Table1[[#This Row],[Account]],1))</f>
        <v>0</v>
      </c>
      <c r="J1398" s="62" t="str">
        <f>IFERROR(VLOOKUP(Table1[[#This Row],[Budget Code Description]],Table6[#All],7,FALSE),"")</f>
        <v/>
      </c>
      <c r="K1398" s="143" t="str">
        <f>IFERROR(VLOOKUP(Table1[[#This Row],[Budget Code Description]],Table6[#All],8,FALSE),"")</f>
        <v/>
      </c>
      <c r="L1398" s="63"/>
      <c r="M1398" s="65" t="str">
        <f>IFERROR(VLOOKUP(Table1[[#This Row],[Staff ID]],Table2[],2,FALSE),"")</f>
        <v/>
      </c>
      <c r="N1398" s="211" t="str">
        <f>IFERROR(IF(VLOOKUP(Table1[[#This Row],[Budget Code Description]],Dimentions!$X$6:$AC$97,4,FALSE)="","",VLOOKUP(Table1[[#This Row],[Budget Code Description]],Dimentions!$X$6:$AC$97,4,FALSE)),"")</f>
        <v/>
      </c>
      <c r="O1398" s="65" t="str">
        <f>IFERROR(VLOOKUP(Table1[[#This Row],[Vendor ID]],Table549[],2,FALSE),"")</f>
        <v/>
      </c>
      <c r="P1398" s="63"/>
      <c r="Q1398" s="143" t="str">
        <f>IF(Table1[[#This Row],[Posting Date]]&lt;&gt;"",$D$9,"")</f>
        <v/>
      </c>
      <c r="R1398" s="159" t="str">
        <f>IF(Table1[[#This Row],[Posting Date]]&lt;&gt;"",$D$10,"")</f>
        <v/>
      </c>
      <c r="S1398" s="66"/>
      <c r="T1398" s="63"/>
      <c r="U1398" s="67"/>
      <c r="V1398" s="67"/>
      <c r="W1398" s="67" t="str">
        <f t="shared" si="22"/>
        <v/>
      </c>
      <c r="X1398" s="161" t="str">
        <f>IF(E1398="","",(IF(Table1[[#This Row],[Cur]]="USD",Table1[[#This Row],[Cur_Amount Debit]],Table1[[#This Row],[Cur_Amount Debit]]/Table1[[#This Row],[Exchange Rate]])))</f>
        <v/>
      </c>
      <c r="Y1398" s="161" t="str">
        <f>IF(E1398="","",(IF(Table1[[#This Row],[Cur]]="USD",Table1[[#This Row],[Cur_Amount Credit]],Table1[[#This Row],[Cur_Amount Credit]]/ExchangeRate)))</f>
        <v/>
      </c>
      <c r="Z1398" s="203" t="str">
        <f>IF(E1398="","",(Table1[[#This Row],[Debit USD]]-Table1[[#This Row],[Credit USD]]))</f>
        <v/>
      </c>
      <c r="AA1398" s="122"/>
      <c r="AB1398" s="1"/>
      <c r="AC1398" s="15"/>
      <c r="AD1398" s="15" t="str">
        <f>IF(AND(OR(Table1[[#This Row],[Account]]="15030",Table1[[#This Row],[Account]]="15035",Table1[[#This Row],[Account]]="20150"),Table1[[#This Row],[Vendor ID]]=""),1,"")</f>
        <v/>
      </c>
      <c r="AE1398" s="15"/>
      <c r="AF1398" s="15"/>
      <c r="AG1398" s="15"/>
      <c r="AH1398" s="46" t="str">
        <f>IF(Table1[[#This Row],[Posting Date]]&lt;&gt;"","GJ-"&amp;CountryID,"")</f>
        <v/>
      </c>
      <c r="AI1398" s="59" t="str">
        <f>IF(Table1[[#This Row],[Posting Date]]&lt;&gt;"",Table1[[#This Row],[Posting Date]],"")</f>
        <v/>
      </c>
      <c r="AJ1398" s="46"/>
      <c r="AK1398" s="46" t="str">
        <f>IF(Table1[[#This Row],[Description]]&lt;&gt;"",Table1[[#This Row],[Description]],"")</f>
        <v/>
      </c>
      <c r="AL1398" s="46" t="str">
        <f>IF(Table1[[#This Row],[Posting Date]]&lt;&gt;"",Table1[[#This Row],[Reference Number]],"")</f>
        <v/>
      </c>
      <c r="AM1398" s="46" t="str">
        <f>TRIM(Table1[[#This Row],[Line '#]])</f>
        <v/>
      </c>
      <c r="AN1398" s="46" t="str">
        <f>TRIM(Table1[[#This Row],[Account]])</f>
        <v/>
      </c>
      <c r="AO1398" s="46" t="str">
        <f>IF(Table1[[#This Row],[Posting Date]]&lt;&gt;"",$D$5,"")</f>
        <v/>
      </c>
      <c r="AP1398" s="46" t="str">
        <f>TRIM(Table1[[#This Row],[Departments-Prgrams]])</f>
        <v/>
      </c>
      <c r="AQ1398" s="46" t="str">
        <f>TRIM(Table1[[#This Row],[Grant]])</f>
        <v/>
      </c>
      <c r="AR1398" s="46" t="str">
        <f>TRIM(Table1[[#This Row],[Staff ID]])</f>
        <v/>
      </c>
      <c r="AS1398" s="46" t="str">
        <f>IF(TRIM(Table1[[#This Row],[Budget Code]])=0,"",TRIM(Table1[[#This Row],[Budget Code]]))</f>
        <v/>
      </c>
      <c r="AT1398" s="46" t="str">
        <f>IF(Table1[[#This Row],[Line Description]]&lt;&gt;"",Table1[[#This Row],[Line Description]],"")</f>
        <v/>
      </c>
      <c r="AU1398" s="46" t="str">
        <f>IF(Table1[[#This Row],[Cur_Amount Debit]]&gt;0,ROUND(Table1[[#This Row],[Cur_Amount Debit]],2),"")</f>
        <v/>
      </c>
      <c r="AV1398" s="46" t="str">
        <f>IF(Table1[[#This Row],[Cur_Amount Credit]]&gt;0,ROUND(Table1[[#This Row],[Cur_Amount Credit]],2),"")</f>
        <v/>
      </c>
      <c r="AW1398" s="46" t="str">
        <f>LEFT(Table1[[#This Row],[Cur]],3)</f>
        <v/>
      </c>
      <c r="AX1398" s="59"/>
      <c r="AY1398" s="46"/>
      <c r="AZ1398" s="46" t="str">
        <f>IF(Table1[[#This Row],[Cur]]&lt;&gt;"",IF(Table1[[#This Row],[Cur]]="USD","",ExchangeRate),"")</f>
        <v/>
      </c>
      <c r="BA1398" s="46" t="str">
        <f>IF(Table1[[#This Row],[Grant]]&lt;&gt;"",VLOOKUP(Table1[[#This Row],[Grant]],Grants!B:D,3),"")</f>
        <v/>
      </c>
      <c r="BB1398" s="46" t="str">
        <f>TRIM(Table1[[#This Row],[Vendor ID]])</f>
        <v/>
      </c>
      <c r="BC1398">
        <f>IF(Table1[[#This Row],[Reference Number]]=Q1397,BC1397,BC1397+1)</f>
        <v>2</v>
      </c>
    </row>
    <row r="1399" spans="1:55" ht="11.25" hidden="1" customHeight="1">
      <c r="A1399" s="1"/>
      <c r="B1399" s="88" t="str">
        <f>IF(Table1[[#This Row],[Posting Date]]&lt;&gt;"",IF(Table1[[#This Row],[Reference Number]]=Q1398,B1398+1,1),"")</f>
        <v/>
      </c>
      <c r="C1399" s="61"/>
      <c r="D1399" s="61"/>
      <c r="E1399" s="218"/>
      <c r="F1399" s="143" t="str">
        <f>IFERROR(IF(VLOOKUP(Table1[[#This Row],[Budget Code Description]],Dimentions!$X$6:$AC$132,2,FALSE)="","",VLOOKUP(Table1[[#This Row],[Budget Code Description]],Dimentions!$X$6:$AC$132,2,FALSE)),"")</f>
        <v/>
      </c>
      <c r="G1399" s="143" t="str">
        <f>IFERROR(VLOOKUP(Table1[[#This Row],[Budget Code Description]],Dimentions!$X$6:$AC$132,3,FALSE),"")</f>
        <v/>
      </c>
      <c r="H1399" s="64" t="str">
        <f>IFERROR(VLOOKUP(Table1[[#This Row],[Account]],Dimentions!$S$6:$V$233,2,FALSE),"")</f>
        <v/>
      </c>
      <c r="I1399" s="62">
        <f>_xlfn.NUMBERVALUE(LEFT(Table1[[#This Row],[Account]],1))</f>
        <v>0</v>
      </c>
      <c r="J1399" s="62" t="str">
        <f>IFERROR(VLOOKUP(Table1[[#This Row],[Budget Code Description]],Table6[#All],7,FALSE),"")</f>
        <v/>
      </c>
      <c r="K1399" s="143" t="str">
        <f>IFERROR(VLOOKUP(Table1[[#This Row],[Budget Code Description]],Table6[#All],8,FALSE),"")</f>
        <v/>
      </c>
      <c r="L1399" s="63"/>
      <c r="M1399" s="65" t="str">
        <f>IFERROR(VLOOKUP(Table1[[#This Row],[Staff ID]],Table2[],2,FALSE),"")</f>
        <v/>
      </c>
      <c r="N1399" s="211" t="str">
        <f>IFERROR(IF(VLOOKUP(Table1[[#This Row],[Budget Code Description]],Dimentions!$X$6:$AC$97,4,FALSE)="","",VLOOKUP(Table1[[#This Row],[Budget Code Description]],Dimentions!$X$6:$AC$97,4,FALSE)),"")</f>
        <v/>
      </c>
      <c r="O1399" s="65" t="str">
        <f>IFERROR(VLOOKUP(Table1[[#This Row],[Vendor ID]],Table549[],2,FALSE),"")</f>
        <v/>
      </c>
      <c r="P1399" s="63"/>
      <c r="Q1399" s="143" t="str">
        <f>IF(Table1[[#This Row],[Posting Date]]&lt;&gt;"",$D$9,"")</f>
        <v/>
      </c>
      <c r="R1399" s="159" t="str">
        <f>IF(Table1[[#This Row],[Posting Date]]&lt;&gt;"",$D$10,"")</f>
        <v/>
      </c>
      <c r="S1399" s="66"/>
      <c r="T1399" s="63"/>
      <c r="U1399" s="67"/>
      <c r="V1399" s="67"/>
      <c r="W1399" s="67" t="str">
        <f t="shared" si="22"/>
        <v/>
      </c>
      <c r="X1399" s="161" t="str">
        <f>IF(E1399="","",(IF(Table1[[#This Row],[Cur]]="USD",Table1[[#This Row],[Cur_Amount Debit]],Table1[[#This Row],[Cur_Amount Debit]]/Table1[[#This Row],[Exchange Rate]])))</f>
        <v/>
      </c>
      <c r="Y1399" s="161" t="str">
        <f>IF(E1399="","",(IF(Table1[[#This Row],[Cur]]="USD",Table1[[#This Row],[Cur_Amount Credit]],Table1[[#This Row],[Cur_Amount Credit]]/ExchangeRate)))</f>
        <v/>
      </c>
      <c r="Z1399" s="203" t="str">
        <f>IF(E1399="","",(Table1[[#This Row],[Debit USD]]-Table1[[#This Row],[Credit USD]]))</f>
        <v/>
      </c>
      <c r="AA1399" s="122"/>
      <c r="AB1399" s="1"/>
      <c r="AC1399" s="15"/>
      <c r="AD1399" s="15" t="str">
        <f>IF(AND(OR(Table1[[#This Row],[Account]]="15030",Table1[[#This Row],[Account]]="15035",Table1[[#This Row],[Account]]="20150"),Table1[[#This Row],[Vendor ID]]=""),1,"")</f>
        <v/>
      </c>
      <c r="AE1399" s="15"/>
      <c r="AF1399" s="15"/>
      <c r="AG1399" s="15"/>
      <c r="AH1399" s="46" t="str">
        <f>IF(Table1[[#This Row],[Posting Date]]&lt;&gt;"","GJ-"&amp;CountryID,"")</f>
        <v/>
      </c>
      <c r="AI1399" s="59" t="str">
        <f>IF(Table1[[#This Row],[Posting Date]]&lt;&gt;"",Table1[[#This Row],[Posting Date]],"")</f>
        <v/>
      </c>
      <c r="AJ1399" s="46"/>
      <c r="AK1399" s="46" t="str">
        <f>IF(Table1[[#This Row],[Description]]&lt;&gt;"",Table1[[#This Row],[Description]],"")</f>
        <v/>
      </c>
      <c r="AL1399" s="46" t="str">
        <f>IF(Table1[[#This Row],[Posting Date]]&lt;&gt;"",Table1[[#This Row],[Reference Number]],"")</f>
        <v/>
      </c>
      <c r="AM1399" s="46" t="str">
        <f>TRIM(Table1[[#This Row],[Line '#]])</f>
        <v/>
      </c>
      <c r="AN1399" s="46" t="str">
        <f>TRIM(Table1[[#This Row],[Account]])</f>
        <v/>
      </c>
      <c r="AO1399" s="46" t="str">
        <f>IF(Table1[[#This Row],[Posting Date]]&lt;&gt;"",$D$5,"")</f>
        <v/>
      </c>
      <c r="AP1399" s="46" t="str">
        <f>TRIM(Table1[[#This Row],[Departments-Prgrams]])</f>
        <v/>
      </c>
      <c r="AQ1399" s="46" t="str">
        <f>TRIM(Table1[[#This Row],[Grant]])</f>
        <v/>
      </c>
      <c r="AR1399" s="46" t="str">
        <f>TRIM(Table1[[#This Row],[Staff ID]])</f>
        <v/>
      </c>
      <c r="AS1399" s="46" t="str">
        <f>IF(TRIM(Table1[[#This Row],[Budget Code]])=0,"",TRIM(Table1[[#This Row],[Budget Code]]))</f>
        <v/>
      </c>
      <c r="AT1399" s="46" t="str">
        <f>IF(Table1[[#This Row],[Line Description]]&lt;&gt;"",Table1[[#This Row],[Line Description]],"")</f>
        <v/>
      </c>
      <c r="AU1399" s="46" t="str">
        <f>IF(Table1[[#This Row],[Cur_Amount Debit]]&gt;0,ROUND(Table1[[#This Row],[Cur_Amount Debit]],2),"")</f>
        <v/>
      </c>
      <c r="AV1399" s="46" t="str">
        <f>IF(Table1[[#This Row],[Cur_Amount Credit]]&gt;0,ROUND(Table1[[#This Row],[Cur_Amount Credit]],2),"")</f>
        <v/>
      </c>
      <c r="AW1399" s="46" t="str">
        <f>LEFT(Table1[[#This Row],[Cur]],3)</f>
        <v/>
      </c>
      <c r="AX1399" s="59"/>
      <c r="AY1399" s="46"/>
      <c r="AZ1399" s="46" t="str">
        <f>IF(Table1[[#This Row],[Cur]]&lt;&gt;"",IF(Table1[[#This Row],[Cur]]="USD","",ExchangeRate),"")</f>
        <v/>
      </c>
      <c r="BA1399" s="46" t="str">
        <f>IF(Table1[[#This Row],[Grant]]&lt;&gt;"",VLOOKUP(Table1[[#This Row],[Grant]],Grants!B:D,3),"")</f>
        <v/>
      </c>
      <c r="BB1399" s="46" t="str">
        <f>TRIM(Table1[[#This Row],[Vendor ID]])</f>
        <v/>
      </c>
      <c r="BC1399">
        <f>IF(Table1[[#This Row],[Reference Number]]=Q1398,BC1398,BC1398+1)</f>
        <v>2</v>
      </c>
    </row>
    <row r="1400" spans="1:55" ht="11.25" hidden="1" customHeight="1">
      <c r="A1400" s="1"/>
      <c r="B1400" s="88" t="str">
        <f>IF(Table1[[#This Row],[Posting Date]]&lt;&gt;"",IF(Table1[[#This Row],[Reference Number]]=Q1399,B1399+1,1),"")</f>
        <v/>
      </c>
      <c r="C1400" s="61"/>
      <c r="D1400" s="61"/>
      <c r="E1400" s="218"/>
      <c r="F1400" s="143" t="str">
        <f>IFERROR(IF(VLOOKUP(Table1[[#This Row],[Budget Code Description]],Dimentions!$X$6:$AC$132,2,FALSE)="","",VLOOKUP(Table1[[#This Row],[Budget Code Description]],Dimentions!$X$6:$AC$132,2,FALSE)),"")</f>
        <v/>
      </c>
      <c r="G1400" s="143" t="str">
        <f>IFERROR(VLOOKUP(Table1[[#This Row],[Budget Code Description]],Dimentions!$X$6:$AC$132,3,FALSE),"")</f>
        <v/>
      </c>
      <c r="H1400" s="64" t="str">
        <f>IFERROR(VLOOKUP(Table1[[#This Row],[Account]],Dimentions!$S$6:$V$233,2,FALSE),"")</f>
        <v/>
      </c>
      <c r="I1400" s="62">
        <f>_xlfn.NUMBERVALUE(LEFT(Table1[[#This Row],[Account]],1))</f>
        <v>0</v>
      </c>
      <c r="J1400" s="62" t="str">
        <f>IFERROR(VLOOKUP(Table1[[#This Row],[Budget Code Description]],Table6[#All],7,FALSE),"")</f>
        <v/>
      </c>
      <c r="K1400" s="143" t="str">
        <f>IFERROR(VLOOKUP(Table1[[#This Row],[Budget Code Description]],Table6[#All],8,FALSE),"")</f>
        <v/>
      </c>
      <c r="L1400" s="63"/>
      <c r="M1400" s="65" t="str">
        <f>IFERROR(VLOOKUP(Table1[[#This Row],[Staff ID]],Table2[],2,FALSE),"")</f>
        <v/>
      </c>
      <c r="N1400" s="211" t="str">
        <f>IFERROR(IF(VLOOKUP(Table1[[#This Row],[Budget Code Description]],Dimentions!$X$6:$AC$97,4,FALSE)="","",VLOOKUP(Table1[[#This Row],[Budget Code Description]],Dimentions!$X$6:$AC$97,4,FALSE)),"")</f>
        <v/>
      </c>
      <c r="O1400" s="65" t="str">
        <f>IFERROR(VLOOKUP(Table1[[#This Row],[Vendor ID]],Table549[],2,FALSE),"")</f>
        <v/>
      </c>
      <c r="P1400" s="63"/>
      <c r="Q1400" s="143" t="str">
        <f>IF(Table1[[#This Row],[Posting Date]]&lt;&gt;"",$D$9,"")</f>
        <v/>
      </c>
      <c r="R1400" s="159" t="str">
        <f>IF(Table1[[#This Row],[Posting Date]]&lt;&gt;"",$D$10,"")</f>
        <v/>
      </c>
      <c r="S1400" s="66"/>
      <c r="T1400" s="63"/>
      <c r="U1400" s="67"/>
      <c r="V1400" s="67"/>
      <c r="W1400" s="67" t="str">
        <f t="shared" si="22"/>
        <v/>
      </c>
      <c r="X1400" s="161" t="str">
        <f>IF(E1400="","",(IF(Table1[[#This Row],[Cur]]="USD",Table1[[#This Row],[Cur_Amount Debit]],Table1[[#This Row],[Cur_Amount Debit]]/Table1[[#This Row],[Exchange Rate]])))</f>
        <v/>
      </c>
      <c r="Y1400" s="161" t="str">
        <f>IF(E1400="","",(IF(Table1[[#This Row],[Cur]]="USD",Table1[[#This Row],[Cur_Amount Credit]],Table1[[#This Row],[Cur_Amount Credit]]/ExchangeRate)))</f>
        <v/>
      </c>
      <c r="Z1400" s="203" t="str">
        <f>IF(E1400="","",(Table1[[#This Row],[Debit USD]]-Table1[[#This Row],[Credit USD]]))</f>
        <v/>
      </c>
      <c r="AA1400" s="122"/>
      <c r="AB1400" s="1"/>
      <c r="AC1400" s="15"/>
      <c r="AD1400" s="15" t="str">
        <f>IF(AND(OR(Table1[[#This Row],[Account]]="15030",Table1[[#This Row],[Account]]="15035",Table1[[#This Row],[Account]]="20150"),Table1[[#This Row],[Vendor ID]]=""),1,"")</f>
        <v/>
      </c>
      <c r="AE1400" s="15"/>
      <c r="AF1400" s="15"/>
      <c r="AG1400" s="15"/>
      <c r="AH1400" s="46" t="str">
        <f>IF(Table1[[#This Row],[Posting Date]]&lt;&gt;"","GJ-"&amp;CountryID,"")</f>
        <v/>
      </c>
      <c r="AI1400" s="59" t="str">
        <f>IF(Table1[[#This Row],[Posting Date]]&lt;&gt;"",Table1[[#This Row],[Posting Date]],"")</f>
        <v/>
      </c>
      <c r="AJ1400" s="46"/>
      <c r="AK1400" s="46" t="str">
        <f>IF(Table1[[#This Row],[Description]]&lt;&gt;"",Table1[[#This Row],[Description]],"")</f>
        <v/>
      </c>
      <c r="AL1400" s="46" t="str">
        <f>IF(Table1[[#This Row],[Posting Date]]&lt;&gt;"",Table1[[#This Row],[Reference Number]],"")</f>
        <v/>
      </c>
      <c r="AM1400" s="46" t="str">
        <f>TRIM(Table1[[#This Row],[Line '#]])</f>
        <v/>
      </c>
      <c r="AN1400" s="46" t="str">
        <f>TRIM(Table1[[#This Row],[Account]])</f>
        <v/>
      </c>
      <c r="AO1400" s="46" t="str">
        <f>IF(Table1[[#This Row],[Posting Date]]&lt;&gt;"",$D$5,"")</f>
        <v/>
      </c>
      <c r="AP1400" s="46" t="str">
        <f>TRIM(Table1[[#This Row],[Departments-Prgrams]])</f>
        <v/>
      </c>
      <c r="AQ1400" s="46" t="str">
        <f>TRIM(Table1[[#This Row],[Grant]])</f>
        <v/>
      </c>
      <c r="AR1400" s="46" t="str">
        <f>TRIM(Table1[[#This Row],[Staff ID]])</f>
        <v/>
      </c>
      <c r="AS1400" s="46" t="str">
        <f>IF(TRIM(Table1[[#This Row],[Budget Code]])=0,"",TRIM(Table1[[#This Row],[Budget Code]]))</f>
        <v/>
      </c>
      <c r="AT1400" s="46" t="str">
        <f>IF(Table1[[#This Row],[Line Description]]&lt;&gt;"",Table1[[#This Row],[Line Description]],"")</f>
        <v/>
      </c>
      <c r="AU1400" s="46" t="str">
        <f>IF(Table1[[#This Row],[Cur_Amount Debit]]&gt;0,ROUND(Table1[[#This Row],[Cur_Amount Debit]],2),"")</f>
        <v/>
      </c>
      <c r="AV1400" s="46" t="str">
        <f>IF(Table1[[#This Row],[Cur_Amount Credit]]&gt;0,ROUND(Table1[[#This Row],[Cur_Amount Credit]],2),"")</f>
        <v/>
      </c>
      <c r="AW1400" s="46" t="str">
        <f>LEFT(Table1[[#This Row],[Cur]],3)</f>
        <v/>
      </c>
      <c r="AX1400" s="59"/>
      <c r="AY1400" s="46"/>
      <c r="AZ1400" s="46" t="str">
        <f>IF(Table1[[#This Row],[Cur]]&lt;&gt;"",IF(Table1[[#This Row],[Cur]]="USD","",ExchangeRate),"")</f>
        <v/>
      </c>
      <c r="BA1400" s="46" t="str">
        <f>IF(Table1[[#This Row],[Grant]]&lt;&gt;"",VLOOKUP(Table1[[#This Row],[Grant]],Grants!B:D,3),"")</f>
        <v/>
      </c>
      <c r="BB1400" s="46" t="str">
        <f>TRIM(Table1[[#This Row],[Vendor ID]])</f>
        <v/>
      </c>
      <c r="BC1400">
        <f>IF(Table1[[#This Row],[Reference Number]]=Q1399,BC1399,BC1399+1)</f>
        <v>2</v>
      </c>
    </row>
    <row r="1401" spans="1:55" ht="11.25" hidden="1" customHeight="1">
      <c r="A1401" s="1"/>
      <c r="B1401" s="88" t="str">
        <f>IF(Table1[[#This Row],[Posting Date]]&lt;&gt;"",IF(Table1[[#This Row],[Reference Number]]=Q1400,B1400+1,1),"")</f>
        <v/>
      </c>
      <c r="C1401" s="61"/>
      <c r="D1401" s="61"/>
      <c r="E1401" s="218"/>
      <c r="F1401" s="143" t="str">
        <f>IFERROR(IF(VLOOKUP(Table1[[#This Row],[Budget Code Description]],Dimentions!$X$6:$AC$132,2,FALSE)="","",VLOOKUP(Table1[[#This Row],[Budget Code Description]],Dimentions!$X$6:$AC$132,2,FALSE)),"")</f>
        <v/>
      </c>
      <c r="G1401" s="143" t="str">
        <f>IFERROR(VLOOKUP(Table1[[#This Row],[Budget Code Description]],Dimentions!$X$6:$AC$132,3,FALSE),"")</f>
        <v/>
      </c>
      <c r="H1401" s="64" t="str">
        <f>IFERROR(VLOOKUP(Table1[[#This Row],[Account]],Dimentions!$S$6:$V$233,2,FALSE),"")</f>
        <v/>
      </c>
      <c r="I1401" s="62">
        <f>_xlfn.NUMBERVALUE(LEFT(Table1[[#This Row],[Account]],1))</f>
        <v>0</v>
      </c>
      <c r="J1401" s="62" t="str">
        <f>IFERROR(VLOOKUP(Table1[[#This Row],[Budget Code Description]],Table6[#All],7,FALSE),"")</f>
        <v/>
      </c>
      <c r="K1401" s="143" t="str">
        <f>IFERROR(VLOOKUP(Table1[[#This Row],[Budget Code Description]],Table6[#All],8,FALSE),"")</f>
        <v/>
      </c>
      <c r="L1401" s="63"/>
      <c r="M1401" s="65" t="str">
        <f>IFERROR(VLOOKUP(Table1[[#This Row],[Staff ID]],Table2[],2,FALSE),"")</f>
        <v/>
      </c>
      <c r="N1401" s="211" t="str">
        <f>IFERROR(IF(VLOOKUP(Table1[[#This Row],[Budget Code Description]],Dimentions!$X$6:$AC$97,4,FALSE)="","",VLOOKUP(Table1[[#This Row],[Budget Code Description]],Dimentions!$X$6:$AC$97,4,FALSE)),"")</f>
        <v/>
      </c>
      <c r="O1401" s="65" t="str">
        <f>IFERROR(VLOOKUP(Table1[[#This Row],[Vendor ID]],Table549[],2,FALSE),"")</f>
        <v/>
      </c>
      <c r="P1401" s="63"/>
      <c r="Q1401" s="143" t="str">
        <f>IF(Table1[[#This Row],[Posting Date]]&lt;&gt;"",$D$9,"")</f>
        <v/>
      </c>
      <c r="R1401" s="159" t="str">
        <f>IF(Table1[[#This Row],[Posting Date]]&lt;&gt;"",$D$10,"")</f>
        <v/>
      </c>
      <c r="S1401" s="66"/>
      <c r="T1401" s="63"/>
      <c r="U1401" s="67"/>
      <c r="V1401" s="67"/>
      <c r="W1401" s="67" t="str">
        <f t="shared" si="22"/>
        <v/>
      </c>
      <c r="X1401" s="161" t="str">
        <f>IF(E1401="","",(IF(Table1[[#This Row],[Cur]]="USD",Table1[[#This Row],[Cur_Amount Debit]],Table1[[#This Row],[Cur_Amount Debit]]/Table1[[#This Row],[Exchange Rate]])))</f>
        <v/>
      </c>
      <c r="Y1401" s="161" t="str">
        <f>IF(E1401="","",(IF(Table1[[#This Row],[Cur]]="USD",Table1[[#This Row],[Cur_Amount Credit]],Table1[[#This Row],[Cur_Amount Credit]]/ExchangeRate)))</f>
        <v/>
      </c>
      <c r="Z1401" s="203" t="str">
        <f>IF(E1401="","",(Table1[[#This Row],[Debit USD]]-Table1[[#This Row],[Credit USD]]))</f>
        <v/>
      </c>
      <c r="AA1401" s="122"/>
      <c r="AB1401" s="1"/>
      <c r="AC1401" s="15"/>
      <c r="AD1401" s="15" t="str">
        <f>IF(AND(OR(Table1[[#This Row],[Account]]="15030",Table1[[#This Row],[Account]]="15035",Table1[[#This Row],[Account]]="20150"),Table1[[#This Row],[Vendor ID]]=""),1,"")</f>
        <v/>
      </c>
      <c r="AE1401" s="15"/>
      <c r="AF1401" s="15"/>
      <c r="AG1401" s="15"/>
      <c r="AH1401" s="46" t="str">
        <f>IF(Table1[[#This Row],[Posting Date]]&lt;&gt;"","GJ-"&amp;CountryID,"")</f>
        <v/>
      </c>
      <c r="AI1401" s="59" t="str">
        <f>IF(Table1[[#This Row],[Posting Date]]&lt;&gt;"",Table1[[#This Row],[Posting Date]],"")</f>
        <v/>
      </c>
      <c r="AJ1401" s="46"/>
      <c r="AK1401" s="46" t="str">
        <f>IF(Table1[[#This Row],[Description]]&lt;&gt;"",Table1[[#This Row],[Description]],"")</f>
        <v/>
      </c>
      <c r="AL1401" s="46" t="str">
        <f>IF(Table1[[#This Row],[Posting Date]]&lt;&gt;"",Table1[[#This Row],[Reference Number]],"")</f>
        <v/>
      </c>
      <c r="AM1401" s="46" t="str">
        <f>TRIM(Table1[[#This Row],[Line '#]])</f>
        <v/>
      </c>
      <c r="AN1401" s="46" t="str">
        <f>TRIM(Table1[[#This Row],[Account]])</f>
        <v/>
      </c>
      <c r="AO1401" s="46" t="str">
        <f>IF(Table1[[#This Row],[Posting Date]]&lt;&gt;"",$D$5,"")</f>
        <v/>
      </c>
      <c r="AP1401" s="46" t="str">
        <f>TRIM(Table1[[#This Row],[Departments-Prgrams]])</f>
        <v/>
      </c>
      <c r="AQ1401" s="46" t="str">
        <f>TRIM(Table1[[#This Row],[Grant]])</f>
        <v/>
      </c>
      <c r="AR1401" s="46" t="str">
        <f>TRIM(Table1[[#This Row],[Staff ID]])</f>
        <v/>
      </c>
      <c r="AS1401" s="46" t="str">
        <f>IF(TRIM(Table1[[#This Row],[Budget Code]])=0,"",TRIM(Table1[[#This Row],[Budget Code]]))</f>
        <v/>
      </c>
      <c r="AT1401" s="46" t="str">
        <f>IF(Table1[[#This Row],[Line Description]]&lt;&gt;"",Table1[[#This Row],[Line Description]],"")</f>
        <v/>
      </c>
      <c r="AU1401" s="46" t="str">
        <f>IF(Table1[[#This Row],[Cur_Amount Debit]]&gt;0,ROUND(Table1[[#This Row],[Cur_Amount Debit]],2),"")</f>
        <v/>
      </c>
      <c r="AV1401" s="46" t="str">
        <f>IF(Table1[[#This Row],[Cur_Amount Credit]]&gt;0,ROUND(Table1[[#This Row],[Cur_Amount Credit]],2),"")</f>
        <v/>
      </c>
      <c r="AW1401" s="46" t="str">
        <f>LEFT(Table1[[#This Row],[Cur]],3)</f>
        <v/>
      </c>
      <c r="AX1401" s="59"/>
      <c r="AY1401" s="46"/>
      <c r="AZ1401" s="46" t="str">
        <f>IF(Table1[[#This Row],[Cur]]&lt;&gt;"",IF(Table1[[#This Row],[Cur]]="USD","",ExchangeRate),"")</f>
        <v/>
      </c>
      <c r="BA1401" s="46" t="str">
        <f>IF(Table1[[#This Row],[Grant]]&lt;&gt;"",VLOOKUP(Table1[[#This Row],[Grant]],Grants!B:D,3),"")</f>
        <v/>
      </c>
      <c r="BB1401" s="46" t="str">
        <f>TRIM(Table1[[#This Row],[Vendor ID]])</f>
        <v/>
      </c>
      <c r="BC1401">
        <f>IF(Table1[[#This Row],[Reference Number]]=Q1400,BC1400,BC1400+1)</f>
        <v>2</v>
      </c>
    </row>
    <row r="1402" spans="1:55" ht="11.25" hidden="1" customHeight="1">
      <c r="A1402" s="1"/>
      <c r="B1402" s="88" t="str">
        <f>IF(Table1[[#This Row],[Posting Date]]&lt;&gt;"",IF(Table1[[#This Row],[Reference Number]]=Q1401,B1401+1,1),"")</f>
        <v/>
      </c>
      <c r="C1402" s="61"/>
      <c r="D1402" s="61"/>
      <c r="E1402" s="218"/>
      <c r="F1402" s="143" t="str">
        <f>IFERROR(IF(VLOOKUP(Table1[[#This Row],[Budget Code Description]],Dimentions!$X$6:$AC$132,2,FALSE)="","",VLOOKUP(Table1[[#This Row],[Budget Code Description]],Dimentions!$X$6:$AC$132,2,FALSE)),"")</f>
        <v/>
      </c>
      <c r="G1402" s="143" t="str">
        <f>IFERROR(VLOOKUP(Table1[[#This Row],[Budget Code Description]],Dimentions!$X$6:$AC$132,3,FALSE),"")</f>
        <v/>
      </c>
      <c r="H1402" s="64" t="str">
        <f>IFERROR(VLOOKUP(Table1[[#This Row],[Account]],Dimentions!$S$6:$V$233,2,FALSE),"")</f>
        <v/>
      </c>
      <c r="I1402" s="62">
        <f>_xlfn.NUMBERVALUE(LEFT(Table1[[#This Row],[Account]],1))</f>
        <v>0</v>
      </c>
      <c r="J1402" s="62" t="str">
        <f>IFERROR(VLOOKUP(Table1[[#This Row],[Budget Code Description]],Table6[#All],7,FALSE),"")</f>
        <v/>
      </c>
      <c r="K1402" s="143" t="str">
        <f>IFERROR(VLOOKUP(Table1[[#This Row],[Budget Code Description]],Table6[#All],8,FALSE),"")</f>
        <v/>
      </c>
      <c r="L1402" s="63"/>
      <c r="M1402" s="65" t="str">
        <f>IFERROR(VLOOKUP(Table1[[#This Row],[Staff ID]],Table2[],2,FALSE),"")</f>
        <v/>
      </c>
      <c r="N1402" s="211" t="str">
        <f>IFERROR(IF(VLOOKUP(Table1[[#This Row],[Budget Code Description]],Dimentions!$X$6:$AC$97,4,FALSE)="","",VLOOKUP(Table1[[#This Row],[Budget Code Description]],Dimentions!$X$6:$AC$97,4,FALSE)),"")</f>
        <v/>
      </c>
      <c r="O1402" s="65" t="str">
        <f>IFERROR(VLOOKUP(Table1[[#This Row],[Vendor ID]],Table549[],2,FALSE),"")</f>
        <v/>
      </c>
      <c r="P1402" s="63"/>
      <c r="Q1402" s="143" t="str">
        <f>IF(Table1[[#This Row],[Posting Date]]&lt;&gt;"",$D$9,"")</f>
        <v/>
      </c>
      <c r="R1402" s="159" t="str">
        <f>IF(Table1[[#This Row],[Posting Date]]&lt;&gt;"",$D$10,"")</f>
        <v/>
      </c>
      <c r="S1402" s="66"/>
      <c r="T1402" s="63"/>
      <c r="U1402" s="67"/>
      <c r="V1402" s="67"/>
      <c r="W1402" s="67" t="str">
        <f t="shared" si="22"/>
        <v/>
      </c>
      <c r="X1402" s="161" t="str">
        <f>IF(E1402="","",(IF(Table1[[#This Row],[Cur]]="USD",Table1[[#This Row],[Cur_Amount Debit]],Table1[[#This Row],[Cur_Amount Debit]]/Table1[[#This Row],[Exchange Rate]])))</f>
        <v/>
      </c>
      <c r="Y1402" s="161" t="str">
        <f>IF(E1402="","",(IF(Table1[[#This Row],[Cur]]="USD",Table1[[#This Row],[Cur_Amount Credit]],Table1[[#This Row],[Cur_Amount Credit]]/ExchangeRate)))</f>
        <v/>
      </c>
      <c r="Z1402" s="203" t="str">
        <f>IF(E1402="","",(Table1[[#This Row],[Debit USD]]-Table1[[#This Row],[Credit USD]]))</f>
        <v/>
      </c>
      <c r="AA1402" s="122"/>
      <c r="AB1402" s="1"/>
      <c r="AC1402" s="15"/>
      <c r="AD1402" s="15" t="str">
        <f>IF(AND(OR(Table1[[#This Row],[Account]]="15030",Table1[[#This Row],[Account]]="15035",Table1[[#This Row],[Account]]="20150"),Table1[[#This Row],[Vendor ID]]=""),1,"")</f>
        <v/>
      </c>
      <c r="AE1402" s="15"/>
      <c r="AF1402" s="15"/>
      <c r="AG1402" s="15"/>
      <c r="AH1402" s="46" t="str">
        <f>IF(Table1[[#This Row],[Posting Date]]&lt;&gt;"","GJ-"&amp;CountryID,"")</f>
        <v/>
      </c>
      <c r="AI1402" s="59" t="str">
        <f>IF(Table1[[#This Row],[Posting Date]]&lt;&gt;"",Table1[[#This Row],[Posting Date]],"")</f>
        <v/>
      </c>
      <c r="AJ1402" s="46"/>
      <c r="AK1402" s="46" t="str">
        <f>IF(Table1[[#This Row],[Description]]&lt;&gt;"",Table1[[#This Row],[Description]],"")</f>
        <v/>
      </c>
      <c r="AL1402" s="46" t="str">
        <f>IF(Table1[[#This Row],[Posting Date]]&lt;&gt;"",Table1[[#This Row],[Reference Number]],"")</f>
        <v/>
      </c>
      <c r="AM1402" s="46" t="str">
        <f>TRIM(Table1[[#This Row],[Line '#]])</f>
        <v/>
      </c>
      <c r="AN1402" s="46" t="str">
        <f>TRIM(Table1[[#This Row],[Account]])</f>
        <v/>
      </c>
      <c r="AO1402" s="46" t="str">
        <f>IF(Table1[[#This Row],[Posting Date]]&lt;&gt;"",$D$5,"")</f>
        <v/>
      </c>
      <c r="AP1402" s="46" t="str">
        <f>TRIM(Table1[[#This Row],[Departments-Prgrams]])</f>
        <v/>
      </c>
      <c r="AQ1402" s="46" t="str">
        <f>TRIM(Table1[[#This Row],[Grant]])</f>
        <v/>
      </c>
      <c r="AR1402" s="46" t="str">
        <f>TRIM(Table1[[#This Row],[Staff ID]])</f>
        <v/>
      </c>
      <c r="AS1402" s="46" t="str">
        <f>IF(TRIM(Table1[[#This Row],[Budget Code]])=0,"",TRIM(Table1[[#This Row],[Budget Code]]))</f>
        <v/>
      </c>
      <c r="AT1402" s="46" t="str">
        <f>IF(Table1[[#This Row],[Line Description]]&lt;&gt;"",Table1[[#This Row],[Line Description]],"")</f>
        <v/>
      </c>
      <c r="AU1402" s="46" t="str">
        <f>IF(Table1[[#This Row],[Cur_Amount Debit]]&gt;0,ROUND(Table1[[#This Row],[Cur_Amount Debit]],2),"")</f>
        <v/>
      </c>
      <c r="AV1402" s="46" t="str">
        <f>IF(Table1[[#This Row],[Cur_Amount Credit]]&gt;0,ROUND(Table1[[#This Row],[Cur_Amount Credit]],2),"")</f>
        <v/>
      </c>
      <c r="AW1402" s="46" t="str">
        <f>LEFT(Table1[[#This Row],[Cur]],3)</f>
        <v/>
      </c>
      <c r="AX1402" s="59"/>
      <c r="AY1402" s="46"/>
      <c r="AZ1402" s="46" t="str">
        <f>IF(Table1[[#This Row],[Cur]]&lt;&gt;"",IF(Table1[[#This Row],[Cur]]="USD","",ExchangeRate),"")</f>
        <v/>
      </c>
      <c r="BA1402" s="46" t="str">
        <f>IF(Table1[[#This Row],[Grant]]&lt;&gt;"",VLOOKUP(Table1[[#This Row],[Grant]],Grants!B:D,3),"")</f>
        <v/>
      </c>
      <c r="BB1402" s="46" t="str">
        <f>TRIM(Table1[[#This Row],[Vendor ID]])</f>
        <v/>
      </c>
      <c r="BC1402">
        <f>IF(Table1[[#This Row],[Reference Number]]=Q1401,BC1401,BC1401+1)</f>
        <v>2</v>
      </c>
    </row>
    <row r="1403" spans="1:55" ht="11.25" hidden="1" customHeight="1">
      <c r="A1403" s="1"/>
      <c r="B1403" s="88" t="str">
        <f>IF(Table1[[#This Row],[Posting Date]]&lt;&gt;"",IF(Table1[[#This Row],[Reference Number]]=Q1402,B1402+1,1),"")</f>
        <v/>
      </c>
      <c r="C1403" s="61"/>
      <c r="D1403" s="61"/>
      <c r="E1403" s="218"/>
      <c r="F1403" s="143" t="str">
        <f>IFERROR(IF(VLOOKUP(Table1[[#This Row],[Budget Code Description]],Dimentions!$X$6:$AC$132,2,FALSE)="","",VLOOKUP(Table1[[#This Row],[Budget Code Description]],Dimentions!$X$6:$AC$132,2,FALSE)),"")</f>
        <v/>
      </c>
      <c r="G1403" s="143" t="str">
        <f>IFERROR(VLOOKUP(Table1[[#This Row],[Budget Code Description]],Dimentions!$X$6:$AC$132,3,FALSE),"")</f>
        <v/>
      </c>
      <c r="H1403" s="64" t="str">
        <f>IFERROR(VLOOKUP(Table1[[#This Row],[Account]],Dimentions!$S$6:$V$233,2,FALSE),"")</f>
        <v/>
      </c>
      <c r="I1403" s="62">
        <f>_xlfn.NUMBERVALUE(LEFT(Table1[[#This Row],[Account]],1))</f>
        <v>0</v>
      </c>
      <c r="J1403" s="62" t="str">
        <f>IFERROR(VLOOKUP(Table1[[#This Row],[Budget Code Description]],Table6[#All],7,FALSE),"")</f>
        <v/>
      </c>
      <c r="K1403" s="143" t="str">
        <f>IFERROR(VLOOKUP(Table1[[#This Row],[Budget Code Description]],Table6[#All],8,FALSE),"")</f>
        <v/>
      </c>
      <c r="L1403" s="63"/>
      <c r="M1403" s="65" t="str">
        <f>IFERROR(VLOOKUP(Table1[[#This Row],[Staff ID]],Table2[],2,FALSE),"")</f>
        <v/>
      </c>
      <c r="N1403" s="211" t="str">
        <f>IFERROR(IF(VLOOKUP(Table1[[#This Row],[Budget Code Description]],Dimentions!$X$6:$AC$97,4,FALSE)="","",VLOOKUP(Table1[[#This Row],[Budget Code Description]],Dimentions!$X$6:$AC$97,4,FALSE)),"")</f>
        <v/>
      </c>
      <c r="O1403" s="65" t="str">
        <f>IFERROR(VLOOKUP(Table1[[#This Row],[Vendor ID]],Table549[],2,FALSE),"")</f>
        <v/>
      </c>
      <c r="P1403" s="63"/>
      <c r="Q1403" s="143" t="str">
        <f>IF(Table1[[#This Row],[Posting Date]]&lt;&gt;"",$D$9,"")</f>
        <v/>
      </c>
      <c r="R1403" s="159" t="str">
        <f>IF(Table1[[#This Row],[Posting Date]]&lt;&gt;"",$D$10,"")</f>
        <v/>
      </c>
      <c r="S1403" s="66"/>
      <c r="T1403" s="63"/>
      <c r="U1403" s="67"/>
      <c r="V1403" s="67"/>
      <c r="W1403" s="67" t="str">
        <f t="shared" si="22"/>
        <v/>
      </c>
      <c r="X1403" s="161" t="str">
        <f>IF(E1403="","",(IF(Table1[[#This Row],[Cur]]="USD",Table1[[#This Row],[Cur_Amount Debit]],Table1[[#This Row],[Cur_Amount Debit]]/Table1[[#This Row],[Exchange Rate]])))</f>
        <v/>
      </c>
      <c r="Y1403" s="161" t="str">
        <f>IF(E1403="","",(IF(Table1[[#This Row],[Cur]]="USD",Table1[[#This Row],[Cur_Amount Credit]],Table1[[#This Row],[Cur_Amount Credit]]/ExchangeRate)))</f>
        <v/>
      </c>
      <c r="Z1403" s="203" t="str">
        <f>IF(E1403="","",(Table1[[#This Row],[Debit USD]]-Table1[[#This Row],[Credit USD]]))</f>
        <v/>
      </c>
      <c r="AA1403" s="122"/>
      <c r="AB1403" s="1"/>
      <c r="AC1403" s="15"/>
      <c r="AD1403" s="15" t="str">
        <f>IF(AND(OR(Table1[[#This Row],[Account]]="15030",Table1[[#This Row],[Account]]="15035",Table1[[#This Row],[Account]]="20150"),Table1[[#This Row],[Vendor ID]]=""),1,"")</f>
        <v/>
      </c>
      <c r="AE1403" s="15"/>
      <c r="AF1403" s="15"/>
      <c r="AG1403" s="15"/>
      <c r="AH1403" s="46" t="str">
        <f>IF(Table1[[#This Row],[Posting Date]]&lt;&gt;"","GJ-"&amp;CountryID,"")</f>
        <v/>
      </c>
      <c r="AI1403" s="59" t="str">
        <f>IF(Table1[[#This Row],[Posting Date]]&lt;&gt;"",Table1[[#This Row],[Posting Date]],"")</f>
        <v/>
      </c>
      <c r="AJ1403" s="46"/>
      <c r="AK1403" s="46" t="str">
        <f>IF(Table1[[#This Row],[Description]]&lt;&gt;"",Table1[[#This Row],[Description]],"")</f>
        <v/>
      </c>
      <c r="AL1403" s="46" t="str">
        <f>IF(Table1[[#This Row],[Posting Date]]&lt;&gt;"",Table1[[#This Row],[Reference Number]],"")</f>
        <v/>
      </c>
      <c r="AM1403" s="46" t="str">
        <f>TRIM(Table1[[#This Row],[Line '#]])</f>
        <v/>
      </c>
      <c r="AN1403" s="46" t="str">
        <f>TRIM(Table1[[#This Row],[Account]])</f>
        <v/>
      </c>
      <c r="AO1403" s="46" t="str">
        <f>IF(Table1[[#This Row],[Posting Date]]&lt;&gt;"",$D$5,"")</f>
        <v/>
      </c>
      <c r="AP1403" s="46" t="str">
        <f>TRIM(Table1[[#This Row],[Departments-Prgrams]])</f>
        <v/>
      </c>
      <c r="AQ1403" s="46" t="str">
        <f>TRIM(Table1[[#This Row],[Grant]])</f>
        <v/>
      </c>
      <c r="AR1403" s="46" t="str">
        <f>TRIM(Table1[[#This Row],[Staff ID]])</f>
        <v/>
      </c>
      <c r="AS1403" s="46" t="str">
        <f>IF(TRIM(Table1[[#This Row],[Budget Code]])=0,"",TRIM(Table1[[#This Row],[Budget Code]]))</f>
        <v/>
      </c>
      <c r="AT1403" s="46" t="str">
        <f>IF(Table1[[#This Row],[Line Description]]&lt;&gt;"",Table1[[#This Row],[Line Description]],"")</f>
        <v/>
      </c>
      <c r="AU1403" s="46" t="str">
        <f>IF(Table1[[#This Row],[Cur_Amount Debit]]&gt;0,ROUND(Table1[[#This Row],[Cur_Amount Debit]],2),"")</f>
        <v/>
      </c>
      <c r="AV1403" s="46" t="str">
        <f>IF(Table1[[#This Row],[Cur_Amount Credit]]&gt;0,ROUND(Table1[[#This Row],[Cur_Amount Credit]],2),"")</f>
        <v/>
      </c>
      <c r="AW1403" s="46" t="str">
        <f>LEFT(Table1[[#This Row],[Cur]],3)</f>
        <v/>
      </c>
      <c r="AX1403" s="59"/>
      <c r="AY1403" s="46"/>
      <c r="AZ1403" s="46" t="str">
        <f>IF(Table1[[#This Row],[Cur]]&lt;&gt;"",IF(Table1[[#This Row],[Cur]]="USD","",ExchangeRate),"")</f>
        <v/>
      </c>
      <c r="BA1403" s="46" t="str">
        <f>IF(Table1[[#This Row],[Grant]]&lt;&gt;"",VLOOKUP(Table1[[#This Row],[Grant]],Grants!B:D,3),"")</f>
        <v/>
      </c>
      <c r="BB1403" s="46" t="str">
        <f>TRIM(Table1[[#This Row],[Vendor ID]])</f>
        <v/>
      </c>
      <c r="BC1403">
        <f>IF(Table1[[#This Row],[Reference Number]]=Q1402,BC1402,BC1402+1)</f>
        <v>2</v>
      </c>
    </row>
    <row r="1404" spans="1:55" ht="11.25" hidden="1" customHeight="1">
      <c r="A1404" s="1"/>
      <c r="B1404" s="88" t="str">
        <f>IF(Table1[[#This Row],[Posting Date]]&lt;&gt;"",IF(Table1[[#This Row],[Reference Number]]=Q1403,B1403+1,1),"")</f>
        <v/>
      </c>
      <c r="C1404" s="61"/>
      <c r="D1404" s="61"/>
      <c r="E1404" s="218"/>
      <c r="F1404" s="143" t="str">
        <f>IFERROR(IF(VLOOKUP(Table1[[#This Row],[Budget Code Description]],Dimentions!$X$6:$AC$132,2,FALSE)="","",VLOOKUP(Table1[[#This Row],[Budget Code Description]],Dimentions!$X$6:$AC$132,2,FALSE)),"")</f>
        <v/>
      </c>
      <c r="G1404" s="143" t="str">
        <f>IFERROR(VLOOKUP(Table1[[#This Row],[Budget Code Description]],Dimentions!$X$6:$AC$132,3,FALSE),"")</f>
        <v/>
      </c>
      <c r="H1404" s="64" t="str">
        <f>IFERROR(VLOOKUP(Table1[[#This Row],[Account]],Dimentions!$S$6:$V$233,2,FALSE),"")</f>
        <v/>
      </c>
      <c r="I1404" s="62">
        <f>_xlfn.NUMBERVALUE(LEFT(Table1[[#This Row],[Account]],1))</f>
        <v>0</v>
      </c>
      <c r="J1404" s="62" t="str">
        <f>IFERROR(VLOOKUP(Table1[[#This Row],[Budget Code Description]],Table6[#All],7,FALSE),"")</f>
        <v/>
      </c>
      <c r="K1404" s="143" t="str">
        <f>IFERROR(VLOOKUP(Table1[[#This Row],[Budget Code Description]],Table6[#All],8,FALSE),"")</f>
        <v/>
      </c>
      <c r="L1404" s="63"/>
      <c r="M1404" s="65" t="str">
        <f>IFERROR(VLOOKUP(Table1[[#This Row],[Staff ID]],Table2[],2,FALSE),"")</f>
        <v/>
      </c>
      <c r="N1404" s="211" t="str">
        <f>IFERROR(IF(VLOOKUP(Table1[[#This Row],[Budget Code Description]],Dimentions!$X$6:$AC$97,4,FALSE)="","",VLOOKUP(Table1[[#This Row],[Budget Code Description]],Dimentions!$X$6:$AC$97,4,FALSE)),"")</f>
        <v/>
      </c>
      <c r="O1404" s="65" t="str">
        <f>IFERROR(VLOOKUP(Table1[[#This Row],[Vendor ID]],Table549[],2,FALSE),"")</f>
        <v/>
      </c>
      <c r="P1404" s="63"/>
      <c r="Q1404" s="143" t="str">
        <f>IF(Table1[[#This Row],[Posting Date]]&lt;&gt;"",$D$9,"")</f>
        <v/>
      </c>
      <c r="R1404" s="159" t="str">
        <f>IF(Table1[[#This Row],[Posting Date]]&lt;&gt;"",$D$10,"")</f>
        <v/>
      </c>
      <c r="S1404" s="66"/>
      <c r="T1404" s="63"/>
      <c r="U1404" s="67"/>
      <c r="V1404" s="67"/>
      <c r="W1404" s="67" t="str">
        <f t="shared" si="22"/>
        <v/>
      </c>
      <c r="X1404" s="161" t="str">
        <f>IF(E1404="","",(IF(Table1[[#This Row],[Cur]]="USD",Table1[[#This Row],[Cur_Amount Debit]],Table1[[#This Row],[Cur_Amount Debit]]/Table1[[#This Row],[Exchange Rate]])))</f>
        <v/>
      </c>
      <c r="Y1404" s="161" t="str">
        <f>IF(E1404="","",(IF(Table1[[#This Row],[Cur]]="USD",Table1[[#This Row],[Cur_Amount Credit]],Table1[[#This Row],[Cur_Amount Credit]]/ExchangeRate)))</f>
        <v/>
      </c>
      <c r="Z1404" s="203" t="str">
        <f>IF(E1404="","",(Table1[[#This Row],[Debit USD]]-Table1[[#This Row],[Credit USD]]))</f>
        <v/>
      </c>
      <c r="AA1404" s="122"/>
      <c r="AB1404" s="1"/>
      <c r="AC1404" s="15"/>
      <c r="AD1404" s="15" t="str">
        <f>IF(AND(OR(Table1[[#This Row],[Account]]="15030",Table1[[#This Row],[Account]]="15035",Table1[[#This Row],[Account]]="20150"),Table1[[#This Row],[Vendor ID]]=""),1,"")</f>
        <v/>
      </c>
      <c r="AE1404" s="15"/>
      <c r="AF1404" s="15"/>
      <c r="AG1404" s="15"/>
      <c r="AH1404" s="46" t="str">
        <f>IF(Table1[[#This Row],[Posting Date]]&lt;&gt;"","GJ-"&amp;CountryID,"")</f>
        <v/>
      </c>
      <c r="AI1404" s="59" t="str">
        <f>IF(Table1[[#This Row],[Posting Date]]&lt;&gt;"",Table1[[#This Row],[Posting Date]],"")</f>
        <v/>
      </c>
      <c r="AJ1404" s="46"/>
      <c r="AK1404" s="46" t="str">
        <f>IF(Table1[[#This Row],[Description]]&lt;&gt;"",Table1[[#This Row],[Description]],"")</f>
        <v/>
      </c>
      <c r="AL1404" s="46" t="str">
        <f>IF(Table1[[#This Row],[Posting Date]]&lt;&gt;"",Table1[[#This Row],[Reference Number]],"")</f>
        <v/>
      </c>
      <c r="AM1404" s="46" t="str">
        <f>TRIM(Table1[[#This Row],[Line '#]])</f>
        <v/>
      </c>
      <c r="AN1404" s="46" t="str">
        <f>TRIM(Table1[[#This Row],[Account]])</f>
        <v/>
      </c>
      <c r="AO1404" s="46" t="str">
        <f>IF(Table1[[#This Row],[Posting Date]]&lt;&gt;"",$D$5,"")</f>
        <v/>
      </c>
      <c r="AP1404" s="46" t="str">
        <f>TRIM(Table1[[#This Row],[Departments-Prgrams]])</f>
        <v/>
      </c>
      <c r="AQ1404" s="46" t="str">
        <f>TRIM(Table1[[#This Row],[Grant]])</f>
        <v/>
      </c>
      <c r="AR1404" s="46" t="str">
        <f>TRIM(Table1[[#This Row],[Staff ID]])</f>
        <v/>
      </c>
      <c r="AS1404" s="46" t="str">
        <f>IF(TRIM(Table1[[#This Row],[Budget Code]])=0,"",TRIM(Table1[[#This Row],[Budget Code]]))</f>
        <v/>
      </c>
      <c r="AT1404" s="46" t="str">
        <f>IF(Table1[[#This Row],[Line Description]]&lt;&gt;"",Table1[[#This Row],[Line Description]],"")</f>
        <v/>
      </c>
      <c r="AU1404" s="46" t="str">
        <f>IF(Table1[[#This Row],[Cur_Amount Debit]]&gt;0,ROUND(Table1[[#This Row],[Cur_Amount Debit]],2),"")</f>
        <v/>
      </c>
      <c r="AV1404" s="46" t="str">
        <f>IF(Table1[[#This Row],[Cur_Amount Credit]]&gt;0,ROUND(Table1[[#This Row],[Cur_Amount Credit]],2),"")</f>
        <v/>
      </c>
      <c r="AW1404" s="46" t="str">
        <f>LEFT(Table1[[#This Row],[Cur]],3)</f>
        <v/>
      </c>
      <c r="AX1404" s="59"/>
      <c r="AY1404" s="46"/>
      <c r="AZ1404" s="46" t="str">
        <f>IF(Table1[[#This Row],[Cur]]&lt;&gt;"",IF(Table1[[#This Row],[Cur]]="USD","",ExchangeRate),"")</f>
        <v/>
      </c>
      <c r="BA1404" s="46" t="str">
        <f>IF(Table1[[#This Row],[Grant]]&lt;&gt;"",VLOOKUP(Table1[[#This Row],[Grant]],Grants!B:D,3),"")</f>
        <v/>
      </c>
      <c r="BB1404" s="46" t="str">
        <f>TRIM(Table1[[#This Row],[Vendor ID]])</f>
        <v/>
      </c>
      <c r="BC1404">
        <f>IF(Table1[[#This Row],[Reference Number]]=Q1403,BC1403,BC1403+1)</f>
        <v>2</v>
      </c>
    </row>
    <row r="1405" spans="1:55" ht="11.25" hidden="1" customHeight="1">
      <c r="A1405" s="1"/>
      <c r="B1405" s="88" t="str">
        <f>IF(Table1[[#This Row],[Posting Date]]&lt;&gt;"",IF(Table1[[#This Row],[Reference Number]]=Q1404,B1404+1,1),"")</f>
        <v/>
      </c>
      <c r="C1405" s="61"/>
      <c r="D1405" s="61"/>
      <c r="E1405" s="218"/>
      <c r="F1405" s="143" t="str">
        <f>IFERROR(IF(VLOOKUP(Table1[[#This Row],[Budget Code Description]],Dimentions!$X$6:$AC$132,2,FALSE)="","",VLOOKUP(Table1[[#This Row],[Budget Code Description]],Dimentions!$X$6:$AC$132,2,FALSE)),"")</f>
        <v/>
      </c>
      <c r="G1405" s="143" t="str">
        <f>IFERROR(VLOOKUP(Table1[[#This Row],[Budget Code Description]],Dimentions!$X$6:$AC$132,3,FALSE),"")</f>
        <v/>
      </c>
      <c r="H1405" s="64" t="str">
        <f>IFERROR(VLOOKUP(Table1[[#This Row],[Account]],Dimentions!$S$6:$V$233,2,FALSE),"")</f>
        <v/>
      </c>
      <c r="I1405" s="62">
        <f>_xlfn.NUMBERVALUE(LEFT(Table1[[#This Row],[Account]],1))</f>
        <v>0</v>
      </c>
      <c r="J1405" s="62" t="str">
        <f>IFERROR(VLOOKUP(Table1[[#This Row],[Budget Code Description]],Table6[#All],7,FALSE),"")</f>
        <v/>
      </c>
      <c r="K1405" s="143" t="str">
        <f>IFERROR(VLOOKUP(Table1[[#This Row],[Budget Code Description]],Table6[#All],8,FALSE),"")</f>
        <v/>
      </c>
      <c r="L1405" s="63"/>
      <c r="M1405" s="65" t="str">
        <f>IFERROR(VLOOKUP(Table1[[#This Row],[Staff ID]],Table2[],2,FALSE),"")</f>
        <v/>
      </c>
      <c r="N1405" s="211" t="str">
        <f>IFERROR(IF(VLOOKUP(Table1[[#This Row],[Budget Code Description]],Dimentions!$X$6:$AC$97,4,FALSE)="","",VLOOKUP(Table1[[#This Row],[Budget Code Description]],Dimentions!$X$6:$AC$97,4,FALSE)),"")</f>
        <v/>
      </c>
      <c r="O1405" s="65" t="str">
        <f>IFERROR(VLOOKUP(Table1[[#This Row],[Vendor ID]],Table549[],2,FALSE),"")</f>
        <v/>
      </c>
      <c r="P1405" s="63"/>
      <c r="Q1405" s="143" t="str">
        <f>IF(Table1[[#This Row],[Posting Date]]&lt;&gt;"",$D$9,"")</f>
        <v/>
      </c>
      <c r="R1405" s="159" t="str">
        <f>IF(Table1[[#This Row],[Posting Date]]&lt;&gt;"",$D$10,"")</f>
        <v/>
      </c>
      <c r="S1405" s="66"/>
      <c r="T1405" s="63"/>
      <c r="U1405" s="67"/>
      <c r="V1405" s="67"/>
      <c r="W1405" s="67" t="str">
        <f t="shared" si="22"/>
        <v/>
      </c>
      <c r="X1405" s="161" t="str">
        <f>IF(E1405="","",(IF(Table1[[#This Row],[Cur]]="USD",Table1[[#This Row],[Cur_Amount Debit]],Table1[[#This Row],[Cur_Amount Debit]]/Table1[[#This Row],[Exchange Rate]])))</f>
        <v/>
      </c>
      <c r="Y1405" s="161" t="str">
        <f>IF(E1405="","",(IF(Table1[[#This Row],[Cur]]="USD",Table1[[#This Row],[Cur_Amount Credit]],Table1[[#This Row],[Cur_Amount Credit]]/ExchangeRate)))</f>
        <v/>
      </c>
      <c r="Z1405" s="203" t="str">
        <f>IF(E1405="","",(Table1[[#This Row],[Debit USD]]-Table1[[#This Row],[Credit USD]]))</f>
        <v/>
      </c>
      <c r="AA1405" s="122"/>
      <c r="AB1405" s="1"/>
      <c r="AC1405" s="15"/>
      <c r="AD1405" s="15" t="str">
        <f>IF(AND(OR(Table1[[#This Row],[Account]]="15030",Table1[[#This Row],[Account]]="15035",Table1[[#This Row],[Account]]="20150"),Table1[[#This Row],[Vendor ID]]=""),1,"")</f>
        <v/>
      </c>
      <c r="AE1405" s="15"/>
      <c r="AF1405" s="15"/>
      <c r="AG1405" s="15"/>
      <c r="AH1405" s="46" t="str">
        <f>IF(Table1[[#This Row],[Posting Date]]&lt;&gt;"","GJ-"&amp;CountryID,"")</f>
        <v/>
      </c>
      <c r="AI1405" s="59" t="str">
        <f>IF(Table1[[#This Row],[Posting Date]]&lt;&gt;"",Table1[[#This Row],[Posting Date]],"")</f>
        <v/>
      </c>
      <c r="AJ1405" s="46"/>
      <c r="AK1405" s="46" t="str">
        <f>IF(Table1[[#This Row],[Description]]&lt;&gt;"",Table1[[#This Row],[Description]],"")</f>
        <v/>
      </c>
      <c r="AL1405" s="46" t="str">
        <f>IF(Table1[[#This Row],[Posting Date]]&lt;&gt;"",Table1[[#This Row],[Reference Number]],"")</f>
        <v/>
      </c>
      <c r="AM1405" s="46" t="str">
        <f>TRIM(Table1[[#This Row],[Line '#]])</f>
        <v/>
      </c>
      <c r="AN1405" s="46" t="str">
        <f>TRIM(Table1[[#This Row],[Account]])</f>
        <v/>
      </c>
      <c r="AO1405" s="46" t="str">
        <f>IF(Table1[[#This Row],[Posting Date]]&lt;&gt;"",$D$5,"")</f>
        <v/>
      </c>
      <c r="AP1405" s="46" t="str">
        <f>TRIM(Table1[[#This Row],[Departments-Prgrams]])</f>
        <v/>
      </c>
      <c r="AQ1405" s="46" t="str">
        <f>TRIM(Table1[[#This Row],[Grant]])</f>
        <v/>
      </c>
      <c r="AR1405" s="46" t="str">
        <f>TRIM(Table1[[#This Row],[Staff ID]])</f>
        <v/>
      </c>
      <c r="AS1405" s="46" t="str">
        <f>IF(TRIM(Table1[[#This Row],[Budget Code]])=0,"",TRIM(Table1[[#This Row],[Budget Code]]))</f>
        <v/>
      </c>
      <c r="AT1405" s="46" t="str">
        <f>IF(Table1[[#This Row],[Line Description]]&lt;&gt;"",Table1[[#This Row],[Line Description]],"")</f>
        <v/>
      </c>
      <c r="AU1405" s="46" t="str">
        <f>IF(Table1[[#This Row],[Cur_Amount Debit]]&gt;0,ROUND(Table1[[#This Row],[Cur_Amount Debit]],2),"")</f>
        <v/>
      </c>
      <c r="AV1405" s="46" t="str">
        <f>IF(Table1[[#This Row],[Cur_Amount Credit]]&gt;0,ROUND(Table1[[#This Row],[Cur_Amount Credit]],2),"")</f>
        <v/>
      </c>
      <c r="AW1405" s="46" t="str">
        <f>LEFT(Table1[[#This Row],[Cur]],3)</f>
        <v/>
      </c>
      <c r="AX1405" s="59"/>
      <c r="AY1405" s="46"/>
      <c r="AZ1405" s="46" t="str">
        <f>IF(Table1[[#This Row],[Cur]]&lt;&gt;"",IF(Table1[[#This Row],[Cur]]="USD","",ExchangeRate),"")</f>
        <v/>
      </c>
      <c r="BA1405" s="46" t="str">
        <f>IF(Table1[[#This Row],[Grant]]&lt;&gt;"",VLOOKUP(Table1[[#This Row],[Grant]],Grants!B:D,3),"")</f>
        <v/>
      </c>
      <c r="BB1405" s="46" t="str">
        <f>TRIM(Table1[[#This Row],[Vendor ID]])</f>
        <v/>
      </c>
      <c r="BC1405">
        <f>IF(Table1[[#This Row],[Reference Number]]=Q1404,BC1404,BC1404+1)</f>
        <v>2</v>
      </c>
    </row>
    <row r="1406" spans="1:55" ht="11.25" hidden="1" customHeight="1">
      <c r="A1406" s="1"/>
      <c r="B1406" s="88" t="str">
        <f>IF(Table1[[#This Row],[Posting Date]]&lt;&gt;"",IF(Table1[[#This Row],[Reference Number]]=Q1405,B1405+1,1),"")</f>
        <v/>
      </c>
      <c r="C1406" s="61"/>
      <c r="D1406" s="61"/>
      <c r="E1406" s="218"/>
      <c r="F1406" s="143" t="str">
        <f>IFERROR(IF(VLOOKUP(Table1[[#This Row],[Budget Code Description]],Dimentions!$X$6:$AC$132,2,FALSE)="","",VLOOKUP(Table1[[#This Row],[Budget Code Description]],Dimentions!$X$6:$AC$132,2,FALSE)),"")</f>
        <v/>
      </c>
      <c r="G1406" s="143" t="str">
        <f>IFERROR(VLOOKUP(Table1[[#This Row],[Budget Code Description]],Dimentions!$X$6:$AC$132,3,FALSE),"")</f>
        <v/>
      </c>
      <c r="H1406" s="64" t="str">
        <f>IFERROR(VLOOKUP(Table1[[#This Row],[Account]],Dimentions!$S$6:$V$233,2,FALSE),"")</f>
        <v/>
      </c>
      <c r="I1406" s="62">
        <f>_xlfn.NUMBERVALUE(LEFT(Table1[[#This Row],[Account]],1))</f>
        <v>0</v>
      </c>
      <c r="J1406" s="62" t="str">
        <f>IFERROR(VLOOKUP(Table1[[#This Row],[Budget Code Description]],Table6[#All],7,FALSE),"")</f>
        <v/>
      </c>
      <c r="K1406" s="143" t="str">
        <f>IFERROR(VLOOKUP(Table1[[#This Row],[Budget Code Description]],Table6[#All],8,FALSE),"")</f>
        <v/>
      </c>
      <c r="L1406" s="63"/>
      <c r="M1406" s="65" t="str">
        <f>IFERROR(VLOOKUP(Table1[[#This Row],[Staff ID]],Table2[],2,FALSE),"")</f>
        <v/>
      </c>
      <c r="N1406" s="211" t="str">
        <f>IFERROR(IF(VLOOKUP(Table1[[#This Row],[Budget Code Description]],Dimentions!$X$6:$AC$97,4,FALSE)="","",VLOOKUP(Table1[[#This Row],[Budget Code Description]],Dimentions!$X$6:$AC$97,4,FALSE)),"")</f>
        <v/>
      </c>
      <c r="O1406" s="65" t="str">
        <f>IFERROR(VLOOKUP(Table1[[#This Row],[Vendor ID]],Table549[],2,FALSE),"")</f>
        <v/>
      </c>
      <c r="P1406" s="63"/>
      <c r="Q1406" s="143" t="str">
        <f>IF(Table1[[#This Row],[Posting Date]]&lt;&gt;"",$D$9,"")</f>
        <v/>
      </c>
      <c r="R1406" s="159" t="str">
        <f>IF(Table1[[#This Row],[Posting Date]]&lt;&gt;"",$D$10,"")</f>
        <v/>
      </c>
      <c r="S1406" s="66"/>
      <c r="T1406" s="63"/>
      <c r="U1406" s="67"/>
      <c r="V1406" s="67"/>
      <c r="W1406" s="67" t="str">
        <f t="shared" si="22"/>
        <v/>
      </c>
      <c r="X1406" s="161" t="str">
        <f>IF(E1406="","",(IF(Table1[[#This Row],[Cur]]="USD",Table1[[#This Row],[Cur_Amount Debit]],Table1[[#This Row],[Cur_Amount Debit]]/Table1[[#This Row],[Exchange Rate]])))</f>
        <v/>
      </c>
      <c r="Y1406" s="161" t="str">
        <f>IF(E1406="","",(IF(Table1[[#This Row],[Cur]]="USD",Table1[[#This Row],[Cur_Amount Credit]],Table1[[#This Row],[Cur_Amount Credit]]/ExchangeRate)))</f>
        <v/>
      </c>
      <c r="Z1406" s="203" t="str">
        <f>IF(E1406="","",(Table1[[#This Row],[Debit USD]]-Table1[[#This Row],[Credit USD]]))</f>
        <v/>
      </c>
      <c r="AA1406" s="122"/>
      <c r="AB1406" s="1"/>
      <c r="AC1406" s="15"/>
      <c r="AD1406" s="15" t="str">
        <f>IF(AND(OR(Table1[[#This Row],[Account]]="15030",Table1[[#This Row],[Account]]="15035",Table1[[#This Row],[Account]]="20150"),Table1[[#This Row],[Vendor ID]]=""),1,"")</f>
        <v/>
      </c>
      <c r="AE1406" s="15"/>
      <c r="AF1406" s="15"/>
      <c r="AG1406" s="15"/>
      <c r="AH1406" s="46" t="str">
        <f>IF(Table1[[#This Row],[Posting Date]]&lt;&gt;"","GJ-"&amp;CountryID,"")</f>
        <v/>
      </c>
      <c r="AI1406" s="59" t="str">
        <f>IF(Table1[[#This Row],[Posting Date]]&lt;&gt;"",Table1[[#This Row],[Posting Date]],"")</f>
        <v/>
      </c>
      <c r="AJ1406" s="46"/>
      <c r="AK1406" s="46" t="str">
        <f>IF(Table1[[#This Row],[Description]]&lt;&gt;"",Table1[[#This Row],[Description]],"")</f>
        <v/>
      </c>
      <c r="AL1406" s="46" t="str">
        <f>IF(Table1[[#This Row],[Posting Date]]&lt;&gt;"",Table1[[#This Row],[Reference Number]],"")</f>
        <v/>
      </c>
      <c r="AM1406" s="46" t="str">
        <f>TRIM(Table1[[#This Row],[Line '#]])</f>
        <v/>
      </c>
      <c r="AN1406" s="46" t="str">
        <f>TRIM(Table1[[#This Row],[Account]])</f>
        <v/>
      </c>
      <c r="AO1406" s="46" t="str">
        <f>IF(Table1[[#This Row],[Posting Date]]&lt;&gt;"",$D$5,"")</f>
        <v/>
      </c>
      <c r="AP1406" s="46" t="str">
        <f>TRIM(Table1[[#This Row],[Departments-Prgrams]])</f>
        <v/>
      </c>
      <c r="AQ1406" s="46" t="str">
        <f>TRIM(Table1[[#This Row],[Grant]])</f>
        <v/>
      </c>
      <c r="AR1406" s="46" t="str">
        <f>TRIM(Table1[[#This Row],[Staff ID]])</f>
        <v/>
      </c>
      <c r="AS1406" s="46" t="str">
        <f>IF(TRIM(Table1[[#This Row],[Budget Code]])=0,"",TRIM(Table1[[#This Row],[Budget Code]]))</f>
        <v/>
      </c>
      <c r="AT1406" s="46" t="str">
        <f>IF(Table1[[#This Row],[Line Description]]&lt;&gt;"",Table1[[#This Row],[Line Description]],"")</f>
        <v/>
      </c>
      <c r="AU1406" s="46" t="str">
        <f>IF(Table1[[#This Row],[Cur_Amount Debit]]&gt;0,ROUND(Table1[[#This Row],[Cur_Amount Debit]],2),"")</f>
        <v/>
      </c>
      <c r="AV1406" s="46" t="str">
        <f>IF(Table1[[#This Row],[Cur_Amount Credit]]&gt;0,ROUND(Table1[[#This Row],[Cur_Amount Credit]],2),"")</f>
        <v/>
      </c>
      <c r="AW1406" s="46" t="str">
        <f>LEFT(Table1[[#This Row],[Cur]],3)</f>
        <v/>
      </c>
      <c r="AX1406" s="59"/>
      <c r="AY1406" s="46"/>
      <c r="AZ1406" s="46" t="str">
        <f>IF(Table1[[#This Row],[Cur]]&lt;&gt;"",IF(Table1[[#This Row],[Cur]]="USD","",ExchangeRate),"")</f>
        <v/>
      </c>
      <c r="BA1406" s="46" t="str">
        <f>IF(Table1[[#This Row],[Grant]]&lt;&gt;"",VLOOKUP(Table1[[#This Row],[Grant]],Grants!B:D,3),"")</f>
        <v/>
      </c>
      <c r="BB1406" s="46" t="str">
        <f>TRIM(Table1[[#This Row],[Vendor ID]])</f>
        <v/>
      </c>
      <c r="BC1406">
        <f>IF(Table1[[#This Row],[Reference Number]]=Q1405,BC1405,BC1405+1)</f>
        <v>2</v>
      </c>
    </row>
    <row r="1407" spans="1:55" ht="11.25" hidden="1" customHeight="1">
      <c r="A1407" s="1"/>
      <c r="B1407" s="88" t="str">
        <f>IF(Table1[[#This Row],[Posting Date]]&lt;&gt;"",IF(Table1[[#This Row],[Reference Number]]=Q1406,B1406+1,1),"")</f>
        <v/>
      </c>
      <c r="C1407" s="61"/>
      <c r="D1407" s="61"/>
      <c r="E1407" s="218"/>
      <c r="F1407" s="143" t="str">
        <f>IFERROR(IF(VLOOKUP(Table1[[#This Row],[Budget Code Description]],Dimentions!$X$6:$AC$132,2,FALSE)="","",VLOOKUP(Table1[[#This Row],[Budget Code Description]],Dimentions!$X$6:$AC$132,2,FALSE)),"")</f>
        <v/>
      </c>
      <c r="G1407" s="143" t="str">
        <f>IFERROR(VLOOKUP(Table1[[#This Row],[Budget Code Description]],Dimentions!$X$6:$AC$132,3,FALSE),"")</f>
        <v/>
      </c>
      <c r="H1407" s="64" t="str">
        <f>IFERROR(VLOOKUP(Table1[[#This Row],[Account]],Dimentions!$S$6:$V$233,2,FALSE),"")</f>
        <v/>
      </c>
      <c r="I1407" s="62">
        <f>_xlfn.NUMBERVALUE(LEFT(Table1[[#This Row],[Account]],1))</f>
        <v>0</v>
      </c>
      <c r="J1407" s="62" t="str">
        <f>IFERROR(VLOOKUP(Table1[[#This Row],[Budget Code Description]],Table6[#All],7,FALSE),"")</f>
        <v/>
      </c>
      <c r="K1407" s="143" t="str">
        <f>IFERROR(VLOOKUP(Table1[[#This Row],[Budget Code Description]],Table6[#All],8,FALSE),"")</f>
        <v/>
      </c>
      <c r="L1407" s="63"/>
      <c r="M1407" s="65" t="str">
        <f>IFERROR(VLOOKUP(Table1[[#This Row],[Staff ID]],Table2[],2,FALSE),"")</f>
        <v/>
      </c>
      <c r="N1407" s="211" t="str">
        <f>IFERROR(IF(VLOOKUP(Table1[[#This Row],[Budget Code Description]],Dimentions!$X$6:$AC$97,4,FALSE)="","",VLOOKUP(Table1[[#This Row],[Budget Code Description]],Dimentions!$X$6:$AC$97,4,FALSE)),"")</f>
        <v/>
      </c>
      <c r="O1407" s="65" t="str">
        <f>IFERROR(VLOOKUP(Table1[[#This Row],[Vendor ID]],Table549[],2,FALSE),"")</f>
        <v/>
      </c>
      <c r="P1407" s="63"/>
      <c r="Q1407" s="143" t="str">
        <f>IF(Table1[[#This Row],[Posting Date]]&lt;&gt;"",$D$9,"")</f>
        <v/>
      </c>
      <c r="R1407" s="159" t="str">
        <f>IF(Table1[[#This Row],[Posting Date]]&lt;&gt;"",$D$10,"")</f>
        <v/>
      </c>
      <c r="S1407" s="66"/>
      <c r="T1407" s="63"/>
      <c r="U1407" s="67"/>
      <c r="V1407" s="67"/>
      <c r="W1407" s="67" t="str">
        <f t="shared" si="22"/>
        <v/>
      </c>
      <c r="X1407" s="161" t="str">
        <f>IF(E1407="","",(IF(Table1[[#This Row],[Cur]]="USD",Table1[[#This Row],[Cur_Amount Debit]],Table1[[#This Row],[Cur_Amount Debit]]/Table1[[#This Row],[Exchange Rate]])))</f>
        <v/>
      </c>
      <c r="Y1407" s="161" t="str">
        <f>IF(E1407="","",(IF(Table1[[#This Row],[Cur]]="USD",Table1[[#This Row],[Cur_Amount Credit]],Table1[[#This Row],[Cur_Amount Credit]]/ExchangeRate)))</f>
        <v/>
      </c>
      <c r="Z1407" s="203" t="str">
        <f>IF(E1407="","",(Table1[[#This Row],[Debit USD]]-Table1[[#This Row],[Credit USD]]))</f>
        <v/>
      </c>
      <c r="AA1407" s="122"/>
      <c r="AB1407" s="1"/>
      <c r="AC1407" s="15"/>
      <c r="AD1407" s="15" t="str">
        <f>IF(AND(OR(Table1[[#This Row],[Account]]="15030",Table1[[#This Row],[Account]]="15035",Table1[[#This Row],[Account]]="20150"),Table1[[#This Row],[Vendor ID]]=""),1,"")</f>
        <v/>
      </c>
      <c r="AE1407" s="15"/>
      <c r="AF1407" s="15"/>
      <c r="AG1407" s="15"/>
      <c r="AH1407" s="46" t="str">
        <f>IF(Table1[[#This Row],[Posting Date]]&lt;&gt;"","GJ-"&amp;CountryID,"")</f>
        <v/>
      </c>
      <c r="AI1407" s="59" t="str">
        <f>IF(Table1[[#This Row],[Posting Date]]&lt;&gt;"",Table1[[#This Row],[Posting Date]],"")</f>
        <v/>
      </c>
      <c r="AJ1407" s="46"/>
      <c r="AK1407" s="46" t="str">
        <f>IF(Table1[[#This Row],[Description]]&lt;&gt;"",Table1[[#This Row],[Description]],"")</f>
        <v/>
      </c>
      <c r="AL1407" s="46" t="str">
        <f>IF(Table1[[#This Row],[Posting Date]]&lt;&gt;"",Table1[[#This Row],[Reference Number]],"")</f>
        <v/>
      </c>
      <c r="AM1407" s="46" t="str">
        <f>TRIM(Table1[[#This Row],[Line '#]])</f>
        <v/>
      </c>
      <c r="AN1407" s="46" t="str">
        <f>TRIM(Table1[[#This Row],[Account]])</f>
        <v/>
      </c>
      <c r="AO1407" s="46" t="str">
        <f>IF(Table1[[#This Row],[Posting Date]]&lt;&gt;"",$D$5,"")</f>
        <v/>
      </c>
      <c r="AP1407" s="46" t="str">
        <f>TRIM(Table1[[#This Row],[Departments-Prgrams]])</f>
        <v/>
      </c>
      <c r="AQ1407" s="46" t="str">
        <f>TRIM(Table1[[#This Row],[Grant]])</f>
        <v/>
      </c>
      <c r="AR1407" s="46" t="str">
        <f>TRIM(Table1[[#This Row],[Staff ID]])</f>
        <v/>
      </c>
      <c r="AS1407" s="46" t="str">
        <f>IF(TRIM(Table1[[#This Row],[Budget Code]])=0,"",TRIM(Table1[[#This Row],[Budget Code]]))</f>
        <v/>
      </c>
      <c r="AT1407" s="46" t="str">
        <f>IF(Table1[[#This Row],[Line Description]]&lt;&gt;"",Table1[[#This Row],[Line Description]],"")</f>
        <v/>
      </c>
      <c r="AU1407" s="46" t="str">
        <f>IF(Table1[[#This Row],[Cur_Amount Debit]]&gt;0,ROUND(Table1[[#This Row],[Cur_Amount Debit]],2),"")</f>
        <v/>
      </c>
      <c r="AV1407" s="46" t="str">
        <f>IF(Table1[[#This Row],[Cur_Amount Credit]]&gt;0,ROUND(Table1[[#This Row],[Cur_Amount Credit]],2),"")</f>
        <v/>
      </c>
      <c r="AW1407" s="46" t="str">
        <f>LEFT(Table1[[#This Row],[Cur]],3)</f>
        <v/>
      </c>
      <c r="AX1407" s="59"/>
      <c r="AY1407" s="46"/>
      <c r="AZ1407" s="46" t="str">
        <f>IF(Table1[[#This Row],[Cur]]&lt;&gt;"",IF(Table1[[#This Row],[Cur]]="USD","",ExchangeRate),"")</f>
        <v/>
      </c>
      <c r="BA1407" s="46" t="str">
        <f>IF(Table1[[#This Row],[Grant]]&lt;&gt;"",VLOOKUP(Table1[[#This Row],[Grant]],Grants!B:D,3),"")</f>
        <v/>
      </c>
      <c r="BB1407" s="46" t="str">
        <f>TRIM(Table1[[#This Row],[Vendor ID]])</f>
        <v/>
      </c>
      <c r="BC1407">
        <f>IF(Table1[[#This Row],[Reference Number]]=Q1406,BC1406,BC1406+1)</f>
        <v>2</v>
      </c>
    </row>
    <row r="1408" spans="1:55" ht="11.25" hidden="1" customHeight="1">
      <c r="A1408" s="1"/>
      <c r="B1408" s="88" t="str">
        <f>IF(Table1[[#This Row],[Posting Date]]&lt;&gt;"",IF(Table1[[#This Row],[Reference Number]]=Q1407,B1407+1,1),"")</f>
        <v/>
      </c>
      <c r="C1408" s="61"/>
      <c r="D1408" s="61"/>
      <c r="E1408" s="218"/>
      <c r="F1408" s="143" t="str">
        <f>IFERROR(IF(VLOOKUP(Table1[[#This Row],[Budget Code Description]],Dimentions!$X$6:$AC$132,2,FALSE)="","",VLOOKUP(Table1[[#This Row],[Budget Code Description]],Dimentions!$X$6:$AC$132,2,FALSE)),"")</f>
        <v/>
      </c>
      <c r="G1408" s="143" t="str">
        <f>IFERROR(VLOOKUP(Table1[[#This Row],[Budget Code Description]],Dimentions!$X$6:$AC$132,3,FALSE),"")</f>
        <v/>
      </c>
      <c r="H1408" s="64" t="str">
        <f>IFERROR(VLOOKUP(Table1[[#This Row],[Account]],Dimentions!$S$6:$V$233,2,FALSE),"")</f>
        <v/>
      </c>
      <c r="I1408" s="62">
        <f>_xlfn.NUMBERVALUE(LEFT(Table1[[#This Row],[Account]],1))</f>
        <v>0</v>
      </c>
      <c r="J1408" s="62" t="str">
        <f>IFERROR(VLOOKUP(Table1[[#This Row],[Budget Code Description]],Table6[#All],7,FALSE),"")</f>
        <v/>
      </c>
      <c r="K1408" s="143" t="str">
        <f>IFERROR(VLOOKUP(Table1[[#This Row],[Budget Code Description]],Table6[#All],8,FALSE),"")</f>
        <v/>
      </c>
      <c r="L1408" s="63"/>
      <c r="M1408" s="65" t="str">
        <f>IFERROR(VLOOKUP(Table1[[#This Row],[Staff ID]],Table2[],2,FALSE),"")</f>
        <v/>
      </c>
      <c r="N1408" s="211" t="str">
        <f>IFERROR(IF(VLOOKUP(Table1[[#This Row],[Budget Code Description]],Dimentions!$X$6:$AC$97,4,FALSE)="","",VLOOKUP(Table1[[#This Row],[Budget Code Description]],Dimentions!$X$6:$AC$97,4,FALSE)),"")</f>
        <v/>
      </c>
      <c r="O1408" s="65" t="str">
        <f>IFERROR(VLOOKUP(Table1[[#This Row],[Vendor ID]],Table549[],2,FALSE),"")</f>
        <v/>
      </c>
      <c r="P1408" s="63"/>
      <c r="Q1408" s="143" t="str">
        <f>IF(Table1[[#This Row],[Posting Date]]&lt;&gt;"",$D$9,"")</f>
        <v/>
      </c>
      <c r="R1408" s="159" t="str">
        <f>IF(Table1[[#This Row],[Posting Date]]&lt;&gt;"",$D$10,"")</f>
        <v/>
      </c>
      <c r="S1408" s="66"/>
      <c r="T1408" s="63"/>
      <c r="U1408" s="67"/>
      <c r="V1408" s="67"/>
      <c r="W1408" s="67" t="str">
        <f t="shared" si="22"/>
        <v/>
      </c>
      <c r="X1408" s="161" t="str">
        <f>IF(E1408="","",(IF(Table1[[#This Row],[Cur]]="USD",Table1[[#This Row],[Cur_Amount Debit]],Table1[[#This Row],[Cur_Amount Debit]]/Table1[[#This Row],[Exchange Rate]])))</f>
        <v/>
      </c>
      <c r="Y1408" s="161" t="str">
        <f>IF(E1408="","",(IF(Table1[[#This Row],[Cur]]="USD",Table1[[#This Row],[Cur_Amount Credit]],Table1[[#This Row],[Cur_Amount Credit]]/ExchangeRate)))</f>
        <v/>
      </c>
      <c r="Z1408" s="203" t="str">
        <f>IF(E1408="","",(Table1[[#This Row],[Debit USD]]-Table1[[#This Row],[Credit USD]]))</f>
        <v/>
      </c>
      <c r="AA1408" s="122"/>
      <c r="AB1408" s="1"/>
      <c r="AC1408" s="15"/>
      <c r="AD1408" s="15" t="str">
        <f>IF(AND(OR(Table1[[#This Row],[Account]]="15030",Table1[[#This Row],[Account]]="15035",Table1[[#This Row],[Account]]="20150"),Table1[[#This Row],[Vendor ID]]=""),1,"")</f>
        <v/>
      </c>
      <c r="AE1408" s="15"/>
      <c r="AF1408" s="15"/>
      <c r="AG1408" s="15"/>
      <c r="AH1408" s="46" t="str">
        <f>IF(Table1[[#This Row],[Posting Date]]&lt;&gt;"","GJ-"&amp;CountryID,"")</f>
        <v/>
      </c>
      <c r="AI1408" s="59" t="str">
        <f>IF(Table1[[#This Row],[Posting Date]]&lt;&gt;"",Table1[[#This Row],[Posting Date]],"")</f>
        <v/>
      </c>
      <c r="AJ1408" s="46"/>
      <c r="AK1408" s="46" t="str">
        <f>IF(Table1[[#This Row],[Description]]&lt;&gt;"",Table1[[#This Row],[Description]],"")</f>
        <v/>
      </c>
      <c r="AL1408" s="46" t="str">
        <f>IF(Table1[[#This Row],[Posting Date]]&lt;&gt;"",Table1[[#This Row],[Reference Number]],"")</f>
        <v/>
      </c>
      <c r="AM1408" s="46" t="str">
        <f>TRIM(Table1[[#This Row],[Line '#]])</f>
        <v/>
      </c>
      <c r="AN1408" s="46" t="str">
        <f>TRIM(Table1[[#This Row],[Account]])</f>
        <v/>
      </c>
      <c r="AO1408" s="46" t="str">
        <f>IF(Table1[[#This Row],[Posting Date]]&lt;&gt;"",$D$5,"")</f>
        <v/>
      </c>
      <c r="AP1408" s="46" t="str">
        <f>TRIM(Table1[[#This Row],[Departments-Prgrams]])</f>
        <v/>
      </c>
      <c r="AQ1408" s="46" t="str">
        <f>TRIM(Table1[[#This Row],[Grant]])</f>
        <v/>
      </c>
      <c r="AR1408" s="46" t="str">
        <f>TRIM(Table1[[#This Row],[Staff ID]])</f>
        <v/>
      </c>
      <c r="AS1408" s="46" t="str">
        <f>IF(TRIM(Table1[[#This Row],[Budget Code]])=0,"",TRIM(Table1[[#This Row],[Budget Code]]))</f>
        <v/>
      </c>
      <c r="AT1408" s="46" t="str">
        <f>IF(Table1[[#This Row],[Line Description]]&lt;&gt;"",Table1[[#This Row],[Line Description]],"")</f>
        <v/>
      </c>
      <c r="AU1408" s="46" t="str">
        <f>IF(Table1[[#This Row],[Cur_Amount Debit]]&gt;0,ROUND(Table1[[#This Row],[Cur_Amount Debit]],2),"")</f>
        <v/>
      </c>
      <c r="AV1408" s="46" t="str">
        <f>IF(Table1[[#This Row],[Cur_Amount Credit]]&gt;0,ROUND(Table1[[#This Row],[Cur_Amount Credit]],2),"")</f>
        <v/>
      </c>
      <c r="AW1408" s="46" t="str">
        <f>LEFT(Table1[[#This Row],[Cur]],3)</f>
        <v/>
      </c>
      <c r="AX1408" s="59"/>
      <c r="AY1408" s="46"/>
      <c r="AZ1408" s="46" t="str">
        <f>IF(Table1[[#This Row],[Cur]]&lt;&gt;"",IF(Table1[[#This Row],[Cur]]="USD","",ExchangeRate),"")</f>
        <v/>
      </c>
      <c r="BA1408" s="46" t="str">
        <f>IF(Table1[[#This Row],[Grant]]&lt;&gt;"",VLOOKUP(Table1[[#This Row],[Grant]],Grants!B:D,3),"")</f>
        <v/>
      </c>
      <c r="BB1408" s="46" t="str">
        <f>TRIM(Table1[[#This Row],[Vendor ID]])</f>
        <v/>
      </c>
      <c r="BC1408">
        <f>IF(Table1[[#This Row],[Reference Number]]=Q1407,BC1407,BC1407+1)</f>
        <v>2</v>
      </c>
    </row>
    <row r="1409" spans="1:55" ht="11.25" hidden="1" customHeight="1">
      <c r="A1409" s="1"/>
      <c r="B1409" s="88" t="str">
        <f>IF(Table1[[#This Row],[Posting Date]]&lt;&gt;"",IF(Table1[[#This Row],[Reference Number]]=Q1408,B1408+1,1),"")</f>
        <v/>
      </c>
      <c r="C1409" s="61"/>
      <c r="D1409" s="61"/>
      <c r="E1409" s="218"/>
      <c r="F1409" s="143" t="str">
        <f>IFERROR(IF(VLOOKUP(Table1[[#This Row],[Budget Code Description]],Dimentions!$X$6:$AC$132,2,FALSE)="","",VLOOKUP(Table1[[#This Row],[Budget Code Description]],Dimentions!$X$6:$AC$132,2,FALSE)),"")</f>
        <v/>
      </c>
      <c r="G1409" s="143" t="str">
        <f>IFERROR(VLOOKUP(Table1[[#This Row],[Budget Code Description]],Dimentions!$X$6:$AC$132,3,FALSE),"")</f>
        <v/>
      </c>
      <c r="H1409" s="64" t="str">
        <f>IFERROR(VLOOKUP(Table1[[#This Row],[Account]],Dimentions!$S$6:$V$233,2,FALSE),"")</f>
        <v/>
      </c>
      <c r="I1409" s="62">
        <f>_xlfn.NUMBERVALUE(LEFT(Table1[[#This Row],[Account]],1))</f>
        <v>0</v>
      </c>
      <c r="J1409" s="62" t="str">
        <f>IFERROR(VLOOKUP(Table1[[#This Row],[Budget Code Description]],Table6[#All],7,FALSE),"")</f>
        <v/>
      </c>
      <c r="K1409" s="143" t="str">
        <f>IFERROR(VLOOKUP(Table1[[#This Row],[Budget Code Description]],Table6[#All],8,FALSE),"")</f>
        <v/>
      </c>
      <c r="L1409" s="63"/>
      <c r="M1409" s="65" t="str">
        <f>IFERROR(VLOOKUP(Table1[[#This Row],[Staff ID]],Table2[],2,FALSE),"")</f>
        <v/>
      </c>
      <c r="N1409" s="211" t="str">
        <f>IFERROR(IF(VLOOKUP(Table1[[#This Row],[Budget Code Description]],Dimentions!$X$6:$AC$97,4,FALSE)="","",VLOOKUP(Table1[[#This Row],[Budget Code Description]],Dimentions!$X$6:$AC$97,4,FALSE)),"")</f>
        <v/>
      </c>
      <c r="O1409" s="65" t="str">
        <f>IFERROR(VLOOKUP(Table1[[#This Row],[Vendor ID]],Table549[],2,FALSE),"")</f>
        <v/>
      </c>
      <c r="P1409" s="63"/>
      <c r="Q1409" s="143" t="str">
        <f>IF(Table1[[#This Row],[Posting Date]]&lt;&gt;"",$D$9,"")</f>
        <v/>
      </c>
      <c r="R1409" s="159" t="str">
        <f>IF(Table1[[#This Row],[Posting Date]]&lt;&gt;"",$D$10,"")</f>
        <v/>
      </c>
      <c r="S1409" s="66"/>
      <c r="T1409" s="63"/>
      <c r="U1409" s="67"/>
      <c r="V1409" s="67"/>
      <c r="W1409" s="67" t="str">
        <f t="shared" si="22"/>
        <v/>
      </c>
      <c r="X1409" s="161" t="str">
        <f>IF(E1409="","",(IF(Table1[[#This Row],[Cur]]="USD",Table1[[#This Row],[Cur_Amount Debit]],Table1[[#This Row],[Cur_Amount Debit]]/Table1[[#This Row],[Exchange Rate]])))</f>
        <v/>
      </c>
      <c r="Y1409" s="161" t="str">
        <f>IF(E1409="","",(IF(Table1[[#This Row],[Cur]]="USD",Table1[[#This Row],[Cur_Amount Credit]],Table1[[#This Row],[Cur_Amount Credit]]/ExchangeRate)))</f>
        <v/>
      </c>
      <c r="Z1409" s="203" t="str">
        <f>IF(E1409="","",(Table1[[#This Row],[Debit USD]]-Table1[[#This Row],[Credit USD]]))</f>
        <v/>
      </c>
      <c r="AA1409" s="122"/>
      <c r="AB1409" s="1"/>
      <c r="AC1409" s="15"/>
      <c r="AD1409" s="15" t="str">
        <f>IF(AND(OR(Table1[[#This Row],[Account]]="15030",Table1[[#This Row],[Account]]="15035",Table1[[#This Row],[Account]]="20150"),Table1[[#This Row],[Vendor ID]]=""),1,"")</f>
        <v/>
      </c>
      <c r="AE1409" s="15"/>
      <c r="AF1409" s="15"/>
      <c r="AG1409" s="15"/>
      <c r="AH1409" s="46" t="str">
        <f>IF(Table1[[#This Row],[Posting Date]]&lt;&gt;"","GJ-"&amp;CountryID,"")</f>
        <v/>
      </c>
      <c r="AI1409" s="59" t="str">
        <f>IF(Table1[[#This Row],[Posting Date]]&lt;&gt;"",Table1[[#This Row],[Posting Date]],"")</f>
        <v/>
      </c>
      <c r="AJ1409" s="46"/>
      <c r="AK1409" s="46" t="str">
        <f>IF(Table1[[#This Row],[Description]]&lt;&gt;"",Table1[[#This Row],[Description]],"")</f>
        <v/>
      </c>
      <c r="AL1409" s="46" t="str">
        <f>IF(Table1[[#This Row],[Posting Date]]&lt;&gt;"",Table1[[#This Row],[Reference Number]],"")</f>
        <v/>
      </c>
      <c r="AM1409" s="46" t="str">
        <f>TRIM(Table1[[#This Row],[Line '#]])</f>
        <v/>
      </c>
      <c r="AN1409" s="46" t="str">
        <f>TRIM(Table1[[#This Row],[Account]])</f>
        <v/>
      </c>
      <c r="AO1409" s="46" t="str">
        <f>IF(Table1[[#This Row],[Posting Date]]&lt;&gt;"",$D$5,"")</f>
        <v/>
      </c>
      <c r="AP1409" s="46" t="str">
        <f>TRIM(Table1[[#This Row],[Departments-Prgrams]])</f>
        <v/>
      </c>
      <c r="AQ1409" s="46" t="str">
        <f>TRIM(Table1[[#This Row],[Grant]])</f>
        <v/>
      </c>
      <c r="AR1409" s="46" t="str">
        <f>TRIM(Table1[[#This Row],[Staff ID]])</f>
        <v/>
      </c>
      <c r="AS1409" s="46" t="str">
        <f>IF(TRIM(Table1[[#This Row],[Budget Code]])=0,"",TRIM(Table1[[#This Row],[Budget Code]]))</f>
        <v/>
      </c>
      <c r="AT1409" s="46" t="str">
        <f>IF(Table1[[#This Row],[Line Description]]&lt;&gt;"",Table1[[#This Row],[Line Description]],"")</f>
        <v/>
      </c>
      <c r="AU1409" s="46" t="str">
        <f>IF(Table1[[#This Row],[Cur_Amount Debit]]&gt;0,ROUND(Table1[[#This Row],[Cur_Amount Debit]],2),"")</f>
        <v/>
      </c>
      <c r="AV1409" s="46" t="str">
        <f>IF(Table1[[#This Row],[Cur_Amount Credit]]&gt;0,ROUND(Table1[[#This Row],[Cur_Amount Credit]],2),"")</f>
        <v/>
      </c>
      <c r="AW1409" s="46" t="str">
        <f>LEFT(Table1[[#This Row],[Cur]],3)</f>
        <v/>
      </c>
      <c r="AX1409" s="59"/>
      <c r="AY1409" s="46"/>
      <c r="AZ1409" s="46" t="str">
        <f>IF(Table1[[#This Row],[Cur]]&lt;&gt;"",IF(Table1[[#This Row],[Cur]]="USD","",ExchangeRate),"")</f>
        <v/>
      </c>
      <c r="BA1409" s="46" t="str">
        <f>IF(Table1[[#This Row],[Grant]]&lt;&gt;"",VLOOKUP(Table1[[#This Row],[Grant]],Grants!B:D,3),"")</f>
        <v/>
      </c>
      <c r="BB1409" s="46" t="str">
        <f>TRIM(Table1[[#This Row],[Vendor ID]])</f>
        <v/>
      </c>
      <c r="BC1409">
        <f>IF(Table1[[#This Row],[Reference Number]]=Q1408,BC1408,BC1408+1)</f>
        <v>2</v>
      </c>
    </row>
    <row r="1410" spans="1:55" ht="11.25" hidden="1" customHeight="1">
      <c r="A1410" s="1"/>
      <c r="B1410" s="88" t="str">
        <f>IF(Table1[[#This Row],[Posting Date]]&lt;&gt;"",IF(Table1[[#This Row],[Reference Number]]=Q1409,B1409+1,1),"")</f>
        <v/>
      </c>
      <c r="C1410" s="61"/>
      <c r="D1410" s="61"/>
      <c r="E1410" s="218"/>
      <c r="F1410" s="143" t="str">
        <f>IFERROR(IF(VLOOKUP(Table1[[#This Row],[Budget Code Description]],Dimentions!$X$6:$AC$132,2,FALSE)="","",VLOOKUP(Table1[[#This Row],[Budget Code Description]],Dimentions!$X$6:$AC$132,2,FALSE)),"")</f>
        <v/>
      </c>
      <c r="G1410" s="143" t="str">
        <f>IFERROR(VLOOKUP(Table1[[#This Row],[Budget Code Description]],Dimentions!$X$6:$AC$132,3,FALSE),"")</f>
        <v/>
      </c>
      <c r="H1410" s="64" t="str">
        <f>IFERROR(VLOOKUP(Table1[[#This Row],[Account]],Dimentions!$S$6:$V$233,2,FALSE),"")</f>
        <v/>
      </c>
      <c r="I1410" s="62">
        <f>_xlfn.NUMBERVALUE(LEFT(Table1[[#This Row],[Account]],1))</f>
        <v>0</v>
      </c>
      <c r="J1410" s="62" t="str">
        <f>IFERROR(VLOOKUP(Table1[[#This Row],[Budget Code Description]],Table6[#All],7,FALSE),"")</f>
        <v/>
      </c>
      <c r="K1410" s="143" t="str">
        <f>IFERROR(VLOOKUP(Table1[[#This Row],[Budget Code Description]],Table6[#All],8,FALSE),"")</f>
        <v/>
      </c>
      <c r="L1410" s="63"/>
      <c r="M1410" s="65" t="str">
        <f>IFERROR(VLOOKUP(Table1[[#This Row],[Staff ID]],Table2[],2,FALSE),"")</f>
        <v/>
      </c>
      <c r="N1410" s="211" t="str">
        <f>IFERROR(IF(VLOOKUP(Table1[[#This Row],[Budget Code Description]],Dimentions!$X$6:$AC$97,4,FALSE)="","",VLOOKUP(Table1[[#This Row],[Budget Code Description]],Dimentions!$X$6:$AC$97,4,FALSE)),"")</f>
        <v/>
      </c>
      <c r="O1410" s="65" t="str">
        <f>IFERROR(VLOOKUP(Table1[[#This Row],[Vendor ID]],Table549[],2,FALSE),"")</f>
        <v/>
      </c>
      <c r="P1410" s="63"/>
      <c r="Q1410" s="143" t="str">
        <f>IF(Table1[[#This Row],[Posting Date]]&lt;&gt;"",$D$9,"")</f>
        <v/>
      </c>
      <c r="R1410" s="159" t="str">
        <f>IF(Table1[[#This Row],[Posting Date]]&lt;&gt;"",$D$10,"")</f>
        <v/>
      </c>
      <c r="S1410" s="66"/>
      <c r="T1410" s="63"/>
      <c r="U1410" s="67"/>
      <c r="V1410" s="67"/>
      <c r="W1410" s="67" t="str">
        <f t="shared" si="22"/>
        <v/>
      </c>
      <c r="X1410" s="161" t="str">
        <f>IF(E1410="","",(IF(Table1[[#This Row],[Cur]]="USD",Table1[[#This Row],[Cur_Amount Debit]],Table1[[#This Row],[Cur_Amount Debit]]/Table1[[#This Row],[Exchange Rate]])))</f>
        <v/>
      </c>
      <c r="Y1410" s="161" t="str">
        <f>IF(E1410="","",(IF(Table1[[#This Row],[Cur]]="USD",Table1[[#This Row],[Cur_Amount Credit]],Table1[[#This Row],[Cur_Amount Credit]]/ExchangeRate)))</f>
        <v/>
      </c>
      <c r="Z1410" s="203" t="str">
        <f>IF(E1410="","",(Table1[[#This Row],[Debit USD]]-Table1[[#This Row],[Credit USD]]))</f>
        <v/>
      </c>
      <c r="AA1410" s="122"/>
      <c r="AB1410" s="1"/>
      <c r="AC1410" s="15"/>
      <c r="AD1410" s="15" t="str">
        <f>IF(AND(OR(Table1[[#This Row],[Account]]="15030",Table1[[#This Row],[Account]]="15035",Table1[[#This Row],[Account]]="20150"),Table1[[#This Row],[Vendor ID]]=""),1,"")</f>
        <v/>
      </c>
      <c r="AE1410" s="15"/>
      <c r="AF1410" s="15"/>
      <c r="AG1410" s="15"/>
      <c r="AH1410" s="46" t="str">
        <f>IF(Table1[[#This Row],[Posting Date]]&lt;&gt;"","GJ-"&amp;CountryID,"")</f>
        <v/>
      </c>
      <c r="AI1410" s="59" t="str">
        <f>IF(Table1[[#This Row],[Posting Date]]&lt;&gt;"",Table1[[#This Row],[Posting Date]],"")</f>
        <v/>
      </c>
      <c r="AJ1410" s="46"/>
      <c r="AK1410" s="46" t="str">
        <f>IF(Table1[[#This Row],[Description]]&lt;&gt;"",Table1[[#This Row],[Description]],"")</f>
        <v/>
      </c>
      <c r="AL1410" s="46" t="str">
        <f>IF(Table1[[#This Row],[Posting Date]]&lt;&gt;"",Table1[[#This Row],[Reference Number]],"")</f>
        <v/>
      </c>
      <c r="AM1410" s="46" t="str">
        <f>TRIM(Table1[[#This Row],[Line '#]])</f>
        <v/>
      </c>
      <c r="AN1410" s="46" t="str">
        <f>TRIM(Table1[[#This Row],[Account]])</f>
        <v/>
      </c>
      <c r="AO1410" s="46" t="str">
        <f>IF(Table1[[#This Row],[Posting Date]]&lt;&gt;"",$D$5,"")</f>
        <v/>
      </c>
      <c r="AP1410" s="46" t="str">
        <f>TRIM(Table1[[#This Row],[Departments-Prgrams]])</f>
        <v/>
      </c>
      <c r="AQ1410" s="46" t="str">
        <f>TRIM(Table1[[#This Row],[Grant]])</f>
        <v/>
      </c>
      <c r="AR1410" s="46" t="str">
        <f>TRIM(Table1[[#This Row],[Staff ID]])</f>
        <v/>
      </c>
      <c r="AS1410" s="46" t="str">
        <f>IF(TRIM(Table1[[#This Row],[Budget Code]])=0,"",TRIM(Table1[[#This Row],[Budget Code]]))</f>
        <v/>
      </c>
      <c r="AT1410" s="46" t="str">
        <f>IF(Table1[[#This Row],[Line Description]]&lt;&gt;"",Table1[[#This Row],[Line Description]],"")</f>
        <v/>
      </c>
      <c r="AU1410" s="46" t="str">
        <f>IF(Table1[[#This Row],[Cur_Amount Debit]]&gt;0,ROUND(Table1[[#This Row],[Cur_Amount Debit]],2),"")</f>
        <v/>
      </c>
      <c r="AV1410" s="46" t="str">
        <f>IF(Table1[[#This Row],[Cur_Amount Credit]]&gt;0,ROUND(Table1[[#This Row],[Cur_Amount Credit]],2),"")</f>
        <v/>
      </c>
      <c r="AW1410" s="46" t="str">
        <f>LEFT(Table1[[#This Row],[Cur]],3)</f>
        <v/>
      </c>
      <c r="AX1410" s="59"/>
      <c r="AY1410" s="46"/>
      <c r="AZ1410" s="46" t="str">
        <f>IF(Table1[[#This Row],[Cur]]&lt;&gt;"",IF(Table1[[#This Row],[Cur]]="USD","",ExchangeRate),"")</f>
        <v/>
      </c>
      <c r="BA1410" s="46" t="str">
        <f>IF(Table1[[#This Row],[Grant]]&lt;&gt;"",VLOOKUP(Table1[[#This Row],[Grant]],Grants!B:D,3),"")</f>
        <v/>
      </c>
      <c r="BB1410" s="46" t="str">
        <f>TRIM(Table1[[#This Row],[Vendor ID]])</f>
        <v/>
      </c>
      <c r="BC1410">
        <f>IF(Table1[[#This Row],[Reference Number]]=Q1409,BC1409,BC1409+1)</f>
        <v>2</v>
      </c>
    </row>
    <row r="1411" spans="1:55" ht="11.25" hidden="1" customHeight="1">
      <c r="A1411" s="1"/>
      <c r="B1411" s="88" t="str">
        <f>IF(Table1[[#This Row],[Posting Date]]&lt;&gt;"",IF(Table1[[#This Row],[Reference Number]]=Q1410,B1410+1,1),"")</f>
        <v/>
      </c>
      <c r="C1411" s="61"/>
      <c r="D1411" s="61"/>
      <c r="E1411" s="218"/>
      <c r="F1411" s="143" t="str">
        <f>IFERROR(IF(VLOOKUP(Table1[[#This Row],[Budget Code Description]],Dimentions!$X$6:$AC$132,2,FALSE)="","",VLOOKUP(Table1[[#This Row],[Budget Code Description]],Dimentions!$X$6:$AC$132,2,FALSE)),"")</f>
        <v/>
      </c>
      <c r="G1411" s="143" t="str">
        <f>IFERROR(VLOOKUP(Table1[[#This Row],[Budget Code Description]],Dimentions!$X$6:$AC$132,3,FALSE),"")</f>
        <v/>
      </c>
      <c r="H1411" s="64" t="str">
        <f>IFERROR(VLOOKUP(Table1[[#This Row],[Account]],Dimentions!$S$6:$V$233,2,FALSE),"")</f>
        <v/>
      </c>
      <c r="I1411" s="62">
        <f>_xlfn.NUMBERVALUE(LEFT(Table1[[#This Row],[Account]],1))</f>
        <v>0</v>
      </c>
      <c r="J1411" s="62" t="str">
        <f>IFERROR(VLOOKUP(Table1[[#This Row],[Budget Code Description]],Table6[#All],7,FALSE),"")</f>
        <v/>
      </c>
      <c r="K1411" s="143" t="str">
        <f>IFERROR(VLOOKUP(Table1[[#This Row],[Budget Code Description]],Table6[#All],8,FALSE),"")</f>
        <v/>
      </c>
      <c r="L1411" s="63"/>
      <c r="M1411" s="65" t="str">
        <f>IFERROR(VLOOKUP(Table1[[#This Row],[Staff ID]],Table2[],2,FALSE),"")</f>
        <v/>
      </c>
      <c r="N1411" s="211" t="str">
        <f>IFERROR(IF(VLOOKUP(Table1[[#This Row],[Budget Code Description]],Dimentions!$X$6:$AC$97,4,FALSE)="","",VLOOKUP(Table1[[#This Row],[Budget Code Description]],Dimentions!$X$6:$AC$97,4,FALSE)),"")</f>
        <v/>
      </c>
      <c r="O1411" s="65" t="str">
        <f>IFERROR(VLOOKUP(Table1[[#This Row],[Vendor ID]],Table549[],2,FALSE),"")</f>
        <v/>
      </c>
      <c r="P1411" s="63"/>
      <c r="Q1411" s="143" t="str">
        <f>IF(Table1[[#This Row],[Posting Date]]&lt;&gt;"",$D$9,"")</f>
        <v/>
      </c>
      <c r="R1411" s="159" t="str">
        <f>IF(Table1[[#This Row],[Posting Date]]&lt;&gt;"",$D$10,"")</f>
        <v/>
      </c>
      <c r="S1411" s="66"/>
      <c r="T1411" s="63"/>
      <c r="U1411" s="67"/>
      <c r="V1411" s="67"/>
      <c r="W1411" s="67" t="str">
        <f t="shared" si="22"/>
        <v/>
      </c>
      <c r="X1411" s="161" t="str">
        <f>IF(E1411="","",(IF(Table1[[#This Row],[Cur]]="USD",Table1[[#This Row],[Cur_Amount Debit]],Table1[[#This Row],[Cur_Amount Debit]]/Table1[[#This Row],[Exchange Rate]])))</f>
        <v/>
      </c>
      <c r="Y1411" s="161" t="str">
        <f>IF(E1411="","",(IF(Table1[[#This Row],[Cur]]="USD",Table1[[#This Row],[Cur_Amount Credit]],Table1[[#This Row],[Cur_Amount Credit]]/ExchangeRate)))</f>
        <v/>
      </c>
      <c r="Z1411" s="203" t="str">
        <f>IF(E1411="","",(Table1[[#This Row],[Debit USD]]-Table1[[#This Row],[Credit USD]]))</f>
        <v/>
      </c>
      <c r="AA1411" s="122"/>
      <c r="AB1411" s="1"/>
      <c r="AC1411" s="15"/>
      <c r="AD1411" s="15" t="str">
        <f>IF(AND(OR(Table1[[#This Row],[Account]]="15030",Table1[[#This Row],[Account]]="15035",Table1[[#This Row],[Account]]="20150"),Table1[[#This Row],[Vendor ID]]=""),1,"")</f>
        <v/>
      </c>
      <c r="AE1411" s="15"/>
      <c r="AF1411" s="15"/>
      <c r="AG1411" s="15"/>
      <c r="AH1411" s="46" t="str">
        <f>IF(Table1[[#This Row],[Posting Date]]&lt;&gt;"","GJ-"&amp;CountryID,"")</f>
        <v/>
      </c>
      <c r="AI1411" s="59" t="str">
        <f>IF(Table1[[#This Row],[Posting Date]]&lt;&gt;"",Table1[[#This Row],[Posting Date]],"")</f>
        <v/>
      </c>
      <c r="AJ1411" s="46"/>
      <c r="AK1411" s="46" t="str">
        <f>IF(Table1[[#This Row],[Description]]&lt;&gt;"",Table1[[#This Row],[Description]],"")</f>
        <v/>
      </c>
      <c r="AL1411" s="46" t="str">
        <f>IF(Table1[[#This Row],[Posting Date]]&lt;&gt;"",Table1[[#This Row],[Reference Number]],"")</f>
        <v/>
      </c>
      <c r="AM1411" s="46" t="str">
        <f>TRIM(Table1[[#This Row],[Line '#]])</f>
        <v/>
      </c>
      <c r="AN1411" s="46" t="str">
        <f>TRIM(Table1[[#This Row],[Account]])</f>
        <v/>
      </c>
      <c r="AO1411" s="46" t="str">
        <f>IF(Table1[[#This Row],[Posting Date]]&lt;&gt;"",$D$5,"")</f>
        <v/>
      </c>
      <c r="AP1411" s="46" t="str">
        <f>TRIM(Table1[[#This Row],[Departments-Prgrams]])</f>
        <v/>
      </c>
      <c r="AQ1411" s="46" t="str">
        <f>TRIM(Table1[[#This Row],[Grant]])</f>
        <v/>
      </c>
      <c r="AR1411" s="46" t="str">
        <f>TRIM(Table1[[#This Row],[Staff ID]])</f>
        <v/>
      </c>
      <c r="AS1411" s="46" t="str">
        <f>IF(TRIM(Table1[[#This Row],[Budget Code]])=0,"",TRIM(Table1[[#This Row],[Budget Code]]))</f>
        <v/>
      </c>
      <c r="AT1411" s="46" t="str">
        <f>IF(Table1[[#This Row],[Line Description]]&lt;&gt;"",Table1[[#This Row],[Line Description]],"")</f>
        <v/>
      </c>
      <c r="AU1411" s="46" t="str">
        <f>IF(Table1[[#This Row],[Cur_Amount Debit]]&gt;0,ROUND(Table1[[#This Row],[Cur_Amount Debit]],2),"")</f>
        <v/>
      </c>
      <c r="AV1411" s="46" t="str">
        <f>IF(Table1[[#This Row],[Cur_Amount Credit]]&gt;0,ROUND(Table1[[#This Row],[Cur_Amount Credit]],2),"")</f>
        <v/>
      </c>
      <c r="AW1411" s="46" t="str">
        <f>LEFT(Table1[[#This Row],[Cur]],3)</f>
        <v/>
      </c>
      <c r="AX1411" s="59"/>
      <c r="AY1411" s="46"/>
      <c r="AZ1411" s="46" t="str">
        <f>IF(Table1[[#This Row],[Cur]]&lt;&gt;"",IF(Table1[[#This Row],[Cur]]="USD","",ExchangeRate),"")</f>
        <v/>
      </c>
      <c r="BA1411" s="46" t="str">
        <f>IF(Table1[[#This Row],[Grant]]&lt;&gt;"",VLOOKUP(Table1[[#This Row],[Grant]],Grants!B:D,3),"")</f>
        <v/>
      </c>
      <c r="BB1411" s="46" t="str">
        <f>TRIM(Table1[[#This Row],[Vendor ID]])</f>
        <v/>
      </c>
      <c r="BC1411">
        <f>IF(Table1[[#This Row],[Reference Number]]=Q1410,BC1410,BC1410+1)</f>
        <v>2</v>
      </c>
    </row>
    <row r="1412" spans="1:55" ht="11.25" hidden="1" customHeight="1">
      <c r="A1412" s="1"/>
      <c r="B1412" s="88" t="str">
        <f>IF(Table1[[#This Row],[Posting Date]]&lt;&gt;"",IF(Table1[[#This Row],[Reference Number]]=Q1411,B1411+1,1),"")</f>
        <v/>
      </c>
      <c r="C1412" s="61"/>
      <c r="D1412" s="61"/>
      <c r="E1412" s="218"/>
      <c r="F1412" s="143" t="str">
        <f>IFERROR(IF(VLOOKUP(Table1[[#This Row],[Budget Code Description]],Dimentions!$X$6:$AC$132,2,FALSE)="","",VLOOKUP(Table1[[#This Row],[Budget Code Description]],Dimentions!$X$6:$AC$132,2,FALSE)),"")</f>
        <v/>
      </c>
      <c r="G1412" s="143" t="str">
        <f>IFERROR(VLOOKUP(Table1[[#This Row],[Budget Code Description]],Dimentions!$X$6:$AC$132,3,FALSE),"")</f>
        <v/>
      </c>
      <c r="H1412" s="64" t="str">
        <f>IFERROR(VLOOKUP(Table1[[#This Row],[Account]],Dimentions!$S$6:$V$233,2,FALSE),"")</f>
        <v/>
      </c>
      <c r="I1412" s="62">
        <f>_xlfn.NUMBERVALUE(LEFT(Table1[[#This Row],[Account]],1))</f>
        <v>0</v>
      </c>
      <c r="J1412" s="62" t="str">
        <f>IFERROR(VLOOKUP(Table1[[#This Row],[Budget Code Description]],Table6[#All],7,FALSE),"")</f>
        <v/>
      </c>
      <c r="K1412" s="143" t="str">
        <f>IFERROR(VLOOKUP(Table1[[#This Row],[Budget Code Description]],Table6[#All],8,FALSE),"")</f>
        <v/>
      </c>
      <c r="L1412" s="63"/>
      <c r="M1412" s="65" t="str">
        <f>IFERROR(VLOOKUP(Table1[[#This Row],[Staff ID]],Table2[],2,FALSE),"")</f>
        <v/>
      </c>
      <c r="N1412" s="211" t="str">
        <f>IFERROR(IF(VLOOKUP(Table1[[#This Row],[Budget Code Description]],Dimentions!$X$6:$AC$97,4,FALSE)="","",VLOOKUP(Table1[[#This Row],[Budget Code Description]],Dimentions!$X$6:$AC$97,4,FALSE)),"")</f>
        <v/>
      </c>
      <c r="O1412" s="65" t="str">
        <f>IFERROR(VLOOKUP(Table1[[#This Row],[Vendor ID]],Table549[],2,FALSE),"")</f>
        <v/>
      </c>
      <c r="P1412" s="63"/>
      <c r="Q1412" s="143" t="str">
        <f>IF(Table1[[#This Row],[Posting Date]]&lt;&gt;"",$D$9,"")</f>
        <v/>
      </c>
      <c r="R1412" s="159" t="str">
        <f>IF(Table1[[#This Row],[Posting Date]]&lt;&gt;"",$D$10,"")</f>
        <v/>
      </c>
      <c r="S1412" s="66"/>
      <c r="T1412" s="63"/>
      <c r="U1412" s="67"/>
      <c r="V1412" s="67"/>
      <c r="W1412" s="67" t="str">
        <f t="shared" si="22"/>
        <v/>
      </c>
      <c r="X1412" s="161" t="str">
        <f>IF(E1412="","",(IF(Table1[[#This Row],[Cur]]="USD",Table1[[#This Row],[Cur_Amount Debit]],Table1[[#This Row],[Cur_Amount Debit]]/Table1[[#This Row],[Exchange Rate]])))</f>
        <v/>
      </c>
      <c r="Y1412" s="161" t="str">
        <f>IF(E1412="","",(IF(Table1[[#This Row],[Cur]]="USD",Table1[[#This Row],[Cur_Amount Credit]],Table1[[#This Row],[Cur_Amount Credit]]/ExchangeRate)))</f>
        <v/>
      </c>
      <c r="Z1412" s="203" t="str">
        <f>IF(E1412="","",(Table1[[#This Row],[Debit USD]]-Table1[[#This Row],[Credit USD]]))</f>
        <v/>
      </c>
      <c r="AA1412" s="122"/>
      <c r="AB1412" s="1"/>
      <c r="AC1412" s="15"/>
      <c r="AD1412" s="15" t="str">
        <f>IF(AND(OR(Table1[[#This Row],[Account]]="15030",Table1[[#This Row],[Account]]="15035",Table1[[#This Row],[Account]]="20150"),Table1[[#This Row],[Vendor ID]]=""),1,"")</f>
        <v/>
      </c>
      <c r="AE1412" s="15"/>
      <c r="AF1412" s="15"/>
      <c r="AG1412" s="15"/>
      <c r="AH1412" s="46" t="str">
        <f>IF(Table1[[#This Row],[Posting Date]]&lt;&gt;"","GJ-"&amp;CountryID,"")</f>
        <v/>
      </c>
      <c r="AI1412" s="59" t="str">
        <f>IF(Table1[[#This Row],[Posting Date]]&lt;&gt;"",Table1[[#This Row],[Posting Date]],"")</f>
        <v/>
      </c>
      <c r="AJ1412" s="46"/>
      <c r="AK1412" s="46" t="str">
        <f>IF(Table1[[#This Row],[Description]]&lt;&gt;"",Table1[[#This Row],[Description]],"")</f>
        <v/>
      </c>
      <c r="AL1412" s="46" t="str">
        <f>IF(Table1[[#This Row],[Posting Date]]&lt;&gt;"",Table1[[#This Row],[Reference Number]],"")</f>
        <v/>
      </c>
      <c r="AM1412" s="46" t="str">
        <f>TRIM(Table1[[#This Row],[Line '#]])</f>
        <v/>
      </c>
      <c r="AN1412" s="46" t="str">
        <f>TRIM(Table1[[#This Row],[Account]])</f>
        <v/>
      </c>
      <c r="AO1412" s="46" t="str">
        <f>IF(Table1[[#This Row],[Posting Date]]&lt;&gt;"",$D$5,"")</f>
        <v/>
      </c>
      <c r="AP1412" s="46" t="str">
        <f>TRIM(Table1[[#This Row],[Departments-Prgrams]])</f>
        <v/>
      </c>
      <c r="AQ1412" s="46" t="str">
        <f>TRIM(Table1[[#This Row],[Grant]])</f>
        <v/>
      </c>
      <c r="AR1412" s="46" t="str">
        <f>TRIM(Table1[[#This Row],[Staff ID]])</f>
        <v/>
      </c>
      <c r="AS1412" s="46" t="str">
        <f>IF(TRIM(Table1[[#This Row],[Budget Code]])=0,"",TRIM(Table1[[#This Row],[Budget Code]]))</f>
        <v/>
      </c>
      <c r="AT1412" s="46" t="str">
        <f>IF(Table1[[#This Row],[Line Description]]&lt;&gt;"",Table1[[#This Row],[Line Description]],"")</f>
        <v/>
      </c>
      <c r="AU1412" s="46" t="str">
        <f>IF(Table1[[#This Row],[Cur_Amount Debit]]&gt;0,ROUND(Table1[[#This Row],[Cur_Amount Debit]],2),"")</f>
        <v/>
      </c>
      <c r="AV1412" s="46" t="str">
        <f>IF(Table1[[#This Row],[Cur_Amount Credit]]&gt;0,ROUND(Table1[[#This Row],[Cur_Amount Credit]],2),"")</f>
        <v/>
      </c>
      <c r="AW1412" s="46" t="str">
        <f>LEFT(Table1[[#This Row],[Cur]],3)</f>
        <v/>
      </c>
      <c r="AX1412" s="59"/>
      <c r="AY1412" s="46"/>
      <c r="AZ1412" s="46" t="str">
        <f>IF(Table1[[#This Row],[Cur]]&lt;&gt;"",IF(Table1[[#This Row],[Cur]]="USD","",ExchangeRate),"")</f>
        <v/>
      </c>
      <c r="BA1412" s="46" t="str">
        <f>IF(Table1[[#This Row],[Grant]]&lt;&gt;"",VLOOKUP(Table1[[#This Row],[Grant]],Grants!B:D,3),"")</f>
        <v/>
      </c>
      <c r="BB1412" s="46" t="str">
        <f>TRIM(Table1[[#This Row],[Vendor ID]])</f>
        <v/>
      </c>
      <c r="BC1412">
        <f>IF(Table1[[#This Row],[Reference Number]]=Q1411,BC1411,BC1411+1)</f>
        <v>2</v>
      </c>
    </row>
    <row r="1413" spans="1:55" ht="11.25" hidden="1" customHeight="1">
      <c r="A1413" s="1"/>
      <c r="B1413" s="88" t="str">
        <f>IF(Table1[[#This Row],[Posting Date]]&lt;&gt;"",IF(Table1[[#This Row],[Reference Number]]=Q1412,B1412+1,1),"")</f>
        <v/>
      </c>
      <c r="C1413" s="61"/>
      <c r="D1413" s="61"/>
      <c r="E1413" s="218"/>
      <c r="F1413" s="143" t="str">
        <f>IFERROR(IF(VLOOKUP(Table1[[#This Row],[Budget Code Description]],Dimentions!$X$6:$AC$132,2,FALSE)="","",VLOOKUP(Table1[[#This Row],[Budget Code Description]],Dimentions!$X$6:$AC$132,2,FALSE)),"")</f>
        <v/>
      </c>
      <c r="G1413" s="143" t="str">
        <f>IFERROR(VLOOKUP(Table1[[#This Row],[Budget Code Description]],Dimentions!$X$6:$AC$132,3,FALSE),"")</f>
        <v/>
      </c>
      <c r="H1413" s="64" t="str">
        <f>IFERROR(VLOOKUP(Table1[[#This Row],[Account]],Dimentions!$S$6:$V$233,2,FALSE),"")</f>
        <v/>
      </c>
      <c r="I1413" s="62">
        <f>_xlfn.NUMBERVALUE(LEFT(Table1[[#This Row],[Account]],1))</f>
        <v>0</v>
      </c>
      <c r="J1413" s="62" t="str">
        <f>IFERROR(VLOOKUP(Table1[[#This Row],[Budget Code Description]],Table6[#All],7,FALSE),"")</f>
        <v/>
      </c>
      <c r="K1413" s="143" t="str">
        <f>IFERROR(VLOOKUP(Table1[[#This Row],[Budget Code Description]],Table6[#All],8,FALSE),"")</f>
        <v/>
      </c>
      <c r="L1413" s="63"/>
      <c r="M1413" s="65" t="str">
        <f>IFERROR(VLOOKUP(Table1[[#This Row],[Staff ID]],Table2[],2,FALSE),"")</f>
        <v/>
      </c>
      <c r="N1413" s="211" t="str">
        <f>IFERROR(IF(VLOOKUP(Table1[[#This Row],[Budget Code Description]],Dimentions!$X$6:$AC$97,4,FALSE)="","",VLOOKUP(Table1[[#This Row],[Budget Code Description]],Dimentions!$X$6:$AC$97,4,FALSE)),"")</f>
        <v/>
      </c>
      <c r="O1413" s="65" t="str">
        <f>IFERROR(VLOOKUP(Table1[[#This Row],[Vendor ID]],Table549[],2,FALSE),"")</f>
        <v/>
      </c>
      <c r="P1413" s="63"/>
      <c r="Q1413" s="143" t="str">
        <f>IF(Table1[[#This Row],[Posting Date]]&lt;&gt;"",$D$9,"")</f>
        <v/>
      </c>
      <c r="R1413" s="159" t="str">
        <f>IF(Table1[[#This Row],[Posting Date]]&lt;&gt;"",$D$10,"")</f>
        <v/>
      </c>
      <c r="S1413" s="66"/>
      <c r="T1413" s="63"/>
      <c r="U1413" s="67"/>
      <c r="V1413" s="67"/>
      <c r="W1413" s="67" t="str">
        <f t="shared" si="22"/>
        <v/>
      </c>
      <c r="X1413" s="161" t="str">
        <f>IF(E1413="","",(IF(Table1[[#This Row],[Cur]]="USD",Table1[[#This Row],[Cur_Amount Debit]],Table1[[#This Row],[Cur_Amount Debit]]/Table1[[#This Row],[Exchange Rate]])))</f>
        <v/>
      </c>
      <c r="Y1413" s="161" t="str">
        <f>IF(E1413="","",(IF(Table1[[#This Row],[Cur]]="USD",Table1[[#This Row],[Cur_Amount Credit]],Table1[[#This Row],[Cur_Amount Credit]]/ExchangeRate)))</f>
        <v/>
      </c>
      <c r="Z1413" s="203" t="str">
        <f>IF(E1413="","",(Table1[[#This Row],[Debit USD]]-Table1[[#This Row],[Credit USD]]))</f>
        <v/>
      </c>
      <c r="AA1413" s="122"/>
      <c r="AB1413" s="1"/>
      <c r="AC1413" s="15"/>
      <c r="AD1413" s="15" t="str">
        <f>IF(AND(OR(Table1[[#This Row],[Account]]="15030",Table1[[#This Row],[Account]]="15035",Table1[[#This Row],[Account]]="20150"),Table1[[#This Row],[Vendor ID]]=""),1,"")</f>
        <v/>
      </c>
      <c r="AE1413" s="15"/>
      <c r="AF1413" s="15"/>
      <c r="AG1413" s="15"/>
      <c r="AH1413" s="46" t="str">
        <f>IF(Table1[[#This Row],[Posting Date]]&lt;&gt;"","GJ-"&amp;CountryID,"")</f>
        <v/>
      </c>
      <c r="AI1413" s="59" t="str">
        <f>IF(Table1[[#This Row],[Posting Date]]&lt;&gt;"",Table1[[#This Row],[Posting Date]],"")</f>
        <v/>
      </c>
      <c r="AJ1413" s="46"/>
      <c r="AK1413" s="46" t="str">
        <f>IF(Table1[[#This Row],[Description]]&lt;&gt;"",Table1[[#This Row],[Description]],"")</f>
        <v/>
      </c>
      <c r="AL1413" s="46" t="str">
        <f>IF(Table1[[#This Row],[Posting Date]]&lt;&gt;"",Table1[[#This Row],[Reference Number]],"")</f>
        <v/>
      </c>
      <c r="AM1413" s="46" t="str">
        <f>TRIM(Table1[[#This Row],[Line '#]])</f>
        <v/>
      </c>
      <c r="AN1413" s="46" t="str">
        <f>TRIM(Table1[[#This Row],[Account]])</f>
        <v/>
      </c>
      <c r="AO1413" s="46" t="str">
        <f>IF(Table1[[#This Row],[Posting Date]]&lt;&gt;"",$D$5,"")</f>
        <v/>
      </c>
      <c r="AP1413" s="46" t="str">
        <f>TRIM(Table1[[#This Row],[Departments-Prgrams]])</f>
        <v/>
      </c>
      <c r="AQ1413" s="46" t="str">
        <f>TRIM(Table1[[#This Row],[Grant]])</f>
        <v/>
      </c>
      <c r="AR1413" s="46" t="str">
        <f>TRIM(Table1[[#This Row],[Staff ID]])</f>
        <v/>
      </c>
      <c r="AS1413" s="46" t="str">
        <f>IF(TRIM(Table1[[#This Row],[Budget Code]])=0,"",TRIM(Table1[[#This Row],[Budget Code]]))</f>
        <v/>
      </c>
      <c r="AT1413" s="46" t="str">
        <f>IF(Table1[[#This Row],[Line Description]]&lt;&gt;"",Table1[[#This Row],[Line Description]],"")</f>
        <v/>
      </c>
      <c r="AU1413" s="46" t="str">
        <f>IF(Table1[[#This Row],[Cur_Amount Debit]]&gt;0,ROUND(Table1[[#This Row],[Cur_Amount Debit]],2),"")</f>
        <v/>
      </c>
      <c r="AV1413" s="46" t="str">
        <f>IF(Table1[[#This Row],[Cur_Amount Credit]]&gt;0,ROUND(Table1[[#This Row],[Cur_Amount Credit]],2),"")</f>
        <v/>
      </c>
      <c r="AW1413" s="46" t="str">
        <f>LEFT(Table1[[#This Row],[Cur]],3)</f>
        <v/>
      </c>
      <c r="AX1413" s="59"/>
      <c r="AY1413" s="46"/>
      <c r="AZ1413" s="46" t="str">
        <f>IF(Table1[[#This Row],[Cur]]&lt;&gt;"",IF(Table1[[#This Row],[Cur]]="USD","",ExchangeRate),"")</f>
        <v/>
      </c>
      <c r="BA1413" s="46" t="str">
        <f>IF(Table1[[#This Row],[Grant]]&lt;&gt;"",VLOOKUP(Table1[[#This Row],[Grant]],Grants!B:D,3),"")</f>
        <v/>
      </c>
      <c r="BB1413" s="46" t="str">
        <f>TRIM(Table1[[#This Row],[Vendor ID]])</f>
        <v/>
      </c>
      <c r="BC1413">
        <f>IF(Table1[[#This Row],[Reference Number]]=Q1412,BC1412,BC1412+1)</f>
        <v>2</v>
      </c>
    </row>
    <row r="1414" spans="1:55" ht="11.25" hidden="1" customHeight="1">
      <c r="A1414" s="1"/>
      <c r="B1414" s="88" t="str">
        <f>IF(Table1[[#This Row],[Posting Date]]&lt;&gt;"",IF(Table1[[#This Row],[Reference Number]]=Q1413,B1413+1,1),"")</f>
        <v/>
      </c>
      <c r="C1414" s="61"/>
      <c r="D1414" s="61"/>
      <c r="E1414" s="218"/>
      <c r="F1414" s="143" t="str">
        <f>IFERROR(IF(VLOOKUP(Table1[[#This Row],[Budget Code Description]],Dimentions!$X$6:$AC$132,2,FALSE)="","",VLOOKUP(Table1[[#This Row],[Budget Code Description]],Dimentions!$X$6:$AC$132,2,FALSE)),"")</f>
        <v/>
      </c>
      <c r="G1414" s="143" t="str">
        <f>IFERROR(VLOOKUP(Table1[[#This Row],[Budget Code Description]],Dimentions!$X$6:$AC$132,3,FALSE),"")</f>
        <v/>
      </c>
      <c r="H1414" s="64" t="str">
        <f>IFERROR(VLOOKUP(Table1[[#This Row],[Account]],Dimentions!$S$6:$V$233,2,FALSE),"")</f>
        <v/>
      </c>
      <c r="I1414" s="62">
        <f>_xlfn.NUMBERVALUE(LEFT(Table1[[#This Row],[Account]],1))</f>
        <v>0</v>
      </c>
      <c r="J1414" s="62" t="str">
        <f>IFERROR(VLOOKUP(Table1[[#This Row],[Budget Code Description]],Table6[#All],7,FALSE),"")</f>
        <v/>
      </c>
      <c r="K1414" s="143" t="str">
        <f>IFERROR(VLOOKUP(Table1[[#This Row],[Budget Code Description]],Table6[#All],8,FALSE),"")</f>
        <v/>
      </c>
      <c r="L1414" s="63"/>
      <c r="M1414" s="65" t="str">
        <f>IFERROR(VLOOKUP(Table1[[#This Row],[Staff ID]],Table2[],2,FALSE),"")</f>
        <v/>
      </c>
      <c r="N1414" s="211" t="str">
        <f>IFERROR(IF(VLOOKUP(Table1[[#This Row],[Budget Code Description]],Dimentions!$X$6:$AC$97,4,FALSE)="","",VLOOKUP(Table1[[#This Row],[Budget Code Description]],Dimentions!$X$6:$AC$97,4,FALSE)),"")</f>
        <v/>
      </c>
      <c r="O1414" s="65" t="str">
        <f>IFERROR(VLOOKUP(Table1[[#This Row],[Vendor ID]],Table549[],2,FALSE),"")</f>
        <v/>
      </c>
      <c r="P1414" s="63"/>
      <c r="Q1414" s="143" t="str">
        <f>IF(Table1[[#This Row],[Posting Date]]&lt;&gt;"",$D$9,"")</f>
        <v/>
      </c>
      <c r="R1414" s="159" t="str">
        <f>IF(Table1[[#This Row],[Posting Date]]&lt;&gt;"",$D$10,"")</f>
        <v/>
      </c>
      <c r="S1414" s="66"/>
      <c r="T1414" s="63"/>
      <c r="U1414" s="67"/>
      <c r="V1414" s="67"/>
      <c r="W1414" s="67" t="str">
        <f t="shared" si="22"/>
        <v/>
      </c>
      <c r="X1414" s="161" t="str">
        <f>IF(E1414="","",(IF(Table1[[#This Row],[Cur]]="USD",Table1[[#This Row],[Cur_Amount Debit]],Table1[[#This Row],[Cur_Amount Debit]]/Table1[[#This Row],[Exchange Rate]])))</f>
        <v/>
      </c>
      <c r="Y1414" s="161" t="str">
        <f>IF(E1414="","",(IF(Table1[[#This Row],[Cur]]="USD",Table1[[#This Row],[Cur_Amount Credit]],Table1[[#This Row],[Cur_Amount Credit]]/ExchangeRate)))</f>
        <v/>
      </c>
      <c r="Z1414" s="203" t="str">
        <f>IF(E1414="","",(Table1[[#This Row],[Debit USD]]-Table1[[#This Row],[Credit USD]]))</f>
        <v/>
      </c>
      <c r="AA1414" s="122"/>
      <c r="AB1414" s="1"/>
      <c r="AC1414" s="15"/>
      <c r="AD1414" s="15" t="str">
        <f>IF(AND(OR(Table1[[#This Row],[Account]]="15030",Table1[[#This Row],[Account]]="15035",Table1[[#This Row],[Account]]="20150"),Table1[[#This Row],[Vendor ID]]=""),1,"")</f>
        <v/>
      </c>
      <c r="AE1414" s="15"/>
      <c r="AF1414" s="15"/>
      <c r="AG1414" s="15"/>
      <c r="AH1414" s="46" t="str">
        <f>IF(Table1[[#This Row],[Posting Date]]&lt;&gt;"","GJ-"&amp;CountryID,"")</f>
        <v/>
      </c>
      <c r="AI1414" s="59" t="str">
        <f>IF(Table1[[#This Row],[Posting Date]]&lt;&gt;"",Table1[[#This Row],[Posting Date]],"")</f>
        <v/>
      </c>
      <c r="AJ1414" s="46"/>
      <c r="AK1414" s="46" t="str">
        <f>IF(Table1[[#This Row],[Description]]&lt;&gt;"",Table1[[#This Row],[Description]],"")</f>
        <v/>
      </c>
      <c r="AL1414" s="46" t="str">
        <f>IF(Table1[[#This Row],[Posting Date]]&lt;&gt;"",Table1[[#This Row],[Reference Number]],"")</f>
        <v/>
      </c>
      <c r="AM1414" s="46" t="str">
        <f>TRIM(Table1[[#This Row],[Line '#]])</f>
        <v/>
      </c>
      <c r="AN1414" s="46" t="str">
        <f>TRIM(Table1[[#This Row],[Account]])</f>
        <v/>
      </c>
      <c r="AO1414" s="46" t="str">
        <f>IF(Table1[[#This Row],[Posting Date]]&lt;&gt;"",$D$5,"")</f>
        <v/>
      </c>
      <c r="AP1414" s="46" t="str">
        <f>TRIM(Table1[[#This Row],[Departments-Prgrams]])</f>
        <v/>
      </c>
      <c r="AQ1414" s="46" t="str">
        <f>TRIM(Table1[[#This Row],[Grant]])</f>
        <v/>
      </c>
      <c r="AR1414" s="46" t="str">
        <f>TRIM(Table1[[#This Row],[Staff ID]])</f>
        <v/>
      </c>
      <c r="AS1414" s="46" t="str">
        <f>IF(TRIM(Table1[[#This Row],[Budget Code]])=0,"",TRIM(Table1[[#This Row],[Budget Code]]))</f>
        <v/>
      </c>
      <c r="AT1414" s="46" t="str">
        <f>IF(Table1[[#This Row],[Line Description]]&lt;&gt;"",Table1[[#This Row],[Line Description]],"")</f>
        <v/>
      </c>
      <c r="AU1414" s="46" t="str">
        <f>IF(Table1[[#This Row],[Cur_Amount Debit]]&gt;0,ROUND(Table1[[#This Row],[Cur_Amount Debit]],2),"")</f>
        <v/>
      </c>
      <c r="AV1414" s="46" t="str">
        <f>IF(Table1[[#This Row],[Cur_Amount Credit]]&gt;0,ROUND(Table1[[#This Row],[Cur_Amount Credit]],2),"")</f>
        <v/>
      </c>
      <c r="AW1414" s="46" t="str">
        <f>LEFT(Table1[[#This Row],[Cur]],3)</f>
        <v/>
      </c>
      <c r="AX1414" s="59"/>
      <c r="AY1414" s="46"/>
      <c r="AZ1414" s="46" t="str">
        <f>IF(Table1[[#This Row],[Cur]]&lt;&gt;"",IF(Table1[[#This Row],[Cur]]="USD","",ExchangeRate),"")</f>
        <v/>
      </c>
      <c r="BA1414" s="46" t="str">
        <f>IF(Table1[[#This Row],[Grant]]&lt;&gt;"",VLOOKUP(Table1[[#This Row],[Grant]],Grants!B:D,3),"")</f>
        <v/>
      </c>
      <c r="BB1414" s="46" t="str">
        <f>TRIM(Table1[[#This Row],[Vendor ID]])</f>
        <v/>
      </c>
      <c r="BC1414">
        <f>IF(Table1[[#This Row],[Reference Number]]=Q1413,BC1413,BC1413+1)</f>
        <v>2</v>
      </c>
    </row>
    <row r="1415" spans="1:55" ht="11.25" hidden="1" customHeight="1">
      <c r="A1415" s="1"/>
      <c r="B1415" s="88" t="str">
        <f>IF(Table1[[#This Row],[Posting Date]]&lt;&gt;"",IF(Table1[[#This Row],[Reference Number]]=Q1414,B1414+1,1),"")</f>
        <v/>
      </c>
      <c r="C1415" s="61"/>
      <c r="D1415" s="61"/>
      <c r="E1415" s="218"/>
      <c r="F1415" s="143" t="str">
        <f>IFERROR(IF(VLOOKUP(Table1[[#This Row],[Budget Code Description]],Dimentions!$X$6:$AC$132,2,FALSE)="","",VLOOKUP(Table1[[#This Row],[Budget Code Description]],Dimentions!$X$6:$AC$132,2,FALSE)),"")</f>
        <v/>
      </c>
      <c r="G1415" s="143" t="str">
        <f>IFERROR(VLOOKUP(Table1[[#This Row],[Budget Code Description]],Dimentions!$X$6:$AC$132,3,FALSE),"")</f>
        <v/>
      </c>
      <c r="H1415" s="64" t="str">
        <f>IFERROR(VLOOKUP(Table1[[#This Row],[Account]],Dimentions!$S$6:$V$233,2,FALSE),"")</f>
        <v/>
      </c>
      <c r="I1415" s="62">
        <f>_xlfn.NUMBERVALUE(LEFT(Table1[[#This Row],[Account]],1))</f>
        <v>0</v>
      </c>
      <c r="J1415" s="62" t="str">
        <f>IFERROR(VLOOKUP(Table1[[#This Row],[Budget Code Description]],Table6[#All],7,FALSE),"")</f>
        <v/>
      </c>
      <c r="K1415" s="143" t="str">
        <f>IFERROR(VLOOKUP(Table1[[#This Row],[Budget Code Description]],Table6[#All],8,FALSE),"")</f>
        <v/>
      </c>
      <c r="L1415" s="63"/>
      <c r="M1415" s="65" t="str">
        <f>IFERROR(VLOOKUP(Table1[[#This Row],[Staff ID]],Table2[],2,FALSE),"")</f>
        <v/>
      </c>
      <c r="N1415" s="211" t="str">
        <f>IFERROR(IF(VLOOKUP(Table1[[#This Row],[Budget Code Description]],Dimentions!$X$6:$AC$97,4,FALSE)="","",VLOOKUP(Table1[[#This Row],[Budget Code Description]],Dimentions!$X$6:$AC$97,4,FALSE)),"")</f>
        <v/>
      </c>
      <c r="O1415" s="65" t="str">
        <f>IFERROR(VLOOKUP(Table1[[#This Row],[Vendor ID]],Table549[],2,FALSE),"")</f>
        <v/>
      </c>
      <c r="P1415" s="63"/>
      <c r="Q1415" s="143" t="str">
        <f>IF(Table1[[#This Row],[Posting Date]]&lt;&gt;"",$D$9,"")</f>
        <v/>
      </c>
      <c r="R1415" s="159" t="str">
        <f>IF(Table1[[#This Row],[Posting Date]]&lt;&gt;"",$D$10,"")</f>
        <v/>
      </c>
      <c r="S1415" s="66"/>
      <c r="T1415" s="63"/>
      <c r="U1415" s="67"/>
      <c r="V1415" s="67"/>
      <c r="W1415" s="67" t="str">
        <f t="shared" si="22"/>
        <v/>
      </c>
      <c r="X1415" s="161" t="str">
        <f>IF(E1415="","",(IF(Table1[[#This Row],[Cur]]="USD",Table1[[#This Row],[Cur_Amount Debit]],Table1[[#This Row],[Cur_Amount Debit]]/Table1[[#This Row],[Exchange Rate]])))</f>
        <v/>
      </c>
      <c r="Y1415" s="161" t="str">
        <f>IF(E1415="","",(IF(Table1[[#This Row],[Cur]]="USD",Table1[[#This Row],[Cur_Amount Credit]],Table1[[#This Row],[Cur_Amount Credit]]/ExchangeRate)))</f>
        <v/>
      </c>
      <c r="Z1415" s="203" t="str">
        <f>IF(E1415="","",(Table1[[#This Row],[Debit USD]]-Table1[[#This Row],[Credit USD]]))</f>
        <v/>
      </c>
      <c r="AA1415" s="122"/>
      <c r="AB1415" s="1"/>
      <c r="AC1415" s="15"/>
      <c r="AD1415" s="15" t="str">
        <f>IF(AND(OR(Table1[[#This Row],[Account]]="15030",Table1[[#This Row],[Account]]="15035",Table1[[#This Row],[Account]]="20150"),Table1[[#This Row],[Vendor ID]]=""),1,"")</f>
        <v/>
      </c>
      <c r="AE1415" s="15"/>
      <c r="AF1415" s="15"/>
      <c r="AG1415" s="15"/>
      <c r="AH1415" s="46" t="str">
        <f>IF(Table1[[#This Row],[Posting Date]]&lt;&gt;"","GJ-"&amp;CountryID,"")</f>
        <v/>
      </c>
      <c r="AI1415" s="59" t="str">
        <f>IF(Table1[[#This Row],[Posting Date]]&lt;&gt;"",Table1[[#This Row],[Posting Date]],"")</f>
        <v/>
      </c>
      <c r="AJ1415" s="46"/>
      <c r="AK1415" s="46" t="str">
        <f>IF(Table1[[#This Row],[Description]]&lt;&gt;"",Table1[[#This Row],[Description]],"")</f>
        <v/>
      </c>
      <c r="AL1415" s="46" t="str">
        <f>IF(Table1[[#This Row],[Posting Date]]&lt;&gt;"",Table1[[#This Row],[Reference Number]],"")</f>
        <v/>
      </c>
      <c r="AM1415" s="46" t="str">
        <f>TRIM(Table1[[#This Row],[Line '#]])</f>
        <v/>
      </c>
      <c r="AN1415" s="46" t="str">
        <f>TRIM(Table1[[#This Row],[Account]])</f>
        <v/>
      </c>
      <c r="AO1415" s="46" t="str">
        <f>IF(Table1[[#This Row],[Posting Date]]&lt;&gt;"",$D$5,"")</f>
        <v/>
      </c>
      <c r="AP1415" s="46" t="str">
        <f>TRIM(Table1[[#This Row],[Departments-Prgrams]])</f>
        <v/>
      </c>
      <c r="AQ1415" s="46" t="str">
        <f>TRIM(Table1[[#This Row],[Grant]])</f>
        <v/>
      </c>
      <c r="AR1415" s="46" t="str">
        <f>TRIM(Table1[[#This Row],[Staff ID]])</f>
        <v/>
      </c>
      <c r="AS1415" s="46" t="str">
        <f>IF(TRIM(Table1[[#This Row],[Budget Code]])=0,"",TRIM(Table1[[#This Row],[Budget Code]]))</f>
        <v/>
      </c>
      <c r="AT1415" s="46" t="str">
        <f>IF(Table1[[#This Row],[Line Description]]&lt;&gt;"",Table1[[#This Row],[Line Description]],"")</f>
        <v/>
      </c>
      <c r="AU1415" s="46" t="str">
        <f>IF(Table1[[#This Row],[Cur_Amount Debit]]&gt;0,ROUND(Table1[[#This Row],[Cur_Amount Debit]],2),"")</f>
        <v/>
      </c>
      <c r="AV1415" s="46" t="str">
        <f>IF(Table1[[#This Row],[Cur_Amount Credit]]&gt;0,ROUND(Table1[[#This Row],[Cur_Amount Credit]],2),"")</f>
        <v/>
      </c>
      <c r="AW1415" s="46" t="str">
        <f>LEFT(Table1[[#This Row],[Cur]],3)</f>
        <v/>
      </c>
      <c r="AX1415" s="59"/>
      <c r="AY1415" s="46"/>
      <c r="AZ1415" s="46" t="str">
        <f>IF(Table1[[#This Row],[Cur]]&lt;&gt;"",IF(Table1[[#This Row],[Cur]]="USD","",ExchangeRate),"")</f>
        <v/>
      </c>
      <c r="BA1415" s="46" t="str">
        <f>IF(Table1[[#This Row],[Grant]]&lt;&gt;"",VLOOKUP(Table1[[#This Row],[Grant]],Grants!B:D,3),"")</f>
        <v/>
      </c>
      <c r="BB1415" s="46" t="str">
        <f>TRIM(Table1[[#This Row],[Vendor ID]])</f>
        <v/>
      </c>
      <c r="BC1415">
        <f>IF(Table1[[#This Row],[Reference Number]]=Q1414,BC1414,BC1414+1)</f>
        <v>2</v>
      </c>
    </row>
    <row r="1416" spans="1:55" ht="11.25" hidden="1" customHeight="1">
      <c r="A1416" s="1"/>
      <c r="B1416" s="88" t="str">
        <f>IF(Table1[[#This Row],[Posting Date]]&lt;&gt;"",IF(Table1[[#This Row],[Reference Number]]=Q1415,B1415+1,1),"")</f>
        <v/>
      </c>
      <c r="C1416" s="61"/>
      <c r="D1416" s="61"/>
      <c r="E1416" s="218"/>
      <c r="F1416" s="143" t="str">
        <f>IFERROR(IF(VLOOKUP(Table1[[#This Row],[Budget Code Description]],Dimentions!$X$6:$AC$132,2,FALSE)="","",VLOOKUP(Table1[[#This Row],[Budget Code Description]],Dimentions!$X$6:$AC$132,2,FALSE)),"")</f>
        <v/>
      </c>
      <c r="G1416" s="143" t="str">
        <f>IFERROR(VLOOKUP(Table1[[#This Row],[Budget Code Description]],Dimentions!$X$6:$AC$132,3,FALSE),"")</f>
        <v/>
      </c>
      <c r="H1416" s="64" t="str">
        <f>IFERROR(VLOOKUP(Table1[[#This Row],[Account]],Dimentions!$S$6:$V$233,2,FALSE),"")</f>
        <v/>
      </c>
      <c r="I1416" s="62">
        <f>_xlfn.NUMBERVALUE(LEFT(Table1[[#This Row],[Account]],1))</f>
        <v>0</v>
      </c>
      <c r="J1416" s="62" t="str">
        <f>IFERROR(VLOOKUP(Table1[[#This Row],[Budget Code Description]],Table6[#All],7,FALSE),"")</f>
        <v/>
      </c>
      <c r="K1416" s="143" t="str">
        <f>IFERROR(VLOOKUP(Table1[[#This Row],[Budget Code Description]],Table6[#All],8,FALSE),"")</f>
        <v/>
      </c>
      <c r="L1416" s="63"/>
      <c r="M1416" s="65" t="str">
        <f>IFERROR(VLOOKUP(Table1[[#This Row],[Staff ID]],Table2[],2,FALSE),"")</f>
        <v/>
      </c>
      <c r="N1416" s="211" t="str">
        <f>IFERROR(IF(VLOOKUP(Table1[[#This Row],[Budget Code Description]],Dimentions!$X$6:$AC$97,4,FALSE)="","",VLOOKUP(Table1[[#This Row],[Budget Code Description]],Dimentions!$X$6:$AC$97,4,FALSE)),"")</f>
        <v/>
      </c>
      <c r="O1416" s="65" t="str">
        <f>IFERROR(VLOOKUP(Table1[[#This Row],[Vendor ID]],Table549[],2,FALSE),"")</f>
        <v/>
      </c>
      <c r="P1416" s="63"/>
      <c r="Q1416" s="143" t="str">
        <f>IF(Table1[[#This Row],[Posting Date]]&lt;&gt;"",$D$9,"")</f>
        <v/>
      </c>
      <c r="R1416" s="159" t="str">
        <f>IF(Table1[[#This Row],[Posting Date]]&lt;&gt;"",$D$10,"")</f>
        <v/>
      </c>
      <c r="S1416" s="66"/>
      <c r="T1416" s="63"/>
      <c r="U1416" s="67"/>
      <c r="V1416" s="67"/>
      <c r="W1416" s="67" t="str">
        <f t="shared" si="22"/>
        <v/>
      </c>
      <c r="X1416" s="161" t="str">
        <f>IF(E1416="","",(IF(Table1[[#This Row],[Cur]]="USD",Table1[[#This Row],[Cur_Amount Debit]],Table1[[#This Row],[Cur_Amount Debit]]/Table1[[#This Row],[Exchange Rate]])))</f>
        <v/>
      </c>
      <c r="Y1416" s="161" t="str">
        <f>IF(E1416="","",(IF(Table1[[#This Row],[Cur]]="USD",Table1[[#This Row],[Cur_Amount Credit]],Table1[[#This Row],[Cur_Amount Credit]]/ExchangeRate)))</f>
        <v/>
      </c>
      <c r="Z1416" s="203" t="str">
        <f>IF(E1416="","",(Table1[[#This Row],[Debit USD]]-Table1[[#This Row],[Credit USD]]))</f>
        <v/>
      </c>
      <c r="AA1416" s="122"/>
      <c r="AB1416" s="1"/>
      <c r="AC1416" s="15"/>
      <c r="AD1416" s="15" t="str">
        <f>IF(AND(OR(Table1[[#This Row],[Account]]="15030",Table1[[#This Row],[Account]]="15035",Table1[[#This Row],[Account]]="20150"),Table1[[#This Row],[Vendor ID]]=""),1,"")</f>
        <v/>
      </c>
      <c r="AE1416" s="15"/>
      <c r="AF1416" s="15"/>
      <c r="AG1416" s="15"/>
      <c r="AH1416" s="46" t="str">
        <f>IF(Table1[[#This Row],[Posting Date]]&lt;&gt;"","GJ-"&amp;CountryID,"")</f>
        <v/>
      </c>
      <c r="AI1416" s="59" t="str">
        <f>IF(Table1[[#This Row],[Posting Date]]&lt;&gt;"",Table1[[#This Row],[Posting Date]],"")</f>
        <v/>
      </c>
      <c r="AJ1416" s="46"/>
      <c r="AK1416" s="46" t="str">
        <f>IF(Table1[[#This Row],[Description]]&lt;&gt;"",Table1[[#This Row],[Description]],"")</f>
        <v/>
      </c>
      <c r="AL1416" s="46" t="str">
        <f>IF(Table1[[#This Row],[Posting Date]]&lt;&gt;"",Table1[[#This Row],[Reference Number]],"")</f>
        <v/>
      </c>
      <c r="AM1416" s="46" t="str">
        <f>TRIM(Table1[[#This Row],[Line '#]])</f>
        <v/>
      </c>
      <c r="AN1416" s="46" t="str">
        <f>TRIM(Table1[[#This Row],[Account]])</f>
        <v/>
      </c>
      <c r="AO1416" s="46" t="str">
        <f>IF(Table1[[#This Row],[Posting Date]]&lt;&gt;"",$D$5,"")</f>
        <v/>
      </c>
      <c r="AP1416" s="46" t="str">
        <f>TRIM(Table1[[#This Row],[Departments-Prgrams]])</f>
        <v/>
      </c>
      <c r="AQ1416" s="46" t="str">
        <f>TRIM(Table1[[#This Row],[Grant]])</f>
        <v/>
      </c>
      <c r="AR1416" s="46" t="str">
        <f>TRIM(Table1[[#This Row],[Staff ID]])</f>
        <v/>
      </c>
      <c r="AS1416" s="46" t="str">
        <f>IF(TRIM(Table1[[#This Row],[Budget Code]])=0,"",TRIM(Table1[[#This Row],[Budget Code]]))</f>
        <v/>
      </c>
      <c r="AT1416" s="46" t="str">
        <f>IF(Table1[[#This Row],[Line Description]]&lt;&gt;"",Table1[[#This Row],[Line Description]],"")</f>
        <v/>
      </c>
      <c r="AU1416" s="46" t="str">
        <f>IF(Table1[[#This Row],[Cur_Amount Debit]]&gt;0,ROUND(Table1[[#This Row],[Cur_Amount Debit]],2),"")</f>
        <v/>
      </c>
      <c r="AV1416" s="46" t="str">
        <f>IF(Table1[[#This Row],[Cur_Amount Credit]]&gt;0,ROUND(Table1[[#This Row],[Cur_Amount Credit]],2),"")</f>
        <v/>
      </c>
      <c r="AW1416" s="46" t="str">
        <f>LEFT(Table1[[#This Row],[Cur]],3)</f>
        <v/>
      </c>
      <c r="AX1416" s="59"/>
      <c r="AY1416" s="46"/>
      <c r="AZ1416" s="46" t="str">
        <f>IF(Table1[[#This Row],[Cur]]&lt;&gt;"",IF(Table1[[#This Row],[Cur]]="USD","",ExchangeRate),"")</f>
        <v/>
      </c>
      <c r="BA1416" s="46" t="str">
        <f>IF(Table1[[#This Row],[Grant]]&lt;&gt;"",VLOOKUP(Table1[[#This Row],[Grant]],Grants!B:D,3),"")</f>
        <v/>
      </c>
      <c r="BB1416" s="46" t="str">
        <f>TRIM(Table1[[#This Row],[Vendor ID]])</f>
        <v/>
      </c>
      <c r="BC1416">
        <f>IF(Table1[[#This Row],[Reference Number]]=Q1415,BC1415,BC1415+1)</f>
        <v>2</v>
      </c>
    </row>
    <row r="1417" spans="1:55" ht="11.25" hidden="1" customHeight="1">
      <c r="A1417" s="1"/>
      <c r="B1417" s="88" t="str">
        <f>IF(Table1[[#This Row],[Posting Date]]&lt;&gt;"",IF(Table1[[#This Row],[Reference Number]]=Q1416,B1416+1,1),"")</f>
        <v/>
      </c>
      <c r="C1417" s="61"/>
      <c r="D1417" s="61"/>
      <c r="E1417" s="218"/>
      <c r="F1417" s="143" t="str">
        <f>IFERROR(IF(VLOOKUP(Table1[[#This Row],[Budget Code Description]],Dimentions!$X$6:$AC$132,2,FALSE)="","",VLOOKUP(Table1[[#This Row],[Budget Code Description]],Dimentions!$X$6:$AC$132,2,FALSE)),"")</f>
        <v/>
      </c>
      <c r="G1417" s="143" t="str">
        <f>IFERROR(VLOOKUP(Table1[[#This Row],[Budget Code Description]],Dimentions!$X$6:$AC$132,3,FALSE),"")</f>
        <v/>
      </c>
      <c r="H1417" s="64" t="str">
        <f>IFERROR(VLOOKUP(Table1[[#This Row],[Account]],Dimentions!$S$6:$V$233,2,FALSE),"")</f>
        <v/>
      </c>
      <c r="I1417" s="62">
        <f>_xlfn.NUMBERVALUE(LEFT(Table1[[#This Row],[Account]],1))</f>
        <v>0</v>
      </c>
      <c r="J1417" s="62" t="str">
        <f>IFERROR(VLOOKUP(Table1[[#This Row],[Budget Code Description]],Table6[#All],7,FALSE),"")</f>
        <v/>
      </c>
      <c r="K1417" s="143" t="str">
        <f>IFERROR(VLOOKUP(Table1[[#This Row],[Budget Code Description]],Table6[#All],8,FALSE),"")</f>
        <v/>
      </c>
      <c r="L1417" s="63"/>
      <c r="M1417" s="65" t="str">
        <f>IFERROR(VLOOKUP(Table1[[#This Row],[Staff ID]],Table2[],2,FALSE),"")</f>
        <v/>
      </c>
      <c r="N1417" s="211" t="str">
        <f>IFERROR(IF(VLOOKUP(Table1[[#This Row],[Budget Code Description]],Dimentions!$X$6:$AC$97,4,FALSE)="","",VLOOKUP(Table1[[#This Row],[Budget Code Description]],Dimentions!$X$6:$AC$97,4,FALSE)),"")</f>
        <v/>
      </c>
      <c r="O1417" s="65" t="str">
        <f>IFERROR(VLOOKUP(Table1[[#This Row],[Vendor ID]],Table549[],2,FALSE),"")</f>
        <v/>
      </c>
      <c r="P1417" s="63"/>
      <c r="Q1417" s="143" t="str">
        <f>IF(Table1[[#This Row],[Posting Date]]&lt;&gt;"",$D$9,"")</f>
        <v/>
      </c>
      <c r="R1417" s="159" t="str">
        <f>IF(Table1[[#This Row],[Posting Date]]&lt;&gt;"",$D$10,"")</f>
        <v/>
      </c>
      <c r="S1417" s="66"/>
      <c r="T1417" s="63"/>
      <c r="U1417" s="67"/>
      <c r="V1417" s="67"/>
      <c r="W1417" s="67" t="str">
        <f t="shared" si="22"/>
        <v/>
      </c>
      <c r="X1417" s="161" t="str">
        <f>IF(E1417="","",(IF(Table1[[#This Row],[Cur]]="USD",Table1[[#This Row],[Cur_Amount Debit]],Table1[[#This Row],[Cur_Amount Debit]]/Table1[[#This Row],[Exchange Rate]])))</f>
        <v/>
      </c>
      <c r="Y1417" s="161" t="str">
        <f>IF(E1417="","",(IF(Table1[[#This Row],[Cur]]="USD",Table1[[#This Row],[Cur_Amount Credit]],Table1[[#This Row],[Cur_Amount Credit]]/ExchangeRate)))</f>
        <v/>
      </c>
      <c r="Z1417" s="203" t="str">
        <f>IF(E1417="","",(Table1[[#This Row],[Debit USD]]-Table1[[#This Row],[Credit USD]]))</f>
        <v/>
      </c>
      <c r="AA1417" s="122"/>
      <c r="AB1417" s="1"/>
      <c r="AC1417" s="15"/>
      <c r="AD1417" s="15" t="str">
        <f>IF(AND(OR(Table1[[#This Row],[Account]]="15030",Table1[[#This Row],[Account]]="15035",Table1[[#This Row],[Account]]="20150"),Table1[[#This Row],[Vendor ID]]=""),1,"")</f>
        <v/>
      </c>
      <c r="AE1417" s="15"/>
      <c r="AF1417" s="15"/>
      <c r="AG1417" s="15"/>
      <c r="AH1417" s="46" t="str">
        <f>IF(Table1[[#This Row],[Posting Date]]&lt;&gt;"","GJ-"&amp;CountryID,"")</f>
        <v/>
      </c>
      <c r="AI1417" s="59" t="str">
        <f>IF(Table1[[#This Row],[Posting Date]]&lt;&gt;"",Table1[[#This Row],[Posting Date]],"")</f>
        <v/>
      </c>
      <c r="AJ1417" s="46"/>
      <c r="AK1417" s="46" t="str">
        <f>IF(Table1[[#This Row],[Description]]&lt;&gt;"",Table1[[#This Row],[Description]],"")</f>
        <v/>
      </c>
      <c r="AL1417" s="46" t="str">
        <f>IF(Table1[[#This Row],[Posting Date]]&lt;&gt;"",Table1[[#This Row],[Reference Number]],"")</f>
        <v/>
      </c>
      <c r="AM1417" s="46" t="str">
        <f>TRIM(Table1[[#This Row],[Line '#]])</f>
        <v/>
      </c>
      <c r="AN1417" s="46" t="str">
        <f>TRIM(Table1[[#This Row],[Account]])</f>
        <v/>
      </c>
      <c r="AO1417" s="46" t="str">
        <f>IF(Table1[[#This Row],[Posting Date]]&lt;&gt;"",$D$5,"")</f>
        <v/>
      </c>
      <c r="AP1417" s="46" t="str">
        <f>TRIM(Table1[[#This Row],[Departments-Prgrams]])</f>
        <v/>
      </c>
      <c r="AQ1417" s="46" t="str">
        <f>TRIM(Table1[[#This Row],[Grant]])</f>
        <v/>
      </c>
      <c r="AR1417" s="46" t="str">
        <f>TRIM(Table1[[#This Row],[Staff ID]])</f>
        <v/>
      </c>
      <c r="AS1417" s="46" t="str">
        <f>IF(TRIM(Table1[[#This Row],[Budget Code]])=0,"",TRIM(Table1[[#This Row],[Budget Code]]))</f>
        <v/>
      </c>
      <c r="AT1417" s="46" t="str">
        <f>IF(Table1[[#This Row],[Line Description]]&lt;&gt;"",Table1[[#This Row],[Line Description]],"")</f>
        <v/>
      </c>
      <c r="AU1417" s="46" t="str">
        <f>IF(Table1[[#This Row],[Cur_Amount Debit]]&gt;0,ROUND(Table1[[#This Row],[Cur_Amount Debit]],2),"")</f>
        <v/>
      </c>
      <c r="AV1417" s="46" t="str">
        <f>IF(Table1[[#This Row],[Cur_Amount Credit]]&gt;0,ROUND(Table1[[#This Row],[Cur_Amount Credit]],2),"")</f>
        <v/>
      </c>
      <c r="AW1417" s="46" t="str">
        <f>LEFT(Table1[[#This Row],[Cur]],3)</f>
        <v/>
      </c>
      <c r="AX1417" s="59"/>
      <c r="AY1417" s="46"/>
      <c r="AZ1417" s="46" t="str">
        <f>IF(Table1[[#This Row],[Cur]]&lt;&gt;"",IF(Table1[[#This Row],[Cur]]="USD","",ExchangeRate),"")</f>
        <v/>
      </c>
      <c r="BA1417" s="46" t="str">
        <f>IF(Table1[[#This Row],[Grant]]&lt;&gt;"",VLOOKUP(Table1[[#This Row],[Grant]],Grants!B:D,3),"")</f>
        <v/>
      </c>
      <c r="BB1417" s="46" t="str">
        <f>TRIM(Table1[[#This Row],[Vendor ID]])</f>
        <v/>
      </c>
      <c r="BC1417">
        <f>IF(Table1[[#This Row],[Reference Number]]=Q1416,BC1416,BC1416+1)</f>
        <v>2</v>
      </c>
    </row>
    <row r="1418" spans="1:55" ht="11.25" hidden="1" customHeight="1">
      <c r="A1418" s="1"/>
      <c r="B1418" s="88" t="str">
        <f>IF(Table1[[#This Row],[Posting Date]]&lt;&gt;"",IF(Table1[[#This Row],[Reference Number]]=Q1417,B1417+1,1),"")</f>
        <v/>
      </c>
      <c r="C1418" s="61"/>
      <c r="D1418" s="61"/>
      <c r="E1418" s="218"/>
      <c r="F1418" s="143" t="str">
        <f>IFERROR(IF(VLOOKUP(Table1[[#This Row],[Budget Code Description]],Dimentions!$X$6:$AC$132,2,FALSE)="","",VLOOKUP(Table1[[#This Row],[Budget Code Description]],Dimentions!$X$6:$AC$132,2,FALSE)),"")</f>
        <v/>
      </c>
      <c r="G1418" s="143" t="str">
        <f>IFERROR(VLOOKUP(Table1[[#This Row],[Budget Code Description]],Dimentions!$X$6:$AC$132,3,FALSE),"")</f>
        <v/>
      </c>
      <c r="H1418" s="64" t="str">
        <f>IFERROR(VLOOKUP(Table1[[#This Row],[Account]],Dimentions!$S$6:$V$233,2,FALSE),"")</f>
        <v/>
      </c>
      <c r="I1418" s="62">
        <f>_xlfn.NUMBERVALUE(LEFT(Table1[[#This Row],[Account]],1))</f>
        <v>0</v>
      </c>
      <c r="J1418" s="62" t="str">
        <f>IFERROR(VLOOKUP(Table1[[#This Row],[Budget Code Description]],Table6[#All],7,FALSE),"")</f>
        <v/>
      </c>
      <c r="K1418" s="143" t="str">
        <f>IFERROR(VLOOKUP(Table1[[#This Row],[Budget Code Description]],Table6[#All],8,FALSE),"")</f>
        <v/>
      </c>
      <c r="L1418" s="63"/>
      <c r="M1418" s="65" t="str">
        <f>IFERROR(VLOOKUP(Table1[[#This Row],[Staff ID]],Table2[],2,FALSE),"")</f>
        <v/>
      </c>
      <c r="N1418" s="211" t="str">
        <f>IFERROR(IF(VLOOKUP(Table1[[#This Row],[Budget Code Description]],Dimentions!$X$6:$AC$97,4,FALSE)="","",VLOOKUP(Table1[[#This Row],[Budget Code Description]],Dimentions!$X$6:$AC$97,4,FALSE)),"")</f>
        <v/>
      </c>
      <c r="O1418" s="65" t="str">
        <f>IFERROR(VLOOKUP(Table1[[#This Row],[Vendor ID]],Table549[],2,FALSE),"")</f>
        <v/>
      </c>
      <c r="P1418" s="63"/>
      <c r="Q1418" s="143" t="str">
        <f>IF(Table1[[#This Row],[Posting Date]]&lt;&gt;"",$D$9,"")</f>
        <v/>
      </c>
      <c r="R1418" s="159" t="str">
        <f>IF(Table1[[#This Row],[Posting Date]]&lt;&gt;"",$D$10,"")</f>
        <v/>
      </c>
      <c r="S1418" s="66"/>
      <c r="T1418" s="63"/>
      <c r="U1418" s="67"/>
      <c r="V1418" s="67"/>
      <c r="W1418" s="67" t="str">
        <f t="shared" si="22"/>
        <v/>
      </c>
      <c r="X1418" s="161" t="str">
        <f>IF(E1418="","",(IF(Table1[[#This Row],[Cur]]="USD",Table1[[#This Row],[Cur_Amount Debit]],Table1[[#This Row],[Cur_Amount Debit]]/Table1[[#This Row],[Exchange Rate]])))</f>
        <v/>
      </c>
      <c r="Y1418" s="161" t="str">
        <f>IF(E1418="","",(IF(Table1[[#This Row],[Cur]]="USD",Table1[[#This Row],[Cur_Amount Credit]],Table1[[#This Row],[Cur_Amount Credit]]/ExchangeRate)))</f>
        <v/>
      </c>
      <c r="Z1418" s="203" t="str">
        <f>IF(E1418="","",(Table1[[#This Row],[Debit USD]]-Table1[[#This Row],[Credit USD]]))</f>
        <v/>
      </c>
      <c r="AA1418" s="122"/>
      <c r="AB1418" s="1"/>
      <c r="AC1418" s="15"/>
      <c r="AD1418" s="15" t="str">
        <f>IF(AND(OR(Table1[[#This Row],[Account]]="15030",Table1[[#This Row],[Account]]="15035",Table1[[#This Row],[Account]]="20150"),Table1[[#This Row],[Vendor ID]]=""),1,"")</f>
        <v/>
      </c>
      <c r="AE1418" s="15"/>
      <c r="AF1418" s="15"/>
      <c r="AG1418" s="15"/>
      <c r="AH1418" s="46" t="str">
        <f>IF(Table1[[#This Row],[Posting Date]]&lt;&gt;"","GJ-"&amp;CountryID,"")</f>
        <v/>
      </c>
      <c r="AI1418" s="59" t="str">
        <f>IF(Table1[[#This Row],[Posting Date]]&lt;&gt;"",Table1[[#This Row],[Posting Date]],"")</f>
        <v/>
      </c>
      <c r="AJ1418" s="46"/>
      <c r="AK1418" s="46" t="str">
        <f>IF(Table1[[#This Row],[Description]]&lt;&gt;"",Table1[[#This Row],[Description]],"")</f>
        <v/>
      </c>
      <c r="AL1418" s="46" t="str">
        <f>IF(Table1[[#This Row],[Posting Date]]&lt;&gt;"",Table1[[#This Row],[Reference Number]],"")</f>
        <v/>
      </c>
      <c r="AM1418" s="46" t="str">
        <f>TRIM(Table1[[#This Row],[Line '#]])</f>
        <v/>
      </c>
      <c r="AN1418" s="46" t="str">
        <f>TRIM(Table1[[#This Row],[Account]])</f>
        <v/>
      </c>
      <c r="AO1418" s="46" t="str">
        <f>IF(Table1[[#This Row],[Posting Date]]&lt;&gt;"",$D$5,"")</f>
        <v/>
      </c>
      <c r="AP1418" s="46" t="str">
        <f>TRIM(Table1[[#This Row],[Departments-Prgrams]])</f>
        <v/>
      </c>
      <c r="AQ1418" s="46" t="str">
        <f>TRIM(Table1[[#This Row],[Grant]])</f>
        <v/>
      </c>
      <c r="AR1418" s="46" t="str">
        <f>TRIM(Table1[[#This Row],[Staff ID]])</f>
        <v/>
      </c>
      <c r="AS1418" s="46" t="str">
        <f>IF(TRIM(Table1[[#This Row],[Budget Code]])=0,"",TRIM(Table1[[#This Row],[Budget Code]]))</f>
        <v/>
      </c>
      <c r="AT1418" s="46" t="str">
        <f>IF(Table1[[#This Row],[Line Description]]&lt;&gt;"",Table1[[#This Row],[Line Description]],"")</f>
        <v/>
      </c>
      <c r="AU1418" s="46" t="str">
        <f>IF(Table1[[#This Row],[Cur_Amount Debit]]&gt;0,ROUND(Table1[[#This Row],[Cur_Amount Debit]],2),"")</f>
        <v/>
      </c>
      <c r="AV1418" s="46" t="str">
        <f>IF(Table1[[#This Row],[Cur_Amount Credit]]&gt;0,ROUND(Table1[[#This Row],[Cur_Amount Credit]],2),"")</f>
        <v/>
      </c>
      <c r="AW1418" s="46" t="str">
        <f>LEFT(Table1[[#This Row],[Cur]],3)</f>
        <v/>
      </c>
      <c r="AX1418" s="59"/>
      <c r="AY1418" s="46"/>
      <c r="AZ1418" s="46" t="str">
        <f>IF(Table1[[#This Row],[Cur]]&lt;&gt;"",IF(Table1[[#This Row],[Cur]]="USD","",ExchangeRate),"")</f>
        <v/>
      </c>
      <c r="BA1418" s="46" t="str">
        <f>IF(Table1[[#This Row],[Grant]]&lt;&gt;"",VLOOKUP(Table1[[#This Row],[Grant]],Grants!B:D,3),"")</f>
        <v/>
      </c>
      <c r="BB1418" s="46" t="str">
        <f>TRIM(Table1[[#This Row],[Vendor ID]])</f>
        <v/>
      </c>
      <c r="BC1418">
        <f>IF(Table1[[#This Row],[Reference Number]]=Q1417,BC1417,BC1417+1)</f>
        <v>2</v>
      </c>
    </row>
    <row r="1419" spans="1:55" ht="11.25" hidden="1" customHeight="1">
      <c r="A1419" s="1"/>
      <c r="B1419" s="88" t="str">
        <f>IF(Table1[[#This Row],[Posting Date]]&lt;&gt;"",IF(Table1[[#This Row],[Reference Number]]=Q1418,B1418+1,1),"")</f>
        <v/>
      </c>
      <c r="C1419" s="61"/>
      <c r="D1419" s="61"/>
      <c r="E1419" s="218"/>
      <c r="F1419" s="143" t="str">
        <f>IFERROR(IF(VLOOKUP(Table1[[#This Row],[Budget Code Description]],Dimentions!$X$6:$AC$132,2,FALSE)="","",VLOOKUP(Table1[[#This Row],[Budget Code Description]],Dimentions!$X$6:$AC$132,2,FALSE)),"")</f>
        <v/>
      </c>
      <c r="G1419" s="143" t="str">
        <f>IFERROR(VLOOKUP(Table1[[#This Row],[Budget Code Description]],Dimentions!$X$6:$AC$132,3,FALSE),"")</f>
        <v/>
      </c>
      <c r="H1419" s="64" t="str">
        <f>IFERROR(VLOOKUP(Table1[[#This Row],[Account]],Dimentions!$S$6:$V$233,2,FALSE),"")</f>
        <v/>
      </c>
      <c r="I1419" s="62">
        <f>_xlfn.NUMBERVALUE(LEFT(Table1[[#This Row],[Account]],1))</f>
        <v>0</v>
      </c>
      <c r="J1419" s="62" t="str">
        <f>IFERROR(VLOOKUP(Table1[[#This Row],[Budget Code Description]],Table6[#All],7,FALSE),"")</f>
        <v/>
      </c>
      <c r="K1419" s="143" t="str">
        <f>IFERROR(VLOOKUP(Table1[[#This Row],[Budget Code Description]],Table6[#All],8,FALSE),"")</f>
        <v/>
      </c>
      <c r="L1419" s="63"/>
      <c r="M1419" s="65" t="str">
        <f>IFERROR(VLOOKUP(Table1[[#This Row],[Staff ID]],Table2[],2,FALSE),"")</f>
        <v/>
      </c>
      <c r="N1419" s="211" t="str">
        <f>IFERROR(IF(VLOOKUP(Table1[[#This Row],[Budget Code Description]],Dimentions!$X$6:$AC$97,4,FALSE)="","",VLOOKUP(Table1[[#This Row],[Budget Code Description]],Dimentions!$X$6:$AC$97,4,FALSE)),"")</f>
        <v/>
      </c>
      <c r="O1419" s="65" t="str">
        <f>IFERROR(VLOOKUP(Table1[[#This Row],[Vendor ID]],Table549[],2,FALSE),"")</f>
        <v/>
      </c>
      <c r="P1419" s="63"/>
      <c r="Q1419" s="143" t="str">
        <f>IF(Table1[[#This Row],[Posting Date]]&lt;&gt;"",$D$9,"")</f>
        <v/>
      </c>
      <c r="R1419" s="159" t="str">
        <f>IF(Table1[[#This Row],[Posting Date]]&lt;&gt;"",$D$10,"")</f>
        <v/>
      </c>
      <c r="S1419" s="66"/>
      <c r="T1419" s="63"/>
      <c r="U1419" s="67"/>
      <c r="V1419" s="67"/>
      <c r="W1419" s="67" t="str">
        <f t="shared" si="22"/>
        <v/>
      </c>
      <c r="X1419" s="161" t="str">
        <f>IF(E1419="","",(IF(Table1[[#This Row],[Cur]]="USD",Table1[[#This Row],[Cur_Amount Debit]],Table1[[#This Row],[Cur_Amount Debit]]/Table1[[#This Row],[Exchange Rate]])))</f>
        <v/>
      </c>
      <c r="Y1419" s="161" t="str">
        <f>IF(E1419="","",(IF(Table1[[#This Row],[Cur]]="USD",Table1[[#This Row],[Cur_Amount Credit]],Table1[[#This Row],[Cur_Amount Credit]]/ExchangeRate)))</f>
        <v/>
      </c>
      <c r="Z1419" s="203" t="str">
        <f>IF(E1419="","",(Table1[[#This Row],[Debit USD]]-Table1[[#This Row],[Credit USD]]))</f>
        <v/>
      </c>
      <c r="AA1419" s="122"/>
      <c r="AB1419" s="1"/>
      <c r="AC1419" s="15"/>
      <c r="AD1419" s="15" t="str">
        <f>IF(AND(OR(Table1[[#This Row],[Account]]="15030",Table1[[#This Row],[Account]]="15035",Table1[[#This Row],[Account]]="20150"),Table1[[#This Row],[Vendor ID]]=""),1,"")</f>
        <v/>
      </c>
      <c r="AE1419" s="15"/>
      <c r="AF1419" s="15"/>
      <c r="AG1419" s="15"/>
      <c r="AH1419" s="46" t="str">
        <f>IF(Table1[[#This Row],[Posting Date]]&lt;&gt;"","GJ-"&amp;CountryID,"")</f>
        <v/>
      </c>
      <c r="AI1419" s="59" t="str">
        <f>IF(Table1[[#This Row],[Posting Date]]&lt;&gt;"",Table1[[#This Row],[Posting Date]],"")</f>
        <v/>
      </c>
      <c r="AJ1419" s="46"/>
      <c r="AK1419" s="46" t="str">
        <f>IF(Table1[[#This Row],[Description]]&lt;&gt;"",Table1[[#This Row],[Description]],"")</f>
        <v/>
      </c>
      <c r="AL1419" s="46" t="str">
        <f>IF(Table1[[#This Row],[Posting Date]]&lt;&gt;"",Table1[[#This Row],[Reference Number]],"")</f>
        <v/>
      </c>
      <c r="AM1419" s="46" t="str">
        <f>TRIM(Table1[[#This Row],[Line '#]])</f>
        <v/>
      </c>
      <c r="AN1419" s="46" t="str">
        <f>TRIM(Table1[[#This Row],[Account]])</f>
        <v/>
      </c>
      <c r="AO1419" s="46" t="str">
        <f>IF(Table1[[#This Row],[Posting Date]]&lt;&gt;"",$D$5,"")</f>
        <v/>
      </c>
      <c r="AP1419" s="46" t="str">
        <f>TRIM(Table1[[#This Row],[Departments-Prgrams]])</f>
        <v/>
      </c>
      <c r="AQ1419" s="46" t="str">
        <f>TRIM(Table1[[#This Row],[Grant]])</f>
        <v/>
      </c>
      <c r="AR1419" s="46" t="str">
        <f>TRIM(Table1[[#This Row],[Staff ID]])</f>
        <v/>
      </c>
      <c r="AS1419" s="46" t="str">
        <f>IF(TRIM(Table1[[#This Row],[Budget Code]])=0,"",TRIM(Table1[[#This Row],[Budget Code]]))</f>
        <v/>
      </c>
      <c r="AT1419" s="46" t="str">
        <f>IF(Table1[[#This Row],[Line Description]]&lt;&gt;"",Table1[[#This Row],[Line Description]],"")</f>
        <v/>
      </c>
      <c r="AU1419" s="46" t="str">
        <f>IF(Table1[[#This Row],[Cur_Amount Debit]]&gt;0,ROUND(Table1[[#This Row],[Cur_Amount Debit]],2),"")</f>
        <v/>
      </c>
      <c r="AV1419" s="46" t="str">
        <f>IF(Table1[[#This Row],[Cur_Amount Credit]]&gt;0,ROUND(Table1[[#This Row],[Cur_Amount Credit]],2),"")</f>
        <v/>
      </c>
      <c r="AW1419" s="46" t="str">
        <f>LEFT(Table1[[#This Row],[Cur]],3)</f>
        <v/>
      </c>
      <c r="AX1419" s="59"/>
      <c r="AY1419" s="46"/>
      <c r="AZ1419" s="46" t="str">
        <f>IF(Table1[[#This Row],[Cur]]&lt;&gt;"",IF(Table1[[#This Row],[Cur]]="USD","",ExchangeRate),"")</f>
        <v/>
      </c>
      <c r="BA1419" s="46" t="str">
        <f>IF(Table1[[#This Row],[Grant]]&lt;&gt;"",VLOOKUP(Table1[[#This Row],[Grant]],Grants!B:D,3),"")</f>
        <v/>
      </c>
      <c r="BB1419" s="46" t="str">
        <f>TRIM(Table1[[#This Row],[Vendor ID]])</f>
        <v/>
      </c>
      <c r="BC1419">
        <f>IF(Table1[[#This Row],[Reference Number]]=Q1418,BC1418,BC1418+1)</f>
        <v>2</v>
      </c>
    </row>
    <row r="1420" spans="1:55" ht="11.25" hidden="1" customHeight="1">
      <c r="A1420" s="1"/>
      <c r="B1420" s="88" t="str">
        <f>IF(Table1[[#This Row],[Posting Date]]&lt;&gt;"",IF(Table1[[#This Row],[Reference Number]]=Q1419,B1419+1,1),"")</f>
        <v/>
      </c>
      <c r="C1420" s="61"/>
      <c r="D1420" s="61"/>
      <c r="E1420" s="218"/>
      <c r="F1420" s="143" t="str">
        <f>IFERROR(IF(VLOOKUP(Table1[[#This Row],[Budget Code Description]],Dimentions!$X$6:$AC$132,2,FALSE)="","",VLOOKUP(Table1[[#This Row],[Budget Code Description]],Dimentions!$X$6:$AC$132,2,FALSE)),"")</f>
        <v/>
      </c>
      <c r="G1420" s="143" t="str">
        <f>IFERROR(VLOOKUP(Table1[[#This Row],[Budget Code Description]],Dimentions!$X$6:$AC$132,3,FALSE),"")</f>
        <v/>
      </c>
      <c r="H1420" s="64" t="str">
        <f>IFERROR(VLOOKUP(Table1[[#This Row],[Account]],Dimentions!$S$6:$V$233,2,FALSE),"")</f>
        <v/>
      </c>
      <c r="I1420" s="62">
        <f>_xlfn.NUMBERVALUE(LEFT(Table1[[#This Row],[Account]],1))</f>
        <v>0</v>
      </c>
      <c r="J1420" s="62" t="str">
        <f>IFERROR(VLOOKUP(Table1[[#This Row],[Budget Code Description]],Table6[#All],7,FALSE),"")</f>
        <v/>
      </c>
      <c r="K1420" s="143" t="str">
        <f>IFERROR(VLOOKUP(Table1[[#This Row],[Budget Code Description]],Table6[#All],8,FALSE),"")</f>
        <v/>
      </c>
      <c r="L1420" s="63"/>
      <c r="M1420" s="65" t="str">
        <f>IFERROR(VLOOKUP(Table1[[#This Row],[Staff ID]],Table2[],2,FALSE),"")</f>
        <v/>
      </c>
      <c r="N1420" s="211" t="str">
        <f>IFERROR(IF(VLOOKUP(Table1[[#This Row],[Budget Code Description]],Dimentions!$X$6:$AC$97,4,FALSE)="","",VLOOKUP(Table1[[#This Row],[Budget Code Description]],Dimentions!$X$6:$AC$97,4,FALSE)),"")</f>
        <v/>
      </c>
      <c r="O1420" s="65" t="str">
        <f>IFERROR(VLOOKUP(Table1[[#This Row],[Vendor ID]],Table549[],2,FALSE),"")</f>
        <v/>
      </c>
      <c r="P1420" s="63"/>
      <c r="Q1420" s="143" t="str">
        <f>IF(Table1[[#This Row],[Posting Date]]&lt;&gt;"",$D$9,"")</f>
        <v/>
      </c>
      <c r="R1420" s="159" t="str">
        <f>IF(Table1[[#This Row],[Posting Date]]&lt;&gt;"",$D$10,"")</f>
        <v/>
      </c>
      <c r="S1420" s="66"/>
      <c r="T1420" s="63"/>
      <c r="U1420" s="67"/>
      <c r="V1420" s="67"/>
      <c r="W1420" s="67" t="str">
        <f t="shared" si="22"/>
        <v/>
      </c>
      <c r="X1420" s="161" t="str">
        <f>IF(E1420="","",(IF(Table1[[#This Row],[Cur]]="USD",Table1[[#This Row],[Cur_Amount Debit]],Table1[[#This Row],[Cur_Amount Debit]]/Table1[[#This Row],[Exchange Rate]])))</f>
        <v/>
      </c>
      <c r="Y1420" s="161" t="str">
        <f>IF(E1420="","",(IF(Table1[[#This Row],[Cur]]="USD",Table1[[#This Row],[Cur_Amount Credit]],Table1[[#This Row],[Cur_Amount Credit]]/ExchangeRate)))</f>
        <v/>
      </c>
      <c r="Z1420" s="203" t="str">
        <f>IF(E1420="","",(Table1[[#This Row],[Debit USD]]-Table1[[#This Row],[Credit USD]]))</f>
        <v/>
      </c>
      <c r="AA1420" s="122"/>
      <c r="AB1420" s="1"/>
      <c r="AC1420" s="15"/>
      <c r="AD1420" s="15" t="str">
        <f>IF(AND(OR(Table1[[#This Row],[Account]]="15030",Table1[[#This Row],[Account]]="15035",Table1[[#This Row],[Account]]="20150"),Table1[[#This Row],[Vendor ID]]=""),1,"")</f>
        <v/>
      </c>
      <c r="AE1420" s="15"/>
      <c r="AF1420" s="15"/>
      <c r="AG1420" s="15"/>
      <c r="AH1420" s="46" t="str">
        <f>IF(Table1[[#This Row],[Posting Date]]&lt;&gt;"","GJ-"&amp;CountryID,"")</f>
        <v/>
      </c>
      <c r="AI1420" s="59" t="str">
        <f>IF(Table1[[#This Row],[Posting Date]]&lt;&gt;"",Table1[[#This Row],[Posting Date]],"")</f>
        <v/>
      </c>
      <c r="AJ1420" s="46"/>
      <c r="AK1420" s="46" t="str">
        <f>IF(Table1[[#This Row],[Description]]&lt;&gt;"",Table1[[#This Row],[Description]],"")</f>
        <v/>
      </c>
      <c r="AL1420" s="46" t="str">
        <f>IF(Table1[[#This Row],[Posting Date]]&lt;&gt;"",Table1[[#This Row],[Reference Number]],"")</f>
        <v/>
      </c>
      <c r="AM1420" s="46" t="str">
        <f>TRIM(Table1[[#This Row],[Line '#]])</f>
        <v/>
      </c>
      <c r="AN1420" s="46" t="str">
        <f>TRIM(Table1[[#This Row],[Account]])</f>
        <v/>
      </c>
      <c r="AO1420" s="46" t="str">
        <f>IF(Table1[[#This Row],[Posting Date]]&lt;&gt;"",$D$5,"")</f>
        <v/>
      </c>
      <c r="AP1420" s="46" t="str">
        <f>TRIM(Table1[[#This Row],[Departments-Prgrams]])</f>
        <v/>
      </c>
      <c r="AQ1420" s="46" t="str">
        <f>TRIM(Table1[[#This Row],[Grant]])</f>
        <v/>
      </c>
      <c r="AR1420" s="46" t="str">
        <f>TRIM(Table1[[#This Row],[Staff ID]])</f>
        <v/>
      </c>
      <c r="AS1420" s="46" t="str">
        <f>IF(TRIM(Table1[[#This Row],[Budget Code]])=0,"",TRIM(Table1[[#This Row],[Budget Code]]))</f>
        <v/>
      </c>
      <c r="AT1420" s="46" t="str">
        <f>IF(Table1[[#This Row],[Line Description]]&lt;&gt;"",Table1[[#This Row],[Line Description]],"")</f>
        <v/>
      </c>
      <c r="AU1420" s="46" t="str">
        <f>IF(Table1[[#This Row],[Cur_Amount Debit]]&gt;0,ROUND(Table1[[#This Row],[Cur_Amount Debit]],2),"")</f>
        <v/>
      </c>
      <c r="AV1420" s="46" t="str">
        <f>IF(Table1[[#This Row],[Cur_Amount Credit]]&gt;0,ROUND(Table1[[#This Row],[Cur_Amount Credit]],2),"")</f>
        <v/>
      </c>
      <c r="AW1420" s="46" t="str">
        <f>LEFT(Table1[[#This Row],[Cur]],3)</f>
        <v/>
      </c>
      <c r="AX1420" s="59"/>
      <c r="AY1420" s="46"/>
      <c r="AZ1420" s="46" t="str">
        <f>IF(Table1[[#This Row],[Cur]]&lt;&gt;"",IF(Table1[[#This Row],[Cur]]="USD","",ExchangeRate),"")</f>
        <v/>
      </c>
      <c r="BA1420" s="46" t="str">
        <f>IF(Table1[[#This Row],[Grant]]&lt;&gt;"",VLOOKUP(Table1[[#This Row],[Grant]],Grants!B:D,3),"")</f>
        <v/>
      </c>
      <c r="BB1420" s="46" t="str">
        <f>TRIM(Table1[[#This Row],[Vendor ID]])</f>
        <v/>
      </c>
      <c r="BC1420">
        <f>IF(Table1[[#This Row],[Reference Number]]=Q1419,BC1419,BC1419+1)</f>
        <v>2</v>
      </c>
    </row>
    <row r="1421" spans="1:55" ht="11.25" hidden="1" customHeight="1">
      <c r="A1421" s="1"/>
      <c r="B1421" s="88" t="str">
        <f>IF(Table1[[#This Row],[Posting Date]]&lt;&gt;"",IF(Table1[[#This Row],[Reference Number]]=Q1420,B1420+1,1),"")</f>
        <v/>
      </c>
      <c r="C1421" s="61"/>
      <c r="D1421" s="61"/>
      <c r="E1421" s="218"/>
      <c r="F1421" s="143" t="str">
        <f>IFERROR(IF(VLOOKUP(Table1[[#This Row],[Budget Code Description]],Dimentions!$X$6:$AC$132,2,FALSE)="","",VLOOKUP(Table1[[#This Row],[Budget Code Description]],Dimentions!$X$6:$AC$132,2,FALSE)),"")</f>
        <v/>
      </c>
      <c r="G1421" s="143" t="str">
        <f>IFERROR(VLOOKUP(Table1[[#This Row],[Budget Code Description]],Dimentions!$X$6:$AC$132,3,FALSE),"")</f>
        <v/>
      </c>
      <c r="H1421" s="64" t="str">
        <f>IFERROR(VLOOKUP(Table1[[#This Row],[Account]],Dimentions!$S$6:$V$233,2,FALSE),"")</f>
        <v/>
      </c>
      <c r="I1421" s="62">
        <f>_xlfn.NUMBERVALUE(LEFT(Table1[[#This Row],[Account]],1))</f>
        <v>0</v>
      </c>
      <c r="J1421" s="62" t="str">
        <f>IFERROR(VLOOKUP(Table1[[#This Row],[Budget Code Description]],Table6[#All],7,FALSE),"")</f>
        <v/>
      </c>
      <c r="K1421" s="143" t="str">
        <f>IFERROR(VLOOKUP(Table1[[#This Row],[Budget Code Description]],Table6[#All],8,FALSE),"")</f>
        <v/>
      </c>
      <c r="L1421" s="63"/>
      <c r="M1421" s="65" t="str">
        <f>IFERROR(VLOOKUP(Table1[[#This Row],[Staff ID]],Table2[],2,FALSE),"")</f>
        <v/>
      </c>
      <c r="N1421" s="211" t="str">
        <f>IFERROR(IF(VLOOKUP(Table1[[#This Row],[Budget Code Description]],Dimentions!$X$6:$AC$97,4,FALSE)="","",VLOOKUP(Table1[[#This Row],[Budget Code Description]],Dimentions!$X$6:$AC$97,4,FALSE)),"")</f>
        <v/>
      </c>
      <c r="O1421" s="65" t="str">
        <f>IFERROR(VLOOKUP(Table1[[#This Row],[Vendor ID]],Table549[],2,FALSE),"")</f>
        <v/>
      </c>
      <c r="P1421" s="63"/>
      <c r="Q1421" s="143" t="str">
        <f>IF(Table1[[#This Row],[Posting Date]]&lt;&gt;"",$D$9,"")</f>
        <v/>
      </c>
      <c r="R1421" s="159" t="str">
        <f>IF(Table1[[#This Row],[Posting Date]]&lt;&gt;"",$D$10,"")</f>
        <v/>
      </c>
      <c r="S1421" s="66"/>
      <c r="T1421" s="63"/>
      <c r="U1421" s="67"/>
      <c r="V1421" s="67"/>
      <c r="W1421" s="67" t="str">
        <f t="shared" si="22"/>
        <v/>
      </c>
      <c r="X1421" s="161" t="str">
        <f>IF(E1421="","",(IF(Table1[[#This Row],[Cur]]="USD",Table1[[#This Row],[Cur_Amount Debit]],Table1[[#This Row],[Cur_Amount Debit]]/Table1[[#This Row],[Exchange Rate]])))</f>
        <v/>
      </c>
      <c r="Y1421" s="161" t="str">
        <f>IF(E1421="","",(IF(Table1[[#This Row],[Cur]]="USD",Table1[[#This Row],[Cur_Amount Credit]],Table1[[#This Row],[Cur_Amount Credit]]/ExchangeRate)))</f>
        <v/>
      </c>
      <c r="Z1421" s="203" t="str">
        <f>IF(E1421="","",(Table1[[#This Row],[Debit USD]]-Table1[[#This Row],[Credit USD]]))</f>
        <v/>
      </c>
      <c r="AA1421" s="122"/>
      <c r="AB1421" s="1"/>
      <c r="AC1421" s="15"/>
      <c r="AD1421" s="15" t="str">
        <f>IF(AND(OR(Table1[[#This Row],[Account]]="15030",Table1[[#This Row],[Account]]="15035",Table1[[#This Row],[Account]]="20150"),Table1[[#This Row],[Vendor ID]]=""),1,"")</f>
        <v/>
      </c>
      <c r="AE1421" s="15"/>
      <c r="AF1421" s="15"/>
      <c r="AG1421" s="15"/>
      <c r="AH1421" s="46" t="str">
        <f>IF(Table1[[#This Row],[Posting Date]]&lt;&gt;"","GJ-"&amp;CountryID,"")</f>
        <v/>
      </c>
      <c r="AI1421" s="59" t="str">
        <f>IF(Table1[[#This Row],[Posting Date]]&lt;&gt;"",Table1[[#This Row],[Posting Date]],"")</f>
        <v/>
      </c>
      <c r="AJ1421" s="46"/>
      <c r="AK1421" s="46" t="str">
        <f>IF(Table1[[#This Row],[Description]]&lt;&gt;"",Table1[[#This Row],[Description]],"")</f>
        <v/>
      </c>
      <c r="AL1421" s="46" t="str">
        <f>IF(Table1[[#This Row],[Posting Date]]&lt;&gt;"",Table1[[#This Row],[Reference Number]],"")</f>
        <v/>
      </c>
      <c r="AM1421" s="46" t="str">
        <f>TRIM(Table1[[#This Row],[Line '#]])</f>
        <v/>
      </c>
      <c r="AN1421" s="46" t="str">
        <f>TRIM(Table1[[#This Row],[Account]])</f>
        <v/>
      </c>
      <c r="AO1421" s="46" t="str">
        <f>IF(Table1[[#This Row],[Posting Date]]&lt;&gt;"",$D$5,"")</f>
        <v/>
      </c>
      <c r="AP1421" s="46" t="str">
        <f>TRIM(Table1[[#This Row],[Departments-Prgrams]])</f>
        <v/>
      </c>
      <c r="AQ1421" s="46" t="str">
        <f>TRIM(Table1[[#This Row],[Grant]])</f>
        <v/>
      </c>
      <c r="AR1421" s="46" t="str">
        <f>TRIM(Table1[[#This Row],[Staff ID]])</f>
        <v/>
      </c>
      <c r="AS1421" s="46" t="str">
        <f>IF(TRIM(Table1[[#This Row],[Budget Code]])=0,"",TRIM(Table1[[#This Row],[Budget Code]]))</f>
        <v/>
      </c>
      <c r="AT1421" s="46" t="str">
        <f>IF(Table1[[#This Row],[Line Description]]&lt;&gt;"",Table1[[#This Row],[Line Description]],"")</f>
        <v/>
      </c>
      <c r="AU1421" s="46" t="str">
        <f>IF(Table1[[#This Row],[Cur_Amount Debit]]&gt;0,ROUND(Table1[[#This Row],[Cur_Amount Debit]],2),"")</f>
        <v/>
      </c>
      <c r="AV1421" s="46" t="str">
        <f>IF(Table1[[#This Row],[Cur_Amount Credit]]&gt;0,ROUND(Table1[[#This Row],[Cur_Amount Credit]],2),"")</f>
        <v/>
      </c>
      <c r="AW1421" s="46" t="str">
        <f>LEFT(Table1[[#This Row],[Cur]],3)</f>
        <v/>
      </c>
      <c r="AX1421" s="59"/>
      <c r="AY1421" s="46"/>
      <c r="AZ1421" s="46" t="str">
        <f>IF(Table1[[#This Row],[Cur]]&lt;&gt;"",IF(Table1[[#This Row],[Cur]]="USD","",ExchangeRate),"")</f>
        <v/>
      </c>
      <c r="BA1421" s="46" t="str">
        <f>IF(Table1[[#This Row],[Grant]]&lt;&gt;"",VLOOKUP(Table1[[#This Row],[Grant]],Grants!B:D,3),"")</f>
        <v/>
      </c>
      <c r="BB1421" s="46" t="str">
        <f>TRIM(Table1[[#This Row],[Vendor ID]])</f>
        <v/>
      </c>
      <c r="BC1421">
        <f>IF(Table1[[#This Row],[Reference Number]]=Q1420,BC1420,BC1420+1)</f>
        <v>2</v>
      </c>
    </row>
    <row r="1422" spans="1:55" ht="11.25" hidden="1" customHeight="1">
      <c r="A1422" s="1"/>
      <c r="B1422" s="88" t="str">
        <f>IF(Table1[[#This Row],[Posting Date]]&lt;&gt;"",IF(Table1[[#This Row],[Reference Number]]=Q1421,B1421+1,1),"")</f>
        <v/>
      </c>
      <c r="C1422" s="61"/>
      <c r="D1422" s="61"/>
      <c r="E1422" s="218"/>
      <c r="F1422" s="143" t="str">
        <f>IFERROR(IF(VLOOKUP(Table1[[#This Row],[Budget Code Description]],Dimentions!$X$6:$AC$132,2,FALSE)="","",VLOOKUP(Table1[[#This Row],[Budget Code Description]],Dimentions!$X$6:$AC$132,2,FALSE)),"")</f>
        <v/>
      </c>
      <c r="G1422" s="143" t="str">
        <f>IFERROR(VLOOKUP(Table1[[#This Row],[Budget Code Description]],Dimentions!$X$6:$AC$132,3,FALSE),"")</f>
        <v/>
      </c>
      <c r="H1422" s="64" t="str">
        <f>IFERROR(VLOOKUP(Table1[[#This Row],[Account]],Dimentions!$S$6:$V$233,2,FALSE),"")</f>
        <v/>
      </c>
      <c r="I1422" s="62">
        <f>_xlfn.NUMBERVALUE(LEFT(Table1[[#This Row],[Account]],1))</f>
        <v>0</v>
      </c>
      <c r="J1422" s="62" t="str">
        <f>IFERROR(VLOOKUP(Table1[[#This Row],[Budget Code Description]],Table6[#All],7,FALSE),"")</f>
        <v/>
      </c>
      <c r="K1422" s="143" t="str">
        <f>IFERROR(VLOOKUP(Table1[[#This Row],[Budget Code Description]],Table6[#All],8,FALSE),"")</f>
        <v/>
      </c>
      <c r="L1422" s="63"/>
      <c r="M1422" s="65" t="str">
        <f>IFERROR(VLOOKUP(Table1[[#This Row],[Staff ID]],Table2[],2,FALSE),"")</f>
        <v/>
      </c>
      <c r="N1422" s="211" t="str">
        <f>IFERROR(IF(VLOOKUP(Table1[[#This Row],[Budget Code Description]],Dimentions!$X$6:$AC$97,4,FALSE)="","",VLOOKUP(Table1[[#This Row],[Budget Code Description]],Dimentions!$X$6:$AC$97,4,FALSE)),"")</f>
        <v/>
      </c>
      <c r="O1422" s="65" t="str">
        <f>IFERROR(VLOOKUP(Table1[[#This Row],[Vendor ID]],Table549[],2,FALSE),"")</f>
        <v/>
      </c>
      <c r="P1422" s="63"/>
      <c r="Q1422" s="143" t="str">
        <f>IF(Table1[[#This Row],[Posting Date]]&lt;&gt;"",$D$9,"")</f>
        <v/>
      </c>
      <c r="R1422" s="159" t="str">
        <f>IF(Table1[[#This Row],[Posting Date]]&lt;&gt;"",$D$10,"")</f>
        <v/>
      </c>
      <c r="S1422" s="66"/>
      <c r="T1422" s="63"/>
      <c r="U1422" s="67"/>
      <c r="V1422" s="67"/>
      <c r="W1422" s="67" t="str">
        <f t="shared" si="22"/>
        <v/>
      </c>
      <c r="X1422" s="161" t="str">
        <f>IF(E1422="","",(IF(Table1[[#This Row],[Cur]]="USD",Table1[[#This Row],[Cur_Amount Debit]],Table1[[#This Row],[Cur_Amount Debit]]/Table1[[#This Row],[Exchange Rate]])))</f>
        <v/>
      </c>
      <c r="Y1422" s="161" t="str">
        <f>IF(E1422="","",(IF(Table1[[#This Row],[Cur]]="USD",Table1[[#This Row],[Cur_Amount Credit]],Table1[[#This Row],[Cur_Amount Credit]]/ExchangeRate)))</f>
        <v/>
      </c>
      <c r="Z1422" s="203" t="str">
        <f>IF(E1422="","",(Table1[[#This Row],[Debit USD]]-Table1[[#This Row],[Credit USD]]))</f>
        <v/>
      </c>
      <c r="AA1422" s="122"/>
      <c r="AB1422" s="1"/>
      <c r="AC1422" s="15"/>
      <c r="AD1422" s="15" t="str">
        <f>IF(AND(OR(Table1[[#This Row],[Account]]="15030",Table1[[#This Row],[Account]]="15035",Table1[[#This Row],[Account]]="20150"),Table1[[#This Row],[Vendor ID]]=""),1,"")</f>
        <v/>
      </c>
      <c r="AE1422" s="15"/>
      <c r="AF1422" s="15"/>
      <c r="AG1422" s="15"/>
      <c r="AH1422" s="46" t="str">
        <f>IF(Table1[[#This Row],[Posting Date]]&lt;&gt;"","GJ-"&amp;CountryID,"")</f>
        <v/>
      </c>
      <c r="AI1422" s="59" t="str">
        <f>IF(Table1[[#This Row],[Posting Date]]&lt;&gt;"",Table1[[#This Row],[Posting Date]],"")</f>
        <v/>
      </c>
      <c r="AJ1422" s="46"/>
      <c r="AK1422" s="46" t="str">
        <f>IF(Table1[[#This Row],[Description]]&lt;&gt;"",Table1[[#This Row],[Description]],"")</f>
        <v/>
      </c>
      <c r="AL1422" s="46" t="str">
        <f>IF(Table1[[#This Row],[Posting Date]]&lt;&gt;"",Table1[[#This Row],[Reference Number]],"")</f>
        <v/>
      </c>
      <c r="AM1422" s="46" t="str">
        <f>TRIM(Table1[[#This Row],[Line '#]])</f>
        <v/>
      </c>
      <c r="AN1422" s="46" t="str">
        <f>TRIM(Table1[[#This Row],[Account]])</f>
        <v/>
      </c>
      <c r="AO1422" s="46" t="str">
        <f>IF(Table1[[#This Row],[Posting Date]]&lt;&gt;"",$D$5,"")</f>
        <v/>
      </c>
      <c r="AP1422" s="46" t="str">
        <f>TRIM(Table1[[#This Row],[Departments-Prgrams]])</f>
        <v/>
      </c>
      <c r="AQ1422" s="46" t="str">
        <f>TRIM(Table1[[#This Row],[Grant]])</f>
        <v/>
      </c>
      <c r="AR1422" s="46" t="str">
        <f>TRIM(Table1[[#This Row],[Staff ID]])</f>
        <v/>
      </c>
      <c r="AS1422" s="46" t="str">
        <f>IF(TRIM(Table1[[#This Row],[Budget Code]])=0,"",TRIM(Table1[[#This Row],[Budget Code]]))</f>
        <v/>
      </c>
      <c r="AT1422" s="46" t="str">
        <f>IF(Table1[[#This Row],[Line Description]]&lt;&gt;"",Table1[[#This Row],[Line Description]],"")</f>
        <v/>
      </c>
      <c r="AU1422" s="46" t="str">
        <f>IF(Table1[[#This Row],[Cur_Amount Debit]]&gt;0,ROUND(Table1[[#This Row],[Cur_Amount Debit]],2),"")</f>
        <v/>
      </c>
      <c r="AV1422" s="46" t="str">
        <f>IF(Table1[[#This Row],[Cur_Amount Credit]]&gt;0,ROUND(Table1[[#This Row],[Cur_Amount Credit]],2),"")</f>
        <v/>
      </c>
      <c r="AW1422" s="46" t="str">
        <f>LEFT(Table1[[#This Row],[Cur]],3)</f>
        <v/>
      </c>
      <c r="AX1422" s="59"/>
      <c r="AY1422" s="46"/>
      <c r="AZ1422" s="46" t="str">
        <f>IF(Table1[[#This Row],[Cur]]&lt;&gt;"",IF(Table1[[#This Row],[Cur]]="USD","",ExchangeRate),"")</f>
        <v/>
      </c>
      <c r="BA1422" s="46" t="str">
        <f>IF(Table1[[#This Row],[Grant]]&lt;&gt;"",VLOOKUP(Table1[[#This Row],[Grant]],Grants!B:D,3),"")</f>
        <v/>
      </c>
      <c r="BB1422" s="46" t="str">
        <f>TRIM(Table1[[#This Row],[Vendor ID]])</f>
        <v/>
      </c>
      <c r="BC1422">
        <f>IF(Table1[[#This Row],[Reference Number]]=Q1421,BC1421,BC1421+1)</f>
        <v>2</v>
      </c>
    </row>
    <row r="1423" spans="1:55" ht="11.25" hidden="1" customHeight="1">
      <c r="A1423" s="1"/>
      <c r="B1423" s="88" t="str">
        <f>IF(Table1[[#This Row],[Posting Date]]&lt;&gt;"",IF(Table1[[#This Row],[Reference Number]]=Q1422,B1422+1,1),"")</f>
        <v/>
      </c>
      <c r="C1423" s="61"/>
      <c r="D1423" s="61"/>
      <c r="E1423" s="218"/>
      <c r="F1423" s="143" t="str">
        <f>IFERROR(IF(VLOOKUP(Table1[[#This Row],[Budget Code Description]],Dimentions!$X$6:$AC$132,2,FALSE)="","",VLOOKUP(Table1[[#This Row],[Budget Code Description]],Dimentions!$X$6:$AC$132,2,FALSE)),"")</f>
        <v/>
      </c>
      <c r="G1423" s="143" t="str">
        <f>IFERROR(VLOOKUP(Table1[[#This Row],[Budget Code Description]],Dimentions!$X$6:$AC$132,3,FALSE),"")</f>
        <v/>
      </c>
      <c r="H1423" s="64" t="str">
        <f>IFERROR(VLOOKUP(Table1[[#This Row],[Account]],Dimentions!$S$6:$V$233,2,FALSE),"")</f>
        <v/>
      </c>
      <c r="I1423" s="62">
        <f>_xlfn.NUMBERVALUE(LEFT(Table1[[#This Row],[Account]],1))</f>
        <v>0</v>
      </c>
      <c r="J1423" s="62" t="str">
        <f>IFERROR(VLOOKUP(Table1[[#This Row],[Budget Code Description]],Table6[#All],7,FALSE),"")</f>
        <v/>
      </c>
      <c r="K1423" s="143" t="str">
        <f>IFERROR(VLOOKUP(Table1[[#This Row],[Budget Code Description]],Table6[#All],8,FALSE),"")</f>
        <v/>
      </c>
      <c r="L1423" s="63"/>
      <c r="M1423" s="65" t="str">
        <f>IFERROR(VLOOKUP(Table1[[#This Row],[Staff ID]],Table2[],2,FALSE),"")</f>
        <v/>
      </c>
      <c r="N1423" s="211" t="str">
        <f>IFERROR(IF(VLOOKUP(Table1[[#This Row],[Budget Code Description]],Dimentions!$X$6:$AC$97,4,FALSE)="","",VLOOKUP(Table1[[#This Row],[Budget Code Description]],Dimentions!$X$6:$AC$97,4,FALSE)),"")</f>
        <v/>
      </c>
      <c r="O1423" s="65" t="str">
        <f>IFERROR(VLOOKUP(Table1[[#This Row],[Vendor ID]],Table549[],2,FALSE),"")</f>
        <v/>
      </c>
      <c r="P1423" s="63"/>
      <c r="Q1423" s="143" t="str">
        <f>IF(Table1[[#This Row],[Posting Date]]&lt;&gt;"",$D$9,"")</f>
        <v/>
      </c>
      <c r="R1423" s="159" t="str">
        <f>IF(Table1[[#This Row],[Posting Date]]&lt;&gt;"",$D$10,"")</f>
        <v/>
      </c>
      <c r="S1423" s="66"/>
      <c r="T1423" s="63"/>
      <c r="U1423" s="67"/>
      <c r="V1423" s="67"/>
      <c r="W1423" s="67" t="str">
        <f t="shared" si="22"/>
        <v/>
      </c>
      <c r="X1423" s="161" t="str">
        <f>IF(E1423="","",(IF(Table1[[#This Row],[Cur]]="USD",Table1[[#This Row],[Cur_Amount Debit]],Table1[[#This Row],[Cur_Amount Debit]]/Table1[[#This Row],[Exchange Rate]])))</f>
        <v/>
      </c>
      <c r="Y1423" s="161" t="str">
        <f>IF(E1423="","",(IF(Table1[[#This Row],[Cur]]="USD",Table1[[#This Row],[Cur_Amount Credit]],Table1[[#This Row],[Cur_Amount Credit]]/ExchangeRate)))</f>
        <v/>
      </c>
      <c r="Z1423" s="203" t="str">
        <f>IF(E1423="","",(Table1[[#This Row],[Debit USD]]-Table1[[#This Row],[Credit USD]]))</f>
        <v/>
      </c>
      <c r="AA1423" s="122"/>
      <c r="AB1423" s="1"/>
      <c r="AC1423" s="15"/>
      <c r="AD1423" s="15" t="str">
        <f>IF(AND(OR(Table1[[#This Row],[Account]]="15030",Table1[[#This Row],[Account]]="15035",Table1[[#This Row],[Account]]="20150"),Table1[[#This Row],[Vendor ID]]=""),1,"")</f>
        <v/>
      </c>
      <c r="AE1423" s="15"/>
      <c r="AF1423" s="15"/>
      <c r="AG1423" s="15"/>
      <c r="AH1423" s="46" t="str">
        <f>IF(Table1[[#This Row],[Posting Date]]&lt;&gt;"","GJ-"&amp;CountryID,"")</f>
        <v/>
      </c>
      <c r="AI1423" s="59" t="str">
        <f>IF(Table1[[#This Row],[Posting Date]]&lt;&gt;"",Table1[[#This Row],[Posting Date]],"")</f>
        <v/>
      </c>
      <c r="AJ1423" s="46"/>
      <c r="AK1423" s="46" t="str">
        <f>IF(Table1[[#This Row],[Description]]&lt;&gt;"",Table1[[#This Row],[Description]],"")</f>
        <v/>
      </c>
      <c r="AL1423" s="46" t="str">
        <f>IF(Table1[[#This Row],[Posting Date]]&lt;&gt;"",Table1[[#This Row],[Reference Number]],"")</f>
        <v/>
      </c>
      <c r="AM1423" s="46" t="str">
        <f>TRIM(Table1[[#This Row],[Line '#]])</f>
        <v/>
      </c>
      <c r="AN1423" s="46" t="str">
        <f>TRIM(Table1[[#This Row],[Account]])</f>
        <v/>
      </c>
      <c r="AO1423" s="46" t="str">
        <f>IF(Table1[[#This Row],[Posting Date]]&lt;&gt;"",$D$5,"")</f>
        <v/>
      </c>
      <c r="AP1423" s="46" t="str">
        <f>TRIM(Table1[[#This Row],[Departments-Prgrams]])</f>
        <v/>
      </c>
      <c r="AQ1423" s="46" t="str">
        <f>TRIM(Table1[[#This Row],[Grant]])</f>
        <v/>
      </c>
      <c r="AR1423" s="46" t="str">
        <f>TRIM(Table1[[#This Row],[Staff ID]])</f>
        <v/>
      </c>
      <c r="AS1423" s="46" t="str">
        <f>IF(TRIM(Table1[[#This Row],[Budget Code]])=0,"",TRIM(Table1[[#This Row],[Budget Code]]))</f>
        <v/>
      </c>
      <c r="AT1423" s="46" t="str">
        <f>IF(Table1[[#This Row],[Line Description]]&lt;&gt;"",Table1[[#This Row],[Line Description]],"")</f>
        <v/>
      </c>
      <c r="AU1423" s="46" t="str">
        <f>IF(Table1[[#This Row],[Cur_Amount Debit]]&gt;0,ROUND(Table1[[#This Row],[Cur_Amount Debit]],2),"")</f>
        <v/>
      </c>
      <c r="AV1423" s="46" t="str">
        <f>IF(Table1[[#This Row],[Cur_Amount Credit]]&gt;0,ROUND(Table1[[#This Row],[Cur_Amount Credit]],2),"")</f>
        <v/>
      </c>
      <c r="AW1423" s="46" t="str">
        <f>LEFT(Table1[[#This Row],[Cur]],3)</f>
        <v/>
      </c>
      <c r="AX1423" s="59"/>
      <c r="AY1423" s="46"/>
      <c r="AZ1423" s="46" t="str">
        <f>IF(Table1[[#This Row],[Cur]]&lt;&gt;"",IF(Table1[[#This Row],[Cur]]="USD","",ExchangeRate),"")</f>
        <v/>
      </c>
      <c r="BA1423" s="46" t="str">
        <f>IF(Table1[[#This Row],[Grant]]&lt;&gt;"",VLOOKUP(Table1[[#This Row],[Grant]],Grants!B:D,3),"")</f>
        <v/>
      </c>
      <c r="BB1423" s="46" t="str">
        <f>TRIM(Table1[[#This Row],[Vendor ID]])</f>
        <v/>
      </c>
      <c r="BC1423">
        <f>IF(Table1[[#This Row],[Reference Number]]=Q1422,BC1422,BC1422+1)</f>
        <v>2</v>
      </c>
    </row>
    <row r="1424" spans="1:55" ht="11.25" hidden="1" customHeight="1">
      <c r="A1424" s="1"/>
      <c r="B1424" s="88" t="str">
        <f>IF(Table1[[#This Row],[Posting Date]]&lt;&gt;"",IF(Table1[[#This Row],[Reference Number]]=Q1423,B1423+1,1),"")</f>
        <v/>
      </c>
      <c r="C1424" s="61"/>
      <c r="D1424" s="61"/>
      <c r="E1424" s="218"/>
      <c r="F1424" s="143" t="str">
        <f>IFERROR(IF(VLOOKUP(Table1[[#This Row],[Budget Code Description]],Dimentions!$X$6:$AC$132,2,FALSE)="","",VLOOKUP(Table1[[#This Row],[Budget Code Description]],Dimentions!$X$6:$AC$132,2,FALSE)),"")</f>
        <v/>
      </c>
      <c r="G1424" s="143" t="str">
        <f>IFERROR(VLOOKUP(Table1[[#This Row],[Budget Code Description]],Dimentions!$X$6:$AC$132,3,FALSE),"")</f>
        <v/>
      </c>
      <c r="H1424" s="64" t="str">
        <f>IFERROR(VLOOKUP(Table1[[#This Row],[Account]],Dimentions!$S$6:$V$233,2,FALSE),"")</f>
        <v/>
      </c>
      <c r="I1424" s="62">
        <f>_xlfn.NUMBERVALUE(LEFT(Table1[[#This Row],[Account]],1))</f>
        <v>0</v>
      </c>
      <c r="J1424" s="62" t="str">
        <f>IFERROR(VLOOKUP(Table1[[#This Row],[Budget Code Description]],Table6[#All],7,FALSE),"")</f>
        <v/>
      </c>
      <c r="K1424" s="143" t="str">
        <f>IFERROR(VLOOKUP(Table1[[#This Row],[Budget Code Description]],Table6[#All],8,FALSE),"")</f>
        <v/>
      </c>
      <c r="L1424" s="63"/>
      <c r="M1424" s="65" t="str">
        <f>IFERROR(VLOOKUP(Table1[[#This Row],[Staff ID]],Table2[],2,FALSE),"")</f>
        <v/>
      </c>
      <c r="N1424" s="211" t="str">
        <f>IFERROR(IF(VLOOKUP(Table1[[#This Row],[Budget Code Description]],Dimentions!$X$6:$AC$97,4,FALSE)="","",VLOOKUP(Table1[[#This Row],[Budget Code Description]],Dimentions!$X$6:$AC$97,4,FALSE)),"")</f>
        <v/>
      </c>
      <c r="O1424" s="65" t="str">
        <f>IFERROR(VLOOKUP(Table1[[#This Row],[Vendor ID]],Table549[],2,FALSE),"")</f>
        <v/>
      </c>
      <c r="P1424" s="63"/>
      <c r="Q1424" s="143" t="str">
        <f>IF(Table1[[#This Row],[Posting Date]]&lt;&gt;"",$D$9,"")</f>
        <v/>
      </c>
      <c r="R1424" s="159" t="str">
        <f>IF(Table1[[#This Row],[Posting Date]]&lt;&gt;"",$D$10,"")</f>
        <v/>
      </c>
      <c r="S1424" s="66"/>
      <c r="T1424" s="63"/>
      <c r="U1424" s="67"/>
      <c r="V1424" s="67"/>
      <c r="W1424" s="67" t="str">
        <f t="shared" si="22"/>
        <v/>
      </c>
      <c r="X1424" s="161" t="str">
        <f>IF(E1424="","",(IF(Table1[[#This Row],[Cur]]="USD",Table1[[#This Row],[Cur_Amount Debit]],Table1[[#This Row],[Cur_Amount Debit]]/Table1[[#This Row],[Exchange Rate]])))</f>
        <v/>
      </c>
      <c r="Y1424" s="161" t="str">
        <f>IF(E1424="","",(IF(Table1[[#This Row],[Cur]]="USD",Table1[[#This Row],[Cur_Amount Credit]],Table1[[#This Row],[Cur_Amount Credit]]/ExchangeRate)))</f>
        <v/>
      </c>
      <c r="Z1424" s="203" t="str">
        <f>IF(E1424="","",(Table1[[#This Row],[Debit USD]]-Table1[[#This Row],[Credit USD]]))</f>
        <v/>
      </c>
      <c r="AA1424" s="122"/>
      <c r="AB1424" s="1"/>
      <c r="AC1424" s="15"/>
      <c r="AD1424" s="15" t="str">
        <f>IF(AND(OR(Table1[[#This Row],[Account]]="15030",Table1[[#This Row],[Account]]="15035",Table1[[#This Row],[Account]]="20150"),Table1[[#This Row],[Vendor ID]]=""),1,"")</f>
        <v/>
      </c>
      <c r="AE1424" s="15"/>
      <c r="AF1424" s="15"/>
      <c r="AG1424" s="15"/>
      <c r="AH1424" s="46" t="str">
        <f>IF(Table1[[#This Row],[Posting Date]]&lt;&gt;"","GJ-"&amp;CountryID,"")</f>
        <v/>
      </c>
      <c r="AI1424" s="59" t="str">
        <f>IF(Table1[[#This Row],[Posting Date]]&lt;&gt;"",Table1[[#This Row],[Posting Date]],"")</f>
        <v/>
      </c>
      <c r="AJ1424" s="46"/>
      <c r="AK1424" s="46" t="str">
        <f>IF(Table1[[#This Row],[Description]]&lt;&gt;"",Table1[[#This Row],[Description]],"")</f>
        <v/>
      </c>
      <c r="AL1424" s="46" t="str">
        <f>IF(Table1[[#This Row],[Posting Date]]&lt;&gt;"",Table1[[#This Row],[Reference Number]],"")</f>
        <v/>
      </c>
      <c r="AM1424" s="46" t="str">
        <f>TRIM(Table1[[#This Row],[Line '#]])</f>
        <v/>
      </c>
      <c r="AN1424" s="46" t="str">
        <f>TRIM(Table1[[#This Row],[Account]])</f>
        <v/>
      </c>
      <c r="AO1424" s="46" t="str">
        <f>IF(Table1[[#This Row],[Posting Date]]&lt;&gt;"",$D$5,"")</f>
        <v/>
      </c>
      <c r="AP1424" s="46" t="str">
        <f>TRIM(Table1[[#This Row],[Departments-Prgrams]])</f>
        <v/>
      </c>
      <c r="AQ1424" s="46" t="str">
        <f>TRIM(Table1[[#This Row],[Grant]])</f>
        <v/>
      </c>
      <c r="AR1424" s="46" t="str">
        <f>TRIM(Table1[[#This Row],[Staff ID]])</f>
        <v/>
      </c>
      <c r="AS1424" s="46" t="str">
        <f>IF(TRIM(Table1[[#This Row],[Budget Code]])=0,"",TRIM(Table1[[#This Row],[Budget Code]]))</f>
        <v/>
      </c>
      <c r="AT1424" s="46" t="str">
        <f>IF(Table1[[#This Row],[Line Description]]&lt;&gt;"",Table1[[#This Row],[Line Description]],"")</f>
        <v/>
      </c>
      <c r="AU1424" s="46" t="str">
        <f>IF(Table1[[#This Row],[Cur_Amount Debit]]&gt;0,ROUND(Table1[[#This Row],[Cur_Amount Debit]],2),"")</f>
        <v/>
      </c>
      <c r="AV1424" s="46" t="str">
        <f>IF(Table1[[#This Row],[Cur_Amount Credit]]&gt;0,ROUND(Table1[[#This Row],[Cur_Amount Credit]],2),"")</f>
        <v/>
      </c>
      <c r="AW1424" s="46" t="str">
        <f>LEFT(Table1[[#This Row],[Cur]],3)</f>
        <v/>
      </c>
      <c r="AX1424" s="59"/>
      <c r="AY1424" s="46"/>
      <c r="AZ1424" s="46" t="str">
        <f>IF(Table1[[#This Row],[Cur]]&lt;&gt;"",IF(Table1[[#This Row],[Cur]]="USD","",ExchangeRate),"")</f>
        <v/>
      </c>
      <c r="BA1424" s="46" t="str">
        <f>IF(Table1[[#This Row],[Grant]]&lt;&gt;"",VLOOKUP(Table1[[#This Row],[Grant]],Grants!B:D,3),"")</f>
        <v/>
      </c>
      <c r="BB1424" s="46" t="str">
        <f>TRIM(Table1[[#This Row],[Vendor ID]])</f>
        <v/>
      </c>
      <c r="BC1424">
        <f>IF(Table1[[#This Row],[Reference Number]]=Q1423,BC1423,BC1423+1)</f>
        <v>2</v>
      </c>
    </row>
    <row r="1425" spans="1:55" ht="11.25" hidden="1" customHeight="1">
      <c r="A1425" s="1"/>
      <c r="B1425" s="88" t="str">
        <f>IF(Table1[[#This Row],[Posting Date]]&lt;&gt;"",IF(Table1[[#This Row],[Reference Number]]=Q1424,B1424+1,1),"")</f>
        <v/>
      </c>
      <c r="C1425" s="61"/>
      <c r="D1425" s="61"/>
      <c r="E1425" s="218"/>
      <c r="F1425" s="143" t="str">
        <f>IFERROR(IF(VLOOKUP(Table1[[#This Row],[Budget Code Description]],Dimentions!$X$6:$AC$132,2,FALSE)="","",VLOOKUP(Table1[[#This Row],[Budget Code Description]],Dimentions!$X$6:$AC$132,2,FALSE)),"")</f>
        <v/>
      </c>
      <c r="G1425" s="143" t="str">
        <f>IFERROR(VLOOKUP(Table1[[#This Row],[Budget Code Description]],Dimentions!$X$6:$AC$132,3,FALSE),"")</f>
        <v/>
      </c>
      <c r="H1425" s="64" t="str">
        <f>IFERROR(VLOOKUP(Table1[[#This Row],[Account]],Dimentions!$S$6:$V$233,2,FALSE),"")</f>
        <v/>
      </c>
      <c r="I1425" s="62">
        <f>_xlfn.NUMBERVALUE(LEFT(Table1[[#This Row],[Account]],1))</f>
        <v>0</v>
      </c>
      <c r="J1425" s="62" t="str">
        <f>IFERROR(VLOOKUP(Table1[[#This Row],[Budget Code Description]],Table6[#All],7,FALSE),"")</f>
        <v/>
      </c>
      <c r="K1425" s="143" t="str">
        <f>IFERROR(VLOOKUP(Table1[[#This Row],[Budget Code Description]],Table6[#All],8,FALSE),"")</f>
        <v/>
      </c>
      <c r="L1425" s="63"/>
      <c r="M1425" s="65" t="str">
        <f>IFERROR(VLOOKUP(Table1[[#This Row],[Staff ID]],Table2[],2,FALSE),"")</f>
        <v/>
      </c>
      <c r="N1425" s="211" t="str">
        <f>IFERROR(IF(VLOOKUP(Table1[[#This Row],[Budget Code Description]],Dimentions!$X$6:$AC$97,4,FALSE)="","",VLOOKUP(Table1[[#This Row],[Budget Code Description]],Dimentions!$X$6:$AC$97,4,FALSE)),"")</f>
        <v/>
      </c>
      <c r="O1425" s="65" t="str">
        <f>IFERROR(VLOOKUP(Table1[[#This Row],[Vendor ID]],Table549[],2,FALSE),"")</f>
        <v/>
      </c>
      <c r="P1425" s="63"/>
      <c r="Q1425" s="143" t="str">
        <f>IF(Table1[[#This Row],[Posting Date]]&lt;&gt;"",$D$9,"")</f>
        <v/>
      </c>
      <c r="R1425" s="159" t="str">
        <f>IF(Table1[[#This Row],[Posting Date]]&lt;&gt;"",$D$10,"")</f>
        <v/>
      </c>
      <c r="S1425" s="66"/>
      <c r="T1425" s="63"/>
      <c r="U1425" s="67"/>
      <c r="V1425" s="67"/>
      <c r="W1425" s="67" t="str">
        <f t="shared" si="22"/>
        <v/>
      </c>
      <c r="X1425" s="161" t="str">
        <f>IF(E1425="","",(IF(Table1[[#This Row],[Cur]]="USD",Table1[[#This Row],[Cur_Amount Debit]],Table1[[#This Row],[Cur_Amount Debit]]/Table1[[#This Row],[Exchange Rate]])))</f>
        <v/>
      </c>
      <c r="Y1425" s="161" t="str">
        <f>IF(E1425="","",(IF(Table1[[#This Row],[Cur]]="USD",Table1[[#This Row],[Cur_Amount Credit]],Table1[[#This Row],[Cur_Amount Credit]]/ExchangeRate)))</f>
        <v/>
      </c>
      <c r="Z1425" s="203" t="str">
        <f>IF(E1425="","",(Table1[[#This Row],[Debit USD]]-Table1[[#This Row],[Credit USD]]))</f>
        <v/>
      </c>
      <c r="AA1425" s="122"/>
      <c r="AB1425" s="1"/>
      <c r="AC1425" s="15"/>
      <c r="AD1425" s="15" t="str">
        <f>IF(AND(OR(Table1[[#This Row],[Account]]="15030",Table1[[#This Row],[Account]]="15035",Table1[[#This Row],[Account]]="20150"),Table1[[#This Row],[Vendor ID]]=""),1,"")</f>
        <v/>
      </c>
      <c r="AE1425" s="15"/>
      <c r="AF1425" s="15"/>
      <c r="AG1425" s="15"/>
      <c r="AH1425" s="46" t="str">
        <f>IF(Table1[[#This Row],[Posting Date]]&lt;&gt;"","GJ-"&amp;CountryID,"")</f>
        <v/>
      </c>
      <c r="AI1425" s="59" t="str">
        <f>IF(Table1[[#This Row],[Posting Date]]&lt;&gt;"",Table1[[#This Row],[Posting Date]],"")</f>
        <v/>
      </c>
      <c r="AJ1425" s="46"/>
      <c r="AK1425" s="46" t="str">
        <f>IF(Table1[[#This Row],[Description]]&lt;&gt;"",Table1[[#This Row],[Description]],"")</f>
        <v/>
      </c>
      <c r="AL1425" s="46" t="str">
        <f>IF(Table1[[#This Row],[Posting Date]]&lt;&gt;"",Table1[[#This Row],[Reference Number]],"")</f>
        <v/>
      </c>
      <c r="AM1425" s="46" t="str">
        <f>TRIM(Table1[[#This Row],[Line '#]])</f>
        <v/>
      </c>
      <c r="AN1425" s="46" t="str">
        <f>TRIM(Table1[[#This Row],[Account]])</f>
        <v/>
      </c>
      <c r="AO1425" s="46" t="str">
        <f>IF(Table1[[#This Row],[Posting Date]]&lt;&gt;"",$D$5,"")</f>
        <v/>
      </c>
      <c r="AP1425" s="46" t="str">
        <f>TRIM(Table1[[#This Row],[Departments-Prgrams]])</f>
        <v/>
      </c>
      <c r="AQ1425" s="46" t="str">
        <f>TRIM(Table1[[#This Row],[Grant]])</f>
        <v/>
      </c>
      <c r="AR1425" s="46" t="str">
        <f>TRIM(Table1[[#This Row],[Staff ID]])</f>
        <v/>
      </c>
      <c r="AS1425" s="46" t="str">
        <f>IF(TRIM(Table1[[#This Row],[Budget Code]])=0,"",TRIM(Table1[[#This Row],[Budget Code]]))</f>
        <v/>
      </c>
      <c r="AT1425" s="46" t="str">
        <f>IF(Table1[[#This Row],[Line Description]]&lt;&gt;"",Table1[[#This Row],[Line Description]],"")</f>
        <v/>
      </c>
      <c r="AU1425" s="46" t="str">
        <f>IF(Table1[[#This Row],[Cur_Amount Debit]]&gt;0,ROUND(Table1[[#This Row],[Cur_Amount Debit]],2),"")</f>
        <v/>
      </c>
      <c r="AV1425" s="46" t="str">
        <f>IF(Table1[[#This Row],[Cur_Amount Credit]]&gt;0,ROUND(Table1[[#This Row],[Cur_Amount Credit]],2),"")</f>
        <v/>
      </c>
      <c r="AW1425" s="46" t="str">
        <f>LEFT(Table1[[#This Row],[Cur]],3)</f>
        <v/>
      </c>
      <c r="AX1425" s="59"/>
      <c r="AY1425" s="46"/>
      <c r="AZ1425" s="46" t="str">
        <f>IF(Table1[[#This Row],[Cur]]&lt;&gt;"",IF(Table1[[#This Row],[Cur]]="USD","",ExchangeRate),"")</f>
        <v/>
      </c>
      <c r="BA1425" s="46" t="str">
        <f>IF(Table1[[#This Row],[Grant]]&lt;&gt;"",VLOOKUP(Table1[[#This Row],[Grant]],Grants!B:D,3),"")</f>
        <v/>
      </c>
      <c r="BB1425" s="46" t="str">
        <f>TRIM(Table1[[#This Row],[Vendor ID]])</f>
        <v/>
      </c>
      <c r="BC1425">
        <f>IF(Table1[[#This Row],[Reference Number]]=Q1424,BC1424,BC1424+1)</f>
        <v>2</v>
      </c>
    </row>
    <row r="1426" spans="1:55" ht="11.25" hidden="1" customHeight="1">
      <c r="A1426" s="1"/>
      <c r="B1426" s="88" t="str">
        <f>IF(Table1[[#This Row],[Posting Date]]&lt;&gt;"",IF(Table1[[#This Row],[Reference Number]]=Q1425,B1425+1,1),"")</f>
        <v/>
      </c>
      <c r="C1426" s="61"/>
      <c r="D1426" s="61"/>
      <c r="E1426" s="218"/>
      <c r="F1426" s="143" t="str">
        <f>IFERROR(IF(VLOOKUP(Table1[[#This Row],[Budget Code Description]],Dimentions!$X$6:$AC$132,2,FALSE)="","",VLOOKUP(Table1[[#This Row],[Budget Code Description]],Dimentions!$X$6:$AC$132,2,FALSE)),"")</f>
        <v/>
      </c>
      <c r="G1426" s="143" t="str">
        <f>IFERROR(VLOOKUP(Table1[[#This Row],[Budget Code Description]],Dimentions!$X$6:$AC$132,3,FALSE),"")</f>
        <v/>
      </c>
      <c r="H1426" s="64" t="str">
        <f>IFERROR(VLOOKUP(Table1[[#This Row],[Account]],Dimentions!$S$6:$V$233,2,FALSE),"")</f>
        <v/>
      </c>
      <c r="I1426" s="62">
        <f>_xlfn.NUMBERVALUE(LEFT(Table1[[#This Row],[Account]],1))</f>
        <v>0</v>
      </c>
      <c r="J1426" s="62" t="str">
        <f>IFERROR(VLOOKUP(Table1[[#This Row],[Budget Code Description]],Table6[#All],7,FALSE),"")</f>
        <v/>
      </c>
      <c r="K1426" s="143" t="str">
        <f>IFERROR(VLOOKUP(Table1[[#This Row],[Budget Code Description]],Table6[#All],8,FALSE),"")</f>
        <v/>
      </c>
      <c r="L1426" s="63"/>
      <c r="M1426" s="65" t="str">
        <f>IFERROR(VLOOKUP(Table1[[#This Row],[Staff ID]],Table2[],2,FALSE),"")</f>
        <v/>
      </c>
      <c r="N1426" s="211" t="str">
        <f>IFERROR(IF(VLOOKUP(Table1[[#This Row],[Budget Code Description]],Dimentions!$X$6:$AC$97,4,FALSE)="","",VLOOKUP(Table1[[#This Row],[Budget Code Description]],Dimentions!$X$6:$AC$97,4,FALSE)),"")</f>
        <v/>
      </c>
      <c r="O1426" s="65" t="str">
        <f>IFERROR(VLOOKUP(Table1[[#This Row],[Vendor ID]],Table549[],2,FALSE),"")</f>
        <v/>
      </c>
      <c r="P1426" s="63"/>
      <c r="Q1426" s="143" t="str">
        <f>IF(Table1[[#This Row],[Posting Date]]&lt;&gt;"",$D$9,"")</f>
        <v/>
      </c>
      <c r="R1426" s="159" t="str">
        <f>IF(Table1[[#This Row],[Posting Date]]&lt;&gt;"",$D$10,"")</f>
        <v/>
      </c>
      <c r="S1426" s="66"/>
      <c r="T1426" s="63"/>
      <c r="U1426" s="67"/>
      <c r="V1426" s="67"/>
      <c r="W1426" s="67" t="str">
        <f t="shared" si="22"/>
        <v/>
      </c>
      <c r="X1426" s="161" t="str">
        <f>IF(E1426="","",(IF(Table1[[#This Row],[Cur]]="USD",Table1[[#This Row],[Cur_Amount Debit]],Table1[[#This Row],[Cur_Amount Debit]]/Table1[[#This Row],[Exchange Rate]])))</f>
        <v/>
      </c>
      <c r="Y1426" s="161" t="str">
        <f>IF(E1426="","",(IF(Table1[[#This Row],[Cur]]="USD",Table1[[#This Row],[Cur_Amount Credit]],Table1[[#This Row],[Cur_Amount Credit]]/ExchangeRate)))</f>
        <v/>
      </c>
      <c r="Z1426" s="203" t="str">
        <f>IF(E1426="","",(Table1[[#This Row],[Debit USD]]-Table1[[#This Row],[Credit USD]]))</f>
        <v/>
      </c>
      <c r="AA1426" s="122"/>
      <c r="AB1426" s="1"/>
      <c r="AC1426" s="15"/>
      <c r="AD1426" s="15" t="str">
        <f>IF(AND(OR(Table1[[#This Row],[Account]]="15030",Table1[[#This Row],[Account]]="15035",Table1[[#This Row],[Account]]="20150"),Table1[[#This Row],[Vendor ID]]=""),1,"")</f>
        <v/>
      </c>
      <c r="AE1426" s="15"/>
      <c r="AF1426" s="15"/>
      <c r="AG1426" s="15"/>
      <c r="AH1426" s="46" t="str">
        <f>IF(Table1[[#This Row],[Posting Date]]&lt;&gt;"","GJ-"&amp;CountryID,"")</f>
        <v/>
      </c>
      <c r="AI1426" s="59" t="str">
        <f>IF(Table1[[#This Row],[Posting Date]]&lt;&gt;"",Table1[[#This Row],[Posting Date]],"")</f>
        <v/>
      </c>
      <c r="AJ1426" s="46"/>
      <c r="AK1426" s="46" t="str">
        <f>IF(Table1[[#This Row],[Description]]&lt;&gt;"",Table1[[#This Row],[Description]],"")</f>
        <v/>
      </c>
      <c r="AL1426" s="46" t="str">
        <f>IF(Table1[[#This Row],[Posting Date]]&lt;&gt;"",Table1[[#This Row],[Reference Number]],"")</f>
        <v/>
      </c>
      <c r="AM1426" s="46" t="str">
        <f>TRIM(Table1[[#This Row],[Line '#]])</f>
        <v/>
      </c>
      <c r="AN1426" s="46" t="str">
        <f>TRIM(Table1[[#This Row],[Account]])</f>
        <v/>
      </c>
      <c r="AO1426" s="46" t="str">
        <f>IF(Table1[[#This Row],[Posting Date]]&lt;&gt;"",$D$5,"")</f>
        <v/>
      </c>
      <c r="AP1426" s="46" t="str">
        <f>TRIM(Table1[[#This Row],[Departments-Prgrams]])</f>
        <v/>
      </c>
      <c r="AQ1426" s="46" t="str">
        <f>TRIM(Table1[[#This Row],[Grant]])</f>
        <v/>
      </c>
      <c r="AR1426" s="46" t="str">
        <f>TRIM(Table1[[#This Row],[Staff ID]])</f>
        <v/>
      </c>
      <c r="AS1426" s="46" t="str">
        <f>IF(TRIM(Table1[[#This Row],[Budget Code]])=0,"",TRIM(Table1[[#This Row],[Budget Code]]))</f>
        <v/>
      </c>
      <c r="AT1426" s="46" t="str">
        <f>IF(Table1[[#This Row],[Line Description]]&lt;&gt;"",Table1[[#This Row],[Line Description]],"")</f>
        <v/>
      </c>
      <c r="AU1426" s="46" t="str">
        <f>IF(Table1[[#This Row],[Cur_Amount Debit]]&gt;0,ROUND(Table1[[#This Row],[Cur_Amount Debit]],2),"")</f>
        <v/>
      </c>
      <c r="AV1426" s="46" t="str">
        <f>IF(Table1[[#This Row],[Cur_Amount Credit]]&gt;0,ROUND(Table1[[#This Row],[Cur_Amount Credit]],2),"")</f>
        <v/>
      </c>
      <c r="AW1426" s="46" t="str">
        <f>LEFT(Table1[[#This Row],[Cur]],3)</f>
        <v/>
      </c>
      <c r="AX1426" s="59"/>
      <c r="AY1426" s="46"/>
      <c r="AZ1426" s="46" t="str">
        <f>IF(Table1[[#This Row],[Cur]]&lt;&gt;"",IF(Table1[[#This Row],[Cur]]="USD","",ExchangeRate),"")</f>
        <v/>
      </c>
      <c r="BA1426" s="46" t="str">
        <f>IF(Table1[[#This Row],[Grant]]&lt;&gt;"",VLOOKUP(Table1[[#This Row],[Grant]],Grants!B:D,3),"")</f>
        <v/>
      </c>
      <c r="BB1426" s="46" t="str">
        <f>TRIM(Table1[[#This Row],[Vendor ID]])</f>
        <v/>
      </c>
      <c r="BC1426">
        <f>IF(Table1[[#This Row],[Reference Number]]=Q1425,BC1425,BC1425+1)</f>
        <v>2</v>
      </c>
    </row>
    <row r="1427" spans="1:55" ht="11.25" hidden="1" customHeight="1">
      <c r="A1427" s="1"/>
      <c r="B1427" s="88" t="str">
        <f>IF(Table1[[#This Row],[Posting Date]]&lt;&gt;"",IF(Table1[[#This Row],[Reference Number]]=Q1426,B1426+1,1),"")</f>
        <v/>
      </c>
      <c r="C1427" s="61"/>
      <c r="D1427" s="61"/>
      <c r="E1427" s="218"/>
      <c r="F1427" s="143" t="str">
        <f>IFERROR(IF(VLOOKUP(Table1[[#This Row],[Budget Code Description]],Dimentions!$X$6:$AC$132,2,FALSE)="","",VLOOKUP(Table1[[#This Row],[Budget Code Description]],Dimentions!$X$6:$AC$132,2,FALSE)),"")</f>
        <v/>
      </c>
      <c r="G1427" s="143" t="str">
        <f>IFERROR(VLOOKUP(Table1[[#This Row],[Budget Code Description]],Dimentions!$X$6:$AC$132,3,FALSE),"")</f>
        <v/>
      </c>
      <c r="H1427" s="64" t="str">
        <f>IFERROR(VLOOKUP(Table1[[#This Row],[Account]],Dimentions!$S$6:$V$233,2,FALSE),"")</f>
        <v/>
      </c>
      <c r="I1427" s="62">
        <f>_xlfn.NUMBERVALUE(LEFT(Table1[[#This Row],[Account]],1))</f>
        <v>0</v>
      </c>
      <c r="J1427" s="62" t="str">
        <f>IFERROR(VLOOKUP(Table1[[#This Row],[Budget Code Description]],Table6[#All],7,FALSE),"")</f>
        <v/>
      </c>
      <c r="K1427" s="143" t="str">
        <f>IFERROR(VLOOKUP(Table1[[#This Row],[Budget Code Description]],Table6[#All],8,FALSE),"")</f>
        <v/>
      </c>
      <c r="L1427" s="63"/>
      <c r="M1427" s="65" t="str">
        <f>IFERROR(VLOOKUP(Table1[[#This Row],[Staff ID]],Table2[],2,FALSE),"")</f>
        <v/>
      </c>
      <c r="N1427" s="211" t="str">
        <f>IFERROR(IF(VLOOKUP(Table1[[#This Row],[Budget Code Description]],Dimentions!$X$6:$AC$97,4,FALSE)="","",VLOOKUP(Table1[[#This Row],[Budget Code Description]],Dimentions!$X$6:$AC$97,4,FALSE)),"")</f>
        <v/>
      </c>
      <c r="O1427" s="65" t="str">
        <f>IFERROR(VLOOKUP(Table1[[#This Row],[Vendor ID]],Table549[],2,FALSE),"")</f>
        <v/>
      </c>
      <c r="P1427" s="63"/>
      <c r="Q1427" s="143" t="str">
        <f>IF(Table1[[#This Row],[Posting Date]]&lt;&gt;"",$D$9,"")</f>
        <v/>
      </c>
      <c r="R1427" s="159" t="str">
        <f>IF(Table1[[#This Row],[Posting Date]]&lt;&gt;"",$D$10,"")</f>
        <v/>
      </c>
      <c r="S1427" s="66"/>
      <c r="T1427" s="63"/>
      <c r="U1427" s="67"/>
      <c r="V1427" s="67"/>
      <c r="W1427" s="67" t="str">
        <f t="shared" si="22"/>
        <v/>
      </c>
      <c r="X1427" s="161" t="str">
        <f>IF(E1427="","",(IF(Table1[[#This Row],[Cur]]="USD",Table1[[#This Row],[Cur_Amount Debit]],Table1[[#This Row],[Cur_Amount Debit]]/Table1[[#This Row],[Exchange Rate]])))</f>
        <v/>
      </c>
      <c r="Y1427" s="161" t="str">
        <f>IF(E1427="","",(IF(Table1[[#This Row],[Cur]]="USD",Table1[[#This Row],[Cur_Amount Credit]],Table1[[#This Row],[Cur_Amount Credit]]/ExchangeRate)))</f>
        <v/>
      </c>
      <c r="Z1427" s="203" t="str">
        <f>IF(E1427="","",(Table1[[#This Row],[Debit USD]]-Table1[[#This Row],[Credit USD]]))</f>
        <v/>
      </c>
      <c r="AA1427" s="122"/>
      <c r="AB1427" s="1"/>
      <c r="AC1427" s="15"/>
      <c r="AD1427" s="15" t="str">
        <f>IF(AND(OR(Table1[[#This Row],[Account]]="15030",Table1[[#This Row],[Account]]="15035",Table1[[#This Row],[Account]]="20150"),Table1[[#This Row],[Vendor ID]]=""),1,"")</f>
        <v/>
      </c>
      <c r="AE1427" s="15"/>
      <c r="AF1427" s="15"/>
      <c r="AG1427" s="15"/>
      <c r="AH1427" s="46" t="str">
        <f>IF(Table1[[#This Row],[Posting Date]]&lt;&gt;"","GJ-"&amp;CountryID,"")</f>
        <v/>
      </c>
      <c r="AI1427" s="59" t="str">
        <f>IF(Table1[[#This Row],[Posting Date]]&lt;&gt;"",Table1[[#This Row],[Posting Date]],"")</f>
        <v/>
      </c>
      <c r="AJ1427" s="46"/>
      <c r="AK1427" s="46" t="str">
        <f>IF(Table1[[#This Row],[Description]]&lt;&gt;"",Table1[[#This Row],[Description]],"")</f>
        <v/>
      </c>
      <c r="AL1427" s="46" t="str">
        <f>IF(Table1[[#This Row],[Posting Date]]&lt;&gt;"",Table1[[#This Row],[Reference Number]],"")</f>
        <v/>
      </c>
      <c r="AM1427" s="46" t="str">
        <f>TRIM(Table1[[#This Row],[Line '#]])</f>
        <v/>
      </c>
      <c r="AN1427" s="46" t="str">
        <f>TRIM(Table1[[#This Row],[Account]])</f>
        <v/>
      </c>
      <c r="AO1427" s="46" t="str">
        <f>IF(Table1[[#This Row],[Posting Date]]&lt;&gt;"",$D$5,"")</f>
        <v/>
      </c>
      <c r="AP1427" s="46" t="str">
        <f>TRIM(Table1[[#This Row],[Departments-Prgrams]])</f>
        <v/>
      </c>
      <c r="AQ1427" s="46" t="str">
        <f>TRIM(Table1[[#This Row],[Grant]])</f>
        <v/>
      </c>
      <c r="AR1427" s="46" t="str">
        <f>TRIM(Table1[[#This Row],[Staff ID]])</f>
        <v/>
      </c>
      <c r="AS1427" s="46" t="str">
        <f>IF(TRIM(Table1[[#This Row],[Budget Code]])=0,"",TRIM(Table1[[#This Row],[Budget Code]]))</f>
        <v/>
      </c>
      <c r="AT1427" s="46" t="str">
        <f>IF(Table1[[#This Row],[Line Description]]&lt;&gt;"",Table1[[#This Row],[Line Description]],"")</f>
        <v/>
      </c>
      <c r="AU1427" s="46" t="str">
        <f>IF(Table1[[#This Row],[Cur_Amount Debit]]&gt;0,ROUND(Table1[[#This Row],[Cur_Amount Debit]],2),"")</f>
        <v/>
      </c>
      <c r="AV1427" s="46" t="str">
        <f>IF(Table1[[#This Row],[Cur_Amount Credit]]&gt;0,ROUND(Table1[[#This Row],[Cur_Amount Credit]],2),"")</f>
        <v/>
      </c>
      <c r="AW1427" s="46" t="str">
        <f>LEFT(Table1[[#This Row],[Cur]],3)</f>
        <v/>
      </c>
      <c r="AX1427" s="59"/>
      <c r="AY1427" s="46"/>
      <c r="AZ1427" s="46" t="str">
        <f>IF(Table1[[#This Row],[Cur]]&lt;&gt;"",IF(Table1[[#This Row],[Cur]]="USD","",ExchangeRate),"")</f>
        <v/>
      </c>
      <c r="BA1427" s="46" t="str">
        <f>IF(Table1[[#This Row],[Grant]]&lt;&gt;"",VLOOKUP(Table1[[#This Row],[Grant]],Grants!B:D,3),"")</f>
        <v/>
      </c>
      <c r="BB1427" s="46" t="str">
        <f>TRIM(Table1[[#This Row],[Vendor ID]])</f>
        <v/>
      </c>
      <c r="BC1427">
        <f>IF(Table1[[#This Row],[Reference Number]]=Q1426,BC1426,BC1426+1)</f>
        <v>2</v>
      </c>
    </row>
    <row r="1428" spans="1:55" ht="11.25" hidden="1" customHeight="1">
      <c r="A1428" s="1"/>
      <c r="B1428" s="88" t="str">
        <f>IF(Table1[[#This Row],[Posting Date]]&lt;&gt;"",IF(Table1[[#This Row],[Reference Number]]=Q1427,B1427+1,1),"")</f>
        <v/>
      </c>
      <c r="C1428" s="61"/>
      <c r="D1428" s="61"/>
      <c r="E1428" s="218"/>
      <c r="F1428" s="143" t="str">
        <f>IFERROR(IF(VLOOKUP(Table1[[#This Row],[Budget Code Description]],Dimentions!$X$6:$AC$132,2,FALSE)="","",VLOOKUP(Table1[[#This Row],[Budget Code Description]],Dimentions!$X$6:$AC$132,2,FALSE)),"")</f>
        <v/>
      </c>
      <c r="G1428" s="143" t="str">
        <f>IFERROR(VLOOKUP(Table1[[#This Row],[Budget Code Description]],Dimentions!$X$6:$AC$132,3,FALSE),"")</f>
        <v/>
      </c>
      <c r="H1428" s="64" t="str">
        <f>IFERROR(VLOOKUP(Table1[[#This Row],[Account]],Dimentions!$S$6:$V$233,2,FALSE),"")</f>
        <v/>
      </c>
      <c r="I1428" s="62">
        <f>_xlfn.NUMBERVALUE(LEFT(Table1[[#This Row],[Account]],1))</f>
        <v>0</v>
      </c>
      <c r="J1428" s="62" t="str">
        <f>IFERROR(VLOOKUP(Table1[[#This Row],[Budget Code Description]],Table6[#All],7,FALSE),"")</f>
        <v/>
      </c>
      <c r="K1428" s="143" t="str">
        <f>IFERROR(VLOOKUP(Table1[[#This Row],[Budget Code Description]],Table6[#All],8,FALSE),"")</f>
        <v/>
      </c>
      <c r="L1428" s="63"/>
      <c r="M1428" s="65" t="str">
        <f>IFERROR(VLOOKUP(Table1[[#This Row],[Staff ID]],Table2[],2,FALSE),"")</f>
        <v/>
      </c>
      <c r="N1428" s="211" t="str">
        <f>IFERROR(IF(VLOOKUP(Table1[[#This Row],[Budget Code Description]],Dimentions!$X$6:$AC$97,4,FALSE)="","",VLOOKUP(Table1[[#This Row],[Budget Code Description]],Dimentions!$X$6:$AC$97,4,FALSE)),"")</f>
        <v/>
      </c>
      <c r="O1428" s="65" t="str">
        <f>IFERROR(VLOOKUP(Table1[[#This Row],[Vendor ID]],Table549[],2,FALSE),"")</f>
        <v/>
      </c>
      <c r="P1428" s="63"/>
      <c r="Q1428" s="143" t="str">
        <f>IF(Table1[[#This Row],[Posting Date]]&lt;&gt;"",$D$9,"")</f>
        <v/>
      </c>
      <c r="R1428" s="159" t="str">
        <f>IF(Table1[[#This Row],[Posting Date]]&lt;&gt;"",$D$10,"")</f>
        <v/>
      </c>
      <c r="S1428" s="66"/>
      <c r="T1428" s="63"/>
      <c r="U1428" s="67"/>
      <c r="V1428" s="67"/>
      <c r="W1428" s="67" t="str">
        <f t="shared" si="22"/>
        <v/>
      </c>
      <c r="X1428" s="161" t="str">
        <f>IF(E1428="","",(IF(Table1[[#This Row],[Cur]]="USD",Table1[[#This Row],[Cur_Amount Debit]],Table1[[#This Row],[Cur_Amount Debit]]/Table1[[#This Row],[Exchange Rate]])))</f>
        <v/>
      </c>
      <c r="Y1428" s="161" t="str">
        <f>IF(E1428="","",(IF(Table1[[#This Row],[Cur]]="USD",Table1[[#This Row],[Cur_Amount Credit]],Table1[[#This Row],[Cur_Amount Credit]]/ExchangeRate)))</f>
        <v/>
      </c>
      <c r="Z1428" s="203" t="str">
        <f>IF(E1428="","",(Table1[[#This Row],[Debit USD]]-Table1[[#This Row],[Credit USD]]))</f>
        <v/>
      </c>
      <c r="AA1428" s="122"/>
      <c r="AB1428" s="1"/>
      <c r="AC1428" s="15"/>
      <c r="AD1428" s="15" t="str">
        <f>IF(AND(OR(Table1[[#This Row],[Account]]="15030",Table1[[#This Row],[Account]]="15035",Table1[[#This Row],[Account]]="20150"),Table1[[#This Row],[Vendor ID]]=""),1,"")</f>
        <v/>
      </c>
      <c r="AE1428" s="15"/>
      <c r="AF1428" s="15"/>
      <c r="AG1428" s="15"/>
      <c r="AH1428" s="46" t="str">
        <f>IF(Table1[[#This Row],[Posting Date]]&lt;&gt;"","GJ-"&amp;CountryID,"")</f>
        <v/>
      </c>
      <c r="AI1428" s="59" t="str">
        <f>IF(Table1[[#This Row],[Posting Date]]&lt;&gt;"",Table1[[#This Row],[Posting Date]],"")</f>
        <v/>
      </c>
      <c r="AJ1428" s="46"/>
      <c r="AK1428" s="46" t="str">
        <f>IF(Table1[[#This Row],[Description]]&lt;&gt;"",Table1[[#This Row],[Description]],"")</f>
        <v/>
      </c>
      <c r="AL1428" s="46" t="str">
        <f>IF(Table1[[#This Row],[Posting Date]]&lt;&gt;"",Table1[[#This Row],[Reference Number]],"")</f>
        <v/>
      </c>
      <c r="AM1428" s="46" t="str">
        <f>TRIM(Table1[[#This Row],[Line '#]])</f>
        <v/>
      </c>
      <c r="AN1428" s="46" t="str">
        <f>TRIM(Table1[[#This Row],[Account]])</f>
        <v/>
      </c>
      <c r="AO1428" s="46" t="str">
        <f>IF(Table1[[#This Row],[Posting Date]]&lt;&gt;"",$D$5,"")</f>
        <v/>
      </c>
      <c r="AP1428" s="46" t="str">
        <f>TRIM(Table1[[#This Row],[Departments-Prgrams]])</f>
        <v/>
      </c>
      <c r="AQ1428" s="46" t="str">
        <f>TRIM(Table1[[#This Row],[Grant]])</f>
        <v/>
      </c>
      <c r="AR1428" s="46" t="str">
        <f>TRIM(Table1[[#This Row],[Staff ID]])</f>
        <v/>
      </c>
      <c r="AS1428" s="46" t="str">
        <f>IF(TRIM(Table1[[#This Row],[Budget Code]])=0,"",TRIM(Table1[[#This Row],[Budget Code]]))</f>
        <v/>
      </c>
      <c r="AT1428" s="46" t="str">
        <f>IF(Table1[[#This Row],[Line Description]]&lt;&gt;"",Table1[[#This Row],[Line Description]],"")</f>
        <v/>
      </c>
      <c r="AU1428" s="46" t="str">
        <f>IF(Table1[[#This Row],[Cur_Amount Debit]]&gt;0,ROUND(Table1[[#This Row],[Cur_Amount Debit]],2),"")</f>
        <v/>
      </c>
      <c r="AV1428" s="46" t="str">
        <f>IF(Table1[[#This Row],[Cur_Amount Credit]]&gt;0,ROUND(Table1[[#This Row],[Cur_Amount Credit]],2),"")</f>
        <v/>
      </c>
      <c r="AW1428" s="46" t="str">
        <f>LEFT(Table1[[#This Row],[Cur]],3)</f>
        <v/>
      </c>
      <c r="AX1428" s="59"/>
      <c r="AY1428" s="46"/>
      <c r="AZ1428" s="46" t="str">
        <f>IF(Table1[[#This Row],[Cur]]&lt;&gt;"",IF(Table1[[#This Row],[Cur]]="USD","",ExchangeRate),"")</f>
        <v/>
      </c>
      <c r="BA1428" s="46" t="str">
        <f>IF(Table1[[#This Row],[Grant]]&lt;&gt;"",VLOOKUP(Table1[[#This Row],[Grant]],Grants!B:D,3),"")</f>
        <v/>
      </c>
      <c r="BB1428" s="46" t="str">
        <f>TRIM(Table1[[#This Row],[Vendor ID]])</f>
        <v/>
      </c>
      <c r="BC1428">
        <f>IF(Table1[[#This Row],[Reference Number]]=Q1427,BC1427,BC1427+1)</f>
        <v>2</v>
      </c>
    </row>
    <row r="1429" spans="1:55" ht="11.25" hidden="1" customHeight="1">
      <c r="A1429" s="1"/>
      <c r="B1429" s="88" t="str">
        <f>IF(Table1[[#This Row],[Posting Date]]&lt;&gt;"",IF(Table1[[#This Row],[Reference Number]]=Q1428,B1428+1,1),"")</f>
        <v/>
      </c>
      <c r="C1429" s="61"/>
      <c r="D1429" s="61"/>
      <c r="E1429" s="218"/>
      <c r="F1429" s="143" t="str">
        <f>IFERROR(IF(VLOOKUP(Table1[[#This Row],[Budget Code Description]],Dimentions!$X$6:$AC$132,2,FALSE)="","",VLOOKUP(Table1[[#This Row],[Budget Code Description]],Dimentions!$X$6:$AC$132,2,FALSE)),"")</f>
        <v/>
      </c>
      <c r="G1429" s="143" t="str">
        <f>IFERROR(VLOOKUP(Table1[[#This Row],[Budget Code Description]],Dimentions!$X$6:$AC$132,3,FALSE),"")</f>
        <v/>
      </c>
      <c r="H1429" s="64" t="str">
        <f>IFERROR(VLOOKUP(Table1[[#This Row],[Account]],Dimentions!$S$6:$V$233,2,FALSE),"")</f>
        <v/>
      </c>
      <c r="I1429" s="62">
        <f>_xlfn.NUMBERVALUE(LEFT(Table1[[#This Row],[Account]],1))</f>
        <v>0</v>
      </c>
      <c r="J1429" s="62" t="str">
        <f>IFERROR(VLOOKUP(Table1[[#This Row],[Budget Code Description]],Table6[#All],7,FALSE),"")</f>
        <v/>
      </c>
      <c r="K1429" s="143" t="str">
        <f>IFERROR(VLOOKUP(Table1[[#This Row],[Budget Code Description]],Table6[#All],8,FALSE),"")</f>
        <v/>
      </c>
      <c r="L1429" s="63"/>
      <c r="M1429" s="65" t="str">
        <f>IFERROR(VLOOKUP(Table1[[#This Row],[Staff ID]],Table2[],2,FALSE),"")</f>
        <v/>
      </c>
      <c r="N1429" s="211" t="str">
        <f>IFERROR(IF(VLOOKUP(Table1[[#This Row],[Budget Code Description]],Dimentions!$X$6:$AC$97,4,FALSE)="","",VLOOKUP(Table1[[#This Row],[Budget Code Description]],Dimentions!$X$6:$AC$97,4,FALSE)),"")</f>
        <v/>
      </c>
      <c r="O1429" s="65" t="str">
        <f>IFERROR(VLOOKUP(Table1[[#This Row],[Vendor ID]],Table549[],2,FALSE),"")</f>
        <v/>
      </c>
      <c r="P1429" s="63"/>
      <c r="Q1429" s="143" t="str">
        <f>IF(Table1[[#This Row],[Posting Date]]&lt;&gt;"",$D$9,"")</f>
        <v/>
      </c>
      <c r="R1429" s="159" t="str">
        <f>IF(Table1[[#This Row],[Posting Date]]&lt;&gt;"",$D$10,"")</f>
        <v/>
      </c>
      <c r="S1429" s="66"/>
      <c r="T1429" s="63"/>
      <c r="U1429" s="67"/>
      <c r="V1429" s="67"/>
      <c r="W1429" s="67" t="str">
        <f t="shared" si="22"/>
        <v/>
      </c>
      <c r="X1429" s="161" t="str">
        <f>IF(E1429="","",(IF(Table1[[#This Row],[Cur]]="USD",Table1[[#This Row],[Cur_Amount Debit]],Table1[[#This Row],[Cur_Amount Debit]]/Table1[[#This Row],[Exchange Rate]])))</f>
        <v/>
      </c>
      <c r="Y1429" s="161" t="str">
        <f>IF(E1429="","",(IF(Table1[[#This Row],[Cur]]="USD",Table1[[#This Row],[Cur_Amount Credit]],Table1[[#This Row],[Cur_Amount Credit]]/ExchangeRate)))</f>
        <v/>
      </c>
      <c r="Z1429" s="203" t="str">
        <f>IF(E1429="","",(Table1[[#This Row],[Debit USD]]-Table1[[#This Row],[Credit USD]]))</f>
        <v/>
      </c>
      <c r="AA1429" s="122"/>
      <c r="AB1429" s="1"/>
      <c r="AC1429" s="15"/>
      <c r="AD1429" s="15" t="str">
        <f>IF(AND(OR(Table1[[#This Row],[Account]]="15030",Table1[[#This Row],[Account]]="15035",Table1[[#This Row],[Account]]="20150"),Table1[[#This Row],[Vendor ID]]=""),1,"")</f>
        <v/>
      </c>
      <c r="AE1429" s="15"/>
      <c r="AF1429" s="15"/>
      <c r="AG1429" s="15"/>
      <c r="AH1429" s="46" t="str">
        <f>IF(Table1[[#This Row],[Posting Date]]&lt;&gt;"","GJ-"&amp;CountryID,"")</f>
        <v/>
      </c>
      <c r="AI1429" s="59" t="str">
        <f>IF(Table1[[#This Row],[Posting Date]]&lt;&gt;"",Table1[[#This Row],[Posting Date]],"")</f>
        <v/>
      </c>
      <c r="AJ1429" s="46"/>
      <c r="AK1429" s="46" t="str">
        <f>IF(Table1[[#This Row],[Description]]&lt;&gt;"",Table1[[#This Row],[Description]],"")</f>
        <v/>
      </c>
      <c r="AL1429" s="46" t="str">
        <f>IF(Table1[[#This Row],[Posting Date]]&lt;&gt;"",Table1[[#This Row],[Reference Number]],"")</f>
        <v/>
      </c>
      <c r="AM1429" s="46" t="str">
        <f>TRIM(Table1[[#This Row],[Line '#]])</f>
        <v/>
      </c>
      <c r="AN1429" s="46" t="str">
        <f>TRIM(Table1[[#This Row],[Account]])</f>
        <v/>
      </c>
      <c r="AO1429" s="46" t="str">
        <f>IF(Table1[[#This Row],[Posting Date]]&lt;&gt;"",$D$5,"")</f>
        <v/>
      </c>
      <c r="AP1429" s="46" t="str">
        <f>TRIM(Table1[[#This Row],[Departments-Prgrams]])</f>
        <v/>
      </c>
      <c r="AQ1429" s="46" t="str">
        <f>TRIM(Table1[[#This Row],[Grant]])</f>
        <v/>
      </c>
      <c r="AR1429" s="46" t="str">
        <f>TRIM(Table1[[#This Row],[Staff ID]])</f>
        <v/>
      </c>
      <c r="AS1429" s="46" t="str">
        <f>IF(TRIM(Table1[[#This Row],[Budget Code]])=0,"",TRIM(Table1[[#This Row],[Budget Code]]))</f>
        <v/>
      </c>
      <c r="AT1429" s="46" t="str">
        <f>IF(Table1[[#This Row],[Line Description]]&lt;&gt;"",Table1[[#This Row],[Line Description]],"")</f>
        <v/>
      </c>
      <c r="AU1429" s="46" t="str">
        <f>IF(Table1[[#This Row],[Cur_Amount Debit]]&gt;0,ROUND(Table1[[#This Row],[Cur_Amount Debit]],2),"")</f>
        <v/>
      </c>
      <c r="AV1429" s="46" t="str">
        <f>IF(Table1[[#This Row],[Cur_Amount Credit]]&gt;0,ROUND(Table1[[#This Row],[Cur_Amount Credit]],2),"")</f>
        <v/>
      </c>
      <c r="AW1429" s="46" t="str">
        <f>LEFT(Table1[[#This Row],[Cur]],3)</f>
        <v/>
      </c>
      <c r="AX1429" s="59"/>
      <c r="AY1429" s="46"/>
      <c r="AZ1429" s="46" t="str">
        <f>IF(Table1[[#This Row],[Cur]]&lt;&gt;"",IF(Table1[[#This Row],[Cur]]="USD","",ExchangeRate),"")</f>
        <v/>
      </c>
      <c r="BA1429" s="46" t="str">
        <f>IF(Table1[[#This Row],[Grant]]&lt;&gt;"",VLOOKUP(Table1[[#This Row],[Grant]],Grants!B:D,3),"")</f>
        <v/>
      </c>
      <c r="BB1429" s="46" t="str">
        <f>TRIM(Table1[[#This Row],[Vendor ID]])</f>
        <v/>
      </c>
      <c r="BC1429">
        <f>IF(Table1[[#This Row],[Reference Number]]=Q1428,BC1428,BC1428+1)</f>
        <v>2</v>
      </c>
    </row>
    <row r="1430" spans="1:55" ht="11.25" hidden="1" customHeight="1">
      <c r="A1430" s="1"/>
      <c r="B1430" s="88" t="str">
        <f>IF(Table1[[#This Row],[Posting Date]]&lt;&gt;"",IF(Table1[[#This Row],[Reference Number]]=Q1429,B1429+1,1),"")</f>
        <v/>
      </c>
      <c r="C1430" s="61"/>
      <c r="D1430" s="61"/>
      <c r="E1430" s="218"/>
      <c r="F1430" s="143" t="str">
        <f>IFERROR(IF(VLOOKUP(Table1[[#This Row],[Budget Code Description]],Dimentions!$X$6:$AC$132,2,FALSE)="","",VLOOKUP(Table1[[#This Row],[Budget Code Description]],Dimentions!$X$6:$AC$132,2,FALSE)),"")</f>
        <v/>
      </c>
      <c r="G1430" s="143" t="str">
        <f>IFERROR(VLOOKUP(Table1[[#This Row],[Budget Code Description]],Dimentions!$X$6:$AC$132,3,FALSE),"")</f>
        <v/>
      </c>
      <c r="H1430" s="64" t="str">
        <f>IFERROR(VLOOKUP(Table1[[#This Row],[Account]],Dimentions!$S$6:$V$233,2,FALSE),"")</f>
        <v/>
      </c>
      <c r="I1430" s="62">
        <f>_xlfn.NUMBERVALUE(LEFT(Table1[[#This Row],[Account]],1))</f>
        <v>0</v>
      </c>
      <c r="J1430" s="62" t="str">
        <f>IFERROR(VLOOKUP(Table1[[#This Row],[Budget Code Description]],Table6[#All],7,FALSE),"")</f>
        <v/>
      </c>
      <c r="K1430" s="143" t="str">
        <f>IFERROR(VLOOKUP(Table1[[#This Row],[Budget Code Description]],Table6[#All],8,FALSE),"")</f>
        <v/>
      </c>
      <c r="L1430" s="63"/>
      <c r="M1430" s="65" t="str">
        <f>IFERROR(VLOOKUP(Table1[[#This Row],[Staff ID]],Table2[],2,FALSE),"")</f>
        <v/>
      </c>
      <c r="N1430" s="211" t="str">
        <f>IFERROR(IF(VLOOKUP(Table1[[#This Row],[Budget Code Description]],Dimentions!$X$6:$AC$97,4,FALSE)="","",VLOOKUP(Table1[[#This Row],[Budget Code Description]],Dimentions!$X$6:$AC$97,4,FALSE)),"")</f>
        <v/>
      </c>
      <c r="O1430" s="65" t="str">
        <f>IFERROR(VLOOKUP(Table1[[#This Row],[Vendor ID]],Table549[],2,FALSE),"")</f>
        <v/>
      </c>
      <c r="P1430" s="63"/>
      <c r="Q1430" s="143" t="str">
        <f>IF(Table1[[#This Row],[Posting Date]]&lt;&gt;"",$D$9,"")</f>
        <v/>
      </c>
      <c r="R1430" s="159" t="str">
        <f>IF(Table1[[#This Row],[Posting Date]]&lt;&gt;"",$D$10,"")</f>
        <v/>
      </c>
      <c r="S1430" s="66"/>
      <c r="T1430" s="63"/>
      <c r="U1430" s="67"/>
      <c r="V1430" s="67"/>
      <c r="W1430" s="67" t="str">
        <f t="shared" si="22"/>
        <v/>
      </c>
      <c r="X1430" s="161" t="str">
        <f>IF(E1430="","",(IF(Table1[[#This Row],[Cur]]="USD",Table1[[#This Row],[Cur_Amount Debit]],Table1[[#This Row],[Cur_Amount Debit]]/Table1[[#This Row],[Exchange Rate]])))</f>
        <v/>
      </c>
      <c r="Y1430" s="161" t="str">
        <f>IF(E1430="","",(IF(Table1[[#This Row],[Cur]]="USD",Table1[[#This Row],[Cur_Amount Credit]],Table1[[#This Row],[Cur_Amount Credit]]/ExchangeRate)))</f>
        <v/>
      </c>
      <c r="Z1430" s="203" t="str">
        <f>IF(E1430="","",(Table1[[#This Row],[Debit USD]]-Table1[[#This Row],[Credit USD]]))</f>
        <v/>
      </c>
      <c r="AA1430" s="122"/>
      <c r="AB1430" s="1"/>
      <c r="AC1430" s="15"/>
      <c r="AD1430" s="15" t="str">
        <f>IF(AND(OR(Table1[[#This Row],[Account]]="15030",Table1[[#This Row],[Account]]="15035",Table1[[#This Row],[Account]]="20150"),Table1[[#This Row],[Vendor ID]]=""),1,"")</f>
        <v/>
      </c>
      <c r="AE1430" s="15"/>
      <c r="AF1430" s="15"/>
      <c r="AG1430" s="15"/>
      <c r="AH1430" s="46" t="str">
        <f>IF(Table1[[#This Row],[Posting Date]]&lt;&gt;"","GJ-"&amp;CountryID,"")</f>
        <v/>
      </c>
      <c r="AI1430" s="59" t="str">
        <f>IF(Table1[[#This Row],[Posting Date]]&lt;&gt;"",Table1[[#This Row],[Posting Date]],"")</f>
        <v/>
      </c>
      <c r="AJ1430" s="46"/>
      <c r="AK1430" s="46" t="str">
        <f>IF(Table1[[#This Row],[Description]]&lt;&gt;"",Table1[[#This Row],[Description]],"")</f>
        <v/>
      </c>
      <c r="AL1430" s="46" t="str">
        <f>IF(Table1[[#This Row],[Posting Date]]&lt;&gt;"",Table1[[#This Row],[Reference Number]],"")</f>
        <v/>
      </c>
      <c r="AM1430" s="46" t="str">
        <f>TRIM(Table1[[#This Row],[Line '#]])</f>
        <v/>
      </c>
      <c r="AN1430" s="46" t="str">
        <f>TRIM(Table1[[#This Row],[Account]])</f>
        <v/>
      </c>
      <c r="AO1430" s="46" t="str">
        <f>IF(Table1[[#This Row],[Posting Date]]&lt;&gt;"",$D$5,"")</f>
        <v/>
      </c>
      <c r="AP1430" s="46" t="str">
        <f>TRIM(Table1[[#This Row],[Departments-Prgrams]])</f>
        <v/>
      </c>
      <c r="AQ1430" s="46" t="str">
        <f>TRIM(Table1[[#This Row],[Grant]])</f>
        <v/>
      </c>
      <c r="AR1430" s="46" t="str">
        <f>TRIM(Table1[[#This Row],[Staff ID]])</f>
        <v/>
      </c>
      <c r="AS1430" s="46" t="str">
        <f>IF(TRIM(Table1[[#This Row],[Budget Code]])=0,"",TRIM(Table1[[#This Row],[Budget Code]]))</f>
        <v/>
      </c>
      <c r="AT1430" s="46" t="str">
        <f>IF(Table1[[#This Row],[Line Description]]&lt;&gt;"",Table1[[#This Row],[Line Description]],"")</f>
        <v/>
      </c>
      <c r="AU1430" s="46" t="str">
        <f>IF(Table1[[#This Row],[Cur_Amount Debit]]&gt;0,ROUND(Table1[[#This Row],[Cur_Amount Debit]],2),"")</f>
        <v/>
      </c>
      <c r="AV1430" s="46" t="str">
        <f>IF(Table1[[#This Row],[Cur_Amount Credit]]&gt;0,ROUND(Table1[[#This Row],[Cur_Amount Credit]],2),"")</f>
        <v/>
      </c>
      <c r="AW1430" s="46" t="str">
        <f>LEFT(Table1[[#This Row],[Cur]],3)</f>
        <v/>
      </c>
      <c r="AX1430" s="59"/>
      <c r="AY1430" s="46"/>
      <c r="AZ1430" s="46" t="str">
        <f>IF(Table1[[#This Row],[Cur]]&lt;&gt;"",IF(Table1[[#This Row],[Cur]]="USD","",ExchangeRate),"")</f>
        <v/>
      </c>
      <c r="BA1430" s="46" t="str">
        <f>IF(Table1[[#This Row],[Grant]]&lt;&gt;"",VLOOKUP(Table1[[#This Row],[Grant]],Grants!B:D,3),"")</f>
        <v/>
      </c>
      <c r="BB1430" s="46" t="str">
        <f>TRIM(Table1[[#This Row],[Vendor ID]])</f>
        <v/>
      </c>
      <c r="BC1430">
        <f>IF(Table1[[#This Row],[Reference Number]]=Q1429,BC1429,BC1429+1)</f>
        <v>2</v>
      </c>
    </row>
    <row r="1431" spans="1:55" ht="11.25" hidden="1" customHeight="1">
      <c r="A1431" s="1"/>
      <c r="B1431" s="88" t="str">
        <f>IF(Table1[[#This Row],[Posting Date]]&lt;&gt;"",IF(Table1[[#This Row],[Reference Number]]=Q1430,B1430+1,1),"")</f>
        <v/>
      </c>
      <c r="C1431" s="61"/>
      <c r="D1431" s="61"/>
      <c r="E1431" s="218"/>
      <c r="F1431" s="143" t="str">
        <f>IFERROR(IF(VLOOKUP(Table1[[#This Row],[Budget Code Description]],Dimentions!$X$6:$AC$132,2,FALSE)="","",VLOOKUP(Table1[[#This Row],[Budget Code Description]],Dimentions!$X$6:$AC$132,2,FALSE)),"")</f>
        <v/>
      </c>
      <c r="G1431" s="143" t="str">
        <f>IFERROR(VLOOKUP(Table1[[#This Row],[Budget Code Description]],Dimentions!$X$6:$AC$132,3,FALSE),"")</f>
        <v/>
      </c>
      <c r="H1431" s="64" t="str">
        <f>IFERROR(VLOOKUP(Table1[[#This Row],[Account]],Dimentions!$S$6:$V$233,2,FALSE),"")</f>
        <v/>
      </c>
      <c r="I1431" s="62">
        <f>_xlfn.NUMBERVALUE(LEFT(Table1[[#This Row],[Account]],1))</f>
        <v>0</v>
      </c>
      <c r="J1431" s="62" t="str">
        <f>IFERROR(VLOOKUP(Table1[[#This Row],[Budget Code Description]],Table6[#All],7,FALSE),"")</f>
        <v/>
      </c>
      <c r="K1431" s="143" t="str">
        <f>IFERROR(VLOOKUP(Table1[[#This Row],[Budget Code Description]],Table6[#All],8,FALSE),"")</f>
        <v/>
      </c>
      <c r="L1431" s="63"/>
      <c r="M1431" s="65" t="str">
        <f>IFERROR(VLOOKUP(Table1[[#This Row],[Staff ID]],Table2[],2,FALSE),"")</f>
        <v/>
      </c>
      <c r="N1431" s="211" t="str">
        <f>IFERROR(IF(VLOOKUP(Table1[[#This Row],[Budget Code Description]],Dimentions!$X$6:$AC$97,4,FALSE)="","",VLOOKUP(Table1[[#This Row],[Budget Code Description]],Dimentions!$X$6:$AC$97,4,FALSE)),"")</f>
        <v/>
      </c>
      <c r="O1431" s="65" t="str">
        <f>IFERROR(VLOOKUP(Table1[[#This Row],[Vendor ID]],Table549[],2,FALSE),"")</f>
        <v/>
      </c>
      <c r="P1431" s="63"/>
      <c r="Q1431" s="143" t="str">
        <f>IF(Table1[[#This Row],[Posting Date]]&lt;&gt;"",$D$9,"")</f>
        <v/>
      </c>
      <c r="R1431" s="159" t="str">
        <f>IF(Table1[[#This Row],[Posting Date]]&lt;&gt;"",$D$10,"")</f>
        <v/>
      </c>
      <c r="S1431" s="66"/>
      <c r="T1431" s="63"/>
      <c r="U1431" s="67"/>
      <c r="V1431" s="67"/>
      <c r="W1431" s="67" t="str">
        <f t="shared" si="22"/>
        <v/>
      </c>
      <c r="X1431" s="161" t="str">
        <f>IF(E1431="","",(IF(Table1[[#This Row],[Cur]]="USD",Table1[[#This Row],[Cur_Amount Debit]],Table1[[#This Row],[Cur_Amount Debit]]/Table1[[#This Row],[Exchange Rate]])))</f>
        <v/>
      </c>
      <c r="Y1431" s="161" t="str">
        <f>IF(E1431="","",(IF(Table1[[#This Row],[Cur]]="USD",Table1[[#This Row],[Cur_Amount Credit]],Table1[[#This Row],[Cur_Amount Credit]]/ExchangeRate)))</f>
        <v/>
      </c>
      <c r="Z1431" s="203" t="str">
        <f>IF(E1431="","",(Table1[[#This Row],[Debit USD]]-Table1[[#This Row],[Credit USD]]))</f>
        <v/>
      </c>
      <c r="AA1431" s="122"/>
      <c r="AB1431" s="1"/>
      <c r="AC1431" s="15"/>
      <c r="AD1431" s="15" t="str">
        <f>IF(AND(OR(Table1[[#This Row],[Account]]="15030",Table1[[#This Row],[Account]]="15035",Table1[[#This Row],[Account]]="20150"),Table1[[#This Row],[Vendor ID]]=""),1,"")</f>
        <v/>
      </c>
      <c r="AE1431" s="15"/>
      <c r="AF1431" s="15"/>
      <c r="AG1431" s="15"/>
      <c r="AH1431" s="46" t="str">
        <f>IF(Table1[[#This Row],[Posting Date]]&lt;&gt;"","GJ-"&amp;CountryID,"")</f>
        <v/>
      </c>
      <c r="AI1431" s="59" t="str">
        <f>IF(Table1[[#This Row],[Posting Date]]&lt;&gt;"",Table1[[#This Row],[Posting Date]],"")</f>
        <v/>
      </c>
      <c r="AJ1431" s="46"/>
      <c r="AK1431" s="46" t="str">
        <f>IF(Table1[[#This Row],[Description]]&lt;&gt;"",Table1[[#This Row],[Description]],"")</f>
        <v/>
      </c>
      <c r="AL1431" s="46" t="str">
        <f>IF(Table1[[#This Row],[Posting Date]]&lt;&gt;"",Table1[[#This Row],[Reference Number]],"")</f>
        <v/>
      </c>
      <c r="AM1431" s="46" t="str">
        <f>TRIM(Table1[[#This Row],[Line '#]])</f>
        <v/>
      </c>
      <c r="AN1431" s="46" t="str">
        <f>TRIM(Table1[[#This Row],[Account]])</f>
        <v/>
      </c>
      <c r="AO1431" s="46" t="str">
        <f>IF(Table1[[#This Row],[Posting Date]]&lt;&gt;"",$D$5,"")</f>
        <v/>
      </c>
      <c r="AP1431" s="46" t="str">
        <f>TRIM(Table1[[#This Row],[Departments-Prgrams]])</f>
        <v/>
      </c>
      <c r="AQ1431" s="46" t="str">
        <f>TRIM(Table1[[#This Row],[Grant]])</f>
        <v/>
      </c>
      <c r="AR1431" s="46" t="str">
        <f>TRIM(Table1[[#This Row],[Staff ID]])</f>
        <v/>
      </c>
      <c r="AS1431" s="46" t="str">
        <f>IF(TRIM(Table1[[#This Row],[Budget Code]])=0,"",TRIM(Table1[[#This Row],[Budget Code]]))</f>
        <v/>
      </c>
      <c r="AT1431" s="46" t="str">
        <f>IF(Table1[[#This Row],[Line Description]]&lt;&gt;"",Table1[[#This Row],[Line Description]],"")</f>
        <v/>
      </c>
      <c r="AU1431" s="46" t="str">
        <f>IF(Table1[[#This Row],[Cur_Amount Debit]]&gt;0,ROUND(Table1[[#This Row],[Cur_Amount Debit]],2),"")</f>
        <v/>
      </c>
      <c r="AV1431" s="46" t="str">
        <f>IF(Table1[[#This Row],[Cur_Amount Credit]]&gt;0,ROUND(Table1[[#This Row],[Cur_Amount Credit]],2),"")</f>
        <v/>
      </c>
      <c r="AW1431" s="46" t="str">
        <f>LEFT(Table1[[#This Row],[Cur]],3)</f>
        <v/>
      </c>
      <c r="AX1431" s="59"/>
      <c r="AY1431" s="46"/>
      <c r="AZ1431" s="46" t="str">
        <f>IF(Table1[[#This Row],[Cur]]&lt;&gt;"",IF(Table1[[#This Row],[Cur]]="USD","",ExchangeRate),"")</f>
        <v/>
      </c>
      <c r="BA1431" s="46" t="str">
        <f>IF(Table1[[#This Row],[Grant]]&lt;&gt;"",VLOOKUP(Table1[[#This Row],[Grant]],Grants!B:D,3),"")</f>
        <v/>
      </c>
      <c r="BB1431" s="46" t="str">
        <f>TRIM(Table1[[#This Row],[Vendor ID]])</f>
        <v/>
      </c>
      <c r="BC1431">
        <f>IF(Table1[[#This Row],[Reference Number]]=Q1430,BC1430,BC1430+1)</f>
        <v>2</v>
      </c>
    </row>
    <row r="1432" spans="1:55" ht="11.25" hidden="1" customHeight="1">
      <c r="A1432" s="1"/>
      <c r="B1432" s="88" t="str">
        <f>IF(Table1[[#This Row],[Posting Date]]&lt;&gt;"",IF(Table1[[#This Row],[Reference Number]]=Q1431,B1431+1,1),"")</f>
        <v/>
      </c>
      <c r="C1432" s="61"/>
      <c r="D1432" s="61"/>
      <c r="E1432" s="218"/>
      <c r="F1432" s="143" t="str">
        <f>IFERROR(IF(VLOOKUP(Table1[[#This Row],[Budget Code Description]],Dimentions!$X$6:$AC$132,2,FALSE)="","",VLOOKUP(Table1[[#This Row],[Budget Code Description]],Dimentions!$X$6:$AC$132,2,FALSE)),"")</f>
        <v/>
      </c>
      <c r="G1432" s="143" t="str">
        <f>IFERROR(VLOOKUP(Table1[[#This Row],[Budget Code Description]],Dimentions!$X$6:$AC$132,3,FALSE),"")</f>
        <v/>
      </c>
      <c r="H1432" s="64" t="str">
        <f>IFERROR(VLOOKUP(Table1[[#This Row],[Account]],Dimentions!$S$6:$V$233,2,FALSE),"")</f>
        <v/>
      </c>
      <c r="I1432" s="62">
        <f>_xlfn.NUMBERVALUE(LEFT(Table1[[#This Row],[Account]],1))</f>
        <v>0</v>
      </c>
      <c r="J1432" s="62" t="str">
        <f>IFERROR(VLOOKUP(Table1[[#This Row],[Budget Code Description]],Table6[#All],7,FALSE),"")</f>
        <v/>
      </c>
      <c r="K1432" s="143" t="str">
        <f>IFERROR(VLOOKUP(Table1[[#This Row],[Budget Code Description]],Table6[#All],8,FALSE),"")</f>
        <v/>
      </c>
      <c r="L1432" s="63"/>
      <c r="M1432" s="65" t="str">
        <f>IFERROR(VLOOKUP(Table1[[#This Row],[Staff ID]],Table2[],2,FALSE),"")</f>
        <v/>
      </c>
      <c r="N1432" s="211" t="str">
        <f>IFERROR(IF(VLOOKUP(Table1[[#This Row],[Budget Code Description]],Dimentions!$X$6:$AC$97,4,FALSE)="","",VLOOKUP(Table1[[#This Row],[Budget Code Description]],Dimentions!$X$6:$AC$97,4,FALSE)),"")</f>
        <v/>
      </c>
      <c r="O1432" s="65" t="str">
        <f>IFERROR(VLOOKUP(Table1[[#This Row],[Vendor ID]],Table549[],2,FALSE),"")</f>
        <v/>
      </c>
      <c r="P1432" s="63"/>
      <c r="Q1432" s="143" t="str">
        <f>IF(Table1[[#This Row],[Posting Date]]&lt;&gt;"",$D$9,"")</f>
        <v/>
      </c>
      <c r="R1432" s="159" t="str">
        <f>IF(Table1[[#This Row],[Posting Date]]&lt;&gt;"",$D$10,"")</f>
        <v/>
      </c>
      <c r="S1432" s="66"/>
      <c r="T1432" s="63"/>
      <c r="U1432" s="67"/>
      <c r="V1432" s="67"/>
      <c r="W1432" s="67" t="str">
        <f t="shared" si="22"/>
        <v/>
      </c>
      <c r="X1432" s="161" t="str">
        <f>IF(E1432="","",(IF(Table1[[#This Row],[Cur]]="USD",Table1[[#This Row],[Cur_Amount Debit]],Table1[[#This Row],[Cur_Amount Debit]]/Table1[[#This Row],[Exchange Rate]])))</f>
        <v/>
      </c>
      <c r="Y1432" s="161" t="str">
        <f>IF(E1432="","",(IF(Table1[[#This Row],[Cur]]="USD",Table1[[#This Row],[Cur_Amount Credit]],Table1[[#This Row],[Cur_Amount Credit]]/ExchangeRate)))</f>
        <v/>
      </c>
      <c r="Z1432" s="203" t="str">
        <f>IF(E1432="","",(Table1[[#This Row],[Debit USD]]-Table1[[#This Row],[Credit USD]]))</f>
        <v/>
      </c>
      <c r="AA1432" s="122"/>
      <c r="AB1432" s="1"/>
      <c r="AC1432" s="15"/>
      <c r="AD1432" s="15" t="str">
        <f>IF(AND(OR(Table1[[#This Row],[Account]]="15030",Table1[[#This Row],[Account]]="15035",Table1[[#This Row],[Account]]="20150"),Table1[[#This Row],[Vendor ID]]=""),1,"")</f>
        <v/>
      </c>
      <c r="AE1432" s="15"/>
      <c r="AF1432" s="15"/>
      <c r="AG1432" s="15"/>
      <c r="AH1432" s="46" t="str">
        <f>IF(Table1[[#This Row],[Posting Date]]&lt;&gt;"","GJ-"&amp;CountryID,"")</f>
        <v/>
      </c>
      <c r="AI1432" s="59" t="str">
        <f>IF(Table1[[#This Row],[Posting Date]]&lt;&gt;"",Table1[[#This Row],[Posting Date]],"")</f>
        <v/>
      </c>
      <c r="AJ1432" s="46"/>
      <c r="AK1432" s="46" t="str">
        <f>IF(Table1[[#This Row],[Description]]&lt;&gt;"",Table1[[#This Row],[Description]],"")</f>
        <v/>
      </c>
      <c r="AL1432" s="46" t="str">
        <f>IF(Table1[[#This Row],[Posting Date]]&lt;&gt;"",Table1[[#This Row],[Reference Number]],"")</f>
        <v/>
      </c>
      <c r="AM1432" s="46" t="str">
        <f>TRIM(Table1[[#This Row],[Line '#]])</f>
        <v/>
      </c>
      <c r="AN1432" s="46" t="str">
        <f>TRIM(Table1[[#This Row],[Account]])</f>
        <v/>
      </c>
      <c r="AO1432" s="46" t="str">
        <f>IF(Table1[[#This Row],[Posting Date]]&lt;&gt;"",$D$5,"")</f>
        <v/>
      </c>
      <c r="AP1432" s="46" t="str">
        <f>TRIM(Table1[[#This Row],[Departments-Prgrams]])</f>
        <v/>
      </c>
      <c r="AQ1432" s="46" t="str">
        <f>TRIM(Table1[[#This Row],[Grant]])</f>
        <v/>
      </c>
      <c r="AR1432" s="46" t="str">
        <f>TRIM(Table1[[#This Row],[Staff ID]])</f>
        <v/>
      </c>
      <c r="AS1432" s="46" t="str">
        <f>IF(TRIM(Table1[[#This Row],[Budget Code]])=0,"",TRIM(Table1[[#This Row],[Budget Code]]))</f>
        <v/>
      </c>
      <c r="AT1432" s="46" t="str">
        <f>IF(Table1[[#This Row],[Line Description]]&lt;&gt;"",Table1[[#This Row],[Line Description]],"")</f>
        <v/>
      </c>
      <c r="AU1432" s="46" t="str">
        <f>IF(Table1[[#This Row],[Cur_Amount Debit]]&gt;0,ROUND(Table1[[#This Row],[Cur_Amount Debit]],2),"")</f>
        <v/>
      </c>
      <c r="AV1432" s="46" t="str">
        <f>IF(Table1[[#This Row],[Cur_Amount Credit]]&gt;0,ROUND(Table1[[#This Row],[Cur_Amount Credit]],2),"")</f>
        <v/>
      </c>
      <c r="AW1432" s="46" t="str">
        <f>LEFT(Table1[[#This Row],[Cur]],3)</f>
        <v/>
      </c>
      <c r="AX1432" s="59"/>
      <c r="AY1432" s="46"/>
      <c r="AZ1432" s="46" t="str">
        <f>IF(Table1[[#This Row],[Cur]]&lt;&gt;"",IF(Table1[[#This Row],[Cur]]="USD","",ExchangeRate),"")</f>
        <v/>
      </c>
      <c r="BA1432" s="46" t="str">
        <f>IF(Table1[[#This Row],[Grant]]&lt;&gt;"",VLOOKUP(Table1[[#This Row],[Grant]],Grants!B:D,3),"")</f>
        <v/>
      </c>
      <c r="BB1432" s="46" t="str">
        <f>TRIM(Table1[[#This Row],[Vendor ID]])</f>
        <v/>
      </c>
      <c r="BC1432">
        <f>IF(Table1[[#This Row],[Reference Number]]=Q1431,BC1431,BC1431+1)</f>
        <v>2</v>
      </c>
    </row>
    <row r="1433" spans="1:55" ht="11.25" hidden="1" customHeight="1">
      <c r="A1433" s="1"/>
      <c r="B1433" s="88" t="str">
        <f>IF(Table1[[#This Row],[Posting Date]]&lt;&gt;"",IF(Table1[[#This Row],[Reference Number]]=Q1432,B1432+1,1),"")</f>
        <v/>
      </c>
      <c r="C1433" s="61"/>
      <c r="D1433" s="61"/>
      <c r="E1433" s="218"/>
      <c r="F1433" s="143" t="str">
        <f>IFERROR(IF(VLOOKUP(Table1[[#This Row],[Budget Code Description]],Dimentions!$X$6:$AC$132,2,FALSE)="","",VLOOKUP(Table1[[#This Row],[Budget Code Description]],Dimentions!$X$6:$AC$132,2,FALSE)),"")</f>
        <v/>
      </c>
      <c r="G1433" s="143" t="str">
        <f>IFERROR(VLOOKUP(Table1[[#This Row],[Budget Code Description]],Dimentions!$X$6:$AC$132,3,FALSE),"")</f>
        <v/>
      </c>
      <c r="H1433" s="64" t="str">
        <f>IFERROR(VLOOKUP(Table1[[#This Row],[Account]],Dimentions!$S$6:$V$233,2,FALSE),"")</f>
        <v/>
      </c>
      <c r="I1433" s="62">
        <f>_xlfn.NUMBERVALUE(LEFT(Table1[[#This Row],[Account]],1))</f>
        <v>0</v>
      </c>
      <c r="J1433" s="62" t="str">
        <f>IFERROR(VLOOKUP(Table1[[#This Row],[Budget Code Description]],Table6[#All],7,FALSE),"")</f>
        <v/>
      </c>
      <c r="K1433" s="143" t="str">
        <f>IFERROR(VLOOKUP(Table1[[#This Row],[Budget Code Description]],Table6[#All],8,FALSE),"")</f>
        <v/>
      </c>
      <c r="L1433" s="63"/>
      <c r="M1433" s="65" t="str">
        <f>IFERROR(VLOOKUP(Table1[[#This Row],[Staff ID]],Table2[],2,FALSE),"")</f>
        <v/>
      </c>
      <c r="N1433" s="211" t="str">
        <f>IFERROR(IF(VLOOKUP(Table1[[#This Row],[Budget Code Description]],Dimentions!$X$6:$AC$97,4,FALSE)="","",VLOOKUP(Table1[[#This Row],[Budget Code Description]],Dimentions!$X$6:$AC$97,4,FALSE)),"")</f>
        <v/>
      </c>
      <c r="O1433" s="65" t="str">
        <f>IFERROR(VLOOKUP(Table1[[#This Row],[Vendor ID]],Table549[],2,FALSE),"")</f>
        <v/>
      </c>
      <c r="P1433" s="63"/>
      <c r="Q1433" s="143" t="str">
        <f>IF(Table1[[#This Row],[Posting Date]]&lt;&gt;"",$D$9,"")</f>
        <v/>
      </c>
      <c r="R1433" s="159" t="str">
        <f>IF(Table1[[#This Row],[Posting Date]]&lt;&gt;"",$D$10,"")</f>
        <v/>
      </c>
      <c r="S1433" s="66"/>
      <c r="T1433" s="63"/>
      <c r="U1433" s="67"/>
      <c r="V1433" s="67"/>
      <c r="W1433" s="67" t="str">
        <f t="shared" si="22"/>
        <v/>
      </c>
      <c r="X1433" s="161" t="str">
        <f>IF(E1433="","",(IF(Table1[[#This Row],[Cur]]="USD",Table1[[#This Row],[Cur_Amount Debit]],Table1[[#This Row],[Cur_Amount Debit]]/Table1[[#This Row],[Exchange Rate]])))</f>
        <v/>
      </c>
      <c r="Y1433" s="161" t="str">
        <f>IF(E1433="","",(IF(Table1[[#This Row],[Cur]]="USD",Table1[[#This Row],[Cur_Amount Credit]],Table1[[#This Row],[Cur_Amount Credit]]/ExchangeRate)))</f>
        <v/>
      </c>
      <c r="Z1433" s="203" t="str">
        <f>IF(E1433="","",(Table1[[#This Row],[Debit USD]]-Table1[[#This Row],[Credit USD]]))</f>
        <v/>
      </c>
      <c r="AA1433" s="122"/>
      <c r="AB1433" s="1"/>
      <c r="AC1433" s="15"/>
      <c r="AD1433" s="15" t="str">
        <f>IF(AND(OR(Table1[[#This Row],[Account]]="15030",Table1[[#This Row],[Account]]="15035",Table1[[#This Row],[Account]]="20150"),Table1[[#This Row],[Vendor ID]]=""),1,"")</f>
        <v/>
      </c>
      <c r="AE1433" s="15"/>
      <c r="AF1433" s="15"/>
      <c r="AG1433" s="15"/>
      <c r="AH1433" s="46" t="str">
        <f>IF(Table1[[#This Row],[Posting Date]]&lt;&gt;"","GJ-"&amp;CountryID,"")</f>
        <v/>
      </c>
      <c r="AI1433" s="59" t="str">
        <f>IF(Table1[[#This Row],[Posting Date]]&lt;&gt;"",Table1[[#This Row],[Posting Date]],"")</f>
        <v/>
      </c>
      <c r="AJ1433" s="46"/>
      <c r="AK1433" s="46" t="str">
        <f>IF(Table1[[#This Row],[Description]]&lt;&gt;"",Table1[[#This Row],[Description]],"")</f>
        <v/>
      </c>
      <c r="AL1433" s="46" t="str">
        <f>IF(Table1[[#This Row],[Posting Date]]&lt;&gt;"",Table1[[#This Row],[Reference Number]],"")</f>
        <v/>
      </c>
      <c r="AM1433" s="46" t="str">
        <f>TRIM(Table1[[#This Row],[Line '#]])</f>
        <v/>
      </c>
      <c r="AN1433" s="46" t="str">
        <f>TRIM(Table1[[#This Row],[Account]])</f>
        <v/>
      </c>
      <c r="AO1433" s="46" t="str">
        <f>IF(Table1[[#This Row],[Posting Date]]&lt;&gt;"",$D$5,"")</f>
        <v/>
      </c>
      <c r="AP1433" s="46" t="str">
        <f>TRIM(Table1[[#This Row],[Departments-Prgrams]])</f>
        <v/>
      </c>
      <c r="AQ1433" s="46" t="str">
        <f>TRIM(Table1[[#This Row],[Grant]])</f>
        <v/>
      </c>
      <c r="AR1433" s="46" t="str">
        <f>TRIM(Table1[[#This Row],[Staff ID]])</f>
        <v/>
      </c>
      <c r="AS1433" s="46" t="str">
        <f>IF(TRIM(Table1[[#This Row],[Budget Code]])=0,"",TRIM(Table1[[#This Row],[Budget Code]]))</f>
        <v/>
      </c>
      <c r="AT1433" s="46" t="str">
        <f>IF(Table1[[#This Row],[Line Description]]&lt;&gt;"",Table1[[#This Row],[Line Description]],"")</f>
        <v/>
      </c>
      <c r="AU1433" s="46" t="str">
        <f>IF(Table1[[#This Row],[Cur_Amount Debit]]&gt;0,ROUND(Table1[[#This Row],[Cur_Amount Debit]],2),"")</f>
        <v/>
      </c>
      <c r="AV1433" s="46" t="str">
        <f>IF(Table1[[#This Row],[Cur_Amount Credit]]&gt;0,ROUND(Table1[[#This Row],[Cur_Amount Credit]],2),"")</f>
        <v/>
      </c>
      <c r="AW1433" s="46" t="str">
        <f>LEFT(Table1[[#This Row],[Cur]],3)</f>
        <v/>
      </c>
      <c r="AX1433" s="59"/>
      <c r="AY1433" s="46"/>
      <c r="AZ1433" s="46" t="str">
        <f>IF(Table1[[#This Row],[Cur]]&lt;&gt;"",IF(Table1[[#This Row],[Cur]]="USD","",ExchangeRate),"")</f>
        <v/>
      </c>
      <c r="BA1433" s="46" t="str">
        <f>IF(Table1[[#This Row],[Grant]]&lt;&gt;"",VLOOKUP(Table1[[#This Row],[Grant]],Grants!B:D,3),"")</f>
        <v/>
      </c>
      <c r="BB1433" s="46" t="str">
        <f>TRIM(Table1[[#This Row],[Vendor ID]])</f>
        <v/>
      </c>
      <c r="BC1433">
        <f>IF(Table1[[#This Row],[Reference Number]]=Q1432,BC1432,BC1432+1)</f>
        <v>2</v>
      </c>
    </row>
    <row r="1434" spans="1:55" ht="11.25" hidden="1" customHeight="1">
      <c r="A1434" s="1"/>
      <c r="B1434" s="88" t="str">
        <f>IF(Table1[[#This Row],[Posting Date]]&lt;&gt;"",IF(Table1[[#This Row],[Reference Number]]=Q1433,B1433+1,1),"")</f>
        <v/>
      </c>
      <c r="C1434" s="61"/>
      <c r="D1434" s="61"/>
      <c r="E1434" s="218"/>
      <c r="F1434" s="143" t="str">
        <f>IFERROR(IF(VLOOKUP(Table1[[#This Row],[Budget Code Description]],Dimentions!$X$6:$AC$132,2,FALSE)="","",VLOOKUP(Table1[[#This Row],[Budget Code Description]],Dimentions!$X$6:$AC$132,2,FALSE)),"")</f>
        <v/>
      </c>
      <c r="G1434" s="143" t="str">
        <f>IFERROR(VLOOKUP(Table1[[#This Row],[Budget Code Description]],Dimentions!$X$6:$AC$132,3,FALSE),"")</f>
        <v/>
      </c>
      <c r="H1434" s="64" t="str">
        <f>IFERROR(VLOOKUP(Table1[[#This Row],[Account]],Dimentions!$S$6:$V$233,2,FALSE),"")</f>
        <v/>
      </c>
      <c r="I1434" s="62">
        <f>_xlfn.NUMBERVALUE(LEFT(Table1[[#This Row],[Account]],1))</f>
        <v>0</v>
      </c>
      <c r="J1434" s="62" t="str">
        <f>IFERROR(VLOOKUP(Table1[[#This Row],[Budget Code Description]],Table6[#All],7,FALSE),"")</f>
        <v/>
      </c>
      <c r="K1434" s="143" t="str">
        <f>IFERROR(VLOOKUP(Table1[[#This Row],[Budget Code Description]],Table6[#All],8,FALSE),"")</f>
        <v/>
      </c>
      <c r="L1434" s="63"/>
      <c r="M1434" s="65" t="str">
        <f>IFERROR(VLOOKUP(Table1[[#This Row],[Staff ID]],Table2[],2,FALSE),"")</f>
        <v/>
      </c>
      <c r="N1434" s="211" t="str">
        <f>IFERROR(IF(VLOOKUP(Table1[[#This Row],[Budget Code Description]],Dimentions!$X$6:$AC$97,4,FALSE)="","",VLOOKUP(Table1[[#This Row],[Budget Code Description]],Dimentions!$X$6:$AC$97,4,FALSE)),"")</f>
        <v/>
      </c>
      <c r="O1434" s="65" t="str">
        <f>IFERROR(VLOOKUP(Table1[[#This Row],[Vendor ID]],Table549[],2,FALSE),"")</f>
        <v/>
      </c>
      <c r="P1434" s="63"/>
      <c r="Q1434" s="143" t="str">
        <f>IF(Table1[[#This Row],[Posting Date]]&lt;&gt;"",$D$9,"")</f>
        <v/>
      </c>
      <c r="R1434" s="159" t="str">
        <f>IF(Table1[[#This Row],[Posting Date]]&lt;&gt;"",$D$10,"")</f>
        <v/>
      </c>
      <c r="S1434" s="66"/>
      <c r="T1434" s="63"/>
      <c r="U1434" s="67"/>
      <c r="V1434" s="67"/>
      <c r="W1434" s="67" t="str">
        <f t="shared" si="22"/>
        <v/>
      </c>
      <c r="X1434" s="161" t="str">
        <f>IF(E1434="","",(IF(Table1[[#This Row],[Cur]]="USD",Table1[[#This Row],[Cur_Amount Debit]],Table1[[#This Row],[Cur_Amount Debit]]/Table1[[#This Row],[Exchange Rate]])))</f>
        <v/>
      </c>
      <c r="Y1434" s="161" t="str">
        <f>IF(E1434="","",(IF(Table1[[#This Row],[Cur]]="USD",Table1[[#This Row],[Cur_Amount Credit]],Table1[[#This Row],[Cur_Amount Credit]]/ExchangeRate)))</f>
        <v/>
      </c>
      <c r="Z1434" s="203" t="str">
        <f>IF(E1434="","",(Table1[[#This Row],[Debit USD]]-Table1[[#This Row],[Credit USD]]))</f>
        <v/>
      </c>
      <c r="AA1434" s="122"/>
      <c r="AB1434" s="1"/>
      <c r="AC1434" s="15"/>
      <c r="AD1434" s="15" t="str">
        <f>IF(AND(OR(Table1[[#This Row],[Account]]="15030",Table1[[#This Row],[Account]]="15035",Table1[[#This Row],[Account]]="20150"),Table1[[#This Row],[Vendor ID]]=""),1,"")</f>
        <v/>
      </c>
      <c r="AE1434" s="15"/>
      <c r="AF1434" s="15"/>
      <c r="AG1434" s="15"/>
      <c r="AH1434" s="46" t="str">
        <f>IF(Table1[[#This Row],[Posting Date]]&lt;&gt;"","GJ-"&amp;CountryID,"")</f>
        <v/>
      </c>
      <c r="AI1434" s="59" t="str">
        <f>IF(Table1[[#This Row],[Posting Date]]&lt;&gt;"",Table1[[#This Row],[Posting Date]],"")</f>
        <v/>
      </c>
      <c r="AJ1434" s="46"/>
      <c r="AK1434" s="46" t="str">
        <f>IF(Table1[[#This Row],[Description]]&lt;&gt;"",Table1[[#This Row],[Description]],"")</f>
        <v/>
      </c>
      <c r="AL1434" s="46" t="str">
        <f>IF(Table1[[#This Row],[Posting Date]]&lt;&gt;"",Table1[[#This Row],[Reference Number]],"")</f>
        <v/>
      </c>
      <c r="AM1434" s="46" t="str">
        <f>TRIM(Table1[[#This Row],[Line '#]])</f>
        <v/>
      </c>
      <c r="AN1434" s="46" t="str">
        <f>TRIM(Table1[[#This Row],[Account]])</f>
        <v/>
      </c>
      <c r="AO1434" s="46" t="str">
        <f>IF(Table1[[#This Row],[Posting Date]]&lt;&gt;"",$D$5,"")</f>
        <v/>
      </c>
      <c r="AP1434" s="46" t="str">
        <f>TRIM(Table1[[#This Row],[Departments-Prgrams]])</f>
        <v/>
      </c>
      <c r="AQ1434" s="46" t="str">
        <f>TRIM(Table1[[#This Row],[Grant]])</f>
        <v/>
      </c>
      <c r="AR1434" s="46" t="str">
        <f>TRIM(Table1[[#This Row],[Staff ID]])</f>
        <v/>
      </c>
      <c r="AS1434" s="46" t="str">
        <f>IF(TRIM(Table1[[#This Row],[Budget Code]])=0,"",TRIM(Table1[[#This Row],[Budget Code]]))</f>
        <v/>
      </c>
      <c r="AT1434" s="46" t="str">
        <f>IF(Table1[[#This Row],[Line Description]]&lt;&gt;"",Table1[[#This Row],[Line Description]],"")</f>
        <v/>
      </c>
      <c r="AU1434" s="46" t="str">
        <f>IF(Table1[[#This Row],[Cur_Amount Debit]]&gt;0,ROUND(Table1[[#This Row],[Cur_Amount Debit]],2),"")</f>
        <v/>
      </c>
      <c r="AV1434" s="46" t="str">
        <f>IF(Table1[[#This Row],[Cur_Amount Credit]]&gt;0,ROUND(Table1[[#This Row],[Cur_Amount Credit]],2),"")</f>
        <v/>
      </c>
      <c r="AW1434" s="46" t="str">
        <f>LEFT(Table1[[#This Row],[Cur]],3)</f>
        <v/>
      </c>
      <c r="AX1434" s="59"/>
      <c r="AY1434" s="46"/>
      <c r="AZ1434" s="46" t="str">
        <f>IF(Table1[[#This Row],[Cur]]&lt;&gt;"",IF(Table1[[#This Row],[Cur]]="USD","",ExchangeRate),"")</f>
        <v/>
      </c>
      <c r="BA1434" s="46" t="str">
        <f>IF(Table1[[#This Row],[Grant]]&lt;&gt;"",VLOOKUP(Table1[[#This Row],[Grant]],Grants!B:D,3),"")</f>
        <v/>
      </c>
      <c r="BB1434" s="46" t="str">
        <f>TRIM(Table1[[#This Row],[Vendor ID]])</f>
        <v/>
      </c>
      <c r="BC1434">
        <f>IF(Table1[[#This Row],[Reference Number]]=Q1433,BC1433,BC1433+1)</f>
        <v>2</v>
      </c>
    </row>
    <row r="1435" spans="1:55" ht="11.25" hidden="1" customHeight="1">
      <c r="A1435" s="1"/>
      <c r="B1435" s="88" t="str">
        <f>IF(Table1[[#This Row],[Posting Date]]&lt;&gt;"",IF(Table1[[#This Row],[Reference Number]]=Q1434,B1434+1,1),"")</f>
        <v/>
      </c>
      <c r="C1435" s="61"/>
      <c r="D1435" s="61"/>
      <c r="E1435" s="218"/>
      <c r="F1435" s="143" t="str">
        <f>IFERROR(IF(VLOOKUP(Table1[[#This Row],[Budget Code Description]],Dimentions!$X$6:$AC$132,2,FALSE)="","",VLOOKUP(Table1[[#This Row],[Budget Code Description]],Dimentions!$X$6:$AC$132,2,FALSE)),"")</f>
        <v/>
      </c>
      <c r="G1435" s="143" t="str">
        <f>IFERROR(VLOOKUP(Table1[[#This Row],[Budget Code Description]],Dimentions!$X$6:$AC$132,3,FALSE),"")</f>
        <v/>
      </c>
      <c r="H1435" s="64" t="str">
        <f>IFERROR(VLOOKUP(Table1[[#This Row],[Account]],Dimentions!$S$6:$V$233,2,FALSE),"")</f>
        <v/>
      </c>
      <c r="I1435" s="62">
        <f>_xlfn.NUMBERVALUE(LEFT(Table1[[#This Row],[Account]],1))</f>
        <v>0</v>
      </c>
      <c r="J1435" s="62" t="str">
        <f>IFERROR(VLOOKUP(Table1[[#This Row],[Budget Code Description]],Table6[#All],7,FALSE),"")</f>
        <v/>
      </c>
      <c r="K1435" s="143" t="str">
        <f>IFERROR(VLOOKUP(Table1[[#This Row],[Budget Code Description]],Table6[#All],8,FALSE),"")</f>
        <v/>
      </c>
      <c r="L1435" s="63"/>
      <c r="M1435" s="65" t="str">
        <f>IFERROR(VLOOKUP(Table1[[#This Row],[Staff ID]],Table2[],2,FALSE),"")</f>
        <v/>
      </c>
      <c r="N1435" s="211" t="str">
        <f>IFERROR(IF(VLOOKUP(Table1[[#This Row],[Budget Code Description]],Dimentions!$X$6:$AC$97,4,FALSE)="","",VLOOKUP(Table1[[#This Row],[Budget Code Description]],Dimentions!$X$6:$AC$97,4,FALSE)),"")</f>
        <v/>
      </c>
      <c r="O1435" s="65" t="str">
        <f>IFERROR(VLOOKUP(Table1[[#This Row],[Vendor ID]],Table549[],2,FALSE),"")</f>
        <v/>
      </c>
      <c r="P1435" s="63"/>
      <c r="Q1435" s="143" t="str">
        <f>IF(Table1[[#This Row],[Posting Date]]&lt;&gt;"",$D$9,"")</f>
        <v/>
      </c>
      <c r="R1435" s="159" t="str">
        <f>IF(Table1[[#This Row],[Posting Date]]&lt;&gt;"",$D$10,"")</f>
        <v/>
      </c>
      <c r="S1435" s="66"/>
      <c r="T1435" s="63"/>
      <c r="U1435" s="67"/>
      <c r="V1435" s="67"/>
      <c r="W1435" s="67" t="str">
        <f t="shared" si="22"/>
        <v/>
      </c>
      <c r="X1435" s="161" t="str">
        <f>IF(E1435="","",(IF(Table1[[#This Row],[Cur]]="USD",Table1[[#This Row],[Cur_Amount Debit]],Table1[[#This Row],[Cur_Amount Debit]]/Table1[[#This Row],[Exchange Rate]])))</f>
        <v/>
      </c>
      <c r="Y1435" s="161" t="str">
        <f>IF(E1435="","",(IF(Table1[[#This Row],[Cur]]="USD",Table1[[#This Row],[Cur_Amount Credit]],Table1[[#This Row],[Cur_Amount Credit]]/ExchangeRate)))</f>
        <v/>
      </c>
      <c r="Z1435" s="203" t="str">
        <f>IF(E1435="","",(Table1[[#This Row],[Debit USD]]-Table1[[#This Row],[Credit USD]]))</f>
        <v/>
      </c>
      <c r="AA1435" s="122"/>
      <c r="AB1435" s="1"/>
      <c r="AC1435" s="15"/>
      <c r="AD1435" s="15" t="str">
        <f>IF(AND(OR(Table1[[#This Row],[Account]]="15030",Table1[[#This Row],[Account]]="15035",Table1[[#This Row],[Account]]="20150"),Table1[[#This Row],[Vendor ID]]=""),1,"")</f>
        <v/>
      </c>
      <c r="AE1435" s="15"/>
      <c r="AF1435" s="15"/>
      <c r="AG1435" s="15"/>
      <c r="AH1435" s="46" t="str">
        <f>IF(Table1[[#This Row],[Posting Date]]&lt;&gt;"","GJ-"&amp;CountryID,"")</f>
        <v/>
      </c>
      <c r="AI1435" s="59" t="str">
        <f>IF(Table1[[#This Row],[Posting Date]]&lt;&gt;"",Table1[[#This Row],[Posting Date]],"")</f>
        <v/>
      </c>
      <c r="AJ1435" s="46"/>
      <c r="AK1435" s="46" t="str">
        <f>IF(Table1[[#This Row],[Description]]&lt;&gt;"",Table1[[#This Row],[Description]],"")</f>
        <v/>
      </c>
      <c r="AL1435" s="46" t="str">
        <f>IF(Table1[[#This Row],[Posting Date]]&lt;&gt;"",Table1[[#This Row],[Reference Number]],"")</f>
        <v/>
      </c>
      <c r="AM1435" s="46" t="str">
        <f>TRIM(Table1[[#This Row],[Line '#]])</f>
        <v/>
      </c>
      <c r="AN1435" s="46" t="str">
        <f>TRIM(Table1[[#This Row],[Account]])</f>
        <v/>
      </c>
      <c r="AO1435" s="46" t="str">
        <f>IF(Table1[[#This Row],[Posting Date]]&lt;&gt;"",$D$5,"")</f>
        <v/>
      </c>
      <c r="AP1435" s="46" t="str">
        <f>TRIM(Table1[[#This Row],[Departments-Prgrams]])</f>
        <v/>
      </c>
      <c r="AQ1435" s="46" t="str">
        <f>TRIM(Table1[[#This Row],[Grant]])</f>
        <v/>
      </c>
      <c r="AR1435" s="46" t="str">
        <f>TRIM(Table1[[#This Row],[Staff ID]])</f>
        <v/>
      </c>
      <c r="AS1435" s="46" t="str">
        <f>IF(TRIM(Table1[[#This Row],[Budget Code]])=0,"",TRIM(Table1[[#This Row],[Budget Code]]))</f>
        <v/>
      </c>
      <c r="AT1435" s="46" t="str">
        <f>IF(Table1[[#This Row],[Line Description]]&lt;&gt;"",Table1[[#This Row],[Line Description]],"")</f>
        <v/>
      </c>
      <c r="AU1435" s="46" t="str">
        <f>IF(Table1[[#This Row],[Cur_Amount Debit]]&gt;0,ROUND(Table1[[#This Row],[Cur_Amount Debit]],2),"")</f>
        <v/>
      </c>
      <c r="AV1435" s="46" t="str">
        <f>IF(Table1[[#This Row],[Cur_Amount Credit]]&gt;0,ROUND(Table1[[#This Row],[Cur_Amount Credit]],2),"")</f>
        <v/>
      </c>
      <c r="AW1435" s="46" t="str">
        <f>LEFT(Table1[[#This Row],[Cur]],3)</f>
        <v/>
      </c>
      <c r="AX1435" s="59"/>
      <c r="AY1435" s="46"/>
      <c r="AZ1435" s="46" t="str">
        <f>IF(Table1[[#This Row],[Cur]]&lt;&gt;"",IF(Table1[[#This Row],[Cur]]="USD","",ExchangeRate),"")</f>
        <v/>
      </c>
      <c r="BA1435" s="46" t="str">
        <f>IF(Table1[[#This Row],[Grant]]&lt;&gt;"",VLOOKUP(Table1[[#This Row],[Grant]],Grants!B:D,3),"")</f>
        <v/>
      </c>
      <c r="BB1435" s="46" t="str">
        <f>TRIM(Table1[[#This Row],[Vendor ID]])</f>
        <v/>
      </c>
      <c r="BC1435">
        <f>IF(Table1[[#This Row],[Reference Number]]=Q1434,BC1434,BC1434+1)</f>
        <v>2</v>
      </c>
    </row>
    <row r="1436" spans="1:55" ht="11.25" hidden="1" customHeight="1">
      <c r="A1436" s="1"/>
      <c r="B1436" s="88" t="str">
        <f>IF(Table1[[#This Row],[Posting Date]]&lt;&gt;"",IF(Table1[[#This Row],[Reference Number]]=Q1435,B1435+1,1),"")</f>
        <v/>
      </c>
      <c r="C1436" s="61"/>
      <c r="D1436" s="61"/>
      <c r="E1436" s="218"/>
      <c r="F1436" s="143" t="str">
        <f>IFERROR(IF(VLOOKUP(Table1[[#This Row],[Budget Code Description]],Dimentions!$X$6:$AC$132,2,FALSE)="","",VLOOKUP(Table1[[#This Row],[Budget Code Description]],Dimentions!$X$6:$AC$132,2,FALSE)),"")</f>
        <v/>
      </c>
      <c r="G1436" s="143" t="str">
        <f>IFERROR(VLOOKUP(Table1[[#This Row],[Budget Code Description]],Dimentions!$X$6:$AC$132,3,FALSE),"")</f>
        <v/>
      </c>
      <c r="H1436" s="64" t="str">
        <f>IFERROR(VLOOKUP(Table1[[#This Row],[Account]],Dimentions!$S$6:$V$233,2,FALSE),"")</f>
        <v/>
      </c>
      <c r="I1436" s="62">
        <f>_xlfn.NUMBERVALUE(LEFT(Table1[[#This Row],[Account]],1))</f>
        <v>0</v>
      </c>
      <c r="J1436" s="62" t="str">
        <f>IFERROR(VLOOKUP(Table1[[#This Row],[Budget Code Description]],Table6[#All],7,FALSE),"")</f>
        <v/>
      </c>
      <c r="K1436" s="143" t="str">
        <f>IFERROR(VLOOKUP(Table1[[#This Row],[Budget Code Description]],Table6[#All],8,FALSE),"")</f>
        <v/>
      </c>
      <c r="L1436" s="63"/>
      <c r="M1436" s="65" t="str">
        <f>IFERROR(VLOOKUP(Table1[[#This Row],[Staff ID]],Table2[],2,FALSE),"")</f>
        <v/>
      </c>
      <c r="N1436" s="211" t="str">
        <f>IFERROR(IF(VLOOKUP(Table1[[#This Row],[Budget Code Description]],Dimentions!$X$6:$AC$97,4,FALSE)="","",VLOOKUP(Table1[[#This Row],[Budget Code Description]],Dimentions!$X$6:$AC$97,4,FALSE)),"")</f>
        <v/>
      </c>
      <c r="O1436" s="65" t="str">
        <f>IFERROR(VLOOKUP(Table1[[#This Row],[Vendor ID]],Table549[],2,FALSE),"")</f>
        <v/>
      </c>
      <c r="P1436" s="63"/>
      <c r="Q1436" s="143" t="str">
        <f>IF(Table1[[#This Row],[Posting Date]]&lt;&gt;"",$D$9,"")</f>
        <v/>
      </c>
      <c r="R1436" s="159" t="str">
        <f>IF(Table1[[#This Row],[Posting Date]]&lt;&gt;"",$D$10,"")</f>
        <v/>
      </c>
      <c r="S1436" s="66"/>
      <c r="T1436" s="63"/>
      <c r="U1436" s="67"/>
      <c r="V1436" s="67"/>
      <c r="W1436" s="67" t="str">
        <f t="shared" si="22"/>
        <v/>
      </c>
      <c r="X1436" s="161" t="str">
        <f>IF(E1436="","",(IF(Table1[[#This Row],[Cur]]="USD",Table1[[#This Row],[Cur_Amount Debit]],Table1[[#This Row],[Cur_Amount Debit]]/Table1[[#This Row],[Exchange Rate]])))</f>
        <v/>
      </c>
      <c r="Y1436" s="161" t="str">
        <f>IF(E1436="","",(IF(Table1[[#This Row],[Cur]]="USD",Table1[[#This Row],[Cur_Amount Credit]],Table1[[#This Row],[Cur_Amount Credit]]/ExchangeRate)))</f>
        <v/>
      </c>
      <c r="Z1436" s="203" t="str">
        <f>IF(E1436="","",(Table1[[#This Row],[Debit USD]]-Table1[[#This Row],[Credit USD]]))</f>
        <v/>
      </c>
      <c r="AA1436" s="122"/>
      <c r="AB1436" s="1"/>
      <c r="AC1436" s="15"/>
      <c r="AD1436" s="15" t="str">
        <f>IF(AND(OR(Table1[[#This Row],[Account]]="15030",Table1[[#This Row],[Account]]="15035",Table1[[#This Row],[Account]]="20150"),Table1[[#This Row],[Vendor ID]]=""),1,"")</f>
        <v/>
      </c>
      <c r="AE1436" s="15"/>
      <c r="AF1436" s="15"/>
      <c r="AG1436" s="15"/>
      <c r="AH1436" s="46" t="str">
        <f>IF(Table1[[#This Row],[Posting Date]]&lt;&gt;"","GJ-"&amp;CountryID,"")</f>
        <v/>
      </c>
      <c r="AI1436" s="59" t="str">
        <f>IF(Table1[[#This Row],[Posting Date]]&lt;&gt;"",Table1[[#This Row],[Posting Date]],"")</f>
        <v/>
      </c>
      <c r="AJ1436" s="46"/>
      <c r="AK1436" s="46" t="str">
        <f>IF(Table1[[#This Row],[Description]]&lt;&gt;"",Table1[[#This Row],[Description]],"")</f>
        <v/>
      </c>
      <c r="AL1436" s="46" t="str">
        <f>IF(Table1[[#This Row],[Posting Date]]&lt;&gt;"",Table1[[#This Row],[Reference Number]],"")</f>
        <v/>
      </c>
      <c r="AM1436" s="46" t="str">
        <f>TRIM(Table1[[#This Row],[Line '#]])</f>
        <v/>
      </c>
      <c r="AN1436" s="46" t="str">
        <f>TRIM(Table1[[#This Row],[Account]])</f>
        <v/>
      </c>
      <c r="AO1436" s="46" t="str">
        <f>IF(Table1[[#This Row],[Posting Date]]&lt;&gt;"",$D$5,"")</f>
        <v/>
      </c>
      <c r="AP1436" s="46" t="str">
        <f>TRIM(Table1[[#This Row],[Departments-Prgrams]])</f>
        <v/>
      </c>
      <c r="AQ1436" s="46" t="str">
        <f>TRIM(Table1[[#This Row],[Grant]])</f>
        <v/>
      </c>
      <c r="AR1436" s="46" t="str">
        <f>TRIM(Table1[[#This Row],[Staff ID]])</f>
        <v/>
      </c>
      <c r="AS1436" s="46" t="str">
        <f>IF(TRIM(Table1[[#This Row],[Budget Code]])=0,"",TRIM(Table1[[#This Row],[Budget Code]]))</f>
        <v/>
      </c>
      <c r="AT1436" s="46" t="str">
        <f>IF(Table1[[#This Row],[Line Description]]&lt;&gt;"",Table1[[#This Row],[Line Description]],"")</f>
        <v/>
      </c>
      <c r="AU1436" s="46" t="str">
        <f>IF(Table1[[#This Row],[Cur_Amount Debit]]&gt;0,ROUND(Table1[[#This Row],[Cur_Amount Debit]],2),"")</f>
        <v/>
      </c>
      <c r="AV1436" s="46" t="str">
        <f>IF(Table1[[#This Row],[Cur_Amount Credit]]&gt;0,ROUND(Table1[[#This Row],[Cur_Amount Credit]],2),"")</f>
        <v/>
      </c>
      <c r="AW1436" s="46" t="str">
        <f>LEFT(Table1[[#This Row],[Cur]],3)</f>
        <v/>
      </c>
      <c r="AX1436" s="59"/>
      <c r="AY1436" s="46"/>
      <c r="AZ1436" s="46" t="str">
        <f>IF(Table1[[#This Row],[Cur]]&lt;&gt;"",IF(Table1[[#This Row],[Cur]]="USD","",ExchangeRate),"")</f>
        <v/>
      </c>
      <c r="BA1436" s="46" t="str">
        <f>IF(Table1[[#This Row],[Grant]]&lt;&gt;"",VLOOKUP(Table1[[#This Row],[Grant]],Grants!B:D,3),"")</f>
        <v/>
      </c>
      <c r="BB1436" s="46" t="str">
        <f>TRIM(Table1[[#This Row],[Vendor ID]])</f>
        <v/>
      </c>
      <c r="BC1436">
        <f>IF(Table1[[#This Row],[Reference Number]]=Q1435,BC1435,BC1435+1)</f>
        <v>2</v>
      </c>
    </row>
    <row r="1437" spans="1:55" ht="11.25" hidden="1" customHeight="1">
      <c r="A1437" s="1"/>
      <c r="B1437" s="88" t="str">
        <f>IF(Table1[[#This Row],[Posting Date]]&lt;&gt;"",IF(Table1[[#This Row],[Reference Number]]=Q1436,B1436+1,1),"")</f>
        <v/>
      </c>
      <c r="C1437" s="61"/>
      <c r="D1437" s="61"/>
      <c r="E1437" s="218"/>
      <c r="F1437" s="143" t="str">
        <f>IFERROR(IF(VLOOKUP(Table1[[#This Row],[Budget Code Description]],Dimentions!$X$6:$AC$132,2,FALSE)="","",VLOOKUP(Table1[[#This Row],[Budget Code Description]],Dimentions!$X$6:$AC$132,2,FALSE)),"")</f>
        <v/>
      </c>
      <c r="G1437" s="143" t="str">
        <f>IFERROR(VLOOKUP(Table1[[#This Row],[Budget Code Description]],Dimentions!$X$6:$AC$132,3,FALSE),"")</f>
        <v/>
      </c>
      <c r="H1437" s="64" t="str">
        <f>IFERROR(VLOOKUP(Table1[[#This Row],[Account]],Dimentions!$S$6:$V$233,2,FALSE),"")</f>
        <v/>
      </c>
      <c r="I1437" s="62">
        <f>_xlfn.NUMBERVALUE(LEFT(Table1[[#This Row],[Account]],1))</f>
        <v>0</v>
      </c>
      <c r="J1437" s="62" t="str">
        <f>IFERROR(VLOOKUP(Table1[[#This Row],[Budget Code Description]],Table6[#All],7,FALSE),"")</f>
        <v/>
      </c>
      <c r="K1437" s="143" t="str">
        <f>IFERROR(VLOOKUP(Table1[[#This Row],[Budget Code Description]],Table6[#All],8,FALSE),"")</f>
        <v/>
      </c>
      <c r="L1437" s="63"/>
      <c r="M1437" s="65" t="str">
        <f>IFERROR(VLOOKUP(Table1[[#This Row],[Staff ID]],Table2[],2,FALSE),"")</f>
        <v/>
      </c>
      <c r="N1437" s="211" t="str">
        <f>IFERROR(IF(VLOOKUP(Table1[[#This Row],[Budget Code Description]],Dimentions!$X$6:$AC$97,4,FALSE)="","",VLOOKUP(Table1[[#This Row],[Budget Code Description]],Dimentions!$X$6:$AC$97,4,FALSE)),"")</f>
        <v/>
      </c>
      <c r="O1437" s="65" t="str">
        <f>IFERROR(VLOOKUP(Table1[[#This Row],[Vendor ID]],Table549[],2,FALSE),"")</f>
        <v/>
      </c>
      <c r="P1437" s="63"/>
      <c r="Q1437" s="143" t="str">
        <f>IF(Table1[[#This Row],[Posting Date]]&lt;&gt;"",$D$9,"")</f>
        <v/>
      </c>
      <c r="R1437" s="159" t="str">
        <f>IF(Table1[[#This Row],[Posting Date]]&lt;&gt;"",$D$10,"")</f>
        <v/>
      </c>
      <c r="S1437" s="66"/>
      <c r="T1437" s="63"/>
      <c r="U1437" s="67"/>
      <c r="V1437" s="67"/>
      <c r="W1437" s="67" t="str">
        <f t="shared" si="22"/>
        <v/>
      </c>
      <c r="X1437" s="161" t="str">
        <f>IF(E1437="","",(IF(Table1[[#This Row],[Cur]]="USD",Table1[[#This Row],[Cur_Amount Debit]],Table1[[#This Row],[Cur_Amount Debit]]/Table1[[#This Row],[Exchange Rate]])))</f>
        <v/>
      </c>
      <c r="Y1437" s="161" t="str">
        <f>IF(E1437="","",(IF(Table1[[#This Row],[Cur]]="USD",Table1[[#This Row],[Cur_Amount Credit]],Table1[[#This Row],[Cur_Amount Credit]]/ExchangeRate)))</f>
        <v/>
      </c>
      <c r="Z1437" s="203" t="str">
        <f>IF(E1437="","",(Table1[[#This Row],[Debit USD]]-Table1[[#This Row],[Credit USD]]))</f>
        <v/>
      </c>
      <c r="AA1437" s="122"/>
      <c r="AB1437" s="1"/>
      <c r="AC1437" s="15"/>
      <c r="AD1437" s="15" t="str">
        <f>IF(AND(OR(Table1[[#This Row],[Account]]="15030",Table1[[#This Row],[Account]]="15035",Table1[[#This Row],[Account]]="20150"),Table1[[#This Row],[Vendor ID]]=""),1,"")</f>
        <v/>
      </c>
      <c r="AE1437" s="15"/>
      <c r="AF1437" s="15"/>
      <c r="AG1437" s="15"/>
      <c r="AH1437" s="46" t="str">
        <f>IF(Table1[[#This Row],[Posting Date]]&lt;&gt;"","GJ-"&amp;CountryID,"")</f>
        <v/>
      </c>
      <c r="AI1437" s="59" t="str">
        <f>IF(Table1[[#This Row],[Posting Date]]&lt;&gt;"",Table1[[#This Row],[Posting Date]],"")</f>
        <v/>
      </c>
      <c r="AJ1437" s="46"/>
      <c r="AK1437" s="46" t="str">
        <f>IF(Table1[[#This Row],[Description]]&lt;&gt;"",Table1[[#This Row],[Description]],"")</f>
        <v/>
      </c>
      <c r="AL1437" s="46" t="str">
        <f>IF(Table1[[#This Row],[Posting Date]]&lt;&gt;"",Table1[[#This Row],[Reference Number]],"")</f>
        <v/>
      </c>
      <c r="AM1437" s="46" t="str">
        <f>TRIM(Table1[[#This Row],[Line '#]])</f>
        <v/>
      </c>
      <c r="AN1437" s="46" t="str">
        <f>TRIM(Table1[[#This Row],[Account]])</f>
        <v/>
      </c>
      <c r="AO1437" s="46" t="str">
        <f>IF(Table1[[#This Row],[Posting Date]]&lt;&gt;"",$D$5,"")</f>
        <v/>
      </c>
      <c r="AP1437" s="46" t="str">
        <f>TRIM(Table1[[#This Row],[Departments-Prgrams]])</f>
        <v/>
      </c>
      <c r="AQ1437" s="46" t="str">
        <f>TRIM(Table1[[#This Row],[Grant]])</f>
        <v/>
      </c>
      <c r="AR1437" s="46" t="str">
        <f>TRIM(Table1[[#This Row],[Staff ID]])</f>
        <v/>
      </c>
      <c r="AS1437" s="46" t="str">
        <f>IF(TRIM(Table1[[#This Row],[Budget Code]])=0,"",TRIM(Table1[[#This Row],[Budget Code]]))</f>
        <v/>
      </c>
      <c r="AT1437" s="46" t="str">
        <f>IF(Table1[[#This Row],[Line Description]]&lt;&gt;"",Table1[[#This Row],[Line Description]],"")</f>
        <v/>
      </c>
      <c r="AU1437" s="46" t="str">
        <f>IF(Table1[[#This Row],[Cur_Amount Debit]]&gt;0,ROUND(Table1[[#This Row],[Cur_Amount Debit]],2),"")</f>
        <v/>
      </c>
      <c r="AV1437" s="46" t="str">
        <f>IF(Table1[[#This Row],[Cur_Amount Credit]]&gt;0,ROUND(Table1[[#This Row],[Cur_Amount Credit]],2),"")</f>
        <v/>
      </c>
      <c r="AW1437" s="46" t="str">
        <f>LEFT(Table1[[#This Row],[Cur]],3)</f>
        <v/>
      </c>
      <c r="AX1437" s="59"/>
      <c r="AY1437" s="46"/>
      <c r="AZ1437" s="46" t="str">
        <f>IF(Table1[[#This Row],[Cur]]&lt;&gt;"",IF(Table1[[#This Row],[Cur]]="USD","",ExchangeRate),"")</f>
        <v/>
      </c>
      <c r="BA1437" s="46" t="str">
        <f>IF(Table1[[#This Row],[Grant]]&lt;&gt;"",VLOOKUP(Table1[[#This Row],[Grant]],Grants!B:D,3),"")</f>
        <v/>
      </c>
      <c r="BB1437" s="46" t="str">
        <f>TRIM(Table1[[#This Row],[Vendor ID]])</f>
        <v/>
      </c>
      <c r="BC1437">
        <f>IF(Table1[[#This Row],[Reference Number]]=Q1436,BC1436,BC1436+1)</f>
        <v>2</v>
      </c>
    </row>
    <row r="1438" spans="1:55" ht="11.25" hidden="1" customHeight="1">
      <c r="A1438" s="1"/>
      <c r="B1438" s="88" t="str">
        <f>IF(Table1[[#This Row],[Posting Date]]&lt;&gt;"",IF(Table1[[#This Row],[Reference Number]]=Q1437,B1437+1,1),"")</f>
        <v/>
      </c>
      <c r="C1438" s="61"/>
      <c r="D1438" s="61"/>
      <c r="E1438" s="218"/>
      <c r="F1438" s="143" t="str">
        <f>IFERROR(IF(VLOOKUP(Table1[[#This Row],[Budget Code Description]],Dimentions!$X$6:$AC$132,2,FALSE)="","",VLOOKUP(Table1[[#This Row],[Budget Code Description]],Dimentions!$X$6:$AC$132,2,FALSE)),"")</f>
        <v/>
      </c>
      <c r="G1438" s="143" t="str">
        <f>IFERROR(VLOOKUP(Table1[[#This Row],[Budget Code Description]],Dimentions!$X$6:$AC$132,3,FALSE),"")</f>
        <v/>
      </c>
      <c r="H1438" s="64" t="str">
        <f>IFERROR(VLOOKUP(Table1[[#This Row],[Account]],Dimentions!$S$6:$V$233,2,FALSE),"")</f>
        <v/>
      </c>
      <c r="I1438" s="62">
        <f>_xlfn.NUMBERVALUE(LEFT(Table1[[#This Row],[Account]],1))</f>
        <v>0</v>
      </c>
      <c r="J1438" s="62" t="str">
        <f>IFERROR(VLOOKUP(Table1[[#This Row],[Budget Code Description]],Table6[#All],7,FALSE),"")</f>
        <v/>
      </c>
      <c r="K1438" s="143" t="str">
        <f>IFERROR(VLOOKUP(Table1[[#This Row],[Budget Code Description]],Table6[#All],8,FALSE),"")</f>
        <v/>
      </c>
      <c r="L1438" s="63"/>
      <c r="M1438" s="65" t="str">
        <f>IFERROR(VLOOKUP(Table1[[#This Row],[Staff ID]],Table2[],2,FALSE),"")</f>
        <v/>
      </c>
      <c r="N1438" s="211" t="str">
        <f>IFERROR(IF(VLOOKUP(Table1[[#This Row],[Budget Code Description]],Dimentions!$X$6:$AC$97,4,FALSE)="","",VLOOKUP(Table1[[#This Row],[Budget Code Description]],Dimentions!$X$6:$AC$97,4,FALSE)),"")</f>
        <v/>
      </c>
      <c r="O1438" s="65" t="str">
        <f>IFERROR(VLOOKUP(Table1[[#This Row],[Vendor ID]],Table549[],2,FALSE),"")</f>
        <v/>
      </c>
      <c r="P1438" s="63"/>
      <c r="Q1438" s="143" t="str">
        <f>IF(Table1[[#This Row],[Posting Date]]&lt;&gt;"",$D$9,"")</f>
        <v/>
      </c>
      <c r="R1438" s="159" t="str">
        <f>IF(Table1[[#This Row],[Posting Date]]&lt;&gt;"",$D$10,"")</f>
        <v/>
      </c>
      <c r="S1438" s="66"/>
      <c r="T1438" s="63"/>
      <c r="U1438" s="67"/>
      <c r="V1438" s="67"/>
      <c r="W1438" s="67" t="str">
        <f t="shared" si="22"/>
        <v/>
      </c>
      <c r="X1438" s="161" t="str">
        <f>IF(E1438="","",(IF(Table1[[#This Row],[Cur]]="USD",Table1[[#This Row],[Cur_Amount Debit]],Table1[[#This Row],[Cur_Amount Debit]]/Table1[[#This Row],[Exchange Rate]])))</f>
        <v/>
      </c>
      <c r="Y1438" s="161" t="str">
        <f>IF(E1438="","",(IF(Table1[[#This Row],[Cur]]="USD",Table1[[#This Row],[Cur_Amount Credit]],Table1[[#This Row],[Cur_Amount Credit]]/ExchangeRate)))</f>
        <v/>
      </c>
      <c r="Z1438" s="203" t="str">
        <f>IF(E1438="","",(Table1[[#This Row],[Debit USD]]-Table1[[#This Row],[Credit USD]]))</f>
        <v/>
      </c>
      <c r="AA1438" s="122"/>
      <c r="AB1438" s="1"/>
      <c r="AC1438" s="15"/>
      <c r="AD1438" s="15" t="str">
        <f>IF(AND(OR(Table1[[#This Row],[Account]]="15030",Table1[[#This Row],[Account]]="15035",Table1[[#This Row],[Account]]="20150"),Table1[[#This Row],[Vendor ID]]=""),1,"")</f>
        <v/>
      </c>
      <c r="AE1438" s="15"/>
      <c r="AF1438" s="15"/>
      <c r="AG1438" s="15"/>
      <c r="AH1438" s="46" t="str">
        <f>IF(Table1[[#This Row],[Posting Date]]&lt;&gt;"","GJ-"&amp;CountryID,"")</f>
        <v/>
      </c>
      <c r="AI1438" s="59" t="str">
        <f>IF(Table1[[#This Row],[Posting Date]]&lt;&gt;"",Table1[[#This Row],[Posting Date]],"")</f>
        <v/>
      </c>
      <c r="AJ1438" s="46"/>
      <c r="AK1438" s="46" t="str">
        <f>IF(Table1[[#This Row],[Description]]&lt;&gt;"",Table1[[#This Row],[Description]],"")</f>
        <v/>
      </c>
      <c r="AL1438" s="46" t="str">
        <f>IF(Table1[[#This Row],[Posting Date]]&lt;&gt;"",Table1[[#This Row],[Reference Number]],"")</f>
        <v/>
      </c>
      <c r="AM1438" s="46" t="str">
        <f>TRIM(Table1[[#This Row],[Line '#]])</f>
        <v/>
      </c>
      <c r="AN1438" s="46" t="str">
        <f>TRIM(Table1[[#This Row],[Account]])</f>
        <v/>
      </c>
      <c r="AO1438" s="46" t="str">
        <f>IF(Table1[[#This Row],[Posting Date]]&lt;&gt;"",$D$5,"")</f>
        <v/>
      </c>
      <c r="AP1438" s="46" t="str">
        <f>TRIM(Table1[[#This Row],[Departments-Prgrams]])</f>
        <v/>
      </c>
      <c r="AQ1438" s="46" t="str">
        <f>TRIM(Table1[[#This Row],[Grant]])</f>
        <v/>
      </c>
      <c r="AR1438" s="46" t="str">
        <f>TRIM(Table1[[#This Row],[Staff ID]])</f>
        <v/>
      </c>
      <c r="AS1438" s="46" t="str">
        <f>IF(TRIM(Table1[[#This Row],[Budget Code]])=0,"",TRIM(Table1[[#This Row],[Budget Code]]))</f>
        <v/>
      </c>
      <c r="AT1438" s="46" t="str">
        <f>IF(Table1[[#This Row],[Line Description]]&lt;&gt;"",Table1[[#This Row],[Line Description]],"")</f>
        <v/>
      </c>
      <c r="AU1438" s="46" t="str">
        <f>IF(Table1[[#This Row],[Cur_Amount Debit]]&gt;0,ROUND(Table1[[#This Row],[Cur_Amount Debit]],2),"")</f>
        <v/>
      </c>
      <c r="AV1438" s="46" t="str">
        <f>IF(Table1[[#This Row],[Cur_Amount Credit]]&gt;0,ROUND(Table1[[#This Row],[Cur_Amount Credit]],2),"")</f>
        <v/>
      </c>
      <c r="AW1438" s="46" t="str">
        <f>LEFT(Table1[[#This Row],[Cur]],3)</f>
        <v/>
      </c>
      <c r="AX1438" s="59"/>
      <c r="AY1438" s="46"/>
      <c r="AZ1438" s="46" t="str">
        <f>IF(Table1[[#This Row],[Cur]]&lt;&gt;"",IF(Table1[[#This Row],[Cur]]="USD","",ExchangeRate),"")</f>
        <v/>
      </c>
      <c r="BA1438" s="46" t="str">
        <f>IF(Table1[[#This Row],[Grant]]&lt;&gt;"",VLOOKUP(Table1[[#This Row],[Grant]],Grants!B:D,3),"")</f>
        <v/>
      </c>
      <c r="BB1438" s="46" t="str">
        <f>TRIM(Table1[[#This Row],[Vendor ID]])</f>
        <v/>
      </c>
      <c r="BC1438">
        <f>IF(Table1[[#This Row],[Reference Number]]=Q1437,BC1437,BC1437+1)</f>
        <v>2</v>
      </c>
    </row>
    <row r="1439" spans="1:55" ht="11.25" hidden="1" customHeight="1">
      <c r="A1439" s="1"/>
      <c r="B1439" s="88" t="str">
        <f>IF(Table1[[#This Row],[Posting Date]]&lt;&gt;"",IF(Table1[[#This Row],[Reference Number]]=Q1438,B1438+1,1),"")</f>
        <v/>
      </c>
      <c r="C1439" s="61"/>
      <c r="D1439" s="61"/>
      <c r="E1439" s="218"/>
      <c r="F1439" s="143" t="str">
        <f>IFERROR(IF(VLOOKUP(Table1[[#This Row],[Budget Code Description]],Dimentions!$X$6:$AC$132,2,FALSE)="","",VLOOKUP(Table1[[#This Row],[Budget Code Description]],Dimentions!$X$6:$AC$132,2,FALSE)),"")</f>
        <v/>
      </c>
      <c r="G1439" s="143" t="str">
        <f>IFERROR(VLOOKUP(Table1[[#This Row],[Budget Code Description]],Dimentions!$X$6:$AC$132,3,FALSE),"")</f>
        <v/>
      </c>
      <c r="H1439" s="64" t="str">
        <f>IFERROR(VLOOKUP(Table1[[#This Row],[Account]],Dimentions!$S$6:$V$233,2,FALSE),"")</f>
        <v/>
      </c>
      <c r="I1439" s="62">
        <f>_xlfn.NUMBERVALUE(LEFT(Table1[[#This Row],[Account]],1))</f>
        <v>0</v>
      </c>
      <c r="J1439" s="62" t="str">
        <f>IFERROR(VLOOKUP(Table1[[#This Row],[Budget Code Description]],Table6[#All],7,FALSE),"")</f>
        <v/>
      </c>
      <c r="K1439" s="143" t="str">
        <f>IFERROR(VLOOKUP(Table1[[#This Row],[Budget Code Description]],Table6[#All],8,FALSE),"")</f>
        <v/>
      </c>
      <c r="L1439" s="63"/>
      <c r="M1439" s="65" t="str">
        <f>IFERROR(VLOOKUP(Table1[[#This Row],[Staff ID]],Table2[],2,FALSE),"")</f>
        <v/>
      </c>
      <c r="N1439" s="211" t="str">
        <f>IFERROR(IF(VLOOKUP(Table1[[#This Row],[Budget Code Description]],Dimentions!$X$6:$AC$97,4,FALSE)="","",VLOOKUP(Table1[[#This Row],[Budget Code Description]],Dimentions!$X$6:$AC$97,4,FALSE)),"")</f>
        <v/>
      </c>
      <c r="O1439" s="65" t="str">
        <f>IFERROR(VLOOKUP(Table1[[#This Row],[Vendor ID]],Table549[],2,FALSE),"")</f>
        <v/>
      </c>
      <c r="P1439" s="63"/>
      <c r="Q1439" s="143" t="str">
        <f>IF(Table1[[#This Row],[Posting Date]]&lt;&gt;"",$D$9,"")</f>
        <v/>
      </c>
      <c r="R1439" s="159" t="str">
        <f>IF(Table1[[#This Row],[Posting Date]]&lt;&gt;"",$D$10,"")</f>
        <v/>
      </c>
      <c r="S1439" s="66"/>
      <c r="T1439" s="63"/>
      <c r="U1439" s="67"/>
      <c r="V1439" s="67"/>
      <c r="W1439" s="67" t="str">
        <f t="shared" si="22"/>
        <v/>
      </c>
      <c r="X1439" s="161" t="str">
        <f>IF(E1439="","",(IF(Table1[[#This Row],[Cur]]="USD",Table1[[#This Row],[Cur_Amount Debit]],Table1[[#This Row],[Cur_Amount Debit]]/Table1[[#This Row],[Exchange Rate]])))</f>
        <v/>
      </c>
      <c r="Y1439" s="161" t="str">
        <f>IF(E1439="","",(IF(Table1[[#This Row],[Cur]]="USD",Table1[[#This Row],[Cur_Amount Credit]],Table1[[#This Row],[Cur_Amount Credit]]/ExchangeRate)))</f>
        <v/>
      </c>
      <c r="Z1439" s="203" t="str">
        <f>IF(E1439="","",(Table1[[#This Row],[Debit USD]]-Table1[[#This Row],[Credit USD]]))</f>
        <v/>
      </c>
      <c r="AA1439" s="122"/>
      <c r="AB1439" s="1"/>
      <c r="AC1439" s="15"/>
      <c r="AD1439" s="15" t="str">
        <f>IF(AND(OR(Table1[[#This Row],[Account]]="15030",Table1[[#This Row],[Account]]="15035",Table1[[#This Row],[Account]]="20150"),Table1[[#This Row],[Vendor ID]]=""),1,"")</f>
        <v/>
      </c>
      <c r="AE1439" s="15"/>
      <c r="AF1439" s="15"/>
      <c r="AG1439" s="15"/>
      <c r="AH1439" s="46" t="str">
        <f>IF(Table1[[#This Row],[Posting Date]]&lt;&gt;"","GJ-"&amp;CountryID,"")</f>
        <v/>
      </c>
      <c r="AI1439" s="59" t="str">
        <f>IF(Table1[[#This Row],[Posting Date]]&lt;&gt;"",Table1[[#This Row],[Posting Date]],"")</f>
        <v/>
      </c>
      <c r="AJ1439" s="46"/>
      <c r="AK1439" s="46" t="str">
        <f>IF(Table1[[#This Row],[Description]]&lt;&gt;"",Table1[[#This Row],[Description]],"")</f>
        <v/>
      </c>
      <c r="AL1439" s="46" t="str">
        <f>IF(Table1[[#This Row],[Posting Date]]&lt;&gt;"",Table1[[#This Row],[Reference Number]],"")</f>
        <v/>
      </c>
      <c r="AM1439" s="46" t="str">
        <f>TRIM(Table1[[#This Row],[Line '#]])</f>
        <v/>
      </c>
      <c r="AN1439" s="46" t="str">
        <f>TRIM(Table1[[#This Row],[Account]])</f>
        <v/>
      </c>
      <c r="AO1439" s="46" t="str">
        <f>IF(Table1[[#This Row],[Posting Date]]&lt;&gt;"",$D$5,"")</f>
        <v/>
      </c>
      <c r="AP1439" s="46" t="str">
        <f>TRIM(Table1[[#This Row],[Departments-Prgrams]])</f>
        <v/>
      </c>
      <c r="AQ1439" s="46" t="str">
        <f>TRIM(Table1[[#This Row],[Grant]])</f>
        <v/>
      </c>
      <c r="AR1439" s="46" t="str">
        <f>TRIM(Table1[[#This Row],[Staff ID]])</f>
        <v/>
      </c>
      <c r="AS1439" s="46" t="str">
        <f>IF(TRIM(Table1[[#This Row],[Budget Code]])=0,"",TRIM(Table1[[#This Row],[Budget Code]]))</f>
        <v/>
      </c>
      <c r="AT1439" s="46" t="str">
        <f>IF(Table1[[#This Row],[Line Description]]&lt;&gt;"",Table1[[#This Row],[Line Description]],"")</f>
        <v/>
      </c>
      <c r="AU1439" s="46" t="str">
        <f>IF(Table1[[#This Row],[Cur_Amount Debit]]&gt;0,ROUND(Table1[[#This Row],[Cur_Amount Debit]],2),"")</f>
        <v/>
      </c>
      <c r="AV1439" s="46" t="str">
        <f>IF(Table1[[#This Row],[Cur_Amount Credit]]&gt;0,ROUND(Table1[[#This Row],[Cur_Amount Credit]],2),"")</f>
        <v/>
      </c>
      <c r="AW1439" s="46" t="str">
        <f>LEFT(Table1[[#This Row],[Cur]],3)</f>
        <v/>
      </c>
      <c r="AX1439" s="59"/>
      <c r="AY1439" s="46"/>
      <c r="AZ1439" s="46" t="str">
        <f>IF(Table1[[#This Row],[Cur]]&lt;&gt;"",IF(Table1[[#This Row],[Cur]]="USD","",ExchangeRate),"")</f>
        <v/>
      </c>
      <c r="BA1439" s="46" t="str">
        <f>IF(Table1[[#This Row],[Grant]]&lt;&gt;"",VLOOKUP(Table1[[#This Row],[Grant]],Grants!B:D,3),"")</f>
        <v/>
      </c>
      <c r="BB1439" s="46" t="str">
        <f>TRIM(Table1[[#This Row],[Vendor ID]])</f>
        <v/>
      </c>
      <c r="BC1439">
        <f>IF(Table1[[#This Row],[Reference Number]]=Q1438,BC1438,BC1438+1)</f>
        <v>2</v>
      </c>
    </row>
    <row r="1440" spans="1:55" ht="11.25" hidden="1" customHeight="1">
      <c r="A1440" s="1"/>
      <c r="B1440" s="88" t="str">
        <f>IF(Table1[[#This Row],[Posting Date]]&lt;&gt;"",IF(Table1[[#This Row],[Reference Number]]=Q1439,B1439+1,1),"")</f>
        <v/>
      </c>
      <c r="C1440" s="61"/>
      <c r="D1440" s="61"/>
      <c r="E1440" s="218"/>
      <c r="F1440" s="143" t="str">
        <f>IFERROR(IF(VLOOKUP(Table1[[#This Row],[Budget Code Description]],Dimentions!$X$6:$AC$132,2,FALSE)="","",VLOOKUP(Table1[[#This Row],[Budget Code Description]],Dimentions!$X$6:$AC$132,2,FALSE)),"")</f>
        <v/>
      </c>
      <c r="G1440" s="143" t="str">
        <f>IFERROR(VLOOKUP(Table1[[#This Row],[Budget Code Description]],Dimentions!$X$6:$AC$132,3,FALSE),"")</f>
        <v/>
      </c>
      <c r="H1440" s="64" t="str">
        <f>IFERROR(VLOOKUP(Table1[[#This Row],[Account]],Dimentions!$S$6:$V$233,2,FALSE),"")</f>
        <v/>
      </c>
      <c r="I1440" s="62">
        <f>_xlfn.NUMBERVALUE(LEFT(Table1[[#This Row],[Account]],1))</f>
        <v>0</v>
      </c>
      <c r="J1440" s="62" t="str">
        <f>IFERROR(VLOOKUP(Table1[[#This Row],[Budget Code Description]],Table6[#All],7,FALSE),"")</f>
        <v/>
      </c>
      <c r="K1440" s="143" t="str">
        <f>IFERROR(VLOOKUP(Table1[[#This Row],[Budget Code Description]],Table6[#All],8,FALSE),"")</f>
        <v/>
      </c>
      <c r="L1440" s="63"/>
      <c r="M1440" s="65" t="str">
        <f>IFERROR(VLOOKUP(Table1[[#This Row],[Staff ID]],Table2[],2,FALSE),"")</f>
        <v/>
      </c>
      <c r="N1440" s="211" t="str">
        <f>IFERROR(IF(VLOOKUP(Table1[[#This Row],[Budget Code Description]],Dimentions!$X$6:$AC$97,4,FALSE)="","",VLOOKUP(Table1[[#This Row],[Budget Code Description]],Dimentions!$X$6:$AC$97,4,FALSE)),"")</f>
        <v/>
      </c>
      <c r="O1440" s="65" t="str">
        <f>IFERROR(VLOOKUP(Table1[[#This Row],[Vendor ID]],Table549[],2,FALSE),"")</f>
        <v/>
      </c>
      <c r="P1440" s="63"/>
      <c r="Q1440" s="143" t="str">
        <f>IF(Table1[[#This Row],[Posting Date]]&lt;&gt;"",$D$9,"")</f>
        <v/>
      </c>
      <c r="R1440" s="159" t="str">
        <f>IF(Table1[[#This Row],[Posting Date]]&lt;&gt;"",$D$10,"")</f>
        <v/>
      </c>
      <c r="S1440" s="66"/>
      <c r="T1440" s="63"/>
      <c r="U1440" s="67"/>
      <c r="V1440" s="67"/>
      <c r="W1440" s="67" t="str">
        <f t="shared" si="22"/>
        <v/>
      </c>
      <c r="X1440" s="161" t="str">
        <f>IF(E1440="","",(IF(Table1[[#This Row],[Cur]]="USD",Table1[[#This Row],[Cur_Amount Debit]],Table1[[#This Row],[Cur_Amount Debit]]/Table1[[#This Row],[Exchange Rate]])))</f>
        <v/>
      </c>
      <c r="Y1440" s="161" t="str">
        <f>IF(E1440="","",(IF(Table1[[#This Row],[Cur]]="USD",Table1[[#This Row],[Cur_Amount Credit]],Table1[[#This Row],[Cur_Amount Credit]]/ExchangeRate)))</f>
        <v/>
      </c>
      <c r="Z1440" s="203" t="str">
        <f>IF(E1440="","",(Table1[[#This Row],[Debit USD]]-Table1[[#This Row],[Credit USD]]))</f>
        <v/>
      </c>
      <c r="AA1440" s="122"/>
      <c r="AB1440" s="1"/>
      <c r="AC1440" s="15"/>
      <c r="AD1440" s="15" t="str">
        <f>IF(AND(OR(Table1[[#This Row],[Account]]="15030",Table1[[#This Row],[Account]]="15035",Table1[[#This Row],[Account]]="20150"),Table1[[#This Row],[Vendor ID]]=""),1,"")</f>
        <v/>
      </c>
      <c r="AE1440" s="15"/>
      <c r="AF1440" s="15"/>
      <c r="AG1440" s="15"/>
      <c r="AH1440" s="46" t="str">
        <f>IF(Table1[[#This Row],[Posting Date]]&lt;&gt;"","GJ-"&amp;CountryID,"")</f>
        <v/>
      </c>
      <c r="AI1440" s="59" t="str">
        <f>IF(Table1[[#This Row],[Posting Date]]&lt;&gt;"",Table1[[#This Row],[Posting Date]],"")</f>
        <v/>
      </c>
      <c r="AJ1440" s="46"/>
      <c r="AK1440" s="46" t="str">
        <f>IF(Table1[[#This Row],[Description]]&lt;&gt;"",Table1[[#This Row],[Description]],"")</f>
        <v/>
      </c>
      <c r="AL1440" s="46" t="str">
        <f>IF(Table1[[#This Row],[Posting Date]]&lt;&gt;"",Table1[[#This Row],[Reference Number]],"")</f>
        <v/>
      </c>
      <c r="AM1440" s="46" t="str">
        <f>TRIM(Table1[[#This Row],[Line '#]])</f>
        <v/>
      </c>
      <c r="AN1440" s="46" t="str">
        <f>TRIM(Table1[[#This Row],[Account]])</f>
        <v/>
      </c>
      <c r="AO1440" s="46" t="str">
        <f>IF(Table1[[#This Row],[Posting Date]]&lt;&gt;"",$D$5,"")</f>
        <v/>
      </c>
      <c r="AP1440" s="46" t="str">
        <f>TRIM(Table1[[#This Row],[Departments-Prgrams]])</f>
        <v/>
      </c>
      <c r="AQ1440" s="46" t="str">
        <f>TRIM(Table1[[#This Row],[Grant]])</f>
        <v/>
      </c>
      <c r="AR1440" s="46" t="str">
        <f>TRIM(Table1[[#This Row],[Staff ID]])</f>
        <v/>
      </c>
      <c r="AS1440" s="46" t="str">
        <f>IF(TRIM(Table1[[#This Row],[Budget Code]])=0,"",TRIM(Table1[[#This Row],[Budget Code]]))</f>
        <v/>
      </c>
      <c r="AT1440" s="46" t="str">
        <f>IF(Table1[[#This Row],[Line Description]]&lt;&gt;"",Table1[[#This Row],[Line Description]],"")</f>
        <v/>
      </c>
      <c r="AU1440" s="46" t="str">
        <f>IF(Table1[[#This Row],[Cur_Amount Debit]]&gt;0,ROUND(Table1[[#This Row],[Cur_Amount Debit]],2),"")</f>
        <v/>
      </c>
      <c r="AV1440" s="46" t="str">
        <f>IF(Table1[[#This Row],[Cur_Amount Credit]]&gt;0,ROUND(Table1[[#This Row],[Cur_Amount Credit]],2),"")</f>
        <v/>
      </c>
      <c r="AW1440" s="46" t="str">
        <f>LEFT(Table1[[#This Row],[Cur]],3)</f>
        <v/>
      </c>
      <c r="AX1440" s="59"/>
      <c r="AY1440" s="46"/>
      <c r="AZ1440" s="46" t="str">
        <f>IF(Table1[[#This Row],[Cur]]&lt;&gt;"",IF(Table1[[#This Row],[Cur]]="USD","",ExchangeRate),"")</f>
        <v/>
      </c>
      <c r="BA1440" s="46" t="str">
        <f>IF(Table1[[#This Row],[Grant]]&lt;&gt;"",VLOOKUP(Table1[[#This Row],[Grant]],Grants!B:D,3),"")</f>
        <v/>
      </c>
      <c r="BB1440" s="46" t="str">
        <f>TRIM(Table1[[#This Row],[Vendor ID]])</f>
        <v/>
      </c>
      <c r="BC1440">
        <f>IF(Table1[[#This Row],[Reference Number]]=Q1439,BC1439,BC1439+1)</f>
        <v>2</v>
      </c>
    </row>
    <row r="1441" spans="1:55" ht="11.25" hidden="1" customHeight="1">
      <c r="A1441" s="1"/>
      <c r="B1441" s="88" t="str">
        <f>IF(Table1[[#This Row],[Posting Date]]&lt;&gt;"",IF(Table1[[#This Row],[Reference Number]]=Q1440,B1440+1,1),"")</f>
        <v/>
      </c>
      <c r="C1441" s="61"/>
      <c r="D1441" s="61"/>
      <c r="E1441" s="218"/>
      <c r="F1441" s="143" t="str">
        <f>IFERROR(IF(VLOOKUP(Table1[[#This Row],[Budget Code Description]],Dimentions!$X$6:$AC$132,2,FALSE)="","",VLOOKUP(Table1[[#This Row],[Budget Code Description]],Dimentions!$X$6:$AC$132,2,FALSE)),"")</f>
        <v/>
      </c>
      <c r="G1441" s="143" t="str">
        <f>IFERROR(VLOOKUP(Table1[[#This Row],[Budget Code Description]],Dimentions!$X$6:$AC$132,3,FALSE),"")</f>
        <v/>
      </c>
      <c r="H1441" s="64" t="str">
        <f>IFERROR(VLOOKUP(Table1[[#This Row],[Account]],Dimentions!$S$6:$V$233,2,FALSE),"")</f>
        <v/>
      </c>
      <c r="I1441" s="62">
        <f>_xlfn.NUMBERVALUE(LEFT(Table1[[#This Row],[Account]],1))</f>
        <v>0</v>
      </c>
      <c r="J1441" s="62" t="str">
        <f>IFERROR(VLOOKUP(Table1[[#This Row],[Budget Code Description]],Table6[#All],7,FALSE),"")</f>
        <v/>
      </c>
      <c r="K1441" s="143" t="str">
        <f>IFERROR(VLOOKUP(Table1[[#This Row],[Budget Code Description]],Table6[#All],8,FALSE),"")</f>
        <v/>
      </c>
      <c r="L1441" s="63"/>
      <c r="M1441" s="65" t="str">
        <f>IFERROR(VLOOKUP(Table1[[#This Row],[Staff ID]],Table2[],2,FALSE),"")</f>
        <v/>
      </c>
      <c r="N1441" s="211" t="str">
        <f>IFERROR(IF(VLOOKUP(Table1[[#This Row],[Budget Code Description]],Dimentions!$X$6:$AC$97,4,FALSE)="","",VLOOKUP(Table1[[#This Row],[Budget Code Description]],Dimentions!$X$6:$AC$97,4,FALSE)),"")</f>
        <v/>
      </c>
      <c r="O1441" s="65" t="str">
        <f>IFERROR(VLOOKUP(Table1[[#This Row],[Vendor ID]],Table549[],2,FALSE),"")</f>
        <v/>
      </c>
      <c r="P1441" s="63"/>
      <c r="Q1441" s="143" t="str">
        <f>IF(Table1[[#This Row],[Posting Date]]&lt;&gt;"",$D$9,"")</f>
        <v/>
      </c>
      <c r="R1441" s="159" t="str">
        <f>IF(Table1[[#This Row],[Posting Date]]&lt;&gt;"",$D$10,"")</f>
        <v/>
      </c>
      <c r="S1441" s="66"/>
      <c r="T1441" s="63"/>
      <c r="U1441" s="67"/>
      <c r="V1441" s="67"/>
      <c r="W1441" s="67" t="str">
        <f t="shared" si="22"/>
        <v/>
      </c>
      <c r="X1441" s="161" t="str">
        <f>IF(E1441="","",(IF(Table1[[#This Row],[Cur]]="USD",Table1[[#This Row],[Cur_Amount Debit]],Table1[[#This Row],[Cur_Amount Debit]]/Table1[[#This Row],[Exchange Rate]])))</f>
        <v/>
      </c>
      <c r="Y1441" s="161" t="str">
        <f>IF(E1441="","",(IF(Table1[[#This Row],[Cur]]="USD",Table1[[#This Row],[Cur_Amount Credit]],Table1[[#This Row],[Cur_Amount Credit]]/ExchangeRate)))</f>
        <v/>
      </c>
      <c r="Z1441" s="203" t="str">
        <f>IF(E1441="","",(Table1[[#This Row],[Debit USD]]-Table1[[#This Row],[Credit USD]]))</f>
        <v/>
      </c>
      <c r="AA1441" s="122"/>
      <c r="AB1441" s="1"/>
      <c r="AC1441" s="15"/>
      <c r="AD1441" s="15" t="str">
        <f>IF(AND(OR(Table1[[#This Row],[Account]]="15030",Table1[[#This Row],[Account]]="15035",Table1[[#This Row],[Account]]="20150"),Table1[[#This Row],[Vendor ID]]=""),1,"")</f>
        <v/>
      </c>
      <c r="AE1441" s="15"/>
      <c r="AF1441" s="15"/>
      <c r="AG1441" s="15"/>
      <c r="AH1441" s="46" t="str">
        <f>IF(Table1[[#This Row],[Posting Date]]&lt;&gt;"","GJ-"&amp;CountryID,"")</f>
        <v/>
      </c>
      <c r="AI1441" s="59" t="str">
        <f>IF(Table1[[#This Row],[Posting Date]]&lt;&gt;"",Table1[[#This Row],[Posting Date]],"")</f>
        <v/>
      </c>
      <c r="AJ1441" s="46"/>
      <c r="AK1441" s="46" t="str">
        <f>IF(Table1[[#This Row],[Description]]&lt;&gt;"",Table1[[#This Row],[Description]],"")</f>
        <v/>
      </c>
      <c r="AL1441" s="46" t="str">
        <f>IF(Table1[[#This Row],[Posting Date]]&lt;&gt;"",Table1[[#This Row],[Reference Number]],"")</f>
        <v/>
      </c>
      <c r="AM1441" s="46" t="str">
        <f>TRIM(Table1[[#This Row],[Line '#]])</f>
        <v/>
      </c>
      <c r="AN1441" s="46" t="str">
        <f>TRIM(Table1[[#This Row],[Account]])</f>
        <v/>
      </c>
      <c r="AO1441" s="46" t="str">
        <f>IF(Table1[[#This Row],[Posting Date]]&lt;&gt;"",$D$5,"")</f>
        <v/>
      </c>
      <c r="AP1441" s="46" t="str">
        <f>TRIM(Table1[[#This Row],[Departments-Prgrams]])</f>
        <v/>
      </c>
      <c r="AQ1441" s="46" t="str">
        <f>TRIM(Table1[[#This Row],[Grant]])</f>
        <v/>
      </c>
      <c r="AR1441" s="46" t="str">
        <f>TRIM(Table1[[#This Row],[Staff ID]])</f>
        <v/>
      </c>
      <c r="AS1441" s="46" t="str">
        <f>IF(TRIM(Table1[[#This Row],[Budget Code]])=0,"",TRIM(Table1[[#This Row],[Budget Code]]))</f>
        <v/>
      </c>
      <c r="AT1441" s="46" t="str">
        <f>IF(Table1[[#This Row],[Line Description]]&lt;&gt;"",Table1[[#This Row],[Line Description]],"")</f>
        <v/>
      </c>
      <c r="AU1441" s="46" t="str">
        <f>IF(Table1[[#This Row],[Cur_Amount Debit]]&gt;0,ROUND(Table1[[#This Row],[Cur_Amount Debit]],2),"")</f>
        <v/>
      </c>
      <c r="AV1441" s="46" t="str">
        <f>IF(Table1[[#This Row],[Cur_Amount Credit]]&gt;0,ROUND(Table1[[#This Row],[Cur_Amount Credit]],2),"")</f>
        <v/>
      </c>
      <c r="AW1441" s="46" t="str">
        <f>LEFT(Table1[[#This Row],[Cur]],3)</f>
        <v/>
      </c>
      <c r="AX1441" s="59"/>
      <c r="AY1441" s="46"/>
      <c r="AZ1441" s="46" t="str">
        <f>IF(Table1[[#This Row],[Cur]]&lt;&gt;"",IF(Table1[[#This Row],[Cur]]="USD","",ExchangeRate),"")</f>
        <v/>
      </c>
      <c r="BA1441" s="46" t="str">
        <f>IF(Table1[[#This Row],[Grant]]&lt;&gt;"",VLOOKUP(Table1[[#This Row],[Grant]],Grants!B:D,3),"")</f>
        <v/>
      </c>
      <c r="BB1441" s="46" t="str">
        <f>TRIM(Table1[[#This Row],[Vendor ID]])</f>
        <v/>
      </c>
      <c r="BC1441">
        <f>IF(Table1[[#This Row],[Reference Number]]=Q1440,BC1440,BC1440+1)</f>
        <v>2</v>
      </c>
    </row>
    <row r="1442" spans="1:55" ht="11.25" hidden="1" customHeight="1">
      <c r="A1442" s="1"/>
      <c r="B1442" s="88" t="str">
        <f>IF(Table1[[#This Row],[Posting Date]]&lt;&gt;"",IF(Table1[[#This Row],[Reference Number]]=Q1441,B1441+1,1),"")</f>
        <v/>
      </c>
      <c r="C1442" s="61"/>
      <c r="D1442" s="61"/>
      <c r="E1442" s="218"/>
      <c r="F1442" s="143" t="str">
        <f>IFERROR(IF(VLOOKUP(Table1[[#This Row],[Budget Code Description]],Dimentions!$X$6:$AC$132,2,FALSE)="","",VLOOKUP(Table1[[#This Row],[Budget Code Description]],Dimentions!$X$6:$AC$132,2,FALSE)),"")</f>
        <v/>
      </c>
      <c r="G1442" s="143" t="str">
        <f>IFERROR(VLOOKUP(Table1[[#This Row],[Budget Code Description]],Dimentions!$X$6:$AC$132,3,FALSE),"")</f>
        <v/>
      </c>
      <c r="H1442" s="64" t="str">
        <f>IFERROR(VLOOKUP(Table1[[#This Row],[Account]],Dimentions!$S$6:$V$233,2,FALSE),"")</f>
        <v/>
      </c>
      <c r="I1442" s="62">
        <f>_xlfn.NUMBERVALUE(LEFT(Table1[[#This Row],[Account]],1))</f>
        <v>0</v>
      </c>
      <c r="J1442" s="62" t="str">
        <f>IFERROR(VLOOKUP(Table1[[#This Row],[Budget Code Description]],Table6[#All],7,FALSE),"")</f>
        <v/>
      </c>
      <c r="K1442" s="143" t="str">
        <f>IFERROR(VLOOKUP(Table1[[#This Row],[Budget Code Description]],Table6[#All],8,FALSE),"")</f>
        <v/>
      </c>
      <c r="L1442" s="63"/>
      <c r="M1442" s="65" t="str">
        <f>IFERROR(VLOOKUP(Table1[[#This Row],[Staff ID]],Table2[],2,FALSE),"")</f>
        <v/>
      </c>
      <c r="N1442" s="211" t="str">
        <f>IFERROR(IF(VLOOKUP(Table1[[#This Row],[Budget Code Description]],Dimentions!$X$6:$AC$97,4,FALSE)="","",VLOOKUP(Table1[[#This Row],[Budget Code Description]],Dimentions!$X$6:$AC$97,4,FALSE)),"")</f>
        <v/>
      </c>
      <c r="O1442" s="65" t="str">
        <f>IFERROR(VLOOKUP(Table1[[#This Row],[Vendor ID]],Table549[],2,FALSE),"")</f>
        <v/>
      </c>
      <c r="P1442" s="63"/>
      <c r="Q1442" s="143" t="str">
        <f>IF(Table1[[#This Row],[Posting Date]]&lt;&gt;"",$D$9,"")</f>
        <v/>
      </c>
      <c r="R1442" s="159" t="str">
        <f>IF(Table1[[#This Row],[Posting Date]]&lt;&gt;"",$D$10,"")</f>
        <v/>
      </c>
      <c r="S1442" s="66"/>
      <c r="T1442" s="63"/>
      <c r="U1442" s="67"/>
      <c r="V1442" s="67"/>
      <c r="W1442" s="67" t="str">
        <f t="shared" si="22"/>
        <v/>
      </c>
      <c r="X1442" s="161" t="str">
        <f>IF(E1442="","",(IF(Table1[[#This Row],[Cur]]="USD",Table1[[#This Row],[Cur_Amount Debit]],Table1[[#This Row],[Cur_Amount Debit]]/Table1[[#This Row],[Exchange Rate]])))</f>
        <v/>
      </c>
      <c r="Y1442" s="161" t="str">
        <f>IF(E1442="","",(IF(Table1[[#This Row],[Cur]]="USD",Table1[[#This Row],[Cur_Amount Credit]],Table1[[#This Row],[Cur_Amount Credit]]/ExchangeRate)))</f>
        <v/>
      </c>
      <c r="Z1442" s="203" t="str">
        <f>IF(E1442="","",(Table1[[#This Row],[Debit USD]]-Table1[[#This Row],[Credit USD]]))</f>
        <v/>
      </c>
      <c r="AA1442" s="122"/>
      <c r="AB1442" s="1"/>
      <c r="AC1442" s="15"/>
      <c r="AD1442" s="15" t="str">
        <f>IF(AND(OR(Table1[[#This Row],[Account]]="15030",Table1[[#This Row],[Account]]="15035",Table1[[#This Row],[Account]]="20150"),Table1[[#This Row],[Vendor ID]]=""),1,"")</f>
        <v/>
      </c>
      <c r="AE1442" s="15"/>
      <c r="AF1442" s="15"/>
      <c r="AG1442" s="15"/>
      <c r="AH1442" s="46" t="str">
        <f>IF(Table1[[#This Row],[Posting Date]]&lt;&gt;"","GJ-"&amp;CountryID,"")</f>
        <v/>
      </c>
      <c r="AI1442" s="59" t="str">
        <f>IF(Table1[[#This Row],[Posting Date]]&lt;&gt;"",Table1[[#This Row],[Posting Date]],"")</f>
        <v/>
      </c>
      <c r="AJ1442" s="46"/>
      <c r="AK1442" s="46" t="str">
        <f>IF(Table1[[#This Row],[Description]]&lt;&gt;"",Table1[[#This Row],[Description]],"")</f>
        <v/>
      </c>
      <c r="AL1442" s="46" t="str">
        <f>IF(Table1[[#This Row],[Posting Date]]&lt;&gt;"",Table1[[#This Row],[Reference Number]],"")</f>
        <v/>
      </c>
      <c r="AM1442" s="46" t="str">
        <f>TRIM(Table1[[#This Row],[Line '#]])</f>
        <v/>
      </c>
      <c r="AN1442" s="46" t="str">
        <f>TRIM(Table1[[#This Row],[Account]])</f>
        <v/>
      </c>
      <c r="AO1442" s="46" t="str">
        <f>IF(Table1[[#This Row],[Posting Date]]&lt;&gt;"",$D$5,"")</f>
        <v/>
      </c>
      <c r="AP1442" s="46" t="str">
        <f>TRIM(Table1[[#This Row],[Departments-Prgrams]])</f>
        <v/>
      </c>
      <c r="AQ1442" s="46" t="str">
        <f>TRIM(Table1[[#This Row],[Grant]])</f>
        <v/>
      </c>
      <c r="AR1442" s="46" t="str">
        <f>TRIM(Table1[[#This Row],[Staff ID]])</f>
        <v/>
      </c>
      <c r="AS1442" s="46" t="str">
        <f>IF(TRIM(Table1[[#This Row],[Budget Code]])=0,"",TRIM(Table1[[#This Row],[Budget Code]]))</f>
        <v/>
      </c>
      <c r="AT1442" s="46" t="str">
        <f>IF(Table1[[#This Row],[Line Description]]&lt;&gt;"",Table1[[#This Row],[Line Description]],"")</f>
        <v/>
      </c>
      <c r="AU1442" s="46" t="str">
        <f>IF(Table1[[#This Row],[Cur_Amount Debit]]&gt;0,ROUND(Table1[[#This Row],[Cur_Amount Debit]],2),"")</f>
        <v/>
      </c>
      <c r="AV1442" s="46" t="str">
        <f>IF(Table1[[#This Row],[Cur_Amount Credit]]&gt;0,ROUND(Table1[[#This Row],[Cur_Amount Credit]],2),"")</f>
        <v/>
      </c>
      <c r="AW1442" s="46" t="str">
        <f>LEFT(Table1[[#This Row],[Cur]],3)</f>
        <v/>
      </c>
      <c r="AX1442" s="59"/>
      <c r="AY1442" s="46"/>
      <c r="AZ1442" s="46" t="str">
        <f>IF(Table1[[#This Row],[Cur]]&lt;&gt;"",IF(Table1[[#This Row],[Cur]]="USD","",ExchangeRate),"")</f>
        <v/>
      </c>
      <c r="BA1442" s="46" t="str">
        <f>IF(Table1[[#This Row],[Grant]]&lt;&gt;"",VLOOKUP(Table1[[#This Row],[Grant]],Grants!B:D,3),"")</f>
        <v/>
      </c>
      <c r="BB1442" s="46" t="str">
        <f>TRIM(Table1[[#This Row],[Vendor ID]])</f>
        <v/>
      </c>
      <c r="BC1442">
        <f>IF(Table1[[#This Row],[Reference Number]]=Q1441,BC1441,BC1441+1)</f>
        <v>2</v>
      </c>
    </row>
    <row r="1443" spans="1:55" ht="11.25" hidden="1" customHeight="1">
      <c r="A1443" s="1"/>
      <c r="B1443" s="88" t="str">
        <f>IF(Table1[[#This Row],[Posting Date]]&lt;&gt;"",IF(Table1[[#This Row],[Reference Number]]=Q1442,B1442+1,1),"")</f>
        <v/>
      </c>
      <c r="C1443" s="61"/>
      <c r="D1443" s="61"/>
      <c r="E1443" s="218"/>
      <c r="F1443" s="143" t="str">
        <f>IFERROR(IF(VLOOKUP(Table1[[#This Row],[Budget Code Description]],Dimentions!$X$6:$AC$132,2,FALSE)="","",VLOOKUP(Table1[[#This Row],[Budget Code Description]],Dimentions!$X$6:$AC$132,2,FALSE)),"")</f>
        <v/>
      </c>
      <c r="G1443" s="143" t="str">
        <f>IFERROR(VLOOKUP(Table1[[#This Row],[Budget Code Description]],Dimentions!$X$6:$AC$132,3,FALSE),"")</f>
        <v/>
      </c>
      <c r="H1443" s="64" t="str">
        <f>IFERROR(VLOOKUP(Table1[[#This Row],[Account]],Dimentions!$S$6:$V$233,2,FALSE),"")</f>
        <v/>
      </c>
      <c r="I1443" s="62">
        <f>_xlfn.NUMBERVALUE(LEFT(Table1[[#This Row],[Account]],1))</f>
        <v>0</v>
      </c>
      <c r="J1443" s="62" t="str">
        <f>IFERROR(VLOOKUP(Table1[[#This Row],[Budget Code Description]],Table6[#All],7,FALSE),"")</f>
        <v/>
      </c>
      <c r="K1443" s="143" t="str">
        <f>IFERROR(VLOOKUP(Table1[[#This Row],[Budget Code Description]],Table6[#All],8,FALSE),"")</f>
        <v/>
      </c>
      <c r="L1443" s="63"/>
      <c r="M1443" s="65" t="str">
        <f>IFERROR(VLOOKUP(Table1[[#This Row],[Staff ID]],Table2[],2,FALSE),"")</f>
        <v/>
      </c>
      <c r="N1443" s="211" t="str">
        <f>IFERROR(IF(VLOOKUP(Table1[[#This Row],[Budget Code Description]],Dimentions!$X$6:$AC$97,4,FALSE)="","",VLOOKUP(Table1[[#This Row],[Budget Code Description]],Dimentions!$X$6:$AC$97,4,FALSE)),"")</f>
        <v/>
      </c>
      <c r="O1443" s="65" t="str">
        <f>IFERROR(VLOOKUP(Table1[[#This Row],[Vendor ID]],Table549[],2,FALSE),"")</f>
        <v/>
      </c>
      <c r="P1443" s="63"/>
      <c r="Q1443" s="143" t="str">
        <f>IF(Table1[[#This Row],[Posting Date]]&lt;&gt;"",$D$9,"")</f>
        <v/>
      </c>
      <c r="R1443" s="159" t="str">
        <f>IF(Table1[[#This Row],[Posting Date]]&lt;&gt;"",$D$10,"")</f>
        <v/>
      </c>
      <c r="S1443" s="66"/>
      <c r="T1443" s="63"/>
      <c r="U1443" s="67"/>
      <c r="V1443" s="67"/>
      <c r="W1443" s="67" t="str">
        <f t="shared" si="22"/>
        <v/>
      </c>
      <c r="X1443" s="161" t="str">
        <f>IF(E1443="","",(IF(Table1[[#This Row],[Cur]]="USD",Table1[[#This Row],[Cur_Amount Debit]],Table1[[#This Row],[Cur_Amount Debit]]/Table1[[#This Row],[Exchange Rate]])))</f>
        <v/>
      </c>
      <c r="Y1443" s="161" t="str">
        <f>IF(E1443="","",(IF(Table1[[#This Row],[Cur]]="USD",Table1[[#This Row],[Cur_Amount Credit]],Table1[[#This Row],[Cur_Amount Credit]]/ExchangeRate)))</f>
        <v/>
      </c>
      <c r="Z1443" s="203" t="str">
        <f>IF(E1443="","",(Table1[[#This Row],[Debit USD]]-Table1[[#This Row],[Credit USD]]))</f>
        <v/>
      </c>
      <c r="AA1443" s="122"/>
      <c r="AB1443" s="1"/>
      <c r="AC1443" s="15"/>
      <c r="AD1443" s="15" t="str">
        <f>IF(AND(OR(Table1[[#This Row],[Account]]="15030",Table1[[#This Row],[Account]]="15035",Table1[[#This Row],[Account]]="20150"),Table1[[#This Row],[Vendor ID]]=""),1,"")</f>
        <v/>
      </c>
      <c r="AE1443" s="15"/>
      <c r="AF1443" s="15"/>
      <c r="AG1443" s="15"/>
      <c r="AH1443" s="46" t="str">
        <f>IF(Table1[[#This Row],[Posting Date]]&lt;&gt;"","GJ-"&amp;CountryID,"")</f>
        <v/>
      </c>
      <c r="AI1443" s="59" t="str">
        <f>IF(Table1[[#This Row],[Posting Date]]&lt;&gt;"",Table1[[#This Row],[Posting Date]],"")</f>
        <v/>
      </c>
      <c r="AJ1443" s="46"/>
      <c r="AK1443" s="46" t="str">
        <f>IF(Table1[[#This Row],[Description]]&lt;&gt;"",Table1[[#This Row],[Description]],"")</f>
        <v/>
      </c>
      <c r="AL1443" s="46" t="str">
        <f>IF(Table1[[#This Row],[Posting Date]]&lt;&gt;"",Table1[[#This Row],[Reference Number]],"")</f>
        <v/>
      </c>
      <c r="AM1443" s="46" t="str">
        <f>TRIM(Table1[[#This Row],[Line '#]])</f>
        <v/>
      </c>
      <c r="AN1443" s="46" t="str">
        <f>TRIM(Table1[[#This Row],[Account]])</f>
        <v/>
      </c>
      <c r="AO1443" s="46" t="str">
        <f>IF(Table1[[#This Row],[Posting Date]]&lt;&gt;"",$D$5,"")</f>
        <v/>
      </c>
      <c r="AP1443" s="46" t="str">
        <f>TRIM(Table1[[#This Row],[Departments-Prgrams]])</f>
        <v/>
      </c>
      <c r="AQ1443" s="46" t="str">
        <f>TRIM(Table1[[#This Row],[Grant]])</f>
        <v/>
      </c>
      <c r="AR1443" s="46" t="str">
        <f>TRIM(Table1[[#This Row],[Staff ID]])</f>
        <v/>
      </c>
      <c r="AS1443" s="46" t="str">
        <f>IF(TRIM(Table1[[#This Row],[Budget Code]])=0,"",TRIM(Table1[[#This Row],[Budget Code]]))</f>
        <v/>
      </c>
      <c r="AT1443" s="46" t="str">
        <f>IF(Table1[[#This Row],[Line Description]]&lt;&gt;"",Table1[[#This Row],[Line Description]],"")</f>
        <v/>
      </c>
      <c r="AU1443" s="46" t="str">
        <f>IF(Table1[[#This Row],[Cur_Amount Debit]]&gt;0,ROUND(Table1[[#This Row],[Cur_Amount Debit]],2),"")</f>
        <v/>
      </c>
      <c r="AV1443" s="46" t="str">
        <f>IF(Table1[[#This Row],[Cur_Amount Credit]]&gt;0,ROUND(Table1[[#This Row],[Cur_Amount Credit]],2),"")</f>
        <v/>
      </c>
      <c r="AW1443" s="46" t="str">
        <f>LEFT(Table1[[#This Row],[Cur]],3)</f>
        <v/>
      </c>
      <c r="AX1443" s="59"/>
      <c r="AY1443" s="46"/>
      <c r="AZ1443" s="46" t="str">
        <f>IF(Table1[[#This Row],[Cur]]&lt;&gt;"",IF(Table1[[#This Row],[Cur]]="USD","",ExchangeRate),"")</f>
        <v/>
      </c>
      <c r="BA1443" s="46" t="str">
        <f>IF(Table1[[#This Row],[Grant]]&lt;&gt;"",VLOOKUP(Table1[[#This Row],[Grant]],Grants!B:D,3),"")</f>
        <v/>
      </c>
      <c r="BB1443" s="46" t="str">
        <f>TRIM(Table1[[#This Row],[Vendor ID]])</f>
        <v/>
      </c>
      <c r="BC1443">
        <f>IF(Table1[[#This Row],[Reference Number]]=Q1442,BC1442,BC1442+1)</f>
        <v>2</v>
      </c>
    </row>
    <row r="1444" spans="1:55" ht="11.25" hidden="1" customHeight="1">
      <c r="A1444" s="1"/>
      <c r="B1444" s="88" t="str">
        <f>IF(Table1[[#This Row],[Posting Date]]&lt;&gt;"",IF(Table1[[#This Row],[Reference Number]]=Q1443,B1443+1,1),"")</f>
        <v/>
      </c>
      <c r="C1444" s="61"/>
      <c r="D1444" s="61"/>
      <c r="E1444" s="218"/>
      <c r="F1444" s="143" t="str">
        <f>IFERROR(IF(VLOOKUP(Table1[[#This Row],[Budget Code Description]],Dimentions!$X$6:$AC$132,2,FALSE)="","",VLOOKUP(Table1[[#This Row],[Budget Code Description]],Dimentions!$X$6:$AC$132,2,FALSE)),"")</f>
        <v/>
      </c>
      <c r="G1444" s="143" t="str">
        <f>IFERROR(VLOOKUP(Table1[[#This Row],[Budget Code Description]],Dimentions!$X$6:$AC$132,3,FALSE),"")</f>
        <v/>
      </c>
      <c r="H1444" s="64" t="str">
        <f>IFERROR(VLOOKUP(Table1[[#This Row],[Account]],Dimentions!$S$6:$V$233,2,FALSE),"")</f>
        <v/>
      </c>
      <c r="I1444" s="62">
        <f>_xlfn.NUMBERVALUE(LEFT(Table1[[#This Row],[Account]],1))</f>
        <v>0</v>
      </c>
      <c r="J1444" s="62" t="str">
        <f>IFERROR(VLOOKUP(Table1[[#This Row],[Budget Code Description]],Table6[#All],7,FALSE),"")</f>
        <v/>
      </c>
      <c r="K1444" s="143" t="str">
        <f>IFERROR(VLOOKUP(Table1[[#This Row],[Budget Code Description]],Table6[#All],8,FALSE),"")</f>
        <v/>
      </c>
      <c r="L1444" s="63"/>
      <c r="M1444" s="65" t="str">
        <f>IFERROR(VLOOKUP(Table1[[#This Row],[Staff ID]],Table2[],2,FALSE),"")</f>
        <v/>
      </c>
      <c r="N1444" s="211" t="str">
        <f>IFERROR(IF(VLOOKUP(Table1[[#This Row],[Budget Code Description]],Dimentions!$X$6:$AC$97,4,FALSE)="","",VLOOKUP(Table1[[#This Row],[Budget Code Description]],Dimentions!$X$6:$AC$97,4,FALSE)),"")</f>
        <v/>
      </c>
      <c r="O1444" s="65" t="str">
        <f>IFERROR(VLOOKUP(Table1[[#This Row],[Vendor ID]],Table549[],2,FALSE),"")</f>
        <v/>
      </c>
      <c r="P1444" s="63"/>
      <c r="Q1444" s="143" t="str">
        <f>IF(Table1[[#This Row],[Posting Date]]&lt;&gt;"",$D$9,"")</f>
        <v/>
      </c>
      <c r="R1444" s="159" t="str">
        <f>IF(Table1[[#This Row],[Posting Date]]&lt;&gt;"",$D$10,"")</f>
        <v/>
      </c>
      <c r="S1444" s="66"/>
      <c r="T1444" s="63"/>
      <c r="U1444" s="67"/>
      <c r="V1444" s="67"/>
      <c r="W1444" s="67" t="str">
        <f t="shared" si="22"/>
        <v/>
      </c>
      <c r="X1444" s="161" t="str">
        <f>IF(E1444="","",(IF(Table1[[#This Row],[Cur]]="USD",Table1[[#This Row],[Cur_Amount Debit]],Table1[[#This Row],[Cur_Amount Debit]]/Table1[[#This Row],[Exchange Rate]])))</f>
        <v/>
      </c>
      <c r="Y1444" s="161" t="str">
        <f>IF(E1444="","",(IF(Table1[[#This Row],[Cur]]="USD",Table1[[#This Row],[Cur_Amount Credit]],Table1[[#This Row],[Cur_Amount Credit]]/ExchangeRate)))</f>
        <v/>
      </c>
      <c r="Z1444" s="203" t="str">
        <f>IF(E1444="","",(Table1[[#This Row],[Debit USD]]-Table1[[#This Row],[Credit USD]]))</f>
        <v/>
      </c>
      <c r="AA1444" s="122"/>
      <c r="AB1444" s="1"/>
      <c r="AC1444" s="15"/>
      <c r="AD1444" s="15" t="str">
        <f>IF(AND(OR(Table1[[#This Row],[Account]]="15030",Table1[[#This Row],[Account]]="15035",Table1[[#This Row],[Account]]="20150"),Table1[[#This Row],[Vendor ID]]=""),1,"")</f>
        <v/>
      </c>
      <c r="AE1444" s="15"/>
      <c r="AF1444" s="15"/>
      <c r="AG1444" s="15"/>
      <c r="AH1444" s="46" t="str">
        <f>IF(Table1[[#This Row],[Posting Date]]&lt;&gt;"","GJ-"&amp;CountryID,"")</f>
        <v/>
      </c>
      <c r="AI1444" s="59" t="str">
        <f>IF(Table1[[#This Row],[Posting Date]]&lt;&gt;"",Table1[[#This Row],[Posting Date]],"")</f>
        <v/>
      </c>
      <c r="AJ1444" s="46"/>
      <c r="AK1444" s="46" t="str">
        <f>IF(Table1[[#This Row],[Description]]&lt;&gt;"",Table1[[#This Row],[Description]],"")</f>
        <v/>
      </c>
      <c r="AL1444" s="46" t="str">
        <f>IF(Table1[[#This Row],[Posting Date]]&lt;&gt;"",Table1[[#This Row],[Reference Number]],"")</f>
        <v/>
      </c>
      <c r="AM1444" s="46" t="str">
        <f>TRIM(Table1[[#This Row],[Line '#]])</f>
        <v/>
      </c>
      <c r="AN1444" s="46" t="str">
        <f>TRIM(Table1[[#This Row],[Account]])</f>
        <v/>
      </c>
      <c r="AO1444" s="46" t="str">
        <f>IF(Table1[[#This Row],[Posting Date]]&lt;&gt;"",$D$5,"")</f>
        <v/>
      </c>
      <c r="AP1444" s="46" t="str">
        <f>TRIM(Table1[[#This Row],[Departments-Prgrams]])</f>
        <v/>
      </c>
      <c r="AQ1444" s="46" t="str">
        <f>TRIM(Table1[[#This Row],[Grant]])</f>
        <v/>
      </c>
      <c r="AR1444" s="46" t="str">
        <f>TRIM(Table1[[#This Row],[Staff ID]])</f>
        <v/>
      </c>
      <c r="AS1444" s="46" t="str">
        <f>IF(TRIM(Table1[[#This Row],[Budget Code]])=0,"",TRIM(Table1[[#This Row],[Budget Code]]))</f>
        <v/>
      </c>
      <c r="AT1444" s="46" t="str">
        <f>IF(Table1[[#This Row],[Line Description]]&lt;&gt;"",Table1[[#This Row],[Line Description]],"")</f>
        <v/>
      </c>
      <c r="AU1444" s="46" t="str">
        <f>IF(Table1[[#This Row],[Cur_Amount Debit]]&gt;0,ROUND(Table1[[#This Row],[Cur_Amount Debit]],2),"")</f>
        <v/>
      </c>
      <c r="AV1444" s="46" t="str">
        <f>IF(Table1[[#This Row],[Cur_Amount Credit]]&gt;0,ROUND(Table1[[#This Row],[Cur_Amount Credit]],2),"")</f>
        <v/>
      </c>
      <c r="AW1444" s="46" t="str">
        <f>LEFT(Table1[[#This Row],[Cur]],3)</f>
        <v/>
      </c>
      <c r="AX1444" s="59"/>
      <c r="AY1444" s="46"/>
      <c r="AZ1444" s="46" t="str">
        <f>IF(Table1[[#This Row],[Cur]]&lt;&gt;"",IF(Table1[[#This Row],[Cur]]="USD","",ExchangeRate),"")</f>
        <v/>
      </c>
      <c r="BA1444" s="46" t="str">
        <f>IF(Table1[[#This Row],[Grant]]&lt;&gt;"",VLOOKUP(Table1[[#This Row],[Grant]],Grants!B:D,3),"")</f>
        <v/>
      </c>
      <c r="BB1444" s="46" t="str">
        <f>TRIM(Table1[[#This Row],[Vendor ID]])</f>
        <v/>
      </c>
      <c r="BC1444">
        <f>IF(Table1[[#This Row],[Reference Number]]=Q1443,BC1443,BC1443+1)</f>
        <v>2</v>
      </c>
    </row>
    <row r="1445" spans="1:55" ht="11.25" hidden="1" customHeight="1">
      <c r="A1445" s="1"/>
      <c r="B1445" s="88" t="str">
        <f>IF(Table1[[#This Row],[Posting Date]]&lt;&gt;"",IF(Table1[[#This Row],[Reference Number]]=Q1444,B1444+1,1),"")</f>
        <v/>
      </c>
      <c r="C1445" s="61"/>
      <c r="D1445" s="61"/>
      <c r="E1445" s="218"/>
      <c r="F1445" s="143" t="str">
        <f>IFERROR(IF(VLOOKUP(Table1[[#This Row],[Budget Code Description]],Dimentions!$X$6:$AC$132,2,FALSE)="","",VLOOKUP(Table1[[#This Row],[Budget Code Description]],Dimentions!$X$6:$AC$132,2,FALSE)),"")</f>
        <v/>
      </c>
      <c r="G1445" s="143" t="str">
        <f>IFERROR(VLOOKUP(Table1[[#This Row],[Budget Code Description]],Dimentions!$X$6:$AC$132,3,FALSE),"")</f>
        <v/>
      </c>
      <c r="H1445" s="64" t="str">
        <f>IFERROR(VLOOKUP(Table1[[#This Row],[Account]],Dimentions!$S$6:$V$233,2,FALSE),"")</f>
        <v/>
      </c>
      <c r="I1445" s="62">
        <f>_xlfn.NUMBERVALUE(LEFT(Table1[[#This Row],[Account]],1))</f>
        <v>0</v>
      </c>
      <c r="J1445" s="62" t="str">
        <f>IFERROR(VLOOKUP(Table1[[#This Row],[Budget Code Description]],Table6[#All],7,FALSE),"")</f>
        <v/>
      </c>
      <c r="K1445" s="143" t="str">
        <f>IFERROR(VLOOKUP(Table1[[#This Row],[Budget Code Description]],Table6[#All],8,FALSE),"")</f>
        <v/>
      </c>
      <c r="L1445" s="63"/>
      <c r="M1445" s="65" t="str">
        <f>IFERROR(VLOOKUP(Table1[[#This Row],[Staff ID]],Table2[],2,FALSE),"")</f>
        <v/>
      </c>
      <c r="N1445" s="211" t="str">
        <f>IFERROR(IF(VLOOKUP(Table1[[#This Row],[Budget Code Description]],Dimentions!$X$6:$AC$97,4,FALSE)="","",VLOOKUP(Table1[[#This Row],[Budget Code Description]],Dimentions!$X$6:$AC$97,4,FALSE)),"")</f>
        <v/>
      </c>
      <c r="O1445" s="65" t="str">
        <f>IFERROR(VLOOKUP(Table1[[#This Row],[Vendor ID]],Table549[],2,FALSE),"")</f>
        <v/>
      </c>
      <c r="P1445" s="63"/>
      <c r="Q1445" s="143" t="str">
        <f>IF(Table1[[#This Row],[Posting Date]]&lt;&gt;"",$D$9,"")</f>
        <v/>
      </c>
      <c r="R1445" s="159" t="str">
        <f>IF(Table1[[#This Row],[Posting Date]]&lt;&gt;"",$D$10,"")</f>
        <v/>
      </c>
      <c r="S1445" s="66"/>
      <c r="T1445" s="63"/>
      <c r="U1445" s="67"/>
      <c r="V1445" s="67"/>
      <c r="W1445" s="67" t="str">
        <f t="shared" si="22"/>
        <v/>
      </c>
      <c r="X1445" s="161" t="str">
        <f>IF(E1445="","",(IF(Table1[[#This Row],[Cur]]="USD",Table1[[#This Row],[Cur_Amount Debit]],Table1[[#This Row],[Cur_Amount Debit]]/Table1[[#This Row],[Exchange Rate]])))</f>
        <v/>
      </c>
      <c r="Y1445" s="161" t="str">
        <f>IF(E1445="","",(IF(Table1[[#This Row],[Cur]]="USD",Table1[[#This Row],[Cur_Amount Credit]],Table1[[#This Row],[Cur_Amount Credit]]/ExchangeRate)))</f>
        <v/>
      </c>
      <c r="Z1445" s="203" t="str">
        <f>IF(E1445="","",(Table1[[#This Row],[Debit USD]]-Table1[[#This Row],[Credit USD]]))</f>
        <v/>
      </c>
      <c r="AA1445" s="122"/>
      <c r="AB1445" s="1"/>
      <c r="AC1445" s="15"/>
      <c r="AD1445" s="15" t="str">
        <f>IF(AND(OR(Table1[[#This Row],[Account]]="15030",Table1[[#This Row],[Account]]="15035",Table1[[#This Row],[Account]]="20150"),Table1[[#This Row],[Vendor ID]]=""),1,"")</f>
        <v/>
      </c>
      <c r="AE1445" s="15"/>
      <c r="AF1445" s="15"/>
      <c r="AG1445" s="15"/>
      <c r="AH1445" s="46" t="str">
        <f>IF(Table1[[#This Row],[Posting Date]]&lt;&gt;"","GJ-"&amp;CountryID,"")</f>
        <v/>
      </c>
      <c r="AI1445" s="59" t="str">
        <f>IF(Table1[[#This Row],[Posting Date]]&lt;&gt;"",Table1[[#This Row],[Posting Date]],"")</f>
        <v/>
      </c>
      <c r="AJ1445" s="46"/>
      <c r="AK1445" s="46" t="str">
        <f>IF(Table1[[#This Row],[Description]]&lt;&gt;"",Table1[[#This Row],[Description]],"")</f>
        <v/>
      </c>
      <c r="AL1445" s="46" t="str">
        <f>IF(Table1[[#This Row],[Posting Date]]&lt;&gt;"",Table1[[#This Row],[Reference Number]],"")</f>
        <v/>
      </c>
      <c r="AM1445" s="46" t="str">
        <f>TRIM(Table1[[#This Row],[Line '#]])</f>
        <v/>
      </c>
      <c r="AN1445" s="46" t="str">
        <f>TRIM(Table1[[#This Row],[Account]])</f>
        <v/>
      </c>
      <c r="AO1445" s="46" t="str">
        <f>IF(Table1[[#This Row],[Posting Date]]&lt;&gt;"",$D$5,"")</f>
        <v/>
      </c>
      <c r="AP1445" s="46" t="str">
        <f>TRIM(Table1[[#This Row],[Departments-Prgrams]])</f>
        <v/>
      </c>
      <c r="AQ1445" s="46" t="str">
        <f>TRIM(Table1[[#This Row],[Grant]])</f>
        <v/>
      </c>
      <c r="AR1445" s="46" t="str">
        <f>TRIM(Table1[[#This Row],[Staff ID]])</f>
        <v/>
      </c>
      <c r="AS1445" s="46" t="str">
        <f>IF(TRIM(Table1[[#This Row],[Budget Code]])=0,"",TRIM(Table1[[#This Row],[Budget Code]]))</f>
        <v/>
      </c>
      <c r="AT1445" s="46" t="str">
        <f>IF(Table1[[#This Row],[Line Description]]&lt;&gt;"",Table1[[#This Row],[Line Description]],"")</f>
        <v/>
      </c>
      <c r="AU1445" s="46" t="str">
        <f>IF(Table1[[#This Row],[Cur_Amount Debit]]&gt;0,ROUND(Table1[[#This Row],[Cur_Amount Debit]],2),"")</f>
        <v/>
      </c>
      <c r="AV1445" s="46" t="str">
        <f>IF(Table1[[#This Row],[Cur_Amount Credit]]&gt;0,ROUND(Table1[[#This Row],[Cur_Amount Credit]],2),"")</f>
        <v/>
      </c>
      <c r="AW1445" s="46" t="str">
        <f>LEFT(Table1[[#This Row],[Cur]],3)</f>
        <v/>
      </c>
      <c r="AX1445" s="59"/>
      <c r="AY1445" s="46"/>
      <c r="AZ1445" s="46" t="str">
        <f>IF(Table1[[#This Row],[Cur]]&lt;&gt;"",IF(Table1[[#This Row],[Cur]]="USD","",ExchangeRate),"")</f>
        <v/>
      </c>
      <c r="BA1445" s="46" t="str">
        <f>IF(Table1[[#This Row],[Grant]]&lt;&gt;"",VLOOKUP(Table1[[#This Row],[Grant]],Grants!B:D,3),"")</f>
        <v/>
      </c>
      <c r="BB1445" s="46" t="str">
        <f>TRIM(Table1[[#This Row],[Vendor ID]])</f>
        <v/>
      </c>
      <c r="BC1445">
        <f>IF(Table1[[#This Row],[Reference Number]]=Q1444,BC1444,BC1444+1)</f>
        <v>2</v>
      </c>
    </row>
    <row r="1446" spans="1:55" ht="11.25" hidden="1" customHeight="1">
      <c r="A1446" s="1"/>
      <c r="B1446" s="88" t="str">
        <f>IF(Table1[[#This Row],[Posting Date]]&lt;&gt;"",IF(Table1[[#This Row],[Reference Number]]=Q1445,B1445+1,1),"")</f>
        <v/>
      </c>
      <c r="C1446" s="61"/>
      <c r="D1446" s="61"/>
      <c r="E1446" s="218"/>
      <c r="F1446" s="143" t="str">
        <f>IFERROR(IF(VLOOKUP(Table1[[#This Row],[Budget Code Description]],Dimentions!$X$6:$AC$132,2,FALSE)="","",VLOOKUP(Table1[[#This Row],[Budget Code Description]],Dimentions!$X$6:$AC$132,2,FALSE)),"")</f>
        <v/>
      </c>
      <c r="G1446" s="143" t="str">
        <f>IFERROR(VLOOKUP(Table1[[#This Row],[Budget Code Description]],Dimentions!$X$6:$AC$132,3,FALSE),"")</f>
        <v/>
      </c>
      <c r="H1446" s="64" t="str">
        <f>IFERROR(VLOOKUP(Table1[[#This Row],[Account]],Dimentions!$S$6:$V$233,2,FALSE),"")</f>
        <v/>
      </c>
      <c r="I1446" s="62">
        <f>_xlfn.NUMBERVALUE(LEFT(Table1[[#This Row],[Account]],1))</f>
        <v>0</v>
      </c>
      <c r="J1446" s="62" t="str">
        <f>IFERROR(VLOOKUP(Table1[[#This Row],[Budget Code Description]],Table6[#All],7,FALSE),"")</f>
        <v/>
      </c>
      <c r="K1446" s="143" t="str">
        <f>IFERROR(VLOOKUP(Table1[[#This Row],[Budget Code Description]],Table6[#All],8,FALSE),"")</f>
        <v/>
      </c>
      <c r="L1446" s="63"/>
      <c r="M1446" s="65" t="str">
        <f>IFERROR(VLOOKUP(Table1[[#This Row],[Staff ID]],Table2[],2,FALSE),"")</f>
        <v/>
      </c>
      <c r="N1446" s="211" t="str">
        <f>IFERROR(IF(VLOOKUP(Table1[[#This Row],[Budget Code Description]],Dimentions!$X$6:$AC$97,4,FALSE)="","",VLOOKUP(Table1[[#This Row],[Budget Code Description]],Dimentions!$X$6:$AC$97,4,FALSE)),"")</f>
        <v/>
      </c>
      <c r="O1446" s="65" t="str">
        <f>IFERROR(VLOOKUP(Table1[[#This Row],[Vendor ID]],Table549[],2,FALSE),"")</f>
        <v/>
      </c>
      <c r="P1446" s="63"/>
      <c r="Q1446" s="143" t="str">
        <f>IF(Table1[[#This Row],[Posting Date]]&lt;&gt;"",$D$9,"")</f>
        <v/>
      </c>
      <c r="R1446" s="159" t="str">
        <f>IF(Table1[[#This Row],[Posting Date]]&lt;&gt;"",$D$10,"")</f>
        <v/>
      </c>
      <c r="S1446" s="66"/>
      <c r="T1446" s="63"/>
      <c r="U1446" s="67"/>
      <c r="V1446" s="67"/>
      <c r="W1446" s="67" t="str">
        <f t="shared" si="22"/>
        <v/>
      </c>
      <c r="X1446" s="161" t="str">
        <f>IF(E1446="","",(IF(Table1[[#This Row],[Cur]]="USD",Table1[[#This Row],[Cur_Amount Debit]],Table1[[#This Row],[Cur_Amount Debit]]/Table1[[#This Row],[Exchange Rate]])))</f>
        <v/>
      </c>
      <c r="Y1446" s="161" t="str">
        <f>IF(E1446="","",(IF(Table1[[#This Row],[Cur]]="USD",Table1[[#This Row],[Cur_Amount Credit]],Table1[[#This Row],[Cur_Amount Credit]]/ExchangeRate)))</f>
        <v/>
      </c>
      <c r="Z1446" s="203" t="str">
        <f>IF(E1446="","",(Table1[[#This Row],[Debit USD]]-Table1[[#This Row],[Credit USD]]))</f>
        <v/>
      </c>
      <c r="AA1446" s="122"/>
      <c r="AB1446" s="1"/>
      <c r="AC1446" s="15"/>
      <c r="AD1446" s="15" t="str">
        <f>IF(AND(OR(Table1[[#This Row],[Account]]="15030",Table1[[#This Row],[Account]]="15035",Table1[[#This Row],[Account]]="20150"),Table1[[#This Row],[Vendor ID]]=""),1,"")</f>
        <v/>
      </c>
      <c r="AE1446" s="15"/>
      <c r="AF1446" s="15"/>
      <c r="AG1446" s="15"/>
      <c r="AH1446" s="46" t="str">
        <f>IF(Table1[[#This Row],[Posting Date]]&lt;&gt;"","GJ-"&amp;CountryID,"")</f>
        <v/>
      </c>
      <c r="AI1446" s="59" t="str">
        <f>IF(Table1[[#This Row],[Posting Date]]&lt;&gt;"",Table1[[#This Row],[Posting Date]],"")</f>
        <v/>
      </c>
      <c r="AJ1446" s="46"/>
      <c r="AK1446" s="46" t="str">
        <f>IF(Table1[[#This Row],[Description]]&lt;&gt;"",Table1[[#This Row],[Description]],"")</f>
        <v/>
      </c>
      <c r="AL1446" s="46" t="str">
        <f>IF(Table1[[#This Row],[Posting Date]]&lt;&gt;"",Table1[[#This Row],[Reference Number]],"")</f>
        <v/>
      </c>
      <c r="AM1446" s="46" t="str">
        <f>TRIM(Table1[[#This Row],[Line '#]])</f>
        <v/>
      </c>
      <c r="AN1446" s="46" t="str">
        <f>TRIM(Table1[[#This Row],[Account]])</f>
        <v/>
      </c>
      <c r="AO1446" s="46" t="str">
        <f>IF(Table1[[#This Row],[Posting Date]]&lt;&gt;"",$D$5,"")</f>
        <v/>
      </c>
      <c r="AP1446" s="46" t="str">
        <f>TRIM(Table1[[#This Row],[Departments-Prgrams]])</f>
        <v/>
      </c>
      <c r="AQ1446" s="46" t="str">
        <f>TRIM(Table1[[#This Row],[Grant]])</f>
        <v/>
      </c>
      <c r="AR1446" s="46" t="str">
        <f>TRIM(Table1[[#This Row],[Staff ID]])</f>
        <v/>
      </c>
      <c r="AS1446" s="46" t="str">
        <f>IF(TRIM(Table1[[#This Row],[Budget Code]])=0,"",TRIM(Table1[[#This Row],[Budget Code]]))</f>
        <v/>
      </c>
      <c r="AT1446" s="46" t="str">
        <f>IF(Table1[[#This Row],[Line Description]]&lt;&gt;"",Table1[[#This Row],[Line Description]],"")</f>
        <v/>
      </c>
      <c r="AU1446" s="46" t="str">
        <f>IF(Table1[[#This Row],[Cur_Amount Debit]]&gt;0,ROUND(Table1[[#This Row],[Cur_Amount Debit]],2),"")</f>
        <v/>
      </c>
      <c r="AV1446" s="46" t="str">
        <f>IF(Table1[[#This Row],[Cur_Amount Credit]]&gt;0,ROUND(Table1[[#This Row],[Cur_Amount Credit]],2),"")</f>
        <v/>
      </c>
      <c r="AW1446" s="46" t="str">
        <f>LEFT(Table1[[#This Row],[Cur]],3)</f>
        <v/>
      </c>
      <c r="AX1446" s="59"/>
      <c r="AY1446" s="46"/>
      <c r="AZ1446" s="46" t="str">
        <f>IF(Table1[[#This Row],[Cur]]&lt;&gt;"",IF(Table1[[#This Row],[Cur]]="USD","",ExchangeRate),"")</f>
        <v/>
      </c>
      <c r="BA1446" s="46" t="str">
        <f>IF(Table1[[#This Row],[Grant]]&lt;&gt;"",VLOOKUP(Table1[[#This Row],[Grant]],Grants!B:D,3),"")</f>
        <v/>
      </c>
      <c r="BB1446" s="46" t="str">
        <f>TRIM(Table1[[#This Row],[Vendor ID]])</f>
        <v/>
      </c>
      <c r="BC1446">
        <f>IF(Table1[[#This Row],[Reference Number]]=Q1445,BC1445,BC1445+1)</f>
        <v>2</v>
      </c>
    </row>
    <row r="1447" spans="1:55" ht="11.25" hidden="1" customHeight="1">
      <c r="A1447" s="1"/>
      <c r="B1447" s="88" t="str">
        <f>IF(Table1[[#This Row],[Posting Date]]&lt;&gt;"",IF(Table1[[#This Row],[Reference Number]]=Q1446,B1446+1,1),"")</f>
        <v/>
      </c>
      <c r="C1447" s="61"/>
      <c r="D1447" s="61"/>
      <c r="E1447" s="218"/>
      <c r="F1447" s="143" t="str">
        <f>IFERROR(IF(VLOOKUP(Table1[[#This Row],[Budget Code Description]],Dimentions!$X$6:$AC$132,2,FALSE)="","",VLOOKUP(Table1[[#This Row],[Budget Code Description]],Dimentions!$X$6:$AC$132,2,FALSE)),"")</f>
        <v/>
      </c>
      <c r="G1447" s="143" t="str">
        <f>IFERROR(VLOOKUP(Table1[[#This Row],[Budget Code Description]],Dimentions!$X$6:$AC$132,3,FALSE),"")</f>
        <v/>
      </c>
      <c r="H1447" s="64" t="str">
        <f>IFERROR(VLOOKUP(Table1[[#This Row],[Account]],Dimentions!$S$6:$V$233,2,FALSE),"")</f>
        <v/>
      </c>
      <c r="I1447" s="62">
        <f>_xlfn.NUMBERVALUE(LEFT(Table1[[#This Row],[Account]],1))</f>
        <v>0</v>
      </c>
      <c r="J1447" s="62" t="str">
        <f>IFERROR(VLOOKUP(Table1[[#This Row],[Budget Code Description]],Table6[#All],7,FALSE),"")</f>
        <v/>
      </c>
      <c r="K1447" s="143" t="str">
        <f>IFERROR(VLOOKUP(Table1[[#This Row],[Budget Code Description]],Table6[#All],8,FALSE),"")</f>
        <v/>
      </c>
      <c r="L1447" s="63"/>
      <c r="M1447" s="65" t="str">
        <f>IFERROR(VLOOKUP(Table1[[#This Row],[Staff ID]],Table2[],2,FALSE),"")</f>
        <v/>
      </c>
      <c r="N1447" s="211" t="str">
        <f>IFERROR(IF(VLOOKUP(Table1[[#This Row],[Budget Code Description]],Dimentions!$X$6:$AC$97,4,FALSE)="","",VLOOKUP(Table1[[#This Row],[Budget Code Description]],Dimentions!$X$6:$AC$97,4,FALSE)),"")</f>
        <v/>
      </c>
      <c r="O1447" s="65" t="str">
        <f>IFERROR(VLOOKUP(Table1[[#This Row],[Vendor ID]],Table549[],2,FALSE),"")</f>
        <v/>
      </c>
      <c r="P1447" s="63"/>
      <c r="Q1447" s="143" t="str">
        <f>IF(Table1[[#This Row],[Posting Date]]&lt;&gt;"",$D$9,"")</f>
        <v/>
      </c>
      <c r="R1447" s="159" t="str">
        <f>IF(Table1[[#This Row],[Posting Date]]&lt;&gt;"",$D$10,"")</f>
        <v/>
      </c>
      <c r="S1447" s="66"/>
      <c r="T1447" s="63"/>
      <c r="U1447" s="67"/>
      <c r="V1447" s="67"/>
      <c r="W1447" s="67" t="str">
        <f t="shared" si="22"/>
        <v/>
      </c>
      <c r="X1447" s="161" t="str">
        <f>IF(E1447="","",(IF(Table1[[#This Row],[Cur]]="USD",Table1[[#This Row],[Cur_Amount Debit]],Table1[[#This Row],[Cur_Amount Debit]]/Table1[[#This Row],[Exchange Rate]])))</f>
        <v/>
      </c>
      <c r="Y1447" s="161" t="str">
        <f>IF(E1447="","",(IF(Table1[[#This Row],[Cur]]="USD",Table1[[#This Row],[Cur_Amount Credit]],Table1[[#This Row],[Cur_Amount Credit]]/ExchangeRate)))</f>
        <v/>
      </c>
      <c r="Z1447" s="203" t="str">
        <f>IF(E1447="","",(Table1[[#This Row],[Debit USD]]-Table1[[#This Row],[Credit USD]]))</f>
        <v/>
      </c>
      <c r="AA1447" s="122"/>
      <c r="AB1447" s="1"/>
      <c r="AC1447" s="15"/>
      <c r="AD1447" s="15" t="str">
        <f>IF(AND(OR(Table1[[#This Row],[Account]]="15030",Table1[[#This Row],[Account]]="15035",Table1[[#This Row],[Account]]="20150"),Table1[[#This Row],[Vendor ID]]=""),1,"")</f>
        <v/>
      </c>
      <c r="AE1447" s="15"/>
      <c r="AF1447" s="15"/>
      <c r="AG1447" s="15"/>
      <c r="AH1447" s="46" t="str">
        <f>IF(Table1[[#This Row],[Posting Date]]&lt;&gt;"","GJ-"&amp;CountryID,"")</f>
        <v/>
      </c>
      <c r="AI1447" s="59" t="str">
        <f>IF(Table1[[#This Row],[Posting Date]]&lt;&gt;"",Table1[[#This Row],[Posting Date]],"")</f>
        <v/>
      </c>
      <c r="AJ1447" s="46"/>
      <c r="AK1447" s="46" t="str">
        <f>IF(Table1[[#This Row],[Description]]&lt;&gt;"",Table1[[#This Row],[Description]],"")</f>
        <v/>
      </c>
      <c r="AL1447" s="46" t="str">
        <f>IF(Table1[[#This Row],[Posting Date]]&lt;&gt;"",Table1[[#This Row],[Reference Number]],"")</f>
        <v/>
      </c>
      <c r="AM1447" s="46" t="str">
        <f>TRIM(Table1[[#This Row],[Line '#]])</f>
        <v/>
      </c>
      <c r="AN1447" s="46" t="str">
        <f>TRIM(Table1[[#This Row],[Account]])</f>
        <v/>
      </c>
      <c r="AO1447" s="46" t="str">
        <f>IF(Table1[[#This Row],[Posting Date]]&lt;&gt;"",$D$5,"")</f>
        <v/>
      </c>
      <c r="AP1447" s="46" t="str">
        <f>TRIM(Table1[[#This Row],[Departments-Prgrams]])</f>
        <v/>
      </c>
      <c r="AQ1447" s="46" t="str">
        <f>TRIM(Table1[[#This Row],[Grant]])</f>
        <v/>
      </c>
      <c r="AR1447" s="46" t="str">
        <f>TRIM(Table1[[#This Row],[Staff ID]])</f>
        <v/>
      </c>
      <c r="AS1447" s="46" t="str">
        <f>IF(TRIM(Table1[[#This Row],[Budget Code]])=0,"",TRIM(Table1[[#This Row],[Budget Code]]))</f>
        <v/>
      </c>
      <c r="AT1447" s="46" t="str">
        <f>IF(Table1[[#This Row],[Line Description]]&lt;&gt;"",Table1[[#This Row],[Line Description]],"")</f>
        <v/>
      </c>
      <c r="AU1447" s="46" t="str">
        <f>IF(Table1[[#This Row],[Cur_Amount Debit]]&gt;0,ROUND(Table1[[#This Row],[Cur_Amount Debit]],2),"")</f>
        <v/>
      </c>
      <c r="AV1447" s="46" t="str">
        <f>IF(Table1[[#This Row],[Cur_Amount Credit]]&gt;0,ROUND(Table1[[#This Row],[Cur_Amount Credit]],2),"")</f>
        <v/>
      </c>
      <c r="AW1447" s="46" t="str">
        <f>LEFT(Table1[[#This Row],[Cur]],3)</f>
        <v/>
      </c>
      <c r="AX1447" s="59"/>
      <c r="AY1447" s="46"/>
      <c r="AZ1447" s="46" t="str">
        <f>IF(Table1[[#This Row],[Cur]]&lt;&gt;"",IF(Table1[[#This Row],[Cur]]="USD","",ExchangeRate),"")</f>
        <v/>
      </c>
      <c r="BA1447" s="46" t="str">
        <f>IF(Table1[[#This Row],[Grant]]&lt;&gt;"",VLOOKUP(Table1[[#This Row],[Grant]],Grants!B:D,3),"")</f>
        <v/>
      </c>
      <c r="BB1447" s="46" t="str">
        <f>TRIM(Table1[[#This Row],[Vendor ID]])</f>
        <v/>
      </c>
      <c r="BC1447">
        <f>IF(Table1[[#This Row],[Reference Number]]=Q1446,BC1446,BC1446+1)</f>
        <v>2</v>
      </c>
    </row>
    <row r="1448" spans="1:55" ht="11.25" hidden="1" customHeight="1">
      <c r="A1448" s="1"/>
      <c r="B1448" s="88" t="str">
        <f>IF(Table1[[#This Row],[Posting Date]]&lt;&gt;"",IF(Table1[[#This Row],[Reference Number]]=Q1447,B1447+1,1),"")</f>
        <v/>
      </c>
      <c r="C1448" s="61"/>
      <c r="D1448" s="61"/>
      <c r="E1448" s="218"/>
      <c r="F1448" s="143" t="str">
        <f>IFERROR(IF(VLOOKUP(Table1[[#This Row],[Budget Code Description]],Dimentions!$X$6:$AC$132,2,FALSE)="","",VLOOKUP(Table1[[#This Row],[Budget Code Description]],Dimentions!$X$6:$AC$132,2,FALSE)),"")</f>
        <v/>
      </c>
      <c r="G1448" s="143" t="str">
        <f>IFERROR(VLOOKUP(Table1[[#This Row],[Budget Code Description]],Dimentions!$X$6:$AC$132,3,FALSE),"")</f>
        <v/>
      </c>
      <c r="H1448" s="64" t="str">
        <f>IFERROR(VLOOKUP(Table1[[#This Row],[Account]],Dimentions!$S$6:$V$233,2,FALSE),"")</f>
        <v/>
      </c>
      <c r="I1448" s="62">
        <f>_xlfn.NUMBERVALUE(LEFT(Table1[[#This Row],[Account]],1))</f>
        <v>0</v>
      </c>
      <c r="J1448" s="62" t="str">
        <f>IFERROR(VLOOKUP(Table1[[#This Row],[Budget Code Description]],Table6[#All],7,FALSE),"")</f>
        <v/>
      </c>
      <c r="K1448" s="143" t="str">
        <f>IFERROR(VLOOKUP(Table1[[#This Row],[Budget Code Description]],Table6[#All],8,FALSE),"")</f>
        <v/>
      </c>
      <c r="L1448" s="63"/>
      <c r="M1448" s="65" t="str">
        <f>IFERROR(VLOOKUP(Table1[[#This Row],[Staff ID]],Table2[],2,FALSE),"")</f>
        <v/>
      </c>
      <c r="N1448" s="211" t="str">
        <f>IFERROR(IF(VLOOKUP(Table1[[#This Row],[Budget Code Description]],Dimentions!$X$6:$AC$97,4,FALSE)="","",VLOOKUP(Table1[[#This Row],[Budget Code Description]],Dimentions!$X$6:$AC$97,4,FALSE)),"")</f>
        <v/>
      </c>
      <c r="O1448" s="65" t="str">
        <f>IFERROR(VLOOKUP(Table1[[#This Row],[Vendor ID]],Table549[],2,FALSE),"")</f>
        <v/>
      </c>
      <c r="P1448" s="63"/>
      <c r="Q1448" s="143" t="str">
        <f>IF(Table1[[#This Row],[Posting Date]]&lt;&gt;"",$D$9,"")</f>
        <v/>
      </c>
      <c r="R1448" s="159" t="str">
        <f>IF(Table1[[#This Row],[Posting Date]]&lt;&gt;"",$D$10,"")</f>
        <v/>
      </c>
      <c r="S1448" s="66"/>
      <c r="T1448" s="63"/>
      <c r="U1448" s="67"/>
      <c r="V1448" s="67"/>
      <c r="W1448" s="67" t="str">
        <f t="shared" si="22"/>
        <v/>
      </c>
      <c r="X1448" s="161" t="str">
        <f>IF(E1448="","",(IF(Table1[[#This Row],[Cur]]="USD",Table1[[#This Row],[Cur_Amount Debit]],Table1[[#This Row],[Cur_Amount Debit]]/Table1[[#This Row],[Exchange Rate]])))</f>
        <v/>
      </c>
      <c r="Y1448" s="161" t="str">
        <f>IF(E1448="","",(IF(Table1[[#This Row],[Cur]]="USD",Table1[[#This Row],[Cur_Amount Credit]],Table1[[#This Row],[Cur_Amount Credit]]/ExchangeRate)))</f>
        <v/>
      </c>
      <c r="Z1448" s="203" t="str">
        <f>IF(E1448="","",(Table1[[#This Row],[Debit USD]]-Table1[[#This Row],[Credit USD]]))</f>
        <v/>
      </c>
      <c r="AA1448" s="122"/>
      <c r="AB1448" s="1"/>
      <c r="AC1448" s="15"/>
      <c r="AD1448" s="15" t="str">
        <f>IF(AND(OR(Table1[[#This Row],[Account]]="15030",Table1[[#This Row],[Account]]="15035",Table1[[#This Row],[Account]]="20150"),Table1[[#This Row],[Vendor ID]]=""),1,"")</f>
        <v/>
      </c>
      <c r="AE1448" s="15"/>
      <c r="AF1448" s="15"/>
      <c r="AG1448" s="15"/>
      <c r="AH1448" s="46" t="str">
        <f>IF(Table1[[#This Row],[Posting Date]]&lt;&gt;"","GJ-"&amp;CountryID,"")</f>
        <v/>
      </c>
      <c r="AI1448" s="59" t="str">
        <f>IF(Table1[[#This Row],[Posting Date]]&lt;&gt;"",Table1[[#This Row],[Posting Date]],"")</f>
        <v/>
      </c>
      <c r="AJ1448" s="46"/>
      <c r="AK1448" s="46" t="str">
        <f>IF(Table1[[#This Row],[Description]]&lt;&gt;"",Table1[[#This Row],[Description]],"")</f>
        <v/>
      </c>
      <c r="AL1448" s="46" t="str">
        <f>IF(Table1[[#This Row],[Posting Date]]&lt;&gt;"",Table1[[#This Row],[Reference Number]],"")</f>
        <v/>
      </c>
      <c r="AM1448" s="46" t="str">
        <f>TRIM(Table1[[#This Row],[Line '#]])</f>
        <v/>
      </c>
      <c r="AN1448" s="46" t="str">
        <f>TRIM(Table1[[#This Row],[Account]])</f>
        <v/>
      </c>
      <c r="AO1448" s="46" t="str">
        <f>IF(Table1[[#This Row],[Posting Date]]&lt;&gt;"",$D$5,"")</f>
        <v/>
      </c>
      <c r="AP1448" s="46" t="str">
        <f>TRIM(Table1[[#This Row],[Departments-Prgrams]])</f>
        <v/>
      </c>
      <c r="AQ1448" s="46" t="str">
        <f>TRIM(Table1[[#This Row],[Grant]])</f>
        <v/>
      </c>
      <c r="AR1448" s="46" t="str">
        <f>TRIM(Table1[[#This Row],[Staff ID]])</f>
        <v/>
      </c>
      <c r="AS1448" s="46" t="str">
        <f>IF(TRIM(Table1[[#This Row],[Budget Code]])=0,"",TRIM(Table1[[#This Row],[Budget Code]]))</f>
        <v/>
      </c>
      <c r="AT1448" s="46" t="str">
        <f>IF(Table1[[#This Row],[Line Description]]&lt;&gt;"",Table1[[#This Row],[Line Description]],"")</f>
        <v/>
      </c>
      <c r="AU1448" s="46" t="str">
        <f>IF(Table1[[#This Row],[Cur_Amount Debit]]&gt;0,ROUND(Table1[[#This Row],[Cur_Amount Debit]],2),"")</f>
        <v/>
      </c>
      <c r="AV1448" s="46" t="str">
        <f>IF(Table1[[#This Row],[Cur_Amount Credit]]&gt;0,ROUND(Table1[[#This Row],[Cur_Amount Credit]],2),"")</f>
        <v/>
      </c>
      <c r="AW1448" s="46" t="str">
        <f>LEFT(Table1[[#This Row],[Cur]],3)</f>
        <v/>
      </c>
      <c r="AX1448" s="59"/>
      <c r="AY1448" s="46"/>
      <c r="AZ1448" s="46" t="str">
        <f>IF(Table1[[#This Row],[Cur]]&lt;&gt;"",IF(Table1[[#This Row],[Cur]]="USD","",ExchangeRate),"")</f>
        <v/>
      </c>
      <c r="BA1448" s="46" t="str">
        <f>IF(Table1[[#This Row],[Grant]]&lt;&gt;"",VLOOKUP(Table1[[#This Row],[Grant]],Grants!B:D,3),"")</f>
        <v/>
      </c>
      <c r="BB1448" s="46" t="str">
        <f>TRIM(Table1[[#This Row],[Vendor ID]])</f>
        <v/>
      </c>
      <c r="BC1448">
        <f>IF(Table1[[#This Row],[Reference Number]]=Q1447,BC1447,BC1447+1)</f>
        <v>2</v>
      </c>
    </row>
    <row r="1449" spans="1:55" ht="11.25" hidden="1" customHeight="1">
      <c r="A1449" s="1"/>
      <c r="B1449" s="88" t="str">
        <f>IF(Table1[[#This Row],[Posting Date]]&lt;&gt;"",IF(Table1[[#This Row],[Reference Number]]=Q1448,B1448+1,1),"")</f>
        <v/>
      </c>
      <c r="C1449" s="61"/>
      <c r="D1449" s="61"/>
      <c r="E1449" s="218"/>
      <c r="F1449" s="143" t="str">
        <f>IFERROR(IF(VLOOKUP(Table1[[#This Row],[Budget Code Description]],Dimentions!$X$6:$AC$132,2,FALSE)="","",VLOOKUP(Table1[[#This Row],[Budget Code Description]],Dimentions!$X$6:$AC$132,2,FALSE)),"")</f>
        <v/>
      </c>
      <c r="G1449" s="143" t="str">
        <f>IFERROR(VLOOKUP(Table1[[#This Row],[Budget Code Description]],Dimentions!$X$6:$AC$132,3,FALSE),"")</f>
        <v/>
      </c>
      <c r="H1449" s="64" t="str">
        <f>IFERROR(VLOOKUP(Table1[[#This Row],[Account]],Dimentions!$S$6:$V$233,2,FALSE),"")</f>
        <v/>
      </c>
      <c r="I1449" s="62">
        <f>_xlfn.NUMBERVALUE(LEFT(Table1[[#This Row],[Account]],1))</f>
        <v>0</v>
      </c>
      <c r="J1449" s="62" t="str">
        <f>IFERROR(VLOOKUP(Table1[[#This Row],[Budget Code Description]],Table6[#All],7,FALSE),"")</f>
        <v/>
      </c>
      <c r="K1449" s="143" t="str">
        <f>IFERROR(VLOOKUP(Table1[[#This Row],[Budget Code Description]],Table6[#All],8,FALSE),"")</f>
        <v/>
      </c>
      <c r="L1449" s="63"/>
      <c r="M1449" s="65" t="str">
        <f>IFERROR(VLOOKUP(Table1[[#This Row],[Staff ID]],Table2[],2,FALSE),"")</f>
        <v/>
      </c>
      <c r="N1449" s="211" t="str">
        <f>IFERROR(IF(VLOOKUP(Table1[[#This Row],[Budget Code Description]],Dimentions!$X$6:$AC$97,4,FALSE)="","",VLOOKUP(Table1[[#This Row],[Budget Code Description]],Dimentions!$X$6:$AC$97,4,FALSE)),"")</f>
        <v/>
      </c>
      <c r="O1449" s="65" t="str">
        <f>IFERROR(VLOOKUP(Table1[[#This Row],[Vendor ID]],Table549[],2,FALSE),"")</f>
        <v/>
      </c>
      <c r="P1449" s="63"/>
      <c r="Q1449" s="143" t="str">
        <f>IF(Table1[[#This Row],[Posting Date]]&lt;&gt;"",$D$9,"")</f>
        <v/>
      </c>
      <c r="R1449" s="159" t="str">
        <f>IF(Table1[[#This Row],[Posting Date]]&lt;&gt;"",$D$10,"")</f>
        <v/>
      </c>
      <c r="S1449" s="66"/>
      <c r="T1449" s="63"/>
      <c r="U1449" s="67"/>
      <c r="V1449" s="67"/>
      <c r="W1449" s="67" t="str">
        <f t="shared" ref="W1449:W1512" si="23">IF(E1449="","",(ExchangeRate))</f>
        <v/>
      </c>
      <c r="X1449" s="161" t="str">
        <f>IF(E1449="","",(IF(Table1[[#This Row],[Cur]]="USD",Table1[[#This Row],[Cur_Amount Debit]],Table1[[#This Row],[Cur_Amount Debit]]/Table1[[#This Row],[Exchange Rate]])))</f>
        <v/>
      </c>
      <c r="Y1449" s="161" t="str">
        <f>IF(E1449="","",(IF(Table1[[#This Row],[Cur]]="USD",Table1[[#This Row],[Cur_Amount Credit]],Table1[[#This Row],[Cur_Amount Credit]]/ExchangeRate)))</f>
        <v/>
      </c>
      <c r="Z1449" s="203" t="str">
        <f>IF(E1449="","",(Table1[[#This Row],[Debit USD]]-Table1[[#This Row],[Credit USD]]))</f>
        <v/>
      </c>
      <c r="AA1449" s="122"/>
      <c r="AB1449" s="1"/>
      <c r="AC1449" s="15"/>
      <c r="AD1449" s="15" t="str">
        <f>IF(AND(OR(Table1[[#This Row],[Account]]="15030",Table1[[#This Row],[Account]]="15035",Table1[[#This Row],[Account]]="20150"),Table1[[#This Row],[Vendor ID]]=""),1,"")</f>
        <v/>
      </c>
      <c r="AE1449" s="15"/>
      <c r="AF1449" s="15"/>
      <c r="AG1449" s="15"/>
      <c r="AH1449" s="46" t="str">
        <f>IF(Table1[[#This Row],[Posting Date]]&lt;&gt;"","GJ-"&amp;CountryID,"")</f>
        <v/>
      </c>
      <c r="AI1449" s="59" t="str">
        <f>IF(Table1[[#This Row],[Posting Date]]&lt;&gt;"",Table1[[#This Row],[Posting Date]],"")</f>
        <v/>
      </c>
      <c r="AJ1449" s="46"/>
      <c r="AK1449" s="46" t="str">
        <f>IF(Table1[[#This Row],[Description]]&lt;&gt;"",Table1[[#This Row],[Description]],"")</f>
        <v/>
      </c>
      <c r="AL1449" s="46" t="str">
        <f>IF(Table1[[#This Row],[Posting Date]]&lt;&gt;"",Table1[[#This Row],[Reference Number]],"")</f>
        <v/>
      </c>
      <c r="AM1449" s="46" t="str">
        <f>TRIM(Table1[[#This Row],[Line '#]])</f>
        <v/>
      </c>
      <c r="AN1449" s="46" t="str">
        <f>TRIM(Table1[[#This Row],[Account]])</f>
        <v/>
      </c>
      <c r="AO1449" s="46" t="str">
        <f>IF(Table1[[#This Row],[Posting Date]]&lt;&gt;"",$D$5,"")</f>
        <v/>
      </c>
      <c r="AP1449" s="46" t="str">
        <f>TRIM(Table1[[#This Row],[Departments-Prgrams]])</f>
        <v/>
      </c>
      <c r="AQ1449" s="46" t="str">
        <f>TRIM(Table1[[#This Row],[Grant]])</f>
        <v/>
      </c>
      <c r="AR1449" s="46" t="str">
        <f>TRIM(Table1[[#This Row],[Staff ID]])</f>
        <v/>
      </c>
      <c r="AS1449" s="46" t="str">
        <f>IF(TRIM(Table1[[#This Row],[Budget Code]])=0,"",TRIM(Table1[[#This Row],[Budget Code]]))</f>
        <v/>
      </c>
      <c r="AT1449" s="46" t="str">
        <f>IF(Table1[[#This Row],[Line Description]]&lt;&gt;"",Table1[[#This Row],[Line Description]],"")</f>
        <v/>
      </c>
      <c r="AU1449" s="46" t="str">
        <f>IF(Table1[[#This Row],[Cur_Amount Debit]]&gt;0,ROUND(Table1[[#This Row],[Cur_Amount Debit]],2),"")</f>
        <v/>
      </c>
      <c r="AV1449" s="46" t="str">
        <f>IF(Table1[[#This Row],[Cur_Amount Credit]]&gt;0,ROUND(Table1[[#This Row],[Cur_Amount Credit]],2),"")</f>
        <v/>
      </c>
      <c r="AW1449" s="46" t="str">
        <f>LEFT(Table1[[#This Row],[Cur]],3)</f>
        <v/>
      </c>
      <c r="AX1449" s="59"/>
      <c r="AY1449" s="46"/>
      <c r="AZ1449" s="46" t="str">
        <f>IF(Table1[[#This Row],[Cur]]&lt;&gt;"",IF(Table1[[#This Row],[Cur]]="USD","",ExchangeRate),"")</f>
        <v/>
      </c>
      <c r="BA1449" s="46" t="str">
        <f>IF(Table1[[#This Row],[Grant]]&lt;&gt;"",VLOOKUP(Table1[[#This Row],[Grant]],Grants!B:D,3),"")</f>
        <v/>
      </c>
      <c r="BB1449" s="46" t="str">
        <f>TRIM(Table1[[#This Row],[Vendor ID]])</f>
        <v/>
      </c>
      <c r="BC1449">
        <f>IF(Table1[[#This Row],[Reference Number]]=Q1448,BC1448,BC1448+1)</f>
        <v>2</v>
      </c>
    </row>
    <row r="1450" spans="1:55" ht="11.25" hidden="1" customHeight="1">
      <c r="A1450" s="1"/>
      <c r="B1450" s="88" t="str">
        <f>IF(Table1[[#This Row],[Posting Date]]&lt;&gt;"",IF(Table1[[#This Row],[Reference Number]]=Q1449,B1449+1,1),"")</f>
        <v/>
      </c>
      <c r="C1450" s="61"/>
      <c r="D1450" s="61"/>
      <c r="E1450" s="218"/>
      <c r="F1450" s="143" t="str">
        <f>IFERROR(IF(VLOOKUP(Table1[[#This Row],[Budget Code Description]],Dimentions!$X$6:$AC$132,2,FALSE)="","",VLOOKUP(Table1[[#This Row],[Budget Code Description]],Dimentions!$X$6:$AC$132,2,FALSE)),"")</f>
        <v/>
      </c>
      <c r="G1450" s="143" t="str">
        <f>IFERROR(VLOOKUP(Table1[[#This Row],[Budget Code Description]],Dimentions!$X$6:$AC$132,3,FALSE),"")</f>
        <v/>
      </c>
      <c r="H1450" s="64" t="str">
        <f>IFERROR(VLOOKUP(Table1[[#This Row],[Account]],Dimentions!$S$6:$V$233,2,FALSE),"")</f>
        <v/>
      </c>
      <c r="I1450" s="62">
        <f>_xlfn.NUMBERVALUE(LEFT(Table1[[#This Row],[Account]],1))</f>
        <v>0</v>
      </c>
      <c r="J1450" s="62" t="str">
        <f>IFERROR(VLOOKUP(Table1[[#This Row],[Budget Code Description]],Table6[#All],7,FALSE),"")</f>
        <v/>
      </c>
      <c r="K1450" s="143" t="str">
        <f>IFERROR(VLOOKUP(Table1[[#This Row],[Budget Code Description]],Table6[#All],8,FALSE),"")</f>
        <v/>
      </c>
      <c r="L1450" s="63"/>
      <c r="M1450" s="65" t="str">
        <f>IFERROR(VLOOKUP(Table1[[#This Row],[Staff ID]],Table2[],2,FALSE),"")</f>
        <v/>
      </c>
      <c r="N1450" s="211" t="str">
        <f>IFERROR(IF(VLOOKUP(Table1[[#This Row],[Budget Code Description]],Dimentions!$X$6:$AC$97,4,FALSE)="","",VLOOKUP(Table1[[#This Row],[Budget Code Description]],Dimentions!$X$6:$AC$97,4,FALSE)),"")</f>
        <v/>
      </c>
      <c r="O1450" s="65" t="str">
        <f>IFERROR(VLOOKUP(Table1[[#This Row],[Vendor ID]],Table549[],2,FALSE),"")</f>
        <v/>
      </c>
      <c r="P1450" s="63"/>
      <c r="Q1450" s="143" t="str">
        <f>IF(Table1[[#This Row],[Posting Date]]&lt;&gt;"",$D$9,"")</f>
        <v/>
      </c>
      <c r="R1450" s="159" t="str">
        <f>IF(Table1[[#This Row],[Posting Date]]&lt;&gt;"",$D$10,"")</f>
        <v/>
      </c>
      <c r="S1450" s="66"/>
      <c r="T1450" s="63"/>
      <c r="U1450" s="67"/>
      <c r="V1450" s="67"/>
      <c r="W1450" s="67" t="str">
        <f t="shared" si="23"/>
        <v/>
      </c>
      <c r="X1450" s="161" t="str">
        <f>IF(E1450="","",(IF(Table1[[#This Row],[Cur]]="USD",Table1[[#This Row],[Cur_Amount Debit]],Table1[[#This Row],[Cur_Amount Debit]]/Table1[[#This Row],[Exchange Rate]])))</f>
        <v/>
      </c>
      <c r="Y1450" s="161" t="str">
        <f>IF(E1450="","",(IF(Table1[[#This Row],[Cur]]="USD",Table1[[#This Row],[Cur_Amount Credit]],Table1[[#This Row],[Cur_Amount Credit]]/ExchangeRate)))</f>
        <v/>
      </c>
      <c r="Z1450" s="203" t="str">
        <f>IF(E1450="","",(Table1[[#This Row],[Debit USD]]-Table1[[#This Row],[Credit USD]]))</f>
        <v/>
      </c>
      <c r="AA1450" s="122"/>
      <c r="AB1450" s="1"/>
      <c r="AC1450" s="15"/>
      <c r="AD1450" s="15" t="str">
        <f>IF(AND(OR(Table1[[#This Row],[Account]]="15030",Table1[[#This Row],[Account]]="15035",Table1[[#This Row],[Account]]="20150"),Table1[[#This Row],[Vendor ID]]=""),1,"")</f>
        <v/>
      </c>
      <c r="AE1450" s="15"/>
      <c r="AF1450" s="15"/>
      <c r="AG1450" s="15"/>
      <c r="AH1450" s="46" t="str">
        <f>IF(Table1[[#This Row],[Posting Date]]&lt;&gt;"","GJ-"&amp;CountryID,"")</f>
        <v/>
      </c>
      <c r="AI1450" s="59" t="str">
        <f>IF(Table1[[#This Row],[Posting Date]]&lt;&gt;"",Table1[[#This Row],[Posting Date]],"")</f>
        <v/>
      </c>
      <c r="AJ1450" s="46"/>
      <c r="AK1450" s="46" t="str">
        <f>IF(Table1[[#This Row],[Description]]&lt;&gt;"",Table1[[#This Row],[Description]],"")</f>
        <v/>
      </c>
      <c r="AL1450" s="46" t="str">
        <f>IF(Table1[[#This Row],[Posting Date]]&lt;&gt;"",Table1[[#This Row],[Reference Number]],"")</f>
        <v/>
      </c>
      <c r="AM1450" s="46" t="str">
        <f>TRIM(Table1[[#This Row],[Line '#]])</f>
        <v/>
      </c>
      <c r="AN1450" s="46" t="str">
        <f>TRIM(Table1[[#This Row],[Account]])</f>
        <v/>
      </c>
      <c r="AO1450" s="46" t="str">
        <f>IF(Table1[[#This Row],[Posting Date]]&lt;&gt;"",$D$5,"")</f>
        <v/>
      </c>
      <c r="AP1450" s="46" t="str">
        <f>TRIM(Table1[[#This Row],[Departments-Prgrams]])</f>
        <v/>
      </c>
      <c r="AQ1450" s="46" t="str">
        <f>TRIM(Table1[[#This Row],[Grant]])</f>
        <v/>
      </c>
      <c r="AR1450" s="46" t="str">
        <f>TRIM(Table1[[#This Row],[Staff ID]])</f>
        <v/>
      </c>
      <c r="AS1450" s="46" t="str">
        <f>IF(TRIM(Table1[[#This Row],[Budget Code]])=0,"",TRIM(Table1[[#This Row],[Budget Code]]))</f>
        <v/>
      </c>
      <c r="AT1450" s="46" t="str">
        <f>IF(Table1[[#This Row],[Line Description]]&lt;&gt;"",Table1[[#This Row],[Line Description]],"")</f>
        <v/>
      </c>
      <c r="AU1450" s="46" t="str">
        <f>IF(Table1[[#This Row],[Cur_Amount Debit]]&gt;0,ROUND(Table1[[#This Row],[Cur_Amount Debit]],2),"")</f>
        <v/>
      </c>
      <c r="AV1450" s="46" t="str">
        <f>IF(Table1[[#This Row],[Cur_Amount Credit]]&gt;0,ROUND(Table1[[#This Row],[Cur_Amount Credit]],2),"")</f>
        <v/>
      </c>
      <c r="AW1450" s="46" t="str">
        <f>LEFT(Table1[[#This Row],[Cur]],3)</f>
        <v/>
      </c>
      <c r="AX1450" s="59"/>
      <c r="AY1450" s="46"/>
      <c r="AZ1450" s="46" t="str">
        <f>IF(Table1[[#This Row],[Cur]]&lt;&gt;"",IF(Table1[[#This Row],[Cur]]="USD","",ExchangeRate),"")</f>
        <v/>
      </c>
      <c r="BA1450" s="46" t="str">
        <f>IF(Table1[[#This Row],[Grant]]&lt;&gt;"",VLOOKUP(Table1[[#This Row],[Grant]],Grants!B:D,3),"")</f>
        <v/>
      </c>
      <c r="BB1450" s="46" t="str">
        <f>TRIM(Table1[[#This Row],[Vendor ID]])</f>
        <v/>
      </c>
      <c r="BC1450">
        <f>IF(Table1[[#This Row],[Reference Number]]=Q1449,BC1449,BC1449+1)</f>
        <v>2</v>
      </c>
    </row>
    <row r="1451" spans="1:55" ht="11.25" hidden="1" customHeight="1">
      <c r="A1451" s="1"/>
      <c r="B1451" s="88" t="str">
        <f>IF(Table1[[#This Row],[Posting Date]]&lt;&gt;"",IF(Table1[[#This Row],[Reference Number]]=Q1450,B1450+1,1),"")</f>
        <v/>
      </c>
      <c r="C1451" s="61"/>
      <c r="D1451" s="61"/>
      <c r="E1451" s="218"/>
      <c r="F1451" s="143" t="str">
        <f>IFERROR(IF(VLOOKUP(Table1[[#This Row],[Budget Code Description]],Dimentions!$X$6:$AC$132,2,FALSE)="","",VLOOKUP(Table1[[#This Row],[Budget Code Description]],Dimentions!$X$6:$AC$132,2,FALSE)),"")</f>
        <v/>
      </c>
      <c r="G1451" s="143" t="str">
        <f>IFERROR(VLOOKUP(Table1[[#This Row],[Budget Code Description]],Dimentions!$X$6:$AC$132,3,FALSE),"")</f>
        <v/>
      </c>
      <c r="H1451" s="64" t="str">
        <f>IFERROR(VLOOKUP(Table1[[#This Row],[Account]],Dimentions!$S$6:$V$233,2,FALSE),"")</f>
        <v/>
      </c>
      <c r="I1451" s="62">
        <f>_xlfn.NUMBERVALUE(LEFT(Table1[[#This Row],[Account]],1))</f>
        <v>0</v>
      </c>
      <c r="J1451" s="62" t="str">
        <f>IFERROR(VLOOKUP(Table1[[#This Row],[Budget Code Description]],Table6[#All],7,FALSE),"")</f>
        <v/>
      </c>
      <c r="K1451" s="143" t="str">
        <f>IFERROR(VLOOKUP(Table1[[#This Row],[Budget Code Description]],Table6[#All],8,FALSE),"")</f>
        <v/>
      </c>
      <c r="L1451" s="63"/>
      <c r="M1451" s="65" t="str">
        <f>IFERROR(VLOOKUP(Table1[[#This Row],[Staff ID]],Table2[],2,FALSE),"")</f>
        <v/>
      </c>
      <c r="N1451" s="211" t="str">
        <f>IFERROR(IF(VLOOKUP(Table1[[#This Row],[Budget Code Description]],Dimentions!$X$6:$AC$97,4,FALSE)="","",VLOOKUP(Table1[[#This Row],[Budget Code Description]],Dimentions!$X$6:$AC$97,4,FALSE)),"")</f>
        <v/>
      </c>
      <c r="O1451" s="65" t="str">
        <f>IFERROR(VLOOKUP(Table1[[#This Row],[Vendor ID]],Table549[],2,FALSE),"")</f>
        <v/>
      </c>
      <c r="P1451" s="63"/>
      <c r="Q1451" s="143" t="str">
        <f>IF(Table1[[#This Row],[Posting Date]]&lt;&gt;"",$D$9,"")</f>
        <v/>
      </c>
      <c r="R1451" s="159" t="str">
        <f>IF(Table1[[#This Row],[Posting Date]]&lt;&gt;"",$D$10,"")</f>
        <v/>
      </c>
      <c r="S1451" s="66"/>
      <c r="T1451" s="63"/>
      <c r="U1451" s="67"/>
      <c r="V1451" s="67"/>
      <c r="W1451" s="67" t="str">
        <f t="shared" si="23"/>
        <v/>
      </c>
      <c r="X1451" s="161" t="str">
        <f>IF(E1451="","",(IF(Table1[[#This Row],[Cur]]="USD",Table1[[#This Row],[Cur_Amount Debit]],Table1[[#This Row],[Cur_Amount Debit]]/Table1[[#This Row],[Exchange Rate]])))</f>
        <v/>
      </c>
      <c r="Y1451" s="161" t="str">
        <f>IF(E1451="","",(IF(Table1[[#This Row],[Cur]]="USD",Table1[[#This Row],[Cur_Amount Credit]],Table1[[#This Row],[Cur_Amount Credit]]/ExchangeRate)))</f>
        <v/>
      </c>
      <c r="Z1451" s="203" t="str">
        <f>IF(E1451="","",(Table1[[#This Row],[Debit USD]]-Table1[[#This Row],[Credit USD]]))</f>
        <v/>
      </c>
      <c r="AA1451" s="122"/>
      <c r="AB1451" s="1"/>
      <c r="AC1451" s="15"/>
      <c r="AD1451" s="15" t="str">
        <f>IF(AND(OR(Table1[[#This Row],[Account]]="15030",Table1[[#This Row],[Account]]="15035",Table1[[#This Row],[Account]]="20150"),Table1[[#This Row],[Vendor ID]]=""),1,"")</f>
        <v/>
      </c>
      <c r="AE1451" s="15"/>
      <c r="AF1451" s="15"/>
      <c r="AG1451" s="15"/>
      <c r="AH1451" s="46" t="str">
        <f>IF(Table1[[#This Row],[Posting Date]]&lt;&gt;"","GJ-"&amp;CountryID,"")</f>
        <v/>
      </c>
      <c r="AI1451" s="59" t="str">
        <f>IF(Table1[[#This Row],[Posting Date]]&lt;&gt;"",Table1[[#This Row],[Posting Date]],"")</f>
        <v/>
      </c>
      <c r="AJ1451" s="46"/>
      <c r="AK1451" s="46" t="str">
        <f>IF(Table1[[#This Row],[Description]]&lt;&gt;"",Table1[[#This Row],[Description]],"")</f>
        <v/>
      </c>
      <c r="AL1451" s="46" t="str">
        <f>IF(Table1[[#This Row],[Posting Date]]&lt;&gt;"",Table1[[#This Row],[Reference Number]],"")</f>
        <v/>
      </c>
      <c r="AM1451" s="46" t="str">
        <f>TRIM(Table1[[#This Row],[Line '#]])</f>
        <v/>
      </c>
      <c r="AN1451" s="46" t="str">
        <f>TRIM(Table1[[#This Row],[Account]])</f>
        <v/>
      </c>
      <c r="AO1451" s="46" t="str">
        <f>IF(Table1[[#This Row],[Posting Date]]&lt;&gt;"",$D$5,"")</f>
        <v/>
      </c>
      <c r="AP1451" s="46" t="str">
        <f>TRIM(Table1[[#This Row],[Departments-Prgrams]])</f>
        <v/>
      </c>
      <c r="AQ1451" s="46" t="str">
        <f>TRIM(Table1[[#This Row],[Grant]])</f>
        <v/>
      </c>
      <c r="AR1451" s="46" t="str">
        <f>TRIM(Table1[[#This Row],[Staff ID]])</f>
        <v/>
      </c>
      <c r="AS1451" s="46" t="str">
        <f>IF(TRIM(Table1[[#This Row],[Budget Code]])=0,"",TRIM(Table1[[#This Row],[Budget Code]]))</f>
        <v/>
      </c>
      <c r="AT1451" s="46" t="str">
        <f>IF(Table1[[#This Row],[Line Description]]&lt;&gt;"",Table1[[#This Row],[Line Description]],"")</f>
        <v/>
      </c>
      <c r="AU1451" s="46" t="str">
        <f>IF(Table1[[#This Row],[Cur_Amount Debit]]&gt;0,ROUND(Table1[[#This Row],[Cur_Amount Debit]],2),"")</f>
        <v/>
      </c>
      <c r="AV1451" s="46" t="str">
        <f>IF(Table1[[#This Row],[Cur_Amount Credit]]&gt;0,ROUND(Table1[[#This Row],[Cur_Amount Credit]],2),"")</f>
        <v/>
      </c>
      <c r="AW1451" s="46" t="str">
        <f>LEFT(Table1[[#This Row],[Cur]],3)</f>
        <v/>
      </c>
      <c r="AX1451" s="59"/>
      <c r="AY1451" s="46"/>
      <c r="AZ1451" s="46" t="str">
        <f>IF(Table1[[#This Row],[Cur]]&lt;&gt;"",IF(Table1[[#This Row],[Cur]]="USD","",ExchangeRate),"")</f>
        <v/>
      </c>
      <c r="BA1451" s="46" t="str">
        <f>IF(Table1[[#This Row],[Grant]]&lt;&gt;"",VLOOKUP(Table1[[#This Row],[Grant]],Grants!B:D,3),"")</f>
        <v/>
      </c>
      <c r="BB1451" s="46" t="str">
        <f>TRIM(Table1[[#This Row],[Vendor ID]])</f>
        <v/>
      </c>
      <c r="BC1451">
        <f>IF(Table1[[#This Row],[Reference Number]]=Q1450,BC1450,BC1450+1)</f>
        <v>2</v>
      </c>
    </row>
    <row r="1452" spans="1:55" ht="11.25" hidden="1" customHeight="1">
      <c r="A1452" s="1"/>
      <c r="B1452" s="88" t="str">
        <f>IF(Table1[[#This Row],[Posting Date]]&lt;&gt;"",IF(Table1[[#This Row],[Reference Number]]=Q1451,B1451+1,1),"")</f>
        <v/>
      </c>
      <c r="C1452" s="61"/>
      <c r="D1452" s="61"/>
      <c r="E1452" s="218"/>
      <c r="F1452" s="143" t="str">
        <f>IFERROR(IF(VLOOKUP(Table1[[#This Row],[Budget Code Description]],Dimentions!$X$6:$AC$132,2,FALSE)="","",VLOOKUP(Table1[[#This Row],[Budget Code Description]],Dimentions!$X$6:$AC$132,2,FALSE)),"")</f>
        <v/>
      </c>
      <c r="G1452" s="143" t="str">
        <f>IFERROR(VLOOKUP(Table1[[#This Row],[Budget Code Description]],Dimentions!$X$6:$AC$132,3,FALSE),"")</f>
        <v/>
      </c>
      <c r="H1452" s="64" t="str">
        <f>IFERROR(VLOOKUP(Table1[[#This Row],[Account]],Dimentions!$S$6:$V$233,2,FALSE),"")</f>
        <v/>
      </c>
      <c r="I1452" s="62">
        <f>_xlfn.NUMBERVALUE(LEFT(Table1[[#This Row],[Account]],1))</f>
        <v>0</v>
      </c>
      <c r="J1452" s="62" t="str">
        <f>IFERROR(VLOOKUP(Table1[[#This Row],[Budget Code Description]],Table6[#All],7,FALSE),"")</f>
        <v/>
      </c>
      <c r="K1452" s="143" t="str">
        <f>IFERROR(VLOOKUP(Table1[[#This Row],[Budget Code Description]],Table6[#All],8,FALSE),"")</f>
        <v/>
      </c>
      <c r="L1452" s="63"/>
      <c r="M1452" s="65" t="str">
        <f>IFERROR(VLOOKUP(Table1[[#This Row],[Staff ID]],Table2[],2,FALSE),"")</f>
        <v/>
      </c>
      <c r="N1452" s="211" t="str">
        <f>IFERROR(IF(VLOOKUP(Table1[[#This Row],[Budget Code Description]],Dimentions!$X$6:$AC$97,4,FALSE)="","",VLOOKUP(Table1[[#This Row],[Budget Code Description]],Dimentions!$X$6:$AC$97,4,FALSE)),"")</f>
        <v/>
      </c>
      <c r="O1452" s="65" t="str">
        <f>IFERROR(VLOOKUP(Table1[[#This Row],[Vendor ID]],Table549[],2,FALSE),"")</f>
        <v/>
      </c>
      <c r="P1452" s="63"/>
      <c r="Q1452" s="143" t="str">
        <f>IF(Table1[[#This Row],[Posting Date]]&lt;&gt;"",$D$9,"")</f>
        <v/>
      </c>
      <c r="R1452" s="159" t="str">
        <f>IF(Table1[[#This Row],[Posting Date]]&lt;&gt;"",$D$10,"")</f>
        <v/>
      </c>
      <c r="S1452" s="66"/>
      <c r="T1452" s="63"/>
      <c r="U1452" s="67"/>
      <c r="V1452" s="67"/>
      <c r="W1452" s="67" t="str">
        <f t="shared" si="23"/>
        <v/>
      </c>
      <c r="X1452" s="161" t="str">
        <f>IF(E1452="","",(IF(Table1[[#This Row],[Cur]]="USD",Table1[[#This Row],[Cur_Amount Debit]],Table1[[#This Row],[Cur_Amount Debit]]/Table1[[#This Row],[Exchange Rate]])))</f>
        <v/>
      </c>
      <c r="Y1452" s="161" t="str">
        <f>IF(E1452="","",(IF(Table1[[#This Row],[Cur]]="USD",Table1[[#This Row],[Cur_Amount Credit]],Table1[[#This Row],[Cur_Amount Credit]]/ExchangeRate)))</f>
        <v/>
      </c>
      <c r="Z1452" s="203" t="str">
        <f>IF(E1452="","",(Table1[[#This Row],[Debit USD]]-Table1[[#This Row],[Credit USD]]))</f>
        <v/>
      </c>
      <c r="AA1452" s="122"/>
      <c r="AB1452" s="1"/>
      <c r="AC1452" s="15"/>
      <c r="AD1452" s="15" t="str">
        <f>IF(AND(OR(Table1[[#This Row],[Account]]="15030",Table1[[#This Row],[Account]]="15035",Table1[[#This Row],[Account]]="20150"),Table1[[#This Row],[Vendor ID]]=""),1,"")</f>
        <v/>
      </c>
      <c r="AE1452" s="15"/>
      <c r="AF1452" s="15"/>
      <c r="AG1452" s="15"/>
      <c r="AH1452" s="46" t="str">
        <f>IF(Table1[[#This Row],[Posting Date]]&lt;&gt;"","GJ-"&amp;CountryID,"")</f>
        <v/>
      </c>
      <c r="AI1452" s="59" t="str">
        <f>IF(Table1[[#This Row],[Posting Date]]&lt;&gt;"",Table1[[#This Row],[Posting Date]],"")</f>
        <v/>
      </c>
      <c r="AJ1452" s="46"/>
      <c r="AK1452" s="46" t="str">
        <f>IF(Table1[[#This Row],[Description]]&lt;&gt;"",Table1[[#This Row],[Description]],"")</f>
        <v/>
      </c>
      <c r="AL1452" s="46" t="str">
        <f>IF(Table1[[#This Row],[Posting Date]]&lt;&gt;"",Table1[[#This Row],[Reference Number]],"")</f>
        <v/>
      </c>
      <c r="AM1452" s="46" t="str">
        <f>TRIM(Table1[[#This Row],[Line '#]])</f>
        <v/>
      </c>
      <c r="AN1452" s="46" t="str">
        <f>TRIM(Table1[[#This Row],[Account]])</f>
        <v/>
      </c>
      <c r="AO1452" s="46" t="str">
        <f>IF(Table1[[#This Row],[Posting Date]]&lt;&gt;"",$D$5,"")</f>
        <v/>
      </c>
      <c r="AP1452" s="46" t="str">
        <f>TRIM(Table1[[#This Row],[Departments-Prgrams]])</f>
        <v/>
      </c>
      <c r="AQ1452" s="46" t="str">
        <f>TRIM(Table1[[#This Row],[Grant]])</f>
        <v/>
      </c>
      <c r="AR1452" s="46" t="str">
        <f>TRIM(Table1[[#This Row],[Staff ID]])</f>
        <v/>
      </c>
      <c r="AS1452" s="46" t="str">
        <f>IF(TRIM(Table1[[#This Row],[Budget Code]])=0,"",TRIM(Table1[[#This Row],[Budget Code]]))</f>
        <v/>
      </c>
      <c r="AT1452" s="46" t="str">
        <f>IF(Table1[[#This Row],[Line Description]]&lt;&gt;"",Table1[[#This Row],[Line Description]],"")</f>
        <v/>
      </c>
      <c r="AU1452" s="46" t="str">
        <f>IF(Table1[[#This Row],[Cur_Amount Debit]]&gt;0,ROUND(Table1[[#This Row],[Cur_Amount Debit]],2),"")</f>
        <v/>
      </c>
      <c r="AV1452" s="46" t="str">
        <f>IF(Table1[[#This Row],[Cur_Amount Credit]]&gt;0,ROUND(Table1[[#This Row],[Cur_Amount Credit]],2),"")</f>
        <v/>
      </c>
      <c r="AW1452" s="46" t="str">
        <f>LEFT(Table1[[#This Row],[Cur]],3)</f>
        <v/>
      </c>
      <c r="AX1452" s="59"/>
      <c r="AY1452" s="46"/>
      <c r="AZ1452" s="46" t="str">
        <f>IF(Table1[[#This Row],[Cur]]&lt;&gt;"",IF(Table1[[#This Row],[Cur]]="USD","",ExchangeRate),"")</f>
        <v/>
      </c>
      <c r="BA1452" s="46" t="str">
        <f>IF(Table1[[#This Row],[Grant]]&lt;&gt;"",VLOOKUP(Table1[[#This Row],[Grant]],Grants!B:D,3),"")</f>
        <v/>
      </c>
      <c r="BB1452" s="46" t="str">
        <f>TRIM(Table1[[#This Row],[Vendor ID]])</f>
        <v/>
      </c>
      <c r="BC1452">
        <f>IF(Table1[[#This Row],[Reference Number]]=Q1451,BC1451,BC1451+1)</f>
        <v>2</v>
      </c>
    </row>
    <row r="1453" spans="1:55" ht="11.25" hidden="1" customHeight="1">
      <c r="A1453" s="1"/>
      <c r="B1453" s="88" t="str">
        <f>IF(Table1[[#This Row],[Posting Date]]&lt;&gt;"",IF(Table1[[#This Row],[Reference Number]]=Q1452,B1452+1,1),"")</f>
        <v/>
      </c>
      <c r="C1453" s="61"/>
      <c r="D1453" s="61"/>
      <c r="E1453" s="218"/>
      <c r="F1453" s="143" t="str">
        <f>IFERROR(IF(VLOOKUP(Table1[[#This Row],[Budget Code Description]],Dimentions!$X$6:$AC$132,2,FALSE)="","",VLOOKUP(Table1[[#This Row],[Budget Code Description]],Dimentions!$X$6:$AC$132,2,FALSE)),"")</f>
        <v/>
      </c>
      <c r="G1453" s="143" t="str">
        <f>IFERROR(VLOOKUP(Table1[[#This Row],[Budget Code Description]],Dimentions!$X$6:$AC$132,3,FALSE),"")</f>
        <v/>
      </c>
      <c r="H1453" s="64" t="str">
        <f>IFERROR(VLOOKUP(Table1[[#This Row],[Account]],Dimentions!$S$6:$V$233,2,FALSE),"")</f>
        <v/>
      </c>
      <c r="I1453" s="62">
        <f>_xlfn.NUMBERVALUE(LEFT(Table1[[#This Row],[Account]],1))</f>
        <v>0</v>
      </c>
      <c r="J1453" s="62" t="str">
        <f>IFERROR(VLOOKUP(Table1[[#This Row],[Budget Code Description]],Table6[#All],7,FALSE),"")</f>
        <v/>
      </c>
      <c r="K1453" s="143" t="str">
        <f>IFERROR(VLOOKUP(Table1[[#This Row],[Budget Code Description]],Table6[#All],8,FALSE),"")</f>
        <v/>
      </c>
      <c r="L1453" s="63"/>
      <c r="M1453" s="65" t="str">
        <f>IFERROR(VLOOKUP(Table1[[#This Row],[Staff ID]],Table2[],2,FALSE),"")</f>
        <v/>
      </c>
      <c r="N1453" s="211" t="str">
        <f>IFERROR(IF(VLOOKUP(Table1[[#This Row],[Budget Code Description]],Dimentions!$X$6:$AC$97,4,FALSE)="","",VLOOKUP(Table1[[#This Row],[Budget Code Description]],Dimentions!$X$6:$AC$97,4,FALSE)),"")</f>
        <v/>
      </c>
      <c r="O1453" s="65" t="str">
        <f>IFERROR(VLOOKUP(Table1[[#This Row],[Vendor ID]],Table549[],2,FALSE),"")</f>
        <v/>
      </c>
      <c r="P1453" s="63"/>
      <c r="Q1453" s="143" t="str">
        <f>IF(Table1[[#This Row],[Posting Date]]&lt;&gt;"",$D$9,"")</f>
        <v/>
      </c>
      <c r="R1453" s="159" t="str">
        <f>IF(Table1[[#This Row],[Posting Date]]&lt;&gt;"",$D$10,"")</f>
        <v/>
      </c>
      <c r="S1453" s="66"/>
      <c r="T1453" s="63"/>
      <c r="U1453" s="67"/>
      <c r="V1453" s="67"/>
      <c r="W1453" s="67" t="str">
        <f t="shared" si="23"/>
        <v/>
      </c>
      <c r="X1453" s="161" t="str">
        <f>IF(E1453="","",(IF(Table1[[#This Row],[Cur]]="USD",Table1[[#This Row],[Cur_Amount Debit]],Table1[[#This Row],[Cur_Amount Debit]]/Table1[[#This Row],[Exchange Rate]])))</f>
        <v/>
      </c>
      <c r="Y1453" s="161" t="str">
        <f>IF(E1453="","",(IF(Table1[[#This Row],[Cur]]="USD",Table1[[#This Row],[Cur_Amount Credit]],Table1[[#This Row],[Cur_Amount Credit]]/ExchangeRate)))</f>
        <v/>
      </c>
      <c r="Z1453" s="203" t="str">
        <f>IF(E1453="","",(Table1[[#This Row],[Debit USD]]-Table1[[#This Row],[Credit USD]]))</f>
        <v/>
      </c>
      <c r="AA1453" s="122"/>
      <c r="AB1453" s="1"/>
      <c r="AC1453" s="15"/>
      <c r="AD1453" s="15" t="str">
        <f>IF(AND(OR(Table1[[#This Row],[Account]]="15030",Table1[[#This Row],[Account]]="15035",Table1[[#This Row],[Account]]="20150"),Table1[[#This Row],[Vendor ID]]=""),1,"")</f>
        <v/>
      </c>
      <c r="AE1453" s="15"/>
      <c r="AF1453" s="15"/>
      <c r="AG1453" s="15"/>
      <c r="AH1453" s="46" t="str">
        <f>IF(Table1[[#This Row],[Posting Date]]&lt;&gt;"","GJ-"&amp;CountryID,"")</f>
        <v/>
      </c>
      <c r="AI1453" s="59" t="str">
        <f>IF(Table1[[#This Row],[Posting Date]]&lt;&gt;"",Table1[[#This Row],[Posting Date]],"")</f>
        <v/>
      </c>
      <c r="AJ1453" s="46"/>
      <c r="AK1453" s="46" t="str">
        <f>IF(Table1[[#This Row],[Description]]&lt;&gt;"",Table1[[#This Row],[Description]],"")</f>
        <v/>
      </c>
      <c r="AL1453" s="46" t="str">
        <f>IF(Table1[[#This Row],[Posting Date]]&lt;&gt;"",Table1[[#This Row],[Reference Number]],"")</f>
        <v/>
      </c>
      <c r="AM1453" s="46" t="str">
        <f>TRIM(Table1[[#This Row],[Line '#]])</f>
        <v/>
      </c>
      <c r="AN1453" s="46" t="str">
        <f>TRIM(Table1[[#This Row],[Account]])</f>
        <v/>
      </c>
      <c r="AO1453" s="46" t="str">
        <f>IF(Table1[[#This Row],[Posting Date]]&lt;&gt;"",$D$5,"")</f>
        <v/>
      </c>
      <c r="AP1453" s="46" t="str">
        <f>TRIM(Table1[[#This Row],[Departments-Prgrams]])</f>
        <v/>
      </c>
      <c r="AQ1453" s="46" t="str">
        <f>TRIM(Table1[[#This Row],[Grant]])</f>
        <v/>
      </c>
      <c r="AR1453" s="46" t="str">
        <f>TRIM(Table1[[#This Row],[Staff ID]])</f>
        <v/>
      </c>
      <c r="AS1453" s="46" t="str">
        <f>IF(TRIM(Table1[[#This Row],[Budget Code]])=0,"",TRIM(Table1[[#This Row],[Budget Code]]))</f>
        <v/>
      </c>
      <c r="AT1453" s="46" t="str">
        <f>IF(Table1[[#This Row],[Line Description]]&lt;&gt;"",Table1[[#This Row],[Line Description]],"")</f>
        <v/>
      </c>
      <c r="AU1453" s="46" t="str">
        <f>IF(Table1[[#This Row],[Cur_Amount Debit]]&gt;0,ROUND(Table1[[#This Row],[Cur_Amount Debit]],2),"")</f>
        <v/>
      </c>
      <c r="AV1453" s="46" t="str">
        <f>IF(Table1[[#This Row],[Cur_Amount Credit]]&gt;0,ROUND(Table1[[#This Row],[Cur_Amount Credit]],2),"")</f>
        <v/>
      </c>
      <c r="AW1453" s="46" t="str">
        <f>LEFT(Table1[[#This Row],[Cur]],3)</f>
        <v/>
      </c>
      <c r="AX1453" s="59"/>
      <c r="AY1453" s="46"/>
      <c r="AZ1453" s="46" t="str">
        <f>IF(Table1[[#This Row],[Cur]]&lt;&gt;"",IF(Table1[[#This Row],[Cur]]="USD","",ExchangeRate),"")</f>
        <v/>
      </c>
      <c r="BA1453" s="46" t="str">
        <f>IF(Table1[[#This Row],[Grant]]&lt;&gt;"",VLOOKUP(Table1[[#This Row],[Grant]],Grants!B:D,3),"")</f>
        <v/>
      </c>
      <c r="BB1453" s="46" t="str">
        <f>TRIM(Table1[[#This Row],[Vendor ID]])</f>
        <v/>
      </c>
      <c r="BC1453">
        <f>IF(Table1[[#This Row],[Reference Number]]=Q1452,BC1452,BC1452+1)</f>
        <v>2</v>
      </c>
    </row>
    <row r="1454" spans="1:55" ht="11.25" hidden="1" customHeight="1">
      <c r="A1454" s="1"/>
      <c r="B1454" s="88" t="str">
        <f>IF(Table1[[#This Row],[Posting Date]]&lt;&gt;"",IF(Table1[[#This Row],[Reference Number]]=Q1453,B1453+1,1),"")</f>
        <v/>
      </c>
      <c r="C1454" s="61"/>
      <c r="D1454" s="61"/>
      <c r="E1454" s="218"/>
      <c r="F1454" s="143" t="str">
        <f>IFERROR(IF(VLOOKUP(Table1[[#This Row],[Budget Code Description]],Dimentions!$X$6:$AC$132,2,FALSE)="","",VLOOKUP(Table1[[#This Row],[Budget Code Description]],Dimentions!$X$6:$AC$132,2,FALSE)),"")</f>
        <v/>
      </c>
      <c r="G1454" s="143" t="str">
        <f>IFERROR(VLOOKUP(Table1[[#This Row],[Budget Code Description]],Dimentions!$X$6:$AC$132,3,FALSE),"")</f>
        <v/>
      </c>
      <c r="H1454" s="64" t="str">
        <f>IFERROR(VLOOKUP(Table1[[#This Row],[Account]],Dimentions!$S$6:$V$233,2,FALSE),"")</f>
        <v/>
      </c>
      <c r="I1454" s="62">
        <f>_xlfn.NUMBERVALUE(LEFT(Table1[[#This Row],[Account]],1))</f>
        <v>0</v>
      </c>
      <c r="J1454" s="62" t="str">
        <f>IFERROR(VLOOKUP(Table1[[#This Row],[Budget Code Description]],Table6[#All],7,FALSE),"")</f>
        <v/>
      </c>
      <c r="K1454" s="143" t="str">
        <f>IFERROR(VLOOKUP(Table1[[#This Row],[Budget Code Description]],Table6[#All],8,FALSE),"")</f>
        <v/>
      </c>
      <c r="L1454" s="63"/>
      <c r="M1454" s="65" t="str">
        <f>IFERROR(VLOOKUP(Table1[[#This Row],[Staff ID]],Table2[],2,FALSE),"")</f>
        <v/>
      </c>
      <c r="N1454" s="211" t="str">
        <f>IFERROR(IF(VLOOKUP(Table1[[#This Row],[Budget Code Description]],Dimentions!$X$6:$AC$97,4,FALSE)="","",VLOOKUP(Table1[[#This Row],[Budget Code Description]],Dimentions!$X$6:$AC$97,4,FALSE)),"")</f>
        <v/>
      </c>
      <c r="O1454" s="65" t="str">
        <f>IFERROR(VLOOKUP(Table1[[#This Row],[Vendor ID]],Table549[],2,FALSE),"")</f>
        <v/>
      </c>
      <c r="P1454" s="63"/>
      <c r="Q1454" s="143" t="str">
        <f>IF(Table1[[#This Row],[Posting Date]]&lt;&gt;"",$D$9,"")</f>
        <v/>
      </c>
      <c r="R1454" s="159" t="str">
        <f>IF(Table1[[#This Row],[Posting Date]]&lt;&gt;"",$D$10,"")</f>
        <v/>
      </c>
      <c r="S1454" s="66"/>
      <c r="T1454" s="63"/>
      <c r="U1454" s="67"/>
      <c r="V1454" s="67"/>
      <c r="W1454" s="67" t="str">
        <f t="shared" si="23"/>
        <v/>
      </c>
      <c r="X1454" s="161" t="str">
        <f>IF(E1454="","",(IF(Table1[[#This Row],[Cur]]="USD",Table1[[#This Row],[Cur_Amount Debit]],Table1[[#This Row],[Cur_Amount Debit]]/Table1[[#This Row],[Exchange Rate]])))</f>
        <v/>
      </c>
      <c r="Y1454" s="161" t="str">
        <f>IF(E1454="","",(IF(Table1[[#This Row],[Cur]]="USD",Table1[[#This Row],[Cur_Amount Credit]],Table1[[#This Row],[Cur_Amount Credit]]/ExchangeRate)))</f>
        <v/>
      </c>
      <c r="Z1454" s="203" t="str">
        <f>IF(E1454="","",(Table1[[#This Row],[Debit USD]]-Table1[[#This Row],[Credit USD]]))</f>
        <v/>
      </c>
      <c r="AA1454" s="122"/>
      <c r="AB1454" s="1"/>
      <c r="AC1454" s="15"/>
      <c r="AD1454" s="15" t="str">
        <f>IF(AND(OR(Table1[[#This Row],[Account]]="15030",Table1[[#This Row],[Account]]="15035",Table1[[#This Row],[Account]]="20150"),Table1[[#This Row],[Vendor ID]]=""),1,"")</f>
        <v/>
      </c>
      <c r="AE1454" s="15"/>
      <c r="AF1454" s="15"/>
      <c r="AG1454" s="15"/>
      <c r="AH1454" s="46" t="str">
        <f>IF(Table1[[#This Row],[Posting Date]]&lt;&gt;"","GJ-"&amp;CountryID,"")</f>
        <v/>
      </c>
      <c r="AI1454" s="59" t="str">
        <f>IF(Table1[[#This Row],[Posting Date]]&lt;&gt;"",Table1[[#This Row],[Posting Date]],"")</f>
        <v/>
      </c>
      <c r="AJ1454" s="46"/>
      <c r="AK1454" s="46" t="str">
        <f>IF(Table1[[#This Row],[Description]]&lt;&gt;"",Table1[[#This Row],[Description]],"")</f>
        <v/>
      </c>
      <c r="AL1454" s="46" t="str">
        <f>IF(Table1[[#This Row],[Posting Date]]&lt;&gt;"",Table1[[#This Row],[Reference Number]],"")</f>
        <v/>
      </c>
      <c r="AM1454" s="46" t="str">
        <f>TRIM(Table1[[#This Row],[Line '#]])</f>
        <v/>
      </c>
      <c r="AN1454" s="46" t="str">
        <f>TRIM(Table1[[#This Row],[Account]])</f>
        <v/>
      </c>
      <c r="AO1454" s="46" t="str">
        <f>IF(Table1[[#This Row],[Posting Date]]&lt;&gt;"",$D$5,"")</f>
        <v/>
      </c>
      <c r="AP1454" s="46" t="str">
        <f>TRIM(Table1[[#This Row],[Departments-Prgrams]])</f>
        <v/>
      </c>
      <c r="AQ1454" s="46" t="str">
        <f>TRIM(Table1[[#This Row],[Grant]])</f>
        <v/>
      </c>
      <c r="AR1454" s="46" t="str">
        <f>TRIM(Table1[[#This Row],[Staff ID]])</f>
        <v/>
      </c>
      <c r="AS1454" s="46" t="str">
        <f>IF(TRIM(Table1[[#This Row],[Budget Code]])=0,"",TRIM(Table1[[#This Row],[Budget Code]]))</f>
        <v/>
      </c>
      <c r="AT1454" s="46" t="str">
        <f>IF(Table1[[#This Row],[Line Description]]&lt;&gt;"",Table1[[#This Row],[Line Description]],"")</f>
        <v/>
      </c>
      <c r="AU1454" s="46" t="str">
        <f>IF(Table1[[#This Row],[Cur_Amount Debit]]&gt;0,ROUND(Table1[[#This Row],[Cur_Amount Debit]],2),"")</f>
        <v/>
      </c>
      <c r="AV1454" s="46" t="str">
        <f>IF(Table1[[#This Row],[Cur_Amount Credit]]&gt;0,ROUND(Table1[[#This Row],[Cur_Amount Credit]],2),"")</f>
        <v/>
      </c>
      <c r="AW1454" s="46" t="str">
        <f>LEFT(Table1[[#This Row],[Cur]],3)</f>
        <v/>
      </c>
      <c r="AX1454" s="59"/>
      <c r="AY1454" s="46"/>
      <c r="AZ1454" s="46" t="str">
        <f>IF(Table1[[#This Row],[Cur]]&lt;&gt;"",IF(Table1[[#This Row],[Cur]]="USD","",ExchangeRate),"")</f>
        <v/>
      </c>
      <c r="BA1454" s="46" t="str">
        <f>IF(Table1[[#This Row],[Grant]]&lt;&gt;"",VLOOKUP(Table1[[#This Row],[Grant]],Grants!B:D,3),"")</f>
        <v/>
      </c>
      <c r="BB1454" s="46" t="str">
        <f>TRIM(Table1[[#This Row],[Vendor ID]])</f>
        <v/>
      </c>
      <c r="BC1454">
        <f>IF(Table1[[#This Row],[Reference Number]]=Q1453,BC1453,BC1453+1)</f>
        <v>2</v>
      </c>
    </row>
    <row r="1455" spans="1:55" ht="11.25" hidden="1" customHeight="1">
      <c r="A1455" s="1"/>
      <c r="B1455" s="88" t="str">
        <f>IF(Table1[[#This Row],[Posting Date]]&lt;&gt;"",IF(Table1[[#This Row],[Reference Number]]=Q1454,B1454+1,1),"")</f>
        <v/>
      </c>
      <c r="C1455" s="61"/>
      <c r="D1455" s="61"/>
      <c r="E1455" s="218"/>
      <c r="F1455" s="143" t="str">
        <f>IFERROR(IF(VLOOKUP(Table1[[#This Row],[Budget Code Description]],Dimentions!$X$6:$AC$132,2,FALSE)="","",VLOOKUP(Table1[[#This Row],[Budget Code Description]],Dimentions!$X$6:$AC$132,2,FALSE)),"")</f>
        <v/>
      </c>
      <c r="G1455" s="143" t="str">
        <f>IFERROR(VLOOKUP(Table1[[#This Row],[Budget Code Description]],Dimentions!$X$6:$AC$132,3,FALSE),"")</f>
        <v/>
      </c>
      <c r="H1455" s="64" t="str">
        <f>IFERROR(VLOOKUP(Table1[[#This Row],[Account]],Dimentions!$S$6:$V$233,2,FALSE),"")</f>
        <v/>
      </c>
      <c r="I1455" s="62">
        <f>_xlfn.NUMBERVALUE(LEFT(Table1[[#This Row],[Account]],1))</f>
        <v>0</v>
      </c>
      <c r="J1455" s="62" t="str">
        <f>IFERROR(VLOOKUP(Table1[[#This Row],[Budget Code Description]],Table6[#All],7,FALSE),"")</f>
        <v/>
      </c>
      <c r="K1455" s="143" t="str">
        <f>IFERROR(VLOOKUP(Table1[[#This Row],[Budget Code Description]],Table6[#All],8,FALSE),"")</f>
        <v/>
      </c>
      <c r="L1455" s="63"/>
      <c r="M1455" s="65" t="str">
        <f>IFERROR(VLOOKUP(Table1[[#This Row],[Staff ID]],Table2[],2,FALSE),"")</f>
        <v/>
      </c>
      <c r="N1455" s="211" t="str">
        <f>IFERROR(IF(VLOOKUP(Table1[[#This Row],[Budget Code Description]],Dimentions!$X$6:$AC$97,4,FALSE)="","",VLOOKUP(Table1[[#This Row],[Budget Code Description]],Dimentions!$X$6:$AC$97,4,FALSE)),"")</f>
        <v/>
      </c>
      <c r="O1455" s="65" t="str">
        <f>IFERROR(VLOOKUP(Table1[[#This Row],[Vendor ID]],Table549[],2,FALSE),"")</f>
        <v/>
      </c>
      <c r="P1455" s="63"/>
      <c r="Q1455" s="143" t="str">
        <f>IF(Table1[[#This Row],[Posting Date]]&lt;&gt;"",$D$9,"")</f>
        <v/>
      </c>
      <c r="R1455" s="159" t="str">
        <f>IF(Table1[[#This Row],[Posting Date]]&lt;&gt;"",$D$10,"")</f>
        <v/>
      </c>
      <c r="S1455" s="66"/>
      <c r="T1455" s="63"/>
      <c r="U1455" s="67"/>
      <c r="V1455" s="67"/>
      <c r="W1455" s="67" t="str">
        <f t="shared" si="23"/>
        <v/>
      </c>
      <c r="X1455" s="161" t="str">
        <f>IF(E1455="","",(IF(Table1[[#This Row],[Cur]]="USD",Table1[[#This Row],[Cur_Amount Debit]],Table1[[#This Row],[Cur_Amount Debit]]/Table1[[#This Row],[Exchange Rate]])))</f>
        <v/>
      </c>
      <c r="Y1455" s="161" t="str">
        <f>IF(E1455="","",(IF(Table1[[#This Row],[Cur]]="USD",Table1[[#This Row],[Cur_Amount Credit]],Table1[[#This Row],[Cur_Amount Credit]]/ExchangeRate)))</f>
        <v/>
      </c>
      <c r="Z1455" s="203" t="str">
        <f>IF(E1455="","",(Table1[[#This Row],[Debit USD]]-Table1[[#This Row],[Credit USD]]))</f>
        <v/>
      </c>
      <c r="AA1455" s="122"/>
      <c r="AB1455" s="1"/>
      <c r="AC1455" s="15"/>
      <c r="AD1455" s="15" t="str">
        <f>IF(AND(OR(Table1[[#This Row],[Account]]="15030",Table1[[#This Row],[Account]]="15035",Table1[[#This Row],[Account]]="20150"),Table1[[#This Row],[Vendor ID]]=""),1,"")</f>
        <v/>
      </c>
      <c r="AE1455" s="15"/>
      <c r="AF1455" s="15"/>
      <c r="AG1455" s="15"/>
      <c r="AH1455" s="46" t="str">
        <f>IF(Table1[[#This Row],[Posting Date]]&lt;&gt;"","GJ-"&amp;CountryID,"")</f>
        <v/>
      </c>
      <c r="AI1455" s="59" t="str">
        <f>IF(Table1[[#This Row],[Posting Date]]&lt;&gt;"",Table1[[#This Row],[Posting Date]],"")</f>
        <v/>
      </c>
      <c r="AJ1455" s="46"/>
      <c r="AK1455" s="46" t="str">
        <f>IF(Table1[[#This Row],[Description]]&lt;&gt;"",Table1[[#This Row],[Description]],"")</f>
        <v/>
      </c>
      <c r="AL1455" s="46" t="str">
        <f>IF(Table1[[#This Row],[Posting Date]]&lt;&gt;"",Table1[[#This Row],[Reference Number]],"")</f>
        <v/>
      </c>
      <c r="AM1455" s="46" t="str">
        <f>TRIM(Table1[[#This Row],[Line '#]])</f>
        <v/>
      </c>
      <c r="AN1455" s="46" t="str">
        <f>TRIM(Table1[[#This Row],[Account]])</f>
        <v/>
      </c>
      <c r="AO1455" s="46" t="str">
        <f>IF(Table1[[#This Row],[Posting Date]]&lt;&gt;"",$D$5,"")</f>
        <v/>
      </c>
      <c r="AP1455" s="46" t="str">
        <f>TRIM(Table1[[#This Row],[Departments-Prgrams]])</f>
        <v/>
      </c>
      <c r="AQ1455" s="46" t="str">
        <f>TRIM(Table1[[#This Row],[Grant]])</f>
        <v/>
      </c>
      <c r="AR1455" s="46" t="str">
        <f>TRIM(Table1[[#This Row],[Staff ID]])</f>
        <v/>
      </c>
      <c r="AS1455" s="46" t="str">
        <f>IF(TRIM(Table1[[#This Row],[Budget Code]])=0,"",TRIM(Table1[[#This Row],[Budget Code]]))</f>
        <v/>
      </c>
      <c r="AT1455" s="46" t="str">
        <f>IF(Table1[[#This Row],[Line Description]]&lt;&gt;"",Table1[[#This Row],[Line Description]],"")</f>
        <v/>
      </c>
      <c r="AU1455" s="46" t="str">
        <f>IF(Table1[[#This Row],[Cur_Amount Debit]]&gt;0,ROUND(Table1[[#This Row],[Cur_Amount Debit]],2),"")</f>
        <v/>
      </c>
      <c r="AV1455" s="46" t="str">
        <f>IF(Table1[[#This Row],[Cur_Amount Credit]]&gt;0,ROUND(Table1[[#This Row],[Cur_Amount Credit]],2),"")</f>
        <v/>
      </c>
      <c r="AW1455" s="46" t="str">
        <f>LEFT(Table1[[#This Row],[Cur]],3)</f>
        <v/>
      </c>
      <c r="AX1455" s="59"/>
      <c r="AY1455" s="46"/>
      <c r="AZ1455" s="46" t="str">
        <f>IF(Table1[[#This Row],[Cur]]&lt;&gt;"",IF(Table1[[#This Row],[Cur]]="USD","",ExchangeRate),"")</f>
        <v/>
      </c>
      <c r="BA1455" s="46" t="str">
        <f>IF(Table1[[#This Row],[Grant]]&lt;&gt;"",VLOOKUP(Table1[[#This Row],[Grant]],Grants!B:D,3),"")</f>
        <v/>
      </c>
      <c r="BB1455" s="46" t="str">
        <f>TRIM(Table1[[#This Row],[Vendor ID]])</f>
        <v/>
      </c>
      <c r="BC1455">
        <f>IF(Table1[[#This Row],[Reference Number]]=Q1454,BC1454,BC1454+1)</f>
        <v>2</v>
      </c>
    </row>
    <row r="1456" spans="1:55" ht="11.25" hidden="1" customHeight="1">
      <c r="A1456" s="1"/>
      <c r="B1456" s="88" t="str">
        <f>IF(Table1[[#This Row],[Posting Date]]&lt;&gt;"",IF(Table1[[#This Row],[Reference Number]]=Q1455,B1455+1,1),"")</f>
        <v/>
      </c>
      <c r="C1456" s="61"/>
      <c r="D1456" s="61"/>
      <c r="E1456" s="218"/>
      <c r="F1456" s="143" t="str">
        <f>IFERROR(IF(VLOOKUP(Table1[[#This Row],[Budget Code Description]],Dimentions!$X$6:$AC$132,2,FALSE)="","",VLOOKUP(Table1[[#This Row],[Budget Code Description]],Dimentions!$X$6:$AC$132,2,FALSE)),"")</f>
        <v/>
      </c>
      <c r="G1456" s="143" t="str">
        <f>IFERROR(VLOOKUP(Table1[[#This Row],[Budget Code Description]],Dimentions!$X$6:$AC$132,3,FALSE),"")</f>
        <v/>
      </c>
      <c r="H1456" s="64" t="str">
        <f>IFERROR(VLOOKUP(Table1[[#This Row],[Account]],Dimentions!$S$6:$V$233,2,FALSE),"")</f>
        <v/>
      </c>
      <c r="I1456" s="62">
        <f>_xlfn.NUMBERVALUE(LEFT(Table1[[#This Row],[Account]],1))</f>
        <v>0</v>
      </c>
      <c r="J1456" s="62" t="str">
        <f>IFERROR(VLOOKUP(Table1[[#This Row],[Budget Code Description]],Table6[#All],7,FALSE),"")</f>
        <v/>
      </c>
      <c r="K1456" s="143" t="str">
        <f>IFERROR(VLOOKUP(Table1[[#This Row],[Budget Code Description]],Table6[#All],8,FALSE),"")</f>
        <v/>
      </c>
      <c r="L1456" s="63"/>
      <c r="M1456" s="65" t="str">
        <f>IFERROR(VLOOKUP(Table1[[#This Row],[Staff ID]],Table2[],2,FALSE),"")</f>
        <v/>
      </c>
      <c r="N1456" s="211" t="str">
        <f>IFERROR(IF(VLOOKUP(Table1[[#This Row],[Budget Code Description]],Dimentions!$X$6:$AC$97,4,FALSE)="","",VLOOKUP(Table1[[#This Row],[Budget Code Description]],Dimentions!$X$6:$AC$97,4,FALSE)),"")</f>
        <v/>
      </c>
      <c r="O1456" s="65" t="str">
        <f>IFERROR(VLOOKUP(Table1[[#This Row],[Vendor ID]],Table549[],2,FALSE),"")</f>
        <v/>
      </c>
      <c r="P1456" s="63"/>
      <c r="Q1456" s="143" t="str">
        <f>IF(Table1[[#This Row],[Posting Date]]&lt;&gt;"",$D$9,"")</f>
        <v/>
      </c>
      <c r="R1456" s="159" t="str">
        <f>IF(Table1[[#This Row],[Posting Date]]&lt;&gt;"",$D$10,"")</f>
        <v/>
      </c>
      <c r="S1456" s="66"/>
      <c r="T1456" s="63"/>
      <c r="U1456" s="67"/>
      <c r="V1456" s="67"/>
      <c r="W1456" s="67" t="str">
        <f t="shared" si="23"/>
        <v/>
      </c>
      <c r="X1456" s="161" t="str">
        <f>IF(E1456="","",(IF(Table1[[#This Row],[Cur]]="USD",Table1[[#This Row],[Cur_Amount Debit]],Table1[[#This Row],[Cur_Amount Debit]]/Table1[[#This Row],[Exchange Rate]])))</f>
        <v/>
      </c>
      <c r="Y1456" s="161" t="str">
        <f>IF(E1456="","",(IF(Table1[[#This Row],[Cur]]="USD",Table1[[#This Row],[Cur_Amount Credit]],Table1[[#This Row],[Cur_Amount Credit]]/ExchangeRate)))</f>
        <v/>
      </c>
      <c r="Z1456" s="203" t="str">
        <f>IF(E1456="","",(Table1[[#This Row],[Debit USD]]-Table1[[#This Row],[Credit USD]]))</f>
        <v/>
      </c>
      <c r="AA1456" s="122"/>
      <c r="AB1456" s="1"/>
      <c r="AC1456" s="15"/>
      <c r="AD1456" s="15" t="str">
        <f>IF(AND(OR(Table1[[#This Row],[Account]]="15030",Table1[[#This Row],[Account]]="15035",Table1[[#This Row],[Account]]="20150"),Table1[[#This Row],[Vendor ID]]=""),1,"")</f>
        <v/>
      </c>
      <c r="AE1456" s="15"/>
      <c r="AF1456" s="15"/>
      <c r="AG1456" s="15"/>
      <c r="AH1456" s="46" t="str">
        <f>IF(Table1[[#This Row],[Posting Date]]&lt;&gt;"","GJ-"&amp;CountryID,"")</f>
        <v/>
      </c>
      <c r="AI1456" s="59" t="str">
        <f>IF(Table1[[#This Row],[Posting Date]]&lt;&gt;"",Table1[[#This Row],[Posting Date]],"")</f>
        <v/>
      </c>
      <c r="AJ1456" s="46"/>
      <c r="AK1456" s="46" t="str">
        <f>IF(Table1[[#This Row],[Description]]&lt;&gt;"",Table1[[#This Row],[Description]],"")</f>
        <v/>
      </c>
      <c r="AL1456" s="46" t="str">
        <f>IF(Table1[[#This Row],[Posting Date]]&lt;&gt;"",Table1[[#This Row],[Reference Number]],"")</f>
        <v/>
      </c>
      <c r="AM1456" s="46" t="str">
        <f>TRIM(Table1[[#This Row],[Line '#]])</f>
        <v/>
      </c>
      <c r="AN1456" s="46" t="str">
        <f>TRIM(Table1[[#This Row],[Account]])</f>
        <v/>
      </c>
      <c r="AO1456" s="46" t="str">
        <f>IF(Table1[[#This Row],[Posting Date]]&lt;&gt;"",$D$5,"")</f>
        <v/>
      </c>
      <c r="AP1456" s="46" t="str">
        <f>TRIM(Table1[[#This Row],[Departments-Prgrams]])</f>
        <v/>
      </c>
      <c r="AQ1456" s="46" t="str">
        <f>TRIM(Table1[[#This Row],[Grant]])</f>
        <v/>
      </c>
      <c r="AR1456" s="46" t="str">
        <f>TRIM(Table1[[#This Row],[Staff ID]])</f>
        <v/>
      </c>
      <c r="AS1456" s="46" t="str">
        <f>IF(TRIM(Table1[[#This Row],[Budget Code]])=0,"",TRIM(Table1[[#This Row],[Budget Code]]))</f>
        <v/>
      </c>
      <c r="AT1456" s="46" t="str">
        <f>IF(Table1[[#This Row],[Line Description]]&lt;&gt;"",Table1[[#This Row],[Line Description]],"")</f>
        <v/>
      </c>
      <c r="AU1456" s="46" t="str">
        <f>IF(Table1[[#This Row],[Cur_Amount Debit]]&gt;0,ROUND(Table1[[#This Row],[Cur_Amount Debit]],2),"")</f>
        <v/>
      </c>
      <c r="AV1456" s="46" t="str">
        <f>IF(Table1[[#This Row],[Cur_Amount Credit]]&gt;0,ROUND(Table1[[#This Row],[Cur_Amount Credit]],2),"")</f>
        <v/>
      </c>
      <c r="AW1456" s="46" t="str">
        <f>LEFT(Table1[[#This Row],[Cur]],3)</f>
        <v/>
      </c>
      <c r="AX1456" s="59"/>
      <c r="AY1456" s="46"/>
      <c r="AZ1456" s="46" t="str">
        <f>IF(Table1[[#This Row],[Cur]]&lt;&gt;"",IF(Table1[[#This Row],[Cur]]="USD","",ExchangeRate),"")</f>
        <v/>
      </c>
      <c r="BA1456" s="46" t="str">
        <f>IF(Table1[[#This Row],[Grant]]&lt;&gt;"",VLOOKUP(Table1[[#This Row],[Grant]],Grants!B:D,3),"")</f>
        <v/>
      </c>
      <c r="BB1456" s="46" t="str">
        <f>TRIM(Table1[[#This Row],[Vendor ID]])</f>
        <v/>
      </c>
      <c r="BC1456">
        <f>IF(Table1[[#This Row],[Reference Number]]=Q1455,BC1455,BC1455+1)</f>
        <v>2</v>
      </c>
    </row>
    <row r="1457" spans="1:55" ht="11.25" hidden="1" customHeight="1">
      <c r="A1457" s="1"/>
      <c r="B1457" s="88" t="str">
        <f>IF(Table1[[#This Row],[Posting Date]]&lt;&gt;"",IF(Table1[[#This Row],[Reference Number]]=Q1456,B1456+1,1),"")</f>
        <v/>
      </c>
      <c r="C1457" s="61"/>
      <c r="D1457" s="61"/>
      <c r="E1457" s="218"/>
      <c r="F1457" s="143" t="str">
        <f>IFERROR(IF(VLOOKUP(Table1[[#This Row],[Budget Code Description]],Dimentions!$X$6:$AC$132,2,FALSE)="","",VLOOKUP(Table1[[#This Row],[Budget Code Description]],Dimentions!$X$6:$AC$132,2,FALSE)),"")</f>
        <v/>
      </c>
      <c r="G1457" s="143" t="str">
        <f>IFERROR(VLOOKUP(Table1[[#This Row],[Budget Code Description]],Dimentions!$X$6:$AC$132,3,FALSE),"")</f>
        <v/>
      </c>
      <c r="H1457" s="64" t="str">
        <f>IFERROR(VLOOKUP(Table1[[#This Row],[Account]],Dimentions!$S$6:$V$233,2,FALSE),"")</f>
        <v/>
      </c>
      <c r="I1457" s="62">
        <f>_xlfn.NUMBERVALUE(LEFT(Table1[[#This Row],[Account]],1))</f>
        <v>0</v>
      </c>
      <c r="J1457" s="62" t="str">
        <f>IFERROR(VLOOKUP(Table1[[#This Row],[Budget Code Description]],Table6[#All],7,FALSE),"")</f>
        <v/>
      </c>
      <c r="K1457" s="143" t="str">
        <f>IFERROR(VLOOKUP(Table1[[#This Row],[Budget Code Description]],Table6[#All],8,FALSE),"")</f>
        <v/>
      </c>
      <c r="L1457" s="63"/>
      <c r="M1457" s="65" t="str">
        <f>IFERROR(VLOOKUP(Table1[[#This Row],[Staff ID]],Table2[],2,FALSE),"")</f>
        <v/>
      </c>
      <c r="N1457" s="211" t="str">
        <f>IFERROR(IF(VLOOKUP(Table1[[#This Row],[Budget Code Description]],Dimentions!$X$6:$AC$97,4,FALSE)="","",VLOOKUP(Table1[[#This Row],[Budget Code Description]],Dimentions!$X$6:$AC$97,4,FALSE)),"")</f>
        <v/>
      </c>
      <c r="O1457" s="65" t="str">
        <f>IFERROR(VLOOKUP(Table1[[#This Row],[Vendor ID]],Table549[],2,FALSE),"")</f>
        <v/>
      </c>
      <c r="P1457" s="63"/>
      <c r="Q1457" s="143" t="str">
        <f>IF(Table1[[#This Row],[Posting Date]]&lt;&gt;"",$D$9,"")</f>
        <v/>
      </c>
      <c r="R1457" s="159" t="str">
        <f>IF(Table1[[#This Row],[Posting Date]]&lt;&gt;"",$D$10,"")</f>
        <v/>
      </c>
      <c r="S1457" s="66"/>
      <c r="T1457" s="63"/>
      <c r="U1457" s="67"/>
      <c r="V1457" s="67"/>
      <c r="W1457" s="67" t="str">
        <f t="shared" si="23"/>
        <v/>
      </c>
      <c r="X1457" s="161" t="str">
        <f>IF(E1457="","",(IF(Table1[[#This Row],[Cur]]="USD",Table1[[#This Row],[Cur_Amount Debit]],Table1[[#This Row],[Cur_Amount Debit]]/Table1[[#This Row],[Exchange Rate]])))</f>
        <v/>
      </c>
      <c r="Y1457" s="161" t="str">
        <f>IF(E1457="","",(IF(Table1[[#This Row],[Cur]]="USD",Table1[[#This Row],[Cur_Amount Credit]],Table1[[#This Row],[Cur_Amount Credit]]/ExchangeRate)))</f>
        <v/>
      </c>
      <c r="Z1457" s="203" t="str">
        <f>IF(E1457="","",(Table1[[#This Row],[Debit USD]]-Table1[[#This Row],[Credit USD]]))</f>
        <v/>
      </c>
      <c r="AA1457" s="122"/>
      <c r="AB1457" s="1"/>
      <c r="AC1457" s="15"/>
      <c r="AD1457" s="15" t="str">
        <f>IF(AND(OR(Table1[[#This Row],[Account]]="15030",Table1[[#This Row],[Account]]="15035",Table1[[#This Row],[Account]]="20150"),Table1[[#This Row],[Vendor ID]]=""),1,"")</f>
        <v/>
      </c>
      <c r="AE1457" s="15"/>
      <c r="AF1457" s="15"/>
      <c r="AG1457" s="15"/>
      <c r="AH1457" s="46" t="str">
        <f>IF(Table1[[#This Row],[Posting Date]]&lt;&gt;"","GJ-"&amp;CountryID,"")</f>
        <v/>
      </c>
      <c r="AI1457" s="59" t="str">
        <f>IF(Table1[[#This Row],[Posting Date]]&lt;&gt;"",Table1[[#This Row],[Posting Date]],"")</f>
        <v/>
      </c>
      <c r="AJ1457" s="46"/>
      <c r="AK1457" s="46" t="str">
        <f>IF(Table1[[#This Row],[Description]]&lt;&gt;"",Table1[[#This Row],[Description]],"")</f>
        <v/>
      </c>
      <c r="AL1457" s="46" t="str">
        <f>IF(Table1[[#This Row],[Posting Date]]&lt;&gt;"",Table1[[#This Row],[Reference Number]],"")</f>
        <v/>
      </c>
      <c r="AM1457" s="46" t="str">
        <f>TRIM(Table1[[#This Row],[Line '#]])</f>
        <v/>
      </c>
      <c r="AN1457" s="46" t="str">
        <f>TRIM(Table1[[#This Row],[Account]])</f>
        <v/>
      </c>
      <c r="AO1457" s="46" t="str">
        <f>IF(Table1[[#This Row],[Posting Date]]&lt;&gt;"",$D$5,"")</f>
        <v/>
      </c>
      <c r="AP1457" s="46" t="str">
        <f>TRIM(Table1[[#This Row],[Departments-Prgrams]])</f>
        <v/>
      </c>
      <c r="AQ1457" s="46" t="str">
        <f>TRIM(Table1[[#This Row],[Grant]])</f>
        <v/>
      </c>
      <c r="AR1457" s="46" t="str">
        <f>TRIM(Table1[[#This Row],[Staff ID]])</f>
        <v/>
      </c>
      <c r="AS1457" s="46" t="str">
        <f>IF(TRIM(Table1[[#This Row],[Budget Code]])=0,"",TRIM(Table1[[#This Row],[Budget Code]]))</f>
        <v/>
      </c>
      <c r="AT1457" s="46" t="str">
        <f>IF(Table1[[#This Row],[Line Description]]&lt;&gt;"",Table1[[#This Row],[Line Description]],"")</f>
        <v/>
      </c>
      <c r="AU1457" s="46" t="str">
        <f>IF(Table1[[#This Row],[Cur_Amount Debit]]&gt;0,ROUND(Table1[[#This Row],[Cur_Amount Debit]],2),"")</f>
        <v/>
      </c>
      <c r="AV1457" s="46" t="str">
        <f>IF(Table1[[#This Row],[Cur_Amount Credit]]&gt;0,ROUND(Table1[[#This Row],[Cur_Amount Credit]],2),"")</f>
        <v/>
      </c>
      <c r="AW1457" s="46" t="str">
        <f>LEFT(Table1[[#This Row],[Cur]],3)</f>
        <v/>
      </c>
      <c r="AX1457" s="59"/>
      <c r="AY1457" s="46"/>
      <c r="AZ1457" s="46" t="str">
        <f>IF(Table1[[#This Row],[Cur]]&lt;&gt;"",IF(Table1[[#This Row],[Cur]]="USD","",ExchangeRate),"")</f>
        <v/>
      </c>
      <c r="BA1457" s="46" t="str">
        <f>IF(Table1[[#This Row],[Grant]]&lt;&gt;"",VLOOKUP(Table1[[#This Row],[Grant]],Grants!B:D,3),"")</f>
        <v/>
      </c>
      <c r="BB1457" s="46" t="str">
        <f>TRIM(Table1[[#This Row],[Vendor ID]])</f>
        <v/>
      </c>
      <c r="BC1457">
        <f>IF(Table1[[#This Row],[Reference Number]]=Q1456,BC1456,BC1456+1)</f>
        <v>2</v>
      </c>
    </row>
    <row r="1458" spans="1:55" ht="11.25" hidden="1" customHeight="1">
      <c r="A1458" s="1"/>
      <c r="B1458" s="88" t="str">
        <f>IF(Table1[[#This Row],[Posting Date]]&lt;&gt;"",IF(Table1[[#This Row],[Reference Number]]=Q1457,B1457+1,1),"")</f>
        <v/>
      </c>
      <c r="C1458" s="61"/>
      <c r="D1458" s="61"/>
      <c r="E1458" s="218"/>
      <c r="F1458" s="143" t="str">
        <f>IFERROR(IF(VLOOKUP(Table1[[#This Row],[Budget Code Description]],Dimentions!$X$6:$AC$132,2,FALSE)="","",VLOOKUP(Table1[[#This Row],[Budget Code Description]],Dimentions!$X$6:$AC$132,2,FALSE)),"")</f>
        <v/>
      </c>
      <c r="G1458" s="143" t="str">
        <f>IFERROR(VLOOKUP(Table1[[#This Row],[Budget Code Description]],Dimentions!$X$6:$AC$132,3,FALSE),"")</f>
        <v/>
      </c>
      <c r="H1458" s="64" t="str">
        <f>IFERROR(VLOOKUP(Table1[[#This Row],[Account]],Dimentions!$S$6:$V$233,2,FALSE),"")</f>
        <v/>
      </c>
      <c r="I1458" s="62">
        <f>_xlfn.NUMBERVALUE(LEFT(Table1[[#This Row],[Account]],1))</f>
        <v>0</v>
      </c>
      <c r="J1458" s="62" t="str">
        <f>IFERROR(VLOOKUP(Table1[[#This Row],[Budget Code Description]],Table6[#All],7,FALSE),"")</f>
        <v/>
      </c>
      <c r="K1458" s="143" t="str">
        <f>IFERROR(VLOOKUP(Table1[[#This Row],[Budget Code Description]],Table6[#All],8,FALSE),"")</f>
        <v/>
      </c>
      <c r="L1458" s="63"/>
      <c r="M1458" s="65" t="str">
        <f>IFERROR(VLOOKUP(Table1[[#This Row],[Staff ID]],Table2[],2,FALSE),"")</f>
        <v/>
      </c>
      <c r="N1458" s="211" t="str">
        <f>IFERROR(IF(VLOOKUP(Table1[[#This Row],[Budget Code Description]],Dimentions!$X$6:$AC$97,4,FALSE)="","",VLOOKUP(Table1[[#This Row],[Budget Code Description]],Dimentions!$X$6:$AC$97,4,FALSE)),"")</f>
        <v/>
      </c>
      <c r="O1458" s="65" t="str">
        <f>IFERROR(VLOOKUP(Table1[[#This Row],[Vendor ID]],Table549[],2,FALSE),"")</f>
        <v/>
      </c>
      <c r="P1458" s="63"/>
      <c r="Q1458" s="143" t="str">
        <f>IF(Table1[[#This Row],[Posting Date]]&lt;&gt;"",$D$9,"")</f>
        <v/>
      </c>
      <c r="R1458" s="159" t="str">
        <f>IF(Table1[[#This Row],[Posting Date]]&lt;&gt;"",$D$10,"")</f>
        <v/>
      </c>
      <c r="S1458" s="66"/>
      <c r="T1458" s="63"/>
      <c r="U1458" s="67"/>
      <c r="V1458" s="67"/>
      <c r="W1458" s="67" t="str">
        <f t="shared" si="23"/>
        <v/>
      </c>
      <c r="X1458" s="161" t="str">
        <f>IF(E1458="","",(IF(Table1[[#This Row],[Cur]]="USD",Table1[[#This Row],[Cur_Amount Debit]],Table1[[#This Row],[Cur_Amount Debit]]/Table1[[#This Row],[Exchange Rate]])))</f>
        <v/>
      </c>
      <c r="Y1458" s="161" t="str">
        <f>IF(E1458="","",(IF(Table1[[#This Row],[Cur]]="USD",Table1[[#This Row],[Cur_Amount Credit]],Table1[[#This Row],[Cur_Amount Credit]]/ExchangeRate)))</f>
        <v/>
      </c>
      <c r="Z1458" s="203" t="str">
        <f>IF(E1458="","",(Table1[[#This Row],[Debit USD]]-Table1[[#This Row],[Credit USD]]))</f>
        <v/>
      </c>
      <c r="AA1458" s="122"/>
      <c r="AB1458" s="1"/>
      <c r="AC1458" s="15"/>
      <c r="AD1458" s="15" t="str">
        <f>IF(AND(OR(Table1[[#This Row],[Account]]="15030",Table1[[#This Row],[Account]]="15035",Table1[[#This Row],[Account]]="20150"),Table1[[#This Row],[Vendor ID]]=""),1,"")</f>
        <v/>
      </c>
      <c r="AE1458" s="15"/>
      <c r="AF1458" s="15"/>
      <c r="AG1458" s="15"/>
      <c r="AH1458" s="46" t="str">
        <f>IF(Table1[[#This Row],[Posting Date]]&lt;&gt;"","GJ-"&amp;CountryID,"")</f>
        <v/>
      </c>
      <c r="AI1458" s="59" t="str">
        <f>IF(Table1[[#This Row],[Posting Date]]&lt;&gt;"",Table1[[#This Row],[Posting Date]],"")</f>
        <v/>
      </c>
      <c r="AJ1458" s="46"/>
      <c r="AK1458" s="46" t="str">
        <f>IF(Table1[[#This Row],[Description]]&lt;&gt;"",Table1[[#This Row],[Description]],"")</f>
        <v/>
      </c>
      <c r="AL1458" s="46" t="str">
        <f>IF(Table1[[#This Row],[Posting Date]]&lt;&gt;"",Table1[[#This Row],[Reference Number]],"")</f>
        <v/>
      </c>
      <c r="AM1458" s="46" t="str">
        <f>TRIM(Table1[[#This Row],[Line '#]])</f>
        <v/>
      </c>
      <c r="AN1458" s="46" t="str">
        <f>TRIM(Table1[[#This Row],[Account]])</f>
        <v/>
      </c>
      <c r="AO1458" s="46" t="str">
        <f>IF(Table1[[#This Row],[Posting Date]]&lt;&gt;"",$D$5,"")</f>
        <v/>
      </c>
      <c r="AP1458" s="46" t="str">
        <f>TRIM(Table1[[#This Row],[Departments-Prgrams]])</f>
        <v/>
      </c>
      <c r="AQ1458" s="46" t="str">
        <f>TRIM(Table1[[#This Row],[Grant]])</f>
        <v/>
      </c>
      <c r="AR1458" s="46" t="str">
        <f>TRIM(Table1[[#This Row],[Staff ID]])</f>
        <v/>
      </c>
      <c r="AS1458" s="46" t="str">
        <f>IF(TRIM(Table1[[#This Row],[Budget Code]])=0,"",TRIM(Table1[[#This Row],[Budget Code]]))</f>
        <v/>
      </c>
      <c r="AT1458" s="46" t="str">
        <f>IF(Table1[[#This Row],[Line Description]]&lt;&gt;"",Table1[[#This Row],[Line Description]],"")</f>
        <v/>
      </c>
      <c r="AU1458" s="46" t="str">
        <f>IF(Table1[[#This Row],[Cur_Amount Debit]]&gt;0,ROUND(Table1[[#This Row],[Cur_Amount Debit]],2),"")</f>
        <v/>
      </c>
      <c r="AV1458" s="46" t="str">
        <f>IF(Table1[[#This Row],[Cur_Amount Credit]]&gt;0,ROUND(Table1[[#This Row],[Cur_Amount Credit]],2),"")</f>
        <v/>
      </c>
      <c r="AW1458" s="46" t="str">
        <f>LEFT(Table1[[#This Row],[Cur]],3)</f>
        <v/>
      </c>
      <c r="AX1458" s="59"/>
      <c r="AY1458" s="46"/>
      <c r="AZ1458" s="46" t="str">
        <f>IF(Table1[[#This Row],[Cur]]&lt;&gt;"",IF(Table1[[#This Row],[Cur]]="USD","",ExchangeRate),"")</f>
        <v/>
      </c>
      <c r="BA1458" s="46" t="str">
        <f>IF(Table1[[#This Row],[Grant]]&lt;&gt;"",VLOOKUP(Table1[[#This Row],[Grant]],Grants!B:D,3),"")</f>
        <v/>
      </c>
      <c r="BB1458" s="46" t="str">
        <f>TRIM(Table1[[#This Row],[Vendor ID]])</f>
        <v/>
      </c>
      <c r="BC1458">
        <f>IF(Table1[[#This Row],[Reference Number]]=Q1457,BC1457,BC1457+1)</f>
        <v>2</v>
      </c>
    </row>
    <row r="1459" spans="1:55" ht="11.25" hidden="1" customHeight="1">
      <c r="A1459" s="1"/>
      <c r="B1459" s="88" t="str">
        <f>IF(Table1[[#This Row],[Posting Date]]&lt;&gt;"",IF(Table1[[#This Row],[Reference Number]]=Q1458,B1458+1,1),"")</f>
        <v/>
      </c>
      <c r="C1459" s="61"/>
      <c r="D1459" s="61"/>
      <c r="E1459" s="218"/>
      <c r="F1459" s="143" t="str">
        <f>IFERROR(IF(VLOOKUP(Table1[[#This Row],[Budget Code Description]],Dimentions!$X$6:$AC$132,2,FALSE)="","",VLOOKUP(Table1[[#This Row],[Budget Code Description]],Dimentions!$X$6:$AC$132,2,FALSE)),"")</f>
        <v/>
      </c>
      <c r="G1459" s="143" t="str">
        <f>IFERROR(VLOOKUP(Table1[[#This Row],[Budget Code Description]],Dimentions!$X$6:$AC$132,3,FALSE),"")</f>
        <v/>
      </c>
      <c r="H1459" s="64" t="str">
        <f>IFERROR(VLOOKUP(Table1[[#This Row],[Account]],Dimentions!$S$6:$V$233,2,FALSE),"")</f>
        <v/>
      </c>
      <c r="I1459" s="62">
        <f>_xlfn.NUMBERVALUE(LEFT(Table1[[#This Row],[Account]],1))</f>
        <v>0</v>
      </c>
      <c r="J1459" s="62" t="str">
        <f>IFERROR(VLOOKUP(Table1[[#This Row],[Budget Code Description]],Table6[#All],7,FALSE),"")</f>
        <v/>
      </c>
      <c r="K1459" s="143" t="str">
        <f>IFERROR(VLOOKUP(Table1[[#This Row],[Budget Code Description]],Table6[#All],8,FALSE),"")</f>
        <v/>
      </c>
      <c r="L1459" s="63"/>
      <c r="M1459" s="65" t="str">
        <f>IFERROR(VLOOKUP(Table1[[#This Row],[Staff ID]],Table2[],2,FALSE),"")</f>
        <v/>
      </c>
      <c r="N1459" s="211" t="str">
        <f>IFERROR(IF(VLOOKUP(Table1[[#This Row],[Budget Code Description]],Dimentions!$X$6:$AC$97,4,FALSE)="","",VLOOKUP(Table1[[#This Row],[Budget Code Description]],Dimentions!$X$6:$AC$97,4,FALSE)),"")</f>
        <v/>
      </c>
      <c r="O1459" s="65" t="str">
        <f>IFERROR(VLOOKUP(Table1[[#This Row],[Vendor ID]],Table549[],2,FALSE),"")</f>
        <v/>
      </c>
      <c r="P1459" s="63"/>
      <c r="Q1459" s="143" t="str">
        <f>IF(Table1[[#This Row],[Posting Date]]&lt;&gt;"",$D$9,"")</f>
        <v/>
      </c>
      <c r="R1459" s="159" t="str">
        <f>IF(Table1[[#This Row],[Posting Date]]&lt;&gt;"",$D$10,"")</f>
        <v/>
      </c>
      <c r="S1459" s="66"/>
      <c r="T1459" s="63"/>
      <c r="U1459" s="67"/>
      <c r="V1459" s="67"/>
      <c r="W1459" s="67" t="str">
        <f t="shared" si="23"/>
        <v/>
      </c>
      <c r="X1459" s="161" t="str">
        <f>IF(E1459="","",(IF(Table1[[#This Row],[Cur]]="USD",Table1[[#This Row],[Cur_Amount Debit]],Table1[[#This Row],[Cur_Amount Debit]]/Table1[[#This Row],[Exchange Rate]])))</f>
        <v/>
      </c>
      <c r="Y1459" s="161" t="str">
        <f>IF(E1459="","",(IF(Table1[[#This Row],[Cur]]="USD",Table1[[#This Row],[Cur_Amount Credit]],Table1[[#This Row],[Cur_Amount Credit]]/ExchangeRate)))</f>
        <v/>
      </c>
      <c r="Z1459" s="203" t="str">
        <f>IF(E1459="","",(Table1[[#This Row],[Debit USD]]-Table1[[#This Row],[Credit USD]]))</f>
        <v/>
      </c>
      <c r="AA1459" s="122"/>
      <c r="AB1459" s="1"/>
      <c r="AC1459" s="15"/>
      <c r="AD1459" s="15" t="str">
        <f>IF(AND(OR(Table1[[#This Row],[Account]]="15030",Table1[[#This Row],[Account]]="15035",Table1[[#This Row],[Account]]="20150"),Table1[[#This Row],[Vendor ID]]=""),1,"")</f>
        <v/>
      </c>
      <c r="AE1459" s="15"/>
      <c r="AF1459" s="15"/>
      <c r="AG1459" s="15"/>
      <c r="AH1459" s="46" t="str">
        <f>IF(Table1[[#This Row],[Posting Date]]&lt;&gt;"","GJ-"&amp;CountryID,"")</f>
        <v/>
      </c>
      <c r="AI1459" s="59" t="str">
        <f>IF(Table1[[#This Row],[Posting Date]]&lt;&gt;"",Table1[[#This Row],[Posting Date]],"")</f>
        <v/>
      </c>
      <c r="AJ1459" s="46"/>
      <c r="AK1459" s="46" t="str">
        <f>IF(Table1[[#This Row],[Description]]&lt;&gt;"",Table1[[#This Row],[Description]],"")</f>
        <v/>
      </c>
      <c r="AL1459" s="46" t="str">
        <f>IF(Table1[[#This Row],[Posting Date]]&lt;&gt;"",Table1[[#This Row],[Reference Number]],"")</f>
        <v/>
      </c>
      <c r="AM1459" s="46" t="str">
        <f>TRIM(Table1[[#This Row],[Line '#]])</f>
        <v/>
      </c>
      <c r="AN1459" s="46" t="str">
        <f>TRIM(Table1[[#This Row],[Account]])</f>
        <v/>
      </c>
      <c r="AO1459" s="46" t="str">
        <f>IF(Table1[[#This Row],[Posting Date]]&lt;&gt;"",$D$5,"")</f>
        <v/>
      </c>
      <c r="AP1459" s="46" t="str">
        <f>TRIM(Table1[[#This Row],[Departments-Prgrams]])</f>
        <v/>
      </c>
      <c r="AQ1459" s="46" t="str">
        <f>TRIM(Table1[[#This Row],[Grant]])</f>
        <v/>
      </c>
      <c r="AR1459" s="46" t="str">
        <f>TRIM(Table1[[#This Row],[Staff ID]])</f>
        <v/>
      </c>
      <c r="AS1459" s="46" t="str">
        <f>IF(TRIM(Table1[[#This Row],[Budget Code]])=0,"",TRIM(Table1[[#This Row],[Budget Code]]))</f>
        <v/>
      </c>
      <c r="AT1459" s="46" t="str">
        <f>IF(Table1[[#This Row],[Line Description]]&lt;&gt;"",Table1[[#This Row],[Line Description]],"")</f>
        <v/>
      </c>
      <c r="AU1459" s="46" t="str">
        <f>IF(Table1[[#This Row],[Cur_Amount Debit]]&gt;0,ROUND(Table1[[#This Row],[Cur_Amount Debit]],2),"")</f>
        <v/>
      </c>
      <c r="AV1459" s="46" t="str">
        <f>IF(Table1[[#This Row],[Cur_Amount Credit]]&gt;0,ROUND(Table1[[#This Row],[Cur_Amount Credit]],2),"")</f>
        <v/>
      </c>
      <c r="AW1459" s="46" t="str">
        <f>LEFT(Table1[[#This Row],[Cur]],3)</f>
        <v/>
      </c>
      <c r="AX1459" s="59"/>
      <c r="AY1459" s="46"/>
      <c r="AZ1459" s="46" t="str">
        <f>IF(Table1[[#This Row],[Cur]]&lt;&gt;"",IF(Table1[[#This Row],[Cur]]="USD","",ExchangeRate),"")</f>
        <v/>
      </c>
      <c r="BA1459" s="46" t="str">
        <f>IF(Table1[[#This Row],[Grant]]&lt;&gt;"",VLOOKUP(Table1[[#This Row],[Grant]],Grants!B:D,3),"")</f>
        <v/>
      </c>
      <c r="BB1459" s="46" t="str">
        <f>TRIM(Table1[[#This Row],[Vendor ID]])</f>
        <v/>
      </c>
      <c r="BC1459">
        <f>IF(Table1[[#This Row],[Reference Number]]=Q1458,BC1458,BC1458+1)</f>
        <v>2</v>
      </c>
    </row>
    <row r="1460" spans="1:55" ht="11.25" hidden="1" customHeight="1">
      <c r="A1460" s="1"/>
      <c r="B1460" s="88" t="str">
        <f>IF(Table1[[#This Row],[Posting Date]]&lt;&gt;"",IF(Table1[[#This Row],[Reference Number]]=Q1459,B1459+1,1),"")</f>
        <v/>
      </c>
      <c r="C1460" s="61"/>
      <c r="D1460" s="61"/>
      <c r="E1460" s="218"/>
      <c r="F1460" s="143" t="str">
        <f>IFERROR(IF(VLOOKUP(Table1[[#This Row],[Budget Code Description]],Dimentions!$X$6:$AC$132,2,FALSE)="","",VLOOKUP(Table1[[#This Row],[Budget Code Description]],Dimentions!$X$6:$AC$132,2,FALSE)),"")</f>
        <v/>
      </c>
      <c r="G1460" s="143" t="str">
        <f>IFERROR(VLOOKUP(Table1[[#This Row],[Budget Code Description]],Dimentions!$X$6:$AC$132,3,FALSE),"")</f>
        <v/>
      </c>
      <c r="H1460" s="64" t="str">
        <f>IFERROR(VLOOKUP(Table1[[#This Row],[Account]],Dimentions!$S$6:$V$233,2,FALSE),"")</f>
        <v/>
      </c>
      <c r="I1460" s="62">
        <f>_xlfn.NUMBERVALUE(LEFT(Table1[[#This Row],[Account]],1))</f>
        <v>0</v>
      </c>
      <c r="J1460" s="62" t="str">
        <f>IFERROR(VLOOKUP(Table1[[#This Row],[Budget Code Description]],Table6[#All],7,FALSE),"")</f>
        <v/>
      </c>
      <c r="K1460" s="143" t="str">
        <f>IFERROR(VLOOKUP(Table1[[#This Row],[Budget Code Description]],Table6[#All],8,FALSE),"")</f>
        <v/>
      </c>
      <c r="L1460" s="63"/>
      <c r="M1460" s="65" t="str">
        <f>IFERROR(VLOOKUP(Table1[[#This Row],[Staff ID]],Table2[],2,FALSE),"")</f>
        <v/>
      </c>
      <c r="N1460" s="211" t="str">
        <f>IFERROR(IF(VLOOKUP(Table1[[#This Row],[Budget Code Description]],Dimentions!$X$6:$AC$97,4,FALSE)="","",VLOOKUP(Table1[[#This Row],[Budget Code Description]],Dimentions!$X$6:$AC$97,4,FALSE)),"")</f>
        <v/>
      </c>
      <c r="O1460" s="65" t="str">
        <f>IFERROR(VLOOKUP(Table1[[#This Row],[Vendor ID]],Table549[],2,FALSE),"")</f>
        <v/>
      </c>
      <c r="P1460" s="63"/>
      <c r="Q1460" s="143" t="str">
        <f>IF(Table1[[#This Row],[Posting Date]]&lt;&gt;"",$D$9,"")</f>
        <v/>
      </c>
      <c r="R1460" s="159" t="str">
        <f>IF(Table1[[#This Row],[Posting Date]]&lt;&gt;"",$D$10,"")</f>
        <v/>
      </c>
      <c r="S1460" s="66"/>
      <c r="T1460" s="63"/>
      <c r="U1460" s="67"/>
      <c r="V1460" s="67"/>
      <c r="W1460" s="67" t="str">
        <f t="shared" si="23"/>
        <v/>
      </c>
      <c r="X1460" s="161" t="str">
        <f>IF(E1460="","",(IF(Table1[[#This Row],[Cur]]="USD",Table1[[#This Row],[Cur_Amount Debit]],Table1[[#This Row],[Cur_Amount Debit]]/Table1[[#This Row],[Exchange Rate]])))</f>
        <v/>
      </c>
      <c r="Y1460" s="161" t="str">
        <f>IF(E1460="","",(IF(Table1[[#This Row],[Cur]]="USD",Table1[[#This Row],[Cur_Amount Credit]],Table1[[#This Row],[Cur_Amount Credit]]/ExchangeRate)))</f>
        <v/>
      </c>
      <c r="Z1460" s="203" t="str">
        <f>IF(E1460="","",(Table1[[#This Row],[Debit USD]]-Table1[[#This Row],[Credit USD]]))</f>
        <v/>
      </c>
      <c r="AA1460" s="122"/>
      <c r="AB1460" s="1"/>
      <c r="AC1460" s="15"/>
      <c r="AD1460" s="15" t="str">
        <f>IF(AND(OR(Table1[[#This Row],[Account]]="15030",Table1[[#This Row],[Account]]="15035",Table1[[#This Row],[Account]]="20150"),Table1[[#This Row],[Vendor ID]]=""),1,"")</f>
        <v/>
      </c>
      <c r="AE1460" s="15"/>
      <c r="AF1460" s="15"/>
      <c r="AG1460" s="15"/>
      <c r="AH1460" s="46" t="str">
        <f>IF(Table1[[#This Row],[Posting Date]]&lt;&gt;"","GJ-"&amp;CountryID,"")</f>
        <v/>
      </c>
      <c r="AI1460" s="59" t="str">
        <f>IF(Table1[[#This Row],[Posting Date]]&lt;&gt;"",Table1[[#This Row],[Posting Date]],"")</f>
        <v/>
      </c>
      <c r="AJ1460" s="46"/>
      <c r="AK1460" s="46" t="str">
        <f>IF(Table1[[#This Row],[Description]]&lt;&gt;"",Table1[[#This Row],[Description]],"")</f>
        <v/>
      </c>
      <c r="AL1460" s="46" t="str">
        <f>IF(Table1[[#This Row],[Posting Date]]&lt;&gt;"",Table1[[#This Row],[Reference Number]],"")</f>
        <v/>
      </c>
      <c r="AM1460" s="46" t="str">
        <f>TRIM(Table1[[#This Row],[Line '#]])</f>
        <v/>
      </c>
      <c r="AN1460" s="46" t="str">
        <f>TRIM(Table1[[#This Row],[Account]])</f>
        <v/>
      </c>
      <c r="AO1460" s="46" t="str">
        <f>IF(Table1[[#This Row],[Posting Date]]&lt;&gt;"",$D$5,"")</f>
        <v/>
      </c>
      <c r="AP1460" s="46" t="str">
        <f>TRIM(Table1[[#This Row],[Departments-Prgrams]])</f>
        <v/>
      </c>
      <c r="AQ1460" s="46" t="str">
        <f>TRIM(Table1[[#This Row],[Grant]])</f>
        <v/>
      </c>
      <c r="AR1460" s="46" t="str">
        <f>TRIM(Table1[[#This Row],[Staff ID]])</f>
        <v/>
      </c>
      <c r="AS1460" s="46" t="str">
        <f>IF(TRIM(Table1[[#This Row],[Budget Code]])=0,"",TRIM(Table1[[#This Row],[Budget Code]]))</f>
        <v/>
      </c>
      <c r="AT1460" s="46" t="str">
        <f>IF(Table1[[#This Row],[Line Description]]&lt;&gt;"",Table1[[#This Row],[Line Description]],"")</f>
        <v/>
      </c>
      <c r="AU1460" s="46" t="str">
        <f>IF(Table1[[#This Row],[Cur_Amount Debit]]&gt;0,ROUND(Table1[[#This Row],[Cur_Amount Debit]],2),"")</f>
        <v/>
      </c>
      <c r="AV1460" s="46" t="str">
        <f>IF(Table1[[#This Row],[Cur_Amount Credit]]&gt;0,ROUND(Table1[[#This Row],[Cur_Amount Credit]],2),"")</f>
        <v/>
      </c>
      <c r="AW1460" s="46" t="str">
        <f>LEFT(Table1[[#This Row],[Cur]],3)</f>
        <v/>
      </c>
      <c r="AX1460" s="59"/>
      <c r="AY1460" s="46"/>
      <c r="AZ1460" s="46" t="str">
        <f>IF(Table1[[#This Row],[Cur]]&lt;&gt;"",IF(Table1[[#This Row],[Cur]]="USD","",ExchangeRate),"")</f>
        <v/>
      </c>
      <c r="BA1460" s="46" t="str">
        <f>IF(Table1[[#This Row],[Grant]]&lt;&gt;"",VLOOKUP(Table1[[#This Row],[Grant]],Grants!B:D,3),"")</f>
        <v/>
      </c>
      <c r="BB1460" s="46" t="str">
        <f>TRIM(Table1[[#This Row],[Vendor ID]])</f>
        <v/>
      </c>
      <c r="BC1460">
        <f>IF(Table1[[#This Row],[Reference Number]]=Q1459,BC1459,BC1459+1)</f>
        <v>2</v>
      </c>
    </row>
    <row r="1461" spans="1:55" ht="11.25" hidden="1" customHeight="1">
      <c r="A1461" s="1"/>
      <c r="B1461" s="88" t="str">
        <f>IF(Table1[[#This Row],[Posting Date]]&lt;&gt;"",IF(Table1[[#This Row],[Reference Number]]=Q1460,B1460+1,1),"")</f>
        <v/>
      </c>
      <c r="C1461" s="61"/>
      <c r="D1461" s="61"/>
      <c r="E1461" s="218"/>
      <c r="F1461" s="143" t="str">
        <f>IFERROR(IF(VLOOKUP(Table1[[#This Row],[Budget Code Description]],Dimentions!$X$6:$AC$132,2,FALSE)="","",VLOOKUP(Table1[[#This Row],[Budget Code Description]],Dimentions!$X$6:$AC$132,2,FALSE)),"")</f>
        <v/>
      </c>
      <c r="G1461" s="143" t="str">
        <f>IFERROR(VLOOKUP(Table1[[#This Row],[Budget Code Description]],Dimentions!$X$6:$AC$132,3,FALSE),"")</f>
        <v/>
      </c>
      <c r="H1461" s="64" t="str">
        <f>IFERROR(VLOOKUP(Table1[[#This Row],[Account]],Dimentions!$S$6:$V$233,2,FALSE),"")</f>
        <v/>
      </c>
      <c r="I1461" s="62">
        <f>_xlfn.NUMBERVALUE(LEFT(Table1[[#This Row],[Account]],1))</f>
        <v>0</v>
      </c>
      <c r="J1461" s="62" t="str">
        <f>IFERROR(VLOOKUP(Table1[[#This Row],[Budget Code Description]],Table6[#All],7,FALSE),"")</f>
        <v/>
      </c>
      <c r="K1461" s="143" t="str">
        <f>IFERROR(VLOOKUP(Table1[[#This Row],[Budget Code Description]],Table6[#All],8,FALSE),"")</f>
        <v/>
      </c>
      <c r="L1461" s="63"/>
      <c r="M1461" s="65" t="str">
        <f>IFERROR(VLOOKUP(Table1[[#This Row],[Staff ID]],Table2[],2,FALSE),"")</f>
        <v/>
      </c>
      <c r="N1461" s="211" t="str">
        <f>IFERROR(IF(VLOOKUP(Table1[[#This Row],[Budget Code Description]],Dimentions!$X$6:$AC$97,4,FALSE)="","",VLOOKUP(Table1[[#This Row],[Budget Code Description]],Dimentions!$X$6:$AC$97,4,FALSE)),"")</f>
        <v/>
      </c>
      <c r="O1461" s="65" t="str">
        <f>IFERROR(VLOOKUP(Table1[[#This Row],[Vendor ID]],Table549[],2,FALSE),"")</f>
        <v/>
      </c>
      <c r="P1461" s="63"/>
      <c r="Q1461" s="143" t="str">
        <f>IF(Table1[[#This Row],[Posting Date]]&lt;&gt;"",$D$9,"")</f>
        <v/>
      </c>
      <c r="R1461" s="159" t="str">
        <f>IF(Table1[[#This Row],[Posting Date]]&lt;&gt;"",$D$10,"")</f>
        <v/>
      </c>
      <c r="S1461" s="66"/>
      <c r="T1461" s="63"/>
      <c r="U1461" s="67"/>
      <c r="V1461" s="67"/>
      <c r="W1461" s="67" t="str">
        <f t="shared" si="23"/>
        <v/>
      </c>
      <c r="X1461" s="161" t="str">
        <f>IF(E1461="","",(IF(Table1[[#This Row],[Cur]]="USD",Table1[[#This Row],[Cur_Amount Debit]],Table1[[#This Row],[Cur_Amount Debit]]/Table1[[#This Row],[Exchange Rate]])))</f>
        <v/>
      </c>
      <c r="Y1461" s="161" t="str">
        <f>IF(E1461="","",(IF(Table1[[#This Row],[Cur]]="USD",Table1[[#This Row],[Cur_Amount Credit]],Table1[[#This Row],[Cur_Amount Credit]]/ExchangeRate)))</f>
        <v/>
      </c>
      <c r="Z1461" s="203" t="str">
        <f>IF(E1461="","",(Table1[[#This Row],[Debit USD]]-Table1[[#This Row],[Credit USD]]))</f>
        <v/>
      </c>
      <c r="AA1461" s="122"/>
      <c r="AB1461" s="1"/>
      <c r="AC1461" s="15"/>
      <c r="AD1461" s="15" t="str">
        <f>IF(AND(OR(Table1[[#This Row],[Account]]="15030",Table1[[#This Row],[Account]]="15035",Table1[[#This Row],[Account]]="20150"),Table1[[#This Row],[Vendor ID]]=""),1,"")</f>
        <v/>
      </c>
      <c r="AE1461" s="15"/>
      <c r="AF1461" s="15"/>
      <c r="AG1461" s="15"/>
      <c r="AH1461" s="46" t="str">
        <f>IF(Table1[[#This Row],[Posting Date]]&lt;&gt;"","GJ-"&amp;CountryID,"")</f>
        <v/>
      </c>
      <c r="AI1461" s="59" t="str">
        <f>IF(Table1[[#This Row],[Posting Date]]&lt;&gt;"",Table1[[#This Row],[Posting Date]],"")</f>
        <v/>
      </c>
      <c r="AJ1461" s="46"/>
      <c r="AK1461" s="46" t="str">
        <f>IF(Table1[[#This Row],[Description]]&lt;&gt;"",Table1[[#This Row],[Description]],"")</f>
        <v/>
      </c>
      <c r="AL1461" s="46" t="str">
        <f>IF(Table1[[#This Row],[Posting Date]]&lt;&gt;"",Table1[[#This Row],[Reference Number]],"")</f>
        <v/>
      </c>
      <c r="AM1461" s="46" t="str">
        <f>TRIM(Table1[[#This Row],[Line '#]])</f>
        <v/>
      </c>
      <c r="AN1461" s="46" t="str">
        <f>TRIM(Table1[[#This Row],[Account]])</f>
        <v/>
      </c>
      <c r="AO1461" s="46" t="str">
        <f>IF(Table1[[#This Row],[Posting Date]]&lt;&gt;"",$D$5,"")</f>
        <v/>
      </c>
      <c r="AP1461" s="46" t="str">
        <f>TRIM(Table1[[#This Row],[Departments-Prgrams]])</f>
        <v/>
      </c>
      <c r="AQ1461" s="46" t="str">
        <f>TRIM(Table1[[#This Row],[Grant]])</f>
        <v/>
      </c>
      <c r="AR1461" s="46" t="str">
        <f>TRIM(Table1[[#This Row],[Staff ID]])</f>
        <v/>
      </c>
      <c r="AS1461" s="46" t="str">
        <f>IF(TRIM(Table1[[#This Row],[Budget Code]])=0,"",TRIM(Table1[[#This Row],[Budget Code]]))</f>
        <v/>
      </c>
      <c r="AT1461" s="46" t="str">
        <f>IF(Table1[[#This Row],[Line Description]]&lt;&gt;"",Table1[[#This Row],[Line Description]],"")</f>
        <v/>
      </c>
      <c r="AU1461" s="46" t="str">
        <f>IF(Table1[[#This Row],[Cur_Amount Debit]]&gt;0,ROUND(Table1[[#This Row],[Cur_Amount Debit]],2),"")</f>
        <v/>
      </c>
      <c r="AV1461" s="46" t="str">
        <f>IF(Table1[[#This Row],[Cur_Amount Credit]]&gt;0,ROUND(Table1[[#This Row],[Cur_Amount Credit]],2),"")</f>
        <v/>
      </c>
      <c r="AW1461" s="46" t="str">
        <f>LEFT(Table1[[#This Row],[Cur]],3)</f>
        <v/>
      </c>
      <c r="AX1461" s="59"/>
      <c r="AY1461" s="46"/>
      <c r="AZ1461" s="46" t="str">
        <f>IF(Table1[[#This Row],[Cur]]&lt;&gt;"",IF(Table1[[#This Row],[Cur]]="USD","",ExchangeRate),"")</f>
        <v/>
      </c>
      <c r="BA1461" s="46" t="str">
        <f>IF(Table1[[#This Row],[Grant]]&lt;&gt;"",VLOOKUP(Table1[[#This Row],[Grant]],Grants!B:D,3),"")</f>
        <v/>
      </c>
      <c r="BB1461" s="46" t="str">
        <f>TRIM(Table1[[#This Row],[Vendor ID]])</f>
        <v/>
      </c>
      <c r="BC1461">
        <f>IF(Table1[[#This Row],[Reference Number]]=Q1460,BC1460,BC1460+1)</f>
        <v>2</v>
      </c>
    </row>
    <row r="1462" spans="1:55" ht="11.25" hidden="1" customHeight="1">
      <c r="A1462" s="1"/>
      <c r="B1462" s="88" t="str">
        <f>IF(Table1[[#This Row],[Posting Date]]&lt;&gt;"",IF(Table1[[#This Row],[Reference Number]]=Q1461,B1461+1,1),"")</f>
        <v/>
      </c>
      <c r="C1462" s="61"/>
      <c r="D1462" s="61"/>
      <c r="E1462" s="218"/>
      <c r="F1462" s="143" t="str">
        <f>IFERROR(IF(VLOOKUP(Table1[[#This Row],[Budget Code Description]],Dimentions!$X$6:$AC$132,2,FALSE)="","",VLOOKUP(Table1[[#This Row],[Budget Code Description]],Dimentions!$X$6:$AC$132,2,FALSE)),"")</f>
        <v/>
      </c>
      <c r="G1462" s="143" t="str">
        <f>IFERROR(VLOOKUP(Table1[[#This Row],[Budget Code Description]],Dimentions!$X$6:$AC$132,3,FALSE),"")</f>
        <v/>
      </c>
      <c r="H1462" s="64" t="str">
        <f>IFERROR(VLOOKUP(Table1[[#This Row],[Account]],Dimentions!$S$6:$V$233,2,FALSE),"")</f>
        <v/>
      </c>
      <c r="I1462" s="62">
        <f>_xlfn.NUMBERVALUE(LEFT(Table1[[#This Row],[Account]],1))</f>
        <v>0</v>
      </c>
      <c r="J1462" s="62" t="str">
        <f>IFERROR(VLOOKUP(Table1[[#This Row],[Budget Code Description]],Table6[#All],7,FALSE),"")</f>
        <v/>
      </c>
      <c r="K1462" s="143" t="str">
        <f>IFERROR(VLOOKUP(Table1[[#This Row],[Budget Code Description]],Table6[#All],8,FALSE),"")</f>
        <v/>
      </c>
      <c r="L1462" s="63"/>
      <c r="M1462" s="65" t="str">
        <f>IFERROR(VLOOKUP(Table1[[#This Row],[Staff ID]],Table2[],2,FALSE),"")</f>
        <v/>
      </c>
      <c r="N1462" s="211" t="str">
        <f>IFERROR(IF(VLOOKUP(Table1[[#This Row],[Budget Code Description]],Dimentions!$X$6:$AC$97,4,FALSE)="","",VLOOKUP(Table1[[#This Row],[Budget Code Description]],Dimentions!$X$6:$AC$97,4,FALSE)),"")</f>
        <v/>
      </c>
      <c r="O1462" s="65" t="str">
        <f>IFERROR(VLOOKUP(Table1[[#This Row],[Vendor ID]],Table549[],2,FALSE),"")</f>
        <v/>
      </c>
      <c r="P1462" s="63"/>
      <c r="Q1462" s="143" t="str">
        <f>IF(Table1[[#This Row],[Posting Date]]&lt;&gt;"",$D$9,"")</f>
        <v/>
      </c>
      <c r="R1462" s="159" t="str">
        <f>IF(Table1[[#This Row],[Posting Date]]&lt;&gt;"",$D$10,"")</f>
        <v/>
      </c>
      <c r="S1462" s="66"/>
      <c r="T1462" s="63"/>
      <c r="U1462" s="67"/>
      <c r="V1462" s="67"/>
      <c r="W1462" s="67" t="str">
        <f t="shared" si="23"/>
        <v/>
      </c>
      <c r="X1462" s="161" t="str">
        <f>IF(E1462="","",(IF(Table1[[#This Row],[Cur]]="USD",Table1[[#This Row],[Cur_Amount Debit]],Table1[[#This Row],[Cur_Amount Debit]]/Table1[[#This Row],[Exchange Rate]])))</f>
        <v/>
      </c>
      <c r="Y1462" s="161" t="str">
        <f>IF(E1462="","",(IF(Table1[[#This Row],[Cur]]="USD",Table1[[#This Row],[Cur_Amount Credit]],Table1[[#This Row],[Cur_Amount Credit]]/ExchangeRate)))</f>
        <v/>
      </c>
      <c r="Z1462" s="203" t="str">
        <f>IF(E1462="","",(Table1[[#This Row],[Debit USD]]-Table1[[#This Row],[Credit USD]]))</f>
        <v/>
      </c>
      <c r="AA1462" s="122"/>
      <c r="AB1462" s="1"/>
      <c r="AC1462" s="15"/>
      <c r="AD1462" s="15" t="str">
        <f>IF(AND(OR(Table1[[#This Row],[Account]]="15030",Table1[[#This Row],[Account]]="15035",Table1[[#This Row],[Account]]="20150"),Table1[[#This Row],[Vendor ID]]=""),1,"")</f>
        <v/>
      </c>
      <c r="AE1462" s="15"/>
      <c r="AF1462" s="15"/>
      <c r="AG1462" s="15"/>
      <c r="AH1462" s="46" t="str">
        <f>IF(Table1[[#This Row],[Posting Date]]&lt;&gt;"","GJ-"&amp;CountryID,"")</f>
        <v/>
      </c>
      <c r="AI1462" s="59" t="str">
        <f>IF(Table1[[#This Row],[Posting Date]]&lt;&gt;"",Table1[[#This Row],[Posting Date]],"")</f>
        <v/>
      </c>
      <c r="AJ1462" s="46"/>
      <c r="AK1462" s="46" t="str">
        <f>IF(Table1[[#This Row],[Description]]&lt;&gt;"",Table1[[#This Row],[Description]],"")</f>
        <v/>
      </c>
      <c r="AL1462" s="46" t="str">
        <f>IF(Table1[[#This Row],[Posting Date]]&lt;&gt;"",Table1[[#This Row],[Reference Number]],"")</f>
        <v/>
      </c>
      <c r="AM1462" s="46" t="str">
        <f>TRIM(Table1[[#This Row],[Line '#]])</f>
        <v/>
      </c>
      <c r="AN1462" s="46" t="str">
        <f>TRIM(Table1[[#This Row],[Account]])</f>
        <v/>
      </c>
      <c r="AO1462" s="46" t="str">
        <f>IF(Table1[[#This Row],[Posting Date]]&lt;&gt;"",$D$5,"")</f>
        <v/>
      </c>
      <c r="AP1462" s="46" t="str">
        <f>TRIM(Table1[[#This Row],[Departments-Prgrams]])</f>
        <v/>
      </c>
      <c r="AQ1462" s="46" t="str">
        <f>TRIM(Table1[[#This Row],[Grant]])</f>
        <v/>
      </c>
      <c r="AR1462" s="46" t="str">
        <f>TRIM(Table1[[#This Row],[Staff ID]])</f>
        <v/>
      </c>
      <c r="AS1462" s="46" t="str">
        <f>IF(TRIM(Table1[[#This Row],[Budget Code]])=0,"",TRIM(Table1[[#This Row],[Budget Code]]))</f>
        <v/>
      </c>
      <c r="AT1462" s="46" t="str">
        <f>IF(Table1[[#This Row],[Line Description]]&lt;&gt;"",Table1[[#This Row],[Line Description]],"")</f>
        <v/>
      </c>
      <c r="AU1462" s="46" t="str">
        <f>IF(Table1[[#This Row],[Cur_Amount Debit]]&gt;0,ROUND(Table1[[#This Row],[Cur_Amount Debit]],2),"")</f>
        <v/>
      </c>
      <c r="AV1462" s="46" t="str">
        <f>IF(Table1[[#This Row],[Cur_Amount Credit]]&gt;0,ROUND(Table1[[#This Row],[Cur_Amount Credit]],2),"")</f>
        <v/>
      </c>
      <c r="AW1462" s="46" t="str">
        <f>LEFT(Table1[[#This Row],[Cur]],3)</f>
        <v/>
      </c>
      <c r="AX1462" s="59"/>
      <c r="AY1462" s="46"/>
      <c r="AZ1462" s="46" t="str">
        <f>IF(Table1[[#This Row],[Cur]]&lt;&gt;"",IF(Table1[[#This Row],[Cur]]="USD","",ExchangeRate),"")</f>
        <v/>
      </c>
      <c r="BA1462" s="46" t="str">
        <f>IF(Table1[[#This Row],[Grant]]&lt;&gt;"",VLOOKUP(Table1[[#This Row],[Grant]],Grants!B:D,3),"")</f>
        <v/>
      </c>
      <c r="BB1462" s="46" t="str">
        <f>TRIM(Table1[[#This Row],[Vendor ID]])</f>
        <v/>
      </c>
      <c r="BC1462">
        <f>IF(Table1[[#This Row],[Reference Number]]=Q1461,BC1461,BC1461+1)</f>
        <v>2</v>
      </c>
    </row>
    <row r="1463" spans="1:55" ht="11.25" hidden="1" customHeight="1">
      <c r="A1463" s="1"/>
      <c r="B1463" s="88" t="str">
        <f>IF(Table1[[#This Row],[Posting Date]]&lt;&gt;"",IF(Table1[[#This Row],[Reference Number]]=Q1462,B1462+1,1),"")</f>
        <v/>
      </c>
      <c r="C1463" s="61"/>
      <c r="D1463" s="61"/>
      <c r="E1463" s="218"/>
      <c r="F1463" s="143" t="str">
        <f>IFERROR(IF(VLOOKUP(Table1[[#This Row],[Budget Code Description]],Dimentions!$X$6:$AC$132,2,FALSE)="","",VLOOKUP(Table1[[#This Row],[Budget Code Description]],Dimentions!$X$6:$AC$132,2,FALSE)),"")</f>
        <v/>
      </c>
      <c r="G1463" s="143" t="str">
        <f>IFERROR(VLOOKUP(Table1[[#This Row],[Budget Code Description]],Dimentions!$X$6:$AC$132,3,FALSE),"")</f>
        <v/>
      </c>
      <c r="H1463" s="64" t="str">
        <f>IFERROR(VLOOKUP(Table1[[#This Row],[Account]],Dimentions!$S$6:$V$233,2,FALSE),"")</f>
        <v/>
      </c>
      <c r="I1463" s="62">
        <f>_xlfn.NUMBERVALUE(LEFT(Table1[[#This Row],[Account]],1))</f>
        <v>0</v>
      </c>
      <c r="J1463" s="62" t="str">
        <f>IFERROR(VLOOKUP(Table1[[#This Row],[Budget Code Description]],Table6[#All],7,FALSE),"")</f>
        <v/>
      </c>
      <c r="K1463" s="143" t="str">
        <f>IFERROR(VLOOKUP(Table1[[#This Row],[Budget Code Description]],Table6[#All],8,FALSE),"")</f>
        <v/>
      </c>
      <c r="L1463" s="63"/>
      <c r="M1463" s="65" t="str">
        <f>IFERROR(VLOOKUP(Table1[[#This Row],[Staff ID]],Table2[],2,FALSE),"")</f>
        <v/>
      </c>
      <c r="N1463" s="211" t="str">
        <f>IFERROR(IF(VLOOKUP(Table1[[#This Row],[Budget Code Description]],Dimentions!$X$6:$AC$97,4,FALSE)="","",VLOOKUP(Table1[[#This Row],[Budget Code Description]],Dimentions!$X$6:$AC$97,4,FALSE)),"")</f>
        <v/>
      </c>
      <c r="O1463" s="65" t="str">
        <f>IFERROR(VLOOKUP(Table1[[#This Row],[Vendor ID]],Table549[],2,FALSE),"")</f>
        <v/>
      </c>
      <c r="P1463" s="63"/>
      <c r="Q1463" s="143" t="str">
        <f>IF(Table1[[#This Row],[Posting Date]]&lt;&gt;"",$D$9,"")</f>
        <v/>
      </c>
      <c r="R1463" s="159" t="str">
        <f>IF(Table1[[#This Row],[Posting Date]]&lt;&gt;"",$D$10,"")</f>
        <v/>
      </c>
      <c r="S1463" s="66"/>
      <c r="T1463" s="63"/>
      <c r="U1463" s="67"/>
      <c r="V1463" s="67"/>
      <c r="W1463" s="67" t="str">
        <f t="shared" si="23"/>
        <v/>
      </c>
      <c r="X1463" s="161" t="str">
        <f>IF(E1463="","",(IF(Table1[[#This Row],[Cur]]="USD",Table1[[#This Row],[Cur_Amount Debit]],Table1[[#This Row],[Cur_Amount Debit]]/Table1[[#This Row],[Exchange Rate]])))</f>
        <v/>
      </c>
      <c r="Y1463" s="161" t="str">
        <f>IF(E1463="","",(IF(Table1[[#This Row],[Cur]]="USD",Table1[[#This Row],[Cur_Amount Credit]],Table1[[#This Row],[Cur_Amount Credit]]/ExchangeRate)))</f>
        <v/>
      </c>
      <c r="Z1463" s="203" t="str">
        <f>IF(E1463="","",(Table1[[#This Row],[Debit USD]]-Table1[[#This Row],[Credit USD]]))</f>
        <v/>
      </c>
      <c r="AA1463" s="122"/>
      <c r="AB1463" s="1"/>
      <c r="AC1463" s="15"/>
      <c r="AD1463" s="15" t="str">
        <f>IF(AND(OR(Table1[[#This Row],[Account]]="15030",Table1[[#This Row],[Account]]="15035",Table1[[#This Row],[Account]]="20150"),Table1[[#This Row],[Vendor ID]]=""),1,"")</f>
        <v/>
      </c>
      <c r="AE1463" s="15"/>
      <c r="AF1463" s="15"/>
      <c r="AG1463" s="15"/>
      <c r="AH1463" s="46" t="str">
        <f>IF(Table1[[#This Row],[Posting Date]]&lt;&gt;"","GJ-"&amp;CountryID,"")</f>
        <v/>
      </c>
      <c r="AI1463" s="59" t="str">
        <f>IF(Table1[[#This Row],[Posting Date]]&lt;&gt;"",Table1[[#This Row],[Posting Date]],"")</f>
        <v/>
      </c>
      <c r="AJ1463" s="46"/>
      <c r="AK1463" s="46" t="str">
        <f>IF(Table1[[#This Row],[Description]]&lt;&gt;"",Table1[[#This Row],[Description]],"")</f>
        <v/>
      </c>
      <c r="AL1463" s="46" t="str">
        <f>IF(Table1[[#This Row],[Posting Date]]&lt;&gt;"",Table1[[#This Row],[Reference Number]],"")</f>
        <v/>
      </c>
      <c r="AM1463" s="46" t="str">
        <f>TRIM(Table1[[#This Row],[Line '#]])</f>
        <v/>
      </c>
      <c r="AN1463" s="46" t="str">
        <f>TRIM(Table1[[#This Row],[Account]])</f>
        <v/>
      </c>
      <c r="AO1463" s="46" t="str">
        <f>IF(Table1[[#This Row],[Posting Date]]&lt;&gt;"",$D$5,"")</f>
        <v/>
      </c>
      <c r="AP1463" s="46" t="str">
        <f>TRIM(Table1[[#This Row],[Departments-Prgrams]])</f>
        <v/>
      </c>
      <c r="AQ1463" s="46" t="str">
        <f>TRIM(Table1[[#This Row],[Grant]])</f>
        <v/>
      </c>
      <c r="AR1463" s="46" t="str">
        <f>TRIM(Table1[[#This Row],[Staff ID]])</f>
        <v/>
      </c>
      <c r="AS1463" s="46" t="str">
        <f>IF(TRIM(Table1[[#This Row],[Budget Code]])=0,"",TRIM(Table1[[#This Row],[Budget Code]]))</f>
        <v/>
      </c>
      <c r="AT1463" s="46" t="str">
        <f>IF(Table1[[#This Row],[Line Description]]&lt;&gt;"",Table1[[#This Row],[Line Description]],"")</f>
        <v/>
      </c>
      <c r="AU1463" s="46" t="str">
        <f>IF(Table1[[#This Row],[Cur_Amount Debit]]&gt;0,ROUND(Table1[[#This Row],[Cur_Amount Debit]],2),"")</f>
        <v/>
      </c>
      <c r="AV1463" s="46" t="str">
        <f>IF(Table1[[#This Row],[Cur_Amount Credit]]&gt;0,ROUND(Table1[[#This Row],[Cur_Amount Credit]],2),"")</f>
        <v/>
      </c>
      <c r="AW1463" s="46" t="str">
        <f>LEFT(Table1[[#This Row],[Cur]],3)</f>
        <v/>
      </c>
      <c r="AX1463" s="59"/>
      <c r="AY1463" s="46"/>
      <c r="AZ1463" s="46" t="str">
        <f>IF(Table1[[#This Row],[Cur]]&lt;&gt;"",IF(Table1[[#This Row],[Cur]]="USD","",ExchangeRate),"")</f>
        <v/>
      </c>
      <c r="BA1463" s="46" t="str">
        <f>IF(Table1[[#This Row],[Grant]]&lt;&gt;"",VLOOKUP(Table1[[#This Row],[Grant]],Grants!B:D,3),"")</f>
        <v/>
      </c>
      <c r="BB1463" s="46" t="str">
        <f>TRIM(Table1[[#This Row],[Vendor ID]])</f>
        <v/>
      </c>
      <c r="BC1463">
        <f>IF(Table1[[#This Row],[Reference Number]]=Q1462,BC1462,BC1462+1)</f>
        <v>2</v>
      </c>
    </row>
    <row r="1464" spans="1:55" ht="11.25" hidden="1" customHeight="1">
      <c r="A1464" s="1"/>
      <c r="B1464" s="88" t="str">
        <f>IF(Table1[[#This Row],[Posting Date]]&lt;&gt;"",IF(Table1[[#This Row],[Reference Number]]=Q1463,B1463+1,1),"")</f>
        <v/>
      </c>
      <c r="C1464" s="61"/>
      <c r="D1464" s="61"/>
      <c r="E1464" s="218"/>
      <c r="F1464" s="143" t="str">
        <f>IFERROR(IF(VLOOKUP(Table1[[#This Row],[Budget Code Description]],Dimentions!$X$6:$AC$132,2,FALSE)="","",VLOOKUP(Table1[[#This Row],[Budget Code Description]],Dimentions!$X$6:$AC$132,2,FALSE)),"")</f>
        <v/>
      </c>
      <c r="G1464" s="143" t="str">
        <f>IFERROR(VLOOKUP(Table1[[#This Row],[Budget Code Description]],Dimentions!$X$6:$AC$132,3,FALSE),"")</f>
        <v/>
      </c>
      <c r="H1464" s="64" t="str">
        <f>IFERROR(VLOOKUP(Table1[[#This Row],[Account]],Dimentions!$S$6:$V$233,2,FALSE),"")</f>
        <v/>
      </c>
      <c r="I1464" s="62">
        <f>_xlfn.NUMBERVALUE(LEFT(Table1[[#This Row],[Account]],1))</f>
        <v>0</v>
      </c>
      <c r="J1464" s="62" t="str">
        <f>IFERROR(VLOOKUP(Table1[[#This Row],[Budget Code Description]],Table6[#All],7,FALSE),"")</f>
        <v/>
      </c>
      <c r="K1464" s="143" t="str">
        <f>IFERROR(VLOOKUP(Table1[[#This Row],[Budget Code Description]],Table6[#All],8,FALSE),"")</f>
        <v/>
      </c>
      <c r="L1464" s="63"/>
      <c r="M1464" s="65" t="str">
        <f>IFERROR(VLOOKUP(Table1[[#This Row],[Staff ID]],Table2[],2,FALSE),"")</f>
        <v/>
      </c>
      <c r="N1464" s="211" t="str">
        <f>IFERROR(IF(VLOOKUP(Table1[[#This Row],[Budget Code Description]],Dimentions!$X$6:$AC$97,4,FALSE)="","",VLOOKUP(Table1[[#This Row],[Budget Code Description]],Dimentions!$X$6:$AC$97,4,FALSE)),"")</f>
        <v/>
      </c>
      <c r="O1464" s="65" t="str">
        <f>IFERROR(VLOOKUP(Table1[[#This Row],[Vendor ID]],Table549[],2,FALSE),"")</f>
        <v/>
      </c>
      <c r="P1464" s="63"/>
      <c r="Q1464" s="143" t="str">
        <f>IF(Table1[[#This Row],[Posting Date]]&lt;&gt;"",$D$9,"")</f>
        <v/>
      </c>
      <c r="R1464" s="159" t="str">
        <f>IF(Table1[[#This Row],[Posting Date]]&lt;&gt;"",$D$10,"")</f>
        <v/>
      </c>
      <c r="S1464" s="66"/>
      <c r="T1464" s="63"/>
      <c r="U1464" s="67"/>
      <c r="V1464" s="67"/>
      <c r="W1464" s="67" t="str">
        <f t="shared" si="23"/>
        <v/>
      </c>
      <c r="X1464" s="161" t="str">
        <f>IF(E1464="","",(IF(Table1[[#This Row],[Cur]]="USD",Table1[[#This Row],[Cur_Amount Debit]],Table1[[#This Row],[Cur_Amount Debit]]/Table1[[#This Row],[Exchange Rate]])))</f>
        <v/>
      </c>
      <c r="Y1464" s="161" t="str">
        <f>IF(E1464="","",(IF(Table1[[#This Row],[Cur]]="USD",Table1[[#This Row],[Cur_Amount Credit]],Table1[[#This Row],[Cur_Amount Credit]]/ExchangeRate)))</f>
        <v/>
      </c>
      <c r="Z1464" s="203" t="str">
        <f>IF(E1464="","",(Table1[[#This Row],[Debit USD]]-Table1[[#This Row],[Credit USD]]))</f>
        <v/>
      </c>
      <c r="AA1464" s="122"/>
      <c r="AB1464" s="1"/>
      <c r="AC1464" s="15"/>
      <c r="AD1464" s="15" t="str">
        <f>IF(AND(OR(Table1[[#This Row],[Account]]="15030",Table1[[#This Row],[Account]]="15035",Table1[[#This Row],[Account]]="20150"),Table1[[#This Row],[Vendor ID]]=""),1,"")</f>
        <v/>
      </c>
      <c r="AE1464" s="15"/>
      <c r="AF1464" s="15"/>
      <c r="AG1464" s="15"/>
      <c r="AH1464" s="46" t="str">
        <f>IF(Table1[[#This Row],[Posting Date]]&lt;&gt;"","GJ-"&amp;CountryID,"")</f>
        <v/>
      </c>
      <c r="AI1464" s="59" t="str">
        <f>IF(Table1[[#This Row],[Posting Date]]&lt;&gt;"",Table1[[#This Row],[Posting Date]],"")</f>
        <v/>
      </c>
      <c r="AJ1464" s="46"/>
      <c r="AK1464" s="46" t="str">
        <f>IF(Table1[[#This Row],[Description]]&lt;&gt;"",Table1[[#This Row],[Description]],"")</f>
        <v/>
      </c>
      <c r="AL1464" s="46" t="str">
        <f>IF(Table1[[#This Row],[Posting Date]]&lt;&gt;"",Table1[[#This Row],[Reference Number]],"")</f>
        <v/>
      </c>
      <c r="AM1464" s="46" t="str">
        <f>TRIM(Table1[[#This Row],[Line '#]])</f>
        <v/>
      </c>
      <c r="AN1464" s="46" t="str">
        <f>TRIM(Table1[[#This Row],[Account]])</f>
        <v/>
      </c>
      <c r="AO1464" s="46" t="str">
        <f>IF(Table1[[#This Row],[Posting Date]]&lt;&gt;"",$D$5,"")</f>
        <v/>
      </c>
      <c r="AP1464" s="46" t="str">
        <f>TRIM(Table1[[#This Row],[Departments-Prgrams]])</f>
        <v/>
      </c>
      <c r="AQ1464" s="46" t="str">
        <f>TRIM(Table1[[#This Row],[Grant]])</f>
        <v/>
      </c>
      <c r="AR1464" s="46" t="str">
        <f>TRIM(Table1[[#This Row],[Staff ID]])</f>
        <v/>
      </c>
      <c r="AS1464" s="46" t="str">
        <f>IF(TRIM(Table1[[#This Row],[Budget Code]])=0,"",TRIM(Table1[[#This Row],[Budget Code]]))</f>
        <v/>
      </c>
      <c r="AT1464" s="46" t="str">
        <f>IF(Table1[[#This Row],[Line Description]]&lt;&gt;"",Table1[[#This Row],[Line Description]],"")</f>
        <v/>
      </c>
      <c r="AU1464" s="46" t="str">
        <f>IF(Table1[[#This Row],[Cur_Amount Debit]]&gt;0,ROUND(Table1[[#This Row],[Cur_Amount Debit]],2),"")</f>
        <v/>
      </c>
      <c r="AV1464" s="46" t="str">
        <f>IF(Table1[[#This Row],[Cur_Amount Credit]]&gt;0,ROUND(Table1[[#This Row],[Cur_Amount Credit]],2),"")</f>
        <v/>
      </c>
      <c r="AW1464" s="46" t="str">
        <f>LEFT(Table1[[#This Row],[Cur]],3)</f>
        <v/>
      </c>
      <c r="AX1464" s="59"/>
      <c r="AY1464" s="46"/>
      <c r="AZ1464" s="46" t="str">
        <f>IF(Table1[[#This Row],[Cur]]&lt;&gt;"",IF(Table1[[#This Row],[Cur]]="USD","",ExchangeRate),"")</f>
        <v/>
      </c>
      <c r="BA1464" s="46" t="str">
        <f>IF(Table1[[#This Row],[Grant]]&lt;&gt;"",VLOOKUP(Table1[[#This Row],[Grant]],Grants!B:D,3),"")</f>
        <v/>
      </c>
      <c r="BB1464" s="46" t="str">
        <f>TRIM(Table1[[#This Row],[Vendor ID]])</f>
        <v/>
      </c>
      <c r="BC1464">
        <f>IF(Table1[[#This Row],[Reference Number]]=Q1463,BC1463,BC1463+1)</f>
        <v>2</v>
      </c>
    </row>
    <row r="1465" spans="1:55" ht="11.25" hidden="1" customHeight="1">
      <c r="A1465" s="1"/>
      <c r="B1465" s="88" t="str">
        <f>IF(Table1[[#This Row],[Posting Date]]&lt;&gt;"",IF(Table1[[#This Row],[Reference Number]]=Q1464,B1464+1,1),"")</f>
        <v/>
      </c>
      <c r="C1465" s="61"/>
      <c r="D1465" s="61"/>
      <c r="E1465" s="218"/>
      <c r="F1465" s="143" t="str">
        <f>IFERROR(IF(VLOOKUP(Table1[[#This Row],[Budget Code Description]],Dimentions!$X$6:$AC$132,2,FALSE)="","",VLOOKUP(Table1[[#This Row],[Budget Code Description]],Dimentions!$X$6:$AC$132,2,FALSE)),"")</f>
        <v/>
      </c>
      <c r="G1465" s="143" t="str">
        <f>IFERROR(VLOOKUP(Table1[[#This Row],[Budget Code Description]],Dimentions!$X$6:$AC$132,3,FALSE),"")</f>
        <v/>
      </c>
      <c r="H1465" s="64" t="str">
        <f>IFERROR(VLOOKUP(Table1[[#This Row],[Account]],Dimentions!$S$6:$V$233,2,FALSE),"")</f>
        <v/>
      </c>
      <c r="I1465" s="62">
        <f>_xlfn.NUMBERVALUE(LEFT(Table1[[#This Row],[Account]],1))</f>
        <v>0</v>
      </c>
      <c r="J1465" s="62" t="str">
        <f>IFERROR(VLOOKUP(Table1[[#This Row],[Budget Code Description]],Table6[#All],7,FALSE),"")</f>
        <v/>
      </c>
      <c r="K1465" s="143" t="str">
        <f>IFERROR(VLOOKUP(Table1[[#This Row],[Budget Code Description]],Table6[#All],8,FALSE),"")</f>
        <v/>
      </c>
      <c r="L1465" s="63"/>
      <c r="M1465" s="65" t="str">
        <f>IFERROR(VLOOKUP(Table1[[#This Row],[Staff ID]],Table2[],2,FALSE),"")</f>
        <v/>
      </c>
      <c r="N1465" s="211" t="str">
        <f>IFERROR(IF(VLOOKUP(Table1[[#This Row],[Budget Code Description]],Dimentions!$X$6:$AC$97,4,FALSE)="","",VLOOKUP(Table1[[#This Row],[Budget Code Description]],Dimentions!$X$6:$AC$97,4,FALSE)),"")</f>
        <v/>
      </c>
      <c r="O1465" s="65" t="str">
        <f>IFERROR(VLOOKUP(Table1[[#This Row],[Vendor ID]],Table549[],2,FALSE),"")</f>
        <v/>
      </c>
      <c r="P1465" s="63"/>
      <c r="Q1465" s="143" t="str">
        <f>IF(Table1[[#This Row],[Posting Date]]&lt;&gt;"",$D$9,"")</f>
        <v/>
      </c>
      <c r="R1465" s="159" t="str">
        <f>IF(Table1[[#This Row],[Posting Date]]&lt;&gt;"",$D$10,"")</f>
        <v/>
      </c>
      <c r="S1465" s="66"/>
      <c r="T1465" s="63"/>
      <c r="U1465" s="67"/>
      <c r="V1465" s="67"/>
      <c r="W1465" s="67" t="str">
        <f t="shared" si="23"/>
        <v/>
      </c>
      <c r="X1465" s="161" t="str">
        <f>IF(E1465="","",(IF(Table1[[#This Row],[Cur]]="USD",Table1[[#This Row],[Cur_Amount Debit]],Table1[[#This Row],[Cur_Amount Debit]]/Table1[[#This Row],[Exchange Rate]])))</f>
        <v/>
      </c>
      <c r="Y1465" s="161" t="str">
        <f>IF(E1465="","",(IF(Table1[[#This Row],[Cur]]="USD",Table1[[#This Row],[Cur_Amount Credit]],Table1[[#This Row],[Cur_Amount Credit]]/ExchangeRate)))</f>
        <v/>
      </c>
      <c r="Z1465" s="203" t="str">
        <f>IF(E1465="","",(Table1[[#This Row],[Debit USD]]-Table1[[#This Row],[Credit USD]]))</f>
        <v/>
      </c>
      <c r="AA1465" s="122"/>
      <c r="AB1465" s="1"/>
      <c r="AC1465" s="15"/>
      <c r="AD1465" s="15" t="str">
        <f>IF(AND(OR(Table1[[#This Row],[Account]]="15030",Table1[[#This Row],[Account]]="15035",Table1[[#This Row],[Account]]="20150"),Table1[[#This Row],[Vendor ID]]=""),1,"")</f>
        <v/>
      </c>
      <c r="AE1465" s="15"/>
      <c r="AF1465" s="15"/>
      <c r="AG1465" s="15"/>
      <c r="AH1465" s="46" t="str">
        <f>IF(Table1[[#This Row],[Posting Date]]&lt;&gt;"","GJ-"&amp;CountryID,"")</f>
        <v/>
      </c>
      <c r="AI1465" s="59" t="str">
        <f>IF(Table1[[#This Row],[Posting Date]]&lt;&gt;"",Table1[[#This Row],[Posting Date]],"")</f>
        <v/>
      </c>
      <c r="AJ1465" s="46"/>
      <c r="AK1465" s="46" t="str">
        <f>IF(Table1[[#This Row],[Description]]&lt;&gt;"",Table1[[#This Row],[Description]],"")</f>
        <v/>
      </c>
      <c r="AL1465" s="46" t="str">
        <f>IF(Table1[[#This Row],[Posting Date]]&lt;&gt;"",Table1[[#This Row],[Reference Number]],"")</f>
        <v/>
      </c>
      <c r="AM1465" s="46" t="str">
        <f>TRIM(Table1[[#This Row],[Line '#]])</f>
        <v/>
      </c>
      <c r="AN1465" s="46" t="str">
        <f>TRIM(Table1[[#This Row],[Account]])</f>
        <v/>
      </c>
      <c r="AO1465" s="46" t="str">
        <f>IF(Table1[[#This Row],[Posting Date]]&lt;&gt;"",$D$5,"")</f>
        <v/>
      </c>
      <c r="AP1465" s="46" t="str">
        <f>TRIM(Table1[[#This Row],[Departments-Prgrams]])</f>
        <v/>
      </c>
      <c r="AQ1465" s="46" t="str">
        <f>TRIM(Table1[[#This Row],[Grant]])</f>
        <v/>
      </c>
      <c r="AR1465" s="46" t="str">
        <f>TRIM(Table1[[#This Row],[Staff ID]])</f>
        <v/>
      </c>
      <c r="AS1465" s="46" t="str">
        <f>IF(TRIM(Table1[[#This Row],[Budget Code]])=0,"",TRIM(Table1[[#This Row],[Budget Code]]))</f>
        <v/>
      </c>
      <c r="AT1465" s="46" t="str">
        <f>IF(Table1[[#This Row],[Line Description]]&lt;&gt;"",Table1[[#This Row],[Line Description]],"")</f>
        <v/>
      </c>
      <c r="AU1465" s="46" t="str">
        <f>IF(Table1[[#This Row],[Cur_Amount Debit]]&gt;0,ROUND(Table1[[#This Row],[Cur_Amount Debit]],2),"")</f>
        <v/>
      </c>
      <c r="AV1465" s="46" t="str">
        <f>IF(Table1[[#This Row],[Cur_Amount Credit]]&gt;0,ROUND(Table1[[#This Row],[Cur_Amount Credit]],2),"")</f>
        <v/>
      </c>
      <c r="AW1465" s="46" t="str">
        <f>LEFT(Table1[[#This Row],[Cur]],3)</f>
        <v/>
      </c>
      <c r="AX1465" s="59"/>
      <c r="AY1465" s="46"/>
      <c r="AZ1465" s="46" t="str">
        <f>IF(Table1[[#This Row],[Cur]]&lt;&gt;"",IF(Table1[[#This Row],[Cur]]="USD","",ExchangeRate),"")</f>
        <v/>
      </c>
      <c r="BA1465" s="46" t="str">
        <f>IF(Table1[[#This Row],[Grant]]&lt;&gt;"",VLOOKUP(Table1[[#This Row],[Grant]],Grants!B:D,3),"")</f>
        <v/>
      </c>
      <c r="BB1465" s="46" t="str">
        <f>TRIM(Table1[[#This Row],[Vendor ID]])</f>
        <v/>
      </c>
      <c r="BC1465">
        <f>IF(Table1[[#This Row],[Reference Number]]=Q1464,BC1464,BC1464+1)</f>
        <v>2</v>
      </c>
    </row>
    <row r="1466" spans="1:55" ht="11.25" hidden="1" customHeight="1">
      <c r="A1466" s="1"/>
      <c r="B1466" s="88" t="str">
        <f>IF(Table1[[#This Row],[Posting Date]]&lt;&gt;"",IF(Table1[[#This Row],[Reference Number]]=Q1465,B1465+1,1),"")</f>
        <v/>
      </c>
      <c r="C1466" s="61"/>
      <c r="D1466" s="61"/>
      <c r="E1466" s="218"/>
      <c r="F1466" s="143" t="str">
        <f>IFERROR(IF(VLOOKUP(Table1[[#This Row],[Budget Code Description]],Dimentions!$X$6:$AC$132,2,FALSE)="","",VLOOKUP(Table1[[#This Row],[Budget Code Description]],Dimentions!$X$6:$AC$132,2,FALSE)),"")</f>
        <v/>
      </c>
      <c r="G1466" s="143" t="str">
        <f>IFERROR(VLOOKUP(Table1[[#This Row],[Budget Code Description]],Dimentions!$X$6:$AC$132,3,FALSE),"")</f>
        <v/>
      </c>
      <c r="H1466" s="64" t="str">
        <f>IFERROR(VLOOKUP(Table1[[#This Row],[Account]],Dimentions!$S$6:$V$233,2,FALSE),"")</f>
        <v/>
      </c>
      <c r="I1466" s="62">
        <f>_xlfn.NUMBERVALUE(LEFT(Table1[[#This Row],[Account]],1))</f>
        <v>0</v>
      </c>
      <c r="J1466" s="62" t="str">
        <f>IFERROR(VLOOKUP(Table1[[#This Row],[Budget Code Description]],Table6[#All],7,FALSE),"")</f>
        <v/>
      </c>
      <c r="K1466" s="143" t="str">
        <f>IFERROR(VLOOKUP(Table1[[#This Row],[Budget Code Description]],Table6[#All],8,FALSE),"")</f>
        <v/>
      </c>
      <c r="L1466" s="63"/>
      <c r="M1466" s="65" t="str">
        <f>IFERROR(VLOOKUP(Table1[[#This Row],[Staff ID]],Table2[],2,FALSE),"")</f>
        <v/>
      </c>
      <c r="N1466" s="211" t="str">
        <f>IFERROR(IF(VLOOKUP(Table1[[#This Row],[Budget Code Description]],Dimentions!$X$6:$AC$97,4,FALSE)="","",VLOOKUP(Table1[[#This Row],[Budget Code Description]],Dimentions!$X$6:$AC$97,4,FALSE)),"")</f>
        <v/>
      </c>
      <c r="O1466" s="65" t="str">
        <f>IFERROR(VLOOKUP(Table1[[#This Row],[Vendor ID]],Table549[],2,FALSE),"")</f>
        <v/>
      </c>
      <c r="P1466" s="63"/>
      <c r="Q1466" s="143" t="str">
        <f>IF(Table1[[#This Row],[Posting Date]]&lt;&gt;"",$D$9,"")</f>
        <v/>
      </c>
      <c r="R1466" s="159" t="str">
        <f>IF(Table1[[#This Row],[Posting Date]]&lt;&gt;"",$D$10,"")</f>
        <v/>
      </c>
      <c r="S1466" s="66"/>
      <c r="T1466" s="63"/>
      <c r="U1466" s="67"/>
      <c r="V1466" s="67"/>
      <c r="W1466" s="67" t="str">
        <f t="shared" si="23"/>
        <v/>
      </c>
      <c r="X1466" s="161" t="str">
        <f>IF(E1466="","",(IF(Table1[[#This Row],[Cur]]="USD",Table1[[#This Row],[Cur_Amount Debit]],Table1[[#This Row],[Cur_Amount Debit]]/Table1[[#This Row],[Exchange Rate]])))</f>
        <v/>
      </c>
      <c r="Y1466" s="161" t="str">
        <f>IF(E1466="","",(IF(Table1[[#This Row],[Cur]]="USD",Table1[[#This Row],[Cur_Amount Credit]],Table1[[#This Row],[Cur_Amount Credit]]/ExchangeRate)))</f>
        <v/>
      </c>
      <c r="Z1466" s="203" t="str">
        <f>IF(E1466="","",(Table1[[#This Row],[Debit USD]]-Table1[[#This Row],[Credit USD]]))</f>
        <v/>
      </c>
      <c r="AA1466" s="122"/>
      <c r="AB1466" s="1"/>
      <c r="AC1466" s="15"/>
      <c r="AD1466" s="15" t="str">
        <f>IF(AND(OR(Table1[[#This Row],[Account]]="15030",Table1[[#This Row],[Account]]="15035",Table1[[#This Row],[Account]]="20150"),Table1[[#This Row],[Vendor ID]]=""),1,"")</f>
        <v/>
      </c>
      <c r="AE1466" s="15"/>
      <c r="AF1466" s="15"/>
      <c r="AG1466" s="15"/>
      <c r="AH1466" s="46" t="str">
        <f>IF(Table1[[#This Row],[Posting Date]]&lt;&gt;"","GJ-"&amp;CountryID,"")</f>
        <v/>
      </c>
      <c r="AI1466" s="59" t="str">
        <f>IF(Table1[[#This Row],[Posting Date]]&lt;&gt;"",Table1[[#This Row],[Posting Date]],"")</f>
        <v/>
      </c>
      <c r="AJ1466" s="46"/>
      <c r="AK1466" s="46" t="str">
        <f>IF(Table1[[#This Row],[Description]]&lt;&gt;"",Table1[[#This Row],[Description]],"")</f>
        <v/>
      </c>
      <c r="AL1466" s="46" t="str">
        <f>IF(Table1[[#This Row],[Posting Date]]&lt;&gt;"",Table1[[#This Row],[Reference Number]],"")</f>
        <v/>
      </c>
      <c r="AM1466" s="46" t="str">
        <f>TRIM(Table1[[#This Row],[Line '#]])</f>
        <v/>
      </c>
      <c r="AN1466" s="46" t="str">
        <f>TRIM(Table1[[#This Row],[Account]])</f>
        <v/>
      </c>
      <c r="AO1466" s="46" t="str">
        <f>IF(Table1[[#This Row],[Posting Date]]&lt;&gt;"",$D$5,"")</f>
        <v/>
      </c>
      <c r="AP1466" s="46" t="str">
        <f>TRIM(Table1[[#This Row],[Departments-Prgrams]])</f>
        <v/>
      </c>
      <c r="AQ1466" s="46" t="str">
        <f>TRIM(Table1[[#This Row],[Grant]])</f>
        <v/>
      </c>
      <c r="AR1466" s="46" t="str">
        <f>TRIM(Table1[[#This Row],[Staff ID]])</f>
        <v/>
      </c>
      <c r="AS1466" s="46" t="str">
        <f>IF(TRIM(Table1[[#This Row],[Budget Code]])=0,"",TRIM(Table1[[#This Row],[Budget Code]]))</f>
        <v/>
      </c>
      <c r="AT1466" s="46" t="str">
        <f>IF(Table1[[#This Row],[Line Description]]&lt;&gt;"",Table1[[#This Row],[Line Description]],"")</f>
        <v/>
      </c>
      <c r="AU1466" s="46" t="str">
        <f>IF(Table1[[#This Row],[Cur_Amount Debit]]&gt;0,ROUND(Table1[[#This Row],[Cur_Amount Debit]],2),"")</f>
        <v/>
      </c>
      <c r="AV1466" s="46" t="str">
        <f>IF(Table1[[#This Row],[Cur_Amount Credit]]&gt;0,ROUND(Table1[[#This Row],[Cur_Amount Credit]],2),"")</f>
        <v/>
      </c>
      <c r="AW1466" s="46" t="str">
        <f>LEFT(Table1[[#This Row],[Cur]],3)</f>
        <v/>
      </c>
      <c r="AX1466" s="59"/>
      <c r="AY1466" s="46"/>
      <c r="AZ1466" s="46" t="str">
        <f>IF(Table1[[#This Row],[Cur]]&lt;&gt;"",IF(Table1[[#This Row],[Cur]]="USD","",ExchangeRate),"")</f>
        <v/>
      </c>
      <c r="BA1466" s="46" t="str">
        <f>IF(Table1[[#This Row],[Grant]]&lt;&gt;"",VLOOKUP(Table1[[#This Row],[Grant]],Grants!B:D,3),"")</f>
        <v/>
      </c>
      <c r="BB1466" s="46" t="str">
        <f>TRIM(Table1[[#This Row],[Vendor ID]])</f>
        <v/>
      </c>
      <c r="BC1466">
        <f>IF(Table1[[#This Row],[Reference Number]]=Q1465,BC1465,BC1465+1)</f>
        <v>2</v>
      </c>
    </row>
    <row r="1467" spans="1:55" ht="11.25" hidden="1" customHeight="1">
      <c r="A1467" s="1"/>
      <c r="B1467" s="88" t="str">
        <f>IF(Table1[[#This Row],[Posting Date]]&lt;&gt;"",IF(Table1[[#This Row],[Reference Number]]=Q1466,B1466+1,1),"")</f>
        <v/>
      </c>
      <c r="C1467" s="61"/>
      <c r="D1467" s="61"/>
      <c r="E1467" s="218"/>
      <c r="F1467" s="143" t="str">
        <f>IFERROR(IF(VLOOKUP(Table1[[#This Row],[Budget Code Description]],Dimentions!$X$6:$AC$132,2,FALSE)="","",VLOOKUP(Table1[[#This Row],[Budget Code Description]],Dimentions!$X$6:$AC$132,2,FALSE)),"")</f>
        <v/>
      </c>
      <c r="G1467" s="143" t="str">
        <f>IFERROR(VLOOKUP(Table1[[#This Row],[Budget Code Description]],Dimentions!$X$6:$AC$132,3,FALSE),"")</f>
        <v/>
      </c>
      <c r="H1467" s="64" t="str">
        <f>IFERROR(VLOOKUP(Table1[[#This Row],[Account]],Dimentions!$S$6:$V$233,2,FALSE),"")</f>
        <v/>
      </c>
      <c r="I1467" s="62">
        <f>_xlfn.NUMBERVALUE(LEFT(Table1[[#This Row],[Account]],1))</f>
        <v>0</v>
      </c>
      <c r="J1467" s="62" t="str">
        <f>IFERROR(VLOOKUP(Table1[[#This Row],[Budget Code Description]],Table6[#All],7,FALSE),"")</f>
        <v/>
      </c>
      <c r="K1467" s="143" t="str">
        <f>IFERROR(VLOOKUP(Table1[[#This Row],[Budget Code Description]],Table6[#All],8,FALSE),"")</f>
        <v/>
      </c>
      <c r="L1467" s="63"/>
      <c r="M1467" s="65" t="str">
        <f>IFERROR(VLOOKUP(Table1[[#This Row],[Staff ID]],Table2[],2,FALSE),"")</f>
        <v/>
      </c>
      <c r="N1467" s="211" t="str">
        <f>IFERROR(IF(VLOOKUP(Table1[[#This Row],[Budget Code Description]],Dimentions!$X$6:$AC$97,4,FALSE)="","",VLOOKUP(Table1[[#This Row],[Budget Code Description]],Dimentions!$X$6:$AC$97,4,FALSE)),"")</f>
        <v/>
      </c>
      <c r="O1467" s="65" t="str">
        <f>IFERROR(VLOOKUP(Table1[[#This Row],[Vendor ID]],Table549[],2,FALSE),"")</f>
        <v/>
      </c>
      <c r="P1467" s="63"/>
      <c r="Q1467" s="143" t="str">
        <f>IF(Table1[[#This Row],[Posting Date]]&lt;&gt;"",$D$9,"")</f>
        <v/>
      </c>
      <c r="R1467" s="159" t="str">
        <f>IF(Table1[[#This Row],[Posting Date]]&lt;&gt;"",$D$10,"")</f>
        <v/>
      </c>
      <c r="S1467" s="66"/>
      <c r="T1467" s="63"/>
      <c r="U1467" s="67"/>
      <c r="V1467" s="67"/>
      <c r="W1467" s="67" t="str">
        <f t="shared" si="23"/>
        <v/>
      </c>
      <c r="X1467" s="161" t="str">
        <f>IF(E1467="","",(IF(Table1[[#This Row],[Cur]]="USD",Table1[[#This Row],[Cur_Amount Debit]],Table1[[#This Row],[Cur_Amount Debit]]/Table1[[#This Row],[Exchange Rate]])))</f>
        <v/>
      </c>
      <c r="Y1467" s="161" t="str">
        <f>IF(E1467="","",(IF(Table1[[#This Row],[Cur]]="USD",Table1[[#This Row],[Cur_Amount Credit]],Table1[[#This Row],[Cur_Amount Credit]]/ExchangeRate)))</f>
        <v/>
      </c>
      <c r="Z1467" s="203" t="str">
        <f>IF(E1467="","",(Table1[[#This Row],[Debit USD]]-Table1[[#This Row],[Credit USD]]))</f>
        <v/>
      </c>
      <c r="AA1467" s="122"/>
      <c r="AB1467" s="1"/>
      <c r="AC1467" s="15"/>
      <c r="AD1467" s="15" t="str">
        <f>IF(AND(OR(Table1[[#This Row],[Account]]="15030",Table1[[#This Row],[Account]]="15035",Table1[[#This Row],[Account]]="20150"),Table1[[#This Row],[Vendor ID]]=""),1,"")</f>
        <v/>
      </c>
      <c r="AE1467" s="15"/>
      <c r="AF1467" s="15"/>
      <c r="AG1467" s="15"/>
      <c r="AH1467" s="46" t="str">
        <f>IF(Table1[[#This Row],[Posting Date]]&lt;&gt;"","GJ-"&amp;CountryID,"")</f>
        <v/>
      </c>
      <c r="AI1467" s="59" t="str">
        <f>IF(Table1[[#This Row],[Posting Date]]&lt;&gt;"",Table1[[#This Row],[Posting Date]],"")</f>
        <v/>
      </c>
      <c r="AJ1467" s="46"/>
      <c r="AK1467" s="46" t="str">
        <f>IF(Table1[[#This Row],[Description]]&lt;&gt;"",Table1[[#This Row],[Description]],"")</f>
        <v/>
      </c>
      <c r="AL1467" s="46" t="str">
        <f>IF(Table1[[#This Row],[Posting Date]]&lt;&gt;"",Table1[[#This Row],[Reference Number]],"")</f>
        <v/>
      </c>
      <c r="AM1467" s="46" t="str">
        <f>TRIM(Table1[[#This Row],[Line '#]])</f>
        <v/>
      </c>
      <c r="AN1467" s="46" t="str">
        <f>TRIM(Table1[[#This Row],[Account]])</f>
        <v/>
      </c>
      <c r="AO1467" s="46" t="str">
        <f>IF(Table1[[#This Row],[Posting Date]]&lt;&gt;"",$D$5,"")</f>
        <v/>
      </c>
      <c r="AP1467" s="46" t="str">
        <f>TRIM(Table1[[#This Row],[Departments-Prgrams]])</f>
        <v/>
      </c>
      <c r="AQ1467" s="46" t="str">
        <f>TRIM(Table1[[#This Row],[Grant]])</f>
        <v/>
      </c>
      <c r="AR1467" s="46" t="str">
        <f>TRIM(Table1[[#This Row],[Staff ID]])</f>
        <v/>
      </c>
      <c r="AS1467" s="46" t="str">
        <f>IF(TRIM(Table1[[#This Row],[Budget Code]])=0,"",TRIM(Table1[[#This Row],[Budget Code]]))</f>
        <v/>
      </c>
      <c r="AT1467" s="46" t="str">
        <f>IF(Table1[[#This Row],[Line Description]]&lt;&gt;"",Table1[[#This Row],[Line Description]],"")</f>
        <v/>
      </c>
      <c r="AU1467" s="46" t="str">
        <f>IF(Table1[[#This Row],[Cur_Amount Debit]]&gt;0,ROUND(Table1[[#This Row],[Cur_Amount Debit]],2),"")</f>
        <v/>
      </c>
      <c r="AV1467" s="46" t="str">
        <f>IF(Table1[[#This Row],[Cur_Amount Credit]]&gt;0,ROUND(Table1[[#This Row],[Cur_Amount Credit]],2),"")</f>
        <v/>
      </c>
      <c r="AW1467" s="46" t="str">
        <f>LEFT(Table1[[#This Row],[Cur]],3)</f>
        <v/>
      </c>
      <c r="AX1467" s="59"/>
      <c r="AY1467" s="46"/>
      <c r="AZ1467" s="46" t="str">
        <f>IF(Table1[[#This Row],[Cur]]&lt;&gt;"",IF(Table1[[#This Row],[Cur]]="USD","",ExchangeRate),"")</f>
        <v/>
      </c>
      <c r="BA1467" s="46" t="str">
        <f>IF(Table1[[#This Row],[Grant]]&lt;&gt;"",VLOOKUP(Table1[[#This Row],[Grant]],Grants!B:D,3),"")</f>
        <v/>
      </c>
      <c r="BB1467" s="46" t="str">
        <f>TRIM(Table1[[#This Row],[Vendor ID]])</f>
        <v/>
      </c>
      <c r="BC1467">
        <f>IF(Table1[[#This Row],[Reference Number]]=Q1466,BC1466,BC1466+1)</f>
        <v>2</v>
      </c>
    </row>
    <row r="1468" spans="1:55" ht="11.25" hidden="1" customHeight="1">
      <c r="A1468" s="1"/>
      <c r="B1468" s="88" t="str">
        <f>IF(Table1[[#This Row],[Posting Date]]&lt;&gt;"",IF(Table1[[#This Row],[Reference Number]]=Q1467,B1467+1,1),"")</f>
        <v/>
      </c>
      <c r="C1468" s="61"/>
      <c r="D1468" s="61"/>
      <c r="E1468" s="218"/>
      <c r="F1468" s="143" t="str">
        <f>IFERROR(IF(VLOOKUP(Table1[[#This Row],[Budget Code Description]],Dimentions!$X$6:$AC$132,2,FALSE)="","",VLOOKUP(Table1[[#This Row],[Budget Code Description]],Dimentions!$X$6:$AC$132,2,FALSE)),"")</f>
        <v/>
      </c>
      <c r="G1468" s="143" t="str">
        <f>IFERROR(VLOOKUP(Table1[[#This Row],[Budget Code Description]],Dimentions!$X$6:$AC$132,3,FALSE),"")</f>
        <v/>
      </c>
      <c r="H1468" s="64" t="str">
        <f>IFERROR(VLOOKUP(Table1[[#This Row],[Account]],Dimentions!$S$6:$V$233,2,FALSE),"")</f>
        <v/>
      </c>
      <c r="I1468" s="62">
        <f>_xlfn.NUMBERVALUE(LEFT(Table1[[#This Row],[Account]],1))</f>
        <v>0</v>
      </c>
      <c r="J1468" s="62" t="str">
        <f>IFERROR(VLOOKUP(Table1[[#This Row],[Budget Code Description]],Table6[#All],7,FALSE),"")</f>
        <v/>
      </c>
      <c r="K1468" s="143" t="str">
        <f>IFERROR(VLOOKUP(Table1[[#This Row],[Budget Code Description]],Table6[#All],8,FALSE),"")</f>
        <v/>
      </c>
      <c r="L1468" s="63"/>
      <c r="M1468" s="65" t="str">
        <f>IFERROR(VLOOKUP(Table1[[#This Row],[Staff ID]],Table2[],2,FALSE),"")</f>
        <v/>
      </c>
      <c r="N1468" s="211" t="str">
        <f>IFERROR(IF(VLOOKUP(Table1[[#This Row],[Budget Code Description]],Dimentions!$X$6:$AC$97,4,FALSE)="","",VLOOKUP(Table1[[#This Row],[Budget Code Description]],Dimentions!$X$6:$AC$97,4,FALSE)),"")</f>
        <v/>
      </c>
      <c r="O1468" s="65" t="str">
        <f>IFERROR(VLOOKUP(Table1[[#This Row],[Vendor ID]],Table549[],2,FALSE),"")</f>
        <v/>
      </c>
      <c r="P1468" s="63"/>
      <c r="Q1468" s="143" t="str">
        <f>IF(Table1[[#This Row],[Posting Date]]&lt;&gt;"",$D$9,"")</f>
        <v/>
      </c>
      <c r="R1468" s="159" t="str">
        <f>IF(Table1[[#This Row],[Posting Date]]&lt;&gt;"",$D$10,"")</f>
        <v/>
      </c>
      <c r="S1468" s="66"/>
      <c r="T1468" s="63"/>
      <c r="U1468" s="67"/>
      <c r="V1468" s="67"/>
      <c r="W1468" s="67" t="str">
        <f t="shared" si="23"/>
        <v/>
      </c>
      <c r="X1468" s="161" t="str">
        <f>IF(E1468="","",(IF(Table1[[#This Row],[Cur]]="USD",Table1[[#This Row],[Cur_Amount Debit]],Table1[[#This Row],[Cur_Amount Debit]]/Table1[[#This Row],[Exchange Rate]])))</f>
        <v/>
      </c>
      <c r="Y1468" s="161" t="str">
        <f>IF(E1468="","",(IF(Table1[[#This Row],[Cur]]="USD",Table1[[#This Row],[Cur_Amount Credit]],Table1[[#This Row],[Cur_Amount Credit]]/ExchangeRate)))</f>
        <v/>
      </c>
      <c r="Z1468" s="203" t="str">
        <f>IF(E1468="","",(Table1[[#This Row],[Debit USD]]-Table1[[#This Row],[Credit USD]]))</f>
        <v/>
      </c>
      <c r="AA1468" s="122"/>
      <c r="AB1468" s="1"/>
      <c r="AC1468" s="15"/>
      <c r="AD1468" s="15" t="str">
        <f>IF(AND(OR(Table1[[#This Row],[Account]]="15030",Table1[[#This Row],[Account]]="15035",Table1[[#This Row],[Account]]="20150"),Table1[[#This Row],[Vendor ID]]=""),1,"")</f>
        <v/>
      </c>
      <c r="AE1468" s="15"/>
      <c r="AF1468" s="15"/>
      <c r="AG1468" s="15"/>
      <c r="AH1468" s="46" t="str">
        <f>IF(Table1[[#This Row],[Posting Date]]&lt;&gt;"","GJ-"&amp;CountryID,"")</f>
        <v/>
      </c>
      <c r="AI1468" s="59" t="str">
        <f>IF(Table1[[#This Row],[Posting Date]]&lt;&gt;"",Table1[[#This Row],[Posting Date]],"")</f>
        <v/>
      </c>
      <c r="AJ1468" s="46"/>
      <c r="AK1468" s="46" t="str">
        <f>IF(Table1[[#This Row],[Description]]&lt;&gt;"",Table1[[#This Row],[Description]],"")</f>
        <v/>
      </c>
      <c r="AL1468" s="46" t="str">
        <f>IF(Table1[[#This Row],[Posting Date]]&lt;&gt;"",Table1[[#This Row],[Reference Number]],"")</f>
        <v/>
      </c>
      <c r="AM1468" s="46" t="str">
        <f>TRIM(Table1[[#This Row],[Line '#]])</f>
        <v/>
      </c>
      <c r="AN1468" s="46" t="str">
        <f>TRIM(Table1[[#This Row],[Account]])</f>
        <v/>
      </c>
      <c r="AO1468" s="46" t="str">
        <f>IF(Table1[[#This Row],[Posting Date]]&lt;&gt;"",$D$5,"")</f>
        <v/>
      </c>
      <c r="AP1468" s="46" t="str">
        <f>TRIM(Table1[[#This Row],[Departments-Prgrams]])</f>
        <v/>
      </c>
      <c r="AQ1468" s="46" t="str">
        <f>TRIM(Table1[[#This Row],[Grant]])</f>
        <v/>
      </c>
      <c r="AR1468" s="46" t="str">
        <f>TRIM(Table1[[#This Row],[Staff ID]])</f>
        <v/>
      </c>
      <c r="AS1468" s="46" t="str">
        <f>IF(TRIM(Table1[[#This Row],[Budget Code]])=0,"",TRIM(Table1[[#This Row],[Budget Code]]))</f>
        <v/>
      </c>
      <c r="AT1468" s="46" t="str">
        <f>IF(Table1[[#This Row],[Line Description]]&lt;&gt;"",Table1[[#This Row],[Line Description]],"")</f>
        <v/>
      </c>
      <c r="AU1468" s="46" t="str">
        <f>IF(Table1[[#This Row],[Cur_Amount Debit]]&gt;0,ROUND(Table1[[#This Row],[Cur_Amount Debit]],2),"")</f>
        <v/>
      </c>
      <c r="AV1468" s="46" t="str">
        <f>IF(Table1[[#This Row],[Cur_Amount Credit]]&gt;0,ROUND(Table1[[#This Row],[Cur_Amount Credit]],2),"")</f>
        <v/>
      </c>
      <c r="AW1468" s="46" t="str">
        <f>LEFT(Table1[[#This Row],[Cur]],3)</f>
        <v/>
      </c>
      <c r="AX1468" s="59"/>
      <c r="AY1468" s="46"/>
      <c r="AZ1468" s="46" t="str">
        <f>IF(Table1[[#This Row],[Cur]]&lt;&gt;"",IF(Table1[[#This Row],[Cur]]="USD","",ExchangeRate),"")</f>
        <v/>
      </c>
      <c r="BA1468" s="46" t="str">
        <f>IF(Table1[[#This Row],[Grant]]&lt;&gt;"",VLOOKUP(Table1[[#This Row],[Grant]],Grants!B:D,3),"")</f>
        <v/>
      </c>
      <c r="BB1468" s="46" t="str">
        <f>TRIM(Table1[[#This Row],[Vendor ID]])</f>
        <v/>
      </c>
      <c r="BC1468">
        <f>IF(Table1[[#This Row],[Reference Number]]=Q1467,BC1467,BC1467+1)</f>
        <v>2</v>
      </c>
    </row>
    <row r="1469" spans="1:55" ht="11.25" hidden="1" customHeight="1">
      <c r="A1469" s="1"/>
      <c r="B1469" s="88" t="str">
        <f>IF(Table1[[#This Row],[Posting Date]]&lt;&gt;"",IF(Table1[[#This Row],[Reference Number]]=Q1468,B1468+1,1),"")</f>
        <v/>
      </c>
      <c r="C1469" s="61"/>
      <c r="D1469" s="61"/>
      <c r="E1469" s="218"/>
      <c r="F1469" s="143" t="str">
        <f>IFERROR(IF(VLOOKUP(Table1[[#This Row],[Budget Code Description]],Dimentions!$X$6:$AC$132,2,FALSE)="","",VLOOKUP(Table1[[#This Row],[Budget Code Description]],Dimentions!$X$6:$AC$132,2,FALSE)),"")</f>
        <v/>
      </c>
      <c r="G1469" s="143" t="str">
        <f>IFERROR(VLOOKUP(Table1[[#This Row],[Budget Code Description]],Dimentions!$X$6:$AC$132,3,FALSE),"")</f>
        <v/>
      </c>
      <c r="H1469" s="64" t="str">
        <f>IFERROR(VLOOKUP(Table1[[#This Row],[Account]],Dimentions!$S$6:$V$233,2,FALSE),"")</f>
        <v/>
      </c>
      <c r="I1469" s="62">
        <f>_xlfn.NUMBERVALUE(LEFT(Table1[[#This Row],[Account]],1))</f>
        <v>0</v>
      </c>
      <c r="J1469" s="62" t="str">
        <f>IFERROR(VLOOKUP(Table1[[#This Row],[Budget Code Description]],Table6[#All],7,FALSE),"")</f>
        <v/>
      </c>
      <c r="K1469" s="143" t="str">
        <f>IFERROR(VLOOKUP(Table1[[#This Row],[Budget Code Description]],Table6[#All],8,FALSE),"")</f>
        <v/>
      </c>
      <c r="L1469" s="63"/>
      <c r="M1469" s="65" t="str">
        <f>IFERROR(VLOOKUP(Table1[[#This Row],[Staff ID]],Table2[],2,FALSE),"")</f>
        <v/>
      </c>
      <c r="N1469" s="211" t="str">
        <f>IFERROR(IF(VLOOKUP(Table1[[#This Row],[Budget Code Description]],Dimentions!$X$6:$AC$97,4,FALSE)="","",VLOOKUP(Table1[[#This Row],[Budget Code Description]],Dimentions!$X$6:$AC$97,4,FALSE)),"")</f>
        <v/>
      </c>
      <c r="O1469" s="65" t="str">
        <f>IFERROR(VLOOKUP(Table1[[#This Row],[Vendor ID]],Table549[],2,FALSE),"")</f>
        <v/>
      </c>
      <c r="P1469" s="63"/>
      <c r="Q1469" s="143" t="str">
        <f>IF(Table1[[#This Row],[Posting Date]]&lt;&gt;"",$D$9,"")</f>
        <v/>
      </c>
      <c r="R1469" s="159" t="str">
        <f>IF(Table1[[#This Row],[Posting Date]]&lt;&gt;"",$D$10,"")</f>
        <v/>
      </c>
      <c r="S1469" s="66"/>
      <c r="T1469" s="63"/>
      <c r="U1469" s="67"/>
      <c r="V1469" s="67"/>
      <c r="W1469" s="67" t="str">
        <f t="shared" si="23"/>
        <v/>
      </c>
      <c r="X1469" s="161" t="str">
        <f>IF(E1469="","",(IF(Table1[[#This Row],[Cur]]="USD",Table1[[#This Row],[Cur_Amount Debit]],Table1[[#This Row],[Cur_Amount Debit]]/Table1[[#This Row],[Exchange Rate]])))</f>
        <v/>
      </c>
      <c r="Y1469" s="161" t="str">
        <f>IF(E1469="","",(IF(Table1[[#This Row],[Cur]]="USD",Table1[[#This Row],[Cur_Amount Credit]],Table1[[#This Row],[Cur_Amount Credit]]/ExchangeRate)))</f>
        <v/>
      </c>
      <c r="Z1469" s="203" t="str">
        <f>IF(E1469="","",(Table1[[#This Row],[Debit USD]]-Table1[[#This Row],[Credit USD]]))</f>
        <v/>
      </c>
      <c r="AA1469" s="122"/>
      <c r="AB1469" s="1"/>
      <c r="AC1469" s="15"/>
      <c r="AD1469" s="15" t="str">
        <f>IF(AND(OR(Table1[[#This Row],[Account]]="15030",Table1[[#This Row],[Account]]="15035",Table1[[#This Row],[Account]]="20150"),Table1[[#This Row],[Vendor ID]]=""),1,"")</f>
        <v/>
      </c>
      <c r="AE1469" s="15"/>
      <c r="AF1469" s="15"/>
      <c r="AG1469" s="15"/>
      <c r="AH1469" s="46" t="str">
        <f>IF(Table1[[#This Row],[Posting Date]]&lt;&gt;"","GJ-"&amp;CountryID,"")</f>
        <v/>
      </c>
      <c r="AI1469" s="59" t="str">
        <f>IF(Table1[[#This Row],[Posting Date]]&lt;&gt;"",Table1[[#This Row],[Posting Date]],"")</f>
        <v/>
      </c>
      <c r="AJ1469" s="46"/>
      <c r="AK1469" s="46" t="str">
        <f>IF(Table1[[#This Row],[Description]]&lt;&gt;"",Table1[[#This Row],[Description]],"")</f>
        <v/>
      </c>
      <c r="AL1469" s="46" t="str">
        <f>IF(Table1[[#This Row],[Posting Date]]&lt;&gt;"",Table1[[#This Row],[Reference Number]],"")</f>
        <v/>
      </c>
      <c r="AM1469" s="46" t="str">
        <f>TRIM(Table1[[#This Row],[Line '#]])</f>
        <v/>
      </c>
      <c r="AN1469" s="46" t="str">
        <f>TRIM(Table1[[#This Row],[Account]])</f>
        <v/>
      </c>
      <c r="AO1469" s="46" t="str">
        <f>IF(Table1[[#This Row],[Posting Date]]&lt;&gt;"",$D$5,"")</f>
        <v/>
      </c>
      <c r="AP1469" s="46" t="str">
        <f>TRIM(Table1[[#This Row],[Departments-Prgrams]])</f>
        <v/>
      </c>
      <c r="AQ1469" s="46" t="str">
        <f>TRIM(Table1[[#This Row],[Grant]])</f>
        <v/>
      </c>
      <c r="AR1469" s="46" t="str">
        <f>TRIM(Table1[[#This Row],[Staff ID]])</f>
        <v/>
      </c>
      <c r="AS1469" s="46" t="str">
        <f>IF(TRIM(Table1[[#This Row],[Budget Code]])=0,"",TRIM(Table1[[#This Row],[Budget Code]]))</f>
        <v/>
      </c>
      <c r="AT1469" s="46" t="str">
        <f>IF(Table1[[#This Row],[Line Description]]&lt;&gt;"",Table1[[#This Row],[Line Description]],"")</f>
        <v/>
      </c>
      <c r="AU1469" s="46" t="str">
        <f>IF(Table1[[#This Row],[Cur_Amount Debit]]&gt;0,ROUND(Table1[[#This Row],[Cur_Amount Debit]],2),"")</f>
        <v/>
      </c>
      <c r="AV1469" s="46" t="str">
        <f>IF(Table1[[#This Row],[Cur_Amount Credit]]&gt;0,ROUND(Table1[[#This Row],[Cur_Amount Credit]],2),"")</f>
        <v/>
      </c>
      <c r="AW1469" s="46" t="str">
        <f>LEFT(Table1[[#This Row],[Cur]],3)</f>
        <v/>
      </c>
      <c r="AX1469" s="59"/>
      <c r="AY1469" s="46"/>
      <c r="AZ1469" s="46" t="str">
        <f>IF(Table1[[#This Row],[Cur]]&lt;&gt;"",IF(Table1[[#This Row],[Cur]]="USD","",ExchangeRate),"")</f>
        <v/>
      </c>
      <c r="BA1469" s="46" t="str">
        <f>IF(Table1[[#This Row],[Grant]]&lt;&gt;"",VLOOKUP(Table1[[#This Row],[Grant]],Grants!B:D,3),"")</f>
        <v/>
      </c>
      <c r="BB1469" s="46" t="str">
        <f>TRIM(Table1[[#This Row],[Vendor ID]])</f>
        <v/>
      </c>
      <c r="BC1469">
        <f>IF(Table1[[#This Row],[Reference Number]]=Q1468,BC1468,BC1468+1)</f>
        <v>2</v>
      </c>
    </row>
    <row r="1470" spans="1:55" ht="11.25" hidden="1" customHeight="1">
      <c r="A1470" s="1"/>
      <c r="B1470" s="88" t="str">
        <f>IF(Table1[[#This Row],[Posting Date]]&lt;&gt;"",IF(Table1[[#This Row],[Reference Number]]=Q1469,B1469+1,1),"")</f>
        <v/>
      </c>
      <c r="C1470" s="61"/>
      <c r="D1470" s="61"/>
      <c r="E1470" s="218"/>
      <c r="F1470" s="143" t="str">
        <f>IFERROR(IF(VLOOKUP(Table1[[#This Row],[Budget Code Description]],Dimentions!$X$6:$AC$132,2,FALSE)="","",VLOOKUP(Table1[[#This Row],[Budget Code Description]],Dimentions!$X$6:$AC$132,2,FALSE)),"")</f>
        <v/>
      </c>
      <c r="G1470" s="143" t="str">
        <f>IFERROR(VLOOKUP(Table1[[#This Row],[Budget Code Description]],Dimentions!$X$6:$AC$132,3,FALSE),"")</f>
        <v/>
      </c>
      <c r="H1470" s="64" t="str">
        <f>IFERROR(VLOOKUP(Table1[[#This Row],[Account]],Dimentions!$S$6:$V$233,2,FALSE),"")</f>
        <v/>
      </c>
      <c r="I1470" s="62">
        <f>_xlfn.NUMBERVALUE(LEFT(Table1[[#This Row],[Account]],1))</f>
        <v>0</v>
      </c>
      <c r="J1470" s="62" t="str">
        <f>IFERROR(VLOOKUP(Table1[[#This Row],[Budget Code Description]],Table6[#All],7,FALSE),"")</f>
        <v/>
      </c>
      <c r="K1470" s="143" t="str">
        <f>IFERROR(VLOOKUP(Table1[[#This Row],[Budget Code Description]],Table6[#All],8,FALSE),"")</f>
        <v/>
      </c>
      <c r="L1470" s="63"/>
      <c r="M1470" s="65" t="str">
        <f>IFERROR(VLOOKUP(Table1[[#This Row],[Staff ID]],Table2[],2,FALSE),"")</f>
        <v/>
      </c>
      <c r="N1470" s="211" t="str">
        <f>IFERROR(IF(VLOOKUP(Table1[[#This Row],[Budget Code Description]],Dimentions!$X$6:$AC$97,4,FALSE)="","",VLOOKUP(Table1[[#This Row],[Budget Code Description]],Dimentions!$X$6:$AC$97,4,FALSE)),"")</f>
        <v/>
      </c>
      <c r="O1470" s="65" t="str">
        <f>IFERROR(VLOOKUP(Table1[[#This Row],[Vendor ID]],Table549[],2,FALSE),"")</f>
        <v/>
      </c>
      <c r="P1470" s="63"/>
      <c r="Q1470" s="143" t="str">
        <f>IF(Table1[[#This Row],[Posting Date]]&lt;&gt;"",$D$9,"")</f>
        <v/>
      </c>
      <c r="R1470" s="159" t="str">
        <f>IF(Table1[[#This Row],[Posting Date]]&lt;&gt;"",$D$10,"")</f>
        <v/>
      </c>
      <c r="S1470" s="66"/>
      <c r="T1470" s="63"/>
      <c r="U1470" s="67"/>
      <c r="V1470" s="67"/>
      <c r="W1470" s="67" t="str">
        <f t="shared" si="23"/>
        <v/>
      </c>
      <c r="X1470" s="161" t="str">
        <f>IF(E1470="","",(IF(Table1[[#This Row],[Cur]]="USD",Table1[[#This Row],[Cur_Amount Debit]],Table1[[#This Row],[Cur_Amount Debit]]/Table1[[#This Row],[Exchange Rate]])))</f>
        <v/>
      </c>
      <c r="Y1470" s="161" t="str">
        <f>IF(E1470="","",(IF(Table1[[#This Row],[Cur]]="USD",Table1[[#This Row],[Cur_Amount Credit]],Table1[[#This Row],[Cur_Amount Credit]]/ExchangeRate)))</f>
        <v/>
      </c>
      <c r="Z1470" s="203" t="str">
        <f>IF(E1470="","",(Table1[[#This Row],[Debit USD]]-Table1[[#This Row],[Credit USD]]))</f>
        <v/>
      </c>
      <c r="AA1470" s="122"/>
      <c r="AB1470" s="1"/>
      <c r="AC1470" s="15"/>
      <c r="AD1470" s="15" t="str">
        <f>IF(AND(OR(Table1[[#This Row],[Account]]="15030",Table1[[#This Row],[Account]]="15035",Table1[[#This Row],[Account]]="20150"),Table1[[#This Row],[Vendor ID]]=""),1,"")</f>
        <v/>
      </c>
      <c r="AE1470" s="15"/>
      <c r="AF1470" s="15"/>
      <c r="AG1470" s="15"/>
      <c r="AH1470" s="46" t="str">
        <f>IF(Table1[[#This Row],[Posting Date]]&lt;&gt;"","GJ-"&amp;CountryID,"")</f>
        <v/>
      </c>
      <c r="AI1470" s="59" t="str">
        <f>IF(Table1[[#This Row],[Posting Date]]&lt;&gt;"",Table1[[#This Row],[Posting Date]],"")</f>
        <v/>
      </c>
      <c r="AJ1470" s="46"/>
      <c r="AK1470" s="46" t="str">
        <f>IF(Table1[[#This Row],[Description]]&lt;&gt;"",Table1[[#This Row],[Description]],"")</f>
        <v/>
      </c>
      <c r="AL1470" s="46" t="str">
        <f>IF(Table1[[#This Row],[Posting Date]]&lt;&gt;"",Table1[[#This Row],[Reference Number]],"")</f>
        <v/>
      </c>
      <c r="AM1470" s="46" t="str">
        <f>TRIM(Table1[[#This Row],[Line '#]])</f>
        <v/>
      </c>
      <c r="AN1470" s="46" t="str">
        <f>TRIM(Table1[[#This Row],[Account]])</f>
        <v/>
      </c>
      <c r="AO1470" s="46" t="str">
        <f>IF(Table1[[#This Row],[Posting Date]]&lt;&gt;"",$D$5,"")</f>
        <v/>
      </c>
      <c r="AP1470" s="46" t="str">
        <f>TRIM(Table1[[#This Row],[Departments-Prgrams]])</f>
        <v/>
      </c>
      <c r="AQ1470" s="46" t="str">
        <f>TRIM(Table1[[#This Row],[Grant]])</f>
        <v/>
      </c>
      <c r="AR1470" s="46" t="str">
        <f>TRIM(Table1[[#This Row],[Staff ID]])</f>
        <v/>
      </c>
      <c r="AS1470" s="46" t="str">
        <f>IF(TRIM(Table1[[#This Row],[Budget Code]])=0,"",TRIM(Table1[[#This Row],[Budget Code]]))</f>
        <v/>
      </c>
      <c r="AT1470" s="46" t="str">
        <f>IF(Table1[[#This Row],[Line Description]]&lt;&gt;"",Table1[[#This Row],[Line Description]],"")</f>
        <v/>
      </c>
      <c r="AU1470" s="46" t="str">
        <f>IF(Table1[[#This Row],[Cur_Amount Debit]]&gt;0,ROUND(Table1[[#This Row],[Cur_Amount Debit]],2),"")</f>
        <v/>
      </c>
      <c r="AV1470" s="46" t="str">
        <f>IF(Table1[[#This Row],[Cur_Amount Credit]]&gt;0,ROUND(Table1[[#This Row],[Cur_Amount Credit]],2),"")</f>
        <v/>
      </c>
      <c r="AW1470" s="46" t="str">
        <f>LEFT(Table1[[#This Row],[Cur]],3)</f>
        <v/>
      </c>
      <c r="AX1470" s="59"/>
      <c r="AY1470" s="46"/>
      <c r="AZ1470" s="46" t="str">
        <f>IF(Table1[[#This Row],[Cur]]&lt;&gt;"",IF(Table1[[#This Row],[Cur]]="USD","",ExchangeRate),"")</f>
        <v/>
      </c>
      <c r="BA1470" s="46" t="str">
        <f>IF(Table1[[#This Row],[Grant]]&lt;&gt;"",VLOOKUP(Table1[[#This Row],[Grant]],Grants!B:D,3),"")</f>
        <v/>
      </c>
      <c r="BB1470" s="46" t="str">
        <f>TRIM(Table1[[#This Row],[Vendor ID]])</f>
        <v/>
      </c>
      <c r="BC1470">
        <f>IF(Table1[[#This Row],[Reference Number]]=Q1469,BC1469,BC1469+1)</f>
        <v>2</v>
      </c>
    </row>
    <row r="1471" spans="1:55" ht="11.25" hidden="1" customHeight="1">
      <c r="A1471" s="1"/>
      <c r="B1471" s="88" t="str">
        <f>IF(Table1[[#This Row],[Posting Date]]&lt;&gt;"",IF(Table1[[#This Row],[Reference Number]]=Q1470,B1470+1,1),"")</f>
        <v/>
      </c>
      <c r="C1471" s="61"/>
      <c r="D1471" s="61"/>
      <c r="E1471" s="218"/>
      <c r="F1471" s="143" t="str">
        <f>IFERROR(IF(VLOOKUP(Table1[[#This Row],[Budget Code Description]],Dimentions!$X$6:$AC$132,2,FALSE)="","",VLOOKUP(Table1[[#This Row],[Budget Code Description]],Dimentions!$X$6:$AC$132,2,FALSE)),"")</f>
        <v/>
      </c>
      <c r="G1471" s="143" t="str">
        <f>IFERROR(VLOOKUP(Table1[[#This Row],[Budget Code Description]],Dimentions!$X$6:$AC$132,3,FALSE),"")</f>
        <v/>
      </c>
      <c r="H1471" s="64" t="str">
        <f>IFERROR(VLOOKUP(Table1[[#This Row],[Account]],Dimentions!$S$6:$V$233,2,FALSE),"")</f>
        <v/>
      </c>
      <c r="I1471" s="62">
        <f>_xlfn.NUMBERVALUE(LEFT(Table1[[#This Row],[Account]],1))</f>
        <v>0</v>
      </c>
      <c r="J1471" s="62" t="str">
        <f>IFERROR(VLOOKUP(Table1[[#This Row],[Budget Code Description]],Table6[#All],7,FALSE),"")</f>
        <v/>
      </c>
      <c r="K1471" s="143" t="str">
        <f>IFERROR(VLOOKUP(Table1[[#This Row],[Budget Code Description]],Table6[#All],8,FALSE),"")</f>
        <v/>
      </c>
      <c r="L1471" s="63"/>
      <c r="M1471" s="65" t="str">
        <f>IFERROR(VLOOKUP(Table1[[#This Row],[Staff ID]],Table2[],2,FALSE),"")</f>
        <v/>
      </c>
      <c r="N1471" s="211" t="str">
        <f>IFERROR(IF(VLOOKUP(Table1[[#This Row],[Budget Code Description]],Dimentions!$X$6:$AC$97,4,FALSE)="","",VLOOKUP(Table1[[#This Row],[Budget Code Description]],Dimentions!$X$6:$AC$97,4,FALSE)),"")</f>
        <v/>
      </c>
      <c r="O1471" s="65" t="str">
        <f>IFERROR(VLOOKUP(Table1[[#This Row],[Vendor ID]],Table549[],2,FALSE),"")</f>
        <v/>
      </c>
      <c r="P1471" s="63"/>
      <c r="Q1471" s="143" t="str">
        <f>IF(Table1[[#This Row],[Posting Date]]&lt;&gt;"",$D$9,"")</f>
        <v/>
      </c>
      <c r="R1471" s="159" t="str">
        <f>IF(Table1[[#This Row],[Posting Date]]&lt;&gt;"",$D$10,"")</f>
        <v/>
      </c>
      <c r="S1471" s="66"/>
      <c r="T1471" s="63"/>
      <c r="U1471" s="67"/>
      <c r="V1471" s="67"/>
      <c r="W1471" s="67" t="str">
        <f t="shared" si="23"/>
        <v/>
      </c>
      <c r="X1471" s="161" t="str">
        <f>IF(E1471="","",(IF(Table1[[#This Row],[Cur]]="USD",Table1[[#This Row],[Cur_Amount Debit]],Table1[[#This Row],[Cur_Amount Debit]]/Table1[[#This Row],[Exchange Rate]])))</f>
        <v/>
      </c>
      <c r="Y1471" s="161" t="str">
        <f>IF(E1471="","",(IF(Table1[[#This Row],[Cur]]="USD",Table1[[#This Row],[Cur_Amount Credit]],Table1[[#This Row],[Cur_Amount Credit]]/ExchangeRate)))</f>
        <v/>
      </c>
      <c r="Z1471" s="203" t="str">
        <f>IF(E1471="","",(Table1[[#This Row],[Debit USD]]-Table1[[#This Row],[Credit USD]]))</f>
        <v/>
      </c>
      <c r="AA1471" s="122"/>
      <c r="AB1471" s="1"/>
      <c r="AC1471" s="15"/>
      <c r="AD1471" s="15" t="str">
        <f>IF(AND(OR(Table1[[#This Row],[Account]]="15030",Table1[[#This Row],[Account]]="15035",Table1[[#This Row],[Account]]="20150"),Table1[[#This Row],[Vendor ID]]=""),1,"")</f>
        <v/>
      </c>
      <c r="AE1471" s="15"/>
      <c r="AF1471" s="15"/>
      <c r="AG1471" s="15"/>
      <c r="AH1471" s="46" t="str">
        <f>IF(Table1[[#This Row],[Posting Date]]&lt;&gt;"","GJ-"&amp;CountryID,"")</f>
        <v/>
      </c>
      <c r="AI1471" s="59" t="str">
        <f>IF(Table1[[#This Row],[Posting Date]]&lt;&gt;"",Table1[[#This Row],[Posting Date]],"")</f>
        <v/>
      </c>
      <c r="AJ1471" s="46"/>
      <c r="AK1471" s="46" t="str">
        <f>IF(Table1[[#This Row],[Description]]&lt;&gt;"",Table1[[#This Row],[Description]],"")</f>
        <v/>
      </c>
      <c r="AL1471" s="46" t="str">
        <f>IF(Table1[[#This Row],[Posting Date]]&lt;&gt;"",Table1[[#This Row],[Reference Number]],"")</f>
        <v/>
      </c>
      <c r="AM1471" s="46" t="str">
        <f>TRIM(Table1[[#This Row],[Line '#]])</f>
        <v/>
      </c>
      <c r="AN1471" s="46" t="str">
        <f>TRIM(Table1[[#This Row],[Account]])</f>
        <v/>
      </c>
      <c r="AO1471" s="46" t="str">
        <f>IF(Table1[[#This Row],[Posting Date]]&lt;&gt;"",$D$5,"")</f>
        <v/>
      </c>
      <c r="AP1471" s="46" t="str">
        <f>TRIM(Table1[[#This Row],[Departments-Prgrams]])</f>
        <v/>
      </c>
      <c r="AQ1471" s="46" t="str">
        <f>TRIM(Table1[[#This Row],[Grant]])</f>
        <v/>
      </c>
      <c r="AR1471" s="46" t="str">
        <f>TRIM(Table1[[#This Row],[Staff ID]])</f>
        <v/>
      </c>
      <c r="AS1471" s="46" t="str">
        <f>IF(TRIM(Table1[[#This Row],[Budget Code]])=0,"",TRIM(Table1[[#This Row],[Budget Code]]))</f>
        <v/>
      </c>
      <c r="AT1471" s="46" t="str">
        <f>IF(Table1[[#This Row],[Line Description]]&lt;&gt;"",Table1[[#This Row],[Line Description]],"")</f>
        <v/>
      </c>
      <c r="AU1471" s="46" t="str">
        <f>IF(Table1[[#This Row],[Cur_Amount Debit]]&gt;0,ROUND(Table1[[#This Row],[Cur_Amount Debit]],2),"")</f>
        <v/>
      </c>
      <c r="AV1471" s="46" t="str">
        <f>IF(Table1[[#This Row],[Cur_Amount Credit]]&gt;0,ROUND(Table1[[#This Row],[Cur_Amount Credit]],2),"")</f>
        <v/>
      </c>
      <c r="AW1471" s="46" t="str">
        <f>LEFT(Table1[[#This Row],[Cur]],3)</f>
        <v/>
      </c>
      <c r="AX1471" s="59"/>
      <c r="AY1471" s="46"/>
      <c r="AZ1471" s="46" t="str">
        <f>IF(Table1[[#This Row],[Cur]]&lt;&gt;"",IF(Table1[[#This Row],[Cur]]="USD","",ExchangeRate),"")</f>
        <v/>
      </c>
      <c r="BA1471" s="46" t="str">
        <f>IF(Table1[[#This Row],[Grant]]&lt;&gt;"",VLOOKUP(Table1[[#This Row],[Grant]],Grants!B:D,3),"")</f>
        <v/>
      </c>
      <c r="BB1471" s="46" t="str">
        <f>TRIM(Table1[[#This Row],[Vendor ID]])</f>
        <v/>
      </c>
      <c r="BC1471">
        <f>IF(Table1[[#This Row],[Reference Number]]=Q1470,BC1470,BC1470+1)</f>
        <v>2</v>
      </c>
    </row>
    <row r="1472" spans="1:55" ht="11.25" hidden="1" customHeight="1">
      <c r="A1472" s="1"/>
      <c r="B1472" s="88" t="str">
        <f>IF(Table1[[#This Row],[Posting Date]]&lt;&gt;"",IF(Table1[[#This Row],[Reference Number]]=Q1471,B1471+1,1),"")</f>
        <v/>
      </c>
      <c r="C1472" s="61"/>
      <c r="D1472" s="61"/>
      <c r="E1472" s="218"/>
      <c r="F1472" s="143" t="str">
        <f>IFERROR(IF(VLOOKUP(Table1[[#This Row],[Budget Code Description]],Dimentions!$X$6:$AC$132,2,FALSE)="","",VLOOKUP(Table1[[#This Row],[Budget Code Description]],Dimentions!$X$6:$AC$132,2,FALSE)),"")</f>
        <v/>
      </c>
      <c r="G1472" s="143" t="str">
        <f>IFERROR(VLOOKUP(Table1[[#This Row],[Budget Code Description]],Dimentions!$X$6:$AC$132,3,FALSE),"")</f>
        <v/>
      </c>
      <c r="H1472" s="64" t="str">
        <f>IFERROR(VLOOKUP(Table1[[#This Row],[Account]],Dimentions!$S$6:$V$233,2,FALSE),"")</f>
        <v/>
      </c>
      <c r="I1472" s="62">
        <f>_xlfn.NUMBERVALUE(LEFT(Table1[[#This Row],[Account]],1))</f>
        <v>0</v>
      </c>
      <c r="J1472" s="62" t="str">
        <f>IFERROR(VLOOKUP(Table1[[#This Row],[Budget Code Description]],Table6[#All],7,FALSE),"")</f>
        <v/>
      </c>
      <c r="K1472" s="143" t="str">
        <f>IFERROR(VLOOKUP(Table1[[#This Row],[Budget Code Description]],Table6[#All],8,FALSE),"")</f>
        <v/>
      </c>
      <c r="L1472" s="63"/>
      <c r="M1472" s="65" t="str">
        <f>IFERROR(VLOOKUP(Table1[[#This Row],[Staff ID]],Table2[],2,FALSE),"")</f>
        <v/>
      </c>
      <c r="N1472" s="211" t="str">
        <f>IFERROR(IF(VLOOKUP(Table1[[#This Row],[Budget Code Description]],Dimentions!$X$6:$AC$97,4,FALSE)="","",VLOOKUP(Table1[[#This Row],[Budget Code Description]],Dimentions!$X$6:$AC$97,4,FALSE)),"")</f>
        <v/>
      </c>
      <c r="O1472" s="65" t="str">
        <f>IFERROR(VLOOKUP(Table1[[#This Row],[Vendor ID]],Table549[],2,FALSE),"")</f>
        <v/>
      </c>
      <c r="P1472" s="63"/>
      <c r="Q1472" s="143" t="str">
        <f>IF(Table1[[#This Row],[Posting Date]]&lt;&gt;"",$D$9,"")</f>
        <v/>
      </c>
      <c r="R1472" s="159" t="str">
        <f>IF(Table1[[#This Row],[Posting Date]]&lt;&gt;"",$D$10,"")</f>
        <v/>
      </c>
      <c r="S1472" s="66"/>
      <c r="T1472" s="63"/>
      <c r="U1472" s="67"/>
      <c r="V1472" s="67"/>
      <c r="W1472" s="67" t="str">
        <f t="shared" si="23"/>
        <v/>
      </c>
      <c r="X1472" s="161" t="str">
        <f>IF(E1472="","",(IF(Table1[[#This Row],[Cur]]="USD",Table1[[#This Row],[Cur_Amount Debit]],Table1[[#This Row],[Cur_Amount Debit]]/Table1[[#This Row],[Exchange Rate]])))</f>
        <v/>
      </c>
      <c r="Y1472" s="161" t="str">
        <f>IF(E1472="","",(IF(Table1[[#This Row],[Cur]]="USD",Table1[[#This Row],[Cur_Amount Credit]],Table1[[#This Row],[Cur_Amount Credit]]/ExchangeRate)))</f>
        <v/>
      </c>
      <c r="Z1472" s="203" t="str">
        <f>IF(E1472="","",(Table1[[#This Row],[Debit USD]]-Table1[[#This Row],[Credit USD]]))</f>
        <v/>
      </c>
      <c r="AA1472" s="122"/>
      <c r="AB1472" s="1"/>
      <c r="AC1472" s="15"/>
      <c r="AD1472" s="15" t="str">
        <f>IF(AND(OR(Table1[[#This Row],[Account]]="15030",Table1[[#This Row],[Account]]="15035",Table1[[#This Row],[Account]]="20150"),Table1[[#This Row],[Vendor ID]]=""),1,"")</f>
        <v/>
      </c>
      <c r="AE1472" s="15"/>
      <c r="AF1472" s="15"/>
      <c r="AG1472" s="15"/>
      <c r="AH1472" s="46" t="str">
        <f>IF(Table1[[#This Row],[Posting Date]]&lt;&gt;"","GJ-"&amp;CountryID,"")</f>
        <v/>
      </c>
      <c r="AI1472" s="59" t="str">
        <f>IF(Table1[[#This Row],[Posting Date]]&lt;&gt;"",Table1[[#This Row],[Posting Date]],"")</f>
        <v/>
      </c>
      <c r="AJ1472" s="46"/>
      <c r="AK1472" s="46" t="str">
        <f>IF(Table1[[#This Row],[Description]]&lt;&gt;"",Table1[[#This Row],[Description]],"")</f>
        <v/>
      </c>
      <c r="AL1472" s="46" t="str">
        <f>IF(Table1[[#This Row],[Posting Date]]&lt;&gt;"",Table1[[#This Row],[Reference Number]],"")</f>
        <v/>
      </c>
      <c r="AM1472" s="46" t="str">
        <f>TRIM(Table1[[#This Row],[Line '#]])</f>
        <v/>
      </c>
      <c r="AN1472" s="46" t="str">
        <f>TRIM(Table1[[#This Row],[Account]])</f>
        <v/>
      </c>
      <c r="AO1472" s="46" t="str">
        <f>IF(Table1[[#This Row],[Posting Date]]&lt;&gt;"",$D$5,"")</f>
        <v/>
      </c>
      <c r="AP1472" s="46" t="str">
        <f>TRIM(Table1[[#This Row],[Departments-Prgrams]])</f>
        <v/>
      </c>
      <c r="AQ1472" s="46" t="str">
        <f>TRIM(Table1[[#This Row],[Grant]])</f>
        <v/>
      </c>
      <c r="AR1472" s="46" t="str">
        <f>TRIM(Table1[[#This Row],[Staff ID]])</f>
        <v/>
      </c>
      <c r="AS1472" s="46" t="str">
        <f>IF(TRIM(Table1[[#This Row],[Budget Code]])=0,"",TRIM(Table1[[#This Row],[Budget Code]]))</f>
        <v/>
      </c>
      <c r="AT1472" s="46" t="str">
        <f>IF(Table1[[#This Row],[Line Description]]&lt;&gt;"",Table1[[#This Row],[Line Description]],"")</f>
        <v/>
      </c>
      <c r="AU1472" s="46" t="str">
        <f>IF(Table1[[#This Row],[Cur_Amount Debit]]&gt;0,ROUND(Table1[[#This Row],[Cur_Amount Debit]],2),"")</f>
        <v/>
      </c>
      <c r="AV1472" s="46" t="str">
        <f>IF(Table1[[#This Row],[Cur_Amount Credit]]&gt;0,ROUND(Table1[[#This Row],[Cur_Amount Credit]],2),"")</f>
        <v/>
      </c>
      <c r="AW1472" s="46" t="str">
        <f>LEFT(Table1[[#This Row],[Cur]],3)</f>
        <v/>
      </c>
      <c r="AX1472" s="59"/>
      <c r="AY1472" s="46"/>
      <c r="AZ1472" s="46" t="str">
        <f>IF(Table1[[#This Row],[Cur]]&lt;&gt;"",IF(Table1[[#This Row],[Cur]]="USD","",ExchangeRate),"")</f>
        <v/>
      </c>
      <c r="BA1472" s="46" t="str">
        <f>IF(Table1[[#This Row],[Grant]]&lt;&gt;"",VLOOKUP(Table1[[#This Row],[Grant]],Grants!B:D,3),"")</f>
        <v/>
      </c>
      <c r="BB1472" s="46" t="str">
        <f>TRIM(Table1[[#This Row],[Vendor ID]])</f>
        <v/>
      </c>
      <c r="BC1472">
        <f>IF(Table1[[#This Row],[Reference Number]]=Q1471,BC1471,BC1471+1)</f>
        <v>2</v>
      </c>
    </row>
    <row r="1473" spans="1:55" ht="11.25" hidden="1" customHeight="1">
      <c r="A1473" s="1"/>
      <c r="B1473" s="88" t="str">
        <f>IF(Table1[[#This Row],[Posting Date]]&lt;&gt;"",IF(Table1[[#This Row],[Reference Number]]=Q1472,B1472+1,1),"")</f>
        <v/>
      </c>
      <c r="C1473" s="61"/>
      <c r="D1473" s="61"/>
      <c r="E1473" s="218"/>
      <c r="F1473" s="143" t="str">
        <f>IFERROR(IF(VLOOKUP(Table1[[#This Row],[Budget Code Description]],Dimentions!$X$6:$AC$132,2,FALSE)="","",VLOOKUP(Table1[[#This Row],[Budget Code Description]],Dimentions!$X$6:$AC$132,2,FALSE)),"")</f>
        <v/>
      </c>
      <c r="G1473" s="143" t="str">
        <f>IFERROR(VLOOKUP(Table1[[#This Row],[Budget Code Description]],Dimentions!$X$6:$AC$132,3,FALSE),"")</f>
        <v/>
      </c>
      <c r="H1473" s="64" t="str">
        <f>IFERROR(VLOOKUP(Table1[[#This Row],[Account]],Dimentions!$S$6:$V$233,2,FALSE),"")</f>
        <v/>
      </c>
      <c r="I1473" s="62">
        <f>_xlfn.NUMBERVALUE(LEFT(Table1[[#This Row],[Account]],1))</f>
        <v>0</v>
      </c>
      <c r="J1473" s="62" t="str">
        <f>IFERROR(VLOOKUP(Table1[[#This Row],[Budget Code Description]],Table6[#All],7,FALSE),"")</f>
        <v/>
      </c>
      <c r="K1473" s="143" t="str">
        <f>IFERROR(VLOOKUP(Table1[[#This Row],[Budget Code Description]],Table6[#All],8,FALSE),"")</f>
        <v/>
      </c>
      <c r="L1473" s="63"/>
      <c r="M1473" s="65" t="str">
        <f>IFERROR(VLOOKUP(Table1[[#This Row],[Staff ID]],Table2[],2,FALSE),"")</f>
        <v/>
      </c>
      <c r="N1473" s="211" t="str">
        <f>IFERROR(IF(VLOOKUP(Table1[[#This Row],[Budget Code Description]],Dimentions!$X$6:$AC$97,4,FALSE)="","",VLOOKUP(Table1[[#This Row],[Budget Code Description]],Dimentions!$X$6:$AC$97,4,FALSE)),"")</f>
        <v/>
      </c>
      <c r="O1473" s="65" t="str">
        <f>IFERROR(VLOOKUP(Table1[[#This Row],[Vendor ID]],Table549[],2,FALSE),"")</f>
        <v/>
      </c>
      <c r="P1473" s="63"/>
      <c r="Q1473" s="143" t="str">
        <f>IF(Table1[[#This Row],[Posting Date]]&lt;&gt;"",$D$9,"")</f>
        <v/>
      </c>
      <c r="R1473" s="159" t="str">
        <f>IF(Table1[[#This Row],[Posting Date]]&lt;&gt;"",$D$10,"")</f>
        <v/>
      </c>
      <c r="S1473" s="66"/>
      <c r="T1473" s="63"/>
      <c r="U1473" s="67"/>
      <c r="V1473" s="67"/>
      <c r="W1473" s="67" t="str">
        <f t="shared" si="23"/>
        <v/>
      </c>
      <c r="X1473" s="161" t="str">
        <f>IF(E1473="","",(IF(Table1[[#This Row],[Cur]]="USD",Table1[[#This Row],[Cur_Amount Debit]],Table1[[#This Row],[Cur_Amount Debit]]/Table1[[#This Row],[Exchange Rate]])))</f>
        <v/>
      </c>
      <c r="Y1473" s="161" t="str">
        <f>IF(E1473="","",(IF(Table1[[#This Row],[Cur]]="USD",Table1[[#This Row],[Cur_Amount Credit]],Table1[[#This Row],[Cur_Amount Credit]]/ExchangeRate)))</f>
        <v/>
      </c>
      <c r="Z1473" s="203" t="str">
        <f>IF(E1473="","",(Table1[[#This Row],[Debit USD]]-Table1[[#This Row],[Credit USD]]))</f>
        <v/>
      </c>
      <c r="AA1473" s="122"/>
      <c r="AB1473" s="1"/>
      <c r="AC1473" s="15"/>
      <c r="AD1473" s="15" t="str">
        <f>IF(AND(OR(Table1[[#This Row],[Account]]="15030",Table1[[#This Row],[Account]]="15035",Table1[[#This Row],[Account]]="20150"),Table1[[#This Row],[Vendor ID]]=""),1,"")</f>
        <v/>
      </c>
      <c r="AE1473" s="15"/>
      <c r="AF1473" s="15"/>
      <c r="AG1473" s="15"/>
      <c r="AH1473" s="46" t="str">
        <f>IF(Table1[[#This Row],[Posting Date]]&lt;&gt;"","GJ-"&amp;CountryID,"")</f>
        <v/>
      </c>
      <c r="AI1473" s="59" t="str">
        <f>IF(Table1[[#This Row],[Posting Date]]&lt;&gt;"",Table1[[#This Row],[Posting Date]],"")</f>
        <v/>
      </c>
      <c r="AJ1473" s="46"/>
      <c r="AK1473" s="46" t="str">
        <f>IF(Table1[[#This Row],[Description]]&lt;&gt;"",Table1[[#This Row],[Description]],"")</f>
        <v/>
      </c>
      <c r="AL1473" s="46" t="str">
        <f>IF(Table1[[#This Row],[Posting Date]]&lt;&gt;"",Table1[[#This Row],[Reference Number]],"")</f>
        <v/>
      </c>
      <c r="AM1473" s="46" t="str">
        <f>TRIM(Table1[[#This Row],[Line '#]])</f>
        <v/>
      </c>
      <c r="AN1473" s="46" t="str">
        <f>TRIM(Table1[[#This Row],[Account]])</f>
        <v/>
      </c>
      <c r="AO1473" s="46" t="str">
        <f>IF(Table1[[#This Row],[Posting Date]]&lt;&gt;"",$D$5,"")</f>
        <v/>
      </c>
      <c r="AP1473" s="46" t="str">
        <f>TRIM(Table1[[#This Row],[Departments-Prgrams]])</f>
        <v/>
      </c>
      <c r="AQ1473" s="46" t="str">
        <f>TRIM(Table1[[#This Row],[Grant]])</f>
        <v/>
      </c>
      <c r="AR1473" s="46" t="str">
        <f>TRIM(Table1[[#This Row],[Staff ID]])</f>
        <v/>
      </c>
      <c r="AS1473" s="46" t="str">
        <f>IF(TRIM(Table1[[#This Row],[Budget Code]])=0,"",TRIM(Table1[[#This Row],[Budget Code]]))</f>
        <v/>
      </c>
      <c r="AT1473" s="46" t="str">
        <f>IF(Table1[[#This Row],[Line Description]]&lt;&gt;"",Table1[[#This Row],[Line Description]],"")</f>
        <v/>
      </c>
      <c r="AU1473" s="46" t="str">
        <f>IF(Table1[[#This Row],[Cur_Amount Debit]]&gt;0,ROUND(Table1[[#This Row],[Cur_Amount Debit]],2),"")</f>
        <v/>
      </c>
      <c r="AV1473" s="46" t="str">
        <f>IF(Table1[[#This Row],[Cur_Amount Credit]]&gt;0,ROUND(Table1[[#This Row],[Cur_Amount Credit]],2),"")</f>
        <v/>
      </c>
      <c r="AW1473" s="46" t="str">
        <f>LEFT(Table1[[#This Row],[Cur]],3)</f>
        <v/>
      </c>
      <c r="AX1473" s="59"/>
      <c r="AY1473" s="46"/>
      <c r="AZ1473" s="46" t="str">
        <f>IF(Table1[[#This Row],[Cur]]&lt;&gt;"",IF(Table1[[#This Row],[Cur]]="USD","",ExchangeRate),"")</f>
        <v/>
      </c>
      <c r="BA1473" s="46" t="str">
        <f>IF(Table1[[#This Row],[Grant]]&lt;&gt;"",VLOOKUP(Table1[[#This Row],[Grant]],Grants!B:D,3),"")</f>
        <v/>
      </c>
      <c r="BB1473" s="46" t="str">
        <f>TRIM(Table1[[#This Row],[Vendor ID]])</f>
        <v/>
      </c>
      <c r="BC1473">
        <f>IF(Table1[[#This Row],[Reference Number]]=Q1472,BC1472,BC1472+1)</f>
        <v>2</v>
      </c>
    </row>
    <row r="1474" spans="1:55" ht="11.25" hidden="1" customHeight="1">
      <c r="A1474" s="1"/>
      <c r="B1474" s="88" t="str">
        <f>IF(Table1[[#This Row],[Posting Date]]&lt;&gt;"",IF(Table1[[#This Row],[Reference Number]]=Q1473,B1473+1,1),"")</f>
        <v/>
      </c>
      <c r="C1474" s="61"/>
      <c r="D1474" s="61"/>
      <c r="E1474" s="218"/>
      <c r="F1474" s="143" t="str">
        <f>IFERROR(IF(VLOOKUP(Table1[[#This Row],[Budget Code Description]],Dimentions!$X$6:$AC$132,2,FALSE)="","",VLOOKUP(Table1[[#This Row],[Budget Code Description]],Dimentions!$X$6:$AC$132,2,FALSE)),"")</f>
        <v/>
      </c>
      <c r="G1474" s="143" t="str">
        <f>IFERROR(VLOOKUP(Table1[[#This Row],[Budget Code Description]],Dimentions!$X$6:$AC$132,3,FALSE),"")</f>
        <v/>
      </c>
      <c r="H1474" s="64" t="str">
        <f>IFERROR(VLOOKUP(Table1[[#This Row],[Account]],Dimentions!$S$6:$V$233,2,FALSE),"")</f>
        <v/>
      </c>
      <c r="I1474" s="62">
        <f>_xlfn.NUMBERVALUE(LEFT(Table1[[#This Row],[Account]],1))</f>
        <v>0</v>
      </c>
      <c r="J1474" s="62" t="str">
        <f>IFERROR(VLOOKUP(Table1[[#This Row],[Budget Code Description]],Table6[#All],7,FALSE),"")</f>
        <v/>
      </c>
      <c r="K1474" s="143" t="str">
        <f>IFERROR(VLOOKUP(Table1[[#This Row],[Budget Code Description]],Table6[#All],8,FALSE),"")</f>
        <v/>
      </c>
      <c r="L1474" s="63"/>
      <c r="M1474" s="65" t="str">
        <f>IFERROR(VLOOKUP(Table1[[#This Row],[Staff ID]],Table2[],2,FALSE),"")</f>
        <v/>
      </c>
      <c r="N1474" s="211" t="str">
        <f>IFERROR(IF(VLOOKUP(Table1[[#This Row],[Budget Code Description]],Dimentions!$X$6:$AC$97,4,FALSE)="","",VLOOKUP(Table1[[#This Row],[Budget Code Description]],Dimentions!$X$6:$AC$97,4,FALSE)),"")</f>
        <v/>
      </c>
      <c r="O1474" s="65" t="str">
        <f>IFERROR(VLOOKUP(Table1[[#This Row],[Vendor ID]],Table549[],2,FALSE),"")</f>
        <v/>
      </c>
      <c r="P1474" s="63"/>
      <c r="Q1474" s="143" t="str">
        <f>IF(Table1[[#This Row],[Posting Date]]&lt;&gt;"",$D$9,"")</f>
        <v/>
      </c>
      <c r="R1474" s="159" t="str">
        <f>IF(Table1[[#This Row],[Posting Date]]&lt;&gt;"",$D$10,"")</f>
        <v/>
      </c>
      <c r="S1474" s="66"/>
      <c r="T1474" s="63"/>
      <c r="U1474" s="67"/>
      <c r="V1474" s="67"/>
      <c r="W1474" s="67" t="str">
        <f t="shared" si="23"/>
        <v/>
      </c>
      <c r="X1474" s="161" t="str">
        <f>IF(E1474="","",(IF(Table1[[#This Row],[Cur]]="USD",Table1[[#This Row],[Cur_Amount Debit]],Table1[[#This Row],[Cur_Amount Debit]]/Table1[[#This Row],[Exchange Rate]])))</f>
        <v/>
      </c>
      <c r="Y1474" s="161" t="str">
        <f>IF(E1474="","",(IF(Table1[[#This Row],[Cur]]="USD",Table1[[#This Row],[Cur_Amount Credit]],Table1[[#This Row],[Cur_Amount Credit]]/ExchangeRate)))</f>
        <v/>
      </c>
      <c r="Z1474" s="203" t="str">
        <f>IF(E1474="","",(Table1[[#This Row],[Debit USD]]-Table1[[#This Row],[Credit USD]]))</f>
        <v/>
      </c>
      <c r="AA1474" s="122"/>
      <c r="AB1474" s="1"/>
      <c r="AC1474" s="15"/>
      <c r="AD1474" s="15" t="str">
        <f>IF(AND(OR(Table1[[#This Row],[Account]]="15030",Table1[[#This Row],[Account]]="15035",Table1[[#This Row],[Account]]="20150"),Table1[[#This Row],[Vendor ID]]=""),1,"")</f>
        <v/>
      </c>
      <c r="AE1474" s="15"/>
      <c r="AF1474" s="15"/>
      <c r="AG1474" s="15"/>
      <c r="AH1474" s="46" t="str">
        <f>IF(Table1[[#This Row],[Posting Date]]&lt;&gt;"","GJ-"&amp;CountryID,"")</f>
        <v/>
      </c>
      <c r="AI1474" s="59" t="str">
        <f>IF(Table1[[#This Row],[Posting Date]]&lt;&gt;"",Table1[[#This Row],[Posting Date]],"")</f>
        <v/>
      </c>
      <c r="AJ1474" s="46"/>
      <c r="AK1474" s="46" t="str">
        <f>IF(Table1[[#This Row],[Description]]&lt;&gt;"",Table1[[#This Row],[Description]],"")</f>
        <v/>
      </c>
      <c r="AL1474" s="46" t="str">
        <f>IF(Table1[[#This Row],[Posting Date]]&lt;&gt;"",Table1[[#This Row],[Reference Number]],"")</f>
        <v/>
      </c>
      <c r="AM1474" s="46" t="str">
        <f>TRIM(Table1[[#This Row],[Line '#]])</f>
        <v/>
      </c>
      <c r="AN1474" s="46" t="str">
        <f>TRIM(Table1[[#This Row],[Account]])</f>
        <v/>
      </c>
      <c r="AO1474" s="46" t="str">
        <f>IF(Table1[[#This Row],[Posting Date]]&lt;&gt;"",$D$5,"")</f>
        <v/>
      </c>
      <c r="AP1474" s="46" t="str">
        <f>TRIM(Table1[[#This Row],[Departments-Prgrams]])</f>
        <v/>
      </c>
      <c r="AQ1474" s="46" t="str">
        <f>TRIM(Table1[[#This Row],[Grant]])</f>
        <v/>
      </c>
      <c r="AR1474" s="46" t="str">
        <f>TRIM(Table1[[#This Row],[Staff ID]])</f>
        <v/>
      </c>
      <c r="AS1474" s="46" t="str">
        <f>IF(TRIM(Table1[[#This Row],[Budget Code]])=0,"",TRIM(Table1[[#This Row],[Budget Code]]))</f>
        <v/>
      </c>
      <c r="AT1474" s="46" t="str">
        <f>IF(Table1[[#This Row],[Line Description]]&lt;&gt;"",Table1[[#This Row],[Line Description]],"")</f>
        <v/>
      </c>
      <c r="AU1474" s="46" t="str">
        <f>IF(Table1[[#This Row],[Cur_Amount Debit]]&gt;0,ROUND(Table1[[#This Row],[Cur_Amount Debit]],2),"")</f>
        <v/>
      </c>
      <c r="AV1474" s="46" t="str">
        <f>IF(Table1[[#This Row],[Cur_Amount Credit]]&gt;0,ROUND(Table1[[#This Row],[Cur_Amount Credit]],2),"")</f>
        <v/>
      </c>
      <c r="AW1474" s="46" t="str">
        <f>LEFT(Table1[[#This Row],[Cur]],3)</f>
        <v/>
      </c>
      <c r="AX1474" s="59"/>
      <c r="AY1474" s="46"/>
      <c r="AZ1474" s="46" t="str">
        <f>IF(Table1[[#This Row],[Cur]]&lt;&gt;"",IF(Table1[[#This Row],[Cur]]="USD","",ExchangeRate),"")</f>
        <v/>
      </c>
      <c r="BA1474" s="46" t="str">
        <f>IF(Table1[[#This Row],[Grant]]&lt;&gt;"",VLOOKUP(Table1[[#This Row],[Grant]],Grants!B:D,3),"")</f>
        <v/>
      </c>
      <c r="BB1474" s="46" t="str">
        <f>TRIM(Table1[[#This Row],[Vendor ID]])</f>
        <v/>
      </c>
      <c r="BC1474">
        <f>IF(Table1[[#This Row],[Reference Number]]=Q1473,BC1473,BC1473+1)</f>
        <v>2</v>
      </c>
    </row>
    <row r="1475" spans="1:55" ht="11.25" hidden="1" customHeight="1">
      <c r="A1475" s="1"/>
      <c r="B1475" s="88" t="str">
        <f>IF(Table1[[#This Row],[Posting Date]]&lt;&gt;"",IF(Table1[[#This Row],[Reference Number]]=Q1474,B1474+1,1),"")</f>
        <v/>
      </c>
      <c r="C1475" s="61"/>
      <c r="D1475" s="61"/>
      <c r="E1475" s="218"/>
      <c r="F1475" s="143" t="str">
        <f>IFERROR(IF(VLOOKUP(Table1[[#This Row],[Budget Code Description]],Dimentions!$X$6:$AC$132,2,FALSE)="","",VLOOKUP(Table1[[#This Row],[Budget Code Description]],Dimentions!$X$6:$AC$132,2,FALSE)),"")</f>
        <v/>
      </c>
      <c r="G1475" s="143" t="str">
        <f>IFERROR(VLOOKUP(Table1[[#This Row],[Budget Code Description]],Dimentions!$X$6:$AC$132,3,FALSE),"")</f>
        <v/>
      </c>
      <c r="H1475" s="64" t="str">
        <f>IFERROR(VLOOKUP(Table1[[#This Row],[Account]],Dimentions!$S$6:$V$233,2,FALSE),"")</f>
        <v/>
      </c>
      <c r="I1475" s="62">
        <f>_xlfn.NUMBERVALUE(LEFT(Table1[[#This Row],[Account]],1))</f>
        <v>0</v>
      </c>
      <c r="J1475" s="62" t="str">
        <f>IFERROR(VLOOKUP(Table1[[#This Row],[Budget Code Description]],Table6[#All],7,FALSE),"")</f>
        <v/>
      </c>
      <c r="K1475" s="143" t="str">
        <f>IFERROR(VLOOKUP(Table1[[#This Row],[Budget Code Description]],Table6[#All],8,FALSE),"")</f>
        <v/>
      </c>
      <c r="L1475" s="63"/>
      <c r="M1475" s="65" t="str">
        <f>IFERROR(VLOOKUP(Table1[[#This Row],[Staff ID]],Table2[],2,FALSE),"")</f>
        <v/>
      </c>
      <c r="N1475" s="211" t="str">
        <f>IFERROR(IF(VLOOKUP(Table1[[#This Row],[Budget Code Description]],Dimentions!$X$6:$AC$97,4,FALSE)="","",VLOOKUP(Table1[[#This Row],[Budget Code Description]],Dimentions!$X$6:$AC$97,4,FALSE)),"")</f>
        <v/>
      </c>
      <c r="O1475" s="65" t="str">
        <f>IFERROR(VLOOKUP(Table1[[#This Row],[Vendor ID]],Table549[],2,FALSE),"")</f>
        <v/>
      </c>
      <c r="P1475" s="63"/>
      <c r="Q1475" s="143" t="str">
        <f>IF(Table1[[#This Row],[Posting Date]]&lt;&gt;"",$D$9,"")</f>
        <v/>
      </c>
      <c r="R1475" s="159" t="str">
        <f>IF(Table1[[#This Row],[Posting Date]]&lt;&gt;"",$D$10,"")</f>
        <v/>
      </c>
      <c r="S1475" s="66"/>
      <c r="T1475" s="63"/>
      <c r="U1475" s="67"/>
      <c r="V1475" s="67"/>
      <c r="W1475" s="67" t="str">
        <f t="shared" si="23"/>
        <v/>
      </c>
      <c r="X1475" s="161" t="str">
        <f>IF(E1475="","",(IF(Table1[[#This Row],[Cur]]="USD",Table1[[#This Row],[Cur_Amount Debit]],Table1[[#This Row],[Cur_Amount Debit]]/Table1[[#This Row],[Exchange Rate]])))</f>
        <v/>
      </c>
      <c r="Y1475" s="161" t="str">
        <f>IF(E1475="","",(IF(Table1[[#This Row],[Cur]]="USD",Table1[[#This Row],[Cur_Amount Credit]],Table1[[#This Row],[Cur_Amount Credit]]/ExchangeRate)))</f>
        <v/>
      </c>
      <c r="Z1475" s="203" t="str">
        <f>IF(E1475="","",(Table1[[#This Row],[Debit USD]]-Table1[[#This Row],[Credit USD]]))</f>
        <v/>
      </c>
      <c r="AA1475" s="122"/>
      <c r="AB1475" s="1"/>
      <c r="AC1475" s="15"/>
      <c r="AD1475" s="15" t="str">
        <f>IF(AND(OR(Table1[[#This Row],[Account]]="15030",Table1[[#This Row],[Account]]="15035",Table1[[#This Row],[Account]]="20150"),Table1[[#This Row],[Vendor ID]]=""),1,"")</f>
        <v/>
      </c>
      <c r="AE1475" s="15"/>
      <c r="AF1475" s="15"/>
      <c r="AG1475" s="15"/>
      <c r="AH1475" s="46" t="str">
        <f>IF(Table1[[#This Row],[Posting Date]]&lt;&gt;"","GJ-"&amp;CountryID,"")</f>
        <v/>
      </c>
      <c r="AI1475" s="59" t="str">
        <f>IF(Table1[[#This Row],[Posting Date]]&lt;&gt;"",Table1[[#This Row],[Posting Date]],"")</f>
        <v/>
      </c>
      <c r="AJ1475" s="46"/>
      <c r="AK1475" s="46" t="str">
        <f>IF(Table1[[#This Row],[Description]]&lt;&gt;"",Table1[[#This Row],[Description]],"")</f>
        <v/>
      </c>
      <c r="AL1475" s="46" t="str">
        <f>IF(Table1[[#This Row],[Posting Date]]&lt;&gt;"",Table1[[#This Row],[Reference Number]],"")</f>
        <v/>
      </c>
      <c r="AM1475" s="46" t="str">
        <f>TRIM(Table1[[#This Row],[Line '#]])</f>
        <v/>
      </c>
      <c r="AN1475" s="46" t="str">
        <f>TRIM(Table1[[#This Row],[Account]])</f>
        <v/>
      </c>
      <c r="AO1475" s="46" t="str">
        <f>IF(Table1[[#This Row],[Posting Date]]&lt;&gt;"",$D$5,"")</f>
        <v/>
      </c>
      <c r="AP1475" s="46" t="str">
        <f>TRIM(Table1[[#This Row],[Departments-Prgrams]])</f>
        <v/>
      </c>
      <c r="AQ1475" s="46" t="str">
        <f>TRIM(Table1[[#This Row],[Grant]])</f>
        <v/>
      </c>
      <c r="AR1475" s="46" t="str">
        <f>TRIM(Table1[[#This Row],[Staff ID]])</f>
        <v/>
      </c>
      <c r="AS1475" s="46" t="str">
        <f>IF(TRIM(Table1[[#This Row],[Budget Code]])=0,"",TRIM(Table1[[#This Row],[Budget Code]]))</f>
        <v/>
      </c>
      <c r="AT1475" s="46" t="str">
        <f>IF(Table1[[#This Row],[Line Description]]&lt;&gt;"",Table1[[#This Row],[Line Description]],"")</f>
        <v/>
      </c>
      <c r="AU1475" s="46" t="str">
        <f>IF(Table1[[#This Row],[Cur_Amount Debit]]&gt;0,ROUND(Table1[[#This Row],[Cur_Amount Debit]],2),"")</f>
        <v/>
      </c>
      <c r="AV1475" s="46" t="str">
        <f>IF(Table1[[#This Row],[Cur_Amount Credit]]&gt;0,ROUND(Table1[[#This Row],[Cur_Amount Credit]],2),"")</f>
        <v/>
      </c>
      <c r="AW1475" s="46" t="str">
        <f>LEFT(Table1[[#This Row],[Cur]],3)</f>
        <v/>
      </c>
      <c r="AX1475" s="59"/>
      <c r="AY1475" s="46"/>
      <c r="AZ1475" s="46" t="str">
        <f>IF(Table1[[#This Row],[Cur]]&lt;&gt;"",IF(Table1[[#This Row],[Cur]]="USD","",ExchangeRate),"")</f>
        <v/>
      </c>
      <c r="BA1475" s="46" t="str">
        <f>IF(Table1[[#This Row],[Grant]]&lt;&gt;"",VLOOKUP(Table1[[#This Row],[Grant]],Grants!B:D,3),"")</f>
        <v/>
      </c>
      <c r="BB1475" s="46" t="str">
        <f>TRIM(Table1[[#This Row],[Vendor ID]])</f>
        <v/>
      </c>
      <c r="BC1475">
        <f>IF(Table1[[#This Row],[Reference Number]]=Q1474,BC1474,BC1474+1)</f>
        <v>2</v>
      </c>
    </row>
    <row r="1476" spans="1:55" ht="11.25" hidden="1" customHeight="1">
      <c r="A1476" s="1"/>
      <c r="B1476" s="88" t="str">
        <f>IF(Table1[[#This Row],[Posting Date]]&lt;&gt;"",IF(Table1[[#This Row],[Reference Number]]=Q1475,B1475+1,1),"")</f>
        <v/>
      </c>
      <c r="C1476" s="61"/>
      <c r="D1476" s="61"/>
      <c r="E1476" s="218"/>
      <c r="F1476" s="143" t="str">
        <f>IFERROR(IF(VLOOKUP(Table1[[#This Row],[Budget Code Description]],Dimentions!$X$6:$AC$132,2,FALSE)="","",VLOOKUP(Table1[[#This Row],[Budget Code Description]],Dimentions!$X$6:$AC$132,2,FALSE)),"")</f>
        <v/>
      </c>
      <c r="G1476" s="143" t="str">
        <f>IFERROR(VLOOKUP(Table1[[#This Row],[Budget Code Description]],Dimentions!$X$6:$AC$132,3,FALSE),"")</f>
        <v/>
      </c>
      <c r="H1476" s="64" t="str">
        <f>IFERROR(VLOOKUP(Table1[[#This Row],[Account]],Dimentions!$S$6:$V$233,2,FALSE),"")</f>
        <v/>
      </c>
      <c r="I1476" s="62">
        <f>_xlfn.NUMBERVALUE(LEFT(Table1[[#This Row],[Account]],1))</f>
        <v>0</v>
      </c>
      <c r="J1476" s="62" t="str">
        <f>IFERROR(VLOOKUP(Table1[[#This Row],[Budget Code Description]],Table6[#All],7,FALSE),"")</f>
        <v/>
      </c>
      <c r="K1476" s="143" t="str">
        <f>IFERROR(VLOOKUP(Table1[[#This Row],[Budget Code Description]],Table6[#All],8,FALSE),"")</f>
        <v/>
      </c>
      <c r="L1476" s="63"/>
      <c r="M1476" s="65" t="str">
        <f>IFERROR(VLOOKUP(Table1[[#This Row],[Staff ID]],Table2[],2,FALSE),"")</f>
        <v/>
      </c>
      <c r="N1476" s="211" t="str">
        <f>IFERROR(IF(VLOOKUP(Table1[[#This Row],[Budget Code Description]],Dimentions!$X$6:$AC$97,4,FALSE)="","",VLOOKUP(Table1[[#This Row],[Budget Code Description]],Dimentions!$X$6:$AC$97,4,FALSE)),"")</f>
        <v/>
      </c>
      <c r="O1476" s="65" t="str">
        <f>IFERROR(VLOOKUP(Table1[[#This Row],[Vendor ID]],Table549[],2,FALSE),"")</f>
        <v/>
      </c>
      <c r="P1476" s="63"/>
      <c r="Q1476" s="143" t="str">
        <f>IF(Table1[[#This Row],[Posting Date]]&lt;&gt;"",$D$9,"")</f>
        <v/>
      </c>
      <c r="R1476" s="159" t="str">
        <f>IF(Table1[[#This Row],[Posting Date]]&lt;&gt;"",$D$10,"")</f>
        <v/>
      </c>
      <c r="S1476" s="66"/>
      <c r="T1476" s="63"/>
      <c r="U1476" s="67"/>
      <c r="V1476" s="67"/>
      <c r="W1476" s="67" t="str">
        <f t="shared" si="23"/>
        <v/>
      </c>
      <c r="X1476" s="161" t="str">
        <f>IF(E1476="","",(IF(Table1[[#This Row],[Cur]]="USD",Table1[[#This Row],[Cur_Amount Debit]],Table1[[#This Row],[Cur_Amount Debit]]/Table1[[#This Row],[Exchange Rate]])))</f>
        <v/>
      </c>
      <c r="Y1476" s="161" t="str">
        <f>IF(E1476="","",(IF(Table1[[#This Row],[Cur]]="USD",Table1[[#This Row],[Cur_Amount Credit]],Table1[[#This Row],[Cur_Amount Credit]]/ExchangeRate)))</f>
        <v/>
      </c>
      <c r="Z1476" s="203" t="str">
        <f>IF(E1476="","",(Table1[[#This Row],[Debit USD]]-Table1[[#This Row],[Credit USD]]))</f>
        <v/>
      </c>
      <c r="AA1476" s="122"/>
      <c r="AB1476" s="1"/>
      <c r="AC1476" s="15"/>
      <c r="AD1476" s="15" t="str">
        <f>IF(AND(OR(Table1[[#This Row],[Account]]="15030",Table1[[#This Row],[Account]]="15035",Table1[[#This Row],[Account]]="20150"),Table1[[#This Row],[Vendor ID]]=""),1,"")</f>
        <v/>
      </c>
      <c r="AE1476" s="15"/>
      <c r="AF1476" s="15"/>
      <c r="AG1476" s="15"/>
      <c r="AH1476" s="46" t="str">
        <f>IF(Table1[[#This Row],[Posting Date]]&lt;&gt;"","GJ-"&amp;CountryID,"")</f>
        <v/>
      </c>
      <c r="AI1476" s="59" t="str">
        <f>IF(Table1[[#This Row],[Posting Date]]&lt;&gt;"",Table1[[#This Row],[Posting Date]],"")</f>
        <v/>
      </c>
      <c r="AJ1476" s="46"/>
      <c r="AK1476" s="46" t="str">
        <f>IF(Table1[[#This Row],[Description]]&lt;&gt;"",Table1[[#This Row],[Description]],"")</f>
        <v/>
      </c>
      <c r="AL1476" s="46" t="str">
        <f>IF(Table1[[#This Row],[Posting Date]]&lt;&gt;"",Table1[[#This Row],[Reference Number]],"")</f>
        <v/>
      </c>
      <c r="AM1476" s="46" t="str">
        <f>TRIM(Table1[[#This Row],[Line '#]])</f>
        <v/>
      </c>
      <c r="AN1476" s="46" t="str">
        <f>TRIM(Table1[[#This Row],[Account]])</f>
        <v/>
      </c>
      <c r="AO1476" s="46" t="str">
        <f>IF(Table1[[#This Row],[Posting Date]]&lt;&gt;"",$D$5,"")</f>
        <v/>
      </c>
      <c r="AP1476" s="46" t="str">
        <f>TRIM(Table1[[#This Row],[Departments-Prgrams]])</f>
        <v/>
      </c>
      <c r="AQ1476" s="46" t="str">
        <f>TRIM(Table1[[#This Row],[Grant]])</f>
        <v/>
      </c>
      <c r="AR1476" s="46" t="str">
        <f>TRIM(Table1[[#This Row],[Staff ID]])</f>
        <v/>
      </c>
      <c r="AS1476" s="46" t="str">
        <f>IF(TRIM(Table1[[#This Row],[Budget Code]])=0,"",TRIM(Table1[[#This Row],[Budget Code]]))</f>
        <v/>
      </c>
      <c r="AT1476" s="46" t="str">
        <f>IF(Table1[[#This Row],[Line Description]]&lt;&gt;"",Table1[[#This Row],[Line Description]],"")</f>
        <v/>
      </c>
      <c r="AU1476" s="46" t="str">
        <f>IF(Table1[[#This Row],[Cur_Amount Debit]]&gt;0,ROUND(Table1[[#This Row],[Cur_Amount Debit]],2),"")</f>
        <v/>
      </c>
      <c r="AV1476" s="46" t="str">
        <f>IF(Table1[[#This Row],[Cur_Amount Credit]]&gt;0,ROUND(Table1[[#This Row],[Cur_Amount Credit]],2),"")</f>
        <v/>
      </c>
      <c r="AW1476" s="46" t="str">
        <f>LEFT(Table1[[#This Row],[Cur]],3)</f>
        <v/>
      </c>
      <c r="AX1476" s="59"/>
      <c r="AY1476" s="46"/>
      <c r="AZ1476" s="46" t="str">
        <f>IF(Table1[[#This Row],[Cur]]&lt;&gt;"",IF(Table1[[#This Row],[Cur]]="USD","",ExchangeRate),"")</f>
        <v/>
      </c>
      <c r="BA1476" s="46" t="str">
        <f>IF(Table1[[#This Row],[Grant]]&lt;&gt;"",VLOOKUP(Table1[[#This Row],[Grant]],Grants!B:D,3),"")</f>
        <v/>
      </c>
      <c r="BB1476" s="46" t="str">
        <f>TRIM(Table1[[#This Row],[Vendor ID]])</f>
        <v/>
      </c>
      <c r="BC1476">
        <f>IF(Table1[[#This Row],[Reference Number]]=Q1475,BC1475,BC1475+1)</f>
        <v>2</v>
      </c>
    </row>
    <row r="1477" spans="1:55" ht="11.25" hidden="1" customHeight="1">
      <c r="A1477" s="1"/>
      <c r="B1477" s="88" t="str">
        <f>IF(Table1[[#This Row],[Posting Date]]&lt;&gt;"",IF(Table1[[#This Row],[Reference Number]]=Q1476,B1476+1,1),"")</f>
        <v/>
      </c>
      <c r="C1477" s="61"/>
      <c r="D1477" s="61"/>
      <c r="E1477" s="218"/>
      <c r="F1477" s="143" t="str">
        <f>IFERROR(IF(VLOOKUP(Table1[[#This Row],[Budget Code Description]],Dimentions!$X$6:$AC$132,2,FALSE)="","",VLOOKUP(Table1[[#This Row],[Budget Code Description]],Dimentions!$X$6:$AC$132,2,FALSE)),"")</f>
        <v/>
      </c>
      <c r="G1477" s="143" t="str">
        <f>IFERROR(VLOOKUP(Table1[[#This Row],[Budget Code Description]],Dimentions!$X$6:$AC$132,3,FALSE),"")</f>
        <v/>
      </c>
      <c r="H1477" s="64" t="str">
        <f>IFERROR(VLOOKUP(Table1[[#This Row],[Account]],Dimentions!$S$6:$V$233,2,FALSE),"")</f>
        <v/>
      </c>
      <c r="I1477" s="62">
        <f>_xlfn.NUMBERVALUE(LEFT(Table1[[#This Row],[Account]],1))</f>
        <v>0</v>
      </c>
      <c r="J1477" s="62" t="str">
        <f>IFERROR(VLOOKUP(Table1[[#This Row],[Budget Code Description]],Table6[#All],7,FALSE),"")</f>
        <v/>
      </c>
      <c r="K1477" s="143" t="str">
        <f>IFERROR(VLOOKUP(Table1[[#This Row],[Budget Code Description]],Table6[#All],8,FALSE),"")</f>
        <v/>
      </c>
      <c r="L1477" s="63"/>
      <c r="M1477" s="65" t="str">
        <f>IFERROR(VLOOKUP(Table1[[#This Row],[Staff ID]],Table2[],2,FALSE),"")</f>
        <v/>
      </c>
      <c r="N1477" s="211" t="str">
        <f>IFERROR(IF(VLOOKUP(Table1[[#This Row],[Budget Code Description]],Dimentions!$X$6:$AC$97,4,FALSE)="","",VLOOKUP(Table1[[#This Row],[Budget Code Description]],Dimentions!$X$6:$AC$97,4,FALSE)),"")</f>
        <v/>
      </c>
      <c r="O1477" s="65" t="str">
        <f>IFERROR(VLOOKUP(Table1[[#This Row],[Vendor ID]],Table549[],2,FALSE),"")</f>
        <v/>
      </c>
      <c r="P1477" s="63"/>
      <c r="Q1477" s="143" t="str">
        <f>IF(Table1[[#This Row],[Posting Date]]&lt;&gt;"",$D$9,"")</f>
        <v/>
      </c>
      <c r="R1477" s="159" t="str">
        <f>IF(Table1[[#This Row],[Posting Date]]&lt;&gt;"",$D$10,"")</f>
        <v/>
      </c>
      <c r="S1477" s="66"/>
      <c r="T1477" s="63"/>
      <c r="U1477" s="67"/>
      <c r="V1477" s="67"/>
      <c r="W1477" s="67" t="str">
        <f t="shared" si="23"/>
        <v/>
      </c>
      <c r="X1477" s="161" t="str">
        <f>IF(E1477="","",(IF(Table1[[#This Row],[Cur]]="USD",Table1[[#This Row],[Cur_Amount Debit]],Table1[[#This Row],[Cur_Amount Debit]]/Table1[[#This Row],[Exchange Rate]])))</f>
        <v/>
      </c>
      <c r="Y1477" s="161" t="str">
        <f>IF(E1477="","",(IF(Table1[[#This Row],[Cur]]="USD",Table1[[#This Row],[Cur_Amount Credit]],Table1[[#This Row],[Cur_Amount Credit]]/ExchangeRate)))</f>
        <v/>
      </c>
      <c r="Z1477" s="203" t="str">
        <f>IF(E1477="","",(Table1[[#This Row],[Debit USD]]-Table1[[#This Row],[Credit USD]]))</f>
        <v/>
      </c>
      <c r="AA1477" s="122"/>
      <c r="AB1477" s="1"/>
      <c r="AC1477" s="15"/>
      <c r="AD1477" s="15" t="str">
        <f>IF(AND(OR(Table1[[#This Row],[Account]]="15030",Table1[[#This Row],[Account]]="15035",Table1[[#This Row],[Account]]="20150"),Table1[[#This Row],[Vendor ID]]=""),1,"")</f>
        <v/>
      </c>
      <c r="AE1477" s="15"/>
      <c r="AF1477" s="15"/>
      <c r="AG1477" s="15"/>
      <c r="AH1477" s="46" t="str">
        <f>IF(Table1[[#This Row],[Posting Date]]&lt;&gt;"","GJ-"&amp;CountryID,"")</f>
        <v/>
      </c>
      <c r="AI1477" s="59" t="str">
        <f>IF(Table1[[#This Row],[Posting Date]]&lt;&gt;"",Table1[[#This Row],[Posting Date]],"")</f>
        <v/>
      </c>
      <c r="AJ1477" s="46"/>
      <c r="AK1477" s="46" t="str">
        <f>IF(Table1[[#This Row],[Description]]&lt;&gt;"",Table1[[#This Row],[Description]],"")</f>
        <v/>
      </c>
      <c r="AL1477" s="46" t="str">
        <f>IF(Table1[[#This Row],[Posting Date]]&lt;&gt;"",Table1[[#This Row],[Reference Number]],"")</f>
        <v/>
      </c>
      <c r="AM1477" s="46" t="str">
        <f>TRIM(Table1[[#This Row],[Line '#]])</f>
        <v/>
      </c>
      <c r="AN1477" s="46" t="str">
        <f>TRIM(Table1[[#This Row],[Account]])</f>
        <v/>
      </c>
      <c r="AO1477" s="46" t="str">
        <f>IF(Table1[[#This Row],[Posting Date]]&lt;&gt;"",$D$5,"")</f>
        <v/>
      </c>
      <c r="AP1477" s="46" t="str">
        <f>TRIM(Table1[[#This Row],[Departments-Prgrams]])</f>
        <v/>
      </c>
      <c r="AQ1477" s="46" t="str">
        <f>TRIM(Table1[[#This Row],[Grant]])</f>
        <v/>
      </c>
      <c r="AR1477" s="46" t="str">
        <f>TRIM(Table1[[#This Row],[Staff ID]])</f>
        <v/>
      </c>
      <c r="AS1477" s="46" t="str">
        <f>IF(TRIM(Table1[[#This Row],[Budget Code]])=0,"",TRIM(Table1[[#This Row],[Budget Code]]))</f>
        <v/>
      </c>
      <c r="AT1477" s="46" t="str">
        <f>IF(Table1[[#This Row],[Line Description]]&lt;&gt;"",Table1[[#This Row],[Line Description]],"")</f>
        <v/>
      </c>
      <c r="AU1477" s="46" t="str">
        <f>IF(Table1[[#This Row],[Cur_Amount Debit]]&gt;0,ROUND(Table1[[#This Row],[Cur_Amount Debit]],2),"")</f>
        <v/>
      </c>
      <c r="AV1477" s="46" t="str">
        <f>IF(Table1[[#This Row],[Cur_Amount Credit]]&gt;0,ROUND(Table1[[#This Row],[Cur_Amount Credit]],2),"")</f>
        <v/>
      </c>
      <c r="AW1477" s="46" t="str">
        <f>LEFT(Table1[[#This Row],[Cur]],3)</f>
        <v/>
      </c>
      <c r="AX1477" s="59"/>
      <c r="AY1477" s="46"/>
      <c r="AZ1477" s="46" t="str">
        <f>IF(Table1[[#This Row],[Cur]]&lt;&gt;"",IF(Table1[[#This Row],[Cur]]="USD","",ExchangeRate),"")</f>
        <v/>
      </c>
      <c r="BA1477" s="46" t="str">
        <f>IF(Table1[[#This Row],[Grant]]&lt;&gt;"",VLOOKUP(Table1[[#This Row],[Grant]],Grants!B:D,3),"")</f>
        <v/>
      </c>
      <c r="BB1477" s="46" t="str">
        <f>TRIM(Table1[[#This Row],[Vendor ID]])</f>
        <v/>
      </c>
      <c r="BC1477">
        <f>IF(Table1[[#This Row],[Reference Number]]=Q1476,BC1476,BC1476+1)</f>
        <v>2</v>
      </c>
    </row>
    <row r="1478" spans="1:55" ht="11.25" hidden="1" customHeight="1">
      <c r="A1478" s="1"/>
      <c r="B1478" s="88" t="str">
        <f>IF(Table1[[#This Row],[Posting Date]]&lt;&gt;"",IF(Table1[[#This Row],[Reference Number]]=Q1477,B1477+1,1),"")</f>
        <v/>
      </c>
      <c r="C1478" s="61"/>
      <c r="D1478" s="61"/>
      <c r="E1478" s="218"/>
      <c r="F1478" s="143" t="str">
        <f>IFERROR(IF(VLOOKUP(Table1[[#This Row],[Budget Code Description]],Dimentions!$X$6:$AC$132,2,FALSE)="","",VLOOKUP(Table1[[#This Row],[Budget Code Description]],Dimentions!$X$6:$AC$132,2,FALSE)),"")</f>
        <v/>
      </c>
      <c r="G1478" s="143" t="str">
        <f>IFERROR(VLOOKUP(Table1[[#This Row],[Budget Code Description]],Dimentions!$X$6:$AC$132,3,FALSE),"")</f>
        <v/>
      </c>
      <c r="H1478" s="64" t="str">
        <f>IFERROR(VLOOKUP(Table1[[#This Row],[Account]],Dimentions!$S$6:$V$233,2,FALSE),"")</f>
        <v/>
      </c>
      <c r="I1478" s="62">
        <f>_xlfn.NUMBERVALUE(LEFT(Table1[[#This Row],[Account]],1))</f>
        <v>0</v>
      </c>
      <c r="J1478" s="62" t="str">
        <f>IFERROR(VLOOKUP(Table1[[#This Row],[Budget Code Description]],Table6[#All],7,FALSE),"")</f>
        <v/>
      </c>
      <c r="K1478" s="143" t="str">
        <f>IFERROR(VLOOKUP(Table1[[#This Row],[Budget Code Description]],Table6[#All],8,FALSE),"")</f>
        <v/>
      </c>
      <c r="L1478" s="63"/>
      <c r="M1478" s="65" t="str">
        <f>IFERROR(VLOOKUP(Table1[[#This Row],[Staff ID]],Table2[],2,FALSE),"")</f>
        <v/>
      </c>
      <c r="N1478" s="211" t="str">
        <f>IFERROR(IF(VLOOKUP(Table1[[#This Row],[Budget Code Description]],Dimentions!$X$6:$AC$97,4,FALSE)="","",VLOOKUP(Table1[[#This Row],[Budget Code Description]],Dimentions!$X$6:$AC$97,4,FALSE)),"")</f>
        <v/>
      </c>
      <c r="O1478" s="65" t="str">
        <f>IFERROR(VLOOKUP(Table1[[#This Row],[Vendor ID]],Table549[],2,FALSE),"")</f>
        <v/>
      </c>
      <c r="P1478" s="63"/>
      <c r="Q1478" s="143" t="str">
        <f>IF(Table1[[#This Row],[Posting Date]]&lt;&gt;"",$D$9,"")</f>
        <v/>
      </c>
      <c r="R1478" s="159" t="str">
        <f>IF(Table1[[#This Row],[Posting Date]]&lt;&gt;"",$D$10,"")</f>
        <v/>
      </c>
      <c r="S1478" s="66"/>
      <c r="T1478" s="63"/>
      <c r="U1478" s="67"/>
      <c r="V1478" s="67"/>
      <c r="W1478" s="67" t="str">
        <f t="shared" si="23"/>
        <v/>
      </c>
      <c r="X1478" s="161" t="str">
        <f>IF(E1478="","",(IF(Table1[[#This Row],[Cur]]="USD",Table1[[#This Row],[Cur_Amount Debit]],Table1[[#This Row],[Cur_Amount Debit]]/Table1[[#This Row],[Exchange Rate]])))</f>
        <v/>
      </c>
      <c r="Y1478" s="161" t="str">
        <f>IF(E1478="","",(IF(Table1[[#This Row],[Cur]]="USD",Table1[[#This Row],[Cur_Amount Credit]],Table1[[#This Row],[Cur_Amount Credit]]/ExchangeRate)))</f>
        <v/>
      </c>
      <c r="Z1478" s="203" t="str">
        <f>IF(E1478="","",(Table1[[#This Row],[Debit USD]]-Table1[[#This Row],[Credit USD]]))</f>
        <v/>
      </c>
      <c r="AA1478" s="122"/>
      <c r="AB1478" s="1"/>
      <c r="AC1478" s="15"/>
      <c r="AD1478" s="15" t="str">
        <f>IF(AND(OR(Table1[[#This Row],[Account]]="15030",Table1[[#This Row],[Account]]="15035",Table1[[#This Row],[Account]]="20150"),Table1[[#This Row],[Vendor ID]]=""),1,"")</f>
        <v/>
      </c>
      <c r="AE1478" s="15"/>
      <c r="AF1478" s="15"/>
      <c r="AG1478" s="15"/>
      <c r="AH1478" s="46" t="str">
        <f>IF(Table1[[#This Row],[Posting Date]]&lt;&gt;"","GJ-"&amp;CountryID,"")</f>
        <v/>
      </c>
      <c r="AI1478" s="59" t="str">
        <f>IF(Table1[[#This Row],[Posting Date]]&lt;&gt;"",Table1[[#This Row],[Posting Date]],"")</f>
        <v/>
      </c>
      <c r="AJ1478" s="46"/>
      <c r="AK1478" s="46" t="str">
        <f>IF(Table1[[#This Row],[Description]]&lt;&gt;"",Table1[[#This Row],[Description]],"")</f>
        <v/>
      </c>
      <c r="AL1478" s="46" t="str">
        <f>IF(Table1[[#This Row],[Posting Date]]&lt;&gt;"",Table1[[#This Row],[Reference Number]],"")</f>
        <v/>
      </c>
      <c r="AM1478" s="46" t="str">
        <f>TRIM(Table1[[#This Row],[Line '#]])</f>
        <v/>
      </c>
      <c r="AN1478" s="46" t="str">
        <f>TRIM(Table1[[#This Row],[Account]])</f>
        <v/>
      </c>
      <c r="AO1478" s="46" t="str">
        <f>IF(Table1[[#This Row],[Posting Date]]&lt;&gt;"",$D$5,"")</f>
        <v/>
      </c>
      <c r="AP1478" s="46" t="str">
        <f>TRIM(Table1[[#This Row],[Departments-Prgrams]])</f>
        <v/>
      </c>
      <c r="AQ1478" s="46" t="str">
        <f>TRIM(Table1[[#This Row],[Grant]])</f>
        <v/>
      </c>
      <c r="AR1478" s="46" t="str">
        <f>TRIM(Table1[[#This Row],[Staff ID]])</f>
        <v/>
      </c>
      <c r="AS1478" s="46" t="str">
        <f>IF(TRIM(Table1[[#This Row],[Budget Code]])=0,"",TRIM(Table1[[#This Row],[Budget Code]]))</f>
        <v/>
      </c>
      <c r="AT1478" s="46" t="str">
        <f>IF(Table1[[#This Row],[Line Description]]&lt;&gt;"",Table1[[#This Row],[Line Description]],"")</f>
        <v/>
      </c>
      <c r="AU1478" s="46" t="str">
        <f>IF(Table1[[#This Row],[Cur_Amount Debit]]&gt;0,ROUND(Table1[[#This Row],[Cur_Amount Debit]],2),"")</f>
        <v/>
      </c>
      <c r="AV1478" s="46" t="str">
        <f>IF(Table1[[#This Row],[Cur_Amount Credit]]&gt;0,ROUND(Table1[[#This Row],[Cur_Amount Credit]],2),"")</f>
        <v/>
      </c>
      <c r="AW1478" s="46" t="str">
        <f>LEFT(Table1[[#This Row],[Cur]],3)</f>
        <v/>
      </c>
      <c r="AX1478" s="59"/>
      <c r="AY1478" s="46"/>
      <c r="AZ1478" s="46" t="str">
        <f>IF(Table1[[#This Row],[Cur]]&lt;&gt;"",IF(Table1[[#This Row],[Cur]]="USD","",ExchangeRate),"")</f>
        <v/>
      </c>
      <c r="BA1478" s="46" t="str">
        <f>IF(Table1[[#This Row],[Grant]]&lt;&gt;"",VLOOKUP(Table1[[#This Row],[Grant]],Grants!B:D,3),"")</f>
        <v/>
      </c>
      <c r="BB1478" s="46" t="str">
        <f>TRIM(Table1[[#This Row],[Vendor ID]])</f>
        <v/>
      </c>
      <c r="BC1478">
        <f>IF(Table1[[#This Row],[Reference Number]]=Q1477,BC1477,BC1477+1)</f>
        <v>2</v>
      </c>
    </row>
    <row r="1479" spans="1:55" ht="11.25" hidden="1" customHeight="1">
      <c r="A1479" s="1"/>
      <c r="B1479" s="88" t="str">
        <f>IF(Table1[[#This Row],[Posting Date]]&lt;&gt;"",IF(Table1[[#This Row],[Reference Number]]=Q1478,B1478+1,1),"")</f>
        <v/>
      </c>
      <c r="C1479" s="61"/>
      <c r="D1479" s="61"/>
      <c r="E1479" s="218"/>
      <c r="F1479" s="143" t="str">
        <f>IFERROR(IF(VLOOKUP(Table1[[#This Row],[Budget Code Description]],Dimentions!$X$6:$AC$132,2,FALSE)="","",VLOOKUP(Table1[[#This Row],[Budget Code Description]],Dimentions!$X$6:$AC$132,2,FALSE)),"")</f>
        <v/>
      </c>
      <c r="G1479" s="143" t="str">
        <f>IFERROR(VLOOKUP(Table1[[#This Row],[Budget Code Description]],Dimentions!$X$6:$AC$132,3,FALSE),"")</f>
        <v/>
      </c>
      <c r="H1479" s="64" t="str">
        <f>IFERROR(VLOOKUP(Table1[[#This Row],[Account]],Dimentions!$S$6:$V$233,2,FALSE),"")</f>
        <v/>
      </c>
      <c r="I1479" s="62">
        <f>_xlfn.NUMBERVALUE(LEFT(Table1[[#This Row],[Account]],1))</f>
        <v>0</v>
      </c>
      <c r="J1479" s="62" t="str">
        <f>IFERROR(VLOOKUP(Table1[[#This Row],[Budget Code Description]],Table6[#All],7,FALSE),"")</f>
        <v/>
      </c>
      <c r="K1479" s="143" t="str">
        <f>IFERROR(VLOOKUP(Table1[[#This Row],[Budget Code Description]],Table6[#All],8,FALSE),"")</f>
        <v/>
      </c>
      <c r="L1479" s="63"/>
      <c r="M1479" s="65" t="str">
        <f>IFERROR(VLOOKUP(Table1[[#This Row],[Staff ID]],Table2[],2,FALSE),"")</f>
        <v/>
      </c>
      <c r="N1479" s="211" t="str">
        <f>IFERROR(IF(VLOOKUP(Table1[[#This Row],[Budget Code Description]],Dimentions!$X$6:$AC$97,4,FALSE)="","",VLOOKUP(Table1[[#This Row],[Budget Code Description]],Dimentions!$X$6:$AC$97,4,FALSE)),"")</f>
        <v/>
      </c>
      <c r="O1479" s="65" t="str">
        <f>IFERROR(VLOOKUP(Table1[[#This Row],[Vendor ID]],Table549[],2,FALSE),"")</f>
        <v/>
      </c>
      <c r="P1479" s="63"/>
      <c r="Q1479" s="143" t="str">
        <f>IF(Table1[[#This Row],[Posting Date]]&lt;&gt;"",$D$9,"")</f>
        <v/>
      </c>
      <c r="R1479" s="159" t="str">
        <f>IF(Table1[[#This Row],[Posting Date]]&lt;&gt;"",$D$10,"")</f>
        <v/>
      </c>
      <c r="S1479" s="66"/>
      <c r="T1479" s="63"/>
      <c r="U1479" s="67"/>
      <c r="V1479" s="67"/>
      <c r="W1479" s="67" t="str">
        <f t="shared" si="23"/>
        <v/>
      </c>
      <c r="X1479" s="161" t="str">
        <f>IF(E1479="","",(IF(Table1[[#This Row],[Cur]]="USD",Table1[[#This Row],[Cur_Amount Debit]],Table1[[#This Row],[Cur_Amount Debit]]/Table1[[#This Row],[Exchange Rate]])))</f>
        <v/>
      </c>
      <c r="Y1479" s="161" t="str">
        <f>IF(E1479="","",(IF(Table1[[#This Row],[Cur]]="USD",Table1[[#This Row],[Cur_Amount Credit]],Table1[[#This Row],[Cur_Amount Credit]]/ExchangeRate)))</f>
        <v/>
      </c>
      <c r="Z1479" s="203" t="str">
        <f>IF(E1479="","",(Table1[[#This Row],[Debit USD]]-Table1[[#This Row],[Credit USD]]))</f>
        <v/>
      </c>
      <c r="AA1479" s="122"/>
      <c r="AB1479" s="1"/>
      <c r="AC1479" s="15"/>
      <c r="AD1479" s="15" t="str">
        <f>IF(AND(OR(Table1[[#This Row],[Account]]="15030",Table1[[#This Row],[Account]]="15035",Table1[[#This Row],[Account]]="20150"),Table1[[#This Row],[Vendor ID]]=""),1,"")</f>
        <v/>
      </c>
      <c r="AE1479" s="15"/>
      <c r="AF1479" s="15"/>
      <c r="AG1479" s="15"/>
      <c r="AH1479" s="46" t="str">
        <f>IF(Table1[[#This Row],[Posting Date]]&lt;&gt;"","GJ-"&amp;CountryID,"")</f>
        <v/>
      </c>
      <c r="AI1479" s="59" t="str">
        <f>IF(Table1[[#This Row],[Posting Date]]&lt;&gt;"",Table1[[#This Row],[Posting Date]],"")</f>
        <v/>
      </c>
      <c r="AJ1479" s="46"/>
      <c r="AK1479" s="46" t="str">
        <f>IF(Table1[[#This Row],[Description]]&lt;&gt;"",Table1[[#This Row],[Description]],"")</f>
        <v/>
      </c>
      <c r="AL1479" s="46" t="str">
        <f>IF(Table1[[#This Row],[Posting Date]]&lt;&gt;"",Table1[[#This Row],[Reference Number]],"")</f>
        <v/>
      </c>
      <c r="AM1479" s="46" t="str">
        <f>TRIM(Table1[[#This Row],[Line '#]])</f>
        <v/>
      </c>
      <c r="AN1479" s="46" t="str">
        <f>TRIM(Table1[[#This Row],[Account]])</f>
        <v/>
      </c>
      <c r="AO1479" s="46" t="str">
        <f>IF(Table1[[#This Row],[Posting Date]]&lt;&gt;"",$D$5,"")</f>
        <v/>
      </c>
      <c r="AP1479" s="46" t="str">
        <f>TRIM(Table1[[#This Row],[Departments-Prgrams]])</f>
        <v/>
      </c>
      <c r="AQ1479" s="46" t="str">
        <f>TRIM(Table1[[#This Row],[Grant]])</f>
        <v/>
      </c>
      <c r="AR1479" s="46" t="str">
        <f>TRIM(Table1[[#This Row],[Staff ID]])</f>
        <v/>
      </c>
      <c r="AS1479" s="46" t="str">
        <f>IF(TRIM(Table1[[#This Row],[Budget Code]])=0,"",TRIM(Table1[[#This Row],[Budget Code]]))</f>
        <v/>
      </c>
      <c r="AT1479" s="46" t="str">
        <f>IF(Table1[[#This Row],[Line Description]]&lt;&gt;"",Table1[[#This Row],[Line Description]],"")</f>
        <v/>
      </c>
      <c r="AU1479" s="46" t="str">
        <f>IF(Table1[[#This Row],[Cur_Amount Debit]]&gt;0,ROUND(Table1[[#This Row],[Cur_Amount Debit]],2),"")</f>
        <v/>
      </c>
      <c r="AV1479" s="46" t="str">
        <f>IF(Table1[[#This Row],[Cur_Amount Credit]]&gt;0,ROUND(Table1[[#This Row],[Cur_Amount Credit]],2),"")</f>
        <v/>
      </c>
      <c r="AW1479" s="46" t="str">
        <f>LEFT(Table1[[#This Row],[Cur]],3)</f>
        <v/>
      </c>
      <c r="AX1479" s="59"/>
      <c r="AY1479" s="46"/>
      <c r="AZ1479" s="46" t="str">
        <f>IF(Table1[[#This Row],[Cur]]&lt;&gt;"",IF(Table1[[#This Row],[Cur]]="USD","",ExchangeRate),"")</f>
        <v/>
      </c>
      <c r="BA1479" s="46" t="str">
        <f>IF(Table1[[#This Row],[Grant]]&lt;&gt;"",VLOOKUP(Table1[[#This Row],[Grant]],Grants!B:D,3),"")</f>
        <v/>
      </c>
      <c r="BB1479" s="46" t="str">
        <f>TRIM(Table1[[#This Row],[Vendor ID]])</f>
        <v/>
      </c>
      <c r="BC1479">
        <f>IF(Table1[[#This Row],[Reference Number]]=Q1478,BC1478,BC1478+1)</f>
        <v>2</v>
      </c>
    </row>
    <row r="1480" spans="1:55" ht="11.25" hidden="1" customHeight="1">
      <c r="A1480" s="1"/>
      <c r="B1480" s="88" t="str">
        <f>IF(Table1[[#This Row],[Posting Date]]&lt;&gt;"",IF(Table1[[#This Row],[Reference Number]]=Q1479,B1479+1,1),"")</f>
        <v/>
      </c>
      <c r="C1480" s="61"/>
      <c r="D1480" s="61"/>
      <c r="E1480" s="218"/>
      <c r="F1480" s="143" t="str">
        <f>IFERROR(IF(VLOOKUP(Table1[[#This Row],[Budget Code Description]],Dimentions!$X$6:$AC$132,2,FALSE)="","",VLOOKUP(Table1[[#This Row],[Budget Code Description]],Dimentions!$X$6:$AC$132,2,FALSE)),"")</f>
        <v/>
      </c>
      <c r="G1480" s="143" t="str">
        <f>IFERROR(VLOOKUP(Table1[[#This Row],[Budget Code Description]],Dimentions!$X$6:$AC$132,3,FALSE),"")</f>
        <v/>
      </c>
      <c r="H1480" s="64" t="str">
        <f>IFERROR(VLOOKUP(Table1[[#This Row],[Account]],Dimentions!$S$6:$V$233,2,FALSE),"")</f>
        <v/>
      </c>
      <c r="I1480" s="62">
        <f>_xlfn.NUMBERVALUE(LEFT(Table1[[#This Row],[Account]],1))</f>
        <v>0</v>
      </c>
      <c r="J1480" s="62" t="str">
        <f>IFERROR(VLOOKUP(Table1[[#This Row],[Budget Code Description]],Table6[#All],7,FALSE),"")</f>
        <v/>
      </c>
      <c r="K1480" s="143" t="str">
        <f>IFERROR(VLOOKUP(Table1[[#This Row],[Budget Code Description]],Table6[#All],8,FALSE),"")</f>
        <v/>
      </c>
      <c r="L1480" s="63"/>
      <c r="M1480" s="65" t="str">
        <f>IFERROR(VLOOKUP(Table1[[#This Row],[Staff ID]],Table2[],2,FALSE),"")</f>
        <v/>
      </c>
      <c r="N1480" s="211" t="str">
        <f>IFERROR(IF(VLOOKUP(Table1[[#This Row],[Budget Code Description]],Dimentions!$X$6:$AC$97,4,FALSE)="","",VLOOKUP(Table1[[#This Row],[Budget Code Description]],Dimentions!$X$6:$AC$97,4,FALSE)),"")</f>
        <v/>
      </c>
      <c r="O1480" s="65" t="str">
        <f>IFERROR(VLOOKUP(Table1[[#This Row],[Vendor ID]],Table549[],2,FALSE),"")</f>
        <v/>
      </c>
      <c r="P1480" s="63"/>
      <c r="Q1480" s="143" t="str">
        <f>IF(Table1[[#This Row],[Posting Date]]&lt;&gt;"",$D$9,"")</f>
        <v/>
      </c>
      <c r="R1480" s="159" t="str">
        <f>IF(Table1[[#This Row],[Posting Date]]&lt;&gt;"",$D$10,"")</f>
        <v/>
      </c>
      <c r="S1480" s="66"/>
      <c r="T1480" s="63"/>
      <c r="U1480" s="67"/>
      <c r="V1480" s="67"/>
      <c r="W1480" s="67" t="str">
        <f t="shared" si="23"/>
        <v/>
      </c>
      <c r="X1480" s="161" t="str">
        <f>IF(E1480="","",(IF(Table1[[#This Row],[Cur]]="USD",Table1[[#This Row],[Cur_Amount Debit]],Table1[[#This Row],[Cur_Amount Debit]]/Table1[[#This Row],[Exchange Rate]])))</f>
        <v/>
      </c>
      <c r="Y1480" s="161" t="str">
        <f>IF(E1480="","",(IF(Table1[[#This Row],[Cur]]="USD",Table1[[#This Row],[Cur_Amount Credit]],Table1[[#This Row],[Cur_Amount Credit]]/ExchangeRate)))</f>
        <v/>
      </c>
      <c r="Z1480" s="203" t="str">
        <f>IF(E1480="","",(Table1[[#This Row],[Debit USD]]-Table1[[#This Row],[Credit USD]]))</f>
        <v/>
      </c>
      <c r="AA1480" s="122"/>
      <c r="AB1480" s="1"/>
      <c r="AC1480" s="15"/>
      <c r="AD1480" s="15" t="str">
        <f>IF(AND(OR(Table1[[#This Row],[Account]]="15030",Table1[[#This Row],[Account]]="15035",Table1[[#This Row],[Account]]="20150"),Table1[[#This Row],[Vendor ID]]=""),1,"")</f>
        <v/>
      </c>
      <c r="AE1480" s="15"/>
      <c r="AF1480" s="15"/>
      <c r="AG1480" s="15"/>
      <c r="AH1480" s="46" t="str">
        <f>IF(Table1[[#This Row],[Posting Date]]&lt;&gt;"","GJ-"&amp;CountryID,"")</f>
        <v/>
      </c>
      <c r="AI1480" s="59" t="str">
        <f>IF(Table1[[#This Row],[Posting Date]]&lt;&gt;"",Table1[[#This Row],[Posting Date]],"")</f>
        <v/>
      </c>
      <c r="AJ1480" s="46"/>
      <c r="AK1480" s="46" t="str">
        <f>IF(Table1[[#This Row],[Description]]&lt;&gt;"",Table1[[#This Row],[Description]],"")</f>
        <v/>
      </c>
      <c r="AL1480" s="46" t="str">
        <f>IF(Table1[[#This Row],[Posting Date]]&lt;&gt;"",Table1[[#This Row],[Reference Number]],"")</f>
        <v/>
      </c>
      <c r="AM1480" s="46" t="str">
        <f>TRIM(Table1[[#This Row],[Line '#]])</f>
        <v/>
      </c>
      <c r="AN1480" s="46" t="str">
        <f>TRIM(Table1[[#This Row],[Account]])</f>
        <v/>
      </c>
      <c r="AO1480" s="46" t="str">
        <f>IF(Table1[[#This Row],[Posting Date]]&lt;&gt;"",$D$5,"")</f>
        <v/>
      </c>
      <c r="AP1480" s="46" t="str">
        <f>TRIM(Table1[[#This Row],[Departments-Prgrams]])</f>
        <v/>
      </c>
      <c r="AQ1480" s="46" t="str">
        <f>TRIM(Table1[[#This Row],[Grant]])</f>
        <v/>
      </c>
      <c r="AR1480" s="46" t="str">
        <f>TRIM(Table1[[#This Row],[Staff ID]])</f>
        <v/>
      </c>
      <c r="AS1480" s="46" t="str">
        <f>IF(TRIM(Table1[[#This Row],[Budget Code]])=0,"",TRIM(Table1[[#This Row],[Budget Code]]))</f>
        <v/>
      </c>
      <c r="AT1480" s="46" t="str">
        <f>IF(Table1[[#This Row],[Line Description]]&lt;&gt;"",Table1[[#This Row],[Line Description]],"")</f>
        <v/>
      </c>
      <c r="AU1480" s="46" t="str">
        <f>IF(Table1[[#This Row],[Cur_Amount Debit]]&gt;0,ROUND(Table1[[#This Row],[Cur_Amount Debit]],2),"")</f>
        <v/>
      </c>
      <c r="AV1480" s="46" t="str">
        <f>IF(Table1[[#This Row],[Cur_Amount Credit]]&gt;0,ROUND(Table1[[#This Row],[Cur_Amount Credit]],2),"")</f>
        <v/>
      </c>
      <c r="AW1480" s="46" t="str">
        <f>LEFT(Table1[[#This Row],[Cur]],3)</f>
        <v/>
      </c>
      <c r="AX1480" s="59"/>
      <c r="AY1480" s="46"/>
      <c r="AZ1480" s="46" t="str">
        <f>IF(Table1[[#This Row],[Cur]]&lt;&gt;"",IF(Table1[[#This Row],[Cur]]="USD","",ExchangeRate),"")</f>
        <v/>
      </c>
      <c r="BA1480" s="46" t="str">
        <f>IF(Table1[[#This Row],[Grant]]&lt;&gt;"",VLOOKUP(Table1[[#This Row],[Grant]],Grants!B:D,3),"")</f>
        <v/>
      </c>
      <c r="BB1480" s="46" t="str">
        <f>TRIM(Table1[[#This Row],[Vendor ID]])</f>
        <v/>
      </c>
      <c r="BC1480">
        <f>IF(Table1[[#This Row],[Reference Number]]=Q1479,BC1479,BC1479+1)</f>
        <v>2</v>
      </c>
    </row>
    <row r="1481" spans="1:55" ht="11.25" hidden="1" customHeight="1">
      <c r="A1481" s="1"/>
      <c r="B1481" s="88" t="str">
        <f>IF(Table1[[#This Row],[Posting Date]]&lt;&gt;"",IF(Table1[[#This Row],[Reference Number]]=Q1480,B1480+1,1),"")</f>
        <v/>
      </c>
      <c r="C1481" s="61"/>
      <c r="D1481" s="61"/>
      <c r="E1481" s="218"/>
      <c r="F1481" s="143" t="str">
        <f>IFERROR(IF(VLOOKUP(Table1[[#This Row],[Budget Code Description]],Dimentions!$X$6:$AC$132,2,FALSE)="","",VLOOKUP(Table1[[#This Row],[Budget Code Description]],Dimentions!$X$6:$AC$132,2,FALSE)),"")</f>
        <v/>
      </c>
      <c r="G1481" s="143" t="str">
        <f>IFERROR(VLOOKUP(Table1[[#This Row],[Budget Code Description]],Dimentions!$X$6:$AC$132,3,FALSE),"")</f>
        <v/>
      </c>
      <c r="H1481" s="64" t="str">
        <f>IFERROR(VLOOKUP(Table1[[#This Row],[Account]],Dimentions!$S$6:$V$233,2,FALSE),"")</f>
        <v/>
      </c>
      <c r="I1481" s="62">
        <f>_xlfn.NUMBERVALUE(LEFT(Table1[[#This Row],[Account]],1))</f>
        <v>0</v>
      </c>
      <c r="J1481" s="62" t="str">
        <f>IFERROR(VLOOKUP(Table1[[#This Row],[Budget Code Description]],Table6[#All],7,FALSE),"")</f>
        <v/>
      </c>
      <c r="K1481" s="143" t="str">
        <f>IFERROR(VLOOKUP(Table1[[#This Row],[Budget Code Description]],Table6[#All],8,FALSE),"")</f>
        <v/>
      </c>
      <c r="L1481" s="63"/>
      <c r="M1481" s="65" t="str">
        <f>IFERROR(VLOOKUP(Table1[[#This Row],[Staff ID]],Table2[],2,FALSE),"")</f>
        <v/>
      </c>
      <c r="N1481" s="211" t="str">
        <f>IFERROR(IF(VLOOKUP(Table1[[#This Row],[Budget Code Description]],Dimentions!$X$6:$AC$97,4,FALSE)="","",VLOOKUP(Table1[[#This Row],[Budget Code Description]],Dimentions!$X$6:$AC$97,4,FALSE)),"")</f>
        <v/>
      </c>
      <c r="O1481" s="65" t="str">
        <f>IFERROR(VLOOKUP(Table1[[#This Row],[Vendor ID]],Table549[],2,FALSE),"")</f>
        <v/>
      </c>
      <c r="P1481" s="63"/>
      <c r="Q1481" s="143" t="str">
        <f>IF(Table1[[#This Row],[Posting Date]]&lt;&gt;"",$D$9,"")</f>
        <v/>
      </c>
      <c r="R1481" s="159" t="str">
        <f>IF(Table1[[#This Row],[Posting Date]]&lt;&gt;"",$D$10,"")</f>
        <v/>
      </c>
      <c r="S1481" s="66"/>
      <c r="T1481" s="63"/>
      <c r="U1481" s="67"/>
      <c r="V1481" s="67"/>
      <c r="W1481" s="67" t="str">
        <f t="shared" si="23"/>
        <v/>
      </c>
      <c r="X1481" s="161" t="str">
        <f>IF(E1481="","",(IF(Table1[[#This Row],[Cur]]="USD",Table1[[#This Row],[Cur_Amount Debit]],Table1[[#This Row],[Cur_Amount Debit]]/Table1[[#This Row],[Exchange Rate]])))</f>
        <v/>
      </c>
      <c r="Y1481" s="161" t="str">
        <f>IF(E1481="","",(IF(Table1[[#This Row],[Cur]]="USD",Table1[[#This Row],[Cur_Amount Credit]],Table1[[#This Row],[Cur_Amount Credit]]/ExchangeRate)))</f>
        <v/>
      </c>
      <c r="Z1481" s="203" t="str">
        <f>IF(E1481="","",(Table1[[#This Row],[Debit USD]]-Table1[[#This Row],[Credit USD]]))</f>
        <v/>
      </c>
      <c r="AA1481" s="122"/>
      <c r="AB1481" s="1"/>
      <c r="AC1481" s="15"/>
      <c r="AD1481" s="15" t="str">
        <f>IF(AND(OR(Table1[[#This Row],[Account]]="15030",Table1[[#This Row],[Account]]="15035",Table1[[#This Row],[Account]]="20150"),Table1[[#This Row],[Vendor ID]]=""),1,"")</f>
        <v/>
      </c>
      <c r="AE1481" s="15"/>
      <c r="AF1481" s="15"/>
      <c r="AG1481" s="15"/>
      <c r="AH1481" s="46" t="str">
        <f>IF(Table1[[#This Row],[Posting Date]]&lt;&gt;"","GJ-"&amp;CountryID,"")</f>
        <v/>
      </c>
      <c r="AI1481" s="59" t="str">
        <f>IF(Table1[[#This Row],[Posting Date]]&lt;&gt;"",Table1[[#This Row],[Posting Date]],"")</f>
        <v/>
      </c>
      <c r="AJ1481" s="46"/>
      <c r="AK1481" s="46" t="str">
        <f>IF(Table1[[#This Row],[Description]]&lt;&gt;"",Table1[[#This Row],[Description]],"")</f>
        <v/>
      </c>
      <c r="AL1481" s="46" t="str">
        <f>IF(Table1[[#This Row],[Posting Date]]&lt;&gt;"",Table1[[#This Row],[Reference Number]],"")</f>
        <v/>
      </c>
      <c r="AM1481" s="46" t="str">
        <f>TRIM(Table1[[#This Row],[Line '#]])</f>
        <v/>
      </c>
      <c r="AN1481" s="46" t="str">
        <f>TRIM(Table1[[#This Row],[Account]])</f>
        <v/>
      </c>
      <c r="AO1481" s="46" t="str">
        <f>IF(Table1[[#This Row],[Posting Date]]&lt;&gt;"",$D$5,"")</f>
        <v/>
      </c>
      <c r="AP1481" s="46" t="str">
        <f>TRIM(Table1[[#This Row],[Departments-Prgrams]])</f>
        <v/>
      </c>
      <c r="AQ1481" s="46" t="str">
        <f>TRIM(Table1[[#This Row],[Grant]])</f>
        <v/>
      </c>
      <c r="AR1481" s="46" t="str">
        <f>TRIM(Table1[[#This Row],[Staff ID]])</f>
        <v/>
      </c>
      <c r="AS1481" s="46" t="str">
        <f>IF(TRIM(Table1[[#This Row],[Budget Code]])=0,"",TRIM(Table1[[#This Row],[Budget Code]]))</f>
        <v/>
      </c>
      <c r="AT1481" s="46" t="str">
        <f>IF(Table1[[#This Row],[Line Description]]&lt;&gt;"",Table1[[#This Row],[Line Description]],"")</f>
        <v/>
      </c>
      <c r="AU1481" s="46" t="str">
        <f>IF(Table1[[#This Row],[Cur_Amount Debit]]&gt;0,ROUND(Table1[[#This Row],[Cur_Amount Debit]],2),"")</f>
        <v/>
      </c>
      <c r="AV1481" s="46" t="str">
        <f>IF(Table1[[#This Row],[Cur_Amount Credit]]&gt;0,ROUND(Table1[[#This Row],[Cur_Amount Credit]],2),"")</f>
        <v/>
      </c>
      <c r="AW1481" s="46" t="str">
        <f>LEFT(Table1[[#This Row],[Cur]],3)</f>
        <v/>
      </c>
      <c r="AX1481" s="59"/>
      <c r="AY1481" s="46"/>
      <c r="AZ1481" s="46" t="str">
        <f>IF(Table1[[#This Row],[Cur]]&lt;&gt;"",IF(Table1[[#This Row],[Cur]]="USD","",ExchangeRate),"")</f>
        <v/>
      </c>
      <c r="BA1481" s="46" t="str">
        <f>IF(Table1[[#This Row],[Grant]]&lt;&gt;"",VLOOKUP(Table1[[#This Row],[Grant]],Grants!B:D,3),"")</f>
        <v/>
      </c>
      <c r="BB1481" s="46" t="str">
        <f>TRIM(Table1[[#This Row],[Vendor ID]])</f>
        <v/>
      </c>
      <c r="BC1481">
        <f>IF(Table1[[#This Row],[Reference Number]]=Q1480,BC1480,BC1480+1)</f>
        <v>2</v>
      </c>
    </row>
    <row r="1482" spans="1:55" ht="11.25" hidden="1" customHeight="1">
      <c r="A1482" s="1"/>
      <c r="B1482" s="88" t="str">
        <f>IF(Table1[[#This Row],[Posting Date]]&lt;&gt;"",IF(Table1[[#This Row],[Reference Number]]=Q1481,B1481+1,1),"")</f>
        <v/>
      </c>
      <c r="C1482" s="61"/>
      <c r="D1482" s="61"/>
      <c r="E1482" s="218"/>
      <c r="F1482" s="143" t="str">
        <f>IFERROR(IF(VLOOKUP(Table1[[#This Row],[Budget Code Description]],Dimentions!$X$6:$AC$132,2,FALSE)="","",VLOOKUP(Table1[[#This Row],[Budget Code Description]],Dimentions!$X$6:$AC$132,2,FALSE)),"")</f>
        <v/>
      </c>
      <c r="G1482" s="143" t="str">
        <f>IFERROR(VLOOKUP(Table1[[#This Row],[Budget Code Description]],Dimentions!$X$6:$AC$132,3,FALSE),"")</f>
        <v/>
      </c>
      <c r="H1482" s="64" t="str">
        <f>IFERROR(VLOOKUP(Table1[[#This Row],[Account]],Dimentions!$S$6:$V$233,2,FALSE),"")</f>
        <v/>
      </c>
      <c r="I1482" s="62">
        <f>_xlfn.NUMBERVALUE(LEFT(Table1[[#This Row],[Account]],1))</f>
        <v>0</v>
      </c>
      <c r="J1482" s="62" t="str">
        <f>IFERROR(VLOOKUP(Table1[[#This Row],[Budget Code Description]],Table6[#All],7,FALSE),"")</f>
        <v/>
      </c>
      <c r="K1482" s="143" t="str">
        <f>IFERROR(VLOOKUP(Table1[[#This Row],[Budget Code Description]],Table6[#All],8,FALSE),"")</f>
        <v/>
      </c>
      <c r="L1482" s="63"/>
      <c r="M1482" s="65" t="str">
        <f>IFERROR(VLOOKUP(Table1[[#This Row],[Staff ID]],Table2[],2,FALSE),"")</f>
        <v/>
      </c>
      <c r="N1482" s="211" t="str">
        <f>IFERROR(IF(VLOOKUP(Table1[[#This Row],[Budget Code Description]],Dimentions!$X$6:$AC$97,4,FALSE)="","",VLOOKUP(Table1[[#This Row],[Budget Code Description]],Dimentions!$X$6:$AC$97,4,FALSE)),"")</f>
        <v/>
      </c>
      <c r="O1482" s="65" t="str">
        <f>IFERROR(VLOOKUP(Table1[[#This Row],[Vendor ID]],Table549[],2,FALSE),"")</f>
        <v/>
      </c>
      <c r="P1482" s="63"/>
      <c r="Q1482" s="143" t="str">
        <f>IF(Table1[[#This Row],[Posting Date]]&lt;&gt;"",$D$9,"")</f>
        <v/>
      </c>
      <c r="R1482" s="159" t="str">
        <f>IF(Table1[[#This Row],[Posting Date]]&lt;&gt;"",$D$10,"")</f>
        <v/>
      </c>
      <c r="S1482" s="66"/>
      <c r="T1482" s="63"/>
      <c r="U1482" s="67"/>
      <c r="V1482" s="67"/>
      <c r="W1482" s="67" t="str">
        <f t="shared" si="23"/>
        <v/>
      </c>
      <c r="X1482" s="161" t="str">
        <f>IF(E1482="","",(IF(Table1[[#This Row],[Cur]]="USD",Table1[[#This Row],[Cur_Amount Debit]],Table1[[#This Row],[Cur_Amount Debit]]/Table1[[#This Row],[Exchange Rate]])))</f>
        <v/>
      </c>
      <c r="Y1482" s="161" t="str">
        <f>IF(E1482="","",(IF(Table1[[#This Row],[Cur]]="USD",Table1[[#This Row],[Cur_Amount Credit]],Table1[[#This Row],[Cur_Amount Credit]]/ExchangeRate)))</f>
        <v/>
      </c>
      <c r="Z1482" s="203" t="str">
        <f>IF(E1482="","",(Table1[[#This Row],[Debit USD]]-Table1[[#This Row],[Credit USD]]))</f>
        <v/>
      </c>
      <c r="AA1482" s="122"/>
      <c r="AB1482" s="1"/>
      <c r="AC1482" s="15"/>
      <c r="AD1482" s="15" t="str">
        <f>IF(AND(OR(Table1[[#This Row],[Account]]="15030",Table1[[#This Row],[Account]]="15035",Table1[[#This Row],[Account]]="20150"),Table1[[#This Row],[Vendor ID]]=""),1,"")</f>
        <v/>
      </c>
      <c r="AE1482" s="15"/>
      <c r="AF1482" s="15"/>
      <c r="AG1482" s="15"/>
      <c r="AH1482" s="46" t="str">
        <f>IF(Table1[[#This Row],[Posting Date]]&lt;&gt;"","GJ-"&amp;CountryID,"")</f>
        <v/>
      </c>
      <c r="AI1482" s="59" t="str">
        <f>IF(Table1[[#This Row],[Posting Date]]&lt;&gt;"",Table1[[#This Row],[Posting Date]],"")</f>
        <v/>
      </c>
      <c r="AJ1482" s="46"/>
      <c r="AK1482" s="46" t="str">
        <f>IF(Table1[[#This Row],[Description]]&lt;&gt;"",Table1[[#This Row],[Description]],"")</f>
        <v/>
      </c>
      <c r="AL1482" s="46" t="str">
        <f>IF(Table1[[#This Row],[Posting Date]]&lt;&gt;"",Table1[[#This Row],[Reference Number]],"")</f>
        <v/>
      </c>
      <c r="AM1482" s="46" t="str">
        <f>TRIM(Table1[[#This Row],[Line '#]])</f>
        <v/>
      </c>
      <c r="AN1482" s="46" t="str">
        <f>TRIM(Table1[[#This Row],[Account]])</f>
        <v/>
      </c>
      <c r="AO1482" s="46" t="str">
        <f>IF(Table1[[#This Row],[Posting Date]]&lt;&gt;"",$D$5,"")</f>
        <v/>
      </c>
      <c r="AP1482" s="46" t="str">
        <f>TRIM(Table1[[#This Row],[Departments-Prgrams]])</f>
        <v/>
      </c>
      <c r="AQ1482" s="46" t="str">
        <f>TRIM(Table1[[#This Row],[Grant]])</f>
        <v/>
      </c>
      <c r="AR1482" s="46" t="str">
        <f>TRIM(Table1[[#This Row],[Staff ID]])</f>
        <v/>
      </c>
      <c r="AS1482" s="46" t="str">
        <f>IF(TRIM(Table1[[#This Row],[Budget Code]])=0,"",TRIM(Table1[[#This Row],[Budget Code]]))</f>
        <v/>
      </c>
      <c r="AT1482" s="46" t="str">
        <f>IF(Table1[[#This Row],[Line Description]]&lt;&gt;"",Table1[[#This Row],[Line Description]],"")</f>
        <v/>
      </c>
      <c r="AU1482" s="46" t="str">
        <f>IF(Table1[[#This Row],[Cur_Amount Debit]]&gt;0,ROUND(Table1[[#This Row],[Cur_Amount Debit]],2),"")</f>
        <v/>
      </c>
      <c r="AV1482" s="46" t="str">
        <f>IF(Table1[[#This Row],[Cur_Amount Credit]]&gt;0,ROUND(Table1[[#This Row],[Cur_Amount Credit]],2),"")</f>
        <v/>
      </c>
      <c r="AW1482" s="46" t="str">
        <f>LEFT(Table1[[#This Row],[Cur]],3)</f>
        <v/>
      </c>
      <c r="AX1482" s="59"/>
      <c r="AY1482" s="46"/>
      <c r="AZ1482" s="46" t="str">
        <f>IF(Table1[[#This Row],[Cur]]&lt;&gt;"",IF(Table1[[#This Row],[Cur]]="USD","",ExchangeRate),"")</f>
        <v/>
      </c>
      <c r="BA1482" s="46" t="str">
        <f>IF(Table1[[#This Row],[Grant]]&lt;&gt;"",VLOOKUP(Table1[[#This Row],[Grant]],Grants!B:D,3),"")</f>
        <v/>
      </c>
      <c r="BB1482" s="46" t="str">
        <f>TRIM(Table1[[#This Row],[Vendor ID]])</f>
        <v/>
      </c>
      <c r="BC1482">
        <f>IF(Table1[[#This Row],[Reference Number]]=Q1481,BC1481,BC1481+1)</f>
        <v>2</v>
      </c>
    </row>
    <row r="1483" spans="1:55" ht="11.25" hidden="1" customHeight="1">
      <c r="A1483" s="1"/>
      <c r="B1483" s="88" t="str">
        <f>IF(Table1[[#This Row],[Posting Date]]&lt;&gt;"",IF(Table1[[#This Row],[Reference Number]]=Q1482,B1482+1,1),"")</f>
        <v/>
      </c>
      <c r="C1483" s="61"/>
      <c r="D1483" s="61"/>
      <c r="E1483" s="218"/>
      <c r="F1483" s="143" t="str">
        <f>IFERROR(IF(VLOOKUP(Table1[[#This Row],[Budget Code Description]],Dimentions!$X$6:$AC$132,2,FALSE)="","",VLOOKUP(Table1[[#This Row],[Budget Code Description]],Dimentions!$X$6:$AC$132,2,FALSE)),"")</f>
        <v/>
      </c>
      <c r="G1483" s="143" t="str">
        <f>IFERROR(VLOOKUP(Table1[[#This Row],[Budget Code Description]],Dimentions!$X$6:$AC$132,3,FALSE),"")</f>
        <v/>
      </c>
      <c r="H1483" s="64" t="str">
        <f>IFERROR(VLOOKUP(Table1[[#This Row],[Account]],Dimentions!$S$6:$V$233,2,FALSE),"")</f>
        <v/>
      </c>
      <c r="I1483" s="62">
        <f>_xlfn.NUMBERVALUE(LEFT(Table1[[#This Row],[Account]],1))</f>
        <v>0</v>
      </c>
      <c r="J1483" s="62" t="str">
        <f>IFERROR(VLOOKUP(Table1[[#This Row],[Budget Code Description]],Table6[#All],7,FALSE),"")</f>
        <v/>
      </c>
      <c r="K1483" s="143" t="str">
        <f>IFERROR(VLOOKUP(Table1[[#This Row],[Budget Code Description]],Table6[#All],8,FALSE),"")</f>
        <v/>
      </c>
      <c r="L1483" s="63"/>
      <c r="M1483" s="65" t="str">
        <f>IFERROR(VLOOKUP(Table1[[#This Row],[Staff ID]],Table2[],2,FALSE),"")</f>
        <v/>
      </c>
      <c r="N1483" s="211" t="str">
        <f>IFERROR(IF(VLOOKUP(Table1[[#This Row],[Budget Code Description]],Dimentions!$X$6:$AC$97,4,FALSE)="","",VLOOKUP(Table1[[#This Row],[Budget Code Description]],Dimentions!$X$6:$AC$97,4,FALSE)),"")</f>
        <v/>
      </c>
      <c r="O1483" s="65" t="str">
        <f>IFERROR(VLOOKUP(Table1[[#This Row],[Vendor ID]],Table549[],2,FALSE),"")</f>
        <v/>
      </c>
      <c r="P1483" s="63"/>
      <c r="Q1483" s="143" t="str">
        <f>IF(Table1[[#This Row],[Posting Date]]&lt;&gt;"",$D$9,"")</f>
        <v/>
      </c>
      <c r="R1483" s="159" t="str">
        <f>IF(Table1[[#This Row],[Posting Date]]&lt;&gt;"",$D$10,"")</f>
        <v/>
      </c>
      <c r="S1483" s="66"/>
      <c r="T1483" s="63"/>
      <c r="U1483" s="67"/>
      <c r="V1483" s="67"/>
      <c r="W1483" s="67" t="str">
        <f t="shared" si="23"/>
        <v/>
      </c>
      <c r="X1483" s="161" t="str">
        <f>IF(E1483="","",(IF(Table1[[#This Row],[Cur]]="USD",Table1[[#This Row],[Cur_Amount Debit]],Table1[[#This Row],[Cur_Amount Debit]]/Table1[[#This Row],[Exchange Rate]])))</f>
        <v/>
      </c>
      <c r="Y1483" s="161" t="str">
        <f>IF(E1483="","",(IF(Table1[[#This Row],[Cur]]="USD",Table1[[#This Row],[Cur_Amount Credit]],Table1[[#This Row],[Cur_Amount Credit]]/ExchangeRate)))</f>
        <v/>
      </c>
      <c r="Z1483" s="203" t="str">
        <f>IF(E1483="","",(Table1[[#This Row],[Debit USD]]-Table1[[#This Row],[Credit USD]]))</f>
        <v/>
      </c>
      <c r="AA1483" s="122"/>
      <c r="AB1483" s="1"/>
      <c r="AC1483" s="15"/>
      <c r="AD1483" s="15" t="str">
        <f>IF(AND(OR(Table1[[#This Row],[Account]]="15030",Table1[[#This Row],[Account]]="15035",Table1[[#This Row],[Account]]="20150"),Table1[[#This Row],[Vendor ID]]=""),1,"")</f>
        <v/>
      </c>
      <c r="AE1483" s="15"/>
      <c r="AF1483" s="15"/>
      <c r="AG1483" s="15"/>
      <c r="AH1483" s="46" t="str">
        <f>IF(Table1[[#This Row],[Posting Date]]&lt;&gt;"","GJ-"&amp;CountryID,"")</f>
        <v/>
      </c>
      <c r="AI1483" s="59" t="str">
        <f>IF(Table1[[#This Row],[Posting Date]]&lt;&gt;"",Table1[[#This Row],[Posting Date]],"")</f>
        <v/>
      </c>
      <c r="AJ1483" s="46"/>
      <c r="AK1483" s="46" t="str">
        <f>IF(Table1[[#This Row],[Description]]&lt;&gt;"",Table1[[#This Row],[Description]],"")</f>
        <v/>
      </c>
      <c r="AL1483" s="46" t="str">
        <f>IF(Table1[[#This Row],[Posting Date]]&lt;&gt;"",Table1[[#This Row],[Reference Number]],"")</f>
        <v/>
      </c>
      <c r="AM1483" s="46" t="str">
        <f>TRIM(Table1[[#This Row],[Line '#]])</f>
        <v/>
      </c>
      <c r="AN1483" s="46" t="str">
        <f>TRIM(Table1[[#This Row],[Account]])</f>
        <v/>
      </c>
      <c r="AO1483" s="46" t="str">
        <f>IF(Table1[[#This Row],[Posting Date]]&lt;&gt;"",$D$5,"")</f>
        <v/>
      </c>
      <c r="AP1483" s="46" t="str">
        <f>TRIM(Table1[[#This Row],[Departments-Prgrams]])</f>
        <v/>
      </c>
      <c r="AQ1483" s="46" t="str">
        <f>TRIM(Table1[[#This Row],[Grant]])</f>
        <v/>
      </c>
      <c r="AR1483" s="46" t="str">
        <f>TRIM(Table1[[#This Row],[Staff ID]])</f>
        <v/>
      </c>
      <c r="AS1483" s="46" t="str">
        <f>IF(TRIM(Table1[[#This Row],[Budget Code]])=0,"",TRIM(Table1[[#This Row],[Budget Code]]))</f>
        <v/>
      </c>
      <c r="AT1483" s="46" t="str">
        <f>IF(Table1[[#This Row],[Line Description]]&lt;&gt;"",Table1[[#This Row],[Line Description]],"")</f>
        <v/>
      </c>
      <c r="AU1483" s="46" t="str">
        <f>IF(Table1[[#This Row],[Cur_Amount Debit]]&gt;0,ROUND(Table1[[#This Row],[Cur_Amount Debit]],2),"")</f>
        <v/>
      </c>
      <c r="AV1483" s="46" t="str">
        <f>IF(Table1[[#This Row],[Cur_Amount Credit]]&gt;0,ROUND(Table1[[#This Row],[Cur_Amount Credit]],2),"")</f>
        <v/>
      </c>
      <c r="AW1483" s="46" t="str">
        <f>LEFT(Table1[[#This Row],[Cur]],3)</f>
        <v/>
      </c>
      <c r="AX1483" s="59"/>
      <c r="AY1483" s="46"/>
      <c r="AZ1483" s="46" t="str">
        <f>IF(Table1[[#This Row],[Cur]]&lt;&gt;"",IF(Table1[[#This Row],[Cur]]="USD","",ExchangeRate),"")</f>
        <v/>
      </c>
      <c r="BA1483" s="46" t="str">
        <f>IF(Table1[[#This Row],[Grant]]&lt;&gt;"",VLOOKUP(Table1[[#This Row],[Grant]],Grants!B:D,3),"")</f>
        <v/>
      </c>
      <c r="BB1483" s="46" t="str">
        <f>TRIM(Table1[[#This Row],[Vendor ID]])</f>
        <v/>
      </c>
      <c r="BC1483">
        <f>IF(Table1[[#This Row],[Reference Number]]=Q1482,BC1482,BC1482+1)</f>
        <v>2</v>
      </c>
    </row>
    <row r="1484" spans="1:55" ht="11.25" hidden="1" customHeight="1">
      <c r="A1484" s="1"/>
      <c r="B1484" s="88" t="str">
        <f>IF(Table1[[#This Row],[Posting Date]]&lt;&gt;"",IF(Table1[[#This Row],[Reference Number]]=Q1483,B1483+1,1),"")</f>
        <v/>
      </c>
      <c r="C1484" s="61"/>
      <c r="D1484" s="61"/>
      <c r="E1484" s="218"/>
      <c r="F1484" s="143" t="str">
        <f>IFERROR(IF(VLOOKUP(Table1[[#This Row],[Budget Code Description]],Dimentions!$X$6:$AC$132,2,FALSE)="","",VLOOKUP(Table1[[#This Row],[Budget Code Description]],Dimentions!$X$6:$AC$132,2,FALSE)),"")</f>
        <v/>
      </c>
      <c r="G1484" s="143" t="str">
        <f>IFERROR(VLOOKUP(Table1[[#This Row],[Budget Code Description]],Dimentions!$X$6:$AC$132,3,FALSE),"")</f>
        <v/>
      </c>
      <c r="H1484" s="64" t="str">
        <f>IFERROR(VLOOKUP(Table1[[#This Row],[Account]],Dimentions!$S$6:$V$233,2,FALSE),"")</f>
        <v/>
      </c>
      <c r="I1484" s="62">
        <f>_xlfn.NUMBERVALUE(LEFT(Table1[[#This Row],[Account]],1))</f>
        <v>0</v>
      </c>
      <c r="J1484" s="62" t="str">
        <f>IFERROR(VLOOKUP(Table1[[#This Row],[Budget Code Description]],Table6[#All],7,FALSE),"")</f>
        <v/>
      </c>
      <c r="K1484" s="143" t="str">
        <f>IFERROR(VLOOKUP(Table1[[#This Row],[Budget Code Description]],Table6[#All],8,FALSE),"")</f>
        <v/>
      </c>
      <c r="L1484" s="63"/>
      <c r="M1484" s="65" t="str">
        <f>IFERROR(VLOOKUP(Table1[[#This Row],[Staff ID]],Table2[],2,FALSE),"")</f>
        <v/>
      </c>
      <c r="N1484" s="211" t="str">
        <f>IFERROR(IF(VLOOKUP(Table1[[#This Row],[Budget Code Description]],Dimentions!$X$6:$AC$97,4,FALSE)="","",VLOOKUP(Table1[[#This Row],[Budget Code Description]],Dimentions!$X$6:$AC$97,4,FALSE)),"")</f>
        <v/>
      </c>
      <c r="O1484" s="65" t="str">
        <f>IFERROR(VLOOKUP(Table1[[#This Row],[Vendor ID]],Table549[],2,FALSE),"")</f>
        <v/>
      </c>
      <c r="P1484" s="63"/>
      <c r="Q1484" s="143" t="str">
        <f>IF(Table1[[#This Row],[Posting Date]]&lt;&gt;"",$D$9,"")</f>
        <v/>
      </c>
      <c r="R1484" s="159" t="str">
        <f>IF(Table1[[#This Row],[Posting Date]]&lt;&gt;"",$D$10,"")</f>
        <v/>
      </c>
      <c r="S1484" s="66"/>
      <c r="T1484" s="63"/>
      <c r="U1484" s="67"/>
      <c r="V1484" s="67"/>
      <c r="W1484" s="67" t="str">
        <f t="shared" si="23"/>
        <v/>
      </c>
      <c r="X1484" s="161" t="str">
        <f>IF(E1484="","",(IF(Table1[[#This Row],[Cur]]="USD",Table1[[#This Row],[Cur_Amount Debit]],Table1[[#This Row],[Cur_Amount Debit]]/Table1[[#This Row],[Exchange Rate]])))</f>
        <v/>
      </c>
      <c r="Y1484" s="161" t="str">
        <f>IF(E1484="","",(IF(Table1[[#This Row],[Cur]]="USD",Table1[[#This Row],[Cur_Amount Credit]],Table1[[#This Row],[Cur_Amount Credit]]/ExchangeRate)))</f>
        <v/>
      </c>
      <c r="Z1484" s="203" t="str">
        <f>IF(E1484="","",(Table1[[#This Row],[Debit USD]]-Table1[[#This Row],[Credit USD]]))</f>
        <v/>
      </c>
      <c r="AA1484" s="122"/>
      <c r="AB1484" s="1"/>
      <c r="AC1484" s="15"/>
      <c r="AD1484" s="15" t="str">
        <f>IF(AND(OR(Table1[[#This Row],[Account]]="15030",Table1[[#This Row],[Account]]="15035",Table1[[#This Row],[Account]]="20150"),Table1[[#This Row],[Vendor ID]]=""),1,"")</f>
        <v/>
      </c>
      <c r="AE1484" s="15"/>
      <c r="AF1484" s="15"/>
      <c r="AG1484" s="15"/>
      <c r="AH1484" s="46" t="str">
        <f>IF(Table1[[#This Row],[Posting Date]]&lt;&gt;"","GJ-"&amp;CountryID,"")</f>
        <v/>
      </c>
      <c r="AI1484" s="59" t="str">
        <f>IF(Table1[[#This Row],[Posting Date]]&lt;&gt;"",Table1[[#This Row],[Posting Date]],"")</f>
        <v/>
      </c>
      <c r="AJ1484" s="46"/>
      <c r="AK1484" s="46" t="str">
        <f>IF(Table1[[#This Row],[Description]]&lt;&gt;"",Table1[[#This Row],[Description]],"")</f>
        <v/>
      </c>
      <c r="AL1484" s="46" t="str">
        <f>IF(Table1[[#This Row],[Posting Date]]&lt;&gt;"",Table1[[#This Row],[Reference Number]],"")</f>
        <v/>
      </c>
      <c r="AM1484" s="46" t="str">
        <f>TRIM(Table1[[#This Row],[Line '#]])</f>
        <v/>
      </c>
      <c r="AN1484" s="46" t="str">
        <f>TRIM(Table1[[#This Row],[Account]])</f>
        <v/>
      </c>
      <c r="AO1484" s="46" t="str">
        <f>IF(Table1[[#This Row],[Posting Date]]&lt;&gt;"",$D$5,"")</f>
        <v/>
      </c>
      <c r="AP1484" s="46" t="str">
        <f>TRIM(Table1[[#This Row],[Departments-Prgrams]])</f>
        <v/>
      </c>
      <c r="AQ1484" s="46" t="str">
        <f>TRIM(Table1[[#This Row],[Grant]])</f>
        <v/>
      </c>
      <c r="AR1484" s="46" t="str">
        <f>TRIM(Table1[[#This Row],[Staff ID]])</f>
        <v/>
      </c>
      <c r="AS1484" s="46" t="str">
        <f>IF(TRIM(Table1[[#This Row],[Budget Code]])=0,"",TRIM(Table1[[#This Row],[Budget Code]]))</f>
        <v/>
      </c>
      <c r="AT1484" s="46" t="str">
        <f>IF(Table1[[#This Row],[Line Description]]&lt;&gt;"",Table1[[#This Row],[Line Description]],"")</f>
        <v/>
      </c>
      <c r="AU1484" s="46" t="str">
        <f>IF(Table1[[#This Row],[Cur_Amount Debit]]&gt;0,ROUND(Table1[[#This Row],[Cur_Amount Debit]],2),"")</f>
        <v/>
      </c>
      <c r="AV1484" s="46" t="str">
        <f>IF(Table1[[#This Row],[Cur_Amount Credit]]&gt;0,ROUND(Table1[[#This Row],[Cur_Amount Credit]],2),"")</f>
        <v/>
      </c>
      <c r="AW1484" s="46" t="str">
        <f>LEFT(Table1[[#This Row],[Cur]],3)</f>
        <v/>
      </c>
      <c r="AX1484" s="59"/>
      <c r="AY1484" s="46"/>
      <c r="AZ1484" s="46" t="str">
        <f>IF(Table1[[#This Row],[Cur]]&lt;&gt;"",IF(Table1[[#This Row],[Cur]]="USD","",ExchangeRate),"")</f>
        <v/>
      </c>
      <c r="BA1484" s="46" t="str">
        <f>IF(Table1[[#This Row],[Grant]]&lt;&gt;"",VLOOKUP(Table1[[#This Row],[Grant]],Grants!B:D,3),"")</f>
        <v/>
      </c>
      <c r="BB1484" s="46" t="str">
        <f>TRIM(Table1[[#This Row],[Vendor ID]])</f>
        <v/>
      </c>
      <c r="BC1484">
        <f>IF(Table1[[#This Row],[Reference Number]]=Q1483,BC1483,BC1483+1)</f>
        <v>2</v>
      </c>
    </row>
    <row r="1485" spans="1:55" ht="11.25" hidden="1" customHeight="1">
      <c r="A1485" s="1"/>
      <c r="B1485" s="88" t="str">
        <f>IF(Table1[[#This Row],[Posting Date]]&lt;&gt;"",IF(Table1[[#This Row],[Reference Number]]=Q1484,B1484+1,1),"")</f>
        <v/>
      </c>
      <c r="C1485" s="61"/>
      <c r="D1485" s="61"/>
      <c r="E1485" s="218"/>
      <c r="F1485" s="143" t="str">
        <f>IFERROR(IF(VLOOKUP(Table1[[#This Row],[Budget Code Description]],Dimentions!$X$6:$AC$132,2,FALSE)="","",VLOOKUP(Table1[[#This Row],[Budget Code Description]],Dimentions!$X$6:$AC$132,2,FALSE)),"")</f>
        <v/>
      </c>
      <c r="G1485" s="143" t="str">
        <f>IFERROR(VLOOKUP(Table1[[#This Row],[Budget Code Description]],Dimentions!$X$6:$AC$132,3,FALSE),"")</f>
        <v/>
      </c>
      <c r="H1485" s="64" t="str">
        <f>IFERROR(VLOOKUP(Table1[[#This Row],[Account]],Dimentions!$S$6:$V$233,2,FALSE),"")</f>
        <v/>
      </c>
      <c r="I1485" s="62">
        <f>_xlfn.NUMBERVALUE(LEFT(Table1[[#This Row],[Account]],1))</f>
        <v>0</v>
      </c>
      <c r="J1485" s="62" t="str">
        <f>IFERROR(VLOOKUP(Table1[[#This Row],[Budget Code Description]],Table6[#All],7,FALSE),"")</f>
        <v/>
      </c>
      <c r="K1485" s="143" t="str">
        <f>IFERROR(VLOOKUP(Table1[[#This Row],[Budget Code Description]],Table6[#All],8,FALSE),"")</f>
        <v/>
      </c>
      <c r="L1485" s="63"/>
      <c r="M1485" s="65" t="str">
        <f>IFERROR(VLOOKUP(Table1[[#This Row],[Staff ID]],Table2[],2,FALSE),"")</f>
        <v/>
      </c>
      <c r="N1485" s="211" t="str">
        <f>IFERROR(IF(VLOOKUP(Table1[[#This Row],[Budget Code Description]],Dimentions!$X$6:$AC$97,4,FALSE)="","",VLOOKUP(Table1[[#This Row],[Budget Code Description]],Dimentions!$X$6:$AC$97,4,FALSE)),"")</f>
        <v/>
      </c>
      <c r="O1485" s="65" t="str">
        <f>IFERROR(VLOOKUP(Table1[[#This Row],[Vendor ID]],Table549[],2,FALSE),"")</f>
        <v/>
      </c>
      <c r="P1485" s="63"/>
      <c r="Q1485" s="143" t="str">
        <f>IF(Table1[[#This Row],[Posting Date]]&lt;&gt;"",$D$9,"")</f>
        <v/>
      </c>
      <c r="R1485" s="159" t="str">
        <f>IF(Table1[[#This Row],[Posting Date]]&lt;&gt;"",$D$10,"")</f>
        <v/>
      </c>
      <c r="S1485" s="66"/>
      <c r="T1485" s="63"/>
      <c r="U1485" s="67"/>
      <c r="V1485" s="67"/>
      <c r="W1485" s="67" t="str">
        <f t="shared" si="23"/>
        <v/>
      </c>
      <c r="X1485" s="161" t="str">
        <f>IF(E1485="","",(IF(Table1[[#This Row],[Cur]]="USD",Table1[[#This Row],[Cur_Amount Debit]],Table1[[#This Row],[Cur_Amount Debit]]/Table1[[#This Row],[Exchange Rate]])))</f>
        <v/>
      </c>
      <c r="Y1485" s="161" t="str">
        <f>IF(E1485="","",(IF(Table1[[#This Row],[Cur]]="USD",Table1[[#This Row],[Cur_Amount Credit]],Table1[[#This Row],[Cur_Amount Credit]]/ExchangeRate)))</f>
        <v/>
      </c>
      <c r="Z1485" s="203" t="str">
        <f>IF(E1485="","",(Table1[[#This Row],[Debit USD]]-Table1[[#This Row],[Credit USD]]))</f>
        <v/>
      </c>
      <c r="AA1485" s="122"/>
      <c r="AB1485" s="1"/>
      <c r="AC1485" s="15"/>
      <c r="AD1485" s="15" t="str">
        <f>IF(AND(OR(Table1[[#This Row],[Account]]="15030",Table1[[#This Row],[Account]]="15035",Table1[[#This Row],[Account]]="20150"),Table1[[#This Row],[Vendor ID]]=""),1,"")</f>
        <v/>
      </c>
      <c r="AE1485" s="15"/>
      <c r="AF1485" s="15"/>
      <c r="AG1485" s="15"/>
      <c r="AH1485" s="46" t="str">
        <f>IF(Table1[[#This Row],[Posting Date]]&lt;&gt;"","GJ-"&amp;CountryID,"")</f>
        <v/>
      </c>
      <c r="AI1485" s="59" t="str">
        <f>IF(Table1[[#This Row],[Posting Date]]&lt;&gt;"",Table1[[#This Row],[Posting Date]],"")</f>
        <v/>
      </c>
      <c r="AJ1485" s="46"/>
      <c r="AK1485" s="46" t="str">
        <f>IF(Table1[[#This Row],[Description]]&lt;&gt;"",Table1[[#This Row],[Description]],"")</f>
        <v/>
      </c>
      <c r="AL1485" s="46" t="str">
        <f>IF(Table1[[#This Row],[Posting Date]]&lt;&gt;"",Table1[[#This Row],[Reference Number]],"")</f>
        <v/>
      </c>
      <c r="AM1485" s="46" t="str">
        <f>TRIM(Table1[[#This Row],[Line '#]])</f>
        <v/>
      </c>
      <c r="AN1485" s="46" t="str">
        <f>TRIM(Table1[[#This Row],[Account]])</f>
        <v/>
      </c>
      <c r="AO1485" s="46" t="str">
        <f>IF(Table1[[#This Row],[Posting Date]]&lt;&gt;"",$D$5,"")</f>
        <v/>
      </c>
      <c r="AP1485" s="46" t="str">
        <f>TRIM(Table1[[#This Row],[Departments-Prgrams]])</f>
        <v/>
      </c>
      <c r="AQ1485" s="46" t="str">
        <f>TRIM(Table1[[#This Row],[Grant]])</f>
        <v/>
      </c>
      <c r="AR1485" s="46" t="str">
        <f>TRIM(Table1[[#This Row],[Staff ID]])</f>
        <v/>
      </c>
      <c r="AS1485" s="46" t="str">
        <f>IF(TRIM(Table1[[#This Row],[Budget Code]])=0,"",TRIM(Table1[[#This Row],[Budget Code]]))</f>
        <v/>
      </c>
      <c r="AT1485" s="46" t="str">
        <f>IF(Table1[[#This Row],[Line Description]]&lt;&gt;"",Table1[[#This Row],[Line Description]],"")</f>
        <v/>
      </c>
      <c r="AU1485" s="46" t="str">
        <f>IF(Table1[[#This Row],[Cur_Amount Debit]]&gt;0,ROUND(Table1[[#This Row],[Cur_Amount Debit]],2),"")</f>
        <v/>
      </c>
      <c r="AV1485" s="46" t="str">
        <f>IF(Table1[[#This Row],[Cur_Amount Credit]]&gt;0,ROUND(Table1[[#This Row],[Cur_Amount Credit]],2),"")</f>
        <v/>
      </c>
      <c r="AW1485" s="46" t="str">
        <f>LEFT(Table1[[#This Row],[Cur]],3)</f>
        <v/>
      </c>
      <c r="AX1485" s="59"/>
      <c r="AY1485" s="46"/>
      <c r="AZ1485" s="46" t="str">
        <f>IF(Table1[[#This Row],[Cur]]&lt;&gt;"",IF(Table1[[#This Row],[Cur]]="USD","",ExchangeRate),"")</f>
        <v/>
      </c>
      <c r="BA1485" s="46" t="str">
        <f>IF(Table1[[#This Row],[Grant]]&lt;&gt;"",VLOOKUP(Table1[[#This Row],[Grant]],Grants!B:D,3),"")</f>
        <v/>
      </c>
      <c r="BB1485" s="46" t="str">
        <f>TRIM(Table1[[#This Row],[Vendor ID]])</f>
        <v/>
      </c>
      <c r="BC1485">
        <f>IF(Table1[[#This Row],[Reference Number]]=Q1484,BC1484,BC1484+1)</f>
        <v>2</v>
      </c>
    </row>
    <row r="1486" spans="1:55" ht="11.25" hidden="1" customHeight="1">
      <c r="A1486" s="1"/>
      <c r="B1486" s="88" t="str">
        <f>IF(Table1[[#This Row],[Posting Date]]&lt;&gt;"",IF(Table1[[#This Row],[Reference Number]]=Q1485,B1485+1,1),"")</f>
        <v/>
      </c>
      <c r="C1486" s="61"/>
      <c r="D1486" s="61"/>
      <c r="E1486" s="218"/>
      <c r="F1486" s="143" t="str">
        <f>IFERROR(IF(VLOOKUP(Table1[[#This Row],[Budget Code Description]],Dimentions!$X$6:$AC$132,2,FALSE)="","",VLOOKUP(Table1[[#This Row],[Budget Code Description]],Dimentions!$X$6:$AC$132,2,FALSE)),"")</f>
        <v/>
      </c>
      <c r="G1486" s="143" t="str">
        <f>IFERROR(VLOOKUP(Table1[[#This Row],[Budget Code Description]],Dimentions!$X$6:$AC$132,3,FALSE),"")</f>
        <v/>
      </c>
      <c r="H1486" s="64" t="str">
        <f>IFERROR(VLOOKUP(Table1[[#This Row],[Account]],Dimentions!$S$6:$V$233,2,FALSE),"")</f>
        <v/>
      </c>
      <c r="I1486" s="62">
        <f>_xlfn.NUMBERVALUE(LEFT(Table1[[#This Row],[Account]],1))</f>
        <v>0</v>
      </c>
      <c r="J1486" s="62" t="str">
        <f>IFERROR(VLOOKUP(Table1[[#This Row],[Budget Code Description]],Table6[#All],7,FALSE),"")</f>
        <v/>
      </c>
      <c r="K1486" s="143" t="str">
        <f>IFERROR(VLOOKUP(Table1[[#This Row],[Budget Code Description]],Table6[#All],8,FALSE),"")</f>
        <v/>
      </c>
      <c r="L1486" s="63"/>
      <c r="M1486" s="65" t="str">
        <f>IFERROR(VLOOKUP(Table1[[#This Row],[Staff ID]],Table2[],2,FALSE),"")</f>
        <v/>
      </c>
      <c r="N1486" s="211" t="str">
        <f>IFERROR(IF(VLOOKUP(Table1[[#This Row],[Budget Code Description]],Dimentions!$X$6:$AC$97,4,FALSE)="","",VLOOKUP(Table1[[#This Row],[Budget Code Description]],Dimentions!$X$6:$AC$97,4,FALSE)),"")</f>
        <v/>
      </c>
      <c r="O1486" s="65" t="str">
        <f>IFERROR(VLOOKUP(Table1[[#This Row],[Vendor ID]],Table549[],2,FALSE),"")</f>
        <v/>
      </c>
      <c r="P1486" s="63"/>
      <c r="Q1486" s="143" t="str">
        <f>IF(Table1[[#This Row],[Posting Date]]&lt;&gt;"",$D$9,"")</f>
        <v/>
      </c>
      <c r="R1486" s="159" t="str">
        <f>IF(Table1[[#This Row],[Posting Date]]&lt;&gt;"",$D$10,"")</f>
        <v/>
      </c>
      <c r="S1486" s="66"/>
      <c r="T1486" s="63"/>
      <c r="U1486" s="67"/>
      <c r="V1486" s="67"/>
      <c r="W1486" s="67" t="str">
        <f t="shared" si="23"/>
        <v/>
      </c>
      <c r="X1486" s="161" t="str">
        <f>IF(E1486="","",(IF(Table1[[#This Row],[Cur]]="USD",Table1[[#This Row],[Cur_Amount Debit]],Table1[[#This Row],[Cur_Amount Debit]]/Table1[[#This Row],[Exchange Rate]])))</f>
        <v/>
      </c>
      <c r="Y1486" s="161" t="str">
        <f>IF(E1486="","",(IF(Table1[[#This Row],[Cur]]="USD",Table1[[#This Row],[Cur_Amount Credit]],Table1[[#This Row],[Cur_Amount Credit]]/ExchangeRate)))</f>
        <v/>
      </c>
      <c r="Z1486" s="203" t="str">
        <f>IF(E1486="","",(Table1[[#This Row],[Debit USD]]-Table1[[#This Row],[Credit USD]]))</f>
        <v/>
      </c>
      <c r="AA1486" s="122"/>
      <c r="AB1486" s="1"/>
      <c r="AC1486" s="15"/>
      <c r="AD1486" s="15" t="str">
        <f>IF(AND(OR(Table1[[#This Row],[Account]]="15030",Table1[[#This Row],[Account]]="15035",Table1[[#This Row],[Account]]="20150"),Table1[[#This Row],[Vendor ID]]=""),1,"")</f>
        <v/>
      </c>
      <c r="AE1486" s="15"/>
      <c r="AF1486" s="15"/>
      <c r="AG1486" s="15"/>
      <c r="AH1486" s="46" t="str">
        <f>IF(Table1[[#This Row],[Posting Date]]&lt;&gt;"","GJ-"&amp;CountryID,"")</f>
        <v/>
      </c>
      <c r="AI1486" s="59" t="str">
        <f>IF(Table1[[#This Row],[Posting Date]]&lt;&gt;"",Table1[[#This Row],[Posting Date]],"")</f>
        <v/>
      </c>
      <c r="AJ1486" s="46"/>
      <c r="AK1486" s="46" t="str">
        <f>IF(Table1[[#This Row],[Description]]&lt;&gt;"",Table1[[#This Row],[Description]],"")</f>
        <v/>
      </c>
      <c r="AL1486" s="46" t="str">
        <f>IF(Table1[[#This Row],[Posting Date]]&lt;&gt;"",Table1[[#This Row],[Reference Number]],"")</f>
        <v/>
      </c>
      <c r="AM1486" s="46" t="str">
        <f>TRIM(Table1[[#This Row],[Line '#]])</f>
        <v/>
      </c>
      <c r="AN1486" s="46" t="str">
        <f>TRIM(Table1[[#This Row],[Account]])</f>
        <v/>
      </c>
      <c r="AO1486" s="46" t="str">
        <f>IF(Table1[[#This Row],[Posting Date]]&lt;&gt;"",$D$5,"")</f>
        <v/>
      </c>
      <c r="AP1486" s="46" t="str">
        <f>TRIM(Table1[[#This Row],[Departments-Prgrams]])</f>
        <v/>
      </c>
      <c r="AQ1486" s="46" t="str">
        <f>TRIM(Table1[[#This Row],[Grant]])</f>
        <v/>
      </c>
      <c r="AR1486" s="46" t="str">
        <f>TRIM(Table1[[#This Row],[Staff ID]])</f>
        <v/>
      </c>
      <c r="AS1486" s="46" t="str">
        <f>IF(TRIM(Table1[[#This Row],[Budget Code]])=0,"",TRIM(Table1[[#This Row],[Budget Code]]))</f>
        <v/>
      </c>
      <c r="AT1486" s="46" t="str">
        <f>IF(Table1[[#This Row],[Line Description]]&lt;&gt;"",Table1[[#This Row],[Line Description]],"")</f>
        <v/>
      </c>
      <c r="AU1486" s="46" t="str">
        <f>IF(Table1[[#This Row],[Cur_Amount Debit]]&gt;0,ROUND(Table1[[#This Row],[Cur_Amount Debit]],2),"")</f>
        <v/>
      </c>
      <c r="AV1486" s="46" t="str">
        <f>IF(Table1[[#This Row],[Cur_Amount Credit]]&gt;0,ROUND(Table1[[#This Row],[Cur_Amount Credit]],2),"")</f>
        <v/>
      </c>
      <c r="AW1486" s="46" t="str">
        <f>LEFT(Table1[[#This Row],[Cur]],3)</f>
        <v/>
      </c>
      <c r="AX1486" s="59"/>
      <c r="AY1486" s="46"/>
      <c r="AZ1486" s="46" t="str">
        <f>IF(Table1[[#This Row],[Cur]]&lt;&gt;"",IF(Table1[[#This Row],[Cur]]="USD","",ExchangeRate),"")</f>
        <v/>
      </c>
      <c r="BA1486" s="46" t="str">
        <f>IF(Table1[[#This Row],[Grant]]&lt;&gt;"",VLOOKUP(Table1[[#This Row],[Grant]],Grants!B:D,3),"")</f>
        <v/>
      </c>
      <c r="BB1486" s="46" t="str">
        <f>TRIM(Table1[[#This Row],[Vendor ID]])</f>
        <v/>
      </c>
      <c r="BC1486">
        <f>IF(Table1[[#This Row],[Reference Number]]=Q1485,BC1485,BC1485+1)</f>
        <v>2</v>
      </c>
    </row>
    <row r="1487" spans="1:55" ht="11.25" hidden="1" customHeight="1">
      <c r="A1487" s="1"/>
      <c r="B1487" s="88" t="str">
        <f>IF(Table1[[#This Row],[Posting Date]]&lt;&gt;"",IF(Table1[[#This Row],[Reference Number]]=Q1486,B1486+1,1),"")</f>
        <v/>
      </c>
      <c r="C1487" s="61"/>
      <c r="D1487" s="61"/>
      <c r="E1487" s="218"/>
      <c r="F1487" s="143" t="str">
        <f>IFERROR(IF(VLOOKUP(Table1[[#This Row],[Budget Code Description]],Dimentions!$X$6:$AC$132,2,FALSE)="","",VLOOKUP(Table1[[#This Row],[Budget Code Description]],Dimentions!$X$6:$AC$132,2,FALSE)),"")</f>
        <v/>
      </c>
      <c r="G1487" s="143" t="str">
        <f>IFERROR(VLOOKUP(Table1[[#This Row],[Budget Code Description]],Dimentions!$X$6:$AC$132,3,FALSE),"")</f>
        <v/>
      </c>
      <c r="H1487" s="64" t="str">
        <f>IFERROR(VLOOKUP(Table1[[#This Row],[Account]],Dimentions!$S$6:$V$233,2,FALSE),"")</f>
        <v/>
      </c>
      <c r="I1487" s="62">
        <f>_xlfn.NUMBERVALUE(LEFT(Table1[[#This Row],[Account]],1))</f>
        <v>0</v>
      </c>
      <c r="J1487" s="62" t="str">
        <f>IFERROR(VLOOKUP(Table1[[#This Row],[Budget Code Description]],Table6[#All],7,FALSE),"")</f>
        <v/>
      </c>
      <c r="K1487" s="143" t="str">
        <f>IFERROR(VLOOKUP(Table1[[#This Row],[Budget Code Description]],Table6[#All],8,FALSE),"")</f>
        <v/>
      </c>
      <c r="L1487" s="63"/>
      <c r="M1487" s="65" t="str">
        <f>IFERROR(VLOOKUP(Table1[[#This Row],[Staff ID]],Table2[],2,FALSE),"")</f>
        <v/>
      </c>
      <c r="N1487" s="211" t="str">
        <f>IFERROR(IF(VLOOKUP(Table1[[#This Row],[Budget Code Description]],Dimentions!$X$6:$AC$97,4,FALSE)="","",VLOOKUP(Table1[[#This Row],[Budget Code Description]],Dimentions!$X$6:$AC$97,4,FALSE)),"")</f>
        <v/>
      </c>
      <c r="O1487" s="65" t="str">
        <f>IFERROR(VLOOKUP(Table1[[#This Row],[Vendor ID]],Table549[],2,FALSE),"")</f>
        <v/>
      </c>
      <c r="P1487" s="63"/>
      <c r="Q1487" s="143" t="str">
        <f>IF(Table1[[#This Row],[Posting Date]]&lt;&gt;"",$D$9,"")</f>
        <v/>
      </c>
      <c r="R1487" s="159" t="str">
        <f>IF(Table1[[#This Row],[Posting Date]]&lt;&gt;"",$D$10,"")</f>
        <v/>
      </c>
      <c r="S1487" s="66"/>
      <c r="T1487" s="63"/>
      <c r="U1487" s="67"/>
      <c r="V1487" s="67"/>
      <c r="W1487" s="67" t="str">
        <f t="shared" si="23"/>
        <v/>
      </c>
      <c r="X1487" s="161" t="str">
        <f>IF(E1487="","",(IF(Table1[[#This Row],[Cur]]="USD",Table1[[#This Row],[Cur_Amount Debit]],Table1[[#This Row],[Cur_Amount Debit]]/Table1[[#This Row],[Exchange Rate]])))</f>
        <v/>
      </c>
      <c r="Y1487" s="161" t="str">
        <f>IF(E1487="","",(IF(Table1[[#This Row],[Cur]]="USD",Table1[[#This Row],[Cur_Amount Credit]],Table1[[#This Row],[Cur_Amount Credit]]/ExchangeRate)))</f>
        <v/>
      </c>
      <c r="Z1487" s="203" t="str">
        <f>IF(E1487="","",(Table1[[#This Row],[Debit USD]]-Table1[[#This Row],[Credit USD]]))</f>
        <v/>
      </c>
      <c r="AA1487" s="122"/>
      <c r="AB1487" s="1"/>
      <c r="AC1487" s="15"/>
      <c r="AD1487" s="15" t="str">
        <f>IF(AND(OR(Table1[[#This Row],[Account]]="15030",Table1[[#This Row],[Account]]="15035",Table1[[#This Row],[Account]]="20150"),Table1[[#This Row],[Vendor ID]]=""),1,"")</f>
        <v/>
      </c>
      <c r="AE1487" s="15"/>
      <c r="AF1487" s="15"/>
      <c r="AG1487" s="15"/>
      <c r="AH1487" s="46" t="str">
        <f>IF(Table1[[#This Row],[Posting Date]]&lt;&gt;"","GJ-"&amp;CountryID,"")</f>
        <v/>
      </c>
      <c r="AI1487" s="59" t="str">
        <f>IF(Table1[[#This Row],[Posting Date]]&lt;&gt;"",Table1[[#This Row],[Posting Date]],"")</f>
        <v/>
      </c>
      <c r="AJ1487" s="46"/>
      <c r="AK1487" s="46" t="str">
        <f>IF(Table1[[#This Row],[Description]]&lt;&gt;"",Table1[[#This Row],[Description]],"")</f>
        <v/>
      </c>
      <c r="AL1487" s="46" t="str">
        <f>IF(Table1[[#This Row],[Posting Date]]&lt;&gt;"",Table1[[#This Row],[Reference Number]],"")</f>
        <v/>
      </c>
      <c r="AM1487" s="46" t="str">
        <f>TRIM(Table1[[#This Row],[Line '#]])</f>
        <v/>
      </c>
      <c r="AN1487" s="46" t="str">
        <f>TRIM(Table1[[#This Row],[Account]])</f>
        <v/>
      </c>
      <c r="AO1487" s="46" t="str">
        <f>IF(Table1[[#This Row],[Posting Date]]&lt;&gt;"",$D$5,"")</f>
        <v/>
      </c>
      <c r="AP1487" s="46" t="str">
        <f>TRIM(Table1[[#This Row],[Departments-Prgrams]])</f>
        <v/>
      </c>
      <c r="AQ1487" s="46" t="str">
        <f>TRIM(Table1[[#This Row],[Grant]])</f>
        <v/>
      </c>
      <c r="AR1487" s="46" t="str">
        <f>TRIM(Table1[[#This Row],[Staff ID]])</f>
        <v/>
      </c>
      <c r="AS1487" s="46" t="str">
        <f>IF(TRIM(Table1[[#This Row],[Budget Code]])=0,"",TRIM(Table1[[#This Row],[Budget Code]]))</f>
        <v/>
      </c>
      <c r="AT1487" s="46" t="str">
        <f>IF(Table1[[#This Row],[Line Description]]&lt;&gt;"",Table1[[#This Row],[Line Description]],"")</f>
        <v/>
      </c>
      <c r="AU1487" s="46" t="str">
        <f>IF(Table1[[#This Row],[Cur_Amount Debit]]&gt;0,ROUND(Table1[[#This Row],[Cur_Amount Debit]],2),"")</f>
        <v/>
      </c>
      <c r="AV1487" s="46" t="str">
        <f>IF(Table1[[#This Row],[Cur_Amount Credit]]&gt;0,ROUND(Table1[[#This Row],[Cur_Amount Credit]],2),"")</f>
        <v/>
      </c>
      <c r="AW1487" s="46" t="str">
        <f>LEFT(Table1[[#This Row],[Cur]],3)</f>
        <v/>
      </c>
      <c r="AX1487" s="59"/>
      <c r="AY1487" s="46"/>
      <c r="AZ1487" s="46" t="str">
        <f>IF(Table1[[#This Row],[Cur]]&lt;&gt;"",IF(Table1[[#This Row],[Cur]]="USD","",ExchangeRate),"")</f>
        <v/>
      </c>
      <c r="BA1487" s="46" t="str">
        <f>IF(Table1[[#This Row],[Grant]]&lt;&gt;"",VLOOKUP(Table1[[#This Row],[Grant]],Grants!B:D,3),"")</f>
        <v/>
      </c>
      <c r="BB1487" s="46" t="str">
        <f>TRIM(Table1[[#This Row],[Vendor ID]])</f>
        <v/>
      </c>
      <c r="BC1487">
        <f>IF(Table1[[#This Row],[Reference Number]]=Q1486,BC1486,BC1486+1)</f>
        <v>2</v>
      </c>
    </row>
    <row r="1488" spans="1:55" ht="11.25" hidden="1" customHeight="1">
      <c r="A1488" s="1"/>
      <c r="B1488" s="88" t="str">
        <f>IF(Table1[[#This Row],[Posting Date]]&lt;&gt;"",IF(Table1[[#This Row],[Reference Number]]=Q1487,B1487+1,1),"")</f>
        <v/>
      </c>
      <c r="C1488" s="61"/>
      <c r="D1488" s="61"/>
      <c r="E1488" s="218"/>
      <c r="F1488" s="143" t="str">
        <f>IFERROR(IF(VLOOKUP(Table1[[#This Row],[Budget Code Description]],Dimentions!$X$6:$AC$132,2,FALSE)="","",VLOOKUP(Table1[[#This Row],[Budget Code Description]],Dimentions!$X$6:$AC$132,2,FALSE)),"")</f>
        <v/>
      </c>
      <c r="G1488" s="143" t="str">
        <f>IFERROR(VLOOKUP(Table1[[#This Row],[Budget Code Description]],Dimentions!$X$6:$AC$132,3,FALSE),"")</f>
        <v/>
      </c>
      <c r="H1488" s="64" t="str">
        <f>IFERROR(VLOOKUP(Table1[[#This Row],[Account]],Dimentions!$S$6:$V$233,2,FALSE),"")</f>
        <v/>
      </c>
      <c r="I1488" s="62">
        <f>_xlfn.NUMBERVALUE(LEFT(Table1[[#This Row],[Account]],1))</f>
        <v>0</v>
      </c>
      <c r="J1488" s="62" t="str">
        <f>IFERROR(VLOOKUP(Table1[[#This Row],[Budget Code Description]],Table6[#All],7,FALSE),"")</f>
        <v/>
      </c>
      <c r="K1488" s="143" t="str">
        <f>IFERROR(VLOOKUP(Table1[[#This Row],[Budget Code Description]],Table6[#All],8,FALSE),"")</f>
        <v/>
      </c>
      <c r="L1488" s="63"/>
      <c r="M1488" s="65" t="str">
        <f>IFERROR(VLOOKUP(Table1[[#This Row],[Staff ID]],Table2[],2,FALSE),"")</f>
        <v/>
      </c>
      <c r="N1488" s="211" t="str">
        <f>IFERROR(IF(VLOOKUP(Table1[[#This Row],[Budget Code Description]],Dimentions!$X$6:$AC$97,4,FALSE)="","",VLOOKUP(Table1[[#This Row],[Budget Code Description]],Dimentions!$X$6:$AC$97,4,FALSE)),"")</f>
        <v/>
      </c>
      <c r="O1488" s="65" t="str">
        <f>IFERROR(VLOOKUP(Table1[[#This Row],[Vendor ID]],Table549[],2,FALSE),"")</f>
        <v/>
      </c>
      <c r="P1488" s="63"/>
      <c r="Q1488" s="143" t="str">
        <f>IF(Table1[[#This Row],[Posting Date]]&lt;&gt;"",$D$9,"")</f>
        <v/>
      </c>
      <c r="R1488" s="159" t="str">
        <f>IF(Table1[[#This Row],[Posting Date]]&lt;&gt;"",$D$10,"")</f>
        <v/>
      </c>
      <c r="S1488" s="66"/>
      <c r="T1488" s="63"/>
      <c r="U1488" s="67"/>
      <c r="V1488" s="67"/>
      <c r="W1488" s="67" t="str">
        <f t="shared" si="23"/>
        <v/>
      </c>
      <c r="X1488" s="161" t="str">
        <f>IF(E1488="","",(IF(Table1[[#This Row],[Cur]]="USD",Table1[[#This Row],[Cur_Amount Debit]],Table1[[#This Row],[Cur_Amount Debit]]/Table1[[#This Row],[Exchange Rate]])))</f>
        <v/>
      </c>
      <c r="Y1488" s="161" t="str">
        <f>IF(E1488="","",(IF(Table1[[#This Row],[Cur]]="USD",Table1[[#This Row],[Cur_Amount Credit]],Table1[[#This Row],[Cur_Amount Credit]]/ExchangeRate)))</f>
        <v/>
      </c>
      <c r="Z1488" s="203" t="str">
        <f>IF(E1488="","",(Table1[[#This Row],[Debit USD]]-Table1[[#This Row],[Credit USD]]))</f>
        <v/>
      </c>
      <c r="AA1488" s="122"/>
      <c r="AB1488" s="1"/>
      <c r="AC1488" s="15"/>
      <c r="AD1488" s="15" t="str">
        <f>IF(AND(OR(Table1[[#This Row],[Account]]="15030",Table1[[#This Row],[Account]]="15035",Table1[[#This Row],[Account]]="20150"),Table1[[#This Row],[Vendor ID]]=""),1,"")</f>
        <v/>
      </c>
      <c r="AE1488" s="15"/>
      <c r="AF1488" s="15"/>
      <c r="AG1488" s="15"/>
      <c r="AH1488" s="46" t="str">
        <f>IF(Table1[[#This Row],[Posting Date]]&lt;&gt;"","GJ-"&amp;CountryID,"")</f>
        <v/>
      </c>
      <c r="AI1488" s="59" t="str">
        <f>IF(Table1[[#This Row],[Posting Date]]&lt;&gt;"",Table1[[#This Row],[Posting Date]],"")</f>
        <v/>
      </c>
      <c r="AJ1488" s="46"/>
      <c r="AK1488" s="46" t="str">
        <f>IF(Table1[[#This Row],[Description]]&lt;&gt;"",Table1[[#This Row],[Description]],"")</f>
        <v/>
      </c>
      <c r="AL1488" s="46" t="str">
        <f>IF(Table1[[#This Row],[Posting Date]]&lt;&gt;"",Table1[[#This Row],[Reference Number]],"")</f>
        <v/>
      </c>
      <c r="AM1488" s="46" t="str">
        <f>TRIM(Table1[[#This Row],[Line '#]])</f>
        <v/>
      </c>
      <c r="AN1488" s="46" t="str">
        <f>TRIM(Table1[[#This Row],[Account]])</f>
        <v/>
      </c>
      <c r="AO1488" s="46" t="str">
        <f>IF(Table1[[#This Row],[Posting Date]]&lt;&gt;"",$D$5,"")</f>
        <v/>
      </c>
      <c r="AP1488" s="46" t="str">
        <f>TRIM(Table1[[#This Row],[Departments-Prgrams]])</f>
        <v/>
      </c>
      <c r="AQ1488" s="46" t="str">
        <f>TRIM(Table1[[#This Row],[Grant]])</f>
        <v/>
      </c>
      <c r="AR1488" s="46" t="str">
        <f>TRIM(Table1[[#This Row],[Staff ID]])</f>
        <v/>
      </c>
      <c r="AS1488" s="46" t="str">
        <f>IF(TRIM(Table1[[#This Row],[Budget Code]])=0,"",TRIM(Table1[[#This Row],[Budget Code]]))</f>
        <v/>
      </c>
      <c r="AT1488" s="46" t="str">
        <f>IF(Table1[[#This Row],[Line Description]]&lt;&gt;"",Table1[[#This Row],[Line Description]],"")</f>
        <v/>
      </c>
      <c r="AU1488" s="46" t="str">
        <f>IF(Table1[[#This Row],[Cur_Amount Debit]]&gt;0,ROUND(Table1[[#This Row],[Cur_Amount Debit]],2),"")</f>
        <v/>
      </c>
      <c r="AV1488" s="46" t="str">
        <f>IF(Table1[[#This Row],[Cur_Amount Credit]]&gt;0,ROUND(Table1[[#This Row],[Cur_Amount Credit]],2),"")</f>
        <v/>
      </c>
      <c r="AW1488" s="46" t="str">
        <f>LEFT(Table1[[#This Row],[Cur]],3)</f>
        <v/>
      </c>
      <c r="AX1488" s="59"/>
      <c r="AY1488" s="46"/>
      <c r="AZ1488" s="46" t="str">
        <f>IF(Table1[[#This Row],[Cur]]&lt;&gt;"",IF(Table1[[#This Row],[Cur]]="USD","",ExchangeRate),"")</f>
        <v/>
      </c>
      <c r="BA1488" s="46" t="str">
        <f>IF(Table1[[#This Row],[Grant]]&lt;&gt;"",VLOOKUP(Table1[[#This Row],[Grant]],Grants!B:D,3),"")</f>
        <v/>
      </c>
      <c r="BB1488" s="46" t="str">
        <f>TRIM(Table1[[#This Row],[Vendor ID]])</f>
        <v/>
      </c>
      <c r="BC1488">
        <f>IF(Table1[[#This Row],[Reference Number]]=Q1487,BC1487,BC1487+1)</f>
        <v>2</v>
      </c>
    </row>
    <row r="1489" spans="1:55" ht="11.25" hidden="1" customHeight="1">
      <c r="A1489" s="1"/>
      <c r="B1489" s="88" t="str">
        <f>IF(Table1[[#This Row],[Posting Date]]&lt;&gt;"",IF(Table1[[#This Row],[Reference Number]]=Q1488,B1488+1,1),"")</f>
        <v/>
      </c>
      <c r="C1489" s="61"/>
      <c r="D1489" s="61"/>
      <c r="E1489" s="218"/>
      <c r="F1489" s="143" t="str">
        <f>IFERROR(IF(VLOOKUP(Table1[[#This Row],[Budget Code Description]],Dimentions!$X$6:$AC$132,2,FALSE)="","",VLOOKUP(Table1[[#This Row],[Budget Code Description]],Dimentions!$X$6:$AC$132,2,FALSE)),"")</f>
        <v/>
      </c>
      <c r="G1489" s="143" t="str">
        <f>IFERROR(VLOOKUP(Table1[[#This Row],[Budget Code Description]],Dimentions!$X$6:$AC$132,3,FALSE),"")</f>
        <v/>
      </c>
      <c r="H1489" s="64" t="str">
        <f>IFERROR(VLOOKUP(Table1[[#This Row],[Account]],Dimentions!$S$6:$V$233,2,FALSE),"")</f>
        <v/>
      </c>
      <c r="I1489" s="62">
        <f>_xlfn.NUMBERVALUE(LEFT(Table1[[#This Row],[Account]],1))</f>
        <v>0</v>
      </c>
      <c r="J1489" s="62" t="str">
        <f>IFERROR(VLOOKUP(Table1[[#This Row],[Budget Code Description]],Table6[#All],7,FALSE),"")</f>
        <v/>
      </c>
      <c r="K1489" s="143" t="str">
        <f>IFERROR(VLOOKUP(Table1[[#This Row],[Budget Code Description]],Table6[#All],8,FALSE),"")</f>
        <v/>
      </c>
      <c r="L1489" s="63"/>
      <c r="M1489" s="65" t="str">
        <f>IFERROR(VLOOKUP(Table1[[#This Row],[Staff ID]],Table2[],2,FALSE),"")</f>
        <v/>
      </c>
      <c r="N1489" s="211" t="str">
        <f>IFERROR(IF(VLOOKUP(Table1[[#This Row],[Budget Code Description]],Dimentions!$X$6:$AC$97,4,FALSE)="","",VLOOKUP(Table1[[#This Row],[Budget Code Description]],Dimentions!$X$6:$AC$97,4,FALSE)),"")</f>
        <v/>
      </c>
      <c r="O1489" s="65" t="str">
        <f>IFERROR(VLOOKUP(Table1[[#This Row],[Vendor ID]],Table549[],2,FALSE),"")</f>
        <v/>
      </c>
      <c r="P1489" s="63"/>
      <c r="Q1489" s="143" t="str">
        <f>IF(Table1[[#This Row],[Posting Date]]&lt;&gt;"",$D$9,"")</f>
        <v/>
      </c>
      <c r="R1489" s="159" t="str">
        <f>IF(Table1[[#This Row],[Posting Date]]&lt;&gt;"",$D$10,"")</f>
        <v/>
      </c>
      <c r="S1489" s="66"/>
      <c r="T1489" s="63"/>
      <c r="U1489" s="67"/>
      <c r="V1489" s="67"/>
      <c r="W1489" s="67" t="str">
        <f t="shared" si="23"/>
        <v/>
      </c>
      <c r="X1489" s="161" t="str">
        <f>IF(E1489="","",(IF(Table1[[#This Row],[Cur]]="USD",Table1[[#This Row],[Cur_Amount Debit]],Table1[[#This Row],[Cur_Amount Debit]]/Table1[[#This Row],[Exchange Rate]])))</f>
        <v/>
      </c>
      <c r="Y1489" s="161" t="str">
        <f>IF(E1489="","",(IF(Table1[[#This Row],[Cur]]="USD",Table1[[#This Row],[Cur_Amount Credit]],Table1[[#This Row],[Cur_Amount Credit]]/ExchangeRate)))</f>
        <v/>
      </c>
      <c r="Z1489" s="203" t="str">
        <f>IF(E1489="","",(Table1[[#This Row],[Debit USD]]-Table1[[#This Row],[Credit USD]]))</f>
        <v/>
      </c>
      <c r="AA1489" s="122"/>
      <c r="AB1489" s="1"/>
      <c r="AC1489" s="15"/>
      <c r="AD1489" s="15" t="str">
        <f>IF(AND(OR(Table1[[#This Row],[Account]]="15030",Table1[[#This Row],[Account]]="15035",Table1[[#This Row],[Account]]="20150"),Table1[[#This Row],[Vendor ID]]=""),1,"")</f>
        <v/>
      </c>
      <c r="AE1489" s="15"/>
      <c r="AF1489" s="15"/>
      <c r="AG1489" s="15"/>
      <c r="AH1489" s="46" t="str">
        <f>IF(Table1[[#This Row],[Posting Date]]&lt;&gt;"","GJ-"&amp;CountryID,"")</f>
        <v/>
      </c>
      <c r="AI1489" s="59" t="str">
        <f>IF(Table1[[#This Row],[Posting Date]]&lt;&gt;"",Table1[[#This Row],[Posting Date]],"")</f>
        <v/>
      </c>
      <c r="AJ1489" s="46"/>
      <c r="AK1489" s="46" t="str">
        <f>IF(Table1[[#This Row],[Description]]&lt;&gt;"",Table1[[#This Row],[Description]],"")</f>
        <v/>
      </c>
      <c r="AL1489" s="46" t="str">
        <f>IF(Table1[[#This Row],[Posting Date]]&lt;&gt;"",Table1[[#This Row],[Reference Number]],"")</f>
        <v/>
      </c>
      <c r="AM1489" s="46" t="str">
        <f>TRIM(Table1[[#This Row],[Line '#]])</f>
        <v/>
      </c>
      <c r="AN1489" s="46" t="str">
        <f>TRIM(Table1[[#This Row],[Account]])</f>
        <v/>
      </c>
      <c r="AO1489" s="46" t="str">
        <f>IF(Table1[[#This Row],[Posting Date]]&lt;&gt;"",$D$5,"")</f>
        <v/>
      </c>
      <c r="AP1489" s="46" t="str">
        <f>TRIM(Table1[[#This Row],[Departments-Prgrams]])</f>
        <v/>
      </c>
      <c r="AQ1489" s="46" t="str">
        <f>TRIM(Table1[[#This Row],[Grant]])</f>
        <v/>
      </c>
      <c r="AR1489" s="46" t="str">
        <f>TRIM(Table1[[#This Row],[Staff ID]])</f>
        <v/>
      </c>
      <c r="AS1489" s="46" t="str">
        <f>IF(TRIM(Table1[[#This Row],[Budget Code]])=0,"",TRIM(Table1[[#This Row],[Budget Code]]))</f>
        <v/>
      </c>
      <c r="AT1489" s="46" t="str">
        <f>IF(Table1[[#This Row],[Line Description]]&lt;&gt;"",Table1[[#This Row],[Line Description]],"")</f>
        <v/>
      </c>
      <c r="AU1489" s="46" t="str">
        <f>IF(Table1[[#This Row],[Cur_Amount Debit]]&gt;0,ROUND(Table1[[#This Row],[Cur_Amount Debit]],2),"")</f>
        <v/>
      </c>
      <c r="AV1489" s="46" t="str">
        <f>IF(Table1[[#This Row],[Cur_Amount Credit]]&gt;0,ROUND(Table1[[#This Row],[Cur_Amount Credit]],2),"")</f>
        <v/>
      </c>
      <c r="AW1489" s="46" t="str">
        <f>LEFT(Table1[[#This Row],[Cur]],3)</f>
        <v/>
      </c>
      <c r="AX1489" s="59"/>
      <c r="AY1489" s="46"/>
      <c r="AZ1489" s="46" t="str">
        <f>IF(Table1[[#This Row],[Cur]]&lt;&gt;"",IF(Table1[[#This Row],[Cur]]="USD","",ExchangeRate),"")</f>
        <v/>
      </c>
      <c r="BA1489" s="46" t="str">
        <f>IF(Table1[[#This Row],[Grant]]&lt;&gt;"",VLOOKUP(Table1[[#This Row],[Grant]],Grants!B:D,3),"")</f>
        <v/>
      </c>
      <c r="BB1489" s="46" t="str">
        <f>TRIM(Table1[[#This Row],[Vendor ID]])</f>
        <v/>
      </c>
      <c r="BC1489">
        <f>IF(Table1[[#This Row],[Reference Number]]=Q1488,BC1488,BC1488+1)</f>
        <v>2</v>
      </c>
    </row>
    <row r="1490" spans="1:55" ht="11.25" hidden="1" customHeight="1">
      <c r="A1490" s="1"/>
      <c r="B1490" s="88" t="str">
        <f>IF(Table1[[#This Row],[Posting Date]]&lt;&gt;"",IF(Table1[[#This Row],[Reference Number]]=Q1489,B1489+1,1),"")</f>
        <v/>
      </c>
      <c r="C1490" s="61"/>
      <c r="D1490" s="61"/>
      <c r="E1490" s="218"/>
      <c r="F1490" s="143" t="str">
        <f>IFERROR(IF(VLOOKUP(Table1[[#This Row],[Budget Code Description]],Dimentions!$X$6:$AC$132,2,FALSE)="","",VLOOKUP(Table1[[#This Row],[Budget Code Description]],Dimentions!$X$6:$AC$132,2,FALSE)),"")</f>
        <v/>
      </c>
      <c r="G1490" s="143" t="str">
        <f>IFERROR(VLOOKUP(Table1[[#This Row],[Budget Code Description]],Dimentions!$X$6:$AC$132,3,FALSE),"")</f>
        <v/>
      </c>
      <c r="H1490" s="64" t="str">
        <f>IFERROR(VLOOKUP(Table1[[#This Row],[Account]],Dimentions!$S$6:$V$233,2,FALSE),"")</f>
        <v/>
      </c>
      <c r="I1490" s="62">
        <f>_xlfn.NUMBERVALUE(LEFT(Table1[[#This Row],[Account]],1))</f>
        <v>0</v>
      </c>
      <c r="J1490" s="62" t="str">
        <f>IFERROR(VLOOKUP(Table1[[#This Row],[Budget Code Description]],Table6[#All],7,FALSE),"")</f>
        <v/>
      </c>
      <c r="K1490" s="143" t="str">
        <f>IFERROR(VLOOKUP(Table1[[#This Row],[Budget Code Description]],Table6[#All],8,FALSE),"")</f>
        <v/>
      </c>
      <c r="L1490" s="63"/>
      <c r="M1490" s="65" t="str">
        <f>IFERROR(VLOOKUP(Table1[[#This Row],[Staff ID]],Table2[],2,FALSE),"")</f>
        <v/>
      </c>
      <c r="N1490" s="211" t="str">
        <f>IFERROR(IF(VLOOKUP(Table1[[#This Row],[Budget Code Description]],Dimentions!$X$6:$AC$97,4,FALSE)="","",VLOOKUP(Table1[[#This Row],[Budget Code Description]],Dimentions!$X$6:$AC$97,4,FALSE)),"")</f>
        <v/>
      </c>
      <c r="O1490" s="65" t="str">
        <f>IFERROR(VLOOKUP(Table1[[#This Row],[Vendor ID]],Table549[],2,FALSE),"")</f>
        <v/>
      </c>
      <c r="P1490" s="63"/>
      <c r="Q1490" s="143" t="str">
        <f>IF(Table1[[#This Row],[Posting Date]]&lt;&gt;"",$D$9,"")</f>
        <v/>
      </c>
      <c r="R1490" s="159" t="str">
        <f>IF(Table1[[#This Row],[Posting Date]]&lt;&gt;"",$D$10,"")</f>
        <v/>
      </c>
      <c r="S1490" s="66"/>
      <c r="T1490" s="63"/>
      <c r="U1490" s="67"/>
      <c r="V1490" s="67"/>
      <c r="W1490" s="67" t="str">
        <f t="shared" si="23"/>
        <v/>
      </c>
      <c r="X1490" s="161" t="str">
        <f>IF(E1490="","",(IF(Table1[[#This Row],[Cur]]="USD",Table1[[#This Row],[Cur_Amount Debit]],Table1[[#This Row],[Cur_Amount Debit]]/Table1[[#This Row],[Exchange Rate]])))</f>
        <v/>
      </c>
      <c r="Y1490" s="161" t="str">
        <f>IF(E1490="","",(IF(Table1[[#This Row],[Cur]]="USD",Table1[[#This Row],[Cur_Amount Credit]],Table1[[#This Row],[Cur_Amount Credit]]/ExchangeRate)))</f>
        <v/>
      </c>
      <c r="Z1490" s="203" t="str">
        <f>IF(E1490="","",(Table1[[#This Row],[Debit USD]]-Table1[[#This Row],[Credit USD]]))</f>
        <v/>
      </c>
      <c r="AA1490" s="122"/>
      <c r="AB1490" s="1"/>
      <c r="AC1490" s="15"/>
      <c r="AD1490" s="15" t="str">
        <f>IF(AND(OR(Table1[[#This Row],[Account]]="15030",Table1[[#This Row],[Account]]="15035",Table1[[#This Row],[Account]]="20150"),Table1[[#This Row],[Vendor ID]]=""),1,"")</f>
        <v/>
      </c>
      <c r="AE1490" s="15"/>
      <c r="AF1490" s="15"/>
      <c r="AG1490" s="15"/>
      <c r="AH1490" s="46" t="str">
        <f>IF(Table1[[#This Row],[Posting Date]]&lt;&gt;"","GJ-"&amp;CountryID,"")</f>
        <v/>
      </c>
      <c r="AI1490" s="59" t="str">
        <f>IF(Table1[[#This Row],[Posting Date]]&lt;&gt;"",Table1[[#This Row],[Posting Date]],"")</f>
        <v/>
      </c>
      <c r="AJ1490" s="46"/>
      <c r="AK1490" s="46" t="str">
        <f>IF(Table1[[#This Row],[Description]]&lt;&gt;"",Table1[[#This Row],[Description]],"")</f>
        <v/>
      </c>
      <c r="AL1490" s="46" t="str">
        <f>IF(Table1[[#This Row],[Posting Date]]&lt;&gt;"",Table1[[#This Row],[Reference Number]],"")</f>
        <v/>
      </c>
      <c r="AM1490" s="46" t="str">
        <f>TRIM(Table1[[#This Row],[Line '#]])</f>
        <v/>
      </c>
      <c r="AN1490" s="46" t="str">
        <f>TRIM(Table1[[#This Row],[Account]])</f>
        <v/>
      </c>
      <c r="AO1490" s="46" t="str">
        <f>IF(Table1[[#This Row],[Posting Date]]&lt;&gt;"",$D$5,"")</f>
        <v/>
      </c>
      <c r="AP1490" s="46" t="str">
        <f>TRIM(Table1[[#This Row],[Departments-Prgrams]])</f>
        <v/>
      </c>
      <c r="AQ1490" s="46" t="str">
        <f>TRIM(Table1[[#This Row],[Grant]])</f>
        <v/>
      </c>
      <c r="AR1490" s="46" t="str">
        <f>TRIM(Table1[[#This Row],[Staff ID]])</f>
        <v/>
      </c>
      <c r="AS1490" s="46" t="str">
        <f>IF(TRIM(Table1[[#This Row],[Budget Code]])=0,"",TRIM(Table1[[#This Row],[Budget Code]]))</f>
        <v/>
      </c>
      <c r="AT1490" s="46" t="str">
        <f>IF(Table1[[#This Row],[Line Description]]&lt;&gt;"",Table1[[#This Row],[Line Description]],"")</f>
        <v/>
      </c>
      <c r="AU1490" s="46" t="str">
        <f>IF(Table1[[#This Row],[Cur_Amount Debit]]&gt;0,ROUND(Table1[[#This Row],[Cur_Amount Debit]],2),"")</f>
        <v/>
      </c>
      <c r="AV1490" s="46" t="str">
        <f>IF(Table1[[#This Row],[Cur_Amount Credit]]&gt;0,ROUND(Table1[[#This Row],[Cur_Amount Credit]],2),"")</f>
        <v/>
      </c>
      <c r="AW1490" s="46" t="str">
        <f>LEFT(Table1[[#This Row],[Cur]],3)</f>
        <v/>
      </c>
      <c r="AX1490" s="59"/>
      <c r="AY1490" s="46"/>
      <c r="AZ1490" s="46" t="str">
        <f>IF(Table1[[#This Row],[Cur]]&lt;&gt;"",IF(Table1[[#This Row],[Cur]]="USD","",ExchangeRate),"")</f>
        <v/>
      </c>
      <c r="BA1490" s="46" t="str">
        <f>IF(Table1[[#This Row],[Grant]]&lt;&gt;"",VLOOKUP(Table1[[#This Row],[Grant]],Grants!B:D,3),"")</f>
        <v/>
      </c>
      <c r="BB1490" s="46" t="str">
        <f>TRIM(Table1[[#This Row],[Vendor ID]])</f>
        <v/>
      </c>
      <c r="BC1490">
        <f>IF(Table1[[#This Row],[Reference Number]]=Q1489,BC1489,BC1489+1)</f>
        <v>2</v>
      </c>
    </row>
    <row r="1491" spans="1:55" ht="11.25" hidden="1" customHeight="1">
      <c r="A1491" s="1"/>
      <c r="B1491" s="88" t="str">
        <f>IF(Table1[[#This Row],[Posting Date]]&lt;&gt;"",IF(Table1[[#This Row],[Reference Number]]=Q1490,B1490+1,1),"")</f>
        <v/>
      </c>
      <c r="C1491" s="61"/>
      <c r="D1491" s="61"/>
      <c r="E1491" s="218"/>
      <c r="F1491" s="143" t="str">
        <f>IFERROR(IF(VLOOKUP(Table1[[#This Row],[Budget Code Description]],Dimentions!$X$6:$AC$132,2,FALSE)="","",VLOOKUP(Table1[[#This Row],[Budget Code Description]],Dimentions!$X$6:$AC$132,2,FALSE)),"")</f>
        <v/>
      </c>
      <c r="G1491" s="143" t="str">
        <f>IFERROR(VLOOKUP(Table1[[#This Row],[Budget Code Description]],Dimentions!$X$6:$AC$132,3,FALSE),"")</f>
        <v/>
      </c>
      <c r="H1491" s="64" t="str">
        <f>IFERROR(VLOOKUP(Table1[[#This Row],[Account]],Dimentions!$S$6:$V$233,2,FALSE),"")</f>
        <v/>
      </c>
      <c r="I1491" s="62">
        <f>_xlfn.NUMBERVALUE(LEFT(Table1[[#This Row],[Account]],1))</f>
        <v>0</v>
      </c>
      <c r="J1491" s="62" t="str">
        <f>IFERROR(VLOOKUP(Table1[[#This Row],[Budget Code Description]],Table6[#All],7,FALSE),"")</f>
        <v/>
      </c>
      <c r="K1491" s="143" t="str">
        <f>IFERROR(VLOOKUP(Table1[[#This Row],[Budget Code Description]],Table6[#All],8,FALSE),"")</f>
        <v/>
      </c>
      <c r="L1491" s="63"/>
      <c r="M1491" s="65" t="str">
        <f>IFERROR(VLOOKUP(Table1[[#This Row],[Staff ID]],Table2[],2,FALSE),"")</f>
        <v/>
      </c>
      <c r="N1491" s="211" t="str">
        <f>IFERROR(IF(VLOOKUP(Table1[[#This Row],[Budget Code Description]],Dimentions!$X$6:$AC$97,4,FALSE)="","",VLOOKUP(Table1[[#This Row],[Budget Code Description]],Dimentions!$X$6:$AC$97,4,FALSE)),"")</f>
        <v/>
      </c>
      <c r="O1491" s="65" t="str">
        <f>IFERROR(VLOOKUP(Table1[[#This Row],[Vendor ID]],Table549[],2,FALSE),"")</f>
        <v/>
      </c>
      <c r="P1491" s="63"/>
      <c r="Q1491" s="143" t="str">
        <f>IF(Table1[[#This Row],[Posting Date]]&lt;&gt;"",$D$9,"")</f>
        <v/>
      </c>
      <c r="R1491" s="159" t="str">
        <f>IF(Table1[[#This Row],[Posting Date]]&lt;&gt;"",$D$10,"")</f>
        <v/>
      </c>
      <c r="S1491" s="66"/>
      <c r="T1491" s="63"/>
      <c r="U1491" s="67"/>
      <c r="V1491" s="67"/>
      <c r="W1491" s="67" t="str">
        <f t="shared" si="23"/>
        <v/>
      </c>
      <c r="X1491" s="161" t="str">
        <f>IF(E1491="","",(IF(Table1[[#This Row],[Cur]]="USD",Table1[[#This Row],[Cur_Amount Debit]],Table1[[#This Row],[Cur_Amount Debit]]/Table1[[#This Row],[Exchange Rate]])))</f>
        <v/>
      </c>
      <c r="Y1491" s="161" t="str">
        <f>IF(E1491="","",(IF(Table1[[#This Row],[Cur]]="USD",Table1[[#This Row],[Cur_Amount Credit]],Table1[[#This Row],[Cur_Amount Credit]]/ExchangeRate)))</f>
        <v/>
      </c>
      <c r="Z1491" s="203" t="str">
        <f>IF(E1491="","",(Table1[[#This Row],[Debit USD]]-Table1[[#This Row],[Credit USD]]))</f>
        <v/>
      </c>
      <c r="AA1491" s="122"/>
      <c r="AB1491" s="1"/>
      <c r="AC1491" s="15"/>
      <c r="AD1491" s="15" t="str">
        <f>IF(AND(OR(Table1[[#This Row],[Account]]="15030",Table1[[#This Row],[Account]]="15035",Table1[[#This Row],[Account]]="20150"),Table1[[#This Row],[Vendor ID]]=""),1,"")</f>
        <v/>
      </c>
      <c r="AE1491" s="15"/>
      <c r="AF1491" s="15"/>
      <c r="AG1491" s="15"/>
      <c r="AH1491" s="46" t="str">
        <f>IF(Table1[[#This Row],[Posting Date]]&lt;&gt;"","GJ-"&amp;CountryID,"")</f>
        <v/>
      </c>
      <c r="AI1491" s="59" t="str">
        <f>IF(Table1[[#This Row],[Posting Date]]&lt;&gt;"",Table1[[#This Row],[Posting Date]],"")</f>
        <v/>
      </c>
      <c r="AJ1491" s="46"/>
      <c r="AK1491" s="46" t="str">
        <f>IF(Table1[[#This Row],[Description]]&lt;&gt;"",Table1[[#This Row],[Description]],"")</f>
        <v/>
      </c>
      <c r="AL1491" s="46" t="str">
        <f>IF(Table1[[#This Row],[Posting Date]]&lt;&gt;"",Table1[[#This Row],[Reference Number]],"")</f>
        <v/>
      </c>
      <c r="AM1491" s="46" t="str">
        <f>TRIM(Table1[[#This Row],[Line '#]])</f>
        <v/>
      </c>
      <c r="AN1491" s="46" t="str">
        <f>TRIM(Table1[[#This Row],[Account]])</f>
        <v/>
      </c>
      <c r="AO1491" s="46" t="str">
        <f>IF(Table1[[#This Row],[Posting Date]]&lt;&gt;"",$D$5,"")</f>
        <v/>
      </c>
      <c r="AP1491" s="46" t="str">
        <f>TRIM(Table1[[#This Row],[Departments-Prgrams]])</f>
        <v/>
      </c>
      <c r="AQ1491" s="46" t="str">
        <f>TRIM(Table1[[#This Row],[Grant]])</f>
        <v/>
      </c>
      <c r="AR1491" s="46" t="str">
        <f>TRIM(Table1[[#This Row],[Staff ID]])</f>
        <v/>
      </c>
      <c r="AS1491" s="46" t="str">
        <f>IF(TRIM(Table1[[#This Row],[Budget Code]])=0,"",TRIM(Table1[[#This Row],[Budget Code]]))</f>
        <v/>
      </c>
      <c r="AT1491" s="46" t="str">
        <f>IF(Table1[[#This Row],[Line Description]]&lt;&gt;"",Table1[[#This Row],[Line Description]],"")</f>
        <v/>
      </c>
      <c r="AU1491" s="46" t="str">
        <f>IF(Table1[[#This Row],[Cur_Amount Debit]]&gt;0,ROUND(Table1[[#This Row],[Cur_Amount Debit]],2),"")</f>
        <v/>
      </c>
      <c r="AV1491" s="46" t="str">
        <f>IF(Table1[[#This Row],[Cur_Amount Credit]]&gt;0,ROUND(Table1[[#This Row],[Cur_Amount Credit]],2),"")</f>
        <v/>
      </c>
      <c r="AW1491" s="46" t="str">
        <f>LEFT(Table1[[#This Row],[Cur]],3)</f>
        <v/>
      </c>
      <c r="AX1491" s="59"/>
      <c r="AY1491" s="46"/>
      <c r="AZ1491" s="46" t="str">
        <f>IF(Table1[[#This Row],[Cur]]&lt;&gt;"",IF(Table1[[#This Row],[Cur]]="USD","",ExchangeRate),"")</f>
        <v/>
      </c>
      <c r="BA1491" s="46" t="str">
        <f>IF(Table1[[#This Row],[Grant]]&lt;&gt;"",VLOOKUP(Table1[[#This Row],[Grant]],Grants!B:D,3),"")</f>
        <v/>
      </c>
      <c r="BB1491" s="46" t="str">
        <f>TRIM(Table1[[#This Row],[Vendor ID]])</f>
        <v/>
      </c>
      <c r="BC1491">
        <f>IF(Table1[[#This Row],[Reference Number]]=Q1490,BC1490,BC1490+1)</f>
        <v>2</v>
      </c>
    </row>
    <row r="1492" spans="1:55" ht="11.25" hidden="1" customHeight="1">
      <c r="A1492" s="1"/>
      <c r="B1492" s="88" t="str">
        <f>IF(Table1[[#This Row],[Posting Date]]&lt;&gt;"",IF(Table1[[#This Row],[Reference Number]]=Q1491,B1491+1,1),"")</f>
        <v/>
      </c>
      <c r="C1492" s="61"/>
      <c r="D1492" s="61"/>
      <c r="E1492" s="218"/>
      <c r="F1492" s="143" t="str">
        <f>IFERROR(IF(VLOOKUP(Table1[[#This Row],[Budget Code Description]],Dimentions!$X$6:$AC$132,2,FALSE)="","",VLOOKUP(Table1[[#This Row],[Budget Code Description]],Dimentions!$X$6:$AC$132,2,FALSE)),"")</f>
        <v/>
      </c>
      <c r="G1492" s="143" t="str">
        <f>IFERROR(VLOOKUP(Table1[[#This Row],[Budget Code Description]],Dimentions!$X$6:$AC$132,3,FALSE),"")</f>
        <v/>
      </c>
      <c r="H1492" s="64" t="str">
        <f>IFERROR(VLOOKUP(Table1[[#This Row],[Account]],Dimentions!$S$6:$V$233,2,FALSE),"")</f>
        <v/>
      </c>
      <c r="I1492" s="62">
        <f>_xlfn.NUMBERVALUE(LEFT(Table1[[#This Row],[Account]],1))</f>
        <v>0</v>
      </c>
      <c r="J1492" s="62" t="str">
        <f>IFERROR(VLOOKUP(Table1[[#This Row],[Budget Code Description]],Table6[#All],7,FALSE),"")</f>
        <v/>
      </c>
      <c r="K1492" s="143" t="str">
        <f>IFERROR(VLOOKUP(Table1[[#This Row],[Budget Code Description]],Table6[#All],8,FALSE),"")</f>
        <v/>
      </c>
      <c r="L1492" s="63"/>
      <c r="M1492" s="65" t="str">
        <f>IFERROR(VLOOKUP(Table1[[#This Row],[Staff ID]],Table2[],2,FALSE),"")</f>
        <v/>
      </c>
      <c r="N1492" s="211" t="str">
        <f>IFERROR(IF(VLOOKUP(Table1[[#This Row],[Budget Code Description]],Dimentions!$X$6:$AC$97,4,FALSE)="","",VLOOKUP(Table1[[#This Row],[Budget Code Description]],Dimentions!$X$6:$AC$97,4,FALSE)),"")</f>
        <v/>
      </c>
      <c r="O1492" s="65" t="str">
        <f>IFERROR(VLOOKUP(Table1[[#This Row],[Vendor ID]],Table549[],2,FALSE),"")</f>
        <v/>
      </c>
      <c r="P1492" s="63"/>
      <c r="Q1492" s="143" t="str">
        <f>IF(Table1[[#This Row],[Posting Date]]&lt;&gt;"",$D$9,"")</f>
        <v/>
      </c>
      <c r="R1492" s="159" t="str">
        <f>IF(Table1[[#This Row],[Posting Date]]&lt;&gt;"",$D$10,"")</f>
        <v/>
      </c>
      <c r="S1492" s="66"/>
      <c r="T1492" s="63"/>
      <c r="U1492" s="67"/>
      <c r="V1492" s="67"/>
      <c r="W1492" s="67" t="str">
        <f t="shared" si="23"/>
        <v/>
      </c>
      <c r="X1492" s="161" t="str">
        <f>IF(E1492="","",(IF(Table1[[#This Row],[Cur]]="USD",Table1[[#This Row],[Cur_Amount Debit]],Table1[[#This Row],[Cur_Amount Debit]]/Table1[[#This Row],[Exchange Rate]])))</f>
        <v/>
      </c>
      <c r="Y1492" s="161" t="str">
        <f>IF(E1492="","",(IF(Table1[[#This Row],[Cur]]="USD",Table1[[#This Row],[Cur_Amount Credit]],Table1[[#This Row],[Cur_Amount Credit]]/ExchangeRate)))</f>
        <v/>
      </c>
      <c r="Z1492" s="203" t="str">
        <f>IF(E1492="","",(Table1[[#This Row],[Debit USD]]-Table1[[#This Row],[Credit USD]]))</f>
        <v/>
      </c>
      <c r="AA1492" s="122"/>
      <c r="AB1492" s="1"/>
      <c r="AC1492" s="15"/>
      <c r="AD1492" s="15" t="str">
        <f>IF(AND(OR(Table1[[#This Row],[Account]]="15030",Table1[[#This Row],[Account]]="15035",Table1[[#This Row],[Account]]="20150"),Table1[[#This Row],[Vendor ID]]=""),1,"")</f>
        <v/>
      </c>
      <c r="AE1492" s="15"/>
      <c r="AF1492" s="15"/>
      <c r="AG1492" s="15"/>
      <c r="AH1492" s="46" t="str">
        <f>IF(Table1[[#This Row],[Posting Date]]&lt;&gt;"","GJ-"&amp;CountryID,"")</f>
        <v/>
      </c>
      <c r="AI1492" s="59" t="str">
        <f>IF(Table1[[#This Row],[Posting Date]]&lt;&gt;"",Table1[[#This Row],[Posting Date]],"")</f>
        <v/>
      </c>
      <c r="AJ1492" s="46"/>
      <c r="AK1492" s="46" t="str">
        <f>IF(Table1[[#This Row],[Description]]&lt;&gt;"",Table1[[#This Row],[Description]],"")</f>
        <v/>
      </c>
      <c r="AL1492" s="46" t="str">
        <f>IF(Table1[[#This Row],[Posting Date]]&lt;&gt;"",Table1[[#This Row],[Reference Number]],"")</f>
        <v/>
      </c>
      <c r="AM1492" s="46" t="str">
        <f>TRIM(Table1[[#This Row],[Line '#]])</f>
        <v/>
      </c>
      <c r="AN1492" s="46" t="str">
        <f>TRIM(Table1[[#This Row],[Account]])</f>
        <v/>
      </c>
      <c r="AO1492" s="46" t="str">
        <f>IF(Table1[[#This Row],[Posting Date]]&lt;&gt;"",$D$5,"")</f>
        <v/>
      </c>
      <c r="AP1492" s="46" t="str">
        <f>TRIM(Table1[[#This Row],[Departments-Prgrams]])</f>
        <v/>
      </c>
      <c r="AQ1492" s="46" t="str">
        <f>TRIM(Table1[[#This Row],[Grant]])</f>
        <v/>
      </c>
      <c r="AR1492" s="46" t="str">
        <f>TRIM(Table1[[#This Row],[Staff ID]])</f>
        <v/>
      </c>
      <c r="AS1492" s="46" t="str">
        <f>IF(TRIM(Table1[[#This Row],[Budget Code]])=0,"",TRIM(Table1[[#This Row],[Budget Code]]))</f>
        <v/>
      </c>
      <c r="AT1492" s="46" t="str">
        <f>IF(Table1[[#This Row],[Line Description]]&lt;&gt;"",Table1[[#This Row],[Line Description]],"")</f>
        <v/>
      </c>
      <c r="AU1492" s="46" t="str">
        <f>IF(Table1[[#This Row],[Cur_Amount Debit]]&gt;0,ROUND(Table1[[#This Row],[Cur_Amount Debit]],2),"")</f>
        <v/>
      </c>
      <c r="AV1492" s="46" t="str">
        <f>IF(Table1[[#This Row],[Cur_Amount Credit]]&gt;0,ROUND(Table1[[#This Row],[Cur_Amount Credit]],2),"")</f>
        <v/>
      </c>
      <c r="AW1492" s="46" t="str">
        <f>LEFT(Table1[[#This Row],[Cur]],3)</f>
        <v/>
      </c>
      <c r="AX1492" s="59"/>
      <c r="AY1492" s="46"/>
      <c r="AZ1492" s="46" t="str">
        <f>IF(Table1[[#This Row],[Cur]]&lt;&gt;"",IF(Table1[[#This Row],[Cur]]="USD","",ExchangeRate),"")</f>
        <v/>
      </c>
      <c r="BA1492" s="46" t="str">
        <f>IF(Table1[[#This Row],[Grant]]&lt;&gt;"",VLOOKUP(Table1[[#This Row],[Grant]],Grants!B:D,3),"")</f>
        <v/>
      </c>
      <c r="BB1492" s="46" t="str">
        <f>TRIM(Table1[[#This Row],[Vendor ID]])</f>
        <v/>
      </c>
      <c r="BC1492">
        <f>IF(Table1[[#This Row],[Reference Number]]=Q1491,BC1491,BC1491+1)</f>
        <v>2</v>
      </c>
    </row>
    <row r="1493" spans="1:55" ht="11.25" hidden="1" customHeight="1">
      <c r="A1493" s="1"/>
      <c r="B1493" s="88" t="str">
        <f>IF(Table1[[#This Row],[Posting Date]]&lt;&gt;"",IF(Table1[[#This Row],[Reference Number]]=Q1492,B1492+1,1),"")</f>
        <v/>
      </c>
      <c r="C1493" s="61"/>
      <c r="D1493" s="61"/>
      <c r="E1493" s="218"/>
      <c r="F1493" s="143" t="str">
        <f>IFERROR(IF(VLOOKUP(Table1[[#This Row],[Budget Code Description]],Dimentions!$X$6:$AC$132,2,FALSE)="","",VLOOKUP(Table1[[#This Row],[Budget Code Description]],Dimentions!$X$6:$AC$132,2,FALSE)),"")</f>
        <v/>
      </c>
      <c r="G1493" s="143" t="str">
        <f>IFERROR(VLOOKUP(Table1[[#This Row],[Budget Code Description]],Dimentions!$X$6:$AC$132,3,FALSE),"")</f>
        <v/>
      </c>
      <c r="H1493" s="64" t="str">
        <f>IFERROR(VLOOKUP(Table1[[#This Row],[Account]],Dimentions!$S$6:$V$233,2,FALSE),"")</f>
        <v/>
      </c>
      <c r="I1493" s="62">
        <f>_xlfn.NUMBERVALUE(LEFT(Table1[[#This Row],[Account]],1))</f>
        <v>0</v>
      </c>
      <c r="J1493" s="62" t="str">
        <f>IFERROR(VLOOKUP(Table1[[#This Row],[Budget Code Description]],Table6[#All],7,FALSE),"")</f>
        <v/>
      </c>
      <c r="K1493" s="143" t="str">
        <f>IFERROR(VLOOKUP(Table1[[#This Row],[Budget Code Description]],Table6[#All],8,FALSE),"")</f>
        <v/>
      </c>
      <c r="L1493" s="63"/>
      <c r="M1493" s="65" t="str">
        <f>IFERROR(VLOOKUP(Table1[[#This Row],[Staff ID]],Table2[],2,FALSE),"")</f>
        <v/>
      </c>
      <c r="N1493" s="211" t="str">
        <f>IFERROR(IF(VLOOKUP(Table1[[#This Row],[Budget Code Description]],Dimentions!$X$6:$AC$97,4,FALSE)="","",VLOOKUP(Table1[[#This Row],[Budget Code Description]],Dimentions!$X$6:$AC$97,4,FALSE)),"")</f>
        <v/>
      </c>
      <c r="O1493" s="65" t="str">
        <f>IFERROR(VLOOKUP(Table1[[#This Row],[Vendor ID]],Table549[],2,FALSE),"")</f>
        <v/>
      </c>
      <c r="P1493" s="63"/>
      <c r="Q1493" s="143" t="str">
        <f>IF(Table1[[#This Row],[Posting Date]]&lt;&gt;"",$D$9,"")</f>
        <v/>
      </c>
      <c r="R1493" s="159" t="str">
        <f>IF(Table1[[#This Row],[Posting Date]]&lt;&gt;"",$D$10,"")</f>
        <v/>
      </c>
      <c r="S1493" s="66"/>
      <c r="T1493" s="63"/>
      <c r="U1493" s="67"/>
      <c r="V1493" s="67"/>
      <c r="W1493" s="67" t="str">
        <f t="shared" si="23"/>
        <v/>
      </c>
      <c r="X1493" s="161" t="str">
        <f>IF(E1493="","",(IF(Table1[[#This Row],[Cur]]="USD",Table1[[#This Row],[Cur_Amount Debit]],Table1[[#This Row],[Cur_Amount Debit]]/Table1[[#This Row],[Exchange Rate]])))</f>
        <v/>
      </c>
      <c r="Y1493" s="161" t="str">
        <f>IF(E1493="","",(IF(Table1[[#This Row],[Cur]]="USD",Table1[[#This Row],[Cur_Amount Credit]],Table1[[#This Row],[Cur_Amount Credit]]/ExchangeRate)))</f>
        <v/>
      </c>
      <c r="Z1493" s="203" t="str">
        <f>IF(E1493="","",(Table1[[#This Row],[Debit USD]]-Table1[[#This Row],[Credit USD]]))</f>
        <v/>
      </c>
      <c r="AA1493" s="122"/>
      <c r="AB1493" s="1"/>
      <c r="AC1493" s="15"/>
      <c r="AD1493" s="15" t="str">
        <f>IF(AND(OR(Table1[[#This Row],[Account]]="15030",Table1[[#This Row],[Account]]="15035",Table1[[#This Row],[Account]]="20150"),Table1[[#This Row],[Vendor ID]]=""),1,"")</f>
        <v/>
      </c>
      <c r="AE1493" s="15"/>
      <c r="AF1493" s="15"/>
      <c r="AG1493" s="15"/>
      <c r="AH1493" s="46" t="str">
        <f>IF(Table1[[#This Row],[Posting Date]]&lt;&gt;"","GJ-"&amp;CountryID,"")</f>
        <v/>
      </c>
      <c r="AI1493" s="59" t="str">
        <f>IF(Table1[[#This Row],[Posting Date]]&lt;&gt;"",Table1[[#This Row],[Posting Date]],"")</f>
        <v/>
      </c>
      <c r="AJ1493" s="46"/>
      <c r="AK1493" s="46" t="str">
        <f>IF(Table1[[#This Row],[Description]]&lt;&gt;"",Table1[[#This Row],[Description]],"")</f>
        <v/>
      </c>
      <c r="AL1493" s="46" t="str">
        <f>IF(Table1[[#This Row],[Posting Date]]&lt;&gt;"",Table1[[#This Row],[Reference Number]],"")</f>
        <v/>
      </c>
      <c r="AM1493" s="46" t="str">
        <f>TRIM(Table1[[#This Row],[Line '#]])</f>
        <v/>
      </c>
      <c r="AN1493" s="46" t="str">
        <f>TRIM(Table1[[#This Row],[Account]])</f>
        <v/>
      </c>
      <c r="AO1493" s="46" t="str">
        <f>IF(Table1[[#This Row],[Posting Date]]&lt;&gt;"",$D$5,"")</f>
        <v/>
      </c>
      <c r="AP1493" s="46" t="str">
        <f>TRIM(Table1[[#This Row],[Departments-Prgrams]])</f>
        <v/>
      </c>
      <c r="AQ1493" s="46" t="str">
        <f>TRIM(Table1[[#This Row],[Grant]])</f>
        <v/>
      </c>
      <c r="AR1493" s="46" t="str">
        <f>TRIM(Table1[[#This Row],[Staff ID]])</f>
        <v/>
      </c>
      <c r="AS1493" s="46" t="str">
        <f>IF(TRIM(Table1[[#This Row],[Budget Code]])=0,"",TRIM(Table1[[#This Row],[Budget Code]]))</f>
        <v/>
      </c>
      <c r="AT1493" s="46" t="str">
        <f>IF(Table1[[#This Row],[Line Description]]&lt;&gt;"",Table1[[#This Row],[Line Description]],"")</f>
        <v/>
      </c>
      <c r="AU1493" s="46" t="str">
        <f>IF(Table1[[#This Row],[Cur_Amount Debit]]&gt;0,ROUND(Table1[[#This Row],[Cur_Amount Debit]],2),"")</f>
        <v/>
      </c>
      <c r="AV1493" s="46" t="str">
        <f>IF(Table1[[#This Row],[Cur_Amount Credit]]&gt;0,ROUND(Table1[[#This Row],[Cur_Amount Credit]],2),"")</f>
        <v/>
      </c>
      <c r="AW1493" s="46" t="str">
        <f>LEFT(Table1[[#This Row],[Cur]],3)</f>
        <v/>
      </c>
      <c r="AX1493" s="59"/>
      <c r="AY1493" s="46"/>
      <c r="AZ1493" s="46" t="str">
        <f>IF(Table1[[#This Row],[Cur]]&lt;&gt;"",IF(Table1[[#This Row],[Cur]]="USD","",ExchangeRate),"")</f>
        <v/>
      </c>
      <c r="BA1493" s="46" t="str">
        <f>IF(Table1[[#This Row],[Grant]]&lt;&gt;"",VLOOKUP(Table1[[#This Row],[Grant]],Grants!B:D,3),"")</f>
        <v/>
      </c>
      <c r="BB1493" s="46" t="str">
        <f>TRIM(Table1[[#This Row],[Vendor ID]])</f>
        <v/>
      </c>
      <c r="BC1493">
        <f>IF(Table1[[#This Row],[Reference Number]]=Q1492,BC1492,BC1492+1)</f>
        <v>2</v>
      </c>
    </row>
    <row r="1494" spans="1:55" ht="11.25" hidden="1" customHeight="1">
      <c r="A1494" s="1"/>
      <c r="B1494" s="88" t="str">
        <f>IF(Table1[[#This Row],[Posting Date]]&lt;&gt;"",IF(Table1[[#This Row],[Reference Number]]=Q1493,B1493+1,1),"")</f>
        <v/>
      </c>
      <c r="C1494" s="61"/>
      <c r="D1494" s="61"/>
      <c r="E1494" s="218"/>
      <c r="F1494" s="143" t="str">
        <f>IFERROR(IF(VLOOKUP(Table1[[#This Row],[Budget Code Description]],Dimentions!$X$6:$AC$132,2,FALSE)="","",VLOOKUP(Table1[[#This Row],[Budget Code Description]],Dimentions!$X$6:$AC$132,2,FALSE)),"")</f>
        <v/>
      </c>
      <c r="G1494" s="143" t="str">
        <f>IFERROR(VLOOKUP(Table1[[#This Row],[Budget Code Description]],Dimentions!$X$6:$AC$132,3,FALSE),"")</f>
        <v/>
      </c>
      <c r="H1494" s="64" t="str">
        <f>IFERROR(VLOOKUP(Table1[[#This Row],[Account]],Dimentions!$S$6:$V$233,2,FALSE),"")</f>
        <v/>
      </c>
      <c r="I1494" s="62">
        <f>_xlfn.NUMBERVALUE(LEFT(Table1[[#This Row],[Account]],1))</f>
        <v>0</v>
      </c>
      <c r="J1494" s="62" t="str">
        <f>IFERROR(VLOOKUP(Table1[[#This Row],[Budget Code Description]],Table6[#All],7,FALSE),"")</f>
        <v/>
      </c>
      <c r="K1494" s="143" t="str">
        <f>IFERROR(VLOOKUP(Table1[[#This Row],[Budget Code Description]],Table6[#All],8,FALSE),"")</f>
        <v/>
      </c>
      <c r="L1494" s="63"/>
      <c r="M1494" s="65" t="str">
        <f>IFERROR(VLOOKUP(Table1[[#This Row],[Staff ID]],Table2[],2,FALSE),"")</f>
        <v/>
      </c>
      <c r="N1494" s="211" t="str">
        <f>IFERROR(IF(VLOOKUP(Table1[[#This Row],[Budget Code Description]],Dimentions!$X$6:$AC$97,4,FALSE)="","",VLOOKUP(Table1[[#This Row],[Budget Code Description]],Dimentions!$X$6:$AC$97,4,FALSE)),"")</f>
        <v/>
      </c>
      <c r="O1494" s="65" t="str">
        <f>IFERROR(VLOOKUP(Table1[[#This Row],[Vendor ID]],Table549[],2,FALSE),"")</f>
        <v/>
      </c>
      <c r="P1494" s="63"/>
      <c r="Q1494" s="143" t="str">
        <f>IF(Table1[[#This Row],[Posting Date]]&lt;&gt;"",$D$9,"")</f>
        <v/>
      </c>
      <c r="R1494" s="159" t="str">
        <f>IF(Table1[[#This Row],[Posting Date]]&lt;&gt;"",$D$10,"")</f>
        <v/>
      </c>
      <c r="S1494" s="66"/>
      <c r="T1494" s="63"/>
      <c r="U1494" s="67"/>
      <c r="V1494" s="67"/>
      <c r="W1494" s="67" t="str">
        <f t="shared" si="23"/>
        <v/>
      </c>
      <c r="X1494" s="161" t="str">
        <f>IF(E1494="","",(IF(Table1[[#This Row],[Cur]]="USD",Table1[[#This Row],[Cur_Amount Debit]],Table1[[#This Row],[Cur_Amount Debit]]/Table1[[#This Row],[Exchange Rate]])))</f>
        <v/>
      </c>
      <c r="Y1494" s="161" t="str">
        <f>IF(E1494="","",(IF(Table1[[#This Row],[Cur]]="USD",Table1[[#This Row],[Cur_Amount Credit]],Table1[[#This Row],[Cur_Amount Credit]]/ExchangeRate)))</f>
        <v/>
      </c>
      <c r="Z1494" s="203" t="str">
        <f>IF(E1494="","",(Table1[[#This Row],[Debit USD]]-Table1[[#This Row],[Credit USD]]))</f>
        <v/>
      </c>
      <c r="AA1494" s="122"/>
      <c r="AB1494" s="1"/>
      <c r="AC1494" s="15"/>
      <c r="AD1494" s="15" t="str">
        <f>IF(AND(OR(Table1[[#This Row],[Account]]="15030",Table1[[#This Row],[Account]]="15035",Table1[[#This Row],[Account]]="20150"),Table1[[#This Row],[Vendor ID]]=""),1,"")</f>
        <v/>
      </c>
      <c r="AE1494" s="15"/>
      <c r="AF1494" s="15"/>
      <c r="AG1494" s="15"/>
      <c r="AH1494" s="46" t="str">
        <f>IF(Table1[[#This Row],[Posting Date]]&lt;&gt;"","GJ-"&amp;CountryID,"")</f>
        <v/>
      </c>
      <c r="AI1494" s="59" t="str">
        <f>IF(Table1[[#This Row],[Posting Date]]&lt;&gt;"",Table1[[#This Row],[Posting Date]],"")</f>
        <v/>
      </c>
      <c r="AJ1494" s="46"/>
      <c r="AK1494" s="46" t="str">
        <f>IF(Table1[[#This Row],[Description]]&lt;&gt;"",Table1[[#This Row],[Description]],"")</f>
        <v/>
      </c>
      <c r="AL1494" s="46" t="str">
        <f>IF(Table1[[#This Row],[Posting Date]]&lt;&gt;"",Table1[[#This Row],[Reference Number]],"")</f>
        <v/>
      </c>
      <c r="AM1494" s="46" t="str">
        <f>TRIM(Table1[[#This Row],[Line '#]])</f>
        <v/>
      </c>
      <c r="AN1494" s="46" t="str">
        <f>TRIM(Table1[[#This Row],[Account]])</f>
        <v/>
      </c>
      <c r="AO1494" s="46" t="str">
        <f>IF(Table1[[#This Row],[Posting Date]]&lt;&gt;"",$D$5,"")</f>
        <v/>
      </c>
      <c r="AP1494" s="46" t="str">
        <f>TRIM(Table1[[#This Row],[Departments-Prgrams]])</f>
        <v/>
      </c>
      <c r="AQ1494" s="46" t="str">
        <f>TRIM(Table1[[#This Row],[Grant]])</f>
        <v/>
      </c>
      <c r="AR1494" s="46" t="str">
        <f>TRIM(Table1[[#This Row],[Staff ID]])</f>
        <v/>
      </c>
      <c r="AS1494" s="46" t="str">
        <f>IF(TRIM(Table1[[#This Row],[Budget Code]])=0,"",TRIM(Table1[[#This Row],[Budget Code]]))</f>
        <v/>
      </c>
      <c r="AT1494" s="46" t="str">
        <f>IF(Table1[[#This Row],[Line Description]]&lt;&gt;"",Table1[[#This Row],[Line Description]],"")</f>
        <v/>
      </c>
      <c r="AU1494" s="46" t="str">
        <f>IF(Table1[[#This Row],[Cur_Amount Debit]]&gt;0,ROUND(Table1[[#This Row],[Cur_Amount Debit]],2),"")</f>
        <v/>
      </c>
      <c r="AV1494" s="46" t="str">
        <f>IF(Table1[[#This Row],[Cur_Amount Credit]]&gt;0,ROUND(Table1[[#This Row],[Cur_Amount Credit]],2),"")</f>
        <v/>
      </c>
      <c r="AW1494" s="46" t="str">
        <f>LEFT(Table1[[#This Row],[Cur]],3)</f>
        <v/>
      </c>
      <c r="AX1494" s="59"/>
      <c r="AY1494" s="46"/>
      <c r="AZ1494" s="46" t="str">
        <f>IF(Table1[[#This Row],[Cur]]&lt;&gt;"",IF(Table1[[#This Row],[Cur]]="USD","",ExchangeRate),"")</f>
        <v/>
      </c>
      <c r="BA1494" s="46" t="str">
        <f>IF(Table1[[#This Row],[Grant]]&lt;&gt;"",VLOOKUP(Table1[[#This Row],[Grant]],Grants!B:D,3),"")</f>
        <v/>
      </c>
      <c r="BB1494" s="46" t="str">
        <f>TRIM(Table1[[#This Row],[Vendor ID]])</f>
        <v/>
      </c>
      <c r="BC1494">
        <f>IF(Table1[[#This Row],[Reference Number]]=Q1493,BC1493,BC1493+1)</f>
        <v>2</v>
      </c>
    </row>
    <row r="1495" spans="1:55" ht="11.25" hidden="1" customHeight="1">
      <c r="A1495" s="1"/>
      <c r="B1495" s="88" t="str">
        <f>IF(Table1[[#This Row],[Posting Date]]&lt;&gt;"",IF(Table1[[#This Row],[Reference Number]]=Q1494,B1494+1,1),"")</f>
        <v/>
      </c>
      <c r="C1495" s="61"/>
      <c r="D1495" s="61"/>
      <c r="E1495" s="218"/>
      <c r="F1495" s="143" t="str">
        <f>IFERROR(IF(VLOOKUP(Table1[[#This Row],[Budget Code Description]],Dimentions!$X$6:$AC$132,2,FALSE)="","",VLOOKUP(Table1[[#This Row],[Budget Code Description]],Dimentions!$X$6:$AC$132,2,FALSE)),"")</f>
        <v/>
      </c>
      <c r="G1495" s="143" t="str">
        <f>IFERROR(VLOOKUP(Table1[[#This Row],[Budget Code Description]],Dimentions!$X$6:$AC$132,3,FALSE),"")</f>
        <v/>
      </c>
      <c r="H1495" s="64" t="str">
        <f>IFERROR(VLOOKUP(Table1[[#This Row],[Account]],Dimentions!$S$6:$V$233,2,FALSE),"")</f>
        <v/>
      </c>
      <c r="I1495" s="62">
        <f>_xlfn.NUMBERVALUE(LEFT(Table1[[#This Row],[Account]],1))</f>
        <v>0</v>
      </c>
      <c r="J1495" s="62" t="str">
        <f>IFERROR(VLOOKUP(Table1[[#This Row],[Budget Code Description]],Table6[#All],7,FALSE),"")</f>
        <v/>
      </c>
      <c r="K1495" s="143" t="str">
        <f>IFERROR(VLOOKUP(Table1[[#This Row],[Budget Code Description]],Table6[#All],8,FALSE),"")</f>
        <v/>
      </c>
      <c r="L1495" s="63"/>
      <c r="M1495" s="65" t="str">
        <f>IFERROR(VLOOKUP(Table1[[#This Row],[Staff ID]],Table2[],2,FALSE),"")</f>
        <v/>
      </c>
      <c r="N1495" s="211" t="str">
        <f>IFERROR(IF(VLOOKUP(Table1[[#This Row],[Budget Code Description]],Dimentions!$X$6:$AC$97,4,FALSE)="","",VLOOKUP(Table1[[#This Row],[Budget Code Description]],Dimentions!$X$6:$AC$97,4,FALSE)),"")</f>
        <v/>
      </c>
      <c r="O1495" s="65" t="str">
        <f>IFERROR(VLOOKUP(Table1[[#This Row],[Vendor ID]],Table549[],2,FALSE),"")</f>
        <v/>
      </c>
      <c r="P1495" s="63"/>
      <c r="Q1495" s="143" t="str">
        <f>IF(Table1[[#This Row],[Posting Date]]&lt;&gt;"",$D$9,"")</f>
        <v/>
      </c>
      <c r="R1495" s="159" t="str">
        <f>IF(Table1[[#This Row],[Posting Date]]&lt;&gt;"",$D$10,"")</f>
        <v/>
      </c>
      <c r="S1495" s="66"/>
      <c r="T1495" s="63"/>
      <c r="U1495" s="67"/>
      <c r="V1495" s="67"/>
      <c r="W1495" s="67" t="str">
        <f t="shared" si="23"/>
        <v/>
      </c>
      <c r="X1495" s="161" t="str">
        <f>IF(E1495="","",(IF(Table1[[#This Row],[Cur]]="USD",Table1[[#This Row],[Cur_Amount Debit]],Table1[[#This Row],[Cur_Amount Debit]]/Table1[[#This Row],[Exchange Rate]])))</f>
        <v/>
      </c>
      <c r="Y1495" s="161" t="str">
        <f>IF(E1495="","",(IF(Table1[[#This Row],[Cur]]="USD",Table1[[#This Row],[Cur_Amount Credit]],Table1[[#This Row],[Cur_Amount Credit]]/ExchangeRate)))</f>
        <v/>
      </c>
      <c r="Z1495" s="203" t="str">
        <f>IF(E1495="","",(Table1[[#This Row],[Debit USD]]-Table1[[#This Row],[Credit USD]]))</f>
        <v/>
      </c>
      <c r="AA1495" s="122"/>
      <c r="AB1495" s="1"/>
      <c r="AC1495" s="15"/>
      <c r="AD1495" s="15" t="str">
        <f>IF(AND(OR(Table1[[#This Row],[Account]]="15030",Table1[[#This Row],[Account]]="15035",Table1[[#This Row],[Account]]="20150"),Table1[[#This Row],[Vendor ID]]=""),1,"")</f>
        <v/>
      </c>
      <c r="AE1495" s="15"/>
      <c r="AF1495" s="15"/>
      <c r="AG1495" s="15"/>
      <c r="AH1495" s="46" t="str">
        <f>IF(Table1[[#This Row],[Posting Date]]&lt;&gt;"","GJ-"&amp;CountryID,"")</f>
        <v/>
      </c>
      <c r="AI1495" s="59" t="str">
        <f>IF(Table1[[#This Row],[Posting Date]]&lt;&gt;"",Table1[[#This Row],[Posting Date]],"")</f>
        <v/>
      </c>
      <c r="AJ1495" s="46"/>
      <c r="AK1495" s="46" t="str">
        <f>IF(Table1[[#This Row],[Description]]&lt;&gt;"",Table1[[#This Row],[Description]],"")</f>
        <v/>
      </c>
      <c r="AL1495" s="46" t="str">
        <f>IF(Table1[[#This Row],[Posting Date]]&lt;&gt;"",Table1[[#This Row],[Reference Number]],"")</f>
        <v/>
      </c>
      <c r="AM1495" s="46" t="str">
        <f>TRIM(Table1[[#This Row],[Line '#]])</f>
        <v/>
      </c>
      <c r="AN1495" s="46" t="str">
        <f>TRIM(Table1[[#This Row],[Account]])</f>
        <v/>
      </c>
      <c r="AO1495" s="46" t="str">
        <f>IF(Table1[[#This Row],[Posting Date]]&lt;&gt;"",$D$5,"")</f>
        <v/>
      </c>
      <c r="AP1495" s="46" t="str">
        <f>TRIM(Table1[[#This Row],[Departments-Prgrams]])</f>
        <v/>
      </c>
      <c r="AQ1495" s="46" t="str">
        <f>TRIM(Table1[[#This Row],[Grant]])</f>
        <v/>
      </c>
      <c r="AR1495" s="46" t="str">
        <f>TRIM(Table1[[#This Row],[Staff ID]])</f>
        <v/>
      </c>
      <c r="AS1495" s="46" t="str">
        <f>IF(TRIM(Table1[[#This Row],[Budget Code]])=0,"",TRIM(Table1[[#This Row],[Budget Code]]))</f>
        <v/>
      </c>
      <c r="AT1495" s="46" t="str">
        <f>IF(Table1[[#This Row],[Line Description]]&lt;&gt;"",Table1[[#This Row],[Line Description]],"")</f>
        <v/>
      </c>
      <c r="AU1495" s="46" t="str">
        <f>IF(Table1[[#This Row],[Cur_Amount Debit]]&gt;0,ROUND(Table1[[#This Row],[Cur_Amount Debit]],2),"")</f>
        <v/>
      </c>
      <c r="AV1495" s="46" t="str">
        <f>IF(Table1[[#This Row],[Cur_Amount Credit]]&gt;0,ROUND(Table1[[#This Row],[Cur_Amount Credit]],2),"")</f>
        <v/>
      </c>
      <c r="AW1495" s="46" t="str">
        <f>LEFT(Table1[[#This Row],[Cur]],3)</f>
        <v/>
      </c>
      <c r="AX1495" s="59"/>
      <c r="AY1495" s="46"/>
      <c r="AZ1495" s="46" t="str">
        <f>IF(Table1[[#This Row],[Cur]]&lt;&gt;"",IF(Table1[[#This Row],[Cur]]="USD","",ExchangeRate),"")</f>
        <v/>
      </c>
      <c r="BA1495" s="46" t="str">
        <f>IF(Table1[[#This Row],[Grant]]&lt;&gt;"",VLOOKUP(Table1[[#This Row],[Grant]],Grants!B:D,3),"")</f>
        <v/>
      </c>
      <c r="BB1495" s="46" t="str">
        <f>TRIM(Table1[[#This Row],[Vendor ID]])</f>
        <v/>
      </c>
      <c r="BC1495">
        <f>IF(Table1[[#This Row],[Reference Number]]=Q1494,BC1494,BC1494+1)</f>
        <v>2</v>
      </c>
    </row>
    <row r="1496" spans="1:55" ht="11.25" hidden="1" customHeight="1">
      <c r="A1496" s="1"/>
      <c r="B1496" s="88" t="str">
        <f>IF(Table1[[#This Row],[Posting Date]]&lt;&gt;"",IF(Table1[[#This Row],[Reference Number]]=Q1495,B1495+1,1),"")</f>
        <v/>
      </c>
      <c r="C1496" s="61"/>
      <c r="D1496" s="61"/>
      <c r="E1496" s="218"/>
      <c r="F1496" s="143" t="str">
        <f>IFERROR(IF(VLOOKUP(Table1[[#This Row],[Budget Code Description]],Dimentions!$X$6:$AC$132,2,FALSE)="","",VLOOKUP(Table1[[#This Row],[Budget Code Description]],Dimentions!$X$6:$AC$132,2,FALSE)),"")</f>
        <v/>
      </c>
      <c r="G1496" s="143" t="str">
        <f>IFERROR(VLOOKUP(Table1[[#This Row],[Budget Code Description]],Dimentions!$X$6:$AC$132,3,FALSE),"")</f>
        <v/>
      </c>
      <c r="H1496" s="64" t="str">
        <f>IFERROR(VLOOKUP(Table1[[#This Row],[Account]],Dimentions!$S$6:$V$233,2,FALSE),"")</f>
        <v/>
      </c>
      <c r="I1496" s="62">
        <f>_xlfn.NUMBERVALUE(LEFT(Table1[[#This Row],[Account]],1))</f>
        <v>0</v>
      </c>
      <c r="J1496" s="62" t="str">
        <f>IFERROR(VLOOKUP(Table1[[#This Row],[Budget Code Description]],Table6[#All],7,FALSE),"")</f>
        <v/>
      </c>
      <c r="K1496" s="143" t="str">
        <f>IFERROR(VLOOKUP(Table1[[#This Row],[Budget Code Description]],Table6[#All],8,FALSE),"")</f>
        <v/>
      </c>
      <c r="L1496" s="63"/>
      <c r="M1496" s="65" t="str">
        <f>IFERROR(VLOOKUP(Table1[[#This Row],[Staff ID]],Table2[],2,FALSE),"")</f>
        <v/>
      </c>
      <c r="N1496" s="211" t="str">
        <f>IFERROR(IF(VLOOKUP(Table1[[#This Row],[Budget Code Description]],Dimentions!$X$6:$AC$97,4,FALSE)="","",VLOOKUP(Table1[[#This Row],[Budget Code Description]],Dimentions!$X$6:$AC$97,4,FALSE)),"")</f>
        <v/>
      </c>
      <c r="O1496" s="65" t="str">
        <f>IFERROR(VLOOKUP(Table1[[#This Row],[Vendor ID]],Table549[],2,FALSE),"")</f>
        <v/>
      </c>
      <c r="P1496" s="63"/>
      <c r="Q1496" s="143" t="str">
        <f>IF(Table1[[#This Row],[Posting Date]]&lt;&gt;"",$D$9,"")</f>
        <v/>
      </c>
      <c r="R1496" s="159" t="str">
        <f>IF(Table1[[#This Row],[Posting Date]]&lt;&gt;"",$D$10,"")</f>
        <v/>
      </c>
      <c r="S1496" s="66"/>
      <c r="T1496" s="63"/>
      <c r="U1496" s="67"/>
      <c r="V1496" s="67"/>
      <c r="W1496" s="67" t="str">
        <f t="shared" si="23"/>
        <v/>
      </c>
      <c r="X1496" s="161" t="str">
        <f>IF(E1496="","",(IF(Table1[[#This Row],[Cur]]="USD",Table1[[#This Row],[Cur_Amount Debit]],Table1[[#This Row],[Cur_Amount Debit]]/Table1[[#This Row],[Exchange Rate]])))</f>
        <v/>
      </c>
      <c r="Y1496" s="161" t="str">
        <f>IF(E1496="","",(IF(Table1[[#This Row],[Cur]]="USD",Table1[[#This Row],[Cur_Amount Credit]],Table1[[#This Row],[Cur_Amount Credit]]/ExchangeRate)))</f>
        <v/>
      </c>
      <c r="Z1496" s="203" t="str">
        <f>IF(E1496="","",(Table1[[#This Row],[Debit USD]]-Table1[[#This Row],[Credit USD]]))</f>
        <v/>
      </c>
      <c r="AA1496" s="122"/>
      <c r="AB1496" s="1"/>
      <c r="AC1496" s="15"/>
      <c r="AD1496" s="15" t="str">
        <f>IF(AND(OR(Table1[[#This Row],[Account]]="15030",Table1[[#This Row],[Account]]="15035",Table1[[#This Row],[Account]]="20150"),Table1[[#This Row],[Vendor ID]]=""),1,"")</f>
        <v/>
      </c>
      <c r="AE1496" s="15"/>
      <c r="AF1496" s="15"/>
      <c r="AG1496" s="15"/>
      <c r="AH1496" s="46" t="str">
        <f>IF(Table1[[#This Row],[Posting Date]]&lt;&gt;"","GJ-"&amp;CountryID,"")</f>
        <v/>
      </c>
      <c r="AI1496" s="59" t="str">
        <f>IF(Table1[[#This Row],[Posting Date]]&lt;&gt;"",Table1[[#This Row],[Posting Date]],"")</f>
        <v/>
      </c>
      <c r="AJ1496" s="46"/>
      <c r="AK1496" s="46" t="str">
        <f>IF(Table1[[#This Row],[Description]]&lt;&gt;"",Table1[[#This Row],[Description]],"")</f>
        <v/>
      </c>
      <c r="AL1496" s="46" t="str">
        <f>IF(Table1[[#This Row],[Posting Date]]&lt;&gt;"",Table1[[#This Row],[Reference Number]],"")</f>
        <v/>
      </c>
      <c r="AM1496" s="46" t="str">
        <f>TRIM(Table1[[#This Row],[Line '#]])</f>
        <v/>
      </c>
      <c r="AN1496" s="46" t="str">
        <f>TRIM(Table1[[#This Row],[Account]])</f>
        <v/>
      </c>
      <c r="AO1496" s="46" t="str">
        <f>IF(Table1[[#This Row],[Posting Date]]&lt;&gt;"",$D$5,"")</f>
        <v/>
      </c>
      <c r="AP1496" s="46" t="str">
        <f>TRIM(Table1[[#This Row],[Departments-Prgrams]])</f>
        <v/>
      </c>
      <c r="AQ1496" s="46" t="str">
        <f>TRIM(Table1[[#This Row],[Grant]])</f>
        <v/>
      </c>
      <c r="AR1496" s="46" t="str">
        <f>TRIM(Table1[[#This Row],[Staff ID]])</f>
        <v/>
      </c>
      <c r="AS1496" s="46" t="str">
        <f>IF(TRIM(Table1[[#This Row],[Budget Code]])=0,"",TRIM(Table1[[#This Row],[Budget Code]]))</f>
        <v/>
      </c>
      <c r="AT1496" s="46" t="str">
        <f>IF(Table1[[#This Row],[Line Description]]&lt;&gt;"",Table1[[#This Row],[Line Description]],"")</f>
        <v/>
      </c>
      <c r="AU1496" s="46" t="str">
        <f>IF(Table1[[#This Row],[Cur_Amount Debit]]&gt;0,ROUND(Table1[[#This Row],[Cur_Amount Debit]],2),"")</f>
        <v/>
      </c>
      <c r="AV1496" s="46" t="str">
        <f>IF(Table1[[#This Row],[Cur_Amount Credit]]&gt;0,ROUND(Table1[[#This Row],[Cur_Amount Credit]],2),"")</f>
        <v/>
      </c>
      <c r="AW1496" s="46" t="str">
        <f>LEFT(Table1[[#This Row],[Cur]],3)</f>
        <v/>
      </c>
      <c r="AX1496" s="59"/>
      <c r="AY1496" s="46"/>
      <c r="AZ1496" s="46" t="str">
        <f>IF(Table1[[#This Row],[Cur]]&lt;&gt;"",IF(Table1[[#This Row],[Cur]]="USD","",ExchangeRate),"")</f>
        <v/>
      </c>
      <c r="BA1496" s="46" t="str">
        <f>IF(Table1[[#This Row],[Grant]]&lt;&gt;"",VLOOKUP(Table1[[#This Row],[Grant]],Grants!B:D,3),"")</f>
        <v/>
      </c>
      <c r="BB1496" s="46" t="str">
        <f>TRIM(Table1[[#This Row],[Vendor ID]])</f>
        <v/>
      </c>
      <c r="BC1496">
        <f>IF(Table1[[#This Row],[Reference Number]]=Q1495,BC1495,BC1495+1)</f>
        <v>2</v>
      </c>
    </row>
    <row r="1497" spans="1:55" ht="11.25" hidden="1" customHeight="1">
      <c r="A1497" s="1"/>
      <c r="B1497" s="88" t="str">
        <f>IF(Table1[[#This Row],[Posting Date]]&lt;&gt;"",IF(Table1[[#This Row],[Reference Number]]=Q1496,B1496+1,1),"")</f>
        <v/>
      </c>
      <c r="C1497" s="61"/>
      <c r="D1497" s="61"/>
      <c r="E1497" s="218"/>
      <c r="F1497" s="143" t="str">
        <f>IFERROR(IF(VLOOKUP(Table1[[#This Row],[Budget Code Description]],Dimentions!$X$6:$AC$132,2,FALSE)="","",VLOOKUP(Table1[[#This Row],[Budget Code Description]],Dimentions!$X$6:$AC$132,2,FALSE)),"")</f>
        <v/>
      </c>
      <c r="G1497" s="143" t="str">
        <f>IFERROR(VLOOKUP(Table1[[#This Row],[Budget Code Description]],Dimentions!$X$6:$AC$132,3,FALSE),"")</f>
        <v/>
      </c>
      <c r="H1497" s="64" t="str">
        <f>IFERROR(VLOOKUP(Table1[[#This Row],[Account]],Dimentions!$S$6:$V$233,2,FALSE),"")</f>
        <v/>
      </c>
      <c r="I1497" s="62">
        <f>_xlfn.NUMBERVALUE(LEFT(Table1[[#This Row],[Account]],1))</f>
        <v>0</v>
      </c>
      <c r="J1497" s="62" t="str">
        <f>IFERROR(VLOOKUP(Table1[[#This Row],[Budget Code Description]],Table6[#All],7,FALSE),"")</f>
        <v/>
      </c>
      <c r="K1497" s="143" t="str">
        <f>IFERROR(VLOOKUP(Table1[[#This Row],[Budget Code Description]],Table6[#All],8,FALSE),"")</f>
        <v/>
      </c>
      <c r="L1497" s="63"/>
      <c r="M1497" s="65" t="str">
        <f>IFERROR(VLOOKUP(Table1[[#This Row],[Staff ID]],Table2[],2,FALSE),"")</f>
        <v/>
      </c>
      <c r="N1497" s="211" t="str">
        <f>IFERROR(IF(VLOOKUP(Table1[[#This Row],[Budget Code Description]],Dimentions!$X$6:$AC$97,4,FALSE)="","",VLOOKUP(Table1[[#This Row],[Budget Code Description]],Dimentions!$X$6:$AC$97,4,FALSE)),"")</f>
        <v/>
      </c>
      <c r="O1497" s="65" t="str">
        <f>IFERROR(VLOOKUP(Table1[[#This Row],[Vendor ID]],Table549[],2,FALSE),"")</f>
        <v/>
      </c>
      <c r="P1497" s="63"/>
      <c r="Q1497" s="143" t="str">
        <f>IF(Table1[[#This Row],[Posting Date]]&lt;&gt;"",$D$9,"")</f>
        <v/>
      </c>
      <c r="R1497" s="159" t="str">
        <f>IF(Table1[[#This Row],[Posting Date]]&lt;&gt;"",$D$10,"")</f>
        <v/>
      </c>
      <c r="S1497" s="66"/>
      <c r="T1497" s="63"/>
      <c r="U1497" s="67"/>
      <c r="V1497" s="67"/>
      <c r="W1497" s="67" t="str">
        <f t="shared" si="23"/>
        <v/>
      </c>
      <c r="X1497" s="161" t="str">
        <f>IF(E1497="","",(IF(Table1[[#This Row],[Cur]]="USD",Table1[[#This Row],[Cur_Amount Debit]],Table1[[#This Row],[Cur_Amount Debit]]/Table1[[#This Row],[Exchange Rate]])))</f>
        <v/>
      </c>
      <c r="Y1497" s="161" t="str">
        <f>IF(E1497="","",(IF(Table1[[#This Row],[Cur]]="USD",Table1[[#This Row],[Cur_Amount Credit]],Table1[[#This Row],[Cur_Amount Credit]]/ExchangeRate)))</f>
        <v/>
      </c>
      <c r="Z1497" s="203" t="str">
        <f>IF(E1497="","",(Table1[[#This Row],[Debit USD]]-Table1[[#This Row],[Credit USD]]))</f>
        <v/>
      </c>
      <c r="AA1497" s="122"/>
      <c r="AB1497" s="1"/>
      <c r="AC1497" s="15"/>
      <c r="AD1497" s="15" t="str">
        <f>IF(AND(OR(Table1[[#This Row],[Account]]="15030",Table1[[#This Row],[Account]]="15035",Table1[[#This Row],[Account]]="20150"),Table1[[#This Row],[Vendor ID]]=""),1,"")</f>
        <v/>
      </c>
      <c r="AE1497" s="15"/>
      <c r="AF1497" s="15"/>
      <c r="AG1497" s="15"/>
      <c r="AH1497" s="46" t="str">
        <f>IF(Table1[[#This Row],[Posting Date]]&lt;&gt;"","GJ-"&amp;CountryID,"")</f>
        <v/>
      </c>
      <c r="AI1497" s="59" t="str">
        <f>IF(Table1[[#This Row],[Posting Date]]&lt;&gt;"",Table1[[#This Row],[Posting Date]],"")</f>
        <v/>
      </c>
      <c r="AJ1497" s="46"/>
      <c r="AK1497" s="46" t="str">
        <f>IF(Table1[[#This Row],[Description]]&lt;&gt;"",Table1[[#This Row],[Description]],"")</f>
        <v/>
      </c>
      <c r="AL1497" s="46" t="str">
        <f>IF(Table1[[#This Row],[Posting Date]]&lt;&gt;"",Table1[[#This Row],[Reference Number]],"")</f>
        <v/>
      </c>
      <c r="AM1497" s="46" t="str">
        <f>TRIM(Table1[[#This Row],[Line '#]])</f>
        <v/>
      </c>
      <c r="AN1497" s="46" t="str">
        <f>TRIM(Table1[[#This Row],[Account]])</f>
        <v/>
      </c>
      <c r="AO1497" s="46" t="str">
        <f>IF(Table1[[#This Row],[Posting Date]]&lt;&gt;"",$D$5,"")</f>
        <v/>
      </c>
      <c r="AP1497" s="46" t="str">
        <f>TRIM(Table1[[#This Row],[Departments-Prgrams]])</f>
        <v/>
      </c>
      <c r="AQ1497" s="46" t="str">
        <f>TRIM(Table1[[#This Row],[Grant]])</f>
        <v/>
      </c>
      <c r="AR1497" s="46" t="str">
        <f>TRIM(Table1[[#This Row],[Staff ID]])</f>
        <v/>
      </c>
      <c r="AS1497" s="46" t="str">
        <f>IF(TRIM(Table1[[#This Row],[Budget Code]])=0,"",TRIM(Table1[[#This Row],[Budget Code]]))</f>
        <v/>
      </c>
      <c r="AT1497" s="46" t="str">
        <f>IF(Table1[[#This Row],[Line Description]]&lt;&gt;"",Table1[[#This Row],[Line Description]],"")</f>
        <v/>
      </c>
      <c r="AU1497" s="46" t="str">
        <f>IF(Table1[[#This Row],[Cur_Amount Debit]]&gt;0,ROUND(Table1[[#This Row],[Cur_Amount Debit]],2),"")</f>
        <v/>
      </c>
      <c r="AV1497" s="46" t="str">
        <f>IF(Table1[[#This Row],[Cur_Amount Credit]]&gt;0,ROUND(Table1[[#This Row],[Cur_Amount Credit]],2),"")</f>
        <v/>
      </c>
      <c r="AW1497" s="46" t="str">
        <f>LEFT(Table1[[#This Row],[Cur]],3)</f>
        <v/>
      </c>
      <c r="AX1497" s="59"/>
      <c r="AY1497" s="46"/>
      <c r="AZ1497" s="46" t="str">
        <f>IF(Table1[[#This Row],[Cur]]&lt;&gt;"",IF(Table1[[#This Row],[Cur]]="USD","",ExchangeRate),"")</f>
        <v/>
      </c>
      <c r="BA1497" s="46" t="str">
        <f>IF(Table1[[#This Row],[Grant]]&lt;&gt;"",VLOOKUP(Table1[[#This Row],[Grant]],Grants!B:D,3),"")</f>
        <v/>
      </c>
      <c r="BB1497" s="46" t="str">
        <f>TRIM(Table1[[#This Row],[Vendor ID]])</f>
        <v/>
      </c>
      <c r="BC1497">
        <f>IF(Table1[[#This Row],[Reference Number]]=Q1496,BC1496,BC1496+1)</f>
        <v>2</v>
      </c>
    </row>
    <row r="1498" spans="1:55" ht="11.25" hidden="1" customHeight="1">
      <c r="A1498" s="1"/>
      <c r="B1498" s="88" t="str">
        <f>IF(Table1[[#This Row],[Posting Date]]&lt;&gt;"",IF(Table1[[#This Row],[Reference Number]]=Q1497,B1497+1,1),"")</f>
        <v/>
      </c>
      <c r="C1498" s="61"/>
      <c r="D1498" s="61"/>
      <c r="E1498" s="218"/>
      <c r="F1498" s="143" t="str">
        <f>IFERROR(IF(VLOOKUP(Table1[[#This Row],[Budget Code Description]],Dimentions!$X$6:$AC$132,2,FALSE)="","",VLOOKUP(Table1[[#This Row],[Budget Code Description]],Dimentions!$X$6:$AC$132,2,FALSE)),"")</f>
        <v/>
      </c>
      <c r="G1498" s="143" t="str">
        <f>IFERROR(VLOOKUP(Table1[[#This Row],[Budget Code Description]],Dimentions!$X$6:$AC$132,3,FALSE),"")</f>
        <v/>
      </c>
      <c r="H1498" s="64" t="str">
        <f>IFERROR(VLOOKUP(Table1[[#This Row],[Account]],Dimentions!$S$6:$V$233,2,FALSE),"")</f>
        <v/>
      </c>
      <c r="I1498" s="62">
        <f>_xlfn.NUMBERVALUE(LEFT(Table1[[#This Row],[Account]],1))</f>
        <v>0</v>
      </c>
      <c r="J1498" s="62" t="str">
        <f>IFERROR(VLOOKUP(Table1[[#This Row],[Budget Code Description]],Table6[#All],7,FALSE),"")</f>
        <v/>
      </c>
      <c r="K1498" s="143" t="str">
        <f>IFERROR(VLOOKUP(Table1[[#This Row],[Budget Code Description]],Table6[#All],8,FALSE),"")</f>
        <v/>
      </c>
      <c r="L1498" s="63"/>
      <c r="M1498" s="65" t="str">
        <f>IFERROR(VLOOKUP(Table1[[#This Row],[Staff ID]],Table2[],2,FALSE),"")</f>
        <v/>
      </c>
      <c r="N1498" s="211" t="str">
        <f>IFERROR(IF(VLOOKUP(Table1[[#This Row],[Budget Code Description]],Dimentions!$X$6:$AC$97,4,FALSE)="","",VLOOKUP(Table1[[#This Row],[Budget Code Description]],Dimentions!$X$6:$AC$97,4,FALSE)),"")</f>
        <v/>
      </c>
      <c r="O1498" s="65" t="str">
        <f>IFERROR(VLOOKUP(Table1[[#This Row],[Vendor ID]],Table549[],2,FALSE),"")</f>
        <v/>
      </c>
      <c r="P1498" s="63"/>
      <c r="Q1498" s="143" t="str">
        <f>IF(Table1[[#This Row],[Posting Date]]&lt;&gt;"",$D$9,"")</f>
        <v/>
      </c>
      <c r="R1498" s="159" t="str">
        <f>IF(Table1[[#This Row],[Posting Date]]&lt;&gt;"",$D$10,"")</f>
        <v/>
      </c>
      <c r="S1498" s="66"/>
      <c r="T1498" s="63"/>
      <c r="U1498" s="67"/>
      <c r="V1498" s="67"/>
      <c r="W1498" s="67" t="str">
        <f t="shared" si="23"/>
        <v/>
      </c>
      <c r="X1498" s="161" t="str">
        <f>IF(E1498="","",(IF(Table1[[#This Row],[Cur]]="USD",Table1[[#This Row],[Cur_Amount Debit]],Table1[[#This Row],[Cur_Amount Debit]]/Table1[[#This Row],[Exchange Rate]])))</f>
        <v/>
      </c>
      <c r="Y1498" s="161" t="str">
        <f>IF(E1498="","",(IF(Table1[[#This Row],[Cur]]="USD",Table1[[#This Row],[Cur_Amount Credit]],Table1[[#This Row],[Cur_Amount Credit]]/ExchangeRate)))</f>
        <v/>
      </c>
      <c r="Z1498" s="203" t="str">
        <f>IF(E1498="","",(Table1[[#This Row],[Debit USD]]-Table1[[#This Row],[Credit USD]]))</f>
        <v/>
      </c>
      <c r="AA1498" s="122"/>
      <c r="AB1498" s="1"/>
      <c r="AC1498" s="15"/>
      <c r="AD1498" s="15" t="str">
        <f>IF(AND(OR(Table1[[#This Row],[Account]]="15030",Table1[[#This Row],[Account]]="15035",Table1[[#This Row],[Account]]="20150"),Table1[[#This Row],[Vendor ID]]=""),1,"")</f>
        <v/>
      </c>
      <c r="AE1498" s="15"/>
      <c r="AF1498" s="15"/>
      <c r="AG1498" s="15"/>
      <c r="AH1498" s="46" t="str">
        <f>IF(Table1[[#This Row],[Posting Date]]&lt;&gt;"","GJ-"&amp;CountryID,"")</f>
        <v/>
      </c>
      <c r="AI1498" s="59" t="str">
        <f>IF(Table1[[#This Row],[Posting Date]]&lt;&gt;"",Table1[[#This Row],[Posting Date]],"")</f>
        <v/>
      </c>
      <c r="AJ1498" s="46"/>
      <c r="AK1498" s="46" t="str">
        <f>IF(Table1[[#This Row],[Description]]&lt;&gt;"",Table1[[#This Row],[Description]],"")</f>
        <v/>
      </c>
      <c r="AL1498" s="46" t="str">
        <f>IF(Table1[[#This Row],[Posting Date]]&lt;&gt;"",Table1[[#This Row],[Reference Number]],"")</f>
        <v/>
      </c>
      <c r="AM1498" s="46" t="str">
        <f>TRIM(Table1[[#This Row],[Line '#]])</f>
        <v/>
      </c>
      <c r="AN1498" s="46" t="str">
        <f>TRIM(Table1[[#This Row],[Account]])</f>
        <v/>
      </c>
      <c r="AO1498" s="46" t="str">
        <f>IF(Table1[[#This Row],[Posting Date]]&lt;&gt;"",$D$5,"")</f>
        <v/>
      </c>
      <c r="AP1498" s="46" t="str">
        <f>TRIM(Table1[[#This Row],[Departments-Prgrams]])</f>
        <v/>
      </c>
      <c r="AQ1498" s="46" t="str">
        <f>TRIM(Table1[[#This Row],[Grant]])</f>
        <v/>
      </c>
      <c r="AR1498" s="46" t="str">
        <f>TRIM(Table1[[#This Row],[Staff ID]])</f>
        <v/>
      </c>
      <c r="AS1498" s="46" t="str">
        <f>IF(TRIM(Table1[[#This Row],[Budget Code]])=0,"",TRIM(Table1[[#This Row],[Budget Code]]))</f>
        <v/>
      </c>
      <c r="AT1498" s="46" t="str">
        <f>IF(Table1[[#This Row],[Line Description]]&lt;&gt;"",Table1[[#This Row],[Line Description]],"")</f>
        <v/>
      </c>
      <c r="AU1498" s="46" t="str">
        <f>IF(Table1[[#This Row],[Cur_Amount Debit]]&gt;0,ROUND(Table1[[#This Row],[Cur_Amount Debit]],2),"")</f>
        <v/>
      </c>
      <c r="AV1498" s="46" t="str">
        <f>IF(Table1[[#This Row],[Cur_Amount Credit]]&gt;0,ROUND(Table1[[#This Row],[Cur_Amount Credit]],2),"")</f>
        <v/>
      </c>
      <c r="AW1498" s="46" t="str">
        <f>LEFT(Table1[[#This Row],[Cur]],3)</f>
        <v/>
      </c>
      <c r="AX1498" s="59"/>
      <c r="AY1498" s="46"/>
      <c r="AZ1498" s="46" t="str">
        <f>IF(Table1[[#This Row],[Cur]]&lt;&gt;"",IF(Table1[[#This Row],[Cur]]="USD","",ExchangeRate),"")</f>
        <v/>
      </c>
      <c r="BA1498" s="46" t="str">
        <f>IF(Table1[[#This Row],[Grant]]&lt;&gt;"",VLOOKUP(Table1[[#This Row],[Grant]],Grants!B:D,3),"")</f>
        <v/>
      </c>
      <c r="BB1498" s="46" t="str">
        <f>TRIM(Table1[[#This Row],[Vendor ID]])</f>
        <v/>
      </c>
      <c r="BC1498">
        <f>IF(Table1[[#This Row],[Reference Number]]=Q1497,BC1497,BC1497+1)</f>
        <v>2</v>
      </c>
    </row>
    <row r="1499" spans="1:55" ht="11.25" hidden="1" customHeight="1">
      <c r="A1499" s="1"/>
      <c r="B1499" s="88" t="str">
        <f>IF(Table1[[#This Row],[Posting Date]]&lt;&gt;"",IF(Table1[[#This Row],[Reference Number]]=Q1498,B1498+1,1),"")</f>
        <v/>
      </c>
      <c r="C1499" s="61"/>
      <c r="D1499" s="61"/>
      <c r="E1499" s="218"/>
      <c r="F1499" s="143" t="str">
        <f>IFERROR(IF(VLOOKUP(Table1[[#This Row],[Budget Code Description]],Dimentions!$X$6:$AC$132,2,FALSE)="","",VLOOKUP(Table1[[#This Row],[Budget Code Description]],Dimentions!$X$6:$AC$132,2,FALSE)),"")</f>
        <v/>
      </c>
      <c r="G1499" s="143" t="str">
        <f>IFERROR(VLOOKUP(Table1[[#This Row],[Budget Code Description]],Dimentions!$X$6:$AC$132,3,FALSE),"")</f>
        <v/>
      </c>
      <c r="H1499" s="64" t="str">
        <f>IFERROR(VLOOKUP(Table1[[#This Row],[Account]],Dimentions!$S$6:$V$233,2,FALSE),"")</f>
        <v/>
      </c>
      <c r="I1499" s="62">
        <f>_xlfn.NUMBERVALUE(LEFT(Table1[[#This Row],[Account]],1))</f>
        <v>0</v>
      </c>
      <c r="J1499" s="62" t="str">
        <f>IFERROR(VLOOKUP(Table1[[#This Row],[Budget Code Description]],Table6[#All],7,FALSE),"")</f>
        <v/>
      </c>
      <c r="K1499" s="143" t="str">
        <f>IFERROR(VLOOKUP(Table1[[#This Row],[Budget Code Description]],Table6[#All],8,FALSE),"")</f>
        <v/>
      </c>
      <c r="L1499" s="63"/>
      <c r="M1499" s="65" t="str">
        <f>IFERROR(VLOOKUP(Table1[[#This Row],[Staff ID]],Table2[],2,FALSE),"")</f>
        <v/>
      </c>
      <c r="N1499" s="211" t="str">
        <f>IFERROR(IF(VLOOKUP(Table1[[#This Row],[Budget Code Description]],Dimentions!$X$6:$AC$97,4,FALSE)="","",VLOOKUP(Table1[[#This Row],[Budget Code Description]],Dimentions!$X$6:$AC$97,4,FALSE)),"")</f>
        <v/>
      </c>
      <c r="O1499" s="65" t="str">
        <f>IFERROR(VLOOKUP(Table1[[#This Row],[Vendor ID]],Table549[],2,FALSE),"")</f>
        <v/>
      </c>
      <c r="P1499" s="63"/>
      <c r="Q1499" s="143" t="str">
        <f>IF(Table1[[#This Row],[Posting Date]]&lt;&gt;"",$D$9,"")</f>
        <v/>
      </c>
      <c r="R1499" s="159" t="str">
        <f>IF(Table1[[#This Row],[Posting Date]]&lt;&gt;"",$D$10,"")</f>
        <v/>
      </c>
      <c r="S1499" s="66"/>
      <c r="T1499" s="63"/>
      <c r="U1499" s="67"/>
      <c r="V1499" s="67"/>
      <c r="W1499" s="67" t="str">
        <f t="shared" si="23"/>
        <v/>
      </c>
      <c r="X1499" s="161" t="str">
        <f>IF(E1499="","",(IF(Table1[[#This Row],[Cur]]="USD",Table1[[#This Row],[Cur_Amount Debit]],Table1[[#This Row],[Cur_Amount Debit]]/Table1[[#This Row],[Exchange Rate]])))</f>
        <v/>
      </c>
      <c r="Y1499" s="161" t="str">
        <f>IF(E1499="","",(IF(Table1[[#This Row],[Cur]]="USD",Table1[[#This Row],[Cur_Amount Credit]],Table1[[#This Row],[Cur_Amount Credit]]/ExchangeRate)))</f>
        <v/>
      </c>
      <c r="Z1499" s="203" t="str">
        <f>IF(E1499="","",(Table1[[#This Row],[Debit USD]]-Table1[[#This Row],[Credit USD]]))</f>
        <v/>
      </c>
      <c r="AA1499" s="122"/>
      <c r="AB1499" s="1"/>
      <c r="AC1499" s="15"/>
      <c r="AD1499" s="15" t="str">
        <f>IF(AND(OR(Table1[[#This Row],[Account]]="15030",Table1[[#This Row],[Account]]="15035",Table1[[#This Row],[Account]]="20150"),Table1[[#This Row],[Vendor ID]]=""),1,"")</f>
        <v/>
      </c>
      <c r="AE1499" s="15"/>
      <c r="AF1499" s="15"/>
      <c r="AG1499" s="15"/>
      <c r="AH1499" s="46" t="str">
        <f>IF(Table1[[#This Row],[Posting Date]]&lt;&gt;"","GJ-"&amp;CountryID,"")</f>
        <v/>
      </c>
      <c r="AI1499" s="59" t="str">
        <f>IF(Table1[[#This Row],[Posting Date]]&lt;&gt;"",Table1[[#This Row],[Posting Date]],"")</f>
        <v/>
      </c>
      <c r="AJ1499" s="46"/>
      <c r="AK1499" s="46" t="str">
        <f>IF(Table1[[#This Row],[Description]]&lt;&gt;"",Table1[[#This Row],[Description]],"")</f>
        <v/>
      </c>
      <c r="AL1499" s="46" t="str">
        <f>IF(Table1[[#This Row],[Posting Date]]&lt;&gt;"",Table1[[#This Row],[Reference Number]],"")</f>
        <v/>
      </c>
      <c r="AM1499" s="46" t="str">
        <f>TRIM(Table1[[#This Row],[Line '#]])</f>
        <v/>
      </c>
      <c r="AN1499" s="46" t="str">
        <f>TRIM(Table1[[#This Row],[Account]])</f>
        <v/>
      </c>
      <c r="AO1499" s="46" t="str">
        <f>IF(Table1[[#This Row],[Posting Date]]&lt;&gt;"",$D$5,"")</f>
        <v/>
      </c>
      <c r="AP1499" s="46" t="str">
        <f>TRIM(Table1[[#This Row],[Departments-Prgrams]])</f>
        <v/>
      </c>
      <c r="AQ1499" s="46" t="str">
        <f>TRIM(Table1[[#This Row],[Grant]])</f>
        <v/>
      </c>
      <c r="AR1499" s="46" t="str">
        <f>TRIM(Table1[[#This Row],[Staff ID]])</f>
        <v/>
      </c>
      <c r="AS1499" s="46" t="str">
        <f>IF(TRIM(Table1[[#This Row],[Budget Code]])=0,"",TRIM(Table1[[#This Row],[Budget Code]]))</f>
        <v/>
      </c>
      <c r="AT1499" s="46" t="str">
        <f>IF(Table1[[#This Row],[Line Description]]&lt;&gt;"",Table1[[#This Row],[Line Description]],"")</f>
        <v/>
      </c>
      <c r="AU1499" s="46" t="str">
        <f>IF(Table1[[#This Row],[Cur_Amount Debit]]&gt;0,ROUND(Table1[[#This Row],[Cur_Amount Debit]],2),"")</f>
        <v/>
      </c>
      <c r="AV1499" s="46" t="str">
        <f>IF(Table1[[#This Row],[Cur_Amount Credit]]&gt;0,ROUND(Table1[[#This Row],[Cur_Amount Credit]],2),"")</f>
        <v/>
      </c>
      <c r="AW1499" s="46" t="str">
        <f>LEFT(Table1[[#This Row],[Cur]],3)</f>
        <v/>
      </c>
      <c r="AX1499" s="59"/>
      <c r="AY1499" s="46"/>
      <c r="AZ1499" s="46" t="str">
        <f>IF(Table1[[#This Row],[Cur]]&lt;&gt;"",IF(Table1[[#This Row],[Cur]]="USD","",ExchangeRate),"")</f>
        <v/>
      </c>
      <c r="BA1499" s="46" t="str">
        <f>IF(Table1[[#This Row],[Grant]]&lt;&gt;"",VLOOKUP(Table1[[#This Row],[Grant]],Grants!B:D,3),"")</f>
        <v/>
      </c>
      <c r="BB1499" s="46" t="str">
        <f>TRIM(Table1[[#This Row],[Vendor ID]])</f>
        <v/>
      </c>
      <c r="BC1499">
        <f>IF(Table1[[#This Row],[Reference Number]]=Q1498,BC1498,BC1498+1)</f>
        <v>2</v>
      </c>
    </row>
    <row r="1500" spans="1:55" ht="11.25" hidden="1" customHeight="1">
      <c r="A1500" s="1"/>
      <c r="B1500" s="88" t="str">
        <f>IF(Table1[[#This Row],[Posting Date]]&lt;&gt;"",IF(Table1[[#This Row],[Reference Number]]=Q1499,B1499+1,1),"")</f>
        <v/>
      </c>
      <c r="C1500" s="61"/>
      <c r="D1500" s="61"/>
      <c r="E1500" s="218"/>
      <c r="F1500" s="143" t="str">
        <f>IFERROR(IF(VLOOKUP(Table1[[#This Row],[Budget Code Description]],Dimentions!$X$6:$AC$132,2,FALSE)="","",VLOOKUP(Table1[[#This Row],[Budget Code Description]],Dimentions!$X$6:$AC$132,2,FALSE)),"")</f>
        <v/>
      </c>
      <c r="G1500" s="143" t="str">
        <f>IFERROR(VLOOKUP(Table1[[#This Row],[Budget Code Description]],Dimentions!$X$6:$AC$132,3,FALSE),"")</f>
        <v/>
      </c>
      <c r="H1500" s="64" t="str">
        <f>IFERROR(VLOOKUP(Table1[[#This Row],[Account]],Dimentions!$S$6:$V$233,2,FALSE),"")</f>
        <v/>
      </c>
      <c r="I1500" s="62">
        <f>_xlfn.NUMBERVALUE(LEFT(Table1[[#This Row],[Account]],1))</f>
        <v>0</v>
      </c>
      <c r="J1500" s="62" t="str">
        <f>IFERROR(VLOOKUP(Table1[[#This Row],[Budget Code Description]],Table6[#All],7,FALSE),"")</f>
        <v/>
      </c>
      <c r="K1500" s="143" t="str">
        <f>IFERROR(VLOOKUP(Table1[[#This Row],[Budget Code Description]],Table6[#All],8,FALSE),"")</f>
        <v/>
      </c>
      <c r="L1500" s="63"/>
      <c r="M1500" s="65" t="str">
        <f>IFERROR(VLOOKUP(Table1[[#This Row],[Staff ID]],Table2[],2,FALSE),"")</f>
        <v/>
      </c>
      <c r="N1500" s="211" t="str">
        <f>IFERROR(IF(VLOOKUP(Table1[[#This Row],[Budget Code Description]],Dimentions!$X$6:$AC$97,4,FALSE)="","",VLOOKUP(Table1[[#This Row],[Budget Code Description]],Dimentions!$X$6:$AC$97,4,FALSE)),"")</f>
        <v/>
      </c>
      <c r="O1500" s="65" t="str">
        <f>IFERROR(VLOOKUP(Table1[[#This Row],[Vendor ID]],Table549[],2,FALSE),"")</f>
        <v/>
      </c>
      <c r="P1500" s="63"/>
      <c r="Q1500" s="143" t="str">
        <f>IF(Table1[[#This Row],[Posting Date]]&lt;&gt;"",$D$9,"")</f>
        <v/>
      </c>
      <c r="R1500" s="159" t="str">
        <f>IF(Table1[[#This Row],[Posting Date]]&lt;&gt;"",$D$10,"")</f>
        <v/>
      </c>
      <c r="S1500" s="66"/>
      <c r="T1500" s="63"/>
      <c r="U1500" s="67"/>
      <c r="V1500" s="67"/>
      <c r="W1500" s="67" t="str">
        <f t="shared" si="23"/>
        <v/>
      </c>
      <c r="X1500" s="161" t="str">
        <f>IF(E1500="","",(IF(Table1[[#This Row],[Cur]]="USD",Table1[[#This Row],[Cur_Amount Debit]],Table1[[#This Row],[Cur_Amount Debit]]/Table1[[#This Row],[Exchange Rate]])))</f>
        <v/>
      </c>
      <c r="Y1500" s="161" t="str">
        <f>IF(E1500="","",(IF(Table1[[#This Row],[Cur]]="USD",Table1[[#This Row],[Cur_Amount Credit]],Table1[[#This Row],[Cur_Amount Credit]]/ExchangeRate)))</f>
        <v/>
      </c>
      <c r="Z1500" s="203" t="str">
        <f>IF(E1500="","",(Table1[[#This Row],[Debit USD]]-Table1[[#This Row],[Credit USD]]))</f>
        <v/>
      </c>
      <c r="AA1500" s="122"/>
      <c r="AB1500" s="1"/>
      <c r="AC1500" s="15"/>
      <c r="AD1500" s="15" t="str">
        <f>IF(AND(OR(Table1[[#This Row],[Account]]="15030",Table1[[#This Row],[Account]]="15035",Table1[[#This Row],[Account]]="20150"),Table1[[#This Row],[Vendor ID]]=""),1,"")</f>
        <v/>
      </c>
      <c r="AE1500" s="15"/>
      <c r="AF1500" s="15"/>
      <c r="AG1500" s="15"/>
      <c r="AH1500" s="46" t="str">
        <f>IF(Table1[[#This Row],[Posting Date]]&lt;&gt;"","GJ-"&amp;CountryID,"")</f>
        <v/>
      </c>
      <c r="AI1500" s="59" t="str">
        <f>IF(Table1[[#This Row],[Posting Date]]&lt;&gt;"",Table1[[#This Row],[Posting Date]],"")</f>
        <v/>
      </c>
      <c r="AJ1500" s="46"/>
      <c r="AK1500" s="46" t="str">
        <f>IF(Table1[[#This Row],[Description]]&lt;&gt;"",Table1[[#This Row],[Description]],"")</f>
        <v/>
      </c>
      <c r="AL1500" s="46" t="str">
        <f>IF(Table1[[#This Row],[Posting Date]]&lt;&gt;"",Table1[[#This Row],[Reference Number]],"")</f>
        <v/>
      </c>
      <c r="AM1500" s="46" t="str">
        <f>TRIM(Table1[[#This Row],[Line '#]])</f>
        <v/>
      </c>
      <c r="AN1500" s="46" t="str">
        <f>TRIM(Table1[[#This Row],[Account]])</f>
        <v/>
      </c>
      <c r="AO1500" s="46" t="str">
        <f>IF(Table1[[#This Row],[Posting Date]]&lt;&gt;"",$D$5,"")</f>
        <v/>
      </c>
      <c r="AP1500" s="46" t="str">
        <f>TRIM(Table1[[#This Row],[Departments-Prgrams]])</f>
        <v/>
      </c>
      <c r="AQ1500" s="46" t="str">
        <f>TRIM(Table1[[#This Row],[Grant]])</f>
        <v/>
      </c>
      <c r="AR1500" s="46" t="str">
        <f>TRIM(Table1[[#This Row],[Staff ID]])</f>
        <v/>
      </c>
      <c r="AS1500" s="46" t="str">
        <f>IF(TRIM(Table1[[#This Row],[Budget Code]])=0,"",TRIM(Table1[[#This Row],[Budget Code]]))</f>
        <v/>
      </c>
      <c r="AT1500" s="46" t="str">
        <f>IF(Table1[[#This Row],[Line Description]]&lt;&gt;"",Table1[[#This Row],[Line Description]],"")</f>
        <v/>
      </c>
      <c r="AU1500" s="46" t="str">
        <f>IF(Table1[[#This Row],[Cur_Amount Debit]]&gt;0,ROUND(Table1[[#This Row],[Cur_Amount Debit]],2),"")</f>
        <v/>
      </c>
      <c r="AV1500" s="46" t="str">
        <f>IF(Table1[[#This Row],[Cur_Amount Credit]]&gt;0,ROUND(Table1[[#This Row],[Cur_Amount Credit]],2),"")</f>
        <v/>
      </c>
      <c r="AW1500" s="46" t="str">
        <f>LEFT(Table1[[#This Row],[Cur]],3)</f>
        <v/>
      </c>
      <c r="AX1500" s="59"/>
      <c r="AY1500" s="46"/>
      <c r="AZ1500" s="46" t="str">
        <f>IF(Table1[[#This Row],[Cur]]&lt;&gt;"",IF(Table1[[#This Row],[Cur]]="USD","",ExchangeRate),"")</f>
        <v/>
      </c>
      <c r="BA1500" s="46" t="str">
        <f>IF(Table1[[#This Row],[Grant]]&lt;&gt;"",VLOOKUP(Table1[[#This Row],[Grant]],Grants!B:D,3),"")</f>
        <v/>
      </c>
      <c r="BB1500" s="46" t="str">
        <f>TRIM(Table1[[#This Row],[Vendor ID]])</f>
        <v/>
      </c>
      <c r="BC1500">
        <f>IF(Table1[[#This Row],[Reference Number]]=Q1499,BC1499,BC1499+1)</f>
        <v>2</v>
      </c>
    </row>
    <row r="1501" spans="1:55" ht="11.25" hidden="1" customHeight="1">
      <c r="A1501" s="1"/>
      <c r="B1501" s="88" t="str">
        <f>IF(Table1[[#This Row],[Posting Date]]&lt;&gt;"",IF(Table1[[#This Row],[Reference Number]]=Q1500,B1500+1,1),"")</f>
        <v/>
      </c>
      <c r="C1501" s="61"/>
      <c r="D1501" s="61"/>
      <c r="E1501" s="218"/>
      <c r="F1501" s="143" t="str">
        <f>IFERROR(IF(VLOOKUP(Table1[[#This Row],[Budget Code Description]],Dimentions!$X$6:$AC$132,2,FALSE)="","",VLOOKUP(Table1[[#This Row],[Budget Code Description]],Dimentions!$X$6:$AC$132,2,FALSE)),"")</f>
        <v/>
      </c>
      <c r="G1501" s="143" t="str">
        <f>IFERROR(VLOOKUP(Table1[[#This Row],[Budget Code Description]],Dimentions!$X$6:$AC$132,3,FALSE),"")</f>
        <v/>
      </c>
      <c r="H1501" s="64" t="str">
        <f>IFERROR(VLOOKUP(Table1[[#This Row],[Account]],Dimentions!$S$6:$V$233,2,FALSE),"")</f>
        <v/>
      </c>
      <c r="I1501" s="62">
        <f>_xlfn.NUMBERVALUE(LEFT(Table1[[#This Row],[Account]],1))</f>
        <v>0</v>
      </c>
      <c r="J1501" s="62" t="str">
        <f>IFERROR(VLOOKUP(Table1[[#This Row],[Budget Code Description]],Table6[#All],7,FALSE),"")</f>
        <v/>
      </c>
      <c r="K1501" s="143" t="str">
        <f>IFERROR(VLOOKUP(Table1[[#This Row],[Budget Code Description]],Table6[#All],8,FALSE),"")</f>
        <v/>
      </c>
      <c r="L1501" s="63"/>
      <c r="M1501" s="65" t="str">
        <f>IFERROR(VLOOKUP(Table1[[#This Row],[Staff ID]],Table2[],2,FALSE),"")</f>
        <v/>
      </c>
      <c r="N1501" s="211" t="str">
        <f>IFERROR(IF(VLOOKUP(Table1[[#This Row],[Budget Code Description]],Dimentions!$X$6:$AC$97,4,FALSE)="","",VLOOKUP(Table1[[#This Row],[Budget Code Description]],Dimentions!$X$6:$AC$97,4,FALSE)),"")</f>
        <v/>
      </c>
      <c r="O1501" s="65" t="str">
        <f>IFERROR(VLOOKUP(Table1[[#This Row],[Vendor ID]],Table549[],2,FALSE),"")</f>
        <v/>
      </c>
      <c r="P1501" s="63"/>
      <c r="Q1501" s="143" t="str">
        <f>IF(Table1[[#This Row],[Posting Date]]&lt;&gt;"",$D$9,"")</f>
        <v/>
      </c>
      <c r="R1501" s="159" t="str">
        <f>IF(Table1[[#This Row],[Posting Date]]&lt;&gt;"",$D$10,"")</f>
        <v/>
      </c>
      <c r="S1501" s="66"/>
      <c r="T1501" s="63"/>
      <c r="U1501" s="67"/>
      <c r="V1501" s="67"/>
      <c r="W1501" s="67" t="str">
        <f t="shared" si="23"/>
        <v/>
      </c>
      <c r="X1501" s="161" t="str">
        <f>IF(E1501="","",(IF(Table1[[#This Row],[Cur]]="USD",Table1[[#This Row],[Cur_Amount Debit]],Table1[[#This Row],[Cur_Amount Debit]]/Table1[[#This Row],[Exchange Rate]])))</f>
        <v/>
      </c>
      <c r="Y1501" s="161" t="str">
        <f>IF(E1501="","",(IF(Table1[[#This Row],[Cur]]="USD",Table1[[#This Row],[Cur_Amount Credit]],Table1[[#This Row],[Cur_Amount Credit]]/ExchangeRate)))</f>
        <v/>
      </c>
      <c r="Z1501" s="203" t="str">
        <f>IF(E1501="","",(Table1[[#This Row],[Debit USD]]-Table1[[#This Row],[Credit USD]]))</f>
        <v/>
      </c>
      <c r="AA1501" s="122"/>
      <c r="AB1501" s="1"/>
      <c r="AC1501" s="15"/>
      <c r="AD1501" s="15" t="str">
        <f>IF(AND(OR(Table1[[#This Row],[Account]]="15030",Table1[[#This Row],[Account]]="15035",Table1[[#This Row],[Account]]="20150"),Table1[[#This Row],[Vendor ID]]=""),1,"")</f>
        <v/>
      </c>
      <c r="AE1501" s="15"/>
      <c r="AF1501" s="15"/>
      <c r="AG1501" s="15"/>
      <c r="AH1501" s="46" t="str">
        <f>IF(Table1[[#This Row],[Posting Date]]&lt;&gt;"","GJ-"&amp;CountryID,"")</f>
        <v/>
      </c>
      <c r="AI1501" s="59" t="str">
        <f>IF(Table1[[#This Row],[Posting Date]]&lt;&gt;"",Table1[[#This Row],[Posting Date]],"")</f>
        <v/>
      </c>
      <c r="AJ1501" s="46"/>
      <c r="AK1501" s="46" t="str">
        <f>IF(Table1[[#This Row],[Description]]&lt;&gt;"",Table1[[#This Row],[Description]],"")</f>
        <v/>
      </c>
      <c r="AL1501" s="46" t="str">
        <f>IF(Table1[[#This Row],[Posting Date]]&lt;&gt;"",Table1[[#This Row],[Reference Number]],"")</f>
        <v/>
      </c>
      <c r="AM1501" s="46" t="str">
        <f>TRIM(Table1[[#This Row],[Line '#]])</f>
        <v/>
      </c>
      <c r="AN1501" s="46" t="str">
        <f>TRIM(Table1[[#This Row],[Account]])</f>
        <v/>
      </c>
      <c r="AO1501" s="46" t="str">
        <f>IF(Table1[[#This Row],[Posting Date]]&lt;&gt;"",$D$5,"")</f>
        <v/>
      </c>
      <c r="AP1501" s="46" t="str">
        <f>TRIM(Table1[[#This Row],[Departments-Prgrams]])</f>
        <v/>
      </c>
      <c r="AQ1501" s="46" t="str">
        <f>TRIM(Table1[[#This Row],[Grant]])</f>
        <v/>
      </c>
      <c r="AR1501" s="46" t="str">
        <f>TRIM(Table1[[#This Row],[Staff ID]])</f>
        <v/>
      </c>
      <c r="AS1501" s="46" t="str">
        <f>IF(TRIM(Table1[[#This Row],[Budget Code]])=0,"",TRIM(Table1[[#This Row],[Budget Code]]))</f>
        <v/>
      </c>
      <c r="AT1501" s="46" t="str">
        <f>IF(Table1[[#This Row],[Line Description]]&lt;&gt;"",Table1[[#This Row],[Line Description]],"")</f>
        <v/>
      </c>
      <c r="AU1501" s="46" t="str">
        <f>IF(Table1[[#This Row],[Cur_Amount Debit]]&gt;0,ROUND(Table1[[#This Row],[Cur_Amount Debit]],2),"")</f>
        <v/>
      </c>
      <c r="AV1501" s="46" t="str">
        <f>IF(Table1[[#This Row],[Cur_Amount Credit]]&gt;0,ROUND(Table1[[#This Row],[Cur_Amount Credit]],2),"")</f>
        <v/>
      </c>
      <c r="AW1501" s="46" t="str">
        <f>LEFT(Table1[[#This Row],[Cur]],3)</f>
        <v/>
      </c>
      <c r="AX1501" s="59"/>
      <c r="AY1501" s="46"/>
      <c r="AZ1501" s="46" t="str">
        <f>IF(Table1[[#This Row],[Cur]]&lt;&gt;"",IF(Table1[[#This Row],[Cur]]="USD","",ExchangeRate),"")</f>
        <v/>
      </c>
      <c r="BA1501" s="46" t="str">
        <f>IF(Table1[[#This Row],[Grant]]&lt;&gt;"",VLOOKUP(Table1[[#This Row],[Grant]],Grants!B:D,3),"")</f>
        <v/>
      </c>
      <c r="BB1501" s="46" t="str">
        <f>TRIM(Table1[[#This Row],[Vendor ID]])</f>
        <v/>
      </c>
      <c r="BC1501">
        <f>IF(Table1[[#This Row],[Reference Number]]=Q1500,BC1500,BC1500+1)</f>
        <v>2</v>
      </c>
    </row>
    <row r="1502" spans="1:55" ht="11.25" hidden="1" customHeight="1">
      <c r="A1502" s="1"/>
      <c r="B1502" s="88" t="str">
        <f>IF(Table1[[#This Row],[Posting Date]]&lt;&gt;"",IF(Table1[[#This Row],[Reference Number]]=Q1501,B1501+1,1),"")</f>
        <v/>
      </c>
      <c r="C1502" s="61"/>
      <c r="D1502" s="61"/>
      <c r="E1502" s="218"/>
      <c r="F1502" s="143" t="str">
        <f>IFERROR(IF(VLOOKUP(Table1[[#This Row],[Budget Code Description]],Dimentions!$X$6:$AC$132,2,FALSE)="","",VLOOKUP(Table1[[#This Row],[Budget Code Description]],Dimentions!$X$6:$AC$132,2,FALSE)),"")</f>
        <v/>
      </c>
      <c r="G1502" s="143" t="str">
        <f>IFERROR(VLOOKUP(Table1[[#This Row],[Budget Code Description]],Dimentions!$X$6:$AC$132,3,FALSE),"")</f>
        <v/>
      </c>
      <c r="H1502" s="64" t="str">
        <f>IFERROR(VLOOKUP(Table1[[#This Row],[Account]],Dimentions!$S$6:$V$233,2,FALSE),"")</f>
        <v/>
      </c>
      <c r="I1502" s="62">
        <f>_xlfn.NUMBERVALUE(LEFT(Table1[[#This Row],[Account]],1))</f>
        <v>0</v>
      </c>
      <c r="J1502" s="62" t="str">
        <f>IFERROR(VLOOKUP(Table1[[#This Row],[Budget Code Description]],Table6[#All],7,FALSE),"")</f>
        <v/>
      </c>
      <c r="K1502" s="143" t="str">
        <f>IFERROR(VLOOKUP(Table1[[#This Row],[Budget Code Description]],Table6[#All],8,FALSE),"")</f>
        <v/>
      </c>
      <c r="L1502" s="63"/>
      <c r="M1502" s="65" t="str">
        <f>IFERROR(VLOOKUP(Table1[[#This Row],[Staff ID]],Table2[],2,FALSE),"")</f>
        <v/>
      </c>
      <c r="N1502" s="211" t="str">
        <f>IFERROR(IF(VLOOKUP(Table1[[#This Row],[Budget Code Description]],Dimentions!$X$6:$AC$97,4,FALSE)="","",VLOOKUP(Table1[[#This Row],[Budget Code Description]],Dimentions!$X$6:$AC$97,4,FALSE)),"")</f>
        <v/>
      </c>
      <c r="O1502" s="65" t="str">
        <f>IFERROR(VLOOKUP(Table1[[#This Row],[Vendor ID]],Table549[],2,FALSE),"")</f>
        <v/>
      </c>
      <c r="P1502" s="63"/>
      <c r="Q1502" s="143" t="str">
        <f>IF(Table1[[#This Row],[Posting Date]]&lt;&gt;"",$D$9,"")</f>
        <v/>
      </c>
      <c r="R1502" s="159" t="str">
        <f>IF(Table1[[#This Row],[Posting Date]]&lt;&gt;"",$D$10,"")</f>
        <v/>
      </c>
      <c r="S1502" s="66"/>
      <c r="T1502" s="63"/>
      <c r="U1502" s="67"/>
      <c r="V1502" s="67"/>
      <c r="W1502" s="67" t="str">
        <f t="shared" si="23"/>
        <v/>
      </c>
      <c r="X1502" s="161" t="str">
        <f>IF(E1502="","",(IF(Table1[[#This Row],[Cur]]="USD",Table1[[#This Row],[Cur_Amount Debit]],Table1[[#This Row],[Cur_Amount Debit]]/Table1[[#This Row],[Exchange Rate]])))</f>
        <v/>
      </c>
      <c r="Y1502" s="161" t="str">
        <f>IF(E1502="","",(IF(Table1[[#This Row],[Cur]]="USD",Table1[[#This Row],[Cur_Amount Credit]],Table1[[#This Row],[Cur_Amount Credit]]/ExchangeRate)))</f>
        <v/>
      </c>
      <c r="Z1502" s="203" t="str">
        <f>IF(E1502="","",(Table1[[#This Row],[Debit USD]]-Table1[[#This Row],[Credit USD]]))</f>
        <v/>
      </c>
      <c r="AA1502" s="122"/>
      <c r="AB1502" s="1"/>
      <c r="AC1502" s="15"/>
      <c r="AD1502" s="15" t="str">
        <f>IF(AND(OR(Table1[[#This Row],[Account]]="15030",Table1[[#This Row],[Account]]="15035",Table1[[#This Row],[Account]]="20150"),Table1[[#This Row],[Vendor ID]]=""),1,"")</f>
        <v/>
      </c>
      <c r="AE1502" s="15"/>
      <c r="AF1502" s="15"/>
      <c r="AG1502" s="15"/>
      <c r="AH1502" s="46" t="str">
        <f>IF(Table1[[#This Row],[Posting Date]]&lt;&gt;"","GJ-"&amp;CountryID,"")</f>
        <v/>
      </c>
      <c r="AI1502" s="59" t="str">
        <f>IF(Table1[[#This Row],[Posting Date]]&lt;&gt;"",Table1[[#This Row],[Posting Date]],"")</f>
        <v/>
      </c>
      <c r="AJ1502" s="46"/>
      <c r="AK1502" s="46" t="str">
        <f>IF(Table1[[#This Row],[Description]]&lt;&gt;"",Table1[[#This Row],[Description]],"")</f>
        <v/>
      </c>
      <c r="AL1502" s="46" t="str">
        <f>IF(Table1[[#This Row],[Posting Date]]&lt;&gt;"",Table1[[#This Row],[Reference Number]],"")</f>
        <v/>
      </c>
      <c r="AM1502" s="46" t="str">
        <f>TRIM(Table1[[#This Row],[Line '#]])</f>
        <v/>
      </c>
      <c r="AN1502" s="46" t="str">
        <f>TRIM(Table1[[#This Row],[Account]])</f>
        <v/>
      </c>
      <c r="AO1502" s="46" t="str">
        <f>IF(Table1[[#This Row],[Posting Date]]&lt;&gt;"",$D$5,"")</f>
        <v/>
      </c>
      <c r="AP1502" s="46" t="str">
        <f>TRIM(Table1[[#This Row],[Departments-Prgrams]])</f>
        <v/>
      </c>
      <c r="AQ1502" s="46" t="str">
        <f>TRIM(Table1[[#This Row],[Grant]])</f>
        <v/>
      </c>
      <c r="AR1502" s="46" t="str">
        <f>TRIM(Table1[[#This Row],[Staff ID]])</f>
        <v/>
      </c>
      <c r="AS1502" s="46" t="str">
        <f>IF(TRIM(Table1[[#This Row],[Budget Code]])=0,"",TRIM(Table1[[#This Row],[Budget Code]]))</f>
        <v/>
      </c>
      <c r="AT1502" s="46" t="str">
        <f>IF(Table1[[#This Row],[Line Description]]&lt;&gt;"",Table1[[#This Row],[Line Description]],"")</f>
        <v/>
      </c>
      <c r="AU1502" s="46" t="str">
        <f>IF(Table1[[#This Row],[Cur_Amount Debit]]&gt;0,ROUND(Table1[[#This Row],[Cur_Amount Debit]],2),"")</f>
        <v/>
      </c>
      <c r="AV1502" s="46" t="str">
        <f>IF(Table1[[#This Row],[Cur_Amount Credit]]&gt;0,ROUND(Table1[[#This Row],[Cur_Amount Credit]],2),"")</f>
        <v/>
      </c>
      <c r="AW1502" s="46" t="str">
        <f>LEFT(Table1[[#This Row],[Cur]],3)</f>
        <v/>
      </c>
      <c r="AX1502" s="59"/>
      <c r="AY1502" s="46"/>
      <c r="AZ1502" s="46" t="str">
        <f>IF(Table1[[#This Row],[Cur]]&lt;&gt;"",IF(Table1[[#This Row],[Cur]]="USD","",ExchangeRate),"")</f>
        <v/>
      </c>
      <c r="BA1502" s="46" t="str">
        <f>IF(Table1[[#This Row],[Grant]]&lt;&gt;"",VLOOKUP(Table1[[#This Row],[Grant]],Grants!B:D,3),"")</f>
        <v/>
      </c>
      <c r="BB1502" s="46" t="str">
        <f>TRIM(Table1[[#This Row],[Vendor ID]])</f>
        <v/>
      </c>
      <c r="BC1502">
        <f>IF(Table1[[#This Row],[Reference Number]]=Q1501,BC1501,BC1501+1)</f>
        <v>2</v>
      </c>
    </row>
    <row r="1503" spans="1:55" ht="11.25" hidden="1" customHeight="1">
      <c r="A1503" s="1"/>
      <c r="B1503" s="88" t="str">
        <f>IF(Table1[[#This Row],[Posting Date]]&lt;&gt;"",IF(Table1[[#This Row],[Reference Number]]=Q1502,B1502+1,1),"")</f>
        <v/>
      </c>
      <c r="C1503" s="61"/>
      <c r="D1503" s="61"/>
      <c r="E1503" s="218"/>
      <c r="F1503" s="143" t="str">
        <f>IFERROR(IF(VLOOKUP(Table1[[#This Row],[Budget Code Description]],Dimentions!$X$6:$AC$132,2,FALSE)="","",VLOOKUP(Table1[[#This Row],[Budget Code Description]],Dimentions!$X$6:$AC$132,2,FALSE)),"")</f>
        <v/>
      </c>
      <c r="G1503" s="143" t="str">
        <f>IFERROR(VLOOKUP(Table1[[#This Row],[Budget Code Description]],Dimentions!$X$6:$AC$132,3,FALSE),"")</f>
        <v/>
      </c>
      <c r="H1503" s="64" t="str">
        <f>IFERROR(VLOOKUP(Table1[[#This Row],[Account]],Dimentions!$S$6:$V$233,2,FALSE),"")</f>
        <v/>
      </c>
      <c r="I1503" s="62">
        <f>_xlfn.NUMBERVALUE(LEFT(Table1[[#This Row],[Account]],1))</f>
        <v>0</v>
      </c>
      <c r="J1503" s="62" t="str">
        <f>IFERROR(VLOOKUP(Table1[[#This Row],[Budget Code Description]],Table6[#All],7,FALSE),"")</f>
        <v/>
      </c>
      <c r="K1503" s="143" t="str">
        <f>IFERROR(VLOOKUP(Table1[[#This Row],[Budget Code Description]],Table6[#All],8,FALSE),"")</f>
        <v/>
      </c>
      <c r="L1503" s="63"/>
      <c r="M1503" s="65" t="str">
        <f>IFERROR(VLOOKUP(Table1[[#This Row],[Staff ID]],Table2[],2,FALSE),"")</f>
        <v/>
      </c>
      <c r="N1503" s="211" t="str">
        <f>IFERROR(IF(VLOOKUP(Table1[[#This Row],[Budget Code Description]],Dimentions!$X$6:$AC$97,4,FALSE)="","",VLOOKUP(Table1[[#This Row],[Budget Code Description]],Dimentions!$X$6:$AC$97,4,FALSE)),"")</f>
        <v/>
      </c>
      <c r="O1503" s="65" t="str">
        <f>IFERROR(VLOOKUP(Table1[[#This Row],[Vendor ID]],Table549[],2,FALSE),"")</f>
        <v/>
      </c>
      <c r="P1503" s="63"/>
      <c r="Q1503" s="143" t="str">
        <f>IF(Table1[[#This Row],[Posting Date]]&lt;&gt;"",$D$9,"")</f>
        <v/>
      </c>
      <c r="R1503" s="159" t="str">
        <f>IF(Table1[[#This Row],[Posting Date]]&lt;&gt;"",$D$10,"")</f>
        <v/>
      </c>
      <c r="S1503" s="66"/>
      <c r="T1503" s="63"/>
      <c r="U1503" s="67"/>
      <c r="V1503" s="67"/>
      <c r="W1503" s="67" t="str">
        <f t="shared" si="23"/>
        <v/>
      </c>
      <c r="X1503" s="161" t="str">
        <f>IF(E1503="","",(IF(Table1[[#This Row],[Cur]]="USD",Table1[[#This Row],[Cur_Amount Debit]],Table1[[#This Row],[Cur_Amount Debit]]/Table1[[#This Row],[Exchange Rate]])))</f>
        <v/>
      </c>
      <c r="Y1503" s="161" t="str">
        <f>IF(E1503="","",(IF(Table1[[#This Row],[Cur]]="USD",Table1[[#This Row],[Cur_Amount Credit]],Table1[[#This Row],[Cur_Amount Credit]]/ExchangeRate)))</f>
        <v/>
      </c>
      <c r="Z1503" s="203" t="str">
        <f>IF(E1503="","",(Table1[[#This Row],[Debit USD]]-Table1[[#This Row],[Credit USD]]))</f>
        <v/>
      </c>
      <c r="AA1503" s="122"/>
      <c r="AB1503" s="1"/>
      <c r="AC1503" s="15"/>
      <c r="AD1503" s="15" t="str">
        <f>IF(AND(OR(Table1[[#This Row],[Account]]="15030",Table1[[#This Row],[Account]]="15035",Table1[[#This Row],[Account]]="20150"),Table1[[#This Row],[Vendor ID]]=""),1,"")</f>
        <v/>
      </c>
      <c r="AE1503" s="15"/>
      <c r="AF1503" s="15"/>
      <c r="AG1503" s="15"/>
      <c r="AH1503" s="46" t="str">
        <f>IF(Table1[[#This Row],[Posting Date]]&lt;&gt;"","GJ-"&amp;CountryID,"")</f>
        <v/>
      </c>
      <c r="AI1503" s="59" t="str">
        <f>IF(Table1[[#This Row],[Posting Date]]&lt;&gt;"",Table1[[#This Row],[Posting Date]],"")</f>
        <v/>
      </c>
      <c r="AJ1503" s="46"/>
      <c r="AK1503" s="46" t="str">
        <f>IF(Table1[[#This Row],[Description]]&lt;&gt;"",Table1[[#This Row],[Description]],"")</f>
        <v/>
      </c>
      <c r="AL1503" s="46" t="str">
        <f>IF(Table1[[#This Row],[Posting Date]]&lt;&gt;"",Table1[[#This Row],[Reference Number]],"")</f>
        <v/>
      </c>
      <c r="AM1503" s="46" t="str">
        <f>TRIM(Table1[[#This Row],[Line '#]])</f>
        <v/>
      </c>
      <c r="AN1503" s="46" t="str">
        <f>TRIM(Table1[[#This Row],[Account]])</f>
        <v/>
      </c>
      <c r="AO1503" s="46" t="str">
        <f>IF(Table1[[#This Row],[Posting Date]]&lt;&gt;"",$D$5,"")</f>
        <v/>
      </c>
      <c r="AP1503" s="46" t="str">
        <f>TRIM(Table1[[#This Row],[Departments-Prgrams]])</f>
        <v/>
      </c>
      <c r="AQ1503" s="46" t="str">
        <f>TRIM(Table1[[#This Row],[Grant]])</f>
        <v/>
      </c>
      <c r="AR1503" s="46" t="str">
        <f>TRIM(Table1[[#This Row],[Staff ID]])</f>
        <v/>
      </c>
      <c r="AS1503" s="46" t="str">
        <f>IF(TRIM(Table1[[#This Row],[Budget Code]])=0,"",TRIM(Table1[[#This Row],[Budget Code]]))</f>
        <v/>
      </c>
      <c r="AT1503" s="46" t="str">
        <f>IF(Table1[[#This Row],[Line Description]]&lt;&gt;"",Table1[[#This Row],[Line Description]],"")</f>
        <v/>
      </c>
      <c r="AU1503" s="46" t="str">
        <f>IF(Table1[[#This Row],[Cur_Amount Debit]]&gt;0,ROUND(Table1[[#This Row],[Cur_Amount Debit]],2),"")</f>
        <v/>
      </c>
      <c r="AV1503" s="46" t="str">
        <f>IF(Table1[[#This Row],[Cur_Amount Credit]]&gt;0,ROUND(Table1[[#This Row],[Cur_Amount Credit]],2),"")</f>
        <v/>
      </c>
      <c r="AW1503" s="46" t="str">
        <f>LEFT(Table1[[#This Row],[Cur]],3)</f>
        <v/>
      </c>
      <c r="AX1503" s="59"/>
      <c r="AY1503" s="46"/>
      <c r="AZ1503" s="46" t="str">
        <f>IF(Table1[[#This Row],[Cur]]&lt;&gt;"",IF(Table1[[#This Row],[Cur]]="USD","",ExchangeRate),"")</f>
        <v/>
      </c>
      <c r="BA1503" s="46" t="str">
        <f>IF(Table1[[#This Row],[Grant]]&lt;&gt;"",VLOOKUP(Table1[[#This Row],[Grant]],Grants!B:D,3),"")</f>
        <v/>
      </c>
      <c r="BB1503" s="46" t="str">
        <f>TRIM(Table1[[#This Row],[Vendor ID]])</f>
        <v/>
      </c>
      <c r="BC1503">
        <f>IF(Table1[[#This Row],[Reference Number]]=Q1502,BC1502,BC1502+1)</f>
        <v>2</v>
      </c>
    </row>
    <row r="1504" spans="1:55" ht="11.25" hidden="1" customHeight="1">
      <c r="A1504" s="1"/>
      <c r="B1504" s="88" t="str">
        <f>IF(Table1[[#This Row],[Posting Date]]&lt;&gt;"",IF(Table1[[#This Row],[Reference Number]]=Q1503,B1503+1,1),"")</f>
        <v/>
      </c>
      <c r="C1504" s="61"/>
      <c r="D1504" s="61"/>
      <c r="E1504" s="218"/>
      <c r="F1504" s="143" t="str">
        <f>IFERROR(IF(VLOOKUP(Table1[[#This Row],[Budget Code Description]],Dimentions!$X$6:$AC$132,2,FALSE)="","",VLOOKUP(Table1[[#This Row],[Budget Code Description]],Dimentions!$X$6:$AC$132,2,FALSE)),"")</f>
        <v/>
      </c>
      <c r="G1504" s="143" t="str">
        <f>IFERROR(VLOOKUP(Table1[[#This Row],[Budget Code Description]],Dimentions!$X$6:$AC$132,3,FALSE),"")</f>
        <v/>
      </c>
      <c r="H1504" s="64" t="str">
        <f>IFERROR(VLOOKUP(Table1[[#This Row],[Account]],Dimentions!$S$6:$V$233,2,FALSE),"")</f>
        <v/>
      </c>
      <c r="I1504" s="62">
        <f>_xlfn.NUMBERVALUE(LEFT(Table1[[#This Row],[Account]],1))</f>
        <v>0</v>
      </c>
      <c r="J1504" s="62" t="str">
        <f>IFERROR(VLOOKUP(Table1[[#This Row],[Budget Code Description]],Table6[#All],7,FALSE),"")</f>
        <v/>
      </c>
      <c r="K1504" s="143" t="str">
        <f>IFERROR(VLOOKUP(Table1[[#This Row],[Budget Code Description]],Table6[#All],8,FALSE),"")</f>
        <v/>
      </c>
      <c r="L1504" s="63"/>
      <c r="M1504" s="65" t="str">
        <f>IFERROR(VLOOKUP(Table1[[#This Row],[Staff ID]],Table2[],2,FALSE),"")</f>
        <v/>
      </c>
      <c r="N1504" s="211" t="str">
        <f>IFERROR(IF(VLOOKUP(Table1[[#This Row],[Budget Code Description]],Dimentions!$X$6:$AC$97,4,FALSE)="","",VLOOKUP(Table1[[#This Row],[Budget Code Description]],Dimentions!$X$6:$AC$97,4,FALSE)),"")</f>
        <v/>
      </c>
      <c r="O1504" s="65" t="str">
        <f>IFERROR(VLOOKUP(Table1[[#This Row],[Vendor ID]],Table549[],2,FALSE),"")</f>
        <v/>
      </c>
      <c r="P1504" s="63"/>
      <c r="Q1504" s="143" t="str">
        <f>IF(Table1[[#This Row],[Posting Date]]&lt;&gt;"",$D$9,"")</f>
        <v/>
      </c>
      <c r="R1504" s="159" t="str">
        <f>IF(Table1[[#This Row],[Posting Date]]&lt;&gt;"",$D$10,"")</f>
        <v/>
      </c>
      <c r="S1504" s="66"/>
      <c r="T1504" s="63"/>
      <c r="U1504" s="67"/>
      <c r="V1504" s="67"/>
      <c r="W1504" s="67" t="str">
        <f t="shared" si="23"/>
        <v/>
      </c>
      <c r="X1504" s="161" t="str">
        <f>IF(E1504="","",(IF(Table1[[#This Row],[Cur]]="USD",Table1[[#This Row],[Cur_Amount Debit]],Table1[[#This Row],[Cur_Amount Debit]]/Table1[[#This Row],[Exchange Rate]])))</f>
        <v/>
      </c>
      <c r="Y1504" s="161" t="str">
        <f>IF(E1504="","",(IF(Table1[[#This Row],[Cur]]="USD",Table1[[#This Row],[Cur_Amount Credit]],Table1[[#This Row],[Cur_Amount Credit]]/ExchangeRate)))</f>
        <v/>
      </c>
      <c r="Z1504" s="203" t="str">
        <f>IF(E1504="","",(Table1[[#This Row],[Debit USD]]-Table1[[#This Row],[Credit USD]]))</f>
        <v/>
      </c>
      <c r="AA1504" s="122"/>
      <c r="AB1504" s="1"/>
      <c r="AC1504" s="15"/>
      <c r="AD1504" s="15" t="str">
        <f>IF(AND(OR(Table1[[#This Row],[Account]]="15030",Table1[[#This Row],[Account]]="15035",Table1[[#This Row],[Account]]="20150"),Table1[[#This Row],[Vendor ID]]=""),1,"")</f>
        <v/>
      </c>
      <c r="AE1504" s="15"/>
      <c r="AF1504" s="15"/>
      <c r="AG1504" s="15"/>
      <c r="AH1504" s="46" t="str">
        <f>IF(Table1[[#This Row],[Posting Date]]&lt;&gt;"","GJ-"&amp;CountryID,"")</f>
        <v/>
      </c>
      <c r="AI1504" s="59" t="str">
        <f>IF(Table1[[#This Row],[Posting Date]]&lt;&gt;"",Table1[[#This Row],[Posting Date]],"")</f>
        <v/>
      </c>
      <c r="AJ1504" s="46"/>
      <c r="AK1504" s="46" t="str">
        <f>IF(Table1[[#This Row],[Description]]&lt;&gt;"",Table1[[#This Row],[Description]],"")</f>
        <v/>
      </c>
      <c r="AL1504" s="46" t="str">
        <f>IF(Table1[[#This Row],[Posting Date]]&lt;&gt;"",Table1[[#This Row],[Reference Number]],"")</f>
        <v/>
      </c>
      <c r="AM1504" s="46" t="str">
        <f>TRIM(Table1[[#This Row],[Line '#]])</f>
        <v/>
      </c>
      <c r="AN1504" s="46" t="str">
        <f>TRIM(Table1[[#This Row],[Account]])</f>
        <v/>
      </c>
      <c r="AO1504" s="46" t="str">
        <f>IF(Table1[[#This Row],[Posting Date]]&lt;&gt;"",$D$5,"")</f>
        <v/>
      </c>
      <c r="AP1504" s="46" t="str">
        <f>TRIM(Table1[[#This Row],[Departments-Prgrams]])</f>
        <v/>
      </c>
      <c r="AQ1504" s="46" t="str">
        <f>TRIM(Table1[[#This Row],[Grant]])</f>
        <v/>
      </c>
      <c r="AR1504" s="46" t="str">
        <f>TRIM(Table1[[#This Row],[Staff ID]])</f>
        <v/>
      </c>
      <c r="AS1504" s="46" t="str">
        <f>IF(TRIM(Table1[[#This Row],[Budget Code]])=0,"",TRIM(Table1[[#This Row],[Budget Code]]))</f>
        <v/>
      </c>
      <c r="AT1504" s="46" t="str">
        <f>IF(Table1[[#This Row],[Line Description]]&lt;&gt;"",Table1[[#This Row],[Line Description]],"")</f>
        <v/>
      </c>
      <c r="AU1504" s="46" t="str">
        <f>IF(Table1[[#This Row],[Cur_Amount Debit]]&gt;0,ROUND(Table1[[#This Row],[Cur_Amount Debit]],2),"")</f>
        <v/>
      </c>
      <c r="AV1504" s="46" t="str">
        <f>IF(Table1[[#This Row],[Cur_Amount Credit]]&gt;0,ROUND(Table1[[#This Row],[Cur_Amount Credit]],2),"")</f>
        <v/>
      </c>
      <c r="AW1504" s="46" t="str">
        <f>LEFT(Table1[[#This Row],[Cur]],3)</f>
        <v/>
      </c>
      <c r="AX1504" s="59"/>
      <c r="AY1504" s="46"/>
      <c r="AZ1504" s="46" t="str">
        <f>IF(Table1[[#This Row],[Cur]]&lt;&gt;"",IF(Table1[[#This Row],[Cur]]="USD","",ExchangeRate),"")</f>
        <v/>
      </c>
      <c r="BA1504" s="46" t="str">
        <f>IF(Table1[[#This Row],[Grant]]&lt;&gt;"",VLOOKUP(Table1[[#This Row],[Grant]],Grants!B:D,3),"")</f>
        <v/>
      </c>
      <c r="BB1504" s="46" t="str">
        <f>TRIM(Table1[[#This Row],[Vendor ID]])</f>
        <v/>
      </c>
      <c r="BC1504">
        <f>IF(Table1[[#This Row],[Reference Number]]=Q1503,BC1503,BC1503+1)</f>
        <v>2</v>
      </c>
    </row>
    <row r="1505" spans="1:55" ht="11.25" hidden="1" customHeight="1">
      <c r="A1505" s="1"/>
      <c r="B1505" s="88" t="str">
        <f>IF(Table1[[#This Row],[Posting Date]]&lt;&gt;"",IF(Table1[[#This Row],[Reference Number]]=Q1504,B1504+1,1),"")</f>
        <v/>
      </c>
      <c r="C1505" s="61"/>
      <c r="D1505" s="61"/>
      <c r="E1505" s="218"/>
      <c r="F1505" s="143" t="str">
        <f>IFERROR(IF(VLOOKUP(Table1[[#This Row],[Budget Code Description]],Dimentions!$X$6:$AC$132,2,FALSE)="","",VLOOKUP(Table1[[#This Row],[Budget Code Description]],Dimentions!$X$6:$AC$132,2,FALSE)),"")</f>
        <v/>
      </c>
      <c r="G1505" s="143" t="str">
        <f>IFERROR(VLOOKUP(Table1[[#This Row],[Budget Code Description]],Dimentions!$X$6:$AC$132,3,FALSE),"")</f>
        <v/>
      </c>
      <c r="H1505" s="64" t="str">
        <f>IFERROR(VLOOKUP(Table1[[#This Row],[Account]],Dimentions!$S$6:$V$233,2,FALSE),"")</f>
        <v/>
      </c>
      <c r="I1505" s="62">
        <f>_xlfn.NUMBERVALUE(LEFT(Table1[[#This Row],[Account]],1))</f>
        <v>0</v>
      </c>
      <c r="J1505" s="62" t="str">
        <f>IFERROR(VLOOKUP(Table1[[#This Row],[Budget Code Description]],Table6[#All],7,FALSE),"")</f>
        <v/>
      </c>
      <c r="K1505" s="143" t="str">
        <f>IFERROR(VLOOKUP(Table1[[#This Row],[Budget Code Description]],Table6[#All],8,FALSE),"")</f>
        <v/>
      </c>
      <c r="L1505" s="63"/>
      <c r="M1505" s="65" t="str">
        <f>IFERROR(VLOOKUP(Table1[[#This Row],[Staff ID]],Table2[],2,FALSE),"")</f>
        <v/>
      </c>
      <c r="N1505" s="211" t="str">
        <f>IFERROR(IF(VLOOKUP(Table1[[#This Row],[Budget Code Description]],Dimentions!$X$6:$AC$97,4,FALSE)="","",VLOOKUP(Table1[[#This Row],[Budget Code Description]],Dimentions!$X$6:$AC$97,4,FALSE)),"")</f>
        <v/>
      </c>
      <c r="O1505" s="65" t="str">
        <f>IFERROR(VLOOKUP(Table1[[#This Row],[Vendor ID]],Table549[],2,FALSE),"")</f>
        <v/>
      </c>
      <c r="P1505" s="63"/>
      <c r="Q1505" s="143" t="str">
        <f>IF(Table1[[#This Row],[Posting Date]]&lt;&gt;"",$D$9,"")</f>
        <v/>
      </c>
      <c r="R1505" s="159" t="str">
        <f>IF(Table1[[#This Row],[Posting Date]]&lt;&gt;"",$D$10,"")</f>
        <v/>
      </c>
      <c r="S1505" s="66"/>
      <c r="T1505" s="63"/>
      <c r="U1505" s="67"/>
      <c r="V1505" s="67"/>
      <c r="W1505" s="67" t="str">
        <f t="shared" si="23"/>
        <v/>
      </c>
      <c r="X1505" s="161" t="str">
        <f>IF(E1505="","",(IF(Table1[[#This Row],[Cur]]="USD",Table1[[#This Row],[Cur_Amount Debit]],Table1[[#This Row],[Cur_Amount Debit]]/Table1[[#This Row],[Exchange Rate]])))</f>
        <v/>
      </c>
      <c r="Y1505" s="161" t="str">
        <f>IF(E1505="","",(IF(Table1[[#This Row],[Cur]]="USD",Table1[[#This Row],[Cur_Amount Credit]],Table1[[#This Row],[Cur_Amount Credit]]/ExchangeRate)))</f>
        <v/>
      </c>
      <c r="Z1505" s="203" t="str">
        <f>IF(E1505="","",(Table1[[#This Row],[Debit USD]]-Table1[[#This Row],[Credit USD]]))</f>
        <v/>
      </c>
      <c r="AA1505" s="122"/>
      <c r="AB1505" s="1"/>
      <c r="AC1505" s="15"/>
      <c r="AD1505" s="15" t="str">
        <f>IF(AND(OR(Table1[[#This Row],[Account]]="15030",Table1[[#This Row],[Account]]="15035",Table1[[#This Row],[Account]]="20150"),Table1[[#This Row],[Vendor ID]]=""),1,"")</f>
        <v/>
      </c>
      <c r="AE1505" s="15"/>
      <c r="AF1505" s="15"/>
      <c r="AG1505" s="15"/>
      <c r="AH1505" s="46" t="str">
        <f>IF(Table1[[#This Row],[Posting Date]]&lt;&gt;"","GJ-"&amp;CountryID,"")</f>
        <v/>
      </c>
      <c r="AI1505" s="59" t="str">
        <f>IF(Table1[[#This Row],[Posting Date]]&lt;&gt;"",Table1[[#This Row],[Posting Date]],"")</f>
        <v/>
      </c>
      <c r="AJ1505" s="46"/>
      <c r="AK1505" s="46" t="str">
        <f>IF(Table1[[#This Row],[Description]]&lt;&gt;"",Table1[[#This Row],[Description]],"")</f>
        <v/>
      </c>
      <c r="AL1505" s="46" t="str">
        <f>IF(Table1[[#This Row],[Posting Date]]&lt;&gt;"",Table1[[#This Row],[Reference Number]],"")</f>
        <v/>
      </c>
      <c r="AM1505" s="46" t="str">
        <f>TRIM(Table1[[#This Row],[Line '#]])</f>
        <v/>
      </c>
      <c r="AN1505" s="46" t="str">
        <f>TRIM(Table1[[#This Row],[Account]])</f>
        <v/>
      </c>
      <c r="AO1505" s="46" t="str">
        <f>IF(Table1[[#This Row],[Posting Date]]&lt;&gt;"",$D$5,"")</f>
        <v/>
      </c>
      <c r="AP1505" s="46" t="str">
        <f>TRIM(Table1[[#This Row],[Departments-Prgrams]])</f>
        <v/>
      </c>
      <c r="AQ1505" s="46" t="str">
        <f>TRIM(Table1[[#This Row],[Grant]])</f>
        <v/>
      </c>
      <c r="AR1505" s="46" t="str">
        <f>TRIM(Table1[[#This Row],[Staff ID]])</f>
        <v/>
      </c>
      <c r="AS1505" s="46" t="str">
        <f>IF(TRIM(Table1[[#This Row],[Budget Code]])=0,"",TRIM(Table1[[#This Row],[Budget Code]]))</f>
        <v/>
      </c>
      <c r="AT1505" s="46" t="str">
        <f>IF(Table1[[#This Row],[Line Description]]&lt;&gt;"",Table1[[#This Row],[Line Description]],"")</f>
        <v/>
      </c>
      <c r="AU1505" s="46" t="str">
        <f>IF(Table1[[#This Row],[Cur_Amount Debit]]&gt;0,ROUND(Table1[[#This Row],[Cur_Amount Debit]],2),"")</f>
        <v/>
      </c>
      <c r="AV1505" s="46" t="str">
        <f>IF(Table1[[#This Row],[Cur_Amount Credit]]&gt;0,ROUND(Table1[[#This Row],[Cur_Amount Credit]],2),"")</f>
        <v/>
      </c>
      <c r="AW1505" s="46" t="str">
        <f>LEFT(Table1[[#This Row],[Cur]],3)</f>
        <v/>
      </c>
      <c r="AX1505" s="59"/>
      <c r="AY1505" s="46"/>
      <c r="AZ1505" s="46" t="str">
        <f>IF(Table1[[#This Row],[Cur]]&lt;&gt;"",IF(Table1[[#This Row],[Cur]]="USD","",ExchangeRate),"")</f>
        <v/>
      </c>
      <c r="BA1505" s="46" t="str">
        <f>IF(Table1[[#This Row],[Grant]]&lt;&gt;"",VLOOKUP(Table1[[#This Row],[Grant]],Grants!B:D,3),"")</f>
        <v/>
      </c>
      <c r="BB1505" s="46" t="str">
        <f>TRIM(Table1[[#This Row],[Vendor ID]])</f>
        <v/>
      </c>
      <c r="BC1505">
        <f>IF(Table1[[#This Row],[Reference Number]]=Q1504,BC1504,BC1504+1)</f>
        <v>2</v>
      </c>
    </row>
    <row r="1506" spans="1:55" ht="11.25" hidden="1" customHeight="1">
      <c r="A1506" s="1"/>
      <c r="B1506" s="88" t="str">
        <f>IF(Table1[[#This Row],[Posting Date]]&lt;&gt;"",IF(Table1[[#This Row],[Reference Number]]=Q1505,B1505+1,1),"")</f>
        <v/>
      </c>
      <c r="C1506" s="61"/>
      <c r="D1506" s="61"/>
      <c r="E1506" s="218"/>
      <c r="F1506" s="143" t="str">
        <f>IFERROR(IF(VLOOKUP(Table1[[#This Row],[Budget Code Description]],Dimentions!$X$6:$AC$132,2,FALSE)="","",VLOOKUP(Table1[[#This Row],[Budget Code Description]],Dimentions!$X$6:$AC$132,2,FALSE)),"")</f>
        <v/>
      </c>
      <c r="G1506" s="143" t="str">
        <f>IFERROR(VLOOKUP(Table1[[#This Row],[Budget Code Description]],Dimentions!$X$6:$AC$132,3,FALSE),"")</f>
        <v/>
      </c>
      <c r="H1506" s="64" t="str">
        <f>IFERROR(VLOOKUP(Table1[[#This Row],[Account]],Dimentions!$S$6:$V$233,2,FALSE),"")</f>
        <v/>
      </c>
      <c r="I1506" s="62">
        <f>_xlfn.NUMBERVALUE(LEFT(Table1[[#This Row],[Account]],1))</f>
        <v>0</v>
      </c>
      <c r="J1506" s="62" t="str">
        <f>IFERROR(VLOOKUP(Table1[[#This Row],[Budget Code Description]],Table6[#All],7,FALSE),"")</f>
        <v/>
      </c>
      <c r="K1506" s="143" t="str">
        <f>IFERROR(VLOOKUP(Table1[[#This Row],[Budget Code Description]],Table6[#All],8,FALSE),"")</f>
        <v/>
      </c>
      <c r="L1506" s="63"/>
      <c r="M1506" s="65" t="str">
        <f>IFERROR(VLOOKUP(Table1[[#This Row],[Staff ID]],Table2[],2,FALSE),"")</f>
        <v/>
      </c>
      <c r="N1506" s="211" t="str">
        <f>IFERROR(IF(VLOOKUP(Table1[[#This Row],[Budget Code Description]],Dimentions!$X$6:$AC$97,4,FALSE)="","",VLOOKUP(Table1[[#This Row],[Budget Code Description]],Dimentions!$X$6:$AC$97,4,FALSE)),"")</f>
        <v/>
      </c>
      <c r="O1506" s="65" t="str">
        <f>IFERROR(VLOOKUP(Table1[[#This Row],[Vendor ID]],Table549[],2,FALSE),"")</f>
        <v/>
      </c>
      <c r="P1506" s="63"/>
      <c r="Q1506" s="143" t="str">
        <f>IF(Table1[[#This Row],[Posting Date]]&lt;&gt;"",$D$9,"")</f>
        <v/>
      </c>
      <c r="R1506" s="159" t="str">
        <f>IF(Table1[[#This Row],[Posting Date]]&lt;&gt;"",$D$10,"")</f>
        <v/>
      </c>
      <c r="S1506" s="66"/>
      <c r="T1506" s="63"/>
      <c r="U1506" s="67"/>
      <c r="V1506" s="67"/>
      <c r="W1506" s="67" t="str">
        <f t="shared" si="23"/>
        <v/>
      </c>
      <c r="X1506" s="161" t="str">
        <f>IF(E1506="","",(IF(Table1[[#This Row],[Cur]]="USD",Table1[[#This Row],[Cur_Amount Debit]],Table1[[#This Row],[Cur_Amount Debit]]/Table1[[#This Row],[Exchange Rate]])))</f>
        <v/>
      </c>
      <c r="Y1506" s="161" t="str">
        <f>IF(E1506="","",(IF(Table1[[#This Row],[Cur]]="USD",Table1[[#This Row],[Cur_Amount Credit]],Table1[[#This Row],[Cur_Amount Credit]]/ExchangeRate)))</f>
        <v/>
      </c>
      <c r="Z1506" s="203" t="str">
        <f>IF(E1506="","",(Table1[[#This Row],[Debit USD]]-Table1[[#This Row],[Credit USD]]))</f>
        <v/>
      </c>
      <c r="AA1506" s="122"/>
      <c r="AB1506" s="1"/>
      <c r="AC1506" s="15"/>
      <c r="AD1506" s="15" t="str">
        <f>IF(AND(OR(Table1[[#This Row],[Account]]="15030",Table1[[#This Row],[Account]]="15035",Table1[[#This Row],[Account]]="20150"),Table1[[#This Row],[Vendor ID]]=""),1,"")</f>
        <v/>
      </c>
      <c r="AE1506" s="15"/>
      <c r="AF1506" s="15"/>
      <c r="AG1506" s="15"/>
      <c r="AH1506" s="46" t="str">
        <f>IF(Table1[[#This Row],[Posting Date]]&lt;&gt;"","GJ-"&amp;CountryID,"")</f>
        <v/>
      </c>
      <c r="AI1506" s="59" t="str">
        <f>IF(Table1[[#This Row],[Posting Date]]&lt;&gt;"",Table1[[#This Row],[Posting Date]],"")</f>
        <v/>
      </c>
      <c r="AJ1506" s="46"/>
      <c r="AK1506" s="46" t="str">
        <f>IF(Table1[[#This Row],[Description]]&lt;&gt;"",Table1[[#This Row],[Description]],"")</f>
        <v/>
      </c>
      <c r="AL1506" s="46" t="str">
        <f>IF(Table1[[#This Row],[Posting Date]]&lt;&gt;"",Table1[[#This Row],[Reference Number]],"")</f>
        <v/>
      </c>
      <c r="AM1506" s="46" t="str">
        <f>TRIM(Table1[[#This Row],[Line '#]])</f>
        <v/>
      </c>
      <c r="AN1506" s="46" t="str">
        <f>TRIM(Table1[[#This Row],[Account]])</f>
        <v/>
      </c>
      <c r="AO1506" s="46" t="str">
        <f>IF(Table1[[#This Row],[Posting Date]]&lt;&gt;"",$D$5,"")</f>
        <v/>
      </c>
      <c r="AP1506" s="46" t="str">
        <f>TRIM(Table1[[#This Row],[Departments-Prgrams]])</f>
        <v/>
      </c>
      <c r="AQ1506" s="46" t="str">
        <f>TRIM(Table1[[#This Row],[Grant]])</f>
        <v/>
      </c>
      <c r="AR1506" s="46" t="str">
        <f>TRIM(Table1[[#This Row],[Staff ID]])</f>
        <v/>
      </c>
      <c r="AS1506" s="46" t="str">
        <f>IF(TRIM(Table1[[#This Row],[Budget Code]])=0,"",TRIM(Table1[[#This Row],[Budget Code]]))</f>
        <v/>
      </c>
      <c r="AT1506" s="46" t="str">
        <f>IF(Table1[[#This Row],[Line Description]]&lt;&gt;"",Table1[[#This Row],[Line Description]],"")</f>
        <v/>
      </c>
      <c r="AU1506" s="46" t="str">
        <f>IF(Table1[[#This Row],[Cur_Amount Debit]]&gt;0,ROUND(Table1[[#This Row],[Cur_Amount Debit]],2),"")</f>
        <v/>
      </c>
      <c r="AV1506" s="46" t="str">
        <f>IF(Table1[[#This Row],[Cur_Amount Credit]]&gt;0,ROUND(Table1[[#This Row],[Cur_Amount Credit]],2),"")</f>
        <v/>
      </c>
      <c r="AW1506" s="46" t="str">
        <f>LEFT(Table1[[#This Row],[Cur]],3)</f>
        <v/>
      </c>
      <c r="AX1506" s="59"/>
      <c r="AY1506" s="46"/>
      <c r="AZ1506" s="46" t="str">
        <f>IF(Table1[[#This Row],[Cur]]&lt;&gt;"",IF(Table1[[#This Row],[Cur]]="USD","",ExchangeRate),"")</f>
        <v/>
      </c>
      <c r="BA1506" s="46" t="str">
        <f>IF(Table1[[#This Row],[Grant]]&lt;&gt;"",VLOOKUP(Table1[[#This Row],[Grant]],Grants!B:D,3),"")</f>
        <v/>
      </c>
      <c r="BB1506" s="46" t="str">
        <f>TRIM(Table1[[#This Row],[Vendor ID]])</f>
        <v/>
      </c>
      <c r="BC1506">
        <f>IF(Table1[[#This Row],[Reference Number]]=Q1505,BC1505,BC1505+1)</f>
        <v>2</v>
      </c>
    </row>
    <row r="1507" spans="1:55" ht="11.25" hidden="1" customHeight="1">
      <c r="A1507" s="1"/>
      <c r="B1507" s="88" t="str">
        <f>IF(Table1[[#This Row],[Posting Date]]&lt;&gt;"",IF(Table1[[#This Row],[Reference Number]]=Q1506,B1506+1,1),"")</f>
        <v/>
      </c>
      <c r="C1507" s="61"/>
      <c r="D1507" s="61"/>
      <c r="E1507" s="218"/>
      <c r="F1507" s="143" t="str">
        <f>IFERROR(IF(VLOOKUP(Table1[[#This Row],[Budget Code Description]],Dimentions!$X$6:$AC$132,2,FALSE)="","",VLOOKUP(Table1[[#This Row],[Budget Code Description]],Dimentions!$X$6:$AC$132,2,FALSE)),"")</f>
        <v/>
      </c>
      <c r="G1507" s="143" t="str">
        <f>IFERROR(VLOOKUP(Table1[[#This Row],[Budget Code Description]],Dimentions!$X$6:$AC$132,3,FALSE),"")</f>
        <v/>
      </c>
      <c r="H1507" s="64" t="str">
        <f>IFERROR(VLOOKUP(Table1[[#This Row],[Account]],Dimentions!$S$6:$V$233,2,FALSE),"")</f>
        <v/>
      </c>
      <c r="I1507" s="62">
        <f>_xlfn.NUMBERVALUE(LEFT(Table1[[#This Row],[Account]],1))</f>
        <v>0</v>
      </c>
      <c r="J1507" s="62" t="str">
        <f>IFERROR(VLOOKUP(Table1[[#This Row],[Budget Code Description]],Table6[#All],7,FALSE),"")</f>
        <v/>
      </c>
      <c r="K1507" s="143" t="str">
        <f>IFERROR(VLOOKUP(Table1[[#This Row],[Budget Code Description]],Table6[#All],8,FALSE),"")</f>
        <v/>
      </c>
      <c r="L1507" s="63"/>
      <c r="M1507" s="65" t="str">
        <f>IFERROR(VLOOKUP(Table1[[#This Row],[Staff ID]],Table2[],2,FALSE),"")</f>
        <v/>
      </c>
      <c r="N1507" s="211" t="str">
        <f>IFERROR(IF(VLOOKUP(Table1[[#This Row],[Budget Code Description]],Dimentions!$X$6:$AC$97,4,FALSE)="","",VLOOKUP(Table1[[#This Row],[Budget Code Description]],Dimentions!$X$6:$AC$97,4,FALSE)),"")</f>
        <v/>
      </c>
      <c r="O1507" s="65" t="str">
        <f>IFERROR(VLOOKUP(Table1[[#This Row],[Vendor ID]],Table549[],2,FALSE),"")</f>
        <v/>
      </c>
      <c r="P1507" s="63"/>
      <c r="Q1507" s="143" t="str">
        <f>IF(Table1[[#This Row],[Posting Date]]&lt;&gt;"",$D$9,"")</f>
        <v/>
      </c>
      <c r="R1507" s="159" t="str">
        <f>IF(Table1[[#This Row],[Posting Date]]&lt;&gt;"",$D$10,"")</f>
        <v/>
      </c>
      <c r="S1507" s="66"/>
      <c r="T1507" s="63"/>
      <c r="U1507" s="67"/>
      <c r="V1507" s="67"/>
      <c r="W1507" s="67" t="str">
        <f t="shared" si="23"/>
        <v/>
      </c>
      <c r="X1507" s="161" t="str">
        <f>IF(E1507="","",(IF(Table1[[#This Row],[Cur]]="USD",Table1[[#This Row],[Cur_Amount Debit]],Table1[[#This Row],[Cur_Amount Debit]]/Table1[[#This Row],[Exchange Rate]])))</f>
        <v/>
      </c>
      <c r="Y1507" s="161" t="str">
        <f>IF(E1507="","",(IF(Table1[[#This Row],[Cur]]="USD",Table1[[#This Row],[Cur_Amount Credit]],Table1[[#This Row],[Cur_Amount Credit]]/ExchangeRate)))</f>
        <v/>
      </c>
      <c r="Z1507" s="203" t="str">
        <f>IF(E1507="","",(Table1[[#This Row],[Debit USD]]-Table1[[#This Row],[Credit USD]]))</f>
        <v/>
      </c>
      <c r="AA1507" s="122"/>
      <c r="AB1507" s="1"/>
      <c r="AC1507" s="15"/>
      <c r="AD1507" s="15" t="str">
        <f>IF(AND(OR(Table1[[#This Row],[Account]]="15030",Table1[[#This Row],[Account]]="15035",Table1[[#This Row],[Account]]="20150"),Table1[[#This Row],[Vendor ID]]=""),1,"")</f>
        <v/>
      </c>
      <c r="AE1507" s="15"/>
      <c r="AF1507" s="15"/>
      <c r="AG1507" s="15"/>
      <c r="AH1507" s="46" t="str">
        <f>IF(Table1[[#This Row],[Posting Date]]&lt;&gt;"","GJ-"&amp;CountryID,"")</f>
        <v/>
      </c>
      <c r="AI1507" s="59" t="str">
        <f>IF(Table1[[#This Row],[Posting Date]]&lt;&gt;"",Table1[[#This Row],[Posting Date]],"")</f>
        <v/>
      </c>
      <c r="AJ1507" s="46"/>
      <c r="AK1507" s="46" t="str">
        <f>IF(Table1[[#This Row],[Description]]&lt;&gt;"",Table1[[#This Row],[Description]],"")</f>
        <v/>
      </c>
      <c r="AL1507" s="46" t="str">
        <f>IF(Table1[[#This Row],[Posting Date]]&lt;&gt;"",Table1[[#This Row],[Reference Number]],"")</f>
        <v/>
      </c>
      <c r="AM1507" s="46" t="str">
        <f>TRIM(Table1[[#This Row],[Line '#]])</f>
        <v/>
      </c>
      <c r="AN1507" s="46" t="str">
        <f>TRIM(Table1[[#This Row],[Account]])</f>
        <v/>
      </c>
      <c r="AO1507" s="46" t="str">
        <f>IF(Table1[[#This Row],[Posting Date]]&lt;&gt;"",$D$5,"")</f>
        <v/>
      </c>
      <c r="AP1507" s="46" t="str">
        <f>TRIM(Table1[[#This Row],[Departments-Prgrams]])</f>
        <v/>
      </c>
      <c r="AQ1507" s="46" t="str">
        <f>TRIM(Table1[[#This Row],[Grant]])</f>
        <v/>
      </c>
      <c r="AR1507" s="46" t="str">
        <f>TRIM(Table1[[#This Row],[Staff ID]])</f>
        <v/>
      </c>
      <c r="AS1507" s="46" t="str">
        <f>IF(TRIM(Table1[[#This Row],[Budget Code]])=0,"",TRIM(Table1[[#This Row],[Budget Code]]))</f>
        <v/>
      </c>
      <c r="AT1507" s="46" t="str">
        <f>IF(Table1[[#This Row],[Line Description]]&lt;&gt;"",Table1[[#This Row],[Line Description]],"")</f>
        <v/>
      </c>
      <c r="AU1507" s="46" t="str">
        <f>IF(Table1[[#This Row],[Cur_Amount Debit]]&gt;0,ROUND(Table1[[#This Row],[Cur_Amount Debit]],2),"")</f>
        <v/>
      </c>
      <c r="AV1507" s="46" t="str">
        <f>IF(Table1[[#This Row],[Cur_Amount Credit]]&gt;0,ROUND(Table1[[#This Row],[Cur_Amount Credit]],2),"")</f>
        <v/>
      </c>
      <c r="AW1507" s="46" t="str">
        <f>LEFT(Table1[[#This Row],[Cur]],3)</f>
        <v/>
      </c>
      <c r="AX1507" s="59"/>
      <c r="AY1507" s="46"/>
      <c r="AZ1507" s="46" t="str">
        <f>IF(Table1[[#This Row],[Cur]]&lt;&gt;"",IF(Table1[[#This Row],[Cur]]="USD","",ExchangeRate),"")</f>
        <v/>
      </c>
      <c r="BA1507" s="46" t="str">
        <f>IF(Table1[[#This Row],[Grant]]&lt;&gt;"",VLOOKUP(Table1[[#This Row],[Grant]],Grants!B:D,3),"")</f>
        <v/>
      </c>
      <c r="BB1507" s="46" t="str">
        <f>TRIM(Table1[[#This Row],[Vendor ID]])</f>
        <v/>
      </c>
      <c r="BC1507">
        <f>IF(Table1[[#This Row],[Reference Number]]=Q1506,BC1506,BC1506+1)</f>
        <v>2</v>
      </c>
    </row>
    <row r="1508" spans="1:55" ht="11.25" hidden="1" customHeight="1">
      <c r="A1508" s="1"/>
      <c r="B1508" s="88" t="str">
        <f>IF(Table1[[#This Row],[Posting Date]]&lt;&gt;"",IF(Table1[[#This Row],[Reference Number]]=Q1507,B1507+1,1),"")</f>
        <v/>
      </c>
      <c r="C1508" s="61"/>
      <c r="D1508" s="61"/>
      <c r="E1508" s="218"/>
      <c r="F1508" s="143" t="str">
        <f>IFERROR(IF(VLOOKUP(Table1[[#This Row],[Budget Code Description]],Dimentions!$X$6:$AC$132,2,FALSE)="","",VLOOKUP(Table1[[#This Row],[Budget Code Description]],Dimentions!$X$6:$AC$132,2,FALSE)),"")</f>
        <v/>
      </c>
      <c r="G1508" s="143" t="str">
        <f>IFERROR(VLOOKUP(Table1[[#This Row],[Budget Code Description]],Dimentions!$X$6:$AC$132,3,FALSE),"")</f>
        <v/>
      </c>
      <c r="H1508" s="64" t="str">
        <f>IFERROR(VLOOKUP(Table1[[#This Row],[Account]],Dimentions!$S$6:$V$233,2,FALSE),"")</f>
        <v/>
      </c>
      <c r="I1508" s="62">
        <f>_xlfn.NUMBERVALUE(LEFT(Table1[[#This Row],[Account]],1))</f>
        <v>0</v>
      </c>
      <c r="J1508" s="62" t="str">
        <f>IFERROR(VLOOKUP(Table1[[#This Row],[Budget Code Description]],Table6[#All],7,FALSE),"")</f>
        <v/>
      </c>
      <c r="K1508" s="143" t="str">
        <f>IFERROR(VLOOKUP(Table1[[#This Row],[Budget Code Description]],Table6[#All],8,FALSE),"")</f>
        <v/>
      </c>
      <c r="L1508" s="63"/>
      <c r="M1508" s="65" t="str">
        <f>IFERROR(VLOOKUP(Table1[[#This Row],[Staff ID]],Table2[],2,FALSE),"")</f>
        <v/>
      </c>
      <c r="N1508" s="211" t="str">
        <f>IFERROR(IF(VLOOKUP(Table1[[#This Row],[Budget Code Description]],Dimentions!$X$6:$AC$97,4,FALSE)="","",VLOOKUP(Table1[[#This Row],[Budget Code Description]],Dimentions!$X$6:$AC$97,4,FALSE)),"")</f>
        <v/>
      </c>
      <c r="O1508" s="65" t="str">
        <f>IFERROR(VLOOKUP(Table1[[#This Row],[Vendor ID]],Table549[],2,FALSE),"")</f>
        <v/>
      </c>
      <c r="P1508" s="63"/>
      <c r="Q1508" s="143" t="str">
        <f>IF(Table1[[#This Row],[Posting Date]]&lt;&gt;"",$D$9,"")</f>
        <v/>
      </c>
      <c r="R1508" s="159" t="str">
        <f>IF(Table1[[#This Row],[Posting Date]]&lt;&gt;"",$D$10,"")</f>
        <v/>
      </c>
      <c r="S1508" s="66"/>
      <c r="T1508" s="63"/>
      <c r="U1508" s="67"/>
      <c r="V1508" s="67"/>
      <c r="W1508" s="67" t="str">
        <f t="shared" si="23"/>
        <v/>
      </c>
      <c r="X1508" s="161" t="str">
        <f>IF(E1508="","",(IF(Table1[[#This Row],[Cur]]="USD",Table1[[#This Row],[Cur_Amount Debit]],Table1[[#This Row],[Cur_Amount Debit]]/Table1[[#This Row],[Exchange Rate]])))</f>
        <v/>
      </c>
      <c r="Y1508" s="161" t="str">
        <f>IF(E1508="","",(IF(Table1[[#This Row],[Cur]]="USD",Table1[[#This Row],[Cur_Amount Credit]],Table1[[#This Row],[Cur_Amount Credit]]/ExchangeRate)))</f>
        <v/>
      </c>
      <c r="Z1508" s="203" t="str">
        <f>IF(E1508="","",(Table1[[#This Row],[Debit USD]]-Table1[[#This Row],[Credit USD]]))</f>
        <v/>
      </c>
      <c r="AA1508" s="122"/>
      <c r="AB1508" s="1"/>
      <c r="AC1508" s="15"/>
      <c r="AD1508" s="15" t="str">
        <f>IF(AND(OR(Table1[[#This Row],[Account]]="15030",Table1[[#This Row],[Account]]="15035",Table1[[#This Row],[Account]]="20150"),Table1[[#This Row],[Vendor ID]]=""),1,"")</f>
        <v/>
      </c>
      <c r="AE1508" s="15"/>
      <c r="AF1508" s="15"/>
      <c r="AG1508" s="15"/>
      <c r="AH1508" s="46" t="str">
        <f>IF(Table1[[#This Row],[Posting Date]]&lt;&gt;"","GJ-"&amp;CountryID,"")</f>
        <v/>
      </c>
      <c r="AI1508" s="59" t="str">
        <f>IF(Table1[[#This Row],[Posting Date]]&lt;&gt;"",Table1[[#This Row],[Posting Date]],"")</f>
        <v/>
      </c>
      <c r="AJ1508" s="46"/>
      <c r="AK1508" s="46" t="str">
        <f>IF(Table1[[#This Row],[Description]]&lt;&gt;"",Table1[[#This Row],[Description]],"")</f>
        <v/>
      </c>
      <c r="AL1508" s="46" t="str">
        <f>IF(Table1[[#This Row],[Posting Date]]&lt;&gt;"",Table1[[#This Row],[Reference Number]],"")</f>
        <v/>
      </c>
      <c r="AM1508" s="46" t="str">
        <f>TRIM(Table1[[#This Row],[Line '#]])</f>
        <v/>
      </c>
      <c r="AN1508" s="46" t="str">
        <f>TRIM(Table1[[#This Row],[Account]])</f>
        <v/>
      </c>
      <c r="AO1508" s="46" t="str">
        <f>IF(Table1[[#This Row],[Posting Date]]&lt;&gt;"",$D$5,"")</f>
        <v/>
      </c>
      <c r="AP1508" s="46" t="str">
        <f>TRIM(Table1[[#This Row],[Departments-Prgrams]])</f>
        <v/>
      </c>
      <c r="AQ1508" s="46" t="str">
        <f>TRIM(Table1[[#This Row],[Grant]])</f>
        <v/>
      </c>
      <c r="AR1508" s="46" t="str">
        <f>TRIM(Table1[[#This Row],[Staff ID]])</f>
        <v/>
      </c>
      <c r="AS1508" s="46" t="str">
        <f>IF(TRIM(Table1[[#This Row],[Budget Code]])=0,"",TRIM(Table1[[#This Row],[Budget Code]]))</f>
        <v/>
      </c>
      <c r="AT1508" s="46" t="str">
        <f>IF(Table1[[#This Row],[Line Description]]&lt;&gt;"",Table1[[#This Row],[Line Description]],"")</f>
        <v/>
      </c>
      <c r="AU1508" s="46" t="str">
        <f>IF(Table1[[#This Row],[Cur_Amount Debit]]&gt;0,ROUND(Table1[[#This Row],[Cur_Amount Debit]],2),"")</f>
        <v/>
      </c>
      <c r="AV1508" s="46" t="str">
        <f>IF(Table1[[#This Row],[Cur_Amount Credit]]&gt;0,ROUND(Table1[[#This Row],[Cur_Amount Credit]],2),"")</f>
        <v/>
      </c>
      <c r="AW1508" s="46" t="str">
        <f>LEFT(Table1[[#This Row],[Cur]],3)</f>
        <v/>
      </c>
      <c r="AX1508" s="59"/>
      <c r="AY1508" s="46"/>
      <c r="AZ1508" s="46" t="str">
        <f>IF(Table1[[#This Row],[Cur]]&lt;&gt;"",IF(Table1[[#This Row],[Cur]]="USD","",ExchangeRate),"")</f>
        <v/>
      </c>
      <c r="BA1508" s="46" t="str">
        <f>IF(Table1[[#This Row],[Grant]]&lt;&gt;"",VLOOKUP(Table1[[#This Row],[Grant]],Grants!B:D,3),"")</f>
        <v/>
      </c>
      <c r="BB1508" s="46" t="str">
        <f>TRIM(Table1[[#This Row],[Vendor ID]])</f>
        <v/>
      </c>
      <c r="BC1508">
        <f>IF(Table1[[#This Row],[Reference Number]]=Q1507,BC1507,BC1507+1)</f>
        <v>2</v>
      </c>
    </row>
    <row r="1509" spans="1:55" ht="11.25" hidden="1" customHeight="1">
      <c r="A1509" s="1"/>
      <c r="B1509" s="88" t="str">
        <f>IF(Table1[[#This Row],[Posting Date]]&lt;&gt;"",IF(Table1[[#This Row],[Reference Number]]=Q1508,B1508+1,1),"")</f>
        <v/>
      </c>
      <c r="C1509" s="61"/>
      <c r="D1509" s="61"/>
      <c r="E1509" s="218"/>
      <c r="F1509" s="143" t="str">
        <f>IFERROR(IF(VLOOKUP(Table1[[#This Row],[Budget Code Description]],Dimentions!$X$6:$AC$132,2,FALSE)="","",VLOOKUP(Table1[[#This Row],[Budget Code Description]],Dimentions!$X$6:$AC$132,2,FALSE)),"")</f>
        <v/>
      </c>
      <c r="G1509" s="143" t="str">
        <f>IFERROR(VLOOKUP(Table1[[#This Row],[Budget Code Description]],Dimentions!$X$6:$AC$132,3,FALSE),"")</f>
        <v/>
      </c>
      <c r="H1509" s="64" t="str">
        <f>IFERROR(VLOOKUP(Table1[[#This Row],[Account]],Dimentions!$S$6:$V$233,2,FALSE),"")</f>
        <v/>
      </c>
      <c r="I1509" s="62">
        <f>_xlfn.NUMBERVALUE(LEFT(Table1[[#This Row],[Account]],1))</f>
        <v>0</v>
      </c>
      <c r="J1509" s="62" t="str">
        <f>IFERROR(VLOOKUP(Table1[[#This Row],[Budget Code Description]],Table6[#All],7,FALSE),"")</f>
        <v/>
      </c>
      <c r="K1509" s="143" t="str">
        <f>IFERROR(VLOOKUP(Table1[[#This Row],[Budget Code Description]],Table6[#All],8,FALSE),"")</f>
        <v/>
      </c>
      <c r="L1509" s="63"/>
      <c r="M1509" s="65" t="str">
        <f>IFERROR(VLOOKUP(Table1[[#This Row],[Staff ID]],Table2[],2,FALSE),"")</f>
        <v/>
      </c>
      <c r="N1509" s="211" t="str">
        <f>IFERROR(IF(VLOOKUP(Table1[[#This Row],[Budget Code Description]],Dimentions!$X$6:$AC$97,4,FALSE)="","",VLOOKUP(Table1[[#This Row],[Budget Code Description]],Dimentions!$X$6:$AC$97,4,FALSE)),"")</f>
        <v/>
      </c>
      <c r="O1509" s="65" t="str">
        <f>IFERROR(VLOOKUP(Table1[[#This Row],[Vendor ID]],Table549[],2,FALSE),"")</f>
        <v/>
      </c>
      <c r="P1509" s="63"/>
      <c r="Q1509" s="143" t="str">
        <f>IF(Table1[[#This Row],[Posting Date]]&lt;&gt;"",$D$9,"")</f>
        <v/>
      </c>
      <c r="R1509" s="159" t="str">
        <f>IF(Table1[[#This Row],[Posting Date]]&lt;&gt;"",$D$10,"")</f>
        <v/>
      </c>
      <c r="S1509" s="66"/>
      <c r="T1509" s="63"/>
      <c r="U1509" s="67"/>
      <c r="V1509" s="67"/>
      <c r="W1509" s="67" t="str">
        <f t="shared" si="23"/>
        <v/>
      </c>
      <c r="X1509" s="161" t="str">
        <f>IF(E1509="","",(IF(Table1[[#This Row],[Cur]]="USD",Table1[[#This Row],[Cur_Amount Debit]],Table1[[#This Row],[Cur_Amount Debit]]/Table1[[#This Row],[Exchange Rate]])))</f>
        <v/>
      </c>
      <c r="Y1509" s="161" t="str">
        <f>IF(E1509="","",(IF(Table1[[#This Row],[Cur]]="USD",Table1[[#This Row],[Cur_Amount Credit]],Table1[[#This Row],[Cur_Amount Credit]]/ExchangeRate)))</f>
        <v/>
      </c>
      <c r="Z1509" s="203" t="str">
        <f>IF(E1509="","",(Table1[[#This Row],[Debit USD]]-Table1[[#This Row],[Credit USD]]))</f>
        <v/>
      </c>
      <c r="AA1509" s="122"/>
      <c r="AB1509" s="1"/>
      <c r="AC1509" s="15"/>
      <c r="AD1509" s="15" t="str">
        <f>IF(AND(OR(Table1[[#This Row],[Account]]="15030",Table1[[#This Row],[Account]]="15035",Table1[[#This Row],[Account]]="20150"),Table1[[#This Row],[Vendor ID]]=""),1,"")</f>
        <v/>
      </c>
      <c r="AE1509" s="15"/>
      <c r="AF1509" s="15"/>
      <c r="AG1509" s="15"/>
      <c r="AH1509" s="46" t="str">
        <f>IF(Table1[[#This Row],[Posting Date]]&lt;&gt;"","GJ-"&amp;CountryID,"")</f>
        <v/>
      </c>
      <c r="AI1509" s="59" t="str">
        <f>IF(Table1[[#This Row],[Posting Date]]&lt;&gt;"",Table1[[#This Row],[Posting Date]],"")</f>
        <v/>
      </c>
      <c r="AJ1509" s="46"/>
      <c r="AK1509" s="46" t="str">
        <f>IF(Table1[[#This Row],[Description]]&lt;&gt;"",Table1[[#This Row],[Description]],"")</f>
        <v/>
      </c>
      <c r="AL1509" s="46" t="str">
        <f>IF(Table1[[#This Row],[Posting Date]]&lt;&gt;"",Table1[[#This Row],[Reference Number]],"")</f>
        <v/>
      </c>
      <c r="AM1509" s="46" t="str">
        <f>TRIM(Table1[[#This Row],[Line '#]])</f>
        <v/>
      </c>
      <c r="AN1509" s="46" t="str">
        <f>TRIM(Table1[[#This Row],[Account]])</f>
        <v/>
      </c>
      <c r="AO1509" s="46" t="str">
        <f>IF(Table1[[#This Row],[Posting Date]]&lt;&gt;"",$D$5,"")</f>
        <v/>
      </c>
      <c r="AP1509" s="46" t="str">
        <f>TRIM(Table1[[#This Row],[Departments-Prgrams]])</f>
        <v/>
      </c>
      <c r="AQ1509" s="46" t="str">
        <f>TRIM(Table1[[#This Row],[Grant]])</f>
        <v/>
      </c>
      <c r="AR1509" s="46" t="str">
        <f>TRIM(Table1[[#This Row],[Staff ID]])</f>
        <v/>
      </c>
      <c r="AS1509" s="46" t="str">
        <f>IF(TRIM(Table1[[#This Row],[Budget Code]])=0,"",TRIM(Table1[[#This Row],[Budget Code]]))</f>
        <v/>
      </c>
      <c r="AT1509" s="46" t="str">
        <f>IF(Table1[[#This Row],[Line Description]]&lt;&gt;"",Table1[[#This Row],[Line Description]],"")</f>
        <v/>
      </c>
      <c r="AU1509" s="46" t="str">
        <f>IF(Table1[[#This Row],[Cur_Amount Debit]]&gt;0,ROUND(Table1[[#This Row],[Cur_Amount Debit]],2),"")</f>
        <v/>
      </c>
      <c r="AV1509" s="46" t="str">
        <f>IF(Table1[[#This Row],[Cur_Amount Credit]]&gt;0,ROUND(Table1[[#This Row],[Cur_Amount Credit]],2),"")</f>
        <v/>
      </c>
      <c r="AW1509" s="46" t="str">
        <f>LEFT(Table1[[#This Row],[Cur]],3)</f>
        <v/>
      </c>
      <c r="AX1509" s="59"/>
      <c r="AY1509" s="46"/>
      <c r="AZ1509" s="46" t="str">
        <f>IF(Table1[[#This Row],[Cur]]&lt;&gt;"",IF(Table1[[#This Row],[Cur]]="USD","",ExchangeRate),"")</f>
        <v/>
      </c>
      <c r="BA1509" s="46" t="str">
        <f>IF(Table1[[#This Row],[Grant]]&lt;&gt;"",VLOOKUP(Table1[[#This Row],[Grant]],Grants!B:D,3),"")</f>
        <v/>
      </c>
      <c r="BB1509" s="46" t="str">
        <f>TRIM(Table1[[#This Row],[Vendor ID]])</f>
        <v/>
      </c>
      <c r="BC1509">
        <f>IF(Table1[[#This Row],[Reference Number]]=Q1508,BC1508,BC1508+1)</f>
        <v>2</v>
      </c>
    </row>
    <row r="1510" spans="1:55" ht="11.25" hidden="1" customHeight="1">
      <c r="A1510" s="1"/>
      <c r="B1510" s="88" t="str">
        <f>IF(Table1[[#This Row],[Posting Date]]&lt;&gt;"",IF(Table1[[#This Row],[Reference Number]]=Q1509,B1509+1,1),"")</f>
        <v/>
      </c>
      <c r="C1510" s="61"/>
      <c r="D1510" s="61"/>
      <c r="E1510" s="218"/>
      <c r="F1510" s="143" t="str">
        <f>IFERROR(IF(VLOOKUP(Table1[[#This Row],[Budget Code Description]],Dimentions!$X$6:$AC$132,2,FALSE)="","",VLOOKUP(Table1[[#This Row],[Budget Code Description]],Dimentions!$X$6:$AC$132,2,FALSE)),"")</f>
        <v/>
      </c>
      <c r="G1510" s="143" t="str">
        <f>IFERROR(VLOOKUP(Table1[[#This Row],[Budget Code Description]],Dimentions!$X$6:$AC$132,3,FALSE),"")</f>
        <v/>
      </c>
      <c r="H1510" s="64" t="str">
        <f>IFERROR(VLOOKUP(Table1[[#This Row],[Account]],Dimentions!$S$6:$V$233,2,FALSE),"")</f>
        <v/>
      </c>
      <c r="I1510" s="62">
        <f>_xlfn.NUMBERVALUE(LEFT(Table1[[#This Row],[Account]],1))</f>
        <v>0</v>
      </c>
      <c r="J1510" s="62" t="str">
        <f>IFERROR(VLOOKUP(Table1[[#This Row],[Budget Code Description]],Table6[#All],7,FALSE),"")</f>
        <v/>
      </c>
      <c r="K1510" s="143" t="str">
        <f>IFERROR(VLOOKUP(Table1[[#This Row],[Budget Code Description]],Table6[#All],8,FALSE),"")</f>
        <v/>
      </c>
      <c r="L1510" s="63"/>
      <c r="M1510" s="65" t="str">
        <f>IFERROR(VLOOKUP(Table1[[#This Row],[Staff ID]],Table2[],2,FALSE),"")</f>
        <v/>
      </c>
      <c r="N1510" s="211" t="str">
        <f>IFERROR(IF(VLOOKUP(Table1[[#This Row],[Budget Code Description]],Dimentions!$X$6:$AC$97,4,FALSE)="","",VLOOKUP(Table1[[#This Row],[Budget Code Description]],Dimentions!$X$6:$AC$97,4,FALSE)),"")</f>
        <v/>
      </c>
      <c r="O1510" s="65" t="str">
        <f>IFERROR(VLOOKUP(Table1[[#This Row],[Vendor ID]],Table549[],2,FALSE),"")</f>
        <v/>
      </c>
      <c r="P1510" s="63"/>
      <c r="Q1510" s="143" t="str">
        <f>IF(Table1[[#This Row],[Posting Date]]&lt;&gt;"",$D$9,"")</f>
        <v/>
      </c>
      <c r="R1510" s="159" t="str">
        <f>IF(Table1[[#This Row],[Posting Date]]&lt;&gt;"",$D$10,"")</f>
        <v/>
      </c>
      <c r="S1510" s="66"/>
      <c r="T1510" s="63"/>
      <c r="U1510" s="67"/>
      <c r="V1510" s="67"/>
      <c r="W1510" s="67" t="str">
        <f t="shared" si="23"/>
        <v/>
      </c>
      <c r="X1510" s="161" t="str">
        <f>IF(E1510="","",(IF(Table1[[#This Row],[Cur]]="USD",Table1[[#This Row],[Cur_Amount Debit]],Table1[[#This Row],[Cur_Amount Debit]]/Table1[[#This Row],[Exchange Rate]])))</f>
        <v/>
      </c>
      <c r="Y1510" s="161" t="str">
        <f>IF(E1510="","",(IF(Table1[[#This Row],[Cur]]="USD",Table1[[#This Row],[Cur_Amount Credit]],Table1[[#This Row],[Cur_Amount Credit]]/ExchangeRate)))</f>
        <v/>
      </c>
      <c r="Z1510" s="203" t="str">
        <f>IF(E1510="","",(Table1[[#This Row],[Debit USD]]-Table1[[#This Row],[Credit USD]]))</f>
        <v/>
      </c>
      <c r="AA1510" s="122"/>
      <c r="AB1510" s="1"/>
      <c r="AC1510" s="15"/>
      <c r="AD1510" s="15" t="str">
        <f>IF(AND(OR(Table1[[#This Row],[Account]]="15030",Table1[[#This Row],[Account]]="15035",Table1[[#This Row],[Account]]="20150"),Table1[[#This Row],[Vendor ID]]=""),1,"")</f>
        <v/>
      </c>
      <c r="AE1510" s="15"/>
      <c r="AF1510" s="15"/>
      <c r="AG1510" s="15"/>
      <c r="AH1510" s="46" t="str">
        <f>IF(Table1[[#This Row],[Posting Date]]&lt;&gt;"","GJ-"&amp;CountryID,"")</f>
        <v/>
      </c>
      <c r="AI1510" s="59" t="str">
        <f>IF(Table1[[#This Row],[Posting Date]]&lt;&gt;"",Table1[[#This Row],[Posting Date]],"")</f>
        <v/>
      </c>
      <c r="AJ1510" s="46"/>
      <c r="AK1510" s="46" t="str">
        <f>IF(Table1[[#This Row],[Description]]&lt;&gt;"",Table1[[#This Row],[Description]],"")</f>
        <v/>
      </c>
      <c r="AL1510" s="46" t="str">
        <f>IF(Table1[[#This Row],[Posting Date]]&lt;&gt;"",Table1[[#This Row],[Reference Number]],"")</f>
        <v/>
      </c>
      <c r="AM1510" s="46" t="str">
        <f>TRIM(Table1[[#This Row],[Line '#]])</f>
        <v/>
      </c>
      <c r="AN1510" s="46" t="str">
        <f>TRIM(Table1[[#This Row],[Account]])</f>
        <v/>
      </c>
      <c r="AO1510" s="46" t="str">
        <f>IF(Table1[[#This Row],[Posting Date]]&lt;&gt;"",$D$5,"")</f>
        <v/>
      </c>
      <c r="AP1510" s="46" t="str">
        <f>TRIM(Table1[[#This Row],[Departments-Prgrams]])</f>
        <v/>
      </c>
      <c r="AQ1510" s="46" t="str">
        <f>TRIM(Table1[[#This Row],[Grant]])</f>
        <v/>
      </c>
      <c r="AR1510" s="46" t="str">
        <f>TRIM(Table1[[#This Row],[Staff ID]])</f>
        <v/>
      </c>
      <c r="AS1510" s="46" t="str">
        <f>IF(TRIM(Table1[[#This Row],[Budget Code]])=0,"",TRIM(Table1[[#This Row],[Budget Code]]))</f>
        <v/>
      </c>
      <c r="AT1510" s="46" t="str">
        <f>IF(Table1[[#This Row],[Line Description]]&lt;&gt;"",Table1[[#This Row],[Line Description]],"")</f>
        <v/>
      </c>
      <c r="AU1510" s="46" t="str">
        <f>IF(Table1[[#This Row],[Cur_Amount Debit]]&gt;0,ROUND(Table1[[#This Row],[Cur_Amount Debit]],2),"")</f>
        <v/>
      </c>
      <c r="AV1510" s="46" t="str">
        <f>IF(Table1[[#This Row],[Cur_Amount Credit]]&gt;0,ROUND(Table1[[#This Row],[Cur_Amount Credit]],2),"")</f>
        <v/>
      </c>
      <c r="AW1510" s="46" t="str">
        <f>LEFT(Table1[[#This Row],[Cur]],3)</f>
        <v/>
      </c>
      <c r="AX1510" s="59"/>
      <c r="AY1510" s="46"/>
      <c r="AZ1510" s="46" t="str">
        <f>IF(Table1[[#This Row],[Cur]]&lt;&gt;"",IF(Table1[[#This Row],[Cur]]="USD","",ExchangeRate),"")</f>
        <v/>
      </c>
      <c r="BA1510" s="46" t="str">
        <f>IF(Table1[[#This Row],[Grant]]&lt;&gt;"",VLOOKUP(Table1[[#This Row],[Grant]],Grants!B:D,3),"")</f>
        <v/>
      </c>
      <c r="BB1510" s="46" t="str">
        <f>TRIM(Table1[[#This Row],[Vendor ID]])</f>
        <v/>
      </c>
      <c r="BC1510">
        <f>IF(Table1[[#This Row],[Reference Number]]=Q1509,BC1509,BC1509+1)</f>
        <v>2</v>
      </c>
    </row>
    <row r="1511" spans="1:55" ht="11.25" hidden="1" customHeight="1">
      <c r="A1511" s="1"/>
      <c r="B1511" s="88" t="str">
        <f>IF(Table1[[#This Row],[Posting Date]]&lt;&gt;"",IF(Table1[[#This Row],[Reference Number]]=Q1510,B1510+1,1),"")</f>
        <v/>
      </c>
      <c r="C1511" s="61"/>
      <c r="D1511" s="61"/>
      <c r="E1511" s="218"/>
      <c r="F1511" s="143" t="str">
        <f>IFERROR(IF(VLOOKUP(Table1[[#This Row],[Budget Code Description]],Dimentions!$X$6:$AC$132,2,FALSE)="","",VLOOKUP(Table1[[#This Row],[Budget Code Description]],Dimentions!$X$6:$AC$132,2,FALSE)),"")</f>
        <v/>
      </c>
      <c r="G1511" s="143" t="str">
        <f>IFERROR(VLOOKUP(Table1[[#This Row],[Budget Code Description]],Dimentions!$X$6:$AC$132,3,FALSE),"")</f>
        <v/>
      </c>
      <c r="H1511" s="64" t="str">
        <f>IFERROR(VLOOKUP(Table1[[#This Row],[Account]],Dimentions!$S$6:$V$233,2,FALSE),"")</f>
        <v/>
      </c>
      <c r="I1511" s="62">
        <f>_xlfn.NUMBERVALUE(LEFT(Table1[[#This Row],[Account]],1))</f>
        <v>0</v>
      </c>
      <c r="J1511" s="62" t="str">
        <f>IFERROR(VLOOKUP(Table1[[#This Row],[Budget Code Description]],Table6[#All],7,FALSE),"")</f>
        <v/>
      </c>
      <c r="K1511" s="143" t="str">
        <f>IFERROR(VLOOKUP(Table1[[#This Row],[Budget Code Description]],Table6[#All],8,FALSE),"")</f>
        <v/>
      </c>
      <c r="L1511" s="63"/>
      <c r="M1511" s="65" t="str">
        <f>IFERROR(VLOOKUP(Table1[[#This Row],[Staff ID]],Table2[],2,FALSE),"")</f>
        <v/>
      </c>
      <c r="N1511" s="211" t="str">
        <f>IFERROR(IF(VLOOKUP(Table1[[#This Row],[Budget Code Description]],Dimentions!$X$6:$AC$97,4,FALSE)="","",VLOOKUP(Table1[[#This Row],[Budget Code Description]],Dimentions!$X$6:$AC$97,4,FALSE)),"")</f>
        <v/>
      </c>
      <c r="O1511" s="65" t="str">
        <f>IFERROR(VLOOKUP(Table1[[#This Row],[Vendor ID]],Table549[],2,FALSE),"")</f>
        <v/>
      </c>
      <c r="P1511" s="63"/>
      <c r="Q1511" s="143" t="str">
        <f>IF(Table1[[#This Row],[Posting Date]]&lt;&gt;"",$D$9,"")</f>
        <v/>
      </c>
      <c r="R1511" s="159" t="str">
        <f>IF(Table1[[#This Row],[Posting Date]]&lt;&gt;"",$D$10,"")</f>
        <v/>
      </c>
      <c r="S1511" s="66"/>
      <c r="T1511" s="63"/>
      <c r="U1511" s="67"/>
      <c r="V1511" s="67"/>
      <c r="W1511" s="67" t="str">
        <f t="shared" si="23"/>
        <v/>
      </c>
      <c r="X1511" s="161" t="str">
        <f>IF(E1511="","",(IF(Table1[[#This Row],[Cur]]="USD",Table1[[#This Row],[Cur_Amount Debit]],Table1[[#This Row],[Cur_Amount Debit]]/Table1[[#This Row],[Exchange Rate]])))</f>
        <v/>
      </c>
      <c r="Y1511" s="161" t="str">
        <f>IF(E1511="","",(IF(Table1[[#This Row],[Cur]]="USD",Table1[[#This Row],[Cur_Amount Credit]],Table1[[#This Row],[Cur_Amount Credit]]/ExchangeRate)))</f>
        <v/>
      </c>
      <c r="Z1511" s="203" t="str">
        <f>IF(E1511="","",(Table1[[#This Row],[Debit USD]]-Table1[[#This Row],[Credit USD]]))</f>
        <v/>
      </c>
      <c r="AA1511" s="122"/>
      <c r="AB1511" s="1"/>
      <c r="AC1511" s="15"/>
      <c r="AD1511" s="15" t="str">
        <f>IF(AND(OR(Table1[[#This Row],[Account]]="15030",Table1[[#This Row],[Account]]="15035",Table1[[#This Row],[Account]]="20150"),Table1[[#This Row],[Vendor ID]]=""),1,"")</f>
        <v/>
      </c>
      <c r="AE1511" s="15"/>
      <c r="AF1511" s="15"/>
      <c r="AG1511" s="15"/>
      <c r="AH1511" s="46" t="str">
        <f>IF(Table1[[#This Row],[Posting Date]]&lt;&gt;"","GJ-"&amp;CountryID,"")</f>
        <v/>
      </c>
      <c r="AI1511" s="59" t="str">
        <f>IF(Table1[[#This Row],[Posting Date]]&lt;&gt;"",Table1[[#This Row],[Posting Date]],"")</f>
        <v/>
      </c>
      <c r="AJ1511" s="46"/>
      <c r="AK1511" s="46" t="str">
        <f>IF(Table1[[#This Row],[Description]]&lt;&gt;"",Table1[[#This Row],[Description]],"")</f>
        <v/>
      </c>
      <c r="AL1511" s="46" t="str">
        <f>IF(Table1[[#This Row],[Posting Date]]&lt;&gt;"",Table1[[#This Row],[Reference Number]],"")</f>
        <v/>
      </c>
      <c r="AM1511" s="46" t="str">
        <f>TRIM(Table1[[#This Row],[Line '#]])</f>
        <v/>
      </c>
      <c r="AN1511" s="46" t="str">
        <f>TRIM(Table1[[#This Row],[Account]])</f>
        <v/>
      </c>
      <c r="AO1511" s="46" t="str">
        <f>IF(Table1[[#This Row],[Posting Date]]&lt;&gt;"",$D$5,"")</f>
        <v/>
      </c>
      <c r="AP1511" s="46" t="str">
        <f>TRIM(Table1[[#This Row],[Departments-Prgrams]])</f>
        <v/>
      </c>
      <c r="AQ1511" s="46" t="str">
        <f>TRIM(Table1[[#This Row],[Grant]])</f>
        <v/>
      </c>
      <c r="AR1511" s="46" t="str">
        <f>TRIM(Table1[[#This Row],[Staff ID]])</f>
        <v/>
      </c>
      <c r="AS1511" s="46" t="str">
        <f>IF(TRIM(Table1[[#This Row],[Budget Code]])=0,"",TRIM(Table1[[#This Row],[Budget Code]]))</f>
        <v/>
      </c>
      <c r="AT1511" s="46" t="str">
        <f>IF(Table1[[#This Row],[Line Description]]&lt;&gt;"",Table1[[#This Row],[Line Description]],"")</f>
        <v/>
      </c>
      <c r="AU1511" s="46" t="str">
        <f>IF(Table1[[#This Row],[Cur_Amount Debit]]&gt;0,ROUND(Table1[[#This Row],[Cur_Amount Debit]],2),"")</f>
        <v/>
      </c>
      <c r="AV1511" s="46" t="str">
        <f>IF(Table1[[#This Row],[Cur_Amount Credit]]&gt;0,ROUND(Table1[[#This Row],[Cur_Amount Credit]],2),"")</f>
        <v/>
      </c>
      <c r="AW1511" s="46" t="str">
        <f>LEFT(Table1[[#This Row],[Cur]],3)</f>
        <v/>
      </c>
      <c r="AX1511" s="59"/>
      <c r="AY1511" s="46"/>
      <c r="AZ1511" s="46" t="str">
        <f>IF(Table1[[#This Row],[Cur]]&lt;&gt;"",IF(Table1[[#This Row],[Cur]]="USD","",ExchangeRate),"")</f>
        <v/>
      </c>
      <c r="BA1511" s="46" t="str">
        <f>IF(Table1[[#This Row],[Grant]]&lt;&gt;"",VLOOKUP(Table1[[#This Row],[Grant]],Grants!B:D,3),"")</f>
        <v/>
      </c>
      <c r="BB1511" s="46" t="str">
        <f>TRIM(Table1[[#This Row],[Vendor ID]])</f>
        <v/>
      </c>
      <c r="BC1511">
        <f>IF(Table1[[#This Row],[Reference Number]]=Q1510,BC1510,BC1510+1)</f>
        <v>2</v>
      </c>
    </row>
    <row r="1512" spans="1:55" ht="11.25" hidden="1" customHeight="1">
      <c r="A1512" s="1"/>
      <c r="B1512" s="88" t="str">
        <f>IF(Table1[[#This Row],[Posting Date]]&lt;&gt;"",IF(Table1[[#This Row],[Reference Number]]=Q1511,B1511+1,1),"")</f>
        <v/>
      </c>
      <c r="C1512" s="61"/>
      <c r="D1512" s="61"/>
      <c r="E1512" s="218"/>
      <c r="F1512" s="143" t="str">
        <f>IFERROR(IF(VLOOKUP(Table1[[#This Row],[Budget Code Description]],Dimentions!$X$6:$AC$132,2,FALSE)="","",VLOOKUP(Table1[[#This Row],[Budget Code Description]],Dimentions!$X$6:$AC$132,2,FALSE)),"")</f>
        <v/>
      </c>
      <c r="G1512" s="143" t="str">
        <f>IFERROR(VLOOKUP(Table1[[#This Row],[Budget Code Description]],Dimentions!$X$6:$AC$132,3,FALSE),"")</f>
        <v/>
      </c>
      <c r="H1512" s="64" t="str">
        <f>IFERROR(VLOOKUP(Table1[[#This Row],[Account]],Dimentions!$S$6:$V$233,2,FALSE),"")</f>
        <v/>
      </c>
      <c r="I1512" s="62">
        <f>_xlfn.NUMBERVALUE(LEFT(Table1[[#This Row],[Account]],1))</f>
        <v>0</v>
      </c>
      <c r="J1512" s="62" t="str">
        <f>IFERROR(VLOOKUP(Table1[[#This Row],[Budget Code Description]],Table6[#All],7,FALSE),"")</f>
        <v/>
      </c>
      <c r="K1512" s="143" t="str">
        <f>IFERROR(VLOOKUP(Table1[[#This Row],[Budget Code Description]],Table6[#All],8,FALSE),"")</f>
        <v/>
      </c>
      <c r="L1512" s="63"/>
      <c r="M1512" s="65" t="str">
        <f>IFERROR(VLOOKUP(Table1[[#This Row],[Staff ID]],Table2[],2,FALSE),"")</f>
        <v/>
      </c>
      <c r="N1512" s="211" t="str">
        <f>IFERROR(IF(VLOOKUP(Table1[[#This Row],[Budget Code Description]],Dimentions!$X$6:$AC$97,4,FALSE)="","",VLOOKUP(Table1[[#This Row],[Budget Code Description]],Dimentions!$X$6:$AC$97,4,FALSE)),"")</f>
        <v/>
      </c>
      <c r="O1512" s="65" t="str">
        <f>IFERROR(VLOOKUP(Table1[[#This Row],[Vendor ID]],Table549[],2,FALSE),"")</f>
        <v/>
      </c>
      <c r="P1512" s="63"/>
      <c r="Q1512" s="143" t="str">
        <f>IF(Table1[[#This Row],[Posting Date]]&lt;&gt;"",$D$9,"")</f>
        <v/>
      </c>
      <c r="R1512" s="159" t="str">
        <f>IF(Table1[[#This Row],[Posting Date]]&lt;&gt;"",$D$10,"")</f>
        <v/>
      </c>
      <c r="S1512" s="66"/>
      <c r="T1512" s="63"/>
      <c r="U1512" s="67"/>
      <c r="V1512" s="67"/>
      <c r="W1512" s="67" t="str">
        <f t="shared" si="23"/>
        <v/>
      </c>
      <c r="X1512" s="161" t="str">
        <f>IF(E1512="","",(IF(Table1[[#This Row],[Cur]]="USD",Table1[[#This Row],[Cur_Amount Debit]],Table1[[#This Row],[Cur_Amount Debit]]/Table1[[#This Row],[Exchange Rate]])))</f>
        <v/>
      </c>
      <c r="Y1512" s="161" t="str">
        <f>IF(E1512="","",(IF(Table1[[#This Row],[Cur]]="USD",Table1[[#This Row],[Cur_Amount Credit]],Table1[[#This Row],[Cur_Amount Credit]]/ExchangeRate)))</f>
        <v/>
      </c>
      <c r="Z1512" s="203" t="str">
        <f>IF(E1512="","",(Table1[[#This Row],[Debit USD]]-Table1[[#This Row],[Credit USD]]))</f>
        <v/>
      </c>
      <c r="AA1512" s="122"/>
      <c r="AB1512" s="1"/>
      <c r="AC1512" s="15"/>
      <c r="AD1512" s="15" t="str">
        <f>IF(AND(OR(Table1[[#This Row],[Account]]="15030",Table1[[#This Row],[Account]]="15035",Table1[[#This Row],[Account]]="20150"),Table1[[#This Row],[Vendor ID]]=""),1,"")</f>
        <v/>
      </c>
      <c r="AE1512" s="15"/>
      <c r="AF1512" s="15"/>
      <c r="AG1512" s="15"/>
      <c r="AH1512" s="46" t="str">
        <f>IF(Table1[[#This Row],[Posting Date]]&lt;&gt;"","GJ-"&amp;CountryID,"")</f>
        <v/>
      </c>
      <c r="AI1512" s="59" t="str">
        <f>IF(Table1[[#This Row],[Posting Date]]&lt;&gt;"",Table1[[#This Row],[Posting Date]],"")</f>
        <v/>
      </c>
      <c r="AJ1512" s="46"/>
      <c r="AK1512" s="46" t="str">
        <f>IF(Table1[[#This Row],[Description]]&lt;&gt;"",Table1[[#This Row],[Description]],"")</f>
        <v/>
      </c>
      <c r="AL1512" s="46" t="str">
        <f>IF(Table1[[#This Row],[Posting Date]]&lt;&gt;"",Table1[[#This Row],[Reference Number]],"")</f>
        <v/>
      </c>
      <c r="AM1512" s="46" t="str">
        <f>TRIM(Table1[[#This Row],[Line '#]])</f>
        <v/>
      </c>
      <c r="AN1512" s="46" t="str">
        <f>TRIM(Table1[[#This Row],[Account]])</f>
        <v/>
      </c>
      <c r="AO1512" s="46" t="str">
        <f>IF(Table1[[#This Row],[Posting Date]]&lt;&gt;"",$D$5,"")</f>
        <v/>
      </c>
      <c r="AP1512" s="46" t="str">
        <f>TRIM(Table1[[#This Row],[Departments-Prgrams]])</f>
        <v/>
      </c>
      <c r="AQ1512" s="46" t="str">
        <f>TRIM(Table1[[#This Row],[Grant]])</f>
        <v/>
      </c>
      <c r="AR1512" s="46" t="str">
        <f>TRIM(Table1[[#This Row],[Staff ID]])</f>
        <v/>
      </c>
      <c r="AS1512" s="46" t="str">
        <f>IF(TRIM(Table1[[#This Row],[Budget Code]])=0,"",TRIM(Table1[[#This Row],[Budget Code]]))</f>
        <v/>
      </c>
      <c r="AT1512" s="46" t="str">
        <f>IF(Table1[[#This Row],[Line Description]]&lt;&gt;"",Table1[[#This Row],[Line Description]],"")</f>
        <v/>
      </c>
      <c r="AU1512" s="46" t="str">
        <f>IF(Table1[[#This Row],[Cur_Amount Debit]]&gt;0,ROUND(Table1[[#This Row],[Cur_Amount Debit]],2),"")</f>
        <v/>
      </c>
      <c r="AV1512" s="46" t="str">
        <f>IF(Table1[[#This Row],[Cur_Amount Credit]]&gt;0,ROUND(Table1[[#This Row],[Cur_Amount Credit]],2),"")</f>
        <v/>
      </c>
      <c r="AW1512" s="46" t="str">
        <f>LEFT(Table1[[#This Row],[Cur]],3)</f>
        <v/>
      </c>
      <c r="AX1512" s="59"/>
      <c r="AY1512" s="46"/>
      <c r="AZ1512" s="46" t="str">
        <f>IF(Table1[[#This Row],[Cur]]&lt;&gt;"",IF(Table1[[#This Row],[Cur]]="USD","",ExchangeRate),"")</f>
        <v/>
      </c>
      <c r="BA1512" s="46" t="str">
        <f>IF(Table1[[#This Row],[Grant]]&lt;&gt;"",VLOOKUP(Table1[[#This Row],[Grant]],Grants!B:D,3),"")</f>
        <v/>
      </c>
      <c r="BB1512" s="46" t="str">
        <f>TRIM(Table1[[#This Row],[Vendor ID]])</f>
        <v/>
      </c>
      <c r="BC1512">
        <f>IF(Table1[[#This Row],[Reference Number]]=Q1511,BC1511,BC1511+1)</f>
        <v>2</v>
      </c>
    </row>
    <row r="1513" spans="1:55" ht="11.25" hidden="1" customHeight="1">
      <c r="A1513" s="1"/>
      <c r="B1513" s="88" t="str">
        <f>IF(Table1[[#This Row],[Posting Date]]&lt;&gt;"",IF(Table1[[#This Row],[Reference Number]]=Q1512,B1512+1,1),"")</f>
        <v/>
      </c>
      <c r="C1513" s="61"/>
      <c r="D1513" s="61"/>
      <c r="E1513" s="218"/>
      <c r="F1513" s="143" t="str">
        <f>IFERROR(IF(VLOOKUP(Table1[[#This Row],[Budget Code Description]],Dimentions!$X$6:$AC$132,2,FALSE)="","",VLOOKUP(Table1[[#This Row],[Budget Code Description]],Dimentions!$X$6:$AC$132,2,FALSE)),"")</f>
        <v/>
      </c>
      <c r="G1513" s="143" t="str">
        <f>IFERROR(VLOOKUP(Table1[[#This Row],[Budget Code Description]],Dimentions!$X$6:$AC$132,3,FALSE),"")</f>
        <v/>
      </c>
      <c r="H1513" s="64" t="str">
        <f>IFERROR(VLOOKUP(Table1[[#This Row],[Account]],Dimentions!$S$6:$V$233,2,FALSE),"")</f>
        <v/>
      </c>
      <c r="I1513" s="62">
        <f>_xlfn.NUMBERVALUE(LEFT(Table1[[#This Row],[Account]],1))</f>
        <v>0</v>
      </c>
      <c r="J1513" s="62" t="str">
        <f>IFERROR(VLOOKUP(Table1[[#This Row],[Budget Code Description]],Table6[#All],7,FALSE),"")</f>
        <v/>
      </c>
      <c r="K1513" s="143" t="str">
        <f>IFERROR(VLOOKUP(Table1[[#This Row],[Budget Code Description]],Table6[#All],8,FALSE),"")</f>
        <v/>
      </c>
      <c r="L1513" s="63"/>
      <c r="M1513" s="65" t="str">
        <f>IFERROR(VLOOKUP(Table1[[#This Row],[Staff ID]],Table2[],2,FALSE),"")</f>
        <v/>
      </c>
      <c r="N1513" s="211" t="str">
        <f>IFERROR(IF(VLOOKUP(Table1[[#This Row],[Budget Code Description]],Dimentions!$X$6:$AC$97,4,FALSE)="","",VLOOKUP(Table1[[#This Row],[Budget Code Description]],Dimentions!$X$6:$AC$97,4,FALSE)),"")</f>
        <v/>
      </c>
      <c r="O1513" s="65" t="str">
        <f>IFERROR(VLOOKUP(Table1[[#This Row],[Vendor ID]],Table549[],2,FALSE),"")</f>
        <v/>
      </c>
      <c r="P1513" s="63"/>
      <c r="Q1513" s="143" t="str">
        <f>IF(Table1[[#This Row],[Posting Date]]&lt;&gt;"",$D$9,"")</f>
        <v/>
      </c>
      <c r="R1513" s="159" t="str">
        <f>IF(Table1[[#This Row],[Posting Date]]&lt;&gt;"",$D$10,"")</f>
        <v/>
      </c>
      <c r="S1513" s="66"/>
      <c r="T1513" s="63"/>
      <c r="U1513" s="67"/>
      <c r="V1513" s="67"/>
      <c r="W1513" s="67" t="str">
        <f t="shared" ref="W1513:W1576" si="24">IF(E1513="","",(ExchangeRate))</f>
        <v/>
      </c>
      <c r="X1513" s="161" t="str">
        <f>IF(E1513="","",(IF(Table1[[#This Row],[Cur]]="USD",Table1[[#This Row],[Cur_Amount Debit]],Table1[[#This Row],[Cur_Amount Debit]]/Table1[[#This Row],[Exchange Rate]])))</f>
        <v/>
      </c>
      <c r="Y1513" s="161" t="str">
        <f>IF(E1513="","",(IF(Table1[[#This Row],[Cur]]="USD",Table1[[#This Row],[Cur_Amount Credit]],Table1[[#This Row],[Cur_Amount Credit]]/ExchangeRate)))</f>
        <v/>
      </c>
      <c r="Z1513" s="203" t="str">
        <f>IF(E1513="","",(Table1[[#This Row],[Debit USD]]-Table1[[#This Row],[Credit USD]]))</f>
        <v/>
      </c>
      <c r="AA1513" s="122"/>
      <c r="AB1513" s="1"/>
      <c r="AC1513" s="15"/>
      <c r="AD1513" s="15" t="str">
        <f>IF(AND(OR(Table1[[#This Row],[Account]]="15030",Table1[[#This Row],[Account]]="15035",Table1[[#This Row],[Account]]="20150"),Table1[[#This Row],[Vendor ID]]=""),1,"")</f>
        <v/>
      </c>
      <c r="AE1513" s="15"/>
      <c r="AF1513" s="15"/>
      <c r="AG1513" s="15"/>
      <c r="AH1513" s="46" t="str">
        <f>IF(Table1[[#This Row],[Posting Date]]&lt;&gt;"","GJ-"&amp;CountryID,"")</f>
        <v/>
      </c>
      <c r="AI1513" s="59" t="str">
        <f>IF(Table1[[#This Row],[Posting Date]]&lt;&gt;"",Table1[[#This Row],[Posting Date]],"")</f>
        <v/>
      </c>
      <c r="AJ1513" s="46"/>
      <c r="AK1513" s="46" t="str">
        <f>IF(Table1[[#This Row],[Description]]&lt;&gt;"",Table1[[#This Row],[Description]],"")</f>
        <v/>
      </c>
      <c r="AL1513" s="46" t="str">
        <f>IF(Table1[[#This Row],[Posting Date]]&lt;&gt;"",Table1[[#This Row],[Reference Number]],"")</f>
        <v/>
      </c>
      <c r="AM1513" s="46" t="str">
        <f>TRIM(Table1[[#This Row],[Line '#]])</f>
        <v/>
      </c>
      <c r="AN1513" s="46" t="str">
        <f>TRIM(Table1[[#This Row],[Account]])</f>
        <v/>
      </c>
      <c r="AO1513" s="46" t="str">
        <f>IF(Table1[[#This Row],[Posting Date]]&lt;&gt;"",$D$5,"")</f>
        <v/>
      </c>
      <c r="AP1513" s="46" t="str">
        <f>TRIM(Table1[[#This Row],[Departments-Prgrams]])</f>
        <v/>
      </c>
      <c r="AQ1513" s="46" t="str">
        <f>TRIM(Table1[[#This Row],[Grant]])</f>
        <v/>
      </c>
      <c r="AR1513" s="46" t="str">
        <f>TRIM(Table1[[#This Row],[Staff ID]])</f>
        <v/>
      </c>
      <c r="AS1513" s="46" t="str">
        <f>IF(TRIM(Table1[[#This Row],[Budget Code]])=0,"",TRIM(Table1[[#This Row],[Budget Code]]))</f>
        <v/>
      </c>
      <c r="AT1513" s="46" t="str">
        <f>IF(Table1[[#This Row],[Line Description]]&lt;&gt;"",Table1[[#This Row],[Line Description]],"")</f>
        <v/>
      </c>
      <c r="AU1513" s="46" t="str">
        <f>IF(Table1[[#This Row],[Cur_Amount Debit]]&gt;0,ROUND(Table1[[#This Row],[Cur_Amount Debit]],2),"")</f>
        <v/>
      </c>
      <c r="AV1513" s="46" t="str">
        <f>IF(Table1[[#This Row],[Cur_Amount Credit]]&gt;0,ROUND(Table1[[#This Row],[Cur_Amount Credit]],2),"")</f>
        <v/>
      </c>
      <c r="AW1513" s="46" t="str">
        <f>LEFT(Table1[[#This Row],[Cur]],3)</f>
        <v/>
      </c>
      <c r="AX1513" s="59"/>
      <c r="AY1513" s="46"/>
      <c r="AZ1513" s="46" t="str">
        <f>IF(Table1[[#This Row],[Cur]]&lt;&gt;"",IF(Table1[[#This Row],[Cur]]="USD","",ExchangeRate),"")</f>
        <v/>
      </c>
      <c r="BA1513" s="46" t="str">
        <f>IF(Table1[[#This Row],[Grant]]&lt;&gt;"",VLOOKUP(Table1[[#This Row],[Grant]],Grants!B:D,3),"")</f>
        <v/>
      </c>
      <c r="BB1513" s="46" t="str">
        <f>TRIM(Table1[[#This Row],[Vendor ID]])</f>
        <v/>
      </c>
      <c r="BC1513">
        <f>IF(Table1[[#This Row],[Reference Number]]=Q1512,BC1512,BC1512+1)</f>
        <v>2</v>
      </c>
    </row>
    <row r="1514" spans="1:55" ht="11.25" hidden="1" customHeight="1">
      <c r="A1514" s="1"/>
      <c r="B1514" s="88" t="str">
        <f>IF(Table1[[#This Row],[Posting Date]]&lt;&gt;"",IF(Table1[[#This Row],[Reference Number]]=Q1513,B1513+1,1),"")</f>
        <v/>
      </c>
      <c r="C1514" s="61"/>
      <c r="D1514" s="61"/>
      <c r="E1514" s="218"/>
      <c r="F1514" s="143" t="str">
        <f>IFERROR(IF(VLOOKUP(Table1[[#This Row],[Budget Code Description]],Dimentions!$X$6:$AC$132,2,FALSE)="","",VLOOKUP(Table1[[#This Row],[Budget Code Description]],Dimentions!$X$6:$AC$132,2,FALSE)),"")</f>
        <v/>
      </c>
      <c r="G1514" s="143" t="str">
        <f>IFERROR(VLOOKUP(Table1[[#This Row],[Budget Code Description]],Dimentions!$X$6:$AC$132,3,FALSE),"")</f>
        <v/>
      </c>
      <c r="H1514" s="64" t="str">
        <f>IFERROR(VLOOKUP(Table1[[#This Row],[Account]],Dimentions!$S$6:$V$233,2,FALSE),"")</f>
        <v/>
      </c>
      <c r="I1514" s="62">
        <f>_xlfn.NUMBERVALUE(LEFT(Table1[[#This Row],[Account]],1))</f>
        <v>0</v>
      </c>
      <c r="J1514" s="62" t="str">
        <f>IFERROR(VLOOKUP(Table1[[#This Row],[Budget Code Description]],Table6[#All],7,FALSE),"")</f>
        <v/>
      </c>
      <c r="K1514" s="143" t="str">
        <f>IFERROR(VLOOKUP(Table1[[#This Row],[Budget Code Description]],Table6[#All],8,FALSE),"")</f>
        <v/>
      </c>
      <c r="L1514" s="63"/>
      <c r="M1514" s="65" t="str">
        <f>IFERROR(VLOOKUP(Table1[[#This Row],[Staff ID]],Table2[],2,FALSE),"")</f>
        <v/>
      </c>
      <c r="N1514" s="211" t="str">
        <f>IFERROR(IF(VLOOKUP(Table1[[#This Row],[Budget Code Description]],Dimentions!$X$6:$AC$97,4,FALSE)="","",VLOOKUP(Table1[[#This Row],[Budget Code Description]],Dimentions!$X$6:$AC$97,4,FALSE)),"")</f>
        <v/>
      </c>
      <c r="O1514" s="65" t="str">
        <f>IFERROR(VLOOKUP(Table1[[#This Row],[Vendor ID]],Table549[],2,FALSE),"")</f>
        <v/>
      </c>
      <c r="P1514" s="63"/>
      <c r="Q1514" s="143" t="str">
        <f>IF(Table1[[#This Row],[Posting Date]]&lt;&gt;"",$D$9,"")</f>
        <v/>
      </c>
      <c r="R1514" s="159" t="str">
        <f>IF(Table1[[#This Row],[Posting Date]]&lt;&gt;"",$D$10,"")</f>
        <v/>
      </c>
      <c r="S1514" s="66"/>
      <c r="T1514" s="63"/>
      <c r="U1514" s="67"/>
      <c r="V1514" s="67"/>
      <c r="W1514" s="67" t="str">
        <f t="shared" si="24"/>
        <v/>
      </c>
      <c r="X1514" s="161" t="str">
        <f>IF(E1514="","",(IF(Table1[[#This Row],[Cur]]="USD",Table1[[#This Row],[Cur_Amount Debit]],Table1[[#This Row],[Cur_Amount Debit]]/Table1[[#This Row],[Exchange Rate]])))</f>
        <v/>
      </c>
      <c r="Y1514" s="161" t="str">
        <f>IF(E1514="","",(IF(Table1[[#This Row],[Cur]]="USD",Table1[[#This Row],[Cur_Amount Credit]],Table1[[#This Row],[Cur_Amount Credit]]/ExchangeRate)))</f>
        <v/>
      </c>
      <c r="Z1514" s="203" t="str">
        <f>IF(E1514="","",(Table1[[#This Row],[Debit USD]]-Table1[[#This Row],[Credit USD]]))</f>
        <v/>
      </c>
      <c r="AA1514" s="122"/>
      <c r="AB1514" s="1"/>
      <c r="AC1514" s="15"/>
      <c r="AD1514" s="15" t="str">
        <f>IF(AND(OR(Table1[[#This Row],[Account]]="15030",Table1[[#This Row],[Account]]="15035",Table1[[#This Row],[Account]]="20150"),Table1[[#This Row],[Vendor ID]]=""),1,"")</f>
        <v/>
      </c>
      <c r="AE1514" s="15"/>
      <c r="AF1514" s="15"/>
      <c r="AG1514" s="15"/>
      <c r="AH1514" s="46" t="str">
        <f>IF(Table1[[#This Row],[Posting Date]]&lt;&gt;"","GJ-"&amp;CountryID,"")</f>
        <v/>
      </c>
      <c r="AI1514" s="59" t="str">
        <f>IF(Table1[[#This Row],[Posting Date]]&lt;&gt;"",Table1[[#This Row],[Posting Date]],"")</f>
        <v/>
      </c>
      <c r="AJ1514" s="46"/>
      <c r="AK1514" s="46" t="str">
        <f>IF(Table1[[#This Row],[Description]]&lt;&gt;"",Table1[[#This Row],[Description]],"")</f>
        <v/>
      </c>
      <c r="AL1514" s="46" t="str">
        <f>IF(Table1[[#This Row],[Posting Date]]&lt;&gt;"",Table1[[#This Row],[Reference Number]],"")</f>
        <v/>
      </c>
      <c r="AM1514" s="46" t="str">
        <f>TRIM(Table1[[#This Row],[Line '#]])</f>
        <v/>
      </c>
      <c r="AN1514" s="46" t="str">
        <f>TRIM(Table1[[#This Row],[Account]])</f>
        <v/>
      </c>
      <c r="AO1514" s="46" t="str">
        <f>IF(Table1[[#This Row],[Posting Date]]&lt;&gt;"",$D$5,"")</f>
        <v/>
      </c>
      <c r="AP1514" s="46" t="str">
        <f>TRIM(Table1[[#This Row],[Departments-Prgrams]])</f>
        <v/>
      </c>
      <c r="AQ1514" s="46" t="str">
        <f>TRIM(Table1[[#This Row],[Grant]])</f>
        <v/>
      </c>
      <c r="AR1514" s="46" t="str">
        <f>TRIM(Table1[[#This Row],[Staff ID]])</f>
        <v/>
      </c>
      <c r="AS1514" s="46" t="str">
        <f>IF(TRIM(Table1[[#This Row],[Budget Code]])=0,"",TRIM(Table1[[#This Row],[Budget Code]]))</f>
        <v/>
      </c>
      <c r="AT1514" s="46" t="str">
        <f>IF(Table1[[#This Row],[Line Description]]&lt;&gt;"",Table1[[#This Row],[Line Description]],"")</f>
        <v/>
      </c>
      <c r="AU1514" s="46" t="str">
        <f>IF(Table1[[#This Row],[Cur_Amount Debit]]&gt;0,ROUND(Table1[[#This Row],[Cur_Amount Debit]],2),"")</f>
        <v/>
      </c>
      <c r="AV1514" s="46" t="str">
        <f>IF(Table1[[#This Row],[Cur_Amount Credit]]&gt;0,ROUND(Table1[[#This Row],[Cur_Amount Credit]],2),"")</f>
        <v/>
      </c>
      <c r="AW1514" s="46" t="str">
        <f>LEFT(Table1[[#This Row],[Cur]],3)</f>
        <v/>
      </c>
      <c r="AX1514" s="59"/>
      <c r="AY1514" s="46"/>
      <c r="AZ1514" s="46" t="str">
        <f>IF(Table1[[#This Row],[Cur]]&lt;&gt;"",IF(Table1[[#This Row],[Cur]]="USD","",ExchangeRate),"")</f>
        <v/>
      </c>
      <c r="BA1514" s="46" t="str">
        <f>IF(Table1[[#This Row],[Grant]]&lt;&gt;"",VLOOKUP(Table1[[#This Row],[Grant]],Grants!B:D,3),"")</f>
        <v/>
      </c>
      <c r="BB1514" s="46" t="str">
        <f>TRIM(Table1[[#This Row],[Vendor ID]])</f>
        <v/>
      </c>
      <c r="BC1514">
        <f>IF(Table1[[#This Row],[Reference Number]]=Q1513,BC1513,BC1513+1)</f>
        <v>2</v>
      </c>
    </row>
    <row r="1515" spans="1:55" ht="11.25" hidden="1" customHeight="1">
      <c r="A1515" s="1"/>
      <c r="B1515" s="88" t="str">
        <f>IF(Table1[[#This Row],[Posting Date]]&lt;&gt;"",IF(Table1[[#This Row],[Reference Number]]=Q1514,B1514+1,1),"")</f>
        <v/>
      </c>
      <c r="C1515" s="61"/>
      <c r="D1515" s="61"/>
      <c r="E1515" s="218"/>
      <c r="F1515" s="143" t="str">
        <f>IFERROR(IF(VLOOKUP(Table1[[#This Row],[Budget Code Description]],Dimentions!$X$6:$AC$132,2,FALSE)="","",VLOOKUP(Table1[[#This Row],[Budget Code Description]],Dimentions!$X$6:$AC$132,2,FALSE)),"")</f>
        <v/>
      </c>
      <c r="G1515" s="143" t="str">
        <f>IFERROR(VLOOKUP(Table1[[#This Row],[Budget Code Description]],Dimentions!$X$6:$AC$132,3,FALSE),"")</f>
        <v/>
      </c>
      <c r="H1515" s="64" t="str">
        <f>IFERROR(VLOOKUP(Table1[[#This Row],[Account]],Dimentions!$S$6:$V$233,2,FALSE),"")</f>
        <v/>
      </c>
      <c r="I1515" s="62">
        <f>_xlfn.NUMBERVALUE(LEFT(Table1[[#This Row],[Account]],1))</f>
        <v>0</v>
      </c>
      <c r="J1515" s="62" t="str">
        <f>IFERROR(VLOOKUP(Table1[[#This Row],[Budget Code Description]],Table6[#All],7,FALSE),"")</f>
        <v/>
      </c>
      <c r="K1515" s="143" t="str">
        <f>IFERROR(VLOOKUP(Table1[[#This Row],[Budget Code Description]],Table6[#All],8,FALSE),"")</f>
        <v/>
      </c>
      <c r="L1515" s="63"/>
      <c r="M1515" s="65" t="str">
        <f>IFERROR(VLOOKUP(Table1[[#This Row],[Staff ID]],Table2[],2,FALSE),"")</f>
        <v/>
      </c>
      <c r="N1515" s="211" t="str">
        <f>IFERROR(IF(VLOOKUP(Table1[[#This Row],[Budget Code Description]],Dimentions!$X$6:$AC$97,4,FALSE)="","",VLOOKUP(Table1[[#This Row],[Budget Code Description]],Dimentions!$X$6:$AC$97,4,FALSE)),"")</f>
        <v/>
      </c>
      <c r="O1515" s="65" t="str">
        <f>IFERROR(VLOOKUP(Table1[[#This Row],[Vendor ID]],Table549[],2,FALSE),"")</f>
        <v/>
      </c>
      <c r="P1515" s="63"/>
      <c r="Q1515" s="143" t="str">
        <f>IF(Table1[[#This Row],[Posting Date]]&lt;&gt;"",$D$9,"")</f>
        <v/>
      </c>
      <c r="R1515" s="159" t="str">
        <f>IF(Table1[[#This Row],[Posting Date]]&lt;&gt;"",$D$10,"")</f>
        <v/>
      </c>
      <c r="S1515" s="66"/>
      <c r="T1515" s="63"/>
      <c r="U1515" s="67"/>
      <c r="V1515" s="67"/>
      <c r="W1515" s="67" t="str">
        <f t="shared" si="24"/>
        <v/>
      </c>
      <c r="X1515" s="161" t="str">
        <f>IF(E1515="","",(IF(Table1[[#This Row],[Cur]]="USD",Table1[[#This Row],[Cur_Amount Debit]],Table1[[#This Row],[Cur_Amount Debit]]/Table1[[#This Row],[Exchange Rate]])))</f>
        <v/>
      </c>
      <c r="Y1515" s="161" t="str">
        <f>IF(E1515="","",(IF(Table1[[#This Row],[Cur]]="USD",Table1[[#This Row],[Cur_Amount Credit]],Table1[[#This Row],[Cur_Amount Credit]]/ExchangeRate)))</f>
        <v/>
      </c>
      <c r="Z1515" s="203" t="str">
        <f>IF(E1515="","",(Table1[[#This Row],[Debit USD]]-Table1[[#This Row],[Credit USD]]))</f>
        <v/>
      </c>
      <c r="AA1515" s="122"/>
      <c r="AB1515" s="1"/>
      <c r="AC1515" s="15"/>
      <c r="AD1515" s="15" t="str">
        <f>IF(AND(OR(Table1[[#This Row],[Account]]="15030",Table1[[#This Row],[Account]]="15035",Table1[[#This Row],[Account]]="20150"),Table1[[#This Row],[Vendor ID]]=""),1,"")</f>
        <v/>
      </c>
      <c r="AE1515" s="15"/>
      <c r="AF1515" s="15"/>
      <c r="AG1515" s="15"/>
      <c r="AH1515" s="46" t="str">
        <f>IF(Table1[[#This Row],[Posting Date]]&lt;&gt;"","GJ-"&amp;CountryID,"")</f>
        <v/>
      </c>
      <c r="AI1515" s="59" t="str">
        <f>IF(Table1[[#This Row],[Posting Date]]&lt;&gt;"",Table1[[#This Row],[Posting Date]],"")</f>
        <v/>
      </c>
      <c r="AJ1515" s="46"/>
      <c r="AK1515" s="46" t="str">
        <f>IF(Table1[[#This Row],[Description]]&lt;&gt;"",Table1[[#This Row],[Description]],"")</f>
        <v/>
      </c>
      <c r="AL1515" s="46" t="str">
        <f>IF(Table1[[#This Row],[Posting Date]]&lt;&gt;"",Table1[[#This Row],[Reference Number]],"")</f>
        <v/>
      </c>
      <c r="AM1515" s="46" t="str">
        <f>TRIM(Table1[[#This Row],[Line '#]])</f>
        <v/>
      </c>
      <c r="AN1515" s="46" t="str">
        <f>TRIM(Table1[[#This Row],[Account]])</f>
        <v/>
      </c>
      <c r="AO1515" s="46" t="str">
        <f>IF(Table1[[#This Row],[Posting Date]]&lt;&gt;"",$D$5,"")</f>
        <v/>
      </c>
      <c r="AP1515" s="46" t="str">
        <f>TRIM(Table1[[#This Row],[Departments-Prgrams]])</f>
        <v/>
      </c>
      <c r="AQ1515" s="46" t="str">
        <f>TRIM(Table1[[#This Row],[Grant]])</f>
        <v/>
      </c>
      <c r="AR1515" s="46" t="str">
        <f>TRIM(Table1[[#This Row],[Staff ID]])</f>
        <v/>
      </c>
      <c r="AS1515" s="46" t="str">
        <f>IF(TRIM(Table1[[#This Row],[Budget Code]])=0,"",TRIM(Table1[[#This Row],[Budget Code]]))</f>
        <v/>
      </c>
      <c r="AT1515" s="46" t="str">
        <f>IF(Table1[[#This Row],[Line Description]]&lt;&gt;"",Table1[[#This Row],[Line Description]],"")</f>
        <v/>
      </c>
      <c r="AU1515" s="46" t="str">
        <f>IF(Table1[[#This Row],[Cur_Amount Debit]]&gt;0,ROUND(Table1[[#This Row],[Cur_Amount Debit]],2),"")</f>
        <v/>
      </c>
      <c r="AV1515" s="46" t="str">
        <f>IF(Table1[[#This Row],[Cur_Amount Credit]]&gt;0,ROUND(Table1[[#This Row],[Cur_Amount Credit]],2),"")</f>
        <v/>
      </c>
      <c r="AW1515" s="46" t="str">
        <f>LEFT(Table1[[#This Row],[Cur]],3)</f>
        <v/>
      </c>
      <c r="AX1515" s="59"/>
      <c r="AY1515" s="46"/>
      <c r="AZ1515" s="46" t="str">
        <f>IF(Table1[[#This Row],[Cur]]&lt;&gt;"",IF(Table1[[#This Row],[Cur]]="USD","",ExchangeRate),"")</f>
        <v/>
      </c>
      <c r="BA1515" s="46" t="str">
        <f>IF(Table1[[#This Row],[Grant]]&lt;&gt;"",VLOOKUP(Table1[[#This Row],[Grant]],Grants!B:D,3),"")</f>
        <v/>
      </c>
      <c r="BB1515" s="46" t="str">
        <f>TRIM(Table1[[#This Row],[Vendor ID]])</f>
        <v/>
      </c>
      <c r="BC1515">
        <f>IF(Table1[[#This Row],[Reference Number]]=Q1514,BC1514,BC1514+1)</f>
        <v>2</v>
      </c>
    </row>
    <row r="1516" spans="1:55" ht="11.25" hidden="1" customHeight="1">
      <c r="A1516" s="1"/>
      <c r="B1516" s="88" t="str">
        <f>IF(Table1[[#This Row],[Posting Date]]&lt;&gt;"",IF(Table1[[#This Row],[Reference Number]]=Q1515,B1515+1,1),"")</f>
        <v/>
      </c>
      <c r="C1516" s="61"/>
      <c r="D1516" s="61"/>
      <c r="E1516" s="218"/>
      <c r="F1516" s="143" t="str">
        <f>IFERROR(IF(VLOOKUP(Table1[[#This Row],[Budget Code Description]],Dimentions!$X$6:$AC$132,2,FALSE)="","",VLOOKUP(Table1[[#This Row],[Budget Code Description]],Dimentions!$X$6:$AC$132,2,FALSE)),"")</f>
        <v/>
      </c>
      <c r="G1516" s="143" t="str">
        <f>IFERROR(VLOOKUP(Table1[[#This Row],[Budget Code Description]],Dimentions!$X$6:$AC$132,3,FALSE),"")</f>
        <v/>
      </c>
      <c r="H1516" s="64" t="str">
        <f>IFERROR(VLOOKUP(Table1[[#This Row],[Account]],Dimentions!$S$6:$V$233,2,FALSE),"")</f>
        <v/>
      </c>
      <c r="I1516" s="62">
        <f>_xlfn.NUMBERVALUE(LEFT(Table1[[#This Row],[Account]],1))</f>
        <v>0</v>
      </c>
      <c r="J1516" s="62" t="str">
        <f>IFERROR(VLOOKUP(Table1[[#This Row],[Budget Code Description]],Table6[#All],7,FALSE),"")</f>
        <v/>
      </c>
      <c r="K1516" s="143" t="str">
        <f>IFERROR(VLOOKUP(Table1[[#This Row],[Budget Code Description]],Table6[#All],8,FALSE),"")</f>
        <v/>
      </c>
      <c r="L1516" s="63"/>
      <c r="M1516" s="65" t="str">
        <f>IFERROR(VLOOKUP(Table1[[#This Row],[Staff ID]],Table2[],2,FALSE),"")</f>
        <v/>
      </c>
      <c r="N1516" s="211" t="str">
        <f>IFERROR(IF(VLOOKUP(Table1[[#This Row],[Budget Code Description]],Dimentions!$X$6:$AC$97,4,FALSE)="","",VLOOKUP(Table1[[#This Row],[Budget Code Description]],Dimentions!$X$6:$AC$97,4,FALSE)),"")</f>
        <v/>
      </c>
      <c r="O1516" s="65" t="str">
        <f>IFERROR(VLOOKUP(Table1[[#This Row],[Vendor ID]],Table549[],2,FALSE),"")</f>
        <v/>
      </c>
      <c r="P1516" s="63"/>
      <c r="Q1516" s="143" t="str">
        <f>IF(Table1[[#This Row],[Posting Date]]&lt;&gt;"",$D$9,"")</f>
        <v/>
      </c>
      <c r="R1516" s="159" t="str">
        <f>IF(Table1[[#This Row],[Posting Date]]&lt;&gt;"",$D$10,"")</f>
        <v/>
      </c>
      <c r="S1516" s="66"/>
      <c r="T1516" s="63"/>
      <c r="U1516" s="67"/>
      <c r="V1516" s="67"/>
      <c r="W1516" s="67" t="str">
        <f t="shared" si="24"/>
        <v/>
      </c>
      <c r="X1516" s="161" t="str">
        <f>IF(E1516="","",(IF(Table1[[#This Row],[Cur]]="USD",Table1[[#This Row],[Cur_Amount Debit]],Table1[[#This Row],[Cur_Amount Debit]]/Table1[[#This Row],[Exchange Rate]])))</f>
        <v/>
      </c>
      <c r="Y1516" s="161" t="str">
        <f>IF(E1516="","",(IF(Table1[[#This Row],[Cur]]="USD",Table1[[#This Row],[Cur_Amount Credit]],Table1[[#This Row],[Cur_Amount Credit]]/ExchangeRate)))</f>
        <v/>
      </c>
      <c r="Z1516" s="203" t="str">
        <f>IF(E1516="","",(Table1[[#This Row],[Debit USD]]-Table1[[#This Row],[Credit USD]]))</f>
        <v/>
      </c>
      <c r="AA1516" s="122"/>
      <c r="AB1516" s="1"/>
      <c r="AC1516" s="15"/>
      <c r="AD1516" s="15" t="str">
        <f>IF(AND(OR(Table1[[#This Row],[Account]]="15030",Table1[[#This Row],[Account]]="15035",Table1[[#This Row],[Account]]="20150"),Table1[[#This Row],[Vendor ID]]=""),1,"")</f>
        <v/>
      </c>
      <c r="AE1516" s="15"/>
      <c r="AF1516" s="15"/>
      <c r="AG1516" s="15"/>
      <c r="AH1516" s="46" t="str">
        <f>IF(Table1[[#This Row],[Posting Date]]&lt;&gt;"","GJ-"&amp;CountryID,"")</f>
        <v/>
      </c>
      <c r="AI1516" s="59" t="str">
        <f>IF(Table1[[#This Row],[Posting Date]]&lt;&gt;"",Table1[[#This Row],[Posting Date]],"")</f>
        <v/>
      </c>
      <c r="AJ1516" s="46"/>
      <c r="AK1516" s="46" t="str">
        <f>IF(Table1[[#This Row],[Description]]&lt;&gt;"",Table1[[#This Row],[Description]],"")</f>
        <v/>
      </c>
      <c r="AL1516" s="46" t="str">
        <f>IF(Table1[[#This Row],[Posting Date]]&lt;&gt;"",Table1[[#This Row],[Reference Number]],"")</f>
        <v/>
      </c>
      <c r="AM1516" s="46" t="str">
        <f>TRIM(Table1[[#This Row],[Line '#]])</f>
        <v/>
      </c>
      <c r="AN1516" s="46" t="str">
        <f>TRIM(Table1[[#This Row],[Account]])</f>
        <v/>
      </c>
      <c r="AO1516" s="46" t="str">
        <f>IF(Table1[[#This Row],[Posting Date]]&lt;&gt;"",$D$5,"")</f>
        <v/>
      </c>
      <c r="AP1516" s="46" t="str">
        <f>TRIM(Table1[[#This Row],[Departments-Prgrams]])</f>
        <v/>
      </c>
      <c r="AQ1516" s="46" t="str">
        <f>TRIM(Table1[[#This Row],[Grant]])</f>
        <v/>
      </c>
      <c r="AR1516" s="46" t="str">
        <f>TRIM(Table1[[#This Row],[Staff ID]])</f>
        <v/>
      </c>
      <c r="AS1516" s="46" t="str">
        <f>IF(TRIM(Table1[[#This Row],[Budget Code]])=0,"",TRIM(Table1[[#This Row],[Budget Code]]))</f>
        <v/>
      </c>
      <c r="AT1516" s="46" t="str">
        <f>IF(Table1[[#This Row],[Line Description]]&lt;&gt;"",Table1[[#This Row],[Line Description]],"")</f>
        <v/>
      </c>
      <c r="AU1516" s="46" t="str">
        <f>IF(Table1[[#This Row],[Cur_Amount Debit]]&gt;0,ROUND(Table1[[#This Row],[Cur_Amount Debit]],2),"")</f>
        <v/>
      </c>
      <c r="AV1516" s="46" t="str">
        <f>IF(Table1[[#This Row],[Cur_Amount Credit]]&gt;0,ROUND(Table1[[#This Row],[Cur_Amount Credit]],2),"")</f>
        <v/>
      </c>
      <c r="AW1516" s="46" t="str">
        <f>LEFT(Table1[[#This Row],[Cur]],3)</f>
        <v/>
      </c>
      <c r="AX1516" s="59"/>
      <c r="AY1516" s="46"/>
      <c r="AZ1516" s="46" t="str">
        <f>IF(Table1[[#This Row],[Cur]]&lt;&gt;"",IF(Table1[[#This Row],[Cur]]="USD","",ExchangeRate),"")</f>
        <v/>
      </c>
      <c r="BA1516" s="46" t="str">
        <f>IF(Table1[[#This Row],[Grant]]&lt;&gt;"",VLOOKUP(Table1[[#This Row],[Grant]],Grants!B:D,3),"")</f>
        <v/>
      </c>
      <c r="BB1516" s="46" t="str">
        <f>TRIM(Table1[[#This Row],[Vendor ID]])</f>
        <v/>
      </c>
      <c r="BC1516">
        <f>IF(Table1[[#This Row],[Reference Number]]=Q1515,BC1515,BC1515+1)</f>
        <v>2</v>
      </c>
    </row>
    <row r="1517" spans="1:55" ht="11.25" hidden="1" customHeight="1">
      <c r="A1517" s="1"/>
      <c r="B1517" s="88" t="str">
        <f>IF(Table1[[#This Row],[Posting Date]]&lt;&gt;"",IF(Table1[[#This Row],[Reference Number]]=Q1516,B1516+1,1),"")</f>
        <v/>
      </c>
      <c r="C1517" s="61"/>
      <c r="D1517" s="61"/>
      <c r="E1517" s="218"/>
      <c r="F1517" s="143" t="str">
        <f>IFERROR(IF(VLOOKUP(Table1[[#This Row],[Budget Code Description]],Dimentions!$X$6:$AC$132,2,FALSE)="","",VLOOKUP(Table1[[#This Row],[Budget Code Description]],Dimentions!$X$6:$AC$132,2,FALSE)),"")</f>
        <v/>
      </c>
      <c r="G1517" s="143" t="str">
        <f>IFERROR(VLOOKUP(Table1[[#This Row],[Budget Code Description]],Dimentions!$X$6:$AC$132,3,FALSE),"")</f>
        <v/>
      </c>
      <c r="H1517" s="64" t="str">
        <f>IFERROR(VLOOKUP(Table1[[#This Row],[Account]],Dimentions!$S$6:$V$233,2,FALSE),"")</f>
        <v/>
      </c>
      <c r="I1517" s="62">
        <f>_xlfn.NUMBERVALUE(LEFT(Table1[[#This Row],[Account]],1))</f>
        <v>0</v>
      </c>
      <c r="J1517" s="62" t="str">
        <f>IFERROR(VLOOKUP(Table1[[#This Row],[Budget Code Description]],Table6[#All],7,FALSE),"")</f>
        <v/>
      </c>
      <c r="K1517" s="143" t="str">
        <f>IFERROR(VLOOKUP(Table1[[#This Row],[Budget Code Description]],Table6[#All],8,FALSE),"")</f>
        <v/>
      </c>
      <c r="L1517" s="63"/>
      <c r="M1517" s="65" t="str">
        <f>IFERROR(VLOOKUP(Table1[[#This Row],[Staff ID]],Table2[],2,FALSE),"")</f>
        <v/>
      </c>
      <c r="N1517" s="211" t="str">
        <f>IFERROR(IF(VLOOKUP(Table1[[#This Row],[Budget Code Description]],Dimentions!$X$6:$AC$97,4,FALSE)="","",VLOOKUP(Table1[[#This Row],[Budget Code Description]],Dimentions!$X$6:$AC$97,4,FALSE)),"")</f>
        <v/>
      </c>
      <c r="O1517" s="65" t="str">
        <f>IFERROR(VLOOKUP(Table1[[#This Row],[Vendor ID]],Table549[],2,FALSE),"")</f>
        <v/>
      </c>
      <c r="P1517" s="63"/>
      <c r="Q1517" s="143" t="str">
        <f>IF(Table1[[#This Row],[Posting Date]]&lt;&gt;"",$D$9,"")</f>
        <v/>
      </c>
      <c r="R1517" s="159" t="str">
        <f>IF(Table1[[#This Row],[Posting Date]]&lt;&gt;"",$D$10,"")</f>
        <v/>
      </c>
      <c r="S1517" s="66"/>
      <c r="T1517" s="63"/>
      <c r="U1517" s="67"/>
      <c r="V1517" s="67"/>
      <c r="W1517" s="67" t="str">
        <f t="shared" si="24"/>
        <v/>
      </c>
      <c r="X1517" s="161" t="str">
        <f>IF(E1517="","",(IF(Table1[[#This Row],[Cur]]="USD",Table1[[#This Row],[Cur_Amount Debit]],Table1[[#This Row],[Cur_Amount Debit]]/Table1[[#This Row],[Exchange Rate]])))</f>
        <v/>
      </c>
      <c r="Y1517" s="161" t="str">
        <f>IF(E1517="","",(IF(Table1[[#This Row],[Cur]]="USD",Table1[[#This Row],[Cur_Amount Credit]],Table1[[#This Row],[Cur_Amount Credit]]/ExchangeRate)))</f>
        <v/>
      </c>
      <c r="Z1517" s="203" t="str">
        <f>IF(E1517="","",(Table1[[#This Row],[Debit USD]]-Table1[[#This Row],[Credit USD]]))</f>
        <v/>
      </c>
      <c r="AA1517" s="122"/>
      <c r="AB1517" s="1"/>
      <c r="AC1517" s="15"/>
      <c r="AD1517" s="15" t="str">
        <f>IF(AND(OR(Table1[[#This Row],[Account]]="15030",Table1[[#This Row],[Account]]="15035",Table1[[#This Row],[Account]]="20150"),Table1[[#This Row],[Vendor ID]]=""),1,"")</f>
        <v/>
      </c>
      <c r="AE1517" s="15"/>
      <c r="AF1517" s="15"/>
      <c r="AG1517" s="15"/>
      <c r="AH1517" s="46" t="str">
        <f>IF(Table1[[#This Row],[Posting Date]]&lt;&gt;"","GJ-"&amp;CountryID,"")</f>
        <v/>
      </c>
      <c r="AI1517" s="59" t="str">
        <f>IF(Table1[[#This Row],[Posting Date]]&lt;&gt;"",Table1[[#This Row],[Posting Date]],"")</f>
        <v/>
      </c>
      <c r="AJ1517" s="46"/>
      <c r="AK1517" s="46" t="str">
        <f>IF(Table1[[#This Row],[Description]]&lt;&gt;"",Table1[[#This Row],[Description]],"")</f>
        <v/>
      </c>
      <c r="AL1517" s="46" t="str">
        <f>IF(Table1[[#This Row],[Posting Date]]&lt;&gt;"",Table1[[#This Row],[Reference Number]],"")</f>
        <v/>
      </c>
      <c r="AM1517" s="46" t="str">
        <f>TRIM(Table1[[#This Row],[Line '#]])</f>
        <v/>
      </c>
      <c r="AN1517" s="46" t="str">
        <f>TRIM(Table1[[#This Row],[Account]])</f>
        <v/>
      </c>
      <c r="AO1517" s="46" t="str">
        <f>IF(Table1[[#This Row],[Posting Date]]&lt;&gt;"",$D$5,"")</f>
        <v/>
      </c>
      <c r="AP1517" s="46" t="str">
        <f>TRIM(Table1[[#This Row],[Departments-Prgrams]])</f>
        <v/>
      </c>
      <c r="AQ1517" s="46" t="str">
        <f>TRIM(Table1[[#This Row],[Grant]])</f>
        <v/>
      </c>
      <c r="AR1517" s="46" t="str">
        <f>TRIM(Table1[[#This Row],[Staff ID]])</f>
        <v/>
      </c>
      <c r="AS1517" s="46" t="str">
        <f>IF(TRIM(Table1[[#This Row],[Budget Code]])=0,"",TRIM(Table1[[#This Row],[Budget Code]]))</f>
        <v/>
      </c>
      <c r="AT1517" s="46" t="str">
        <f>IF(Table1[[#This Row],[Line Description]]&lt;&gt;"",Table1[[#This Row],[Line Description]],"")</f>
        <v/>
      </c>
      <c r="AU1517" s="46" t="str">
        <f>IF(Table1[[#This Row],[Cur_Amount Debit]]&gt;0,ROUND(Table1[[#This Row],[Cur_Amount Debit]],2),"")</f>
        <v/>
      </c>
      <c r="AV1517" s="46" t="str">
        <f>IF(Table1[[#This Row],[Cur_Amount Credit]]&gt;0,ROUND(Table1[[#This Row],[Cur_Amount Credit]],2),"")</f>
        <v/>
      </c>
      <c r="AW1517" s="46" t="str">
        <f>LEFT(Table1[[#This Row],[Cur]],3)</f>
        <v/>
      </c>
      <c r="AX1517" s="59"/>
      <c r="AY1517" s="46"/>
      <c r="AZ1517" s="46" t="str">
        <f>IF(Table1[[#This Row],[Cur]]&lt;&gt;"",IF(Table1[[#This Row],[Cur]]="USD","",ExchangeRate),"")</f>
        <v/>
      </c>
      <c r="BA1517" s="46" t="str">
        <f>IF(Table1[[#This Row],[Grant]]&lt;&gt;"",VLOOKUP(Table1[[#This Row],[Grant]],Grants!B:D,3),"")</f>
        <v/>
      </c>
      <c r="BB1517" s="46" t="str">
        <f>TRIM(Table1[[#This Row],[Vendor ID]])</f>
        <v/>
      </c>
      <c r="BC1517">
        <f>IF(Table1[[#This Row],[Reference Number]]=Q1516,BC1516,BC1516+1)</f>
        <v>2</v>
      </c>
    </row>
    <row r="1518" spans="1:55" ht="11.25" hidden="1" customHeight="1">
      <c r="A1518" s="1"/>
      <c r="B1518" s="88" t="str">
        <f>IF(Table1[[#This Row],[Posting Date]]&lt;&gt;"",IF(Table1[[#This Row],[Reference Number]]=Q1517,B1517+1,1),"")</f>
        <v/>
      </c>
      <c r="C1518" s="61"/>
      <c r="D1518" s="61"/>
      <c r="E1518" s="218"/>
      <c r="F1518" s="143" t="str">
        <f>IFERROR(IF(VLOOKUP(Table1[[#This Row],[Budget Code Description]],Dimentions!$X$6:$AC$132,2,FALSE)="","",VLOOKUP(Table1[[#This Row],[Budget Code Description]],Dimentions!$X$6:$AC$132,2,FALSE)),"")</f>
        <v/>
      </c>
      <c r="G1518" s="143" t="str">
        <f>IFERROR(VLOOKUP(Table1[[#This Row],[Budget Code Description]],Dimentions!$X$6:$AC$132,3,FALSE),"")</f>
        <v/>
      </c>
      <c r="H1518" s="64" t="str">
        <f>IFERROR(VLOOKUP(Table1[[#This Row],[Account]],Dimentions!$S$6:$V$233,2,FALSE),"")</f>
        <v/>
      </c>
      <c r="I1518" s="62">
        <f>_xlfn.NUMBERVALUE(LEFT(Table1[[#This Row],[Account]],1))</f>
        <v>0</v>
      </c>
      <c r="J1518" s="62" t="str">
        <f>IFERROR(VLOOKUP(Table1[[#This Row],[Budget Code Description]],Table6[#All],7,FALSE),"")</f>
        <v/>
      </c>
      <c r="K1518" s="143" t="str">
        <f>IFERROR(VLOOKUP(Table1[[#This Row],[Budget Code Description]],Table6[#All],8,FALSE),"")</f>
        <v/>
      </c>
      <c r="L1518" s="63"/>
      <c r="M1518" s="65" t="str">
        <f>IFERROR(VLOOKUP(Table1[[#This Row],[Staff ID]],Table2[],2,FALSE),"")</f>
        <v/>
      </c>
      <c r="N1518" s="211" t="str">
        <f>IFERROR(IF(VLOOKUP(Table1[[#This Row],[Budget Code Description]],Dimentions!$X$6:$AC$97,4,FALSE)="","",VLOOKUP(Table1[[#This Row],[Budget Code Description]],Dimentions!$X$6:$AC$97,4,FALSE)),"")</f>
        <v/>
      </c>
      <c r="O1518" s="65" t="str">
        <f>IFERROR(VLOOKUP(Table1[[#This Row],[Vendor ID]],Table549[],2,FALSE),"")</f>
        <v/>
      </c>
      <c r="P1518" s="63"/>
      <c r="Q1518" s="143" t="str">
        <f>IF(Table1[[#This Row],[Posting Date]]&lt;&gt;"",$D$9,"")</f>
        <v/>
      </c>
      <c r="R1518" s="159" t="str">
        <f>IF(Table1[[#This Row],[Posting Date]]&lt;&gt;"",$D$10,"")</f>
        <v/>
      </c>
      <c r="S1518" s="66"/>
      <c r="T1518" s="63"/>
      <c r="U1518" s="67"/>
      <c r="V1518" s="67"/>
      <c r="W1518" s="67" t="str">
        <f t="shared" si="24"/>
        <v/>
      </c>
      <c r="X1518" s="161" t="str">
        <f>IF(E1518="","",(IF(Table1[[#This Row],[Cur]]="USD",Table1[[#This Row],[Cur_Amount Debit]],Table1[[#This Row],[Cur_Amount Debit]]/Table1[[#This Row],[Exchange Rate]])))</f>
        <v/>
      </c>
      <c r="Y1518" s="161" t="str">
        <f>IF(E1518="","",(IF(Table1[[#This Row],[Cur]]="USD",Table1[[#This Row],[Cur_Amount Credit]],Table1[[#This Row],[Cur_Amount Credit]]/ExchangeRate)))</f>
        <v/>
      </c>
      <c r="Z1518" s="203" t="str">
        <f>IF(E1518="","",(Table1[[#This Row],[Debit USD]]-Table1[[#This Row],[Credit USD]]))</f>
        <v/>
      </c>
      <c r="AA1518" s="122"/>
      <c r="AB1518" s="1"/>
      <c r="AC1518" s="15"/>
      <c r="AD1518" s="15" t="str">
        <f>IF(AND(OR(Table1[[#This Row],[Account]]="15030",Table1[[#This Row],[Account]]="15035",Table1[[#This Row],[Account]]="20150"),Table1[[#This Row],[Vendor ID]]=""),1,"")</f>
        <v/>
      </c>
      <c r="AE1518" s="15"/>
      <c r="AF1518" s="15"/>
      <c r="AG1518" s="15"/>
      <c r="AH1518" s="46" t="str">
        <f>IF(Table1[[#This Row],[Posting Date]]&lt;&gt;"","GJ-"&amp;CountryID,"")</f>
        <v/>
      </c>
      <c r="AI1518" s="59" t="str">
        <f>IF(Table1[[#This Row],[Posting Date]]&lt;&gt;"",Table1[[#This Row],[Posting Date]],"")</f>
        <v/>
      </c>
      <c r="AJ1518" s="46"/>
      <c r="AK1518" s="46" t="str">
        <f>IF(Table1[[#This Row],[Description]]&lt;&gt;"",Table1[[#This Row],[Description]],"")</f>
        <v/>
      </c>
      <c r="AL1518" s="46" t="str">
        <f>IF(Table1[[#This Row],[Posting Date]]&lt;&gt;"",Table1[[#This Row],[Reference Number]],"")</f>
        <v/>
      </c>
      <c r="AM1518" s="46" t="str">
        <f>TRIM(Table1[[#This Row],[Line '#]])</f>
        <v/>
      </c>
      <c r="AN1518" s="46" t="str">
        <f>TRIM(Table1[[#This Row],[Account]])</f>
        <v/>
      </c>
      <c r="AO1518" s="46" t="str">
        <f>IF(Table1[[#This Row],[Posting Date]]&lt;&gt;"",$D$5,"")</f>
        <v/>
      </c>
      <c r="AP1518" s="46" t="str">
        <f>TRIM(Table1[[#This Row],[Departments-Prgrams]])</f>
        <v/>
      </c>
      <c r="AQ1518" s="46" t="str">
        <f>TRIM(Table1[[#This Row],[Grant]])</f>
        <v/>
      </c>
      <c r="AR1518" s="46" t="str">
        <f>TRIM(Table1[[#This Row],[Staff ID]])</f>
        <v/>
      </c>
      <c r="AS1518" s="46" t="str">
        <f>IF(TRIM(Table1[[#This Row],[Budget Code]])=0,"",TRIM(Table1[[#This Row],[Budget Code]]))</f>
        <v/>
      </c>
      <c r="AT1518" s="46" t="str">
        <f>IF(Table1[[#This Row],[Line Description]]&lt;&gt;"",Table1[[#This Row],[Line Description]],"")</f>
        <v/>
      </c>
      <c r="AU1518" s="46" t="str">
        <f>IF(Table1[[#This Row],[Cur_Amount Debit]]&gt;0,ROUND(Table1[[#This Row],[Cur_Amount Debit]],2),"")</f>
        <v/>
      </c>
      <c r="AV1518" s="46" t="str">
        <f>IF(Table1[[#This Row],[Cur_Amount Credit]]&gt;0,ROUND(Table1[[#This Row],[Cur_Amount Credit]],2),"")</f>
        <v/>
      </c>
      <c r="AW1518" s="46" t="str">
        <f>LEFT(Table1[[#This Row],[Cur]],3)</f>
        <v/>
      </c>
      <c r="AX1518" s="59"/>
      <c r="AY1518" s="46"/>
      <c r="AZ1518" s="46" t="str">
        <f>IF(Table1[[#This Row],[Cur]]&lt;&gt;"",IF(Table1[[#This Row],[Cur]]="USD","",ExchangeRate),"")</f>
        <v/>
      </c>
      <c r="BA1518" s="46" t="str">
        <f>IF(Table1[[#This Row],[Grant]]&lt;&gt;"",VLOOKUP(Table1[[#This Row],[Grant]],Grants!B:D,3),"")</f>
        <v/>
      </c>
      <c r="BB1518" s="46" t="str">
        <f>TRIM(Table1[[#This Row],[Vendor ID]])</f>
        <v/>
      </c>
      <c r="BC1518">
        <f>IF(Table1[[#This Row],[Reference Number]]=Q1517,BC1517,BC1517+1)</f>
        <v>2</v>
      </c>
    </row>
    <row r="1519" spans="1:55" ht="11.25" hidden="1" customHeight="1">
      <c r="A1519" s="1"/>
      <c r="B1519" s="88" t="str">
        <f>IF(Table1[[#This Row],[Posting Date]]&lt;&gt;"",IF(Table1[[#This Row],[Reference Number]]=Q1518,B1518+1,1),"")</f>
        <v/>
      </c>
      <c r="C1519" s="61"/>
      <c r="D1519" s="61"/>
      <c r="E1519" s="218"/>
      <c r="F1519" s="143" t="str">
        <f>IFERROR(IF(VLOOKUP(Table1[[#This Row],[Budget Code Description]],Dimentions!$X$6:$AC$132,2,FALSE)="","",VLOOKUP(Table1[[#This Row],[Budget Code Description]],Dimentions!$X$6:$AC$132,2,FALSE)),"")</f>
        <v/>
      </c>
      <c r="G1519" s="143" t="str">
        <f>IFERROR(VLOOKUP(Table1[[#This Row],[Budget Code Description]],Dimentions!$X$6:$AC$132,3,FALSE),"")</f>
        <v/>
      </c>
      <c r="H1519" s="64" t="str">
        <f>IFERROR(VLOOKUP(Table1[[#This Row],[Account]],Dimentions!$S$6:$V$233,2,FALSE),"")</f>
        <v/>
      </c>
      <c r="I1519" s="62">
        <f>_xlfn.NUMBERVALUE(LEFT(Table1[[#This Row],[Account]],1))</f>
        <v>0</v>
      </c>
      <c r="J1519" s="62" t="str">
        <f>IFERROR(VLOOKUP(Table1[[#This Row],[Budget Code Description]],Table6[#All],7,FALSE),"")</f>
        <v/>
      </c>
      <c r="K1519" s="143" t="str">
        <f>IFERROR(VLOOKUP(Table1[[#This Row],[Budget Code Description]],Table6[#All],8,FALSE),"")</f>
        <v/>
      </c>
      <c r="L1519" s="63"/>
      <c r="M1519" s="65" t="str">
        <f>IFERROR(VLOOKUP(Table1[[#This Row],[Staff ID]],Table2[],2,FALSE),"")</f>
        <v/>
      </c>
      <c r="N1519" s="211" t="str">
        <f>IFERROR(IF(VLOOKUP(Table1[[#This Row],[Budget Code Description]],Dimentions!$X$6:$AC$97,4,FALSE)="","",VLOOKUP(Table1[[#This Row],[Budget Code Description]],Dimentions!$X$6:$AC$97,4,FALSE)),"")</f>
        <v/>
      </c>
      <c r="O1519" s="65" t="str">
        <f>IFERROR(VLOOKUP(Table1[[#This Row],[Vendor ID]],Table549[],2,FALSE),"")</f>
        <v/>
      </c>
      <c r="P1519" s="63"/>
      <c r="Q1519" s="143" t="str">
        <f>IF(Table1[[#This Row],[Posting Date]]&lt;&gt;"",$D$9,"")</f>
        <v/>
      </c>
      <c r="R1519" s="159" t="str">
        <f>IF(Table1[[#This Row],[Posting Date]]&lt;&gt;"",$D$10,"")</f>
        <v/>
      </c>
      <c r="S1519" s="66"/>
      <c r="T1519" s="63"/>
      <c r="U1519" s="67"/>
      <c r="V1519" s="67"/>
      <c r="W1519" s="67" t="str">
        <f t="shared" si="24"/>
        <v/>
      </c>
      <c r="X1519" s="161" t="str">
        <f>IF(E1519="","",(IF(Table1[[#This Row],[Cur]]="USD",Table1[[#This Row],[Cur_Amount Debit]],Table1[[#This Row],[Cur_Amount Debit]]/Table1[[#This Row],[Exchange Rate]])))</f>
        <v/>
      </c>
      <c r="Y1519" s="161" t="str">
        <f>IF(E1519="","",(IF(Table1[[#This Row],[Cur]]="USD",Table1[[#This Row],[Cur_Amount Credit]],Table1[[#This Row],[Cur_Amount Credit]]/ExchangeRate)))</f>
        <v/>
      </c>
      <c r="Z1519" s="203" t="str">
        <f>IF(E1519="","",(Table1[[#This Row],[Debit USD]]-Table1[[#This Row],[Credit USD]]))</f>
        <v/>
      </c>
      <c r="AA1519" s="122"/>
      <c r="AB1519" s="1"/>
      <c r="AC1519" s="15"/>
      <c r="AD1519" s="15" t="str">
        <f>IF(AND(OR(Table1[[#This Row],[Account]]="15030",Table1[[#This Row],[Account]]="15035",Table1[[#This Row],[Account]]="20150"),Table1[[#This Row],[Vendor ID]]=""),1,"")</f>
        <v/>
      </c>
      <c r="AE1519" s="15"/>
      <c r="AF1519" s="15"/>
      <c r="AG1519" s="15"/>
      <c r="AH1519" s="46" t="str">
        <f>IF(Table1[[#This Row],[Posting Date]]&lt;&gt;"","GJ-"&amp;CountryID,"")</f>
        <v/>
      </c>
      <c r="AI1519" s="59" t="str">
        <f>IF(Table1[[#This Row],[Posting Date]]&lt;&gt;"",Table1[[#This Row],[Posting Date]],"")</f>
        <v/>
      </c>
      <c r="AJ1519" s="46"/>
      <c r="AK1519" s="46" t="str">
        <f>IF(Table1[[#This Row],[Description]]&lt;&gt;"",Table1[[#This Row],[Description]],"")</f>
        <v/>
      </c>
      <c r="AL1519" s="46" t="str">
        <f>IF(Table1[[#This Row],[Posting Date]]&lt;&gt;"",Table1[[#This Row],[Reference Number]],"")</f>
        <v/>
      </c>
      <c r="AM1519" s="46" t="str">
        <f>TRIM(Table1[[#This Row],[Line '#]])</f>
        <v/>
      </c>
      <c r="AN1519" s="46" t="str">
        <f>TRIM(Table1[[#This Row],[Account]])</f>
        <v/>
      </c>
      <c r="AO1519" s="46" t="str">
        <f>IF(Table1[[#This Row],[Posting Date]]&lt;&gt;"",$D$5,"")</f>
        <v/>
      </c>
      <c r="AP1519" s="46" t="str">
        <f>TRIM(Table1[[#This Row],[Departments-Prgrams]])</f>
        <v/>
      </c>
      <c r="AQ1519" s="46" t="str">
        <f>TRIM(Table1[[#This Row],[Grant]])</f>
        <v/>
      </c>
      <c r="AR1519" s="46" t="str">
        <f>TRIM(Table1[[#This Row],[Staff ID]])</f>
        <v/>
      </c>
      <c r="AS1519" s="46" t="str">
        <f>IF(TRIM(Table1[[#This Row],[Budget Code]])=0,"",TRIM(Table1[[#This Row],[Budget Code]]))</f>
        <v/>
      </c>
      <c r="AT1519" s="46" t="str">
        <f>IF(Table1[[#This Row],[Line Description]]&lt;&gt;"",Table1[[#This Row],[Line Description]],"")</f>
        <v/>
      </c>
      <c r="AU1519" s="46" t="str">
        <f>IF(Table1[[#This Row],[Cur_Amount Debit]]&gt;0,ROUND(Table1[[#This Row],[Cur_Amount Debit]],2),"")</f>
        <v/>
      </c>
      <c r="AV1519" s="46" t="str">
        <f>IF(Table1[[#This Row],[Cur_Amount Credit]]&gt;0,ROUND(Table1[[#This Row],[Cur_Amount Credit]],2),"")</f>
        <v/>
      </c>
      <c r="AW1519" s="46" t="str">
        <f>LEFT(Table1[[#This Row],[Cur]],3)</f>
        <v/>
      </c>
      <c r="AX1519" s="59"/>
      <c r="AY1519" s="46"/>
      <c r="AZ1519" s="46" t="str">
        <f>IF(Table1[[#This Row],[Cur]]&lt;&gt;"",IF(Table1[[#This Row],[Cur]]="USD","",ExchangeRate),"")</f>
        <v/>
      </c>
      <c r="BA1519" s="46" t="str">
        <f>IF(Table1[[#This Row],[Grant]]&lt;&gt;"",VLOOKUP(Table1[[#This Row],[Grant]],Grants!B:D,3),"")</f>
        <v/>
      </c>
      <c r="BB1519" s="46" t="str">
        <f>TRIM(Table1[[#This Row],[Vendor ID]])</f>
        <v/>
      </c>
      <c r="BC1519">
        <f>IF(Table1[[#This Row],[Reference Number]]=Q1518,BC1518,BC1518+1)</f>
        <v>2</v>
      </c>
    </row>
    <row r="1520" spans="1:55" ht="11.25" hidden="1" customHeight="1">
      <c r="A1520" s="1"/>
      <c r="B1520" s="88" t="str">
        <f>IF(Table1[[#This Row],[Posting Date]]&lt;&gt;"",IF(Table1[[#This Row],[Reference Number]]=Q1519,B1519+1,1),"")</f>
        <v/>
      </c>
      <c r="C1520" s="61"/>
      <c r="D1520" s="61"/>
      <c r="E1520" s="218"/>
      <c r="F1520" s="143" t="str">
        <f>IFERROR(IF(VLOOKUP(Table1[[#This Row],[Budget Code Description]],Dimentions!$X$6:$AC$132,2,FALSE)="","",VLOOKUP(Table1[[#This Row],[Budget Code Description]],Dimentions!$X$6:$AC$132,2,FALSE)),"")</f>
        <v/>
      </c>
      <c r="G1520" s="143" t="str">
        <f>IFERROR(VLOOKUP(Table1[[#This Row],[Budget Code Description]],Dimentions!$X$6:$AC$132,3,FALSE),"")</f>
        <v/>
      </c>
      <c r="H1520" s="64" t="str">
        <f>IFERROR(VLOOKUP(Table1[[#This Row],[Account]],Dimentions!$S$6:$V$233,2,FALSE),"")</f>
        <v/>
      </c>
      <c r="I1520" s="62">
        <f>_xlfn.NUMBERVALUE(LEFT(Table1[[#This Row],[Account]],1))</f>
        <v>0</v>
      </c>
      <c r="J1520" s="62" t="str">
        <f>IFERROR(VLOOKUP(Table1[[#This Row],[Budget Code Description]],Table6[#All],7,FALSE),"")</f>
        <v/>
      </c>
      <c r="K1520" s="143" t="str">
        <f>IFERROR(VLOOKUP(Table1[[#This Row],[Budget Code Description]],Table6[#All],8,FALSE),"")</f>
        <v/>
      </c>
      <c r="L1520" s="63"/>
      <c r="M1520" s="65" t="str">
        <f>IFERROR(VLOOKUP(Table1[[#This Row],[Staff ID]],Table2[],2,FALSE),"")</f>
        <v/>
      </c>
      <c r="N1520" s="211" t="str">
        <f>IFERROR(IF(VLOOKUP(Table1[[#This Row],[Budget Code Description]],Dimentions!$X$6:$AC$97,4,FALSE)="","",VLOOKUP(Table1[[#This Row],[Budget Code Description]],Dimentions!$X$6:$AC$97,4,FALSE)),"")</f>
        <v/>
      </c>
      <c r="O1520" s="65" t="str">
        <f>IFERROR(VLOOKUP(Table1[[#This Row],[Vendor ID]],Table549[],2,FALSE),"")</f>
        <v/>
      </c>
      <c r="P1520" s="63"/>
      <c r="Q1520" s="143" t="str">
        <f>IF(Table1[[#This Row],[Posting Date]]&lt;&gt;"",$D$9,"")</f>
        <v/>
      </c>
      <c r="R1520" s="159" t="str">
        <f>IF(Table1[[#This Row],[Posting Date]]&lt;&gt;"",$D$10,"")</f>
        <v/>
      </c>
      <c r="S1520" s="66"/>
      <c r="T1520" s="63"/>
      <c r="U1520" s="67"/>
      <c r="V1520" s="67"/>
      <c r="W1520" s="67" t="str">
        <f t="shared" si="24"/>
        <v/>
      </c>
      <c r="X1520" s="161" t="str">
        <f>IF(E1520="","",(IF(Table1[[#This Row],[Cur]]="USD",Table1[[#This Row],[Cur_Amount Debit]],Table1[[#This Row],[Cur_Amount Debit]]/Table1[[#This Row],[Exchange Rate]])))</f>
        <v/>
      </c>
      <c r="Y1520" s="161" t="str">
        <f>IF(E1520="","",(IF(Table1[[#This Row],[Cur]]="USD",Table1[[#This Row],[Cur_Amount Credit]],Table1[[#This Row],[Cur_Amount Credit]]/ExchangeRate)))</f>
        <v/>
      </c>
      <c r="Z1520" s="203" t="str">
        <f>IF(E1520="","",(Table1[[#This Row],[Debit USD]]-Table1[[#This Row],[Credit USD]]))</f>
        <v/>
      </c>
      <c r="AA1520" s="122"/>
      <c r="AB1520" s="1"/>
      <c r="AC1520" s="15"/>
      <c r="AD1520" s="15" t="str">
        <f>IF(AND(OR(Table1[[#This Row],[Account]]="15030",Table1[[#This Row],[Account]]="15035",Table1[[#This Row],[Account]]="20150"),Table1[[#This Row],[Vendor ID]]=""),1,"")</f>
        <v/>
      </c>
      <c r="AE1520" s="15"/>
      <c r="AF1520" s="15"/>
      <c r="AG1520" s="15"/>
      <c r="AH1520" s="46" t="str">
        <f>IF(Table1[[#This Row],[Posting Date]]&lt;&gt;"","GJ-"&amp;CountryID,"")</f>
        <v/>
      </c>
      <c r="AI1520" s="59" t="str">
        <f>IF(Table1[[#This Row],[Posting Date]]&lt;&gt;"",Table1[[#This Row],[Posting Date]],"")</f>
        <v/>
      </c>
      <c r="AJ1520" s="46"/>
      <c r="AK1520" s="46" t="str">
        <f>IF(Table1[[#This Row],[Description]]&lt;&gt;"",Table1[[#This Row],[Description]],"")</f>
        <v/>
      </c>
      <c r="AL1520" s="46" t="str">
        <f>IF(Table1[[#This Row],[Posting Date]]&lt;&gt;"",Table1[[#This Row],[Reference Number]],"")</f>
        <v/>
      </c>
      <c r="AM1520" s="46" t="str">
        <f>TRIM(Table1[[#This Row],[Line '#]])</f>
        <v/>
      </c>
      <c r="AN1520" s="46" t="str">
        <f>TRIM(Table1[[#This Row],[Account]])</f>
        <v/>
      </c>
      <c r="AO1520" s="46" t="str">
        <f>IF(Table1[[#This Row],[Posting Date]]&lt;&gt;"",$D$5,"")</f>
        <v/>
      </c>
      <c r="AP1520" s="46" t="str">
        <f>TRIM(Table1[[#This Row],[Departments-Prgrams]])</f>
        <v/>
      </c>
      <c r="AQ1520" s="46" t="str">
        <f>TRIM(Table1[[#This Row],[Grant]])</f>
        <v/>
      </c>
      <c r="AR1520" s="46" t="str">
        <f>TRIM(Table1[[#This Row],[Staff ID]])</f>
        <v/>
      </c>
      <c r="AS1520" s="46" t="str">
        <f>IF(TRIM(Table1[[#This Row],[Budget Code]])=0,"",TRIM(Table1[[#This Row],[Budget Code]]))</f>
        <v/>
      </c>
      <c r="AT1520" s="46" t="str">
        <f>IF(Table1[[#This Row],[Line Description]]&lt;&gt;"",Table1[[#This Row],[Line Description]],"")</f>
        <v/>
      </c>
      <c r="AU1520" s="46" t="str">
        <f>IF(Table1[[#This Row],[Cur_Amount Debit]]&gt;0,ROUND(Table1[[#This Row],[Cur_Amount Debit]],2),"")</f>
        <v/>
      </c>
      <c r="AV1520" s="46" t="str">
        <f>IF(Table1[[#This Row],[Cur_Amount Credit]]&gt;0,ROUND(Table1[[#This Row],[Cur_Amount Credit]],2),"")</f>
        <v/>
      </c>
      <c r="AW1520" s="46" t="str">
        <f>LEFT(Table1[[#This Row],[Cur]],3)</f>
        <v/>
      </c>
      <c r="AX1520" s="59"/>
      <c r="AY1520" s="46"/>
      <c r="AZ1520" s="46" t="str">
        <f>IF(Table1[[#This Row],[Cur]]&lt;&gt;"",IF(Table1[[#This Row],[Cur]]="USD","",ExchangeRate),"")</f>
        <v/>
      </c>
      <c r="BA1520" s="46" t="str">
        <f>IF(Table1[[#This Row],[Grant]]&lt;&gt;"",VLOOKUP(Table1[[#This Row],[Grant]],Grants!B:D,3),"")</f>
        <v/>
      </c>
      <c r="BB1520" s="46" t="str">
        <f>TRIM(Table1[[#This Row],[Vendor ID]])</f>
        <v/>
      </c>
      <c r="BC1520">
        <f>IF(Table1[[#This Row],[Reference Number]]=Q1519,BC1519,BC1519+1)</f>
        <v>2</v>
      </c>
    </row>
    <row r="1521" spans="1:55" ht="11.25" hidden="1" customHeight="1">
      <c r="A1521" s="1"/>
      <c r="B1521" s="88" t="str">
        <f>IF(Table1[[#This Row],[Posting Date]]&lt;&gt;"",IF(Table1[[#This Row],[Reference Number]]=Q1520,B1520+1,1),"")</f>
        <v/>
      </c>
      <c r="C1521" s="61"/>
      <c r="D1521" s="61"/>
      <c r="E1521" s="218"/>
      <c r="F1521" s="143" t="str">
        <f>IFERROR(IF(VLOOKUP(Table1[[#This Row],[Budget Code Description]],Dimentions!$X$6:$AC$132,2,FALSE)="","",VLOOKUP(Table1[[#This Row],[Budget Code Description]],Dimentions!$X$6:$AC$132,2,FALSE)),"")</f>
        <v/>
      </c>
      <c r="G1521" s="143" t="str">
        <f>IFERROR(VLOOKUP(Table1[[#This Row],[Budget Code Description]],Dimentions!$X$6:$AC$132,3,FALSE),"")</f>
        <v/>
      </c>
      <c r="H1521" s="64" t="str">
        <f>IFERROR(VLOOKUP(Table1[[#This Row],[Account]],Dimentions!$S$6:$V$233,2,FALSE),"")</f>
        <v/>
      </c>
      <c r="I1521" s="62">
        <f>_xlfn.NUMBERVALUE(LEFT(Table1[[#This Row],[Account]],1))</f>
        <v>0</v>
      </c>
      <c r="J1521" s="62" t="str">
        <f>IFERROR(VLOOKUP(Table1[[#This Row],[Budget Code Description]],Table6[#All],7,FALSE),"")</f>
        <v/>
      </c>
      <c r="K1521" s="143" t="str">
        <f>IFERROR(VLOOKUP(Table1[[#This Row],[Budget Code Description]],Table6[#All],8,FALSE),"")</f>
        <v/>
      </c>
      <c r="L1521" s="63"/>
      <c r="M1521" s="65" t="str">
        <f>IFERROR(VLOOKUP(Table1[[#This Row],[Staff ID]],Table2[],2,FALSE),"")</f>
        <v/>
      </c>
      <c r="N1521" s="211" t="str">
        <f>IFERROR(IF(VLOOKUP(Table1[[#This Row],[Budget Code Description]],Dimentions!$X$6:$AC$97,4,FALSE)="","",VLOOKUP(Table1[[#This Row],[Budget Code Description]],Dimentions!$X$6:$AC$97,4,FALSE)),"")</f>
        <v/>
      </c>
      <c r="O1521" s="65" t="str">
        <f>IFERROR(VLOOKUP(Table1[[#This Row],[Vendor ID]],Table549[],2,FALSE),"")</f>
        <v/>
      </c>
      <c r="P1521" s="63"/>
      <c r="Q1521" s="143" t="str">
        <f>IF(Table1[[#This Row],[Posting Date]]&lt;&gt;"",$D$9,"")</f>
        <v/>
      </c>
      <c r="R1521" s="159" t="str">
        <f>IF(Table1[[#This Row],[Posting Date]]&lt;&gt;"",$D$10,"")</f>
        <v/>
      </c>
      <c r="S1521" s="66"/>
      <c r="T1521" s="63"/>
      <c r="U1521" s="67"/>
      <c r="V1521" s="67"/>
      <c r="W1521" s="67" t="str">
        <f t="shared" si="24"/>
        <v/>
      </c>
      <c r="X1521" s="161" t="str">
        <f>IF(E1521="","",(IF(Table1[[#This Row],[Cur]]="USD",Table1[[#This Row],[Cur_Amount Debit]],Table1[[#This Row],[Cur_Amount Debit]]/Table1[[#This Row],[Exchange Rate]])))</f>
        <v/>
      </c>
      <c r="Y1521" s="161" t="str">
        <f>IF(E1521="","",(IF(Table1[[#This Row],[Cur]]="USD",Table1[[#This Row],[Cur_Amount Credit]],Table1[[#This Row],[Cur_Amount Credit]]/ExchangeRate)))</f>
        <v/>
      </c>
      <c r="Z1521" s="203" t="str">
        <f>IF(E1521="","",(Table1[[#This Row],[Debit USD]]-Table1[[#This Row],[Credit USD]]))</f>
        <v/>
      </c>
      <c r="AA1521" s="122"/>
      <c r="AB1521" s="1"/>
      <c r="AC1521" s="15"/>
      <c r="AD1521" s="15" t="str">
        <f>IF(AND(OR(Table1[[#This Row],[Account]]="15030",Table1[[#This Row],[Account]]="15035",Table1[[#This Row],[Account]]="20150"),Table1[[#This Row],[Vendor ID]]=""),1,"")</f>
        <v/>
      </c>
      <c r="AE1521" s="15"/>
      <c r="AF1521" s="15"/>
      <c r="AG1521" s="15"/>
      <c r="AH1521" s="46" t="str">
        <f>IF(Table1[[#This Row],[Posting Date]]&lt;&gt;"","GJ-"&amp;CountryID,"")</f>
        <v/>
      </c>
      <c r="AI1521" s="59" t="str">
        <f>IF(Table1[[#This Row],[Posting Date]]&lt;&gt;"",Table1[[#This Row],[Posting Date]],"")</f>
        <v/>
      </c>
      <c r="AJ1521" s="46"/>
      <c r="AK1521" s="46" t="str">
        <f>IF(Table1[[#This Row],[Description]]&lt;&gt;"",Table1[[#This Row],[Description]],"")</f>
        <v/>
      </c>
      <c r="AL1521" s="46" t="str">
        <f>IF(Table1[[#This Row],[Posting Date]]&lt;&gt;"",Table1[[#This Row],[Reference Number]],"")</f>
        <v/>
      </c>
      <c r="AM1521" s="46" t="str">
        <f>TRIM(Table1[[#This Row],[Line '#]])</f>
        <v/>
      </c>
      <c r="AN1521" s="46" t="str">
        <f>TRIM(Table1[[#This Row],[Account]])</f>
        <v/>
      </c>
      <c r="AO1521" s="46" t="str">
        <f>IF(Table1[[#This Row],[Posting Date]]&lt;&gt;"",$D$5,"")</f>
        <v/>
      </c>
      <c r="AP1521" s="46" t="str">
        <f>TRIM(Table1[[#This Row],[Departments-Prgrams]])</f>
        <v/>
      </c>
      <c r="AQ1521" s="46" t="str">
        <f>TRIM(Table1[[#This Row],[Grant]])</f>
        <v/>
      </c>
      <c r="AR1521" s="46" t="str">
        <f>TRIM(Table1[[#This Row],[Staff ID]])</f>
        <v/>
      </c>
      <c r="AS1521" s="46" t="str">
        <f>IF(TRIM(Table1[[#This Row],[Budget Code]])=0,"",TRIM(Table1[[#This Row],[Budget Code]]))</f>
        <v/>
      </c>
      <c r="AT1521" s="46" t="str">
        <f>IF(Table1[[#This Row],[Line Description]]&lt;&gt;"",Table1[[#This Row],[Line Description]],"")</f>
        <v/>
      </c>
      <c r="AU1521" s="46" t="str">
        <f>IF(Table1[[#This Row],[Cur_Amount Debit]]&gt;0,ROUND(Table1[[#This Row],[Cur_Amount Debit]],2),"")</f>
        <v/>
      </c>
      <c r="AV1521" s="46" t="str">
        <f>IF(Table1[[#This Row],[Cur_Amount Credit]]&gt;0,ROUND(Table1[[#This Row],[Cur_Amount Credit]],2),"")</f>
        <v/>
      </c>
      <c r="AW1521" s="46" t="str">
        <f>LEFT(Table1[[#This Row],[Cur]],3)</f>
        <v/>
      </c>
      <c r="AX1521" s="59"/>
      <c r="AY1521" s="46"/>
      <c r="AZ1521" s="46" t="str">
        <f>IF(Table1[[#This Row],[Cur]]&lt;&gt;"",IF(Table1[[#This Row],[Cur]]="USD","",ExchangeRate),"")</f>
        <v/>
      </c>
      <c r="BA1521" s="46" t="str">
        <f>IF(Table1[[#This Row],[Grant]]&lt;&gt;"",VLOOKUP(Table1[[#This Row],[Grant]],Grants!B:D,3),"")</f>
        <v/>
      </c>
      <c r="BB1521" s="46" t="str">
        <f>TRIM(Table1[[#This Row],[Vendor ID]])</f>
        <v/>
      </c>
      <c r="BC1521">
        <f>IF(Table1[[#This Row],[Reference Number]]=Q1520,BC1520,BC1520+1)</f>
        <v>2</v>
      </c>
    </row>
    <row r="1522" spans="1:55" ht="11.25" hidden="1" customHeight="1">
      <c r="A1522" s="1"/>
      <c r="B1522" s="88" t="str">
        <f>IF(Table1[[#This Row],[Posting Date]]&lt;&gt;"",IF(Table1[[#This Row],[Reference Number]]=Q1521,B1521+1,1),"")</f>
        <v/>
      </c>
      <c r="C1522" s="61"/>
      <c r="D1522" s="61"/>
      <c r="E1522" s="218"/>
      <c r="F1522" s="143" t="str">
        <f>IFERROR(IF(VLOOKUP(Table1[[#This Row],[Budget Code Description]],Dimentions!$X$6:$AC$132,2,FALSE)="","",VLOOKUP(Table1[[#This Row],[Budget Code Description]],Dimentions!$X$6:$AC$132,2,FALSE)),"")</f>
        <v/>
      </c>
      <c r="G1522" s="143" t="str">
        <f>IFERROR(VLOOKUP(Table1[[#This Row],[Budget Code Description]],Dimentions!$X$6:$AC$132,3,FALSE),"")</f>
        <v/>
      </c>
      <c r="H1522" s="64" t="str">
        <f>IFERROR(VLOOKUP(Table1[[#This Row],[Account]],Dimentions!$S$6:$V$233,2,FALSE),"")</f>
        <v/>
      </c>
      <c r="I1522" s="62">
        <f>_xlfn.NUMBERVALUE(LEFT(Table1[[#This Row],[Account]],1))</f>
        <v>0</v>
      </c>
      <c r="J1522" s="62" t="str">
        <f>IFERROR(VLOOKUP(Table1[[#This Row],[Budget Code Description]],Table6[#All],7,FALSE),"")</f>
        <v/>
      </c>
      <c r="K1522" s="143" t="str">
        <f>IFERROR(VLOOKUP(Table1[[#This Row],[Budget Code Description]],Table6[#All],8,FALSE),"")</f>
        <v/>
      </c>
      <c r="L1522" s="63"/>
      <c r="M1522" s="65" t="str">
        <f>IFERROR(VLOOKUP(Table1[[#This Row],[Staff ID]],Table2[],2,FALSE),"")</f>
        <v/>
      </c>
      <c r="N1522" s="211" t="str">
        <f>IFERROR(IF(VLOOKUP(Table1[[#This Row],[Budget Code Description]],Dimentions!$X$6:$AC$97,4,FALSE)="","",VLOOKUP(Table1[[#This Row],[Budget Code Description]],Dimentions!$X$6:$AC$97,4,FALSE)),"")</f>
        <v/>
      </c>
      <c r="O1522" s="65" t="str">
        <f>IFERROR(VLOOKUP(Table1[[#This Row],[Vendor ID]],Table549[],2,FALSE),"")</f>
        <v/>
      </c>
      <c r="P1522" s="63"/>
      <c r="Q1522" s="143" t="str">
        <f>IF(Table1[[#This Row],[Posting Date]]&lt;&gt;"",$D$9,"")</f>
        <v/>
      </c>
      <c r="R1522" s="159" t="str">
        <f>IF(Table1[[#This Row],[Posting Date]]&lt;&gt;"",$D$10,"")</f>
        <v/>
      </c>
      <c r="S1522" s="66"/>
      <c r="T1522" s="63"/>
      <c r="U1522" s="67"/>
      <c r="V1522" s="67"/>
      <c r="W1522" s="67" t="str">
        <f t="shared" si="24"/>
        <v/>
      </c>
      <c r="X1522" s="161" t="str">
        <f>IF(E1522="","",(IF(Table1[[#This Row],[Cur]]="USD",Table1[[#This Row],[Cur_Amount Debit]],Table1[[#This Row],[Cur_Amount Debit]]/Table1[[#This Row],[Exchange Rate]])))</f>
        <v/>
      </c>
      <c r="Y1522" s="161" t="str">
        <f>IF(E1522="","",(IF(Table1[[#This Row],[Cur]]="USD",Table1[[#This Row],[Cur_Amount Credit]],Table1[[#This Row],[Cur_Amount Credit]]/ExchangeRate)))</f>
        <v/>
      </c>
      <c r="Z1522" s="203" t="str">
        <f>IF(E1522="","",(Table1[[#This Row],[Debit USD]]-Table1[[#This Row],[Credit USD]]))</f>
        <v/>
      </c>
      <c r="AA1522" s="122"/>
      <c r="AB1522" s="1"/>
      <c r="AC1522" s="15"/>
      <c r="AD1522" s="15" t="str">
        <f>IF(AND(OR(Table1[[#This Row],[Account]]="15030",Table1[[#This Row],[Account]]="15035",Table1[[#This Row],[Account]]="20150"),Table1[[#This Row],[Vendor ID]]=""),1,"")</f>
        <v/>
      </c>
      <c r="AE1522" s="15"/>
      <c r="AF1522" s="15"/>
      <c r="AG1522" s="15"/>
      <c r="AH1522" s="46" t="str">
        <f>IF(Table1[[#This Row],[Posting Date]]&lt;&gt;"","GJ-"&amp;CountryID,"")</f>
        <v/>
      </c>
      <c r="AI1522" s="59" t="str">
        <f>IF(Table1[[#This Row],[Posting Date]]&lt;&gt;"",Table1[[#This Row],[Posting Date]],"")</f>
        <v/>
      </c>
      <c r="AJ1522" s="46"/>
      <c r="AK1522" s="46" t="str">
        <f>IF(Table1[[#This Row],[Description]]&lt;&gt;"",Table1[[#This Row],[Description]],"")</f>
        <v/>
      </c>
      <c r="AL1522" s="46" t="str">
        <f>IF(Table1[[#This Row],[Posting Date]]&lt;&gt;"",Table1[[#This Row],[Reference Number]],"")</f>
        <v/>
      </c>
      <c r="AM1522" s="46" t="str">
        <f>TRIM(Table1[[#This Row],[Line '#]])</f>
        <v/>
      </c>
      <c r="AN1522" s="46" t="str">
        <f>TRIM(Table1[[#This Row],[Account]])</f>
        <v/>
      </c>
      <c r="AO1522" s="46" t="str">
        <f>IF(Table1[[#This Row],[Posting Date]]&lt;&gt;"",$D$5,"")</f>
        <v/>
      </c>
      <c r="AP1522" s="46" t="str">
        <f>TRIM(Table1[[#This Row],[Departments-Prgrams]])</f>
        <v/>
      </c>
      <c r="AQ1522" s="46" t="str">
        <f>TRIM(Table1[[#This Row],[Grant]])</f>
        <v/>
      </c>
      <c r="AR1522" s="46" t="str">
        <f>TRIM(Table1[[#This Row],[Staff ID]])</f>
        <v/>
      </c>
      <c r="AS1522" s="46" t="str">
        <f>IF(TRIM(Table1[[#This Row],[Budget Code]])=0,"",TRIM(Table1[[#This Row],[Budget Code]]))</f>
        <v/>
      </c>
      <c r="AT1522" s="46" t="str">
        <f>IF(Table1[[#This Row],[Line Description]]&lt;&gt;"",Table1[[#This Row],[Line Description]],"")</f>
        <v/>
      </c>
      <c r="AU1522" s="46" t="str">
        <f>IF(Table1[[#This Row],[Cur_Amount Debit]]&gt;0,ROUND(Table1[[#This Row],[Cur_Amount Debit]],2),"")</f>
        <v/>
      </c>
      <c r="AV1522" s="46" t="str">
        <f>IF(Table1[[#This Row],[Cur_Amount Credit]]&gt;0,ROUND(Table1[[#This Row],[Cur_Amount Credit]],2),"")</f>
        <v/>
      </c>
      <c r="AW1522" s="46" t="str">
        <f>LEFT(Table1[[#This Row],[Cur]],3)</f>
        <v/>
      </c>
      <c r="AX1522" s="59"/>
      <c r="AY1522" s="46"/>
      <c r="AZ1522" s="46" t="str">
        <f>IF(Table1[[#This Row],[Cur]]&lt;&gt;"",IF(Table1[[#This Row],[Cur]]="USD","",ExchangeRate),"")</f>
        <v/>
      </c>
      <c r="BA1522" s="46" t="str">
        <f>IF(Table1[[#This Row],[Grant]]&lt;&gt;"",VLOOKUP(Table1[[#This Row],[Grant]],Grants!B:D,3),"")</f>
        <v/>
      </c>
      <c r="BB1522" s="46" t="str">
        <f>TRIM(Table1[[#This Row],[Vendor ID]])</f>
        <v/>
      </c>
      <c r="BC1522">
        <f>IF(Table1[[#This Row],[Reference Number]]=Q1521,BC1521,BC1521+1)</f>
        <v>2</v>
      </c>
    </row>
    <row r="1523" spans="1:55" ht="11.25" hidden="1" customHeight="1">
      <c r="A1523" s="1"/>
      <c r="B1523" s="88" t="str">
        <f>IF(Table1[[#This Row],[Posting Date]]&lt;&gt;"",IF(Table1[[#This Row],[Reference Number]]=Q1522,B1522+1,1),"")</f>
        <v/>
      </c>
      <c r="C1523" s="61"/>
      <c r="D1523" s="61"/>
      <c r="E1523" s="218"/>
      <c r="F1523" s="143" t="str">
        <f>IFERROR(IF(VLOOKUP(Table1[[#This Row],[Budget Code Description]],Dimentions!$X$6:$AC$132,2,FALSE)="","",VLOOKUP(Table1[[#This Row],[Budget Code Description]],Dimentions!$X$6:$AC$132,2,FALSE)),"")</f>
        <v/>
      </c>
      <c r="G1523" s="143" t="str">
        <f>IFERROR(VLOOKUP(Table1[[#This Row],[Budget Code Description]],Dimentions!$X$6:$AC$132,3,FALSE),"")</f>
        <v/>
      </c>
      <c r="H1523" s="64" t="str">
        <f>IFERROR(VLOOKUP(Table1[[#This Row],[Account]],Dimentions!$S$6:$V$233,2,FALSE),"")</f>
        <v/>
      </c>
      <c r="I1523" s="62">
        <f>_xlfn.NUMBERVALUE(LEFT(Table1[[#This Row],[Account]],1))</f>
        <v>0</v>
      </c>
      <c r="J1523" s="62" t="str">
        <f>IFERROR(VLOOKUP(Table1[[#This Row],[Budget Code Description]],Table6[#All],7,FALSE),"")</f>
        <v/>
      </c>
      <c r="K1523" s="143" t="str">
        <f>IFERROR(VLOOKUP(Table1[[#This Row],[Budget Code Description]],Table6[#All],8,FALSE),"")</f>
        <v/>
      </c>
      <c r="L1523" s="63"/>
      <c r="M1523" s="65" t="str">
        <f>IFERROR(VLOOKUP(Table1[[#This Row],[Staff ID]],Table2[],2,FALSE),"")</f>
        <v/>
      </c>
      <c r="N1523" s="211" t="str">
        <f>IFERROR(IF(VLOOKUP(Table1[[#This Row],[Budget Code Description]],Dimentions!$X$6:$AC$97,4,FALSE)="","",VLOOKUP(Table1[[#This Row],[Budget Code Description]],Dimentions!$X$6:$AC$97,4,FALSE)),"")</f>
        <v/>
      </c>
      <c r="O1523" s="65" t="str">
        <f>IFERROR(VLOOKUP(Table1[[#This Row],[Vendor ID]],Table549[],2,FALSE),"")</f>
        <v/>
      </c>
      <c r="P1523" s="63"/>
      <c r="Q1523" s="143" t="str">
        <f>IF(Table1[[#This Row],[Posting Date]]&lt;&gt;"",$D$9,"")</f>
        <v/>
      </c>
      <c r="R1523" s="159" t="str">
        <f>IF(Table1[[#This Row],[Posting Date]]&lt;&gt;"",$D$10,"")</f>
        <v/>
      </c>
      <c r="S1523" s="66"/>
      <c r="T1523" s="63"/>
      <c r="U1523" s="67"/>
      <c r="V1523" s="67"/>
      <c r="W1523" s="67" t="str">
        <f t="shared" si="24"/>
        <v/>
      </c>
      <c r="X1523" s="161" t="str">
        <f>IF(E1523="","",(IF(Table1[[#This Row],[Cur]]="USD",Table1[[#This Row],[Cur_Amount Debit]],Table1[[#This Row],[Cur_Amount Debit]]/Table1[[#This Row],[Exchange Rate]])))</f>
        <v/>
      </c>
      <c r="Y1523" s="161" t="str">
        <f>IF(E1523="","",(IF(Table1[[#This Row],[Cur]]="USD",Table1[[#This Row],[Cur_Amount Credit]],Table1[[#This Row],[Cur_Amount Credit]]/ExchangeRate)))</f>
        <v/>
      </c>
      <c r="Z1523" s="203" t="str">
        <f>IF(E1523="","",(Table1[[#This Row],[Debit USD]]-Table1[[#This Row],[Credit USD]]))</f>
        <v/>
      </c>
      <c r="AA1523" s="122"/>
      <c r="AB1523" s="1"/>
      <c r="AC1523" s="15"/>
      <c r="AD1523" s="15" t="str">
        <f>IF(AND(OR(Table1[[#This Row],[Account]]="15030",Table1[[#This Row],[Account]]="15035",Table1[[#This Row],[Account]]="20150"),Table1[[#This Row],[Vendor ID]]=""),1,"")</f>
        <v/>
      </c>
      <c r="AE1523" s="15"/>
      <c r="AF1523" s="15"/>
      <c r="AG1523" s="15"/>
      <c r="AH1523" s="46" t="str">
        <f>IF(Table1[[#This Row],[Posting Date]]&lt;&gt;"","GJ-"&amp;CountryID,"")</f>
        <v/>
      </c>
      <c r="AI1523" s="59" t="str">
        <f>IF(Table1[[#This Row],[Posting Date]]&lt;&gt;"",Table1[[#This Row],[Posting Date]],"")</f>
        <v/>
      </c>
      <c r="AJ1523" s="46"/>
      <c r="AK1523" s="46" t="str">
        <f>IF(Table1[[#This Row],[Description]]&lt;&gt;"",Table1[[#This Row],[Description]],"")</f>
        <v/>
      </c>
      <c r="AL1523" s="46" t="str">
        <f>IF(Table1[[#This Row],[Posting Date]]&lt;&gt;"",Table1[[#This Row],[Reference Number]],"")</f>
        <v/>
      </c>
      <c r="AM1523" s="46" t="str">
        <f>TRIM(Table1[[#This Row],[Line '#]])</f>
        <v/>
      </c>
      <c r="AN1523" s="46" t="str">
        <f>TRIM(Table1[[#This Row],[Account]])</f>
        <v/>
      </c>
      <c r="AO1523" s="46" t="str">
        <f>IF(Table1[[#This Row],[Posting Date]]&lt;&gt;"",$D$5,"")</f>
        <v/>
      </c>
      <c r="AP1523" s="46" t="str">
        <f>TRIM(Table1[[#This Row],[Departments-Prgrams]])</f>
        <v/>
      </c>
      <c r="AQ1523" s="46" t="str">
        <f>TRIM(Table1[[#This Row],[Grant]])</f>
        <v/>
      </c>
      <c r="AR1523" s="46" t="str">
        <f>TRIM(Table1[[#This Row],[Staff ID]])</f>
        <v/>
      </c>
      <c r="AS1523" s="46" t="str">
        <f>IF(TRIM(Table1[[#This Row],[Budget Code]])=0,"",TRIM(Table1[[#This Row],[Budget Code]]))</f>
        <v/>
      </c>
      <c r="AT1523" s="46" t="str">
        <f>IF(Table1[[#This Row],[Line Description]]&lt;&gt;"",Table1[[#This Row],[Line Description]],"")</f>
        <v/>
      </c>
      <c r="AU1523" s="46" t="str">
        <f>IF(Table1[[#This Row],[Cur_Amount Debit]]&gt;0,ROUND(Table1[[#This Row],[Cur_Amount Debit]],2),"")</f>
        <v/>
      </c>
      <c r="AV1523" s="46" t="str">
        <f>IF(Table1[[#This Row],[Cur_Amount Credit]]&gt;0,ROUND(Table1[[#This Row],[Cur_Amount Credit]],2),"")</f>
        <v/>
      </c>
      <c r="AW1523" s="46" t="str">
        <f>LEFT(Table1[[#This Row],[Cur]],3)</f>
        <v/>
      </c>
      <c r="AX1523" s="59"/>
      <c r="AY1523" s="46"/>
      <c r="AZ1523" s="46" t="str">
        <f>IF(Table1[[#This Row],[Cur]]&lt;&gt;"",IF(Table1[[#This Row],[Cur]]="USD","",ExchangeRate),"")</f>
        <v/>
      </c>
      <c r="BA1523" s="46" t="str">
        <f>IF(Table1[[#This Row],[Grant]]&lt;&gt;"",VLOOKUP(Table1[[#This Row],[Grant]],Grants!B:D,3),"")</f>
        <v/>
      </c>
      <c r="BB1523" s="46" t="str">
        <f>TRIM(Table1[[#This Row],[Vendor ID]])</f>
        <v/>
      </c>
      <c r="BC1523">
        <f>IF(Table1[[#This Row],[Reference Number]]=Q1522,BC1522,BC1522+1)</f>
        <v>2</v>
      </c>
    </row>
    <row r="1524" spans="1:55" ht="11.25" hidden="1" customHeight="1">
      <c r="A1524" s="1"/>
      <c r="B1524" s="88" t="str">
        <f>IF(Table1[[#This Row],[Posting Date]]&lt;&gt;"",IF(Table1[[#This Row],[Reference Number]]=Q1523,B1523+1,1),"")</f>
        <v/>
      </c>
      <c r="C1524" s="61"/>
      <c r="D1524" s="61"/>
      <c r="E1524" s="218"/>
      <c r="F1524" s="143" t="str">
        <f>IFERROR(IF(VLOOKUP(Table1[[#This Row],[Budget Code Description]],Dimentions!$X$6:$AC$132,2,FALSE)="","",VLOOKUP(Table1[[#This Row],[Budget Code Description]],Dimentions!$X$6:$AC$132,2,FALSE)),"")</f>
        <v/>
      </c>
      <c r="G1524" s="143" t="str">
        <f>IFERROR(VLOOKUP(Table1[[#This Row],[Budget Code Description]],Dimentions!$X$6:$AC$132,3,FALSE),"")</f>
        <v/>
      </c>
      <c r="H1524" s="64" t="str">
        <f>IFERROR(VLOOKUP(Table1[[#This Row],[Account]],Dimentions!$S$6:$V$233,2,FALSE),"")</f>
        <v/>
      </c>
      <c r="I1524" s="62">
        <f>_xlfn.NUMBERVALUE(LEFT(Table1[[#This Row],[Account]],1))</f>
        <v>0</v>
      </c>
      <c r="J1524" s="62" t="str">
        <f>IFERROR(VLOOKUP(Table1[[#This Row],[Budget Code Description]],Table6[#All],7,FALSE),"")</f>
        <v/>
      </c>
      <c r="K1524" s="143" t="str">
        <f>IFERROR(VLOOKUP(Table1[[#This Row],[Budget Code Description]],Table6[#All],8,FALSE),"")</f>
        <v/>
      </c>
      <c r="L1524" s="63"/>
      <c r="M1524" s="65" t="str">
        <f>IFERROR(VLOOKUP(Table1[[#This Row],[Staff ID]],Table2[],2,FALSE),"")</f>
        <v/>
      </c>
      <c r="N1524" s="211" t="str">
        <f>IFERROR(IF(VLOOKUP(Table1[[#This Row],[Budget Code Description]],Dimentions!$X$6:$AC$97,4,FALSE)="","",VLOOKUP(Table1[[#This Row],[Budget Code Description]],Dimentions!$X$6:$AC$97,4,FALSE)),"")</f>
        <v/>
      </c>
      <c r="O1524" s="65" t="str">
        <f>IFERROR(VLOOKUP(Table1[[#This Row],[Vendor ID]],Table549[],2,FALSE),"")</f>
        <v/>
      </c>
      <c r="P1524" s="63"/>
      <c r="Q1524" s="143" t="str">
        <f>IF(Table1[[#This Row],[Posting Date]]&lt;&gt;"",$D$9,"")</f>
        <v/>
      </c>
      <c r="R1524" s="159" t="str">
        <f>IF(Table1[[#This Row],[Posting Date]]&lt;&gt;"",$D$10,"")</f>
        <v/>
      </c>
      <c r="S1524" s="66"/>
      <c r="T1524" s="63"/>
      <c r="U1524" s="67"/>
      <c r="V1524" s="67"/>
      <c r="W1524" s="67" t="str">
        <f t="shared" si="24"/>
        <v/>
      </c>
      <c r="X1524" s="161" t="str">
        <f>IF(E1524="","",(IF(Table1[[#This Row],[Cur]]="USD",Table1[[#This Row],[Cur_Amount Debit]],Table1[[#This Row],[Cur_Amount Debit]]/Table1[[#This Row],[Exchange Rate]])))</f>
        <v/>
      </c>
      <c r="Y1524" s="161" t="str">
        <f>IF(E1524="","",(IF(Table1[[#This Row],[Cur]]="USD",Table1[[#This Row],[Cur_Amount Credit]],Table1[[#This Row],[Cur_Amount Credit]]/ExchangeRate)))</f>
        <v/>
      </c>
      <c r="Z1524" s="203" t="str">
        <f>IF(E1524="","",(Table1[[#This Row],[Debit USD]]-Table1[[#This Row],[Credit USD]]))</f>
        <v/>
      </c>
      <c r="AA1524" s="122"/>
      <c r="AB1524" s="1"/>
      <c r="AC1524" s="15"/>
      <c r="AD1524" s="15" t="str">
        <f>IF(AND(OR(Table1[[#This Row],[Account]]="15030",Table1[[#This Row],[Account]]="15035",Table1[[#This Row],[Account]]="20150"),Table1[[#This Row],[Vendor ID]]=""),1,"")</f>
        <v/>
      </c>
      <c r="AE1524" s="15"/>
      <c r="AF1524" s="15"/>
      <c r="AG1524" s="15"/>
      <c r="AH1524" s="46" t="str">
        <f>IF(Table1[[#This Row],[Posting Date]]&lt;&gt;"","GJ-"&amp;CountryID,"")</f>
        <v/>
      </c>
      <c r="AI1524" s="59" t="str">
        <f>IF(Table1[[#This Row],[Posting Date]]&lt;&gt;"",Table1[[#This Row],[Posting Date]],"")</f>
        <v/>
      </c>
      <c r="AJ1524" s="46"/>
      <c r="AK1524" s="46" t="str">
        <f>IF(Table1[[#This Row],[Description]]&lt;&gt;"",Table1[[#This Row],[Description]],"")</f>
        <v/>
      </c>
      <c r="AL1524" s="46" t="str">
        <f>IF(Table1[[#This Row],[Posting Date]]&lt;&gt;"",Table1[[#This Row],[Reference Number]],"")</f>
        <v/>
      </c>
      <c r="AM1524" s="46" t="str">
        <f>TRIM(Table1[[#This Row],[Line '#]])</f>
        <v/>
      </c>
      <c r="AN1524" s="46" t="str">
        <f>TRIM(Table1[[#This Row],[Account]])</f>
        <v/>
      </c>
      <c r="AO1524" s="46" t="str">
        <f>IF(Table1[[#This Row],[Posting Date]]&lt;&gt;"",$D$5,"")</f>
        <v/>
      </c>
      <c r="AP1524" s="46" t="str">
        <f>TRIM(Table1[[#This Row],[Departments-Prgrams]])</f>
        <v/>
      </c>
      <c r="AQ1524" s="46" t="str">
        <f>TRIM(Table1[[#This Row],[Grant]])</f>
        <v/>
      </c>
      <c r="AR1524" s="46" t="str">
        <f>TRIM(Table1[[#This Row],[Staff ID]])</f>
        <v/>
      </c>
      <c r="AS1524" s="46" t="str">
        <f>IF(TRIM(Table1[[#This Row],[Budget Code]])=0,"",TRIM(Table1[[#This Row],[Budget Code]]))</f>
        <v/>
      </c>
      <c r="AT1524" s="46" t="str">
        <f>IF(Table1[[#This Row],[Line Description]]&lt;&gt;"",Table1[[#This Row],[Line Description]],"")</f>
        <v/>
      </c>
      <c r="AU1524" s="46" t="str">
        <f>IF(Table1[[#This Row],[Cur_Amount Debit]]&gt;0,ROUND(Table1[[#This Row],[Cur_Amount Debit]],2),"")</f>
        <v/>
      </c>
      <c r="AV1524" s="46" t="str">
        <f>IF(Table1[[#This Row],[Cur_Amount Credit]]&gt;0,ROUND(Table1[[#This Row],[Cur_Amount Credit]],2),"")</f>
        <v/>
      </c>
      <c r="AW1524" s="46" t="str">
        <f>LEFT(Table1[[#This Row],[Cur]],3)</f>
        <v/>
      </c>
      <c r="AX1524" s="59"/>
      <c r="AY1524" s="46"/>
      <c r="AZ1524" s="46" t="str">
        <f>IF(Table1[[#This Row],[Cur]]&lt;&gt;"",IF(Table1[[#This Row],[Cur]]="USD","",ExchangeRate),"")</f>
        <v/>
      </c>
      <c r="BA1524" s="46" t="str">
        <f>IF(Table1[[#This Row],[Grant]]&lt;&gt;"",VLOOKUP(Table1[[#This Row],[Grant]],Grants!B:D,3),"")</f>
        <v/>
      </c>
      <c r="BB1524" s="46" t="str">
        <f>TRIM(Table1[[#This Row],[Vendor ID]])</f>
        <v/>
      </c>
      <c r="BC1524">
        <f>IF(Table1[[#This Row],[Reference Number]]=Q1523,BC1523,BC1523+1)</f>
        <v>2</v>
      </c>
    </row>
    <row r="1525" spans="1:55" ht="11.25" hidden="1" customHeight="1">
      <c r="A1525" s="1"/>
      <c r="B1525" s="88" t="str">
        <f>IF(Table1[[#This Row],[Posting Date]]&lt;&gt;"",IF(Table1[[#This Row],[Reference Number]]=Q1524,B1524+1,1),"")</f>
        <v/>
      </c>
      <c r="C1525" s="61"/>
      <c r="D1525" s="61"/>
      <c r="E1525" s="218"/>
      <c r="F1525" s="143" t="str">
        <f>IFERROR(IF(VLOOKUP(Table1[[#This Row],[Budget Code Description]],Dimentions!$X$6:$AC$132,2,FALSE)="","",VLOOKUP(Table1[[#This Row],[Budget Code Description]],Dimentions!$X$6:$AC$132,2,FALSE)),"")</f>
        <v/>
      </c>
      <c r="G1525" s="143" t="str">
        <f>IFERROR(VLOOKUP(Table1[[#This Row],[Budget Code Description]],Dimentions!$X$6:$AC$132,3,FALSE),"")</f>
        <v/>
      </c>
      <c r="H1525" s="64" t="str">
        <f>IFERROR(VLOOKUP(Table1[[#This Row],[Account]],Dimentions!$S$6:$V$233,2,FALSE),"")</f>
        <v/>
      </c>
      <c r="I1525" s="62">
        <f>_xlfn.NUMBERVALUE(LEFT(Table1[[#This Row],[Account]],1))</f>
        <v>0</v>
      </c>
      <c r="J1525" s="62" t="str">
        <f>IFERROR(VLOOKUP(Table1[[#This Row],[Budget Code Description]],Table6[#All],7,FALSE),"")</f>
        <v/>
      </c>
      <c r="K1525" s="143" t="str">
        <f>IFERROR(VLOOKUP(Table1[[#This Row],[Budget Code Description]],Table6[#All],8,FALSE),"")</f>
        <v/>
      </c>
      <c r="L1525" s="63"/>
      <c r="M1525" s="65" t="str">
        <f>IFERROR(VLOOKUP(Table1[[#This Row],[Staff ID]],Table2[],2,FALSE),"")</f>
        <v/>
      </c>
      <c r="N1525" s="211" t="str">
        <f>IFERROR(IF(VLOOKUP(Table1[[#This Row],[Budget Code Description]],Dimentions!$X$6:$AC$97,4,FALSE)="","",VLOOKUP(Table1[[#This Row],[Budget Code Description]],Dimentions!$X$6:$AC$97,4,FALSE)),"")</f>
        <v/>
      </c>
      <c r="O1525" s="65" t="str">
        <f>IFERROR(VLOOKUP(Table1[[#This Row],[Vendor ID]],Table549[],2,FALSE),"")</f>
        <v/>
      </c>
      <c r="P1525" s="63"/>
      <c r="Q1525" s="143" t="str">
        <f>IF(Table1[[#This Row],[Posting Date]]&lt;&gt;"",$D$9,"")</f>
        <v/>
      </c>
      <c r="R1525" s="159" t="str">
        <f>IF(Table1[[#This Row],[Posting Date]]&lt;&gt;"",$D$10,"")</f>
        <v/>
      </c>
      <c r="S1525" s="66"/>
      <c r="T1525" s="63"/>
      <c r="U1525" s="67"/>
      <c r="V1525" s="67"/>
      <c r="W1525" s="67" t="str">
        <f t="shared" si="24"/>
        <v/>
      </c>
      <c r="X1525" s="161" t="str">
        <f>IF(E1525="","",(IF(Table1[[#This Row],[Cur]]="USD",Table1[[#This Row],[Cur_Amount Debit]],Table1[[#This Row],[Cur_Amount Debit]]/Table1[[#This Row],[Exchange Rate]])))</f>
        <v/>
      </c>
      <c r="Y1525" s="161" t="str">
        <f>IF(E1525="","",(IF(Table1[[#This Row],[Cur]]="USD",Table1[[#This Row],[Cur_Amount Credit]],Table1[[#This Row],[Cur_Amount Credit]]/ExchangeRate)))</f>
        <v/>
      </c>
      <c r="Z1525" s="203" t="str">
        <f>IF(E1525="","",(Table1[[#This Row],[Debit USD]]-Table1[[#This Row],[Credit USD]]))</f>
        <v/>
      </c>
      <c r="AA1525" s="122"/>
      <c r="AB1525" s="1"/>
      <c r="AC1525" s="15"/>
      <c r="AD1525" s="15" t="str">
        <f>IF(AND(OR(Table1[[#This Row],[Account]]="15030",Table1[[#This Row],[Account]]="15035",Table1[[#This Row],[Account]]="20150"),Table1[[#This Row],[Vendor ID]]=""),1,"")</f>
        <v/>
      </c>
      <c r="AE1525" s="15"/>
      <c r="AF1525" s="15"/>
      <c r="AG1525" s="15"/>
      <c r="AH1525" s="46" t="str">
        <f>IF(Table1[[#This Row],[Posting Date]]&lt;&gt;"","GJ-"&amp;CountryID,"")</f>
        <v/>
      </c>
      <c r="AI1525" s="59" t="str">
        <f>IF(Table1[[#This Row],[Posting Date]]&lt;&gt;"",Table1[[#This Row],[Posting Date]],"")</f>
        <v/>
      </c>
      <c r="AJ1525" s="46"/>
      <c r="AK1525" s="46" t="str">
        <f>IF(Table1[[#This Row],[Description]]&lt;&gt;"",Table1[[#This Row],[Description]],"")</f>
        <v/>
      </c>
      <c r="AL1525" s="46" t="str">
        <f>IF(Table1[[#This Row],[Posting Date]]&lt;&gt;"",Table1[[#This Row],[Reference Number]],"")</f>
        <v/>
      </c>
      <c r="AM1525" s="46" t="str">
        <f>TRIM(Table1[[#This Row],[Line '#]])</f>
        <v/>
      </c>
      <c r="AN1525" s="46" t="str">
        <f>TRIM(Table1[[#This Row],[Account]])</f>
        <v/>
      </c>
      <c r="AO1525" s="46" t="str">
        <f>IF(Table1[[#This Row],[Posting Date]]&lt;&gt;"",$D$5,"")</f>
        <v/>
      </c>
      <c r="AP1525" s="46" t="str">
        <f>TRIM(Table1[[#This Row],[Departments-Prgrams]])</f>
        <v/>
      </c>
      <c r="AQ1525" s="46" t="str">
        <f>TRIM(Table1[[#This Row],[Grant]])</f>
        <v/>
      </c>
      <c r="AR1525" s="46" t="str">
        <f>TRIM(Table1[[#This Row],[Staff ID]])</f>
        <v/>
      </c>
      <c r="AS1525" s="46" t="str">
        <f>IF(TRIM(Table1[[#This Row],[Budget Code]])=0,"",TRIM(Table1[[#This Row],[Budget Code]]))</f>
        <v/>
      </c>
      <c r="AT1525" s="46" t="str">
        <f>IF(Table1[[#This Row],[Line Description]]&lt;&gt;"",Table1[[#This Row],[Line Description]],"")</f>
        <v/>
      </c>
      <c r="AU1525" s="46" t="str">
        <f>IF(Table1[[#This Row],[Cur_Amount Debit]]&gt;0,ROUND(Table1[[#This Row],[Cur_Amount Debit]],2),"")</f>
        <v/>
      </c>
      <c r="AV1525" s="46" t="str">
        <f>IF(Table1[[#This Row],[Cur_Amount Credit]]&gt;0,ROUND(Table1[[#This Row],[Cur_Amount Credit]],2),"")</f>
        <v/>
      </c>
      <c r="AW1525" s="46" t="str">
        <f>LEFT(Table1[[#This Row],[Cur]],3)</f>
        <v/>
      </c>
      <c r="AX1525" s="59"/>
      <c r="AY1525" s="46"/>
      <c r="AZ1525" s="46" t="str">
        <f>IF(Table1[[#This Row],[Cur]]&lt;&gt;"",IF(Table1[[#This Row],[Cur]]="USD","",ExchangeRate),"")</f>
        <v/>
      </c>
      <c r="BA1525" s="46" t="str">
        <f>IF(Table1[[#This Row],[Grant]]&lt;&gt;"",VLOOKUP(Table1[[#This Row],[Grant]],Grants!B:D,3),"")</f>
        <v/>
      </c>
      <c r="BB1525" s="46" t="str">
        <f>TRIM(Table1[[#This Row],[Vendor ID]])</f>
        <v/>
      </c>
      <c r="BC1525">
        <f>IF(Table1[[#This Row],[Reference Number]]=Q1524,BC1524,BC1524+1)</f>
        <v>2</v>
      </c>
    </row>
    <row r="1526" spans="1:55" ht="11.25" hidden="1" customHeight="1">
      <c r="A1526" s="1"/>
      <c r="B1526" s="88" t="str">
        <f>IF(Table1[[#This Row],[Posting Date]]&lt;&gt;"",IF(Table1[[#This Row],[Reference Number]]=Q1525,B1525+1,1),"")</f>
        <v/>
      </c>
      <c r="C1526" s="61"/>
      <c r="D1526" s="61"/>
      <c r="E1526" s="218"/>
      <c r="F1526" s="143" t="str">
        <f>IFERROR(IF(VLOOKUP(Table1[[#This Row],[Budget Code Description]],Dimentions!$X$6:$AC$132,2,FALSE)="","",VLOOKUP(Table1[[#This Row],[Budget Code Description]],Dimentions!$X$6:$AC$132,2,FALSE)),"")</f>
        <v/>
      </c>
      <c r="G1526" s="143" t="str">
        <f>IFERROR(VLOOKUP(Table1[[#This Row],[Budget Code Description]],Dimentions!$X$6:$AC$132,3,FALSE),"")</f>
        <v/>
      </c>
      <c r="H1526" s="64" t="str">
        <f>IFERROR(VLOOKUP(Table1[[#This Row],[Account]],Dimentions!$S$6:$V$233,2,FALSE),"")</f>
        <v/>
      </c>
      <c r="I1526" s="62">
        <f>_xlfn.NUMBERVALUE(LEFT(Table1[[#This Row],[Account]],1))</f>
        <v>0</v>
      </c>
      <c r="J1526" s="62" t="str">
        <f>IFERROR(VLOOKUP(Table1[[#This Row],[Budget Code Description]],Table6[#All],7,FALSE),"")</f>
        <v/>
      </c>
      <c r="K1526" s="143" t="str">
        <f>IFERROR(VLOOKUP(Table1[[#This Row],[Budget Code Description]],Table6[#All],8,FALSE),"")</f>
        <v/>
      </c>
      <c r="L1526" s="63"/>
      <c r="M1526" s="65" t="str">
        <f>IFERROR(VLOOKUP(Table1[[#This Row],[Staff ID]],Table2[],2,FALSE),"")</f>
        <v/>
      </c>
      <c r="N1526" s="211" t="str">
        <f>IFERROR(IF(VLOOKUP(Table1[[#This Row],[Budget Code Description]],Dimentions!$X$6:$AC$97,4,FALSE)="","",VLOOKUP(Table1[[#This Row],[Budget Code Description]],Dimentions!$X$6:$AC$97,4,FALSE)),"")</f>
        <v/>
      </c>
      <c r="O1526" s="65" t="str">
        <f>IFERROR(VLOOKUP(Table1[[#This Row],[Vendor ID]],Table549[],2,FALSE),"")</f>
        <v/>
      </c>
      <c r="P1526" s="63"/>
      <c r="Q1526" s="143" t="str">
        <f>IF(Table1[[#This Row],[Posting Date]]&lt;&gt;"",$D$9,"")</f>
        <v/>
      </c>
      <c r="R1526" s="159" t="str">
        <f>IF(Table1[[#This Row],[Posting Date]]&lt;&gt;"",$D$10,"")</f>
        <v/>
      </c>
      <c r="S1526" s="66"/>
      <c r="T1526" s="63"/>
      <c r="U1526" s="67"/>
      <c r="V1526" s="67"/>
      <c r="W1526" s="67" t="str">
        <f t="shared" si="24"/>
        <v/>
      </c>
      <c r="X1526" s="161" t="str">
        <f>IF(E1526="","",(IF(Table1[[#This Row],[Cur]]="USD",Table1[[#This Row],[Cur_Amount Debit]],Table1[[#This Row],[Cur_Amount Debit]]/Table1[[#This Row],[Exchange Rate]])))</f>
        <v/>
      </c>
      <c r="Y1526" s="161" t="str">
        <f>IF(E1526="","",(IF(Table1[[#This Row],[Cur]]="USD",Table1[[#This Row],[Cur_Amount Credit]],Table1[[#This Row],[Cur_Amount Credit]]/ExchangeRate)))</f>
        <v/>
      </c>
      <c r="Z1526" s="203" t="str">
        <f>IF(E1526="","",(Table1[[#This Row],[Debit USD]]-Table1[[#This Row],[Credit USD]]))</f>
        <v/>
      </c>
      <c r="AA1526" s="122"/>
      <c r="AB1526" s="1"/>
      <c r="AC1526" s="15"/>
      <c r="AD1526" s="15" t="str">
        <f>IF(AND(OR(Table1[[#This Row],[Account]]="15030",Table1[[#This Row],[Account]]="15035",Table1[[#This Row],[Account]]="20150"),Table1[[#This Row],[Vendor ID]]=""),1,"")</f>
        <v/>
      </c>
      <c r="AE1526" s="15"/>
      <c r="AF1526" s="15"/>
      <c r="AG1526" s="15"/>
      <c r="AH1526" s="46" t="str">
        <f>IF(Table1[[#This Row],[Posting Date]]&lt;&gt;"","GJ-"&amp;CountryID,"")</f>
        <v/>
      </c>
      <c r="AI1526" s="59" t="str">
        <f>IF(Table1[[#This Row],[Posting Date]]&lt;&gt;"",Table1[[#This Row],[Posting Date]],"")</f>
        <v/>
      </c>
      <c r="AJ1526" s="46"/>
      <c r="AK1526" s="46" t="str">
        <f>IF(Table1[[#This Row],[Description]]&lt;&gt;"",Table1[[#This Row],[Description]],"")</f>
        <v/>
      </c>
      <c r="AL1526" s="46" t="str">
        <f>IF(Table1[[#This Row],[Posting Date]]&lt;&gt;"",Table1[[#This Row],[Reference Number]],"")</f>
        <v/>
      </c>
      <c r="AM1526" s="46" t="str">
        <f>TRIM(Table1[[#This Row],[Line '#]])</f>
        <v/>
      </c>
      <c r="AN1526" s="46" t="str">
        <f>TRIM(Table1[[#This Row],[Account]])</f>
        <v/>
      </c>
      <c r="AO1526" s="46" t="str">
        <f>IF(Table1[[#This Row],[Posting Date]]&lt;&gt;"",$D$5,"")</f>
        <v/>
      </c>
      <c r="AP1526" s="46" t="str">
        <f>TRIM(Table1[[#This Row],[Departments-Prgrams]])</f>
        <v/>
      </c>
      <c r="AQ1526" s="46" t="str">
        <f>TRIM(Table1[[#This Row],[Grant]])</f>
        <v/>
      </c>
      <c r="AR1526" s="46" t="str">
        <f>TRIM(Table1[[#This Row],[Staff ID]])</f>
        <v/>
      </c>
      <c r="AS1526" s="46" t="str">
        <f>IF(TRIM(Table1[[#This Row],[Budget Code]])=0,"",TRIM(Table1[[#This Row],[Budget Code]]))</f>
        <v/>
      </c>
      <c r="AT1526" s="46" t="str">
        <f>IF(Table1[[#This Row],[Line Description]]&lt;&gt;"",Table1[[#This Row],[Line Description]],"")</f>
        <v/>
      </c>
      <c r="AU1526" s="46" t="str">
        <f>IF(Table1[[#This Row],[Cur_Amount Debit]]&gt;0,ROUND(Table1[[#This Row],[Cur_Amount Debit]],2),"")</f>
        <v/>
      </c>
      <c r="AV1526" s="46" t="str">
        <f>IF(Table1[[#This Row],[Cur_Amount Credit]]&gt;0,ROUND(Table1[[#This Row],[Cur_Amount Credit]],2),"")</f>
        <v/>
      </c>
      <c r="AW1526" s="46" t="str">
        <f>LEFT(Table1[[#This Row],[Cur]],3)</f>
        <v/>
      </c>
      <c r="AX1526" s="59"/>
      <c r="AY1526" s="46"/>
      <c r="AZ1526" s="46" t="str">
        <f>IF(Table1[[#This Row],[Cur]]&lt;&gt;"",IF(Table1[[#This Row],[Cur]]="USD","",ExchangeRate),"")</f>
        <v/>
      </c>
      <c r="BA1526" s="46" t="str">
        <f>IF(Table1[[#This Row],[Grant]]&lt;&gt;"",VLOOKUP(Table1[[#This Row],[Grant]],Grants!B:D,3),"")</f>
        <v/>
      </c>
      <c r="BB1526" s="46" t="str">
        <f>TRIM(Table1[[#This Row],[Vendor ID]])</f>
        <v/>
      </c>
      <c r="BC1526">
        <f>IF(Table1[[#This Row],[Reference Number]]=Q1525,BC1525,BC1525+1)</f>
        <v>2</v>
      </c>
    </row>
    <row r="1527" spans="1:55" ht="11.25" hidden="1" customHeight="1">
      <c r="A1527" s="1"/>
      <c r="B1527" s="88" t="str">
        <f>IF(Table1[[#This Row],[Posting Date]]&lt;&gt;"",IF(Table1[[#This Row],[Reference Number]]=Q1526,B1526+1,1),"")</f>
        <v/>
      </c>
      <c r="C1527" s="61"/>
      <c r="D1527" s="61"/>
      <c r="E1527" s="218"/>
      <c r="F1527" s="143" t="str">
        <f>IFERROR(IF(VLOOKUP(Table1[[#This Row],[Budget Code Description]],Dimentions!$X$6:$AC$132,2,FALSE)="","",VLOOKUP(Table1[[#This Row],[Budget Code Description]],Dimentions!$X$6:$AC$132,2,FALSE)),"")</f>
        <v/>
      </c>
      <c r="G1527" s="143" t="str">
        <f>IFERROR(VLOOKUP(Table1[[#This Row],[Budget Code Description]],Dimentions!$X$6:$AC$132,3,FALSE),"")</f>
        <v/>
      </c>
      <c r="H1527" s="64" t="str">
        <f>IFERROR(VLOOKUP(Table1[[#This Row],[Account]],Dimentions!$S$6:$V$233,2,FALSE),"")</f>
        <v/>
      </c>
      <c r="I1527" s="62">
        <f>_xlfn.NUMBERVALUE(LEFT(Table1[[#This Row],[Account]],1))</f>
        <v>0</v>
      </c>
      <c r="J1527" s="62" t="str">
        <f>IFERROR(VLOOKUP(Table1[[#This Row],[Budget Code Description]],Table6[#All],7,FALSE),"")</f>
        <v/>
      </c>
      <c r="K1527" s="143" t="str">
        <f>IFERROR(VLOOKUP(Table1[[#This Row],[Budget Code Description]],Table6[#All],8,FALSE),"")</f>
        <v/>
      </c>
      <c r="L1527" s="63"/>
      <c r="M1527" s="65" t="str">
        <f>IFERROR(VLOOKUP(Table1[[#This Row],[Staff ID]],Table2[],2,FALSE),"")</f>
        <v/>
      </c>
      <c r="N1527" s="211" t="str">
        <f>IFERROR(IF(VLOOKUP(Table1[[#This Row],[Budget Code Description]],Dimentions!$X$6:$AC$97,4,FALSE)="","",VLOOKUP(Table1[[#This Row],[Budget Code Description]],Dimentions!$X$6:$AC$97,4,FALSE)),"")</f>
        <v/>
      </c>
      <c r="O1527" s="65" t="str">
        <f>IFERROR(VLOOKUP(Table1[[#This Row],[Vendor ID]],Table549[],2,FALSE),"")</f>
        <v/>
      </c>
      <c r="P1527" s="63"/>
      <c r="Q1527" s="143" t="str">
        <f>IF(Table1[[#This Row],[Posting Date]]&lt;&gt;"",$D$9,"")</f>
        <v/>
      </c>
      <c r="R1527" s="159" t="str">
        <f>IF(Table1[[#This Row],[Posting Date]]&lt;&gt;"",$D$10,"")</f>
        <v/>
      </c>
      <c r="S1527" s="66"/>
      <c r="T1527" s="63"/>
      <c r="U1527" s="67"/>
      <c r="V1527" s="67"/>
      <c r="W1527" s="67" t="str">
        <f t="shared" si="24"/>
        <v/>
      </c>
      <c r="X1527" s="161" t="str">
        <f>IF(E1527="","",(IF(Table1[[#This Row],[Cur]]="USD",Table1[[#This Row],[Cur_Amount Debit]],Table1[[#This Row],[Cur_Amount Debit]]/Table1[[#This Row],[Exchange Rate]])))</f>
        <v/>
      </c>
      <c r="Y1527" s="161" t="str">
        <f>IF(E1527="","",(IF(Table1[[#This Row],[Cur]]="USD",Table1[[#This Row],[Cur_Amount Credit]],Table1[[#This Row],[Cur_Amount Credit]]/ExchangeRate)))</f>
        <v/>
      </c>
      <c r="Z1527" s="203" t="str">
        <f>IF(E1527="","",(Table1[[#This Row],[Debit USD]]-Table1[[#This Row],[Credit USD]]))</f>
        <v/>
      </c>
      <c r="AA1527" s="122"/>
      <c r="AB1527" s="1"/>
      <c r="AC1527" s="15"/>
      <c r="AD1527" s="15" t="str">
        <f>IF(AND(OR(Table1[[#This Row],[Account]]="15030",Table1[[#This Row],[Account]]="15035",Table1[[#This Row],[Account]]="20150"),Table1[[#This Row],[Vendor ID]]=""),1,"")</f>
        <v/>
      </c>
      <c r="AE1527" s="15"/>
      <c r="AF1527" s="15"/>
      <c r="AG1527" s="15"/>
      <c r="AH1527" s="46" t="str">
        <f>IF(Table1[[#This Row],[Posting Date]]&lt;&gt;"","GJ-"&amp;CountryID,"")</f>
        <v/>
      </c>
      <c r="AI1527" s="59" t="str">
        <f>IF(Table1[[#This Row],[Posting Date]]&lt;&gt;"",Table1[[#This Row],[Posting Date]],"")</f>
        <v/>
      </c>
      <c r="AJ1527" s="46"/>
      <c r="AK1527" s="46" t="str">
        <f>IF(Table1[[#This Row],[Description]]&lt;&gt;"",Table1[[#This Row],[Description]],"")</f>
        <v/>
      </c>
      <c r="AL1527" s="46" t="str">
        <f>IF(Table1[[#This Row],[Posting Date]]&lt;&gt;"",Table1[[#This Row],[Reference Number]],"")</f>
        <v/>
      </c>
      <c r="AM1527" s="46" t="str">
        <f>TRIM(Table1[[#This Row],[Line '#]])</f>
        <v/>
      </c>
      <c r="AN1527" s="46" t="str">
        <f>TRIM(Table1[[#This Row],[Account]])</f>
        <v/>
      </c>
      <c r="AO1527" s="46" t="str">
        <f>IF(Table1[[#This Row],[Posting Date]]&lt;&gt;"",$D$5,"")</f>
        <v/>
      </c>
      <c r="AP1527" s="46" t="str">
        <f>TRIM(Table1[[#This Row],[Departments-Prgrams]])</f>
        <v/>
      </c>
      <c r="AQ1527" s="46" t="str">
        <f>TRIM(Table1[[#This Row],[Grant]])</f>
        <v/>
      </c>
      <c r="AR1527" s="46" t="str">
        <f>TRIM(Table1[[#This Row],[Staff ID]])</f>
        <v/>
      </c>
      <c r="AS1527" s="46" t="str">
        <f>IF(TRIM(Table1[[#This Row],[Budget Code]])=0,"",TRIM(Table1[[#This Row],[Budget Code]]))</f>
        <v/>
      </c>
      <c r="AT1527" s="46" t="str">
        <f>IF(Table1[[#This Row],[Line Description]]&lt;&gt;"",Table1[[#This Row],[Line Description]],"")</f>
        <v/>
      </c>
      <c r="AU1527" s="46" t="str">
        <f>IF(Table1[[#This Row],[Cur_Amount Debit]]&gt;0,ROUND(Table1[[#This Row],[Cur_Amount Debit]],2),"")</f>
        <v/>
      </c>
      <c r="AV1527" s="46" t="str">
        <f>IF(Table1[[#This Row],[Cur_Amount Credit]]&gt;0,ROUND(Table1[[#This Row],[Cur_Amount Credit]],2),"")</f>
        <v/>
      </c>
      <c r="AW1527" s="46" t="str">
        <f>LEFT(Table1[[#This Row],[Cur]],3)</f>
        <v/>
      </c>
      <c r="AX1527" s="59"/>
      <c r="AY1527" s="46"/>
      <c r="AZ1527" s="46" t="str">
        <f>IF(Table1[[#This Row],[Cur]]&lt;&gt;"",IF(Table1[[#This Row],[Cur]]="USD","",ExchangeRate),"")</f>
        <v/>
      </c>
      <c r="BA1527" s="46" t="str">
        <f>IF(Table1[[#This Row],[Grant]]&lt;&gt;"",VLOOKUP(Table1[[#This Row],[Grant]],Grants!B:D,3),"")</f>
        <v/>
      </c>
      <c r="BB1527" s="46" t="str">
        <f>TRIM(Table1[[#This Row],[Vendor ID]])</f>
        <v/>
      </c>
      <c r="BC1527">
        <f>IF(Table1[[#This Row],[Reference Number]]=Q1526,BC1526,BC1526+1)</f>
        <v>2</v>
      </c>
    </row>
    <row r="1528" spans="1:55" ht="11.25" hidden="1" customHeight="1">
      <c r="A1528" s="1"/>
      <c r="B1528" s="88" t="str">
        <f>IF(Table1[[#This Row],[Posting Date]]&lt;&gt;"",IF(Table1[[#This Row],[Reference Number]]=Q1527,B1527+1,1),"")</f>
        <v/>
      </c>
      <c r="C1528" s="61"/>
      <c r="D1528" s="61"/>
      <c r="E1528" s="218"/>
      <c r="F1528" s="143" t="str">
        <f>IFERROR(IF(VLOOKUP(Table1[[#This Row],[Budget Code Description]],Dimentions!$X$6:$AC$132,2,FALSE)="","",VLOOKUP(Table1[[#This Row],[Budget Code Description]],Dimentions!$X$6:$AC$132,2,FALSE)),"")</f>
        <v/>
      </c>
      <c r="G1528" s="143" t="str">
        <f>IFERROR(VLOOKUP(Table1[[#This Row],[Budget Code Description]],Dimentions!$X$6:$AC$132,3,FALSE),"")</f>
        <v/>
      </c>
      <c r="H1528" s="64" t="str">
        <f>IFERROR(VLOOKUP(Table1[[#This Row],[Account]],Dimentions!$S$6:$V$233,2,FALSE),"")</f>
        <v/>
      </c>
      <c r="I1528" s="62">
        <f>_xlfn.NUMBERVALUE(LEFT(Table1[[#This Row],[Account]],1))</f>
        <v>0</v>
      </c>
      <c r="J1528" s="62" t="str">
        <f>IFERROR(VLOOKUP(Table1[[#This Row],[Budget Code Description]],Table6[#All],7,FALSE),"")</f>
        <v/>
      </c>
      <c r="K1528" s="143" t="str">
        <f>IFERROR(VLOOKUP(Table1[[#This Row],[Budget Code Description]],Table6[#All],8,FALSE),"")</f>
        <v/>
      </c>
      <c r="L1528" s="63"/>
      <c r="M1528" s="65" t="str">
        <f>IFERROR(VLOOKUP(Table1[[#This Row],[Staff ID]],Table2[],2,FALSE),"")</f>
        <v/>
      </c>
      <c r="N1528" s="211" t="str">
        <f>IFERROR(IF(VLOOKUP(Table1[[#This Row],[Budget Code Description]],Dimentions!$X$6:$AC$97,4,FALSE)="","",VLOOKUP(Table1[[#This Row],[Budget Code Description]],Dimentions!$X$6:$AC$97,4,FALSE)),"")</f>
        <v/>
      </c>
      <c r="O1528" s="65" t="str">
        <f>IFERROR(VLOOKUP(Table1[[#This Row],[Vendor ID]],Table549[],2,FALSE),"")</f>
        <v/>
      </c>
      <c r="P1528" s="63"/>
      <c r="Q1528" s="143" t="str">
        <f>IF(Table1[[#This Row],[Posting Date]]&lt;&gt;"",$D$9,"")</f>
        <v/>
      </c>
      <c r="R1528" s="159" t="str">
        <f>IF(Table1[[#This Row],[Posting Date]]&lt;&gt;"",$D$10,"")</f>
        <v/>
      </c>
      <c r="S1528" s="66"/>
      <c r="T1528" s="63"/>
      <c r="U1528" s="67"/>
      <c r="V1528" s="67"/>
      <c r="W1528" s="67" t="str">
        <f t="shared" si="24"/>
        <v/>
      </c>
      <c r="X1528" s="161" t="str">
        <f>IF(E1528="","",(IF(Table1[[#This Row],[Cur]]="USD",Table1[[#This Row],[Cur_Amount Debit]],Table1[[#This Row],[Cur_Amount Debit]]/Table1[[#This Row],[Exchange Rate]])))</f>
        <v/>
      </c>
      <c r="Y1528" s="161" t="str">
        <f>IF(E1528="","",(IF(Table1[[#This Row],[Cur]]="USD",Table1[[#This Row],[Cur_Amount Credit]],Table1[[#This Row],[Cur_Amount Credit]]/ExchangeRate)))</f>
        <v/>
      </c>
      <c r="Z1528" s="203" t="str">
        <f>IF(E1528="","",(Table1[[#This Row],[Debit USD]]-Table1[[#This Row],[Credit USD]]))</f>
        <v/>
      </c>
      <c r="AA1528" s="122"/>
      <c r="AB1528" s="1"/>
      <c r="AC1528" s="15"/>
      <c r="AD1528" s="15" t="str">
        <f>IF(AND(OR(Table1[[#This Row],[Account]]="15030",Table1[[#This Row],[Account]]="15035",Table1[[#This Row],[Account]]="20150"),Table1[[#This Row],[Vendor ID]]=""),1,"")</f>
        <v/>
      </c>
      <c r="AE1528" s="15"/>
      <c r="AF1528" s="15"/>
      <c r="AG1528" s="15"/>
      <c r="AH1528" s="46" t="str">
        <f>IF(Table1[[#This Row],[Posting Date]]&lt;&gt;"","GJ-"&amp;CountryID,"")</f>
        <v/>
      </c>
      <c r="AI1528" s="59" t="str">
        <f>IF(Table1[[#This Row],[Posting Date]]&lt;&gt;"",Table1[[#This Row],[Posting Date]],"")</f>
        <v/>
      </c>
      <c r="AJ1528" s="46"/>
      <c r="AK1528" s="46" t="str">
        <f>IF(Table1[[#This Row],[Description]]&lt;&gt;"",Table1[[#This Row],[Description]],"")</f>
        <v/>
      </c>
      <c r="AL1528" s="46" t="str">
        <f>IF(Table1[[#This Row],[Posting Date]]&lt;&gt;"",Table1[[#This Row],[Reference Number]],"")</f>
        <v/>
      </c>
      <c r="AM1528" s="46" t="str">
        <f>TRIM(Table1[[#This Row],[Line '#]])</f>
        <v/>
      </c>
      <c r="AN1528" s="46" t="str">
        <f>TRIM(Table1[[#This Row],[Account]])</f>
        <v/>
      </c>
      <c r="AO1528" s="46" t="str">
        <f>IF(Table1[[#This Row],[Posting Date]]&lt;&gt;"",$D$5,"")</f>
        <v/>
      </c>
      <c r="AP1528" s="46" t="str">
        <f>TRIM(Table1[[#This Row],[Departments-Prgrams]])</f>
        <v/>
      </c>
      <c r="AQ1528" s="46" t="str">
        <f>TRIM(Table1[[#This Row],[Grant]])</f>
        <v/>
      </c>
      <c r="AR1528" s="46" t="str">
        <f>TRIM(Table1[[#This Row],[Staff ID]])</f>
        <v/>
      </c>
      <c r="AS1528" s="46" t="str">
        <f>IF(TRIM(Table1[[#This Row],[Budget Code]])=0,"",TRIM(Table1[[#This Row],[Budget Code]]))</f>
        <v/>
      </c>
      <c r="AT1528" s="46" t="str">
        <f>IF(Table1[[#This Row],[Line Description]]&lt;&gt;"",Table1[[#This Row],[Line Description]],"")</f>
        <v/>
      </c>
      <c r="AU1528" s="46" t="str">
        <f>IF(Table1[[#This Row],[Cur_Amount Debit]]&gt;0,ROUND(Table1[[#This Row],[Cur_Amount Debit]],2),"")</f>
        <v/>
      </c>
      <c r="AV1528" s="46" t="str">
        <f>IF(Table1[[#This Row],[Cur_Amount Credit]]&gt;0,ROUND(Table1[[#This Row],[Cur_Amount Credit]],2),"")</f>
        <v/>
      </c>
      <c r="AW1528" s="46" t="str">
        <f>LEFT(Table1[[#This Row],[Cur]],3)</f>
        <v/>
      </c>
      <c r="AX1528" s="59"/>
      <c r="AY1528" s="46"/>
      <c r="AZ1528" s="46" t="str">
        <f>IF(Table1[[#This Row],[Cur]]&lt;&gt;"",IF(Table1[[#This Row],[Cur]]="USD","",ExchangeRate),"")</f>
        <v/>
      </c>
      <c r="BA1528" s="46" t="str">
        <f>IF(Table1[[#This Row],[Grant]]&lt;&gt;"",VLOOKUP(Table1[[#This Row],[Grant]],Grants!B:D,3),"")</f>
        <v/>
      </c>
      <c r="BB1528" s="46" t="str">
        <f>TRIM(Table1[[#This Row],[Vendor ID]])</f>
        <v/>
      </c>
      <c r="BC1528">
        <f>IF(Table1[[#This Row],[Reference Number]]=Q1527,BC1527,BC1527+1)</f>
        <v>2</v>
      </c>
    </row>
    <row r="1529" spans="1:55" ht="11.25" hidden="1" customHeight="1">
      <c r="A1529" s="1"/>
      <c r="B1529" s="88" t="str">
        <f>IF(Table1[[#This Row],[Posting Date]]&lt;&gt;"",IF(Table1[[#This Row],[Reference Number]]=Q1528,B1528+1,1),"")</f>
        <v/>
      </c>
      <c r="C1529" s="61"/>
      <c r="D1529" s="61"/>
      <c r="E1529" s="218"/>
      <c r="F1529" s="143" t="str">
        <f>IFERROR(IF(VLOOKUP(Table1[[#This Row],[Budget Code Description]],Dimentions!$X$6:$AC$132,2,FALSE)="","",VLOOKUP(Table1[[#This Row],[Budget Code Description]],Dimentions!$X$6:$AC$132,2,FALSE)),"")</f>
        <v/>
      </c>
      <c r="G1529" s="143" t="str">
        <f>IFERROR(VLOOKUP(Table1[[#This Row],[Budget Code Description]],Dimentions!$X$6:$AC$132,3,FALSE),"")</f>
        <v/>
      </c>
      <c r="H1529" s="64" t="str">
        <f>IFERROR(VLOOKUP(Table1[[#This Row],[Account]],Dimentions!$S$6:$V$233,2,FALSE),"")</f>
        <v/>
      </c>
      <c r="I1529" s="62">
        <f>_xlfn.NUMBERVALUE(LEFT(Table1[[#This Row],[Account]],1))</f>
        <v>0</v>
      </c>
      <c r="J1529" s="62" t="str">
        <f>IFERROR(VLOOKUP(Table1[[#This Row],[Budget Code Description]],Table6[#All],7,FALSE),"")</f>
        <v/>
      </c>
      <c r="K1529" s="143" t="str">
        <f>IFERROR(VLOOKUP(Table1[[#This Row],[Budget Code Description]],Table6[#All],8,FALSE),"")</f>
        <v/>
      </c>
      <c r="L1529" s="63"/>
      <c r="M1529" s="65" t="str">
        <f>IFERROR(VLOOKUP(Table1[[#This Row],[Staff ID]],Table2[],2,FALSE),"")</f>
        <v/>
      </c>
      <c r="N1529" s="211" t="str">
        <f>IFERROR(IF(VLOOKUP(Table1[[#This Row],[Budget Code Description]],Dimentions!$X$6:$AC$97,4,FALSE)="","",VLOOKUP(Table1[[#This Row],[Budget Code Description]],Dimentions!$X$6:$AC$97,4,FALSE)),"")</f>
        <v/>
      </c>
      <c r="O1529" s="65" t="str">
        <f>IFERROR(VLOOKUP(Table1[[#This Row],[Vendor ID]],Table549[],2,FALSE),"")</f>
        <v/>
      </c>
      <c r="P1529" s="63"/>
      <c r="Q1529" s="143" t="str">
        <f>IF(Table1[[#This Row],[Posting Date]]&lt;&gt;"",$D$9,"")</f>
        <v/>
      </c>
      <c r="R1529" s="159" t="str">
        <f>IF(Table1[[#This Row],[Posting Date]]&lt;&gt;"",$D$10,"")</f>
        <v/>
      </c>
      <c r="S1529" s="66"/>
      <c r="T1529" s="63"/>
      <c r="U1529" s="67"/>
      <c r="V1529" s="67"/>
      <c r="W1529" s="67" t="str">
        <f t="shared" si="24"/>
        <v/>
      </c>
      <c r="X1529" s="161" t="str">
        <f>IF(E1529="","",(IF(Table1[[#This Row],[Cur]]="USD",Table1[[#This Row],[Cur_Amount Debit]],Table1[[#This Row],[Cur_Amount Debit]]/Table1[[#This Row],[Exchange Rate]])))</f>
        <v/>
      </c>
      <c r="Y1529" s="161" t="str">
        <f>IF(E1529="","",(IF(Table1[[#This Row],[Cur]]="USD",Table1[[#This Row],[Cur_Amount Credit]],Table1[[#This Row],[Cur_Amount Credit]]/ExchangeRate)))</f>
        <v/>
      </c>
      <c r="Z1529" s="203" t="str">
        <f>IF(E1529="","",(Table1[[#This Row],[Debit USD]]-Table1[[#This Row],[Credit USD]]))</f>
        <v/>
      </c>
      <c r="AA1529" s="122"/>
      <c r="AB1529" s="1"/>
      <c r="AC1529" s="15"/>
      <c r="AD1529" s="15" t="str">
        <f>IF(AND(OR(Table1[[#This Row],[Account]]="15030",Table1[[#This Row],[Account]]="15035",Table1[[#This Row],[Account]]="20150"),Table1[[#This Row],[Vendor ID]]=""),1,"")</f>
        <v/>
      </c>
      <c r="AE1529" s="15"/>
      <c r="AF1529" s="15"/>
      <c r="AG1529" s="15"/>
      <c r="AH1529" s="46" t="str">
        <f>IF(Table1[[#This Row],[Posting Date]]&lt;&gt;"","GJ-"&amp;CountryID,"")</f>
        <v/>
      </c>
      <c r="AI1529" s="59" t="str">
        <f>IF(Table1[[#This Row],[Posting Date]]&lt;&gt;"",Table1[[#This Row],[Posting Date]],"")</f>
        <v/>
      </c>
      <c r="AJ1529" s="46"/>
      <c r="AK1529" s="46" t="str">
        <f>IF(Table1[[#This Row],[Description]]&lt;&gt;"",Table1[[#This Row],[Description]],"")</f>
        <v/>
      </c>
      <c r="AL1529" s="46" t="str">
        <f>IF(Table1[[#This Row],[Posting Date]]&lt;&gt;"",Table1[[#This Row],[Reference Number]],"")</f>
        <v/>
      </c>
      <c r="AM1529" s="46" t="str">
        <f>TRIM(Table1[[#This Row],[Line '#]])</f>
        <v/>
      </c>
      <c r="AN1529" s="46" t="str">
        <f>TRIM(Table1[[#This Row],[Account]])</f>
        <v/>
      </c>
      <c r="AO1529" s="46" t="str">
        <f>IF(Table1[[#This Row],[Posting Date]]&lt;&gt;"",$D$5,"")</f>
        <v/>
      </c>
      <c r="AP1529" s="46" t="str">
        <f>TRIM(Table1[[#This Row],[Departments-Prgrams]])</f>
        <v/>
      </c>
      <c r="AQ1529" s="46" t="str">
        <f>TRIM(Table1[[#This Row],[Grant]])</f>
        <v/>
      </c>
      <c r="AR1529" s="46" t="str">
        <f>TRIM(Table1[[#This Row],[Staff ID]])</f>
        <v/>
      </c>
      <c r="AS1529" s="46" t="str">
        <f>IF(TRIM(Table1[[#This Row],[Budget Code]])=0,"",TRIM(Table1[[#This Row],[Budget Code]]))</f>
        <v/>
      </c>
      <c r="AT1529" s="46" t="str">
        <f>IF(Table1[[#This Row],[Line Description]]&lt;&gt;"",Table1[[#This Row],[Line Description]],"")</f>
        <v/>
      </c>
      <c r="AU1529" s="46" t="str">
        <f>IF(Table1[[#This Row],[Cur_Amount Debit]]&gt;0,ROUND(Table1[[#This Row],[Cur_Amount Debit]],2),"")</f>
        <v/>
      </c>
      <c r="AV1529" s="46" t="str">
        <f>IF(Table1[[#This Row],[Cur_Amount Credit]]&gt;0,ROUND(Table1[[#This Row],[Cur_Amount Credit]],2),"")</f>
        <v/>
      </c>
      <c r="AW1529" s="46" t="str">
        <f>LEFT(Table1[[#This Row],[Cur]],3)</f>
        <v/>
      </c>
      <c r="AX1529" s="59"/>
      <c r="AY1529" s="46"/>
      <c r="AZ1529" s="46" t="str">
        <f>IF(Table1[[#This Row],[Cur]]&lt;&gt;"",IF(Table1[[#This Row],[Cur]]="USD","",ExchangeRate),"")</f>
        <v/>
      </c>
      <c r="BA1529" s="46" t="str">
        <f>IF(Table1[[#This Row],[Grant]]&lt;&gt;"",VLOOKUP(Table1[[#This Row],[Grant]],Grants!B:D,3),"")</f>
        <v/>
      </c>
      <c r="BB1529" s="46" t="str">
        <f>TRIM(Table1[[#This Row],[Vendor ID]])</f>
        <v/>
      </c>
      <c r="BC1529">
        <f>IF(Table1[[#This Row],[Reference Number]]=Q1528,BC1528,BC1528+1)</f>
        <v>2</v>
      </c>
    </row>
    <row r="1530" spans="1:55" ht="11.25" hidden="1" customHeight="1">
      <c r="A1530" s="1"/>
      <c r="B1530" s="88" t="str">
        <f>IF(Table1[[#This Row],[Posting Date]]&lt;&gt;"",IF(Table1[[#This Row],[Reference Number]]=Q1529,B1529+1,1),"")</f>
        <v/>
      </c>
      <c r="C1530" s="61"/>
      <c r="D1530" s="61"/>
      <c r="E1530" s="218"/>
      <c r="F1530" s="143" t="str">
        <f>IFERROR(IF(VLOOKUP(Table1[[#This Row],[Budget Code Description]],Dimentions!$X$6:$AC$132,2,FALSE)="","",VLOOKUP(Table1[[#This Row],[Budget Code Description]],Dimentions!$X$6:$AC$132,2,FALSE)),"")</f>
        <v/>
      </c>
      <c r="G1530" s="143" t="str">
        <f>IFERROR(VLOOKUP(Table1[[#This Row],[Budget Code Description]],Dimentions!$X$6:$AC$132,3,FALSE),"")</f>
        <v/>
      </c>
      <c r="H1530" s="64" t="str">
        <f>IFERROR(VLOOKUP(Table1[[#This Row],[Account]],Dimentions!$S$6:$V$233,2,FALSE),"")</f>
        <v/>
      </c>
      <c r="I1530" s="62">
        <f>_xlfn.NUMBERVALUE(LEFT(Table1[[#This Row],[Account]],1))</f>
        <v>0</v>
      </c>
      <c r="J1530" s="62" t="str">
        <f>IFERROR(VLOOKUP(Table1[[#This Row],[Budget Code Description]],Table6[#All],7,FALSE),"")</f>
        <v/>
      </c>
      <c r="K1530" s="143" t="str">
        <f>IFERROR(VLOOKUP(Table1[[#This Row],[Budget Code Description]],Table6[#All],8,FALSE),"")</f>
        <v/>
      </c>
      <c r="L1530" s="63"/>
      <c r="M1530" s="65" t="str">
        <f>IFERROR(VLOOKUP(Table1[[#This Row],[Staff ID]],Table2[],2,FALSE),"")</f>
        <v/>
      </c>
      <c r="N1530" s="211" t="str">
        <f>IFERROR(IF(VLOOKUP(Table1[[#This Row],[Budget Code Description]],Dimentions!$X$6:$AC$97,4,FALSE)="","",VLOOKUP(Table1[[#This Row],[Budget Code Description]],Dimentions!$X$6:$AC$97,4,FALSE)),"")</f>
        <v/>
      </c>
      <c r="O1530" s="65" t="str">
        <f>IFERROR(VLOOKUP(Table1[[#This Row],[Vendor ID]],Table549[],2,FALSE),"")</f>
        <v/>
      </c>
      <c r="P1530" s="63"/>
      <c r="Q1530" s="143" t="str">
        <f>IF(Table1[[#This Row],[Posting Date]]&lt;&gt;"",$D$9,"")</f>
        <v/>
      </c>
      <c r="R1530" s="159" t="str">
        <f>IF(Table1[[#This Row],[Posting Date]]&lt;&gt;"",$D$10,"")</f>
        <v/>
      </c>
      <c r="S1530" s="66"/>
      <c r="T1530" s="63"/>
      <c r="U1530" s="67"/>
      <c r="V1530" s="67"/>
      <c r="W1530" s="67" t="str">
        <f t="shared" si="24"/>
        <v/>
      </c>
      <c r="X1530" s="161" t="str">
        <f>IF(E1530="","",(IF(Table1[[#This Row],[Cur]]="USD",Table1[[#This Row],[Cur_Amount Debit]],Table1[[#This Row],[Cur_Amount Debit]]/Table1[[#This Row],[Exchange Rate]])))</f>
        <v/>
      </c>
      <c r="Y1530" s="161" t="str">
        <f>IF(E1530="","",(IF(Table1[[#This Row],[Cur]]="USD",Table1[[#This Row],[Cur_Amount Credit]],Table1[[#This Row],[Cur_Amount Credit]]/ExchangeRate)))</f>
        <v/>
      </c>
      <c r="Z1530" s="203" t="str">
        <f>IF(E1530="","",(Table1[[#This Row],[Debit USD]]-Table1[[#This Row],[Credit USD]]))</f>
        <v/>
      </c>
      <c r="AA1530" s="122"/>
      <c r="AB1530" s="1"/>
      <c r="AC1530" s="15"/>
      <c r="AD1530" s="15" t="str">
        <f>IF(AND(OR(Table1[[#This Row],[Account]]="15030",Table1[[#This Row],[Account]]="15035",Table1[[#This Row],[Account]]="20150"),Table1[[#This Row],[Vendor ID]]=""),1,"")</f>
        <v/>
      </c>
      <c r="AE1530" s="15"/>
      <c r="AF1530" s="15"/>
      <c r="AG1530" s="15"/>
      <c r="AH1530" s="46" t="str">
        <f>IF(Table1[[#This Row],[Posting Date]]&lt;&gt;"","GJ-"&amp;CountryID,"")</f>
        <v/>
      </c>
      <c r="AI1530" s="59" t="str">
        <f>IF(Table1[[#This Row],[Posting Date]]&lt;&gt;"",Table1[[#This Row],[Posting Date]],"")</f>
        <v/>
      </c>
      <c r="AJ1530" s="46"/>
      <c r="AK1530" s="46" t="str">
        <f>IF(Table1[[#This Row],[Description]]&lt;&gt;"",Table1[[#This Row],[Description]],"")</f>
        <v/>
      </c>
      <c r="AL1530" s="46" t="str">
        <f>IF(Table1[[#This Row],[Posting Date]]&lt;&gt;"",Table1[[#This Row],[Reference Number]],"")</f>
        <v/>
      </c>
      <c r="AM1530" s="46" t="str">
        <f>TRIM(Table1[[#This Row],[Line '#]])</f>
        <v/>
      </c>
      <c r="AN1530" s="46" t="str">
        <f>TRIM(Table1[[#This Row],[Account]])</f>
        <v/>
      </c>
      <c r="AO1530" s="46" t="str">
        <f>IF(Table1[[#This Row],[Posting Date]]&lt;&gt;"",$D$5,"")</f>
        <v/>
      </c>
      <c r="AP1530" s="46" t="str">
        <f>TRIM(Table1[[#This Row],[Departments-Prgrams]])</f>
        <v/>
      </c>
      <c r="AQ1530" s="46" t="str">
        <f>TRIM(Table1[[#This Row],[Grant]])</f>
        <v/>
      </c>
      <c r="AR1530" s="46" t="str">
        <f>TRIM(Table1[[#This Row],[Staff ID]])</f>
        <v/>
      </c>
      <c r="AS1530" s="46" t="str">
        <f>IF(TRIM(Table1[[#This Row],[Budget Code]])=0,"",TRIM(Table1[[#This Row],[Budget Code]]))</f>
        <v/>
      </c>
      <c r="AT1530" s="46" t="str">
        <f>IF(Table1[[#This Row],[Line Description]]&lt;&gt;"",Table1[[#This Row],[Line Description]],"")</f>
        <v/>
      </c>
      <c r="AU1530" s="46" t="str">
        <f>IF(Table1[[#This Row],[Cur_Amount Debit]]&gt;0,ROUND(Table1[[#This Row],[Cur_Amount Debit]],2),"")</f>
        <v/>
      </c>
      <c r="AV1530" s="46" t="str">
        <f>IF(Table1[[#This Row],[Cur_Amount Credit]]&gt;0,ROUND(Table1[[#This Row],[Cur_Amount Credit]],2),"")</f>
        <v/>
      </c>
      <c r="AW1530" s="46" t="str">
        <f>LEFT(Table1[[#This Row],[Cur]],3)</f>
        <v/>
      </c>
      <c r="AX1530" s="59"/>
      <c r="AY1530" s="46"/>
      <c r="AZ1530" s="46" t="str">
        <f>IF(Table1[[#This Row],[Cur]]&lt;&gt;"",IF(Table1[[#This Row],[Cur]]="USD","",ExchangeRate),"")</f>
        <v/>
      </c>
      <c r="BA1530" s="46" t="str">
        <f>IF(Table1[[#This Row],[Grant]]&lt;&gt;"",VLOOKUP(Table1[[#This Row],[Grant]],Grants!B:D,3),"")</f>
        <v/>
      </c>
      <c r="BB1530" s="46" t="str">
        <f>TRIM(Table1[[#This Row],[Vendor ID]])</f>
        <v/>
      </c>
      <c r="BC1530">
        <f>IF(Table1[[#This Row],[Reference Number]]=Q1529,BC1529,BC1529+1)</f>
        <v>2</v>
      </c>
    </row>
    <row r="1531" spans="1:55" ht="11.25" hidden="1" customHeight="1">
      <c r="A1531" s="1"/>
      <c r="B1531" s="88" t="str">
        <f>IF(Table1[[#This Row],[Posting Date]]&lt;&gt;"",IF(Table1[[#This Row],[Reference Number]]=Q1530,B1530+1,1),"")</f>
        <v/>
      </c>
      <c r="C1531" s="61"/>
      <c r="D1531" s="61"/>
      <c r="E1531" s="218"/>
      <c r="F1531" s="143" t="str">
        <f>IFERROR(IF(VLOOKUP(Table1[[#This Row],[Budget Code Description]],Dimentions!$X$6:$AC$132,2,FALSE)="","",VLOOKUP(Table1[[#This Row],[Budget Code Description]],Dimentions!$X$6:$AC$132,2,FALSE)),"")</f>
        <v/>
      </c>
      <c r="G1531" s="143" t="str">
        <f>IFERROR(VLOOKUP(Table1[[#This Row],[Budget Code Description]],Dimentions!$X$6:$AC$132,3,FALSE),"")</f>
        <v/>
      </c>
      <c r="H1531" s="64" t="str">
        <f>IFERROR(VLOOKUP(Table1[[#This Row],[Account]],Dimentions!$S$6:$V$233,2,FALSE),"")</f>
        <v/>
      </c>
      <c r="I1531" s="62">
        <f>_xlfn.NUMBERVALUE(LEFT(Table1[[#This Row],[Account]],1))</f>
        <v>0</v>
      </c>
      <c r="J1531" s="62" t="str">
        <f>IFERROR(VLOOKUP(Table1[[#This Row],[Budget Code Description]],Table6[#All],7,FALSE),"")</f>
        <v/>
      </c>
      <c r="K1531" s="143" t="str">
        <f>IFERROR(VLOOKUP(Table1[[#This Row],[Budget Code Description]],Table6[#All],8,FALSE),"")</f>
        <v/>
      </c>
      <c r="L1531" s="63"/>
      <c r="M1531" s="65" t="str">
        <f>IFERROR(VLOOKUP(Table1[[#This Row],[Staff ID]],Table2[],2,FALSE),"")</f>
        <v/>
      </c>
      <c r="N1531" s="211" t="str">
        <f>IFERROR(IF(VLOOKUP(Table1[[#This Row],[Budget Code Description]],Dimentions!$X$6:$AC$97,4,FALSE)="","",VLOOKUP(Table1[[#This Row],[Budget Code Description]],Dimentions!$X$6:$AC$97,4,FALSE)),"")</f>
        <v/>
      </c>
      <c r="O1531" s="65" t="str">
        <f>IFERROR(VLOOKUP(Table1[[#This Row],[Vendor ID]],Table549[],2,FALSE),"")</f>
        <v/>
      </c>
      <c r="P1531" s="63"/>
      <c r="Q1531" s="143" t="str">
        <f>IF(Table1[[#This Row],[Posting Date]]&lt;&gt;"",$D$9,"")</f>
        <v/>
      </c>
      <c r="R1531" s="159" t="str">
        <f>IF(Table1[[#This Row],[Posting Date]]&lt;&gt;"",$D$10,"")</f>
        <v/>
      </c>
      <c r="S1531" s="66"/>
      <c r="T1531" s="63"/>
      <c r="U1531" s="67"/>
      <c r="V1531" s="67"/>
      <c r="W1531" s="67" t="str">
        <f t="shared" si="24"/>
        <v/>
      </c>
      <c r="X1531" s="161" t="str">
        <f>IF(E1531="","",(IF(Table1[[#This Row],[Cur]]="USD",Table1[[#This Row],[Cur_Amount Debit]],Table1[[#This Row],[Cur_Amount Debit]]/Table1[[#This Row],[Exchange Rate]])))</f>
        <v/>
      </c>
      <c r="Y1531" s="161" t="str">
        <f>IF(E1531="","",(IF(Table1[[#This Row],[Cur]]="USD",Table1[[#This Row],[Cur_Amount Credit]],Table1[[#This Row],[Cur_Amount Credit]]/ExchangeRate)))</f>
        <v/>
      </c>
      <c r="Z1531" s="203" t="str">
        <f>IF(E1531="","",(Table1[[#This Row],[Debit USD]]-Table1[[#This Row],[Credit USD]]))</f>
        <v/>
      </c>
      <c r="AA1531" s="122"/>
      <c r="AB1531" s="1"/>
      <c r="AC1531" s="15"/>
      <c r="AD1531" s="15" t="str">
        <f>IF(AND(OR(Table1[[#This Row],[Account]]="15030",Table1[[#This Row],[Account]]="15035",Table1[[#This Row],[Account]]="20150"),Table1[[#This Row],[Vendor ID]]=""),1,"")</f>
        <v/>
      </c>
      <c r="AE1531" s="15"/>
      <c r="AF1531" s="15"/>
      <c r="AG1531" s="15"/>
      <c r="AH1531" s="46" t="str">
        <f>IF(Table1[[#This Row],[Posting Date]]&lt;&gt;"","GJ-"&amp;CountryID,"")</f>
        <v/>
      </c>
      <c r="AI1531" s="59" t="str">
        <f>IF(Table1[[#This Row],[Posting Date]]&lt;&gt;"",Table1[[#This Row],[Posting Date]],"")</f>
        <v/>
      </c>
      <c r="AJ1531" s="46"/>
      <c r="AK1531" s="46" t="str">
        <f>IF(Table1[[#This Row],[Description]]&lt;&gt;"",Table1[[#This Row],[Description]],"")</f>
        <v/>
      </c>
      <c r="AL1531" s="46" t="str">
        <f>IF(Table1[[#This Row],[Posting Date]]&lt;&gt;"",Table1[[#This Row],[Reference Number]],"")</f>
        <v/>
      </c>
      <c r="AM1531" s="46" t="str">
        <f>TRIM(Table1[[#This Row],[Line '#]])</f>
        <v/>
      </c>
      <c r="AN1531" s="46" t="str">
        <f>TRIM(Table1[[#This Row],[Account]])</f>
        <v/>
      </c>
      <c r="AO1531" s="46" t="str">
        <f>IF(Table1[[#This Row],[Posting Date]]&lt;&gt;"",$D$5,"")</f>
        <v/>
      </c>
      <c r="AP1531" s="46" t="str">
        <f>TRIM(Table1[[#This Row],[Departments-Prgrams]])</f>
        <v/>
      </c>
      <c r="AQ1531" s="46" t="str">
        <f>TRIM(Table1[[#This Row],[Grant]])</f>
        <v/>
      </c>
      <c r="AR1531" s="46" t="str">
        <f>TRIM(Table1[[#This Row],[Staff ID]])</f>
        <v/>
      </c>
      <c r="AS1531" s="46" t="str">
        <f>IF(TRIM(Table1[[#This Row],[Budget Code]])=0,"",TRIM(Table1[[#This Row],[Budget Code]]))</f>
        <v/>
      </c>
      <c r="AT1531" s="46" t="str">
        <f>IF(Table1[[#This Row],[Line Description]]&lt;&gt;"",Table1[[#This Row],[Line Description]],"")</f>
        <v/>
      </c>
      <c r="AU1531" s="46" t="str">
        <f>IF(Table1[[#This Row],[Cur_Amount Debit]]&gt;0,ROUND(Table1[[#This Row],[Cur_Amount Debit]],2),"")</f>
        <v/>
      </c>
      <c r="AV1531" s="46" t="str">
        <f>IF(Table1[[#This Row],[Cur_Amount Credit]]&gt;0,ROUND(Table1[[#This Row],[Cur_Amount Credit]],2),"")</f>
        <v/>
      </c>
      <c r="AW1531" s="46" t="str">
        <f>LEFT(Table1[[#This Row],[Cur]],3)</f>
        <v/>
      </c>
      <c r="AX1531" s="59"/>
      <c r="AY1531" s="46"/>
      <c r="AZ1531" s="46" t="str">
        <f>IF(Table1[[#This Row],[Cur]]&lt;&gt;"",IF(Table1[[#This Row],[Cur]]="USD","",ExchangeRate),"")</f>
        <v/>
      </c>
      <c r="BA1531" s="46" t="str">
        <f>IF(Table1[[#This Row],[Grant]]&lt;&gt;"",VLOOKUP(Table1[[#This Row],[Grant]],Grants!B:D,3),"")</f>
        <v/>
      </c>
      <c r="BB1531" s="46" t="str">
        <f>TRIM(Table1[[#This Row],[Vendor ID]])</f>
        <v/>
      </c>
      <c r="BC1531">
        <f>IF(Table1[[#This Row],[Reference Number]]=Q1530,BC1530,BC1530+1)</f>
        <v>2</v>
      </c>
    </row>
    <row r="1532" spans="1:55" ht="11.25" hidden="1" customHeight="1">
      <c r="A1532" s="1"/>
      <c r="B1532" s="88" t="str">
        <f>IF(Table1[[#This Row],[Posting Date]]&lt;&gt;"",IF(Table1[[#This Row],[Reference Number]]=Q1531,B1531+1,1),"")</f>
        <v/>
      </c>
      <c r="C1532" s="61"/>
      <c r="D1532" s="61"/>
      <c r="E1532" s="218"/>
      <c r="F1532" s="143" t="str">
        <f>IFERROR(IF(VLOOKUP(Table1[[#This Row],[Budget Code Description]],Dimentions!$X$6:$AC$132,2,FALSE)="","",VLOOKUP(Table1[[#This Row],[Budget Code Description]],Dimentions!$X$6:$AC$132,2,FALSE)),"")</f>
        <v/>
      </c>
      <c r="G1532" s="143" t="str">
        <f>IFERROR(VLOOKUP(Table1[[#This Row],[Budget Code Description]],Dimentions!$X$6:$AC$132,3,FALSE),"")</f>
        <v/>
      </c>
      <c r="H1532" s="64" t="str">
        <f>IFERROR(VLOOKUP(Table1[[#This Row],[Account]],Dimentions!$S$6:$V$233,2,FALSE),"")</f>
        <v/>
      </c>
      <c r="I1532" s="62">
        <f>_xlfn.NUMBERVALUE(LEFT(Table1[[#This Row],[Account]],1))</f>
        <v>0</v>
      </c>
      <c r="J1532" s="62" t="str">
        <f>IFERROR(VLOOKUP(Table1[[#This Row],[Budget Code Description]],Table6[#All],7,FALSE),"")</f>
        <v/>
      </c>
      <c r="K1532" s="143" t="str">
        <f>IFERROR(VLOOKUP(Table1[[#This Row],[Budget Code Description]],Table6[#All],8,FALSE),"")</f>
        <v/>
      </c>
      <c r="L1532" s="63"/>
      <c r="M1532" s="65" t="str">
        <f>IFERROR(VLOOKUP(Table1[[#This Row],[Staff ID]],Table2[],2,FALSE),"")</f>
        <v/>
      </c>
      <c r="N1532" s="211" t="str">
        <f>IFERROR(IF(VLOOKUP(Table1[[#This Row],[Budget Code Description]],Dimentions!$X$6:$AC$97,4,FALSE)="","",VLOOKUP(Table1[[#This Row],[Budget Code Description]],Dimentions!$X$6:$AC$97,4,FALSE)),"")</f>
        <v/>
      </c>
      <c r="O1532" s="65" t="str">
        <f>IFERROR(VLOOKUP(Table1[[#This Row],[Vendor ID]],Table549[],2,FALSE),"")</f>
        <v/>
      </c>
      <c r="P1532" s="63"/>
      <c r="Q1532" s="143" t="str">
        <f>IF(Table1[[#This Row],[Posting Date]]&lt;&gt;"",$D$9,"")</f>
        <v/>
      </c>
      <c r="R1532" s="159" t="str">
        <f>IF(Table1[[#This Row],[Posting Date]]&lt;&gt;"",$D$10,"")</f>
        <v/>
      </c>
      <c r="S1532" s="66"/>
      <c r="T1532" s="63"/>
      <c r="U1532" s="67"/>
      <c r="V1532" s="67"/>
      <c r="W1532" s="67" t="str">
        <f t="shared" si="24"/>
        <v/>
      </c>
      <c r="X1532" s="161" t="str">
        <f>IF(E1532="","",(IF(Table1[[#This Row],[Cur]]="USD",Table1[[#This Row],[Cur_Amount Debit]],Table1[[#This Row],[Cur_Amount Debit]]/Table1[[#This Row],[Exchange Rate]])))</f>
        <v/>
      </c>
      <c r="Y1532" s="161" t="str">
        <f>IF(E1532="","",(IF(Table1[[#This Row],[Cur]]="USD",Table1[[#This Row],[Cur_Amount Credit]],Table1[[#This Row],[Cur_Amount Credit]]/ExchangeRate)))</f>
        <v/>
      </c>
      <c r="Z1532" s="203" t="str">
        <f>IF(E1532="","",(Table1[[#This Row],[Debit USD]]-Table1[[#This Row],[Credit USD]]))</f>
        <v/>
      </c>
      <c r="AA1532" s="122"/>
      <c r="AB1532" s="1"/>
      <c r="AC1532" s="15"/>
      <c r="AD1532" s="15" t="str">
        <f>IF(AND(OR(Table1[[#This Row],[Account]]="15030",Table1[[#This Row],[Account]]="15035",Table1[[#This Row],[Account]]="20150"),Table1[[#This Row],[Vendor ID]]=""),1,"")</f>
        <v/>
      </c>
      <c r="AE1532" s="15"/>
      <c r="AF1532" s="15"/>
      <c r="AG1532" s="15"/>
      <c r="AH1532" s="46" t="str">
        <f>IF(Table1[[#This Row],[Posting Date]]&lt;&gt;"","GJ-"&amp;CountryID,"")</f>
        <v/>
      </c>
      <c r="AI1532" s="59" t="str">
        <f>IF(Table1[[#This Row],[Posting Date]]&lt;&gt;"",Table1[[#This Row],[Posting Date]],"")</f>
        <v/>
      </c>
      <c r="AJ1532" s="46"/>
      <c r="AK1532" s="46" t="str">
        <f>IF(Table1[[#This Row],[Description]]&lt;&gt;"",Table1[[#This Row],[Description]],"")</f>
        <v/>
      </c>
      <c r="AL1532" s="46" t="str">
        <f>IF(Table1[[#This Row],[Posting Date]]&lt;&gt;"",Table1[[#This Row],[Reference Number]],"")</f>
        <v/>
      </c>
      <c r="AM1532" s="46" t="str">
        <f>TRIM(Table1[[#This Row],[Line '#]])</f>
        <v/>
      </c>
      <c r="AN1532" s="46" t="str">
        <f>TRIM(Table1[[#This Row],[Account]])</f>
        <v/>
      </c>
      <c r="AO1532" s="46" t="str">
        <f>IF(Table1[[#This Row],[Posting Date]]&lt;&gt;"",$D$5,"")</f>
        <v/>
      </c>
      <c r="AP1532" s="46" t="str">
        <f>TRIM(Table1[[#This Row],[Departments-Prgrams]])</f>
        <v/>
      </c>
      <c r="AQ1532" s="46" t="str">
        <f>TRIM(Table1[[#This Row],[Grant]])</f>
        <v/>
      </c>
      <c r="AR1532" s="46" t="str">
        <f>TRIM(Table1[[#This Row],[Staff ID]])</f>
        <v/>
      </c>
      <c r="AS1532" s="46" t="str">
        <f>IF(TRIM(Table1[[#This Row],[Budget Code]])=0,"",TRIM(Table1[[#This Row],[Budget Code]]))</f>
        <v/>
      </c>
      <c r="AT1532" s="46" t="str">
        <f>IF(Table1[[#This Row],[Line Description]]&lt;&gt;"",Table1[[#This Row],[Line Description]],"")</f>
        <v/>
      </c>
      <c r="AU1532" s="46" t="str">
        <f>IF(Table1[[#This Row],[Cur_Amount Debit]]&gt;0,ROUND(Table1[[#This Row],[Cur_Amount Debit]],2),"")</f>
        <v/>
      </c>
      <c r="AV1532" s="46" t="str">
        <f>IF(Table1[[#This Row],[Cur_Amount Credit]]&gt;0,ROUND(Table1[[#This Row],[Cur_Amount Credit]],2),"")</f>
        <v/>
      </c>
      <c r="AW1532" s="46" t="str">
        <f>LEFT(Table1[[#This Row],[Cur]],3)</f>
        <v/>
      </c>
      <c r="AX1532" s="59"/>
      <c r="AY1532" s="46"/>
      <c r="AZ1532" s="46" t="str">
        <f>IF(Table1[[#This Row],[Cur]]&lt;&gt;"",IF(Table1[[#This Row],[Cur]]="USD","",ExchangeRate),"")</f>
        <v/>
      </c>
      <c r="BA1532" s="46" t="str">
        <f>IF(Table1[[#This Row],[Grant]]&lt;&gt;"",VLOOKUP(Table1[[#This Row],[Grant]],Grants!B:D,3),"")</f>
        <v/>
      </c>
      <c r="BB1532" s="46" t="str">
        <f>TRIM(Table1[[#This Row],[Vendor ID]])</f>
        <v/>
      </c>
      <c r="BC1532">
        <f>IF(Table1[[#This Row],[Reference Number]]=Q1531,BC1531,BC1531+1)</f>
        <v>2</v>
      </c>
    </row>
    <row r="1533" spans="1:55" ht="11.25" hidden="1" customHeight="1">
      <c r="A1533" s="1"/>
      <c r="B1533" s="88" t="str">
        <f>IF(Table1[[#This Row],[Posting Date]]&lt;&gt;"",IF(Table1[[#This Row],[Reference Number]]=Q1532,B1532+1,1),"")</f>
        <v/>
      </c>
      <c r="C1533" s="61"/>
      <c r="D1533" s="61"/>
      <c r="E1533" s="218"/>
      <c r="F1533" s="143" t="str">
        <f>IFERROR(IF(VLOOKUP(Table1[[#This Row],[Budget Code Description]],Dimentions!$X$6:$AC$132,2,FALSE)="","",VLOOKUP(Table1[[#This Row],[Budget Code Description]],Dimentions!$X$6:$AC$132,2,FALSE)),"")</f>
        <v/>
      </c>
      <c r="G1533" s="143" t="str">
        <f>IFERROR(VLOOKUP(Table1[[#This Row],[Budget Code Description]],Dimentions!$X$6:$AC$132,3,FALSE),"")</f>
        <v/>
      </c>
      <c r="H1533" s="64" t="str">
        <f>IFERROR(VLOOKUP(Table1[[#This Row],[Account]],Dimentions!$S$6:$V$233,2,FALSE),"")</f>
        <v/>
      </c>
      <c r="I1533" s="62">
        <f>_xlfn.NUMBERVALUE(LEFT(Table1[[#This Row],[Account]],1))</f>
        <v>0</v>
      </c>
      <c r="J1533" s="62" t="str">
        <f>IFERROR(VLOOKUP(Table1[[#This Row],[Budget Code Description]],Table6[#All],7,FALSE),"")</f>
        <v/>
      </c>
      <c r="K1533" s="143" t="str">
        <f>IFERROR(VLOOKUP(Table1[[#This Row],[Budget Code Description]],Table6[#All],8,FALSE),"")</f>
        <v/>
      </c>
      <c r="L1533" s="63"/>
      <c r="M1533" s="65" t="str">
        <f>IFERROR(VLOOKUP(Table1[[#This Row],[Staff ID]],Table2[],2,FALSE),"")</f>
        <v/>
      </c>
      <c r="N1533" s="211" t="str">
        <f>IFERROR(IF(VLOOKUP(Table1[[#This Row],[Budget Code Description]],Dimentions!$X$6:$AC$97,4,FALSE)="","",VLOOKUP(Table1[[#This Row],[Budget Code Description]],Dimentions!$X$6:$AC$97,4,FALSE)),"")</f>
        <v/>
      </c>
      <c r="O1533" s="65" t="str">
        <f>IFERROR(VLOOKUP(Table1[[#This Row],[Vendor ID]],Table549[],2,FALSE),"")</f>
        <v/>
      </c>
      <c r="P1533" s="63"/>
      <c r="Q1533" s="143" t="str">
        <f>IF(Table1[[#This Row],[Posting Date]]&lt;&gt;"",$D$9,"")</f>
        <v/>
      </c>
      <c r="R1533" s="159" t="str">
        <f>IF(Table1[[#This Row],[Posting Date]]&lt;&gt;"",$D$10,"")</f>
        <v/>
      </c>
      <c r="S1533" s="66"/>
      <c r="T1533" s="63"/>
      <c r="U1533" s="67"/>
      <c r="V1533" s="67"/>
      <c r="W1533" s="67" t="str">
        <f t="shared" si="24"/>
        <v/>
      </c>
      <c r="X1533" s="161" t="str">
        <f>IF(E1533="","",(IF(Table1[[#This Row],[Cur]]="USD",Table1[[#This Row],[Cur_Amount Debit]],Table1[[#This Row],[Cur_Amount Debit]]/Table1[[#This Row],[Exchange Rate]])))</f>
        <v/>
      </c>
      <c r="Y1533" s="161" t="str">
        <f>IF(E1533="","",(IF(Table1[[#This Row],[Cur]]="USD",Table1[[#This Row],[Cur_Amount Credit]],Table1[[#This Row],[Cur_Amount Credit]]/ExchangeRate)))</f>
        <v/>
      </c>
      <c r="Z1533" s="203" t="str">
        <f>IF(E1533="","",(Table1[[#This Row],[Debit USD]]-Table1[[#This Row],[Credit USD]]))</f>
        <v/>
      </c>
      <c r="AA1533" s="122"/>
      <c r="AB1533" s="1"/>
      <c r="AC1533" s="15"/>
      <c r="AD1533" s="15" t="str">
        <f>IF(AND(OR(Table1[[#This Row],[Account]]="15030",Table1[[#This Row],[Account]]="15035",Table1[[#This Row],[Account]]="20150"),Table1[[#This Row],[Vendor ID]]=""),1,"")</f>
        <v/>
      </c>
      <c r="AE1533" s="15"/>
      <c r="AF1533" s="15"/>
      <c r="AG1533" s="15"/>
      <c r="AH1533" s="46" t="str">
        <f>IF(Table1[[#This Row],[Posting Date]]&lt;&gt;"","GJ-"&amp;CountryID,"")</f>
        <v/>
      </c>
      <c r="AI1533" s="59" t="str">
        <f>IF(Table1[[#This Row],[Posting Date]]&lt;&gt;"",Table1[[#This Row],[Posting Date]],"")</f>
        <v/>
      </c>
      <c r="AJ1533" s="46"/>
      <c r="AK1533" s="46" t="str">
        <f>IF(Table1[[#This Row],[Description]]&lt;&gt;"",Table1[[#This Row],[Description]],"")</f>
        <v/>
      </c>
      <c r="AL1533" s="46" t="str">
        <f>IF(Table1[[#This Row],[Posting Date]]&lt;&gt;"",Table1[[#This Row],[Reference Number]],"")</f>
        <v/>
      </c>
      <c r="AM1533" s="46" t="str">
        <f>TRIM(Table1[[#This Row],[Line '#]])</f>
        <v/>
      </c>
      <c r="AN1533" s="46" t="str">
        <f>TRIM(Table1[[#This Row],[Account]])</f>
        <v/>
      </c>
      <c r="AO1533" s="46" t="str">
        <f>IF(Table1[[#This Row],[Posting Date]]&lt;&gt;"",$D$5,"")</f>
        <v/>
      </c>
      <c r="AP1533" s="46" t="str">
        <f>TRIM(Table1[[#This Row],[Departments-Prgrams]])</f>
        <v/>
      </c>
      <c r="AQ1533" s="46" t="str">
        <f>TRIM(Table1[[#This Row],[Grant]])</f>
        <v/>
      </c>
      <c r="AR1533" s="46" t="str">
        <f>TRIM(Table1[[#This Row],[Staff ID]])</f>
        <v/>
      </c>
      <c r="AS1533" s="46" t="str">
        <f>IF(TRIM(Table1[[#This Row],[Budget Code]])=0,"",TRIM(Table1[[#This Row],[Budget Code]]))</f>
        <v/>
      </c>
      <c r="AT1533" s="46" t="str">
        <f>IF(Table1[[#This Row],[Line Description]]&lt;&gt;"",Table1[[#This Row],[Line Description]],"")</f>
        <v/>
      </c>
      <c r="AU1533" s="46" t="str">
        <f>IF(Table1[[#This Row],[Cur_Amount Debit]]&gt;0,ROUND(Table1[[#This Row],[Cur_Amount Debit]],2),"")</f>
        <v/>
      </c>
      <c r="AV1533" s="46" t="str">
        <f>IF(Table1[[#This Row],[Cur_Amount Credit]]&gt;0,ROUND(Table1[[#This Row],[Cur_Amount Credit]],2),"")</f>
        <v/>
      </c>
      <c r="AW1533" s="46" t="str">
        <f>LEFT(Table1[[#This Row],[Cur]],3)</f>
        <v/>
      </c>
      <c r="AX1533" s="59"/>
      <c r="AY1533" s="46"/>
      <c r="AZ1533" s="46" t="str">
        <f>IF(Table1[[#This Row],[Cur]]&lt;&gt;"",IF(Table1[[#This Row],[Cur]]="USD","",ExchangeRate),"")</f>
        <v/>
      </c>
      <c r="BA1533" s="46" t="str">
        <f>IF(Table1[[#This Row],[Grant]]&lt;&gt;"",VLOOKUP(Table1[[#This Row],[Grant]],Grants!B:D,3),"")</f>
        <v/>
      </c>
      <c r="BB1533" s="46" t="str">
        <f>TRIM(Table1[[#This Row],[Vendor ID]])</f>
        <v/>
      </c>
      <c r="BC1533">
        <f>IF(Table1[[#This Row],[Reference Number]]=Q1532,BC1532,BC1532+1)</f>
        <v>2</v>
      </c>
    </row>
    <row r="1534" spans="1:55" ht="11.25" hidden="1" customHeight="1">
      <c r="A1534" s="1"/>
      <c r="B1534" s="88" t="str">
        <f>IF(Table1[[#This Row],[Posting Date]]&lt;&gt;"",IF(Table1[[#This Row],[Reference Number]]=Q1533,B1533+1,1),"")</f>
        <v/>
      </c>
      <c r="C1534" s="61"/>
      <c r="D1534" s="61"/>
      <c r="E1534" s="218"/>
      <c r="F1534" s="143" t="str">
        <f>IFERROR(IF(VLOOKUP(Table1[[#This Row],[Budget Code Description]],Dimentions!$X$6:$AC$132,2,FALSE)="","",VLOOKUP(Table1[[#This Row],[Budget Code Description]],Dimentions!$X$6:$AC$132,2,FALSE)),"")</f>
        <v/>
      </c>
      <c r="G1534" s="143" t="str">
        <f>IFERROR(VLOOKUP(Table1[[#This Row],[Budget Code Description]],Dimentions!$X$6:$AC$132,3,FALSE),"")</f>
        <v/>
      </c>
      <c r="H1534" s="64" t="str">
        <f>IFERROR(VLOOKUP(Table1[[#This Row],[Account]],Dimentions!$S$6:$V$233,2,FALSE),"")</f>
        <v/>
      </c>
      <c r="I1534" s="62">
        <f>_xlfn.NUMBERVALUE(LEFT(Table1[[#This Row],[Account]],1))</f>
        <v>0</v>
      </c>
      <c r="J1534" s="62" t="str">
        <f>IFERROR(VLOOKUP(Table1[[#This Row],[Budget Code Description]],Table6[#All],7,FALSE),"")</f>
        <v/>
      </c>
      <c r="K1534" s="143" t="str">
        <f>IFERROR(VLOOKUP(Table1[[#This Row],[Budget Code Description]],Table6[#All],8,FALSE),"")</f>
        <v/>
      </c>
      <c r="L1534" s="63"/>
      <c r="M1534" s="65" t="str">
        <f>IFERROR(VLOOKUP(Table1[[#This Row],[Staff ID]],Table2[],2,FALSE),"")</f>
        <v/>
      </c>
      <c r="N1534" s="211" t="str">
        <f>IFERROR(IF(VLOOKUP(Table1[[#This Row],[Budget Code Description]],Dimentions!$X$6:$AC$97,4,FALSE)="","",VLOOKUP(Table1[[#This Row],[Budget Code Description]],Dimentions!$X$6:$AC$97,4,FALSE)),"")</f>
        <v/>
      </c>
      <c r="O1534" s="65" t="str">
        <f>IFERROR(VLOOKUP(Table1[[#This Row],[Vendor ID]],Table549[],2,FALSE),"")</f>
        <v/>
      </c>
      <c r="P1534" s="63"/>
      <c r="Q1534" s="143" t="str">
        <f>IF(Table1[[#This Row],[Posting Date]]&lt;&gt;"",$D$9,"")</f>
        <v/>
      </c>
      <c r="R1534" s="159" t="str">
        <f>IF(Table1[[#This Row],[Posting Date]]&lt;&gt;"",$D$10,"")</f>
        <v/>
      </c>
      <c r="S1534" s="66"/>
      <c r="T1534" s="63"/>
      <c r="U1534" s="67"/>
      <c r="V1534" s="67"/>
      <c r="W1534" s="67" t="str">
        <f t="shared" si="24"/>
        <v/>
      </c>
      <c r="X1534" s="161" t="str">
        <f>IF(E1534="","",(IF(Table1[[#This Row],[Cur]]="USD",Table1[[#This Row],[Cur_Amount Debit]],Table1[[#This Row],[Cur_Amount Debit]]/Table1[[#This Row],[Exchange Rate]])))</f>
        <v/>
      </c>
      <c r="Y1534" s="161" t="str">
        <f>IF(E1534="","",(IF(Table1[[#This Row],[Cur]]="USD",Table1[[#This Row],[Cur_Amount Credit]],Table1[[#This Row],[Cur_Amount Credit]]/ExchangeRate)))</f>
        <v/>
      </c>
      <c r="Z1534" s="203" t="str">
        <f>IF(E1534="","",(Table1[[#This Row],[Debit USD]]-Table1[[#This Row],[Credit USD]]))</f>
        <v/>
      </c>
      <c r="AA1534" s="122"/>
      <c r="AB1534" s="1"/>
      <c r="AC1534" s="15"/>
      <c r="AD1534" s="15" t="str">
        <f>IF(AND(OR(Table1[[#This Row],[Account]]="15030",Table1[[#This Row],[Account]]="15035",Table1[[#This Row],[Account]]="20150"),Table1[[#This Row],[Vendor ID]]=""),1,"")</f>
        <v/>
      </c>
      <c r="AE1534" s="15"/>
      <c r="AF1534" s="15"/>
      <c r="AG1534" s="15"/>
      <c r="AH1534" s="46" t="str">
        <f>IF(Table1[[#This Row],[Posting Date]]&lt;&gt;"","GJ-"&amp;CountryID,"")</f>
        <v/>
      </c>
      <c r="AI1534" s="59" t="str">
        <f>IF(Table1[[#This Row],[Posting Date]]&lt;&gt;"",Table1[[#This Row],[Posting Date]],"")</f>
        <v/>
      </c>
      <c r="AJ1534" s="46"/>
      <c r="AK1534" s="46" t="str">
        <f>IF(Table1[[#This Row],[Description]]&lt;&gt;"",Table1[[#This Row],[Description]],"")</f>
        <v/>
      </c>
      <c r="AL1534" s="46" t="str">
        <f>IF(Table1[[#This Row],[Posting Date]]&lt;&gt;"",Table1[[#This Row],[Reference Number]],"")</f>
        <v/>
      </c>
      <c r="AM1534" s="46" t="str">
        <f>TRIM(Table1[[#This Row],[Line '#]])</f>
        <v/>
      </c>
      <c r="AN1534" s="46" t="str">
        <f>TRIM(Table1[[#This Row],[Account]])</f>
        <v/>
      </c>
      <c r="AO1534" s="46" t="str">
        <f>IF(Table1[[#This Row],[Posting Date]]&lt;&gt;"",$D$5,"")</f>
        <v/>
      </c>
      <c r="AP1534" s="46" t="str">
        <f>TRIM(Table1[[#This Row],[Departments-Prgrams]])</f>
        <v/>
      </c>
      <c r="AQ1534" s="46" t="str">
        <f>TRIM(Table1[[#This Row],[Grant]])</f>
        <v/>
      </c>
      <c r="AR1534" s="46" t="str">
        <f>TRIM(Table1[[#This Row],[Staff ID]])</f>
        <v/>
      </c>
      <c r="AS1534" s="46" t="str">
        <f>IF(TRIM(Table1[[#This Row],[Budget Code]])=0,"",TRIM(Table1[[#This Row],[Budget Code]]))</f>
        <v/>
      </c>
      <c r="AT1534" s="46" t="str">
        <f>IF(Table1[[#This Row],[Line Description]]&lt;&gt;"",Table1[[#This Row],[Line Description]],"")</f>
        <v/>
      </c>
      <c r="AU1534" s="46" t="str">
        <f>IF(Table1[[#This Row],[Cur_Amount Debit]]&gt;0,ROUND(Table1[[#This Row],[Cur_Amount Debit]],2),"")</f>
        <v/>
      </c>
      <c r="AV1534" s="46" t="str">
        <f>IF(Table1[[#This Row],[Cur_Amount Credit]]&gt;0,ROUND(Table1[[#This Row],[Cur_Amount Credit]],2),"")</f>
        <v/>
      </c>
      <c r="AW1534" s="46" t="str">
        <f>LEFT(Table1[[#This Row],[Cur]],3)</f>
        <v/>
      </c>
      <c r="AX1534" s="59"/>
      <c r="AY1534" s="46"/>
      <c r="AZ1534" s="46" t="str">
        <f>IF(Table1[[#This Row],[Cur]]&lt;&gt;"",IF(Table1[[#This Row],[Cur]]="USD","",ExchangeRate),"")</f>
        <v/>
      </c>
      <c r="BA1534" s="46" t="str">
        <f>IF(Table1[[#This Row],[Grant]]&lt;&gt;"",VLOOKUP(Table1[[#This Row],[Grant]],Grants!B:D,3),"")</f>
        <v/>
      </c>
      <c r="BB1534" s="46" t="str">
        <f>TRIM(Table1[[#This Row],[Vendor ID]])</f>
        <v/>
      </c>
      <c r="BC1534">
        <f>IF(Table1[[#This Row],[Reference Number]]=Q1533,BC1533,BC1533+1)</f>
        <v>2</v>
      </c>
    </row>
    <row r="1535" spans="1:55" ht="11.25" hidden="1" customHeight="1">
      <c r="A1535" s="1"/>
      <c r="B1535" s="88" t="str">
        <f>IF(Table1[[#This Row],[Posting Date]]&lt;&gt;"",IF(Table1[[#This Row],[Reference Number]]=Q1534,B1534+1,1),"")</f>
        <v/>
      </c>
      <c r="C1535" s="61"/>
      <c r="D1535" s="61"/>
      <c r="E1535" s="218"/>
      <c r="F1535" s="143" t="str">
        <f>IFERROR(IF(VLOOKUP(Table1[[#This Row],[Budget Code Description]],Dimentions!$X$6:$AC$132,2,FALSE)="","",VLOOKUP(Table1[[#This Row],[Budget Code Description]],Dimentions!$X$6:$AC$132,2,FALSE)),"")</f>
        <v/>
      </c>
      <c r="G1535" s="143" t="str">
        <f>IFERROR(VLOOKUP(Table1[[#This Row],[Budget Code Description]],Dimentions!$X$6:$AC$132,3,FALSE),"")</f>
        <v/>
      </c>
      <c r="H1535" s="64" t="str">
        <f>IFERROR(VLOOKUP(Table1[[#This Row],[Account]],Dimentions!$S$6:$V$233,2,FALSE),"")</f>
        <v/>
      </c>
      <c r="I1535" s="62">
        <f>_xlfn.NUMBERVALUE(LEFT(Table1[[#This Row],[Account]],1))</f>
        <v>0</v>
      </c>
      <c r="J1535" s="62" t="str">
        <f>IFERROR(VLOOKUP(Table1[[#This Row],[Budget Code Description]],Table6[#All],7,FALSE),"")</f>
        <v/>
      </c>
      <c r="K1535" s="143" t="str">
        <f>IFERROR(VLOOKUP(Table1[[#This Row],[Budget Code Description]],Table6[#All],8,FALSE),"")</f>
        <v/>
      </c>
      <c r="L1535" s="63"/>
      <c r="M1535" s="65" t="str">
        <f>IFERROR(VLOOKUP(Table1[[#This Row],[Staff ID]],Table2[],2,FALSE),"")</f>
        <v/>
      </c>
      <c r="N1535" s="211" t="str">
        <f>IFERROR(IF(VLOOKUP(Table1[[#This Row],[Budget Code Description]],Dimentions!$X$6:$AC$97,4,FALSE)="","",VLOOKUP(Table1[[#This Row],[Budget Code Description]],Dimentions!$X$6:$AC$97,4,FALSE)),"")</f>
        <v/>
      </c>
      <c r="O1535" s="65" t="str">
        <f>IFERROR(VLOOKUP(Table1[[#This Row],[Vendor ID]],Table549[],2,FALSE),"")</f>
        <v/>
      </c>
      <c r="P1535" s="63"/>
      <c r="Q1535" s="143" t="str">
        <f>IF(Table1[[#This Row],[Posting Date]]&lt;&gt;"",$D$9,"")</f>
        <v/>
      </c>
      <c r="R1535" s="159" t="str">
        <f>IF(Table1[[#This Row],[Posting Date]]&lt;&gt;"",$D$10,"")</f>
        <v/>
      </c>
      <c r="S1535" s="66"/>
      <c r="T1535" s="63"/>
      <c r="U1535" s="67"/>
      <c r="V1535" s="67"/>
      <c r="W1535" s="67" t="str">
        <f t="shared" si="24"/>
        <v/>
      </c>
      <c r="X1535" s="161" t="str">
        <f>IF(E1535="","",(IF(Table1[[#This Row],[Cur]]="USD",Table1[[#This Row],[Cur_Amount Debit]],Table1[[#This Row],[Cur_Amount Debit]]/Table1[[#This Row],[Exchange Rate]])))</f>
        <v/>
      </c>
      <c r="Y1535" s="161" t="str">
        <f>IF(E1535="","",(IF(Table1[[#This Row],[Cur]]="USD",Table1[[#This Row],[Cur_Amount Credit]],Table1[[#This Row],[Cur_Amount Credit]]/ExchangeRate)))</f>
        <v/>
      </c>
      <c r="Z1535" s="203" t="str">
        <f>IF(E1535="","",(Table1[[#This Row],[Debit USD]]-Table1[[#This Row],[Credit USD]]))</f>
        <v/>
      </c>
      <c r="AA1535" s="122"/>
      <c r="AB1535" s="1"/>
      <c r="AC1535" s="15"/>
      <c r="AD1535" s="15" t="str">
        <f>IF(AND(OR(Table1[[#This Row],[Account]]="15030",Table1[[#This Row],[Account]]="15035",Table1[[#This Row],[Account]]="20150"),Table1[[#This Row],[Vendor ID]]=""),1,"")</f>
        <v/>
      </c>
      <c r="AE1535" s="15"/>
      <c r="AF1535" s="15"/>
      <c r="AG1535" s="15"/>
      <c r="AH1535" s="46" t="str">
        <f>IF(Table1[[#This Row],[Posting Date]]&lt;&gt;"","GJ-"&amp;CountryID,"")</f>
        <v/>
      </c>
      <c r="AI1535" s="59" t="str">
        <f>IF(Table1[[#This Row],[Posting Date]]&lt;&gt;"",Table1[[#This Row],[Posting Date]],"")</f>
        <v/>
      </c>
      <c r="AJ1535" s="46"/>
      <c r="AK1535" s="46" t="str">
        <f>IF(Table1[[#This Row],[Description]]&lt;&gt;"",Table1[[#This Row],[Description]],"")</f>
        <v/>
      </c>
      <c r="AL1535" s="46" t="str">
        <f>IF(Table1[[#This Row],[Posting Date]]&lt;&gt;"",Table1[[#This Row],[Reference Number]],"")</f>
        <v/>
      </c>
      <c r="AM1535" s="46" t="str">
        <f>TRIM(Table1[[#This Row],[Line '#]])</f>
        <v/>
      </c>
      <c r="AN1535" s="46" t="str">
        <f>TRIM(Table1[[#This Row],[Account]])</f>
        <v/>
      </c>
      <c r="AO1535" s="46" t="str">
        <f>IF(Table1[[#This Row],[Posting Date]]&lt;&gt;"",$D$5,"")</f>
        <v/>
      </c>
      <c r="AP1535" s="46" t="str">
        <f>TRIM(Table1[[#This Row],[Departments-Prgrams]])</f>
        <v/>
      </c>
      <c r="AQ1535" s="46" t="str">
        <f>TRIM(Table1[[#This Row],[Grant]])</f>
        <v/>
      </c>
      <c r="AR1535" s="46" t="str">
        <f>TRIM(Table1[[#This Row],[Staff ID]])</f>
        <v/>
      </c>
      <c r="AS1535" s="46" t="str">
        <f>IF(TRIM(Table1[[#This Row],[Budget Code]])=0,"",TRIM(Table1[[#This Row],[Budget Code]]))</f>
        <v/>
      </c>
      <c r="AT1535" s="46" t="str">
        <f>IF(Table1[[#This Row],[Line Description]]&lt;&gt;"",Table1[[#This Row],[Line Description]],"")</f>
        <v/>
      </c>
      <c r="AU1535" s="46" t="str">
        <f>IF(Table1[[#This Row],[Cur_Amount Debit]]&gt;0,ROUND(Table1[[#This Row],[Cur_Amount Debit]],2),"")</f>
        <v/>
      </c>
      <c r="AV1535" s="46" t="str">
        <f>IF(Table1[[#This Row],[Cur_Amount Credit]]&gt;0,ROUND(Table1[[#This Row],[Cur_Amount Credit]],2),"")</f>
        <v/>
      </c>
      <c r="AW1535" s="46" t="str">
        <f>LEFT(Table1[[#This Row],[Cur]],3)</f>
        <v/>
      </c>
      <c r="AX1535" s="59"/>
      <c r="AY1535" s="46"/>
      <c r="AZ1535" s="46" t="str">
        <f>IF(Table1[[#This Row],[Cur]]&lt;&gt;"",IF(Table1[[#This Row],[Cur]]="USD","",ExchangeRate),"")</f>
        <v/>
      </c>
      <c r="BA1535" s="46" t="str">
        <f>IF(Table1[[#This Row],[Grant]]&lt;&gt;"",VLOOKUP(Table1[[#This Row],[Grant]],Grants!B:D,3),"")</f>
        <v/>
      </c>
      <c r="BB1535" s="46" t="str">
        <f>TRIM(Table1[[#This Row],[Vendor ID]])</f>
        <v/>
      </c>
      <c r="BC1535">
        <f>IF(Table1[[#This Row],[Reference Number]]=Q1534,BC1534,BC1534+1)</f>
        <v>2</v>
      </c>
    </row>
    <row r="1536" spans="1:55" ht="11.25" hidden="1" customHeight="1">
      <c r="A1536" s="1"/>
      <c r="B1536" s="88" t="str">
        <f>IF(Table1[[#This Row],[Posting Date]]&lt;&gt;"",IF(Table1[[#This Row],[Reference Number]]=Q1535,B1535+1,1),"")</f>
        <v/>
      </c>
      <c r="C1536" s="61"/>
      <c r="D1536" s="61"/>
      <c r="E1536" s="218"/>
      <c r="F1536" s="143" t="str">
        <f>IFERROR(IF(VLOOKUP(Table1[[#This Row],[Budget Code Description]],Dimentions!$X$6:$AC$132,2,FALSE)="","",VLOOKUP(Table1[[#This Row],[Budget Code Description]],Dimentions!$X$6:$AC$132,2,FALSE)),"")</f>
        <v/>
      </c>
      <c r="G1536" s="143" t="str">
        <f>IFERROR(VLOOKUP(Table1[[#This Row],[Budget Code Description]],Dimentions!$X$6:$AC$132,3,FALSE),"")</f>
        <v/>
      </c>
      <c r="H1536" s="64" t="str">
        <f>IFERROR(VLOOKUP(Table1[[#This Row],[Account]],Dimentions!$S$6:$V$233,2,FALSE),"")</f>
        <v/>
      </c>
      <c r="I1536" s="62">
        <f>_xlfn.NUMBERVALUE(LEFT(Table1[[#This Row],[Account]],1))</f>
        <v>0</v>
      </c>
      <c r="J1536" s="62" t="str">
        <f>IFERROR(VLOOKUP(Table1[[#This Row],[Budget Code Description]],Table6[#All],7,FALSE),"")</f>
        <v/>
      </c>
      <c r="K1536" s="143" t="str">
        <f>IFERROR(VLOOKUP(Table1[[#This Row],[Budget Code Description]],Table6[#All],8,FALSE),"")</f>
        <v/>
      </c>
      <c r="L1536" s="63"/>
      <c r="M1536" s="65" t="str">
        <f>IFERROR(VLOOKUP(Table1[[#This Row],[Staff ID]],Table2[],2,FALSE),"")</f>
        <v/>
      </c>
      <c r="N1536" s="211" t="str">
        <f>IFERROR(IF(VLOOKUP(Table1[[#This Row],[Budget Code Description]],Dimentions!$X$6:$AC$97,4,FALSE)="","",VLOOKUP(Table1[[#This Row],[Budget Code Description]],Dimentions!$X$6:$AC$97,4,FALSE)),"")</f>
        <v/>
      </c>
      <c r="O1536" s="65" t="str">
        <f>IFERROR(VLOOKUP(Table1[[#This Row],[Vendor ID]],Table549[],2,FALSE),"")</f>
        <v/>
      </c>
      <c r="P1536" s="63"/>
      <c r="Q1536" s="143" t="str">
        <f>IF(Table1[[#This Row],[Posting Date]]&lt;&gt;"",$D$9,"")</f>
        <v/>
      </c>
      <c r="R1536" s="159" t="str">
        <f>IF(Table1[[#This Row],[Posting Date]]&lt;&gt;"",$D$10,"")</f>
        <v/>
      </c>
      <c r="S1536" s="66"/>
      <c r="T1536" s="63"/>
      <c r="U1536" s="67"/>
      <c r="V1536" s="67"/>
      <c r="W1536" s="67" t="str">
        <f t="shared" si="24"/>
        <v/>
      </c>
      <c r="X1536" s="161" t="str">
        <f>IF(E1536="","",(IF(Table1[[#This Row],[Cur]]="USD",Table1[[#This Row],[Cur_Amount Debit]],Table1[[#This Row],[Cur_Amount Debit]]/Table1[[#This Row],[Exchange Rate]])))</f>
        <v/>
      </c>
      <c r="Y1536" s="161" t="str">
        <f>IF(E1536="","",(IF(Table1[[#This Row],[Cur]]="USD",Table1[[#This Row],[Cur_Amount Credit]],Table1[[#This Row],[Cur_Amount Credit]]/ExchangeRate)))</f>
        <v/>
      </c>
      <c r="Z1536" s="203" t="str">
        <f>IF(E1536="","",(Table1[[#This Row],[Debit USD]]-Table1[[#This Row],[Credit USD]]))</f>
        <v/>
      </c>
      <c r="AA1536" s="122"/>
      <c r="AB1536" s="1"/>
      <c r="AC1536" s="15"/>
      <c r="AD1536" s="15" t="str">
        <f>IF(AND(OR(Table1[[#This Row],[Account]]="15030",Table1[[#This Row],[Account]]="15035",Table1[[#This Row],[Account]]="20150"),Table1[[#This Row],[Vendor ID]]=""),1,"")</f>
        <v/>
      </c>
      <c r="AE1536" s="15"/>
      <c r="AF1536" s="15"/>
      <c r="AG1536" s="15"/>
      <c r="AH1536" s="46" t="str">
        <f>IF(Table1[[#This Row],[Posting Date]]&lt;&gt;"","GJ-"&amp;CountryID,"")</f>
        <v/>
      </c>
      <c r="AI1536" s="59" t="str">
        <f>IF(Table1[[#This Row],[Posting Date]]&lt;&gt;"",Table1[[#This Row],[Posting Date]],"")</f>
        <v/>
      </c>
      <c r="AJ1536" s="46"/>
      <c r="AK1536" s="46" t="str">
        <f>IF(Table1[[#This Row],[Description]]&lt;&gt;"",Table1[[#This Row],[Description]],"")</f>
        <v/>
      </c>
      <c r="AL1536" s="46" t="str">
        <f>IF(Table1[[#This Row],[Posting Date]]&lt;&gt;"",Table1[[#This Row],[Reference Number]],"")</f>
        <v/>
      </c>
      <c r="AM1536" s="46" t="str">
        <f>TRIM(Table1[[#This Row],[Line '#]])</f>
        <v/>
      </c>
      <c r="AN1536" s="46" t="str">
        <f>TRIM(Table1[[#This Row],[Account]])</f>
        <v/>
      </c>
      <c r="AO1536" s="46" t="str">
        <f>IF(Table1[[#This Row],[Posting Date]]&lt;&gt;"",$D$5,"")</f>
        <v/>
      </c>
      <c r="AP1536" s="46" t="str">
        <f>TRIM(Table1[[#This Row],[Departments-Prgrams]])</f>
        <v/>
      </c>
      <c r="AQ1536" s="46" t="str">
        <f>TRIM(Table1[[#This Row],[Grant]])</f>
        <v/>
      </c>
      <c r="AR1536" s="46" t="str">
        <f>TRIM(Table1[[#This Row],[Staff ID]])</f>
        <v/>
      </c>
      <c r="AS1536" s="46" t="str">
        <f>IF(TRIM(Table1[[#This Row],[Budget Code]])=0,"",TRIM(Table1[[#This Row],[Budget Code]]))</f>
        <v/>
      </c>
      <c r="AT1536" s="46" t="str">
        <f>IF(Table1[[#This Row],[Line Description]]&lt;&gt;"",Table1[[#This Row],[Line Description]],"")</f>
        <v/>
      </c>
      <c r="AU1536" s="46" t="str">
        <f>IF(Table1[[#This Row],[Cur_Amount Debit]]&gt;0,ROUND(Table1[[#This Row],[Cur_Amount Debit]],2),"")</f>
        <v/>
      </c>
      <c r="AV1536" s="46" t="str">
        <f>IF(Table1[[#This Row],[Cur_Amount Credit]]&gt;0,ROUND(Table1[[#This Row],[Cur_Amount Credit]],2),"")</f>
        <v/>
      </c>
      <c r="AW1536" s="46" t="str">
        <f>LEFT(Table1[[#This Row],[Cur]],3)</f>
        <v/>
      </c>
      <c r="AX1536" s="59"/>
      <c r="AY1536" s="46"/>
      <c r="AZ1536" s="46" t="str">
        <f>IF(Table1[[#This Row],[Cur]]&lt;&gt;"",IF(Table1[[#This Row],[Cur]]="USD","",ExchangeRate),"")</f>
        <v/>
      </c>
      <c r="BA1536" s="46" t="str">
        <f>IF(Table1[[#This Row],[Grant]]&lt;&gt;"",VLOOKUP(Table1[[#This Row],[Grant]],Grants!B:D,3),"")</f>
        <v/>
      </c>
      <c r="BB1536" s="46" t="str">
        <f>TRIM(Table1[[#This Row],[Vendor ID]])</f>
        <v/>
      </c>
      <c r="BC1536">
        <f>IF(Table1[[#This Row],[Reference Number]]=Q1535,BC1535,BC1535+1)</f>
        <v>2</v>
      </c>
    </row>
    <row r="1537" spans="1:55" ht="11.25" hidden="1" customHeight="1">
      <c r="A1537" s="1"/>
      <c r="B1537" s="88" t="str">
        <f>IF(Table1[[#This Row],[Posting Date]]&lt;&gt;"",IF(Table1[[#This Row],[Reference Number]]=Q1536,B1536+1,1),"")</f>
        <v/>
      </c>
      <c r="C1537" s="61"/>
      <c r="D1537" s="61"/>
      <c r="E1537" s="218"/>
      <c r="F1537" s="143" t="str">
        <f>IFERROR(IF(VLOOKUP(Table1[[#This Row],[Budget Code Description]],Dimentions!$X$6:$AC$132,2,FALSE)="","",VLOOKUP(Table1[[#This Row],[Budget Code Description]],Dimentions!$X$6:$AC$132,2,FALSE)),"")</f>
        <v/>
      </c>
      <c r="G1537" s="143" t="str">
        <f>IFERROR(VLOOKUP(Table1[[#This Row],[Budget Code Description]],Dimentions!$X$6:$AC$132,3,FALSE),"")</f>
        <v/>
      </c>
      <c r="H1537" s="64" t="str">
        <f>IFERROR(VLOOKUP(Table1[[#This Row],[Account]],Dimentions!$S$6:$V$233,2,FALSE),"")</f>
        <v/>
      </c>
      <c r="I1537" s="62">
        <f>_xlfn.NUMBERVALUE(LEFT(Table1[[#This Row],[Account]],1))</f>
        <v>0</v>
      </c>
      <c r="J1537" s="62" t="str">
        <f>IFERROR(VLOOKUP(Table1[[#This Row],[Budget Code Description]],Table6[#All],7,FALSE),"")</f>
        <v/>
      </c>
      <c r="K1537" s="143" t="str">
        <f>IFERROR(VLOOKUP(Table1[[#This Row],[Budget Code Description]],Table6[#All],8,FALSE),"")</f>
        <v/>
      </c>
      <c r="L1537" s="63"/>
      <c r="M1537" s="65" t="str">
        <f>IFERROR(VLOOKUP(Table1[[#This Row],[Staff ID]],Table2[],2,FALSE),"")</f>
        <v/>
      </c>
      <c r="N1537" s="211" t="str">
        <f>IFERROR(IF(VLOOKUP(Table1[[#This Row],[Budget Code Description]],Dimentions!$X$6:$AC$97,4,FALSE)="","",VLOOKUP(Table1[[#This Row],[Budget Code Description]],Dimentions!$X$6:$AC$97,4,FALSE)),"")</f>
        <v/>
      </c>
      <c r="O1537" s="65" t="str">
        <f>IFERROR(VLOOKUP(Table1[[#This Row],[Vendor ID]],Table549[],2,FALSE),"")</f>
        <v/>
      </c>
      <c r="P1537" s="63"/>
      <c r="Q1537" s="143" t="str">
        <f>IF(Table1[[#This Row],[Posting Date]]&lt;&gt;"",$D$9,"")</f>
        <v/>
      </c>
      <c r="R1537" s="159" t="str">
        <f>IF(Table1[[#This Row],[Posting Date]]&lt;&gt;"",$D$10,"")</f>
        <v/>
      </c>
      <c r="S1537" s="66"/>
      <c r="T1537" s="63"/>
      <c r="U1537" s="67"/>
      <c r="V1537" s="67"/>
      <c r="W1537" s="67" t="str">
        <f t="shared" si="24"/>
        <v/>
      </c>
      <c r="X1537" s="161" t="str">
        <f>IF(E1537="","",(IF(Table1[[#This Row],[Cur]]="USD",Table1[[#This Row],[Cur_Amount Debit]],Table1[[#This Row],[Cur_Amount Debit]]/Table1[[#This Row],[Exchange Rate]])))</f>
        <v/>
      </c>
      <c r="Y1537" s="161" t="str">
        <f>IF(E1537="","",(IF(Table1[[#This Row],[Cur]]="USD",Table1[[#This Row],[Cur_Amount Credit]],Table1[[#This Row],[Cur_Amount Credit]]/ExchangeRate)))</f>
        <v/>
      </c>
      <c r="Z1537" s="203" t="str">
        <f>IF(E1537="","",(Table1[[#This Row],[Debit USD]]-Table1[[#This Row],[Credit USD]]))</f>
        <v/>
      </c>
      <c r="AA1537" s="122"/>
      <c r="AB1537" s="1"/>
      <c r="AC1537" s="15"/>
      <c r="AD1537" s="15" t="str">
        <f>IF(AND(OR(Table1[[#This Row],[Account]]="15030",Table1[[#This Row],[Account]]="15035",Table1[[#This Row],[Account]]="20150"),Table1[[#This Row],[Vendor ID]]=""),1,"")</f>
        <v/>
      </c>
      <c r="AE1537" s="15"/>
      <c r="AF1537" s="15"/>
      <c r="AG1537" s="15"/>
      <c r="AH1537" s="46" t="str">
        <f>IF(Table1[[#This Row],[Posting Date]]&lt;&gt;"","GJ-"&amp;CountryID,"")</f>
        <v/>
      </c>
      <c r="AI1537" s="59" t="str">
        <f>IF(Table1[[#This Row],[Posting Date]]&lt;&gt;"",Table1[[#This Row],[Posting Date]],"")</f>
        <v/>
      </c>
      <c r="AJ1537" s="46"/>
      <c r="AK1537" s="46" t="str">
        <f>IF(Table1[[#This Row],[Description]]&lt;&gt;"",Table1[[#This Row],[Description]],"")</f>
        <v/>
      </c>
      <c r="AL1537" s="46" t="str">
        <f>IF(Table1[[#This Row],[Posting Date]]&lt;&gt;"",Table1[[#This Row],[Reference Number]],"")</f>
        <v/>
      </c>
      <c r="AM1537" s="46" t="str">
        <f>TRIM(Table1[[#This Row],[Line '#]])</f>
        <v/>
      </c>
      <c r="AN1537" s="46" t="str">
        <f>TRIM(Table1[[#This Row],[Account]])</f>
        <v/>
      </c>
      <c r="AO1537" s="46" t="str">
        <f>IF(Table1[[#This Row],[Posting Date]]&lt;&gt;"",$D$5,"")</f>
        <v/>
      </c>
      <c r="AP1537" s="46" t="str">
        <f>TRIM(Table1[[#This Row],[Departments-Prgrams]])</f>
        <v/>
      </c>
      <c r="AQ1537" s="46" t="str">
        <f>TRIM(Table1[[#This Row],[Grant]])</f>
        <v/>
      </c>
      <c r="AR1537" s="46" t="str">
        <f>TRIM(Table1[[#This Row],[Staff ID]])</f>
        <v/>
      </c>
      <c r="AS1537" s="46" t="str">
        <f>IF(TRIM(Table1[[#This Row],[Budget Code]])=0,"",TRIM(Table1[[#This Row],[Budget Code]]))</f>
        <v/>
      </c>
      <c r="AT1537" s="46" t="str">
        <f>IF(Table1[[#This Row],[Line Description]]&lt;&gt;"",Table1[[#This Row],[Line Description]],"")</f>
        <v/>
      </c>
      <c r="AU1537" s="46" t="str">
        <f>IF(Table1[[#This Row],[Cur_Amount Debit]]&gt;0,ROUND(Table1[[#This Row],[Cur_Amount Debit]],2),"")</f>
        <v/>
      </c>
      <c r="AV1537" s="46" t="str">
        <f>IF(Table1[[#This Row],[Cur_Amount Credit]]&gt;0,ROUND(Table1[[#This Row],[Cur_Amount Credit]],2),"")</f>
        <v/>
      </c>
      <c r="AW1537" s="46" t="str">
        <f>LEFT(Table1[[#This Row],[Cur]],3)</f>
        <v/>
      </c>
      <c r="AX1537" s="59"/>
      <c r="AY1537" s="46"/>
      <c r="AZ1537" s="46" t="str">
        <f>IF(Table1[[#This Row],[Cur]]&lt;&gt;"",IF(Table1[[#This Row],[Cur]]="USD","",ExchangeRate),"")</f>
        <v/>
      </c>
      <c r="BA1537" s="46" t="str">
        <f>IF(Table1[[#This Row],[Grant]]&lt;&gt;"",VLOOKUP(Table1[[#This Row],[Grant]],Grants!B:D,3),"")</f>
        <v/>
      </c>
      <c r="BB1537" s="46" t="str">
        <f>TRIM(Table1[[#This Row],[Vendor ID]])</f>
        <v/>
      </c>
      <c r="BC1537">
        <f>IF(Table1[[#This Row],[Reference Number]]=Q1536,BC1536,BC1536+1)</f>
        <v>2</v>
      </c>
    </row>
    <row r="1538" spans="1:55" ht="11.25" hidden="1" customHeight="1">
      <c r="A1538" s="1"/>
      <c r="B1538" s="88" t="str">
        <f>IF(Table1[[#This Row],[Posting Date]]&lt;&gt;"",IF(Table1[[#This Row],[Reference Number]]=Q1537,B1537+1,1),"")</f>
        <v/>
      </c>
      <c r="C1538" s="61"/>
      <c r="D1538" s="61"/>
      <c r="E1538" s="218"/>
      <c r="F1538" s="143" t="str">
        <f>IFERROR(IF(VLOOKUP(Table1[[#This Row],[Budget Code Description]],Dimentions!$X$6:$AC$132,2,FALSE)="","",VLOOKUP(Table1[[#This Row],[Budget Code Description]],Dimentions!$X$6:$AC$132,2,FALSE)),"")</f>
        <v/>
      </c>
      <c r="G1538" s="143" t="str">
        <f>IFERROR(VLOOKUP(Table1[[#This Row],[Budget Code Description]],Dimentions!$X$6:$AC$132,3,FALSE),"")</f>
        <v/>
      </c>
      <c r="H1538" s="64" t="str">
        <f>IFERROR(VLOOKUP(Table1[[#This Row],[Account]],Dimentions!$S$6:$V$233,2,FALSE),"")</f>
        <v/>
      </c>
      <c r="I1538" s="62">
        <f>_xlfn.NUMBERVALUE(LEFT(Table1[[#This Row],[Account]],1))</f>
        <v>0</v>
      </c>
      <c r="J1538" s="62" t="str">
        <f>IFERROR(VLOOKUP(Table1[[#This Row],[Budget Code Description]],Table6[#All],7,FALSE),"")</f>
        <v/>
      </c>
      <c r="K1538" s="143" t="str">
        <f>IFERROR(VLOOKUP(Table1[[#This Row],[Budget Code Description]],Table6[#All],8,FALSE),"")</f>
        <v/>
      </c>
      <c r="L1538" s="63"/>
      <c r="M1538" s="65" t="str">
        <f>IFERROR(VLOOKUP(Table1[[#This Row],[Staff ID]],Table2[],2,FALSE),"")</f>
        <v/>
      </c>
      <c r="N1538" s="211" t="str">
        <f>IFERROR(IF(VLOOKUP(Table1[[#This Row],[Budget Code Description]],Dimentions!$X$6:$AC$97,4,FALSE)="","",VLOOKUP(Table1[[#This Row],[Budget Code Description]],Dimentions!$X$6:$AC$97,4,FALSE)),"")</f>
        <v/>
      </c>
      <c r="O1538" s="65" t="str">
        <f>IFERROR(VLOOKUP(Table1[[#This Row],[Vendor ID]],Table549[],2,FALSE),"")</f>
        <v/>
      </c>
      <c r="P1538" s="63"/>
      <c r="Q1538" s="143" t="str">
        <f>IF(Table1[[#This Row],[Posting Date]]&lt;&gt;"",$D$9,"")</f>
        <v/>
      </c>
      <c r="R1538" s="159" t="str">
        <f>IF(Table1[[#This Row],[Posting Date]]&lt;&gt;"",$D$10,"")</f>
        <v/>
      </c>
      <c r="S1538" s="66"/>
      <c r="T1538" s="63"/>
      <c r="U1538" s="67"/>
      <c r="V1538" s="67"/>
      <c r="W1538" s="67" t="str">
        <f t="shared" si="24"/>
        <v/>
      </c>
      <c r="X1538" s="161" t="str">
        <f>IF(E1538="","",(IF(Table1[[#This Row],[Cur]]="USD",Table1[[#This Row],[Cur_Amount Debit]],Table1[[#This Row],[Cur_Amount Debit]]/Table1[[#This Row],[Exchange Rate]])))</f>
        <v/>
      </c>
      <c r="Y1538" s="161" t="str">
        <f>IF(E1538="","",(IF(Table1[[#This Row],[Cur]]="USD",Table1[[#This Row],[Cur_Amount Credit]],Table1[[#This Row],[Cur_Amount Credit]]/ExchangeRate)))</f>
        <v/>
      </c>
      <c r="Z1538" s="203" t="str">
        <f>IF(E1538="","",(Table1[[#This Row],[Debit USD]]-Table1[[#This Row],[Credit USD]]))</f>
        <v/>
      </c>
      <c r="AA1538" s="122"/>
      <c r="AB1538" s="1"/>
      <c r="AC1538" s="15"/>
      <c r="AD1538" s="15" t="str">
        <f>IF(AND(OR(Table1[[#This Row],[Account]]="15030",Table1[[#This Row],[Account]]="15035",Table1[[#This Row],[Account]]="20150"),Table1[[#This Row],[Vendor ID]]=""),1,"")</f>
        <v/>
      </c>
      <c r="AE1538" s="15"/>
      <c r="AF1538" s="15"/>
      <c r="AG1538" s="15"/>
      <c r="AH1538" s="46" t="str">
        <f>IF(Table1[[#This Row],[Posting Date]]&lt;&gt;"","GJ-"&amp;CountryID,"")</f>
        <v/>
      </c>
      <c r="AI1538" s="59" t="str">
        <f>IF(Table1[[#This Row],[Posting Date]]&lt;&gt;"",Table1[[#This Row],[Posting Date]],"")</f>
        <v/>
      </c>
      <c r="AJ1538" s="46"/>
      <c r="AK1538" s="46" t="str">
        <f>IF(Table1[[#This Row],[Description]]&lt;&gt;"",Table1[[#This Row],[Description]],"")</f>
        <v/>
      </c>
      <c r="AL1538" s="46" t="str">
        <f>IF(Table1[[#This Row],[Posting Date]]&lt;&gt;"",Table1[[#This Row],[Reference Number]],"")</f>
        <v/>
      </c>
      <c r="AM1538" s="46" t="str">
        <f>TRIM(Table1[[#This Row],[Line '#]])</f>
        <v/>
      </c>
      <c r="AN1538" s="46" t="str">
        <f>TRIM(Table1[[#This Row],[Account]])</f>
        <v/>
      </c>
      <c r="AO1538" s="46" t="str">
        <f>IF(Table1[[#This Row],[Posting Date]]&lt;&gt;"",$D$5,"")</f>
        <v/>
      </c>
      <c r="AP1538" s="46" t="str">
        <f>TRIM(Table1[[#This Row],[Departments-Prgrams]])</f>
        <v/>
      </c>
      <c r="AQ1538" s="46" t="str">
        <f>TRIM(Table1[[#This Row],[Grant]])</f>
        <v/>
      </c>
      <c r="AR1538" s="46" t="str">
        <f>TRIM(Table1[[#This Row],[Staff ID]])</f>
        <v/>
      </c>
      <c r="AS1538" s="46" t="str">
        <f>IF(TRIM(Table1[[#This Row],[Budget Code]])=0,"",TRIM(Table1[[#This Row],[Budget Code]]))</f>
        <v/>
      </c>
      <c r="AT1538" s="46" t="str">
        <f>IF(Table1[[#This Row],[Line Description]]&lt;&gt;"",Table1[[#This Row],[Line Description]],"")</f>
        <v/>
      </c>
      <c r="AU1538" s="46" t="str">
        <f>IF(Table1[[#This Row],[Cur_Amount Debit]]&gt;0,ROUND(Table1[[#This Row],[Cur_Amount Debit]],2),"")</f>
        <v/>
      </c>
      <c r="AV1538" s="46" t="str">
        <f>IF(Table1[[#This Row],[Cur_Amount Credit]]&gt;0,ROUND(Table1[[#This Row],[Cur_Amount Credit]],2),"")</f>
        <v/>
      </c>
      <c r="AW1538" s="46" t="str">
        <f>LEFT(Table1[[#This Row],[Cur]],3)</f>
        <v/>
      </c>
      <c r="AX1538" s="59"/>
      <c r="AY1538" s="46"/>
      <c r="AZ1538" s="46" t="str">
        <f>IF(Table1[[#This Row],[Cur]]&lt;&gt;"",IF(Table1[[#This Row],[Cur]]="USD","",ExchangeRate),"")</f>
        <v/>
      </c>
      <c r="BA1538" s="46" t="str">
        <f>IF(Table1[[#This Row],[Grant]]&lt;&gt;"",VLOOKUP(Table1[[#This Row],[Grant]],Grants!B:D,3),"")</f>
        <v/>
      </c>
      <c r="BB1538" s="46" t="str">
        <f>TRIM(Table1[[#This Row],[Vendor ID]])</f>
        <v/>
      </c>
      <c r="BC1538">
        <f>IF(Table1[[#This Row],[Reference Number]]=Q1537,BC1537,BC1537+1)</f>
        <v>2</v>
      </c>
    </row>
    <row r="1539" spans="1:55" ht="11.25" hidden="1" customHeight="1">
      <c r="A1539" s="1"/>
      <c r="B1539" s="88" t="str">
        <f>IF(Table1[[#This Row],[Posting Date]]&lt;&gt;"",IF(Table1[[#This Row],[Reference Number]]=Q1538,B1538+1,1),"")</f>
        <v/>
      </c>
      <c r="C1539" s="61"/>
      <c r="D1539" s="61"/>
      <c r="E1539" s="218"/>
      <c r="F1539" s="143" t="str">
        <f>IFERROR(IF(VLOOKUP(Table1[[#This Row],[Budget Code Description]],Dimentions!$X$6:$AC$132,2,FALSE)="","",VLOOKUP(Table1[[#This Row],[Budget Code Description]],Dimentions!$X$6:$AC$132,2,FALSE)),"")</f>
        <v/>
      </c>
      <c r="G1539" s="143" t="str">
        <f>IFERROR(VLOOKUP(Table1[[#This Row],[Budget Code Description]],Dimentions!$X$6:$AC$132,3,FALSE),"")</f>
        <v/>
      </c>
      <c r="H1539" s="64" t="str">
        <f>IFERROR(VLOOKUP(Table1[[#This Row],[Account]],Dimentions!$S$6:$V$233,2,FALSE),"")</f>
        <v/>
      </c>
      <c r="I1539" s="62">
        <f>_xlfn.NUMBERVALUE(LEFT(Table1[[#This Row],[Account]],1))</f>
        <v>0</v>
      </c>
      <c r="J1539" s="62" t="str">
        <f>IFERROR(VLOOKUP(Table1[[#This Row],[Budget Code Description]],Table6[#All],7,FALSE),"")</f>
        <v/>
      </c>
      <c r="K1539" s="143" t="str">
        <f>IFERROR(VLOOKUP(Table1[[#This Row],[Budget Code Description]],Table6[#All],8,FALSE),"")</f>
        <v/>
      </c>
      <c r="L1539" s="63"/>
      <c r="M1539" s="65" t="str">
        <f>IFERROR(VLOOKUP(Table1[[#This Row],[Staff ID]],Table2[],2,FALSE),"")</f>
        <v/>
      </c>
      <c r="N1539" s="211" t="str">
        <f>IFERROR(IF(VLOOKUP(Table1[[#This Row],[Budget Code Description]],Dimentions!$X$6:$AC$97,4,FALSE)="","",VLOOKUP(Table1[[#This Row],[Budget Code Description]],Dimentions!$X$6:$AC$97,4,FALSE)),"")</f>
        <v/>
      </c>
      <c r="O1539" s="65" t="str">
        <f>IFERROR(VLOOKUP(Table1[[#This Row],[Vendor ID]],Table549[],2,FALSE),"")</f>
        <v/>
      </c>
      <c r="P1539" s="63"/>
      <c r="Q1539" s="143" t="str">
        <f>IF(Table1[[#This Row],[Posting Date]]&lt;&gt;"",$D$9,"")</f>
        <v/>
      </c>
      <c r="R1539" s="159" t="str">
        <f>IF(Table1[[#This Row],[Posting Date]]&lt;&gt;"",$D$10,"")</f>
        <v/>
      </c>
      <c r="S1539" s="66"/>
      <c r="T1539" s="63"/>
      <c r="U1539" s="67"/>
      <c r="V1539" s="67"/>
      <c r="W1539" s="67" t="str">
        <f t="shared" si="24"/>
        <v/>
      </c>
      <c r="X1539" s="161" t="str">
        <f>IF(E1539="","",(IF(Table1[[#This Row],[Cur]]="USD",Table1[[#This Row],[Cur_Amount Debit]],Table1[[#This Row],[Cur_Amount Debit]]/Table1[[#This Row],[Exchange Rate]])))</f>
        <v/>
      </c>
      <c r="Y1539" s="161" t="str">
        <f>IF(E1539="","",(IF(Table1[[#This Row],[Cur]]="USD",Table1[[#This Row],[Cur_Amount Credit]],Table1[[#This Row],[Cur_Amount Credit]]/ExchangeRate)))</f>
        <v/>
      </c>
      <c r="Z1539" s="203" t="str">
        <f>IF(E1539="","",(Table1[[#This Row],[Debit USD]]-Table1[[#This Row],[Credit USD]]))</f>
        <v/>
      </c>
      <c r="AA1539" s="122"/>
      <c r="AB1539" s="1"/>
      <c r="AC1539" s="15"/>
      <c r="AD1539" s="15" t="str">
        <f>IF(AND(OR(Table1[[#This Row],[Account]]="15030",Table1[[#This Row],[Account]]="15035",Table1[[#This Row],[Account]]="20150"),Table1[[#This Row],[Vendor ID]]=""),1,"")</f>
        <v/>
      </c>
      <c r="AE1539" s="15"/>
      <c r="AF1539" s="15"/>
      <c r="AG1539" s="15"/>
      <c r="AH1539" s="46" t="str">
        <f>IF(Table1[[#This Row],[Posting Date]]&lt;&gt;"","GJ-"&amp;CountryID,"")</f>
        <v/>
      </c>
      <c r="AI1539" s="59" t="str">
        <f>IF(Table1[[#This Row],[Posting Date]]&lt;&gt;"",Table1[[#This Row],[Posting Date]],"")</f>
        <v/>
      </c>
      <c r="AJ1539" s="46"/>
      <c r="AK1539" s="46" t="str">
        <f>IF(Table1[[#This Row],[Description]]&lt;&gt;"",Table1[[#This Row],[Description]],"")</f>
        <v/>
      </c>
      <c r="AL1539" s="46" t="str">
        <f>IF(Table1[[#This Row],[Posting Date]]&lt;&gt;"",Table1[[#This Row],[Reference Number]],"")</f>
        <v/>
      </c>
      <c r="AM1539" s="46" t="str">
        <f>TRIM(Table1[[#This Row],[Line '#]])</f>
        <v/>
      </c>
      <c r="AN1539" s="46" t="str">
        <f>TRIM(Table1[[#This Row],[Account]])</f>
        <v/>
      </c>
      <c r="AO1539" s="46" t="str">
        <f>IF(Table1[[#This Row],[Posting Date]]&lt;&gt;"",$D$5,"")</f>
        <v/>
      </c>
      <c r="AP1539" s="46" t="str">
        <f>TRIM(Table1[[#This Row],[Departments-Prgrams]])</f>
        <v/>
      </c>
      <c r="AQ1539" s="46" t="str">
        <f>TRIM(Table1[[#This Row],[Grant]])</f>
        <v/>
      </c>
      <c r="AR1539" s="46" t="str">
        <f>TRIM(Table1[[#This Row],[Staff ID]])</f>
        <v/>
      </c>
      <c r="AS1539" s="46" t="str">
        <f>IF(TRIM(Table1[[#This Row],[Budget Code]])=0,"",TRIM(Table1[[#This Row],[Budget Code]]))</f>
        <v/>
      </c>
      <c r="AT1539" s="46" t="str">
        <f>IF(Table1[[#This Row],[Line Description]]&lt;&gt;"",Table1[[#This Row],[Line Description]],"")</f>
        <v/>
      </c>
      <c r="AU1539" s="46" t="str">
        <f>IF(Table1[[#This Row],[Cur_Amount Debit]]&gt;0,ROUND(Table1[[#This Row],[Cur_Amount Debit]],2),"")</f>
        <v/>
      </c>
      <c r="AV1539" s="46" t="str">
        <f>IF(Table1[[#This Row],[Cur_Amount Credit]]&gt;0,ROUND(Table1[[#This Row],[Cur_Amount Credit]],2),"")</f>
        <v/>
      </c>
      <c r="AW1539" s="46" t="str">
        <f>LEFT(Table1[[#This Row],[Cur]],3)</f>
        <v/>
      </c>
      <c r="AX1539" s="59"/>
      <c r="AY1539" s="46"/>
      <c r="AZ1539" s="46" t="str">
        <f>IF(Table1[[#This Row],[Cur]]&lt;&gt;"",IF(Table1[[#This Row],[Cur]]="USD","",ExchangeRate),"")</f>
        <v/>
      </c>
      <c r="BA1539" s="46" t="str">
        <f>IF(Table1[[#This Row],[Grant]]&lt;&gt;"",VLOOKUP(Table1[[#This Row],[Grant]],Grants!B:D,3),"")</f>
        <v/>
      </c>
      <c r="BB1539" s="46" t="str">
        <f>TRIM(Table1[[#This Row],[Vendor ID]])</f>
        <v/>
      </c>
      <c r="BC1539">
        <f>IF(Table1[[#This Row],[Reference Number]]=Q1538,BC1538,BC1538+1)</f>
        <v>2</v>
      </c>
    </row>
    <row r="1540" spans="1:55" ht="11.25" hidden="1" customHeight="1">
      <c r="A1540" s="1"/>
      <c r="B1540" s="88" t="str">
        <f>IF(Table1[[#This Row],[Posting Date]]&lt;&gt;"",IF(Table1[[#This Row],[Reference Number]]=Q1539,B1539+1,1),"")</f>
        <v/>
      </c>
      <c r="C1540" s="61"/>
      <c r="D1540" s="61"/>
      <c r="E1540" s="218"/>
      <c r="F1540" s="143" t="str">
        <f>IFERROR(IF(VLOOKUP(Table1[[#This Row],[Budget Code Description]],Dimentions!$X$6:$AC$132,2,FALSE)="","",VLOOKUP(Table1[[#This Row],[Budget Code Description]],Dimentions!$X$6:$AC$132,2,FALSE)),"")</f>
        <v/>
      </c>
      <c r="G1540" s="143" t="str">
        <f>IFERROR(VLOOKUP(Table1[[#This Row],[Budget Code Description]],Dimentions!$X$6:$AC$132,3,FALSE),"")</f>
        <v/>
      </c>
      <c r="H1540" s="64" t="str">
        <f>IFERROR(VLOOKUP(Table1[[#This Row],[Account]],Dimentions!$S$6:$V$233,2,FALSE),"")</f>
        <v/>
      </c>
      <c r="I1540" s="62">
        <f>_xlfn.NUMBERVALUE(LEFT(Table1[[#This Row],[Account]],1))</f>
        <v>0</v>
      </c>
      <c r="J1540" s="62" t="str">
        <f>IFERROR(VLOOKUP(Table1[[#This Row],[Budget Code Description]],Table6[#All],7,FALSE),"")</f>
        <v/>
      </c>
      <c r="K1540" s="143" t="str">
        <f>IFERROR(VLOOKUP(Table1[[#This Row],[Budget Code Description]],Table6[#All],8,FALSE),"")</f>
        <v/>
      </c>
      <c r="L1540" s="63"/>
      <c r="M1540" s="65" t="str">
        <f>IFERROR(VLOOKUP(Table1[[#This Row],[Staff ID]],Table2[],2,FALSE),"")</f>
        <v/>
      </c>
      <c r="N1540" s="211" t="str">
        <f>IFERROR(IF(VLOOKUP(Table1[[#This Row],[Budget Code Description]],Dimentions!$X$6:$AC$97,4,FALSE)="","",VLOOKUP(Table1[[#This Row],[Budget Code Description]],Dimentions!$X$6:$AC$97,4,FALSE)),"")</f>
        <v/>
      </c>
      <c r="O1540" s="65" t="str">
        <f>IFERROR(VLOOKUP(Table1[[#This Row],[Vendor ID]],Table549[],2,FALSE),"")</f>
        <v/>
      </c>
      <c r="P1540" s="63"/>
      <c r="Q1540" s="143" t="str">
        <f>IF(Table1[[#This Row],[Posting Date]]&lt;&gt;"",$D$9,"")</f>
        <v/>
      </c>
      <c r="R1540" s="159" t="str">
        <f>IF(Table1[[#This Row],[Posting Date]]&lt;&gt;"",$D$10,"")</f>
        <v/>
      </c>
      <c r="S1540" s="66"/>
      <c r="T1540" s="63"/>
      <c r="U1540" s="67"/>
      <c r="V1540" s="67"/>
      <c r="W1540" s="67" t="str">
        <f t="shared" si="24"/>
        <v/>
      </c>
      <c r="X1540" s="161" t="str">
        <f>IF(E1540="","",(IF(Table1[[#This Row],[Cur]]="USD",Table1[[#This Row],[Cur_Amount Debit]],Table1[[#This Row],[Cur_Amount Debit]]/Table1[[#This Row],[Exchange Rate]])))</f>
        <v/>
      </c>
      <c r="Y1540" s="161" t="str">
        <f>IF(E1540="","",(IF(Table1[[#This Row],[Cur]]="USD",Table1[[#This Row],[Cur_Amount Credit]],Table1[[#This Row],[Cur_Amount Credit]]/ExchangeRate)))</f>
        <v/>
      </c>
      <c r="Z1540" s="203" t="str">
        <f>IF(E1540="","",(Table1[[#This Row],[Debit USD]]-Table1[[#This Row],[Credit USD]]))</f>
        <v/>
      </c>
      <c r="AA1540" s="122"/>
      <c r="AB1540" s="1"/>
      <c r="AC1540" s="15"/>
      <c r="AD1540" s="15" t="str">
        <f>IF(AND(OR(Table1[[#This Row],[Account]]="15030",Table1[[#This Row],[Account]]="15035",Table1[[#This Row],[Account]]="20150"),Table1[[#This Row],[Vendor ID]]=""),1,"")</f>
        <v/>
      </c>
      <c r="AE1540" s="15"/>
      <c r="AF1540" s="15"/>
      <c r="AG1540" s="15"/>
      <c r="AH1540" s="46" t="str">
        <f>IF(Table1[[#This Row],[Posting Date]]&lt;&gt;"","GJ-"&amp;CountryID,"")</f>
        <v/>
      </c>
      <c r="AI1540" s="59" t="str">
        <f>IF(Table1[[#This Row],[Posting Date]]&lt;&gt;"",Table1[[#This Row],[Posting Date]],"")</f>
        <v/>
      </c>
      <c r="AJ1540" s="46"/>
      <c r="AK1540" s="46" t="str">
        <f>IF(Table1[[#This Row],[Description]]&lt;&gt;"",Table1[[#This Row],[Description]],"")</f>
        <v/>
      </c>
      <c r="AL1540" s="46" t="str">
        <f>IF(Table1[[#This Row],[Posting Date]]&lt;&gt;"",Table1[[#This Row],[Reference Number]],"")</f>
        <v/>
      </c>
      <c r="AM1540" s="46" t="str">
        <f>TRIM(Table1[[#This Row],[Line '#]])</f>
        <v/>
      </c>
      <c r="AN1540" s="46" t="str">
        <f>TRIM(Table1[[#This Row],[Account]])</f>
        <v/>
      </c>
      <c r="AO1540" s="46" t="str">
        <f>IF(Table1[[#This Row],[Posting Date]]&lt;&gt;"",$D$5,"")</f>
        <v/>
      </c>
      <c r="AP1540" s="46" t="str">
        <f>TRIM(Table1[[#This Row],[Departments-Prgrams]])</f>
        <v/>
      </c>
      <c r="AQ1540" s="46" t="str">
        <f>TRIM(Table1[[#This Row],[Grant]])</f>
        <v/>
      </c>
      <c r="AR1540" s="46" t="str">
        <f>TRIM(Table1[[#This Row],[Staff ID]])</f>
        <v/>
      </c>
      <c r="AS1540" s="46" t="str">
        <f>IF(TRIM(Table1[[#This Row],[Budget Code]])=0,"",TRIM(Table1[[#This Row],[Budget Code]]))</f>
        <v/>
      </c>
      <c r="AT1540" s="46" t="str">
        <f>IF(Table1[[#This Row],[Line Description]]&lt;&gt;"",Table1[[#This Row],[Line Description]],"")</f>
        <v/>
      </c>
      <c r="AU1540" s="46" t="str">
        <f>IF(Table1[[#This Row],[Cur_Amount Debit]]&gt;0,ROUND(Table1[[#This Row],[Cur_Amount Debit]],2),"")</f>
        <v/>
      </c>
      <c r="AV1540" s="46" t="str">
        <f>IF(Table1[[#This Row],[Cur_Amount Credit]]&gt;0,ROUND(Table1[[#This Row],[Cur_Amount Credit]],2),"")</f>
        <v/>
      </c>
      <c r="AW1540" s="46" t="str">
        <f>LEFT(Table1[[#This Row],[Cur]],3)</f>
        <v/>
      </c>
      <c r="AX1540" s="59"/>
      <c r="AY1540" s="46"/>
      <c r="AZ1540" s="46" t="str">
        <f>IF(Table1[[#This Row],[Cur]]&lt;&gt;"",IF(Table1[[#This Row],[Cur]]="USD","",ExchangeRate),"")</f>
        <v/>
      </c>
      <c r="BA1540" s="46" t="str">
        <f>IF(Table1[[#This Row],[Grant]]&lt;&gt;"",VLOOKUP(Table1[[#This Row],[Grant]],Grants!B:D,3),"")</f>
        <v/>
      </c>
      <c r="BB1540" s="46" t="str">
        <f>TRIM(Table1[[#This Row],[Vendor ID]])</f>
        <v/>
      </c>
      <c r="BC1540">
        <f>IF(Table1[[#This Row],[Reference Number]]=Q1539,BC1539,BC1539+1)</f>
        <v>2</v>
      </c>
    </row>
    <row r="1541" spans="1:55" ht="11.25" hidden="1" customHeight="1">
      <c r="A1541" s="1"/>
      <c r="B1541" s="88" t="str">
        <f>IF(Table1[[#This Row],[Posting Date]]&lt;&gt;"",IF(Table1[[#This Row],[Reference Number]]=Q1540,B1540+1,1),"")</f>
        <v/>
      </c>
      <c r="C1541" s="61"/>
      <c r="D1541" s="61"/>
      <c r="E1541" s="218"/>
      <c r="F1541" s="143" t="str">
        <f>IFERROR(IF(VLOOKUP(Table1[[#This Row],[Budget Code Description]],Dimentions!$X$6:$AC$132,2,FALSE)="","",VLOOKUP(Table1[[#This Row],[Budget Code Description]],Dimentions!$X$6:$AC$132,2,FALSE)),"")</f>
        <v/>
      </c>
      <c r="G1541" s="143" t="str">
        <f>IFERROR(VLOOKUP(Table1[[#This Row],[Budget Code Description]],Dimentions!$X$6:$AC$132,3,FALSE),"")</f>
        <v/>
      </c>
      <c r="H1541" s="64" t="str">
        <f>IFERROR(VLOOKUP(Table1[[#This Row],[Account]],Dimentions!$S$6:$V$233,2,FALSE),"")</f>
        <v/>
      </c>
      <c r="I1541" s="62">
        <f>_xlfn.NUMBERVALUE(LEFT(Table1[[#This Row],[Account]],1))</f>
        <v>0</v>
      </c>
      <c r="J1541" s="62" t="str">
        <f>IFERROR(VLOOKUP(Table1[[#This Row],[Budget Code Description]],Table6[#All],7,FALSE),"")</f>
        <v/>
      </c>
      <c r="K1541" s="143" t="str">
        <f>IFERROR(VLOOKUP(Table1[[#This Row],[Budget Code Description]],Table6[#All],8,FALSE),"")</f>
        <v/>
      </c>
      <c r="L1541" s="63"/>
      <c r="M1541" s="65" t="str">
        <f>IFERROR(VLOOKUP(Table1[[#This Row],[Staff ID]],Table2[],2,FALSE),"")</f>
        <v/>
      </c>
      <c r="N1541" s="211" t="str">
        <f>IFERROR(IF(VLOOKUP(Table1[[#This Row],[Budget Code Description]],Dimentions!$X$6:$AC$97,4,FALSE)="","",VLOOKUP(Table1[[#This Row],[Budget Code Description]],Dimentions!$X$6:$AC$97,4,FALSE)),"")</f>
        <v/>
      </c>
      <c r="O1541" s="65" t="str">
        <f>IFERROR(VLOOKUP(Table1[[#This Row],[Vendor ID]],Table549[],2,FALSE),"")</f>
        <v/>
      </c>
      <c r="P1541" s="63"/>
      <c r="Q1541" s="143" t="str">
        <f>IF(Table1[[#This Row],[Posting Date]]&lt;&gt;"",$D$9,"")</f>
        <v/>
      </c>
      <c r="R1541" s="159" t="str">
        <f>IF(Table1[[#This Row],[Posting Date]]&lt;&gt;"",$D$10,"")</f>
        <v/>
      </c>
      <c r="S1541" s="66"/>
      <c r="T1541" s="63"/>
      <c r="U1541" s="67"/>
      <c r="V1541" s="67"/>
      <c r="W1541" s="67" t="str">
        <f t="shared" si="24"/>
        <v/>
      </c>
      <c r="X1541" s="161" t="str">
        <f>IF(E1541="","",(IF(Table1[[#This Row],[Cur]]="USD",Table1[[#This Row],[Cur_Amount Debit]],Table1[[#This Row],[Cur_Amount Debit]]/Table1[[#This Row],[Exchange Rate]])))</f>
        <v/>
      </c>
      <c r="Y1541" s="161" t="str">
        <f>IF(E1541="","",(IF(Table1[[#This Row],[Cur]]="USD",Table1[[#This Row],[Cur_Amount Credit]],Table1[[#This Row],[Cur_Amount Credit]]/ExchangeRate)))</f>
        <v/>
      </c>
      <c r="Z1541" s="203" t="str">
        <f>IF(E1541="","",(Table1[[#This Row],[Debit USD]]-Table1[[#This Row],[Credit USD]]))</f>
        <v/>
      </c>
      <c r="AA1541" s="122"/>
      <c r="AB1541" s="1"/>
      <c r="AC1541" s="15"/>
      <c r="AD1541" s="15" t="str">
        <f>IF(AND(OR(Table1[[#This Row],[Account]]="15030",Table1[[#This Row],[Account]]="15035",Table1[[#This Row],[Account]]="20150"),Table1[[#This Row],[Vendor ID]]=""),1,"")</f>
        <v/>
      </c>
      <c r="AE1541" s="15"/>
      <c r="AF1541" s="15"/>
      <c r="AG1541" s="15"/>
      <c r="AH1541" s="46" t="str">
        <f>IF(Table1[[#This Row],[Posting Date]]&lt;&gt;"","GJ-"&amp;CountryID,"")</f>
        <v/>
      </c>
      <c r="AI1541" s="59" t="str">
        <f>IF(Table1[[#This Row],[Posting Date]]&lt;&gt;"",Table1[[#This Row],[Posting Date]],"")</f>
        <v/>
      </c>
      <c r="AJ1541" s="46"/>
      <c r="AK1541" s="46" t="str">
        <f>IF(Table1[[#This Row],[Description]]&lt;&gt;"",Table1[[#This Row],[Description]],"")</f>
        <v/>
      </c>
      <c r="AL1541" s="46" t="str">
        <f>IF(Table1[[#This Row],[Posting Date]]&lt;&gt;"",Table1[[#This Row],[Reference Number]],"")</f>
        <v/>
      </c>
      <c r="AM1541" s="46" t="str">
        <f>TRIM(Table1[[#This Row],[Line '#]])</f>
        <v/>
      </c>
      <c r="AN1541" s="46" t="str">
        <f>TRIM(Table1[[#This Row],[Account]])</f>
        <v/>
      </c>
      <c r="AO1541" s="46" t="str">
        <f>IF(Table1[[#This Row],[Posting Date]]&lt;&gt;"",$D$5,"")</f>
        <v/>
      </c>
      <c r="AP1541" s="46" t="str">
        <f>TRIM(Table1[[#This Row],[Departments-Prgrams]])</f>
        <v/>
      </c>
      <c r="AQ1541" s="46" t="str">
        <f>TRIM(Table1[[#This Row],[Grant]])</f>
        <v/>
      </c>
      <c r="AR1541" s="46" t="str">
        <f>TRIM(Table1[[#This Row],[Staff ID]])</f>
        <v/>
      </c>
      <c r="AS1541" s="46" t="str">
        <f>IF(TRIM(Table1[[#This Row],[Budget Code]])=0,"",TRIM(Table1[[#This Row],[Budget Code]]))</f>
        <v/>
      </c>
      <c r="AT1541" s="46" t="str">
        <f>IF(Table1[[#This Row],[Line Description]]&lt;&gt;"",Table1[[#This Row],[Line Description]],"")</f>
        <v/>
      </c>
      <c r="AU1541" s="46" t="str">
        <f>IF(Table1[[#This Row],[Cur_Amount Debit]]&gt;0,ROUND(Table1[[#This Row],[Cur_Amount Debit]],2),"")</f>
        <v/>
      </c>
      <c r="AV1541" s="46" t="str">
        <f>IF(Table1[[#This Row],[Cur_Amount Credit]]&gt;0,ROUND(Table1[[#This Row],[Cur_Amount Credit]],2),"")</f>
        <v/>
      </c>
      <c r="AW1541" s="46" t="str">
        <f>LEFT(Table1[[#This Row],[Cur]],3)</f>
        <v/>
      </c>
      <c r="AX1541" s="59"/>
      <c r="AY1541" s="46"/>
      <c r="AZ1541" s="46" t="str">
        <f>IF(Table1[[#This Row],[Cur]]&lt;&gt;"",IF(Table1[[#This Row],[Cur]]="USD","",ExchangeRate),"")</f>
        <v/>
      </c>
      <c r="BA1541" s="46" t="str">
        <f>IF(Table1[[#This Row],[Grant]]&lt;&gt;"",VLOOKUP(Table1[[#This Row],[Grant]],Grants!B:D,3),"")</f>
        <v/>
      </c>
      <c r="BB1541" s="46" t="str">
        <f>TRIM(Table1[[#This Row],[Vendor ID]])</f>
        <v/>
      </c>
      <c r="BC1541">
        <f>IF(Table1[[#This Row],[Reference Number]]=Q1540,BC1540,BC1540+1)</f>
        <v>2</v>
      </c>
    </row>
    <row r="1542" spans="1:55" ht="11.25" hidden="1" customHeight="1">
      <c r="A1542" s="1"/>
      <c r="B1542" s="88" t="str">
        <f>IF(Table1[[#This Row],[Posting Date]]&lt;&gt;"",IF(Table1[[#This Row],[Reference Number]]=Q1541,B1541+1,1),"")</f>
        <v/>
      </c>
      <c r="C1542" s="61"/>
      <c r="D1542" s="61"/>
      <c r="E1542" s="218"/>
      <c r="F1542" s="143" t="str">
        <f>IFERROR(IF(VLOOKUP(Table1[[#This Row],[Budget Code Description]],Dimentions!$X$6:$AC$132,2,FALSE)="","",VLOOKUP(Table1[[#This Row],[Budget Code Description]],Dimentions!$X$6:$AC$132,2,FALSE)),"")</f>
        <v/>
      </c>
      <c r="G1542" s="143" t="str">
        <f>IFERROR(VLOOKUP(Table1[[#This Row],[Budget Code Description]],Dimentions!$X$6:$AC$132,3,FALSE),"")</f>
        <v/>
      </c>
      <c r="H1542" s="64" t="str">
        <f>IFERROR(VLOOKUP(Table1[[#This Row],[Account]],Dimentions!$S$6:$V$233,2,FALSE),"")</f>
        <v/>
      </c>
      <c r="I1542" s="62">
        <f>_xlfn.NUMBERVALUE(LEFT(Table1[[#This Row],[Account]],1))</f>
        <v>0</v>
      </c>
      <c r="J1542" s="62" t="str">
        <f>IFERROR(VLOOKUP(Table1[[#This Row],[Budget Code Description]],Table6[#All],7,FALSE),"")</f>
        <v/>
      </c>
      <c r="K1542" s="143" t="str">
        <f>IFERROR(VLOOKUP(Table1[[#This Row],[Budget Code Description]],Table6[#All],8,FALSE),"")</f>
        <v/>
      </c>
      <c r="L1542" s="63"/>
      <c r="M1542" s="65" t="str">
        <f>IFERROR(VLOOKUP(Table1[[#This Row],[Staff ID]],Table2[],2,FALSE),"")</f>
        <v/>
      </c>
      <c r="N1542" s="211" t="str">
        <f>IFERROR(IF(VLOOKUP(Table1[[#This Row],[Budget Code Description]],Dimentions!$X$6:$AC$97,4,FALSE)="","",VLOOKUP(Table1[[#This Row],[Budget Code Description]],Dimentions!$X$6:$AC$97,4,FALSE)),"")</f>
        <v/>
      </c>
      <c r="O1542" s="65" t="str">
        <f>IFERROR(VLOOKUP(Table1[[#This Row],[Vendor ID]],Table549[],2,FALSE),"")</f>
        <v/>
      </c>
      <c r="P1542" s="63"/>
      <c r="Q1542" s="143" t="str">
        <f>IF(Table1[[#This Row],[Posting Date]]&lt;&gt;"",$D$9,"")</f>
        <v/>
      </c>
      <c r="R1542" s="159" t="str">
        <f>IF(Table1[[#This Row],[Posting Date]]&lt;&gt;"",$D$10,"")</f>
        <v/>
      </c>
      <c r="S1542" s="66"/>
      <c r="T1542" s="63"/>
      <c r="U1542" s="67"/>
      <c r="V1542" s="67"/>
      <c r="W1542" s="67" t="str">
        <f t="shared" si="24"/>
        <v/>
      </c>
      <c r="X1542" s="161" t="str">
        <f>IF(E1542="","",(IF(Table1[[#This Row],[Cur]]="USD",Table1[[#This Row],[Cur_Amount Debit]],Table1[[#This Row],[Cur_Amount Debit]]/Table1[[#This Row],[Exchange Rate]])))</f>
        <v/>
      </c>
      <c r="Y1542" s="161" t="str">
        <f>IF(E1542="","",(IF(Table1[[#This Row],[Cur]]="USD",Table1[[#This Row],[Cur_Amount Credit]],Table1[[#This Row],[Cur_Amount Credit]]/ExchangeRate)))</f>
        <v/>
      </c>
      <c r="Z1542" s="203" t="str">
        <f>IF(E1542="","",(Table1[[#This Row],[Debit USD]]-Table1[[#This Row],[Credit USD]]))</f>
        <v/>
      </c>
      <c r="AA1542" s="122"/>
      <c r="AB1542" s="1"/>
      <c r="AC1542" s="15"/>
      <c r="AD1542" s="15" t="str">
        <f>IF(AND(OR(Table1[[#This Row],[Account]]="15030",Table1[[#This Row],[Account]]="15035",Table1[[#This Row],[Account]]="20150"),Table1[[#This Row],[Vendor ID]]=""),1,"")</f>
        <v/>
      </c>
      <c r="AE1542" s="15"/>
      <c r="AF1542" s="15"/>
      <c r="AG1542" s="15"/>
      <c r="AH1542" s="46" t="str">
        <f>IF(Table1[[#This Row],[Posting Date]]&lt;&gt;"","GJ-"&amp;CountryID,"")</f>
        <v/>
      </c>
      <c r="AI1542" s="59" t="str">
        <f>IF(Table1[[#This Row],[Posting Date]]&lt;&gt;"",Table1[[#This Row],[Posting Date]],"")</f>
        <v/>
      </c>
      <c r="AJ1542" s="46"/>
      <c r="AK1542" s="46" t="str">
        <f>IF(Table1[[#This Row],[Description]]&lt;&gt;"",Table1[[#This Row],[Description]],"")</f>
        <v/>
      </c>
      <c r="AL1542" s="46" t="str">
        <f>IF(Table1[[#This Row],[Posting Date]]&lt;&gt;"",Table1[[#This Row],[Reference Number]],"")</f>
        <v/>
      </c>
      <c r="AM1542" s="46" t="str">
        <f>TRIM(Table1[[#This Row],[Line '#]])</f>
        <v/>
      </c>
      <c r="AN1542" s="46" t="str">
        <f>TRIM(Table1[[#This Row],[Account]])</f>
        <v/>
      </c>
      <c r="AO1542" s="46" t="str">
        <f>IF(Table1[[#This Row],[Posting Date]]&lt;&gt;"",$D$5,"")</f>
        <v/>
      </c>
      <c r="AP1542" s="46" t="str">
        <f>TRIM(Table1[[#This Row],[Departments-Prgrams]])</f>
        <v/>
      </c>
      <c r="AQ1542" s="46" t="str">
        <f>TRIM(Table1[[#This Row],[Grant]])</f>
        <v/>
      </c>
      <c r="AR1542" s="46" t="str">
        <f>TRIM(Table1[[#This Row],[Staff ID]])</f>
        <v/>
      </c>
      <c r="AS1542" s="46" t="str">
        <f>IF(TRIM(Table1[[#This Row],[Budget Code]])=0,"",TRIM(Table1[[#This Row],[Budget Code]]))</f>
        <v/>
      </c>
      <c r="AT1542" s="46" t="str">
        <f>IF(Table1[[#This Row],[Line Description]]&lt;&gt;"",Table1[[#This Row],[Line Description]],"")</f>
        <v/>
      </c>
      <c r="AU1542" s="46" t="str">
        <f>IF(Table1[[#This Row],[Cur_Amount Debit]]&gt;0,ROUND(Table1[[#This Row],[Cur_Amount Debit]],2),"")</f>
        <v/>
      </c>
      <c r="AV1542" s="46" t="str">
        <f>IF(Table1[[#This Row],[Cur_Amount Credit]]&gt;0,ROUND(Table1[[#This Row],[Cur_Amount Credit]],2),"")</f>
        <v/>
      </c>
      <c r="AW1542" s="46" t="str">
        <f>LEFT(Table1[[#This Row],[Cur]],3)</f>
        <v/>
      </c>
      <c r="AX1542" s="59"/>
      <c r="AY1542" s="46"/>
      <c r="AZ1542" s="46" t="str">
        <f>IF(Table1[[#This Row],[Cur]]&lt;&gt;"",IF(Table1[[#This Row],[Cur]]="USD","",ExchangeRate),"")</f>
        <v/>
      </c>
      <c r="BA1542" s="46" t="str">
        <f>IF(Table1[[#This Row],[Grant]]&lt;&gt;"",VLOOKUP(Table1[[#This Row],[Grant]],Grants!B:D,3),"")</f>
        <v/>
      </c>
      <c r="BB1542" s="46" t="str">
        <f>TRIM(Table1[[#This Row],[Vendor ID]])</f>
        <v/>
      </c>
      <c r="BC1542">
        <f>IF(Table1[[#This Row],[Reference Number]]=Q1541,BC1541,BC1541+1)</f>
        <v>2</v>
      </c>
    </row>
    <row r="1543" spans="1:55" ht="11.25" hidden="1" customHeight="1">
      <c r="A1543" s="1"/>
      <c r="B1543" s="88" t="str">
        <f>IF(Table1[[#This Row],[Posting Date]]&lt;&gt;"",IF(Table1[[#This Row],[Reference Number]]=Q1542,B1542+1,1),"")</f>
        <v/>
      </c>
      <c r="C1543" s="61"/>
      <c r="D1543" s="61"/>
      <c r="E1543" s="218"/>
      <c r="F1543" s="143" t="str">
        <f>IFERROR(IF(VLOOKUP(Table1[[#This Row],[Budget Code Description]],Dimentions!$X$6:$AC$132,2,FALSE)="","",VLOOKUP(Table1[[#This Row],[Budget Code Description]],Dimentions!$X$6:$AC$132,2,FALSE)),"")</f>
        <v/>
      </c>
      <c r="G1543" s="143" t="str">
        <f>IFERROR(VLOOKUP(Table1[[#This Row],[Budget Code Description]],Dimentions!$X$6:$AC$132,3,FALSE),"")</f>
        <v/>
      </c>
      <c r="H1543" s="64" t="str">
        <f>IFERROR(VLOOKUP(Table1[[#This Row],[Account]],Dimentions!$S$6:$V$233,2,FALSE),"")</f>
        <v/>
      </c>
      <c r="I1543" s="62">
        <f>_xlfn.NUMBERVALUE(LEFT(Table1[[#This Row],[Account]],1))</f>
        <v>0</v>
      </c>
      <c r="J1543" s="62" t="str">
        <f>IFERROR(VLOOKUP(Table1[[#This Row],[Budget Code Description]],Table6[#All],7,FALSE),"")</f>
        <v/>
      </c>
      <c r="K1543" s="143" t="str">
        <f>IFERROR(VLOOKUP(Table1[[#This Row],[Budget Code Description]],Table6[#All],8,FALSE),"")</f>
        <v/>
      </c>
      <c r="L1543" s="63"/>
      <c r="M1543" s="65" t="str">
        <f>IFERROR(VLOOKUP(Table1[[#This Row],[Staff ID]],Table2[],2,FALSE),"")</f>
        <v/>
      </c>
      <c r="N1543" s="211" t="str">
        <f>IFERROR(IF(VLOOKUP(Table1[[#This Row],[Budget Code Description]],Dimentions!$X$6:$AC$97,4,FALSE)="","",VLOOKUP(Table1[[#This Row],[Budget Code Description]],Dimentions!$X$6:$AC$97,4,FALSE)),"")</f>
        <v/>
      </c>
      <c r="O1543" s="65" t="str">
        <f>IFERROR(VLOOKUP(Table1[[#This Row],[Vendor ID]],Table549[],2,FALSE),"")</f>
        <v/>
      </c>
      <c r="P1543" s="63"/>
      <c r="Q1543" s="143" t="str">
        <f>IF(Table1[[#This Row],[Posting Date]]&lt;&gt;"",$D$9,"")</f>
        <v/>
      </c>
      <c r="R1543" s="159" t="str">
        <f>IF(Table1[[#This Row],[Posting Date]]&lt;&gt;"",$D$10,"")</f>
        <v/>
      </c>
      <c r="S1543" s="66"/>
      <c r="T1543" s="63"/>
      <c r="U1543" s="67"/>
      <c r="V1543" s="67"/>
      <c r="W1543" s="67" t="str">
        <f t="shared" si="24"/>
        <v/>
      </c>
      <c r="X1543" s="161" t="str">
        <f>IF(E1543="","",(IF(Table1[[#This Row],[Cur]]="USD",Table1[[#This Row],[Cur_Amount Debit]],Table1[[#This Row],[Cur_Amount Debit]]/Table1[[#This Row],[Exchange Rate]])))</f>
        <v/>
      </c>
      <c r="Y1543" s="161" t="str">
        <f>IF(E1543="","",(IF(Table1[[#This Row],[Cur]]="USD",Table1[[#This Row],[Cur_Amount Credit]],Table1[[#This Row],[Cur_Amount Credit]]/ExchangeRate)))</f>
        <v/>
      </c>
      <c r="Z1543" s="203" t="str">
        <f>IF(E1543="","",(Table1[[#This Row],[Debit USD]]-Table1[[#This Row],[Credit USD]]))</f>
        <v/>
      </c>
      <c r="AA1543" s="122"/>
      <c r="AB1543" s="1"/>
      <c r="AC1543" s="15"/>
      <c r="AD1543" s="15" t="str">
        <f>IF(AND(OR(Table1[[#This Row],[Account]]="15030",Table1[[#This Row],[Account]]="15035",Table1[[#This Row],[Account]]="20150"),Table1[[#This Row],[Vendor ID]]=""),1,"")</f>
        <v/>
      </c>
      <c r="AE1543" s="15"/>
      <c r="AF1543" s="15"/>
      <c r="AG1543" s="15"/>
      <c r="AH1543" s="46" t="str">
        <f>IF(Table1[[#This Row],[Posting Date]]&lt;&gt;"","GJ-"&amp;CountryID,"")</f>
        <v/>
      </c>
      <c r="AI1543" s="59" t="str">
        <f>IF(Table1[[#This Row],[Posting Date]]&lt;&gt;"",Table1[[#This Row],[Posting Date]],"")</f>
        <v/>
      </c>
      <c r="AJ1543" s="46"/>
      <c r="AK1543" s="46" t="str">
        <f>IF(Table1[[#This Row],[Description]]&lt;&gt;"",Table1[[#This Row],[Description]],"")</f>
        <v/>
      </c>
      <c r="AL1543" s="46" t="str">
        <f>IF(Table1[[#This Row],[Posting Date]]&lt;&gt;"",Table1[[#This Row],[Reference Number]],"")</f>
        <v/>
      </c>
      <c r="AM1543" s="46" t="str">
        <f>TRIM(Table1[[#This Row],[Line '#]])</f>
        <v/>
      </c>
      <c r="AN1543" s="46" t="str">
        <f>TRIM(Table1[[#This Row],[Account]])</f>
        <v/>
      </c>
      <c r="AO1543" s="46" t="str">
        <f>IF(Table1[[#This Row],[Posting Date]]&lt;&gt;"",$D$5,"")</f>
        <v/>
      </c>
      <c r="AP1543" s="46" t="str">
        <f>TRIM(Table1[[#This Row],[Departments-Prgrams]])</f>
        <v/>
      </c>
      <c r="AQ1543" s="46" t="str">
        <f>TRIM(Table1[[#This Row],[Grant]])</f>
        <v/>
      </c>
      <c r="AR1543" s="46" t="str">
        <f>TRIM(Table1[[#This Row],[Staff ID]])</f>
        <v/>
      </c>
      <c r="AS1543" s="46" t="str">
        <f>IF(TRIM(Table1[[#This Row],[Budget Code]])=0,"",TRIM(Table1[[#This Row],[Budget Code]]))</f>
        <v/>
      </c>
      <c r="AT1543" s="46" t="str">
        <f>IF(Table1[[#This Row],[Line Description]]&lt;&gt;"",Table1[[#This Row],[Line Description]],"")</f>
        <v/>
      </c>
      <c r="AU1543" s="46" t="str">
        <f>IF(Table1[[#This Row],[Cur_Amount Debit]]&gt;0,ROUND(Table1[[#This Row],[Cur_Amount Debit]],2),"")</f>
        <v/>
      </c>
      <c r="AV1543" s="46" t="str">
        <f>IF(Table1[[#This Row],[Cur_Amount Credit]]&gt;0,ROUND(Table1[[#This Row],[Cur_Amount Credit]],2),"")</f>
        <v/>
      </c>
      <c r="AW1543" s="46" t="str">
        <f>LEFT(Table1[[#This Row],[Cur]],3)</f>
        <v/>
      </c>
      <c r="AX1543" s="59"/>
      <c r="AY1543" s="46"/>
      <c r="AZ1543" s="46" t="str">
        <f>IF(Table1[[#This Row],[Cur]]&lt;&gt;"",IF(Table1[[#This Row],[Cur]]="USD","",ExchangeRate),"")</f>
        <v/>
      </c>
      <c r="BA1543" s="46" t="str">
        <f>IF(Table1[[#This Row],[Grant]]&lt;&gt;"",VLOOKUP(Table1[[#This Row],[Grant]],Grants!B:D,3),"")</f>
        <v/>
      </c>
      <c r="BB1543" s="46" t="str">
        <f>TRIM(Table1[[#This Row],[Vendor ID]])</f>
        <v/>
      </c>
      <c r="BC1543">
        <f>IF(Table1[[#This Row],[Reference Number]]=Q1542,BC1542,BC1542+1)</f>
        <v>2</v>
      </c>
    </row>
    <row r="1544" spans="1:55" ht="11.25" hidden="1" customHeight="1">
      <c r="A1544" s="1"/>
      <c r="B1544" s="88" t="str">
        <f>IF(Table1[[#This Row],[Posting Date]]&lt;&gt;"",IF(Table1[[#This Row],[Reference Number]]=Q1543,B1543+1,1),"")</f>
        <v/>
      </c>
      <c r="C1544" s="61"/>
      <c r="D1544" s="61"/>
      <c r="E1544" s="218"/>
      <c r="F1544" s="143" t="str">
        <f>IFERROR(IF(VLOOKUP(Table1[[#This Row],[Budget Code Description]],Dimentions!$X$6:$AC$132,2,FALSE)="","",VLOOKUP(Table1[[#This Row],[Budget Code Description]],Dimentions!$X$6:$AC$132,2,FALSE)),"")</f>
        <v/>
      </c>
      <c r="G1544" s="143" t="str">
        <f>IFERROR(VLOOKUP(Table1[[#This Row],[Budget Code Description]],Dimentions!$X$6:$AC$132,3,FALSE),"")</f>
        <v/>
      </c>
      <c r="H1544" s="64" t="str">
        <f>IFERROR(VLOOKUP(Table1[[#This Row],[Account]],Dimentions!$S$6:$V$233,2,FALSE),"")</f>
        <v/>
      </c>
      <c r="I1544" s="62">
        <f>_xlfn.NUMBERVALUE(LEFT(Table1[[#This Row],[Account]],1))</f>
        <v>0</v>
      </c>
      <c r="J1544" s="62" t="str">
        <f>IFERROR(VLOOKUP(Table1[[#This Row],[Budget Code Description]],Table6[#All],7,FALSE),"")</f>
        <v/>
      </c>
      <c r="K1544" s="143" t="str">
        <f>IFERROR(VLOOKUP(Table1[[#This Row],[Budget Code Description]],Table6[#All],8,FALSE),"")</f>
        <v/>
      </c>
      <c r="L1544" s="63"/>
      <c r="M1544" s="65" t="str">
        <f>IFERROR(VLOOKUP(Table1[[#This Row],[Staff ID]],Table2[],2,FALSE),"")</f>
        <v/>
      </c>
      <c r="N1544" s="211" t="str">
        <f>IFERROR(IF(VLOOKUP(Table1[[#This Row],[Budget Code Description]],Dimentions!$X$6:$AC$97,4,FALSE)="","",VLOOKUP(Table1[[#This Row],[Budget Code Description]],Dimentions!$X$6:$AC$97,4,FALSE)),"")</f>
        <v/>
      </c>
      <c r="O1544" s="65" t="str">
        <f>IFERROR(VLOOKUP(Table1[[#This Row],[Vendor ID]],Table549[],2,FALSE),"")</f>
        <v/>
      </c>
      <c r="P1544" s="63"/>
      <c r="Q1544" s="143" t="str">
        <f>IF(Table1[[#This Row],[Posting Date]]&lt;&gt;"",$D$9,"")</f>
        <v/>
      </c>
      <c r="R1544" s="159" t="str">
        <f>IF(Table1[[#This Row],[Posting Date]]&lt;&gt;"",$D$10,"")</f>
        <v/>
      </c>
      <c r="S1544" s="66"/>
      <c r="T1544" s="63"/>
      <c r="U1544" s="67"/>
      <c r="V1544" s="67"/>
      <c r="W1544" s="67" t="str">
        <f t="shared" si="24"/>
        <v/>
      </c>
      <c r="X1544" s="161" t="str">
        <f>IF(E1544="","",(IF(Table1[[#This Row],[Cur]]="USD",Table1[[#This Row],[Cur_Amount Debit]],Table1[[#This Row],[Cur_Amount Debit]]/Table1[[#This Row],[Exchange Rate]])))</f>
        <v/>
      </c>
      <c r="Y1544" s="161" t="str">
        <f>IF(E1544="","",(IF(Table1[[#This Row],[Cur]]="USD",Table1[[#This Row],[Cur_Amount Credit]],Table1[[#This Row],[Cur_Amount Credit]]/ExchangeRate)))</f>
        <v/>
      </c>
      <c r="Z1544" s="203" t="str">
        <f>IF(E1544="","",(Table1[[#This Row],[Debit USD]]-Table1[[#This Row],[Credit USD]]))</f>
        <v/>
      </c>
      <c r="AA1544" s="122"/>
      <c r="AB1544" s="1"/>
      <c r="AC1544" s="15"/>
      <c r="AD1544" s="15" t="str">
        <f>IF(AND(OR(Table1[[#This Row],[Account]]="15030",Table1[[#This Row],[Account]]="15035",Table1[[#This Row],[Account]]="20150"),Table1[[#This Row],[Vendor ID]]=""),1,"")</f>
        <v/>
      </c>
      <c r="AE1544" s="15"/>
      <c r="AF1544" s="15"/>
      <c r="AG1544" s="15"/>
      <c r="AH1544" s="46" t="str">
        <f>IF(Table1[[#This Row],[Posting Date]]&lt;&gt;"","GJ-"&amp;CountryID,"")</f>
        <v/>
      </c>
      <c r="AI1544" s="59" t="str">
        <f>IF(Table1[[#This Row],[Posting Date]]&lt;&gt;"",Table1[[#This Row],[Posting Date]],"")</f>
        <v/>
      </c>
      <c r="AJ1544" s="46"/>
      <c r="AK1544" s="46" t="str">
        <f>IF(Table1[[#This Row],[Description]]&lt;&gt;"",Table1[[#This Row],[Description]],"")</f>
        <v/>
      </c>
      <c r="AL1544" s="46" t="str">
        <f>IF(Table1[[#This Row],[Posting Date]]&lt;&gt;"",Table1[[#This Row],[Reference Number]],"")</f>
        <v/>
      </c>
      <c r="AM1544" s="46" t="str">
        <f>TRIM(Table1[[#This Row],[Line '#]])</f>
        <v/>
      </c>
      <c r="AN1544" s="46" t="str">
        <f>TRIM(Table1[[#This Row],[Account]])</f>
        <v/>
      </c>
      <c r="AO1544" s="46" t="str">
        <f>IF(Table1[[#This Row],[Posting Date]]&lt;&gt;"",$D$5,"")</f>
        <v/>
      </c>
      <c r="AP1544" s="46" t="str">
        <f>TRIM(Table1[[#This Row],[Departments-Prgrams]])</f>
        <v/>
      </c>
      <c r="AQ1544" s="46" t="str">
        <f>TRIM(Table1[[#This Row],[Grant]])</f>
        <v/>
      </c>
      <c r="AR1544" s="46" t="str">
        <f>TRIM(Table1[[#This Row],[Staff ID]])</f>
        <v/>
      </c>
      <c r="AS1544" s="46" t="str">
        <f>IF(TRIM(Table1[[#This Row],[Budget Code]])=0,"",TRIM(Table1[[#This Row],[Budget Code]]))</f>
        <v/>
      </c>
      <c r="AT1544" s="46" t="str">
        <f>IF(Table1[[#This Row],[Line Description]]&lt;&gt;"",Table1[[#This Row],[Line Description]],"")</f>
        <v/>
      </c>
      <c r="AU1544" s="46" t="str">
        <f>IF(Table1[[#This Row],[Cur_Amount Debit]]&gt;0,ROUND(Table1[[#This Row],[Cur_Amount Debit]],2),"")</f>
        <v/>
      </c>
      <c r="AV1544" s="46" t="str">
        <f>IF(Table1[[#This Row],[Cur_Amount Credit]]&gt;0,ROUND(Table1[[#This Row],[Cur_Amount Credit]],2),"")</f>
        <v/>
      </c>
      <c r="AW1544" s="46" t="str">
        <f>LEFT(Table1[[#This Row],[Cur]],3)</f>
        <v/>
      </c>
      <c r="AX1544" s="59"/>
      <c r="AY1544" s="46"/>
      <c r="AZ1544" s="46" t="str">
        <f>IF(Table1[[#This Row],[Cur]]&lt;&gt;"",IF(Table1[[#This Row],[Cur]]="USD","",ExchangeRate),"")</f>
        <v/>
      </c>
      <c r="BA1544" s="46" t="str">
        <f>IF(Table1[[#This Row],[Grant]]&lt;&gt;"",VLOOKUP(Table1[[#This Row],[Grant]],Grants!B:D,3),"")</f>
        <v/>
      </c>
      <c r="BB1544" s="46" t="str">
        <f>TRIM(Table1[[#This Row],[Vendor ID]])</f>
        <v/>
      </c>
      <c r="BC1544">
        <f>IF(Table1[[#This Row],[Reference Number]]=Q1543,BC1543,BC1543+1)</f>
        <v>2</v>
      </c>
    </row>
    <row r="1545" spans="1:55" ht="11.25" hidden="1" customHeight="1">
      <c r="A1545" s="1"/>
      <c r="B1545" s="88" t="str">
        <f>IF(Table1[[#This Row],[Posting Date]]&lt;&gt;"",IF(Table1[[#This Row],[Reference Number]]=Q1544,B1544+1,1),"")</f>
        <v/>
      </c>
      <c r="C1545" s="61"/>
      <c r="D1545" s="61"/>
      <c r="E1545" s="218"/>
      <c r="F1545" s="143" t="str">
        <f>IFERROR(IF(VLOOKUP(Table1[[#This Row],[Budget Code Description]],Dimentions!$X$6:$AC$132,2,FALSE)="","",VLOOKUP(Table1[[#This Row],[Budget Code Description]],Dimentions!$X$6:$AC$132,2,FALSE)),"")</f>
        <v/>
      </c>
      <c r="G1545" s="143" t="str">
        <f>IFERROR(VLOOKUP(Table1[[#This Row],[Budget Code Description]],Dimentions!$X$6:$AC$132,3,FALSE),"")</f>
        <v/>
      </c>
      <c r="H1545" s="64" t="str">
        <f>IFERROR(VLOOKUP(Table1[[#This Row],[Account]],Dimentions!$S$6:$V$233,2,FALSE),"")</f>
        <v/>
      </c>
      <c r="I1545" s="62">
        <f>_xlfn.NUMBERVALUE(LEFT(Table1[[#This Row],[Account]],1))</f>
        <v>0</v>
      </c>
      <c r="J1545" s="62" t="str">
        <f>IFERROR(VLOOKUP(Table1[[#This Row],[Budget Code Description]],Table6[#All],7,FALSE),"")</f>
        <v/>
      </c>
      <c r="K1545" s="143" t="str">
        <f>IFERROR(VLOOKUP(Table1[[#This Row],[Budget Code Description]],Table6[#All],8,FALSE),"")</f>
        <v/>
      </c>
      <c r="L1545" s="63"/>
      <c r="M1545" s="65" t="str">
        <f>IFERROR(VLOOKUP(Table1[[#This Row],[Staff ID]],Table2[],2,FALSE),"")</f>
        <v/>
      </c>
      <c r="N1545" s="211" t="str">
        <f>IFERROR(IF(VLOOKUP(Table1[[#This Row],[Budget Code Description]],Dimentions!$X$6:$AC$97,4,FALSE)="","",VLOOKUP(Table1[[#This Row],[Budget Code Description]],Dimentions!$X$6:$AC$97,4,FALSE)),"")</f>
        <v/>
      </c>
      <c r="O1545" s="65" t="str">
        <f>IFERROR(VLOOKUP(Table1[[#This Row],[Vendor ID]],Table549[],2,FALSE),"")</f>
        <v/>
      </c>
      <c r="P1545" s="63"/>
      <c r="Q1545" s="143" t="str">
        <f>IF(Table1[[#This Row],[Posting Date]]&lt;&gt;"",$D$9,"")</f>
        <v/>
      </c>
      <c r="R1545" s="159" t="str">
        <f>IF(Table1[[#This Row],[Posting Date]]&lt;&gt;"",$D$10,"")</f>
        <v/>
      </c>
      <c r="S1545" s="66"/>
      <c r="T1545" s="63"/>
      <c r="U1545" s="67"/>
      <c r="V1545" s="67"/>
      <c r="W1545" s="67" t="str">
        <f t="shared" si="24"/>
        <v/>
      </c>
      <c r="X1545" s="161" t="str">
        <f>IF(E1545="","",(IF(Table1[[#This Row],[Cur]]="USD",Table1[[#This Row],[Cur_Amount Debit]],Table1[[#This Row],[Cur_Amount Debit]]/Table1[[#This Row],[Exchange Rate]])))</f>
        <v/>
      </c>
      <c r="Y1545" s="161" t="str">
        <f>IF(E1545="","",(IF(Table1[[#This Row],[Cur]]="USD",Table1[[#This Row],[Cur_Amount Credit]],Table1[[#This Row],[Cur_Amount Credit]]/ExchangeRate)))</f>
        <v/>
      </c>
      <c r="Z1545" s="203" t="str">
        <f>IF(E1545="","",(Table1[[#This Row],[Debit USD]]-Table1[[#This Row],[Credit USD]]))</f>
        <v/>
      </c>
      <c r="AA1545" s="122"/>
      <c r="AB1545" s="1"/>
      <c r="AC1545" s="15"/>
      <c r="AD1545" s="15" t="str">
        <f>IF(AND(OR(Table1[[#This Row],[Account]]="15030",Table1[[#This Row],[Account]]="15035",Table1[[#This Row],[Account]]="20150"),Table1[[#This Row],[Vendor ID]]=""),1,"")</f>
        <v/>
      </c>
      <c r="AE1545" s="15"/>
      <c r="AF1545" s="15"/>
      <c r="AG1545" s="15"/>
      <c r="AH1545" s="46" t="str">
        <f>IF(Table1[[#This Row],[Posting Date]]&lt;&gt;"","GJ-"&amp;CountryID,"")</f>
        <v/>
      </c>
      <c r="AI1545" s="59" t="str">
        <f>IF(Table1[[#This Row],[Posting Date]]&lt;&gt;"",Table1[[#This Row],[Posting Date]],"")</f>
        <v/>
      </c>
      <c r="AJ1545" s="46"/>
      <c r="AK1545" s="46" t="str">
        <f>IF(Table1[[#This Row],[Description]]&lt;&gt;"",Table1[[#This Row],[Description]],"")</f>
        <v/>
      </c>
      <c r="AL1545" s="46" t="str">
        <f>IF(Table1[[#This Row],[Posting Date]]&lt;&gt;"",Table1[[#This Row],[Reference Number]],"")</f>
        <v/>
      </c>
      <c r="AM1545" s="46" t="str">
        <f>TRIM(Table1[[#This Row],[Line '#]])</f>
        <v/>
      </c>
      <c r="AN1545" s="46" t="str">
        <f>TRIM(Table1[[#This Row],[Account]])</f>
        <v/>
      </c>
      <c r="AO1545" s="46" t="str">
        <f>IF(Table1[[#This Row],[Posting Date]]&lt;&gt;"",$D$5,"")</f>
        <v/>
      </c>
      <c r="AP1545" s="46" t="str">
        <f>TRIM(Table1[[#This Row],[Departments-Prgrams]])</f>
        <v/>
      </c>
      <c r="AQ1545" s="46" t="str">
        <f>TRIM(Table1[[#This Row],[Grant]])</f>
        <v/>
      </c>
      <c r="AR1545" s="46" t="str">
        <f>TRIM(Table1[[#This Row],[Staff ID]])</f>
        <v/>
      </c>
      <c r="AS1545" s="46" t="str">
        <f>IF(TRIM(Table1[[#This Row],[Budget Code]])=0,"",TRIM(Table1[[#This Row],[Budget Code]]))</f>
        <v/>
      </c>
      <c r="AT1545" s="46" t="str">
        <f>IF(Table1[[#This Row],[Line Description]]&lt;&gt;"",Table1[[#This Row],[Line Description]],"")</f>
        <v/>
      </c>
      <c r="AU1545" s="46" t="str">
        <f>IF(Table1[[#This Row],[Cur_Amount Debit]]&gt;0,ROUND(Table1[[#This Row],[Cur_Amount Debit]],2),"")</f>
        <v/>
      </c>
      <c r="AV1545" s="46" t="str">
        <f>IF(Table1[[#This Row],[Cur_Amount Credit]]&gt;0,ROUND(Table1[[#This Row],[Cur_Amount Credit]],2),"")</f>
        <v/>
      </c>
      <c r="AW1545" s="46" t="str">
        <f>LEFT(Table1[[#This Row],[Cur]],3)</f>
        <v/>
      </c>
      <c r="AX1545" s="59"/>
      <c r="AY1545" s="46"/>
      <c r="AZ1545" s="46" t="str">
        <f>IF(Table1[[#This Row],[Cur]]&lt;&gt;"",IF(Table1[[#This Row],[Cur]]="USD","",ExchangeRate),"")</f>
        <v/>
      </c>
      <c r="BA1545" s="46" t="str">
        <f>IF(Table1[[#This Row],[Grant]]&lt;&gt;"",VLOOKUP(Table1[[#This Row],[Grant]],Grants!B:D,3),"")</f>
        <v/>
      </c>
      <c r="BB1545" s="46" t="str">
        <f>TRIM(Table1[[#This Row],[Vendor ID]])</f>
        <v/>
      </c>
      <c r="BC1545">
        <f>IF(Table1[[#This Row],[Reference Number]]=Q1544,BC1544,BC1544+1)</f>
        <v>2</v>
      </c>
    </row>
    <row r="1546" spans="1:55" ht="11.25" hidden="1" customHeight="1">
      <c r="A1546" s="1"/>
      <c r="B1546" s="88" t="str">
        <f>IF(Table1[[#This Row],[Posting Date]]&lt;&gt;"",IF(Table1[[#This Row],[Reference Number]]=Q1545,B1545+1,1),"")</f>
        <v/>
      </c>
      <c r="C1546" s="61"/>
      <c r="D1546" s="61"/>
      <c r="E1546" s="218"/>
      <c r="F1546" s="143" t="str">
        <f>IFERROR(IF(VLOOKUP(Table1[[#This Row],[Budget Code Description]],Dimentions!$X$6:$AC$132,2,FALSE)="","",VLOOKUP(Table1[[#This Row],[Budget Code Description]],Dimentions!$X$6:$AC$132,2,FALSE)),"")</f>
        <v/>
      </c>
      <c r="G1546" s="143" t="str">
        <f>IFERROR(VLOOKUP(Table1[[#This Row],[Budget Code Description]],Dimentions!$X$6:$AC$132,3,FALSE),"")</f>
        <v/>
      </c>
      <c r="H1546" s="64" t="str">
        <f>IFERROR(VLOOKUP(Table1[[#This Row],[Account]],Dimentions!$S$6:$V$233,2,FALSE),"")</f>
        <v/>
      </c>
      <c r="I1546" s="62">
        <f>_xlfn.NUMBERVALUE(LEFT(Table1[[#This Row],[Account]],1))</f>
        <v>0</v>
      </c>
      <c r="J1546" s="62" t="str">
        <f>IFERROR(VLOOKUP(Table1[[#This Row],[Budget Code Description]],Table6[#All],7,FALSE),"")</f>
        <v/>
      </c>
      <c r="K1546" s="143" t="str">
        <f>IFERROR(VLOOKUP(Table1[[#This Row],[Budget Code Description]],Table6[#All],8,FALSE),"")</f>
        <v/>
      </c>
      <c r="L1546" s="63"/>
      <c r="M1546" s="65" t="str">
        <f>IFERROR(VLOOKUP(Table1[[#This Row],[Staff ID]],Table2[],2,FALSE),"")</f>
        <v/>
      </c>
      <c r="N1546" s="211" t="str">
        <f>IFERROR(IF(VLOOKUP(Table1[[#This Row],[Budget Code Description]],Dimentions!$X$6:$AC$97,4,FALSE)="","",VLOOKUP(Table1[[#This Row],[Budget Code Description]],Dimentions!$X$6:$AC$97,4,FALSE)),"")</f>
        <v/>
      </c>
      <c r="O1546" s="65" t="str">
        <f>IFERROR(VLOOKUP(Table1[[#This Row],[Vendor ID]],Table549[],2,FALSE),"")</f>
        <v/>
      </c>
      <c r="P1546" s="63"/>
      <c r="Q1546" s="143" t="str">
        <f>IF(Table1[[#This Row],[Posting Date]]&lt;&gt;"",$D$9,"")</f>
        <v/>
      </c>
      <c r="R1546" s="159" t="str">
        <f>IF(Table1[[#This Row],[Posting Date]]&lt;&gt;"",$D$10,"")</f>
        <v/>
      </c>
      <c r="S1546" s="66"/>
      <c r="T1546" s="63"/>
      <c r="U1546" s="67"/>
      <c r="V1546" s="67"/>
      <c r="W1546" s="67" t="str">
        <f t="shared" si="24"/>
        <v/>
      </c>
      <c r="X1546" s="161" t="str">
        <f>IF(E1546="","",(IF(Table1[[#This Row],[Cur]]="USD",Table1[[#This Row],[Cur_Amount Debit]],Table1[[#This Row],[Cur_Amount Debit]]/Table1[[#This Row],[Exchange Rate]])))</f>
        <v/>
      </c>
      <c r="Y1546" s="161" t="str">
        <f>IF(E1546="","",(IF(Table1[[#This Row],[Cur]]="USD",Table1[[#This Row],[Cur_Amount Credit]],Table1[[#This Row],[Cur_Amount Credit]]/ExchangeRate)))</f>
        <v/>
      </c>
      <c r="Z1546" s="203" t="str">
        <f>IF(E1546="","",(Table1[[#This Row],[Debit USD]]-Table1[[#This Row],[Credit USD]]))</f>
        <v/>
      </c>
      <c r="AA1546" s="122"/>
      <c r="AB1546" s="1"/>
      <c r="AC1546" s="15"/>
      <c r="AD1546" s="15" t="str">
        <f>IF(AND(OR(Table1[[#This Row],[Account]]="15030",Table1[[#This Row],[Account]]="15035",Table1[[#This Row],[Account]]="20150"),Table1[[#This Row],[Vendor ID]]=""),1,"")</f>
        <v/>
      </c>
      <c r="AE1546" s="15"/>
      <c r="AF1546" s="15"/>
      <c r="AG1546" s="15"/>
      <c r="AH1546" s="46" t="str">
        <f>IF(Table1[[#This Row],[Posting Date]]&lt;&gt;"","GJ-"&amp;CountryID,"")</f>
        <v/>
      </c>
      <c r="AI1546" s="59" t="str">
        <f>IF(Table1[[#This Row],[Posting Date]]&lt;&gt;"",Table1[[#This Row],[Posting Date]],"")</f>
        <v/>
      </c>
      <c r="AJ1546" s="46"/>
      <c r="AK1546" s="46" t="str">
        <f>IF(Table1[[#This Row],[Description]]&lt;&gt;"",Table1[[#This Row],[Description]],"")</f>
        <v/>
      </c>
      <c r="AL1546" s="46" t="str">
        <f>IF(Table1[[#This Row],[Posting Date]]&lt;&gt;"",Table1[[#This Row],[Reference Number]],"")</f>
        <v/>
      </c>
      <c r="AM1546" s="46" t="str">
        <f>TRIM(Table1[[#This Row],[Line '#]])</f>
        <v/>
      </c>
      <c r="AN1546" s="46" t="str">
        <f>TRIM(Table1[[#This Row],[Account]])</f>
        <v/>
      </c>
      <c r="AO1546" s="46" t="str">
        <f>IF(Table1[[#This Row],[Posting Date]]&lt;&gt;"",$D$5,"")</f>
        <v/>
      </c>
      <c r="AP1546" s="46" t="str">
        <f>TRIM(Table1[[#This Row],[Departments-Prgrams]])</f>
        <v/>
      </c>
      <c r="AQ1546" s="46" t="str">
        <f>TRIM(Table1[[#This Row],[Grant]])</f>
        <v/>
      </c>
      <c r="AR1546" s="46" t="str">
        <f>TRIM(Table1[[#This Row],[Staff ID]])</f>
        <v/>
      </c>
      <c r="AS1546" s="46" t="str">
        <f>IF(TRIM(Table1[[#This Row],[Budget Code]])=0,"",TRIM(Table1[[#This Row],[Budget Code]]))</f>
        <v/>
      </c>
      <c r="AT1546" s="46" t="str">
        <f>IF(Table1[[#This Row],[Line Description]]&lt;&gt;"",Table1[[#This Row],[Line Description]],"")</f>
        <v/>
      </c>
      <c r="AU1546" s="46" t="str">
        <f>IF(Table1[[#This Row],[Cur_Amount Debit]]&gt;0,ROUND(Table1[[#This Row],[Cur_Amount Debit]],2),"")</f>
        <v/>
      </c>
      <c r="AV1546" s="46" t="str">
        <f>IF(Table1[[#This Row],[Cur_Amount Credit]]&gt;0,ROUND(Table1[[#This Row],[Cur_Amount Credit]],2),"")</f>
        <v/>
      </c>
      <c r="AW1546" s="46" t="str">
        <f>LEFT(Table1[[#This Row],[Cur]],3)</f>
        <v/>
      </c>
      <c r="AX1546" s="59"/>
      <c r="AY1546" s="46"/>
      <c r="AZ1546" s="46" t="str">
        <f>IF(Table1[[#This Row],[Cur]]&lt;&gt;"",IF(Table1[[#This Row],[Cur]]="USD","",ExchangeRate),"")</f>
        <v/>
      </c>
      <c r="BA1546" s="46" t="str">
        <f>IF(Table1[[#This Row],[Grant]]&lt;&gt;"",VLOOKUP(Table1[[#This Row],[Grant]],Grants!B:D,3),"")</f>
        <v/>
      </c>
      <c r="BB1546" s="46" t="str">
        <f>TRIM(Table1[[#This Row],[Vendor ID]])</f>
        <v/>
      </c>
      <c r="BC1546">
        <f>IF(Table1[[#This Row],[Reference Number]]=Q1545,BC1545,BC1545+1)</f>
        <v>2</v>
      </c>
    </row>
    <row r="1547" spans="1:55" ht="11.25" hidden="1" customHeight="1">
      <c r="A1547" s="1"/>
      <c r="B1547" s="88" t="str">
        <f>IF(Table1[[#This Row],[Posting Date]]&lt;&gt;"",IF(Table1[[#This Row],[Reference Number]]=Q1546,B1546+1,1),"")</f>
        <v/>
      </c>
      <c r="C1547" s="61"/>
      <c r="D1547" s="61"/>
      <c r="E1547" s="218"/>
      <c r="F1547" s="143" t="str">
        <f>IFERROR(IF(VLOOKUP(Table1[[#This Row],[Budget Code Description]],Dimentions!$X$6:$AC$132,2,FALSE)="","",VLOOKUP(Table1[[#This Row],[Budget Code Description]],Dimentions!$X$6:$AC$132,2,FALSE)),"")</f>
        <v/>
      </c>
      <c r="G1547" s="143" t="str">
        <f>IFERROR(VLOOKUP(Table1[[#This Row],[Budget Code Description]],Dimentions!$X$6:$AC$132,3,FALSE),"")</f>
        <v/>
      </c>
      <c r="H1547" s="64" t="str">
        <f>IFERROR(VLOOKUP(Table1[[#This Row],[Account]],Dimentions!$S$6:$V$233,2,FALSE),"")</f>
        <v/>
      </c>
      <c r="I1547" s="62">
        <f>_xlfn.NUMBERVALUE(LEFT(Table1[[#This Row],[Account]],1))</f>
        <v>0</v>
      </c>
      <c r="J1547" s="62" t="str">
        <f>IFERROR(VLOOKUP(Table1[[#This Row],[Budget Code Description]],Table6[#All],7,FALSE),"")</f>
        <v/>
      </c>
      <c r="K1547" s="143" t="str">
        <f>IFERROR(VLOOKUP(Table1[[#This Row],[Budget Code Description]],Table6[#All],8,FALSE),"")</f>
        <v/>
      </c>
      <c r="L1547" s="63"/>
      <c r="M1547" s="65" t="str">
        <f>IFERROR(VLOOKUP(Table1[[#This Row],[Staff ID]],Table2[],2,FALSE),"")</f>
        <v/>
      </c>
      <c r="N1547" s="211" t="str">
        <f>IFERROR(IF(VLOOKUP(Table1[[#This Row],[Budget Code Description]],Dimentions!$X$6:$AC$97,4,FALSE)="","",VLOOKUP(Table1[[#This Row],[Budget Code Description]],Dimentions!$X$6:$AC$97,4,FALSE)),"")</f>
        <v/>
      </c>
      <c r="O1547" s="65" t="str">
        <f>IFERROR(VLOOKUP(Table1[[#This Row],[Vendor ID]],Table549[],2,FALSE),"")</f>
        <v/>
      </c>
      <c r="P1547" s="63"/>
      <c r="Q1547" s="143" t="str">
        <f>IF(Table1[[#This Row],[Posting Date]]&lt;&gt;"",$D$9,"")</f>
        <v/>
      </c>
      <c r="R1547" s="159" t="str">
        <f>IF(Table1[[#This Row],[Posting Date]]&lt;&gt;"",$D$10,"")</f>
        <v/>
      </c>
      <c r="S1547" s="66"/>
      <c r="T1547" s="63"/>
      <c r="U1547" s="67"/>
      <c r="V1547" s="67"/>
      <c r="W1547" s="67" t="str">
        <f t="shared" si="24"/>
        <v/>
      </c>
      <c r="X1547" s="161" t="str">
        <f>IF(E1547="","",(IF(Table1[[#This Row],[Cur]]="USD",Table1[[#This Row],[Cur_Amount Debit]],Table1[[#This Row],[Cur_Amount Debit]]/Table1[[#This Row],[Exchange Rate]])))</f>
        <v/>
      </c>
      <c r="Y1547" s="161" t="str">
        <f>IF(E1547="","",(IF(Table1[[#This Row],[Cur]]="USD",Table1[[#This Row],[Cur_Amount Credit]],Table1[[#This Row],[Cur_Amount Credit]]/ExchangeRate)))</f>
        <v/>
      </c>
      <c r="Z1547" s="203" t="str">
        <f>IF(E1547="","",(Table1[[#This Row],[Debit USD]]-Table1[[#This Row],[Credit USD]]))</f>
        <v/>
      </c>
      <c r="AA1547" s="122"/>
      <c r="AB1547" s="1"/>
      <c r="AC1547" s="15"/>
      <c r="AD1547" s="15" t="str">
        <f>IF(AND(OR(Table1[[#This Row],[Account]]="15030",Table1[[#This Row],[Account]]="15035",Table1[[#This Row],[Account]]="20150"),Table1[[#This Row],[Vendor ID]]=""),1,"")</f>
        <v/>
      </c>
      <c r="AE1547" s="15"/>
      <c r="AF1547" s="15"/>
      <c r="AG1547" s="15"/>
      <c r="AH1547" s="46" t="str">
        <f>IF(Table1[[#This Row],[Posting Date]]&lt;&gt;"","GJ-"&amp;CountryID,"")</f>
        <v/>
      </c>
      <c r="AI1547" s="59" t="str">
        <f>IF(Table1[[#This Row],[Posting Date]]&lt;&gt;"",Table1[[#This Row],[Posting Date]],"")</f>
        <v/>
      </c>
      <c r="AJ1547" s="46"/>
      <c r="AK1547" s="46" t="str">
        <f>IF(Table1[[#This Row],[Description]]&lt;&gt;"",Table1[[#This Row],[Description]],"")</f>
        <v/>
      </c>
      <c r="AL1547" s="46" t="str">
        <f>IF(Table1[[#This Row],[Posting Date]]&lt;&gt;"",Table1[[#This Row],[Reference Number]],"")</f>
        <v/>
      </c>
      <c r="AM1547" s="46" t="str">
        <f>TRIM(Table1[[#This Row],[Line '#]])</f>
        <v/>
      </c>
      <c r="AN1547" s="46" t="str">
        <f>TRIM(Table1[[#This Row],[Account]])</f>
        <v/>
      </c>
      <c r="AO1547" s="46" t="str">
        <f>IF(Table1[[#This Row],[Posting Date]]&lt;&gt;"",$D$5,"")</f>
        <v/>
      </c>
      <c r="AP1547" s="46" t="str">
        <f>TRIM(Table1[[#This Row],[Departments-Prgrams]])</f>
        <v/>
      </c>
      <c r="AQ1547" s="46" t="str">
        <f>TRIM(Table1[[#This Row],[Grant]])</f>
        <v/>
      </c>
      <c r="AR1547" s="46" t="str">
        <f>TRIM(Table1[[#This Row],[Staff ID]])</f>
        <v/>
      </c>
      <c r="AS1547" s="46" t="str">
        <f>IF(TRIM(Table1[[#This Row],[Budget Code]])=0,"",TRIM(Table1[[#This Row],[Budget Code]]))</f>
        <v/>
      </c>
      <c r="AT1547" s="46" t="str">
        <f>IF(Table1[[#This Row],[Line Description]]&lt;&gt;"",Table1[[#This Row],[Line Description]],"")</f>
        <v/>
      </c>
      <c r="AU1547" s="46" t="str">
        <f>IF(Table1[[#This Row],[Cur_Amount Debit]]&gt;0,ROUND(Table1[[#This Row],[Cur_Amount Debit]],2),"")</f>
        <v/>
      </c>
      <c r="AV1547" s="46" t="str">
        <f>IF(Table1[[#This Row],[Cur_Amount Credit]]&gt;0,ROUND(Table1[[#This Row],[Cur_Amount Credit]],2),"")</f>
        <v/>
      </c>
      <c r="AW1547" s="46" t="str">
        <f>LEFT(Table1[[#This Row],[Cur]],3)</f>
        <v/>
      </c>
      <c r="AX1547" s="59"/>
      <c r="AY1547" s="46"/>
      <c r="AZ1547" s="46" t="str">
        <f>IF(Table1[[#This Row],[Cur]]&lt;&gt;"",IF(Table1[[#This Row],[Cur]]="USD","",ExchangeRate),"")</f>
        <v/>
      </c>
      <c r="BA1547" s="46" t="str">
        <f>IF(Table1[[#This Row],[Grant]]&lt;&gt;"",VLOOKUP(Table1[[#This Row],[Grant]],Grants!B:D,3),"")</f>
        <v/>
      </c>
      <c r="BB1547" s="46" t="str">
        <f>TRIM(Table1[[#This Row],[Vendor ID]])</f>
        <v/>
      </c>
      <c r="BC1547">
        <f>IF(Table1[[#This Row],[Reference Number]]=Q1546,BC1546,BC1546+1)</f>
        <v>2</v>
      </c>
    </row>
    <row r="1548" spans="1:55" ht="11.25" hidden="1" customHeight="1">
      <c r="A1548" s="1"/>
      <c r="B1548" s="88" t="str">
        <f>IF(Table1[[#This Row],[Posting Date]]&lt;&gt;"",IF(Table1[[#This Row],[Reference Number]]=Q1547,B1547+1,1),"")</f>
        <v/>
      </c>
      <c r="C1548" s="61"/>
      <c r="D1548" s="61"/>
      <c r="E1548" s="218"/>
      <c r="F1548" s="143" t="str">
        <f>IFERROR(IF(VLOOKUP(Table1[[#This Row],[Budget Code Description]],Dimentions!$X$6:$AC$132,2,FALSE)="","",VLOOKUP(Table1[[#This Row],[Budget Code Description]],Dimentions!$X$6:$AC$132,2,FALSE)),"")</f>
        <v/>
      </c>
      <c r="G1548" s="143" t="str">
        <f>IFERROR(VLOOKUP(Table1[[#This Row],[Budget Code Description]],Dimentions!$X$6:$AC$132,3,FALSE),"")</f>
        <v/>
      </c>
      <c r="H1548" s="64" t="str">
        <f>IFERROR(VLOOKUP(Table1[[#This Row],[Account]],Dimentions!$S$6:$V$233,2,FALSE),"")</f>
        <v/>
      </c>
      <c r="I1548" s="62">
        <f>_xlfn.NUMBERVALUE(LEFT(Table1[[#This Row],[Account]],1))</f>
        <v>0</v>
      </c>
      <c r="J1548" s="62" t="str">
        <f>IFERROR(VLOOKUP(Table1[[#This Row],[Budget Code Description]],Table6[#All],7,FALSE),"")</f>
        <v/>
      </c>
      <c r="K1548" s="143" t="str">
        <f>IFERROR(VLOOKUP(Table1[[#This Row],[Budget Code Description]],Table6[#All],8,FALSE),"")</f>
        <v/>
      </c>
      <c r="L1548" s="63"/>
      <c r="M1548" s="65" t="str">
        <f>IFERROR(VLOOKUP(Table1[[#This Row],[Staff ID]],Table2[],2,FALSE),"")</f>
        <v/>
      </c>
      <c r="N1548" s="211" t="str">
        <f>IFERROR(IF(VLOOKUP(Table1[[#This Row],[Budget Code Description]],Dimentions!$X$6:$AC$97,4,FALSE)="","",VLOOKUP(Table1[[#This Row],[Budget Code Description]],Dimentions!$X$6:$AC$97,4,FALSE)),"")</f>
        <v/>
      </c>
      <c r="O1548" s="65" t="str">
        <f>IFERROR(VLOOKUP(Table1[[#This Row],[Vendor ID]],Table549[],2,FALSE),"")</f>
        <v/>
      </c>
      <c r="P1548" s="63"/>
      <c r="Q1548" s="143" t="str">
        <f>IF(Table1[[#This Row],[Posting Date]]&lt;&gt;"",$D$9,"")</f>
        <v/>
      </c>
      <c r="R1548" s="159" t="str">
        <f>IF(Table1[[#This Row],[Posting Date]]&lt;&gt;"",$D$10,"")</f>
        <v/>
      </c>
      <c r="S1548" s="66"/>
      <c r="T1548" s="63"/>
      <c r="U1548" s="67"/>
      <c r="V1548" s="67"/>
      <c r="W1548" s="67" t="str">
        <f t="shared" si="24"/>
        <v/>
      </c>
      <c r="X1548" s="161" t="str">
        <f>IF(E1548="","",(IF(Table1[[#This Row],[Cur]]="USD",Table1[[#This Row],[Cur_Amount Debit]],Table1[[#This Row],[Cur_Amount Debit]]/Table1[[#This Row],[Exchange Rate]])))</f>
        <v/>
      </c>
      <c r="Y1548" s="161" t="str">
        <f>IF(E1548="","",(IF(Table1[[#This Row],[Cur]]="USD",Table1[[#This Row],[Cur_Amount Credit]],Table1[[#This Row],[Cur_Amount Credit]]/ExchangeRate)))</f>
        <v/>
      </c>
      <c r="Z1548" s="203" t="str">
        <f>IF(E1548="","",(Table1[[#This Row],[Debit USD]]-Table1[[#This Row],[Credit USD]]))</f>
        <v/>
      </c>
      <c r="AA1548" s="122"/>
      <c r="AB1548" s="1"/>
      <c r="AC1548" s="15"/>
      <c r="AD1548" s="15" t="str">
        <f>IF(AND(OR(Table1[[#This Row],[Account]]="15030",Table1[[#This Row],[Account]]="15035",Table1[[#This Row],[Account]]="20150"),Table1[[#This Row],[Vendor ID]]=""),1,"")</f>
        <v/>
      </c>
      <c r="AE1548" s="15"/>
      <c r="AF1548" s="15"/>
      <c r="AG1548" s="15"/>
      <c r="AH1548" s="46" t="str">
        <f>IF(Table1[[#This Row],[Posting Date]]&lt;&gt;"","GJ-"&amp;CountryID,"")</f>
        <v/>
      </c>
      <c r="AI1548" s="59" t="str">
        <f>IF(Table1[[#This Row],[Posting Date]]&lt;&gt;"",Table1[[#This Row],[Posting Date]],"")</f>
        <v/>
      </c>
      <c r="AJ1548" s="46"/>
      <c r="AK1548" s="46" t="str">
        <f>IF(Table1[[#This Row],[Description]]&lt;&gt;"",Table1[[#This Row],[Description]],"")</f>
        <v/>
      </c>
      <c r="AL1548" s="46" t="str">
        <f>IF(Table1[[#This Row],[Posting Date]]&lt;&gt;"",Table1[[#This Row],[Reference Number]],"")</f>
        <v/>
      </c>
      <c r="AM1548" s="46" t="str">
        <f>TRIM(Table1[[#This Row],[Line '#]])</f>
        <v/>
      </c>
      <c r="AN1548" s="46" t="str">
        <f>TRIM(Table1[[#This Row],[Account]])</f>
        <v/>
      </c>
      <c r="AO1548" s="46" t="str">
        <f>IF(Table1[[#This Row],[Posting Date]]&lt;&gt;"",$D$5,"")</f>
        <v/>
      </c>
      <c r="AP1548" s="46" t="str">
        <f>TRIM(Table1[[#This Row],[Departments-Prgrams]])</f>
        <v/>
      </c>
      <c r="AQ1548" s="46" t="str">
        <f>TRIM(Table1[[#This Row],[Grant]])</f>
        <v/>
      </c>
      <c r="AR1548" s="46" t="str">
        <f>TRIM(Table1[[#This Row],[Staff ID]])</f>
        <v/>
      </c>
      <c r="AS1548" s="46" t="str">
        <f>IF(TRIM(Table1[[#This Row],[Budget Code]])=0,"",TRIM(Table1[[#This Row],[Budget Code]]))</f>
        <v/>
      </c>
      <c r="AT1548" s="46" t="str">
        <f>IF(Table1[[#This Row],[Line Description]]&lt;&gt;"",Table1[[#This Row],[Line Description]],"")</f>
        <v/>
      </c>
      <c r="AU1548" s="46" t="str">
        <f>IF(Table1[[#This Row],[Cur_Amount Debit]]&gt;0,ROUND(Table1[[#This Row],[Cur_Amount Debit]],2),"")</f>
        <v/>
      </c>
      <c r="AV1548" s="46" t="str">
        <f>IF(Table1[[#This Row],[Cur_Amount Credit]]&gt;0,ROUND(Table1[[#This Row],[Cur_Amount Credit]],2),"")</f>
        <v/>
      </c>
      <c r="AW1548" s="46" t="str">
        <f>LEFT(Table1[[#This Row],[Cur]],3)</f>
        <v/>
      </c>
      <c r="AX1548" s="59"/>
      <c r="AY1548" s="46"/>
      <c r="AZ1548" s="46" t="str">
        <f>IF(Table1[[#This Row],[Cur]]&lt;&gt;"",IF(Table1[[#This Row],[Cur]]="USD","",ExchangeRate),"")</f>
        <v/>
      </c>
      <c r="BA1548" s="46" t="str">
        <f>IF(Table1[[#This Row],[Grant]]&lt;&gt;"",VLOOKUP(Table1[[#This Row],[Grant]],Grants!B:D,3),"")</f>
        <v/>
      </c>
      <c r="BB1548" s="46" t="str">
        <f>TRIM(Table1[[#This Row],[Vendor ID]])</f>
        <v/>
      </c>
      <c r="BC1548">
        <f>IF(Table1[[#This Row],[Reference Number]]=Q1547,BC1547,BC1547+1)</f>
        <v>2</v>
      </c>
    </row>
    <row r="1549" spans="1:55" ht="11.25" hidden="1" customHeight="1">
      <c r="A1549" s="1"/>
      <c r="B1549" s="88" t="str">
        <f>IF(Table1[[#This Row],[Posting Date]]&lt;&gt;"",IF(Table1[[#This Row],[Reference Number]]=Q1548,B1548+1,1),"")</f>
        <v/>
      </c>
      <c r="C1549" s="61"/>
      <c r="D1549" s="61"/>
      <c r="E1549" s="218"/>
      <c r="F1549" s="143" t="str">
        <f>IFERROR(IF(VLOOKUP(Table1[[#This Row],[Budget Code Description]],Dimentions!$X$6:$AC$132,2,FALSE)="","",VLOOKUP(Table1[[#This Row],[Budget Code Description]],Dimentions!$X$6:$AC$132,2,FALSE)),"")</f>
        <v/>
      </c>
      <c r="G1549" s="143" t="str">
        <f>IFERROR(VLOOKUP(Table1[[#This Row],[Budget Code Description]],Dimentions!$X$6:$AC$132,3,FALSE),"")</f>
        <v/>
      </c>
      <c r="H1549" s="64" t="str">
        <f>IFERROR(VLOOKUP(Table1[[#This Row],[Account]],Dimentions!$S$6:$V$233,2,FALSE),"")</f>
        <v/>
      </c>
      <c r="I1549" s="62">
        <f>_xlfn.NUMBERVALUE(LEFT(Table1[[#This Row],[Account]],1))</f>
        <v>0</v>
      </c>
      <c r="J1549" s="62" t="str">
        <f>IFERROR(VLOOKUP(Table1[[#This Row],[Budget Code Description]],Table6[#All],7,FALSE),"")</f>
        <v/>
      </c>
      <c r="K1549" s="143" t="str">
        <f>IFERROR(VLOOKUP(Table1[[#This Row],[Budget Code Description]],Table6[#All],8,FALSE),"")</f>
        <v/>
      </c>
      <c r="L1549" s="63"/>
      <c r="M1549" s="65" t="str">
        <f>IFERROR(VLOOKUP(Table1[[#This Row],[Staff ID]],Table2[],2,FALSE),"")</f>
        <v/>
      </c>
      <c r="N1549" s="211" t="str">
        <f>IFERROR(IF(VLOOKUP(Table1[[#This Row],[Budget Code Description]],Dimentions!$X$6:$AC$97,4,FALSE)="","",VLOOKUP(Table1[[#This Row],[Budget Code Description]],Dimentions!$X$6:$AC$97,4,FALSE)),"")</f>
        <v/>
      </c>
      <c r="O1549" s="65" t="str">
        <f>IFERROR(VLOOKUP(Table1[[#This Row],[Vendor ID]],Table549[],2,FALSE),"")</f>
        <v/>
      </c>
      <c r="P1549" s="63"/>
      <c r="Q1549" s="143" t="str">
        <f>IF(Table1[[#This Row],[Posting Date]]&lt;&gt;"",$D$9,"")</f>
        <v/>
      </c>
      <c r="R1549" s="159" t="str">
        <f>IF(Table1[[#This Row],[Posting Date]]&lt;&gt;"",$D$10,"")</f>
        <v/>
      </c>
      <c r="S1549" s="66"/>
      <c r="T1549" s="63"/>
      <c r="U1549" s="67"/>
      <c r="V1549" s="67"/>
      <c r="W1549" s="67" t="str">
        <f t="shared" si="24"/>
        <v/>
      </c>
      <c r="X1549" s="161" t="str">
        <f>IF(E1549="","",(IF(Table1[[#This Row],[Cur]]="USD",Table1[[#This Row],[Cur_Amount Debit]],Table1[[#This Row],[Cur_Amount Debit]]/Table1[[#This Row],[Exchange Rate]])))</f>
        <v/>
      </c>
      <c r="Y1549" s="161" t="str">
        <f>IF(E1549="","",(IF(Table1[[#This Row],[Cur]]="USD",Table1[[#This Row],[Cur_Amount Credit]],Table1[[#This Row],[Cur_Amount Credit]]/ExchangeRate)))</f>
        <v/>
      </c>
      <c r="Z1549" s="203" t="str">
        <f>IF(E1549="","",(Table1[[#This Row],[Debit USD]]-Table1[[#This Row],[Credit USD]]))</f>
        <v/>
      </c>
      <c r="AA1549" s="122"/>
      <c r="AB1549" s="1"/>
      <c r="AC1549" s="15"/>
      <c r="AD1549" s="15" t="str">
        <f>IF(AND(OR(Table1[[#This Row],[Account]]="15030",Table1[[#This Row],[Account]]="15035",Table1[[#This Row],[Account]]="20150"),Table1[[#This Row],[Vendor ID]]=""),1,"")</f>
        <v/>
      </c>
      <c r="AE1549" s="15"/>
      <c r="AF1549" s="15"/>
      <c r="AG1549" s="15"/>
      <c r="AH1549" s="46" t="str">
        <f>IF(Table1[[#This Row],[Posting Date]]&lt;&gt;"","GJ-"&amp;CountryID,"")</f>
        <v/>
      </c>
      <c r="AI1549" s="59" t="str">
        <f>IF(Table1[[#This Row],[Posting Date]]&lt;&gt;"",Table1[[#This Row],[Posting Date]],"")</f>
        <v/>
      </c>
      <c r="AJ1549" s="46"/>
      <c r="AK1549" s="46" t="str">
        <f>IF(Table1[[#This Row],[Description]]&lt;&gt;"",Table1[[#This Row],[Description]],"")</f>
        <v/>
      </c>
      <c r="AL1549" s="46" t="str">
        <f>IF(Table1[[#This Row],[Posting Date]]&lt;&gt;"",Table1[[#This Row],[Reference Number]],"")</f>
        <v/>
      </c>
      <c r="AM1549" s="46" t="str">
        <f>TRIM(Table1[[#This Row],[Line '#]])</f>
        <v/>
      </c>
      <c r="AN1549" s="46" t="str">
        <f>TRIM(Table1[[#This Row],[Account]])</f>
        <v/>
      </c>
      <c r="AO1549" s="46" t="str">
        <f>IF(Table1[[#This Row],[Posting Date]]&lt;&gt;"",$D$5,"")</f>
        <v/>
      </c>
      <c r="AP1549" s="46" t="str">
        <f>TRIM(Table1[[#This Row],[Departments-Prgrams]])</f>
        <v/>
      </c>
      <c r="AQ1549" s="46" t="str">
        <f>TRIM(Table1[[#This Row],[Grant]])</f>
        <v/>
      </c>
      <c r="AR1549" s="46" t="str">
        <f>TRIM(Table1[[#This Row],[Staff ID]])</f>
        <v/>
      </c>
      <c r="AS1549" s="46" t="str">
        <f>IF(TRIM(Table1[[#This Row],[Budget Code]])=0,"",TRIM(Table1[[#This Row],[Budget Code]]))</f>
        <v/>
      </c>
      <c r="AT1549" s="46" t="str">
        <f>IF(Table1[[#This Row],[Line Description]]&lt;&gt;"",Table1[[#This Row],[Line Description]],"")</f>
        <v/>
      </c>
      <c r="AU1549" s="46" t="str">
        <f>IF(Table1[[#This Row],[Cur_Amount Debit]]&gt;0,ROUND(Table1[[#This Row],[Cur_Amount Debit]],2),"")</f>
        <v/>
      </c>
      <c r="AV1549" s="46" t="str">
        <f>IF(Table1[[#This Row],[Cur_Amount Credit]]&gt;0,ROUND(Table1[[#This Row],[Cur_Amount Credit]],2),"")</f>
        <v/>
      </c>
      <c r="AW1549" s="46" t="str">
        <f>LEFT(Table1[[#This Row],[Cur]],3)</f>
        <v/>
      </c>
      <c r="AX1549" s="59"/>
      <c r="AY1549" s="46"/>
      <c r="AZ1549" s="46" t="str">
        <f>IF(Table1[[#This Row],[Cur]]&lt;&gt;"",IF(Table1[[#This Row],[Cur]]="USD","",ExchangeRate),"")</f>
        <v/>
      </c>
      <c r="BA1549" s="46" t="str">
        <f>IF(Table1[[#This Row],[Grant]]&lt;&gt;"",VLOOKUP(Table1[[#This Row],[Grant]],Grants!B:D,3),"")</f>
        <v/>
      </c>
      <c r="BB1549" s="46" t="str">
        <f>TRIM(Table1[[#This Row],[Vendor ID]])</f>
        <v/>
      </c>
      <c r="BC1549">
        <f>IF(Table1[[#This Row],[Reference Number]]=Q1548,BC1548,BC1548+1)</f>
        <v>2</v>
      </c>
    </row>
    <row r="1550" spans="1:55" ht="11.25" hidden="1" customHeight="1">
      <c r="A1550" s="1"/>
      <c r="B1550" s="88" t="str">
        <f>IF(Table1[[#This Row],[Posting Date]]&lt;&gt;"",IF(Table1[[#This Row],[Reference Number]]=Q1549,B1549+1,1),"")</f>
        <v/>
      </c>
      <c r="C1550" s="61"/>
      <c r="D1550" s="61"/>
      <c r="E1550" s="218"/>
      <c r="F1550" s="143" t="str">
        <f>IFERROR(IF(VLOOKUP(Table1[[#This Row],[Budget Code Description]],Dimentions!$X$6:$AC$132,2,FALSE)="","",VLOOKUP(Table1[[#This Row],[Budget Code Description]],Dimentions!$X$6:$AC$132,2,FALSE)),"")</f>
        <v/>
      </c>
      <c r="G1550" s="143" t="str">
        <f>IFERROR(VLOOKUP(Table1[[#This Row],[Budget Code Description]],Dimentions!$X$6:$AC$132,3,FALSE),"")</f>
        <v/>
      </c>
      <c r="H1550" s="64" t="str">
        <f>IFERROR(VLOOKUP(Table1[[#This Row],[Account]],Dimentions!$S$6:$V$233,2,FALSE),"")</f>
        <v/>
      </c>
      <c r="I1550" s="62">
        <f>_xlfn.NUMBERVALUE(LEFT(Table1[[#This Row],[Account]],1))</f>
        <v>0</v>
      </c>
      <c r="J1550" s="62" t="str">
        <f>IFERROR(VLOOKUP(Table1[[#This Row],[Budget Code Description]],Table6[#All],7,FALSE),"")</f>
        <v/>
      </c>
      <c r="K1550" s="143" t="str">
        <f>IFERROR(VLOOKUP(Table1[[#This Row],[Budget Code Description]],Table6[#All],8,FALSE),"")</f>
        <v/>
      </c>
      <c r="L1550" s="63"/>
      <c r="M1550" s="65" t="str">
        <f>IFERROR(VLOOKUP(Table1[[#This Row],[Staff ID]],Table2[],2,FALSE),"")</f>
        <v/>
      </c>
      <c r="N1550" s="211" t="str">
        <f>IFERROR(IF(VLOOKUP(Table1[[#This Row],[Budget Code Description]],Dimentions!$X$6:$AC$97,4,FALSE)="","",VLOOKUP(Table1[[#This Row],[Budget Code Description]],Dimentions!$X$6:$AC$97,4,FALSE)),"")</f>
        <v/>
      </c>
      <c r="O1550" s="65" t="str">
        <f>IFERROR(VLOOKUP(Table1[[#This Row],[Vendor ID]],Table549[],2,FALSE),"")</f>
        <v/>
      </c>
      <c r="P1550" s="63"/>
      <c r="Q1550" s="143" t="str">
        <f>IF(Table1[[#This Row],[Posting Date]]&lt;&gt;"",$D$9,"")</f>
        <v/>
      </c>
      <c r="R1550" s="159" t="str">
        <f>IF(Table1[[#This Row],[Posting Date]]&lt;&gt;"",$D$10,"")</f>
        <v/>
      </c>
      <c r="S1550" s="66"/>
      <c r="T1550" s="63"/>
      <c r="U1550" s="67"/>
      <c r="V1550" s="67"/>
      <c r="W1550" s="67" t="str">
        <f t="shared" si="24"/>
        <v/>
      </c>
      <c r="X1550" s="161" t="str">
        <f>IF(E1550="","",(IF(Table1[[#This Row],[Cur]]="USD",Table1[[#This Row],[Cur_Amount Debit]],Table1[[#This Row],[Cur_Amount Debit]]/Table1[[#This Row],[Exchange Rate]])))</f>
        <v/>
      </c>
      <c r="Y1550" s="161" t="str">
        <f>IF(E1550="","",(IF(Table1[[#This Row],[Cur]]="USD",Table1[[#This Row],[Cur_Amount Credit]],Table1[[#This Row],[Cur_Amount Credit]]/ExchangeRate)))</f>
        <v/>
      </c>
      <c r="Z1550" s="203" t="str">
        <f>IF(E1550="","",(Table1[[#This Row],[Debit USD]]-Table1[[#This Row],[Credit USD]]))</f>
        <v/>
      </c>
      <c r="AA1550" s="122"/>
      <c r="AB1550" s="1"/>
      <c r="AC1550" s="15"/>
      <c r="AD1550" s="15" t="str">
        <f>IF(AND(OR(Table1[[#This Row],[Account]]="15030",Table1[[#This Row],[Account]]="15035",Table1[[#This Row],[Account]]="20150"),Table1[[#This Row],[Vendor ID]]=""),1,"")</f>
        <v/>
      </c>
      <c r="AE1550" s="15"/>
      <c r="AF1550" s="15"/>
      <c r="AG1550" s="15"/>
      <c r="AH1550" s="46" t="str">
        <f>IF(Table1[[#This Row],[Posting Date]]&lt;&gt;"","GJ-"&amp;CountryID,"")</f>
        <v/>
      </c>
      <c r="AI1550" s="59" t="str">
        <f>IF(Table1[[#This Row],[Posting Date]]&lt;&gt;"",Table1[[#This Row],[Posting Date]],"")</f>
        <v/>
      </c>
      <c r="AJ1550" s="46"/>
      <c r="AK1550" s="46" t="str">
        <f>IF(Table1[[#This Row],[Description]]&lt;&gt;"",Table1[[#This Row],[Description]],"")</f>
        <v/>
      </c>
      <c r="AL1550" s="46" t="str">
        <f>IF(Table1[[#This Row],[Posting Date]]&lt;&gt;"",Table1[[#This Row],[Reference Number]],"")</f>
        <v/>
      </c>
      <c r="AM1550" s="46" t="str">
        <f>TRIM(Table1[[#This Row],[Line '#]])</f>
        <v/>
      </c>
      <c r="AN1550" s="46" t="str">
        <f>TRIM(Table1[[#This Row],[Account]])</f>
        <v/>
      </c>
      <c r="AO1550" s="46" t="str">
        <f>IF(Table1[[#This Row],[Posting Date]]&lt;&gt;"",$D$5,"")</f>
        <v/>
      </c>
      <c r="AP1550" s="46" t="str">
        <f>TRIM(Table1[[#This Row],[Departments-Prgrams]])</f>
        <v/>
      </c>
      <c r="AQ1550" s="46" t="str">
        <f>TRIM(Table1[[#This Row],[Grant]])</f>
        <v/>
      </c>
      <c r="AR1550" s="46" t="str">
        <f>TRIM(Table1[[#This Row],[Staff ID]])</f>
        <v/>
      </c>
      <c r="AS1550" s="46" t="str">
        <f>IF(TRIM(Table1[[#This Row],[Budget Code]])=0,"",TRIM(Table1[[#This Row],[Budget Code]]))</f>
        <v/>
      </c>
      <c r="AT1550" s="46" t="str">
        <f>IF(Table1[[#This Row],[Line Description]]&lt;&gt;"",Table1[[#This Row],[Line Description]],"")</f>
        <v/>
      </c>
      <c r="AU1550" s="46" t="str">
        <f>IF(Table1[[#This Row],[Cur_Amount Debit]]&gt;0,ROUND(Table1[[#This Row],[Cur_Amount Debit]],2),"")</f>
        <v/>
      </c>
      <c r="AV1550" s="46" t="str">
        <f>IF(Table1[[#This Row],[Cur_Amount Credit]]&gt;0,ROUND(Table1[[#This Row],[Cur_Amount Credit]],2),"")</f>
        <v/>
      </c>
      <c r="AW1550" s="46" t="str">
        <f>LEFT(Table1[[#This Row],[Cur]],3)</f>
        <v/>
      </c>
      <c r="AX1550" s="59"/>
      <c r="AY1550" s="46"/>
      <c r="AZ1550" s="46" t="str">
        <f>IF(Table1[[#This Row],[Cur]]&lt;&gt;"",IF(Table1[[#This Row],[Cur]]="USD","",ExchangeRate),"")</f>
        <v/>
      </c>
      <c r="BA1550" s="46" t="str">
        <f>IF(Table1[[#This Row],[Grant]]&lt;&gt;"",VLOOKUP(Table1[[#This Row],[Grant]],Grants!B:D,3),"")</f>
        <v/>
      </c>
      <c r="BB1550" s="46" t="str">
        <f>TRIM(Table1[[#This Row],[Vendor ID]])</f>
        <v/>
      </c>
      <c r="BC1550">
        <f>IF(Table1[[#This Row],[Reference Number]]=Q1549,BC1549,BC1549+1)</f>
        <v>2</v>
      </c>
    </row>
    <row r="1551" spans="1:55" ht="11.25" hidden="1" customHeight="1">
      <c r="A1551" s="1"/>
      <c r="B1551" s="88" t="str">
        <f>IF(Table1[[#This Row],[Posting Date]]&lt;&gt;"",IF(Table1[[#This Row],[Reference Number]]=Q1550,B1550+1,1),"")</f>
        <v/>
      </c>
      <c r="C1551" s="61"/>
      <c r="D1551" s="61"/>
      <c r="E1551" s="218"/>
      <c r="F1551" s="143" t="str">
        <f>IFERROR(IF(VLOOKUP(Table1[[#This Row],[Budget Code Description]],Dimentions!$X$6:$AC$132,2,FALSE)="","",VLOOKUP(Table1[[#This Row],[Budget Code Description]],Dimentions!$X$6:$AC$132,2,FALSE)),"")</f>
        <v/>
      </c>
      <c r="G1551" s="143" t="str">
        <f>IFERROR(VLOOKUP(Table1[[#This Row],[Budget Code Description]],Dimentions!$X$6:$AC$132,3,FALSE),"")</f>
        <v/>
      </c>
      <c r="H1551" s="64" t="str">
        <f>IFERROR(VLOOKUP(Table1[[#This Row],[Account]],Dimentions!$S$6:$V$233,2,FALSE),"")</f>
        <v/>
      </c>
      <c r="I1551" s="62">
        <f>_xlfn.NUMBERVALUE(LEFT(Table1[[#This Row],[Account]],1))</f>
        <v>0</v>
      </c>
      <c r="J1551" s="62" t="str">
        <f>IFERROR(VLOOKUP(Table1[[#This Row],[Budget Code Description]],Table6[#All],7,FALSE),"")</f>
        <v/>
      </c>
      <c r="K1551" s="143" t="str">
        <f>IFERROR(VLOOKUP(Table1[[#This Row],[Budget Code Description]],Table6[#All],8,FALSE),"")</f>
        <v/>
      </c>
      <c r="L1551" s="63"/>
      <c r="M1551" s="65" t="str">
        <f>IFERROR(VLOOKUP(Table1[[#This Row],[Staff ID]],Table2[],2,FALSE),"")</f>
        <v/>
      </c>
      <c r="N1551" s="211" t="str">
        <f>IFERROR(IF(VLOOKUP(Table1[[#This Row],[Budget Code Description]],Dimentions!$X$6:$AC$97,4,FALSE)="","",VLOOKUP(Table1[[#This Row],[Budget Code Description]],Dimentions!$X$6:$AC$97,4,FALSE)),"")</f>
        <v/>
      </c>
      <c r="O1551" s="65" t="str">
        <f>IFERROR(VLOOKUP(Table1[[#This Row],[Vendor ID]],Table549[],2,FALSE),"")</f>
        <v/>
      </c>
      <c r="P1551" s="63"/>
      <c r="Q1551" s="143" t="str">
        <f>IF(Table1[[#This Row],[Posting Date]]&lt;&gt;"",$D$9,"")</f>
        <v/>
      </c>
      <c r="R1551" s="159" t="str">
        <f>IF(Table1[[#This Row],[Posting Date]]&lt;&gt;"",$D$10,"")</f>
        <v/>
      </c>
      <c r="S1551" s="66"/>
      <c r="T1551" s="63"/>
      <c r="U1551" s="67"/>
      <c r="V1551" s="67"/>
      <c r="W1551" s="67" t="str">
        <f t="shared" si="24"/>
        <v/>
      </c>
      <c r="X1551" s="161" t="str">
        <f>IF(E1551="","",(IF(Table1[[#This Row],[Cur]]="USD",Table1[[#This Row],[Cur_Amount Debit]],Table1[[#This Row],[Cur_Amount Debit]]/Table1[[#This Row],[Exchange Rate]])))</f>
        <v/>
      </c>
      <c r="Y1551" s="161" t="str">
        <f>IF(E1551="","",(IF(Table1[[#This Row],[Cur]]="USD",Table1[[#This Row],[Cur_Amount Credit]],Table1[[#This Row],[Cur_Amount Credit]]/ExchangeRate)))</f>
        <v/>
      </c>
      <c r="Z1551" s="203" t="str">
        <f>IF(E1551="","",(Table1[[#This Row],[Debit USD]]-Table1[[#This Row],[Credit USD]]))</f>
        <v/>
      </c>
      <c r="AA1551" s="122"/>
      <c r="AB1551" s="1"/>
      <c r="AC1551" s="15"/>
      <c r="AD1551" s="15" t="str">
        <f>IF(AND(OR(Table1[[#This Row],[Account]]="15030",Table1[[#This Row],[Account]]="15035",Table1[[#This Row],[Account]]="20150"),Table1[[#This Row],[Vendor ID]]=""),1,"")</f>
        <v/>
      </c>
      <c r="AE1551" s="15"/>
      <c r="AF1551" s="15"/>
      <c r="AG1551" s="15"/>
      <c r="AH1551" s="46" t="str">
        <f>IF(Table1[[#This Row],[Posting Date]]&lt;&gt;"","GJ-"&amp;CountryID,"")</f>
        <v/>
      </c>
      <c r="AI1551" s="59" t="str">
        <f>IF(Table1[[#This Row],[Posting Date]]&lt;&gt;"",Table1[[#This Row],[Posting Date]],"")</f>
        <v/>
      </c>
      <c r="AJ1551" s="46"/>
      <c r="AK1551" s="46" t="str">
        <f>IF(Table1[[#This Row],[Description]]&lt;&gt;"",Table1[[#This Row],[Description]],"")</f>
        <v/>
      </c>
      <c r="AL1551" s="46" t="str">
        <f>IF(Table1[[#This Row],[Posting Date]]&lt;&gt;"",Table1[[#This Row],[Reference Number]],"")</f>
        <v/>
      </c>
      <c r="AM1551" s="46" t="str">
        <f>TRIM(Table1[[#This Row],[Line '#]])</f>
        <v/>
      </c>
      <c r="AN1551" s="46" t="str">
        <f>TRIM(Table1[[#This Row],[Account]])</f>
        <v/>
      </c>
      <c r="AO1551" s="46" t="str">
        <f>IF(Table1[[#This Row],[Posting Date]]&lt;&gt;"",$D$5,"")</f>
        <v/>
      </c>
      <c r="AP1551" s="46" t="str">
        <f>TRIM(Table1[[#This Row],[Departments-Prgrams]])</f>
        <v/>
      </c>
      <c r="AQ1551" s="46" t="str">
        <f>TRIM(Table1[[#This Row],[Grant]])</f>
        <v/>
      </c>
      <c r="AR1551" s="46" t="str">
        <f>TRIM(Table1[[#This Row],[Staff ID]])</f>
        <v/>
      </c>
      <c r="AS1551" s="46" t="str">
        <f>IF(TRIM(Table1[[#This Row],[Budget Code]])=0,"",TRIM(Table1[[#This Row],[Budget Code]]))</f>
        <v/>
      </c>
      <c r="AT1551" s="46" t="str">
        <f>IF(Table1[[#This Row],[Line Description]]&lt;&gt;"",Table1[[#This Row],[Line Description]],"")</f>
        <v/>
      </c>
      <c r="AU1551" s="46" t="str">
        <f>IF(Table1[[#This Row],[Cur_Amount Debit]]&gt;0,ROUND(Table1[[#This Row],[Cur_Amount Debit]],2),"")</f>
        <v/>
      </c>
      <c r="AV1551" s="46" t="str">
        <f>IF(Table1[[#This Row],[Cur_Amount Credit]]&gt;0,ROUND(Table1[[#This Row],[Cur_Amount Credit]],2),"")</f>
        <v/>
      </c>
      <c r="AW1551" s="46" t="str">
        <f>LEFT(Table1[[#This Row],[Cur]],3)</f>
        <v/>
      </c>
      <c r="AX1551" s="59"/>
      <c r="AY1551" s="46"/>
      <c r="AZ1551" s="46" t="str">
        <f>IF(Table1[[#This Row],[Cur]]&lt;&gt;"",IF(Table1[[#This Row],[Cur]]="USD","",ExchangeRate),"")</f>
        <v/>
      </c>
      <c r="BA1551" s="46" t="str">
        <f>IF(Table1[[#This Row],[Grant]]&lt;&gt;"",VLOOKUP(Table1[[#This Row],[Grant]],Grants!B:D,3),"")</f>
        <v/>
      </c>
      <c r="BB1551" s="46" t="str">
        <f>TRIM(Table1[[#This Row],[Vendor ID]])</f>
        <v/>
      </c>
      <c r="BC1551">
        <f>IF(Table1[[#This Row],[Reference Number]]=Q1550,BC1550,BC1550+1)</f>
        <v>2</v>
      </c>
    </row>
    <row r="1552" spans="1:55" ht="11.25" hidden="1" customHeight="1">
      <c r="A1552" s="1"/>
      <c r="B1552" s="88" t="str">
        <f>IF(Table1[[#This Row],[Posting Date]]&lt;&gt;"",IF(Table1[[#This Row],[Reference Number]]=Q1551,B1551+1,1),"")</f>
        <v/>
      </c>
      <c r="C1552" s="61"/>
      <c r="D1552" s="61"/>
      <c r="E1552" s="218"/>
      <c r="F1552" s="143" t="str">
        <f>IFERROR(IF(VLOOKUP(Table1[[#This Row],[Budget Code Description]],Dimentions!$X$6:$AC$132,2,FALSE)="","",VLOOKUP(Table1[[#This Row],[Budget Code Description]],Dimentions!$X$6:$AC$132,2,FALSE)),"")</f>
        <v/>
      </c>
      <c r="G1552" s="143" t="str">
        <f>IFERROR(VLOOKUP(Table1[[#This Row],[Budget Code Description]],Dimentions!$X$6:$AC$132,3,FALSE),"")</f>
        <v/>
      </c>
      <c r="H1552" s="64" t="str">
        <f>IFERROR(VLOOKUP(Table1[[#This Row],[Account]],Dimentions!$S$6:$V$233,2,FALSE),"")</f>
        <v/>
      </c>
      <c r="I1552" s="62">
        <f>_xlfn.NUMBERVALUE(LEFT(Table1[[#This Row],[Account]],1))</f>
        <v>0</v>
      </c>
      <c r="J1552" s="62" t="str">
        <f>IFERROR(VLOOKUP(Table1[[#This Row],[Budget Code Description]],Table6[#All],7,FALSE),"")</f>
        <v/>
      </c>
      <c r="K1552" s="143" t="str">
        <f>IFERROR(VLOOKUP(Table1[[#This Row],[Budget Code Description]],Table6[#All],8,FALSE),"")</f>
        <v/>
      </c>
      <c r="L1552" s="63"/>
      <c r="M1552" s="65" t="str">
        <f>IFERROR(VLOOKUP(Table1[[#This Row],[Staff ID]],Table2[],2,FALSE),"")</f>
        <v/>
      </c>
      <c r="N1552" s="211" t="str">
        <f>IFERROR(IF(VLOOKUP(Table1[[#This Row],[Budget Code Description]],Dimentions!$X$6:$AC$97,4,FALSE)="","",VLOOKUP(Table1[[#This Row],[Budget Code Description]],Dimentions!$X$6:$AC$97,4,FALSE)),"")</f>
        <v/>
      </c>
      <c r="O1552" s="65" t="str">
        <f>IFERROR(VLOOKUP(Table1[[#This Row],[Vendor ID]],Table549[],2,FALSE),"")</f>
        <v/>
      </c>
      <c r="P1552" s="63"/>
      <c r="Q1552" s="143" t="str">
        <f>IF(Table1[[#This Row],[Posting Date]]&lt;&gt;"",$D$9,"")</f>
        <v/>
      </c>
      <c r="R1552" s="159" t="str">
        <f>IF(Table1[[#This Row],[Posting Date]]&lt;&gt;"",$D$10,"")</f>
        <v/>
      </c>
      <c r="S1552" s="66"/>
      <c r="T1552" s="63"/>
      <c r="U1552" s="67"/>
      <c r="V1552" s="67"/>
      <c r="W1552" s="67" t="str">
        <f t="shared" si="24"/>
        <v/>
      </c>
      <c r="X1552" s="161" t="str">
        <f>IF(E1552="","",(IF(Table1[[#This Row],[Cur]]="USD",Table1[[#This Row],[Cur_Amount Debit]],Table1[[#This Row],[Cur_Amount Debit]]/Table1[[#This Row],[Exchange Rate]])))</f>
        <v/>
      </c>
      <c r="Y1552" s="161" t="str">
        <f>IF(E1552="","",(IF(Table1[[#This Row],[Cur]]="USD",Table1[[#This Row],[Cur_Amount Credit]],Table1[[#This Row],[Cur_Amount Credit]]/ExchangeRate)))</f>
        <v/>
      </c>
      <c r="Z1552" s="203" t="str">
        <f>IF(E1552="","",(Table1[[#This Row],[Debit USD]]-Table1[[#This Row],[Credit USD]]))</f>
        <v/>
      </c>
      <c r="AA1552" s="122"/>
      <c r="AB1552" s="1"/>
      <c r="AC1552" s="15"/>
      <c r="AD1552" s="15" t="str">
        <f>IF(AND(OR(Table1[[#This Row],[Account]]="15030",Table1[[#This Row],[Account]]="15035",Table1[[#This Row],[Account]]="20150"),Table1[[#This Row],[Vendor ID]]=""),1,"")</f>
        <v/>
      </c>
      <c r="AE1552" s="15"/>
      <c r="AF1552" s="15"/>
      <c r="AG1552" s="15"/>
      <c r="AH1552" s="46" t="str">
        <f>IF(Table1[[#This Row],[Posting Date]]&lt;&gt;"","GJ-"&amp;CountryID,"")</f>
        <v/>
      </c>
      <c r="AI1552" s="59" t="str">
        <f>IF(Table1[[#This Row],[Posting Date]]&lt;&gt;"",Table1[[#This Row],[Posting Date]],"")</f>
        <v/>
      </c>
      <c r="AJ1552" s="46"/>
      <c r="AK1552" s="46" t="str">
        <f>IF(Table1[[#This Row],[Description]]&lt;&gt;"",Table1[[#This Row],[Description]],"")</f>
        <v/>
      </c>
      <c r="AL1552" s="46" t="str">
        <f>IF(Table1[[#This Row],[Posting Date]]&lt;&gt;"",Table1[[#This Row],[Reference Number]],"")</f>
        <v/>
      </c>
      <c r="AM1552" s="46" t="str">
        <f>TRIM(Table1[[#This Row],[Line '#]])</f>
        <v/>
      </c>
      <c r="AN1552" s="46" t="str">
        <f>TRIM(Table1[[#This Row],[Account]])</f>
        <v/>
      </c>
      <c r="AO1552" s="46" t="str">
        <f>IF(Table1[[#This Row],[Posting Date]]&lt;&gt;"",$D$5,"")</f>
        <v/>
      </c>
      <c r="AP1552" s="46" t="str">
        <f>TRIM(Table1[[#This Row],[Departments-Prgrams]])</f>
        <v/>
      </c>
      <c r="AQ1552" s="46" t="str">
        <f>TRIM(Table1[[#This Row],[Grant]])</f>
        <v/>
      </c>
      <c r="AR1552" s="46" t="str">
        <f>TRIM(Table1[[#This Row],[Staff ID]])</f>
        <v/>
      </c>
      <c r="AS1552" s="46" t="str">
        <f>IF(TRIM(Table1[[#This Row],[Budget Code]])=0,"",TRIM(Table1[[#This Row],[Budget Code]]))</f>
        <v/>
      </c>
      <c r="AT1552" s="46" t="str">
        <f>IF(Table1[[#This Row],[Line Description]]&lt;&gt;"",Table1[[#This Row],[Line Description]],"")</f>
        <v/>
      </c>
      <c r="AU1552" s="46" t="str">
        <f>IF(Table1[[#This Row],[Cur_Amount Debit]]&gt;0,ROUND(Table1[[#This Row],[Cur_Amount Debit]],2),"")</f>
        <v/>
      </c>
      <c r="AV1552" s="46" t="str">
        <f>IF(Table1[[#This Row],[Cur_Amount Credit]]&gt;0,ROUND(Table1[[#This Row],[Cur_Amount Credit]],2),"")</f>
        <v/>
      </c>
      <c r="AW1552" s="46" t="str">
        <f>LEFT(Table1[[#This Row],[Cur]],3)</f>
        <v/>
      </c>
      <c r="AX1552" s="59"/>
      <c r="AY1552" s="46"/>
      <c r="AZ1552" s="46" t="str">
        <f>IF(Table1[[#This Row],[Cur]]&lt;&gt;"",IF(Table1[[#This Row],[Cur]]="USD","",ExchangeRate),"")</f>
        <v/>
      </c>
      <c r="BA1552" s="46" t="str">
        <f>IF(Table1[[#This Row],[Grant]]&lt;&gt;"",VLOOKUP(Table1[[#This Row],[Grant]],Grants!B:D,3),"")</f>
        <v/>
      </c>
      <c r="BB1552" s="46" t="str">
        <f>TRIM(Table1[[#This Row],[Vendor ID]])</f>
        <v/>
      </c>
      <c r="BC1552">
        <f>IF(Table1[[#This Row],[Reference Number]]=Q1551,BC1551,BC1551+1)</f>
        <v>2</v>
      </c>
    </row>
    <row r="1553" spans="1:55" ht="11.25" hidden="1" customHeight="1">
      <c r="A1553" s="1"/>
      <c r="B1553" s="88" t="str">
        <f>IF(Table1[[#This Row],[Posting Date]]&lt;&gt;"",IF(Table1[[#This Row],[Reference Number]]=Q1552,B1552+1,1),"")</f>
        <v/>
      </c>
      <c r="C1553" s="61"/>
      <c r="D1553" s="61"/>
      <c r="E1553" s="218"/>
      <c r="F1553" s="143" t="str">
        <f>IFERROR(IF(VLOOKUP(Table1[[#This Row],[Budget Code Description]],Dimentions!$X$6:$AC$132,2,FALSE)="","",VLOOKUP(Table1[[#This Row],[Budget Code Description]],Dimentions!$X$6:$AC$132,2,FALSE)),"")</f>
        <v/>
      </c>
      <c r="G1553" s="143" t="str">
        <f>IFERROR(VLOOKUP(Table1[[#This Row],[Budget Code Description]],Dimentions!$X$6:$AC$132,3,FALSE),"")</f>
        <v/>
      </c>
      <c r="H1553" s="64" t="str">
        <f>IFERROR(VLOOKUP(Table1[[#This Row],[Account]],Dimentions!$S$6:$V$233,2,FALSE),"")</f>
        <v/>
      </c>
      <c r="I1553" s="62">
        <f>_xlfn.NUMBERVALUE(LEFT(Table1[[#This Row],[Account]],1))</f>
        <v>0</v>
      </c>
      <c r="J1553" s="62" t="str">
        <f>IFERROR(VLOOKUP(Table1[[#This Row],[Budget Code Description]],Table6[#All],7,FALSE),"")</f>
        <v/>
      </c>
      <c r="K1553" s="143" t="str">
        <f>IFERROR(VLOOKUP(Table1[[#This Row],[Budget Code Description]],Table6[#All],8,FALSE),"")</f>
        <v/>
      </c>
      <c r="L1553" s="63"/>
      <c r="M1553" s="65" t="str">
        <f>IFERROR(VLOOKUP(Table1[[#This Row],[Staff ID]],Table2[],2,FALSE),"")</f>
        <v/>
      </c>
      <c r="N1553" s="211" t="str">
        <f>IFERROR(IF(VLOOKUP(Table1[[#This Row],[Budget Code Description]],Dimentions!$X$6:$AC$97,4,FALSE)="","",VLOOKUP(Table1[[#This Row],[Budget Code Description]],Dimentions!$X$6:$AC$97,4,FALSE)),"")</f>
        <v/>
      </c>
      <c r="O1553" s="65" t="str">
        <f>IFERROR(VLOOKUP(Table1[[#This Row],[Vendor ID]],Table549[],2,FALSE),"")</f>
        <v/>
      </c>
      <c r="P1553" s="63"/>
      <c r="Q1553" s="143" t="str">
        <f>IF(Table1[[#This Row],[Posting Date]]&lt;&gt;"",$D$9,"")</f>
        <v/>
      </c>
      <c r="R1553" s="159" t="str">
        <f>IF(Table1[[#This Row],[Posting Date]]&lt;&gt;"",$D$10,"")</f>
        <v/>
      </c>
      <c r="S1553" s="66"/>
      <c r="T1553" s="63"/>
      <c r="U1553" s="67"/>
      <c r="V1553" s="67"/>
      <c r="W1553" s="67" t="str">
        <f t="shared" si="24"/>
        <v/>
      </c>
      <c r="X1553" s="161" t="str">
        <f>IF(E1553="","",(IF(Table1[[#This Row],[Cur]]="USD",Table1[[#This Row],[Cur_Amount Debit]],Table1[[#This Row],[Cur_Amount Debit]]/Table1[[#This Row],[Exchange Rate]])))</f>
        <v/>
      </c>
      <c r="Y1553" s="161" t="str">
        <f>IF(E1553="","",(IF(Table1[[#This Row],[Cur]]="USD",Table1[[#This Row],[Cur_Amount Credit]],Table1[[#This Row],[Cur_Amount Credit]]/ExchangeRate)))</f>
        <v/>
      </c>
      <c r="Z1553" s="203" t="str">
        <f>IF(E1553="","",(Table1[[#This Row],[Debit USD]]-Table1[[#This Row],[Credit USD]]))</f>
        <v/>
      </c>
      <c r="AA1553" s="122"/>
      <c r="AB1553" s="1"/>
      <c r="AC1553" s="15"/>
      <c r="AD1553" s="15" t="str">
        <f>IF(AND(OR(Table1[[#This Row],[Account]]="15030",Table1[[#This Row],[Account]]="15035",Table1[[#This Row],[Account]]="20150"),Table1[[#This Row],[Vendor ID]]=""),1,"")</f>
        <v/>
      </c>
      <c r="AE1553" s="15"/>
      <c r="AF1553" s="15"/>
      <c r="AG1553" s="15"/>
      <c r="AH1553" s="46" t="str">
        <f>IF(Table1[[#This Row],[Posting Date]]&lt;&gt;"","GJ-"&amp;CountryID,"")</f>
        <v/>
      </c>
      <c r="AI1553" s="59" t="str">
        <f>IF(Table1[[#This Row],[Posting Date]]&lt;&gt;"",Table1[[#This Row],[Posting Date]],"")</f>
        <v/>
      </c>
      <c r="AJ1553" s="46"/>
      <c r="AK1553" s="46" t="str">
        <f>IF(Table1[[#This Row],[Description]]&lt;&gt;"",Table1[[#This Row],[Description]],"")</f>
        <v/>
      </c>
      <c r="AL1553" s="46" t="str">
        <f>IF(Table1[[#This Row],[Posting Date]]&lt;&gt;"",Table1[[#This Row],[Reference Number]],"")</f>
        <v/>
      </c>
      <c r="AM1553" s="46" t="str">
        <f>TRIM(Table1[[#This Row],[Line '#]])</f>
        <v/>
      </c>
      <c r="AN1553" s="46" t="str">
        <f>TRIM(Table1[[#This Row],[Account]])</f>
        <v/>
      </c>
      <c r="AO1553" s="46" t="str">
        <f>IF(Table1[[#This Row],[Posting Date]]&lt;&gt;"",$D$5,"")</f>
        <v/>
      </c>
      <c r="AP1553" s="46" t="str">
        <f>TRIM(Table1[[#This Row],[Departments-Prgrams]])</f>
        <v/>
      </c>
      <c r="AQ1553" s="46" t="str">
        <f>TRIM(Table1[[#This Row],[Grant]])</f>
        <v/>
      </c>
      <c r="AR1553" s="46" t="str">
        <f>TRIM(Table1[[#This Row],[Staff ID]])</f>
        <v/>
      </c>
      <c r="AS1553" s="46" t="str">
        <f>IF(TRIM(Table1[[#This Row],[Budget Code]])=0,"",TRIM(Table1[[#This Row],[Budget Code]]))</f>
        <v/>
      </c>
      <c r="AT1553" s="46" t="str">
        <f>IF(Table1[[#This Row],[Line Description]]&lt;&gt;"",Table1[[#This Row],[Line Description]],"")</f>
        <v/>
      </c>
      <c r="AU1553" s="46" t="str">
        <f>IF(Table1[[#This Row],[Cur_Amount Debit]]&gt;0,ROUND(Table1[[#This Row],[Cur_Amount Debit]],2),"")</f>
        <v/>
      </c>
      <c r="AV1553" s="46" t="str">
        <f>IF(Table1[[#This Row],[Cur_Amount Credit]]&gt;0,ROUND(Table1[[#This Row],[Cur_Amount Credit]],2),"")</f>
        <v/>
      </c>
      <c r="AW1553" s="46" t="str">
        <f>LEFT(Table1[[#This Row],[Cur]],3)</f>
        <v/>
      </c>
      <c r="AX1553" s="59"/>
      <c r="AY1553" s="46"/>
      <c r="AZ1553" s="46" t="str">
        <f>IF(Table1[[#This Row],[Cur]]&lt;&gt;"",IF(Table1[[#This Row],[Cur]]="USD","",ExchangeRate),"")</f>
        <v/>
      </c>
      <c r="BA1553" s="46" t="str">
        <f>IF(Table1[[#This Row],[Grant]]&lt;&gt;"",VLOOKUP(Table1[[#This Row],[Grant]],Grants!B:D,3),"")</f>
        <v/>
      </c>
      <c r="BB1553" s="46" t="str">
        <f>TRIM(Table1[[#This Row],[Vendor ID]])</f>
        <v/>
      </c>
      <c r="BC1553">
        <f>IF(Table1[[#This Row],[Reference Number]]=Q1552,BC1552,BC1552+1)</f>
        <v>2</v>
      </c>
    </row>
    <row r="1554" spans="1:55" ht="11.25" hidden="1" customHeight="1">
      <c r="A1554" s="1"/>
      <c r="B1554" s="88" t="str">
        <f>IF(Table1[[#This Row],[Posting Date]]&lt;&gt;"",IF(Table1[[#This Row],[Reference Number]]=Q1553,B1553+1,1),"")</f>
        <v/>
      </c>
      <c r="C1554" s="61"/>
      <c r="D1554" s="61"/>
      <c r="E1554" s="218"/>
      <c r="F1554" s="143" t="str">
        <f>IFERROR(IF(VLOOKUP(Table1[[#This Row],[Budget Code Description]],Dimentions!$X$6:$AC$132,2,FALSE)="","",VLOOKUP(Table1[[#This Row],[Budget Code Description]],Dimentions!$X$6:$AC$132,2,FALSE)),"")</f>
        <v/>
      </c>
      <c r="G1554" s="143" t="str">
        <f>IFERROR(VLOOKUP(Table1[[#This Row],[Budget Code Description]],Dimentions!$X$6:$AC$132,3,FALSE),"")</f>
        <v/>
      </c>
      <c r="H1554" s="64" t="str">
        <f>IFERROR(VLOOKUP(Table1[[#This Row],[Account]],Dimentions!$S$6:$V$233,2,FALSE),"")</f>
        <v/>
      </c>
      <c r="I1554" s="62">
        <f>_xlfn.NUMBERVALUE(LEFT(Table1[[#This Row],[Account]],1))</f>
        <v>0</v>
      </c>
      <c r="J1554" s="62" t="str">
        <f>IFERROR(VLOOKUP(Table1[[#This Row],[Budget Code Description]],Table6[#All],7,FALSE),"")</f>
        <v/>
      </c>
      <c r="K1554" s="143" t="str">
        <f>IFERROR(VLOOKUP(Table1[[#This Row],[Budget Code Description]],Table6[#All],8,FALSE),"")</f>
        <v/>
      </c>
      <c r="L1554" s="63"/>
      <c r="M1554" s="65" t="str">
        <f>IFERROR(VLOOKUP(Table1[[#This Row],[Staff ID]],Table2[],2,FALSE),"")</f>
        <v/>
      </c>
      <c r="N1554" s="211" t="str">
        <f>IFERROR(IF(VLOOKUP(Table1[[#This Row],[Budget Code Description]],Dimentions!$X$6:$AC$97,4,FALSE)="","",VLOOKUP(Table1[[#This Row],[Budget Code Description]],Dimentions!$X$6:$AC$97,4,FALSE)),"")</f>
        <v/>
      </c>
      <c r="O1554" s="65" t="str">
        <f>IFERROR(VLOOKUP(Table1[[#This Row],[Vendor ID]],Table549[],2,FALSE),"")</f>
        <v/>
      </c>
      <c r="P1554" s="63"/>
      <c r="Q1554" s="143" t="str">
        <f>IF(Table1[[#This Row],[Posting Date]]&lt;&gt;"",$D$9,"")</f>
        <v/>
      </c>
      <c r="R1554" s="159" t="str">
        <f>IF(Table1[[#This Row],[Posting Date]]&lt;&gt;"",$D$10,"")</f>
        <v/>
      </c>
      <c r="S1554" s="66"/>
      <c r="T1554" s="63"/>
      <c r="U1554" s="67"/>
      <c r="V1554" s="67"/>
      <c r="W1554" s="67" t="str">
        <f t="shared" si="24"/>
        <v/>
      </c>
      <c r="X1554" s="161" t="str">
        <f>IF(E1554="","",(IF(Table1[[#This Row],[Cur]]="USD",Table1[[#This Row],[Cur_Amount Debit]],Table1[[#This Row],[Cur_Amount Debit]]/Table1[[#This Row],[Exchange Rate]])))</f>
        <v/>
      </c>
      <c r="Y1554" s="161" t="str">
        <f>IF(E1554="","",(IF(Table1[[#This Row],[Cur]]="USD",Table1[[#This Row],[Cur_Amount Credit]],Table1[[#This Row],[Cur_Amount Credit]]/ExchangeRate)))</f>
        <v/>
      </c>
      <c r="Z1554" s="203" t="str">
        <f>IF(E1554="","",(Table1[[#This Row],[Debit USD]]-Table1[[#This Row],[Credit USD]]))</f>
        <v/>
      </c>
      <c r="AA1554" s="122"/>
      <c r="AB1554" s="1"/>
      <c r="AC1554" s="15"/>
      <c r="AD1554" s="15" t="str">
        <f>IF(AND(OR(Table1[[#This Row],[Account]]="15030",Table1[[#This Row],[Account]]="15035",Table1[[#This Row],[Account]]="20150"),Table1[[#This Row],[Vendor ID]]=""),1,"")</f>
        <v/>
      </c>
      <c r="AE1554" s="15"/>
      <c r="AF1554" s="15"/>
      <c r="AG1554" s="15"/>
      <c r="AH1554" s="46" t="str">
        <f>IF(Table1[[#This Row],[Posting Date]]&lt;&gt;"","GJ-"&amp;CountryID,"")</f>
        <v/>
      </c>
      <c r="AI1554" s="59" t="str">
        <f>IF(Table1[[#This Row],[Posting Date]]&lt;&gt;"",Table1[[#This Row],[Posting Date]],"")</f>
        <v/>
      </c>
      <c r="AJ1554" s="46"/>
      <c r="AK1554" s="46" t="str">
        <f>IF(Table1[[#This Row],[Description]]&lt;&gt;"",Table1[[#This Row],[Description]],"")</f>
        <v/>
      </c>
      <c r="AL1554" s="46" t="str">
        <f>IF(Table1[[#This Row],[Posting Date]]&lt;&gt;"",Table1[[#This Row],[Reference Number]],"")</f>
        <v/>
      </c>
      <c r="AM1554" s="46" t="str">
        <f>TRIM(Table1[[#This Row],[Line '#]])</f>
        <v/>
      </c>
      <c r="AN1554" s="46" t="str">
        <f>TRIM(Table1[[#This Row],[Account]])</f>
        <v/>
      </c>
      <c r="AO1554" s="46" t="str">
        <f>IF(Table1[[#This Row],[Posting Date]]&lt;&gt;"",$D$5,"")</f>
        <v/>
      </c>
      <c r="AP1554" s="46" t="str">
        <f>TRIM(Table1[[#This Row],[Departments-Prgrams]])</f>
        <v/>
      </c>
      <c r="AQ1554" s="46" t="str">
        <f>TRIM(Table1[[#This Row],[Grant]])</f>
        <v/>
      </c>
      <c r="AR1554" s="46" t="str">
        <f>TRIM(Table1[[#This Row],[Staff ID]])</f>
        <v/>
      </c>
      <c r="AS1554" s="46" t="str">
        <f>IF(TRIM(Table1[[#This Row],[Budget Code]])=0,"",TRIM(Table1[[#This Row],[Budget Code]]))</f>
        <v/>
      </c>
      <c r="AT1554" s="46" t="str">
        <f>IF(Table1[[#This Row],[Line Description]]&lt;&gt;"",Table1[[#This Row],[Line Description]],"")</f>
        <v/>
      </c>
      <c r="AU1554" s="46" t="str">
        <f>IF(Table1[[#This Row],[Cur_Amount Debit]]&gt;0,ROUND(Table1[[#This Row],[Cur_Amount Debit]],2),"")</f>
        <v/>
      </c>
      <c r="AV1554" s="46" t="str">
        <f>IF(Table1[[#This Row],[Cur_Amount Credit]]&gt;0,ROUND(Table1[[#This Row],[Cur_Amount Credit]],2),"")</f>
        <v/>
      </c>
      <c r="AW1554" s="46" t="str">
        <f>LEFT(Table1[[#This Row],[Cur]],3)</f>
        <v/>
      </c>
      <c r="AX1554" s="59"/>
      <c r="AY1554" s="46"/>
      <c r="AZ1554" s="46" t="str">
        <f>IF(Table1[[#This Row],[Cur]]&lt;&gt;"",IF(Table1[[#This Row],[Cur]]="USD","",ExchangeRate),"")</f>
        <v/>
      </c>
      <c r="BA1554" s="46" t="str">
        <f>IF(Table1[[#This Row],[Grant]]&lt;&gt;"",VLOOKUP(Table1[[#This Row],[Grant]],Grants!B:D,3),"")</f>
        <v/>
      </c>
      <c r="BB1554" s="46" t="str">
        <f>TRIM(Table1[[#This Row],[Vendor ID]])</f>
        <v/>
      </c>
      <c r="BC1554">
        <f>IF(Table1[[#This Row],[Reference Number]]=Q1553,BC1553,BC1553+1)</f>
        <v>2</v>
      </c>
    </row>
    <row r="1555" spans="1:55" ht="11.25" hidden="1" customHeight="1">
      <c r="A1555" s="1"/>
      <c r="B1555" s="88" t="str">
        <f>IF(Table1[[#This Row],[Posting Date]]&lt;&gt;"",IF(Table1[[#This Row],[Reference Number]]=Q1554,B1554+1,1),"")</f>
        <v/>
      </c>
      <c r="C1555" s="61"/>
      <c r="D1555" s="61"/>
      <c r="E1555" s="218"/>
      <c r="F1555" s="143" t="str">
        <f>IFERROR(IF(VLOOKUP(Table1[[#This Row],[Budget Code Description]],Dimentions!$X$6:$AC$132,2,FALSE)="","",VLOOKUP(Table1[[#This Row],[Budget Code Description]],Dimentions!$X$6:$AC$132,2,FALSE)),"")</f>
        <v/>
      </c>
      <c r="G1555" s="143" t="str">
        <f>IFERROR(VLOOKUP(Table1[[#This Row],[Budget Code Description]],Dimentions!$X$6:$AC$132,3,FALSE),"")</f>
        <v/>
      </c>
      <c r="H1555" s="64" t="str">
        <f>IFERROR(VLOOKUP(Table1[[#This Row],[Account]],Dimentions!$S$6:$V$233,2,FALSE),"")</f>
        <v/>
      </c>
      <c r="I1555" s="62">
        <f>_xlfn.NUMBERVALUE(LEFT(Table1[[#This Row],[Account]],1))</f>
        <v>0</v>
      </c>
      <c r="J1555" s="62" t="str">
        <f>IFERROR(VLOOKUP(Table1[[#This Row],[Budget Code Description]],Table6[#All],7,FALSE),"")</f>
        <v/>
      </c>
      <c r="K1555" s="143" t="str">
        <f>IFERROR(VLOOKUP(Table1[[#This Row],[Budget Code Description]],Table6[#All],8,FALSE),"")</f>
        <v/>
      </c>
      <c r="L1555" s="63"/>
      <c r="M1555" s="65" t="str">
        <f>IFERROR(VLOOKUP(Table1[[#This Row],[Staff ID]],Table2[],2,FALSE),"")</f>
        <v/>
      </c>
      <c r="N1555" s="211" t="str">
        <f>IFERROR(IF(VLOOKUP(Table1[[#This Row],[Budget Code Description]],Dimentions!$X$6:$AC$97,4,FALSE)="","",VLOOKUP(Table1[[#This Row],[Budget Code Description]],Dimentions!$X$6:$AC$97,4,FALSE)),"")</f>
        <v/>
      </c>
      <c r="O1555" s="65" t="str">
        <f>IFERROR(VLOOKUP(Table1[[#This Row],[Vendor ID]],Table549[],2,FALSE),"")</f>
        <v/>
      </c>
      <c r="P1555" s="63"/>
      <c r="Q1555" s="143" t="str">
        <f>IF(Table1[[#This Row],[Posting Date]]&lt;&gt;"",$D$9,"")</f>
        <v/>
      </c>
      <c r="R1555" s="159" t="str">
        <f>IF(Table1[[#This Row],[Posting Date]]&lt;&gt;"",$D$10,"")</f>
        <v/>
      </c>
      <c r="S1555" s="66"/>
      <c r="T1555" s="63"/>
      <c r="U1555" s="67"/>
      <c r="V1555" s="67"/>
      <c r="W1555" s="67" t="str">
        <f t="shared" si="24"/>
        <v/>
      </c>
      <c r="X1555" s="161" t="str">
        <f>IF(E1555="","",(IF(Table1[[#This Row],[Cur]]="USD",Table1[[#This Row],[Cur_Amount Debit]],Table1[[#This Row],[Cur_Amount Debit]]/Table1[[#This Row],[Exchange Rate]])))</f>
        <v/>
      </c>
      <c r="Y1555" s="161" t="str">
        <f>IF(E1555="","",(IF(Table1[[#This Row],[Cur]]="USD",Table1[[#This Row],[Cur_Amount Credit]],Table1[[#This Row],[Cur_Amount Credit]]/ExchangeRate)))</f>
        <v/>
      </c>
      <c r="Z1555" s="203" t="str">
        <f>IF(E1555="","",(Table1[[#This Row],[Debit USD]]-Table1[[#This Row],[Credit USD]]))</f>
        <v/>
      </c>
      <c r="AA1555" s="122"/>
      <c r="AB1555" s="1"/>
      <c r="AC1555" s="15"/>
      <c r="AD1555" s="15" t="str">
        <f>IF(AND(OR(Table1[[#This Row],[Account]]="15030",Table1[[#This Row],[Account]]="15035",Table1[[#This Row],[Account]]="20150"),Table1[[#This Row],[Vendor ID]]=""),1,"")</f>
        <v/>
      </c>
      <c r="AE1555" s="15"/>
      <c r="AF1555" s="15"/>
      <c r="AG1555" s="15"/>
      <c r="AH1555" s="46" t="str">
        <f>IF(Table1[[#This Row],[Posting Date]]&lt;&gt;"","GJ-"&amp;CountryID,"")</f>
        <v/>
      </c>
      <c r="AI1555" s="59" t="str">
        <f>IF(Table1[[#This Row],[Posting Date]]&lt;&gt;"",Table1[[#This Row],[Posting Date]],"")</f>
        <v/>
      </c>
      <c r="AJ1555" s="46"/>
      <c r="AK1555" s="46" t="str">
        <f>IF(Table1[[#This Row],[Description]]&lt;&gt;"",Table1[[#This Row],[Description]],"")</f>
        <v/>
      </c>
      <c r="AL1555" s="46" t="str">
        <f>IF(Table1[[#This Row],[Posting Date]]&lt;&gt;"",Table1[[#This Row],[Reference Number]],"")</f>
        <v/>
      </c>
      <c r="AM1555" s="46" t="str">
        <f>TRIM(Table1[[#This Row],[Line '#]])</f>
        <v/>
      </c>
      <c r="AN1555" s="46" t="str">
        <f>TRIM(Table1[[#This Row],[Account]])</f>
        <v/>
      </c>
      <c r="AO1555" s="46" t="str">
        <f>IF(Table1[[#This Row],[Posting Date]]&lt;&gt;"",$D$5,"")</f>
        <v/>
      </c>
      <c r="AP1555" s="46" t="str">
        <f>TRIM(Table1[[#This Row],[Departments-Prgrams]])</f>
        <v/>
      </c>
      <c r="AQ1555" s="46" t="str">
        <f>TRIM(Table1[[#This Row],[Grant]])</f>
        <v/>
      </c>
      <c r="AR1555" s="46" t="str">
        <f>TRIM(Table1[[#This Row],[Staff ID]])</f>
        <v/>
      </c>
      <c r="AS1555" s="46" t="str">
        <f>IF(TRIM(Table1[[#This Row],[Budget Code]])=0,"",TRIM(Table1[[#This Row],[Budget Code]]))</f>
        <v/>
      </c>
      <c r="AT1555" s="46" t="str">
        <f>IF(Table1[[#This Row],[Line Description]]&lt;&gt;"",Table1[[#This Row],[Line Description]],"")</f>
        <v/>
      </c>
      <c r="AU1555" s="46" t="str">
        <f>IF(Table1[[#This Row],[Cur_Amount Debit]]&gt;0,ROUND(Table1[[#This Row],[Cur_Amount Debit]],2),"")</f>
        <v/>
      </c>
      <c r="AV1555" s="46" t="str">
        <f>IF(Table1[[#This Row],[Cur_Amount Credit]]&gt;0,ROUND(Table1[[#This Row],[Cur_Amount Credit]],2),"")</f>
        <v/>
      </c>
      <c r="AW1555" s="46" t="str">
        <f>LEFT(Table1[[#This Row],[Cur]],3)</f>
        <v/>
      </c>
      <c r="AX1555" s="59"/>
      <c r="AY1555" s="46"/>
      <c r="AZ1555" s="46" t="str">
        <f>IF(Table1[[#This Row],[Cur]]&lt;&gt;"",IF(Table1[[#This Row],[Cur]]="USD","",ExchangeRate),"")</f>
        <v/>
      </c>
      <c r="BA1555" s="46" t="str">
        <f>IF(Table1[[#This Row],[Grant]]&lt;&gt;"",VLOOKUP(Table1[[#This Row],[Grant]],Grants!B:D,3),"")</f>
        <v/>
      </c>
      <c r="BB1555" s="46" t="str">
        <f>TRIM(Table1[[#This Row],[Vendor ID]])</f>
        <v/>
      </c>
      <c r="BC1555">
        <f>IF(Table1[[#This Row],[Reference Number]]=Q1554,BC1554,BC1554+1)</f>
        <v>2</v>
      </c>
    </row>
    <row r="1556" spans="1:55" ht="11.25" hidden="1" customHeight="1">
      <c r="A1556" s="1"/>
      <c r="B1556" s="88" t="str">
        <f>IF(Table1[[#This Row],[Posting Date]]&lt;&gt;"",IF(Table1[[#This Row],[Reference Number]]=Q1555,B1555+1,1),"")</f>
        <v/>
      </c>
      <c r="C1556" s="61"/>
      <c r="D1556" s="61"/>
      <c r="E1556" s="218"/>
      <c r="F1556" s="143" t="str">
        <f>IFERROR(IF(VLOOKUP(Table1[[#This Row],[Budget Code Description]],Dimentions!$X$6:$AC$132,2,FALSE)="","",VLOOKUP(Table1[[#This Row],[Budget Code Description]],Dimentions!$X$6:$AC$132,2,FALSE)),"")</f>
        <v/>
      </c>
      <c r="G1556" s="143" t="str">
        <f>IFERROR(VLOOKUP(Table1[[#This Row],[Budget Code Description]],Dimentions!$X$6:$AC$132,3,FALSE),"")</f>
        <v/>
      </c>
      <c r="H1556" s="64" t="str">
        <f>IFERROR(VLOOKUP(Table1[[#This Row],[Account]],Dimentions!$S$6:$V$233,2,FALSE),"")</f>
        <v/>
      </c>
      <c r="I1556" s="62">
        <f>_xlfn.NUMBERVALUE(LEFT(Table1[[#This Row],[Account]],1))</f>
        <v>0</v>
      </c>
      <c r="J1556" s="62" t="str">
        <f>IFERROR(VLOOKUP(Table1[[#This Row],[Budget Code Description]],Table6[#All],7,FALSE),"")</f>
        <v/>
      </c>
      <c r="K1556" s="143" t="str">
        <f>IFERROR(VLOOKUP(Table1[[#This Row],[Budget Code Description]],Table6[#All],8,FALSE),"")</f>
        <v/>
      </c>
      <c r="L1556" s="63"/>
      <c r="M1556" s="65" t="str">
        <f>IFERROR(VLOOKUP(Table1[[#This Row],[Staff ID]],Table2[],2,FALSE),"")</f>
        <v/>
      </c>
      <c r="N1556" s="211" t="str">
        <f>IFERROR(IF(VLOOKUP(Table1[[#This Row],[Budget Code Description]],Dimentions!$X$6:$AC$97,4,FALSE)="","",VLOOKUP(Table1[[#This Row],[Budget Code Description]],Dimentions!$X$6:$AC$97,4,FALSE)),"")</f>
        <v/>
      </c>
      <c r="O1556" s="65" t="str">
        <f>IFERROR(VLOOKUP(Table1[[#This Row],[Vendor ID]],Table549[],2,FALSE),"")</f>
        <v/>
      </c>
      <c r="P1556" s="63"/>
      <c r="Q1556" s="143" t="str">
        <f>IF(Table1[[#This Row],[Posting Date]]&lt;&gt;"",$D$9,"")</f>
        <v/>
      </c>
      <c r="R1556" s="159" t="str">
        <f>IF(Table1[[#This Row],[Posting Date]]&lt;&gt;"",$D$10,"")</f>
        <v/>
      </c>
      <c r="S1556" s="66"/>
      <c r="T1556" s="63"/>
      <c r="U1556" s="67"/>
      <c r="V1556" s="67"/>
      <c r="W1556" s="67" t="str">
        <f t="shared" si="24"/>
        <v/>
      </c>
      <c r="X1556" s="161" t="str">
        <f>IF(E1556="","",(IF(Table1[[#This Row],[Cur]]="USD",Table1[[#This Row],[Cur_Amount Debit]],Table1[[#This Row],[Cur_Amount Debit]]/Table1[[#This Row],[Exchange Rate]])))</f>
        <v/>
      </c>
      <c r="Y1556" s="161" t="str">
        <f>IF(E1556="","",(IF(Table1[[#This Row],[Cur]]="USD",Table1[[#This Row],[Cur_Amount Credit]],Table1[[#This Row],[Cur_Amount Credit]]/ExchangeRate)))</f>
        <v/>
      </c>
      <c r="Z1556" s="203" t="str">
        <f>IF(E1556="","",(Table1[[#This Row],[Debit USD]]-Table1[[#This Row],[Credit USD]]))</f>
        <v/>
      </c>
      <c r="AA1556" s="122"/>
      <c r="AB1556" s="1"/>
      <c r="AC1556" s="15"/>
      <c r="AD1556" s="15" t="str">
        <f>IF(AND(OR(Table1[[#This Row],[Account]]="15030",Table1[[#This Row],[Account]]="15035",Table1[[#This Row],[Account]]="20150"),Table1[[#This Row],[Vendor ID]]=""),1,"")</f>
        <v/>
      </c>
      <c r="AE1556" s="15"/>
      <c r="AF1556" s="15"/>
      <c r="AG1556" s="15"/>
      <c r="AH1556" s="46" t="str">
        <f>IF(Table1[[#This Row],[Posting Date]]&lt;&gt;"","GJ-"&amp;CountryID,"")</f>
        <v/>
      </c>
      <c r="AI1556" s="59" t="str">
        <f>IF(Table1[[#This Row],[Posting Date]]&lt;&gt;"",Table1[[#This Row],[Posting Date]],"")</f>
        <v/>
      </c>
      <c r="AJ1556" s="46"/>
      <c r="AK1556" s="46" t="str">
        <f>IF(Table1[[#This Row],[Description]]&lt;&gt;"",Table1[[#This Row],[Description]],"")</f>
        <v/>
      </c>
      <c r="AL1556" s="46" t="str">
        <f>IF(Table1[[#This Row],[Posting Date]]&lt;&gt;"",Table1[[#This Row],[Reference Number]],"")</f>
        <v/>
      </c>
      <c r="AM1556" s="46" t="str">
        <f>TRIM(Table1[[#This Row],[Line '#]])</f>
        <v/>
      </c>
      <c r="AN1556" s="46" t="str">
        <f>TRIM(Table1[[#This Row],[Account]])</f>
        <v/>
      </c>
      <c r="AO1556" s="46" t="str">
        <f>IF(Table1[[#This Row],[Posting Date]]&lt;&gt;"",$D$5,"")</f>
        <v/>
      </c>
      <c r="AP1556" s="46" t="str">
        <f>TRIM(Table1[[#This Row],[Departments-Prgrams]])</f>
        <v/>
      </c>
      <c r="AQ1556" s="46" t="str">
        <f>TRIM(Table1[[#This Row],[Grant]])</f>
        <v/>
      </c>
      <c r="AR1556" s="46" t="str">
        <f>TRIM(Table1[[#This Row],[Staff ID]])</f>
        <v/>
      </c>
      <c r="AS1556" s="46" t="str">
        <f>IF(TRIM(Table1[[#This Row],[Budget Code]])=0,"",TRIM(Table1[[#This Row],[Budget Code]]))</f>
        <v/>
      </c>
      <c r="AT1556" s="46" t="str">
        <f>IF(Table1[[#This Row],[Line Description]]&lt;&gt;"",Table1[[#This Row],[Line Description]],"")</f>
        <v/>
      </c>
      <c r="AU1556" s="46" t="str">
        <f>IF(Table1[[#This Row],[Cur_Amount Debit]]&gt;0,ROUND(Table1[[#This Row],[Cur_Amount Debit]],2),"")</f>
        <v/>
      </c>
      <c r="AV1556" s="46" t="str">
        <f>IF(Table1[[#This Row],[Cur_Amount Credit]]&gt;0,ROUND(Table1[[#This Row],[Cur_Amount Credit]],2),"")</f>
        <v/>
      </c>
      <c r="AW1556" s="46" t="str">
        <f>LEFT(Table1[[#This Row],[Cur]],3)</f>
        <v/>
      </c>
      <c r="AX1556" s="59"/>
      <c r="AY1556" s="46"/>
      <c r="AZ1556" s="46" t="str">
        <f>IF(Table1[[#This Row],[Cur]]&lt;&gt;"",IF(Table1[[#This Row],[Cur]]="USD","",ExchangeRate),"")</f>
        <v/>
      </c>
      <c r="BA1556" s="46" t="str">
        <f>IF(Table1[[#This Row],[Grant]]&lt;&gt;"",VLOOKUP(Table1[[#This Row],[Grant]],Grants!B:D,3),"")</f>
        <v/>
      </c>
      <c r="BB1556" s="46" t="str">
        <f>TRIM(Table1[[#This Row],[Vendor ID]])</f>
        <v/>
      </c>
      <c r="BC1556">
        <f>IF(Table1[[#This Row],[Reference Number]]=Q1555,BC1555,BC1555+1)</f>
        <v>2</v>
      </c>
    </row>
    <row r="1557" spans="1:55" ht="11.25" hidden="1" customHeight="1">
      <c r="A1557" s="1"/>
      <c r="B1557" s="88" t="str">
        <f>IF(Table1[[#This Row],[Posting Date]]&lt;&gt;"",IF(Table1[[#This Row],[Reference Number]]=Q1556,B1556+1,1),"")</f>
        <v/>
      </c>
      <c r="C1557" s="61"/>
      <c r="D1557" s="61"/>
      <c r="E1557" s="218"/>
      <c r="F1557" s="143" t="str">
        <f>IFERROR(IF(VLOOKUP(Table1[[#This Row],[Budget Code Description]],Dimentions!$X$6:$AC$132,2,FALSE)="","",VLOOKUP(Table1[[#This Row],[Budget Code Description]],Dimentions!$X$6:$AC$132,2,FALSE)),"")</f>
        <v/>
      </c>
      <c r="G1557" s="143" t="str">
        <f>IFERROR(VLOOKUP(Table1[[#This Row],[Budget Code Description]],Dimentions!$X$6:$AC$132,3,FALSE),"")</f>
        <v/>
      </c>
      <c r="H1557" s="64" t="str">
        <f>IFERROR(VLOOKUP(Table1[[#This Row],[Account]],Dimentions!$S$6:$V$233,2,FALSE),"")</f>
        <v/>
      </c>
      <c r="I1557" s="62">
        <f>_xlfn.NUMBERVALUE(LEFT(Table1[[#This Row],[Account]],1))</f>
        <v>0</v>
      </c>
      <c r="J1557" s="62" t="str">
        <f>IFERROR(VLOOKUP(Table1[[#This Row],[Budget Code Description]],Table6[#All],7,FALSE),"")</f>
        <v/>
      </c>
      <c r="K1557" s="143" t="str">
        <f>IFERROR(VLOOKUP(Table1[[#This Row],[Budget Code Description]],Table6[#All],8,FALSE),"")</f>
        <v/>
      </c>
      <c r="L1557" s="63"/>
      <c r="M1557" s="65" t="str">
        <f>IFERROR(VLOOKUP(Table1[[#This Row],[Staff ID]],Table2[],2,FALSE),"")</f>
        <v/>
      </c>
      <c r="N1557" s="211" t="str">
        <f>IFERROR(IF(VLOOKUP(Table1[[#This Row],[Budget Code Description]],Dimentions!$X$6:$AC$97,4,FALSE)="","",VLOOKUP(Table1[[#This Row],[Budget Code Description]],Dimentions!$X$6:$AC$97,4,FALSE)),"")</f>
        <v/>
      </c>
      <c r="O1557" s="65" t="str">
        <f>IFERROR(VLOOKUP(Table1[[#This Row],[Vendor ID]],Table549[],2,FALSE),"")</f>
        <v/>
      </c>
      <c r="P1557" s="63"/>
      <c r="Q1557" s="143" t="str">
        <f>IF(Table1[[#This Row],[Posting Date]]&lt;&gt;"",$D$9,"")</f>
        <v/>
      </c>
      <c r="R1557" s="159" t="str">
        <f>IF(Table1[[#This Row],[Posting Date]]&lt;&gt;"",$D$10,"")</f>
        <v/>
      </c>
      <c r="S1557" s="66"/>
      <c r="T1557" s="63"/>
      <c r="U1557" s="67"/>
      <c r="V1557" s="67"/>
      <c r="W1557" s="67" t="str">
        <f t="shared" si="24"/>
        <v/>
      </c>
      <c r="X1557" s="161" t="str">
        <f>IF(E1557="","",(IF(Table1[[#This Row],[Cur]]="USD",Table1[[#This Row],[Cur_Amount Debit]],Table1[[#This Row],[Cur_Amount Debit]]/Table1[[#This Row],[Exchange Rate]])))</f>
        <v/>
      </c>
      <c r="Y1557" s="161" t="str">
        <f>IF(E1557="","",(IF(Table1[[#This Row],[Cur]]="USD",Table1[[#This Row],[Cur_Amount Credit]],Table1[[#This Row],[Cur_Amount Credit]]/ExchangeRate)))</f>
        <v/>
      </c>
      <c r="Z1557" s="203" t="str">
        <f>IF(E1557="","",(Table1[[#This Row],[Debit USD]]-Table1[[#This Row],[Credit USD]]))</f>
        <v/>
      </c>
      <c r="AA1557" s="122"/>
      <c r="AB1557" s="1"/>
      <c r="AC1557" s="15"/>
      <c r="AD1557" s="15" t="str">
        <f>IF(AND(OR(Table1[[#This Row],[Account]]="15030",Table1[[#This Row],[Account]]="15035",Table1[[#This Row],[Account]]="20150"),Table1[[#This Row],[Vendor ID]]=""),1,"")</f>
        <v/>
      </c>
      <c r="AE1557" s="15"/>
      <c r="AF1557" s="15"/>
      <c r="AG1557" s="15"/>
      <c r="AH1557" s="46" t="str">
        <f>IF(Table1[[#This Row],[Posting Date]]&lt;&gt;"","GJ-"&amp;CountryID,"")</f>
        <v/>
      </c>
      <c r="AI1557" s="59" t="str">
        <f>IF(Table1[[#This Row],[Posting Date]]&lt;&gt;"",Table1[[#This Row],[Posting Date]],"")</f>
        <v/>
      </c>
      <c r="AJ1557" s="46"/>
      <c r="AK1557" s="46" t="str">
        <f>IF(Table1[[#This Row],[Description]]&lt;&gt;"",Table1[[#This Row],[Description]],"")</f>
        <v/>
      </c>
      <c r="AL1557" s="46" t="str">
        <f>IF(Table1[[#This Row],[Posting Date]]&lt;&gt;"",Table1[[#This Row],[Reference Number]],"")</f>
        <v/>
      </c>
      <c r="AM1557" s="46" t="str">
        <f>TRIM(Table1[[#This Row],[Line '#]])</f>
        <v/>
      </c>
      <c r="AN1557" s="46" t="str">
        <f>TRIM(Table1[[#This Row],[Account]])</f>
        <v/>
      </c>
      <c r="AO1557" s="46" t="str">
        <f>IF(Table1[[#This Row],[Posting Date]]&lt;&gt;"",$D$5,"")</f>
        <v/>
      </c>
      <c r="AP1557" s="46" t="str">
        <f>TRIM(Table1[[#This Row],[Departments-Prgrams]])</f>
        <v/>
      </c>
      <c r="AQ1557" s="46" t="str">
        <f>TRIM(Table1[[#This Row],[Grant]])</f>
        <v/>
      </c>
      <c r="AR1557" s="46" t="str">
        <f>TRIM(Table1[[#This Row],[Staff ID]])</f>
        <v/>
      </c>
      <c r="AS1557" s="46" t="str">
        <f>IF(TRIM(Table1[[#This Row],[Budget Code]])=0,"",TRIM(Table1[[#This Row],[Budget Code]]))</f>
        <v/>
      </c>
      <c r="AT1557" s="46" t="str">
        <f>IF(Table1[[#This Row],[Line Description]]&lt;&gt;"",Table1[[#This Row],[Line Description]],"")</f>
        <v/>
      </c>
      <c r="AU1557" s="46" t="str">
        <f>IF(Table1[[#This Row],[Cur_Amount Debit]]&gt;0,ROUND(Table1[[#This Row],[Cur_Amount Debit]],2),"")</f>
        <v/>
      </c>
      <c r="AV1557" s="46" t="str">
        <f>IF(Table1[[#This Row],[Cur_Amount Credit]]&gt;0,ROUND(Table1[[#This Row],[Cur_Amount Credit]],2),"")</f>
        <v/>
      </c>
      <c r="AW1557" s="46" t="str">
        <f>LEFT(Table1[[#This Row],[Cur]],3)</f>
        <v/>
      </c>
      <c r="AX1557" s="59"/>
      <c r="AY1557" s="46"/>
      <c r="AZ1557" s="46" t="str">
        <f>IF(Table1[[#This Row],[Cur]]&lt;&gt;"",IF(Table1[[#This Row],[Cur]]="USD","",ExchangeRate),"")</f>
        <v/>
      </c>
      <c r="BA1557" s="46" t="str">
        <f>IF(Table1[[#This Row],[Grant]]&lt;&gt;"",VLOOKUP(Table1[[#This Row],[Grant]],Grants!B:D,3),"")</f>
        <v/>
      </c>
      <c r="BB1557" s="46" t="str">
        <f>TRIM(Table1[[#This Row],[Vendor ID]])</f>
        <v/>
      </c>
      <c r="BC1557">
        <f>IF(Table1[[#This Row],[Reference Number]]=Q1556,BC1556,BC1556+1)</f>
        <v>2</v>
      </c>
    </row>
    <row r="1558" spans="1:55" ht="11.25" hidden="1" customHeight="1">
      <c r="A1558" s="1"/>
      <c r="B1558" s="88" t="str">
        <f>IF(Table1[[#This Row],[Posting Date]]&lt;&gt;"",IF(Table1[[#This Row],[Reference Number]]=Q1557,B1557+1,1),"")</f>
        <v/>
      </c>
      <c r="C1558" s="61"/>
      <c r="D1558" s="61"/>
      <c r="E1558" s="218"/>
      <c r="F1558" s="143" t="str">
        <f>IFERROR(IF(VLOOKUP(Table1[[#This Row],[Budget Code Description]],Dimentions!$X$6:$AC$132,2,FALSE)="","",VLOOKUP(Table1[[#This Row],[Budget Code Description]],Dimentions!$X$6:$AC$132,2,FALSE)),"")</f>
        <v/>
      </c>
      <c r="G1558" s="143" t="str">
        <f>IFERROR(VLOOKUP(Table1[[#This Row],[Budget Code Description]],Dimentions!$X$6:$AC$132,3,FALSE),"")</f>
        <v/>
      </c>
      <c r="H1558" s="64" t="str">
        <f>IFERROR(VLOOKUP(Table1[[#This Row],[Account]],Dimentions!$S$6:$V$233,2,FALSE),"")</f>
        <v/>
      </c>
      <c r="I1558" s="62">
        <f>_xlfn.NUMBERVALUE(LEFT(Table1[[#This Row],[Account]],1))</f>
        <v>0</v>
      </c>
      <c r="J1558" s="62" t="str">
        <f>IFERROR(VLOOKUP(Table1[[#This Row],[Budget Code Description]],Table6[#All],7,FALSE),"")</f>
        <v/>
      </c>
      <c r="K1558" s="143" t="str">
        <f>IFERROR(VLOOKUP(Table1[[#This Row],[Budget Code Description]],Table6[#All],8,FALSE),"")</f>
        <v/>
      </c>
      <c r="L1558" s="63"/>
      <c r="M1558" s="65" t="str">
        <f>IFERROR(VLOOKUP(Table1[[#This Row],[Staff ID]],Table2[],2,FALSE),"")</f>
        <v/>
      </c>
      <c r="N1558" s="211" t="str">
        <f>IFERROR(IF(VLOOKUP(Table1[[#This Row],[Budget Code Description]],Dimentions!$X$6:$AC$97,4,FALSE)="","",VLOOKUP(Table1[[#This Row],[Budget Code Description]],Dimentions!$X$6:$AC$97,4,FALSE)),"")</f>
        <v/>
      </c>
      <c r="O1558" s="65" t="str">
        <f>IFERROR(VLOOKUP(Table1[[#This Row],[Vendor ID]],Table549[],2,FALSE),"")</f>
        <v/>
      </c>
      <c r="P1558" s="63"/>
      <c r="Q1558" s="143" t="str">
        <f>IF(Table1[[#This Row],[Posting Date]]&lt;&gt;"",$D$9,"")</f>
        <v/>
      </c>
      <c r="R1558" s="159" t="str">
        <f>IF(Table1[[#This Row],[Posting Date]]&lt;&gt;"",$D$10,"")</f>
        <v/>
      </c>
      <c r="S1558" s="66"/>
      <c r="T1558" s="63"/>
      <c r="U1558" s="67"/>
      <c r="V1558" s="67"/>
      <c r="W1558" s="67" t="str">
        <f t="shared" si="24"/>
        <v/>
      </c>
      <c r="X1558" s="161" t="str">
        <f>IF(E1558="","",(IF(Table1[[#This Row],[Cur]]="USD",Table1[[#This Row],[Cur_Amount Debit]],Table1[[#This Row],[Cur_Amount Debit]]/Table1[[#This Row],[Exchange Rate]])))</f>
        <v/>
      </c>
      <c r="Y1558" s="161" t="str">
        <f>IF(E1558="","",(IF(Table1[[#This Row],[Cur]]="USD",Table1[[#This Row],[Cur_Amount Credit]],Table1[[#This Row],[Cur_Amount Credit]]/ExchangeRate)))</f>
        <v/>
      </c>
      <c r="Z1558" s="203" t="str">
        <f>IF(E1558="","",(Table1[[#This Row],[Debit USD]]-Table1[[#This Row],[Credit USD]]))</f>
        <v/>
      </c>
      <c r="AA1558" s="122"/>
      <c r="AB1558" s="1"/>
      <c r="AC1558" s="15"/>
      <c r="AD1558" s="15" t="str">
        <f>IF(AND(OR(Table1[[#This Row],[Account]]="15030",Table1[[#This Row],[Account]]="15035",Table1[[#This Row],[Account]]="20150"),Table1[[#This Row],[Vendor ID]]=""),1,"")</f>
        <v/>
      </c>
      <c r="AE1558" s="15"/>
      <c r="AF1558" s="15"/>
      <c r="AG1558" s="15"/>
      <c r="AH1558" s="46" t="str">
        <f>IF(Table1[[#This Row],[Posting Date]]&lt;&gt;"","GJ-"&amp;CountryID,"")</f>
        <v/>
      </c>
      <c r="AI1558" s="59" t="str">
        <f>IF(Table1[[#This Row],[Posting Date]]&lt;&gt;"",Table1[[#This Row],[Posting Date]],"")</f>
        <v/>
      </c>
      <c r="AJ1558" s="46"/>
      <c r="AK1558" s="46" t="str">
        <f>IF(Table1[[#This Row],[Description]]&lt;&gt;"",Table1[[#This Row],[Description]],"")</f>
        <v/>
      </c>
      <c r="AL1558" s="46" t="str">
        <f>IF(Table1[[#This Row],[Posting Date]]&lt;&gt;"",Table1[[#This Row],[Reference Number]],"")</f>
        <v/>
      </c>
      <c r="AM1558" s="46" t="str">
        <f>TRIM(Table1[[#This Row],[Line '#]])</f>
        <v/>
      </c>
      <c r="AN1558" s="46" t="str">
        <f>TRIM(Table1[[#This Row],[Account]])</f>
        <v/>
      </c>
      <c r="AO1558" s="46" t="str">
        <f>IF(Table1[[#This Row],[Posting Date]]&lt;&gt;"",$D$5,"")</f>
        <v/>
      </c>
      <c r="AP1558" s="46" t="str">
        <f>TRIM(Table1[[#This Row],[Departments-Prgrams]])</f>
        <v/>
      </c>
      <c r="AQ1558" s="46" t="str">
        <f>TRIM(Table1[[#This Row],[Grant]])</f>
        <v/>
      </c>
      <c r="AR1558" s="46" t="str">
        <f>TRIM(Table1[[#This Row],[Staff ID]])</f>
        <v/>
      </c>
      <c r="AS1558" s="46" t="str">
        <f>IF(TRIM(Table1[[#This Row],[Budget Code]])=0,"",TRIM(Table1[[#This Row],[Budget Code]]))</f>
        <v/>
      </c>
      <c r="AT1558" s="46" t="str">
        <f>IF(Table1[[#This Row],[Line Description]]&lt;&gt;"",Table1[[#This Row],[Line Description]],"")</f>
        <v/>
      </c>
      <c r="AU1558" s="46" t="str">
        <f>IF(Table1[[#This Row],[Cur_Amount Debit]]&gt;0,ROUND(Table1[[#This Row],[Cur_Amount Debit]],2),"")</f>
        <v/>
      </c>
      <c r="AV1558" s="46" t="str">
        <f>IF(Table1[[#This Row],[Cur_Amount Credit]]&gt;0,ROUND(Table1[[#This Row],[Cur_Amount Credit]],2),"")</f>
        <v/>
      </c>
      <c r="AW1558" s="46" t="str">
        <f>LEFT(Table1[[#This Row],[Cur]],3)</f>
        <v/>
      </c>
      <c r="AX1558" s="59"/>
      <c r="AY1558" s="46"/>
      <c r="AZ1558" s="46" t="str">
        <f>IF(Table1[[#This Row],[Cur]]&lt;&gt;"",IF(Table1[[#This Row],[Cur]]="USD","",ExchangeRate),"")</f>
        <v/>
      </c>
      <c r="BA1558" s="46" t="str">
        <f>IF(Table1[[#This Row],[Grant]]&lt;&gt;"",VLOOKUP(Table1[[#This Row],[Grant]],Grants!B:D,3),"")</f>
        <v/>
      </c>
      <c r="BB1558" s="46" t="str">
        <f>TRIM(Table1[[#This Row],[Vendor ID]])</f>
        <v/>
      </c>
      <c r="BC1558">
        <f>IF(Table1[[#This Row],[Reference Number]]=Q1557,BC1557,BC1557+1)</f>
        <v>2</v>
      </c>
    </row>
    <row r="1559" spans="1:55" ht="11.25" hidden="1" customHeight="1">
      <c r="A1559" s="1"/>
      <c r="B1559" s="88" t="str">
        <f>IF(Table1[[#This Row],[Posting Date]]&lt;&gt;"",IF(Table1[[#This Row],[Reference Number]]=Q1558,B1558+1,1),"")</f>
        <v/>
      </c>
      <c r="C1559" s="61"/>
      <c r="D1559" s="61"/>
      <c r="E1559" s="218"/>
      <c r="F1559" s="143" t="str">
        <f>IFERROR(IF(VLOOKUP(Table1[[#This Row],[Budget Code Description]],Dimentions!$X$6:$AC$132,2,FALSE)="","",VLOOKUP(Table1[[#This Row],[Budget Code Description]],Dimentions!$X$6:$AC$132,2,FALSE)),"")</f>
        <v/>
      </c>
      <c r="G1559" s="143" t="str">
        <f>IFERROR(VLOOKUP(Table1[[#This Row],[Budget Code Description]],Dimentions!$X$6:$AC$132,3,FALSE),"")</f>
        <v/>
      </c>
      <c r="H1559" s="64" t="str">
        <f>IFERROR(VLOOKUP(Table1[[#This Row],[Account]],Dimentions!$S$6:$V$233,2,FALSE),"")</f>
        <v/>
      </c>
      <c r="I1559" s="62">
        <f>_xlfn.NUMBERVALUE(LEFT(Table1[[#This Row],[Account]],1))</f>
        <v>0</v>
      </c>
      <c r="J1559" s="62" t="str">
        <f>IFERROR(VLOOKUP(Table1[[#This Row],[Budget Code Description]],Table6[#All],7,FALSE),"")</f>
        <v/>
      </c>
      <c r="K1559" s="143" t="str">
        <f>IFERROR(VLOOKUP(Table1[[#This Row],[Budget Code Description]],Table6[#All],8,FALSE),"")</f>
        <v/>
      </c>
      <c r="L1559" s="63"/>
      <c r="M1559" s="65" t="str">
        <f>IFERROR(VLOOKUP(Table1[[#This Row],[Staff ID]],Table2[],2,FALSE),"")</f>
        <v/>
      </c>
      <c r="N1559" s="211" t="str">
        <f>IFERROR(IF(VLOOKUP(Table1[[#This Row],[Budget Code Description]],Dimentions!$X$6:$AC$97,4,FALSE)="","",VLOOKUP(Table1[[#This Row],[Budget Code Description]],Dimentions!$X$6:$AC$97,4,FALSE)),"")</f>
        <v/>
      </c>
      <c r="O1559" s="65" t="str">
        <f>IFERROR(VLOOKUP(Table1[[#This Row],[Vendor ID]],Table549[],2,FALSE),"")</f>
        <v/>
      </c>
      <c r="P1559" s="63"/>
      <c r="Q1559" s="143" t="str">
        <f>IF(Table1[[#This Row],[Posting Date]]&lt;&gt;"",$D$9,"")</f>
        <v/>
      </c>
      <c r="R1559" s="159" t="str">
        <f>IF(Table1[[#This Row],[Posting Date]]&lt;&gt;"",$D$10,"")</f>
        <v/>
      </c>
      <c r="S1559" s="66"/>
      <c r="T1559" s="63"/>
      <c r="U1559" s="67"/>
      <c r="V1559" s="67"/>
      <c r="W1559" s="67" t="str">
        <f t="shared" si="24"/>
        <v/>
      </c>
      <c r="X1559" s="161" t="str">
        <f>IF(E1559="","",(IF(Table1[[#This Row],[Cur]]="USD",Table1[[#This Row],[Cur_Amount Debit]],Table1[[#This Row],[Cur_Amount Debit]]/Table1[[#This Row],[Exchange Rate]])))</f>
        <v/>
      </c>
      <c r="Y1559" s="161" t="str">
        <f>IF(E1559="","",(IF(Table1[[#This Row],[Cur]]="USD",Table1[[#This Row],[Cur_Amount Credit]],Table1[[#This Row],[Cur_Amount Credit]]/ExchangeRate)))</f>
        <v/>
      </c>
      <c r="Z1559" s="203" t="str">
        <f>IF(E1559="","",(Table1[[#This Row],[Debit USD]]-Table1[[#This Row],[Credit USD]]))</f>
        <v/>
      </c>
      <c r="AA1559" s="122"/>
      <c r="AB1559" s="1"/>
      <c r="AC1559" s="15"/>
      <c r="AD1559" s="15" t="str">
        <f>IF(AND(OR(Table1[[#This Row],[Account]]="15030",Table1[[#This Row],[Account]]="15035",Table1[[#This Row],[Account]]="20150"),Table1[[#This Row],[Vendor ID]]=""),1,"")</f>
        <v/>
      </c>
      <c r="AE1559" s="15"/>
      <c r="AF1559" s="15"/>
      <c r="AG1559" s="15"/>
      <c r="AH1559" s="46" t="str">
        <f>IF(Table1[[#This Row],[Posting Date]]&lt;&gt;"","GJ-"&amp;CountryID,"")</f>
        <v/>
      </c>
      <c r="AI1559" s="59" t="str">
        <f>IF(Table1[[#This Row],[Posting Date]]&lt;&gt;"",Table1[[#This Row],[Posting Date]],"")</f>
        <v/>
      </c>
      <c r="AJ1559" s="46"/>
      <c r="AK1559" s="46" t="str">
        <f>IF(Table1[[#This Row],[Description]]&lt;&gt;"",Table1[[#This Row],[Description]],"")</f>
        <v/>
      </c>
      <c r="AL1559" s="46" t="str">
        <f>IF(Table1[[#This Row],[Posting Date]]&lt;&gt;"",Table1[[#This Row],[Reference Number]],"")</f>
        <v/>
      </c>
      <c r="AM1559" s="46" t="str">
        <f>TRIM(Table1[[#This Row],[Line '#]])</f>
        <v/>
      </c>
      <c r="AN1559" s="46" t="str">
        <f>TRIM(Table1[[#This Row],[Account]])</f>
        <v/>
      </c>
      <c r="AO1559" s="46" t="str">
        <f>IF(Table1[[#This Row],[Posting Date]]&lt;&gt;"",$D$5,"")</f>
        <v/>
      </c>
      <c r="AP1559" s="46" t="str">
        <f>TRIM(Table1[[#This Row],[Departments-Prgrams]])</f>
        <v/>
      </c>
      <c r="AQ1559" s="46" t="str">
        <f>TRIM(Table1[[#This Row],[Grant]])</f>
        <v/>
      </c>
      <c r="AR1559" s="46" t="str">
        <f>TRIM(Table1[[#This Row],[Staff ID]])</f>
        <v/>
      </c>
      <c r="AS1559" s="46" t="str">
        <f>IF(TRIM(Table1[[#This Row],[Budget Code]])=0,"",TRIM(Table1[[#This Row],[Budget Code]]))</f>
        <v/>
      </c>
      <c r="AT1559" s="46" t="str">
        <f>IF(Table1[[#This Row],[Line Description]]&lt;&gt;"",Table1[[#This Row],[Line Description]],"")</f>
        <v/>
      </c>
      <c r="AU1559" s="46" t="str">
        <f>IF(Table1[[#This Row],[Cur_Amount Debit]]&gt;0,ROUND(Table1[[#This Row],[Cur_Amount Debit]],2),"")</f>
        <v/>
      </c>
      <c r="AV1559" s="46" t="str">
        <f>IF(Table1[[#This Row],[Cur_Amount Credit]]&gt;0,ROUND(Table1[[#This Row],[Cur_Amount Credit]],2),"")</f>
        <v/>
      </c>
      <c r="AW1559" s="46" t="str">
        <f>LEFT(Table1[[#This Row],[Cur]],3)</f>
        <v/>
      </c>
      <c r="AX1559" s="59"/>
      <c r="AY1559" s="46"/>
      <c r="AZ1559" s="46" t="str">
        <f>IF(Table1[[#This Row],[Cur]]&lt;&gt;"",IF(Table1[[#This Row],[Cur]]="USD","",ExchangeRate),"")</f>
        <v/>
      </c>
      <c r="BA1559" s="46" t="str">
        <f>IF(Table1[[#This Row],[Grant]]&lt;&gt;"",VLOOKUP(Table1[[#This Row],[Grant]],Grants!B:D,3),"")</f>
        <v/>
      </c>
      <c r="BB1559" s="46" t="str">
        <f>TRIM(Table1[[#This Row],[Vendor ID]])</f>
        <v/>
      </c>
      <c r="BC1559">
        <f>IF(Table1[[#This Row],[Reference Number]]=Q1558,BC1558,BC1558+1)</f>
        <v>2</v>
      </c>
    </row>
    <row r="1560" spans="1:55" ht="11.25" hidden="1" customHeight="1">
      <c r="A1560" s="1"/>
      <c r="B1560" s="88" t="str">
        <f>IF(Table1[[#This Row],[Posting Date]]&lt;&gt;"",IF(Table1[[#This Row],[Reference Number]]=Q1559,B1559+1,1),"")</f>
        <v/>
      </c>
      <c r="C1560" s="61"/>
      <c r="D1560" s="61"/>
      <c r="E1560" s="218"/>
      <c r="F1560" s="143" t="str">
        <f>IFERROR(IF(VLOOKUP(Table1[[#This Row],[Budget Code Description]],Dimentions!$X$6:$AC$132,2,FALSE)="","",VLOOKUP(Table1[[#This Row],[Budget Code Description]],Dimentions!$X$6:$AC$132,2,FALSE)),"")</f>
        <v/>
      </c>
      <c r="G1560" s="143" t="str">
        <f>IFERROR(VLOOKUP(Table1[[#This Row],[Budget Code Description]],Dimentions!$X$6:$AC$132,3,FALSE),"")</f>
        <v/>
      </c>
      <c r="H1560" s="64" t="str">
        <f>IFERROR(VLOOKUP(Table1[[#This Row],[Account]],Dimentions!$S$6:$V$233,2,FALSE),"")</f>
        <v/>
      </c>
      <c r="I1560" s="62">
        <f>_xlfn.NUMBERVALUE(LEFT(Table1[[#This Row],[Account]],1))</f>
        <v>0</v>
      </c>
      <c r="J1560" s="62" t="str">
        <f>IFERROR(VLOOKUP(Table1[[#This Row],[Budget Code Description]],Table6[#All],7,FALSE),"")</f>
        <v/>
      </c>
      <c r="K1560" s="143" t="str">
        <f>IFERROR(VLOOKUP(Table1[[#This Row],[Budget Code Description]],Table6[#All],8,FALSE),"")</f>
        <v/>
      </c>
      <c r="L1560" s="63"/>
      <c r="M1560" s="65" t="str">
        <f>IFERROR(VLOOKUP(Table1[[#This Row],[Staff ID]],Table2[],2,FALSE),"")</f>
        <v/>
      </c>
      <c r="N1560" s="211" t="str">
        <f>IFERROR(IF(VLOOKUP(Table1[[#This Row],[Budget Code Description]],Dimentions!$X$6:$AC$97,4,FALSE)="","",VLOOKUP(Table1[[#This Row],[Budget Code Description]],Dimentions!$X$6:$AC$97,4,FALSE)),"")</f>
        <v/>
      </c>
      <c r="O1560" s="65" t="str">
        <f>IFERROR(VLOOKUP(Table1[[#This Row],[Vendor ID]],Table549[],2,FALSE),"")</f>
        <v/>
      </c>
      <c r="P1560" s="63"/>
      <c r="Q1560" s="143" t="str">
        <f>IF(Table1[[#This Row],[Posting Date]]&lt;&gt;"",$D$9,"")</f>
        <v/>
      </c>
      <c r="R1560" s="159" t="str">
        <f>IF(Table1[[#This Row],[Posting Date]]&lt;&gt;"",$D$10,"")</f>
        <v/>
      </c>
      <c r="S1560" s="66"/>
      <c r="T1560" s="63"/>
      <c r="U1560" s="67"/>
      <c r="V1560" s="67"/>
      <c r="W1560" s="67" t="str">
        <f t="shared" si="24"/>
        <v/>
      </c>
      <c r="X1560" s="161" t="str">
        <f>IF(E1560="","",(IF(Table1[[#This Row],[Cur]]="USD",Table1[[#This Row],[Cur_Amount Debit]],Table1[[#This Row],[Cur_Amount Debit]]/Table1[[#This Row],[Exchange Rate]])))</f>
        <v/>
      </c>
      <c r="Y1560" s="161" t="str">
        <f>IF(E1560="","",(IF(Table1[[#This Row],[Cur]]="USD",Table1[[#This Row],[Cur_Amount Credit]],Table1[[#This Row],[Cur_Amount Credit]]/ExchangeRate)))</f>
        <v/>
      </c>
      <c r="Z1560" s="203" t="str">
        <f>IF(E1560="","",(Table1[[#This Row],[Debit USD]]-Table1[[#This Row],[Credit USD]]))</f>
        <v/>
      </c>
      <c r="AA1560" s="122"/>
      <c r="AB1560" s="1"/>
      <c r="AC1560" s="15"/>
      <c r="AD1560" s="15" t="str">
        <f>IF(AND(OR(Table1[[#This Row],[Account]]="15030",Table1[[#This Row],[Account]]="15035",Table1[[#This Row],[Account]]="20150"),Table1[[#This Row],[Vendor ID]]=""),1,"")</f>
        <v/>
      </c>
      <c r="AE1560" s="15"/>
      <c r="AF1560" s="15"/>
      <c r="AG1560" s="15"/>
      <c r="AH1560" s="46" t="str">
        <f>IF(Table1[[#This Row],[Posting Date]]&lt;&gt;"","GJ-"&amp;CountryID,"")</f>
        <v/>
      </c>
      <c r="AI1560" s="59" t="str">
        <f>IF(Table1[[#This Row],[Posting Date]]&lt;&gt;"",Table1[[#This Row],[Posting Date]],"")</f>
        <v/>
      </c>
      <c r="AJ1560" s="46"/>
      <c r="AK1560" s="46" t="str">
        <f>IF(Table1[[#This Row],[Description]]&lt;&gt;"",Table1[[#This Row],[Description]],"")</f>
        <v/>
      </c>
      <c r="AL1560" s="46" t="str">
        <f>IF(Table1[[#This Row],[Posting Date]]&lt;&gt;"",Table1[[#This Row],[Reference Number]],"")</f>
        <v/>
      </c>
      <c r="AM1560" s="46" t="str">
        <f>TRIM(Table1[[#This Row],[Line '#]])</f>
        <v/>
      </c>
      <c r="AN1560" s="46" t="str">
        <f>TRIM(Table1[[#This Row],[Account]])</f>
        <v/>
      </c>
      <c r="AO1560" s="46" t="str">
        <f>IF(Table1[[#This Row],[Posting Date]]&lt;&gt;"",$D$5,"")</f>
        <v/>
      </c>
      <c r="AP1560" s="46" t="str">
        <f>TRIM(Table1[[#This Row],[Departments-Prgrams]])</f>
        <v/>
      </c>
      <c r="AQ1560" s="46" t="str">
        <f>TRIM(Table1[[#This Row],[Grant]])</f>
        <v/>
      </c>
      <c r="AR1560" s="46" t="str">
        <f>TRIM(Table1[[#This Row],[Staff ID]])</f>
        <v/>
      </c>
      <c r="AS1560" s="46" t="str">
        <f>IF(TRIM(Table1[[#This Row],[Budget Code]])=0,"",TRIM(Table1[[#This Row],[Budget Code]]))</f>
        <v/>
      </c>
      <c r="AT1560" s="46" t="str">
        <f>IF(Table1[[#This Row],[Line Description]]&lt;&gt;"",Table1[[#This Row],[Line Description]],"")</f>
        <v/>
      </c>
      <c r="AU1560" s="46" t="str">
        <f>IF(Table1[[#This Row],[Cur_Amount Debit]]&gt;0,ROUND(Table1[[#This Row],[Cur_Amount Debit]],2),"")</f>
        <v/>
      </c>
      <c r="AV1560" s="46" t="str">
        <f>IF(Table1[[#This Row],[Cur_Amount Credit]]&gt;0,ROUND(Table1[[#This Row],[Cur_Amount Credit]],2),"")</f>
        <v/>
      </c>
      <c r="AW1560" s="46" t="str">
        <f>LEFT(Table1[[#This Row],[Cur]],3)</f>
        <v/>
      </c>
      <c r="AX1560" s="59"/>
      <c r="AY1560" s="46"/>
      <c r="AZ1560" s="46" t="str">
        <f>IF(Table1[[#This Row],[Cur]]&lt;&gt;"",IF(Table1[[#This Row],[Cur]]="USD","",ExchangeRate),"")</f>
        <v/>
      </c>
      <c r="BA1560" s="46" t="str">
        <f>IF(Table1[[#This Row],[Grant]]&lt;&gt;"",VLOOKUP(Table1[[#This Row],[Grant]],Grants!B:D,3),"")</f>
        <v/>
      </c>
      <c r="BB1560" s="46" t="str">
        <f>TRIM(Table1[[#This Row],[Vendor ID]])</f>
        <v/>
      </c>
      <c r="BC1560">
        <f>IF(Table1[[#This Row],[Reference Number]]=Q1559,BC1559,BC1559+1)</f>
        <v>2</v>
      </c>
    </row>
    <row r="1561" spans="1:55" ht="11.25" hidden="1" customHeight="1">
      <c r="A1561" s="1"/>
      <c r="B1561" s="88" t="str">
        <f>IF(Table1[[#This Row],[Posting Date]]&lt;&gt;"",IF(Table1[[#This Row],[Reference Number]]=Q1560,B1560+1,1),"")</f>
        <v/>
      </c>
      <c r="C1561" s="61"/>
      <c r="D1561" s="61"/>
      <c r="E1561" s="218"/>
      <c r="F1561" s="143" t="str">
        <f>IFERROR(IF(VLOOKUP(Table1[[#This Row],[Budget Code Description]],Dimentions!$X$6:$AC$132,2,FALSE)="","",VLOOKUP(Table1[[#This Row],[Budget Code Description]],Dimentions!$X$6:$AC$132,2,FALSE)),"")</f>
        <v/>
      </c>
      <c r="G1561" s="143" t="str">
        <f>IFERROR(VLOOKUP(Table1[[#This Row],[Budget Code Description]],Dimentions!$X$6:$AC$132,3,FALSE),"")</f>
        <v/>
      </c>
      <c r="H1561" s="64" t="str">
        <f>IFERROR(VLOOKUP(Table1[[#This Row],[Account]],Dimentions!$S$6:$V$233,2,FALSE),"")</f>
        <v/>
      </c>
      <c r="I1561" s="62">
        <f>_xlfn.NUMBERVALUE(LEFT(Table1[[#This Row],[Account]],1))</f>
        <v>0</v>
      </c>
      <c r="J1561" s="62" t="str">
        <f>IFERROR(VLOOKUP(Table1[[#This Row],[Budget Code Description]],Table6[#All],7,FALSE),"")</f>
        <v/>
      </c>
      <c r="K1561" s="143" t="str">
        <f>IFERROR(VLOOKUP(Table1[[#This Row],[Budget Code Description]],Table6[#All],8,FALSE),"")</f>
        <v/>
      </c>
      <c r="L1561" s="63"/>
      <c r="M1561" s="65" t="str">
        <f>IFERROR(VLOOKUP(Table1[[#This Row],[Staff ID]],Table2[],2,FALSE),"")</f>
        <v/>
      </c>
      <c r="N1561" s="211" t="str">
        <f>IFERROR(IF(VLOOKUP(Table1[[#This Row],[Budget Code Description]],Dimentions!$X$6:$AC$97,4,FALSE)="","",VLOOKUP(Table1[[#This Row],[Budget Code Description]],Dimentions!$X$6:$AC$97,4,FALSE)),"")</f>
        <v/>
      </c>
      <c r="O1561" s="65" t="str">
        <f>IFERROR(VLOOKUP(Table1[[#This Row],[Vendor ID]],Table549[],2,FALSE),"")</f>
        <v/>
      </c>
      <c r="P1561" s="63"/>
      <c r="Q1561" s="143" t="str">
        <f>IF(Table1[[#This Row],[Posting Date]]&lt;&gt;"",$D$9,"")</f>
        <v/>
      </c>
      <c r="R1561" s="159" t="str">
        <f>IF(Table1[[#This Row],[Posting Date]]&lt;&gt;"",$D$10,"")</f>
        <v/>
      </c>
      <c r="S1561" s="66"/>
      <c r="T1561" s="63"/>
      <c r="U1561" s="67"/>
      <c r="V1561" s="67"/>
      <c r="W1561" s="67" t="str">
        <f t="shared" si="24"/>
        <v/>
      </c>
      <c r="X1561" s="161" t="str">
        <f>IF(E1561="","",(IF(Table1[[#This Row],[Cur]]="USD",Table1[[#This Row],[Cur_Amount Debit]],Table1[[#This Row],[Cur_Amount Debit]]/Table1[[#This Row],[Exchange Rate]])))</f>
        <v/>
      </c>
      <c r="Y1561" s="161" t="str">
        <f>IF(E1561="","",(IF(Table1[[#This Row],[Cur]]="USD",Table1[[#This Row],[Cur_Amount Credit]],Table1[[#This Row],[Cur_Amount Credit]]/ExchangeRate)))</f>
        <v/>
      </c>
      <c r="Z1561" s="203" t="str">
        <f>IF(E1561="","",(Table1[[#This Row],[Debit USD]]-Table1[[#This Row],[Credit USD]]))</f>
        <v/>
      </c>
      <c r="AA1561" s="122"/>
      <c r="AB1561" s="1"/>
      <c r="AC1561" s="15"/>
      <c r="AD1561" s="15" t="str">
        <f>IF(AND(OR(Table1[[#This Row],[Account]]="15030",Table1[[#This Row],[Account]]="15035",Table1[[#This Row],[Account]]="20150"),Table1[[#This Row],[Vendor ID]]=""),1,"")</f>
        <v/>
      </c>
      <c r="AE1561" s="15"/>
      <c r="AF1561" s="15"/>
      <c r="AG1561" s="15"/>
      <c r="AH1561" s="46" t="str">
        <f>IF(Table1[[#This Row],[Posting Date]]&lt;&gt;"","GJ-"&amp;CountryID,"")</f>
        <v/>
      </c>
      <c r="AI1561" s="59" t="str">
        <f>IF(Table1[[#This Row],[Posting Date]]&lt;&gt;"",Table1[[#This Row],[Posting Date]],"")</f>
        <v/>
      </c>
      <c r="AJ1561" s="46"/>
      <c r="AK1561" s="46" t="str">
        <f>IF(Table1[[#This Row],[Description]]&lt;&gt;"",Table1[[#This Row],[Description]],"")</f>
        <v/>
      </c>
      <c r="AL1561" s="46" t="str">
        <f>IF(Table1[[#This Row],[Posting Date]]&lt;&gt;"",Table1[[#This Row],[Reference Number]],"")</f>
        <v/>
      </c>
      <c r="AM1561" s="46" t="str">
        <f>TRIM(Table1[[#This Row],[Line '#]])</f>
        <v/>
      </c>
      <c r="AN1561" s="46" t="str">
        <f>TRIM(Table1[[#This Row],[Account]])</f>
        <v/>
      </c>
      <c r="AO1561" s="46" t="str">
        <f>IF(Table1[[#This Row],[Posting Date]]&lt;&gt;"",$D$5,"")</f>
        <v/>
      </c>
      <c r="AP1561" s="46" t="str">
        <f>TRIM(Table1[[#This Row],[Departments-Prgrams]])</f>
        <v/>
      </c>
      <c r="AQ1561" s="46" t="str">
        <f>TRIM(Table1[[#This Row],[Grant]])</f>
        <v/>
      </c>
      <c r="AR1561" s="46" t="str">
        <f>TRIM(Table1[[#This Row],[Staff ID]])</f>
        <v/>
      </c>
      <c r="AS1561" s="46" t="str">
        <f>IF(TRIM(Table1[[#This Row],[Budget Code]])=0,"",TRIM(Table1[[#This Row],[Budget Code]]))</f>
        <v/>
      </c>
      <c r="AT1561" s="46" t="str">
        <f>IF(Table1[[#This Row],[Line Description]]&lt;&gt;"",Table1[[#This Row],[Line Description]],"")</f>
        <v/>
      </c>
      <c r="AU1561" s="46" t="str">
        <f>IF(Table1[[#This Row],[Cur_Amount Debit]]&gt;0,ROUND(Table1[[#This Row],[Cur_Amount Debit]],2),"")</f>
        <v/>
      </c>
      <c r="AV1561" s="46" t="str">
        <f>IF(Table1[[#This Row],[Cur_Amount Credit]]&gt;0,ROUND(Table1[[#This Row],[Cur_Amount Credit]],2),"")</f>
        <v/>
      </c>
      <c r="AW1561" s="46" t="str">
        <f>LEFT(Table1[[#This Row],[Cur]],3)</f>
        <v/>
      </c>
      <c r="AX1561" s="59"/>
      <c r="AY1561" s="46"/>
      <c r="AZ1561" s="46" t="str">
        <f>IF(Table1[[#This Row],[Cur]]&lt;&gt;"",IF(Table1[[#This Row],[Cur]]="USD","",ExchangeRate),"")</f>
        <v/>
      </c>
      <c r="BA1561" s="46" t="str">
        <f>IF(Table1[[#This Row],[Grant]]&lt;&gt;"",VLOOKUP(Table1[[#This Row],[Grant]],Grants!B:D,3),"")</f>
        <v/>
      </c>
      <c r="BB1561" s="46" t="str">
        <f>TRIM(Table1[[#This Row],[Vendor ID]])</f>
        <v/>
      </c>
      <c r="BC1561">
        <f>IF(Table1[[#This Row],[Reference Number]]=Q1560,BC1560,BC1560+1)</f>
        <v>2</v>
      </c>
    </row>
    <row r="1562" spans="1:55" ht="11.25" hidden="1" customHeight="1">
      <c r="A1562" s="1"/>
      <c r="B1562" s="88" t="str">
        <f>IF(Table1[[#This Row],[Posting Date]]&lt;&gt;"",IF(Table1[[#This Row],[Reference Number]]=Q1561,B1561+1,1),"")</f>
        <v/>
      </c>
      <c r="C1562" s="61"/>
      <c r="D1562" s="61"/>
      <c r="E1562" s="218"/>
      <c r="F1562" s="143" t="str">
        <f>IFERROR(IF(VLOOKUP(Table1[[#This Row],[Budget Code Description]],Dimentions!$X$6:$AC$132,2,FALSE)="","",VLOOKUP(Table1[[#This Row],[Budget Code Description]],Dimentions!$X$6:$AC$132,2,FALSE)),"")</f>
        <v/>
      </c>
      <c r="G1562" s="143" t="str">
        <f>IFERROR(VLOOKUP(Table1[[#This Row],[Budget Code Description]],Dimentions!$X$6:$AC$132,3,FALSE),"")</f>
        <v/>
      </c>
      <c r="H1562" s="64" t="str">
        <f>IFERROR(VLOOKUP(Table1[[#This Row],[Account]],Dimentions!$S$6:$V$233,2,FALSE),"")</f>
        <v/>
      </c>
      <c r="I1562" s="62">
        <f>_xlfn.NUMBERVALUE(LEFT(Table1[[#This Row],[Account]],1))</f>
        <v>0</v>
      </c>
      <c r="J1562" s="62" t="str">
        <f>IFERROR(VLOOKUP(Table1[[#This Row],[Budget Code Description]],Table6[#All],7,FALSE),"")</f>
        <v/>
      </c>
      <c r="K1562" s="143" t="str">
        <f>IFERROR(VLOOKUP(Table1[[#This Row],[Budget Code Description]],Table6[#All],8,FALSE),"")</f>
        <v/>
      </c>
      <c r="L1562" s="63"/>
      <c r="M1562" s="65" t="str">
        <f>IFERROR(VLOOKUP(Table1[[#This Row],[Staff ID]],Table2[],2,FALSE),"")</f>
        <v/>
      </c>
      <c r="N1562" s="211" t="str">
        <f>IFERROR(IF(VLOOKUP(Table1[[#This Row],[Budget Code Description]],Dimentions!$X$6:$AC$97,4,FALSE)="","",VLOOKUP(Table1[[#This Row],[Budget Code Description]],Dimentions!$X$6:$AC$97,4,FALSE)),"")</f>
        <v/>
      </c>
      <c r="O1562" s="65" t="str">
        <f>IFERROR(VLOOKUP(Table1[[#This Row],[Vendor ID]],Table549[],2,FALSE),"")</f>
        <v/>
      </c>
      <c r="P1562" s="63"/>
      <c r="Q1562" s="143" t="str">
        <f>IF(Table1[[#This Row],[Posting Date]]&lt;&gt;"",$D$9,"")</f>
        <v/>
      </c>
      <c r="R1562" s="159" t="str">
        <f>IF(Table1[[#This Row],[Posting Date]]&lt;&gt;"",$D$10,"")</f>
        <v/>
      </c>
      <c r="S1562" s="66"/>
      <c r="T1562" s="63"/>
      <c r="U1562" s="67"/>
      <c r="V1562" s="67"/>
      <c r="W1562" s="67" t="str">
        <f t="shared" si="24"/>
        <v/>
      </c>
      <c r="X1562" s="161" t="str">
        <f>IF(E1562="","",(IF(Table1[[#This Row],[Cur]]="USD",Table1[[#This Row],[Cur_Amount Debit]],Table1[[#This Row],[Cur_Amount Debit]]/Table1[[#This Row],[Exchange Rate]])))</f>
        <v/>
      </c>
      <c r="Y1562" s="161" t="str">
        <f>IF(E1562="","",(IF(Table1[[#This Row],[Cur]]="USD",Table1[[#This Row],[Cur_Amount Credit]],Table1[[#This Row],[Cur_Amount Credit]]/ExchangeRate)))</f>
        <v/>
      </c>
      <c r="Z1562" s="203" t="str">
        <f>IF(E1562="","",(Table1[[#This Row],[Debit USD]]-Table1[[#This Row],[Credit USD]]))</f>
        <v/>
      </c>
      <c r="AA1562" s="122"/>
      <c r="AB1562" s="1"/>
      <c r="AC1562" s="15"/>
      <c r="AD1562" s="15" t="str">
        <f>IF(AND(OR(Table1[[#This Row],[Account]]="15030",Table1[[#This Row],[Account]]="15035",Table1[[#This Row],[Account]]="20150"),Table1[[#This Row],[Vendor ID]]=""),1,"")</f>
        <v/>
      </c>
      <c r="AE1562" s="15"/>
      <c r="AF1562" s="15"/>
      <c r="AG1562" s="15"/>
      <c r="AH1562" s="46" t="str">
        <f>IF(Table1[[#This Row],[Posting Date]]&lt;&gt;"","GJ-"&amp;CountryID,"")</f>
        <v/>
      </c>
      <c r="AI1562" s="59" t="str">
        <f>IF(Table1[[#This Row],[Posting Date]]&lt;&gt;"",Table1[[#This Row],[Posting Date]],"")</f>
        <v/>
      </c>
      <c r="AJ1562" s="46"/>
      <c r="AK1562" s="46" t="str">
        <f>IF(Table1[[#This Row],[Description]]&lt;&gt;"",Table1[[#This Row],[Description]],"")</f>
        <v/>
      </c>
      <c r="AL1562" s="46" t="str">
        <f>IF(Table1[[#This Row],[Posting Date]]&lt;&gt;"",Table1[[#This Row],[Reference Number]],"")</f>
        <v/>
      </c>
      <c r="AM1562" s="46" t="str">
        <f>TRIM(Table1[[#This Row],[Line '#]])</f>
        <v/>
      </c>
      <c r="AN1562" s="46" t="str">
        <f>TRIM(Table1[[#This Row],[Account]])</f>
        <v/>
      </c>
      <c r="AO1562" s="46" t="str">
        <f>IF(Table1[[#This Row],[Posting Date]]&lt;&gt;"",$D$5,"")</f>
        <v/>
      </c>
      <c r="AP1562" s="46" t="str">
        <f>TRIM(Table1[[#This Row],[Departments-Prgrams]])</f>
        <v/>
      </c>
      <c r="AQ1562" s="46" t="str">
        <f>TRIM(Table1[[#This Row],[Grant]])</f>
        <v/>
      </c>
      <c r="AR1562" s="46" t="str">
        <f>TRIM(Table1[[#This Row],[Staff ID]])</f>
        <v/>
      </c>
      <c r="AS1562" s="46" t="str">
        <f>IF(TRIM(Table1[[#This Row],[Budget Code]])=0,"",TRIM(Table1[[#This Row],[Budget Code]]))</f>
        <v/>
      </c>
      <c r="AT1562" s="46" t="str">
        <f>IF(Table1[[#This Row],[Line Description]]&lt;&gt;"",Table1[[#This Row],[Line Description]],"")</f>
        <v/>
      </c>
      <c r="AU1562" s="46" t="str">
        <f>IF(Table1[[#This Row],[Cur_Amount Debit]]&gt;0,ROUND(Table1[[#This Row],[Cur_Amount Debit]],2),"")</f>
        <v/>
      </c>
      <c r="AV1562" s="46" t="str">
        <f>IF(Table1[[#This Row],[Cur_Amount Credit]]&gt;0,ROUND(Table1[[#This Row],[Cur_Amount Credit]],2),"")</f>
        <v/>
      </c>
      <c r="AW1562" s="46" t="str">
        <f>LEFT(Table1[[#This Row],[Cur]],3)</f>
        <v/>
      </c>
      <c r="AX1562" s="59"/>
      <c r="AY1562" s="46"/>
      <c r="AZ1562" s="46" t="str">
        <f>IF(Table1[[#This Row],[Cur]]&lt;&gt;"",IF(Table1[[#This Row],[Cur]]="USD","",ExchangeRate),"")</f>
        <v/>
      </c>
      <c r="BA1562" s="46" t="str">
        <f>IF(Table1[[#This Row],[Grant]]&lt;&gt;"",VLOOKUP(Table1[[#This Row],[Grant]],Grants!B:D,3),"")</f>
        <v/>
      </c>
      <c r="BB1562" s="46" t="str">
        <f>TRIM(Table1[[#This Row],[Vendor ID]])</f>
        <v/>
      </c>
      <c r="BC1562">
        <f>IF(Table1[[#This Row],[Reference Number]]=Q1561,BC1561,BC1561+1)</f>
        <v>2</v>
      </c>
    </row>
    <row r="1563" spans="1:55" ht="11.25" hidden="1" customHeight="1">
      <c r="A1563" s="1"/>
      <c r="B1563" s="88" t="str">
        <f>IF(Table1[[#This Row],[Posting Date]]&lt;&gt;"",IF(Table1[[#This Row],[Reference Number]]=Q1562,B1562+1,1),"")</f>
        <v/>
      </c>
      <c r="C1563" s="61"/>
      <c r="D1563" s="61"/>
      <c r="E1563" s="218"/>
      <c r="F1563" s="143" t="str">
        <f>IFERROR(IF(VLOOKUP(Table1[[#This Row],[Budget Code Description]],Dimentions!$X$6:$AC$132,2,FALSE)="","",VLOOKUP(Table1[[#This Row],[Budget Code Description]],Dimentions!$X$6:$AC$132,2,FALSE)),"")</f>
        <v/>
      </c>
      <c r="G1563" s="143" t="str">
        <f>IFERROR(VLOOKUP(Table1[[#This Row],[Budget Code Description]],Dimentions!$X$6:$AC$132,3,FALSE),"")</f>
        <v/>
      </c>
      <c r="H1563" s="64" t="str">
        <f>IFERROR(VLOOKUP(Table1[[#This Row],[Account]],Dimentions!$S$6:$V$233,2,FALSE),"")</f>
        <v/>
      </c>
      <c r="I1563" s="62">
        <f>_xlfn.NUMBERVALUE(LEFT(Table1[[#This Row],[Account]],1))</f>
        <v>0</v>
      </c>
      <c r="J1563" s="62" t="str">
        <f>IFERROR(VLOOKUP(Table1[[#This Row],[Budget Code Description]],Table6[#All],7,FALSE),"")</f>
        <v/>
      </c>
      <c r="K1563" s="143" t="str">
        <f>IFERROR(VLOOKUP(Table1[[#This Row],[Budget Code Description]],Table6[#All],8,FALSE),"")</f>
        <v/>
      </c>
      <c r="L1563" s="63"/>
      <c r="M1563" s="65" t="str">
        <f>IFERROR(VLOOKUP(Table1[[#This Row],[Staff ID]],Table2[],2,FALSE),"")</f>
        <v/>
      </c>
      <c r="N1563" s="211" t="str">
        <f>IFERROR(IF(VLOOKUP(Table1[[#This Row],[Budget Code Description]],Dimentions!$X$6:$AC$97,4,FALSE)="","",VLOOKUP(Table1[[#This Row],[Budget Code Description]],Dimentions!$X$6:$AC$97,4,FALSE)),"")</f>
        <v/>
      </c>
      <c r="O1563" s="65" t="str">
        <f>IFERROR(VLOOKUP(Table1[[#This Row],[Vendor ID]],Table549[],2,FALSE),"")</f>
        <v/>
      </c>
      <c r="P1563" s="63"/>
      <c r="Q1563" s="143" t="str">
        <f>IF(Table1[[#This Row],[Posting Date]]&lt;&gt;"",$D$9,"")</f>
        <v/>
      </c>
      <c r="R1563" s="159" t="str">
        <f>IF(Table1[[#This Row],[Posting Date]]&lt;&gt;"",$D$10,"")</f>
        <v/>
      </c>
      <c r="S1563" s="66"/>
      <c r="T1563" s="63"/>
      <c r="U1563" s="67"/>
      <c r="V1563" s="67"/>
      <c r="W1563" s="67" t="str">
        <f t="shared" si="24"/>
        <v/>
      </c>
      <c r="X1563" s="161" t="str">
        <f>IF(E1563="","",(IF(Table1[[#This Row],[Cur]]="USD",Table1[[#This Row],[Cur_Amount Debit]],Table1[[#This Row],[Cur_Amount Debit]]/Table1[[#This Row],[Exchange Rate]])))</f>
        <v/>
      </c>
      <c r="Y1563" s="161" t="str">
        <f>IF(E1563="","",(IF(Table1[[#This Row],[Cur]]="USD",Table1[[#This Row],[Cur_Amount Credit]],Table1[[#This Row],[Cur_Amount Credit]]/ExchangeRate)))</f>
        <v/>
      </c>
      <c r="Z1563" s="203" t="str">
        <f>IF(E1563="","",(Table1[[#This Row],[Debit USD]]-Table1[[#This Row],[Credit USD]]))</f>
        <v/>
      </c>
      <c r="AA1563" s="122"/>
      <c r="AB1563" s="1"/>
      <c r="AC1563" s="15"/>
      <c r="AD1563" s="15" t="str">
        <f>IF(AND(OR(Table1[[#This Row],[Account]]="15030",Table1[[#This Row],[Account]]="15035",Table1[[#This Row],[Account]]="20150"),Table1[[#This Row],[Vendor ID]]=""),1,"")</f>
        <v/>
      </c>
      <c r="AE1563" s="15"/>
      <c r="AF1563" s="15"/>
      <c r="AG1563" s="15"/>
      <c r="AH1563" s="46" t="str">
        <f>IF(Table1[[#This Row],[Posting Date]]&lt;&gt;"","GJ-"&amp;CountryID,"")</f>
        <v/>
      </c>
      <c r="AI1563" s="59" t="str">
        <f>IF(Table1[[#This Row],[Posting Date]]&lt;&gt;"",Table1[[#This Row],[Posting Date]],"")</f>
        <v/>
      </c>
      <c r="AJ1563" s="46"/>
      <c r="AK1563" s="46" t="str">
        <f>IF(Table1[[#This Row],[Description]]&lt;&gt;"",Table1[[#This Row],[Description]],"")</f>
        <v/>
      </c>
      <c r="AL1563" s="46" t="str">
        <f>IF(Table1[[#This Row],[Posting Date]]&lt;&gt;"",Table1[[#This Row],[Reference Number]],"")</f>
        <v/>
      </c>
      <c r="AM1563" s="46" t="str">
        <f>TRIM(Table1[[#This Row],[Line '#]])</f>
        <v/>
      </c>
      <c r="AN1563" s="46" t="str">
        <f>TRIM(Table1[[#This Row],[Account]])</f>
        <v/>
      </c>
      <c r="AO1563" s="46" t="str">
        <f>IF(Table1[[#This Row],[Posting Date]]&lt;&gt;"",$D$5,"")</f>
        <v/>
      </c>
      <c r="AP1563" s="46" t="str">
        <f>TRIM(Table1[[#This Row],[Departments-Prgrams]])</f>
        <v/>
      </c>
      <c r="AQ1563" s="46" t="str">
        <f>TRIM(Table1[[#This Row],[Grant]])</f>
        <v/>
      </c>
      <c r="AR1563" s="46" t="str">
        <f>TRIM(Table1[[#This Row],[Staff ID]])</f>
        <v/>
      </c>
      <c r="AS1563" s="46" t="str">
        <f>IF(TRIM(Table1[[#This Row],[Budget Code]])=0,"",TRIM(Table1[[#This Row],[Budget Code]]))</f>
        <v/>
      </c>
      <c r="AT1563" s="46" t="str">
        <f>IF(Table1[[#This Row],[Line Description]]&lt;&gt;"",Table1[[#This Row],[Line Description]],"")</f>
        <v/>
      </c>
      <c r="AU1563" s="46" t="str">
        <f>IF(Table1[[#This Row],[Cur_Amount Debit]]&gt;0,ROUND(Table1[[#This Row],[Cur_Amount Debit]],2),"")</f>
        <v/>
      </c>
      <c r="AV1563" s="46" t="str">
        <f>IF(Table1[[#This Row],[Cur_Amount Credit]]&gt;0,ROUND(Table1[[#This Row],[Cur_Amount Credit]],2),"")</f>
        <v/>
      </c>
      <c r="AW1563" s="46" t="str">
        <f>LEFT(Table1[[#This Row],[Cur]],3)</f>
        <v/>
      </c>
      <c r="AX1563" s="59"/>
      <c r="AY1563" s="46"/>
      <c r="AZ1563" s="46" t="str">
        <f>IF(Table1[[#This Row],[Cur]]&lt;&gt;"",IF(Table1[[#This Row],[Cur]]="USD","",ExchangeRate),"")</f>
        <v/>
      </c>
      <c r="BA1563" s="46" t="str">
        <f>IF(Table1[[#This Row],[Grant]]&lt;&gt;"",VLOOKUP(Table1[[#This Row],[Grant]],Grants!B:D,3),"")</f>
        <v/>
      </c>
      <c r="BB1563" s="46" t="str">
        <f>TRIM(Table1[[#This Row],[Vendor ID]])</f>
        <v/>
      </c>
      <c r="BC1563">
        <f>IF(Table1[[#This Row],[Reference Number]]=Q1562,BC1562,BC1562+1)</f>
        <v>2</v>
      </c>
    </row>
    <row r="1564" spans="1:55" ht="11.25" hidden="1" customHeight="1">
      <c r="A1564" s="1"/>
      <c r="B1564" s="88" t="str">
        <f>IF(Table1[[#This Row],[Posting Date]]&lt;&gt;"",IF(Table1[[#This Row],[Reference Number]]=Q1563,B1563+1,1),"")</f>
        <v/>
      </c>
      <c r="C1564" s="61"/>
      <c r="D1564" s="61"/>
      <c r="E1564" s="218"/>
      <c r="F1564" s="143" t="str">
        <f>IFERROR(IF(VLOOKUP(Table1[[#This Row],[Budget Code Description]],Dimentions!$X$6:$AC$132,2,FALSE)="","",VLOOKUP(Table1[[#This Row],[Budget Code Description]],Dimentions!$X$6:$AC$132,2,FALSE)),"")</f>
        <v/>
      </c>
      <c r="G1564" s="143" t="str">
        <f>IFERROR(VLOOKUP(Table1[[#This Row],[Budget Code Description]],Dimentions!$X$6:$AC$132,3,FALSE),"")</f>
        <v/>
      </c>
      <c r="H1564" s="64" t="str">
        <f>IFERROR(VLOOKUP(Table1[[#This Row],[Account]],Dimentions!$S$6:$V$233,2,FALSE),"")</f>
        <v/>
      </c>
      <c r="I1564" s="62">
        <f>_xlfn.NUMBERVALUE(LEFT(Table1[[#This Row],[Account]],1))</f>
        <v>0</v>
      </c>
      <c r="J1564" s="62" t="str">
        <f>IFERROR(VLOOKUP(Table1[[#This Row],[Budget Code Description]],Table6[#All],7,FALSE),"")</f>
        <v/>
      </c>
      <c r="K1564" s="143" t="str">
        <f>IFERROR(VLOOKUP(Table1[[#This Row],[Budget Code Description]],Table6[#All],8,FALSE),"")</f>
        <v/>
      </c>
      <c r="L1564" s="63"/>
      <c r="M1564" s="65" t="str">
        <f>IFERROR(VLOOKUP(Table1[[#This Row],[Staff ID]],Table2[],2,FALSE),"")</f>
        <v/>
      </c>
      <c r="N1564" s="211" t="str">
        <f>IFERROR(IF(VLOOKUP(Table1[[#This Row],[Budget Code Description]],Dimentions!$X$6:$AC$97,4,FALSE)="","",VLOOKUP(Table1[[#This Row],[Budget Code Description]],Dimentions!$X$6:$AC$97,4,FALSE)),"")</f>
        <v/>
      </c>
      <c r="O1564" s="65" t="str">
        <f>IFERROR(VLOOKUP(Table1[[#This Row],[Vendor ID]],Table549[],2,FALSE),"")</f>
        <v/>
      </c>
      <c r="P1564" s="63"/>
      <c r="Q1564" s="143" t="str">
        <f>IF(Table1[[#This Row],[Posting Date]]&lt;&gt;"",$D$9,"")</f>
        <v/>
      </c>
      <c r="R1564" s="159" t="str">
        <f>IF(Table1[[#This Row],[Posting Date]]&lt;&gt;"",$D$10,"")</f>
        <v/>
      </c>
      <c r="S1564" s="66"/>
      <c r="T1564" s="63"/>
      <c r="U1564" s="67"/>
      <c r="V1564" s="67"/>
      <c r="W1564" s="67" t="str">
        <f t="shared" si="24"/>
        <v/>
      </c>
      <c r="X1564" s="161" t="str">
        <f>IF(E1564="","",(IF(Table1[[#This Row],[Cur]]="USD",Table1[[#This Row],[Cur_Amount Debit]],Table1[[#This Row],[Cur_Amount Debit]]/Table1[[#This Row],[Exchange Rate]])))</f>
        <v/>
      </c>
      <c r="Y1564" s="161" t="str">
        <f>IF(E1564="","",(IF(Table1[[#This Row],[Cur]]="USD",Table1[[#This Row],[Cur_Amount Credit]],Table1[[#This Row],[Cur_Amount Credit]]/ExchangeRate)))</f>
        <v/>
      </c>
      <c r="Z1564" s="203" t="str">
        <f>IF(E1564="","",(Table1[[#This Row],[Debit USD]]-Table1[[#This Row],[Credit USD]]))</f>
        <v/>
      </c>
      <c r="AA1564" s="122"/>
      <c r="AB1564" s="1"/>
      <c r="AC1564" s="15"/>
      <c r="AD1564" s="15" t="str">
        <f>IF(AND(OR(Table1[[#This Row],[Account]]="15030",Table1[[#This Row],[Account]]="15035",Table1[[#This Row],[Account]]="20150"),Table1[[#This Row],[Vendor ID]]=""),1,"")</f>
        <v/>
      </c>
      <c r="AE1564" s="15"/>
      <c r="AF1564" s="15"/>
      <c r="AG1564" s="15"/>
      <c r="AH1564" s="46" t="str">
        <f>IF(Table1[[#This Row],[Posting Date]]&lt;&gt;"","GJ-"&amp;CountryID,"")</f>
        <v/>
      </c>
      <c r="AI1564" s="59" t="str">
        <f>IF(Table1[[#This Row],[Posting Date]]&lt;&gt;"",Table1[[#This Row],[Posting Date]],"")</f>
        <v/>
      </c>
      <c r="AJ1564" s="46"/>
      <c r="AK1564" s="46" t="str">
        <f>IF(Table1[[#This Row],[Description]]&lt;&gt;"",Table1[[#This Row],[Description]],"")</f>
        <v/>
      </c>
      <c r="AL1564" s="46" t="str">
        <f>IF(Table1[[#This Row],[Posting Date]]&lt;&gt;"",Table1[[#This Row],[Reference Number]],"")</f>
        <v/>
      </c>
      <c r="AM1564" s="46" t="str">
        <f>TRIM(Table1[[#This Row],[Line '#]])</f>
        <v/>
      </c>
      <c r="AN1564" s="46" t="str">
        <f>TRIM(Table1[[#This Row],[Account]])</f>
        <v/>
      </c>
      <c r="AO1564" s="46" t="str">
        <f>IF(Table1[[#This Row],[Posting Date]]&lt;&gt;"",$D$5,"")</f>
        <v/>
      </c>
      <c r="AP1564" s="46" t="str">
        <f>TRIM(Table1[[#This Row],[Departments-Prgrams]])</f>
        <v/>
      </c>
      <c r="AQ1564" s="46" t="str">
        <f>TRIM(Table1[[#This Row],[Grant]])</f>
        <v/>
      </c>
      <c r="AR1564" s="46" t="str">
        <f>TRIM(Table1[[#This Row],[Staff ID]])</f>
        <v/>
      </c>
      <c r="AS1564" s="46" t="str">
        <f>IF(TRIM(Table1[[#This Row],[Budget Code]])=0,"",TRIM(Table1[[#This Row],[Budget Code]]))</f>
        <v/>
      </c>
      <c r="AT1564" s="46" t="str">
        <f>IF(Table1[[#This Row],[Line Description]]&lt;&gt;"",Table1[[#This Row],[Line Description]],"")</f>
        <v/>
      </c>
      <c r="AU1564" s="46" t="str">
        <f>IF(Table1[[#This Row],[Cur_Amount Debit]]&gt;0,ROUND(Table1[[#This Row],[Cur_Amount Debit]],2),"")</f>
        <v/>
      </c>
      <c r="AV1564" s="46" t="str">
        <f>IF(Table1[[#This Row],[Cur_Amount Credit]]&gt;0,ROUND(Table1[[#This Row],[Cur_Amount Credit]],2),"")</f>
        <v/>
      </c>
      <c r="AW1564" s="46" t="str">
        <f>LEFT(Table1[[#This Row],[Cur]],3)</f>
        <v/>
      </c>
      <c r="AX1564" s="59"/>
      <c r="AY1564" s="46"/>
      <c r="AZ1564" s="46" t="str">
        <f>IF(Table1[[#This Row],[Cur]]&lt;&gt;"",IF(Table1[[#This Row],[Cur]]="USD","",ExchangeRate),"")</f>
        <v/>
      </c>
      <c r="BA1564" s="46" t="str">
        <f>IF(Table1[[#This Row],[Grant]]&lt;&gt;"",VLOOKUP(Table1[[#This Row],[Grant]],Grants!B:D,3),"")</f>
        <v/>
      </c>
      <c r="BB1564" s="46" t="str">
        <f>TRIM(Table1[[#This Row],[Vendor ID]])</f>
        <v/>
      </c>
      <c r="BC1564">
        <f>IF(Table1[[#This Row],[Reference Number]]=Q1563,BC1563,BC1563+1)</f>
        <v>2</v>
      </c>
    </row>
    <row r="1565" spans="1:55" ht="11.25" hidden="1" customHeight="1">
      <c r="A1565" s="1"/>
      <c r="B1565" s="88" t="str">
        <f>IF(Table1[[#This Row],[Posting Date]]&lt;&gt;"",IF(Table1[[#This Row],[Reference Number]]=Q1564,B1564+1,1),"")</f>
        <v/>
      </c>
      <c r="C1565" s="61"/>
      <c r="D1565" s="61"/>
      <c r="E1565" s="218"/>
      <c r="F1565" s="143" t="str">
        <f>IFERROR(IF(VLOOKUP(Table1[[#This Row],[Budget Code Description]],Dimentions!$X$6:$AC$132,2,FALSE)="","",VLOOKUP(Table1[[#This Row],[Budget Code Description]],Dimentions!$X$6:$AC$132,2,FALSE)),"")</f>
        <v/>
      </c>
      <c r="G1565" s="143" t="str">
        <f>IFERROR(VLOOKUP(Table1[[#This Row],[Budget Code Description]],Dimentions!$X$6:$AC$132,3,FALSE),"")</f>
        <v/>
      </c>
      <c r="H1565" s="64" t="str">
        <f>IFERROR(VLOOKUP(Table1[[#This Row],[Account]],Dimentions!$S$6:$V$233,2,FALSE),"")</f>
        <v/>
      </c>
      <c r="I1565" s="62">
        <f>_xlfn.NUMBERVALUE(LEFT(Table1[[#This Row],[Account]],1))</f>
        <v>0</v>
      </c>
      <c r="J1565" s="62" t="str">
        <f>IFERROR(VLOOKUP(Table1[[#This Row],[Budget Code Description]],Table6[#All],7,FALSE),"")</f>
        <v/>
      </c>
      <c r="K1565" s="143" t="str">
        <f>IFERROR(VLOOKUP(Table1[[#This Row],[Budget Code Description]],Table6[#All],8,FALSE),"")</f>
        <v/>
      </c>
      <c r="L1565" s="63"/>
      <c r="M1565" s="65" t="str">
        <f>IFERROR(VLOOKUP(Table1[[#This Row],[Staff ID]],Table2[],2,FALSE),"")</f>
        <v/>
      </c>
      <c r="N1565" s="211" t="str">
        <f>IFERROR(IF(VLOOKUP(Table1[[#This Row],[Budget Code Description]],Dimentions!$X$6:$AC$97,4,FALSE)="","",VLOOKUP(Table1[[#This Row],[Budget Code Description]],Dimentions!$X$6:$AC$97,4,FALSE)),"")</f>
        <v/>
      </c>
      <c r="O1565" s="65" t="str">
        <f>IFERROR(VLOOKUP(Table1[[#This Row],[Vendor ID]],Table549[],2,FALSE),"")</f>
        <v/>
      </c>
      <c r="P1565" s="63"/>
      <c r="Q1565" s="143" t="str">
        <f>IF(Table1[[#This Row],[Posting Date]]&lt;&gt;"",$D$9,"")</f>
        <v/>
      </c>
      <c r="R1565" s="159" t="str">
        <f>IF(Table1[[#This Row],[Posting Date]]&lt;&gt;"",$D$10,"")</f>
        <v/>
      </c>
      <c r="S1565" s="66"/>
      <c r="T1565" s="63"/>
      <c r="U1565" s="67"/>
      <c r="V1565" s="67"/>
      <c r="W1565" s="67" t="str">
        <f t="shared" si="24"/>
        <v/>
      </c>
      <c r="X1565" s="161" t="str">
        <f>IF(E1565="","",(IF(Table1[[#This Row],[Cur]]="USD",Table1[[#This Row],[Cur_Amount Debit]],Table1[[#This Row],[Cur_Amount Debit]]/Table1[[#This Row],[Exchange Rate]])))</f>
        <v/>
      </c>
      <c r="Y1565" s="161" t="str">
        <f>IF(E1565="","",(IF(Table1[[#This Row],[Cur]]="USD",Table1[[#This Row],[Cur_Amount Credit]],Table1[[#This Row],[Cur_Amount Credit]]/ExchangeRate)))</f>
        <v/>
      </c>
      <c r="Z1565" s="203" t="str">
        <f>IF(E1565="","",(Table1[[#This Row],[Debit USD]]-Table1[[#This Row],[Credit USD]]))</f>
        <v/>
      </c>
      <c r="AA1565" s="122"/>
      <c r="AB1565" s="1"/>
      <c r="AC1565" s="15"/>
      <c r="AD1565" s="15" t="str">
        <f>IF(AND(OR(Table1[[#This Row],[Account]]="15030",Table1[[#This Row],[Account]]="15035",Table1[[#This Row],[Account]]="20150"),Table1[[#This Row],[Vendor ID]]=""),1,"")</f>
        <v/>
      </c>
      <c r="AE1565" s="15"/>
      <c r="AF1565" s="15"/>
      <c r="AG1565" s="15"/>
      <c r="AH1565" s="46" t="str">
        <f>IF(Table1[[#This Row],[Posting Date]]&lt;&gt;"","GJ-"&amp;CountryID,"")</f>
        <v/>
      </c>
      <c r="AI1565" s="59" t="str">
        <f>IF(Table1[[#This Row],[Posting Date]]&lt;&gt;"",Table1[[#This Row],[Posting Date]],"")</f>
        <v/>
      </c>
      <c r="AJ1565" s="46"/>
      <c r="AK1565" s="46" t="str">
        <f>IF(Table1[[#This Row],[Description]]&lt;&gt;"",Table1[[#This Row],[Description]],"")</f>
        <v/>
      </c>
      <c r="AL1565" s="46" t="str">
        <f>IF(Table1[[#This Row],[Posting Date]]&lt;&gt;"",Table1[[#This Row],[Reference Number]],"")</f>
        <v/>
      </c>
      <c r="AM1565" s="46" t="str">
        <f>TRIM(Table1[[#This Row],[Line '#]])</f>
        <v/>
      </c>
      <c r="AN1565" s="46" t="str">
        <f>TRIM(Table1[[#This Row],[Account]])</f>
        <v/>
      </c>
      <c r="AO1565" s="46" t="str">
        <f>IF(Table1[[#This Row],[Posting Date]]&lt;&gt;"",$D$5,"")</f>
        <v/>
      </c>
      <c r="AP1565" s="46" t="str">
        <f>TRIM(Table1[[#This Row],[Departments-Prgrams]])</f>
        <v/>
      </c>
      <c r="AQ1565" s="46" t="str">
        <f>TRIM(Table1[[#This Row],[Grant]])</f>
        <v/>
      </c>
      <c r="AR1565" s="46" t="str">
        <f>TRIM(Table1[[#This Row],[Staff ID]])</f>
        <v/>
      </c>
      <c r="AS1565" s="46" t="str">
        <f>IF(TRIM(Table1[[#This Row],[Budget Code]])=0,"",TRIM(Table1[[#This Row],[Budget Code]]))</f>
        <v/>
      </c>
      <c r="AT1565" s="46" t="str">
        <f>IF(Table1[[#This Row],[Line Description]]&lt;&gt;"",Table1[[#This Row],[Line Description]],"")</f>
        <v/>
      </c>
      <c r="AU1565" s="46" t="str">
        <f>IF(Table1[[#This Row],[Cur_Amount Debit]]&gt;0,ROUND(Table1[[#This Row],[Cur_Amount Debit]],2),"")</f>
        <v/>
      </c>
      <c r="AV1565" s="46" t="str">
        <f>IF(Table1[[#This Row],[Cur_Amount Credit]]&gt;0,ROUND(Table1[[#This Row],[Cur_Amount Credit]],2),"")</f>
        <v/>
      </c>
      <c r="AW1565" s="46" t="str">
        <f>LEFT(Table1[[#This Row],[Cur]],3)</f>
        <v/>
      </c>
      <c r="AX1565" s="59"/>
      <c r="AY1565" s="46"/>
      <c r="AZ1565" s="46" t="str">
        <f>IF(Table1[[#This Row],[Cur]]&lt;&gt;"",IF(Table1[[#This Row],[Cur]]="USD","",ExchangeRate),"")</f>
        <v/>
      </c>
      <c r="BA1565" s="46" t="str">
        <f>IF(Table1[[#This Row],[Grant]]&lt;&gt;"",VLOOKUP(Table1[[#This Row],[Grant]],Grants!B:D,3),"")</f>
        <v/>
      </c>
      <c r="BB1565" s="46" t="str">
        <f>TRIM(Table1[[#This Row],[Vendor ID]])</f>
        <v/>
      </c>
      <c r="BC1565">
        <f>IF(Table1[[#This Row],[Reference Number]]=Q1564,BC1564,BC1564+1)</f>
        <v>2</v>
      </c>
    </row>
    <row r="1566" spans="1:55" ht="11.25" hidden="1" customHeight="1">
      <c r="A1566" s="1"/>
      <c r="B1566" s="88" t="str">
        <f>IF(Table1[[#This Row],[Posting Date]]&lt;&gt;"",IF(Table1[[#This Row],[Reference Number]]=Q1565,B1565+1,1),"")</f>
        <v/>
      </c>
      <c r="C1566" s="61"/>
      <c r="D1566" s="61"/>
      <c r="E1566" s="218"/>
      <c r="F1566" s="143" t="str">
        <f>IFERROR(IF(VLOOKUP(Table1[[#This Row],[Budget Code Description]],Dimentions!$X$6:$AC$132,2,FALSE)="","",VLOOKUP(Table1[[#This Row],[Budget Code Description]],Dimentions!$X$6:$AC$132,2,FALSE)),"")</f>
        <v/>
      </c>
      <c r="G1566" s="143" t="str">
        <f>IFERROR(VLOOKUP(Table1[[#This Row],[Budget Code Description]],Dimentions!$X$6:$AC$132,3,FALSE),"")</f>
        <v/>
      </c>
      <c r="H1566" s="64" t="str">
        <f>IFERROR(VLOOKUP(Table1[[#This Row],[Account]],Dimentions!$S$6:$V$233,2,FALSE),"")</f>
        <v/>
      </c>
      <c r="I1566" s="62">
        <f>_xlfn.NUMBERVALUE(LEFT(Table1[[#This Row],[Account]],1))</f>
        <v>0</v>
      </c>
      <c r="J1566" s="62" t="str">
        <f>IFERROR(VLOOKUP(Table1[[#This Row],[Budget Code Description]],Table6[#All],7,FALSE),"")</f>
        <v/>
      </c>
      <c r="K1566" s="143" t="str">
        <f>IFERROR(VLOOKUP(Table1[[#This Row],[Budget Code Description]],Table6[#All],8,FALSE),"")</f>
        <v/>
      </c>
      <c r="L1566" s="63"/>
      <c r="M1566" s="65" t="str">
        <f>IFERROR(VLOOKUP(Table1[[#This Row],[Staff ID]],Table2[],2,FALSE),"")</f>
        <v/>
      </c>
      <c r="N1566" s="211" t="str">
        <f>IFERROR(IF(VLOOKUP(Table1[[#This Row],[Budget Code Description]],Dimentions!$X$6:$AC$97,4,FALSE)="","",VLOOKUP(Table1[[#This Row],[Budget Code Description]],Dimentions!$X$6:$AC$97,4,FALSE)),"")</f>
        <v/>
      </c>
      <c r="O1566" s="65" t="str">
        <f>IFERROR(VLOOKUP(Table1[[#This Row],[Vendor ID]],Table549[],2,FALSE),"")</f>
        <v/>
      </c>
      <c r="P1566" s="63"/>
      <c r="Q1566" s="143" t="str">
        <f>IF(Table1[[#This Row],[Posting Date]]&lt;&gt;"",$D$9,"")</f>
        <v/>
      </c>
      <c r="R1566" s="159" t="str">
        <f>IF(Table1[[#This Row],[Posting Date]]&lt;&gt;"",$D$10,"")</f>
        <v/>
      </c>
      <c r="S1566" s="66"/>
      <c r="T1566" s="63"/>
      <c r="U1566" s="67"/>
      <c r="V1566" s="67"/>
      <c r="W1566" s="67" t="str">
        <f t="shared" si="24"/>
        <v/>
      </c>
      <c r="X1566" s="161" t="str">
        <f>IF(E1566="","",(IF(Table1[[#This Row],[Cur]]="USD",Table1[[#This Row],[Cur_Amount Debit]],Table1[[#This Row],[Cur_Amount Debit]]/Table1[[#This Row],[Exchange Rate]])))</f>
        <v/>
      </c>
      <c r="Y1566" s="161" t="str">
        <f>IF(E1566="","",(IF(Table1[[#This Row],[Cur]]="USD",Table1[[#This Row],[Cur_Amount Credit]],Table1[[#This Row],[Cur_Amount Credit]]/ExchangeRate)))</f>
        <v/>
      </c>
      <c r="Z1566" s="203" t="str">
        <f>IF(E1566="","",(Table1[[#This Row],[Debit USD]]-Table1[[#This Row],[Credit USD]]))</f>
        <v/>
      </c>
      <c r="AA1566" s="122"/>
      <c r="AB1566" s="1"/>
      <c r="AC1566" s="15"/>
      <c r="AD1566" s="15" t="str">
        <f>IF(AND(OR(Table1[[#This Row],[Account]]="15030",Table1[[#This Row],[Account]]="15035",Table1[[#This Row],[Account]]="20150"),Table1[[#This Row],[Vendor ID]]=""),1,"")</f>
        <v/>
      </c>
      <c r="AE1566" s="15"/>
      <c r="AF1566" s="15"/>
      <c r="AG1566" s="15"/>
      <c r="AH1566" s="46" t="str">
        <f>IF(Table1[[#This Row],[Posting Date]]&lt;&gt;"","GJ-"&amp;CountryID,"")</f>
        <v/>
      </c>
      <c r="AI1566" s="59" t="str">
        <f>IF(Table1[[#This Row],[Posting Date]]&lt;&gt;"",Table1[[#This Row],[Posting Date]],"")</f>
        <v/>
      </c>
      <c r="AJ1566" s="46"/>
      <c r="AK1566" s="46" t="str">
        <f>IF(Table1[[#This Row],[Description]]&lt;&gt;"",Table1[[#This Row],[Description]],"")</f>
        <v/>
      </c>
      <c r="AL1566" s="46" t="str">
        <f>IF(Table1[[#This Row],[Posting Date]]&lt;&gt;"",Table1[[#This Row],[Reference Number]],"")</f>
        <v/>
      </c>
      <c r="AM1566" s="46" t="str">
        <f>TRIM(Table1[[#This Row],[Line '#]])</f>
        <v/>
      </c>
      <c r="AN1566" s="46" t="str">
        <f>TRIM(Table1[[#This Row],[Account]])</f>
        <v/>
      </c>
      <c r="AO1566" s="46" t="str">
        <f>IF(Table1[[#This Row],[Posting Date]]&lt;&gt;"",$D$5,"")</f>
        <v/>
      </c>
      <c r="AP1566" s="46" t="str">
        <f>TRIM(Table1[[#This Row],[Departments-Prgrams]])</f>
        <v/>
      </c>
      <c r="AQ1566" s="46" t="str">
        <f>TRIM(Table1[[#This Row],[Grant]])</f>
        <v/>
      </c>
      <c r="AR1566" s="46" t="str">
        <f>TRIM(Table1[[#This Row],[Staff ID]])</f>
        <v/>
      </c>
      <c r="AS1566" s="46" t="str">
        <f>IF(TRIM(Table1[[#This Row],[Budget Code]])=0,"",TRIM(Table1[[#This Row],[Budget Code]]))</f>
        <v/>
      </c>
      <c r="AT1566" s="46" t="str">
        <f>IF(Table1[[#This Row],[Line Description]]&lt;&gt;"",Table1[[#This Row],[Line Description]],"")</f>
        <v/>
      </c>
      <c r="AU1566" s="46" t="str">
        <f>IF(Table1[[#This Row],[Cur_Amount Debit]]&gt;0,ROUND(Table1[[#This Row],[Cur_Amount Debit]],2),"")</f>
        <v/>
      </c>
      <c r="AV1566" s="46" t="str">
        <f>IF(Table1[[#This Row],[Cur_Amount Credit]]&gt;0,ROUND(Table1[[#This Row],[Cur_Amount Credit]],2),"")</f>
        <v/>
      </c>
      <c r="AW1566" s="46" t="str">
        <f>LEFT(Table1[[#This Row],[Cur]],3)</f>
        <v/>
      </c>
      <c r="AX1566" s="59"/>
      <c r="AY1566" s="46"/>
      <c r="AZ1566" s="46" t="str">
        <f>IF(Table1[[#This Row],[Cur]]&lt;&gt;"",IF(Table1[[#This Row],[Cur]]="USD","",ExchangeRate),"")</f>
        <v/>
      </c>
      <c r="BA1566" s="46" t="str">
        <f>IF(Table1[[#This Row],[Grant]]&lt;&gt;"",VLOOKUP(Table1[[#This Row],[Grant]],Grants!B:D,3),"")</f>
        <v/>
      </c>
      <c r="BB1566" s="46" t="str">
        <f>TRIM(Table1[[#This Row],[Vendor ID]])</f>
        <v/>
      </c>
      <c r="BC1566">
        <f>IF(Table1[[#This Row],[Reference Number]]=Q1565,BC1565,BC1565+1)</f>
        <v>2</v>
      </c>
    </row>
    <row r="1567" spans="1:55" ht="11.25" hidden="1" customHeight="1">
      <c r="A1567" s="1"/>
      <c r="B1567" s="88" t="str">
        <f>IF(Table1[[#This Row],[Posting Date]]&lt;&gt;"",IF(Table1[[#This Row],[Reference Number]]=Q1566,B1566+1,1),"")</f>
        <v/>
      </c>
      <c r="C1567" s="61"/>
      <c r="D1567" s="61"/>
      <c r="E1567" s="218"/>
      <c r="F1567" s="143" t="str">
        <f>IFERROR(IF(VLOOKUP(Table1[[#This Row],[Budget Code Description]],Dimentions!$X$6:$AC$132,2,FALSE)="","",VLOOKUP(Table1[[#This Row],[Budget Code Description]],Dimentions!$X$6:$AC$132,2,FALSE)),"")</f>
        <v/>
      </c>
      <c r="G1567" s="143" t="str">
        <f>IFERROR(VLOOKUP(Table1[[#This Row],[Budget Code Description]],Dimentions!$X$6:$AC$132,3,FALSE),"")</f>
        <v/>
      </c>
      <c r="H1567" s="64" t="str">
        <f>IFERROR(VLOOKUP(Table1[[#This Row],[Account]],Dimentions!$S$6:$V$233,2,FALSE),"")</f>
        <v/>
      </c>
      <c r="I1567" s="62">
        <f>_xlfn.NUMBERVALUE(LEFT(Table1[[#This Row],[Account]],1))</f>
        <v>0</v>
      </c>
      <c r="J1567" s="62" t="str">
        <f>IFERROR(VLOOKUP(Table1[[#This Row],[Budget Code Description]],Table6[#All],7,FALSE),"")</f>
        <v/>
      </c>
      <c r="K1567" s="143" t="str">
        <f>IFERROR(VLOOKUP(Table1[[#This Row],[Budget Code Description]],Table6[#All],8,FALSE),"")</f>
        <v/>
      </c>
      <c r="L1567" s="63"/>
      <c r="M1567" s="65" t="str">
        <f>IFERROR(VLOOKUP(Table1[[#This Row],[Staff ID]],Table2[],2,FALSE),"")</f>
        <v/>
      </c>
      <c r="N1567" s="211" t="str">
        <f>IFERROR(IF(VLOOKUP(Table1[[#This Row],[Budget Code Description]],Dimentions!$X$6:$AC$97,4,FALSE)="","",VLOOKUP(Table1[[#This Row],[Budget Code Description]],Dimentions!$X$6:$AC$97,4,FALSE)),"")</f>
        <v/>
      </c>
      <c r="O1567" s="65" t="str">
        <f>IFERROR(VLOOKUP(Table1[[#This Row],[Vendor ID]],Table549[],2,FALSE),"")</f>
        <v/>
      </c>
      <c r="P1567" s="63"/>
      <c r="Q1567" s="143" t="str">
        <f>IF(Table1[[#This Row],[Posting Date]]&lt;&gt;"",$D$9,"")</f>
        <v/>
      </c>
      <c r="R1567" s="159" t="str">
        <f>IF(Table1[[#This Row],[Posting Date]]&lt;&gt;"",$D$10,"")</f>
        <v/>
      </c>
      <c r="S1567" s="66"/>
      <c r="T1567" s="63"/>
      <c r="U1567" s="67"/>
      <c r="V1567" s="67"/>
      <c r="W1567" s="67" t="str">
        <f t="shared" si="24"/>
        <v/>
      </c>
      <c r="X1567" s="161" t="str">
        <f>IF(E1567="","",(IF(Table1[[#This Row],[Cur]]="USD",Table1[[#This Row],[Cur_Amount Debit]],Table1[[#This Row],[Cur_Amount Debit]]/Table1[[#This Row],[Exchange Rate]])))</f>
        <v/>
      </c>
      <c r="Y1567" s="161" t="str">
        <f>IF(E1567="","",(IF(Table1[[#This Row],[Cur]]="USD",Table1[[#This Row],[Cur_Amount Credit]],Table1[[#This Row],[Cur_Amount Credit]]/ExchangeRate)))</f>
        <v/>
      </c>
      <c r="Z1567" s="203" t="str">
        <f>IF(E1567="","",(Table1[[#This Row],[Debit USD]]-Table1[[#This Row],[Credit USD]]))</f>
        <v/>
      </c>
      <c r="AA1567" s="122"/>
      <c r="AB1567" s="1"/>
      <c r="AC1567" s="15"/>
      <c r="AD1567" s="15" t="str">
        <f>IF(AND(OR(Table1[[#This Row],[Account]]="15030",Table1[[#This Row],[Account]]="15035",Table1[[#This Row],[Account]]="20150"),Table1[[#This Row],[Vendor ID]]=""),1,"")</f>
        <v/>
      </c>
      <c r="AE1567" s="15"/>
      <c r="AF1567" s="15"/>
      <c r="AG1567" s="15"/>
      <c r="AH1567" s="46" t="str">
        <f>IF(Table1[[#This Row],[Posting Date]]&lt;&gt;"","GJ-"&amp;CountryID,"")</f>
        <v/>
      </c>
      <c r="AI1567" s="59" t="str">
        <f>IF(Table1[[#This Row],[Posting Date]]&lt;&gt;"",Table1[[#This Row],[Posting Date]],"")</f>
        <v/>
      </c>
      <c r="AJ1567" s="46"/>
      <c r="AK1567" s="46" t="str">
        <f>IF(Table1[[#This Row],[Description]]&lt;&gt;"",Table1[[#This Row],[Description]],"")</f>
        <v/>
      </c>
      <c r="AL1567" s="46" t="str">
        <f>IF(Table1[[#This Row],[Posting Date]]&lt;&gt;"",Table1[[#This Row],[Reference Number]],"")</f>
        <v/>
      </c>
      <c r="AM1567" s="46" t="str">
        <f>TRIM(Table1[[#This Row],[Line '#]])</f>
        <v/>
      </c>
      <c r="AN1567" s="46" t="str">
        <f>TRIM(Table1[[#This Row],[Account]])</f>
        <v/>
      </c>
      <c r="AO1567" s="46" t="str">
        <f>IF(Table1[[#This Row],[Posting Date]]&lt;&gt;"",$D$5,"")</f>
        <v/>
      </c>
      <c r="AP1567" s="46" t="str">
        <f>TRIM(Table1[[#This Row],[Departments-Prgrams]])</f>
        <v/>
      </c>
      <c r="AQ1567" s="46" t="str">
        <f>TRIM(Table1[[#This Row],[Grant]])</f>
        <v/>
      </c>
      <c r="AR1567" s="46" t="str">
        <f>TRIM(Table1[[#This Row],[Staff ID]])</f>
        <v/>
      </c>
      <c r="AS1567" s="46" t="str">
        <f>IF(TRIM(Table1[[#This Row],[Budget Code]])=0,"",TRIM(Table1[[#This Row],[Budget Code]]))</f>
        <v/>
      </c>
      <c r="AT1567" s="46" t="str">
        <f>IF(Table1[[#This Row],[Line Description]]&lt;&gt;"",Table1[[#This Row],[Line Description]],"")</f>
        <v/>
      </c>
      <c r="AU1567" s="46" t="str">
        <f>IF(Table1[[#This Row],[Cur_Amount Debit]]&gt;0,ROUND(Table1[[#This Row],[Cur_Amount Debit]],2),"")</f>
        <v/>
      </c>
      <c r="AV1567" s="46" t="str">
        <f>IF(Table1[[#This Row],[Cur_Amount Credit]]&gt;0,ROUND(Table1[[#This Row],[Cur_Amount Credit]],2),"")</f>
        <v/>
      </c>
      <c r="AW1567" s="46" t="str">
        <f>LEFT(Table1[[#This Row],[Cur]],3)</f>
        <v/>
      </c>
      <c r="AX1567" s="59"/>
      <c r="AY1567" s="46"/>
      <c r="AZ1567" s="46" t="str">
        <f>IF(Table1[[#This Row],[Cur]]&lt;&gt;"",IF(Table1[[#This Row],[Cur]]="USD","",ExchangeRate),"")</f>
        <v/>
      </c>
      <c r="BA1567" s="46" t="str">
        <f>IF(Table1[[#This Row],[Grant]]&lt;&gt;"",VLOOKUP(Table1[[#This Row],[Grant]],Grants!B:D,3),"")</f>
        <v/>
      </c>
      <c r="BB1567" s="46" t="str">
        <f>TRIM(Table1[[#This Row],[Vendor ID]])</f>
        <v/>
      </c>
      <c r="BC1567">
        <f>IF(Table1[[#This Row],[Reference Number]]=Q1566,BC1566,BC1566+1)</f>
        <v>2</v>
      </c>
    </row>
    <row r="1568" spans="1:55" ht="11.25" hidden="1" customHeight="1">
      <c r="A1568" s="1"/>
      <c r="B1568" s="88" t="str">
        <f>IF(Table1[[#This Row],[Posting Date]]&lt;&gt;"",IF(Table1[[#This Row],[Reference Number]]=Q1567,B1567+1,1),"")</f>
        <v/>
      </c>
      <c r="C1568" s="61"/>
      <c r="D1568" s="61"/>
      <c r="E1568" s="218"/>
      <c r="F1568" s="143" t="str">
        <f>IFERROR(IF(VLOOKUP(Table1[[#This Row],[Budget Code Description]],Dimentions!$X$6:$AC$132,2,FALSE)="","",VLOOKUP(Table1[[#This Row],[Budget Code Description]],Dimentions!$X$6:$AC$132,2,FALSE)),"")</f>
        <v/>
      </c>
      <c r="G1568" s="143" t="str">
        <f>IFERROR(VLOOKUP(Table1[[#This Row],[Budget Code Description]],Dimentions!$X$6:$AC$132,3,FALSE),"")</f>
        <v/>
      </c>
      <c r="H1568" s="64" t="str">
        <f>IFERROR(VLOOKUP(Table1[[#This Row],[Account]],Dimentions!$S$6:$V$233,2,FALSE),"")</f>
        <v/>
      </c>
      <c r="I1568" s="62">
        <f>_xlfn.NUMBERVALUE(LEFT(Table1[[#This Row],[Account]],1))</f>
        <v>0</v>
      </c>
      <c r="J1568" s="62" t="str">
        <f>IFERROR(VLOOKUP(Table1[[#This Row],[Budget Code Description]],Table6[#All],7,FALSE),"")</f>
        <v/>
      </c>
      <c r="K1568" s="143" t="str">
        <f>IFERROR(VLOOKUP(Table1[[#This Row],[Budget Code Description]],Table6[#All],8,FALSE),"")</f>
        <v/>
      </c>
      <c r="L1568" s="63"/>
      <c r="M1568" s="65" t="str">
        <f>IFERROR(VLOOKUP(Table1[[#This Row],[Staff ID]],Table2[],2,FALSE),"")</f>
        <v/>
      </c>
      <c r="N1568" s="211" t="str">
        <f>IFERROR(IF(VLOOKUP(Table1[[#This Row],[Budget Code Description]],Dimentions!$X$6:$AC$97,4,FALSE)="","",VLOOKUP(Table1[[#This Row],[Budget Code Description]],Dimentions!$X$6:$AC$97,4,FALSE)),"")</f>
        <v/>
      </c>
      <c r="O1568" s="65" t="str">
        <f>IFERROR(VLOOKUP(Table1[[#This Row],[Vendor ID]],Table549[],2,FALSE),"")</f>
        <v/>
      </c>
      <c r="P1568" s="63"/>
      <c r="Q1568" s="143" t="str">
        <f>IF(Table1[[#This Row],[Posting Date]]&lt;&gt;"",$D$9,"")</f>
        <v/>
      </c>
      <c r="R1568" s="159" t="str">
        <f>IF(Table1[[#This Row],[Posting Date]]&lt;&gt;"",$D$10,"")</f>
        <v/>
      </c>
      <c r="S1568" s="66"/>
      <c r="T1568" s="63"/>
      <c r="U1568" s="67"/>
      <c r="V1568" s="67"/>
      <c r="W1568" s="67" t="str">
        <f t="shared" si="24"/>
        <v/>
      </c>
      <c r="X1568" s="161" t="str">
        <f>IF(E1568="","",(IF(Table1[[#This Row],[Cur]]="USD",Table1[[#This Row],[Cur_Amount Debit]],Table1[[#This Row],[Cur_Amount Debit]]/Table1[[#This Row],[Exchange Rate]])))</f>
        <v/>
      </c>
      <c r="Y1568" s="161" t="str">
        <f>IF(E1568="","",(IF(Table1[[#This Row],[Cur]]="USD",Table1[[#This Row],[Cur_Amount Credit]],Table1[[#This Row],[Cur_Amount Credit]]/ExchangeRate)))</f>
        <v/>
      </c>
      <c r="Z1568" s="203" t="str">
        <f>IF(E1568="","",(Table1[[#This Row],[Debit USD]]-Table1[[#This Row],[Credit USD]]))</f>
        <v/>
      </c>
      <c r="AA1568" s="122"/>
      <c r="AB1568" s="1"/>
      <c r="AC1568" s="15"/>
      <c r="AD1568" s="15" t="str">
        <f>IF(AND(OR(Table1[[#This Row],[Account]]="15030",Table1[[#This Row],[Account]]="15035",Table1[[#This Row],[Account]]="20150"),Table1[[#This Row],[Vendor ID]]=""),1,"")</f>
        <v/>
      </c>
      <c r="AE1568" s="15"/>
      <c r="AF1568" s="15"/>
      <c r="AG1568" s="15"/>
      <c r="AH1568" s="46" t="str">
        <f>IF(Table1[[#This Row],[Posting Date]]&lt;&gt;"","GJ-"&amp;CountryID,"")</f>
        <v/>
      </c>
      <c r="AI1568" s="59" t="str">
        <f>IF(Table1[[#This Row],[Posting Date]]&lt;&gt;"",Table1[[#This Row],[Posting Date]],"")</f>
        <v/>
      </c>
      <c r="AJ1568" s="46"/>
      <c r="AK1568" s="46" t="str">
        <f>IF(Table1[[#This Row],[Description]]&lt;&gt;"",Table1[[#This Row],[Description]],"")</f>
        <v/>
      </c>
      <c r="AL1568" s="46" t="str">
        <f>IF(Table1[[#This Row],[Posting Date]]&lt;&gt;"",Table1[[#This Row],[Reference Number]],"")</f>
        <v/>
      </c>
      <c r="AM1568" s="46" t="str">
        <f>TRIM(Table1[[#This Row],[Line '#]])</f>
        <v/>
      </c>
      <c r="AN1568" s="46" t="str">
        <f>TRIM(Table1[[#This Row],[Account]])</f>
        <v/>
      </c>
      <c r="AO1568" s="46" t="str">
        <f>IF(Table1[[#This Row],[Posting Date]]&lt;&gt;"",$D$5,"")</f>
        <v/>
      </c>
      <c r="AP1568" s="46" t="str">
        <f>TRIM(Table1[[#This Row],[Departments-Prgrams]])</f>
        <v/>
      </c>
      <c r="AQ1568" s="46" t="str">
        <f>TRIM(Table1[[#This Row],[Grant]])</f>
        <v/>
      </c>
      <c r="AR1568" s="46" t="str">
        <f>TRIM(Table1[[#This Row],[Staff ID]])</f>
        <v/>
      </c>
      <c r="AS1568" s="46" t="str">
        <f>IF(TRIM(Table1[[#This Row],[Budget Code]])=0,"",TRIM(Table1[[#This Row],[Budget Code]]))</f>
        <v/>
      </c>
      <c r="AT1568" s="46" t="str">
        <f>IF(Table1[[#This Row],[Line Description]]&lt;&gt;"",Table1[[#This Row],[Line Description]],"")</f>
        <v/>
      </c>
      <c r="AU1568" s="46" t="str">
        <f>IF(Table1[[#This Row],[Cur_Amount Debit]]&gt;0,ROUND(Table1[[#This Row],[Cur_Amount Debit]],2),"")</f>
        <v/>
      </c>
      <c r="AV1568" s="46" t="str">
        <f>IF(Table1[[#This Row],[Cur_Amount Credit]]&gt;0,ROUND(Table1[[#This Row],[Cur_Amount Credit]],2),"")</f>
        <v/>
      </c>
      <c r="AW1568" s="46" t="str">
        <f>LEFT(Table1[[#This Row],[Cur]],3)</f>
        <v/>
      </c>
      <c r="AX1568" s="59"/>
      <c r="AY1568" s="46"/>
      <c r="AZ1568" s="46" t="str">
        <f>IF(Table1[[#This Row],[Cur]]&lt;&gt;"",IF(Table1[[#This Row],[Cur]]="USD","",ExchangeRate),"")</f>
        <v/>
      </c>
      <c r="BA1568" s="46" t="str">
        <f>IF(Table1[[#This Row],[Grant]]&lt;&gt;"",VLOOKUP(Table1[[#This Row],[Grant]],Grants!B:D,3),"")</f>
        <v/>
      </c>
      <c r="BB1568" s="46" t="str">
        <f>TRIM(Table1[[#This Row],[Vendor ID]])</f>
        <v/>
      </c>
      <c r="BC1568">
        <f>IF(Table1[[#This Row],[Reference Number]]=Q1567,BC1567,BC1567+1)</f>
        <v>2</v>
      </c>
    </row>
    <row r="1569" spans="1:55" ht="11.25" hidden="1" customHeight="1">
      <c r="A1569" s="1"/>
      <c r="B1569" s="88" t="str">
        <f>IF(Table1[[#This Row],[Posting Date]]&lt;&gt;"",IF(Table1[[#This Row],[Reference Number]]=Q1568,B1568+1,1),"")</f>
        <v/>
      </c>
      <c r="C1569" s="61"/>
      <c r="D1569" s="61"/>
      <c r="E1569" s="218"/>
      <c r="F1569" s="143" t="str">
        <f>IFERROR(IF(VLOOKUP(Table1[[#This Row],[Budget Code Description]],Dimentions!$X$6:$AC$132,2,FALSE)="","",VLOOKUP(Table1[[#This Row],[Budget Code Description]],Dimentions!$X$6:$AC$132,2,FALSE)),"")</f>
        <v/>
      </c>
      <c r="G1569" s="143" t="str">
        <f>IFERROR(VLOOKUP(Table1[[#This Row],[Budget Code Description]],Dimentions!$X$6:$AC$132,3,FALSE),"")</f>
        <v/>
      </c>
      <c r="H1569" s="64" t="str">
        <f>IFERROR(VLOOKUP(Table1[[#This Row],[Account]],Dimentions!$S$6:$V$233,2,FALSE),"")</f>
        <v/>
      </c>
      <c r="I1569" s="62">
        <f>_xlfn.NUMBERVALUE(LEFT(Table1[[#This Row],[Account]],1))</f>
        <v>0</v>
      </c>
      <c r="J1569" s="62" t="str">
        <f>IFERROR(VLOOKUP(Table1[[#This Row],[Budget Code Description]],Table6[#All],7,FALSE),"")</f>
        <v/>
      </c>
      <c r="K1569" s="143" t="str">
        <f>IFERROR(VLOOKUP(Table1[[#This Row],[Budget Code Description]],Table6[#All],8,FALSE),"")</f>
        <v/>
      </c>
      <c r="L1569" s="63"/>
      <c r="M1569" s="65" t="str">
        <f>IFERROR(VLOOKUP(Table1[[#This Row],[Staff ID]],Table2[],2,FALSE),"")</f>
        <v/>
      </c>
      <c r="N1569" s="211" t="str">
        <f>IFERROR(IF(VLOOKUP(Table1[[#This Row],[Budget Code Description]],Dimentions!$X$6:$AC$97,4,FALSE)="","",VLOOKUP(Table1[[#This Row],[Budget Code Description]],Dimentions!$X$6:$AC$97,4,FALSE)),"")</f>
        <v/>
      </c>
      <c r="O1569" s="65" t="str">
        <f>IFERROR(VLOOKUP(Table1[[#This Row],[Vendor ID]],Table549[],2,FALSE),"")</f>
        <v/>
      </c>
      <c r="P1569" s="63"/>
      <c r="Q1569" s="143" t="str">
        <f>IF(Table1[[#This Row],[Posting Date]]&lt;&gt;"",$D$9,"")</f>
        <v/>
      </c>
      <c r="R1569" s="159" t="str">
        <f>IF(Table1[[#This Row],[Posting Date]]&lt;&gt;"",$D$10,"")</f>
        <v/>
      </c>
      <c r="S1569" s="66"/>
      <c r="T1569" s="63"/>
      <c r="U1569" s="67"/>
      <c r="V1569" s="67"/>
      <c r="W1569" s="67" t="str">
        <f t="shared" si="24"/>
        <v/>
      </c>
      <c r="X1569" s="161" t="str">
        <f>IF(E1569="","",(IF(Table1[[#This Row],[Cur]]="USD",Table1[[#This Row],[Cur_Amount Debit]],Table1[[#This Row],[Cur_Amount Debit]]/Table1[[#This Row],[Exchange Rate]])))</f>
        <v/>
      </c>
      <c r="Y1569" s="161" t="str">
        <f>IF(E1569="","",(IF(Table1[[#This Row],[Cur]]="USD",Table1[[#This Row],[Cur_Amount Credit]],Table1[[#This Row],[Cur_Amount Credit]]/ExchangeRate)))</f>
        <v/>
      </c>
      <c r="Z1569" s="203" t="str">
        <f>IF(E1569="","",(Table1[[#This Row],[Debit USD]]-Table1[[#This Row],[Credit USD]]))</f>
        <v/>
      </c>
      <c r="AA1569" s="122"/>
      <c r="AB1569" s="1"/>
      <c r="AC1569" s="15"/>
      <c r="AD1569" s="15" t="str">
        <f>IF(AND(OR(Table1[[#This Row],[Account]]="15030",Table1[[#This Row],[Account]]="15035",Table1[[#This Row],[Account]]="20150"),Table1[[#This Row],[Vendor ID]]=""),1,"")</f>
        <v/>
      </c>
      <c r="AE1569" s="15"/>
      <c r="AF1569" s="15"/>
      <c r="AG1569" s="15"/>
      <c r="AH1569" s="46" t="str">
        <f>IF(Table1[[#This Row],[Posting Date]]&lt;&gt;"","GJ-"&amp;CountryID,"")</f>
        <v/>
      </c>
      <c r="AI1569" s="59" t="str">
        <f>IF(Table1[[#This Row],[Posting Date]]&lt;&gt;"",Table1[[#This Row],[Posting Date]],"")</f>
        <v/>
      </c>
      <c r="AJ1569" s="46"/>
      <c r="AK1569" s="46" t="str">
        <f>IF(Table1[[#This Row],[Description]]&lt;&gt;"",Table1[[#This Row],[Description]],"")</f>
        <v/>
      </c>
      <c r="AL1569" s="46" t="str">
        <f>IF(Table1[[#This Row],[Posting Date]]&lt;&gt;"",Table1[[#This Row],[Reference Number]],"")</f>
        <v/>
      </c>
      <c r="AM1569" s="46" t="str">
        <f>TRIM(Table1[[#This Row],[Line '#]])</f>
        <v/>
      </c>
      <c r="AN1569" s="46" t="str">
        <f>TRIM(Table1[[#This Row],[Account]])</f>
        <v/>
      </c>
      <c r="AO1569" s="46" t="str">
        <f>IF(Table1[[#This Row],[Posting Date]]&lt;&gt;"",$D$5,"")</f>
        <v/>
      </c>
      <c r="AP1569" s="46" t="str">
        <f>TRIM(Table1[[#This Row],[Departments-Prgrams]])</f>
        <v/>
      </c>
      <c r="AQ1569" s="46" t="str">
        <f>TRIM(Table1[[#This Row],[Grant]])</f>
        <v/>
      </c>
      <c r="AR1569" s="46" t="str">
        <f>TRIM(Table1[[#This Row],[Staff ID]])</f>
        <v/>
      </c>
      <c r="AS1569" s="46" t="str">
        <f>IF(TRIM(Table1[[#This Row],[Budget Code]])=0,"",TRIM(Table1[[#This Row],[Budget Code]]))</f>
        <v/>
      </c>
      <c r="AT1569" s="46" t="str">
        <f>IF(Table1[[#This Row],[Line Description]]&lt;&gt;"",Table1[[#This Row],[Line Description]],"")</f>
        <v/>
      </c>
      <c r="AU1569" s="46" t="str">
        <f>IF(Table1[[#This Row],[Cur_Amount Debit]]&gt;0,ROUND(Table1[[#This Row],[Cur_Amount Debit]],2),"")</f>
        <v/>
      </c>
      <c r="AV1569" s="46" t="str">
        <f>IF(Table1[[#This Row],[Cur_Amount Credit]]&gt;0,ROUND(Table1[[#This Row],[Cur_Amount Credit]],2),"")</f>
        <v/>
      </c>
      <c r="AW1569" s="46" t="str">
        <f>LEFT(Table1[[#This Row],[Cur]],3)</f>
        <v/>
      </c>
      <c r="AX1569" s="59"/>
      <c r="AY1569" s="46"/>
      <c r="AZ1569" s="46" t="str">
        <f>IF(Table1[[#This Row],[Cur]]&lt;&gt;"",IF(Table1[[#This Row],[Cur]]="USD","",ExchangeRate),"")</f>
        <v/>
      </c>
      <c r="BA1569" s="46" t="str">
        <f>IF(Table1[[#This Row],[Grant]]&lt;&gt;"",VLOOKUP(Table1[[#This Row],[Grant]],Grants!B:D,3),"")</f>
        <v/>
      </c>
      <c r="BB1569" s="46" t="str">
        <f>TRIM(Table1[[#This Row],[Vendor ID]])</f>
        <v/>
      </c>
      <c r="BC1569">
        <f>IF(Table1[[#This Row],[Reference Number]]=Q1568,BC1568,BC1568+1)</f>
        <v>2</v>
      </c>
    </row>
    <row r="1570" spans="1:55" ht="11.25" hidden="1" customHeight="1">
      <c r="A1570" s="1"/>
      <c r="B1570" s="88" t="str">
        <f>IF(Table1[[#This Row],[Posting Date]]&lt;&gt;"",IF(Table1[[#This Row],[Reference Number]]=Q1569,B1569+1,1),"")</f>
        <v/>
      </c>
      <c r="C1570" s="61"/>
      <c r="D1570" s="61"/>
      <c r="E1570" s="218"/>
      <c r="F1570" s="143" t="str">
        <f>IFERROR(IF(VLOOKUP(Table1[[#This Row],[Budget Code Description]],Dimentions!$X$6:$AC$132,2,FALSE)="","",VLOOKUP(Table1[[#This Row],[Budget Code Description]],Dimentions!$X$6:$AC$132,2,FALSE)),"")</f>
        <v/>
      </c>
      <c r="G1570" s="143" t="str">
        <f>IFERROR(VLOOKUP(Table1[[#This Row],[Budget Code Description]],Dimentions!$X$6:$AC$132,3,FALSE),"")</f>
        <v/>
      </c>
      <c r="H1570" s="64" t="str">
        <f>IFERROR(VLOOKUP(Table1[[#This Row],[Account]],Dimentions!$S$6:$V$233,2,FALSE),"")</f>
        <v/>
      </c>
      <c r="I1570" s="62">
        <f>_xlfn.NUMBERVALUE(LEFT(Table1[[#This Row],[Account]],1))</f>
        <v>0</v>
      </c>
      <c r="J1570" s="62" t="str">
        <f>IFERROR(VLOOKUP(Table1[[#This Row],[Budget Code Description]],Table6[#All],7,FALSE),"")</f>
        <v/>
      </c>
      <c r="K1570" s="143" t="str">
        <f>IFERROR(VLOOKUP(Table1[[#This Row],[Budget Code Description]],Table6[#All],8,FALSE),"")</f>
        <v/>
      </c>
      <c r="L1570" s="63"/>
      <c r="M1570" s="65" t="str">
        <f>IFERROR(VLOOKUP(Table1[[#This Row],[Staff ID]],Table2[],2,FALSE),"")</f>
        <v/>
      </c>
      <c r="N1570" s="211" t="str">
        <f>IFERROR(IF(VLOOKUP(Table1[[#This Row],[Budget Code Description]],Dimentions!$X$6:$AC$97,4,FALSE)="","",VLOOKUP(Table1[[#This Row],[Budget Code Description]],Dimentions!$X$6:$AC$97,4,FALSE)),"")</f>
        <v/>
      </c>
      <c r="O1570" s="65" t="str">
        <f>IFERROR(VLOOKUP(Table1[[#This Row],[Vendor ID]],Table549[],2,FALSE),"")</f>
        <v/>
      </c>
      <c r="P1570" s="63"/>
      <c r="Q1570" s="143" t="str">
        <f>IF(Table1[[#This Row],[Posting Date]]&lt;&gt;"",$D$9,"")</f>
        <v/>
      </c>
      <c r="R1570" s="159" t="str">
        <f>IF(Table1[[#This Row],[Posting Date]]&lt;&gt;"",$D$10,"")</f>
        <v/>
      </c>
      <c r="S1570" s="66"/>
      <c r="T1570" s="63"/>
      <c r="U1570" s="67"/>
      <c r="V1570" s="67"/>
      <c r="W1570" s="67" t="str">
        <f t="shared" si="24"/>
        <v/>
      </c>
      <c r="X1570" s="161" t="str">
        <f>IF(E1570="","",(IF(Table1[[#This Row],[Cur]]="USD",Table1[[#This Row],[Cur_Amount Debit]],Table1[[#This Row],[Cur_Amount Debit]]/Table1[[#This Row],[Exchange Rate]])))</f>
        <v/>
      </c>
      <c r="Y1570" s="161" t="str">
        <f>IF(E1570="","",(IF(Table1[[#This Row],[Cur]]="USD",Table1[[#This Row],[Cur_Amount Credit]],Table1[[#This Row],[Cur_Amount Credit]]/ExchangeRate)))</f>
        <v/>
      </c>
      <c r="Z1570" s="203" t="str">
        <f>IF(E1570="","",(Table1[[#This Row],[Debit USD]]-Table1[[#This Row],[Credit USD]]))</f>
        <v/>
      </c>
      <c r="AA1570" s="122"/>
      <c r="AB1570" s="1"/>
      <c r="AC1570" s="15"/>
      <c r="AD1570" s="15" t="str">
        <f>IF(AND(OR(Table1[[#This Row],[Account]]="15030",Table1[[#This Row],[Account]]="15035",Table1[[#This Row],[Account]]="20150"),Table1[[#This Row],[Vendor ID]]=""),1,"")</f>
        <v/>
      </c>
      <c r="AE1570" s="15"/>
      <c r="AF1570" s="15"/>
      <c r="AG1570" s="15"/>
      <c r="AH1570" s="46" t="str">
        <f>IF(Table1[[#This Row],[Posting Date]]&lt;&gt;"","GJ-"&amp;CountryID,"")</f>
        <v/>
      </c>
      <c r="AI1570" s="59" t="str">
        <f>IF(Table1[[#This Row],[Posting Date]]&lt;&gt;"",Table1[[#This Row],[Posting Date]],"")</f>
        <v/>
      </c>
      <c r="AJ1570" s="46"/>
      <c r="AK1570" s="46" t="str">
        <f>IF(Table1[[#This Row],[Description]]&lt;&gt;"",Table1[[#This Row],[Description]],"")</f>
        <v/>
      </c>
      <c r="AL1570" s="46" t="str">
        <f>IF(Table1[[#This Row],[Posting Date]]&lt;&gt;"",Table1[[#This Row],[Reference Number]],"")</f>
        <v/>
      </c>
      <c r="AM1570" s="46" t="str">
        <f>TRIM(Table1[[#This Row],[Line '#]])</f>
        <v/>
      </c>
      <c r="AN1570" s="46" t="str">
        <f>TRIM(Table1[[#This Row],[Account]])</f>
        <v/>
      </c>
      <c r="AO1570" s="46" t="str">
        <f>IF(Table1[[#This Row],[Posting Date]]&lt;&gt;"",$D$5,"")</f>
        <v/>
      </c>
      <c r="AP1570" s="46" t="str">
        <f>TRIM(Table1[[#This Row],[Departments-Prgrams]])</f>
        <v/>
      </c>
      <c r="AQ1570" s="46" t="str">
        <f>TRIM(Table1[[#This Row],[Grant]])</f>
        <v/>
      </c>
      <c r="AR1570" s="46" t="str">
        <f>TRIM(Table1[[#This Row],[Staff ID]])</f>
        <v/>
      </c>
      <c r="AS1570" s="46" t="str">
        <f>IF(TRIM(Table1[[#This Row],[Budget Code]])=0,"",TRIM(Table1[[#This Row],[Budget Code]]))</f>
        <v/>
      </c>
      <c r="AT1570" s="46" t="str">
        <f>IF(Table1[[#This Row],[Line Description]]&lt;&gt;"",Table1[[#This Row],[Line Description]],"")</f>
        <v/>
      </c>
      <c r="AU1570" s="46" t="str">
        <f>IF(Table1[[#This Row],[Cur_Amount Debit]]&gt;0,ROUND(Table1[[#This Row],[Cur_Amount Debit]],2),"")</f>
        <v/>
      </c>
      <c r="AV1570" s="46" t="str">
        <f>IF(Table1[[#This Row],[Cur_Amount Credit]]&gt;0,ROUND(Table1[[#This Row],[Cur_Amount Credit]],2),"")</f>
        <v/>
      </c>
      <c r="AW1570" s="46" t="str">
        <f>LEFT(Table1[[#This Row],[Cur]],3)</f>
        <v/>
      </c>
      <c r="AX1570" s="59"/>
      <c r="AY1570" s="46"/>
      <c r="AZ1570" s="46" t="str">
        <f>IF(Table1[[#This Row],[Cur]]&lt;&gt;"",IF(Table1[[#This Row],[Cur]]="USD","",ExchangeRate),"")</f>
        <v/>
      </c>
      <c r="BA1570" s="46" t="str">
        <f>IF(Table1[[#This Row],[Grant]]&lt;&gt;"",VLOOKUP(Table1[[#This Row],[Grant]],Grants!B:D,3),"")</f>
        <v/>
      </c>
      <c r="BB1570" s="46" t="str">
        <f>TRIM(Table1[[#This Row],[Vendor ID]])</f>
        <v/>
      </c>
      <c r="BC1570">
        <f>IF(Table1[[#This Row],[Reference Number]]=Q1569,BC1569,BC1569+1)</f>
        <v>2</v>
      </c>
    </row>
    <row r="1571" spans="1:55" ht="11.25" hidden="1" customHeight="1">
      <c r="A1571" s="1"/>
      <c r="B1571" s="88" t="str">
        <f>IF(Table1[[#This Row],[Posting Date]]&lt;&gt;"",IF(Table1[[#This Row],[Reference Number]]=Q1570,B1570+1,1),"")</f>
        <v/>
      </c>
      <c r="C1571" s="61"/>
      <c r="D1571" s="61"/>
      <c r="E1571" s="218"/>
      <c r="F1571" s="143" t="str">
        <f>IFERROR(IF(VLOOKUP(Table1[[#This Row],[Budget Code Description]],Dimentions!$X$6:$AC$132,2,FALSE)="","",VLOOKUP(Table1[[#This Row],[Budget Code Description]],Dimentions!$X$6:$AC$132,2,FALSE)),"")</f>
        <v/>
      </c>
      <c r="G1571" s="143" t="str">
        <f>IFERROR(VLOOKUP(Table1[[#This Row],[Budget Code Description]],Dimentions!$X$6:$AC$132,3,FALSE),"")</f>
        <v/>
      </c>
      <c r="H1571" s="64" t="str">
        <f>IFERROR(VLOOKUP(Table1[[#This Row],[Account]],Dimentions!$S$6:$V$233,2,FALSE),"")</f>
        <v/>
      </c>
      <c r="I1571" s="62">
        <f>_xlfn.NUMBERVALUE(LEFT(Table1[[#This Row],[Account]],1))</f>
        <v>0</v>
      </c>
      <c r="J1571" s="62" t="str">
        <f>IFERROR(VLOOKUP(Table1[[#This Row],[Budget Code Description]],Table6[#All],7,FALSE),"")</f>
        <v/>
      </c>
      <c r="K1571" s="143" t="str">
        <f>IFERROR(VLOOKUP(Table1[[#This Row],[Budget Code Description]],Table6[#All],8,FALSE),"")</f>
        <v/>
      </c>
      <c r="L1571" s="63"/>
      <c r="M1571" s="65" t="str">
        <f>IFERROR(VLOOKUP(Table1[[#This Row],[Staff ID]],Table2[],2,FALSE),"")</f>
        <v/>
      </c>
      <c r="N1571" s="211" t="str">
        <f>IFERROR(IF(VLOOKUP(Table1[[#This Row],[Budget Code Description]],Dimentions!$X$6:$AC$97,4,FALSE)="","",VLOOKUP(Table1[[#This Row],[Budget Code Description]],Dimentions!$X$6:$AC$97,4,FALSE)),"")</f>
        <v/>
      </c>
      <c r="O1571" s="65" t="str">
        <f>IFERROR(VLOOKUP(Table1[[#This Row],[Vendor ID]],Table549[],2,FALSE),"")</f>
        <v/>
      </c>
      <c r="P1571" s="63"/>
      <c r="Q1571" s="143" t="str">
        <f>IF(Table1[[#This Row],[Posting Date]]&lt;&gt;"",$D$9,"")</f>
        <v/>
      </c>
      <c r="R1571" s="159" t="str">
        <f>IF(Table1[[#This Row],[Posting Date]]&lt;&gt;"",$D$10,"")</f>
        <v/>
      </c>
      <c r="S1571" s="66"/>
      <c r="T1571" s="63"/>
      <c r="U1571" s="67"/>
      <c r="V1571" s="67"/>
      <c r="W1571" s="67" t="str">
        <f t="shared" si="24"/>
        <v/>
      </c>
      <c r="X1571" s="161" t="str">
        <f>IF(E1571="","",(IF(Table1[[#This Row],[Cur]]="USD",Table1[[#This Row],[Cur_Amount Debit]],Table1[[#This Row],[Cur_Amount Debit]]/Table1[[#This Row],[Exchange Rate]])))</f>
        <v/>
      </c>
      <c r="Y1571" s="161" t="str">
        <f>IF(E1571="","",(IF(Table1[[#This Row],[Cur]]="USD",Table1[[#This Row],[Cur_Amount Credit]],Table1[[#This Row],[Cur_Amount Credit]]/ExchangeRate)))</f>
        <v/>
      </c>
      <c r="Z1571" s="203" t="str">
        <f>IF(E1571="","",(Table1[[#This Row],[Debit USD]]-Table1[[#This Row],[Credit USD]]))</f>
        <v/>
      </c>
      <c r="AA1571" s="122"/>
      <c r="AB1571" s="1"/>
      <c r="AC1571" s="15"/>
      <c r="AD1571" s="15" t="str">
        <f>IF(AND(OR(Table1[[#This Row],[Account]]="15030",Table1[[#This Row],[Account]]="15035",Table1[[#This Row],[Account]]="20150"),Table1[[#This Row],[Vendor ID]]=""),1,"")</f>
        <v/>
      </c>
      <c r="AE1571" s="15"/>
      <c r="AF1571" s="15"/>
      <c r="AG1571" s="15"/>
      <c r="AH1571" s="46" t="str">
        <f>IF(Table1[[#This Row],[Posting Date]]&lt;&gt;"","GJ-"&amp;CountryID,"")</f>
        <v/>
      </c>
      <c r="AI1571" s="59" t="str">
        <f>IF(Table1[[#This Row],[Posting Date]]&lt;&gt;"",Table1[[#This Row],[Posting Date]],"")</f>
        <v/>
      </c>
      <c r="AJ1571" s="46"/>
      <c r="AK1571" s="46" t="str">
        <f>IF(Table1[[#This Row],[Description]]&lt;&gt;"",Table1[[#This Row],[Description]],"")</f>
        <v/>
      </c>
      <c r="AL1571" s="46" t="str">
        <f>IF(Table1[[#This Row],[Posting Date]]&lt;&gt;"",Table1[[#This Row],[Reference Number]],"")</f>
        <v/>
      </c>
      <c r="AM1571" s="46" t="str">
        <f>TRIM(Table1[[#This Row],[Line '#]])</f>
        <v/>
      </c>
      <c r="AN1571" s="46" t="str">
        <f>TRIM(Table1[[#This Row],[Account]])</f>
        <v/>
      </c>
      <c r="AO1571" s="46" t="str">
        <f>IF(Table1[[#This Row],[Posting Date]]&lt;&gt;"",$D$5,"")</f>
        <v/>
      </c>
      <c r="AP1571" s="46" t="str">
        <f>TRIM(Table1[[#This Row],[Departments-Prgrams]])</f>
        <v/>
      </c>
      <c r="AQ1571" s="46" t="str">
        <f>TRIM(Table1[[#This Row],[Grant]])</f>
        <v/>
      </c>
      <c r="AR1571" s="46" t="str">
        <f>TRIM(Table1[[#This Row],[Staff ID]])</f>
        <v/>
      </c>
      <c r="AS1571" s="46" t="str">
        <f>IF(TRIM(Table1[[#This Row],[Budget Code]])=0,"",TRIM(Table1[[#This Row],[Budget Code]]))</f>
        <v/>
      </c>
      <c r="AT1571" s="46" t="str">
        <f>IF(Table1[[#This Row],[Line Description]]&lt;&gt;"",Table1[[#This Row],[Line Description]],"")</f>
        <v/>
      </c>
      <c r="AU1571" s="46" t="str">
        <f>IF(Table1[[#This Row],[Cur_Amount Debit]]&gt;0,ROUND(Table1[[#This Row],[Cur_Amount Debit]],2),"")</f>
        <v/>
      </c>
      <c r="AV1571" s="46" t="str">
        <f>IF(Table1[[#This Row],[Cur_Amount Credit]]&gt;0,ROUND(Table1[[#This Row],[Cur_Amount Credit]],2),"")</f>
        <v/>
      </c>
      <c r="AW1571" s="46" t="str">
        <f>LEFT(Table1[[#This Row],[Cur]],3)</f>
        <v/>
      </c>
      <c r="AX1571" s="59"/>
      <c r="AY1571" s="46"/>
      <c r="AZ1571" s="46" t="str">
        <f>IF(Table1[[#This Row],[Cur]]&lt;&gt;"",IF(Table1[[#This Row],[Cur]]="USD","",ExchangeRate),"")</f>
        <v/>
      </c>
      <c r="BA1571" s="46" t="str">
        <f>IF(Table1[[#This Row],[Grant]]&lt;&gt;"",VLOOKUP(Table1[[#This Row],[Grant]],Grants!B:D,3),"")</f>
        <v/>
      </c>
      <c r="BB1571" s="46" t="str">
        <f>TRIM(Table1[[#This Row],[Vendor ID]])</f>
        <v/>
      </c>
      <c r="BC1571">
        <f>IF(Table1[[#This Row],[Reference Number]]=Q1570,BC1570,BC1570+1)</f>
        <v>2</v>
      </c>
    </row>
    <row r="1572" spans="1:55" ht="11.25" hidden="1" customHeight="1">
      <c r="A1572" s="1"/>
      <c r="B1572" s="88" t="str">
        <f>IF(Table1[[#This Row],[Posting Date]]&lt;&gt;"",IF(Table1[[#This Row],[Reference Number]]=Q1571,B1571+1,1),"")</f>
        <v/>
      </c>
      <c r="C1572" s="61"/>
      <c r="D1572" s="61"/>
      <c r="E1572" s="218"/>
      <c r="F1572" s="143" t="str">
        <f>IFERROR(IF(VLOOKUP(Table1[[#This Row],[Budget Code Description]],Dimentions!$X$6:$AC$132,2,FALSE)="","",VLOOKUP(Table1[[#This Row],[Budget Code Description]],Dimentions!$X$6:$AC$132,2,FALSE)),"")</f>
        <v/>
      </c>
      <c r="G1572" s="143" t="str">
        <f>IFERROR(VLOOKUP(Table1[[#This Row],[Budget Code Description]],Dimentions!$X$6:$AC$132,3,FALSE),"")</f>
        <v/>
      </c>
      <c r="H1572" s="64" t="str">
        <f>IFERROR(VLOOKUP(Table1[[#This Row],[Account]],Dimentions!$S$6:$V$233,2,FALSE),"")</f>
        <v/>
      </c>
      <c r="I1572" s="62">
        <f>_xlfn.NUMBERVALUE(LEFT(Table1[[#This Row],[Account]],1))</f>
        <v>0</v>
      </c>
      <c r="J1572" s="62" t="str">
        <f>IFERROR(VLOOKUP(Table1[[#This Row],[Budget Code Description]],Table6[#All],7,FALSE),"")</f>
        <v/>
      </c>
      <c r="K1572" s="143" t="str">
        <f>IFERROR(VLOOKUP(Table1[[#This Row],[Budget Code Description]],Table6[#All],8,FALSE),"")</f>
        <v/>
      </c>
      <c r="L1572" s="63"/>
      <c r="M1572" s="65" t="str">
        <f>IFERROR(VLOOKUP(Table1[[#This Row],[Staff ID]],Table2[],2,FALSE),"")</f>
        <v/>
      </c>
      <c r="N1572" s="211" t="str">
        <f>IFERROR(IF(VLOOKUP(Table1[[#This Row],[Budget Code Description]],Dimentions!$X$6:$AC$97,4,FALSE)="","",VLOOKUP(Table1[[#This Row],[Budget Code Description]],Dimentions!$X$6:$AC$97,4,FALSE)),"")</f>
        <v/>
      </c>
      <c r="O1572" s="65" t="str">
        <f>IFERROR(VLOOKUP(Table1[[#This Row],[Vendor ID]],Table549[],2,FALSE),"")</f>
        <v/>
      </c>
      <c r="P1572" s="63"/>
      <c r="Q1572" s="143" t="str">
        <f>IF(Table1[[#This Row],[Posting Date]]&lt;&gt;"",$D$9,"")</f>
        <v/>
      </c>
      <c r="R1572" s="159" t="str">
        <f>IF(Table1[[#This Row],[Posting Date]]&lt;&gt;"",$D$10,"")</f>
        <v/>
      </c>
      <c r="S1572" s="66"/>
      <c r="T1572" s="63"/>
      <c r="U1572" s="67"/>
      <c r="V1572" s="67"/>
      <c r="W1572" s="67" t="str">
        <f t="shared" si="24"/>
        <v/>
      </c>
      <c r="X1572" s="161" t="str">
        <f>IF(E1572="","",(IF(Table1[[#This Row],[Cur]]="USD",Table1[[#This Row],[Cur_Amount Debit]],Table1[[#This Row],[Cur_Amount Debit]]/Table1[[#This Row],[Exchange Rate]])))</f>
        <v/>
      </c>
      <c r="Y1572" s="161" t="str">
        <f>IF(E1572="","",(IF(Table1[[#This Row],[Cur]]="USD",Table1[[#This Row],[Cur_Amount Credit]],Table1[[#This Row],[Cur_Amount Credit]]/ExchangeRate)))</f>
        <v/>
      </c>
      <c r="Z1572" s="203" t="str">
        <f>IF(E1572="","",(Table1[[#This Row],[Debit USD]]-Table1[[#This Row],[Credit USD]]))</f>
        <v/>
      </c>
      <c r="AA1572" s="122"/>
      <c r="AB1572" s="1"/>
      <c r="AC1572" s="15"/>
      <c r="AD1572" s="15" t="str">
        <f>IF(AND(OR(Table1[[#This Row],[Account]]="15030",Table1[[#This Row],[Account]]="15035",Table1[[#This Row],[Account]]="20150"),Table1[[#This Row],[Vendor ID]]=""),1,"")</f>
        <v/>
      </c>
      <c r="AE1572" s="15"/>
      <c r="AF1572" s="15"/>
      <c r="AG1572" s="15"/>
      <c r="AH1572" s="46" t="str">
        <f>IF(Table1[[#This Row],[Posting Date]]&lt;&gt;"","GJ-"&amp;CountryID,"")</f>
        <v/>
      </c>
      <c r="AI1572" s="59" t="str">
        <f>IF(Table1[[#This Row],[Posting Date]]&lt;&gt;"",Table1[[#This Row],[Posting Date]],"")</f>
        <v/>
      </c>
      <c r="AJ1572" s="46"/>
      <c r="AK1572" s="46" t="str">
        <f>IF(Table1[[#This Row],[Description]]&lt;&gt;"",Table1[[#This Row],[Description]],"")</f>
        <v/>
      </c>
      <c r="AL1572" s="46" t="str">
        <f>IF(Table1[[#This Row],[Posting Date]]&lt;&gt;"",Table1[[#This Row],[Reference Number]],"")</f>
        <v/>
      </c>
      <c r="AM1572" s="46" t="str">
        <f>TRIM(Table1[[#This Row],[Line '#]])</f>
        <v/>
      </c>
      <c r="AN1572" s="46" t="str">
        <f>TRIM(Table1[[#This Row],[Account]])</f>
        <v/>
      </c>
      <c r="AO1572" s="46" t="str">
        <f>IF(Table1[[#This Row],[Posting Date]]&lt;&gt;"",$D$5,"")</f>
        <v/>
      </c>
      <c r="AP1572" s="46" t="str">
        <f>TRIM(Table1[[#This Row],[Departments-Prgrams]])</f>
        <v/>
      </c>
      <c r="AQ1572" s="46" t="str">
        <f>TRIM(Table1[[#This Row],[Grant]])</f>
        <v/>
      </c>
      <c r="AR1572" s="46" t="str">
        <f>TRIM(Table1[[#This Row],[Staff ID]])</f>
        <v/>
      </c>
      <c r="AS1572" s="46" t="str">
        <f>IF(TRIM(Table1[[#This Row],[Budget Code]])=0,"",TRIM(Table1[[#This Row],[Budget Code]]))</f>
        <v/>
      </c>
      <c r="AT1572" s="46" t="str">
        <f>IF(Table1[[#This Row],[Line Description]]&lt;&gt;"",Table1[[#This Row],[Line Description]],"")</f>
        <v/>
      </c>
      <c r="AU1572" s="46" t="str">
        <f>IF(Table1[[#This Row],[Cur_Amount Debit]]&gt;0,ROUND(Table1[[#This Row],[Cur_Amount Debit]],2),"")</f>
        <v/>
      </c>
      <c r="AV1572" s="46" t="str">
        <f>IF(Table1[[#This Row],[Cur_Amount Credit]]&gt;0,ROUND(Table1[[#This Row],[Cur_Amount Credit]],2),"")</f>
        <v/>
      </c>
      <c r="AW1572" s="46" t="str">
        <f>LEFT(Table1[[#This Row],[Cur]],3)</f>
        <v/>
      </c>
      <c r="AX1572" s="59"/>
      <c r="AY1572" s="46"/>
      <c r="AZ1572" s="46" t="str">
        <f>IF(Table1[[#This Row],[Cur]]&lt;&gt;"",IF(Table1[[#This Row],[Cur]]="USD","",ExchangeRate),"")</f>
        <v/>
      </c>
      <c r="BA1572" s="46" t="str">
        <f>IF(Table1[[#This Row],[Grant]]&lt;&gt;"",VLOOKUP(Table1[[#This Row],[Grant]],Grants!B:D,3),"")</f>
        <v/>
      </c>
      <c r="BB1572" s="46" t="str">
        <f>TRIM(Table1[[#This Row],[Vendor ID]])</f>
        <v/>
      </c>
      <c r="BC1572">
        <f>IF(Table1[[#This Row],[Reference Number]]=Q1571,BC1571,BC1571+1)</f>
        <v>2</v>
      </c>
    </row>
    <row r="1573" spans="1:55" ht="11.25" hidden="1" customHeight="1">
      <c r="A1573" s="1"/>
      <c r="B1573" s="88" t="str">
        <f>IF(Table1[[#This Row],[Posting Date]]&lt;&gt;"",IF(Table1[[#This Row],[Reference Number]]=Q1572,B1572+1,1),"")</f>
        <v/>
      </c>
      <c r="C1573" s="61"/>
      <c r="D1573" s="61"/>
      <c r="E1573" s="218"/>
      <c r="F1573" s="143" t="str">
        <f>IFERROR(IF(VLOOKUP(Table1[[#This Row],[Budget Code Description]],Dimentions!$X$6:$AC$132,2,FALSE)="","",VLOOKUP(Table1[[#This Row],[Budget Code Description]],Dimentions!$X$6:$AC$132,2,FALSE)),"")</f>
        <v/>
      </c>
      <c r="G1573" s="143" t="str">
        <f>IFERROR(VLOOKUP(Table1[[#This Row],[Budget Code Description]],Dimentions!$X$6:$AC$132,3,FALSE),"")</f>
        <v/>
      </c>
      <c r="H1573" s="64" t="str">
        <f>IFERROR(VLOOKUP(Table1[[#This Row],[Account]],Dimentions!$S$6:$V$233,2,FALSE),"")</f>
        <v/>
      </c>
      <c r="I1573" s="62">
        <f>_xlfn.NUMBERVALUE(LEFT(Table1[[#This Row],[Account]],1))</f>
        <v>0</v>
      </c>
      <c r="J1573" s="62" t="str">
        <f>IFERROR(VLOOKUP(Table1[[#This Row],[Budget Code Description]],Table6[#All],7,FALSE),"")</f>
        <v/>
      </c>
      <c r="K1573" s="143" t="str">
        <f>IFERROR(VLOOKUP(Table1[[#This Row],[Budget Code Description]],Table6[#All],8,FALSE),"")</f>
        <v/>
      </c>
      <c r="L1573" s="63"/>
      <c r="M1573" s="65" t="str">
        <f>IFERROR(VLOOKUP(Table1[[#This Row],[Staff ID]],Table2[],2,FALSE),"")</f>
        <v/>
      </c>
      <c r="N1573" s="211" t="str">
        <f>IFERROR(IF(VLOOKUP(Table1[[#This Row],[Budget Code Description]],Dimentions!$X$6:$AC$97,4,FALSE)="","",VLOOKUP(Table1[[#This Row],[Budget Code Description]],Dimentions!$X$6:$AC$97,4,FALSE)),"")</f>
        <v/>
      </c>
      <c r="O1573" s="65" t="str">
        <f>IFERROR(VLOOKUP(Table1[[#This Row],[Vendor ID]],Table549[],2,FALSE),"")</f>
        <v/>
      </c>
      <c r="P1573" s="63"/>
      <c r="Q1573" s="143" t="str">
        <f>IF(Table1[[#This Row],[Posting Date]]&lt;&gt;"",$D$9,"")</f>
        <v/>
      </c>
      <c r="R1573" s="159" t="str">
        <f>IF(Table1[[#This Row],[Posting Date]]&lt;&gt;"",$D$10,"")</f>
        <v/>
      </c>
      <c r="S1573" s="66"/>
      <c r="T1573" s="63"/>
      <c r="U1573" s="67"/>
      <c r="V1573" s="67"/>
      <c r="W1573" s="67" t="str">
        <f t="shared" si="24"/>
        <v/>
      </c>
      <c r="X1573" s="161" t="str">
        <f>IF(E1573="","",(IF(Table1[[#This Row],[Cur]]="USD",Table1[[#This Row],[Cur_Amount Debit]],Table1[[#This Row],[Cur_Amount Debit]]/Table1[[#This Row],[Exchange Rate]])))</f>
        <v/>
      </c>
      <c r="Y1573" s="161" t="str">
        <f>IF(E1573="","",(IF(Table1[[#This Row],[Cur]]="USD",Table1[[#This Row],[Cur_Amount Credit]],Table1[[#This Row],[Cur_Amount Credit]]/ExchangeRate)))</f>
        <v/>
      </c>
      <c r="Z1573" s="203" t="str">
        <f>IF(E1573="","",(Table1[[#This Row],[Debit USD]]-Table1[[#This Row],[Credit USD]]))</f>
        <v/>
      </c>
      <c r="AA1573" s="122"/>
      <c r="AB1573" s="1"/>
      <c r="AC1573" s="15"/>
      <c r="AD1573" s="15" t="str">
        <f>IF(AND(OR(Table1[[#This Row],[Account]]="15030",Table1[[#This Row],[Account]]="15035",Table1[[#This Row],[Account]]="20150"),Table1[[#This Row],[Vendor ID]]=""),1,"")</f>
        <v/>
      </c>
      <c r="AE1573" s="15"/>
      <c r="AF1573" s="15"/>
      <c r="AG1573" s="15"/>
      <c r="AH1573" s="46" t="str">
        <f>IF(Table1[[#This Row],[Posting Date]]&lt;&gt;"","GJ-"&amp;CountryID,"")</f>
        <v/>
      </c>
      <c r="AI1573" s="59" t="str">
        <f>IF(Table1[[#This Row],[Posting Date]]&lt;&gt;"",Table1[[#This Row],[Posting Date]],"")</f>
        <v/>
      </c>
      <c r="AJ1573" s="46"/>
      <c r="AK1573" s="46" t="str">
        <f>IF(Table1[[#This Row],[Description]]&lt;&gt;"",Table1[[#This Row],[Description]],"")</f>
        <v/>
      </c>
      <c r="AL1573" s="46" t="str">
        <f>IF(Table1[[#This Row],[Posting Date]]&lt;&gt;"",Table1[[#This Row],[Reference Number]],"")</f>
        <v/>
      </c>
      <c r="AM1573" s="46" t="str">
        <f>TRIM(Table1[[#This Row],[Line '#]])</f>
        <v/>
      </c>
      <c r="AN1573" s="46" t="str">
        <f>TRIM(Table1[[#This Row],[Account]])</f>
        <v/>
      </c>
      <c r="AO1573" s="46" t="str">
        <f>IF(Table1[[#This Row],[Posting Date]]&lt;&gt;"",$D$5,"")</f>
        <v/>
      </c>
      <c r="AP1573" s="46" t="str">
        <f>TRIM(Table1[[#This Row],[Departments-Prgrams]])</f>
        <v/>
      </c>
      <c r="AQ1573" s="46" t="str">
        <f>TRIM(Table1[[#This Row],[Grant]])</f>
        <v/>
      </c>
      <c r="AR1573" s="46" t="str">
        <f>TRIM(Table1[[#This Row],[Staff ID]])</f>
        <v/>
      </c>
      <c r="AS1573" s="46" t="str">
        <f>IF(TRIM(Table1[[#This Row],[Budget Code]])=0,"",TRIM(Table1[[#This Row],[Budget Code]]))</f>
        <v/>
      </c>
      <c r="AT1573" s="46" t="str">
        <f>IF(Table1[[#This Row],[Line Description]]&lt;&gt;"",Table1[[#This Row],[Line Description]],"")</f>
        <v/>
      </c>
      <c r="AU1573" s="46" t="str">
        <f>IF(Table1[[#This Row],[Cur_Amount Debit]]&gt;0,ROUND(Table1[[#This Row],[Cur_Amount Debit]],2),"")</f>
        <v/>
      </c>
      <c r="AV1573" s="46" t="str">
        <f>IF(Table1[[#This Row],[Cur_Amount Credit]]&gt;0,ROUND(Table1[[#This Row],[Cur_Amount Credit]],2),"")</f>
        <v/>
      </c>
      <c r="AW1573" s="46" t="str">
        <f>LEFT(Table1[[#This Row],[Cur]],3)</f>
        <v/>
      </c>
      <c r="AX1573" s="59"/>
      <c r="AY1573" s="46"/>
      <c r="AZ1573" s="46" t="str">
        <f>IF(Table1[[#This Row],[Cur]]&lt;&gt;"",IF(Table1[[#This Row],[Cur]]="USD","",ExchangeRate),"")</f>
        <v/>
      </c>
      <c r="BA1573" s="46" t="str">
        <f>IF(Table1[[#This Row],[Grant]]&lt;&gt;"",VLOOKUP(Table1[[#This Row],[Grant]],Grants!B:D,3),"")</f>
        <v/>
      </c>
      <c r="BB1573" s="46" t="str">
        <f>TRIM(Table1[[#This Row],[Vendor ID]])</f>
        <v/>
      </c>
      <c r="BC1573">
        <f>IF(Table1[[#This Row],[Reference Number]]=Q1572,BC1572,BC1572+1)</f>
        <v>2</v>
      </c>
    </row>
    <row r="1574" spans="1:55" ht="11.25" hidden="1" customHeight="1">
      <c r="A1574" s="1"/>
      <c r="B1574" s="88" t="str">
        <f>IF(Table1[[#This Row],[Posting Date]]&lt;&gt;"",IF(Table1[[#This Row],[Reference Number]]=Q1573,B1573+1,1),"")</f>
        <v/>
      </c>
      <c r="C1574" s="61"/>
      <c r="D1574" s="61"/>
      <c r="E1574" s="218"/>
      <c r="F1574" s="143" t="str">
        <f>IFERROR(IF(VLOOKUP(Table1[[#This Row],[Budget Code Description]],Dimentions!$X$6:$AC$132,2,FALSE)="","",VLOOKUP(Table1[[#This Row],[Budget Code Description]],Dimentions!$X$6:$AC$132,2,FALSE)),"")</f>
        <v/>
      </c>
      <c r="G1574" s="143" t="str">
        <f>IFERROR(VLOOKUP(Table1[[#This Row],[Budget Code Description]],Dimentions!$X$6:$AC$132,3,FALSE),"")</f>
        <v/>
      </c>
      <c r="H1574" s="64" t="str">
        <f>IFERROR(VLOOKUP(Table1[[#This Row],[Account]],Dimentions!$S$6:$V$233,2,FALSE),"")</f>
        <v/>
      </c>
      <c r="I1574" s="62">
        <f>_xlfn.NUMBERVALUE(LEFT(Table1[[#This Row],[Account]],1))</f>
        <v>0</v>
      </c>
      <c r="J1574" s="62" t="str">
        <f>IFERROR(VLOOKUP(Table1[[#This Row],[Budget Code Description]],Table6[#All],7,FALSE),"")</f>
        <v/>
      </c>
      <c r="K1574" s="143" t="str">
        <f>IFERROR(VLOOKUP(Table1[[#This Row],[Budget Code Description]],Table6[#All],8,FALSE),"")</f>
        <v/>
      </c>
      <c r="L1574" s="63"/>
      <c r="M1574" s="65" t="str">
        <f>IFERROR(VLOOKUP(Table1[[#This Row],[Staff ID]],Table2[],2,FALSE),"")</f>
        <v/>
      </c>
      <c r="N1574" s="211" t="str">
        <f>IFERROR(IF(VLOOKUP(Table1[[#This Row],[Budget Code Description]],Dimentions!$X$6:$AC$97,4,FALSE)="","",VLOOKUP(Table1[[#This Row],[Budget Code Description]],Dimentions!$X$6:$AC$97,4,FALSE)),"")</f>
        <v/>
      </c>
      <c r="O1574" s="65" t="str">
        <f>IFERROR(VLOOKUP(Table1[[#This Row],[Vendor ID]],Table549[],2,FALSE),"")</f>
        <v/>
      </c>
      <c r="P1574" s="63"/>
      <c r="Q1574" s="143" t="str">
        <f>IF(Table1[[#This Row],[Posting Date]]&lt;&gt;"",$D$9,"")</f>
        <v/>
      </c>
      <c r="R1574" s="159" t="str">
        <f>IF(Table1[[#This Row],[Posting Date]]&lt;&gt;"",$D$10,"")</f>
        <v/>
      </c>
      <c r="S1574" s="66"/>
      <c r="T1574" s="63"/>
      <c r="U1574" s="67"/>
      <c r="V1574" s="67"/>
      <c r="W1574" s="67" t="str">
        <f t="shared" si="24"/>
        <v/>
      </c>
      <c r="X1574" s="161" t="str">
        <f>IF(E1574="","",(IF(Table1[[#This Row],[Cur]]="USD",Table1[[#This Row],[Cur_Amount Debit]],Table1[[#This Row],[Cur_Amount Debit]]/Table1[[#This Row],[Exchange Rate]])))</f>
        <v/>
      </c>
      <c r="Y1574" s="161" t="str">
        <f>IF(E1574="","",(IF(Table1[[#This Row],[Cur]]="USD",Table1[[#This Row],[Cur_Amount Credit]],Table1[[#This Row],[Cur_Amount Credit]]/ExchangeRate)))</f>
        <v/>
      </c>
      <c r="Z1574" s="203" t="str">
        <f>IF(E1574="","",(Table1[[#This Row],[Debit USD]]-Table1[[#This Row],[Credit USD]]))</f>
        <v/>
      </c>
      <c r="AA1574" s="122"/>
      <c r="AB1574" s="1"/>
      <c r="AC1574" s="15"/>
      <c r="AD1574" s="15" t="str">
        <f>IF(AND(OR(Table1[[#This Row],[Account]]="15030",Table1[[#This Row],[Account]]="15035",Table1[[#This Row],[Account]]="20150"),Table1[[#This Row],[Vendor ID]]=""),1,"")</f>
        <v/>
      </c>
      <c r="AE1574" s="15"/>
      <c r="AF1574" s="15"/>
      <c r="AG1574" s="15"/>
      <c r="AH1574" s="46" t="str">
        <f>IF(Table1[[#This Row],[Posting Date]]&lt;&gt;"","GJ-"&amp;CountryID,"")</f>
        <v/>
      </c>
      <c r="AI1574" s="59" t="str">
        <f>IF(Table1[[#This Row],[Posting Date]]&lt;&gt;"",Table1[[#This Row],[Posting Date]],"")</f>
        <v/>
      </c>
      <c r="AJ1574" s="46"/>
      <c r="AK1574" s="46" t="str">
        <f>IF(Table1[[#This Row],[Description]]&lt;&gt;"",Table1[[#This Row],[Description]],"")</f>
        <v/>
      </c>
      <c r="AL1574" s="46" t="str">
        <f>IF(Table1[[#This Row],[Posting Date]]&lt;&gt;"",Table1[[#This Row],[Reference Number]],"")</f>
        <v/>
      </c>
      <c r="AM1574" s="46" t="str">
        <f>TRIM(Table1[[#This Row],[Line '#]])</f>
        <v/>
      </c>
      <c r="AN1574" s="46" t="str">
        <f>TRIM(Table1[[#This Row],[Account]])</f>
        <v/>
      </c>
      <c r="AO1574" s="46" t="str">
        <f>IF(Table1[[#This Row],[Posting Date]]&lt;&gt;"",$D$5,"")</f>
        <v/>
      </c>
      <c r="AP1574" s="46" t="str">
        <f>TRIM(Table1[[#This Row],[Departments-Prgrams]])</f>
        <v/>
      </c>
      <c r="AQ1574" s="46" t="str">
        <f>TRIM(Table1[[#This Row],[Grant]])</f>
        <v/>
      </c>
      <c r="AR1574" s="46" t="str">
        <f>TRIM(Table1[[#This Row],[Staff ID]])</f>
        <v/>
      </c>
      <c r="AS1574" s="46" t="str">
        <f>IF(TRIM(Table1[[#This Row],[Budget Code]])=0,"",TRIM(Table1[[#This Row],[Budget Code]]))</f>
        <v/>
      </c>
      <c r="AT1574" s="46" t="str">
        <f>IF(Table1[[#This Row],[Line Description]]&lt;&gt;"",Table1[[#This Row],[Line Description]],"")</f>
        <v/>
      </c>
      <c r="AU1574" s="46" t="str">
        <f>IF(Table1[[#This Row],[Cur_Amount Debit]]&gt;0,ROUND(Table1[[#This Row],[Cur_Amount Debit]],2),"")</f>
        <v/>
      </c>
      <c r="AV1574" s="46" t="str">
        <f>IF(Table1[[#This Row],[Cur_Amount Credit]]&gt;0,ROUND(Table1[[#This Row],[Cur_Amount Credit]],2),"")</f>
        <v/>
      </c>
      <c r="AW1574" s="46" t="str">
        <f>LEFT(Table1[[#This Row],[Cur]],3)</f>
        <v/>
      </c>
      <c r="AX1574" s="59"/>
      <c r="AY1574" s="46"/>
      <c r="AZ1574" s="46" t="str">
        <f>IF(Table1[[#This Row],[Cur]]&lt;&gt;"",IF(Table1[[#This Row],[Cur]]="USD","",ExchangeRate),"")</f>
        <v/>
      </c>
      <c r="BA1574" s="46" t="str">
        <f>IF(Table1[[#This Row],[Grant]]&lt;&gt;"",VLOOKUP(Table1[[#This Row],[Grant]],Grants!B:D,3),"")</f>
        <v/>
      </c>
      <c r="BB1574" s="46" t="str">
        <f>TRIM(Table1[[#This Row],[Vendor ID]])</f>
        <v/>
      </c>
      <c r="BC1574">
        <f>IF(Table1[[#This Row],[Reference Number]]=Q1573,BC1573,BC1573+1)</f>
        <v>2</v>
      </c>
    </row>
    <row r="1575" spans="1:55" ht="11.25" hidden="1" customHeight="1">
      <c r="A1575" s="1"/>
      <c r="B1575" s="88" t="str">
        <f>IF(Table1[[#This Row],[Posting Date]]&lt;&gt;"",IF(Table1[[#This Row],[Reference Number]]=Q1574,B1574+1,1),"")</f>
        <v/>
      </c>
      <c r="C1575" s="61"/>
      <c r="D1575" s="61"/>
      <c r="E1575" s="218"/>
      <c r="F1575" s="143" t="str">
        <f>IFERROR(IF(VLOOKUP(Table1[[#This Row],[Budget Code Description]],Dimentions!$X$6:$AC$132,2,FALSE)="","",VLOOKUP(Table1[[#This Row],[Budget Code Description]],Dimentions!$X$6:$AC$132,2,FALSE)),"")</f>
        <v/>
      </c>
      <c r="G1575" s="143" t="str">
        <f>IFERROR(VLOOKUP(Table1[[#This Row],[Budget Code Description]],Dimentions!$X$6:$AC$132,3,FALSE),"")</f>
        <v/>
      </c>
      <c r="H1575" s="64" t="str">
        <f>IFERROR(VLOOKUP(Table1[[#This Row],[Account]],Dimentions!$S$6:$V$233,2,FALSE),"")</f>
        <v/>
      </c>
      <c r="I1575" s="62">
        <f>_xlfn.NUMBERVALUE(LEFT(Table1[[#This Row],[Account]],1))</f>
        <v>0</v>
      </c>
      <c r="J1575" s="62" t="str">
        <f>IFERROR(VLOOKUP(Table1[[#This Row],[Budget Code Description]],Table6[#All],7,FALSE),"")</f>
        <v/>
      </c>
      <c r="K1575" s="143" t="str">
        <f>IFERROR(VLOOKUP(Table1[[#This Row],[Budget Code Description]],Table6[#All],8,FALSE),"")</f>
        <v/>
      </c>
      <c r="L1575" s="63"/>
      <c r="M1575" s="65" t="str">
        <f>IFERROR(VLOOKUP(Table1[[#This Row],[Staff ID]],Table2[],2,FALSE),"")</f>
        <v/>
      </c>
      <c r="N1575" s="211" t="str">
        <f>IFERROR(IF(VLOOKUP(Table1[[#This Row],[Budget Code Description]],Dimentions!$X$6:$AC$97,4,FALSE)="","",VLOOKUP(Table1[[#This Row],[Budget Code Description]],Dimentions!$X$6:$AC$97,4,FALSE)),"")</f>
        <v/>
      </c>
      <c r="O1575" s="65" t="str">
        <f>IFERROR(VLOOKUP(Table1[[#This Row],[Vendor ID]],Table549[],2,FALSE),"")</f>
        <v/>
      </c>
      <c r="P1575" s="63"/>
      <c r="Q1575" s="143" t="str">
        <f>IF(Table1[[#This Row],[Posting Date]]&lt;&gt;"",$D$9,"")</f>
        <v/>
      </c>
      <c r="R1575" s="159" t="str">
        <f>IF(Table1[[#This Row],[Posting Date]]&lt;&gt;"",$D$10,"")</f>
        <v/>
      </c>
      <c r="S1575" s="66"/>
      <c r="T1575" s="63"/>
      <c r="U1575" s="67"/>
      <c r="V1575" s="67"/>
      <c r="W1575" s="67" t="str">
        <f t="shared" si="24"/>
        <v/>
      </c>
      <c r="X1575" s="161" t="str">
        <f>IF(E1575="","",(IF(Table1[[#This Row],[Cur]]="USD",Table1[[#This Row],[Cur_Amount Debit]],Table1[[#This Row],[Cur_Amount Debit]]/Table1[[#This Row],[Exchange Rate]])))</f>
        <v/>
      </c>
      <c r="Y1575" s="161" t="str">
        <f>IF(E1575="","",(IF(Table1[[#This Row],[Cur]]="USD",Table1[[#This Row],[Cur_Amount Credit]],Table1[[#This Row],[Cur_Amount Credit]]/ExchangeRate)))</f>
        <v/>
      </c>
      <c r="Z1575" s="203" t="str">
        <f>IF(E1575="","",(Table1[[#This Row],[Debit USD]]-Table1[[#This Row],[Credit USD]]))</f>
        <v/>
      </c>
      <c r="AA1575" s="122"/>
      <c r="AB1575" s="1"/>
      <c r="AC1575" s="15"/>
      <c r="AD1575" s="15" t="str">
        <f>IF(AND(OR(Table1[[#This Row],[Account]]="15030",Table1[[#This Row],[Account]]="15035",Table1[[#This Row],[Account]]="20150"),Table1[[#This Row],[Vendor ID]]=""),1,"")</f>
        <v/>
      </c>
      <c r="AE1575" s="15"/>
      <c r="AF1575" s="15"/>
      <c r="AG1575" s="15"/>
      <c r="AH1575" s="46" t="str">
        <f>IF(Table1[[#This Row],[Posting Date]]&lt;&gt;"","GJ-"&amp;CountryID,"")</f>
        <v/>
      </c>
      <c r="AI1575" s="59" t="str">
        <f>IF(Table1[[#This Row],[Posting Date]]&lt;&gt;"",Table1[[#This Row],[Posting Date]],"")</f>
        <v/>
      </c>
      <c r="AJ1575" s="46"/>
      <c r="AK1575" s="46" t="str">
        <f>IF(Table1[[#This Row],[Description]]&lt;&gt;"",Table1[[#This Row],[Description]],"")</f>
        <v/>
      </c>
      <c r="AL1575" s="46" t="str">
        <f>IF(Table1[[#This Row],[Posting Date]]&lt;&gt;"",Table1[[#This Row],[Reference Number]],"")</f>
        <v/>
      </c>
      <c r="AM1575" s="46" t="str">
        <f>TRIM(Table1[[#This Row],[Line '#]])</f>
        <v/>
      </c>
      <c r="AN1575" s="46" t="str">
        <f>TRIM(Table1[[#This Row],[Account]])</f>
        <v/>
      </c>
      <c r="AO1575" s="46" t="str">
        <f>IF(Table1[[#This Row],[Posting Date]]&lt;&gt;"",$D$5,"")</f>
        <v/>
      </c>
      <c r="AP1575" s="46" t="str">
        <f>TRIM(Table1[[#This Row],[Departments-Prgrams]])</f>
        <v/>
      </c>
      <c r="AQ1575" s="46" t="str">
        <f>TRIM(Table1[[#This Row],[Grant]])</f>
        <v/>
      </c>
      <c r="AR1575" s="46" t="str">
        <f>TRIM(Table1[[#This Row],[Staff ID]])</f>
        <v/>
      </c>
      <c r="AS1575" s="46" t="str">
        <f>IF(TRIM(Table1[[#This Row],[Budget Code]])=0,"",TRIM(Table1[[#This Row],[Budget Code]]))</f>
        <v/>
      </c>
      <c r="AT1575" s="46" t="str">
        <f>IF(Table1[[#This Row],[Line Description]]&lt;&gt;"",Table1[[#This Row],[Line Description]],"")</f>
        <v/>
      </c>
      <c r="AU1575" s="46" t="str">
        <f>IF(Table1[[#This Row],[Cur_Amount Debit]]&gt;0,ROUND(Table1[[#This Row],[Cur_Amount Debit]],2),"")</f>
        <v/>
      </c>
      <c r="AV1575" s="46" t="str">
        <f>IF(Table1[[#This Row],[Cur_Amount Credit]]&gt;0,ROUND(Table1[[#This Row],[Cur_Amount Credit]],2),"")</f>
        <v/>
      </c>
      <c r="AW1575" s="46" t="str">
        <f>LEFT(Table1[[#This Row],[Cur]],3)</f>
        <v/>
      </c>
      <c r="AX1575" s="59"/>
      <c r="AY1575" s="46"/>
      <c r="AZ1575" s="46" t="str">
        <f>IF(Table1[[#This Row],[Cur]]&lt;&gt;"",IF(Table1[[#This Row],[Cur]]="USD","",ExchangeRate),"")</f>
        <v/>
      </c>
      <c r="BA1575" s="46" t="str">
        <f>IF(Table1[[#This Row],[Grant]]&lt;&gt;"",VLOOKUP(Table1[[#This Row],[Grant]],Grants!B:D,3),"")</f>
        <v/>
      </c>
      <c r="BB1575" s="46" t="str">
        <f>TRIM(Table1[[#This Row],[Vendor ID]])</f>
        <v/>
      </c>
      <c r="BC1575">
        <f>IF(Table1[[#This Row],[Reference Number]]=Q1574,BC1574,BC1574+1)</f>
        <v>2</v>
      </c>
    </row>
    <row r="1576" spans="1:55" ht="11.25" hidden="1" customHeight="1">
      <c r="A1576" s="1"/>
      <c r="B1576" s="88" t="str">
        <f>IF(Table1[[#This Row],[Posting Date]]&lt;&gt;"",IF(Table1[[#This Row],[Reference Number]]=Q1575,B1575+1,1),"")</f>
        <v/>
      </c>
      <c r="C1576" s="61"/>
      <c r="D1576" s="61"/>
      <c r="E1576" s="218"/>
      <c r="F1576" s="143" t="str">
        <f>IFERROR(IF(VLOOKUP(Table1[[#This Row],[Budget Code Description]],Dimentions!$X$6:$AC$132,2,FALSE)="","",VLOOKUP(Table1[[#This Row],[Budget Code Description]],Dimentions!$X$6:$AC$132,2,FALSE)),"")</f>
        <v/>
      </c>
      <c r="G1576" s="143" t="str">
        <f>IFERROR(VLOOKUP(Table1[[#This Row],[Budget Code Description]],Dimentions!$X$6:$AC$132,3,FALSE),"")</f>
        <v/>
      </c>
      <c r="H1576" s="64" t="str">
        <f>IFERROR(VLOOKUP(Table1[[#This Row],[Account]],Dimentions!$S$6:$V$233,2,FALSE),"")</f>
        <v/>
      </c>
      <c r="I1576" s="62">
        <f>_xlfn.NUMBERVALUE(LEFT(Table1[[#This Row],[Account]],1))</f>
        <v>0</v>
      </c>
      <c r="J1576" s="62" t="str">
        <f>IFERROR(VLOOKUP(Table1[[#This Row],[Budget Code Description]],Table6[#All],7,FALSE),"")</f>
        <v/>
      </c>
      <c r="K1576" s="143" t="str">
        <f>IFERROR(VLOOKUP(Table1[[#This Row],[Budget Code Description]],Table6[#All],8,FALSE),"")</f>
        <v/>
      </c>
      <c r="L1576" s="63"/>
      <c r="M1576" s="65" t="str">
        <f>IFERROR(VLOOKUP(Table1[[#This Row],[Staff ID]],Table2[],2,FALSE),"")</f>
        <v/>
      </c>
      <c r="N1576" s="211" t="str">
        <f>IFERROR(IF(VLOOKUP(Table1[[#This Row],[Budget Code Description]],Dimentions!$X$6:$AC$97,4,FALSE)="","",VLOOKUP(Table1[[#This Row],[Budget Code Description]],Dimentions!$X$6:$AC$97,4,FALSE)),"")</f>
        <v/>
      </c>
      <c r="O1576" s="65" t="str">
        <f>IFERROR(VLOOKUP(Table1[[#This Row],[Vendor ID]],Table549[],2,FALSE),"")</f>
        <v/>
      </c>
      <c r="P1576" s="63"/>
      <c r="Q1576" s="143" t="str">
        <f>IF(Table1[[#This Row],[Posting Date]]&lt;&gt;"",$D$9,"")</f>
        <v/>
      </c>
      <c r="R1576" s="159" t="str">
        <f>IF(Table1[[#This Row],[Posting Date]]&lt;&gt;"",$D$10,"")</f>
        <v/>
      </c>
      <c r="S1576" s="66"/>
      <c r="T1576" s="63"/>
      <c r="U1576" s="67"/>
      <c r="V1576" s="67"/>
      <c r="W1576" s="67" t="str">
        <f t="shared" si="24"/>
        <v/>
      </c>
      <c r="X1576" s="161" t="str">
        <f>IF(E1576="","",(IF(Table1[[#This Row],[Cur]]="USD",Table1[[#This Row],[Cur_Amount Debit]],Table1[[#This Row],[Cur_Amount Debit]]/Table1[[#This Row],[Exchange Rate]])))</f>
        <v/>
      </c>
      <c r="Y1576" s="161" t="str">
        <f>IF(E1576="","",(IF(Table1[[#This Row],[Cur]]="USD",Table1[[#This Row],[Cur_Amount Credit]],Table1[[#This Row],[Cur_Amount Credit]]/ExchangeRate)))</f>
        <v/>
      </c>
      <c r="Z1576" s="203" t="str">
        <f>IF(E1576="","",(Table1[[#This Row],[Debit USD]]-Table1[[#This Row],[Credit USD]]))</f>
        <v/>
      </c>
      <c r="AA1576" s="122"/>
      <c r="AB1576" s="1"/>
      <c r="AC1576" s="15"/>
      <c r="AD1576" s="15" t="str">
        <f>IF(AND(OR(Table1[[#This Row],[Account]]="15030",Table1[[#This Row],[Account]]="15035",Table1[[#This Row],[Account]]="20150"),Table1[[#This Row],[Vendor ID]]=""),1,"")</f>
        <v/>
      </c>
      <c r="AE1576" s="15"/>
      <c r="AF1576" s="15"/>
      <c r="AG1576" s="15"/>
      <c r="AH1576" s="46" t="str">
        <f>IF(Table1[[#This Row],[Posting Date]]&lt;&gt;"","GJ-"&amp;CountryID,"")</f>
        <v/>
      </c>
      <c r="AI1576" s="59" t="str">
        <f>IF(Table1[[#This Row],[Posting Date]]&lt;&gt;"",Table1[[#This Row],[Posting Date]],"")</f>
        <v/>
      </c>
      <c r="AJ1576" s="46"/>
      <c r="AK1576" s="46" t="str">
        <f>IF(Table1[[#This Row],[Description]]&lt;&gt;"",Table1[[#This Row],[Description]],"")</f>
        <v/>
      </c>
      <c r="AL1576" s="46" t="str">
        <f>IF(Table1[[#This Row],[Posting Date]]&lt;&gt;"",Table1[[#This Row],[Reference Number]],"")</f>
        <v/>
      </c>
      <c r="AM1576" s="46" t="str">
        <f>TRIM(Table1[[#This Row],[Line '#]])</f>
        <v/>
      </c>
      <c r="AN1576" s="46" t="str">
        <f>TRIM(Table1[[#This Row],[Account]])</f>
        <v/>
      </c>
      <c r="AO1576" s="46" t="str">
        <f>IF(Table1[[#This Row],[Posting Date]]&lt;&gt;"",$D$5,"")</f>
        <v/>
      </c>
      <c r="AP1576" s="46" t="str">
        <f>TRIM(Table1[[#This Row],[Departments-Prgrams]])</f>
        <v/>
      </c>
      <c r="AQ1576" s="46" t="str">
        <f>TRIM(Table1[[#This Row],[Grant]])</f>
        <v/>
      </c>
      <c r="AR1576" s="46" t="str">
        <f>TRIM(Table1[[#This Row],[Staff ID]])</f>
        <v/>
      </c>
      <c r="AS1576" s="46" t="str">
        <f>IF(TRIM(Table1[[#This Row],[Budget Code]])=0,"",TRIM(Table1[[#This Row],[Budget Code]]))</f>
        <v/>
      </c>
      <c r="AT1576" s="46" t="str">
        <f>IF(Table1[[#This Row],[Line Description]]&lt;&gt;"",Table1[[#This Row],[Line Description]],"")</f>
        <v/>
      </c>
      <c r="AU1576" s="46" t="str">
        <f>IF(Table1[[#This Row],[Cur_Amount Debit]]&gt;0,ROUND(Table1[[#This Row],[Cur_Amount Debit]],2),"")</f>
        <v/>
      </c>
      <c r="AV1576" s="46" t="str">
        <f>IF(Table1[[#This Row],[Cur_Amount Credit]]&gt;0,ROUND(Table1[[#This Row],[Cur_Amount Credit]],2),"")</f>
        <v/>
      </c>
      <c r="AW1576" s="46" t="str">
        <f>LEFT(Table1[[#This Row],[Cur]],3)</f>
        <v/>
      </c>
      <c r="AX1576" s="59"/>
      <c r="AY1576" s="46"/>
      <c r="AZ1576" s="46" t="str">
        <f>IF(Table1[[#This Row],[Cur]]&lt;&gt;"",IF(Table1[[#This Row],[Cur]]="USD","",ExchangeRate),"")</f>
        <v/>
      </c>
      <c r="BA1576" s="46" t="str">
        <f>IF(Table1[[#This Row],[Grant]]&lt;&gt;"",VLOOKUP(Table1[[#This Row],[Grant]],Grants!B:D,3),"")</f>
        <v/>
      </c>
      <c r="BB1576" s="46" t="str">
        <f>TRIM(Table1[[#This Row],[Vendor ID]])</f>
        <v/>
      </c>
      <c r="BC1576">
        <f>IF(Table1[[#This Row],[Reference Number]]=Q1575,BC1575,BC1575+1)</f>
        <v>2</v>
      </c>
    </row>
    <row r="1577" spans="1:55" ht="11.25" hidden="1" customHeight="1">
      <c r="A1577" s="1"/>
      <c r="B1577" s="88" t="str">
        <f>IF(Table1[[#This Row],[Posting Date]]&lt;&gt;"",IF(Table1[[#This Row],[Reference Number]]=Q1576,B1576+1,1),"")</f>
        <v/>
      </c>
      <c r="C1577" s="61"/>
      <c r="D1577" s="61"/>
      <c r="E1577" s="218"/>
      <c r="F1577" s="143" t="str">
        <f>IFERROR(IF(VLOOKUP(Table1[[#This Row],[Budget Code Description]],Dimentions!$X$6:$AC$132,2,FALSE)="","",VLOOKUP(Table1[[#This Row],[Budget Code Description]],Dimentions!$X$6:$AC$132,2,FALSE)),"")</f>
        <v/>
      </c>
      <c r="G1577" s="143" t="str">
        <f>IFERROR(VLOOKUP(Table1[[#This Row],[Budget Code Description]],Dimentions!$X$6:$AC$132,3,FALSE),"")</f>
        <v/>
      </c>
      <c r="H1577" s="64" t="str">
        <f>IFERROR(VLOOKUP(Table1[[#This Row],[Account]],Dimentions!$S$6:$V$233,2,FALSE),"")</f>
        <v/>
      </c>
      <c r="I1577" s="62">
        <f>_xlfn.NUMBERVALUE(LEFT(Table1[[#This Row],[Account]],1))</f>
        <v>0</v>
      </c>
      <c r="J1577" s="62" t="str">
        <f>IFERROR(VLOOKUP(Table1[[#This Row],[Budget Code Description]],Table6[#All],7,FALSE),"")</f>
        <v/>
      </c>
      <c r="K1577" s="143" t="str">
        <f>IFERROR(VLOOKUP(Table1[[#This Row],[Budget Code Description]],Table6[#All],8,FALSE),"")</f>
        <v/>
      </c>
      <c r="L1577" s="63"/>
      <c r="M1577" s="65" t="str">
        <f>IFERROR(VLOOKUP(Table1[[#This Row],[Staff ID]],Table2[],2,FALSE),"")</f>
        <v/>
      </c>
      <c r="N1577" s="211" t="str">
        <f>IFERROR(IF(VLOOKUP(Table1[[#This Row],[Budget Code Description]],Dimentions!$X$6:$AC$97,4,FALSE)="","",VLOOKUP(Table1[[#This Row],[Budget Code Description]],Dimentions!$X$6:$AC$97,4,FALSE)),"")</f>
        <v/>
      </c>
      <c r="O1577" s="65" t="str">
        <f>IFERROR(VLOOKUP(Table1[[#This Row],[Vendor ID]],Table549[],2,FALSE),"")</f>
        <v/>
      </c>
      <c r="P1577" s="63"/>
      <c r="Q1577" s="143" t="str">
        <f>IF(Table1[[#This Row],[Posting Date]]&lt;&gt;"",$D$9,"")</f>
        <v/>
      </c>
      <c r="R1577" s="159" t="str">
        <f>IF(Table1[[#This Row],[Posting Date]]&lt;&gt;"",$D$10,"")</f>
        <v/>
      </c>
      <c r="S1577" s="66"/>
      <c r="T1577" s="63"/>
      <c r="U1577" s="67"/>
      <c r="V1577" s="67"/>
      <c r="W1577" s="67" t="str">
        <f t="shared" ref="W1577:W1640" si="25">IF(E1577="","",(ExchangeRate))</f>
        <v/>
      </c>
      <c r="X1577" s="161" t="str">
        <f>IF(E1577="","",(IF(Table1[[#This Row],[Cur]]="USD",Table1[[#This Row],[Cur_Amount Debit]],Table1[[#This Row],[Cur_Amount Debit]]/Table1[[#This Row],[Exchange Rate]])))</f>
        <v/>
      </c>
      <c r="Y1577" s="161" t="str">
        <f>IF(E1577="","",(IF(Table1[[#This Row],[Cur]]="USD",Table1[[#This Row],[Cur_Amount Credit]],Table1[[#This Row],[Cur_Amount Credit]]/ExchangeRate)))</f>
        <v/>
      </c>
      <c r="Z1577" s="203" t="str">
        <f>IF(E1577="","",(Table1[[#This Row],[Debit USD]]-Table1[[#This Row],[Credit USD]]))</f>
        <v/>
      </c>
      <c r="AA1577" s="122"/>
      <c r="AB1577" s="1"/>
      <c r="AC1577" s="15"/>
      <c r="AD1577" s="15" t="str">
        <f>IF(AND(OR(Table1[[#This Row],[Account]]="15030",Table1[[#This Row],[Account]]="15035",Table1[[#This Row],[Account]]="20150"),Table1[[#This Row],[Vendor ID]]=""),1,"")</f>
        <v/>
      </c>
      <c r="AE1577" s="15"/>
      <c r="AF1577" s="15"/>
      <c r="AG1577" s="15"/>
      <c r="AH1577" s="46" t="str">
        <f>IF(Table1[[#This Row],[Posting Date]]&lt;&gt;"","GJ-"&amp;CountryID,"")</f>
        <v/>
      </c>
      <c r="AI1577" s="59" t="str">
        <f>IF(Table1[[#This Row],[Posting Date]]&lt;&gt;"",Table1[[#This Row],[Posting Date]],"")</f>
        <v/>
      </c>
      <c r="AJ1577" s="46"/>
      <c r="AK1577" s="46" t="str">
        <f>IF(Table1[[#This Row],[Description]]&lt;&gt;"",Table1[[#This Row],[Description]],"")</f>
        <v/>
      </c>
      <c r="AL1577" s="46" t="str">
        <f>IF(Table1[[#This Row],[Posting Date]]&lt;&gt;"",Table1[[#This Row],[Reference Number]],"")</f>
        <v/>
      </c>
      <c r="AM1577" s="46" t="str">
        <f>TRIM(Table1[[#This Row],[Line '#]])</f>
        <v/>
      </c>
      <c r="AN1577" s="46" t="str">
        <f>TRIM(Table1[[#This Row],[Account]])</f>
        <v/>
      </c>
      <c r="AO1577" s="46" t="str">
        <f>IF(Table1[[#This Row],[Posting Date]]&lt;&gt;"",$D$5,"")</f>
        <v/>
      </c>
      <c r="AP1577" s="46" t="str">
        <f>TRIM(Table1[[#This Row],[Departments-Prgrams]])</f>
        <v/>
      </c>
      <c r="AQ1577" s="46" t="str">
        <f>TRIM(Table1[[#This Row],[Grant]])</f>
        <v/>
      </c>
      <c r="AR1577" s="46" t="str">
        <f>TRIM(Table1[[#This Row],[Staff ID]])</f>
        <v/>
      </c>
      <c r="AS1577" s="46" t="str">
        <f>IF(TRIM(Table1[[#This Row],[Budget Code]])=0,"",TRIM(Table1[[#This Row],[Budget Code]]))</f>
        <v/>
      </c>
      <c r="AT1577" s="46" t="str">
        <f>IF(Table1[[#This Row],[Line Description]]&lt;&gt;"",Table1[[#This Row],[Line Description]],"")</f>
        <v/>
      </c>
      <c r="AU1577" s="46" t="str">
        <f>IF(Table1[[#This Row],[Cur_Amount Debit]]&gt;0,ROUND(Table1[[#This Row],[Cur_Amount Debit]],2),"")</f>
        <v/>
      </c>
      <c r="AV1577" s="46" t="str">
        <f>IF(Table1[[#This Row],[Cur_Amount Credit]]&gt;0,ROUND(Table1[[#This Row],[Cur_Amount Credit]],2),"")</f>
        <v/>
      </c>
      <c r="AW1577" s="46" t="str">
        <f>LEFT(Table1[[#This Row],[Cur]],3)</f>
        <v/>
      </c>
      <c r="AX1577" s="59"/>
      <c r="AY1577" s="46"/>
      <c r="AZ1577" s="46" t="str">
        <f>IF(Table1[[#This Row],[Cur]]&lt;&gt;"",IF(Table1[[#This Row],[Cur]]="USD","",ExchangeRate),"")</f>
        <v/>
      </c>
      <c r="BA1577" s="46" t="str">
        <f>IF(Table1[[#This Row],[Grant]]&lt;&gt;"",VLOOKUP(Table1[[#This Row],[Grant]],Grants!B:D,3),"")</f>
        <v/>
      </c>
      <c r="BB1577" s="46" t="str">
        <f>TRIM(Table1[[#This Row],[Vendor ID]])</f>
        <v/>
      </c>
      <c r="BC1577">
        <f>IF(Table1[[#This Row],[Reference Number]]=Q1576,BC1576,BC1576+1)</f>
        <v>2</v>
      </c>
    </row>
    <row r="1578" spans="1:55" ht="11.25" hidden="1" customHeight="1">
      <c r="A1578" s="1"/>
      <c r="B1578" s="88" t="str">
        <f>IF(Table1[[#This Row],[Posting Date]]&lt;&gt;"",IF(Table1[[#This Row],[Reference Number]]=Q1577,B1577+1,1),"")</f>
        <v/>
      </c>
      <c r="C1578" s="61"/>
      <c r="D1578" s="61"/>
      <c r="E1578" s="218"/>
      <c r="F1578" s="143" t="str">
        <f>IFERROR(IF(VLOOKUP(Table1[[#This Row],[Budget Code Description]],Dimentions!$X$6:$AC$132,2,FALSE)="","",VLOOKUP(Table1[[#This Row],[Budget Code Description]],Dimentions!$X$6:$AC$132,2,FALSE)),"")</f>
        <v/>
      </c>
      <c r="G1578" s="143" t="str">
        <f>IFERROR(VLOOKUP(Table1[[#This Row],[Budget Code Description]],Dimentions!$X$6:$AC$132,3,FALSE),"")</f>
        <v/>
      </c>
      <c r="H1578" s="64" t="str">
        <f>IFERROR(VLOOKUP(Table1[[#This Row],[Account]],Dimentions!$S$6:$V$233,2,FALSE),"")</f>
        <v/>
      </c>
      <c r="I1578" s="62">
        <f>_xlfn.NUMBERVALUE(LEFT(Table1[[#This Row],[Account]],1))</f>
        <v>0</v>
      </c>
      <c r="J1578" s="62" t="str">
        <f>IFERROR(VLOOKUP(Table1[[#This Row],[Budget Code Description]],Table6[#All],7,FALSE),"")</f>
        <v/>
      </c>
      <c r="K1578" s="143" t="str">
        <f>IFERROR(VLOOKUP(Table1[[#This Row],[Budget Code Description]],Table6[#All],8,FALSE),"")</f>
        <v/>
      </c>
      <c r="L1578" s="63"/>
      <c r="M1578" s="65" t="str">
        <f>IFERROR(VLOOKUP(Table1[[#This Row],[Staff ID]],Table2[],2,FALSE),"")</f>
        <v/>
      </c>
      <c r="N1578" s="211" t="str">
        <f>IFERROR(IF(VLOOKUP(Table1[[#This Row],[Budget Code Description]],Dimentions!$X$6:$AC$97,4,FALSE)="","",VLOOKUP(Table1[[#This Row],[Budget Code Description]],Dimentions!$X$6:$AC$97,4,FALSE)),"")</f>
        <v/>
      </c>
      <c r="O1578" s="65" t="str">
        <f>IFERROR(VLOOKUP(Table1[[#This Row],[Vendor ID]],Table549[],2,FALSE),"")</f>
        <v/>
      </c>
      <c r="P1578" s="63"/>
      <c r="Q1578" s="143" t="str">
        <f>IF(Table1[[#This Row],[Posting Date]]&lt;&gt;"",$D$9,"")</f>
        <v/>
      </c>
      <c r="R1578" s="159" t="str">
        <f>IF(Table1[[#This Row],[Posting Date]]&lt;&gt;"",$D$10,"")</f>
        <v/>
      </c>
      <c r="S1578" s="66"/>
      <c r="T1578" s="63"/>
      <c r="U1578" s="67"/>
      <c r="V1578" s="67"/>
      <c r="W1578" s="67" t="str">
        <f t="shared" si="25"/>
        <v/>
      </c>
      <c r="X1578" s="161" t="str">
        <f>IF(E1578="","",(IF(Table1[[#This Row],[Cur]]="USD",Table1[[#This Row],[Cur_Amount Debit]],Table1[[#This Row],[Cur_Amount Debit]]/Table1[[#This Row],[Exchange Rate]])))</f>
        <v/>
      </c>
      <c r="Y1578" s="161" t="str">
        <f>IF(E1578="","",(IF(Table1[[#This Row],[Cur]]="USD",Table1[[#This Row],[Cur_Amount Credit]],Table1[[#This Row],[Cur_Amount Credit]]/ExchangeRate)))</f>
        <v/>
      </c>
      <c r="Z1578" s="203" t="str">
        <f>IF(E1578="","",(Table1[[#This Row],[Debit USD]]-Table1[[#This Row],[Credit USD]]))</f>
        <v/>
      </c>
      <c r="AA1578" s="122"/>
      <c r="AB1578" s="1"/>
      <c r="AC1578" s="15"/>
      <c r="AD1578" s="15" t="str">
        <f>IF(AND(OR(Table1[[#This Row],[Account]]="15030",Table1[[#This Row],[Account]]="15035",Table1[[#This Row],[Account]]="20150"),Table1[[#This Row],[Vendor ID]]=""),1,"")</f>
        <v/>
      </c>
      <c r="AE1578" s="15"/>
      <c r="AF1578" s="15"/>
      <c r="AG1578" s="15"/>
      <c r="AH1578" s="46" t="str">
        <f>IF(Table1[[#This Row],[Posting Date]]&lt;&gt;"","GJ-"&amp;CountryID,"")</f>
        <v/>
      </c>
      <c r="AI1578" s="59" t="str">
        <f>IF(Table1[[#This Row],[Posting Date]]&lt;&gt;"",Table1[[#This Row],[Posting Date]],"")</f>
        <v/>
      </c>
      <c r="AJ1578" s="46"/>
      <c r="AK1578" s="46" t="str">
        <f>IF(Table1[[#This Row],[Description]]&lt;&gt;"",Table1[[#This Row],[Description]],"")</f>
        <v/>
      </c>
      <c r="AL1578" s="46" t="str">
        <f>IF(Table1[[#This Row],[Posting Date]]&lt;&gt;"",Table1[[#This Row],[Reference Number]],"")</f>
        <v/>
      </c>
      <c r="AM1578" s="46" t="str">
        <f>TRIM(Table1[[#This Row],[Line '#]])</f>
        <v/>
      </c>
      <c r="AN1578" s="46" t="str">
        <f>TRIM(Table1[[#This Row],[Account]])</f>
        <v/>
      </c>
      <c r="AO1578" s="46" t="str">
        <f>IF(Table1[[#This Row],[Posting Date]]&lt;&gt;"",$D$5,"")</f>
        <v/>
      </c>
      <c r="AP1578" s="46" t="str">
        <f>TRIM(Table1[[#This Row],[Departments-Prgrams]])</f>
        <v/>
      </c>
      <c r="AQ1578" s="46" t="str">
        <f>TRIM(Table1[[#This Row],[Grant]])</f>
        <v/>
      </c>
      <c r="AR1578" s="46" t="str">
        <f>TRIM(Table1[[#This Row],[Staff ID]])</f>
        <v/>
      </c>
      <c r="AS1578" s="46" t="str">
        <f>IF(TRIM(Table1[[#This Row],[Budget Code]])=0,"",TRIM(Table1[[#This Row],[Budget Code]]))</f>
        <v/>
      </c>
      <c r="AT1578" s="46" t="str">
        <f>IF(Table1[[#This Row],[Line Description]]&lt;&gt;"",Table1[[#This Row],[Line Description]],"")</f>
        <v/>
      </c>
      <c r="AU1578" s="46" t="str">
        <f>IF(Table1[[#This Row],[Cur_Amount Debit]]&gt;0,ROUND(Table1[[#This Row],[Cur_Amount Debit]],2),"")</f>
        <v/>
      </c>
      <c r="AV1578" s="46" t="str">
        <f>IF(Table1[[#This Row],[Cur_Amount Credit]]&gt;0,ROUND(Table1[[#This Row],[Cur_Amount Credit]],2),"")</f>
        <v/>
      </c>
      <c r="AW1578" s="46" t="str">
        <f>LEFT(Table1[[#This Row],[Cur]],3)</f>
        <v/>
      </c>
      <c r="AX1578" s="59"/>
      <c r="AY1578" s="46"/>
      <c r="AZ1578" s="46" t="str">
        <f>IF(Table1[[#This Row],[Cur]]&lt;&gt;"",IF(Table1[[#This Row],[Cur]]="USD","",ExchangeRate),"")</f>
        <v/>
      </c>
      <c r="BA1578" s="46" t="str">
        <f>IF(Table1[[#This Row],[Grant]]&lt;&gt;"",VLOOKUP(Table1[[#This Row],[Grant]],Grants!B:D,3),"")</f>
        <v/>
      </c>
      <c r="BB1578" s="46" t="str">
        <f>TRIM(Table1[[#This Row],[Vendor ID]])</f>
        <v/>
      </c>
      <c r="BC1578">
        <f>IF(Table1[[#This Row],[Reference Number]]=Q1577,BC1577,BC1577+1)</f>
        <v>2</v>
      </c>
    </row>
    <row r="1579" spans="1:55" ht="11.25" hidden="1" customHeight="1">
      <c r="A1579" s="1"/>
      <c r="B1579" s="88" t="str">
        <f>IF(Table1[[#This Row],[Posting Date]]&lt;&gt;"",IF(Table1[[#This Row],[Reference Number]]=Q1578,B1578+1,1),"")</f>
        <v/>
      </c>
      <c r="C1579" s="61"/>
      <c r="D1579" s="61"/>
      <c r="E1579" s="218"/>
      <c r="F1579" s="143" t="str">
        <f>IFERROR(IF(VLOOKUP(Table1[[#This Row],[Budget Code Description]],Dimentions!$X$6:$AC$132,2,FALSE)="","",VLOOKUP(Table1[[#This Row],[Budget Code Description]],Dimentions!$X$6:$AC$132,2,FALSE)),"")</f>
        <v/>
      </c>
      <c r="G1579" s="143" t="str">
        <f>IFERROR(VLOOKUP(Table1[[#This Row],[Budget Code Description]],Dimentions!$X$6:$AC$132,3,FALSE),"")</f>
        <v/>
      </c>
      <c r="H1579" s="64" t="str">
        <f>IFERROR(VLOOKUP(Table1[[#This Row],[Account]],Dimentions!$S$6:$V$233,2,FALSE),"")</f>
        <v/>
      </c>
      <c r="I1579" s="62">
        <f>_xlfn.NUMBERVALUE(LEFT(Table1[[#This Row],[Account]],1))</f>
        <v>0</v>
      </c>
      <c r="J1579" s="62" t="str">
        <f>IFERROR(VLOOKUP(Table1[[#This Row],[Budget Code Description]],Table6[#All],7,FALSE),"")</f>
        <v/>
      </c>
      <c r="K1579" s="143" t="str">
        <f>IFERROR(VLOOKUP(Table1[[#This Row],[Budget Code Description]],Table6[#All],8,FALSE),"")</f>
        <v/>
      </c>
      <c r="L1579" s="63"/>
      <c r="M1579" s="65" t="str">
        <f>IFERROR(VLOOKUP(Table1[[#This Row],[Staff ID]],Table2[],2,FALSE),"")</f>
        <v/>
      </c>
      <c r="N1579" s="211" t="str">
        <f>IFERROR(IF(VLOOKUP(Table1[[#This Row],[Budget Code Description]],Dimentions!$X$6:$AC$97,4,FALSE)="","",VLOOKUP(Table1[[#This Row],[Budget Code Description]],Dimentions!$X$6:$AC$97,4,FALSE)),"")</f>
        <v/>
      </c>
      <c r="O1579" s="65" t="str">
        <f>IFERROR(VLOOKUP(Table1[[#This Row],[Vendor ID]],Table549[],2,FALSE),"")</f>
        <v/>
      </c>
      <c r="P1579" s="63"/>
      <c r="Q1579" s="143" t="str">
        <f>IF(Table1[[#This Row],[Posting Date]]&lt;&gt;"",$D$9,"")</f>
        <v/>
      </c>
      <c r="R1579" s="159" t="str">
        <f>IF(Table1[[#This Row],[Posting Date]]&lt;&gt;"",$D$10,"")</f>
        <v/>
      </c>
      <c r="S1579" s="66"/>
      <c r="T1579" s="63"/>
      <c r="U1579" s="67"/>
      <c r="V1579" s="67"/>
      <c r="W1579" s="67" t="str">
        <f t="shared" si="25"/>
        <v/>
      </c>
      <c r="X1579" s="161" t="str">
        <f>IF(E1579="","",(IF(Table1[[#This Row],[Cur]]="USD",Table1[[#This Row],[Cur_Amount Debit]],Table1[[#This Row],[Cur_Amount Debit]]/Table1[[#This Row],[Exchange Rate]])))</f>
        <v/>
      </c>
      <c r="Y1579" s="161" t="str">
        <f>IF(E1579="","",(IF(Table1[[#This Row],[Cur]]="USD",Table1[[#This Row],[Cur_Amount Credit]],Table1[[#This Row],[Cur_Amount Credit]]/ExchangeRate)))</f>
        <v/>
      </c>
      <c r="Z1579" s="203" t="str">
        <f>IF(E1579="","",(Table1[[#This Row],[Debit USD]]-Table1[[#This Row],[Credit USD]]))</f>
        <v/>
      </c>
      <c r="AA1579" s="122"/>
      <c r="AB1579" s="1"/>
      <c r="AC1579" s="15"/>
      <c r="AD1579" s="15" t="str">
        <f>IF(AND(OR(Table1[[#This Row],[Account]]="15030",Table1[[#This Row],[Account]]="15035",Table1[[#This Row],[Account]]="20150"),Table1[[#This Row],[Vendor ID]]=""),1,"")</f>
        <v/>
      </c>
      <c r="AE1579" s="15"/>
      <c r="AF1579" s="15"/>
      <c r="AG1579" s="15"/>
      <c r="AH1579" s="46" t="str">
        <f>IF(Table1[[#This Row],[Posting Date]]&lt;&gt;"","GJ-"&amp;CountryID,"")</f>
        <v/>
      </c>
      <c r="AI1579" s="59" t="str">
        <f>IF(Table1[[#This Row],[Posting Date]]&lt;&gt;"",Table1[[#This Row],[Posting Date]],"")</f>
        <v/>
      </c>
      <c r="AJ1579" s="46"/>
      <c r="AK1579" s="46" t="str">
        <f>IF(Table1[[#This Row],[Description]]&lt;&gt;"",Table1[[#This Row],[Description]],"")</f>
        <v/>
      </c>
      <c r="AL1579" s="46" t="str">
        <f>IF(Table1[[#This Row],[Posting Date]]&lt;&gt;"",Table1[[#This Row],[Reference Number]],"")</f>
        <v/>
      </c>
      <c r="AM1579" s="46" t="str">
        <f>TRIM(Table1[[#This Row],[Line '#]])</f>
        <v/>
      </c>
      <c r="AN1579" s="46" t="str">
        <f>TRIM(Table1[[#This Row],[Account]])</f>
        <v/>
      </c>
      <c r="AO1579" s="46" t="str">
        <f>IF(Table1[[#This Row],[Posting Date]]&lt;&gt;"",$D$5,"")</f>
        <v/>
      </c>
      <c r="AP1579" s="46" t="str">
        <f>TRIM(Table1[[#This Row],[Departments-Prgrams]])</f>
        <v/>
      </c>
      <c r="AQ1579" s="46" t="str">
        <f>TRIM(Table1[[#This Row],[Grant]])</f>
        <v/>
      </c>
      <c r="AR1579" s="46" t="str">
        <f>TRIM(Table1[[#This Row],[Staff ID]])</f>
        <v/>
      </c>
      <c r="AS1579" s="46" t="str">
        <f>IF(TRIM(Table1[[#This Row],[Budget Code]])=0,"",TRIM(Table1[[#This Row],[Budget Code]]))</f>
        <v/>
      </c>
      <c r="AT1579" s="46" t="str">
        <f>IF(Table1[[#This Row],[Line Description]]&lt;&gt;"",Table1[[#This Row],[Line Description]],"")</f>
        <v/>
      </c>
      <c r="AU1579" s="46" t="str">
        <f>IF(Table1[[#This Row],[Cur_Amount Debit]]&gt;0,ROUND(Table1[[#This Row],[Cur_Amount Debit]],2),"")</f>
        <v/>
      </c>
      <c r="AV1579" s="46" t="str">
        <f>IF(Table1[[#This Row],[Cur_Amount Credit]]&gt;0,ROUND(Table1[[#This Row],[Cur_Amount Credit]],2),"")</f>
        <v/>
      </c>
      <c r="AW1579" s="46" t="str">
        <f>LEFT(Table1[[#This Row],[Cur]],3)</f>
        <v/>
      </c>
      <c r="AX1579" s="59"/>
      <c r="AY1579" s="46"/>
      <c r="AZ1579" s="46" t="str">
        <f>IF(Table1[[#This Row],[Cur]]&lt;&gt;"",IF(Table1[[#This Row],[Cur]]="USD","",ExchangeRate),"")</f>
        <v/>
      </c>
      <c r="BA1579" s="46" t="str">
        <f>IF(Table1[[#This Row],[Grant]]&lt;&gt;"",VLOOKUP(Table1[[#This Row],[Grant]],Grants!B:D,3),"")</f>
        <v/>
      </c>
      <c r="BB1579" s="46" t="str">
        <f>TRIM(Table1[[#This Row],[Vendor ID]])</f>
        <v/>
      </c>
      <c r="BC1579">
        <f>IF(Table1[[#This Row],[Reference Number]]=Q1578,BC1578,BC1578+1)</f>
        <v>2</v>
      </c>
    </row>
    <row r="1580" spans="1:55" ht="11.25" hidden="1" customHeight="1">
      <c r="A1580" s="1"/>
      <c r="B1580" s="88" t="str">
        <f>IF(Table1[[#This Row],[Posting Date]]&lt;&gt;"",IF(Table1[[#This Row],[Reference Number]]=Q1579,B1579+1,1),"")</f>
        <v/>
      </c>
      <c r="C1580" s="61"/>
      <c r="D1580" s="61"/>
      <c r="E1580" s="218"/>
      <c r="F1580" s="143" t="str">
        <f>IFERROR(IF(VLOOKUP(Table1[[#This Row],[Budget Code Description]],Dimentions!$X$6:$AC$132,2,FALSE)="","",VLOOKUP(Table1[[#This Row],[Budget Code Description]],Dimentions!$X$6:$AC$132,2,FALSE)),"")</f>
        <v/>
      </c>
      <c r="G1580" s="143" t="str">
        <f>IFERROR(VLOOKUP(Table1[[#This Row],[Budget Code Description]],Dimentions!$X$6:$AC$132,3,FALSE),"")</f>
        <v/>
      </c>
      <c r="H1580" s="64" t="str">
        <f>IFERROR(VLOOKUP(Table1[[#This Row],[Account]],Dimentions!$S$6:$V$233,2,FALSE),"")</f>
        <v/>
      </c>
      <c r="I1580" s="62">
        <f>_xlfn.NUMBERVALUE(LEFT(Table1[[#This Row],[Account]],1))</f>
        <v>0</v>
      </c>
      <c r="J1580" s="62" t="str">
        <f>IFERROR(VLOOKUP(Table1[[#This Row],[Budget Code Description]],Table6[#All],7,FALSE),"")</f>
        <v/>
      </c>
      <c r="K1580" s="143" t="str">
        <f>IFERROR(VLOOKUP(Table1[[#This Row],[Budget Code Description]],Table6[#All],8,FALSE),"")</f>
        <v/>
      </c>
      <c r="L1580" s="63"/>
      <c r="M1580" s="65" t="str">
        <f>IFERROR(VLOOKUP(Table1[[#This Row],[Staff ID]],Table2[],2,FALSE),"")</f>
        <v/>
      </c>
      <c r="N1580" s="211" t="str">
        <f>IFERROR(IF(VLOOKUP(Table1[[#This Row],[Budget Code Description]],Dimentions!$X$6:$AC$97,4,FALSE)="","",VLOOKUP(Table1[[#This Row],[Budget Code Description]],Dimentions!$X$6:$AC$97,4,FALSE)),"")</f>
        <v/>
      </c>
      <c r="O1580" s="65" t="str">
        <f>IFERROR(VLOOKUP(Table1[[#This Row],[Vendor ID]],Table549[],2,FALSE),"")</f>
        <v/>
      </c>
      <c r="P1580" s="63"/>
      <c r="Q1580" s="143" t="str">
        <f>IF(Table1[[#This Row],[Posting Date]]&lt;&gt;"",$D$9,"")</f>
        <v/>
      </c>
      <c r="R1580" s="159" t="str">
        <f>IF(Table1[[#This Row],[Posting Date]]&lt;&gt;"",$D$10,"")</f>
        <v/>
      </c>
      <c r="S1580" s="66"/>
      <c r="T1580" s="63"/>
      <c r="U1580" s="67"/>
      <c r="V1580" s="67"/>
      <c r="W1580" s="67" t="str">
        <f t="shared" si="25"/>
        <v/>
      </c>
      <c r="X1580" s="161" t="str">
        <f>IF(E1580="","",(IF(Table1[[#This Row],[Cur]]="USD",Table1[[#This Row],[Cur_Amount Debit]],Table1[[#This Row],[Cur_Amount Debit]]/Table1[[#This Row],[Exchange Rate]])))</f>
        <v/>
      </c>
      <c r="Y1580" s="161" t="str">
        <f>IF(E1580="","",(IF(Table1[[#This Row],[Cur]]="USD",Table1[[#This Row],[Cur_Amount Credit]],Table1[[#This Row],[Cur_Amount Credit]]/ExchangeRate)))</f>
        <v/>
      </c>
      <c r="Z1580" s="203" t="str">
        <f>IF(E1580="","",(Table1[[#This Row],[Debit USD]]-Table1[[#This Row],[Credit USD]]))</f>
        <v/>
      </c>
      <c r="AA1580" s="122"/>
      <c r="AB1580" s="1"/>
      <c r="AC1580" s="15"/>
      <c r="AD1580" s="15" t="str">
        <f>IF(AND(OR(Table1[[#This Row],[Account]]="15030",Table1[[#This Row],[Account]]="15035",Table1[[#This Row],[Account]]="20150"),Table1[[#This Row],[Vendor ID]]=""),1,"")</f>
        <v/>
      </c>
      <c r="AE1580" s="15"/>
      <c r="AF1580" s="15"/>
      <c r="AG1580" s="15"/>
      <c r="AH1580" s="46" t="str">
        <f>IF(Table1[[#This Row],[Posting Date]]&lt;&gt;"","GJ-"&amp;CountryID,"")</f>
        <v/>
      </c>
      <c r="AI1580" s="59" t="str">
        <f>IF(Table1[[#This Row],[Posting Date]]&lt;&gt;"",Table1[[#This Row],[Posting Date]],"")</f>
        <v/>
      </c>
      <c r="AJ1580" s="46"/>
      <c r="AK1580" s="46" t="str">
        <f>IF(Table1[[#This Row],[Description]]&lt;&gt;"",Table1[[#This Row],[Description]],"")</f>
        <v/>
      </c>
      <c r="AL1580" s="46" t="str">
        <f>IF(Table1[[#This Row],[Posting Date]]&lt;&gt;"",Table1[[#This Row],[Reference Number]],"")</f>
        <v/>
      </c>
      <c r="AM1580" s="46" t="str">
        <f>TRIM(Table1[[#This Row],[Line '#]])</f>
        <v/>
      </c>
      <c r="AN1580" s="46" t="str">
        <f>TRIM(Table1[[#This Row],[Account]])</f>
        <v/>
      </c>
      <c r="AO1580" s="46" t="str">
        <f>IF(Table1[[#This Row],[Posting Date]]&lt;&gt;"",$D$5,"")</f>
        <v/>
      </c>
      <c r="AP1580" s="46" t="str">
        <f>TRIM(Table1[[#This Row],[Departments-Prgrams]])</f>
        <v/>
      </c>
      <c r="AQ1580" s="46" t="str">
        <f>TRIM(Table1[[#This Row],[Grant]])</f>
        <v/>
      </c>
      <c r="AR1580" s="46" t="str">
        <f>TRIM(Table1[[#This Row],[Staff ID]])</f>
        <v/>
      </c>
      <c r="AS1580" s="46" t="str">
        <f>IF(TRIM(Table1[[#This Row],[Budget Code]])=0,"",TRIM(Table1[[#This Row],[Budget Code]]))</f>
        <v/>
      </c>
      <c r="AT1580" s="46" t="str">
        <f>IF(Table1[[#This Row],[Line Description]]&lt;&gt;"",Table1[[#This Row],[Line Description]],"")</f>
        <v/>
      </c>
      <c r="AU1580" s="46" t="str">
        <f>IF(Table1[[#This Row],[Cur_Amount Debit]]&gt;0,ROUND(Table1[[#This Row],[Cur_Amount Debit]],2),"")</f>
        <v/>
      </c>
      <c r="AV1580" s="46" t="str">
        <f>IF(Table1[[#This Row],[Cur_Amount Credit]]&gt;0,ROUND(Table1[[#This Row],[Cur_Amount Credit]],2),"")</f>
        <v/>
      </c>
      <c r="AW1580" s="46" t="str">
        <f>LEFT(Table1[[#This Row],[Cur]],3)</f>
        <v/>
      </c>
      <c r="AX1580" s="59"/>
      <c r="AY1580" s="46"/>
      <c r="AZ1580" s="46" t="str">
        <f>IF(Table1[[#This Row],[Cur]]&lt;&gt;"",IF(Table1[[#This Row],[Cur]]="USD","",ExchangeRate),"")</f>
        <v/>
      </c>
      <c r="BA1580" s="46" t="str">
        <f>IF(Table1[[#This Row],[Grant]]&lt;&gt;"",VLOOKUP(Table1[[#This Row],[Grant]],Grants!B:D,3),"")</f>
        <v/>
      </c>
      <c r="BB1580" s="46" t="str">
        <f>TRIM(Table1[[#This Row],[Vendor ID]])</f>
        <v/>
      </c>
      <c r="BC1580">
        <f>IF(Table1[[#This Row],[Reference Number]]=Q1579,BC1579,BC1579+1)</f>
        <v>2</v>
      </c>
    </row>
    <row r="1581" spans="1:55" ht="11.25" hidden="1" customHeight="1">
      <c r="A1581" s="1"/>
      <c r="B1581" s="88" t="str">
        <f>IF(Table1[[#This Row],[Posting Date]]&lt;&gt;"",IF(Table1[[#This Row],[Reference Number]]=Q1580,B1580+1,1),"")</f>
        <v/>
      </c>
      <c r="C1581" s="61"/>
      <c r="D1581" s="61"/>
      <c r="E1581" s="218"/>
      <c r="F1581" s="143" t="str">
        <f>IFERROR(IF(VLOOKUP(Table1[[#This Row],[Budget Code Description]],Dimentions!$X$6:$AC$132,2,FALSE)="","",VLOOKUP(Table1[[#This Row],[Budget Code Description]],Dimentions!$X$6:$AC$132,2,FALSE)),"")</f>
        <v/>
      </c>
      <c r="G1581" s="143" t="str">
        <f>IFERROR(VLOOKUP(Table1[[#This Row],[Budget Code Description]],Dimentions!$X$6:$AC$132,3,FALSE),"")</f>
        <v/>
      </c>
      <c r="H1581" s="64" t="str">
        <f>IFERROR(VLOOKUP(Table1[[#This Row],[Account]],Dimentions!$S$6:$V$233,2,FALSE),"")</f>
        <v/>
      </c>
      <c r="I1581" s="62">
        <f>_xlfn.NUMBERVALUE(LEFT(Table1[[#This Row],[Account]],1))</f>
        <v>0</v>
      </c>
      <c r="J1581" s="62" t="str">
        <f>IFERROR(VLOOKUP(Table1[[#This Row],[Budget Code Description]],Table6[#All],7,FALSE),"")</f>
        <v/>
      </c>
      <c r="K1581" s="143" t="str">
        <f>IFERROR(VLOOKUP(Table1[[#This Row],[Budget Code Description]],Table6[#All],8,FALSE),"")</f>
        <v/>
      </c>
      <c r="L1581" s="63"/>
      <c r="M1581" s="65" t="str">
        <f>IFERROR(VLOOKUP(Table1[[#This Row],[Staff ID]],Table2[],2,FALSE),"")</f>
        <v/>
      </c>
      <c r="N1581" s="211" t="str">
        <f>IFERROR(IF(VLOOKUP(Table1[[#This Row],[Budget Code Description]],Dimentions!$X$6:$AC$97,4,FALSE)="","",VLOOKUP(Table1[[#This Row],[Budget Code Description]],Dimentions!$X$6:$AC$97,4,FALSE)),"")</f>
        <v/>
      </c>
      <c r="O1581" s="65" t="str">
        <f>IFERROR(VLOOKUP(Table1[[#This Row],[Vendor ID]],Table549[],2,FALSE),"")</f>
        <v/>
      </c>
      <c r="P1581" s="63"/>
      <c r="Q1581" s="143" t="str">
        <f>IF(Table1[[#This Row],[Posting Date]]&lt;&gt;"",$D$9,"")</f>
        <v/>
      </c>
      <c r="R1581" s="159" t="str">
        <f>IF(Table1[[#This Row],[Posting Date]]&lt;&gt;"",$D$10,"")</f>
        <v/>
      </c>
      <c r="S1581" s="66"/>
      <c r="T1581" s="63"/>
      <c r="U1581" s="67"/>
      <c r="V1581" s="67"/>
      <c r="W1581" s="67" t="str">
        <f t="shared" si="25"/>
        <v/>
      </c>
      <c r="X1581" s="161" t="str">
        <f>IF(E1581="","",(IF(Table1[[#This Row],[Cur]]="USD",Table1[[#This Row],[Cur_Amount Debit]],Table1[[#This Row],[Cur_Amount Debit]]/Table1[[#This Row],[Exchange Rate]])))</f>
        <v/>
      </c>
      <c r="Y1581" s="161" t="str">
        <f>IF(E1581="","",(IF(Table1[[#This Row],[Cur]]="USD",Table1[[#This Row],[Cur_Amount Credit]],Table1[[#This Row],[Cur_Amount Credit]]/ExchangeRate)))</f>
        <v/>
      </c>
      <c r="Z1581" s="203" t="str">
        <f>IF(E1581="","",(Table1[[#This Row],[Debit USD]]-Table1[[#This Row],[Credit USD]]))</f>
        <v/>
      </c>
      <c r="AA1581" s="122"/>
      <c r="AB1581" s="1"/>
      <c r="AC1581" s="15"/>
      <c r="AD1581" s="15" t="str">
        <f>IF(AND(OR(Table1[[#This Row],[Account]]="15030",Table1[[#This Row],[Account]]="15035",Table1[[#This Row],[Account]]="20150"),Table1[[#This Row],[Vendor ID]]=""),1,"")</f>
        <v/>
      </c>
      <c r="AE1581" s="15"/>
      <c r="AF1581" s="15"/>
      <c r="AG1581" s="15"/>
      <c r="AH1581" s="46" t="str">
        <f>IF(Table1[[#This Row],[Posting Date]]&lt;&gt;"","GJ-"&amp;CountryID,"")</f>
        <v/>
      </c>
      <c r="AI1581" s="59" t="str">
        <f>IF(Table1[[#This Row],[Posting Date]]&lt;&gt;"",Table1[[#This Row],[Posting Date]],"")</f>
        <v/>
      </c>
      <c r="AJ1581" s="46"/>
      <c r="AK1581" s="46" t="str">
        <f>IF(Table1[[#This Row],[Description]]&lt;&gt;"",Table1[[#This Row],[Description]],"")</f>
        <v/>
      </c>
      <c r="AL1581" s="46" t="str">
        <f>IF(Table1[[#This Row],[Posting Date]]&lt;&gt;"",Table1[[#This Row],[Reference Number]],"")</f>
        <v/>
      </c>
      <c r="AM1581" s="46" t="str">
        <f>TRIM(Table1[[#This Row],[Line '#]])</f>
        <v/>
      </c>
      <c r="AN1581" s="46" t="str">
        <f>TRIM(Table1[[#This Row],[Account]])</f>
        <v/>
      </c>
      <c r="AO1581" s="46" t="str">
        <f>IF(Table1[[#This Row],[Posting Date]]&lt;&gt;"",$D$5,"")</f>
        <v/>
      </c>
      <c r="AP1581" s="46" t="str">
        <f>TRIM(Table1[[#This Row],[Departments-Prgrams]])</f>
        <v/>
      </c>
      <c r="AQ1581" s="46" t="str">
        <f>TRIM(Table1[[#This Row],[Grant]])</f>
        <v/>
      </c>
      <c r="AR1581" s="46" t="str">
        <f>TRIM(Table1[[#This Row],[Staff ID]])</f>
        <v/>
      </c>
      <c r="AS1581" s="46" t="str">
        <f>IF(TRIM(Table1[[#This Row],[Budget Code]])=0,"",TRIM(Table1[[#This Row],[Budget Code]]))</f>
        <v/>
      </c>
      <c r="AT1581" s="46" t="str">
        <f>IF(Table1[[#This Row],[Line Description]]&lt;&gt;"",Table1[[#This Row],[Line Description]],"")</f>
        <v/>
      </c>
      <c r="AU1581" s="46" t="str">
        <f>IF(Table1[[#This Row],[Cur_Amount Debit]]&gt;0,ROUND(Table1[[#This Row],[Cur_Amount Debit]],2),"")</f>
        <v/>
      </c>
      <c r="AV1581" s="46" t="str">
        <f>IF(Table1[[#This Row],[Cur_Amount Credit]]&gt;0,ROUND(Table1[[#This Row],[Cur_Amount Credit]],2),"")</f>
        <v/>
      </c>
      <c r="AW1581" s="46" t="str">
        <f>LEFT(Table1[[#This Row],[Cur]],3)</f>
        <v/>
      </c>
      <c r="AX1581" s="59"/>
      <c r="AY1581" s="46"/>
      <c r="AZ1581" s="46" t="str">
        <f>IF(Table1[[#This Row],[Cur]]&lt;&gt;"",IF(Table1[[#This Row],[Cur]]="USD","",ExchangeRate),"")</f>
        <v/>
      </c>
      <c r="BA1581" s="46" t="str">
        <f>IF(Table1[[#This Row],[Grant]]&lt;&gt;"",VLOOKUP(Table1[[#This Row],[Grant]],Grants!B:D,3),"")</f>
        <v/>
      </c>
      <c r="BB1581" s="46" t="str">
        <f>TRIM(Table1[[#This Row],[Vendor ID]])</f>
        <v/>
      </c>
      <c r="BC1581">
        <f>IF(Table1[[#This Row],[Reference Number]]=Q1580,BC1580,BC1580+1)</f>
        <v>2</v>
      </c>
    </row>
    <row r="1582" spans="1:55" ht="11.25" hidden="1" customHeight="1">
      <c r="A1582" s="1"/>
      <c r="B1582" s="88" t="str">
        <f>IF(Table1[[#This Row],[Posting Date]]&lt;&gt;"",IF(Table1[[#This Row],[Reference Number]]=Q1581,B1581+1,1),"")</f>
        <v/>
      </c>
      <c r="C1582" s="61"/>
      <c r="D1582" s="61"/>
      <c r="E1582" s="218"/>
      <c r="F1582" s="143" t="str">
        <f>IFERROR(IF(VLOOKUP(Table1[[#This Row],[Budget Code Description]],Dimentions!$X$6:$AC$132,2,FALSE)="","",VLOOKUP(Table1[[#This Row],[Budget Code Description]],Dimentions!$X$6:$AC$132,2,FALSE)),"")</f>
        <v/>
      </c>
      <c r="G1582" s="143" t="str">
        <f>IFERROR(VLOOKUP(Table1[[#This Row],[Budget Code Description]],Dimentions!$X$6:$AC$132,3,FALSE),"")</f>
        <v/>
      </c>
      <c r="H1582" s="64" t="str">
        <f>IFERROR(VLOOKUP(Table1[[#This Row],[Account]],Dimentions!$S$6:$V$233,2,FALSE),"")</f>
        <v/>
      </c>
      <c r="I1582" s="62">
        <f>_xlfn.NUMBERVALUE(LEFT(Table1[[#This Row],[Account]],1))</f>
        <v>0</v>
      </c>
      <c r="J1582" s="62" t="str">
        <f>IFERROR(VLOOKUP(Table1[[#This Row],[Budget Code Description]],Table6[#All],7,FALSE),"")</f>
        <v/>
      </c>
      <c r="K1582" s="143" t="str">
        <f>IFERROR(VLOOKUP(Table1[[#This Row],[Budget Code Description]],Table6[#All],8,FALSE),"")</f>
        <v/>
      </c>
      <c r="L1582" s="63"/>
      <c r="M1582" s="65" t="str">
        <f>IFERROR(VLOOKUP(Table1[[#This Row],[Staff ID]],Table2[],2,FALSE),"")</f>
        <v/>
      </c>
      <c r="N1582" s="211" t="str">
        <f>IFERROR(IF(VLOOKUP(Table1[[#This Row],[Budget Code Description]],Dimentions!$X$6:$AC$97,4,FALSE)="","",VLOOKUP(Table1[[#This Row],[Budget Code Description]],Dimentions!$X$6:$AC$97,4,FALSE)),"")</f>
        <v/>
      </c>
      <c r="O1582" s="65" t="str">
        <f>IFERROR(VLOOKUP(Table1[[#This Row],[Vendor ID]],Table549[],2,FALSE),"")</f>
        <v/>
      </c>
      <c r="P1582" s="63"/>
      <c r="Q1582" s="143" t="str">
        <f>IF(Table1[[#This Row],[Posting Date]]&lt;&gt;"",$D$9,"")</f>
        <v/>
      </c>
      <c r="R1582" s="159" t="str">
        <f>IF(Table1[[#This Row],[Posting Date]]&lt;&gt;"",$D$10,"")</f>
        <v/>
      </c>
      <c r="S1582" s="66"/>
      <c r="T1582" s="63"/>
      <c r="U1582" s="67"/>
      <c r="V1582" s="67"/>
      <c r="W1582" s="67" t="str">
        <f t="shared" si="25"/>
        <v/>
      </c>
      <c r="X1582" s="161" t="str">
        <f>IF(E1582="","",(IF(Table1[[#This Row],[Cur]]="USD",Table1[[#This Row],[Cur_Amount Debit]],Table1[[#This Row],[Cur_Amount Debit]]/Table1[[#This Row],[Exchange Rate]])))</f>
        <v/>
      </c>
      <c r="Y1582" s="161" t="str">
        <f>IF(E1582="","",(IF(Table1[[#This Row],[Cur]]="USD",Table1[[#This Row],[Cur_Amount Credit]],Table1[[#This Row],[Cur_Amount Credit]]/ExchangeRate)))</f>
        <v/>
      </c>
      <c r="Z1582" s="203" t="str">
        <f>IF(E1582="","",(Table1[[#This Row],[Debit USD]]-Table1[[#This Row],[Credit USD]]))</f>
        <v/>
      </c>
      <c r="AA1582" s="122"/>
      <c r="AB1582" s="1"/>
      <c r="AC1582" s="15"/>
      <c r="AD1582" s="15" t="str">
        <f>IF(AND(OR(Table1[[#This Row],[Account]]="15030",Table1[[#This Row],[Account]]="15035",Table1[[#This Row],[Account]]="20150"),Table1[[#This Row],[Vendor ID]]=""),1,"")</f>
        <v/>
      </c>
      <c r="AE1582" s="15"/>
      <c r="AF1582" s="15"/>
      <c r="AG1582" s="15"/>
      <c r="AH1582" s="46" t="str">
        <f>IF(Table1[[#This Row],[Posting Date]]&lt;&gt;"","GJ-"&amp;CountryID,"")</f>
        <v/>
      </c>
      <c r="AI1582" s="59" t="str">
        <f>IF(Table1[[#This Row],[Posting Date]]&lt;&gt;"",Table1[[#This Row],[Posting Date]],"")</f>
        <v/>
      </c>
      <c r="AJ1582" s="46"/>
      <c r="AK1582" s="46" t="str">
        <f>IF(Table1[[#This Row],[Description]]&lt;&gt;"",Table1[[#This Row],[Description]],"")</f>
        <v/>
      </c>
      <c r="AL1582" s="46" t="str">
        <f>IF(Table1[[#This Row],[Posting Date]]&lt;&gt;"",Table1[[#This Row],[Reference Number]],"")</f>
        <v/>
      </c>
      <c r="AM1582" s="46" t="str">
        <f>TRIM(Table1[[#This Row],[Line '#]])</f>
        <v/>
      </c>
      <c r="AN1582" s="46" t="str">
        <f>TRIM(Table1[[#This Row],[Account]])</f>
        <v/>
      </c>
      <c r="AO1582" s="46" t="str">
        <f>IF(Table1[[#This Row],[Posting Date]]&lt;&gt;"",$D$5,"")</f>
        <v/>
      </c>
      <c r="AP1582" s="46" t="str">
        <f>TRIM(Table1[[#This Row],[Departments-Prgrams]])</f>
        <v/>
      </c>
      <c r="AQ1582" s="46" t="str">
        <f>TRIM(Table1[[#This Row],[Grant]])</f>
        <v/>
      </c>
      <c r="AR1582" s="46" t="str">
        <f>TRIM(Table1[[#This Row],[Staff ID]])</f>
        <v/>
      </c>
      <c r="AS1582" s="46" t="str">
        <f>IF(TRIM(Table1[[#This Row],[Budget Code]])=0,"",TRIM(Table1[[#This Row],[Budget Code]]))</f>
        <v/>
      </c>
      <c r="AT1582" s="46" t="str">
        <f>IF(Table1[[#This Row],[Line Description]]&lt;&gt;"",Table1[[#This Row],[Line Description]],"")</f>
        <v/>
      </c>
      <c r="AU1582" s="46" t="str">
        <f>IF(Table1[[#This Row],[Cur_Amount Debit]]&gt;0,ROUND(Table1[[#This Row],[Cur_Amount Debit]],2),"")</f>
        <v/>
      </c>
      <c r="AV1582" s="46" t="str">
        <f>IF(Table1[[#This Row],[Cur_Amount Credit]]&gt;0,ROUND(Table1[[#This Row],[Cur_Amount Credit]],2),"")</f>
        <v/>
      </c>
      <c r="AW1582" s="46" t="str">
        <f>LEFT(Table1[[#This Row],[Cur]],3)</f>
        <v/>
      </c>
      <c r="AX1582" s="59"/>
      <c r="AY1582" s="46"/>
      <c r="AZ1582" s="46" t="str">
        <f>IF(Table1[[#This Row],[Cur]]&lt;&gt;"",IF(Table1[[#This Row],[Cur]]="USD","",ExchangeRate),"")</f>
        <v/>
      </c>
      <c r="BA1582" s="46" t="str">
        <f>IF(Table1[[#This Row],[Grant]]&lt;&gt;"",VLOOKUP(Table1[[#This Row],[Grant]],Grants!B:D,3),"")</f>
        <v/>
      </c>
      <c r="BB1582" s="46" t="str">
        <f>TRIM(Table1[[#This Row],[Vendor ID]])</f>
        <v/>
      </c>
      <c r="BC1582">
        <f>IF(Table1[[#This Row],[Reference Number]]=Q1581,BC1581,BC1581+1)</f>
        <v>2</v>
      </c>
    </row>
    <row r="1583" spans="1:55" ht="11.25" hidden="1" customHeight="1">
      <c r="A1583" s="1"/>
      <c r="B1583" s="88" t="str">
        <f>IF(Table1[[#This Row],[Posting Date]]&lt;&gt;"",IF(Table1[[#This Row],[Reference Number]]=Q1582,B1582+1,1),"")</f>
        <v/>
      </c>
      <c r="C1583" s="61"/>
      <c r="D1583" s="61"/>
      <c r="E1583" s="218"/>
      <c r="F1583" s="143" t="str">
        <f>IFERROR(IF(VLOOKUP(Table1[[#This Row],[Budget Code Description]],Dimentions!$X$6:$AC$132,2,FALSE)="","",VLOOKUP(Table1[[#This Row],[Budget Code Description]],Dimentions!$X$6:$AC$132,2,FALSE)),"")</f>
        <v/>
      </c>
      <c r="G1583" s="143" t="str">
        <f>IFERROR(VLOOKUP(Table1[[#This Row],[Budget Code Description]],Dimentions!$X$6:$AC$132,3,FALSE),"")</f>
        <v/>
      </c>
      <c r="H1583" s="64" t="str">
        <f>IFERROR(VLOOKUP(Table1[[#This Row],[Account]],Dimentions!$S$6:$V$233,2,FALSE),"")</f>
        <v/>
      </c>
      <c r="I1583" s="62">
        <f>_xlfn.NUMBERVALUE(LEFT(Table1[[#This Row],[Account]],1))</f>
        <v>0</v>
      </c>
      <c r="J1583" s="62" t="str">
        <f>IFERROR(VLOOKUP(Table1[[#This Row],[Budget Code Description]],Table6[#All],7,FALSE),"")</f>
        <v/>
      </c>
      <c r="K1583" s="143" t="str">
        <f>IFERROR(VLOOKUP(Table1[[#This Row],[Budget Code Description]],Table6[#All],8,FALSE),"")</f>
        <v/>
      </c>
      <c r="L1583" s="63"/>
      <c r="M1583" s="65" t="str">
        <f>IFERROR(VLOOKUP(Table1[[#This Row],[Staff ID]],Table2[],2,FALSE),"")</f>
        <v/>
      </c>
      <c r="N1583" s="211" t="str">
        <f>IFERROR(IF(VLOOKUP(Table1[[#This Row],[Budget Code Description]],Dimentions!$X$6:$AC$97,4,FALSE)="","",VLOOKUP(Table1[[#This Row],[Budget Code Description]],Dimentions!$X$6:$AC$97,4,FALSE)),"")</f>
        <v/>
      </c>
      <c r="O1583" s="65" t="str">
        <f>IFERROR(VLOOKUP(Table1[[#This Row],[Vendor ID]],Table549[],2,FALSE),"")</f>
        <v/>
      </c>
      <c r="P1583" s="63"/>
      <c r="Q1583" s="143" t="str">
        <f>IF(Table1[[#This Row],[Posting Date]]&lt;&gt;"",$D$9,"")</f>
        <v/>
      </c>
      <c r="R1583" s="159" t="str">
        <f>IF(Table1[[#This Row],[Posting Date]]&lt;&gt;"",$D$10,"")</f>
        <v/>
      </c>
      <c r="S1583" s="66"/>
      <c r="T1583" s="63"/>
      <c r="U1583" s="67"/>
      <c r="V1583" s="67"/>
      <c r="W1583" s="67" t="str">
        <f t="shared" si="25"/>
        <v/>
      </c>
      <c r="X1583" s="161" t="str">
        <f>IF(E1583="","",(IF(Table1[[#This Row],[Cur]]="USD",Table1[[#This Row],[Cur_Amount Debit]],Table1[[#This Row],[Cur_Amount Debit]]/Table1[[#This Row],[Exchange Rate]])))</f>
        <v/>
      </c>
      <c r="Y1583" s="161" t="str">
        <f>IF(E1583="","",(IF(Table1[[#This Row],[Cur]]="USD",Table1[[#This Row],[Cur_Amount Credit]],Table1[[#This Row],[Cur_Amount Credit]]/ExchangeRate)))</f>
        <v/>
      </c>
      <c r="Z1583" s="203" t="str">
        <f>IF(E1583="","",(Table1[[#This Row],[Debit USD]]-Table1[[#This Row],[Credit USD]]))</f>
        <v/>
      </c>
      <c r="AA1583" s="122"/>
      <c r="AB1583" s="1"/>
      <c r="AC1583" s="15"/>
      <c r="AD1583" s="15" t="str">
        <f>IF(AND(OR(Table1[[#This Row],[Account]]="15030",Table1[[#This Row],[Account]]="15035",Table1[[#This Row],[Account]]="20150"),Table1[[#This Row],[Vendor ID]]=""),1,"")</f>
        <v/>
      </c>
      <c r="AE1583" s="15"/>
      <c r="AF1583" s="15"/>
      <c r="AG1583" s="15"/>
      <c r="AH1583" s="46" t="str">
        <f>IF(Table1[[#This Row],[Posting Date]]&lt;&gt;"","GJ-"&amp;CountryID,"")</f>
        <v/>
      </c>
      <c r="AI1583" s="59" t="str">
        <f>IF(Table1[[#This Row],[Posting Date]]&lt;&gt;"",Table1[[#This Row],[Posting Date]],"")</f>
        <v/>
      </c>
      <c r="AJ1583" s="46"/>
      <c r="AK1583" s="46" t="str">
        <f>IF(Table1[[#This Row],[Description]]&lt;&gt;"",Table1[[#This Row],[Description]],"")</f>
        <v/>
      </c>
      <c r="AL1583" s="46" t="str">
        <f>IF(Table1[[#This Row],[Posting Date]]&lt;&gt;"",Table1[[#This Row],[Reference Number]],"")</f>
        <v/>
      </c>
      <c r="AM1583" s="46" t="str">
        <f>TRIM(Table1[[#This Row],[Line '#]])</f>
        <v/>
      </c>
      <c r="AN1583" s="46" t="str">
        <f>TRIM(Table1[[#This Row],[Account]])</f>
        <v/>
      </c>
      <c r="AO1583" s="46" t="str">
        <f>IF(Table1[[#This Row],[Posting Date]]&lt;&gt;"",$D$5,"")</f>
        <v/>
      </c>
      <c r="AP1583" s="46" t="str">
        <f>TRIM(Table1[[#This Row],[Departments-Prgrams]])</f>
        <v/>
      </c>
      <c r="AQ1583" s="46" t="str">
        <f>TRIM(Table1[[#This Row],[Grant]])</f>
        <v/>
      </c>
      <c r="AR1583" s="46" t="str">
        <f>TRIM(Table1[[#This Row],[Staff ID]])</f>
        <v/>
      </c>
      <c r="AS1583" s="46" t="str">
        <f>IF(TRIM(Table1[[#This Row],[Budget Code]])=0,"",TRIM(Table1[[#This Row],[Budget Code]]))</f>
        <v/>
      </c>
      <c r="AT1583" s="46" t="str">
        <f>IF(Table1[[#This Row],[Line Description]]&lt;&gt;"",Table1[[#This Row],[Line Description]],"")</f>
        <v/>
      </c>
      <c r="AU1583" s="46" t="str">
        <f>IF(Table1[[#This Row],[Cur_Amount Debit]]&gt;0,ROUND(Table1[[#This Row],[Cur_Amount Debit]],2),"")</f>
        <v/>
      </c>
      <c r="AV1583" s="46" t="str">
        <f>IF(Table1[[#This Row],[Cur_Amount Credit]]&gt;0,ROUND(Table1[[#This Row],[Cur_Amount Credit]],2),"")</f>
        <v/>
      </c>
      <c r="AW1583" s="46" t="str">
        <f>LEFT(Table1[[#This Row],[Cur]],3)</f>
        <v/>
      </c>
      <c r="AX1583" s="59"/>
      <c r="AY1583" s="46"/>
      <c r="AZ1583" s="46" t="str">
        <f>IF(Table1[[#This Row],[Cur]]&lt;&gt;"",IF(Table1[[#This Row],[Cur]]="USD","",ExchangeRate),"")</f>
        <v/>
      </c>
      <c r="BA1583" s="46" t="str">
        <f>IF(Table1[[#This Row],[Grant]]&lt;&gt;"",VLOOKUP(Table1[[#This Row],[Grant]],Grants!B:D,3),"")</f>
        <v/>
      </c>
      <c r="BB1583" s="46" t="str">
        <f>TRIM(Table1[[#This Row],[Vendor ID]])</f>
        <v/>
      </c>
      <c r="BC1583">
        <f>IF(Table1[[#This Row],[Reference Number]]=Q1582,BC1582,BC1582+1)</f>
        <v>2</v>
      </c>
    </row>
    <row r="1584" spans="1:55" ht="11.25" hidden="1" customHeight="1">
      <c r="A1584" s="1"/>
      <c r="B1584" s="88" t="str">
        <f>IF(Table1[[#This Row],[Posting Date]]&lt;&gt;"",IF(Table1[[#This Row],[Reference Number]]=Q1583,B1583+1,1),"")</f>
        <v/>
      </c>
      <c r="C1584" s="61"/>
      <c r="D1584" s="61"/>
      <c r="E1584" s="218"/>
      <c r="F1584" s="143" t="str">
        <f>IFERROR(IF(VLOOKUP(Table1[[#This Row],[Budget Code Description]],Dimentions!$X$6:$AC$132,2,FALSE)="","",VLOOKUP(Table1[[#This Row],[Budget Code Description]],Dimentions!$X$6:$AC$132,2,FALSE)),"")</f>
        <v/>
      </c>
      <c r="G1584" s="143" t="str">
        <f>IFERROR(VLOOKUP(Table1[[#This Row],[Budget Code Description]],Dimentions!$X$6:$AC$132,3,FALSE),"")</f>
        <v/>
      </c>
      <c r="H1584" s="64" t="str">
        <f>IFERROR(VLOOKUP(Table1[[#This Row],[Account]],Dimentions!$S$6:$V$233,2,FALSE),"")</f>
        <v/>
      </c>
      <c r="I1584" s="62">
        <f>_xlfn.NUMBERVALUE(LEFT(Table1[[#This Row],[Account]],1))</f>
        <v>0</v>
      </c>
      <c r="J1584" s="62" t="str">
        <f>IFERROR(VLOOKUP(Table1[[#This Row],[Budget Code Description]],Table6[#All],7,FALSE),"")</f>
        <v/>
      </c>
      <c r="K1584" s="143" t="str">
        <f>IFERROR(VLOOKUP(Table1[[#This Row],[Budget Code Description]],Table6[#All],8,FALSE),"")</f>
        <v/>
      </c>
      <c r="L1584" s="63"/>
      <c r="M1584" s="65" t="str">
        <f>IFERROR(VLOOKUP(Table1[[#This Row],[Staff ID]],Table2[],2,FALSE),"")</f>
        <v/>
      </c>
      <c r="N1584" s="211" t="str">
        <f>IFERROR(IF(VLOOKUP(Table1[[#This Row],[Budget Code Description]],Dimentions!$X$6:$AC$97,4,FALSE)="","",VLOOKUP(Table1[[#This Row],[Budget Code Description]],Dimentions!$X$6:$AC$97,4,FALSE)),"")</f>
        <v/>
      </c>
      <c r="O1584" s="65" t="str">
        <f>IFERROR(VLOOKUP(Table1[[#This Row],[Vendor ID]],Table549[],2,FALSE),"")</f>
        <v/>
      </c>
      <c r="P1584" s="63"/>
      <c r="Q1584" s="143" t="str">
        <f>IF(Table1[[#This Row],[Posting Date]]&lt;&gt;"",$D$9,"")</f>
        <v/>
      </c>
      <c r="R1584" s="159" t="str">
        <f>IF(Table1[[#This Row],[Posting Date]]&lt;&gt;"",$D$10,"")</f>
        <v/>
      </c>
      <c r="S1584" s="66"/>
      <c r="T1584" s="63"/>
      <c r="U1584" s="67"/>
      <c r="V1584" s="67"/>
      <c r="W1584" s="67" t="str">
        <f t="shared" si="25"/>
        <v/>
      </c>
      <c r="X1584" s="161" t="str">
        <f>IF(E1584="","",(IF(Table1[[#This Row],[Cur]]="USD",Table1[[#This Row],[Cur_Amount Debit]],Table1[[#This Row],[Cur_Amount Debit]]/Table1[[#This Row],[Exchange Rate]])))</f>
        <v/>
      </c>
      <c r="Y1584" s="161" t="str">
        <f>IF(E1584="","",(IF(Table1[[#This Row],[Cur]]="USD",Table1[[#This Row],[Cur_Amount Credit]],Table1[[#This Row],[Cur_Amount Credit]]/ExchangeRate)))</f>
        <v/>
      </c>
      <c r="Z1584" s="203" t="str">
        <f>IF(E1584="","",(Table1[[#This Row],[Debit USD]]-Table1[[#This Row],[Credit USD]]))</f>
        <v/>
      </c>
      <c r="AA1584" s="122"/>
      <c r="AB1584" s="1"/>
      <c r="AC1584" s="15"/>
      <c r="AD1584" s="15" t="str">
        <f>IF(AND(OR(Table1[[#This Row],[Account]]="15030",Table1[[#This Row],[Account]]="15035",Table1[[#This Row],[Account]]="20150"),Table1[[#This Row],[Vendor ID]]=""),1,"")</f>
        <v/>
      </c>
      <c r="AE1584" s="15"/>
      <c r="AF1584" s="15"/>
      <c r="AG1584" s="15"/>
      <c r="AH1584" s="46" t="str">
        <f>IF(Table1[[#This Row],[Posting Date]]&lt;&gt;"","GJ-"&amp;CountryID,"")</f>
        <v/>
      </c>
      <c r="AI1584" s="59" t="str">
        <f>IF(Table1[[#This Row],[Posting Date]]&lt;&gt;"",Table1[[#This Row],[Posting Date]],"")</f>
        <v/>
      </c>
      <c r="AJ1584" s="46"/>
      <c r="AK1584" s="46" t="str">
        <f>IF(Table1[[#This Row],[Description]]&lt;&gt;"",Table1[[#This Row],[Description]],"")</f>
        <v/>
      </c>
      <c r="AL1584" s="46" t="str">
        <f>IF(Table1[[#This Row],[Posting Date]]&lt;&gt;"",Table1[[#This Row],[Reference Number]],"")</f>
        <v/>
      </c>
      <c r="AM1584" s="46" t="str">
        <f>TRIM(Table1[[#This Row],[Line '#]])</f>
        <v/>
      </c>
      <c r="AN1584" s="46" t="str">
        <f>TRIM(Table1[[#This Row],[Account]])</f>
        <v/>
      </c>
      <c r="AO1584" s="46" t="str">
        <f>IF(Table1[[#This Row],[Posting Date]]&lt;&gt;"",$D$5,"")</f>
        <v/>
      </c>
      <c r="AP1584" s="46" t="str">
        <f>TRIM(Table1[[#This Row],[Departments-Prgrams]])</f>
        <v/>
      </c>
      <c r="AQ1584" s="46" t="str">
        <f>TRIM(Table1[[#This Row],[Grant]])</f>
        <v/>
      </c>
      <c r="AR1584" s="46" t="str">
        <f>TRIM(Table1[[#This Row],[Staff ID]])</f>
        <v/>
      </c>
      <c r="AS1584" s="46" t="str">
        <f>IF(TRIM(Table1[[#This Row],[Budget Code]])=0,"",TRIM(Table1[[#This Row],[Budget Code]]))</f>
        <v/>
      </c>
      <c r="AT1584" s="46" t="str">
        <f>IF(Table1[[#This Row],[Line Description]]&lt;&gt;"",Table1[[#This Row],[Line Description]],"")</f>
        <v/>
      </c>
      <c r="AU1584" s="46" t="str">
        <f>IF(Table1[[#This Row],[Cur_Amount Debit]]&gt;0,ROUND(Table1[[#This Row],[Cur_Amount Debit]],2),"")</f>
        <v/>
      </c>
      <c r="AV1584" s="46" t="str">
        <f>IF(Table1[[#This Row],[Cur_Amount Credit]]&gt;0,ROUND(Table1[[#This Row],[Cur_Amount Credit]],2),"")</f>
        <v/>
      </c>
      <c r="AW1584" s="46" t="str">
        <f>LEFT(Table1[[#This Row],[Cur]],3)</f>
        <v/>
      </c>
      <c r="AX1584" s="59"/>
      <c r="AY1584" s="46"/>
      <c r="AZ1584" s="46" t="str">
        <f>IF(Table1[[#This Row],[Cur]]&lt;&gt;"",IF(Table1[[#This Row],[Cur]]="USD","",ExchangeRate),"")</f>
        <v/>
      </c>
      <c r="BA1584" s="46" t="str">
        <f>IF(Table1[[#This Row],[Grant]]&lt;&gt;"",VLOOKUP(Table1[[#This Row],[Grant]],Grants!B:D,3),"")</f>
        <v/>
      </c>
      <c r="BB1584" s="46" t="str">
        <f>TRIM(Table1[[#This Row],[Vendor ID]])</f>
        <v/>
      </c>
      <c r="BC1584">
        <f>IF(Table1[[#This Row],[Reference Number]]=Q1583,BC1583,BC1583+1)</f>
        <v>2</v>
      </c>
    </row>
    <row r="1585" spans="1:55" ht="11.25" hidden="1" customHeight="1">
      <c r="A1585" s="1"/>
      <c r="B1585" s="88" t="str">
        <f>IF(Table1[[#This Row],[Posting Date]]&lt;&gt;"",IF(Table1[[#This Row],[Reference Number]]=Q1584,B1584+1,1),"")</f>
        <v/>
      </c>
      <c r="C1585" s="61"/>
      <c r="D1585" s="61"/>
      <c r="E1585" s="218"/>
      <c r="F1585" s="143" t="str">
        <f>IFERROR(IF(VLOOKUP(Table1[[#This Row],[Budget Code Description]],Dimentions!$X$6:$AC$132,2,FALSE)="","",VLOOKUP(Table1[[#This Row],[Budget Code Description]],Dimentions!$X$6:$AC$132,2,FALSE)),"")</f>
        <v/>
      </c>
      <c r="G1585" s="143" t="str">
        <f>IFERROR(VLOOKUP(Table1[[#This Row],[Budget Code Description]],Dimentions!$X$6:$AC$132,3,FALSE),"")</f>
        <v/>
      </c>
      <c r="H1585" s="64" t="str">
        <f>IFERROR(VLOOKUP(Table1[[#This Row],[Account]],Dimentions!$S$6:$V$233,2,FALSE),"")</f>
        <v/>
      </c>
      <c r="I1585" s="62">
        <f>_xlfn.NUMBERVALUE(LEFT(Table1[[#This Row],[Account]],1))</f>
        <v>0</v>
      </c>
      <c r="J1585" s="62" t="str">
        <f>IFERROR(VLOOKUP(Table1[[#This Row],[Budget Code Description]],Table6[#All],7,FALSE),"")</f>
        <v/>
      </c>
      <c r="K1585" s="143" t="str">
        <f>IFERROR(VLOOKUP(Table1[[#This Row],[Budget Code Description]],Table6[#All],8,FALSE),"")</f>
        <v/>
      </c>
      <c r="L1585" s="63"/>
      <c r="M1585" s="65" t="str">
        <f>IFERROR(VLOOKUP(Table1[[#This Row],[Staff ID]],Table2[],2,FALSE),"")</f>
        <v/>
      </c>
      <c r="N1585" s="211" t="str">
        <f>IFERROR(IF(VLOOKUP(Table1[[#This Row],[Budget Code Description]],Dimentions!$X$6:$AC$97,4,FALSE)="","",VLOOKUP(Table1[[#This Row],[Budget Code Description]],Dimentions!$X$6:$AC$97,4,FALSE)),"")</f>
        <v/>
      </c>
      <c r="O1585" s="65" t="str">
        <f>IFERROR(VLOOKUP(Table1[[#This Row],[Vendor ID]],Table549[],2,FALSE),"")</f>
        <v/>
      </c>
      <c r="P1585" s="63"/>
      <c r="Q1585" s="143" t="str">
        <f>IF(Table1[[#This Row],[Posting Date]]&lt;&gt;"",$D$9,"")</f>
        <v/>
      </c>
      <c r="R1585" s="159" t="str">
        <f>IF(Table1[[#This Row],[Posting Date]]&lt;&gt;"",$D$10,"")</f>
        <v/>
      </c>
      <c r="S1585" s="66"/>
      <c r="T1585" s="63"/>
      <c r="U1585" s="67"/>
      <c r="V1585" s="67"/>
      <c r="W1585" s="67" t="str">
        <f t="shared" si="25"/>
        <v/>
      </c>
      <c r="X1585" s="161" t="str">
        <f>IF(E1585="","",(IF(Table1[[#This Row],[Cur]]="USD",Table1[[#This Row],[Cur_Amount Debit]],Table1[[#This Row],[Cur_Amount Debit]]/Table1[[#This Row],[Exchange Rate]])))</f>
        <v/>
      </c>
      <c r="Y1585" s="161" t="str">
        <f>IF(E1585="","",(IF(Table1[[#This Row],[Cur]]="USD",Table1[[#This Row],[Cur_Amount Credit]],Table1[[#This Row],[Cur_Amount Credit]]/ExchangeRate)))</f>
        <v/>
      </c>
      <c r="Z1585" s="203" t="str">
        <f>IF(E1585="","",(Table1[[#This Row],[Debit USD]]-Table1[[#This Row],[Credit USD]]))</f>
        <v/>
      </c>
      <c r="AA1585" s="122"/>
      <c r="AB1585" s="1"/>
      <c r="AC1585" s="15"/>
      <c r="AD1585" s="15" t="str">
        <f>IF(AND(OR(Table1[[#This Row],[Account]]="15030",Table1[[#This Row],[Account]]="15035",Table1[[#This Row],[Account]]="20150"),Table1[[#This Row],[Vendor ID]]=""),1,"")</f>
        <v/>
      </c>
      <c r="AE1585" s="15"/>
      <c r="AF1585" s="15"/>
      <c r="AG1585" s="15"/>
      <c r="AH1585" s="46" t="str">
        <f>IF(Table1[[#This Row],[Posting Date]]&lt;&gt;"","GJ-"&amp;CountryID,"")</f>
        <v/>
      </c>
      <c r="AI1585" s="59" t="str">
        <f>IF(Table1[[#This Row],[Posting Date]]&lt;&gt;"",Table1[[#This Row],[Posting Date]],"")</f>
        <v/>
      </c>
      <c r="AJ1585" s="46"/>
      <c r="AK1585" s="46" t="str">
        <f>IF(Table1[[#This Row],[Description]]&lt;&gt;"",Table1[[#This Row],[Description]],"")</f>
        <v/>
      </c>
      <c r="AL1585" s="46" t="str">
        <f>IF(Table1[[#This Row],[Posting Date]]&lt;&gt;"",Table1[[#This Row],[Reference Number]],"")</f>
        <v/>
      </c>
      <c r="AM1585" s="46" t="str">
        <f>TRIM(Table1[[#This Row],[Line '#]])</f>
        <v/>
      </c>
      <c r="AN1585" s="46" t="str">
        <f>TRIM(Table1[[#This Row],[Account]])</f>
        <v/>
      </c>
      <c r="AO1585" s="46" t="str">
        <f>IF(Table1[[#This Row],[Posting Date]]&lt;&gt;"",$D$5,"")</f>
        <v/>
      </c>
      <c r="AP1585" s="46" t="str">
        <f>TRIM(Table1[[#This Row],[Departments-Prgrams]])</f>
        <v/>
      </c>
      <c r="AQ1585" s="46" t="str">
        <f>TRIM(Table1[[#This Row],[Grant]])</f>
        <v/>
      </c>
      <c r="AR1585" s="46" t="str">
        <f>TRIM(Table1[[#This Row],[Staff ID]])</f>
        <v/>
      </c>
      <c r="AS1585" s="46" t="str">
        <f>IF(TRIM(Table1[[#This Row],[Budget Code]])=0,"",TRIM(Table1[[#This Row],[Budget Code]]))</f>
        <v/>
      </c>
      <c r="AT1585" s="46" t="str">
        <f>IF(Table1[[#This Row],[Line Description]]&lt;&gt;"",Table1[[#This Row],[Line Description]],"")</f>
        <v/>
      </c>
      <c r="AU1585" s="46" t="str">
        <f>IF(Table1[[#This Row],[Cur_Amount Debit]]&gt;0,ROUND(Table1[[#This Row],[Cur_Amount Debit]],2),"")</f>
        <v/>
      </c>
      <c r="AV1585" s="46" t="str">
        <f>IF(Table1[[#This Row],[Cur_Amount Credit]]&gt;0,ROUND(Table1[[#This Row],[Cur_Amount Credit]],2),"")</f>
        <v/>
      </c>
      <c r="AW1585" s="46" t="str">
        <f>LEFT(Table1[[#This Row],[Cur]],3)</f>
        <v/>
      </c>
      <c r="AX1585" s="59"/>
      <c r="AY1585" s="46"/>
      <c r="AZ1585" s="46" t="str">
        <f>IF(Table1[[#This Row],[Cur]]&lt;&gt;"",IF(Table1[[#This Row],[Cur]]="USD","",ExchangeRate),"")</f>
        <v/>
      </c>
      <c r="BA1585" s="46" t="str">
        <f>IF(Table1[[#This Row],[Grant]]&lt;&gt;"",VLOOKUP(Table1[[#This Row],[Grant]],Grants!B:D,3),"")</f>
        <v/>
      </c>
      <c r="BB1585" s="46" t="str">
        <f>TRIM(Table1[[#This Row],[Vendor ID]])</f>
        <v/>
      </c>
      <c r="BC1585">
        <f>IF(Table1[[#This Row],[Reference Number]]=Q1584,BC1584,BC1584+1)</f>
        <v>2</v>
      </c>
    </row>
    <row r="1586" spans="1:55" ht="11.25" hidden="1" customHeight="1">
      <c r="A1586" s="1"/>
      <c r="B1586" s="88" t="str">
        <f>IF(Table1[[#This Row],[Posting Date]]&lt;&gt;"",IF(Table1[[#This Row],[Reference Number]]=Q1585,B1585+1,1),"")</f>
        <v/>
      </c>
      <c r="C1586" s="61"/>
      <c r="D1586" s="61"/>
      <c r="E1586" s="218"/>
      <c r="F1586" s="143" t="str">
        <f>IFERROR(IF(VLOOKUP(Table1[[#This Row],[Budget Code Description]],Dimentions!$X$6:$AC$132,2,FALSE)="","",VLOOKUP(Table1[[#This Row],[Budget Code Description]],Dimentions!$X$6:$AC$132,2,FALSE)),"")</f>
        <v/>
      </c>
      <c r="G1586" s="143" t="str">
        <f>IFERROR(VLOOKUP(Table1[[#This Row],[Budget Code Description]],Dimentions!$X$6:$AC$132,3,FALSE),"")</f>
        <v/>
      </c>
      <c r="H1586" s="64" t="str">
        <f>IFERROR(VLOOKUP(Table1[[#This Row],[Account]],Dimentions!$S$6:$V$233,2,FALSE),"")</f>
        <v/>
      </c>
      <c r="I1586" s="62">
        <f>_xlfn.NUMBERVALUE(LEFT(Table1[[#This Row],[Account]],1))</f>
        <v>0</v>
      </c>
      <c r="J1586" s="62" t="str">
        <f>IFERROR(VLOOKUP(Table1[[#This Row],[Budget Code Description]],Table6[#All],7,FALSE),"")</f>
        <v/>
      </c>
      <c r="K1586" s="143" t="str">
        <f>IFERROR(VLOOKUP(Table1[[#This Row],[Budget Code Description]],Table6[#All],8,FALSE),"")</f>
        <v/>
      </c>
      <c r="L1586" s="63"/>
      <c r="M1586" s="65" t="str">
        <f>IFERROR(VLOOKUP(Table1[[#This Row],[Staff ID]],Table2[],2,FALSE),"")</f>
        <v/>
      </c>
      <c r="N1586" s="211" t="str">
        <f>IFERROR(IF(VLOOKUP(Table1[[#This Row],[Budget Code Description]],Dimentions!$X$6:$AC$97,4,FALSE)="","",VLOOKUP(Table1[[#This Row],[Budget Code Description]],Dimentions!$X$6:$AC$97,4,FALSE)),"")</f>
        <v/>
      </c>
      <c r="O1586" s="65" t="str">
        <f>IFERROR(VLOOKUP(Table1[[#This Row],[Vendor ID]],Table549[],2,FALSE),"")</f>
        <v/>
      </c>
      <c r="P1586" s="63"/>
      <c r="Q1586" s="143" t="str">
        <f>IF(Table1[[#This Row],[Posting Date]]&lt;&gt;"",$D$9,"")</f>
        <v/>
      </c>
      <c r="R1586" s="159" t="str">
        <f>IF(Table1[[#This Row],[Posting Date]]&lt;&gt;"",$D$10,"")</f>
        <v/>
      </c>
      <c r="S1586" s="66"/>
      <c r="T1586" s="63"/>
      <c r="U1586" s="67"/>
      <c r="V1586" s="67"/>
      <c r="W1586" s="67" t="str">
        <f t="shared" si="25"/>
        <v/>
      </c>
      <c r="X1586" s="161" t="str">
        <f>IF(E1586="","",(IF(Table1[[#This Row],[Cur]]="USD",Table1[[#This Row],[Cur_Amount Debit]],Table1[[#This Row],[Cur_Amount Debit]]/Table1[[#This Row],[Exchange Rate]])))</f>
        <v/>
      </c>
      <c r="Y1586" s="161" t="str">
        <f>IF(E1586="","",(IF(Table1[[#This Row],[Cur]]="USD",Table1[[#This Row],[Cur_Amount Credit]],Table1[[#This Row],[Cur_Amount Credit]]/ExchangeRate)))</f>
        <v/>
      </c>
      <c r="Z1586" s="203" t="str">
        <f>IF(E1586="","",(Table1[[#This Row],[Debit USD]]-Table1[[#This Row],[Credit USD]]))</f>
        <v/>
      </c>
      <c r="AA1586" s="122"/>
      <c r="AB1586" s="1"/>
      <c r="AC1586" s="15"/>
      <c r="AD1586" s="15" t="str">
        <f>IF(AND(OR(Table1[[#This Row],[Account]]="15030",Table1[[#This Row],[Account]]="15035",Table1[[#This Row],[Account]]="20150"),Table1[[#This Row],[Vendor ID]]=""),1,"")</f>
        <v/>
      </c>
      <c r="AE1586" s="15"/>
      <c r="AF1586" s="15"/>
      <c r="AG1586" s="15"/>
      <c r="AH1586" s="46" t="str">
        <f>IF(Table1[[#This Row],[Posting Date]]&lt;&gt;"","GJ-"&amp;CountryID,"")</f>
        <v/>
      </c>
      <c r="AI1586" s="59" t="str">
        <f>IF(Table1[[#This Row],[Posting Date]]&lt;&gt;"",Table1[[#This Row],[Posting Date]],"")</f>
        <v/>
      </c>
      <c r="AJ1586" s="46"/>
      <c r="AK1586" s="46" t="str">
        <f>IF(Table1[[#This Row],[Description]]&lt;&gt;"",Table1[[#This Row],[Description]],"")</f>
        <v/>
      </c>
      <c r="AL1586" s="46" t="str">
        <f>IF(Table1[[#This Row],[Posting Date]]&lt;&gt;"",Table1[[#This Row],[Reference Number]],"")</f>
        <v/>
      </c>
      <c r="AM1586" s="46" t="str">
        <f>TRIM(Table1[[#This Row],[Line '#]])</f>
        <v/>
      </c>
      <c r="AN1586" s="46" t="str">
        <f>TRIM(Table1[[#This Row],[Account]])</f>
        <v/>
      </c>
      <c r="AO1586" s="46" t="str">
        <f>IF(Table1[[#This Row],[Posting Date]]&lt;&gt;"",$D$5,"")</f>
        <v/>
      </c>
      <c r="AP1586" s="46" t="str">
        <f>TRIM(Table1[[#This Row],[Departments-Prgrams]])</f>
        <v/>
      </c>
      <c r="AQ1586" s="46" t="str">
        <f>TRIM(Table1[[#This Row],[Grant]])</f>
        <v/>
      </c>
      <c r="AR1586" s="46" t="str">
        <f>TRIM(Table1[[#This Row],[Staff ID]])</f>
        <v/>
      </c>
      <c r="AS1586" s="46" t="str">
        <f>IF(TRIM(Table1[[#This Row],[Budget Code]])=0,"",TRIM(Table1[[#This Row],[Budget Code]]))</f>
        <v/>
      </c>
      <c r="AT1586" s="46" t="str">
        <f>IF(Table1[[#This Row],[Line Description]]&lt;&gt;"",Table1[[#This Row],[Line Description]],"")</f>
        <v/>
      </c>
      <c r="AU1586" s="46" t="str">
        <f>IF(Table1[[#This Row],[Cur_Amount Debit]]&gt;0,ROUND(Table1[[#This Row],[Cur_Amount Debit]],2),"")</f>
        <v/>
      </c>
      <c r="AV1586" s="46" t="str">
        <f>IF(Table1[[#This Row],[Cur_Amount Credit]]&gt;0,ROUND(Table1[[#This Row],[Cur_Amount Credit]],2),"")</f>
        <v/>
      </c>
      <c r="AW1586" s="46" t="str">
        <f>LEFT(Table1[[#This Row],[Cur]],3)</f>
        <v/>
      </c>
      <c r="AX1586" s="59"/>
      <c r="AY1586" s="46"/>
      <c r="AZ1586" s="46" t="str">
        <f>IF(Table1[[#This Row],[Cur]]&lt;&gt;"",IF(Table1[[#This Row],[Cur]]="USD","",ExchangeRate),"")</f>
        <v/>
      </c>
      <c r="BA1586" s="46" t="str">
        <f>IF(Table1[[#This Row],[Grant]]&lt;&gt;"",VLOOKUP(Table1[[#This Row],[Grant]],Grants!B:D,3),"")</f>
        <v/>
      </c>
      <c r="BB1586" s="46" t="str">
        <f>TRIM(Table1[[#This Row],[Vendor ID]])</f>
        <v/>
      </c>
      <c r="BC1586">
        <f>IF(Table1[[#This Row],[Reference Number]]=Q1585,BC1585,BC1585+1)</f>
        <v>2</v>
      </c>
    </row>
    <row r="1587" spans="1:55" ht="11.25" hidden="1" customHeight="1">
      <c r="A1587" s="1"/>
      <c r="B1587" s="88" t="str">
        <f>IF(Table1[[#This Row],[Posting Date]]&lt;&gt;"",IF(Table1[[#This Row],[Reference Number]]=Q1586,B1586+1,1),"")</f>
        <v/>
      </c>
      <c r="C1587" s="61"/>
      <c r="D1587" s="61"/>
      <c r="E1587" s="218"/>
      <c r="F1587" s="143" t="str">
        <f>IFERROR(IF(VLOOKUP(Table1[[#This Row],[Budget Code Description]],Dimentions!$X$6:$AC$132,2,FALSE)="","",VLOOKUP(Table1[[#This Row],[Budget Code Description]],Dimentions!$X$6:$AC$132,2,FALSE)),"")</f>
        <v/>
      </c>
      <c r="G1587" s="143" t="str">
        <f>IFERROR(VLOOKUP(Table1[[#This Row],[Budget Code Description]],Dimentions!$X$6:$AC$132,3,FALSE),"")</f>
        <v/>
      </c>
      <c r="H1587" s="64" t="str">
        <f>IFERROR(VLOOKUP(Table1[[#This Row],[Account]],Dimentions!$S$6:$V$233,2,FALSE),"")</f>
        <v/>
      </c>
      <c r="I1587" s="62">
        <f>_xlfn.NUMBERVALUE(LEFT(Table1[[#This Row],[Account]],1))</f>
        <v>0</v>
      </c>
      <c r="J1587" s="62" t="str">
        <f>IFERROR(VLOOKUP(Table1[[#This Row],[Budget Code Description]],Table6[#All],7,FALSE),"")</f>
        <v/>
      </c>
      <c r="K1587" s="143" t="str">
        <f>IFERROR(VLOOKUP(Table1[[#This Row],[Budget Code Description]],Table6[#All],8,FALSE),"")</f>
        <v/>
      </c>
      <c r="L1587" s="63"/>
      <c r="M1587" s="65" t="str">
        <f>IFERROR(VLOOKUP(Table1[[#This Row],[Staff ID]],Table2[],2,FALSE),"")</f>
        <v/>
      </c>
      <c r="N1587" s="211" t="str">
        <f>IFERROR(IF(VLOOKUP(Table1[[#This Row],[Budget Code Description]],Dimentions!$X$6:$AC$97,4,FALSE)="","",VLOOKUP(Table1[[#This Row],[Budget Code Description]],Dimentions!$X$6:$AC$97,4,FALSE)),"")</f>
        <v/>
      </c>
      <c r="O1587" s="65" t="str">
        <f>IFERROR(VLOOKUP(Table1[[#This Row],[Vendor ID]],Table549[],2,FALSE),"")</f>
        <v/>
      </c>
      <c r="P1587" s="63"/>
      <c r="Q1587" s="143" t="str">
        <f>IF(Table1[[#This Row],[Posting Date]]&lt;&gt;"",$D$9,"")</f>
        <v/>
      </c>
      <c r="R1587" s="159" t="str">
        <f>IF(Table1[[#This Row],[Posting Date]]&lt;&gt;"",$D$10,"")</f>
        <v/>
      </c>
      <c r="S1587" s="66"/>
      <c r="T1587" s="63"/>
      <c r="U1587" s="67"/>
      <c r="V1587" s="67"/>
      <c r="W1587" s="67" t="str">
        <f t="shared" si="25"/>
        <v/>
      </c>
      <c r="X1587" s="161" t="str">
        <f>IF(E1587="","",(IF(Table1[[#This Row],[Cur]]="USD",Table1[[#This Row],[Cur_Amount Debit]],Table1[[#This Row],[Cur_Amount Debit]]/Table1[[#This Row],[Exchange Rate]])))</f>
        <v/>
      </c>
      <c r="Y1587" s="161" t="str">
        <f>IF(E1587="","",(IF(Table1[[#This Row],[Cur]]="USD",Table1[[#This Row],[Cur_Amount Credit]],Table1[[#This Row],[Cur_Amount Credit]]/ExchangeRate)))</f>
        <v/>
      </c>
      <c r="Z1587" s="203" t="str">
        <f>IF(E1587="","",(Table1[[#This Row],[Debit USD]]-Table1[[#This Row],[Credit USD]]))</f>
        <v/>
      </c>
      <c r="AA1587" s="122"/>
      <c r="AB1587" s="1"/>
      <c r="AC1587" s="15"/>
      <c r="AD1587" s="15" t="str">
        <f>IF(AND(OR(Table1[[#This Row],[Account]]="15030",Table1[[#This Row],[Account]]="15035",Table1[[#This Row],[Account]]="20150"),Table1[[#This Row],[Vendor ID]]=""),1,"")</f>
        <v/>
      </c>
      <c r="AE1587" s="15"/>
      <c r="AF1587" s="15"/>
      <c r="AG1587" s="15"/>
      <c r="AH1587" s="46" t="str">
        <f>IF(Table1[[#This Row],[Posting Date]]&lt;&gt;"","GJ-"&amp;CountryID,"")</f>
        <v/>
      </c>
      <c r="AI1587" s="59" t="str">
        <f>IF(Table1[[#This Row],[Posting Date]]&lt;&gt;"",Table1[[#This Row],[Posting Date]],"")</f>
        <v/>
      </c>
      <c r="AJ1587" s="46"/>
      <c r="AK1587" s="46" t="str">
        <f>IF(Table1[[#This Row],[Description]]&lt;&gt;"",Table1[[#This Row],[Description]],"")</f>
        <v/>
      </c>
      <c r="AL1587" s="46" t="str">
        <f>IF(Table1[[#This Row],[Posting Date]]&lt;&gt;"",Table1[[#This Row],[Reference Number]],"")</f>
        <v/>
      </c>
      <c r="AM1587" s="46" t="str">
        <f>TRIM(Table1[[#This Row],[Line '#]])</f>
        <v/>
      </c>
      <c r="AN1587" s="46" t="str">
        <f>TRIM(Table1[[#This Row],[Account]])</f>
        <v/>
      </c>
      <c r="AO1587" s="46" t="str">
        <f>IF(Table1[[#This Row],[Posting Date]]&lt;&gt;"",$D$5,"")</f>
        <v/>
      </c>
      <c r="AP1587" s="46" t="str">
        <f>TRIM(Table1[[#This Row],[Departments-Prgrams]])</f>
        <v/>
      </c>
      <c r="AQ1587" s="46" t="str">
        <f>TRIM(Table1[[#This Row],[Grant]])</f>
        <v/>
      </c>
      <c r="AR1587" s="46" t="str">
        <f>TRIM(Table1[[#This Row],[Staff ID]])</f>
        <v/>
      </c>
      <c r="AS1587" s="46" t="str">
        <f>IF(TRIM(Table1[[#This Row],[Budget Code]])=0,"",TRIM(Table1[[#This Row],[Budget Code]]))</f>
        <v/>
      </c>
      <c r="AT1587" s="46" t="str">
        <f>IF(Table1[[#This Row],[Line Description]]&lt;&gt;"",Table1[[#This Row],[Line Description]],"")</f>
        <v/>
      </c>
      <c r="AU1587" s="46" t="str">
        <f>IF(Table1[[#This Row],[Cur_Amount Debit]]&gt;0,ROUND(Table1[[#This Row],[Cur_Amount Debit]],2),"")</f>
        <v/>
      </c>
      <c r="AV1587" s="46" t="str">
        <f>IF(Table1[[#This Row],[Cur_Amount Credit]]&gt;0,ROUND(Table1[[#This Row],[Cur_Amount Credit]],2),"")</f>
        <v/>
      </c>
      <c r="AW1587" s="46" t="str">
        <f>LEFT(Table1[[#This Row],[Cur]],3)</f>
        <v/>
      </c>
      <c r="AX1587" s="59"/>
      <c r="AY1587" s="46"/>
      <c r="AZ1587" s="46" t="str">
        <f>IF(Table1[[#This Row],[Cur]]&lt;&gt;"",IF(Table1[[#This Row],[Cur]]="USD","",ExchangeRate),"")</f>
        <v/>
      </c>
      <c r="BA1587" s="46" t="str">
        <f>IF(Table1[[#This Row],[Grant]]&lt;&gt;"",VLOOKUP(Table1[[#This Row],[Grant]],Grants!B:D,3),"")</f>
        <v/>
      </c>
      <c r="BB1587" s="46" t="str">
        <f>TRIM(Table1[[#This Row],[Vendor ID]])</f>
        <v/>
      </c>
      <c r="BC1587">
        <f>IF(Table1[[#This Row],[Reference Number]]=Q1586,BC1586,BC1586+1)</f>
        <v>2</v>
      </c>
    </row>
    <row r="1588" spans="1:55" ht="11.25" hidden="1" customHeight="1">
      <c r="A1588" s="1"/>
      <c r="B1588" s="88" t="str">
        <f>IF(Table1[[#This Row],[Posting Date]]&lt;&gt;"",IF(Table1[[#This Row],[Reference Number]]=Q1587,B1587+1,1),"")</f>
        <v/>
      </c>
      <c r="C1588" s="61"/>
      <c r="D1588" s="61"/>
      <c r="E1588" s="218"/>
      <c r="F1588" s="143" t="str">
        <f>IFERROR(IF(VLOOKUP(Table1[[#This Row],[Budget Code Description]],Dimentions!$X$6:$AC$132,2,FALSE)="","",VLOOKUP(Table1[[#This Row],[Budget Code Description]],Dimentions!$X$6:$AC$132,2,FALSE)),"")</f>
        <v/>
      </c>
      <c r="G1588" s="143" t="str">
        <f>IFERROR(VLOOKUP(Table1[[#This Row],[Budget Code Description]],Dimentions!$X$6:$AC$132,3,FALSE),"")</f>
        <v/>
      </c>
      <c r="H1588" s="64" t="str">
        <f>IFERROR(VLOOKUP(Table1[[#This Row],[Account]],Dimentions!$S$6:$V$233,2,FALSE),"")</f>
        <v/>
      </c>
      <c r="I1588" s="62">
        <f>_xlfn.NUMBERVALUE(LEFT(Table1[[#This Row],[Account]],1))</f>
        <v>0</v>
      </c>
      <c r="J1588" s="62" t="str">
        <f>IFERROR(VLOOKUP(Table1[[#This Row],[Budget Code Description]],Table6[#All],7,FALSE),"")</f>
        <v/>
      </c>
      <c r="K1588" s="143" t="str">
        <f>IFERROR(VLOOKUP(Table1[[#This Row],[Budget Code Description]],Table6[#All],8,FALSE),"")</f>
        <v/>
      </c>
      <c r="L1588" s="63"/>
      <c r="M1588" s="65" t="str">
        <f>IFERROR(VLOOKUP(Table1[[#This Row],[Staff ID]],Table2[],2,FALSE),"")</f>
        <v/>
      </c>
      <c r="N1588" s="211" t="str">
        <f>IFERROR(IF(VLOOKUP(Table1[[#This Row],[Budget Code Description]],Dimentions!$X$6:$AC$97,4,FALSE)="","",VLOOKUP(Table1[[#This Row],[Budget Code Description]],Dimentions!$X$6:$AC$97,4,FALSE)),"")</f>
        <v/>
      </c>
      <c r="O1588" s="65" t="str">
        <f>IFERROR(VLOOKUP(Table1[[#This Row],[Vendor ID]],Table549[],2,FALSE),"")</f>
        <v/>
      </c>
      <c r="P1588" s="63"/>
      <c r="Q1588" s="143" t="str">
        <f>IF(Table1[[#This Row],[Posting Date]]&lt;&gt;"",$D$9,"")</f>
        <v/>
      </c>
      <c r="R1588" s="159" t="str">
        <f>IF(Table1[[#This Row],[Posting Date]]&lt;&gt;"",$D$10,"")</f>
        <v/>
      </c>
      <c r="S1588" s="66"/>
      <c r="T1588" s="63"/>
      <c r="U1588" s="67"/>
      <c r="V1588" s="67"/>
      <c r="W1588" s="67" t="str">
        <f t="shared" si="25"/>
        <v/>
      </c>
      <c r="X1588" s="161" t="str">
        <f>IF(E1588="","",(IF(Table1[[#This Row],[Cur]]="USD",Table1[[#This Row],[Cur_Amount Debit]],Table1[[#This Row],[Cur_Amount Debit]]/Table1[[#This Row],[Exchange Rate]])))</f>
        <v/>
      </c>
      <c r="Y1588" s="161" t="str">
        <f>IF(E1588="","",(IF(Table1[[#This Row],[Cur]]="USD",Table1[[#This Row],[Cur_Amount Credit]],Table1[[#This Row],[Cur_Amount Credit]]/ExchangeRate)))</f>
        <v/>
      </c>
      <c r="Z1588" s="203" t="str">
        <f>IF(E1588="","",(Table1[[#This Row],[Debit USD]]-Table1[[#This Row],[Credit USD]]))</f>
        <v/>
      </c>
      <c r="AA1588" s="122"/>
      <c r="AB1588" s="1"/>
      <c r="AC1588" s="15"/>
      <c r="AD1588" s="15" t="str">
        <f>IF(AND(OR(Table1[[#This Row],[Account]]="15030",Table1[[#This Row],[Account]]="15035",Table1[[#This Row],[Account]]="20150"),Table1[[#This Row],[Vendor ID]]=""),1,"")</f>
        <v/>
      </c>
      <c r="AE1588" s="15"/>
      <c r="AF1588" s="15"/>
      <c r="AG1588" s="15"/>
      <c r="AH1588" s="46" t="str">
        <f>IF(Table1[[#This Row],[Posting Date]]&lt;&gt;"","GJ-"&amp;CountryID,"")</f>
        <v/>
      </c>
      <c r="AI1588" s="59" t="str">
        <f>IF(Table1[[#This Row],[Posting Date]]&lt;&gt;"",Table1[[#This Row],[Posting Date]],"")</f>
        <v/>
      </c>
      <c r="AJ1588" s="46"/>
      <c r="AK1588" s="46" t="str">
        <f>IF(Table1[[#This Row],[Description]]&lt;&gt;"",Table1[[#This Row],[Description]],"")</f>
        <v/>
      </c>
      <c r="AL1588" s="46" t="str">
        <f>IF(Table1[[#This Row],[Posting Date]]&lt;&gt;"",Table1[[#This Row],[Reference Number]],"")</f>
        <v/>
      </c>
      <c r="AM1588" s="46" t="str">
        <f>TRIM(Table1[[#This Row],[Line '#]])</f>
        <v/>
      </c>
      <c r="AN1588" s="46" t="str">
        <f>TRIM(Table1[[#This Row],[Account]])</f>
        <v/>
      </c>
      <c r="AO1588" s="46" t="str">
        <f>IF(Table1[[#This Row],[Posting Date]]&lt;&gt;"",$D$5,"")</f>
        <v/>
      </c>
      <c r="AP1588" s="46" t="str">
        <f>TRIM(Table1[[#This Row],[Departments-Prgrams]])</f>
        <v/>
      </c>
      <c r="AQ1588" s="46" t="str">
        <f>TRIM(Table1[[#This Row],[Grant]])</f>
        <v/>
      </c>
      <c r="AR1588" s="46" t="str">
        <f>TRIM(Table1[[#This Row],[Staff ID]])</f>
        <v/>
      </c>
      <c r="AS1588" s="46" t="str">
        <f>IF(TRIM(Table1[[#This Row],[Budget Code]])=0,"",TRIM(Table1[[#This Row],[Budget Code]]))</f>
        <v/>
      </c>
      <c r="AT1588" s="46" t="str">
        <f>IF(Table1[[#This Row],[Line Description]]&lt;&gt;"",Table1[[#This Row],[Line Description]],"")</f>
        <v/>
      </c>
      <c r="AU1588" s="46" t="str">
        <f>IF(Table1[[#This Row],[Cur_Amount Debit]]&gt;0,ROUND(Table1[[#This Row],[Cur_Amount Debit]],2),"")</f>
        <v/>
      </c>
      <c r="AV1588" s="46" t="str">
        <f>IF(Table1[[#This Row],[Cur_Amount Credit]]&gt;0,ROUND(Table1[[#This Row],[Cur_Amount Credit]],2),"")</f>
        <v/>
      </c>
      <c r="AW1588" s="46" t="str">
        <f>LEFT(Table1[[#This Row],[Cur]],3)</f>
        <v/>
      </c>
      <c r="AX1588" s="59"/>
      <c r="AY1588" s="46"/>
      <c r="AZ1588" s="46" t="str">
        <f>IF(Table1[[#This Row],[Cur]]&lt;&gt;"",IF(Table1[[#This Row],[Cur]]="USD","",ExchangeRate),"")</f>
        <v/>
      </c>
      <c r="BA1588" s="46" t="str">
        <f>IF(Table1[[#This Row],[Grant]]&lt;&gt;"",VLOOKUP(Table1[[#This Row],[Grant]],Grants!B:D,3),"")</f>
        <v/>
      </c>
      <c r="BB1588" s="46" t="str">
        <f>TRIM(Table1[[#This Row],[Vendor ID]])</f>
        <v/>
      </c>
      <c r="BC1588">
        <f>IF(Table1[[#This Row],[Reference Number]]=Q1587,BC1587,BC1587+1)</f>
        <v>2</v>
      </c>
    </row>
    <row r="1589" spans="1:55" ht="11.25" hidden="1" customHeight="1">
      <c r="A1589" s="1"/>
      <c r="B1589" s="88" t="str">
        <f>IF(Table1[[#This Row],[Posting Date]]&lt;&gt;"",IF(Table1[[#This Row],[Reference Number]]=Q1588,B1588+1,1),"")</f>
        <v/>
      </c>
      <c r="C1589" s="61"/>
      <c r="D1589" s="61"/>
      <c r="E1589" s="218"/>
      <c r="F1589" s="143" t="str">
        <f>IFERROR(IF(VLOOKUP(Table1[[#This Row],[Budget Code Description]],Dimentions!$X$6:$AC$132,2,FALSE)="","",VLOOKUP(Table1[[#This Row],[Budget Code Description]],Dimentions!$X$6:$AC$132,2,FALSE)),"")</f>
        <v/>
      </c>
      <c r="G1589" s="143" t="str">
        <f>IFERROR(VLOOKUP(Table1[[#This Row],[Budget Code Description]],Dimentions!$X$6:$AC$132,3,FALSE),"")</f>
        <v/>
      </c>
      <c r="H1589" s="64" t="str">
        <f>IFERROR(VLOOKUP(Table1[[#This Row],[Account]],Dimentions!$S$6:$V$233,2,FALSE),"")</f>
        <v/>
      </c>
      <c r="I1589" s="62">
        <f>_xlfn.NUMBERVALUE(LEFT(Table1[[#This Row],[Account]],1))</f>
        <v>0</v>
      </c>
      <c r="J1589" s="62" t="str">
        <f>IFERROR(VLOOKUP(Table1[[#This Row],[Budget Code Description]],Table6[#All],7,FALSE),"")</f>
        <v/>
      </c>
      <c r="K1589" s="143" t="str">
        <f>IFERROR(VLOOKUP(Table1[[#This Row],[Budget Code Description]],Table6[#All],8,FALSE),"")</f>
        <v/>
      </c>
      <c r="L1589" s="63"/>
      <c r="M1589" s="65" t="str">
        <f>IFERROR(VLOOKUP(Table1[[#This Row],[Staff ID]],Table2[],2,FALSE),"")</f>
        <v/>
      </c>
      <c r="N1589" s="211" t="str">
        <f>IFERROR(IF(VLOOKUP(Table1[[#This Row],[Budget Code Description]],Dimentions!$X$6:$AC$97,4,FALSE)="","",VLOOKUP(Table1[[#This Row],[Budget Code Description]],Dimentions!$X$6:$AC$97,4,FALSE)),"")</f>
        <v/>
      </c>
      <c r="O1589" s="65" t="str">
        <f>IFERROR(VLOOKUP(Table1[[#This Row],[Vendor ID]],Table549[],2,FALSE),"")</f>
        <v/>
      </c>
      <c r="P1589" s="63"/>
      <c r="Q1589" s="143" t="str">
        <f>IF(Table1[[#This Row],[Posting Date]]&lt;&gt;"",$D$9,"")</f>
        <v/>
      </c>
      <c r="R1589" s="159" t="str">
        <f>IF(Table1[[#This Row],[Posting Date]]&lt;&gt;"",$D$10,"")</f>
        <v/>
      </c>
      <c r="S1589" s="66"/>
      <c r="T1589" s="63"/>
      <c r="U1589" s="67"/>
      <c r="V1589" s="67"/>
      <c r="W1589" s="67" t="str">
        <f t="shared" si="25"/>
        <v/>
      </c>
      <c r="X1589" s="161" t="str">
        <f>IF(E1589="","",(IF(Table1[[#This Row],[Cur]]="USD",Table1[[#This Row],[Cur_Amount Debit]],Table1[[#This Row],[Cur_Amount Debit]]/Table1[[#This Row],[Exchange Rate]])))</f>
        <v/>
      </c>
      <c r="Y1589" s="161" t="str">
        <f>IF(E1589="","",(IF(Table1[[#This Row],[Cur]]="USD",Table1[[#This Row],[Cur_Amount Credit]],Table1[[#This Row],[Cur_Amount Credit]]/ExchangeRate)))</f>
        <v/>
      </c>
      <c r="Z1589" s="203" t="str">
        <f>IF(E1589="","",(Table1[[#This Row],[Debit USD]]-Table1[[#This Row],[Credit USD]]))</f>
        <v/>
      </c>
      <c r="AA1589" s="122"/>
      <c r="AB1589" s="1"/>
      <c r="AC1589" s="15"/>
      <c r="AD1589" s="15" t="str">
        <f>IF(AND(OR(Table1[[#This Row],[Account]]="15030",Table1[[#This Row],[Account]]="15035",Table1[[#This Row],[Account]]="20150"),Table1[[#This Row],[Vendor ID]]=""),1,"")</f>
        <v/>
      </c>
      <c r="AE1589" s="15"/>
      <c r="AF1589" s="15"/>
      <c r="AG1589" s="15"/>
      <c r="AH1589" s="46" t="str">
        <f>IF(Table1[[#This Row],[Posting Date]]&lt;&gt;"","GJ-"&amp;CountryID,"")</f>
        <v/>
      </c>
      <c r="AI1589" s="59" t="str">
        <f>IF(Table1[[#This Row],[Posting Date]]&lt;&gt;"",Table1[[#This Row],[Posting Date]],"")</f>
        <v/>
      </c>
      <c r="AJ1589" s="46"/>
      <c r="AK1589" s="46" t="str">
        <f>IF(Table1[[#This Row],[Description]]&lt;&gt;"",Table1[[#This Row],[Description]],"")</f>
        <v/>
      </c>
      <c r="AL1589" s="46" t="str">
        <f>IF(Table1[[#This Row],[Posting Date]]&lt;&gt;"",Table1[[#This Row],[Reference Number]],"")</f>
        <v/>
      </c>
      <c r="AM1589" s="46" t="str">
        <f>TRIM(Table1[[#This Row],[Line '#]])</f>
        <v/>
      </c>
      <c r="AN1589" s="46" t="str">
        <f>TRIM(Table1[[#This Row],[Account]])</f>
        <v/>
      </c>
      <c r="AO1589" s="46" t="str">
        <f>IF(Table1[[#This Row],[Posting Date]]&lt;&gt;"",$D$5,"")</f>
        <v/>
      </c>
      <c r="AP1589" s="46" t="str">
        <f>TRIM(Table1[[#This Row],[Departments-Prgrams]])</f>
        <v/>
      </c>
      <c r="AQ1589" s="46" t="str">
        <f>TRIM(Table1[[#This Row],[Grant]])</f>
        <v/>
      </c>
      <c r="AR1589" s="46" t="str">
        <f>TRIM(Table1[[#This Row],[Staff ID]])</f>
        <v/>
      </c>
      <c r="AS1589" s="46" t="str">
        <f>IF(TRIM(Table1[[#This Row],[Budget Code]])=0,"",TRIM(Table1[[#This Row],[Budget Code]]))</f>
        <v/>
      </c>
      <c r="AT1589" s="46" t="str">
        <f>IF(Table1[[#This Row],[Line Description]]&lt;&gt;"",Table1[[#This Row],[Line Description]],"")</f>
        <v/>
      </c>
      <c r="AU1589" s="46" t="str">
        <f>IF(Table1[[#This Row],[Cur_Amount Debit]]&gt;0,ROUND(Table1[[#This Row],[Cur_Amount Debit]],2),"")</f>
        <v/>
      </c>
      <c r="AV1589" s="46" t="str">
        <f>IF(Table1[[#This Row],[Cur_Amount Credit]]&gt;0,ROUND(Table1[[#This Row],[Cur_Amount Credit]],2),"")</f>
        <v/>
      </c>
      <c r="AW1589" s="46" t="str">
        <f>LEFT(Table1[[#This Row],[Cur]],3)</f>
        <v/>
      </c>
      <c r="AX1589" s="59"/>
      <c r="AY1589" s="46"/>
      <c r="AZ1589" s="46" t="str">
        <f>IF(Table1[[#This Row],[Cur]]&lt;&gt;"",IF(Table1[[#This Row],[Cur]]="USD","",ExchangeRate),"")</f>
        <v/>
      </c>
      <c r="BA1589" s="46" t="str">
        <f>IF(Table1[[#This Row],[Grant]]&lt;&gt;"",VLOOKUP(Table1[[#This Row],[Grant]],Grants!B:D,3),"")</f>
        <v/>
      </c>
      <c r="BB1589" s="46" t="str">
        <f>TRIM(Table1[[#This Row],[Vendor ID]])</f>
        <v/>
      </c>
      <c r="BC1589">
        <f>IF(Table1[[#This Row],[Reference Number]]=Q1588,BC1588,BC1588+1)</f>
        <v>2</v>
      </c>
    </row>
    <row r="1590" spans="1:55" ht="11.25" hidden="1" customHeight="1">
      <c r="A1590" s="1"/>
      <c r="B1590" s="88" t="str">
        <f>IF(Table1[[#This Row],[Posting Date]]&lt;&gt;"",IF(Table1[[#This Row],[Reference Number]]=Q1589,B1589+1,1),"")</f>
        <v/>
      </c>
      <c r="C1590" s="61"/>
      <c r="D1590" s="61"/>
      <c r="E1590" s="218"/>
      <c r="F1590" s="143" t="str">
        <f>IFERROR(IF(VLOOKUP(Table1[[#This Row],[Budget Code Description]],Dimentions!$X$6:$AC$132,2,FALSE)="","",VLOOKUP(Table1[[#This Row],[Budget Code Description]],Dimentions!$X$6:$AC$132,2,FALSE)),"")</f>
        <v/>
      </c>
      <c r="G1590" s="143" t="str">
        <f>IFERROR(VLOOKUP(Table1[[#This Row],[Budget Code Description]],Dimentions!$X$6:$AC$132,3,FALSE),"")</f>
        <v/>
      </c>
      <c r="H1590" s="64" t="str">
        <f>IFERROR(VLOOKUP(Table1[[#This Row],[Account]],Dimentions!$S$6:$V$233,2,FALSE),"")</f>
        <v/>
      </c>
      <c r="I1590" s="62">
        <f>_xlfn.NUMBERVALUE(LEFT(Table1[[#This Row],[Account]],1))</f>
        <v>0</v>
      </c>
      <c r="J1590" s="62" t="str">
        <f>IFERROR(VLOOKUP(Table1[[#This Row],[Budget Code Description]],Table6[#All],7,FALSE),"")</f>
        <v/>
      </c>
      <c r="K1590" s="143" t="str">
        <f>IFERROR(VLOOKUP(Table1[[#This Row],[Budget Code Description]],Table6[#All],8,FALSE),"")</f>
        <v/>
      </c>
      <c r="L1590" s="63"/>
      <c r="M1590" s="65" t="str">
        <f>IFERROR(VLOOKUP(Table1[[#This Row],[Staff ID]],Table2[],2,FALSE),"")</f>
        <v/>
      </c>
      <c r="N1590" s="211" t="str">
        <f>IFERROR(IF(VLOOKUP(Table1[[#This Row],[Budget Code Description]],Dimentions!$X$6:$AC$97,4,FALSE)="","",VLOOKUP(Table1[[#This Row],[Budget Code Description]],Dimentions!$X$6:$AC$97,4,FALSE)),"")</f>
        <v/>
      </c>
      <c r="O1590" s="65" t="str">
        <f>IFERROR(VLOOKUP(Table1[[#This Row],[Vendor ID]],Table549[],2,FALSE),"")</f>
        <v/>
      </c>
      <c r="P1590" s="63"/>
      <c r="Q1590" s="143" t="str">
        <f>IF(Table1[[#This Row],[Posting Date]]&lt;&gt;"",$D$9,"")</f>
        <v/>
      </c>
      <c r="R1590" s="159" t="str">
        <f>IF(Table1[[#This Row],[Posting Date]]&lt;&gt;"",$D$10,"")</f>
        <v/>
      </c>
      <c r="S1590" s="66"/>
      <c r="T1590" s="63"/>
      <c r="U1590" s="67"/>
      <c r="V1590" s="67"/>
      <c r="W1590" s="67" t="str">
        <f t="shared" si="25"/>
        <v/>
      </c>
      <c r="X1590" s="161" t="str">
        <f>IF(E1590="","",(IF(Table1[[#This Row],[Cur]]="USD",Table1[[#This Row],[Cur_Amount Debit]],Table1[[#This Row],[Cur_Amount Debit]]/Table1[[#This Row],[Exchange Rate]])))</f>
        <v/>
      </c>
      <c r="Y1590" s="161" t="str">
        <f>IF(E1590="","",(IF(Table1[[#This Row],[Cur]]="USD",Table1[[#This Row],[Cur_Amount Credit]],Table1[[#This Row],[Cur_Amount Credit]]/ExchangeRate)))</f>
        <v/>
      </c>
      <c r="Z1590" s="203" t="str">
        <f>IF(E1590="","",(Table1[[#This Row],[Debit USD]]-Table1[[#This Row],[Credit USD]]))</f>
        <v/>
      </c>
      <c r="AA1590" s="122"/>
      <c r="AB1590" s="1"/>
      <c r="AC1590" s="15"/>
      <c r="AD1590" s="15" t="str">
        <f>IF(AND(OR(Table1[[#This Row],[Account]]="15030",Table1[[#This Row],[Account]]="15035",Table1[[#This Row],[Account]]="20150"),Table1[[#This Row],[Vendor ID]]=""),1,"")</f>
        <v/>
      </c>
      <c r="AE1590" s="15"/>
      <c r="AF1590" s="15"/>
      <c r="AG1590" s="15"/>
      <c r="AH1590" s="46" t="str">
        <f>IF(Table1[[#This Row],[Posting Date]]&lt;&gt;"","GJ-"&amp;CountryID,"")</f>
        <v/>
      </c>
      <c r="AI1590" s="59" t="str">
        <f>IF(Table1[[#This Row],[Posting Date]]&lt;&gt;"",Table1[[#This Row],[Posting Date]],"")</f>
        <v/>
      </c>
      <c r="AJ1590" s="46"/>
      <c r="AK1590" s="46" t="str">
        <f>IF(Table1[[#This Row],[Description]]&lt;&gt;"",Table1[[#This Row],[Description]],"")</f>
        <v/>
      </c>
      <c r="AL1590" s="46" t="str">
        <f>IF(Table1[[#This Row],[Posting Date]]&lt;&gt;"",Table1[[#This Row],[Reference Number]],"")</f>
        <v/>
      </c>
      <c r="AM1590" s="46" t="str">
        <f>TRIM(Table1[[#This Row],[Line '#]])</f>
        <v/>
      </c>
      <c r="AN1590" s="46" t="str">
        <f>TRIM(Table1[[#This Row],[Account]])</f>
        <v/>
      </c>
      <c r="AO1590" s="46" t="str">
        <f>IF(Table1[[#This Row],[Posting Date]]&lt;&gt;"",$D$5,"")</f>
        <v/>
      </c>
      <c r="AP1590" s="46" t="str">
        <f>TRIM(Table1[[#This Row],[Departments-Prgrams]])</f>
        <v/>
      </c>
      <c r="AQ1590" s="46" t="str">
        <f>TRIM(Table1[[#This Row],[Grant]])</f>
        <v/>
      </c>
      <c r="AR1590" s="46" t="str">
        <f>TRIM(Table1[[#This Row],[Staff ID]])</f>
        <v/>
      </c>
      <c r="AS1590" s="46" t="str">
        <f>IF(TRIM(Table1[[#This Row],[Budget Code]])=0,"",TRIM(Table1[[#This Row],[Budget Code]]))</f>
        <v/>
      </c>
      <c r="AT1590" s="46" t="str">
        <f>IF(Table1[[#This Row],[Line Description]]&lt;&gt;"",Table1[[#This Row],[Line Description]],"")</f>
        <v/>
      </c>
      <c r="AU1590" s="46" t="str">
        <f>IF(Table1[[#This Row],[Cur_Amount Debit]]&gt;0,ROUND(Table1[[#This Row],[Cur_Amount Debit]],2),"")</f>
        <v/>
      </c>
      <c r="AV1590" s="46" t="str">
        <f>IF(Table1[[#This Row],[Cur_Amount Credit]]&gt;0,ROUND(Table1[[#This Row],[Cur_Amount Credit]],2),"")</f>
        <v/>
      </c>
      <c r="AW1590" s="46" t="str">
        <f>LEFT(Table1[[#This Row],[Cur]],3)</f>
        <v/>
      </c>
      <c r="AX1590" s="59"/>
      <c r="AY1590" s="46"/>
      <c r="AZ1590" s="46" t="str">
        <f>IF(Table1[[#This Row],[Cur]]&lt;&gt;"",IF(Table1[[#This Row],[Cur]]="USD","",ExchangeRate),"")</f>
        <v/>
      </c>
      <c r="BA1590" s="46" t="str">
        <f>IF(Table1[[#This Row],[Grant]]&lt;&gt;"",VLOOKUP(Table1[[#This Row],[Grant]],Grants!B:D,3),"")</f>
        <v/>
      </c>
      <c r="BB1590" s="46" t="str">
        <f>TRIM(Table1[[#This Row],[Vendor ID]])</f>
        <v/>
      </c>
      <c r="BC1590">
        <f>IF(Table1[[#This Row],[Reference Number]]=Q1589,BC1589,BC1589+1)</f>
        <v>2</v>
      </c>
    </row>
    <row r="1591" spans="1:55" ht="11.25" hidden="1" customHeight="1">
      <c r="A1591" s="1"/>
      <c r="B1591" s="88" t="str">
        <f>IF(Table1[[#This Row],[Posting Date]]&lt;&gt;"",IF(Table1[[#This Row],[Reference Number]]=Q1590,B1590+1,1),"")</f>
        <v/>
      </c>
      <c r="C1591" s="61"/>
      <c r="D1591" s="61"/>
      <c r="E1591" s="218"/>
      <c r="F1591" s="143" t="str">
        <f>IFERROR(IF(VLOOKUP(Table1[[#This Row],[Budget Code Description]],Dimentions!$X$6:$AC$132,2,FALSE)="","",VLOOKUP(Table1[[#This Row],[Budget Code Description]],Dimentions!$X$6:$AC$132,2,FALSE)),"")</f>
        <v/>
      </c>
      <c r="G1591" s="143" t="str">
        <f>IFERROR(VLOOKUP(Table1[[#This Row],[Budget Code Description]],Dimentions!$X$6:$AC$132,3,FALSE),"")</f>
        <v/>
      </c>
      <c r="H1591" s="64" t="str">
        <f>IFERROR(VLOOKUP(Table1[[#This Row],[Account]],Dimentions!$S$6:$V$233,2,FALSE),"")</f>
        <v/>
      </c>
      <c r="I1591" s="62">
        <f>_xlfn.NUMBERVALUE(LEFT(Table1[[#This Row],[Account]],1))</f>
        <v>0</v>
      </c>
      <c r="J1591" s="62" t="str">
        <f>IFERROR(VLOOKUP(Table1[[#This Row],[Budget Code Description]],Table6[#All],7,FALSE),"")</f>
        <v/>
      </c>
      <c r="K1591" s="143" t="str">
        <f>IFERROR(VLOOKUP(Table1[[#This Row],[Budget Code Description]],Table6[#All],8,FALSE),"")</f>
        <v/>
      </c>
      <c r="L1591" s="63"/>
      <c r="M1591" s="65" t="str">
        <f>IFERROR(VLOOKUP(Table1[[#This Row],[Staff ID]],Table2[],2,FALSE),"")</f>
        <v/>
      </c>
      <c r="N1591" s="211" t="str">
        <f>IFERROR(IF(VLOOKUP(Table1[[#This Row],[Budget Code Description]],Dimentions!$X$6:$AC$97,4,FALSE)="","",VLOOKUP(Table1[[#This Row],[Budget Code Description]],Dimentions!$X$6:$AC$97,4,FALSE)),"")</f>
        <v/>
      </c>
      <c r="O1591" s="65" t="str">
        <f>IFERROR(VLOOKUP(Table1[[#This Row],[Vendor ID]],Table549[],2,FALSE),"")</f>
        <v/>
      </c>
      <c r="P1591" s="63"/>
      <c r="Q1591" s="143" t="str">
        <f>IF(Table1[[#This Row],[Posting Date]]&lt;&gt;"",$D$9,"")</f>
        <v/>
      </c>
      <c r="R1591" s="159" t="str">
        <f>IF(Table1[[#This Row],[Posting Date]]&lt;&gt;"",$D$10,"")</f>
        <v/>
      </c>
      <c r="S1591" s="66"/>
      <c r="T1591" s="63"/>
      <c r="U1591" s="67"/>
      <c r="V1591" s="67"/>
      <c r="W1591" s="67" t="str">
        <f t="shared" si="25"/>
        <v/>
      </c>
      <c r="X1591" s="161" t="str">
        <f>IF(E1591="","",(IF(Table1[[#This Row],[Cur]]="USD",Table1[[#This Row],[Cur_Amount Debit]],Table1[[#This Row],[Cur_Amount Debit]]/Table1[[#This Row],[Exchange Rate]])))</f>
        <v/>
      </c>
      <c r="Y1591" s="161" t="str">
        <f>IF(E1591="","",(IF(Table1[[#This Row],[Cur]]="USD",Table1[[#This Row],[Cur_Amount Credit]],Table1[[#This Row],[Cur_Amount Credit]]/ExchangeRate)))</f>
        <v/>
      </c>
      <c r="Z1591" s="203" t="str">
        <f>IF(E1591="","",(Table1[[#This Row],[Debit USD]]-Table1[[#This Row],[Credit USD]]))</f>
        <v/>
      </c>
      <c r="AA1591" s="122"/>
      <c r="AB1591" s="1"/>
      <c r="AC1591" s="15"/>
      <c r="AD1591" s="15" t="str">
        <f>IF(AND(OR(Table1[[#This Row],[Account]]="15030",Table1[[#This Row],[Account]]="15035",Table1[[#This Row],[Account]]="20150"),Table1[[#This Row],[Vendor ID]]=""),1,"")</f>
        <v/>
      </c>
      <c r="AE1591" s="15"/>
      <c r="AF1591" s="15"/>
      <c r="AG1591" s="15"/>
      <c r="AH1591" s="46" t="str">
        <f>IF(Table1[[#This Row],[Posting Date]]&lt;&gt;"","GJ-"&amp;CountryID,"")</f>
        <v/>
      </c>
      <c r="AI1591" s="59" t="str">
        <f>IF(Table1[[#This Row],[Posting Date]]&lt;&gt;"",Table1[[#This Row],[Posting Date]],"")</f>
        <v/>
      </c>
      <c r="AJ1591" s="46"/>
      <c r="AK1591" s="46" t="str">
        <f>IF(Table1[[#This Row],[Description]]&lt;&gt;"",Table1[[#This Row],[Description]],"")</f>
        <v/>
      </c>
      <c r="AL1591" s="46" t="str">
        <f>IF(Table1[[#This Row],[Posting Date]]&lt;&gt;"",Table1[[#This Row],[Reference Number]],"")</f>
        <v/>
      </c>
      <c r="AM1591" s="46" t="str">
        <f>TRIM(Table1[[#This Row],[Line '#]])</f>
        <v/>
      </c>
      <c r="AN1591" s="46" t="str">
        <f>TRIM(Table1[[#This Row],[Account]])</f>
        <v/>
      </c>
      <c r="AO1591" s="46" t="str">
        <f>IF(Table1[[#This Row],[Posting Date]]&lt;&gt;"",$D$5,"")</f>
        <v/>
      </c>
      <c r="AP1591" s="46" t="str">
        <f>TRIM(Table1[[#This Row],[Departments-Prgrams]])</f>
        <v/>
      </c>
      <c r="AQ1591" s="46" t="str">
        <f>TRIM(Table1[[#This Row],[Grant]])</f>
        <v/>
      </c>
      <c r="AR1591" s="46" t="str">
        <f>TRIM(Table1[[#This Row],[Staff ID]])</f>
        <v/>
      </c>
      <c r="AS1591" s="46" t="str">
        <f>IF(TRIM(Table1[[#This Row],[Budget Code]])=0,"",TRIM(Table1[[#This Row],[Budget Code]]))</f>
        <v/>
      </c>
      <c r="AT1591" s="46" t="str">
        <f>IF(Table1[[#This Row],[Line Description]]&lt;&gt;"",Table1[[#This Row],[Line Description]],"")</f>
        <v/>
      </c>
      <c r="AU1591" s="46" t="str">
        <f>IF(Table1[[#This Row],[Cur_Amount Debit]]&gt;0,ROUND(Table1[[#This Row],[Cur_Amount Debit]],2),"")</f>
        <v/>
      </c>
      <c r="AV1591" s="46" t="str">
        <f>IF(Table1[[#This Row],[Cur_Amount Credit]]&gt;0,ROUND(Table1[[#This Row],[Cur_Amount Credit]],2),"")</f>
        <v/>
      </c>
      <c r="AW1591" s="46" t="str">
        <f>LEFT(Table1[[#This Row],[Cur]],3)</f>
        <v/>
      </c>
      <c r="AX1591" s="59"/>
      <c r="AY1591" s="46"/>
      <c r="AZ1591" s="46" t="str">
        <f>IF(Table1[[#This Row],[Cur]]&lt;&gt;"",IF(Table1[[#This Row],[Cur]]="USD","",ExchangeRate),"")</f>
        <v/>
      </c>
      <c r="BA1591" s="46" t="str">
        <f>IF(Table1[[#This Row],[Grant]]&lt;&gt;"",VLOOKUP(Table1[[#This Row],[Grant]],Grants!B:D,3),"")</f>
        <v/>
      </c>
      <c r="BB1591" s="46" t="str">
        <f>TRIM(Table1[[#This Row],[Vendor ID]])</f>
        <v/>
      </c>
      <c r="BC1591">
        <f>IF(Table1[[#This Row],[Reference Number]]=Q1590,BC1590,BC1590+1)</f>
        <v>2</v>
      </c>
    </row>
    <row r="1592" spans="1:55" ht="11.25" hidden="1" customHeight="1">
      <c r="A1592" s="1"/>
      <c r="B1592" s="88" t="str">
        <f>IF(Table1[[#This Row],[Posting Date]]&lt;&gt;"",IF(Table1[[#This Row],[Reference Number]]=Q1591,B1591+1,1),"")</f>
        <v/>
      </c>
      <c r="C1592" s="61"/>
      <c r="D1592" s="61"/>
      <c r="E1592" s="218"/>
      <c r="F1592" s="143" t="str">
        <f>IFERROR(IF(VLOOKUP(Table1[[#This Row],[Budget Code Description]],Dimentions!$X$6:$AC$132,2,FALSE)="","",VLOOKUP(Table1[[#This Row],[Budget Code Description]],Dimentions!$X$6:$AC$132,2,FALSE)),"")</f>
        <v/>
      </c>
      <c r="G1592" s="143" t="str">
        <f>IFERROR(VLOOKUP(Table1[[#This Row],[Budget Code Description]],Dimentions!$X$6:$AC$132,3,FALSE),"")</f>
        <v/>
      </c>
      <c r="H1592" s="64" t="str">
        <f>IFERROR(VLOOKUP(Table1[[#This Row],[Account]],Dimentions!$S$6:$V$233,2,FALSE),"")</f>
        <v/>
      </c>
      <c r="I1592" s="62">
        <f>_xlfn.NUMBERVALUE(LEFT(Table1[[#This Row],[Account]],1))</f>
        <v>0</v>
      </c>
      <c r="J1592" s="62" t="str">
        <f>IFERROR(VLOOKUP(Table1[[#This Row],[Budget Code Description]],Table6[#All],7,FALSE),"")</f>
        <v/>
      </c>
      <c r="K1592" s="143" t="str">
        <f>IFERROR(VLOOKUP(Table1[[#This Row],[Budget Code Description]],Table6[#All],8,FALSE),"")</f>
        <v/>
      </c>
      <c r="L1592" s="63"/>
      <c r="M1592" s="65" t="str">
        <f>IFERROR(VLOOKUP(Table1[[#This Row],[Staff ID]],Table2[],2,FALSE),"")</f>
        <v/>
      </c>
      <c r="N1592" s="211" t="str">
        <f>IFERROR(IF(VLOOKUP(Table1[[#This Row],[Budget Code Description]],Dimentions!$X$6:$AC$97,4,FALSE)="","",VLOOKUP(Table1[[#This Row],[Budget Code Description]],Dimentions!$X$6:$AC$97,4,FALSE)),"")</f>
        <v/>
      </c>
      <c r="O1592" s="65" t="str">
        <f>IFERROR(VLOOKUP(Table1[[#This Row],[Vendor ID]],Table549[],2,FALSE),"")</f>
        <v/>
      </c>
      <c r="P1592" s="63"/>
      <c r="Q1592" s="143" t="str">
        <f>IF(Table1[[#This Row],[Posting Date]]&lt;&gt;"",$D$9,"")</f>
        <v/>
      </c>
      <c r="R1592" s="159" t="str">
        <f>IF(Table1[[#This Row],[Posting Date]]&lt;&gt;"",$D$10,"")</f>
        <v/>
      </c>
      <c r="S1592" s="66"/>
      <c r="T1592" s="63"/>
      <c r="U1592" s="67"/>
      <c r="V1592" s="67"/>
      <c r="W1592" s="67" t="str">
        <f t="shared" si="25"/>
        <v/>
      </c>
      <c r="X1592" s="161" t="str">
        <f>IF(E1592="","",(IF(Table1[[#This Row],[Cur]]="USD",Table1[[#This Row],[Cur_Amount Debit]],Table1[[#This Row],[Cur_Amount Debit]]/Table1[[#This Row],[Exchange Rate]])))</f>
        <v/>
      </c>
      <c r="Y1592" s="161" t="str">
        <f>IF(E1592="","",(IF(Table1[[#This Row],[Cur]]="USD",Table1[[#This Row],[Cur_Amount Credit]],Table1[[#This Row],[Cur_Amount Credit]]/ExchangeRate)))</f>
        <v/>
      </c>
      <c r="Z1592" s="203" t="str">
        <f>IF(E1592="","",(Table1[[#This Row],[Debit USD]]-Table1[[#This Row],[Credit USD]]))</f>
        <v/>
      </c>
      <c r="AA1592" s="122"/>
      <c r="AB1592" s="1"/>
      <c r="AC1592" s="15"/>
      <c r="AD1592" s="15" t="str">
        <f>IF(AND(OR(Table1[[#This Row],[Account]]="15030",Table1[[#This Row],[Account]]="15035",Table1[[#This Row],[Account]]="20150"),Table1[[#This Row],[Vendor ID]]=""),1,"")</f>
        <v/>
      </c>
      <c r="AE1592" s="15"/>
      <c r="AF1592" s="15"/>
      <c r="AG1592" s="15"/>
      <c r="AH1592" s="46" t="str">
        <f>IF(Table1[[#This Row],[Posting Date]]&lt;&gt;"","GJ-"&amp;CountryID,"")</f>
        <v/>
      </c>
      <c r="AI1592" s="59" t="str">
        <f>IF(Table1[[#This Row],[Posting Date]]&lt;&gt;"",Table1[[#This Row],[Posting Date]],"")</f>
        <v/>
      </c>
      <c r="AJ1592" s="46"/>
      <c r="AK1592" s="46" t="str">
        <f>IF(Table1[[#This Row],[Description]]&lt;&gt;"",Table1[[#This Row],[Description]],"")</f>
        <v/>
      </c>
      <c r="AL1592" s="46" t="str">
        <f>IF(Table1[[#This Row],[Posting Date]]&lt;&gt;"",Table1[[#This Row],[Reference Number]],"")</f>
        <v/>
      </c>
      <c r="AM1592" s="46" t="str">
        <f>TRIM(Table1[[#This Row],[Line '#]])</f>
        <v/>
      </c>
      <c r="AN1592" s="46" t="str">
        <f>TRIM(Table1[[#This Row],[Account]])</f>
        <v/>
      </c>
      <c r="AO1592" s="46" t="str">
        <f>IF(Table1[[#This Row],[Posting Date]]&lt;&gt;"",$D$5,"")</f>
        <v/>
      </c>
      <c r="AP1592" s="46" t="str">
        <f>TRIM(Table1[[#This Row],[Departments-Prgrams]])</f>
        <v/>
      </c>
      <c r="AQ1592" s="46" t="str">
        <f>TRIM(Table1[[#This Row],[Grant]])</f>
        <v/>
      </c>
      <c r="AR1592" s="46" t="str">
        <f>TRIM(Table1[[#This Row],[Staff ID]])</f>
        <v/>
      </c>
      <c r="AS1592" s="46" t="str">
        <f>IF(TRIM(Table1[[#This Row],[Budget Code]])=0,"",TRIM(Table1[[#This Row],[Budget Code]]))</f>
        <v/>
      </c>
      <c r="AT1592" s="46" t="str">
        <f>IF(Table1[[#This Row],[Line Description]]&lt;&gt;"",Table1[[#This Row],[Line Description]],"")</f>
        <v/>
      </c>
      <c r="AU1592" s="46" t="str">
        <f>IF(Table1[[#This Row],[Cur_Amount Debit]]&gt;0,ROUND(Table1[[#This Row],[Cur_Amount Debit]],2),"")</f>
        <v/>
      </c>
      <c r="AV1592" s="46" t="str">
        <f>IF(Table1[[#This Row],[Cur_Amount Credit]]&gt;0,ROUND(Table1[[#This Row],[Cur_Amount Credit]],2),"")</f>
        <v/>
      </c>
      <c r="AW1592" s="46" t="str">
        <f>LEFT(Table1[[#This Row],[Cur]],3)</f>
        <v/>
      </c>
      <c r="AX1592" s="59"/>
      <c r="AY1592" s="46"/>
      <c r="AZ1592" s="46" t="str">
        <f>IF(Table1[[#This Row],[Cur]]&lt;&gt;"",IF(Table1[[#This Row],[Cur]]="USD","",ExchangeRate),"")</f>
        <v/>
      </c>
      <c r="BA1592" s="46" t="str">
        <f>IF(Table1[[#This Row],[Grant]]&lt;&gt;"",VLOOKUP(Table1[[#This Row],[Grant]],Grants!B:D,3),"")</f>
        <v/>
      </c>
      <c r="BB1592" s="46" t="str">
        <f>TRIM(Table1[[#This Row],[Vendor ID]])</f>
        <v/>
      </c>
      <c r="BC1592">
        <f>IF(Table1[[#This Row],[Reference Number]]=Q1591,BC1591,BC1591+1)</f>
        <v>2</v>
      </c>
    </row>
    <row r="1593" spans="1:55" ht="11.25" hidden="1" customHeight="1">
      <c r="A1593" s="1"/>
      <c r="B1593" s="88" t="str">
        <f>IF(Table1[[#This Row],[Posting Date]]&lt;&gt;"",IF(Table1[[#This Row],[Reference Number]]=Q1592,B1592+1,1),"")</f>
        <v/>
      </c>
      <c r="C1593" s="61"/>
      <c r="D1593" s="61"/>
      <c r="E1593" s="218"/>
      <c r="F1593" s="143" t="str">
        <f>IFERROR(IF(VLOOKUP(Table1[[#This Row],[Budget Code Description]],Dimentions!$X$6:$AC$132,2,FALSE)="","",VLOOKUP(Table1[[#This Row],[Budget Code Description]],Dimentions!$X$6:$AC$132,2,FALSE)),"")</f>
        <v/>
      </c>
      <c r="G1593" s="143" t="str">
        <f>IFERROR(VLOOKUP(Table1[[#This Row],[Budget Code Description]],Dimentions!$X$6:$AC$132,3,FALSE),"")</f>
        <v/>
      </c>
      <c r="H1593" s="64" t="str">
        <f>IFERROR(VLOOKUP(Table1[[#This Row],[Account]],Dimentions!$S$6:$V$233,2,FALSE),"")</f>
        <v/>
      </c>
      <c r="I1593" s="62">
        <f>_xlfn.NUMBERVALUE(LEFT(Table1[[#This Row],[Account]],1))</f>
        <v>0</v>
      </c>
      <c r="J1593" s="62" t="str">
        <f>IFERROR(VLOOKUP(Table1[[#This Row],[Budget Code Description]],Table6[#All],7,FALSE),"")</f>
        <v/>
      </c>
      <c r="K1593" s="143" t="str">
        <f>IFERROR(VLOOKUP(Table1[[#This Row],[Budget Code Description]],Table6[#All],8,FALSE),"")</f>
        <v/>
      </c>
      <c r="L1593" s="63"/>
      <c r="M1593" s="65" t="str">
        <f>IFERROR(VLOOKUP(Table1[[#This Row],[Staff ID]],Table2[],2,FALSE),"")</f>
        <v/>
      </c>
      <c r="N1593" s="211" t="str">
        <f>IFERROR(IF(VLOOKUP(Table1[[#This Row],[Budget Code Description]],Dimentions!$X$6:$AC$97,4,FALSE)="","",VLOOKUP(Table1[[#This Row],[Budget Code Description]],Dimentions!$X$6:$AC$97,4,FALSE)),"")</f>
        <v/>
      </c>
      <c r="O1593" s="65" t="str">
        <f>IFERROR(VLOOKUP(Table1[[#This Row],[Vendor ID]],Table549[],2,FALSE),"")</f>
        <v/>
      </c>
      <c r="P1593" s="63"/>
      <c r="Q1593" s="143" t="str">
        <f>IF(Table1[[#This Row],[Posting Date]]&lt;&gt;"",$D$9,"")</f>
        <v/>
      </c>
      <c r="R1593" s="159" t="str">
        <f>IF(Table1[[#This Row],[Posting Date]]&lt;&gt;"",$D$10,"")</f>
        <v/>
      </c>
      <c r="S1593" s="66"/>
      <c r="T1593" s="63"/>
      <c r="U1593" s="67"/>
      <c r="V1593" s="67"/>
      <c r="W1593" s="67" t="str">
        <f t="shared" si="25"/>
        <v/>
      </c>
      <c r="X1593" s="161" t="str">
        <f>IF(E1593="","",(IF(Table1[[#This Row],[Cur]]="USD",Table1[[#This Row],[Cur_Amount Debit]],Table1[[#This Row],[Cur_Amount Debit]]/Table1[[#This Row],[Exchange Rate]])))</f>
        <v/>
      </c>
      <c r="Y1593" s="161" t="str">
        <f>IF(E1593="","",(IF(Table1[[#This Row],[Cur]]="USD",Table1[[#This Row],[Cur_Amount Credit]],Table1[[#This Row],[Cur_Amount Credit]]/ExchangeRate)))</f>
        <v/>
      </c>
      <c r="Z1593" s="203" t="str">
        <f>IF(E1593="","",(Table1[[#This Row],[Debit USD]]-Table1[[#This Row],[Credit USD]]))</f>
        <v/>
      </c>
      <c r="AA1593" s="122"/>
      <c r="AB1593" s="1"/>
      <c r="AC1593" s="15"/>
      <c r="AD1593" s="15" t="str">
        <f>IF(AND(OR(Table1[[#This Row],[Account]]="15030",Table1[[#This Row],[Account]]="15035",Table1[[#This Row],[Account]]="20150"),Table1[[#This Row],[Vendor ID]]=""),1,"")</f>
        <v/>
      </c>
      <c r="AE1593" s="15"/>
      <c r="AF1593" s="15"/>
      <c r="AG1593" s="15"/>
      <c r="AH1593" s="46" t="str">
        <f>IF(Table1[[#This Row],[Posting Date]]&lt;&gt;"","GJ-"&amp;CountryID,"")</f>
        <v/>
      </c>
      <c r="AI1593" s="59" t="str">
        <f>IF(Table1[[#This Row],[Posting Date]]&lt;&gt;"",Table1[[#This Row],[Posting Date]],"")</f>
        <v/>
      </c>
      <c r="AJ1593" s="46"/>
      <c r="AK1593" s="46" t="str">
        <f>IF(Table1[[#This Row],[Description]]&lt;&gt;"",Table1[[#This Row],[Description]],"")</f>
        <v/>
      </c>
      <c r="AL1593" s="46" t="str">
        <f>IF(Table1[[#This Row],[Posting Date]]&lt;&gt;"",Table1[[#This Row],[Reference Number]],"")</f>
        <v/>
      </c>
      <c r="AM1593" s="46" t="str">
        <f>TRIM(Table1[[#This Row],[Line '#]])</f>
        <v/>
      </c>
      <c r="AN1593" s="46" t="str">
        <f>TRIM(Table1[[#This Row],[Account]])</f>
        <v/>
      </c>
      <c r="AO1593" s="46" t="str">
        <f>IF(Table1[[#This Row],[Posting Date]]&lt;&gt;"",$D$5,"")</f>
        <v/>
      </c>
      <c r="AP1593" s="46" t="str">
        <f>TRIM(Table1[[#This Row],[Departments-Prgrams]])</f>
        <v/>
      </c>
      <c r="AQ1593" s="46" t="str">
        <f>TRIM(Table1[[#This Row],[Grant]])</f>
        <v/>
      </c>
      <c r="AR1593" s="46" t="str">
        <f>TRIM(Table1[[#This Row],[Staff ID]])</f>
        <v/>
      </c>
      <c r="AS1593" s="46" t="str">
        <f>IF(TRIM(Table1[[#This Row],[Budget Code]])=0,"",TRIM(Table1[[#This Row],[Budget Code]]))</f>
        <v/>
      </c>
      <c r="AT1593" s="46" t="str">
        <f>IF(Table1[[#This Row],[Line Description]]&lt;&gt;"",Table1[[#This Row],[Line Description]],"")</f>
        <v/>
      </c>
      <c r="AU1593" s="46" t="str">
        <f>IF(Table1[[#This Row],[Cur_Amount Debit]]&gt;0,ROUND(Table1[[#This Row],[Cur_Amount Debit]],2),"")</f>
        <v/>
      </c>
      <c r="AV1593" s="46" t="str">
        <f>IF(Table1[[#This Row],[Cur_Amount Credit]]&gt;0,ROUND(Table1[[#This Row],[Cur_Amount Credit]],2),"")</f>
        <v/>
      </c>
      <c r="AW1593" s="46" t="str">
        <f>LEFT(Table1[[#This Row],[Cur]],3)</f>
        <v/>
      </c>
      <c r="AX1593" s="59"/>
      <c r="AY1593" s="46"/>
      <c r="AZ1593" s="46" t="str">
        <f>IF(Table1[[#This Row],[Cur]]&lt;&gt;"",IF(Table1[[#This Row],[Cur]]="USD","",ExchangeRate),"")</f>
        <v/>
      </c>
      <c r="BA1593" s="46" t="str">
        <f>IF(Table1[[#This Row],[Grant]]&lt;&gt;"",VLOOKUP(Table1[[#This Row],[Grant]],Grants!B:D,3),"")</f>
        <v/>
      </c>
      <c r="BB1593" s="46" t="str">
        <f>TRIM(Table1[[#This Row],[Vendor ID]])</f>
        <v/>
      </c>
      <c r="BC1593">
        <f>IF(Table1[[#This Row],[Reference Number]]=Q1592,BC1592,BC1592+1)</f>
        <v>2</v>
      </c>
    </row>
    <row r="1594" spans="1:55" ht="11.25" hidden="1" customHeight="1">
      <c r="A1594" s="1"/>
      <c r="B1594" s="88" t="str">
        <f>IF(Table1[[#This Row],[Posting Date]]&lt;&gt;"",IF(Table1[[#This Row],[Reference Number]]=Q1593,B1593+1,1),"")</f>
        <v/>
      </c>
      <c r="C1594" s="61"/>
      <c r="D1594" s="61"/>
      <c r="E1594" s="218"/>
      <c r="F1594" s="143" t="str">
        <f>IFERROR(IF(VLOOKUP(Table1[[#This Row],[Budget Code Description]],Dimentions!$X$6:$AC$132,2,FALSE)="","",VLOOKUP(Table1[[#This Row],[Budget Code Description]],Dimentions!$X$6:$AC$132,2,FALSE)),"")</f>
        <v/>
      </c>
      <c r="G1594" s="143" t="str">
        <f>IFERROR(VLOOKUP(Table1[[#This Row],[Budget Code Description]],Dimentions!$X$6:$AC$132,3,FALSE),"")</f>
        <v/>
      </c>
      <c r="H1594" s="64" t="str">
        <f>IFERROR(VLOOKUP(Table1[[#This Row],[Account]],Dimentions!$S$6:$V$233,2,FALSE),"")</f>
        <v/>
      </c>
      <c r="I1594" s="62">
        <f>_xlfn.NUMBERVALUE(LEFT(Table1[[#This Row],[Account]],1))</f>
        <v>0</v>
      </c>
      <c r="J1594" s="62" t="str">
        <f>IFERROR(VLOOKUP(Table1[[#This Row],[Budget Code Description]],Table6[#All],7,FALSE),"")</f>
        <v/>
      </c>
      <c r="K1594" s="143" t="str">
        <f>IFERROR(VLOOKUP(Table1[[#This Row],[Budget Code Description]],Table6[#All],8,FALSE),"")</f>
        <v/>
      </c>
      <c r="L1594" s="63"/>
      <c r="M1594" s="65" t="str">
        <f>IFERROR(VLOOKUP(Table1[[#This Row],[Staff ID]],Table2[],2,FALSE),"")</f>
        <v/>
      </c>
      <c r="N1594" s="211" t="str">
        <f>IFERROR(IF(VLOOKUP(Table1[[#This Row],[Budget Code Description]],Dimentions!$X$6:$AC$97,4,FALSE)="","",VLOOKUP(Table1[[#This Row],[Budget Code Description]],Dimentions!$X$6:$AC$97,4,FALSE)),"")</f>
        <v/>
      </c>
      <c r="O1594" s="65" t="str">
        <f>IFERROR(VLOOKUP(Table1[[#This Row],[Vendor ID]],Table549[],2,FALSE),"")</f>
        <v/>
      </c>
      <c r="P1594" s="63"/>
      <c r="Q1594" s="143" t="str">
        <f>IF(Table1[[#This Row],[Posting Date]]&lt;&gt;"",$D$9,"")</f>
        <v/>
      </c>
      <c r="R1594" s="159" t="str">
        <f>IF(Table1[[#This Row],[Posting Date]]&lt;&gt;"",$D$10,"")</f>
        <v/>
      </c>
      <c r="S1594" s="66"/>
      <c r="T1594" s="63"/>
      <c r="U1594" s="67"/>
      <c r="V1594" s="67"/>
      <c r="W1594" s="67" t="str">
        <f t="shared" si="25"/>
        <v/>
      </c>
      <c r="X1594" s="161" t="str">
        <f>IF(E1594="","",(IF(Table1[[#This Row],[Cur]]="USD",Table1[[#This Row],[Cur_Amount Debit]],Table1[[#This Row],[Cur_Amount Debit]]/Table1[[#This Row],[Exchange Rate]])))</f>
        <v/>
      </c>
      <c r="Y1594" s="161" t="str">
        <f>IF(E1594="","",(IF(Table1[[#This Row],[Cur]]="USD",Table1[[#This Row],[Cur_Amount Credit]],Table1[[#This Row],[Cur_Amount Credit]]/ExchangeRate)))</f>
        <v/>
      </c>
      <c r="Z1594" s="203" t="str">
        <f>IF(E1594="","",(Table1[[#This Row],[Debit USD]]-Table1[[#This Row],[Credit USD]]))</f>
        <v/>
      </c>
      <c r="AA1594" s="122"/>
      <c r="AB1594" s="1"/>
      <c r="AC1594" s="15"/>
      <c r="AD1594" s="15" t="str">
        <f>IF(AND(OR(Table1[[#This Row],[Account]]="15030",Table1[[#This Row],[Account]]="15035",Table1[[#This Row],[Account]]="20150"),Table1[[#This Row],[Vendor ID]]=""),1,"")</f>
        <v/>
      </c>
      <c r="AE1594" s="15"/>
      <c r="AF1594" s="15"/>
      <c r="AG1594" s="15"/>
      <c r="AH1594" s="46" t="str">
        <f>IF(Table1[[#This Row],[Posting Date]]&lt;&gt;"","GJ-"&amp;CountryID,"")</f>
        <v/>
      </c>
      <c r="AI1594" s="59" t="str">
        <f>IF(Table1[[#This Row],[Posting Date]]&lt;&gt;"",Table1[[#This Row],[Posting Date]],"")</f>
        <v/>
      </c>
      <c r="AJ1594" s="46"/>
      <c r="AK1594" s="46" t="str">
        <f>IF(Table1[[#This Row],[Description]]&lt;&gt;"",Table1[[#This Row],[Description]],"")</f>
        <v/>
      </c>
      <c r="AL1594" s="46" t="str">
        <f>IF(Table1[[#This Row],[Posting Date]]&lt;&gt;"",Table1[[#This Row],[Reference Number]],"")</f>
        <v/>
      </c>
      <c r="AM1594" s="46" t="str">
        <f>TRIM(Table1[[#This Row],[Line '#]])</f>
        <v/>
      </c>
      <c r="AN1594" s="46" t="str">
        <f>TRIM(Table1[[#This Row],[Account]])</f>
        <v/>
      </c>
      <c r="AO1594" s="46" t="str">
        <f>IF(Table1[[#This Row],[Posting Date]]&lt;&gt;"",$D$5,"")</f>
        <v/>
      </c>
      <c r="AP1594" s="46" t="str">
        <f>TRIM(Table1[[#This Row],[Departments-Prgrams]])</f>
        <v/>
      </c>
      <c r="AQ1594" s="46" t="str">
        <f>TRIM(Table1[[#This Row],[Grant]])</f>
        <v/>
      </c>
      <c r="AR1594" s="46" t="str">
        <f>TRIM(Table1[[#This Row],[Staff ID]])</f>
        <v/>
      </c>
      <c r="AS1594" s="46" t="str">
        <f>IF(TRIM(Table1[[#This Row],[Budget Code]])=0,"",TRIM(Table1[[#This Row],[Budget Code]]))</f>
        <v/>
      </c>
      <c r="AT1594" s="46" t="str">
        <f>IF(Table1[[#This Row],[Line Description]]&lt;&gt;"",Table1[[#This Row],[Line Description]],"")</f>
        <v/>
      </c>
      <c r="AU1594" s="46" t="str">
        <f>IF(Table1[[#This Row],[Cur_Amount Debit]]&gt;0,ROUND(Table1[[#This Row],[Cur_Amount Debit]],2),"")</f>
        <v/>
      </c>
      <c r="AV1594" s="46" t="str">
        <f>IF(Table1[[#This Row],[Cur_Amount Credit]]&gt;0,ROUND(Table1[[#This Row],[Cur_Amount Credit]],2),"")</f>
        <v/>
      </c>
      <c r="AW1594" s="46" t="str">
        <f>LEFT(Table1[[#This Row],[Cur]],3)</f>
        <v/>
      </c>
      <c r="AX1594" s="59"/>
      <c r="AY1594" s="46"/>
      <c r="AZ1594" s="46" t="str">
        <f>IF(Table1[[#This Row],[Cur]]&lt;&gt;"",IF(Table1[[#This Row],[Cur]]="USD","",ExchangeRate),"")</f>
        <v/>
      </c>
      <c r="BA1594" s="46" t="str">
        <f>IF(Table1[[#This Row],[Grant]]&lt;&gt;"",VLOOKUP(Table1[[#This Row],[Grant]],Grants!B:D,3),"")</f>
        <v/>
      </c>
      <c r="BB1594" s="46" t="str">
        <f>TRIM(Table1[[#This Row],[Vendor ID]])</f>
        <v/>
      </c>
      <c r="BC1594">
        <f>IF(Table1[[#This Row],[Reference Number]]=Q1593,BC1593,BC1593+1)</f>
        <v>2</v>
      </c>
    </row>
    <row r="1595" spans="1:55" ht="11.25" hidden="1" customHeight="1">
      <c r="A1595" s="1"/>
      <c r="B1595" s="88" t="str">
        <f>IF(Table1[[#This Row],[Posting Date]]&lt;&gt;"",IF(Table1[[#This Row],[Reference Number]]=Q1594,B1594+1,1),"")</f>
        <v/>
      </c>
      <c r="C1595" s="61"/>
      <c r="D1595" s="61"/>
      <c r="E1595" s="218"/>
      <c r="F1595" s="143" t="str">
        <f>IFERROR(IF(VLOOKUP(Table1[[#This Row],[Budget Code Description]],Dimentions!$X$6:$AC$132,2,FALSE)="","",VLOOKUP(Table1[[#This Row],[Budget Code Description]],Dimentions!$X$6:$AC$132,2,FALSE)),"")</f>
        <v/>
      </c>
      <c r="G1595" s="143" t="str">
        <f>IFERROR(VLOOKUP(Table1[[#This Row],[Budget Code Description]],Dimentions!$X$6:$AC$132,3,FALSE),"")</f>
        <v/>
      </c>
      <c r="H1595" s="64" t="str">
        <f>IFERROR(VLOOKUP(Table1[[#This Row],[Account]],Dimentions!$S$6:$V$233,2,FALSE),"")</f>
        <v/>
      </c>
      <c r="I1595" s="62">
        <f>_xlfn.NUMBERVALUE(LEFT(Table1[[#This Row],[Account]],1))</f>
        <v>0</v>
      </c>
      <c r="J1595" s="62" t="str">
        <f>IFERROR(VLOOKUP(Table1[[#This Row],[Budget Code Description]],Table6[#All],7,FALSE),"")</f>
        <v/>
      </c>
      <c r="K1595" s="143" t="str">
        <f>IFERROR(VLOOKUP(Table1[[#This Row],[Budget Code Description]],Table6[#All],8,FALSE),"")</f>
        <v/>
      </c>
      <c r="L1595" s="63"/>
      <c r="M1595" s="65" t="str">
        <f>IFERROR(VLOOKUP(Table1[[#This Row],[Staff ID]],Table2[],2,FALSE),"")</f>
        <v/>
      </c>
      <c r="N1595" s="211" t="str">
        <f>IFERROR(IF(VLOOKUP(Table1[[#This Row],[Budget Code Description]],Dimentions!$X$6:$AC$97,4,FALSE)="","",VLOOKUP(Table1[[#This Row],[Budget Code Description]],Dimentions!$X$6:$AC$97,4,FALSE)),"")</f>
        <v/>
      </c>
      <c r="O1595" s="65" t="str">
        <f>IFERROR(VLOOKUP(Table1[[#This Row],[Vendor ID]],Table549[],2,FALSE),"")</f>
        <v/>
      </c>
      <c r="P1595" s="63"/>
      <c r="Q1595" s="143" t="str">
        <f>IF(Table1[[#This Row],[Posting Date]]&lt;&gt;"",$D$9,"")</f>
        <v/>
      </c>
      <c r="R1595" s="159" t="str">
        <f>IF(Table1[[#This Row],[Posting Date]]&lt;&gt;"",$D$10,"")</f>
        <v/>
      </c>
      <c r="S1595" s="66"/>
      <c r="T1595" s="63"/>
      <c r="U1595" s="67"/>
      <c r="V1595" s="67"/>
      <c r="W1595" s="67" t="str">
        <f t="shared" si="25"/>
        <v/>
      </c>
      <c r="X1595" s="161" t="str">
        <f>IF(E1595="","",(IF(Table1[[#This Row],[Cur]]="USD",Table1[[#This Row],[Cur_Amount Debit]],Table1[[#This Row],[Cur_Amount Debit]]/Table1[[#This Row],[Exchange Rate]])))</f>
        <v/>
      </c>
      <c r="Y1595" s="161" t="str">
        <f>IF(E1595="","",(IF(Table1[[#This Row],[Cur]]="USD",Table1[[#This Row],[Cur_Amount Credit]],Table1[[#This Row],[Cur_Amount Credit]]/ExchangeRate)))</f>
        <v/>
      </c>
      <c r="Z1595" s="203" t="str">
        <f>IF(E1595="","",(Table1[[#This Row],[Debit USD]]-Table1[[#This Row],[Credit USD]]))</f>
        <v/>
      </c>
      <c r="AA1595" s="122"/>
      <c r="AB1595" s="1"/>
      <c r="AC1595" s="15"/>
      <c r="AD1595" s="15" t="str">
        <f>IF(AND(OR(Table1[[#This Row],[Account]]="15030",Table1[[#This Row],[Account]]="15035",Table1[[#This Row],[Account]]="20150"),Table1[[#This Row],[Vendor ID]]=""),1,"")</f>
        <v/>
      </c>
      <c r="AE1595" s="15"/>
      <c r="AF1595" s="15"/>
      <c r="AG1595" s="15"/>
      <c r="AH1595" s="46" t="str">
        <f>IF(Table1[[#This Row],[Posting Date]]&lt;&gt;"","GJ-"&amp;CountryID,"")</f>
        <v/>
      </c>
      <c r="AI1595" s="59" t="str">
        <f>IF(Table1[[#This Row],[Posting Date]]&lt;&gt;"",Table1[[#This Row],[Posting Date]],"")</f>
        <v/>
      </c>
      <c r="AJ1595" s="46"/>
      <c r="AK1595" s="46" t="str">
        <f>IF(Table1[[#This Row],[Description]]&lt;&gt;"",Table1[[#This Row],[Description]],"")</f>
        <v/>
      </c>
      <c r="AL1595" s="46" t="str">
        <f>IF(Table1[[#This Row],[Posting Date]]&lt;&gt;"",Table1[[#This Row],[Reference Number]],"")</f>
        <v/>
      </c>
      <c r="AM1595" s="46" t="str">
        <f>TRIM(Table1[[#This Row],[Line '#]])</f>
        <v/>
      </c>
      <c r="AN1595" s="46" t="str">
        <f>TRIM(Table1[[#This Row],[Account]])</f>
        <v/>
      </c>
      <c r="AO1595" s="46" t="str">
        <f>IF(Table1[[#This Row],[Posting Date]]&lt;&gt;"",$D$5,"")</f>
        <v/>
      </c>
      <c r="AP1595" s="46" t="str">
        <f>TRIM(Table1[[#This Row],[Departments-Prgrams]])</f>
        <v/>
      </c>
      <c r="AQ1595" s="46" t="str">
        <f>TRIM(Table1[[#This Row],[Grant]])</f>
        <v/>
      </c>
      <c r="AR1595" s="46" t="str">
        <f>TRIM(Table1[[#This Row],[Staff ID]])</f>
        <v/>
      </c>
      <c r="AS1595" s="46" t="str">
        <f>IF(TRIM(Table1[[#This Row],[Budget Code]])=0,"",TRIM(Table1[[#This Row],[Budget Code]]))</f>
        <v/>
      </c>
      <c r="AT1595" s="46" t="str">
        <f>IF(Table1[[#This Row],[Line Description]]&lt;&gt;"",Table1[[#This Row],[Line Description]],"")</f>
        <v/>
      </c>
      <c r="AU1595" s="46" t="str">
        <f>IF(Table1[[#This Row],[Cur_Amount Debit]]&gt;0,ROUND(Table1[[#This Row],[Cur_Amount Debit]],2),"")</f>
        <v/>
      </c>
      <c r="AV1595" s="46" t="str">
        <f>IF(Table1[[#This Row],[Cur_Amount Credit]]&gt;0,ROUND(Table1[[#This Row],[Cur_Amount Credit]],2),"")</f>
        <v/>
      </c>
      <c r="AW1595" s="46" t="str">
        <f>LEFT(Table1[[#This Row],[Cur]],3)</f>
        <v/>
      </c>
      <c r="AX1595" s="59"/>
      <c r="AY1595" s="46"/>
      <c r="AZ1595" s="46" t="str">
        <f>IF(Table1[[#This Row],[Cur]]&lt;&gt;"",IF(Table1[[#This Row],[Cur]]="USD","",ExchangeRate),"")</f>
        <v/>
      </c>
      <c r="BA1595" s="46" t="str">
        <f>IF(Table1[[#This Row],[Grant]]&lt;&gt;"",VLOOKUP(Table1[[#This Row],[Grant]],Grants!B:D,3),"")</f>
        <v/>
      </c>
      <c r="BB1595" s="46" t="str">
        <f>TRIM(Table1[[#This Row],[Vendor ID]])</f>
        <v/>
      </c>
      <c r="BC1595">
        <f>IF(Table1[[#This Row],[Reference Number]]=Q1594,BC1594,BC1594+1)</f>
        <v>2</v>
      </c>
    </row>
    <row r="1596" spans="1:55" ht="11.25" hidden="1" customHeight="1">
      <c r="A1596" s="1"/>
      <c r="B1596" s="88" t="str">
        <f>IF(Table1[[#This Row],[Posting Date]]&lt;&gt;"",IF(Table1[[#This Row],[Reference Number]]=Q1595,B1595+1,1),"")</f>
        <v/>
      </c>
      <c r="C1596" s="61"/>
      <c r="D1596" s="61"/>
      <c r="E1596" s="218"/>
      <c r="F1596" s="143" t="str">
        <f>IFERROR(IF(VLOOKUP(Table1[[#This Row],[Budget Code Description]],Dimentions!$X$6:$AC$132,2,FALSE)="","",VLOOKUP(Table1[[#This Row],[Budget Code Description]],Dimentions!$X$6:$AC$132,2,FALSE)),"")</f>
        <v/>
      </c>
      <c r="G1596" s="143" t="str">
        <f>IFERROR(VLOOKUP(Table1[[#This Row],[Budget Code Description]],Dimentions!$X$6:$AC$132,3,FALSE),"")</f>
        <v/>
      </c>
      <c r="H1596" s="64" t="str">
        <f>IFERROR(VLOOKUP(Table1[[#This Row],[Account]],Dimentions!$S$6:$V$233,2,FALSE),"")</f>
        <v/>
      </c>
      <c r="I1596" s="62">
        <f>_xlfn.NUMBERVALUE(LEFT(Table1[[#This Row],[Account]],1))</f>
        <v>0</v>
      </c>
      <c r="J1596" s="62" t="str">
        <f>IFERROR(VLOOKUP(Table1[[#This Row],[Budget Code Description]],Table6[#All],7,FALSE),"")</f>
        <v/>
      </c>
      <c r="K1596" s="143" t="str">
        <f>IFERROR(VLOOKUP(Table1[[#This Row],[Budget Code Description]],Table6[#All],8,FALSE),"")</f>
        <v/>
      </c>
      <c r="L1596" s="63"/>
      <c r="M1596" s="65" t="str">
        <f>IFERROR(VLOOKUP(Table1[[#This Row],[Staff ID]],Table2[],2,FALSE),"")</f>
        <v/>
      </c>
      <c r="N1596" s="211" t="str">
        <f>IFERROR(IF(VLOOKUP(Table1[[#This Row],[Budget Code Description]],Dimentions!$X$6:$AC$97,4,FALSE)="","",VLOOKUP(Table1[[#This Row],[Budget Code Description]],Dimentions!$X$6:$AC$97,4,FALSE)),"")</f>
        <v/>
      </c>
      <c r="O1596" s="65" t="str">
        <f>IFERROR(VLOOKUP(Table1[[#This Row],[Vendor ID]],Table549[],2,FALSE),"")</f>
        <v/>
      </c>
      <c r="P1596" s="63"/>
      <c r="Q1596" s="143" t="str">
        <f>IF(Table1[[#This Row],[Posting Date]]&lt;&gt;"",$D$9,"")</f>
        <v/>
      </c>
      <c r="R1596" s="159" t="str">
        <f>IF(Table1[[#This Row],[Posting Date]]&lt;&gt;"",$D$10,"")</f>
        <v/>
      </c>
      <c r="S1596" s="66"/>
      <c r="T1596" s="63"/>
      <c r="U1596" s="67"/>
      <c r="V1596" s="67"/>
      <c r="W1596" s="67" t="str">
        <f t="shared" si="25"/>
        <v/>
      </c>
      <c r="X1596" s="161" t="str">
        <f>IF(E1596="","",(IF(Table1[[#This Row],[Cur]]="USD",Table1[[#This Row],[Cur_Amount Debit]],Table1[[#This Row],[Cur_Amount Debit]]/Table1[[#This Row],[Exchange Rate]])))</f>
        <v/>
      </c>
      <c r="Y1596" s="161" t="str">
        <f>IF(E1596="","",(IF(Table1[[#This Row],[Cur]]="USD",Table1[[#This Row],[Cur_Amount Credit]],Table1[[#This Row],[Cur_Amount Credit]]/ExchangeRate)))</f>
        <v/>
      </c>
      <c r="Z1596" s="203" t="str">
        <f>IF(E1596="","",(Table1[[#This Row],[Debit USD]]-Table1[[#This Row],[Credit USD]]))</f>
        <v/>
      </c>
      <c r="AA1596" s="122"/>
      <c r="AB1596" s="1"/>
      <c r="AC1596" s="15"/>
      <c r="AD1596" s="15" t="str">
        <f>IF(AND(OR(Table1[[#This Row],[Account]]="15030",Table1[[#This Row],[Account]]="15035",Table1[[#This Row],[Account]]="20150"),Table1[[#This Row],[Vendor ID]]=""),1,"")</f>
        <v/>
      </c>
      <c r="AE1596" s="15"/>
      <c r="AF1596" s="15"/>
      <c r="AG1596" s="15"/>
      <c r="AH1596" s="46" t="str">
        <f>IF(Table1[[#This Row],[Posting Date]]&lt;&gt;"","GJ-"&amp;CountryID,"")</f>
        <v/>
      </c>
      <c r="AI1596" s="59" t="str">
        <f>IF(Table1[[#This Row],[Posting Date]]&lt;&gt;"",Table1[[#This Row],[Posting Date]],"")</f>
        <v/>
      </c>
      <c r="AJ1596" s="46"/>
      <c r="AK1596" s="46" t="str">
        <f>IF(Table1[[#This Row],[Description]]&lt;&gt;"",Table1[[#This Row],[Description]],"")</f>
        <v/>
      </c>
      <c r="AL1596" s="46" t="str">
        <f>IF(Table1[[#This Row],[Posting Date]]&lt;&gt;"",Table1[[#This Row],[Reference Number]],"")</f>
        <v/>
      </c>
      <c r="AM1596" s="46" t="str">
        <f>TRIM(Table1[[#This Row],[Line '#]])</f>
        <v/>
      </c>
      <c r="AN1596" s="46" t="str">
        <f>TRIM(Table1[[#This Row],[Account]])</f>
        <v/>
      </c>
      <c r="AO1596" s="46" t="str">
        <f>IF(Table1[[#This Row],[Posting Date]]&lt;&gt;"",$D$5,"")</f>
        <v/>
      </c>
      <c r="AP1596" s="46" t="str">
        <f>TRIM(Table1[[#This Row],[Departments-Prgrams]])</f>
        <v/>
      </c>
      <c r="AQ1596" s="46" t="str">
        <f>TRIM(Table1[[#This Row],[Grant]])</f>
        <v/>
      </c>
      <c r="AR1596" s="46" t="str">
        <f>TRIM(Table1[[#This Row],[Staff ID]])</f>
        <v/>
      </c>
      <c r="AS1596" s="46" t="str">
        <f>IF(TRIM(Table1[[#This Row],[Budget Code]])=0,"",TRIM(Table1[[#This Row],[Budget Code]]))</f>
        <v/>
      </c>
      <c r="AT1596" s="46" t="str">
        <f>IF(Table1[[#This Row],[Line Description]]&lt;&gt;"",Table1[[#This Row],[Line Description]],"")</f>
        <v/>
      </c>
      <c r="AU1596" s="46" t="str">
        <f>IF(Table1[[#This Row],[Cur_Amount Debit]]&gt;0,ROUND(Table1[[#This Row],[Cur_Amount Debit]],2),"")</f>
        <v/>
      </c>
      <c r="AV1596" s="46" t="str">
        <f>IF(Table1[[#This Row],[Cur_Amount Credit]]&gt;0,ROUND(Table1[[#This Row],[Cur_Amount Credit]],2),"")</f>
        <v/>
      </c>
      <c r="AW1596" s="46" t="str">
        <f>LEFT(Table1[[#This Row],[Cur]],3)</f>
        <v/>
      </c>
      <c r="AX1596" s="59"/>
      <c r="AY1596" s="46"/>
      <c r="AZ1596" s="46" t="str">
        <f>IF(Table1[[#This Row],[Cur]]&lt;&gt;"",IF(Table1[[#This Row],[Cur]]="USD","",ExchangeRate),"")</f>
        <v/>
      </c>
      <c r="BA1596" s="46" t="str">
        <f>IF(Table1[[#This Row],[Grant]]&lt;&gt;"",VLOOKUP(Table1[[#This Row],[Grant]],Grants!B:D,3),"")</f>
        <v/>
      </c>
      <c r="BB1596" s="46" t="str">
        <f>TRIM(Table1[[#This Row],[Vendor ID]])</f>
        <v/>
      </c>
      <c r="BC1596">
        <f>IF(Table1[[#This Row],[Reference Number]]=Q1595,BC1595,BC1595+1)</f>
        <v>2</v>
      </c>
    </row>
    <row r="1597" spans="1:55" ht="11.25" hidden="1" customHeight="1">
      <c r="A1597" s="1"/>
      <c r="B1597" s="88" t="str">
        <f>IF(Table1[[#This Row],[Posting Date]]&lt;&gt;"",IF(Table1[[#This Row],[Reference Number]]=Q1596,B1596+1,1),"")</f>
        <v/>
      </c>
      <c r="C1597" s="61"/>
      <c r="D1597" s="61"/>
      <c r="E1597" s="218"/>
      <c r="F1597" s="143" t="str">
        <f>IFERROR(IF(VLOOKUP(Table1[[#This Row],[Budget Code Description]],Dimentions!$X$6:$AC$132,2,FALSE)="","",VLOOKUP(Table1[[#This Row],[Budget Code Description]],Dimentions!$X$6:$AC$132,2,FALSE)),"")</f>
        <v/>
      </c>
      <c r="G1597" s="143" t="str">
        <f>IFERROR(VLOOKUP(Table1[[#This Row],[Budget Code Description]],Dimentions!$X$6:$AC$132,3,FALSE),"")</f>
        <v/>
      </c>
      <c r="H1597" s="64" t="str">
        <f>IFERROR(VLOOKUP(Table1[[#This Row],[Account]],Dimentions!$S$6:$V$233,2,FALSE),"")</f>
        <v/>
      </c>
      <c r="I1597" s="62">
        <f>_xlfn.NUMBERVALUE(LEFT(Table1[[#This Row],[Account]],1))</f>
        <v>0</v>
      </c>
      <c r="J1597" s="62" t="str">
        <f>IFERROR(VLOOKUP(Table1[[#This Row],[Budget Code Description]],Table6[#All],7,FALSE),"")</f>
        <v/>
      </c>
      <c r="K1597" s="143" t="str">
        <f>IFERROR(VLOOKUP(Table1[[#This Row],[Budget Code Description]],Table6[#All],8,FALSE),"")</f>
        <v/>
      </c>
      <c r="L1597" s="63"/>
      <c r="M1597" s="65" t="str">
        <f>IFERROR(VLOOKUP(Table1[[#This Row],[Staff ID]],Table2[],2,FALSE),"")</f>
        <v/>
      </c>
      <c r="N1597" s="211" t="str">
        <f>IFERROR(IF(VLOOKUP(Table1[[#This Row],[Budget Code Description]],Dimentions!$X$6:$AC$97,4,FALSE)="","",VLOOKUP(Table1[[#This Row],[Budget Code Description]],Dimentions!$X$6:$AC$97,4,FALSE)),"")</f>
        <v/>
      </c>
      <c r="O1597" s="65" t="str">
        <f>IFERROR(VLOOKUP(Table1[[#This Row],[Vendor ID]],Table549[],2,FALSE),"")</f>
        <v/>
      </c>
      <c r="P1597" s="63"/>
      <c r="Q1597" s="143" t="str">
        <f>IF(Table1[[#This Row],[Posting Date]]&lt;&gt;"",$D$9,"")</f>
        <v/>
      </c>
      <c r="R1597" s="159" t="str">
        <f>IF(Table1[[#This Row],[Posting Date]]&lt;&gt;"",$D$10,"")</f>
        <v/>
      </c>
      <c r="S1597" s="66"/>
      <c r="T1597" s="63"/>
      <c r="U1597" s="67"/>
      <c r="V1597" s="67"/>
      <c r="W1597" s="67" t="str">
        <f t="shared" si="25"/>
        <v/>
      </c>
      <c r="X1597" s="161" t="str">
        <f>IF(E1597="","",(IF(Table1[[#This Row],[Cur]]="USD",Table1[[#This Row],[Cur_Amount Debit]],Table1[[#This Row],[Cur_Amount Debit]]/Table1[[#This Row],[Exchange Rate]])))</f>
        <v/>
      </c>
      <c r="Y1597" s="161" t="str">
        <f>IF(E1597="","",(IF(Table1[[#This Row],[Cur]]="USD",Table1[[#This Row],[Cur_Amount Credit]],Table1[[#This Row],[Cur_Amount Credit]]/ExchangeRate)))</f>
        <v/>
      </c>
      <c r="Z1597" s="203" t="str">
        <f>IF(E1597="","",(Table1[[#This Row],[Debit USD]]-Table1[[#This Row],[Credit USD]]))</f>
        <v/>
      </c>
      <c r="AA1597" s="122"/>
      <c r="AB1597" s="1"/>
      <c r="AC1597" s="15"/>
      <c r="AD1597" s="15" t="str">
        <f>IF(AND(OR(Table1[[#This Row],[Account]]="15030",Table1[[#This Row],[Account]]="15035",Table1[[#This Row],[Account]]="20150"),Table1[[#This Row],[Vendor ID]]=""),1,"")</f>
        <v/>
      </c>
      <c r="AE1597" s="15"/>
      <c r="AF1597" s="15"/>
      <c r="AG1597" s="15"/>
      <c r="AH1597" s="46" t="str">
        <f>IF(Table1[[#This Row],[Posting Date]]&lt;&gt;"","GJ-"&amp;CountryID,"")</f>
        <v/>
      </c>
      <c r="AI1597" s="59" t="str">
        <f>IF(Table1[[#This Row],[Posting Date]]&lt;&gt;"",Table1[[#This Row],[Posting Date]],"")</f>
        <v/>
      </c>
      <c r="AJ1597" s="46"/>
      <c r="AK1597" s="46" t="str">
        <f>IF(Table1[[#This Row],[Description]]&lt;&gt;"",Table1[[#This Row],[Description]],"")</f>
        <v/>
      </c>
      <c r="AL1597" s="46" t="str">
        <f>IF(Table1[[#This Row],[Posting Date]]&lt;&gt;"",Table1[[#This Row],[Reference Number]],"")</f>
        <v/>
      </c>
      <c r="AM1597" s="46" t="str">
        <f>TRIM(Table1[[#This Row],[Line '#]])</f>
        <v/>
      </c>
      <c r="AN1597" s="46" t="str">
        <f>TRIM(Table1[[#This Row],[Account]])</f>
        <v/>
      </c>
      <c r="AO1597" s="46" t="str">
        <f>IF(Table1[[#This Row],[Posting Date]]&lt;&gt;"",$D$5,"")</f>
        <v/>
      </c>
      <c r="AP1597" s="46" t="str">
        <f>TRIM(Table1[[#This Row],[Departments-Prgrams]])</f>
        <v/>
      </c>
      <c r="AQ1597" s="46" t="str">
        <f>TRIM(Table1[[#This Row],[Grant]])</f>
        <v/>
      </c>
      <c r="AR1597" s="46" t="str">
        <f>TRIM(Table1[[#This Row],[Staff ID]])</f>
        <v/>
      </c>
      <c r="AS1597" s="46" t="str">
        <f>IF(TRIM(Table1[[#This Row],[Budget Code]])=0,"",TRIM(Table1[[#This Row],[Budget Code]]))</f>
        <v/>
      </c>
      <c r="AT1597" s="46" t="str">
        <f>IF(Table1[[#This Row],[Line Description]]&lt;&gt;"",Table1[[#This Row],[Line Description]],"")</f>
        <v/>
      </c>
      <c r="AU1597" s="46" t="str">
        <f>IF(Table1[[#This Row],[Cur_Amount Debit]]&gt;0,ROUND(Table1[[#This Row],[Cur_Amount Debit]],2),"")</f>
        <v/>
      </c>
      <c r="AV1597" s="46" t="str">
        <f>IF(Table1[[#This Row],[Cur_Amount Credit]]&gt;0,ROUND(Table1[[#This Row],[Cur_Amount Credit]],2),"")</f>
        <v/>
      </c>
      <c r="AW1597" s="46" t="str">
        <f>LEFT(Table1[[#This Row],[Cur]],3)</f>
        <v/>
      </c>
      <c r="AX1597" s="59"/>
      <c r="AY1597" s="46"/>
      <c r="AZ1597" s="46" t="str">
        <f>IF(Table1[[#This Row],[Cur]]&lt;&gt;"",IF(Table1[[#This Row],[Cur]]="USD","",ExchangeRate),"")</f>
        <v/>
      </c>
      <c r="BA1597" s="46" t="str">
        <f>IF(Table1[[#This Row],[Grant]]&lt;&gt;"",VLOOKUP(Table1[[#This Row],[Grant]],Grants!B:D,3),"")</f>
        <v/>
      </c>
      <c r="BB1597" s="46" t="str">
        <f>TRIM(Table1[[#This Row],[Vendor ID]])</f>
        <v/>
      </c>
      <c r="BC1597">
        <f>IF(Table1[[#This Row],[Reference Number]]=Q1596,BC1596,BC1596+1)</f>
        <v>2</v>
      </c>
    </row>
    <row r="1598" spans="1:55" ht="11.25" hidden="1" customHeight="1">
      <c r="A1598" s="1"/>
      <c r="B1598" s="88" t="str">
        <f>IF(Table1[[#This Row],[Posting Date]]&lt;&gt;"",IF(Table1[[#This Row],[Reference Number]]=Q1597,B1597+1,1),"")</f>
        <v/>
      </c>
      <c r="C1598" s="61"/>
      <c r="D1598" s="61"/>
      <c r="E1598" s="218"/>
      <c r="F1598" s="143" t="str">
        <f>IFERROR(IF(VLOOKUP(Table1[[#This Row],[Budget Code Description]],Dimentions!$X$6:$AC$132,2,FALSE)="","",VLOOKUP(Table1[[#This Row],[Budget Code Description]],Dimentions!$X$6:$AC$132,2,FALSE)),"")</f>
        <v/>
      </c>
      <c r="G1598" s="143" t="str">
        <f>IFERROR(VLOOKUP(Table1[[#This Row],[Budget Code Description]],Dimentions!$X$6:$AC$132,3,FALSE),"")</f>
        <v/>
      </c>
      <c r="H1598" s="64" t="str">
        <f>IFERROR(VLOOKUP(Table1[[#This Row],[Account]],Dimentions!$S$6:$V$233,2,FALSE),"")</f>
        <v/>
      </c>
      <c r="I1598" s="62">
        <f>_xlfn.NUMBERVALUE(LEFT(Table1[[#This Row],[Account]],1))</f>
        <v>0</v>
      </c>
      <c r="J1598" s="62" t="str">
        <f>IFERROR(VLOOKUP(Table1[[#This Row],[Budget Code Description]],Table6[#All],7,FALSE),"")</f>
        <v/>
      </c>
      <c r="K1598" s="143" t="str">
        <f>IFERROR(VLOOKUP(Table1[[#This Row],[Budget Code Description]],Table6[#All],8,FALSE),"")</f>
        <v/>
      </c>
      <c r="L1598" s="63"/>
      <c r="M1598" s="65" t="str">
        <f>IFERROR(VLOOKUP(Table1[[#This Row],[Staff ID]],Table2[],2,FALSE),"")</f>
        <v/>
      </c>
      <c r="N1598" s="211" t="str">
        <f>IFERROR(IF(VLOOKUP(Table1[[#This Row],[Budget Code Description]],Dimentions!$X$6:$AC$97,4,FALSE)="","",VLOOKUP(Table1[[#This Row],[Budget Code Description]],Dimentions!$X$6:$AC$97,4,FALSE)),"")</f>
        <v/>
      </c>
      <c r="O1598" s="65" t="str">
        <f>IFERROR(VLOOKUP(Table1[[#This Row],[Vendor ID]],Table549[],2,FALSE),"")</f>
        <v/>
      </c>
      <c r="P1598" s="63"/>
      <c r="Q1598" s="143" t="str">
        <f>IF(Table1[[#This Row],[Posting Date]]&lt;&gt;"",$D$9,"")</f>
        <v/>
      </c>
      <c r="R1598" s="159" t="str">
        <f>IF(Table1[[#This Row],[Posting Date]]&lt;&gt;"",$D$10,"")</f>
        <v/>
      </c>
      <c r="S1598" s="66"/>
      <c r="T1598" s="63"/>
      <c r="U1598" s="67"/>
      <c r="V1598" s="67"/>
      <c r="W1598" s="67" t="str">
        <f t="shared" si="25"/>
        <v/>
      </c>
      <c r="X1598" s="161" t="str">
        <f>IF(E1598="","",(IF(Table1[[#This Row],[Cur]]="USD",Table1[[#This Row],[Cur_Amount Debit]],Table1[[#This Row],[Cur_Amount Debit]]/Table1[[#This Row],[Exchange Rate]])))</f>
        <v/>
      </c>
      <c r="Y1598" s="161" t="str">
        <f>IF(E1598="","",(IF(Table1[[#This Row],[Cur]]="USD",Table1[[#This Row],[Cur_Amount Credit]],Table1[[#This Row],[Cur_Amount Credit]]/ExchangeRate)))</f>
        <v/>
      </c>
      <c r="Z1598" s="203" t="str">
        <f>IF(E1598="","",(Table1[[#This Row],[Debit USD]]-Table1[[#This Row],[Credit USD]]))</f>
        <v/>
      </c>
      <c r="AA1598" s="122"/>
      <c r="AB1598" s="1"/>
      <c r="AC1598" s="15"/>
      <c r="AD1598" s="15" t="str">
        <f>IF(AND(OR(Table1[[#This Row],[Account]]="15030",Table1[[#This Row],[Account]]="15035",Table1[[#This Row],[Account]]="20150"),Table1[[#This Row],[Vendor ID]]=""),1,"")</f>
        <v/>
      </c>
      <c r="AE1598" s="15"/>
      <c r="AF1598" s="15"/>
      <c r="AG1598" s="15"/>
      <c r="AH1598" s="46" t="str">
        <f>IF(Table1[[#This Row],[Posting Date]]&lt;&gt;"","GJ-"&amp;CountryID,"")</f>
        <v/>
      </c>
      <c r="AI1598" s="59" t="str">
        <f>IF(Table1[[#This Row],[Posting Date]]&lt;&gt;"",Table1[[#This Row],[Posting Date]],"")</f>
        <v/>
      </c>
      <c r="AJ1598" s="46"/>
      <c r="AK1598" s="46" t="str">
        <f>IF(Table1[[#This Row],[Description]]&lt;&gt;"",Table1[[#This Row],[Description]],"")</f>
        <v/>
      </c>
      <c r="AL1598" s="46" t="str">
        <f>IF(Table1[[#This Row],[Posting Date]]&lt;&gt;"",Table1[[#This Row],[Reference Number]],"")</f>
        <v/>
      </c>
      <c r="AM1598" s="46" t="str">
        <f>TRIM(Table1[[#This Row],[Line '#]])</f>
        <v/>
      </c>
      <c r="AN1598" s="46" t="str">
        <f>TRIM(Table1[[#This Row],[Account]])</f>
        <v/>
      </c>
      <c r="AO1598" s="46" t="str">
        <f>IF(Table1[[#This Row],[Posting Date]]&lt;&gt;"",$D$5,"")</f>
        <v/>
      </c>
      <c r="AP1598" s="46" t="str">
        <f>TRIM(Table1[[#This Row],[Departments-Prgrams]])</f>
        <v/>
      </c>
      <c r="AQ1598" s="46" t="str">
        <f>TRIM(Table1[[#This Row],[Grant]])</f>
        <v/>
      </c>
      <c r="AR1598" s="46" t="str">
        <f>TRIM(Table1[[#This Row],[Staff ID]])</f>
        <v/>
      </c>
      <c r="AS1598" s="46" t="str">
        <f>IF(TRIM(Table1[[#This Row],[Budget Code]])=0,"",TRIM(Table1[[#This Row],[Budget Code]]))</f>
        <v/>
      </c>
      <c r="AT1598" s="46" t="str">
        <f>IF(Table1[[#This Row],[Line Description]]&lt;&gt;"",Table1[[#This Row],[Line Description]],"")</f>
        <v/>
      </c>
      <c r="AU1598" s="46" t="str">
        <f>IF(Table1[[#This Row],[Cur_Amount Debit]]&gt;0,ROUND(Table1[[#This Row],[Cur_Amount Debit]],2),"")</f>
        <v/>
      </c>
      <c r="AV1598" s="46" t="str">
        <f>IF(Table1[[#This Row],[Cur_Amount Credit]]&gt;0,ROUND(Table1[[#This Row],[Cur_Amount Credit]],2),"")</f>
        <v/>
      </c>
      <c r="AW1598" s="46" t="str">
        <f>LEFT(Table1[[#This Row],[Cur]],3)</f>
        <v/>
      </c>
      <c r="AX1598" s="59"/>
      <c r="AY1598" s="46"/>
      <c r="AZ1598" s="46" t="str">
        <f>IF(Table1[[#This Row],[Cur]]&lt;&gt;"",IF(Table1[[#This Row],[Cur]]="USD","",ExchangeRate),"")</f>
        <v/>
      </c>
      <c r="BA1598" s="46" t="str">
        <f>IF(Table1[[#This Row],[Grant]]&lt;&gt;"",VLOOKUP(Table1[[#This Row],[Grant]],Grants!B:D,3),"")</f>
        <v/>
      </c>
      <c r="BB1598" s="46" t="str">
        <f>TRIM(Table1[[#This Row],[Vendor ID]])</f>
        <v/>
      </c>
      <c r="BC1598">
        <f>IF(Table1[[#This Row],[Reference Number]]=Q1597,BC1597,BC1597+1)</f>
        <v>2</v>
      </c>
    </row>
    <row r="1599" spans="1:55" ht="11.25" hidden="1" customHeight="1">
      <c r="A1599" s="1"/>
      <c r="B1599" s="88" t="str">
        <f>IF(Table1[[#This Row],[Posting Date]]&lt;&gt;"",IF(Table1[[#This Row],[Reference Number]]=Q1598,B1598+1,1),"")</f>
        <v/>
      </c>
      <c r="C1599" s="61"/>
      <c r="D1599" s="61"/>
      <c r="E1599" s="218"/>
      <c r="F1599" s="143" t="str">
        <f>IFERROR(IF(VLOOKUP(Table1[[#This Row],[Budget Code Description]],Dimentions!$X$6:$AC$132,2,FALSE)="","",VLOOKUP(Table1[[#This Row],[Budget Code Description]],Dimentions!$X$6:$AC$132,2,FALSE)),"")</f>
        <v/>
      </c>
      <c r="G1599" s="143" t="str">
        <f>IFERROR(VLOOKUP(Table1[[#This Row],[Budget Code Description]],Dimentions!$X$6:$AC$132,3,FALSE),"")</f>
        <v/>
      </c>
      <c r="H1599" s="64" t="str">
        <f>IFERROR(VLOOKUP(Table1[[#This Row],[Account]],Dimentions!$S$6:$V$233,2,FALSE),"")</f>
        <v/>
      </c>
      <c r="I1599" s="62">
        <f>_xlfn.NUMBERVALUE(LEFT(Table1[[#This Row],[Account]],1))</f>
        <v>0</v>
      </c>
      <c r="J1599" s="62" t="str">
        <f>IFERROR(VLOOKUP(Table1[[#This Row],[Budget Code Description]],Table6[#All],7,FALSE),"")</f>
        <v/>
      </c>
      <c r="K1599" s="143" t="str">
        <f>IFERROR(VLOOKUP(Table1[[#This Row],[Budget Code Description]],Table6[#All],8,FALSE),"")</f>
        <v/>
      </c>
      <c r="L1599" s="63"/>
      <c r="M1599" s="65" t="str">
        <f>IFERROR(VLOOKUP(Table1[[#This Row],[Staff ID]],Table2[],2,FALSE),"")</f>
        <v/>
      </c>
      <c r="N1599" s="211" t="str">
        <f>IFERROR(IF(VLOOKUP(Table1[[#This Row],[Budget Code Description]],Dimentions!$X$6:$AC$97,4,FALSE)="","",VLOOKUP(Table1[[#This Row],[Budget Code Description]],Dimentions!$X$6:$AC$97,4,FALSE)),"")</f>
        <v/>
      </c>
      <c r="O1599" s="65" t="str">
        <f>IFERROR(VLOOKUP(Table1[[#This Row],[Vendor ID]],Table549[],2,FALSE),"")</f>
        <v/>
      </c>
      <c r="P1599" s="63"/>
      <c r="Q1599" s="143" t="str">
        <f>IF(Table1[[#This Row],[Posting Date]]&lt;&gt;"",$D$9,"")</f>
        <v/>
      </c>
      <c r="R1599" s="159" t="str">
        <f>IF(Table1[[#This Row],[Posting Date]]&lt;&gt;"",$D$10,"")</f>
        <v/>
      </c>
      <c r="S1599" s="66"/>
      <c r="T1599" s="63"/>
      <c r="U1599" s="67"/>
      <c r="V1599" s="67"/>
      <c r="W1599" s="67" t="str">
        <f t="shared" si="25"/>
        <v/>
      </c>
      <c r="X1599" s="161" t="str">
        <f>IF(E1599="","",(IF(Table1[[#This Row],[Cur]]="USD",Table1[[#This Row],[Cur_Amount Debit]],Table1[[#This Row],[Cur_Amount Debit]]/Table1[[#This Row],[Exchange Rate]])))</f>
        <v/>
      </c>
      <c r="Y1599" s="161" t="str">
        <f>IF(E1599="","",(IF(Table1[[#This Row],[Cur]]="USD",Table1[[#This Row],[Cur_Amount Credit]],Table1[[#This Row],[Cur_Amount Credit]]/ExchangeRate)))</f>
        <v/>
      </c>
      <c r="Z1599" s="203" t="str">
        <f>IF(E1599="","",(Table1[[#This Row],[Debit USD]]-Table1[[#This Row],[Credit USD]]))</f>
        <v/>
      </c>
      <c r="AA1599" s="122"/>
      <c r="AB1599" s="1"/>
      <c r="AC1599" s="15"/>
      <c r="AD1599" s="15" t="str">
        <f>IF(AND(OR(Table1[[#This Row],[Account]]="15030",Table1[[#This Row],[Account]]="15035",Table1[[#This Row],[Account]]="20150"),Table1[[#This Row],[Vendor ID]]=""),1,"")</f>
        <v/>
      </c>
      <c r="AE1599" s="15"/>
      <c r="AF1599" s="15"/>
      <c r="AG1599" s="15"/>
      <c r="AH1599" s="46" t="str">
        <f>IF(Table1[[#This Row],[Posting Date]]&lt;&gt;"","GJ-"&amp;CountryID,"")</f>
        <v/>
      </c>
      <c r="AI1599" s="59" t="str">
        <f>IF(Table1[[#This Row],[Posting Date]]&lt;&gt;"",Table1[[#This Row],[Posting Date]],"")</f>
        <v/>
      </c>
      <c r="AJ1599" s="46"/>
      <c r="AK1599" s="46" t="str">
        <f>IF(Table1[[#This Row],[Description]]&lt;&gt;"",Table1[[#This Row],[Description]],"")</f>
        <v/>
      </c>
      <c r="AL1599" s="46" t="str">
        <f>IF(Table1[[#This Row],[Posting Date]]&lt;&gt;"",Table1[[#This Row],[Reference Number]],"")</f>
        <v/>
      </c>
      <c r="AM1599" s="46" t="str">
        <f>TRIM(Table1[[#This Row],[Line '#]])</f>
        <v/>
      </c>
      <c r="AN1599" s="46" t="str">
        <f>TRIM(Table1[[#This Row],[Account]])</f>
        <v/>
      </c>
      <c r="AO1599" s="46" t="str">
        <f>IF(Table1[[#This Row],[Posting Date]]&lt;&gt;"",$D$5,"")</f>
        <v/>
      </c>
      <c r="AP1599" s="46" t="str">
        <f>TRIM(Table1[[#This Row],[Departments-Prgrams]])</f>
        <v/>
      </c>
      <c r="AQ1599" s="46" t="str">
        <f>TRIM(Table1[[#This Row],[Grant]])</f>
        <v/>
      </c>
      <c r="AR1599" s="46" t="str">
        <f>TRIM(Table1[[#This Row],[Staff ID]])</f>
        <v/>
      </c>
      <c r="AS1599" s="46" t="str">
        <f>IF(TRIM(Table1[[#This Row],[Budget Code]])=0,"",TRIM(Table1[[#This Row],[Budget Code]]))</f>
        <v/>
      </c>
      <c r="AT1599" s="46" t="str">
        <f>IF(Table1[[#This Row],[Line Description]]&lt;&gt;"",Table1[[#This Row],[Line Description]],"")</f>
        <v/>
      </c>
      <c r="AU1599" s="46" t="str">
        <f>IF(Table1[[#This Row],[Cur_Amount Debit]]&gt;0,ROUND(Table1[[#This Row],[Cur_Amount Debit]],2),"")</f>
        <v/>
      </c>
      <c r="AV1599" s="46" t="str">
        <f>IF(Table1[[#This Row],[Cur_Amount Credit]]&gt;0,ROUND(Table1[[#This Row],[Cur_Amount Credit]],2),"")</f>
        <v/>
      </c>
      <c r="AW1599" s="46" t="str">
        <f>LEFT(Table1[[#This Row],[Cur]],3)</f>
        <v/>
      </c>
      <c r="AX1599" s="59"/>
      <c r="AY1599" s="46"/>
      <c r="AZ1599" s="46" t="str">
        <f>IF(Table1[[#This Row],[Cur]]&lt;&gt;"",IF(Table1[[#This Row],[Cur]]="USD","",ExchangeRate),"")</f>
        <v/>
      </c>
      <c r="BA1599" s="46" t="str">
        <f>IF(Table1[[#This Row],[Grant]]&lt;&gt;"",VLOOKUP(Table1[[#This Row],[Grant]],Grants!B:D,3),"")</f>
        <v/>
      </c>
      <c r="BB1599" s="46" t="str">
        <f>TRIM(Table1[[#This Row],[Vendor ID]])</f>
        <v/>
      </c>
      <c r="BC1599">
        <f>IF(Table1[[#This Row],[Reference Number]]=Q1598,BC1598,BC1598+1)</f>
        <v>2</v>
      </c>
    </row>
    <row r="1600" spans="1:55" ht="11.25" hidden="1" customHeight="1">
      <c r="A1600" s="1"/>
      <c r="B1600" s="88" t="str">
        <f>IF(Table1[[#This Row],[Posting Date]]&lt;&gt;"",IF(Table1[[#This Row],[Reference Number]]=Q1599,B1599+1,1),"")</f>
        <v/>
      </c>
      <c r="C1600" s="61"/>
      <c r="D1600" s="61"/>
      <c r="E1600" s="218"/>
      <c r="F1600" s="143" t="str">
        <f>IFERROR(IF(VLOOKUP(Table1[[#This Row],[Budget Code Description]],Dimentions!$X$6:$AC$132,2,FALSE)="","",VLOOKUP(Table1[[#This Row],[Budget Code Description]],Dimentions!$X$6:$AC$132,2,FALSE)),"")</f>
        <v/>
      </c>
      <c r="G1600" s="143" t="str">
        <f>IFERROR(VLOOKUP(Table1[[#This Row],[Budget Code Description]],Dimentions!$X$6:$AC$132,3,FALSE),"")</f>
        <v/>
      </c>
      <c r="H1600" s="64" t="str">
        <f>IFERROR(VLOOKUP(Table1[[#This Row],[Account]],Dimentions!$S$6:$V$233,2,FALSE),"")</f>
        <v/>
      </c>
      <c r="I1600" s="62">
        <f>_xlfn.NUMBERVALUE(LEFT(Table1[[#This Row],[Account]],1))</f>
        <v>0</v>
      </c>
      <c r="J1600" s="62" t="str">
        <f>IFERROR(VLOOKUP(Table1[[#This Row],[Budget Code Description]],Table6[#All],7,FALSE),"")</f>
        <v/>
      </c>
      <c r="K1600" s="143" t="str">
        <f>IFERROR(VLOOKUP(Table1[[#This Row],[Budget Code Description]],Table6[#All],8,FALSE),"")</f>
        <v/>
      </c>
      <c r="L1600" s="63"/>
      <c r="M1600" s="65" t="str">
        <f>IFERROR(VLOOKUP(Table1[[#This Row],[Staff ID]],Table2[],2,FALSE),"")</f>
        <v/>
      </c>
      <c r="N1600" s="211" t="str">
        <f>IFERROR(IF(VLOOKUP(Table1[[#This Row],[Budget Code Description]],Dimentions!$X$6:$AC$97,4,FALSE)="","",VLOOKUP(Table1[[#This Row],[Budget Code Description]],Dimentions!$X$6:$AC$97,4,FALSE)),"")</f>
        <v/>
      </c>
      <c r="O1600" s="65" t="str">
        <f>IFERROR(VLOOKUP(Table1[[#This Row],[Vendor ID]],Table549[],2,FALSE),"")</f>
        <v/>
      </c>
      <c r="P1600" s="63"/>
      <c r="Q1600" s="143" t="str">
        <f>IF(Table1[[#This Row],[Posting Date]]&lt;&gt;"",$D$9,"")</f>
        <v/>
      </c>
      <c r="R1600" s="159" t="str">
        <f>IF(Table1[[#This Row],[Posting Date]]&lt;&gt;"",$D$10,"")</f>
        <v/>
      </c>
      <c r="S1600" s="66"/>
      <c r="T1600" s="63"/>
      <c r="U1600" s="67"/>
      <c r="V1600" s="67"/>
      <c r="W1600" s="67" t="str">
        <f t="shared" si="25"/>
        <v/>
      </c>
      <c r="X1600" s="161" t="str">
        <f>IF(E1600="","",(IF(Table1[[#This Row],[Cur]]="USD",Table1[[#This Row],[Cur_Amount Debit]],Table1[[#This Row],[Cur_Amount Debit]]/Table1[[#This Row],[Exchange Rate]])))</f>
        <v/>
      </c>
      <c r="Y1600" s="161" t="str">
        <f>IF(E1600="","",(IF(Table1[[#This Row],[Cur]]="USD",Table1[[#This Row],[Cur_Amount Credit]],Table1[[#This Row],[Cur_Amount Credit]]/ExchangeRate)))</f>
        <v/>
      </c>
      <c r="Z1600" s="203" t="str">
        <f>IF(E1600="","",(Table1[[#This Row],[Debit USD]]-Table1[[#This Row],[Credit USD]]))</f>
        <v/>
      </c>
      <c r="AA1600" s="122"/>
      <c r="AB1600" s="1"/>
      <c r="AC1600" s="15"/>
      <c r="AD1600" s="15" t="str">
        <f>IF(AND(OR(Table1[[#This Row],[Account]]="15030",Table1[[#This Row],[Account]]="15035",Table1[[#This Row],[Account]]="20150"),Table1[[#This Row],[Vendor ID]]=""),1,"")</f>
        <v/>
      </c>
      <c r="AE1600" s="15"/>
      <c r="AF1600" s="15"/>
      <c r="AG1600" s="15"/>
      <c r="AH1600" s="46" t="str">
        <f>IF(Table1[[#This Row],[Posting Date]]&lt;&gt;"","GJ-"&amp;CountryID,"")</f>
        <v/>
      </c>
      <c r="AI1600" s="59" t="str">
        <f>IF(Table1[[#This Row],[Posting Date]]&lt;&gt;"",Table1[[#This Row],[Posting Date]],"")</f>
        <v/>
      </c>
      <c r="AJ1600" s="46"/>
      <c r="AK1600" s="46" t="str">
        <f>IF(Table1[[#This Row],[Description]]&lt;&gt;"",Table1[[#This Row],[Description]],"")</f>
        <v/>
      </c>
      <c r="AL1600" s="46" t="str">
        <f>IF(Table1[[#This Row],[Posting Date]]&lt;&gt;"",Table1[[#This Row],[Reference Number]],"")</f>
        <v/>
      </c>
      <c r="AM1600" s="46" t="str">
        <f>TRIM(Table1[[#This Row],[Line '#]])</f>
        <v/>
      </c>
      <c r="AN1600" s="46" t="str">
        <f>TRIM(Table1[[#This Row],[Account]])</f>
        <v/>
      </c>
      <c r="AO1600" s="46" t="str">
        <f>IF(Table1[[#This Row],[Posting Date]]&lt;&gt;"",$D$5,"")</f>
        <v/>
      </c>
      <c r="AP1600" s="46" t="str">
        <f>TRIM(Table1[[#This Row],[Departments-Prgrams]])</f>
        <v/>
      </c>
      <c r="AQ1600" s="46" t="str">
        <f>TRIM(Table1[[#This Row],[Grant]])</f>
        <v/>
      </c>
      <c r="AR1600" s="46" t="str">
        <f>TRIM(Table1[[#This Row],[Staff ID]])</f>
        <v/>
      </c>
      <c r="AS1600" s="46" t="str">
        <f>IF(TRIM(Table1[[#This Row],[Budget Code]])=0,"",TRIM(Table1[[#This Row],[Budget Code]]))</f>
        <v/>
      </c>
      <c r="AT1600" s="46" t="str">
        <f>IF(Table1[[#This Row],[Line Description]]&lt;&gt;"",Table1[[#This Row],[Line Description]],"")</f>
        <v/>
      </c>
      <c r="AU1600" s="46" t="str">
        <f>IF(Table1[[#This Row],[Cur_Amount Debit]]&gt;0,ROUND(Table1[[#This Row],[Cur_Amount Debit]],2),"")</f>
        <v/>
      </c>
      <c r="AV1600" s="46" t="str">
        <f>IF(Table1[[#This Row],[Cur_Amount Credit]]&gt;0,ROUND(Table1[[#This Row],[Cur_Amount Credit]],2),"")</f>
        <v/>
      </c>
      <c r="AW1600" s="46" t="str">
        <f>LEFT(Table1[[#This Row],[Cur]],3)</f>
        <v/>
      </c>
      <c r="AX1600" s="59"/>
      <c r="AY1600" s="46"/>
      <c r="AZ1600" s="46" t="str">
        <f>IF(Table1[[#This Row],[Cur]]&lt;&gt;"",IF(Table1[[#This Row],[Cur]]="USD","",ExchangeRate),"")</f>
        <v/>
      </c>
      <c r="BA1600" s="46" t="str">
        <f>IF(Table1[[#This Row],[Grant]]&lt;&gt;"",VLOOKUP(Table1[[#This Row],[Grant]],Grants!B:D,3),"")</f>
        <v/>
      </c>
      <c r="BB1600" s="46" t="str">
        <f>TRIM(Table1[[#This Row],[Vendor ID]])</f>
        <v/>
      </c>
      <c r="BC1600">
        <f>IF(Table1[[#This Row],[Reference Number]]=Q1599,BC1599,BC1599+1)</f>
        <v>2</v>
      </c>
    </row>
    <row r="1601" spans="1:55" ht="11.25" hidden="1" customHeight="1">
      <c r="A1601" s="1"/>
      <c r="B1601" s="88" t="str">
        <f>IF(Table1[[#This Row],[Posting Date]]&lt;&gt;"",IF(Table1[[#This Row],[Reference Number]]=Q1600,B1600+1,1),"")</f>
        <v/>
      </c>
      <c r="C1601" s="61"/>
      <c r="D1601" s="61"/>
      <c r="E1601" s="218"/>
      <c r="F1601" s="143" t="str">
        <f>IFERROR(IF(VLOOKUP(Table1[[#This Row],[Budget Code Description]],Dimentions!$X$6:$AC$132,2,FALSE)="","",VLOOKUP(Table1[[#This Row],[Budget Code Description]],Dimentions!$X$6:$AC$132,2,FALSE)),"")</f>
        <v/>
      </c>
      <c r="G1601" s="143" t="str">
        <f>IFERROR(VLOOKUP(Table1[[#This Row],[Budget Code Description]],Dimentions!$X$6:$AC$132,3,FALSE),"")</f>
        <v/>
      </c>
      <c r="H1601" s="64" t="str">
        <f>IFERROR(VLOOKUP(Table1[[#This Row],[Account]],Dimentions!$S$6:$V$233,2,FALSE),"")</f>
        <v/>
      </c>
      <c r="I1601" s="62">
        <f>_xlfn.NUMBERVALUE(LEFT(Table1[[#This Row],[Account]],1))</f>
        <v>0</v>
      </c>
      <c r="J1601" s="62" t="str">
        <f>IFERROR(VLOOKUP(Table1[[#This Row],[Budget Code Description]],Table6[#All],7,FALSE),"")</f>
        <v/>
      </c>
      <c r="K1601" s="143" t="str">
        <f>IFERROR(VLOOKUP(Table1[[#This Row],[Budget Code Description]],Table6[#All],8,FALSE),"")</f>
        <v/>
      </c>
      <c r="L1601" s="63"/>
      <c r="M1601" s="65" t="str">
        <f>IFERROR(VLOOKUP(Table1[[#This Row],[Staff ID]],Table2[],2,FALSE),"")</f>
        <v/>
      </c>
      <c r="N1601" s="211" t="str">
        <f>IFERROR(IF(VLOOKUP(Table1[[#This Row],[Budget Code Description]],Dimentions!$X$6:$AC$97,4,FALSE)="","",VLOOKUP(Table1[[#This Row],[Budget Code Description]],Dimentions!$X$6:$AC$97,4,FALSE)),"")</f>
        <v/>
      </c>
      <c r="O1601" s="65" t="str">
        <f>IFERROR(VLOOKUP(Table1[[#This Row],[Vendor ID]],Table549[],2,FALSE),"")</f>
        <v/>
      </c>
      <c r="P1601" s="63"/>
      <c r="Q1601" s="143" t="str">
        <f>IF(Table1[[#This Row],[Posting Date]]&lt;&gt;"",$D$9,"")</f>
        <v/>
      </c>
      <c r="R1601" s="159" t="str">
        <f>IF(Table1[[#This Row],[Posting Date]]&lt;&gt;"",$D$10,"")</f>
        <v/>
      </c>
      <c r="S1601" s="66"/>
      <c r="T1601" s="63"/>
      <c r="U1601" s="67"/>
      <c r="V1601" s="67"/>
      <c r="W1601" s="67" t="str">
        <f t="shared" si="25"/>
        <v/>
      </c>
      <c r="X1601" s="161" t="str">
        <f>IF(E1601="","",(IF(Table1[[#This Row],[Cur]]="USD",Table1[[#This Row],[Cur_Amount Debit]],Table1[[#This Row],[Cur_Amount Debit]]/Table1[[#This Row],[Exchange Rate]])))</f>
        <v/>
      </c>
      <c r="Y1601" s="161" t="str">
        <f>IF(E1601="","",(IF(Table1[[#This Row],[Cur]]="USD",Table1[[#This Row],[Cur_Amount Credit]],Table1[[#This Row],[Cur_Amount Credit]]/ExchangeRate)))</f>
        <v/>
      </c>
      <c r="Z1601" s="203" t="str">
        <f>IF(E1601="","",(Table1[[#This Row],[Debit USD]]-Table1[[#This Row],[Credit USD]]))</f>
        <v/>
      </c>
      <c r="AA1601" s="122"/>
      <c r="AB1601" s="1"/>
      <c r="AC1601" s="15"/>
      <c r="AD1601" s="15" t="str">
        <f>IF(AND(OR(Table1[[#This Row],[Account]]="15030",Table1[[#This Row],[Account]]="15035",Table1[[#This Row],[Account]]="20150"),Table1[[#This Row],[Vendor ID]]=""),1,"")</f>
        <v/>
      </c>
      <c r="AE1601" s="15"/>
      <c r="AF1601" s="15"/>
      <c r="AG1601" s="15"/>
      <c r="AH1601" s="46" t="str">
        <f>IF(Table1[[#This Row],[Posting Date]]&lt;&gt;"","GJ-"&amp;CountryID,"")</f>
        <v/>
      </c>
      <c r="AI1601" s="59" t="str">
        <f>IF(Table1[[#This Row],[Posting Date]]&lt;&gt;"",Table1[[#This Row],[Posting Date]],"")</f>
        <v/>
      </c>
      <c r="AJ1601" s="46"/>
      <c r="AK1601" s="46" t="str">
        <f>IF(Table1[[#This Row],[Description]]&lt;&gt;"",Table1[[#This Row],[Description]],"")</f>
        <v/>
      </c>
      <c r="AL1601" s="46" t="str">
        <f>IF(Table1[[#This Row],[Posting Date]]&lt;&gt;"",Table1[[#This Row],[Reference Number]],"")</f>
        <v/>
      </c>
      <c r="AM1601" s="46" t="str">
        <f>TRIM(Table1[[#This Row],[Line '#]])</f>
        <v/>
      </c>
      <c r="AN1601" s="46" t="str">
        <f>TRIM(Table1[[#This Row],[Account]])</f>
        <v/>
      </c>
      <c r="AO1601" s="46" t="str">
        <f>IF(Table1[[#This Row],[Posting Date]]&lt;&gt;"",$D$5,"")</f>
        <v/>
      </c>
      <c r="AP1601" s="46" t="str">
        <f>TRIM(Table1[[#This Row],[Departments-Prgrams]])</f>
        <v/>
      </c>
      <c r="AQ1601" s="46" t="str">
        <f>TRIM(Table1[[#This Row],[Grant]])</f>
        <v/>
      </c>
      <c r="AR1601" s="46" t="str">
        <f>TRIM(Table1[[#This Row],[Staff ID]])</f>
        <v/>
      </c>
      <c r="AS1601" s="46" t="str">
        <f>IF(TRIM(Table1[[#This Row],[Budget Code]])=0,"",TRIM(Table1[[#This Row],[Budget Code]]))</f>
        <v/>
      </c>
      <c r="AT1601" s="46" t="str">
        <f>IF(Table1[[#This Row],[Line Description]]&lt;&gt;"",Table1[[#This Row],[Line Description]],"")</f>
        <v/>
      </c>
      <c r="AU1601" s="46" t="str">
        <f>IF(Table1[[#This Row],[Cur_Amount Debit]]&gt;0,ROUND(Table1[[#This Row],[Cur_Amount Debit]],2),"")</f>
        <v/>
      </c>
      <c r="AV1601" s="46" t="str">
        <f>IF(Table1[[#This Row],[Cur_Amount Credit]]&gt;0,ROUND(Table1[[#This Row],[Cur_Amount Credit]],2),"")</f>
        <v/>
      </c>
      <c r="AW1601" s="46" t="str">
        <f>LEFT(Table1[[#This Row],[Cur]],3)</f>
        <v/>
      </c>
      <c r="AX1601" s="59"/>
      <c r="AY1601" s="46"/>
      <c r="AZ1601" s="46" t="str">
        <f>IF(Table1[[#This Row],[Cur]]&lt;&gt;"",IF(Table1[[#This Row],[Cur]]="USD","",ExchangeRate),"")</f>
        <v/>
      </c>
      <c r="BA1601" s="46" t="str">
        <f>IF(Table1[[#This Row],[Grant]]&lt;&gt;"",VLOOKUP(Table1[[#This Row],[Grant]],Grants!B:D,3),"")</f>
        <v/>
      </c>
      <c r="BB1601" s="46" t="str">
        <f>TRIM(Table1[[#This Row],[Vendor ID]])</f>
        <v/>
      </c>
      <c r="BC1601">
        <f>IF(Table1[[#This Row],[Reference Number]]=Q1600,BC1600,BC1600+1)</f>
        <v>2</v>
      </c>
    </row>
    <row r="1602" spans="1:55" ht="11.25" hidden="1" customHeight="1">
      <c r="A1602" s="1"/>
      <c r="B1602" s="88" t="str">
        <f>IF(Table1[[#This Row],[Posting Date]]&lt;&gt;"",IF(Table1[[#This Row],[Reference Number]]=Q1601,B1601+1,1),"")</f>
        <v/>
      </c>
      <c r="C1602" s="61"/>
      <c r="D1602" s="61"/>
      <c r="E1602" s="218"/>
      <c r="F1602" s="143" t="str">
        <f>IFERROR(IF(VLOOKUP(Table1[[#This Row],[Budget Code Description]],Dimentions!$X$6:$AC$132,2,FALSE)="","",VLOOKUP(Table1[[#This Row],[Budget Code Description]],Dimentions!$X$6:$AC$132,2,FALSE)),"")</f>
        <v/>
      </c>
      <c r="G1602" s="143" t="str">
        <f>IFERROR(VLOOKUP(Table1[[#This Row],[Budget Code Description]],Dimentions!$X$6:$AC$132,3,FALSE),"")</f>
        <v/>
      </c>
      <c r="H1602" s="64" t="str">
        <f>IFERROR(VLOOKUP(Table1[[#This Row],[Account]],Dimentions!$S$6:$V$233,2,FALSE),"")</f>
        <v/>
      </c>
      <c r="I1602" s="62">
        <f>_xlfn.NUMBERVALUE(LEFT(Table1[[#This Row],[Account]],1))</f>
        <v>0</v>
      </c>
      <c r="J1602" s="62" t="str">
        <f>IFERROR(VLOOKUP(Table1[[#This Row],[Budget Code Description]],Table6[#All],7,FALSE),"")</f>
        <v/>
      </c>
      <c r="K1602" s="143" t="str">
        <f>IFERROR(VLOOKUP(Table1[[#This Row],[Budget Code Description]],Table6[#All],8,FALSE),"")</f>
        <v/>
      </c>
      <c r="L1602" s="63"/>
      <c r="M1602" s="65" t="str">
        <f>IFERROR(VLOOKUP(Table1[[#This Row],[Staff ID]],Table2[],2,FALSE),"")</f>
        <v/>
      </c>
      <c r="N1602" s="211" t="str">
        <f>IFERROR(IF(VLOOKUP(Table1[[#This Row],[Budget Code Description]],Dimentions!$X$6:$AC$97,4,FALSE)="","",VLOOKUP(Table1[[#This Row],[Budget Code Description]],Dimentions!$X$6:$AC$97,4,FALSE)),"")</f>
        <v/>
      </c>
      <c r="O1602" s="65" t="str">
        <f>IFERROR(VLOOKUP(Table1[[#This Row],[Vendor ID]],Table549[],2,FALSE),"")</f>
        <v/>
      </c>
      <c r="P1602" s="63"/>
      <c r="Q1602" s="143" t="str">
        <f>IF(Table1[[#This Row],[Posting Date]]&lt;&gt;"",$D$9,"")</f>
        <v/>
      </c>
      <c r="R1602" s="159" t="str">
        <f>IF(Table1[[#This Row],[Posting Date]]&lt;&gt;"",$D$10,"")</f>
        <v/>
      </c>
      <c r="S1602" s="66"/>
      <c r="T1602" s="63"/>
      <c r="U1602" s="67"/>
      <c r="V1602" s="67"/>
      <c r="W1602" s="67" t="str">
        <f t="shared" si="25"/>
        <v/>
      </c>
      <c r="X1602" s="161" t="str">
        <f>IF(E1602="","",(IF(Table1[[#This Row],[Cur]]="USD",Table1[[#This Row],[Cur_Amount Debit]],Table1[[#This Row],[Cur_Amount Debit]]/Table1[[#This Row],[Exchange Rate]])))</f>
        <v/>
      </c>
      <c r="Y1602" s="161" t="str">
        <f>IF(E1602="","",(IF(Table1[[#This Row],[Cur]]="USD",Table1[[#This Row],[Cur_Amount Credit]],Table1[[#This Row],[Cur_Amount Credit]]/ExchangeRate)))</f>
        <v/>
      </c>
      <c r="Z1602" s="203" t="str">
        <f>IF(E1602="","",(Table1[[#This Row],[Debit USD]]-Table1[[#This Row],[Credit USD]]))</f>
        <v/>
      </c>
      <c r="AA1602" s="122"/>
      <c r="AB1602" s="1"/>
      <c r="AC1602" s="15"/>
      <c r="AD1602" s="15" t="str">
        <f>IF(AND(OR(Table1[[#This Row],[Account]]="15030",Table1[[#This Row],[Account]]="15035",Table1[[#This Row],[Account]]="20150"),Table1[[#This Row],[Vendor ID]]=""),1,"")</f>
        <v/>
      </c>
      <c r="AE1602" s="15"/>
      <c r="AF1602" s="15"/>
      <c r="AG1602" s="15"/>
      <c r="AH1602" s="46" t="str">
        <f>IF(Table1[[#This Row],[Posting Date]]&lt;&gt;"","GJ-"&amp;CountryID,"")</f>
        <v/>
      </c>
      <c r="AI1602" s="59" t="str">
        <f>IF(Table1[[#This Row],[Posting Date]]&lt;&gt;"",Table1[[#This Row],[Posting Date]],"")</f>
        <v/>
      </c>
      <c r="AJ1602" s="46"/>
      <c r="AK1602" s="46" t="str">
        <f>IF(Table1[[#This Row],[Description]]&lt;&gt;"",Table1[[#This Row],[Description]],"")</f>
        <v/>
      </c>
      <c r="AL1602" s="46" t="str">
        <f>IF(Table1[[#This Row],[Posting Date]]&lt;&gt;"",Table1[[#This Row],[Reference Number]],"")</f>
        <v/>
      </c>
      <c r="AM1602" s="46" t="str">
        <f>TRIM(Table1[[#This Row],[Line '#]])</f>
        <v/>
      </c>
      <c r="AN1602" s="46" t="str">
        <f>TRIM(Table1[[#This Row],[Account]])</f>
        <v/>
      </c>
      <c r="AO1602" s="46" t="str">
        <f>IF(Table1[[#This Row],[Posting Date]]&lt;&gt;"",$D$5,"")</f>
        <v/>
      </c>
      <c r="AP1602" s="46" t="str">
        <f>TRIM(Table1[[#This Row],[Departments-Prgrams]])</f>
        <v/>
      </c>
      <c r="AQ1602" s="46" t="str">
        <f>TRIM(Table1[[#This Row],[Grant]])</f>
        <v/>
      </c>
      <c r="AR1602" s="46" t="str">
        <f>TRIM(Table1[[#This Row],[Staff ID]])</f>
        <v/>
      </c>
      <c r="AS1602" s="46" t="str">
        <f>IF(TRIM(Table1[[#This Row],[Budget Code]])=0,"",TRIM(Table1[[#This Row],[Budget Code]]))</f>
        <v/>
      </c>
      <c r="AT1602" s="46" t="str">
        <f>IF(Table1[[#This Row],[Line Description]]&lt;&gt;"",Table1[[#This Row],[Line Description]],"")</f>
        <v/>
      </c>
      <c r="AU1602" s="46" t="str">
        <f>IF(Table1[[#This Row],[Cur_Amount Debit]]&gt;0,ROUND(Table1[[#This Row],[Cur_Amount Debit]],2),"")</f>
        <v/>
      </c>
      <c r="AV1602" s="46" t="str">
        <f>IF(Table1[[#This Row],[Cur_Amount Credit]]&gt;0,ROUND(Table1[[#This Row],[Cur_Amount Credit]],2),"")</f>
        <v/>
      </c>
      <c r="AW1602" s="46" t="str">
        <f>LEFT(Table1[[#This Row],[Cur]],3)</f>
        <v/>
      </c>
      <c r="AX1602" s="59"/>
      <c r="AY1602" s="46"/>
      <c r="AZ1602" s="46" t="str">
        <f>IF(Table1[[#This Row],[Cur]]&lt;&gt;"",IF(Table1[[#This Row],[Cur]]="USD","",ExchangeRate),"")</f>
        <v/>
      </c>
      <c r="BA1602" s="46" t="str">
        <f>IF(Table1[[#This Row],[Grant]]&lt;&gt;"",VLOOKUP(Table1[[#This Row],[Grant]],Grants!B:D,3),"")</f>
        <v/>
      </c>
      <c r="BB1602" s="46" t="str">
        <f>TRIM(Table1[[#This Row],[Vendor ID]])</f>
        <v/>
      </c>
      <c r="BC1602">
        <f>IF(Table1[[#This Row],[Reference Number]]=Q1601,BC1601,BC1601+1)</f>
        <v>2</v>
      </c>
    </row>
    <row r="1603" spans="1:55" ht="11.25" hidden="1" customHeight="1">
      <c r="A1603" s="1"/>
      <c r="B1603" s="88" t="str">
        <f>IF(Table1[[#This Row],[Posting Date]]&lt;&gt;"",IF(Table1[[#This Row],[Reference Number]]=Q1602,B1602+1,1),"")</f>
        <v/>
      </c>
      <c r="C1603" s="61"/>
      <c r="D1603" s="61"/>
      <c r="E1603" s="218"/>
      <c r="F1603" s="143" t="str">
        <f>IFERROR(IF(VLOOKUP(Table1[[#This Row],[Budget Code Description]],Dimentions!$X$6:$AC$132,2,FALSE)="","",VLOOKUP(Table1[[#This Row],[Budget Code Description]],Dimentions!$X$6:$AC$132,2,FALSE)),"")</f>
        <v/>
      </c>
      <c r="G1603" s="143" t="str">
        <f>IFERROR(VLOOKUP(Table1[[#This Row],[Budget Code Description]],Dimentions!$X$6:$AC$132,3,FALSE),"")</f>
        <v/>
      </c>
      <c r="H1603" s="64" t="str">
        <f>IFERROR(VLOOKUP(Table1[[#This Row],[Account]],Dimentions!$S$6:$V$233,2,FALSE),"")</f>
        <v/>
      </c>
      <c r="I1603" s="62">
        <f>_xlfn.NUMBERVALUE(LEFT(Table1[[#This Row],[Account]],1))</f>
        <v>0</v>
      </c>
      <c r="J1603" s="62" t="str">
        <f>IFERROR(VLOOKUP(Table1[[#This Row],[Budget Code Description]],Table6[#All],7,FALSE),"")</f>
        <v/>
      </c>
      <c r="K1603" s="143" t="str">
        <f>IFERROR(VLOOKUP(Table1[[#This Row],[Budget Code Description]],Table6[#All],8,FALSE),"")</f>
        <v/>
      </c>
      <c r="L1603" s="63"/>
      <c r="M1603" s="65" t="str">
        <f>IFERROR(VLOOKUP(Table1[[#This Row],[Staff ID]],Table2[],2,FALSE),"")</f>
        <v/>
      </c>
      <c r="N1603" s="211" t="str">
        <f>IFERROR(IF(VLOOKUP(Table1[[#This Row],[Budget Code Description]],Dimentions!$X$6:$AC$97,4,FALSE)="","",VLOOKUP(Table1[[#This Row],[Budget Code Description]],Dimentions!$X$6:$AC$97,4,FALSE)),"")</f>
        <v/>
      </c>
      <c r="O1603" s="65" t="str">
        <f>IFERROR(VLOOKUP(Table1[[#This Row],[Vendor ID]],Table549[],2,FALSE),"")</f>
        <v/>
      </c>
      <c r="P1603" s="63"/>
      <c r="Q1603" s="143" t="str">
        <f>IF(Table1[[#This Row],[Posting Date]]&lt;&gt;"",$D$9,"")</f>
        <v/>
      </c>
      <c r="R1603" s="159" t="str">
        <f>IF(Table1[[#This Row],[Posting Date]]&lt;&gt;"",$D$10,"")</f>
        <v/>
      </c>
      <c r="S1603" s="66"/>
      <c r="T1603" s="63"/>
      <c r="U1603" s="67"/>
      <c r="V1603" s="67"/>
      <c r="W1603" s="67" t="str">
        <f t="shared" si="25"/>
        <v/>
      </c>
      <c r="X1603" s="161" t="str">
        <f>IF(E1603="","",(IF(Table1[[#This Row],[Cur]]="USD",Table1[[#This Row],[Cur_Amount Debit]],Table1[[#This Row],[Cur_Amount Debit]]/Table1[[#This Row],[Exchange Rate]])))</f>
        <v/>
      </c>
      <c r="Y1603" s="161" t="str">
        <f>IF(E1603="","",(IF(Table1[[#This Row],[Cur]]="USD",Table1[[#This Row],[Cur_Amount Credit]],Table1[[#This Row],[Cur_Amount Credit]]/ExchangeRate)))</f>
        <v/>
      </c>
      <c r="Z1603" s="203" t="str">
        <f>IF(E1603="","",(Table1[[#This Row],[Debit USD]]-Table1[[#This Row],[Credit USD]]))</f>
        <v/>
      </c>
      <c r="AA1603" s="122"/>
      <c r="AB1603" s="1"/>
      <c r="AC1603" s="15"/>
      <c r="AD1603" s="15" t="str">
        <f>IF(AND(OR(Table1[[#This Row],[Account]]="15030",Table1[[#This Row],[Account]]="15035",Table1[[#This Row],[Account]]="20150"),Table1[[#This Row],[Vendor ID]]=""),1,"")</f>
        <v/>
      </c>
      <c r="AE1603" s="15"/>
      <c r="AF1603" s="15"/>
      <c r="AG1603" s="15"/>
      <c r="AH1603" s="46" t="str">
        <f>IF(Table1[[#This Row],[Posting Date]]&lt;&gt;"","GJ-"&amp;CountryID,"")</f>
        <v/>
      </c>
      <c r="AI1603" s="59" t="str">
        <f>IF(Table1[[#This Row],[Posting Date]]&lt;&gt;"",Table1[[#This Row],[Posting Date]],"")</f>
        <v/>
      </c>
      <c r="AJ1603" s="46"/>
      <c r="AK1603" s="46" t="str">
        <f>IF(Table1[[#This Row],[Description]]&lt;&gt;"",Table1[[#This Row],[Description]],"")</f>
        <v/>
      </c>
      <c r="AL1603" s="46" t="str">
        <f>IF(Table1[[#This Row],[Posting Date]]&lt;&gt;"",Table1[[#This Row],[Reference Number]],"")</f>
        <v/>
      </c>
      <c r="AM1603" s="46" t="str">
        <f>TRIM(Table1[[#This Row],[Line '#]])</f>
        <v/>
      </c>
      <c r="AN1603" s="46" t="str">
        <f>TRIM(Table1[[#This Row],[Account]])</f>
        <v/>
      </c>
      <c r="AO1603" s="46" t="str">
        <f>IF(Table1[[#This Row],[Posting Date]]&lt;&gt;"",$D$5,"")</f>
        <v/>
      </c>
      <c r="AP1603" s="46" t="str">
        <f>TRIM(Table1[[#This Row],[Departments-Prgrams]])</f>
        <v/>
      </c>
      <c r="AQ1603" s="46" t="str">
        <f>TRIM(Table1[[#This Row],[Grant]])</f>
        <v/>
      </c>
      <c r="AR1603" s="46" t="str">
        <f>TRIM(Table1[[#This Row],[Staff ID]])</f>
        <v/>
      </c>
      <c r="AS1603" s="46" t="str">
        <f>IF(TRIM(Table1[[#This Row],[Budget Code]])=0,"",TRIM(Table1[[#This Row],[Budget Code]]))</f>
        <v/>
      </c>
      <c r="AT1603" s="46" t="str">
        <f>IF(Table1[[#This Row],[Line Description]]&lt;&gt;"",Table1[[#This Row],[Line Description]],"")</f>
        <v/>
      </c>
      <c r="AU1603" s="46" t="str">
        <f>IF(Table1[[#This Row],[Cur_Amount Debit]]&gt;0,ROUND(Table1[[#This Row],[Cur_Amount Debit]],2),"")</f>
        <v/>
      </c>
      <c r="AV1603" s="46" t="str">
        <f>IF(Table1[[#This Row],[Cur_Amount Credit]]&gt;0,ROUND(Table1[[#This Row],[Cur_Amount Credit]],2),"")</f>
        <v/>
      </c>
      <c r="AW1603" s="46" t="str">
        <f>LEFT(Table1[[#This Row],[Cur]],3)</f>
        <v/>
      </c>
      <c r="AX1603" s="59"/>
      <c r="AY1603" s="46"/>
      <c r="AZ1603" s="46" t="str">
        <f>IF(Table1[[#This Row],[Cur]]&lt;&gt;"",IF(Table1[[#This Row],[Cur]]="USD","",ExchangeRate),"")</f>
        <v/>
      </c>
      <c r="BA1603" s="46" t="str">
        <f>IF(Table1[[#This Row],[Grant]]&lt;&gt;"",VLOOKUP(Table1[[#This Row],[Grant]],Grants!B:D,3),"")</f>
        <v/>
      </c>
      <c r="BB1603" s="46" t="str">
        <f>TRIM(Table1[[#This Row],[Vendor ID]])</f>
        <v/>
      </c>
      <c r="BC1603">
        <f>IF(Table1[[#This Row],[Reference Number]]=Q1602,BC1602,BC1602+1)</f>
        <v>2</v>
      </c>
    </row>
    <row r="1604" spans="1:55" ht="11.25" hidden="1" customHeight="1">
      <c r="A1604" s="1"/>
      <c r="B1604" s="88" t="str">
        <f>IF(Table1[[#This Row],[Posting Date]]&lt;&gt;"",IF(Table1[[#This Row],[Reference Number]]=Q1603,B1603+1,1),"")</f>
        <v/>
      </c>
      <c r="C1604" s="61"/>
      <c r="D1604" s="61"/>
      <c r="E1604" s="218"/>
      <c r="F1604" s="143" t="str">
        <f>IFERROR(IF(VLOOKUP(Table1[[#This Row],[Budget Code Description]],Dimentions!$X$6:$AC$132,2,FALSE)="","",VLOOKUP(Table1[[#This Row],[Budget Code Description]],Dimentions!$X$6:$AC$132,2,FALSE)),"")</f>
        <v/>
      </c>
      <c r="G1604" s="143" t="str">
        <f>IFERROR(VLOOKUP(Table1[[#This Row],[Budget Code Description]],Dimentions!$X$6:$AC$132,3,FALSE),"")</f>
        <v/>
      </c>
      <c r="H1604" s="64" t="str">
        <f>IFERROR(VLOOKUP(Table1[[#This Row],[Account]],Dimentions!$S$6:$V$233,2,FALSE),"")</f>
        <v/>
      </c>
      <c r="I1604" s="62">
        <f>_xlfn.NUMBERVALUE(LEFT(Table1[[#This Row],[Account]],1))</f>
        <v>0</v>
      </c>
      <c r="J1604" s="62" t="str">
        <f>IFERROR(VLOOKUP(Table1[[#This Row],[Budget Code Description]],Table6[#All],7,FALSE),"")</f>
        <v/>
      </c>
      <c r="K1604" s="143" t="str">
        <f>IFERROR(VLOOKUP(Table1[[#This Row],[Budget Code Description]],Table6[#All],8,FALSE),"")</f>
        <v/>
      </c>
      <c r="L1604" s="63"/>
      <c r="M1604" s="65" t="str">
        <f>IFERROR(VLOOKUP(Table1[[#This Row],[Staff ID]],Table2[],2,FALSE),"")</f>
        <v/>
      </c>
      <c r="N1604" s="211" t="str">
        <f>IFERROR(IF(VLOOKUP(Table1[[#This Row],[Budget Code Description]],Dimentions!$X$6:$AC$97,4,FALSE)="","",VLOOKUP(Table1[[#This Row],[Budget Code Description]],Dimentions!$X$6:$AC$97,4,FALSE)),"")</f>
        <v/>
      </c>
      <c r="O1604" s="65" t="str">
        <f>IFERROR(VLOOKUP(Table1[[#This Row],[Vendor ID]],Table549[],2,FALSE),"")</f>
        <v/>
      </c>
      <c r="P1604" s="63"/>
      <c r="Q1604" s="143" t="str">
        <f>IF(Table1[[#This Row],[Posting Date]]&lt;&gt;"",$D$9,"")</f>
        <v/>
      </c>
      <c r="R1604" s="159" t="str">
        <f>IF(Table1[[#This Row],[Posting Date]]&lt;&gt;"",$D$10,"")</f>
        <v/>
      </c>
      <c r="S1604" s="66"/>
      <c r="T1604" s="63"/>
      <c r="U1604" s="67"/>
      <c r="V1604" s="67"/>
      <c r="W1604" s="67" t="str">
        <f t="shared" si="25"/>
        <v/>
      </c>
      <c r="X1604" s="161" t="str">
        <f>IF(E1604="","",(IF(Table1[[#This Row],[Cur]]="USD",Table1[[#This Row],[Cur_Amount Debit]],Table1[[#This Row],[Cur_Amount Debit]]/Table1[[#This Row],[Exchange Rate]])))</f>
        <v/>
      </c>
      <c r="Y1604" s="161" t="str">
        <f>IF(E1604="","",(IF(Table1[[#This Row],[Cur]]="USD",Table1[[#This Row],[Cur_Amount Credit]],Table1[[#This Row],[Cur_Amount Credit]]/ExchangeRate)))</f>
        <v/>
      </c>
      <c r="Z1604" s="203" t="str">
        <f>IF(E1604="","",(Table1[[#This Row],[Debit USD]]-Table1[[#This Row],[Credit USD]]))</f>
        <v/>
      </c>
      <c r="AA1604" s="122"/>
      <c r="AB1604" s="1"/>
      <c r="AC1604" s="15"/>
      <c r="AD1604" s="15" t="str">
        <f>IF(AND(OR(Table1[[#This Row],[Account]]="15030",Table1[[#This Row],[Account]]="15035",Table1[[#This Row],[Account]]="20150"),Table1[[#This Row],[Vendor ID]]=""),1,"")</f>
        <v/>
      </c>
      <c r="AE1604" s="15"/>
      <c r="AF1604" s="15"/>
      <c r="AG1604" s="15"/>
      <c r="AH1604" s="46" t="str">
        <f>IF(Table1[[#This Row],[Posting Date]]&lt;&gt;"","GJ-"&amp;CountryID,"")</f>
        <v/>
      </c>
      <c r="AI1604" s="59" t="str">
        <f>IF(Table1[[#This Row],[Posting Date]]&lt;&gt;"",Table1[[#This Row],[Posting Date]],"")</f>
        <v/>
      </c>
      <c r="AJ1604" s="46"/>
      <c r="AK1604" s="46" t="str">
        <f>IF(Table1[[#This Row],[Description]]&lt;&gt;"",Table1[[#This Row],[Description]],"")</f>
        <v/>
      </c>
      <c r="AL1604" s="46" t="str">
        <f>IF(Table1[[#This Row],[Posting Date]]&lt;&gt;"",Table1[[#This Row],[Reference Number]],"")</f>
        <v/>
      </c>
      <c r="AM1604" s="46" t="str">
        <f>TRIM(Table1[[#This Row],[Line '#]])</f>
        <v/>
      </c>
      <c r="AN1604" s="46" t="str">
        <f>TRIM(Table1[[#This Row],[Account]])</f>
        <v/>
      </c>
      <c r="AO1604" s="46" t="str">
        <f>IF(Table1[[#This Row],[Posting Date]]&lt;&gt;"",$D$5,"")</f>
        <v/>
      </c>
      <c r="AP1604" s="46" t="str">
        <f>TRIM(Table1[[#This Row],[Departments-Prgrams]])</f>
        <v/>
      </c>
      <c r="AQ1604" s="46" t="str">
        <f>TRIM(Table1[[#This Row],[Grant]])</f>
        <v/>
      </c>
      <c r="AR1604" s="46" t="str">
        <f>TRIM(Table1[[#This Row],[Staff ID]])</f>
        <v/>
      </c>
      <c r="AS1604" s="46" t="str">
        <f>IF(TRIM(Table1[[#This Row],[Budget Code]])=0,"",TRIM(Table1[[#This Row],[Budget Code]]))</f>
        <v/>
      </c>
      <c r="AT1604" s="46" t="str">
        <f>IF(Table1[[#This Row],[Line Description]]&lt;&gt;"",Table1[[#This Row],[Line Description]],"")</f>
        <v/>
      </c>
      <c r="AU1604" s="46" t="str">
        <f>IF(Table1[[#This Row],[Cur_Amount Debit]]&gt;0,ROUND(Table1[[#This Row],[Cur_Amount Debit]],2),"")</f>
        <v/>
      </c>
      <c r="AV1604" s="46" t="str">
        <f>IF(Table1[[#This Row],[Cur_Amount Credit]]&gt;0,ROUND(Table1[[#This Row],[Cur_Amount Credit]],2),"")</f>
        <v/>
      </c>
      <c r="AW1604" s="46" t="str">
        <f>LEFT(Table1[[#This Row],[Cur]],3)</f>
        <v/>
      </c>
      <c r="AX1604" s="59"/>
      <c r="AY1604" s="46"/>
      <c r="AZ1604" s="46" t="str">
        <f>IF(Table1[[#This Row],[Cur]]&lt;&gt;"",IF(Table1[[#This Row],[Cur]]="USD","",ExchangeRate),"")</f>
        <v/>
      </c>
      <c r="BA1604" s="46" t="str">
        <f>IF(Table1[[#This Row],[Grant]]&lt;&gt;"",VLOOKUP(Table1[[#This Row],[Grant]],Grants!B:D,3),"")</f>
        <v/>
      </c>
      <c r="BB1604" s="46" t="str">
        <f>TRIM(Table1[[#This Row],[Vendor ID]])</f>
        <v/>
      </c>
      <c r="BC1604">
        <f>IF(Table1[[#This Row],[Reference Number]]=Q1603,BC1603,BC1603+1)</f>
        <v>2</v>
      </c>
    </row>
    <row r="1605" spans="1:55" ht="11.25" hidden="1" customHeight="1">
      <c r="A1605" s="1"/>
      <c r="B1605" s="88" t="str">
        <f>IF(Table1[[#This Row],[Posting Date]]&lt;&gt;"",IF(Table1[[#This Row],[Reference Number]]=Q1604,B1604+1,1),"")</f>
        <v/>
      </c>
      <c r="C1605" s="61"/>
      <c r="D1605" s="61"/>
      <c r="E1605" s="218"/>
      <c r="F1605" s="143" t="str">
        <f>IFERROR(IF(VLOOKUP(Table1[[#This Row],[Budget Code Description]],Dimentions!$X$6:$AC$132,2,FALSE)="","",VLOOKUP(Table1[[#This Row],[Budget Code Description]],Dimentions!$X$6:$AC$132,2,FALSE)),"")</f>
        <v/>
      </c>
      <c r="G1605" s="143" t="str">
        <f>IFERROR(VLOOKUP(Table1[[#This Row],[Budget Code Description]],Dimentions!$X$6:$AC$132,3,FALSE),"")</f>
        <v/>
      </c>
      <c r="H1605" s="64" t="str">
        <f>IFERROR(VLOOKUP(Table1[[#This Row],[Account]],Dimentions!$S$6:$V$233,2,FALSE),"")</f>
        <v/>
      </c>
      <c r="I1605" s="62">
        <f>_xlfn.NUMBERVALUE(LEFT(Table1[[#This Row],[Account]],1))</f>
        <v>0</v>
      </c>
      <c r="J1605" s="62" t="str">
        <f>IFERROR(VLOOKUP(Table1[[#This Row],[Budget Code Description]],Table6[#All],7,FALSE),"")</f>
        <v/>
      </c>
      <c r="K1605" s="143" t="str">
        <f>IFERROR(VLOOKUP(Table1[[#This Row],[Budget Code Description]],Table6[#All],8,FALSE),"")</f>
        <v/>
      </c>
      <c r="L1605" s="63"/>
      <c r="M1605" s="65" t="str">
        <f>IFERROR(VLOOKUP(Table1[[#This Row],[Staff ID]],Table2[],2,FALSE),"")</f>
        <v/>
      </c>
      <c r="N1605" s="211" t="str">
        <f>IFERROR(IF(VLOOKUP(Table1[[#This Row],[Budget Code Description]],Dimentions!$X$6:$AC$97,4,FALSE)="","",VLOOKUP(Table1[[#This Row],[Budget Code Description]],Dimentions!$X$6:$AC$97,4,FALSE)),"")</f>
        <v/>
      </c>
      <c r="O1605" s="65" t="str">
        <f>IFERROR(VLOOKUP(Table1[[#This Row],[Vendor ID]],Table549[],2,FALSE),"")</f>
        <v/>
      </c>
      <c r="P1605" s="63"/>
      <c r="Q1605" s="143" t="str">
        <f>IF(Table1[[#This Row],[Posting Date]]&lt;&gt;"",$D$9,"")</f>
        <v/>
      </c>
      <c r="R1605" s="159" t="str">
        <f>IF(Table1[[#This Row],[Posting Date]]&lt;&gt;"",$D$10,"")</f>
        <v/>
      </c>
      <c r="S1605" s="66"/>
      <c r="T1605" s="63"/>
      <c r="U1605" s="67"/>
      <c r="V1605" s="67"/>
      <c r="W1605" s="67" t="str">
        <f t="shared" si="25"/>
        <v/>
      </c>
      <c r="X1605" s="161" t="str">
        <f>IF(E1605="","",(IF(Table1[[#This Row],[Cur]]="USD",Table1[[#This Row],[Cur_Amount Debit]],Table1[[#This Row],[Cur_Amount Debit]]/Table1[[#This Row],[Exchange Rate]])))</f>
        <v/>
      </c>
      <c r="Y1605" s="161" t="str">
        <f>IF(E1605="","",(IF(Table1[[#This Row],[Cur]]="USD",Table1[[#This Row],[Cur_Amount Credit]],Table1[[#This Row],[Cur_Amount Credit]]/ExchangeRate)))</f>
        <v/>
      </c>
      <c r="Z1605" s="203" t="str">
        <f>IF(E1605="","",(Table1[[#This Row],[Debit USD]]-Table1[[#This Row],[Credit USD]]))</f>
        <v/>
      </c>
      <c r="AA1605" s="122"/>
      <c r="AB1605" s="1"/>
      <c r="AC1605" s="15"/>
      <c r="AD1605" s="15" t="str">
        <f>IF(AND(OR(Table1[[#This Row],[Account]]="15030",Table1[[#This Row],[Account]]="15035",Table1[[#This Row],[Account]]="20150"),Table1[[#This Row],[Vendor ID]]=""),1,"")</f>
        <v/>
      </c>
      <c r="AE1605" s="15"/>
      <c r="AF1605" s="15"/>
      <c r="AG1605" s="15"/>
      <c r="AH1605" s="46" t="str">
        <f>IF(Table1[[#This Row],[Posting Date]]&lt;&gt;"","GJ-"&amp;CountryID,"")</f>
        <v/>
      </c>
      <c r="AI1605" s="59" t="str">
        <f>IF(Table1[[#This Row],[Posting Date]]&lt;&gt;"",Table1[[#This Row],[Posting Date]],"")</f>
        <v/>
      </c>
      <c r="AJ1605" s="46"/>
      <c r="AK1605" s="46" t="str">
        <f>IF(Table1[[#This Row],[Description]]&lt;&gt;"",Table1[[#This Row],[Description]],"")</f>
        <v/>
      </c>
      <c r="AL1605" s="46" t="str">
        <f>IF(Table1[[#This Row],[Posting Date]]&lt;&gt;"",Table1[[#This Row],[Reference Number]],"")</f>
        <v/>
      </c>
      <c r="AM1605" s="46" t="str">
        <f>TRIM(Table1[[#This Row],[Line '#]])</f>
        <v/>
      </c>
      <c r="AN1605" s="46" t="str">
        <f>TRIM(Table1[[#This Row],[Account]])</f>
        <v/>
      </c>
      <c r="AO1605" s="46" t="str">
        <f>IF(Table1[[#This Row],[Posting Date]]&lt;&gt;"",$D$5,"")</f>
        <v/>
      </c>
      <c r="AP1605" s="46" t="str">
        <f>TRIM(Table1[[#This Row],[Departments-Prgrams]])</f>
        <v/>
      </c>
      <c r="AQ1605" s="46" t="str">
        <f>TRIM(Table1[[#This Row],[Grant]])</f>
        <v/>
      </c>
      <c r="AR1605" s="46" t="str">
        <f>TRIM(Table1[[#This Row],[Staff ID]])</f>
        <v/>
      </c>
      <c r="AS1605" s="46" t="str">
        <f>IF(TRIM(Table1[[#This Row],[Budget Code]])=0,"",TRIM(Table1[[#This Row],[Budget Code]]))</f>
        <v/>
      </c>
      <c r="AT1605" s="46" t="str">
        <f>IF(Table1[[#This Row],[Line Description]]&lt;&gt;"",Table1[[#This Row],[Line Description]],"")</f>
        <v/>
      </c>
      <c r="AU1605" s="46" t="str">
        <f>IF(Table1[[#This Row],[Cur_Amount Debit]]&gt;0,ROUND(Table1[[#This Row],[Cur_Amount Debit]],2),"")</f>
        <v/>
      </c>
      <c r="AV1605" s="46" t="str">
        <f>IF(Table1[[#This Row],[Cur_Amount Credit]]&gt;0,ROUND(Table1[[#This Row],[Cur_Amount Credit]],2),"")</f>
        <v/>
      </c>
      <c r="AW1605" s="46" t="str">
        <f>LEFT(Table1[[#This Row],[Cur]],3)</f>
        <v/>
      </c>
      <c r="AX1605" s="59"/>
      <c r="AY1605" s="46"/>
      <c r="AZ1605" s="46" t="str">
        <f>IF(Table1[[#This Row],[Cur]]&lt;&gt;"",IF(Table1[[#This Row],[Cur]]="USD","",ExchangeRate),"")</f>
        <v/>
      </c>
      <c r="BA1605" s="46" t="str">
        <f>IF(Table1[[#This Row],[Grant]]&lt;&gt;"",VLOOKUP(Table1[[#This Row],[Grant]],Grants!B:D,3),"")</f>
        <v/>
      </c>
      <c r="BB1605" s="46" t="str">
        <f>TRIM(Table1[[#This Row],[Vendor ID]])</f>
        <v/>
      </c>
      <c r="BC1605">
        <f>IF(Table1[[#This Row],[Reference Number]]=Q1604,BC1604,BC1604+1)</f>
        <v>2</v>
      </c>
    </row>
    <row r="1606" spans="1:55" ht="11.25" hidden="1" customHeight="1">
      <c r="A1606" s="1"/>
      <c r="B1606" s="88" t="str">
        <f>IF(Table1[[#This Row],[Posting Date]]&lt;&gt;"",IF(Table1[[#This Row],[Reference Number]]=Q1605,B1605+1,1),"")</f>
        <v/>
      </c>
      <c r="C1606" s="61"/>
      <c r="D1606" s="61"/>
      <c r="E1606" s="218"/>
      <c r="F1606" s="143" t="str">
        <f>IFERROR(IF(VLOOKUP(Table1[[#This Row],[Budget Code Description]],Dimentions!$X$6:$AC$132,2,FALSE)="","",VLOOKUP(Table1[[#This Row],[Budget Code Description]],Dimentions!$X$6:$AC$132,2,FALSE)),"")</f>
        <v/>
      </c>
      <c r="G1606" s="143" t="str">
        <f>IFERROR(VLOOKUP(Table1[[#This Row],[Budget Code Description]],Dimentions!$X$6:$AC$132,3,FALSE),"")</f>
        <v/>
      </c>
      <c r="H1606" s="64" t="str">
        <f>IFERROR(VLOOKUP(Table1[[#This Row],[Account]],Dimentions!$S$6:$V$233,2,FALSE),"")</f>
        <v/>
      </c>
      <c r="I1606" s="62">
        <f>_xlfn.NUMBERVALUE(LEFT(Table1[[#This Row],[Account]],1))</f>
        <v>0</v>
      </c>
      <c r="J1606" s="62" t="str">
        <f>IFERROR(VLOOKUP(Table1[[#This Row],[Budget Code Description]],Table6[#All],7,FALSE),"")</f>
        <v/>
      </c>
      <c r="K1606" s="143" t="str">
        <f>IFERROR(VLOOKUP(Table1[[#This Row],[Budget Code Description]],Table6[#All],8,FALSE),"")</f>
        <v/>
      </c>
      <c r="L1606" s="63"/>
      <c r="M1606" s="65" t="str">
        <f>IFERROR(VLOOKUP(Table1[[#This Row],[Staff ID]],Table2[],2,FALSE),"")</f>
        <v/>
      </c>
      <c r="N1606" s="211" t="str">
        <f>IFERROR(IF(VLOOKUP(Table1[[#This Row],[Budget Code Description]],Dimentions!$X$6:$AC$97,4,FALSE)="","",VLOOKUP(Table1[[#This Row],[Budget Code Description]],Dimentions!$X$6:$AC$97,4,FALSE)),"")</f>
        <v/>
      </c>
      <c r="O1606" s="65" t="str">
        <f>IFERROR(VLOOKUP(Table1[[#This Row],[Vendor ID]],Table549[],2,FALSE),"")</f>
        <v/>
      </c>
      <c r="P1606" s="63"/>
      <c r="Q1606" s="143" t="str">
        <f>IF(Table1[[#This Row],[Posting Date]]&lt;&gt;"",$D$9,"")</f>
        <v/>
      </c>
      <c r="R1606" s="159" t="str">
        <f>IF(Table1[[#This Row],[Posting Date]]&lt;&gt;"",$D$10,"")</f>
        <v/>
      </c>
      <c r="S1606" s="66"/>
      <c r="T1606" s="63"/>
      <c r="U1606" s="67"/>
      <c r="V1606" s="67"/>
      <c r="W1606" s="67" t="str">
        <f t="shared" si="25"/>
        <v/>
      </c>
      <c r="X1606" s="161" t="str">
        <f>IF(E1606="","",(IF(Table1[[#This Row],[Cur]]="USD",Table1[[#This Row],[Cur_Amount Debit]],Table1[[#This Row],[Cur_Amount Debit]]/Table1[[#This Row],[Exchange Rate]])))</f>
        <v/>
      </c>
      <c r="Y1606" s="161" t="str">
        <f>IF(E1606="","",(IF(Table1[[#This Row],[Cur]]="USD",Table1[[#This Row],[Cur_Amount Credit]],Table1[[#This Row],[Cur_Amount Credit]]/ExchangeRate)))</f>
        <v/>
      </c>
      <c r="Z1606" s="203" t="str">
        <f>IF(E1606="","",(Table1[[#This Row],[Debit USD]]-Table1[[#This Row],[Credit USD]]))</f>
        <v/>
      </c>
      <c r="AA1606" s="122"/>
      <c r="AB1606" s="1"/>
      <c r="AC1606" s="15"/>
      <c r="AD1606" s="15" t="str">
        <f>IF(AND(OR(Table1[[#This Row],[Account]]="15030",Table1[[#This Row],[Account]]="15035",Table1[[#This Row],[Account]]="20150"),Table1[[#This Row],[Vendor ID]]=""),1,"")</f>
        <v/>
      </c>
      <c r="AE1606" s="15"/>
      <c r="AF1606" s="15"/>
      <c r="AG1606" s="15"/>
      <c r="AH1606" s="46" t="str">
        <f>IF(Table1[[#This Row],[Posting Date]]&lt;&gt;"","GJ-"&amp;CountryID,"")</f>
        <v/>
      </c>
      <c r="AI1606" s="59" t="str">
        <f>IF(Table1[[#This Row],[Posting Date]]&lt;&gt;"",Table1[[#This Row],[Posting Date]],"")</f>
        <v/>
      </c>
      <c r="AJ1606" s="46"/>
      <c r="AK1606" s="46" t="str">
        <f>IF(Table1[[#This Row],[Description]]&lt;&gt;"",Table1[[#This Row],[Description]],"")</f>
        <v/>
      </c>
      <c r="AL1606" s="46" t="str">
        <f>IF(Table1[[#This Row],[Posting Date]]&lt;&gt;"",Table1[[#This Row],[Reference Number]],"")</f>
        <v/>
      </c>
      <c r="AM1606" s="46" t="str">
        <f>TRIM(Table1[[#This Row],[Line '#]])</f>
        <v/>
      </c>
      <c r="AN1606" s="46" t="str">
        <f>TRIM(Table1[[#This Row],[Account]])</f>
        <v/>
      </c>
      <c r="AO1606" s="46" t="str">
        <f>IF(Table1[[#This Row],[Posting Date]]&lt;&gt;"",$D$5,"")</f>
        <v/>
      </c>
      <c r="AP1606" s="46" t="str">
        <f>TRIM(Table1[[#This Row],[Departments-Prgrams]])</f>
        <v/>
      </c>
      <c r="AQ1606" s="46" t="str">
        <f>TRIM(Table1[[#This Row],[Grant]])</f>
        <v/>
      </c>
      <c r="AR1606" s="46" t="str">
        <f>TRIM(Table1[[#This Row],[Staff ID]])</f>
        <v/>
      </c>
      <c r="AS1606" s="46" t="str">
        <f>IF(TRIM(Table1[[#This Row],[Budget Code]])=0,"",TRIM(Table1[[#This Row],[Budget Code]]))</f>
        <v/>
      </c>
      <c r="AT1606" s="46" t="str">
        <f>IF(Table1[[#This Row],[Line Description]]&lt;&gt;"",Table1[[#This Row],[Line Description]],"")</f>
        <v/>
      </c>
      <c r="AU1606" s="46" t="str">
        <f>IF(Table1[[#This Row],[Cur_Amount Debit]]&gt;0,ROUND(Table1[[#This Row],[Cur_Amount Debit]],2),"")</f>
        <v/>
      </c>
      <c r="AV1606" s="46" t="str">
        <f>IF(Table1[[#This Row],[Cur_Amount Credit]]&gt;0,ROUND(Table1[[#This Row],[Cur_Amount Credit]],2),"")</f>
        <v/>
      </c>
      <c r="AW1606" s="46" t="str">
        <f>LEFT(Table1[[#This Row],[Cur]],3)</f>
        <v/>
      </c>
      <c r="AX1606" s="59"/>
      <c r="AY1606" s="46"/>
      <c r="AZ1606" s="46" t="str">
        <f>IF(Table1[[#This Row],[Cur]]&lt;&gt;"",IF(Table1[[#This Row],[Cur]]="USD","",ExchangeRate),"")</f>
        <v/>
      </c>
      <c r="BA1606" s="46" t="str">
        <f>IF(Table1[[#This Row],[Grant]]&lt;&gt;"",VLOOKUP(Table1[[#This Row],[Grant]],Grants!B:D,3),"")</f>
        <v/>
      </c>
      <c r="BB1606" s="46" t="str">
        <f>TRIM(Table1[[#This Row],[Vendor ID]])</f>
        <v/>
      </c>
      <c r="BC1606">
        <f>IF(Table1[[#This Row],[Reference Number]]=Q1605,BC1605,BC1605+1)</f>
        <v>2</v>
      </c>
    </row>
    <row r="1607" spans="1:55" ht="11.25" hidden="1" customHeight="1">
      <c r="A1607" s="1"/>
      <c r="B1607" s="88" t="str">
        <f>IF(Table1[[#This Row],[Posting Date]]&lt;&gt;"",IF(Table1[[#This Row],[Reference Number]]=Q1606,B1606+1,1),"")</f>
        <v/>
      </c>
      <c r="C1607" s="61"/>
      <c r="D1607" s="61"/>
      <c r="E1607" s="218"/>
      <c r="F1607" s="143" t="str">
        <f>IFERROR(IF(VLOOKUP(Table1[[#This Row],[Budget Code Description]],Dimentions!$X$6:$AC$132,2,FALSE)="","",VLOOKUP(Table1[[#This Row],[Budget Code Description]],Dimentions!$X$6:$AC$132,2,FALSE)),"")</f>
        <v/>
      </c>
      <c r="G1607" s="143" t="str">
        <f>IFERROR(VLOOKUP(Table1[[#This Row],[Budget Code Description]],Dimentions!$X$6:$AC$132,3,FALSE),"")</f>
        <v/>
      </c>
      <c r="H1607" s="64" t="str">
        <f>IFERROR(VLOOKUP(Table1[[#This Row],[Account]],Dimentions!$S$6:$V$233,2,FALSE),"")</f>
        <v/>
      </c>
      <c r="I1607" s="62">
        <f>_xlfn.NUMBERVALUE(LEFT(Table1[[#This Row],[Account]],1))</f>
        <v>0</v>
      </c>
      <c r="J1607" s="62" t="str">
        <f>IFERROR(VLOOKUP(Table1[[#This Row],[Budget Code Description]],Table6[#All],7,FALSE),"")</f>
        <v/>
      </c>
      <c r="K1607" s="143" t="str">
        <f>IFERROR(VLOOKUP(Table1[[#This Row],[Budget Code Description]],Table6[#All],8,FALSE),"")</f>
        <v/>
      </c>
      <c r="L1607" s="63"/>
      <c r="M1607" s="65" t="str">
        <f>IFERROR(VLOOKUP(Table1[[#This Row],[Staff ID]],Table2[],2,FALSE),"")</f>
        <v/>
      </c>
      <c r="N1607" s="211" t="str">
        <f>IFERROR(IF(VLOOKUP(Table1[[#This Row],[Budget Code Description]],Dimentions!$X$6:$AC$97,4,FALSE)="","",VLOOKUP(Table1[[#This Row],[Budget Code Description]],Dimentions!$X$6:$AC$97,4,FALSE)),"")</f>
        <v/>
      </c>
      <c r="O1607" s="65" t="str">
        <f>IFERROR(VLOOKUP(Table1[[#This Row],[Vendor ID]],Table549[],2,FALSE),"")</f>
        <v/>
      </c>
      <c r="P1607" s="63"/>
      <c r="Q1607" s="143" t="str">
        <f>IF(Table1[[#This Row],[Posting Date]]&lt;&gt;"",$D$9,"")</f>
        <v/>
      </c>
      <c r="R1607" s="159" t="str">
        <f>IF(Table1[[#This Row],[Posting Date]]&lt;&gt;"",$D$10,"")</f>
        <v/>
      </c>
      <c r="S1607" s="66"/>
      <c r="T1607" s="63"/>
      <c r="U1607" s="67"/>
      <c r="V1607" s="67"/>
      <c r="W1607" s="67" t="str">
        <f t="shared" si="25"/>
        <v/>
      </c>
      <c r="X1607" s="161" t="str">
        <f>IF(E1607="","",(IF(Table1[[#This Row],[Cur]]="USD",Table1[[#This Row],[Cur_Amount Debit]],Table1[[#This Row],[Cur_Amount Debit]]/Table1[[#This Row],[Exchange Rate]])))</f>
        <v/>
      </c>
      <c r="Y1607" s="161" t="str">
        <f>IF(E1607="","",(IF(Table1[[#This Row],[Cur]]="USD",Table1[[#This Row],[Cur_Amount Credit]],Table1[[#This Row],[Cur_Amount Credit]]/ExchangeRate)))</f>
        <v/>
      </c>
      <c r="Z1607" s="203" t="str">
        <f>IF(E1607="","",(Table1[[#This Row],[Debit USD]]-Table1[[#This Row],[Credit USD]]))</f>
        <v/>
      </c>
      <c r="AA1607" s="122"/>
      <c r="AB1607" s="1"/>
      <c r="AC1607" s="15"/>
      <c r="AD1607" s="15" t="str">
        <f>IF(AND(OR(Table1[[#This Row],[Account]]="15030",Table1[[#This Row],[Account]]="15035",Table1[[#This Row],[Account]]="20150"),Table1[[#This Row],[Vendor ID]]=""),1,"")</f>
        <v/>
      </c>
      <c r="AE1607" s="15"/>
      <c r="AF1607" s="15"/>
      <c r="AG1607" s="15"/>
      <c r="AH1607" s="46" t="str">
        <f>IF(Table1[[#This Row],[Posting Date]]&lt;&gt;"","GJ-"&amp;CountryID,"")</f>
        <v/>
      </c>
      <c r="AI1607" s="59" t="str">
        <f>IF(Table1[[#This Row],[Posting Date]]&lt;&gt;"",Table1[[#This Row],[Posting Date]],"")</f>
        <v/>
      </c>
      <c r="AJ1607" s="46"/>
      <c r="AK1607" s="46" t="str">
        <f>IF(Table1[[#This Row],[Description]]&lt;&gt;"",Table1[[#This Row],[Description]],"")</f>
        <v/>
      </c>
      <c r="AL1607" s="46" t="str">
        <f>IF(Table1[[#This Row],[Posting Date]]&lt;&gt;"",Table1[[#This Row],[Reference Number]],"")</f>
        <v/>
      </c>
      <c r="AM1607" s="46" t="str">
        <f>TRIM(Table1[[#This Row],[Line '#]])</f>
        <v/>
      </c>
      <c r="AN1607" s="46" t="str">
        <f>TRIM(Table1[[#This Row],[Account]])</f>
        <v/>
      </c>
      <c r="AO1607" s="46" t="str">
        <f>IF(Table1[[#This Row],[Posting Date]]&lt;&gt;"",$D$5,"")</f>
        <v/>
      </c>
      <c r="AP1607" s="46" t="str">
        <f>TRIM(Table1[[#This Row],[Departments-Prgrams]])</f>
        <v/>
      </c>
      <c r="AQ1607" s="46" t="str">
        <f>TRIM(Table1[[#This Row],[Grant]])</f>
        <v/>
      </c>
      <c r="AR1607" s="46" t="str">
        <f>TRIM(Table1[[#This Row],[Staff ID]])</f>
        <v/>
      </c>
      <c r="AS1607" s="46" t="str">
        <f>IF(TRIM(Table1[[#This Row],[Budget Code]])=0,"",TRIM(Table1[[#This Row],[Budget Code]]))</f>
        <v/>
      </c>
      <c r="AT1607" s="46" t="str">
        <f>IF(Table1[[#This Row],[Line Description]]&lt;&gt;"",Table1[[#This Row],[Line Description]],"")</f>
        <v/>
      </c>
      <c r="AU1607" s="46" t="str">
        <f>IF(Table1[[#This Row],[Cur_Amount Debit]]&gt;0,ROUND(Table1[[#This Row],[Cur_Amount Debit]],2),"")</f>
        <v/>
      </c>
      <c r="AV1607" s="46" t="str">
        <f>IF(Table1[[#This Row],[Cur_Amount Credit]]&gt;0,ROUND(Table1[[#This Row],[Cur_Amount Credit]],2),"")</f>
        <v/>
      </c>
      <c r="AW1607" s="46" t="str">
        <f>LEFT(Table1[[#This Row],[Cur]],3)</f>
        <v/>
      </c>
      <c r="AX1607" s="59"/>
      <c r="AY1607" s="46"/>
      <c r="AZ1607" s="46" t="str">
        <f>IF(Table1[[#This Row],[Cur]]&lt;&gt;"",IF(Table1[[#This Row],[Cur]]="USD","",ExchangeRate),"")</f>
        <v/>
      </c>
      <c r="BA1607" s="46" t="str">
        <f>IF(Table1[[#This Row],[Grant]]&lt;&gt;"",VLOOKUP(Table1[[#This Row],[Grant]],Grants!B:D,3),"")</f>
        <v/>
      </c>
      <c r="BB1607" s="46" t="str">
        <f>TRIM(Table1[[#This Row],[Vendor ID]])</f>
        <v/>
      </c>
      <c r="BC1607">
        <f>IF(Table1[[#This Row],[Reference Number]]=Q1606,BC1606,BC1606+1)</f>
        <v>2</v>
      </c>
    </row>
    <row r="1608" spans="1:55" ht="11.25" hidden="1" customHeight="1">
      <c r="A1608" s="1"/>
      <c r="B1608" s="88" t="str">
        <f>IF(Table1[[#This Row],[Posting Date]]&lt;&gt;"",IF(Table1[[#This Row],[Reference Number]]=Q1607,B1607+1,1),"")</f>
        <v/>
      </c>
      <c r="C1608" s="61"/>
      <c r="D1608" s="61"/>
      <c r="E1608" s="218"/>
      <c r="F1608" s="143" t="str">
        <f>IFERROR(IF(VLOOKUP(Table1[[#This Row],[Budget Code Description]],Dimentions!$X$6:$AC$132,2,FALSE)="","",VLOOKUP(Table1[[#This Row],[Budget Code Description]],Dimentions!$X$6:$AC$132,2,FALSE)),"")</f>
        <v/>
      </c>
      <c r="G1608" s="143" t="str">
        <f>IFERROR(VLOOKUP(Table1[[#This Row],[Budget Code Description]],Dimentions!$X$6:$AC$132,3,FALSE),"")</f>
        <v/>
      </c>
      <c r="H1608" s="64" t="str">
        <f>IFERROR(VLOOKUP(Table1[[#This Row],[Account]],Dimentions!$S$6:$V$233,2,FALSE),"")</f>
        <v/>
      </c>
      <c r="I1608" s="62">
        <f>_xlfn.NUMBERVALUE(LEFT(Table1[[#This Row],[Account]],1))</f>
        <v>0</v>
      </c>
      <c r="J1608" s="62" t="str">
        <f>IFERROR(VLOOKUP(Table1[[#This Row],[Budget Code Description]],Table6[#All],7,FALSE),"")</f>
        <v/>
      </c>
      <c r="K1608" s="143" t="str">
        <f>IFERROR(VLOOKUP(Table1[[#This Row],[Budget Code Description]],Table6[#All],8,FALSE),"")</f>
        <v/>
      </c>
      <c r="L1608" s="63"/>
      <c r="M1608" s="65" t="str">
        <f>IFERROR(VLOOKUP(Table1[[#This Row],[Staff ID]],Table2[],2,FALSE),"")</f>
        <v/>
      </c>
      <c r="N1608" s="211" t="str">
        <f>IFERROR(IF(VLOOKUP(Table1[[#This Row],[Budget Code Description]],Dimentions!$X$6:$AC$97,4,FALSE)="","",VLOOKUP(Table1[[#This Row],[Budget Code Description]],Dimentions!$X$6:$AC$97,4,FALSE)),"")</f>
        <v/>
      </c>
      <c r="O1608" s="65" t="str">
        <f>IFERROR(VLOOKUP(Table1[[#This Row],[Vendor ID]],Table549[],2,FALSE),"")</f>
        <v/>
      </c>
      <c r="P1608" s="63"/>
      <c r="Q1608" s="143" t="str">
        <f>IF(Table1[[#This Row],[Posting Date]]&lt;&gt;"",$D$9,"")</f>
        <v/>
      </c>
      <c r="R1608" s="159" t="str">
        <f>IF(Table1[[#This Row],[Posting Date]]&lt;&gt;"",$D$10,"")</f>
        <v/>
      </c>
      <c r="S1608" s="66"/>
      <c r="T1608" s="63"/>
      <c r="U1608" s="67"/>
      <c r="V1608" s="67"/>
      <c r="W1608" s="67" t="str">
        <f t="shared" si="25"/>
        <v/>
      </c>
      <c r="X1608" s="161" t="str">
        <f>IF(E1608="","",(IF(Table1[[#This Row],[Cur]]="USD",Table1[[#This Row],[Cur_Amount Debit]],Table1[[#This Row],[Cur_Amount Debit]]/Table1[[#This Row],[Exchange Rate]])))</f>
        <v/>
      </c>
      <c r="Y1608" s="161" t="str">
        <f>IF(E1608="","",(IF(Table1[[#This Row],[Cur]]="USD",Table1[[#This Row],[Cur_Amount Credit]],Table1[[#This Row],[Cur_Amount Credit]]/ExchangeRate)))</f>
        <v/>
      </c>
      <c r="Z1608" s="203" t="str">
        <f>IF(E1608="","",(Table1[[#This Row],[Debit USD]]-Table1[[#This Row],[Credit USD]]))</f>
        <v/>
      </c>
      <c r="AA1608" s="122"/>
      <c r="AB1608" s="1"/>
      <c r="AC1608" s="15"/>
      <c r="AD1608" s="15" t="str">
        <f>IF(AND(OR(Table1[[#This Row],[Account]]="15030",Table1[[#This Row],[Account]]="15035",Table1[[#This Row],[Account]]="20150"),Table1[[#This Row],[Vendor ID]]=""),1,"")</f>
        <v/>
      </c>
      <c r="AE1608" s="15"/>
      <c r="AF1608" s="15"/>
      <c r="AG1608" s="15"/>
      <c r="AH1608" s="46" t="str">
        <f>IF(Table1[[#This Row],[Posting Date]]&lt;&gt;"","GJ-"&amp;CountryID,"")</f>
        <v/>
      </c>
      <c r="AI1608" s="59" t="str">
        <f>IF(Table1[[#This Row],[Posting Date]]&lt;&gt;"",Table1[[#This Row],[Posting Date]],"")</f>
        <v/>
      </c>
      <c r="AJ1608" s="46"/>
      <c r="AK1608" s="46" t="str">
        <f>IF(Table1[[#This Row],[Description]]&lt;&gt;"",Table1[[#This Row],[Description]],"")</f>
        <v/>
      </c>
      <c r="AL1608" s="46" t="str">
        <f>IF(Table1[[#This Row],[Posting Date]]&lt;&gt;"",Table1[[#This Row],[Reference Number]],"")</f>
        <v/>
      </c>
      <c r="AM1608" s="46" t="str">
        <f>TRIM(Table1[[#This Row],[Line '#]])</f>
        <v/>
      </c>
      <c r="AN1608" s="46" t="str">
        <f>TRIM(Table1[[#This Row],[Account]])</f>
        <v/>
      </c>
      <c r="AO1608" s="46" t="str">
        <f>IF(Table1[[#This Row],[Posting Date]]&lt;&gt;"",$D$5,"")</f>
        <v/>
      </c>
      <c r="AP1608" s="46" t="str">
        <f>TRIM(Table1[[#This Row],[Departments-Prgrams]])</f>
        <v/>
      </c>
      <c r="AQ1608" s="46" t="str">
        <f>TRIM(Table1[[#This Row],[Grant]])</f>
        <v/>
      </c>
      <c r="AR1608" s="46" t="str">
        <f>TRIM(Table1[[#This Row],[Staff ID]])</f>
        <v/>
      </c>
      <c r="AS1608" s="46" t="str">
        <f>IF(TRIM(Table1[[#This Row],[Budget Code]])=0,"",TRIM(Table1[[#This Row],[Budget Code]]))</f>
        <v/>
      </c>
      <c r="AT1608" s="46" t="str">
        <f>IF(Table1[[#This Row],[Line Description]]&lt;&gt;"",Table1[[#This Row],[Line Description]],"")</f>
        <v/>
      </c>
      <c r="AU1608" s="46" t="str">
        <f>IF(Table1[[#This Row],[Cur_Amount Debit]]&gt;0,ROUND(Table1[[#This Row],[Cur_Amount Debit]],2),"")</f>
        <v/>
      </c>
      <c r="AV1608" s="46" t="str">
        <f>IF(Table1[[#This Row],[Cur_Amount Credit]]&gt;0,ROUND(Table1[[#This Row],[Cur_Amount Credit]],2),"")</f>
        <v/>
      </c>
      <c r="AW1608" s="46" t="str">
        <f>LEFT(Table1[[#This Row],[Cur]],3)</f>
        <v/>
      </c>
      <c r="AX1608" s="59"/>
      <c r="AY1608" s="46"/>
      <c r="AZ1608" s="46" t="str">
        <f>IF(Table1[[#This Row],[Cur]]&lt;&gt;"",IF(Table1[[#This Row],[Cur]]="USD","",ExchangeRate),"")</f>
        <v/>
      </c>
      <c r="BA1608" s="46" t="str">
        <f>IF(Table1[[#This Row],[Grant]]&lt;&gt;"",VLOOKUP(Table1[[#This Row],[Grant]],Grants!B:D,3),"")</f>
        <v/>
      </c>
      <c r="BB1608" s="46" t="str">
        <f>TRIM(Table1[[#This Row],[Vendor ID]])</f>
        <v/>
      </c>
      <c r="BC1608">
        <f>IF(Table1[[#This Row],[Reference Number]]=Q1607,BC1607,BC1607+1)</f>
        <v>2</v>
      </c>
    </row>
    <row r="1609" spans="1:55" ht="11.25" hidden="1" customHeight="1">
      <c r="A1609" s="1"/>
      <c r="B1609" s="88" t="str">
        <f>IF(Table1[[#This Row],[Posting Date]]&lt;&gt;"",IF(Table1[[#This Row],[Reference Number]]=Q1608,B1608+1,1),"")</f>
        <v/>
      </c>
      <c r="C1609" s="61"/>
      <c r="D1609" s="61"/>
      <c r="E1609" s="218"/>
      <c r="F1609" s="143" t="str">
        <f>IFERROR(IF(VLOOKUP(Table1[[#This Row],[Budget Code Description]],Dimentions!$X$6:$AC$132,2,FALSE)="","",VLOOKUP(Table1[[#This Row],[Budget Code Description]],Dimentions!$X$6:$AC$132,2,FALSE)),"")</f>
        <v/>
      </c>
      <c r="G1609" s="143" t="str">
        <f>IFERROR(VLOOKUP(Table1[[#This Row],[Budget Code Description]],Dimentions!$X$6:$AC$132,3,FALSE),"")</f>
        <v/>
      </c>
      <c r="H1609" s="64" t="str">
        <f>IFERROR(VLOOKUP(Table1[[#This Row],[Account]],Dimentions!$S$6:$V$233,2,FALSE),"")</f>
        <v/>
      </c>
      <c r="I1609" s="62">
        <f>_xlfn.NUMBERVALUE(LEFT(Table1[[#This Row],[Account]],1))</f>
        <v>0</v>
      </c>
      <c r="J1609" s="62" t="str">
        <f>IFERROR(VLOOKUP(Table1[[#This Row],[Budget Code Description]],Table6[#All],7,FALSE),"")</f>
        <v/>
      </c>
      <c r="K1609" s="143" t="str">
        <f>IFERROR(VLOOKUP(Table1[[#This Row],[Budget Code Description]],Table6[#All],8,FALSE),"")</f>
        <v/>
      </c>
      <c r="L1609" s="63"/>
      <c r="M1609" s="65" t="str">
        <f>IFERROR(VLOOKUP(Table1[[#This Row],[Staff ID]],Table2[],2,FALSE),"")</f>
        <v/>
      </c>
      <c r="N1609" s="211" t="str">
        <f>IFERROR(IF(VLOOKUP(Table1[[#This Row],[Budget Code Description]],Dimentions!$X$6:$AC$97,4,FALSE)="","",VLOOKUP(Table1[[#This Row],[Budget Code Description]],Dimentions!$X$6:$AC$97,4,FALSE)),"")</f>
        <v/>
      </c>
      <c r="O1609" s="65" t="str">
        <f>IFERROR(VLOOKUP(Table1[[#This Row],[Vendor ID]],Table549[],2,FALSE),"")</f>
        <v/>
      </c>
      <c r="P1609" s="63"/>
      <c r="Q1609" s="143" t="str">
        <f>IF(Table1[[#This Row],[Posting Date]]&lt;&gt;"",$D$9,"")</f>
        <v/>
      </c>
      <c r="R1609" s="159" t="str">
        <f>IF(Table1[[#This Row],[Posting Date]]&lt;&gt;"",$D$10,"")</f>
        <v/>
      </c>
      <c r="S1609" s="66"/>
      <c r="T1609" s="63"/>
      <c r="U1609" s="67"/>
      <c r="V1609" s="67"/>
      <c r="W1609" s="67" t="str">
        <f t="shared" si="25"/>
        <v/>
      </c>
      <c r="X1609" s="161" t="str">
        <f>IF(E1609="","",(IF(Table1[[#This Row],[Cur]]="USD",Table1[[#This Row],[Cur_Amount Debit]],Table1[[#This Row],[Cur_Amount Debit]]/Table1[[#This Row],[Exchange Rate]])))</f>
        <v/>
      </c>
      <c r="Y1609" s="161" t="str">
        <f>IF(E1609="","",(IF(Table1[[#This Row],[Cur]]="USD",Table1[[#This Row],[Cur_Amount Credit]],Table1[[#This Row],[Cur_Amount Credit]]/ExchangeRate)))</f>
        <v/>
      </c>
      <c r="Z1609" s="203" t="str">
        <f>IF(E1609="","",(Table1[[#This Row],[Debit USD]]-Table1[[#This Row],[Credit USD]]))</f>
        <v/>
      </c>
      <c r="AA1609" s="122"/>
      <c r="AB1609" s="1"/>
      <c r="AC1609" s="15"/>
      <c r="AD1609" s="15" t="str">
        <f>IF(AND(OR(Table1[[#This Row],[Account]]="15030",Table1[[#This Row],[Account]]="15035",Table1[[#This Row],[Account]]="20150"),Table1[[#This Row],[Vendor ID]]=""),1,"")</f>
        <v/>
      </c>
      <c r="AE1609" s="15"/>
      <c r="AF1609" s="15"/>
      <c r="AG1609" s="15"/>
      <c r="AH1609" s="46" t="str">
        <f>IF(Table1[[#This Row],[Posting Date]]&lt;&gt;"","GJ-"&amp;CountryID,"")</f>
        <v/>
      </c>
      <c r="AI1609" s="59" t="str">
        <f>IF(Table1[[#This Row],[Posting Date]]&lt;&gt;"",Table1[[#This Row],[Posting Date]],"")</f>
        <v/>
      </c>
      <c r="AJ1609" s="46"/>
      <c r="AK1609" s="46" t="str">
        <f>IF(Table1[[#This Row],[Description]]&lt;&gt;"",Table1[[#This Row],[Description]],"")</f>
        <v/>
      </c>
      <c r="AL1609" s="46" t="str">
        <f>IF(Table1[[#This Row],[Posting Date]]&lt;&gt;"",Table1[[#This Row],[Reference Number]],"")</f>
        <v/>
      </c>
      <c r="AM1609" s="46" t="str">
        <f>TRIM(Table1[[#This Row],[Line '#]])</f>
        <v/>
      </c>
      <c r="AN1609" s="46" t="str">
        <f>TRIM(Table1[[#This Row],[Account]])</f>
        <v/>
      </c>
      <c r="AO1609" s="46" t="str">
        <f>IF(Table1[[#This Row],[Posting Date]]&lt;&gt;"",$D$5,"")</f>
        <v/>
      </c>
      <c r="AP1609" s="46" t="str">
        <f>TRIM(Table1[[#This Row],[Departments-Prgrams]])</f>
        <v/>
      </c>
      <c r="AQ1609" s="46" t="str">
        <f>TRIM(Table1[[#This Row],[Grant]])</f>
        <v/>
      </c>
      <c r="AR1609" s="46" t="str">
        <f>TRIM(Table1[[#This Row],[Staff ID]])</f>
        <v/>
      </c>
      <c r="AS1609" s="46" t="str">
        <f>IF(TRIM(Table1[[#This Row],[Budget Code]])=0,"",TRIM(Table1[[#This Row],[Budget Code]]))</f>
        <v/>
      </c>
      <c r="AT1609" s="46" t="str">
        <f>IF(Table1[[#This Row],[Line Description]]&lt;&gt;"",Table1[[#This Row],[Line Description]],"")</f>
        <v/>
      </c>
      <c r="AU1609" s="46" t="str">
        <f>IF(Table1[[#This Row],[Cur_Amount Debit]]&gt;0,ROUND(Table1[[#This Row],[Cur_Amount Debit]],2),"")</f>
        <v/>
      </c>
      <c r="AV1609" s="46" t="str">
        <f>IF(Table1[[#This Row],[Cur_Amount Credit]]&gt;0,ROUND(Table1[[#This Row],[Cur_Amount Credit]],2),"")</f>
        <v/>
      </c>
      <c r="AW1609" s="46" t="str">
        <f>LEFT(Table1[[#This Row],[Cur]],3)</f>
        <v/>
      </c>
      <c r="AX1609" s="59"/>
      <c r="AY1609" s="46"/>
      <c r="AZ1609" s="46" t="str">
        <f>IF(Table1[[#This Row],[Cur]]&lt;&gt;"",IF(Table1[[#This Row],[Cur]]="USD","",ExchangeRate),"")</f>
        <v/>
      </c>
      <c r="BA1609" s="46" t="str">
        <f>IF(Table1[[#This Row],[Grant]]&lt;&gt;"",VLOOKUP(Table1[[#This Row],[Grant]],Grants!B:D,3),"")</f>
        <v/>
      </c>
      <c r="BB1609" s="46" t="str">
        <f>TRIM(Table1[[#This Row],[Vendor ID]])</f>
        <v/>
      </c>
      <c r="BC1609">
        <f>IF(Table1[[#This Row],[Reference Number]]=Q1608,BC1608,BC1608+1)</f>
        <v>2</v>
      </c>
    </row>
    <row r="1610" spans="1:55" ht="11.25" hidden="1" customHeight="1">
      <c r="A1610" s="1"/>
      <c r="B1610" s="88" t="str">
        <f>IF(Table1[[#This Row],[Posting Date]]&lt;&gt;"",IF(Table1[[#This Row],[Reference Number]]=Q1609,B1609+1,1),"")</f>
        <v/>
      </c>
      <c r="C1610" s="61"/>
      <c r="D1610" s="61"/>
      <c r="E1610" s="218"/>
      <c r="F1610" s="143" t="str">
        <f>IFERROR(IF(VLOOKUP(Table1[[#This Row],[Budget Code Description]],Dimentions!$X$6:$AC$132,2,FALSE)="","",VLOOKUP(Table1[[#This Row],[Budget Code Description]],Dimentions!$X$6:$AC$132,2,FALSE)),"")</f>
        <v/>
      </c>
      <c r="G1610" s="143" t="str">
        <f>IFERROR(VLOOKUP(Table1[[#This Row],[Budget Code Description]],Dimentions!$X$6:$AC$132,3,FALSE),"")</f>
        <v/>
      </c>
      <c r="H1610" s="64" t="str">
        <f>IFERROR(VLOOKUP(Table1[[#This Row],[Account]],Dimentions!$S$6:$V$233,2,FALSE),"")</f>
        <v/>
      </c>
      <c r="I1610" s="62">
        <f>_xlfn.NUMBERVALUE(LEFT(Table1[[#This Row],[Account]],1))</f>
        <v>0</v>
      </c>
      <c r="J1610" s="62" t="str">
        <f>IFERROR(VLOOKUP(Table1[[#This Row],[Budget Code Description]],Table6[#All],7,FALSE),"")</f>
        <v/>
      </c>
      <c r="K1610" s="143" t="str">
        <f>IFERROR(VLOOKUP(Table1[[#This Row],[Budget Code Description]],Table6[#All],8,FALSE),"")</f>
        <v/>
      </c>
      <c r="L1610" s="63"/>
      <c r="M1610" s="65" t="str">
        <f>IFERROR(VLOOKUP(Table1[[#This Row],[Staff ID]],Table2[],2,FALSE),"")</f>
        <v/>
      </c>
      <c r="N1610" s="211" t="str">
        <f>IFERROR(IF(VLOOKUP(Table1[[#This Row],[Budget Code Description]],Dimentions!$X$6:$AC$97,4,FALSE)="","",VLOOKUP(Table1[[#This Row],[Budget Code Description]],Dimentions!$X$6:$AC$97,4,FALSE)),"")</f>
        <v/>
      </c>
      <c r="O1610" s="65" t="str">
        <f>IFERROR(VLOOKUP(Table1[[#This Row],[Vendor ID]],Table549[],2,FALSE),"")</f>
        <v/>
      </c>
      <c r="P1610" s="63"/>
      <c r="Q1610" s="143" t="str">
        <f>IF(Table1[[#This Row],[Posting Date]]&lt;&gt;"",$D$9,"")</f>
        <v/>
      </c>
      <c r="R1610" s="159" t="str">
        <f>IF(Table1[[#This Row],[Posting Date]]&lt;&gt;"",$D$10,"")</f>
        <v/>
      </c>
      <c r="S1610" s="66"/>
      <c r="T1610" s="63"/>
      <c r="U1610" s="67"/>
      <c r="V1610" s="67"/>
      <c r="W1610" s="67" t="str">
        <f t="shared" si="25"/>
        <v/>
      </c>
      <c r="X1610" s="161" t="str">
        <f>IF(E1610="","",(IF(Table1[[#This Row],[Cur]]="USD",Table1[[#This Row],[Cur_Amount Debit]],Table1[[#This Row],[Cur_Amount Debit]]/Table1[[#This Row],[Exchange Rate]])))</f>
        <v/>
      </c>
      <c r="Y1610" s="161" t="str">
        <f>IF(E1610="","",(IF(Table1[[#This Row],[Cur]]="USD",Table1[[#This Row],[Cur_Amount Credit]],Table1[[#This Row],[Cur_Amount Credit]]/ExchangeRate)))</f>
        <v/>
      </c>
      <c r="Z1610" s="203" t="str">
        <f>IF(E1610="","",(Table1[[#This Row],[Debit USD]]-Table1[[#This Row],[Credit USD]]))</f>
        <v/>
      </c>
      <c r="AA1610" s="122"/>
      <c r="AB1610" s="1"/>
      <c r="AC1610" s="15"/>
      <c r="AD1610" s="15" t="str">
        <f>IF(AND(OR(Table1[[#This Row],[Account]]="15030",Table1[[#This Row],[Account]]="15035",Table1[[#This Row],[Account]]="20150"),Table1[[#This Row],[Vendor ID]]=""),1,"")</f>
        <v/>
      </c>
      <c r="AE1610" s="15"/>
      <c r="AF1610" s="15"/>
      <c r="AG1610" s="15"/>
      <c r="AH1610" s="46" t="str">
        <f>IF(Table1[[#This Row],[Posting Date]]&lt;&gt;"","GJ-"&amp;CountryID,"")</f>
        <v/>
      </c>
      <c r="AI1610" s="59" t="str">
        <f>IF(Table1[[#This Row],[Posting Date]]&lt;&gt;"",Table1[[#This Row],[Posting Date]],"")</f>
        <v/>
      </c>
      <c r="AJ1610" s="46"/>
      <c r="AK1610" s="46" t="str">
        <f>IF(Table1[[#This Row],[Description]]&lt;&gt;"",Table1[[#This Row],[Description]],"")</f>
        <v/>
      </c>
      <c r="AL1610" s="46" t="str">
        <f>IF(Table1[[#This Row],[Posting Date]]&lt;&gt;"",Table1[[#This Row],[Reference Number]],"")</f>
        <v/>
      </c>
      <c r="AM1610" s="46" t="str">
        <f>TRIM(Table1[[#This Row],[Line '#]])</f>
        <v/>
      </c>
      <c r="AN1610" s="46" t="str">
        <f>TRIM(Table1[[#This Row],[Account]])</f>
        <v/>
      </c>
      <c r="AO1610" s="46" t="str">
        <f>IF(Table1[[#This Row],[Posting Date]]&lt;&gt;"",$D$5,"")</f>
        <v/>
      </c>
      <c r="AP1610" s="46" t="str">
        <f>TRIM(Table1[[#This Row],[Departments-Prgrams]])</f>
        <v/>
      </c>
      <c r="AQ1610" s="46" t="str">
        <f>TRIM(Table1[[#This Row],[Grant]])</f>
        <v/>
      </c>
      <c r="AR1610" s="46" t="str">
        <f>TRIM(Table1[[#This Row],[Staff ID]])</f>
        <v/>
      </c>
      <c r="AS1610" s="46" t="str">
        <f>IF(TRIM(Table1[[#This Row],[Budget Code]])=0,"",TRIM(Table1[[#This Row],[Budget Code]]))</f>
        <v/>
      </c>
      <c r="AT1610" s="46" t="str">
        <f>IF(Table1[[#This Row],[Line Description]]&lt;&gt;"",Table1[[#This Row],[Line Description]],"")</f>
        <v/>
      </c>
      <c r="AU1610" s="46" t="str">
        <f>IF(Table1[[#This Row],[Cur_Amount Debit]]&gt;0,ROUND(Table1[[#This Row],[Cur_Amount Debit]],2),"")</f>
        <v/>
      </c>
      <c r="AV1610" s="46" t="str">
        <f>IF(Table1[[#This Row],[Cur_Amount Credit]]&gt;0,ROUND(Table1[[#This Row],[Cur_Amount Credit]],2),"")</f>
        <v/>
      </c>
      <c r="AW1610" s="46" t="str">
        <f>LEFT(Table1[[#This Row],[Cur]],3)</f>
        <v/>
      </c>
      <c r="AX1610" s="59"/>
      <c r="AY1610" s="46"/>
      <c r="AZ1610" s="46" t="str">
        <f>IF(Table1[[#This Row],[Cur]]&lt;&gt;"",IF(Table1[[#This Row],[Cur]]="USD","",ExchangeRate),"")</f>
        <v/>
      </c>
      <c r="BA1610" s="46" t="str">
        <f>IF(Table1[[#This Row],[Grant]]&lt;&gt;"",VLOOKUP(Table1[[#This Row],[Grant]],Grants!B:D,3),"")</f>
        <v/>
      </c>
      <c r="BB1610" s="46" t="str">
        <f>TRIM(Table1[[#This Row],[Vendor ID]])</f>
        <v/>
      </c>
      <c r="BC1610">
        <f>IF(Table1[[#This Row],[Reference Number]]=Q1609,BC1609,BC1609+1)</f>
        <v>2</v>
      </c>
    </row>
    <row r="1611" spans="1:55" ht="11.25" hidden="1" customHeight="1">
      <c r="A1611" s="1"/>
      <c r="B1611" s="88" t="str">
        <f>IF(Table1[[#This Row],[Posting Date]]&lt;&gt;"",IF(Table1[[#This Row],[Reference Number]]=Q1610,B1610+1,1),"")</f>
        <v/>
      </c>
      <c r="C1611" s="61"/>
      <c r="D1611" s="61"/>
      <c r="E1611" s="218"/>
      <c r="F1611" s="143" t="str">
        <f>IFERROR(IF(VLOOKUP(Table1[[#This Row],[Budget Code Description]],Dimentions!$X$6:$AC$132,2,FALSE)="","",VLOOKUP(Table1[[#This Row],[Budget Code Description]],Dimentions!$X$6:$AC$132,2,FALSE)),"")</f>
        <v/>
      </c>
      <c r="G1611" s="143" t="str">
        <f>IFERROR(VLOOKUP(Table1[[#This Row],[Budget Code Description]],Dimentions!$X$6:$AC$132,3,FALSE),"")</f>
        <v/>
      </c>
      <c r="H1611" s="64" t="str">
        <f>IFERROR(VLOOKUP(Table1[[#This Row],[Account]],Dimentions!$S$6:$V$233,2,FALSE),"")</f>
        <v/>
      </c>
      <c r="I1611" s="62">
        <f>_xlfn.NUMBERVALUE(LEFT(Table1[[#This Row],[Account]],1))</f>
        <v>0</v>
      </c>
      <c r="J1611" s="62" t="str">
        <f>IFERROR(VLOOKUP(Table1[[#This Row],[Budget Code Description]],Table6[#All],7,FALSE),"")</f>
        <v/>
      </c>
      <c r="K1611" s="143" t="str">
        <f>IFERROR(VLOOKUP(Table1[[#This Row],[Budget Code Description]],Table6[#All],8,FALSE),"")</f>
        <v/>
      </c>
      <c r="L1611" s="63"/>
      <c r="M1611" s="65" t="str">
        <f>IFERROR(VLOOKUP(Table1[[#This Row],[Staff ID]],Table2[],2,FALSE),"")</f>
        <v/>
      </c>
      <c r="N1611" s="211" t="str">
        <f>IFERROR(IF(VLOOKUP(Table1[[#This Row],[Budget Code Description]],Dimentions!$X$6:$AC$97,4,FALSE)="","",VLOOKUP(Table1[[#This Row],[Budget Code Description]],Dimentions!$X$6:$AC$97,4,FALSE)),"")</f>
        <v/>
      </c>
      <c r="O1611" s="65" t="str">
        <f>IFERROR(VLOOKUP(Table1[[#This Row],[Vendor ID]],Table549[],2,FALSE),"")</f>
        <v/>
      </c>
      <c r="P1611" s="63"/>
      <c r="Q1611" s="143" t="str">
        <f>IF(Table1[[#This Row],[Posting Date]]&lt;&gt;"",$D$9,"")</f>
        <v/>
      </c>
      <c r="R1611" s="159" t="str">
        <f>IF(Table1[[#This Row],[Posting Date]]&lt;&gt;"",$D$10,"")</f>
        <v/>
      </c>
      <c r="S1611" s="66"/>
      <c r="T1611" s="63"/>
      <c r="U1611" s="67"/>
      <c r="V1611" s="67"/>
      <c r="W1611" s="67" t="str">
        <f t="shared" si="25"/>
        <v/>
      </c>
      <c r="X1611" s="161" t="str">
        <f>IF(E1611="","",(IF(Table1[[#This Row],[Cur]]="USD",Table1[[#This Row],[Cur_Amount Debit]],Table1[[#This Row],[Cur_Amount Debit]]/Table1[[#This Row],[Exchange Rate]])))</f>
        <v/>
      </c>
      <c r="Y1611" s="161" t="str">
        <f>IF(E1611="","",(IF(Table1[[#This Row],[Cur]]="USD",Table1[[#This Row],[Cur_Amount Credit]],Table1[[#This Row],[Cur_Amount Credit]]/ExchangeRate)))</f>
        <v/>
      </c>
      <c r="Z1611" s="203" t="str">
        <f>IF(E1611="","",(Table1[[#This Row],[Debit USD]]-Table1[[#This Row],[Credit USD]]))</f>
        <v/>
      </c>
      <c r="AA1611" s="122"/>
      <c r="AB1611" s="1"/>
      <c r="AC1611" s="15"/>
      <c r="AD1611" s="15" t="str">
        <f>IF(AND(OR(Table1[[#This Row],[Account]]="15030",Table1[[#This Row],[Account]]="15035",Table1[[#This Row],[Account]]="20150"),Table1[[#This Row],[Vendor ID]]=""),1,"")</f>
        <v/>
      </c>
      <c r="AE1611" s="15"/>
      <c r="AF1611" s="15"/>
      <c r="AG1611" s="15"/>
      <c r="AH1611" s="46" t="str">
        <f>IF(Table1[[#This Row],[Posting Date]]&lt;&gt;"","GJ-"&amp;CountryID,"")</f>
        <v/>
      </c>
      <c r="AI1611" s="59" t="str">
        <f>IF(Table1[[#This Row],[Posting Date]]&lt;&gt;"",Table1[[#This Row],[Posting Date]],"")</f>
        <v/>
      </c>
      <c r="AJ1611" s="46"/>
      <c r="AK1611" s="46" t="str">
        <f>IF(Table1[[#This Row],[Description]]&lt;&gt;"",Table1[[#This Row],[Description]],"")</f>
        <v/>
      </c>
      <c r="AL1611" s="46" t="str">
        <f>IF(Table1[[#This Row],[Posting Date]]&lt;&gt;"",Table1[[#This Row],[Reference Number]],"")</f>
        <v/>
      </c>
      <c r="AM1611" s="46" t="str">
        <f>TRIM(Table1[[#This Row],[Line '#]])</f>
        <v/>
      </c>
      <c r="AN1611" s="46" t="str">
        <f>TRIM(Table1[[#This Row],[Account]])</f>
        <v/>
      </c>
      <c r="AO1611" s="46" t="str">
        <f>IF(Table1[[#This Row],[Posting Date]]&lt;&gt;"",$D$5,"")</f>
        <v/>
      </c>
      <c r="AP1611" s="46" t="str">
        <f>TRIM(Table1[[#This Row],[Departments-Prgrams]])</f>
        <v/>
      </c>
      <c r="AQ1611" s="46" t="str">
        <f>TRIM(Table1[[#This Row],[Grant]])</f>
        <v/>
      </c>
      <c r="AR1611" s="46" t="str">
        <f>TRIM(Table1[[#This Row],[Staff ID]])</f>
        <v/>
      </c>
      <c r="AS1611" s="46" t="str">
        <f>IF(TRIM(Table1[[#This Row],[Budget Code]])=0,"",TRIM(Table1[[#This Row],[Budget Code]]))</f>
        <v/>
      </c>
      <c r="AT1611" s="46" t="str">
        <f>IF(Table1[[#This Row],[Line Description]]&lt;&gt;"",Table1[[#This Row],[Line Description]],"")</f>
        <v/>
      </c>
      <c r="AU1611" s="46" t="str">
        <f>IF(Table1[[#This Row],[Cur_Amount Debit]]&gt;0,ROUND(Table1[[#This Row],[Cur_Amount Debit]],2),"")</f>
        <v/>
      </c>
      <c r="AV1611" s="46" t="str">
        <f>IF(Table1[[#This Row],[Cur_Amount Credit]]&gt;0,ROUND(Table1[[#This Row],[Cur_Amount Credit]],2),"")</f>
        <v/>
      </c>
      <c r="AW1611" s="46" t="str">
        <f>LEFT(Table1[[#This Row],[Cur]],3)</f>
        <v/>
      </c>
      <c r="AX1611" s="59"/>
      <c r="AY1611" s="46"/>
      <c r="AZ1611" s="46" t="str">
        <f>IF(Table1[[#This Row],[Cur]]&lt;&gt;"",IF(Table1[[#This Row],[Cur]]="USD","",ExchangeRate),"")</f>
        <v/>
      </c>
      <c r="BA1611" s="46" t="str">
        <f>IF(Table1[[#This Row],[Grant]]&lt;&gt;"",VLOOKUP(Table1[[#This Row],[Grant]],Grants!B:D,3),"")</f>
        <v/>
      </c>
      <c r="BB1611" s="46" t="str">
        <f>TRIM(Table1[[#This Row],[Vendor ID]])</f>
        <v/>
      </c>
      <c r="BC1611">
        <f>IF(Table1[[#This Row],[Reference Number]]=Q1610,BC1610,BC1610+1)</f>
        <v>2</v>
      </c>
    </row>
    <row r="1612" spans="1:55" ht="11.25" hidden="1" customHeight="1">
      <c r="A1612" s="1"/>
      <c r="B1612" s="88" t="str">
        <f>IF(Table1[[#This Row],[Posting Date]]&lt;&gt;"",IF(Table1[[#This Row],[Reference Number]]=Q1611,B1611+1,1),"")</f>
        <v/>
      </c>
      <c r="C1612" s="61"/>
      <c r="D1612" s="61"/>
      <c r="E1612" s="218"/>
      <c r="F1612" s="143" t="str">
        <f>IFERROR(IF(VLOOKUP(Table1[[#This Row],[Budget Code Description]],Dimentions!$X$6:$AC$132,2,FALSE)="","",VLOOKUP(Table1[[#This Row],[Budget Code Description]],Dimentions!$X$6:$AC$132,2,FALSE)),"")</f>
        <v/>
      </c>
      <c r="G1612" s="143" t="str">
        <f>IFERROR(VLOOKUP(Table1[[#This Row],[Budget Code Description]],Dimentions!$X$6:$AC$132,3,FALSE),"")</f>
        <v/>
      </c>
      <c r="H1612" s="64" t="str">
        <f>IFERROR(VLOOKUP(Table1[[#This Row],[Account]],Dimentions!$S$6:$V$233,2,FALSE),"")</f>
        <v/>
      </c>
      <c r="I1612" s="62">
        <f>_xlfn.NUMBERVALUE(LEFT(Table1[[#This Row],[Account]],1))</f>
        <v>0</v>
      </c>
      <c r="J1612" s="62" t="str">
        <f>IFERROR(VLOOKUP(Table1[[#This Row],[Budget Code Description]],Table6[#All],7,FALSE),"")</f>
        <v/>
      </c>
      <c r="K1612" s="143" t="str">
        <f>IFERROR(VLOOKUP(Table1[[#This Row],[Budget Code Description]],Table6[#All],8,FALSE),"")</f>
        <v/>
      </c>
      <c r="L1612" s="63"/>
      <c r="M1612" s="65" t="str">
        <f>IFERROR(VLOOKUP(Table1[[#This Row],[Staff ID]],Table2[],2,FALSE),"")</f>
        <v/>
      </c>
      <c r="N1612" s="211" t="str">
        <f>IFERROR(IF(VLOOKUP(Table1[[#This Row],[Budget Code Description]],Dimentions!$X$6:$AC$97,4,FALSE)="","",VLOOKUP(Table1[[#This Row],[Budget Code Description]],Dimentions!$X$6:$AC$97,4,FALSE)),"")</f>
        <v/>
      </c>
      <c r="O1612" s="65" t="str">
        <f>IFERROR(VLOOKUP(Table1[[#This Row],[Vendor ID]],Table549[],2,FALSE),"")</f>
        <v/>
      </c>
      <c r="P1612" s="63"/>
      <c r="Q1612" s="143" t="str">
        <f>IF(Table1[[#This Row],[Posting Date]]&lt;&gt;"",$D$9,"")</f>
        <v/>
      </c>
      <c r="R1612" s="159" t="str">
        <f>IF(Table1[[#This Row],[Posting Date]]&lt;&gt;"",$D$10,"")</f>
        <v/>
      </c>
      <c r="S1612" s="66"/>
      <c r="T1612" s="63"/>
      <c r="U1612" s="67"/>
      <c r="V1612" s="67"/>
      <c r="W1612" s="67" t="str">
        <f t="shared" si="25"/>
        <v/>
      </c>
      <c r="X1612" s="161" t="str">
        <f>IF(E1612="","",(IF(Table1[[#This Row],[Cur]]="USD",Table1[[#This Row],[Cur_Amount Debit]],Table1[[#This Row],[Cur_Amount Debit]]/Table1[[#This Row],[Exchange Rate]])))</f>
        <v/>
      </c>
      <c r="Y1612" s="161" t="str">
        <f>IF(E1612="","",(IF(Table1[[#This Row],[Cur]]="USD",Table1[[#This Row],[Cur_Amount Credit]],Table1[[#This Row],[Cur_Amount Credit]]/ExchangeRate)))</f>
        <v/>
      </c>
      <c r="Z1612" s="203" t="str">
        <f>IF(E1612="","",(Table1[[#This Row],[Debit USD]]-Table1[[#This Row],[Credit USD]]))</f>
        <v/>
      </c>
      <c r="AA1612" s="122"/>
      <c r="AB1612" s="1"/>
      <c r="AC1612" s="15"/>
      <c r="AD1612" s="15" t="str">
        <f>IF(AND(OR(Table1[[#This Row],[Account]]="15030",Table1[[#This Row],[Account]]="15035",Table1[[#This Row],[Account]]="20150"),Table1[[#This Row],[Vendor ID]]=""),1,"")</f>
        <v/>
      </c>
      <c r="AE1612" s="15"/>
      <c r="AF1612" s="15"/>
      <c r="AG1612" s="15"/>
      <c r="AH1612" s="46" t="str">
        <f>IF(Table1[[#This Row],[Posting Date]]&lt;&gt;"","GJ-"&amp;CountryID,"")</f>
        <v/>
      </c>
      <c r="AI1612" s="59" t="str">
        <f>IF(Table1[[#This Row],[Posting Date]]&lt;&gt;"",Table1[[#This Row],[Posting Date]],"")</f>
        <v/>
      </c>
      <c r="AJ1612" s="46"/>
      <c r="AK1612" s="46" t="str">
        <f>IF(Table1[[#This Row],[Description]]&lt;&gt;"",Table1[[#This Row],[Description]],"")</f>
        <v/>
      </c>
      <c r="AL1612" s="46" t="str">
        <f>IF(Table1[[#This Row],[Posting Date]]&lt;&gt;"",Table1[[#This Row],[Reference Number]],"")</f>
        <v/>
      </c>
      <c r="AM1612" s="46" t="str">
        <f>TRIM(Table1[[#This Row],[Line '#]])</f>
        <v/>
      </c>
      <c r="AN1612" s="46" t="str">
        <f>TRIM(Table1[[#This Row],[Account]])</f>
        <v/>
      </c>
      <c r="AO1612" s="46" t="str">
        <f>IF(Table1[[#This Row],[Posting Date]]&lt;&gt;"",$D$5,"")</f>
        <v/>
      </c>
      <c r="AP1612" s="46" t="str">
        <f>TRIM(Table1[[#This Row],[Departments-Prgrams]])</f>
        <v/>
      </c>
      <c r="AQ1612" s="46" t="str">
        <f>TRIM(Table1[[#This Row],[Grant]])</f>
        <v/>
      </c>
      <c r="AR1612" s="46" t="str">
        <f>TRIM(Table1[[#This Row],[Staff ID]])</f>
        <v/>
      </c>
      <c r="AS1612" s="46" t="str">
        <f>IF(TRIM(Table1[[#This Row],[Budget Code]])=0,"",TRIM(Table1[[#This Row],[Budget Code]]))</f>
        <v/>
      </c>
      <c r="AT1612" s="46" t="str">
        <f>IF(Table1[[#This Row],[Line Description]]&lt;&gt;"",Table1[[#This Row],[Line Description]],"")</f>
        <v/>
      </c>
      <c r="AU1612" s="46" t="str">
        <f>IF(Table1[[#This Row],[Cur_Amount Debit]]&gt;0,ROUND(Table1[[#This Row],[Cur_Amount Debit]],2),"")</f>
        <v/>
      </c>
      <c r="AV1612" s="46" t="str">
        <f>IF(Table1[[#This Row],[Cur_Amount Credit]]&gt;0,ROUND(Table1[[#This Row],[Cur_Amount Credit]],2),"")</f>
        <v/>
      </c>
      <c r="AW1612" s="46" t="str">
        <f>LEFT(Table1[[#This Row],[Cur]],3)</f>
        <v/>
      </c>
      <c r="AX1612" s="59"/>
      <c r="AY1612" s="46"/>
      <c r="AZ1612" s="46" t="str">
        <f>IF(Table1[[#This Row],[Cur]]&lt;&gt;"",IF(Table1[[#This Row],[Cur]]="USD","",ExchangeRate),"")</f>
        <v/>
      </c>
      <c r="BA1612" s="46" t="str">
        <f>IF(Table1[[#This Row],[Grant]]&lt;&gt;"",VLOOKUP(Table1[[#This Row],[Grant]],Grants!B:D,3),"")</f>
        <v/>
      </c>
      <c r="BB1612" s="46" t="str">
        <f>TRIM(Table1[[#This Row],[Vendor ID]])</f>
        <v/>
      </c>
      <c r="BC1612">
        <f>IF(Table1[[#This Row],[Reference Number]]=Q1611,BC1611,BC1611+1)</f>
        <v>2</v>
      </c>
    </row>
    <row r="1613" spans="1:55" ht="11.25" hidden="1" customHeight="1">
      <c r="A1613" s="1"/>
      <c r="B1613" s="88" t="str">
        <f>IF(Table1[[#This Row],[Posting Date]]&lt;&gt;"",IF(Table1[[#This Row],[Reference Number]]=Q1612,B1612+1,1),"")</f>
        <v/>
      </c>
      <c r="C1613" s="61"/>
      <c r="D1613" s="61"/>
      <c r="E1613" s="218"/>
      <c r="F1613" s="143" t="str">
        <f>IFERROR(IF(VLOOKUP(Table1[[#This Row],[Budget Code Description]],Dimentions!$X$6:$AC$132,2,FALSE)="","",VLOOKUP(Table1[[#This Row],[Budget Code Description]],Dimentions!$X$6:$AC$132,2,FALSE)),"")</f>
        <v/>
      </c>
      <c r="G1613" s="143" t="str">
        <f>IFERROR(VLOOKUP(Table1[[#This Row],[Budget Code Description]],Dimentions!$X$6:$AC$132,3,FALSE),"")</f>
        <v/>
      </c>
      <c r="H1613" s="64" t="str">
        <f>IFERROR(VLOOKUP(Table1[[#This Row],[Account]],Dimentions!$S$6:$V$233,2,FALSE),"")</f>
        <v/>
      </c>
      <c r="I1613" s="62">
        <f>_xlfn.NUMBERVALUE(LEFT(Table1[[#This Row],[Account]],1))</f>
        <v>0</v>
      </c>
      <c r="J1613" s="62" t="str">
        <f>IFERROR(VLOOKUP(Table1[[#This Row],[Budget Code Description]],Table6[#All],7,FALSE),"")</f>
        <v/>
      </c>
      <c r="K1613" s="143" t="str">
        <f>IFERROR(VLOOKUP(Table1[[#This Row],[Budget Code Description]],Table6[#All],8,FALSE),"")</f>
        <v/>
      </c>
      <c r="L1613" s="63"/>
      <c r="M1613" s="65" t="str">
        <f>IFERROR(VLOOKUP(Table1[[#This Row],[Staff ID]],Table2[],2,FALSE),"")</f>
        <v/>
      </c>
      <c r="N1613" s="211" t="str">
        <f>IFERROR(IF(VLOOKUP(Table1[[#This Row],[Budget Code Description]],Dimentions!$X$6:$AC$97,4,FALSE)="","",VLOOKUP(Table1[[#This Row],[Budget Code Description]],Dimentions!$X$6:$AC$97,4,FALSE)),"")</f>
        <v/>
      </c>
      <c r="O1613" s="65" t="str">
        <f>IFERROR(VLOOKUP(Table1[[#This Row],[Vendor ID]],Table549[],2,FALSE),"")</f>
        <v/>
      </c>
      <c r="P1613" s="63"/>
      <c r="Q1613" s="143" t="str">
        <f>IF(Table1[[#This Row],[Posting Date]]&lt;&gt;"",$D$9,"")</f>
        <v/>
      </c>
      <c r="R1613" s="159" t="str">
        <f>IF(Table1[[#This Row],[Posting Date]]&lt;&gt;"",$D$10,"")</f>
        <v/>
      </c>
      <c r="S1613" s="66"/>
      <c r="T1613" s="63"/>
      <c r="U1613" s="67"/>
      <c r="V1613" s="67"/>
      <c r="W1613" s="67" t="str">
        <f t="shared" si="25"/>
        <v/>
      </c>
      <c r="X1613" s="161" t="str">
        <f>IF(E1613="","",(IF(Table1[[#This Row],[Cur]]="USD",Table1[[#This Row],[Cur_Amount Debit]],Table1[[#This Row],[Cur_Amount Debit]]/Table1[[#This Row],[Exchange Rate]])))</f>
        <v/>
      </c>
      <c r="Y1613" s="161" t="str">
        <f>IF(E1613="","",(IF(Table1[[#This Row],[Cur]]="USD",Table1[[#This Row],[Cur_Amount Credit]],Table1[[#This Row],[Cur_Amount Credit]]/ExchangeRate)))</f>
        <v/>
      </c>
      <c r="Z1613" s="203" t="str">
        <f>IF(E1613="","",(Table1[[#This Row],[Debit USD]]-Table1[[#This Row],[Credit USD]]))</f>
        <v/>
      </c>
      <c r="AA1613" s="122"/>
      <c r="AB1613" s="1"/>
      <c r="AC1613" s="15"/>
      <c r="AD1613" s="15" t="str">
        <f>IF(AND(OR(Table1[[#This Row],[Account]]="15030",Table1[[#This Row],[Account]]="15035",Table1[[#This Row],[Account]]="20150"),Table1[[#This Row],[Vendor ID]]=""),1,"")</f>
        <v/>
      </c>
      <c r="AE1613" s="15"/>
      <c r="AF1613" s="15"/>
      <c r="AG1613" s="15"/>
      <c r="AH1613" s="46" t="str">
        <f>IF(Table1[[#This Row],[Posting Date]]&lt;&gt;"","GJ-"&amp;CountryID,"")</f>
        <v/>
      </c>
      <c r="AI1613" s="59" t="str">
        <f>IF(Table1[[#This Row],[Posting Date]]&lt;&gt;"",Table1[[#This Row],[Posting Date]],"")</f>
        <v/>
      </c>
      <c r="AJ1613" s="46"/>
      <c r="AK1613" s="46" t="str">
        <f>IF(Table1[[#This Row],[Description]]&lt;&gt;"",Table1[[#This Row],[Description]],"")</f>
        <v/>
      </c>
      <c r="AL1613" s="46" t="str">
        <f>IF(Table1[[#This Row],[Posting Date]]&lt;&gt;"",Table1[[#This Row],[Reference Number]],"")</f>
        <v/>
      </c>
      <c r="AM1613" s="46" t="str">
        <f>TRIM(Table1[[#This Row],[Line '#]])</f>
        <v/>
      </c>
      <c r="AN1613" s="46" t="str">
        <f>TRIM(Table1[[#This Row],[Account]])</f>
        <v/>
      </c>
      <c r="AO1613" s="46" t="str">
        <f>IF(Table1[[#This Row],[Posting Date]]&lt;&gt;"",$D$5,"")</f>
        <v/>
      </c>
      <c r="AP1613" s="46" t="str">
        <f>TRIM(Table1[[#This Row],[Departments-Prgrams]])</f>
        <v/>
      </c>
      <c r="AQ1613" s="46" t="str">
        <f>TRIM(Table1[[#This Row],[Grant]])</f>
        <v/>
      </c>
      <c r="AR1613" s="46" t="str">
        <f>TRIM(Table1[[#This Row],[Staff ID]])</f>
        <v/>
      </c>
      <c r="AS1613" s="46" t="str">
        <f>IF(TRIM(Table1[[#This Row],[Budget Code]])=0,"",TRIM(Table1[[#This Row],[Budget Code]]))</f>
        <v/>
      </c>
      <c r="AT1613" s="46" t="str">
        <f>IF(Table1[[#This Row],[Line Description]]&lt;&gt;"",Table1[[#This Row],[Line Description]],"")</f>
        <v/>
      </c>
      <c r="AU1613" s="46" t="str">
        <f>IF(Table1[[#This Row],[Cur_Amount Debit]]&gt;0,ROUND(Table1[[#This Row],[Cur_Amount Debit]],2),"")</f>
        <v/>
      </c>
      <c r="AV1613" s="46" t="str">
        <f>IF(Table1[[#This Row],[Cur_Amount Credit]]&gt;0,ROUND(Table1[[#This Row],[Cur_Amount Credit]],2),"")</f>
        <v/>
      </c>
      <c r="AW1613" s="46" t="str">
        <f>LEFT(Table1[[#This Row],[Cur]],3)</f>
        <v/>
      </c>
      <c r="AX1613" s="59"/>
      <c r="AY1613" s="46"/>
      <c r="AZ1613" s="46" t="str">
        <f>IF(Table1[[#This Row],[Cur]]&lt;&gt;"",IF(Table1[[#This Row],[Cur]]="USD","",ExchangeRate),"")</f>
        <v/>
      </c>
      <c r="BA1613" s="46" t="str">
        <f>IF(Table1[[#This Row],[Grant]]&lt;&gt;"",VLOOKUP(Table1[[#This Row],[Grant]],Grants!B:D,3),"")</f>
        <v/>
      </c>
      <c r="BB1613" s="46" t="str">
        <f>TRIM(Table1[[#This Row],[Vendor ID]])</f>
        <v/>
      </c>
      <c r="BC1613">
        <f>IF(Table1[[#This Row],[Reference Number]]=Q1612,BC1612,BC1612+1)</f>
        <v>2</v>
      </c>
    </row>
    <row r="1614" spans="1:55" ht="11.25" hidden="1" customHeight="1">
      <c r="A1614" s="1"/>
      <c r="B1614" s="88" t="str">
        <f>IF(Table1[[#This Row],[Posting Date]]&lt;&gt;"",IF(Table1[[#This Row],[Reference Number]]=Q1613,B1613+1,1),"")</f>
        <v/>
      </c>
      <c r="C1614" s="61"/>
      <c r="D1614" s="61"/>
      <c r="E1614" s="218"/>
      <c r="F1614" s="143" t="str">
        <f>IFERROR(IF(VLOOKUP(Table1[[#This Row],[Budget Code Description]],Dimentions!$X$6:$AC$132,2,FALSE)="","",VLOOKUP(Table1[[#This Row],[Budget Code Description]],Dimentions!$X$6:$AC$132,2,FALSE)),"")</f>
        <v/>
      </c>
      <c r="G1614" s="143" t="str">
        <f>IFERROR(VLOOKUP(Table1[[#This Row],[Budget Code Description]],Dimentions!$X$6:$AC$132,3,FALSE),"")</f>
        <v/>
      </c>
      <c r="H1614" s="64" t="str">
        <f>IFERROR(VLOOKUP(Table1[[#This Row],[Account]],Dimentions!$S$6:$V$233,2,FALSE),"")</f>
        <v/>
      </c>
      <c r="I1614" s="62">
        <f>_xlfn.NUMBERVALUE(LEFT(Table1[[#This Row],[Account]],1))</f>
        <v>0</v>
      </c>
      <c r="J1614" s="62" t="str">
        <f>IFERROR(VLOOKUP(Table1[[#This Row],[Budget Code Description]],Table6[#All],7,FALSE),"")</f>
        <v/>
      </c>
      <c r="K1614" s="143" t="str">
        <f>IFERROR(VLOOKUP(Table1[[#This Row],[Budget Code Description]],Table6[#All],8,FALSE),"")</f>
        <v/>
      </c>
      <c r="L1614" s="63"/>
      <c r="M1614" s="65" t="str">
        <f>IFERROR(VLOOKUP(Table1[[#This Row],[Staff ID]],Table2[],2,FALSE),"")</f>
        <v/>
      </c>
      <c r="N1614" s="211" t="str">
        <f>IFERROR(IF(VLOOKUP(Table1[[#This Row],[Budget Code Description]],Dimentions!$X$6:$AC$97,4,FALSE)="","",VLOOKUP(Table1[[#This Row],[Budget Code Description]],Dimentions!$X$6:$AC$97,4,FALSE)),"")</f>
        <v/>
      </c>
      <c r="O1614" s="65" t="str">
        <f>IFERROR(VLOOKUP(Table1[[#This Row],[Vendor ID]],Table549[],2,FALSE),"")</f>
        <v/>
      </c>
      <c r="P1614" s="63"/>
      <c r="Q1614" s="143" t="str">
        <f>IF(Table1[[#This Row],[Posting Date]]&lt;&gt;"",$D$9,"")</f>
        <v/>
      </c>
      <c r="R1614" s="159" t="str">
        <f>IF(Table1[[#This Row],[Posting Date]]&lt;&gt;"",$D$10,"")</f>
        <v/>
      </c>
      <c r="S1614" s="66"/>
      <c r="T1614" s="63"/>
      <c r="U1614" s="67"/>
      <c r="V1614" s="67"/>
      <c r="W1614" s="67" t="str">
        <f t="shared" si="25"/>
        <v/>
      </c>
      <c r="X1614" s="161" t="str">
        <f>IF(E1614="","",(IF(Table1[[#This Row],[Cur]]="USD",Table1[[#This Row],[Cur_Amount Debit]],Table1[[#This Row],[Cur_Amount Debit]]/Table1[[#This Row],[Exchange Rate]])))</f>
        <v/>
      </c>
      <c r="Y1614" s="161" t="str">
        <f>IF(E1614="","",(IF(Table1[[#This Row],[Cur]]="USD",Table1[[#This Row],[Cur_Amount Credit]],Table1[[#This Row],[Cur_Amount Credit]]/ExchangeRate)))</f>
        <v/>
      </c>
      <c r="Z1614" s="203" t="str">
        <f>IF(E1614="","",(Table1[[#This Row],[Debit USD]]-Table1[[#This Row],[Credit USD]]))</f>
        <v/>
      </c>
      <c r="AA1614" s="122"/>
      <c r="AB1614" s="1"/>
      <c r="AC1614" s="15"/>
      <c r="AD1614" s="15" t="str">
        <f>IF(AND(OR(Table1[[#This Row],[Account]]="15030",Table1[[#This Row],[Account]]="15035",Table1[[#This Row],[Account]]="20150"),Table1[[#This Row],[Vendor ID]]=""),1,"")</f>
        <v/>
      </c>
      <c r="AE1614" s="15"/>
      <c r="AF1614" s="15"/>
      <c r="AG1614" s="15"/>
      <c r="AH1614" s="46" t="str">
        <f>IF(Table1[[#This Row],[Posting Date]]&lt;&gt;"","GJ-"&amp;CountryID,"")</f>
        <v/>
      </c>
      <c r="AI1614" s="59" t="str">
        <f>IF(Table1[[#This Row],[Posting Date]]&lt;&gt;"",Table1[[#This Row],[Posting Date]],"")</f>
        <v/>
      </c>
      <c r="AJ1614" s="46"/>
      <c r="AK1614" s="46" t="str">
        <f>IF(Table1[[#This Row],[Description]]&lt;&gt;"",Table1[[#This Row],[Description]],"")</f>
        <v/>
      </c>
      <c r="AL1614" s="46" t="str">
        <f>IF(Table1[[#This Row],[Posting Date]]&lt;&gt;"",Table1[[#This Row],[Reference Number]],"")</f>
        <v/>
      </c>
      <c r="AM1614" s="46" t="str">
        <f>TRIM(Table1[[#This Row],[Line '#]])</f>
        <v/>
      </c>
      <c r="AN1614" s="46" t="str">
        <f>TRIM(Table1[[#This Row],[Account]])</f>
        <v/>
      </c>
      <c r="AO1614" s="46" t="str">
        <f>IF(Table1[[#This Row],[Posting Date]]&lt;&gt;"",$D$5,"")</f>
        <v/>
      </c>
      <c r="AP1614" s="46" t="str">
        <f>TRIM(Table1[[#This Row],[Departments-Prgrams]])</f>
        <v/>
      </c>
      <c r="AQ1614" s="46" t="str">
        <f>TRIM(Table1[[#This Row],[Grant]])</f>
        <v/>
      </c>
      <c r="AR1614" s="46" t="str">
        <f>TRIM(Table1[[#This Row],[Staff ID]])</f>
        <v/>
      </c>
      <c r="AS1614" s="46" t="str">
        <f>IF(TRIM(Table1[[#This Row],[Budget Code]])=0,"",TRIM(Table1[[#This Row],[Budget Code]]))</f>
        <v/>
      </c>
      <c r="AT1614" s="46" t="str">
        <f>IF(Table1[[#This Row],[Line Description]]&lt;&gt;"",Table1[[#This Row],[Line Description]],"")</f>
        <v/>
      </c>
      <c r="AU1614" s="46" t="str">
        <f>IF(Table1[[#This Row],[Cur_Amount Debit]]&gt;0,ROUND(Table1[[#This Row],[Cur_Amount Debit]],2),"")</f>
        <v/>
      </c>
      <c r="AV1614" s="46" t="str">
        <f>IF(Table1[[#This Row],[Cur_Amount Credit]]&gt;0,ROUND(Table1[[#This Row],[Cur_Amount Credit]],2),"")</f>
        <v/>
      </c>
      <c r="AW1614" s="46" t="str">
        <f>LEFT(Table1[[#This Row],[Cur]],3)</f>
        <v/>
      </c>
      <c r="AX1614" s="59"/>
      <c r="AY1614" s="46"/>
      <c r="AZ1614" s="46" t="str">
        <f>IF(Table1[[#This Row],[Cur]]&lt;&gt;"",IF(Table1[[#This Row],[Cur]]="USD","",ExchangeRate),"")</f>
        <v/>
      </c>
      <c r="BA1614" s="46" t="str">
        <f>IF(Table1[[#This Row],[Grant]]&lt;&gt;"",VLOOKUP(Table1[[#This Row],[Grant]],Grants!B:D,3),"")</f>
        <v/>
      </c>
      <c r="BB1614" s="46" t="str">
        <f>TRIM(Table1[[#This Row],[Vendor ID]])</f>
        <v/>
      </c>
      <c r="BC1614">
        <f>IF(Table1[[#This Row],[Reference Number]]=Q1613,BC1613,BC1613+1)</f>
        <v>2</v>
      </c>
    </row>
    <row r="1615" spans="1:55" ht="11.25" hidden="1" customHeight="1">
      <c r="A1615" s="1"/>
      <c r="B1615" s="88" t="str">
        <f>IF(Table1[[#This Row],[Posting Date]]&lt;&gt;"",IF(Table1[[#This Row],[Reference Number]]=Q1614,B1614+1,1),"")</f>
        <v/>
      </c>
      <c r="C1615" s="61"/>
      <c r="D1615" s="61"/>
      <c r="E1615" s="218"/>
      <c r="F1615" s="143" t="str">
        <f>IFERROR(IF(VLOOKUP(Table1[[#This Row],[Budget Code Description]],Dimentions!$X$6:$AC$132,2,FALSE)="","",VLOOKUP(Table1[[#This Row],[Budget Code Description]],Dimentions!$X$6:$AC$132,2,FALSE)),"")</f>
        <v/>
      </c>
      <c r="G1615" s="143" t="str">
        <f>IFERROR(VLOOKUP(Table1[[#This Row],[Budget Code Description]],Dimentions!$X$6:$AC$132,3,FALSE),"")</f>
        <v/>
      </c>
      <c r="H1615" s="64" t="str">
        <f>IFERROR(VLOOKUP(Table1[[#This Row],[Account]],Dimentions!$S$6:$V$233,2,FALSE),"")</f>
        <v/>
      </c>
      <c r="I1615" s="62">
        <f>_xlfn.NUMBERVALUE(LEFT(Table1[[#This Row],[Account]],1))</f>
        <v>0</v>
      </c>
      <c r="J1615" s="62" t="str">
        <f>IFERROR(VLOOKUP(Table1[[#This Row],[Budget Code Description]],Table6[#All],7,FALSE),"")</f>
        <v/>
      </c>
      <c r="K1615" s="143" t="str">
        <f>IFERROR(VLOOKUP(Table1[[#This Row],[Budget Code Description]],Table6[#All],8,FALSE),"")</f>
        <v/>
      </c>
      <c r="L1615" s="63"/>
      <c r="M1615" s="65" t="str">
        <f>IFERROR(VLOOKUP(Table1[[#This Row],[Staff ID]],Table2[],2,FALSE),"")</f>
        <v/>
      </c>
      <c r="N1615" s="211" t="str">
        <f>IFERROR(IF(VLOOKUP(Table1[[#This Row],[Budget Code Description]],Dimentions!$X$6:$AC$97,4,FALSE)="","",VLOOKUP(Table1[[#This Row],[Budget Code Description]],Dimentions!$X$6:$AC$97,4,FALSE)),"")</f>
        <v/>
      </c>
      <c r="O1615" s="65" t="str">
        <f>IFERROR(VLOOKUP(Table1[[#This Row],[Vendor ID]],Table549[],2,FALSE),"")</f>
        <v/>
      </c>
      <c r="P1615" s="63"/>
      <c r="Q1615" s="143" t="str">
        <f>IF(Table1[[#This Row],[Posting Date]]&lt;&gt;"",$D$9,"")</f>
        <v/>
      </c>
      <c r="R1615" s="159" t="str">
        <f>IF(Table1[[#This Row],[Posting Date]]&lt;&gt;"",$D$10,"")</f>
        <v/>
      </c>
      <c r="S1615" s="66"/>
      <c r="T1615" s="63"/>
      <c r="U1615" s="67"/>
      <c r="V1615" s="67"/>
      <c r="W1615" s="67" t="str">
        <f t="shared" si="25"/>
        <v/>
      </c>
      <c r="X1615" s="161" t="str">
        <f>IF(E1615="","",(IF(Table1[[#This Row],[Cur]]="USD",Table1[[#This Row],[Cur_Amount Debit]],Table1[[#This Row],[Cur_Amount Debit]]/Table1[[#This Row],[Exchange Rate]])))</f>
        <v/>
      </c>
      <c r="Y1615" s="161" t="str">
        <f>IF(E1615="","",(IF(Table1[[#This Row],[Cur]]="USD",Table1[[#This Row],[Cur_Amount Credit]],Table1[[#This Row],[Cur_Amount Credit]]/ExchangeRate)))</f>
        <v/>
      </c>
      <c r="Z1615" s="203" t="str">
        <f>IF(E1615="","",(Table1[[#This Row],[Debit USD]]-Table1[[#This Row],[Credit USD]]))</f>
        <v/>
      </c>
      <c r="AA1615" s="122"/>
      <c r="AB1615" s="1"/>
      <c r="AC1615" s="15"/>
      <c r="AD1615" s="15" t="str">
        <f>IF(AND(OR(Table1[[#This Row],[Account]]="15030",Table1[[#This Row],[Account]]="15035",Table1[[#This Row],[Account]]="20150"),Table1[[#This Row],[Vendor ID]]=""),1,"")</f>
        <v/>
      </c>
      <c r="AE1615" s="15"/>
      <c r="AF1615" s="15"/>
      <c r="AG1615" s="15"/>
      <c r="AH1615" s="46" t="str">
        <f>IF(Table1[[#This Row],[Posting Date]]&lt;&gt;"","GJ-"&amp;CountryID,"")</f>
        <v/>
      </c>
      <c r="AI1615" s="59" t="str">
        <f>IF(Table1[[#This Row],[Posting Date]]&lt;&gt;"",Table1[[#This Row],[Posting Date]],"")</f>
        <v/>
      </c>
      <c r="AJ1615" s="46"/>
      <c r="AK1615" s="46" t="str">
        <f>IF(Table1[[#This Row],[Description]]&lt;&gt;"",Table1[[#This Row],[Description]],"")</f>
        <v/>
      </c>
      <c r="AL1615" s="46" t="str">
        <f>IF(Table1[[#This Row],[Posting Date]]&lt;&gt;"",Table1[[#This Row],[Reference Number]],"")</f>
        <v/>
      </c>
      <c r="AM1615" s="46" t="str">
        <f>TRIM(Table1[[#This Row],[Line '#]])</f>
        <v/>
      </c>
      <c r="AN1615" s="46" t="str">
        <f>TRIM(Table1[[#This Row],[Account]])</f>
        <v/>
      </c>
      <c r="AO1615" s="46" t="str">
        <f>IF(Table1[[#This Row],[Posting Date]]&lt;&gt;"",$D$5,"")</f>
        <v/>
      </c>
      <c r="AP1615" s="46" t="str">
        <f>TRIM(Table1[[#This Row],[Departments-Prgrams]])</f>
        <v/>
      </c>
      <c r="AQ1615" s="46" t="str">
        <f>TRIM(Table1[[#This Row],[Grant]])</f>
        <v/>
      </c>
      <c r="AR1615" s="46" t="str">
        <f>TRIM(Table1[[#This Row],[Staff ID]])</f>
        <v/>
      </c>
      <c r="AS1615" s="46" t="str">
        <f>IF(TRIM(Table1[[#This Row],[Budget Code]])=0,"",TRIM(Table1[[#This Row],[Budget Code]]))</f>
        <v/>
      </c>
      <c r="AT1615" s="46" t="str">
        <f>IF(Table1[[#This Row],[Line Description]]&lt;&gt;"",Table1[[#This Row],[Line Description]],"")</f>
        <v/>
      </c>
      <c r="AU1615" s="46" t="str">
        <f>IF(Table1[[#This Row],[Cur_Amount Debit]]&gt;0,ROUND(Table1[[#This Row],[Cur_Amount Debit]],2),"")</f>
        <v/>
      </c>
      <c r="AV1615" s="46" t="str">
        <f>IF(Table1[[#This Row],[Cur_Amount Credit]]&gt;0,ROUND(Table1[[#This Row],[Cur_Amount Credit]],2),"")</f>
        <v/>
      </c>
      <c r="AW1615" s="46" t="str">
        <f>LEFT(Table1[[#This Row],[Cur]],3)</f>
        <v/>
      </c>
      <c r="AX1615" s="59"/>
      <c r="AY1615" s="46"/>
      <c r="AZ1615" s="46" t="str">
        <f>IF(Table1[[#This Row],[Cur]]&lt;&gt;"",IF(Table1[[#This Row],[Cur]]="USD","",ExchangeRate),"")</f>
        <v/>
      </c>
      <c r="BA1615" s="46" t="str">
        <f>IF(Table1[[#This Row],[Grant]]&lt;&gt;"",VLOOKUP(Table1[[#This Row],[Grant]],Grants!B:D,3),"")</f>
        <v/>
      </c>
      <c r="BB1615" s="46" t="str">
        <f>TRIM(Table1[[#This Row],[Vendor ID]])</f>
        <v/>
      </c>
      <c r="BC1615">
        <f>IF(Table1[[#This Row],[Reference Number]]=Q1614,BC1614,BC1614+1)</f>
        <v>2</v>
      </c>
    </row>
    <row r="1616" spans="1:55" ht="11.25" hidden="1" customHeight="1">
      <c r="A1616" s="1"/>
      <c r="B1616" s="88" t="str">
        <f>IF(Table1[[#This Row],[Posting Date]]&lt;&gt;"",IF(Table1[[#This Row],[Reference Number]]=Q1615,B1615+1,1),"")</f>
        <v/>
      </c>
      <c r="C1616" s="61"/>
      <c r="D1616" s="61"/>
      <c r="E1616" s="218"/>
      <c r="F1616" s="143" t="str">
        <f>IFERROR(IF(VLOOKUP(Table1[[#This Row],[Budget Code Description]],Dimentions!$X$6:$AC$132,2,FALSE)="","",VLOOKUP(Table1[[#This Row],[Budget Code Description]],Dimentions!$X$6:$AC$132,2,FALSE)),"")</f>
        <v/>
      </c>
      <c r="G1616" s="143" t="str">
        <f>IFERROR(VLOOKUP(Table1[[#This Row],[Budget Code Description]],Dimentions!$X$6:$AC$132,3,FALSE),"")</f>
        <v/>
      </c>
      <c r="H1616" s="64" t="str">
        <f>IFERROR(VLOOKUP(Table1[[#This Row],[Account]],Dimentions!$S$6:$V$233,2,FALSE),"")</f>
        <v/>
      </c>
      <c r="I1616" s="62">
        <f>_xlfn.NUMBERVALUE(LEFT(Table1[[#This Row],[Account]],1))</f>
        <v>0</v>
      </c>
      <c r="J1616" s="62" t="str">
        <f>IFERROR(VLOOKUP(Table1[[#This Row],[Budget Code Description]],Table6[#All],7,FALSE),"")</f>
        <v/>
      </c>
      <c r="K1616" s="143" t="str">
        <f>IFERROR(VLOOKUP(Table1[[#This Row],[Budget Code Description]],Table6[#All],8,FALSE),"")</f>
        <v/>
      </c>
      <c r="L1616" s="63"/>
      <c r="M1616" s="65" t="str">
        <f>IFERROR(VLOOKUP(Table1[[#This Row],[Staff ID]],Table2[],2,FALSE),"")</f>
        <v/>
      </c>
      <c r="N1616" s="211" t="str">
        <f>IFERROR(IF(VLOOKUP(Table1[[#This Row],[Budget Code Description]],Dimentions!$X$6:$AC$97,4,FALSE)="","",VLOOKUP(Table1[[#This Row],[Budget Code Description]],Dimentions!$X$6:$AC$97,4,FALSE)),"")</f>
        <v/>
      </c>
      <c r="O1616" s="65" t="str">
        <f>IFERROR(VLOOKUP(Table1[[#This Row],[Vendor ID]],Table549[],2,FALSE),"")</f>
        <v/>
      </c>
      <c r="P1616" s="63"/>
      <c r="Q1616" s="143" t="str">
        <f>IF(Table1[[#This Row],[Posting Date]]&lt;&gt;"",$D$9,"")</f>
        <v/>
      </c>
      <c r="R1616" s="159" t="str">
        <f>IF(Table1[[#This Row],[Posting Date]]&lt;&gt;"",$D$10,"")</f>
        <v/>
      </c>
      <c r="S1616" s="66"/>
      <c r="T1616" s="63"/>
      <c r="U1616" s="67"/>
      <c r="V1616" s="67"/>
      <c r="W1616" s="67" t="str">
        <f t="shared" si="25"/>
        <v/>
      </c>
      <c r="X1616" s="161" t="str">
        <f>IF(E1616="","",(IF(Table1[[#This Row],[Cur]]="USD",Table1[[#This Row],[Cur_Amount Debit]],Table1[[#This Row],[Cur_Amount Debit]]/Table1[[#This Row],[Exchange Rate]])))</f>
        <v/>
      </c>
      <c r="Y1616" s="161" t="str">
        <f>IF(E1616="","",(IF(Table1[[#This Row],[Cur]]="USD",Table1[[#This Row],[Cur_Amount Credit]],Table1[[#This Row],[Cur_Amount Credit]]/ExchangeRate)))</f>
        <v/>
      </c>
      <c r="Z1616" s="203" t="str">
        <f>IF(E1616="","",(Table1[[#This Row],[Debit USD]]-Table1[[#This Row],[Credit USD]]))</f>
        <v/>
      </c>
      <c r="AA1616" s="122"/>
      <c r="AB1616" s="1"/>
      <c r="AC1616" s="15"/>
      <c r="AD1616" s="15" t="str">
        <f>IF(AND(OR(Table1[[#This Row],[Account]]="15030",Table1[[#This Row],[Account]]="15035",Table1[[#This Row],[Account]]="20150"),Table1[[#This Row],[Vendor ID]]=""),1,"")</f>
        <v/>
      </c>
      <c r="AE1616" s="15"/>
      <c r="AF1616" s="15"/>
      <c r="AG1616" s="15"/>
      <c r="AH1616" s="46" t="str">
        <f>IF(Table1[[#This Row],[Posting Date]]&lt;&gt;"","GJ-"&amp;CountryID,"")</f>
        <v/>
      </c>
      <c r="AI1616" s="59" t="str">
        <f>IF(Table1[[#This Row],[Posting Date]]&lt;&gt;"",Table1[[#This Row],[Posting Date]],"")</f>
        <v/>
      </c>
      <c r="AJ1616" s="46"/>
      <c r="AK1616" s="46" t="str">
        <f>IF(Table1[[#This Row],[Description]]&lt;&gt;"",Table1[[#This Row],[Description]],"")</f>
        <v/>
      </c>
      <c r="AL1616" s="46" t="str">
        <f>IF(Table1[[#This Row],[Posting Date]]&lt;&gt;"",Table1[[#This Row],[Reference Number]],"")</f>
        <v/>
      </c>
      <c r="AM1616" s="46" t="str">
        <f>TRIM(Table1[[#This Row],[Line '#]])</f>
        <v/>
      </c>
      <c r="AN1616" s="46" t="str">
        <f>TRIM(Table1[[#This Row],[Account]])</f>
        <v/>
      </c>
      <c r="AO1616" s="46" t="str">
        <f>IF(Table1[[#This Row],[Posting Date]]&lt;&gt;"",$D$5,"")</f>
        <v/>
      </c>
      <c r="AP1616" s="46" t="str">
        <f>TRIM(Table1[[#This Row],[Departments-Prgrams]])</f>
        <v/>
      </c>
      <c r="AQ1616" s="46" t="str">
        <f>TRIM(Table1[[#This Row],[Grant]])</f>
        <v/>
      </c>
      <c r="AR1616" s="46" t="str">
        <f>TRIM(Table1[[#This Row],[Staff ID]])</f>
        <v/>
      </c>
      <c r="AS1616" s="46" t="str">
        <f>IF(TRIM(Table1[[#This Row],[Budget Code]])=0,"",TRIM(Table1[[#This Row],[Budget Code]]))</f>
        <v/>
      </c>
      <c r="AT1616" s="46" t="str">
        <f>IF(Table1[[#This Row],[Line Description]]&lt;&gt;"",Table1[[#This Row],[Line Description]],"")</f>
        <v/>
      </c>
      <c r="AU1616" s="46" t="str">
        <f>IF(Table1[[#This Row],[Cur_Amount Debit]]&gt;0,ROUND(Table1[[#This Row],[Cur_Amount Debit]],2),"")</f>
        <v/>
      </c>
      <c r="AV1616" s="46" t="str">
        <f>IF(Table1[[#This Row],[Cur_Amount Credit]]&gt;0,ROUND(Table1[[#This Row],[Cur_Amount Credit]],2),"")</f>
        <v/>
      </c>
      <c r="AW1616" s="46" t="str">
        <f>LEFT(Table1[[#This Row],[Cur]],3)</f>
        <v/>
      </c>
      <c r="AX1616" s="59"/>
      <c r="AY1616" s="46"/>
      <c r="AZ1616" s="46" t="str">
        <f>IF(Table1[[#This Row],[Cur]]&lt;&gt;"",IF(Table1[[#This Row],[Cur]]="USD","",ExchangeRate),"")</f>
        <v/>
      </c>
      <c r="BA1616" s="46" t="str">
        <f>IF(Table1[[#This Row],[Grant]]&lt;&gt;"",VLOOKUP(Table1[[#This Row],[Grant]],Grants!B:D,3),"")</f>
        <v/>
      </c>
      <c r="BB1616" s="46" t="str">
        <f>TRIM(Table1[[#This Row],[Vendor ID]])</f>
        <v/>
      </c>
      <c r="BC1616">
        <f>IF(Table1[[#This Row],[Reference Number]]=Q1615,BC1615,BC1615+1)</f>
        <v>2</v>
      </c>
    </row>
    <row r="1617" spans="1:55" ht="11.25" hidden="1" customHeight="1">
      <c r="A1617" s="1"/>
      <c r="B1617" s="88" t="str">
        <f>IF(Table1[[#This Row],[Posting Date]]&lt;&gt;"",IF(Table1[[#This Row],[Reference Number]]=Q1616,B1616+1,1),"")</f>
        <v/>
      </c>
      <c r="C1617" s="61"/>
      <c r="D1617" s="61"/>
      <c r="E1617" s="218"/>
      <c r="F1617" s="143" t="str">
        <f>IFERROR(IF(VLOOKUP(Table1[[#This Row],[Budget Code Description]],Dimentions!$X$6:$AC$132,2,FALSE)="","",VLOOKUP(Table1[[#This Row],[Budget Code Description]],Dimentions!$X$6:$AC$132,2,FALSE)),"")</f>
        <v/>
      </c>
      <c r="G1617" s="143" t="str">
        <f>IFERROR(VLOOKUP(Table1[[#This Row],[Budget Code Description]],Dimentions!$X$6:$AC$132,3,FALSE),"")</f>
        <v/>
      </c>
      <c r="H1617" s="64" t="str">
        <f>IFERROR(VLOOKUP(Table1[[#This Row],[Account]],Dimentions!$S$6:$V$233,2,FALSE),"")</f>
        <v/>
      </c>
      <c r="I1617" s="62">
        <f>_xlfn.NUMBERVALUE(LEFT(Table1[[#This Row],[Account]],1))</f>
        <v>0</v>
      </c>
      <c r="J1617" s="62" t="str">
        <f>IFERROR(VLOOKUP(Table1[[#This Row],[Budget Code Description]],Table6[#All],7,FALSE),"")</f>
        <v/>
      </c>
      <c r="K1617" s="143" t="str">
        <f>IFERROR(VLOOKUP(Table1[[#This Row],[Budget Code Description]],Table6[#All],8,FALSE),"")</f>
        <v/>
      </c>
      <c r="L1617" s="63"/>
      <c r="M1617" s="65" t="str">
        <f>IFERROR(VLOOKUP(Table1[[#This Row],[Staff ID]],Table2[],2,FALSE),"")</f>
        <v/>
      </c>
      <c r="N1617" s="211" t="str">
        <f>IFERROR(IF(VLOOKUP(Table1[[#This Row],[Budget Code Description]],Dimentions!$X$6:$AC$97,4,FALSE)="","",VLOOKUP(Table1[[#This Row],[Budget Code Description]],Dimentions!$X$6:$AC$97,4,FALSE)),"")</f>
        <v/>
      </c>
      <c r="O1617" s="65" t="str">
        <f>IFERROR(VLOOKUP(Table1[[#This Row],[Vendor ID]],Table549[],2,FALSE),"")</f>
        <v/>
      </c>
      <c r="P1617" s="63"/>
      <c r="Q1617" s="143" t="str">
        <f>IF(Table1[[#This Row],[Posting Date]]&lt;&gt;"",$D$9,"")</f>
        <v/>
      </c>
      <c r="R1617" s="159" t="str">
        <f>IF(Table1[[#This Row],[Posting Date]]&lt;&gt;"",$D$10,"")</f>
        <v/>
      </c>
      <c r="S1617" s="66"/>
      <c r="T1617" s="63"/>
      <c r="U1617" s="67"/>
      <c r="V1617" s="67"/>
      <c r="W1617" s="67" t="str">
        <f t="shared" si="25"/>
        <v/>
      </c>
      <c r="X1617" s="161" t="str">
        <f>IF(E1617="","",(IF(Table1[[#This Row],[Cur]]="USD",Table1[[#This Row],[Cur_Amount Debit]],Table1[[#This Row],[Cur_Amount Debit]]/Table1[[#This Row],[Exchange Rate]])))</f>
        <v/>
      </c>
      <c r="Y1617" s="161" t="str">
        <f>IF(E1617="","",(IF(Table1[[#This Row],[Cur]]="USD",Table1[[#This Row],[Cur_Amount Credit]],Table1[[#This Row],[Cur_Amount Credit]]/ExchangeRate)))</f>
        <v/>
      </c>
      <c r="Z1617" s="203" t="str">
        <f>IF(E1617="","",(Table1[[#This Row],[Debit USD]]-Table1[[#This Row],[Credit USD]]))</f>
        <v/>
      </c>
      <c r="AA1617" s="122"/>
      <c r="AB1617" s="1"/>
      <c r="AC1617" s="15"/>
      <c r="AD1617" s="15" t="str">
        <f>IF(AND(OR(Table1[[#This Row],[Account]]="15030",Table1[[#This Row],[Account]]="15035",Table1[[#This Row],[Account]]="20150"),Table1[[#This Row],[Vendor ID]]=""),1,"")</f>
        <v/>
      </c>
      <c r="AE1617" s="15"/>
      <c r="AF1617" s="15"/>
      <c r="AG1617" s="15"/>
      <c r="AH1617" s="46" t="str">
        <f>IF(Table1[[#This Row],[Posting Date]]&lt;&gt;"","GJ-"&amp;CountryID,"")</f>
        <v/>
      </c>
      <c r="AI1617" s="59" t="str">
        <f>IF(Table1[[#This Row],[Posting Date]]&lt;&gt;"",Table1[[#This Row],[Posting Date]],"")</f>
        <v/>
      </c>
      <c r="AJ1617" s="46"/>
      <c r="AK1617" s="46" t="str">
        <f>IF(Table1[[#This Row],[Description]]&lt;&gt;"",Table1[[#This Row],[Description]],"")</f>
        <v/>
      </c>
      <c r="AL1617" s="46" t="str">
        <f>IF(Table1[[#This Row],[Posting Date]]&lt;&gt;"",Table1[[#This Row],[Reference Number]],"")</f>
        <v/>
      </c>
      <c r="AM1617" s="46" t="str">
        <f>TRIM(Table1[[#This Row],[Line '#]])</f>
        <v/>
      </c>
      <c r="AN1617" s="46" t="str">
        <f>TRIM(Table1[[#This Row],[Account]])</f>
        <v/>
      </c>
      <c r="AO1617" s="46" t="str">
        <f>IF(Table1[[#This Row],[Posting Date]]&lt;&gt;"",$D$5,"")</f>
        <v/>
      </c>
      <c r="AP1617" s="46" t="str">
        <f>TRIM(Table1[[#This Row],[Departments-Prgrams]])</f>
        <v/>
      </c>
      <c r="AQ1617" s="46" t="str">
        <f>TRIM(Table1[[#This Row],[Grant]])</f>
        <v/>
      </c>
      <c r="AR1617" s="46" t="str">
        <f>TRIM(Table1[[#This Row],[Staff ID]])</f>
        <v/>
      </c>
      <c r="AS1617" s="46" t="str">
        <f>IF(TRIM(Table1[[#This Row],[Budget Code]])=0,"",TRIM(Table1[[#This Row],[Budget Code]]))</f>
        <v/>
      </c>
      <c r="AT1617" s="46" t="str">
        <f>IF(Table1[[#This Row],[Line Description]]&lt;&gt;"",Table1[[#This Row],[Line Description]],"")</f>
        <v/>
      </c>
      <c r="AU1617" s="46" t="str">
        <f>IF(Table1[[#This Row],[Cur_Amount Debit]]&gt;0,ROUND(Table1[[#This Row],[Cur_Amount Debit]],2),"")</f>
        <v/>
      </c>
      <c r="AV1617" s="46" t="str">
        <f>IF(Table1[[#This Row],[Cur_Amount Credit]]&gt;0,ROUND(Table1[[#This Row],[Cur_Amount Credit]],2),"")</f>
        <v/>
      </c>
      <c r="AW1617" s="46" t="str">
        <f>LEFT(Table1[[#This Row],[Cur]],3)</f>
        <v/>
      </c>
      <c r="AX1617" s="59"/>
      <c r="AY1617" s="46"/>
      <c r="AZ1617" s="46" t="str">
        <f>IF(Table1[[#This Row],[Cur]]&lt;&gt;"",IF(Table1[[#This Row],[Cur]]="USD","",ExchangeRate),"")</f>
        <v/>
      </c>
      <c r="BA1617" s="46" t="str">
        <f>IF(Table1[[#This Row],[Grant]]&lt;&gt;"",VLOOKUP(Table1[[#This Row],[Grant]],Grants!B:D,3),"")</f>
        <v/>
      </c>
      <c r="BB1617" s="46" t="str">
        <f>TRIM(Table1[[#This Row],[Vendor ID]])</f>
        <v/>
      </c>
      <c r="BC1617">
        <f>IF(Table1[[#This Row],[Reference Number]]=Q1616,BC1616,BC1616+1)</f>
        <v>2</v>
      </c>
    </row>
    <row r="1618" spans="1:55" ht="11.25" hidden="1" customHeight="1">
      <c r="A1618" s="1"/>
      <c r="B1618" s="88" t="str">
        <f>IF(Table1[[#This Row],[Posting Date]]&lt;&gt;"",IF(Table1[[#This Row],[Reference Number]]=Q1617,B1617+1,1),"")</f>
        <v/>
      </c>
      <c r="C1618" s="61"/>
      <c r="D1618" s="61"/>
      <c r="E1618" s="218"/>
      <c r="F1618" s="143" t="str">
        <f>IFERROR(IF(VLOOKUP(Table1[[#This Row],[Budget Code Description]],Dimentions!$X$6:$AC$132,2,FALSE)="","",VLOOKUP(Table1[[#This Row],[Budget Code Description]],Dimentions!$X$6:$AC$132,2,FALSE)),"")</f>
        <v/>
      </c>
      <c r="G1618" s="143" t="str">
        <f>IFERROR(VLOOKUP(Table1[[#This Row],[Budget Code Description]],Dimentions!$X$6:$AC$132,3,FALSE),"")</f>
        <v/>
      </c>
      <c r="H1618" s="64" t="str">
        <f>IFERROR(VLOOKUP(Table1[[#This Row],[Account]],Dimentions!$S$6:$V$233,2,FALSE),"")</f>
        <v/>
      </c>
      <c r="I1618" s="62">
        <f>_xlfn.NUMBERVALUE(LEFT(Table1[[#This Row],[Account]],1))</f>
        <v>0</v>
      </c>
      <c r="J1618" s="62" t="str">
        <f>IFERROR(VLOOKUP(Table1[[#This Row],[Budget Code Description]],Table6[#All],7,FALSE),"")</f>
        <v/>
      </c>
      <c r="K1618" s="143" t="str">
        <f>IFERROR(VLOOKUP(Table1[[#This Row],[Budget Code Description]],Table6[#All],8,FALSE),"")</f>
        <v/>
      </c>
      <c r="L1618" s="63"/>
      <c r="M1618" s="65" t="str">
        <f>IFERROR(VLOOKUP(Table1[[#This Row],[Staff ID]],Table2[],2,FALSE),"")</f>
        <v/>
      </c>
      <c r="N1618" s="211" t="str">
        <f>IFERROR(IF(VLOOKUP(Table1[[#This Row],[Budget Code Description]],Dimentions!$X$6:$AC$97,4,FALSE)="","",VLOOKUP(Table1[[#This Row],[Budget Code Description]],Dimentions!$X$6:$AC$97,4,FALSE)),"")</f>
        <v/>
      </c>
      <c r="O1618" s="65" t="str">
        <f>IFERROR(VLOOKUP(Table1[[#This Row],[Vendor ID]],Table549[],2,FALSE),"")</f>
        <v/>
      </c>
      <c r="P1618" s="63"/>
      <c r="Q1618" s="143" t="str">
        <f>IF(Table1[[#This Row],[Posting Date]]&lt;&gt;"",$D$9,"")</f>
        <v/>
      </c>
      <c r="R1618" s="159" t="str">
        <f>IF(Table1[[#This Row],[Posting Date]]&lt;&gt;"",$D$10,"")</f>
        <v/>
      </c>
      <c r="S1618" s="66"/>
      <c r="T1618" s="63"/>
      <c r="U1618" s="67"/>
      <c r="V1618" s="67"/>
      <c r="W1618" s="67" t="str">
        <f t="shared" si="25"/>
        <v/>
      </c>
      <c r="X1618" s="161" t="str">
        <f>IF(E1618="","",(IF(Table1[[#This Row],[Cur]]="USD",Table1[[#This Row],[Cur_Amount Debit]],Table1[[#This Row],[Cur_Amount Debit]]/Table1[[#This Row],[Exchange Rate]])))</f>
        <v/>
      </c>
      <c r="Y1618" s="161" t="str">
        <f>IF(E1618="","",(IF(Table1[[#This Row],[Cur]]="USD",Table1[[#This Row],[Cur_Amount Credit]],Table1[[#This Row],[Cur_Amount Credit]]/ExchangeRate)))</f>
        <v/>
      </c>
      <c r="Z1618" s="203" t="str">
        <f>IF(E1618="","",(Table1[[#This Row],[Debit USD]]-Table1[[#This Row],[Credit USD]]))</f>
        <v/>
      </c>
      <c r="AA1618" s="122"/>
      <c r="AB1618" s="1"/>
      <c r="AC1618" s="15"/>
      <c r="AD1618" s="15" t="str">
        <f>IF(AND(OR(Table1[[#This Row],[Account]]="15030",Table1[[#This Row],[Account]]="15035",Table1[[#This Row],[Account]]="20150"),Table1[[#This Row],[Vendor ID]]=""),1,"")</f>
        <v/>
      </c>
      <c r="AE1618" s="15"/>
      <c r="AF1618" s="15"/>
      <c r="AG1618" s="15"/>
      <c r="AH1618" s="46" t="str">
        <f>IF(Table1[[#This Row],[Posting Date]]&lt;&gt;"","GJ-"&amp;CountryID,"")</f>
        <v/>
      </c>
      <c r="AI1618" s="59" t="str">
        <f>IF(Table1[[#This Row],[Posting Date]]&lt;&gt;"",Table1[[#This Row],[Posting Date]],"")</f>
        <v/>
      </c>
      <c r="AJ1618" s="46"/>
      <c r="AK1618" s="46" t="str">
        <f>IF(Table1[[#This Row],[Description]]&lt;&gt;"",Table1[[#This Row],[Description]],"")</f>
        <v/>
      </c>
      <c r="AL1618" s="46" t="str">
        <f>IF(Table1[[#This Row],[Posting Date]]&lt;&gt;"",Table1[[#This Row],[Reference Number]],"")</f>
        <v/>
      </c>
      <c r="AM1618" s="46" t="str">
        <f>TRIM(Table1[[#This Row],[Line '#]])</f>
        <v/>
      </c>
      <c r="AN1618" s="46" t="str">
        <f>TRIM(Table1[[#This Row],[Account]])</f>
        <v/>
      </c>
      <c r="AO1618" s="46" t="str">
        <f>IF(Table1[[#This Row],[Posting Date]]&lt;&gt;"",$D$5,"")</f>
        <v/>
      </c>
      <c r="AP1618" s="46" t="str">
        <f>TRIM(Table1[[#This Row],[Departments-Prgrams]])</f>
        <v/>
      </c>
      <c r="AQ1618" s="46" t="str">
        <f>TRIM(Table1[[#This Row],[Grant]])</f>
        <v/>
      </c>
      <c r="AR1618" s="46" t="str">
        <f>TRIM(Table1[[#This Row],[Staff ID]])</f>
        <v/>
      </c>
      <c r="AS1618" s="46" t="str">
        <f>IF(TRIM(Table1[[#This Row],[Budget Code]])=0,"",TRIM(Table1[[#This Row],[Budget Code]]))</f>
        <v/>
      </c>
      <c r="AT1618" s="46" t="str">
        <f>IF(Table1[[#This Row],[Line Description]]&lt;&gt;"",Table1[[#This Row],[Line Description]],"")</f>
        <v/>
      </c>
      <c r="AU1618" s="46" t="str">
        <f>IF(Table1[[#This Row],[Cur_Amount Debit]]&gt;0,ROUND(Table1[[#This Row],[Cur_Amount Debit]],2),"")</f>
        <v/>
      </c>
      <c r="AV1618" s="46" t="str">
        <f>IF(Table1[[#This Row],[Cur_Amount Credit]]&gt;0,ROUND(Table1[[#This Row],[Cur_Amount Credit]],2),"")</f>
        <v/>
      </c>
      <c r="AW1618" s="46" t="str">
        <f>LEFT(Table1[[#This Row],[Cur]],3)</f>
        <v/>
      </c>
      <c r="AX1618" s="59"/>
      <c r="AY1618" s="46"/>
      <c r="AZ1618" s="46" t="str">
        <f>IF(Table1[[#This Row],[Cur]]&lt;&gt;"",IF(Table1[[#This Row],[Cur]]="USD","",ExchangeRate),"")</f>
        <v/>
      </c>
      <c r="BA1618" s="46" t="str">
        <f>IF(Table1[[#This Row],[Grant]]&lt;&gt;"",VLOOKUP(Table1[[#This Row],[Grant]],Grants!B:D,3),"")</f>
        <v/>
      </c>
      <c r="BB1618" s="46" t="str">
        <f>TRIM(Table1[[#This Row],[Vendor ID]])</f>
        <v/>
      </c>
      <c r="BC1618">
        <f>IF(Table1[[#This Row],[Reference Number]]=Q1617,BC1617,BC1617+1)</f>
        <v>2</v>
      </c>
    </row>
    <row r="1619" spans="1:55" ht="11.25" hidden="1" customHeight="1">
      <c r="A1619" s="1"/>
      <c r="B1619" s="88" t="str">
        <f>IF(Table1[[#This Row],[Posting Date]]&lt;&gt;"",IF(Table1[[#This Row],[Reference Number]]=Q1618,B1618+1,1),"")</f>
        <v/>
      </c>
      <c r="C1619" s="61"/>
      <c r="D1619" s="61"/>
      <c r="E1619" s="218"/>
      <c r="F1619" s="143" t="str">
        <f>IFERROR(IF(VLOOKUP(Table1[[#This Row],[Budget Code Description]],Dimentions!$X$6:$AC$132,2,FALSE)="","",VLOOKUP(Table1[[#This Row],[Budget Code Description]],Dimentions!$X$6:$AC$132,2,FALSE)),"")</f>
        <v/>
      </c>
      <c r="G1619" s="143" t="str">
        <f>IFERROR(VLOOKUP(Table1[[#This Row],[Budget Code Description]],Dimentions!$X$6:$AC$132,3,FALSE),"")</f>
        <v/>
      </c>
      <c r="H1619" s="64" t="str">
        <f>IFERROR(VLOOKUP(Table1[[#This Row],[Account]],Dimentions!$S$6:$V$233,2,FALSE),"")</f>
        <v/>
      </c>
      <c r="I1619" s="62">
        <f>_xlfn.NUMBERVALUE(LEFT(Table1[[#This Row],[Account]],1))</f>
        <v>0</v>
      </c>
      <c r="J1619" s="62" t="str">
        <f>IFERROR(VLOOKUP(Table1[[#This Row],[Budget Code Description]],Table6[#All],7,FALSE),"")</f>
        <v/>
      </c>
      <c r="K1619" s="143" t="str">
        <f>IFERROR(VLOOKUP(Table1[[#This Row],[Budget Code Description]],Table6[#All],8,FALSE),"")</f>
        <v/>
      </c>
      <c r="L1619" s="63"/>
      <c r="M1619" s="65" t="str">
        <f>IFERROR(VLOOKUP(Table1[[#This Row],[Staff ID]],Table2[],2,FALSE),"")</f>
        <v/>
      </c>
      <c r="N1619" s="211" t="str">
        <f>IFERROR(IF(VLOOKUP(Table1[[#This Row],[Budget Code Description]],Dimentions!$X$6:$AC$97,4,FALSE)="","",VLOOKUP(Table1[[#This Row],[Budget Code Description]],Dimentions!$X$6:$AC$97,4,FALSE)),"")</f>
        <v/>
      </c>
      <c r="O1619" s="65" t="str">
        <f>IFERROR(VLOOKUP(Table1[[#This Row],[Vendor ID]],Table549[],2,FALSE),"")</f>
        <v/>
      </c>
      <c r="P1619" s="63"/>
      <c r="Q1619" s="143" t="str">
        <f>IF(Table1[[#This Row],[Posting Date]]&lt;&gt;"",$D$9,"")</f>
        <v/>
      </c>
      <c r="R1619" s="159" t="str">
        <f>IF(Table1[[#This Row],[Posting Date]]&lt;&gt;"",$D$10,"")</f>
        <v/>
      </c>
      <c r="S1619" s="66"/>
      <c r="T1619" s="63"/>
      <c r="U1619" s="67"/>
      <c r="V1619" s="67"/>
      <c r="W1619" s="67" t="str">
        <f t="shared" si="25"/>
        <v/>
      </c>
      <c r="X1619" s="161" t="str">
        <f>IF(E1619="","",(IF(Table1[[#This Row],[Cur]]="USD",Table1[[#This Row],[Cur_Amount Debit]],Table1[[#This Row],[Cur_Amount Debit]]/Table1[[#This Row],[Exchange Rate]])))</f>
        <v/>
      </c>
      <c r="Y1619" s="161" t="str">
        <f>IF(E1619="","",(IF(Table1[[#This Row],[Cur]]="USD",Table1[[#This Row],[Cur_Amount Credit]],Table1[[#This Row],[Cur_Amount Credit]]/ExchangeRate)))</f>
        <v/>
      </c>
      <c r="Z1619" s="203" t="str">
        <f>IF(E1619="","",(Table1[[#This Row],[Debit USD]]-Table1[[#This Row],[Credit USD]]))</f>
        <v/>
      </c>
      <c r="AA1619" s="122"/>
      <c r="AB1619" s="1"/>
      <c r="AC1619" s="15"/>
      <c r="AD1619" s="15" t="str">
        <f>IF(AND(OR(Table1[[#This Row],[Account]]="15030",Table1[[#This Row],[Account]]="15035",Table1[[#This Row],[Account]]="20150"),Table1[[#This Row],[Vendor ID]]=""),1,"")</f>
        <v/>
      </c>
      <c r="AE1619" s="15"/>
      <c r="AF1619" s="15"/>
      <c r="AG1619" s="15"/>
      <c r="AH1619" s="46" t="str">
        <f>IF(Table1[[#This Row],[Posting Date]]&lt;&gt;"","GJ-"&amp;CountryID,"")</f>
        <v/>
      </c>
      <c r="AI1619" s="59" t="str">
        <f>IF(Table1[[#This Row],[Posting Date]]&lt;&gt;"",Table1[[#This Row],[Posting Date]],"")</f>
        <v/>
      </c>
      <c r="AJ1619" s="46"/>
      <c r="AK1619" s="46" t="str">
        <f>IF(Table1[[#This Row],[Description]]&lt;&gt;"",Table1[[#This Row],[Description]],"")</f>
        <v/>
      </c>
      <c r="AL1619" s="46" t="str">
        <f>IF(Table1[[#This Row],[Posting Date]]&lt;&gt;"",Table1[[#This Row],[Reference Number]],"")</f>
        <v/>
      </c>
      <c r="AM1619" s="46" t="str">
        <f>TRIM(Table1[[#This Row],[Line '#]])</f>
        <v/>
      </c>
      <c r="AN1619" s="46" t="str">
        <f>TRIM(Table1[[#This Row],[Account]])</f>
        <v/>
      </c>
      <c r="AO1619" s="46" t="str">
        <f>IF(Table1[[#This Row],[Posting Date]]&lt;&gt;"",$D$5,"")</f>
        <v/>
      </c>
      <c r="AP1619" s="46" t="str">
        <f>TRIM(Table1[[#This Row],[Departments-Prgrams]])</f>
        <v/>
      </c>
      <c r="AQ1619" s="46" t="str">
        <f>TRIM(Table1[[#This Row],[Grant]])</f>
        <v/>
      </c>
      <c r="AR1619" s="46" t="str">
        <f>TRIM(Table1[[#This Row],[Staff ID]])</f>
        <v/>
      </c>
      <c r="AS1619" s="46" t="str">
        <f>IF(TRIM(Table1[[#This Row],[Budget Code]])=0,"",TRIM(Table1[[#This Row],[Budget Code]]))</f>
        <v/>
      </c>
      <c r="AT1619" s="46" t="str">
        <f>IF(Table1[[#This Row],[Line Description]]&lt;&gt;"",Table1[[#This Row],[Line Description]],"")</f>
        <v/>
      </c>
      <c r="AU1619" s="46" t="str">
        <f>IF(Table1[[#This Row],[Cur_Amount Debit]]&gt;0,ROUND(Table1[[#This Row],[Cur_Amount Debit]],2),"")</f>
        <v/>
      </c>
      <c r="AV1619" s="46" t="str">
        <f>IF(Table1[[#This Row],[Cur_Amount Credit]]&gt;0,ROUND(Table1[[#This Row],[Cur_Amount Credit]],2),"")</f>
        <v/>
      </c>
      <c r="AW1619" s="46" t="str">
        <f>LEFT(Table1[[#This Row],[Cur]],3)</f>
        <v/>
      </c>
      <c r="AX1619" s="59"/>
      <c r="AY1619" s="46"/>
      <c r="AZ1619" s="46" t="str">
        <f>IF(Table1[[#This Row],[Cur]]&lt;&gt;"",IF(Table1[[#This Row],[Cur]]="USD","",ExchangeRate),"")</f>
        <v/>
      </c>
      <c r="BA1619" s="46" t="str">
        <f>IF(Table1[[#This Row],[Grant]]&lt;&gt;"",VLOOKUP(Table1[[#This Row],[Grant]],Grants!B:D,3),"")</f>
        <v/>
      </c>
      <c r="BB1619" s="46" t="str">
        <f>TRIM(Table1[[#This Row],[Vendor ID]])</f>
        <v/>
      </c>
      <c r="BC1619">
        <f>IF(Table1[[#This Row],[Reference Number]]=Q1618,BC1618,BC1618+1)</f>
        <v>2</v>
      </c>
    </row>
    <row r="1620" spans="1:55" ht="11.25" hidden="1" customHeight="1">
      <c r="A1620" s="1"/>
      <c r="B1620" s="88" t="str">
        <f>IF(Table1[[#This Row],[Posting Date]]&lt;&gt;"",IF(Table1[[#This Row],[Reference Number]]=Q1619,B1619+1,1),"")</f>
        <v/>
      </c>
      <c r="C1620" s="61"/>
      <c r="D1620" s="61"/>
      <c r="E1620" s="218"/>
      <c r="F1620" s="143" t="str">
        <f>IFERROR(IF(VLOOKUP(Table1[[#This Row],[Budget Code Description]],Dimentions!$X$6:$AC$132,2,FALSE)="","",VLOOKUP(Table1[[#This Row],[Budget Code Description]],Dimentions!$X$6:$AC$132,2,FALSE)),"")</f>
        <v/>
      </c>
      <c r="G1620" s="143" t="str">
        <f>IFERROR(VLOOKUP(Table1[[#This Row],[Budget Code Description]],Dimentions!$X$6:$AC$132,3,FALSE),"")</f>
        <v/>
      </c>
      <c r="H1620" s="64" t="str">
        <f>IFERROR(VLOOKUP(Table1[[#This Row],[Account]],Dimentions!$S$6:$V$233,2,FALSE),"")</f>
        <v/>
      </c>
      <c r="I1620" s="62">
        <f>_xlfn.NUMBERVALUE(LEFT(Table1[[#This Row],[Account]],1))</f>
        <v>0</v>
      </c>
      <c r="J1620" s="62" t="str">
        <f>IFERROR(VLOOKUP(Table1[[#This Row],[Budget Code Description]],Table6[#All],7,FALSE),"")</f>
        <v/>
      </c>
      <c r="K1620" s="143" t="str">
        <f>IFERROR(VLOOKUP(Table1[[#This Row],[Budget Code Description]],Table6[#All],8,FALSE),"")</f>
        <v/>
      </c>
      <c r="L1620" s="63"/>
      <c r="M1620" s="65" t="str">
        <f>IFERROR(VLOOKUP(Table1[[#This Row],[Staff ID]],Table2[],2,FALSE),"")</f>
        <v/>
      </c>
      <c r="N1620" s="211" t="str">
        <f>IFERROR(IF(VLOOKUP(Table1[[#This Row],[Budget Code Description]],Dimentions!$X$6:$AC$97,4,FALSE)="","",VLOOKUP(Table1[[#This Row],[Budget Code Description]],Dimentions!$X$6:$AC$97,4,FALSE)),"")</f>
        <v/>
      </c>
      <c r="O1620" s="65" t="str">
        <f>IFERROR(VLOOKUP(Table1[[#This Row],[Vendor ID]],Table549[],2,FALSE),"")</f>
        <v/>
      </c>
      <c r="P1620" s="63"/>
      <c r="Q1620" s="143" t="str">
        <f>IF(Table1[[#This Row],[Posting Date]]&lt;&gt;"",$D$9,"")</f>
        <v/>
      </c>
      <c r="R1620" s="159" t="str">
        <f>IF(Table1[[#This Row],[Posting Date]]&lt;&gt;"",$D$10,"")</f>
        <v/>
      </c>
      <c r="S1620" s="66"/>
      <c r="T1620" s="63"/>
      <c r="U1620" s="67"/>
      <c r="V1620" s="67"/>
      <c r="W1620" s="67" t="str">
        <f t="shared" si="25"/>
        <v/>
      </c>
      <c r="X1620" s="161" t="str">
        <f>IF(E1620="","",(IF(Table1[[#This Row],[Cur]]="USD",Table1[[#This Row],[Cur_Amount Debit]],Table1[[#This Row],[Cur_Amount Debit]]/Table1[[#This Row],[Exchange Rate]])))</f>
        <v/>
      </c>
      <c r="Y1620" s="161" t="str">
        <f>IF(E1620="","",(IF(Table1[[#This Row],[Cur]]="USD",Table1[[#This Row],[Cur_Amount Credit]],Table1[[#This Row],[Cur_Amount Credit]]/ExchangeRate)))</f>
        <v/>
      </c>
      <c r="Z1620" s="203" t="str">
        <f>IF(E1620="","",(Table1[[#This Row],[Debit USD]]-Table1[[#This Row],[Credit USD]]))</f>
        <v/>
      </c>
      <c r="AA1620" s="122"/>
      <c r="AB1620" s="1"/>
      <c r="AC1620" s="15"/>
      <c r="AD1620" s="15" t="str">
        <f>IF(AND(OR(Table1[[#This Row],[Account]]="15030",Table1[[#This Row],[Account]]="15035",Table1[[#This Row],[Account]]="20150"),Table1[[#This Row],[Vendor ID]]=""),1,"")</f>
        <v/>
      </c>
      <c r="AE1620" s="15"/>
      <c r="AF1620" s="15"/>
      <c r="AG1620" s="15"/>
      <c r="AH1620" s="46" t="str">
        <f>IF(Table1[[#This Row],[Posting Date]]&lt;&gt;"","GJ-"&amp;CountryID,"")</f>
        <v/>
      </c>
      <c r="AI1620" s="59" t="str">
        <f>IF(Table1[[#This Row],[Posting Date]]&lt;&gt;"",Table1[[#This Row],[Posting Date]],"")</f>
        <v/>
      </c>
      <c r="AJ1620" s="46"/>
      <c r="AK1620" s="46" t="str">
        <f>IF(Table1[[#This Row],[Description]]&lt;&gt;"",Table1[[#This Row],[Description]],"")</f>
        <v/>
      </c>
      <c r="AL1620" s="46" t="str">
        <f>IF(Table1[[#This Row],[Posting Date]]&lt;&gt;"",Table1[[#This Row],[Reference Number]],"")</f>
        <v/>
      </c>
      <c r="AM1620" s="46" t="str">
        <f>TRIM(Table1[[#This Row],[Line '#]])</f>
        <v/>
      </c>
      <c r="AN1620" s="46" t="str">
        <f>TRIM(Table1[[#This Row],[Account]])</f>
        <v/>
      </c>
      <c r="AO1620" s="46" t="str">
        <f>IF(Table1[[#This Row],[Posting Date]]&lt;&gt;"",$D$5,"")</f>
        <v/>
      </c>
      <c r="AP1620" s="46" t="str">
        <f>TRIM(Table1[[#This Row],[Departments-Prgrams]])</f>
        <v/>
      </c>
      <c r="AQ1620" s="46" t="str">
        <f>TRIM(Table1[[#This Row],[Grant]])</f>
        <v/>
      </c>
      <c r="AR1620" s="46" t="str">
        <f>TRIM(Table1[[#This Row],[Staff ID]])</f>
        <v/>
      </c>
      <c r="AS1620" s="46" t="str">
        <f>IF(TRIM(Table1[[#This Row],[Budget Code]])=0,"",TRIM(Table1[[#This Row],[Budget Code]]))</f>
        <v/>
      </c>
      <c r="AT1620" s="46" t="str">
        <f>IF(Table1[[#This Row],[Line Description]]&lt;&gt;"",Table1[[#This Row],[Line Description]],"")</f>
        <v/>
      </c>
      <c r="AU1620" s="46" t="str">
        <f>IF(Table1[[#This Row],[Cur_Amount Debit]]&gt;0,ROUND(Table1[[#This Row],[Cur_Amount Debit]],2),"")</f>
        <v/>
      </c>
      <c r="AV1620" s="46" t="str">
        <f>IF(Table1[[#This Row],[Cur_Amount Credit]]&gt;0,ROUND(Table1[[#This Row],[Cur_Amount Credit]],2),"")</f>
        <v/>
      </c>
      <c r="AW1620" s="46" t="str">
        <f>LEFT(Table1[[#This Row],[Cur]],3)</f>
        <v/>
      </c>
      <c r="AX1620" s="59"/>
      <c r="AY1620" s="46"/>
      <c r="AZ1620" s="46" t="str">
        <f>IF(Table1[[#This Row],[Cur]]&lt;&gt;"",IF(Table1[[#This Row],[Cur]]="USD","",ExchangeRate),"")</f>
        <v/>
      </c>
      <c r="BA1620" s="46" t="str">
        <f>IF(Table1[[#This Row],[Grant]]&lt;&gt;"",VLOOKUP(Table1[[#This Row],[Grant]],Grants!B:D,3),"")</f>
        <v/>
      </c>
      <c r="BB1620" s="46" t="str">
        <f>TRIM(Table1[[#This Row],[Vendor ID]])</f>
        <v/>
      </c>
      <c r="BC1620">
        <f>IF(Table1[[#This Row],[Reference Number]]=Q1619,BC1619,BC1619+1)</f>
        <v>2</v>
      </c>
    </row>
    <row r="1621" spans="1:55" ht="11.25" hidden="1" customHeight="1">
      <c r="A1621" s="1"/>
      <c r="B1621" s="88" t="str">
        <f>IF(Table1[[#This Row],[Posting Date]]&lt;&gt;"",IF(Table1[[#This Row],[Reference Number]]=Q1620,B1620+1,1),"")</f>
        <v/>
      </c>
      <c r="C1621" s="61"/>
      <c r="D1621" s="61"/>
      <c r="E1621" s="218"/>
      <c r="F1621" s="143" t="str">
        <f>IFERROR(IF(VLOOKUP(Table1[[#This Row],[Budget Code Description]],Dimentions!$X$6:$AC$132,2,FALSE)="","",VLOOKUP(Table1[[#This Row],[Budget Code Description]],Dimentions!$X$6:$AC$132,2,FALSE)),"")</f>
        <v/>
      </c>
      <c r="G1621" s="143" t="str">
        <f>IFERROR(VLOOKUP(Table1[[#This Row],[Budget Code Description]],Dimentions!$X$6:$AC$132,3,FALSE),"")</f>
        <v/>
      </c>
      <c r="H1621" s="64" t="str">
        <f>IFERROR(VLOOKUP(Table1[[#This Row],[Account]],Dimentions!$S$6:$V$233,2,FALSE),"")</f>
        <v/>
      </c>
      <c r="I1621" s="62">
        <f>_xlfn.NUMBERVALUE(LEFT(Table1[[#This Row],[Account]],1))</f>
        <v>0</v>
      </c>
      <c r="J1621" s="62" t="str">
        <f>IFERROR(VLOOKUP(Table1[[#This Row],[Budget Code Description]],Table6[#All],7,FALSE),"")</f>
        <v/>
      </c>
      <c r="K1621" s="143" t="str">
        <f>IFERROR(VLOOKUP(Table1[[#This Row],[Budget Code Description]],Table6[#All],8,FALSE),"")</f>
        <v/>
      </c>
      <c r="L1621" s="63"/>
      <c r="M1621" s="65" t="str">
        <f>IFERROR(VLOOKUP(Table1[[#This Row],[Staff ID]],Table2[],2,FALSE),"")</f>
        <v/>
      </c>
      <c r="N1621" s="211" t="str">
        <f>IFERROR(IF(VLOOKUP(Table1[[#This Row],[Budget Code Description]],Dimentions!$X$6:$AC$97,4,FALSE)="","",VLOOKUP(Table1[[#This Row],[Budget Code Description]],Dimentions!$X$6:$AC$97,4,FALSE)),"")</f>
        <v/>
      </c>
      <c r="O1621" s="65" t="str">
        <f>IFERROR(VLOOKUP(Table1[[#This Row],[Vendor ID]],Table549[],2,FALSE),"")</f>
        <v/>
      </c>
      <c r="P1621" s="63"/>
      <c r="Q1621" s="143" t="str">
        <f>IF(Table1[[#This Row],[Posting Date]]&lt;&gt;"",$D$9,"")</f>
        <v/>
      </c>
      <c r="R1621" s="159" t="str">
        <f>IF(Table1[[#This Row],[Posting Date]]&lt;&gt;"",$D$10,"")</f>
        <v/>
      </c>
      <c r="S1621" s="66"/>
      <c r="T1621" s="63"/>
      <c r="U1621" s="67"/>
      <c r="V1621" s="67"/>
      <c r="W1621" s="67" t="str">
        <f t="shared" si="25"/>
        <v/>
      </c>
      <c r="X1621" s="161" t="str">
        <f>IF(E1621="","",(IF(Table1[[#This Row],[Cur]]="USD",Table1[[#This Row],[Cur_Amount Debit]],Table1[[#This Row],[Cur_Amount Debit]]/Table1[[#This Row],[Exchange Rate]])))</f>
        <v/>
      </c>
      <c r="Y1621" s="161" t="str">
        <f>IF(E1621="","",(IF(Table1[[#This Row],[Cur]]="USD",Table1[[#This Row],[Cur_Amount Credit]],Table1[[#This Row],[Cur_Amount Credit]]/ExchangeRate)))</f>
        <v/>
      </c>
      <c r="Z1621" s="203" t="str">
        <f>IF(E1621="","",(Table1[[#This Row],[Debit USD]]-Table1[[#This Row],[Credit USD]]))</f>
        <v/>
      </c>
      <c r="AA1621" s="122"/>
      <c r="AB1621" s="1"/>
      <c r="AC1621" s="15"/>
      <c r="AD1621" s="15" t="str">
        <f>IF(AND(OR(Table1[[#This Row],[Account]]="15030",Table1[[#This Row],[Account]]="15035",Table1[[#This Row],[Account]]="20150"),Table1[[#This Row],[Vendor ID]]=""),1,"")</f>
        <v/>
      </c>
      <c r="AE1621" s="15"/>
      <c r="AF1621" s="15"/>
      <c r="AG1621" s="15"/>
      <c r="AH1621" s="46" t="str">
        <f>IF(Table1[[#This Row],[Posting Date]]&lt;&gt;"","GJ-"&amp;CountryID,"")</f>
        <v/>
      </c>
      <c r="AI1621" s="59" t="str">
        <f>IF(Table1[[#This Row],[Posting Date]]&lt;&gt;"",Table1[[#This Row],[Posting Date]],"")</f>
        <v/>
      </c>
      <c r="AJ1621" s="46"/>
      <c r="AK1621" s="46" t="str">
        <f>IF(Table1[[#This Row],[Description]]&lt;&gt;"",Table1[[#This Row],[Description]],"")</f>
        <v/>
      </c>
      <c r="AL1621" s="46" t="str">
        <f>IF(Table1[[#This Row],[Posting Date]]&lt;&gt;"",Table1[[#This Row],[Reference Number]],"")</f>
        <v/>
      </c>
      <c r="AM1621" s="46" t="str">
        <f>TRIM(Table1[[#This Row],[Line '#]])</f>
        <v/>
      </c>
      <c r="AN1621" s="46" t="str">
        <f>TRIM(Table1[[#This Row],[Account]])</f>
        <v/>
      </c>
      <c r="AO1621" s="46" t="str">
        <f>IF(Table1[[#This Row],[Posting Date]]&lt;&gt;"",$D$5,"")</f>
        <v/>
      </c>
      <c r="AP1621" s="46" t="str">
        <f>TRIM(Table1[[#This Row],[Departments-Prgrams]])</f>
        <v/>
      </c>
      <c r="AQ1621" s="46" t="str">
        <f>TRIM(Table1[[#This Row],[Grant]])</f>
        <v/>
      </c>
      <c r="AR1621" s="46" t="str">
        <f>TRIM(Table1[[#This Row],[Staff ID]])</f>
        <v/>
      </c>
      <c r="AS1621" s="46" t="str">
        <f>IF(TRIM(Table1[[#This Row],[Budget Code]])=0,"",TRIM(Table1[[#This Row],[Budget Code]]))</f>
        <v/>
      </c>
      <c r="AT1621" s="46" t="str">
        <f>IF(Table1[[#This Row],[Line Description]]&lt;&gt;"",Table1[[#This Row],[Line Description]],"")</f>
        <v/>
      </c>
      <c r="AU1621" s="46" t="str">
        <f>IF(Table1[[#This Row],[Cur_Amount Debit]]&gt;0,ROUND(Table1[[#This Row],[Cur_Amount Debit]],2),"")</f>
        <v/>
      </c>
      <c r="AV1621" s="46" t="str">
        <f>IF(Table1[[#This Row],[Cur_Amount Credit]]&gt;0,ROUND(Table1[[#This Row],[Cur_Amount Credit]],2),"")</f>
        <v/>
      </c>
      <c r="AW1621" s="46" t="str">
        <f>LEFT(Table1[[#This Row],[Cur]],3)</f>
        <v/>
      </c>
      <c r="AX1621" s="59"/>
      <c r="AY1621" s="46"/>
      <c r="AZ1621" s="46" t="str">
        <f>IF(Table1[[#This Row],[Cur]]&lt;&gt;"",IF(Table1[[#This Row],[Cur]]="USD","",ExchangeRate),"")</f>
        <v/>
      </c>
      <c r="BA1621" s="46" t="str">
        <f>IF(Table1[[#This Row],[Grant]]&lt;&gt;"",VLOOKUP(Table1[[#This Row],[Grant]],Grants!B:D,3),"")</f>
        <v/>
      </c>
      <c r="BB1621" s="46" t="str">
        <f>TRIM(Table1[[#This Row],[Vendor ID]])</f>
        <v/>
      </c>
      <c r="BC1621">
        <f>IF(Table1[[#This Row],[Reference Number]]=Q1620,BC1620,BC1620+1)</f>
        <v>2</v>
      </c>
    </row>
    <row r="1622" spans="1:55" ht="11.25" hidden="1" customHeight="1">
      <c r="A1622" s="1"/>
      <c r="B1622" s="88" t="str">
        <f>IF(Table1[[#This Row],[Posting Date]]&lt;&gt;"",IF(Table1[[#This Row],[Reference Number]]=Q1621,B1621+1,1),"")</f>
        <v/>
      </c>
      <c r="C1622" s="61"/>
      <c r="D1622" s="61"/>
      <c r="E1622" s="218"/>
      <c r="F1622" s="143" t="str">
        <f>IFERROR(IF(VLOOKUP(Table1[[#This Row],[Budget Code Description]],Dimentions!$X$6:$AC$132,2,FALSE)="","",VLOOKUP(Table1[[#This Row],[Budget Code Description]],Dimentions!$X$6:$AC$132,2,FALSE)),"")</f>
        <v/>
      </c>
      <c r="G1622" s="143" t="str">
        <f>IFERROR(VLOOKUP(Table1[[#This Row],[Budget Code Description]],Dimentions!$X$6:$AC$132,3,FALSE),"")</f>
        <v/>
      </c>
      <c r="H1622" s="64" t="str">
        <f>IFERROR(VLOOKUP(Table1[[#This Row],[Account]],Dimentions!$S$6:$V$233,2,FALSE),"")</f>
        <v/>
      </c>
      <c r="I1622" s="62">
        <f>_xlfn.NUMBERVALUE(LEFT(Table1[[#This Row],[Account]],1))</f>
        <v>0</v>
      </c>
      <c r="J1622" s="62" t="str">
        <f>IFERROR(VLOOKUP(Table1[[#This Row],[Budget Code Description]],Table6[#All],7,FALSE),"")</f>
        <v/>
      </c>
      <c r="K1622" s="143" t="str">
        <f>IFERROR(VLOOKUP(Table1[[#This Row],[Budget Code Description]],Table6[#All],8,FALSE),"")</f>
        <v/>
      </c>
      <c r="L1622" s="63"/>
      <c r="M1622" s="65" t="str">
        <f>IFERROR(VLOOKUP(Table1[[#This Row],[Staff ID]],Table2[],2,FALSE),"")</f>
        <v/>
      </c>
      <c r="N1622" s="211" t="str">
        <f>IFERROR(IF(VLOOKUP(Table1[[#This Row],[Budget Code Description]],Dimentions!$X$6:$AC$97,4,FALSE)="","",VLOOKUP(Table1[[#This Row],[Budget Code Description]],Dimentions!$X$6:$AC$97,4,FALSE)),"")</f>
        <v/>
      </c>
      <c r="O1622" s="65" t="str">
        <f>IFERROR(VLOOKUP(Table1[[#This Row],[Vendor ID]],Table549[],2,FALSE),"")</f>
        <v/>
      </c>
      <c r="P1622" s="63"/>
      <c r="Q1622" s="143" t="str">
        <f>IF(Table1[[#This Row],[Posting Date]]&lt;&gt;"",$D$9,"")</f>
        <v/>
      </c>
      <c r="R1622" s="159" t="str">
        <f>IF(Table1[[#This Row],[Posting Date]]&lt;&gt;"",$D$10,"")</f>
        <v/>
      </c>
      <c r="S1622" s="66"/>
      <c r="T1622" s="63"/>
      <c r="U1622" s="67"/>
      <c r="V1622" s="67"/>
      <c r="W1622" s="67" t="str">
        <f t="shared" si="25"/>
        <v/>
      </c>
      <c r="X1622" s="161" t="str">
        <f>IF(E1622="","",(IF(Table1[[#This Row],[Cur]]="USD",Table1[[#This Row],[Cur_Amount Debit]],Table1[[#This Row],[Cur_Amount Debit]]/Table1[[#This Row],[Exchange Rate]])))</f>
        <v/>
      </c>
      <c r="Y1622" s="161" t="str">
        <f>IF(E1622="","",(IF(Table1[[#This Row],[Cur]]="USD",Table1[[#This Row],[Cur_Amount Credit]],Table1[[#This Row],[Cur_Amount Credit]]/ExchangeRate)))</f>
        <v/>
      </c>
      <c r="Z1622" s="203" t="str">
        <f>IF(E1622="","",(Table1[[#This Row],[Debit USD]]-Table1[[#This Row],[Credit USD]]))</f>
        <v/>
      </c>
      <c r="AA1622" s="122"/>
      <c r="AB1622" s="1"/>
      <c r="AC1622" s="15"/>
      <c r="AD1622" s="15" t="str">
        <f>IF(AND(OR(Table1[[#This Row],[Account]]="15030",Table1[[#This Row],[Account]]="15035",Table1[[#This Row],[Account]]="20150"),Table1[[#This Row],[Vendor ID]]=""),1,"")</f>
        <v/>
      </c>
      <c r="AE1622" s="15"/>
      <c r="AF1622" s="15"/>
      <c r="AG1622" s="15"/>
      <c r="AH1622" s="46" t="str">
        <f>IF(Table1[[#This Row],[Posting Date]]&lt;&gt;"","GJ-"&amp;CountryID,"")</f>
        <v/>
      </c>
      <c r="AI1622" s="59" t="str">
        <f>IF(Table1[[#This Row],[Posting Date]]&lt;&gt;"",Table1[[#This Row],[Posting Date]],"")</f>
        <v/>
      </c>
      <c r="AJ1622" s="46"/>
      <c r="AK1622" s="46" t="str">
        <f>IF(Table1[[#This Row],[Description]]&lt;&gt;"",Table1[[#This Row],[Description]],"")</f>
        <v/>
      </c>
      <c r="AL1622" s="46" t="str">
        <f>IF(Table1[[#This Row],[Posting Date]]&lt;&gt;"",Table1[[#This Row],[Reference Number]],"")</f>
        <v/>
      </c>
      <c r="AM1622" s="46" t="str">
        <f>TRIM(Table1[[#This Row],[Line '#]])</f>
        <v/>
      </c>
      <c r="AN1622" s="46" t="str">
        <f>TRIM(Table1[[#This Row],[Account]])</f>
        <v/>
      </c>
      <c r="AO1622" s="46" t="str">
        <f>IF(Table1[[#This Row],[Posting Date]]&lt;&gt;"",$D$5,"")</f>
        <v/>
      </c>
      <c r="AP1622" s="46" t="str">
        <f>TRIM(Table1[[#This Row],[Departments-Prgrams]])</f>
        <v/>
      </c>
      <c r="AQ1622" s="46" t="str">
        <f>TRIM(Table1[[#This Row],[Grant]])</f>
        <v/>
      </c>
      <c r="AR1622" s="46" t="str">
        <f>TRIM(Table1[[#This Row],[Staff ID]])</f>
        <v/>
      </c>
      <c r="AS1622" s="46" t="str">
        <f>IF(TRIM(Table1[[#This Row],[Budget Code]])=0,"",TRIM(Table1[[#This Row],[Budget Code]]))</f>
        <v/>
      </c>
      <c r="AT1622" s="46" t="str">
        <f>IF(Table1[[#This Row],[Line Description]]&lt;&gt;"",Table1[[#This Row],[Line Description]],"")</f>
        <v/>
      </c>
      <c r="AU1622" s="46" t="str">
        <f>IF(Table1[[#This Row],[Cur_Amount Debit]]&gt;0,ROUND(Table1[[#This Row],[Cur_Amount Debit]],2),"")</f>
        <v/>
      </c>
      <c r="AV1622" s="46" t="str">
        <f>IF(Table1[[#This Row],[Cur_Amount Credit]]&gt;0,ROUND(Table1[[#This Row],[Cur_Amount Credit]],2),"")</f>
        <v/>
      </c>
      <c r="AW1622" s="46" t="str">
        <f>LEFT(Table1[[#This Row],[Cur]],3)</f>
        <v/>
      </c>
      <c r="AX1622" s="59"/>
      <c r="AY1622" s="46"/>
      <c r="AZ1622" s="46" t="str">
        <f>IF(Table1[[#This Row],[Cur]]&lt;&gt;"",IF(Table1[[#This Row],[Cur]]="USD","",ExchangeRate),"")</f>
        <v/>
      </c>
      <c r="BA1622" s="46" t="str">
        <f>IF(Table1[[#This Row],[Grant]]&lt;&gt;"",VLOOKUP(Table1[[#This Row],[Grant]],Grants!B:D,3),"")</f>
        <v/>
      </c>
      <c r="BB1622" s="46" t="str">
        <f>TRIM(Table1[[#This Row],[Vendor ID]])</f>
        <v/>
      </c>
      <c r="BC1622">
        <f>IF(Table1[[#This Row],[Reference Number]]=Q1621,BC1621,BC1621+1)</f>
        <v>2</v>
      </c>
    </row>
    <row r="1623" spans="1:55" ht="11.25" hidden="1" customHeight="1">
      <c r="A1623" s="1"/>
      <c r="B1623" s="88" t="str">
        <f>IF(Table1[[#This Row],[Posting Date]]&lt;&gt;"",IF(Table1[[#This Row],[Reference Number]]=Q1622,B1622+1,1),"")</f>
        <v/>
      </c>
      <c r="C1623" s="61"/>
      <c r="D1623" s="61"/>
      <c r="E1623" s="218"/>
      <c r="F1623" s="143" t="str">
        <f>IFERROR(IF(VLOOKUP(Table1[[#This Row],[Budget Code Description]],Dimentions!$X$6:$AC$132,2,FALSE)="","",VLOOKUP(Table1[[#This Row],[Budget Code Description]],Dimentions!$X$6:$AC$132,2,FALSE)),"")</f>
        <v/>
      </c>
      <c r="G1623" s="143" t="str">
        <f>IFERROR(VLOOKUP(Table1[[#This Row],[Budget Code Description]],Dimentions!$X$6:$AC$132,3,FALSE),"")</f>
        <v/>
      </c>
      <c r="H1623" s="64" t="str">
        <f>IFERROR(VLOOKUP(Table1[[#This Row],[Account]],Dimentions!$S$6:$V$233,2,FALSE),"")</f>
        <v/>
      </c>
      <c r="I1623" s="62">
        <f>_xlfn.NUMBERVALUE(LEFT(Table1[[#This Row],[Account]],1))</f>
        <v>0</v>
      </c>
      <c r="J1623" s="62" t="str">
        <f>IFERROR(VLOOKUP(Table1[[#This Row],[Budget Code Description]],Table6[#All],7,FALSE),"")</f>
        <v/>
      </c>
      <c r="K1623" s="143" t="str">
        <f>IFERROR(VLOOKUP(Table1[[#This Row],[Budget Code Description]],Table6[#All],8,FALSE),"")</f>
        <v/>
      </c>
      <c r="L1623" s="63"/>
      <c r="M1623" s="65" t="str">
        <f>IFERROR(VLOOKUP(Table1[[#This Row],[Staff ID]],Table2[],2,FALSE),"")</f>
        <v/>
      </c>
      <c r="N1623" s="211" t="str">
        <f>IFERROR(IF(VLOOKUP(Table1[[#This Row],[Budget Code Description]],Dimentions!$X$6:$AC$97,4,FALSE)="","",VLOOKUP(Table1[[#This Row],[Budget Code Description]],Dimentions!$X$6:$AC$97,4,FALSE)),"")</f>
        <v/>
      </c>
      <c r="O1623" s="65" t="str">
        <f>IFERROR(VLOOKUP(Table1[[#This Row],[Vendor ID]],Table549[],2,FALSE),"")</f>
        <v/>
      </c>
      <c r="P1623" s="63"/>
      <c r="Q1623" s="143" t="str">
        <f>IF(Table1[[#This Row],[Posting Date]]&lt;&gt;"",$D$9,"")</f>
        <v/>
      </c>
      <c r="R1623" s="159" t="str">
        <f>IF(Table1[[#This Row],[Posting Date]]&lt;&gt;"",$D$10,"")</f>
        <v/>
      </c>
      <c r="S1623" s="66"/>
      <c r="T1623" s="63"/>
      <c r="U1623" s="67"/>
      <c r="V1623" s="67"/>
      <c r="W1623" s="67" t="str">
        <f t="shared" si="25"/>
        <v/>
      </c>
      <c r="X1623" s="161" t="str">
        <f>IF(E1623="","",(IF(Table1[[#This Row],[Cur]]="USD",Table1[[#This Row],[Cur_Amount Debit]],Table1[[#This Row],[Cur_Amount Debit]]/Table1[[#This Row],[Exchange Rate]])))</f>
        <v/>
      </c>
      <c r="Y1623" s="161" t="str">
        <f>IF(E1623="","",(IF(Table1[[#This Row],[Cur]]="USD",Table1[[#This Row],[Cur_Amount Credit]],Table1[[#This Row],[Cur_Amount Credit]]/ExchangeRate)))</f>
        <v/>
      </c>
      <c r="Z1623" s="203" t="str">
        <f>IF(E1623="","",(Table1[[#This Row],[Debit USD]]-Table1[[#This Row],[Credit USD]]))</f>
        <v/>
      </c>
      <c r="AA1623" s="122"/>
      <c r="AB1623" s="1"/>
      <c r="AC1623" s="15"/>
      <c r="AD1623" s="15" t="str">
        <f>IF(AND(OR(Table1[[#This Row],[Account]]="15030",Table1[[#This Row],[Account]]="15035",Table1[[#This Row],[Account]]="20150"),Table1[[#This Row],[Vendor ID]]=""),1,"")</f>
        <v/>
      </c>
      <c r="AE1623" s="15"/>
      <c r="AF1623" s="15"/>
      <c r="AG1623" s="15"/>
      <c r="AH1623" s="46" t="str">
        <f>IF(Table1[[#This Row],[Posting Date]]&lt;&gt;"","GJ-"&amp;CountryID,"")</f>
        <v/>
      </c>
      <c r="AI1623" s="59" t="str">
        <f>IF(Table1[[#This Row],[Posting Date]]&lt;&gt;"",Table1[[#This Row],[Posting Date]],"")</f>
        <v/>
      </c>
      <c r="AJ1623" s="46"/>
      <c r="AK1623" s="46" t="str">
        <f>IF(Table1[[#This Row],[Description]]&lt;&gt;"",Table1[[#This Row],[Description]],"")</f>
        <v/>
      </c>
      <c r="AL1623" s="46" t="str">
        <f>IF(Table1[[#This Row],[Posting Date]]&lt;&gt;"",Table1[[#This Row],[Reference Number]],"")</f>
        <v/>
      </c>
      <c r="AM1623" s="46" t="str">
        <f>TRIM(Table1[[#This Row],[Line '#]])</f>
        <v/>
      </c>
      <c r="AN1623" s="46" t="str">
        <f>TRIM(Table1[[#This Row],[Account]])</f>
        <v/>
      </c>
      <c r="AO1623" s="46" t="str">
        <f>IF(Table1[[#This Row],[Posting Date]]&lt;&gt;"",$D$5,"")</f>
        <v/>
      </c>
      <c r="AP1623" s="46" t="str">
        <f>TRIM(Table1[[#This Row],[Departments-Prgrams]])</f>
        <v/>
      </c>
      <c r="AQ1623" s="46" t="str">
        <f>TRIM(Table1[[#This Row],[Grant]])</f>
        <v/>
      </c>
      <c r="AR1623" s="46" t="str">
        <f>TRIM(Table1[[#This Row],[Staff ID]])</f>
        <v/>
      </c>
      <c r="AS1623" s="46" t="str">
        <f>IF(TRIM(Table1[[#This Row],[Budget Code]])=0,"",TRIM(Table1[[#This Row],[Budget Code]]))</f>
        <v/>
      </c>
      <c r="AT1623" s="46" t="str">
        <f>IF(Table1[[#This Row],[Line Description]]&lt;&gt;"",Table1[[#This Row],[Line Description]],"")</f>
        <v/>
      </c>
      <c r="AU1623" s="46" t="str">
        <f>IF(Table1[[#This Row],[Cur_Amount Debit]]&gt;0,ROUND(Table1[[#This Row],[Cur_Amount Debit]],2),"")</f>
        <v/>
      </c>
      <c r="AV1623" s="46" t="str">
        <f>IF(Table1[[#This Row],[Cur_Amount Credit]]&gt;0,ROUND(Table1[[#This Row],[Cur_Amount Credit]],2),"")</f>
        <v/>
      </c>
      <c r="AW1623" s="46" t="str">
        <f>LEFT(Table1[[#This Row],[Cur]],3)</f>
        <v/>
      </c>
      <c r="AX1623" s="59"/>
      <c r="AY1623" s="46"/>
      <c r="AZ1623" s="46" t="str">
        <f>IF(Table1[[#This Row],[Cur]]&lt;&gt;"",IF(Table1[[#This Row],[Cur]]="USD","",ExchangeRate),"")</f>
        <v/>
      </c>
      <c r="BA1623" s="46" t="str">
        <f>IF(Table1[[#This Row],[Grant]]&lt;&gt;"",VLOOKUP(Table1[[#This Row],[Grant]],Grants!B:D,3),"")</f>
        <v/>
      </c>
      <c r="BB1623" s="46" t="str">
        <f>TRIM(Table1[[#This Row],[Vendor ID]])</f>
        <v/>
      </c>
      <c r="BC1623">
        <f>IF(Table1[[#This Row],[Reference Number]]=Q1622,BC1622,BC1622+1)</f>
        <v>2</v>
      </c>
    </row>
    <row r="1624" spans="1:55" ht="11.25" hidden="1" customHeight="1">
      <c r="A1624" s="1"/>
      <c r="B1624" s="88" t="str">
        <f>IF(Table1[[#This Row],[Posting Date]]&lt;&gt;"",IF(Table1[[#This Row],[Reference Number]]=Q1623,B1623+1,1),"")</f>
        <v/>
      </c>
      <c r="C1624" s="61"/>
      <c r="D1624" s="61"/>
      <c r="E1624" s="218"/>
      <c r="F1624" s="143" t="str">
        <f>IFERROR(IF(VLOOKUP(Table1[[#This Row],[Budget Code Description]],Dimentions!$X$6:$AC$132,2,FALSE)="","",VLOOKUP(Table1[[#This Row],[Budget Code Description]],Dimentions!$X$6:$AC$132,2,FALSE)),"")</f>
        <v/>
      </c>
      <c r="G1624" s="143" t="str">
        <f>IFERROR(VLOOKUP(Table1[[#This Row],[Budget Code Description]],Dimentions!$X$6:$AC$132,3,FALSE),"")</f>
        <v/>
      </c>
      <c r="H1624" s="64" t="str">
        <f>IFERROR(VLOOKUP(Table1[[#This Row],[Account]],Dimentions!$S$6:$V$233,2,FALSE),"")</f>
        <v/>
      </c>
      <c r="I1624" s="62">
        <f>_xlfn.NUMBERVALUE(LEFT(Table1[[#This Row],[Account]],1))</f>
        <v>0</v>
      </c>
      <c r="J1624" s="62" t="str">
        <f>IFERROR(VLOOKUP(Table1[[#This Row],[Budget Code Description]],Table6[#All],7,FALSE),"")</f>
        <v/>
      </c>
      <c r="K1624" s="143" t="str">
        <f>IFERROR(VLOOKUP(Table1[[#This Row],[Budget Code Description]],Table6[#All],8,FALSE),"")</f>
        <v/>
      </c>
      <c r="L1624" s="63"/>
      <c r="M1624" s="65" t="str">
        <f>IFERROR(VLOOKUP(Table1[[#This Row],[Staff ID]],Table2[],2,FALSE),"")</f>
        <v/>
      </c>
      <c r="N1624" s="211" t="str">
        <f>IFERROR(IF(VLOOKUP(Table1[[#This Row],[Budget Code Description]],Dimentions!$X$6:$AC$97,4,FALSE)="","",VLOOKUP(Table1[[#This Row],[Budget Code Description]],Dimentions!$X$6:$AC$97,4,FALSE)),"")</f>
        <v/>
      </c>
      <c r="O1624" s="65" t="str">
        <f>IFERROR(VLOOKUP(Table1[[#This Row],[Vendor ID]],Table549[],2,FALSE),"")</f>
        <v/>
      </c>
      <c r="P1624" s="63"/>
      <c r="Q1624" s="143" t="str">
        <f>IF(Table1[[#This Row],[Posting Date]]&lt;&gt;"",$D$9,"")</f>
        <v/>
      </c>
      <c r="R1624" s="159" t="str">
        <f>IF(Table1[[#This Row],[Posting Date]]&lt;&gt;"",$D$10,"")</f>
        <v/>
      </c>
      <c r="S1624" s="66"/>
      <c r="T1624" s="63"/>
      <c r="U1624" s="67"/>
      <c r="V1624" s="67"/>
      <c r="W1624" s="67" t="str">
        <f t="shared" si="25"/>
        <v/>
      </c>
      <c r="X1624" s="161" t="str">
        <f>IF(E1624="","",(IF(Table1[[#This Row],[Cur]]="USD",Table1[[#This Row],[Cur_Amount Debit]],Table1[[#This Row],[Cur_Amount Debit]]/Table1[[#This Row],[Exchange Rate]])))</f>
        <v/>
      </c>
      <c r="Y1624" s="161" t="str">
        <f>IF(E1624="","",(IF(Table1[[#This Row],[Cur]]="USD",Table1[[#This Row],[Cur_Amount Credit]],Table1[[#This Row],[Cur_Amount Credit]]/ExchangeRate)))</f>
        <v/>
      </c>
      <c r="Z1624" s="203" t="str">
        <f>IF(E1624="","",(Table1[[#This Row],[Debit USD]]-Table1[[#This Row],[Credit USD]]))</f>
        <v/>
      </c>
      <c r="AA1624" s="122"/>
      <c r="AB1624" s="1"/>
      <c r="AC1624" s="15"/>
      <c r="AD1624" s="15" t="str">
        <f>IF(AND(OR(Table1[[#This Row],[Account]]="15030",Table1[[#This Row],[Account]]="15035",Table1[[#This Row],[Account]]="20150"),Table1[[#This Row],[Vendor ID]]=""),1,"")</f>
        <v/>
      </c>
      <c r="AE1624" s="15"/>
      <c r="AF1624" s="15"/>
      <c r="AG1624" s="15"/>
      <c r="AH1624" s="46" t="str">
        <f>IF(Table1[[#This Row],[Posting Date]]&lt;&gt;"","GJ-"&amp;CountryID,"")</f>
        <v/>
      </c>
      <c r="AI1624" s="59" t="str">
        <f>IF(Table1[[#This Row],[Posting Date]]&lt;&gt;"",Table1[[#This Row],[Posting Date]],"")</f>
        <v/>
      </c>
      <c r="AJ1624" s="46"/>
      <c r="AK1624" s="46" t="str">
        <f>IF(Table1[[#This Row],[Description]]&lt;&gt;"",Table1[[#This Row],[Description]],"")</f>
        <v/>
      </c>
      <c r="AL1624" s="46" t="str">
        <f>IF(Table1[[#This Row],[Posting Date]]&lt;&gt;"",Table1[[#This Row],[Reference Number]],"")</f>
        <v/>
      </c>
      <c r="AM1624" s="46" t="str">
        <f>TRIM(Table1[[#This Row],[Line '#]])</f>
        <v/>
      </c>
      <c r="AN1624" s="46" t="str">
        <f>TRIM(Table1[[#This Row],[Account]])</f>
        <v/>
      </c>
      <c r="AO1624" s="46" t="str">
        <f>IF(Table1[[#This Row],[Posting Date]]&lt;&gt;"",$D$5,"")</f>
        <v/>
      </c>
      <c r="AP1624" s="46" t="str">
        <f>TRIM(Table1[[#This Row],[Departments-Prgrams]])</f>
        <v/>
      </c>
      <c r="AQ1624" s="46" t="str">
        <f>TRIM(Table1[[#This Row],[Grant]])</f>
        <v/>
      </c>
      <c r="AR1624" s="46" t="str">
        <f>TRIM(Table1[[#This Row],[Staff ID]])</f>
        <v/>
      </c>
      <c r="AS1624" s="46" t="str">
        <f>IF(TRIM(Table1[[#This Row],[Budget Code]])=0,"",TRIM(Table1[[#This Row],[Budget Code]]))</f>
        <v/>
      </c>
      <c r="AT1624" s="46" t="str">
        <f>IF(Table1[[#This Row],[Line Description]]&lt;&gt;"",Table1[[#This Row],[Line Description]],"")</f>
        <v/>
      </c>
      <c r="AU1624" s="46" t="str">
        <f>IF(Table1[[#This Row],[Cur_Amount Debit]]&gt;0,ROUND(Table1[[#This Row],[Cur_Amount Debit]],2),"")</f>
        <v/>
      </c>
      <c r="AV1624" s="46" t="str">
        <f>IF(Table1[[#This Row],[Cur_Amount Credit]]&gt;0,ROUND(Table1[[#This Row],[Cur_Amount Credit]],2),"")</f>
        <v/>
      </c>
      <c r="AW1624" s="46" t="str">
        <f>LEFT(Table1[[#This Row],[Cur]],3)</f>
        <v/>
      </c>
      <c r="AX1624" s="59"/>
      <c r="AY1624" s="46"/>
      <c r="AZ1624" s="46" t="str">
        <f>IF(Table1[[#This Row],[Cur]]&lt;&gt;"",IF(Table1[[#This Row],[Cur]]="USD","",ExchangeRate),"")</f>
        <v/>
      </c>
      <c r="BA1624" s="46" t="str">
        <f>IF(Table1[[#This Row],[Grant]]&lt;&gt;"",VLOOKUP(Table1[[#This Row],[Grant]],Grants!B:D,3),"")</f>
        <v/>
      </c>
      <c r="BB1624" s="46" t="str">
        <f>TRIM(Table1[[#This Row],[Vendor ID]])</f>
        <v/>
      </c>
      <c r="BC1624">
        <f>IF(Table1[[#This Row],[Reference Number]]=Q1623,BC1623,BC1623+1)</f>
        <v>2</v>
      </c>
    </row>
    <row r="1625" spans="1:55" ht="11.25" hidden="1" customHeight="1">
      <c r="A1625" s="1"/>
      <c r="B1625" s="88" t="str">
        <f>IF(Table1[[#This Row],[Posting Date]]&lt;&gt;"",IF(Table1[[#This Row],[Reference Number]]=Q1624,B1624+1,1),"")</f>
        <v/>
      </c>
      <c r="C1625" s="61"/>
      <c r="D1625" s="61"/>
      <c r="E1625" s="218"/>
      <c r="F1625" s="143" t="str">
        <f>IFERROR(IF(VLOOKUP(Table1[[#This Row],[Budget Code Description]],Dimentions!$X$6:$AC$132,2,FALSE)="","",VLOOKUP(Table1[[#This Row],[Budget Code Description]],Dimentions!$X$6:$AC$132,2,FALSE)),"")</f>
        <v/>
      </c>
      <c r="G1625" s="143" t="str">
        <f>IFERROR(VLOOKUP(Table1[[#This Row],[Budget Code Description]],Dimentions!$X$6:$AC$132,3,FALSE),"")</f>
        <v/>
      </c>
      <c r="H1625" s="64" t="str">
        <f>IFERROR(VLOOKUP(Table1[[#This Row],[Account]],Dimentions!$S$6:$V$233,2,FALSE),"")</f>
        <v/>
      </c>
      <c r="I1625" s="62">
        <f>_xlfn.NUMBERVALUE(LEFT(Table1[[#This Row],[Account]],1))</f>
        <v>0</v>
      </c>
      <c r="J1625" s="62" t="str">
        <f>IFERROR(VLOOKUP(Table1[[#This Row],[Budget Code Description]],Table6[#All],7,FALSE),"")</f>
        <v/>
      </c>
      <c r="K1625" s="143" t="str">
        <f>IFERROR(VLOOKUP(Table1[[#This Row],[Budget Code Description]],Table6[#All],8,FALSE),"")</f>
        <v/>
      </c>
      <c r="L1625" s="63"/>
      <c r="M1625" s="65" t="str">
        <f>IFERROR(VLOOKUP(Table1[[#This Row],[Staff ID]],Table2[],2,FALSE),"")</f>
        <v/>
      </c>
      <c r="N1625" s="211" t="str">
        <f>IFERROR(IF(VLOOKUP(Table1[[#This Row],[Budget Code Description]],Dimentions!$X$6:$AC$97,4,FALSE)="","",VLOOKUP(Table1[[#This Row],[Budget Code Description]],Dimentions!$X$6:$AC$97,4,FALSE)),"")</f>
        <v/>
      </c>
      <c r="O1625" s="65" t="str">
        <f>IFERROR(VLOOKUP(Table1[[#This Row],[Vendor ID]],Table549[],2,FALSE),"")</f>
        <v/>
      </c>
      <c r="P1625" s="63"/>
      <c r="Q1625" s="143" t="str">
        <f>IF(Table1[[#This Row],[Posting Date]]&lt;&gt;"",$D$9,"")</f>
        <v/>
      </c>
      <c r="R1625" s="159" t="str">
        <f>IF(Table1[[#This Row],[Posting Date]]&lt;&gt;"",$D$10,"")</f>
        <v/>
      </c>
      <c r="S1625" s="66"/>
      <c r="T1625" s="63"/>
      <c r="U1625" s="67"/>
      <c r="V1625" s="67"/>
      <c r="W1625" s="67" t="str">
        <f t="shared" si="25"/>
        <v/>
      </c>
      <c r="X1625" s="161" t="str">
        <f>IF(E1625="","",(IF(Table1[[#This Row],[Cur]]="USD",Table1[[#This Row],[Cur_Amount Debit]],Table1[[#This Row],[Cur_Amount Debit]]/Table1[[#This Row],[Exchange Rate]])))</f>
        <v/>
      </c>
      <c r="Y1625" s="161" t="str">
        <f>IF(E1625="","",(IF(Table1[[#This Row],[Cur]]="USD",Table1[[#This Row],[Cur_Amount Credit]],Table1[[#This Row],[Cur_Amount Credit]]/ExchangeRate)))</f>
        <v/>
      </c>
      <c r="Z1625" s="203" t="str">
        <f>IF(E1625="","",(Table1[[#This Row],[Debit USD]]-Table1[[#This Row],[Credit USD]]))</f>
        <v/>
      </c>
      <c r="AA1625" s="122"/>
      <c r="AB1625" s="1"/>
      <c r="AC1625" s="15"/>
      <c r="AD1625" s="15" t="str">
        <f>IF(AND(OR(Table1[[#This Row],[Account]]="15030",Table1[[#This Row],[Account]]="15035",Table1[[#This Row],[Account]]="20150"),Table1[[#This Row],[Vendor ID]]=""),1,"")</f>
        <v/>
      </c>
      <c r="AE1625" s="15"/>
      <c r="AF1625" s="15"/>
      <c r="AG1625" s="15"/>
      <c r="AH1625" s="46" t="str">
        <f>IF(Table1[[#This Row],[Posting Date]]&lt;&gt;"","GJ-"&amp;CountryID,"")</f>
        <v/>
      </c>
      <c r="AI1625" s="59" t="str">
        <f>IF(Table1[[#This Row],[Posting Date]]&lt;&gt;"",Table1[[#This Row],[Posting Date]],"")</f>
        <v/>
      </c>
      <c r="AJ1625" s="46"/>
      <c r="AK1625" s="46" t="str">
        <f>IF(Table1[[#This Row],[Description]]&lt;&gt;"",Table1[[#This Row],[Description]],"")</f>
        <v/>
      </c>
      <c r="AL1625" s="46" t="str">
        <f>IF(Table1[[#This Row],[Posting Date]]&lt;&gt;"",Table1[[#This Row],[Reference Number]],"")</f>
        <v/>
      </c>
      <c r="AM1625" s="46" t="str">
        <f>TRIM(Table1[[#This Row],[Line '#]])</f>
        <v/>
      </c>
      <c r="AN1625" s="46" t="str">
        <f>TRIM(Table1[[#This Row],[Account]])</f>
        <v/>
      </c>
      <c r="AO1625" s="46" t="str">
        <f>IF(Table1[[#This Row],[Posting Date]]&lt;&gt;"",$D$5,"")</f>
        <v/>
      </c>
      <c r="AP1625" s="46" t="str">
        <f>TRIM(Table1[[#This Row],[Departments-Prgrams]])</f>
        <v/>
      </c>
      <c r="AQ1625" s="46" t="str">
        <f>TRIM(Table1[[#This Row],[Grant]])</f>
        <v/>
      </c>
      <c r="AR1625" s="46" t="str">
        <f>TRIM(Table1[[#This Row],[Staff ID]])</f>
        <v/>
      </c>
      <c r="AS1625" s="46" t="str">
        <f>IF(TRIM(Table1[[#This Row],[Budget Code]])=0,"",TRIM(Table1[[#This Row],[Budget Code]]))</f>
        <v/>
      </c>
      <c r="AT1625" s="46" t="str">
        <f>IF(Table1[[#This Row],[Line Description]]&lt;&gt;"",Table1[[#This Row],[Line Description]],"")</f>
        <v/>
      </c>
      <c r="AU1625" s="46" t="str">
        <f>IF(Table1[[#This Row],[Cur_Amount Debit]]&gt;0,ROUND(Table1[[#This Row],[Cur_Amount Debit]],2),"")</f>
        <v/>
      </c>
      <c r="AV1625" s="46" t="str">
        <f>IF(Table1[[#This Row],[Cur_Amount Credit]]&gt;0,ROUND(Table1[[#This Row],[Cur_Amount Credit]],2),"")</f>
        <v/>
      </c>
      <c r="AW1625" s="46" t="str">
        <f>LEFT(Table1[[#This Row],[Cur]],3)</f>
        <v/>
      </c>
      <c r="AX1625" s="59"/>
      <c r="AY1625" s="46"/>
      <c r="AZ1625" s="46" t="str">
        <f>IF(Table1[[#This Row],[Cur]]&lt;&gt;"",IF(Table1[[#This Row],[Cur]]="USD","",ExchangeRate),"")</f>
        <v/>
      </c>
      <c r="BA1625" s="46" t="str">
        <f>IF(Table1[[#This Row],[Grant]]&lt;&gt;"",VLOOKUP(Table1[[#This Row],[Grant]],Grants!B:D,3),"")</f>
        <v/>
      </c>
      <c r="BB1625" s="46" t="str">
        <f>TRIM(Table1[[#This Row],[Vendor ID]])</f>
        <v/>
      </c>
      <c r="BC1625">
        <f>IF(Table1[[#This Row],[Reference Number]]=Q1624,BC1624,BC1624+1)</f>
        <v>2</v>
      </c>
    </row>
    <row r="1626" spans="1:55" ht="11.25" hidden="1" customHeight="1">
      <c r="A1626" s="1"/>
      <c r="B1626" s="88" t="str">
        <f>IF(Table1[[#This Row],[Posting Date]]&lt;&gt;"",IF(Table1[[#This Row],[Reference Number]]=Q1625,B1625+1,1),"")</f>
        <v/>
      </c>
      <c r="C1626" s="61"/>
      <c r="D1626" s="61"/>
      <c r="E1626" s="218"/>
      <c r="F1626" s="143" t="str">
        <f>IFERROR(IF(VLOOKUP(Table1[[#This Row],[Budget Code Description]],Dimentions!$X$6:$AC$132,2,FALSE)="","",VLOOKUP(Table1[[#This Row],[Budget Code Description]],Dimentions!$X$6:$AC$132,2,FALSE)),"")</f>
        <v/>
      </c>
      <c r="G1626" s="143" t="str">
        <f>IFERROR(VLOOKUP(Table1[[#This Row],[Budget Code Description]],Dimentions!$X$6:$AC$132,3,FALSE),"")</f>
        <v/>
      </c>
      <c r="H1626" s="64" t="str">
        <f>IFERROR(VLOOKUP(Table1[[#This Row],[Account]],Dimentions!$S$6:$V$233,2,FALSE),"")</f>
        <v/>
      </c>
      <c r="I1626" s="62">
        <f>_xlfn.NUMBERVALUE(LEFT(Table1[[#This Row],[Account]],1))</f>
        <v>0</v>
      </c>
      <c r="J1626" s="62" t="str">
        <f>IFERROR(VLOOKUP(Table1[[#This Row],[Budget Code Description]],Table6[#All],7,FALSE),"")</f>
        <v/>
      </c>
      <c r="K1626" s="143" t="str">
        <f>IFERROR(VLOOKUP(Table1[[#This Row],[Budget Code Description]],Table6[#All],8,FALSE),"")</f>
        <v/>
      </c>
      <c r="L1626" s="63"/>
      <c r="M1626" s="65" t="str">
        <f>IFERROR(VLOOKUP(Table1[[#This Row],[Staff ID]],Table2[],2,FALSE),"")</f>
        <v/>
      </c>
      <c r="N1626" s="211" t="str">
        <f>IFERROR(IF(VLOOKUP(Table1[[#This Row],[Budget Code Description]],Dimentions!$X$6:$AC$97,4,FALSE)="","",VLOOKUP(Table1[[#This Row],[Budget Code Description]],Dimentions!$X$6:$AC$97,4,FALSE)),"")</f>
        <v/>
      </c>
      <c r="O1626" s="65" t="str">
        <f>IFERROR(VLOOKUP(Table1[[#This Row],[Vendor ID]],Table549[],2,FALSE),"")</f>
        <v/>
      </c>
      <c r="P1626" s="63"/>
      <c r="Q1626" s="143" t="str">
        <f>IF(Table1[[#This Row],[Posting Date]]&lt;&gt;"",$D$9,"")</f>
        <v/>
      </c>
      <c r="R1626" s="159" t="str">
        <f>IF(Table1[[#This Row],[Posting Date]]&lt;&gt;"",$D$10,"")</f>
        <v/>
      </c>
      <c r="S1626" s="66"/>
      <c r="T1626" s="63"/>
      <c r="U1626" s="67"/>
      <c r="V1626" s="67"/>
      <c r="W1626" s="67" t="str">
        <f t="shared" si="25"/>
        <v/>
      </c>
      <c r="X1626" s="161" t="str">
        <f>IF(E1626="","",(IF(Table1[[#This Row],[Cur]]="USD",Table1[[#This Row],[Cur_Amount Debit]],Table1[[#This Row],[Cur_Amount Debit]]/Table1[[#This Row],[Exchange Rate]])))</f>
        <v/>
      </c>
      <c r="Y1626" s="161" t="str">
        <f>IF(E1626="","",(IF(Table1[[#This Row],[Cur]]="USD",Table1[[#This Row],[Cur_Amount Credit]],Table1[[#This Row],[Cur_Amount Credit]]/ExchangeRate)))</f>
        <v/>
      </c>
      <c r="Z1626" s="203" t="str">
        <f>IF(E1626="","",(Table1[[#This Row],[Debit USD]]-Table1[[#This Row],[Credit USD]]))</f>
        <v/>
      </c>
      <c r="AA1626" s="122"/>
      <c r="AB1626" s="1"/>
      <c r="AC1626" s="15"/>
      <c r="AD1626" s="15" t="str">
        <f>IF(AND(OR(Table1[[#This Row],[Account]]="15030",Table1[[#This Row],[Account]]="15035",Table1[[#This Row],[Account]]="20150"),Table1[[#This Row],[Vendor ID]]=""),1,"")</f>
        <v/>
      </c>
      <c r="AE1626" s="15"/>
      <c r="AF1626" s="15"/>
      <c r="AG1626" s="15"/>
      <c r="AH1626" s="46" t="str">
        <f>IF(Table1[[#This Row],[Posting Date]]&lt;&gt;"","GJ-"&amp;CountryID,"")</f>
        <v/>
      </c>
      <c r="AI1626" s="59" t="str">
        <f>IF(Table1[[#This Row],[Posting Date]]&lt;&gt;"",Table1[[#This Row],[Posting Date]],"")</f>
        <v/>
      </c>
      <c r="AJ1626" s="46"/>
      <c r="AK1626" s="46" t="str">
        <f>IF(Table1[[#This Row],[Description]]&lt;&gt;"",Table1[[#This Row],[Description]],"")</f>
        <v/>
      </c>
      <c r="AL1626" s="46" t="str">
        <f>IF(Table1[[#This Row],[Posting Date]]&lt;&gt;"",Table1[[#This Row],[Reference Number]],"")</f>
        <v/>
      </c>
      <c r="AM1626" s="46" t="str">
        <f>TRIM(Table1[[#This Row],[Line '#]])</f>
        <v/>
      </c>
      <c r="AN1626" s="46" t="str">
        <f>TRIM(Table1[[#This Row],[Account]])</f>
        <v/>
      </c>
      <c r="AO1626" s="46" t="str">
        <f>IF(Table1[[#This Row],[Posting Date]]&lt;&gt;"",$D$5,"")</f>
        <v/>
      </c>
      <c r="AP1626" s="46" t="str">
        <f>TRIM(Table1[[#This Row],[Departments-Prgrams]])</f>
        <v/>
      </c>
      <c r="AQ1626" s="46" t="str">
        <f>TRIM(Table1[[#This Row],[Grant]])</f>
        <v/>
      </c>
      <c r="AR1626" s="46" t="str">
        <f>TRIM(Table1[[#This Row],[Staff ID]])</f>
        <v/>
      </c>
      <c r="AS1626" s="46" t="str">
        <f>IF(TRIM(Table1[[#This Row],[Budget Code]])=0,"",TRIM(Table1[[#This Row],[Budget Code]]))</f>
        <v/>
      </c>
      <c r="AT1626" s="46" t="str">
        <f>IF(Table1[[#This Row],[Line Description]]&lt;&gt;"",Table1[[#This Row],[Line Description]],"")</f>
        <v/>
      </c>
      <c r="AU1626" s="46" t="str">
        <f>IF(Table1[[#This Row],[Cur_Amount Debit]]&gt;0,ROUND(Table1[[#This Row],[Cur_Amount Debit]],2),"")</f>
        <v/>
      </c>
      <c r="AV1626" s="46" t="str">
        <f>IF(Table1[[#This Row],[Cur_Amount Credit]]&gt;0,ROUND(Table1[[#This Row],[Cur_Amount Credit]],2),"")</f>
        <v/>
      </c>
      <c r="AW1626" s="46" t="str">
        <f>LEFT(Table1[[#This Row],[Cur]],3)</f>
        <v/>
      </c>
      <c r="AX1626" s="59"/>
      <c r="AY1626" s="46"/>
      <c r="AZ1626" s="46" t="str">
        <f>IF(Table1[[#This Row],[Cur]]&lt;&gt;"",IF(Table1[[#This Row],[Cur]]="USD","",ExchangeRate),"")</f>
        <v/>
      </c>
      <c r="BA1626" s="46" t="str">
        <f>IF(Table1[[#This Row],[Grant]]&lt;&gt;"",VLOOKUP(Table1[[#This Row],[Grant]],Grants!B:D,3),"")</f>
        <v/>
      </c>
      <c r="BB1626" s="46" t="str">
        <f>TRIM(Table1[[#This Row],[Vendor ID]])</f>
        <v/>
      </c>
      <c r="BC1626">
        <f>IF(Table1[[#This Row],[Reference Number]]=Q1625,BC1625,BC1625+1)</f>
        <v>2</v>
      </c>
    </row>
    <row r="1627" spans="1:55" ht="11.25" hidden="1" customHeight="1">
      <c r="A1627" s="1"/>
      <c r="B1627" s="88" t="str">
        <f>IF(Table1[[#This Row],[Posting Date]]&lt;&gt;"",IF(Table1[[#This Row],[Reference Number]]=Q1626,B1626+1,1),"")</f>
        <v/>
      </c>
      <c r="C1627" s="61"/>
      <c r="D1627" s="61"/>
      <c r="E1627" s="218"/>
      <c r="F1627" s="143" t="str">
        <f>IFERROR(IF(VLOOKUP(Table1[[#This Row],[Budget Code Description]],Dimentions!$X$6:$AC$132,2,FALSE)="","",VLOOKUP(Table1[[#This Row],[Budget Code Description]],Dimentions!$X$6:$AC$132,2,FALSE)),"")</f>
        <v/>
      </c>
      <c r="G1627" s="143" t="str">
        <f>IFERROR(VLOOKUP(Table1[[#This Row],[Budget Code Description]],Dimentions!$X$6:$AC$132,3,FALSE),"")</f>
        <v/>
      </c>
      <c r="H1627" s="64" t="str">
        <f>IFERROR(VLOOKUP(Table1[[#This Row],[Account]],Dimentions!$S$6:$V$233,2,FALSE),"")</f>
        <v/>
      </c>
      <c r="I1627" s="62">
        <f>_xlfn.NUMBERVALUE(LEFT(Table1[[#This Row],[Account]],1))</f>
        <v>0</v>
      </c>
      <c r="J1627" s="62" t="str">
        <f>IFERROR(VLOOKUP(Table1[[#This Row],[Budget Code Description]],Table6[#All],7,FALSE),"")</f>
        <v/>
      </c>
      <c r="K1627" s="143" t="str">
        <f>IFERROR(VLOOKUP(Table1[[#This Row],[Budget Code Description]],Table6[#All],8,FALSE),"")</f>
        <v/>
      </c>
      <c r="L1627" s="63"/>
      <c r="M1627" s="65" t="str">
        <f>IFERROR(VLOOKUP(Table1[[#This Row],[Staff ID]],Table2[],2,FALSE),"")</f>
        <v/>
      </c>
      <c r="N1627" s="211" t="str">
        <f>IFERROR(IF(VLOOKUP(Table1[[#This Row],[Budget Code Description]],Dimentions!$X$6:$AC$97,4,FALSE)="","",VLOOKUP(Table1[[#This Row],[Budget Code Description]],Dimentions!$X$6:$AC$97,4,FALSE)),"")</f>
        <v/>
      </c>
      <c r="O1627" s="65" t="str">
        <f>IFERROR(VLOOKUP(Table1[[#This Row],[Vendor ID]],Table549[],2,FALSE),"")</f>
        <v/>
      </c>
      <c r="P1627" s="63"/>
      <c r="Q1627" s="143" t="str">
        <f>IF(Table1[[#This Row],[Posting Date]]&lt;&gt;"",$D$9,"")</f>
        <v/>
      </c>
      <c r="R1627" s="159" t="str">
        <f>IF(Table1[[#This Row],[Posting Date]]&lt;&gt;"",$D$10,"")</f>
        <v/>
      </c>
      <c r="S1627" s="66"/>
      <c r="T1627" s="63"/>
      <c r="U1627" s="67"/>
      <c r="V1627" s="67"/>
      <c r="W1627" s="67" t="str">
        <f t="shared" si="25"/>
        <v/>
      </c>
      <c r="X1627" s="161" t="str">
        <f>IF(E1627="","",(IF(Table1[[#This Row],[Cur]]="USD",Table1[[#This Row],[Cur_Amount Debit]],Table1[[#This Row],[Cur_Amount Debit]]/Table1[[#This Row],[Exchange Rate]])))</f>
        <v/>
      </c>
      <c r="Y1627" s="161" t="str">
        <f>IF(E1627="","",(IF(Table1[[#This Row],[Cur]]="USD",Table1[[#This Row],[Cur_Amount Credit]],Table1[[#This Row],[Cur_Amount Credit]]/ExchangeRate)))</f>
        <v/>
      </c>
      <c r="Z1627" s="203" t="str">
        <f>IF(E1627="","",(Table1[[#This Row],[Debit USD]]-Table1[[#This Row],[Credit USD]]))</f>
        <v/>
      </c>
      <c r="AA1627" s="122"/>
      <c r="AB1627" s="1"/>
      <c r="AC1627" s="15"/>
      <c r="AD1627" s="15" t="str">
        <f>IF(AND(OR(Table1[[#This Row],[Account]]="15030",Table1[[#This Row],[Account]]="15035",Table1[[#This Row],[Account]]="20150"),Table1[[#This Row],[Vendor ID]]=""),1,"")</f>
        <v/>
      </c>
      <c r="AE1627" s="15"/>
      <c r="AF1627" s="15"/>
      <c r="AG1627" s="15"/>
      <c r="AH1627" s="46" t="str">
        <f>IF(Table1[[#This Row],[Posting Date]]&lt;&gt;"","GJ-"&amp;CountryID,"")</f>
        <v/>
      </c>
      <c r="AI1627" s="59" t="str">
        <f>IF(Table1[[#This Row],[Posting Date]]&lt;&gt;"",Table1[[#This Row],[Posting Date]],"")</f>
        <v/>
      </c>
      <c r="AJ1627" s="46"/>
      <c r="AK1627" s="46" t="str">
        <f>IF(Table1[[#This Row],[Description]]&lt;&gt;"",Table1[[#This Row],[Description]],"")</f>
        <v/>
      </c>
      <c r="AL1627" s="46" t="str">
        <f>IF(Table1[[#This Row],[Posting Date]]&lt;&gt;"",Table1[[#This Row],[Reference Number]],"")</f>
        <v/>
      </c>
      <c r="AM1627" s="46" t="str">
        <f>TRIM(Table1[[#This Row],[Line '#]])</f>
        <v/>
      </c>
      <c r="AN1627" s="46" t="str">
        <f>TRIM(Table1[[#This Row],[Account]])</f>
        <v/>
      </c>
      <c r="AO1627" s="46" t="str">
        <f>IF(Table1[[#This Row],[Posting Date]]&lt;&gt;"",$D$5,"")</f>
        <v/>
      </c>
      <c r="AP1627" s="46" t="str">
        <f>TRIM(Table1[[#This Row],[Departments-Prgrams]])</f>
        <v/>
      </c>
      <c r="AQ1627" s="46" t="str">
        <f>TRIM(Table1[[#This Row],[Grant]])</f>
        <v/>
      </c>
      <c r="AR1627" s="46" t="str">
        <f>TRIM(Table1[[#This Row],[Staff ID]])</f>
        <v/>
      </c>
      <c r="AS1627" s="46" t="str">
        <f>IF(TRIM(Table1[[#This Row],[Budget Code]])=0,"",TRIM(Table1[[#This Row],[Budget Code]]))</f>
        <v/>
      </c>
      <c r="AT1627" s="46" t="str">
        <f>IF(Table1[[#This Row],[Line Description]]&lt;&gt;"",Table1[[#This Row],[Line Description]],"")</f>
        <v/>
      </c>
      <c r="AU1627" s="46" t="str">
        <f>IF(Table1[[#This Row],[Cur_Amount Debit]]&gt;0,ROUND(Table1[[#This Row],[Cur_Amount Debit]],2),"")</f>
        <v/>
      </c>
      <c r="AV1627" s="46" t="str">
        <f>IF(Table1[[#This Row],[Cur_Amount Credit]]&gt;0,ROUND(Table1[[#This Row],[Cur_Amount Credit]],2),"")</f>
        <v/>
      </c>
      <c r="AW1627" s="46" t="str">
        <f>LEFT(Table1[[#This Row],[Cur]],3)</f>
        <v/>
      </c>
      <c r="AX1627" s="59"/>
      <c r="AY1627" s="46"/>
      <c r="AZ1627" s="46" t="str">
        <f>IF(Table1[[#This Row],[Cur]]&lt;&gt;"",IF(Table1[[#This Row],[Cur]]="USD","",ExchangeRate),"")</f>
        <v/>
      </c>
      <c r="BA1627" s="46" t="str">
        <f>IF(Table1[[#This Row],[Grant]]&lt;&gt;"",VLOOKUP(Table1[[#This Row],[Grant]],Grants!B:D,3),"")</f>
        <v/>
      </c>
      <c r="BB1627" s="46" t="str">
        <f>TRIM(Table1[[#This Row],[Vendor ID]])</f>
        <v/>
      </c>
      <c r="BC1627">
        <f>IF(Table1[[#This Row],[Reference Number]]=Q1626,BC1626,BC1626+1)</f>
        <v>2</v>
      </c>
    </row>
    <row r="1628" spans="1:55" ht="11.25" hidden="1" customHeight="1">
      <c r="A1628" s="1"/>
      <c r="B1628" s="88" t="str">
        <f>IF(Table1[[#This Row],[Posting Date]]&lt;&gt;"",IF(Table1[[#This Row],[Reference Number]]=Q1627,B1627+1,1),"")</f>
        <v/>
      </c>
      <c r="C1628" s="61"/>
      <c r="D1628" s="61"/>
      <c r="E1628" s="218"/>
      <c r="F1628" s="143" t="str">
        <f>IFERROR(IF(VLOOKUP(Table1[[#This Row],[Budget Code Description]],Dimentions!$X$6:$AC$132,2,FALSE)="","",VLOOKUP(Table1[[#This Row],[Budget Code Description]],Dimentions!$X$6:$AC$132,2,FALSE)),"")</f>
        <v/>
      </c>
      <c r="G1628" s="143" t="str">
        <f>IFERROR(VLOOKUP(Table1[[#This Row],[Budget Code Description]],Dimentions!$X$6:$AC$132,3,FALSE),"")</f>
        <v/>
      </c>
      <c r="H1628" s="64" t="str">
        <f>IFERROR(VLOOKUP(Table1[[#This Row],[Account]],Dimentions!$S$6:$V$233,2,FALSE),"")</f>
        <v/>
      </c>
      <c r="I1628" s="62">
        <f>_xlfn.NUMBERVALUE(LEFT(Table1[[#This Row],[Account]],1))</f>
        <v>0</v>
      </c>
      <c r="J1628" s="62" t="str">
        <f>IFERROR(VLOOKUP(Table1[[#This Row],[Budget Code Description]],Table6[#All],7,FALSE),"")</f>
        <v/>
      </c>
      <c r="K1628" s="143" t="str">
        <f>IFERROR(VLOOKUP(Table1[[#This Row],[Budget Code Description]],Table6[#All],8,FALSE),"")</f>
        <v/>
      </c>
      <c r="L1628" s="63"/>
      <c r="M1628" s="65" t="str">
        <f>IFERROR(VLOOKUP(Table1[[#This Row],[Staff ID]],Table2[],2,FALSE),"")</f>
        <v/>
      </c>
      <c r="N1628" s="211" t="str">
        <f>IFERROR(IF(VLOOKUP(Table1[[#This Row],[Budget Code Description]],Dimentions!$X$6:$AC$97,4,FALSE)="","",VLOOKUP(Table1[[#This Row],[Budget Code Description]],Dimentions!$X$6:$AC$97,4,FALSE)),"")</f>
        <v/>
      </c>
      <c r="O1628" s="65" t="str">
        <f>IFERROR(VLOOKUP(Table1[[#This Row],[Vendor ID]],Table549[],2,FALSE),"")</f>
        <v/>
      </c>
      <c r="P1628" s="63"/>
      <c r="Q1628" s="143" t="str">
        <f>IF(Table1[[#This Row],[Posting Date]]&lt;&gt;"",$D$9,"")</f>
        <v/>
      </c>
      <c r="R1628" s="159" t="str">
        <f>IF(Table1[[#This Row],[Posting Date]]&lt;&gt;"",$D$10,"")</f>
        <v/>
      </c>
      <c r="S1628" s="66"/>
      <c r="T1628" s="63"/>
      <c r="U1628" s="67"/>
      <c r="V1628" s="67"/>
      <c r="W1628" s="67" t="str">
        <f t="shared" si="25"/>
        <v/>
      </c>
      <c r="X1628" s="161" t="str">
        <f>IF(E1628="","",(IF(Table1[[#This Row],[Cur]]="USD",Table1[[#This Row],[Cur_Amount Debit]],Table1[[#This Row],[Cur_Amount Debit]]/Table1[[#This Row],[Exchange Rate]])))</f>
        <v/>
      </c>
      <c r="Y1628" s="161" t="str">
        <f>IF(E1628="","",(IF(Table1[[#This Row],[Cur]]="USD",Table1[[#This Row],[Cur_Amount Credit]],Table1[[#This Row],[Cur_Amount Credit]]/ExchangeRate)))</f>
        <v/>
      </c>
      <c r="Z1628" s="203" t="str">
        <f>IF(E1628="","",(Table1[[#This Row],[Debit USD]]-Table1[[#This Row],[Credit USD]]))</f>
        <v/>
      </c>
      <c r="AA1628" s="122"/>
      <c r="AB1628" s="1"/>
      <c r="AC1628" s="15"/>
      <c r="AD1628" s="15" t="str">
        <f>IF(AND(OR(Table1[[#This Row],[Account]]="15030",Table1[[#This Row],[Account]]="15035",Table1[[#This Row],[Account]]="20150"),Table1[[#This Row],[Vendor ID]]=""),1,"")</f>
        <v/>
      </c>
      <c r="AE1628" s="15"/>
      <c r="AF1628" s="15"/>
      <c r="AG1628" s="15"/>
      <c r="AH1628" s="46" t="str">
        <f>IF(Table1[[#This Row],[Posting Date]]&lt;&gt;"","GJ-"&amp;CountryID,"")</f>
        <v/>
      </c>
      <c r="AI1628" s="59" t="str">
        <f>IF(Table1[[#This Row],[Posting Date]]&lt;&gt;"",Table1[[#This Row],[Posting Date]],"")</f>
        <v/>
      </c>
      <c r="AJ1628" s="46"/>
      <c r="AK1628" s="46" t="str">
        <f>IF(Table1[[#This Row],[Description]]&lt;&gt;"",Table1[[#This Row],[Description]],"")</f>
        <v/>
      </c>
      <c r="AL1628" s="46" t="str">
        <f>IF(Table1[[#This Row],[Posting Date]]&lt;&gt;"",Table1[[#This Row],[Reference Number]],"")</f>
        <v/>
      </c>
      <c r="AM1628" s="46" t="str">
        <f>TRIM(Table1[[#This Row],[Line '#]])</f>
        <v/>
      </c>
      <c r="AN1628" s="46" t="str">
        <f>TRIM(Table1[[#This Row],[Account]])</f>
        <v/>
      </c>
      <c r="AO1628" s="46" t="str">
        <f>IF(Table1[[#This Row],[Posting Date]]&lt;&gt;"",$D$5,"")</f>
        <v/>
      </c>
      <c r="AP1628" s="46" t="str">
        <f>TRIM(Table1[[#This Row],[Departments-Prgrams]])</f>
        <v/>
      </c>
      <c r="AQ1628" s="46" t="str">
        <f>TRIM(Table1[[#This Row],[Grant]])</f>
        <v/>
      </c>
      <c r="AR1628" s="46" t="str">
        <f>TRIM(Table1[[#This Row],[Staff ID]])</f>
        <v/>
      </c>
      <c r="AS1628" s="46" t="str">
        <f>IF(TRIM(Table1[[#This Row],[Budget Code]])=0,"",TRIM(Table1[[#This Row],[Budget Code]]))</f>
        <v/>
      </c>
      <c r="AT1628" s="46" t="str">
        <f>IF(Table1[[#This Row],[Line Description]]&lt;&gt;"",Table1[[#This Row],[Line Description]],"")</f>
        <v/>
      </c>
      <c r="AU1628" s="46" t="str">
        <f>IF(Table1[[#This Row],[Cur_Amount Debit]]&gt;0,ROUND(Table1[[#This Row],[Cur_Amount Debit]],2),"")</f>
        <v/>
      </c>
      <c r="AV1628" s="46" t="str">
        <f>IF(Table1[[#This Row],[Cur_Amount Credit]]&gt;0,ROUND(Table1[[#This Row],[Cur_Amount Credit]],2),"")</f>
        <v/>
      </c>
      <c r="AW1628" s="46" t="str">
        <f>LEFT(Table1[[#This Row],[Cur]],3)</f>
        <v/>
      </c>
      <c r="AX1628" s="59"/>
      <c r="AY1628" s="46"/>
      <c r="AZ1628" s="46" t="str">
        <f>IF(Table1[[#This Row],[Cur]]&lt;&gt;"",IF(Table1[[#This Row],[Cur]]="USD","",ExchangeRate),"")</f>
        <v/>
      </c>
      <c r="BA1628" s="46" t="str">
        <f>IF(Table1[[#This Row],[Grant]]&lt;&gt;"",VLOOKUP(Table1[[#This Row],[Grant]],Grants!B:D,3),"")</f>
        <v/>
      </c>
      <c r="BB1628" s="46" t="str">
        <f>TRIM(Table1[[#This Row],[Vendor ID]])</f>
        <v/>
      </c>
      <c r="BC1628">
        <f>IF(Table1[[#This Row],[Reference Number]]=Q1627,BC1627,BC1627+1)</f>
        <v>2</v>
      </c>
    </row>
    <row r="1629" spans="1:55" ht="11.25" hidden="1" customHeight="1">
      <c r="A1629" s="1"/>
      <c r="B1629" s="88" t="str">
        <f>IF(Table1[[#This Row],[Posting Date]]&lt;&gt;"",IF(Table1[[#This Row],[Reference Number]]=Q1628,B1628+1,1),"")</f>
        <v/>
      </c>
      <c r="C1629" s="61"/>
      <c r="D1629" s="61"/>
      <c r="E1629" s="218"/>
      <c r="F1629" s="143" t="str">
        <f>IFERROR(IF(VLOOKUP(Table1[[#This Row],[Budget Code Description]],Dimentions!$X$6:$AC$132,2,FALSE)="","",VLOOKUP(Table1[[#This Row],[Budget Code Description]],Dimentions!$X$6:$AC$132,2,FALSE)),"")</f>
        <v/>
      </c>
      <c r="G1629" s="143" t="str">
        <f>IFERROR(VLOOKUP(Table1[[#This Row],[Budget Code Description]],Dimentions!$X$6:$AC$132,3,FALSE),"")</f>
        <v/>
      </c>
      <c r="H1629" s="64" t="str">
        <f>IFERROR(VLOOKUP(Table1[[#This Row],[Account]],Dimentions!$S$6:$V$233,2,FALSE),"")</f>
        <v/>
      </c>
      <c r="I1629" s="62">
        <f>_xlfn.NUMBERVALUE(LEFT(Table1[[#This Row],[Account]],1))</f>
        <v>0</v>
      </c>
      <c r="J1629" s="62" t="str">
        <f>IFERROR(VLOOKUP(Table1[[#This Row],[Budget Code Description]],Table6[#All],7,FALSE),"")</f>
        <v/>
      </c>
      <c r="K1629" s="143" t="str">
        <f>IFERROR(VLOOKUP(Table1[[#This Row],[Budget Code Description]],Table6[#All],8,FALSE),"")</f>
        <v/>
      </c>
      <c r="L1629" s="63"/>
      <c r="M1629" s="65" t="str">
        <f>IFERROR(VLOOKUP(Table1[[#This Row],[Staff ID]],Table2[],2,FALSE),"")</f>
        <v/>
      </c>
      <c r="N1629" s="211" t="str">
        <f>IFERROR(IF(VLOOKUP(Table1[[#This Row],[Budget Code Description]],Dimentions!$X$6:$AC$97,4,FALSE)="","",VLOOKUP(Table1[[#This Row],[Budget Code Description]],Dimentions!$X$6:$AC$97,4,FALSE)),"")</f>
        <v/>
      </c>
      <c r="O1629" s="65" t="str">
        <f>IFERROR(VLOOKUP(Table1[[#This Row],[Vendor ID]],Table549[],2,FALSE),"")</f>
        <v/>
      </c>
      <c r="P1629" s="63"/>
      <c r="Q1629" s="143" t="str">
        <f>IF(Table1[[#This Row],[Posting Date]]&lt;&gt;"",$D$9,"")</f>
        <v/>
      </c>
      <c r="R1629" s="159" t="str">
        <f>IF(Table1[[#This Row],[Posting Date]]&lt;&gt;"",$D$10,"")</f>
        <v/>
      </c>
      <c r="S1629" s="66"/>
      <c r="T1629" s="63"/>
      <c r="U1629" s="67"/>
      <c r="V1629" s="67"/>
      <c r="W1629" s="67" t="str">
        <f t="shared" si="25"/>
        <v/>
      </c>
      <c r="X1629" s="161" t="str">
        <f>IF(E1629="","",(IF(Table1[[#This Row],[Cur]]="USD",Table1[[#This Row],[Cur_Amount Debit]],Table1[[#This Row],[Cur_Amount Debit]]/Table1[[#This Row],[Exchange Rate]])))</f>
        <v/>
      </c>
      <c r="Y1629" s="161" t="str">
        <f>IF(E1629="","",(IF(Table1[[#This Row],[Cur]]="USD",Table1[[#This Row],[Cur_Amount Credit]],Table1[[#This Row],[Cur_Amount Credit]]/ExchangeRate)))</f>
        <v/>
      </c>
      <c r="Z1629" s="203" t="str">
        <f>IF(E1629="","",(Table1[[#This Row],[Debit USD]]-Table1[[#This Row],[Credit USD]]))</f>
        <v/>
      </c>
      <c r="AA1629" s="122"/>
      <c r="AB1629" s="1"/>
      <c r="AC1629" s="15"/>
      <c r="AD1629" s="15" t="str">
        <f>IF(AND(OR(Table1[[#This Row],[Account]]="15030",Table1[[#This Row],[Account]]="15035",Table1[[#This Row],[Account]]="20150"),Table1[[#This Row],[Vendor ID]]=""),1,"")</f>
        <v/>
      </c>
      <c r="AE1629" s="15"/>
      <c r="AF1629" s="15"/>
      <c r="AG1629" s="15"/>
      <c r="AH1629" s="46" t="str">
        <f>IF(Table1[[#This Row],[Posting Date]]&lt;&gt;"","GJ-"&amp;CountryID,"")</f>
        <v/>
      </c>
      <c r="AI1629" s="59" t="str">
        <f>IF(Table1[[#This Row],[Posting Date]]&lt;&gt;"",Table1[[#This Row],[Posting Date]],"")</f>
        <v/>
      </c>
      <c r="AJ1629" s="46"/>
      <c r="AK1629" s="46" t="str">
        <f>IF(Table1[[#This Row],[Description]]&lt;&gt;"",Table1[[#This Row],[Description]],"")</f>
        <v/>
      </c>
      <c r="AL1629" s="46" t="str">
        <f>IF(Table1[[#This Row],[Posting Date]]&lt;&gt;"",Table1[[#This Row],[Reference Number]],"")</f>
        <v/>
      </c>
      <c r="AM1629" s="46" t="str">
        <f>TRIM(Table1[[#This Row],[Line '#]])</f>
        <v/>
      </c>
      <c r="AN1629" s="46" t="str">
        <f>TRIM(Table1[[#This Row],[Account]])</f>
        <v/>
      </c>
      <c r="AO1629" s="46" t="str">
        <f>IF(Table1[[#This Row],[Posting Date]]&lt;&gt;"",$D$5,"")</f>
        <v/>
      </c>
      <c r="AP1629" s="46" t="str">
        <f>TRIM(Table1[[#This Row],[Departments-Prgrams]])</f>
        <v/>
      </c>
      <c r="AQ1629" s="46" t="str">
        <f>TRIM(Table1[[#This Row],[Grant]])</f>
        <v/>
      </c>
      <c r="AR1629" s="46" t="str">
        <f>TRIM(Table1[[#This Row],[Staff ID]])</f>
        <v/>
      </c>
      <c r="AS1629" s="46" t="str">
        <f>IF(TRIM(Table1[[#This Row],[Budget Code]])=0,"",TRIM(Table1[[#This Row],[Budget Code]]))</f>
        <v/>
      </c>
      <c r="AT1629" s="46" t="str">
        <f>IF(Table1[[#This Row],[Line Description]]&lt;&gt;"",Table1[[#This Row],[Line Description]],"")</f>
        <v/>
      </c>
      <c r="AU1629" s="46" t="str">
        <f>IF(Table1[[#This Row],[Cur_Amount Debit]]&gt;0,ROUND(Table1[[#This Row],[Cur_Amount Debit]],2),"")</f>
        <v/>
      </c>
      <c r="AV1629" s="46" t="str">
        <f>IF(Table1[[#This Row],[Cur_Amount Credit]]&gt;0,ROUND(Table1[[#This Row],[Cur_Amount Credit]],2),"")</f>
        <v/>
      </c>
      <c r="AW1629" s="46" t="str">
        <f>LEFT(Table1[[#This Row],[Cur]],3)</f>
        <v/>
      </c>
      <c r="AX1629" s="59"/>
      <c r="AY1629" s="46"/>
      <c r="AZ1629" s="46" t="str">
        <f>IF(Table1[[#This Row],[Cur]]&lt;&gt;"",IF(Table1[[#This Row],[Cur]]="USD","",ExchangeRate),"")</f>
        <v/>
      </c>
      <c r="BA1629" s="46" t="str">
        <f>IF(Table1[[#This Row],[Grant]]&lt;&gt;"",VLOOKUP(Table1[[#This Row],[Grant]],Grants!B:D,3),"")</f>
        <v/>
      </c>
      <c r="BB1629" s="46" t="str">
        <f>TRIM(Table1[[#This Row],[Vendor ID]])</f>
        <v/>
      </c>
      <c r="BC1629">
        <f>IF(Table1[[#This Row],[Reference Number]]=Q1628,BC1628,BC1628+1)</f>
        <v>2</v>
      </c>
    </row>
    <row r="1630" spans="1:55" ht="11.25" hidden="1" customHeight="1">
      <c r="A1630" s="1"/>
      <c r="B1630" s="88" t="str">
        <f>IF(Table1[[#This Row],[Posting Date]]&lt;&gt;"",IF(Table1[[#This Row],[Reference Number]]=Q1629,B1629+1,1),"")</f>
        <v/>
      </c>
      <c r="C1630" s="61"/>
      <c r="D1630" s="61"/>
      <c r="E1630" s="218"/>
      <c r="F1630" s="143" t="str">
        <f>IFERROR(IF(VLOOKUP(Table1[[#This Row],[Budget Code Description]],Dimentions!$X$6:$AC$132,2,FALSE)="","",VLOOKUP(Table1[[#This Row],[Budget Code Description]],Dimentions!$X$6:$AC$132,2,FALSE)),"")</f>
        <v/>
      </c>
      <c r="G1630" s="143" t="str">
        <f>IFERROR(VLOOKUP(Table1[[#This Row],[Budget Code Description]],Dimentions!$X$6:$AC$132,3,FALSE),"")</f>
        <v/>
      </c>
      <c r="H1630" s="64" t="str">
        <f>IFERROR(VLOOKUP(Table1[[#This Row],[Account]],Dimentions!$S$6:$V$233,2,FALSE),"")</f>
        <v/>
      </c>
      <c r="I1630" s="62">
        <f>_xlfn.NUMBERVALUE(LEFT(Table1[[#This Row],[Account]],1))</f>
        <v>0</v>
      </c>
      <c r="J1630" s="62" t="str">
        <f>IFERROR(VLOOKUP(Table1[[#This Row],[Budget Code Description]],Table6[#All],7,FALSE),"")</f>
        <v/>
      </c>
      <c r="K1630" s="143" t="str">
        <f>IFERROR(VLOOKUP(Table1[[#This Row],[Budget Code Description]],Table6[#All],8,FALSE),"")</f>
        <v/>
      </c>
      <c r="L1630" s="63"/>
      <c r="M1630" s="65" t="str">
        <f>IFERROR(VLOOKUP(Table1[[#This Row],[Staff ID]],Table2[],2,FALSE),"")</f>
        <v/>
      </c>
      <c r="N1630" s="211" t="str">
        <f>IFERROR(IF(VLOOKUP(Table1[[#This Row],[Budget Code Description]],Dimentions!$X$6:$AC$97,4,FALSE)="","",VLOOKUP(Table1[[#This Row],[Budget Code Description]],Dimentions!$X$6:$AC$97,4,FALSE)),"")</f>
        <v/>
      </c>
      <c r="O1630" s="65" t="str">
        <f>IFERROR(VLOOKUP(Table1[[#This Row],[Vendor ID]],Table549[],2,FALSE),"")</f>
        <v/>
      </c>
      <c r="P1630" s="63"/>
      <c r="Q1630" s="143" t="str">
        <f>IF(Table1[[#This Row],[Posting Date]]&lt;&gt;"",$D$9,"")</f>
        <v/>
      </c>
      <c r="R1630" s="159" t="str">
        <f>IF(Table1[[#This Row],[Posting Date]]&lt;&gt;"",$D$10,"")</f>
        <v/>
      </c>
      <c r="S1630" s="66"/>
      <c r="T1630" s="63"/>
      <c r="U1630" s="67"/>
      <c r="V1630" s="67"/>
      <c r="W1630" s="67" t="str">
        <f t="shared" si="25"/>
        <v/>
      </c>
      <c r="X1630" s="161" t="str">
        <f>IF(E1630="","",(IF(Table1[[#This Row],[Cur]]="USD",Table1[[#This Row],[Cur_Amount Debit]],Table1[[#This Row],[Cur_Amount Debit]]/Table1[[#This Row],[Exchange Rate]])))</f>
        <v/>
      </c>
      <c r="Y1630" s="161" t="str">
        <f>IF(E1630="","",(IF(Table1[[#This Row],[Cur]]="USD",Table1[[#This Row],[Cur_Amount Credit]],Table1[[#This Row],[Cur_Amount Credit]]/ExchangeRate)))</f>
        <v/>
      </c>
      <c r="Z1630" s="203" t="str">
        <f>IF(E1630="","",(Table1[[#This Row],[Debit USD]]-Table1[[#This Row],[Credit USD]]))</f>
        <v/>
      </c>
      <c r="AA1630" s="122"/>
      <c r="AB1630" s="1"/>
      <c r="AC1630" s="15"/>
      <c r="AD1630" s="15" t="str">
        <f>IF(AND(OR(Table1[[#This Row],[Account]]="15030",Table1[[#This Row],[Account]]="15035",Table1[[#This Row],[Account]]="20150"),Table1[[#This Row],[Vendor ID]]=""),1,"")</f>
        <v/>
      </c>
      <c r="AE1630" s="15"/>
      <c r="AF1630" s="15"/>
      <c r="AG1630" s="15"/>
      <c r="AH1630" s="46" t="str">
        <f>IF(Table1[[#This Row],[Posting Date]]&lt;&gt;"","GJ-"&amp;CountryID,"")</f>
        <v/>
      </c>
      <c r="AI1630" s="59" t="str">
        <f>IF(Table1[[#This Row],[Posting Date]]&lt;&gt;"",Table1[[#This Row],[Posting Date]],"")</f>
        <v/>
      </c>
      <c r="AJ1630" s="46"/>
      <c r="AK1630" s="46" t="str">
        <f>IF(Table1[[#This Row],[Description]]&lt;&gt;"",Table1[[#This Row],[Description]],"")</f>
        <v/>
      </c>
      <c r="AL1630" s="46" t="str">
        <f>IF(Table1[[#This Row],[Posting Date]]&lt;&gt;"",Table1[[#This Row],[Reference Number]],"")</f>
        <v/>
      </c>
      <c r="AM1630" s="46" t="str">
        <f>TRIM(Table1[[#This Row],[Line '#]])</f>
        <v/>
      </c>
      <c r="AN1630" s="46" t="str">
        <f>TRIM(Table1[[#This Row],[Account]])</f>
        <v/>
      </c>
      <c r="AO1630" s="46" t="str">
        <f>IF(Table1[[#This Row],[Posting Date]]&lt;&gt;"",$D$5,"")</f>
        <v/>
      </c>
      <c r="AP1630" s="46" t="str">
        <f>TRIM(Table1[[#This Row],[Departments-Prgrams]])</f>
        <v/>
      </c>
      <c r="AQ1630" s="46" t="str">
        <f>TRIM(Table1[[#This Row],[Grant]])</f>
        <v/>
      </c>
      <c r="AR1630" s="46" t="str">
        <f>TRIM(Table1[[#This Row],[Staff ID]])</f>
        <v/>
      </c>
      <c r="AS1630" s="46" t="str">
        <f>IF(TRIM(Table1[[#This Row],[Budget Code]])=0,"",TRIM(Table1[[#This Row],[Budget Code]]))</f>
        <v/>
      </c>
      <c r="AT1630" s="46" t="str">
        <f>IF(Table1[[#This Row],[Line Description]]&lt;&gt;"",Table1[[#This Row],[Line Description]],"")</f>
        <v/>
      </c>
      <c r="AU1630" s="46" t="str">
        <f>IF(Table1[[#This Row],[Cur_Amount Debit]]&gt;0,ROUND(Table1[[#This Row],[Cur_Amount Debit]],2),"")</f>
        <v/>
      </c>
      <c r="AV1630" s="46" t="str">
        <f>IF(Table1[[#This Row],[Cur_Amount Credit]]&gt;0,ROUND(Table1[[#This Row],[Cur_Amount Credit]],2),"")</f>
        <v/>
      </c>
      <c r="AW1630" s="46" t="str">
        <f>LEFT(Table1[[#This Row],[Cur]],3)</f>
        <v/>
      </c>
      <c r="AX1630" s="59"/>
      <c r="AY1630" s="46"/>
      <c r="AZ1630" s="46" t="str">
        <f>IF(Table1[[#This Row],[Cur]]&lt;&gt;"",IF(Table1[[#This Row],[Cur]]="USD","",ExchangeRate),"")</f>
        <v/>
      </c>
      <c r="BA1630" s="46" t="str">
        <f>IF(Table1[[#This Row],[Grant]]&lt;&gt;"",VLOOKUP(Table1[[#This Row],[Grant]],Grants!B:D,3),"")</f>
        <v/>
      </c>
      <c r="BB1630" s="46" t="str">
        <f>TRIM(Table1[[#This Row],[Vendor ID]])</f>
        <v/>
      </c>
      <c r="BC1630">
        <f>IF(Table1[[#This Row],[Reference Number]]=Q1629,BC1629,BC1629+1)</f>
        <v>2</v>
      </c>
    </row>
    <row r="1631" spans="1:55" ht="11.25" hidden="1" customHeight="1">
      <c r="A1631" s="1"/>
      <c r="B1631" s="88" t="str">
        <f>IF(Table1[[#This Row],[Posting Date]]&lt;&gt;"",IF(Table1[[#This Row],[Reference Number]]=Q1630,B1630+1,1),"")</f>
        <v/>
      </c>
      <c r="C1631" s="61"/>
      <c r="D1631" s="61"/>
      <c r="E1631" s="218"/>
      <c r="F1631" s="143" t="str">
        <f>IFERROR(IF(VLOOKUP(Table1[[#This Row],[Budget Code Description]],Dimentions!$X$6:$AC$132,2,FALSE)="","",VLOOKUP(Table1[[#This Row],[Budget Code Description]],Dimentions!$X$6:$AC$132,2,FALSE)),"")</f>
        <v/>
      </c>
      <c r="G1631" s="143" t="str">
        <f>IFERROR(VLOOKUP(Table1[[#This Row],[Budget Code Description]],Dimentions!$X$6:$AC$132,3,FALSE),"")</f>
        <v/>
      </c>
      <c r="H1631" s="64" t="str">
        <f>IFERROR(VLOOKUP(Table1[[#This Row],[Account]],Dimentions!$S$6:$V$233,2,FALSE),"")</f>
        <v/>
      </c>
      <c r="I1631" s="62">
        <f>_xlfn.NUMBERVALUE(LEFT(Table1[[#This Row],[Account]],1))</f>
        <v>0</v>
      </c>
      <c r="J1631" s="62" t="str">
        <f>IFERROR(VLOOKUP(Table1[[#This Row],[Budget Code Description]],Table6[#All],7,FALSE),"")</f>
        <v/>
      </c>
      <c r="K1631" s="143" t="str">
        <f>IFERROR(VLOOKUP(Table1[[#This Row],[Budget Code Description]],Table6[#All],8,FALSE),"")</f>
        <v/>
      </c>
      <c r="L1631" s="63"/>
      <c r="M1631" s="65" t="str">
        <f>IFERROR(VLOOKUP(Table1[[#This Row],[Staff ID]],Table2[],2,FALSE),"")</f>
        <v/>
      </c>
      <c r="N1631" s="211" t="str">
        <f>IFERROR(IF(VLOOKUP(Table1[[#This Row],[Budget Code Description]],Dimentions!$X$6:$AC$97,4,FALSE)="","",VLOOKUP(Table1[[#This Row],[Budget Code Description]],Dimentions!$X$6:$AC$97,4,FALSE)),"")</f>
        <v/>
      </c>
      <c r="O1631" s="65" t="str">
        <f>IFERROR(VLOOKUP(Table1[[#This Row],[Vendor ID]],Table549[],2,FALSE),"")</f>
        <v/>
      </c>
      <c r="P1631" s="63"/>
      <c r="Q1631" s="143" t="str">
        <f>IF(Table1[[#This Row],[Posting Date]]&lt;&gt;"",$D$9,"")</f>
        <v/>
      </c>
      <c r="R1631" s="159" t="str">
        <f>IF(Table1[[#This Row],[Posting Date]]&lt;&gt;"",$D$10,"")</f>
        <v/>
      </c>
      <c r="S1631" s="66"/>
      <c r="T1631" s="63"/>
      <c r="U1631" s="67"/>
      <c r="V1631" s="67"/>
      <c r="W1631" s="67" t="str">
        <f t="shared" si="25"/>
        <v/>
      </c>
      <c r="X1631" s="161" t="str">
        <f>IF(E1631="","",(IF(Table1[[#This Row],[Cur]]="USD",Table1[[#This Row],[Cur_Amount Debit]],Table1[[#This Row],[Cur_Amount Debit]]/Table1[[#This Row],[Exchange Rate]])))</f>
        <v/>
      </c>
      <c r="Y1631" s="161" t="str">
        <f>IF(E1631="","",(IF(Table1[[#This Row],[Cur]]="USD",Table1[[#This Row],[Cur_Amount Credit]],Table1[[#This Row],[Cur_Amount Credit]]/ExchangeRate)))</f>
        <v/>
      </c>
      <c r="Z1631" s="203" t="str">
        <f>IF(E1631="","",(Table1[[#This Row],[Debit USD]]-Table1[[#This Row],[Credit USD]]))</f>
        <v/>
      </c>
      <c r="AA1631" s="122"/>
      <c r="AB1631" s="1"/>
      <c r="AC1631" s="15"/>
      <c r="AD1631" s="15" t="str">
        <f>IF(AND(OR(Table1[[#This Row],[Account]]="15030",Table1[[#This Row],[Account]]="15035",Table1[[#This Row],[Account]]="20150"),Table1[[#This Row],[Vendor ID]]=""),1,"")</f>
        <v/>
      </c>
      <c r="AE1631" s="15"/>
      <c r="AF1631" s="15"/>
      <c r="AG1631" s="15"/>
      <c r="AH1631" s="46" t="str">
        <f>IF(Table1[[#This Row],[Posting Date]]&lt;&gt;"","GJ-"&amp;CountryID,"")</f>
        <v/>
      </c>
      <c r="AI1631" s="59" t="str">
        <f>IF(Table1[[#This Row],[Posting Date]]&lt;&gt;"",Table1[[#This Row],[Posting Date]],"")</f>
        <v/>
      </c>
      <c r="AJ1631" s="46"/>
      <c r="AK1631" s="46" t="str">
        <f>IF(Table1[[#This Row],[Description]]&lt;&gt;"",Table1[[#This Row],[Description]],"")</f>
        <v/>
      </c>
      <c r="AL1631" s="46" t="str">
        <f>IF(Table1[[#This Row],[Posting Date]]&lt;&gt;"",Table1[[#This Row],[Reference Number]],"")</f>
        <v/>
      </c>
      <c r="AM1631" s="46" t="str">
        <f>TRIM(Table1[[#This Row],[Line '#]])</f>
        <v/>
      </c>
      <c r="AN1631" s="46" t="str">
        <f>TRIM(Table1[[#This Row],[Account]])</f>
        <v/>
      </c>
      <c r="AO1631" s="46" t="str">
        <f>IF(Table1[[#This Row],[Posting Date]]&lt;&gt;"",$D$5,"")</f>
        <v/>
      </c>
      <c r="AP1631" s="46" t="str">
        <f>TRIM(Table1[[#This Row],[Departments-Prgrams]])</f>
        <v/>
      </c>
      <c r="AQ1631" s="46" t="str">
        <f>TRIM(Table1[[#This Row],[Grant]])</f>
        <v/>
      </c>
      <c r="AR1631" s="46" t="str">
        <f>TRIM(Table1[[#This Row],[Staff ID]])</f>
        <v/>
      </c>
      <c r="AS1631" s="46" t="str">
        <f>IF(TRIM(Table1[[#This Row],[Budget Code]])=0,"",TRIM(Table1[[#This Row],[Budget Code]]))</f>
        <v/>
      </c>
      <c r="AT1631" s="46" t="str">
        <f>IF(Table1[[#This Row],[Line Description]]&lt;&gt;"",Table1[[#This Row],[Line Description]],"")</f>
        <v/>
      </c>
      <c r="AU1631" s="46" t="str">
        <f>IF(Table1[[#This Row],[Cur_Amount Debit]]&gt;0,ROUND(Table1[[#This Row],[Cur_Amount Debit]],2),"")</f>
        <v/>
      </c>
      <c r="AV1631" s="46" t="str">
        <f>IF(Table1[[#This Row],[Cur_Amount Credit]]&gt;0,ROUND(Table1[[#This Row],[Cur_Amount Credit]],2),"")</f>
        <v/>
      </c>
      <c r="AW1631" s="46" t="str">
        <f>LEFT(Table1[[#This Row],[Cur]],3)</f>
        <v/>
      </c>
      <c r="AX1631" s="59"/>
      <c r="AY1631" s="46"/>
      <c r="AZ1631" s="46" t="str">
        <f>IF(Table1[[#This Row],[Cur]]&lt;&gt;"",IF(Table1[[#This Row],[Cur]]="USD","",ExchangeRate),"")</f>
        <v/>
      </c>
      <c r="BA1631" s="46" t="str">
        <f>IF(Table1[[#This Row],[Grant]]&lt;&gt;"",VLOOKUP(Table1[[#This Row],[Grant]],Grants!B:D,3),"")</f>
        <v/>
      </c>
      <c r="BB1631" s="46" t="str">
        <f>TRIM(Table1[[#This Row],[Vendor ID]])</f>
        <v/>
      </c>
      <c r="BC1631">
        <f>IF(Table1[[#This Row],[Reference Number]]=Q1630,BC1630,BC1630+1)</f>
        <v>2</v>
      </c>
    </row>
    <row r="1632" spans="1:55" ht="11.25" hidden="1" customHeight="1">
      <c r="A1632" s="1"/>
      <c r="B1632" s="88" t="str">
        <f>IF(Table1[[#This Row],[Posting Date]]&lt;&gt;"",IF(Table1[[#This Row],[Reference Number]]=Q1631,B1631+1,1),"")</f>
        <v/>
      </c>
      <c r="C1632" s="61"/>
      <c r="D1632" s="61"/>
      <c r="E1632" s="218"/>
      <c r="F1632" s="143" t="str">
        <f>IFERROR(IF(VLOOKUP(Table1[[#This Row],[Budget Code Description]],Dimentions!$X$6:$AC$132,2,FALSE)="","",VLOOKUP(Table1[[#This Row],[Budget Code Description]],Dimentions!$X$6:$AC$132,2,FALSE)),"")</f>
        <v/>
      </c>
      <c r="G1632" s="143" t="str">
        <f>IFERROR(VLOOKUP(Table1[[#This Row],[Budget Code Description]],Dimentions!$X$6:$AC$132,3,FALSE),"")</f>
        <v/>
      </c>
      <c r="H1632" s="64" t="str">
        <f>IFERROR(VLOOKUP(Table1[[#This Row],[Account]],Dimentions!$S$6:$V$233,2,FALSE),"")</f>
        <v/>
      </c>
      <c r="I1632" s="62">
        <f>_xlfn.NUMBERVALUE(LEFT(Table1[[#This Row],[Account]],1))</f>
        <v>0</v>
      </c>
      <c r="J1632" s="62" t="str">
        <f>IFERROR(VLOOKUP(Table1[[#This Row],[Budget Code Description]],Table6[#All],7,FALSE),"")</f>
        <v/>
      </c>
      <c r="K1632" s="143" t="str">
        <f>IFERROR(VLOOKUP(Table1[[#This Row],[Budget Code Description]],Table6[#All],8,FALSE),"")</f>
        <v/>
      </c>
      <c r="L1632" s="63"/>
      <c r="M1632" s="65" t="str">
        <f>IFERROR(VLOOKUP(Table1[[#This Row],[Staff ID]],Table2[],2,FALSE),"")</f>
        <v/>
      </c>
      <c r="N1632" s="211" t="str">
        <f>IFERROR(IF(VLOOKUP(Table1[[#This Row],[Budget Code Description]],Dimentions!$X$6:$AC$97,4,FALSE)="","",VLOOKUP(Table1[[#This Row],[Budget Code Description]],Dimentions!$X$6:$AC$97,4,FALSE)),"")</f>
        <v/>
      </c>
      <c r="O1632" s="65" t="str">
        <f>IFERROR(VLOOKUP(Table1[[#This Row],[Vendor ID]],Table549[],2,FALSE),"")</f>
        <v/>
      </c>
      <c r="P1632" s="63"/>
      <c r="Q1632" s="143" t="str">
        <f>IF(Table1[[#This Row],[Posting Date]]&lt;&gt;"",$D$9,"")</f>
        <v/>
      </c>
      <c r="R1632" s="159" t="str">
        <f>IF(Table1[[#This Row],[Posting Date]]&lt;&gt;"",$D$10,"")</f>
        <v/>
      </c>
      <c r="S1632" s="66"/>
      <c r="T1632" s="63"/>
      <c r="U1632" s="67"/>
      <c r="V1632" s="67"/>
      <c r="W1632" s="67" t="str">
        <f t="shared" si="25"/>
        <v/>
      </c>
      <c r="X1632" s="161" t="str">
        <f>IF(E1632="","",(IF(Table1[[#This Row],[Cur]]="USD",Table1[[#This Row],[Cur_Amount Debit]],Table1[[#This Row],[Cur_Amount Debit]]/Table1[[#This Row],[Exchange Rate]])))</f>
        <v/>
      </c>
      <c r="Y1632" s="161" t="str">
        <f>IF(E1632="","",(IF(Table1[[#This Row],[Cur]]="USD",Table1[[#This Row],[Cur_Amount Credit]],Table1[[#This Row],[Cur_Amount Credit]]/ExchangeRate)))</f>
        <v/>
      </c>
      <c r="Z1632" s="203" t="str">
        <f>IF(E1632="","",(Table1[[#This Row],[Debit USD]]-Table1[[#This Row],[Credit USD]]))</f>
        <v/>
      </c>
      <c r="AA1632" s="122"/>
      <c r="AB1632" s="1"/>
      <c r="AC1632" s="15"/>
      <c r="AD1632" s="15" t="str">
        <f>IF(AND(OR(Table1[[#This Row],[Account]]="15030",Table1[[#This Row],[Account]]="15035",Table1[[#This Row],[Account]]="20150"),Table1[[#This Row],[Vendor ID]]=""),1,"")</f>
        <v/>
      </c>
      <c r="AE1632" s="15"/>
      <c r="AF1632" s="15"/>
      <c r="AG1632" s="15"/>
      <c r="AH1632" s="46" t="str">
        <f>IF(Table1[[#This Row],[Posting Date]]&lt;&gt;"","GJ-"&amp;CountryID,"")</f>
        <v/>
      </c>
      <c r="AI1632" s="59" t="str">
        <f>IF(Table1[[#This Row],[Posting Date]]&lt;&gt;"",Table1[[#This Row],[Posting Date]],"")</f>
        <v/>
      </c>
      <c r="AJ1632" s="46"/>
      <c r="AK1632" s="46" t="str">
        <f>IF(Table1[[#This Row],[Description]]&lt;&gt;"",Table1[[#This Row],[Description]],"")</f>
        <v/>
      </c>
      <c r="AL1632" s="46" t="str">
        <f>IF(Table1[[#This Row],[Posting Date]]&lt;&gt;"",Table1[[#This Row],[Reference Number]],"")</f>
        <v/>
      </c>
      <c r="AM1632" s="46" t="str">
        <f>TRIM(Table1[[#This Row],[Line '#]])</f>
        <v/>
      </c>
      <c r="AN1632" s="46" t="str">
        <f>TRIM(Table1[[#This Row],[Account]])</f>
        <v/>
      </c>
      <c r="AO1632" s="46" t="str">
        <f>IF(Table1[[#This Row],[Posting Date]]&lt;&gt;"",$D$5,"")</f>
        <v/>
      </c>
      <c r="AP1632" s="46" t="str">
        <f>TRIM(Table1[[#This Row],[Departments-Prgrams]])</f>
        <v/>
      </c>
      <c r="AQ1632" s="46" t="str">
        <f>TRIM(Table1[[#This Row],[Grant]])</f>
        <v/>
      </c>
      <c r="AR1632" s="46" t="str">
        <f>TRIM(Table1[[#This Row],[Staff ID]])</f>
        <v/>
      </c>
      <c r="AS1632" s="46" t="str">
        <f>IF(TRIM(Table1[[#This Row],[Budget Code]])=0,"",TRIM(Table1[[#This Row],[Budget Code]]))</f>
        <v/>
      </c>
      <c r="AT1632" s="46" t="str">
        <f>IF(Table1[[#This Row],[Line Description]]&lt;&gt;"",Table1[[#This Row],[Line Description]],"")</f>
        <v/>
      </c>
      <c r="AU1632" s="46" t="str">
        <f>IF(Table1[[#This Row],[Cur_Amount Debit]]&gt;0,ROUND(Table1[[#This Row],[Cur_Amount Debit]],2),"")</f>
        <v/>
      </c>
      <c r="AV1632" s="46" t="str">
        <f>IF(Table1[[#This Row],[Cur_Amount Credit]]&gt;0,ROUND(Table1[[#This Row],[Cur_Amount Credit]],2),"")</f>
        <v/>
      </c>
      <c r="AW1632" s="46" t="str">
        <f>LEFT(Table1[[#This Row],[Cur]],3)</f>
        <v/>
      </c>
      <c r="AX1632" s="59"/>
      <c r="AY1632" s="46"/>
      <c r="AZ1632" s="46" t="str">
        <f>IF(Table1[[#This Row],[Cur]]&lt;&gt;"",IF(Table1[[#This Row],[Cur]]="USD","",ExchangeRate),"")</f>
        <v/>
      </c>
      <c r="BA1632" s="46" t="str">
        <f>IF(Table1[[#This Row],[Grant]]&lt;&gt;"",VLOOKUP(Table1[[#This Row],[Grant]],Grants!B:D,3),"")</f>
        <v/>
      </c>
      <c r="BB1632" s="46" t="str">
        <f>TRIM(Table1[[#This Row],[Vendor ID]])</f>
        <v/>
      </c>
      <c r="BC1632">
        <f>IF(Table1[[#This Row],[Reference Number]]=Q1631,BC1631,BC1631+1)</f>
        <v>2</v>
      </c>
    </row>
    <row r="1633" spans="1:55" ht="11.25" hidden="1" customHeight="1">
      <c r="A1633" s="1"/>
      <c r="B1633" s="88" t="str">
        <f>IF(Table1[[#This Row],[Posting Date]]&lt;&gt;"",IF(Table1[[#This Row],[Reference Number]]=Q1632,B1632+1,1),"")</f>
        <v/>
      </c>
      <c r="C1633" s="61"/>
      <c r="D1633" s="61"/>
      <c r="E1633" s="218"/>
      <c r="F1633" s="143" t="str">
        <f>IFERROR(IF(VLOOKUP(Table1[[#This Row],[Budget Code Description]],Dimentions!$X$6:$AC$132,2,FALSE)="","",VLOOKUP(Table1[[#This Row],[Budget Code Description]],Dimentions!$X$6:$AC$132,2,FALSE)),"")</f>
        <v/>
      </c>
      <c r="G1633" s="143" t="str">
        <f>IFERROR(VLOOKUP(Table1[[#This Row],[Budget Code Description]],Dimentions!$X$6:$AC$132,3,FALSE),"")</f>
        <v/>
      </c>
      <c r="H1633" s="64" t="str">
        <f>IFERROR(VLOOKUP(Table1[[#This Row],[Account]],Dimentions!$S$6:$V$233,2,FALSE),"")</f>
        <v/>
      </c>
      <c r="I1633" s="62">
        <f>_xlfn.NUMBERVALUE(LEFT(Table1[[#This Row],[Account]],1))</f>
        <v>0</v>
      </c>
      <c r="J1633" s="62" t="str">
        <f>IFERROR(VLOOKUP(Table1[[#This Row],[Budget Code Description]],Table6[#All],7,FALSE),"")</f>
        <v/>
      </c>
      <c r="K1633" s="143" t="str">
        <f>IFERROR(VLOOKUP(Table1[[#This Row],[Budget Code Description]],Table6[#All],8,FALSE),"")</f>
        <v/>
      </c>
      <c r="L1633" s="63"/>
      <c r="M1633" s="65" t="str">
        <f>IFERROR(VLOOKUP(Table1[[#This Row],[Staff ID]],Table2[],2,FALSE),"")</f>
        <v/>
      </c>
      <c r="N1633" s="211" t="str">
        <f>IFERROR(IF(VLOOKUP(Table1[[#This Row],[Budget Code Description]],Dimentions!$X$6:$AC$97,4,FALSE)="","",VLOOKUP(Table1[[#This Row],[Budget Code Description]],Dimentions!$X$6:$AC$97,4,FALSE)),"")</f>
        <v/>
      </c>
      <c r="O1633" s="65" t="str">
        <f>IFERROR(VLOOKUP(Table1[[#This Row],[Vendor ID]],Table549[],2,FALSE),"")</f>
        <v/>
      </c>
      <c r="P1633" s="63"/>
      <c r="Q1633" s="143" t="str">
        <f>IF(Table1[[#This Row],[Posting Date]]&lt;&gt;"",$D$9,"")</f>
        <v/>
      </c>
      <c r="R1633" s="159" t="str">
        <f>IF(Table1[[#This Row],[Posting Date]]&lt;&gt;"",$D$10,"")</f>
        <v/>
      </c>
      <c r="S1633" s="66"/>
      <c r="T1633" s="63"/>
      <c r="U1633" s="67"/>
      <c r="V1633" s="67"/>
      <c r="W1633" s="67" t="str">
        <f t="shared" si="25"/>
        <v/>
      </c>
      <c r="X1633" s="161" t="str">
        <f>IF(E1633="","",(IF(Table1[[#This Row],[Cur]]="USD",Table1[[#This Row],[Cur_Amount Debit]],Table1[[#This Row],[Cur_Amount Debit]]/Table1[[#This Row],[Exchange Rate]])))</f>
        <v/>
      </c>
      <c r="Y1633" s="161" t="str">
        <f>IF(E1633="","",(IF(Table1[[#This Row],[Cur]]="USD",Table1[[#This Row],[Cur_Amount Credit]],Table1[[#This Row],[Cur_Amount Credit]]/ExchangeRate)))</f>
        <v/>
      </c>
      <c r="Z1633" s="203" t="str">
        <f>IF(E1633="","",(Table1[[#This Row],[Debit USD]]-Table1[[#This Row],[Credit USD]]))</f>
        <v/>
      </c>
      <c r="AA1633" s="122"/>
      <c r="AB1633" s="1"/>
      <c r="AC1633" s="15"/>
      <c r="AD1633" s="15" t="str">
        <f>IF(AND(OR(Table1[[#This Row],[Account]]="15030",Table1[[#This Row],[Account]]="15035",Table1[[#This Row],[Account]]="20150"),Table1[[#This Row],[Vendor ID]]=""),1,"")</f>
        <v/>
      </c>
      <c r="AE1633" s="15"/>
      <c r="AF1633" s="15"/>
      <c r="AG1633" s="15"/>
      <c r="AH1633" s="46" t="str">
        <f>IF(Table1[[#This Row],[Posting Date]]&lt;&gt;"","GJ-"&amp;CountryID,"")</f>
        <v/>
      </c>
      <c r="AI1633" s="59" t="str">
        <f>IF(Table1[[#This Row],[Posting Date]]&lt;&gt;"",Table1[[#This Row],[Posting Date]],"")</f>
        <v/>
      </c>
      <c r="AJ1633" s="46"/>
      <c r="AK1633" s="46" t="str">
        <f>IF(Table1[[#This Row],[Description]]&lt;&gt;"",Table1[[#This Row],[Description]],"")</f>
        <v/>
      </c>
      <c r="AL1633" s="46" t="str">
        <f>IF(Table1[[#This Row],[Posting Date]]&lt;&gt;"",Table1[[#This Row],[Reference Number]],"")</f>
        <v/>
      </c>
      <c r="AM1633" s="46" t="str">
        <f>TRIM(Table1[[#This Row],[Line '#]])</f>
        <v/>
      </c>
      <c r="AN1633" s="46" t="str">
        <f>TRIM(Table1[[#This Row],[Account]])</f>
        <v/>
      </c>
      <c r="AO1633" s="46" t="str">
        <f>IF(Table1[[#This Row],[Posting Date]]&lt;&gt;"",$D$5,"")</f>
        <v/>
      </c>
      <c r="AP1633" s="46" t="str">
        <f>TRIM(Table1[[#This Row],[Departments-Prgrams]])</f>
        <v/>
      </c>
      <c r="AQ1633" s="46" t="str">
        <f>TRIM(Table1[[#This Row],[Grant]])</f>
        <v/>
      </c>
      <c r="AR1633" s="46" t="str">
        <f>TRIM(Table1[[#This Row],[Staff ID]])</f>
        <v/>
      </c>
      <c r="AS1633" s="46" t="str">
        <f>IF(TRIM(Table1[[#This Row],[Budget Code]])=0,"",TRIM(Table1[[#This Row],[Budget Code]]))</f>
        <v/>
      </c>
      <c r="AT1633" s="46" t="str">
        <f>IF(Table1[[#This Row],[Line Description]]&lt;&gt;"",Table1[[#This Row],[Line Description]],"")</f>
        <v/>
      </c>
      <c r="AU1633" s="46" t="str">
        <f>IF(Table1[[#This Row],[Cur_Amount Debit]]&gt;0,ROUND(Table1[[#This Row],[Cur_Amount Debit]],2),"")</f>
        <v/>
      </c>
      <c r="AV1633" s="46" t="str">
        <f>IF(Table1[[#This Row],[Cur_Amount Credit]]&gt;0,ROUND(Table1[[#This Row],[Cur_Amount Credit]],2),"")</f>
        <v/>
      </c>
      <c r="AW1633" s="46" t="str">
        <f>LEFT(Table1[[#This Row],[Cur]],3)</f>
        <v/>
      </c>
      <c r="AX1633" s="59"/>
      <c r="AY1633" s="46"/>
      <c r="AZ1633" s="46" t="str">
        <f>IF(Table1[[#This Row],[Cur]]&lt;&gt;"",IF(Table1[[#This Row],[Cur]]="USD","",ExchangeRate),"")</f>
        <v/>
      </c>
      <c r="BA1633" s="46" t="str">
        <f>IF(Table1[[#This Row],[Grant]]&lt;&gt;"",VLOOKUP(Table1[[#This Row],[Grant]],Grants!B:D,3),"")</f>
        <v/>
      </c>
      <c r="BB1633" s="46" t="str">
        <f>TRIM(Table1[[#This Row],[Vendor ID]])</f>
        <v/>
      </c>
      <c r="BC1633">
        <f>IF(Table1[[#This Row],[Reference Number]]=Q1632,BC1632,BC1632+1)</f>
        <v>2</v>
      </c>
    </row>
    <row r="1634" spans="1:55" ht="11.25" hidden="1" customHeight="1">
      <c r="A1634" s="1"/>
      <c r="B1634" s="88" t="str">
        <f>IF(Table1[[#This Row],[Posting Date]]&lt;&gt;"",IF(Table1[[#This Row],[Reference Number]]=Q1633,B1633+1,1),"")</f>
        <v/>
      </c>
      <c r="C1634" s="61"/>
      <c r="D1634" s="61"/>
      <c r="E1634" s="218"/>
      <c r="F1634" s="143" t="str">
        <f>IFERROR(IF(VLOOKUP(Table1[[#This Row],[Budget Code Description]],Dimentions!$X$6:$AC$132,2,FALSE)="","",VLOOKUP(Table1[[#This Row],[Budget Code Description]],Dimentions!$X$6:$AC$132,2,FALSE)),"")</f>
        <v/>
      </c>
      <c r="G1634" s="143" t="str">
        <f>IFERROR(VLOOKUP(Table1[[#This Row],[Budget Code Description]],Dimentions!$X$6:$AC$132,3,FALSE),"")</f>
        <v/>
      </c>
      <c r="H1634" s="64" t="str">
        <f>IFERROR(VLOOKUP(Table1[[#This Row],[Account]],Dimentions!$S$6:$V$233,2,FALSE),"")</f>
        <v/>
      </c>
      <c r="I1634" s="62">
        <f>_xlfn.NUMBERVALUE(LEFT(Table1[[#This Row],[Account]],1))</f>
        <v>0</v>
      </c>
      <c r="J1634" s="62" t="str">
        <f>IFERROR(VLOOKUP(Table1[[#This Row],[Budget Code Description]],Table6[#All],7,FALSE),"")</f>
        <v/>
      </c>
      <c r="K1634" s="143" t="str">
        <f>IFERROR(VLOOKUP(Table1[[#This Row],[Budget Code Description]],Table6[#All],8,FALSE),"")</f>
        <v/>
      </c>
      <c r="L1634" s="63"/>
      <c r="M1634" s="65" t="str">
        <f>IFERROR(VLOOKUP(Table1[[#This Row],[Staff ID]],Table2[],2,FALSE),"")</f>
        <v/>
      </c>
      <c r="N1634" s="211" t="str">
        <f>IFERROR(IF(VLOOKUP(Table1[[#This Row],[Budget Code Description]],Dimentions!$X$6:$AC$97,4,FALSE)="","",VLOOKUP(Table1[[#This Row],[Budget Code Description]],Dimentions!$X$6:$AC$97,4,FALSE)),"")</f>
        <v/>
      </c>
      <c r="O1634" s="65" t="str">
        <f>IFERROR(VLOOKUP(Table1[[#This Row],[Vendor ID]],Table549[],2,FALSE),"")</f>
        <v/>
      </c>
      <c r="P1634" s="63"/>
      <c r="Q1634" s="143" t="str">
        <f>IF(Table1[[#This Row],[Posting Date]]&lt;&gt;"",$D$9,"")</f>
        <v/>
      </c>
      <c r="R1634" s="159" t="str">
        <f>IF(Table1[[#This Row],[Posting Date]]&lt;&gt;"",$D$10,"")</f>
        <v/>
      </c>
      <c r="S1634" s="66"/>
      <c r="T1634" s="63"/>
      <c r="U1634" s="67"/>
      <c r="V1634" s="67"/>
      <c r="W1634" s="67" t="str">
        <f t="shared" si="25"/>
        <v/>
      </c>
      <c r="X1634" s="161" t="str">
        <f>IF(E1634="","",(IF(Table1[[#This Row],[Cur]]="USD",Table1[[#This Row],[Cur_Amount Debit]],Table1[[#This Row],[Cur_Amount Debit]]/Table1[[#This Row],[Exchange Rate]])))</f>
        <v/>
      </c>
      <c r="Y1634" s="161" t="str">
        <f>IF(E1634="","",(IF(Table1[[#This Row],[Cur]]="USD",Table1[[#This Row],[Cur_Amount Credit]],Table1[[#This Row],[Cur_Amount Credit]]/ExchangeRate)))</f>
        <v/>
      </c>
      <c r="Z1634" s="203" t="str">
        <f>IF(E1634="","",(Table1[[#This Row],[Debit USD]]-Table1[[#This Row],[Credit USD]]))</f>
        <v/>
      </c>
      <c r="AA1634" s="122"/>
      <c r="AB1634" s="1"/>
      <c r="AC1634" s="15"/>
      <c r="AD1634" s="15" t="str">
        <f>IF(AND(OR(Table1[[#This Row],[Account]]="15030",Table1[[#This Row],[Account]]="15035",Table1[[#This Row],[Account]]="20150"),Table1[[#This Row],[Vendor ID]]=""),1,"")</f>
        <v/>
      </c>
      <c r="AE1634" s="15"/>
      <c r="AF1634" s="15"/>
      <c r="AG1634" s="15"/>
      <c r="AH1634" s="46" t="str">
        <f>IF(Table1[[#This Row],[Posting Date]]&lt;&gt;"","GJ-"&amp;CountryID,"")</f>
        <v/>
      </c>
      <c r="AI1634" s="59" t="str">
        <f>IF(Table1[[#This Row],[Posting Date]]&lt;&gt;"",Table1[[#This Row],[Posting Date]],"")</f>
        <v/>
      </c>
      <c r="AJ1634" s="46"/>
      <c r="AK1634" s="46" t="str">
        <f>IF(Table1[[#This Row],[Description]]&lt;&gt;"",Table1[[#This Row],[Description]],"")</f>
        <v/>
      </c>
      <c r="AL1634" s="46" t="str">
        <f>IF(Table1[[#This Row],[Posting Date]]&lt;&gt;"",Table1[[#This Row],[Reference Number]],"")</f>
        <v/>
      </c>
      <c r="AM1634" s="46" t="str">
        <f>TRIM(Table1[[#This Row],[Line '#]])</f>
        <v/>
      </c>
      <c r="AN1634" s="46" t="str">
        <f>TRIM(Table1[[#This Row],[Account]])</f>
        <v/>
      </c>
      <c r="AO1634" s="46" t="str">
        <f>IF(Table1[[#This Row],[Posting Date]]&lt;&gt;"",$D$5,"")</f>
        <v/>
      </c>
      <c r="AP1634" s="46" t="str">
        <f>TRIM(Table1[[#This Row],[Departments-Prgrams]])</f>
        <v/>
      </c>
      <c r="AQ1634" s="46" t="str">
        <f>TRIM(Table1[[#This Row],[Grant]])</f>
        <v/>
      </c>
      <c r="AR1634" s="46" t="str">
        <f>TRIM(Table1[[#This Row],[Staff ID]])</f>
        <v/>
      </c>
      <c r="AS1634" s="46" t="str">
        <f>IF(TRIM(Table1[[#This Row],[Budget Code]])=0,"",TRIM(Table1[[#This Row],[Budget Code]]))</f>
        <v/>
      </c>
      <c r="AT1634" s="46" t="str">
        <f>IF(Table1[[#This Row],[Line Description]]&lt;&gt;"",Table1[[#This Row],[Line Description]],"")</f>
        <v/>
      </c>
      <c r="AU1634" s="46" t="str">
        <f>IF(Table1[[#This Row],[Cur_Amount Debit]]&gt;0,ROUND(Table1[[#This Row],[Cur_Amount Debit]],2),"")</f>
        <v/>
      </c>
      <c r="AV1634" s="46" t="str">
        <f>IF(Table1[[#This Row],[Cur_Amount Credit]]&gt;0,ROUND(Table1[[#This Row],[Cur_Amount Credit]],2),"")</f>
        <v/>
      </c>
      <c r="AW1634" s="46" t="str">
        <f>LEFT(Table1[[#This Row],[Cur]],3)</f>
        <v/>
      </c>
      <c r="AX1634" s="59"/>
      <c r="AY1634" s="46"/>
      <c r="AZ1634" s="46" t="str">
        <f>IF(Table1[[#This Row],[Cur]]&lt;&gt;"",IF(Table1[[#This Row],[Cur]]="USD","",ExchangeRate),"")</f>
        <v/>
      </c>
      <c r="BA1634" s="46" t="str">
        <f>IF(Table1[[#This Row],[Grant]]&lt;&gt;"",VLOOKUP(Table1[[#This Row],[Grant]],Grants!B:D,3),"")</f>
        <v/>
      </c>
      <c r="BB1634" s="46" t="str">
        <f>TRIM(Table1[[#This Row],[Vendor ID]])</f>
        <v/>
      </c>
      <c r="BC1634">
        <f>IF(Table1[[#This Row],[Reference Number]]=Q1633,BC1633,BC1633+1)</f>
        <v>2</v>
      </c>
    </row>
    <row r="1635" spans="1:55" ht="11.25" hidden="1" customHeight="1">
      <c r="A1635" s="1"/>
      <c r="B1635" s="88" t="str">
        <f>IF(Table1[[#This Row],[Posting Date]]&lt;&gt;"",IF(Table1[[#This Row],[Reference Number]]=Q1634,B1634+1,1),"")</f>
        <v/>
      </c>
      <c r="C1635" s="61"/>
      <c r="D1635" s="61"/>
      <c r="E1635" s="218"/>
      <c r="F1635" s="143" t="str">
        <f>IFERROR(IF(VLOOKUP(Table1[[#This Row],[Budget Code Description]],Dimentions!$X$6:$AC$132,2,FALSE)="","",VLOOKUP(Table1[[#This Row],[Budget Code Description]],Dimentions!$X$6:$AC$132,2,FALSE)),"")</f>
        <v/>
      </c>
      <c r="G1635" s="143" t="str">
        <f>IFERROR(VLOOKUP(Table1[[#This Row],[Budget Code Description]],Dimentions!$X$6:$AC$132,3,FALSE),"")</f>
        <v/>
      </c>
      <c r="H1635" s="64" t="str">
        <f>IFERROR(VLOOKUP(Table1[[#This Row],[Account]],Dimentions!$S$6:$V$233,2,FALSE),"")</f>
        <v/>
      </c>
      <c r="I1635" s="62">
        <f>_xlfn.NUMBERVALUE(LEFT(Table1[[#This Row],[Account]],1))</f>
        <v>0</v>
      </c>
      <c r="J1635" s="62" t="str">
        <f>IFERROR(VLOOKUP(Table1[[#This Row],[Budget Code Description]],Table6[#All],7,FALSE),"")</f>
        <v/>
      </c>
      <c r="K1635" s="143" t="str">
        <f>IFERROR(VLOOKUP(Table1[[#This Row],[Budget Code Description]],Table6[#All],8,FALSE),"")</f>
        <v/>
      </c>
      <c r="L1635" s="63"/>
      <c r="M1635" s="65" t="str">
        <f>IFERROR(VLOOKUP(Table1[[#This Row],[Staff ID]],Table2[],2,FALSE),"")</f>
        <v/>
      </c>
      <c r="N1635" s="211" t="str">
        <f>IFERROR(IF(VLOOKUP(Table1[[#This Row],[Budget Code Description]],Dimentions!$X$6:$AC$97,4,FALSE)="","",VLOOKUP(Table1[[#This Row],[Budget Code Description]],Dimentions!$X$6:$AC$97,4,FALSE)),"")</f>
        <v/>
      </c>
      <c r="O1635" s="65" t="str">
        <f>IFERROR(VLOOKUP(Table1[[#This Row],[Vendor ID]],Table549[],2,FALSE),"")</f>
        <v/>
      </c>
      <c r="P1635" s="63"/>
      <c r="Q1635" s="143" t="str">
        <f>IF(Table1[[#This Row],[Posting Date]]&lt;&gt;"",$D$9,"")</f>
        <v/>
      </c>
      <c r="R1635" s="159" t="str">
        <f>IF(Table1[[#This Row],[Posting Date]]&lt;&gt;"",$D$10,"")</f>
        <v/>
      </c>
      <c r="S1635" s="66"/>
      <c r="T1635" s="63"/>
      <c r="U1635" s="67"/>
      <c r="V1635" s="67"/>
      <c r="W1635" s="67" t="str">
        <f t="shared" si="25"/>
        <v/>
      </c>
      <c r="X1635" s="161" t="str">
        <f>IF(E1635="","",(IF(Table1[[#This Row],[Cur]]="USD",Table1[[#This Row],[Cur_Amount Debit]],Table1[[#This Row],[Cur_Amount Debit]]/Table1[[#This Row],[Exchange Rate]])))</f>
        <v/>
      </c>
      <c r="Y1635" s="161" t="str">
        <f>IF(E1635="","",(IF(Table1[[#This Row],[Cur]]="USD",Table1[[#This Row],[Cur_Amount Credit]],Table1[[#This Row],[Cur_Amount Credit]]/ExchangeRate)))</f>
        <v/>
      </c>
      <c r="Z1635" s="203" t="str">
        <f>IF(E1635="","",(Table1[[#This Row],[Debit USD]]-Table1[[#This Row],[Credit USD]]))</f>
        <v/>
      </c>
      <c r="AA1635" s="122"/>
      <c r="AB1635" s="1"/>
      <c r="AC1635" s="15"/>
      <c r="AD1635" s="15" t="str">
        <f>IF(AND(OR(Table1[[#This Row],[Account]]="15030",Table1[[#This Row],[Account]]="15035",Table1[[#This Row],[Account]]="20150"),Table1[[#This Row],[Vendor ID]]=""),1,"")</f>
        <v/>
      </c>
      <c r="AE1635" s="15"/>
      <c r="AF1635" s="15"/>
      <c r="AG1635" s="15"/>
      <c r="AH1635" s="46" t="str">
        <f>IF(Table1[[#This Row],[Posting Date]]&lt;&gt;"","GJ-"&amp;CountryID,"")</f>
        <v/>
      </c>
      <c r="AI1635" s="59" t="str">
        <f>IF(Table1[[#This Row],[Posting Date]]&lt;&gt;"",Table1[[#This Row],[Posting Date]],"")</f>
        <v/>
      </c>
      <c r="AJ1635" s="46"/>
      <c r="AK1635" s="46" t="str">
        <f>IF(Table1[[#This Row],[Description]]&lt;&gt;"",Table1[[#This Row],[Description]],"")</f>
        <v/>
      </c>
      <c r="AL1635" s="46" t="str">
        <f>IF(Table1[[#This Row],[Posting Date]]&lt;&gt;"",Table1[[#This Row],[Reference Number]],"")</f>
        <v/>
      </c>
      <c r="AM1635" s="46" t="str">
        <f>TRIM(Table1[[#This Row],[Line '#]])</f>
        <v/>
      </c>
      <c r="AN1635" s="46" t="str">
        <f>TRIM(Table1[[#This Row],[Account]])</f>
        <v/>
      </c>
      <c r="AO1635" s="46" t="str">
        <f>IF(Table1[[#This Row],[Posting Date]]&lt;&gt;"",$D$5,"")</f>
        <v/>
      </c>
      <c r="AP1635" s="46" t="str">
        <f>TRIM(Table1[[#This Row],[Departments-Prgrams]])</f>
        <v/>
      </c>
      <c r="AQ1635" s="46" t="str">
        <f>TRIM(Table1[[#This Row],[Grant]])</f>
        <v/>
      </c>
      <c r="AR1635" s="46" t="str">
        <f>TRIM(Table1[[#This Row],[Staff ID]])</f>
        <v/>
      </c>
      <c r="AS1635" s="46" t="str">
        <f>IF(TRIM(Table1[[#This Row],[Budget Code]])=0,"",TRIM(Table1[[#This Row],[Budget Code]]))</f>
        <v/>
      </c>
      <c r="AT1635" s="46" t="str">
        <f>IF(Table1[[#This Row],[Line Description]]&lt;&gt;"",Table1[[#This Row],[Line Description]],"")</f>
        <v/>
      </c>
      <c r="AU1635" s="46" t="str">
        <f>IF(Table1[[#This Row],[Cur_Amount Debit]]&gt;0,ROUND(Table1[[#This Row],[Cur_Amount Debit]],2),"")</f>
        <v/>
      </c>
      <c r="AV1635" s="46" t="str">
        <f>IF(Table1[[#This Row],[Cur_Amount Credit]]&gt;0,ROUND(Table1[[#This Row],[Cur_Amount Credit]],2),"")</f>
        <v/>
      </c>
      <c r="AW1635" s="46" t="str">
        <f>LEFT(Table1[[#This Row],[Cur]],3)</f>
        <v/>
      </c>
      <c r="AX1635" s="59"/>
      <c r="AY1635" s="46"/>
      <c r="AZ1635" s="46" t="str">
        <f>IF(Table1[[#This Row],[Cur]]&lt;&gt;"",IF(Table1[[#This Row],[Cur]]="USD","",ExchangeRate),"")</f>
        <v/>
      </c>
      <c r="BA1635" s="46" t="str">
        <f>IF(Table1[[#This Row],[Grant]]&lt;&gt;"",VLOOKUP(Table1[[#This Row],[Grant]],Grants!B:D,3),"")</f>
        <v/>
      </c>
      <c r="BB1635" s="46" t="str">
        <f>TRIM(Table1[[#This Row],[Vendor ID]])</f>
        <v/>
      </c>
      <c r="BC1635">
        <f>IF(Table1[[#This Row],[Reference Number]]=Q1634,BC1634,BC1634+1)</f>
        <v>2</v>
      </c>
    </row>
    <row r="1636" spans="1:55" ht="11.25" hidden="1" customHeight="1">
      <c r="A1636" s="1"/>
      <c r="B1636" s="88" t="str">
        <f>IF(Table1[[#This Row],[Posting Date]]&lt;&gt;"",IF(Table1[[#This Row],[Reference Number]]=Q1635,B1635+1,1),"")</f>
        <v/>
      </c>
      <c r="C1636" s="61"/>
      <c r="D1636" s="61"/>
      <c r="E1636" s="218"/>
      <c r="F1636" s="143" t="str">
        <f>IFERROR(IF(VLOOKUP(Table1[[#This Row],[Budget Code Description]],Dimentions!$X$6:$AC$132,2,FALSE)="","",VLOOKUP(Table1[[#This Row],[Budget Code Description]],Dimentions!$X$6:$AC$132,2,FALSE)),"")</f>
        <v/>
      </c>
      <c r="G1636" s="143" t="str">
        <f>IFERROR(VLOOKUP(Table1[[#This Row],[Budget Code Description]],Dimentions!$X$6:$AC$132,3,FALSE),"")</f>
        <v/>
      </c>
      <c r="H1636" s="64" t="str">
        <f>IFERROR(VLOOKUP(Table1[[#This Row],[Account]],Dimentions!$S$6:$V$233,2,FALSE),"")</f>
        <v/>
      </c>
      <c r="I1636" s="62">
        <f>_xlfn.NUMBERVALUE(LEFT(Table1[[#This Row],[Account]],1))</f>
        <v>0</v>
      </c>
      <c r="J1636" s="62" t="str">
        <f>IFERROR(VLOOKUP(Table1[[#This Row],[Budget Code Description]],Table6[#All],7,FALSE),"")</f>
        <v/>
      </c>
      <c r="K1636" s="143" t="str">
        <f>IFERROR(VLOOKUP(Table1[[#This Row],[Budget Code Description]],Table6[#All],8,FALSE),"")</f>
        <v/>
      </c>
      <c r="L1636" s="63"/>
      <c r="M1636" s="65" t="str">
        <f>IFERROR(VLOOKUP(Table1[[#This Row],[Staff ID]],Table2[],2,FALSE),"")</f>
        <v/>
      </c>
      <c r="N1636" s="211" t="str">
        <f>IFERROR(IF(VLOOKUP(Table1[[#This Row],[Budget Code Description]],Dimentions!$X$6:$AC$97,4,FALSE)="","",VLOOKUP(Table1[[#This Row],[Budget Code Description]],Dimentions!$X$6:$AC$97,4,FALSE)),"")</f>
        <v/>
      </c>
      <c r="O1636" s="65" t="str">
        <f>IFERROR(VLOOKUP(Table1[[#This Row],[Vendor ID]],Table549[],2,FALSE),"")</f>
        <v/>
      </c>
      <c r="P1636" s="63"/>
      <c r="Q1636" s="143" t="str">
        <f>IF(Table1[[#This Row],[Posting Date]]&lt;&gt;"",$D$9,"")</f>
        <v/>
      </c>
      <c r="R1636" s="159" t="str">
        <f>IF(Table1[[#This Row],[Posting Date]]&lt;&gt;"",$D$10,"")</f>
        <v/>
      </c>
      <c r="S1636" s="66"/>
      <c r="T1636" s="63"/>
      <c r="U1636" s="67"/>
      <c r="V1636" s="67"/>
      <c r="W1636" s="67" t="str">
        <f t="shared" si="25"/>
        <v/>
      </c>
      <c r="X1636" s="161" t="str">
        <f>IF(E1636="","",(IF(Table1[[#This Row],[Cur]]="USD",Table1[[#This Row],[Cur_Amount Debit]],Table1[[#This Row],[Cur_Amount Debit]]/Table1[[#This Row],[Exchange Rate]])))</f>
        <v/>
      </c>
      <c r="Y1636" s="161" t="str">
        <f>IF(E1636="","",(IF(Table1[[#This Row],[Cur]]="USD",Table1[[#This Row],[Cur_Amount Credit]],Table1[[#This Row],[Cur_Amount Credit]]/ExchangeRate)))</f>
        <v/>
      </c>
      <c r="Z1636" s="203" t="str">
        <f>IF(E1636="","",(Table1[[#This Row],[Debit USD]]-Table1[[#This Row],[Credit USD]]))</f>
        <v/>
      </c>
      <c r="AA1636" s="122"/>
      <c r="AB1636" s="1"/>
      <c r="AC1636" s="15"/>
      <c r="AD1636" s="15" t="str">
        <f>IF(AND(OR(Table1[[#This Row],[Account]]="15030",Table1[[#This Row],[Account]]="15035",Table1[[#This Row],[Account]]="20150"),Table1[[#This Row],[Vendor ID]]=""),1,"")</f>
        <v/>
      </c>
      <c r="AE1636" s="15"/>
      <c r="AF1636" s="15"/>
      <c r="AG1636" s="15"/>
      <c r="AH1636" s="46" t="str">
        <f>IF(Table1[[#This Row],[Posting Date]]&lt;&gt;"","GJ-"&amp;CountryID,"")</f>
        <v/>
      </c>
      <c r="AI1636" s="59" t="str">
        <f>IF(Table1[[#This Row],[Posting Date]]&lt;&gt;"",Table1[[#This Row],[Posting Date]],"")</f>
        <v/>
      </c>
      <c r="AJ1636" s="46"/>
      <c r="AK1636" s="46" t="str">
        <f>IF(Table1[[#This Row],[Description]]&lt;&gt;"",Table1[[#This Row],[Description]],"")</f>
        <v/>
      </c>
      <c r="AL1636" s="46" t="str">
        <f>IF(Table1[[#This Row],[Posting Date]]&lt;&gt;"",Table1[[#This Row],[Reference Number]],"")</f>
        <v/>
      </c>
      <c r="AM1636" s="46" t="str">
        <f>TRIM(Table1[[#This Row],[Line '#]])</f>
        <v/>
      </c>
      <c r="AN1636" s="46" t="str">
        <f>TRIM(Table1[[#This Row],[Account]])</f>
        <v/>
      </c>
      <c r="AO1636" s="46" t="str">
        <f>IF(Table1[[#This Row],[Posting Date]]&lt;&gt;"",$D$5,"")</f>
        <v/>
      </c>
      <c r="AP1636" s="46" t="str">
        <f>TRIM(Table1[[#This Row],[Departments-Prgrams]])</f>
        <v/>
      </c>
      <c r="AQ1636" s="46" t="str">
        <f>TRIM(Table1[[#This Row],[Grant]])</f>
        <v/>
      </c>
      <c r="AR1636" s="46" t="str">
        <f>TRIM(Table1[[#This Row],[Staff ID]])</f>
        <v/>
      </c>
      <c r="AS1636" s="46" t="str">
        <f>IF(TRIM(Table1[[#This Row],[Budget Code]])=0,"",TRIM(Table1[[#This Row],[Budget Code]]))</f>
        <v/>
      </c>
      <c r="AT1636" s="46" t="str">
        <f>IF(Table1[[#This Row],[Line Description]]&lt;&gt;"",Table1[[#This Row],[Line Description]],"")</f>
        <v/>
      </c>
      <c r="AU1636" s="46" t="str">
        <f>IF(Table1[[#This Row],[Cur_Amount Debit]]&gt;0,ROUND(Table1[[#This Row],[Cur_Amount Debit]],2),"")</f>
        <v/>
      </c>
      <c r="AV1636" s="46" t="str">
        <f>IF(Table1[[#This Row],[Cur_Amount Credit]]&gt;0,ROUND(Table1[[#This Row],[Cur_Amount Credit]],2),"")</f>
        <v/>
      </c>
      <c r="AW1636" s="46" t="str">
        <f>LEFT(Table1[[#This Row],[Cur]],3)</f>
        <v/>
      </c>
      <c r="AX1636" s="59"/>
      <c r="AY1636" s="46"/>
      <c r="AZ1636" s="46" t="str">
        <f>IF(Table1[[#This Row],[Cur]]&lt;&gt;"",IF(Table1[[#This Row],[Cur]]="USD","",ExchangeRate),"")</f>
        <v/>
      </c>
      <c r="BA1636" s="46" t="str">
        <f>IF(Table1[[#This Row],[Grant]]&lt;&gt;"",VLOOKUP(Table1[[#This Row],[Grant]],Grants!B:D,3),"")</f>
        <v/>
      </c>
      <c r="BB1636" s="46" t="str">
        <f>TRIM(Table1[[#This Row],[Vendor ID]])</f>
        <v/>
      </c>
      <c r="BC1636">
        <f>IF(Table1[[#This Row],[Reference Number]]=Q1635,BC1635,BC1635+1)</f>
        <v>2</v>
      </c>
    </row>
    <row r="1637" spans="1:55" ht="11.25" hidden="1" customHeight="1">
      <c r="A1637" s="1"/>
      <c r="B1637" s="88" t="str">
        <f>IF(Table1[[#This Row],[Posting Date]]&lt;&gt;"",IF(Table1[[#This Row],[Reference Number]]=Q1636,B1636+1,1),"")</f>
        <v/>
      </c>
      <c r="C1637" s="61"/>
      <c r="D1637" s="61"/>
      <c r="E1637" s="218"/>
      <c r="F1637" s="143" t="str">
        <f>IFERROR(IF(VLOOKUP(Table1[[#This Row],[Budget Code Description]],Dimentions!$X$6:$AC$132,2,FALSE)="","",VLOOKUP(Table1[[#This Row],[Budget Code Description]],Dimentions!$X$6:$AC$132,2,FALSE)),"")</f>
        <v/>
      </c>
      <c r="G1637" s="143" t="str">
        <f>IFERROR(VLOOKUP(Table1[[#This Row],[Budget Code Description]],Dimentions!$X$6:$AC$132,3,FALSE),"")</f>
        <v/>
      </c>
      <c r="H1637" s="64" t="str">
        <f>IFERROR(VLOOKUP(Table1[[#This Row],[Account]],Dimentions!$S$6:$V$233,2,FALSE),"")</f>
        <v/>
      </c>
      <c r="I1637" s="62">
        <f>_xlfn.NUMBERVALUE(LEFT(Table1[[#This Row],[Account]],1))</f>
        <v>0</v>
      </c>
      <c r="J1637" s="62" t="str">
        <f>IFERROR(VLOOKUP(Table1[[#This Row],[Budget Code Description]],Table6[#All],7,FALSE),"")</f>
        <v/>
      </c>
      <c r="K1637" s="143" t="str">
        <f>IFERROR(VLOOKUP(Table1[[#This Row],[Budget Code Description]],Table6[#All],8,FALSE),"")</f>
        <v/>
      </c>
      <c r="L1637" s="63"/>
      <c r="M1637" s="65" t="str">
        <f>IFERROR(VLOOKUP(Table1[[#This Row],[Staff ID]],Table2[],2,FALSE),"")</f>
        <v/>
      </c>
      <c r="N1637" s="211" t="str">
        <f>IFERROR(IF(VLOOKUP(Table1[[#This Row],[Budget Code Description]],Dimentions!$X$6:$AC$97,4,FALSE)="","",VLOOKUP(Table1[[#This Row],[Budget Code Description]],Dimentions!$X$6:$AC$97,4,FALSE)),"")</f>
        <v/>
      </c>
      <c r="O1637" s="65" t="str">
        <f>IFERROR(VLOOKUP(Table1[[#This Row],[Vendor ID]],Table549[],2,FALSE),"")</f>
        <v/>
      </c>
      <c r="P1637" s="63"/>
      <c r="Q1637" s="143" t="str">
        <f>IF(Table1[[#This Row],[Posting Date]]&lt;&gt;"",$D$9,"")</f>
        <v/>
      </c>
      <c r="R1637" s="159" t="str">
        <f>IF(Table1[[#This Row],[Posting Date]]&lt;&gt;"",$D$10,"")</f>
        <v/>
      </c>
      <c r="S1637" s="66"/>
      <c r="T1637" s="63"/>
      <c r="U1637" s="67"/>
      <c r="V1637" s="67"/>
      <c r="W1637" s="67" t="str">
        <f t="shared" si="25"/>
        <v/>
      </c>
      <c r="X1637" s="161" t="str">
        <f>IF(E1637="","",(IF(Table1[[#This Row],[Cur]]="USD",Table1[[#This Row],[Cur_Amount Debit]],Table1[[#This Row],[Cur_Amount Debit]]/Table1[[#This Row],[Exchange Rate]])))</f>
        <v/>
      </c>
      <c r="Y1637" s="161" t="str">
        <f>IF(E1637="","",(IF(Table1[[#This Row],[Cur]]="USD",Table1[[#This Row],[Cur_Amount Credit]],Table1[[#This Row],[Cur_Amount Credit]]/ExchangeRate)))</f>
        <v/>
      </c>
      <c r="Z1637" s="203" t="str">
        <f>IF(E1637="","",(Table1[[#This Row],[Debit USD]]-Table1[[#This Row],[Credit USD]]))</f>
        <v/>
      </c>
      <c r="AA1637" s="122"/>
      <c r="AB1637" s="1"/>
      <c r="AC1637" s="15"/>
      <c r="AD1637" s="15" t="str">
        <f>IF(AND(OR(Table1[[#This Row],[Account]]="15030",Table1[[#This Row],[Account]]="15035",Table1[[#This Row],[Account]]="20150"),Table1[[#This Row],[Vendor ID]]=""),1,"")</f>
        <v/>
      </c>
      <c r="AE1637" s="15"/>
      <c r="AF1637" s="15"/>
      <c r="AG1637" s="15"/>
      <c r="AH1637" s="46" t="str">
        <f>IF(Table1[[#This Row],[Posting Date]]&lt;&gt;"","GJ-"&amp;CountryID,"")</f>
        <v/>
      </c>
      <c r="AI1637" s="59" t="str">
        <f>IF(Table1[[#This Row],[Posting Date]]&lt;&gt;"",Table1[[#This Row],[Posting Date]],"")</f>
        <v/>
      </c>
      <c r="AJ1637" s="46"/>
      <c r="AK1637" s="46" t="str">
        <f>IF(Table1[[#This Row],[Description]]&lt;&gt;"",Table1[[#This Row],[Description]],"")</f>
        <v/>
      </c>
      <c r="AL1637" s="46" t="str">
        <f>IF(Table1[[#This Row],[Posting Date]]&lt;&gt;"",Table1[[#This Row],[Reference Number]],"")</f>
        <v/>
      </c>
      <c r="AM1637" s="46" t="str">
        <f>TRIM(Table1[[#This Row],[Line '#]])</f>
        <v/>
      </c>
      <c r="AN1637" s="46" t="str">
        <f>TRIM(Table1[[#This Row],[Account]])</f>
        <v/>
      </c>
      <c r="AO1637" s="46" t="str">
        <f>IF(Table1[[#This Row],[Posting Date]]&lt;&gt;"",$D$5,"")</f>
        <v/>
      </c>
      <c r="AP1637" s="46" t="str">
        <f>TRIM(Table1[[#This Row],[Departments-Prgrams]])</f>
        <v/>
      </c>
      <c r="AQ1637" s="46" t="str">
        <f>TRIM(Table1[[#This Row],[Grant]])</f>
        <v/>
      </c>
      <c r="AR1637" s="46" t="str">
        <f>TRIM(Table1[[#This Row],[Staff ID]])</f>
        <v/>
      </c>
      <c r="AS1637" s="46" t="str">
        <f>IF(TRIM(Table1[[#This Row],[Budget Code]])=0,"",TRIM(Table1[[#This Row],[Budget Code]]))</f>
        <v/>
      </c>
      <c r="AT1637" s="46" t="str">
        <f>IF(Table1[[#This Row],[Line Description]]&lt;&gt;"",Table1[[#This Row],[Line Description]],"")</f>
        <v/>
      </c>
      <c r="AU1637" s="46" t="str">
        <f>IF(Table1[[#This Row],[Cur_Amount Debit]]&gt;0,ROUND(Table1[[#This Row],[Cur_Amount Debit]],2),"")</f>
        <v/>
      </c>
      <c r="AV1637" s="46" t="str">
        <f>IF(Table1[[#This Row],[Cur_Amount Credit]]&gt;0,ROUND(Table1[[#This Row],[Cur_Amount Credit]],2),"")</f>
        <v/>
      </c>
      <c r="AW1637" s="46" t="str">
        <f>LEFT(Table1[[#This Row],[Cur]],3)</f>
        <v/>
      </c>
      <c r="AX1637" s="59"/>
      <c r="AY1637" s="46"/>
      <c r="AZ1637" s="46" t="str">
        <f>IF(Table1[[#This Row],[Cur]]&lt;&gt;"",IF(Table1[[#This Row],[Cur]]="USD","",ExchangeRate),"")</f>
        <v/>
      </c>
      <c r="BA1637" s="46" t="str">
        <f>IF(Table1[[#This Row],[Grant]]&lt;&gt;"",VLOOKUP(Table1[[#This Row],[Grant]],Grants!B:D,3),"")</f>
        <v/>
      </c>
      <c r="BB1637" s="46" t="str">
        <f>TRIM(Table1[[#This Row],[Vendor ID]])</f>
        <v/>
      </c>
      <c r="BC1637">
        <f>IF(Table1[[#This Row],[Reference Number]]=Q1636,BC1636,BC1636+1)</f>
        <v>2</v>
      </c>
    </row>
    <row r="1638" spans="1:55" ht="11.25" hidden="1" customHeight="1">
      <c r="A1638" s="1"/>
      <c r="B1638" s="88" t="str">
        <f>IF(Table1[[#This Row],[Posting Date]]&lt;&gt;"",IF(Table1[[#This Row],[Reference Number]]=Q1637,B1637+1,1),"")</f>
        <v/>
      </c>
      <c r="C1638" s="61"/>
      <c r="D1638" s="61"/>
      <c r="E1638" s="218"/>
      <c r="F1638" s="143" t="str">
        <f>IFERROR(IF(VLOOKUP(Table1[[#This Row],[Budget Code Description]],Dimentions!$X$6:$AC$132,2,FALSE)="","",VLOOKUP(Table1[[#This Row],[Budget Code Description]],Dimentions!$X$6:$AC$132,2,FALSE)),"")</f>
        <v/>
      </c>
      <c r="G1638" s="143" t="str">
        <f>IFERROR(VLOOKUP(Table1[[#This Row],[Budget Code Description]],Dimentions!$X$6:$AC$132,3,FALSE),"")</f>
        <v/>
      </c>
      <c r="H1638" s="64" t="str">
        <f>IFERROR(VLOOKUP(Table1[[#This Row],[Account]],Dimentions!$S$6:$V$233,2,FALSE),"")</f>
        <v/>
      </c>
      <c r="I1638" s="62">
        <f>_xlfn.NUMBERVALUE(LEFT(Table1[[#This Row],[Account]],1))</f>
        <v>0</v>
      </c>
      <c r="J1638" s="62" t="str">
        <f>IFERROR(VLOOKUP(Table1[[#This Row],[Budget Code Description]],Table6[#All],7,FALSE),"")</f>
        <v/>
      </c>
      <c r="K1638" s="143" t="str">
        <f>IFERROR(VLOOKUP(Table1[[#This Row],[Budget Code Description]],Table6[#All],8,FALSE),"")</f>
        <v/>
      </c>
      <c r="L1638" s="63"/>
      <c r="M1638" s="65" t="str">
        <f>IFERROR(VLOOKUP(Table1[[#This Row],[Staff ID]],Table2[],2,FALSE),"")</f>
        <v/>
      </c>
      <c r="N1638" s="211" t="str">
        <f>IFERROR(IF(VLOOKUP(Table1[[#This Row],[Budget Code Description]],Dimentions!$X$6:$AC$97,4,FALSE)="","",VLOOKUP(Table1[[#This Row],[Budget Code Description]],Dimentions!$X$6:$AC$97,4,FALSE)),"")</f>
        <v/>
      </c>
      <c r="O1638" s="65" t="str">
        <f>IFERROR(VLOOKUP(Table1[[#This Row],[Vendor ID]],Table549[],2,FALSE),"")</f>
        <v/>
      </c>
      <c r="P1638" s="63"/>
      <c r="Q1638" s="143" t="str">
        <f>IF(Table1[[#This Row],[Posting Date]]&lt;&gt;"",$D$9,"")</f>
        <v/>
      </c>
      <c r="R1638" s="159" t="str">
        <f>IF(Table1[[#This Row],[Posting Date]]&lt;&gt;"",$D$10,"")</f>
        <v/>
      </c>
      <c r="S1638" s="66"/>
      <c r="T1638" s="63"/>
      <c r="U1638" s="67"/>
      <c r="V1638" s="67"/>
      <c r="W1638" s="67" t="str">
        <f t="shared" si="25"/>
        <v/>
      </c>
      <c r="X1638" s="161" t="str">
        <f>IF(E1638="","",(IF(Table1[[#This Row],[Cur]]="USD",Table1[[#This Row],[Cur_Amount Debit]],Table1[[#This Row],[Cur_Amount Debit]]/Table1[[#This Row],[Exchange Rate]])))</f>
        <v/>
      </c>
      <c r="Y1638" s="161" t="str">
        <f>IF(E1638="","",(IF(Table1[[#This Row],[Cur]]="USD",Table1[[#This Row],[Cur_Amount Credit]],Table1[[#This Row],[Cur_Amount Credit]]/ExchangeRate)))</f>
        <v/>
      </c>
      <c r="Z1638" s="203" t="str">
        <f>IF(E1638="","",(Table1[[#This Row],[Debit USD]]-Table1[[#This Row],[Credit USD]]))</f>
        <v/>
      </c>
      <c r="AA1638" s="122"/>
      <c r="AB1638" s="1"/>
      <c r="AC1638" s="15"/>
      <c r="AD1638" s="15" t="str">
        <f>IF(AND(OR(Table1[[#This Row],[Account]]="15030",Table1[[#This Row],[Account]]="15035",Table1[[#This Row],[Account]]="20150"),Table1[[#This Row],[Vendor ID]]=""),1,"")</f>
        <v/>
      </c>
      <c r="AE1638" s="15"/>
      <c r="AF1638" s="15"/>
      <c r="AG1638" s="15"/>
      <c r="AH1638" s="46" t="str">
        <f>IF(Table1[[#This Row],[Posting Date]]&lt;&gt;"","GJ-"&amp;CountryID,"")</f>
        <v/>
      </c>
      <c r="AI1638" s="59" t="str">
        <f>IF(Table1[[#This Row],[Posting Date]]&lt;&gt;"",Table1[[#This Row],[Posting Date]],"")</f>
        <v/>
      </c>
      <c r="AJ1638" s="46"/>
      <c r="AK1638" s="46" t="str">
        <f>IF(Table1[[#This Row],[Description]]&lt;&gt;"",Table1[[#This Row],[Description]],"")</f>
        <v/>
      </c>
      <c r="AL1638" s="46" t="str">
        <f>IF(Table1[[#This Row],[Posting Date]]&lt;&gt;"",Table1[[#This Row],[Reference Number]],"")</f>
        <v/>
      </c>
      <c r="AM1638" s="46" t="str">
        <f>TRIM(Table1[[#This Row],[Line '#]])</f>
        <v/>
      </c>
      <c r="AN1638" s="46" t="str">
        <f>TRIM(Table1[[#This Row],[Account]])</f>
        <v/>
      </c>
      <c r="AO1638" s="46" t="str">
        <f>IF(Table1[[#This Row],[Posting Date]]&lt;&gt;"",$D$5,"")</f>
        <v/>
      </c>
      <c r="AP1638" s="46" t="str">
        <f>TRIM(Table1[[#This Row],[Departments-Prgrams]])</f>
        <v/>
      </c>
      <c r="AQ1638" s="46" t="str">
        <f>TRIM(Table1[[#This Row],[Grant]])</f>
        <v/>
      </c>
      <c r="AR1638" s="46" t="str">
        <f>TRIM(Table1[[#This Row],[Staff ID]])</f>
        <v/>
      </c>
      <c r="AS1638" s="46" t="str">
        <f>IF(TRIM(Table1[[#This Row],[Budget Code]])=0,"",TRIM(Table1[[#This Row],[Budget Code]]))</f>
        <v/>
      </c>
      <c r="AT1638" s="46" t="str">
        <f>IF(Table1[[#This Row],[Line Description]]&lt;&gt;"",Table1[[#This Row],[Line Description]],"")</f>
        <v/>
      </c>
      <c r="AU1638" s="46" t="str">
        <f>IF(Table1[[#This Row],[Cur_Amount Debit]]&gt;0,ROUND(Table1[[#This Row],[Cur_Amount Debit]],2),"")</f>
        <v/>
      </c>
      <c r="AV1638" s="46" t="str">
        <f>IF(Table1[[#This Row],[Cur_Amount Credit]]&gt;0,ROUND(Table1[[#This Row],[Cur_Amount Credit]],2),"")</f>
        <v/>
      </c>
      <c r="AW1638" s="46" t="str">
        <f>LEFT(Table1[[#This Row],[Cur]],3)</f>
        <v/>
      </c>
      <c r="AX1638" s="59"/>
      <c r="AY1638" s="46"/>
      <c r="AZ1638" s="46" t="str">
        <f>IF(Table1[[#This Row],[Cur]]&lt;&gt;"",IF(Table1[[#This Row],[Cur]]="USD","",ExchangeRate),"")</f>
        <v/>
      </c>
      <c r="BA1638" s="46" t="str">
        <f>IF(Table1[[#This Row],[Grant]]&lt;&gt;"",VLOOKUP(Table1[[#This Row],[Grant]],Grants!B:D,3),"")</f>
        <v/>
      </c>
      <c r="BB1638" s="46" t="str">
        <f>TRIM(Table1[[#This Row],[Vendor ID]])</f>
        <v/>
      </c>
      <c r="BC1638">
        <f>IF(Table1[[#This Row],[Reference Number]]=Q1637,BC1637,BC1637+1)</f>
        <v>2</v>
      </c>
    </row>
    <row r="1639" spans="1:55" ht="11.25" hidden="1" customHeight="1">
      <c r="A1639" s="1"/>
      <c r="B1639" s="88" t="str">
        <f>IF(Table1[[#This Row],[Posting Date]]&lt;&gt;"",IF(Table1[[#This Row],[Reference Number]]=Q1638,B1638+1,1),"")</f>
        <v/>
      </c>
      <c r="C1639" s="61"/>
      <c r="D1639" s="61"/>
      <c r="E1639" s="218"/>
      <c r="F1639" s="143" t="str">
        <f>IFERROR(IF(VLOOKUP(Table1[[#This Row],[Budget Code Description]],Dimentions!$X$6:$AC$132,2,FALSE)="","",VLOOKUP(Table1[[#This Row],[Budget Code Description]],Dimentions!$X$6:$AC$132,2,FALSE)),"")</f>
        <v/>
      </c>
      <c r="G1639" s="143" t="str">
        <f>IFERROR(VLOOKUP(Table1[[#This Row],[Budget Code Description]],Dimentions!$X$6:$AC$132,3,FALSE),"")</f>
        <v/>
      </c>
      <c r="H1639" s="64" t="str">
        <f>IFERROR(VLOOKUP(Table1[[#This Row],[Account]],Dimentions!$S$6:$V$233,2,FALSE),"")</f>
        <v/>
      </c>
      <c r="I1639" s="62">
        <f>_xlfn.NUMBERVALUE(LEFT(Table1[[#This Row],[Account]],1))</f>
        <v>0</v>
      </c>
      <c r="J1639" s="62" t="str">
        <f>IFERROR(VLOOKUP(Table1[[#This Row],[Budget Code Description]],Table6[#All],7,FALSE),"")</f>
        <v/>
      </c>
      <c r="K1639" s="143" t="str">
        <f>IFERROR(VLOOKUP(Table1[[#This Row],[Budget Code Description]],Table6[#All],8,FALSE),"")</f>
        <v/>
      </c>
      <c r="L1639" s="63"/>
      <c r="M1639" s="65" t="str">
        <f>IFERROR(VLOOKUP(Table1[[#This Row],[Staff ID]],Table2[],2,FALSE),"")</f>
        <v/>
      </c>
      <c r="N1639" s="211" t="str">
        <f>IFERROR(IF(VLOOKUP(Table1[[#This Row],[Budget Code Description]],Dimentions!$X$6:$AC$97,4,FALSE)="","",VLOOKUP(Table1[[#This Row],[Budget Code Description]],Dimentions!$X$6:$AC$97,4,FALSE)),"")</f>
        <v/>
      </c>
      <c r="O1639" s="65" t="str">
        <f>IFERROR(VLOOKUP(Table1[[#This Row],[Vendor ID]],Table549[],2,FALSE),"")</f>
        <v/>
      </c>
      <c r="P1639" s="63"/>
      <c r="Q1639" s="143" t="str">
        <f>IF(Table1[[#This Row],[Posting Date]]&lt;&gt;"",$D$9,"")</f>
        <v/>
      </c>
      <c r="R1639" s="159" t="str">
        <f>IF(Table1[[#This Row],[Posting Date]]&lt;&gt;"",$D$10,"")</f>
        <v/>
      </c>
      <c r="S1639" s="66"/>
      <c r="T1639" s="63"/>
      <c r="U1639" s="67"/>
      <c r="V1639" s="67"/>
      <c r="W1639" s="67" t="str">
        <f t="shared" si="25"/>
        <v/>
      </c>
      <c r="X1639" s="161" t="str">
        <f>IF(E1639="","",(IF(Table1[[#This Row],[Cur]]="USD",Table1[[#This Row],[Cur_Amount Debit]],Table1[[#This Row],[Cur_Amount Debit]]/Table1[[#This Row],[Exchange Rate]])))</f>
        <v/>
      </c>
      <c r="Y1639" s="161" t="str">
        <f>IF(E1639="","",(IF(Table1[[#This Row],[Cur]]="USD",Table1[[#This Row],[Cur_Amount Credit]],Table1[[#This Row],[Cur_Amount Credit]]/ExchangeRate)))</f>
        <v/>
      </c>
      <c r="Z1639" s="203" t="str">
        <f>IF(E1639="","",(Table1[[#This Row],[Debit USD]]-Table1[[#This Row],[Credit USD]]))</f>
        <v/>
      </c>
      <c r="AA1639" s="122"/>
      <c r="AB1639" s="1"/>
      <c r="AC1639" s="15"/>
      <c r="AD1639" s="15" t="str">
        <f>IF(AND(OR(Table1[[#This Row],[Account]]="15030",Table1[[#This Row],[Account]]="15035",Table1[[#This Row],[Account]]="20150"),Table1[[#This Row],[Vendor ID]]=""),1,"")</f>
        <v/>
      </c>
      <c r="AE1639" s="15"/>
      <c r="AF1639" s="15"/>
      <c r="AG1639" s="15"/>
      <c r="AH1639" s="46" t="str">
        <f>IF(Table1[[#This Row],[Posting Date]]&lt;&gt;"","GJ-"&amp;CountryID,"")</f>
        <v/>
      </c>
      <c r="AI1639" s="59" t="str">
        <f>IF(Table1[[#This Row],[Posting Date]]&lt;&gt;"",Table1[[#This Row],[Posting Date]],"")</f>
        <v/>
      </c>
      <c r="AJ1639" s="46"/>
      <c r="AK1639" s="46" t="str">
        <f>IF(Table1[[#This Row],[Description]]&lt;&gt;"",Table1[[#This Row],[Description]],"")</f>
        <v/>
      </c>
      <c r="AL1639" s="46" t="str">
        <f>IF(Table1[[#This Row],[Posting Date]]&lt;&gt;"",Table1[[#This Row],[Reference Number]],"")</f>
        <v/>
      </c>
      <c r="AM1639" s="46" t="str">
        <f>TRIM(Table1[[#This Row],[Line '#]])</f>
        <v/>
      </c>
      <c r="AN1639" s="46" t="str">
        <f>TRIM(Table1[[#This Row],[Account]])</f>
        <v/>
      </c>
      <c r="AO1639" s="46" t="str">
        <f>IF(Table1[[#This Row],[Posting Date]]&lt;&gt;"",$D$5,"")</f>
        <v/>
      </c>
      <c r="AP1639" s="46" t="str">
        <f>TRIM(Table1[[#This Row],[Departments-Prgrams]])</f>
        <v/>
      </c>
      <c r="AQ1639" s="46" t="str">
        <f>TRIM(Table1[[#This Row],[Grant]])</f>
        <v/>
      </c>
      <c r="AR1639" s="46" t="str">
        <f>TRIM(Table1[[#This Row],[Staff ID]])</f>
        <v/>
      </c>
      <c r="AS1639" s="46" t="str">
        <f>IF(TRIM(Table1[[#This Row],[Budget Code]])=0,"",TRIM(Table1[[#This Row],[Budget Code]]))</f>
        <v/>
      </c>
      <c r="AT1639" s="46" t="str">
        <f>IF(Table1[[#This Row],[Line Description]]&lt;&gt;"",Table1[[#This Row],[Line Description]],"")</f>
        <v/>
      </c>
      <c r="AU1639" s="46" t="str">
        <f>IF(Table1[[#This Row],[Cur_Amount Debit]]&gt;0,ROUND(Table1[[#This Row],[Cur_Amount Debit]],2),"")</f>
        <v/>
      </c>
      <c r="AV1639" s="46" t="str">
        <f>IF(Table1[[#This Row],[Cur_Amount Credit]]&gt;0,ROUND(Table1[[#This Row],[Cur_Amount Credit]],2),"")</f>
        <v/>
      </c>
      <c r="AW1639" s="46" t="str">
        <f>LEFT(Table1[[#This Row],[Cur]],3)</f>
        <v/>
      </c>
      <c r="AX1639" s="59"/>
      <c r="AY1639" s="46"/>
      <c r="AZ1639" s="46" t="str">
        <f>IF(Table1[[#This Row],[Cur]]&lt;&gt;"",IF(Table1[[#This Row],[Cur]]="USD","",ExchangeRate),"")</f>
        <v/>
      </c>
      <c r="BA1639" s="46" t="str">
        <f>IF(Table1[[#This Row],[Grant]]&lt;&gt;"",VLOOKUP(Table1[[#This Row],[Grant]],Grants!B:D,3),"")</f>
        <v/>
      </c>
      <c r="BB1639" s="46" t="str">
        <f>TRIM(Table1[[#This Row],[Vendor ID]])</f>
        <v/>
      </c>
      <c r="BC1639">
        <f>IF(Table1[[#This Row],[Reference Number]]=Q1638,BC1638,BC1638+1)</f>
        <v>2</v>
      </c>
    </row>
    <row r="1640" spans="1:55" ht="11.25" hidden="1" customHeight="1">
      <c r="A1640" s="1"/>
      <c r="B1640" s="88" t="str">
        <f>IF(Table1[[#This Row],[Posting Date]]&lt;&gt;"",IF(Table1[[#This Row],[Reference Number]]=Q1639,B1639+1,1),"")</f>
        <v/>
      </c>
      <c r="C1640" s="61"/>
      <c r="D1640" s="61"/>
      <c r="E1640" s="218"/>
      <c r="F1640" s="143" t="str">
        <f>IFERROR(IF(VLOOKUP(Table1[[#This Row],[Budget Code Description]],Dimentions!$X$6:$AC$132,2,FALSE)="","",VLOOKUP(Table1[[#This Row],[Budget Code Description]],Dimentions!$X$6:$AC$132,2,FALSE)),"")</f>
        <v/>
      </c>
      <c r="G1640" s="143" t="str">
        <f>IFERROR(VLOOKUP(Table1[[#This Row],[Budget Code Description]],Dimentions!$X$6:$AC$132,3,FALSE),"")</f>
        <v/>
      </c>
      <c r="H1640" s="64" t="str">
        <f>IFERROR(VLOOKUP(Table1[[#This Row],[Account]],Dimentions!$S$6:$V$233,2,FALSE),"")</f>
        <v/>
      </c>
      <c r="I1640" s="62">
        <f>_xlfn.NUMBERVALUE(LEFT(Table1[[#This Row],[Account]],1))</f>
        <v>0</v>
      </c>
      <c r="J1640" s="62" t="str">
        <f>IFERROR(VLOOKUP(Table1[[#This Row],[Budget Code Description]],Table6[#All],7,FALSE),"")</f>
        <v/>
      </c>
      <c r="K1640" s="143" t="str">
        <f>IFERROR(VLOOKUP(Table1[[#This Row],[Budget Code Description]],Table6[#All],8,FALSE),"")</f>
        <v/>
      </c>
      <c r="L1640" s="63"/>
      <c r="M1640" s="65" t="str">
        <f>IFERROR(VLOOKUP(Table1[[#This Row],[Staff ID]],Table2[],2,FALSE),"")</f>
        <v/>
      </c>
      <c r="N1640" s="211" t="str">
        <f>IFERROR(IF(VLOOKUP(Table1[[#This Row],[Budget Code Description]],Dimentions!$X$6:$AC$97,4,FALSE)="","",VLOOKUP(Table1[[#This Row],[Budget Code Description]],Dimentions!$X$6:$AC$97,4,FALSE)),"")</f>
        <v/>
      </c>
      <c r="O1640" s="65" t="str">
        <f>IFERROR(VLOOKUP(Table1[[#This Row],[Vendor ID]],Table549[],2,FALSE),"")</f>
        <v/>
      </c>
      <c r="P1640" s="63"/>
      <c r="Q1640" s="143" t="str">
        <f>IF(Table1[[#This Row],[Posting Date]]&lt;&gt;"",$D$9,"")</f>
        <v/>
      </c>
      <c r="R1640" s="159" t="str">
        <f>IF(Table1[[#This Row],[Posting Date]]&lt;&gt;"",$D$10,"")</f>
        <v/>
      </c>
      <c r="S1640" s="66"/>
      <c r="T1640" s="63"/>
      <c r="U1640" s="67"/>
      <c r="V1640" s="67"/>
      <c r="W1640" s="67" t="str">
        <f t="shared" si="25"/>
        <v/>
      </c>
      <c r="X1640" s="161" t="str">
        <f>IF(E1640="","",(IF(Table1[[#This Row],[Cur]]="USD",Table1[[#This Row],[Cur_Amount Debit]],Table1[[#This Row],[Cur_Amount Debit]]/Table1[[#This Row],[Exchange Rate]])))</f>
        <v/>
      </c>
      <c r="Y1640" s="161" t="str">
        <f>IF(E1640="","",(IF(Table1[[#This Row],[Cur]]="USD",Table1[[#This Row],[Cur_Amount Credit]],Table1[[#This Row],[Cur_Amount Credit]]/ExchangeRate)))</f>
        <v/>
      </c>
      <c r="Z1640" s="203" t="str">
        <f>IF(E1640="","",(Table1[[#This Row],[Debit USD]]-Table1[[#This Row],[Credit USD]]))</f>
        <v/>
      </c>
      <c r="AA1640" s="122"/>
      <c r="AB1640" s="1"/>
      <c r="AC1640" s="15"/>
      <c r="AD1640" s="15" t="str">
        <f>IF(AND(OR(Table1[[#This Row],[Account]]="15030",Table1[[#This Row],[Account]]="15035",Table1[[#This Row],[Account]]="20150"),Table1[[#This Row],[Vendor ID]]=""),1,"")</f>
        <v/>
      </c>
      <c r="AE1640" s="15"/>
      <c r="AF1640" s="15"/>
      <c r="AG1640" s="15"/>
      <c r="AH1640" s="46" t="str">
        <f>IF(Table1[[#This Row],[Posting Date]]&lt;&gt;"","GJ-"&amp;CountryID,"")</f>
        <v/>
      </c>
      <c r="AI1640" s="59" t="str">
        <f>IF(Table1[[#This Row],[Posting Date]]&lt;&gt;"",Table1[[#This Row],[Posting Date]],"")</f>
        <v/>
      </c>
      <c r="AJ1640" s="46"/>
      <c r="AK1640" s="46" t="str">
        <f>IF(Table1[[#This Row],[Description]]&lt;&gt;"",Table1[[#This Row],[Description]],"")</f>
        <v/>
      </c>
      <c r="AL1640" s="46" t="str">
        <f>IF(Table1[[#This Row],[Posting Date]]&lt;&gt;"",Table1[[#This Row],[Reference Number]],"")</f>
        <v/>
      </c>
      <c r="AM1640" s="46" t="str">
        <f>TRIM(Table1[[#This Row],[Line '#]])</f>
        <v/>
      </c>
      <c r="AN1640" s="46" t="str">
        <f>TRIM(Table1[[#This Row],[Account]])</f>
        <v/>
      </c>
      <c r="AO1640" s="46" t="str">
        <f>IF(Table1[[#This Row],[Posting Date]]&lt;&gt;"",$D$5,"")</f>
        <v/>
      </c>
      <c r="AP1640" s="46" t="str">
        <f>TRIM(Table1[[#This Row],[Departments-Prgrams]])</f>
        <v/>
      </c>
      <c r="AQ1640" s="46" t="str">
        <f>TRIM(Table1[[#This Row],[Grant]])</f>
        <v/>
      </c>
      <c r="AR1640" s="46" t="str">
        <f>TRIM(Table1[[#This Row],[Staff ID]])</f>
        <v/>
      </c>
      <c r="AS1640" s="46" t="str">
        <f>IF(TRIM(Table1[[#This Row],[Budget Code]])=0,"",TRIM(Table1[[#This Row],[Budget Code]]))</f>
        <v/>
      </c>
      <c r="AT1640" s="46" t="str">
        <f>IF(Table1[[#This Row],[Line Description]]&lt;&gt;"",Table1[[#This Row],[Line Description]],"")</f>
        <v/>
      </c>
      <c r="AU1640" s="46" t="str">
        <f>IF(Table1[[#This Row],[Cur_Amount Debit]]&gt;0,ROUND(Table1[[#This Row],[Cur_Amount Debit]],2),"")</f>
        <v/>
      </c>
      <c r="AV1640" s="46" t="str">
        <f>IF(Table1[[#This Row],[Cur_Amount Credit]]&gt;0,ROUND(Table1[[#This Row],[Cur_Amount Credit]],2),"")</f>
        <v/>
      </c>
      <c r="AW1640" s="46" t="str">
        <f>LEFT(Table1[[#This Row],[Cur]],3)</f>
        <v/>
      </c>
      <c r="AX1640" s="59"/>
      <c r="AY1640" s="46"/>
      <c r="AZ1640" s="46" t="str">
        <f>IF(Table1[[#This Row],[Cur]]&lt;&gt;"",IF(Table1[[#This Row],[Cur]]="USD","",ExchangeRate),"")</f>
        <v/>
      </c>
      <c r="BA1640" s="46" t="str">
        <f>IF(Table1[[#This Row],[Grant]]&lt;&gt;"",VLOOKUP(Table1[[#This Row],[Grant]],Grants!B:D,3),"")</f>
        <v/>
      </c>
      <c r="BB1640" s="46" t="str">
        <f>TRIM(Table1[[#This Row],[Vendor ID]])</f>
        <v/>
      </c>
      <c r="BC1640">
        <f>IF(Table1[[#This Row],[Reference Number]]=Q1639,BC1639,BC1639+1)</f>
        <v>2</v>
      </c>
    </row>
    <row r="1641" spans="1:55" ht="11.25" hidden="1" customHeight="1">
      <c r="A1641" s="1"/>
      <c r="B1641" s="88" t="str">
        <f>IF(Table1[[#This Row],[Posting Date]]&lt;&gt;"",IF(Table1[[#This Row],[Reference Number]]=Q1640,B1640+1,1),"")</f>
        <v/>
      </c>
      <c r="C1641" s="61"/>
      <c r="D1641" s="61"/>
      <c r="E1641" s="218"/>
      <c r="F1641" s="143" t="str">
        <f>IFERROR(IF(VLOOKUP(Table1[[#This Row],[Budget Code Description]],Dimentions!$X$6:$AC$132,2,FALSE)="","",VLOOKUP(Table1[[#This Row],[Budget Code Description]],Dimentions!$X$6:$AC$132,2,FALSE)),"")</f>
        <v/>
      </c>
      <c r="G1641" s="143" t="str">
        <f>IFERROR(VLOOKUP(Table1[[#This Row],[Budget Code Description]],Dimentions!$X$6:$AC$132,3,FALSE),"")</f>
        <v/>
      </c>
      <c r="H1641" s="64" t="str">
        <f>IFERROR(VLOOKUP(Table1[[#This Row],[Account]],Dimentions!$S$6:$V$233,2,FALSE),"")</f>
        <v/>
      </c>
      <c r="I1641" s="62">
        <f>_xlfn.NUMBERVALUE(LEFT(Table1[[#This Row],[Account]],1))</f>
        <v>0</v>
      </c>
      <c r="J1641" s="62" t="str">
        <f>IFERROR(VLOOKUP(Table1[[#This Row],[Budget Code Description]],Table6[#All],7,FALSE),"")</f>
        <v/>
      </c>
      <c r="K1641" s="143" t="str">
        <f>IFERROR(VLOOKUP(Table1[[#This Row],[Budget Code Description]],Table6[#All],8,FALSE),"")</f>
        <v/>
      </c>
      <c r="L1641" s="63"/>
      <c r="M1641" s="65" t="str">
        <f>IFERROR(VLOOKUP(Table1[[#This Row],[Staff ID]],Table2[],2,FALSE),"")</f>
        <v/>
      </c>
      <c r="N1641" s="211" t="str">
        <f>IFERROR(IF(VLOOKUP(Table1[[#This Row],[Budget Code Description]],Dimentions!$X$6:$AC$97,4,FALSE)="","",VLOOKUP(Table1[[#This Row],[Budget Code Description]],Dimentions!$X$6:$AC$97,4,FALSE)),"")</f>
        <v/>
      </c>
      <c r="O1641" s="65" t="str">
        <f>IFERROR(VLOOKUP(Table1[[#This Row],[Vendor ID]],Table549[],2,FALSE),"")</f>
        <v/>
      </c>
      <c r="P1641" s="63"/>
      <c r="Q1641" s="143" t="str">
        <f>IF(Table1[[#This Row],[Posting Date]]&lt;&gt;"",$D$9,"")</f>
        <v/>
      </c>
      <c r="R1641" s="159" t="str">
        <f>IF(Table1[[#This Row],[Posting Date]]&lt;&gt;"",$D$10,"")</f>
        <v/>
      </c>
      <c r="S1641" s="66"/>
      <c r="T1641" s="63"/>
      <c r="U1641" s="67"/>
      <c r="V1641" s="67"/>
      <c r="W1641" s="67" t="str">
        <f t="shared" ref="W1641:W1704" si="26">IF(E1641="","",(ExchangeRate))</f>
        <v/>
      </c>
      <c r="X1641" s="161" t="str">
        <f>IF(E1641="","",(IF(Table1[[#This Row],[Cur]]="USD",Table1[[#This Row],[Cur_Amount Debit]],Table1[[#This Row],[Cur_Amount Debit]]/Table1[[#This Row],[Exchange Rate]])))</f>
        <v/>
      </c>
      <c r="Y1641" s="161" t="str">
        <f>IF(E1641="","",(IF(Table1[[#This Row],[Cur]]="USD",Table1[[#This Row],[Cur_Amount Credit]],Table1[[#This Row],[Cur_Amount Credit]]/ExchangeRate)))</f>
        <v/>
      </c>
      <c r="Z1641" s="203" t="str">
        <f>IF(E1641="","",(Table1[[#This Row],[Debit USD]]-Table1[[#This Row],[Credit USD]]))</f>
        <v/>
      </c>
      <c r="AA1641" s="122"/>
      <c r="AB1641" s="1"/>
      <c r="AC1641" s="15"/>
      <c r="AD1641" s="15" t="str">
        <f>IF(AND(OR(Table1[[#This Row],[Account]]="15030",Table1[[#This Row],[Account]]="15035",Table1[[#This Row],[Account]]="20150"),Table1[[#This Row],[Vendor ID]]=""),1,"")</f>
        <v/>
      </c>
      <c r="AE1641" s="15"/>
      <c r="AF1641" s="15"/>
      <c r="AG1641" s="15"/>
      <c r="AH1641" s="46" t="str">
        <f>IF(Table1[[#This Row],[Posting Date]]&lt;&gt;"","GJ-"&amp;CountryID,"")</f>
        <v/>
      </c>
      <c r="AI1641" s="59" t="str">
        <f>IF(Table1[[#This Row],[Posting Date]]&lt;&gt;"",Table1[[#This Row],[Posting Date]],"")</f>
        <v/>
      </c>
      <c r="AJ1641" s="46"/>
      <c r="AK1641" s="46" t="str">
        <f>IF(Table1[[#This Row],[Description]]&lt;&gt;"",Table1[[#This Row],[Description]],"")</f>
        <v/>
      </c>
      <c r="AL1641" s="46" t="str">
        <f>IF(Table1[[#This Row],[Posting Date]]&lt;&gt;"",Table1[[#This Row],[Reference Number]],"")</f>
        <v/>
      </c>
      <c r="AM1641" s="46" t="str">
        <f>TRIM(Table1[[#This Row],[Line '#]])</f>
        <v/>
      </c>
      <c r="AN1641" s="46" t="str">
        <f>TRIM(Table1[[#This Row],[Account]])</f>
        <v/>
      </c>
      <c r="AO1641" s="46" t="str">
        <f>IF(Table1[[#This Row],[Posting Date]]&lt;&gt;"",$D$5,"")</f>
        <v/>
      </c>
      <c r="AP1641" s="46" t="str">
        <f>TRIM(Table1[[#This Row],[Departments-Prgrams]])</f>
        <v/>
      </c>
      <c r="AQ1641" s="46" t="str">
        <f>TRIM(Table1[[#This Row],[Grant]])</f>
        <v/>
      </c>
      <c r="AR1641" s="46" t="str">
        <f>TRIM(Table1[[#This Row],[Staff ID]])</f>
        <v/>
      </c>
      <c r="AS1641" s="46" t="str">
        <f>IF(TRIM(Table1[[#This Row],[Budget Code]])=0,"",TRIM(Table1[[#This Row],[Budget Code]]))</f>
        <v/>
      </c>
      <c r="AT1641" s="46" t="str">
        <f>IF(Table1[[#This Row],[Line Description]]&lt;&gt;"",Table1[[#This Row],[Line Description]],"")</f>
        <v/>
      </c>
      <c r="AU1641" s="46" t="str">
        <f>IF(Table1[[#This Row],[Cur_Amount Debit]]&gt;0,ROUND(Table1[[#This Row],[Cur_Amount Debit]],2),"")</f>
        <v/>
      </c>
      <c r="AV1641" s="46" t="str">
        <f>IF(Table1[[#This Row],[Cur_Amount Credit]]&gt;0,ROUND(Table1[[#This Row],[Cur_Amount Credit]],2),"")</f>
        <v/>
      </c>
      <c r="AW1641" s="46" t="str">
        <f>LEFT(Table1[[#This Row],[Cur]],3)</f>
        <v/>
      </c>
      <c r="AX1641" s="59"/>
      <c r="AY1641" s="46"/>
      <c r="AZ1641" s="46" t="str">
        <f>IF(Table1[[#This Row],[Cur]]&lt;&gt;"",IF(Table1[[#This Row],[Cur]]="USD","",ExchangeRate),"")</f>
        <v/>
      </c>
      <c r="BA1641" s="46" t="str">
        <f>IF(Table1[[#This Row],[Grant]]&lt;&gt;"",VLOOKUP(Table1[[#This Row],[Grant]],Grants!B:D,3),"")</f>
        <v/>
      </c>
      <c r="BB1641" s="46" t="str">
        <f>TRIM(Table1[[#This Row],[Vendor ID]])</f>
        <v/>
      </c>
      <c r="BC1641">
        <f>IF(Table1[[#This Row],[Reference Number]]=Q1640,BC1640,BC1640+1)</f>
        <v>2</v>
      </c>
    </row>
    <row r="1642" spans="1:55" ht="11.25" hidden="1" customHeight="1">
      <c r="A1642" s="1"/>
      <c r="B1642" s="88" t="str">
        <f>IF(Table1[[#This Row],[Posting Date]]&lt;&gt;"",IF(Table1[[#This Row],[Reference Number]]=Q1641,B1641+1,1),"")</f>
        <v/>
      </c>
      <c r="C1642" s="61"/>
      <c r="D1642" s="61"/>
      <c r="E1642" s="218"/>
      <c r="F1642" s="143" t="str">
        <f>IFERROR(IF(VLOOKUP(Table1[[#This Row],[Budget Code Description]],Dimentions!$X$6:$AC$132,2,FALSE)="","",VLOOKUP(Table1[[#This Row],[Budget Code Description]],Dimentions!$X$6:$AC$132,2,FALSE)),"")</f>
        <v/>
      </c>
      <c r="G1642" s="143" t="str">
        <f>IFERROR(VLOOKUP(Table1[[#This Row],[Budget Code Description]],Dimentions!$X$6:$AC$132,3,FALSE),"")</f>
        <v/>
      </c>
      <c r="H1642" s="64" t="str">
        <f>IFERROR(VLOOKUP(Table1[[#This Row],[Account]],Dimentions!$S$6:$V$233,2,FALSE),"")</f>
        <v/>
      </c>
      <c r="I1642" s="62">
        <f>_xlfn.NUMBERVALUE(LEFT(Table1[[#This Row],[Account]],1))</f>
        <v>0</v>
      </c>
      <c r="J1642" s="62" t="str">
        <f>IFERROR(VLOOKUP(Table1[[#This Row],[Budget Code Description]],Table6[#All],7,FALSE),"")</f>
        <v/>
      </c>
      <c r="K1642" s="143" t="str">
        <f>IFERROR(VLOOKUP(Table1[[#This Row],[Budget Code Description]],Table6[#All],8,FALSE),"")</f>
        <v/>
      </c>
      <c r="L1642" s="63"/>
      <c r="M1642" s="65" t="str">
        <f>IFERROR(VLOOKUP(Table1[[#This Row],[Staff ID]],Table2[],2,FALSE),"")</f>
        <v/>
      </c>
      <c r="N1642" s="211" t="str">
        <f>IFERROR(IF(VLOOKUP(Table1[[#This Row],[Budget Code Description]],Dimentions!$X$6:$AC$97,4,FALSE)="","",VLOOKUP(Table1[[#This Row],[Budget Code Description]],Dimentions!$X$6:$AC$97,4,FALSE)),"")</f>
        <v/>
      </c>
      <c r="O1642" s="65" t="str">
        <f>IFERROR(VLOOKUP(Table1[[#This Row],[Vendor ID]],Table549[],2,FALSE),"")</f>
        <v/>
      </c>
      <c r="P1642" s="63"/>
      <c r="Q1642" s="143" t="str">
        <f>IF(Table1[[#This Row],[Posting Date]]&lt;&gt;"",$D$9,"")</f>
        <v/>
      </c>
      <c r="R1642" s="159" t="str">
        <f>IF(Table1[[#This Row],[Posting Date]]&lt;&gt;"",$D$10,"")</f>
        <v/>
      </c>
      <c r="S1642" s="66"/>
      <c r="T1642" s="63"/>
      <c r="U1642" s="67"/>
      <c r="V1642" s="67"/>
      <c r="W1642" s="67" t="str">
        <f t="shared" si="26"/>
        <v/>
      </c>
      <c r="X1642" s="161" t="str">
        <f>IF(E1642="","",(IF(Table1[[#This Row],[Cur]]="USD",Table1[[#This Row],[Cur_Amount Debit]],Table1[[#This Row],[Cur_Amount Debit]]/Table1[[#This Row],[Exchange Rate]])))</f>
        <v/>
      </c>
      <c r="Y1642" s="161" t="str">
        <f>IF(E1642="","",(IF(Table1[[#This Row],[Cur]]="USD",Table1[[#This Row],[Cur_Amount Credit]],Table1[[#This Row],[Cur_Amount Credit]]/ExchangeRate)))</f>
        <v/>
      </c>
      <c r="Z1642" s="203" t="str">
        <f>IF(E1642="","",(Table1[[#This Row],[Debit USD]]-Table1[[#This Row],[Credit USD]]))</f>
        <v/>
      </c>
      <c r="AA1642" s="122"/>
      <c r="AB1642" s="1"/>
      <c r="AC1642" s="15"/>
      <c r="AD1642" s="15" t="str">
        <f>IF(AND(OR(Table1[[#This Row],[Account]]="15030",Table1[[#This Row],[Account]]="15035",Table1[[#This Row],[Account]]="20150"),Table1[[#This Row],[Vendor ID]]=""),1,"")</f>
        <v/>
      </c>
      <c r="AE1642" s="15"/>
      <c r="AF1642" s="15"/>
      <c r="AG1642" s="15"/>
      <c r="AH1642" s="46" t="str">
        <f>IF(Table1[[#This Row],[Posting Date]]&lt;&gt;"","GJ-"&amp;CountryID,"")</f>
        <v/>
      </c>
      <c r="AI1642" s="59" t="str">
        <f>IF(Table1[[#This Row],[Posting Date]]&lt;&gt;"",Table1[[#This Row],[Posting Date]],"")</f>
        <v/>
      </c>
      <c r="AJ1642" s="46"/>
      <c r="AK1642" s="46" t="str">
        <f>IF(Table1[[#This Row],[Description]]&lt;&gt;"",Table1[[#This Row],[Description]],"")</f>
        <v/>
      </c>
      <c r="AL1642" s="46" t="str">
        <f>IF(Table1[[#This Row],[Posting Date]]&lt;&gt;"",Table1[[#This Row],[Reference Number]],"")</f>
        <v/>
      </c>
      <c r="AM1642" s="46" t="str">
        <f>TRIM(Table1[[#This Row],[Line '#]])</f>
        <v/>
      </c>
      <c r="AN1642" s="46" t="str">
        <f>TRIM(Table1[[#This Row],[Account]])</f>
        <v/>
      </c>
      <c r="AO1642" s="46" t="str">
        <f>IF(Table1[[#This Row],[Posting Date]]&lt;&gt;"",$D$5,"")</f>
        <v/>
      </c>
      <c r="AP1642" s="46" t="str">
        <f>TRIM(Table1[[#This Row],[Departments-Prgrams]])</f>
        <v/>
      </c>
      <c r="AQ1642" s="46" t="str">
        <f>TRIM(Table1[[#This Row],[Grant]])</f>
        <v/>
      </c>
      <c r="AR1642" s="46" t="str">
        <f>TRIM(Table1[[#This Row],[Staff ID]])</f>
        <v/>
      </c>
      <c r="AS1642" s="46" t="str">
        <f>IF(TRIM(Table1[[#This Row],[Budget Code]])=0,"",TRIM(Table1[[#This Row],[Budget Code]]))</f>
        <v/>
      </c>
      <c r="AT1642" s="46" t="str">
        <f>IF(Table1[[#This Row],[Line Description]]&lt;&gt;"",Table1[[#This Row],[Line Description]],"")</f>
        <v/>
      </c>
      <c r="AU1642" s="46" t="str">
        <f>IF(Table1[[#This Row],[Cur_Amount Debit]]&gt;0,ROUND(Table1[[#This Row],[Cur_Amount Debit]],2),"")</f>
        <v/>
      </c>
      <c r="AV1642" s="46" t="str">
        <f>IF(Table1[[#This Row],[Cur_Amount Credit]]&gt;0,ROUND(Table1[[#This Row],[Cur_Amount Credit]],2),"")</f>
        <v/>
      </c>
      <c r="AW1642" s="46" t="str">
        <f>LEFT(Table1[[#This Row],[Cur]],3)</f>
        <v/>
      </c>
      <c r="AX1642" s="59"/>
      <c r="AY1642" s="46"/>
      <c r="AZ1642" s="46" t="str">
        <f>IF(Table1[[#This Row],[Cur]]&lt;&gt;"",IF(Table1[[#This Row],[Cur]]="USD","",ExchangeRate),"")</f>
        <v/>
      </c>
      <c r="BA1642" s="46" t="str">
        <f>IF(Table1[[#This Row],[Grant]]&lt;&gt;"",VLOOKUP(Table1[[#This Row],[Grant]],Grants!B:D,3),"")</f>
        <v/>
      </c>
      <c r="BB1642" s="46" t="str">
        <f>TRIM(Table1[[#This Row],[Vendor ID]])</f>
        <v/>
      </c>
      <c r="BC1642">
        <f>IF(Table1[[#This Row],[Reference Number]]=Q1641,BC1641,BC1641+1)</f>
        <v>2</v>
      </c>
    </row>
    <row r="1643" spans="1:55" ht="11.25" hidden="1" customHeight="1">
      <c r="A1643" s="1"/>
      <c r="B1643" s="88" t="str">
        <f>IF(Table1[[#This Row],[Posting Date]]&lt;&gt;"",IF(Table1[[#This Row],[Reference Number]]=Q1642,B1642+1,1),"")</f>
        <v/>
      </c>
      <c r="C1643" s="61"/>
      <c r="D1643" s="61"/>
      <c r="E1643" s="218"/>
      <c r="F1643" s="143" t="str">
        <f>IFERROR(IF(VLOOKUP(Table1[[#This Row],[Budget Code Description]],Dimentions!$X$6:$AC$132,2,FALSE)="","",VLOOKUP(Table1[[#This Row],[Budget Code Description]],Dimentions!$X$6:$AC$132,2,FALSE)),"")</f>
        <v/>
      </c>
      <c r="G1643" s="143" t="str">
        <f>IFERROR(VLOOKUP(Table1[[#This Row],[Budget Code Description]],Dimentions!$X$6:$AC$132,3,FALSE),"")</f>
        <v/>
      </c>
      <c r="H1643" s="64" t="str">
        <f>IFERROR(VLOOKUP(Table1[[#This Row],[Account]],Dimentions!$S$6:$V$233,2,FALSE),"")</f>
        <v/>
      </c>
      <c r="I1643" s="62">
        <f>_xlfn.NUMBERVALUE(LEFT(Table1[[#This Row],[Account]],1))</f>
        <v>0</v>
      </c>
      <c r="J1643" s="62" t="str">
        <f>IFERROR(VLOOKUP(Table1[[#This Row],[Budget Code Description]],Table6[#All],7,FALSE),"")</f>
        <v/>
      </c>
      <c r="K1643" s="143" t="str">
        <f>IFERROR(VLOOKUP(Table1[[#This Row],[Budget Code Description]],Table6[#All],8,FALSE),"")</f>
        <v/>
      </c>
      <c r="L1643" s="63"/>
      <c r="M1643" s="65" t="str">
        <f>IFERROR(VLOOKUP(Table1[[#This Row],[Staff ID]],Table2[],2,FALSE),"")</f>
        <v/>
      </c>
      <c r="N1643" s="211" t="str">
        <f>IFERROR(IF(VLOOKUP(Table1[[#This Row],[Budget Code Description]],Dimentions!$X$6:$AC$97,4,FALSE)="","",VLOOKUP(Table1[[#This Row],[Budget Code Description]],Dimentions!$X$6:$AC$97,4,FALSE)),"")</f>
        <v/>
      </c>
      <c r="O1643" s="65" t="str">
        <f>IFERROR(VLOOKUP(Table1[[#This Row],[Vendor ID]],Table549[],2,FALSE),"")</f>
        <v/>
      </c>
      <c r="P1643" s="63"/>
      <c r="Q1643" s="143" t="str">
        <f>IF(Table1[[#This Row],[Posting Date]]&lt;&gt;"",$D$9,"")</f>
        <v/>
      </c>
      <c r="R1643" s="159" t="str">
        <f>IF(Table1[[#This Row],[Posting Date]]&lt;&gt;"",$D$10,"")</f>
        <v/>
      </c>
      <c r="S1643" s="66"/>
      <c r="T1643" s="63"/>
      <c r="U1643" s="67"/>
      <c r="V1643" s="67"/>
      <c r="W1643" s="67" t="str">
        <f t="shared" si="26"/>
        <v/>
      </c>
      <c r="X1643" s="161" t="str">
        <f>IF(E1643="","",(IF(Table1[[#This Row],[Cur]]="USD",Table1[[#This Row],[Cur_Amount Debit]],Table1[[#This Row],[Cur_Amount Debit]]/Table1[[#This Row],[Exchange Rate]])))</f>
        <v/>
      </c>
      <c r="Y1643" s="161" t="str">
        <f>IF(E1643="","",(IF(Table1[[#This Row],[Cur]]="USD",Table1[[#This Row],[Cur_Amount Credit]],Table1[[#This Row],[Cur_Amount Credit]]/ExchangeRate)))</f>
        <v/>
      </c>
      <c r="Z1643" s="203" t="str">
        <f>IF(E1643="","",(Table1[[#This Row],[Debit USD]]-Table1[[#This Row],[Credit USD]]))</f>
        <v/>
      </c>
      <c r="AA1643" s="122"/>
      <c r="AB1643" s="1"/>
      <c r="AC1643" s="15"/>
      <c r="AD1643" s="15" t="str">
        <f>IF(AND(OR(Table1[[#This Row],[Account]]="15030",Table1[[#This Row],[Account]]="15035",Table1[[#This Row],[Account]]="20150"),Table1[[#This Row],[Vendor ID]]=""),1,"")</f>
        <v/>
      </c>
      <c r="AE1643" s="15"/>
      <c r="AF1643" s="15"/>
      <c r="AG1643" s="15"/>
      <c r="AH1643" s="46" t="str">
        <f>IF(Table1[[#This Row],[Posting Date]]&lt;&gt;"","GJ-"&amp;CountryID,"")</f>
        <v/>
      </c>
      <c r="AI1643" s="59" t="str">
        <f>IF(Table1[[#This Row],[Posting Date]]&lt;&gt;"",Table1[[#This Row],[Posting Date]],"")</f>
        <v/>
      </c>
      <c r="AJ1643" s="46"/>
      <c r="AK1643" s="46" t="str">
        <f>IF(Table1[[#This Row],[Description]]&lt;&gt;"",Table1[[#This Row],[Description]],"")</f>
        <v/>
      </c>
      <c r="AL1643" s="46" t="str">
        <f>IF(Table1[[#This Row],[Posting Date]]&lt;&gt;"",Table1[[#This Row],[Reference Number]],"")</f>
        <v/>
      </c>
      <c r="AM1643" s="46" t="str">
        <f>TRIM(Table1[[#This Row],[Line '#]])</f>
        <v/>
      </c>
      <c r="AN1643" s="46" t="str">
        <f>TRIM(Table1[[#This Row],[Account]])</f>
        <v/>
      </c>
      <c r="AO1643" s="46" t="str">
        <f>IF(Table1[[#This Row],[Posting Date]]&lt;&gt;"",$D$5,"")</f>
        <v/>
      </c>
      <c r="AP1643" s="46" t="str">
        <f>TRIM(Table1[[#This Row],[Departments-Prgrams]])</f>
        <v/>
      </c>
      <c r="AQ1643" s="46" t="str">
        <f>TRIM(Table1[[#This Row],[Grant]])</f>
        <v/>
      </c>
      <c r="AR1643" s="46" t="str">
        <f>TRIM(Table1[[#This Row],[Staff ID]])</f>
        <v/>
      </c>
      <c r="AS1643" s="46" t="str">
        <f>IF(TRIM(Table1[[#This Row],[Budget Code]])=0,"",TRIM(Table1[[#This Row],[Budget Code]]))</f>
        <v/>
      </c>
      <c r="AT1643" s="46" t="str">
        <f>IF(Table1[[#This Row],[Line Description]]&lt;&gt;"",Table1[[#This Row],[Line Description]],"")</f>
        <v/>
      </c>
      <c r="AU1643" s="46" t="str">
        <f>IF(Table1[[#This Row],[Cur_Amount Debit]]&gt;0,ROUND(Table1[[#This Row],[Cur_Amount Debit]],2),"")</f>
        <v/>
      </c>
      <c r="AV1643" s="46" t="str">
        <f>IF(Table1[[#This Row],[Cur_Amount Credit]]&gt;0,ROUND(Table1[[#This Row],[Cur_Amount Credit]],2),"")</f>
        <v/>
      </c>
      <c r="AW1643" s="46" t="str">
        <f>LEFT(Table1[[#This Row],[Cur]],3)</f>
        <v/>
      </c>
      <c r="AX1643" s="59"/>
      <c r="AY1643" s="46"/>
      <c r="AZ1643" s="46" t="str">
        <f>IF(Table1[[#This Row],[Cur]]&lt;&gt;"",IF(Table1[[#This Row],[Cur]]="USD","",ExchangeRate),"")</f>
        <v/>
      </c>
      <c r="BA1643" s="46" t="str">
        <f>IF(Table1[[#This Row],[Grant]]&lt;&gt;"",VLOOKUP(Table1[[#This Row],[Grant]],Grants!B:D,3),"")</f>
        <v/>
      </c>
      <c r="BB1643" s="46" t="str">
        <f>TRIM(Table1[[#This Row],[Vendor ID]])</f>
        <v/>
      </c>
      <c r="BC1643">
        <f>IF(Table1[[#This Row],[Reference Number]]=Q1642,BC1642,BC1642+1)</f>
        <v>2</v>
      </c>
    </row>
    <row r="1644" spans="1:55" ht="11.25" hidden="1" customHeight="1">
      <c r="A1644" s="1"/>
      <c r="B1644" s="88" t="str">
        <f>IF(Table1[[#This Row],[Posting Date]]&lt;&gt;"",IF(Table1[[#This Row],[Reference Number]]=Q1643,B1643+1,1),"")</f>
        <v/>
      </c>
      <c r="C1644" s="61"/>
      <c r="D1644" s="61"/>
      <c r="E1644" s="218"/>
      <c r="F1644" s="143" t="str">
        <f>IFERROR(IF(VLOOKUP(Table1[[#This Row],[Budget Code Description]],Dimentions!$X$6:$AC$132,2,FALSE)="","",VLOOKUP(Table1[[#This Row],[Budget Code Description]],Dimentions!$X$6:$AC$132,2,FALSE)),"")</f>
        <v/>
      </c>
      <c r="G1644" s="143" t="str">
        <f>IFERROR(VLOOKUP(Table1[[#This Row],[Budget Code Description]],Dimentions!$X$6:$AC$132,3,FALSE),"")</f>
        <v/>
      </c>
      <c r="H1644" s="64" t="str">
        <f>IFERROR(VLOOKUP(Table1[[#This Row],[Account]],Dimentions!$S$6:$V$233,2,FALSE),"")</f>
        <v/>
      </c>
      <c r="I1644" s="62">
        <f>_xlfn.NUMBERVALUE(LEFT(Table1[[#This Row],[Account]],1))</f>
        <v>0</v>
      </c>
      <c r="J1644" s="62" t="str">
        <f>IFERROR(VLOOKUP(Table1[[#This Row],[Budget Code Description]],Table6[#All],7,FALSE),"")</f>
        <v/>
      </c>
      <c r="K1644" s="143" t="str">
        <f>IFERROR(VLOOKUP(Table1[[#This Row],[Budget Code Description]],Table6[#All],8,FALSE),"")</f>
        <v/>
      </c>
      <c r="L1644" s="63"/>
      <c r="M1644" s="65" t="str">
        <f>IFERROR(VLOOKUP(Table1[[#This Row],[Staff ID]],Table2[],2,FALSE),"")</f>
        <v/>
      </c>
      <c r="N1644" s="211" t="str">
        <f>IFERROR(IF(VLOOKUP(Table1[[#This Row],[Budget Code Description]],Dimentions!$X$6:$AC$97,4,FALSE)="","",VLOOKUP(Table1[[#This Row],[Budget Code Description]],Dimentions!$X$6:$AC$97,4,FALSE)),"")</f>
        <v/>
      </c>
      <c r="O1644" s="65" t="str">
        <f>IFERROR(VLOOKUP(Table1[[#This Row],[Vendor ID]],Table549[],2,FALSE),"")</f>
        <v/>
      </c>
      <c r="P1644" s="63"/>
      <c r="Q1644" s="143" t="str">
        <f>IF(Table1[[#This Row],[Posting Date]]&lt;&gt;"",$D$9,"")</f>
        <v/>
      </c>
      <c r="R1644" s="159" t="str">
        <f>IF(Table1[[#This Row],[Posting Date]]&lt;&gt;"",$D$10,"")</f>
        <v/>
      </c>
      <c r="S1644" s="66"/>
      <c r="T1644" s="63"/>
      <c r="U1644" s="67"/>
      <c r="V1644" s="67"/>
      <c r="W1644" s="67" t="str">
        <f t="shared" si="26"/>
        <v/>
      </c>
      <c r="X1644" s="161" t="str">
        <f>IF(E1644="","",(IF(Table1[[#This Row],[Cur]]="USD",Table1[[#This Row],[Cur_Amount Debit]],Table1[[#This Row],[Cur_Amount Debit]]/Table1[[#This Row],[Exchange Rate]])))</f>
        <v/>
      </c>
      <c r="Y1644" s="161" t="str">
        <f>IF(E1644="","",(IF(Table1[[#This Row],[Cur]]="USD",Table1[[#This Row],[Cur_Amount Credit]],Table1[[#This Row],[Cur_Amount Credit]]/ExchangeRate)))</f>
        <v/>
      </c>
      <c r="Z1644" s="203" t="str">
        <f>IF(E1644="","",(Table1[[#This Row],[Debit USD]]-Table1[[#This Row],[Credit USD]]))</f>
        <v/>
      </c>
      <c r="AA1644" s="122"/>
      <c r="AB1644" s="1"/>
      <c r="AC1644" s="15"/>
      <c r="AD1644" s="15" t="str">
        <f>IF(AND(OR(Table1[[#This Row],[Account]]="15030",Table1[[#This Row],[Account]]="15035",Table1[[#This Row],[Account]]="20150"),Table1[[#This Row],[Vendor ID]]=""),1,"")</f>
        <v/>
      </c>
      <c r="AE1644" s="15"/>
      <c r="AF1644" s="15"/>
      <c r="AG1644" s="15"/>
      <c r="AH1644" s="46" t="str">
        <f>IF(Table1[[#This Row],[Posting Date]]&lt;&gt;"","GJ-"&amp;CountryID,"")</f>
        <v/>
      </c>
      <c r="AI1644" s="59" t="str">
        <f>IF(Table1[[#This Row],[Posting Date]]&lt;&gt;"",Table1[[#This Row],[Posting Date]],"")</f>
        <v/>
      </c>
      <c r="AJ1644" s="46"/>
      <c r="AK1644" s="46" t="str">
        <f>IF(Table1[[#This Row],[Description]]&lt;&gt;"",Table1[[#This Row],[Description]],"")</f>
        <v/>
      </c>
      <c r="AL1644" s="46" t="str">
        <f>IF(Table1[[#This Row],[Posting Date]]&lt;&gt;"",Table1[[#This Row],[Reference Number]],"")</f>
        <v/>
      </c>
      <c r="AM1644" s="46" t="str">
        <f>TRIM(Table1[[#This Row],[Line '#]])</f>
        <v/>
      </c>
      <c r="AN1644" s="46" t="str">
        <f>TRIM(Table1[[#This Row],[Account]])</f>
        <v/>
      </c>
      <c r="AO1644" s="46" t="str">
        <f>IF(Table1[[#This Row],[Posting Date]]&lt;&gt;"",$D$5,"")</f>
        <v/>
      </c>
      <c r="AP1644" s="46" t="str">
        <f>TRIM(Table1[[#This Row],[Departments-Prgrams]])</f>
        <v/>
      </c>
      <c r="AQ1644" s="46" t="str">
        <f>TRIM(Table1[[#This Row],[Grant]])</f>
        <v/>
      </c>
      <c r="AR1644" s="46" t="str">
        <f>TRIM(Table1[[#This Row],[Staff ID]])</f>
        <v/>
      </c>
      <c r="AS1644" s="46" t="str">
        <f>IF(TRIM(Table1[[#This Row],[Budget Code]])=0,"",TRIM(Table1[[#This Row],[Budget Code]]))</f>
        <v/>
      </c>
      <c r="AT1644" s="46" t="str">
        <f>IF(Table1[[#This Row],[Line Description]]&lt;&gt;"",Table1[[#This Row],[Line Description]],"")</f>
        <v/>
      </c>
      <c r="AU1644" s="46" t="str">
        <f>IF(Table1[[#This Row],[Cur_Amount Debit]]&gt;0,ROUND(Table1[[#This Row],[Cur_Amount Debit]],2),"")</f>
        <v/>
      </c>
      <c r="AV1644" s="46" t="str">
        <f>IF(Table1[[#This Row],[Cur_Amount Credit]]&gt;0,ROUND(Table1[[#This Row],[Cur_Amount Credit]],2),"")</f>
        <v/>
      </c>
      <c r="AW1644" s="46" t="str">
        <f>LEFT(Table1[[#This Row],[Cur]],3)</f>
        <v/>
      </c>
      <c r="AX1644" s="59"/>
      <c r="AY1644" s="46"/>
      <c r="AZ1644" s="46" t="str">
        <f>IF(Table1[[#This Row],[Cur]]&lt;&gt;"",IF(Table1[[#This Row],[Cur]]="USD","",ExchangeRate),"")</f>
        <v/>
      </c>
      <c r="BA1644" s="46" t="str">
        <f>IF(Table1[[#This Row],[Grant]]&lt;&gt;"",VLOOKUP(Table1[[#This Row],[Grant]],Grants!B:D,3),"")</f>
        <v/>
      </c>
      <c r="BB1644" s="46" t="str">
        <f>TRIM(Table1[[#This Row],[Vendor ID]])</f>
        <v/>
      </c>
      <c r="BC1644">
        <f>IF(Table1[[#This Row],[Reference Number]]=Q1643,BC1643,BC1643+1)</f>
        <v>2</v>
      </c>
    </row>
    <row r="1645" spans="1:55" ht="11.25" hidden="1" customHeight="1">
      <c r="A1645" s="1"/>
      <c r="B1645" s="88" t="str">
        <f>IF(Table1[[#This Row],[Posting Date]]&lt;&gt;"",IF(Table1[[#This Row],[Reference Number]]=Q1644,B1644+1,1),"")</f>
        <v/>
      </c>
      <c r="C1645" s="61"/>
      <c r="D1645" s="61"/>
      <c r="E1645" s="218"/>
      <c r="F1645" s="143" t="str">
        <f>IFERROR(IF(VLOOKUP(Table1[[#This Row],[Budget Code Description]],Dimentions!$X$6:$AC$132,2,FALSE)="","",VLOOKUP(Table1[[#This Row],[Budget Code Description]],Dimentions!$X$6:$AC$132,2,FALSE)),"")</f>
        <v/>
      </c>
      <c r="G1645" s="143" t="str">
        <f>IFERROR(VLOOKUP(Table1[[#This Row],[Budget Code Description]],Dimentions!$X$6:$AC$132,3,FALSE),"")</f>
        <v/>
      </c>
      <c r="H1645" s="64" t="str">
        <f>IFERROR(VLOOKUP(Table1[[#This Row],[Account]],Dimentions!$S$6:$V$233,2,FALSE),"")</f>
        <v/>
      </c>
      <c r="I1645" s="62">
        <f>_xlfn.NUMBERVALUE(LEFT(Table1[[#This Row],[Account]],1))</f>
        <v>0</v>
      </c>
      <c r="J1645" s="62" t="str">
        <f>IFERROR(VLOOKUP(Table1[[#This Row],[Budget Code Description]],Table6[#All],7,FALSE),"")</f>
        <v/>
      </c>
      <c r="K1645" s="143" t="str">
        <f>IFERROR(VLOOKUP(Table1[[#This Row],[Budget Code Description]],Table6[#All],8,FALSE),"")</f>
        <v/>
      </c>
      <c r="L1645" s="63"/>
      <c r="M1645" s="65" t="str">
        <f>IFERROR(VLOOKUP(Table1[[#This Row],[Staff ID]],Table2[],2,FALSE),"")</f>
        <v/>
      </c>
      <c r="N1645" s="211" t="str">
        <f>IFERROR(IF(VLOOKUP(Table1[[#This Row],[Budget Code Description]],Dimentions!$X$6:$AC$97,4,FALSE)="","",VLOOKUP(Table1[[#This Row],[Budget Code Description]],Dimentions!$X$6:$AC$97,4,FALSE)),"")</f>
        <v/>
      </c>
      <c r="O1645" s="65" t="str">
        <f>IFERROR(VLOOKUP(Table1[[#This Row],[Vendor ID]],Table549[],2,FALSE),"")</f>
        <v/>
      </c>
      <c r="P1645" s="63"/>
      <c r="Q1645" s="143" t="str">
        <f>IF(Table1[[#This Row],[Posting Date]]&lt;&gt;"",$D$9,"")</f>
        <v/>
      </c>
      <c r="R1645" s="159" t="str">
        <f>IF(Table1[[#This Row],[Posting Date]]&lt;&gt;"",$D$10,"")</f>
        <v/>
      </c>
      <c r="S1645" s="66"/>
      <c r="T1645" s="63"/>
      <c r="U1645" s="67"/>
      <c r="V1645" s="67"/>
      <c r="W1645" s="67" t="str">
        <f t="shared" si="26"/>
        <v/>
      </c>
      <c r="X1645" s="161" t="str">
        <f>IF(E1645="","",(IF(Table1[[#This Row],[Cur]]="USD",Table1[[#This Row],[Cur_Amount Debit]],Table1[[#This Row],[Cur_Amount Debit]]/Table1[[#This Row],[Exchange Rate]])))</f>
        <v/>
      </c>
      <c r="Y1645" s="161" t="str">
        <f>IF(E1645="","",(IF(Table1[[#This Row],[Cur]]="USD",Table1[[#This Row],[Cur_Amount Credit]],Table1[[#This Row],[Cur_Amount Credit]]/ExchangeRate)))</f>
        <v/>
      </c>
      <c r="Z1645" s="203" t="str">
        <f>IF(E1645="","",(Table1[[#This Row],[Debit USD]]-Table1[[#This Row],[Credit USD]]))</f>
        <v/>
      </c>
      <c r="AA1645" s="122"/>
      <c r="AB1645" s="1"/>
      <c r="AC1645" s="15"/>
      <c r="AD1645" s="15" t="str">
        <f>IF(AND(OR(Table1[[#This Row],[Account]]="15030",Table1[[#This Row],[Account]]="15035",Table1[[#This Row],[Account]]="20150"),Table1[[#This Row],[Vendor ID]]=""),1,"")</f>
        <v/>
      </c>
      <c r="AE1645" s="15"/>
      <c r="AF1645" s="15"/>
      <c r="AG1645" s="15"/>
      <c r="AH1645" s="46" t="str">
        <f>IF(Table1[[#This Row],[Posting Date]]&lt;&gt;"","GJ-"&amp;CountryID,"")</f>
        <v/>
      </c>
      <c r="AI1645" s="59" t="str">
        <f>IF(Table1[[#This Row],[Posting Date]]&lt;&gt;"",Table1[[#This Row],[Posting Date]],"")</f>
        <v/>
      </c>
      <c r="AJ1645" s="46"/>
      <c r="AK1645" s="46" t="str">
        <f>IF(Table1[[#This Row],[Description]]&lt;&gt;"",Table1[[#This Row],[Description]],"")</f>
        <v/>
      </c>
      <c r="AL1645" s="46" t="str">
        <f>IF(Table1[[#This Row],[Posting Date]]&lt;&gt;"",Table1[[#This Row],[Reference Number]],"")</f>
        <v/>
      </c>
      <c r="AM1645" s="46" t="str">
        <f>TRIM(Table1[[#This Row],[Line '#]])</f>
        <v/>
      </c>
      <c r="AN1645" s="46" t="str">
        <f>TRIM(Table1[[#This Row],[Account]])</f>
        <v/>
      </c>
      <c r="AO1645" s="46" t="str">
        <f>IF(Table1[[#This Row],[Posting Date]]&lt;&gt;"",$D$5,"")</f>
        <v/>
      </c>
      <c r="AP1645" s="46" t="str">
        <f>TRIM(Table1[[#This Row],[Departments-Prgrams]])</f>
        <v/>
      </c>
      <c r="AQ1645" s="46" t="str">
        <f>TRIM(Table1[[#This Row],[Grant]])</f>
        <v/>
      </c>
      <c r="AR1645" s="46" t="str">
        <f>TRIM(Table1[[#This Row],[Staff ID]])</f>
        <v/>
      </c>
      <c r="AS1645" s="46" t="str">
        <f>IF(TRIM(Table1[[#This Row],[Budget Code]])=0,"",TRIM(Table1[[#This Row],[Budget Code]]))</f>
        <v/>
      </c>
      <c r="AT1645" s="46" t="str">
        <f>IF(Table1[[#This Row],[Line Description]]&lt;&gt;"",Table1[[#This Row],[Line Description]],"")</f>
        <v/>
      </c>
      <c r="AU1645" s="46" t="str">
        <f>IF(Table1[[#This Row],[Cur_Amount Debit]]&gt;0,ROUND(Table1[[#This Row],[Cur_Amount Debit]],2),"")</f>
        <v/>
      </c>
      <c r="AV1645" s="46" t="str">
        <f>IF(Table1[[#This Row],[Cur_Amount Credit]]&gt;0,ROUND(Table1[[#This Row],[Cur_Amount Credit]],2),"")</f>
        <v/>
      </c>
      <c r="AW1645" s="46" t="str">
        <f>LEFT(Table1[[#This Row],[Cur]],3)</f>
        <v/>
      </c>
      <c r="AX1645" s="59"/>
      <c r="AY1645" s="46"/>
      <c r="AZ1645" s="46" t="str">
        <f>IF(Table1[[#This Row],[Cur]]&lt;&gt;"",IF(Table1[[#This Row],[Cur]]="USD","",ExchangeRate),"")</f>
        <v/>
      </c>
      <c r="BA1645" s="46" t="str">
        <f>IF(Table1[[#This Row],[Grant]]&lt;&gt;"",VLOOKUP(Table1[[#This Row],[Grant]],Grants!B:D,3),"")</f>
        <v/>
      </c>
      <c r="BB1645" s="46" t="str">
        <f>TRIM(Table1[[#This Row],[Vendor ID]])</f>
        <v/>
      </c>
      <c r="BC1645">
        <f>IF(Table1[[#This Row],[Reference Number]]=Q1644,BC1644,BC1644+1)</f>
        <v>2</v>
      </c>
    </row>
    <row r="1646" spans="1:55" ht="11.25" hidden="1" customHeight="1">
      <c r="A1646" s="1"/>
      <c r="B1646" s="88" t="str">
        <f>IF(Table1[[#This Row],[Posting Date]]&lt;&gt;"",IF(Table1[[#This Row],[Reference Number]]=Q1645,B1645+1,1),"")</f>
        <v/>
      </c>
      <c r="C1646" s="61"/>
      <c r="D1646" s="61"/>
      <c r="E1646" s="218"/>
      <c r="F1646" s="143" t="str">
        <f>IFERROR(IF(VLOOKUP(Table1[[#This Row],[Budget Code Description]],Dimentions!$X$6:$AC$132,2,FALSE)="","",VLOOKUP(Table1[[#This Row],[Budget Code Description]],Dimentions!$X$6:$AC$132,2,FALSE)),"")</f>
        <v/>
      </c>
      <c r="G1646" s="143" t="str">
        <f>IFERROR(VLOOKUP(Table1[[#This Row],[Budget Code Description]],Dimentions!$X$6:$AC$132,3,FALSE),"")</f>
        <v/>
      </c>
      <c r="H1646" s="64" t="str">
        <f>IFERROR(VLOOKUP(Table1[[#This Row],[Account]],Dimentions!$S$6:$V$233,2,FALSE),"")</f>
        <v/>
      </c>
      <c r="I1646" s="62">
        <f>_xlfn.NUMBERVALUE(LEFT(Table1[[#This Row],[Account]],1))</f>
        <v>0</v>
      </c>
      <c r="J1646" s="62" t="str">
        <f>IFERROR(VLOOKUP(Table1[[#This Row],[Budget Code Description]],Table6[#All],7,FALSE),"")</f>
        <v/>
      </c>
      <c r="K1646" s="143" t="str">
        <f>IFERROR(VLOOKUP(Table1[[#This Row],[Budget Code Description]],Table6[#All],8,FALSE),"")</f>
        <v/>
      </c>
      <c r="L1646" s="63"/>
      <c r="M1646" s="65" t="str">
        <f>IFERROR(VLOOKUP(Table1[[#This Row],[Staff ID]],Table2[],2,FALSE),"")</f>
        <v/>
      </c>
      <c r="N1646" s="211" t="str">
        <f>IFERROR(IF(VLOOKUP(Table1[[#This Row],[Budget Code Description]],Dimentions!$X$6:$AC$97,4,FALSE)="","",VLOOKUP(Table1[[#This Row],[Budget Code Description]],Dimentions!$X$6:$AC$97,4,FALSE)),"")</f>
        <v/>
      </c>
      <c r="O1646" s="65" t="str">
        <f>IFERROR(VLOOKUP(Table1[[#This Row],[Vendor ID]],Table549[],2,FALSE),"")</f>
        <v/>
      </c>
      <c r="P1646" s="63"/>
      <c r="Q1646" s="143" t="str">
        <f>IF(Table1[[#This Row],[Posting Date]]&lt;&gt;"",$D$9,"")</f>
        <v/>
      </c>
      <c r="R1646" s="159" t="str">
        <f>IF(Table1[[#This Row],[Posting Date]]&lt;&gt;"",$D$10,"")</f>
        <v/>
      </c>
      <c r="S1646" s="66"/>
      <c r="T1646" s="63"/>
      <c r="U1646" s="67"/>
      <c r="V1646" s="67"/>
      <c r="W1646" s="67" t="str">
        <f t="shared" si="26"/>
        <v/>
      </c>
      <c r="X1646" s="161" t="str">
        <f>IF(E1646="","",(IF(Table1[[#This Row],[Cur]]="USD",Table1[[#This Row],[Cur_Amount Debit]],Table1[[#This Row],[Cur_Amount Debit]]/Table1[[#This Row],[Exchange Rate]])))</f>
        <v/>
      </c>
      <c r="Y1646" s="161" t="str">
        <f>IF(E1646="","",(IF(Table1[[#This Row],[Cur]]="USD",Table1[[#This Row],[Cur_Amount Credit]],Table1[[#This Row],[Cur_Amount Credit]]/ExchangeRate)))</f>
        <v/>
      </c>
      <c r="Z1646" s="203" t="str">
        <f>IF(E1646="","",(Table1[[#This Row],[Debit USD]]-Table1[[#This Row],[Credit USD]]))</f>
        <v/>
      </c>
      <c r="AA1646" s="122"/>
      <c r="AB1646" s="1"/>
      <c r="AC1646" s="15"/>
      <c r="AD1646" s="15" t="str">
        <f>IF(AND(OR(Table1[[#This Row],[Account]]="15030",Table1[[#This Row],[Account]]="15035",Table1[[#This Row],[Account]]="20150"),Table1[[#This Row],[Vendor ID]]=""),1,"")</f>
        <v/>
      </c>
      <c r="AE1646" s="15"/>
      <c r="AF1646" s="15"/>
      <c r="AG1646" s="15"/>
      <c r="AH1646" s="46" t="str">
        <f>IF(Table1[[#This Row],[Posting Date]]&lt;&gt;"","GJ-"&amp;CountryID,"")</f>
        <v/>
      </c>
      <c r="AI1646" s="59" t="str">
        <f>IF(Table1[[#This Row],[Posting Date]]&lt;&gt;"",Table1[[#This Row],[Posting Date]],"")</f>
        <v/>
      </c>
      <c r="AJ1646" s="46"/>
      <c r="AK1646" s="46" t="str">
        <f>IF(Table1[[#This Row],[Description]]&lt;&gt;"",Table1[[#This Row],[Description]],"")</f>
        <v/>
      </c>
      <c r="AL1646" s="46" t="str">
        <f>IF(Table1[[#This Row],[Posting Date]]&lt;&gt;"",Table1[[#This Row],[Reference Number]],"")</f>
        <v/>
      </c>
      <c r="AM1646" s="46" t="str">
        <f>TRIM(Table1[[#This Row],[Line '#]])</f>
        <v/>
      </c>
      <c r="AN1646" s="46" t="str">
        <f>TRIM(Table1[[#This Row],[Account]])</f>
        <v/>
      </c>
      <c r="AO1646" s="46" t="str">
        <f>IF(Table1[[#This Row],[Posting Date]]&lt;&gt;"",$D$5,"")</f>
        <v/>
      </c>
      <c r="AP1646" s="46" t="str">
        <f>TRIM(Table1[[#This Row],[Departments-Prgrams]])</f>
        <v/>
      </c>
      <c r="AQ1646" s="46" t="str">
        <f>TRIM(Table1[[#This Row],[Grant]])</f>
        <v/>
      </c>
      <c r="AR1646" s="46" t="str">
        <f>TRIM(Table1[[#This Row],[Staff ID]])</f>
        <v/>
      </c>
      <c r="AS1646" s="46" t="str">
        <f>IF(TRIM(Table1[[#This Row],[Budget Code]])=0,"",TRIM(Table1[[#This Row],[Budget Code]]))</f>
        <v/>
      </c>
      <c r="AT1646" s="46" t="str">
        <f>IF(Table1[[#This Row],[Line Description]]&lt;&gt;"",Table1[[#This Row],[Line Description]],"")</f>
        <v/>
      </c>
      <c r="AU1646" s="46" t="str">
        <f>IF(Table1[[#This Row],[Cur_Amount Debit]]&gt;0,ROUND(Table1[[#This Row],[Cur_Amount Debit]],2),"")</f>
        <v/>
      </c>
      <c r="AV1646" s="46" t="str">
        <f>IF(Table1[[#This Row],[Cur_Amount Credit]]&gt;0,ROUND(Table1[[#This Row],[Cur_Amount Credit]],2),"")</f>
        <v/>
      </c>
      <c r="AW1646" s="46" t="str">
        <f>LEFT(Table1[[#This Row],[Cur]],3)</f>
        <v/>
      </c>
      <c r="AX1646" s="59"/>
      <c r="AY1646" s="46"/>
      <c r="AZ1646" s="46" t="str">
        <f>IF(Table1[[#This Row],[Cur]]&lt;&gt;"",IF(Table1[[#This Row],[Cur]]="USD","",ExchangeRate),"")</f>
        <v/>
      </c>
      <c r="BA1646" s="46" t="str">
        <f>IF(Table1[[#This Row],[Grant]]&lt;&gt;"",VLOOKUP(Table1[[#This Row],[Grant]],Grants!B:D,3),"")</f>
        <v/>
      </c>
      <c r="BB1646" s="46" t="str">
        <f>TRIM(Table1[[#This Row],[Vendor ID]])</f>
        <v/>
      </c>
      <c r="BC1646">
        <f>IF(Table1[[#This Row],[Reference Number]]=Q1645,BC1645,BC1645+1)</f>
        <v>2</v>
      </c>
    </row>
    <row r="1647" spans="1:55" ht="11.25" hidden="1" customHeight="1">
      <c r="A1647" s="1"/>
      <c r="B1647" s="88" t="str">
        <f>IF(Table1[[#This Row],[Posting Date]]&lt;&gt;"",IF(Table1[[#This Row],[Reference Number]]=Q1646,B1646+1,1),"")</f>
        <v/>
      </c>
      <c r="C1647" s="61"/>
      <c r="D1647" s="61"/>
      <c r="E1647" s="218"/>
      <c r="F1647" s="143" t="str">
        <f>IFERROR(IF(VLOOKUP(Table1[[#This Row],[Budget Code Description]],Dimentions!$X$6:$AC$132,2,FALSE)="","",VLOOKUP(Table1[[#This Row],[Budget Code Description]],Dimentions!$X$6:$AC$132,2,FALSE)),"")</f>
        <v/>
      </c>
      <c r="G1647" s="143" t="str">
        <f>IFERROR(VLOOKUP(Table1[[#This Row],[Budget Code Description]],Dimentions!$X$6:$AC$132,3,FALSE),"")</f>
        <v/>
      </c>
      <c r="H1647" s="64" t="str">
        <f>IFERROR(VLOOKUP(Table1[[#This Row],[Account]],Dimentions!$S$6:$V$233,2,FALSE),"")</f>
        <v/>
      </c>
      <c r="I1647" s="62">
        <f>_xlfn.NUMBERVALUE(LEFT(Table1[[#This Row],[Account]],1))</f>
        <v>0</v>
      </c>
      <c r="J1647" s="62" t="str">
        <f>IFERROR(VLOOKUP(Table1[[#This Row],[Budget Code Description]],Table6[#All],7,FALSE),"")</f>
        <v/>
      </c>
      <c r="K1647" s="143" t="str">
        <f>IFERROR(VLOOKUP(Table1[[#This Row],[Budget Code Description]],Table6[#All],8,FALSE),"")</f>
        <v/>
      </c>
      <c r="L1647" s="63"/>
      <c r="M1647" s="65" t="str">
        <f>IFERROR(VLOOKUP(Table1[[#This Row],[Staff ID]],Table2[],2,FALSE),"")</f>
        <v/>
      </c>
      <c r="N1647" s="211" t="str">
        <f>IFERROR(IF(VLOOKUP(Table1[[#This Row],[Budget Code Description]],Dimentions!$X$6:$AC$97,4,FALSE)="","",VLOOKUP(Table1[[#This Row],[Budget Code Description]],Dimentions!$X$6:$AC$97,4,FALSE)),"")</f>
        <v/>
      </c>
      <c r="O1647" s="65" t="str">
        <f>IFERROR(VLOOKUP(Table1[[#This Row],[Vendor ID]],Table549[],2,FALSE),"")</f>
        <v/>
      </c>
      <c r="P1647" s="63"/>
      <c r="Q1647" s="143" t="str">
        <f>IF(Table1[[#This Row],[Posting Date]]&lt;&gt;"",$D$9,"")</f>
        <v/>
      </c>
      <c r="R1647" s="159" t="str">
        <f>IF(Table1[[#This Row],[Posting Date]]&lt;&gt;"",$D$10,"")</f>
        <v/>
      </c>
      <c r="S1647" s="66"/>
      <c r="T1647" s="63"/>
      <c r="U1647" s="67"/>
      <c r="V1647" s="67"/>
      <c r="W1647" s="67" t="str">
        <f t="shared" si="26"/>
        <v/>
      </c>
      <c r="X1647" s="161" t="str">
        <f>IF(E1647="","",(IF(Table1[[#This Row],[Cur]]="USD",Table1[[#This Row],[Cur_Amount Debit]],Table1[[#This Row],[Cur_Amount Debit]]/Table1[[#This Row],[Exchange Rate]])))</f>
        <v/>
      </c>
      <c r="Y1647" s="161" t="str">
        <f>IF(E1647="","",(IF(Table1[[#This Row],[Cur]]="USD",Table1[[#This Row],[Cur_Amount Credit]],Table1[[#This Row],[Cur_Amount Credit]]/ExchangeRate)))</f>
        <v/>
      </c>
      <c r="Z1647" s="203" t="str">
        <f>IF(E1647="","",(Table1[[#This Row],[Debit USD]]-Table1[[#This Row],[Credit USD]]))</f>
        <v/>
      </c>
      <c r="AA1647" s="122"/>
      <c r="AB1647" s="1"/>
      <c r="AC1647" s="15"/>
      <c r="AD1647" s="15" t="str">
        <f>IF(AND(OR(Table1[[#This Row],[Account]]="15030",Table1[[#This Row],[Account]]="15035",Table1[[#This Row],[Account]]="20150"),Table1[[#This Row],[Vendor ID]]=""),1,"")</f>
        <v/>
      </c>
      <c r="AE1647" s="15"/>
      <c r="AF1647" s="15"/>
      <c r="AG1647" s="15"/>
      <c r="AH1647" s="46" t="str">
        <f>IF(Table1[[#This Row],[Posting Date]]&lt;&gt;"","GJ-"&amp;CountryID,"")</f>
        <v/>
      </c>
      <c r="AI1647" s="59" t="str">
        <f>IF(Table1[[#This Row],[Posting Date]]&lt;&gt;"",Table1[[#This Row],[Posting Date]],"")</f>
        <v/>
      </c>
      <c r="AJ1647" s="46"/>
      <c r="AK1647" s="46" t="str">
        <f>IF(Table1[[#This Row],[Description]]&lt;&gt;"",Table1[[#This Row],[Description]],"")</f>
        <v/>
      </c>
      <c r="AL1647" s="46" t="str">
        <f>IF(Table1[[#This Row],[Posting Date]]&lt;&gt;"",Table1[[#This Row],[Reference Number]],"")</f>
        <v/>
      </c>
      <c r="AM1647" s="46" t="str">
        <f>TRIM(Table1[[#This Row],[Line '#]])</f>
        <v/>
      </c>
      <c r="AN1647" s="46" t="str">
        <f>TRIM(Table1[[#This Row],[Account]])</f>
        <v/>
      </c>
      <c r="AO1647" s="46" t="str">
        <f>IF(Table1[[#This Row],[Posting Date]]&lt;&gt;"",$D$5,"")</f>
        <v/>
      </c>
      <c r="AP1647" s="46" t="str">
        <f>TRIM(Table1[[#This Row],[Departments-Prgrams]])</f>
        <v/>
      </c>
      <c r="AQ1647" s="46" t="str">
        <f>TRIM(Table1[[#This Row],[Grant]])</f>
        <v/>
      </c>
      <c r="AR1647" s="46" t="str">
        <f>TRIM(Table1[[#This Row],[Staff ID]])</f>
        <v/>
      </c>
      <c r="AS1647" s="46" t="str">
        <f>IF(TRIM(Table1[[#This Row],[Budget Code]])=0,"",TRIM(Table1[[#This Row],[Budget Code]]))</f>
        <v/>
      </c>
      <c r="AT1647" s="46" t="str">
        <f>IF(Table1[[#This Row],[Line Description]]&lt;&gt;"",Table1[[#This Row],[Line Description]],"")</f>
        <v/>
      </c>
      <c r="AU1647" s="46" t="str">
        <f>IF(Table1[[#This Row],[Cur_Amount Debit]]&gt;0,ROUND(Table1[[#This Row],[Cur_Amount Debit]],2),"")</f>
        <v/>
      </c>
      <c r="AV1647" s="46" t="str">
        <f>IF(Table1[[#This Row],[Cur_Amount Credit]]&gt;0,ROUND(Table1[[#This Row],[Cur_Amount Credit]],2),"")</f>
        <v/>
      </c>
      <c r="AW1647" s="46" t="str">
        <f>LEFT(Table1[[#This Row],[Cur]],3)</f>
        <v/>
      </c>
      <c r="AX1647" s="59"/>
      <c r="AY1647" s="46"/>
      <c r="AZ1647" s="46" t="str">
        <f>IF(Table1[[#This Row],[Cur]]&lt;&gt;"",IF(Table1[[#This Row],[Cur]]="USD","",ExchangeRate),"")</f>
        <v/>
      </c>
      <c r="BA1647" s="46" t="str">
        <f>IF(Table1[[#This Row],[Grant]]&lt;&gt;"",VLOOKUP(Table1[[#This Row],[Grant]],Grants!B:D,3),"")</f>
        <v/>
      </c>
      <c r="BB1647" s="46" t="str">
        <f>TRIM(Table1[[#This Row],[Vendor ID]])</f>
        <v/>
      </c>
      <c r="BC1647">
        <f>IF(Table1[[#This Row],[Reference Number]]=Q1646,BC1646,BC1646+1)</f>
        <v>2</v>
      </c>
    </row>
    <row r="1648" spans="1:55" ht="11.25" hidden="1" customHeight="1">
      <c r="A1648" s="1"/>
      <c r="B1648" s="88" t="str">
        <f>IF(Table1[[#This Row],[Posting Date]]&lt;&gt;"",IF(Table1[[#This Row],[Reference Number]]=Q1647,B1647+1,1),"")</f>
        <v/>
      </c>
      <c r="C1648" s="61"/>
      <c r="D1648" s="61"/>
      <c r="E1648" s="218"/>
      <c r="F1648" s="143" t="str">
        <f>IFERROR(IF(VLOOKUP(Table1[[#This Row],[Budget Code Description]],Dimentions!$X$6:$AC$132,2,FALSE)="","",VLOOKUP(Table1[[#This Row],[Budget Code Description]],Dimentions!$X$6:$AC$132,2,FALSE)),"")</f>
        <v/>
      </c>
      <c r="G1648" s="143" t="str">
        <f>IFERROR(VLOOKUP(Table1[[#This Row],[Budget Code Description]],Dimentions!$X$6:$AC$132,3,FALSE),"")</f>
        <v/>
      </c>
      <c r="H1648" s="64" t="str">
        <f>IFERROR(VLOOKUP(Table1[[#This Row],[Account]],Dimentions!$S$6:$V$233,2,FALSE),"")</f>
        <v/>
      </c>
      <c r="I1648" s="62">
        <f>_xlfn.NUMBERVALUE(LEFT(Table1[[#This Row],[Account]],1))</f>
        <v>0</v>
      </c>
      <c r="J1648" s="62" t="str">
        <f>IFERROR(VLOOKUP(Table1[[#This Row],[Budget Code Description]],Table6[#All],7,FALSE),"")</f>
        <v/>
      </c>
      <c r="K1648" s="143" t="str">
        <f>IFERROR(VLOOKUP(Table1[[#This Row],[Budget Code Description]],Table6[#All],8,FALSE),"")</f>
        <v/>
      </c>
      <c r="L1648" s="63"/>
      <c r="M1648" s="65" t="str">
        <f>IFERROR(VLOOKUP(Table1[[#This Row],[Staff ID]],Table2[],2,FALSE),"")</f>
        <v/>
      </c>
      <c r="N1648" s="211" t="str">
        <f>IFERROR(IF(VLOOKUP(Table1[[#This Row],[Budget Code Description]],Dimentions!$X$6:$AC$97,4,FALSE)="","",VLOOKUP(Table1[[#This Row],[Budget Code Description]],Dimentions!$X$6:$AC$97,4,FALSE)),"")</f>
        <v/>
      </c>
      <c r="O1648" s="65" t="str">
        <f>IFERROR(VLOOKUP(Table1[[#This Row],[Vendor ID]],Table549[],2,FALSE),"")</f>
        <v/>
      </c>
      <c r="P1648" s="63"/>
      <c r="Q1648" s="143" t="str">
        <f>IF(Table1[[#This Row],[Posting Date]]&lt;&gt;"",$D$9,"")</f>
        <v/>
      </c>
      <c r="R1648" s="159" t="str">
        <f>IF(Table1[[#This Row],[Posting Date]]&lt;&gt;"",$D$10,"")</f>
        <v/>
      </c>
      <c r="S1648" s="66"/>
      <c r="T1648" s="63"/>
      <c r="U1648" s="67"/>
      <c r="V1648" s="67"/>
      <c r="W1648" s="67" t="str">
        <f t="shared" si="26"/>
        <v/>
      </c>
      <c r="X1648" s="161" t="str">
        <f>IF(E1648="","",(IF(Table1[[#This Row],[Cur]]="USD",Table1[[#This Row],[Cur_Amount Debit]],Table1[[#This Row],[Cur_Amount Debit]]/Table1[[#This Row],[Exchange Rate]])))</f>
        <v/>
      </c>
      <c r="Y1648" s="161" t="str">
        <f>IF(E1648="","",(IF(Table1[[#This Row],[Cur]]="USD",Table1[[#This Row],[Cur_Amount Credit]],Table1[[#This Row],[Cur_Amount Credit]]/ExchangeRate)))</f>
        <v/>
      </c>
      <c r="Z1648" s="203" t="str">
        <f>IF(E1648="","",(Table1[[#This Row],[Debit USD]]-Table1[[#This Row],[Credit USD]]))</f>
        <v/>
      </c>
      <c r="AA1648" s="122"/>
      <c r="AB1648" s="1"/>
      <c r="AC1648" s="15"/>
      <c r="AD1648" s="15" t="str">
        <f>IF(AND(OR(Table1[[#This Row],[Account]]="15030",Table1[[#This Row],[Account]]="15035",Table1[[#This Row],[Account]]="20150"),Table1[[#This Row],[Vendor ID]]=""),1,"")</f>
        <v/>
      </c>
      <c r="AE1648" s="15"/>
      <c r="AF1648" s="15"/>
      <c r="AG1648" s="15"/>
      <c r="AH1648" s="46" t="str">
        <f>IF(Table1[[#This Row],[Posting Date]]&lt;&gt;"","GJ-"&amp;CountryID,"")</f>
        <v/>
      </c>
      <c r="AI1648" s="59" t="str">
        <f>IF(Table1[[#This Row],[Posting Date]]&lt;&gt;"",Table1[[#This Row],[Posting Date]],"")</f>
        <v/>
      </c>
      <c r="AJ1648" s="46"/>
      <c r="AK1648" s="46" t="str">
        <f>IF(Table1[[#This Row],[Description]]&lt;&gt;"",Table1[[#This Row],[Description]],"")</f>
        <v/>
      </c>
      <c r="AL1648" s="46" t="str">
        <f>IF(Table1[[#This Row],[Posting Date]]&lt;&gt;"",Table1[[#This Row],[Reference Number]],"")</f>
        <v/>
      </c>
      <c r="AM1648" s="46" t="str">
        <f>TRIM(Table1[[#This Row],[Line '#]])</f>
        <v/>
      </c>
      <c r="AN1648" s="46" t="str">
        <f>TRIM(Table1[[#This Row],[Account]])</f>
        <v/>
      </c>
      <c r="AO1648" s="46" t="str">
        <f>IF(Table1[[#This Row],[Posting Date]]&lt;&gt;"",$D$5,"")</f>
        <v/>
      </c>
      <c r="AP1648" s="46" t="str">
        <f>TRIM(Table1[[#This Row],[Departments-Prgrams]])</f>
        <v/>
      </c>
      <c r="AQ1648" s="46" t="str">
        <f>TRIM(Table1[[#This Row],[Grant]])</f>
        <v/>
      </c>
      <c r="AR1648" s="46" t="str">
        <f>TRIM(Table1[[#This Row],[Staff ID]])</f>
        <v/>
      </c>
      <c r="AS1648" s="46" t="str">
        <f>IF(TRIM(Table1[[#This Row],[Budget Code]])=0,"",TRIM(Table1[[#This Row],[Budget Code]]))</f>
        <v/>
      </c>
      <c r="AT1648" s="46" t="str">
        <f>IF(Table1[[#This Row],[Line Description]]&lt;&gt;"",Table1[[#This Row],[Line Description]],"")</f>
        <v/>
      </c>
      <c r="AU1648" s="46" t="str">
        <f>IF(Table1[[#This Row],[Cur_Amount Debit]]&gt;0,ROUND(Table1[[#This Row],[Cur_Amount Debit]],2),"")</f>
        <v/>
      </c>
      <c r="AV1648" s="46" t="str">
        <f>IF(Table1[[#This Row],[Cur_Amount Credit]]&gt;0,ROUND(Table1[[#This Row],[Cur_Amount Credit]],2),"")</f>
        <v/>
      </c>
      <c r="AW1648" s="46" t="str">
        <f>LEFT(Table1[[#This Row],[Cur]],3)</f>
        <v/>
      </c>
      <c r="AX1648" s="59"/>
      <c r="AY1648" s="46"/>
      <c r="AZ1648" s="46" t="str">
        <f>IF(Table1[[#This Row],[Cur]]&lt;&gt;"",IF(Table1[[#This Row],[Cur]]="USD","",ExchangeRate),"")</f>
        <v/>
      </c>
      <c r="BA1648" s="46" t="str">
        <f>IF(Table1[[#This Row],[Grant]]&lt;&gt;"",VLOOKUP(Table1[[#This Row],[Grant]],Grants!B:D,3),"")</f>
        <v/>
      </c>
      <c r="BB1648" s="46" t="str">
        <f>TRIM(Table1[[#This Row],[Vendor ID]])</f>
        <v/>
      </c>
      <c r="BC1648">
        <f>IF(Table1[[#This Row],[Reference Number]]=Q1647,BC1647,BC1647+1)</f>
        <v>2</v>
      </c>
    </row>
    <row r="1649" spans="1:55" ht="11.25" hidden="1" customHeight="1">
      <c r="A1649" s="1"/>
      <c r="B1649" s="88" t="str">
        <f>IF(Table1[[#This Row],[Posting Date]]&lt;&gt;"",IF(Table1[[#This Row],[Reference Number]]=Q1648,B1648+1,1),"")</f>
        <v/>
      </c>
      <c r="C1649" s="61"/>
      <c r="D1649" s="61"/>
      <c r="E1649" s="218"/>
      <c r="F1649" s="143" t="str">
        <f>IFERROR(IF(VLOOKUP(Table1[[#This Row],[Budget Code Description]],Dimentions!$X$6:$AC$132,2,FALSE)="","",VLOOKUP(Table1[[#This Row],[Budget Code Description]],Dimentions!$X$6:$AC$132,2,FALSE)),"")</f>
        <v/>
      </c>
      <c r="G1649" s="143" t="str">
        <f>IFERROR(VLOOKUP(Table1[[#This Row],[Budget Code Description]],Dimentions!$X$6:$AC$132,3,FALSE),"")</f>
        <v/>
      </c>
      <c r="H1649" s="64" t="str">
        <f>IFERROR(VLOOKUP(Table1[[#This Row],[Account]],Dimentions!$S$6:$V$233,2,FALSE),"")</f>
        <v/>
      </c>
      <c r="I1649" s="62">
        <f>_xlfn.NUMBERVALUE(LEFT(Table1[[#This Row],[Account]],1))</f>
        <v>0</v>
      </c>
      <c r="J1649" s="62" t="str">
        <f>IFERROR(VLOOKUP(Table1[[#This Row],[Budget Code Description]],Table6[#All],7,FALSE),"")</f>
        <v/>
      </c>
      <c r="K1649" s="143" t="str">
        <f>IFERROR(VLOOKUP(Table1[[#This Row],[Budget Code Description]],Table6[#All],8,FALSE),"")</f>
        <v/>
      </c>
      <c r="L1649" s="63"/>
      <c r="M1649" s="65" t="str">
        <f>IFERROR(VLOOKUP(Table1[[#This Row],[Staff ID]],Table2[],2,FALSE),"")</f>
        <v/>
      </c>
      <c r="N1649" s="211" t="str">
        <f>IFERROR(IF(VLOOKUP(Table1[[#This Row],[Budget Code Description]],Dimentions!$X$6:$AC$97,4,FALSE)="","",VLOOKUP(Table1[[#This Row],[Budget Code Description]],Dimentions!$X$6:$AC$97,4,FALSE)),"")</f>
        <v/>
      </c>
      <c r="O1649" s="65" t="str">
        <f>IFERROR(VLOOKUP(Table1[[#This Row],[Vendor ID]],Table549[],2,FALSE),"")</f>
        <v/>
      </c>
      <c r="P1649" s="63"/>
      <c r="Q1649" s="143" t="str">
        <f>IF(Table1[[#This Row],[Posting Date]]&lt;&gt;"",$D$9,"")</f>
        <v/>
      </c>
      <c r="R1649" s="159" t="str">
        <f>IF(Table1[[#This Row],[Posting Date]]&lt;&gt;"",$D$10,"")</f>
        <v/>
      </c>
      <c r="S1649" s="66"/>
      <c r="T1649" s="63"/>
      <c r="U1649" s="67"/>
      <c r="V1649" s="67"/>
      <c r="W1649" s="67" t="str">
        <f t="shared" si="26"/>
        <v/>
      </c>
      <c r="X1649" s="161" t="str">
        <f>IF(E1649="","",(IF(Table1[[#This Row],[Cur]]="USD",Table1[[#This Row],[Cur_Amount Debit]],Table1[[#This Row],[Cur_Amount Debit]]/Table1[[#This Row],[Exchange Rate]])))</f>
        <v/>
      </c>
      <c r="Y1649" s="161" t="str">
        <f>IF(E1649="","",(IF(Table1[[#This Row],[Cur]]="USD",Table1[[#This Row],[Cur_Amount Credit]],Table1[[#This Row],[Cur_Amount Credit]]/ExchangeRate)))</f>
        <v/>
      </c>
      <c r="Z1649" s="203" t="str">
        <f>IF(E1649="","",(Table1[[#This Row],[Debit USD]]-Table1[[#This Row],[Credit USD]]))</f>
        <v/>
      </c>
      <c r="AA1649" s="122"/>
      <c r="AB1649" s="1"/>
      <c r="AC1649" s="15"/>
      <c r="AD1649" s="15" t="str">
        <f>IF(AND(OR(Table1[[#This Row],[Account]]="15030",Table1[[#This Row],[Account]]="15035",Table1[[#This Row],[Account]]="20150"),Table1[[#This Row],[Vendor ID]]=""),1,"")</f>
        <v/>
      </c>
      <c r="AE1649" s="15"/>
      <c r="AF1649" s="15"/>
      <c r="AG1649" s="15"/>
      <c r="AH1649" s="46" t="str">
        <f>IF(Table1[[#This Row],[Posting Date]]&lt;&gt;"","GJ-"&amp;CountryID,"")</f>
        <v/>
      </c>
      <c r="AI1649" s="59" t="str">
        <f>IF(Table1[[#This Row],[Posting Date]]&lt;&gt;"",Table1[[#This Row],[Posting Date]],"")</f>
        <v/>
      </c>
      <c r="AJ1649" s="46"/>
      <c r="AK1649" s="46" t="str">
        <f>IF(Table1[[#This Row],[Description]]&lt;&gt;"",Table1[[#This Row],[Description]],"")</f>
        <v/>
      </c>
      <c r="AL1649" s="46" t="str">
        <f>IF(Table1[[#This Row],[Posting Date]]&lt;&gt;"",Table1[[#This Row],[Reference Number]],"")</f>
        <v/>
      </c>
      <c r="AM1649" s="46" t="str">
        <f>TRIM(Table1[[#This Row],[Line '#]])</f>
        <v/>
      </c>
      <c r="AN1649" s="46" t="str">
        <f>TRIM(Table1[[#This Row],[Account]])</f>
        <v/>
      </c>
      <c r="AO1649" s="46" t="str">
        <f>IF(Table1[[#This Row],[Posting Date]]&lt;&gt;"",$D$5,"")</f>
        <v/>
      </c>
      <c r="AP1649" s="46" t="str">
        <f>TRIM(Table1[[#This Row],[Departments-Prgrams]])</f>
        <v/>
      </c>
      <c r="AQ1649" s="46" t="str">
        <f>TRIM(Table1[[#This Row],[Grant]])</f>
        <v/>
      </c>
      <c r="AR1649" s="46" t="str">
        <f>TRIM(Table1[[#This Row],[Staff ID]])</f>
        <v/>
      </c>
      <c r="AS1649" s="46" t="str">
        <f>IF(TRIM(Table1[[#This Row],[Budget Code]])=0,"",TRIM(Table1[[#This Row],[Budget Code]]))</f>
        <v/>
      </c>
      <c r="AT1649" s="46" t="str">
        <f>IF(Table1[[#This Row],[Line Description]]&lt;&gt;"",Table1[[#This Row],[Line Description]],"")</f>
        <v/>
      </c>
      <c r="AU1649" s="46" t="str">
        <f>IF(Table1[[#This Row],[Cur_Amount Debit]]&gt;0,ROUND(Table1[[#This Row],[Cur_Amount Debit]],2),"")</f>
        <v/>
      </c>
      <c r="AV1649" s="46" t="str">
        <f>IF(Table1[[#This Row],[Cur_Amount Credit]]&gt;0,ROUND(Table1[[#This Row],[Cur_Amount Credit]],2),"")</f>
        <v/>
      </c>
      <c r="AW1649" s="46" t="str">
        <f>LEFT(Table1[[#This Row],[Cur]],3)</f>
        <v/>
      </c>
      <c r="AX1649" s="59"/>
      <c r="AY1649" s="46"/>
      <c r="AZ1649" s="46" t="str">
        <f>IF(Table1[[#This Row],[Cur]]&lt;&gt;"",IF(Table1[[#This Row],[Cur]]="USD","",ExchangeRate),"")</f>
        <v/>
      </c>
      <c r="BA1649" s="46" t="str">
        <f>IF(Table1[[#This Row],[Grant]]&lt;&gt;"",VLOOKUP(Table1[[#This Row],[Grant]],Grants!B:D,3),"")</f>
        <v/>
      </c>
      <c r="BB1649" s="46" t="str">
        <f>TRIM(Table1[[#This Row],[Vendor ID]])</f>
        <v/>
      </c>
      <c r="BC1649">
        <f>IF(Table1[[#This Row],[Reference Number]]=Q1648,BC1648,BC1648+1)</f>
        <v>2</v>
      </c>
    </row>
    <row r="1650" spans="1:55" ht="11.25" hidden="1" customHeight="1">
      <c r="A1650" s="1"/>
      <c r="B1650" s="88" t="str">
        <f>IF(Table1[[#This Row],[Posting Date]]&lt;&gt;"",IF(Table1[[#This Row],[Reference Number]]=Q1649,B1649+1,1),"")</f>
        <v/>
      </c>
      <c r="C1650" s="61"/>
      <c r="D1650" s="61"/>
      <c r="E1650" s="218"/>
      <c r="F1650" s="143" t="str">
        <f>IFERROR(IF(VLOOKUP(Table1[[#This Row],[Budget Code Description]],Dimentions!$X$6:$AC$132,2,FALSE)="","",VLOOKUP(Table1[[#This Row],[Budget Code Description]],Dimentions!$X$6:$AC$132,2,FALSE)),"")</f>
        <v/>
      </c>
      <c r="G1650" s="143" t="str">
        <f>IFERROR(VLOOKUP(Table1[[#This Row],[Budget Code Description]],Dimentions!$X$6:$AC$132,3,FALSE),"")</f>
        <v/>
      </c>
      <c r="H1650" s="64" t="str">
        <f>IFERROR(VLOOKUP(Table1[[#This Row],[Account]],Dimentions!$S$6:$V$233,2,FALSE),"")</f>
        <v/>
      </c>
      <c r="I1650" s="62">
        <f>_xlfn.NUMBERVALUE(LEFT(Table1[[#This Row],[Account]],1))</f>
        <v>0</v>
      </c>
      <c r="J1650" s="62" t="str">
        <f>IFERROR(VLOOKUP(Table1[[#This Row],[Budget Code Description]],Table6[#All],7,FALSE),"")</f>
        <v/>
      </c>
      <c r="K1650" s="143" t="str">
        <f>IFERROR(VLOOKUP(Table1[[#This Row],[Budget Code Description]],Table6[#All],8,FALSE),"")</f>
        <v/>
      </c>
      <c r="L1650" s="63"/>
      <c r="M1650" s="65" t="str">
        <f>IFERROR(VLOOKUP(Table1[[#This Row],[Staff ID]],Table2[],2,FALSE),"")</f>
        <v/>
      </c>
      <c r="N1650" s="211" t="str">
        <f>IFERROR(IF(VLOOKUP(Table1[[#This Row],[Budget Code Description]],Dimentions!$X$6:$AC$97,4,FALSE)="","",VLOOKUP(Table1[[#This Row],[Budget Code Description]],Dimentions!$X$6:$AC$97,4,FALSE)),"")</f>
        <v/>
      </c>
      <c r="O1650" s="65" t="str">
        <f>IFERROR(VLOOKUP(Table1[[#This Row],[Vendor ID]],Table549[],2,FALSE),"")</f>
        <v/>
      </c>
      <c r="P1650" s="63"/>
      <c r="Q1650" s="143" t="str">
        <f>IF(Table1[[#This Row],[Posting Date]]&lt;&gt;"",$D$9,"")</f>
        <v/>
      </c>
      <c r="R1650" s="159" t="str">
        <f>IF(Table1[[#This Row],[Posting Date]]&lt;&gt;"",$D$10,"")</f>
        <v/>
      </c>
      <c r="S1650" s="66"/>
      <c r="T1650" s="63"/>
      <c r="U1650" s="67"/>
      <c r="V1650" s="67"/>
      <c r="W1650" s="67" t="str">
        <f t="shared" si="26"/>
        <v/>
      </c>
      <c r="X1650" s="161" t="str">
        <f>IF(E1650="","",(IF(Table1[[#This Row],[Cur]]="USD",Table1[[#This Row],[Cur_Amount Debit]],Table1[[#This Row],[Cur_Amount Debit]]/Table1[[#This Row],[Exchange Rate]])))</f>
        <v/>
      </c>
      <c r="Y1650" s="161" t="str">
        <f>IF(E1650="","",(IF(Table1[[#This Row],[Cur]]="USD",Table1[[#This Row],[Cur_Amount Credit]],Table1[[#This Row],[Cur_Amount Credit]]/ExchangeRate)))</f>
        <v/>
      </c>
      <c r="Z1650" s="203" t="str">
        <f>IF(E1650="","",(Table1[[#This Row],[Debit USD]]-Table1[[#This Row],[Credit USD]]))</f>
        <v/>
      </c>
      <c r="AA1650" s="122"/>
      <c r="AB1650" s="1"/>
      <c r="AC1650" s="15"/>
      <c r="AD1650" s="15" t="str">
        <f>IF(AND(OR(Table1[[#This Row],[Account]]="15030",Table1[[#This Row],[Account]]="15035",Table1[[#This Row],[Account]]="20150"),Table1[[#This Row],[Vendor ID]]=""),1,"")</f>
        <v/>
      </c>
      <c r="AE1650" s="15"/>
      <c r="AF1650" s="15"/>
      <c r="AG1650" s="15"/>
      <c r="AH1650" s="46" t="str">
        <f>IF(Table1[[#This Row],[Posting Date]]&lt;&gt;"","GJ-"&amp;CountryID,"")</f>
        <v/>
      </c>
      <c r="AI1650" s="59" t="str">
        <f>IF(Table1[[#This Row],[Posting Date]]&lt;&gt;"",Table1[[#This Row],[Posting Date]],"")</f>
        <v/>
      </c>
      <c r="AJ1650" s="46"/>
      <c r="AK1650" s="46" t="str">
        <f>IF(Table1[[#This Row],[Description]]&lt;&gt;"",Table1[[#This Row],[Description]],"")</f>
        <v/>
      </c>
      <c r="AL1650" s="46" t="str">
        <f>IF(Table1[[#This Row],[Posting Date]]&lt;&gt;"",Table1[[#This Row],[Reference Number]],"")</f>
        <v/>
      </c>
      <c r="AM1650" s="46" t="str">
        <f>TRIM(Table1[[#This Row],[Line '#]])</f>
        <v/>
      </c>
      <c r="AN1650" s="46" t="str">
        <f>TRIM(Table1[[#This Row],[Account]])</f>
        <v/>
      </c>
      <c r="AO1650" s="46" t="str">
        <f>IF(Table1[[#This Row],[Posting Date]]&lt;&gt;"",$D$5,"")</f>
        <v/>
      </c>
      <c r="AP1650" s="46" t="str">
        <f>TRIM(Table1[[#This Row],[Departments-Prgrams]])</f>
        <v/>
      </c>
      <c r="AQ1650" s="46" t="str">
        <f>TRIM(Table1[[#This Row],[Grant]])</f>
        <v/>
      </c>
      <c r="AR1650" s="46" t="str">
        <f>TRIM(Table1[[#This Row],[Staff ID]])</f>
        <v/>
      </c>
      <c r="AS1650" s="46" t="str">
        <f>IF(TRIM(Table1[[#This Row],[Budget Code]])=0,"",TRIM(Table1[[#This Row],[Budget Code]]))</f>
        <v/>
      </c>
      <c r="AT1650" s="46" t="str">
        <f>IF(Table1[[#This Row],[Line Description]]&lt;&gt;"",Table1[[#This Row],[Line Description]],"")</f>
        <v/>
      </c>
      <c r="AU1650" s="46" t="str">
        <f>IF(Table1[[#This Row],[Cur_Amount Debit]]&gt;0,ROUND(Table1[[#This Row],[Cur_Amount Debit]],2),"")</f>
        <v/>
      </c>
      <c r="AV1650" s="46" t="str">
        <f>IF(Table1[[#This Row],[Cur_Amount Credit]]&gt;0,ROUND(Table1[[#This Row],[Cur_Amount Credit]],2),"")</f>
        <v/>
      </c>
      <c r="AW1650" s="46" t="str">
        <f>LEFT(Table1[[#This Row],[Cur]],3)</f>
        <v/>
      </c>
      <c r="AX1650" s="59"/>
      <c r="AY1650" s="46"/>
      <c r="AZ1650" s="46" t="str">
        <f>IF(Table1[[#This Row],[Cur]]&lt;&gt;"",IF(Table1[[#This Row],[Cur]]="USD","",ExchangeRate),"")</f>
        <v/>
      </c>
      <c r="BA1650" s="46" t="str">
        <f>IF(Table1[[#This Row],[Grant]]&lt;&gt;"",VLOOKUP(Table1[[#This Row],[Grant]],Grants!B:D,3),"")</f>
        <v/>
      </c>
      <c r="BB1650" s="46" t="str">
        <f>TRIM(Table1[[#This Row],[Vendor ID]])</f>
        <v/>
      </c>
      <c r="BC1650">
        <f>IF(Table1[[#This Row],[Reference Number]]=Q1649,BC1649,BC1649+1)</f>
        <v>2</v>
      </c>
    </row>
    <row r="1651" spans="1:55" ht="11.25" hidden="1" customHeight="1">
      <c r="A1651" s="1"/>
      <c r="B1651" s="88" t="str">
        <f>IF(Table1[[#This Row],[Posting Date]]&lt;&gt;"",IF(Table1[[#This Row],[Reference Number]]=Q1650,B1650+1,1),"")</f>
        <v/>
      </c>
      <c r="C1651" s="61"/>
      <c r="D1651" s="61"/>
      <c r="E1651" s="218"/>
      <c r="F1651" s="143" t="str">
        <f>IFERROR(IF(VLOOKUP(Table1[[#This Row],[Budget Code Description]],Dimentions!$X$6:$AC$132,2,FALSE)="","",VLOOKUP(Table1[[#This Row],[Budget Code Description]],Dimentions!$X$6:$AC$132,2,FALSE)),"")</f>
        <v/>
      </c>
      <c r="G1651" s="143" t="str">
        <f>IFERROR(VLOOKUP(Table1[[#This Row],[Budget Code Description]],Dimentions!$X$6:$AC$132,3,FALSE),"")</f>
        <v/>
      </c>
      <c r="H1651" s="64" t="str">
        <f>IFERROR(VLOOKUP(Table1[[#This Row],[Account]],Dimentions!$S$6:$V$233,2,FALSE),"")</f>
        <v/>
      </c>
      <c r="I1651" s="62">
        <f>_xlfn.NUMBERVALUE(LEFT(Table1[[#This Row],[Account]],1))</f>
        <v>0</v>
      </c>
      <c r="J1651" s="62" t="str">
        <f>IFERROR(VLOOKUP(Table1[[#This Row],[Budget Code Description]],Table6[#All],7,FALSE),"")</f>
        <v/>
      </c>
      <c r="K1651" s="143" t="str">
        <f>IFERROR(VLOOKUP(Table1[[#This Row],[Budget Code Description]],Table6[#All],8,FALSE),"")</f>
        <v/>
      </c>
      <c r="L1651" s="63"/>
      <c r="M1651" s="65" t="str">
        <f>IFERROR(VLOOKUP(Table1[[#This Row],[Staff ID]],Table2[],2,FALSE),"")</f>
        <v/>
      </c>
      <c r="N1651" s="211" t="str">
        <f>IFERROR(IF(VLOOKUP(Table1[[#This Row],[Budget Code Description]],Dimentions!$X$6:$AC$97,4,FALSE)="","",VLOOKUP(Table1[[#This Row],[Budget Code Description]],Dimentions!$X$6:$AC$97,4,FALSE)),"")</f>
        <v/>
      </c>
      <c r="O1651" s="65" t="str">
        <f>IFERROR(VLOOKUP(Table1[[#This Row],[Vendor ID]],Table549[],2,FALSE),"")</f>
        <v/>
      </c>
      <c r="P1651" s="63"/>
      <c r="Q1651" s="143" t="str">
        <f>IF(Table1[[#This Row],[Posting Date]]&lt;&gt;"",$D$9,"")</f>
        <v/>
      </c>
      <c r="R1651" s="159" t="str">
        <f>IF(Table1[[#This Row],[Posting Date]]&lt;&gt;"",$D$10,"")</f>
        <v/>
      </c>
      <c r="S1651" s="66"/>
      <c r="T1651" s="63"/>
      <c r="U1651" s="67"/>
      <c r="V1651" s="67"/>
      <c r="W1651" s="67" t="str">
        <f t="shared" si="26"/>
        <v/>
      </c>
      <c r="X1651" s="161" t="str">
        <f>IF(E1651="","",(IF(Table1[[#This Row],[Cur]]="USD",Table1[[#This Row],[Cur_Amount Debit]],Table1[[#This Row],[Cur_Amount Debit]]/Table1[[#This Row],[Exchange Rate]])))</f>
        <v/>
      </c>
      <c r="Y1651" s="161" t="str">
        <f>IF(E1651="","",(IF(Table1[[#This Row],[Cur]]="USD",Table1[[#This Row],[Cur_Amount Credit]],Table1[[#This Row],[Cur_Amount Credit]]/ExchangeRate)))</f>
        <v/>
      </c>
      <c r="Z1651" s="203" t="str">
        <f>IF(E1651="","",(Table1[[#This Row],[Debit USD]]-Table1[[#This Row],[Credit USD]]))</f>
        <v/>
      </c>
      <c r="AA1651" s="122"/>
      <c r="AB1651" s="1"/>
      <c r="AC1651" s="15"/>
      <c r="AD1651" s="15" t="str">
        <f>IF(AND(OR(Table1[[#This Row],[Account]]="15030",Table1[[#This Row],[Account]]="15035",Table1[[#This Row],[Account]]="20150"),Table1[[#This Row],[Vendor ID]]=""),1,"")</f>
        <v/>
      </c>
      <c r="AE1651" s="15"/>
      <c r="AF1651" s="15"/>
      <c r="AG1651" s="15"/>
      <c r="AH1651" s="46" t="str">
        <f>IF(Table1[[#This Row],[Posting Date]]&lt;&gt;"","GJ-"&amp;CountryID,"")</f>
        <v/>
      </c>
      <c r="AI1651" s="59" t="str">
        <f>IF(Table1[[#This Row],[Posting Date]]&lt;&gt;"",Table1[[#This Row],[Posting Date]],"")</f>
        <v/>
      </c>
      <c r="AJ1651" s="46"/>
      <c r="AK1651" s="46" t="str">
        <f>IF(Table1[[#This Row],[Description]]&lt;&gt;"",Table1[[#This Row],[Description]],"")</f>
        <v/>
      </c>
      <c r="AL1651" s="46" t="str">
        <f>IF(Table1[[#This Row],[Posting Date]]&lt;&gt;"",Table1[[#This Row],[Reference Number]],"")</f>
        <v/>
      </c>
      <c r="AM1651" s="46" t="str">
        <f>TRIM(Table1[[#This Row],[Line '#]])</f>
        <v/>
      </c>
      <c r="AN1651" s="46" t="str">
        <f>TRIM(Table1[[#This Row],[Account]])</f>
        <v/>
      </c>
      <c r="AO1651" s="46" t="str">
        <f>IF(Table1[[#This Row],[Posting Date]]&lt;&gt;"",$D$5,"")</f>
        <v/>
      </c>
      <c r="AP1651" s="46" t="str">
        <f>TRIM(Table1[[#This Row],[Departments-Prgrams]])</f>
        <v/>
      </c>
      <c r="AQ1651" s="46" t="str">
        <f>TRIM(Table1[[#This Row],[Grant]])</f>
        <v/>
      </c>
      <c r="AR1651" s="46" t="str">
        <f>TRIM(Table1[[#This Row],[Staff ID]])</f>
        <v/>
      </c>
      <c r="AS1651" s="46" t="str">
        <f>IF(TRIM(Table1[[#This Row],[Budget Code]])=0,"",TRIM(Table1[[#This Row],[Budget Code]]))</f>
        <v/>
      </c>
      <c r="AT1651" s="46" t="str">
        <f>IF(Table1[[#This Row],[Line Description]]&lt;&gt;"",Table1[[#This Row],[Line Description]],"")</f>
        <v/>
      </c>
      <c r="AU1651" s="46" t="str">
        <f>IF(Table1[[#This Row],[Cur_Amount Debit]]&gt;0,ROUND(Table1[[#This Row],[Cur_Amount Debit]],2),"")</f>
        <v/>
      </c>
      <c r="AV1651" s="46" t="str">
        <f>IF(Table1[[#This Row],[Cur_Amount Credit]]&gt;0,ROUND(Table1[[#This Row],[Cur_Amount Credit]],2),"")</f>
        <v/>
      </c>
      <c r="AW1651" s="46" t="str">
        <f>LEFT(Table1[[#This Row],[Cur]],3)</f>
        <v/>
      </c>
      <c r="AX1651" s="59"/>
      <c r="AY1651" s="46"/>
      <c r="AZ1651" s="46" t="str">
        <f>IF(Table1[[#This Row],[Cur]]&lt;&gt;"",IF(Table1[[#This Row],[Cur]]="USD","",ExchangeRate),"")</f>
        <v/>
      </c>
      <c r="BA1651" s="46" t="str">
        <f>IF(Table1[[#This Row],[Grant]]&lt;&gt;"",VLOOKUP(Table1[[#This Row],[Grant]],Grants!B:D,3),"")</f>
        <v/>
      </c>
      <c r="BB1651" s="46" t="str">
        <f>TRIM(Table1[[#This Row],[Vendor ID]])</f>
        <v/>
      </c>
      <c r="BC1651">
        <f>IF(Table1[[#This Row],[Reference Number]]=Q1650,BC1650,BC1650+1)</f>
        <v>2</v>
      </c>
    </row>
    <row r="1652" spans="1:55" ht="11.25" hidden="1" customHeight="1">
      <c r="A1652" s="1"/>
      <c r="B1652" s="88" t="str">
        <f>IF(Table1[[#This Row],[Posting Date]]&lt;&gt;"",IF(Table1[[#This Row],[Reference Number]]=Q1651,B1651+1,1),"")</f>
        <v/>
      </c>
      <c r="C1652" s="61"/>
      <c r="D1652" s="61"/>
      <c r="E1652" s="218"/>
      <c r="F1652" s="143" t="str">
        <f>IFERROR(IF(VLOOKUP(Table1[[#This Row],[Budget Code Description]],Dimentions!$X$6:$AC$132,2,FALSE)="","",VLOOKUP(Table1[[#This Row],[Budget Code Description]],Dimentions!$X$6:$AC$132,2,FALSE)),"")</f>
        <v/>
      </c>
      <c r="G1652" s="143" t="str">
        <f>IFERROR(VLOOKUP(Table1[[#This Row],[Budget Code Description]],Dimentions!$X$6:$AC$132,3,FALSE),"")</f>
        <v/>
      </c>
      <c r="H1652" s="64" t="str">
        <f>IFERROR(VLOOKUP(Table1[[#This Row],[Account]],Dimentions!$S$6:$V$233,2,FALSE),"")</f>
        <v/>
      </c>
      <c r="I1652" s="62">
        <f>_xlfn.NUMBERVALUE(LEFT(Table1[[#This Row],[Account]],1))</f>
        <v>0</v>
      </c>
      <c r="J1652" s="62" t="str">
        <f>IFERROR(VLOOKUP(Table1[[#This Row],[Budget Code Description]],Table6[#All],7,FALSE),"")</f>
        <v/>
      </c>
      <c r="K1652" s="143" t="str">
        <f>IFERROR(VLOOKUP(Table1[[#This Row],[Budget Code Description]],Table6[#All],8,FALSE),"")</f>
        <v/>
      </c>
      <c r="L1652" s="63"/>
      <c r="M1652" s="65" t="str">
        <f>IFERROR(VLOOKUP(Table1[[#This Row],[Staff ID]],Table2[],2,FALSE),"")</f>
        <v/>
      </c>
      <c r="N1652" s="211" t="str">
        <f>IFERROR(IF(VLOOKUP(Table1[[#This Row],[Budget Code Description]],Dimentions!$X$6:$AC$97,4,FALSE)="","",VLOOKUP(Table1[[#This Row],[Budget Code Description]],Dimentions!$X$6:$AC$97,4,FALSE)),"")</f>
        <v/>
      </c>
      <c r="O1652" s="65" t="str">
        <f>IFERROR(VLOOKUP(Table1[[#This Row],[Vendor ID]],Table549[],2,FALSE),"")</f>
        <v/>
      </c>
      <c r="P1652" s="63"/>
      <c r="Q1652" s="143" t="str">
        <f>IF(Table1[[#This Row],[Posting Date]]&lt;&gt;"",$D$9,"")</f>
        <v/>
      </c>
      <c r="R1652" s="159" t="str">
        <f>IF(Table1[[#This Row],[Posting Date]]&lt;&gt;"",$D$10,"")</f>
        <v/>
      </c>
      <c r="S1652" s="66"/>
      <c r="T1652" s="63"/>
      <c r="U1652" s="67"/>
      <c r="V1652" s="67"/>
      <c r="W1652" s="67" t="str">
        <f t="shared" si="26"/>
        <v/>
      </c>
      <c r="X1652" s="161" t="str">
        <f>IF(E1652="","",(IF(Table1[[#This Row],[Cur]]="USD",Table1[[#This Row],[Cur_Amount Debit]],Table1[[#This Row],[Cur_Amount Debit]]/Table1[[#This Row],[Exchange Rate]])))</f>
        <v/>
      </c>
      <c r="Y1652" s="161" t="str">
        <f>IF(E1652="","",(IF(Table1[[#This Row],[Cur]]="USD",Table1[[#This Row],[Cur_Amount Credit]],Table1[[#This Row],[Cur_Amount Credit]]/ExchangeRate)))</f>
        <v/>
      </c>
      <c r="Z1652" s="203" t="str">
        <f>IF(E1652="","",(Table1[[#This Row],[Debit USD]]-Table1[[#This Row],[Credit USD]]))</f>
        <v/>
      </c>
      <c r="AA1652" s="122"/>
      <c r="AB1652" s="1"/>
      <c r="AC1652" s="15"/>
      <c r="AD1652" s="15" t="str">
        <f>IF(AND(OR(Table1[[#This Row],[Account]]="15030",Table1[[#This Row],[Account]]="15035",Table1[[#This Row],[Account]]="20150"),Table1[[#This Row],[Vendor ID]]=""),1,"")</f>
        <v/>
      </c>
      <c r="AE1652" s="15"/>
      <c r="AF1652" s="15"/>
      <c r="AG1652" s="15"/>
      <c r="AH1652" s="46" t="str">
        <f>IF(Table1[[#This Row],[Posting Date]]&lt;&gt;"","GJ-"&amp;CountryID,"")</f>
        <v/>
      </c>
      <c r="AI1652" s="59" t="str">
        <f>IF(Table1[[#This Row],[Posting Date]]&lt;&gt;"",Table1[[#This Row],[Posting Date]],"")</f>
        <v/>
      </c>
      <c r="AJ1652" s="46"/>
      <c r="AK1652" s="46" t="str">
        <f>IF(Table1[[#This Row],[Description]]&lt;&gt;"",Table1[[#This Row],[Description]],"")</f>
        <v/>
      </c>
      <c r="AL1652" s="46" t="str">
        <f>IF(Table1[[#This Row],[Posting Date]]&lt;&gt;"",Table1[[#This Row],[Reference Number]],"")</f>
        <v/>
      </c>
      <c r="AM1652" s="46" t="str">
        <f>TRIM(Table1[[#This Row],[Line '#]])</f>
        <v/>
      </c>
      <c r="AN1652" s="46" t="str">
        <f>TRIM(Table1[[#This Row],[Account]])</f>
        <v/>
      </c>
      <c r="AO1652" s="46" t="str">
        <f>IF(Table1[[#This Row],[Posting Date]]&lt;&gt;"",$D$5,"")</f>
        <v/>
      </c>
      <c r="AP1652" s="46" t="str">
        <f>TRIM(Table1[[#This Row],[Departments-Prgrams]])</f>
        <v/>
      </c>
      <c r="AQ1652" s="46" t="str">
        <f>TRIM(Table1[[#This Row],[Grant]])</f>
        <v/>
      </c>
      <c r="AR1652" s="46" t="str">
        <f>TRIM(Table1[[#This Row],[Staff ID]])</f>
        <v/>
      </c>
      <c r="AS1652" s="46" t="str">
        <f>IF(TRIM(Table1[[#This Row],[Budget Code]])=0,"",TRIM(Table1[[#This Row],[Budget Code]]))</f>
        <v/>
      </c>
      <c r="AT1652" s="46" t="str">
        <f>IF(Table1[[#This Row],[Line Description]]&lt;&gt;"",Table1[[#This Row],[Line Description]],"")</f>
        <v/>
      </c>
      <c r="AU1652" s="46" t="str">
        <f>IF(Table1[[#This Row],[Cur_Amount Debit]]&gt;0,ROUND(Table1[[#This Row],[Cur_Amount Debit]],2),"")</f>
        <v/>
      </c>
      <c r="AV1652" s="46" t="str">
        <f>IF(Table1[[#This Row],[Cur_Amount Credit]]&gt;0,ROUND(Table1[[#This Row],[Cur_Amount Credit]],2),"")</f>
        <v/>
      </c>
      <c r="AW1652" s="46" t="str">
        <f>LEFT(Table1[[#This Row],[Cur]],3)</f>
        <v/>
      </c>
      <c r="AX1652" s="59"/>
      <c r="AY1652" s="46"/>
      <c r="AZ1652" s="46" t="str">
        <f>IF(Table1[[#This Row],[Cur]]&lt;&gt;"",IF(Table1[[#This Row],[Cur]]="USD","",ExchangeRate),"")</f>
        <v/>
      </c>
      <c r="BA1652" s="46" t="str">
        <f>IF(Table1[[#This Row],[Grant]]&lt;&gt;"",VLOOKUP(Table1[[#This Row],[Grant]],Grants!B:D,3),"")</f>
        <v/>
      </c>
      <c r="BB1652" s="46" t="str">
        <f>TRIM(Table1[[#This Row],[Vendor ID]])</f>
        <v/>
      </c>
      <c r="BC1652">
        <f>IF(Table1[[#This Row],[Reference Number]]=Q1651,BC1651,BC1651+1)</f>
        <v>2</v>
      </c>
    </row>
    <row r="1653" spans="1:55" ht="11.25" hidden="1" customHeight="1">
      <c r="A1653" s="1"/>
      <c r="B1653" s="88" t="str">
        <f>IF(Table1[[#This Row],[Posting Date]]&lt;&gt;"",IF(Table1[[#This Row],[Reference Number]]=Q1652,B1652+1,1),"")</f>
        <v/>
      </c>
      <c r="C1653" s="61"/>
      <c r="D1653" s="61"/>
      <c r="E1653" s="218"/>
      <c r="F1653" s="143" t="str">
        <f>IFERROR(IF(VLOOKUP(Table1[[#This Row],[Budget Code Description]],Dimentions!$X$6:$AC$132,2,FALSE)="","",VLOOKUP(Table1[[#This Row],[Budget Code Description]],Dimentions!$X$6:$AC$132,2,FALSE)),"")</f>
        <v/>
      </c>
      <c r="G1653" s="143" t="str">
        <f>IFERROR(VLOOKUP(Table1[[#This Row],[Budget Code Description]],Dimentions!$X$6:$AC$132,3,FALSE),"")</f>
        <v/>
      </c>
      <c r="H1653" s="64" t="str">
        <f>IFERROR(VLOOKUP(Table1[[#This Row],[Account]],Dimentions!$S$6:$V$233,2,FALSE),"")</f>
        <v/>
      </c>
      <c r="I1653" s="62">
        <f>_xlfn.NUMBERVALUE(LEFT(Table1[[#This Row],[Account]],1))</f>
        <v>0</v>
      </c>
      <c r="J1653" s="62" t="str">
        <f>IFERROR(VLOOKUP(Table1[[#This Row],[Budget Code Description]],Table6[#All],7,FALSE),"")</f>
        <v/>
      </c>
      <c r="K1653" s="143" t="str">
        <f>IFERROR(VLOOKUP(Table1[[#This Row],[Budget Code Description]],Table6[#All],8,FALSE),"")</f>
        <v/>
      </c>
      <c r="L1653" s="63"/>
      <c r="M1653" s="65" t="str">
        <f>IFERROR(VLOOKUP(Table1[[#This Row],[Staff ID]],Table2[],2,FALSE),"")</f>
        <v/>
      </c>
      <c r="N1653" s="211" t="str">
        <f>IFERROR(IF(VLOOKUP(Table1[[#This Row],[Budget Code Description]],Dimentions!$X$6:$AC$97,4,FALSE)="","",VLOOKUP(Table1[[#This Row],[Budget Code Description]],Dimentions!$X$6:$AC$97,4,FALSE)),"")</f>
        <v/>
      </c>
      <c r="O1653" s="65" t="str">
        <f>IFERROR(VLOOKUP(Table1[[#This Row],[Vendor ID]],Table549[],2,FALSE),"")</f>
        <v/>
      </c>
      <c r="P1653" s="63"/>
      <c r="Q1653" s="143" t="str">
        <f>IF(Table1[[#This Row],[Posting Date]]&lt;&gt;"",$D$9,"")</f>
        <v/>
      </c>
      <c r="R1653" s="159" t="str">
        <f>IF(Table1[[#This Row],[Posting Date]]&lt;&gt;"",$D$10,"")</f>
        <v/>
      </c>
      <c r="S1653" s="66"/>
      <c r="T1653" s="63"/>
      <c r="U1653" s="67"/>
      <c r="V1653" s="67"/>
      <c r="W1653" s="67" t="str">
        <f t="shared" si="26"/>
        <v/>
      </c>
      <c r="X1653" s="161" t="str">
        <f>IF(E1653="","",(IF(Table1[[#This Row],[Cur]]="USD",Table1[[#This Row],[Cur_Amount Debit]],Table1[[#This Row],[Cur_Amount Debit]]/Table1[[#This Row],[Exchange Rate]])))</f>
        <v/>
      </c>
      <c r="Y1653" s="161" t="str">
        <f>IF(E1653="","",(IF(Table1[[#This Row],[Cur]]="USD",Table1[[#This Row],[Cur_Amount Credit]],Table1[[#This Row],[Cur_Amount Credit]]/ExchangeRate)))</f>
        <v/>
      </c>
      <c r="Z1653" s="203" t="str">
        <f>IF(E1653="","",(Table1[[#This Row],[Debit USD]]-Table1[[#This Row],[Credit USD]]))</f>
        <v/>
      </c>
      <c r="AA1653" s="122"/>
      <c r="AB1653" s="1"/>
      <c r="AC1653" s="15"/>
      <c r="AD1653" s="15" t="str">
        <f>IF(AND(OR(Table1[[#This Row],[Account]]="15030",Table1[[#This Row],[Account]]="15035",Table1[[#This Row],[Account]]="20150"),Table1[[#This Row],[Vendor ID]]=""),1,"")</f>
        <v/>
      </c>
      <c r="AE1653" s="15"/>
      <c r="AF1653" s="15"/>
      <c r="AG1653" s="15"/>
      <c r="AH1653" s="46" t="str">
        <f>IF(Table1[[#This Row],[Posting Date]]&lt;&gt;"","GJ-"&amp;CountryID,"")</f>
        <v/>
      </c>
      <c r="AI1653" s="59" t="str">
        <f>IF(Table1[[#This Row],[Posting Date]]&lt;&gt;"",Table1[[#This Row],[Posting Date]],"")</f>
        <v/>
      </c>
      <c r="AJ1653" s="46"/>
      <c r="AK1653" s="46" t="str">
        <f>IF(Table1[[#This Row],[Description]]&lt;&gt;"",Table1[[#This Row],[Description]],"")</f>
        <v/>
      </c>
      <c r="AL1653" s="46" t="str">
        <f>IF(Table1[[#This Row],[Posting Date]]&lt;&gt;"",Table1[[#This Row],[Reference Number]],"")</f>
        <v/>
      </c>
      <c r="AM1653" s="46" t="str">
        <f>TRIM(Table1[[#This Row],[Line '#]])</f>
        <v/>
      </c>
      <c r="AN1653" s="46" t="str">
        <f>TRIM(Table1[[#This Row],[Account]])</f>
        <v/>
      </c>
      <c r="AO1653" s="46" t="str">
        <f>IF(Table1[[#This Row],[Posting Date]]&lt;&gt;"",$D$5,"")</f>
        <v/>
      </c>
      <c r="AP1653" s="46" t="str">
        <f>TRIM(Table1[[#This Row],[Departments-Prgrams]])</f>
        <v/>
      </c>
      <c r="AQ1653" s="46" t="str">
        <f>TRIM(Table1[[#This Row],[Grant]])</f>
        <v/>
      </c>
      <c r="AR1653" s="46" t="str">
        <f>TRIM(Table1[[#This Row],[Staff ID]])</f>
        <v/>
      </c>
      <c r="AS1653" s="46" t="str">
        <f>IF(TRIM(Table1[[#This Row],[Budget Code]])=0,"",TRIM(Table1[[#This Row],[Budget Code]]))</f>
        <v/>
      </c>
      <c r="AT1653" s="46" t="str">
        <f>IF(Table1[[#This Row],[Line Description]]&lt;&gt;"",Table1[[#This Row],[Line Description]],"")</f>
        <v/>
      </c>
      <c r="AU1653" s="46" t="str">
        <f>IF(Table1[[#This Row],[Cur_Amount Debit]]&gt;0,ROUND(Table1[[#This Row],[Cur_Amount Debit]],2),"")</f>
        <v/>
      </c>
      <c r="AV1653" s="46" t="str">
        <f>IF(Table1[[#This Row],[Cur_Amount Credit]]&gt;0,ROUND(Table1[[#This Row],[Cur_Amount Credit]],2),"")</f>
        <v/>
      </c>
      <c r="AW1653" s="46" t="str">
        <f>LEFT(Table1[[#This Row],[Cur]],3)</f>
        <v/>
      </c>
      <c r="AX1653" s="59"/>
      <c r="AY1653" s="46"/>
      <c r="AZ1653" s="46" t="str">
        <f>IF(Table1[[#This Row],[Cur]]&lt;&gt;"",IF(Table1[[#This Row],[Cur]]="USD","",ExchangeRate),"")</f>
        <v/>
      </c>
      <c r="BA1653" s="46" t="str">
        <f>IF(Table1[[#This Row],[Grant]]&lt;&gt;"",VLOOKUP(Table1[[#This Row],[Grant]],Grants!B:D,3),"")</f>
        <v/>
      </c>
      <c r="BB1653" s="46" t="str">
        <f>TRIM(Table1[[#This Row],[Vendor ID]])</f>
        <v/>
      </c>
      <c r="BC1653">
        <f>IF(Table1[[#This Row],[Reference Number]]=Q1652,BC1652,BC1652+1)</f>
        <v>2</v>
      </c>
    </row>
    <row r="1654" spans="1:55" ht="11.25" hidden="1" customHeight="1">
      <c r="A1654" s="1"/>
      <c r="B1654" s="88" t="str">
        <f>IF(Table1[[#This Row],[Posting Date]]&lt;&gt;"",IF(Table1[[#This Row],[Reference Number]]=Q1653,B1653+1,1),"")</f>
        <v/>
      </c>
      <c r="C1654" s="61"/>
      <c r="D1654" s="61"/>
      <c r="E1654" s="218"/>
      <c r="F1654" s="143" t="str">
        <f>IFERROR(IF(VLOOKUP(Table1[[#This Row],[Budget Code Description]],Dimentions!$X$6:$AC$132,2,FALSE)="","",VLOOKUP(Table1[[#This Row],[Budget Code Description]],Dimentions!$X$6:$AC$132,2,FALSE)),"")</f>
        <v/>
      </c>
      <c r="G1654" s="143" t="str">
        <f>IFERROR(VLOOKUP(Table1[[#This Row],[Budget Code Description]],Dimentions!$X$6:$AC$132,3,FALSE),"")</f>
        <v/>
      </c>
      <c r="H1654" s="64" t="str">
        <f>IFERROR(VLOOKUP(Table1[[#This Row],[Account]],Dimentions!$S$6:$V$233,2,FALSE),"")</f>
        <v/>
      </c>
      <c r="I1654" s="62">
        <f>_xlfn.NUMBERVALUE(LEFT(Table1[[#This Row],[Account]],1))</f>
        <v>0</v>
      </c>
      <c r="J1654" s="62" t="str">
        <f>IFERROR(VLOOKUP(Table1[[#This Row],[Budget Code Description]],Table6[#All],7,FALSE),"")</f>
        <v/>
      </c>
      <c r="K1654" s="143" t="str">
        <f>IFERROR(VLOOKUP(Table1[[#This Row],[Budget Code Description]],Table6[#All],8,FALSE),"")</f>
        <v/>
      </c>
      <c r="L1654" s="63"/>
      <c r="M1654" s="65" t="str">
        <f>IFERROR(VLOOKUP(Table1[[#This Row],[Staff ID]],Table2[],2,FALSE),"")</f>
        <v/>
      </c>
      <c r="N1654" s="211" t="str">
        <f>IFERROR(IF(VLOOKUP(Table1[[#This Row],[Budget Code Description]],Dimentions!$X$6:$AC$97,4,FALSE)="","",VLOOKUP(Table1[[#This Row],[Budget Code Description]],Dimentions!$X$6:$AC$97,4,FALSE)),"")</f>
        <v/>
      </c>
      <c r="O1654" s="65" t="str">
        <f>IFERROR(VLOOKUP(Table1[[#This Row],[Vendor ID]],Table549[],2,FALSE),"")</f>
        <v/>
      </c>
      <c r="P1654" s="63"/>
      <c r="Q1654" s="143" t="str">
        <f>IF(Table1[[#This Row],[Posting Date]]&lt;&gt;"",$D$9,"")</f>
        <v/>
      </c>
      <c r="R1654" s="159" t="str">
        <f>IF(Table1[[#This Row],[Posting Date]]&lt;&gt;"",$D$10,"")</f>
        <v/>
      </c>
      <c r="S1654" s="66"/>
      <c r="T1654" s="63"/>
      <c r="U1654" s="67"/>
      <c r="V1654" s="67"/>
      <c r="W1654" s="67" t="str">
        <f t="shared" si="26"/>
        <v/>
      </c>
      <c r="X1654" s="161" t="str">
        <f>IF(E1654="","",(IF(Table1[[#This Row],[Cur]]="USD",Table1[[#This Row],[Cur_Amount Debit]],Table1[[#This Row],[Cur_Amount Debit]]/Table1[[#This Row],[Exchange Rate]])))</f>
        <v/>
      </c>
      <c r="Y1654" s="161" t="str">
        <f>IF(E1654="","",(IF(Table1[[#This Row],[Cur]]="USD",Table1[[#This Row],[Cur_Amount Credit]],Table1[[#This Row],[Cur_Amount Credit]]/ExchangeRate)))</f>
        <v/>
      </c>
      <c r="Z1654" s="203" t="str">
        <f>IF(E1654="","",(Table1[[#This Row],[Debit USD]]-Table1[[#This Row],[Credit USD]]))</f>
        <v/>
      </c>
      <c r="AA1654" s="122"/>
      <c r="AB1654" s="1"/>
      <c r="AC1654" s="15"/>
      <c r="AD1654" s="15" t="str">
        <f>IF(AND(OR(Table1[[#This Row],[Account]]="15030",Table1[[#This Row],[Account]]="15035",Table1[[#This Row],[Account]]="20150"),Table1[[#This Row],[Vendor ID]]=""),1,"")</f>
        <v/>
      </c>
      <c r="AE1654" s="15"/>
      <c r="AF1654" s="15"/>
      <c r="AG1654" s="15"/>
      <c r="AH1654" s="46" t="str">
        <f>IF(Table1[[#This Row],[Posting Date]]&lt;&gt;"","GJ-"&amp;CountryID,"")</f>
        <v/>
      </c>
      <c r="AI1654" s="59" t="str">
        <f>IF(Table1[[#This Row],[Posting Date]]&lt;&gt;"",Table1[[#This Row],[Posting Date]],"")</f>
        <v/>
      </c>
      <c r="AJ1654" s="46"/>
      <c r="AK1654" s="46" t="str">
        <f>IF(Table1[[#This Row],[Description]]&lt;&gt;"",Table1[[#This Row],[Description]],"")</f>
        <v/>
      </c>
      <c r="AL1654" s="46" t="str">
        <f>IF(Table1[[#This Row],[Posting Date]]&lt;&gt;"",Table1[[#This Row],[Reference Number]],"")</f>
        <v/>
      </c>
      <c r="AM1654" s="46" t="str">
        <f>TRIM(Table1[[#This Row],[Line '#]])</f>
        <v/>
      </c>
      <c r="AN1654" s="46" t="str">
        <f>TRIM(Table1[[#This Row],[Account]])</f>
        <v/>
      </c>
      <c r="AO1654" s="46" t="str">
        <f>IF(Table1[[#This Row],[Posting Date]]&lt;&gt;"",$D$5,"")</f>
        <v/>
      </c>
      <c r="AP1654" s="46" t="str">
        <f>TRIM(Table1[[#This Row],[Departments-Prgrams]])</f>
        <v/>
      </c>
      <c r="AQ1654" s="46" t="str">
        <f>TRIM(Table1[[#This Row],[Grant]])</f>
        <v/>
      </c>
      <c r="AR1654" s="46" t="str">
        <f>TRIM(Table1[[#This Row],[Staff ID]])</f>
        <v/>
      </c>
      <c r="AS1654" s="46" t="str">
        <f>IF(TRIM(Table1[[#This Row],[Budget Code]])=0,"",TRIM(Table1[[#This Row],[Budget Code]]))</f>
        <v/>
      </c>
      <c r="AT1654" s="46" t="str">
        <f>IF(Table1[[#This Row],[Line Description]]&lt;&gt;"",Table1[[#This Row],[Line Description]],"")</f>
        <v/>
      </c>
      <c r="AU1654" s="46" t="str">
        <f>IF(Table1[[#This Row],[Cur_Amount Debit]]&gt;0,ROUND(Table1[[#This Row],[Cur_Amount Debit]],2),"")</f>
        <v/>
      </c>
      <c r="AV1654" s="46" t="str">
        <f>IF(Table1[[#This Row],[Cur_Amount Credit]]&gt;0,ROUND(Table1[[#This Row],[Cur_Amount Credit]],2),"")</f>
        <v/>
      </c>
      <c r="AW1654" s="46" t="str">
        <f>LEFT(Table1[[#This Row],[Cur]],3)</f>
        <v/>
      </c>
      <c r="AX1654" s="59"/>
      <c r="AY1654" s="46"/>
      <c r="AZ1654" s="46" t="str">
        <f>IF(Table1[[#This Row],[Cur]]&lt;&gt;"",IF(Table1[[#This Row],[Cur]]="USD","",ExchangeRate),"")</f>
        <v/>
      </c>
      <c r="BA1654" s="46" t="str">
        <f>IF(Table1[[#This Row],[Grant]]&lt;&gt;"",VLOOKUP(Table1[[#This Row],[Grant]],Grants!B:D,3),"")</f>
        <v/>
      </c>
      <c r="BB1654" s="46" t="str">
        <f>TRIM(Table1[[#This Row],[Vendor ID]])</f>
        <v/>
      </c>
      <c r="BC1654">
        <f>IF(Table1[[#This Row],[Reference Number]]=Q1653,BC1653,BC1653+1)</f>
        <v>2</v>
      </c>
    </row>
    <row r="1655" spans="1:55" ht="11.25" hidden="1" customHeight="1">
      <c r="A1655" s="1"/>
      <c r="B1655" s="88" t="str">
        <f>IF(Table1[[#This Row],[Posting Date]]&lt;&gt;"",IF(Table1[[#This Row],[Reference Number]]=Q1654,B1654+1,1),"")</f>
        <v/>
      </c>
      <c r="C1655" s="61"/>
      <c r="D1655" s="61"/>
      <c r="E1655" s="218"/>
      <c r="F1655" s="143" t="str">
        <f>IFERROR(IF(VLOOKUP(Table1[[#This Row],[Budget Code Description]],Dimentions!$X$6:$AC$132,2,FALSE)="","",VLOOKUP(Table1[[#This Row],[Budget Code Description]],Dimentions!$X$6:$AC$132,2,FALSE)),"")</f>
        <v/>
      </c>
      <c r="G1655" s="143" t="str">
        <f>IFERROR(VLOOKUP(Table1[[#This Row],[Budget Code Description]],Dimentions!$X$6:$AC$132,3,FALSE),"")</f>
        <v/>
      </c>
      <c r="H1655" s="64" t="str">
        <f>IFERROR(VLOOKUP(Table1[[#This Row],[Account]],Dimentions!$S$6:$V$233,2,FALSE),"")</f>
        <v/>
      </c>
      <c r="I1655" s="62">
        <f>_xlfn.NUMBERVALUE(LEFT(Table1[[#This Row],[Account]],1))</f>
        <v>0</v>
      </c>
      <c r="J1655" s="62" t="str">
        <f>IFERROR(VLOOKUP(Table1[[#This Row],[Budget Code Description]],Table6[#All],7,FALSE),"")</f>
        <v/>
      </c>
      <c r="K1655" s="143" t="str">
        <f>IFERROR(VLOOKUP(Table1[[#This Row],[Budget Code Description]],Table6[#All],8,FALSE),"")</f>
        <v/>
      </c>
      <c r="L1655" s="63"/>
      <c r="M1655" s="65" t="str">
        <f>IFERROR(VLOOKUP(Table1[[#This Row],[Staff ID]],Table2[],2,FALSE),"")</f>
        <v/>
      </c>
      <c r="N1655" s="211" t="str">
        <f>IFERROR(IF(VLOOKUP(Table1[[#This Row],[Budget Code Description]],Dimentions!$X$6:$AC$97,4,FALSE)="","",VLOOKUP(Table1[[#This Row],[Budget Code Description]],Dimentions!$X$6:$AC$97,4,FALSE)),"")</f>
        <v/>
      </c>
      <c r="O1655" s="65" t="str">
        <f>IFERROR(VLOOKUP(Table1[[#This Row],[Vendor ID]],Table549[],2,FALSE),"")</f>
        <v/>
      </c>
      <c r="P1655" s="63"/>
      <c r="Q1655" s="143" t="str">
        <f>IF(Table1[[#This Row],[Posting Date]]&lt;&gt;"",$D$9,"")</f>
        <v/>
      </c>
      <c r="R1655" s="159" t="str">
        <f>IF(Table1[[#This Row],[Posting Date]]&lt;&gt;"",$D$10,"")</f>
        <v/>
      </c>
      <c r="S1655" s="66"/>
      <c r="T1655" s="63"/>
      <c r="U1655" s="67"/>
      <c r="V1655" s="67"/>
      <c r="W1655" s="67" t="str">
        <f t="shared" si="26"/>
        <v/>
      </c>
      <c r="X1655" s="161" t="str">
        <f>IF(E1655="","",(IF(Table1[[#This Row],[Cur]]="USD",Table1[[#This Row],[Cur_Amount Debit]],Table1[[#This Row],[Cur_Amount Debit]]/Table1[[#This Row],[Exchange Rate]])))</f>
        <v/>
      </c>
      <c r="Y1655" s="161" t="str">
        <f>IF(E1655="","",(IF(Table1[[#This Row],[Cur]]="USD",Table1[[#This Row],[Cur_Amount Credit]],Table1[[#This Row],[Cur_Amount Credit]]/ExchangeRate)))</f>
        <v/>
      </c>
      <c r="Z1655" s="203" t="str">
        <f>IF(E1655="","",(Table1[[#This Row],[Debit USD]]-Table1[[#This Row],[Credit USD]]))</f>
        <v/>
      </c>
      <c r="AA1655" s="122"/>
      <c r="AB1655" s="1"/>
      <c r="AC1655" s="15"/>
      <c r="AD1655" s="15" t="str">
        <f>IF(AND(OR(Table1[[#This Row],[Account]]="15030",Table1[[#This Row],[Account]]="15035",Table1[[#This Row],[Account]]="20150"),Table1[[#This Row],[Vendor ID]]=""),1,"")</f>
        <v/>
      </c>
      <c r="AE1655" s="15"/>
      <c r="AF1655" s="15"/>
      <c r="AG1655" s="15"/>
      <c r="AH1655" s="46" t="str">
        <f>IF(Table1[[#This Row],[Posting Date]]&lt;&gt;"","GJ-"&amp;CountryID,"")</f>
        <v/>
      </c>
      <c r="AI1655" s="59" t="str">
        <f>IF(Table1[[#This Row],[Posting Date]]&lt;&gt;"",Table1[[#This Row],[Posting Date]],"")</f>
        <v/>
      </c>
      <c r="AJ1655" s="46"/>
      <c r="AK1655" s="46" t="str">
        <f>IF(Table1[[#This Row],[Description]]&lt;&gt;"",Table1[[#This Row],[Description]],"")</f>
        <v/>
      </c>
      <c r="AL1655" s="46" t="str">
        <f>IF(Table1[[#This Row],[Posting Date]]&lt;&gt;"",Table1[[#This Row],[Reference Number]],"")</f>
        <v/>
      </c>
      <c r="AM1655" s="46" t="str">
        <f>TRIM(Table1[[#This Row],[Line '#]])</f>
        <v/>
      </c>
      <c r="AN1655" s="46" t="str">
        <f>TRIM(Table1[[#This Row],[Account]])</f>
        <v/>
      </c>
      <c r="AO1655" s="46" t="str">
        <f>IF(Table1[[#This Row],[Posting Date]]&lt;&gt;"",$D$5,"")</f>
        <v/>
      </c>
      <c r="AP1655" s="46" t="str">
        <f>TRIM(Table1[[#This Row],[Departments-Prgrams]])</f>
        <v/>
      </c>
      <c r="AQ1655" s="46" t="str">
        <f>TRIM(Table1[[#This Row],[Grant]])</f>
        <v/>
      </c>
      <c r="AR1655" s="46" t="str">
        <f>TRIM(Table1[[#This Row],[Staff ID]])</f>
        <v/>
      </c>
      <c r="AS1655" s="46" t="str">
        <f>IF(TRIM(Table1[[#This Row],[Budget Code]])=0,"",TRIM(Table1[[#This Row],[Budget Code]]))</f>
        <v/>
      </c>
      <c r="AT1655" s="46" t="str">
        <f>IF(Table1[[#This Row],[Line Description]]&lt;&gt;"",Table1[[#This Row],[Line Description]],"")</f>
        <v/>
      </c>
      <c r="AU1655" s="46" t="str">
        <f>IF(Table1[[#This Row],[Cur_Amount Debit]]&gt;0,ROUND(Table1[[#This Row],[Cur_Amount Debit]],2),"")</f>
        <v/>
      </c>
      <c r="AV1655" s="46" t="str">
        <f>IF(Table1[[#This Row],[Cur_Amount Credit]]&gt;0,ROUND(Table1[[#This Row],[Cur_Amount Credit]],2),"")</f>
        <v/>
      </c>
      <c r="AW1655" s="46" t="str">
        <f>LEFT(Table1[[#This Row],[Cur]],3)</f>
        <v/>
      </c>
      <c r="AX1655" s="59"/>
      <c r="AY1655" s="46"/>
      <c r="AZ1655" s="46" t="str">
        <f>IF(Table1[[#This Row],[Cur]]&lt;&gt;"",IF(Table1[[#This Row],[Cur]]="USD","",ExchangeRate),"")</f>
        <v/>
      </c>
      <c r="BA1655" s="46" t="str">
        <f>IF(Table1[[#This Row],[Grant]]&lt;&gt;"",VLOOKUP(Table1[[#This Row],[Grant]],Grants!B:D,3),"")</f>
        <v/>
      </c>
      <c r="BB1655" s="46" t="str">
        <f>TRIM(Table1[[#This Row],[Vendor ID]])</f>
        <v/>
      </c>
      <c r="BC1655">
        <f>IF(Table1[[#This Row],[Reference Number]]=Q1654,BC1654,BC1654+1)</f>
        <v>2</v>
      </c>
    </row>
    <row r="1656" spans="1:55" ht="11.25" hidden="1" customHeight="1">
      <c r="A1656" s="1"/>
      <c r="B1656" s="88" t="str">
        <f>IF(Table1[[#This Row],[Posting Date]]&lt;&gt;"",IF(Table1[[#This Row],[Reference Number]]=Q1655,B1655+1,1),"")</f>
        <v/>
      </c>
      <c r="C1656" s="61"/>
      <c r="D1656" s="61"/>
      <c r="E1656" s="218"/>
      <c r="F1656" s="143" t="str">
        <f>IFERROR(IF(VLOOKUP(Table1[[#This Row],[Budget Code Description]],Dimentions!$X$6:$AC$132,2,FALSE)="","",VLOOKUP(Table1[[#This Row],[Budget Code Description]],Dimentions!$X$6:$AC$132,2,FALSE)),"")</f>
        <v/>
      </c>
      <c r="G1656" s="143" t="str">
        <f>IFERROR(VLOOKUP(Table1[[#This Row],[Budget Code Description]],Dimentions!$X$6:$AC$132,3,FALSE),"")</f>
        <v/>
      </c>
      <c r="H1656" s="64" t="str">
        <f>IFERROR(VLOOKUP(Table1[[#This Row],[Account]],Dimentions!$S$6:$V$233,2,FALSE),"")</f>
        <v/>
      </c>
      <c r="I1656" s="62">
        <f>_xlfn.NUMBERVALUE(LEFT(Table1[[#This Row],[Account]],1))</f>
        <v>0</v>
      </c>
      <c r="J1656" s="62" t="str">
        <f>IFERROR(VLOOKUP(Table1[[#This Row],[Budget Code Description]],Table6[#All],7,FALSE),"")</f>
        <v/>
      </c>
      <c r="K1656" s="143" t="str">
        <f>IFERROR(VLOOKUP(Table1[[#This Row],[Budget Code Description]],Table6[#All],8,FALSE),"")</f>
        <v/>
      </c>
      <c r="L1656" s="63"/>
      <c r="M1656" s="65" t="str">
        <f>IFERROR(VLOOKUP(Table1[[#This Row],[Staff ID]],Table2[],2,FALSE),"")</f>
        <v/>
      </c>
      <c r="N1656" s="211" t="str">
        <f>IFERROR(IF(VLOOKUP(Table1[[#This Row],[Budget Code Description]],Dimentions!$X$6:$AC$97,4,FALSE)="","",VLOOKUP(Table1[[#This Row],[Budget Code Description]],Dimentions!$X$6:$AC$97,4,FALSE)),"")</f>
        <v/>
      </c>
      <c r="O1656" s="65" t="str">
        <f>IFERROR(VLOOKUP(Table1[[#This Row],[Vendor ID]],Table549[],2,FALSE),"")</f>
        <v/>
      </c>
      <c r="P1656" s="63"/>
      <c r="Q1656" s="143" t="str">
        <f>IF(Table1[[#This Row],[Posting Date]]&lt;&gt;"",$D$9,"")</f>
        <v/>
      </c>
      <c r="R1656" s="159" t="str">
        <f>IF(Table1[[#This Row],[Posting Date]]&lt;&gt;"",$D$10,"")</f>
        <v/>
      </c>
      <c r="S1656" s="66"/>
      <c r="T1656" s="63"/>
      <c r="U1656" s="67"/>
      <c r="V1656" s="67"/>
      <c r="W1656" s="67" t="str">
        <f t="shared" si="26"/>
        <v/>
      </c>
      <c r="X1656" s="161" t="str">
        <f>IF(E1656="","",(IF(Table1[[#This Row],[Cur]]="USD",Table1[[#This Row],[Cur_Amount Debit]],Table1[[#This Row],[Cur_Amount Debit]]/Table1[[#This Row],[Exchange Rate]])))</f>
        <v/>
      </c>
      <c r="Y1656" s="161" t="str">
        <f>IF(E1656="","",(IF(Table1[[#This Row],[Cur]]="USD",Table1[[#This Row],[Cur_Amount Credit]],Table1[[#This Row],[Cur_Amount Credit]]/ExchangeRate)))</f>
        <v/>
      </c>
      <c r="Z1656" s="203" t="str">
        <f>IF(E1656="","",(Table1[[#This Row],[Debit USD]]-Table1[[#This Row],[Credit USD]]))</f>
        <v/>
      </c>
      <c r="AA1656" s="122"/>
      <c r="AB1656" s="1"/>
      <c r="AC1656" s="15"/>
      <c r="AD1656" s="15" t="str">
        <f>IF(AND(OR(Table1[[#This Row],[Account]]="15030",Table1[[#This Row],[Account]]="15035",Table1[[#This Row],[Account]]="20150"),Table1[[#This Row],[Vendor ID]]=""),1,"")</f>
        <v/>
      </c>
      <c r="AE1656" s="15"/>
      <c r="AF1656" s="15"/>
      <c r="AG1656" s="15"/>
      <c r="AH1656" s="46" t="str">
        <f>IF(Table1[[#This Row],[Posting Date]]&lt;&gt;"","GJ-"&amp;CountryID,"")</f>
        <v/>
      </c>
      <c r="AI1656" s="59" t="str">
        <f>IF(Table1[[#This Row],[Posting Date]]&lt;&gt;"",Table1[[#This Row],[Posting Date]],"")</f>
        <v/>
      </c>
      <c r="AJ1656" s="46"/>
      <c r="AK1656" s="46" t="str">
        <f>IF(Table1[[#This Row],[Description]]&lt;&gt;"",Table1[[#This Row],[Description]],"")</f>
        <v/>
      </c>
      <c r="AL1656" s="46" t="str">
        <f>IF(Table1[[#This Row],[Posting Date]]&lt;&gt;"",Table1[[#This Row],[Reference Number]],"")</f>
        <v/>
      </c>
      <c r="AM1656" s="46" t="str">
        <f>TRIM(Table1[[#This Row],[Line '#]])</f>
        <v/>
      </c>
      <c r="AN1656" s="46" t="str">
        <f>TRIM(Table1[[#This Row],[Account]])</f>
        <v/>
      </c>
      <c r="AO1656" s="46" t="str">
        <f>IF(Table1[[#This Row],[Posting Date]]&lt;&gt;"",$D$5,"")</f>
        <v/>
      </c>
      <c r="AP1656" s="46" t="str">
        <f>TRIM(Table1[[#This Row],[Departments-Prgrams]])</f>
        <v/>
      </c>
      <c r="AQ1656" s="46" t="str">
        <f>TRIM(Table1[[#This Row],[Grant]])</f>
        <v/>
      </c>
      <c r="AR1656" s="46" t="str">
        <f>TRIM(Table1[[#This Row],[Staff ID]])</f>
        <v/>
      </c>
      <c r="AS1656" s="46" t="str">
        <f>IF(TRIM(Table1[[#This Row],[Budget Code]])=0,"",TRIM(Table1[[#This Row],[Budget Code]]))</f>
        <v/>
      </c>
      <c r="AT1656" s="46" t="str">
        <f>IF(Table1[[#This Row],[Line Description]]&lt;&gt;"",Table1[[#This Row],[Line Description]],"")</f>
        <v/>
      </c>
      <c r="AU1656" s="46" t="str">
        <f>IF(Table1[[#This Row],[Cur_Amount Debit]]&gt;0,ROUND(Table1[[#This Row],[Cur_Amount Debit]],2),"")</f>
        <v/>
      </c>
      <c r="AV1656" s="46" t="str">
        <f>IF(Table1[[#This Row],[Cur_Amount Credit]]&gt;0,ROUND(Table1[[#This Row],[Cur_Amount Credit]],2),"")</f>
        <v/>
      </c>
      <c r="AW1656" s="46" t="str">
        <f>LEFT(Table1[[#This Row],[Cur]],3)</f>
        <v/>
      </c>
      <c r="AX1656" s="59"/>
      <c r="AY1656" s="46"/>
      <c r="AZ1656" s="46" t="str">
        <f>IF(Table1[[#This Row],[Cur]]&lt;&gt;"",IF(Table1[[#This Row],[Cur]]="USD","",ExchangeRate),"")</f>
        <v/>
      </c>
      <c r="BA1656" s="46" t="str">
        <f>IF(Table1[[#This Row],[Grant]]&lt;&gt;"",VLOOKUP(Table1[[#This Row],[Grant]],Grants!B:D,3),"")</f>
        <v/>
      </c>
      <c r="BB1656" s="46" t="str">
        <f>TRIM(Table1[[#This Row],[Vendor ID]])</f>
        <v/>
      </c>
      <c r="BC1656">
        <f>IF(Table1[[#This Row],[Reference Number]]=Q1655,BC1655,BC1655+1)</f>
        <v>2</v>
      </c>
    </row>
    <row r="1657" spans="1:55" ht="11.25" hidden="1" customHeight="1">
      <c r="A1657" s="1"/>
      <c r="B1657" s="88" t="str">
        <f>IF(Table1[[#This Row],[Posting Date]]&lt;&gt;"",IF(Table1[[#This Row],[Reference Number]]=Q1656,B1656+1,1),"")</f>
        <v/>
      </c>
      <c r="C1657" s="61"/>
      <c r="D1657" s="61"/>
      <c r="E1657" s="218"/>
      <c r="F1657" s="143" t="str">
        <f>IFERROR(IF(VLOOKUP(Table1[[#This Row],[Budget Code Description]],Dimentions!$X$6:$AC$132,2,FALSE)="","",VLOOKUP(Table1[[#This Row],[Budget Code Description]],Dimentions!$X$6:$AC$132,2,FALSE)),"")</f>
        <v/>
      </c>
      <c r="G1657" s="143" t="str">
        <f>IFERROR(VLOOKUP(Table1[[#This Row],[Budget Code Description]],Dimentions!$X$6:$AC$132,3,FALSE),"")</f>
        <v/>
      </c>
      <c r="H1657" s="64" t="str">
        <f>IFERROR(VLOOKUP(Table1[[#This Row],[Account]],Dimentions!$S$6:$V$233,2,FALSE),"")</f>
        <v/>
      </c>
      <c r="I1657" s="62">
        <f>_xlfn.NUMBERVALUE(LEFT(Table1[[#This Row],[Account]],1))</f>
        <v>0</v>
      </c>
      <c r="J1657" s="62" t="str">
        <f>IFERROR(VLOOKUP(Table1[[#This Row],[Budget Code Description]],Table6[#All],7,FALSE),"")</f>
        <v/>
      </c>
      <c r="K1657" s="143" t="str">
        <f>IFERROR(VLOOKUP(Table1[[#This Row],[Budget Code Description]],Table6[#All],8,FALSE),"")</f>
        <v/>
      </c>
      <c r="L1657" s="63"/>
      <c r="M1657" s="65" t="str">
        <f>IFERROR(VLOOKUP(Table1[[#This Row],[Staff ID]],Table2[],2,FALSE),"")</f>
        <v/>
      </c>
      <c r="N1657" s="211" t="str">
        <f>IFERROR(IF(VLOOKUP(Table1[[#This Row],[Budget Code Description]],Dimentions!$X$6:$AC$97,4,FALSE)="","",VLOOKUP(Table1[[#This Row],[Budget Code Description]],Dimentions!$X$6:$AC$97,4,FALSE)),"")</f>
        <v/>
      </c>
      <c r="O1657" s="65" t="str">
        <f>IFERROR(VLOOKUP(Table1[[#This Row],[Vendor ID]],Table549[],2,FALSE),"")</f>
        <v/>
      </c>
      <c r="P1657" s="63"/>
      <c r="Q1657" s="143" t="str">
        <f>IF(Table1[[#This Row],[Posting Date]]&lt;&gt;"",$D$9,"")</f>
        <v/>
      </c>
      <c r="R1657" s="159" t="str">
        <f>IF(Table1[[#This Row],[Posting Date]]&lt;&gt;"",$D$10,"")</f>
        <v/>
      </c>
      <c r="S1657" s="66"/>
      <c r="T1657" s="63"/>
      <c r="U1657" s="67"/>
      <c r="V1657" s="67"/>
      <c r="W1657" s="67" t="str">
        <f t="shared" si="26"/>
        <v/>
      </c>
      <c r="X1657" s="161" t="str">
        <f>IF(E1657="","",(IF(Table1[[#This Row],[Cur]]="USD",Table1[[#This Row],[Cur_Amount Debit]],Table1[[#This Row],[Cur_Amount Debit]]/Table1[[#This Row],[Exchange Rate]])))</f>
        <v/>
      </c>
      <c r="Y1657" s="161" t="str">
        <f>IF(E1657="","",(IF(Table1[[#This Row],[Cur]]="USD",Table1[[#This Row],[Cur_Amount Credit]],Table1[[#This Row],[Cur_Amount Credit]]/ExchangeRate)))</f>
        <v/>
      </c>
      <c r="Z1657" s="203" t="str">
        <f>IF(E1657="","",(Table1[[#This Row],[Debit USD]]-Table1[[#This Row],[Credit USD]]))</f>
        <v/>
      </c>
      <c r="AA1657" s="122"/>
      <c r="AB1657" s="1"/>
      <c r="AC1657" s="15"/>
      <c r="AD1657" s="15" t="str">
        <f>IF(AND(OR(Table1[[#This Row],[Account]]="15030",Table1[[#This Row],[Account]]="15035",Table1[[#This Row],[Account]]="20150"),Table1[[#This Row],[Vendor ID]]=""),1,"")</f>
        <v/>
      </c>
      <c r="AE1657" s="15"/>
      <c r="AF1657" s="15"/>
      <c r="AG1657" s="15"/>
      <c r="AH1657" s="46" t="str">
        <f>IF(Table1[[#This Row],[Posting Date]]&lt;&gt;"","GJ-"&amp;CountryID,"")</f>
        <v/>
      </c>
      <c r="AI1657" s="59" t="str">
        <f>IF(Table1[[#This Row],[Posting Date]]&lt;&gt;"",Table1[[#This Row],[Posting Date]],"")</f>
        <v/>
      </c>
      <c r="AJ1657" s="46"/>
      <c r="AK1657" s="46" t="str">
        <f>IF(Table1[[#This Row],[Description]]&lt;&gt;"",Table1[[#This Row],[Description]],"")</f>
        <v/>
      </c>
      <c r="AL1657" s="46" t="str">
        <f>IF(Table1[[#This Row],[Posting Date]]&lt;&gt;"",Table1[[#This Row],[Reference Number]],"")</f>
        <v/>
      </c>
      <c r="AM1657" s="46" t="str">
        <f>TRIM(Table1[[#This Row],[Line '#]])</f>
        <v/>
      </c>
      <c r="AN1657" s="46" t="str">
        <f>TRIM(Table1[[#This Row],[Account]])</f>
        <v/>
      </c>
      <c r="AO1657" s="46" t="str">
        <f>IF(Table1[[#This Row],[Posting Date]]&lt;&gt;"",$D$5,"")</f>
        <v/>
      </c>
      <c r="AP1657" s="46" t="str">
        <f>TRIM(Table1[[#This Row],[Departments-Prgrams]])</f>
        <v/>
      </c>
      <c r="AQ1657" s="46" t="str">
        <f>TRIM(Table1[[#This Row],[Grant]])</f>
        <v/>
      </c>
      <c r="AR1657" s="46" t="str">
        <f>TRIM(Table1[[#This Row],[Staff ID]])</f>
        <v/>
      </c>
      <c r="AS1657" s="46" t="str">
        <f>IF(TRIM(Table1[[#This Row],[Budget Code]])=0,"",TRIM(Table1[[#This Row],[Budget Code]]))</f>
        <v/>
      </c>
      <c r="AT1657" s="46" t="str">
        <f>IF(Table1[[#This Row],[Line Description]]&lt;&gt;"",Table1[[#This Row],[Line Description]],"")</f>
        <v/>
      </c>
      <c r="AU1657" s="46" t="str">
        <f>IF(Table1[[#This Row],[Cur_Amount Debit]]&gt;0,ROUND(Table1[[#This Row],[Cur_Amount Debit]],2),"")</f>
        <v/>
      </c>
      <c r="AV1657" s="46" t="str">
        <f>IF(Table1[[#This Row],[Cur_Amount Credit]]&gt;0,ROUND(Table1[[#This Row],[Cur_Amount Credit]],2),"")</f>
        <v/>
      </c>
      <c r="AW1657" s="46" t="str">
        <f>LEFT(Table1[[#This Row],[Cur]],3)</f>
        <v/>
      </c>
      <c r="AX1657" s="59"/>
      <c r="AY1657" s="46"/>
      <c r="AZ1657" s="46" t="str">
        <f>IF(Table1[[#This Row],[Cur]]&lt;&gt;"",IF(Table1[[#This Row],[Cur]]="USD","",ExchangeRate),"")</f>
        <v/>
      </c>
      <c r="BA1657" s="46" t="str">
        <f>IF(Table1[[#This Row],[Grant]]&lt;&gt;"",VLOOKUP(Table1[[#This Row],[Grant]],Grants!B:D,3),"")</f>
        <v/>
      </c>
      <c r="BB1657" s="46" t="str">
        <f>TRIM(Table1[[#This Row],[Vendor ID]])</f>
        <v/>
      </c>
      <c r="BC1657">
        <f>IF(Table1[[#This Row],[Reference Number]]=Q1656,BC1656,BC1656+1)</f>
        <v>2</v>
      </c>
    </row>
    <row r="1658" spans="1:55" ht="11.25" hidden="1" customHeight="1">
      <c r="A1658" s="1"/>
      <c r="B1658" s="88" t="str">
        <f>IF(Table1[[#This Row],[Posting Date]]&lt;&gt;"",IF(Table1[[#This Row],[Reference Number]]=Q1657,B1657+1,1),"")</f>
        <v/>
      </c>
      <c r="C1658" s="61"/>
      <c r="D1658" s="61"/>
      <c r="E1658" s="218"/>
      <c r="F1658" s="143" t="str">
        <f>IFERROR(IF(VLOOKUP(Table1[[#This Row],[Budget Code Description]],Dimentions!$X$6:$AC$132,2,FALSE)="","",VLOOKUP(Table1[[#This Row],[Budget Code Description]],Dimentions!$X$6:$AC$132,2,FALSE)),"")</f>
        <v/>
      </c>
      <c r="G1658" s="143" t="str">
        <f>IFERROR(VLOOKUP(Table1[[#This Row],[Budget Code Description]],Dimentions!$X$6:$AC$132,3,FALSE),"")</f>
        <v/>
      </c>
      <c r="H1658" s="64" t="str">
        <f>IFERROR(VLOOKUP(Table1[[#This Row],[Account]],Dimentions!$S$6:$V$233,2,FALSE),"")</f>
        <v/>
      </c>
      <c r="I1658" s="62">
        <f>_xlfn.NUMBERVALUE(LEFT(Table1[[#This Row],[Account]],1))</f>
        <v>0</v>
      </c>
      <c r="J1658" s="62" t="str">
        <f>IFERROR(VLOOKUP(Table1[[#This Row],[Budget Code Description]],Table6[#All],7,FALSE),"")</f>
        <v/>
      </c>
      <c r="K1658" s="143" t="str">
        <f>IFERROR(VLOOKUP(Table1[[#This Row],[Budget Code Description]],Table6[#All],8,FALSE),"")</f>
        <v/>
      </c>
      <c r="L1658" s="63"/>
      <c r="M1658" s="65" t="str">
        <f>IFERROR(VLOOKUP(Table1[[#This Row],[Staff ID]],Table2[],2,FALSE),"")</f>
        <v/>
      </c>
      <c r="N1658" s="211" t="str">
        <f>IFERROR(IF(VLOOKUP(Table1[[#This Row],[Budget Code Description]],Dimentions!$X$6:$AC$97,4,FALSE)="","",VLOOKUP(Table1[[#This Row],[Budget Code Description]],Dimentions!$X$6:$AC$97,4,FALSE)),"")</f>
        <v/>
      </c>
      <c r="O1658" s="65" t="str">
        <f>IFERROR(VLOOKUP(Table1[[#This Row],[Vendor ID]],Table549[],2,FALSE),"")</f>
        <v/>
      </c>
      <c r="P1658" s="63"/>
      <c r="Q1658" s="143" t="str">
        <f>IF(Table1[[#This Row],[Posting Date]]&lt;&gt;"",$D$9,"")</f>
        <v/>
      </c>
      <c r="R1658" s="159" t="str">
        <f>IF(Table1[[#This Row],[Posting Date]]&lt;&gt;"",$D$10,"")</f>
        <v/>
      </c>
      <c r="S1658" s="66"/>
      <c r="T1658" s="63"/>
      <c r="U1658" s="67"/>
      <c r="V1658" s="67"/>
      <c r="W1658" s="67" t="str">
        <f t="shared" si="26"/>
        <v/>
      </c>
      <c r="X1658" s="161" t="str">
        <f>IF(E1658="","",(IF(Table1[[#This Row],[Cur]]="USD",Table1[[#This Row],[Cur_Amount Debit]],Table1[[#This Row],[Cur_Amount Debit]]/Table1[[#This Row],[Exchange Rate]])))</f>
        <v/>
      </c>
      <c r="Y1658" s="161" t="str">
        <f>IF(E1658="","",(IF(Table1[[#This Row],[Cur]]="USD",Table1[[#This Row],[Cur_Amount Credit]],Table1[[#This Row],[Cur_Amount Credit]]/ExchangeRate)))</f>
        <v/>
      </c>
      <c r="Z1658" s="203" t="str">
        <f>IF(E1658="","",(Table1[[#This Row],[Debit USD]]-Table1[[#This Row],[Credit USD]]))</f>
        <v/>
      </c>
      <c r="AA1658" s="122"/>
      <c r="AB1658" s="1"/>
      <c r="AC1658" s="15"/>
      <c r="AD1658" s="15" t="str">
        <f>IF(AND(OR(Table1[[#This Row],[Account]]="15030",Table1[[#This Row],[Account]]="15035",Table1[[#This Row],[Account]]="20150"),Table1[[#This Row],[Vendor ID]]=""),1,"")</f>
        <v/>
      </c>
      <c r="AE1658" s="15"/>
      <c r="AF1658" s="15"/>
      <c r="AG1658" s="15"/>
      <c r="AH1658" s="46" t="str">
        <f>IF(Table1[[#This Row],[Posting Date]]&lt;&gt;"","GJ-"&amp;CountryID,"")</f>
        <v/>
      </c>
      <c r="AI1658" s="59" t="str">
        <f>IF(Table1[[#This Row],[Posting Date]]&lt;&gt;"",Table1[[#This Row],[Posting Date]],"")</f>
        <v/>
      </c>
      <c r="AJ1658" s="46"/>
      <c r="AK1658" s="46" t="str">
        <f>IF(Table1[[#This Row],[Description]]&lt;&gt;"",Table1[[#This Row],[Description]],"")</f>
        <v/>
      </c>
      <c r="AL1658" s="46" t="str">
        <f>IF(Table1[[#This Row],[Posting Date]]&lt;&gt;"",Table1[[#This Row],[Reference Number]],"")</f>
        <v/>
      </c>
      <c r="AM1658" s="46" t="str">
        <f>TRIM(Table1[[#This Row],[Line '#]])</f>
        <v/>
      </c>
      <c r="AN1658" s="46" t="str">
        <f>TRIM(Table1[[#This Row],[Account]])</f>
        <v/>
      </c>
      <c r="AO1658" s="46" t="str">
        <f>IF(Table1[[#This Row],[Posting Date]]&lt;&gt;"",$D$5,"")</f>
        <v/>
      </c>
      <c r="AP1658" s="46" t="str">
        <f>TRIM(Table1[[#This Row],[Departments-Prgrams]])</f>
        <v/>
      </c>
      <c r="AQ1658" s="46" t="str">
        <f>TRIM(Table1[[#This Row],[Grant]])</f>
        <v/>
      </c>
      <c r="AR1658" s="46" t="str">
        <f>TRIM(Table1[[#This Row],[Staff ID]])</f>
        <v/>
      </c>
      <c r="AS1658" s="46" t="str">
        <f>IF(TRIM(Table1[[#This Row],[Budget Code]])=0,"",TRIM(Table1[[#This Row],[Budget Code]]))</f>
        <v/>
      </c>
      <c r="AT1658" s="46" t="str">
        <f>IF(Table1[[#This Row],[Line Description]]&lt;&gt;"",Table1[[#This Row],[Line Description]],"")</f>
        <v/>
      </c>
      <c r="AU1658" s="46" t="str">
        <f>IF(Table1[[#This Row],[Cur_Amount Debit]]&gt;0,ROUND(Table1[[#This Row],[Cur_Amount Debit]],2),"")</f>
        <v/>
      </c>
      <c r="AV1658" s="46" t="str">
        <f>IF(Table1[[#This Row],[Cur_Amount Credit]]&gt;0,ROUND(Table1[[#This Row],[Cur_Amount Credit]],2),"")</f>
        <v/>
      </c>
      <c r="AW1658" s="46" t="str">
        <f>LEFT(Table1[[#This Row],[Cur]],3)</f>
        <v/>
      </c>
      <c r="AX1658" s="59"/>
      <c r="AY1658" s="46"/>
      <c r="AZ1658" s="46" t="str">
        <f>IF(Table1[[#This Row],[Cur]]&lt;&gt;"",IF(Table1[[#This Row],[Cur]]="USD","",ExchangeRate),"")</f>
        <v/>
      </c>
      <c r="BA1658" s="46" t="str">
        <f>IF(Table1[[#This Row],[Grant]]&lt;&gt;"",VLOOKUP(Table1[[#This Row],[Grant]],Grants!B:D,3),"")</f>
        <v/>
      </c>
      <c r="BB1658" s="46" t="str">
        <f>TRIM(Table1[[#This Row],[Vendor ID]])</f>
        <v/>
      </c>
      <c r="BC1658">
        <f>IF(Table1[[#This Row],[Reference Number]]=Q1657,BC1657,BC1657+1)</f>
        <v>2</v>
      </c>
    </row>
    <row r="1659" spans="1:55" ht="11.25" hidden="1" customHeight="1">
      <c r="A1659" s="1"/>
      <c r="B1659" s="88" t="str">
        <f>IF(Table1[[#This Row],[Posting Date]]&lt;&gt;"",IF(Table1[[#This Row],[Reference Number]]=Q1658,B1658+1,1),"")</f>
        <v/>
      </c>
      <c r="C1659" s="61"/>
      <c r="D1659" s="61"/>
      <c r="E1659" s="218"/>
      <c r="F1659" s="143" t="str">
        <f>IFERROR(IF(VLOOKUP(Table1[[#This Row],[Budget Code Description]],Dimentions!$X$6:$AC$132,2,FALSE)="","",VLOOKUP(Table1[[#This Row],[Budget Code Description]],Dimentions!$X$6:$AC$132,2,FALSE)),"")</f>
        <v/>
      </c>
      <c r="G1659" s="143" t="str">
        <f>IFERROR(VLOOKUP(Table1[[#This Row],[Budget Code Description]],Dimentions!$X$6:$AC$132,3,FALSE),"")</f>
        <v/>
      </c>
      <c r="H1659" s="64" t="str">
        <f>IFERROR(VLOOKUP(Table1[[#This Row],[Account]],Dimentions!$S$6:$V$233,2,FALSE),"")</f>
        <v/>
      </c>
      <c r="I1659" s="62">
        <f>_xlfn.NUMBERVALUE(LEFT(Table1[[#This Row],[Account]],1))</f>
        <v>0</v>
      </c>
      <c r="J1659" s="62" t="str">
        <f>IFERROR(VLOOKUP(Table1[[#This Row],[Budget Code Description]],Table6[#All],7,FALSE),"")</f>
        <v/>
      </c>
      <c r="K1659" s="143" t="str">
        <f>IFERROR(VLOOKUP(Table1[[#This Row],[Budget Code Description]],Table6[#All],8,FALSE),"")</f>
        <v/>
      </c>
      <c r="L1659" s="63"/>
      <c r="M1659" s="65" t="str">
        <f>IFERROR(VLOOKUP(Table1[[#This Row],[Staff ID]],Table2[],2,FALSE),"")</f>
        <v/>
      </c>
      <c r="N1659" s="211" t="str">
        <f>IFERROR(IF(VLOOKUP(Table1[[#This Row],[Budget Code Description]],Dimentions!$X$6:$AC$97,4,FALSE)="","",VLOOKUP(Table1[[#This Row],[Budget Code Description]],Dimentions!$X$6:$AC$97,4,FALSE)),"")</f>
        <v/>
      </c>
      <c r="O1659" s="65" t="str">
        <f>IFERROR(VLOOKUP(Table1[[#This Row],[Vendor ID]],Table549[],2,FALSE),"")</f>
        <v/>
      </c>
      <c r="P1659" s="63"/>
      <c r="Q1659" s="143" t="str">
        <f>IF(Table1[[#This Row],[Posting Date]]&lt;&gt;"",$D$9,"")</f>
        <v/>
      </c>
      <c r="R1659" s="159" t="str">
        <f>IF(Table1[[#This Row],[Posting Date]]&lt;&gt;"",$D$10,"")</f>
        <v/>
      </c>
      <c r="S1659" s="66"/>
      <c r="T1659" s="63"/>
      <c r="U1659" s="67"/>
      <c r="V1659" s="67"/>
      <c r="W1659" s="67" t="str">
        <f t="shared" si="26"/>
        <v/>
      </c>
      <c r="X1659" s="161" t="str">
        <f>IF(E1659="","",(IF(Table1[[#This Row],[Cur]]="USD",Table1[[#This Row],[Cur_Amount Debit]],Table1[[#This Row],[Cur_Amount Debit]]/Table1[[#This Row],[Exchange Rate]])))</f>
        <v/>
      </c>
      <c r="Y1659" s="161" t="str">
        <f>IF(E1659="","",(IF(Table1[[#This Row],[Cur]]="USD",Table1[[#This Row],[Cur_Amount Credit]],Table1[[#This Row],[Cur_Amount Credit]]/ExchangeRate)))</f>
        <v/>
      </c>
      <c r="Z1659" s="203" t="str">
        <f>IF(E1659="","",(Table1[[#This Row],[Debit USD]]-Table1[[#This Row],[Credit USD]]))</f>
        <v/>
      </c>
      <c r="AA1659" s="122"/>
      <c r="AB1659" s="1"/>
      <c r="AC1659" s="15"/>
      <c r="AD1659" s="15" t="str">
        <f>IF(AND(OR(Table1[[#This Row],[Account]]="15030",Table1[[#This Row],[Account]]="15035",Table1[[#This Row],[Account]]="20150"),Table1[[#This Row],[Vendor ID]]=""),1,"")</f>
        <v/>
      </c>
      <c r="AE1659" s="15"/>
      <c r="AF1659" s="15"/>
      <c r="AG1659" s="15"/>
      <c r="AH1659" s="46" t="str">
        <f>IF(Table1[[#This Row],[Posting Date]]&lt;&gt;"","GJ-"&amp;CountryID,"")</f>
        <v/>
      </c>
      <c r="AI1659" s="59" t="str">
        <f>IF(Table1[[#This Row],[Posting Date]]&lt;&gt;"",Table1[[#This Row],[Posting Date]],"")</f>
        <v/>
      </c>
      <c r="AJ1659" s="46"/>
      <c r="AK1659" s="46" t="str">
        <f>IF(Table1[[#This Row],[Description]]&lt;&gt;"",Table1[[#This Row],[Description]],"")</f>
        <v/>
      </c>
      <c r="AL1659" s="46" t="str">
        <f>IF(Table1[[#This Row],[Posting Date]]&lt;&gt;"",Table1[[#This Row],[Reference Number]],"")</f>
        <v/>
      </c>
      <c r="AM1659" s="46" t="str">
        <f>TRIM(Table1[[#This Row],[Line '#]])</f>
        <v/>
      </c>
      <c r="AN1659" s="46" t="str">
        <f>TRIM(Table1[[#This Row],[Account]])</f>
        <v/>
      </c>
      <c r="AO1659" s="46" t="str">
        <f>IF(Table1[[#This Row],[Posting Date]]&lt;&gt;"",$D$5,"")</f>
        <v/>
      </c>
      <c r="AP1659" s="46" t="str">
        <f>TRIM(Table1[[#This Row],[Departments-Prgrams]])</f>
        <v/>
      </c>
      <c r="AQ1659" s="46" t="str">
        <f>TRIM(Table1[[#This Row],[Grant]])</f>
        <v/>
      </c>
      <c r="AR1659" s="46" t="str">
        <f>TRIM(Table1[[#This Row],[Staff ID]])</f>
        <v/>
      </c>
      <c r="AS1659" s="46" t="str">
        <f>IF(TRIM(Table1[[#This Row],[Budget Code]])=0,"",TRIM(Table1[[#This Row],[Budget Code]]))</f>
        <v/>
      </c>
      <c r="AT1659" s="46" t="str">
        <f>IF(Table1[[#This Row],[Line Description]]&lt;&gt;"",Table1[[#This Row],[Line Description]],"")</f>
        <v/>
      </c>
      <c r="AU1659" s="46" t="str">
        <f>IF(Table1[[#This Row],[Cur_Amount Debit]]&gt;0,ROUND(Table1[[#This Row],[Cur_Amount Debit]],2),"")</f>
        <v/>
      </c>
      <c r="AV1659" s="46" t="str">
        <f>IF(Table1[[#This Row],[Cur_Amount Credit]]&gt;0,ROUND(Table1[[#This Row],[Cur_Amount Credit]],2),"")</f>
        <v/>
      </c>
      <c r="AW1659" s="46" t="str">
        <f>LEFT(Table1[[#This Row],[Cur]],3)</f>
        <v/>
      </c>
      <c r="AX1659" s="59"/>
      <c r="AY1659" s="46"/>
      <c r="AZ1659" s="46" t="str">
        <f>IF(Table1[[#This Row],[Cur]]&lt;&gt;"",IF(Table1[[#This Row],[Cur]]="USD","",ExchangeRate),"")</f>
        <v/>
      </c>
      <c r="BA1659" s="46" t="str">
        <f>IF(Table1[[#This Row],[Grant]]&lt;&gt;"",VLOOKUP(Table1[[#This Row],[Grant]],Grants!B:D,3),"")</f>
        <v/>
      </c>
      <c r="BB1659" s="46" t="str">
        <f>TRIM(Table1[[#This Row],[Vendor ID]])</f>
        <v/>
      </c>
      <c r="BC1659">
        <f>IF(Table1[[#This Row],[Reference Number]]=Q1658,BC1658,BC1658+1)</f>
        <v>2</v>
      </c>
    </row>
    <row r="1660" spans="1:55" ht="11.25" hidden="1" customHeight="1">
      <c r="A1660" s="1"/>
      <c r="B1660" s="88" t="str">
        <f>IF(Table1[[#This Row],[Posting Date]]&lt;&gt;"",IF(Table1[[#This Row],[Reference Number]]=Q1659,B1659+1,1),"")</f>
        <v/>
      </c>
      <c r="C1660" s="61"/>
      <c r="D1660" s="61"/>
      <c r="E1660" s="218"/>
      <c r="F1660" s="143" t="str">
        <f>IFERROR(IF(VLOOKUP(Table1[[#This Row],[Budget Code Description]],Dimentions!$X$6:$AC$132,2,FALSE)="","",VLOOKUP(Table1[[#This Row],[Budget Code Description]],Dimentions!$X$6:$AC$132,2,FALSE)),"")</f>
        <v/>
      </c>
      <c r="G1660" s="143" t="str">
        <f>IFERROR(VLOOKUP(Table1[[#This Row],[Budget Code Description]],Dimentions!$X$6:$AC$132,3,FALSE),"")</f>
        <v/>
      </c>
      <c r="H1660" s="64" t="str">
        <f>IFERROR(VLOOKUP(Table1[[#This Row],[Account]],Dimentions!$S$6:$V$233,2,FALSE),"")</f>
        <v/>
      </c>
      <c r="I1660" s="62">
        <f>_xlfn.NUMBERVALUE(LEFT(Table1[[#This Row],[Account]],1))</f>
        <v>0</v>
      </c>
      <c r="J1660" s="62" t="str">
        <f>IFERROR(VLOOKUP(Table1[[#This Row],[Budget Code Description]],Table6[#All],7,FALSE),"")</f>
        <v/>
      </c>
      <c r="K1660" s="143" t="str">
        <f>IFERROR(VLOOKUP(Table1[[#This Row],[Budget Code Description]],Table6[#All],8,FALSE),"")</f>
        <v/>
      </c>
      <c r="L1660" s="63"/>
      <c r="M1660" s="65" t="str">
        <f>IFERROR(VLOOKUP(Table1[[#This Row],[Staff ID]],Table2[],2,FALSE),"")</f>
        <v/>
      </c>
      <c r="N1660" s="211" t="str">
        <f>IFERROR(IF(VLOOKUP(Table1[[#This Row],[Budget Code Description]],Dimentions!$X$6:$AC$97,4,FALSE)="","",VLOOKUP(Table1[[#This Row],[Budget Code Description]],Dimentions!$X$6:$AC$97,4,FALSE)),"")</f>
        <v/>
      </c>
      <c r="O1660" s="65" t="str">
        <f>IFERROR(VLOOKUP(Table1[[#This Row],[Vendor ID]],Table549[],2,FALSE),"")</f>
        <v/>
      </c>
      <c r="P1660" s="63"/>
      <c r="Q1660" s="143" t="str">
        <f>IF(Table1[[#This Row],[Posting Date]]&lt;&gt;"",$D$9,"")</f>
        <v/>
      </c>
      <c r="R1660" s="159" t="str">
        <f>IF(Table1[[#This Row],[Posting Date]]&lt;&gt;"",$D$10,"")</f>
        <v/>
      </c>
      <c r="S1660" s="66"/>
      <c r="T1660" s="63"/>
      <c r="U1660" s="67"/>
      <c r="V1660" s="67"/>
      <c r="W1660" s="67" t="str">
        <f t="shared" si="26"/>
        <v/>
      </c>
      <c r="X1660" s="161" t="str">
        <f>IF(E1660="","",(IF(Table1[[#This Row],[Cur]]="USD",Table1[[#This Row],[Cur_Amount Debit]],Table1[[#This Row],[Cur_Amount Debit]]/Table1[[#This Row],[Exchange Rate]])))</f>
        <v/>
      </c>
      <c r="Y1660" s="161" t="str">
        <f>IF(E1660="","",(IF(Table1[[#This Row],[Cur]]="USD",Table1[[#This Row],[Cur_Amount Credit]],Table1[[#This Row],[Cur_Amount Credit]]/ExchangeRate)))</f>
        <v/>
      </c>
      <c r="Z1660" s="203" t="str">
        <f>IF(E1660="","",(Table1[[#This Row],[Debit USD]]-Table1[[#This Row],[Credit USD]]))</f>
        <v/>
      </c>
      <c r="AA1660" s="122"/>
      <c r="AB1660" s="1"/>
      <c r="AC1660" s="15"/>
      <c r="AD1660" s="15" t="str">
        <f>IF(AND(OR(Table1[[#This Row],[Account]]="15030",Table1[[#This Row],[Account]]="15035",Table1[[#This Row],[Account]]="20150"),Table1[[#This Row],[Vendor ID]]=""),1,"")</f>
        <v/>
      </c>
      <c r="AE1660" s="15"/>
      <c r="AF1660" s="15"/>
      <c r="AG1660" s="15"/>
      <c r="AH1660" s="46" t="str">
        <f>IF(Table1[[#This Row],[Posting Date]]&lt;&gt;"","GJ-"&amp;CountryID,"")</f>
        <v/>
      </c>
      <c r="AI1660" s="59" t="str">
        <f>IF(Table1[[#This Row],[Posting Date]]&lt;&gt;"",Table1[[#This Row],[Posting Date]],"")</f>
        <v/>
      </c>
      <c r="AJ1660" s="46"/>
      <c r="AK1660" s="46" t="str">
        <f>IF(Table1[[#This Row],[Description]]&lt;&gt;"",Table1[[#This Row],[Description]],"")</f>
        <v/>
      </c>
      <c r="AL1660" s="46" t="str">
        <f>IF(Table1[[#This Row],[Posting Date]]&lt;&gt;"",Table1[[#This Row],[Reference Number]],"")</f>
        <v/>
      </c>
      <c r="AM1660" s="46" t="str">
        <f>TRIM(Table1[[#This Row],[Line '#]])</f>
        <v/>
      </c>
      <c r="AN1660" s="46" t="str">
        <f>TRIM(Table1[[#This Row],[Account]])</f>
        <v/>
      </c>
      <c r="AO1660" s="46" t="str">
        <f>IF(Table1[[#This Row],[Posting Date]]&lt;&gt;"",$D$5,"")</f>
        <v/>
      </c>
      <c r="AP1660" s="46" t="str">
        <f>TRIM(Table1[[#This Row],[Departments-Prgrams]])</f>
        <v/>
      </c>
      <c r="AQ1660" s="46" t="str">
        <f>TRIM(Table1[[#This Row],[Grant]])</f>
        <v/>
      </c>
      <c r="AR1660" s="46" t="str">
        <f>TRIM(Table1[[#This Row],[Staff ID]])</f>
        <v/>
      </c>
      <c r="AS1660" s="46" t="str">
        <f>IF(TRIM(Table1[[#This Row],[Budget Code]])=0,"",TRIM(Table1[[#This Row],[Budget Code]]))</f>
        <v/>
      </c>
      <c r="AT1660" s="46" t="str">
        <f>IF(Table1[[#This Row],[Line Description]]&lt;&gt;"",Table1[[#This Row],[Line Description]],"")</f>
        <v/>
      </c>
      <c r="AU1660" s="46" t="str">
        <f>IF(Table1[[#This Row],[Cur_Amount Debit]]&gt;0,ROUND(Table1[[#This Row],[Cur_Amount Debit]],2),"")</f>
        <v/>
      </c>
      <c r="AV1660" s="46" t="str">
        <f>IF(Table1[[#This Row],[Cur_Amount Credit]]&gt;0,ROUND(Table1[[#This Row],[Cur_Amount Credit]],2),"")</f>
        <v/>
      </c>
      <c r="AW1660" s="46" t="str">
        <f>LEFT(Table1[[#This Row],[Cur]],3)</f>
        <v/>
      </c>
      <c r="AX1660" s="59"/>
      <c r="AY1660" s="46"/>
      <c r="AZ1660" s="46" t="str">
        <f>IF(Table1[[#This Row],[Cur]]&lt;&gt;"",IF(Table1[[#This Row],[Cur]]="USD","",ExchangeRate),"")</f>
        <v/>
      </c>
      <c r="BA1660" s="46" t="str">
        <f>IF(Table1[[#This Row],[Grant]]&lt;&gt;"",VLOOKUP(Table1[[#This Row],[Grant]],Grants!B:D,3),"")</f>
        <v/>
      </c>
      <c r="BB1660" s="46" t="str">
        <f>TRIM(Table1[[#This Row],[Vendor ID]])</f>
        <v/>
      </c>
      <c r="BC1660">
        <f>IF(Table1[[#This Row],[Reference Number]]=Q1659,BC1659,BC1659+1)</f>
        <v>2</v>
      </c>
    </row>
    <row r="1661" spans="1:55" ht="11.25" hidden="1" customHeight="1">
      <c r="A1661" s="1"/>
      <c r="B1661" s="88" t="str">
        <f>IF(Table1[[#This Row],[Posting Date]]&lt;&gt;"",IF(Table1[[#This Row],[Reference Number]]=Q1660,B1660+1,1),"")</f>
        <v/>
      </c>
      <c r="C1661" s="61"/>
      <c r="D1661" s="61"/>
      <c r="E1661" s="218"/>
      <c r="F1661" s="143" t="str">
        <f>IFERROR(IF(VLOOKUP(Table1[[#This Row],[Budget Code Description]],Dimentions!$X$6:$AC$132,2,FALSE)="","",VLOOKUP(Table1[[#This Row],[Budget Code Description]],Dimentions!$X$6:$AC$132,2,FALSE)),"")</f>
        <v/>
      </c>
      <c r="G1661" s="143" t="str">
        <f>IFERROR(VLOOKUP(Table1[[#This Row],[Budget Code Description]],Dimentions!$X$6:$AC$132,3,FALSE),"")</f>
        <v/>
      </c>
      <c r="H1661" s="64" t="str">
        <f>IFERROR(VLOOKUP(Table1[[#This Row],[Account]],Dimentions!$S$6:$V$233,2,FALSE),"")</f>
        <v/>
      </c>
      <c r="I1661" s="62">
        <f>_xlfn.NUMBERVALUE(LEFT(Table1[[#This Row],[Account]],1))</f>
        <v>0</v>
      </c>
      <c r="J1661" s="62" t="str">
        <f>IFERROR(VLOOKUP(Table1[[#This Row],[Budget Code Description]],Table6[#All],7,FALSE),"")</f>
        <v/>
      </c>
      <c r="K1661" s="143" t="str">
        <f>IFERROR(VLOOKUP(Table1[[#This Row],[Budget Code Description]],Table6[#All],8,FALSE),"")</f>
        <v/>
      </c>
      <c r="L1661" s="63"/>
      <c r="M1661" s="65" t="str">
        <f>IFERROR(VLOOKUP(Table1[[#This Row],[Staff ID]],Table2[],2,FALSE),"")</f>
        <v/>
      </c>
      <c r="N1661" s="211" t="str">
        <f>IFERROR(IF(VLOOKUP(Table1[[#This Row],[Budget Code Description]],Dimentions!$X$6:$AC$97,4,FALSE)="","",VLOOKUP(Table1[[#This Row],[Budget Code Description]],Dimentions!$X$6:$AC$97,4,FALSE)),"")</f>
        <v/>
      </c>
      <c r="O1661" s="65" t="str">
        <f>IFERROR(VLOOKUP(Table1[[#This Row],[Vendor ID]],Table549[],2,FALSE),"")</f>
        <v/>
      </c>
      <c r="P1661" s="63"/>
      <c r="Q1661" s="143" t="str">
        <f>IF(Table1[[#This Row],[Posting Date]]&lt;&gt;"",$D$9,"")</f>
        <v/>
      </c>
      <c r="R1661" s="159" t="str">
        <f>IF(Table1[[#This Row],[Posting Date]]&lt;&gt;"",$D$10,"")</f>
        <v/>
      </c>
      <c r="S1661" s="66"/>
      <c r="T1661" s="63"/>
      <c r="U1661" s="67"/>
      <c r="V1661" s="67"/>
      <c r="W1661" s="67" t="str">
        <f t="shared" si="26"/>
        <v/>
      </c>
      <c r="X1661" s="161" t="str">
        <f>IF(E1661="","",(IF(Table1[[#This Row],[Cur]]="USD",Table1[[#This Row],[Cur_Amount Debit]],Table1[[#This Row],[Cur_Amount Debit]]/Table1[[#This Row],[Exchange Rate]])))</f>
        <v/>
      </c>
      <c r="Y1661" s="161" t="str">
        <f>IF(E1661="","",(IF(Table1[[#This Row],[Cur]]="USD",Table1[[#This Row],[Cur_Amount Credit]],Table1[[#This Row],[Cur_Amount Credit]]/ExchangeRate)))</f>
        <v/>
      </c>
      <c r="Z1661" s="203" t="str">
        <f>IF(E1661="","",(Table1[[#This Row],[Debit USD]]-Table1[[#This Row],[Credit USD]]))</f>
        <v/>
      </c>
      <c r="AA1661" s="122"/>
      <c r="AB1661" s="1"/>
      <c r="AC1661" s="15"/>
      <c r="AD1661" s="15" t="str">
        <f>IF(AND(OR(Table1[[#This Row],[Account]]="15030",Table1[[#This Row],[Account]]="15035",Table1[[#This Row],[Account]]="20150"),Table1[[#This Row],[Vendor ID]]=""),1,"")</f>
        <v/>
      </c>
      <c r="AE1661" s="15"/>
      <c r="AF1661" s="15"/>
      <c r="AG1661" s="15"/>
      <c r="AH1661" s="46" t="str">
        <f>IF(Table1[[#This Row],[Posting Date]]&lt;&gt;"","GJ-"&amp;CountryID,"")</f>
        <v/>
      </c>
      <c r="AI1661" s="59" t="str">
        <f>IF(Table1[[#This Row],[Posting Date]]&lt;&gt;"",Table1[[#This Row],[Posting Date]],"")</f>
        <v/>
      </c>
      <c r="AJ1661" s="46"/>
      <c r="AK1661" s="46" t="str">
        <f>IF(Table1[[#This Row],[Description]]&lt;&gt;"",Table1[[#This Row],[Description]],"")</f>
        <v/>
      </c>
      <c r="AL1661" s="46" t="str">
        <f>IF(Table1[[#This Row],[Posting Date]]&lt;&gt;"",Table1[[#This Row],[Reference Number]],"")</f>
        <v/>
      </c>
      <c r="AM1661" s="46" t="str">
        <f>TRIM(Table1[[#This Row],[Line '#]])</f>
        <v/>
      </c>
      <c r="AN1661" s="46" t="str">
        <f>TRIM(Table1[[#This Row],[Account]])</f>
        <v/>
      </c>
      <c r="AO1661" s="46" t="str">
        <f>IF(Table1[[#This Row],[Posting Date]]&lt;&gt;"",$D$5,"")</f>
        <v/>
      </c>
      <c r="AP1661" s="46" t="str">
        <f>TRIM(Table1[[#This Row],[Departments-Prgrams]])</f>
        <v/>
      </c>
      <c r="AQ1661" s="46" t="str">
        <f>TRIM(Table1[[#This Row],[Grant]])</f>
        <v/>
      </c>
      <c r="AR1661" s="46" t="str">
        <f>TRIM(Table1[[#This Row],[Staff ID]])</f>
        <v/>
      </c>
      <c r="AS1661" s="46" t="str">
        <f>IF(TRIM(Table1[[#This Row],[Budget Code]])=0,"",TRIM(Table1[[#This Row],[Budget Code]]))</f>
        <v/>
      </c>
      <c r="AT1661" s="46" t="str">
        <f>IF(Table1[[#This Row],[Line Description]]&lt;&gt;"",Table1[[#This Row],[Line Description]],"")</f>
        <v/>
      </c>
      <c r="AU1661" s="46" t="str">
        <f>IF(Table1[[#This Row],[Cur_Amount Debit]]&gt;0,ROUND(Table1[[#This Row],[Cur_Amount Debit]],2),"")</f>
        <v/>
      </c>
      <c r="AV1661" s="46" t="str">
        <f>IF(Table1[[#This Row],[Cur_Amount Credit]]&gt;0,ROUND(Table1[[#This Row],[Cur_Amount Credit]],2),"")</f>
        <v/>
      </c>
      <c r="AW1661" s="46" t="str">
        <f>LEFT(Table1[[#This Row],[Cur]],3)</f>
        <v/>
      </c>
      <c r="AX1661" s="59"/>
      <c r="AY1661" s="46"/>
      <c r="AZ1661" s="46" t="str">
        <f>IF(Table1[[#This Row],[Cur]]&lt;&gt;"",IF(Table1[[#This Row],[Cur]]="USD","",ExchangeRate),"")</f>
        <v/>
      </c>
      <c r="BA1661" s="46" t="str">
        <f>IF(Table1[[#This Row],[Grant]]&lt;&gt;"",VLOOKUP(Table1[[#This Row],[Grant]],Grants!B:D,3),"")</f>
        <v/>
      </c>
      <c r="BB1661" s="46" t="str">
        <f>TRIM(Table1[[#This Row],[Vendor ID]])</f>
        <v/>
      </c>
      <c r="BC1661">
        <f>IF(Table1[[#This Row],[Reference Number]]=Q1660,BC1660,BC1660+1)</f>
        <v>2</v>
      </c>
    </row>
    <row r="1662" spans="1:55" ht="11.25" hidden="1" customHeight="1">
      <c r="A1662" s="1"/>
      <c r="B1662" s="88" t="str">
        <f>IF(Table1[[#This Row],[Posting Date]]&lt;&gt;"",IF(Table1[[#This Row],[Reference Number]]=Q1661,B1661+1,1),"")</f>
        <v/>
      </c>
      <c r="C1662" s="61"/>
      <c r="D1662" s="61"/>
      <c r="E1662" s="218"/>
      <c r="F1662" s="143" t="str">
        <f>IFERROR(IF(VLOOKUP(Table1[[#This Row],[Budget Code Description]],Dimentions!$X$6:$AC$132,2,FALSE)="","",VLOOKUP(Table1[[#This Row],[Budget Code Description]],Dimentions!$X$6:$AC$132,2,FALSE)),"")</f>
        <v/>
      </c>
      <c r="G1662" s="143" t="str">
        <f>IFERROR(VLOOKUP(Table1[[#This Row],[Budget Code Description]],Dimentions!$X$6:$AC$132,3,FALSE),"")</f>
        <v/>
      </c>
      <c r="H1662" s="64" t="str">
        <f>IFERROR(VLOOKUP(Table1[[#This Row],[Account]],Dimentions!$S$6:$V$233,2,FALSE),"")</f>
        <v/>
      </c>
      <c r="I1662" s="62">
        <f>_xlfn.NUMBERVALUE(LEFT(Table1[[#This Row],[Account]],1))</f>
        <v>0</v>
      </c>
      <c r="J1662" s="62" t="str">
        <f>IFERROR(VLOOKUP(Table1[[#This Row],[Budget Code Description]],Table6[#All],7,FALSE),"")</f>
        <v/>
      </c>
      <c r="K1662" s="143" t="str">
        <f>IFERROR(VLOOKUP(Table1[[#This Row],[Budget Code Description]],Table6[#All],8,FALSE),"")</f>
        <v/>
      </c>
      <c r="L1662" s="63"/>
      <c r="M1662" s="65" t="str">
        <f>IFERROR(VLOOKUP(Table1[[#This Row],[Staff ID]],Table2[],2,FALSE),"")</f>
        <v/>
      </c>
      <c r="N1662" s="211" t="str">
        <f>IFERROR(IF(VLOOKUP(Table1[[#This Row],[Budget Code Description]],Dimentions!$X$6:$AC$97,4,FALSE)="","",VLOOKUP(Table1[[#This Row],[Budget Code Description]],Dimentions!$X$6:$AC$97,4,FALSE)),"")</f>
        <v/>
      </c>
      <c r="O1662" s="65" t="str">
        <f>IFERROR(VLOOKUP(Table1[[#This Row],[Vendor ID]],Table549[],2,FALSE),"")</f>
        <v/>
      </c>
      <c r="P1662" s="63"/>
      <c r="Q1662" s="143" t="str">
        <f>IF(Table1[[#This Row],[Posting Date]]&lt;&gt;"",$D$9,"")</f>
        <v/>
      </c>
      <c r="R1662" s="159" t="str">
        <f>IF(Table1[[#This Row],[Posting Date]]&lt;&gt;"",$D$10,"")</f>
        <v/>
      </c>
      <c r="S1662" s="66"/>
      <c r="T1662" s="63"/>
      <c r="U1662" s="67"/>
      <c r="V1662" s="67"/>
      <c r="W1662" s="67" t="str">
        <f t="shared" si="26"/>
        <v/>
      </c>
      <c r="X1662" s="161" t="str">
        <f>IF(E1662="","",(IF(Table1[[#This Row],[Cur]]="USD",Table1[[#This Row],[Cur_Amount Debit]],Table1[[#This Row],[Cur_Amount Debit]]/Table1[[#This Row],[Exchange Rate]])))</f>
        <v/>
      </c>
      <c r="Y1662" s="161" t="str">
        <f>IF(E1662="","",(IF(Table1[[#This Row],[Cur]]="USD",Table1[[#This Row],[Cur_Amount Credit]],Table1[[#This Row],[Cur_Amount Credit]]/ExchangeRate)))</f>
        <v/>
      </c>
      <c r="Z1662" s="203" t="str">
        <f>IF(E1662="","",(Table1[[#This Row],[Debit USD]]-Table1[[#This Row],[Credit USD]]))</f>
        <v/>
      </c>
      <c r="AA1662" s="122"/>
      <c r="AB1662" s="1"/>
      <c r="AC1662" s="15"/>
      <c r="AD1662" s="15" t="str">
        <f>IF(AND(OR(Table1[[#This Row],[Account]]="15030",Table1[[#This Row],[Account]]="15035",Table1[[#This Row],[Account]]="20150"),Table1[[#This Row],[Vendor ID]]=""),1,"")</f>
        <v/>
      </c>
      <c r="AE1662" s="15"/>
      <c r="AF1662" s="15"/>
      <c r="AG1662" s="15"/>
      <c r="AH1662" s="46" t="str">
        <f>IF(Table1[[#This Row],[Posting Date]]&lt;&gt;"","GJ-"&amp;CountryID,"")</f>
        <v/>
      </c>
      <c r="AI1662" s="59" t="str">
        <f>IF(Table1[[#This Row],[Posting Date]]&lt;&gt;"",Table1[[#This Row],[Posting Date]],"")</f>
        <v/>
      </c>
      <c r="AJ1662" s="46"/>
      <c r="AK1662" s="46" t="str">
        <f>IF(Table1[[#This Row],[Description]]&lt;&gt;"",Table1[[#This Row],[Description]],"")</f>
        <v/>
      </c>
      <c r="AL1662" s="46" t="str">
        <f>IF(Table1[[#This Row],[Posting Date]]&lt;&gt;"",Table1[[#This Row],[Reference Number]],"")</f>
        <v/>
      </c>
      <c r="AM1662" s="46" t="str">
        <f>TRIM(Table1[[#This Row],[Line '#]])</f>
        <v/>
      </c>
      <c r="AN1662" s="46" t="str">
        <f>TRIM(Table1[[#This Row],[Account]])</f>
        <v/>
      </c>
      <c r="AO1662" s="46" t="str">
        <f>IF(Table1[[#This Row],[Posting Date]]&lt;&gt;"",$D$5,"")</f>
        <v/>
      </c>
      <c r="AP1662" s="46" t="str">
        <f>TRIM(Table1[[#This Row],[Departments-Prgrams]])</f>
        <v/>
      </c>
      <c r="AQ1662" s="46" t="str">
        <f>TRIM(Table1[[#This Row],[Grant]])</f>
        <v/>
      </c>
      <c r="AR1662" s="46" t="str">
        <f>TRIM(Table1[[#This Row],[Staff ID]])</f>
        <v/>
      </c>
      <c r="AS1662" s="46" t="str">
        <f>IF(TRIM(Table1[[#This Row],[Budget Code]])=0,"",TRIM(Table1[[#This Row],[Budget Code]]))</f>
        <v/>
      </c>
      <c r="AT1662" s="46" t="str">
        <f>IF(Table1[[#This Row],[Line Description]]&lt;&gt;"",Table1[[#This Row],[Line Description]],"")</f>
        <v/>
      </c>
      <c r="AU1662" s="46" t="str">
        <f>IF(Table1[[#This Row],[Cur_Amount Debit]]&gt;0,ROUND(Table1[[#This Row],[Cur_Amount Debit]],2),"")</f>
        <v/>
      </c>
      <c r="AV1662" s="46" t="str">
        <f>IF(Table1[[#This Row],[Cur_Amount Credit]]&gt;0,ROUND(Table1[[#This Row],[Cur_Amount Credit]],2),"")</f>
        <v/>
      </c>
      <c r="AW1662" s="46" t="str">
        <f>LEFT(Table1[[#This Row],[Cur]],3)</f>
        <v/>
      </c>
      <c r="AX1662" s="59"/>
      <c r="AY1662" s="46"/>
      <c r="AZ1662" s="46" t="str">
        <f>IF(Table1[[#This Row],[Cur]]&lt;&gt;"",IF(Table1[[#This Row],[Cur]]="USD","",ExchangeRate),"")</f>
        <v/>
      </c>
      <c r="BA1662" s="46" t="str">
        <f>IF(Table1[[#This Row],[Grant]]&lt;&gt;"",VLOOKUP(Table1[[#This Row],[Grant]],Grants!B:D,3),"")</f>
        <v/>
      </c>
      <c r="BB1662" s="46" t="str">
        <f>TRIM(Table1[[#This Row],[Vendor ID]])</f>
        <v/>
      </c>
      <c r="BC1662">
        <f>IF(Table1[[#This Row],[Reference Number]]=Q1661,BC1661,BC1661+1)</f>
        <v>2</v>
      </c>
    </row>
    <row r="1663" spans="1:55" ht="11.25" hidden="1" customHeight="1">
      <c r="A1663" s="1"/>
      <c r="B1663" s="88" t="str">
        <f>IF(Table1[[#This Row],[Posting Date]]&lt;&gt;"",IF(Table1[[#This Row],[Reference Number]]=Q1662,B1662+1,1),"")</f>
        <v/>
      </c>
      <c r="C1663" s="61"/>
      <c r="D1663" s="61"/>
      <c r="E1663" s="218"/>
      <c r="F1663" s="143" t="str">
        <f>IFERROR(IF(VLOOKUP(Table1[[#This Row],[Budget Code Description]],Dimentions!$X$6:$AC$132,2,FALSE)="","",VLOOKUP(Table1[[#This Row],[Budget Code Description]],Dimentions!$X$6:$AC$132,2,FALSE)),"")</f>
        <v/>
      </c>
      <c r="G1663" s="143" t="str">
        <f>IFERROR(VLOOKUP(Table1[[#This Row],[Budget Code Description]],Dimentions!$X$6:$AC$132,3,FALSE),"")</f>
        <v/>
      </c>
      <c r="H1663" s="64" t="str">
        <f>IFERROR(VLOOKUP(Table1[[#This Row],[Account]],Dimentions!$S$6:$V$233,2,FALSE),"")</f>
        <v/>
      </c>
      <c r="I1663" s="62">
        <f>_xlfn.NUMBERVALUE(LEFT(Table1[[#This Row],[Account]],1))</f>
        <v>0</v>
      </c>
      <c r="J1663" s="62" t="str">
        <f>IFERROR(VLOOKUP(Table1[[#This Row],[Budget Code Description]],Table6[#All],7,FALSE),"")</f>
        <v/>
      </c>
      <c r="K1663" s="143" t="str">
        <f>IFERROR(VLOOKUP(Table1[[#This Row],[Budget Code Description]],Table6[#All],8,FALSE),"")</f>
        <v/>
      </c>
      <c r="L1663" s="63"/>
      <c r="M1663" s="65" t="str">
        <f>IFERROR(VLOOKUP(Table1[[#This Row],[Staff ID]],Table2[],2,FALSE),"")</f>
        <v/>
      </c>
      <c r="N1663" s="211" t="str">
        <f>IFERROR(IF(VLOOKUP(Table1[[#This Row],[Budget Code Description]],Dimentions!$X$6:$AC$97,4,FALSE)="","",VLOOKUP(Table1[[#This Row],[Budget Code Description]],Dimentions!$X$6:$AC$97,4,FALSE)),"")</f>
        <v/>
      </c>
      <c r="O1663" s="65" t="str">
        <f>IFERROR(VLOOKUP(Table1[[#This Row],[Vendor ID]],Table549[],2,FALSE),"")</f>
        <v/>
      </c>
      <c r="P1663" s="63"/>
      <c r="Q1663" s="143" t="str">
        <f>IF(Table1[[#This Row],[Posting Date]]&lt;&gt;"",$D$9,"")</f>
        <v/>
      </c>
      <c r="R1663" s="159" t="str">
        <f>IF(Table1[[#This Row],[Posting Date]]&lt;&gt;"",$D$10,"")</f>
        <v/>
      </c>
      <c r="S1663" s="66"/>
      <c r="T1663" s="63"/>
      <c r="U1663" s="67"/>
      <c r="V1663" s="67"/>
      <c r="W1663" s="67" t="str">
        <f t="shared" si="26"/>
        <v/>
      </c>
      <c r="X1663" s="161" t="str">
        <f>IF(E1663="","",(IF(Table1[[#This Row],[Cur]]="USD",Table1[[#This Row],[Cur_Amount Debit]],Table1[[#This Row],[Cur_Amount Debit]]/Table1[[#This Row],[Exchange Rate]])))</f>
        <v/>
      </c>
      <c r="Y1663" s="161" t="str">
        <f>IF(E1663="","",(IF(Table1[[#This Row],[Cur]]="USD",Table1[[#This Row],[Cur_Amount Credit]],Table1[[#This Row],[Cur_Amount Credit]]/ExchangeRate)))</f>
        <v/>
      </c>
      <c r="Z1663" s="203" t="str">
        <f>IF(E1663="","",(Table1[[#This Row],[Debit USD]]-Table1[[#This Row],[Credit USD]]))</f>
        <v/>
      </c>
      <c r="AA1663" s="122"/>
      <c r="AB1663" s="1"/>
      <c r="AC1663" s="15"/>
      <c r="AD1663" s="15" t="str">
        <f>IF(AND(OR(Table1[[#This Row],[Account]]="15030",Table1[[#This Row],[Account]]="15035",Table1[[#This Row],[Account]]="20150"),Table1[[#This Row],[Vendor ID]]=""),1,"")</f>
        <v/>
      </c>
      <c r="AE1663" s="15"/>
      <c r="AF1663" s="15"/>
      <c r="AG1663" s="15"/>
      <c r="AH1663" s="46" t="str">
        <f>IF(Table1[[#This Row],[Posting Date]]&lt;&gt;"","GJ-"&amp;CountryID,"")</f>
        <v/>
      </c>
      <c r="AI1663" s="59" t="str">
        <f>IF(Table1[[#This Row],[Posting Date]]&lt;&gt;"",Table1[[#This Row],[Posting Date]],"")</f>
        <v/>
      </c>
      <c r="AJ1663" s="46"/>
      <c r="AK1663" s="46" t="str">
        <f>IF(Table1[[#This Row],[Description]]&lt;&gt;"",Table1[[#This Row],[Description]],"")</f>
        <v/>
      </c>
      <c r="AL1663" s="46" t="str">
        <f>IF(Table1[[#This Row],[Posting Date]]&lt;&gt;"",Table1[[#This Row],[Reference Number]],"")</f>
        <v/>
      </c>
      <c r="AM1663" s="46" t="str">
        <f>TRIM(Table1[[#This Row],[Line '#]])</f>
        <v/>
      </c>
      <c r="AN1663" s="46" t="str">
        <f>TRIM(Table1[[#This Row],[Account]])</f>
        <v/>
      </c>
      <c r="AO1663" s="46" t="str">
        <f>IF(Table1[[#This Row],[Posting Date]]&lt;&gt;"",$D$5,"")</f>
        <v/>
      </c>
      <c r="AP1663" s="46" t="str">
        <f>TRIM(Table1[[#This Row],[Departments-Prgrams]])</f>
        <v/>
      </c>
      <c r="AQ1663" s="46" t="str">
        <f>TRIM(Table1[[#This Row],[Grant]])</f>
        <v/>
      </c>
      <c r="AR1663" s="46" t="str">
        <f>TRIM(Table1[[#This Row],[Staff ID]])</f>
        <v/>
      </c>
      <c r="AS1663" s="46" t="str">
        <f>IF(TRIM(Table1[[#This Row],[Budget Code]])=0,"",TRIM(Table1[[#This Row],[Budget Code]]))</f>
        <v/>
      </c>
      <c r="AT1663" s="46" t="str">
        <f>IF(Table1[[#This Row],[Line Description]]&lt;&gt;"",Table1[[#This Row],[Line Description]],"")</f>
        <v/>
      </c>
      <c r="AU1663" s="46" t="str">
        <f>IF(Table1[[#This Row],[Cur_Amount Debit]]&gt;0,ROUND(Table1[[#This Row],[Cur_Amount Debit]],2),"")</f>
        <v/>
      </c>
      <c r="AV1663" s="46" t="str">
        <f>IF(Table1[[#This Row],[Cur_Amount Credit]]&gt;0,ROUND(Table1[[#This Row],[Cur_Amount Credit]],2),"")</f>
        <v/>
      </c>
      <c r="AW1663" s="46" t="str">
        <f>LEFT(Table1[[#This Row],[Cur]],3)</f>
        <v/>
      </c>
      <c r="AX1663" s="59"/>
      <c r="AY1663" s="46"/>
      <c r="AZ1663" s="46" t="str">
        <f>IF(Table1[[#This Row],[Cur]]&lt;&gt;"",IF(Table1[[#This Row],[Cur]]="USD","",ExchangeRate),"")</f>
        <v/>
      </c>
      <c r="BA1663" s="46" t="str">
        <f>IF(Table1[[#This Row],[Grant]]&lt;&gt;"",VLOOKUP(Table1[[#This Row],[Grant]],Grants!B:D,3),"")</f>
        <v/>
      </c>
      <c r="BB1663" s="46" t="str">
        <f>TRIM(Table1[[#This Row],[Vendor ID]])</f>
        <v/>
      </c>
      <c r="BC1663">
        <f>IF(Table1[[#This Row],[Reference Number]]=Q1662,BC1662,BC1662+1)</f>
        <v>2</v>
      </c>
    </row>
    <row r="1664" spans="1:55" ht="11.25" hidden="1" customHeight="1">
      <c r="A1664" s="1"/>
      <c r="B1664" s="88" t="str">
        <f>IF(Table1[[#This Row],[Posting Date]]&lt;&gt;"",IF(Table1[[#This Row],[Reference Number]]=Q1663,B1663+1,1),"")</f>
        <v/>
      </c>
      <c r="C1664" s="61"/>
      <c r="D1664" s="61"/>
      <c r="E1664" s="218"/>
      <c r="F1664" s="143" t="str">
        <f>IFERROR(IF(VLOOKUP(Table1[[#This Row],[Budget Code Description]],Dimentions!$X$6:$AC$132,2,FALSE)="","",VLOOKUP(Table1[[#This Row],[Budget Code Description]],Dimentions!$X$6:$AC$132,2,FALSE)),"")</f>
        <v/>
      </c>
      <c r="G1664" s="143" t="str">
        <f>IFERROR(VLOOKUP(Table1[[#This Row],[Budget Code Description]],Dimentions!$X$6:$AC$132,3,FALSE),"")</f>
        <v/>
      </c>
      <c r="H1664" s="64" t="str">
        <f>IFERROR(VLOOKUP(Table1[[#This Row],[Account]],Dimentions!$S$6:$V$233,2,FALSE),"")</f>
        <v/>
      </c>
      <c r="I1664" s="62">
        <f>_xlfn.NUMBERVALUE(LEFT(Table1[[#This Row],[Account]],1))</f>
        <v>0</v>
      </c>
      <c r="J1664" s="62" t="str">
        <f>IFERROR(VLOOKUP(Table1[[#This Row],[Budget Code Description]],Table6[#All],7,FALSE),"")</f>
        <v/>
      </c>
      <c r="K1664" s="143" t="str">
        <f>IFERROR(VLOOKUP(Table1[[#This Row],[Budget Code Description]],Table6[#All],8,FALSE),"")</f>
        <v/>
      </c>
      <c r="L1664" s="63"/>
      <c r="M1664" s="65" t="str">
        <f>IFERROR(VLOOKUP(Table1[[#This Row],[Staff ID]],Table2[],2,FALSE),"")</f>
        <v/>
      </c>
      <c r="N1664" s="211" t="str">
        <f>IFERROR(IF(VLOOKUP(Table1[[#This Row],[Budget Code Description]],Dimentions!$X$6:$AC$97,4,FALSE)="","",VLOOKUP(Table1[[#This Row],[Budget Code Description]],Dimentions!$X$6:$AC$97,4,FALSE)),"")</f>
        <v/>
      </c>
      <c r="O1664" s="65" t="str">
        <f>IFERROR(VLOOKUP(Table1[[#This Row],[Vendor ID]],Table549[],2,FALSE),"")</f>
        <v/>
      </c>
      <c r="P1664" s="63"/>
      <c r="Q1664" s="143" t="str">
        <f>IF(Table1[[#This Row],[Posting Date]]&lt;&gt;"",$D$9,"")</f>
        <v/>
      </c>
      <c r="R1664" s="159" t="str">
        <f>IF(Table1[[#This Row],[Posting Date]]&lt;&gt;"",$D$10,"")</f>
        <v/>
      </c>
      <c r="S1664" s="66"/>
      <c r="T1664" s="63"/>
      <c r="U1664" s="67"/>
      <c r="V1664" s="67"/>
      <c r="W1664" s="67" t="str">
        <f t="shared" si="26"/>
        <v/>
      </c>
      <c r="X1664" s="161" t="str">
        <f>IF(E1664="","",(IF(Table1[[#This Row],[Cur]]="USD",Table1[[#This Row],[Cur_Amount Debit]],Table1[[#This Row],[Cur_Amount Debit]]/Table1[[#This Row],[Exchange Rate]])))</f>
        <v/>
      </c>
      <c r="Y1664" s="161" t="str">
        <f>IF(E1664="","",(IF(Table1[[#This Row],[Cur]]="USD",Table1[[#This Row],[Cur_Amount Credit]],Table1[[#This Row],[Cur_Amount Credit]]/ExchangeRate)))</f>
        <v/>
      </c>
      <c r="Z1664" s="203" t="str">
        <f>IF(E1664="","",(Table1[[#This Row],[Debit USD]]-Table1[[#This Row],[Credit USD]]))</f>
        <v/>
      </c>
      <c r="AA1664" s="122"/>
      <c r="AB1664" s="1"/>
      <c r="AC1664" s="15"/>
      <c r="AD1664" s="15" t="str">
        <f>IF(AND(OR(Table1[[#This Row],[Account]]="15030",Table1[[#This Row],[Account]]="15035",Table1[[#This Row],[Account]]="20150"),Table1[[#This Row],[Vendor ID]]=""),1,"")</f>
        <v/>
      </c>
      <c r="AE1664" s="15"/>
      <c r="AF1664" s="15"/>
      <c r="AG1664" s="15"/>
      <c r="AH1664" s="46" t="str">
        <f>IF(Table1[[#This Row],[Posting Date]]&lt;&gt;"","GJ-"&amp;CountryID,"")</f>
        <v/>
      </c>
      <c r="AI1664" s="59" t="str">
        <f>IF(Table1[[#This Row],[Posting Date]]&lt;&gt;"",Table1[[#This Row],[Posting Date]],"")</f>
        <v/>
      </c>
      <c r="AJ1664" s="46"/>
      <c r="AK1664" s="46" t="str">
        <f>IF(Table1[[#This Row],[Description]]&lt;&gt;"",Table1[[#This Row],[Description]],"")</f>
        <v/>
      </c>
      <c r="AL1664" s="46" t="str">
        <f>IF(Table1[[#This Row],[Posting Date]]&lt;&gt;"",Table1[[#This Row],[Reference Number]],"")</f>
        <v/>
      </c>
      <c r="AM1664" s="46" t="str">
        <f>TRIM(Table1[[#This Row],[Line '#]])</f>
        <v/>
      </c>
      <c r="AN1664" s="46" t="str">
        <f>TRIM(Table1[[#This Row],[Account]])</f>
        <v/>
      </c>
      <c r="AO1664" s="46" t="str">
        <f>IF(Table1[[#This Row],[Posting Date]]&lt;&gt;"",$D$5,"")</f>
        <v/>
      </c>
      <c r="AP1664" s="46" t="str">
        <f>TRIM(Table1[[#This Row],[Departments-Prgrams]])</f>
        <v/>
      </c>
      <c r="AQ1664" s="46" t="str">
        <f>TRIM(Table1[[#This Row],[Grant]])</f>
        <v/>
      </c>
      <c r="AR1664" s="46" t="str">
        <f>TRIM(Table1[[#This Row],[Staff ID]])</f>
        <v/>
      </c>
      <c r="AS1664" s="46" t="str">
        <f>IF(TRIM(Table1[[#This Row],[Budget Code]])=0,"",TRIM(Table1[[#This Row],[Budget Code]]))</f>
        <v/>
      </c>
      <c r="AT1664" s="46" t="str">
        <f>IF(Table1[[#This Row],[Line Description]]&lt;&gt;"",Table1[[#This Row],[Line Description]],"")</f>
        <v/>
      </c>
      <c r="AU1664" s="46" t="str">
        <f>IF(Table1[[#This Row],[Cur_Amount Debit]]&gt;0,ROUND(Table1[[#This Row],[Cur_Amount Debit]],2),"")</f>
        <v/>
      </c>
      <c r="AV1664" s="46" t="str">
        <f>IF(Table1[[#This Row],[Cur_Amount Credit]]&gt;0,ROUND(Table1[[#This Row],[Cur_Amount Credit]],2),"")</f>
        <v/>
      </c>
      <c r="AW1664" s="46" t="str">
        <f>LEFT(Table1[[#This Row],[Cur]],3)</f>
        <v/>
      </c>
      <c r="AX1664" s="59"/>
      <c r="AY1664" s="46"/>
      <c r="AZ1664" s="46" t="str">
        <f>IF(Table1[[#This Row],[Cur]]&lt;&gt;"",IF(Table1[[#This Row],[Cur]]="USD","",ExchangeRate),"")</f>
        <v/>
      </c>
      <c r="BA1664" s="46" t="str">
        <f>IF(Table1[[#This Row],[Grant]]&lt;&gt;"",VLOOKUP(Table1[[#This Row],[Grant]],Grants!B:D,3),"")</f>
        <v/>
      </c>
      <c r="BB1664" s="46" t="str">
        <f>TRIM(Table1[[#This Row],[Vendor ID]])</f>
        <v/>
      </c>
      <c r="BC1664">
        <f>IF(Table1[[#This Row],[Reference Number]]=Q1663,BC1663,BC1663+1)</f>
        <v>2</v>
      </c>
    </row>
    <row r="1665" spans="1:55" ht="11.25" hidden="1" customHeight="1">
      <c r="A1665" s="1"/>
      <c r="B1665" s="88" t="str">
        <f>IF(Table1[[#This Row],[Posting Date]]&lt;&gt;"",IF(Table1[[#This Row],[Reference Number]]=Q1664,B1664+1,1),"")</f>
        <v/>
      </c>
      <c r="C1665" s="61"/>
      <c r="D1665" s="61"/>
      <c r="E1665" s="218"/>
      <c r="F1665" s="143" t="str">
        <f>IFERROR(IF(VLOOKUP(Table1[[#This Row],[Budget Code Description]],Dimentions!$X$6:$AC$132,2,FALSE)="","",VLOOKUP(Table1[[#This Row],[Budget Code Description]],Dimentions!$X$6:$AC$132,2,FALSE)),"")</f>
        <v/>
      </c>
      <c r="G1665" s="143" t="str">
        <f>IFERROR(VLOOKUP(Table1[[#This Row],[Budget Code Description]],Dimentions!$X$6:$AC$132,3,FALSE),"")</f>
        <v/>
      </c>
      <c r="H1665" s="64" t="str">
        <f>IFERROR(VLOOKUP(Table1[[#This Row],[Account]],Dimentions!$S$6:$V$233,2,FALSE),"")</f>
        <v/>
      </c>
      <c r="I1665" s="62">
        <f>_xlfn.NUMBERVALUE(LEFT(Table1[[#This Row],[Account]],1))</f>
        <v>0</v>
      </c>
      <c r="J1665" s="62" t="str">
        <f>IFERROR(VLOOKUP(Table1[[#This Row],[Budget Code Description]],Table6[#All],7,FALSE),"")</f>
        <v/>
      </c>
      <c r="K1665" s="143" t="str">
        <f>IFERROR(VLOOKUP(Table1[[#This Row],[Budget Code Description]],Table6[#All],8,FALSE),"")</f>
        <v/>
      </c>
      <c r="L1665" s="63"/>
      <c r="M1665" s="65" t="str">
        <f>IFERROR(VLOOKUP(Table1[[#This Row],[Staff ID]],Table2[],2,FALSE),"")</f>
        <v/>
      </c>
      <c r="N1665" s="211" t="str">
        <f>IFERROR(IF(VLOOKUP(Table1[[#This Row],[Budget Code Description]],Dimentions!$X$6:$AC$97,4,FALSE)="","",VLOOKUP(Table1[[#This Row],[Budget Code Description]],Dimentions!$X$6:$AC$97,4,FALSE)),"")</f>
        <v/>
      </c>
      <c r="O1665" s="65" t="str">
        <f>IFERROR(VLOOKUP(Table1[[#This Row],[Vendor ID]],Table549[],2,FALSE),"")</f>
        <v/>
      </c>
      <c r="P1665" s="63"/>
      <c r="Q1665" s="143" t="str">
        <f>IF(Table1[[#This Row],[Posting Date]]&lt;&gt;"",$D$9,"")</f>
        <v/>
      </c>
      <c r="R1665" s="159" t="str">
        <f>IF(Table1[[#This Row],[Posting Date]]&lt;&gt;"",$D$10,"")</f>
        <v/>
      </c>
      <c r="S1665" s="66"/>
      <c r="T1665" s="63"/>
      <c r="U1665" s="67"/>
      <c r="V1665" s="67"/>
      <c r="W1665" s="67" t="str">
        <f t="shared" si="26"/>
        <v/>
      </c>
      <c r="X1665" s="161" t="str">
        <f>IF(E1665="","",(IF(Table1[[#This Row],[Cur]]="USD",Table1[[#This Row],[Cur_Amount Debit]],Table1[[#This Row],[Cur_Amount Debit]]/Table1[[#This Row],[Exchange Rate]])))</f>
        <v/>
      </c>
      <c r="Y1665" s="161" t="str">
        <f>IF(E1665="","",(IF(Table1[[#This Row],[Cur]]="USD",Table1[[#This Row],[Cur_Amount Credit]],Table1[[#This Row],[Cur_Amount Credit]]/ExchangeRate)))</f>
        <v/>
      </c>
      <c r="Z1665" s="203" t="str">
        <f>IF(E1665="","",(Table1[[#This Row],[Debit USD]]-Table1[[#This Row],[Credit USD]]))</f>
        <v/>
      </c>
      <c r="AA1665" s="122"/>
      <c r="AB1665" s="1"/>
      <c r="AC1665" s="15"/>
      <c r="AD1665" s="15" t="str">
        <f>IF(AND(OR(Table1[[#This Row],[Account]]="15030",Table1[[#This Row],[Account]]="15035",Table1[[#This Row],[Account]]="20150"),Table1[[#This Row],[Vendor ID]]=""),1,"")</f>
        <v/>
      </c>
      <c r="AE1665" s="15"/>
      <c r="AF1665" s="15"/>
      <c r="AG1665" s="15"/>
      <c r="AH1665" s="46" t="str">
        <f>IF(Table1[[#This Row],[Posting Date]]&lt;&gt;"","GJ-"&amp;CountryID,"")</f>
        <v/>
      </c>
      <c r="AI1665" s="59" t="str">
        <f>IF(Table1[[#This Row],[Posting Date]]&lt;&gt;"",Table1[[#This Row],[Posting Date]],"")</f>
        <v/>
      </c>
      <c r="AJ1665" s="46"/>
      <c r="AK1665" s="46" t="str">
        <f>IF(Table1[[#This Row],[Description]]&lt;&gt;"",Table1[[#This Row],[Description]],"")</f>
        <v/>
      </c>
      <c r="AL1665" s="46" t="str">
        <f>IF(Table1[[#This Row],[Posting Date]]&lt;&gt;"",Table1[[#This Row],[Reference Number]],"")</f>
        <v/>
      </c>
      <c r="AM1665" s="46" t="str">
        <f>TRIM(Table1[[#This Row],[Line '#]])</f>
        <v/>
      </c>
      <c r="AN1665" s="46" t="str">
        <f>TRIM(Table1[[#This Row],[Account]])</f>
        <v/>
      </c>
      <c r="AO1665" s="46" t="str">
        <f>IF(Table1[[#This Row],[Posting Date]]&lt;&gt;"",$D$5,"")</f>
        <v/>
      </c>
      <c r="AP1665" s="46" t="str">
        <f>TRIM(Table1[[#This Row],[Departments-Prgrams]])</f>
        <v/>
      </c>
      <c r="AQ1665" s="46" t="str">
        <f>TRIM(Table1[[#This Row],[Grant]])</f>
        <v/>
      </c>
      <c r="AR1665" s="46" t="str">
        <f>TRIM(Table1[[#This Row],[Staff ID]])</f>
        <v/>
      </c>
      <c r="AS1665" s="46" t="str">
        <f>IF(TRIM(Table1[[#This Row],[Budget Code]])=0,"",TRIM(Table1[[#This Row],[Budget Code]]))</f>
        <v/>
      </c>
      <c r="AT1665" s="46" t="str">
        <f>IF(Table1[[#This Row],[Line Description]]&lt;&gt;"",Table1[[#This Row],[Line Description]],"")</f>
        <v/>
      </c>
      <c r="AU1665" s="46" t="str">
        <f>IF(Table1[[#This Row],[Cur_Amount Debit]]&gt;0,ROUND(Table1[[#This Row],[Cur_Amount Debit]],2),"")</f>
        <v/>
      </c>
      <c r="AV1665" s="46" t="str">
        <f>IF(Table1[[#This Row],[Cur_Amount Credit]]&gt;0,ROUND(Table1[[#This Row],[Cur_Amount Credit]],2),"")</f>
        <v/>
      </c>
      <c r="AW1665" s="46" t="str">
        <f>LEFT(Table1[[#This Row],[Cur]],3)</f>
        <v/>
      </c>
      <c r="AX1665" s="59"/>
      <c r="AY1665" s="46"/>
      <c r="AZ1665" s="46" t="str">
        <f>IF(Table1[[#This Row],[Cur]]&lt;&gt;"",IF(Table1[[#This Row],[Cur]]="USD","",ExchangeRate),"")</f>
        <v/>
      </c>
      <c r="BA1665" s="46" t="str">
        <f>IF(Table1[[#This Row],[Grant]]&lt;&gt;"",VLOOKUP(Table1[[#This Row],[Grant]],Grants!B:D,3),"")</f>
        <v/>
      </c>
      <c r="BB1665" s="46" t="str">
        <f>TRIM(Table1[[#This Row],[Vendor ID]])</f>
        <v/>
      </c>
      <c r="BC1665">
        <f>IF(Table1[[#This Row],[Reference Number]]=Q1664,BC1664,BC1664+1)</f>
        <v>2</v>
      </c>
    </row>
    <row r="1666" spans="1:55" ht="11.25" hidden="1" customHeight="1">
      <c r="A1666" s="1"/>
      <c r="B1666" s="88" t="str">
        <f>IF(Table1[[#This Row],[Posting Date]]&lt;&gt;"",IF(Table1[[#This Row],[Reference Number]]=Q1665,B1665+1,1),"")</f>
        <v/>
      </c>
      <c r="C1666" s="61"/>
      <c r="D1666" s="61"/>
      <c r="E1666" s="218"/>
      <c r="F1666" s="143" t="str">
        <f>IFERROR(IF(VLOOKUP(Table1[[#This Row],[Budget Code Description]],Dimentions!$X$6:$AC$132,2,FALSE)="","",VLOOKUP(Table1[[#This Row],[Budget Code Description]],Dimentions!$X$6:$AC$132,2,FALSE)),"")</f>
        <v/>
      </c>
      <c r="G1666" s="143" t="str">
        <f>IFERROR(VLOOKUP(Table1[[#This Row],[Budget Code Description]],Dimentions!$X$6:$AC$132,3,FALSE),"")</f>
        <v/>
      </c>
      <c r="H1666" s="64" t="str">
        <f>IFERROR(VLOOKUP(Table1[[#This Row],[Account]],Dimentions!$S$6:$V$233,2,FALSE),"")</f>
        <v/>
      </c>
      <c r="I1666" s="62">
        <f>_xlfn.NUMBERVALUE(LEFT(Table1[[#This Row],[Account]],1))</f>
        <v>0</v>
      </c>
      <c r="J1666" s="62" t="str">
        <f>IFERROR(VLOOKUP(Table1[[#This Row],[Budget Code Description]],Table6[#All],7,FALSE),"")</f>
        <v/>
      </c>
      <c r="K1666" s="143" t="str">
        <f>IFERROR(VLOOKUP(Table1[[#This Row],[Budget Code Description]],Table6[#All],8,FALSE),"")</f>
        <v/>
      </c>
      <c r="L1666" s="63"/>
      <c r="M1666" s="65" t="str">
        <f>IFERROR(VLOOKUP(Table1[[#This Row],[Staff ID]],Table2[],2,FALSE),"")</f>
        <v/>
      </c>
      <c r="N1666" s="211" t="str">
        <f>IFERROR(IF(VLOOKUP(Table1[[#This Row],[Budget Code Description]],Dimentions!$X$6:$AC$97,4,FALSE)="","",VLOOKUP(Table1[[#This Row],[Budget Code Description]],Dimentions!$X$6:$AC$97,4,FALSE)),"")</f>
        <v/>
      </c>
      <c r="O1666" s="65" t="str">
        <f>IFERROR(VLOOKUP(Table1[[#This Row],[Vendor ID]],Table549[],2,FALSE),"")</f>
        <v/>
      </c>
      <c r="P1666" s="63"/>
      <c r="Q1666" s="143" t="str">
        <f>IF(Table1[[#This Row],[Posting Date]]&lt;&gt;"",$D$9,"")</f>
        <v/>
      </c>
      <c r="R1666" s="159" t="str">
        <f>IF(Table1[[#This Row],[Posting Date]]&lt;&gt;"",$D$10,"")</f>
        <v/>
      </c>
      <c r="S1666" s="66"/>
      <c r="T1666" s="63"/>
      <c r="U1666" s="67"/>
      <c r="V1666" s="67"/>
      <c r="W1666" s="67" t="str">
        <f t="shared" si="26"/>
        <v/>
      </c>
      <c r="X1666" s="161" t="str">
        <f>IF(E1666="","",(IF(Table1[[#This Row],[Cur]]="USD",Table1[[#This Row],[Cur_Amount Debit]],Table1[[#This Row],[Cur_Amount Debit]]/Table1[[#This Row],[Exchange Rate]])))</f>
        <v/>
      </c>
      <c r="Y1666" s="161" t="str">
        <f>IF(E1666="","",(IF(Table1[[#This Row],[Cur]]="USD",Table1[[#This Row],[Cur_Amount Credit]],Table1[[#This Row],[Cur_Amount Credit]]/ExchangeRate)))</f>
        <v/>
      </c>
      <c r="Z1666" s="203" t="str">
        <f>IF(E1666="","",(Table1[[#This Row],[Debit USD]]-Table1[[#This Row],[Credit USD]]))</f>
        <v/>
      </c>
      <c r="AA1666" s="122"/>
      <c r="AB1666" s="1"/>
      <c r="AC1666" s="15"/>
      <c r="AD1666" s="15" t="str">
        <f>IF(AND(OR(Table1[[#This Row],[Account]]="15030",Table1[[#This Row],[Account]]="15035",Table1[[#This Row],[Account]]="20150"),Table1[[#This Row],[Vendor ID]]=""),1,"")</f>
        <v/>
      </c>
      <c r="AE1666" s="15"/>
      <c r="AF1666" s="15"/>
      <c r="AG1666" s="15"/>
      <c r="AH1666" s="46" t="str">
        <f>IF(Table1[[#This Row],[Posting Date]]&lt;&gt;"","GJ-"&amp;CountryID,"")</f>
        <v/>
      </c>
      <c r="AI1666" s="59" t="str">
        <f>IF(Table1[[#This Row],[Posting Date]]&lt;&gt;"",Table1[[#This Row],[Posting Date]],"")</f>
        <v/>
      </c>
      <c r="AJ1666" s="46"/>
      <c r="AK1666" s="46" t="str">
        <f>IF(Table1[[#This Row],[Description]]&lt;&gt;"",Table1[[#This Row],[Description]],"")</f>
        <v/>
      </c>
      <c r="AL1666" s="46" t="str">
        <f>IF(Table1[[#This Row],[Posting Date]]&lt;&gt;"",Table1[[#This Row],[Reference Number]],"")</f>
        <v/>
      </c>
      <c r="AM1666" s="46" t="str">
        <f>TRIM(Table1[[#This Row],[Line '#]])</f>
        <v/>
      </c>
      <c r="AN1666" s="46" t="str">
        <f>TRIM(Table1[[#This Row],[Account]])</f>
        <v/>
      </c>
      <c r="AO1666" s="46" t="str">
        <f>IF(Table1[[#This Row],[Posting Date]]&lt;&gt;"",$D$5,"")</f>
        <v/>
      </c>
      <c r="AP1666" s="46" t="str">
        <f>TRIM(Table1[[#This Row],[Departments-Prgrams]])</f>
        <v/>
      </c>
      <c r="AQ1666" s="46" t="str">
        <f>TRIM(Table1[[#This Row],[Grant]])</f>
        <v/>
      </c>
      <c r="AR1666" s="46" t="str">
        <f>TRIM(Table1[[#This Row],[Staff ID]])</f>
        <v/>
      </c>
      <c r="AS1666" s="46" t="str">
        <f>IF(TRIM(Table1[[#This Row],[Budget Code]])=0,"",TRIM(Table1[[#This Row],[Budget Code]]))</f>
        <v/>
      </c>
      <c r="AT1666" s="46" t="str">
        <f>IF(Table1[[#This Row],[Line Description]]&lt;&gt;"",Table1[[#This Row],[Line Description]],"")</f>
        <v/>
      </c>
      <c r="AU1666" s="46" t="str">
        <f>IF(Table1[[#This Row],[Cur_Amount Debit]]&gt;0,ROUND(Table1[[#This Row],[Cur_Amount Debit]],2),"")</f>
        <v/>
      </c>
      <c r="AV1666" s="46" t="str">
        <f>IF(Table1[[#This Row],[Cur_Amount Credit]]&gt;0,ROUND(Table1[[#This Row],[Cur_Amount Credit]],2),"")</f>
        <v/>
      </c>
      <c r="AW1666" s="46" t="str">
        <f>LEFT(Table1[[#This Row],[Cur]],3)</f>
        <v/>
      </c>
      <c r="AX1666" s="59"/>
      <c r="AY1666" s="46"/>
      <c r="AZ1666" s="46" t="str">
        <f>IF(Table1[[#This Row],[Cur]]&lt;&gt;"",IF(Table1[[#This Row],[Cur]]="USD","",ExchangeRate),"")</f>
        <v/>
      </c>
      <c r="BA1666" s="46" t="str">
        <f>IF(Table1[[#This Row],[Grant]]&lt;&gt;"",VLOOKUP(Table1[[#This Row],[Grant]],Grants!B:D,3),"")</f>
        <v/>
      </c>
      <c r="BB1666" s="46" t="str">
        <f>TRIM(Table1[[#This Row],[Vendor ID]])</f>
        <v/>
      </c>
      <c r="BC1666">
        <f>IF(Table1[[#This Row],[Reference Number]]=Q1665,BC1665,BC1665+1)</f>
        <v>2</v>
      </c>
    </row>
    <row r="1667" spans="1:55" ht="11.25" hidden="1" customHeight="1">
      <c r="A1667" s="1"/>
      <c r="B1667" s="88" t="str">
        <f>IF(Table1[[#This Row],[Posting Date]]&lt;&gt;"",IF(Table1[[#This Row],[Reference Number]]=Q1666,B1666+1,1),"")</f>
        <v/>
      </c>
      <c r="C1667" s="61"/>
      <c r="D1667" s="61"/>
      <c r="E1667" s="218"/>
      <c r="F1667" s="143" t="str">
        <f>IFERROR(IF(VLOOKUP(Table1[[#This Row],[Budget Code Description]],Dimentions!$X$6:$AC$132,2,FALSE)="","",VLOOKUP(Table1[[#This Row],[Budget Code Description]],Dimentions!$X$6:$AC$132,2,FALSE)),"")</f>
        <v/>
      </c>
      <c r="G1667" s="143" t="str">
        <f>IFERROR(VLOOKUP(Table1[[#This Row],[Budget Code Description]],Dimentions!$X$6:$AC$132,3,FALSE),"")</f>
        <v/>
      </c>
      <c r="H1667" s="64" t="str">
        <f>IFERROR(VLOOKUP(Table1[[#This Row],[Account]],Dimentions!$S$6:$V$233,2,FALSE),"")</f>
        <v/>
      </c>
      <c r="I1667" s="62">
        <f>_xlfn.NUMBERVALUE(LEFT(Table1[[#This Row],[Account]],1))</f>
        <v>0</v>
      </c>
      <c r="J1667" s="62" t="str">
        <f>IFERROR(VLOOKUP(Table1[[#This Row],[Budget Code Description]],Table6[#All],7,FALSE),"")</f>
        <v/>
      </c>
      <c r="K1667" s="143" t="str">
        <f>IFERROR(VLOOKUP(Table1[[#This Row],[Budget Code Description]],Table6[#All],8,FALSE),"")</f>
        <v/>
      </c>
      <c r="L1667" s="63"/>
      <c r="M1667" s="65" t="str">
        <f>IFERROR(VLOOKUP(Table1[[#This Row],[Staff ID]],Table2[],2,FALSE),"")</f>
        <v/>
      </c>
      <c r="N1667" s="211" t="str">
        <f>IFERROR(IF(VLOOKUP(Table1[[#This Row],[Budget Code Description]],Dimentions!$X$6:$AC$97,4,FALSE)="","",VLOOKUP(Table1[[#This Row],[Budget Code Description]],Dimentions!$X$6:$AC$97,4,FALSE)),"")</f>
        <v/>
      </c>
      <c r="O1667" s="65" t="str">
        <f>IFERROR(VLOOKUP(Table1[[#This Row],[Vendor ID]],Table549[],2,FALSE),"")</f>
        <v/>
      </c>
      <c r="P1667" s="63"/>
      <c r="Q1667" s="143" t="str">
        <f>IF(Table1[[#This Row],[Posting Date]]&lt;&gt;"",$D$9,"")</f>
        <v/>
      </c>
      <c r="R1667" s="159" t="str">
        <f>IF(Table1[[#This Row],[Posting Date]]&lt;&gt;"",$D$10,"")</f>
        <v/>
      </c>
      <c r="S1667" s="66"/>
      <c r="T1667" s="63"/>
      <c r="U1667" s="67"/>
      <c r="V1667" s="67"/>
      <c r="W1667" s="67" t="str">
        <f t="shared" si="26"/>
        <v/>
      </c>
      <c r="X1667" s="161" t="str">
        <f>IF(E1667="","",(IF(Table1[[#This Row],[Cur]]="USD",Table1[[#This Row],[Cur_Amount Debit]],Table1[[#This Row],[Cur_Amount Debit]]/Table1[[#This Row],[Exchange Rate]])))</f>
        <v/>
      </c>
      <c r="Y1667" s="161" t="str">
        <f>IF(E1667="","",(IF(Table1[[#This Row],[Cur]]="USD",Table1[[#This Row],[Cur_Amount Credit]],Table1[[#This Row],[Cur_Amount Credit]]/ExchangeRate)))</f>
        <v/>
      </c>
      <c r="Z1667" s="203" t="str">
        <f>IF(E1667="","",(Table1[[#This Row],[Debit USD]]-Table1[[#This Row],[Credit USD]]))</f>
        <v/>
      </c>
      <c r="AA1667" s="122"/>
      <c r="AB1667" s="1"/>
      <c r="AC1667" s="15"/>
      <c r="AD1667" s="15" t="str">
        <f>IF(AND(OR(Table1[[#This Row],[Account]]="15030",Table1[[#This Row],[Account]]="15035",Table1[[#This Row],[Account]]="20150"),Table1[[#This Row],[Vendor ID]]=""),1,"")</f>
        <v/>
      </c>
      <c r="AE1667" s="15"/>
      <c r="AF1667" s="15"/>
      <c r="AG1667" s="15"/>
      <c r="AH1667" s="46" t="str">
        <f>IF(Table1[[#This Row],[Posting Date]]&lt;&gt;"","GJ-"&amp;CountryID,"")</f>
        <v/>
      </c>
      <c r="AI1667" s="59" t="str">
        <f>IF(Table1[[#This Row],[Posting Date]]&lt;&gt;"",Table1[[#This Row],[Posting Date]],"")</f>
        <v/>
      </c>
      <c r="AJ1667" s="46"/>
      <c r="AK1667" s="46" t="str">
        <f>IF(Table1[[#This Row],[Description]]&lt;&gt;"",Table1[[#This Row],[Description]],"")</f>
        <v/>
      </c>
      <c r="AL1667" s="46" t="str">
        <f>IF(Table1[[#This Row],[Posting Date]]&lt;&gt;"",Table1[[#This Row],[Reference Number]],"")</f>
        <v/>
      </c>
      <c r="AM1667" s="46" t="str">
        <f>TRIM(Table1[[#This Row],[Line '#]])</f>
        <v/>
      </c>
      <c r="AN1667" s="46" t="str">
        <f>TRIM(Table1[[#This Row],[Account]])</f>
        <v/>
      </c>
      <c r="AO1667" s="46" t="str">
        <f>IF(Table1[[#This Row],[Posting Date]]&lt;&gt;"",$D$5,"")</f>
        <v/>
      </c>
      <c r="AP1667" s="46" t="str">
        <f>TRIM(Table1[[#This Row],[Departments-Prgrams]])</f>
        <v/>
      </c>
      <c r="AQ1667" s="46" t="str">
        <f>TRIM(Table1[[#This Row],[Grant]])</f>
        <v/>
      </c>
      <c r="AR1667" s="46" t="str">
        <f>TRIM(Table1[[#This Row],[Staff ID]])</f>
        <v/>
      </c>
      <c r="AS1667" s="46" t="str">
        <f>IF(TRIM(Table1[[#This Row],[Budget Code]])=0,"",TRIM(Table1[[#This Row],[Budget Code]]))</f>
        <v/>
      </c>
      <c r="AT1667" s="46" t="str">
        <f>IF(Table1[[#This Row],[Line Description]]&lt;&gt;"",Table1[[#This Row],[Line Description]],"")</f>
        <v/>
      </c>
      <c r="AU1667" s="46" t="str">
        <f>IF(Table1[[#This Row],[Cur_Amount Debit]]&gt;0,ROUND(Table1[[#This Row],[Cur_Amount Debit]],2),"")</f>
        <v/>
      </c>
      <c r="AV1667" s="46" t="str">
        <f>IF(Table1[[#This Row],[Cur_Amount Credit]]&gt;0,ROUND(Table1[[#This Row],[Cur_Amount Credit]],2),"")</f>
        <v/>
      </c>
      <c r="AW1667" s="46" t="str">
        <f>LEFT(Table1[[#This Row],[Cur]],3)</f>
        <v/>
      </c>
      <c r="AX1667" s="59"/>
      <c r="AY1667" s="46"/>
      <c r="AZ1667" s="46" t="str">
        <f>IF(Table1[[#This Row],[Cur]]&lt;&gt;"",IF(Table1[[#This Row],[Cur]]="USD","",ExchangeRate),"")</f>
        <v/>
      </c>
      <c r="BA1667" s="46" t="str">
        <f>IF(Table1[[#This Row],[Grant]]&lt;&gt;"",VLOOKUP(Table1[[#This Row],[Grant]],Grants!B:D,3),"")</f>
        <v/>
      </c>
      <c r="BB1667" s="46" t="str">
        <f>TRIM(Table1[[#This Row],[Vendor ID]])</f>
        <v/>
      </c>
      <c r="BC1667">
        <f>IF(Table1[[#This Row],[Reference Number]]=Q1666,BC1666,BC1666+1)</f>
        <v>2</v>
      </c>
    </row>
    <row r="1668" spans="1:55" ht="11.25" hidden="1" customHeight="1">
      <c r="A1668" s="1"/>
      <c r="B1668" s="88" t="str">
        <f>IF(Table1[[#This Row],[Posting Date]]&lt;&gt;"",IF(Table1[[#This Row],[Reference Number]]=Q1667,B1667+1,1),"")</f>
        <v/>
      </c>
      <c r="C1668" s="61"/>
      <c r="D1668" s="61"/>
      <c r="E1668" s="218"/>
      <c r="F1668" s="143" t="str">
        <f>IFERROR(IF(VLOOKUP(Table1[[#This Row],[Budget Code Description]],Dimentions!$X$6:$AC$132,2,FALSE)="","",VLOOKUP(Table1[[#This Row],[Budget Code Description]],Dimentions!$X$6:$AC$132,2,FALSE)),"")</f>
        <v/>
      </c>
      <c r="G1668" s="143" t="str">
        <f>IFERROR(VLOOKUP(Table1[[#This Row],[Budget Code Description]],Dimentions!$X$6:$AC$132,3,FALSE),"")</f>
        <v/>
      </c>
      <c r="H1668" s="64" t="str">
        <f>IFERROR(VLOOKUP(Table1[[#This Row],[Account]],Dimentions!$S$6:$V$233,2,FALSE),"")</f>
        <v/>
      </c>
      <c r="I1668" s="62">
        <f>_xlfn.NUMBERVALUE(LEFT(Table1[[#This Row],[Account]],1))</f>
        <v>0</v>
      </c>
      <c r="J1668" s="62" t="str">
        <f>IFERROR(VLOOKUP(Table1[[#This Row],[Budget Code Description]],Table6[#All],7,FALSE),"")</f>
        <v/>
      </c>
      <c r="K1668" s="143" t="str">
        <f>IFERROR(VLOOKUP(Table1[[#This Row],[Budget Code Description]],Table6[#All],8,FALSE),"")</f>
        <v/>
      </c>
      <c r="L1668" s="63"/>
      <c r="M1668" s="65" t="str">
        <f>IFERROR(VLOOKUP(Table1[[#This Row],[Staff ID]],Table2[],2,FALSE),"")</f>
        <v/>
      </c>
      <c r="N1668" s="211" t="str">
        <f>IFERROR(IF(VLOOKUP(Table1[[#This Row],[Budget Code Description]],Dimentions!$X$6:$AC$97,4,FALSE)="","",VLOOKUP(Table1[[#This Row],[Budget Code Description]],Dimentions!$X$6:$AC$97,4,FALSE)),"")</f>
        <v/>
      </c>
      <c r="O1668" s="65" t="str">
        <f>IFERROR(VLOOKUP(Table1[[#This Row],[Vendor ID]],Table549[],2,FALSE),"")</f>
        <v/>
      </c>
      <c r="P1668" s="63"/>
      <c r="Q1668" s="143" t="str">
        <f>IF(Table1[[#This Row],[Posting Date]]&lt;&gt;"",$D$9,"")</f>
        <v/>
      </c>
      <c r="R1668" s="159" t="str">
        <f>IF(Table1[[#This Row],[Posting Date]]&lt;&gt;"",$D$10,"")</f>
        <v/>
      </c>
      <c r="S1668" s="66"/>
      <c r="T1668" s="63"/>
      <c r="U1668" s="67"/>
      <c r="V1668" s="67"/>
      <c r="W1668" s="67" t="str">
        <f t="shared" si="26"/>
        <v/>
      </c>
      <c r="X1668" s="161" t="str">
        <f>IF(E1668="","",(IF(Table1[[#This Row],[Cur]]="USD",Table1[[#This Row],[Cur_Amount Debit]],Table1[[#This Row],[Cur_Amount Debit]]/Table1[[#This Row],[Exchange Rate]])))</f>
        <v/>
      </c>
      <c r="Y1668" s="161" t="str">
        <f>IF(E1668="","",(IF(Table1[[#This Row],[Cur]]="USD",Table1[[#This Row],[Cur_Amount Credit]],Table1[[#This Row],[Cur_Amount Credit]]/ExchangeRate)))</f>
        <v/>
      </c>
      <c r="Z1668" s="203" t="str">
        <f>IF(E1668="","",(Table1[[#This Row],[Debit USD]]-Table1[[#This Row],[Credit USD]]))</f>
        <v/>
      </c>
      <c r="AA1668" s="122"/>
      <c r="AB1668" s="1"/>
      <c r="AC1668" s="15"/>
      <c r="AD1668" s="15" t="str">
        <f>IF(AND(OR(Table1[[#This Row],[Account]]="15030",Table1[[#This Row],[Account]]="15035",Table1[[#This Row],[Account]]="20150"),Table1[[#This Row],[Vendor ID]]=""),1,"")</f>
        <v/>
      </c>
      <c r="AE1668" s="15"/>
      <c r="AF1668" s="15"/>
      <c r="AG1668" s="15"/>
      <c r="AH1668" s="46" t="str">
        <f>IF(Table1[[#This Row],[Posting Date]]&lt;&gt;"","GJ-"&amp;CountryID,"")</f>
        <v/>
      </c>
      <c r="AI1668" s="59" t="str">
        <f>IF(Table1[[#This Row],[Posting Date]]&lt;&gt;"",Table1[[#This Row],[Posting Date]],"")</f>
        <v/>
      </c>
      <c r="AJ1668" s="46"/>
      <c r="AK1668" s="46" t="str">
        <f>IF(Table1[[#This Row],[Description]]&lt;&gt;"",Table1[[#This Row],[Description]],"")</f>
        <v/>
      </c>
      <c r="AL1668" s="46" t="str">
        <f>IF(Table1[[#This Row],[Posting Date]]&lt;&gt;"",Table1[[#This Row],[Reference Number]],"")</f>
        <v/>
      </c>
      <c r="AM1668" s="46" t="str">
        <f>TRIM(Table1[[#This Row],[Line '#]])</f>
        <v/>
      </c>
      <c r="AN1668" s="46" t="str">
        <f>TRIM(Table1[[#This Row],[Account]])</f>
        <v/>
      </c>
      <c r="AO1668" s="46" t="str">
        <f>IF(Table1[[#This Row],[Posting Date]]&lt;&gt;"",$D$5,"")</f>
        <v/>
      </c>
      <c r="AP1668" s="46" t="str">
        <f>TRIM(Table1[[#This Row],[Departments-Prgrams]])</f>
        <v/>
      </c>
      <c r="AQ1668" s="46" t="str">
        <f>TRIM(Table1[[#This Row],[Grant]])</f>
        <v/>
      </c>
      <c r="AR1668" s="46" t="str">
        <f>TRIM(Table1[[#This Row],[Staff ID]])</f>
        <v/>
      </c>
      <c r="AS1668" s="46" t="str">
        <f>IF(TRIM(Table1[[#This Row],[Budget Code]])=0,"",TRIM(Table1[[#This Row],[Budget Code]]))</f>
        <v/>
      </c>
      <c r="AT1668" s="46" t="str">
        <f>IF(Table1[[#This Row],[Line Description]]&lt;&gt;"",Table1[[#This Row],[Line Description]],"")</f>
        <v/>
      </c>
      <c r="AU1668" s="46" t="str">
        <f>IF(Table1[[#This Row],[Cur_Amount Debit]]&gt;0,ROUND(Table1[[#This Row],[Cur_Amount Debit]],2),"")</f>
        <v/>
      </c>
      <c r="AV1668" s="46" t="str">
        <f>IF(Table1[[#This Row],[Cur_Amount Credit]]&gt;0,ROUND(Table1[[#This Row],[Cur_Amount Credit]],2),"")</f>
        <v/>
      </c>
      <c r="AW1668" s="46" t="str">
        <f>LEFT(Table1[[#This Row],[Cur]],3)</f>
        <v/>
      </c>
      <c r="AX1668" s="59"/>
      <c r="AY1668" s="46"/>
      <c r="AZ1668" s="46" t="str">
        <f>IF(Table1[[#This Row],[Cur]]&lt;&gt;"",IF(Table1[[#This Row],[Cur]]="USD","",ExchangeRate),"")</f>
        <v/>
      </c>
      <c r="BA1668" s="46" t="str">
        <f>IF(Table1[[#This Row],[Grant]]&lt;&gt;"",VLOOKUP(Table1[[#This Row],[Grant]],Grants!B:D,3),"")</f>
        <v/>
      </c>
      <c r="BB1668" s="46" t="str">
        <f>TRIM(Table1[[#This Row],[Vendor ID]])</f>
        <v/>
      </c>
      <c r="BC1668">
        <f>IF(Table1[[#This Row],[Reference Number]]=Q1667,BC1667,BC1667+1)</f>
        <v>2</v>
      </c>
    </row>
    <row r="1669" spans="1:55" ht="11.25" hidden="1" customHeight="1">
      <c r="A1669" s="1"/>
      <c r="B1669" s="88" t="str">
        <f>IF(Table1[[#This Row],[Posting Date]]&lt;&gt;"",IF(Table1[[#This Row],[Reference Number]]=Q1668,B1668+1,1),"")</f>
        <v/>
      </c>
      <c r="C1669" s="61"/>
      <c r="D1669" s="61"/>
      <c r="E1669" s="218"/>
      <c r="F1669" s="143" t="str">
        <f>IFERROR(IF(VLOOKUP(Table1[[#This Row],[Budget Code Description]],Dimentions!$X$6:$AC$132,2,FALSE)="","",VLOOKUP(Table1[[#This Row],[Budget Code Description]],Dimentions!$X$6:$AC$132,2,FALSE)),"")</f>
        <v/>
      </c>
      <c r="G1669" s="143" t="str">
        <f>IFERROR(VLOOKUP(Table1[[#This Row],[Budget Code Description]],Dimentions!$X$6:$AC$132,3,FALSE),"")</f>
        <v/>
      </c>
      <c r="H1669" s="64" t="str">
        <f>IFERROR(VLOOKUP(Table1[[#This Row],[Account]],Dimentions!$S$6:$V$233,2,FALSE),"")</f>
        <v/>
      </c>
      <c r="I1669" s="62">
        <f>_xlfn.NUMBERVALUE(LEFT(Table1[[#This Row],[Account]],1))</f>
        <v>0</v>
      </c>
      <c r="J1669" s="62" t="str">
        <f>IFERROR(VLOOKUP(Table1[[#This Row],[Budget Code Description]],Table6[#All],7,FALSE),"")</f>
        <v/>
      </c>
      <c r="K1669" s="143" t="str">
        <f>IFERROR(VLOOKUP(Table1[[#This Row],[Budget Code Description]],Table6[#All],8,FALSE),"")</f>
        <v/>
      </c>
      <c r="L1669" s="63"/>
      <c r="M1669" s="65" t="str">
        <f>IFERROR(VLOOKUP(Table1[[#This Row],[Staff ID]],Table2[],2,FALSE),"")</f>
        <v/>
      </c>
      <c r="N1669" s="211" t="str">
        <f>IFERROR(IF(VLOOKUP(Table1[[#This Row],[Budget Code Description]],Dimentions!$X$6:$AC$97,4,FALSE)="","",VLOOKUP(Table1[[#This Row],[Budget Code Description]],Dimentions!$X$6:$AC$97,4,FALSE)),"")</f>
        <v/>
      </c>
      <c r="O1669" s="65" t="str">
        <f>IFERROR(VLOOKUP(Table1[[#This Row],[Vendor ID]],Table549[],2,FALSE),"")</f>
        <v/>
      </c>
      <c r="P1669" s="63"/>
      <c r="Q1669" s="143" t="str">
        <f>IF(Table1[[#This Row],[Posting Date]]&lt;&gt;"",$D$9,"")</f>
        <v/>
      </c>
      <c r="R1669" s="159" t="str">
        <f>IF(Table1[[#This Row],[Posting Date]]&lt;&gt;"",$D$10,"")</f>
        <v/>
      </c>
      <c r="S1669" s="66"/>
      <c r="T1669" s="63"/>
      <c r="U1669" s="67"/>
      <c r="V1669" s="67"/>
      <c r="W1669" s="67" t="str">
        <f t="shared" si="26"/>
        <v/>
      </c>
      <c r="X1669" s="161" t="str">
        <f>IF(E1669="","",(IF(Table1[[#This Row],[Cur]]="USD",Table1[[#This Row],[Cur_Amount Debit]],Table1[[#This Row],[Cur_Amount Debit]]/Table1[[#This Row],[Exchange Rate]])))</f>
        <v/>
      </c>
      <c r="Y1669" s="161" t="str">
        <f>IF(E1669="","",(IF(Table1[[#This Row],[Cur]]="USD",Table1[[#This Row],[Cur_Amount Credit]],Table1[[#This Row],[Cur_Amount Credit]]/ExchangeRate)))</f>
        <v/>
      </c>
      <c r="Z1669" s="203" t="str">
        <f>IF(E1669="","",(Table1[[#This Row],[Debit USD]]-Table1[[#This Row],[Credit USD]]))</f>
        <v/>
      </c>
      <c r="AA1669" s="122"/>
      <c r="AB1669" s="1"/>
      <c r="AC1669" s="15"/>
      <c r="AD1669" s="15" t="str">
        <f>IF(AND(OR(Table1[[#This Row],[Account]]="15030",Table1[[#This Row],[Account]]="15035",Table1[[#This Row],[Account]]="20150"),Table1[[#This Row],[Vendor ID]]=""),1,"")</f>
        <v/>
      </c>
      <c r="AE1669" s="15"/>
      <c r="AF1669" s="15"/>
      <c r="AG1669" s="15"/>
      <c r="AH1669" s="46" t="str">
        <f>IF(Table1[[#This Row],[Posting Date]]&lt;&gt;"","GJ-"&amp;CountryID,"")</f>
        <v/>
      </c>
      <c r="AI1669" s="59" t="str">
        <f>IF(Table1[[#This Row],[Posting Date]]&lt;&gt;"",Table1[[#This Row],[Posting Date]],"")</f>
        <v/>
      </c>
      <c r="AJ1669" s="46"/>
      <c r="AK1669" s="46" t="str">
        <f>IF(Table1[[#This Row],[Description]]&lt;&gt;"",Table1[[#This Row],[Description]],"")</f>
        <v/>
      </c>
      <c r="AL1669" s="46" t="str">
        <f>IF(Table1[[#This Row],[Posting Date]]&lt;&gt;"",Table1[[#This Row],[Reference Number]],"")</f>
        <v/>
      </c>
      <c r="AM1669" s="46" t="str">
        <f>TRIM(Table1[[#This Row],[Line '#]])</f>
        <v/>
      </c>
      <c r="AN1669" s="46" t="str">
        <f>TRIM(Table1[[#This Row],[Account]])</f>
        <v/>
      </c>
      <c r="AO1669" s="46" t="str">
        <f>IF(Table1[[#This Row],[Posting Date]]&lt;&gt;"",$D$5,"")</f>
        <v/>
      </c>
      <c r="AP1669" s="46" t="str">
        <f>TRIM(Table1[[#This Row],[Departments-Prgrams]])</f>
        <v/>
      </c>
      <c r="AQ1669" s="46" t="str">
        <f>TRIM(Table1[[#This Row],[Grant]])</f>
        <v/>
      </c>
      <c r="AR1669" s="46" t="str">
        <f>TRIM(Table1[[#This Row],[Staff ID]])</f>
        <v/>
      </c>
      <c r="AS1669" s="46" t="str">
        <f>IF(TRIM(Table1[[#This Row],[Budget Code]])=0,"",TRIM(Table1[[#This Row],[Budget Code]]))</f>
        <v/>
      </c>
      <c r="AT1669" s="46" t="str">
        <f>IF(Table1[[#This Row],[Line Description]]&lt;&gt;"",Table1[[#This Row],[Line Description]],"")</f>
        <v/>
      </c>
      <c r="AU1669" s="46" t="str">
        <f>IF(Table1[[#This Row],[Cur_Amount Debit]]&gt;0,ROUND(Table1[[#This Row],[Cur_Amount Debit]],2),"")</f>
        <v/>
      </c>
      <c r="AV1669" s="46" t="str">
        <f>IF(Table1[[#This Row],[Cur_Amount Credit]]&gt;0,ROUND(Table1[[#This Row],[Cur_Amount Credit]],2),"")</f>
        <v/>
      </c>
      <c r="AW1669" s="46" t="str">
        <f>LEFT(Table1[[#This Row],[Cur]],3)</f>
        <v/>
      </c>
      <c r="AX1669" s="59"/>
      <c r="AY1669" s="46"/>
      <c r="AZ1669" s="46" t="str">
        <f>IF(Table1[[#This Row],[Cur]]&lt;&gt;"",IF(Table1[[#This Row],[Cur]]="USD","",ExchangeRate),"")</f>
        <v/>
      </c>
      <c r="BA1669" s="46" t="str">
        <f>IF(Table1[[#This Row],[Grant]]&lt;&gt;"",VLOOKUP(Table1[[#This Row],[Grant]],Grants!B:D,3),"")</f>
        <v/>
      </c>
      <c r="BB1669" s="46" t="str">
        <f>TRIM(Table1[[#This Row],[Vendor ID]])</f>
        <v/>
      </c>
      <c r="BC1669">
        <f>IF(Table1[[#This Row],[Reference Number]]=Q1668,BC1668,BC1668+1)</f>
        <v>2</v>
      </c>
    </row>
    <row r="1670" spans="1:55" ht="11.25" hidden="1" customHeight="1">
      <c r="A1670" s="1"/>
      <c r="B1670" s="88" t="str">
        <f>IF(Table1[[#This Row],[Posting Date]]&lt;&gt;"",IF(Table1[[#This Row],[Reference Number]]=Q1669,B1669+1,1),"")</f>
        <v/>
      </c>
      <c r="C1670" s="61"/>
      <c r="D1670" s="61"/>
      <c r="E1670" s="218"/>
      <c r="F1670" s="143" t="str">
        <f>IFERROR(IF(VLOOKUP(Table1[[#This Row],[Budget Code Description]],Dimentions!$X$6:$AC$132,2,FALSE)="","",VLOOKUP(Table1[[#This Row],[Budget Code Description]],Dimentions!$X$6:$AC$132,2,FALSE)),"")</f>
        <v/>
      </c>
      <c r="G1670" s="143" t="str">
        <f>IFERROR(VLOOKUP(Table1[[#This Row],[Budget Code Description]],Dimentions!$X$6:$AC$132,3,FALSE),"")</f>
        <v/>
      </c>
      <c r="H1670" s="64" t="str">
        <f>IFERROR(VLOOKUP(Table1[[#This Row],[Account]],Dimentions!$S$6:$V$233,2,FALSE),"")</f>
        <v/>
      </c>
      <c r="I1670" s="62">
        <f>_xlfn.NUMBERVALUE(LEFT(Table1[[#This Row],[Account]],1))</f>
        <v>0</v>
      </c>
      <c r="J1670" s="62" t="str">
        <f>IFERROR(VLOOKUP(Table1[[#This Row],[Budget Code Description]],Table6[#All],7,FALSE),"")</f>
        <v/>
      </c>
      <c r="K1670" s="143" t="str">
        <f>IFERROR(VLOOKUP(Table1[[#This Row],[Budget Code Description]],Table6[#All],8,FALSE),"")</f>
        <v/>
      </c>
      <c r="L1670" s="63"/>
      <c r="M1670" s="65" t="str">
        <f>IFERROR(VLOOKUP(Table1[[#This Row],[Staff ID]],Table2[],2,FALSE),"")</f>
        <v/>
      </c>
      <c r="N1670" s="211" t="str">
        <f>IFERROR(IF(VLOOKUP(Table1[[#This Row],[Budget Code Description]],Dimentions!$X$6:$AC$97,4,FALSE)="","",VLOOKUP(Table1[[#This Row],[Budget Code Description]],Dimentions!$X$6:$AC$97,4,FALSE)),"")</f>
        <v/>
      </c>
      <c r="O1670" s="65" t="str">
        <f>IFERROR(VLOOKUP(Table1[[#This Row],[Vendor ID]],Table549[],2,FALSE),"")</f>
        <v/>
      </c>
      <c r="P1670" s="63"/>
      <c r="Q1670" s="143" t="str">
        <f>IF(Table1[[#This Row],[Posting Date]]&lt;&gt;"",$D$9,"")</f>
        <v/>
      </c>
      <c r="R1670" s="159" t="str">
        <f>IF(Table1[[#This Row],[Posting Date]]&lt;&gt;"",$D$10,"")</f>
        <v/>
      </c>
      <c r="S1670" s="66"/>
      <c r="T1670" s="63"/>
      <c r="U1670" s="67"/>
      <c r="V1670" s="67"/>
      <c r="W1670" s="67" t="str">
        <f t="shared" si="26"/>
        <v/>
      </c>
      <c r="X1670" s="161" t="str">
        <f>IF(E1670="","",(IF(Table1[[#This Row],[Cur]]="USD",Table1[[#This Row],[Cur_Amount Debit]],Table1[[#This Row],[Cur_Amount Debit]]/Table1[[#This Row],[Exchange Rate]])))</f>
        <v/>
      </c>
      <c r="Y1670" s="161" t="str">
        <f>IF(E1670="","",(IF(Table1[[#This Row],[Cur]]="USD",Table1[[#This Row],[Cur_Amount Credit]],Table1[[#This Row],[Cur_Amount Credit]]/ExchangeRate)))</f>
        <v/>
      </c>
      <c r="Z1670" s="203" t="str">
        <f>IF(E1670="","",(Table1[[#This Row],[Debit USD]]-Table1[[#This Row],[Credit USD]]))</f>
        <v/>
      </c>
      <c r="AA1670" s="122"/>
      <c r="AB1670" s="1"/>
      <c r="AC1670" s="15"/>
      <c r="AD1670" s="15" t="str">
        <f>IF(AND(OR(Table1[[#This Row],[Account]]="15030",Table1[[#This Row],[Account]]="15035",Table1[[#This Row],[Account]]="20150"),Table1[[#This Row],[Vendor ID]]=""),1,"")</f>
        <v/>
      </c>
      <c r="AE1670" s="15"/>
      <c r="AF1670" s="15"/>
      <c r="AG1670" s="15"/>
      <c r="AH1670" s="46" t="str">
        <f>IF(Table1[[#This Row],[Posting Date]]&lt;&gt;"","GJ-"&amp;CountryID,"")</f>
        <v/>
      </c>
      <c r="AI1670" s="59" t="str">
        <f>IF(Table1[[#This Row],[Posting Date]]&lt;&gt;"",Table1[[#This Row],[Posting Date]],"")</f>
        <v/>
      </c>
      <c r="AJ1670" s="46"/>
      <c r="AK1670" s="46" t="str">
        <f>IF(Table1[[#This Row],[Description]]&lt;&gt;"",Table1[[#This Row],[Description]],"")</f>
        <v/>
      </c>
      <c r="AL1670" s="46" t="str">
        <f>IF(Table1[[#This Row],[Posting Date]]&lt;&gt;"",Table1[[#This Row],[Reference Number]],"")</f>
        <v/>
      </c>
      <c r="AM1670" s="46" t="str">
        <f>TRIM(Table1[[#This Row],[Line '#]])</f>
        <v/>
      </c>
      <c r="AN1670" s="46" t="str">
        <f>TRIM(Table1[[#This Row],[Account]])</f>
        <v/>
      </c>
      <c r="AO1670" s="46" t="str">
        <f>IF(Table1[[#This Row],[Posting Date]]&lt;&gt;"",$D$5,"")</f>
        <v/>
      </c>
      <c r="AP1670" s="46" t="str">
        <f>TRIM(Table1[[#This Row],[Departments-Prgrams]])</f>
        <v/>
      </c>
      <c r="AQ1670" s="46" t="str">
        <f>TRIM(Table1[[#This Row],[Grant]])</f>
        <v/>
      </c>
      <c r="AR1670" s="46" t="str">
        <f>TRIM(Table1[[#This Row],[Staff ID]])</f>
        <v/>
      </c>
      <c r="AS1670" s="46" t="str">
        <f>IF(TRIM(Table1[[#This Row],[Budget Code]])=0,"",TRIM(Table1[[#This Row],[Budget Code]]))</f>
        <v/>
      </c>
      <c r="AT1670" s="46" t="str">
        <f>IF(Table1[[#This Row],[Line Description]]&lt;&gt;"",Table1[[#This Row],[Line Description]],"")</f>
        <v/>
      </c>
      <c r="AU1670" s="46" t="str">
        <f>IF(Table1[[#This Row],[Cur_Amount Debit]]&gt;0,ROUND(Table1[[#This Row],[Cur_Amount Debit]],2),"")</f>
        <v/>
      </c>
      <c r="AV1670" s="46" t="str">
        <f>IF(Table1[[#This Row],[Cur_Amount Credit]]&gt;0,ROUND(Table1[[#This Row],[Cur_Amount Credit]],2),"")</f>
        <v/>
      </c>
      <c r="AW1670" s="46" t="str">
        <f>LEFT(Table1[[#This Row],[Cur]],3)</f>
        <v/>
      </c>
      <c r="AX1670" s="59"/>
      <c r="AY1670" s="46"/>
      <c r="AZ1670" s="46" t="str">
        <f>IF(Table1[[#This Row],[Cur]]&lt;&gt;"",IF(Table1[[#This Row],[Cur]]="USD","",ExchangeRate),"")</f>
        <v/>
      </c>
      <c r="BA1670" s="46" t="str">
        <f>IF(Table1[[#This Row],[Grant]]&lt;&gt;"",VLOOKUP(Table1[[#This Row],[Grant]],Grants!B:D,3),"")</f>
        <v/>
      </c>
      <c r="BB1670" s="46" t="str">
        <f>TRIM(Table1[[#This Row],[Vendor ID]])</f>
        <v/>
      </c>
      <c r="BC1670">
        <f>IF(Table1[[#This Row],[Reference Number]]=Q1669,BC1669,BC1669+1)</f>
        <v>2</v>
      </c>
    </row>
    <row r="1671" spans="1:55" ht="11.25" hidden="1" customHeight="1">
      <c r="A1671" s="1"/>
      <c r="B1671" s="88" t="str">
        <f>IF(Table1[[#This Row],[Posting Date]]&lt;&gt;"",IF(Table1[[#This Row],[Reference Number]]=Q1670,B1670+1,1),"")</f>
        <v/>
      </c>
      <c r="C1671" s="61"/>
      <c r="D1671" s="61"/>
      <c r="E1671" s="218"/>
      <c r="F1671" s="143" t="str">
        <f>IFERROR(IF(VLOOKUP(Table1[[#This Row],[Budget Code Description]],Dimentions!$X$6:$AC$132,2,FALSE)="","",VLOOKUP(Table1[[#This Row],[Budget Code Description]],Dimentions!$X$6:$AC$132,2,FALSE)),"")</f>
        <v/>
      </c>
      <c r="G1671" s="143" t="str">
        <f>IFERROR(VLOOKUP(Table1[[#This Row],[Budget Code Description]],Dimentions!$X$6:$AC$132,3,FALSE),"")</f>
        <v/>
      </c>
      <c r="H1671" s="64" t="str">
        <f>IFERROR(VLOOKUP(Table1[[#This Row],[Account]],Dimentions!$S$6:$V$233,2,FALSE),"")</f>
        <v/>
      </c>
      <c r="I1671" s="62">
        <f>_xlfn.NUMBERVALUE(LEFT(Table1[[#This Row],[Account]],1))</f>
        <v>0</v>
      </c>
      <c r="J1671" s="62" t="str">
        <f>IFERROR(VLOOKUP(Table1[[#This Row],[Budget Code Description]],Table6[#All],7,FALSE),"")</f>
        <v/>
      </c>
      <c r="K1671" s="143" t="str">
        <f>IFERROR(VLOOKUP(Table1[[#This Row],[Budget Code Description]],Table6[#All],8,FALSE),"")</f>
        <v/>
      </c>
      <c r="L1671" s="63"/>
      <c r="M1671" s="65" t="str">
        <f>IFERROR(VLOOKUP(Table1[[#This Row],[Staff ID]],Table2[],2,FALSE),"")</f>
        <v/>
      </c>
      <c r="N1671" s="211" t="str">
        <f>IFERROR(IF(VLOOKUP(Table1[[#This Row],[Budget Code Description]],Dimentions!$X$6:$AC$97,4,FALSE)="","",VLOOKUP(Table1[[#This Row],[Budget Code Description]],Dimentions!$X$6:$AC$97,4,FALSE)),"")</f>
        <v/>
      </c>
      <c r="O1671" s="65" t="str">
        <f>IFERROR(VLOOKUP(Table1[[#This Row],[Vendor ID]],Table549[],2,FALSE),"")</f>
        <v/>
      </c>
      <c r="P1671" s="63"/>
      <c r="Q1671" s="143" t="str">
        <f>IF(Table1[[#This Row],[Posting Date]]&lt;&gt;"",$D$9,"")</f>
        <v/>
      </c>
      <c r="R1671" s="159" t="str">
        <f>IF(Table1[[#This Row],[Posting Date]]&lt;&gt;"",$D$10,"")</f>
        <v/>
      </c>
      <c r="S1671" s="66"/>
      <c r="T1671" s="63"/>
      <c r="U1671" s="67"/>
      <c r="V1671" s="67"/>
      <c r="W1671" s="67" t="str">
        <f t="shared" si="26"/>
        <v/>
      </c>
      <c r="X1671" s="161" t="str">
        <f>IF(E1671="","",(IF(Table1[[#This Row],[Cur]]="USD",Table1[[#This Row],[Cur_Amount Debit]],Table1[[#This Row],[Cur_Amount Debit]]/Table1[[#This Row],[Exchange Rate]])))</f>
        <v/>
      </c>
      <c r="Y1671" s="161" t="str">
        <f>IF(E1671="","",(IF(Table1[[#This Row],[Cur]]="USD",Table1[[#This Row],[Cur_Amount Credit]],Table1[[#This Row],[Cur_Amount Credit]]/ExchangeRate)))</f>
        <v/>
      </c>
      <c r="Z1671" s="203" t="str">
        <f>IF(E1671="","",(Table1[[#This Row],[Debit USD]]-Table1[[#This Row],[Credit USD]]))</f>
        <v/>
      </c>
      <c r="AA1671" s="122"/>
      <c r="AB1671" s="1"/>
      <c r="AC1671" s="15"/>
      <c r="AD1671" s="15" t="str">
        <f>IF(AND(OR(Table1[[#This Row],[Account]]="15030",Table1[[#This Row],[Account]]="15035",Table1[[#This Row],[Account]]="20150"),Table1[[#This Row],[Vendor ID]]=""),1,"")</f>
        <v/>
      </c>
      <c r="AE1671" s="15"/>
      <c r="AF1671" s="15"/>
      <c r="AG1671" s="15"/>
      <c r="AH1671" s="46" t="str">
        <f>IF(Table1[[#This Row],[Posting Date]]&lt;&gt;"","GJ-"&amp;CountryID,"")</f>
        <v/>
      </c>
      <c r="AI1671" s="59" t="str">
        <f>IF(Table1[[#This Row],[Posting Date]]&lt;&gt;"",Table1[[#This Row],[Posting Date]],"")</f>
        <v/>
      </c>
      <c r="AJ1671" s="46"/>
      <c r="AK1671" s="46" t="str">
        <f>IF(Table1[[#This Row],[Description]]&lt;&gt;"",Table1[[#This Row],[Description]],"")</f>
        <v/>
      </c>
      <c r="AL1671" s="46" t="str">
        <f>IF(Table1[[#This Row],[Posting Date]]&lt;&gt;"",Table1[[#This Row],[Reference Number]],"")</f>
        <v/>
      </c>
      <c r="AM1671" s="46" t="str">
        <f>TRIM(Table1[[#This Row],[Line '#]])</f>
        <v/>
      </c>
      <c r="AN1671" s="46" t="str">
        <f>TRIM(Table1[[#This Row],[Account]])</f>
        <v/>
      </c>
      <c r="AO1671" s="46" t="str">
        <f>IF(Table1[[#This Row],[Posting Date]]&lt;&gt;"",$D$5,"")</f>
        <v/>
      </c>
      <c r="AP1671" s="46" t="str">
        <f>TRIM(Table1[[#This Row],[Departments-Prgrams]])</f>
        <v/>
      </c>
      <c r="AQ1671" s="46" t="str">
        <f>TRIM(Table1[[#This Row],[Grant]])</f>
        <v/>
      </c>
      <c r="AR1671" s="46" t="str">
        <f>TRIM(Table1[[#This Row],[Staff ID]])</f>
        <v/>
      </c>
      <c r="AS1671" s="46" t="str">
        <f>IF(TRIM(Table1[[#This Row],[Budget Code]])=0,"",TRIM(Table1[[#This Row],[Budget Code]]))</f>
        <v/>
      </c>
      <c r="AT1671" s="46" t="str">
        <f>IF(Table1[[#This Row],[Line Description]]&lt;&gt;"",Table1[[#This Row],[Line Description]],"")</f>
        <v/>
      </c>
      <c r="AU1671" s="46" t="str">
        <f>IF(Table1[[#This Row],[Cur_Amount Debit]]&gt;0,ROUND(Table1[[#This Row],[Cur_Amount Debit]],2),"")</f>
        <v/>
      </c>
      <c r="AV1671" s="46" t="str">
        <f>IF(Table1[[#This Row],[Cur_Amount Credit]]&gt;0,ROUND(Table1[[#This Row],[Cur_Amount Credit]],2),"")</f>
        <v/>
      </c>
      <c r="AW1671" s="46" t="str">
        <f>LEFT(Table1[[#This Row],[Cur]],3)</f>
        <v/>
      </c>
      <c r="AX1671" s="59"/>
      <c r="AY1671" s="46"/>
      <c r="AZ1671" s="46" t="str">
        <f>IF(Table1[[#This Row],[Cur]]&lt;&gt;"",IF(Table1[[#This Row],[Cur]]="USD","",ExchangeRate),"")</f>
        <v/>
      </c>
      <c r="BA1671" s="46" t="str">
        <f>IF(Table1[[#This Row],[Grant]]&lt;&gt;"",VLOOKUP(Table1[[#This Row],[Grant]],Grants!B:D,3),"")</f>
        <v/>
      </c>
      <c r="BB1671" s="46" t="str">
        <f>TRIM(Table1[[#This Row],[Vendor ID]])</f>
        <v/>
      </c>
      <c r="BC1671">
        <f>IF(Table1[[#This Row],[Reference Number]]=Q1670,BC1670,BC1670+1)</f>
        <v>2</v>
      </c>
    </row>
    <row r="1672" spans="1:55" ht="11.25" hidden="1" customHeight="1">
      <c r="A1672" s="1"/>
      <c r="B1672" s="88" t="str">
        <f>IF(Table1[[#This Row],[Posting Date]]&lt;&gt;"",IF(Table1[[#This Row],[Reference Number]]=Q1671,B1671+1,1),"")</f>
        <v/>
      </c>
      <c r="C1672" s="61"/>
      <c r="D1672" s="61"/>
      <c r="E1672" s="218"/>
      <c r="F1672" s="143" t="str">
        <f>IFERROR(IF(VLOOKUP(Table1[[#This Row],[Budget Code Description]],Dimentions!$X$6:$AC$132,2,FALSE)="","",VLOOKUP(Table1[[#This Row],[Budget Code Description]],Dimentions!$X$6:$AC$132,2,FALSE)),"")</f>
        <v/>
      </c>
      <c r="G1672" s="143" t="str">
        <f>IFERROR(VLOOKUP(Table1[[#This Row],[Budget Code Description]],Dimentions!$X$6:$AC$132,3,FALSE),"")</f>
        <v/>
      </c>
      <c r="H1672" s="64" t="str">
        <f>IFERROR(VLOOKUP(Table1[[#This Row],[Account]],Dimentions!$S$6:$V$233,2,FALSE),"")</f>
        <v/>
      </c>
      <c r="I1672" s="62">
        <f>_xlfn.NUMBERVALUE(LEFT(Table1[[#This Row],[Account]],1))</f>
        <v>0</v>
      </c>
      <c r="J1672" s="62" t="str">
        <f>IFERROR(VLOOKUP(Table1[[#This Row],[Budget Code Description]],Table6[#All],7,FALSE),"")</f>
        <v/>
      </c>
      <c r="K1672" s="143" t="str">
        <f>IFERROR(VLOOKUP(Table1[[#This Row],[Budget Code Description]],Table6[#All],8,FALSE),"")</f>
        <v/>
      </c>
      <c r="L1672" s="63"/>
      <c r="M1672" s="65" t="str">
        <f>IFERROR(VLOOKUP(Table1[[#This Row],[Staff ID]],Table2[],2,FALSE),"")</f>
        <v/>
      </c>
      <c r="N1672" s="211" t="str">
        <f>IFERROR(IF(VLOOKUP(Table1[[#This Row],[Budget Code Description]],Dimentions!$X$6:$AC$97,4,FALSE)="","",VLOOKUP(Table1[[#This Row],[Budget Code Description]],Dimentions!$X$6:$AC$97,4,FALSE)),"")</f>
        <v/>
      </c>
      <c r="O1672" s="65" t="str">
        <f>IFERROR(VLOOKUP(Table1[[#This Row],[Vendor ID]],Table549[],2,FALSE),"")</f>
        <v/>
      </c>
      <c r="P1672" s="63"/>
      <c r="Q1672" s="143" t="str">
        <f>IF(Table1[[#This Row],[Posting Date]]&lt;&gt;"",$D$9,"")</f>
        <v/>
      </c>
      <c r="R1672" s="159" t="str">
        <f>IF(Table1[[#This Row],[Posting Date]]&lt;&gt;"",$D$10,"")</f>
        <v/>
      </c>
      <c r="S1672" s="66"/>
      <c r="T1672" s="63"/>
      <c r="U1672" s="67"/>
      <c r="V1672" s="67"/>
      <c r="W1672" s="67" t="str">
        <f t="shared" si="26"/>
        <v/>
      </c>
      <c r="X1672" s="161" t="str">
        <f>IF(E1672="","",(IF(Table1[[#This Row],[Cur]]="USD",Table1[[#This Row],[Cur_Amount Debit]],Table1[[#This Row],[Cur_Amount Debit]]/Table1[[#This Row],[Exchange Rate]])))</f>
        <v/>
      </c>
      <c r="Y1672" s="161" t="str">
        <f>IF(E1672="","",(IF(Table1[[#This Row],[Cur]]="USD",Table1[[#This Row],[Cur_Amount Credit]],Table1[[#This Row],[Cur_Amount Credit]]/ExchangeRate)))</f>
        <v/>
      </c>
      <c r="Z1672" s="203" t="str">
        <f>IF(E1672="","",(Table1[[#This Row],[Debit USD]]-Table1[[#This Row],[Credit USD]]))</f>
        <v/>
      </c>
      <c r="AA1672" s="122"/>
      <c r="AB1672" s="1"/>
      <c r="AC1672" s="15"/>
      <c r="AD1672" s="15" t="str">
        <f>IF(AND(OR(Table1[[#This Row],[Account]]="15030",Table1[[#This Row],[Account]]="15035",Table1[[#This Row],[Account]]="20150"),Table1[[#This Row],[Vendor ID]]=""),1,"")</f>
        <v/>
      </c>
      <c r="AE1672" s="15"/>
      <c r="AF1672" s="15"/>
      <c r="AG1672" s="15"/>
      <c r="AH1672" s="46" t="str">
        <f>IF(Table1[[#This Row],[Posting Date]]&lt;&gt;"","GJ-"&amp;CountryID,"")</f>
        <v/>
      </c>
      <c r="AI1672" s="59" t="str">
        <f>IF(Table1[[#This Row],[Posting Date]]&lt;&gt;"",Table1[[#This Row],[Posting Date]],"")</f>
        <v/>
      </c>
      <c r="AJ1672" s="46"/>
      <c r="AK1672" s="46" t="str">
        <f>IF(Table1[[#This Row],[Description]]&lt;&gt;"",Table1[[#This Row],[Description]],"")</f>
        <v/>
      </c>
      <c r="AL1672" s="46" t="str">
        <f>IF(Table1[[#This Row],[Posting Date]]&lt;&gt;"",Table1[[#This Row],[Reference Number]],"")</f>
        <v/>
      </c>
      <c r="AM1672" s="46" t="str">
        <f>TRIM(Table1[[#This Row],[Line '#]])</f>
        <v/>
      </c>
      <c r="AN1672" s="46" t="str">
        <f>TRIM(Table1[[#This Row],[Account]])</f>
        <v/>
      </c>
      <c r="AO1672" s="46" t="str">
        <f>IF(Table1[[#This Row],[Posting Date]]&lt;&gt;"",$D$5,"")</f>
        <v/>
      </c>
      <c r="AP1672" s="46" t="str">
        <f>TRIM(Table1[[#This Row],[Departments-Prgrams]])</f>
        <v/>
      </c>
      <c r="AQ1672" s="46" t="str">
        <f>TRIM(Table1[[#This Row],[Grant]])</f>
        <v/>
      </c>
      <c r="AR1672" s="46" t="str">
        <f>TRIM(Table1[[#This Row],[Staff ID]])</f>
        <v/>
      </c>
      <c r="AS1672" s="46" t="str">
        <f>IF(TRIM(Table1[[#This Row],[Budget Code]])=0,"",TRIM(Table1[[#This Row],[Budget Code]]))</f>
        <v/>
      </c>
      <c r="AT1672" s="46" t="str">
        <f>IF(Table1[[#This Row],[Line Description]]&lt;&gt;"",Table1[[#This Row],[Line Description]],"")</f>
        <v/>
      </c>
      <c r="AU1672" s="46" t="str">
        <f>IF(Table1[[#This Row],[Cur_Amount Debit]]&gt;0,ROUND(Table1[[#This Row],[Cur_Amount Debit]],2),"")</f>
        <v/>
      </c>
      <c r="AV1672" s="46" t="str">
        <f>IF(Table1[[#This Row],[Cur_Amount Credit]]&gt;0,ROUND(Table1[[#This Row],[Cur_Amount Credit]],2),"")</f>
        <v/>
      </c>
      <c r="AW1672" s="46" t="str">
        <f>LEFT(Table1[[#This Row],[Cur]],3)</f>
        <v/>
      </c>
      <c r="AX1672" s="59"/>
      <c r="AY1672" s="46"/>
      <c r="AZ1672" s="46" t="str">
        <f>IF(Table1[[#This Row],[Cur]]&lt;&gt;"",IF(Table1[[#This Row],[Cur]]="USD","",ExchangeRate),"")</f>
        <v/>
      </c>
      <c r="BA1672" s="46" t="str">
        <f>IF(Table1[[#This Row],[Grant]]&lt;&gt;"",VLOOKUP(Table1[[#This Row],[Grant]],Grants!B:D,3),"")</f>
        <v/>
      </c>
      <c r="BB1672" s="46" t="str">
        <f>TRIM(Table1[[#This Row],[Vendor ID]])</f>
        <v/>
      </c>
      <c r="BC1672">
        <f>IF(Table1[[#This Row],[Reference Number]]=Q1671,BC1671,BC1671+1)</f>
        <v>2</v>
      </c>
    </row>
    <row r="1673" spans="1:55" ht="11.25" hidden="1" customHeight="1">
      <c r="A1673" s="1"/>
      <c r="B1673" s="88" t="str">
        <f>IF(Table1[[#This Row],[Posting Date]]&lt;&gt;"",IF(Table1[[#This Row],[Reference Number]]=Q1672,B1672+1,1),"")</f>
        <v/>
      </c>
      <c r="C1673" s="61"/>
      <c r="D1673" s="61"/>
      <c r="E1673" s="218"/>
      <c r="F1673" s="143" t="str">
        <f>IFERROR(IF(VLOOKUP(Table1[[#This Row],[Budget Code Description]],Dimentions!$X$6:$AC$132,2,FALSE)="","",VLOOKUP(Table1[[#This Row],[Budget Code Description]],Dimentions!$X$6:$AC$132,2,FALSE)),"")</f>
        <v/>
      </c>
      <c r="G1673" s="143" t="str">
        <f>IFERROR(VLOOKUP(Table1[[#This Row],[Budget Code Description]],Dimentions!$X$6:$AC$132,3,FALSE),"")</f>
        <v/>
      </c>
      <c r="H1673" s="64" t="str">
        <f>IFERROR(VLOOKUP(Table1[[#This Row],[Account]],Dimentions!$S$6:$V$233,2,FALSE),"")</f>
        <v/>
      </c>
      <c r="I1673" s="62">
        <f>_xlfn.NUMBERVALUE(LEFT(Table1[[#This Row],[Account]],1))</f>
        <v>0</v>
      </c>
      <c r="J1673" s="62" t="str">
        <f>IFERROR(VLOOKUP(Table1[[#This Row],[Budget Code Description]],Table6[#All],7,FALSE),"")</f>
        <v/>
      </c>
      <c r="K1673" s="143" t="str">
        <f>IFERROR(VLOOKUP(Table1[[#This Row],[Budget Code Description]],Table6[#All],8,FALSE),"")</f>
        <v/>
      </c>
      <c r="L1673" s="63"/>
      <c r="M1673" s="65" t="str">
        <f>IFERROR(VLOOKUP(Table1[[#This Row],[Staff ID]],Table2[],2,FALSE),"")</f>
        <v/>
      </c>
      <c r="N1673" s="211" t="str">
        <f>IFERROR(IF(VLOOKUP(Table1[[#This Row],[Budget Code Description]],Dimentions!$X$6:$AC$97,4,FALSE)="","",VLOOKUP(Table1[[#This Row],[Budget Code Description]],Dimentions!$X$6:$AC$97,4,FALSE)),"")</f>
        <v/>
      </c>
      <c r="O1673" s="65" t="str">
        <f>IFERROR(VLOOKUP(Table1[[#This Row],[Vendor ID]],Table549[],2,FALSE),"")</f>
        <v/>
      </c>
      <c r="P1673" s="63"/>
      <c r="Q1673" s="143" t="str">
        <f>IF(Table1[[#This Row],[Posting Date]]&lt;&gt;"",$D$9,"")</f>
        <v/>
      </c>
      <c r="R1673" s="159" t="str">
        <f>IF(Table1[[#This Row],[Posting Date]]&lt;&gt;"",$D$10,"")</f>
        <v/>
      </c>
      <c r="S1673" s="66"/>
      <c r="T1673" s="63"/>
      <c r="U1673" s="67"/>
      <c r="V1673" s="67"/>
      <c r="W1673" s="67" t="str">
        <f t="shared" si="26"/>
        <v/>
      </c>
      <c r="X1673" s="161" t="str">
        <f>IF(E1673="","",(IF(Table1[[#This Row],[Cur]]="USD",Table1[[#This Row],[Cur_Amount Debit]],Table1[[#This Row],[Cur_Amount Debit]]/Table1[[#This Row],[Exchange Rate]])))</f>
        <v/>
      </c>
      <c r="Y1673" s="161" t="str">
        <f>IF(E1673="","",(IF(Table1[[#This Row],[Cur]]="USD",Table1[[#This Row],[Cur_Amount Credit]],Table1[[#This Row],[Cur_Amount Credit]]/ExchangeRate)))</f>
        <v/>
      </c>
      <c r="Z1673" s="203" t="str">
        <f>IF(E1673="","",(Table1[[#This Row],[Debit USD]]-Table1[[#This Row],[Credit USD]]))</f>
        <v/>
      </c>
      <c r="AA1673" s="122"/>
      <c r="AB1673" s="1"/>
      <c r="AC1673" s="15"/>
      <c r="AD1673" s="15" t="str">
        <f>IF(AND(OR(Table1[[#This Row],[Account]]="15030",Table1[[#This Row],[Account]]="15035",Table1[[#This Row],[Account]]="20150"),Table1[[#This Row],[Vendor ID]]=""),1,"")</f>
        <v/>
      </c>
      <c r="AE1673" s="15"/>
      <c r="AF1673" s="15"/>
      <c r="AG1673" s="15"/>
      <c r="AH1673" s="46" t="str">
        <f>IF(Table1[[#This Row],[Posting Date]]&lt;&gt;"","GJ-"&amp;CountryID,"")</f>
        <v/>
      </c>
      <c r="AI1673" s="59" t="str">
        <f>IF(Table1[[#This Row],[Posting Date]]&lt;&gt;"",Table1[[#This Row],[Posting Date]],"")</f>
        <v/>
      </c>
      <c r="AJ1673" s="46"/>
      <c r="AK1673" s="46" t="str">
        <f>IF(Table1[[#This Row],[Description]]&lt;&gt;"",Table1[[#This Row],[Description]],"")</f>
        <v/>
      </c>
      <c r="AL1673" s="46" t="str">
        <f>IF(Table1[[#This Row],[Posting Date]]&lt;&gt;"",Table1[[#This Row],[Reference Number]],"")</f>
        <v/>
      </c>
      <c r="AM1673" s="46" t="str">
        <f>TRIM(Table1[[#This Row],[Line '#]])</f>
        <v/>
      </c>
      <c r="AN1673" s="46" t="str">
        <f>TRIM(Table1[[#This Row],[Account]])</f>
        <v/>
      </c>
      <c r="AO1673" s="46" t="str">
        <f>IF(Table1[[#This Row],[Posting Date]]&lt;&gt;"",$D$5,"")</f>
        <v/>
      </c>
      <c r="AP1673" s="46" t="str">
        <f>TRIM(Table1[[#This Row],[Departments-Prgrams]])</f>
        <v/>
      </c>
      <c r="AQ1673" s="46" t="str">
        <f>TRIM(Table1[[#This Row],[Grant]])</f>
        <v/>
      </c>
      <c r="AR1673" s="46" t="str">
        <f>TRIM(Table1[[#This Row],[Staff ID]])</f>
        <v/>
      </c>
      <c r="AS1673" s="46" t="str">
        <f>IF(TRIM(Table1[[#This Row],[Budget Code]])=0,"",TRIM(Table1[[#This Row],[Budget Code]]))</f>
        <v/>
      </c>
      <c r="AT1673" s="46" t="str">
        <f>IF(Table1[[#This Row],[Line Description]]&lt;&gt;"",Table1[[#This Row],[Line Description]],"")</f>
        <v/>
      </c>
      <c r="AU1673" s="46" t="str">
        <f>IF(Table1[[#This Row],[Cur_Amount Debit]]&gt;0,ROUND(Table1[[#This Row],[Cur_Amount Debit]],2),"")</f>
        <v/>
      </c>
      <c r="AV1673" s="46" t="str">
        <f>IF(Table1[[#This Row],[Cur_Amount Credit]]&gt;0,ROUND(Table1[[#This Row],[Cur_Amount Credit]],2),"")</f>
        <v/>
      </c>
      <c r="AW1673" s="46" t="str">
        <f>LEFT(Table1[[#This Row],[Cur]],3)</f>
        <v/>
      </c>
      <c r="AX1673" s="59"/>
      <c r="AY1673" s="46"/>
      <c r="AZ1673" s="46" t="str">
        <f>IF(Table1[[#This Row],[Cur]]&lt;&gt;"",IF(Table1[[#This Row],[Cur]]="USD","",ExchangeRate),"")</f>
        <v/>
      </c>
      <c r="BA1673" s="46" t="str">
        <f>IF(Table1[[#This Row],[Grant]]&lt;&gt;"",VLOOKUP(Table1[[#This Row],[Grant]],Grants!B:D,3),"")</f>
        <v/>
      </c>
      <c r="BB1673" s="46" t="str">
        <f>TRIM(Table1[[#This Row],[Vendor ID]])</f>
        <v/>
      </c>
      <c r="BC1673">
        <f>IF(Table1[[#This Row],[Reference Number]]=Q1672,BC1672,BC1672+1)</f>
        <v>2</v>
      </c>
    </row>
    <row r="1674" spans="1:55" ht="11.25" hidden="1" customHeight="1">
      <c r="A1674" s="1"/>
      <c r="B1674" s="88" t="str">
        <f>IF(Table1[[#This Row],[Posting Date]]&lt;&gt;"",IF(Table1[[#This Row],[Reference Number]]=Q1673,B1673+1,1),"")</f>
        <v/>
      </c>
      <c r="C1674" s="61"/>
      <c r="D1674" s="61"/>
      <c r="E1674" s="218"/>
      <c r="F1674" s="143" t="str">
        <f>IFERROR(IF(VLOOKUP(Table1[[#This Row],[Budget Code Description]],Dimentions!$X$6:$AC$132,2,FALSE)="","",VLOOKUP(Table1[[#This Row],[Budget Code Description]],Dimentions!$X$6:$AC$132,2,FALSE)),"")</f>
        <v/>
      </c>
      <c r="G1674" s="143" t="str">
        <f>IFERROR(VLOOKUP(Table1[[#This Row],[Budget Code Description]],Dimentions!$X$6:$AC$132,3,FALSE),"")</f>
        <v/>
      </c>
      <c r="H1674" s="64" t="str">
        <f>IFERROR(VLOOKUP(Table1[[#This Row],[Account]],Dimentions!$S$6:$V$233,2,FALSE),"")</f>
        <v/>
      </c>
      <c r="I1674" s="62">
        <f>_xlfn.NUMBERVALUE(LEFT(Table1[[#This Row],[Account]],1))</f>
        <v>0</v>
      </c>
      <c r="J1674" s="62" t="str">
        <f>IFERROR(VLOOKUP(Table1[[#This Row],[Budget Code Description]],Table6[#All],7,FALSE),"")</f>
        <v/>
      </c>
      <c r="K1674" s="143" t="str">
        <f>IFERROR(VLOOKUP(Table1[[#This Row],[Budget Code Description]],Table6[#All],8,FALSE),"")</f>
        <v/>
      </c>
      <c r="L1674" s="63"/>
      <c r="M1674" s="65" t="str">
        <f>IFERROR(VLOOKUP(Table1[[#This Row],[Staff ID]],Table2[],2,FALSE),"")</f>
        <v/>
      </c>
      <c r="N1674" s="211" t="str">
        <f>IFERROR(IF(VLOOKUP(Table1[[#This Row],[Budget Code Description]],Dimentions!$X$6:$AC$97,4,FALSE)="","",VLOOKUP(Table1[[#This Row],[Budget Code Description]],Dimentions!$X$6:$AC$97,4,FALSE)),"")</f>
        <v/>
      </c>
      <c r="O1674" s="65" t="str">
        <f>IFERROR(VLOOKUP(Table1[[#This Row],[Vendor ID]],Table549[],2,FALSE),"")</f>
        <v/>
      </c>
      <c r="P1674" s="63"/>
      <c r="Q1674" s="143" t="str">
        <f>IF(Table1[[#This Row],[Posting Date]]&lt;&gt;"",$D$9,"")</f>
        <v/>
      </c>
      <c r="R1674" s="159" t="str">
        <f>IF(Table1[[#This Row],[Posting Date]]&lt;&gt;"",$D$10,"")</f>
        <v/>
      </c>
      <c r="S1674" s="66"/>
      <c r="T1674" s="63"/>
      <c r="U1674" s="67"/>
      <c r="V1674" s="67"/>
      <c r="W1674" s="67" t="str">
        <f t="shared" si="26"/>
        <v/>
      </c>
      <c r="X1674" s="161" t="str">
        <f>IF(E1674="","",(IF(Table1[[#This Row],[Cur]]="USD",Table1[[#This Row],[Cur_Amount Debit]],Table1[[#This Row],[Cur_Amount Debit]]/Table1[[#This Row],[Exchange Rate]])))</f>
        <v/>
      </c>
      <c r="Y1674" s="161" t="str">
        <f>IF(E1674="","",(IF(Table1[[#This Row],[Cur]]="USD",Table1[[#This Row],[Cur_Amount Credit]],Table1[[#This Row],[Cur_Amount Credit]]/ExchangeRate)))</f>
        <v/>
      </c>
      <c r="Z1674" s="203" t="str">
        <f>IF(E1674="","",(Table1[[#This Row],[Debit USD]]-Table1[[#This Row],[Credit USD]]))</f>
        <v/>
      </c>
      <c r="AA1674" s="122"/>
      <c r="AB1674" s="1"/>
      <c r="AC1674" s="15"/>
      <c r="AD1674" s="15" t="str">
        <f>IF(AND(OR(Table1[[#This Row],[Account]]="15030",Table1[[#This Row],[Account]]="15035",Table1[[#This Row],[Account]]="20150"),Table1[[#This Row],[Vendor ID]]=""),1,"")</f>
        <v/>
      </c>
      <c r="AE1674" s="15"/>
      <c r="AF1674" s="15"/>
      <c r="AG1674" s="15"/>
      <c r="AH1674" s="46" t="str">
        <f>IF(Table1[[#This Row],[Posting Date]]&lt;&gt;"","GJ-"&amp;CountryID,"")</f>
        <v/>
      </c>
      <c r="AI1674" s="59" t="str">
        <f>IF(Table1[[#This Row],[Posting Date]]&lt;&gt;"",Table1[[#This Row],[Posting Date]],"")</f>
        <v/>
      </c>
      <c r="AJ1674" s="46"/>
      <c r="AK1674" s="46" t="str">
        <f>IF(Table1[[#This Row],[Description]]&lt;&gt;"",Table1[[#This Row],[Description]],"")</f>
        <v/>
      </c>
      <c r="AL1674" s="46" t="str">
        <f>IF(Table1[[#This Row],[Posting Date]]&lt;&gt;"",Table1[[#This Row],[Reference Number]],"")</f>
        <v/>
      </c>
      <c r="AM1674" s="46" t="str">
        <f>TRIM(Table1[[#This Row],[Line '#]])</f>
        <v/>
      </c>
      <c r="AN1674" s="46" t="str">
        <f>TRIM(Table1[[#This Row],[Account]])</f>
        <v/>
      </c>
      <c r="AO1674" s="46" t="str">
        <f>IF(Table1[[#This Row],[Posting Date]]&lt;&gt;"",$D$5,"")</f>
        <v/>
      </c>
      <c r="AP1674" s="46" t="str">
        <f>TRIM(Table1[[#This Row],[Departments-Prgrams]])</f>
        <v/>
      </c>
      <c r="AQ1674" s="46" t="str">
        <f>TRIM(Table1[[#This Row],[Grant]])</f>
        <v/>
      </c>
      <c r="AR1674" s="46" t="str">
        <f>TRIM(Table1[[#This Row],[Staff ID]])</f>
        <v/>
      </c>
      <c r="AS1674" s="46" t="str">
        <f>IF(TRIM(Table1[[#This Row],[Budget Code]])=0,"",TRIM(Table1[[#This Row],[Budget Code]]))</f>
        <v/>
      </c>
      <c r="AT1674" s="46" t="str">
        <f>IF(Table1[[#This Row],[Line Description]]&lt;&gt;"",Table1[[#This Row],[Line Description]],"")</f>
        <v/>
      </c>
      <c r="AU1674" s="46" t="str">
        <f>IF(Table1[[#This Row],[Cur_Amount Debit]]&gt;0,ROUND(Table1[[#This Row],[Cur_Amount Debit]],2),"")</f>
        <v/>
      </c>
      <c r="AV1674" s="46" t="str">
        <f>IF(Table1[[#This Row],[Cur_Amount Credit]]&gt;0,ROUND(Table1[[#This Row],[Cur_Amount Credit]],2),"")</f>
        <v/>
      </c>
      <c r="AW1674" s="46" t="str">
        <f>LEFT(Table1[[#This Row],[Cur]],3)</f>
        <v/>
      </c>
      <c r="AX1674" s="59"/>
      <c r="AY1674" s="46"/>
      <c r="AZ1674" s="46" t="str">
        <f>IF(Table1[[#This Row],[Cur]]&lt;&gt;"",IF(Table1[[#This Row],[Cur]]="USD","",ExchangeRate),"")</f>
        <v/>
      </c>
      <c r="BA1674" s="46" t="str">
        <f>IF(Table1[[#This Row],[Grant]]&lt;&gt;"",VLOOKUP(Table1[[#This Row],[Grant]],Grants!B:D,3),"")</f>
        <v/>
      </c>
      <c r="BB1674" s="46" t="str">
        <f>TRIM(Table1[[#This Row],[Vendor ID]])</f>
        <v/>
      </c>
      <c r="BC1674">
        <f>IF(Table1[[#This Row],[Reference Number]]=Q1673,BC1673,BC1673+1)</f>
        <v>2</v>
      </c>
    </row>
    <row r="1675" spans="1:55" ht="11.25" hidden="1" customHeight="1">
      <c r="A1675" s="1"/>
      <c r="B1675" s="88" t="str">
        <f>IF(Table1[[#This Row],[Posting Date]]&lt;&gt;"",IF(Table1[[#This Row],[Reference Number]]=Q1674,B1674+1,1),"")</f>
        <v/>
      </c>
      <c r="C1675" s="61"/>
      <c r="D1675" s="61"/>
      <c r="E1675" s="218"/>
      <c r="F1675" s="143" t="str">
        <f>IFERROR(IF(VLOOKUP(Table1[[#This Row],[Budget Code Description]],Dimentions!$X$6:$AC$132,2,FALSE)="","",VLOOKUP(Table1[[#This Row],[Budget Code Description]],Dimentions!$X$6:$AC$132,2,FALSE)),"")</f>
        <v/>
      </c>
      <c r="G1675" s="143" t="str">
        <f>IFERROR(VLOOKUP(Table1[[#This Row],[Budget Code Description]],Dimentions!$X$6:$AC$132,3,FALSE),"")</f>
        <v/>
      </c>
      <c r="H1675" s="64" t="str">
        <f>IFERROR(VLOOKUP(Table1[[#This Row],[Account]],Dimentions!$S$6:$V$233,2,FALSE),"")</f>
        <v/>
      </c>
      <c r="I1675" s="62">
        <f>_xlfn.NUMBERVALUE(LEFT(Table1[[#This Row],[Account]],1))</f>
        <v>0</v>
      </c>
      <c r="J1675" s="62" t="str">
        <f>IFERROR(VLOOKUP(Table1[[#This Row],[Budget Code Description]],Table6[#All],7,FALSE),"")</f>
        <v/>
      </c>
      <c r="K1675" s="143" t="str">
        <f>IFERROR(VLOOKUP(Table1[[#This Row],[Budget Code Description]],Table6[#All],8,FALSE),"")</f>
        <v/>
      </c>
      <c r="L1675" s="63"/>
      <c r="M1675" s="65" t="str">
        <f>IFERROR(VLOOKUP(Table1[[#This Row],[Staff ID]],Table2[],2,FALSE),"")</f>
        <v/>
      </c>
      <c r="N1675" s="211" t="str">
        <f>IFERROR(IF(VLOOKUP(Table1[[#This Row],[Budget Code Description]],Dimentions!$X$6:$AC$97,4,FALSE)="","",VLOOKUP(Table1[[#This Row],[Budget Code Description]],Dimentions!$X$6:$AC$97,4,FALSE)),"")</f>
        <v/>
      </c>
      <c r="O1675" s="65" t="str">
        <f>IFERROR(VLOOKUP(Table1[[#This Row],[Vendor ID]],Table549[],2,FALSE),"")</f>
        <v/>
      </c>
      <c r="P1675" s="63"/>
      <c r="Q1675" s="143" t="str">
        <f>IF(Table1[[#This Row],[Posting Date]]&lt;&gt;"",$D$9,"")</f>
        <v/>
      </c>
      <c r="R1675" s="159" t="str">
        <f>IF(Table1[[#This Row],[Posting Date]]&lt;&gt;"",$D$10,"")</f>
        <v/>
      </c>
      <c r="S1675" s="66"/>
      <c r="T1675" s="63"/>
      <c r="U1675" s="67"/>
      <c r="V1675" s="67"/>
      <c r="W1675" s="67" t="str">
        <f t="shared" si="26"/>
        <v/>
      </c>
      <c r="X1675" s="161" t="str">
        <f>IF(E1675="","",(IF(Table1[[#This Row],[Cur]]="USD",Table1[[#This Row],[Cur_Amount Debit]],Table1[[#This Row],[Cur_Amount Debit]]/Table1[[#This Row],[Exchange Rate]])))</f>
        <v/>
      </c>
      <c r="Y1675" s="161" t="str">
        <f>IF(E1675="","",(IF(Table1[[#This Row],[Cur]]="USD",Table1[[#This Row],[Cur_Amount Credit]],Table1[[#This Row],[Cur_Amount Credit]]/ExchangeRate)))</f>
        <v/>
      </c>
      <c r="Z1675" s="203" t="str">
        <f>IF(E1675="","",(Table1[[#This Row],[Debit USD]]-Table1[[#This Row],[Credit USD]]))</f>
        <v/>
      </c>
      <c r="AA1675" s="122"/>
      <c r="AB1675" s="1"/>
      <c r="AC1675" s="15"/>
      <c r="AD1675" s="15" t="str">
        <f>IF(AND(OR(Table1[[#This Row],[Account]]="15030",Table1[[#This Row],[Account]]="15035",Table1[[#This Row],[Account]]="20150"),Table1[[#This Row],[Vendor ID]]=""),1,"")</f>
        <v/>
      </c>
      <c r="AE1675" s="15"/>
      <c r="AF1675" s="15"/>
      <c r="AG1675" s="15"/>
      <c r="AH1675" s="46" t="str">
        <f>IF(Table1[[#This Row],[Posting Date]]&lt;&gt;"","GJ-"&amp;CountryID,"")</f>
        <v/>
      </c>
      <c r="AI1675" s="59" t="str">
        <f>IF(Table1[[#This Row],[Posting Date]]&lt;&gt;"",Table1[[#This Row],[Posting Date]],"")</f>
        <v/>
      </c>
      <c r="AJ1675" s="46"/>
      <c r="AK1675" s="46" t="str">
        <f>IF(Table1[[#This Row],[Description]]&lt;&gt;"",Table1[[#This Row],[Description]],"")</f>
        <v/>
      </c>
      <c r="AL1675" s="46" t="str">
        <f>IF(Table1[[#This Row],[Posting Date]]&lt;&gt;"",Table1[[#This Row],[Reference Number]],"")</f>
        <v/>
      </c>
      <c r="AM1675" s="46" t="str">
        <f>TRIM(Table1[[#This Row],[Line '#]])</f>
        <v/>
      </c>
      <c r="AN1675" s="46" t="str">
        <f>TRIM(Table1[[#This Row],[Account]])</f>
        <v/>
      </c>
      <c r="AO1675" s="46" t="str">
        <f>IF(Table1[[#This Row],[Posting Date]]&lt;&gt;"",$D$5,"")</f>
        <v/>
      </c>
      <c r="AP1675" s="46" t="str">
        <f>TRIM(Table1[[#This Row],[Departments-Prgrams]])</f>
        <v/>
      </c>
      <c r="AQ1675" s="46" t="str">
        <f>TRIM(Table1[[#This Row],[Grant]])</f>
        <v/>
      </c>
      <c r="AR1675" s="46" t="str">
        <f>TRIM(Table1[[#This Row],[Staff ID]])</f>
        <v/>
      </c>
      <c r="AS1675" s="46" t="str">
        <f>IF(TRIM(Table1[[#This Row],[Budget Code]])=0,"",TRIM(Table1[[#This Row],[Budget Code]]))</f>
        <v/>
      </c>
      <c r="AT1675" s="46" t="str">
        <f>IF(Table1[[#This Row],[Line Description]]&lt;&gt;"",Table1[[#This Row],[Line Description]],"")</f>
        <v/>
      </c>
      <c r="AU1675" s="46" t="str">
        <f>IF(Table1[[#This Row],[Cur_Amount Debit]]&gt;0,ROUND(Table1[[#This Row],[Cur_Amount Debit]],2),"")</f>
        <v/>
      </c>
      <c r="AV1675" s="46" t="str">
        <f>IF(Table1[[#This Row],[Cur_Amount Credit]]&gt;0,ROUND(Table1[[#This Row],[Cur_Amount Credit]],2),"")</f>
        <v/>
      </c>
      <c r="AW1675" s="46" t="str">
        <f>LEFT(Table1[[#This Row],[Cur]],3)</f>
        <v/>
      </c>
      <c r="AX1675" s="59"/>
      <c r="AY1675" s="46"/>
      <c r="AZ1675" s="46" t="str">
        <f>IF(Table1[[#This Row],[Cur]]&lt;&gt;"",IF(Table1[[#This Row],[Cur]]="USD","",ExchangeRate),"")</f>
        <v/>
      </c>
      <c r="BA1675" s="46" t="str">
        <f>IF(Table1[[#This Row],[Grant]]&lt;&gt;"",VLOOKUP(Table1[[#This Row],[Grant]],Grants!B:D,3),"")</f>
        <v/>
      </c>
      <c r="BB1675" s="46" t="str">
        <f>TRIM(Table1[[#This Row],[Vendor ID]])</f>
        <v/>
      </c>
      <c r="BC1675">
        <f>IF(Table1[[#This Row],[Reference Number]]=Q1674,BC1674,BC1674+1)</f>
        <v>2</v>
      </c>
    </row>
    <row r="1676" spans="1:55" ht="11.25" hidden="1" customHeight="1">
      <c r="A1676" s="1"/>
      <c r="B1676" s="88" t="str">
        <f>IF(Table1[[#This Row],[Posting Date]]&lt;&gt;"",IF(Table1[[#This Row],[Reference Number]]=Q1675,B1675+1,1),"")</f>
        <v/>
      </c>
      <c r="C1676" s="61"/>
      <c r="D1676" s="61"/>
      <c r="E1676" s="218"/>
      <c r="F1676" s="143" t="str">
        <f>IFERROR(IF(VLOOKUP(Table1[[#This Row],[Budget Code Description]],Dimentions!$X$6:$AC$132,2,FALSE)="","",VLOOKUP(Table1[[#This Row],[Budget Code Description]],Dimentions!$X$6:$AC$132,2,FALSE)),"")</f>
        <v/>
      </c>
      <c r="G1676" s="143" t="str">
        <f>IFERROR(VLOOKUP(Table1[[#This Row],[Budget Code Description]],Dimentions!$X$6:$AC$132,3,FALSE),"")</f>
        <v/>
      </c>
      <c r="H1676" s="64" t="str">
        <f>IFERROR(VLOOKUP(Table1[[#This Row],[Account]],Dimentions!$S$6:$V$233,2,FALSE),"")</f>
        <v/>
      </c>
      <c r="I1676" s="62">
        <f>_xlfn.NUMBERVALUE(LEFT(Table1[[#This Row],[Account]],1))</f>
        <v>0</v>
      </c>
      <c r="J1676" s="62" t="str">
        <f>IFERROR(VLOOKUP(Table1[[#This Row],[Budget Code Description]],Table6[#All],7,FALSE),"")</f>
        <v/>
      </c>
      <c r="K1676" s="143" t="str">
        <f>IFERROR(VLOOKUP(Table1[[#This Row],[Budget Code Description]],Table6[#All],8,FALSE),"")</f>
        <v/>
      </c>
      <c r="L1676" s="63"/>
      <c r="M1676" s="65" t="str">
        <f>IFERROR(VLOOKUP(Table1[[#This Row],[Staff ID]],Table2[],2,FALSE),"")</f>
        <v/>
      </c>
      <c r="N1676" s="211" t="str">
        <f>IFERROR(IF(VLOOKUP(Table1[[#This Row],[Budget Code Description]],Dimentions!$X$6:$AC$97,4,FALSE)="","",VLOOKUP(Table1[[#This Row],[Budget Code Description]],Dimentions!$X$6:$AC$97,4,FALSE)),"")</f>
        <v/>
      </c>
      <c r="O1676" s="65" t="str">
        <f>IFERROR(VLOOKUP(Table1[[#This Row],[Vendor ID]],Table549[],2,FALSE),"")</f>
        <v/>
      </c>
      <c r="P1676" s="63"/>
      <c r="Q1676" s="143" t="str">
        <f>IF(Table1[[#This Row],[Posting Date]]&lt;&gt;"",$D$9,"")</f>
        <v/>
      </c>
      <c r="R1676" s="159" t="str">
        <f>IF(Table1[[#This Row],[Posting Date]]&lt;&gt;"",$D$10,"")</f>
        <v/>
      </c>
      <c r="S1676" s="66"/>
      <c r="T1676" s="63"/>
      <c r="U1676" s="67"/>
      <c r="V1676" s="67"/>
      <c r="W1676" s="67" t="str">
        <f t="shared" si="26"/>
        <v/>
      </c>
      <c r="X1676" s="161" t="str">
        <f>IF(E1676="","",(IF(Table1[[#This Row],[Cur]]="USD",Table1[[#This Row],[Cur_Amount Debit]],Table1[[#This Row],[Cur_Amount Debit]]/Table1[[#This Row],[Exchange Rate]])))</f>
        <v/>
      </c>
      <c r="Y1676" s="161" t="str">
        <f>IF(E1676="","",(IF(Table1[[#This Row],[Cur]]="USD",Table1[[#This Row],[Cur_Amount Credit]],Table1[[#This Row],[Cur_Amount Credit]]/ExchangeRate)))</f>
        <v/>
      </c>
      <c r="Z1676" s="203" t="str">
        <f>IF(E1676="","",(Table1[[#This Row],[Debit USD]]-Table1[[#This Row],[Credit USD]]))</f>
        <v/>
      </c>
      <c r="AA1676" s="122"/>
      <c r="AB1676" s="1"/>
      <c r="AC1676" s="15"/>
      <c r="AD1676" s="15" t="str">
        <f>IF(AND(OR(Table1[[#This Row],[Account]]="15030",Table1[[#This Row],[Account]]="15035",Table1[[#This Row],[Account]]="20150"),Table1[[#This Row],[Vendor ID]]=""),1,"")</f>
        <v/>
      </c>
      <c r="AE1676" s="15"/>
      <c r="AF1676" s="15"/>
      <c r="AG1676" s="15"/>
      <c r="AH1676" s="46" t="str">
        <f>IF(Table1[[#This Row],[Posting Date]]&lt;&gt;"","GJ-"&amp;CountryID,"")</f>
        <v/>
      </c>
      <c r="AI1676" s="59" t="str">
        <f>IF(Table1[[#This Row],[Posting Date]]&lt;&gt;"",Table1[[#This Row],[Posting Date]],"")</f>
        <v/>
      </c>
      <c r="AJ1676" s="46"/>
      <c r="AK1676" s="46" t="str">
        <f>IF(Table1[[#This Row],[Description]]&lt;&gt;"",Table1[[#This Row],[Description]],"")</f>
        <v/>
      </c>
      <c r="AL1676" s="46" t="str">
        <f>IF(Table1[[#This Row],[Posting Date]]&lt;&gt;"",Table1[[#This Row],[Reference Number]],"")</f>
        <v/>
      </c>
      <c r="AM1676" s="46" t="str">
        <f>TRIM(Table1[[#This Row],[Line '#]])</f>
        <v/>
      </c>
      <c r="AN1676" s="46" t="str">
        <f>TRIM(Table1[[#This Row],[Account]])</f>
        <v/>
      </c>
      <c r="AO1676" s="46" t="str">
        <f>IF(Table1[[#This Row],[Posting Date]]&lt;&gt;"",$D$5,"")</f>
        <v/>
      </c>
      <c r="AP1676" s="46" t="str">
        <f>TRIM(Table1[[#This Row],[Departments-Prgrams]])</f>
        <v/>
      </c>
      <c r="AQ1676" s="46" t="str">
        <f>TRIM(Table1[[#This Row],[Grant]])</f>
        <v/>
      </c>
      <c r="AR1676" s="46" t="str">
        <f>TRIM(Table1[[#This Row],[Staff ID]])</f>
        <v/>
      </c>
      <c r="AS1676" s="46" t="str">
        <f>IF(TRIM(Table1[[#This Row],[Budget Code]])=0,"",TRIM(Table1[[#This Row],[Budget Code]]))</f>
        <v/>
      </c>
      <c r="AT1676" s="46" t="str">
        <f>IF(Table1[[#This Row],[Line Description]]&lt;&gt;"",Table1[[#This Row],[Line Description]],"")</f>
        <v/>
      </c>
      <c r="AU1676" s="46" t="str">
        <f>IF(Table1[[#This Row],[Cur_Amount Debit]]&gt;0,ROUND(Table1[[#This Row],[Cur_Amount Debit]],2),"")</f>
        <v/>
      </c>
      <c r="AV1676" s="46" t="str">
        <f>IF(Table1[[#This Row],[Cur_Amount Credit]]&gt;0,ROUND(Table1[[#This Row],[Cur_Amount Credit]],2),"")</f>
        <v/>
      </c>
      <c r="AW1676" s="46" t="str">
        <f>LEFT(Table1[[#This Row],[Cur]],3)</f>
        <v/>
      </c>
      <c r="AX1676" s="59"/>
      <c r="AY1676" s="46"/>
      <c r="AZ1676" s="46" t="str">
        <f>IF(Table1[[#This Row],[Cur]]&lt;&gt;"",IF(Table1[[#This Row],[Cur]]="USD","",ExchangeRate),"")</f>
        <v/>
      </c>
      <c r="BA1676" s="46" t="str">
        <f>IF(Table1[[#This Row],[Grant]]&lt;&gt;"",VLOOKUP(Table1[[#This Row],[Grant]],Grants!B:D,3),"")</f>
        <v/>
      </c>
      <c r="BB1676" s="46" t="str">
        <f>TRIM(Table1[[#This Row],[Vendor ID]])</f>
        <v/>
      </c>
      <c r="BC1676">
        <f>IF(Table1[[#This Row],[Reference Number]]=Q1675,BC1675,BC1675+1)</f>
        <v>2</v>
      </c>
    </row>
    <row r="1677" spans="1:55" ht="11.25" hidden="1" customHeight="1">
      <c r="A1677" s="1"/>
      <c r="B1677" s="88" t="str">
        <f>IF(Table1[[#This Row],[Posting Date]]&lt;&gt;"",IF(Table1[[#This Row],[Reference Number]]=Q1676,B1676+1,1),"")</f>
        <v/>
      </c>
      <c r="C1677" s="61"/>
      <c r="D1677" s="61"/>
      <c r="E1677" s="218"/>
      <c r="F1677" s="143" t="str">
        <f>IFERROR(IF(VLOOKUP(Table1[[#This Row],[Budget Code Description]],Dimentions!$X$6:$AC$132,2,FALSE)="","",VLOOKUP(Table1[[#This Row],[Budget Code Description]],Dimentions!$X$6:$AC$132,2,FALSE)),"")</f>
        <v/>
      </c>
      <c r="G1677" s="143" t="str">
        <f>IFERROR(VLOOKUP(Table1[[#This Row],[Budget Code Description]],Dimentions!$X$6:$AC$132,3,FALSE),"")</f>
        <v/>
      </c>
      <c r="H1677" s="64" t="str">
        <f>IFERROR(VLOOKUP(Table1[[#This Row],[Account]],Dimentions!$S$6:$V$233,2,FALSE),"")</f>
        <v/>
      </c>
      <c r="I1677" s="62">
        <f>_xlfn.NUMBERVALUE(LEFT(Table1[[#This Row],[Account]],1))</f>
        <v>0</v>
      </c>
      <c r="J1677" s="62" t="str">
        <f>IFERROR(VLOOKUP(Table1[[#This Row],[Budget Code Description]],Table6[#All],7,FALSE),"")</f>
        <v/>
      </c>
      <c r="K1677" s="143" t="str">
        <f>IFERROR(VLOOKUP(Table1[[#This Row],[Budget Code Description]],Table6[#All],8,FALSE),"")</f>
        <v/>
      </c>
      <c r="L1677" s="63"/>
      <c r="M1677" s="65" t="str">
        <f>IFERROR(VLOOKUP(Table1[[#This Row],[Staff ID]],Table2[],2,FALSE),"")</f>
        <v/>
      </c>
      <c r="N1677" s="211" t="str">
        <f>IFERROR(IF(VLOOKUP(Table1[[#This Row],[Budget Code Description]],Dimentions!$X$6:$AC$97,4,FALSE)="","",VLOOKUP(Table1[[#This Row],[Budget Code Description]],Dimentions!$X$6:$AC$97,4,FALSE)),"")</f>
        <v/>
      </c>
      <c r="O1677" s="65" t="str">
        <f>IFERROR(VLOOKUP(Table1[[#This Row],[Vendor ID]],Table549[],2,FALSE),"")</f>
        <v/>
      </c>
      <c r="P1677" s="63"/>
      <c r="Q1677" s="143" t="str">
        <f>IF(Table1[[#This Row],[Posting Date]]&lt;&gt;"",$D$9,"")</f>
        <v/>
      </c>
      <c r="R1677" s="159" t="str">
        <f>IF(Table1[[#This Row],[Posting Date]]&lt;&gt;"",$D$10,"")</f>
        <v/>
      </c>
      <c r="S1677" s="66"/>
      <c r="T1677" s="63"/>
      <c r="U1677" s="67"/>
      <c r="V1677" s="67"/>
      <c r="W1677" s="67" t="str">
        <f t="shared" si="26"/>
        <v/>
      </c>
      <c r="X1677" s="161" t="str">
        <f>IF(E1677="","",(IF(Table1[[#This Row],[Cur]]="USD",Table1[[#This Row],[Cur_Amount Debit]],Table1[[#This Row],[Cur_Amount Debit]]/Table1[[#This Row],[Exchange Rate]])))</f>
        <v/>
      </c>
      <c r="Y1677" s="161" t="str">
        <f>IF(E1677="","",(IF(Table1[[#This Row],[Cur]]="USD",Table1[[#This Row],[Cur_Amount Credit]],Table1[[#This Row],[Cur_Amount Credit]]/ExchangeRate)))</f>
        <v/>
      </c>
      <c r="Z1677" s="203" t="str">
        <f>IF(E1677="","",(Table1[[#This Row],[Debit USD]]-Table1[[#This Row],[Credit USD]]))</f>
        <v/>
      </c>
      <c r="AA1677" s="122"/>
      <c r="AB1677" s="1"/>
      <c r="AC1677" s="15"/>
      <c r="AD1677" s="15" t="str">
        <f>IF(AND(OR(Table1[[#This Row],[Account]]="15030",Table1[[#This Row],[Account]]="15035",Table1[[#This Row],[Account]]="20150"),Table1[[#This Row],[Vendor ID]]=""),1,"")</f>
        <v/>
      </c>
      <c r="AE1677" s="15"/>
      <c r="AF1677" s="15"/>
      <c r="AG1677" s="15"/>
      <c r="AH1677" s="46" t="str">
        <f>IF(Table1[[#This Row],[Posting Date]]&lt;&gt;"","GJ-"&amp;CountryID,"")</f>
        <v/>
      </c>
      <c r="AI1677" s="59" t="str">
        <f>IF(Table1[[#This Row],[Posting Date]]&lt;&gt;"",Table1[[#This Row],[Posting Date]],"")</f>
        <v/>
      </c>
      <c r="AJ1677" s="46"/>
      <c r="AK1677" s="46" t="str">
        <f>IF(Table1[[#This Row],[Description]]&lt;&gt;"",Table1[[#This Row],[Description]],"")</f>
        <v/>
      </c>
      <c r="AL1677" s="46" t="str">
        <f>IF(Table1[[#This Row],[Posting Date]]&lt;&gt;"",Table1[[#This Row],[Reference Number]],"")</f>
        <v/>
      </c>
      <c r="AM1677" s="46" t="str">
        <f>TRIM(Table1[[#This Row],[Line '#]])</f>
        <v/>
      </c>
      <c r="AN1677" s="46" t="str">
        <f>TRIM(Table1[[#This Row],[Account]])</f>
        <v/>
      </c>
      <c r="AO1677" s="46" t="str">
        <f>IF(Table1[[#This Row],[Posting Date]]&lt;&gt;"",$D$5,"")</f>
        <v/>
      </c>
      <c r="AP1677" s="46" t="str">
        <f>TRIM(Table1[[#This Row],[Departments-Prgrams]])</f>
        <v/>
      </c>
      <c r="AQ1677" s="46" t="str">
        <f>TRIM(Table1[[#This Row],[Grant]])</f>
        <v/>
      </c>
      <c r="AR1677" s="46" t="str">
        <f>TRIM(Table1[[#This Row],[Staff ID]])</f>
        <v/>
      </c>
      <c r="AS1677" s="46" t="str">
        <f>IF(TRIM(Table1[[#This Row],[Budget Code]])=0,"",TRIM(Table1[[#This Row],[Budget Code]]))</f>
        <v/>
      </c>
      <c r="AT1677" s="46" t="str">
        <f>IF(Table1[[#This Row],[Line Description]]&lt;&gt;"",Table1[[#This Row],[Line Description]],"")</f>
        <v/>
      </c>
      <c r="AU1677" s="46" t="str">
        <f>IF(Table1[[#This Row],[Cur_Amount Debit]]&gt;0,ROUND(Table1[[#This Row],[Cur_Amount Debit]],2),"")</f>
        <v/>
      </c>
      <c r="AV1677" s="46" t="str">
        <f>IF(Table1[[#This Row],[Cur_Amount Credit]]&gt;0,ROUND(Table1[[#This Row],[Cur_Amount Credit]],2),"")</f>
        <v/>
      </c>
      <c r="AW1677" s="46" t="str">
        <f>LEFT(Table1[[#This Row],[Cur]],3)</f>
        <v/>
      </c>
      <c r="AX1677" s="59"/>
      <c r="AY1677" s="46"/>
      <c r="AZ1677" s="46" t="str">
        <f>IF(Table1[[#This Row],[Cur]]&lt;&gt;"",IF(Table1[[#This Row],[Cur]]="USD","",ExchangeRate),"")</f>
        <v/>
      </c>
      <c r="BA1677" s="46" t="str">
        <f>IF(Table1[[#This Row],[Grant]]&lt;&gt;"",VLOOKUP(Table1[[#This Row],[Grant]],Grants!B:D,3),"")</f>
        <v/>
      </c>
      <c r="BB1677" s="46" t="str">
        <f>TRIM(Table1[[#This Row],[Vendor ID]])</f>
        <v/>
      </c>
      <c r="BC1677">
        <f>IF(Table1[[#This Row],[Reference Number]]=Q1676,BC1676,BC1676+1)</f>
        <v>2</v>
      </c>
    </row>
    <row r="1678" spans="1:55" ht="11.25" hidden="1" customHeight="1">
      <c r="A1678" s="1"/>
      <c r="B1678" s="88" t="str">
        <f>IF(Table1[[#This Row],[Posting Date]]&lt;&gt;"",IF(Table1[[#This Row],[Reference Number]]=Q1677,B1677+1,1),"")</f>
        <v/>
      </c>
      <c r="C1678" s="61"/>
      <c r="D1678" s="61"/>
      <c r="E1678" s="218"/>
      <c r="F1678" s="143" t="str">
        <f>IFERROR(IF(VLOOKUP(Table1[[#This Row],[Budget Code Description]],Dimentions!$X$6:$AC$132,2,FALSE)="","",VLOOKUP(Table1[[#This Row],[Budget Code Description]],Dimentions!$X$6:$AC$132,2,FALSE)),"")</f>
        <v/>
      </c>
      <c r="G1678" s="143" t="str">
        <f>IFERROR(VLOOKUP(Table1[[#This Row],[Budget Code Description]],Dimentions!$X$6:$AC$132,3,FALSE),"")</f>
        <v/>
      </c>
      <c r="H1678" s="64" t="str">
        <f>IFERROR(VLOOKUP(Table1[[#This Row],[Account]],Dimentions!$S$6:$V$233,2,FALSE),"")</f>
        <v/>
      </c>
      <c r="I1678" s="62">
        <f>_xlfn.NUMBERVALUE(LEFT(Table1[[#This Row],[Account]],1))</f>
        <v>0</v>
      </c>
      <c r="J1678" s="62" t="str">
        <f>IFERROR(VLOOKUP(Table1[[#This Row],[Budget Code Description]],Table6[#All],7,FALSE),"")</f>
        <v/>
      </c>
      <c r="K1678" s="143" t="str">
        <f>IFERROR(VLOOKUP(Table1[[#This Row],[Budget Code Description]],Table6[#All],8,FALSE),"")</f>
        <v/>
      </c>
      <c r="L1678" s="63"/>
      <c r="M1678" s="65" t="str">
        <f>IFERROR(VLOOKUP(Table1[[#This Row],[Staff ID]],Table2[],2,FALSE),"")</f>
        <v/>
      </c>
      <c r="N1678" s="211" t="str">
        <f>IFERROR(IF(VLOOKUP(Table1[[#This Row],[Budget Code Description]],Dimentions!$X$6:$AC$97,4,FALSE)="","",VLOOKUP(Table1[[#This Row],[Budget Code Description]],Dimentions!$X$6:$AC$97,4,FALSE)),"")</f>
        <v/>
      </c>
      <c r="O1678" s="65" t="str">
        <f>IFERROR(VLOOKUP(Table1[[#This Row],[Vendor ID]],Table549[],2,FALSE),"")</f>
        <v/>
      </c>
      <c r="P1678" s="63"/>
      <c r="Q1678" s="143" t="str">
        <f>IF(Table1[[#This Row],[Posting Date]]&lt;&gt;"",$D$9,"")</f>
        <v/>
      </c>
      <c r="R1678" s="159" t="str">
        <f>IF(Table1[[#This Row],[Posting Date]]&lt;&gt;"",$D$10,"")</f>
        <v/>
      </c>
      <c r="S1678" s="66"/>
      <c r="T1678" s="63"/>
      <c r="U1678" s="67"/>
      <c r="V1678" s="67"/>
      <c r="W1678" s="67" t="str">
        <f t="shared" si="26"/>
        <v/>
      </c>
      <c r="X1678" s="161" t="str">
        <f>IF(E1678="","",(IF(Table1[[#This Row],[Cur]]="USD",Table1[[#This Row],[Cur_Amount Debit]],Table1[[#This Row],[Cur_Amount Debit]]/Table1[[#This Row],[Exchange Rate]])))</f>
        <v/>
      </c>
      <c r="Y1678" s="161" t="str">
        <f>IF(E1678="","",(IF(Table1[[#This Row],[Cur]]="USD",Table1[[#This Row],[Cur_Amount Credit]],Table1[[#This Row],[Cur_Amount Credit]]/ExchangeRate)))</f>
        <v/>
      </c>
      <c r="Z1678" s="203" t="str">
        <f>IF(E1678="","",(Table1[[#This Row],[Debit USD]]-Table1[[#This Row],[Credit USD]]))</f>
        <v/>
      </c>
      <c r="AA1678" s="122"/>
      <c r="AB1678" s="1"/>
      <c r="AC1678" s="15"/>
      <c r="AD1678" s="15" t="str">
        <f>IF(AND(OR(Table1[[#This Row],[Account]]="15030",Table1[[#This Row],[Account]]="15035",Table1[[#This Row],[Account]]="20150"),Table1[[#This Row],[Vendor ID]]=""),1,"")</f>
        <v/>
      </c>
      <c r="AE1678" s="15"/>
      <c r="AF1678" s="15"/>
      <c r="AG1678" s="15"/>
      <c r="AH1678" s="46" t="str">
        <f>IF(Table1[[#This Row],[Posting Date]]&lt;&gt;"","GJ-"&amp;CountryID,"")</f>
        <v/>
      </c>
      <c r="AI1678" s="59" t="str">
        <f>IF(Table1[[#This Row],[Posting Date]]&lt;&gt;"",Table1[[#This Row],[Posting Date]],"")</f>
        <v/>
      </c>
      <c r="AJ1678" s="46"/>
      <c r="AK1678" s="46" t="str">
        <f>IF(Table1[[#This Row],[Description]]&lt;&gt;"",Table1[[#This Row],[Description]],"")</f>
        <v/>
      </c>
      <c r="AL1678" s="46" t="str">
        <f>IF(Table1[[#This Row],[Posting Date]]&lt;&gt;"",Table1[[#This Row],[Reference Number]],"")</f>
        <v/>
      </c>
      <c r="AM1678" s="46" t="str">
        <f>TRIM(Table1[[#This Row],[Line '#]])</f>
        <v/>
      </c>
      <c r="AN1678" s="46" t="str">
        <f>TRIM(Table1[[#This Row],[Account]])</f>
        <v/>
      </c>
      <c r="AO1678" s="46" t="str">
        <f>IF(Table1[[#This Row],[Posting Date]]&lt;&gt;"",$D$5,"")</f>
        <v/>
      </c>
      <c r="AP1678" s="46" t="str">
        <f>TRIM(Table1[[#This Row],[Departments-Prgrams]])</f>
        <v/>
      </c>
      <c r="AQ1678" s="46" t="str">
        <f>TRIM(Table1[[#This Row],[Grant]])</f>
        <v/>
      </c>
      <c r="AR1678" s="46" t="str">
        <f>TRIM(Table1[[#This Row],[Staff ID]])</f>
        <v/>
      </c>
      <c r="AS1678" s="46" t="str">
        <f>IF(TRIM(Table1[[#This Row],[Budget Code]])=0,"",TRIM(Table1[[#This Row],[Budget Code]]))</f>
        <v/>
      </c>
      <c r="AT1678" s="46" t="str">
        <f>IF(Table1[[#This Row],[Line Description]]&lt;&gt;"",Table1[[#This Row],[Line Description]],"")</f>
        <v/>
      </c>
      <c r="AU1678" s="46" t="str">
        <f>IF(Table1[[#This Row],[Cur_Amount Debit]]&gt;0,ROUND(Table1[[#This Row],[Cur_Amount Debit]],2),"")</f>
        <v/>
      </c>
      <c r="AV1678" s="46" t="str">
        <f>IF(Table1[[#This Row],[Cur_Amount Credit]]&gt;0,ROUND(Table1[[#This Row],[Cur_Amount Credit]],2),"")</f>
        <v/>
      </c>
      <c r="AW1678" s="46" t="str">
        <f>LEFT(Table1[[#This Row],[Cur]],3)</f>
        <v/>
      </c>
      <c r="AX1678" s="59"/>
      <c r="AY1678" s="46"/>
      <c r="AZ1678" s="46" t="str">
        <f>IF(Table1[[#This Row],[Cur]]&lt;&gt;"",IF(Table1[[#This Row],[Cur]]="USD","",ExchangeRate),"")</f>
        <v/>
      </c>
      <c r="BA1678" s="46" t="str">
        <f>IF(Table1[[#This Row],[Grant]]&lt;&gt;"",VLOOKUP(Table1[[#This Row],[Grant]],Grants!B:D,3),"")</f>
        <v/>
      </c>
      <c r="BB1678" s="46" t="str">
        <f>TRIM(Table1[[#This Row],[Vendor ID]])</f>
        <v/>
      </c>
      <c r="BC1678">
        <f>IF(Table1[[#This Row],[Reference Number]]=Q1677,BC1677,BC1677+1)</f>
        <v>2</v>
      </c>
    </row>
    <row r="1679" spans="1:55" ht="11.25" hidden="1" customHeight="1">
      <c r="A1679" s="1"/>
      <c r="B1679" s="88" t="str">
        <f>IF(Table1[[#This Row],[Posting Date]]&lt;&gt;"",IF(Table1[[#This Row],[Reference Number]]=Q1678,B1678+1,1),"")</f>
        <v/>
      </c>
      <c r="C1679" s="61"/>
      <c r="D1679" s="61"/>
      <c r="E1679" s="218"/>
      <c r="F1679" s="143" t="str">
        <f>IFERROR(IF(VLOOKUP(Table1[[#This Row],[Budget Code Description]],Dimentions!$X$6:$AC$132,2,FALSE)="","",VLOOKUP(Table1[[#This Row],[Budget Code Description]],Dimentions!$X$6:$AC$132,2,FALSE)),"")</f>
        <v/>
      </c>
      <c r="G1679" s="143" t="str">
        <f>IFERROR(VLOOKUP(Table1[[#This Row],[Budget Code Description]],Dimentions!$X$6:$AC$132,3,FALSE),"")</f>
        <v/>
      </c>
      <c r="H1679" s="64" t="str">
        <f>IFERROR(VLOOKUP(Table1[[#This Row],[Account]],Dimentions!$S$6:$V$233,2,FALSE),"")</f>
        <v/>
      </c>
      <c r="I1679" s="62">
        <f>_xlfn.NUMBERVALUE(LEFT(Table1[[#This Row],[Account]],1))</f>
        <v>0</v>
      </c>
      <c r="J1679" s="62" t="str">
        <f>IFERROR(VLOOKUP(Table1[[#This Row],[Budget Code Description]],Table6[#All],7,FALSE),"")</f>
        <v/>
      </c>
      <c r="K1679" s="143" t="str">
        <f>IFERROR(VLOOKUP(Table1[[#This Row],[Budget Code Description]],Table6[#All],8,FALSE),"")</f>
        <v/>
      </c>
      <c r="L1679" s="63"/>
      <c r="M1679" s="65" t="str">
        <f>IFERROR(VLOOKUP(Table1[[#This Row],[Staff ID]],Table2[],2,FALSE),"")</f>
        <v/>
      </c>
      <c r="N1679" s="211" t="str">
        <f>IFERROR(IF(VLOOKUP(Table1[[#This Row],[Budget Code Description]],Dimentions!$X$6:$AC$97,4,FALSE)="","",VLOOKUP(Table1[[#This Row],[Budget Code Description]],Dimentions!$X$6:$AC$97,4,FALSE)),"")</f>
        <v/>
      </c>
      <c r="O1679" s="65" t="str">
        <f>IFERROR(VLOOKUP(Table1[[#This Row],[Vendor ID]],Table549[],2,FALSE),"")</f>
        <v/>
      </c>
      <c r="P1679" s="63"/>
      <c r="Q1679" s="143" t="str">
        <f>IF(Table1[[#This Row],[Posting Date]]&lt;&gt;"",$D$9,"")</f>
        <v/>
      </c>
      <c r="R1679" s="159" t="str">
        <f>IF(Table1[[#This Row],[Posting Date]]&lt;&gt;"",$D$10,"")</f>
        <v/>
      </c>
      <c r="S1679" s="66"/>
      <c r="T1679" s="63"/>
      <c r="U1679" s="67"/>
      <c r="V1679" s="67"/>
      <c r="W1679" s="67" t="str">
        <f t="shared" si="26"/>
        <v/>
      </c>
      <c r="X1679" s="161" t="str">
        <f>IF(E1679="","",(IF(Table1[[#This Row],[Cur]]="USD",Table1[[#This Row],[Cur_Amount Debit]],Table1[[#This Row],[Cur_Amount Debit]]/Table1[[#This Row],[Exchange Rate]])))</f>
        <v/>
      </c>
      <c r="Y1679" s="161" t="str">
        <f>IF(E1679="","",(IF(Table1[[#This Row],[Cur]]="USD",Table1[[#This Row],[Cur_Amount Credit]],Table1[[#This Row],[Cur_Amount Credit]]/ExchangeRate)))</f>
        <v/>
      </c>
      <c r="Z1679" s="203" t="str">
        <f>IF(E1679="","",(Table1[[#This Row],[Debit USD]]-Table1[[#This Row],[Credit USD]]))</f>
        <v/>
      </c>
      <c r="AA1679" s="122"/>
      <c r="AB1679" s="1"/>
      <c r="AC1679" s="15"/>
      <c r="AD1679" s="15" t="str">
        <f>IF(AND(OR(Table1[[#This Row],[Account]]="15030",Table1[[#This Row],[Account]]="15035",Table1[[#This Row],[Account]]="20150"),Table1[[#This Row],[Vendor ID]]=""),1,"")</f>
        <v/>
      </c>
      <c r="AE1679" s="15"/>
      <c r="AF1679" s="15"/>
      <c r="AG1679" s="15"/>
      <c r="AH1679" s="46" t="str">
        <f>IF(Table1[[#This Row],[Posting Date]]&lt;&gt;"","GJ-"&amp;CountryID,"")</f>
        <v/>
      </c>
      <c r="AI1679" s="59" t="str">
        <f>IF(Table1[[#This Row],[Posting Date]]&lt;&gt;"",Table1[[#This Row],[Posting Date]],"")</f>
        <v/>
      </c>
      <c r="AJ1679" s="46"/>
      <c r="AK1679" s="46" t="str">
        <f>IF(Table1[[#This Row],[Description]]&lt;&gt;"",Table1[[#This Row],[Description]],"")</f>
        <v/>
      </c>
      <c r="AL1679" s="46" t="str">
        <f>IF(Table1[[#This Row],[Posting Date]]&lt;&gt;"",Table1[[#This Row],[Reference Number]],"")</f>
        <v/>
      </c>
      <c r="AM1679" s="46" t="str">
        <f>TRIM(Table1[[#This Row],[Line '#]])</f>
        <v/>
      </c>
      <c r="AN1679" s="46" t="str">
        <f>TRIM(Table1[[#This Row],[Account]])</f>
        <v/>
      </c>
      <c r="AO1679" s="46" t="str">
        <f>IF(Table1[[#This Row],[Posting Date]]&lt;&gt;"",$D$5,"")</f>
        <v/>
      </c>
      <c r="AP1679" s="46" t="str">
        <f>TRIM(Table1[[#This Row],[Departments-Prgrams]])</f>
        <v/>
      </c>
      <c r="AQ1679" s="46" t="str">
        <f>TRIM(Table1[[#This Row],[Grant]])</f>
        <v/>
      </c>
      <c r="AR1679" s="46" t="str">
        <f>TRIM(Table1[[#This Row],[Staff ID]])</f>
        <v/>
      </c>
      <c r="AS1679" s="46" t="str">
        <f>IF(TRIM(Table1[[#This Row],[Budget Code]])=0,"",TRIM(Table1[[#This Row],[Budget Code]]))</f>
        <v/>
      </c>
      <c r="AT1679" s="46" t="str">
        <f>IF(Table1[[#This Row],[Line Description]]&lt;&gt;"",Table1[[#This Row],[Line Description]],"")</f>
        <v/>
      </c>
      <c r="AU1679" s="46" t="str">
        <f>IF(Table1[[#This Row],[Cur_Amount Debit]]&gt;0,ROUND(Table1[[#This Row],[Cur_Amount Debit]],2),"")</f>
        <v/>
      </c>
      <c r="AV1679" s="46" t="str">
        <f>IF(Table1[[#This Row],[Cur_Amount Credit]]&gt;0,ROUND(Table1[[#This Row],[Cur_Amount Credit]],2),"")</f>
        <v/>
      </c>
      <c r="AW1679" s="46" t="str">
        <f>LEFT(Table1[[#This Row],[Cur]],3)</f>
        <v/>
      </c>
      <c r="AX1679" s="59"/>
      <c r="AY1679" s="46"/>
      <c r="AZ1679" s="46" t="str">
        <f>IF(Table1[[#This Row],[Cur]]&lt;&gt;"",IF(Table1[[#This Row],[Cur]]="USD","",ExchangeRate),"")</f>
        <v/>
      </c>
      <c r="BA1679" s="46" t="str">
        <f>IF(Table1[[#This Row],[Grant]]&lt;&gt;"",VLOOKUP(Table1[[#This Row],[Grant]],Grants!B:D,3),"")</f>
        <v/>
      </c>
      <c r="BB1679" s="46" t="str">
        <f>TRIM(Table1[[#This Row],[Vendor ID]])</f>
        <v/>
      </c>
      <c r="BC1679">
        <f>IF(Table1[[#This Row],[Reference Number]]=Q1678,BC1678,BC1678+1)</f>
        <v>2</v>
      </c>
    </row>
    <row r="1680" spans="1:55" ht="11.25" hidden="1" customHeight="1">
      <c r="A1680" s="1"/>
      <c r="B1680" s="88" t="str">
        <f>IF(Table1[[#This Row],[Posting Date]]&lt;&gt;"",IF(Table1[[#This Row],[Reference Number]]=Q1679,B1679+1,1),"")</f>
        <v/>
      </c>
      <c r="C1680" s="61"/>
      <c r="D1680" s="61"/>
      <c r="E1680" s="218"/>
      <c r="F1680" s="143" t="str">
        <f>IFERROR(IF(VLOOKUP(Table1[[#This Row],[Budget Code Description]],Dimentions!$X$6:$AC$132,2,FALSE)="","",VLOOKUP(Table1[[#This Row],[Budget Code Description]],Dimentions!$X$6:$AC$132,2,FALSE)),"")</f>
        <v/>
      </c>
      <c r="G1680" s="143" t="str">
        <f>IFERROR(VLOOKUP(Table1[[#This Row],[Budget Code Description]],Dimentions!$X$6:$AC$132,3,FALSE),"")</f>
        <v/>
      </c>
      <c r="H1680" s="64" t="str">
        <f>IFERROR(VLOOKUP(Table1[[#This Row],[Account]],Dimentions!$S$6:$V$233,2,FALSE),"")</f>
        <v/>
      </c>
      <c r="I1680" s="62">
        <f>_xlfn.NUMBERVALUE(LEFT(Table1[[#This Row],[Account]],1))</f>
        <v>0</v>
      </c>
      <c r="J1680" s="62" t="str">
        <f>IFERROR(VLOOKUP(Table1[[#This Row],[Budget Code Description]],Table6[#All],7,FALSE),"")</f>
        <v/>
      </c>
      <c r="K1680" s="143" t="str">
        <f>IFERROR(VLOOKUP(Table1[[#This Row],[Budget Code Description]],Table6[#All],8,FALSE),"")</f>
        <v/>
      </c>
      <c r="L1680" s="63"/>
      <c r="M1680" s="65" t="str">
        <f>IFERROR(VLOOKUP(Table1[[#This Row],[Staff ID]],Table2[],2,FALSE),"")</f>
        <v/>
      </c>
      <c r="N1680" s="211" t="str">
        <f>IFERROR(IF(VLOOKUP(Table1[[#This Row],[Budget Code Description]],Dimentions!$X$6:$AC$97,4,FALSE)="","",VLOOKUP(Table1[[#This Row],[Budget Code Description]],Dimentions!$X$6:$AC$97,4,FALSE)),"")</f>
        <v/>
      </c>
      <c r="O1680" s="65" t="str">
        <f>IFERROR(VLOOKUP(Table1[[#This Row],[Vendor ID]],Table549[],2,FALSE),"")</f>
        <v/>
      </c>
      <c r="P1680" s="63"/>
      <c r="Q1680" s="143" t="str">
        <f>IF(Table1[[#This Row],[Posting Date]]&lt;&gt;"",$D$9,"")</f>
        <v/>
      </c>
      <c r="R1680" s="159" t="str">
        <f>IF(Table1[[#This Row],[Posting Date]]&lt;&gt;"",$D$10,"")</f>
        <v/>
      </c>
      <c r="S1680" s="66"/>
      <c r="T1680" s="63"/>
      <c r="U1680" s="67"/>
      <c r="V1680" s="67"/>
      <c r="W1680" s="67" t="str">
        <f t="shared" si="26"/>
        <v/>
      </c>
      <c r="X1680" s="161" t="str">
        <f>IF(E1680="","",(IF(Table1[[#This Row],[Cur]]="USD",Table1[[#This Row],[Cur_Amount Debit]],Table1[[#This Row],[Cur_Amount Debit]]/Table1[[#This Row],[Exchange Rate]])))</f>
        <v/>
      </c>
      <c r="Y1680" s="161" t="str">
        <f>IF(E1680="","",(IF(Table1[[#This Row],[Cur]]="USD",Table1[[#This Row],[Cur_Amount Credit]],Table1[[#This Row],[Cur_Amount Credit]]/ExchangeRate)))</f>
        <v/>
      </c>
      <c r="Z1680" s="203" t="str">
        <f>IF(E1680="","",(Table1[[#This Row],[Debit USD]]-Table1[[#This Row],[Credit USD]]))</f>
        <v/>
      </c>
      <c r="AA1680" s="122"/>
      <c r="AB1680" s="1"/>
      <c r="AC1680" s="15"/>
      <c r="AD1680" s="15" t="str">
        <f>IF(AND(OR(Table1[[#This Row],[Account]]="15030",Table1[[#This Row],[Account]]="15035",Table1[[#This Row],[Account]]="20150"),Table1[[#This Row],[Vendor ID]]=""),1,"")</f>
        <v/>
      </c>
      <c r="AE1680" s="15"/>
      <c r="AF1680" s="15"/>
      <c r="AG1680" s="15"/>
      <c r="AH1680" s="46" t="str">
        <f>IF(Table1[[#This Row],[Posting Date]]&lt;&gt;"","GJ-"&amp;CountryID,"")</f>
        <v/>
      </c>
      <c r="AI1680" s="59" t="str">
        <f>IF(Table1[[#This Row],[Posting Date]]&lt;&gt;"",Table1[[#This Row],[Posting Date]],"")</f>
        <v/>
      </c>
      <c r="AJ1680" s="46"/>
      <c r="AK1680" s="46" t="str">
        <f>IF(Table1[[#This Row],[Description]]&lt;&gt;"",Table1[[#This Row],[Description]],"")</f>
        <v/>
      </c>
      <c r="AL1680" s="46" t="str">
        <f>IF(Table1[[#This Row],[Posting Date]]&lt;&gt;"",Table1[[#This Row],[Reference Number]],"")</f>
        <v/>
      </c>
      <c r="AM1680" s="46" t="str">
        <f>TRIM(Table1[[#This Row],[Line '#]])</f>
        <v/>
      </c>
      <c r="AN1680" s="46" t="str">
        <f>TRIM(Table1[[#This Row],[Account]])</f>
        <v/>
      </c>
      <c r="AO1680" s="46" t="str">
        <f>IF(Table1[[#This Row],[Posting Date]]&lt;&gt;"",$D$5,"")</f>
        <v/>
      </c>
      <c r="AP1680" s="46" t="str">
        <f>TRIM(Table1[[#This Row],[Departments-Prgrams]])</f>
        <v/>
      </c>
      <c r="AQ1680" s="46" t="str">
        <f>TRIM(Table1[[#This Row],[Grant]])</f>
        <v/>
      </c>
      <c r="AR1680" s="46" t="str">
        <f>TRIM(Table1[[#This Row],[Staff ID]])</f>
        <v/>
      </c>
      <c r="AS1680" s="46" t="str">
        <f>IF(TRIM(Table1[[#This Row],[Budget Code]])=0,"",TRIM(Table1[[#This Row],[Budget Code]]))</f>
        <v/>
      </c>
      <c r="AT1680" s="46" t="str">
        <f>IF(Table1[[#This Row],[Line Description]]&lt;&gt;"",Table1[[#This Row],[Line Description]],"")</f>
        <v/>
      </c>
      <c r="AU1680" s="46" t="str">
        <f>IF(Table1[[#This Row],[Cur_Amount Debit]]&gt;0,ROUND(Table1[[#This Row],[Cur_Amount Debit]],2),"")</f>
        <v/>
      </c>
      <c r="AV1680" s="46" t="str">
        <f>IF(Table1[[#This Row],[Cur_Amount Credit]]&gt;0,ROUND(Table1[[#This Row],[Cur_Amount Credit]],2),"")</f>
        <v/>
      </c>
      <c r="AW1680" s="46" t="str">
        <f>LEFT(Table1[[#This Row],[Cur]],3)</f>
        <v/>
      </c>
      <c r="AX1680" s="59"/>
      <c r="AY1680" s="46"/>
      <c r="AZ1680" s="46" t="str">
        <f>IF(Table1[[#This Row],[Cur]]&lt;&gt;"",IF(Table1[[#This Row],[Cur]]="USD","",ExchangeRate),"")</f>
        <v/>
      </c>
      <c r="BA1680" s="46" t="str">
        <f>IF(Table1[[#This Row],[Grant]]&lt;&gt;"",VLOOKUP(Table1[[#This Row],[Grant]],Grants!B:D,3),"")</f>
        <v/>
      </c>
      <c r="BB1680" s="46" t="str">
        <f>TRIM(Table1[[#This Row],[Vendor ID]])</f>
        <v/>
      </c>
      <c r="BC1680">
        <f>IF(Table1[[#This Row],[Reference Number]]=Q1679,BC1679,BC1679+1)</f>
        <v>2</v>
      </c>
    </row>
    <row r="1681" spans="1:55" ht="11.25" hidden="1" customHeight="1">
      <c r="A1681" s="1"/>
      <c r="B1681" s="88" t="str">
        <f>IF(Table1[[#This Row],[Posting Date]]&lt;&gt;"",IF(Table1[[#This Row],[Reference Number]]=Q1680,B1680+1,1),"")</f>
        <v/>
      </c>
      <c r="C1681" s="61"/>
      <c r="D1681" s="61"/>
      <c r="E1681" s="218"/>
      <c r="F1681" s="143" t="str">
        <f>IFERROR(IF(VLOOKUP(Table1[[#This Row],[Budget Code Description]],Dimentions!$X$6:$AC$132,2,FALSE)="","",VLOOKUP(Table1[[#This Row],[Budget Code Description]],Dimentions!$X$6:$AC$132,2,FALSE)),"")</f>
        <v/>
      </c>
      <c r="G1681" s="143" t="str">
        <f>IFERROR(VLOOKUP(Table1[[#This Row],[Budget Code Description]],Dimentions!$X$6:$AC$132,3,FALSE),"")</f>
        <v/>
      </c>
      <c r="H1681" s="64" t="str">
        <f>IFERROR(VLOOKUP(Table1[[#This Row],[Account]],Dimentions!$S$6:$V$233,2,FALSE),"")</f>
        <v/>
      </c>
      <c r="I1681" s="62">
        <f>_xlfn.NUMBERVALUE(LEFT(Table1[[#This Row],[Account]],1))</f>
        <v>0</v>
      </c>
      <c r="J1681" s="62" t="str">
        <f>IFERROR(VLOOKUP(Table1[[#This Row],[Budget Code Description]],Table6[#All],7,FALSE),"")</f>
        <v/>
      </c>
      <c r="K1681" s="143" t="str">
        <f>IFERROR(VLOOKUP(Table1[[#This Row],[Budget Code Description]],Table6[#All],8,FALSE),"")</f>
        <v/>
      </c>
      <c r="L1681" s="63"/>
      <c r="M1681" s="65" t="str">
        <f>IFERROR(VLOOKUP(Table1[[#This Row],[Staff ID]],Table2[],2,FALSE),"")</f>
        <v/>
      </c>
      <c r="N1681" s="211" t="str">
        <f>IFERROR(IF(VLOOKUP(Table1[[#This Row],[Budget Code Description]],Dimentions!$X$6:$AC$97,4,FALSE)="","",VLOOKUP(Table1[[#This Row],[Budget Code Description]],Dimentions!$X$6:$AC$97,4,FALSE)),"")</f>
        <v/>
      </c>
      <c r="O1681" s="65" t="str">
        <f>IFERROR(VLOOKUP(Table1[[#This Row],[Vendor ID]],Table549[],2,FALSE),"")</f>
        <v/>
      </c>
      <c r="P1681" s="63"/>
      <c r="Q1681" s="143" t="str">
        <f>IF(Table1[[#This Row],[Posting Date]]&lt;&gt;"",$D$9,"")</f>
        <v/>
      </c>
      <c r="R1681" s="159" t="str">
        <f>IF(Table1[[#This Row],[Posting Date]]&lt;&gt;"",$D$10,"")</f>
        <v/>
      </c>
      <c r="S1681" s="66"/>
      <c r="T1681" s="63"/>
      <c r="U1681" s="67"/>
      <c r="V1681" s="67"/>
      <c r="W1681" s="67" t="str">
        <f t="shared" si="26"/>
        <v/>
      </c>
      <c r="X1681" s="161" t="str">
        <f>IF(E1681="","",(IF(Table1[[#This Row],[Cur]]="USD",Table1[[#This Row],[Cur_Amount Debit]],Table1[[#This Row],[Cur_Amount Debit]]/Table1[[#This Row],[Exchange Rate]])))</f>
        <v/>
      </c>
      <c r="Y1681" s="161" t="str">
        <f>IF(E1681="","",(IF(Table1[[#This Row],[Cur]]="USD",Table1[[#This Row],[Cur_Amount Credit]],Table1[[#This Row],[Cur_Amount Credit]]/ExchangeRate)))</f>
        <v/>
      </c>
      <c r="Z1681" s="203" t="str">
        <f>IF(E1681="","",(Table1[[#This Row],[Debit USD]]-Table1[[#This Row],[Credit USD]]))</f>
        <v/>
      </c>
      <c r="AA1681" s="122"/>
      <c r="AB1681" s="1"/>
      <c r="AC1681" s="15"/>
      <c r="AD1681" s="15" t="str">
        <f>IF(AND(OR(Table1[[#This Row],[Account]]="15030",Table1[[#This Row],[Account]]="15035",Table1[[#This Row],[Account]]="20150"),Table1[[#This Row],[Vendor ID]]=""),1,"")</f>
        <v/>
      </c>
      <c r="AE1681" s="15"/>
      <c r="AF1681" s="15"/>
      <c r="AG1681" s="15"/>
      <c r="AH1681" s="46" t="str">
        <f>IF(Table1[[#This Row],[Posting Date]]&lt;&gt;"","GJ-"&amp;CountryID,"")</f>
        <v/>
      </c>
      <c r="AI1681" s="59" t="str">
        <f>IF(Table1[[#This Row],[Posting Date]]&lt;&gt;"",Table1[[#This Row],[Posting Date]],"")</f>
        <v/>
      </c>
      <c r="AJ1681" s="46"/>
      <c r="AK1681" s="46" t="str">
        <f>IF(Table1[[#This Row],[Description]]&lt;&gt;"",Table1[[#This Row],[Description]],"")</f>
        <v/>
      </c>
      <c r="AL1681" s="46" t="str">
        <f>IF(Table1[[#This Row],[Posting Date]]&lt;&gt;"",Table1[[#This Row],[Reference Number]],"")</f>
        <v/>
      </c>
      <c r="AM1681" s="46" t="str">
        <f>TRIM(Table1[[#This Row],[Line '#]])</f>
        <v/>
      </c>
      <c r="AN1681" s="46" t="str">
        <f>TRIM(Table1[[#This Row],[Account]])</f>
        <v/>
      </c>
      <c r="AO1681" s="46" t="str">
        <f>IF(Table1[[#This Row],[Posting Date]]&lt;&gt;"",$D$5,"")</f>
        <v/>
      </c>
      <c r="AP1681" s="46" t="str">
        <f>TRIM(Table1[[#This Row],[Departments-Prgrams]])</f>
        <v/>
      </c>
      <c r="AQ1681" s="46" t="str">
        <f>TRIM(Table1[[#This Row],[Grant]])</f>
        <v/>
      </c>
      <c r="AR1681" s="46" t="str">
        <f>TRIM(Table1[[#This Row],[Staff ID]])</f>
        <v/>
      </c>
      <c r="AS1681" s="46" t="str">
        <f>IF(TRIM(Table1[[#This Row],[Budget Code]])=0,"",TRIM(Table1[[#This Row],[Budget Code]]))</f>
        <v/>
      </c>
      <c r="AT1681" s="46" t="str">
        <f>IF(Table1[[#This Row],[Line Description]]&lt;&gt;"",Table1[[#This Row],[Line Description]],"")</f>
        <v/>
      </c>
      <c r="AU1681" s="46" t="str">
        <f>IF(Table1[[#This Row],[Cur_Amount Debit]]&gt;0,ROUND(Table1[[#This Row],[Cur_Amount Debit]],2),"")</f>
        <v/>
      </c>
      <c r="AV1681" s="46" t="str">
        <f>IF(Table1[[#This Row],[Cur_Amount Credit]]&gt;0,ROUND(Table1[[#This Row],[Cur_Amount Credit]],2),"")</f>
        <v/>
      </c>
      <c r="AW1681" s="46" t="str">
        <f>LEFT(Table1[[#This Row],[Cur]],3)</f>
        <v/>
      </c>
      <c r="AX1681" s="59"/>
      <c r="AY1681" s="46"/>
      <c r="AZ1681" s="46" t="str">
        <f>IF(Table1[[#This Row],[Cur]]&lt;&gt;"",IF(Table1[[#This Row],[Cur]]="USD","",ExchangeRate),"")</f>
        <v/>
      </c>
      <c r="BA1681" s="46" t="str">
        <f>IF(Table1[[#This Row],[Grant]]&lt;&gt;"",VLOOKUP(Table1[[#This Row],[Grant]],Grants!B:D,3),"")</f>
        <v/>
      </c>
      <c r="BB1681" s="46" t="str">
        <f>TRIM(Table1[[#This Row],[Vendor ID]])</f>
        <v/>
      </c>
      <c r="BC1681">
        <f>IF(Table1[[#This Row],[Reference Number]]=Q1680,BC1680,BC1680+1)</f>
        <v>2</v>
      </c>
    </row>
    <row r="1682" spans="1:55" ht="11.25" hidden="1" customHeight="1">
      <c r="A1682" s="1"/>
      <c r="B1682" s="88" t="str">
        <f>IF(Table1[[#This Row],[Posting Date]]&lt;&gt;"",IF(Table1[[#This Row],[Reference Number]]=Q1681,B1681+1,1),"")</f>
        <v/>
      </c>
      <c r="C1682" s="61"/>
      <c r="D1682" s="61"/>
      <c r="E1682" s="218"/>
      <c r="F1682" s="143" t="str">
        <f>IFERROR(IF(VLOOKUP(Table1[[#This Row],[Budget Code Description]],Dimentions!$X$6:$AC$132,2,FALSE)="","",VLOOKUP(Table1[[#This Row],[Budget Code Description]],Dimentions!$X$6:$AC$132,2,FALSE)),"")</f>
        <v/>
      </c>
      <c r="G1682" s="143" t="str">
        <f>IFERROR(VLOOKUP(Table1[[#This Row],[Budget Code Description]],Dimentions!$X$6:$AC$132,3,FALSE),"")</f>
        <v/>
      </c>
      <c r="H1682" s="64" t="str">
        <f>IFERROR(VLOOKUP(Table1[[#This Row],[Account]],Dimentions!$S$6:$V$233,2,FALSE),"")</f>
        <v/>
      </c>
      <c r="I1682" s="62">
        <f>_xlfn.NUMBERVALUE(LEFT(Table1[[#This Row],[Account]],1))</f>
        <v>0</v>
      </c>
      <c r="J1682" s="62" t="str">
        <f>IFERROR(VLOOKUP(Table1[[#This Row],[Budget Code Description]],Table6[#All],7,FALSE),"")</f>
        <v/>
      </c>
      <c r="K1682" s="143" t="str">
        <f>IFERROR(VLOOKUP(Table1[[#This Row],[Budget Code Description]],Table6[#All],8,FALSE),"")</f>
        <v/>
      </c>
      <c r="L1682" s="63"/>
      <c r="M1682" s="65" t="str">
        <f>IFERROR(VLOOKUP(Table1[[#This Row],[Staff ID]],Table2[],2,FALSE),"")</f>
        <v/>
      </c>
      <c r="N1682" s="211" t="str">
        <f>IFERROR(IF(VLOOKUP(Table1[[#This Row],[Budget Code Description]],Dimentions!$X$6:$AC$97,4,FALSE)="","",VLOOKUP(Table1[[#This Row],[Budget Code Description]],Dimentions!$X$6:$AC$97,4,FALSE)),"")</f>
        <v/>
      </c>
      <c r="O1682" s="65" t="str">
        <f>IFERROR(VLOOKUP(Table1[[#This Row],[Vendor ID]],Table549[],2,FALSE),"")</f>
        <v/>
      </c>
      <c r="P1682" s="63"/>
      <c r="Q1682" s="143" t="str">
        <f>IF(Table1[[#This Row],[Posting Date]]&lt;&gt;"",$D$9,"")</f>
        <v/>
      </c>
      <c r="R1682" s="159" t="str">
        <f>IF(Table1[[#This Row],[Posting Date]]&lt;&gt;"",$D$10,"")</f>
        <v/>
      </c>
      <c r="S1682" s="66"/>
      <c r="T1682" s="63"/>
      <c r="U1682" s="67"/>
      <c r="V1682" s="67"/>
      <c r="W1682" s="67" t="str">
        <f t="shared" si="26"/>
        <v/>
      </c>
      <c r="X1682" s="161" t="str">
        <f>IF(E1682="","",(IF(Table1[[#This Row],[Cur]]="USD",Table1[[#This Row],[Cur_Amount Debit]],Table1[[#This Row],[Cur_Amount Debit]]/Table1[[#This Row],[Exchange Rate]])))</f>
        <v/>
      </c>
      <c r="Y1682" s="161" t="str">
        <f>IF(E1682="","",(IF(Table1[[#This Row],[Cur]]="USD",Table1[[#This Row],[Cur_Amount Credit]],Table1[[#This Row],[Cur_Amount Credit]]/ExchangeRate)))</f>
        <v/>
      </c>
      <c r="Z1682" s="203" t="str">
        <f>IF(E1682="","",(Table1[[#This Row],[Debit USD]]-Table1[[#This Row],[Credit USD]]))</f>
        <v/>
      </c>
      <c r="AA1682" s="122"/>
      <c r="AB1682" s="1"/>
      <c r="AC1682" s="15"/>
      <c r="AD1682" s="15" t="str">
        <f>IF(AND(OR(Table1[[#This Row],[Account]]="15030",Table1[[#This Row],[Account]]="15035",Table1[[#This Row],[Account]]="20150"),Table1[[#This Row],[Vendor ID]]=""),1,"")</f>
        <v/>
      </c>
      <c r="AE1682" s="15"/>
      <c r="AF1682" s="15"/>
      <c r="AG1682" s="15"/>
      <c r="AH1682" s="46" t="str">
        <f>IF(Table1[[#This Row],[Posting Date]]&lt;&gt;"","GJ-"&amp;CountryID,"")</f>
        <v/>
      </c>
      <c r="AI1682" s="59" t="str">
        <f>IF(Table1[[#This Row],[Posting Date]]&lt;&gt;"",Table1[[#This Row],[Posting Date]],"")</f>
        <v/>
      </c>
      <c r="AJ1682" s="46"/>
      <c r="AK1682" s="46" t="str">
        <f>IF(Table1[[#This Row],[Description]]&lt;&gt;"",Table1[[#This Row],[Description]],"")</f>
        <v/>
      </c>
      <c r="AL1682" s="46" t="str">
        <f>IF(Table1[[#This Row],[Posting Date]]&lt;&gt;"",Table1[[#This Row],[Reference Number]],"")</f>
        <v/>
      </c>
      <c r="AM1682" s="46" t="str">
        <f>TRIM(Table1[[#This Row],[Line '#]])</f>
        <v/>
      </c>
      <c r="AN1682" s="46" t="str">
        <f>TRIM(Table1[[#This Row],[Account]])</f>
        <v/>
      </c>
      <c r="AO1682" s="46" t="str">
        <f>IF(Table1[[#This Row],[Posting Date]]&lt;&gt;"",$D$5,"")</f>
        <v/>
      </c>
      <c r="AP1682" s="46" t="str">
        <f>TRIM(Table1[[#This Row],[Departments-Prgrams]])</f>
        <v/>
      </c>
      <c r="AQ1682" s="46" t="str">
        <f>TRIM(Table1[[#This Row],[Grant]])</f>
        <v/>
      </c>
      <c r="AR1682" s="46" t="str">
        <f>TRIM(Table1[[#This Row],[Staff ID]])</f>
        <v/>
      </c>
      <c r="AS1682" s="46" t="str">
        <f>IF(TRIM(Table1[[#This Row],[Budget Code]])=0,"",TRIM(Table1[[#This Row],[Budget Code]]))</f>
        <v/>
      </c>
      <c r="AT1682" s="46" t="str">
        <f>IF(Table1[[#This Row],[Line Description]]&lt;&gt;"",Table1[[#This Row],[Line Description]],"")</f>
        <v/>
      </c>
      <c r="AU1682" s="46" t="str">
        <f>IF(Table1[[#This Row],[Cur_Amount Debit]]&gt;0,ROUND(Table1[[#This Row],[Cur_Amount Debit]],2),"")</f>
        <v/>
      </c>
      <c r="AV1682" s="46" t="str">
        <f>IF(Table1[[#This Row],[Cur_Amount Credit]]&gt;0,ROUND(Table1[[#This Row],[Cur_Amount Credit]],2),"")</f>
        <v/>
      </c>
      <c r="AW1682" s="46" t="str">
        <f>LEFT(Table1[[#This Row],[Cur]],3)</f>
        <v/>
      </c>
      <c r="AX1682" s="59"/>
      <c r="AY1682" s="46"/>
      <c r="AZ1682" s="46" t="str">
        <f>IF(Table1[[#This Row],[Cur]]&lt;&gt;"",IF(Table1[[#This Row],[Cur]]="USD","",ExchangeRate),"")</f>
        <v/>
      </c>
      <c r="BA1682" s="46" t="str">
        <f>IF(Table1[[#This Row],[Grant]]&lt;&gt;"",VLOOKUP(Table1[[#This Row],[Grant]],Grants!B:D,3),"")</f>
        <v/>
      </c>
      <c r="BB1682" s="46" t="str">
        <f>TRIM(Table1[[#This Row],[Vendor ID]])</f>
        <v/>
      </c>
      <c r="BC1682">
        <f>IF(Table1[[#This Row],[Reference Number]]=Q1681,BC1681,BC1681+1)</f>
        <v>2</v>
      </c>
    </row>
    <row r="1683" spans="1:55" ht="11.25" hidden="1" customHeight="1">
      <c r="A1683" s="1"/>
      <c r="B1683" s="88" t="str">
        <f>IF(Table1[[#This Row],[Posting Date]]&lt;&gt;"",IF(Table1[[#This Row],[Reference Number]]=Q1682,B1682+1,1),"")</f>
        <v/>
      </c>
      <c r="C1683" s="61"/>
      <c r="D1683" s="61"/>
      <c r="E1683" s="218"/>
      <c r="F1683" s="143" t="str">
        <f>IFERROR(IF(VLOOKUP(Table1[[#This Row],[Budget Code Description]],Dimentions!$X$6:$AC$132,2,FALSE)="","",VLOOKUP(Table1[[#This Row],[Budget Code Description]],Dimentions!$X$6:$AC$132,2,FALSE)),"")</f>
        <v/>
      </c>
      <c r="G1683" s="143" t="str">
        <f>IFERROR(VLOOKUP(Table1[[#This Row],[Budget Code Description]],Dimentions!$X$6:$AC$132,3,FALSE),"")</f>
        <v/>
      </c>
      <c r="H1683" s="64" t="str">
        <f>IFERROR(VLOOKUP(Table1[[#This Row],[Account]],Dimentions!$S$6:$V$233,2,FALSE),"")</f>
        <v/>
      </c>
      <c r="I1683" s="62">
        <f>_xlfn.NUMBERVALUE(LEFT(Table1[[#This Row],[Account]],1))</f>
        <v>0</v>
      </c>
      <c r="J1683" s="62" t="str">
        <f>IFERROR(VLOOKUP(Table1[[#This Row],[Budget Code Description]],Table6[#All],7,FALSE),"")</f>
        <v/>
      </c>
      <c r="K1683" s="143" t="str">
        <f>IFERROR(VLOOKUP(Table1[[#This Row],[Budget Code Description]],Table6[#All],8,FALSE),"")</f>
        <v/>
      </c>
      <c r="L1683" s="63"/>
      <c r="M1683" s="65" t="str">
        <f>IFERROR(VLOOKUP(Table1[[#This Row],[Staff ID]],Table2[],2,FALSE),"")</f>
        <v/>
      </c>
      <c r="N1683" s="211" t="str">
        <f>IFERROR(IF(VLOOKUP(Table1[[#This Row],[Budget Code Description]],Dimentions!$X$6:$AC$97,4,FALSE)="","",VLOOKUP(Table1[[#This Row],[Budget Code Description]],Dimentions!$X$6:$AC$97,4,FALSE)),"")</f>
        <v/>
      </c>
      <c r="O1683" s="65" t="str">
        <f>IFERROR(VLOOKUP(Table1[[#This Row],[Vendor ID]],Table549[],2,FALSE),"")</f>
        <v/>
      </c>
      <c r="P1683" s="63"/>
      <c r="Q1683" s="143" t="str">
        <f>IF(Table1[[#This Row],[Posting Date]]&lt;&gt;"",$D$9,"")</f>
        <v/>
      </c>
      <c r="R1683" s="159" t="str">
        <f>IF(Table1[[#This Row],[Posting Date]]&lt;&gt;"",$D$10,"")</f>
        <v/>
      </c>
      <c r="S1683" s="66"/>
      <c r="T1683" s="63"/>
      <c r="U1683" s="67"/>
      <c r="V1683" s="67"/>
      <c r="W1683" s="67" t="str">
        <f t="shared" si="26"/>
        <v/>
      </c>
      <c r="X1683" s="161" t="str">
        <f>IF(E1683="","",(IF(Table1[[#This Row],[Cur]]="USD",Table1[[#This Row],[Cur_Amount Debit]],Table1[[#This Row],[Cur_Amount Debit]]/Table1[[#This Row],[Exchange Rate]])))</f>
        <v/>
      </c>
      <c r="Y1683" s="161" t="str">
        <f>IF(E1683="","",(IF(Table1[[#This Row],[Cur]]="USD",Table1[[#This Row],[Cur_Amount Credit]],Table1[[#This Row],[Cur_Amount Credit]]/ExchangeRate)))</f>
        <v/>
      </c>
      <c r="Z1683" s="203" t="str">
        <f>IF(E1683="","",(Table1[[#This Row],[Debit USD]]-Table1[[#This Row],[Credit USD]]))</f>
        <v/>
      </c>
      <c r="AA1683" s="122"/>
      <c r="AB1683" s="1"/>
      <c r="AC1683" s="15"/>
      <c r="AD1683" s="15" t="str">
        <f>IF(AND(OR(Table1[[#This Row],[Account]]="15030",Table1[[#This Row],[Account]]="15035",Table1[[#This Row],[Account]]="20150"),Table1[[#This Row],[Vendor ID]]=""),1,"")</f>
        <v/>
      </c>
      <c r="AE1683" s="15"/>
      <c r="AF1683" s="15"/>
      <c r="AG1683" s="15"/>
      <c r="AH1683" s="46" t="str">
        <f>IF(Table1[[#This Row],[Posting Date]]&lt;&gt;"","GJ-"&amp;CountryID,"")</f>
        <v/>
      </c>
      <c r="AI1683" s="59" t="str">
        <f>IF(Table1[[#This Row],[Posting Date]]&lt;&gt;"",Table1[[#This Row],[Posting Date]],"")</f>
        <v/>
      </c>
      <c r="AJ1683" s="46"/>
      <c r="AK1683" s="46" t="str">
        <f>IF(Table1[[#This Row],[Description]]&lt;&gt;"",Table1[[#This Row],[Description]],"")</f>
        <v/>
      </c>
      <c r="AL1683" s="46" t="str">
        <f>IF(Table1[[#This Row],[Posting Date]]&lt;&gt;"",Table1[[#This Row],[Reference Number]],"")</f>
        <v/>
      </c>
      <c r="AM1683" s="46" t="str">
        <f>TRIM(Table1[[#This Row],[Line '#]])</f>
        <v/>
      </c>
      <c r="AN1683" s="46" t="str">
        <f>TRIM(Table1[[#This Row],[Account]])</f>
        <v/>
      </c>
      <c r="AO1683" s="46" t="str">
        <f>IF(Table1[[#This Row],[Posting Date]]&lt;&gt;"",$D$5,"")</f>
        <v/>
      </c>
      <c r="AP1683" s="46" t="str">
        <f>TRIM(Table1[[#This Row],[Departments-Prgrams]])</f>
        <v/>
      </c>
      <c r="AQ1683" s="46" t="str">
        <f>TRIM(Table1[[#This Row],[Grant]])</f>
        <v/>
      </c>
      <c r="AR1683" s="46" t="str">
        <f>TRIM(Table1[[#This Row],[Staff ID]])</f>
        <v/>
      </c>
      <c r="AS1683" s="46" t="str">
        <f>IF(TRIM(Table1[[#This Row],[Budget Code]])=0,"",TRIM(Table1[[#This Row],[Budget Code]]))</f>
        <v/>
      </c>
      <c r="AT1683" s="46" t="str">
        <f>IF(Table1[[#This Row],[Line Description]]&lt;&gt;"",Table1[[#This Row],[Line Description]],"")</f>
        <v/>
      </c>
      <c r="AU1683" s="46" t="str">
        <f>IF(Table1[[#This Row],[Cur_Amount Debit]]&gt;0,ROUND(Table1[[#This Row],[Cur_Amount Debit]],2),"")</f>
        <v/>
      </c>
      <c r="AV1683" s="46" t="str">
        <f>IF(Table1[[#This Row],[Cur_Amount Credit]]&gt;0,ROUND(Table1[[#This Row],[Cur_Amount Credit]],2),"")</f>
        <v/>
      </c>
      <c r="AW1683" s="46" t="str">
        <f>LEFT(Table1[[#This Row],[Cur]],3)</f>
        <v/>
      </c>
      <c r="AX1683" s="59"/>
      <c r="AY1683" s="46"/>
      <c r="AZ1683" s="46" t="str">
        <f>IF(Table1[[#This Row],[Cur]]&lt;&gt;"",IF(Table1[[#This Row],[Cur]]="USD","",ExchangeRate),"")</f>
        <v/>
      </c>
      <c r="BA1683" s="46" t="str">
        <f>IF(Table1[[#This Row],[Grant]]&lt;&gt;"",VLOOKUP(Table1[[#This Row],[Grant]],Grants!B:D,3),"")</f>
        <v/>
      </c>
      <c r="BB1683" s="46" t="str">
        <f>TRIM(Table1[[#This Row],[Vendor ID]])</f>
        <v/>
      </c>
      <c r="BC1683">
        <f>IF(Table1[[#This Row],[Reference Number]]=Q1682,BC1682,BC1682+1)</f>
        <v>2</v>
      </c>
    </row>
    <row r="1684" spans="1:55" ht="11.25" hidden="1" customHeight="1">
      <c r="A1684" s="1"/>
      <c r="B1684" s="88" t="str">
        <f>IF(Table1[[#This Row],[Posting Date]]&lt;&gt;"",IF(Table1[[#This Row],[Reference Number]]=Q1683,B1683+1,1),"")</f>
        <v/>
      </c>
      <c r="C1684" s="61"/>
      <c r="D1684" s="61"/>
      <c r="E1684" s="218"/>
      <c r="F1684" s="143" t="str">
        <f>IFERROR(IF(VLOOKUP(Table1[[#This Row],[Budget Code Description]],Dimentions!$X$6:$AC$132,2,FALSE)="","",VLOOKUP(Table1[[#This Row],[Budget Code Description]],Dimentions!$X$6:$AC$132,2,FALSE)),"")</f>
        <v/>
      </c>
      <c r="G1684" s="143" t="str">
        <f>IFERROR(VLOOKUP(Table1[[#This Row],[Budget Code Description]],Dimentions!$X$6:$AC$132,3,FALSE),"")</f>
        <v/>
      </c>
      <c r="H1684" s="64" t="str">
        <f>IFERROR(VLOOKUP(Table1[[#This Row],[Account]],Dimentions!$S$6:$V$233,2,FALSE),"")</f>
        <v/>
      </c>
      <c r="I1684" s="62">
        <f>_xlfn.NUMBERVALUE(LEFT(Table1[[#This Row],[Account]],1))</f>
        <v>0</v>
      </c>
      <c r="J1684" s="62" t="str">
        <f>IFERROR(VLOOKUP(Table1[[#This Row],[Budget Code Description]],Table6[#All],7,FALSE),"")</f>
        <v/>
      </c>
      <c r="K1684" s="143" t="str">
        <f>IFERROR(VLOOKUP(Table1[[#This Row],[Budget Code Description]],Table6[#All],8,FALSE),"")</f>
        <v/>
      </c>
      <c r="L1684" s="63"/>
      <c r="M1684" s="65" t="str">
        <f>IFERROR(VLOOKUP(Table1[[#This Row],[Staff ID]],Table2[],2,FALSE),"")</f>
        <v/>
      </c>
      <c r="N1684" s="211" t="str">
        <f>IFERROR(IF(VLOOKUP(Table1[[#This Row],[Budget Code Description]],Dimentions!$X$6:$AC$97,4,FALSE)="","",VLOOKUP(Table1[[#This Row],[Budget Code Description]],Dimentions!$X$6:$AC$97,4,FALSE)),"")</f>
        <v/>
      </c>
      <c r="O1684" s="65" t="str">
        <f>IFERROR(VLOOKUP(Table1[[#This Row],[Vendor ID]],Table549[],2,FALSE),"")</f>
        <v/>
      </c>
      <c r="P1684" s="63"/>
      <c r="Q1684" s="143" t="str">
        <f>IF(Table1[[#This Row],[Posting Date]]&lt;&gt;"",$D$9,"")</f>
        <v/>
      </c>
      <c r="R1684" s="159" t="str">
        <f>IF(Table1[[#This Row],[Posting Date]]&lt;&gt;"",$D$10,"")</f>
        <v/>
      </c>
      <c r="S1684" s="66"/>
      <c r="T1684" s="63"/>
      <c r="U1684" s="67"/>
      <c r="V1684" s="67"/>
      <c r="W1684" s="67" t="str">
        <f t="shared" si="26"/>
        <v/>
      </c>
      <c r="X1684" s="161" t="str">
        <f>IF(E1684="","",(IF(Table1[[#This Row],[Cur]]="USD",Table1[[#This Row],[Cur_Amount Debit]],Table1[[#This Row],[Cur_Amount Debit]]/Table1[[#This Row],[Exchange Rate]])))</f>
        <v/>
      </c>
      <c r="Y1684" s="161" t="str">
        <f>IF(E1684="","",(IF(Table1[[#This Row],[Cur]]="USD",Table1[[#This Row],[Cur_Amount Credit]],Table1[[#This Row],[Cur_Amount Credit]]/ExchangeRate)))</f>
        <v/>
      </c>
      <c r="Z1684" s="203" t="str">
        <f>IF(E1684="","",(Table1[[#This Row],[Debit USD]]-Table1[[#This Row],[Credit USD]]))</f>
        <v/>
      </c>
      <c r="AA1684" s="122"/>
      <c r="AB1684" s="1"/>
      <c r="AC1684" s="15"/>
      <c r="AD1684" s="15" t="str">
        <f>IF(AND(OR(Table1[[#This Row],[Account]]="15030",Table1[[#This Row],[Account]]="15035",Table1[[#This Row],[Account]]="20150"),Table1[[#This Row],[Vendor ID]]=""),1,"")</f>
        <v/>
      </c>
      <c r="AE1684" s="15"/>
      <c r="AF1684" s="15"/>
      <c r="AG1684" s="15"/>
      <c r="AH1684" s="46" t="str">
        <f>IF(Table1[[#This Row],[Posting Date]]&lt;&gt;"","GJ-"&amp;CountryID,"")</f>
        <v/>
      </c>
      <c r="AI1684" s="59" t="str">
        <f>IF(Table1[[#This Row],[Posting Date]]&lt;&gt;"",Table1[[#This Row],[Posting Date]],"")</f>
        <v/>
      </c>
      <c r="AJ1684" s="46"/>
      <c r="AK1684" s="46" t="str">
        <f>IF(Table1[[#This Row],[Description]]&lt;&gt;"",Table1[[#This Row],[Description]],"")</f>
        <v/>
      </c>
      <c r="AL1684" s="46" t="str">
        <f>IF(Table1[[#This Row],[Posting Date]]&lt;&gt;"",Table1[[#This Row],[Reference Number]],"")</f>
        <v/>
      </c>
      <c r="AM1684" s="46" t="str">
        <f>TRIM(Table1[[#This Row],[Line '#]])</f>
        <v/>
      </c>
      <c r="AN1684" s="46" t="str">
        <f>TRIM(Table1[[#This Row],[Account]])</f>
        <v/>
      </c>
      <c r="AO1684" s="46" t="str">
        <f>IF(Table1[[#This Row],[Posting Date]]&lt;&gt;"",$D$5,"")</f>
        <v/>
      </c>
      <c r="AP1684" s="46" t="str">
        <f>TRIM(Table1[[#This Row],[Departments-Prgrams]])</f>
        <v/>
      </c>
      <c r="AQ1684" s="46" t="str">
        <f>TRIM(Table1[[#This Row],[Grant]])</f>
        <v/>
      </c>
      <c r="AR1684" s="46" t="str">
        <f>TRIM(Table1[[#This Row],[Staff ID]])</f>
        <v/>
      </c>
      <c r="AS1684" s="46" t="str">
        <f>IF(TRIM(Table1[[#This Row],[Budget Code]])=0,"",TRIM(Table1[[#This Row],[Budget Code]]))</f>
        <v/>
      </c>
      <c r="AT1684" s="46" t="str">
        <f>IF(Table1[[#This Row],[Line Description]]&lt;&gt;"",Table1[[#This Row],[Line Description]],"")</f>
        <v/>
      </c>
      <c r="AU1684" s="46" t="str">
        <f>IF(Table1[[#This Row],[Cur_Amount Debit]]&gt;0,ROUND(Table1[[#This Row],[Cur_Amount Debit]],2),"")</f>
        <v/>
      </c>
      <c r="AV1684" s="46" t="str">
        <f>IF(Table1[[#This Row],[Cur_Amount Credit]]&gt;0,ROUND(Table1[[#This Row],[Cur_Amount Credit]],2),"")</f>
        <v/>
      </c>
      <c r="AW1684" s="46" t="str">
        <f>LEFT(Table1[[#This Row],[Cur]],3)</f>
        <v/>
      </c>
      <c r="AX1684" s="59"/>
      <c r="AY1684" s="46"/>
      <c r="AZ1684" s="46" t="str">
        <f>IF(Table1[[#This Row],[Cur]]&lt;&gt;"",IF(Table1[[#This Row],[Cur]]="USD","",ExchangeRate),"")</f>
        <v/>
      </c>
      <c r="BA1684" s="46" t="str">
        <f>IF(Table1[[#This Row],[Grant]]&lt;&gt;"",VLOOKUP(Table1[[#This Row],[Grant]],Grants!B:D,3),"")</f>
        <v/>
      </c>
      <c r="BB1684" s="46" t="str">
        <f>TRIM(Table1[[#This Row],[Vendor ID]])</f>
        <v/>
      </c>
      <c r="BC1684">
        <f>IF(Table1[[#This Row],[Reference Number]]=Q1683,BC1683,BC1683+1)</f>
        <v>2</v>
      </c>
    </row>
    <row r="1685" spans="1:55" ht="11.25" hidden="1" customHeight="1">
      <c r="A1685" s="1"/>
      <c r="B1685" s="88" t="str">
        <f>IF(Table1[[#This Row],[Posting Date]]&lt;&gt;"",IF(Table1[[#This Row],[Reference Number]]=Q1684,B1684+1,1),"")</f>
        <v/>
      </c>
      <c r="C1685" s="61"/>
      <c r="D1685" s="61"/>
      <c r="E1685" s="218"/>
      <c r="F1685" s="143" t="str">
        <f>IFERROR(IF(VLOOKUP(Table1[[#This Row],[Budget Code Description]],Dimentions!$X$6:$AC$132,2,FALSE)="","",VLOOKUP(Table1[[#This Row],[Budget Code Description]],Dimentions!$X$6:$AC$132,2,FALSE)),"")</f>
        <v/>
      </c>
      <c r="G1685" s="143" t="str">
        <f>IFERROR(VLOOKUP(Table1[[#This Row],[Budget Code Description]],Dimentions!$X$6:$AC$132,3,FALSE),"")</f>
        <v/>
      </c>
      <c r="H1685" s="64" t="str">
        <f>IFERROR(VLOOKUP(Table1[[#This Row],[Account]],Dimentions!$S$6:$V$233,2,FALSE),"")</f>
        <v/>
      </c>
      <c r="I1685" s="62">
        <f>_xlfn.NUMBERVALUE(LEFT(Table1[[#This Row],[Account]],1))</f>
        <v>0</v>
      </c>
      <c r="J1685" s="62" t="str">
        <f>IFERROR(VLOOKUP(Table1[[#This Row],[Budget Code Description]],Table6[#All],7,FALSE),"")</f>
        <v/>
      </c>
      <c r="K1685" s="143" t="str">
        <f>IFERROR(VLOOKUP(Table1[[#This Row],[Budget Code Description]],Table6[#All],8,FALSE),"")</f>
        <v/>
      </c>
      <c r="L1685" s="63"/>
      <c r="M1685" s="65" t="str">
        <f>IFERROR(VLOOKUP(Table1[[#This Row],[Staff ID]],Table2[],2,FALSE),"")</f>
        <v/>
      </c>
      <c r="N1685" s="211" t="str">
        <f>IFERROR(IF(VLOOKUP(Table1[[#This Row],[Budget Code Description]],Dimentions!$X$6:$AC$97,4,FALSE)="","",VLOOKUP(Table1[[#This Row],[Budget Code Description]],Dimentions!$X$6:$AC$97,4,FALSE)),"")</f>
        <v/>
      </c>
      <c r="O1685" s="65" t="str">
        <f>IFERROR(VLOOKUP(Table1[[#This Row],[Vendor ID]],Table549[],2,FALSE),"")</f>
        <v/>
      </c>
      <c r="P1685" s="63"/>
      <c r="Q1685" s="143" t="str">
        <f>IF(Table1[[#This Row],[Posting Date]]&lt;&gt;"",$D$9,"")</f>
        <v/>
      </c>
      <c r="R1685" s="159" t="str">
        <f>IF(Table1[[#This Row],[Posting Date]]&lt;&gt;"",$D$10,"")</f>
        <v/>
      </c>
      <c r="S1685" s="66"/>
      <c r="T1685" s="63"/>
      <c r="U1685" s="67"/>
      <c r="V1685" s="67"/>
      <c r="W1685" s="67" t="str">
        <f t="shared" si="26"/>
        <v/>
      </c>
      <c r="X1685" s="161" t="str">
        <f>IF(E1685="","",(IF(Table1[[#This Row],[Cur]]="USD",Table1[[#This Row],[Cur_Amount Debit]],Table1[[#This Row],[Cur_Amount Debit]]/Table1[[#This Row],[Exchange Rate]])))</f>
        <v/>
      </c>
      <c r="Y1685" s="161" t="str">
        <f>IF(E1685="","",(IF(Table1[[#This Row],[Cur]]="USD",Table1[[#This Row],[Cur_Amount Credit]],Table1[[#This Row],[Cur_Amount Credit]]/ExchangeRate)))</f>
        <v/>
      </c>
      <c r="Z1685" s="203" t="str">
        <f>IF(E1685="","",(Table1[[#This Row],[Debit USD]]-Table1[[#This Row],[Credit USD]]))</f>
        <v/>
      </c>
      <c r="AA1685" s="122"/>
      <c r="AB1685" s="1"/>
      <c r="AC1685" s="15"/>
      <c r="AD1685" s="15" t="str">
        <f>IF(AND(OR(Table1[[#This Row],[Account]]="15030",Table1[[#This Row],[Account]]="15035",Table1[[#This Row],[Account]]="20150"),Table1[[#This Row],[Vendor ID]]=""),1,"")</f>
        <v/>
      </c>
      <c r="AE1685" s="15"/>
      <c r="AF1685" s="15"/>
      <c r="AG1685" s="15"/>
      <c r="AH1685" s="46" t="str">
        <f>IF(Table1[[#This Row],[Posting Date]]&lt;&gt;"","GJ-"&amp;CountryID,"")</f>
        <v/>
      </c>
      <c r="AI1685" s="59" t="str">
        <f>IF(Table1[[#This Row],[Posting Date]]&lt;&gt;"",Table1[[#This Row],[Posting Date]],"")</f>
        <v/>
      </c>
      <c r="AJ1685" s="46"/>
      <c r="AK1685" s="46" t="str">
        <f>IF(Table1[[#This Row],[Description]]&lt;&gt;"",Table1[[#This Row],[Description]],"")</f>
        <v/>
      </c>
      <c r="AL1685" s="46" t="str">
        <f>IF(Table1[[#This Row],[Posting Date]]&lt;&gt;"",Table1[[#This Row],[Reference Number]],"")</f>
        <v/>
      </c>
      <c r="AM1685" s="46" t="str">
        <f>TRIM(Table1[[#This Row],[Line '#]])</f>
        <v/>
      </c>
      <c r="AN1685" s="46" t="str">
        <f>TRIM(Table1[[#This Row],[Account]])</f>
        <v/>
      </c>
      <c r="AO1685" s="46" t="str">
        <f>IF(Table1[[#This Row],[Posting Date]]&lt;&gt;"",$D$5,"")</f>
        <v/>
      </c>
      <c r="AP1685" s="46" t="str">
        <f>TRIM(Table1[[#This Row],[Departments-Prgrams]])</f>
        <v/>
      </c>
      <c r="AQ1685" s="46" t="str">
        <f>TRIM(Table1[[#This Row],[Grant]])</f>
        <v/>
      </c>
      <c r="AR1685" s="46" t="str">
        <f>TRIM(Table1[[#This Row],[Staff ID]])</f>
        <v/>
      </c>
      <c r="AS1685" s="46" t="str">
        <f>IF(TRIM(Table1[[#This Row],[Budget Code]])=0,"",TRIM(Table1[[#This Row],[Budget Code]]))</f>
        <v/>
      </c>
      <c r="AT1685" s="46" t="str">
        <f>IF(Table1[[#This Row],[Line Description]]&lt;&gt;"",Table1[[#This Row],[Line Description]],"")</f>
        <v/>
      </c>
      <c r="AU1685" s="46" t="str">
        <f>IF(Table1[[#This Row],[Cur_Amount Debit]]&gt;0,ROUND(Table1[[#This Row],[Cur_Amount Debit]],2),"")</f>
        <v/>
      </c>
      <c r="AV1685" s="46" t="str">
        <f>IF(Table1[[#This Row],[Cur_Amount Credit]]&gt;0,ROUND(Table1[[#This Row],[Cur_Amount Credit]],2),"")</f>
        <v/>
      </c>
      <c r="AW1685" s="46" t="str">
        <f>LEFT(Table1[[#This Row],[Cur]],3)</f>
        <v/>
      </c>
      <c r="AX1685" s="59"/>
      <c r="AY1685" s="46"/>
      <c r="AZ1685" s="46" t="str">
        <f>IF(Table1[[#This Row],[Cur]]&lt;&gt;"",IF(Table1[[#This Row],[Cur]]="USD","",ExchangeRate),"")</f>
        <v/>
      </c>
      <c r="BA1685" s="46" t="str">
        <f>IF(Table1[[#This Row],[Grant]]&lt;&gt;"",VLOOKUP(Table1[[#This Row],[Grant]],Grants!B:D,3),"")</f>
        <v/>
      </c>
      <c r="BB1685" s="46" t="str">
        <f>TRIM(Table1[[#This Row],[Vendor ID]])</f>
        <v/>
      </c>
      <c r="BC1685">
        <f>IF(Table1[[#This Row],[Reference Number]]=Q1684,BC1684,BC1684+1)</f>
        <v>2</v>
      </c>
    </row>
    <row r="1686" spans="1:55" ht="11.25" hidden="1" customHeight="1">
      <c r="A1686" s="1"/>
      <c r="B1686" s="88" t="str">
        <f>IF(Table1[[#This Row],[Posting Date]]&lt;&gt;"",IF(Table1[[#This Row],[Reference Number]]=Q1685,B1685+1,1),"")</f>
        <v/>
      </c>
      <c r="C1686" s="61"/>
      <c r="D1686" s="61"/>
      <c r="E1686" s="218"/>
      <c r="F1686" s="143" t="str">
        <f>IFERROR(IF(VLOOKUP(Table1[[#This Row],[Budget Code Description]],Dimentions!$X$6:$AC$132,2,FALSE)="","",VLOOKUP(Table1[[#This Row],[Budget Code Description]],Dimentions!$X$6:$AC$132,2,FALSE)),"")</f>
        <v/>
      </c>
      <c r="G1686" s="143" t="str">
        <f>IFERROR(VLOOKUP(Table1[[#This Row],[Budget Code Description]],Dimentions!$X$6:$AC$132,3,FALSE),"")</f>
        <v/>
      </c>
      <c r="H1686" s="64" t="str">
        <f>IFERROR(VLOOKUP(Table1[[#This Row],[Account]],Dimentions!$S$6:$V$233,2,FALSE),"")</f>
        <v/>
      </c>
      <c r="I1686" s="62">
        <f>_xlfn.NUMBERVALUE(LEFT(Table1[[#This Row],[Account]],1))</f>
        <v>0</v>
      </c>
      <c r="J1686" s="62" t="str">
        <f>IFERROR(VLOOKUP(Table1[[#This Row],[Budget Code Description]],Table6[#All],7,FALSE),"")</f>
        <v/>
      </c>
      <c r="K1686" s="143" t="str">
        <f>IFERROR(VLOOKUP(Table1[[#This Row],[Budget Code Description]],Table6[#All],8,FALSE),"")</f>
        <v/>
      </c>
      <c r="L1686" s="63"/>
      <c r="M1686" s="65" t="str">
        <f>IFERROR(VLOOKUP(Table1[[#This Row],[Staff ID]],Table2[],2,FALSE),"")</f>
        <v/>
      </c>
      <c r="N1686" s="211" t="str">
        <f>IFERROR(IF(VLOOKUP(Table1[[#This Row],[Budget Code Description]],Dimentions!$X$6:$AC$97,4,FALSE)="","",VLOOKUP(Table1[[#This Row],[Budget Code Description]],Dimentions!$X$6:$AC$97,4,FALSE)),"")</f>
        <v/>
      </c>
      <c r="O1686" s="65" t="str">
        <f>IFERROR(VLOOKUP(Table1[[#This Row],[Vendor ID]],Table549[],2,FALSE),"")</f>
        <v/>
      </c>
      <c r="P1686" s="63"/>
      <c r="Q1686" s="143" t="str">
        <f>IF(Table1[[#This Row],[Posting Date]]&lt;&gt;"",$D$9,"")</f>
        <v/>
      </c>
      <c r="R1686" s="159" t="str">
        <f>IF(Table1[[#This Row],[Posting Date]]&lt;&gt;"",$D$10,"")</f>
        <v/>
      </c>
      <c r="S1686" s="66"/>
      <c r="T1686" s="63"/>
      <c r="U1686" s="67"/>
      <c r="V1686" s="67"/>
      <c r="W1686" s="67" t="str">
        <f t="shared" si="26"/>
        <v/>
      </c>
      <c r="X1686" s="161" t="str">
        <f>IF(E1686="","",(IF(Table1[[#This Row],[Cur]]="USD",Table1[[#This Row],[Cur_Amount Debit]],Table1[[#This Row],[Cur_Amount Debit]]/Table1[[#This Row],[Exchange Rate]])))</f>
        <v/>
      </c>
      <c r="Y1686" s="161" t="str">
        <f>IF(E1686="","",(IF(Table1[[#This Row],[Cur]]="USD",Table1[[#This Row],[Cur_Amount Credit]],Table1[[#This Row],[Cur_Amount Credit]]/ExchangeRate)))</f>
        <v/>
      </c>
      <c r="Z1686" s="203" t="str">
        <f>IF(E1686="","",(Table1[[#This Row],[Debit USD]]-Table1[[#This Row],[Credit USD]]))</f>
        <v/>
      </c>
      <c r="AA1686" s="122"/>
      <c r="AB1686" s="1"/>
      <c r="AC1686" s="15"/>
      <c r="AD1686" s="15" t="str">
        <f>IF(AND(OR(Table1[[#This Row],[Account]]="15030",Table1[[#This Row],[Account]]="15035",Table1[[#This Row],[Account]]="20150"),Table1[[#This Row],[Vendor ID]]=""),1,"")</f>
        <v/>
      </c>
      <c r="AE1686" s="15"/>
      <c r="AF1686" s="15"/>
      <c r="AG1686" s="15"/>
      <c r="AH1686" s="46" t="str">
        <f>IF(Table1[[#This Row],[Posting Date]]&lt;&gt;"","GJ-"&amp;CountryID,"")</f>
        <v/>
      </c>
      <c r="AI1686" s="59" t="str">
        <f>IF(Table1[[#This Row],[Posting Date]]&lt;&gt;"",Table1[[#This Row],[Posting Date]],"")</f>
        <v/>
      </c>
      <c r="AJ1686" s="46"/>
      <c r="AK1686" s="46" t="str">
        <f>IF(Table1[[#This Row],[Description]]&lt;&gt;"",Table1[[#This Row],[Description]],"")</f>
        <v/>
      </c>
      <c r="AL1686" s="46" t="str">
        <f>IF(Table1[[#This Row],[Posting Date]]&lt;&gt;"",Table1[[#This Row],[Reference Number]],"")</f>
        <v/>
      </c>
      <c r="AM1686" s="46" t="str">
        <f>TRIM(Table1[[#This Row],[Line '#]])</f>
        <v/>
      </c>
      <c r="AN1686" s="46" t="str">
        <f>TRIM(Table1[[#This Row],[Account]])</f>
        <v/>
      </c>
      <c r="AO1686" s="46" t="str">
        <f>IF(Table1[[#This Row],[Posting Date]]&lt;&gt;"",$D$5,"")</f>
        <v/>
      </c>
      <c r="AP1686" s="46" t="str">
        <f>TRIM(Table1[[#This Row],[Departments-Prgrams]])</f>
        <v/>
      </c>
      <c r="AQ1686" s="46" t="str">
        <f>TRIM(Table1[[#This Row],[Grant]])</f>
        <v/>
      </c>
      <c r="AR1686" s="46" t="str">
        <f>TRIM(Table1[[#This Row],[Staff ID]])</f>
        <v/>
      </c>
      <c r="AS1686" s="46" t="str">
        <f>IF(TRIM(Table1[[#This Row],[Budget Code]])=0,"",TRIM(Table1[[#This Row],[Budget Code]]))</f>
        <v/>
      </c>
      <c r="AT1686" s="46" t="str">
        <f>IF(Table1[[#This Row],[Line Description]]&lt;&gt;"",Table1[[#This Row],[Line Description]],"")</f>
        <v/>
      </c>
      <c r="AU1686" s="46" t="str">
        <f>IF(Table1[[#This Row],[Cur_Amount Debit]]&gt;0,ROUND(Table1[[#This Row],[Cur_Amount Debit]],2),"")</f>
        <v/>
      </c>
      <c r="AV1686" s="46" t="str">
        <f>IF(Table1[[#This Row],[Cur_Amount Credit]]&gt;0,ROUND(Table1[[#This Row],[Cur_Amount Credit]],2),"")</f>
        <v/>
      </c>
      <c r="AW1686" s="46" t="str">
        <f>LEFT(Table1[[#This Row],[Cur]],3)</f>
        <v/>
      </c>
      <c r="AX1686" s="59"/>
      <c r="AY1686" s="46"/>
      <c r="AZ1686" s="46" t="str">
        <f>IF(Table1[[#This Row],[Cur]]&lt;&gt;"",IF(Table1[[#This Row],[Cur]]="USD","",ExchangeRate),"")</f>
        <v/>
      </c>
      <c r="BA1686" s="46" t="str">
        <f>IF(Table1[[#This Row],[Grant]]&lt;&gt;"",VLOOKUP(Table1[[#This Row],[Grant]],Grants!B:D,3),"")</f>
        <v/>
      </c>
      <c r="BB1686" s="46" t="str">
        <f>TRIM(Table1[[#This Row],[Vendor ID]])</f>
        <v/>
      </c>
      <c r="BC1686">
        <f>IF(Table1[[#This Row],[Reference Number]]=Q1685,BC1685,BC1685+1)</f>
        <v>2</v>
      </c>
    </row>
    <row r="1687" spans="1:55" ht="11.25" hidden="1" customHeight="1">
      <c r="A1687" s="1"/>
      <c r="B1687" s="88" t="str">
        <f>IF(Table1[[#This Row],[Posting Date]]&lt;&gt;"",IF(Table1[[#This Row],[Reference Number]]=Q1686,B1686+1,1),"")</f>
        <v/>
      </c>
      <c r="C1687" s="61"/>
      <c r="D1687" s="61"/>
      <c r="E1687" s="218"/>
      <c r="F1687" s="143" t="str">
        <f>IFERROR(IF(VLOOKUP(Table1[[#This Row],[Budget Code Description]],Dimentions!$X$6:$AC$132,2,FALSE)="","",VLOOKUP(Table1[[#This Row],[Budget Code Description]],Dimentions!$X$6:$AC$132,2,FALSE)),"")</f>
        <v/>
      </c>
      <c r="G1687" s="143" t="str">
        <f>IFERROR(VLOOKUP(Table1[[#This Row],[Budget Code Description]],Dimentions!$X$6:$AC$132,3,FALSE),"")</f>
        <v/>
      </c>
      <c r="H1687" s="64" t="str">
        <f>IFERROR(VLOOKUP(Table1[[#This Row],[Account]],Dimentions!$S$6:$V$233,2,FALSE),"")</f>
        <v/>
      </c>
      <c r="I1687" s="62">
        <f>_xlfn.NUMBERVALUE(LEFT(Table1[[#This Row],[Account]],1))</f>
        <v>0</v>
      </c>
      <c r="J1687" s="62" t="str">
        <f>IFERROR(VLOOKUP(Table1[[#This Row],[Budget Code Description]],Table6[#All],7,FALSE),"")</f>
        <v/>
      </c>
      <c r="K1687" s="143" t="str">
        <f>IFERROR(VLOOKUP(Table1[[#This Row],[Budget Code Description]],Table6[#All],8,FALSE),"")</f>
        <v/>
      </c>
      <c r="L1687" s="63"/>
      <c r="M1687" s="65" t="str">
        <f>IFERROR(VLOOKUP(Table1[[#This Row],[Staff ID]],Table2[],2,FALSE),"")</f>
        <v/>
      </c>
      <c r="N1687" s="211" t="str">
        <f>IFERROR(IF(VLOOKUP(Table1[[#This Row],[Budget Code Description]],Dimentions!$X$6:$AC$97,4,FALSE)="","",VLOOKUP(Table1[[#This Row],[Budget Code Description]],Dimentions!$X$6:$AC$97,4,FALSE)),"")</f>
        <v/>
      </c>
      <c r="O1687" s="65" t="str">
        <f>IFERROR(VLOOKUP(Table1[[#This Row],[Vendor ID]],Table549[],2,FALSE),"")</f>
        <v/>
      </c>
      <c r="P1687" s="63"/>
      <c r="Q1687" s="143" t="str">
        <f>IF(Table1[[#This Row],[Posting Date]]&lt;&gt;"",$D$9,"")</f>
        <v/>
      </c>
      <c r="R1687" s="159" t="str">
        <f>IF(Table1[[#This Row],[Posting Date]]&lt;&gt;"",$D$10,"")</f>
        <v/>
      </c>
      <c r="S1687" s="66"/>
      <c r="T1687" s="63"/>
      <c r="U1687" s="67"/>
      <c r="V1687" s="67"/>
      <c r="W1687" s="67" t="str">
        <f t="shared" si="26"/>
        <v/>
      </c>
      <c r="X1687" s="161" t="str">
        <f>IF(E1687="","",(IF(Table1[[#This Row],[Cur]]="USD",Table1[[#This Row],[Cur_Amount Debit]],Table1[[#This Row],[Cur_Amount Debit]]/Table1[[#This Row],[Exchange Rate]])))</f>
        <v/>
      </c>
      <c r="Y1687" s="161" t="str">
        <f>IF(E1687="","",(IF(Table1[[#This Row],[Cur]]="USD",Table1[[#This Row],[Cur_Amount Credit]],Table1[[#This Row],[Cur_Amount Credit]]/ExchangeRate)))</f>
        <v/>
      </c>
      <c r="Z1687" s="203" t="str">
        <f>IF(E1687="","",(Table1[[#This Row],[Debit USD]]-Table1[[#This Row],[Credit USD]]))</f>
        <v/>
      </c>
      <c r="AA1687" s="122"/>
      <c r="AB1687" s="1"/>
      <c r="AC1687" s="15"/>
      <c r="AD1687" s="15" t="str">
        <f>IF(AND(OR(Table1[[#This Row],[Account]]="15030",Table1[[#This Row],[Account]]="15035",Table1[[#This Row],[Account]]="20150"),Table1[[#This Row],[Vendor ID]]=""),1,"")</f>
        <v/>
      </c>
      <c r="AE1687" s="15"/>
      <c r="AF1687" s="15"/>
      <c r="AG1687" s="15"/>
      <c r="AH1687" s="46" t="str">
        <f>IF(Table1[[#This Row],[Posting Date]]&lt;&gt;"","GJ-"&amp;CountryID,"")</f>
        <v/>
      </c>
      <c r="AI1687" s="59" t="str">
        <f>IF(Table1[[#This Row],[Posting Date]]&lt;&gt;"",Table1[[#This Row],[Posting Date]],"")</f>
        <v/>
      </c>
      <c r="AJ1687" s="46"/>
      <c r="AK1687" s="46" t="str">
        <f>IF(Table1[[#This Row],[Description]]&lt;&gt;"",Table1[[#This Row],[Description]],"")</f>
        <v/>
      </c>
      <c r="AL1687" s="46" t="str">
        <f>IF(Table1[[#This Row],[Posting Date]]&lt;&gt;"",Table1[[#This Row],[Reference Number]],"")</f>
        <v/>
      </c>
      <c r="AM1687" s="46" t="str">
        <f>TRIM(Table1[[#This Row],[Line '#]])</f>
        <v/>
      </c>
      <c r="AN1687" s="46" t="str">
        <f>TRIM(Table1[[#This Row],[Account]])</f>
        <v/>
      </c>
      <c r="AO1687" s="46" t="str">
        <f>IF(Table1[[#This Row],[Posting Date]]&lt;&gt;"",$D$5,"")</f>
        <v/>
      </c>
      <c r="AP1687" s="46" t="str">
        <f>TRIM(Table1[[#This Row],[Departments-Prgrams]])</f>
        <v/>
      </c>
      <c r="AQ1687" s="46" t="str">
        <f>TRIM(Table1[[#This Row],[Grant]])</f>
        <v/>
      </c>
      <c r="AR1687" s="46" t="str">
        <f>TRIM(Table1[[#This Row],[Staff ID]])</f>
        <v/>
      </c>
      <c r="AS1687" s="46" t="str">
        <f>IF(TRIM(Table1[[#This Row],[Budget Code]])=0,"",TRIM(Table1[[#This Row],[Budget Code]]))</f>
        <v/>
      </c>
      <c r="AT1687" s="46" t="str">
        <f>IF(Table1[[#This Row],[Line Description]]&lt;&gt;"",Table1[[#This Row],[Line Description]],"")</f>
        <v/>
      </c>
      <c r="AU1687" s="46" t="str">
        <f>IF(Table1[[#This Row],[Cur_Amount Debit]]&gt;0,ROUND(Table1[[#This Row],[Cur_Amount Debit]],2),"")</f>
        <v/>
      </c>
      <c r="AV1687" s="46" t="str">
        <f>IF(Table1[[#This Row],[Cur_Amount Credit]]&gt;0,ROUND(Table1[[#This Row],[Cur_Amount Credit]],2),"")</f>
        <v/>
      </c>
      <c r="AW1687" s="46" t="str">
        <f>LEFT(Table1[[#This Row],[Cur]],3)</f>
        <v/>
      </c>
      <c r="AX1687" s="59"/>
      <c r="AY1687" s="46"/>
      <c r="AZ1687" s="46" t="str">
        <f>IF(Table1[[#This Row],[Cur]]&lt;&gt;"",IF(Table1[[#This Row],[Cur]]="USD","",ExchangeRate),"")</f>
        <v/>
      </c>
      <c r="BA1687" s="46" t="str">
        <f>IF(Table1[[#This Row],[Grant]]&lt;&gt;"",VLOOKUP(Table1[[#This Row],[Grant]],Grants!B:D,3),"")</f>
        <v/>
      </c>
      <c r="BB1687" s="46" t="str">
        <f>TRIM(Table1[[#This Row],[Vendor ID]])</f>
        <v/>
      </c>
      <c r="BC1687">
        <f>IF(Table1[[#This Row],[Reference Number]]=Q1686,BC1686,BC1686+1)</f>
        <v>2</v>
      </c>
    </row>
    <row r="1688" spans="1:55" ht="11.25" hidden="1" customHeight="1">
      <c r="A1688" s="1"/>
      <c r="B1688" s="88" t="str">
        <f>IF(Table1[[#This Row],[Posting Date]]&lt;&gt;"",IF(Table1[[#This Row],[Reference Number]]=Q1687,B1687+1,1),"")</f>
        <v/>
      </c>
      <c r="C1688" s="61"/>
      <c r="D1688" s="61"/>
      <c r="E1688" s="218"/>
      <c r="F1688" s="143" t="str">
        <f>IFERROR(IF(VLOOKUP(Table1[[#This Row],[Budget Code Description]],Dimentions!$X$6:$AC$132,2,FALSE)="","",VLOOKUP(Table1[[#This Row],[Budget Code Description]],Dimentions!$X$6:$AC$132,2,FALSE)),"")</f>
        <v/>
      </c>
      <c r="G1688" s="143" t="str">
        <f>IFERROR(VLOOKUP(Table1[[#This Row],[Budget Code Description]],Dimentions!$X$6:$AC$132,3,FALSE),"")</f>
        <v/>
      </c>
      <c r="H1688" s="64" t="str">
        <f>IFERROR(VLOOKUP(Table1[[#This Row],[Account]],Dimentions!$S$6:$V$233,2,FALSE),"")</f>
        <v/>
      </c>
      <c r="I1688" s="62">
        <f>_xlfn.NUMBERVALUE(LEFT(Table1[[#This Row],[Account]],1))</f>
        <v>0</v>
      </c>
      <c r="J1688" s="62" t="str">
        <f>IFERROR(VLOOKUP(Table1[[#This Row],[Budget Code Description]],Table6[#All],7,FALSE),"")</f>
        <v/>
      </c>
      <c r="K1688" s="143" t="str">
        <f>IFERROR(VLOOKUP(Table1[[#This Row],[Budget Code Description]],Table6[#All],8,FALSE),"")</f>
        <v/>
      </c>
      <c r="L1688" s="63"/>
      <c r="M1688" s="65" t="str">
        <f>IFERROR(VLOOKUP(Table1[[#This Row],[Staff ID]],Table2[],2,FALSE),"")</f>
        <v/>
      </c>
      <c r="N1688" s="211" t="str">
        <f>IFERROR(IF(VLOOKUP(Table1[[#This Row],[Budget Code Description]],Dimentions!$X$6:$AC$97,4,FALSE)="","",VLOOKUP(Table1[[#This Row],[Budget Code Description]],Dimentions!$X$6:$AC$97,4,FALSE)),"")</f>
        <v/>
      </c>
      <c r="O1688" s="65" t="str">
        <f>IFERROR(VLOOKUP(Table1[[#This Row],[Vendor ID]],Table549[],2,FALSE),"")</f>
        <v/>
      </c>
      <c r="P1688" s="63"/>
      <c r="Q1688" s="143" t="str">
        <f>IF(Table1[[#This Row],[Posting Date]]&lt;&gt;"",$D$9,"")</f>
        <v/>
      </c>
      <c r="R1688" s="159" t="str">
        <f>IF(Table1[[#This Row],[Posting Date]]&lt;&gt;"",$D$10,"")</f>
        <v/>
      </c>
      <c r="S1688" s="66"/>
      <c r="T1688" s="63"/>
      <c r="U1688" s="67"/>
      <c r="V1688" s="67"/>
      <c r="W1688" s="67" t="str">
        <f t="shared" si="26"/>
        <v/>
      </c>
      <c r="X1688" s="161" t="str">
        <f>IF(E1688="","",(IF(Table1[[#This Row],[Cur]]="USD",Table1[[#This Row],[Cur_Amount Debit]],Table1[[#This Row],[Cur_Amount Debit]]/Table1[[#This Row],[Exchange Rate]])))</f>
        <v/>
      </c>
      <c r="Y1688" s="161" t="str">
        <f>IF(E1688="","",(IF(Table1[[#This Row],[Cur]]="USD",Table1[[#This Row],[Cur_Amount Credit]],Table1[[#This Row],[Cur_Amount Credit]]/ExchangeRate)))</f>
        <v/>
      </c>
      <c r="Z1688" s="203" t="str">
        <f>IF(E1688="","",(Table1[[#This Row],[Debit USD]]-Table1[[#This Row],[Credit USD]]))</f>
        <v/>
      </c>
      <c r="AA1688" s="122"/>
      <c r="AB1688" s="1"/>
      <c r="AC1688" s="15"/>
      <c r="AD1688" s="15" t="str">
        <f>IF(AND(OR(Table1[[#This Row],[Account]]="15030",Table1[[#This Row],[Account]]="15035",Table1[[#This Row],[Account]]="20150"),Table1[[#This Row],[Vendor ID]]=""),1,"")</f>
        <v/>
      </c>
      <c r="AE1688" s="15"/>
      <c r="AF1688" s="15"/>
      <c r="AG1688" s="15"/>
      <c r="AH1688" s="46" t="str">
        <f>IF(Table1[[#This Row],[Posting Date]]&lt;&gt;"","GJ-"&amp;CountryID,"")</f>
        <v/>
      </c>
      <c r="AI1688" s="59" t="str">
        <f>IF(Table1[[#This Row],[Posting Date]]&lt;&gt;"",Table1[[#This Row],[Posting Date]],"")</f>
        <v/>
      </c>
      <c r="AJ1688" s="46"/>
      <c r="AK1688" s="46" t="str">
        <f>IF(Table1[[#This Row],[Description]]&lt;&gt;"",Table1[[#This Row],[Description]],"")</f>
        <v/>
      </c>
      <c r="AL1688" s="46" t="str">
        <f>IF(Table1[[#This Row],[Posting Date]]&lt;&gt;"",Table1[[#This Row],[Reference Number]],"")</f>
        <v/>
      </c>
      <c r="AM1688" s="46" t="str">
        <f>TRIM(Table1[[#This Row],[Line '#]])</f>
        <v/>
      </c>
      <c r="AN1688" s="46" t="str">
        <f>TRIM(Table1[[#This Row],[Account]])</f>
        <v/>
      </c>
      <c r="AO1688" s="46" t="str">
        <f>IF(Table1[[#This Row],[Posting Date]]&lt;&gt;"",$D$5,"")</f>
        <v/>
      </c>
      <c r="AP1688" s="46" t="str">
        <f>TRIM(Table1[[#This Row],[Departments-Prgrams]])</f>
        <v/>
      </c>
      <c r="AQ1688" s="46" t="str">
        <f>TRIM(Table1[[#This Row],[Grant]])</f>
        <v/>
      </c>
      <c r="AR1688" s="46" t="str">
        <f>TRIM(Table1[[#This Row],[Staff ID]])</f>
        <v/>
      </c>
      <c r="AS1688" s="46" t="str">
        <f>IF(TRIM(Table1[[#This Row],[Budget Code]])=0,"",TRIM(Table1[[#This Row],[Budget Code]]))</f>
        <v/>
      </c>
      <c r="AT1688" s="46" t="str">
        <f>IF(Table1[[#This Row],[Line Description]]&lt;&gt;"",Table1[[#This Row],[Line Description]],"")</f>
        <v/>
      </c>
      <c r="AU1688" s="46" t="str">
        <f>IF(Table1[[#This Row],[Cur_Amount Debit]]&gt;0,ROUND(Table1[[#This Row],[Cur_Amount Debit]],2),"")</f>
        <v/>
      </c>
      <c r="AV1688" s="46" t="str">
        <f>IF(Table1[[#This Row],[Cur_Amount Credit]]&gt;0,ROUND(Table1[[#This Row],[Cur_Amount Credit]],2),"")</f>
        <v/>
      </c>
      <c r="AW1688" s="46" t="str">
        <f>LEFT(Table1[[#This Row],[Cur]],3)</f>
        <v/>
      </c>
      <c r="AX1688" s="59"/>
      <c r="AY1688" s="46"/>
      <c r="AZ1688" s="46" t="str">
        <f>IF(Table1[[#This Row],[Cur]]&lt;&gt;"",IF(Table1[[#This Row],[Cur]]="USD","",ExchangeRate),"")</f>
        <v/>
      </c>
      <c r="BA1688" s="46" t="str">
        <f>IF(Table1[[#This Row],[Grant]]&lt;&gt;"",VLOOKUP(Table1[[#This Row],[Grant]],Grants!B:D,3),"")</f>
        <v/>
      </c>
      <c r="BB1688" s="46" t="str">
        <f>TRIM(Table1[[#This Row],[Vendor ID]])</f>
        <v/>
      </c>
      <c r="BC1688">
        <f>IF(Table1[[#This Row],[Reference Number]]=Q1687,BC1687,BC1687+1)</f>
        <v>2</v>
      </c>
    </row>
    <row r="1689" spans="1:55" ht="11.25" hidden="1" customHeight="1">
      <c r="A1689" s="1"/>
      <c r="B1689" s="88" t="str">
        <f>IF(Table1[[#This Row],[Posting Date]]&lt;&gt;"",IF(Table1[[#This Row],[Reference Number]]=Q1688,B1688+1,1),"")</f>
        <v/>
      </c>
      <c r="C1689" s="61"/>
      <c r="D1689" s="61"/>
      <c r="E1689" s="218"/>
      <c r="F1689" s="143" t="str">
        <f>IFERROR(IF(VLOOKUP(Table1[[#This Row],[Budget Code Description]],Dimentions!$X$6:$AC$132,2,FALSE)="","",VLOOKUP(Table1[[#This Row],[Budget Code Description]],Dimentions!$X$6:$AC$132,2,FALSE)),"")</f>
        <v/>
      </c>
      <c r="G1689" s="143" t="str">
        <f>IFERROR(VLOOKUP(Table1[[#This Row],[Budget Code Description]],Dimentions!$X$6:$AC$132,3,FALSE),"")</f>
        <v/>
      </c>
      <c r="H1689" s="64" t="str">
        <f>IFERROR(VLOOKUP(Table1[[#This Row],[Account]],Dimentions!$S$6:$V$233,2,FALSE),"")</f>
        <v/>
      </c>
      <c r="I1689" s="62">
        <f>_xlfn.NUMBERVALUE(LEFT(Table1[[#This Row],[Account]],1))</f>
        <v>0</v>
      </c>
      <c r="J1689" s="62" t="str">
        <f>IFERROR(VLOOKUP(Table1[[#This Row],[Budget Code Description]],Table6[#All],7,FALSE),"")</f>
        <v/>
      </c>
      <c r="K1689" s="143" t="str">
        <f>IFERROR(VLOOKUP(Table1[[#This Row],[Budget Code Description]],Table6[#All],8,FALSE),"")</f>
        <v/>
      </c>
      <c r="L1689" s="63"/>
      <c r="M1689" s="65" t="str">
        <f>IFERROR(VLOOKUP(Table1[[#This Row],[Staff ID]],Table2[],2,FALSE),"")</f>
        <v/>
      </c>
      <c r="N1689" s="211" t="str">
        <f>IFERROR(IF(VLOOKUP(Table1[[#This Row],[Budget Code Description]],Dimentions!$X$6:$AC$97,4,FALSE)="","",VLOOKUP(Table1[[#This Row],[Budget Code Description]],Dimentions!$X$6:$AC$97,4,FALSE)),"")</f>
        <v/>
      </c>
      <c r="O1689" s="65" t="str">
        <f>IFERROR(VLOOKUP(Table1[[#This Row],[Vendor ID]],Table549[],2,FALSE),"")</f>
        <v/>
      </c>
      <c r="P1689" s="63"/>
      <c r="Q1689" s="143" t="str">
        <f>IF(Table1[[#This Row],[Posting Date]]&lt;&gt;"",$D$9,"")</f>
        <v/>
      </c>
      <c r="R1689" s="159" t="str">
        <f>IF(Table1[[#This Row],[Posting Date]]&lt;&gt;"",$D$10,"")</f>
        <v/>
      </c>
      <c r="S1689" s="66"/>
      <c r="T1689" s="63"/>
      <c r="U1689" s="67"/>
      <c r="V1689" s="67"/>
      <c r="W1689" s="67" t="str">
        <f t="shared" si="26"/>
        <v/>
      </c>
      <c r="X1689" s="161" t="str">
        <f>IF(E1689="","",(IF(Table1[[#This Row],[Cur]]="USD",Table1[[#This Row],[Cur_Amount Debit]],Table1[[#This Row],[Cur_Amount Debit]]/Table1[[#This Row],[Exchange Rate]])))</f>
        <v/>
      </c>
      <c r="Y1689" s="161" t="str">
        <f>IF(E1689="","",(IF(Table1[[#This Row],[Cur]]="USD",Table1[[#This Row],[Cur_Amount Credit]],Table1[[#This Row],[Cur_Amount Credit]]/ExchangeRate)))</f>
        <v/>
      </c>
      <c r="Z1689" s="203" t="str">
        <f>IF(E1689="","",(Table1[[#This Row],[Debit USD]]-Table1[[#This Row],[Credit USD]]))</f>
        <v/>
      </c>
      <c r="AA1689" s="122"/>
      <c r="AB1689" s="1"/>
      <c r="AC1689" s="15"/>
      <c r="AD1689" s="15" t="str">
        <f>IF(AND(OR(Table1[[#This Row],[Account]]="15030",Table1[[#This Row],[Account]]="15035",Table1[[#This Row],[Account]]="20150"),Table1[[#This Row],[Vendor ID]]=""),1,"")</f>
        <v/>
      </c>
      <c r="AE1689" s="15"/>
      <c r="AF1689" s="15"/>
      <c r="AG1689" s="15"/>
      <c r="AH1689" s="46" t="str">
        <f>IF(Table1[[#This Row],[Posting Date]]&lt;&gt;"","GJ-"&amp;CountryID,"")</f>
        <v/>
      </c>
      <c r="AI1689" s="59" t="str">
        <f>IF(Table1[[#This Row],[Posting Date]]&lt;&gt;"",Table1[[#This Row],[Posting Date]],"")</f>
        <v/>
      </c>
      <c r="AJ1689" s="46"/>
      <c r="AK1689" s="46" t="str">
        <f>IF(Table1[[#This Row],[Description]]&lt;&gt;"",Table1[[#This Row],[Description]],"")</f>
        <v/>
      </c>
      <c r="AL1689" s="46" t="str">
        <f>IF(Table1[[#This Row],[Posting Date]]&lt;&gt;"",Table1[[#This Row],[Reference Number]],"")</f>
        <v/>
      </c>
      <c r="AM1689" s="46" t="str">
        <f>TRIM(Table1[[#This Row],[Line '#]])</f>
        <v/>
      </c>
      <c r="AN1689" s="46" t="str">
        <f>TRIM(Table1[[#This Row],[Account]])</f>
        <v/>
      </c>
      <c r="AO1689" s="46" t="str">
        <f>IF(Table1[[#This Row],[Posting Date]]&lt;&gt;"",$D$5,"")</f>
        <v/>
      </c>
      <c r="AP1689" s="46" t="str">
        <f>TRIM(Table1[[#This Row],[Departments-Prgrams]])</f>
        <v/>
      </c>
      <c r="AQ1689" s="46" t="str">
        <f>TRIM(Table1[[#This Row],[Grant]])</f>
        <v/>
      </c>
      <c r="AR1689" s="46" t="str">
        <f>TRIM(Table1[[#This Row],[Staff ID]])</f>
        <v/>
      </c>
      <c r="AS1689" s="46" t="str">
        <f>IF(TRIM(Table1[[#This Row],[Budget Code]])=0,"",TRIM(Table1[[#This Row],[Budget Code]]))</f>
        <v/>
      </c>
      <c r="AT1689" s="46" t="str">
        <f>IF(Table1[[#This Row],[Line Description]]&lt;&gt;"",Table1[[#This Row],[Line Description]],"")</f>
        <v/>
      </c>
      <c r="AU1689" s="46" t="str">
        <f>IF(Table1[[#This Row],[Cur_Amount Debit]]&gt;0,ROUND(Table1[[#This Row],[Cur_Amount Debit]],2),"")</f>
        <v/>
      </c>
      <c r="AV1689" s="46" t="str">
        <f>IF(Table1[[#This Row],[Cur_Amount Credit]]&gt;0,ROUND(Table1[[#This Row],[Cur_Amount Credit]],2),"")</f>
        <v/>
      </c>
      <c r="AW1689" s="46" t="str">
        <f>LEFT(Table1[[#This Row],[Cur]],3)</f>
        <v/>
      </c>
      <c r="AX1689" s="59"/>
      <c r="AY1689" s="46"/>
      <c r="AZ1689" s="46" t="str">
        <f>IF(Table1[[#This Row],[Cur]]&lt;&gt;"",IF(Table1[[#This Row],[Cur]]="USD","",ExchangeRate),"")</f>
        <v/>
      </c>
      <c r="BA1689" s="46" t="str">
        <f>IF(Table1[[#This Row],[Grant]]&lt;&gt;"",VLOOKUP(Table1[[#This Row],[Grant]],Grants!B:D,3),"")</f>
        <v/>
      </c>
      <c r="BB1689" s="46" t="str">
        <f>TRIM(Table1[[#This Row],[Vendor ID]])</f>
        <v/>
      </c>
      <c r="BC1689">
        <f>IF(Table1[[#This Row],[Reference Number]]=Q1688,BC1688,BC1688+1)</f>
        <v>2</v>
      </c>
    </row>
    <row r="1690" spans="1:55" ht="11.25" hidden="1" customHeight="1">
      <c r="A1690" s="1"/>
      <c r="B1690" s="88" t="str">
        <f>IF(Table1[[#This Row],[Posting Date]]&lt;&gt;"",IF(Table1[[#This Row],[Reference Number]]=Q1689,B1689+1,1),"")</f>
        <v/>
      </c>
      <c r="C1690" s="61"/>
      <c r="D1690" s="61"/>
      <c r="E1690" s="218"/>
      <c r="F1690" s="143" t="str">
        <f>IFERROR(IF(VLOOKUP(Table1[[#This Row],[Budget Code Description]],Dimentions!$X$6:$AC$132,2,FALSE)="","",VLOOKUP(Table1[[#This Row],[Budget Code Description]],Dimentions!$X$6:$AC$132,2,FALSE)),"")</f>
        <v/>
      </c>
      <c r="G1690" s="143" t="str">
        <f>IFERROR(VLOOKUP(Table1[[#This Row],[Budget Code Description]],Dimentions!$X$6:$AC$132,3,FALSE),"")</f>
        <v/>
      </c>
      <c r="H1690" s="64" t="str">
        <f>IFERROR(VLOOKUP(Table1[[#This Row],[Account]],Dimentions!$S$6:$V$233,2,FALSE),"")</f>
        <v/>
      </c>
      <c r="I1690" s="62">
        <f>_xlfn.NUMBERVALUE(LEFT(Table1[[#This Row],[Account]],1))</f>
        <v>0</v>
      </c>
      <c r="J1690" s="62" t="str">
        <f>IFERROR(VLOOKUP(Table1[[#This Row],[Budget Code Description]],Table6[#All],7,FALSE),"")</f>
        <v/>
      </c>
      <c r="K1690" s="143" t="str">
        <f>IFERROR(VLOOKUP(Table1[[#This Row],[Budget Code Description]],Table6[#All],8,FALSE),"")</f>
        <v/>
      </c>
      <c r="L1690" s="63"/>
      <c r="M1690" s="65" t="str">
        <f>IFERROR(VLOOKUP(Table1[[#This Row],[Staff ID]],Table2[],2,FALSE),"")</f>
        <v/>
      </c>
      <c r="N1690" s="211" t="str">
        <f>IFERROR(IF(VLOOKUP(Table1[[#This Row],[Budget Code Description]],Dimentions!$X$6:$AC$97,4,FALSE)="","",VLOOKUP(Table1[[#This Row],[Budget Code Description]],Dimentions!$X$6:$AC$97,4,FALSE)),"")</f>
        <v/>
      </c>
      <c r="O1690" s="65" t="str">
        <f>IFERROR(VLOOKUP(Table1[[#This Row],[Vendor ID]],Table549[],2,FALSE),"")</f>
        <v/>
      </c>
      <c r="P1690" s="63"/>
      <c r="Q1690" s="143" t="str">
        <f>IF(Table1[[#This Row],[Posting Date]]&lt;&gt;"",$D$9,"")</f>
        <v/>
      </c>
      <c r="R1690" s="159" t="str">
        <f>IF(Table1[[#This Row],[Posting Date]]&lt;&gt;"",$D$10,"")</f>
        <v/>
      </c>
      <c r="S1690" s="66"/>
      <c r="T1690" s="63"/>
      <c r="U1690" s="67"/>
      <c r="V1690" s="67"/>
      <c r="W1690" s="67" t="str">
        <f t="shared" si="26"/>
        <v/>
      </c>
      <c r="X1690" s="161" t="str">
        <f>IF(E1690="","",(IF(Table1[[#This Row],[Cur]]="USD",Table1[[#This Row],[Cur_Amount Debit]],Table1[[#This Row],[Cur_Amount Debit]]/Table1[[#This Row],[Exchange Rate]])))</f>
        <v/>
      </c>
      <c r="Y1690" s="161" t="str">
        <f>IF(E1690="","",(IF(Table1[[#This Row],[Cur]]="USD",Table1[[#This Row],[Cur_Amount Credit]],Table1[[#This Row],[Cur_Amount Credit]]/ExchangeRate)))</f>
        <v/>
      </c>
      <c r="Z1690" s="203" t="str">
        <f>IF(E1690="","",(Table1[[#This Row],[Debit USD]]-Table1[[#This Row],[Credit USD]]))</f>
        <v/>
      </c>
      <c r="AA1690" s="122"/>
      <c r="AB1690" s="1"/>
      <c r="AC1690" s="15"/>
      <c r="AD1690" s="15" t="str">
        <f>IF(AND(OR(Table1[[#This Row],[Account]]="15030",Table1[[#This Row],[Account]]="15035",Table1[[#This Row],[Account]]="20150"),Table1[[#This Row],[Vendor ID]]=""),1,"")</f>
        <v/>
      </c>
      <c r="AE1690" s="15"/>
      <c r="AF1690" s="15"/>
      <c r="AG1690" s="15"/>
      <c r="AH1690" s="46" t="str">
        <f>IF(Table1[[#This Row],[Posting Date]]&lt;&gt;"","GJ-"&amp;CountryID,"")</f>
        <v/>
      </c>
      <c r="AI1690" s="59" t="str">
        <f>IF(Table1[[#This Row],[Posting Date]]&lt;&gt;"",Table1[[#This Row],[Posting Date]],"")</f>
        <v/>
      </c>
      <c r="AJ1690" s="46"/>
      <c r="AK1690" s="46" t="str">
        <f>IF(Table1[[#This Row],[Description]]&lt;&gt;"",Table1[[#This Row],[Description]],"")</f>
        <v/>
      </c>
      <c r="AL1690" s="46" t="str">
        <f>IF(Table1[[#This Row],[Posting Date]]&lt;&gt;"",Table1[[#This Row],[Reference Number]],"")</f>
        <v/>
      </c>
      <c r="AM1690" s="46" t="str">
        <f>TRIM(Table1[[#This Row],[Line '#]])</f>
        <v/>
      </c>
      <c r="AN1690" s="46" t="str">
        <f>TRIM(Table1[[#This Row],[Account]])</f>
        <v/>
      </c>
      <c r="AO1690" s="46" t="str">
        <f>IF(Table1[[#This Row],[Posting Date]]&lt;&gt;"",$D$5,"")</f>
        <v/>
      </c>
      <c r="AP1690" s="46" t="str">
        <f>TRIM(Table1[[#This Row],[Departments-Prgrams]])</f>
        <v/>
      </c>
      <c r="AQ1690" s="46" t="str">
        <f>TRIM(Table1[[#This Row],[Grant]])</f>
        <v/>
      </c>
      <c r="AR1690" s="46" t="str">
        <f>TRIM(Table1[[#This Row],[Staff ID]])</f>
        <v/>
      </c>
      <c r="AS1690" s="46" t="str">
        <f>IF(TRIM(Table1[[#This Row],[Budget Code]])=0,"",TRIM(Table1[[#This Row],[Budget Code]]))</f>
        <v/>
      </c>
      <c r="AT1690" s="46" t="str">
        <f>IF(Table1[[#This Row],[Line Description]]&lt;&gt;"",Table1[[#This Row],[Line Description]],"")</f>
        <v/>
      </c>
      <c r="AU1690" s="46" t="str">
        <f>IF(Table1[[#This Row],[Cur_Amount Debit]]&gt;0,ROUND(Table1[[#This Row],[Cur_Amount Debit]],2),"")</f>
        <v/>
      </c>
      <c r="AV1690" s="46" t="str">
        <f>IF(Table1[[#This Row],[Cur_Amount Credit]]&gt;0,ROUND(Table1[[#This Row],[Cur_Amount Credit]],2),"")</f>
        <v/>
      </c>
      <c r="AW1690" s="46" t="str">
        <f>LEFT(Table1[[#This Row],[Cur]],3)</f>
        <v/>
      </c>
      <c r="AX1690" s="59"/>
      <c r="AY1690" s="46"/>
      <c r="AZ1690" s="46" t="str">
        <f>IF(Table1[[#This Row],[Cur]]&lt;&gt;"",IF(Table1[[#This Row],[Cur]]="USD","",ExchangeRate),"")</f>
        <v/>
      </c>
      <c r="BA1690" s="46" t="str">
        <f>IF(Table1[[#This Row],[Grant]]&lt;&gt;"",VLOOKUP(Table1[[#This Row],[Grant]],Grants!B:D,3),"")</f>
        <v/>
      </c>
      <c r="BB1690" s="46" t="str">
        <f>TRIM(Table1[[#This Row],[Vendor ID]])</f>
        <v/>
      </c>
      <c r="BC1690">
        <f>IF(Table1[[#This Row],[Reference Number]]=Q1689,BC1689,BC1689+1)</f>
        <v>2</v>
      </c>
    </row>
    <row r="1691" spans="1:55" ht="11.25" hidden="1" customHeight="1">
      <c r="A1691" s="1"/>
      <c r="B1691" s="88" t="str">
        <f>IF(Table1[[#This Row],[Posting Date]]&lt;&gt;"",IF(Table1[[#This Row],[Reference Number]]=Q1690,B1690+1,1),"")</f>
        <v/>
      </c>
      <c r="C1691" s="61"/>
      <c r="D1691" s="61"/>
      <c r="E1691" s="218"/>
      <c r="F1691" s="143" t="str">
        <f>IFERROR(IF(VLOOKUP(Table1[[#This Row],[Budget Code Description]],Dimentions!$X$6:$AC$132,2,FALSE)="","",VLOOKUP(Table1[[#This Row],[Budget Code Description]],Dimentions!$X$6:$AC$132,2,FALSE)),"")</f>
        <v/>
      </c>
      <c r="G1691" s="143" t="str">
        <f>IFERROR(VLOOKUP(Table1[[#This Row],[Budget Code Description]],Dimentions!$X$6:$AC$132,3,FALSE),"")</f>
        <v/>
      </c>
      <c r="H1691" s="64" t="str">
        <f>IFERROR(VLOOKUP(Table1[[#This Row],[Account]],Dimentions!$S$6:$V$233,2,FALSE),"")</f>
        <v/>
      </c>
      <c r="I1691" s="62">
        <f>_xlfn.NUMBERVALUE(LEFT(Table1[[#This Row],[Account]],1))</f>
        <v>0</v>
      </c>
      <c r="J1691" s="62" t="str">
        <f>IFERROR(VLOOKUP(Table1[[#This Row],[Budget Code Description]],Table6[#All],7,FALSE),"")</f>
        <v/>
      </c>
      <c r="K1691" s="143" t="str">
        <f>IFERROR(VLOOKUP(Table1[[#This Row],[Budget Code Description]],Table6[#All],8,FALSE),"")</f>
        <v/>
      </c>
      <c r="L1691" s="63"/>
      <c r="M1691" s="65" t="str">
        <f>IFERROR(VLOOKUP(Table1[[#This Row],[Staff ID]],Table2[],2,FALSE),"")</f>
        <v/>
      </c>
      <c r="N1691" s="211" t="str">
        <f>IFERROR(IF(VLOOKUP(Table1[[#This Row],[Budget Code Description]],Dimentions!$X$6:$AC$97,4,FALSE)="","",VLOOKUP(Table1[[#This Row],[Budget Code Description]],Dimentions!$X$6:$AC$97,4,FALSE)),"")</f>
        <v/>
      </c>
      <c r="O1691" s="65" t="str">
        <f>IFERROR(VLOOKUP(Table1[[#This Row],[Vendor ID]],Table549[],2,FALSE),"")</f>
        <v/>
      </c>
      <c r="P1691" s="63"/>
      <c r="Q1691" s="143" t="str">
        <f>IF(Table1[[#This Row],[Posting Date]]&lt;&gt;"",$D$9,"")</f>
        <v/>
      </c>
      <c r="R1691" s="159" t="str">
        <f>IF(Table1[[#This Row],[Posting Date]]&lt;&gt;"",$D$10,"")</f>
        <v/>
      </c>
      <c r="S1691" s="66"/>
      <c r="T1691" s="63"/>
      <c r="U1691" s="67"/>
      <c r="V1691" s="67"/>
      <c r="W1691" s="67" t="str">
        <f t="shared" si="26"/>
        <v/>
      </c>
      <c r="X1691" s="161" t="str">
        <f>IF(E1691="","",(IF(Table1[[#This Row],[Cur]]="USD",Table1[[#This Row],[Cur_Amount Debit]],Table1[[#This Row],[Cur_Amount Debit]]/Table1[[#This Row],[Exchange Rate]])))</f>
        <v/>
      </c>
      <c r="Y1691" s="161" t="str">
        <f>IF(E1691="","",(IF(Table1[[#This Row],[Cur]]="USD",Table1[[#This Row],[Cur_Amount Credit]],Table1[[#This Row],[Cur_Amount Credit]]/ExchangeRate)))</f>
        <v/>
      </c>
      <c r="Z1691" s="203" t="str">
        <f>IF(E1691="","",(Table1[[#This Row],[Debit USD]]-Table1[[#This Row],[Credit USD]]))</f>
        <v/>
      </c>
      <c r="AA1691" s="122"/>
      <c r="AB1691" s="1"/>
      <c r="AC1691" s="15"/>
      <c r="AD1691" s="15" t="str">
        <f>IF(AND(OR(Table1[[#This Row],[Account]]="15030",Table1[[#This Row],[Account]]="15035",Table1[[#This Row],[Account]]="20150"),Table1[[#This Row],[Vendor ID]]=""),1,"")</f>
        <v/>
      </c>
      <c r="AE1691" s="15"/>
      <c r="AF1691" s="15"/>
      <c r="AG1691" s="15"/>
      <c r="AH1691" s="46" t="str">
        <f>IF(Table1[[#This Row],[Posting Date]]&lt;&gt;"","GJ-"&amp;CountryID,"")</f>
        <v/>
      </c>
      <c r="AI1691" s="59" t="str">
        <f>IF(Table1[[#This Row],[Posting Date]]&lt;&gt;"",Table1[[#This Row],[Posting Date]],"")</f>
        <v/>
      </c>
      <c r="AJ1691" s="46"/>
      <c r="AK1691" s="46" t="str">
        <f>IF(Table1[[#This Row],[Description]]&lt;&gt;"",Table1[[#This Row],[Description]],"")</f>
        <v/>
      </c>
      <c r="AL1691" s="46" t="str">
        <f>IF(Table1[[#This Row],[Posting Date]]&lt;&gt;"",Table1[[#This Row],[Reference Number]],"")</f>
        <v/>
      </c>
      <c r="AM1691" s="46" t="str">
        <f>TRIM(Table1[[#This Row],[Line '#]])</f>
        <v/>
      </c>
      <c r="AN1691" s="46" t="str">
        <f>TRIM(Table1[[#This Row],[Account]])</f>
        <v/>
      </c>
      <c r="AO1691" s="46" t="str">
        <f>IF(Table1[[#This Row],[Posting Date]]&lt;&gt;"",$D$5,"")</f>
        <v/>
      </c>
      <c r="AP1691" s="46" t="str">
        <f>TRIM(Table1[[#This Row],[Departments-Prgrams]])</f>
        <v/>
      </c>
      <c r="AQ1691" s="46" t="str">
        <f>TRIM(Table1[[#This Row],[Grant]])</f>
        <v/>
      </c>
      <c r="AR1691" s="46" t="str">
        <f>TRIM(Table1[[#This Row],[Staff ID]])</f>
        <v/>
      </c>
      <c r="AS1691" s="46" t="str">
        <f>IF(TRIM(Table1[[#This Row],[Budget Code]])=0,"",TRIM(Table1[[#This Row],[Budget Code]]))</f>
        <v/>
      </c>
      <c r="AT1691" s="46" t="str">
        <f>IF(Table1[[#This Row],[Line Description]]&lt;&gt;"",Table1[[#This Row],[Line Description]],"")</f>
        <v/>
      </c>
      <c r="AU1691" s="46" t="str">
        <f>IF(Table1[[#This Row],[Cur_Amount Debit]]&gt;0,ROUND(Table1[[#This Row],[Cur_Amount Debit]],2),"")</f>
        <v/>
      </c>
      <c r="AV1691" s="46" t="str">
        <f>IF(Table1[[#This Row],[Cur_Amount Credit]]&gt;0,ROUND(Table1[[#This Row],[Cur_Amount Credit]],2),"")</f>
        <v/>
      </c>
      <c r="AW1691" s="46" t="str">
        <f>LEFT(Table1[[#This Row],[Cur]],3)</f>
        <v/>
      </c>
      <c r="AX1691" s="59"/>
      <c r="AY1691" s="46"/>
      <c r="AZ1691" s="46" t="str">
        <f>IF(Table1[[#This Row],[Cur]]&lt;&gt;"",IF(Table1[[#This Row],[Cur]]="USD","",ExchangeRate),"")</f>
        <v/>
      </c>
      <c r="BA1691" s="46" t="str">
        <f>IF(Table1[[#This Row],[Grant]]&lt;&gt;"",VLOOKUP(Table1[[#This Row],[Grant]],Grants!B:D,3),"")</f>
        <v/>
      </c>
      <c r="BB1691" s="46" t="str">
        <f>TRIM(Table1[[#This Row],[Vendor ID]])</f>
        <v/>
      </c>
      <c r="BC1691">
        <f>IF(Table1[[#This Row],[Reference Number]]=Q1690,BC1690,BC1690+1)</f>
        <v>2</v>
      </c>
    </row>
    <row r="1692" spans="1:55" ht="11.25" hidden="1" customHeight="1">
      <c r="A1692" s="1"/>
      <c r="B1692" s="88" t="str">
        <f>IF(Table1[[#This Row],[Posting Date]]&lt;&gt;"",IF(Table1[[#This Row],[Reference Number]]=Q1691,B1691+1,1),"")</f>
        <v/>
      </c>
      <c r="C1692" s="61"/>
      <c r="D1692" s="61"/>
      <c r="E1692" s="218"/>
      <c r="F1692" s="143" t="str">
        <f>IFERROR(IF(VLOOKUP(Table1[[#This Row],[Budget Code Description]],Dimentions!$X$6:$AC$132,2,FALSE)="","",VLOOKUP(Table1[[#This Row],[Budget Code Description]],Dimentions!$X$6:$AC$132,2,FALSE)),"")</f>
        <v/>
      </c>
      <c r="G1692" s="143" t="str">
        <f>IFERROR(VLOOKUP(Table1[[#This Row],[Budget Code Description]],Dimentions!$X$6:$AC$132,3,FALSE),"")</f>
        <v/>
      </c>
      <c r="H1692" s="64" t="str">
        <f>IFERROR(VLOOKUP(Table1[[#This Row],[Account]],Dimentions!$S$6:$V$233,2,FALSE),"")</f>
        <v/>
      </c>
      <c r="I1692" s="62">
        <f>_xlfn.NUMBERVALUE(LEFT(Table1[[#This Row],[Account]],1))</f>
        <v>0</v>
      </c>
      <c r="J1692" s="62" t="str">
        <f>IFERROR(VLOOKUP(Table1[[#This Row],[Budget Code Description]],Table6[#All],7,FALSE),"")</f>
        <v/>
      </c>
      <c r="K1692" s="143" t="str">
        <f>IFERROR(VLOOKUP(Table1[[#This Row],[Budget Code Description]],Table6[#All],8,FALSE),"")</f>
        <v/>
      </c>
      <c r="L1692" s="63"/>
      <c r="M1692" s="65" t="str">
        <f>IFERROR(VLOOKUP(Table1[[#This Row],[Staff ID]],Table2[],2,FALSE),"")</f>
        <v/>
      </c>
      <c r="N1692" s="211" t="str">
        <f>IFERROR(IF(VLOOKUP(Table1[[#This Row],[Budget Code Description]],Dimentions!$X$6:$AC$97,4,FALSE)="","",VLOOKUP(Table1[[#This Row],[Budget Code Description]],Dimentions!$X$6:$AC$97,4,FALSE)),"")</f>
        <v/>
      </c>
      <c r="O1692" s="65" t="str">
        <f>IFERROR(VLOOKUP(Table1[[#This Row],[Vendor ID]],Table549[],2,FALSE),"")</f>
        <v/>
      </c>
      <c r="P1692" s="63"/>
      <c r="Q1692" s="143" t="str">
        <f>IF(Table1[[#This Row],[Posting Date]]&lt;&gt;"",$D$9,"")</f>
        <v/>
      </c>
      <c r="R1692" s="159" t="str">
        <f>IF(Table1[[#This Row],[Posting Date]]&lt;&gt;"",$D$10,"")</f>
        <v/>
      </c>
      <c r="S1692" s="66"/>
      <c r="T1692" s="63"/>
      <c r="U1692" s="67"/>
      <c r="V1692" s="67"/>
      <c r="W1692" s="67" t="str">
        <f t="shared" si="26"/>
        <v/>
      </c>
      <c r="X1692" s="161" t="str">
        <f>IF(E1692="","",(IF(Table1[[#This Row],[Cur]]="USD",Table1[[#This Row],[Cur_Amount Debit]],Table1[[#This Row],[Cur_Amount Debit]]/Table1[[#This Row],[Exchange Rate]])))</f>
        <v/>
      </c>
      <c r="Y1692" s="161" t="str">
        <f>IF(E1692="","",(IF(Table1[[#This Row],[Cur]]="USD",Table1[[#This Row],[Cur_Amount Credit]],Table1[[#This Row],[Cur_Amount Credit]]/ExchangeRate)))</f>
        <v/>
      </c>
      <c r="Z1692" s="203" t="str">
        <f>IF(E1692="","",(Table1[[#This Row],[Debit USD]]-Table1[[#This Row],[Credit USD]]))</f>
        <v/>
      </c>
      <c r="AA1692" s="122"/>
      <c r="AB1692" s="1"/>
      <c r="AC1692" s="15"/>
      <c r="AD1692" s="15" t="str">
        <f>IF(AND(OR(Table1[[#This Row],[Account]]="15030",Table1[[#This Row],[Account]]="15035",Table1[[#This Row],[Account]]="20150"),Table1[[#This Row],[Vendor ID]]=""),1,"")</f>
        <v/>
      </c>
      <c r="AE1692" s="15"/>
      <c r="AF1692" s="15"/>
      <c r="AG1692" s="15"/>
      <c r="AH1692" s="46" t="str">
        <f>IF(Table1[[#This Row],[Posting Date]]&lt;&gt;"","GJ-"&amp;CountryID,"")</f>
        <v/>
      </c>
      <c r="AI1692" s="59" t="str">
        <f>IF(Table1[[#This Row],[Posting Date]]&lt;&gt;"",Table1[[#This Row],[Posting Date]],"")</f>
        <v/>
      </c>
      <c r="AJ1692" s="46"/>
      <c r="AK1692" s="46" t="str">
        <f>IF(Table1[[#This Row],[Description]]&lt;&gt;"",Table1[[#This Row],[Description]],"")</f>
        <v/>
      </c>
      <c r="AL1692" s="46" t="str">
        <f>IF(Table1[[#This Row],[Posting Date]]&lt;&gt;"",Table1[[#This Row],[Reference Number]],"")</f>
        <v/>
      </c>
      <c r="AM1692" s="46" t="str">
        <f>TRIM(Table1[[#This Row],[Line '#]])</f>
        <v/>
      </c>
      <c r="AN1692" s="46" t="str">
        <f>TRIM(Table1[[#This Row],[Account]])</f>
        <v/>
      </c>
      <c r="AO1692" s="46" t="str">
        <f>IF(Table1[[#This Row],[Posting Date]]&lt;&gt;"",$D$5,"")</f>
        <v/>
      </c>
      <c r="AP1692" s="46" t="str">
        <f>TRIM(Table1[[#This Row],[Departments-Prgrams]])</f>
        <v/>
      </c>
      <c r="AQ1692" s="46" t="str">
        <f>TRIM(Table1[[#This Row],[Grant]])</f>
        <v/>
      </c>
      <c r="AR1692" s="46" t="str">
        <f>TRIM(Table1[[#This Row],[Staff ID]])</f>
        <v/>
      </c>
      <c r="AS1692" s="46" t="str">
        <f>IF(TRIM(Table1[[#This Row],[Budget Code]])=0,"",TRIM(Table1[[#This Row],[Budget Code]]))</f>
        <v/>
      </c>
      <c r="AT1692" s="46" t="str">
        <f>IF(Table1[[#This Row],[Line Description]]&lt;&gt;"",Table1[[#This Row],[Line Description]],"")</f>
        <v/>
      </c>
      <c r="AU1692" s="46" t="str">
        <f>IF(Table1[[#This Row],[Cur_Amount Debit]]&gt;0,ROUND(Table1[[#This Row],[Cur_Amount Debit]],2),"")</f>
        <v/>
      </c>
      <c r="AV1692" s="46" t="str">
        <f>IF(Table1[[#This Row],[Cur_Amount Credit]]&gt;0,ROUND(Table1[[#This Row],[Cur_Amount Credit]],2),"")</f>
        <v/>
      </c>
      <c r="AW1692" s="46" t="str">
        <f>LEFT(Table1[[#This Row],[Cur]],3)</f>
        <v/>
      </c>
      <c r="AX1692" s="59"/>
      <c r="AY1692" s="46"/>
      <c r="AZ1692" s="46" t="str">
        <f>IF(Table1[[#This Row],[Cur]]&lt;&gt;"",IF(Table1[[#This Row],[Cur]]="USD","",ExchangeRate),"")</f>
        <v/>
      </c>
      <c r="BA1692" s="46" t="str">
        <f>IF(Table1[[#This Row],[Grant]]&lt;&gt;"",VLOOKUP(Table1[[#This Row],[Grant]],Grants!B:D,3),"")</f>
        <v/>
      </c>
      <c r="BB1692" s="46" t="str">
        <f>TRIM(Table1[[#This Row],[Vendor ID]])</f>
        <v/>
      </c>
      <c r="BC1692">
        <f>IF(Table1[[#This Row],[Reference Number]]=Q1691,BC1691,BC1691+1)</f>
        <v>2</v>
      </c>
    </row>
    <row r="1693" spans="1:55" ht="11.25" hidden="1" customHeight="1">
      <c r="A1693" s="1"/>
      <c r="B1693" s="88" t="str">
        <f>IF(Table1[[#This Row],[Posting Date]]&lt;&gt;"",IF(Table1[[#This Row],[Reference Number]]=Q1692,B1692+1,1),"")</f>
        <v/>
      </c>
      <c r="C1693" s="61"/>
      <c r="D1693" s="61"/>
      <c r="E1693" s="218"/>
      <c r="F1693" s="143" t="str">
        <f>IFERROR(IF(VLOOKUP(Table1[[#This Row],[Budget Code Description]],Dimentions!$X$6:$AC$132,2,FALSE)="","",VLOOKUP(Table1[[#This Row],[Budget Code Description]],Dimentions!$X$6:$AC$132,2,FALSE)),"")</f>
        <v/>
      </c>
      <c r="G1693" s="143" t="str">
        <f>IFERROR(VLOOKUP(Table1[[#This Row],[Budget Code Description]],Dimentions!$X$6:$AC$132,3,FALSE),"")</f>
        <v/>
      </c>
      <c r="H1693" s="64" t="str">
        <f>IFERROR(VLOOKUP(Table1[[#This Row],[Account]],Dimentions!$S$6:$V$233,2,FALSE),"")</f>
        <v/>
      </c>
      <c r="I1693" s="62">
        <f>_xlfn.NUMBERVALUE(LEFT(Table1[[#This Row],[Account]],1))</f>
        <v>0</v>
      </c>
      <c r="J1693" s="62" t="str">
        <f>IFERROR(VLOOKUP(Table1[[#This Row],[Budget Code Description]],Table6[#All],7,FALSE),"")</f>
        <v/>
      </c>
      <c r="K1693" s="143" t="str">
        <f>IFERROR(VLOOKUP(Table1[[#This Row],[Budget Code Description]],Table6[#All],8,FALSE),"")</f>
        <v/>
      </c>
      <c r="L1693" s="63"/>
      <c r="M1693" s="65" t="str">
        <f>IFERROR(VLOOKUP(Table1[[#This Row],[Staff ID]],Table2[],2,FALSE),"")</f>
        <v/>
      </c>
      <c r="N1693" s="211" t="str">
        <f>IFERROR(IF(VLOOKUP(Table1[[#This Row],[Budget Code Description]],Dimentions!$X$6:$AC$97,4,FALSE)="","",VLOOKUP(Table1[[#This Row],[Budget Code Description]],Dimentions!$X$6:$AC$97,4,FALSE)),"")</f>
        <v/>
      </c>
      <c r="O1693" s="65" t="str">
        <f>IFERROR(VLOOKUP(Table1[[#This Row],[Vendor ID]],Table549[],2,FALSE),"")</f>
        <v/>
      </c>
      <c r="P1693" s="63"/>
      <c r="Q1693" s="143" t="str">
        <f>IF(Table1[[#This Row],[Posting Date]]&lt;&gt;"",$D$9,"")</f>
        <v/>
      </c>
      <c r="R1693" s="159" t="str">
        <f>IF(Table1[[#This Row],[Posting Date]]&lt;&gt;"",$D$10,"")</f>
        <v/>
      </c>
      <c r="S1693" s="66"/>
      <c r="T1693" s="63"/>
      <c r="U1693" s="67"/>
      <c r="V1693" s="67"/>
      <c r="W1693" s="67" t="str">
        <f t="shared" si="26"/>
        <v/>
      </c>
      <c r="X1693" s="161" t="str">
        <f>IF(E1693="","",(IF(Table1[[#This Row],[Cur]]="USD",Table1[[#This Row],[Cur_Amount Debit]],Table1[[#This Row],[Cur_Amount Debit]]/Table1[[#This Row],[Exchange Rate]])))</f>
        <v/>
      </c>
      <c r="Y1693" s="161" t="str">
        <f>IF(E1693="","",(IF(Table1[[#This Row],[Cur]]="USD",Table1[[#This Row],[Cur_Amount Credit]],Table1[[#This Row],[Cur_Amount Credit]]/ExchangeRate)))</f>
        <v/>
      </c>
      <c r="Z1693" s="203" t="str">
        <f>IF(E1693="","",(Table1[[#This Row],[Debit USD]]-Table1[[#This Row],[Credit USD]]))</f>
        <v/>
      </c>
      <c r="AA1693" s="122"/>
      <c r="AB1693" s="1"/>
      <c r="AC1693" s="15"/>
      <c r="AD1693" s="15" t="str">
        <f>IF(AND(OR(Table1[[#This Row],[Account]]="15030",Table1[[#This Row],[Account]]="15035",Table1[[#This Row],[Account]]="20150"),Table1[[#This Row],[Vendor ID]]=""),1,"")</f>
        <v/>
      </c>
      <c r="AE1693" s="15"/>
      <c r="AF1693" s="15"/>
      <c r="AG1693" s="15"/>
      <c r="AH1693" s="46" t="str">
        <f>IF(Table1[[#This Row],[Posting Date]]&lt;&gt;"","GJ-"&amp;CountryID,"")</f>
        <v/>
      </c>
      <c r="AI1693" s="59" t="str">
        <f>IF(Table1[[#This Row],[Posting Date]]&lt;&gt;"",Table1[[#This Row],[Posting Date]],"")</f>
        <v/>
      </c>
      <c r="AJ1693" s="46"/>
      <c r="AK1693" s="46" t="str">
        <f>IF(Table1[[#This Row],[Description]]&lt;&gt;"",Table1[[#This Row],[Description]],"")</f>
        <v/>
      </c>
      <c r="AL1693" s="46" t="str">
        <f>IF(Table1[[#This Row],[Posting Date]]&lt;&gt;"",Table1[[#This Row],[Reference Number]],"")</f>
        <v/>
      </c>
      <c r="AM1693" s="46" t="str">
        <f>TRIM(Table1[[#This Row],[Line '#]])</f>
        <v/>
      </c>
      <c r="AN1693" s="46" t="str">
        <f>TRIM(Table1[[#This Row],[Account]])</f>
        <v/>
      </c>
      <c r="AO1693" s="46" t="str">
        <f>IF(Table1[[#This Row],[Posting Date]]&lt;&gt;"",$D$5,"")</f>
        <v/>
      </c>
      <c r="AP1693" s="46" t="str">
        <f>TRIM(Table1[[#This Row],[Departments-Prgrams]])</f>
        <v/>
      </c>
      <c r="AQ1693" s="46" t="str">
        <f>TRIM(Table1[[#This Row],[Grant]])</f>
        <v/>
      </c>
      <c r="AR1693" s="46" t="str">
        <f>TRIM(Table1[[#This Row],[Staff ID]])</f>
        <v/>
      </c>
      <c r="AS1693" s="46" t="str">
        <f>IF(TRIM(Table1[[#This Row],[Budget Code]])=0,"",TRIM(Table1[[#This Row],[Budget Code]]))</f>
        <v/>
      </c>
      <c r="AT1693" s="46" t="str">
        <f>IF(Table1[[#This Row],[Line Description]]&lt;&gt;"",Table1[[#This Row],[Line Description]],"")</f>
        <v/>
      </c>
      <c r="AU1693" s="46" t="str">
        <f>IF(Table1[[#This Row],[Cur_Amount Debit]]&gt;0,ROUND(Table1[[#This Row],[Cur_Amount Debit]],2),"")</f>
        <v/>
      </c>
      <c r="AV1693" s="46" t="str">
        <f>IF(Table1[[#This Row],[Cur_Amount Credit]]&gt;0,ROUND(Table1[[#This Row],[Cur_Amount Credit]],2),"")</f>
        <v/>
      </c>
      <c r="AW1693" s="46" t="str">
        <f>LEFT(Table1[[#This Row],[Cur]],3)</f>
        <v/>
      </c>
      <c r="AX1693" s="59"/>
      <c r="AY1693" s="46"/>
      <c r="AZ1693" s="46" t="str">
        <f>IF(Table1[[#This Row],[Cur]]&lt;&gt;"",IF(Table1[[#This Row],[Cur]]="USD","",ExchangeRate),"")</f>
        <v/>
      </c>
      <c r="BA1693" s="46" t="str">
        <f>IF(Table1[[#This Row],[Grant]]&lt;&gt;"",VLOOKUP(Table1[[#This Row],[Grant]],Grants!B:D,3),"")</f>
        <v/>
      </c>
      <c r="BB1693" s="46" t="str">
        <f>TRIM(Table1[[#This Row],[Vendor ID]])</f>
        <v/>
      </c>
      <c r="BC1693">
        <f>IF(Table1[[#This Row],[Reference Number]]=Q1692,BC1692,BC1692+1)</f>
        <v>2</v>
      </c>
    </row>
    <row r="1694" spans="1:55" ht="11.25" hidden="1" customHeight="1">
      <c r="A1694" s="1"/>
      <c r="B1694" s="88" t="str">
        <f>IF(Table1[[#This Row],[Posting Date]]&lt;&gt;"",IF(Table1[[#This Row],[Reference Number]]=Q1693,B1693+1,1),"")</f>
        <v/>
      </c>
      <c r="C1694" s="61"/>
      <c r="D1694" s="61"/>
      <c r="E1694" s="218"/>
      <c r="F1694" s="143" t="str">
        <f>IFERROR(IF(VLOOKUP(Table1[[#This Row],[Budget Code Description]],Dimentions!$X$6:$AC$132,2,FALSE)="","",VLOOKUP(Table1[[#This Row],[Budget Code Description]],Dimentions!$X$6:$AC$132,2,FALSE)),"")</f>
        <v/>
      </c>
      <c r="G1694" s="143" t="str">
        <f>IFERROR(VLOOKUP(Table1[[#This Row],[Budget Code Description]],Dimentions!$X$6:$AC$132,3,FALSE),"")</f>
        <v/>
      </c>
      <c r="H1694" s="64" t="str">
        <f>IFERROR(VLOOKUP(Table1[[#This Row],[Account]],Dimentions!$S$6:$V$233,2,FALSE),"")</f>
        <v/>
      </c>
      <c r="I1694" s="62">
        <f>_xlfn.NUMBERVALUE(LEFT(Table1[[#This Row],[Account]],1))</f>
        <v>0</v>
      </c>
      <c r="J1694" s="62" t="str">
        <f>IFERROR(VLOOKUP(Table1[[#This Row],[Budget Code Description]],Table6[#All],7,FALSE),"")</f>
        <v/>
      </c>
      <c r="K1694" s="143" t="str">
        <f>IFERROR(VLOOKUP(Table1[[#This Row],[Budget Code Description]],Table6[#All],8,FALSE),"")</f>
        <v/>
      </c>
      <c r="L1694" s="63"/>
      <c r="M1694" s="65" t="str">
        <f>IFERROR(VLOOKUP(Table1[[#This Row],[Staff ID]],Table2[],2,FALSE),"")</f>
        <v/>
      </c>
      <c r="N1694" s="211" t="str">
        <f>IFERROR(IF(VLOOKUP(Table1[[#This Row],[Budget Code Description]],Dimentions!$X$6:$AC$97,4,FALSE)="","",VLOOKUP(Table1[[#This Row],[Budget Code Description]],Dimentions!$X$6:$AC$97,4,FALSE)),"")</f>
        <v/>
      </c>
      <c r="O1694" s="65" t="str">
        <f>IFERROR(VLOOKUP(Table1[[#This Row],[Vendor ID]],Table549[],2,FALSE),"")</f>
        <v/>
      </c>
      <c r="P1694" s="63"/>
      <c r="Q1694" s="143" t="str">
        <f>IF(Table1[[#This Row],[Posting Date]]&lt;&gt;"",$D$9,"")</f>
        <v/>
      </c>
      <c r="R1694" s="159" t="str">
        <f>IF(Table1[[#This Row],[Posting Date]]&lt;&gt;"",$D$10,"")</f>
        <v/>
      </c>
      <c r="S1694" s="66"/>
      <c r="T1694" s="63"/>
      <c r="U1694" s="67"/>
      <c r="V1694" s="67"/>
      <c r="W1694" s="67" t="str">
        <f t="shared" si="26"/>
        <v/>
      </c>
      <c r="X1694" s="161" t="str">
        <f>IF(E1694="","",(IF(Table1[[#This Row],[Cur]]="USD",Table1[[#This Row],[Cur_Amount Debit]],Table1[[#This Row],[Cur_Amount Debit]]/Table1[[#This Row],[Exchange Rate]])))</f>
        <v/>
      </c>
      <c r="Y1694" s="161" t="str">
        <f>IF(E1694="","",(IF(Table1[[#This Row],[Cur]]="USD",Table1[[#This Row],[Cur_Amount Credit]],Table1[[#This Row],[Cur_Amount Credit]]/ExchangeRate)))</f>
        <v/>
      </c>
      <c r="Z1694" s="203" t="str">
        <f>IF(E1694="","",(Table1[[#This Row],[Debit USD]]-Table1[[#This Row],[Credit USD]]))</f>
        <v/>
      </c>
      <c r="AA1694" s="122"/>
      <c r="AB1694" s="1"/>
      <c r="AC1694" s="15"/>
      <c r="AD1694" s="15" t="str">
        <f>IF(AND(OR(Table1[[#This Row],[Account]]="15030",Table1[[#This Row],[Account]]="15035",Table1[[#This Row],[Account]]="20150"),Table1[[#This Row],[Vendor ID]]=""),1,"")</f>
        <v/>
      </c>
      <c r="AE1694" s="15"/>
      <c r="AF1694" s="15"/>
      <c r="AG1694" s="15"/>
      <c r="AH1694" s="46" t="str">
        <f>IF(Table1[[#This Row],[Posting Date]]&lt;&gt;"","GJ-"&amp;CountryID,"")</f>
        <v/>
      </c>
      <c r="AI1694" s="59" t="str">
        <f>IF(Table1[[#This Row],[Posting Date]]&lt;&gt;"",Table1[[#This Row],[Posting Date]],"")</f>
        <v/>
      </c>
      <c r="AJ1694" s="46"/>
      <c r="AK1694" s="46" t="str">
        <f>IF(Table1[[#This Row],[Description]]&lt;&gt;"",Table1[[#This Row],[Description]],"")</f>
        <v/>
      </c>
      <c r="AL1694" s="46" t="str">
        <f>IF(Table1[[#This Row],[Posting Date]]&lt;&gt;"",Table1[[#This Row],[Reference Number]],"")</f>
        <v/>
      </c>
      <c r="AM1694" s="46" t="str">
        <f>TRIM(Table1[[#This Row],[Line '#]])</f>
        <v/>
      </c>
      <c r="AN1694" s="46" t="str">
        <f>TRIM(Table1[[#This Row],[Account]])</f>
        <v/>
      </c>
      <c r="AO1694" s="46" t="str">
        <f>IF(Table1[[#This Row],[Posting Date]]&lt;&gt;"",$D$5,"")</f>
        <v/>
      </c>
      <c r="AP1694" s="46" t="str">
        <f>TRIM(Table1[[#This Row],[Departments-Prgrams]])</f>
        <v/>
      </c>
      <c r="AQ1694" s="46" t="str">
        <f>TRIM(Table1[[#This Row],[Grant]])</f>
        <v/>
      </c>
      <c r="AR1694" s="46" t="str">
        <f>TRIM(Table1[[#This Row],[Staff ID]])</f>
        <v/>
      </c>
      <c r="AS1694" s="46" t="str">
        <f>IF(TRIM(Table1[[#This Row],[Budget Code]])=0,"",TRIM(Table1[[#This Row],[Budget Code]]))</f>
        <v/>
      </c>
      <c r="AT1694" s="46" t="str">
        <f>IF(Table1[[#This Row],[Line Description]]&lt;&gt;"",Table1[[#This Row],[Line Description]],"")</f>
        <v/>
      </c>
      <c r="AU1694" s="46" t="str">
        <f>IF(Table1[[#This Row],[Cur_Amount Debit]]&gt;0,ROUND(Table1[[#This Row],[Cur_Amount Debit]],2),"")</f>
        <v/>
      </c>
      <c r="AV1694" s="46" t="str">
        <f>IF(Table1[[#This Row],[Cur_Amount Credit]]&gt;0,ROUND(Table1[[#This Row],[Cur_Amount Credit]],2),"")</f>
        <v/>
      </c>
      <c r="AW1694" s="46" t="str">
        <f>LEFT(Table1[[#This Row],[Cur]],3)</f>
        <v/>
      </c>
      <c r="AX1694" s="59"/>
      <c r="AY1694" s="46"/>
      <c r="AZ1694" s="46" t="str">
        <f>IF(Table1[[#This Row],[Cur]]&lt;&gt;"",IF(Table1[[#This Row],[Cur]]="USD","",ExchangeRate),"")</f>
        <v/>
      </c>
      <c r="BA1694" s="46" t="str">
        <f>IF(Table1[[#This Row],[Grant]]&lt;&gt;"",VLOOKUP(Table1[[#This Row],[Grant]],Grants!B:D,3),"")</f>
        <v/>
      </c>
      <c r="BB1694" s="46" t="str">
        <f>TRIM(Table1[[#This Row],[Vendor ID]])</f>
        <v/>
      </c>
      <c r="BC1694">
        <f>IF(Table1[[#This Row],[Reference Number]]=Q1693,BC1693,BC1693+1)</f>
        <v>2</v>
      </c>
    </row>
    <row r="1695" spans="1:55" ht="11.25" hidden="1" customHeight="1">
      <c r="A1695" s="1"/>
      <c r="B1695" s="88" t="str">
        <f>IF(Table1[[#This Row],[Posting Date]]&lt;&gt;"",IF(Table1[[#This Row],[Reference Number]]=Q1694,B1694+1,1),"")</f>
        <v/>
      </c>
      <c r="C1695" s="61"/>
      <c r="D1695" s="61"/>
      <c r="E1695" s="218"/>
      <c r="F1695" s="143" t="str">
        <f>IFERROR(IF(VLOOKUP(Table1[[#This Row],[Budget Code Description]],Dimentions!$X$6:$AC$132,2,FALSE)="","",VLOOKUP(Table1[[#This Row],[Budget Code Description]],Dimentions!$X$6:$AC$132,2,FALSE)),"")</f>
        <v/>
      </c>
      <c r="G1695" s="143" t="str">
        <f>IFERROR(VLOOKUP(Table1[[#This Row],[Budget Code Description]],Dimentions!$X$6:$AC$132,3,FALSE),"")</f>
        <v/>
      </c>
      <c r="H1695" s="64" t="str">
        <f>IFERROR(VLOOKUP(Table1[[#This Row],[Account]],Dimentions!$S$6:$V$233,2,FALSE),"")</f>
        <v/>
      </c>
      <c r="I1695" s="62">
        <f>_xlfn.NUMBERVALUE(LEFT(Table1[[#This Row],[Account]],1))</f>
        <v>0</v>
      </c>
      <c r="J1695" s="62" t="str">
        <f>IFERROR(VLOOKUP(Table1[[#This Row],[Budget Code Description]],Table6[#All],7,FALSE),"")</f>
        <v/>
      </c>
      <c r="K1695" s="143" t="str">
        <f>IFERROR(VLOOKUP(Table1[[#This Row],[Budget Code Description]],Table6[#All],8,FALSE),"")</f>
        <v/>
      </c>
      <c r="L1695" s="63"/>
      <c r="M1695" s="65" t="str">
        <f>IFERROR(VLOOKUP(Table1[[#This Row],[Staff ID]],Table2[],2,FALSE),"")</f>
        <v/>
      </c>
      <c r="N1695" s="211" t="str">
        <f>IFERROR(IF(VLOOKUP(Table1[[#This Row],[Budget Code Description]],Dimentions!$X$6:$AC$97,4,FALSE)="","",VLOOKUP(Table1[[#This Row],[Budget Code Description]],Dimentions!$X$6:$AC$97,4,FALSE)),"")</f>
        <v/>
      </c>
      <c r="O1695" s="65" t="str">
        <f>IFERROR(VLOOKUP(Table1[[#This Row],[Vendor ID]],Table549[],2,FALSE),"")</f>
        <v/>
      </c>
      <c r="P1695" s="63"/>
      <c r="Q1695" s="143" t="str">
        <f>IF(Table1[[#This Row],[Posting Date]]&lt;&gt;"",$D$9,"")</f>
        <v/>
      </c>
      <c r="R1695" s="159" t="str">
        <f>IF(Table1[[#This Row],[Posting Date]]&lt;&gt;"",$D$10,"")</f>
        <v/>
      </c>
      <c r="S1695" s="66"/>
      <c r="T1695" s="63"/>
      <c r="U1695" s="67"/>
      <c r="V1695" s="67"/>
      <c r="W1695" s="67" t="str">
        <f t="shared" si="26"/>
        <v/>
      </c>
      <c r="X1695" s="161" t="str">
        <f>IF(E1695="","",(IF(Table1[[#This Row],[Cur]]="USD",Table1[[#This Row],[Cur_Amount Debit]],Table1[[#This Row],[Cur_Amount Debit]]/Table1[[#This Row],[Exchange Rate]])))</f>
        <v/>
      </c>
      <c r="Y1695" s="161" t="str">
        <f>IF(E1695="","",(IF(Table1[[#This Row],[Cur]]="USD",Table1[[#This Row],[Cur_Amount Credit]],Table1[[#This Row],[Cur_Amount Credit]]/ExchangeRate)))</f>
        <v/>
      </c>
      <c r="Z1695" s="203" t="str">
        <f>IF(E1695="","",(Table1[[#This Row],[Debit USD]]-Table1[[#This Row],[Credit USD]]))</f>
        <v/>
      </c>
      <c r="AA1695" s="122"/>
      <c r="AB1695" s="1"/>
      <c r="AC1695" s="15"/>
      <c r="AD1695" s="15" t="str">
        <f>IF(AND(OR(Table1[[#This Row],[Account]]="15030",Table1[[#This Row],[Account]]="15035",Table1[[#This Row],[Account]]="20150"),Table1[[#This Row],[Vendor ID]]=""),1,"")</f>
        <v/>
      </c>
      <c r="AE1695" s="15"/>
      <c r="AF1695" s="15"/>
      <c r="AG1695" s="15"/>
      <c r="AH1695" s="46" t="str">
        <f>IF(Table1[[#This Row],[Posting Date]]&lt;&gt;"","GJ-"&amp;CountryID,"")</f>
        <v/>
      </c>
      <c r="AI1695" s="59" t="str">
        <f>IF(Table1[[#This Row],[Posting Date]]&lt;&gt;"",Table1[[#This Row],[Posting Date]],"")</f>
        <v/>
      </c>
      <c r="AJ1695" s="46"/>
      <c r="AK1695" s="46" t="str">
        <f>IF(Table1[[#This Row],[Description]]&lt;&gt;"",Table1[[#This Row],[Description]],"")</f>
        <v/>
      </c>
      <c r="AL1695" s="46" t="str">
        <f>IF(Table1[[#This Row],[Posting Date]]&lt;&gt;"",Table1[[#This Row],[Reference Number]],"")</f>
        <v/>
      </c>
      <c r="AM1695" s="46" t="str">
        <f>TRIM(Table1[[#This Row],[Line '#]])</f>
        <v/>
      </c>
      <c r="AN1695" s="46" t="str">
        <f>TRIM(Table1[[#This Row],[Account]])</f>
        <v/>
      </c>
      <c r="AO1695" s="46" t="str">
        <f>IF(Table1[[#This Row],[Posting Date]]&lt;&gt;"",$D$5,"")</f>
        <v/>
      </c>
      <c r="AP1695" s="46" t="str">
        <f>TRIM(Table1[[#This Row],[Departments-Prgrams]])</f>
        <v/>
      </c>
      <c r="AQ1695" s="46" t="str">
        <f>TRIM(Table1[[#This Row],[Grant]])</f>
        <v/>
      </c>
      <c r="AR1695" s="46" t="str">
        <f>TRIM(Table1[[#This Row],[Staff ID]])</f>
        <v/>
      </c>
      <c r="AS1695" s="46" t="str">
        <f>IF(TRIM(Table1[[#This Row],[Budget Code]])=0,"",TRIM(Table1[[#This Row],[Budget Code]]))</f>
        <v/>
      </c>
      <c r="AT1695" s="46" t="str">
        <f>IF(Table1[[#This Row],[Line Description]]&lt;&gt;"",Table1[[#This Row],[Line Description]],"")</f>
        <v/>
      </c>
      <c r="AU1695" s="46" t="str">
        <f>IF(Table1[[#This Row],[Cur_Amount Debit]]&gt;0,ROUND(Table1[[#This Row],[Cur_Amount Debit]],2),"")</f>
        <v/>
      </c>
      <c r="AV1695" s="46" t="str">
        <f>IF(Table1[[#This Row],[Cur_Amount Credit]]&gt;0,ROUND(Table1[[#This Row],[Cur_Amount Credit]],2),"")</f>
        <v/>
      </c>
      <c r="AW1695" s="46" t="str">
        <f>LEFT(Table1[[#This Row],[Cur]],3)</f>
        <v/>
      </c>
      <c r="AX1695" s="59"/>
      <c r="AY1695" s="46"/>
      <c r="AZ1695" s="46" t="str">
        <f>IF(Table1[[#This Row],[Cur]]&lt;&gt;"",IF(Table1[[#This Row],[Cur]]="USD","",ExchangeRate),"")</f>
        <v/>
      </c>
      <c r="BA1695" s="46" t="str">
        <f>IF(Table1[[#This Row],[Grant]]&lt;&gt;"",VLOOKUP(Table1[[#This Row],[Grant]],Grants!B:D,3),"")</f>
        <v/>
      </c>
      <c r="BB1695" s="46" t="str">
        <f>TRIM(Table1[[#This Row],[Vendor ID]])</f>
        <v/>
      </c>
      <c r="BC1695">
        <f>IF(Table1[[#This Row],[Reference Number]]=Q1694,BC1694,BC1694+1)</f>
        <v>2</v>
      </c>
    </row>
    <row r="1696" spans="1:55" ht="11.25" hidden="1" customHeight="1">
      <c r="A1696" s="1"/>
      <c r="B1696" s="88" t="str">
        <f>IF(Table1[[#This Row],[Posting Date]]&lt;&gt;"",IF(Table1[[#This Row],[Reference Number]]=Q1695,B1695+1,1),"")</f>
        <v/>
      </c>
      <c r="C1696" s="61"/>
      <c r="D1696" s="61"/>
      <c r="E1696" s="218"/>
      <c r="F1696" s="143" t="str">
        <f>IFERROR(IF(VLOOKUP(Table1[[#This Row],[Budget Code Description]],Dimentions!$X$6:$AC$132,2,FALSE)="","",VLOOKUP(Table1[[#This Row],[Budget Code Description]],Dimentions!$X$6:$AC$132,2,FALSE)),"")</f>
        <v/>
      </c>
      <c r="G1696" s="143" t="str">
        <f>IFERROR(VLOOKUP(Table1[[#This Row],[Budget Code Description]],Dimentions!$X$6:$AC$132,3,FALSE),"")</f>
        <v/>
      </c>
      <c r="H1696" s="64" t="str">
        <f>IFERROR(VLOOKUP(Table1[[#This Row],[Account]],Dimentions!$S$6:$V$233,2,FALSE),"")</f>
        <v/>
      </c>
      <c r="I1696" s="62">
        <f>_xlfn.NUMBERVALUE(LEFT(Table1[[#This Row],[Account]],1))</f>
        <v>0</v>
      </c>
      <c r="J1696" s="62" t="str">
        <f>IFERROR(VLOOKUP(Table1[[#This Row],[Budget Code Description]],Table6[#All],7,FALSE),"")</f>
        <v/>
      </c>
      <c r="K1696" s="143" t="str">
        <f>IFERROR(VLOOKUP(Table1[[#This Row],[Budget Code Description]],Table6[#All],8,FALSE),"")</f>
        <v/>
      </c>
      <c r="L1696" s="63"/>
      <c r="M1696" s="65" t="str">
        <f>IFERROR(VLOOKUP(Table1[[#This Row],[Staff ID]],Table2[],2,FALSE),"")</f>
        <v/>
      </c>
      <c r="N1696" s="211" t="str">
        <f>IFERROR(IF(VLOOKUP(Table1[[#This Row],[Budget Code Description]],Dimentions!$X$6:$AC$97,4,FALSE)="","",VLOOKUP(Table1[[#This Row],[Budget Code Description]],Dimentions!$X$6:$AC$97,4,FALSE)),"")</f>
        <v/>
      </c>
      <c r="O1696" s="65" t="str">
        <f>IFERROR(VLOOKUP(Table1[[#This Row],[Vendor ID]],Table549[],2,FALSE),"")</f>
        <v/>
      </c>
      <c r="P1696" s="63"/>
      <c r="Q1696" s="143" t="str">
        <f>IF(Table1[[#This Row],[Posting Date]]&lt;&gt;"",$D$9,"")</f>
        <v/>
      </c>
      <c r="R1696" s="159" t="str">
        <f>IF(Table1[[#This Row],[Posting Date]]&lt;&gt;"",$D$10,"")</f>
        <v/>
      </c>
      <c r="S1696" s="66"/>
      <c r="T1696" s="63"/>
      <c r="U1696" s="67"/>
      <c r="V1696" s="67"/>
      <c r="W1696" s="67" t="str">
        <f t="shared" si="26"/>
        <v/>
      </c>
      <c r="X1696" s="161" t="str">
        <f>IF(E1696="","",(IF(Table1[[#This Row],[Cur]]="USD",Table1[[#This Row],[Cur_Amount Debit]],Table1[[#This Row],[Cur_Amount Debit]]/Table1[[#This Row],[Exchange Rate]])))</f>
        <v/>
      </c>
      <c r="Y1696" s="161" t="str">
        <f>IF(E1696="","",(IF(Table1[[#This Row],[Cur]]="USD",Table1[[#This Row],[Cur_Amount Credit]],Table1[[#This Row],[Cur_Amount Credit]]/ExchangeRate)))</f>
        <v/>
      </c>
      <c r="Z1696" s="203" t="str">
        <f>IF(E1696="","",(Table1[[#This Row],[Debit USD]]-Table1[[#This Row],[Credit USD]]))</f>
        <v/>
      </c>
      <c r="AA1696" s="122"/>
      <c r="AB1696" s="1"/>
      <c r="AC1696" s="15"/>
      <c r="AD1696" s="15" t="str">
        <f>IF(AND(OR(Table1[[#This Row],[Account]]="15030",Table1[[#This Row],[Account]]="15035",Table1[[#This Row],[Account]]="20150"),Table1[[#This Row],[Vendor ID]]=""),1,"")</f>
        <v/>
      </c>
      <c r="AE1696" s="15"/>
      <c r="AF1696" s="15"/>
      <c r="AG1696" s="15"/>
      <c r="AH1696" s="46" t="str">
        <f>IF(Table1[[#This Row],[Posting Date]]&lt;&gt;"","GJ-"&amp;CountryID,"")</f>
        <v/>
      </c>
      <c r="AI1696" s="59" t="str">
        <f>IF(Table1[[#This Row],[Posting Date]]&lt;&gt;"",Table1[[#This Row],[Posting Date]],"")</f>
        <v/>
      </c>
      <c r="AJ1696" s="46"/>
      <c r="AK1696" s="46" t="str">
        <f>IF(Table1[[#This Row],[Description]]&lt;&gt;"",Table1[[#This Row],[Description]],"")</f>
        <v/>
      </c>
      <c r="AL1696" s="46" t="str">
        <f>IF(Table1[[#This Row],[Posting Date]]&lt;&gt;"",Table1[[#This Row],[Reference Number]],"")</f>
        <v/>
      </c>
      <c r="AM1696" s="46" t="str">
        <f>TRIM(Table1[[#This Row],[Line '#]])</f>
        <v/>
      </c>
      <c r="AN1696" s="46" t="str">
        <f>TRIM(Table1[[#This Row],[Account]])</f>
        <v/>
      </c>
      <c r="AO1696" s="46" t="str">
        <f>IF(Table1[[#This Row],[Posting Date]]&lt;&gt;"",$D$5,"")</f>
        <v/>
      </c>
      <c r="AP1696" s="46" t="str">
        <f>TRIM(Table1[[#This Row],[Departments-Prgrams]])</f>
        <v/>
      </c>
      <c r="AQ1696" s="46" t="str">
        <f>TRIM(Table1[[#This Row],[Grant]])</f>
        <v/>
      </c>
      <c r="AR1696" s="46" t="str">
        <f>TRIM(Table1[[#This Row],[Staff ID]])</f>
        <v/>
      </c>
      <c r="AS1696" s="46" t="str">
        <f>IF(TRIM(Table1[[#This Row],[Budget Code]])=0,"",TRIM(Table1[[#This Row],[Budget Code]]))</f>
        <v/>
      </c>
      <c r="AT1696" s="46" t="str">
        <f>IF(Table1[[#This Row],[Line Description]]&lt;&gt;"",Table1[[#This Row],[Line Description]],"")</f>
        <v/>
      </c>
      <c r="AU1696" s="46" t="str">
        <f>IF(Table1[[#This Row],[Cur_Amount Debit]]&gt;0,ROUND(Table1[[#This Row],[Cur_Amount Debit]],2),"")</f>
        <v/>
      </c>
      <c r="AV1696" s="46" t="str">
        <f>IF(Table1[[#This Row],[Cur_Amount Credit]]&gt;0,ROUND(Table1[[#This Row],[Cur_Amount Credit]],2),"")</f>
        <v/>
      </c>
      <c r="AW1696" s="46" t="str">
        <f>LEFT(Table1[[#This Row],[Cur]],3)</f>
        <v/>
      </c>
      <c r="AX1696" s="59"/>
      <c r="AY1696" s="46"/>
      <c r="AZ1696" s="46" t="str">
        <f>IF(Table1[[#This Row],[Cur]]&lt;&gt;"",IF(Table1[[#This Row],[Cur]]="USD","",ExchangeRate),"")</f>
        <v/>
      </c>
      <c r="BA1696" s="46" t="str">
        <f>IF(Table1[[#This Row],[Grant]]&lt;&gt;"",VLOOKUP(Table1[[#This Row],[Grant]],Grants!B:D,3),"")</f>
        <v/>
      </c>
      <c r="BB1696" s="46" t="str">
        <f>TRIM(Table1[[#This Row],[Vendor ID]])</f>
        <v/>
      </c>
      <c r="BC1696">
        <f>IF(Table1[[#This Row],[Reference Number]]=Q1695,BC1695,BC1695+1)</f>
        <v>2</v>
      </c>
    </row>
    <row r="1697" spans="1:55" ht="11.25" hidden="1" customHeight="1">
      <c r="A1697" s="1"/>
      <c r="B1697" s="88" t="str">
        <f>IF(Table1[[#This Row],[Posting Date]]&lt;&gt;"",IF(Table1[[#This Row],[Reference Number]]=Q1696,B1696+1,1),"")</f>
        <v/>
      </c>
      <c r="C1697" s="61"/>
      <c r="D1697" s="61"/>
      <c r="E1697" s="218"/>
      <c r="F1697" s="143" t="str">
        <f>IFERROR(IF(VLOOKUP(Table1[[#This Row],[Budget Code Description]],Dimentions!$X$6:$AC$132,2,FALSE)="","",VLOOKUP(Table1[[#This Row],[Budget Code Description]],Dimentions!$X$6:$AC$132,2,FALSE)),"")</f>
        <v/>
      </c>
      <c r="G1697" s="143" t="str">
        <f>IFERROR(VLOOKUP(Table1[[#This Row],[Budget Code Description]],Dimentions!$X$6:$AC$132,3,FALSE),"")</f>
        <v/>
      </c>
      <c r="H1697" s="64" t="str">
        <f>IFERROR(VLOOKUP(Table1[[#This Row],[Account]],Dimentions!$S$6:$V$233,2,FALSE),"")</f>
        <v/>
      </c>
      <c r="I1697" s="62">
        <f>_xlfn.NUMBERVALUE(LEFT(Table1[[#This Row],[Account]],1))</f>
        <v>0</v>
      </c>
      <c r="J1697" s="62" t="str">
        <f>IFERROR(VLOOKUP(Table1[[#This Row],[Budget Code Description]],Table6[#All],7,FALSE),"")</f>
        <v/>
      </c>
      <c r="K1697" s="143" t="str">
        <f>IFERROR(VLOOKUP(Table1[[#This Row],[Budget Code Description]],Table6[#All],8,FALSE),"")</f>
        <v/>
      </c>
      <c r="L1697" s="63"/>
      <c r="M1697" s="65" t="str">
        <f>IFERROR(VLOOKUP(Table1[[#This Row],[Staff ID]],Table2[],2,FALSE),"")</f>
        <v/>
      </c>
      <c r="N1697" s="211" t="str">
        <f>IFERROR(IF(VLOOKUP(Table1[[#This Row],[Budget Code Description]],Dimentions!$X$6:$AC$97,4,FALSE)="","",VLOOKUP(Table1[[#This Row],[Budget Code Description]],Dimentions!$X$6:$AC$97,4,FALSE)),"")</f>
        <v/>
      </c>
      <c r="O1697" s="65" t="str">
        <f>IFERROR(VLOOKUP(Table1[[#This Row],[Vendor ID]],Table549[],2,FALSE),"")</f>
        <v/>
      </c>
      <c r="P1697" s="63"/>
      <c r="Q1697" s="143" t="str">
        <f>IF(Table1[[#This Row],[Posting Date]]&lt;&gt;"",$D$9,"")</f>
        <v/>
      </c>
      <c r="R1697" s="159" t="str">
        <f>IF(Table1[[#This Row],[Posting Date]]&lt;&gt;"",$D$10,"")</f>
        <v/>
      </c>
      <c r="S1697" s="66"/>
      <c r="T1697" s="63"/>
      <c r="U1697" s="67"/>
      <c r="V1697" s="67"/>
      <c r="W1697" s="67" t="str">
        <f t="shared" si="26"/>
        <v/>
      </c>
      <c r="X1697" s="161" t="str">
        <f>IF(E1697="","",(IF(Table1[[#This Row],[Cur]]="USD",Table1[[#This Row],[Cur_Amount Debit]],Table1[[#This Row],[Cur_Amount Debit]]/Table1[[#This Row],[Exchange Rate]])))</f>
        <v/>
      </c>
      <c r="Y1697" s="161" t="str">
        <f>IF(E1697="","",(IF(Table1[[#This Row],[Cur]]="USD",Table1[[#This Row],[Cur_Amount Credit]],Table1[[#This Row],[Cur_Amount Credit]]/ExchangeRate)))</f>
        <v/>
      </c>
      <c r="Z1697" s="203" t="str">
        <f>IF(E1697="","",(Table1[[#This Row],[Debit USD]]-Table1[[#This Row],[Credit USD]]))</f>
        <v/>
      </c>
      <c r="AA1697" s="122"/>
      <c r="AB1697" s="1"/>
      <c r="AC1697" s="15"/>
      <c r="AD1697" s="15" t="str">
        <f>IF(AND(OR(Table1[[#This Row],[Account]]="15030",Table1[[#This Row],[Account]]="15035",Table1[[#This Row],[Account]]="20150"),Table1[[#This Row],[Vendor ID]]=""),1,"")</f>
        <v/>
      </c>
      <c r="AE1697" s="15"/>
      <c r="AF1697" s="15"/>
      <c r="AG1697" s="15"/>
      <c r="AH1697" s="46" t="str">
        <f>IF(Table1[[#This Row],[Posting Date]]&lt;&gt;"","GJ-"&amp;CountryID,"")</f>
        <v/>
      </c>
      <c r="AI1697" s="59" t="str">
        <f>IF(Table1[[#This Row],[Posting Date]]&lt;&gt;"",Table1[[#This Row],[Posting Date]],"")</f>
        <v/>
      </c>
      <c r="AJ1697" s="46"/>
      <c r="AK1697" s="46" t="str">
        <f>IF(Table1[[#This Row],[Description]]&lt;&gt;"",Table1[[#This Row],[Description]],"")</f>
        <v/>
      </c>
      <c r="AL1697" s="46" t="str">
        <f>IF(Table1[[#This Row],[Posting Date]]&lt;&gt;"",Table1[[#This Row],[Reference Number]],"")</f>
        <v/>
      </c>
      <c r="AM1697" s="46" t="str">
        <f>TRIM(Table1[[#This Row],[Line '#]])</f>
        <v/>
      </c>
      <c r="AN1697" s="46" t="str">
        <f>TRIM(Table1[[#This Row],[Account]])</f>
        <v/>
      </c>
      <c r="AO1697" s="46" t="str">
        <f>IF(Table1[[#This Row],[Posting Date]]&lt;&gt;"",$D$5,"")</f>
        <v/>
      </c>
      <c r="AP1697" s="46" t="str">
        <f>TRIM(Table1[[#This Row],[Departments-Prgrams]])</f>
        <v/>
      </c>
      <c r="AQ1697" s="46" t="str">
        <f>TRIM(Table1[[#This Row],[Grant]])</f>
        <v/>
      </c>
      <c r="AR1697" s="46" t="str">
        <f>TRIM(Table1[[#This Row],[Staff ID]])</f>
        <v/>
      </c>
      <c r="AS1697" s="46" t="str">
        <f>IF(TRIM(Table1[[#This Row],[Budget Code]])=0,"",TRIM(Table1[[#This Row],[Budget Code]]))</f>
        <v/>
      </c>
      <c r="AT1697" s="46" t="str">
        <f>IF(Table1[[#This Row],[Line Description]]&lt;&gt;"",Table1[[#This Row],[Line Description]],"")</f>
        <v/>
      </c>
      <c r="AU1697" s="46" t="str">
        <f>IF(Table1[[#This Row],[Cur_Amount Debit]]&gt;0,ROUND(Table1[[#This Row],[Cur_Amount Debit]],2),"")</f>
        <v/>
      </c>
      <c r="AV1697" s="46" t="str">
        <f>IF(Table1[[#This Row],[Cur_Amount Credit]]&gt;0,ROUND(Table1[[#This Row],[Cur_Amount Credit]],2),"")</f>
        <v/>
      </c>
      <c r="AW1697" s="46" t="str">
        <f>LEFT(Table1[[#This Row],[Cur]],3)</f>
        <v/>
      </c>
      <c r="AX1697" s="59"/>
      <c r="AY1697" s="46"/>
      <c r="AZ1697" s="46" t="str">
        <f>IF(Table1[[#This Row],[Cur]]&lt;&gt;"",IF(Table1[[#This Row],[Cur]]="USD","",ExchangeRate),"")</f>
        <v/>
      </c>
      <c r="BA1697" s="46" t="str">
        <f>IF(Table1[[#This Row],[Grant]]&lt;&gt;"",VLOOKUP(Table1[[#This Row],[Grant]],Grants!B:D,3),"")</f>
        <v/>
      </c>
      <c r="BB1697" s="46" t="str">
        <f>TRIM(Table1[[#This Row],[Vendor ID]])</f>
        <v/>
      </c>
      <c r="BC1697">
        <f>IF(Table1[[#This Row],[Reference Number]]=Q1696,BC1696,BC1696+1)</f>
        <v>2</v>
      </c>
    </row>
    <row r="1698" spans="1:55" ht="11.25" hidden="1" customHeight="1">
      <c r="A1698" s="1"/>
      <c r="B1698" s="88" t="str">
        <f>IF(Table1[[#This Row],[Posting Date]]&lt;&gt;"",IF(Table1[[#This Row],[Reference Number]]=Q1697,B1697+1,1),"")</f>
        <v/>
      </c>
      <c r="C1698" s="61"/>
      <c r="D1698" s="61"/>
      <c r="E1698" s="218"/>
      <c r="F1698" s="143" t="str">
        <f>IFERROR(IF(VLOOKUP(Table1[[#This Row],[Budget Code Description]],Dimentions!$X$6:$AC$132,2,FALSE)="","",VLOOKUP(Table1[[#This Row],[Budget Code Description]],Dimentions!$X$6:$AC$132,2,FALSE)),"")</f>
        <v/>
      </c>
      <c r="G1698" s="143" t="str">
        <f>IFERROR(VLOOKUP(Table1[[#This Row],[Budget Code Description]],Dimentions!$X$6:$AC$132,3,FALSE),"")</f>
        <v/>
      </c>
      <c r="H1698" s="64" t="str">
        <f>IFERROR(VLOOKUP(Table1[[#This Row],[Account]],Dimentions!$S$6:$V$233,2,FALSE),"")</f>
        <v/>
      </c>
      <c r="I1698" s="62">
        <f>_xlfn.NUMBERVALUE(LEFT(Table1[[#This Row],[Account]],1))</f>
        <v>0</v>
      </c>
      <c r="J1698" s="62" t="str">
        <f>IFERROR(VLOOKUP(Table1[[#This Row],[Budget Code Description]],Table6[#All],7,FALSE),"")</f>
        <v/>
      </c>
      <c r="K1698" s="143" t="str">
        <f>IFERROR(VLOOKUP(Table1[[#This Row],[Budget Code Description]],Table6[#All],8,FALSE),"")</f>
        <v/>
      </c>
      <c r="L1698" s="63"/>
      <c r="M1698" s="65" t="str">
        <f>IFERROR(VLOOKUP(Table1[[#This Row],[Staff ID]],Table2[],2,FALSE),"")</f>
        <v/>
      </c>
      <c r="N1698" s="211" t="str">
        <f>IFERROR(IF(VLOOKUP(Table1[[#This Row],[Budget Code Description]],Dimentions!$X$6:$AC$97,4,FALSE)="","",VLOOKUP(Table1[[#This Row],[Budget Code Description]],Dimentions!$X$6:$AC$97,4,FALSE)),"")</f>
        <v/>
      </c>
      <c r="O1698" s="65" t="str">
        <f>IFERROR(VLOOKUP(Table1[[#This Row],[Vendor ID]],Table549[],2,FALSE),"")</f>
        <v/>
      </c>
      <c r="P1698" s="63"/>
      <c r="Q1698" s="143" t="str">
        <f>IF(Table1[[#This Row],[Posting Date]]&lt;&gt;"",$D$9,"")</f>
        <v/>
      </c>
      <c r="R1698" s="159" t="str">
        <f>IF(Table1[[#This Row],[Posting Date]]&lt;&gt;"",$D$10,"")</f>
        <v/>
      </c>
      <c r="S1698" s="66"/>
      <c r="T1698" s="63"/>
      <c r="U1698" s="67"/>
      <c r="V1698" s="67"/>
      <c r="W1698" s="67" t="str">
        <f t="shared" si="26"/>
        <v/>
      </c>
      <c r="X1698" s="161" t="str">
        <f>IF(E1698="","",(IF(Table1[[#This Row],[Cur]]="USD",Table1[[#This Row],[Cur_Amount Debit]],Table1[[#This Row],[Cur_Amount Debit]]/Table1[[#This Row],[Exchange Rate]])))</f>
        <v/>
      </c>
      <c r="Y1698" s="161" t="str">
        <f>IF(E1698="","",(IF(Table1[[#This Row],[Cur]]="USD",Table1[[#This Row],[Cur_Amount Credit]],Table1[[#This Row],[Cur_Amount Credit]]/ExchangeRate)))</f>
        <v/>
      </c>
      <c r="Z1698" s="203" t="str">
        <f>IF(E1698="","",(Table1[[#This Row],[Debit USD]]-Table1[[#This Row],[Credit USD]]))</f>
        <v/>
      </c>
      <c r="AA1698" s="122"/>
      <c r="AB1698" s="1"/>
      <c r="AC1698" s="15"/>
      <c r="AD1698" s="15" t="str">
        <f>IF(AND(OR(Table1[[#This Row],[Account]]="15030",Table1[[#This Row],[Account]]="15035",Table1[[#This Row],[Account]]="20150"),Table1[[#This Row],[Vendor ID]]=""),1,"")</f>
        <v/>
      </c>
      <c r="AE1698" s="15"/>
      <c r="AF1698" s="15"/>
      <c r="AG1698" s="15"/>
      <c r="AH1698" s="46" t="str">
        <f>IF(Table1[[#This Row],[Posting Date]]&lt;&gt;"","GJ-"&amp;CountryID,"")</f>
        <v/>
      </c>
      <c r="AI1698" s="59" t="str">
        <f>IF(Table1[[#This Row],[Posting Date]]&lt;&gt;"",Table1[[#This Row],[Posting Date]],"")</f>
        <v/>
      </c>
      <c r="AJ1698" s="46"/>
      <c r="AK1698" s="46" t="str">
        <f>IF(Table1[[#This Row],[Description]]&lt;&gt;"",Table1[[#This Row],[Description]],"")</f>
        <v/>
      </c>
      <c r="AL1698" s="46" t="str">
        <f>IF(Table1[[#This Row],[Posting Date]]&lt;&gt;"",Table1[[#This Row],[Reference Number]],"")</f>
        <v/>
      </c>
      <c r="AM1698" s="46" t="str">
        <f>TRIM(Table1[[#This Row],[Line '#]])</f>
        <v/>
      </c>
      <c r="AN1698" s="46" t="str">
        <f>TRIM(Table1[[#This Row],[Account]])</f>
        <v/>
      </c>
      <c r="AO1698" s="46" t="str">
        <f>IF(Table1[[#This Row],[Posting Date]]&lt;&gt;"",$D$5,"")</f>
        <v/>
      </c>
      <c r="AP1698" s="46" t="str">
        <f>TRIM(Table1[[#This Row],[Departments-Prgrams]])</f>
        <v/>
      </c>
      <c r="AQ1698" s="46" t="str">
        <f>TRIM(Table1[[#This Row],[Grant]])</f>
        <v/>
      </c>
      <c r="AR1698" s="46" t="str">
        <f>TRIM(Table1[[#This Row],[Staff ID]])</f>
        <v/>
      </c>
      <c r="AS1698" s="46" t="str">
        <f>IF(TRIM(Table1[[#This Row],[Budget Code]])=0,"",TRIM(Table1[[#This Row],[Budget Code]]))</f>
        <v/>
      </c>
      <c r="AT1698" s="46" t="str">
        <f>IF(Table1[[#This Row],[Line Description]]&lt;&gt;"",Table1[[#This Row],[Line Description]],"")</f>
        <v/>
      </c>
      <c r="AU1698" s="46" t="str">
        <f>IF(Table1[[#This Row],[Cur_Amount Debit]]&gt;0,ROUND(Table1[[#This Row],[Cur_Amount Debit]],2),"")</f>
        <v/>
      </c>
      <c r="AV1698" s="46" t="str">
        <f>IF(Table1[[#This Row],[Cur_Amount Credit]]&gt;0,ROUND(Table1[[#This Row],[Cur_Amount Credit]],2),"")</f>
        <v/>
      </c>
      <c r="AW1698" s="46" t="str">
        <f>LEFT(Table1[[#This Row],[Cur]],3)</f>
        <v/>
      </c>
      <c r="AX1698" s="59"/>
      <c r="AY1698" s="46"/>
      <c r="AZ1698" s="46" t="str">
        <f>IF(Table1[[#This Row],[Cur]]&lt;&gt;"",IF(Table1[[#This Row],[Cur]]="USD","",ExchangeRate),"")</f>
        <v/>
      </c>
      <c r="BA1698" s="46" t="str">
        <f>IF(Table1[[#This Row],[Grant]]&lt;&gt;"",VLOOKUP(Table1[[#This Row],[Grant]],Grants!B:D,3),"")</f>
        <v/>
      </c>
      <c r="BB1698" s="46" t="str">
        <f>TRIM(Table1[[#This Row],[Vendor ID]])</f>
        <v/>
      </c>
      <c r="BC1698">
        <f>IF(Table1[[#This Row],[Reference Number]]=Q1697,BC1697,BC1697+1)</f>
        <v>2</v>
      </c>
    </row>
    <row r="1699" spans="1:55" ht="11.25" hidden="1" customHeight="1">
      <c r="A1699" s="1"/>
      <c r="B1699" s="88" t="str">
        <f>IF(Table1[[#This Row],[Posting Date]]&lt;&gt;"",IF(Table1[[#This Row],[Reference Number]]=Q1698,B1698+1,1),"")</f>
        <v/>
      </c>
      <c r="C1699" s="61"/>
      <c r="D1699" s="61"/>
      <c r="E1699" s="218"/>
      <c r="F1699" s="143" t="str">
        <f>IFERROR(IF(VLOOKUP(Table1[[#This Row],[Budget Code Description]],Dimentions!$X$6:$AC$132,2,FALSE)="","",VLOOKUP(Table1[[#This Row],[Budget Code Description]],Dimentions!$X$6:$AC$132,2,FALSE)),"")</f>
        <v/>
      </c>
      <c r="G1699" s="143" t="str">
        <f>IFERROR(VLOOKUP(Table1[[#This Row],[Budget Code Description]],Dimentions!$X$6:$AC$132,3,FALSE),"")</f>
        <v/>
      </c>
      <c r="H1699" s="64" t="str">
        <f>IFERROR(VLOOKUP(Table1[[#This Row],[Account]],Dimentions!$S$6:$V$233,2,FALSE),"")</f>
        <v/>
      </c>
      <c r="I1699" s="62">
        <f>_xlfn.NUMBERVALUE(LEFT(Table1[[#This Row],[Account]],1))</f>
        <v>0</v>
      </c>
      <c r="J1699" s="62" t="str">
        <f>IFERROR(VLOOKUP(Table1[[#This Row],[Budget Code Description]],Table6[#All],7,FALSE),"")</f>
        <v/>
      </c>
      <c r="K1699" s="143" t="str">
        <f>IFERROR(VLOOKUP(Table1[[#This Row],[Budget Code Description]],Table6[#All],8,FALSE),"")</f>
        <v/>
      </c>
      <c r="L1699" s="63"/>
      <c r="M1699" s="65" t="str">
        <f>IFERROR(VLOOKUP(Table1[[#This Row],[Staff ID]],Table2[],2,FALSE),"")</f>
        <v/>
      </c>
      <c r="N1699" s="211" t="str">
        <f>IFERROR(IF(VLOOKUP(Table1[[#This Row],[Budget Code Description]],Dimentions!$X$6:$AC$97,4,FALSE)="","",VLOOKUP(Table1[[#This Row],[Budget Code Description]],Dimentions!$X$6:$AC$97,4,FALSE)),"")</f>
        <v/>
      </c>
      <c r="O1699" s="65" t="str">
        <f>IFERROR(VLOOKUP(Table1[[#This Row],[Vendor ID]],Table549[],2,FALSE),"")</f>
        <v/>
      </c>
      <c r="P1699" s="63"/>
      <c r="Q1699" s="143" t="str">
        <f>IF(Table1[[#This Row],[Posting Date]]&lt;&gt;"",$D$9,"")</f>
        <v/>
      </c>
      <c r="R1699" s="159" t="str">
        <f>IF(Table1[[#This Row],[Posting Date]]&lt;&gt;"",$D$10,"")</f>
        <v/>
      </c>
      <c r="S1699" s="66"/>
      <c r="T1699" s="63"/>
      <c r="U1699" s="67"/>
      <c r="V1699" s="67"/>
      <c r="W1699" s="67" t="str">
        <f t="shared" si="26"/>
        <v/>
      </c>
      <c r="X1699" s="161" t="str">
        <f>IF(E1699="","",(IF(Table1[[#This Row],[Cur]]="USD",Table1[[#This Row],[Cur_Amount Debit]],Table1[[#This Row],[Cur_Amount Debit]]/Table1[[#This Row],[Exchange Rate]])))</f>
        <v/>
      </c>
      <c r="Y1699" s="161" t="str">
        <f>IF(E1699="","",(IF(Table1[[#This Row],[Cur]]="USD",Table1[[#This Row],[Cur_Amount Credit]],Table1[[#This Row],[Cur_Amount Credit]]/ExchangeRate)))</f>
        <v/>
      </c>
      <c r="Z1699" s="203" t="str">
        <f>IF(E1699="","",(Table1[[#This Row],[Debit USD]]-Table1[[#This Row],[Credit USD]]))</f>
        <v/>
      </c>
      <c r="AA1699" s="122"/>
      <c r="AB1699" s="1"/>
      <c r="AC1699" s="15"/>
      <c r="AD1699" s="15" t="str">
        <f>IF(AND(OR(Table1[[#This Row],[Account]]="15030",Table1[[#This Row],[Account]]="15035",Table1[[#This Row],[Account]]="20150"),Table1[[#This Row],[Vendor ID]]=""),1,"")</f>
        <v/>
      </c>
      <c r="AE1699" s="15"/>
      <c r="AF1699" s="15"/>
      <c r="AG1699" s="15"/>
      <c r="AH1699" s="46" t="str">
        <f>IF(Table1[[#This Row],[Posting Date]]&lt;&gt;"","GJ-"&amp;CountryID,"")</f>
        <v/>
      </c>
      <c r="AI1699" s="59" t="str">
        <f>IF(Table1[[#This Row],[Posting Date]]&lt;&gt;"",Table1[[#This Row],[Posting Date]],"")</f>
        <v/>
      </c>
      <c r="AJ1699" s="46"/>
      <c r="AK1699" s="46" t="str">
        <f>IF(Table1[[#This Row],[Description]]&lt;&gt;"",Table1[[#This Row],[Description]],"")</f>
        <v/>
      </c>
      <c r="AL1699" s="46" t="str">
        <f>IF(Table1[[#This Row],[Posting Date]]&lt;&gt;"",Table1[[#This Row],[Reference Number]],"")</f>
        <v/>
      </c>
      <c r="AM1699" s="46" t="str">
        <f>TRIM(Table1[[#This Row],[Line '#]])</f>
        <v/>
      </c>
      <c r="AN1699" s="46" t="str">
        <f>TRIM(Table1[[#This Row],[Account]])</f>
        <v/>
      </c>
      <c r="AO1699" s="46" t="str">
        <f>IF(Table1[[#This Row],[Posting Date]]&lt;&gt;"",$D$5,"")</f>
        <v/>
      </c>
      <c r="AP1699" s="46" t="str">
        <f>TRIM(Table1[[#This Row],[Departments-Prgrams]])</f>
        <v/>
      </c>
      <c r="AQ1699" s="46" t="str">
        <f>TRIM(Table1[[#This Row],[Grant]])</f>
        <v/>
      </c>
      <c r="AR1699" s="46" t="str">
        <f>TRIM(Table1[[#This Row],[Staff ID]])</f>
        <v/>
      </c>
      <c r="AS1699" s="46" t="str">
        <f>IF(TRIM(Table1[[#This Row],[Budget Code]])=0,"",TRIM(Table1[[#This Row],[Budget Code]]))</f>
        <v/>
      </c>
      <c r="AT1699" s="46" t="str">
        <f>IF(Table1[[#This Row],[Line Description]]&lt;&gt;"",Table1[[#This Row],[Line Description]],"")</f>
        <v/>
      </c>
      <c r="AU1699" s="46" t="str">
        <f>IF(Table1[[#This Row],[Cur_Amount Debit]]&gt;0,ROUND(Table1[[#This Row],[Cur_Amount Debit]],2),"")</f>
        <v/>
      </c>
      <c r="AV1699" s="46" t="str">
        <f>IF(Table1[[#This Row],[Cur_Amount Credit]]&gt;0,ROUND(Table1[[#This Row],[Cur_Amount Credit]],2),"")</f>
        <v/>
      </c>
      <c r="AW1699" s="46" t="str">
        <f>LEFT(Table1[[#This Row],[Cur]],3)</f>
        <v/>
      </c>
      <c r="AX1699" s="59"/>
      <c r="AY1699" s="46"/>
      <c r="AZ1699" s="46" t="str">
        <f>IF(Table1[[#This Row],[Cur]]&lt;&gt;"",IF(Table1[[#This Row],[Cur]]="USD","",ExchangeRate),"")</f>
        <v/>
      </c>
      <c r="BA1699" s="46" t="str">
        <f>IF(Table1[[#This Row],[Grant]]&lt;&gt;"",VLOOKUP(Table1[[#This Row],[Grant]],Grants!B:D,3),"")</f>
        <v/>
      </c>
      <c r="BB1699" s="46" t="str">
        <f>TRIM(Table1[[#This Row],[Vendor ID]])</f>
        <v/>
      </c>
      <c r="BC1699">
        <f>IF(Table1[[#This Row],[Reference Number]]=Q1698,BC1698,BC1698+1)</f>
        <v>2</v>
      </c>
    </row>
    <row r="1700" spans="1:55" ht="11.25" hidden="1" customHeight="1">
      <c r="A1700" s="1"/>
      <c r="B1700" s="88" t="str">
        <f>IF(Table1[[#This Row],[Posting Date]]&lt;&gt;"",IF(Table1[[#This Row],[Reference Number]]=Q1699,B1699+1,1),"")</f>
        <v/>
      </c>
      <c r="C1700" s="61"/>
      <c r="D1700" s="61"/>
      <c r="E1700" s="218"/>
      <c r="F1700" s="143" t="str">
        <f>IFERROR(IF(VLOOKUP(Table1[[#This Row],[Budget Code Description]],Dimentions!$X$6:$AC$132,2,FALSE)="","",VLOOKUP(Table1[[#This Row],[Budget Code Description]],Dimentions!$X$6:$AC$132,2,FALSE)),"")</f>
        <v/>
      </c>
      <c r="G1700" s="143" t="str">
        <f>IFERROR(VLOOKUP(Table1[[#This Row],[Budget Code Description]],Dimentions!$X$6:$AC$132,3,FALSE),"")</f>
        <v/>
      </c>
      <c r="H1700" s="64" t="str">
        <f>IFERROR(VLOOKUP(Table1[[#This Row],[Account]],Dimentions!$S$6:$V$233,2,FALSE),"")</f>
        <v/>
      </c>
      <c r="I1700" s="62">
        <f>_xlfn.NUMBERVALUE(LEFT(Table1[[#This Row],[Account]],1))</f>
        <v>0</v>
      </c>
      <c r="J1700" s="62" t="str">
        <f>IFERROR(VLOOKUP(Table1[[#This Row],[Budget Code Description]],Table6[#All],7,FALSE),"")</f>
        <v/>
      </c>
      <c r="K1700" s="143" t="str">
        <f>IFERROR(VLOOKUP(Table1[[#This Row],[Budget Code Description]],Table6[#All],8,FALSE),"")</f>
        <v/>
      </c>
      <c r="L1700" s="63"/>
      <c r="M1700" s="65" t="str">
        <f>IFERROR(VLOOKUP(Table1[[#This Row],[Staff ID]],Table2[],2,FALSE),"")</f>
        <v/>
      </c>
      <c r="N1700" s="211" t="str">
        <f>IFERROR(IF(VLOOKUP(Table1[[#This Row],[Budget Code Description]],Dimentions!$X$6:$AC$97,4,FALSE)="","",VLOOKUP(Table1[[#This Row],[Budget Code Description]],Dimentions!$X$6:$AC$97,4,FALSE)),"")</f>
        <v/>
      </c>
      <c r="O1700" s="65" t="str">
        <f>IFERROR(VLOOKUP(Table1[[#This Row],[Vendor ID]],Table549[],2,FALSE),"")</f>
        <v/>
      </c>
      <c r="P1700" s="63"/>
      <c r="Q1700" s="143" t="str">
        <f>IF(Table1[[#This Row],[Posting Date]]&lt;&gt;"",$D$9,"")</f>
        <v/>
      </c>
      <c r="R1700" s="159" t="str">
        <f>IF(Table1[[#This Row],[Posting Date]]&lt;&gt;"",$D$10,"")</f>
        <v/>
      </c>
      <c r="S1700" s="66"/>
      <c r="T1700" s="63"/>
      <c r="U1700" s="67"/>
      <c r="V1700" s="67"/>
      <c r="W1700" s="67" t="str">
        <f t="shared" si="26"/>
        <v/>
      </c>
      <c r="X1700" s="161" t="str">
        <f>IF(E1700="","",(IF(Table1[[#This Row],[Cur]]="USD",Table1[[#This Row],[Cur_Amount Debit]],Table1[[#This Row],[Cur_Amount Debit]]/Table1[[#This Row],[Exchange Rate]])))</f>
        <v/>
      </c>
      <c r="Y1700" s="161" t="str">
        <f>IF(E1700="","",(IF(Table1[[#This Row],[Cur]]="USD",Table1[[#This Row],[Cur_Amount Credit]],Table1[[#This Row],[Cur_Amount Credit]]/ExchangeRate)))</f>
        <v/>
      </c>
      <c r="Z1700" s="203" t="str">
        <f>IF(E1700="","",(Table1[[#This Row],[Debit USD]]-Table1[[#This Row],[Credit USD]]))</f>
        <v/>
      </c>
      <c r="AA1700" s="122"/>
      <c r="AB1700" s="1"/>
      <c r="AC1700" s="15"/>
      <c r="AD1700" s="15" t="str">
        <f>IF(AND(OR(Table1[[#This Row],[Account]]="15030",Table1[[#This Row],[Account]]="15035",Table1[[#This Row],[Account]]="20150"),Table1[[#This Row],[Vendor ID]]=""),1,"")</f>
        <v/>
      </c>
      <c r="AE1700" s="15"/>
      <c r="AF1700" s="15"/>
      <c r="AG1700" s="15"/>
      <c r="AH1700" s="46" t="str">
        <f>IF(Table1[[#This Row],[Posting Date]]&lt;&gt;"","GJ-"&amp;CountryID,"")</f>
        <v/>
      </c>
      <c r="AI1700" s="59" t="str">
        <f>IF(Table1[[#This Row],[Posting Date]]&lt;&gt;"",Table1[[#This Row],[Posting Date]],"")</f>
        <v/>
      </c>
      <c r="AJ1700" s="46"/>
      <c r="AK1700" s="46" t="str">
        <f>IF(Table1[[#This Row],[Description]]&lt;&gt;"",Table1[[#This Row],[Description]],"")</f>
        <v/>
      </c>
      <c r="AL1700" s="46" t="str">
        <f>IF(Table1[[#This Row],[Posting Date]]&lt;&gt;"",Table1[[#This Row],[Reference Number]],"")</f>
        <v/>
      </c>
      <c r="AM1700" s="46" t="str">
        <f>TRIM(Table1[[#This Row],[Line '#]])</f>
        <v/>
      </c>
      <c r="AN1700" s="46" t="str">
        <f>TRIM(Table1[[#This Row],[Account]])</f>
        <v/>
      </c>
      <c r="AO1700" s="46" t="str">
        <f>IF(Table1[[#This Row],[Posting Date]]&lt;&gt;"",$D$5,"")</f>
        <v/>
      </c>
      <c r="AP1700" s="46" t="str">
        <f>TRIM(Table1[[#This Row],[Departments-Prgrams]])</f>
        <v/>
      </c>
      <c r="AQ1700" s="46" t="str">
        <f>TRIM(Table1[[#This Row],[Grant]])</f>
        <v/>
      </c>
      <c r="AR1700" s="46" t="str">
        <f>TRIM(Table1[[#This Row],[Staff ID]])</f>
        <v/>
      </c>
      <c r="AS1700" s="46" t="str">
        <f>IF(TRIM(Table1[[#This Row],[Budget Code]])=0,"",TRIM(Table1[[#This Row],[Budget Code]]))</f>
        <v/>
      </c>
      <c r="AT1700" s="46" t="str">
        <f>IF(Table1[[#This Row],[Line Description]]&lt;&gt;"",Table1[[#This Row],[Line Description]],"")</f>
        <v/>
      </c>
      <c r="AU1700" s="46" t="str">
        <f>IF(Table1[[#This Row],[Cur_Amount Debit]]&gt;0,ROUND(Table1[[#This Row],[Cur_Amount Debit]],2),"")</f>
        <v/>
      </c>
      <c r="AV1700" s="46" t="str">
        <f>IF(Table1[[#This Row],[Cur_Amount Credit]]&gt;0,ROUND(Table1[[#This Row],[Cur_Amount Credit]],2),"")</f>
        <v/>
      </c>
      <c r="AW1700" s="46" t="str">
        <f>LEFT(Table1[[#This Row],[Cur]],3)</f>
        <v/>
      </c>
      <c r="AX1700" s="59"/>
      <c r="AY1700" s="46"/>
      <c r="AZ1700" s="46" t="str">
        <f>IF(Table1[[#This Row],[Cur]]&lt;&gt;"",IF(Table1[[#This Row],[Cur]]="USD","",ExchangeRate),"")</f>
        <v/>
      </c>
      <c r="BA1700" s="46" t="str">
        <f>IF(Table1[[#This Row],[Grant]]&lt;&gt;"",VLOOKUP(Table1[[#This Row],[Grant]],Grants!B:D,3),"")</f>
        <v/>
      </c>
      <c r="BB1700" s="46" t="str">
        <f>TRIM(Table1[[#This Row],[Vendor ID]])</f>
        <v/>
      </c>
      <c r="BC1700">
        <f>IF(Table1[[#This Row],[Reference Number]]=Q1699,BC1699,BC1699+1)</f>
        <v>2</v>
      </c>
    </row>
    <row r="1701" spans="1:55" ht="11.25" hidden="1" customHeight="1">
      <c r="A1701" s="1"/>
      <c r="B1701" s="88" t="str">
        <f>IF(Table1[[#This Row],[Posting Date]]&lt;&gt;"",IF(Table1[[#This Row],[Reference Number]]=Q1700,B1700+1,1),"")</f>
        <v/>
      </c>
      <c r="C1701" s="61"/>
      <c r="D1701" s="61"/>
      <c r="E1701" s="218"/>
      <c r="F1701" s="143" t="str">
        <f>IFERROR(IF(VLOOKUP(Table1[[#This Row],[Budget Code Description]],Dimentions!$X$6:$AC$132,2,FALSE)="","",VLOOKUP(Table1[[#This Row],[Budget Code Description]],Dimentions!$X$6:$AC$132,2,FALSE)),"")</f>
        <v/>
      </c>
      <c r="G1701" s="143" t="str">
        <f>IFERROR(VLOOKUP(Table1[[#This Row],[Budget Code Description]],Dimentions!$X$6:$AC$132,3,FALSE),"")</f>
        <v/>
      </c>
      <c r="H1701" s="64" t="str">
        <f>IFERROR(VLOOKUP(Table1[[#This Row],[Account]],Dimentions!$S$6:$V$233,2,FALSE),"")</f>
        <v/>
      </c>
      <c r="I1701" s="62">
        <f>_xlfn.NUMBERVALUE(LEFT(Table1[[#This Row],[Account]],1))</f>
        <v>0</v>
      </c>
      <c r="J1701" s="62" t="str">
        <f>IFERROR(VLOOKUP(Table1[[#This Row],[Budget Code Description]],Table6[#All],7,FALSE),"")</f>
        <v/>
      </c>
      <c r="K1701" s="143" t="str">
        <f>IFERROR(VLOOKUP(Table1[[#This Row],[Budget Code Description]],Table6[#All],8,FALSE),"")</f>
        <v/>
      </c>
      <c r="L1701" s="63"/>
      <c r="M1701" s="65" t="str">
        <f>IFERROR(VLOOKUP(Table1[[#This Row],[Staff ID]],Table2[],2,FALSE),"")</f>
        <v/>
      </c>
      <c r="N1701" s="211" t="str">
        <f>IFERROR(IF(VLOOKUP(Table1[[#This Row],[Budget Code Description]],Dimentions!$X$6:$AC$97,4,FALSE)="","",VLOOKUP(Table1[[#This Row],[Budget Code Description]],Dimentions!$X$6:$AC$97,4,FALSE)),"")</f>
        <v/>
      </c>
      <c r="O1701" s="65" t="str">
        <f>IFERROR(VLOOKUP(Table1[[#This Row],[Vendor ID]],Table549[],2,FALSE),"")</f>
        <v/>
      </c>
      <c r="P1701" s="63"/>
      <c r="Q1701" s="143" t="str">
        <f>IF(Table1[[#This Row],[Posting Date]]&lt;&gt;"",$D$9,"")</f>
        <v/>
      </c>
      <c r="R1701" s="159" t="str">
        <f>IF(Table1[[#This Row],[Posting Date]]&lt;&gt;"",$D$10,"")</f>
        <v/>
      </c>
      <c r="S1701" s="66"/>
      <c r="T1701" s="63"/>
      <c r="U1701" s="67"/>
      <c r="V1701" s="67"/>
      <c r="W1701" s="67" t="str">
        <f t="shared" si="26"/>
        <v/>
      </c>
      <c r="X1701" s="161" t="str">
        <f>IF(E1701="","",(IF(Table1[[#This Row],[Cur]]="USD",Table1[[#This Row],[Cur_Amount Debit]],Table1[[#This Row],[Cur_Amount Debit]]/Table1[[#This Row],[Exchange Rate]])))</f>
        <v/>
      </c>
      <c r="Y1701" s="161" t="str">
        <f>IF(E1701="","",(IF(Table1[[#This Row],[Cur]]="USD",Table1[[#This Row],[Cur_Amount Credit]],Table1[[#This Row],[Cur_Amount Credit]]/ExchangeRate)))</f>
        <v/>
      </c>
      <c r="Z1701" s="203" t="str">
        <f>IF(E1701="","",(Table1[[#This Row],[Debit USD]]-Table1[[#This Row],[Credit USD]]))</f>
        <v/>
      </c>
      <c r="AA1701" s="122"/>
      <c r="AB1701" s="1"/>
      <c r="AC1701" s="15"/>
      <c r="AD1701" s="15" t="str">
        <f>IF(AND(OR(Table1[[#This Row],[Account]]="15030",Table1[[#This Row],[Account]]="15035",Table1[[#This Row],[Account]]="20150"),Table1[[#This Row],[Vendor ID]]=""),1,"")</f>
        <v/>
      </c>
      <c r="AE1701" s="15"/>
      <c r="AF1701" s="15"/>
      <c r="AG1701" s="15"/>
      <c r="AH1701" s="46" t="str">
        <f>IF(Table1[[#This Row],[Posting Date]]&lt;&gt;"","GJ-"&amp;CountryID,"")</f>
        <v/>
      </c>
      <c r="AI1701" s="59" t="str">
        <f>IF(Table1[[#This Row],[Posting Date]]&lt;&gt;"",Table1[[#This Row],[Posting Date]],"")</f>
        <v/>
      </c>
      <c r="AJ1701" s="46"/>
      <c r="AK1701" s="46" t="str">
        <f>IF(Table1[[#This Row],[Description]]&lt;&gt;"",Table1[[#This Row],[Description]],"")</f>
        <v/>
      </c>
      <c r="AL1701" s="46" t="str">
        <f>IF(Table1[[#This Row],[Posting Date]]&lt;&gt;"",Table1[[#This Row],[Reference Number]],"")</f>
        <v/>
      </c>
      <c r="AM1701" s="46" t="str">
        <f>TRIM(Table1[[#This Row],[Line '#]])</f>
        <v/>
      </c>
      <c r="AN1701" s="46" t="str">
        <f>TRIM(Table1[[#This Row],[Account]])</f>
        <v/>
      </c>
      <c r="AO1701" s="46" t="str">
        <f>IF(Table1[[#This Row],[Posting Date]]&lt;&gt;"",$D$5,"")</f>
        <v/>
      </c>
      <c r="AP1701" s="46" t="str">
        <f>TRIM(Table1[[#This Row],[Departments-Prgrams]])</f>
        <v/>
      </c>
      <c r="AQ1701" s="46" t="str">
        <f>TRIM(Table1[[#This Row],[Grant]])</f>
        <v/>
      </c>
      <c r="AR1701" s="46" t="str">
        <f>TRIM(Table1[[#This Row],[Staff ID]])</f>
        <v/>
      </c>
      <c r="AS1701" s="46" t="str">
        <f>IF(TRIM(Table1[[#This Row],[Budget Code]])=0,"",TRIM(Table1[[#This Row],[Budget Code]]))</f>
        <v/>
      </c>
      <c r="AT1701" s="46" t="str">
        <f>IF(Table1[[#This Row],[Line Description]]&lt;&gt;"",Table1[[#This Row],[Line Description]],"")</f>
        <v/>
      </c>
      <c r="AU1701" s="46" t="str">
        <f>IF(Table1[[#This Row],[Cur_Amount Debit]]&gt;0,ROUND(Table1[[#This Row],[Cur_Amount Debit]],2),"")</f>
        <v/>
      </c>
      <c r="AV1701" s="46" t="str">
        <f>IF(Table1[[#This Row],[Cur_Amount Credit]]&gt;0,ROUND(Table1[[#This Row],[Cur_Amount Credit]],2),"")</f>
        <v/>
      </c>
      <c r="AW1701" s="46" t="str">
        <f>LEFT(Table1[[#This Row],[Cur]],3)</f>
        <v/>
      </c>
      <c r="AX1701" s="59"/>
      <c r="AY1701" s="46"/>
      <c r="AZ1701" s="46" t="str">
        <f>IF(Table1[[#This Row],[Cur]]&lt;&gt;"",IF(Table1[[#This Row],[Cur]]="USD","",ExchangeRate),"")</f>
        <v/>
      </c>
      <c r="BA1701" s="46" t="str">
        <f>IF(Table1[[#This Row],[Grant]]&lt;&gt;"",VLOOKUP(Table1[[#This Row],[Grant]],Grants!B:D,3),"")</f>
        <v/>
      </c>
      <c r="BB1701" s="46" t="str">
        <f>TRIM(Table1[[#This Row],[Vendor ID]])</f>
        <v/>
      </c>
      <c r="BC1701">
        <f>IF(Table1[[#This Row],[Reference Number]]=Q1700,BC1700,BC1700+1)</f>
        <v>2</v>
      </c>
    </row>
    <row r="1702" spans="1:55" ht="11.25" hidden="1" customHeight="1">
      <c r="A1702" s="1"/>
      <c r="B1702" s="88" t="str">
        <f>IF(Table1[[#This Row],[Posting Date]]&lt;&gt;"",IF(Table1[[#This Row],[Reference Number]]=Q1701,B1701+1,1),"")</f>
        <v/>
      </c>
      <c r="C1702" s="61"/>
      <c r="D1702" s="61"/>
      <c r="E1702" s="218"/>
      <c r="F1702" s="143" t="str">
        <f>IFERROR(IF(VLOOKUP(Table1[[#This Row],[Budget Code Description]],Dimentions!$X$6:$AC$132,2,FALSE)="","",VLOOKUP(Table1[[#This Row],[Budget Code Description]],Dimentions!$X$6:$AC$132,2,FALSE)),"")</f>
        <v/>
      </c>
      <c r="G1702" s="143" t="str">
        <f>IFERROR(VLOOKUP(Table1[[#This Row],[Budget Code Description]],Dimentions!$X$6:$AC$132,3,FALSE),"")</f>
        <v/>
      </c>
      <c r="H1702" s="64" t="str">
        <f>IFERROR(VLOOKUP(Table1[[#This Row],[Account]],Dimentions!$S$6:$V$233,2,FALSE),"")</f>
        <v/>
      </c>
      <c r="I1702" s="62">
        <f>_xlfn.NUMBERVALUE(LEFT(Table1[[#This Row],[Account]],1))</f>
        <v>0</v>
      </c>
      <c r="J1702" s="62" t="str">
        <f>IFERROR(VLOOKUP(Table1[[#This Row],[Budget Code Description]],Table6[#All],7,FALSE),"")</f>
        <v/>
      </c>
      <c r="K1702" s="143" t="str">
        <f>IFERROR(VLOOKUP(Table1[[#This Row],[Budget Code Description]],Table6[#All],8,FALSE),"")</f>
        <v/>
      </c>
      <c r="L1702" s="63"/>
      <c r="M1702" s="65" t="str">
        <f>IFERROR(VLOOKUP(Table1[[#This Row],[Staff ID]],Table2[],2,FALSE),"")</f>
        <v/>
      </c>
      <c r="N1702" s="211" t="str">
        <f>IFERROR(IF(VLOOKUP(Table1[[#This Row],[Budget Code Description]],Dimentions!$X$6:$AC$97,4,FALSE)="","",VLOOKUP(Table1[[#This Row],[Budget Code Description]],Dimentions!$X$6:$AC$97,4,FALSE)),"")</f>
        <v/>
      </c>
      <c r="O1702" s="65" t="str">
        <f>IFERROR(VLOOKUP(Table1[[#This Row],[Vendor ID]],Table549[],2,FALSE),"")</f>
        <v/>
      </c>
      <c r="P1702" s="63"/>
      <c r="Q1702" s="143" t="str">
        <f>IF(Table1[[#This Row],[Posting Date]]&lt;&gt;"",$D$9,"")</f>
        <v/>
      </c>
      <c r="R1702" s="159" t="str">
        <f>IF(Table1[[#This Row],[Posting Date]]&lt;&gt;"",$D$10,"")</f>
        <v/>
      </c>
      <c r="S1702" s="66"/>
      <c r="T1702" s="63"/>
      <c r="U1702" s="67"/>
      <c r="V1702" s="67"/>
      <c r="W1702" s="67" t="str">
        <f t="shared" si="26"/>
        <v/>
      </c>
      <c r="X1702" s="161" t="str">
        <f>IF(E1702="","",(IF(Table1[[#This Row],[Cur]]="USD",Table1[[#This Row],[Cur_Amount Debit]],Table1[[#This Row],[Cur_Amount Debit]]/Table1[[#This Row],[Exchange Rate]])))</f>
        <v/>
      </c>
      <c r="Y1702" s="161" t="str">
        <f>IF(E1702="","",(IF(Table1[[#This Row],[Cur]]="USD",Table1[[#This Row],[Cur_Amount Credit]],Table1[[#This Row],[Cur_Amount Credit]]/ExchangeRate)))</f>
        <v/>
      </c>
      <c r="Z1702" s="203" t="str">
        <f>IF(E1702="","",(Table1[[#This Row],[Debit USD]]-Table1[[#This Row],[Credit USD]]))</f>
        <v/>
      </c>
      <c r="AA1702" s="122"/>
      <c r="AB1702" s="1"/>
      <c r="AC1702" s="15"/>
      <c r="AD1702" s="15" t="str">
        <f>IF(AND(OR(Table1[[#This Row],[Account]]="15030",Table1[[#This Row],[Account]]="15035",Table1[[#This Row],[Account]]="20150"),Table1[[#This Row],[Vendor ID]]=""),1,"")</f>
        <v/>
      </c>
      <c r="AE1702" s="15"/>
      <c r="AF1702" s="15"/>
      <c r="AG1702" s="15"/>
      <c r="AH1702" s="46" t="str">
        <f>IF(Table1[[#This Row],[Posting Date]]&lt;&gt;"","GJ-"&amp;CountryID,"")</f>
        <v/>
      </c>
      <c r="AI1702" s="59" t="str">
        <f>IF(Table1[[#This Row],[Posting Date]]&lt;&gt;"",Table1[[#This Row],[Posting Date]],"")</f>
        <v/>
      </c>
      <c r="AJ1702" s="46"/>
      <c r="AK1702" s="46" t="str">
        <f>IF(Table1[[#This Row],[Description]]&lt;&gt;"",Table1[[#This Row],[Description]],"")</f>
        <v/>
      </c>
      <c r="AL1702" s="46" t="str">
        <f>IF(Table1[[#This Row],[Posting Date]]&lt;&gt;"",Table1[[#This Row],[Reference Number]],"")</f>
        <v/>
      </c>
      <c r="AM1702" s="46" t="str">
        <f>TRIM(Table1[[#This Row],[Line '#]])</f>
        <v/>
      </c>
      <c r="AN1702" s="46" t="str">
        <f>TRIM(Table1[[#This Row],[Account]])</f>
        <v/>
      </c>
      <c r="AO1702" s="46" t="str">
        <f>IF(Table1[[#This Row],[Posting Date]]&lt;&gt;"",$D$5,"")</f>
        <v/>
      </c>
      <c r="AP1702" s="46" t="str">
        <f>TRIM(Table1[[#This Row],[Departments-Prgrams]])</f>
        <v/>
      </c>
      <c r="AQ1702" s="46" t="str">
        <f>TRIM(Table1[[#This Row],[Grant]])</f>
        <v/>
      </c>
      <c r="AR1702" s="46" t="str">
        <f>TRIM(Table1[[#This Row],[Staff ID]])</f>
        <v/>
      </c>
      <c r="AS1702" s="46" t="str">
        <f>IF(TRIM(Table1[[#This Row],[Budget Code]])=0,"",TRIM(Table1[[#This Row],[Budget Code]]))</f>
        <v/>
      </c>
      <c r="AT1702" s="46" t="str">
        <f>IF(Table1[[#This Row],[Line Description]]&lt;&gt;"",Table1[[#This Row],[Line Description]],"")</f>
        <v/>
      </c>
      <c r="AU1702" s="46" t="str">
        <f>IF(Table1[[#This Row],[Cur_Amount Debit]]&gt;0,ROUND(Table1[[#This Row],[Cur_Amount Debit]],2),"")</f>
        <v/>
      </c>
      <c r="AV1702" s="46" t="str">
        <f>IF(Table1[[#This Row],[Cur_Amount Credit]]&gt;0,ROUND(Table1[[#This Row],[Cur_Amount Credit]],2),"")</f>
        <v/>
      </c>
      <c r="AW1702" s="46" t="str">
        <f>LEFT(Table1[[#This Row],[Cur]],3)</f>
        <v/>
      </c>
      <c r="AX1702" s="59"/>
      <c r="AY1702" s="46"/>
      <c r="AZ1702" s="46" t="str">
        <f>IF(Table1[[#This Row],[Cur]]&lt;&gt;"",IF(Table1[[#This Row],[Cur]]="USD","",ExchangeRate),"")</f>
        <v/>
      </c>
      <c r="BA1702" s="46" t="str">
        <f>IF(Table1[[#This Row],[Grant]]&lt;&gt;"",VLOOKUP(Table1[[#This Row],[Grant]],Grants!B:D,3),"")</f>
        <v/>
      </c>
      <c r="BB1702" s="46" t="str">
        <f>TRIM(Table1[[#This Row],[Vendor ID]])</f>
        <v/>
      </c>
      <c r="BC1702">
        <f>IF(Table1[[#This Row],[Reference Number]]=Q1701,BC1701,BC1701+1)</f>
        <v>2</v>
      </c>
    </row>
    <row r="1703" spans="1:55" ht="11.25" hidden="1" customHeight="1">
      <c r="A1703" s="1"/>
      <c r="B1703" s="88" t="str">
        <f>IF(Table1[[#This Row],[Posting Date]]&lt;&gt;"",IF(Table1[[#This Row],[Reference Number]]=Q1702,B1702+1,1),"")</f>
        <v/>
      </c>
      <c r="C1703" s="61"/>
      <c r="D1703" s="61"/>
      <c r="E1703" s="218"/>
      <c r="F1703" s="143" t="str">
        <f>IFERROR(IF(VLOOKUP(Table1[[#This Row],[Budget Code Description]],Dimentions!$X$6:$AC$132,2,FALSE)="","",VLOOKUP(Table1[[#This Row],[Budget Code Description]],Dimentions!$X$6:$AC$132,2,FALSE)),"")</f>
        <v/>
      </c>
      <c r="G1703" s="143" t="str">
        <f>IFERROR(VLOOKUP(Table1[[#This Row],[Budget Code Description]],Dimentions!$X$6:$AC$132,3,FALSE),"")</f>
        <v/>
      </c>
      <c r="H1703" s="64" t="str">
        <f>IFERROR(VLOOKUP(Table1[[#This Row],[Account]],Dimentions!$S$6:$V$233,2,FALSE),"")</f>
        <v/>
      </c>
      <c r="I1703" s="62">
        <f>_xlfn.NUMBERVALUE(LEFT(Table1[[#This Row],[Account]],1))</f>
        <v>0</v>
      </c>
      <c r="J1703" s="62" t="str">
        <f>IFERROR(VLOOKUP(Table1[[#This Row],[Budget Code Description]],Table6[#All],7,FALSE),"")</f>
        <v/>
      </c>
      <c r="K1703" s="143" t="str">
        <f>IFERROR(VLOOKUP(Table1[[#This Row],[Budget Code Description]],Table6[#All],8,FALSE),"")</f>
        <v/>
      </c>
      <c r="L1703" s="63"/>
      <c r="M1703" s="65" t="str">
        <f>IFERROR(VLOOKUP(Table1[[#This Row],[Staff ID]],Table2[],2,FALSE),"")</f>
        <v/>
      </c>
      <c r="N1703" s="211" t="str">
        <f>IFERROR(IF(VLOOKUP(Table1[[#This Row],[Budget Code Description]],Dimentions!$X$6:$AC$97,4,FALSE)="","",VLOOKUP(Table1[[#This Row],[Budget Code Description]],Dimentions!$X$6:$AC$97,4,FALSE)),"")</f>
        <v/>
      </c>
      <c r="O1703" s="65" t="str">
        <f>IFERROR(VLOOKUP(Table1[[#This Row],[Vendor ID]],Table549[],2,FALSE),"")</f>
        <v/>
      </c>
      <c r="P1703" s="63"/>
      <c r="Q1703" s="143" t="str">
        <f>IF(Table1[[#This Row],[Posting Date]]&lt;&gt;"",$D$9,"")</f>
        <v/>
      </c>
      <c r="R1703" s="159" t="str">
        <f>IF(Table1[[#This Row],[Posting Date]]&lt;&gt;"",$D$10,"")</f>
        <v/>
      </c>
      <c r="S1703" s="66"/>
      <c r="T1703" s="63"/>
      <c r="U1703" s="67"/>
      <c r="V1703" s="67"/>
      <c r="W1703" s="67" t="str">
        <f t="shared" si="26"/>
        <v/>
      </c>
      <c r="X1703" s="161" t="str">
        <f>IF(E1703="","",(IF(Table1[[#This Row],[Cur]]="USD",Table1[[#This Row],[Cur_Amount Debit]],Table1[[#This Row],[Cur_Amount Debit]]/Table1[[#This Row],[Exchange Rate]])))</f>
        <v/>
      </c>
      <c r="Y1703" s="161" t="str">
        <f>IF(E1703="","",(IF(Table1[[#This Row],[Cur]]="USD",Table1[[#This Row],[Cur_Amount Credit]],Table1[[#This Row],[Cur_Amount Credit]]/ExchangeRate)))</f>
        <v/>
      </c>
      <c r="Z1703" s="203" t="str">
        <f>IF(E1703="","",(Table1[[#This Row],[Debit USD]]-Table1[[#This Row],[Credit USD]]))</f>
        <v/>
      </c>
      <c r="AA1703" s="122"/>
      <c r="AB1703" s="1"/>
      <c r="AC1703" s="15"/>
      <c r="AD1703" s="15" t="str">
        <f>IF(AND(OR(Table1[[#This Row],[Account]]="15030",Table1[[#This Row],[Account]]="15035",Table1[[#This Row],[Account]]="20150"),Table1[[#This Row],[Vendor ID]]=""),1,"")</f>
        <v/>
      </c>
      <c r="AE1703" s="15"/>
      <c r="AF1703" s="15"/>
      <c r="AG1703" s="15"/>
      <c r="AH1703" s="46" t="str">
        <f>IF(Table1[[#This Row],[Posting Date]]&lt;&gt;"","GJ-"&amp;CountryID,"")</f>
        <v/>
      </c>
      <c r="AI1703" s="59" t="str">
        <f>IF(Table1[[#This Row],[Posting Date]]&lt;&gt;"",Table1[[#This Row],[Posting Date]],"")</f>
        <v/>
      </c>
      <c r="AJ1703" s="46"/>
      <c r="AK1703" s="46" t="str">
        <f>IF(Table1[[#This Row],[Description]]&lt;&gt;"",Table1[[#This Row],[Description]],"")</f>
        <v/>
      </c>
      <c r="AL1703" s="46" t="str">
        <f>IF(Table1[[#This Row],[Posting Date]]&lt;&gt;"",Table1[[#This Row],[Reference Number]],"")</f>
        <v/>
      </c>
      <c r="AM1703" s="46" t="str">
        <f>TRIM(Table1[[#This Row],[Line '#]])</f>
        <v/>
      </c>
      <c r="AN1703" s="46" t="str">
        <f>TRIM(Table1[[#This Row],[Account]])</f>
        <v/>
      </c>
      <c r="AO1703" s="46" t="str">
        <f>IF(Table1[[#This Row],[Posting Date]]&lt;&gt;"",$D$5,"")</f>
        <v/>
      </c>
      <c r="AP1703" s="46" t="str">
        <f>TRIM(Table1[[#This Row],[Departments-Prgrams]])</f>
        <v/>
      </c>
      <c r="AQ1703" s="46" t="str">
        <f>TRIM(Table1[[#This Row],[Grant]])</f>
        <v/>
      </c>
      <c r="AR1703" s="46" t="str">
        <f>TRIM(Table1[[#This Row],[Staff ID]])</f>
        <v/>
      </c>
      <c r="AS1703" s="46" t="str">
        <f>IF(TRIM(Table1[[#This Row],[Budget Code]])=0,"",TRIM(Table1[[#This Row],[Budget Code]]))</f>
        <v/>
      </c>
      <c r="AT1703" s="46" t="str">
        <f>IF(Table1[[#This Row],[Line Description]]&lt;&gt;"",Table1[[#This Row],[Line Description]],"")</f>
        <v/>
      </c>
      <c r="AU1703" s="46" t="str">
        <f>IF(Table1[[#This Row],[Cur_Amount Debit]]&gt;0,ROUND(Table1[[#This Row],[Cur_Amount Debit]],2),"")</f>
        <v/>
      </c>
      <c r="AV1703" s="46" t="str">
        <f>IF(Table1[[#This Row],[Cur_Amount Credit]]&gt;0,ROUND(Table1[[#This Row],[Cur_Amount Credit]],2),"")</f>
        <v/>
      </c>
      <c r="AW1703" s="46" t="str">
        <f>LEFT(Table1[[#This Row],[Cur]],3)</f>
        <v/>
      </c>
      <c r="AX1703" s="59"/>
      <c r="AY1703" s="46"/>
      <c r="AZ1703" s="46" t="str">
        <f>IF(Table1[[#This Row],[Cur]]&lt;&gt;"",IF(Table1[[#This Row],[Cur]]="USD","",ExchangeRate),"")</f>
        <v/>
      </c>
      <c r="BA1703" s="46" t="str">
        <f>IF(Table1[[#This Row],[Grant]]&lt;&gt;"",VLOOKUP(Table1[[#This Row],[Grant]],Grants!B:D,3),"")</f>
        <v/>
      </c>
      <c r="BB1703" s="46" t="str">
        <f>TRIM(Table1[[#This Row],[Vendor ID]])</f>
        <v/>
      </c>
      <c r="BC1703">
        <f>IF(Table1[[#This Row],[Reference Number]]=Q1702,BC1702,BC1702+1)</f>
        <v>2</v>
      </c>
    </row>
    <row r="1704" spans="1:55" ht="11.25" hidden="1" customHeight="1">
      <c r="A1704" s="1"/>
      <c r="B1704" s="88" t="str">
        <f>IF(Table1[[#This Row],[Posting Date]]&lt;&gt;"",IF(Table1[[#This Row],[Reference Number]]=Q1703,B1703+1,1),"")</f>
        <v/>
      </c>
      <c r="C1704" s="61"/>
      <c r="D1704" s="61"/>
      <c r="E1704" s="218"/>
      <c r="F1704" s="143" t="str">
        <f>IFERROR(IF(VLOOKUP(Table1[[#This Row],[Budget Code Description]],Dimentions!$X$6:$AC$132,2,FALSE)="","",VLOOKUP(Table1[[#This Row],[Budget Code Description]],Dimentions!$X$6:$AC$132,2,FALSE)),"")</f>
        <v/>
      </c>
      <c r="G1704" s="143" t="str">
        <f>IFERROR(VLOOKUP(Table1[[#This Row],[Budget Code Description]],Dimentions!$X$6:$AC$132,3,FALSE),"")</f>
        <v/>
      </c>
      <c r="H1704" s="64" t="str">
        <f>IFERROR(VLOOKUP(Table1[[#This Row],[Account]],Dimentions!$S$6:$V$233,2,FALSE),"")</f>
        <v/>
      </c>
      <c r="I1704" s="62">
        <f>_xlfn.NUMBERVALUE(LEFT(Table1[[#This Row],[Account]],1))</f>
        <v>0</v>
      </c>
      <c r="J1704" s="62" t="str">
        <f>IFERROR(VLOOKUP(Table1[[#This Row],[Budget Code Description]],Table6[#All],7,FALSE),"")</f>
        <v/>
      </c>
      <c r="K1704" s="143" t="str">
        <f>IFERROR(VLOOKUP(Table1[[#This Row],[Budget Code Description]],Table6[#All],8,FALSE),"")</f>
        <v/>
      </c>
      <c r="L1704" s="63"/>
      <c r="M1704" s="65" t="str">
        <f>IFERROR(VLOOKUP(Table1[[#This Row],[Staff ID]],Table2[],2,FALSE),"")</f>
        <v/>
      </c>
      <c r="N1704" s="211" t="str">
        <f>IFERROR(IF(VLOOKUP(Table1[[#This Row],[Budget Code Description]],Dimentions!$X$6:$AC$97,4,FALSE)="","",VLOOKUP(Table1[[#This Row],[Budget Code Description]],Dimentions!$X$6:$AC$97,4,FALSE)),"")</f>
        <v/>
      </c>
      <c r="O1704" s="65" t="str">
        <f>IFERROR(VLOOKUP(Table1[[#This Row],[Vendor ID]],Table549[],2,FALSE),"")</f>
        <v/>
      </c>
      <c r="P1704" s="63"/>
      <c r="Q1704" s="143" t="str">
        <f>IF(Table1[[#This Row],[Posting Date]]&lt;&gt;"",$D$9,"")</f>
        <v/>
      </c>
      <c r="R1704" s="159" t="str">
        <f>IF(Table1[[#This Row],[Posting Date]]&lt;&gt;"",$D$10,"")</f>
        <v/>
      </c>
      <c r="S1704" s="66"/>
      <c r="T1704" s="63"/>
      <c r="U1704" s="67"/>
      <c r="V1704" s="67"/>
      <c r="W1704" s="67" t="str">
        <f t="shared" si="26"/>
        <v/>
      </c>
      <c r="X1704" s="161" t="str">
        <f>IF(E1704="","",(IF(Table1[[#This Row],[Cur]]="USD",Table1[[#This Row],[Cur_Amount Debit]],Table1[[#This Row],[Cur_Amount Debit]]/Table1[[#This Row],[Exchange Rate]])))</f>
        <v/>
      </c>
      <c r="Y1704" s="161" t="str">
        <f>IF(E1704="","",(IF(Table1[[#This Row],[Cur]]="USD",Table1[[#This Row],[Cur_Amount Credit]],Table1[[#This Row],[Cur_Amount Credit]]/ExchangeRate)))</f>
        <v/>
      </c>
      <c r="Z1704" s="203" t="str">
        <f>IF(E1704="","",(Table1[[#This Row],[Debit USD]]-Table1[[#This Row],[Credit USD]]))</f>
        <v/>
      </c>
      <c r="AA1704" s="122"/>
      <c r="AB1704" s="1"/>
      <c r="AC1704" s="15"/>
      <c r="AD1704" s="15" t="str">
        <f>IF(AND(OR(Table1[[#This Row],[Account]]="15030",Table1[[#This Row],[Account]]="15035",Table1[[#This Row],[Account]]="20150"),Table1[[#This Row],[Vendor ID]]=""),1,"")</f>
        <v/>
      </c>
      <c r="AE1704" s="15"/>
      <c r="AF1704" s="15"/>
      <c r="AG1704" s="15"/>
      <c r="AH1704" s="46" t="str">
        <f>IF(Table1[[#This Row],[Posting Date]]&lt;&gt;"","GJ-"&amp;CountryID,"")</f>
        <v/>
      </c>
      <c r="AI1704" s="59" t="str">
        <f>IF(Table1[[#This Row],[Posting Date]]&lt;&gt;"",Table1[[#This Row],[Posting Date]],"")</f>
        <v/>
      </c>
      <c r="AJ1704" s="46"/>
      <c r="AK1704" s="46" t="str">
        <f>IF(Table1[[#This Row],[Description]]&lt;&gt;"",Table1[[#This Row],[Description]],"")</f>
        <v/>
      </c>
      <c r="AL1704" s="46" t="str">
        <f>IF(Table1[[#This Row],[Posting Date]]&lt;&gt;"",Table1[[#This Row],[Reference Number]],"")</f>
        <v/>
      </c>
      <c r="AM1704" s="46" t="str">
        <f>TRIM(Table1[[#This Row],[Line '#]])</f>
        <v/>
      </c>
      <c r="AN1704" s="46" t="str">
        <f>TRIM(Table1[[#This Row],[Account]])</f>
        <v/>
      </c>
      <c r="AO1704" s="46" t="str">
        <f>IF(Table1[[#This Row],[Posting Date]]&lt;&gt;"",$D$5,"")</f>
        <v/>
      </c>
      <c r="AP1704" s="46" t="str">
        <f>TRIM(Table1[[#This Row],[Departments-Prgrams]])</f>
        <v/>
      </c>
      <c r="AQ1704" s="46" t="str">
        <f>TRIM(Table1[[#This Row],[Grant]])</f>
        <v/>
      </c>
      <c r="AR1704" s="46" t="str">
        <f>TRIM(Table1[[#This Row],[Staff ID]])</f>
        <v/>
      </c>
      <c r="AS1704" s="46" t="str">
        <f>IF(TRIM(Table1[[#This Row],[Budget Code]])=0,"",TRIM(Table1[[#This Row],[Budget Code]]))</f>
        <v/>
      </c>
      <c r="AT1704" s="46" t="str">
        <f>IF(Table1[[#This Row],[Line Description]]&lt;&gt;"",Table1[[#This Row],[Line Description]],"")</f>
        <v/>
      </c>
      <c r="AU1704" s="46" t="str">
        <f>IF(Table1[[#This Row],[Cur_Amount Debit]]&gt;0,ROUND(Table1[[#This Row],[Cur_Amount Debit]],2),"")</f>
        <v/>
      </c>
      <c r="AV1704" s="46" t="str">
        <f>IF(Table1[[#This Row],[Cur_Amount Credit]]&gt;0,ROUND(Table1[[#This Row],[Cur_Amount Credit]],2),"")</f>
        <v/>
      </c>
      <c r="AW1704" s="46" t="str">
        <f>LEFT(Table1[[#This Row],[Cur]],3)</f>
        <v/>
      </c>
      <c r="AX1704" s="59"/>
      <c r="AY1704" s="46"/>
      <c r="AZ1704" s="46" t="str">
        <f>IF(Table1[[#This Row],[Cur]]&lt;&gt;"",IF(Table1[[#This Row],[Cur]]="USD","",ExchangeRate),"")</f>
        <v/>
      </c>
      <c r="BA1704" s="46" t="str">
        <f>IF(Table1[[#This Row],[Grant]]&lt;&gt;"",VLOOKUP(Table1[[#This Row],[Grant]],Grants!B:D,3),"")</f>
        <v/>
      </c>
      <c r="BB1704" s="46" t="str">
        <f>TRIM(Table1[[#This Row],[Vendor ID]])</f>
        <v/>
      </c>
      <c r="BC1704">
        <f>IF(Table1[[#This Row],[Reference Number]]=Q1703,BC1703,BC1703+1)</f>
        <v>2</v>
      </c>
    </row>
    <row r="1705" spans="1:55" ht="11.25" hidden="1" customHeight="1">
      <c r="A1705" s="1"/>
      <c r="B1705" s="88" t="str">
        <f>IF(Table1[[#This Row],[Posting Date]]&lt;&gt;"",IF(Table1[[#This Row],[Reference Number]]=Q1704,B1704+1,1),"")</f>
        <v/>
      </c>
      <c r="C1705" s="61"/>
      <c r="D1705" s="61"/>
      <c r="E1705" s="218"/>
      <c r="F1705" s="143" t="str">
        <f>IFERROR(IF(VLOOKUP(Table1[[#This Row],[Budget Code Description]],Dimentions!$X$6:$AC$132,2,FALSE)="","",VLOOKUP(Table1[[#This Row],[Budget Code Description]],Dimentions!$X$6:$AC$132,2,FALSE)),"")</f>
        <v/>
      </c>
      <c r="G1705" s="143" t="str">
        <f>IFERROR(VLOOKUP(Table1[[#This Row],[Budget Code Description]],Dimentions!$X$6:$AC$132,3,FALSE),"")</f>
        <v/>
      </c>
      <c r="H1705" s="64" t="str">
        <f>IFERROR(VLOOKUP(Table1[[#This Row],[Account]],Dimentions!$S$6:$V$233,2,FALSE),"")</f>
        <v/>
      </c>
      <c r="I1705" s="62">
        <f>_xlfn.NUMBERVALUE(LEFT(Table1[[#This Row],[Account]],1))</f>
        <v>0</v>
      </c>
      <c r="J1705" s="62" t="str">
        <f>IFERROR(VLOOKUP(Table1[[#This Row],[Budget Code Description]],Table6[#All],7,FALSE),"")</f>
        <v/>
      </c>
      <c r="K1705" s="143" t="str">
        <f>IFERROR(VLOOKUP(Table1[[#This Row],[Budget Code Description]],Table6[#All],8,FALSE),"")</f>
        <v/>
      </c>
      <c r="L1705" s="63"/>
      <c r="M1705" s="65" t="str">
        <f>IFERROR(VLOOKUP(Table1[[#This Row],[Staff ID]],Table2[],2,FALSE),"")</f>
        <v/>
      </c>
      <c r="N1705" s="211" t="str">
        <f>IFERROR(IF(VLOOKUP(Table1[[#This Row],[Budget Code Description]],Dimentions!$X$6:$AC$97,4,FALSE)="","",VLOOKUP(Table1[[#This Row],[Budget Code Description]],Dimentions!$X$6:$AC$97,4,FALSE)),"")</f>
        <v/>
      </c>
      <c r="O1705" s="65" t="str">
        <f>IFERROR(VLOOKUP(Table1[[#This Row],[Vendor ID]],Table549[],2,FALSE),"")</f>
        <v/>
      </c>
      <c r="P1705" s="63"/>
      <c r="Q1705" s="143" t="str">
        <f>IF(Table1[[#This Row],[Posting Date]]&lt;&gt;"",$D$9,"")</f>
        <v/>
      </c>
      <c r="R1705" s="159" t="str">
        <f>IF(Table1[[#This Row],[Posting Date]]&lt;&gt;"",$D$10,"")</f>
        <v/>
      </c>
      <c r="S1705" s="66"/>
      <c r="T1705" s="63"/>
      <c r="U1705" s="67"/>
      <c r="V1705" s="67"/>
      <c r="W1705" s="67" t="str">
        <f t="shared" ref="W1705:W1768" si="27">IF(E1705="","",(ExchangeRate))</f>
        <v/>
      </c>
      <c r="X1705" s="161" t="str">
        <f>IF(E1705="","",(IF(Table1[[#This Row],[Cur]]="USD",Table1[[#This Row],[Cur_Amount Debit]],Table1[[#This Row],[Cur_Amount Debit]]/Table1[[#This Row],[Exchange Rate]])))</f>
        <v/>
      </c>
      <c r="Y1705" s="161" t="str">
        <f>IF(E1705="","",(IF(Table1[[#This Row],[Cur]]="USD",Table1[[#This Row],[Cur_Amount Credit]],Table1[[#This Row],[Cur_Amount Credit]]/ExchangeRate)))</f>
        <v/>
      </c>
      <c r="Z1705" s="203" t="str">
        <f>IF(E1705="","",(Table1[[#This Row],[Debit USD]]-Table1[[#This Row],[Credit USD]]))</f>
        <v/>
      </c>
      <c r="AA1705" s="122"/>
      <c r="AB1705" s="1"/>
      <c r="AC1705" s="15"/>
      <c r="AD1705" s="15" t="str">
        <f>IF(AND(OR(Table1[[#This Row],[Account]]="15030",Table1[[#This Row],[Account]]="15035",Table1[[#This Row],[Account]]="20150"),Table1[[#This Row],[Vendor ID]]=""),1,"")</f>
        <v/>
      </c>
      <c r="AE1705" s="15"/>
      <c r="AF1705" s="15"/>
      <c r="AG1705" s="15"/>
      <c r="AH1705" s="46" t="str">
        <f>IF(Table1[[#This Row],[Posting Date]]&lt;&gt;"","GJ-"&amp;CountryID,"")</f>
        <v/>
      </c>
      <c r="AI1705" s="59" t="str">
        <f>IF(Table1[[#This Row],[Posting Date]]&lt;&gt;"",Table1[[#This Row],[Posting Date]],"")</f>
        <v/>
      </c>
      <c r="AJ1705" s="46"/>
      <c r="AK1705" s="46" t="str">
        <f>IF(Table1[[#This Row],[Description]]&lt;&gt;"",Table1[[#This Row],[Description]],"")</f>
        <v/>
      </c>
      <c r="AL1705" s="46" t="str">
        <f>IF(Table1[[#This Row],[Posting Date]]&lt;&gt;"",Table1[[#This Row],[Reference Number]],"")</f>
        <v/>
      </c>
      <c r="AM1705" s="46" t="str">
        <f>TRIM(Table1[[#This Row],[Line '#]])</f>
        <v/>
      </c>
      <c r="AN1705" s="46" t="str">
        <f>TRIM(Table1[[#This Row],[Account]])</f>
        <v/>
      </c>
      <c r="AO1705" s="46" t="str">
        <f>IF(Table1[[#This Row],[Posting Date]]&lt;&gt;"",$D$5,"")</f>
        <v/>
      </c>
      <c r="AP1705" s="46" t="str">
        <f>TRIM(Table1[[#This Row],[Departments-Prgrams]])</f>
        <v/>
      </c>
      <c r="AQ1705" s="46" t="str">
        <f>TRIM(Table1[[#This Row],[Grant]])</f>
        <v/>
      </c>
      <c r="AR1705" s="46" t="str">
        <f>TRIM(Table1[[#This Row],[Staff ID]])</f>
        <v/>
      </c>
      <c r="AS1705" s="46" t="str">
        <f>IF(TRIM(Table1[[#This Row],[Budget Code]])=0,"",TRIM(Table1[[#This Row],[Budget Code]]))</f>
        <v/>
      </c>
      <c r="AT1705" s="46" t="str">
        <f>IF(Table1[[#This Row],[Line Description]]&lt;&gt;"",Table1[[#This Row],[Line Description]],"")</f>
        <v/>
      </c>
      <c r="AU1705" s="46" t="str">
        <f>IF(Table1[[#This Row],[Cur_Amount Debit]]&gt;0,ROUND(Table1[[#This Row],[Cur_Amount Debit]],2),"")</f>
        <v/>
      </c>
      <c r="AV1705" s="46" t="str">
        <f>IF(Table1[[#This Row],[Cur_Amount Credit]]&gt;0,ROUND(Table1[[#This Row],[Cur_Amount Credit]],2),"")</f>
        <v/>
      </c>
      <c r="AW1705" s="46" t="str">
        <f>LEFT(Table1[[#This Row],[Cur]],3)</f>
        <v/>
      </c>
      <c r="AX1705" s="59"/>
      <c r="AY1705" s="46"/>
      <c r="AZ1705" s="46" t="str">
        <f>IF(Table1[[#This Row],[Cur]]&lt;&gt;"",IF(Table1[[#This Row],[Cur]]="USD","",ExchangeRate),"")</f>
        <v/>
      </c>
      <c r="BA1705" s="46" t="str">
        <f>IF(Table1[[#This Row],[Grant]]&lt;&gt;"",VLOOKUP(Table1[[#This Row],[Grant]],Grants!B:D,3),"")</f>
        <v/>
      </c>
      <c r="BB1705" s="46" t="str">
        <f>TRIM(Table1[[#This Row],[Vendor ID]])</f>
        <v/>
      </c>
      <c r="BC1705">
        <f>IF(Table1[[#This Row],[Reference Number]]=Q1704,BC1704,BC1704+1)</f>
        <v>2</v>
      </c>
    </row>
    <row r="1706" spans="1:55" ht="11.25" hidden="1" customHeight="1">
      <c r="A1706" s="1"/>
      <c r="B1706" s="88" t="str">
        <f>IF(Table1[[#This Row],[Posting Date]]&lt;&gt;"",IF(Table1[[#This Row],[Reference Number]]=Q1705,B1705+1,1),"")</f>
        <v/>
      </c>
      <c r="C1706" s="61"/>
      <c r="D1706" s="61"/>
      <c r="E1706" s="218"/>
      <c r="F1706" s="143" t="str">
        <f>IFERROR(IF(VLOOKUP(Table1[[#This Row],[Budget Code Description]],Dimentions!$X$6:$AC$132,2,FALSE)="","",VLOOKUP(Table1[[#This Row],[Budget Code Description]],Dimentions!$X$6:$AC$132,2,FALSE)),"")</f>
        <v/>
      </c>
      <c r="G1706" s="143" t="str">
        <f>IFERROR(VLOOKUP(Table1[[#This Row],[Budget Code Description]],Dimentions!$X$6:$AC$132,3,FALSE),"")</f>
        <v/>
      </c>
      <c r="H1706" s="64" t="str">
        <f>IFERROR(VLOOKUP(Table1[[#This Row],[Account]],Dimentions!$S$6:$V$233,2,FALSE),"")</f>
        <v/>
      </c>
      <c r="I1706" s="62">
        <f>_xlfn.NUMBERVALUE(LEFT(Table1[[#This Row],[Account]],1))</f>
        <v>0</v>
      </c>
      <c r="J1706" s="62" t="str">
        <f>IFERROR(VLOOKUP(Table1[[#This Row],[Budget Code Description]],Table6[#All],7,FALSE),"")</f>
        <v/>
      </c>
      <c r="K1706" s="143" t="str">
        <f>IFERROR(VLOOKUP(Table1[[#This Row],[Budget Code Description]],Table6[#All],8,FALSE),"")</f>
        <v/>
      </c>
      <c r="L1706" s="63"/>
      <c r="M1706" s="65" t="str">
        <f>IFERROR(VLOOKUP(Table1[[#This Row],[Staff ID]],Table2[],2,FALSE),"")</f>
        <v/>
      </c>
      <c r="N1706" s="211" t="str">
        <f>IFERROR(IF(VLOOKUP(Table1[[#This Row],[Budget Code Description]],Dimentions!$X$6:$AC$97,4,FALSE)="","",VLOOKUP(Table1[[#This Row],[Budget Code Description]],Dimentions!$X$6:$AC$97,4,FALSE)),"")</f>
        <v/>
      </c>
      <c r="O1706" s="65" t="str">
        <f>IFERROR(VLOOKUP(Table1[[#This Row],[Vendor ID]],Table549[],2,FALSE),"")</f>
        <v/>
      </c>
      <c r="P1706" s="63"/>
      <c r="Q1706" s="143" t="str">
        <f>IF(Table1[[#This Row],[Posting Date]]&lt;&gt;"",$D$9,"")</f>
        <v/>
      </c>
      <c r="R1706" s="159" t="str">
        <f>IF(Table1[[#This Row],[Posting Date]]&lt;&gt;"",$D$10,"")</f>
        <v/>
      </c>
      <c r="S1706" s="66"/>
      <c r="T1706" s="63"/>
      <c r="U1706" s="67"/>
      <c r="V1706" s="67"/>
      <c r="W1706" s="67" t="str">
        <f t="shared" si="27"/>
        <v/>
      </c>
      <c r="X1706" s="161" t="str">
        <f>IF(E1706="","",(IF(Table1[[#This Row],[Cur]]="USD",Table1[[#This Row],[Cur_Amount Debit]],Table1[[#This Row],[Cur_Amount Debit]]/Table1[[#This Row],[Exchange Rate]])))</f>
        <v/>
      </c>
      <c r="Y1706" s="161" t="str">
        <f>IF(E1706="","",(IF(Table1[[#This Row],[Cur]]="USD",Table1[[#This Row],[Cur_Amount Credit]],Table1[[#This Row],[Cur_Amount Credit]]/ExchangeRate)))</f>
        <v/>
      </c>
      <c r="Z1706" s="203" t="str">
        <f>IF(E1706="","",(Table1[[#This Row],[Debit USD]]-Table1[[#This Row],[Credit USD]]))</f>
        <v/>
      </c>
      <c r="AA1706" s="122"/>
      <c r="AB1706" s="1"/>
      <c r="AC1706" s="15"/>
      <c r="AD1706" s="15" t="str">
        <f>IF(AND(OR(Table1[[#This Row],[Account]]="15030",Table1[[#This Row],[Account]]="15035",Table1[[#This Row],[Account]]="20150"),Table1[[#This Row],[Vendor ID]]=""),1,"")</f>
        <v/>
      </c>
      <c r="AE1706" s="15"/>
      <c r="AF1706" s="15"/>
      <c r="AG1706" s="15"/>
      <c r="AH1706" s="46" t="str">
        <f>IF(Table1[[#This Row],[Posting Date]]&lt;&gt;"","GJ-"&amp;CountryID,"")</f>
        <v/>
      </c>
      <c r="AI1706" s="59" t="str">
        <f>IF(Table1[[#This Row],[Posting Date]]&lt;&gt;"",Table1[[#This Row],[Posting Date]],"")</f>
        <v/>
      </c>
      <c r="AJ1706" s="46"/>
      <c r="AK1706" s="46" t="str">
        <f>IF(Table1[[#This Row],[Description]]&lt;&gt;"",Table1[[#This Row],[Description]],"")</f>
        <v/>
      </c>
      <c r="AL1706" s="46" t="str">
        <f>IF(Table1[[#This Row],[Posting Date]]&lt;&gt;"",Table1[[#This Row],[Reference Number]],"")</f>
        <v/>
      </c>
      <c r="AM1706" s="46" t="str">
        <f>TRIM(Table1[[#This Row],[Line '#]])</f>
        <v/>
      </c>
      <c r="AN1706" s="46" t="str">
        <f>TRIM(Table1[[#This Row],[Account]])</f>
        <v/>
      </c>
      <c r="AO1706" s="46" t="str">
        <f>IF(Table1[[#This Row],[Posting Date]]&lt;&gt;"",$D$5,"")</f>
        <v/>
      </c>
      <c r="AP1706" s="46" t="str">
        <f>TRIM(Table1[[#This Row],[Departments-Prgrams]])</f>
        <v/>
      </c>
      <c r="AQ1706" s="46" t="str">
        <f>TRIM(Table1[[#This Row],[Grant]])</f>
        <v/>
      </c>
      <c r="AR1706" s="46" t="str">
        <f>TRIM(Table1[[#This Row],[Staff ID]])</f>
        <v/>
      </c>
      <c r="AS1706" s="46" t="str">
        <f>IF(TRIM(Table1[[#This Row],[Budget Code]])=0,"",TRIM(Table1[[#This Row],[Budget Code]]))</f>
        <v/>
      </c>
      <c r="AT1706" s="46" t="str">
        <f>IF(Table1[[#This Row],[Line Description]]&lt;&gt;"",Table1[[#This Row],[Line Description]],"")</f>
        <v/>
      </c>
      <c r="AU1706" s="46" t="str">
        <f>IF(Table1[[#This Row],[Cur_Amount Debit]]&gt;0,ROUND(Table1[[#This Row],[Cur_Amount Debit]],2),"")</f>
        <v/>
      </c>
      <c r="AV1706" s="46" t="str">
        <f>IF(Table1[[#This Row],[Cur_Amount Credit]]&gt;0,ROUND(Table1[[#This Row],[Cur_Amount Credit]],2),"")</f>
        <v/>
      </c>
      <c r="AW1706" s="46" t="str">
        <f>LEFT(Table1[[#This Row],[Cur]],3)</f>
        <v/>
      </c>
      <c r="AX1706" s="59"/>
      <c r="AY1706" s="46"/>
      <c r="AZ1706" s="46" t="str">
        <f>IF(Table1[[#This Row],[Cur]]&lt;&gt;"",IF(Table1[[#This Row],[Cur]]="USD","",ExchangeRate),"")</f>
        <v/>
      </c>
      <c r="BA1706" s="46" t="str">
        <f>IF(Table1[[#This Row],[Grant]]&lt;&gt;"",VLOOKUP(Table1[[#This Row],[Grant]],Grants!B:D,3),"")</f>
        <v/>
      </c>
      <c r="BB1706" s="46" t="str">
        <f>TRIM(Table1[[#This Row],[Vendor ID]])</f>
        <v/>
      </c>
      <c r="BC1706">
        <f>IF(Table1[[#This Row],[Reference Number]]=Q1705,BC1705,BC1705+1)</f>
        <v>2</v>
      </c>
    </row>
    <row r="1707" spans="1:55" ht="11.25" hidden="1" customHeight="1">
      <c r="A1707" s="1"/>
      <c r="B1707" s="88" t="str">
        <f>IF(Table1[[#This Row],[Posting Date]]&lt;&gt;"",IF(Table1[[#This Row],[Reference Number]]=Q1706,B1706+1,1),"")</f>
        <v/>
      </c>
      <c r="C1707" s="61"/>
      <c r="D1707" s="61"/>
      <c r="E1707" s="218"/>
      <c r="F1707" s="143" t="str">
        <f>IFERROR(IF(VLOOKUP(Table1[[#This Row],[Budget Code Description]],Dimentions!$X$6:$AC$132,2,FALSE)="","",VLOOKUP(Table1[[#This Row],[Budget Code Description]],Dimentions!$X$6:$AC$132,2,FALSE)),"")</f>
        <v/>
      </c>
      <c r="G1707" s="143" t="str">
        <f>IFERROR(VLOOKUP(Table1[[#This Row],[Budget Code Description]],Dimentions!$X$6:$AC$132,3,FALSE),"")</f>
        <v/>
      </c>
      <c r="H1707" s="64" t="str">
        <f>IFERROR(VLOOKUP(Table1[[#This Row],[Account]],Dimentions!$S$6:$V$233,2,FALSE),"")</f>
        <v/>
      </c>
      <c r="I1707" s="62">
        <f>_xlfn.NUMBERVALUE(LEFT(Table1[[#This Row],[Account]],1))</f>
        <v>0</v>
      </c>
      <c r="J1707" s="62" t="str">
        <f>IFERROR(VLOOKUP(Table1[[#This Row],[Budget Code Description]],Table6[#All],7,FALSE),"")</f>
        <v/>
      </c>
      <c r="K1707" s="143" t="str">
        <f>IFERROR(VLOOKUP(Table1[[#This Row],[Budget Code Description]],Table6[#All],8,FALSE),"")</f>
        <v/>
      </c>
      <c r="L1707" s="63"/>
      <c r="M1707" s="65" t="str">
        <f>IFERROR(VLOOKUP(Table1[[#This Row],[Staff ID]],Table2[],2,FALSE),"")</f>
        <v/>
      </c>
      <c r="N1707" s="211" t="str">
        <f>IFERROR(IF(VLOOKUP(Table1[[#This Row],[Budget Code Description]],Dimentions!$X$6:$AC$97,4,FALSE)="","",VLOOKUP(Table1[[#This Row],[Budget Code Description]],Dimentions!$X$6:$AC$97,4,FALSE)),"")</f>
        <v/>
      </c>
      <c r="O1707" s="65" t="str">
        <f>IFERROR(VLOOKUP(Table1[[#This Row],[Vendor ID]],Table549[],2,FALSE),"")</f>
        <v/>
      </c>
      <c r="P1707" s="63"/>
      <c r="Q1707" s="143" t="str">
        <f>IF(Table1[[#This Row],[Posting Date]]&lt;&gt;"",$D$9,"")</f>
        <v/>
      </c>
      <c r="R1707" s="159" t="str">
        <f>IF(Table1[[#This Row],[Posting Date]]&lt;&gt;"",$D$10,"")</f>
        <v/>
      </c>
      <c r="S1707" s="66"/>
      <c r="T1707" s="63"/>
      <c r="U1707" s="67"/>
      <c r="V1707" s="67"/>
      <c r="W1707" s="67" t="str">
        <f t="shared" si="27"/>
        <v/>
      </c>
      <c r="X1707" s="161" t="str">
        <f>IF(E1707="","",(IF(Table1[[#This Row],[Cur]]="USD",Table1[[#This Row],[Cur_Amount Debit]],Table1[[#This Row],[Cur_Amount Debit]]/Table1[[#This Row],[Exchange Rate]])))</f>
        <v/>
      </c>
      <c r="Y1707" s="161" t="str">
        <f>IF(E1707="","",(IF(Table1[[#This Row],[Cur]]="USD",Table1[[#This Row],[Cur_Amount Credit]],Table1[[#This Row],[Cur_Amount Credit]]/ExchangeRate)))</f>
        <v/>
      </c>
      <c r="Z1707" s="203" t="str">
        <f>IF(E1707="","",(Table1[[#This Row],[Debit USD]]-Table1[[#This Row],[Credit USD]]))</f>
        <v/>
      </c>
      <c r="AA1707" s="122"/>
      <c r="AB1707" s="1"/>
      <c r="AC1707" s="15"/>
      <c r="AD1707" s="15" t="str">
        <f>IF(AND(OR(Table1[[#This Row],[Account]]="15030",Table1[[#This Row],[Account]]="15035",Table1[[#This Row],[Account]]="20150"),Table1[[#This Row],[Vendor ID]]=""),1,"")</f>
        <v/>
      </c>
      <c r="AE1707" s="15"/>
      <c r="AF1707" s="15"/>
      <c r="AG1707" s="15"/>
      <c r="AH1707" s="46" t="str">
        <f>IF(Table1[[#This Row],[Posting Date]]&lt;&gt;"","GJ-"&amp;CountryID,"")</f>
        <v/>
      </c>
      <c r="AI1707" s="59" t="str">
        <f>IF(Table1[[#This Row],[Posting Date]]&lt;&gt;"",Table1[[#This Row],[Posting Date]],"")</f>
        <v/>
      </c>
      <c r="AJ1707" s="46"/>
      <c r="AK1707" s="46" t="str">
        <f>IF(Table1[[#This Row],[Description]]&lt;&gt;"",Table1[[#This Row],[Description]],"")</f>
        <v/>
      </c>
      <c r="AL1707" s="46" t="str">
        <f>IF(Table1[[#This Row],[Posting Date]]&lt;&gt;"",Table1[[#This Row],[Reference Number]],"")</f>
        <v/>
      </c>
      <c r="AM1707" s="46" t="str">
        <f>TRIM(Table1[[#This Row],[Line '#]])</f>
        <v/>
      </c>
      <c r="AN1707" s="46" t="str">
        <f>TRIM(Table1[[#This Row],[Account]])</f>
        <v/>
      </c>
      <c r="AO1707" s="46" t="str">
        <f>IF(Table1[[#This Row],[Posting Date]]&lt;&gt;"",$D$5,"")</f>
        <v/>
      </c>
      <c r="AP1707" s="46" t="str">
        <f>TRIM(Table1[[#This Row],[Departments-Prgrams]])</f>
        <v/>
      </c>
      <c r="AQ1707" s="46" t="str">
        <f>TRIM(Table1[[#This Row],[Grant]])</f>
        <v/>
      </c>
      <c r="AR1707" s="46" t="str">
        <f>TRIM(Table1[[#This Row],[Staff ID]])</f>
        <v/>
      </c>
      <c r="AS1707" s="46" t="str">
        <f>IF(TRIM(Table1[[#This Row],[Budget Code]])=0,"",TRIM(Table1[[#This Row],[Budget Code]]))</f>
        <v/>
      </c>
      <c r="AT1707" s="46" t="str">
        <f>IF(Table1[[#This Row],[Line Description]]&lt;&gt;"",Table1[[#This Row],[Line Description]],"")</f>
        <v/>
      </c>
      <c r="AU1707" s="46" t="str">
        <f>IF(Table1[[#This Row],[Cur_Amount Debit]]&gt;0,ROUND(Table1[[#This Row],[Cur_Amount Debit]],2),"")</f>
        <v/>
      </c>
      <c r="AV1707" s="46" t="str">
        <f>IF(Table1[[#This Row],[Cur_Amount Credit]]&gt;0,ROUND(Table1[[#This Row],[Cur_Amount Credit]],2),"")</f>
        <v/>
      </c>
      <c r="AW1707" s="46" t="str">
        <f>LEFT(Table1[[#This Row],[Cur]],3)</f>
        <v/>
      </c>
      <c r="AX1707" s="59"/>
      <c r="AY1707" s="46"/>
      <c r="AZ1707" s="46" t="str">
        <f>IF(Table1[[#This Row],[Cur]]&lt;&gt;"",IF(Table1[[#This Row],[Cur]]="USD","",ExchangeRate),"")</f>
        <v/>
      </c>
      <c r="BA1707" s="46" t="str">
        <f>IF(Table1[[#This Row],[Grant]]&lt;&gt;"",VLOOKUP(Table1[[#This Row],[Grant]],Grants!B:D,3),"")</f>
        <v/>
      </c>
      <c r="BB1707" s="46" t="str">
        <f>TRIM(Table1[[#This Row],[Vendor ID]])</f>
        <v/>
      </c>
      <c r="BC1707">
        <f>IF(Table1[[#This Row],[Reference Number]]=Q1706,BC1706,BC1706+1)</f>
        <v>2</v>
      </c>
    </row>
    <row r="1708" spans="1:55" ht="11.25" hidden="1" customHeight="1">
      <c r="A1708" s="1"/>
      <c r="B1708" s="88" t="str">
        <f>IF(Table1[[#This Row],[Posting Date]]&lt;&gt;"",IF(Table1[[#This Row],[Reference Number]]=Q1707,B1707+1,1),"")</f>
        <v/>
      </c>
      <c r="C1708" s="61"/>
      <c r="D1708" s="61"/>
      <c r="E1708" s="218"/>
      <c r="F1708" s="143" t="str">
        <f>IFERROR(IF(VLOOKUP(Table1[[#This Row],[Budget Code Description]],Dimentions!$X$6:$AC$132,2,FALSE)="","",VLOOKUP(Table1[[#This Row],[Budget Code Description]],Dimentions!$X$6:$AC$132,2,FALSE)),"")</f>
        <v/>
      </c>
      <c r="G1708" s="143" t="str">
        <f>IFERROR(VLOOKUP(Table1[[#This Row],[Budget Code Description]],Dimentions!$X$6:$AC$132,3,FALSE),"")</f>
        <v/>
      </c>
      <c r="H1708" s="64" t="str">
        <f>IFERROR(VLOOKUP(Table1[[#This Row],[Account]],Dimentions!$S$6:$V$233,2,FALSE),"")</f>
        <v/>
      </c>
      <c r="I1708" s="62">
        <f>_xlfn.NUMBERVALUE(LEFT(Table1[[#This Row],[Account]],1))</f>
        <v>0</v>
      </c>
      <c r="J1708" s="62" t="str">
        <f>IFERROR(VLOOKUP(Table1[[#This Row],[Budget Code Description]],Table6[#All],7,FALSE),"")</f>
        <v/>
      </c>
      <c r="K1708" s="143" t="str">
        <f>IFERROR(VLOOKUP(Table1[[#This Row],[Budget Code Description]],Table6[#All],8,FALSE),"")</f>
        <v/>
      </c>
      <c r="L1708" s="63"/>
      <c r="M1708" s="65" t="str">
        <f>IFERROR(VLOOKUP(Table1[[#This Row],[Staff ID]],Table2[],2,FALSE),"")</f>
        <v/>
      </c>
      <c r="N1708" s="211" t="str">
        <f>IFERROR(IF(VLOOKUP(Table1[[#This Row],[Budget Code Description]],Dimentions!$X$6:$AC$97,4,FALSE)="","",VLOOKUP(Table1[[#This Row],[Budget Code Description]],Dimentions!$X$6:$AC$97,4,FALSE)),"")</f>
        <v/>
      </c>
      <c r="O1708" s="65" t="str">
        <f>IFERROR(VLOOKUP(Table1[[#This Row],[Vendor ID]],Table549[],2,FALSE),"")</f>
        <v/>
      </c>
      <c r="P1708" s="63"/>
      <c r="Q1708" s="143" t="str">
        <f>IF(Table1[[#This Row],[Posting Date]]&lt;&gt;"",$D$9,"")</f>
        <v/>
      </c>
      <c r="R1708" s="159" t="str">
        <f>IF(Table1[[#This Row],[Posting Date]]&lt;&gt;"",$D$10,"")</f>
        <v/>
      </c>
      <c r="S1708" s="66"/>
      <c r="T1708" s="63"/>
      <c r="U1708" s="67"/>
      <c r="V1708" s="67"/>
      <c r="W1708" s="67" t="str">
        <f t="shared" si="27"/>
        <v/>
      </c>
      <c r="X1708" s="161" t="str">
        <f>IF(E1708="","",(IF(Table1[[#This Row],[Cur]]="USD",Table1[[#This Row],[Cur_Amount Debit]],Table1[[#This Row],[Cur_Amount Debit]]/Table1[[#This Row],[Exchange Rate]])))</f>
        <v/>
      </c>
      <c r="Y1708" s="161" t="str">
        <f>IF(E1708="","",(IF(Table1[[#This Row],[Cur]]="USD",Table1[[#This Row],[Cur_Amount Credit]],Table1[[#This Row],[Cur_Amount Credit]]/ExchangeRate)))</f>
        <v/>
      </c>
      <c r="Z1708" s="203" t="str">
        <f>IF(E1708="","",(Table1[[#This Row],[Debit USD]]-Table1[[#This Row],[Credit USD]]))</f>
        <v/>
      </c>
      <c r="AA1708" s="122"/>
      <c r="AB1708" s="1"/>
      <c r="AC1708" s="15"/>
      <c r="AD1708" s="15" t="str">
        <f>IF(AND(OR(Table1[[#This Row],[Account]]="15030",Table1[[#This Row],[Account]]="15035",Table1[[#This Row],[Account]]="20150"),Table1[[#This Row],[Vendor ID]]=""),1,"")</f>
        <v/>
      </c>
      <c r="AE1708" s="15"/>
      <c r="AF1708" s="15"/>
      <c r="AG1708" s="15"/>
      <c r="AH1708" s="46" t="str">
        <f>IF(Table1[[#This Row],[Posting Date]]&lt;&gt;"","GJ-"&amp;CountryID,"")</f>
        <v/>
      </c>
      <c r="AI1708" s="59" t="str">
        <f>IF(Table1[[#This Row],[Posting Date]]&lt;&gt;"",Table1[[#This Row],[Posting Date]],"")</f>
        <v/>
      </c>
      <c r="AJ1708" s="46"/>
      <c r="AK1708" s="46" t="str">
        <f>IF(Table1[[#This Row],[Description]]&lt;&gt;"",Table1[[#This Row],[Description]],"")</f>
        <v/>
      </c>
      <c r="AL1708" s="46" t="str">
        <f>IF(Table1[[#This Row],[Posting Date]]&lt;&gt;"",Table1[[#This Row],[Reference Number]],"")</f>
        <v/>
      </c>
      <c r="AM1708" s="46" t="str">
        <f>TRIM(Table1[[#This Row],[Line '#]])</f>
        <v/>
      </c>
      <c r="AN1708" s="46" t="str">
        <f>TRIM(Table1[[#This Row],[Account]])</f>
        <v/>
      </c>
      <c r="AO1708" s="46" t="str">
        <f>IF(Table1[[#This Row],[Posting Date]]&lt;&gt;"",$D$5,"")</f>
        <v/>
      </c>
      <c r="AP1708" s="46" t="str">
        <f>TRIM(Table1[[#This Row],[Departments-Prgrams]])</f>
        <v/>
      </c>
      <c r="AQ1708" s="46" t="str">
        <f>TRIM(Table1[[#This Row],[Grant]])</f>
        <v/>
      </c>
      <c r="AR1708" s="46" t="str">
        <f>TRIM(Table1[[#This Row],[Staff ID]])</f>
        <v/>
      </c>
      <c r="AS1708" s="46" t="str">
        <f>IF(TRIM(Table1[[#This Row],[Budget Code]])=0,"",TRIM(Table1[[#This Row],[Budget Code]]))</f>
        <v/>
      </c>
      <c r="AT1708" s="46" t="str">
        <f>IF(Table1[[#This Row],[Line Description]]&lt;&gt;"",Table1[[#This Row],[Line Description]],"")</f>
        <v/>
      </c>
      <c r="AU1708" s="46" t="str">
        <f>IF(Table1[[#This Row],[Cur_Amount Debit]]&gt;0,ROUND(Table1[[#This Row],[Cur_Amount Debit]],2),"")</f>
        <v/>
      </c>
      <c r="AV1708" s="46" t="str">
        <f>IF(Table1[[#This Row],[Cur_Amount Credit]]&gt;0,ROUND(Table1[[#This Row],[Cur_Amount Credit]],2),"")</f>
        <v/>
      </c>
      <c r="AW1708" s="46" t="str">
        <f>LEFT(Table1[[#This Row],[Cur]],3)</f>
        <v/>
      </c>
      <c r="AX1708" s="59"/>
      <c r="AY1708" s="46"/>
      <c r="AZ1708" s="46" t="str">
        <f>IF(Table1[[#This Row],[Cur]]&lt;&gt;"",IF(Table1[[#This Row],[Cur]]="USD","",ExchangeRate),"")</f>
        <v/>
      </c>
      <c r="BA1708" s="46" t="str">
        <f>IF(Table1[[#This Row],[Grant]]&lt;&gt;"",VLOOKUP(Table1[[#This Row],[Grant]],Grants!B:D,3),"")</f>
        <v/>
      </c>
      <c r="BB1708" s="46" t="str">
        <f>TRIM(Table1[[#This Row],[Vendor ID]])</f>
        <v/>
      </c>
      <c r="BC1708">
        <f>IF(Table1[[#This Row],[Reference Number]]=Q1707,BC1707,BC1707+1)</f>
        <v>2</v>
      </c>
    </row>
    <row r="1709" spans="1:55" ht="11.25" hidden="1" customHeight="1">
      <c r="A1709" s="1"/>
      <c r="B1709" s="88" t="str">
        <f>IF(Table1[[#This Row],[Posting Date]]&lt;&gt;"",IF(Table1[[#This Row],[Reference Number]]=Q1708,B1708+1,1),"")</f>
        <v/>
      </c>
      <c r="C1709" s="61"/>
      <c r="D1709" s="61"/>
      <c r="E1709" s="218"/>
      <c r="F1709" s="143" t="str">
        <f>IFERROR(IF(VLOOKUP(Table1[[#This Row],[Budget Code Description]],Dimentions!$X$6:$AC$132,2,FALSE)="","",VLOOKUP(Table1[[#This Row],[Budget Code Description]],Dimentions!$X$6:$AC$132,2,FALSE)),"")</f>
        <v/>
      </c>
      <c r="G1709" s="143" t="str">
        <f>IFERROR(VLOOKUP(Table1[[#This Row],[Budget Code Description]],Dimentions!$X$6:$AC$132,3,FALSE),"")</f>
        <v/>
      </c>
      <c r="H1709" s="64" t="str">
        <f>IFERROR(VLOOKUP(Table1[[#This Row],[Account]],Dimentions!$S$6:$V$233,2,FALSE),"")</f>
        <v/>
      </c>
      <c r="I1709" s="62">
        <f>_xlfn.NUMBERVALUE(LEFT(Table1[[#This Row],[Account]],1))</f>
        <v>0</v>
      </c>
      <c r="J1709" s="62" t="str">
        <f>IFERROR(VLOOKUP(Table1[[#This Row],[Budget Code Description]],Table6[#All],7,FALSE),"")</f>
        <v/>
      </c>
      <c r="K1709" s="143" t="str">
        <f>IFERROR(VLOOKUP(Table1[[#This Row],[Budget Code Description]],Table6[#All],8,FALSE),"")</f>
        <v/>
      </c>
      <c r="L1709" s="63"/>
      <c r="M1709" s="65" t="str">
        <f>IFERROR(VLOOKUP(Table1[[#This Row],[Staff ID]],Table2[],2,FALSE),"")</f>
        <v/>
      </c>
      <c r="N1709" s="211" t="str">
        <f>IFERROR(IF(VLOOKUP(Table1[[#This Row],[Budget Code Description]],Dimentions!$X$6:$AC$97,4,FALSE)="","",VLOOKUP(Table1[[#This Row],[Budget Code Description]],Dimentions!$X$6:$AC$97,4,FALSE)),"")</f>
        <v/>
      </c>
      <c r="O1709" s="65" t="str">
        <f>IFERROR(VLOOKUP(Table1[[#This Row],[Vendor ID]],Table549[],2,FALSE),"")</f>
        <v/>
      </c>
      <c r="P1709" s="63"/>
      <c r="Q1709" s="143" t="str">
        <f>IF(Table1[[#This Row],[Posting Date]]&lt;&gt;"",$D$9,"")</f>
        <v/>
      </c>
      <c r="R1709" s="159" t="str">
        <f>IF(Table1[[#This Row],[Posting Date]]&lt;&gt;"",$D$10,"")</f>
        <v/>
      </c>
      <c r="S1709" s="66"/>
      <c r="T1709" s="63"/>
      <c r="U1709" s="67"/>
      <c r="V1709" s="67"/>
      <c r="W1709" s="67" t="str">
        <f t="shared" si="27"/>
        <v/>
      </c>
      <c r="X1709" s="161" t="str">
        <f>IF(E1709="","",(IF(Table1[[#This Row],[Cur]]="USD",Table1[[#This Row],[Cur_Amount Debit]],Table1[[#This Row],[Cur_Amount Debit]]/Table1[[#This Row],[Exchange Rate]])))</f>
        <v/>
      </c>
      <c r="Y1709" s="161" t="str">
        <f>IF(E1709="","",(IF(Table1[[#This Row],[Cur]]="USD",Table1[[#This Row],[Cur_Amount Credit]],Table1[[#This Row],[Cur_Amount Credit]]/ExchangeRate)))</f>
        <v/>
      </c>
      <c r="Z1709" s="203" t="str">
        <f>IF(E1709="","",(Table1[[#This Row],[Debit USD]]-Table1[[#This Row],[Credit USD]]))</f>
        <v/>
      </c>
      <c r="AA1709" s="122"/>
      <c r="AB1709" s="1"/>
      <c r="AC1709" s="15"/>
      <c r="AD1709" s="15" t="str">
        <f>IF(AND(OR(Table1[[#This Row],[Account]]="15030",Table1[[#This Row],[Account]]="15035",Table1[[#This Row],[Account]]="20150"),Table1[[#This Row],[Vendor ID]]=""),1,"")</f>
        <v/>
      </c>
      <c r="AE1709" s="15"/>
      <c r="AF1709" s="15"/>
      <c r="AG1709" s="15"/>
      <c r="AH1709" s="46" t="str">
        <f>IF(Table1[[#This Row],[Posting Date]]&lt;&gt;"","GJ-"&amp;CountryID,"")</f>
        <v/>
      </c>
      <c r="AI1709" s="59" t="str">
        <f>IF(Table1[[#This Row],[Posting Date]]&lt;&gt;"",Table1[[#This Row],[Posting Date]],"")</f>
        <v/>
      </c>
      <c r="AJ1709" s="46"/>
      <c r="AK1709" s="46" t="str">
        <f>IF(Table1[[#This Row],[Description]]&lt;&gt;"",Table1[[#This Row],[Description]],"")</f>
        <v/>
      </c>
      <c r="AL1709" s="46" t="str">
        <f>IF(Table1[[#This Row],[Posting Date]]&lt;&gt;"",Table1[[#This Row],[Reference Number]],"")</f>
        <v/>
      </c>
      <c r="AM1709" s="46" t="str">
        <f>TRIM(Table1[[#This Row],[Line '#]])</f>
        <v/>
      </c>
      <c r="AN1709" s="46" t="str">
        <f>TRIM(Table1[[#This Row],[Account]])</f>
        <v/>
      </c>
      <c r="AO1709" s="46" t="str">
        <f>IF(Table1[[#This Row],[Posting Date]]&lt;&gt;"",$D$5,"")</f>
        <v/>
      </c>
      <c r="AP1709" s="46" t="str">
        <f>TRIM(Table1[[#This Row],[Departments-Prgrams]])</f>
        <v/>
      </c>
      <c r="AQ1709" s="46" t="str">
        <f>TRIM(Table1[[#This Row],[Grant]])</f>
        <v/>
      </c>
      <c r="AR1709" s="46" t="str">
        <f>TRIM(Table1[[#This Row],[Staff ID]])</f>
        <v/>
      </c>
      <c r="AS1709" s="46" t="str">
        <f>IF(TRIM(Table1[[#This Row],[Budget Code]])=0,"",TRIM(Table1[[#This Row],[Budget Code]]))</f>
        <v/>
      </c>
      <c r="AT1709" s="46" t="str">
        <f>IF(Table1[[#This Row],[Line Description]]&lt;&gt;"",Table1[[#This Row],[Line Description]],"")</f>
        <v/>
      </c>
      <c r="AU1709" s="46" t="str">
        <f>IF(Table1[[#This Row],[Cur_Amount Debit]]&gt;0,ROUND(Table1[[#This Row],[Cur_Amount Debit]],2),"")</f>
        <v/>
      </c>
      <c r="AV1709" s="46" t="str">
        <f>IF(Table1[[#This Row],[Cur_Amount Credit]]&gt;0,ROUND(Table1[[#This Row],[Cur_Amount Credit]],2),"")</f>
        <v/>
      </c>
      <c r="AW1709" s="46" t="str">
        <f>LEFT(Table1[[#This Row],[Cur]],3)</f>
        <v/>
      </c>
      <c r="AX1709" s="59"/>
      <c r="AY1709" s="46"/>
      <c r="AZ1709" s="46" t="str">
        <f>IF(Table1[[#This Row],[Cur]]&lt;&gt;"",IF(Table1[[#This Row],[Cur]]="USD","",ExchangeRate),"")</f>
        <v/>
      </c>
      <c r="BA1709" s="46" t="str">
        <f>IF(Table1[[#This Row],[Grant]]&lt;&gt;"",VLOOKUP(Table1[[#This Row],[Grant]],Grants!B:D,3),"")</f>
        <v/>
      </c>
      <c r="BB1709" s="46" t="str">
        <f>TRIM(Table1[[#This Row],[Vendor ID]])</f>
        <v/>
      </c>
      <c r="BC1709">
        <f>IF(Table1[[#This Row],[Reference Number]]=Q1708,BC1708,BC1708+1)</f>
        <v>2</v>
      </c>
    </row>
    <row r="1710" spans="1:55" ht="11.25" hidden="1" customHeight="1">
      <c r="A1710" s="1"/>
      <c r="B1710" s="88" t="str">
        <f>IF(Table1[[#This Row],[Posting Date]]&lt;&gt;"",IF(Table1[[#This Row],[Reference Number]]=Q1709,B1709+1,1),"")</f>
        <v/>
      </c>
      <c r="C1710" s="61"/>
      <c r="D1710" s="61"/>
      <c r="E1710" s="218"/>
      <c r="F1710" s="143" t="str">
        <f>IFERROR(IF(VLOOKUP(Table1[[#This Row],[Budget Code Description]],Dimentions!$X$6:$AC$132,2,FALSE)="","",VLOOKUP(Table1[[#This Row],[Budget Code Description]],Dimentions!$X$6:$AC$132,2,FALSE)),"")</f>
        <v/>
      </c>
      <c r="G1710" s="143" t="str">
        <f>IFERROR(VLOOKUP(Table1[[#This Row],[Budget Code Description]],Dimentions!$X$6:$AC$132,3,FALSE),"")</f>
        <v/>
      </c>
      <c r="H1710" s="64" t="str">
        <f>IFERROR(VLOOKUP(Table1[[#This Row],[Account]],Dimentions!$S$6:$V$233,2,FALSE),"")</f>
        <v/>
      </c>
      <c r="I1710" s="62">
        <f>_xlfn.NUMBERVALUE(LEFT(Table1[[#This Row],[Account]],1))</f>
        <v>0</v>
      </c>
      <c r="J1710" s="62" t="str">
        <f>IFERROR(VLOOKUP(Table1[[#This Row],[Budget Code Description]],Table6[#All],7,FALSE),"")</f>
        <v/>
      </c>
      <c r="K1710" s="143" t="str">
        <f>IFERROR(VLOOKUP(Table1[[#This Row],[Budget Code Description]],Table6[#All],8,FALSE),"")</f>
        <v/>
      </c>
      <c r="L1710" s="63"/>
      <c r="M1710" s="65" t="str">
        <f>IFERROR(VLOOKUP(Table1[[#This Row],[Staff ID]],Table2[],2,FALSE),"")</f>
        <v/>
      </c>
      <c r="N1710" s="211" t="str">
        <f>IFERROR(IF(VLOOKUP(Table1[[#This Row],[Budget Code Description]],Dimentions!$X$6:$AC$97,4,FALSE)="","",VLOOKUP(Table1[[#This Row],[Budget Code Description]],Dimentions!$X$6:$AC$97,4,FALSE)),"")</f>
        <v/>
      </c>
      <c r="O1710" s="65" t="str">
        <f>IFERROR(VLOOKUP(Table1[[#This Row],[Vendor ID]],Table549[],2,FALSE),"")</f>
        <v/>
      </c>
      <c r="P1710" s="63"/>
      <c r="Q1710" s="143" t="str">
        <f>IF(Table1[[#This Row],[Posting Date]]&lt;&gt;"",$D$9,"")</f>
        <v/>
      </c>
      <c r="R1710" s="159" t="str">
        <f>IF(Table1[[#This Row],[Posting Date]]&lt;&gt;"",$D$10,"")</f>
        <v/>
      </c>
      <c r="S1710" s="66"/>
      <c r="T1710" s="63"/>
      <c r="U1710" s="67"/>
      <c r="V1710" s="67"/>
      <c r="W1710" s="67" t="str">
        <f t="shared" si="27"/>
        <v/>
      </c>
      <c r="X1710" s="161" t="str">
        <f>IF(E1710="","",(IF(Table1[[#This Row],[Cur]]="USD",Table1[[#This Row],[Cur_Amount Debit]],Table1[[#This Row],[Cur_Amount Debit]]/Table1[[#This Row],[Exchange Rate]])))</f>
        <v/>
      </c>
      <c r="Y1710" s="161" t="str">
        <f>IF(E1710="","",(IF(Table1[[#This Row],[Cur]]="USD",Table1[[#This Row],[Cur_Amount Credit]],Table1[[#This Row],[Cur_Amount Credit]]/ExchangeRate)))</f>
        <v/>
      </c>
      <c r="Z1710" s="203" t="str">
        <f>IF(E1710="","",(Table1[[#This Row],[Debit USD]]-Table1[[#This Row],[Credit USD]]))</f>
        <v/>
      </c>
      <c r="AA1710" s="122"/>
      <c r="AB1710" s="1"/>
      <c r="AC1710" s="15"/>
      <c r="AD1710" s="15" t="str">
        <f>IF(AND(OR(Table1[[#This Row],[Account]]="15030",Table1[[#This Row],[Account]]="15035",Table1[[#This Row],[Account]]="20150"),Table1[[#This Row],[Vendor ID]]=""),1,"")</f>
        <v/>
      </c>
      <c r="AE1710" s="15"/>
      <c r="AF1710" s="15"/>
      <c r="AG1710" s="15"/>
      <c r="AH1710" s="46" t="str">
        <f>IF(Table1[[#This Row],[Posting Date]]&lt;&gt;"","GJ-"&amp;CountryID,"")</f>
        <v/>
      </c>
      <c r="AI1710" s="59" t="str">
        <f>IF(Table1[[#This Row],[Posting Date]]&lt;&gt;"",Table1[[#This Row],[Posting Date]],"")</f>
        <v/>
      </c>
      <c r="AJ1710" s="46"/>
      <c r="AK1710" s="46" t="str">
        <f>IF(Table1[[#This Row],[Description]]&lt;&gt;"",Table1[[#This Row],[Description]],"")</f>
        <v/>
      </c>
      <c r="AL1710" s="46" t="str">
        <f>IF(Table1[[#This Row],[Posting Date]]&lt;&gt;"",Table1[[#This Row],[Reference Number]],"")</f>
        <v/>
      </c>
      <c r="AM1710" s="46" t="str">
        <f>TRIM(Table1[[#This Row],[Line '#]])</f>
        <v/>
      </c>
      <c r="AN1710" s="46" t="str">
        <f>TRIM(Table1[[#This Row],[Account]])</f>
        <v/>
      </c>
      <c r="AO1710" s="46" t="str">
        <f>IF(Table1[[#This Row],[Posting Date]]&lt;&gt;"",$D$5,"")</f>
        <v/>
      </c>
      <c r="AP1710" s="46" t="str">
        <f>TRIM(Table1[[#This Row],[Departments-Prgrams]])</f>
        <v/>
      </c>
      <c r="AQ1710" s="46" t="str">
        <f>TRIM(Table1[[#This Row],[Grant]])</f>
        <v/>
      </c>
      <c r="AR1710" s="46" t="str">
        <f>TRIM(Table1[[#This Row],[Staff ID]])</f>
        <v/>
      </c>
      <c r="AS1710" s="46" t="str">
        <f>IF(TRIM(Table1[[#This Row],[Budget Code]])=0,"",TRIM(Table1[[#This Row],[Budget Code]]))</f>
        <v/>
      </c>
      <c r="AT1710" s="46" t="str">
        <f>IF(Table1[[#This Row],[Line Description]]&lt;&gt;"",Table1[[#This Row],[Line Description]],"")</f>
        <v/>
      </c>
      <c r="AU1710" s="46" t="str">
        <f>IF(Table1[[#This Row],[Cur_Amount Debit]]&gt;0,ROUND(Table1[[#This Row],[Cur_Amount Debit]],2),"")</f>
        <v/>
      </c>
      <c r="AV1710" s="46" t="str">
        <f>IF(Table1[[#This Row],[Cur_Amount Credit]]&gt;0,ROUND(Table1[[#This Row],[Cur_Amount Credit]],2),"")</f>
        <v/>
      </c>
      <c r="AW1710" s="46" t="str">
        <f>LEFT(Table1[[#This Row],[Cur]],3)</f>
        <v/>
      </c>
      <c r="AX1710" s="59"/>
      <c r="AY1710" s="46"/>
      <c r="AZ1710" s="46" t="str">
        <f>IF(Table1[[#This Row],[Cur]]&lt;&gt;"",IF(Table1[[#This Row],[Cur]]="USD","",ExchangeRate),"")</f>
        <v/>
      </c>
      <c r="BA1710" s="46" t="str">
        <f>IF(Table1[[#This Row],[Grant]]&lt;&gt;"",VLOOKUP(Table1[[#This Row],[Grant]],Grants!B:D,3),"")</f>
        <v/>
      </c>
      <c r="BB1710" s="46" t="str">
        <f>TRIM(Table1[[#This Row],[Vendor ID]])</f>
        <v/>
      </c>
      <c r="BC1710">
        <f>IF(Table1[[#This Row],[Reference Number]]=Q1709,BC1709,BC1709+1)</f>
        <v>2</v>
      </c>
    </row>
    <row r="1711" spans="1:55" ht="11.25" hidden="1" customHeight="1">
      <c r="A1711" s="1"/>
      <c r="B1711" s="88" t="str">
        <f>IF(Table1[[#This Row],[Posting Date]]&lt;&gt;"",IF(Table1[[#This Row],[Reference Number]]=Q1710,B1710+1,1),"")</f>
        <v/>
      </c>
      <c r="C1711" s="61"/>
      <c r="D1711" s="61"/>
      <c r="E1711" s="218"/>
      <c r="F1711" s="143" t="str">
        <f>IFERROR(IF(VLOOKUP(Table1[[#This Row],[Budget Code Description]],Dimentions!$X$6:$AC$132,2,FALSE)="","",VLOOKUP(Table1[[#This Row],[Budget Code Description]],Dimentions!$X$6:$AC$132,2,FALSE)),"")</f>
        <v/>
      </c>
      <c r="G1711" s="143" t="str">
        <f>IFERROR(VLOOKUP(Table1[[#This Row],[Budget Code Description]],Dimentions!$X$6:$AC$132,3,FALSE),"")</f>
        <v/>
      </c>
      <c r="H1711" s="64" t="str">
        <f>IFERROR(VLOOKUP(Table1[[#This Row],[Account]],Dimentions!$S$6:$V$233,2,FALSE),"")</f>
        <v/>
      </c>
      <c r="I1711" s="62">
        <f>_xlfn.NUMBERVALUE(LEFT(Table1[[#This Row],[Account]],1))</f>
        <v>0</v>
      </c>
      <c r="J1711" s="62" t="str">
        <f>IFERROR(VLOOKUP(Table1[[#This Row],[Budget Code Description]],Table6[#All],7,FALSE),"")</f>
        <v/>
      </c>
      <c r="K1711" s="143" t="str">
        <f>IFERROR(VLOOKUP(Table1[[#This Row],[Budget Code Description]],Table6[#All],8,FALSE),"")</f>
        <v/>
      </c>
      <c r="L1711" s="63"/>
      <c r="M1711" s="65" t="str">
        <f>IFERROR(VLOOKUP(Table1[[#This Row],[Staff ID]],Table2[],2,FALSE),"")</f>
        <v/>
      </c>
      <c r="N1711" s="211" t="str">
        <f>IFERROR(IF(VLOOKUP(Table1[[#This Row],[Budget Code Description]],Dimentions!$X$6:$AC$97,4,FALSE)="","",VLOOKUP(Table1[[#This Row],[Budget Code Description]],Dimentions!$X$6:$AC$97,4,FALSE)),"")</f>
        <v/>
      </c>
      <c r="O1711" s="65" t="str">
        <f>IFERROR(VLOOKUP(Table1[[#This Row],[Vendor ID]],Table549[],2,FALSE),"")</f>
        <v/>
      </c>
      <c r="P1711" s="63"/>
      <c r="Q1711" s="143" t="str">
        <f>IF(Table1[[#This Row],[Posting Date]]&lt;&gt;"",$D$9,"")</f>
        <v/>
      </c>
      <c r="R1711" s="159" t="str">
        <f>IF(Table1[[#This Row],[Posting Date]]&lt;&gt;"",$D$10,"")</f>
        <v/>
      </c>
      <c r="S1711" s="66"/>
      <c r="T1711" s="63"/>
      <c r="U1711" s="67"/>
      <c r="V1711" s="67"/>
      <c r="W1711" s="67" t="str">
        <f t="shared" si="27"/>
        <v/>
      </c>
      <c r="X1711" s="161" t="str">
        <f>IF(E1711="","",(IF(Table1[[#This Row],[Cur]]="USD",Table1[[#This Row],[Cur_Amount Debit]],Table1[[#This Row],[Cur_Amount Debit]]/Table1[[#This Row],[Exchange Rate]])))</f>
        <v/>
      </c>
      <c r="Y1711" s="161" t="str">
        <f>IF(E1711="","",(IF(Table1[[#This Row],[Cur]]="USD",Table1[[#This Row],[Cur_Amount Credit]],Table1[[#This Row],[Cur_Amount Credit]]/ExchangeRate)))</f>
        <v/>
      </c>
      <c r="Z1711" s="203" t="str">
        <f>IF(E1711="","",(Table1[[#This Row],[Debit USD]]-Table1[[#This Row],[Credit USD]]))</f>
        <v/>
      </c>
      <c r="AA1711" s="122"/>
      <c r="AB1711" s="1"/>
      <c r="AC1711" s="15"/>
      <c r="AD1711" s="15" t="str">
        <f>IF(AND(OR(Table1[[#This Row],[Account]]="15030",Table1[[#This Row],[Account]]="15035",Table1[[#This Row],[Account]]="20150"),Table1[[#This Row],[Vendor ID]]=""),1,"")</f>
        <v/>
      </c>
      <c r="AE1711" s="15"/>
      <c r="AF1711" s="15"/>
      <c r="AG1711" s="15"/>
      <c r="AH1711" s="46" t="str">
        <f>IF(Table1[[#This Row],[Posting Date]]&lt;&gt;"","GJ-"&amp;CountryID,"")</f>
        <v/>
      </c>
      <c r="AI1711" s="59" t="str">
        <f>IF(Table1[[#This Row],[Posting Date]]&lt;&gt;"",Table1[[#This Row],[Posting Date]],"")</f>
        <v/>
      </c>
      <c r="AJ1711" s="46"/>
      <c r="AK1711" s="46" t="str">
        <f>IF(Table1[[#This Row],[Description]]&lt;&gt;"",Table1[[#This Row],[Description]],"")</f>
        <v/>
      </c>
      <c r="AL1711" s="46" t="str">
        <f>IF(Table1[[#This Row],[Posting Date]]&lt;&gt;"",Table1[[#This Row],[Reference Number]],"")</f>
        <v/>
      </c>
      <c r="AM1711" s="46" t="str">
        <f>TRIM(Table1[[#This Row],[Line '#]])</f>
        <v/>
      </c>
      <c r="AN1711" s="46" t="str">
        <f>TRIM(Table1[[#This Row],[Account]])</f>
        <v/>
      </c>
      <c r="AO1711" s="46" t="str">
        <f>IF(Table1[[#This Row],[Posting Date]]&lt;&gt;"",$D$5,"")</f>
        <v/>
      </c>
      <c r="AP1711" s="46" t="str">
        <f>TRIM(Table1[[#This Row],[Departments-Prgrams]])</f>
        <v/>
      </c>
      <c r="AQ1711" s="46" t="str">
        <f>TRIM(Table1[[#This Row],[Grant]])</f>
        <v/>
      </c>
      <c r="AR1711" s="46" t="str">
        <f>TRIM(Table1[[#This Row],[Staff ID]])</f>
        <v/>
      </c>
      <c r="AS1711" s="46" t="str">
        <f>IF(TRIM(Table1[[#This Row],[Budget Code]])=0,"",TRIM(Table1[[#This Row],[Budget Code]]))</f>
        <v/>
      </c>
      <c r="AT1711" s="46" t="str">
        <f>IF(Table1[[#This Row],[Line Description]]&lt;&gt;"",Table1[[#This Row],[Line Description]],"")</f>
        <v/>
      </c>
      <c r="AU1711" s="46" t="str">
        <f>IF(Table1[[#This Row],[Cur_Amount Debit]]&gt;0,ROUND(Table1[[#This Row],[Cur_Amount Debit]],2),"")</f>
        <v/>
      </c>
      <c r="AV1711" s="46" t="str">
        <f>IF(Table1[[#This Row],[Cur_Amount Credit]]&gt;0,ROUND(Table1[[#This Row],[Cur_Amount Credit]],2),"")</f>
        <v/>
      </c>
      <c r="AW1711" s="46" t="str">
        <f>LEFT(Table1[[#This Row],[Cur]],3)</f>
        <v/>
      </c>
      <c r="AX1711" s="59"/>
      <c r="AY1711" s="46"/>
      <c r="AZ1711" s="46" t="str">
        <f>IF(Table1[[#This Row],[Cur]]&lt;&gt;"",IF(Table1[[#This Row],[Cur]]="USD","",ExchangeRate),"")</f>
        <v/>
      </c>
      <c r="BA1711" s="46" t="str">
        <f>IF(Table1[[#This Row],[Grant]]&lt;&gt;"",VLOOKUP(Table1[[#This Row],[Grant]],Grants!B:D,3),"")</f>
        <v/>
      </c>
      <c r="BB1711" s="46" t="str">
        <f>TRIM(Table1[[#This Row],[Vendor ID]])</f>
        <v/>
      </c>
      <c r="BC1711">
        <f>IF(Table1[[#This Row],[Reference Number]]=Q1710,BC1710,BC1710+1)</f>
        <v>2</v>
      </c>
    </row>
    <row r="1712" spans="1:55" ht="11.25" hidden="1" customHeight="1">
      <c r="A1712" s="1"/>
      <c r="B1712" s="88" t="str">
        <f>IF(Table1[[#This Row],[Posting Date]]&lt;&gt;"",IF(Table1[[#This Row],[Reference Number]]=Q1711,B1711+1,1),"")</f>
        <v/>
      </c>
      <c r="C1712" s="61"/>
      <c r="D1712" s="61"/>
      <c r="E1712" s="218"/>
      <c r="F1712" s="143" t="str">
        <f>IFERROR(IF(VLOOKUP(Table1[[#This Row],[Budget Code Description]],Dimentions!$X$6:$AC$132,2,FALSE)="","",VLOOKUP(Table1[[#This Row],[Budget Code Description]],Dimentions!$X$6:$AC$132,2,FALSE)),"")</f>
        <v/>
      </c>
      <c r="G1712" s="143" t="str">
        <f>IFERROR(VLOOKUP(Table1[[#This Row],[Budget Code Description]],Dimentions!$X$6:$AC$132,3,FALSE),"")</f>
        <v/>
      </c>
      <c r="H1712" s="64" t="str">
        <f>IFERROR(VLOOKUP(Table1[[#This Row],[Account]],Dimentions!$S$6:$V$233,2,FALSE),"")</f>
        <v/>
      </c>
      <c r="I1712" s="62">
        <f>_xlfn.NUMBERVALUE(LEFT(Table1[[#This Row],[Account]],1))</f>
        <v>0</v>
      </c>
      <c r="J1712" s="62" t="str">
        <f>IFERROR(VLOOKUP(Table1[[#This Row],[Budget Code Description]],Table6[#All],7,FALSE),"")</f>
        <v/>
      </c>
      <c r="K1712" s="143" t="str">
        <f>IFERROR(VLOOKUP(Table1[[#This Row],[Budget Code Description]],Table6[#All],8,FALSE),"")</f>
        <v/>
      </c>
      <c r="L1712" s="63"/>
      <c r="M1712" s="65" t="str">
        <f>IFERROR(VLOOKUP(Table1[[#This Row],[Staff ID]],Table2[],2,FALSE),"")</f>
        <v/>
      </c>
      <c r="N1712" s="211" t="str">
        <f>IFERROR(IF(VLOOKUP(Table1[[#This Row],[Budget Code Description]],Dimentions!$X$6:$AC$97,4,FALSE)="","",VLOOKUP(Table1[[#This Row],[Budget Code Description]],Dimentions!$X$6:$AC$97,4,FALSE)),"")</f>
        <v/>
      </c>
      <c r="O1712" s="65" t="str">
        <f>IFERROR(VLOOKUP(Table1[[#This Row],[Vendor ID]],Table549[],2,FALSE),"")</f>
        <v/>
      </c>
      <c r="P1712" s="63"/>
      <c r="Q1712" s="143" t="str">
        <f>IF(Table1[[#This Row],[Posting Date]]&lt;&gt;"",$D$9,"")</f>
        <v/>
      </c>
      <c r="R1712" s="159" t="str">
        <f>IF(Table1[[#This Row],[Posting Date]]&lt;&gt;"",$D$10,"")</f>
        <v/>
      </c>
      <c r="S1712" s="66"/>
      <c r="T1712" s="63"/>
      <c r="U1712" s="67"/>
      <c r="V1712" s="67"/>
      <c r="W1712" s="67" t="str">
        <f t="shared" si="27"/>
        <v/>
      </c>
      <c r="X1712" s="161" t="str">
        <f>IF(E1712="","",(IF(Table1[[#This Row],[Cur]]="USD",Table1[[#This Row],[Cur_Amount Debit]],Table1[[#This Row],[Cur_Amount Debit]]/Table1[[#This Row],[Exchange Rate]])))</f>
        <v/>
      </c>
      <c r="Y1712" s="161" t="str">
        <f>IF(E1712="","",(IF(Table1[[#This Row],[Cur]]="USD",Table1[[#This Row],[Cur_Amount Credit]],Table1[[#This Row],[Cur_Amount Credit]]/ExchangeRate)))</f>
        <v/>
      </c>
      <c r="Z1712" s="203" t="str">
        <f>IF(E1712="","",(Table1[[#This Row],[Debit USD]]-Table1[[#This Row],[Credit USD]]))</f>
        <v/>
      </c>
      <c r="AA1712" s="122"/>
      <c r="AB1712" s="1"/>
      <c r="AC1712" s="15"/>
      <c r="AD1712" s="15" t="str">
        <f>IF(AND(OR(Table1[[#This Row],[Account]]="15030",Table1[[#This Row],[Account]]="15035",Table1[[#This Row],[Account]]="20150"),Table1[[#This Row],[Vendor ID]]=""),1,"")</f>
        <v/>
      </c>
      <c r="AE1712" s="15"/>
      <c r="AF1712" s="15"/>
      <c r="AG1712" s="15"/>
      <c r="AH1712" s="46" t="str">
        <f>IF(Table1[[#This Row],[Posting Date]]&lt;&gt;"","GJ-"&amp;CountryID,"")</f>
        <v/>
      </c>
      <c r="AI1712" s="59" t="str">
        <f>IF(Table1[[#This Row],[Posting Date]]&lt;&gt;"",Table1[[#This Row],[Posting Date]],"")</f>
        <v/>
      </c>
      <c r="AJ1712" s="46"/>
      <c r="AK1712" s="46" t="str">
        <f>IF(Table1[[#This Row],[Description]]&lt;&gt;"",Table1[[#This Row],[Description]],"")</f>
        <v/>
      </c>
      <c r="AL1712" s="46" t="str">
        <f>IF(Table1[[#This Row],[Posting Date]]&lt;&gt;"",Table1[[#This Row],[Reference Number]],"")</f>
        <v/>
      </c>
      <c r="AM1712" s="46" t="str">
        <f>TRIM(Table1[[#This Row],[Line '#]])</f>
        <v/>
      </c>
      <c r="AN1712" s="46" t="str">
        <f>TRIM(Table1[[#This Row],[Account]])</f>
        <v/>
      </c>
      <c r="AO1712" s="46" t="str">
        <f>IF(Table1[[#This Row],[Posting Date]]&lt;&gt;"",$D$5,"")</f>
        <v/>
      </c>
      <c r="AP1712" s="46" t="str">
        <f>TRIM(Table1[[#This Row],[Departments-Prgrams]])</f>
        <v/>
      </c>
      <c r="AQ1712" s="46" t="str">
        <f>TRIM(Table1[[#This Row],[Grant]])</f>
        <v/>
      </c>
      <c r="AR1712" s="46" t="str">
        <f>TRIM(Table1[[#This Row],[Staff ID]])</f>
        <v/>
      </c>
      <c r="AS1712" s="46" t="str">
        <f>IF(TRIM(Table1[[#This Row],[Budget Code]])=0,"",TRIM(Table1[[#This Row],[Budget Code]]))</f>
        <v/>
      </c>
      <c r="AT1712" s="46" t="str">
        <f>IF(Table1[[#This Row],[Line Description]]&lt;&gt;"",Table1[[#This Row],[Line Description]],"")</f>
        <v/>
      </c>
      <c r="AU1712" s="46" t="str">
        <f>IF(Table1[[#This Row],[Cur_Amount Debit]]&gt;0,ROUND(Table1[[#This Row],[Cur_Amount Debit]],2),"")</f>
        <v/>
      </c>
      <c r="AV1712" s="46" t="str">
        <f>IF(Table1[[#This Row],[Cur_Amount Credit]]&gt;0,ROUND(Table1[[#This Row],[Cur_Amount Credit]],2),"")</f>
        <v/>
      </c>
      <c r="AW1712" s="46" t="str">
        <f>LEFT(Table1[[#This Row],[Cur]],3)</f>
        <v/>
      </c>
      <c r="AX1712" s="59"/>
      <c r="AY1712" s="46"/>
      <c r="AZ1712" s="46" t="str">
        <f>IF(Table1[[#This Row],[Cur]]&lt;&gt;"",IF(Table1[[#This Row],[Cur]]="USD","",ExchangeRate),"")</f>
        <v/>
      </c>
      <c r="BA1712" s="46" t="str">
        <f>IF(Table1[[#This Row],[Grant]]&lt;&gt;"",VLOOKUP(Table1[[#This Row],[Grant]],Grants!B:D,3),"")</f>
        <v/>
      </c>
      <c r="BB1712" s="46" t="str">
        <f>TRIM(Table1[[#This Row],[Vendor ID]])</f>
        <v/>
      </c>
      <c r="BC1712">
        <f>IF(Table1[[#This Row],[Reference Number]]=Q1711,BC1711,BC1711+1)</f>
        <v>2</v>
      </c>
    </row>
    <row r="1713" spans="1:55" ht="11.25" hidden="1" customHeight="1">
      <c r="A1713" s="1"/>
      <c r="B1713" s="88" t="str">
        <f>IF(Table1[[#This Row],[Posting Date]]&lt;&gt;"",IF(Table1[[#This Row],[Reference Number]]=Q1712,B1712+1,1),"")</f>
        <v/>
      </c>
      <c r="C1713" s="61"/>
      <c r="D1713" s="61"/>
      <c r="E1713" s="218"/>
      <c r="F1713" s="143" t="str">
        <f>IFERROR(IF(VLOOKUP(Table1[[#This Row],[Budget Code Description]],Dimentions!$X$6:$AC$132,2,FALSE)="","",VLOOKUP(Table1[[#This Row],[Budget Code Description]],Dimentions!$X$6:$AC$132,2,FALSE)),"")</f>
        <v/>
      </c>
      <c r="G1713" s="143" t="str">
        <f>IFERROR(VLOOKUP(Table1[[#This Row],[Budget Code Description]],Dimentions!$X$6:$AC$132,3,FALSE),"")</f>
        <v/>
      </c>
      <c r="H1713" s="64" t="str">
        <f>IFERROR(VLOOKUP(Table1[[#This Row],[Account]],Dimentions!$S$6:$V$233,2,FALSE),"")</f>
        <v/>
      </c>
      <c r="I1713" s="62">
        <f>_xlfn.NUMBERVALUE(LEFT(Table1[[#This Row],[Account]],1))</f>
        <v>0</v>
      </c>
      <c r="J1713" s="62" t="str">
        <f>IFERROR(VLOOKUP(Table1[[#This Row],[Budget Code Description]],Table6[#All],7,FALSE),"")</f>
        <v/>
      </c>
      <c r="K1713" s="143" t="str">
        <f>IFERROR(VLOOKUP(Table1[[#This Row],[Budget Code Description]],Table6[#All],8,FALSE),"")</f>
        <v/>
      </c>
      <c r="L1713" s="63"/>
      <c r="M1713" s="65" t="str">
        <f>IFERROR(VLOOKUP(Table1[[#This Row],[Staff ID]],Table2[],2,FALSE),"")</f>
        <v/>
      </c>
      <c r="N1713" s="211" t="str">
        <f>IFERROR(IF(VLOOKUP(Table1[[#This Row],[Budget Code Description]],Dimentions!$X$6:$AC$97,4,FALSE)="","",VLOOKUP(Table1[[#This Row],[Budget Code Description]],Dimentions!$X$6:$AC$97,4,FALSE)),"")</f>
        <v/>
      </c>
      <c r="O1713" s="65" t="str">
        <f>IFERROR(VLOOKUP(Table1[[#This Row],[Vendor ID]],Table549[],2,FALSE),"")</f>
        <v/>
      </c>
      <c r="P1713" s="63"/>
      <c r="Q1713" s="143" t="str">
        <f>IF(Table1[[#This Row],[Posting Date]]&lt;&gt;"",$D$9,"")</f>
        <v/>
      </c>
      <c r="R1713" s="159" t="str">
        <f>IF(Table1[[#This Row],[Posting Date]]&lt;&gt;"",$D$10,"")</f>
        <v/>
      </c>
      <c r="S1713" s="66"/>
      <c r="T1713" s="63"/>
      <c r="U1713" s="67"/>
      <c r="V1713" s="67"/>
      <c r="W1713" s="67" t="str">
        <f t="shared" si="27"/>
        <v/>
      </c>
      <c r="X1713" s="161" t="str">
        <f>IF(E1713="","",(IF(Table1[[#This Row],[Cur]]="USD",Table1[[#This Row],[Cur_Amount Debit]],Table1[[#This Row],[Cur_Amount Debit]]/Table1[[#This Row],[Exchange Rate]])))</f>
        <v/>
      </c>
      <c r="Y1713" s="161" t="str">
        <f>IF(E1713="","",(IF(Table1[[#This Row],[Cur]]="USD",Table1[[#This Row],[Cur_Amount Credit]],Table1[[#This Row],[Cur_Amount Credit]]/ExchangeRate)))</f>
        <v/>
      </c>
      <c r="Z1713" s="203" t="str">
        <f>IF(E1713="","",(Table1[[#This Row],[Debit USD]]-Table1[[#This Row],[Credit USD]]))</f>
        <v/>
      </c>
      <c r="AA1713" s="122"/>
      <c r="AB1713" s="1"/>
      <c r="AC1713" s="15"/>
      <c r="AD1713" s="15" t="str">
        <f>IF(AND(OR(Table1[[#This Row],[Account]]="15030",Table1[[#This Row],[Account]]="15035",Table1[[#This Row],[Account]]="20150"),Table1[[#This Row],[Vendor ID]]=""),1,"")</f>
        <v/>
      </c>
      <c r="AE1713" s="15"/>
      <c r="AF1713" s="15"/>
      <c r="AG1713" s="15"/>
      <c r="AH1713" s="46" t="str">
        <f>IF(Table1[[#This Row],[Posting Date]]&lt;&gt;"","GJ-"&amp;CountryID,"")</f>
        <v/>
      </c>
      <c r="AI1713" s="59" t="str">
        <f>IF(Table1[[#This Row],[Posting Date]]&lt;&gt;"",Table1[[#This Row],[Posting Date]],"")</f>
        <v/>
      </c>
      <c r="AJ1713" s="46"/>
      <c r="AK1713" s="46" t="str">
        <f>IF(Table1[[#This Row],[Description]]&lt;&gt;"",Table1[[#This Row],[Description]],"")</f>
        <v/>
      </c>
      <c r="AL1713" s="46" t="str">
        <f>IF(Table1[[#This Row],[Posting Date]]&lt;&gt;"",Table1[[#This Row],[Reference Number]],"")</f>
        <v/>
      </c>
      <c r="AM1713" s="46" t="str">
        <f>TRIM(Table1[[#This Row],[Line '#]])</f>
        <v/>
      </c>
      <c r="AN1713" s="46" t="str">
        <f>TRIM(Table1[[#This Row],[Account]])</f>
        <v/>
      </c>
      <c r="AO1713" s="46" t="str">
        <f>IF(Table1[[#This Row],[Posting Date]]&lt;&gt;"",$D$5,"")</f>
        <v/>
      </c>
      <c r="AP1713" s="46" t="str">
        <f>TRIM(Table1[[#This Row],[Departments-Prgrams]])</f>
        <v/>
      </c>
      <c r="AQ1713" s="46" t="str">
        <f>TRIM(Table1[[#This Row],[Grant]])</f>
        <v/>
      </c>
      <c r="AR1713" s="46" t="str">
        <f>TRIM(Table1[[#This Row],[Staff ID]])</f>
        <v/>
      </c>
      <c r="AS1713" s="46" t="str">
        <f>IF(TRIM(Table1[[#This Row],[Budget Code]])=0,"",TRIM(Table1[[#This Row],[Budget Code]]))</f>
        <v/>
      </c>
      <c r="AT1713" s="46" t="str">
        <f>IF(Table1[[#This Row],[Line Description]]&lt;&gt;"",Table1[[#This Row],[Line Description]],"")</f>
        <v/>
      </c>
      <c r="AU1713" s="46" t="str">
        <f>IF(Table1[[#This Row],[Cur_Amount Debit]]&gt;0,ROUND(Table1[[#This Row],[Cur_Amount Debit]],2),"")</f>
        <v/>
      </c>
      <c r="AV1713" s="46" t="str">
        <f>IF(Table1[[#This Row],[Cur_Amount Credit]]&gt;0,ROUND(Table1[[#This Row],[Cur_Amount Credit]],2),"")</f>
        <v/>
      </c>
      <c r="AW1713" s="46" t="str">
        <f>LEFT(Table1[[#This Row],[Cur]],3)</f>
        <v/>
      </c>
      <c r="AX1713" s="59"/>
      <c r="AY1713" s="46"/>
      <c r="AZ1713" s="46" t="str">
        <f>IF(Table1[[#This Row],[Cur]]&lt;&gt;"",IF(Table1[[#This Row],[Cur]]="USD","",ExchangeRate),"")</f>
        <v/>
      </c>
      <c r="BA1713" s="46" t="str">
        <f>IF(Table1[[#This Row],[Grant]]&lt;&gt;"",VLOOKUP(Table1[[#This Row],[Grant]],Grants!B:D,3),"")</f>
        <v/>
      </c>
      <c r="BB1713" s="46" t="str">
        <f>TRIM(Table1[[#This Row],[Vendor ID]])</f>
        <v/>
      </c>
      <c r="BC1713">
        <f>IF(Table1[[#This Row],[Reference Number]]=Q1712,BC1712,BC1712+1)</f>
        <v>2</v>
      </c>
    </row>
    <row r="1714" spans="1:55" ht="11.25" hidden="1" customHeight="1">
      <c r="A1714" s="1"/>
      <c r="B1714" s="88" t="str">
        <f>IF(Table1[[#This Row],[Posting Date]]&lt;&gt;"",IF(Table1[[#This Row],[Reference Number]]=Q1713,B1713+1,1),"")</f>
        <v/>
      </c>
      <c r="C1714" s="61"/>
      <c r="D1714" s="61"/>
      <c r="E1714" s="218"/>
      <c r="F1714" s="143" t="str">
        <f>IFERROR(IF(VLOOKUP(Table1[[#This Row],[Budget Code Description]],Dimentions!$X$6:$AC$132,2,FALSE)="","",VLOOKUP(Table1[[#This Row],[Budget Code Description]],Dimentions!$X$6:$AC$132,2,FALSE)),"")</f>
        <v/>
      </c>
      <c r="G1714" s="143" t="str">
        <f>IFERROR(VLOOKUP(Table1[[#This Row],[Budget Code Description]],Dimentions!$X$6:$AC$132,3,FALSE),"")</f>
        <v/>
      </c>
      <c r="H1714" s="64" t="str">
        <f>IFERROR(VLOOKUP(Table1[[#This Row],[Account]],Dimentions!$S$6:$V$233,2,FALSE),"")</f>
        <v/>
      </c>
      <c r="I1714" s="62">
        <f>_xlfn.NUMBERVALUE(LEFT(Table1[[#This Row],[Account]],1))</f>
        <v>0</v>
      </c>
      <c r="J1714" s="62" t="str">
        <f>IFERROR(VLOOKUP(Table1[[#This Row],[Budget Code Description]],Table6[#All],7,FALSE),"")</f>
        <v/>
      </c>
      <c r="K1714" s="143" t="str">
        <f>IFERROR(VLOOKUP(Table1[[#This Row],[Budget Code Description]],Table6[#All],8,FALSE),"")</f>
        <v/>
      </c>
      <c r="L1714" s="63"/>
      <c r="M1714" s="65" t="str">
        <f>IFERROR(VLOOKUP(Table1[[#This Row],[Staff ID]],Table2[],2,FALSE),"")</f>
        <v/>
      </c>
      <c r="N1714" s="211" t="str">
        <f>IFERROR(IF(VLOOKUP(Table1[[#This Row],[Budget Code Description]],Dimentions!$X$6:$AC$97,4,FALSE)="","",VLOOKUP(Table1[[#This Row],[Budget Code Description]],Dimentions!$X$6:$AC$97,4,FALSE)),"")</f>
        <v/>
      </c>
      <c r="O1714" s="65" t="str">
        <f>IFERROR(VLOOKUP(Table1[[#This Row],[Vendor ID]],Table549[],2,FALSE),"")</f>
        <v/>
      </c>
      <c r="P1714" s="63"/>
      <c r="Q1714" s="143" t="str">
        <f>IF(Table1[[#This Row],[Posting Date]]&lt;&gt;"",$D$9,"")</f>
        <v/>
      </c>
      <c r="R1714" s="159" t="str">
        <f>IF(Table1[[#This Row],[Posting Date]]&lt;&gt;"",$D$10,"")</f>
        <v/>
      </c>
      <c r="S1714" s="66"/>
      <c r="T1714" s="63"/>
      <c r="U1714" s="67"/>
      <c r="V1714" s="67"/>
      <c r="W1714" s="67" t="str">
        <f t="shared" si="27"/>
        <v/>
      </c>
      <c r="X1714" s="161" t="str">
        <f>IF(E1714="","",(IF(Table1[[#This Row],[Cur]]="USD",Table1[[#This Row],[Cur_Amount Debit]],Table1[[#This Row],[Cur_Amount Debit]]/Table1[[#This Row],[Exchange Rate]])))</f>
        <v/>
      </c>
      <c r="Y1714" s="161" t="str">
        <f>IF(E1714="","",(IF(Table1[[#This Row],[Cur]]="USD",Table1[[#This Row],[Cur_Amount Credit]],Table1[[#This Row],[Cur_Amount Credit]]/ExchangeRate)))</f>
        <v/>
      </c>
      <c r="Z1714" s="203" t="str">
        <f>IF(E1714="","",(Table1[[#This Row],[Debit USD]]-Table1[[#This Row],[Credit USD]]))</f>
        <v/>
      </c>
      <c r="AA1714" s="122"/>
      <c r="AB1714" s="1"/>
      <c r="AC1714" s="15"/>
      <c r="AD1714" s="15" t="str">
        <f>IF(AND(OR(Table1[[#This Row],[Account]]="15030",Table1[[#This Row],[Account]]="15035",Table1[[#This Row],[Account]]="20150"),Table1[[#This Row],[Vendor ID]]=""),1,"")</f>
        <v/>
      </c>
      <c r="AE1714" s="15"/>
      <c r="AF1714" s="15"/>
      <c r="AG1714" s="15"/>
      <c r="AH1714" s="46" t="str">
        <f>IF(Table1[[#This Row],[Posting Date]]&lt;&gt;"","GJ-"&amp;CountryID,"")</f>
        <v/>
      </c>
      <c r="AI1714" s="59" t="str">
        <f>IF(Table1[[#This Row],[Posting Date]]&lt;&gt;"",Table1[[#This Row],[Posting Date]],"")</f>
        <v/>
      </c>
      <c r="AJ1714" s="46"/>
      <c r="AK1714" s="46" t="str">
        <f>IF(Table1[[#This Row],[Description]]&lt;&gt;"",Table1[[#This Row],[Description]],"")</f>
        <v/>
      </c>
      <c r="AL1714" s="46" t="str">
        <f>IF(Table1[[#This Row],[Posting Date]]&lt;&gt;"",Table1[[#This Row],[Reference Number]],"")</f>
        <v/>
      </c>
      <c r="AM1714" s="46" t="str">
        <f>TRIM(Table1[[#This Row],[Line '#]])</f>
        <v/>
      </c>
      <c r="AN1714" s="46" t="str">
        <f>TRIM(Table1[[#This Row],[Account]])</f>
        <v/>
      </c>
      <c r="AO1714" s="46" t="str">
        <f>IF(Table1[[#This Row],[Posting Date]]&lt;&gt;"",$D$5,"")</f>
        <v/>
      </c>
      <c r="AP1714" s="46" t="str">
        <f>TRIM(Table1[[#This Row],[Departments-Prgrams]])</f>
        <v/>
      </c>
      <c r="AQ1714" s="46" t="str">
        <f>TRIM(Table1[[#This Row],[Grant]])</f>
        <v/>
      </c>
      <c r="AR1714" s="46" t="str">
        <f>TRIM(Table1[[#This Row],[Staff ID]])</f>
        <v/>
      </c>
      <c r="AS1714" s="46" t="str">
        <f>IF(TRIM(Table1[[#This Row],[Budget Code]])=0,"",TRIM(Table1[[#This Row],[Budget Code]]))</f>
        <v/>
      </c>
      <c r="AT1714" s="46" t="str">
        <f>IF(Table1[[#This Row],[Line Description]]&lt;&gt;"",Table1[[#This Row],[Line Description]],"")</f>
        <v/>
      </c>
      <c r="AU1714" s="46" t="str">
        <f>IF(Table1[[#This Row],[Cur_Amount Debit]]&gt;0,ROUND(Table1[[#This Row],[Cur_Amount Debit]],2),"")</f>
        <v/>
      </c>
      <c r="AV1714" s="46" t="str">
        <f>IF(Table1[[#This Row],[Cur_Amount Credit]]&gt;0,ROUND(Table1[[#This Row],[Cur_Amount Credit]],2),"")</f>
        <v/>
      </c>
      <c r="AW1714" s="46" t="str">
        <f>LEFT(Table1[[#This Row],[Cur]],3)</f>
        <v/>
      </c>
      <c r="AX1714" s="59"/>
      <c r="AY1714" s="46"/>
      <c r="AZ1714" s="46" t="str">
        <f>IF(Table1[[#This Row],[Cur]]&lt;&gt;"",IF(Table1[[#This Row],[Cur]]="USD","",ExchangeRate),"")</f>
        <v/>
      </c>
      <c r="BA1714" s="46" t="str">
        <f>IF(Table1[[#This Row],[Grant]]&lt;&gt;"",VLOOKUP(Table1[[#This Row],[Grant]],Grants!B:D,3),"")</f>
        <v/>
      </c>
      <c r="BB1714" s="46" t="str">
        <f>TRIM(Table1[[#This Row],[Vendor ID]])</f>
        <v/>
      </c>
      <c r="BC1714">
        <f>IF(Table1[[#This Row],[Reference Number]]=Q1713,BC1713,BC1713+1)</f>
        <v>2</v>
      </c>
    </row>
    <row r="1715" spans="1:55" ht="11.25" hidden="1" customHeight="1">
      <c r="A1715" s="1"/>
      <c r="B1715" s="88" t="str">
        <f>IF(Table1[[#This Row],[Posting Date]]&lt;&gt;"",IF(Table1[[#This Row],[Reference Number]]=Q1714,B1714+1,1),"")</f>
        <v/>
      </c>
      <c r="C1715" s="61"/>
      <c r="D1715" s="61"/>
      <c r="E1715" s="218"/>
      <c r="F1715" s="143" t="str">
        <f>IFERROR(IF(VLOOKUP(Table1[[#This Row],[Budget Code Description]],Dimentions!$X$6:$AC$132,2,FALSE)="","",VLOOKUP(Table1[[#This Row],[Budget Code Description]],Dimentions!$X$6:$AC$132,2,FALSE)),"")</f>
        <v/>
      </c>
      <c r="G1715" s="143" t="str">
        <f>IFERROR(VLOOKUP(Table1[[#This Row],[Budget Code Description]],Dimentions!$X$6:$AC$132,3,FALSE),"")</f>
        <v/>
      </c>
      <c r="H1715" s="64" t="str">
        <f>IFERROR(VLOOKUP(Table1[[#This Row],[Account]],Dimentions!$S$6:$V$233,2,FALSE),"")</f>
        <v/>
      </c>
      <c r="I1715" s="62">
        <f>_xlfn.NUMBERVALUE(LEFT(Table1[[#This Row],[Account]],1))</f>
        <v>0</v>
      </c>
      <c r="J1715" s="62" t="str">
        <f>IFERROR(VLOOKUP(Table1[[#This Row],[Budget Code Description]],Table6[#All],7,FALSE),"")</f>
        <v/>
      </c>
      <c r="K1715" s="143" t="str">
        <f>IFERROR(VLOOKUP(Table1[[#This Row],[Budget Code Description]],Table6[#All],8,FALSE),"")</f>
        <v/>
      </c>
      <c r="L1715" s="63"/>
      <c r="M1715" s="65" t="str">
        <f>IFERROR(VLOOKUP(Table1[[#This Row],[Staff ID]],Table2[],2,FALSE),"")</f>
        <v/>
      </c>
      <c r="N1715" s="211" t="str">
        <f>IFERROR(IF(VLOOKUP(Table1[[#This Row],[Budget Code Description]],Dimentions!$X$6:$AC$97,4,FALSE)="","",VLOOKUP(Table1[[#This Row],[Budget Code Description]],Dimentions!$X$6:$AC$97,4,FALSE)),"")</f>
        <v/>
      </c>
      <c r="O1715" s="65" t="str">
        <f>IFERROR(VLOOKUP(Table1[[#This Row],[Vendor ID]],Table549[],2,FALSE),"")</f>
        <v/>
      </c>
      <c r="P1715" s="63"/>
      <c r="Q1715" s="143" t="str">
        <f>IF(Table1[[#This Row],[Posting Date]]&lt;&gt;"",$D$9,"")</f>
        <v/>
      </c>
      <c r="R1715" s="159" t="str">
        <f>IF(Table1[[#This Row],[Posting Date]]&lt;&gt;"",$D$10,"")</f>
        <v/>
      </c>
      <c r="S1715" s="66"/>
      <c r="T1715" s="63"/>
      <c r="U1715" s="67"/>
      <c r="V1715" s="67"/>
      <c r="W1715" s="67" t="str">
        <f t="shared" si="27"/>
        <v/>
      </c>
      <c r="X1715" s="161" t="str">
        <f>IF(E1715="","",(IF(Table1[[#This Row],[Cur]]="USD",Table1[[#This Row],[Cur_Amount Debit]],Table1[[#This Row],[Cur_Amount Debit]]/Table1[[#This Row],[Exchange Rate]])))</f>
        <v/>
      </c>
      <c r="Y1715" s="161" t="str">
        <f>IF(E1715="","",(IF(Table1[[#This Row],[Cur]]="USD",Table1[[#This Row],[Cur_Amount Credit]],Table1[[#This Row],[Cur_Amount Credit]]/ExchangeRate)))</f>
        <v/>
      </c>
      <c r="Z1715" s="203" t="str">
        <f>IF(E1715="","",(Table1[[#This Row],[Debit USD]]-Table1[[#This Row],[Credit USD]]))</f>
        <v/>
      </c>
      <c r="AA1715" s="122"/>
      <c r="AB1715" s="1"/>
      <c r="AC1715" s="15"/>
      <c r="AD1715" s="15" t="str">
        <f>IF(AND(OR(Table1[[#This Row],[Account]]="15030",Table1[[#This Row],[Account]]="15035",Table1[[#This Row],[Account]]="20150"),Table1[[#This Row],[Vendor ID]]=""),1,"")</f>
        <v/>
      </c>
      <c r="AE1715" s="15"/>
      <c r="AF1715" s="15"/>
      <c r="AG1715" s="15"/>
      <c r="AH1715" s="46" t="str">
        <f>IF(Table1[[#This Row],[Posting Date]]&lt;&gt;"","GJ-"&amp;CountryID,"")</f>
        <v/>
      </c>
      <c r="AI1715" s="59" t="str">
        <f>IF(Table1[[#This Row],[Posting Date]]&lt;&gt;"",Table1[[#This Row],[Posting Date]],"")</f>
        <v/>
      </c>
      <c r="AJ1715" s="46"/>
      <c r="AK1715" s="46" t="str">
        <f>IF(Table1[[#This Row],[Description]]&lt;&gt;"",Table1[[#This Row],[Description]],"")</f>
        <v/>
      </c>
      <c r="AL1715" s="46" t="str">
        <f>IF(Table1[[#This Row],[Posting Date]]&lt;&gt;"",Table1[[#This Row],[Reference Number]],"")</f>
        <v/>
      </c>
      <c r="AM1715" s="46" t="str">
        <f>TRIM(Table1[[#This Row],[Line '#]])</f>
        <v/>
      </c>
      <c r="AN1715" s="46" t="str">
        <f>TRIM(Table1[[#This Row],[Account]])</f>
        <v/>
      </c>
      <c r="AO1715" s="46" t="str">
        <f>IF(Table1[[#This Row],[Posting Date]]&lt;&gt;"",$D$5,"")</f>
        <v/>
      </c>
      <c r="AP1715" s="46" t="str">
        <f>TRIM(Table1[[#This Row],[Departments-Prgrams]])</f>
        <v/>
      </c>
      <c r="AQ1715" s="46" t="str">
        <f>TRIM(Table1[[#This Row],[Grant]])</f>
        <v/>
      </c>
      <c r="AR1715" s="46" t="str">
        <f>TRIM(Table1[[#This Row],[Staff ID]])</f>
        <v/>
      </c>
      <c r="AS1715" s="46" t="str">
        <f>IF(TRIM(Table1[[#This Row],[Budget Code]])=0,"",TRIM(Table1[[#This Row],[Budget Code]]))</f>
        <v/>
      </c>
      <c r="AT1715" s="46" t="str">
        <f>IF(Table1[[#This Row],[Line Description]]&lt;&gt;"",Table1[[#This Row],[Line Description]],"")</f>
        <v/>
      </c>
      <c r="AU1715" s="46" t="str">
        <f>IF(Table1[[#This Row],[Cur_Amount Debit]]&gt;0,ROUND(Table1[[#This Row],[Cur_Amount Debit]],2),"")</f>
        <v/>
      </c>
      <c r="AV1715" s="46" t="str">
        <f>IF(Table1[[#This Row],[Cur_Amount Credit]]&gt;0,ROUND(Table1[[#This Row],[Cur_Amount Credit]],2),"")</f>
        <v/>
      </c>
      <c r="AW1715" s="46" t="str">
        <f>LEFT(Table1[[#This Row],[Cur]],3)</f>
        <v/>
      </c>
      <c r="AX1715" s="59"/>
      <c r="AY1715" s="46"/>
      <c r="AZ1715" s="46" t="str">
        <f>IF(Table1[[#This Row],[Cur]]&lt;&gt;"",IF(Table1[[#This Row],[Cur]]="USD","",ExchangeRate),"")</f>
        <v/>
      </c>
      <c r="BA1715" s="46" t="str">
        <f>IF(Table1[[#This Row],[Grant]]&lt;&gt;"",VLOOKUP(Table1[[#This Row],[Grant]],Grants!B:D,3),"")</f>
        <v/>
      </c>
      <c r="BB1715" s="46" t="str">
        <f>TRIM(Table1[[#This Row],[Vendor ID]])</f>
        <v/>
      </c>
      <c r="BC1715">
        <f>IF(Table1[[#This Row],[Reference Number]]=Q1714,BC1714,BC1714+1)</f>
        <v>2</v>
      </c>
    </row>
    <row r="1716" spans="1:55" ht="11.25" hidden="1" customHeight="1">
      <c r="A1716" s="1"/>
      <c r="B1716" s="88" t="str">
        <f>IF(Table1[[#This Row],[Posting Date]]&lt;&gt;"",IF(Table1[[#This Row],[Reference Number]]=Q1715,B1715+1,1),"")</f>
        <v/>
      </c>
      <c r="C1716" s="61"/>
      <c r="D1716" s="61"/>
      <c r="E1716" s="218"/>
      <c r="F1716" s="143" t="str">
        <f>IFERROR(IF(VLOOKUP(Table1[[#This Row],[Budget Code Description]],Dimentions!$X$6:$AC$132,2,FALSE)="","",VLOOKUP(Table1[[#This Row],[Budget Code Description]],Dimentions!$X$6:$AC$132,2,FALSE)),"")</f>
        <v/>
      </c>
      <c r="G1716" s="143" t="str">
        <f>IFERROR(VLOOKUP(Table1[[#This Row],[Budget Code Description]],Dimentions!$X$6:$AC$132,3,FALSE),"")</f>
        <v/>
      </c>
      <c r="H1716" s="64" t="str">
        <f>IFERROR(VLOOKUP(Table1[[#This Row],[Account]],Dimentions!$S$6:$V$233,2,FALSE),"")</f>
        <v/>
      </c>
      <c r="I1716" s="62">
        <f>_xlfn.NUMBERVALUE(LEFT(Table1[[#This Row],[Account]],1))</f>
        <v>0</v>
      </c>
      <c r="J1716" s="62" t="str">
        <f>IFERROR(VLOOKUP(Table1[[#This Row],[Budget Code Description]],Table6[#All],7,FALSE),"")</f>
        <v/>
      </c>
      <c r="K1716" s="143" t="str">
        <f>IFERROR(VLOOKUP(Table1[[#This Row],[Budget Code Description]],Table6[#All],8,FALSE),"")</f>
        <v/>
      </c>
      <c r="L1716" s="63"/>
      <c r="M1716" s="65" t="str">
        <f>IFERROR(VLOOKUP(Table1[[#This Row],[Staff ID]],Table2[],2,FALSE),"")</f>
        <v/>
      </c>
      <c r="N1716" s="211" t="str">
        <f>IFERROR(IF(VLOOKUP(Table1[[#This Row],[Budget Code Description]],Dimentions!$X$6:$AC$97,4,FALSE)="","",VLOOKUP(Table1[[#This Row],[Budget Code Description]],Dimentions!$X$6:$AC$97,4,FALSE)),"")</f>
        <v/>
      </c>
      <c r="O1716" s="65" t="str">
        <f>IFERROR(VLOOKUP(Table1[[#This Row],[Vendor ID]],Table549[],2,FALSE),"")</f>
        <v/>
      </c>
      <c r="P1716" s="63"/>
      <c r="Q1716" s="143" t="str">
        <f>IF(Table1[[#This Row],[Posting Date]]&lt;&gt;"",$D$9,"")</f>
        <v/>
      </c>
      <c r="R1716" s="159" t="str">
        <f>IF(Table1[[#This Row],[Posting Date]]&lt;&gt;"",$D$10,"")</f>
        <v/>
      </c>
      <c r="S1716" s="66"/>
      <c r="T1716" s="63"/>
      <c r="U1716" s="67"/>
      <c r="V1716" s="67"/>
      <c r="W1716" s="67" t="str">
        <f t="shared" si="27"/>
        <v/>
      </c>
      <c r="X1716" s="161" t="str">
        <f>IF(E1716="","",(IF(Table1[[#This Row],[Cur]]="USD",Table1[[#This Row],[Cur_Amount Debit]],Table1[[#This Row],[Cur_Amount Debit]]/Table1[[#This Row],[Exchange Rate]])))</f>
        <v/>
      </c>
      <c r="Y1716" s="161" t="str">
        <f>IF(E1716="","",(IF(Table1[[#This Row],[Cur]]="USD",Table1[[#This Row],[Cur_Amount Credit]],Table1[[#This Row],[Cur_Amount Credit]]/ExchangeRate)))</f>
        <v/>
      </c>
      <c r="Z1716" s="203" t="str">
        <f>IF(E1716="","",(Table1[[#This Row],[Debit USD]]-Table1[[#This Row],[Credit USD]]))</f>
        <v/>
      </c>
      <c r="AA1716" s="122"/>
      <c r="AB1716" s="1"/>
      <c r="AC1716" s="15"/>
      <c r="AD1716" s="15" t="str">
        <f>IF(AND(OR(Table1[[#This Row],[Account]]="15030",Table1[[#This Row],[Account]]="15035",Table1[[#This Row],[Account]]="20150"),Table1[[#This Row],[Vendor ID]]=""),1,"")</f>
        <v/>
      </c>
      <c r="AE1716" s="15"/>
      <c r="AF1716" s="15"/>
      <c r="AG1716" s="15"/>
      <c r="AH1716" s="46" t="str">
        <f>IF(Table1[[#This Row],[Posting Date]]&lt;&gt;"","GJ-"&amp;CountryID,"")</f>
        <v/>
      </c>
      <c r="AI1716" s="59" t="str">
        <f>IF(Table1[[#This Row],[Posting Date]]&lt;&gt;"",Table1[[#This Row],[Posting Date]],"")</f>
        <v/>
      </c>
      <c r="AJ1716" s="46"/>
      <c r="AK1716" s="46" t="str">
        <f>IF(Table1[[#This Row],[Description]]&lt;&gt;"",Table1[[#This Row],[Description]],"")</f>
        <v/>
      </c>
      <c r="AL1716" s="46" t="str">
        <f>IF(Table1[[#This Row],[Posting Date]]&lt;&gt;"",Table1[[#This Row],[Reference Number]],"")</f>
        <v/>
      </c>
      <c r="AM1716" s="46" t="str">
        <f>TRIM(Table1[[#This Row],[Line '#]])</f>
        <v/>
      </c>
      <c r="AN1716" s="46" t="str">
        <f>TRIM(Table1[[#This Row],[Account]])</f>
        <v/>
      </c>
      <c r="AO1716" s="46" t="str">
        <f>IF(Table1[[#This Row],[Posting Date]]&lt;&gt;"",$D$5,"")</f>
        <v/>
      </c>
      <c r="AP1716" s="46" t="str">
        <f>TRIM(Table1[[#This Row],[Departments-Prgrams]])</f>
        <v/>
      </c>
      <c r="AQ1716" s="46" t="str">
        <f>TRIM(Table1[[#This Row],[Grant]])</f>
        <v/>
      </c>
      <c r="AR1716" s="46" t="str">
        <f>TRIM(Table1[[#This Row],[Staff ID]])</f>
        <v/>
      </c>
      <c r="AS1716" s="46" t="str">
        <f>IF(TRIM(Table1[[#This Row],[Budget Code]])=0,"",TRIM(Table1[[#This Row],[Budget Code]]))</f>
        <v/>
      </c>
      <c r="AT1716" s="46" t="str">
        <f>IF(Table1[[#This Row],[Line Description]]&lt;&gt;"",Table1[[#This Row],[Line Description]],"")</f>
        <v/>
      </c>
      <c r="AU1716" s="46" t="str">
        <f>IF(Table1[[#This Row],[Cur_Amount Debit]]&gt;0,ROUND(Table1[[#This Row],[Cur_Amount Debit]],2),"")</f>
        <v/>
      </c>
      <c r="AV1716" s="46" t="str">
        <f>IF(Table1[[#This Row],[Cur_Amount Credit]]&gt;0,ROUND(Table1[[#This Row],[Cur_Amount Credit]],2),"")</f>
        <v/>
      </c>
      <c r="AW1716" s="46" t="str">
        <f>LEFT(Table1[[#This Row],[Cur]],3)</f>
        <v/>
      </c>
      <c r="AX1716" s="59"/>
      <c r="AY1716" s="46"/>
      <c r="AZ1716" s="46" t="str">
        <f>IF(Table1[[#This Row],[Cur]]&lt;&gt;"",IF(Table1[[#This Row],[Cur]]="USD","",ExchangeRate),"")</f>
        <v/>
      </c>
      <c r="BA1716" s="46" t="str">
        <f>IF(Table1[[#This Row],[Grant]]&lt;&gt;"",VLOOKUP(Table1[[#This Row],[Grant]],Grants!B:D,3),"")</f>
        <v/>
      </c>
      <c r="BB1716" s="46" t="str">
        <f>TRIM(Table1[[#This Row],[Vendor ID]])</f>
        <v/>
      </c>
      <c r="BC1716">
        <f>IF(Table1[[#This Row],[Reference Number]]=Q1715,BC1715,BC1715+1)</f>
        <v>2</v>
      </c>
    </row>
    <row r="1717" spans="1:55" ht="11.25" hidden="1" customHeight="1">
      <c r="A1717" s="1"/>
      <c r="B1717" s="88" t="str">
        <f>IF(Table1[[#This Row],[Posting Date]]&lt;&gt;"",IF(Table1[[#This Row],[Reference Number]]=Q1716,B1716+1,1),"")</f>
        <v/>
      </c>
      <c r="C1717" s="61"/>
      <c r="D1717" s="61"/>
      <c r="E1717" s="218"/>
      <c r="F1717" s="143" t="str">
        <f>IFERROR(IF(VLOOKUP(Table1[[#This Row],[Budget Code Description]],Dimentions!$X$6:$AC$132,2,FALSE)="","",VLOOKUP(Table1[[#This Row],[Budget Code Description]],Dimentions!$X$6:$AC$132,2,FALSE)),"")</f>
        <v/>
      </c>
      <c r="G1717" s="143" t="str">
        <f>IFERROR(VLOOKUP(Table1[[#This Row],[Budget Code Description]],Dimentions!$X$6:$AC$132,3,FALSE),"")</f>
        <v/>
      </c>
      <c r="H1717" s="64" t="str">
        <f>IFERROR(VLOOKUP(Table1[[#This Row],[Account]],Dimentions!$S$6:$V$233,2,FALSE),"")</f>
        <v/>
      </c>
      <c r="I1717" s="62">
        <f>_xlfn.NUMBERVALUE(LEFT(Table1[[#This Row],[Account]],1))</f>
        <v>0</v>
      </c>
      <c r="J1717" s="62" t="str">
        <f>IFERROR(VLOOKUP(Table1[[#This Row],[Budget Code Description]],Table6[#All],7,FALSE),"")</f>
        <v/>
      </c>
      <c r="K1717" s="143" t="str">
        <f>IFERROR(VLOOKUP(Table1[[#This Row],[Budget Code Description]],Table6[#All],8,FALSE),"")</f>
        <v/>
      </c>
      <c r="L1717" s="63"/>
      <c r="M1717" s="65" t="str">
        <f>IFERROR(VLOOKUP(Table1[[#This Row],[Staff ID]],Table2[],2,FALSE),"")</f>
        <v/>
      </c>
      <c r="N1717" s="211" t="str">
        <f>IFERROR(IF(VLOOKUP(Table1[[#This Row],[Budget Code Description]],Dimentions!$X$6:$AC$97,4,FALSE)="","",VLOOKUP(Table1[[#This Row],[Budget Code Description]],Dimentions!$X$6:$AC$97,4,FALSE)),"")</f>
        <v/>
      </c>
      <c r="O1717" s="65" t="str">
        <f>IFERROR(VLOOKUP(Table1[[#This Row],[Vendor ID]],Table549[],2,FALSE),"")</f>
        <v/>
      </c>
      <c r="P1717" s="63"/>
      <c r="Q1717" s="143" t="str">
        <f>IF(Table1[[#This Row],[Posting Date]]&lt;&gt;"",$D$9,"")</f>
        <v/>
      </c>
      <c r="R1717" s="159" t="str">
        <f>IF(Table1[[#This Row],[Posting Date]]&lt;&gt;"",$D$10,"")</f>
        <v/>
      </c>
      <c r="S1717" s="66"/>
      <c r="T1717" s="63"/>
      <c r="U1717" s="67"/>
      <c r="V1717" s="67"/>
      <c r="W1717" s="67" t="str">
        <f t="shared" si="27"/>
        <v/>
      </c>
      <c r="X1717" s="161" t="str">
        <f>IF(E1717="","",(IF(Table1[[#This Row],[Cur]]="USD",Table1[[#This Row],[Cur_Amount Debit]],Table1[[#This Row],[Cur_Amount Debit]]/Table1[[#This Row],[Exchange Rate]])))</f>
        <v/>
      </c>
      <c r="Y1717" s="161" t="str">
        <f>IF(E1717="","",(IF(Table1[[#This Row],[Cur]]="USD",Table1[[#This Row],[Cur_Amount Credit]],Table1[[#This Row],[Cur_Amount Credit]]/ExchangeRate)))</f>
        <v/>
      </c>
      <c r="Z1717" s="203" t="str">
        <f>IF(E1717="","",(Table1[[#This Row],[Debit USD]]-Table1[[#This Row],[Credit USD]]))</f>
        <v/>
      </c>
      <c r="AA1717" s="122"/>
      <c r="AB1717" s="1"/>
      <c r="AC1717" s="15"/>
      <c r="AD1717" s="15" t="str">
        <f>IF(AND(OR(Table1[[#This Row],[Account]]="15030",Table1[[#This Row],[Account]]="15035",Table1[[#This Row],[Account]]="20150"),Table1[[#This Row],[Vendor ID]]=""),1,"")</f>
        <v/>
      </c>
      <c r="AE1717" s="15"/>
      <c r="AF1717" s="15"/>
      <c r="AG1717" s="15"/>
      <c r="AH1717" s="46" t="str">
        <f>IF(Table1[[#This Row],[Posting Date]]&lt;&gt;"","GJ-"&amp;CountryID,"")</f>
        <v/>
      </c>
      <c r="AI1717" s="59" t="str">
        <f>IF(Table1[[#This Row],[Posting Date]]&lt;&gt;"",Table1[[#This Row],[Posting Date]],"")</f>
        <v/>
      </c>
      <c r="AJ1717" s="46"/>
      <c r="AK1717" s="46" t="str">
        <f>IF(Table1[[#This Row],[Description]]&lt;&gt;"",Table1[[#This Row],[Description]],"")</f>
        <v/>
      </c>
      <c r="AL1717" s="46" t="str">
        <f>IF(Table1[[#This Row],[Posting Date]]&lt;&gt;"",Table1[[#This Row],[Reference Number]],"")</f>
        <v/>
      </c>
      <c r="AM1717" s="46" t="str">
        <f>TRIM(Table1[[#This Row],[Line '#]])</f>
        <v/>
      </c>
      <c r="AN1717" s="46" t="str">
        <f>TRIM(Table1[[#This Row],[Account]])</f>
        <v/>
      </c>
      <c r="AO1717" s="46" t="str">
        <f>IF(Table1[[#This Row],[Posting Date]]&lt;&gt;"",$D$5,"")</f>
        <v/>
      </c>
      <c r="AP1717" s="46" t="str">
        <f>TRIM(Table1[[#This Row],[Departments-Prgrams]])</f>
        <v/>
      </c>
      <c r="AQ1717" s="46" t="str">
        <f>TRIM(Table1[[#This Row],[Grant]])</f>
        <v/>
      </c>
      <c r="AR1717" s="46" t="str">
        <f>TRIM(Table1[[#This Row],[Staff ID]])</f>
        <v/>
      </c>
      <c r="AS1717" s="46" t="str">
        <f>IF(TRIM(Table1[[#This Row],[Budget Code]])=0,"",TRIM(Table1[[#This Row],[Budget Code]]))</f>
        <v/>
      </c>
      <c r="AT1717" s="46" t="str">
        <f>IF(Table1[[#This Row],[Line Description]]&lt;&gt;"",Table1[[#This Row],[Line Description]],"")</f>
        <v/>
      </c>
      <c r="AU1717" s="46" t="str">
        <f>IF(Table1[[#This Row],[Cur_Amount Debit]]&gt;0,ROUND(Table1[[#This Row],[Cur_Amount Debit]],2),"")</f>
        <v/>
      </c>
      <c r="AV1717" s="46" t="str">
        <f>IF(Table1[[#This Row],[Cur_Amount Credit]]&gt;0,ROUND(Table1[[#This Row],[Cur_Amount Credit]],2),"")</f>
        <v/>
      </c>
      <c r="AW1717" s="46" t="str">
        <f>LEFT(Table1[[#This Row],[Cur]],3)</f>
        <v/>
      </c>
      <c r="AX1717" s="59"/>
      <c r="AY1717" s="46"/>
      <c r="AZ1717" s="46" t="str">
        <f>IF(Table1[[#This Row],[Cur]]&lt;&gt;"",IF(Table1[[#This Row],[Cur]]="USD","",ExchangeRate),"")</f>
        <v/>
      </c>
      <c r="BA1717" s="46" t="str">
        <f>IF(Table1[[#This Row],[Grant]]&lt;&gt;"",VLOOKUP(Table1[[#This Row],[Grant]],Grants!B:D,3),"")</f>
        <v/>
      </c>
      <c r="BB1717" s="46" t="str">
        <f>TRIM(Table1[[#This Row],[Vendor ID]])</f>
        <v/>
      </c>
      <c r="BC1717">
        <f>IF(Table1[[#This Row],[Reference Number]]=Q1716,BC1716,BC1716+1)</f>
        <v>2</v>
      </c>
    </row>
    <row r="1718" spans="1:55" ht="11.25" hidden="1" customHeight="1">
      <c r="A1718" s="1"/>
      <c r="B1718" s="88" t="str">
        <f>IF(Table1[[#This Row],[Posting Date]]&lt;&gt;"",IF(Table1[[#This Row],[Reference Number]]=Q1717,B1717+1,1),"")</f>
        <v/>
      </c>
      <c r="C1718" s="61"/>
      <c r="D1718" s="61"/>
      <c r="E1718" s="218"/>
      <c r="F1718" s="143" t="str">
        <f>IFERROR(IF(VLOOKUP(Table1[[#This Row],[Budget Code Description]],Dimentions!$X$6:$AC$132,2,FALSE)="","",VLOOKUP(Table1[[#This Row],[Budget Code Description]],Dimentions!$X$6:$AC$132,2,FALSE)),"")</f>
        <v/>
      </c>
      <c r="G1718" s="143" t="str">
        <f>IFERROR(VLOOKUP(Table1[[#This Row],[Budget Code Description]],Dimentions!$X$6:$AC$132,3,FALSE),"")</f>
        <v/>
      </c>
      <c r="H1718" s="64" t="str">
        <f>IFERROR(VLOOKUP(Table1[[#This Row],[Account]],Dimentions!$S$6:$V$233,2,FALSE),"")</f>
        <v/>
      </c>
      <c r="I1718" s="62">
        <f>_xlfn.NUMBERVALUE(LEFT(Table1[[#This Row],[Account]],1))</f>
        <v>0</v>
      </c>
      <c r="J1718" s="62" t="str">
        <f>IFERROR(VLOOKUP(Table1[[#This Row],[Budget Code Description]],Table6[#All],7,FALSE),"")</f>
        <v/>
      </c>
      <c r="K1718" s="143" t="str">
        <f>IFERROR(VLOOKUP(Table1[[#This Row],[Budget Code Description]],Table6[#All],8,FALSE),"")</f>
        <v/>
      </c>
      <c r="L1718" s="63"/>
      <c r="M1718" s="65" t="str">
        <f>IFERROR(VLOOKUP(Table1[[#This Row],[Staff ID]],Table2[],2,FALSE),"")</f>
        <v/>
      </c>
      <c r="N1718" s="211" t="str">
        <f>IFERROR(IF(VLOOKUP(Table1[[#This Row],[Budget Code Description]],Dimentions!$X$6:$AC$97,4,FALSE)="","",VLOOKUP(Table1[[#This Row],[Budget Code Description]],Dimentions!$X$6:$AC$97,4,FALSE)),"")</f>
        <v/>
      </c>
      <c r="O1718" s="65" t="str">
        <f>IFERROR(VLOOKUP(Table1[[#This Row],[Vendor ID]],Table549[],2,FALSE),"")</f>
        <v/>
      </c>
      <c r="P1718" s="63"/>
      <c r="Q1718" s="143" t="str">
        <f>IF(Table1[[#This Row],[Posting Date]]&lt;&gt;"",$D$9,"")</f>
        <v/>
      </c>
      <c r="R1718" s="159" t="str">
        <f>IF(Table1[[#This Row],[Posting Date]]&lt;&gt;"",$D$10,"")</f>
        <v/>
      </c>
      <c r="S1718" s="66"/>
      <c r="T1718" s="63"/>
      <c r="U1718" s="67"/>
      <c r="V1718" s="67"/>
      <c r="W1718" s="67" t="str">
        <f t="shared" si="27"/>
        <v/>
      </c>
      <c r="X1718" s="161" t="str">
        <f>IF(E1718="","",(IF(Table1[[#This Row],[Cur]]="USD",Table1[[#This Row],[Cur_Amount Debit]],Table1[[#This Row],[Cur_Amount Debit]]/Table1[[#This Row],[Exchange Rate]])))</f>
        <v/>
      </c>
      <c r="Y1718" s="161" t="str">
        <f>IF(E1718="","",(IF(Table1[[#This Row],[Cur]]="USD",Table1[[#This Row],[Cur_Amount Credit]],Table1[[#This Row],[Cur_Amount Credit]]/ExchangeRate)))</f>
        <v/>
      </c>
      <c r="Z1718" s="203" t="str">
        <f>IF(E1718="","",(Table1[[#This Row],[Debit USD]]-Table1[[#This Row],[Credit USD]]))</f>
        <v/>
      </c>
      <c r="AA1718" s="122"/>
      <c r="AB1718" s="1"/>
      <c r="AC1718" s="15"/>
      <c r="AD1718" s="15" t="str">
        <f>IF(AND(OR(Table1[[#This Row],[Account]]="15030",Table1[[#This Row],[Account]]="15035",Table1[[#This Row],[Account]]="20150"),Table1[[#This Row],[Vendor ID]]=""),1,"")</f>
        <v/>
      </c>
      <c r="AE1718" s="15"/>
      <c r="AF1718" s="15"/>
      <c r="AG1718" s="15"/>
      <c r="AH1718" s="46" t="str">
        <f>IF(Table1[[#This Row],[Posting Date]]&lt;&gt;"","GJ-"&amp;CountryID,"")</f>
        <v/>
      </c>
      <c r="AI1718" s="59" t="str">
        <f>IF(Table1[[#This Row],[Posting Date]]&lt;&gt;"",Table1[[#This Row],[Posting Date]],"")</f>
        <v/>
      </c>
      <c r="AJ1718" s="46"/>
      <c r="AK1718" s="46" t="str">
        <f>IF(Table1[[#This Row],[Description]]&lt;&gt;"",Table1[[#This Row],[Description]],"")</f>
        <v/>
      </c>
      <c r="AL1718" s="46" t="str">
        <f>IF(Table1[[#This Row],[Posting Date]]&lt;&gt;"",Table1[[#This Row],[Reference Number]],"")</f>
        <v/>
      </c>
      <c r="AM1718" s="46" t="str">
        <f>TRIM(Table1[[#This Row],[Line '#]])</f>
        <v/>
      </c>
      <c r="AN1718" s="46" t="str">
        <f>TRIM(Table1[[#This Row],[Account]])</f>
        <v/>
      </c>
      <c r="AO1718" s="46" t="str">
        <f>IF(Table1[[#This Row],[Posting Date]]&lt;&gt;"",$D$5,"")</f>
        <v/>
      </c>
      <c r="AP1718" s="46" t="str">
        <f>TRIM(Table1[[#This Row],[Departments-Prgrams]])</f>
        <v/>
      </c>
      <c r="AQ1718" s="46" t="str">
        <f>TRIM(Table1[[#This Row],[Grant]])</f>
        <v/>
      </c>
      <c r="AR1718" s="46" t="str">
        <f>TRIM(Table1[[#This Row],[Staff ID]])</f>
        <v/>
      </c>
      <c r="AS1718" s="46" t="str">
        <f>IF(TRIM(Table1[[#This Row],[Budget Code]])=0,"",TRIM(Table1[[#This Row],[Budget Code]]))</f>
        <v/>
      </c>
      <c r="AT1718" s="46" t="str">
        <f>IF(Table1[[#This Row],[Line Description]]&lt;&gt;"",Table1[[#This Row],[Line Description]],"")</f>
        <v/>
      </c>
      <c r="AU1718" s="46" t="str">
        <f>IF(Table1[[#This Row],[Cur_Amount Debit]]&gt;0,ROUND(Table1[[#This Row],[Cur_Amount Debit]],2),"")</f>
        <v/>
      </c>
      <c r="AV1718" s="46" t="str">
        <f>IF(Table1[[#This Row],[Cur_Amount Credit]]&gt;0,ROUND(Table1[[#This Row],[Cur_Amount Credit]],2),"")</f>
        <v/>
      </c>
      <c r="AW1718" s="46" t="str">
        <f>LEFT(Table1[[#This Row],[Cur]],3)</f>
        <v/>
      </c>
      <c r="AX1718" s="59"/>
      <c r="AY1718" s="46"/>
      <c r="AZ1718" s="46" t="str">
        <f>IF(Table1[[#This Row],[Cur]]&lt;&gt;"",IF(Table1[[#This Row],[Cur]]="USD","",ExchangeRate),"")</f>
        <v/>
      </c>
      <c r="BA1718" s="46" t="str">
        <f>IF(Table1[[#This Row],[Grant]]&lt;&gt;"",VLOOKUP(Table1[[#This Row],[Grant]],Grants!B:D,3),"")</f>
        <v/>
      </c>
      <c r="BB1718" s="46" t="str">
        <f>TRIM(Table1[[#This Row],[Vendor ID]])</f>
        <v/>
      </c>
      <c r="BC1718">
        <f>IF(Table1[[#This Row],[Reference Number]]=Q1717,BC1717,BC1717+1)</f>
        <v>2</v>
      </c>
    </row>
    <row r="1719" spans="1:55" ht="11.25" hidden="1" customHeight="1">
      <c r="A1719" s="1"/>
      <c r="B1719" s="88" t="str">
        <f>IF(Table1[[#This Row],[Posting Date]]&lt;&gt;"",IF(Table1[[#This Row],[Reference Number]]=Q1718,B1718+1,1),"")</f>
        <v/>
      </c>
      <c r="C1719" s="61"/>
      <c r="D1719" s="61"/>
      <c r="E1719" s="218"/>
      <c r="F1719" s="143" t="str">
        <f>IFERROR(IF(VLOOKUP(Table1[[#This Row],[Budget Code Description]],Dimentions!$X$6:$AC$132,2,FALSE)="","",VLOOKUP(Table1[[#This Row],[Budget Code Description]],Dimentions!$X$6:$AC$132,2,FALSE)),"")</f>
        <v/>
      </c>
      <c r="G1719" s="143" t="str">
        <f>IFERROR(VLOOKUP(Table1[[#This Row],[Budget Code Description]],Dimentions!$X$6:$AC$132,3,FALSE),"")</f>
        <v/>
      </c>
      <c r="H1719" s="64" t="str">
        <f>IFERROR(VLOOKUP(Table1[[#This Row],[Account]],Dimentions!$S$6:$V$233,2,FALSE),"")</f>
        <v/>
      </c>
      <c r="I1719" s="62">
        <f>_xlfn.NUMBERVALUE(LEFT(Table1[[#This Row],[Account]],1))</f>
        <v>0</v>
      </c>
      <c r="J1719" s="62" t="str">
        <f>IFERROR(VLOOKUP(Table1[[#This Row],[Budget Code Description]],Table6[#All],7,FALSE),"")</f>
        <v/>
      </c>
      <c r="K1719" s="143" t="str">
        <f>IFERROR(VLOOKUP(Table1[[#This Row],[Budget Code Description]],Table6[#All],8,FALSE),"")</f>
        <v/>
      </c>
      <c r="L1719" s="63"/>
      <c r="M1719" s="65" t="str">
        <f>IFERROR(VLOOKUP(Table1[[#This Row],[Staff ID]],Table2[],2,FALSE),"")</f>
        <v/>
      </c>
      <c r="N1719" s="211" t="str">
        <f>IFERROR(IF(VLOOKUP(Table1[[#This Row],[Budget Code Description]],Dimentions!$X$6:$AC$97,4,FALSE)="","",VLOOKUP(Table1[[#This Row],[Budget Code Description]],Dimentions!$X$6:$AC$97,4,FALSE)),"")</f>
        <v/>
      </c>
      <c r="O1719" s="65" t="str">
        <f>IFERROR(VLOOKUP(Table1[[#This Row],[Vendor ID]],Table549[],2,FALSE),"")</f>
        <v/>
      </c>
      <c r="P1719" s="63"/>
      <c r="Q1719" s="143" t="str">
        <f>IF(Table1[[#This Row],[Posting Date]]&lt;&gt;"",$D$9,"")</f>
        <v/>
      </c>
      <c r="R1719" s="159" t="str">
        <f>IF(Table1[[#This Row],[Posting Date]]&lt;&gt;"",$D$10,"")</f>
        <v/>
      </c>
      <c r="S1719" s="66"/>
      <c r="T1719" s="63"/>
      <c r="U1719" s="67"/>
      <c r="V1719" s="67"/>
      <c r="W1719" s="67" t="str">
        <f t="shared" si="27"/>
        <v/>
      </c>
      <c r="X1719" s="161" t="str">
        <f>IF(E1719="","",(IF(Table1[[#This Row],[Cur]]="USD",Table1[[#This Row],[Cur_Amount Debit]],Table1[[#This Row],[Cur_Amount Debit]]/Table1[[#This Row],[Exchange Rate]])))</f>
        <v/>
      </c>
      <c r="Y1719" s="161" t="str">
        <f>IF(E1719="","",(IF(Table1[[#This Row],[Cur]]="USD",Table1[[#This Row],[Cur_Amount Credit]],Table1[[#This Row],[Cur_Amount Credit]]/ExchangeRate)))</f>
        <v/>
      </c>
      <c r="Z1719" s="203" t="str">
        <f>IF(E1719="","",(Table1[[#This Row],[Debit USD]]-Table1[[#This Row],[Credit USD]]))</f>
        <v/>
      </c>
      <c r="AA1719" s="122"/>
      <c r="AB1719" s="1"/>
      <c r="AC1719" s="15"/>
      <c r="AD1719" s="15" t="str">
        <f>IF(AND(OR(Table1[[#This Row],[Account]]="15030",Table1[[#This Row],[Account]]="15035",Table1[[#This Row],[Account]]="20150"),Table1[[#This Row],[Vendor ID]]=""),1,"")</f>
        <v/>
      </c>
      <c r="AE1719" s="15"/>
      <c r="AF1719" s="15"/>
      <c r="AG1719" s="15"/>
      <c r="AH1719" s="46" t="str">
        <f>IF(Table1[[#This Row],[Posting Date]]&lt;&gt;"","GJ-"&amp;CountryID,"")</f>
        <v/>
      </c>
      <c r="AI1719" s="59" t="str">
        <f>IF(Table1[[#This Row],[Posting Date]]&lt;&gt;"",Table1[[#This Row],[Posting Date]],"")</f>
        <v/>
      </c>
      <c r="AJ1719" s="46"/>
      <c r="AK1719" s="46" t="str">
        <f>IF(Table1[[#This Row],[Description]]&lt;&gt;"",Table1[[#This Row],[Description]],"")</f>
        <v/>
      </c>
      <c r="AL1719" s="46" t="str">
        <f>IF(Table1[[#This Row],[Posting Date]]&lt;&gt;"",Table1[[#This Row],[Reference Number]],"")</f>
        <v/>
      </c>
      <c r="AM1719" s="46" t="str">
        <f>TRIM(Table1[[#This Row],[Line '#]])</f>
        <v/>
      </c>
      <c r="AN1719" s="46" t="str">
        <f>TRIM(Table1[[#This Row],[Account]])</f>
        <v/>
      </c>
      <c r="AO1719" s="46" t="str">
        <f>IF(Table1[[#This Row],[Posting Date]]&lt;&gt;"",$D$5,"")</f>
        <v/>
      </c>
      <c r="AP1719" s="46" t="str">
        <f>TRIM(Table1[[#This Row],[Departments-Prgrams]])</f>
        <v/>
      </c>
      <c r="AQ1719" s="46" t="str">
        <f>TRIM(Table1[[#This Row],[Grant]])</f>
        <v/>
      </c>
      <c r="AR1719" s="46" t="str">
        <f>TRIM(Table1[[#This Row],[Staff ID]])</f>
        <v/>
      </c>
      <c r="AS1719" s="46" t="str">
        <f>IF(TRIM(Table1[[#This Row],[Budget Code]])=0,"",TRIM(Table1[[#This Row],[Budget Code]]))</f>
        <v/>
      </c>
      <c r="AT1719" s="46" t="str">
        <f>IF(Table1[[#This Row],[Line Description]]&lt;&gt;"",Table1[[#This Row],[Line Description]],"")</f>
        <v/>
      </c>
      <c r="AU1719" s="46" t="str">
        <f>IF(Table1[[#This Row],[Cur_Amount Debit]]&gt;0,ROUND(Table1[[#This Row],[Cur_Amount Debit]],2),"")</f>
        <v/>
      </c>
      <c r="AV1719" s="46" t="str">
        <f>IF(Table1[[#This Row],[Cur_Amount Credit]]&gt;0,ROUND(Table1[[#This Row],[Cur_Amount Credit]],2),"")</f>
        <v/>
      </c>
      <c r="AW1719" s="46" t="str">
        <f>LEFT(Table1[[#This Row],[Cur]],3)</f>
        <v/>
      </c>
      <c r="AX1719" s="59"/>
      <c r="AY1719" s="46"/>
      <c r="AZ1719" s="46" t="str">
        <f>IF(Table1[[#This Row],[Cur]]&lt;&gt;"",IF(Table1[[#This Row],[Cur]]="USD","",ExchangeRate),"")</f>
        <v/>
      </c>
      <c r="BA1719" s="46" t="str">
        <f>IF(Table1[[#This Row],[Grant]]&lt;&gt;"",VLOOKUP(Table1[[#This Row],[Grant]],Grants!B:D,3),"")</f>
        <v/>
      </c>
      <c r="BB1719" s="46" t="str">
        <f>TRIM(Table1[[#This Row],[Vendor ID]])</f>
        <v/>
      </c>
      <c r="BC1719">
        <f>IF(Table1[[#This Row],[Reference Number]]=Q1718,BC1718,BC1718+1)</f>
        <v>2</v>
      </c>
    </row>
    <row r="1720" spans="1:55" ht="11.25" hidden="1" customHeight="1">
      <c r="A1720" s="1"/>
      <c r="B1720" s="88" t="str">
        <f>IF(Table1[[#This Row],[Posting Date]]&lt;&gt;"",IF(Table1[[#This Row],[Reference Number]]=Q1719,B1719+1,1),"")</f>
        <v/>
      </c>
      <c r="C1720" s="61"/>
      <c r="D1720" s="61"/>
      <c r="E1720" s="218"/>
      <c r="F1720" s="143" t="str">
        <f>IFERROR(IF(VLOOKUP(Table1[[#This Row],[Budget Code Description]],Dimentions!$X$6:$AC$132,2,FALSE)="","",VLOOKUP(Table1[[#This Row],[Budget Code Description]],Dimentions!$X$6:$AC$132,2,FALSE)),"")</f>
        <v/>
      </c>
      <c r="G1720" s="143" t="str">
        <f>IFERROR(VLOOKUP(Table1[[#This Row],[Budget Code Description]],Dimentions!$X$6:$AC$132,3,FALSE),"")</f>
        <v/>
      </c>
      <c r="H1720" s="64" t="str">
        <f>IFERROR(VLOOKUP(Table1[[#This Row],[Account]],Dimentions!$S$6:$V$233,2,FALSE),"")</f>
        <v/>
      </c>
      <c r="I1720" s="62">
        <f>_xlfn.NUMBERVALUE(LEFT(Table1[[#This Row],[Account]],1))</f>
        <v>0</v>
      </c>
      <c r="J1720" s="62" t="str">
        <f>IFERROR(VLOOKUP(Table1[[#This Row],[Budget Code Description]],Table6[#All],7,FALSE),"")</f>
        <v/>
      </c>
      <c r="K1720" s="143" t="str">
        <f>IFERROR(VLOOKUP(Table1[[#This Row],[Budget Code Description]],Table6[#All],8,FALSE),"")</f>
        <v/>
      </c>
      <c r="L1720" s="63"/>
      <c r="M1720" s="65" t="str">
        <f>IFERROR(VLOOKUP(Table1[[#This Row],[Staff ID]],Table2[],2,FALSE),"")</f>
        <v/>
      </c>
      <c r="N1720" s="211" t="str">
        <f>IFERROR(IF(VLOOKUP(Table1[[#This Row],[Budget Code Description]],Dimentions!$X$6:$AC$97,4,FALSE)="","",VLOOKUP(Table1[[#This Row],[Budget Code Description]],Dimentions!$X$6:$AC$97,4,FALSE)),"")</f>
        <v/>
      </c>
      <c r="O1720" s="65" t="str">
        <f>IFERROR(VLOOKUP(Table1[[#This Row],[Vendor ID]],Table549[],2,FALSE),"")</f>
        <v/>
      </c>
      <c r="P1720" s="63"/>
      <c r="Q1720" s="143" t="str">
        <f>IF(Table1[[#This Row],[Posting Date]]&lt;&gt;"",$D$9,"")</f>
        <v/>
      </c>
      <c r="R1720" s="159" t="str">
        <f>IF(Table1[[#This Row],[Posting Date]]&lt;&gt;"",$D$10,"")</f>
        <v/>
      </c>
      <c r="S1720" s="66"/>
      <c r="T1720" s="63"/>
      <c r="U1720" s="67"/>
      <c r="V1720" s="67"/>
      <c r="W1720" s="67" t="str">
        <f t="shared" si="27"/>
        <v/>
      </c>
      <c r="X1720" s="161" t="str">
        <f>IF(E1720="","",(IF(Table1[[#This Row],[Cur]]="USD",Table1[[#This Row],[Cur_Amount Debit]],Table1[[#This Row],[Cur_Amount Debit]]/Table1[[#This Row],[Exchange Rate]])))</f>
        <v/>
      </c>
      <c r="Y1720" s="161" t="str">
        <f>IF(E1720="","",(IF(Table1[[#This Row],[Cur]]="USD",Table1[[#This Row],[Cur_Amount Credit]],Table1[[#This Row],[Cur_Amount Credit]]/ExchangeRate)))</f>
        <v/>
      </c>
      <c r="Z1720" s="203" t="str">
        <f>IF(E1720="","",(Table1[[#This Row],[Debit USD]]-Table1[[#This Row],[Credit USD]]))</f>
        <v/>
      </c>
      <c r="AA1720" s="122"/>
      <c r="AB1720" s="1"/>
      <c r="AC1720" s="15"/>
      <c r="AD1720" s="15" t="str">
        <f>IF(AND(OR(Table1[[#This Row],[Account]]="15030",Table1[[#This Row],[Account]]="15035",Table1[[#This Row],[Account]]="20150"),Table1[[#This Row],[Vendor ID]]=""),1,"")</f>
        <v/>
      </c>
      <c r="AE1720" s="15"/>
      <c r="AF1720" s="15"/>
      <c r="AG1720" s="15"/>
      <c r="AH1720" s="46" t="str">
        <f>IF(Table1[[#This Row],[Posting Date]]&lt;&gt;"","GJ-"&amp;CountryID,"")</f>
        <v/>
      </c>
      <c r="AI1720" s="59" t="str">
        <f>IF(Table1[[#This Row],[Posting Date]]&lt;&gt;"",Table1[[#This Row],[Posting Date]],"")</f>
        <v/>
      </c>
      <c r="AJ1720" s="46"/>
      <c r="AK1720" s="46" t="str">
        <f>IF(Table1[[#This Row],[Description]]&lt;&gt;"",Table1[[#This Row],[Description]],"")</f>
        <v/>
      </c>
      <c r="AL1720" s="46" t="str">
        <f>IF(Table1[[#This Row],[Posting Date]]&lt;&gt;"",Table1[[#This Row],[Reference Number]],"")</f>
        <v/>
      </c>
      <c r="AM1720" s="46" t="str">
        <f>TRIM(Table1[[#This Row],[Line '#]])</f>
        <v/>
      </c>
      <c r="AN1720" s="46" t="str">
        <f>TRIM(Table1[[#This Row],[Account]])</f>
        <v/>
      </c>
      <c r="AO1720" s="46" t="str">
        <f>IF(Table1[[#This Row],[Posting Date]]&lt;&gt;"",$D$5,"")</f>
        <v/>
      </c>
      <c r="AP1720" s="46" t="str">
        <f>TRIM(Table1[[#This Row],[Departments-Prgrams]])</f>
        <v/>
      </c>
      <c r="AQ1720" s="46" t="str">
        <f>TRIM(Table1[[#This Row],[Grant]])</f>
        <v/>
      </c>
      <c r="AR1720" s="46" t="str">
        <f>TRIM(Table1[[#This Row],[Staff ID]])</f>
        <v/>
      </c>
      <c r="AS1720" s="46" t="str">
        <f>IF(TRIM(Table1[[#This Row],[Budget Code]])=0,"",TRIM(Table1[[#This Row],[Budget Code]]))</f>
        <v/>
      </c>
      <c r="AT1720" s="46" t="str">
        <f>IF(Table1[[#This Row],[Line Description]]&lt;&gt;"",Table1[[#This Row],[Line Description]],"")</f>
        <v/>
      </c>
      <c r="AU1720" s="46" t="str">
        <f>IF(Table1[[#This Row],[Cur_Amount Debit]]&gt;0,ROUND(Table1[[#This Row],[Cur_Amount Debit]],2),"")</f>
        <v/>
      </c>
      <c r="AV1720" s="46" t="str">
        <f>IF(Table1[[#This Row],[Cur_Amount Credit]]&gt;0,ROUND(Table1[[#This Row],[Cur_Amount Credit]],2),"")</f>
        <v/>
      </c>
      <c r="AW1720" s="46" t="str">
        <f>LEFT(Table1[[#This Row],[Cur]],3)</f>
        <v/>
      </c>
      <c r="AX1720" s="59"/>
      <c r="AY1720" s="46"/>
      <c r="AZ1720" s="46" t="str">
        <f>IF(Table1[[#This Row],[Cur]]&lt;&gt;"",IF(Table1[[#This Row],[Cur]]="USD","",ExchangeRate),"")</f>
        <v/>
      </c>
      <c r="BA1720" s="46" t="str">
        <f>IF(Table1[[#This Row],[Grant]]&lt;&gt;"",VLOOKUP(Table1[[#This Row],[Grant]],Grants!B:D,3),"")</f>
        <v/>
      </c>
      <c r="BB1720" s="46" t="str">
        <f>TRIM(Table1[[#This Row],[Vendor ID]])</f>
        <v/>
      </c>
      <c r="BC1720">
        <f>IF(Table1[[#This Row],[Reference Number]]=Q1719,BC1719,BC1719+1)</f>
        <v>2</v>
      </c>
    </row>
    <row r="1721" spans="1:55" ht="11.25" hidden="1" customHeight="1">
      <c r="A1721" s="1"/>
      <c r="B1721" s="88" t="str">
        <f>IF(Table1[[#This Row],[Posting Date]]&lt;&gt;"",IF(Table1[[#This Row],[Reference Number]]=Q1720,B1720+1,1),"")</f>
        <v/>
      </c>
      <c r="C1721" s="61"/>
      <c r="D1721" s="61"/>
      <c r="E1721" s="218"/>
      <c r="F1721" s="143" t="str">
        <f>IFERROR(IF(VLOOKUP(Table1[[#This Row],[Budget Code Description]],Dimentions!$X$6:$AC$132,2,FALSE)="","",VLOOKUP(Table1[[#This Row],[Budget Code Description]],Dimentions!$X$6:$AC$132,2,FALSE)),"")</f>
        <v/>
      </c>
      <c r="G1721" s="143" t="str">
        <f>IFERROR(VLOOKUP(Table1[[#This Row],[Budget Code Description]],Dimentions!$X$6:$AC$132,3,FALSE),"")</f>
        <v/>
      </c>
      <c r="H1721" s="64" t="str">
        <f>IFERROR(VLOOKUP(Table1[[#This Row],[Account]],Dimentions!$S$6:$V$233,2,FALSE),"")</f>
        <v/>
      </c>
      <c r="I1721" s="62">
        <f>_xlfn.NUMBERVALUE(LEFT(Table1[[#This Row],[Account]],1))</f>
        <v>0</v>
      </c>
      <c r="J1721" s="62" t="str">
        <f>IFERROR(VLOOKUP(Table1[[#This Row],[Budget Code Description]],Table6[#All],7,FALSE),"")</f>
        <v/>
      </c>
      <c r="K1721" s="143" t="str">
        <f>IFERROR(VLOOKUP(Table1[[#This Row],[Budget Code Description]],Table6[#All],8,FALSE),"")</f>
        <v/>
      </c>
      <c r="L1721" s="63"/>
      <c r="M1721" s="65" t="str">
        <f>IFERROR(VLOOKUP(Table1[[#This Row],[Staff ID]],Table2[],2,FALSE),"")</f>
        <v/>
      </c>
      <c r="N1721" s="211" t="str">
        <f>IFERROR(IF(VLOOKUP(Table1[[#This Row],[Budget Code Description]],Dimentions!$X$6:$AC$97,4,FALSE)="","",VLOOKUP(Table1[[#This Row],[Budget Code Description]],Dimentions!$X$6:$AC$97,4,FALSE)),"")</f>
        <v/>
      </c>
      <c r="O1721" s="65" t="str">
        <f>IFERROR(VLOOKUP(Table1[[#This Row],[Vendor ID]],Table549[],2,FALSE),"")</f>
        <v/>
      </c>
      <c r="P1721" s="63"/>
      <c r="Q1721" s="143" t="str">
        <f>IF(Table1[[#This Row],[Posting Date]]&lt;&gt;"",$D$9,"")</f>
        <v/>
      </c>
      <c r="R1721" s="159" t="str">
        <f>IF(Table1[[#This Row],[Posting Date]]&lt;&gt;"",$D$10,"")</f>
        <v/>
      </c>
      <c r="S1721" s="66"/>
      <c r="T1721" s="63"/>
      <c r="U1721" s="67"/>
      <c r="V1721" s="67"/>
      <c r="W1721" s="67" t="str">
        <f t="shared" si="27"/>
        <v/>
      </c>
      <c r="X1721" s="161" t="str">
        <f>IF(E1721="","",(IF(Table1[[#This Row],[Cur]]="USD",Table1[[#This Row],[Cur_Amount Debit]],Table1[[#This Row],[Cur_Amount Debit]]/Table1[[#This Row],[Exchange Rate]])))</f>
        <v/>
      </c>
      <c r="Y1721" s="161" t="str">
        <f>IF(E1721="","",(IF(Table1[[#This Row],[Cur]]="USD",Table1[[#This Row],[Cur_Amount Credit]],Table1[[#This Row],[Cur_Amount Credit]]/ExchangeRate)))</f>
        <v/>
      </c>
      <c r="Z1721" s="203" t="str">
        <f>IF(E1721="","",(Table1[[#This Row],[Debit USD]]-Table1[[#This Row],[Credit USD]]))</f>
        <v/>
      </c>
      <c r="AA1721" s="122"/>
      <c r="AB1721" s="1"/>
      <c r="AC1721" s="15"/>
      <c r="AD1721" s="15" t="str">
        <f>IF(AND(OR(Table1[[#This Row],[Account]]="15030",Table1[[#This Row],[Account]]="15035",Table1[[#This Row],[Account]]="20150"),Table1[[#This Row],[Vendor ID]]=""),1,"")</f>
        <v/>
      </c>
      <c r="AE1721" s="15"/>
      <c r="AF1721" s="15"/>
      <c r="AG1721" s="15"/>
      <c r="AH1721" s="46" t="str">
        <f>IF(Table1[[#This Row],[Posting Date]]&lt;&gt;"","GJ-"&amp;CountryID,"")</f>
        <v/>
      </c>
      <c r="AI1721" s="59" t="str">
        <f>IF(Table1[[#This Row],[Posting Date]]&lt;&gt;"",Table1[[#This Row],[Posting Date]],"")</f>
        <v/>
      </c>
      <c r="AJ1721" s="46"/>
      <c r="AK1721" s="46" t="str">
        <f>IF(Table1[[#This Row],[Description]]&lt;&gt;"",Table1[[#This Row],[Description]],"")</f>
        <v/>
      </c>
      <c r="AL1721" s="46" t="str">
        <f>IF(Table1[[#This Row],[Posting Date]]&lt;&gt;"",Table1[[#This Row],[Reference Number]],"")</f>
        <v/>
      </c>
      <c r="AM1721" s="46" t="str">
        <f>TRIM(Table1[[#This Row],[Line '#]])</f>
        <v/>
      </c>
      <c r="AN1721" s="46" t="str">
        <f>TRIM(Table1[[#This Row],[Account]])</f>
        <v/>
      </c>
      <c r="AO1721" s="46" t="str">
        <f>IF(Table1[[#This Row],[Posting Date]]&lt;&gt;"",$D$5,"")</f>
        <v/>
      </c>
      <c r="AP1721" s="46" t="str">
        <f>TRIM(Table1[[#This Row],[Departments-Prgrams]])</f>
        <v/>
      </c>
      <c r="AQ1721" s="46" t="str">
        <f>TRIM(Table1[[#This Row],[Grant]])</f>
        <v/>
      </c>
      <c r="AR1721" s="46" t="str">
        <f>TRIM(Table1[[#This Row],[Staff ID]])</f>
        <v/>
      </c>
      <c r="AS1721" s="46" t="str">
        <f>IF(TRIM(Table1[[#This Row],[Budget Code]])=0,"",TRIM(Table1[[#This Row],[Budget Code]]))</f>
        <v/>
      </c>
      <c r="AT1721" s="46" t="str">
        <f>IF(Table1[[#This Row],[Line Description]]&lt;&gt;"",Table1[[#This Row],[Line Description]],"")</f>
        <v/>
      </c>
      <c r="AU1721" s="46" t="str">
        <f>IF(Table1[[#This Row],[Cur_Amount Debit]]&gt;0,ROUND(Table1[[#This Row],[Cur_Amount Debit]],2),"")</f>
        <v/>
      </c>
      <c r="AV1721" s="46" t="str">
        <f>IF(Table1[[#This Row],[Cur_Amount Credit]]&gt;0,ROUND(Table1[[#This Row],[Cur_Amount Credit]],2),"")</f>
        <v/>
      </c>
      <c r="AW1721" s="46" t="str">
        <f>LEFT(Table1[[#This Row],[Cur]],3)</f>
        <v/>
      </c>
      <c r="AX1721" s="59"/>
      <c r="AY1721" s="46"/>
      <c r="AZ1721" s="46" t="str">
        <f>IF(Table1[[#This Row],[Cur]]&lt;&gt;"",IF(Table1[[#This Row],[Cur]]="USD","",ExchangeRate),"")</f>
        <v/>
      </c>
      <c r="BA1721" s="46" t="str">
        <f>IF(Table1[[#This Row],[Grant]]&lt;&gt;"",VLOOKUP(Table1[[#This Row],[Grant]],Grants!B:D,3),"")</f>
        <v/>
      </c>
      <c r="BB1721" s="46" t="str">
        <f>TRIM(Table1[[#This Row],[Vendor ID]])</f>
        <v/>
      </c>
      <c r="BC1721">
        <f>IF(Table1[[#This Row],[Reference Number]]=Q1720,BC1720,BC1720+1)</f>
        <v>2</v>
      </c>
    </row>
    <row r="1722" spans="1:55" ht="11.25" hidden="1" customHeight="1">
      <c r="A1722" s="1"/>
      <c r="B1722" s="88" t="str">
        <f>IF(Table1[[#This Row],[Posting Date]]&lt;&gt;"",IF(Table1[[#This Row],[Reference Number]]=Q1721,B1721+1,1),"")</f>
        <v/>
      </c>
      <c r="C1722" s="61"/>
      <c r="D1722" s="61"/>
      <c r="E1722" s="218"/>
      <c r="F1722" s="143" t="str">
        <f>IFERROR(IF(VLOOKUP(Table1[[#This Row],[Budget Code Description]],Dimentions!$X$6:$AC$132,2,FALSE)="","",VLOOKUP(Table1[[#This Row],[Budget Code Description]],Dimentions!$X$6:$AC$132,2,FALSE)),"")</f>
        <v/>
      </c>
      <c r="G1722" s="143" t="str">
        <f>IFERROR(VLOOKUP(Table1[[#This Row],[Budget Code Description]],Dimentions!$X$6:$AC$132,3,FALSE),"")</f>
        <v/>
      </c>
      <c r="H1722" s="64" t="str">
        <f>IFERROR(VLOOKUP(Table1[[#This Row],[Account]],Dimentions!$S$6:$V$233,2,FALSE),"")</f>
        <v/>
      </c>
      <c r="I1722" s="62">
        <f>_xlfn.NUMBERVALUE(LEFT(Table1[[#This Row],[Account]],1))</f>
        <v>0</v>
      </c>
      <c r="J1722" s="62" t="str">
        <f>IFERROR(VLOOKUP(Table1[[#This Row],[Budget Code Description]],Table6[#All],7,FALSE),"")</f>
        <v/>
      </c>
      <c r="K1722" s="143" t="str">
        <f>IFERROR(VLOOKUP(Table1[[#This Row],[Budget Code Description]],Table6[#All],8,FALSE),"")</f>
        <v/>
      </c>
      <c r="L1722" s="63"/>
      <c r="M1722" s="65" t="str">
        <f>IFERROR(VLOOKUP(Table1[[#This Row],[Staff ID]],Table2[],2,FALSE),"")</f>
        <v/>
      </c>
      <c r="N1722" s="211" t="str">
        <f>IFERROR(IF(VLOOKUP(Table1[[#This Row],[Budget Code Description]],Dimentions!$X$6:$AC$97,4,FALSE)="","",VLOOKUP(Table1[[#This Row],[Budget Code Description]],Dimentions!$X$6:$AC$97,4,FALSE)),"")</f>
        <v/>
      </c>
      <c r="O1722" s="65" t="str">
        <f>IFERROR(VLOOKUP(Table1[[#This Row],[Vendor ID]],Table549[],2,FALSE),"")</f>
        <v/>
      </c>
      <c r="P1722" s="63"/>
      <c r="Q1722" s="143" t="str">
        <f>IF(Table1[[#This Row],[Posting Date]]&lt;&gt;"",$D$9,"")</f>
        <v/>
      </c>
      <c r="R1722" s="159" t="str">
        <f>IF(Table1[[#This Row],[Posting Date]]&lt;&gt;"",$D$10,"")</f>
        <v/>
      </c>
      <c r="S1722" s="66"/>
      <c r="T1722" s="63"/>
      <c r="U1722" s="67"/>
      <c r="V1722" s="67"/>
      <c r="W1722" s="67" t="str">
        <f t="shared" si="27"/>
        <v/>
      </c>
      <c r="X1722" s="161" t="str">
        <f>IF(E1722="","",(IF(Table1[[#This Row],[Cur]]="USD",Table1[[#This Row],[Cur_Amount Debit]],Table1[[#This Row],[Cur_Amount Debit]]/Table1[[#This Row],[Exchange Rate]])))</f>
        <v/>
      </c>
      <c r="Y1722" s="161" t="str">
        <f>IF(E1722="","",(IF(Table1[[#This Row],[Cur]]="USD",Table1[[#This Row],[Cur_Amount Credit]],Table1[[#This Row],[Cur_Amount Credit]]/ExchangeRate)))</f>
        <v/>
      </c>
      <c r="Z1722" s="203" t="str">
        <f>IF(E1722="","",(Table1[[#This Row],[Debit USD]]-Table1[[#This Row],[Credit USD]]))</f>
        <v/>
      </c>
      <c r="AA1722" s="122"/>
      <c r="AB1722" s="1"/>
      <c r="AC1722" s="15"/>
      <c r="AD1722" s="15" t="str">
        <f>IF(AND(OR(Table1[[#This Row],[Account]]="15030",Table1[[#This Row],[Account]]="15035",Table1[[#This Row],[Account]]="20150"),Table1[[#This Row],[Vendor ID]]=""),1,"")</f>
        <v/>
      </c>
      <c r="AE1722" s="15"/>
      <c r="AF1722" s="15"/>
      <c r="AG1722" s="15"/>
      <c r="AH1722" s="46" t="str">
        <f>IF(Table1[[#This Row],[Posting Date]]&lt;&gt;"","GJ-"&amp;CountryID,"")</f>
        <v/>
      </c>
      <c r="AI1722" s="59" t="str">
        <f>IF(Table1[[#This Row],[Posting Date]]&lt;&gt;"",Table1[[#This Row],[Posting Date]],"")</f>
        <v/>
      </c>
      <c r="AJ1722" s="46"/>
      <c r="AK1722" s="46" t="str">
        <f>IF(Table1[[#This Row],[Description]]&lt;&gt;"",Table1[[#This Row],[Description]],"")</f>
        <v/>
      </c>
      <c r="AL1722" s="46" t="str">
        <f>IF(Table1[[#This Row],[Posting Date]]&lt;&gt;"",Table1[[#This Row],[Reference Number]],"")</f>
        <v/>
      </c>
      <c r="AM1722" s="46" t="str">
        <f>TRIM(Table1[[#This Row],[Line '#]])</f>
        <v/>
      </c>
      <c r="AN1722" s="46" t="str">
        <f>TRIM(Table1[[#This Row],[Account]])</f>
        <v/>
      </c>
      <c r="AO1722" s="46" t="str">
        <f>IF(Table1[[#This Row],[Posting Date]]&lt;&gt;"",$D$5,"")</f>
        <v/>
      </c>
      <c r="AP1722" s="46" t="str">
        <f>TRIM(Table1[[#This Row],[Departments-Prgrams]])</f>
        <v/>
      </c>
      <c r="AQ1722" s="46" t="str">
        <f>TRIM(Table1[[#This Row],[Grant]])</f>
        <v/>
      </c>
      <c r="AR1722" s="46" t="str">
        <f>TRIM(Table1[[#This Row],[Staff ID]])</f>
        <v/>
      </c>
      <c r="AS1722" s="46" t="str">
        <f>IF(TRIM(Table1[[#This Row],[Budget Code]])=0,"",TRIM(Table1[[#This Row],[Budget Code]]))</f>
        <v/>
      </c>
      <c r="AT1722" s="46" t="str">
        <f>IF(Table1[[#This Row],[Line Description]]&lt;&gt;"",Table1[[#This Row],[Line Description]],"")</f>
        <v/>
      </c>
      <c r="AU1722" s="46" t="str">
        <f>IF(Table1[[#This Row],[Cur_Amount Debit]]&gt;0,ROUND(Table1[[#This Row],[Cur_Amount Debit]],2),"")</f>
        <v/>
      </c>
      <c r="AV1722" s="46" t="str">
        <f>IF(Table1[[#This Row],[Cur_Amount Credit]]&gt;0,ROUND(Table1[[#This Row],[Cur_Amount Credit]],2),"")</f>
        <v/>
      </c>
      <c r="AW1722" s="46" t="str">
        <f>LEFT(Table1[[#This Row],[Cur]],3)</f>
        <v/>
      </c>
      <c r="AX1722" s="59"/>
      <c r="AY1722" s="46"/>
      <c r="AZ1722" s="46" t="str">
        <f>IF(Table1[[#This Row],[Cur]]&lt;&gt;"",IF(Table1[[#This Row],[Cur]]="USD","",ExchangeRate),"")</f>
        <v/>
      </c>
      <c r="BA1722" s="46" t="str">
        <f>IF(Table1[[#This Row],[Grant]]&lt;&gt;"",VLOOKUP(Table1[[#This Row],[Grant]],Grants!B:D,3),"")</f>
        <v/>
      </c>
      <c r="BB1722" s="46" t="str">
        <f>TRIM(Table1[[#This Row],[Vendor ID]])</f>
        <v/>
      </c>
      <c r="BC1722">
        <f>IF(Table1[[#This Row],[Reference Number]]=Q1721,BC1721,BC1721+1)</f>
        <v>2</v>
      </c>
    </row>
    <row r="1723" spans="1:55" ht="11.25" hidden="1" customHeight="1">
      <c r="A1723" s="1"/>
      <c r="B1723" s="88" t="str">
        <f>IF(Table1[[#This Row],[Posting Date]]&lt;&gt;"",IF(Table1[[#This Row],[Reference Number]]=Q1722,B1722+1,1),"")</f>
        <v/>
      </c>
      <c r="C1723" s="61"/>
      <c r="D1723" s="61"/>
      <c r="E1723" s="218"/>
      <c r="F1723" s="143" t="str">
        <f>IFERROR(IF(VLOOKUP(Table1[[#This Row],[Budget Code Description]],Dimentions!$X$6:$AC$132,2,FALSE)="","",VLOOKUP(Table1[[#This Row],[Budget Code Description]],Dimentions!$X$6:$AC$132,2,FALSE)),"")</f>
        <v/>
      </c>
      <c r="G1723" s="143" t="str">
        <f>IFERROR(VLOOKUP(Table1[[#This Row],[Budget Code Description]],Dimentions!$X$6:$AC$132,3,FALSE),"")</f>
        <v/>
      </c>
      <c r="H1723" s="64" t="str">
        <f>IFERROR(VLOOKUP(Table1[[#This Row],[Account]],Dimentions!$S$6:$V$233,2,FALSE),"")</f>
        <v/>
      </c>
      <c r="I1723" s="62">
        <f>_xlfn.NUMBERVALUE(LEFT(Table1[[#This Row],[Account]],1))</f>
        <v>0</v>
      </c>
      <c r="J1723" s="62" t="str">
        <f>IFERROR(VLOOKUP(Table1[[#This Row],[Budget Code Description]],Table6[#All],7,FALSE),"")</f>
        <v/>
      </c>
      <c r="K1723" s="143" t="str">
        <f>IFERROR(VLOOKUP(Table1[[#This Row],[Budget Code Description]],Table6[#All],8,FALSE),"")</f>
        <v/>
      </c>
      <c r="L1723" s="63"/>
      <c r="M1723" s="65" t="str">
        <f>IFERROR(VLOOKUP(Table1[[#This Row],[Staff ID]],Table2[],2,FALSE),"")</f>
        <v/>
      </c>
      <c r="N1723" s="211" t="str">
        <f>IFERROR(IF(VLOOKUP(Table1[[#This Row],[Budget Code Description]],Dimentions!$X$6:$AC$97,4,FALSE)="","",VLOOKUP(Table1[[#This Row],[Budget Code Description]],Dimentions!$X$6:$AC$97,4,FALSE)),"")</f>
        <v/>
      </c>
      <c r="O1723" s="65" t="str">
        <f>IFERROR(VLOOKUP(Table1[[#This Row],[Vendor ID]],Table549[],2,FALSE),"")</f>
        <v/>
      </c>
      <c r="P1723" s="63"/>
      <c r="Q1723" s="143" t="str">
        <f>IF(Table1[[#This Row],[Posting Date]]&lt;&gt;"",$D$9,"")</f>
        <v/>
      </c>
      <c r="R1723" s="159" t="str">
        <f>IF(Table1[[#This Row],[Posting Date]]&lt;&gt;"",$D$10,"")</f>
        <v/>
      </c>
      <c r="S1723" s="66"/>
      <c r="T1723" s="63"/>
      <c r="U1723" s="67"/>
      <c r="V1723" s="67"/>
      <c r="W1723" s="67" t="str">
        <f t="shared" si="27"/>
        <v/>
      </c>
      <c r="X1723" s="161" t="str">
        <f>IF(E1723="","",(IF(Table1[[#This Row],[Cur]]="USD",Table1[[#This Row],[Cur_Amount Debit]],Table1[[#This Row],[Cur_Amount Debit]]/Table1[[#This Row],[Exchange Rate]])))</f>
        <v/>
      </c>
      <c r="Y1723" s="161" t="str">
        <f>IF(E1723="","",(IF(Table1[[#This Row],[Cur]]="USD",Table1[[#This Row],[Cur_Amount Credit]],Table1[[#This Row],[Cur_Amount Credit]]/ExchangeRate)))</f>
        <v/>
      </c>
      <c r="Z1723" s="203" t="str">
        <f>IF(E1723="","",(Table1[[#This Row],[Debit USD]]-Table1[[#This Row],[Credit USD]]))</f>
        <v/>
      </c>
      <c r="AA1723" s="122"/>
      <c r="AB1723" s="1"/>
      <c r="AC1723" s="15"/>
      <c r="AD1723" s="15" t="str">
        <f>IF(AND(OR(Table1[[#This Row],[Account]]="15030",Table1[[#This Row],[Account]]="15035",Table1[[#This Row],[Account]]="20150"),Table1[[#This Row],[Vendor ID]]=""),1,"")</f>
        <v/>
      </c>
      <c r="AE1723" s="15"/>
      <c r="AF1723" s="15"/>
      <c r="AG1723" s="15"/>
      <c r="AH1723" s="46" t="str">
        <f>IF(Table1[[#This Row],[Posting Date]]&lt;&gt;"","GJ-"&amp;CountryID,"")</f>
        <v/>
      </c>
      <c r="AI1723" s="59" t="str">
        <f>IF(Table1[[#This Row],[Posting Date]]&lt;&gt;"",Table1[[#This Row],[Posting Date]],"")</f>
        <v/>
      </c>
      <c r="AJ1723" s="46"/>
      <c r="AK1723" s="46" t="str">
        <f>IF(Table1[[#This Row],[Description]]&lt;&gt;"",Table1[[#This Row],[Description]],"")</f>
        <v/>
      </c>
      <c r="AL1723" s="46" t="str">
        <f>IF(Table1[[#This Row],[Posting Date]]&lt;&gt;"",Table1[[#This Row],[Reference Number]],"")</f>
        <v/>
      </c>
      <c r="AM1723" s="46" t="str">
        <f>TRIM(Table1[[#This Row],[Line '#]])</f>
        <v/>
      </c>
      <c r="AN1723" s="46" t="str">
        <f>TRIM(Table1[[#This Row],[Account]])</f>
        <v/>
      </c>
      <c r="AO1723" s="46" t="str">
        <f>IF(Table1[[#This Row],[Posting Date]]&lt;&gt;"",$D$5,"")</f>
        <v/>
      </c>
      <c r="AP1723" s="46" t="str">
        <f>TRIM(Table1[[#This Row],[Departments-Prgrams]])</f>
        <v/>
      </c>
      <c r="AQ1723" s="46" t="str">
        <f>TRIM(Table1[[#This Row],[Grant]])</f>
        <v/>
      </c>
      <c r="AR1723" s="46" t="str">
        <f>TRIM(Table1[[#This Row],[Staff ID]])</f>
        <v/>
      </c>
      <c r="AS1723" s="46" t="str">
        <f>IF(TRIM(Table1[[#This Row],[Budget Code]])=0,"",TRIM(Table1[[#This Row],[Budget Code]]))</f>
        <v/>
      </c>
      <c r="AT1723" s="46" t="str">
        <f>IF(Table1[[#This Row],[Line Description]]&lt;&gt;"",Table1[[#This Row],[Line Description]],"")</f>
        <v/>
      </c>
      <c r="AU1723" s="46" t="str">
        <f>IF(Table1[[#This Row],[Cur_Amount Debit]]&gt;0,ROUND(Table1[[#This Row],[Cur_Amount Debit]],2),"")</f>
        <v/>
      </c>
      <c r="AV1723" s="46" t="str">
        <f>IF(Table1[[#This Row],[Cur_Amount Credit]]&gt;0,ROUND(Table1[[#This Row],[Cur_Amount Credit]],2),"")</f>
        <v/>
      </c>
      <c r="AW1723" s="46" t="str">
        <f>LEFT(Table1[[#This Row],[Cur]],3)</f>
        <v/>
      </c>
      <c r="AX1723" s="59"/>
      <c r="AY1723" s="46"/>
      <c r="AZ1723" s="46" t="str">
        <f>IF(Table1[[#This Row],[Cur]]&lt;&gt;"",IF(Table1[[#This Row],[Cur]]="USD","",ExchangeRate),"")</f>
        <v/>
      </c>
      <c r="BA1723" s="46" t="str">
        <f>IF(Table1[[#This Row],[Grant]]&lt;&gt;"",VLOOKUP(Table1[[#This Row],[Grant]],Grants!B:D,3),"")</f>
        <v/>
      </c>
      <c r="BB1723" s="46" t="str">
        <f>TRIM(Table1[[#This Row],[Vendor ID]])</f>
        <v/>
      </c>
      <c r="BC1723">
        <f>IF(Table1[[#This Row],[Reference Number]]=Q1722,BC1722,BC1722+1)</f>
        <v>2</v>
      </c>
    </row>
    <row r="1724" spans="1:55" ht="11.25" hidden="1" customHeight="1">
      <c r="A1724" s="1"/>
      <c r="B1724" s="88" t="str">
        <f>IF(Table1[[#This Row],[Posting Date]]&lt;&gt;"",IF(Table1[[#This Row],[Reference Number]]=Q1723,B1723+1,1),"")</f>
        <v/>
      </c>
      <c r="C1724" s="61"/>
      <c r="D1724" s="61"/>
      <c r="E1724" s="218"/>
      <c r="F1724" s="143" t="str">
        <f>IFERROR(IF(VLOOKUP(Table1[[#This Row],[Budget Code Description]],Dimentions!$X$6:$AC$132,2,FALSE)="","",VLOOKUP(Table1[[#This Row],[Budget Code Description]],Dimentions!$X$6:$AC$132,2,FALSE)),"")</f>
        <v/>
      </c>
      <c r="G1724" s="143" t="str">
        <f>IFERROR(VLOOKUP(Table1[[#This Row],[Budget Code Description]],Dimentions!$X$6:$AC$132,3,FALSE),"")</f>
        <v/>
      </c>
      <c r="H1724" s="64" t="str">
        <f>IFERROR(VLOOKUP(Table1[[#This Row],[Account]],Dimentions!$S$6:$V$233,2,FALSE),"")</f>
        <v/>
      </c>
      <c r="I1724" s="62">
        <f>_xlfn.NUMBERVALUE(LEFT(Table1[[#This Row],[Account]],1))</f>
        <v>0</v>
      </c>
      <c r="J1724" s="62" t="str">
        <f>IFERROR(VLOOKUP(Table1[[#This Row],[Budget Code Description]],Table6[#All],7,FALSE),"")</f>
        <v/>
      </c>
      <c r="K1724" s="143" t="str">
        <f>IFERROR(VLOOKUP(Table1[[#This Row],[Budget Code Description]],Table6[#All],8,FALSE),"")</f>
        <v/>
      </c>
      <c r="L1724" s="63"/>
      <c r="M1724" s="65" t="str">
        <f>IFERROR(VLOOKUP(Table1[[#This Row],[Staff ID]],Table2[],2,FALSE),"")</f>
        <v/>
      </c>
      <c r="N1724" s="211" t="str">
        <f>IFERROR(IF(VLOOKUP(Table1[[#This Row],[Budget Code Description]],Dimentions!$X$6:$AC$97,4,FALSE)="","",VLOOKUP(Table1[[#This Row],[Budget Code Description]],Dimentions!$X$6:$AC$97,4,FALSE)),"")</f>
        <v/>
      </c>
      <c r="O1724" s="65" t="str">
        <f>IFERROR(VLOOKUP(Table1[[#This Row],[Vendor ID]],Table549[],2,FALSE),"")</f>
        <v/>
      </c>
      <c r="P1724" s="63"/>
      <c r="Q1724" s="143" t="str">
        <f>IF(Table1[[#This Row],[Posting Date]]&lt;&gt;"",$D$9,"")</f>
        <v/>
      </c>
      <c r="R1724" s="159" t="str">
        <f>IF(Table1[[#This Row],[Posting Date]]&lt;&gt;"",$D$10,"")</f>
        <v/>
      </c>
      <c r="S1724" s="66"/>
      <c r="T1724" s="63"/>
      <c r="U1724" s="67"/>
      <c r="V1724" s="67"/>
      <c r="W1724" s="67" t="str">
        <f t="shared" si="27"/>
        <v/>
      </c>
      <c r="X1724" s="161" t="str">
        <f>IF(E1724="","",(IF(Table1[[#This Row],[Cur]]="USD",Table1[[#This Row],[Cur_Amount Debit]],Table1[[#This Row],[Cur_Amount Debit]]/Table1[[#This Row],[Exchange Rate]])))</f>
        <v/>
      </c>
      <c r="Y1724" s="161" t="str">
        <f>IF(E1724="","",(IF(Table1[[#This Row],[Cur]]="USD",Table1[[#This Row],[Cur_Amount Credit]],Table1[[#This Row],[Cur_Amount Credit]]/ExchangeRate)))</f>
        <v/>
      </c>
      <c r="Z1724" s="203" t="str">
        <f>IF(E1724="","",(Table1[[#This Row],[Debit USD]]-Table1[[#This Row],[Credit USD]]))</f>
        <v/>
      </c>
      <c r="AA1724" s="122"/>
      <c r="AB1724" s="1"/>
      <c r="AC1724" s="15"/>
      <c r="AD1724" s="15" t="str">
        <f>IF(AND(OR(Table1[[#This Row],[Account]]="15030",Table1[[#This Row],[Account]]="15035",Table1[[#This Row],[Account]]="20150"),Table1[[#This Row],[Vendor ID]]=""),1,"")</f>
        <v/>
      </c>
      <c r="AE1724" s="15"/>
      <c r="AF1724" s="15"/>
      <c r="AG1724" s="15"/>
      <c r="AH1724" s="46" t="str">
        <f>IF(Table1[[#This Row],[Posting Date]]&lt;&gt;"","GJ-"&amp;CountryID,"")</f>
        <v/>
      </c>
      <c r="AI1724" s="59" t="str">
        <f>IF(Table1[[#This Row],[Posting Date]]&lt;&gt;"",Table1[[#This Row],[Posting Date]],"")</f>
        <v/>
      </c>
      <c r="AJ1724" s="46"/>
      <c r="AK1724" s="46" t="str">
        <f>IF(Table1[[#This Row],[Description]]&lt;&gt;"",Table1[[#This Row],[Description]],"")</f>
        <v/>
      </c>
      <c r="AL1724" s="46" t="str">
        <f>IF(Table1[[#This Row],[Posting Date]]&lt;&gt;"",Table1[[#This Row],[Reference Number]],"")</f>
        <v/>
      </c>
      <c r="AM1724" s="46" t="str">
        <f>TRIM(Table1[[#This Row],[Line '#]])</f>
        <v/>
      </c>
      <c r="AN1724" s="46" t="str">
        <f>TRIM(Table1[[#This Row],[Account]])</f>
        <v/>
      </c>
      <c r="AO1724" s="46" t="str">
        <f>IF(Table1[[#This Row],[Posting Date]]&lt;&gt;"",$D$5,"")</f>
        <v/>
      </c>
      <c r="AP1724" s="46" t="str">
        <f>TRIM(Table1[[#This Row],[Departments-Prgrams]])</f>
        <v/>
      </c>
      <c r="AQ1724" s="46" t="str">
        <f>TRIM(Table1[[#This Row],[Grant]])</f>
        <v/>
      </c>
      <c r="AR1724" s="46" t="str">
        <f>TRIM(Table1[[#This Row],[Staff ID]])</f>
        <v/>
      </c>
      <c r="AS1724" s="46" t="str">
        <f>IF(TRIM(Table1[[#This Row],[Budget Code]])=0,"",TRIM(Table1[[#This Row],[Budget Code]]))</f>
        <v/>
      </c>
      <c r="AT1724" s="46" t="str">
        <f>IF(Table1[[#This Row],[Line Description]]&lt;&gt;"",Table1[[#This Row],[Line Description]],"")</f>
        <v/>
      </c>
      <c r="AU1724" s="46" t="str">
        <f>IF(Table1[[#This Row],[Cur_Amount Debit]]&gt;0,ROUND(Table1[[#This Row],[Cur_Amount Debit]],2),"")</f>
        <v/>
      </c>
      <c r="AV1724" s="46" t="str">
        <f>IF(Table1[[#This Row],[Cur_Amount Credit]]&gt;0,ROUND(Table1[[#This Row],[Cur_Amount Credit]],2),"")</f>
        <v/>
      </c>
      <c r="AW1724" s="46" t="str">
        <f>LEFT(Table1[[#This Row],[Cur]],3)</f>
        <v/>
      </c>
      <c r="AX1724" s="59"/>
      <c r="AY1724" s="46"/>
      <c r="AZ1724" s="46" t="str">
        <f>IF(Table1[[#This Row],[Cur]]&lt;&gt;"",IF(Table1[[#This Row],[Cur]]="USD","",ExchangeRate),"")</f>
        <v/>
      </c>
      <c r="BA1724" s="46" t="str">
        <f>IF(Table1[[#This Row],[Grant]]&lt;&gt;"",VLOOKUP(Table1[[#This Row],[Grant]],Grants!B:D,3),"")</f>
        <v/>
      </c>
      <c r="BB1724" s="46" t="str">
        <f>TRIM(Table1[[#This Row],[Vendor ID]])</f>
        <v/>
      </c>
      <c r="BC1724">
        <f>IF(Table1[[#This Row],[Reference Number]]=Q1723,BC1723,BC1723+1)</f>
        <v>2</v>
      </c>
    </row>
    <row r="1725" spans="1:55" ht="11.25" hidden="1" customHeight="1">
      <c r="A1725" s="1"/>
      <c r="B1725" s="88" t="str">
        <f>IF(Table1[[#This Row],[Posting Date]]&lt;&gt;"",IF(Table1[[#This Row],[Reference Number]]=Q1724,B1724+1,1),"")</f>
        <v/>
      </c>
      <c r="C1725" s="61"/>
      <c r="D1725" s="61"/>
      <c r="E1725" s="218"/>
      <c r="F1725" s="143" t="str">
        <f>IFERROR(IF(VLOOKUP(Table1[[#This Row],[Budget Code Description]],Dimentions!$X$6:$AC$132,2,FALSE)="","",VLOOKUP(Table1[[#This Row],[Budget Code Description]],Dimentions!$X$6:$AC$132,2,FALSE)),"")</f>
        <v/>
      </c>
      <c r="G1725" s="143" t="str">
        <f>IFERROR(VLOOKUP(Table1[[#This Row],[Budget Code Description]],Dimentions!$X$6:$AC$132,3,FALSE),"")</f>
        <v/>
      </c>
      <c r="H1725" s="64" t="str">
        <f>IFERROR(VLOOKUP(Table1[[#This Row],[Account]],Dimentions!$S$6:$V$233,2,FALSE),"")</f>
        <v/>
      </c>
      <c r="I1725" s="62">
        <f>_xlfn.NUMBERVALUE(LEFT(Table1[[#This Row],[Account]],1))</f>
        <v>0</v>
      </c>
      <c r="J1725" s="62" t="str">
        <f>IFERROR(VLOOKUP(Table1[[#This Row],[Budget Code Description]],Table6[#All],7,FALSE),"")</f>
        <v/>
      </c>
      <c r="K1725" s="143" t="str">
        <f>IFERROR(VLOOKUP(Table1[[#This Row],[Budget Code Description]],Table6[#All],8,FALSE),"")</f>
        <v/>
      </c>
      <c r="L1725" s="63"/>
      <c r="M1725" s="65" t="str">
        <f>IFERROR(VLOOKUP(Table1[[#This Row],[Staff ID]],Table2[],2,FALSE),"")</f>
        <v/>
      </c>
      <c r="N1725" s="211" t="str">
        <f>IFERROR(IF(VLOOKUP(Table1[[#This Row],[Budget Code Description]],Dimentions!$X$6:$AC$97,4,FALSE)="","",VLOOKUP(Table1[[#This Row],[Budget Code Description]],Dimentions!$X$6:$AC$97,4,FALSE)),"")</f>
        <v/>
      </c>
      <c r="O1725" s="65" t="str">
        <f>IFERROR(VLOOKUP(Table1[[#This Row],[Vendor ID]],Table549[],2,FALSE),"")</f>
        <v/>
      </c>
      <c r="P1725" s="63"/>
      <c r="Q1725" s="143" t="str">
        <f>IF(Table1[[#This Row],[Posting Date]]&lt;&gt;"",$D$9,"")</f>
        <v/>
      </c>
      <c r="R1725" s="159" t="str">
        <f>IF(Table1[[#This Row],[Posting Date]]&lt;&gt;"",$D$10,"")</f>
        <v/>
      </c>
      <c r="S1725" s="66"/>
      <c r="T1725" s="63"/>
      <c r="U1725" s="67"/>
      <c r="V1725" s="67"/>
      <c r="W1725" s="67" t="str">
        <f t="shared" si="27"/>
        <v/>
      </c>
      <c r="X1725" s="161" t="str">
        <f>IF(E1725="","",(IF(Table1[[#This Row],[Cur]]="USD",Table1[[#This Row],[Cur_Amount Debit]],Table1[[#This Row],[Cur_Amount Debit]]/Table1[[#This Row],[Exchange Rate]])))</f>
        <v/>
      </c>
      <c r="Y1725" s="161" t="str">
        <f>IF(E1725="","",(IF(Table1[[#This Row],[Cur]]="USD",Table1[[#This Row],[Cur_Amount Credit]],Table1[[#This Row],[Cur_Amount Credit]]/ExchangeRate)))</f>
        <v/>
      </c>
      <c r="Z1725" s="203" t="str">
        <f>IF(E1725="","",(Table1[[#This Row],[Debit USD]]-Table1[[#This Row],[Credit USD]]))</f>
        <v/>
      </c>
      <c r="AA1725" s="122"/>
      <c r="AB1725" s="1"/>
      <c r="AC1725" s="15"/>
      <c r="AD1725" s="15" t="str">
        <f>IF(AND(OR(Table1[[#This Row],[Account]]="15030",Table1[[#This Row],[Account]]="15035",Table1[[#This Row],[Account]]="20150"),Table1[[#This Row],[Vendor ID]]=""),1,"")</f>
        <v/>
      </c>
      <c r="AE1725" s="15"/>
      <c r="AF1725" s="15"/>
      <c r="AG1725" s="15"/>
      <c r="AH1725" s="46" t="str">
        <f>IF(Table1[[#This Row],[Posting Date]]&lt;&gt;"","GJ-"&amp;CountryID,"")</f>
        <v/>
      </c>
      <c r="AI1725" s="59" t="str">
        <f>IF(Table1[[#This Row],[Posting Date]]&lt;&gt;"",Table1[[#This Row],[Posting Date]],"")</f>
        <v/>
      </c>
      <c r="AJ1725" s="46"/>
      <c r="AK1725" s="46" t="str">
        <f>IF(Table1[[#This Row],[Description]]&lt;&gt;"",Table1[[#This Row],[Description]],"")</f>
        <v/>
      </c>
      <c r="AL1725" s="46" t="str">
        <f>IF(Table1[[#This Row],[Posting Date]]&lt;&gt;"",Table1[[#This Row],[Reference Number]],"")</f>
        <v/>
      </c>
      <c r="AM1725" s="46" t="str">
        <f>TRIM(Table1[[#This Row],[Line '#]])</f>
        <v/>
      </c>
      <c r="AN1725" s="46" t="str">
        <f>TRIM(Table1[[#This Row],[Account]])</f>
        <v/>
      </c>
      <c r="AO1725" s="46" t="str">
        <f>IF(Table1[[#This Row],[Posting Date]]&lt;&gt;"",$D$5,"")</f>
        <v/>
      </c>
      <c r="AP1725" s="46" t="str">
        <f>TRIM(Table1[[#This Row],[Departments-Prgrams]])</f>
        <v/>
      </c>
      <c r="AQ1725" s="46" t="str">
        <f>TRIM(Table1[[#This Row],[Grant]])</f>
        <v/>
      </c>
      <c r="AR1725" s="46" t="str">
        <f>TRIM(Table1[[#This Row],[Staff ID]])</f>
        <v/>
      </c>
      <c r="AS1725" s="46" t="str">
        <f>IF(TRIM(Table1[[#This Row],[Budget Code]])=0,"",TRIM(Table1[[#This Row],[Budget Code]]))</f>
        <v/>
      </c>
      <c r="AT1725" s="46" t="str">
        <f>IF(Table1[[#This Row],[Line Description]]&lt;&gt;"",Table1[[#This Row],[Line Description]],"")</f>
        <v/>
      </c>
      <c r="AU1725" s="46" t="str">
        <f>IF(Table1[[#This Row],[Cur_Amount Debit]]&gt;0,ROUND(Table1[[#This Row],[Cur_Amount Debit]],2),"")</f>
        <v/>
      </c>
      <c r="AV1725" s="46" t="str">
        <f>IF(Table1[[#This Row],[Cur_Amount Credit]]&gt;0,ROUND(Table1[[#This Row],[Cur_Amount Credit]],2),"")</f>
        <v/>
      </c>
      <c r="AW1725" s="46" t="str">
        <f>LEFT(Table1[[#This Row],[Cur]],3)</f>
        <v/>
      </c>
      <c r="AX1725" s="59"/>
      <c r="AY1725" s="46"/>
      <c r="AZ1725" s="46" t="str">
        <f>IF(Table1[[#This Row],[Cur]]&lt;&gt;"",IF(Table1[[#This Row],[Cur]]="USD","",ExchangeRate),"")</f>
        <v/>
      </c>
      <c r="BA1725" s="46" t="str">
        <f>IF(Table1[[#This Row],[Grant]]&lt;&gt;"",VLOOKUP(Table1[[#This Row],[Grant]],Grants!B:D,3),"")</f>
        <v/>
      </c>
      <c r="BB1725" s="46" t="str">
        <f>TRIM(Table1[[#This Row],[Vendor ID]])</f>
        <v/>
      </c>
      <c r="BC1725">
        <f>IF(Table1[[#This Row],[Reference Number]]=Q1724,BC1724,BC1724+1)</f>
        <v>2</v>
      </c>
    </row>
    <row r="1726" spans="1:55" ht="11.25" hidden="1" customHeight="1">
      <c r="A1726" s="1"/>
      <c r="B1726" s="88" t="str">
        <f>IF(Table1[[#This Row],[Posting Date]]&lt;&gt;"",IF(Table1[[#This Row],[Reference Number]]=Q1725,B1725+1,1),"")</f>
        <v/>
      </c>
      <c r="C1726" s="61"/>
      <c r="D1726" s="61"/>
      <c r="E1726" s="218"/>
      <c r="F1726" s="143" t="str">
        <f>IFERROR(IF(VLOOKUP(Table1[[#This Row],[Budget Code Description]],Dimentions!$X$6:$AC$132,2,FALSE)="","",VLOOKUP(Table1[[#This Row],[Budget Code Description]],Dimentions!$X$6:$AC$132,2,FALSE)),"")</f>
        <v/>
      </c>
      <c r="G1726" s="143" t="str">
        <f>IFERROR(VLOOKUP(Table1[[#This Row],[Budget Code Description]],Dimentions!$X$6:$AC$132,3,FALSE),"")</f>
        <v/>
      </c>
      <c r="H1726" s="64" t="str">
        <f>IFERROR(VLOOKUP(Table1[[#This Row],[Account]],Dimentions!$S$6:$V$233,2,FALSE),"")</f>
        <v/>
      </c>
      <c r="I1726" s="62">
        <f>_xlfn.NUMBERVALUE(LEFT(Table1[[#This Row],[Account]],1))</f>
        <v>0</v>
      </c>
      <c r="J1726" s="62" t="str">
        <f>IFERROR(VLOOKUP(Table1[[#This Row],[Budget Code Description]],Table6[#All],7,FALSE),"")</f>
        <v/>
      </c>
      <c r="K1726" s="143" t="str">
        <f>IFERROR(VLOOKUP(Table1[[#This Row],[Budget Code Description]],Table6[#All],8,FALSE),"")</f>
        <v/>
      </c>
      <c r="L1726" s="63"/>
      <c r="M1726" s="65" t="str">
        <f>IFERROR(VLOOKUP(Table1[[#This Row],[Staff ID]],Table2[],2,FALSE),"")</f>
        <v/>
      </c>
      <c r="N1726" s="211" t="str">
        <f>IFERROR(IF(VLOOKUP(Table1[[#This Row],[Budget Code Description]],Dimentions!$X$6:$AC$97,4,FALSE)="","",VLOOKUP(Table1[[#This Row],[Budget Code Description]],Dimentions!$X$6:$AC$97,4,FALSE)),"")</f>
        <v/>
      </c>
      <c r="O1726" s="65" t="str">
        <f>IFERROR(VLOOKUP(Table1[[#This Row],[Vendor ID]],Table549[],2,FALSE),"")</f>
        <v/>
      </c>
      <c r="P1726" s="63"/>
      <c r="Q1726" s="143" t="str">
        <f>IF(Table1[[#This Row],[Posting Date]]&lt;&gt;"",$D$9,"")</f>
        <v/>
      </c>
      <c r="R1726" s="159" t="str">
        <f>IF(Table1[[#This Row],[Posting Date]]&lt;&gt;"",$D$10,"")</f>
        <v/>
      </c>
      <c r="S1726" s="66"/>
      <c r="T1726" s="63"/>
      <c r="U1726" s="67"/>
      <c r="V1726" s="67"/>
      <c r="W1726" s="67" t="str">
        <f t="shared" si="27"/>
        <v/>
      </c>
      <c r="X1726" s="161" t="str">
        <f>IF(E1726="","",(IF(Table1[[#This Row],[Cur]]="USD",Table1[[#This Row],[Cur_Amount Debit]],Table1[[#This Row],[Cur_Amount Debit]]/Table1[[#This Row],[Exchange Rate]])))</f>
        <v/>
      </c>
      <c r="Y1726" s="161" t="str">
        <f>IF(E1726="","",(IF(Table1[[#This Row],[Cur]]="USD",Table1[[#This Row],[Cur_Amount Credit]],Table1[[#This Row],[Cur_Amount Credit]]/ExchangeRate)))</f>
        <v/>
      </c>
      <c r="Z1726" s="203" t="str">
        <f>IF(E1726="","",(Table1[[#This Row],[Debit USD]]-Table1[[#This Row],[Credit USD]]))</f>
        <v/>
      </c>
      <c r="AA1726" s="122"/>
      <c r="AB1726" s="1"/>
      <c r="AC1726" s="15"/>
      <c r="AD1726" s="15" t="str">
        <f>IF(AND(OR(Table1[[#This Row],[Account]]="15030",Table1[[#This Row],[Account]]="15035",Table1[[#This Row],[Account]]="20150"),Table1[[#This Row],[Vendor ID]]=""),1,"")</f>
        <v/>
      </c>
      <c r="AE1726" s="15"/>
      <c r="AF1726" s="15"/>
      <c r="AG1726" s="15"/>
      <c r="AH1726" s="46" t="str">
        <f>IF(Table1[[#This Row],[Posting Date]]&lt;&gt;"","GJ-"&amp;CountryID,"")</f>
        <v/>
      </c>
      <c r="AI1726" s="59" t="str">
        <f>IF(Table1[[#This Row],[Posting Date]]&lt;&gt;"",Table1[[#This Row],[Posting Date]],"")</f>
        <v/>
      </c>
      <c r="AJ1726" s="46"/>
      <c r="AK1726" s="46" t="str">
        <f>IF(Table1[[#This Row],[Description]]&lt;&gt;"",Table1[[#This Row],[Description]],"")</f>
        <v/>
      </c>
      <c r="AL1726" s="46" t="str">
        <f>IF(Table1[[#This Row],[Posting Date]]&lt;&gt;"",Table1[[#This Row],[Reference Number]],"")</f>
        <v/>
      </c>
      <c r="AM1726" s="46" t="str">
        <f>TRIM(Table1[[#This Row],[Line '#]])</f>
        <v/>
      </c>
      <c r="AN1726" s="46" t="str">
        <f>TRIM(Table1[[#This Row],[Account]])</f>
        <v/>
      </c>
      <c r="AO1726" s="46" t="str">
        <f>IF(Table1[[#This Row],[Posting Date]]&lt;&gt;"",$D$5,"")</f>
        <v/>
      </c>
      <c r="AP1726" s="46" t="str">
        <f>TRIM(Table1[[#This Row],[Departments-Prgrams]])</f>
        <v/>
      </c>
      <c r="AQ1726" s="46" t="str">
        <f>TRIM(Table1[[#This Row],[Grant]])</f>
        <v/>
      </c>
      <c r="AR1726" s="46" t="str">
        <f>TRIM(Table1[[#This Row],[Staff ID]])</f>
        <v/>
      </c>
      <c r="AS1726" s="46" t="str">
        <f>IF(TRIM(Table1[[#This Row],[Budget Code]])=0,"",TRIM(Table1[[#This Row],[Budget Code]]))</f>
        <v/>
      </c>
      <c r="AT1726" s="46" t="str">
        <f>IF(Table1[[#This Row],[Line Description]]&lt;&gt;"",Table1[[#This Row],[Line Description]],"")</f>
        <v/>
      </c>
      <c r="AU1726" s="46" t="str">
        <f>IF(Table1[[#This Row],[Cur_Amount Debit]]&gt;0,ROUND(Table1[[#This Row],[Cur_Amount Debit]],2),"")</f>
        <v/>
      </c>
      <c r="AV1726" s="46" t="str">
        <f>IF(Table1[[#This Row],[Cur_Amount Credit]]&gt;0,ROUND(Table1[[#This Row],[Cur_Amount Credit]],2),"")</f>
        <v/>
      </c>
      <c r="AW1726" s="46" t="str">
        <f>LEFT(Table1[[#This Row],[Cur]],3)</f>
        <v/>
      </c>
      <c r="AX1726" s="59"/>
      <c r="AY1726" s="46"/>
      <c r="AZ1726" s="46" t="str">
        <f>IF(Table1[[#This Row],[Cur]]&lt;&gt;"",IF(Table1[[#This Row],[Cur]]="USD","",ExchangeRate),"")</f>
        <v/>
      </c>
      <c r="BA1726" s="46" t="str">
        <f>IF(Table1[[#This Row],[Grant]]&lt;&gt;"",VLOOKUP(Table1[[#This Row],[Grant]],Grants!B:D,3),"")</f>
        <v/>
      </c>
      <c r="BB1726" s="46" t="str">
        <f>TRIM(Table1[[#This Row],[Vendor ID]])</f>
        <v/>
      </c>
      <c r="BC1726">
        <f>IF(Table1[[#This Row],[Reference Number]]=Q1725,BC1725,BC1725+1)</f>
        <v>2</v>
      </c>
    </row>
    <row r="1727" spans="1:55" ht="11.25" hidden="1" customHeight="1">
      <c r="A1727" s="1"/>
      <c r="B1727" s="88" t="str">
        <f>IF(Table1[[#This Row],[Posting Date]]&lt;&gt;"",IF(Table1[[#This Row],[Reference Number]]=Q1726,B1726+1,1),"")</f>
        <v/>
      </c>
      <c r="C1727" s="61"/>
      <c r="D1727" s="61"/>
      <c r="E1727" s="218"/>
      <c r="F1727" s="143" t="str">
        <f>IFERROR(IF(VLOOKUP(Table1[[#This Row],[Budget Code Description]],Dimentions!$X$6:$AC$132,2,FALSE)="","",VLOOKUP(Table1[[#This Row],[Budget Code Description]],Dimentions!$X$6:$AC$132,2,FALSE)),"")</f>
        <v/>
      </c>
      <c r="G1727" s="143" t="str">
        <f>IFERROR(VLOOKUP(Table1[[#This Row],[Budget Code Description]],Dimentions!$X$6:$AC$132,3,FALSE),"")</f>
        <v/>
      </c>
      <c r="H1727" s="64" t="str">
        <f>IFERROR(VLOOKUP(Table1[[#This Row],[Account]],Dimentions!$S$6:$V$233,2,FALSE),"")</f>
        <v/>
      </c>
      <c r="I1727" s="62">
        <f>_xlfn.NUMBERVALUE(LEFT(Table1[[#This Row],[Account]],1))</f>
        <v>0</v>
      </c>
      <c r="J1727" s="62" t="str">
        <f>IFERROR(VLOOKUP(Table1[[#This Row],[Budget Code Description]],Table6[#All],7,FALSE),"")</f>
        <v/>
      </c>
      <c r="K1727" s="143" t="str">
        <f>IFERROR(VLOOKUP(Table1[[#This Row],[Budget Code Description]],Table6[#All],8,FALSE),"")</f>
        <v/>
      </c>
      <c r="L1727" s="63"/>
      <c r="M1727" s="65" t="str">
        <f>IFERROR(VLOOKUP(Table1[[#This Row],[Staff ID]],Table2[],2,FALSE),"")</f>
        <v/>
      </c>
      <c r="N1727" s="211" t="str">
        <f>IFERROR(IF(VLOOKUP(Table1[[#This Row],[Budget Code Description]],Dimentions!$X$6:$AC$97,4,FALSE)="","",VLOOKUP(Table1[[#This Row],[Budget Code Description]],Dimentions!$X$6:$AC$97,4,FALSE)),"")</f>
        <v/>
      </c>
      <c r="O1727" s="65" t="str">
        <f>IFERROR(VLOOKUP(Table1[[#This Row],[Vendor ID]],Table549[],2,FALSE),"")</f>
        <v/>
      </c>
      <c r="P1727" s="63"/>
      <c r="Q1727" s="143" t="str">
        <f>IF(Table1[[#This Row],[Posting Date]]&lt;&gt;"",$D$9,"")</f>
        <v/>
      </c>
      <c r="R1727" s="159" t="str">
        <f>IF(Table1[[#This Row],[Posting Date]]&lt;&gt;"",$D$10,"")</f>
        <v/>
      </c>
      <c r="S1727" s="66"/>
      <c r="T1727" s="63"/>
      <c r="U1727" s="67"/>
      <c r="V1727" s="67"/>
      <c r="W1727" s="67" t="str">
        <f t="shared" si="27"/>
        <v/>
      </c>
      <c r="X1727" s="161" t="str">
        <f>IF(E1727="","",(IF(Table1[[#This Row],[Cur]]="USD",Table1[[#This Row],[Cur_Amount Debit]],Table1[[#This Row],[Cur_Amount Debit]]/Table1[[#This Row],[Exchange Rate]])))</f>
        <v/>
      </c>
      <c r="Y1727" s="161" t="str">
        <f>IF(E1727="","",(IF(Table1[[#This Row],[Cur]]="USD",Table1[[#This Row],[Cur_Amount Credit]],Table1[[#This Row],[Cur_Amount Credit]]/ExchangeRate)))</f>
        <v/>
      </c>
      <c r="Z1727" s="203" t="str">
        <f>IF(E1727="","",(Table1[[#This Row],[Debit USD]]-Table1[[#This Row],[Credit USD]]))</f>
        <v/>
      </c>
      <c r="AA1727" s="122"/>
      <c r="AB1727" s="1"/>
      <c r="AC1727" s="15"/>
      <c r="AD1727" s="15" t="str">
        <f>IF(AND(OR(Table1[[#This Row],[Account]]="15030",Table1[[#This Row],[Account]]="15035",Table1[[#This Row],[Account]]="20150"),Table1[[#This Row],[Vendor ID]]=""),1,"")</f>
        <v/>
      </c>
      <c r="AE1727" s="15"/>
      <c r="AF1727" s="15"/>
      <c r="AG1727" s="15"/>
      <c r="AH1727" s="46" t="str">
        <f>IF(Table1[[#This Row],[Posting Date]]&lt;&gt;"","GJ-"&amp;CountryID,"")</f>
        <v/>
      </c>
      <c r="AI1727" s="59" t="str">
        <f>IF(Table1[[#This Row],[Posting Date]]&lt;&gt;"",Table1[[#This Row],[Posting Date]],"")</f>
        <v/>
      </c>
      <c r="AJ1727" s="46"/>
      <c r="AK1727" s="46" t="str">
        <f>IF(Table1[[#This Row],[Description]]&lt;&gt;"",Table1[[#This Row],[Description]],"")</f>
        <v/>
      </c>
      <c r="AL1727" s="46" t="str">
        <f>IF(Table1[[#This Row],[Posting Date]]&lt;&gt;"",Table1[[#This Row],[Reference Number]],"")</f>
        <v/>
      </c>
      <c r="AM1727" s="46" t="str">
        <f>TRIM(Table1[[#This Row],[Line '#]])</f>
        <v/>
      </c>
      <c r="AN1727" s="46" t="str">
        <f>TRIM(Table1[[#This Row],[Account]])</f>
        <v/>
      </c>
      <c r="AO1727" s="46" t="str">
        <f>IF(Table1[[#This Row],[Posting Date]]&lt;&gt;"",$D$5,"")</f>
        <v/>
      </c>
      <c r="AP1727" s="46" t="str">
        <f>TRIM(Table1[[#This Row],[Departments-Prgrams]])</f>
        <v/>
      </c>
      <c r="AQ1727" s="46" t="str">
        <f>TRIM(Table1[[#This Row],[Grant]])</f>
        <v/>
      </c>
      <c r="AR1727" s="46" t="str">
        <f>TRIM(Table1[[#This Row],[Staff ID]])</f>
        <v/>
      </c>
      <c r="AS1727" s="46" t="str">
        <f>IF(TRIM(Table1[[#This Row],[Budget Code]])=0,"",TRIM(Table1[[#This Row],[Budget Code]]))</f>
        <v/>
      </c>
      <c r="AT1727" s="46" t="str">
        <f>IF(Table1[[#This Row],[Line Description]]&lt;&gt;"",Table1[[#This Row],[Line Description]],"")</f>
        <v/>
      </c>
      <c r="AU1727" s="46" t="str">
        <f>IF(Table1[[#This Row],[Cur_Amount Debit]]&gt;0,ROUND(Table1[[#This Row],[Cur_Amount Debit]],2),"")</f>
        <v/>
      </c>
      <c r="AV1727" s="46" t="str">
        <f>IF(Table1[[#This Row],[Cur_Amount Credit]]&gt;0,ROUND(Table1[[#This Row],[Cur_Amount Credit]],2),"")</f>
        <v/>
      </c>
      <c r="AW1727" s="46" t="str">
        <f>LEFT(Table1[[#This Row],[Cur]],3)</f>
        <v/>
      </c>
      <c r="AX1727" s="59"/>
      <c r="AY1727" s="46"/>
      <c r="AZ1727" s="46" t="str">
        <f>IF(Table1[[#This Row],[Cur]]&lt;&gt;"",IF(Table1[[#This Row],[Cur]]="USD","",ExchangeRate),"")</f>
        <v/>
      </c>
      <c r="BA1727" s="46" t="str">
        <f>IF(Table1[[#This Row],[Grant]]&lt;&gt;"",VLOOKUP(Table1[[#This Row],[Grant]],Grants!B:D,3),"")</f>
        <v/>
      </c>
      <c r="BB1727" s="46" t="str">
        <f>TRIM(Table1[[#This Row],[Vendor ID]])</f>
        <v/>
      </c>
      <c r="BC1727">
        <f>IF(Table1[[#This Row],[Reference Number]]=Q1726,BC1726,BC1726+1)</f>
        <v>2</v>
      </c>
    </row>
    <row r="1728" spans="1:55" ht="11.25" hidden="1" customHeight="1">
      <c r="A1728" s="1"/>
      <c r="B1728" s="88" t="str">
        <f>IF(Table1[[#This Row],[Posting Date]]&lt;&gt;"",IF(Table1[[#This Row],[Reference Number]]=Q1727,B1727+1,1),"")</f>
        <v/>
      </c>
      <c r="C1728" s="61"/>
      <c r="D1728" s="61"/>
      <c r="E1728" s="218"/>
      <c r="F1728" s="143" t="str">
        <f>IFERROR(IF(VLOOKUP(Table1[[#This Row],[Budget Code Description]],Dimentions!$X$6:$AC$132,2,FALSE)="","",VLOOKUP(Table1[[#This Row],[Budget Code Description]],Dimentions!$X$6:$AC$132,2,FALSE)),"")</f>
        <v/>
      </c>
      <c r="G1728" s="143" t="str">
        <f>IFERROR(VLOOKUP(Table1[[#This Row],[Budget Code Description]],Dimentions!$X$6:$AC$132,3,FALSE),"")</f>
        <v/>
      </c>
      <c r="H1728" s="64" t="str">
        <f>IFERROR(VLOOKUP(Table1[[#This Row],[Account]],Dimentions!$S$6:$V$233,2,FALSE),"")</f>
        <v/>
      </c>
      <c r="I1728" s="62">
        <f>_xlfn.NUMBERVALUE(LEFT(Table1[[#This Row],[Account]],1))</f>
        <v>0</v>
      </c>
      <c r="J1728" s="62" t="str">
        <f>IFERROR(VLOOKUP(Table1[[#This Row],[Budget Code Description]],Table6[#All],7,FALSE),"")</f>
        <v/>
      </c>
      <c r="K1728" s="143" t="str">
        <f>IFERROR(VLOOKUP(Table1[[#This Row],[Budget Code Description]],Table6[#All],8,FALSE),"")</f>
        <v/>
      </c>
      <c r="L1728" s="63"/>
      <c r="M1728" s="65" t="str">
        <f>IFERROR(VLOOKUP(Table1[[#This Row],[Staff ID]],Table2[],2,FALSE),"")</f>
        <v/>
      </c>
      <c r="N1728" s="211" t="str">
        <f>IFERROR(IF(VLOOKUP(Table1[[#This Row],[Budget Code Description]],Dimentions!$X$6:$AC$97,4,FALSE)="","",VLOOKUP(Table1[[#This Row],[Budget Code Description]],Dimentions!$X$6:$AC$97,4,FALSE)),"")</f>
        <v/>
      </c>
      <c r="O1728" s="65" t="str">
        <f>IFERROR(VLOOKUP(Table1[[#This Row],[Vendor ID]],Table549[],2,FALSE),"")</f>
        <v/>
      </c>
      <c r="P1728" s="63"/>
      <c r="Q1728" s="143" t="str">
        <f>IF(Table1[[#This Row],[Posting Date]]&lt;&gt;"",$D$9,"")</f>
        <v/>
      </c>
      <c r="R1728" s="159" t="str">
        <f>IF(Table1[[#This Row],[Posting Date]]&lt;&gt;"",$D$10,"")</f>
        <v/>
      </c>
      <c r="S1728" s="66"/>
      <c r="T1728" s="63"/>
      <c r="U1728" s="67"/>
      <c r="V1728" s="67"/>
      <c r="W1728" s="67" t="str">
        <f t="shared" si="27"/>
        <v/>
      </c>
      <c r="X1728" s="161" t="str">
        <f>IF(E1728="","",(IF(Table1[[#This Row],[Cur]]="USD",Table1[[#This Row],[Cur_Amount Debit]],Table1[[#This Row],[Cur_Amount Debit]]/Table1[[#This Row],[Exchange Rate]])))</f>
        <v/>
      </c>
      <c r="Y1728" s="161" t="str">
        <f>IF(E1728="","",(IF(Table1[[#This Row],[Cur]]="USD",Table1[[#This Row],[Cur_Amount Credit]],Table1[[#This Row],[Cur_Amount Credit]]/ExchangeRate)))</f>
        <v/>
      </c>
      <c r="Z1728" s="203" t="str">
        <f>IF(E1728="","",(Table1[[#This Row],[Debit USD]]-Table1[[#This Row],[Credit USD]]))</f>
        <v/>
      </c>
      <c r="AA1728" s="122"/>
      <c r="AB1728" s="1"/>
      <c r="AC1728" s="15"/>
      <c r="AD1728" s="15" t="str">
        <f>IF(AND(OR(Table1[[#This Row],[Account]]="15030",Table1[[#This Row],[Account]]="15035",Table1[[#This Row],[Account]]="20150"),Table1[[#This Row],[Vendor ID]]=""),1,"")</f>
        <v/>
      </c>
      <c r="AE1728" s="15"/>
      <c r="AF1728" s="15"/>
      <c r="AG1728" s="15"/>
      <c r="AH1728" s="46" t="str">
        <f>IF(Table1[[#This Row],[Posting Date]]&lt;&gt;"","GJ-"&amp;CountryID,"")</f>
        <v/>
      </c>
      <c r="AI1728" s="59" t="str">
        <f>IF(Table1[[#This Row],[Posting Date]]&lt;&gt;"",Table1[[#This Row],[Posting Date]],"")</f>
        <v/>
      </c>
      <c r="AJ1728" s="46"/>
      <c r="AK1728" s="46" t="str">
        <f>IF(Table1[[#This Row],[Description]]&lt;&gt;"",Table1[[#This Row],[Description]],"")</f>
        <v/>
      </c>
      <c r="AL1728" s="46" t="str">
        <f>IF(Table1[[#This Row],[Posting Date]]&lt;&gt;"",Table1[[#This Row],[Reference Number]],"")</f>
        <v/>
      </c>
      <c r="AM1728" s="46" t="str">
        <f>TRIM(Table1[[#This Row],[Line '#]])</f>
        <v/>
      </c>
      <c r="AN1728" s="46" t="str">
        <f>TRIM(Table1[[#This Row],[Account]])</f>
        <v/>
      </c>
      <c r="AO1728" s="46" t="str">
        <f>IF(Table1[[#This Row],[Posting Date]]&lt;&gt;"",$D$5,"")</f>
        <v/>
      </c>
      <c r="AP1728" s="46" t="str">
        <f>TRIM(Table1[[#This Row],[Departments-Prgrams]])</f>
        <v/>
      </c>
      <c r="AQ1728" s="46" t="str">
        <f>TRIM(Table1[[#This Row],[Grant]])</f>
        <v/>
      </c>
      <c r="AR1728" s="46" t="str">
        <f>TRIM(Table1[[#This Row],[Staff ID]])</f>
        <v/>
      </c>
      <c r="AS1728" s="46" t="str">
        <f>IF(TRIM(Table1[[#This Row],[Budget Code]])=0,"",TRIM(Table1[[#This Row],[Budget Code]]))</f>
        <v/>
      </c>
      <c r="AT1728" s="46" t="str">
        <f>IF(Table1[[#This Row],[Line Description]]&lt;&gt;"",Table1[[#This Row],[Line Description]],"")</f>
        <v/>
      </c>
      <c r="AU1728" s="46" t="str">
        <f>IF(Table1[[#This Row],[Cur_Amount Debit]]&gt;0,ROUND(Table1[[#This Row],[Cur_Amount Debit]],2),"")</f>
        <v/>
      </c>
      <c r="AV1728" s="46" t="str">
        <f>IF(Table1[[#This Row],[Cur_Amount Credit]]&gt;0,ROUND(Table1[[#This Row],[Cur_Amount Credit]],2),"")</f>
        <v/>
      </c>
      <c r="AW1728" s="46" t="str">
        <f>LEFT(Table1[[#This Row],[Cur]],3)</f>
        <v/>
      </c>
      <c r="AX1728" s="59"/>
      <c r="AY1728" s="46"/>
      <c r="AZ1728" s="46" t="str">
        <f>IF(Table1[[#This Row],[Cur]]&lt;&gt;"",IF(Table1[[#This Row],[Cur]]="USD","",ExchangeRate),"")</f>
        <v/>
      </c>
      <c r="BA1728" s="46" t="str">
        <f>IF(Table1[[#This Row],[Grant]]&lt;&gt;"",VLOOKUP(Table1[[#This Row],[Grant]],Grants!B:D,3),"")</f>
        <v/>
      </c>
      <c r="BB1728" s="46" t="str">
        <f>TRIM(Table1[[#This Row],[Vendor ID]])</f>
        <v/>
      </c>
      <c r="BC1728">
        <f>IF(Table1[[#This Row],[Reference Number]]=Q1727,BC1727,BC1727+1)</f>
        <v>2</v>
      </c>
    </row>
    <row r="1729" spans="1:55" ht="11.25" hidden="1" customHeight="1">
      <c r="A1729" s="1"/>
      <c r="B1729" s="88" t="str">
        <f>IF(Table1[[#This Row],[Posting Date]]&lt;&gt;"",IF(Table1[[#This Row],[Reference Number]]=Q1728,B1728+1,1),"")</f>
        <v/>
      </c>
      <c r="C1729" s="61"/>
      <c r="D1729" s="61"/>
      <c r="E1729" s="218"/>
      <c r="F1729" s="143" t="str">
        <f>IFERROR(IF(VLOOKUP(Table1[[#This Row],[Budget Code Description]],Dimentions!$X$6:$AC$132,2,FALSE)="","",VLOOKUP(Table1[[#This Row],[Budget Code Description]],Dimentions!$X$6:$AC$132,2,FALSE)),"")</f>
        <v/>
      </c>
      <c r="G1729" s="143" t="str">
        <f>IFERROR(VLOOKUP(Table1[[#This Row],[Budget Code Description]],Dimentions!$X$6:$AC$132,3,FALSE),"")</f>
        <v/>
      </c>
      <c r="H1729" s="64" t="str">
        <f>IFERROR(VLOOKUP(Table1[[#This Row],[Account]],Dimentions!$S$6:$V$233,2,FALSE),"")</f>
        <v/>
      </c>
      <c r="I1729" s="62">
        <f>_xlfn.NUMBERVALUE(LEFT(Table1[[#This Row],[Account]],1))</f>
        <v>0</v>
      </c>
      <c r="J1729" s="62" t="str">
        <f>IFERROR(VLOOKUP(Table1[[#This Row],[Budget Code Description]],Table6[#All],7,FALSE),"")</f>
        <v/>
      </c>
      <c r="K1729" s="143" t="str">
        <f>IFERROR(VLOOKUP(Table1[[#This Row],[Budget Code Description]],Table6[#All],8,FALSE),"")</f>
        <v/>
      </c>
      <c r="L1729" s="63"/>
      <c r="M1729" s="65" t="str">
        <f>IFERROR(VLOOKUP(Table1[[#This Row],[Staff ID]],Table2[],2,FALSE),"")</f>
        <v/>
      </c>
      <c r="N1729" s="211" t="str">
        <f>IFERROR(IF(VLOOKUP(Table1[[#This Row],[Budget Code Description]],Dimentions!$X$6:$AC$97,4,FALSE)="","",VLOOKUP(Table1[[#This Row],[Budget Code Description]],Dimentions!$X$6:$AC$97,4,FALSE)),"")</f>
        <v/>
      </c>
      <c r="O1729" s="65" t="str">
        <f>IFERROR(VLOOKUP(Table1[[#This Row],[Vendor ID]],Table549[],2,FALSE),"")</f>
        <v/>
      </c>
      <c r="P1729" s="63"/>
      <c r="Q1729" s="143" t="str">
        <f>IF(Table1[[#This Row],[Posting Date]]&lt;&gt;"",$D$9,"")</f>
        <v/>
      </c>
      <c r="R1729" s="159" t="str">
        <f>IF(Table1[[#This Row],[Posting Date]]&lt;&gt;"",$D$10,"")</f>
        <v/>
      </c>
      <c r="S1729" s="66"/>
      <c r="T1729" s="63"/>
      <c r="U1729" s="67"/>
      <c r="V1729" s="67"/>
      <c r="W1729" s="67" t="str">
        <f t="shared" si="27"/>
        <v/>
      </c>
      <c r="X1729" s="161" t="str">
        <f>IF(E1729="","",(IF(Table1[[#This Row],[Cur]]="USD",Table1[[#This Row],[Cur_Amount Debit]],Table1[[#This Row],[Cur_Amount Debit]]/Table1[[#This Row],[Exchange Rate]])))</f>
        <v/>
      </c>
      <c r="Y1729" s="161" t="str">
        <f>IF(E1729="","",(IF(Table1[[#This Row],[Cur]]="USD",Table1[[#This Row],[Cur_Amount Credit]],Table1[[#This Row],[Cur_Amount Credit]]/ExchangeRate)))</f>
        <v/>
      </c>
      <c r="Z1729" s="203" t="str">
        <f>IF(E1729="","",(Table1[[#This Row],[Debit USD]]-Table1[[#This Row],[Credit USD]]))</f>
        <v/>
      </c>
      <c r="AA1729" s="122"/>
      <c r="AB1729" s="1"/>
      <c r="AC1729" s="15"/>
      <c r="AD1729" s="15" t="str">
        <f>IF(AND(OR(Table1[[#This Row],[Account]]="15030",Table1[[#This Row],[Account]]="15035",Table1[[#This Row],[Account]]="20150"),Table1[[#This Row],[Vendor ID]]=""),1,"")</f>
        <v/>
      </c>
      <c r="AE1729" s="15"/>
      <c r="AF1729" s="15"/>
      <c r="AG1729" s="15"/>
      <c r="AH1729" s="46" t="str">
        <f>IF(Table1[[#This Row],[Posting Date]]&lt;&gt;"","GJ-"&amp;CountryID,"")</f>
        <v/>
      </c>
      <c r="AI1729" s="59" t="str">
        <f>IF(Table1[[#This Row],[Posting Date]]&lt;&gt;"",Table1[[#This Row],[Posting Date]],"")</f>
        <v/>
      </c>
      <c r="AJ1729" s="46"/>
      <c r="AK1729" s="46" t="str">
        <f>IF(Table1[[#This Row],[Description]]&lt;&gt;"",Table1[[#This Row],[Description]],"")</f>
        <v/>
      </c>
      <c r="AL1729" s="46" t="str">
        <f>IF(Table1[[#This Row],[Posting Date]]&lt;&gt;"",Table1[[#This Row],[Reference Number]],"")</f>
        <v/>
      </c>
      <c r="AM1729" s="46" t="str">
        <f>TRIM(Table1[[#This Row],[Line '#]])</f>
        <v/>
      </c>
      <c r="AN1729" s="46" t="str">
        <f>TRIM(Table1[[#This Row],[Account]])</f>
        <v/>
      </c>
      <c r="AO1729" s="46" t="str">
        <f>IF(Table1[[#This Row],[Posting Date]]&lt;&gt;"",$D$5,"")</f>
        <v/>
      </c>
      <c r="AP1729" s="46" t="str">
        <f>TRIM(Table1[[#This Row],[Departments-Prgrams]])</f>
        <v/>
      </c>
      <c r="AQ1729" s="46" t="str">
        <f>TRIM(Table1[[#This Row],[Grant]])</f>
        <v/>
      </c>
      <c r="AR1729" s="46" t="str">
        <f>TRIM(Table1[[#This Row],[Staff ID]])</f>
        <v/>
      </c>
      <c r="AS1729" s="46" t="str">
        <f>IF(TRIM(Table1[[#This Row],[Budget Code]])=0,"",TRIM(Table1[[#This Row],[Budget Code]]))</f>
        <v/>
      </c>
      <c r="AT1729" s="46" t="str">
        <f>IF(Table1[[#This Row],[Line Description]]&lt;&gt;"",Table1[[#This Row],[Line Description]],"")</f>
        <v/>
      </c>
      <c r="AU1729" s="46" t="str">
        <f>IF(Table1[[#This Row],[Cur_Amount Debit]]&gt;0,ROUND(Table1[[#This Row],[Cur_Amount Debit]],2),"")</f>
        <v/>
      </c>
      <c r="AV1729" s="46" t="str">
        <f>IF(Table1[[#This Row],[Cur_Amount Credit]]&gt;0,ROUND(Table1[[#This Row],[Cur_Amount Credit]],2),"")</f>
        <v/>
      </c>
      <c r="AW1729" s="46" t="str">
        <f>LEFT(Table1[[#This Row],[Cur]],3)</f>
        <v/>
      </c>
      <c r="AX1729" s="59"/>
      <c r="AY1729" s="46"/>
      <c r="AZ1729" s="46" t="str">
        <f>IF(Table1[[#This Row],[Cur]]&lt;&gt;"",IF(Table1[[#This Row],[Cur]]="USD","",ExchangeRate),"")</f>
        <v/>
      </c>
      <c r="BA1729" s="46" t="str">
        <f>IF(Table1[[#This Row],[Grant]]&lt;&gt;"",VLOOKUP(Table1[[#This Row],[Grant]],Grants!B:D,3),"")</f>
        <v/>
      </c>
      <c r="BB1729" s="46" t="str">
        <f>TRIM(Table1[[#This Row],[Vendor ID]])</f>
        <v/>
      </c>
      <c r="BC1729">
        <f>IF(Table1[[#This Row],[Reference Number]]=Q1728,BC1728,BC1728+1)</f>
        <v>2</v>
      </c>
    </row>
    <row r="1730" spans="1:55" ht="11.25" hidden="1" customHeight="1">
      <c r="A1730" s="1"/>
      <c r="B1730" s="88" t="str">
        <f>IF(Table1[[#This Row],[Posting Date]]&lt;&gt;"",IF(Table1[[#This Row],[Reference Number]]=Q1729,B1729+1,1),"")</f>
        <v/>
      </c>
      <c r="C1730" s="61"/>
      <c r="D1730" s="61"/>
      <c r="E1730" s="218"/>
      <c r="F1730" s="143" t="str">
        <f>IFERROR(IF(VLOOKUP(Table1[[#This Row],[Budget Code Description]],Dimentions!$X$6:$AC$132,2,FALSE)="","",VLOOKUP(Table1[[#This Row],[Budget Code Description]],Dimentions!$X$6:$AC$132,2,FALSE)),"")</f>
        <v/>
      </c>
      <c r="G1730" s="143" t="str">
        <f>IFERROR(VLOOKUP(Table1[[#This Row],[Budget Code Description]],Dimentions!$X$6:$AC$132,3,FALSE),"")</f>
        <v/>
      </c>
      <c r="H1730" s="64" t="str">
        <f>IFERROR(VLOOKUP(Table1[[#This Row],[Account]],Dimentions!$S$6:$V$233,2,FALSE),"")</f>
        <v/>
      </c>
      <c r="I1730" s="62">
        <f>_xlfn.NUMBERVALUE(LEFT(Table1[[#This Row],[Account]],1))</f>
        <v>0</v>
      </c>
      <c r="J1730" s="62" t="str">
        <f>IFERROR(VLOOKUP(Table1[[#This Row],[Budget Code Description]],Table6[#All],7,FALSE),"")</f>
        <v/>
      </c>
      <c r="K1730" s="143" t="str">
        <f>IFERROR(VLOOKUP(Table1[[#This Row],[Budget Code Description]],Table6[#All],8,FALSE),"")</f>
        <v/>
      </c>
      <c r="L1730" s="63"/>
      <c r="M1730" s="65" t="str">
        <f>IFERROR(VLOOKUP(Table1[[#This Row],[Staff ID]],Table2[],2,FALSE),"")</f>
        <v/>
      </c>
      <c r="N1730" s="211" t="str">
        <f>IFERROR(IF(VLOOKUP(Table1[[#This Row],[Budget Code Description]],Dimentions!$X$6:$AC$97,4,FALSE)="","",VLOOKUP(Table1[[#This Row],[Budget Code Description]],Dimentions!$X$6:$AC$97,4,FALSE)),"")</f>
        <v/>
      </c>
      <c r="O1730" s="65" t="str">
        <f>IFERROR(VLOOKUP(Table1[[#This Row],[Vendor ID]],Table549[],2,FALSE),"")</f>
        <v/>
      </c>
      <c r="P1730" s="63"/>
      <c r="Q1730" s="143" t="str">
        <f>IF(Table1[[#This Row],[Posting Date]]&lt;&gt;"",$D$9,"")</f>
        <v/>
      </c>
      <c r="R1730" s="159" t="str">
        <f>IF(Table1[[#This Row],[Posting Date]]&lt;&gt;"",$D$10,"")</f>
        <v/>
      </c>
      <c r="S1730" s="66"/>
      <c r="T1730" s="63"/>
      <c r="U1730" s="67"/>
      <c r="V1730" s="67"/>
      <c r="W1730" s="67" t="str">
        <f t="shared" si="27"/>
        <v/>
      </c>
      <c r="X1730" s="161" t="str">
        <f>IF(E1730="","",(IF(Table1[[#This Row],[Cur]]="USD",Table1[[#This Row],[Cur_Amount Debit]],Table1[[#This Row],[Cur_Amount Debit]]/Table1[[#This Row],[Exchange Rate]])))</f>
        <v/>
      </c>
      <c r="Y1730" s="161" t="str">
        <f>IF(E1730="","",(IF(Table1[[#This Row],[Cur]]="USD",Table1[[#This Row],[Cur_Amount Credit]],Table1[[#This Row],[Cur_Amount Credit]]/ExchangeRate)))</f>
        <v/>
      </c>
      <c r="Z1730" s="203" t="str">
        <f>IF(E1730="","",(Table1[[#This Row],[Debit USD]]-Table1[[#This Row],[Credit USD]]))</f>
        <v/>
      </c>
      <c r="AA1730" s="122"/>
      <c r="AB1730" s="1"/>
      <c r="AC1730" s="15"/>
      <c r="AD1730" s="15" t="str">
        <f>IF(AND(OR(Table1[[#This Row],[Account]]="15030",Table1[[#This Row],[Account]]="15035",Table1[[#This Row],[Account]]="20150"),Table1[[#This Row],[Vendor ID]]=""),1,"")</f>
        <v/>
      </c>
      <c r="AE1730" s="15"/>
      <c r="AF1730" s="15"/>
      <c r="AG1730" s="15"/>
      <c r="AH1730" s="46" t="str">
        <f>IF(Table1[[#This Row],[Posting Date]]&lt;&gt;"","GJ-"&amp;CountryID,"")</f>
        <v/>
      </c>
      <c r="AI1730" s="59" t="str">
        <f>IF(Table1[[#This Row],[Posting Date]]&lt;&gt;"",Table1[[#This Row],[Posting Date]],"")</f>
        <v/>
      </c>
      <c r="AJ1730" s="46"/>
      <c r="AK1730" s="46" t="str">
        <f>IF(Table1[[#This Row],[Description]]&lt;&gt;"",Table1[[#This Row],[Description]],"")</f>
        <v/>
      </c>
      <c r="AL1730" s="46" t="str">
        <f>IF(Table1[[#This Row],[Posting Date]]&lt;&gt;"",Table1[[#This Row],[Reference Number]],"")</f>
        <v/>
      </c>
      <c r="AM1730" s="46" t="str">
        <f>TRIM(Table1[[#This Row],[Line '#]])</f>
        <v/>
      </c>
      <c r="AN1730" s="46" t="str">
        <f>TRIM(Table1[[#This Row],[Account]])</f>
        <v/>
      </c>
      <c r="AO1730" s="46" t="str">
        <f>IF(Table1[[#This Row],[Posting Date]]&lt;&gt;"",$D$5,"")</f>
        <v/>
      </c>
      <c r="AP1730" s="46" t="str">
        <f>TRIM(Table1[[#This Row],[Departments-Prgrams]])</f>
        <v/>
      </c>
      <c r="AQ1730" s="46" t="str">
        <f>TRIM(Table1[[#This Row],[Grant]])</f>
        <v/>
      </c>
      <c r="AR1730" s="46" t="str">
        <f>TRIM(Table1[[#This Row],[Staff ID]])</f>
        <v/>
      </c>
      <c r="AS1730" s="46" t="str">
        <f>IF(TRIM(Table1[[#This Row],[Budget Code]])=0,"",TRIM(Table1[[#This Row],[Budget Code]]))</f>
        <v/>
      </c>
      <c r="AT1730" s="46" t="str">
        <f>IF(Table1[[#This Row],[Line Description]]&lt;&gt;"",Table1[[#This Row],[Line Description]],"")</f>
        <v/>
      </c>
      <c r="AU1730" s="46" t="str">
        <f>IF(Table1[[#This Row],[Cur_Amount Debit]]&gt;0,ROUND(Table1[[#This Row],[Cur_Amount Debit]],2),"")</f>
        <v/>
      </c>
      <c r="AV1730" s="46" t="str">
        <f>IF(Table1[[#This Row],[Cur_Amount Credit]]&gt;0,ROUND(Table1[[#This Row],[Cur_Amount Credit]],2),"")</f>
        <v/>
      </c>
      <c r="AW1730" s="46" t="str">
        <f>LEFT(Table1[[#This Row],[Cur]],3)</f>
        <v/>
      </c>
      <c r="AX1730" s="59"/>
      <c r="AY1730" s="46"/>
      <c r="AZ1730" s="46" t="str">
        <f>IF(Table1[[#This Row],[Cur]]&lt;&gt;"",IF(Table1[[#This Row],[Cur]]="USD","",ExchangeRate),"")</f>
        <v/>
      </c>
      <c r="BA1730" s="46" t="str">
        <f>IF(Table1[[#This Row],[Grant]]&lt;&gt;"",VLOOKUP(Table1[[#This Row],[Grant]],Grants!B:D,3),"")</f>
        <v/>
      </c>
      <c r="BB1730" s="46" t="str">
        <f>TRIM(Table1[[#This Row],[Vendor ID]])</f>
        <v/>
      </c>
      <c r="BC1730">
        <f>IF(Table1[[#This Row],[Reference Number]]=Q1729,BC1729,BC1729+1)</f>
        <v>2</v>
      </c>
    </row>
    <row r="1731" spans="1:55" ht="11.25" hidden="1" customHeight="1">
      <c r="A1731" s="1"/>
      <c r="B1731" s="88" t="str">
        <f>IF(Table1[[#This Row],[Posting Date]]&lt;&gt;"",IF(Table1[[#This Row],[Reference Number]]=Q1730,B1730+1,1),"")</f>
        <v/>
      </c>
      <c r="C1731" s="61"/>
      <c r="D1731" s="61"/>
      <c r="E1731" s="218"/>
      <c r="F1731" s="143" t="str">
        <f>IFERROR(IF(VLOOKUP(Table1[[#This Row],[Budget Code Description]],Dimentions!$X$6:$AC$132,2,FALSE)="","",VLOOKUP(Table1[[#This Row],[Budget Code Description]],Dimentions!$X$6:$AC$132,2,FALSE)),"")</f>
        <v/>
      </c>
      <c r="G1731" s="143" t="str">
        <f>IFERROR(VLOOKUP(Table1[[#This Row],[Budget Code Description]],Dimentions!$X$6:$AC$132,3,FALSE),"")</f>
        <v/>
      </c>
      <c r="H1731" s="64" t="str">
        <f>IFERROR(VLOOKUP(Table1[[#This Row],[Account]],Dimentions!$S$6:$V$233,2,FALSE),"")</f>
        <v/>
      </c>
      <c r="I1731" s="62">
        <f>_xlfn.NUMBERVALUE(LEFT(Table1[[#This Row],[Account]],1))</f>
        <v>0</v>
      </c>
      <c r="J1731" s="62" t="str">
        <f>IFERROR(VLOOKUP(Table1[[#This Row],[Budget Code Description]],Table6[#All],7,FALSE),"")</f>
        <v/>
      </c>
      <c r="K1731" s="143" t="str">
        <f>IFERROR(VLOOKUP(Table1[[#This Row],[Budget Code Description]],Table6[#All],8,FALSE),"")</f>
        <v/>
      </c>
      <c r="L1731" s="63"/>
      <c r="M1731" s="65" t="str">
        <f>IFERROR(VLOOKUP(Table1[[#This Row],[Staff ID]],Table2[],2,FALSE),"")</f>
        <v/>
      </c>
      <c r="N1731" s="211" t="str">
        <f>IFERROR(IF(VLOOKUP(Table1[[#This Row],[Budget Code Description]],Dimentions!$X$6:$AC$97,4,FALSE)="","",VLOOKUP(Table1[[#This Row],[Budget Code Description]],Dimentions!$X$6:$AC$97,4,FALSE)),"")</f>
        <v/>
      </c>
      <c r="O1731" s="65" t="str">
        <f>IFERROR(VLOOKUP(Table1[[#This Row],[Vendor ID]],Table549[],2,FALSE),"")</f>
        <v/>
      </c>
      <c r="P1731" s="63"/>
      <c r="Q1731" s="143" t="str">
        <f>IF(Table1[[#This Row],[Posting Date]]&lt;&gt;"",$D$9,"")</f>
        <v/>
      </c>
      <c r="R1731" s="159" t="str">
        <f>IF(Table1[[#This Row],[Posting Date]]&lt;&gt;"",$D$10,"")</f>
        <v/>
      </c>
      <c r="S1731" s="66"/>
      <c r="T1731" s="63"/>
      <c r="U1731" s="67"/>
      <c r="V1731" s="67"/>
      <c r="W1731" s="67" t="str">
        <f t="shared" si="27"/>
        <v/>
      </c>
      <c r="X1731" s="161" t="str">
        <f>IF(E1731="","",(IF(Table1[[#This Row],[Cur]]="USD",Table1[[#This Row],[Cur_Amount Debit]],Table1[[#This Row],[Cur_Amount Debit]]/Table1[[#This Row],[Exchange Rate]])))</f>
        <v/>
      </c>
      <c r="Y1731" s="161" t="str">
        <f>IF(E1731="","",(IF(Table1[[#This Row],[Cur]]="USD",Table1[[#This Row],[Cur_Amount Credit]],Table1[[#This Row],[Cur_Amount Credit]]/ExchangeRate)))</f>
        <v/>
      </c>
      <c r="Z1731" s="203" t="str">
        <f>IF(E1731="","",(Table1[[#This Row],[Debit USD]]-Table1[[#This Row],[Credit USD]]))</f>
        <v/>
      </c>
      <c r="AA1731" s="122"/>
      <c r="AB1731" s="1"/>
      <c r="AC1731" s="15"/>
      <c r="AD1731" s="15" t="str">
        <f>IF(AND(OR(Table1[[#This Row],[Account]]="15030",Table1[[#This Row],[Account]]="15035",Table1[[#This Row],[Account]]="20150"),Table1[[#This Row],[Vendor ID]]=""),1,"")</f>
        <v/>
      </c>
      <c r="AE1731" s="15"/>
      <c r="AF1731" s="15"/>
      <c r="AG1731" s="15"/>
      <c r="AH1731" s="46" t="str">
        <f>IF(Table1[[#This Row],[Posting Date]]&lt;&gt;"","GJ-"&amp;CountryID,"")</f>
        <v/>
      </c>
      <c r="AI1731" s="59" t="str">
        <f>IF(Table1[[#This Row],[Posting Date]]&lt;&gt;"",Table1[[#This Row],[Posting Date]],"")</f>
        <v/>
      </c>
      <c r="AJ1731" s="46"/>
      <c r="AK1731" s="46" t="str">
        <f>IF(Table1[[#This Row],[Description]]&lt;&gt;"",Table1[[#This Row],[Description]],"")</f>
        <v/>
      </c>
      <c r="AL1731" s="46" t="str">
        <f>IF(Table1[[#This Row],[Posting Date]]&lt;&gt;"",Table1[[#This Row],[Reference Number]],"")</f>
        <v/>
      </c>
      <c r="AM1731" s="46" t="str">
        <f>TRIM(Table1[[#This Row],[Line '#]])</f>
        <v/>
      </c>
      <c r="AN1731" s="46" t="str">
        <f>TRIM(Table1[[#This Row],[Account]])</f>
        <v/>
      </c>
      <c r="AO1731" s="46" t="str">
        <f>IF(Table1[[#This Row],[Posting Date]]&lt;&gt;"",$D$5,"")</f>
        <v/>
      </c>
      <c r="AP1731" s="46" t="str">
        <f>TRIM(Table1[[#This Row],[Departments-Prgrams]])</f>
        <v/>
      </c>
      <c r="AQ1731" s="46" t="str">
        <f>TRIM(Table1[[#This Row],[Grant]])</f>
        <v/>
      </c>
      <c r="AR1731" s="46" t="str">
        <f>TRIM(Table1[[#This Row],[Staff ID]])</f>
        <v/>
      </c>
      <c r="AS1731" s="46" t="str">
        <f>IF(TRIM(Table1[[#This Row],[Budget Code]])=0,"",TRIM(Table1[[#This Row],[Budget Code]]))</f>
        <v/>
      </c>
      <c r="AT1731" s="46" t="str">
        <f>IF(Table1[[#This Row],[Line Description]]&lt;&gt;"",Table1[[#This Row],[Line Description]],"")</f>
        <v/>
      </c>
      <c r="AU1731" s="46" t="str">
        <f>IF(Table1[[#This Row],[Cur_Amount Debit]]&gt;0,ROUND(Table1[[#This Row],[Cur_Amount Debit]],2),"")</f>
        <v/>
      </c>
      <c r="AV1731" s="46" t="str">
        <f>IF(Table1[[#This Row],[Cur_Amount Credit]]&gt;0,ROUND(Table1[[#This Row],[Cur_Amount Credit]],2),"")</f>
        <v/>
      </c>
      <c r="AW1731" s="46" t="str">
        <f>LEFT(Table1[[#This Row],[Cur]],3)</f>
        <v/>
      </c>
      <c r="AX1731" s="59"/>
      <c r="AY1731" s="46"/>
      <c r="AZ1731" s="46" t="str">
        <f>IF(Table1[[#This Row],[Cur]]&lt;&gt;"",IF(Table1[[#This Row],[Cur]]="USD","",ExchangeRate),"")</f>
        <v/>
      </c>
      <c r="BA1731" s="46" t="str">
        <f>IF(Table1[[#This Row],[Grant]]&lt;&gt;"",VLOOKUP(Table1[[#This Row],[Grant]],Grants!B:D,3),"")</f>
        <v/>
      </c>
      <c r="BB1731" s="46" t="str">
        <f>TRIM(Table1[[#This Row],[Vendor ID]])</f>
        <v/>
      </c>
      <c r="BC1731">
        <f>IF(Table1[[#This Row],[Reference Number]]=Q1730,BC1730,BC1730+1)</f>
        <v>2</v>
      </c>
    </row>
    <row r="1732" spans="1:55" ht="11.25" hidden="1" customHeight="1">
      <c r="A1732" s="1"/>
      <c r="B1732" s="88" t="str">
        <f>IF(Table1[[#This Row],[Posting Date]]&lt;&gt;"",IF(Table1[[#This Row],[Reference Number]]=Q1731,B1731+1,1),"")</f>
        <v/>
      </c>
      <c r="C1732" s="61"/>
      <c r="D1732" s="61"/>
      <c r="E1732" s="218"/>
      <c r="F1732" s="143" t="str">
        <f>IFERROR(IF(VLOOKUP(Table1[[#This Row],[Budget Code Description]],Dimentions!$X$6:$AC$132,2,FALSE)="","",VLOOKUP(Table1[[#This Row],[Budget Code Description]],Dimentions!$X$6:$AC$132,2,FALSE)),"")</f>
        <v/>
      </c>
      <c r="G1732" s="143" t="str">
        <f>IFERROR(VLOOKUP(Table1[[#This Row],[Budget Code Description]],Dimentions!$X$6:$AC$132,3,FALSE),"")</f>
        <v/>
      </c>
      <c r="H1732" s="64" t="str">
        <f>IFERROR(VLOOKUP(Table1[[#This Row],[Account]],Dimentions!$S$6:$V$233,2,FALSE),"")</f>
        <v/>
      </c>
      <c r="I1732" s="62">
        <f>_xlfn.NUMBERVALUE(LEFT(Table1[[#This Row],[Account]],1))</f>
        <v>0</v>
      </c>
      <c r="J1732" s="62" t="str">
        <f>IFERROR(VLOOKUP(Table1[[#This Row],[Budget Code Description]],Table6[#All],7,FALSE),"")</f>
        <v/>
      </c>
      <c r="K1732" s="143" t="str">
        <f>IFERROR(VLOOKUP(Table1[[#This Row],[Budget Code Description]],Table6[#All],8,FALSE),"")</f>
        <v/>
      </c>
      <c r="L1732" s="63"/>
      <c r="M1732" s="65" t="str">
        <f>IFERROR(VLOOKUP(Table1[[#This Row],[Staff ID]],Table2[],2,FALSE),"")</f>
        <v/>
      </c>
      <c r="N1732" s="211" t="str">
        <f>IFERROR(IF(VLOOKUP(Table1[[#This Row],[Budget Code Description]],Dimentions!$X$6:$AC$97,4,FALSE)="","",VLOOKUP(Table1[[#This Row],[Budget Code Description]],Dimentions!$X$6:$AC$97,4,FALSE)),"")</f>
        <v/>
      </c>
      <c r="O1732" s="65" t="str">
        <f>IFERROR(VLOOKUP(Table1[[#This Row],[Vendor ID]],Table549[],2,FALSE),"")</f>
        <v/>
      </c>
      <c r="P1732" s="63"/>
      <c r="Q1732" s="143" t="str">
        <f>IF(Table1[[#This Row],[Posting Date]]&lt;&gt;"",$D$9,"")</f>
        <v/>
      </c>
      <c r="R1732" s="159" t="str">
        <f>IF(Table1[[#This Row],[Posting Date]]&lt;&gt;"",$D$10,"")</f>
        <v/>
      </c>
      <c r="S1732" s="66"/>
      <c r="T1732" s="63"/>
      <c r="U1732" s="67"/>
      <c r="V1732" s="67"/>
      <c r="W1732" s="67" t="str">
        <f t="shared" si="27"/>
        <v/>
      </c>
      <c r="X1732" s="161" t="str">
        <f>IF(E1732="","",(IF(Table1[[#This Row],[Cur]]="USD",Table1[[#This Row],[Cur_Amount Debit]],Table1[[#This Row],[Cur_Amount Debit]]/Table1[[#This Row],[Exchange Rate]])))</f>
        <v/>
      </c>
      <c r="Y1732" s="161" t="str">
        <f>IF(E1732="","",(IF(Table1[[#This Row],[Cur]]="USD",Table1[[#This Row],[Cur_Amount Credit]],Table1[[#This Row],[Cur_Amount Credit]]/ExchangeRate)))</f>
        <v/>
      </c>
      <c r="Z1732" s="203" t="str">
        <f>IF(E1732="","",(Table1[[#This Row],[Debit USD]]-Table1[[#This Row],[Credit USD]]))</f>
        <v/>
      </c>
      <c r="AA1732" s="122"/>
      <c r="AB1732" s="1"/>
      <c r="AC1732" s="15"/>
      <c r="AD1732" s="15" t="str">
        <f>IF(AND(OR(Table1[[#This Row],[Account]]="15030",Table1[[#This Row],[Account]]="15035",Table1[[#This Row],[Account]]="20150"),Table1[[#This Row],[Vendor ID]]=""),1,"")</f>
        <v/>
      </c>
      <c r="AE1732" s="15"/>
      <c r="AF1732" s="15"/>
      <c r="AG1732" s="15"/>
      <c r="AH1732" s="46" t="str">
        <f>IF(Table1[[#This Row],[Posting Date]]&lt;&gt;"","GJ-"&amp;CountryID,"")</f>
        <v/>
      </c>
      <c r="AI1732" s="59" t="str">
        <f>IF(Table1[[#This Row],[Posting Date]]&lt;&gt;"",Table1[[#This Row],[Posting Date]],"")</f>
        <v/>
      </c>
      <c r="AJ1732" s="46"/>
      <c r="AK1732" s="46" t="str">
        <f>IF(Table1[[#This Row],[Description]]&lt;&gt;"",Table1[[#This Row],[Description]],"")</f>
        <v/>
      </c>
      <c r="AL1732" s="46" t="str">
        <f>IF(Table1[[#This Row],[Posting Date]]&lt;&gt;"",Table1[[#This Row],[Reference Number]],"")</f>
        <v/>
      </c>
      <c r="AM1732" s="46" t="str">
        <f>TRIM(Table1[[#This Row],[Line '#]])</f>
        <v/>
      </c>
      <c r="AN1732" s="46" t="str">
        <f>TRIM(Table1[[#This Row],[Account]])</f>
        <v/>
      </c>
      <c r="AO1732" s="46" t="str">
        <f>IF(Table1[[#This Row],[Posting Date]]&lt;&gt;"",$D$5,"")</f>
        <v/>
      </c>
      <c r="AP1732" s="46" t="str">
        <f>TRIM(Table1[[#This Row],[Departments-Prgrams]])</f>
        <v/>
      </c>
      <c r="AQ1732" s="46" t="str">
        <f>TRIM(Table1[[#This Row],[Grant]])</f>
        <v/>
      </c>
      <c r="AR1732" s="46" t="str">
        <f>TRIM(Table1[[#This Row],[Staff ID]])</f>
        <v/>
      </c>
      <c r="AS1732" s="46" t="str">
        <f>IF(TRIM(Table1[[#This Row],[Budget Code]])=0,"",TRIM(Table1[[#This Row],[Budget Code]]))</f>
        <v/>
      </c>
      <c r="AT1732" s="46" t="str">
        <f>IF(Table1[[#This Row],[Line Description]]&lt;&gt;"",Table1[[#This Row],[Line Description]],"")</f>
        <v/>
      </c>
      <c r="AU1732" s="46" t="str">
        <f>IF(Table1[[#This Row],[Cur_Amount Debit]]&gt;0,ROUND(Table1[[#This Row],[Cur_Amount Debit]],2),"")</f>
        <v/>
      </c>
      <c r="AV1732" s="46" t="str">
        <f>IF(Table1[[#This Row],[Cur_Amount Credit]]&gt;0,ROUND(Table1[[#This Row],[Cur_Amount Credit]],2),"")</f>
        <v/>
      </c>
      <c r="AW1732" s="46" t="str">
        <f>LEFT(Table1[[#This Row],[Cur]],3)</f>
        <v/>
      </c>
      <c r="AX1732" s="59"/>
      <c r="AY1732" s="46"/>
      <c r="AZ1732" s="46" t="str">
        <f>IF(Table1[[#This Row],[Cur]]&lt;&gt;"",IF(Table1[[#This Row],[Cur]]="USD","",ExchangeRate),"")</f>
        <v/>
      </c>
      <c r="BA1732" s="46" t="str">
        <f>IF(Table1[[#This Row],[Grant]]&lt;&gt;"",VLOOKUP(Table1[[#This Row],[Grant]],Grants!B:D,3),"")</f>
        <v/>
      </c>
      <c r="BB1732" s="46" t="str">
        <f>TRIM(Table1[[#This Row],[Vendor ID]])</f>
        <v/>
      </c>
      <c r="BC1732">
        <f>IF(Table1[[#This Row],[Reference Number]]=Q1731,BC1731,BC1731+1)</f>
        <v>2</v>
      </c>
    </row>
    <row r="1733" spans="1:55" ht="11.25" hidden="1" customHeight="1">
      <c r="A1733" s="1"/>
      <c r="B1733" s="88" t="str">
        <f>IF(Table1[[#This Row],[Posting Date]]&lt;&gt;"",IF(Table1[[#This Row],[Reference Number]]=Q1732,B1732+1,1),"")</f>
        <v/>
      </c>
      <c r="C1733" s="61"/>
      <c r="D1733" s="61"/>
      <c r="E1733" s="218"/>
      <c r="F1733" s="143" t="str">
        <f>IFERROR(IF(VLOOKUP(Table1[[#This Row],[Budget Code Description]],Dimentions!$X$6:$AC$132,2,FALSE)="","",VLOOKUP(Table1[[#This Row],[Budget Code Description]],Dimentions!$X$6:$AC$132,2,FALSE)),"")</f>
        <v/>
      </c>
      <c r="G1733" s="143" t="str">
        <f>IFERROR(VLOOKUP(Table1[[#This Row],[Budget Code Description]],Dimentions!$X$6:$AC$132,3,FALSE),"")</f>
        <v/>
      </c>
      <c r="H1733" s="64" t="str">
        <f>IFERROR(VLOOKUP(Table1[[#This Row],[Account]],Dimentions!$S$6:$V$233,2,FALSE),"")</f>
        <v/>
      </c>
      <c r="I1733" s="62">
        <f>_xlfn.NUMBERVALUE(LEFT(Table1[[#This Row],[Account]],1))</f>
        <v>0</v>
      </c>
      <c r="J1733" s="62" t="str">
        <f>IFERROR(VLOOKUP(Table1[[#This Row],[Budget Code Description]],Table6[#All],7,FALSE),"")</f>
        <v/>
      </c>
      <c r="K1733" s="143" t="str">
        <f>IFERROR(VLOOKUP(Table1[[#This Row],[Budget Code Description]],Table6[#All],8,FALSE),"")</f>
        <v/>
      </c>
      <c r="L1733" s="63"/>
      <c r="M1733" s="65" t="str">
        <f>IFERROR(VLOOKUP(Table1[[#This Row],[Staff ID]],Table2[],2,FALSE),"")</f>
        <v/>
      </c>
      <c r="N1733" s="211" t="str">
        <f>IFERROR(IF(VLOOKUP(Table1[[#This Row],[Budget Code Description]],Dimentions!$X$6:$AC$97,4,FALSE)="","",VLOOKUP(Table1[[#This Row],[Budget Code Description]],Dimentions!$X$6:$AC$97,4,FALSE)),"")</f>
        <v/>
      </c>
      <c r="O1733" s="65" t="str">
        <f>IFERROR(VLOOKUP(Table1[[#This Row],[Vendor ID]],Table549[],2,FALSE),"")</f>
        <v/>
      </c>
      <c r="P1733" s="63"/>
      <c r="Q1733" s="143" t="str">
        <f>IF(Table1[[#This Row],[Posting Date]]&lt;&gt;"",$D$9,"")</f>
        <v/>
      </c>
      <c r="R1733" s="159" t="str">
        <f>IF(Table1[[#This Row],[Posting Date]]&lt;&gt;"",$D$10,"")</f>
        <v/>
      </c>
      <c r="S1733" s="66"/>
      <c r="T1733" s="63"/>
      <c r="U1733" s="67"/>
      <c r="V1733" s="67"/>
      <c r="W1733" s="67" t="str">
        <f t="shared" si="27"/>
        <v/>
      </c>
      <c r="X1733" s="161" t="str">
        <f>IF(E1733="","",(IF(Table1[[#This Row],[Cur]]="USD",Table1[[#This Row],[Cur_Amount Debit]],Table1[[#This Row],[Cur_Amount Debit]]/Table1[[#This Row],[Exchange Rate]])))</f>
        <v/>
      </c>
      <c r="Y1733" s="161" t="str">
        <f>IF(E1733="","",(IF(Table1[[#This Row],[Cur]]="USD",Table1[[#This Row],[Cur_Amount Credit]],Table1[[#This Row],[Cur_Amount Credit]]/ExchangeRate)))</f>
        <v/>
      </c>
      <c r="Z1733" s="203" t="str">
        <f>IF(E1733="","",(Table1[[#This Row],[Debit USD]]-Table1[[#This Row],[Credit USD]]))</f>
        <v/>
      </c>
      <c r="AA1733" s="122"/>
      <c r="AB1733" s="1"/>
      <c r="AC1733" s="15"/>
      <c r="AD1733" s="15" t="str">
        <f>IF(AND(OR(Table1[[#This Row],[Account]]="15030",Table1[[#This Row],[Account]]="15035",Table1[[#This Row],[Account]]="20150"),Table1[[#This Row],[Vendor ID]]=""),1,"")</f>
        <v/>
      </c>
      <c r="AE1733" s="15"/>
      <c r="AF1733" s="15"/>
      <c r="AG1733" s="15"/>
      <c r="AH1733" s="46" t="str">
        <f>IF(Table1[[#This Row],[Posting Date]]&lt;&gt;"","GJ-"&amp;CountryID,"")</f>
        <v/>
      </c>
      <c r="AI1733" s="59" t="str">
        <f>IF(Table1[[#This Row],[Posting Date]]&lt;&gt;"",Table1[[#This Row],[Posting Date]],"")</f>
        <v/>
      </c>
      <c r="AJ1733" s="46"/>
      <c r="AK1733" s="46" t="str">
        <f>IF(Table1[[#This Row],[Description]]&lt;&gt;"",Table1[[#This Row],[Description]],"")</f>
        <v/>
      </c>
      <c r="AL1733" s="46" t="str">
        <f>IF(Table1[[#This Row],[Posting Date]]&lt;&gt;"",Table1[[#This Row],[Reference Number]],"")</f>
        <v/>
      </c>
      <c r="AM1733" s="46" t="str">
        <f>TRIM(Table1[[#This Row],[Line '#]])</f>
        <v/>
      </c>
      <c r="AN1733" s="46" t="str">
        <f>TRIM(Table1[[#This Row],[Account]])</f>
        <v/>
      </c>
      <c r="AO1733" s="46" t="str">
        <f>IF(Table1[[#This Row],[Posting Date]]&lt;&gt;"",$D$5,"")</f>
        <v/>
      </c>
      <c r="AP1733" s="46" t="str">
        <f>TRIM(Table1[[#This Row],[Departments-Prgrams]])</f>
        <v/>
      </c>
      <c r="AQ1733" s="46" t="str">
        <f>TRIM(Table1[[#This Row],[Grant]])</f>
        <v/>
      </c>
      <c r="AR1733" s="46" t="str">
        <f>TRIM(Table1[[#This Row],[Staff ID]])</f>
        <v/>
      </c>
      <c r="AS1733" s="46" t="str">
        <f>IF(TRIM(Table1[[#This Row],[Budget Code]])=0,"",TRIM(Table1[[#This Row],[Budget Code]]))</f>
        <v/>
      </c>
      <c r="AT1733" s="46" t="str">
        <f>IF(Table1[[#This Row],[Line Description]]&lt;&gt;"",Table1[[#This Row],[Line Description]],"")</f>
        <v/>
      </c>
      <c r="AU1733" s="46" t="str">
        <f>IF(Table1[[#This Row],[Cur_Amount Debit]]&gt;0,ROUND(Table1[[#This Row],[Cur_Amount Debit]],2),"")</f>
        <v/>
      </c>
      <c r="AV1733" s="46" t="str">
        <f>IF(Table1[[#This Row],[Cur_Amount Credit]]&gt;0,ROUND(Table1[[#This Row],[Cur_Amount Credit]],2),"")</f>
        <v/>
      </c>
      <c r="AW1733" s="46" t="str">
        <f>LEFT(Table1[[#This Row],[Cur]],3)</f>
        <v/>
      </c>
      <c r="AX1733" s="59"/>
      <c r="AY1733" s="46"/>
      <c r="AZ1733" s="46" t="str">
        <f>IF(Table1[[#This Row],[Cur]]&lt;&gt;"",IF(Table1[[#This Row],[Cur]]="USD","",ExchangeRate),"")</f>
        <v/>
      </c>
      <c r="BA1733" s="46" t="str">
        <f>IF(Table1[[#This Row],[Grant]]&lt;&gt;"",VLOOKUP(Table1[[#This Row],[Grant]],Grants!B:D,3),"")</f>
        <v/>
      </c>
      <c r="BB1733" s="46" t="str">
        <f>TRIM(Table1[[#This Row],[Vendor ID]])</f>
        <v/>
      </c>
      <c r="BC1733">
        <f>IF(Table1[[#This Row],[Reference Number]]=Q1732,BC1732,BC1732+1)</f>
        <v>2</v>
      </c>
    </row>
    <row r="1734" spans="1:55" ht="11.25" hidden="1" customHeight="1">
      <c r="A1734" s="1"/>
      <c r="B1734" s="88" t="str">
        <f>IF(Table1[[#This Row],[Posting Date]]&lt;&gt;"",IF(Table1[[#This Row],[Reference Number]]=Q1733,B1733+1,1),"")</f>
        <v/>
      </c>
      <c r="C1734" s="61"/>
      <c r="D1734" s="61"/>
      <c r="E1734" s="218"/>
      <c r="F1734" s="143" t="str">
        <f>IFERROR(IF(VLOOKUP(Table1[[#This Row],[Budget Code Description]],Dimentions!$X$6:$AC$132,2,FALSE)="","",VLOOKUP(Table1[[#This Row],[Budget Code Description]],Dimentions!$X$6:$AC$132,2,FALSE)),"")</f>
        <v/>
      </c>
      <c r="G1734" s="143" t="str">
        <f>IFERROR(VLOOKUP(Table1[[#This Row],[Budget Code Description]],Dimentions!$X$6:$AC$132,3,FALSE),"")</f>
        <v/>
      </c>
      <c r="H1734" s="64" t="str">
        <f>IFERROR(VLOOKUP(Table1[[#This Row],[Account]],Dimentions!$S$6:$V$233,2,FALSE),"")</f>
        <v/>
      </c>
      <c r="I1734" s="62">
        <f>_xlfn.NUMBERVALUE(LEFT(Table1[[#This Row],[Account]],1))</f>
        <v>0</v>
      </c>
      <c r="J1734" s="62" t="str">
        <f>IFERROR(VLOOKUP(Table1[[#This Row],[Budget Code Description]],Table6[#All],7,FALSE),"")</f>
        <v/>
      </c>
      <c r="K1734" s="143" t="str">
        <f>IFERROR(VLOOKUP(Table1[[#This Row],[Budget Code Description]],Table6[#All],8,FALSE),"")</f>
        <v/>
      </c>
      <c r="L1734" s="63"/>
      <c r="M1734" s="65" t="str">
        <f>IFERROR(VLOOKUP(Table1[[#This Row],[Staff ID]],Table2[],2,FALSE),"")</f>
        <v/>
      </c>
      <c r="N1734" s="211" t="str">
        <f>IFERROR(IF(VLOOKUP(Table1[[#This Row],[Budget Code Description]],Dimentions!$X$6:$AC$97,4,FALSE)="","",VLOOKUP(Table1[[#This Row],[Budget Code Description]],Dimentions!$X$6:$AC$97,4,FALSE)),"")</f>
        <v/>
      </c>
      <c r="O1734" s="65" t="str">
        <f>IFERROR(VLOOKUP(Table1[[#This Row],[Vendor ID]],Table549[],2,FALSE),"")</f>
        <v/>
      </c>
      <c r="P1734" s="63"/>
      <c r="Q1734" s="143" t="str">
        <f>IF(Table1[[#This Row],[Posting Date]]&lt;&gt;"",$D$9,"")</f>
        <v/>
      </c>
      <c r="R1734" s="159" t="str">
        <f>IF(Table1[[#This Row],[Posting Date]]&lt;&gt;"",$D$10,"")</f>
        <v/>
      </c>
      <c r="S1734" s="66"/>
      <c r="T1734" s="63"/>
      <c r="U1734" s="67"/>
      <c r="V1734" s="67"/>
      <c r="W1734" s="67" t="str">
        <f t="shared" si="27"/>
        <v/>
      </c>
      <c r="X1734" s="161" t="str">
        <f>IF(E1734="","",(IF(Table1[[#This Row],[Cur]]="USD",Table1[[#This Row],[Cur_Amount Debit]],Table1[[#This Row],[Cur_Amount Debit]]/Table1[[#This Row],[Exchange Rate]])))</f>
        <v/>
      </c>
      <c r="Y1734" s="161" t="str">
        <f>IF(E1734="","",(IF(Table1[[#This Row],[Cur]]="USD",Table1[[#This Row],[Cur_Amount Credit]],Table1[[#This Row],[Cur_Amount Credit]]/ExchangeRate)))</f>
        <v/>
      </c>
      <c r="Z1734" s="203" t="str">
        <f>IF(E1734="","",(Table1[[#This Row],[Debit USD]]-Table1[[#This Row],[Credit USD]]))</f>
        <v/>
      </c>
      <c r="AA1734" s="122"/>
      <c r="AB1734" s="1"/>
      <c r="AC1734" s="15"/>
      <c r="AD1734" s="15" t="str">
        <f>IF(AND(OR(Table1[[#This Row],[Account]]="15030",Table1[[#This Row],[Account]]="15035",Table1[[#This Row],[Account]]="20150"),Table1[[#This Row],[Vendor ID]]=""),1,"")</f>
        <v/>
      </c>
      <c r="AE1734" s="15"/>
      <c r="AF1734" s="15"/>
      <c r="AG1734" s="15"/>
      <c r="AH1734" s="46" t="str">
        <f>IF(Table1[[#This Row],[Posting Date]]&lt;&gt;"","GJ-"&amp;CountryID,"")</f>
        <v/>
      </c>
      <c r="AI1734" s="59" t="str">
        <f>IF(Table1[[#This Row],[Posting Date]]&lt;&gt;"",Table1[[#This Row],[Posting Date]],"")</f>
        <v/>
      </c>
      <c r="AJ1734" s="46"/>
      <c r="AK1734" s="46" t="str">
        <f>IF(Table1[[#This Row],[Description]]&lt;&gt;"",Table1[[#This Row],[Description]],"")</f>
        <v/>
      </c>
      <c r="AL1734" s="46" t="str">
        <f>IF(Table1[[#This Row],[Posting Date]]&lt;&gt;"",Table1[[#This Row],[Reference Number]],"")</f>
        <v/>
      </c>
      <c r="AM1734" s="46" t="str">
        <f>TRIM(Table1[[#This Row],[Line '#]])</f>
        <v/>
      </c>
      <c r="AN1734" s="46" t="str">
        <f>TRIM(Table1[[#This Row],[Account]])</f>
        <v/>
      </c>
      <c r="AO1734" s="46" t="str">
        <f>IF(Table1[[#This Row],[Posting Date]]&lt;&gt;"",$D$5,"")</f>
        <v/>
      </c>
      <c r="AP1734" s="46" t="str">
        <f>TRIM(Table1[[#This Row],[Departments-Prgrams]])</f>
        <v/>
      </c>
      <c r="AQ1734" s="46" t="str">
        <f>TRIM(Table1[[#This Row],[Grant]])</f>
        <v/>
      </c>
      <c r="AR1734" s="46" t="str">
        <f>TRIM(Table1[[#This Row],[Staff ID]])</f>
        <v/>
      </c>
      <c r="AS1734" s="46" t="str">
        <f>IF(TRIM(Table1[[#This Row],[Budget Code]])=0,"",TRIM(Table1[[#This Row],[Budget Code]]))</f>
        <v/>
      </c>
      <c r="AT1734" s="46" t="str">
        <f>IF(Table1[[#This Row],[Line Description]]&lt;&gt;"",Table1[[#This Row],[Line Description]],"")</f>
        <v/>
      </c>
      <c r="AU1734" s="46" t="str">
        <f>IF(Table1[[#This Row],[Cur_Amount Debit]]&gt;0,ROUND(Table1[[#This Row],[Cur_Amount Debit]],2),"")</f>
        <v/>
      </c>
      <c r="AV1734" s="46" t="str">
        <f>IF(Table1[[#This Row],[Cur_Amount Credit]]&gt;0,ROUND(Table1[[#This Row],[Cur_Amount Credit]],2),"")</f>
        <v/>
      </c>
      <c r="AW1734" s="46" t="str">
        <f>LEFT(Table1[[#This Row],[Cur]],3)</f>
        <v/>
      </c>
      <c r="AX1734" s="59"/>
      <c r="AY1734" s="46"/>
      <c r="AZ1734" s="46" t="str">
        <f>IF(Table1[[#This Row],[Cur]]&lt;&gt;"",IF(Table1[[#This Row],[Cur]]="USD","",ExchangeRate),"")</f>
        <v/>
      </c>
      <c r="BA1734" s="46" t="str">
        <f>IF(Table1[[#This Row],[Grant]]&lt;&gt;"",VLOOKUP(Table1[[#This Row],[Grant]],Grants!B:D,3),"")</f>
        <v/>
      </c>
      <c r="BB1734" s="46" t="str">
        <f>TRIM(Table1[[#This Row],[Vendor ID]])</f>
        <v/>
      </c>
      <c r="BC1734">
        <f>IF(Table1[[#This Row],[Reference Number]]=Q1733,BC1733,BC1733+1)</f>
        <v>2</v>
      </c>
    </row>
    <row r="1735" spans="1:55" ht="11.25" hidden="1" customHeight="1">
      <c r="A1735" s="1"/>
      <c r="B1735" s="88" t="str">
        <f>IF(Table1[[#This Row],[Posting Date]]&lt;&gt;"",IF(Table1[[#This Row],[Reference Number]]=Q1734,B1734+1,1),"")</f>
        <v/>
      </c>
      <c r="C1735" s="61"/>
      <c r="D1735" s="61"/>
      <c r="E1735" s="218"/>
      <c r="F1735" s="143" t="str">
        <f>IFERROR(IF(VLOOKUP(Table1[[#This Row],[Budget Code Description]],Dimentions!$X$6:$AC$132,2,FALSE)="","",VLOOKUP(Table1[[#This Row],[Budget Code Description]],Dimentions!$X$6:$AC$132,2,FALSE)),"")</f>
        <v/>
      </c>
      <c r="G1735" s="143" t="str">
        <f>IFERROR(VLOOKUP(Table1[[#This Row],[Budget Code Description]],Dimentions!$X$6:$AC$132,3,FALSE),"")</f>
        <v/>
      </c>
      <c r="H1735" s="64" t="str">
        <f>IFERROR(VLOOKUP(Table1[[#This Row],[Account]],Dimentions!$S$6:$V$233,2,FALSE),"")</f>
        <v/>
      </c>
      <c r="I1735" s="62">
        <f>_xlfn.NUMBERVALUE(LEFT(Table1[[#This Row],[Account]],1))</f>
        <v>0</v>
      </c>
      <c r="J1735" s="62" t="str">
        <f>IFERROR(VLOOKUP(Table1[[#This Row],[Budget Code Description]],Table6[#All],7,FALSE),"")</f>
        <v/>
      </c>
      <c r="K1735" s="143" t="str">
        <f>IFERROR(VLOOKUP(Table1[[#This Row],[Budget Code Description]],Table6[#All],8,FALSE),"")</f>
        <v/>
      </c>
      <c r="L1735" s="63"/>
      <c r="M1735" s="65" t="str">
        <f>IFERROR(VLOOKUP(Table1[[#This Row],[Staff ID]],Table2[],2,FALSE),"")</f>
        <v/>
      </c>
      <c r="N1735" s="211" t="str">
        <f>IFERROR(IF(VLOOKUP(Table1[[#This Row],[Budget Code Description]],Dimentions!$X$6:$AC$97,4,FALSE)="","",VLOOKUP(Table1[[#This Row],[Budget Code Description]],Dimentions!$X$6:$AC$97,4,FALSE)),"")</f>
        <v/>
      </c>
      <c r="O1735" s="65" t="str">
        <f>IFERROR(VLOOKUP(Table1[[#This Row],[Vendor ID]],Table549[],2,FALSE),"")</f>
        <v/>
      </c>
      <c r="P1735" s="63"/>
      <c r="Q1735" s="143" t="str">
        <f>IF(Table1[[#This Row],[Posting Date]]&lt;&gt;"",$D$9,"")</f>
        <v/>
      </c>
      <c r="R1735" s="159" t="str">
        <f>IF(Table1[[#This Row],[Posting Date]]&lt;&gt;"",$D$10,"")</f>
        <v/>
      </c>
      <c r="S1735" s="66"/>
      <c r="T1735" s="63"/>
      <c r="U1735" s="67"/>
      <c r="V1735" s="67"/>
      <c r="W1735" s="67" t="str">
        <f t="shared" si="27"/>
        <v/>
      </c>
      <c r="X1735" s="161" t="str">
        <f>IF(E1735="","",(IF(Table1[[#This Row],[Cur]]="USD",Table1[[#This Row],[Cur_Amount Debit]],Table1[[#This Row],[Cur_Amount Debit]]/Table1[[#This Row],[Exchange Rate]])))</f>
        <v/>
      </c>
      <c r="Y1735" s="161" t="str">
        <f>IF(E1735="","",(IF(Table1[[#This Row],[Cur]]="USD",Table1[[#This Row],[Cur_Amount Credit]],Table1[[#This Row],[Cur_Amount Credit]]/ExchangeRate)))</f>
        <v/>
      </c>
      <c r="Z1735" s="203" t="str">
        <f>IF(E1735="","",(Table1[[#This Row],[Debit USD]]-Table1[[#This Row],[Credit USD]]))</f>
        <v/>
      </c>
      <c r="AA1735" s="122"/>
      <c r="AB1735" s="1"/>
      <c r="AC1735" s="15"/>
      <c r="AD1735" s="15" t="str">
        <f>IF(AND(OR(Table1[[#This Row],[Account]]="15030",Table1[[#This Row],[Account]]="15035",Table1[[#This Row],[Account]]="20150"),Table1[[#This Row],[Vendor ID]]=""),1,"")</f>
        <v/>
      </c>
      <c r="AE1735" s="15"/>
      <c r="AF1735" s="15"/>
      <c r="AG1735" s="15"/>
      <c r="AH1735" s="46" t="str">
        <f>IF(Table1[[#This Row],[Posting Date]]&lt;&gt;"","GJ-"&amp;CountryID,"")</f>
        <v/>
      </c>
      <c r="AI1735" s="59" t="str">
        <f>IF(Table1[[#This Row],[Posting Date]]&lt;&gt;"",Table1[[#This Row],[Posting Date]],"")</f>
        <v/>
      </c>
      <c r="AJ1735" s="46"/>
      <c r="AK1735" s="46" t="str">
        <f>IF(Table1[[#This Row],[Description]]&lt;&gt;"",Table1[[#This Row],[Description]],"")</f>
        <v/>
      </c>
      <c r="AL1735" s="46" t="str">
        <f>IF(Table1[[#This Row],[Posting Date]]&lt;&gt;"",Table1[[#This Row],[Reference Number]],"")</f>
        <v/>
      </c>
      <c r="AM1735" s="46" t="str">
        <f>TRIM(Table1[[#This Row],[Line '#]])</f>
        <v/>
      </c>
      <c r="AN1735" s="46" t="str">
        <f>TRIM(Table1[[#This Row],[Account]])</f>
        <v/>
      </c>
      <c r="AO1735" s="46" t="str">
        <f>IF(Table1[[#This Row],[Posting Date]]&lt;&gt;"",$D$5,"")</f>
        <v/>
      </c>
      <c r="AP1735" s="46" t="str">
        <f>TRIM(Table1[[#This Row],[Departments-Prgrams]])</f>
        <v/>
      </c>
      <c r="AQ1735" s="46" t="str">
        <f>TRIM(Table1[[#This Row],[Grant]])</f>
        <v/>
      </c>
      <c r="AR1735" s="46" t="str">
        <f>TRIM(Table1[[#This Row],[Staff ID]])</f>
        <v/>
      </c>
      <c r="AS1735" s="46" t="str">
        <f>IF(TRIM(Table1[[#This Row],[Budget Code]])=0,"",TRIM(Table1[[#This Row],[Budget Code]]))</f>
        <v/>
      </c>
      <c r="AT1735" s="46" t="str">
        <f>IF(Table1[[#This Row],[Line Description]]&lt;&gt;"",Table1[[#This Row],[Line Description]],"")</f>
        <v/>
      </c>
      <c r="AU1735" s="46" t="str">
        <f>IF(Table1[[#This Row],[Cur_Amount Debit]]&gt;0,ROUND(Table1[[#This Row],[Cur_Amount Debit]],2),"")</f>
        <v/>
      </c>
      <c r="AV1735" s="46" t="str">
        <f>IF(Table1[[#This Row],[Cur_Amount Credit]]&gt;0,ROUND(Table1[[#This Row],[Cur_Amount Credit]],2),"")</f>
        <v/>
      </c>
      <c r="AW1735" s="46" t="str">
        <f>LEFT(Table1[[#This Row],[Cur]],3)</f>
        <v/>
      </c>
      <c r="AX1735" s="59"/>
      <c r="AY1735" s="46"/>
      <c r="AZ1735" s="46" t="str">
        <f>IF(Table1[[#This Row],[Cur]]&lt;&gt;"",IF(Table1[[#This Row],[Cur]]="USD","",ExchangeRate),"")</f>
        <v/>
      </c>
      <c r="BA1735" s="46" t="str">
        <f>IF(Table1[[#This Row],[Grant]]&lt;&gt;"",VLOOKUP(Table1[[#This Row],[Grant]],Grants!B:D,3),"")</f>
        <v/>
      </c>
      <c r="BB1735" s="46" t="str">
        <f>TRIM(Table1[[#This Row],[Vendor ID]])</f>
        <v/>
      </c>
      <c r="BC1735">
        <f>IF(Table1[[#This Row],[Reference Number]]=Q1734,BC1734,BC1734+1)</f>
        <v>2</v>
      </c>
    </row>
    <row r="1736" spans="1:55" ht="11.25" hidden="1" customHeight="1">
      <c r="A1736" s="1"/>
      <c r="B1736" s="88" t="str">
        <f>IF(Table1[[#This Row],[Posting Date]]&lt;&gt;"",IF(Table1[[#This Row],[Reference Number]]=Q1735,B1735+1,1),"")</f>
        <v/>
      </c>
      <c r="C1736" s="61"/>
      <c r="D1736" s="61"/>
      <c r="E1736" s="218"/>
      <c r="F1736" s="143" t="str">
        <f>IFERROR(IF(VLOOKUP(Table1[[#This Row],[Budget Code Description]],Dimentions!$X$6:$AC$132,2,FALSE)="","",VLOOKUP(Table1[[#This Row],[Budget Code Description]],Dimentions!$X$6:$AC$132,2,FALSE)),"")</f>
        <v/>
      </c>
      <c r="G1736" s="143" t="str">
        <f>IFERROR(VLOOKUP(Table1[[#This Row],[Budget Code Description]],Dimentions!$X$6:$AC$132,3,FALSE),"")</f>
        <v/>
      </c>
      <c r="H1736" s="64" t="str">
        <f>IFERROR(VLOOKUP(Table1[[#This Row],[Account]],Dimentions!$S$6:$V$233,2,FALSE),"")</f>
        <v/>
      </c>
      <c r="I1736" s="62">
        <f>_xlfn.NUMBERVALUE(LEFT(Table1[[#This Row],[Account]],1))</f>
        <v>0</v>
      </c>
      <c r="J1736" s="62" t="str">
        <f>IFERROR(VLOOKUP(Table1[[#This Row],[Budget Code Description]],Table6[#All],7,FALSE),"")</f>
        <v/>
      </c>
      <c r="K1736" s="143" t="str">
        <f>IFERROR(VLOOKUP(Table1[[#This Row],[Budget Code Description]],Table6[#All],8,FALSE),"")</f>
        <v/>
      </c>
      <c r="L1736" s="63"/>
      <c r="M1736" s="65" t="str">
        <f>IFERROR(VLOOKUP(Table1[[#This Row],[Staff ID]],Table2[],2,FALSE),"")</f>
        <v/>
      </c>
      <c r="N1736" s="211" t="str">
        <f>IFERROR(IF(VLOOKUP(Table1[[#This Row],[Budget Code Description]],Dimentions!$X$6:$AC$97,4,FALSE)="","",VLOOKUP(Table1[[#This Row],[Budget Code Description]],Dimentions!$X$6:$AC$97,4,FALSE)),"")</f>
        <v/>
      </c>
      <c r="O1736" s="65" t="str">
        <f>IFERROR(VLOOKUP(Table1[[#This Row],[Vendor ID]],Table549[],2,FALSE),"")</f>
        <v/>
      </c>
      <c r="P1736" s="63"/>
      <c r="Q1736" s="143" t="str">
        <f>IF(Table1[[#This Row],[Posting Date]]&lt;&gt;"",$D$9,"")</f>
        <v/>
      </c>
      <c r="R1736" s="159" t="str">
        <f>IF(Table1[[#This Row],[Posting Date]]&lt;&gt;"",$D$10,"")</f>
        <v/>
      </c>
      <c r="S1736" s="66"/>
      <c r="T1736" s="63"/>
      <c r="U1736" s="67"/>
      <c r="V1736" s="67"/>
      <c r="W1736" s="67" t="str">
        <f t="shared" si="27"/>
        <v/>
      </c>
      <c r="X1736" s="161" t="str">
        <f>IF(E1736="","",(IF(Table1[[#This Row],[Cur]]="USD",Table1[[#This Row],[Cur_Amount Debit]],Table1[[#This Row],[Cur_Amount Debit]]/Table1[[#This Row],[Exchange Rate]])))</f>
        <v/>
      </c>
      <c r="Y1736" s="161" t="str">
        <f>IF(E1736="","",(IF(Table1[[#This Row],[Cur]]="USD",Table1[[#This Row],[Cur_Amount Credit]],Table1[[#This Row],[Cur_Amount Credit]]/ExchangeRate)))</f>
        <v/>
      </c>
      <c r="Z1736" s="203" t="str">
        <f>IF(E1736="","",(Table1[[#This Row],[Debit USD]]-Table1[[#This Row],[Credit USD]]))</f>
        <v/>
      </c>
      <c r="AA1736" s="122"/>
      <c r="AB1736" s="1"/>
      <c r="AC1736" s="15"/>
      <c r="AD1736" s="15" t="str">
        <f>IF(AND(OR(Table1[[#This Row],[Account]]="15030",Table1[[#This Row],[Account]]="15035",Table1[[#This Row],[Account]]="20150"),Table1[[#This Row],[Vendor ID]]=""),1,"")</f>
        <v/>
      </c>
      <c r="AE1736" s="15"/>
      <c r="AF1736" s="15"/>
      <c r="AG1736" s="15"/>
      <c r="AH1736" s="46" t="str">
        <f>IF(Table1[[#This Row],[Posting Date]]&lt;&gt;"","GJ-"&amp;CountryID,"")</f>
        <v/>
      </c>
      <c r="AI1736" s="59" t="str">
        <f>IF(Table1[[#This Row],[Posting Date]]&lt;&gt;"",Table1[[#This Row],[Posting Date]],"")</f>
        <v/>
      </c>
      <c r="AJ1736" s="46"/>
      <c r="AK1736" s="46" t="str">
        <f>IF(Table1[[#This Row],[Description]]&lt;&gt;"",Table1[[#This Row],[Description]],"")</f>
        <v/>
      </c>
      <c r="AL1736" s="46" t="str">
        <f>IF(Table1[[#This Row],[Posting Date]]&lt;&gt;"",Table1[[#This Row],[Reference Number]],"")</f>
        <v/>
      </c>
      <c r="AM1736" s="46" t="str">
        <f>TRIM(Table1[[#This Row],[Line '#]])</f>
        <v/>
      </c>
      <c r="AN1736" s="46" t="str">
        <f>TRIM(Table1[[#This Row],[Account]])</f>
        <v/>
      </c>
      <c r="AO1736" s="46" t="str">
        <f>IF(Table1[[#This Row],[Posting Date]]&lt;&gt;"",$D$5,"")</f>
        <v/>
      </c>
      <c r="AP1736" s="46" t="str">
        <f>TRIM(Table1[[#This Row],[Departments-Prgrams]])</f>
        <v/>
      </c>
      <c r="AQ1736" s="46" t="str">
        <f>TRIM(Table1[[#This Row],[Grant]])</f>
        <v/>
      </c>
      <c r="AR1736" s="46" t="str">
        <f>TRIM(Table1[[#This Row],[Staff ID]])</f>
        <v/>
      </c>
      <c r="AS1736" s="46" t="str">
        <f>IF(TRIM(Table1[[#This Row],[Budget Code]])=0,"",TRIM(Table1[[#This Row],[Budget Code]]))</f>
        <v/>
      </c>
      <c r="AT1736" s="46" t="str">
        <f>IF(Table1[[#This Row],[Line Description]]&lt;&gt;"",Table1[[#This Row],[Line Description]],"")</f>
        <v/>
      </c>
      <c r="AU1736" s="46" t="str">
        <f>IF(Table1[[#This Row],[Cur_Amount Debit]]&gt;0,ROUND(Table1[[#This Row],[Cur_Amount Debit]],2),"")</f>
        <v/>
      </c>
      <c r="AV1736" s="46" t="str">
        <f>IF(Table1[[#This Row],[Cur_Amount Credit]]&gt;0,ROUND(Table1[[#This Row],[Cur_Amount Credit]],2),"")</f>
        <v/>
      </c>
      <c r="AW1736" s="46" t="str">
        <f>LEFT(Table1[[#This Row],[Cur]],3)</f>
        <v/>
      </c>
      <c r="AX1736" s="59"/>
      <c r="AY1736" s="46"/>
      <c r="AZ1736" s="46" t="str">
        <f>IF(Table1[[#This Row],[Cur]]&lt;&gt;"",IF(Table1[[#This Row],[Cur]]="USD","",ExchangeRate),"")</f>
        <v/>
      </c>
      <c r="BA1736" s="46" t="str">
        <f>IF(Table1[[#This Row],[Grant]]&lt;&gt;"",VLOOKUP(Table1[[#This Row],[Grant]],Grants!B:D,3),"")</f>
        <v/>
      </c>
      <c r="BB1736" s="46" t="str">
        <f>TRIM(Table1[[#This Row],[Vendor ID]])</f>
        <v/>
      </c>
      <c r="BC1736">
        <f>IF(Table1[[#This Row],[Reference Number]]=Q1735,BC1735,BC1735+1)</f>
        <v>2</v>
      </c>
    </row>
    <row r="1737" spans="1:55" ht="11.25" hidden="1" customHeight="1">
      <c r="A1737" s="1"/>
      <c r="B1737" s="88" t="str">
        <f>IF(Table1[[#This Row],[Posting Date]]&lt;&gt;"",IF(Table1[[#This Row],[Reference Number]]=Q1736,B1736+1,1),"")</f>
        <v/>
      </c>
      <c r="C1737" s="61"/>
      <c r="D1737" s="61"/>
      <c r="E1737" s="218"/>
      <c r="F1737" s="143" t="str">
        <f>IFERROR(IF(VLOOKUP(Table1[[#This Row],[Budget Code Description]],Dimentions!$X$6:$AC$132,2,FALSE)="","",VLOOKUP(Table1[[#This Row],[Budget Code Description]],Dimentions!$X$6:$AC$132,2,FALSE)),"")</f>
        <v/>
      </c>
      <c r="G1737" s="143" t="str">
        <f>IFERROR(VLOOKUP(Table1[[#This Row],[Budget Code Description]],Dimentions!$X$6:$AC$132,3,FALSE),"")</f>
        <v/>
      </c>
      <c r="H1737" s="64" t="str">
        <f>IFERROR(VLOOKUP(Table1[[#This Row],[Account]],Dimentions!$S$6:$V$233,2,FALSE),"")</f>
        <v/>
      </c>
      <c r="I1737" s="62">
        <f>_xlfn.NUMBERVALUE(LEFT(Table1[[#This Row],[Account]],1))</f>
        <v>0</v>
      </c>
      <c r="J1737" s="62" t="str">
        <f>IFERROR(VLOOKUP(Table1[[#This Row],[Budget Code Description]],Table6[#All],7,FALSE),"")</f>
        <v/>
      </c>
      <c r="K1737" s="143" t="str">
        <f>IFERROR(VLOOKUP(Table1[[#This Row],[Budget Code Description]],Table6[#All],8,FALSE),"")</f>
        <v/>
      </c>
      <c r="L1737" s="63"/>
      <c r="M1737" s="65" t="str">
        <f>IFERROR(VLOOKUP(Table1[[#This Row],[Staff ID]],Table2[],2,FALSE),"")</f>
        <v/>
      </c>
      <c r="N1737" s="211" t="str">
        <f>IFERROR(IF(VLOOKUP(Table1[[#This Row],[Budget Code Description]],Dimentions!$X$6:$AC$97,4,FALSE)="","",VLOOKUP(Table1[[#This Row],[Budget Code Description]],Dimentions!$X$6:$AC$97,4,FALSE)),"")</f>
        <v/>
      </c>
      <c r="O1737" s="65" t="str">
        <f>IFERROR(VLOOKUP(Table1[[#This Row],[Vendor ID]],Table549[],2,FALSE),"")</f>
        <v/>
      </c>
      <c r="P1737" s="63"/>
      <c r="Q1737" s="143" t="str">
        <f>IF(Table1[[#This Row],[Posting Date]]&lt;&gt;"",$D$9,"")</f>
        <v/>
      </c>
      <c r="R1737" s="159" t="str">
        <f>IF(Table1[[#This Row],[Posting Date]]&lt;&gt;"",$D$10,"")</f>
        <v/>
      </c>
      <c r="S1737" s="66"/>
      <c r="T1737" s="63"/>
      <c r="U1737" s="67"/>
      <c r="V1737" s="67"/>
      <c r="W1737" s="67" t="str">
        <f t="shared" si="27"/>
        <v/>
      </c>
      <c r="X1737" s="161" t="str">
        <f>IF(E1737="","",(IF(Table1[[#This Row],[Cur]]="USD",Table1[[#This Row],[Cur_Amount Debit]],Table1[[#This Row],[Cur_Amount Debit]]/Table1[[#This Row],[Exchange Rate]])))</f>
        <v/>
      </c>
      <c r="Y1737" s="161" t="str">
        <f>IF(E1737="","",(IF(Table1[[#This Row],[Cur]]="USD",Table1[[#This Row],[Cur_Amount Credit]],Table1[[#This Row],[Cur_Amount Credit]]/ExchangeRate)))</f>
        <v/>
      </c>
      <c r="Z1737" s="203" t="str">
        <f>IF(E1737="","",(Table1[[#This Row],[Debit USD]]-Table1[[#This Row],[Credit USD]]))</f>
        <v/>
      </c>
      <c r="AA1737" s="122"/>
      <c r="AB1737" s="1"/>
      <c r="AC1737" s="15"/>
      <c r="AD1737" s="15" t="str">
        <f>IF(AND(OR(Table1[[#This Row],[Account]]="15030",Table1[[#This Row],[Account]]="15035",Table1[[#This Row],[Account]]="20150"),Table1[[#This Row],[Vendor ID]]=""),1,"")</f>
        <v/>
      </c>
      <c r="AE1737" s="15"/>
      <c r="AF1737" s="15"/>
      <c r="AG1737" s="15"/>
      <c r="AH1737" s="46" t="str">
        <f>IF(Table1[[#This Row],[Posting Date]]&lt;&gt;"","GJ-"&amp;CountryID,"")</f>
        <v/>
      </c>
      <c r="AI1737" s="59" t="str">
        <f>IF(Table1[[#This Row],[Posting Date]]&lt;&gt;"",Table1[[#This Row],[Posting Date]],"")</f>
        <v/>
      </c>
      <c r="AJ1737" s="46"/>
      <c r="AK1737" s="46" t="str">
        <f>IF(Table1[[#This Row],[Description]]&lt;&gt;"",Table1[[#This Row],[Description]],"")</f>
        <v/>
      </c>
      <c r="AL1737" s="46" t="str">
        <f>IF(Table1[[#This Row],[Posting Date]]&lt;&gt;"",Table1[[#This Row],[Reference Number]],"")</f>
        <v/>
      </c>
      <c r="AM1737" s="46" t="str">
        <f>TRIM(Table1[[#This Row],[Line '#]])</f>
        <v/>
      </c>
      <c r="AN1737" s="46" t="str">
        <f>TRIM(Table1[[#This Row],[Account]])</f>
        <v/>
      </c>
      <c r="AO1737" s="46" t="str">
        <f>IF(Table1[[#This Row],[Posting Date]]&lt;&gt;"",$D$5,"")</f>
        <v/>
      </c>
      <c r="AP1737" s="46" t="str">
        <f>TRIM(Table1[[#This Row],[Departments-Prgrams]])</f>
        <v/>
      </c>
      <c r="AQ1737" s="46" t="str">
        <f>TRIM(Table1[[#This Row],[Grant]])</f>
        <v/>
      </c>
      <c r="AR1737" s="46" t="str">
        <f>TRIM(Table1[[#This Row],[Staff ID]])</f>
        <v/>
      </c>
      <c r="AS1737" s="46" t="str">
        <f>IF(TRIM(Table1[[#This Row],[Budget Code]])=0,"",TRIM(Table1[[#This Row],[Budget Code]]))</f>
        <v/>
      </c>
      <c r="AT1737" s="46" t="str">
        <f>IF(Table1[[#This Row],[Line Description]]&lt;&gt;"",Table1[[#This Row],[Line Description]],"")</f>
        <v/>
      </c>
      <c r="AU1737" s="46" t="str">
        <f>IF(Table1[[#This Row],[Cur_Amount Debit]]&gt;0,ROUND(Table1[[#This Row],[Cur_Amount Debit]],2),"")</f>
        <v/>
      </c>
      <c r="AV1737" s="46" t="str">
        <f>IF(Table1[[#This Row],[Cur_Amount Credit]]&gt;0,ROUND(Table1[[#This Row],[Cur_Amount Credit]],2),"")</f>
        <v/>
      </c>
      <c r="AW1737" s="46" t="str">
        <f>LEFT(Table1[[#This Row],[Cur]],3)</f>
        <v/>
      </c>
      <c r="AX1737" s="59"/>
      <c r="AY1737" s="46"/>
      <c r="AZ1737" s="46" t="str">
        <f>IF(Table1[[#This Row],[Cur]]&lt;&gt;"",IF(Table1[[#This Row],[Cur]]="USD","",ExchangeRate),"")</f>
        <v/>
      </c>
      <c r="BA1737" s="46" t="str">
        <f>IF(Table1[[#This Row],[Grant]]&lt;&gt;"",VLOOKUP(Table1[[#This Row],[Grant]],Grants!B:D,3),"")</f>
        <v/>
      </c>
      <c r="BB1737" s="46" t="str">
        <f>TRIM(Table1[[#This Row],[Vendor ID]])</f>
        <v/>
      </c>
      <c r="BC1737">
        <f>IF(Table1[[#This Row],[Reference Number]]=Q1736,BC1736,BC1736+1)</f>
        <v>2</v>
      </c>
    </row>
    <row r="1738" spans="1:55" ht="11.25" hidden="1" customHeight="1">
      <c r="A1738" s="1"/>
      <c r="B1738" s="88" t="str">
        <f>IF(Table1[[#This Row],[Posting Date]]&lt;&gt;"",IF(Table1[[#This Row],[Reference Number]]=Q1737,B1737+1,1),"")</f>
        <v/>
      </c>
      <c r="C1738" s="61"/>
      <c r="D1738" s="61"/>
      <c r="E1738" s="218"/>
      <c r="F1738" s="143" t="str">
        <f>IFERROR(IF(VLOOKUP(Table1[[#This Row],[Budget Code Description]],Dimentions!$X$6:$AC$132,2,FALSE)="","",VLOOKUP(Table1[[#This Row],[Budget Code Description]],Dimentions!$X$6:$AC$132,2,FALSE)),"")</f>
        <v/>
      </c>
      <c r="G1738" s="143" t="str">
        <f>IFERROR(VLOOKUP(Table1[[#This Row],[Budget Code Description]],Dimentions!$X$6:$AC$132,3,FALSE),"")</f>
        <v/>
      </c>
      <c r="H1738" s="64" t="str">
        <f>IFERROR(VLOOKUP(Table1[[#This Row],[Account]],Dimentions!$S$6:$V$233,2,FALSE),"")</f>
        <v/>
      </c>
      <c r="I1738" s="62">
        <f>_xlfn.NUMBERVALUE(LEFT(Table1[[#This Row],[Account]],1))</f>
        <v>0</v>
      </c>
      <c r="J1738" s="62" t="str">
        <f>IFERROR(VLOOKUP(Table1[[#This Row],[Budget Code Description]],Table6[#All],7,FALSE),"")</f>
        <v/>
      </c>
      <c r="K1738" s="143" t="str">
        <f>IFERROR(VLOOKUP(Table1[[#This Row],[Budget Code Description]],Table6[#All],8,FALSE),"")</f>
        <v/>
      </c>
      <c r="L1738" s="63"/>
      <c r="M1738" s="65" t="str">
        <f>IFERROR(VLOOKUP(Table1[[#This Row],[Staff ID]],Table2[],2,FALSE),"")</f>
        <v/>
      </c>
      <c r="N1738" s="211" t="str">
        <f>IFERROR(IF(VLOOKUP(Table1[[#This Row],[Budget Code Description]],Dimentions!$X$6:$AC$97,4,FALSE)="","",VLOOKUP(Table1[[#This Row],[Budget Code Description]],Dimentions!$X$6:$AC$97,4,FALSE)),"")</f>
        <v/>
      </c>
      <c r="O1738" s="65" t="str">
        <f>IFERROR(VLOOKUP(Table1[[#This Row],[Vendor ID]],Table549[],2,FALSE),"")</f>
        <v/>
      </c>
      <c r="P1738" s="63"/>
      <c r="Q1738" s="143" t="str">
        <f>IF(Table1[[#This Row],[Posting Date]]&lt;&gt;"",$D$9,"")</f>
        <v/>
      </c>
      <c r="R1738" s="159" t="str">
        <f>IF(Table1[[#This Row],[Posting Date]]&lt;&gt;"",$D$10,"")</f>
        <v/>
      </c>
      <c r="S1738" s="66"/>
      <c r="T1738" s="63"/>
      <c r="U1738" s="67"/>
      <c r="V1738" s="67"/>
      <c r="W1738" s="67" t="str">
        <f t="shared" si="27"/>
        <v/>
      </c>
      <c r="X1738" s="161" t="str">
        <f>IF(E1738="","",(IF(Table1[[#This Row],[Cur]]="USD",Table1[[#This Row],[Cur_Amount Debit]],Table1[[#This Row],[Cur_Amount Debit]]/Table1[[#This Row],[Exchange Rate]])))</f>
        <v/>
      </c>
      <c r="Y1738" s="161" t="str">
        <f>IF(E1738="","",(IF(Table1[[#This Row],[Cur]]="USD",Table1[[#This Row],[Cur_Amount Credit]],Table1[[#This Row],[Cur_Amount Credit]]/ExchangeRate)))</f>
        <v/>
      </c>
      <c r="Z1738" s="203" t="str">
        <f>IF(E1738="","",(Table1[[#This Row],[Debit USD]]-Table1[[#This Row],[Credit USD]]))</f>
        <v/>
      </c>
      <c r="AA1738" s="122"/>
      <c r="AB1738" s="1"/>
      <c r="AC1738" s="15"/>
      <c r="AD1738" s="15" t="str">
        <f>IF(AND(OR(Table1[[#This Row],[Account]]="15030",Table1[[#This Row],[Account]]="15035",Table1[[#This Row],[Account]]="20150"),Table1[[#This Row],[Vendor ID]]=""),1,"")</f>
        <v/>
      </c>
      <c r="AE1738" s="15"/>
      <c r="AF1738" s="15"/>
      <c r="AG1738" s="15"/>
      <c r="AH1738" s="46" t="str">
        <f>IF(Table1[[#This Row],[Posting Date]]&lt;&gt;"","GJ-"&amp;CountryID,"")</f>
        <v/>
      </c>
      <c r="AI1738" s="59" t="str">
        <f>IF(Table1[[#This Row],[Posting Date]]&lt;&gt;"",Table1[[#This Row],[Posting Date]],"")</f>
        <v/>
      </c>
      <c r="AJ1738" s="46"/>
      <c r="AK1738" s="46" t="str">
        <f>IF(Table1[[#This Row],[Description]]&lt;&gt;"",Table1[[#This Row],[Description]],"")</f>
        <v/>
      </c>
      <c r="AL1738" s="46" t="str">
        <f>IF(Table1[[#This Row],[Posting Date]]&lt;&gt;"",Table1[[#This Row],[Reference Number]],"")</f>
        <v/>
      </c>
      <c r="AM1738" s="46" t="str">
        <f>TRIM(Table1[[#This Row],[Line '#]])</f>
        <v/>
      </c>
      <c r="AN1738" s="46" t="str">
        <f>TRIM(Table1[[#This Row],[Account]])</f>
        <v/>
      </c>
      <c r="AO1738" s="46" t="str">
        <f>IF(Table1[[#This Row],[Posting Date]]&lt;&gt;"",$D$5,"")</f>
        <v/>
      </c>
      <c r="AP1738" s="46" t="str">
        <f>TRIM(Table1[[#This Row],[Departments-Prgrams]])</f>
        <v/>
      </c>
      <c r="AQ1738" s="46" t="str">
        <f>TRIM(Table1[[#This Row],[Grant]])</f>
        <v/>
      </c>
      <c r="AR1738" s="46" t="str">
        <f>TRIM(Table1[[#This Row],[Staff ID]])</f>
        <v/>
      </c>
      <c r="AS1738" s="46" t="str">
        <f>IF(TRIM(Table1[[#This Row],[Budget Code]])=0,"",TRIM(Table1[[#This Row],[Budget Code]]))</f>
        <v/>
      </c>
      <c r="AT1738" s="46" t="str">
        <f>IF(Table1[[#This Row],[Line Description]]&lt;&gt;"",Table1[[#This Row],[Line Description]],"")</f>
        <v/>
      </c>
      <c r="AU1738" s="46" t="str">
        <f>IF(Table1[[#This Row],[Cur_Amount Debit]]&gt;0,ROUND(Table1[[#This Row],[Cur_Amount Debit]],2),"")</f>
        <v/>
      </c>
      <c r="AV1738" s="46" t="str">
        <f>IF(Table1[[#This Row],[Cur_Amount Credit]]&gt;0,ROUND(Table1[[#This Row],[Cur_Amount Credit]],2),"")</f>
        <v/>
      </c>
      <c r="AW1738" s="46" t="str">
        <f>LEFT(Table1[[#This Row],[Cur]],3)</f>
        <v/>
      </c>
      <c r="AX1738" s="59"/>
      <c r="AY1738" s="46"/>
      <c r="AZ1738" s="46" t="str">
        <f>IF(Table1[[#This Row],[Cur]]&lt;&gt;"",IF(Table1[[#This Row],[Cur]]="USD","",ExchangeRate),"")</f>
        <v/>
      </c>
      <c r="BA1738" s="46" t="str">
        <f>IF(Table1[[#This Row],[Grant]]&lt;&gt;"",VLOOKUP(Table1[[#This Row],[Grant]],Grants!B:D,3),"")</f>
        <v/>
      </c>
      <c r="BB1738" s="46" t="str">
        <f>TRIM(Table1[[#This Row],[Vendor ID]])</f>
        <v/>
      </c>
      <c r="BC1738">
        <f>IF(Table1[[#This Row],[Reference Number]]=Q1737,BC1737,BC1737+1)</f>
        <v>2</v>
      </c>
    </row>
    <row r="1739" spans="1:55" ht="11.25" hidden="1" customHeight="1">
      <c r="A1739" s="1"/>
      <c r="B1739" s="88" t="str">
        <f>IF(Table1[[#This Row],[Posting Date]]&lt;&gt;"",IF(Table1[[#This Row],[Reference Number]]=Q1738,B1738+1,1),"")</f>
        <v/>
      </c>
      <c r="C1739" s="61"/>
      <c r="D1739" s="61"/>
      <c r="E1739" s="218"/>
      <c r="F1739" s="143" t="str">
        <f>IFERROR(IF(VLOOKUP(Table1[[#This Row],[Budget Code Description]],Dimentions!$X$6:$AC$132,2,FALSE)="","",VLOOKUP(Table1[[#This Row],[Budget Code Description]],Dimentions!$X$6:$AC$132,2,FALSE)),"")</f>
        <v/>
      </c>
      <c r="G1739" s="143" t="str">
        <f>IFERROR(VLOOKUP(Table1[[#This Row],[Budget Code Description]],Dimentions!$X$6:$AC$132,3,FALSE),"")</f>
        <v/>
      </c>
      <c r="H1739" s="64" t="str">
        <f>IFERROR(VLOOKUP(Table1[[#This Row],[Account]],Dimentions!$S$6:$V$233,2,FALSE),"")</f>
        <v/>
      </c>
      <c r="I1739" s="62">
        <f>_xlfn.NUMBERVALUE(LEFT(Table1[[#This Row],[Account]],1))</f>
        <v>0</v>
      </c>
      <c r="J1739" s="62" t="str">
        <f>IFERROR(VLOOKUP(Table1[[#This Row],[Budget Code Description]],Table6[#All],7,FALSE),"")</f>
        <v/>
      </c>
      <c r="K1739" s="143" t="str">
        <f>IFERROR(VLOOKUP(Table1[[#This Row],[Budget Code Description]],Table6[#All],8,FALSE),"")</f>
        <v/>
      </c>
      <c r="L1739" s="63"/>
      <c r="M1739" s="65" t="str">
        <f>IFERROR(VLOOKUP(Table1[[#This Row],[Staff ID]],Table2[],2,FALSE),"")</f>
        <v/>
      </c>
      <c r="N1739" s="211" t="str">
        <f>IFERROR(IF(VLOOKUP(Table1[[#This Row],[Budget Code Description]],Dimentions!$X$6:$AC$97,4,FALSE)="","",VLOOKUP(Table1[[#This Row],[Budget Code Description]],Dimentions!$X$6:$AC$97,4,FALSE)),"")</f>
        <v/>
      </c>
      <c r="O1739" s="65" t="str">
        <f>IFERROR(VLOOKUP(Table1[[#This Row],[Vendor ID]],Table549[],2,FALSE),"")</f>
        <v/>
      </c>
      <c r="P1739" s="63"/>
      <c r="Q1739" s="143" t="str">
        <f>IF(Table1[[#This Row],[Posting Date]]&lt;&gt;"",$D$9,"")</f>
        <v/>
      </c>
      <c r="R1739" s="159" t="str">
        <f>IF(Table1[[#This Row],[Posting Date]]&lt;&gt;"",$D$10,"")</f>
        <v/>
      </c>
      <c r="S1739" s="66"/>
      <c r="T1739" s="63"/>
      <c r="U1739" s="67"/>
      <c r="V1739" s="67"/>
      <c r="W1739" s="67" t="str">
        <f t="shared" si="27"/>
        <v/>
      </c>
      <c r="X1739" s="161" t="str">
        <f>IF(E1739="","",(IF(Table1[[#This Row],[Cur]]="USD",Table1[[#This Row],[Cur_Amount Debit]],Table1[[#This Row],[Cur_Amount Debit]]/Table1[[#This Row],[Exchange Rate]])))</f>
        <v/>
      </c>
      <c r="Y1739" s="161" t="str">
        <f>IF(E1739="","",(IF(Table1[[#This Row],[Cur]]="USD",Table1[[#This Row],[Cur_Amount Credit]],Table1[[#This Row],[Cur_Amount Credit]]/ExchangeRate)))</f>
        <v/>
      </c>
      <c r="Z1739" s="203" t="str">
        <f>IF(E1739="","",(Table1[[#This Row],[Debit USD]]-Table1[[#This Row],[Credit USD]]))</f>
        <v/>
      </c>
      <c r="AA1739" s="122"/>
      <c r="AB1739" s="1"/>
      <c r="AC1739" s="15"/>
      <c r="AD1739" s="15" t="str">
        <f>IF(AND(OR(Table1[[#This Row],[Account]]="15030",Table1[[#This Row],[Account]]="15035",Table1[[#This Row],[Account]]="20150"),Table1[[#This Row],[Vendor ID]]=""),1,"")</f>
        <v/>
      </c>
      <c r="AE1739" s="15"/>
      <c r="AF1739" s="15"/>
      <c r="AG1739" s="15"/>
      <c r="AH1739" s="46" t="str">
        <f>IF(Table1[[#This Row],[Posting Date]]&lt;&gt;"","GJ-"&amp;CountryID,"")</f>
        <v/>
      </c>
      <c r="AI1739" s="59" t="str">
        <f>IF(Table1[[#This Row],[Posting Date]]&lt;&gt;"",Table1[[#This Row],[Posting Date]],"")</f>
        <v/>
      </c>
      <c r="AJ1739" s="46"/>
      <c r="AK1739" s="46" t="str">
        <f>IF(Table1[[#This Row],[Description]]&lt;&gt;"",Table1[[#This Row],[Description]],"")</f>
        <v/>
      </c>
      <c r="AL1739" s="46" t="str">
        <f>IF(Table1[[#This Row],[Posting Date]]&lt;&gt;"",Table1[[#This Row],[Reference Number]],"")</f>
        <v/>
      </c>
      <c r="AM1739" s="46" t="str">
        <f>TRIM(Table1[[#This Row],[Line '#]])</f>
        <v/>
      </c>
      <c r="AN1739" s="46" t="str">
        <f>TRIM(Table1[[#This Row],[Account]])</f>
        <v/>
      </c>
      <c r="AO1739" s="46" t="str">
        <f>IF(Table1[[#This Row],[Posting Date]]&lt;&gt;"",$D$5,"")</f>
        <v/>
      </c>
      <c r="AP1739" s="46" t="str">
        <f>TRIM(Table1[[#This Row],[Departments-Prgrams]])</f>
        <v/>
      </c>
      <c r="AQ1739" s="46" t="str">
        <f>TRIM(Table1[[#This Row],[Grant]])</f>
        <v/>
      </c>
      <c r="AR1739" s="46" t="str">
        <f>TRIM(Table1[[#This Row],[Staff ID]])</f>
        <v/>
      </c>
      <c r="AS1739" s="46" t="str">
        <f>IF(TRIM(Table1[[#This Row],[Budget Code]])=0,"",TRIM(Table1[[#This Row],[Budget Code]]))</f>
        <v/>
      </c>
      <c r="AT1739" s="46" t="str">
        <f>IF(Table1[[#This Row],[Line Description]]&lt;&gt;"",Table1[[#This Row],[Line Description]],"")</f>
        <v/>
      </c>
      <c r="AU1739" s="46" t="str">
        <f>IF(Table1[[#This Row],[Cur_Amount Debit]]&gt;0,ROUND(Table1[[#This Row],[Cur_Amount Debit]],2),"")</f>
        <v/>
      </c>
      <c r="AV1739" s="46" t="str">
        <f>IF(Table1[[#This Row],[Cur_Amount Credit]]&gt;0,ROUND(Table1[[#This Row],[Cur_Amount Credit]],2),"")</f>
        <v/>
      </c>
      <c r="AW1739" s="46" t="str">
        <f>LEFT(Table1[[#This Row],[Cur]],3)</f>
        <v/>
      </c>
      <c r="AX1739" s="59"/>
      <c r="AY1739" s="46"/>
      <c r="AZ1739" s="46" t="str">
        <f>IF(Table1[[#This Row],[Cur]]&lt;&gt;"",IF(Table1[[#This Row],[Cur]]="USD","",ExchangeRate),"")</f>
        <v/>
      </c>
      <c r="BA1739" s="46" t="str">
        <f>IF(Table1[[#This Row],[Grant]]&lt;&gt;"",VLOOKUP(Table1[[#This Row],[Grant]],Grants!B:D,3),"")</f>
        <v/>
      </c>
      <c r="BB1739" s="46" t="str">
        <f>TRIM(Table1[[#This Row],[Vendor ID]])</f>
        <v/>
      </c>
      <c r="BC1739">
        <f>IF(Table1[[#This Row],[Reference Number]]=Q1738,BC1738,BC1738+1)</f>
        <v>2</v>
      </c>
    </row>
    <row r="1740" spans="1:55" ht="11.25" hidden="1" customHeight="1">
      <c r="A1740" s="1"/>
      <c r="B1740" s="88" t="str">
        <f>IF(Table1[[#This Row],[Posting Date]]&lt;&gt;"",IF(Table1[[#This Row],[Reference Number]]=Q1739,B1739+1,1),"")</f>
        <v/>
      </c>
      <c r="C1740" s="61"/>
      <c r="D1740" s="61"/>
      <c r="E1740" s="218"/>
      <c r="F1740" s="143" t="str">
        <f>IFERROR(IF(VLOOKUP(Table1[[#This Row],[Budget Code Description]],Dimentions!$X$6:$AC$132,2,FALSE)="","",VLOOKUP(Table1[[#This Row],[Budget Code Description]],Dimentions!$X$6:$AC$132,2,FALSE)),"")</f>
        <v/>
      </c>
      <c r="G1740" s="143" t="str">
        <f>IFERROR(VLOOKUP(Table1[[#This Row],[Budget Code Description]],Dimentions!$X$6:$AC$132,3,FALSE),"")</f>
        <v/>
      </c>
      <c r="H1740" s="64" t="str">
        <f>IFERROR(VLOOKUP(Table1[[#This Row],[Account]],Dimentions!$S$6:$V$233,2,FALSE),"")</f>
        <v/>
      </c>
      <c r="I1740" s="62">
        <f>_xlfn.NUMBERVALUE(LEFT(Table1[[#This Row],[Account]],1))</f>
        <v>0</v>
      </c>
      <c r="J1740" s="62" t="str">
        <f>IFERROR(VLOOKUP(Table1[[#This Row],[Budget Code Description]],Table6[#All],7,FALSE),"")</f>
        <v/>
      </c>
      <c r="K1740" s="143" t="str">
        <f>IFERROR(VLOOKUP(Table1[[#This Row],[Budget Code Description]],Table6[#All],8,FALSE),"")</f>
        <v/>
      </c>
      <c r="L1740" s="63"/>
      <c r="M1740" s="65" t="str">
        <f>IFERROR(VLOOKUP(Table1[[#This Row],[Staff ID]],Table2[],2,FALSE),"")</f>
        <v/>
      </c>
      <c r="N1740" s="211" t="str">
        <f>IFERROR(IF(VLOOKUP(Table1[[#This Row],[Budget Code Description]],Dimentions!$X$6:$AC$97,4,FALSE)="","",VLOOKUP(Table1[[#This Row],[Budget Code Description]],Dimentions!$X$6:$AC$97,4,FALSE)),"")</f>
        <v/>
      </c>
      <c r="O1740" s="65" t="str">
        <f>IFERROR(VLOOKUP(Table1[[#This Row],[Vendor ID]],Table549[],2,FALSE),"")</f>
        <v/>
      </c>
      <c r="P1740" s="63"/>
      <c r="Q1740" s="143" t="str">
        <f>IF(Table1[[#This Row],[Posting Date]]&lt;&gt;"",$D$9,"")</f>
        <v/>
      </c>
      <c r="R1740" s="159" t="str">
        <f>IF(Table1[[#This Row],[Posting Date]]&lt;&gt;"",$D$10,"")</f>
        <v/>
      </c>
      <c r="S1740" s="66"/>
      <c r="T1740" s="63"/>
      <c r="U1740" s="67"/>
      <c r="V1740" s="67"/>
      <c r="W1740" s="67" t="str">
        <f t="shared" si="27"/>
        <v/>
      </c>
      <c r="X1740" s="161" t="str">
        <f>IF(E1740="","",(IF(Table1[[#This Row],[Cur]]="USD",Table1[[#This Row],[Cur_Amount Debit]],Table1[[#This Row],[Cur_Amount Debit]]/Table1[[#This Row],[Exchange Rate]])))</f>
        <v/>
      </c>
      <c r="Y1740" s="161" t="str">
        <f>IF(E1740="","",(IF(Table1[[#This Row],[Cur]]="USD",Table1[[#This Row],[Cur_Amount Credit]],Table1[[#This Row],[Cur_Amount Credit]]/ExchangeRate)))</f>
        <v/>
      </c>
      <c r="Z1740" s="203" t="str">
        <f>IF(E1740="","",(Table1[[#This Row],[Debit USD]]-Table1[[#This Row],[Credit USD]]))</f>
        <v/>
      </c>
      <c r="AA1740" s="122"/>
      <c r="AB1740" s="1"/>
      <c r="AC1740" s="15"/>
      <c r="AD1740" s="15" t="str">
        <f>IF(AND(OR(Table1[[#This Row],[Account]]="15030",Table1[[#This Row],[Account]]="15035",Table1[[#This Row],[Account]]="20150"),Table1[[#This Row],[Vendor ID]]=""),1,"")</f>
        <v/>
      </c>
      <c r="AE1740" s="15"/>
      <c r="AF1740" s="15"/>
      <c r="AG1740" s="15"/>
      <c r="AH1740" s="46" t="str">
        <f>IF(Table1[[#This Row],[Posting Date]]&lt;&gt;"","GJ-"&amp;CountryID,"")</f>
        <v/>
      </c>
      <c r="AI1740" s="59" t="str">
        <f>IF(Table1[[#This Row],[Posting Date]]&lt;&gt;"",Table1[[#This Row],[Posting Date]],"")</f>
        <v/>
      </c>
      <c r="AJ1740" s="46"/>
      <c r="AK1740" s="46" t="str">
        <f>IF(Table1[[#This Row],[Description]]&lt;&gt;"",Table1[[#This Row],[Description]],"")</f>
        <v/>
      </c>
      <c r="AL1740" s="46" t="str">
        <f>IF(Table1[[#This Row],[Posting Date]]&lt;&gt;"",Table1[[#This Row],[Reference Number]],"")</f>
        <v/>
      </c>
      <c r="AM1740" s="46" t="str">
        <f>TRIM(Table1[[#This Row],[Line '#]])</f>
        <v/>
      </c>
      <c r="AN1740" s="46" t="str">
        <f>TRIM(Table1[[#This Row],[Account]])</f>
        <v/>
      </c>
      <c r="AO1740" s="46" t="str">
        <f>IF(Table1[[#This Row],[Posting Date]]&lt;&gt;"",$D$5,"")</f>
        <v/>
      </c>
      <c r="AP1740" s="46" t="str">
        <f>TRIM(Table1[[#This Row],[Departments-Prgrams]])</f>
        <v/>
      </c>
      <c r="AQ1740" s="46" t="str">
        <f>TRIM(Table1[[#This Row],[Grant]])</f>
        <v/>
      </c>
      <c r="AR1740" s="46" t="str">
        <f>TRIM(Table1[[#This Row],[Staff ID]])</f>
        <v/>
      </c>
      <c r="AS1740" s="46" t="str">
        <f>IF(TRIM(Table1[[#This Row],[Budget Code]])=0,"",TRIM(Table1[[#This Row],[Budget Code]]))</f>
        <v/>
      </c>
      <c r="AT1740" s="46" t="str">
        <f>IF(Table1[[#This Row],[Line Description]]&lt;&gt;"",Table1[[#This Row],[Line Description]],"")</f>
        <v/>
      </c>
      <c r="AU1740" s="46" t="str">
        <f>IF(Table1[[#This Row],[Cur_Amount Debit]]&gt;0,ROUND(Table1[[#This Row],[Cur_Amount Debit]],2),"")</f>
        <v/>
      </c>
      <c r="AV1740" s="46" t="str">
        <f>IF(Table1[[#This Row],[Cur_Amount Credit]]&gt;0,ROUND(Table1[[#This Row],[Cur_Amount Credit]],2),"")</f>
        <v/>
      </c>
      <c r="AW1740" s="46" t="str">
        <f>LEFT(Table1[[#This Row],[Cur]],3)</f>
        <v/>
      </c>
      <c r="AX1740" s="59"/>
      <c r="AY1740" s="46"/>
      <c r="AZ1740" s="46" t="str">
        <f>IF(Table1[[#This Row],[Cur]]&lt;&gt;"",IF(Table1[[#This Row],[Cur]]="USD","",ExchangeRate),"")</f>
        <v/>
      </c>
      <c r="BA1740" s="46" t="str">
        <f>IF(Table1[[#This Row],[Grant]]&lt;&gt;"",VLOOKUP(Table1[[#This Row],[Grant]],Grants!B:D,3),"")</f>
        <v/>
      </c>
      <c r="BB1740" s="46" t="str">
        <f>TRIM(Table1[[#This Row],[Vendor ID]])</f>
        <v/>
      </c>
      <c r="BC1740">
        <f>IF(Table1[[#This Row],[Reference Number]]=Q1739,BC1739,BC1739+1)</f>
        <v>2</v>
      </c>
    </row>
    <row r="1741" spans="1:55" ht="11.25" hidden="1" customHeight="1">
      <c r="A1741" s="1"/>
      <c r="B1741" s="88" t="str">
        <f>IF(Table1[[#This Row],[Posting Date]]&lt;&gt;"",IF(Table1[[#This Row],[Reference Number]]=Q1740,B1740+1,1),"")</f>
        <v/>
      </c>
      <c r="C1741" s="61"/>
      <c r="D1741" s="61"/>
      <c r="E1741" s="218"/>
      <c r="F1741" s="143" t="str">
        <f>IFERROR(IF(VLOOKUP(Table1[[#This Row],[Budget Code Description]],Dimentions!$X$6:$AC$132,2,FALSE)="","",VLOOKUP(Table1[[#This Row],[Budget Code Description]],Dimentions!$X$6:$AC$132,2,FALSE)),"")</f>
        <v/>
      </c>
      <c r="G1741" s="143" t="str">
        <f>IFERROR(VLOOKUP(Table1[[#This Row],[Budget Code Description]],Dimentions!$X$6:$AC$132,3,FALSE),"")</f>
        <v/>
      </c>
      <c r="H1741" s="64" t="str">
        <f>IFERROR(VLOOKUP(Table1[[#This Row],[Account]],Dimentions!$S$6:$V$233,2,FALSE),"")</f>
        <v/>
      </c>
      <c r="I1741" s="62">
        <f>_xlfn.NUMBERVALUE(LEFT(Table1[[#This Row],[Account]],1))</f>
        <v>0</v>
      </c>
      <c r="J1741" s="62" t="str">
        <f>IFERROR(VLOOKUP(Table1[[#This Row],[Budget Code Description]],Table6[#All],7,FALSE),"")</f>
        <v/>
      </c>
      <c r="K1741" s="143" t="str">
        <f>IFERROR(VLOOKUP(Table1[[#This Row],[Budget Code Description]],Table6[#All],8,FALSE),"")</f>
        <v/>
      </c>
      <c r="L1741" s="63"/>
      <c r="M1741" s="65" t="str">
        <f>IFERROR(VLOOKUP(Table1[[#This Row],[Staff ID]],Table2[],2,FALSE),"")</f>
        <v/>
      </c>
      <c r="N1741" s="211" t="str">
        <f>IFERROR(IF(VLOOKUP(Table1[[#This Row],[Budget Code Description]],Dimentions!$X$6:$AC$97,4,FALSE)="","",VLOOKUP(Table1[[#This Row],[Budget Code Description]],Dimentions!$X$6:$AC$97,4,FALSE)),"")</f>
        <v/>
      </c>
      <c r="O1741" s="65" t="str">
        <f>IFERROR(VLOOKUP(Table1[[#This Row],[Vendor ID]],Table549[],2,FALSE),"")</f>
        <v/>
      </c>
      <c r="P1741" s="63"/>
      <c r="Q1741" s="143" t="str">
        <f>IF(Table1[[#This Row],[Posting Date]]&lt;&gt;"",$D$9,"")</f>
        <v/>
      </c>
      <c r="R1741" s="159" t="str">
        <f>IF(Table1[[#This Row],[Posting Date]]&lt;&gt;"",$D$10,"")</f>
        <v/>
      </c>
      <c r="S1741" s="66"/>
      <c r="T1741" s="63"/>
      <c r="U1741" s="67"/>
      <c r="V1741" s="67"/>
      <c r="W1741" s="67" t="str">
        <f t="shared" si="27"/>
        <v/>
      </c>
      <c r="X1741" s="161" t="str">
        <f>IF(E1741="","",(IF(Table1[[#This Row],[Cur]]="USD",Table1[[#This Row],[Cur_Amount Debit]],Table1[[#This Row],[Cur_Amount Debit]]/Table1[[#This Row],[Exchange Rate]])))</f>
        <v/>
      </c>
      <c r="Y1741" s="161" t="str">
        <f>IF(E1741="","",(IF(Table1[[#This Row],[Cur]]="USD",Table1[[#This Row],[Cur_Amount Credit]],Table1[[#This Row],[Cur_Amount Credit]]/ExchangeRate)))</f>
        <v/>
      </c>
      <c r="Z1741" s="203" t="str">
        <f>IF(E1741="","",(Table1[[#This Row],[Debit USD]]-Table1[[#This Row],[Credit USD]]))</f>
        <v/>
      </c>
      <c r="AA1741" s="122"/>
      <c r="AB1741" s="1"/>
      <c r="AC1741" s="15"/>
      <c r="AD1741" s="15" t="str">
        <f>IF(AND(OR(Table1[[#This Row],[Account]]="15030",Table1[[#This Row],[Account]]="15035",Table1[[#This Row],[Account]]="20150"),Table1[[#This Row],[Vendor ID]]=""),1,"")</f>
        <v/>
      </c>
      <c r="AE1741" s="15"/>
      <c r="AF1741" s="15"/>
      <c r="AG1741" s="15"/>
      <c r="AH1741" s="46" t="str">
        <f>IF(Table1[[#This Row],[Posting Date]]&lt;&gt;"","GJ-"&amp;CountryID,"")</f>
        <v/>
      </c>
      <c r="AI1741" s="59" t="str">
        <f>IF(Table1[[#This Row],[Posting Date]]&lt;&gt;"",Table1[[#This Row],[Posting Date]],"")</f>
        <v/>
      </c>
      <c r="AJ1741" s="46"/>
      <c r="AK1741" s="46" t="str">
        <f>IF(Table1[[#This Row],[Description]]&lt;&gt;"",Table1[[#This Row],[Description]],"")</f>
        <v/>
      </c>
      <c r="AL1741" s="46" t="str">
        <f>IF(Table1[[#This Row],[Posting Date]]&lt;&gt;"",Table1[[#This Row],[Reference Number]],"")</f>
        <v/>
      </c>
      <c r="AM1741" s="46" t="str">
        <f>TRIM(Table1[[#This Row],[Line '#]])</f>
        <v/>
      </c>
      <c r="AN1741" s="46" t="str">
        <f>TRIM(Table1[[#This Row],[Account]])</f>
        <v/>
      </c>
      <c r="AO1741" s="46" t="str">
        <f>IF(Table1[[#This Row],[Posting Date]]&lt;&gt;"",$D$5,"")</f>
        <v/>
      </c>
      <c r="AP1741" s="46" t="str">
        <f>TRIM(Table1[[#This Row],[Departments-Prgrams]])</f>
        <v/>
      </c>
      <c r="AQ1741" s="46" t="str">
        <f>TRIM(Table1[[#This Row],[Grant]])</f>
        <v/>
      </c>
      <c r="AR1741" s="46" t="str">
        <f>TRIM(Table1[[#This Row],[Staff ID]])</f>
        <v/>
      </c>
      <c r="AS1741" s="46" t="str">
        <f>IF(TRIM(Table1[[#This Row],[Budget Code]])=0,"",TRIM(Table1[[#This Row],[Budget Code]]))</f>
        <v/>
      </c>
      <c r="AT1741" s="46" t="str">
        <f>IF(Table1[[#This Row],[Line Description]]&lt;&gt;"",Table1[[#This Row],[Line Description]],"")</f>
        <v/>
      </c>
      <c r="AU1741" s="46" t="str">
        <f>IF(Table1[[#This Row],[Cur_Amount Debit]]&gt;0,ROUND(Table1[[#This Row],[Cur_Amount Debit]],2),"")</f>
        <v/>
      </c>
      <c r="AV1741" s="46" t="str">
        <f>IF(Table1[[#This Row],[Cur_Amount Credit]]&gt;0,ROUND(Table1[[#This Row],[Cur_Amount Credit]],2),"")</f>
        <v/>
      </c>
      <c r="AW1741" s="46" t="str">
        <f>LEFT(Table1[[#This Row],[Cur]],3)</f>
        <v/>
      </c>
      <c r="AX1741" s="59"/>
      <c r="AY1741" s="46"/>
      <c r="AZ1741" s="46" t="str">
        <f>IF(Table1[[#This Row],[Cur]]&lt;&gt;"",IF(Table1[[#This Row],[Cur]]="USD","",ExchangeRate),"")</f>
        <v/>
      </c>
      <c r="BA1741" s="46" t="str">
        <f>IF(Table1[[#This Row],[Grant]]&lt;&gt;"",VLOOKUP(Table1[[#This Row],[Grant]],Grants!B:D,3),"")</f>
        <v/>
      </c>
      <c r="BB1741" s="46" t="str">
        <f>TRIM(Table1[[#This Row],[Vendor ID]])</f>
        <v/>
      </c>
      <c r="BC1741">
        <f>IF(Table1[[#This Row],[Reference Number]]=Q1740,BC1740,BC1740+1)</f>
        <v>2</v>
      </c>
    </row>
    <row r="1742" spans="1:55" ht="11.25" hidden="1" customHeight="1">
      <c r="A1742" s="1"/>
      <c r="B1742" s="88" t="str">
        <f>IF(Table1[[#This Row],[Posting Date]]&lt;&gt;"",IF(Table1[[#This Row],[Reference Number]]=Q1741,B1741+1,1),"")</f>
        <v/>
      </c>
      <c r="C1742" s="61"/>
      <c r="D1742" s="61"/>
      <c r="E1742" s="218"/>
      <c r="F1742" s="143" t="str">
        <f>IFERROR(IF(VLOOKUP(Table1[[#This Row],[Budget Code Description]],Dimentions!$X$6:$AC$132,2,FALSE)="","",VLOOKUP(Table1[[#This Row],[Budget Code Description]],Dimentions!$X$6:$AC$132,2,FALSE)),"")</f>
        <v/>
      </c>
      <c r="G1742" s="143" t="str">
        <f>IFERROR(VLOOKUP(Table1[[#This Row],[Budget Code Description]],Dimentions!$X$6:$AC$132,3,FALSE),"")</f>
        <v/>
      </c>
      <c r="H1742" s="64" t="str">
        <f>IFERROR(VLOOKUP(Table1[[#This Row],[Account]],Dimentions!$S$6:$V$233,2,FALSE),"")</f>
        <v/>
      </c>
      <c r="I1742" s="62">
        <f>_xlfn.NUMBERVALUE(LEFT(Table1[[#This Row],[Account]],1))</f>
        <v>0</v>
      </c>
      <c r="J1742" s="62" t="str">
        <f>IFERROR(VLOOKUP(Table1[[#This Row],[Budget Code Description]],Table6[#All],7,FALSE),"")</f>
        <v/>
      </c>
      <c r="K1742" s="143" t="str">
        <f>IFERROR(VLOOKUP(Table1[[#This Row],[Budget Code Description]],Table6[#All],8,FALSE),"")</f>
        <v/>
      </c>
      <c r="L1742" s="63"/>
      <c r="M1742" s="65" t="str">
        <f>IFERROR(VLOOKUP(Table1[[#This Row],[Staff ID]],Table2[],2,FALSE),"")</f>
        <v/>
      </c>
      <c r="N1742" s="211" t="str">
        <f>IFERROR(IF(VLOOKUP(Table1[[#This Row],[Budget Code Description]],Dimentions!$X$6:$AC$97,4,FALSE)="","",VLOOKUP(Table1[[#This Row],[Budget Code Description]],Dimentions!$X$6:$AC$97,4,FALSE)),"")</f>
        <v/>
      </c>
      <c r="O1742" s="65" t="str">
        <f>IFERROR(VLOOKUP(Table1[[#This Row],[Vendor ID]],Table549[],2,FALSE),"")</f>
        <v/>
      </c>
      <c r="P1742" s="63"/>
      <c r="Q1742" s="143" t="str">
        <f>IF(Table1[[#This Row],[Posting Date]]&lt;&gt;"",$D$9,"")</f>
        <v/>
      </c>
      <c r="R1742" s="159" t="str">
        <f>IF(Table1[[#This Row],[Posting Date]]&lt;&gt;"",$D$10,"")</f>
        <v/>
      </c>
      <c r="S1742" s="66"/>
      <c r="T1742" s="63"/>
      <c r="U1742" s="67"/>
      <c r="V1742" s="67"/>
      <c r="W1742" s="67" t="str">
        <f t="shared" si="27"/>
        <v/>
      </c>
      <c r="X1742" s="161" t="str">
        <f>IF(E1742="","",(IF(Table1[[#This Row],[Cur]]="USD",Table1[[#This Row],[Cur_Amount Debit]],Table1[[#This Row],[Cur_Amount Debit]]/Table1[[#This Row],[Exchange Rate]])))</f>
        <v/>
      </c>
      <c r="Y1742" s="161" t="str">
        <f>IF(E1742="","",(IF(Table1[[#This Row],[Cur]]="USD",Table1[[#This Row],[Cur_Amount Credit]],Table1[[#This Row],[Cur_Amount Credit]]/ExchangeRate)))</f>
        <v/>
      </c>
      <c r="Z1742" s="203" t="str">
        <f>IF(E1742="","",(Table1[[#This Row],[Debit USD]]-Table1[[#This Row],[Credit USD]]))</f>
        <v/>
      </c>
      <c r="AA1742" s="122"/>
      <c r="AB1742" s="1"/>
      <c r="AC1742" s="15"/>
      <c r="AD1742" s="15" t="str">
        <f>IF(AND(OR(Table1[[#This Row],[Account]]="15030",Table1[[#This Row],[Account]]="15035",Table1[[#This Row],[Account]]="20150"),Table1[[#This Row],[Vendor ID]]=""),1,"")</f>
        <v/>
      </c>
      <c r="AE1742" s="15"/>
      <c r="AF1742" s="15"/>
      <c r="AG1742" s="15"/>
      <c r="AH1742" s="46" t="str">
        <f>IF(Table1[[#This Row],[Posting Date]]&lt;&gt;"","GJ-"&amp;CountryID,"")</f>
        <v/>
      </c>
      <c r="AI1742" s="59" t="str">
        <f>IF(Table1[[#This Row],[Posting Date]]&lt;&gt;"",Table1[[#This Row],[Posting Date]],"")</f>
        <v/>
      </c>
      <c r="AJ1742" s="46"/>
      <c r="AK1742" s="46" t="str">
        <f>IF(Table1[[#This Row],[Description]]&lt;&gt;"",Table1[[#This Row],[Description]],"")</f>
        <v/>
      </c>
      <c r="AL1742" s="46" t="str">
        <f>IF(Table1[[#This Row],[Posting Date]]&lt;&gt;"",Table1[[#This Row],[Reference Number]],"")</f>
        <v/>
      </c>
      <c r="AM1742" s="46" t="str">
        <f>TRIM(Table1[[#This Row],[Line '#]])</f>
        <v/>
      </c>
      <c r="AN1742" s="46" t="str">
        <f>TRIM(Table1[[#This Row],[Account]])</f>
        <v/>
      </c>
      <c r="AO1742" s="46" t="str">
        <f>IF(Table1[[#This Row],[Posting Date]]&lt;&gt;"",$D$5,"")</f>
        <v/>
      </c>
      <c r="AP1742" s="46" t="str">
        <f>TRIM(Table1[[#This Row],[Departments-Prgrams]])</f>
        <v/>
      </c>
      <c r="AQ1742" s="46" t="str">
        <f>TRIM(Table1[[#This Row],[Grant]])</f>
        <v/>
      </c>
      <c r="AR1742" s="46" t="str">
        <f>TRIM(Table1[[#This Row],[Staff ID]])</f>
        <v/>
      </c>
      <c r="AS1742" s="46" t="str">
        <f>IF(TRIM(Table1[[#This Row],[Budget Code]])=0,"",TRIM(Table1[[#This Row],[Budget Code]]))</f>
        <v/>
      </c>
      <c r="AT1742" s="46" t="str">
        <f>IF(Table1[[#This Row],[Line Description]]&lt;&gt;"",Table1[[#This Row],[Line Description]],"")</f>
        <v/>
      </c>
      <c r="AU1742" s="46" t="str">
        <f>IF(Table1[[#This Row],[Cur_Amount Debit]]&gt;0,ROUND(Table1[[#This Row],[Cur_Amount Debit]],2),"")</f>
        <v/>
      </c>
      <c r="AV1742" s="46" t="str">
        <f>IF(Table1[[#This Row],[Cur_Amount Credit]]&gt;0,ROUND(Table1[[#This Row],[Cur_Amount Credit]],2),"")</f>
        <v/>
      </c>
      <c r="AW1742" s="46" t="str">
        <f>LEFT(Table1[[#This Row],[Cur]],3)</f>
        <v/>
      </c>
      <c r="AX1742" s="59"/>
      <c r="AY1742" s="46"/>
      <c r="AZ1742" s="46" t="str">
        <f>IF(Table1[[#This Row],[Cur]]&lt;&gt;"",IF(Table1[[#This Row],[Cur]]="USD","",ExchangeRate),"")</f>
        <v/>
      </c>
      <c r="BA1742" s="46" t="str">
        <f>IF(Table1[[#This Row],[Grant]]&lt;&gt;"",VLOOKUP(Table1[[#This Row],[Grant]],Grants!B:D,3),"")</f>
        <v/>
      </c>
      <c r="BB1742" s="46" t="str">
        <f>TRIM(Table1[[#This Row],[Vendor ID]])</f>
        <v/>
      </c>
      <c r="BC1742">
        <f>IF(Table1[[#This Row],[Reference Number]]=Q1741,BC1741,BC1741+1)</f>
        <v>2</v>
      </c>
    </row>
    <row r="1743" spans="1:55" ht="11.25" hidden="1" customHeight="1">
      <c r="A1743" s="1"/>
      <c r="B1743" s="88" t="str">
        <f>IF(Table1[[#This Row],[Posting Date]]&lt;&gt;"",IF(Table1[[#This Row],[Reference Number]]=Q1742,B1742+1,1),"")</f>
        <v/>
      </c>
      <c r="C1743" s="61"/>
      <c r="D1743" s="61"/>
      <c r="E1743" s="218"/>
      <c r="F1743" s="143" t="str">
        <f>IFERROR(IF(VLOOKUP(Table1[[#This Row],[Budget Code Description]],Dimentions!$X$6:$AC$132,2,FALSE)="","",VLOOKUP(Table1[[#This Row],[Budget Code Description]],Dimentions!$X$6:$AC$132,2,FALSE)),"")</f>
        <v/>
      </c>
      <c r="G1743" s="143" t="str">
        <f>IFERROR(VLOOKUP(Table1[[#This Row],[Budget Code Description]],Dimentions!$X$6:$AC$132,3,FALSE),"")</f>
        <v/>
      </c>
      <c r="H1743" s="64" t="str">
        <f>IFERROR(VLOOKUP(Table1[[#This Row],[Account]],Dimentions!$S$6:$V$233,2,FALSE),"")</f>
        <v/>
      </c>
      <c r="I1743" s="62">
        <f>_xlfn.NUMBERVALUE(LEFT(Table1[[#This Row],[Account]],1))</f>
        <v>0</v>
      </c>
      <c r="J1743" s="62" t="str">
        <f>IFERROR(VLOOKUP(Table1[[#This Row],[Budget Code Description]],Table6[#All],7,FALSE),"")</f>
        <v/>
      </c>
      <c r="K1743" s="143" t="str">
        <f>IFERROR(VLOOKUP(Table1[[#This Row],[Budget Code Description]],Table6[#All],8,FALSE),"")</f>
        <v/>
      </c>
      <c r="L1743" s="63"/>
      <c r="M1743" s="65" t="str">
        <f>IFERROR(VLOOKUP(Table1[[#This Row],[Staff ID]],Table2[],2,FALSE),"")</f>
        <v/>
      </c>
      <c r="N1743" s="211" t="str">
        <f>IFERROR(IF(VLOOKUP(Table1[[#This Row],[Budget Code Description]],Dimentions!$X$6:$AC$97,4,FALSE)="","",VLOOKUP(Table1[[#This Row],[Budget Code Description]],Dimentions!$X$6:$AC$97,4,FALSE)),"")</f>
        <v/>
      </c>
      <c r="O1743" s="65" t="str">
        <f>IFERROR(VLOOKUP(Table1[[#This Row],[Vendor ID]],Table549[],2,FALSE),"")</f>
        <v/>
      </c>
      <c r="P1743" s="63"/>
      <c r="Q1743" s="143" t="str">
        <f>IF(Table1[[#This Row],[Posting Date]]&lt;&gt;"",$D$9,"")</f>
        <v/>
      </c>
      <c r="R1743" s="159" t="str">
        <f>IF(Table1[[#This Row],[Posting Date]]&lt;&gt;"",$D$10,"")</f>
        <v/>
      </c>
      <c r="S1743" s="66"/>
      <c r="T1743" s="63"/>
      <c r="U1743" s="67"/>
      <c r="V1743" s="67"/>
      <c r="W1743" s="67" t="str">
        <f t="shared" si="27"/>
        <v/>
      </c>
      <c r="X1743" s="161" t="str">
        <f>IF(E1743="","",(IF(Table1[[#This Row],[Cur]]="USD",Table1[[#This Row],[Cur_Amount Debit]],Table1[[#This Row],[Cur_Amount Debit]]/Table1[[#This Row],[Exchange Rate]])))</f>
        <v/>
      </c>
      <c r="Y1743" s="161" t="str">
        <f>IF(E1743="","",(IF(Table1[[#This Row],[Cur]]="USD",Table1[[#This Row],[Cur_Amount Credit]],Table1[[#This Row],[Cur_Amount Credit]]/ExchangeRate)))</f>
        <v/>
      </c>
      <c r="Z1743" s="203" t="str">
        <f>IF(E1743="","",(Table1[[#This Row],[Debit USD]]-Table1[[#This Row],[Credit USD]]))</f>
        <v/>
      </c>
      <c r="AA1743" s="122"/>
      <c r="AB1743" s="1"/>
      <c r="AC1743" s="15"/>
      <c r="AD1743" s="15" t="str">
        <f>IF(AND(OR(Table1[[#This Row],[Account]]="15030",Table1[[#This Row],[Account]]="15035",Table1[[#This Row],[Account]]="20150"),Table1[[#This Row],[Vendor ID]]=""),1,"")</f>
        <v/>
      </c>
      <c r="AE1743" s="15"/>
      <c r="AF1743" s="15"/>
      <c r="AG1743" s="15"/>
      <c r="AH1743" s="46" t="str">
        <f>IF(Table1[[#This Row],[Posting Date]]&lt;&gt;"","GJ-"&amp;CountryID,"")</f>
        <v/>
      </c>
      <c r="AI1743" s="59" t="str">
        <f>IF(Table1[[#This Row],[Posting Date]]&lt;&gt;"",Table1[[#This Row],[Posting Date]],"")</f>
        <v/>
      </c>
      <c r="AJ1743" s="46"/>
      <c r="AK1743" s="46" t="str">
        <f>IF(Table1[[#This Row],[Description]]&lt;&gt;"",Table1[[#This Row],[Description]],"")</f>
        <v/>
      </c>
      <c r="AL1743" s="46" t="str">
        <f>IF(Table1[[#This Row],[Posting Date]]&lt;&gt;"",Table1[[#This Row],[Reference Number]],"")</f>
        <v/>
      </c>
      <c r="AM1743" s="46" t="str">
        <f>TRIM(Table1[[#This Row],[Line '#]])</f>
        <v/>
      </c>
      <c r="AN1743" s="46" t="str">
        <f>TRIM(Table1[[#This Row],[Account]])</f>
        <v/>
      </c>
      <c r="AO1743" s="46" t="str">
        <f>IF(Table1[[#This Row],[Posting Date]]&lt;&gt;"",$D$5,"")</f>
        <v/>
      </c>
      <c r="AP1743" s="46" t="str">
        <f>TRIM(Table1[[#This Row],[Departments-Prgrams]])</f>
        <v/>
      </c>
      <c r="AQ1743" s="46" t="str">
        <f>TRIM(Table1[[#This Row],[Grant]])</f>
        <v/>
      </c>
      <c r="AR1743" s="46" t="str">
        <f>TRIM(Table1[[#This Row],[Staff ID]])</f>
        <v/>
      </c>
      <c r="AS1743" s="46" t="str">
        <f>IF(TRIM(Table1[[#This Row],[Budget Code]])=0,"",TRIM(Table1[[#This Row],[Budget Code]]))</f>
        <v/>
      </c>
      <c r="AT1743" s="46" t="str">
        <f>IF(Table1[[#This Row],[Line Description]]&lt;&gt;"",Table1[[#This Row],[Line Description]],"")</f>
        <v/>
      </c>
      <c r="AU1743" s="46" t="str">
        <f>IF(Table1[[#This Row],[Cur_Amount Debit]]&gt;0,ROUND(Table1[[#This Row],[Cur_Amount Debit]],2),"")</f>
        <v/>
      </c>
      <c r="AV1743" s="46" t="str">
        <f>IF(Table1[[#This Row],[Cur_Amount Credit]]&gt;0,ROUND(Table1[[#This Row],[Cur_Amount Credit]],2),"")</f>
        <v/>
      </c>
      <c r="AW1743" s="46" t="str">
        <f>LEFT(Table1[[#This Row],[Cur]],3)</f>
        <v/>
      </c>
      <c r="AX1743" s="59"/>
      <c r="AY1743" s="46"/>
      <c r="AZ1743" s="46" t="str">
        <f>IF(Table1[[#This Row],[Cur]]&lt;&gt;"",IF(Table1[[#This Row],[Cur]]="USD","",ExchangeRate),"")</f>
        <v/>
      </c>
      <c r="BA1743" s="46" t="str">
        <f>IF(Table1[[#This Row],[Grant]]&lt;&gt;"",VLOOKUP(Table1[[#This Row],[Grant]],Grants!B:D,3),"")</f>
        <v/>
      </c>
      <c r="BB1743" s="46" t="str">
        <f>TRIM(Table1[[#This Row],[Vendor ID]])</f>
        <v/>
      </c>
      <c r="BC1743">
        <f>IF(Table1[[#This Row],[Reference Number]]=Q1742,BC1742,BC1742+1)</f>
        <v>2</v>
      </c>
    </row>
    <row r="1744" spans="1:55" ht="11.25" hidden="1" customHeight="1">
      <c r="A1744" s="1"/>
      <c r="B1744" s="88" t="str">
        <f>IF(Table1[[#This Row],[Posting Date]]&lt;&gt;"",IF(Table1[[#This Row],[Reference Number]]=Q1743,B1743+1,1),"")</f>
        <v/>
      </c>
      <c r="C1744" s="61"/>
      <c r="D1744" s="61"/>
      <c r="E1744" s="218"/>
      <c r="F1744" s="143" t="str">
        <f>IFERROR(IF(VLOOKUP(Table1[[#This Row],[Budget Code Description]],Dimentions!$X$6:$AC$132,2,FALSE)="","",VLOOKUP(Table1[[#This Row],[Budget Code Description]],Dimentions!$X$6:$AC$132,2,FALSE)),"")</f>
        <v/>
      </c>
      <c r="G1744" s="143" t="str">
        <f>IFERROR(VLOOKUP(Table1[[#This Row],[Budget Code Description]],Dimentions!$X$6:$AC$132,3,FALSE),"")</f>
        <v/>
      </c>
      <c r="H1744" s="64" t="str">
        <f>IFERROR(VLOOKUP(Table1[[#This Row],[Account]],Dimentions!$S$6:$V$233,2,FALSE),"")</f>
        <v/>
      </c>
      <c r="I1744" s="62">
        <f>_xlfn.NUMBERVALUE(LEFT(Table1[[#This Row],[Account]],1))</f>
        <v>0</v>
      </c>
      <c r="J1744" s="62" t="str">
        <f>IFERROR(VLOOKUP(Table1[[#This Row],[Budget Code Description]],Table6[#All],7,FALSE),"")</f>
        <v/>
      </c>
      <c r="K1744" s="143" t="str">
        <f>IFERROR(VLOOKUP(Table1[[#This Row],[Budget Code Description]],Table6[#All],8,FALSE),"")</f>
        <v/>
      </c>
      <c r="L1744" s="63"/>
      <c r="M1744" s="65" t="str">
        <f>IFERROR(VLOOKUP(Table1[[#This Row],[Staff ID]],Table2[],2,FALSE),"")</f>
        <v/>
      </c>
      <c r="N1744" s="211" t="str">
        <f>IFERROR(IF(VLOOKUP(Table1[[#This Row],[Budget Code Description]],Dimentions!$X$6:$AC$97,4,FALSE)="","",VLOOKUP(Table1[[#This Row],[Budget Code Description]],Dimentions!$X$6:$AC$97,4,FALSE)),"")</f>
        <v/>
      </c>
      <c r="O1744" s="65" t="str">
        <f>IFERROR(VLOOKUP(Table1[[#This Row],[Vendor ID]],Table549[],2,FALSE),"")</f>
        <v/>
      </c>
      <c r="P1744" s="63"/>
      <c r="Q1744" s="143" t="str">
        <f>IF(Table1[[#This Row],[Posting Date]]&lt;&gt;"",$D$9,"")</f>
        <v/>
      </c>
      <c r="R1744" s="159" t="str">
        <f>IF(Table1[[#This Row],[Posting Date]]&lt;&gt;"",$D$10,"")</f>
        <v/>
      </c>
      <c r="S1744" s="66"/>
      <c r="T1744" s="63"/>
      <c r="U1744" s="67"/>
      <c r="V1744" s="67"/>
      <c r="W1744" s="67" t="str">
        <f t="shared" si="27"/>
        <v/>
      </c>
      <c r="X1744" s="161" t="str">
        <f>IF(E1744="","",(IF(Table1[[#This Row],[Cur]]="USD",Table1[[#This Row],[Cur_Amount Debit]],Table1[[#This Row],[Cur_Amount Debit]]/Table1[[#This Row],[Exchange Rate]])))</f>
        <v/>
      </c>
      <c r="Y1744" s="161" t="str">
        <f>IF(E1744="","",(IF(Table1[[#This Row],[Cur]]="USD",Table1[[#This Row],[Cur_Amount Credit]],Table1[[#This Row],[Cur_Amount Credit]]/ExchangeRate)))</f>
        <v/>
      </c>
      <c r="Z1744" s="203" t="str">
        <f>IF(E1744="","",(Table1[[#This Row],[Debit USD]]-Table1[[#This Row],[Credit USD]]))</f>
        <v/>
      </c>
      <c r="AA1744" s="122"/>
      <c r="AB1744" s="1"/>
      <c r="AC1744" s="15"/>
      <c r="AD1744" s="15" t="str">
        <f>IF(AND(OR(Table1[[#This Row],[Account]]="15030",Table1[[#This Row],[Account]]="15035",Table1[[#This Row],[Account]]="20150"),Table1[[#This Row],[Vendor ID]]=""),1,"")</f>
        <v/>
      </c>
      <c r="AE1744" s="15"/>
      <c r="AF1744" s="15"/>
      <c r="AG1744" s="15"/>
      <c r="AH1744" s="46" t="str">
        <f>IF(Table1[[#This Row],[Posting Date]]&lt;&gt;"","GJ-"&amp;CountryID,"")</f>
        <v/>
      </c>
      <c r="AI1744" s="59" t="str">
        <f>IF(Table1[[#This Row],[Posting Date]]&lt;&gt;"",Table1[[#This Row],[Posting Date]],"")</f>
        <v/>
      </c>
      <c r="AJ1744" s="46"/>
      <c r="AK1744" s="46" t="str">
        <f>IF(Table1[[#This Row],[Description]]&lt;&gt;"",Table1[[#This Row],[Description]],"")</f>
        <v/>
      </c>
      <c r="AL1744" s="46" t="str">
        <f>IF(Table1[[#This Row],[Posting Date]]&lt;&gt;"",Table1[[#This Row],[Reference Number]],"")</f>
        <v/>
      </c>
      <c r="AM1744" s="46" t="str">
        <f>TRIM(Table1[[#This Row],[Line '#]])</f>
        <v/>
      </c>
      <c r="AN1744" s="46" t="str">
        <f>TRIM(Table1[[#This Row],[Account]])</f>
        <v/>
      </c>
      <c r="AO1744" s="46" t="str">
        <f>IF(Table1[[#This Row],[Posting Date]]&lt;&gt;"",$D$5,"")</f>
        <v/>
      </c>
      <c r="AP1744" s="46" t="str">
        <f>TRIM(Table1[[#This Row],[Departments-Prgrams]])</f>
        <v/>
      </c>
      <c r="AQ1744" s="46" t="str">
        <f>TRIM(Table1[[#This Row],[Grant]])</f>
        <v/>
      </c>
      <c r="AR1744" s="46" t="str">
        <f>TRIM(Table1[[#This Row],[Staff ID]])</f>
        <v/>
      </c>
      <c r="AS1744" s="46" t="str">
        <f>IF(TRIM(Table1[[#This Row],[Budget Code]])=0,"",TRIM(Table1[[#This Row],[Budget Code]]))</f>
        <v/>
      </c>
      <c r="AT1744" s="46" t="str">
        <f>IF(Table1[[#This Row],[Line Description]]&lt;&gt;"",Table1[[#This Row],[Line Description]],"")</f>
        <v/>
      </c>
      <c r="AU1744" s="46" t="str">
        <f>IF(Table1[[#This Row],[Cur_Amount Debit]]&gt;0,ROUND(Table1[[#This Row],[Cur_Amount Debit]],2),"")</f>
        <v/>
      </c>
      <c r="AV1744" s="46" t="str">
        <f>IF(Table1[[#This Row],[Cur_Amount Credit]]&gt;0,ROUND(Table1[[#This Row],[Cur_Amount Credit]],2),"")</f>
        <v/>
      </c>
      <c r="AW1744" s="46" t="str">
        <f>LEFT(Table1[[#This Row],[Cur]],3)</f>
        <v/>
      </c>
      <c r="AX1744" s="59"/>
      <c r="AY1744" s="46"/>
      <c r="AZ1744" s="46" t="str">
        <f>IF(Table1[[#This Row],[Cur]]&lt;&gt;"",IF(Table1[[#This Row],[Cur]]="USD","",ExchangeRate),"")</f>
        <v/>
      </c>
      <c r="BA1744" s="46" t="str">
        <f>IF(Table1[[#This Row],[Grant]]&lt;&gt;"",VLOOKUP(Table1[[#This Row],[Grant]],Grants!B:D,3),"")</f>
        <v/>
      </c>
      <c r="BB1744" s="46" t="str">
        <f>TRIM(Table1[[#This Row],[Vendor ID]])</f>
        <v/>
      </c>
      <c r="BC1744">
        <f>IF(Table1[[#This Row],[Reference Number]]=Q1743,BC1743,BC1743+1)</f>
        <v>2</v>
      </c>
    </row>
    <row r="1745" spans="1:55" ht="11.25" hidden="1" customHeight="1">
      <c r="A1745" s="1"/>
      <c r="B1745" s="88" t="str">
        <f>IF(Table1[[#This Row],[Posting Date]]&lt;&gt;"",IF(Table1[[#This Row],[Reference Number]]=Q1744,B1744+1,1),"")</f>
        <v/>
      </c>
      <c r="C1745" s="61"/>
      <c r="D1745" s="61"/>
      <c r="E1745" s="218"/>
      <c r="F1745" s="143" t="str">
        <f>IFERROR(IF(VLOOKUP(Table1[[#This Row],[Budget Code Description]],Dimentions!$X$6:$AC$132,2,FALSE)="","",VLOOKUP(Table1[[#This Row],[Budget Code Description]],Dimentions!$X$6:$AC$132,2,FALSE)),"")</f>
        <v/>
      </c>
      <c r="G1745" s="143" t="str">
        <f>IFERROR(VLOOKUP(Table1[[#This Row],[Budget Code Description]],Dimentions!$X$6:$AC$132,3,FALSE),"")</f>
        <v/>
      </c>
      <c r="H1745" s="64" t="str">
        <f>IFERROR(VLOOKUP(Table1[[#This Row],[Account]],Dimentions!$S$6:$V$233,2,FALSE),"")</f>
        <v/>
      </c>
      <c r="I1745" s="62">
        <f>_xlfn.NUMBERVALUE(LEFT(Table1[[#This Row],[Account]],1))</f>
        <v>0</v>
      </c>
      <c r="J1745" s="62" t="str">
        <f>IFERROR(VLOOKUP(Table1[[#This Row],[Budget Code Description]],Table6[#All],7,FALSE),"")</f>
        <v/>
      </c>
      <c r="K1745" s="143" t="str">
        <f>IFERROR(VLOOKUP(Table1[[#This Row],[Budget Code Description]],Table6[#All],8,FALSE),"")</f>
        <v/>
      </c>
      <c r="L1745" s="63"/>
      <c r="M1745" s="65" t="str">
        <f>IFERROR(VLOOKUP(Table1[[#This Row],[Staff ID]],Table2[],2,FALSE),"")</f>
        <v/>
      </c>
      <c r="N1745" s="211" t="str">
        <f>IFERROR(IF(VLOOKUP(Table1[[#This Row],[Budget Code Description]],Dimentions!$X$6:$AC$97,4,FALSE)="","",VLOOKUP(Table1[[#This Row],[Budget Code Description]],Dimentions!$X$6:$AC$97,4,FALSE)),"")</f>
        <v/>
      </c>
      <c r="O1745" s="65" t="str">
        <f>IFERROR(VLOOKUP(Table1[[#This Row],[Vendor ID]],Table549[],2,FALSE),"")</f>
        <v/>
      </c>
      <c r="P1745" s="63"/>
      <c r="Q1745" s="143" t="str">
        <f>IF(Table1[[#This Row],[Posting Date]]&lt;&gt;"",$D$9,"")</f>
        <v/>
      </c>
      <c r="R1745" s="159" t="str">
        <f>IF(Table1[[#This Row],[Posting Date]]&lt;&gt;"",$D$10,"")</f>
        <v/>
      </c>
      <c r="S1745" s="66"/>
      <c r="T1745" s="63"/>
      <c r="U1745" s="67"/>
      <c r="V1745" s="67"/>
      <c r="W1745" s="67" t="str">
        <f t="shared" si="27"/>
        <v/>
      </c>
      <c r="X1745" s="161" t="str">
        <f>IF(E1745="","",(IF(Table1[[#This Row],[Cur]]="USD",Table1[[#This Row],[Cur_Amount Debit]],Table1[[#This Row],[Cur_Amount Debit]]/Table1[[#This Row],[Exchange Rate]])))</f>
        <v/>
      </c>
      <c r="Y1745" s="161" t="str">
        <f>IF(E1745="","",(IF(Table1[[#This Row],[Cur]]="USD",Table1[[#This Row],[Cur_Amount Credit]],Table1[[#This Row],[Cur_Amount Credit]]/ExchangeRate)))</f>
        <v/>
      </c>
      <c r="Z1745" s="203" t="str">
        <f>IF(E1745="","",(Table1[[#This Row],[Debit USD]]-Table1[[#This Row],[Credit USD]]))</f>
        <v/>
      </c>
      <c r="AA1745" s="122"/>
      <c r="AB1745" s="1"/>
      <c r="AC1745" s="15"/>
      <c r="AD1745" s="15" t="str">
        <f>IF(AND(OR(Table1[[#This Row],[Account]]="15030",Table1[[#This Row],[Account]]="15035",Table1[[#This Row],[Account]]="20150"),Table1[[#This Row],[Vendor ID]]=""),1,"")</f>
        <v/>
      </c>
      <c r="AE1745" s="15"/>
      <c r="AF1745" s="15"/>
      <c r="AG1745" s="15"/>
      <c r="AH1745" s="46" t="str">
        <f>IF(Table1[[#This Row],[Posting Date]]&lt;&gt;"","GJ-"&amp;CountryID,"")</f>
        <v/>
      </c>
      <c r="AI1745" s="59" t="str">
        <f>IF(Table1[[#This Row],[Posting Date]]&lt;&gt;"",Table1[[#This Row],[Posting Date]],"")</f>
        <v/>
      </c>
      <c r="AJ1745" s="46"/>
      <c r="AK1745" s="46" t="str">
        <f>IF(Table1[[#This Row],[Description]]&lt;&gt;"",Table1[[#This Row],[Description]],"")</f>
        <v/>
      </c>
      <c r="AL1745" s="46" t="str">
        <f>IF(Table1[[#This Row],[Posting Date]]&lt;&gt;"",Table1[[#This Row],[Reference Number]],"")</f>
        <v/>
      </c>
      <c r="AM1745" s="46" t="str">
        <f>TRIM(Table1[[#This Row],[Line '#]])</f>
        <v/>
      </c>
      <c r="AN1745" s="46" t="str">
        <f>TRIM(Table1[[#This Row],[Account]])</f>
        <v/>
      </c>
      <c r="AO1745" s="46" t="str">
        <f>IF(Table1[[#This Row],[Posting Date]]&lt;&gt;"",$D$5,"")</f>
        <v/>
      </c>
      <c r="AP1745" s="46" t="str">
        <f>TRIM(Table1[[#This Row],[Departments-Prgrams]])</f>
        <v/>
      </c>
      <c r="AQ1745" s="46" t="str">
        <f>TRIM(Table1[[#This Row],[Grant]])</f>
        <v/>
      </c>
      <c r="AR1745" s="46" t="str">
        <f>TRIM(Table1[[#This Row],[Staff ID]])</f>
        <v/>
      </c>
      <c r="AS1745" s="46" t="str">
        <f>IF(TRIM(Table1[[#This Row],[Budget Code]])=0,"",TRIM(Table1[[#This Row],[Budget Code]]))</f>
        <v/>
      </c>
      <c r="AT1745" s="46" t="str">
        <f>IF(Table1[[#This Row],[Line Description]]&lt;&gt;"",Table1[[#This Row],[Line Description]],"")</f>
        <v/>
      </c>
      <c r="AU1745" s="46" t="str">
        <f>IF(Table1[[#This Row],[Cur_Amount Debit]]&gt;0,ROUND(Table1[[#This Row],[Cur_Amount Debit]],2),"")</f>
        <v/>
      </c>
      <c r="AV1745" s="46" t="str">
        <f>IF(Table1[[#This Row],[Cur_Amount Credit]]&gt;0,ROUND(Table1[[#This Row],[Cur_Amount Credit]],2),"")</f>
        <v/>
      </c>
      <c r="AW1745" s="46" t="str">
        <f>LEFT(Table1[[#This Row],[Cur]],3)</f>
        <v/>
      </c>
      <c r="AX1745" s="59"/>
      <c r="AY1745" s="46"/>
      <c r="AZ1745" s="46" t="str">
        <f>IF(Table1[[#This Row],[Cur]]&lt;&gt;"",IF(Table1[[#This Row],[Cur]]="USD","",ExchangeRate),"")</f>
        <v/>
      </c>
      <c r="BA1745" s="46" t="str">
        <f>IF(Table1[[#This Row],[Grant]]&lt;&gt;"",VLOOKUP(Table1[[#This Row],[Grant]],Grants!B:D,3),"")</f>
        <v/>
      </c>
      <c r="BB1745" s="46" t="str">
        <f>TRIM(Table1[[#This Row],[Vendor ID]])</f>
        <v/>
      </c>
      <c r="BC1745">
        <f>IF(Table1[[#This Row],[Reference Number]]=Q1744,BC1744,BC1744+1)</f>
        <v>2</v>
      </c>
    </row>
    <row r="1746" spans="1:55" ht="11.25" hidden="1" customHeight="1">
      <c r="A1746" s="1"/>
      <c r="B1746" s="88" t="str">
        <f>IF(Table1[[#This Row],[Posting Date]]&lt;&gt;"",IF(Table1[[#This Row],[Reference Number]]=Q1745,B1745+1,1),"")</f>
        <v/>
      </c>
      <c r="C1746" s="61"/>
      <c r="D1746" s="61"/>
      <c r="E1746" s="218"/>
      <c r="F1746" s="143" t="str">
        <f>IFERROR(IF(VLOOKUP(Table1[[#This Row],[Budget Code Description]],Dimentions!$X$6:$AC$132,2,FALSE)="","",VLOOKUP(Table1[[#This Row],[Budget Code Description]],Dimentions!$X$6:$AC$132,2,FALSE)),"")</f>
        <v/>
      </c>
      <c r="G1746" s="143" t="str">
        <f>IFERROR(VLOOKUP(Table1[[#This Row],[Budget Code Description]],Dimentions!$X$6:$AC$132,3,FALSE),"")</f>
        <v/>
      </c>
      <c r="H1746" s="64" t="str">
        <f>IFERROR(VLOOKUP(Table1[[#This Row],[Account]],Dimentions!$S$6:$V$233,2,FALSE),"")</f>
        <v/>
      </c>
      <c r="I1746" s="62">
        <f>_xlfn.NUMBERVALUE(LEFT(Table1[[#This Row],[Account]],1))</f>
        <v>0</v>
      </c>
      <c r="J1746" s="62" t="str">
        <f>IFERROR(VLOOKUP(Table1[[#This Row],[Budget Code Description]],Table6[#All],7,FALSE),"")</f>
        <v/>
      </c>
      <c r="K1746" s="143" t="str">
        <f>IFERROR(VLOOKUP(Table1[[#This Row],[Budget Code Description]],Table6[#All],8,FALSE),"")</f>
        <v/>
      </c>
      <c r="L1746" s="63"/>
      <c r="M1746" s="65" t="str">
        <f>IFERROR(VLOOKUP(Table1[[#This Row],[Staff ID]],Table2[],2,FALSE),"")</f>
        <v/>
      </c>
      <c r="N1746" s="211" t="str">
        <f>IFERROR(IF(VLOOKUP(Table1[[#This Row],[Budget Code Description]],Dimentions!$X$6:$AC$97,4,FALSE)="","",VLOOKUP(Table1[[#This Row],[Budget Code Description]],Dimentions!$X$6:$AC$97,4,FALSE)),"")</f>
        <v/>
      </c>
      <c r="O1746" s="65" t="str">
        <f>IFERROR(VLOOKUP(Table1[[#This Row],[Vendor ID]],Table549[],2,FALSE),"")</f>
        <v/>
      </c>
      <c r="P1746" s="63"/>
      <c r="Q1746" s="143" t="str">
        <f>IF(Table1[[#This Row],[Posting Date]]&lt;&gt;"",$D$9,"")</f>
        <v/>
      </c>
      <c r="R1746" s="159" t="str">
        <f>IF(Table1[[#This Row],[Posting Date]]&lt;&gt;"",$D$10,"")</f>
        <v/>
      </c>
      <c r="S1746" s="66"/>
      <c r="T1746" s="63"/>
      <c r="U1746" s="67"/>
      <c r="V1746" s="67"/>
      <c r="W1746" s="67" t="str">
        <f t="shared" si="27"/>
        <v/>
      </c>
      <c r="X1746" s="161" t="str">
        <f>IF(E1746="","",(IF(Table1[[#This Row],[Cur]]="USD",Table1[[#This Row],[Cur_Amount Debit]],Table1[[#This Row],[Cur_Amount Debit]]/Table1[[#This Row],[Exchange Rate]])))</f>
        <v/>
      </c>
      <c r="Y1746" s="161" t="str">
        <f>IF(E1746="","",(IF(Table1[[#This Row],[Cur]]="USD",Table1[[#This Row],[Cur_Amount Credit]],Table1[[#This Row],[Cur_Amount Credit]]/ExchangeRate)))</f>
        <v/>
      </c>
      <c r="Z1746" s="203" t="str">
        <f>IF(E1746="","",(Table1[[#This Row],[Debit USD]]-Table1[[#This Row],[Credit USD]]))</f>
        <v/>
      </c>
      <c r="AA1746" s="122"/>
      <c r="AB1746" s="1"/>
      <c r="AC1746" s="15"/>
      <c r="AD1746" s="15" t="str">
        <f>IF(AND(OR(Table1[[#This Row],[Account]]="15030",Table1[[#This Row],[Account]]="15035",Table1[[#This Row],[Account]]="20150"),Table1[[#This Row],[Vendor ID]]=""),1,"")</f>
        <v/>
      </c>
      <c r="AE1746" s="15"/>
      <c r="AF1746" s="15"/>
      <c r="AG1746" s="15"/>
      <c r="AH1746" s="46" t="str">
        <f>IF(Table1[[#This Row],[Posting Date]]&lt;&gt;"","GJ-"&amp;CountryID,"")</f>
        <v/>
      </c>
      <c r="AI1746" s="59" t="str">
        <f>IF(Table1[[#This Row],[Posting Date]]&lt;&gt;"",Table1[[#This Row],[Posting Date]],"")</f>
        <v/>
      </c>
      <c r="AJ1746" s="46"/>
      <c r="AK1746" s="46" t="str">
        <f>IF(Table1[[#This Row],[Description]]&lt;&gt;"",Table1[[#This Row],[Description]],"")</f>
        <v/>
      </c>
      <c r="AL1746" s="46" t="str">
        <f>IF(Table1[[#This Row],[Posting Date]]&lt;&gt;"",Table1[[#This Row],[Reference Number]],"")</f>
        <v/>
      </c>
      <c r="AM1746" s="46" t="str">
        <f>TRIM(Table1[[#This Row],[Line '#]])</f>
        <v/>
      </c>
      <c r="AN1746" s="46" t="str">
        <f>TRIM(Table1[[#This Row],[Account]])</f>
        <v/>
      </c>
      <c r="AO1746" s="46" t="str">
        <f>IF(Table1[[#This Row],[Posting Date]]&lt;&gt;"",$D$5,"")</f>
        <v/>
      </c>
      <c r="AP1746" s="46" t="str">
        <f>TRIM(Table1[[#This Row],[Departments-Prgrams]])</f>
        <v/>
      </c>
      <c r="AQ1746" s="46" t="str">
        <f>TRIM(Table1[[#This Row],[Grant]])</f>
        <v/>
      </c>
      <c r="AR1746" s="46" t="str">
        <f>TRIM(Table1[[#This Row],[Staff ID]])</f>
        <v/>
      </c>
      <c r="AS1746" s="46" t="str">
        <f>IF(TRIM(Table1[[#This Row],[Budget Code]])=0,"",TRIM(Table1[[#This Row],[Budget Code]]))</f>
        <v/>
      </c>
      <c r="AT1746" s="46" t="str">
        <f>IF(Table1[[#This Row],[Line Description]]&lt;&gt;"",Table1[[#This Row],[Line Description]],"")</f>
        <v/>
      </c>
      <c r="AU1746" s="46" t="str">
        <f>IF(Table1[[#This Row],[Cur_Amount Debit]]&gt;0,ROUND(Table1[[#This Row],[Cur_Amount Debit]],2),"")</f>
        <v/>
      </c>
      <c r="AV1746" s="46" t="str">
        <f>IF(Table1[[#This Row],[Cur_Amount Credit]]&gt;0,ROUND(Table1[[#This Row],[Cur_Amount Credit]],2),"")</f>
        <v/>
      </c>
      <c r="AW1746" s="46" t="str">
        <f>LEFT(Table1[[#This Row],[Cur]],3)</f>
        <v/>
      </c>
      <c r="AX1746" s="59"/>
      <c r="AY1746" s="46"/>
      <c r="AZ1746" s="46" t="str">
        <f>IF(Table1[[#This Row],[Cur]]&lt;&gt;"",IF(Table1[[#This Row],[Cur]]="USD","",ExchangeRate),"")</f>
        <v/>
      </c>
      <c r="BA1746" s="46" t="str">
        <f>IF(Table1[[#This Row],[Grant]]&lt;&gt;"",VLOOKUP(Table1[[#This Row],[Grant]],Grants!B:D,3),"")</f>
        <v/>
      </c>
      <c r="BB1746" s="46" t="str">
        <f>TRIM(Table1[[#This Row],[Vendor ID]])</f>
        <v/>
      </c>
      <c r="BC1746">
        <f>IF(Table1[[#This Row],[Reference Number]]=Q1745,BC1745,BC1745+1)</f>
        <v>2</v>
      </c>
    </row>
    <row r="1747" spans="1:55" ht="11.25" hidden="1" customHeight="1">
      <c r="A1747" s="1"/>
      <c r="B1747" s="88" t="str">
        <f>IF(Table1[[#This Row],[Posting Date]]&lt;&gt;"",IF(Table1[[#This Row],[Reference Number]]=Q1746,B1746+1,1),"")</f>
        <v/>
      </c>
      <c r="C1747" s="61"/>
      <c r="D1747" s="61"/>
      <c r="E1747" s="218"/>
      <c r="F1747" s="143" t="str">
        <f>IFERROR(IF(VLOOKUP(Table1[[#This Row],[Budget Code Description]],Dimentions!$X$6:$AC$132,2,FALSE)="","",VLOOKUP(Table1[[#This Row],[Budget Code Description]],Dimentions!$X$6:$AC$132,2,FALSE)),"")</f>
        <v/>
      </c>
      <c r="G1747" s="143" t="str">
        <f>IFERROR(VLOOKUP(Table1[[#This Row],[Budget Code Description]],Dimentions!$X$6:$AC$132,3,FALSE),"")</f>
        <v/>
      </c>
      <c r="H1747" s="64" t="str">
        <f>IFERROR(VLOOKUP(Table1[[#This Row],[Account]],Dimentions!$S$6:$V$233,2,FALSE),"")</f>
        <v/>
      </c>
      <c r="I1747" s="62">
        <f>_xlfn.NUMBERVALUE(LEFT(Table1[[#This Row],[Account]],1))</f>
        <v>0</v>
      </c>
      <c r="J1747" s="62" t="str">
        <f>IFERROR(VLOOKUP(Table1[[#This Row],[Budget Code Description]],Table6[#All],7,FALSE),"")</f>
        <v/>
      </c>
      <c r="K1747" s="143" t="str">
        <f>IFERROR(VLOOKUP(Table1[[#This Row],[Budget Code Description]],Table6[#All],8,FALSE),"")</f>
        <v/>
      </c>
      <c r="L1747" s="63"/>
      <c r="M1747" s="65" t="str">
        <f>IFERROR(VLOOKUP(Table1[[#This Row],[Staff ID]],Table2[],2,FALSE),"")</f>
        <v/>
      </c>
      <c r="N1747" s="211" t="str">
        <f>IFERROR(IF(VLOOKUP(Table1[[#This Row],[Budget Code Description]],Dimentions!$X$6:$AC$97,4,FALSE)="","",VLOOKUP(Table1[[#This Row],[Budget Code Description]],Dimentions!$X$6:$AC$97,4,FALSE)),"")</f>
        <v/>
      </c>
      <c r="O1747" s="65" t="str">
        <f>IFERROR(VLOOKUP(Table1[[#This Row],[Vendor ID]],Table549[],2,FALSE),"")</f>
        <v/>
      </c>
      <c r="P1747" s="63"/>
      <c r="Q1747" s="143" t="str">
        <f>IF(Table1[[#This Row],[Posting Date]]&lt;&gt;"",$D$9,"")</f>
        <v/>
      </c>
      <c r="R1747" s="159" t="str">
        <f>IF(Table1[[#This Row],[Posting Date]]&lt;&gt;"",$D$10,"")</f>
        <v/>
      </c>
      <c r="S1747" s="66"/>
      <c r="T1747" s="63"/>
      <c r="U1747" s="67"/>
      <c r="V1747" s="67"/>
      <c r="W1747" s="67" t="str">
        <f t="shared" si="27"/>
        <v/>
      </c>
      <c r="X1747" s="161" t="str">
        <f>IF(E1747="","",(IF(Table1[[#This Row],[Cur]]="USD",Table1[[#This Row],[Cur_Amount Debit]],Table1[[#This Row],[Cur_Amount Debit]]/Table1[[#This Row],[Exchange Rate]])))</f>
        <v/>
      </c>
      <c r="Y1747" s="161" t="str">
        <f>IF(E1747="","",(IF(Table1[[#This Row],[Cur]]="USD",Table1[[#This Row],[Cur_Amount Credit]],Table1[[#This Row],[Cur_Amount Credit]]/ExchangeRate)))</f>
        <v/>
      </c>
      <c r="Z1747" s="203" t="str">
        <f>IF(E1747="","",(Table1[[#This Row],[Debit USD]]-Table1[[#This Row],[Credit USD]]))</f>
        <v/>
      </c>
      <c r="AA1747" s="122"/>
      <c r="AB1747" s="1"/>
      <c r="AC1747" s="15"/>
      <c r="AD1747" s="15" t="str">
        <f>IF(AND(OR(Table1[[#This Row],[Account]]="15030",Table1[[#This Row],[Account]]="15035",Table1[[#This Row],[Account]]="20150"),Table1[[#This Row],[Vendor ID]]=""),1,"")</f>
        <v/>
      </c>
      <c r="AE1747" s="15"/>
      <c r="AF1747" s="15"/>
      <c r="AG1747" s="15"/>
      <c r="AH1747" s="46" t="str">
        <f>IF(Table1[[#This Row],[Posting Date]]&lt;&gt;"","GJ-"&amp;CountryID,"")</f>
        <v/>
      </c>
      <c r="AI1747" s="59" t="str">
        <f>IF(Table1[[#This Row],[Posting Date]]&lt;&gt;"",Table1[[#This Row],[Posting Date]],"")</f>
        <v/>
      </c>
      <c r="AJ1747" s="46"/>
      <c r="AK1747" s="46" t="str">
        <f>IF(Table1[[#This Row],[Description]]&lt;&gt;"",Table1[[#This Row],[Description]],"")</f>
        <v/>
      </c>
      <c r="AL1747" s="46" t="str">
        <f>IF(Table1[[#This Row],[Posting Date]]&lt;&gt;"",Table1[[#This Row],[Reference Number]],"")</f>
        <v/>
      </c>
      <c r="AM1747" s="46" t="str">
        <f>TRIM(Table1[[#This Row],[Line '#]])</f>
        <v/>
      </c>
      <c r="AN1747" s="46" t="str">
        <f>TRIM(Table1[[#This Row],[Account]])</f>
        <v/>
      </c>
      <c r="AO1747" s="46" t="str">
        <f>IF(Table1[[#This Row],[Posting Date]]&lt;&gt;"",$D$5,"")</f>
        <v/>
      </c>
      <c r="AP1747" s="46" t="str">
        <f>TRIM(Table1[[#This Row],[Departments-Prgrams]])</f>
        <v/>
      </c>
      <c r="AQ1747" s="46" t="str">
        <f>TRIM(Table1[[#This Row],[Grant]])</f>
        <v/>
      </c>
      <c r="AR1747" s="46" t="str">
        <f>TRIM(Table1[[#This Row],[Staff ID]])</f>
        <v/>
      </c>
      <c r="AS1747" s="46" t="str">
        <f>IF(TRIM(Table1[[#This Row],[Budget Code]])=0,"",TRIM(Table1[[#This Row],[Budget Code]]))</f>
        <v/>
      </c>
      <c r="AT1747" s="46" t="str">
        <f>IF(Table1[[#This Row],[Line Description]]&lt;&gt;"",Table1[[#This Row],[Line Description]],"")</f>
        <v/>
      </c>
      <c r="AU1747" s="46" t="str">
        <f>IF(Table1[[#This Row],[Cur_Amount Debit]]&gt;0,ROUND(Table1[[#This Row],[Cur_Amount Debit]],2),"")</f>
        <v/>
      </c>
      <c r="AV1747" s="46" t="str">
        <f>IF(Table1[[#This Row],[Cur_Amount Credit]]&gt;0,ROUND(Table1[[#This Row],[Cur_Amount Credit]],2),"")</f>
        <v/>
      </c>
      <c r="AW1747" s="46" t="str">
        <f>LEFT(Table1[[#This Row],[Cur]],3)</f>
        <v/>
      </c>
      <c r="AX1747" s="59"/>
      <c r="AY1747" s="46"/>
      <c r="AZ1747" s="46" t="str">
        <f>IF(Table1[[#This Row],[Cur]]&lt;&gt;"",IF(Table1[[#This Row],[Cur]]="USD","",ExchangeRate),"")</f>
        <v/>
      </c>
      <c r="BA1747" s="46" t="str">
        <f>IF(Table1[[#This Row],[Grant]]&lt;&gt;"",VLOOKUP(Table1[[#This Row],[Grant]],Grants!B:D,3),"")</f>
        <v/>
      </c>
      <c r="BB1747" s="46" t="str">
        <f>TRIM(Table1[[#This Row],[Vendor ID]])</f>
        <v/>
      </c>
      <c r="BC1747">
        <f>IF(Table1[[#This Row],[Reference Number]]=Q1746,BC1746,BC1746+1)</f>
        <v>2</v>
      </c>
    </row>
    <row r="1748" spans="1:55" ht="11.25" hidden="1" customHeight="1">
      <c r="A1748" s="1"/>
      <c r="B1748" s="88" t="str">
        <f>IF(Table1[[#This Row],[Posting Date]]&lt;&gt;"",IF(Table1[[#This Row],[Reference Number]]=Q1747,B1747+1,1),"")</f>
        <v/>
      </c>
      <c r="C1748" s="61"/>
      <c r="D1748" s="61"/>
      <c r="E1748" s="218"/>
      <c r="F1748" s="143" t="str">
        <f>IFERROR(IF(VLOOKUP(Table1[[#This Row],[Budget Code Description]],Dimentions!$X$6:$AC$132,2,FALSE)="","",VLOOKUP(Table1[[#This Row],[Budget Code Description]],Dimentions!$X$6:$AC$132,2,FALSE)),"")</f>
        <v/>
      </c>
      <c r="G1748" s="143" t="str">
        <f>IFERROR(VLOOKUP(Table1[[#This Row],[Budget Code Description]],Dimentions!$X$6:$AC$132,3,FALSE),"")</f>
        <v/>
      </c>
      <c r="H1748" s="64" t="str">
        <f>IFERROR(VLOOKUP(Table1[[#This Row],[Account]],Dimentions!$S$6:$V$233,2,FALSE),"")</f>
        <v/>
      </c>
      <c r="I1748" s="62">
        <f>_xlfn.NUMBERVALUE(LEFT(Table1[[#This Row],[Account]],1))</f>
        <v>0</v>
      </c>
      <c r="J1748" s="62" t="str">
        <f>IFERROR(VLOOKUP(Table1[[#This Row],[Budget Code Description]],Table6[#All],7,FALSE),"")</f>
        <v/>
      </c>
      <c r="K1748" s="143" t="str">
        <f>IFERROR(VLOOKUP(Table1[[#This Row],[Budget Code Description]],Table6[#All],8,FALSE),"")</f>
        <v/>
      </c>
      <c r="L1748" s="63"/>
      <c r="M1748" s="65" t="str">
        <f>IFERROR(VLOOKUP(Table1[[#This Row],[Staff ID]],Table2[],2,FALSE),"")</f>
        <v/>
      </c>
      <c r="N1748" s="211" t="str">
        <f>IFERROR(IF(VLOOKUP(Table1[[#This Row],[Budget Code Description]],Dimentions!$X$6:$AC$97,4,FALSE)="","",VLOOKUP(Table1[[#This Row],[Budget Code Description]],Dimentions!$X$6:$AC$97,4,FALSE)),"")</f>
        <v/>
      </c>
      <c r="O1748" s="65" t="str">
        <f>IFERROR(VLOOKUP(Table1[[#This Row],[Vendor ID]],Table549[],2,FALSE),"")</f>
        <v/>
      </c>
      <c r="P1748" s="63"/>
      <c r="Q1748" s="143" t="str">
        <f>IF(Table1[[#This Row],[Posting Date]]&lt;&gt;"",$D$9,"")</f>
        <v/>
      </c>
      <c r="R1748" s="159" t="str">
        <f>IF(Table1[[#This Row],[Posting Date]]&lt;&gt;"",$D$10,"")</f>
        <v/>
      </c>
      <c r="S1748" s="66"/>
      <c r="T1748" s="63"/>
      <c r="U1748" s="67"/>
      <c r="V1748" s="67"/>
      <c r="W1748" s="67" t="str">
        <f t="shared" si="27"/>
        <v/>
      </c>
      <c r="X1748" s="161" t="str">
        <f>IF(E1748="","",(IF(Table1[[#This Row],[Cur]]="USD",Table1[[#This Row],[Cur_Amount Debit]],Table1[[#This Row],[Cur_Amount Debit]]/Table1[[#This Row],[Exchange Rate]])))</f>
        <v/>
      </c>
      <c r="Y1748" s="161" t="str">
        <f>IF(E1748="","",(IF(Table1[[#This Row],[Cur]]="USD",Table1[[#This Row],[Cur_Amount Credit]],Table1[[#This Row],[Cur_Amount Credit]]/ExchangeRate)))</f>
        <v/>
      </c>
      <c r="Z1748" s="203" t="str">
        <f>IF(E1748="","",(Table1[[#This Row],[Debit USD]]-Table1[[#This Row],[Credit USD]]))</f>
        <v/>
      </c>
      <c r="AA1748" s="122"/>
      <c r="AB1748" s="1"/>
      <c r="AC1748" s="15"/>
      <c r="AD1748" s="15" t="str">
        <f>IF(AND(OR(Table1[[#This Row],[Account]]="15030",Table1[[#This Row],[Account]]="15035",Table1[[#This Row],[Account]]="20150"),Table1[[#This Row],[Vendor ID]]=""),1,"")</f>
        <v/>
      </c>
      <c r="AE1748" s="15"/>
      <c r="AF1748" s="15"/>
      <c r="AG1748" s="15"/>
      <c r="AH1748" s="46" t="str">
        <f>IF(Table1[[#This Row],[Posting Date]]&lt;&gt;"","GJ-"&amp;CountryID,"")</f>
        <v/>
      </c>
      <c r="AI1748" s="59" t="str">
        <f>IF(Table1[[#This Row],[Posting Date]]&lt;&gt;"",Table1[[#This Row],[Posting Date]],"")</f>
        <v/>
      </c>
      <c r="AJ1748" s="46"/>
      <c r="AK1748" s="46" t="str">
        <f>IF(Table1[[#This Row],[Description]]&lt;&gt;"",Table1[[#This Row],[Description]],"")</f>
        <v/>
      </c>
      <c r="AL1748" s="46" t="str">
        <f>IF(Table1[[#This Row],[Posting Date]]&lt;&gt;"",Table1[[#This Row],[Reference Number]],"")</f>
        <v/>
      </c>
      <c r="AM1748" s="46" t="str">
        <f>TRIM(Table1[[#This Row],[Line '#]])</f>
        <v/>
      </c>
      <c r="AN1748" s="46" t="str">
        <f>TRIM(Table1[[#This Row],[Account]])</f>
        <v/>
      </c>
      <c r="AO1748" s="46" t="str">
        <f>IF(Table1[[#This Row],[Posting Date]]&lt;&gt;"",$D$5,"")</f>
        <v/>
      </c>
      <c r="AP1748" s="46" t="str">
        <f>TRIM(Table1[[#This Row],[Departments-Prgrams]])</f>
        <v/>
      </c>
      <c r="AQ1748" s="46" t="str">
        <f>TRIM(Table1[[#This Row],[Grant]])</f>
        <v/>
      </c>
      <c r="AR1748" s="46" t="str">
        <f>TRIM(Table1[[#This Row],[Staff ID]])</f>
        <v/>
      </c>
      <c r="AS1748" s="46" t="str">
        <f>IF(TRIM(Table1[[#This Row],[Budget Code]])=0,"",TRIM(Table1[[#This Row],[Budget Code]]))</f>
        <v/>
      </c>
      <c r="AT1748" s="46" t="str">
        <f>IF(Table1[[#This Row],[Line Description]]&lt;&gt;"",Table1[[#This Row],[Line Description]],"")</f>
        <v/>
      </c>
      <c r="AU1748" s="46" t="str">
        <f>IF(Table1[[#This Row],[Cur_Amount Debit]]&gt;0,ROUND(Table1[[#This Row],[Cur_Amount Debit]],2),"")</f>
        <v/>
      </c>
      <c r="AV1748" s="46" t="str">
        <f>IF(Table1[[#This Row],[Cur_Amount Credit]]&gt;0,ROUND(Table1[[#This Row],[Cur_Amount Credit]],2),"")</f>
        <v/>
      </c>
      <c r="AW1748" s="46" t="str">
        <f>LEFT(Table1[[#This Row],[Cur]],3)</f>
        <v/>
      </c>
      <c r="AX1748" s="59"/>
      <c r="AY1748" s="46"/>
      <c r="AZ1748" s="46" t="str">
        <f>IF(Table1[[#This Row],[Cur]]&lt;&gt;"",IF(Table1[[#This Row],[Cur]]="USD","",ExchangeRate),"")</f>
        <v/>
      </c>
      <c r="BA1748" s="46" t="str">
        <f>IF(Table1[[#This Row],[Grant]]&lt;&gt;"",VLOOKUP(Table1[[#This Row],[Grant]],Grants!B:D,3),"")</f>
        <v/>
      </c>
      <c r="BB1748" s="46" t="str">
        <f>TRIM(Table1[[#This Row],[Vendor ID]])</f>
        <v/>
      </c>
      <c r="BC1748">
        <f>IF(Table1[[#This Row],[Reference Number]]=Q1747,BC1747,BC1747+1)</f>
        <v>2</v>
      </c>
    </row>
    <row r="1749" spans="1:55" ht="11.25" hidden="1" customHeight="1">
      <c r="A1749" s="1"/>
      <c r="B1749" s="88" t="str">
        <f>IF(Table1[[#This Row],[Posting Date]]&lt;&gt;"",IF(Table1[[#This Row],[Reference Number]]=Q1748,B1748+1,1),"")</f>
        <v/>
      </c>
      <c r="C1749" s="61"/>
      <c r="D1749" s="61"/>
      <c r="E1749" s="218"/>
      <c r="F1749" s="143" t="str">
        <f>IFERROR(IF(VLOOKUP(Table1[[#This Row],[Budget Code Description]],Dimentions!$X$6:$AC$132,2,FALSE)="","",VLOOKUP(Table1[[#This Row],[Budget Code Description]],Dimentions!$X$6:$AC$132,2,FALSE)),"")</f>
        <v/>
      </c>
      <c r="G1749" s="143" t="str">
        <f>IFERROR(VLOOKUP(Table1[[#This Row],[Budget Code Description]],Dimentions!$X$6:$AC$132,3,FALSE),"")</f>
        <v/>
      </c>
      <c r="H1749" s="64" t="str">
        <f>IFERROR(VLOOKUP(Table1[[#This Row],[Account]],Dimentions!$S$6:$V$233,2,FALSE),"")</f>
        <v/>
      </c>
      <c r="I1749" s="62">
        <f>_xlfn.NUMBERVALUE(LEFT(Table1[[#This Row],[Account]],1))</f>
        <v>0</v>
      </c>
      <c r="J1749" s="62" t="str">
        <f>IFERROR(VLOOKUP(Table1[[#This Row],[Budget Code Description]],Table6[#All],7,FALSE),"")</f>
        <v/>
      </c>
      <c r="K1749" s="143" t="str">
        <f>IFERROR(VLOOKUP(Table1[[#This Row],[Budget Code Description]],Table6[#All],8,FALSE),"")</f>
        <v/>
      </c>
      <c r="L1749" s="63"/>
      <c r="M1749" s="65" t="str">
        <f>IFERROR(VLOOKUP(Table1[[#This Row],[Staff ID]],Table2[],2,FALSE),"")</f>
        <v/>
      </c>
      <c r="N1749" s="211" t="str">
        <f>IFERROR(IF(VLOOKUP(Table1[[#This Row],[Budget Code Description]],Dimentions!$X$6:$AC$97,4,FALSE)="","",VLOOKUP(Table1[[#This Row],[Budget Code Description]],Dimentions!$X$6:$AC$97,4,FALSE)),"")</f>
        <v/>
      </c>
      <c r="O1749" s="65" t="str">
        <f>IFERROR(VLOOKUP(Table1[[#This Row],[Vendor ID]],Table549[],2,FALSE),"")</f>
        <v/>
      </c>
      <c r="P1749" s="63"/>
      <c r="Q1749" s="143" t="str">
        <f>IF(Table1[[#This Row],[Posting Date]]&lt;&gt;"",$D$9,"")</f>
        <v/>
      </c>
      <c r="R1749" s="159" t="str">
        <f>IF(Table1[[#This Row],[Posting Date]]&lt;&gt;"",$D$10,"")</f>
        <v/>
      </c>
      <c r="S1749" s="66"/>
      <c r="T1749" s="63"/>
      <c r="U1749" s="67"/>
      <c r="V1749" s="67"/>
      <c r="W1749" s="67" t="str">
        <f t="shared" si="27"/>
        <v/>
      </c>
      <c r="X1749" s="161" t="str">
        <f>IF(E1749="","",(IF(Table1[[#This Row],[Cur]]="USD",Table1[[#This Row],[Cur_Amount Debit]],Table1[[#This Row],[Cur_Amount Debit]]/Table1[[#This Row],[Exchange Rate]])))</f>
        <v/>
      </c>
      <c r="Y1749" s="161" t="str">
        <f>IF(E1749="","",(IF(Table1[[#This Row],[Cur]]="USD",Table1[[#This Row],[Cur_Amount Credit]],Table1[[#This Row],[Cur_Amount Credit]]/ExchangeRate)))</f>
        <v/>
      </c>
      <c r="Z1749" s="203" t="str">
        <f>IF(E1749="","",(Table1[[#This Row],[Debit USD]]-Table1[[#This Row],[Credit USD]]))</f>
        <v/>
      </c>
      <c r="AA1749" s="122"/>
      <c r="AB1749" s="1"/>
      <c r="AC1749" s="15"/>
      <c r="AD1749" s="15" t="str">
        <f>IF(AND(OR(Table1[[#This Row],[Account]]="15030",Table1[[#This Row],[Account]]="15035",Table1[[#This Row],[Account]]="20150"),Table1[[#This Row],[Vendor ID]]=""),1,"")</f>
        <v/>
      </c>
      <c r="AE1749" s="15"/>
      <c r="AF1749" s="15"/>
      <c r="AG1749" s="15"/>
      <c r="AH1749" s="46" t="str">
        <f>IF(Table1[[#This Row],[Posting Date]]&lt;&gt;"","GJ-"&amp;CountryID,"")</f>
        <v/>
      </c>
      <c r="AI1749" s="59" t="str">
        <f>IF(Table1[[#This Row],[Posting Date]]&lt;&gt;"",Table1[[#This Row],[Posting Date]],"")</f>
        <v/>
      </c>
      <c r="AJ1749" s="46"/>
      <c r="AK1749" s="46" t="str">
        <f>IF(Table1[[#This Row],[Description]]&lt;&gt;"",Table1[[#This Row],[Description]],"")</f>
        <v/>
      </c>
      <c r="AL1749" s="46" t="str">
        <f>IF(Table1[[#This Row],[Posting Date]]&lt;&gt;"",Table1[[#This Row],[Reference Number]],"")</f>
        <v/>
      </c>
      <c r="AM1749" s="46" t="str">
        <f>TRIM(Table1[[#This Row],[Line '#]])</f>
        <v/>
      </c>
      <c r="AN1749" s="46" t="str">
        <f>TRIM(Table1[[#This Row],[Account]])</f>
        <v/>
      </c>
      <c r="AO1749" s="46" t="str">
        <f>IF(Table1[[#This Row],[Posting Date]]&lt;&gt;"",$D$5,"")</f>
        <v/>
      </c>
      <c r="AP1749" s="46" t="str">
        <f>TRIM(Table1[[#This Row],[Departments-Prgrams]])</f>
        <v/>
      </c>
      <c r="AQ1749" s="46" t="str">
        <f>TRIM(Table1[[#This Row],[Grant]])</f>
        <v/>
      </c>
      <c r="AR1749" s="46" t="str">
        <f>TRIM(Table1[[#This Row],[Staff ID]])</f>
        <v/>
      </c>
      <c r="AS1749" s="46" t="str">
        <f>IF(TRIM(Table1[[#This Row],[Budget Code]])=0,"",TRIM(Table1[[#This Row],[Budget Code]]))</f>
        <v/>
      </c>
      <c r="AT1749" s="46" t="str">
        <f>IF(Table1[[#This Row],[Line Description]]&lt;&gt;"",Table1[[#This Row],[Line Description]],"")</f>
        <v/>
      </c>
      <c r="AU1749" s="46" t="str">
        <f>IF(Table1[[#This Row],[Cur_Amount Debit]]&gt;0,ROUND(Table1[[#This Row],[Cur_Amount Debit]],2),"")</f>
        <v/>
      </c>
      <c r="AV1749" s="46" t="str">
        <f>IF(Table1[[#This Row],[Cur_Amount Credit]]&gt;0,ROUND(Table1[[#This Row],[Cur_Amount Credit]],2),"")</f>
        <v/>
      </c>
      <c r="AW1749" s="46" t="str">
        <f>LEFT(Table1[[#This Row],[Cur]],3)</f>
        <v/>
      </c>
      <c r="AX1749" s="59"/>
      <c r="AY1749" s="46"/>
      <c r="AZ1749" s="46" t="str">
        <f>IF(Table1[[#This Row],[Cur]]&lt;&gt;"",IF(Table1[[#This Row],[Cur]]="USD","",ExchangeRate),"")</f>
        <v/>
      </c>
      <c r="BA1749" s="46" t="str">
        <f>IF(Table1[[#This Row],[Grant]]&lt;&gt;"",VLOOKUP(Table1[[#This Row],[Grant]],Grants!B:D,3),"")</f>
        <v/>
      </c>
      <c r="BB1749" s="46" t="str">
        <f>TRIM(Table1[[#This Row],[Vendor ID]])</f>
        <v/>
      </c>
      <c r="BC1749">
        <f>IF(Table1[[#This Row],[Reference Number]]=Q1748,BC1748,BC1748+1)</f>
        <v>2</v>
      </c>
    </row>
    <row r="1750" spans="1:55" ht="11.25" hidden="1" customHeight="1">
      <c r="A1750" s="1"/>
      <c r="B1750" s="88" t="str">
        <f>IF(Table1[[#This Row],[Posting Date]]&lt;&gt;"",IF(Table1[[#This Row],[Reference Number]]=Q1749,B1749+1,1),"")</f>
        <v/>
      </c>
      <c r="C1750" s="61"/>
      <c r="D1750" s="61"/>
      <c r="E1750" s="218"/>
      <c r="F1750" s="143" t="str">
        <f>IFERROR(IF(VLOOKUP(Table1[[#This Row],[Budget Code Description]],Dimentions!$X$6:$AC$132,2,FALSE)="","",VLOOKUP(Table1[[#This Row],[Budget Code Description]],Dimentions!$X$6:$AC$132,2,FALSE)),"")</f>
        <v/>
      </c>
      <c r="G1750" s="143" t="str">
        <f>IFERROR(VLOOKUP(Table1[[#This Row],[Budget Code Description]],Dimentions!$X$6:$AC$132,3,FALSE),"")</f>
        <v/>
      </c>
      <c r="H1750" s="64" t="str">
        <f>IFERROR(VLOOKUP(Table1[[#This Row],[Account]],Dimentions!$S$6:$V$233,2,FALSE),"")</f>
        <v/>
      </c>
      <c r="I1750" s="62">
        <f>_xlfn.NUMBERVALUE(LEFT(Table1[[#This Row],[Account]],1))</f>
        <v>0</v>
      </c>
      <c r="J1750" s="62" t="str">
        <f>IFERROR(VLOOKUP(Table1[[#This Row],[Budget Code Description]],Table6[#All],7,FALSE),"")</f>
        <v/>
      </c>
      <c r="K1750" s="143" t="str">
        <f>IFERROR(VLOOKUP(Table1[[#This Row],[Budget Code Description]],Table6[#All],8,FALSE),"")</f>
        <v/>
      </c>
      <c r="L1750" s="63"/>
      <c r="M1750" s="65" t="str">
        <f>IFERROR(VLOOKUP(Table1[[#This Row],[Staff ID]],Table2[],2,FALSE),"")</f>
        <v/>
      </c>
      <c r="N1750" s="211" t="str">
        <f>IFERROR(IF(VLOOKUP(Table1[[#This Row],[Budget Code Description]],Dimentions!$X$6:$AC$97,4,FALSE)="","",VLOOKUP(Table1[[#This Row],[Budget Code Description]],Dimentions!$X$6:$AC$97,4,FALSE)),"")</f>
        <v/>
      </c>
      <c r="O1750" s="65" t="str">
        <f>IFERROR(VLOOKUP(Table1[[#This Row],[Vendor ID]],Table549[],2,FALSE),"")</f>
        <v/>
      </c>
      <c r="P1750" s="63"/>
      <c r="Q1750" s="143" t="str">
        <f>IF(Table1[[#This Row],[Posting Date]]&lt;&gt;"",$D$9,"")</f>
        <v/>
      </c>
      <c r="R1750" s="159" t="str">
        <f>IF(Table1[[#This Row],[Posting Date]]&lt;&gt;"",$D$10,"")</f>
        <v/>
      </c>
      <c r="S1750" s="66"/>
      <c r="T1750" s="63"/>
      <c r="U1750" s="67"/>
      <c r="V1750" s="67"/>
      <c r="W1750" s="67" t="str">
        <f t="shared" si="27"/>
        <v/>
      </c>
      <c r="X1750" s="161" t="str">
        <f>IF(E1750="","",(IF(Table1[[#This Row],[Cur]]="USD",Table1[[#This Row],[Cur_Amount Debit]],Table1[[#This Row],[Cur_Amount Debit]]/Table1[[#This Row],[Exchange Rate]])))</f>
        <v/>
      </c>
      <c r="Y1750" s="161" t="str">
        <f>IF(E1750="","",(IF(Table1[[#This Row],[Cur]]="USD",Table1[[#This Row],[Cur_Amount Credit]],Table1[[#This Row],[Cur_Amount Credit]]/ExchangeRate)))</f>
        <v/>
      </c>
      <c r="Z1750" s="203" t="str">
        <f>IF(E1750="","",(Table1[[#This Row],[Debit USD]]-Table1[[#This Row],[Credit USD]]))</f>
        <v/>
      </c>
      <c r="AA1750" s="122"/>
      <c r="AB1750" s="1"/>
      <c r="AC1750" s="15"/>
      <c r="AD1750" s="15" t="str">
        <f>IF(AND(OR(Table1[[#This Row],[Account]]="15030",Table1[[#This Row],[Account]]="15035",Table1[[#This Row],[Account]]="20150"),Table1[[#This Row],[Vendor ID]]=""),1,"")</f>
        <v/>
      </c>
      <c r="AE1750" s="15"/>
      <c r="AF1750" s="15"/>
      <c r="AG1750" s="15"/>
      <c r="AH1750" s="46" t="str">
        <f>IF(Table1[[#This Row],[Posting Date]]&lt;&gt;"","GJ-"&amp;CountryID,"")</f>
        <v/>
      </c>
      <c r="AI1750" s="59" t="str">
        <f>IF(Table1[[#This Row],[Posting Date]]&lt;&gt;"",Table1[[#This Row],[Posting Date]],"")</f>
        <v/>
      </c>
      <c r="AJ1750" s="46"/>
      <c r="AK1750" s="46" t="str">
        <f>IF(Table1[[#This Row],[Description]]&lt;&gt;"",Table1[[#This Row],[Description]],"")</f>
        <v/>
      </c>
      <c r="AL1750" s="46" t="str">
        <f>IF(Table1[[#This Row],[Posting Date]]&lt;&gt;"",Table1[[#This Row],[Reference Number]],"")</f>
        <v/>
      </c>
      <c r="AM1750" s="46" t="str">
        <f>TRIM(Table1[[#This Row],[Line '#]])</f>
        <v/>
      </c>
      <c r="AN1750" s="46" t="str">
        <f>TRIM(Table1[[#This Row],[Account]])</f>
        <v/>
      </c>
      <c r="AO1750" s="46" t="str">
        <f>IF(Table1[[#This Row],[Posting Date]]&lt;&gt;"",$D$5,"")</f>
        <v/>
      </c>
      <c r="AP1750" s="46" t="str">
        <f>TRIM(Table1[[#This Row],[Departments-Prgrams]])</f>
        <v/>
      </c>
      <c r="AQ1750" s="46" t="str">
        <f>TRIM(Table1[[#This Row],[Grant]])</f>
        <v/>
      </c>
      <c r="AR1750" s="46" t="str">
        <f>TRIM(Table1[[#This Row],[Staff ID]])</f>
        <v/>
      </c>
      <c r="AS1750" s="46" t="str">
        <f>IF(TRIM(Table1[[#This Row],[Budget Code]])=0,"",TRIM(Table1[[#This Row],[Budget Code]]))</f>
        <v/>
      </c>
      <c r="AT1750" s="46" t="str">
        <f>IF(Table1[[#This Row],[Line Description]]&lt;&gt;"",Table1[[#This Row],[Line Description]],"")</f>
        <v/>
      </c>
      <c r="AU1750" s="46" t="str">
        <f>IF(Table1[[#This Row],[Cur_Amount Debit]]&gt;0,ROUND(Table1[[#This Row],[Cur_Amount Debit]],2),"")</f>
        <v/>
      </c>
      <c r="AV1750" s="46" t="str">
        <f>IF(Table1[[#This Row],[Cur_Amount Credit]]&gt;0,ROUND(Table1[[#This Row],[Cur_Amount Credit]],2),"")</f>
        <v/>
      </c>
      <c r="AW1750" s="46" t="str">
        <f>LEFT(Table1[[#This Row],[Cur]],3)</f>
        <v/>
      </c>
      <c r="AX1750" s="59"/>
      <c r="AY1750" s="46"/>
      <c r="AZ1750" s="46" t="str">
        <f>IF(Table1[[#This Row],[Cur]]&lt;&gt;"",IF(Table1[[#This Row],[Cur]]="USD","",ExchangeRate),"")</f>
        <v/>
      </c>
      <c r="BA1750" s="46" t="str">
        <f>IF(Table1[[#This Row],[Grant]]&lt;&gt;"",VLOOKUP(Table1[[#This Row],[Grant]],Grants!B:D,3),"")</f>
        <v/>
      </c>
      <c r="BB1750" s="46" t="str">
        <f>TRIM(Table1[[#This Row],[Vendor ID]])</f>
        <v/>
      </c>
      <c r="BC1750">
        <f>IF(Table1[[#This Row],[Reference Number]]=Q1749,BC1749,BC1749+1)</f>
        <v>2</v>
      </c>
    </row>
    <row r="1751" spans="1:55" ht="11.25" hidden="1" customHeight="1">
      <c r="A1751" s="1"/>
      <c r="B1751" s="88" t="str">
        <f>IF(Table1[[#This Row],[Posting Date]]&lt;&gt;"",IF(Table1[[#This Row],[Reference Number]]=Q1750,B1750+1,1),"")</f>
        <v/>
      </c>
      <c r="C1751" s="61"/>
      <c r="D1751" s="61"/>
      <c r="E1751" s="218"/>
      <c r="F1751" s="143" t="str">
        <f>IFERROR(IF(VLOOKUP(Table1[[#This Row],[Budget Code Description]],Dimentions!$X$6:$AC$132,2,FALSE)="","",VLOOKUP(Table1[[#This Row],[Budget Code Description]],Dimentions!$X$6:$AC$132,2,FALSE)),"")</f>
        <v/>
      </c>
      <c r="G1751" s="143" t="str">
        <f>IFERROR(VLOOKUP(Table1[[#This Row],[Budget Code Description]],Dimentions!$X$6:$AC$132,3,FALSE),"")</f>
        <v/>
      </c>
      <c r="H1751" s="64" t="str">
        <f>IFERROR(VLOOKUP(Table1[[#This Row],[Account]],Dimentions!$S$6:$V$233,2,FALSE),"")</f>
        <v/>
      </c>
      <c r="I1751" s="62">
        <f>_xlfn.NUMBERVALUE(LEFT(Table1[[#This Row],[Account]],1))</f>
        <v>0</v>
      </c>
      <c r="J1751" s="62" t="str">
        <f>IFERROR(VLOOKUP(Table1[[#This Row],[Budget Code Description]],Table6[#All],7,FALSE),"")</f>
        <v/>
      </c>
      <c r="K1751" s="143" t="str">
        <f>IFERROR(VLOOKUP(Table1[[#This Row],[Budget Code Description]],Table6[#All],8,FALSE),"")</f>
        <v/>
      </c>
      <c r="L1751" s="63"/>
      <c r="M1751" s="65" t="str">
        <f>IFERROR(VLOOKUP(Table1[[#This Row],[Staff ID]],Table2[],2,FALSE),"")</f>
        <v/>
      </c>
      <c r="N1751" s="211" t="str">
        <f>IFERROR(IF(VLOOKUP(Table1[[#This Row],[Budget Code Description]],Dimentions!$X$6:$AC$97,4,FALSE)="","",VLOOKUP(Table1[[#This Row],[Budget Code Description]],Dimentions!$X$6:$AC$97,4,FALSE)),"")</f>
        <v/>
      </c>
      <c r="O1751" s="65" t="str">
        <f>IFERROR(VLOOKUP(Table1[[#This Row],[Vendor ID]],Table549[],2,FALSE),"")</f>
        <v/>
      </c>
      <c r="P1751" s="63"/>
      <c r="Q1751" s="143" t="str">
        <f>IF(Table1[[#This Row],[Posting Date]]&lt;&gt;"",$D$9,"")</f>
        <v/>
      </c>
      <c r="R1751" s="159" t="str">
        <f>IF(Table1[[#This Row],[Posting Date]]&lt;&gt;"",$D$10,"")</f>
        <v/>
      </c>
      <c r="S1751" s="66"/>
      <c r="T1751" s="63"/>
      <c r="U1751" s="67"/>
      <c r="V1751" s="67"/>
      <c r="W1751" s="67" t="str">
        <f t="shared" si="27"/>
        <v/>
      </c>
      <c r="X1751" s="161" t="str">
        <f>IF(E1751="","",(IF(Table1[[#This Row],[Cur]]="USD",Table1[[#This Row],[Cur_Amount Debit]],Table1[[#This Row],[Cur_Amount Debit]]/Table1[[#This Row],[Exchange Rate]])))</f>
        <v/>
      </c>
      <c r="Y1751" s="161" t="str">
        <f>IF(E1751="","",(IF(Table1[[#This Row],[Cur]]="USD",Table1[[#This Row],[Cur_Amount Credit]],Table1[[#This Row],[Cur_Amount Credit]]/ExchangeRate)))</f>
        <v/>
      </c>
      <c r="Z1751" s="203" t="str">
        <f>IF(E1751="","",(Table1[[#This Row],[Debit USD]]-Table1[[#This Row],[Credit USD]]))</f>
        <v/>
      </c>
      <c r="AA1751" s="122"/>
      <c r="AB1751" s="1"/>
      <c r="AC1751" s="15"/>
      <c r="AD1751" s="15" t="str">
        <f>IF(AND(OR(Table1[[#This Row],[Account]]="15030",Table1[[#This Row],[Account]]="15035",Table1[[#This Row],[Account]]="20150"),Table1[[#This Row],[Vendor ID]]=""),1,"")</f>
        <v/>
      </c>
      <c r="AE1751" s="15"/>
      <c r="AF1751" s="15"/>
      <c r="AG1751" s="15"/>
      <c r="AH1751" s="46" t="str">
        <f>IF(Table1[[#This Row],[Posting Date]]&lt;&gt;"","GJ-"&amp;CountryID,"")</f>
        <v/>
      </c>
      <c r="AI1751" s="59" t="str">
        <f>IF(Table1[[#This Row],[Posting Date]]&lt;&gt;"",Table1[[#This Row],[Posting Date]],"")</f>
        <v/>
      </c>
      <c r="AJ1751" s="46"/>
      <c r="AK1751" s="46" t="str">
        <f>IF(Table1[[#This Row],[Description]]&lt;&gt;"",Table1[[#This Row],[Description]],"")</f>
        <v/>
      </c>
      <c r="AL1751" s="46" t="str">
        <f>IF(Table1[[#This Row],[Posting Date]]&lt;&gt;"",Table1[[#This Row],[Reference Number]],"")</f>
        <v/>
      </c>
      <c r="AM1751" s="46" t="str">
        <f>TRIM(Table1[[#This Row],[Line '#]])</f>
        <v/>
      </c>
      <c r="AN1751" s="46" t="str">
        <f>TRIM(Table1[[#This Row],[Account]])</f>
        <v/>
      </c>
      <c r="AO1751" s="46" t="str">
        <f>IF(Table1[[#This Row],[Posting Date]]&lt;&gt;"",$D$5,"")</f>
        <v/>
      </c>
      <c r="AP1751" s="46" t="str">
        <f>TRIM(Table1[[#This Row],[Departments-Prgrams]])</f>
        <v/>
      </c>
      <c r="AQ1751" s="46" t="str">
        <f>TRIM(Table1[[#This Row],[Grant]])</f>
        <v/>
      </c>
      <c r="AR1751" s="46" t="str">
        <f>TRIM(Table1[[#This Row],[Staff ID]])</f>
        <v/>
      </c>
      <c r="AS1751" s="46" t="str">
        <f>IF(TRIM(Table1[[#This Row],[Budget Code]])=0,"",TRIM(Table1[[#This Row],[Budget Code]]))</f>
        <v/>
      </c>
      <c r="AT1751" s="46" t="str">
        <f>IF(Table1[[#This Row],[Line Description]]&lt;&gt;"",Table1[[#This Row],[Line Description]],"")</f>
        <v/>
      </c>
      <c r="AU1751" s="46" t="str">
        <f>IF(Table1[[#This Row],[Cur_Amount Debit]]&gt;0,ROUND(Table1[[#This Row],[Cur_Amount Debit]],2),"")</f>
        <v/>
      </c>
      <c r="AV1751" s="46" t="str">
        <f>IF(Table1[[#This Row],[Cur_Amount Credit]]&gt;0,ROUND(Table1[[#This Row],[Cur_Amount Credit]],2),"")</f>
        <v/>
      </c>
      <c r="AW1751" s="46" t="str">
        <f>LEFT(Table1[[#This Row],[Cur]],3)</f>
        <v/>
      </c>
      <c r="AX1751" s="59"/>
      <c r="AY1751" s="46"/>
      <c r="AZ1751" s="46" t="str">
        <f>IF(Table1[[#This Row],[Cur]]&lt;&gt;"",IF(Table1[[#This Row],[Cur]]="USD","",ExchangeRate),"")</f>
        <v/>
      </c>
      <c r="BA1751" s="46" t="str">
        <f>IF(Table1[[#This Row],[Grant]]&lt;&gt;"",VLOOKUP(Table1[[#This Row],[Grant]],Grants!B:D,3),"")</f>
        <v/>
      </c>
      <c r="BB1751" s="46" t="str">
        <f>TRIM(Table1[[#This Row],[Vendor ID]])</f>
        <v/>
      </c>
      <c r="BC1751">
        <f>IF(Table1[[#This Row],[Reference Number]]=Q1750,BC1750,BC1750+1)</f>
        <v>2</v>
      </c>
    </row>
    <row r="1752" spans="1:55" ht="11.25" hidden="1" customHeight="1">
      <c r="A1752" s="1"/>
      <c r="B1752" s="88" t="str">
        <f>IF(Table1[[#This Row],[Posting Date]]&lt;&gt;"",IF(Table1[[#This Row],[Reference Number]]=Q1751,B1751+1,1),"")</f>
        <v/>
      </c>
      <c r="C1752" s="61"/>
      <c r="D1752" s="61"/>
      <c r="E1752" s="218"/>
      <c r="F1752" s="143" t="str">
        <f>IFERROR(IF(VLOOKUP(Table1[[#This Row],[Budget Code Description]],Dimentions!$X$6:$AC$132,2,FALSE)="","",VLOOKUP(Table1[[#This Row],[Budget Code Description]],Dimentions!$X$6:$AC$132,2,FALSE)),"")</f>
        <v/>
      </c>
      <c r="G1752" s="143" t="str">
        <f>IFERROR(VLOOKUP(Table1[[#This Row],[Budget Code Description]],Dimentions!$X$6:$AC$132,3,FALSE),"")</f>
        <v/>
      </c>
      <c r="H1752" s="64" t="str">
        <f>IFERROR(VLOOKUP(Table1[[#This Row],[Account]],Dimentions!$S$6:$V$233,2,FALSE),"")</f>
        <v/>
      </c>
      <c r="I1752" s="62">
        <f>_xlfn.NUMBERVALUE(LEFT(Table1[[#This Row],[Account]],1))</f>
        <v>0</v>
      </c>
      <c r="J1752" s="62" t="str">
        <f>IFERROR(VLOOKUP(Table1[[#This Row],[Budget Code Description]],Table6[#All],7,FALSE),"")</f>
        <v/>
      </c>
      <c r="K1752" s="143" t="str">
        <f>IFERROR(VLOOKUP(Table1[[#This Row],[Budget Code Description]],Table6[#All],8,FALSE),"")</f>
        <v/>
      </c>
      <c r="L1752" s="63"/>
      <c r="M1752" s="65" t="str">
        <f>IFERROR(VLOOKUP(Table1[[#This Row],[Staff ID]],Table2[],2,FALSE),"")</f>
        <v/>
      </c>
      <c r="N1752" s="211" t="str">
        <f>IFERROR(IF(VLOOKUP(Table1[[#This Row],[Budget Code Description]],Dimentions!$X$6:$AC$97,4,FALSE)="","",VLOOKUP(Table1[[#This Row],[Budget Code Description]],Dimentions!$X$6:$AC$97,4,FALSE)),"")</f>
        <v/>
      </c>
      <c r="O1752" s="65" t="str">
        <f>IFERROR(VLOOKUP(Table1[[#This Row],[Vendor ID]],Table549[],2,FALSE),"")</f>
        <v/>
      </c>
      <c r="P1752" s="63"/>
      <c r="Q1752" s="143" t="str">
        <f>IF(Table1[[#This Row],[Posting Date]]&lt;&gt;"",$D$9,"")</f>
        <v/>
      </c>
      <c r="R1752" s="159" t="str">
        <f>IF(Table1[[#This Row],[Posting Date]]&lt;&gt;"",$D$10,"")</f>
        <v/>
      </c>
      <c r="S1752" s="66"/>
      <c r="T1752" s="63"/>
      <c r="U1752" s="67"/>
      <c r="V1752" s="67"/>
      <c r="W1752" s="67" t="str">
        <f t="shared" si="27"/>
        <v/>
      </c>
      <c r="X1752" s="161" t="str">
        <f>IF(E1752="","",(IF(Table1[[#This Row],[Cur]]="USD",Table1[[#This Row],[Cur_Amount Debit]],Table1[[#This Row],[Cur_Amount Debit]]/Table1[[#This Row],[Exchange Rate]])))</f>
        <v/>
      </c>
      <c r="Y1752" s="161" t="str">
        <f>IF(E1752="","",(IF(Table1[[#This Row],[Cur]]="USD",Table1[[#This Row],[Cur_Amount Credit]],Table1[[#This Row],[Cur_Amount Credit]]/ExchangeRate)))</f>
        <v/>
      </c>
      <c r="Z1752" s="203" t="str">
        <f>IF(E1752="","",(Table1[[#This Row],[Debit USD]]-Table1[[#This Row],[Credit USD]]))</f>
        <v/>
      </c>
      <c r="AA1752" s="122"/>
      <c r="AB1752" s="1"/>
      <c r="AC1752" s="15"/>
      <c r="AD1752" s="15" t="str">
        <f>IF(AND(OR(Table1[[#This Row],[Account]]="15030",Table1[[#This Row],[Account]]="15035",Table1[[#This Row],[Account]]="20150"),Table1[[#This Row],[Vendor ID]]=""),1,"")</f>
        <v/>
      </c>
      <c r="AE1752" s="15"/>
      <c r="AF1752" s="15"/>
      <c r="AG1752" s="15"/>
      <c r="AH1752" s="46" t="str">
        <f>IF(Table1[[#This Row],[Posting Date]]&lt;&gt;"","GJ-"&amp;CountryID,"")</f>
        <v/>
      </c>
      <c r="AI1752" s="59" t="str">
        <f>IF(Table1[[#This Row],[Posting Date]]&lt;&gt;"",Table1[[#This Row],[Posting Date]],"")</f>
        <v/>
      </c>
      <c r="AJ1752" s="46"/>
      <c r="AK1752" s="46" t="str">
        <f>IF(Table1[[#This Row],[Description]]&lt;&gt;"",Table1[[#This Row],[Description]],"")</f>
        <v/>
      </c>
      <c r="AL1752" s="46" t="str">
        <f>IF(Table1[[#This Row],[Posting Date]]&lt;&gt;"",Table1[[#This Row],[Reference Number]],"")</f>
        <v/>
      </c>
      <c r="AM1752" s="46" t="str">
        <f>TRIM(Table1[[#This Row],[Line '#]])</f>
        <v/>
      </c>
      <c r="AN1752" s="46" t="str">
        <f>TRIM(Table1[[#This Row],[Account]])</f>
        <v/>
      </c>
      <c r="AO1752" s="46" t="str">
        <f>IF(Table1[[#This Row],[Posting Date]]&lt;&gt;"",$D$5,"")</f>
        <v/>
      </c>
      <c r="AP1752" s="46" t="str">
        <f>TRIM(Table1[[#This Row],[Departments-Prgrams]])</f>
        <v/>
      </c>
      <c r="AQ1752" s="46" t="str">
        <f>TRIM(Table1[[#This Row],[Grant]])</f>
        <v/>
      </c>
      <c r="AR1752" s="46" t="str">
        <f>TRIM(Table1[[#This Row],[Staff ID]])</f>
        <v/>
      </c>
      <c r="AS1752" s="46" t="str">
        <f>IF(TRIM(Table1[[#This Row],[Budget Code]])=0,"",TRIM(Table1[[#This Row],[Budget Code]]))</f>
        <v/>
      </c>
      <c r="AT1752" s="46" t="str">
        <f>IF(Table1[[#This Row],[Line Description]]&lt;&gt;"",Table1[[#This Row],[Line Description]],"")</f>
        <v/>
      </c>
      <c r="AU1752" s="46" t="str">
        <f>IF(Table1[[#This Row],[Cur_Amount Debit]]&gt;0,ROUND(Table1[[#This Row],[Cur_Amount Debit]],2),"")</f>
        <v/>
      </c>
      <c r="AV1752" s="46" t="str">
        <f>IF(Table1[[#This Row],[Cur_Amount Credit]]&gt;0,ROUND(Table1[[#This Row],[Cur_Amount Credit]],2),"")</f>
        <v/>
      </c>
      <c r="AW1752" s="46" t="str">
        <f>LEFT(Table1[[#This Row],[Cur]],3)</f>
        <v/>
      </c>
      <c r="AX1752" s="59"/>
      <c r="AY1752" s="46"/>
      <c r="AZ1752" s="46" t="str">
        <f>IF(Table1[[#This Row],[Cur]]&lt;&gt;"",IF(Table1[[#This Row],[Cur]]="USD","",ExchangeRate),"")</f>
        <v/>
      </c>
      <c r="BA1752" s="46" t="str">
        <f>IF(Table1[[#This Row],[Grant]]&lt;&gt;"",VLOOKUP(Table1[[#This Row],[Grant]],Grants!B:D,3),"")</f>
        <v/>
      </c>
      <c r="BB1752" s="46" t="str">
        <f>TRIM(Table1[[#This Row],[Vendor ID]])</f>
        <v/>
      </c>
      <c r="BC1752">
        <f>IF(Table1[[#This Row],[Reference Number]]=Q1751,BC1751,BC1751+1)</f>
        <v>2</v>
      </c>
    </row>
    <row r="1753" spans="1:55" ht="11.25" hidden="1" customHeight="1">
      <c r="A1753" s="1"/>
      <c r="B1753" s="88" t="str">
        <f>IF(Table1[[#This Row],[Posting Date]]&lt;&gt;"",IF(Table1[[#This Row],[Reference Number]]=Q1752,B1752+1,1),"")</f>
        <v/>
      </c>
      <c r="C1753" s="61"/>
      <c r="D1753" s="61"/>
      <c r="E1753" s="218"/>
      <c r="F1753" s="143" t="str">
        <f>IFERROR(IF(VLOOKUP(Table1[[#This Row],[Budget Code Description]],Dimentions!$X$6:$AC$132,2,FALSE)="","",VLOOKUP(Table1[[#This Row],[Budget Code Description]],Dimentions!$X$6:$AC$132,2,FALSE)),"")</f>
        <v/>
      </c>
      <c r="G1753" s="143" t="str">
        <f>IFERROR(VLOOKUP(Table1[[#This Row],[Budget Code Description]],Dimentions!$X$6:$AC$132,3,FALSE),"")</f>
        <v/>
      </c>
      <c r="H1753" s="64" t="str">
        <f>IFERROR(VLOOKUP(Table1[[#This Row],[Account]],Dimentions!$S$6:$V$233,2,FALSE),"")</f>
        <v/>
      </c>
      <c r="I1753" s="62">
        <f>_xlfn.NUMBERVALUE(LEFT(Table1[[#This Row],[Account]],1))</f>
        <v>0</v>
      </c>
      <c r="J1753" s="62" t="str">
        <f>IFERROR(VLOOKUP(Table1[[#This Row],[Budget Code Description]],Table6[#All],7,FALSE),"")</f>
        <v/>
      </c>
      <c r="K1753" s="143" t="str">
        <f>IFERROR(VLOOKUP(Table1[[#This Row],[Budget Code Description]],Table6[#All],8,FALSE),"")</f>
        <v/>
      </c>
      <c r="L1753" s="63"/>
      <c r="M1753" s="65" t="str">
        <f>IFERROR(VLOOKUP(Table1[[#This Row],[Staff ID]],Table2[],2,FALSE),"")</f>
        <v/>
      </c>
      <c r="N1753" s="211" t="str">
        <f>IFERROR(IF(VLOOKUP(Table1[[#This Row],[Budget Code Description]],Dimentions!$X$6:$AC$97,4,FALSE)="","",VLOOKUP(Table1[[#This Row],[Budget Code Description]],Dimentions!$X$6:$AC$97,4,FALSE)),"")</f>
        <v/>
      </c>
      <c r="O1753" s="65" t="str">
        <f>IFERROR(VLOOKUP(Table1[[#This Row],[Vendor ID]],Table549[],2,FALSE),"")</f>
        <v/>
      </c>
      <c r="P1753" s="63"/>
      <c r="Q1753" s="143" t="str">
        <f>IF(Table1[[#This Row],[Posting Date]]&lt;&gt;"",$D$9,"")</f>
        <v/>
      </c>
      <c r="R1753" s="159" t="str">
        <f>IF(Table1[[#This Row],[Posting Date]]&lt;&gt;"",$D$10,"")</f>
        <v/>
      </c>
      <c r="S1753" s="66"/>
      <c r="T1753" s="63"/>
      <c r="U1753" s="67"/>
      <c r="V1753" s="67"/>
      <c r="W1753" s="67" t="str">
        <f t="shared" si="27"/>
        <v/>
      </c>
      <c r="X1753" s="161" t="str">
        <f>IF(E1753="","",(IF(Table1[[#This Row],[Cur]]="USD",Table1[[#This Row],[Cur_Amount Debit]],Table1[[#This Row],[Cur_Amount Debit]]/Table1[[#This Row],[Exchange Rate]])))</f>
        <v/>
      </c>
      <c r="Y1753" s="161" t="str">
        <f>IF(E1753="","",(IF(Table1[[#This Row],[Cur]]="USD",Table1[[#This Row],[Cur_Amount Credit]],Table1[[#This Row],[Cur_Amount Credit]]/ExchangeRate)))</f>
        <v/>
      </c>
      <c r="Z1753" s="203" t="str">
        <f>IF(E1753="","",(Table1[[#This Row],[Debit USD]]-Table1[[#This Row],[Credit USD]]))</f>
        <v/>
      </c>
      <c r="AA1753" s="122"/>
      <c r="AB1753" s="1"/>
      <c r="AC1753" s="15"/>
      <c r="AD1753" s="15" t="str">
        <f>IF(AND(OR(Table1[[#This Row],[Account]]="15030",Table1[[#This Row],[Account]]="15035",Table1[[#This Row],[Account]]="20150"),Table1[[#This Row],[Vendor ID]]=""),1,"")</f>
        <v/>
      </c>
      <c r="AE1753" s="15"/>
      <c r="AF1753" s="15"/>
      <c r="AG1753" s="15"/>
      <c r="AH1753" s="46" t="str">
        <f>IF(Table1[[#This Row],[Posting Date]]&lt;&gt;"","GJ-"&amp;CountryID,"")</f>
        <v/>
      </c>
      <c r="AI1753" s="59" t="str">
        <f>IF(Table1[[#This Row],[Posting Date]]&lt;&gt;"",Table1[[#This Row],[Posting Date]],"")</f>
        <v/>
      </c>
      <c r="AJ1753" s="46"/>
      <c r="AK1753" s="46" t="str">
        <f>IF(Table1[[#This Row],[Description]]&lt;&gt;"",Table1[[#This Row],[Description]],"")</f>
        <v/>
      </c>
      <c r="AL1753" s="46" t="str">
        <f>IF(Table1[[#This Row],[Posting Date]]&lt;&gt;"",Table1[[#This Row],[Reference Number]],"")</f>
        <v/>
      </c>
      <c r="AM1753" s="46" t="str">
        <f>TRIM(Table1[[#This Row],[Line '#]])</f>
        <v/>
      </c>
      <c r="AN1753" s="46" t="str">
        <f>TRIM(Table1[[#This Row],[Account]])</f>
        <v/>
      </c>
      <c r="AO1753" s="46" t="str">
        <f>IF(Table1[[#This Row],[Posting Date]]&lt;&gt;"",$D$5,"")</f>
        <v/>
      </c>
      <c r="AP1753" s="46" t="str">
        <f>TRIM(Table1[[#This Row],[Departments-Prgrams]])</f>
        <v/>
      </c>
      <c r="AQ1753" s="46" t="str">
        <f>TRIM(Table1[[#This Row],[Grant]])</f>
        <v/>
      </c>
      <c r="AR1753" s="46" t="str">
        <f>TRIM(Table1[[#This Row],[Staff ID]])</f>
        <v/>
      </c>
      <c r="AS1753" s="46" t="str">
        <f>IF(TRIM(Table1[[#This Row],[Budget Code]])=0,"",TRIM(Table1[[#This Row],[Budget Code]]))</f>
        <v/>
      </c>
      <c r="AT1753" s="46" t="str">
        <f>IF(Table1[[#This Row],[Line Description]]&lt;&gt;"",Table1[[#This Row],[Line Description]],"")</f>
        <v/>
      </c>
      <c r="AU1753" s="46" t="str">
        <f>IF(Table1[[#This Row],[Cur_Amount Debit]]&gt;0,ROUND(Table1[[#This Row],[Cur_Amount Debit]],2),"")</f>
        <v/>
      </c>
      <c r="AV1753" s="46" t="str">
        <f>IF(Table1[[#This Row],[Cur_Amount Credit]]&gt;0,ROUND(Table1[[#This Row],[Cur_Amount Credit]],2),"")</f>
        <v/>
      </c>
      <c r="AW1753" s="46" t="str">
        <f>LEFT(Table1[[#This Row],[Cur]],3)</f>
        <v/>
      </c>
      <c r="AX1753" s="59"/>
      <c r="AY1753" s="46"/>
      <c r="AZ1753" s="46" t="str">
        <f>IF(Table1[[#This Row],[Cur]]&lt;&gt;"",IF(Table1[[#This Row],[Cur]]="USD","",ExchangeRate),"")</f>
        <v/>
      </c>
      <c r="BA1753" s="46" t="str">
        <f>IF(Table1[[#This Row],[Grant]]&lt;&gt;"",VLOOKUP(Table1[[#This Row],[Grant]],Grants!B:D,3),"")</f>
        <v/>
      </c>
      <c r="BB1753" s="46" t="str">
        <f>TRIM(Table1[[#This Row],[Vendor ID]])</f>
        <v/>
      </c>
      <c r="BC1753">
        <f>IF(Table1[[#This Row],[Reference Number]]=Q1752,BC1752,BC1752+1)</f>
        <v>2</v>
      </c>
    </row>
    <row r="1754" spans="1:55" ht="11.25" hidden="1" customHeight="1">
      <c r="A1754" s="1"/>
      <c r="B1754" s="88" t="str">
        <f>IF(Table1[[#This Row],[Posting Date]]&lt;&gt;"",IF(Table1[[#This Row],[Reference Number]]=Q1753,B1753+1,1),"")</f>
        <v/>
      </c>
      <c r="C1754" s="61"/>
      <c r="D1754" s="61"/>
      <c r="E1754" s="218"/>
      <c r="F1754" s="143" t="str">
        <f>IFERROR(IF(VLOOKUP(Table1[[#This Row],[Budget Code Description]],Dimentions!$X$6:$AC$132,2,FALSE)="","",VLOOKUP(Table1[[#This Row],[Budget Code Description]],Dimentions!$X$6:$AC$132,2,FALSE)),"")</f>
        <v/>
      </c>
      <c r="G1754" s="143" t="str">
        <f>IFERROR(VLOOKUP(Table1[[#This Row],[Budget Code Description]],Dimentions!$X$6:$AC$132,3,FALSE),"")</f>
        <v/>
      </c>
      <c r="H1754" s="64" t="str">
        <f>IFERROR(VLOOKUP(Table1[[#This Row],[Account]],Dimentions!$S$6:$V$233,2,FALSE),"")</f>
        <v/>
      </c>
      <c r="I1754" s="62">
        <f>_xlfn.NUMBERVALUE(LEFT(Table1[[#This Row],[Account]],1))</f>
        <v>0</v>
      </c>
      <c r="J1754" s="62" t="str">
        <f>IFERROR(VLOOKUP(Table1[[#This Row],[Budget Code Description]],Table6[#All],7,FALSE),"")</f>
        <v/>
      </c>
      <c r="K1754" s="143" t="str">
        <f>IFERROR(VLOOKUP(Table1[[#This Row],[Budget Code Description]],Table6[#All],8,FALSE),"")</f>
        <v/>
      </c>
      <c r="L1754" s="63"/>
      <c r="M1754" s="65" t="str">
        <f>IFERROR(VLOOKUP(Table1[[#This Row],[Staff ID]],Table2[],2,FALSE),"")</f>
        <v/>
      </c>
      <c r="N1754" s="211" t="str">
        <f>IFERROR(IF(VLOOKUP(Table1[[#This Row],[Budget Code Description]],Dimentions!$X$6:$AC$97,4,FALSE)="","",VLOOKUP(Table1[[#This Row],[Budget Code Description]],Dimentions!$X$6:$AC$97,4,FALSE)),"")</f>
        <v/>
      </c>
      <c r="O1754" s="65" t="str">
        <f>IFERROR(VLOOKUP(Table1[[#This Row],[Vendor ID]],Table549[],2,FALSE),"")</f>
        <v/>
      </c>
      <c r="P1754" s="63"/>
      <c r="Q1754" s="143" t="str">
        <f>IF(Table1[[#This Row],[Posting Date]]&lt;&gt;"",$D$9,"")</f>
        <v/>
      </c>
      <c r="R1754" s="159" t="str">
        <f>IF(Table1[[#This Row],[Posting Date]]&lt;&gt;"",$D$10,"")</f>
        <v/>
      </c>
      <c r="S1754" s="66"/>
      <c r="T1754" s="63"/>
      <c r="U1754" s="67"/>
      <c r="V1754" s="67"/>
      <c r="W1754" s="67" t="str">
        <f t="shared" si="27"/>
        <v/>
      </c>
      <c r="X1754" s="161" t="str">
        <f>IF(E1754="","",(IF(Table1[[#This Row],[Cur]]="USD",Table1[[#This Row],[Cur_Amount Debit]],Table1[[#This Row],[Cur_Amount Debit]]/Table1[[#This Row],[Exchange Rate]])))</f>
        <v/>
      </c>
      <c r="Y1754" s="161" t="str">
        <f>IF(E1754="","",(IF(Table1[[#This Row],[Cur]]="USD",Table1[[#This Row],[Cur_Amount Credit]],Table1[[#This Row],[Cur_Amount Credit]]/ExchangeRate)))</f>
        <v/>
      </c>
      <c r="Z1754" s="203" t="str">
        <f>IF(E1754="","",(Table1[[#This Row],[Debit USD]]-Table1[[#This Row],[Credit USD]]))</f>
        <v/>
      </c>
      <c r="AA1754" s="122"/>
      <c r="AB1754" s="1"/>
      <c r="AC1754" s="15"/>
      <c r="AD1754" s="15" t="str">
        <f>IF(AND(OR(Table1[[#This Row],[Account]]="15030",Table1[[#This Row],[Account]]="15035",Table1[[#This Row],[Account]]="20150"),Table1[[#This Row],[Vendor ID]]=""),1,"")</f>
        <v/>
      </c>
      <c r="AE1754" s="15"/>
      <c r="AF1754" s="15"/>
      <c r="AG1754" s="15"/>
      <c r="AH1754" s="46" t="str">
        <f>IF(Table1[[#This Row],[Posting Date]]&lt;&gt;"","GJ-"&amp;CountryID,"")</f>
        <v/>
      </c>
      <c r="AI1754" s="59" t="str">
        <f>IF(Table1[[#This Row],[Posting Date]]&lt;&gt;"",Table1[[#This Row],[Posting Date]],"")</f>
        <v/>
      </c>
      <c r="AJ1754" s="46"/>
      <c r="AK1754" s="46" t="str">
        <f>IF(Table1[[#This Row],[Description]]&lt;&gt;"",Table1[[#This Row],[Description]],"")</f>
        <v/>
      </c>
      <c r="AL1754" s="46" t="str">
        <f>IF(Table1[[#This Row],[Posting Date]]&lt;&gt;"",Table1[[#This Row],[Reference Number]],"")</f>
        <v/>
      </c>
      <c r="AM1754" s="46" t="str">
        <f>TRIM(Table1[[#This Row],[Line '#]])</f>
        <v/>
      </c>
      <c r="AN1754" s="46" t="str">
        <f>TRIM(Table1[[#This Row],[Account]])</f>
        <v/>
      </c>
      <c r="AO1754" s="46" t="str">
        <f>IF(Table1[[#This Row],[Posting Date]]&lt;&gt;"",$D$5,"")</f>
        <v/>
      </c>
      <c r="AP1754" s="46" t="str">
        <f>TRIM(Table1[[#This Row],[Departments-Prgrams]])</f>
        <v/>
      </c>
      <c r="AQ1754" s="46" t="str">
        <f>TRIM(Table1[[#This Row],[Grant]])</f>
        <v/>
      </c>
      <c r="AR1754" s="46" t="str">
        <f>TRIM(Table1[[#This Row],[Staff ID]])</f>
        <v/>
      </c>
      <c r="AS1754" s="46" t="str">
        <f>IF(TRIM(Table1[[#This Row],[Budget Code]])=0,"",TRIM(Table1[[#This Row],[Budget Code]]))</f>
        <v/>
      </c>
      <c r="AT1754" s="46" t="str">
        <f>IF(Table1[[#This Row],[Line Description]]&lt;&gt;"",Table1[[#This Row],[Line Description]],"")</f>
        <v/>
      </c>
      <c r="AU1754" s="46" t="str">
        <f>IF(Table1[[#This Row],[Cur_Amount Debit]]&gt;0,ROUND(Table1[[#This Row],[Cur_Amount Debit]],2),"")</f>
        <v/>
      </c>
      <c r="AV1754" s="46" t="str">
        <f>IF(Table1[[#This Row],[Cur_Amount Credit]]&gt;0,ROUND(Table1[[#This Row],[Cur_Amount Credit]],2),"")</f>
        <v/>
      </c>
      <c r="AW1754" s="46" t="str">
        <f>LEFT(Table1[[#This Row],[Cur]],3)</f>
        <v/>
      </c>
      <c r="AX1754" s="59"/>
      <c r="AY1754" s="46"/>
      <c r="AZ1754" s="46" t="str">
        <f>IF(Table1[[#This Row],[Cur]]&lt;&gt;"",IF(Table1[[#This Row],[Cur]]="USD","",ExchangeRate),"")</f>
        <v/>
      </c>
      <c r="BA1754" s="46" t="str">
        <f>IF(Table1[[#This Row],[Grant]]&lt;&gt;"",VLOOKUP(Table1[[#This Row],[Grant]],Grants!B:D,3),"")</f>
        <v/>
      </c>
      <c r="BB1754" s="46" t="str">
        <f>TRIM(Table1[[#This Row],[Vendor ID]])</f>
        <v/>
      </c>
      <c r="BC1754">
        <f>IF(Table1[[#This Row],[Reference Number]]=Q1753,BC1753,BC1753+1)</f>
        <v>2</v>
      </c>
    </row>
    <row r="1755" spans="1:55" ht="11.25" hidden="1" customHeight="1">
      <c r="A1755" s="1"/>
      <c r="B1755" s="88" t="str">
        <f>IF(Table1[[#This Row],[Posting Date]]&lt;&gt;"",IF(Table1[[#This Row],[Reference Number]]=Q1754,B1754+1,1),"")</f>
        <v/>
      </c>
      <c r="C1755" s="61"/>
      <c r="D1755" s="61"/>
      <c r="E1755" s="218"/>
      <c r="F1755" s="143" t="str">
        <f>IFERROR(IF(VLOOKUP(Table1[[#This Row],[Budget Code Description]],Dimentions!$X$6:$AC$132,2,FALSE)="","",VLOOKUP(Table1[[#This Row],[Budget Code Description]],Dimentions!$X$6:$AC$132,2,FALSE)),"")</f>
        <v/>
      </c>
      <c r="G1755" s="143" t="str">
        <f>IFERROR(VLOOKUP(Table1[[#This Row],[Budget Code Description]],Dimentions!$X$6:$AC$132,3,FALSE),"")</f>
        <v/>
      </c>
      <c r="H1755" s="64" t="str">
        <f>IFERROR(VLOOKUP(Table1[[#This Row],[Account]],Dimentions!$S$6:$V$233,2,FALSE),"")</f>
        <v/>
      </c>
      <c r="I1755" s="62">
        <f>_xlfn.NUMBERVALUE(LEFT(Table1[[#This Row],[Account]],1))</f>
        <v>0</v>
      </c>
      <c r="J1755" s="62" t="str">
        <f>IFERROR(VLOOKUP(Table1[[#This Row],[Budget Code Description]],Table6[#All],7,FALSE),"")</f>
        <v/>
      </c>
      <c r="K1755" s="143" t="str">
        <f>IFERROR(VLOOKUP(Table1[[#This Row],[Budget Code Description]],Table6[#All],8,FALSE),"")</f>
        <v/>
      </c>
      <c r="L1755" s="63"/>
      <c r="M1755" s="65" t="str">
        <f>IFERROR(VLOOKUP(Table1[[#This Row],[Staff ID]],Table2[],2,FALSE),"")</f>
        <v/>
      </c>
      <c r="N1755" s="211" t="str">
        <f>IFERROR(IF(VLOOKUP(Table1[[#This Row],[Budget Code Description]],Dimentions!$X$6:$AC$97,4,FALSE)="","",VLOOKUP(Table1[[#This Row],[Budget Code Description]],Dimentions!$X$6:$AC$97,4,FALSE)),"")</f>
        <v/>
      </c>
      <c r="O1755" s="65" t="str">
        <f>IFERROR(VLOOKUP(Table1[[#This Row],[Vendor ID]],Table549[],2,FALSE),"")</f>
        <v/>
      </c>
      <c r="P1755" s="63"/>
      <c r="Q1755" s="143" t="str">
        <f>IF(Table1[[#This Row],[Posting Date]]&lt;&gt;"",$D$9,"")</f>
        <v/>
      </c>
      <c r="R1755" s="159" t="str">
        <f>IF(Table1[[#This Row],[Posting Date]]&lt;&gt;"",$D$10,"")</f>
        <v/>
      </c>
      <c r="S1755" s="66"/>
      <c r="T1755" s="63"/>
      <c r="U1755" s="67"/>
      <c r="V1755" s="67"/>
      <c r="W1755" s="67" t="str">
        <f t="shared" si="27"/>
        <v/>
      </c>
      <c r="X1755" s="161" t="str">
        <f>IF(E1755="","",(IF(Table1[[#This Row],[Cur]]="USD",Table1[[#This Row],[Cur_Amount Debit]],Table1[[#This Row],[Cur_Amount Debit]]/Table1[[#This Row],[Exchange Rate]])))</f>
        <v/>
      </c>
      <c r="Y1755" s="161" t="str">
        <f>IF(E1755="","",(IF(Table1[[#This Row],[Cur]]="USD",Table1[[#This Row],[Cur_Amount Credit]],Table1[[#This Row],[Cur_Amount Credit]]/ExchangeRate)))</f>
        <v/>
      </c>
      <c r="Z1755" s="203" t="str">
        <f>IF(E1755="","",(Table1[[#This Row],[Debit USD]]-Table1[[#This Row],[Credit USD]]))</f>
        <v/>
      </c>
      <c r="AA1755" s="122"/>
      <c r="AB1755" s="1"/>
      <c r="AC1755" s="15"/>
      <c r="AD1755" s="15" t="str">
        <f>IF(AND(OR(Table1[[#This Row],[Account]]="15030",Table1[[#This Row],[Account]]="15035",Table1[[#This Row],[Account]]="20150"),Table1[[#This Row],[Vendor ID]]=""),1,"")</f>
        <v/>
      </c>
      <c r="AE1755" s="15"/>
      <c r="AF1755" s="15"/>
      <c r="AG1755" s="15"/>
      <c r="AH1755" s="46" t="str">
        <f>IF(Table1[[#This Row],[Posting Date]]&lt;&gt;"","GJ-"&amp;CountryID,"")</f>
        <v/>
      </c>
      <c r="AI1755" s="59" t="str">
        <f>IF(Table1[[#This Row],[Posting Date]]&lt;&gt;"",Table1[[#This Row],[Posting Date]],"")</f>
        <v/>
      </c>
      <c r="AJ1755" s="46"/>
      <c r="AK1755" s="46" t="str">
        <f>IF(Table1[[#This Row],[Description]]&lt;&gt;"",Table1[[#This Row],[Description]],"")</f>
        <v/>
      </c>
      <c r="AL1755" s="46" t="str">
        <f>IF(Table1[[#This Row],[Posting Date]]&lt;&gt;"",Table1[[#This Row],[Reference Number]],"")</f>
        <v/>
      </c>
      <c r="AM1755" s="46" t="str">
        <f>TRIM(Table1[[#This Row],[Line '#]])</f>
        <v/>
      </c>
      <c r="AN1755" s="46" t="str">
        <f>TRIM(Table1[[#This Row],[Account]])</f>
        <v/>
      </c>
      <c r="AO1755" s="46" t="str">
        <f>IF(Table1[[#This Row],[Posting Date]]&lt;&gt;"",$D$5,"")</f>
        <v/>
      </c>
      <c r="AP1755" s="46" t="str">
        <f>TRIM(Table1[[#This Row],[Departments-Prgrams]])</f>
        <v/>
      </c>
      <c r="AQ1755" s="46" t="str">
        <f>TRIM(Table1[[#This Row],[Grant]])</f>
        <v/>
      </c>
      <c r="AR1755" s="46" t="str">
        <f>TRIM(Table1[[#This Row],[Staff ID]])</f>
        <v/>
      </c>
      <c r="AS1755" s="46" t="str">
        <f>IF(TRIM(Table1[[#This Row],[Budget Code]])=0,"",TRIM(Table1[[#This Row],[Budget Code]]))</f>
        <v/>
      </c>
      <c r="AT1755" s="46" t="str">
        <f>IF(Table1[[#This Row],[Line Description]]&lt;&gt;"",Table1[[#This Row],[Line Description]],"")</f>
        <v/>
      </c>
      <c r="AU1755" s="46" t="str">
        <f>IF(Table1[[#This Row],[Cur_Amount Debit]]&gt;0,ROUND(Table1[[#This Row],[Cur_Amount Debit]],2),"")</f>
        <v/>
      </c>
      <c r="AV1755" s="46" t="str">
        <f>IF(Table1[[#This Row],[Cur_Amount Credit]]&gt;0,ROUND(Table1[[#This Row],[Cur_Amount Credit]],2),"")</f>
        <v/>
      </c>
      <c r="AW1755" s="46" t="str">
        <f>LEFT(Table1[[#This Row],[Cur]],3)</f>
        <v/>
      </c>
      <c r="AX1755" s="59"/>
      <c r="AY1755" s="46"/>
      <c r="AZ1755" s="46" t="str">
        <f>IF(Table1[[#This Row],[Cur]]&lt;&gt;"",IF(Table1[[#This Row],[Cur]]="USD","",ExchangeRate),"")</f>
        <v/>
      </c>
      <c r="BA1755" s="46" t="str">
        <f>IF(Table1[[#This Row],[Grant]]&lt;&gt;"",VLOOKUP(Table1[[#This Row],[Grant]],Grants!B:D,3),"")</f>
        <v/>
      </c>
      <c r="BB1755" s="46" t="str">
        <f>TRIM(Table1[[#This Row],[Vendor ID]])</f>
        <v/>
      </c>
      <c r="BC1755">
        <f>IF(Table1[[#This Row],[Reference Number]]=Q1754,BC1754,BC1754+1)</f>
        <v>2</v>
      </c>
    </row>
    <row r="1756" spans="1:55" ht="11.25" hidden="1" customHeight="1">
      <c r="A1756" s="1"/>
      <c r="B1756" s="88" t="str">
        <f>IF(Table1[[#This Row],[Posting Date]]&lt;&gt;"",IF(Table1[[#This Row],[Reference Number]]=Q1755,B1755+1,1),"")</f>
        <v/>
      </c>
      <c r="C1756" s="61"/>
      <c r="D1756" s="61"/>
      <c r="E1756" s="218"/>
      <c r="F1756" s="143" t="str">
        <f>IFERROR(IF(VLOOKUP(Table1[[#This Row],[Budget Code Description]],Dimentions!$X$6:$AC$132,2,FALSE)="","",VLOOKUP(Table1[[#This Row],[Budget Code Description]],Dimentions!$X$6:$AC$132,2,FALSE)),"")</f>
        <v/>
      </c>
      <c r="G1756" s="143" t="str">
        <f>IFERROR(VLOOKUP(Table1[[#This Row],[Budget Code Description]],Dimentions!$X$6:$AC$132,3,FALSE),"")</f>
        <v/>
      </c>
      <c r="H1756" s="64" t="str">
        <f>IFERROR(VLOOKUP(Table1[[#This Row],[Account]],Dimentions!$S$6:$V$233,2,FALSE),"")</f>
        <v/>
      </c>
      <c r="I1756" s="62">
        <f>_xlfn.NUMBERVALUE(LEFT(Table1[[#This Row],[Account]],1))</f>
        <v>0</v>
      </c>
      <c r="J1756" s="62" t="str">
        <f>IFERROR(VLOOKUP(Table1[[#This Row],[Budget Code Description]],Table6[#All],7,FALSE),"")</f>
        <v/>
      </c>
      <c r="K1756" s="143" t="str">
        <f>IFERROR(VLOOKUP(Table1[[#This Row],[Budget Code Description]],Table6[#All],8,FALSE),"")</f>
        <v/>
      </c>
      <c r="L1756" s="63"/>
      <c r="M1756" s="65" t="str">
        <f>IFERROR(VLOOKUP(Table1[[#This Row],[Staff ID]],Table2[],2,FALSE),"")</f>
        <v/>
      </c>
      <c r="N1756" s="211" t="str">
        <f>IFERROR(IF(VLOOKUP(Table1[[#This Row],[Budget Code Description]],Dimentions!$X$6:$AC$97,4,FALSE)="","",VLOOKUP(Table1[[#This Row],[Budget Code Description]],Dimentions!$X$6:$AC$97,4,FALSE)),"")</f>
        <v/>
      </c>
      <c r="O1756" s="65" t="str">
        <f>IFERROR(VLOOKUP(Table1[[#This Row],[Vendor ID]],Table549[],2,FALSE),"")</f>
        <v/>
      </c>
      <c r="P1756" s="63"/>
      <c r="Q1756" s="143" t="str">
        <f>IF(Table1[[#This Row],[Posting Date]]&lt;&gt;"",$D$9,"")</f>
        <v/>
      </c>
      <c r="R1756" s="159" t="str">
        <f>IF(Table1[[#This Row],[Posting Date]]&lt;&gt;"",$D$10,"")</f>
        <v/>
      </c>
      <c r="S1756" s="66"/>
      <c r="T1756" s="63"/>
      <c r="U1756" s="67"/>
      <c r="V1756" s="67"/>
      <c r="W1756" s="67" t="str">
        <f t="shared" si="27"/>
        <v/>
      </c>
      <c r="X1756" s="161" t="str">
        <f>IF(E1756="","",(IF(Table1[[#This Row],[Cur]]="USD",Table1[[#This Row],[Cur_Amount Debit]],Table1[[#This Row],[Cur_Amount Debit]]/Table1[[#This Row],[Exchange Rate]])))</f>
        <v/>
      </c>
      <c r="Y1756" s="161" t="str">
        <f>IF(E1756="","",(IF(Table1[[#This Row],[Cur]]="USD",Table1[[#This Row],[Cur_Amount Credit]],Table1[[#This Row],[Cur_Amount Credit]]/ExchangeRate)))</f>
        <v/>
      </c>
      <c r="Z1756" s="203" t="str">
        <f>IF(E1756="","",(Table1[[#This Row],[Debit USD]]-Table1[[#This Row],[Credit USD]]))</f>
        <v/>
      </c>
      <c r="AA1756" s="122"/>
      <c r="AB1756" s="1"/>
      <c r="AC1756" s="15"/>
      <c r="AD1756" s="15" t="str">
        <f>IF(AND(OR(Table1[[#This Row],[Account]]="15030",Table1[[#This Row],[Account]]="15035",Table1[[#This Row],[Account]]="20150"),Table1[[#This Row],[Vendor ID]]=""),1,"")</f>
        <v/>
      </c>
      <c r="AE1756" s="15"/>
      <c r="AF1756" s="15"/>
      <c r="AG1756" s="15"/>
      <c r="AH1756" s="46" t="str">
        <f>IF(Table1[[#This Row],[Posting Date]]&lt;&gt;"","GJ-"&amp;CountryID,"")</f>
        <v/>
      </c>
      <c r="AI1756" s="59" t="str">
        <f>IF(Table1[[#This Row],[Posting Date]]&lt;&gt;"",Table1[[#This Row],[Posting Date]],"")</f>
        <v/>
      </c>
      <c r="AJ1756" s="46"/>
      <c r="AK1756" s="46" t="str">
        <f>IF(Table1[[#This Row],[Description]]&lt;&gt;"",Table1[[#This Row],[Description]],"")</f>
        <v/>
      </c>
      <c r="AL1756" s="46" t="str">
        <f>IF(Table1[[#This Row],[Posting Date]]&lt;&gt;"",Table1[[#This Row],[Reference Number]],"")</f>
        <v/>
      </c>
      <c r="AM1756" s="46" t="str">
        <f>TRIM(Table1[[#This Row],[Line '#]])</f>
        <v/>
      </c>
      <c r="AN1756" s="46" t="str">
        <f>TRIM(Table1[[#This Row],[Account]])</f>
        <v/>
      </c>
      <c r="AO1756" s="46" t="str">
        <f>IF(Table1[[#This Row],[Posting Date]]&lt;&gt;"",$D$5,"")</f>
        <v/>
      </c>
      <c r="AP1756" s="46" t="str">
        <f>TRIM(Table1[[#This Row],[Departments-Prgrams]])</f>
        <v/>
      </c>
      <c r="AQ1756" s="46" t="str">
        <f>TRIM(Table1[[#This Row],[Grant]])</f>
        <v/>
      </c>
      <c r="AR1756" s="46" t="str">
        <f>TRIM(Table1[[#This Row],[Staff ID]])</f>
        <v/>
      </c>
      <c r="AS1756" s="46" t="str">
        <f>IF(TRIM(Table1[[#This Row],[Budget Code]])=0,"",TRIM(Table1[[#This Row],[Budget Code]]))</f>
        <v/>
      </c>
      <c r="AT1756" s="46" t="str">
        <f>IF(Table1[[#This Row],[Line Description]]&lt;&gt;"",Table1[[#This Row],[Line Description]],"")</f>
        <v/>
      </c>
      <c r="AU1756" s="46" t="str">
        <f>IF(Table1[[#This Row],[Cur_Amount Debit]]&gt;0,ROUND(Table1[[#This Row],[Cur_Amount Debit]],2),"")</f>
        <v/>
      </c>
      <c r="AV1756" s="46" t="str">
        <f>IF(Table1[[#This Row],[Cur_Amount Credit]]&gt;0,ROUND(Table1[[#This Row],[Cur_Amount Credit]],2),"")</f>
        <v/>
      </c>
      <c r="AW1756" s="46" t="str">
        <f>LEFT(Table1[[#This Row],[Cur]],3)</f>
        <v/>
      </c>
      <c r="AX1756" s="59"/>
      <c r="AY1756" s="46"/>
      <c r="AZ1756" s="46" t="str">
        <f>IF(Table1[[#This Row],[Cur]]&lt;&gt;"",IF(Table1[[#This Row],[Cur]]="USD","",ExchangeRate),"")</f>
        <v/>
      </c>
      <c r="BA1756" s="46" t="str">
        <f>IF(Table1[[#This Row],[Grant]]&lt;&gt;"",VLOOKUP(Table1[[#This Row],[Grant]],Grants!B:D,3),"")</f>
        <v/>
      </c>
      <c r="BB1756" s="46" t="str">
        <f>TRIM(Table1[[#This Row],[Vendor ID]])</f>
        <v/>
      </c>
      <c r="BC1756">
        <f>IF(Table1[[#This Row],[Reference Number]]=Q1755,BC1755,BC1755+1)</f>
        <v>2</v>
      </c>
    </row>
    <row r="1757" spans="1:55" ht="11.25" hidden="1" customHeight="1">
      <c r="A1757" s="1"/>
      <c r="B1757" s="88" t="str">
        <f>IF(Table1[[#This Row],[Posting Date]]&lt;&gt;"",IF(Table1[[#This Row],[Reference Number]]=Q1756,B1756+1,1),"")</f>
        <v/>
      </c>
      <c r="C1757" s="61"/>
      <c r="D1757" s="61"/>
      <c r="E1757" s="218"/>
      <c r="F1757" s="143" t="str">
        <f>IFERROR(IF(VLOOKUP(Table1[[#This Row],[Budget Code Description]],Dimentions!$X$6:$AC$132,2,FALSE)="","",VLOOKUP(Table1[[#This Row],[Budget Code Description]],Dimentions!$X$6:$AC$132,2,FALSE)),"")</f>
        <v/>
      </c>
      <c r="G1757" s="143" t="str">
        <f>IFERROR(VLOOKUP(Table1[[#This Row],[Budget Code Description]],Dimentions!$X$6:$AC$132,3,FALSE),"")</f>
        <v/>
      </c>
      <c r="H1757" s="64" t="str">
        <f>IFERROR(VLOOKUP(Table1[[#This Row],[Account]],Dimentions!$S$6:$V$233,2,FALSE),"")</f>
        <v/>
      </c>
      <c r="I1757" s="62">
        <f>_xlfn.NUMBERVALUE(LEFT(Table1[[#This Row],[Account]],1))</f>
        <v>0</v>
      </c>
      <c r="J1757" s="62" t="str">
        <f>IFERROR(VLOOKUP(Table1[[#This Row],[Budget Code Description]],Table6[#All],7,FALSE),"")</f>
        <v/>
      </c>
      <c r="K1757" s="143" t="str">
        <f>IFERROR(VLOOKUP(Table1[[#This Row],[Budget Code Description]],Table6[#All],8,FALSE),"")</f>
        <v/>
      </c>
      <c r="L1757" s="63"/>
      <c r="M1757" s="65" t="str">
        <f>IFERROR(VLOOKUP(Table1[[#This Row],[Staff ID]],Table2[],2,FALSE),"")</f>
        <v/>
      </c>
      <c r="N1757" s="211" t="str">
        <f>IFERROR(IF(VLOOKUP(Table1[[#This Row],[Budget Code Description]],Dimentions!$X$6:$AC$97,4,FALSE)="","",VLOOKUP(Table1[[#This Row],[Budget Code Description]],Dimentions!$X$6:$AC$97,4,FALSE)),"")</f>
        <v/>
      </c>
      <c r="O1757" s="65" t="str">
        <f>IFERROR(VLOOKUP(Table1[[#This Row],[Vendor ID]],Table549[],2,FALSE),"")</f>
        <v/>
      </c>
      <c r="P1757" s="63"/>
      <c r="Q1757" s="143" t="str">
        <f>IF(Table1[[#This Row],[Posting Date]]&lt;&gt;"",$D$9,"")</f>
        <v/>
      </c>
      <c r="R1757" s="159" t="str">
        <f>IF(Table1[[#This Row],[Posting Date]]&lt;&gt;"",$D$10,"")</f>
        <v/>
      </c>
      <c r="S1757" s="66"/>
      <c r="T1757" s="63"/>
      <c r="U1757" s="67"/>
      <c r="V1757" s="67"/>
      <c r="W1757" s="67" t="str">
        <f t="shared" si="27"/>
        <v/>
      </c>
      <c r="X1757" s="161" t="str">
        <f>IF(E1757="","",(IF(Table1[[#This Row],[Cur]]="USD",Table1[[#This Row],[Cur_Amount Debit]],Table1[[#This Row],[Cur_Amount Debit]]/Table1[[#This Row],[Exchange Rate]])))</f>
        <v/>
      </c>
      <c r="Y1757" s="161" t="str">
        <f>IF(E1757="","",(IF(Table1[[#This Row],[Cur]]="USD",Table1[[#This Row],[Cur_Amount Credit]],Table1[[#This Row],[Cur_Amount Credit]]/ExchangeRate)))</f>
        <v/>
      </c>
      <c r="Z1757" s="203" t="str">
        <f>IF(E1757="","",(Table1[[#This Row],[Debit USD]]-Table1[[#This Row],[Credit USD]]))</f>
        <v/>
      </c>
      <c r="AA1757" s="122"/>
      <c r="AB1757" s="1"/>
      <c r="AC1757" s="15"/>
      <c r="AD1757" s="15" t="str">
        <f>IF(AND(OR(Table1[[#This Row],[Account]]="15030",Table1[[#This Row],[Account]]="15035",Table1[[#This Row],[Account]]="20150"),Table1[[#This Row],[Vendor ID]]=""),1,"")</f>
        <v/>
      </c>
      <c r="AE1757" s="15"/>
      <c r="AF1757" s="15"/>
      <c r="AG1757" s="15"/>
      <c r="AH1757" s="46" t="str">
        <f>IF(Table1[[#This Row],[Posting Date]]&lt;&gt;"","GJ-"&amp;CountryID,"")</f>
        <v/>
      </c>
      <c r="AI1757" s="59" t="str">
        <f>IF(Table1[[#This Row],[Posting Date]]&lt;&gt;"",Table1[[#This Row],[Posting Date]],"")</f>
        <v/>
      </c>
      <c r="AJ1757" s="46"/>
      <c r="AK1757" s="46" t="str">
        <f>IF(Table1[[#This Row],[Description]]&lt;&gt;"",Table1[[#This Row],[Description]],"")</f>
        <v/>
      </c>
      <c r="AL1757" s="46" t="str">
        <f>IF(Table1[[#This Row],[Posting Date]]&lt;&gt;"",Table1[[#This Row],[Reference Number]],"")</f>
        <v/>
      </c>
      <c r="AM1757" s="46" t="str">
        <f>TRIM(Table1[[#This Row],[Line '#]])</f>
        <v/>
      </c>
      <c r="AN1757" s="46" t="str">
        <f>TRIM(Table1[[#This Row],[Account]])</f>
        <v/>
      </c>
      <c r="AO1757" s="46" t="str">
        <f>IF(Table1[[#This Row],[Posting Date]]&lt;&gt;"",$D$5,"")</f>
        <v/>
      </c>
      <c r="AP1757" s="46" t="str">
        <f>TRIM(Table1[[#This Row],[Departments-Prgrams]])</f>
        <v/>
      </c>
      <c r="AQ1757" s="46" t="str">
        <f>TRIM(Table1[[#This Row],[Grant]])</f>
        <v/>
      </c>
      <c r="AR1757" s="46" t="str">
        <f>TRIM(Table1[[#This Row],[Staff ID]])</f>
        <v/>
      </c>
      <c r="AS1757" s="46" t="str">
        <f>IF(TRIM(Table1[[#This Row],[Budget Code]])=0,"",TRIM(Table1[[#This Row],[Budget Code]]))</f>
        <v/>
      </c>
      <c r="AT1757" s="46" t="str">
        <f>IF(Table1[[#This Row],[Line Description]]&lt;&gt;"",Table1[[#This Row],[Line Description]],"")</f>
        <v/>
      </c>
      <c r="AU1757" s="46" t="str">
        <f>IF(Table1[[#This Row],[Cur_Amount Debit]]&gt;0,ROUND(Table1[[#This Row],[Cur_Amount Debit]],2),"")</f>
        <v/>
      </c>
      <c r="AV1757" s="46" t="str">
        <f>IF(Table1[[#This Row],[Cur_Amount Credit]]&gt;0,ROUND(Table1[[#This Row],[Cur_Amount Credit]],2),"")</f>
        <v/>
      </c>
      <c r="AW1757" s="46" t="str">
        <f>LEFT(Table1[[#This Row],[Cur]],3)</f>
        <v/>
      </c>
      <c r="AX1757" s="59"/>
      <c r="AY1757" s="46"/>
      <c r="AZ1757" s="46" t="str">
        <f>IF(Table1[[#This Row],[Cur]]&lt;&gt;"",IF(Table1[[#This Row],[Cur]]="USD","",ExchangeRate),"")</f>
        <v/>
      </c>
      <c r="BA1757" s="46" t="str">
        <f>IF(Table1[[#This Row],[Grant]]&lt;&gt;"",VLOOKUP(Table1[[#This Row],[Grant]],Grants!B:D,3),"")</f>
        <v/>
      </c>
      <c r="BB1757" s="46" t="str">
        <f>TRIM(Table1[[#This Row],[Vendor ID]])</f>
        <v/>
      </c>
      <c r="BC1757">
        <f>IF(Table1[[#This Row],[Reference Number]]=Q1756,BC1756,BC1756+1)</f>
        <v>2</v>
      </c>
    </row>
    <row r="1758" spans="1:55" ht="11.25" hidden="1" customHeight="1">
      <c r="A1758" s="1"/>
      <c r="B1758" s="88" t="str">
        <f>IF(Table1[[#This Row],[Posting Date]]&lt;&gt;"",IF(Table1[[#This Row],[Reference Number]]=Q1757,B1757+1,1),"")</f>
        <v/>
      </c>
      <c r="C1758" s="61"/>
      <c r="D1758" s="61"/>
      <c r="E1758" s="218"/>
      <c r="F1758" s="143" t="str">
        <f>IFERROR(IF(VLOOKUP(Table1[[#This Row],[Budget Code Description]],Dimentions!$X$6:$AC$132,2,FALSE)="","",VLOOKUP(Table1[[#This Row],[Budget Code Description]],Dimentions!$X$6:$AC$132,2,FALSE)),"")</f>
        <v/>
      </c>
      <c r="G1758" s="143" t="str">
        <f>IFERROR(VLOOKUP(Table1[[#This Row],[Budget Code Description]],Dimentions!$X$6:$AC$132,3,FALSE),"")</f>
        <v/>
      </c>
      <c r="H1758" s="64" t="str">
        <f>IFERROR(VLOOKUP(Table1[[#This Row],[Account]],Dimentions!$S$6:$V$233,2,FALSE),"")</f>
        <v/>
      </c>
      <c r="I1758" s="62">
        <f>_xlfn.NUMBERVALUE(LEFT(Table1[[#This Row],[Account]],1))</f>
        <v>0</v>
      </c>
      <c r="J1758" s="62" t="str">
        <f>IFERROR(VLOOKUP(Table1[[#This Row],[Budget Code Description]],Table6[#All],7,FALSE),"")</f>
        <v/>
      </c>
      <c r="K1758" s="143" t="str">
        <f>IFERROR(VLOOKUP(Table1[[#This Row],[Budget Code Description]],Table6[#All],8,FALSE),"")</f>
        <v/>
      </c>
      <c r="L1758" s="63"/>
      <c r="M1758" s="65" t="str">
        <f>IFERROR(VLOOKUP(Table1[[#This Row],[Staff ID]],Table2[],2,FALSE),"")</f>
        <v/>
      </c>
      <c r="N1758" s="211" t="str">
        <f>IFERROR(IF(VLOOKUP(Table1[[#This Row],[Budget Code Description]],Dimentions!$X$6:$AC$97,4,FALSE)="","",VLOOKUP(Table1[[#This Row],[Budget Code Description]],Dimentions!$X$6:$AC$97,4,FALSE)),"")</f>
        <v/>
      </c>
      <c r="O1758" s="65" t="str">
        <f>IFERROR(VLOOKUP(Table1[[#This Row],[Vendor ID]],Table549[],2,FALSE),"")</f>
        <v/>
      </c>
      <c r="P1758" s="63"/>
      <c r="Q1758" s="143" t="str">
        <f>IF(Table1[[#This Row],[Posting Date]]&lt;&gt;"",$D$9,"")</f>
        <v/>
      </c>
      <c r="R1758" s="159" t="str">
        <f>IF(Table1[[#This Row],[Posting Date]]&lt;&gt;"",$D$10,"")</f>
        <v/>
      </c>
      <c r="S1758" s="66"/>
      <c r="T1758" s="63"/>
      <c r="U1758" s="67"/>
      <c r="V1758" s="67"/>
      <c r="W1758" s="67" t="str">
        <f t="shared" si="27"/>
        <v/>
      </c>
      <c r="X1758" s="161" t="str">
        <f>IF(E1758="","",(IF(Table1[[#This Row],[Cur]]="USD",Table1[[#This Row],[Cur_Amount Debit]],Table1[[#This Row],[Cur_Amount Debit]]/Table1[[#This Row],[Exchange Rate]])))</f>
        <v/>
      </c>
      <c r="Y1758" s="161" t="str">
        <f>IF(E1758="","",(IF(Table1[[#This Row],[Cur]]="USD",Table1[[#This Row],[Cur_Amount Credit]],Table1[[#This Row],[Cur_Amount Credit]]/ExchangeRate)))</f>
        <v/>
      </c>
      <c r="Z1758" s="203" t="str">
        <f>IF(E1758="","",(Table1[[#This Row],[Debit USD]]-Table1[[#This Row],[Credit USD]]))</f>
        <v/>
      </c>
      <c r="AA1758" s="122"/>
      <c r="AB1758" s="1"/>
      <c r="AC1758" s="15"/>
      <c r="AD1758" s="15" t="str">
        <f>IF(AND(OR(Table1[[#This Row],[Account]]="15030",Table1[[#This Row],[Account]]="15035",Table1[[#This Row],[Account]]="20150"),Table1[[#This Row],[Vendor ID]]=""),1,"")</f>
        <v/>
      </c>
      <c r="AE1758" s="15"/>
      <c r="AF1758" s="15"/>
      <c r="AG1758" s="15"/>
      <c r="AH1758" s="46" t="str">
        <f>IF(Table1[[#This Row],[Posting Date]]&lt;&gt;"","GJ-"&amp;CountryID,"")</f>
        <v/>
      </c>
      <c r="AI1758" s="59" t="str">
        <f>IF(Table1[[#This Row],[Posting Date]]&lt;&gt;"",Table1[[#This Row],[Posting Date]],"")</f>
        <v/>
      </c>
      <c r="AJ1758" s="46"/>
      <c r="AK1758" s="46" t="str">
        <f>IF(Table1[[#This Row],[Description]]&lt;&gt;"",Table1[[#This Row],[Description]],"")</f>
        <v/>
      </c>
      <c r="AL1758" s="46" t="str">
        <f>IF(Table1[[#This Row],[Posting Date]]&lt;&gt;"",Table1[[#This Row],[Reference Number]],"")</f>
        <v/>
      </c>
      <c r="AM1758" s="46" t="str">
        <f>TRIM(Table1[[#This Row],[Line '#]])</f>
        <v/>
      </c>
      <c r="AN1758" s="46" t="str">
        <f>TRIM(Table1[[#This Row],[Account]])</f>
        <v/>
      </c>
      <c r="AO1758" s="46" t="str">
        <f>IF(Table1[[#This Row],[Posting Date]]&lt;&gt;"",$D$5,"")</f>
        <v/>
      </c>
      <c r="AP1758" s="46" t="str">
        <f>TRIM(Table1[[#This Row],[Departments-Prgrams]])</f>
        <v/>
      </c>
      <c r="AQ1758" s="46" t="str">
        <f>TRIM(Table1[[#This Row],[Grant]])</f>
        <v/>
      </c>
      <c r="AR1758" s="46" t="str">
        <f>TRIM(Table1[[#This Row],[Staff ID]])</f>
        <v/>
      </c>
      <c r="AS1758" s="46" t="str">
        <f>IF(TRIM(Table1[[#This Row],[Budget Code]])=0,"",TRIM(Table1[[#This Row],[Budget Code]]))</f>
        <v/>
      </c>
      <c r="AT1758" s="46" t="str">
        <f>IF(Table1[[#This Row],[Line Description]]&lt;&gt;"",Table1[[#This Row],[Line Description]],"")</f>
        <v/>
      </c>
      <c r="AU1758" s="46" t="str">
        <f>IF(Table1[[#This Row],[Cur_Amount Debit]]&gt;0,ROUND(Table1[[#This Row],[Cur_Amount Debit]],2),"")</f>
        <v/>
      </c>
      <c r="AV1758" s="46" t="str">
        <f>IF(Table1[[#This Row],[Cur_Amount Credit]]&gt;0,ROUND(Table1[[#This Row],[Cur_Amount Credit]],2),"")</f>
        <v/>
      </c>
      <c r="AW1758" s="46" t="str">
        <f>LEFT(Table1[[#This Row],[Cur]],3)</f>
        <v/>
      </c>
      <c r="AX1758" s="59"/>
      <c r="AY1758" s="46"/>
      <c r="AZ1758" s="46" t="str">
        <f>IF(Table1[[#This Row],[Cur]]&lt;&gt;"",IF(Table1[[#This Row],[Cur]]="USD","",ExchangeRate),"")</f>
        <v/>
      </c>
      <c r="BA1758" s="46" t="str">
        <f>IF(Table1[[#This Row],[Grant]]&lt;&gt;"",VLOOKUP(Table1[[#This Row],[Grant]],Grants!B:D,3),"")</f>
        <v/>
      </c>
      <c r="BB1758" s="46" t="str">
        <f>TRIM(Table1[[#This Row],[Vendor ID]])</f>
        <v/>
      </c>
      <c r="BC1758">
        <f>IF(Table1[[#This Row],[Reference Number]]=Q1757,BC1757,BC1757+1)</f>
        <v>2</v>
      </c>
    </row>
    <row r="1759" spans="1:55" ht="11.25" hidden="1" customHeight="1">
      <c r="A1759" s="1"/>
      <c r="B1759" s="88" t="str">
        <f>IF(Table1[[#This Row],[Posting Date]]&lt;&gt;"",IF(Table1[[#This Row],[Reference Number]]=Q1758,B1758+1,1),"")</f>
        <v/>
      </c>
      <c r="C1759" s="61"/>
      <c r="D1759" s="61"/>
      <c r="E1759" s="218"/>
      <c r="F1759" s="143" t="str">
        <f>IFERROR(IF(VLOOKUP(Table1[[#This Row],[Budget Code Description]],Dimentions!$X$6:$AC$132,2,FALSE)="","",VLOOKUP(Table1[[#This Row],[Budget Code Description]],Dimentions!$X$6:$AC$132,2,FALSE)),"")</f>
        <v/>
      </c>
      <c r="G1759" s="143" t="str">
        <f>IFERROR(VLOOKUP(Table1[[#This Row],[Budget Code Description]],Dimentions!$X$6:$AC$132,3,FALSE),"")</f>
        <v/>
      </c>
      <c r="H1759" s="64" t="str">
        <f>IFERROR(VLOOKUP(Table1[[#This Row],[Account]],Dimentions!$S$6:$V$233,2,FALSE),"")</f>
        <v/>
      </c>
      <c r="I1759" s="62">
        <f>_xlfn.NUMBERVALUE(LEFT(Table1[[#This Row],[Account]],1))</f>
        <v>0</v>
      </c>
      <c r="J1759" s="62" t="str">
        <f>IFERROR(VLOOKUP(Table1[[#This Row],[Budget Code Description]],Table6[#All],7,FALSE),"")</f>
        <v/>
      </c>
      <c r="K1759" s="143" t="str">
        <f>IFERROR(VLOOKUP(Table1[[#This Row],[Budget Code Description]],Table6[#All],8,FALSE),"")</f>
        <v/>
      </c>
      <c r="L1759" s="63"/>
      <c r="M1759" s="65" t="str">
        <f>IFERROR(VLOOKUP(Table1[[#This Row],[Staff ID]],Table2[],2,FALSE),"")</f>
        <v/>
      </c>
      <c r="N1759" s="211" t="str">
        <f>IFERROR(IF(VLOOKUP(Table1[[#This Row],[Budget Code Description]],Dimentions!$X$6:$AC$97,4,FALSE)="","",VLOOKUP(Table1[[#This Row],[Budget Code Description]],Dimentions!$X$6:$AC$97,4,FALSE)),"")</f>
        <v/>
      </c>
      <c r="O1759" s="65" t="str">
        <f>IFERROR(VLOOKUP(Table1[[#This Row],[Vendor ID]],Table549[],2,FALSE),"")</f>
        <v/>
      </c>
      <c r="P1759" s="63"/>
      <c r="Q1759" s="143" t="str">
        <f>IF(Table1[[#This Row],[Posting Date]]&lt;&gt;"",$D$9,"")</f>
        <v/>
      </c>
      <c r="R1759" s="159" t="str">
        <f>IF(Table1[[#This Row],[Posting Date]]&lt;&gt;"",$D$10,"")</f>
        <v/>
      </c>
      <c r="S1759" s="66"/>
      <c r="T1759" s="63"/>
      <c r="U1759" s="67"/>
      <c r="V1759" s="67"/>
      <c r="W1759" s="67" t="str">
        <f t="shared" si="27"/>
        <v/>
      </c>
      <c r="X1759" s="161" t="str">
        <f>IF(E1759="","",(IF(Table1[[#This Row],[Cur]]="USD",Table1[[#This Row],[Cur_Amount Debit]],Table1[[#This Row],[Cur_Amount Debit]]/Table1[[#This Row],[Exchange Rate]])))</f>
        <v/>
      </c>
      <c r="Y1759" s="161" t="str">
        <f>IF(E1759="","",(IF(Table1[[#This Row],[Cur]]="USD",Table1[[#This Row],[Cur_Amount Credit]],Table1[[#This Row],[Cur_Amount Credit]]/ExchangeRate)))</f>
        <v/>
      </c>
      <c r="Z1759" s="203" t="str">
        <f>IF(E1759="","",(Table1[[#This Row],[Debit USD]]-Table1[[#This Row],[Credit USD]]))</f>
        <v/>
      </c>
      <c r="AA1759" s="122"/>
      <c r="AB1759" s="1"/>
      <c r="AC1759" s="15"/>
      <c r="AD1759" s="15" t="str">
        <f>IF(AND(OR(Table1[[#This Row],[Account]]="15030",Table1[[#This Row],[Account]]="15035",Table1[[#This Row],[Account]]="20150"),Table1[[#This Row],[Vendor ID]]=""),1,"")</f>
        <v/>
      </c>
      <c r="AE1759" s="15"/>
      <c r="AF1759" s="15"/>
      <c r="AG1759" s="15"/>
      <c r="AH1759" s="46" t="str">
        <f>IF(Table1[[#This Row],[Posting Date]]&lt;&gt;"","GJ-"&amp;CountryID,"")</f>
        <v/>
      </c>
      <c r="AI1759" s="59" t="str">
        <f>IF(Table1[[#This Row],[Posting Date]]&lt;&gt;"",Table1[[#This Row],[Posting Date]],"")</f>
        <v/>
      </c>
      <c r="AJ1759" s="46"/>
      <c r="AK1759" s="46" t="str">
        <f>IF(Table1[[#This Row],[Description]]&lt;&gt;"",Table1[[#This Row],[Description]],"")</f>
        <v/>
      </c>
      <c r="AL1759" s="46" t="str">
        <f>IF(Table1[[#This Row],[Posting Date]]&lt;&gt;"",Table1[[#This Row],[Reference Number]],"")</f>
        <v/>
      </c>
      <c r="AM1759" s="46" t="str">
        <f>TRIM(Table1[[#This Row],[Line '#]])</f>
        <v/>
      </c>
      <c r="AN1759" s="46" t="str">
        <f>TRIM(Table1[[#This Row],[Account]])</f>
        <v/>
      </c>
      <c r="AO1759" s="46" t="str">
        <f>IF(Table1[[#This Row],[Posting Date]]&lt;&gt;"",$D$5,"")</f>
        <v/>
      </c>
      <c r="AP1759" s="46" t="str">
        <f>TRIM(Table1[[#This Row],[Departments-Prgrams]])</f>
        <v/>
      </c>
      <c r="AQ1759" s="46" t="str">
        <f>TRIM(Table1[[#This Row],[Grant]])</f>
        <v/>
      </c>
      <c r="AR1759" s="46" t="str">
        <f>TRIM(Table1[[#This Row],[Staff ID]])</f>
        <v/>
      </c>
      <c r="AS1759" s="46" t="str">
        <f>IF(TRIM(Table1[[#This Row],[Budget Code]])=0,"",TRIM(Table1[[#This Row],[Budget Code]]))</f>
        <v/>
      </c>
      <c r="AT1759" s="46" t="str">
        <f>IF(Table1[[#This Row],[Line Description]]&lt;&gt;"",Table1[[#This Row],[Line Description]],"")</f>
        <v/>
      </c>
      <c r="AU1759" s="46" t="str">
        <f>IF(Table1[[#This Row],[Cur_Amount Debit]]&gt;0,ROUND(Table1[[#This Row],[Cur_Amount Debit]],2),"")</f>
        <v/>
      </c>
      <c r="AV1759" s="46" t="str">
        <f>IF(Table1[[#This Row],[Cur_Amount Credit]]&gt;0,ROUND(Table1[[#This Row],[Cur_Amount Credit]],2),"")</f>
        <v/>
      </c>
      <c r="AW1759" s="46" t="str">
        <f>LEFT(Table1[[#This Row],[Cur]],3)</f>
        <v/>
      </c>
      <c r="AX1759" s="59"/>
      <c r="AY1759" s="46"/>
      <c r="AZ1759" s="46" t="str">
        <f>IF(Table1[[#This Row],[Cur]]&lt;&gt;"",IF(Table1[[#This Row],[Cur]]="USD","",ExchangeRate),"")</f>
        <v/>
      </c>
      <c r="BA1759" s="46" t="str">
        <f>IF(Table1[[#This Row],[Grant]]&lt;&gt;"",VLOOKUP(Table1[[#This Row],[Grant]],Grants!B:D,3),"")</f>
        <v/>
      </c>
      <c r="BB1759" s="46" t="str">
        <f>TRIM(Table1[[#This Row],[Vendor ID]])</f>
        <v/>
      </c>
      <c r="BC1759">
        <f>IF(Table1[[#This Row],[Reference Number]]=Q1758,BC1758,BC1758+1)</f>
        <v>2</v>
      </c>
    </row>
    <row r="1760" spans="1:55" ht="11.25" hidden="1" customHeight="1">
      <c r="A1760" s="1"/>
      <c r="B1760" s="88" t="str">
        <f>IF(Table1[[#This Row],[Posting Date]]&lt;&gt;"",IF(Table1[[#This Row],[Reference Number]]=Q1759,B1759+1,1),"")</f>
        <v/>
      </c>
      <c r="C1760" s="61"/>
      <c r="D1760" s="61"/>
      <c r="E1760" s="218"/>
      <c r="F1760" s="143" t="str">
        <f>IFERROR(IF(VLOOKUP(Table1[[#This Row],[Budget Code Description]],Dimentions!$X$6:$AC$132,2,FALSE)="","",VLOOKUP(Table1[[#This Row],[Budget Code Description]],Dimentions!$X$6:$AC$132,2,FALSE)),"")</f>
        <v/>
      </c>
      <c r="G1760" s="143" t="str">
        <f>IFERROR(VLOOKUP(Table1[[#This Row],[Budget Code Description]],Dimentions!$X$6:$AC$132,3,FALSE),"")</f>
        <v/>
      </c>
      <c r="H1760" s="64" t="str">
        <f>IFERROR(VLOOKUP(Table1[[#This Row],[Account]],Dimentions!$S$6:$V$233,2,FALSE),"")</f>
        <v/>
      </c>
      <c r="I1760" s="62">
        <f>_xlfn.NUMBERVALUE(LEFT(Table1[[#This Row],[Account]],1))</f>
        <v>0</v>
      </c>
      <c r="J1760" s="62" t="str">
        <f>IFERROR(VLOOKUP(Table1[[#This Row],[Budget Code Description]],Table6[#All],7,FALSE),"")</f>
        <v/>
      </c>
      <c r="K1760" s="143" t="str">
        <f>IFERROR(VLOOKUP(Table1[[#This Row],[Budget Code Description]],Table6[#All],8,FALSE),"")</f>
        <v/>
      </c>
      <c r="L1760" s="63"/>
      <c r="M1760" s="65" t="str">
        <f>IFERROR(VLOOKUP(Table1[[#This Row],[Staff ID]],Table2[],2,FALSE),"")</f>
        <v/>
      </c>
      <c r="N1760" s="211" t="str">
        <f>IFERROR(IF(VLOOKUP(Table1[[#This Row],[Budget Code Description]],Dimentions!$X$6:$AC$97,4,FALSE)="","",VLOOKUP(Table1[[#This Row],[Budget Code Description]],Dimentions!$X$6:$AC$97,4,FALSE)),"")</f>
        <v/>
      </c>
      <c r="O1760" s="65" t="str">
        <f>IFERROR(VLOOKUP(Table1[[#This Row],[Vendor ID]],Table549[],2,FALSE),"")</f>
        <v/>
      </c>
      <c r="P1760" s="63"/>
      <c r="Q1760" s="143" t="str">
        <f>IF(Table1[[#This Row],[Posting Date]]&lt;&gt;"",$D$9,"")</f>
        <v/>
      </c>
      <c r="R1760" s="159" t="str">
        <f>IF(Table1[[#This Row],[Posting Date]]&lt;&gt;"",$D$10,"")</f>
        <v/>
      </c>
      <c r="S1760" s="66"/>
      <c r="T1760" s="63"/>
      <c r="U1760" s="67"/>
      <c r="V1760" s="67"/>
      <c r="W1760" s="67" t="str">
        <f t="shared" si="27"/>
        <v/>
      </c>
      <c r="X1760" s="161" t="str">
        <f>IF(E1760="","",(IF(Table1[[#This Row],[Cur]]="USD",Table1[[#This Row],[Cur_Amount Debit]],Table1[[#This Row],[Cur_Amount Debit]]/Table1[[#This Row],[Exchange Rate]])))</f>
        <v/>
      </c>
      <c r="Y1760" s="161" t="str">
        <f>IF(E1760="","",(IF(Table1[[#This Row],[Cur]]="USD",Table1[[#This Row],[Cur_Amount Credit]],Table1[[#This Row],[Cur_Amount Credit]]/ExchangeRate)))</f>
        <v/>
      </c>
      <c r="Z1760" s="203" t="str">
        <f>IF(E1760="","",(Table1[[#This Row],[Debit USD]]-Table1[[#This Row],[Credit USD]]))</f>
        <v/>
      </c>
      <c r="AA1760" s="122"/>
      <c r="AB1760" s="1"/>
      <c r="AC1760" s="15"/>
      <c r="AD1760" s="15" t="str">
        <f>IF(AND(OR(Table1[[#This Row],[Account]]="15030",Table1[[#This Row],[Account]]="15035",Table1[[#This Row],[Account]]="20150"),Table1[[#This Row],[Vendor ID]]=""),1,"")</f>
        <v/>
      </c>
      <c r="AE1760" s="15"/>
      <c r="AF1760" s="15"/>
      <c r="AG1760" s="15"/>
      <c r="AH1760" s="46" t="str">
        <f>IF(Table1[[#This Row],[Posting Date]]&lt;&gt;"","GJ-"&amp;CountryID,"")</f>
        <v/>
      </c>
      <c r="AI1760" s="59" t="str">
        <f>IF(Table1[[#This Row],[Posting Date]]&lt;&gt;"",Table1[[#This Row],[Posting Date]],"")</f>
        <v/>
      </c>
      <c r="AJ1760" s="46"/>
      <c r="AK1760" s="46" t="str">
        <f>IF(Table1[[#This Row],[Description]]&lt;&gt;"",Table1[[#This Row],[Description]],"")</f>
        <v/>
      </c>
      <c r="AL1760" s="46" t="str">
        <f>IF(Table1[[#This Row],[Posting Date]]&lt;&gt;"",Table1[[#This Row],[Reference Number]],"")</f>
        <v/>
      </c>
      <c r="AM1760" s="46" t="str">
        <f>TRIM(Table1[[#This Row],[Line '#]])</f>
        <v/>
      </c>
      <c r="AN1760" s="46" t="str">
        <f>TRIM(Table1[[#This Row],[Account]])</f>
        <v/>
      </c>
      <c r="AO1760" s="46" t="str">
        <f>IF(Table1[[#This Row],[Posting Date]]&lt;&gt;"",$D$5,"")</f>
        <v/>
      </c>
      <c r="AP1760" s="46" t="str">
        <f>TRIM(Table1[[#This Row],[Departments-Prgrams]])</f>
        <v/>
      </c>
      <c r="AQ1760" s="46" t="str">
        <f>TRIM(Table1[[#This Row],[Grant]])</f>
        <v/>
      </c>
      <c r="AR1760" s="46" t="str">
        <f>TRIM(Table1[[#This Row],[Staff ID]])</f>
        <v/>
      </c>
      <c r="AS1760" s="46" t="str">
        <f>IF(TRIM(Table1[[#This Row],[Budget Code]])=0,"",TRIM(Table1[[#This Row],[Budget Code]]))</f>
        <v/>
      </c>
      <c r="AT1760" s="46" t="str">
        <f>IF(Table1[[#This Row],[Line Description]]&lt;&gt;"",Table1[[#This Row],[Line Description]],"")</f>
        <v/>
      </c>
      <c r="AU1760" s="46" t="str">
        <f>IF(Table1[[#This Row],[Cur_Amount Debit]]&gt;0,ROUND(Table1[[#This Row],[Cur_Amount Debit]],2),"")</f>
        <v/>
      </c>
      <c r="AV1760" s="46" t="str">
        <f>IF(Table1[[#This Row],[Cur_Amount Credit]]&gt;0,ROUND(Table1[[#This Row],[Cur_Amount Credit]],2),"")</f>
        <v/>
      </c>
      <c r="AW1760" s="46" t="str">
        <f>LEFT(Table1[[#This Row],[Cur]],3)</f>
        <v/>
      </c>
      <c r="AX1760" s="59"/>
      <c r="AY1760" s="46"/>
      <c r="AZ1760" s="46" t="str">
        <f>IF(Table1[[#This Row],[Cur]]&lt;&gt;"",IF(Table1[[#This Row],[Cur]]="USD","",ExchangeRate),"")</f>
        <v/>
      </c>
      <c r="BA1760" s="46" t="str">
        <f>IF(Table1[[#This Row],[Grant]]&lt;&gt;"",VLOOKUP(Table1[[#This Row],[Grant]],Grants!B:D,3),"")</f>
        <v/>
      </c>
      <c r="BB1760" s="46" t="str">
        <f>TRIM(Table1[[#This Row],[Vendor ID]])</f>
        <v/>
      </c>
      <c r="BC1760">
        <f>IF(Table1[[#This Row],[Reference Number]]=Q1759,BC1759,BC1759+1)</f>
        <v>2</v>
      </c>
    </row>
    <row r="1761" spans="1:55" ht="11.25" hidden="1" customHeight="1">
      <c r="A1761" s="1"/>
      <c r="B1761" s="88" t="str">
        <f>IF(Table1[[#This Row],[Posting Date]]&lt;&gt;"",IF(Table1[[#This Row],[Reference Number]]=Q1760,B1760+1,1),"")</f>
        <v/>
      </c>
      <c r="C1761" s="61"/>
      <c r="D1761" s="61"/>
      <c r="E1761" s="218"/>
      <c r="F1761" s="143" t="str">
        <f>IFERROR(IF(VLOOKUP(Table1[[#This Row],[Budget Code Description]],Dimentions!$X$6:$AC$132,2,FALSE)="","",VLOOKUP(Table1[[#This Row],[Budget Code Description]],Dimentions!$X$6:$AC$132,2,FALSE)),"")</f>
        <v/>
      </c>
      <c r="G1761" s="143" t="str">
        <f>IFERROR(VLOOKUP(Table1[[#This Row],[Budget Code Description]],Dimentions!$X$6:$AC$132,3,FALSE),"")</f>
        <v/>
      </c>
      <c r="H1761" s="64" t="str">
        <f>IFERROR(VLOOKUP(Table1[[#This Row],[Account]],Dimentions!$S$6:$V$233,2,FALSE),"")</f>
        <v/>
      </c>
      <c r="I1761" s="62">
        <f>_xlfn.NUMBERVALUE(LEFT(Table1[[#This Row],[Account]],1))</f>
        <v>0</v>
      </c>
      <c r="J1761" s="62" t="str">
        <f>IFERROR(VLOOKUP(Table1[[#This Row],[Budget Code Description]],Table6[#All],7,FALSE),"")</f>
        <v/>
      </c>
      <c r="K1761" s="143" t="str">
        <f>IFERROR(VLOOKUP(Table1[[#This Row],[Budget Code Description]],Table6[#All],8,FALSE),"")</f>
        <v/>
      </c>
      <c r="L1761" s="63"/>
      <c r="M1761" s="65" t="str">
        <f>IFERROR(VLOOKUP(Table1[[#This Row],[Staff ID]],Table2[],2,FALSE),"")</f>
        <v/>
      </c>
      <c r="N1761" s="211" t="str">
        <f>IFERROR(IF(VLOOKUP(Table1[[#This Row],[Budget Code Description]],Dimentions!$X$6:$AC$97,4,FALSE)="","",VLOOKUP(Table1[[#This Row],[Budget Code Description]],Dimentions!$X$6:$AC$97,4,FALSE)),"")</f>
        <v/>
      </c>
      <c r="O1761" s="65" t="str">
        <f>IFERROR(VLOOKUP(Table1[[#This Row],[Vendor ID]],Table549[],2,FALSE),"")</f>
        <v/>
      </c>
      <c r="P1761" s="63"/>
      <c r="Q1761" s="143" t="str">
        <f>IF(Table1[[#This Row],[Posting Date]]&lt;&gt;"",$D$9,"")</f>
        <v/>
      </c>
      <c r="R1761" s="159" t="str">
        <f>IF(Table1[[#This Row],[Posting Date]]&lt;&gt;"",$D$10,"")</f>
        <v/>
      </c>
      <c r="S1761" s="66"/>
      <c r="T1761" s="63"/>
      <c r="U1761" s="67"/>
      <c r="V1761" s="67"/>
      <c r="W1761" s="67" t="str">
        <f t="shared" si="27"/>
        <v/>
      </c>
      <c r="X1761" s="161" t="str">
        <f>IF(E1761="","",(IF(Table1[[#This Row],[Cur]]="USD",Table1[[#This Row],[Cur_Amount Debit]],Table1[[#This Row],[Cur_Amount Debit]]/Table1[[#This Row],[Exchange Rate]])))</f>
        <v/>
      </c>
      <c r="Y1761" s="161" t="str">
        <f>IF(E1761="","",(IF(Table1[[#This Row],[Cur]]="USD",Table1[[#This Row],[Cur_Amount Credit]],Table1[[#This Row],[Cur_Amount Credit]]/ExchangeRate)))</f>
        <v/>
      </c>
      <c r="Z1761" s="203" t="str">
        <f>IF(E1761="","",(Table1[[#This Row],[Debit USD]]-Table1[[#This Row],[Credit USD]]))</f>
        <v/>
      </c>
      <c r="AA1761" s="122"/>
      <c r="AB1761" s="1"/>
      <c r="AC1761" s="15"/>
      <c r="AD1761" s="15" t="str">
        <f>IF(AND(OR(Table1[[#This Row],[Account]]="15030",Table1[[#This Row],[Account]]="15035",Table1[[#This Row],[Account]]="20150"),Table1[[#This Row],[Vendor ID]]=""),1,"")</f>
        <v/>
      </c>
      <c r="AE1761" s="15"/>
      <c r="AF1761" s="15"/>
      <c r="AG1761" s="15"/>
      <c r="AH1761" s="46" t="str">
        <f>IF(Table1[[#This Row],[Posting Date]]&lt;&gt;"","GJ-"&amp;CountryID,"")</f>
        <v/>
      </c>
      <c r="AI1761" s="59" t="str">
        <f>IF(Table1[[#This Row],[Posting Date]]&lt;&gt;"",Table1[[#This Row],[Posting Date]],"")</f>
        <v/>
      </c>
      <c r="AJ1761" s="46"/>
      <c r="AK1761" s="46" t="str">
        <f>IF(Table1[[#This Row],[Description]]&lt;&gt;"",Table1[[#This Row],[Description]],"")</f>
        <v/>
      </c>
      <c r="AL1761" s="46" t="str">
        <f>IF(Table1[[#This Row],[Posting Date]]&lt;&gt;"",Table1[[#This Row],[Reference Number]],"")</f>
        <v/>
      </c>
      <c r="AM1761" s="46" t="str">
        <f>TRIM(Table1[[#This Row],[Line '#]])</f>
        <v/>
      </c>
      <c r="AN1761" s="46" t="str">
        <f>TRIM(Table1[[#This Row],[Account]])</f>
        <v/>
      </c>
      <c r="AO1761" s="46" t="str">
        <f>IF(Table1[[#This Row],[Posting Date]]&lt;&gt;"",$D$5,"")</f>
        <v/>
      </c>
      <c r="AP1761" s="46" t="str">
        <f>TRIM(Table1[[#This Row],[Departments-Prgrams]])</f>
        <v/>
      </c>
      <c r="AQ1761" s="46" t="str">
        <f>TRIM(Table1[[#This Row],[Grant]])</f>
        <v/>
      </c>
      <c r="AR1761" s="46" t="str">
        <f>TRIM(Table1[[#This Row],[Staff ID]])</f>
        <v/>
      </c>
      <c r="AS1761" s="46" t="str">
        <f>IF(TRIM(Table1[[#This Row],[Budget Code]])=0,"",TRIM(Table1[[#This Row],[Budget Code]]))</f>
        <v/>
      </c>
      <c r="AT1761" s="46" t="str">
        <f>IF(Table1[[#This Row],[Line Description]]&lt;&gt;"",Table1[[#This Row],[Line Description]],"")</f>
        <v/>
      </c>
      <c r="AU1761" s="46" t="str">
        <f>IF(Table1[[#This Row],[Cur_Amount Debit]]&gt;0,ROUND(Table1[[#This Row],[Cur_Amount Debit]],2),"")</f>
        <v/>
      </c>
      <c r="AV1761" s="46" t="str">
        <f>IF(Table1[[#This Row],[Cur_Amount Credit]]&gt;0,ROUND(Table1[[#This Row],[Cur_Amount Credit]],2),"")</f>
        <v/>
      </c>
      <c r="AW1761" s="46" t="str">
        <f>LEFT(Table1[[#This Row],[Cur]],3)</f>
        <v/>
      </c>
      <c r="AX1761" s="59"/>
      <c r="AY1761" s="46"/>
      <c r="AZ1761" s="46" t="str">
        <f>IF(Table1[[#This Row],[Cur]]&lt;&gt;"",IF(Table1[[#This Row],[Cur]]="USD","",ExchangeRate),"")</f>
        <v/>
      </c>
      <c r="BA1761" s="46" t="str">
        <f>IF(Table1[[#This Row],[Grant]]&lt;&gt;"",VLOOKUP(Table1[[#This Row],[Grant]],Grants!B:D,3),"")</f>
        <v/>
      </c>
      <c r="BB1761" s="46" t="str">
        <f>TRIM(Table1[[#This Row],[Vendor ID]])</f>
        <v/>
      </c>
      <c r="BC1761">
        <f>IF(Table1[[#This Row],[Reference Number]]=Q1760,BC1760,BC1760+1)</f>
        <v>2</v>
      </c>
    </row>
    <row r="1762" spans="1:55" ht="11.25" hidden="1" customHeight="1">
      <c r="A1762" s="1"/>
      <c r="B1762" s="88" t="str">
        <f>IF(Table1[[#This Row],[Posting Date]]&lt;&gt;"",IF(Table1[[#This Row],[Reference Number]]=Q1761,B1761+1,1),"")</f>
        <v/>
      </c>
      <c r="C1762" s="61"/>
      <c r="D1762" s="61"/>
      <c r="E1762" s="218"/>
      <c r="F1762" s="143" t="str">
        <f>IFERROR(IF(VLOOKUP(Table1[[#This Row],[Budget Code Description]],Dimentions!$X$6:$AC$132,2,FALSE)="","",VLOOKUP(Table1[[#This Row],[Budget Code Description]],Dimentions!$X$6:$AC$132,2,FALSE)),"")</f>
        <v/>
      </c>
      <c r="G1762" s="143" t="str">
        <f>IFERROR(VLOOKUP(Table1[[#This Row],[Budget Code Description]],Dimentions!$X$6:$AC$132,3,FALSE),"")</f>
        <v/>
      </c>
      <c r="H1762" s="64" t="str">
        <f>IFERROR(VLOOKUP(Table1[[#This Row],[Account]],Dimentions!$S$6:$V$233,2,FALSE),"")</f>
        <v/>
      </c>
      <c r="I1762" s="62">
        <f>_xlfn.NUMBERVALUE(LEFT(Table1[[#This Row],[Account]],1))</f>
        <v>0</v>
      </c>
      <c r="J1762" s="62" t="str">
        <f>IFERROR(VLOOKUP(Table1[[#This Row],[Budget Code Description]],Table6[#All],7,FALSE),"")</f>
        <v/>
      </c>
      <c r="K1762" s="143" t="str">
        <f>IFERROR(VLOOKUP(Table1[[#This Row],[Budget Code Description]],Table6[#All],8,FALSE),"")</f>
        <v/>
      </c>
      <c r="L1762" s="63"/>
      <c r="M1762" s="65" t="str">
        <f>IFERROR(VLOOKUP(Table1[[#This Row],[Staff ID]],Table2[],2,FALSE),"")</f>
        <v/>
      </c>
      <c r="N1762" s="211" t="str">
        <f>IFERROR(IF(VLOOKUP(Table1[[#This Row],[Budget Code Description]],Dimentions!$X$6:$AC$97,4,FALSE)="","",VLOOKUP(Table1[[#This Row],[Budget Code Description]],Dimentions!$X$6:$AC$97,4,FALSE)),"")</f>
        <v/>
      </c>
      <c r="O1762" s="65" t="str">
        <f>IFERROR(VLOOKUP(Table1[[#This Row],[Vendor ID]],Table549[],2,FALSE),"")</f>
        <v/>
      </c>
      <c r="P1762" s="63"/>
      <c r="Q1762" s="143" t="str">
        <f>IF(Table1[[#This Row],[Posting Date]]&lt;&gt;"",$D$9,"")</f>
        <v/>
      </c>
      <c r="R1762" s="159" t="str">
        <f>IF(Table1[[#This Row],[Posting Date]]&lt;&gt;"",$D$10,"")</f>
        <v/>
      </c>
      <c r="S1762" s="66"/>
      <c r="T1762" s="63"/>
      <c r="U1762" s="67"/>
      <c r="V1762" s="67"/>
      <c r="W1762" s="67" t="str">
        <f t="shared" si="27"/>
        <v/>
      </c>
      <c r="X1762" s="161" t="str">
        <f>IF(E1762="","",(IF(Table1[[#This Row],[Cur]]="USD",Table1[[#This Row],[Cur_Amount Debit]],Table1[[#This Row],[Cur_Amount Debit]]/Table1[[#This Row],[Exchange Rate]])))</f>
        <v/>
      </c>
      <c r="Y1762" s="161" t="str">
        <f>IF(E1762="","",(IF(Table1[[#This Row],[Cur]]="USD",Table1[[#This Row],[Cur_Amount Credit]],Table1[[#This Row],[Cur_Amount Credit]]/ExchangeRate)))</f>
        <v/>
      </c>
      <c r="Z1762" s="203" t="str">
        <f>IF(E1762="","",(Table1[[#This Row],[Debit USD]]-Table1[[#This Row],[Credit USD]]))</f>
        <v/>
      </c>
      <c r="AA1762" s="122"/>
      <c r="AB1762" s="1"/>
      <c r="AC1762" s="15"/>
      <c r="AD1762" s="15" t="str">
        <f>IF(AND(OR(Table1[[#This Row],[Account]]="15030",Table1[[#This Row],[Account]]="15035",Table1[[#This Row],[Account]]="20150"),Table1[[#This Row],[Vendor ID]]=""),1,"")</f>
        <v/>
      </c>
      <c r="AE1762" s="15"/>
      <c r="AF1762" s="15"/>
      <c r="AG1762" s="15"/>
      <c r="AH1762" s="46" t="str">
        <f>IF(Table1[[#This Row],[Posting Date]]&lt;&gt;"","GJ-"&amp;CountryID,"")</f>
        <v/>
      </c>
      <c r="AI1762" s="59" t="str">
        <f>IF(Table1[[#This Row],[Posting Date]]&lt;&gt;"",Table1[[#This Row],[Posting Date]],"")</f>
        <v/>
      </c>
      <c r="AJ1762" s="46"/>
      <c r="AK1762" s="46" t="str">
        <f>IF(Table1[[#This Row],[Description]]&lt;&gt;"",Table1[[#This Row],[Description]],"")</f>
        <v/>
      </c>
      <c r="AL1762" s="46" t="str">
        <f>IF(Table1[[#This Row],[Posting Date]]&lt;&gt;"",Table1[[#This Row],[Reference Number]],"")</f>
        <v/>
      </c>
      <c r="AM1762" s="46" t="str">
        <f>TRIM(Table1[[#This Row],[Line '#]])</f>
        <v/>
      </c>
      <c r="AN1762" s="46" t="str">
        <f>TRIM(Table1[[#This Row],[Account]])</f>
        <v/>
      </c>
      <c r="AO1762" s="46" t="str">
        <f>IF(Table1[[#This Row],[Posting Date]]&lt;&gt;"",$D$5,"")</f>
        <v/>
      </c>
      <c r="AP1762" s="46" t="str">
        <f>TRIM(Table1[[#This Row],[Departments-Prgrams]])</f>
        <v/>
      </c>
      <c r="AQ1762" s="46" t="str">
        <f>TRIM(Table1[[#This Row],[Grant]])</f>
        <v/>
      </c>
      <c r="AR1762" s="46" t="str">
        <f>TRIM(Table1[[#This Row],[Staff ID]])</f>
        <v/>
      </c>
      <c r="AS1762" s="46" t="str">
        <f>IF(TRIM(Table1[[#This Row],[Budget Code]])=0,"",TRIM(Table1[[#This Row],[Budget Code]]))</f>
        <v/>
      </c>
      <c r="AT1762" s="46" t="str">
        <f>IF(Table1[[#This Row],[Line Description]]&lt;&gt;"",Table1[[#This Row],[Line Description]],"")</f>
        <v/>
      </c>
      <c r="AU1762" s="46" t="str">
        <f>IF(Table1[[#This Row],[Cur_Amount Debit]]&gt;0,ROUND(Table1[[#This Row],[Cur_Amount Debit]],2),"")</f>
        <v/>
      </c>
      <c r="AV1762" s="46" t="str">
        <f>IF(Table1[[#This Row],[Cur_Amount Credit]]&gt;0,ROUND(Table1[[#This Row],[Cur_Amount Credit]],2),"")</f>
        <v/>
      </c>
      <c r="AW1762" s="46" t="str">
        <f>LEFT(Table1[[#This Row],[Cur]],3)</f>
        <v/>
      </c>
      <c r="AX1762" s="59"/>
      <c r="AY1762" s="46"/>
      <c r="AZ1762" s="46" t="str">
        <f>IF(Table1[[#This Row],[Cur]]&lt;&gt;"",IF(Table1[[#This Row],[Cur]]="USD","",ExchangeRate),"")</f>
        <v/>
      </c>
      <c r="BA1762" s="46" t="str">
        <f>IF(Table1[[#This Row],[Grant]]&lt;&gt;"",VLOOKUP(Table1[[#This Row],[Grant]],Grants!B:D,3),"")</f>
        <v/>
      </c>
      <c r="BB1762" s="46" t="str">
        <f>TRIM(Table1[[#This Row],[Vendor ID]])</f>
        <v/>
      </c>
      <c r="BC1762">
        <f>IF(Table1[[#This Row],[Reference Number]]=Q1761,BC1761,BC1761+1)</f>
        <v>2</v>
      </c>
    </row>
    <row r="1763" spans="1:55" ht="11.25" hidden="1" customHeight="1">
      <c r="A1763" s="1"/>
      <c r="B1763" s="88" t="str">
        <f>IF(Table1[[#This Row],[Posting Date]]&lt;&gt;"",IF(Table1[[#This Row],[Reference Number]]=Q1762,B1762+1,1),"")</f>
        <v/>
      </c>
      <c r="C1763" s="61"/>
      <c r="D1763" s="61"/>
      <c r="E1763" s="218"/>
      <c r="F1763" s="143" t="str">
        <f>IFERROR(IF(VLOOKUP(Table1[[#This Row],[Budget Code Description]],Dimentions!$X$6:$AC$132,2,FALSE)="","",VLOOKUP(Table1[[#This Row],[Budget Code Description]],Dimentions!$X$6:$AC$132,2,FALSE)),"")</f>
        <v/>
      </c>
      <c r="G1763" s="143" t="str">
        <f>IFERROR(VLOOKUP(Table1[[#This Row],[Budget Code Description]],Dimentions!$X$6:$AC$132,3,FALSE),"")</f>
        <v/>
      </c>
      <c r="H1763" s="64" t="str">
        <f>IFERROR(VLOOKUP(Table1[[#This Row],[Account]],Dimentions!$S$6:$V$233,2,FALSE),"")</f>
        <v/>
      </c>
      <c r="I1763" s="62">
        <f>_xlfn.NUMBERVALUE(LEFT(Table1[[#This Row],[Account]],1))</f>
        <v>0</v>
      </c>
      <c r="J1763" s="62" t="str">
        <f>IFERROR(VLOOKUP(Table1[[#This Row],[Budget Code Description]],Table6[#All],7,FALSE),"")</f>
        <v/>
      </c>
      <c r="K1763" s="143" t="str">
        <f>IFERROR(VLOOKUP(Table1[[#This Row],[Budget Code Description]],Table6[#All],8,FALSE),"")</f>
        <v/>
      </c>
      <c r="L1763" s="63"/>
      <c r="M1763" s="65" t="str">
        <f>IFERROR(VLOOKUP(Table1[[#This Row],[Staff ID]],Table2[],2,FALSE),"")</f>
        <v/>
      </c>
      <c r="N1763" s="211" t="str">
        <f>IFERROR(IF(VLOOKUP(Table1[[#This Row],[Budget Code Description]],Dimentions!$X$6:$AC$97,4,FALSE)="","",VLOOKUP(Table1[[#This Row],[Budget Code Description]],Dimentions!$X$6:$AC$97,4,FALSE)),"")</f>
        <v/>
      </c>
      <c r="O1763" s="65" t="str">
        <f>IFERROR(VLOOKUP(Table1[[#This Row],[Vendor ID]],Table549[],2,FALSE),"")</f>
        <v/>
      </c>
      <c r="P1763" s="63"/>
      <c r="Q1763" s="143" t="str">
        <f>IF(Table1[[#This Row],[Posting Date]]&lt;&gt;"",$D$9,"")</f>
        <v/>
      </c>
      <c r="R1763" s="159" t="str">
        <f>IF(Table1[[#This Row],[Posting Date]]&lt;&gt;"",$D$10,"")</f>
        <v/>
      </c>
      <c r="S1763" s="66"/>
      <c r="T1763" s="63"/>
      <c r="U1763" s="67"/>
      <c r="V1763" s="67"/>
      <c r="W1763" s="67" t="str">
        <f t="shared" si="27"/>
        <v/>
      </c>
      <c r="X1763" s="161" t="str">
        <f>IF(E1763="","",(IF(Table1[[#This Row],[Cur]]="USD",Table1[[#This Row],[Cur_Amount Debit]],Table1[[#This Row],[Cur_Amount Debit]]/Table1[[#This Row],[Exchange Rate]])))</f>
        <v/>
      </c>
      <c r="Y1763" s="161" t="str">
        <f>IF(E1763="","",(IF(Table1[[#This Row],[Cur]]="USD",Table1[[#This Row],[Cur_Amount Credit]],Table1[[#This Row],[Cur_Amount Credit]]/ExchangeRate)))</f>
        <v/>
      </c>
      <c r="Z1763" s="203" t="str">
        <f>IF(E1763="","",(Table1[[#This Row],[Debit USD]]-Table1[[#This Row],[Credit USD]]))</f>
        <v/>
      </c>
      <c r="AA1763" s="122"/>
      <c r="AB1763" s="1"/>
      <c r="AC1763" s="15"/>
      <c r="AD1763" s="15" t="str">
        <f>IF(AND(OR(Table1[[#This Row],[Account]]="15030",Table1[[#This Row],[Account]]="15035",Table1[[#This Row],[Account]]="20150"),Table1[[#This Row],[Vendor ID]]=""),1,"")</f>
        <v/>
      </c>
      <c r="AE1763" s="15"/>
      <c r="AF1763" s="15"/>
      <c r="AG1763" s="15"/>
      <c r="AH1763" s="46" t="str">
        <f>IF(Table1[[#This Row],[Posting Date]]&lt;&gt;"","GJ-"&amp;CountryID,"")</f>
        <v/>
      </c>
      <c r="AI1763" s="59" t="str">
        <f>IF(Table1[[#This Row],[Posting Date]]&lt;&gt;"",Table1[[#This Row],[Posting Date]],"")</f>
        <v/>
      </c>
      <c r="AJ1763" s="46"/>
      <c r="AK1763" s="46" t="str">
        <f>IF(Table1[[#This Row],[Description]]&lt;&gt;"",Table1[[#This Row],[Description]],"")</f>
        <v/>
      </c>
      <c r="AL1763" s="46" t="str">
        <f>IF(Table1[[#This Row],[Posting Date]]&lt;&gt;"",Table1[[#This Row],[Reference Number]],"")</f>
        <v/>
      </c>
      <c r="AM1763" s="46" t="str">
        <f>TRIM(Table1[[#This Row],[Line '#]])</f>
        <v/>
      </c>
      <c r="AN1763" s="46" t="str">
        <f>TRIM(Table1[[#This Row],[Account]])</f>
        <v/>
      </c>
      <c r="AO1763" s="46" t="str">
        <f>IF(Table1[[#This Row],[Posting Date]]&lt;&gt;"",$D$5,"")</f>
        <v/>
      </c>
      <c r="AP1763" s="46" t="str">
        <f>TRIM(Table1[[#This Row],[Departments-Prgrams]])</f>
        <v/>
      </c>
      <c r="AQ1763" s="46" t="str">
        <f>TRIM(Table1[[#This Row],[Grant]])</f>
        <v/>
      </c>
      <c r="AR1763" s="46" t="str">
        <f>TRIM(Table1[[#This Row],[Staff ID]])</f>
        <v/>
      </c>
      <c r="AS1763" s="46" t="str">
        <f>IF(TRIM(Table1[[#This Row],[Budget Code]])=0,"",TRIM(Table1[[#This Row],[Budget Code]]))</f>
        <v/>
      </c>
      <c r="AT1763" s="46" t="str">
        <f>IF(Table1[[#This Row],[Line Description]]&lt;&gt;"",Table1[[#This Row],[Line Description]],"")</f>
        <v/>
      </c>
      <c r="AU1763" s="46" t="str">
        <f>IF(Table1[[#This Row],[Cur_Amount Debit]]&gt;0,ROUND(Table1[[#This Row],[Cur_Amount Debit]],2),"")</f>
        <v/>
      </c>
      <c r="AV1763" s="46" t="str">
        <f>IF(Table1[[#This Row],[Cur_Amount Credit]]&gt;0,ROUND(Table1[[#This Row],[Cur_Amount Credit]],2),"")</f>
        <v/>
      </c>
      <c r="AW1763" s="46" t="str">
        <f>LEFT(Table1[[#This Row],[Cur]],3)</f>
        <v/>
      </c>
      <c r="AX1763" s="59"/>
      <c r="AY1763" s="46"/>
      <c r="AZ1763" s="46" t="str">
        <f>IF(Table1[[#This Row],[Cur]]&lt;&gt;"",IF(Table1[[#This Row],[Cur]]="USD","",ExchangeRate),"")</f>
        <v/>
      </c>
      <c r="BA1763" s="46" t="str">
        <f>IF(Table1[[#This Row],[Grant]]&lt;&gt;"",VLOOKUP(Table1[[#This Row],[Grant]],Grants!B:D,3),"")</f>
        <v/>
      </c>
      <c r="BB1763" s="46" t="str">
        <f>TRIM(Table1[[#This Row],[Vendor ID]])</f>
        <v/>
      </c>
      <c r="BC1763">
        <f>IF(Table1[[#This Row],[Reference Number]]=Q1762,BC1762,BC1762+1)</f>
        <v>2</v>
      </c>
    </row>
    <row r="1764" spans="1:55" ht="11.25" hidden="1" customHeight="1">
      <c r="A1764" s="1"/>
      <c r="B1764" s="88" t="str">
        <f>IF(Table1[[#This Row],[Posting Date]]&lt;&gt;"",IF(Table1[[#This Row],[Reference Number]]=Q1763,B1763+1,1),"")</f>
        <v/>
      </c>
      <c r="C1764" s="61"/>
      <c r="D1764" s="61"/>
      <c r="E1764" s="218"/>
      <c r="F1764" s="143" t="str">
        <f>IFERROR(IF(VLOOKUP(Table1[[#This Row],[Budget Code Description]],Dimentions!$X$6:$AC$132,2,FALSE)="","",VLOOKUP(Table1[[#This Row],[Budget Code Description]],Dimentions!$X$6:$AC$132,2,FALSE)),"")</f>
        <v/>
      </c>
      <c r="G1764" s="143" t="str">
        <f>IFERROR(VLOOKUP(Table1[[#This Row],[Budget Code Description]],Dimentions!$X$6:$AC$132,3,FALSE),"")</f>
        <v/>
      </c>
      <c r="H1764" s="64" t="str">
        <f>IFERROR(VLOOKUP(Table1[[#This Row],[Account]],Dimentions!$S$6:$V$233,2,FALSE),"")</f>
        <v/>
      </c>
      <c r="I1764" s="62">
        <f>_xlfn.NUMBERVALUE(LEFT(Table1[[#This Row],[Account]],1))</f>
        <v>0</v>
      </c>
      <c r="J1764" s="62" t="str">
        <f>IFERROR(VLOOKUP(Table1[[#This Row],[Budget Code Description]],Table6[#All],7,FALSE),"")</f>
        <v/>
      </c>
      <c r="K1764" s="143" t="str">
        <f>IFERROR(VLOOKUP(Table1[[#This Row],[Budget Code Description]],Table6[#All],8,FALSE),"")</f>
        <v/>
      </c>
      <c r="L1764" s="63"/>
      <c r="M1764" s="65" t="str">
        <f>IFERROR(VLOOKUP(Table1[[#This Row],[Staff ID]],Table2[],2,FALSE),"")</f>
        <v/>
      </c>
      <c r="N1764" s="211" t="str">
        <f>IFERROR(IF(VLOOKUP(Table1[[#This Row],[Budget Code Description]],Dimentions!$X$6:$AC$97,4,FALSE)="","",VLOOKUP(Table1[[#This Row],[Budget Code Description]],Dimentions!$X$6:$AC$97,4,FALSE)),"")</f>
        <v/>
      </c>
      <c r="O1764" s="65" t="str">
        <f>IFERROR(VLOOKUP(Table1[[#This Row],[Vendor ID]],Table549[],2,FALSE),"")</f>
        <v/>
      </c>
      <c r="P1764" s="63"/>
      <c r="Q1764" s="143" t="str">
        <f>IF(Table1[[#This Row],[Posting Date]]&lt;&gt;"",$D$9,"")</f>
        <v/>
      </c>
      <c r="R1764" s="159" t="str">
        <f>IF(Table1[[#This Row],[Posting Date]]&lt;&gt;"",$D$10,"")</f>
        <v/>
      </c>
      <c r="S1764" s="66"/>
      <c r="T1764" s="63"/>
      <c r="U1764" s="67"/>
      <c r="V1764" s="67"/>
      <c r="W1764" s="67" t="str">
        <f t="shared" si="27"/>
        <v/>
      </c>
      <c r="X1764" s="161" t="str">
        <f>IF(E1764="","",(IF(Table1[[#This Row],[Cur]]="USD",Table1[[#This Row],[Cur_Amount Debit]],Table1[[#This Row],[Cur_Amount Debit]]/Table1[[#This Row],[Exchange Rate]])))</f>
        <v/>
      </c>
      <c r="Y1764" s="161" t="str">
        <f>IF(E1764="","",(IF(Table1[[#This Row],[Cur]]="USD",Table1[[#This Row],[Cur_Amount Credit]],Table1[[#This Row],[Cur_Amount Credit]]/ExchangeRate)))</f>
        <v/>
      </c>
      <c r="Z1764" s="203" t="str">
        <f>IF(E1764="","",(Table1[[#This Row],[Debit USD]]-Table1[[#This Row],[Credit USD]]))</f>
        <v/>
      </c>
      <c r="AA1764" s="122"/>
      <c r="AB1764" s="1"/>
      <c r="AC1764" s="15"/>
      <c r="AD1764" s="15" t="str">
        <f>IF(AND(OR(Table1[[#This Row],[Account]]="15030",Table1[[#This Row],[Account]]="15035",Table1[[#This Row],[Account]]="20150"),Table1[[#This Row],[Vendor ID]]=""),1,"")</f>
        <v/>
      </c>
      <c r="AE1764" s="15"/>
      <c r="AF1764" s="15"/>
      <c r="AG1764" s="15"/>
      <c r="AH1764" s="46" t="str">
        <f>IF(Table1[[#This Row],[Posting Date]]&lt;&gt;"","GJ-"&amp;CountryID,"")</f>
        <v/>
      </c>
      <c r="AI1764" s="59" t="str">
        <f>IF(Table1[[#This Row],[Posting Date]]&lt;&gt;"",Table1[[#This Row],[Posting Date]],"")</f>
        <v/>
      </c>
      <c r="AJ1764" s="46"/>
      <c r="AK1764" s="46" t="str">
        <f>IF(Table1[[#This Row],[Description]]&lt;&gt;"",Table1[[#This Row],[Description]],"")</f>
        <v/>
      </c>
      <c r="AL1764" s="46" t="str">
        <f>IF(Table1[[#This Row],[Posting Date]]&lt;&gt;"",Table1[[#This Row],[Reference Number]],"")</f>
        <v/>
      </c>
      <c r="AM1764" s="46" t="str">
        <f>TRIM(Table1[[#This Row],[Line '#]])</f>
        <v/>
      </c>
      <c r="AN1764" s="46" t="str">
        <f>TRIM(Table1[[#This Row],[Account]])</f>
        <v/>
      </c>
      <c r="AO1764" s="46" t="str">
        <f>IF(Table1[[#This Row],[Posting Date]]&lt;&gt;"",$D$5,"")</f>
        <v/>
      </c>
      <c r="AP1764" s="46" t="str">
        <f>TRIM(Table1[[#This Row],[Departments-Prgrams]])</f>
        <v/>
      </c>
      <c r="AQ1764" s="46" t="str">
        <f>TRIM(Table1[[#This Row],[Grant]])</f>
        <v/>
      </c>
      <c r="AR1764" s="46" t="str">
        <f>TRIM(Table1[[#This Row],[Staff ID]])</f>
        <v/>
      </c>
      <c r="AS1764" s="46" t="str">
        <f>IF(TRIM(Table1[[#This Row],[Budget Code]])=0,"",TRIM(Table1[[#This Row],[Budget Code]]))</f>
        <v/>
      </c>
      <c r="AT1764" s="46" t="str">
        <f>IF(Table1[[#This Row],[Line Description]]&lt;&gt;"",Table1[[#This Row],[Line Description]],"")</f>
        <v/>
      </c>
      <c r="AU1764" s="46" t="str">
        <f>IF(Table1[[#This Row],[Cur_Amount Debit]]&gt;0,ROUND(Table1[[#This Row],[Cur_Amount Debit]],2),"")</f>
        <v/>
      </c>
      <c r="AV1764" s="46" t="str">
        <f>IF(Table1[[#This Row],[Cur_Amount Credit]]&gt;0,ROUND(Table1[[#This Row],[Cur_Amount Credit]],2),"")</f>
        <v/>
      </c>
      <c r="AW1764" s="46" t="str">
        <f>LEFT(Table1[[#This Row],[Cur]],3)</f>
        <v/>
      </c>
      <c r="AX1764" s="59"/>
      <c r="AY1764" s="46"/>
      <c r="AZ1764" s="46" t="str">
        <f>IF(Table1[[#This Row],[Cur]]&lt;&gt;"",IF(Table1[[#This Row],[Cur]]="USD","",ExchangeRate),"")</f>
        <v/>
      </c>
      <c r="BA1764" s="46" t="str">
        <f>IF(Table1[[#This Row],[Grant]]&lt;&gt;"",VLOOKUP(Table1[[#This Row],[Grant]],Grants!B:D,3),"")</f>
        <v/>
      </c>
      <c r="BB1764" s="46" t="str">
        <f>TRIM(Table1[[#This Row],[Vendor ID]])</f>
        <v/>
      </c>
      <c r="BC1764">
        <f>IF(Table1[[#This Row],[Reference Number]]=Q1763,BC1763,BC1763+1)</f>
        <v>2</v>
      </c>
    </row>
    <row r="1765" spans="1:55" ht="11.25" hidden="1" customHeight="1">
      <c r="A1765" s="1"/>
      <c r="B1765" s="88" t="str">
        <f>IF(Table1[[#This Row],[Posting Date]]&lt;&gt;"",IF(Table1[[#This Row],[Reference Number]]=Q1764,B1764+1,1),"")</f>
        <v/>
      </c>
      <c r="C1765" s="61"/>
      <c r="D1765" s="61"/>
      <c r="E1765" s="218"/>
      <c r="F1765" s="143" t="str">
        <f>IFERROR(IF(VLOOKUP(Table1[[#This Row],[Budget Code Description]],Dimentions!$X$6:$AC$132,2,FALSE)="","",VLOOKUP(Table1[[#This Row],[Budget Code Description]],Dimentions!$X$6:$AC$132,2,FALSE)),"")</f>
        <v/>
      </c>
      <c r="G1765" s="143" t="str">
        <f>IFERROR(VLOOKUP(Table1[[#This Row],[Budget Code Description]],Dimentions!$X$6:$AC$132,3,FALSE),"")</f>
        <v/>
      </c>
      <c r="H1765" s="64" t="str">
        <f>IFERROR(VLOOKUP(Table1[[#This Row],[Account]],Dimentions!$S$6:$V$233,2,FALSE),"")</f>
        <v/>
      </c>
      <c r="I1765" s="62">
        <f>_xlfn.NUMBERVALUE(LEFT(Table1[[#This Row],[Account]],1))</f>
        <v>0</v>
      </c>
      <c r="J1765" s="62" t="str">
        <f>IFERROR(VLOOKUP(Table1[[#This Row],[Budget Code Description]],Table6[#All],7,FALSE),"")</f>
        <v/>
      </c>
      <c r="K1765" s="143" t="str">
        <f>IFERROR(VLOOKUP(Table1[[#This Row],[Budget Code Description]],Table6[#All],8,FALSE),"")</f>
        <v/>
      </c>
      <c r="L1765" s="63"/>
      <c r="M1765" s="65" t="str">
        <f>IFERROR(VLOOKUP(Table1[[#This Row],[Staff ID]],Table2[],2,FALSE),"")</f>
        <v/>
      </c>
      <c r="N1765" s="211" t="str">
        <f>IFERROR(IF(VLOOKUP(Table1[[#This Row],[Budget Code Description]],Dimentions!$X$6:$AC$97,4,FALSE)="","",VLOOKUP(Table1[[#This Row],[Budget Code Description]],Dimentions!$X$6:$AC$97,4,FALSE)),"")</f>
        <v/>
      </c>
      <c r="O1765" s="65" t="str">
        <f>IFERROR(VLOOKUP(Table1[[#This Row],[Vendor ID]],Table549[],2,FALSE),"")</f>
        <v/>
      </c>
      <c r="P1765" s="63"/>
      <c r="Q1765" s="143" t="str">
        <f>IF(Table1[[#This Row],[Posting Date]]&lt;&gt;"",$D$9,"")</f>
        <v/>
      </c>
      <c r="R1765" s="159" t="str">
        <f>IF(Table1[[#This Row],[Posting Date]]&lt;&gt;"",$D$10,"")</f>
        <v/>
      </c>
      <c r="S1765" s="66"/>
      <c r="T1765" s="63"/>
      <c r="U1765" s="67"/>
      <c r="V1765" s="67"/>
      <c r="W1765" s="67" t="str">
        <f t="shared" si="27"/>
        <v/>
      </c>
      <c r="X1765" s="161" t="str">
        <f>IF(E1765="","",(IF(Table1[[#This Row],[Cur]]="USD",Table1[[#This Row],[Cur_Amount Debit]],Table1[[#This Row],[Cur_Amount Debit]]/Table1[[#This Row],[Exchange Rate]])))</f>
        <v/>
      </c>
      <c r="Y1765" s="161" t="str">
        <f>IF(E1765="","",(IF(Table1[[#This Row],[Cur]]="USD",Table1[[#This Row],[Cur_Amount Credit]],Table1[[#This Row],[Cur_Amount Credit]]/ExchangeRate)))</f>
        <v/>
      </c>
      <c r="Z1765" s="203" t="str">
        <f>IF(E1765="","",(Table1[[#This Row],[Debit USD]]-Table1[[#This Row],[Credit USD]]))</f>
        <v/>
      </c>
      <c r="AA1765" s="122"/>
      <c r="AB1765" s="1"/>
      <c r="AC1765" s="15"/>
      <c r="AD1765" s="15" t="str">
        <f>IF(AND(OR(Table1[[#This Row],[Account]]="15030",Table1[[#This Row],[Account]]="15035",Table1[[#This Row],[Account]]="20150"),Table1[[#This Row],[Vendor ID]]=""),1,"")</f>
        <v/>
      </c>
      <c r="AE1765" s="15"/>
      <c r="AF1765" s="15"/>
      <c r="AG1765" s="15"/>
      <c r="AH1765" s="46" t="str">
        <f>IF(Table1[[#This Row],[Posting Date]]&lt;&gt;"","GJ-"&amp;CountryID,"")</f>
        <v/>
      </c>
      <c r="AI1765" s="59" t="str">
        <f>IF(Table1[[#This Row],[Posting Date]]&lt;&gt;"",Table1[[#This Row],[Posting Date]],"")</f>
        <v/>
      </c>
      <c r="AJ1765" s="46"/>
      <c r="AK1765" s="46" t="str">
        <f>IF(Table1[[#This Row],[Description]]&lt;&gt;"",Table1[[#This Row],[Description]],"")</f>
        <v/>
      </c>
      <c r="AL1765" s="46" t="str">
        <f>IF(Table1[[#This Row],[Posting Date]]&lt;&gt;"",Table1[[#This Row],[Reference Number]],"")</f>
        <v/>
      </c>
      <c r="AM1765" s="46" t="str">
        <f>TRIM(Table1[[#This Row],[Line '#]])</f>
        <v/>
      </c>
      <c r="AN1765" s="46" t="str">
        <f>TRIM(Table1[[#This Row],[Account]])</f>
        <v/>
      </c>
      <c r="AO1765" s="46" t="str">
        <f>IF(Table1[[#This Row],[Posting Date]]&lt;&gt;"",$D$5,"")</f>
        <v/>
      </c>
      <c r="AP1765" s="46" t="str">
        <f>TRIM(Table1[[#This Row],[Departments-Prgrams]])</f>
        <v/>
      </c>
      <c r="AQ1765" s="46" t="str">
        <f>TRIM(Table1[[#This Row],[Grant]])</f>
        <v/>
      </c>
      <c r="AR1765" s="46" t="str">
        <f>TRIM(Table1[[#This Row],[Staff ID]])</f>
        <v/>
      </c>
      <c r="AS1765" s="46" t="str">
        <f>IF(TRIM(Table1[[#This Row],[Budget Code]])=0,"",TRIM(Table1[[#This Row],[Budget Code]]))</f>
        <v/>
      </c>
      <c r="AT1765" s="46" t="str">
        <f>IF(Table1[[#This Row],[Line Description]]&lt;&gt;"",Table1[[#This Row],[Line Description]],"")</f>
        <v/>
      </c>
      <c r="AU1765" s="46" t="str">
        <f>IF(Table1[[#This Row],[Cur_Amount Debit]]&gt;0,ROUND(Table1[[#This Row],[Cur_Amount Debit]],2),"")</f>
        <v/>
      </c>
      <c r="AV1765" s="46" t="str">
        <f>IF(Table1[[#This Row],[Cur_Amount Credit]]&gt;0,ROUND(Table1[[#This Row],[Cur_Amount Credit]],2),"")</f>
        <v/>
      </c>
      <c r="AW1765" s="46" t="str">
        <f>LEFT(Table1[[#This Row],[Cur]],3)</f>
        <v/>
      </c>
      <c r="AX1765" s="59"/>
      <c r="AY1765" s="46"/>
      <c r="AZ1765" s="46" t="str">
        <f>IF(Table1[[#This Row],[Cur]]&lt;&gt;"",IF(Table1[[#This Row],[Cur]]="USD","",ExchangeRate),"")</f>
        <v/>
      </c>
      <c r="BA1765" s="46" t="str">
        <f>IF(Table1[[#This Row],[Grant]]&lt;&gt;"",VLOOKUP(Table1[[#This Row],[Grant]],Grants!B:D,3),"")</f>
        <v/>
      </c>
      <c r="BB1765" s="46" t="str">
        <f>TRIM(Table1[[#This Row],[Vendor ID]])</f>
        <v/>
      </c>
      <c r="BC1765">
        <f>IF(Table1[[#This Row],[Reference Number]]=Q1764,BC1764,BC1764+1)</f>
        <v>2</v>
      </c>
    </row>
    <row r="1766" spans="1:55" ht="11.25" hidden="1" customHeight="1">
      <c r="A1766" s="1"/>
      <c r="B1766" s="88" t="str">
        <f>IF(Table1[[#This Row],[Posting Date]]&lt;&gt;"",IF(Table1[[#This Row],[Reference Number]]=Q1765,B1765+1,1),"")</f>
        <v/>
      </c>
      <c r="C1766" s="61"/>
      <c r="D1766" s="61"/>
      <c r="E1766" s="218"/>
      <c r="F1766" s="143" t="str">
        <f>IFERROR(IF(VLOOKUP(Table1[[#This Row],[Budget Code Description]],Dimentions!$X$6:$AC$132,2,FALSE)="","",VLOOKUP(Table1[[#This Row],[Budget Code Description]],Dimentions!$X$6:$AC$132,2,FALSE)),"")</f>
        <v/>
      </c>
      <c r="G1766" s="143" t="str">
        <f>IFERROR(VLOOKUP(Table1[[#This Row],[Budget Code Description]],Dimentions!$X$6:$AC$132,3,FALSE),"")</f>
        <v/>
      </c>
      <c r="H1766" s="64" t="str">
        <f>IFERROR(VLOOKUP(Table1[[#This Row],[Account]],Dimentions!$S$6:$V$233,2,FALSE),"")</f>
        <v/>
      </c>
      <c r="I1766" s="62">
        <f>_xlfn.NUMBERVALUE(LEFT(Table1[[#This Row],[Account]],1))</f>
        <v>0</v>
      </c>
      <c r="J1766" s="62" t="str">
        <f>IFERROR(VLOOKUP(Table1[[#This Row],[Budget Code Description]],Table6[#All],7,FALSE),"")</f>
        <v/>
      </c>
      <c r="K1766" s="143" t="str">
        <f>IFERROR(VLOOKUP(Table1[[#This Row],[Budget Code Description]],Table6[#All],8,FALSE),"")</f>
        <v/>
      </c>
      <c r="L1766" s="63"/>
      <c r="M1766" s="65" t="str">
        <f>IFERROR(VLOOKUP(Table1[[#This Row],[Staff ID]],Table2[],2,FALSE),"")</f>
        <v/>
      </c>
      <c r="N1766" s="211" t="str">
        <f>IFERROR(IF(VLOOKUP(Table1[[#This Row],[Budget Code Description]],Dimentions!$X$6:$AC$97,4,FALSE)="","",VLOOKUP(Table1[[#This Row],[Budget Code Description]],Dimentions!$X$6:$AC$97,4,FALSE)),"")</f>
        <v/>
      </c>
      <c r="O1766" s="65" t="str">
        <f>IFERROR(VLOOKUP(Table1[[#This Row],[Vendor ID]],Table549[],2,FALSE),"")</f>
        <v/>
      </c>
      <c r="P1766" s="63"/>
      <c r="Q1766" s="143" t="str">
        <f>IF(Table1[[#This Row],[Posting Date]]&lt;&gt;"",$D$9,"")</f>
        <v/>
      </c>
      <c r="R1766" s="159" t="str">
        <f>IF(Table1[[#This Row],[Posting Date]]&lt;&gt;"",$D$10,"")</f>
        <v/>
      </c>
      <c r="S1766" s="66"/>
      <c r="T1766" s="63"/>
      <c r="U1766" s="67"/>
      <c r="V1766" s="67"/>
      <c r="W1766" s="67" t="str">
        <f t="shared" si="27"/>
        <v/>
      </c>
      <c r="X1766" s="161" t="str">
        <f>IF(E1766="","",(IF(Table1[[#This Row],[Cur]]="USD",Table1[[#This Row],[Cur_Amount Debit]],Table1[[#This Row],[Cur_Amount Debit]]/Table1[[#This Row],[Exchange Rate]])))</f>
        <v/>
      </c>
      <c r="Y1766" s="161" t="str">
        <f>IF(E1766="","",(IF(Table1[[#This Row],[Cur]]="USD",Table1[[#This Row],[Cur_Amount Credit]],Table1[[#This Row],[Cur_Amount Credit]]/ExchangeRate)))</f>
        <v/>
      </c>
      <c r="Z1766" s="203" t="str">
        <f>IF(E1766="","",(Table1[[#This Row],[Debit USD]]-Table1[[#This Row],[Credit USD]]))</f>
        <v/>
      </c>
      <c r="AA1766" s="122"/>
      <c r="AB1766" s="1"/>
      <c r="AC1766" s="15"/>
      <c r="AD1766" s="15" t="str">
        <f>IF(AND(OR(Table1[[#This Row],[Account]]="15030",Table1[[#This Row],[Account]]="15035",Table1[[#This Row],[Account]]="20150"),Table1[[#This Row],[Vendor ID]]=""),1,"")</f>
        <v/>
      </c>
      <c r="AE1766" s="15"/>
      <c r="AF1766" s="15"/>
      <c r="AG1766" s="15"/>
      <c r="AH1766" s="46" t="str">
        <f>IF(Table1[[#This Row],[Posting Date]]&lt;&gt;"","GJ-"&amp;CountryID,"")</f>
        <v/>
      </c>
      <c r="AI1766" s="59" t="str">
        <f>IF(Table1[[#This Row],[Posting Date]]&lt;&gt;"",Table1[[#This Row],[Posting Date]],"")</f>
        <v/>
      </c>
      <c r="AJ1766" s="46"/>
      <c r="AK1766" s="46" t="str">
        <f>IF(Table1[[#This Row],[Description]]&lt;&gt;"",Table1[[#This Row],[Description]],"")</f>
        <v/>
      </c>
      <c r="AL1766" s="46" t="str">
        <f>IF(Table1[[#This Row],[Posting Date]]&lt;&gt;"",Table1[[#This Row],[Reference Number]],"")</f>
        <v/>
      </c>
      <c r="AM1766" s="46" t="str">
        <f>TRIM(Table1[[#This Row],[Line '#]])</f>
        <v/>
      </c>
      <c r="AN1766" s="46" t="str">
        <f>TRIM(Table1[[#This Row],[Account]])</f>
        <v/>
      </c>
      <c r="AO1766" s="46" t="str">
        <f>IF(Table1[[#This Row],[Posting Date]]&lt;&gt;"",$D$5,"")</f>
        <v/>
      </c>
      <c r="AP1766" s="46" t="str">
        <f>TRIM(Table1[[#This Row],[Departments-Prgrams]])</f>
        <v/>
      </c>
      <c r="AQ1766" s="46" t="str">
        <f>TRIM(Table1[[#This Row],[Grant]])</f>
        <v/>
      </c>
      <c r="AR1766" s="46" t="str">
        <f>TRIM(Table1[[#This Row],[Staff ID]])</f>
        <v/>
      </c>
      <c r="AS1766" s="46" t="str">
        <f>IF(TRIM(Table1[[#This Row],[Budget Code]])=0,"",TRIM(Table1[[#This Row],[Budget Code]]))</f>
        <v/>
      </c>
      <c r="AT1766" s="46" t="str">
        <f>IF(Table1[[#This Row],[Line Description]]&lt;&gt;"",Table1[[#This Row],[Line Description]],"")</f>
        <v/>
      </c>
      <c r="AU1766" s="46" t="str">
        <f>IF(Table1[[#This Row],[Cur_Amount Debit]]&gt;0,ROUND(Table1[[#This Row],[Cur_Amount Debit]],2),"")</f>
        <v/>
      </c>
      <c r="AV1766" s="46" t="str">
        <f>IF(Table1[[#This Row],[Cur_Amount Credit]]&gt;0,ROUND(Table1[[#This Row],[Cur_Amount Credit]],2),"")</f>
        <v/>
      </c>
      <c r="AW1766" s="46" t="str">
        <f>LEFT(Table1[[#This Row],[Cur]],3)</f>
        <v/>
      </c>
      <c r="AX1766" s="59"/>
      <c r="AY1766" s="46"/>
      <c r="AZ1766" s="46" t="str">
        <f>IF(Table1[[#This Row],[Cur]]&lt;&gt;"",IF(Table1[[#This Row],[Cur]]="USD","",ExchangeRate),"")</f>
        <v/>
      </c>
      <c r="BA1766" s="46" t="str">
        <f>IF(Table1[[#This Row],[Grant]]&lt;&gt;"",VLOOKUP(Table1[[#This Row],[Grant]],Grants!B:D,3),"")</f>
        <v/>
      </c>
      <c r="BB1766" s="46" t="str">
        <f>TRIM(Table1[[#This Row],[Vendor ID]])</f>
        <v/>
      </c>
      <c r="BC1766">
        <f>IF(Table1[[#This Row],[Reference Number]]=Q1765,BC1765,BC1765+1)</f>
        <v>2</v>
      </c>
    </row>
    <row r="1767" spans="1:55" ht="11.25" hidden="1" customHeight="1">
      <c r="A1767" s="1"/>
      <c r="B1767" s="88" t="str">
        <f>IF(Table1[[#This Row],[Posting Date]]&lt;&gt;"",IF(Table1[[#This Row],[Reference Number]]=Q1766,B1766+1,1),"")</f>
        <v/>
      </c>
      <c r="C1767" s="61"/>
      <c r="D1767" s="61"/>
      <c r="E1767" s="218"/>
      <c r="F1767" s="143" t="str">
        <f>IFERROR(IF(VLOOKUP(Table1[[#This Row],[Budget Code Description]],Dimentions!$X$6:$AC$132,2,FALSE)="","",VLOOKUP(Table1[[#This Row],[Budget Code Description]],Dimentions!$X$6:$AC$132,2,FALSE)),"")</f>
        <v/>
      </c>
      <c r="G1767" s="143" t="str">
        <f>IFERROR(VLOOKUP(Table1[[#This Row],[Budget Code Description]],Dimentions!$X$6:$AC$132,3,FALSE),"")</f>
        <v/>
      </c>
      <c r="H1767" s="64" t="str">
        <f>IFERROR(VLOOKUP(Table1[[#This Row],[Account]],Dimentions!$S$6:$V$233,2,FALSE),"")</f>
        <v/>
      </c>
      <c r="I1767" s="62">
        <f>_xlfn.NUMBERVALUE(LEFT(Table1[[#This Row],[Account]],1))</f>
        <v>0</v>
      </c>
      <c r="J1767" s="62" t="str">
        <f>IFERROR(VLOOKUP(Table1[[#This Row],[Budget Code Description]],Table6[#All],7,FALSE),"")</f>
        <v/>
      </c>
      <c r="K1767" s="143" t="str">
        <f>IFERROR(VLOOKUP(Table1[[#This Row],[Budget Code Description]],Table6[#All],8,FALSE),"")</f>
        <v/>
      </c>
      <c r="L1767" s="63"/>
      <c r="M1767" s="65" t="str">
        <f>IFERROR(VLOOKUP(Table1[[#This Row],[Staff ID]],Table2[],2,FALSE),"")</f>
        <v/>
      </c>
      <c r="N1767" s="211" t="str">
        <f>IFERROR(IF(VLOOKUP(Table1[[#This Row],[Budget Code Description]],Dimentions!$X$6:$AC$97,4,FALSE)="","",VLOOKUP(Table1[[#This Row],[Budget Code Description]],Dimentions!$X$6:$AC$97,4,FALSE)),"")</f>
        <v/>
      </c>
      <c r="O1767" s="65" t="str">
        <f>IFERROR(VLOOKUP(Table1[[#This Row],[Vendor ID]],Table549[],2,FALSE),"")</f>
        <v/>
      </c>
      <c r="P1767" s="63"/>
      <c r="Q1767" s="143" t="str">
        <f>IF(Table1[[#This Row],[Posting Date]]&lt;&gt;"",$D$9,"")</f>
        <v/>
      </c>
      <c r="R1767" s="159" t="str">
        <f>IF(Table1[[#This Row],[Posting Date]]&lt;&gt;"",$D$10,"")</f>
        <v/>
      </c>
      <c r="S1767" s="66"/>
      <c r="T1767" s="63"/>
      <c r="U1767" s="67"/>
      <c r="V1767" s="67"/>
      <c r="W1767" s="67" t="str">
        <f t="shared" si="27"/>
        <v/>
      </c>
      <c r="X1767" s="161" t="str">
        <f>IF(E1767="","",(IF(Table1[[#This Row],[Cur]]="USD",Table1[[#This Row],[Cur_Amount Debit]],Table1[[#This Row],[Cur_Amount Debit]]/Table1[[#This Row],[Exchange Rate]])))</f>
        <v/>
      </c>
      <c r="Y1767" s="161" t="str">
        <f>IF(E1767="","",(IF(Table1[[#This Row],[Cur]]="USD",Table1[[#This Row],[Cur_Amount Credit]],Table1[[#This Row],[Cur_Amount Credit]]/ExchangeRate)))</f>
        <v/>
      </c>
      <c r="Z1767" s="203" t="str">
        <f>IF(E1767="","",(Table1[[#This Row],[Debit USD]]-Table1[[#This Row],[Credit USD]]))</f>
        <v/>
      </c>
      <c r="AA1767" s="122"/>
      <c r="AB1767" s="1"/>
      <c r="AC1767" s="15"/>
      <c r="AD1767" s="15" t="str">
        <f>IF(AND(OR(Table1[[#This Row],[Account]]="15030",Table1[[#This Row],[Account]]="15035",Table1[[#This Row],[Account]]="20150"),Table1[[#This Row],[Vendor ID]]=""),1,"")</f>
        <v/>
      </c>
      <c r="AE1767" s="15"/>
      <c r="AF1767" s="15"/>
      <c r="AG1767" s="15"/>
      <c r="AH1767" s="46" t="str">
        <f>IF(Table1[[#This Row],[Posting Date]]&lt;&gt;"","GJ-"&amp;CountryID,"")</f>
        <v/>
      </c>
      <c r="AI1767" s="59" t="str">
        <f>IF(Table1[[#This Row],[Posting Date]]&lt;&gt;"",Table1[[#This Row],[Posting Date]],"")</f>
        <v/>
      </c>
      <c r="AJ1767" s="46"/>
      <c r="AK1767" s="46" t="str">
        <f>IF(Table1[[#This Row],[Description]]&lt;&gt;"",Table1[[#This Row],[Description]],"")</f>
        <v/>
      </c>
      <c r="AL1767" s="46" t="str">
        <f>IF(Table1[[#This Row],[Posting Date]]&lt;&gt;"",Table1[[#This Row],[Reference Number]],"")</f>
        <v/>
      </c>
      <c r="AM1767" s="46" t="str">
        <f>TRIM(Table1[[#This Row],[Line '#]])</f>
        <v/>
      </c>
      <c r="AN1767" s="46" t="str">
        <f>TRIM(Table1[[#This Row],[Account]])</f>
        <v/>
      </c>
      <c r="AO1767" s="46" t="str">
        <f>IF(Table1[[#This Row],[Posting Date]]&lt;&gt;"",$D$5,"")</f>
        <v/>
      </c>
      <c r="AP1767" s="46" t="str">
        <f>TRIM(Table1[[#This Row],[Departments-Prgrams]])</f>
        <v/>
      </c>
      <c r="AQ1767" s="46" t="str">
        <f>TRIM(Table1[[#This Row],[Grant]])</f>
        <v/>
      </c>
      <c r="AR1767" s="46" t="str">
        <f>TRIM(Table1[[#This Row],[Staff ID]])</f>
        <v/>
      </c>
      <c r="AS1767" s="46" t="str">
        <f>IF(TRIM(Table1[[#This Row],[Budget Code]])=0,"",TRIM(Table1[[#This Row],[Budget Code]]))</f>
        <v/>
      </c>
      <c r="AT1767" s="46" t="str">
        <f>IF(Table1[[#This Row],[Line Description]]&lt;&gt;"",Table1[[#This Row],[Line Description]],"")</f>
        <v/>
      </c>
      <c r="AU1767" s="46" t="str">
        <f>IF(Table1[[#This Row],[Cur_Amount Debit]]&gt;0,ROUND(Table1[[#This Row],[Cur_Amount Debit]],2),"")</f>
        <v/>
      </c>
      <c r="AV1767" s="46" t="str">
        <f>IF(Table1[[#This Row],[Cur_Amount Credit]]&gt;0,ROUND(Table1[[#This Row],[Cur_Amount Credit]],2),"")</f>
        <v/>
      </c>
      <c r="AW1767" s="46" t="str">
        <f>LEFT(Table1[[#This Row],[Cur]],3)</f>
        <v/>
      </c>
      <c r="AX1767" s="59"/>
      <c r="AY1767" s="46"/>
      <c r="AZ1767" s="46" t="str">
        <f>IF(Table1[[#This Row],[Cur]]&lt;&gt;"",IF(Table1[[#This Row],[Cur]]="USD","",ExchangeRate),"")</f>
        <v/>
      </c>
      <c r="BA1767" s="46" t="str">
        <f>IF(Table1[[#This Row],[Grant]]&lt;&gt;"",VLOOKUP(Table1[[#This Row],[Grant]],Grants!B:D,3),"")</f>
        <v/>
      </c>
      <c r="BB1767" s="46" t="str">
        <f>TRIM(Table1[[#This Row],[Vendor ID]])</f>
        <v/>
      </c>
      <c r="BC1767">
        <f>IF(Table1[[#This Row],[Reference Number]]=Q1766,BC1766,BC1766+1)</f>
        <v>2</v>
      </c>
    </row>
    <row r="1768" spans="1:55" ht="11.25" hidden="1" customHeight="1">
      <c r="A1768" s="1"/>
      <c r="B1768" s="88" t="str">
        <f>IF(Table1[[#This Row],[Posting Date]]&lt;&gt;"",IF(Table1[[#This Row],[Reference Number]]=Q1767,B1767+1,1),"")</f>
        <v/>
      </c>
      <c r="C1768" s="61"/>
      <c r="D1768" s="61"/>
      <c r="E1768" s="218"/>
      <c r="F1768" s="143" t="str">
        <f>IFERROR(IF(VLOOKUP(Table1[[#This Row],[Budget Code Description]],Dimentions!$X$6:$AC$132,2,FALSE)="","",VLOOKUP(Table1[[#This Row],[Budget Code Description]],Dimentions!$X$6:$AC$132,2,FALSE)),"")</f>
        <v/>
      </c>
      <c r="G1768" s="143" t="str">
        <f>IFERROR(VLOOKUP(Table1[[#This Row],[Budget Code Description]],Dimentions!$X$6:$AC$132,3,FALSE),"")</f>
        <v/>
      </c>
      <c r="H1768" s="64" t="str">
        <f>IFERROR(VLOOKUP(Table1[[#This Row],[Account]],Dimentions!$S$6:$V$233,2,FALSE),"")</f>
        <v/>
      </c>
      <c r="I1768" s="62">
        <f>_xlfn.NUMBERVALUE(LEFT(Table1[[#This Row],[Account]],1))</f>
        <v>0</v>
      </c>
      <c r="J1768" s="62" t="str">
        <f>IFERROR(VLOOKUP(Table1[[#This Row],[Budget Code Description]],Table6[#All],7,FALSE),"")</f>
        <v/>
      </c>
      <c r="K1768" s="143" t="str">
        <f>IFERROR(VLOOKUP(Table1[[#This Row],[Budget Code Description]],Table6[#All],8,FALSE),"")</f>
        <v/>
      </c>
      <c r="L1768" s="63"/>
      <c r="M1768" s="65" t="str">
        <f>IFERROR(VLOOKUP(Table1[[#This Row],[Staff ID]],Table2[],2,FALSE),"")</f>
        <v/>
      </c>
      <c r="N1768" s="211" t="str">
        <f>IFERROR(IF(VLOOKUP(Table1[[#This Row],[Budget Code Description]],Dimentions!$X$6:$AC$97,4,FALSE)="","",VLOOKUP(Table1[[#This Row],[Budget Code Description]],Dimentions!$X$6:$AC$97,4,FALSE)),"")</f>
        <v/>
      </c>
      <c r="O1768" s="65" t="str">
        <f>IFERROR(VLOOKUP(Table1[[#This Row],[Vendor ID]],Table549[],2,FALSE),"")</f>
        <v/>
      </c>
      <c r="P1768" s="63"/>
      <c r="Q1768" s="143" t="str">
        <f>IF(Table1[[#This Row],[Posting Date]]&lt;&gt;"",$D$9,"")</f>
        <v/>
      </c>
      <c r="R1768" s="159" t="str">
        <f>IF(Table1[[#This Row],[Posting Date]]&lt;&gt;"",$D$10,"")</f>
        <v/>
      </c>
      <c r="S1768" s="66"/>
      <c r="T1768" s="63"/>
      <c r="U1768" s="67"/>
      <c r="V1768" s="67"/>
      <c r="W1768" s="67" t="str">
        <f t="shared" si="27"/>
        <v/>
      </c>
      <c r="X1768" s="161" t="str">
        <f>IF(E1768="","",(IF(Table1[[#This Row],[Cur]]="USD",Table1[[#This Row],[Cur_Amount Debit]],Table1[[#This Row],[Cur_Amount Debit]]/Table1[[#This Row],[Exchange Rate]])))</f>
        <v/>
      </c>
      <c r="Y1768" s="161" t="str">
        <f>IF(E1768="","",(IF(Table1[[#This Row],[Cur]]="USD",Table1[[#This Row],[Cur_Amount Credit]],Table1[[#This Row],[Cur_Amount Credit]]/ExchangeRate)))</f>
        <v/>
      </c>
      <c r="Z1768" s="203" t="str">
        <f>IF(E1768="","",(Table1[[#This Row],[Debit USD]]-Table1[[#This Row],[Credit USD]]))</f>
        <v/>
      </c>
      <c r="AA1768" s="122"/>
      <c r="AB1768" s="1"/>
      <c r="AC1768" s="15"/>
      <c r="AD1768" s="15" t="str">
        <f>IF(AND(OR(Table1[[#This Row],[Account]]="15030",Table1[[#This Row],[Account]]="15035",Table1[[#This Row],[Account]]="20150"),Table1[[#This Row],[Vendor ID]]=""),1,"")</f>
        <v/>
      </c>
      <c r="AE1768" s="15"/>
      <c r="AF1768" s="15"/>
      <c r="AG1768" s="15"/>
      <c r="AH1768" s="46" t="str">
        <f>IF(Table1[[#This Row],[Posting Date]]&lt;&gt;"","GJ-"&amp;CountryID,"")</f>
        <v/>
      </c>
      <c r="AI1768" s="59" t="str">
        <f>IF(Table1[[#This Row],[Posting Date]]&lt;&gt;"",Table1[[#This Row],[Posting Date]],"")</f>
        <v/>
      </c>
      <c r="AJ1768" s="46"/>
      <c r="AK1768" s="46" t="str">
        <f>IF(Table1[[#This Row],[Description]]&lt;&gt;"",Table1[[#This Row],[Description]],"")</f>
        <v/>
      </c>
      <c r="AL1768" s="46" t="str">
        <f>IF(Table1[[#This Row],[Posting Date]]&lt;&gt;"",Table1[[#This Row],[Reference Number]],"")</f>
        <v/>
      </c>
      <c r="AM1768" s="46" t="str">
        <f>TRIM(Table1[[#This Row],[Line '#]])</f>
        <v/>
      </c>
      <c r="AN1768" s="46" t="str">
        <f>TRIM(Table1[[#This Row],[Account]])</f>
        <v/>
      </c>
      <c r="AO1768" s="46" t="str">
        <f>IF(Table1[[#This Row],[Posting Date]]&lt;&gt;"",$D$5,"")</f>
        <v/>
      </c>
      <c r="AP1768" s="46" t="str">
        <f>TRIM(Table1[[#This Row],[Departments-Prgrams]])</f>
        <v/>
      </c>
      <c r="AQ1768" s="46" t="str">
        <f>TRIM(Table1[[#This Row],[Grant]])</f>
        <v/>
      </c>
      <c r="AR1768" s="46" t="str">
        <f>TRIM(Table1[[#This Row],[Staff ID]])</f>
        <v/>
      </c>
      <c r="AS1768" s="46" t="str">
        <f>IF(TRIM(Table1[[#This Row],[Budget Code]])=0,"",TRIM(Table1[[#This Row],[Budget Code]]))</f>
        <v/>
      </c>
      <c r="AT1768" s="46" t="str">
        <f>IF(Table1[[#This Row],[Line Description]]&lt;&gt;"",Table1[[#This Row],[Line Description]],"")</f>
        <v/>
      </c>
      <c r="AU1768" s="46" t="str">
        <f>IF(Table1[[#This Row],[Cur_Amount Debit]]&gt;0,ROUND(Table1[[#This Row],[Cur_Amount Debit]],2),"")</f>
        <v/>
      </c>
      <c r="AV1768" s="46" t="str">
        <f>IF(Table1[[#This Row],[Cur_Amount Credit]]&gt;0,ROUND(Table1[[#This Row],[Cur_Amount Credit]],2),"")</f>
        <v/>
      </c>
      <c r="AW1768" s="46" t="str">
        <f>LEFT(Table1[[#This Row],[Cur]],3)</f>
        <v/>
      </c>
      <c r="AX1768" s="59"/>
      <c r="AY1768" s="46"/>
      <c r="AZ1768" s="46" t="str">
        <f>IF(Table1[[#This Row],[Cur]]&lt;&gt;"",IF(Table1[[#This Row],[Cur]]="USD","",ExchangeRate),"")</f>
        <v/>
      </c>
      <c r="BA1768" s="46" t="str">
        <f>IF(Table1[[#This Row],[Grant]]&lt;&gt;"",VLOOKUP(Table1[[#This Row],[Grant]],Grants!B:D,3),"")</f>
        <v/>
      </c>
      <c r="BB1768" s="46" t="str">
        <f>TRIM(Table1[[#This Row],[Vendor ID]])</f>
        <v/>
      </c>
      <c r="BC1768">
        <f>IF(Table1[[#This Row],[Reference Number]]=Q1767,BC1767,BC1767+1)</f>
        <v>2</v>
      </c>
    </row>
    <row r="1769" spans="1:55" ht="11.25" hidden="1" customHeight="1">
      <c r="A1769" s="1"/>
      <c r="B1769" s="88" t="str">
        <f>IF(Table1[[#This Row],[Posting Date]]&lt;&gt;"",IF(Table1[[#This Row],[Reference Number]]=Q1768,B1768+1,1),"")</f>
        <v/>
      </c>
      <c r="C1769" s="61"/>
      <c r="D1769" s="61"/>
      <c r="E1769" s="218"/>
      <c r="F1769" s="143" t="str">
        <f>IFERROR(IF(VLOOKUP(Table1[[#This Row],[Budget Code Description]],Dimentions!$X$6:$AC$132,2,FALSE)="","",VLOOKUP(Table1[[#This Row],[Budget Code Description]],Dimentions!$X$6:$AC$132,2,FALSE)),"")</f>
        <v/>
      </c>
      <c r="G1769" s="143" t="str">
        <f>IFERROR(VLOOKUP(Table1[[#This Row],[Budget Code Description]],Dimentions!$X$6:$AC$132,3,FALSE),"")</f>
        <v/>
      </c>
      <c r="H1769" s="64" t="str">
        <f>IFERROR(VLOOKUP(Table1[[#This Row],[Account]],Dimentions!$S$6:$V$233,2,FALSE),"")</f>
        <v/>
      </c>
      <c r="I1769" s="62">
        <f>_xlfn.NUMBERVALUE(LEFT(Table1[[#This Row],[Account]],1))</f>
        <v>0</v>
      </c>
      <c r="J1769" s="62" t="str">
        <f>IFERROR(VLOOKUP(Table1[[#This Row],[Budget Code Description]],Table6[#All],7,FALSE),"")</f>
        <v/>
      </c>
      <c r="K1769" s="143" t="str">
        <f>IFERROR(VLOOKUP(Table1[[#This Row],[Budget Code Description]],Table6[#All],8,FALSE),"")</f>
        <v/>
      </c>
      <c r="L1769" s="63"/>
      <c r="M1769" s="65" t="str">
        <f>IFERROR(VLOOKUP(Table1[[#This Row],[Staff ID]],Table2[],2,FALSE),"")</f>
        <v/>
      </c>
      <c r="N1769" s="211" t="str">
        <f>IFERROR(IF(VLOOKUP(Table1[[#This Row],[Budget Code Description]],Dimentions!$X$6:$AC$97,4,FALSE)="","",VLOOKUP(Table1[[#This Row],[Budget Code Description]],Dimentions!$X$6:$AC$97,4,FALSE)),"")</f>
        <v/>
      </c>
      <c r="O1769" s="65" t="str">
        <f>IFERROR(VLOOKUP(Table1[[#This Row],[Vendor ID]],Table549[],2,FALSE),"")</f>
        <v/>
      </c>
      <c r="P1769" s="63"/>
      <c r="Q1769" s="143" t="str">
        <f>IF(Table1[[#This Row],[Posting Date]]&lt;&gt;"",$D$9,"")</f>
        <v/>
      </c>
      <c r="R1769" s="159" t="str">
        <f>IF(Table1[[#This Row],[Posting Date]]&lt;&gt;"",$D$10,"")</f>
        <v/>
      </c>
      <c r="S1769" s="66"/>
      <c r="T1769" s="63"/>
      <c r="U1769" s="67"/>
      <c r="V1769" s="67"/>
      <c r="W1769" s="67" t="str">
        <f t="shared" ref="W1769:W1832" si="28">IF(E1769="","",(ExchangeRate))</f>
        <v/>
      </c>
      <c r="X1769" s="161" t="str">
        <f>IF(E1769="","",(IF(Table1[[#This Row],[Cur]]="USD",Table1[[#This Row],[Cur_Amount Debit]],Table1[[#This Row],[Cur_Amount Debit]]/Table1[[#This Row],[Exchange Rate]])))</f>
        <v/>
      </c>
      <c r="Y1769" s="161" t="str">
        <f>IF(E1769="","",(IF(Table1[[#This Row],[Cur]]="USD",Table1[[#This Row],[Cur_Amount Credit]],Table1[[#This Row],[Cur_Amount Credit]]/ExchangeRate)))</f>
        <v/>
      </c>
      <c r="Z1769" s="203" t="str">
        <f>IF(E1769="","",(Table1[[#This Row],[Debit USD]]-Table1[[#This Row],[Credit USD]]))</f>
        <v/>
      </c>
      <c r="AA1769" s="122"/>
      <c r="AB1769" s="1"/>
      <c r="AC1769" s="15"/>
      <c r="AD1769" s="15" t="str">
        <f>IF(AND(OR(Table1[[#This Row],[Account]]="15030",Table1[[#This Row],[Account]]="15035",Table1[[#This Row],[Account]]="20150"),Table1[[#This Row],[Vendor ID]]=""),1,"")</f>
        <v/>
      </c>
      <c r="AE1769" s="15"/>
      <c r="AF1769" s="15"/>
      <c r="AG1769" s="15"/>
      <c r="AH1769" s="46" t="str">
        <f>IF(Table1[[#This Row],[Posting Date]]&lt;&gt;"","GJ-"&amp;CountryID,"")</f>
        <v/>
      </c>
      <c r="AI1769" s="59" t="str">
        <f>IF(Table1[[#This Row],[Posting Date]]&lt;&gt;"",Table1[[#This Row],[Posting Date]],"")</f>
        <v/>
      </c>
      <c r="AJ1769" s="46"/>
      <c r="AK1769" s="46" t="str">
        <f>IF(Table1[[#This Row],[Description]]&lt;&gt;"",Table1[[#This Row],[Description]],"")</f>
        <v/>
      </c>
      <c r="AL1769" s="46" t="str">
        <f>IF(Table1[[#This Row],[Posting Date]]&lt;&gt;"",Table1[[#This Row],[Reference Number]],"")</f>
        <v/>
      </c>
      <c r="AM1769" s="46" t="str">
        <f>TRIM(Table1[[#This Row],[Line '#]])</f>
        <v/>
      </c>
      <c r="AN1769" s="46" t="str">
        <f>TRIM(Table1[[#This Row],[Account]])</f>
        <v/>
      </c>
      <c r="AO1769" s="46" t="str">
        <f>IF(Table1[[#This Row],[Posting Date]]&lt;&gt;"",$D$5,"")</f>
        <v/>
      </c>
      <c r="AP1769" s="46" t="str">
        <f>TRIM(Table1[[#This Row],[Departments-Prgrams]])</f>
        <v/>
      </c>
      <c r="AQ1769" s="46" t="str">
        <f>TRIM(Table1[[#This Row],[Grant]])</f>
        <v/>
      </c>
      <c r="AR1769" s="46" t="str">
        <f>TRIM(Table1[[#This Row],[Staff ID]])</f>
        <v/>
      </c>
      <c r="AS1769" s="46" t="str">
        <f>IF(TRIM(Table1[[#This Row],[Budget Code]])=0,"",TRIM(Table1[[#This Row],[Budget Code]]))</f>
        <v/>
      </c>
      <c r="AT1769" s="46" t="str">
        <f>IF(Table1[[#This Row],[Line Description]]&lt;&gt;"",Table1[[#This Row],[Line Description]],"")</f>
        <v/>
      </c>
      <c r="AU1769" s="46" t="str">
        <f>IF(Table1[[#This Row],[Cur_Amount Debit]]&gt;0,ROUND(Table1[[#This Row],[Cur_Amount Debit]],2),"")</f>
        <v/>
      </c>
      <c r="AV1769" s="46" t="str">
        <f>IF(Table1[[#This Row],[Cur_Amount Credit]]&gt;0,ROUND(Table1[[#This Row],[Cur_Amount Credit]],2),"")</f>
        <v/>
      </c>
      <c r="AW1769" s="46" t="str">
        <f>LEFT(Table1[[#This Row],[Cur]],3)</f>
        <v/>
      </c>
      <c r="AX1769" s="59"/>
      <c r="AY1769" s="46"/>
      <c r="AZ1769" s="46" t="str">
        <f>IF(Table1[[#This Row],[Cur]]&lt;&gt;"",IF(Table1[[#This Row],[Cur]]="USD","",ExchangeRate),"")</f>
        <v/>
      </c>
      <c r="BA1769" s="46" t="str">
        <f>IF(Table1[[#This Row],[Grant]]&lt;&gt;"",VLOOKUP(Table1[[#This Row],[Grant]],Grants!B:D,3),"")</f>
        <v/>
      </c>
      <c r="BB1769" s="46" t="str">
        <f>TRIM(Table1[[#This Row],[Vendor ID]])</f>
        <v/>
      </c>
      <c r="BC1769">
        <f>IF(Table1[[#This Row],[Reference Number]]=Q1768,BC1768,BC1768+1)</f>
        <v>2</v>
      </c>
    </row>
    <row r="1770" spans="1:55" ht="11.25" hidden="1" customHeight="1">
      <c r="A1770" s="1"/>
      <c r="B1770" s="88" t="str">
        <f>IF(Table1[[#This Row],[Posting Date]]&lt;&gt;"",IF(Table1[[#This Row],[Reference Number]]=Q1769,B1769+1,1),"")</f>
        <v/>
      </c>
      <c r="C1770" s="61"/>
      <c r="D1770" s="61"/>
      <c r="E1770" s="218"/>
      <c r="F1770" s="143" t="str">
        <f>IFERROR(IF(VLOOKUP(Table1[[#This Row],[Budget Code Description]],Dimentions!$X$6:$AC$132,2,FALSE)="","",VLOOKUP(Table1[[#This Row],[Budget Code Description]],Dimentions!$X$6:$AC$132,2,FALSE)),"")</f>
        <v/>
      </c>
      <c r="G1770" s="143" t="str">
        <f>IFERROR(VLOOKUP(Table1[[#This Row],[Budget Code Description]],Dimentions!$X$6:$AC$132,3,FALSE),"")</f>
        <v/>
      </c>
      <c r="H1770" s="64" t="str">
        <f>IFERROR(VLOOKUP(Table1[[#This Row],[Account]],Dimentions!$S$6:$V$233,2,FALSE),"")</f>
        <v/>
      </c>
      <c r="I1770" s="62">
        <f>_xlfn.NUMBERVALUE(LEFT(Table1[[#This Row],[Account]],1))</f>
        <v>0</v>
      </c>
      <c r="J1770" s="62" t="str">
        <f>IFERROR(VLOOKUP(Table1[[#This Row],[Budget Code Description]],Table6[#All],7,FALSE),"")</f>
        <v/>
      </c>
      <c r="K1770" s="143" t="str">
        <f>IFERROR(VLOOKUP(Table1[[#This Row],[Budget Code Description]],Table6[#All],8,FALSE),"")</f>
        <v/>
      </c>
      <c r="L1770" s="63"/>
      <c r="M1770" s="65" t="str">
        <f>IFERROR(VLOOKUP(Table1[[#This Row],[Staff ID]],Table2[],2,FALSE),"")</f>
        <v/>
      </c>
      <c r="N1770" s="211" t="str">
        <f>IFERROR(IF(VLOOKUP(Table1[[#This Row],[Budget Code Description]],Dimentions!$X$6:$AC$97,4,FALSE)="","",VLOOKUP(Table1[[#This Row],[Budget Code Description]],Dimentions!$X$6:$AC$97,4,FALSE)),"")</f>
        <v/>
      </c>
      <c r="O1770" s="65" t="str">
        <f>IFERROR(VLOOKUP(Table1[[#This Row],[Vendor ID]],Table549[],2,FALSE),"")</f>
        <v/>
      </c>
      <c r="P1770" s="63"/>
      <c r="Q1770" s="143" t="str">
        <f>IF(Table1[[#This Row],[Posting Date]]&lt;&gt;"",$D$9,"")</f>
        <v/>
      </c>
      <c r="R1770" s="159" t="str">
        <f>IF(Table1[[#This Row],[Posting Date]]&lt;&gt;"",$D$10,"")</f>
        <v/>
      </c>
      <c r="S1770" s="66"/>
      <c r="T1770" s="63"/>
      <c r="U1770" s="67"/>
      <c r="V1770" s="67"/>
      <c r="W1770" s="67" t="str">
        <f t="shared" si="28"/>
        <v/>
      </c>
      <c r="X1770" s="161" t="str">
        <f>IF(E1770="","",(IF(Table1[[#This Row],[Cur]]="USD",Table1[[#This Row],[Cur_Amount Debit]],Table1[[#This Row],[Cur_Amount Debit]]/Table1[[#This Row],[Exchange Rate]])))</f>
        <v/>
      </c>
      <c r="Y1770" s="161" t="str">
        <f>IF(E1770="","",(IF(Table1[[#This Row],[Cur]]="USD",Table1[[#This Row],[Cur_Amount Credit]],Table1[[#This Row],[Cur_Amount Credit]]/ExchangeRate)))</f>
        <v/>
      </c>
      <c r="Z1770" s="203" t="str">
        <f>IF(E1770="","",(Table1[[#This Row],[Debit USD]]-Table1[[#This Row],[Credit USD]]))</f>
        <v/>
      </c>
      <c r="AA1770" s="122"/>
      <c r="AB1770" s="1"/>
      <c r="AC1770" s="15"/>
      <c r="AD1770" s="15" t="str">
        <f>IF(AND(OR(Table1[[#This Row],[Account]]="15030",Table1[[#This Row],[Account]]="15035",Table1[[#This Row],[Account]]="20150"),Table1[[#This Row],[Vendor ID]]=""),1,"")</f>
        <v/>
      </c>
      <c r="AE1770" s="15"/>
      <c r="AF1770" s="15"/>
      <c r="AG1770" s="15"/>
      <c r="AH1770" s="46" t="str">
        <f>IF(Table1[[#This Row],[Posting Date]]&lt;&gt;"","GJ-"&amp;CountryID,"")</f>
        <v/>
      </c>
      <c r="AI1770" s="59" t="str">
        <f>IF(Table1[[#This Row],[Posting Date]]&lt;&gt;"",Table1[[#This Row],[Posting Date]],"")</f>
        <v/>
      </c>
      <c r="AJ1770" s="46"/>
      <c r="AK1770" s="46" t="str">
        <f>IF(Table1[[#This Row],[Description]]&lt;&gt;"",Table1[[#This Row],[Description]],"")</f>
        <v/>
      </c>
      <c r="AL1770" s="46" t="str">
        <f>IF(Table1[[#This Row],[Posting Date]]&lt;&gt;"",Table1[[#This Row],[Reference Number]],"")</f>
        <v/>
      </c>
      <c r="AM1770" s="46" t="str">
        <f>TRIM(Table1[[#This Row],[Line '#]])</f>
        <v/>
      </c>
      <c r="AN1770" s="46" t="str">
        <f>TRIM(Table1[[#This Row],[Account]])</f>
        <v/>
      </c>
      <c r="AO1770" s="46" t="str">
        <f>IF(Table1[[#This Row],[Posting Date]]&lt;&gt;"",$D$5,"")</f>
        <v/>
      </c>
      <c r="AP1770" s="46" t="str">
        <f>TRIM(Table1[[#This Row],[Departments-Prgrams]])</f>
        <v/>
      </c>
      <c r="AQ1770" s="46" t="str">
        <f>TRIM(Table1[[#This Row],[Grant]])</f>
        <v/>
      </c>
      <c r="AR1770" s="46" t="str">
        <f>TRIM(Table1[[#This Row],[Staff ID]])</f>
        <v/>
      </c>
      <c r="AS1770" s="46" t="str">
        <f>IF(TRIM(Table1[[#This Row],[Budget Code]])=0,"",TRIM(Table1[[#This Row],[Budget Code]]))</f>
        <v/>
      </c>
      <c r="AT1770" s="46" t="str">
        <f>IF(Table1[[#This Row],[Line Description]]&lt;&gt;"",Table1[[#This Row],[Line Description]],"")</f>
        <v/>
      </c>
      <c r="AU1770" s="46" t="str">
        <f>IF(Table1[[#This Row],[Cur_Amount Debit]]&gt;0,ROUND(Table1[[#This Row],[Cur_Amount Debit]],2),"")</f>
        <v/>
      </c>
      <c r="AV1770" s="46" t="str">
        <f>IF(Table1[[#This Row],[Cur_Amount Credit]]&gt;0,ROUND(Table1[[#This Row],[Cur_Amount Credit]],2),"")</f>
        <v/>
      </c>
      <c r="AW1770" s="46" t="str">
        <f>LEFT(Table1[[#This Row],[Cur]],3)</f>
        <v/>
      </c>
      <c r="AX1770" s="59"/>
      <c r="AY1770" s="46"/>
      <c r="AZ1770" s="46" t="str">
        <f>IF(Table1[[#This Row],[Cur]]&lt;&gt;"",IF(Table1[[#This Row],[Cur]]="USD","",ExchangeRate),"")</f>
        <v/>
      </c>
      <c r="BA1770" s="46" t="str">
        <f>IF(Table1[[#This Row],[Grant]]&lt;&gt;"",VLOOKUP(Table1[[#This Row],[Grant]],Grants!B:D,3),"")</f>
        <v/>
      </c>
      <c r="BB1770" s="46" t="str">
        <f>TRIM(Table1[[#This Row],[Vendor ID]])</f>
        <v/>
      </c>
      <c r="BC1770">
        <f>IF(Table1[[#This Row],[Reference Number]]=Q1769,BC1769,BC1769+1)</f>
        <v>2</v>
      </c>
    </row>
    <row r="1771" spans="1:55" ht="11.25" hidden="1" customHeight="1">
      <c r="A1771" s="1"/>
      <c r="B1771" s="88" t="str">
        <f>IF(Table1[[#This Row],[Posting Date]]&lt;&gt;"",IF(Table1[[#This Row],[Reference Number]]=Q1770,B1770+1,1),"")</f>
        <v/>
      </c>
      <c r="C1771" s="61"/>
      <c r="D1771" s="61"/>
      <c r="E1771" s="218"/>
      <c r="F1771" s="143" t="str">
        <f>IFERROR(IF(VLOOKUP(Table1[[#This Row],[Budget Code Description]],Dimentions!$X$6:$AC$132,2,FALSE)="","",VLOOKUP(Table1[[#This Row],[Budget Code Description]],Dimentions!$X$6:$AC$132,2,FALSE)),"")</f>
        <v/>
      </c>
      <c r="G1771" s="143" t="str">
        <f>IFERROR(VLOOKUP(Table1[[#This Row],[Budget Code Description]],Dimentions!$X$6:$AC$132,3,FALSE),"")</f>
        <v/>
      </c>
      <c r="H1771" s="64" t="str">
        <f>IFERROR(VLOOKUP(Table1[[#This Row],[Account]],Dimentions!$S$6:$V$233,2,FALSE),"")</f>
        <v/>
      </c>
      <c r="I1771" s="62">
        <f>_xlfn.NUMBERVALUE(LEFT(Table1[[#This Row],[Account]],1))</f>
        <v>0</v>
      </c>
      <c r="J1771" s="62" t="str">
        <f>IFERROR(VLOOKUP(Table1[[#This Row],[Budget Code Description]],Table6[#All],7,FALSE),"")</f>
        <v/>
      </c>
      <c r="K1771" s="143" t="str">
        <f>IFERROR(VLOOKUP(Table1[[#This Row],[Budget Code Description]],Table6[#All],8,FALSE),"")</f>
        <v/>
      </c>
      <c r="L1771" s="63"/>
      <c r="M1771" s="65" t="str">
        <f>IFERROR(VLOOKUP(Table1[[#This Row],[Staff ID]],Table2[],2,FALSE),"")</f>
        <v/>
      </c>
      <c r="N1771" s="211" t="str">
        <f>IFERROR(IF(VLOOKUP(Table1[[#This Row],[Budget Code Description]],Dimentions!$X$6:$AC$97,4,FALSE)="","",VLOOKUP(Table1[[#This Row],[Budget Code Description]],Dimentions!$X$6:$AC$97,4,FALSE)),"")</f>
        <v/>
      </c>
      <c r="O1771" s="65" t="str">
        <f>IFERROR(VLOOKUP(Table1[[#This Row],[Vendor ID]],Table549[],2,FALSE),"")</f>
        <v/>
      </c>
      <c r="P1771" s="63"/>
      <c r="Q1771" s="143" t="str">
        <f>IF(Table1[[#This Row],[Posting Date]]&lt;&gt;"",$D$9,"")</f>
        <v/>
      </c>
      <c r="R1771" s="159" t="str">
        <f>IF(Table1[[#This Row],[Posting Date]]&lt;&gt;"",$D$10,"")</f>
        <v/>
      </c>
      <c r="S1771" s="66"/>
      <c r="T1771" s="63"/>
      <c r="U1771" s="67"/>
      <c r="V1771" s="67"/>
      <c r="W1771" s="67" t="str">
        <f t="shared" si="28"/>
        <v/>
      </c>
      <c r="X1771" s="161" t="str">
        <f>IF(E1771="","",(IF(Table1[[#This Row],[Cur]]="USD",Table1[[#This Row],[Cur_Amount Debit]],Table1[[#This Row],[Cur_Amount Debit]]/Table1[[#This Row],[Exchange Rate]])))</f>
        <v/>
      </c>
      <c r="Y1771" s="161" t="str">
        <f>IF(E1771="","",(IF(Table1[[#This Row],[Cur]]="USD",Table1[[#This Row],[Cur_Amount Credit]],Table1[[#This Row],[Cur_Amount Credit]]/ExchangeRate)))</f>
        <v/>
      </c>
      <c r="Z1771" s="203" t="str">
        <f>IF(E1771="","",(Table1[[#This Row],[Debit USD]]-Table1[[#This Row],[Credit USD]]))</f>
        <v/>
      </c>
      <c r="AA1771" s="122"/>
      <c r="AB1771" s="1"/>
      <c r="AC1771" s="15"/>
      <c r="AD1771" s="15" t="str">
        <f>IF(AND(OR(Table1[[#This Row],[Account]]="15030",Table1[[#This Row],[Account]]="15035",Table1[[#This Row],[Account]]="20150"),Table1[[#This Row],[Vendor ID]]=""),1,"")</f>
        <v/>
      </c>
      <c r="AE1771" s="15"/>
      <c r="AF1771" s="15"/>
      <c r="AG1771" s="15"/>
      <c r="AH1771" s="46" t="str">
        <f>IF(Table1[[#This Row],[Posting Date]]&lt;&gt;"","GJ-"&amp;CountryID,"")</f>
        <v/>
      </c>
      <c r="AI1771" s="59" t="str">
        <f>IF(Table1[[#This Row],[Posting Date]]&lt;&gt;"",Table1[[#This Row],[Posting Date]],"")</f>
        <v/>
      </c>
      <c r="AJ1771" s="46"/>
      <c r="AK1771" s="46" t="str">
        <f>IF(Table1[[#This Row],[Description]]&lt;&gt;"",Table1[[#This Row],[Description]],"")</f>
        <v/>
      </c>
      <c r="AL1771" s="46" t="str">
        <f>IF(Table1[[#This Row],[Posting Date]]&lt;&gt;"",Table1[[#This Row],[Reference Number]],"")</f>
        <v/>
      </c>
      <c r="AM1771" s="46" t="str">
        <f>TRIM(Table1[[#This Row],[Line '#]])</f>
        <v/>
      </c>
      <c r="AN1771" s="46" t="str">
        <f>TRIM(Table1[[#This Row],[Account]])</f>
        <v/>
      </c>
      <c r="AO1771" s="46" t="str">
        <f>IF(Table1[[#This Row],[Posting Date]]&lt;&gt;"",$D$5,"")</f>
        <v/>
      </c>
      <c r="AP1771" s="46" t="str">
        <f>TRIM(Table1[[#This Row],[Departments-Prgrams]])</f>
        <v/>
      </c>
      <c r="AQ1771" s="46" t="str">
        <f>TRIM(Table1[[#This Row],[Grant]])</f>
        <v/>
      </c>
      <c r="AR1771" s="46" t="str">
        <f>TRIM(Table1[[#This Row],[Staff ID]])</f>
        <v/>
      </c>
      <c r="AS1771" s="46" t="str">
        <f>IF(TRIM(Table1[[#This Row],[Budget Code]])=0,"",TRIM(Table1[[#This Row],[Budget Code]]))</f>
        <v/>
      </c>
      <c r="AT1771" s="46" t="str">
        <f>IF(Table1[[#This Row],[Line Description]]&lt;&gt;"",Table1[[#This Row],[Line Description]],"")</f>
        <v/>
      </c>
      <c r="AU1771" s="46" t="str">
        <f>IF(Table1[[#This Row],[Cur_Amount Debit]]&gt;0,ROUND(Table1[[#This Row],[Cur_Amount Debit]],2),"")</f>
        <v/>
      </c>
      <c r="AV1771" s="46" t="str">
        <f>IF(Table1[[#This Row],[Cur_Amount Credit]]&gt;0,ROUND(Table1[[#This Row],[Cur_Amount Credit]],2),"")</f>
        <v/>
      </c>
      <c r="AW1771" s="46" t="str">
        <f>LEFT(Table1[[#This Row],[Cur]],3)</f>
        <v/>
      </c>
      <c r="AX1771" s="59"/>
      <c r="AY1771" s="46"/>
      <c r="AZ1771" s="46" t="str">
        <f>IF(Table1[[#This Row],[Cur]]&lt;&gt;"",IF(Table1[[#This Row],[Cur]]="USD","",ExchangeRate),"")</f>
        <v/>
      </c>
      <c r="BA1771" s="46" t="str">
        <f>IF(Table1[[#This Row],[Grant]]&lt;&gt;"",VLOOKUP(Table1[[#This Row],[Grant]],Grants!B:D,3),"")</f>
        <v/>
      </c>
      <c r="BB1771" s="46" t="str">
        <f>TRIM(Table1[[#This Row],[Vendor ID]])</f>
        <v/>
      </c>
      <c r="BC1771">
        <f>IF(Table1[[#This Row],[Reference Number]]=Q1770,BC1770,BC1770+1)</f>
        <v>2</v>
      </c>
    </row>
    <row r="1772" spans="1:55" ht="11.25" hidden="1" customHeight="1">
      <c r="A1772" s="1"/>
      <c r="B1772" s="88" t="str">
        <f>IF(Table1[[#This Row],[Posting Date]]&lt;&gt;"",IF(Table1[[#This Row],[Reference Number]]=Q1771,B1771+1,1),"")</f>
        <v/>
      </c>
      <c r="C1772" s="61"/>
      <c r="D1772" s="61"/>
      <c r="E1772" s="218"/>
      <c r="F1772" s="143" t="str">
        <f>IFERROR(IF(VLOOKUP(Table1[[#This Row],[Budget Code Description]],Dimentions!$X$6:$AC$132,2,FALSE)="","",VLOOKUP(Table1[[#This Row],[Budget Code Description]],Dimentions!$X$6:$AC$132,2,FALSE)),"")</f>
        <v/>
      </c>
      <c r="G1772" s="143" t="str">
        <f>IFERROR(VLOOKUP(Table1[[#This Row],[Budget Code Description]],Dimentions!$X$6:$AC$132,3,FALSE),"")</f>
        <v/>
      </c>
      <c r="H1772" s="64" t="str">
        <f>IFERROR(VLOOKUP(Table1[[#This Row],[Account]],Dimentions!$S$6:$V$233,2,FALSE),"")</f>
        <v/>
      </c>
      <c r="I1772" s="62">
        <f>_xlfn.NUMBERVALUE(LEFT(Table1[[#This Row],[Account]],1))</f>
        <v>0</v>
      </c>
      <c r="J1772" s="62" t="str">
        <f>IFERROR(VLOOKUP(Table1[[#This Row],[Budget Code Description]],Table6[#All],7,FALSE),"")</f>
        <v/>
      </c>
      <c r="K1772" s="143" t="str">
        <f>IFERROR(VLOOKUP(Table1[[#This Row],[Budget Code Description]],Table6[#All],8,FALSE),"")</f>
        <v/>
      </c>
      <c r="L1772" s="63"/>
      <c r="M1772" s="65" t="str">
        <f>IFERROR(VLOOKUP(Table1[[#This Row],[Staff ID]],Table2[],2,FALSE),"")</f>
        <v/>
      </c>
      <c r="N1772" s="211" t="str">
        <f>IFERROR(IF(VLOOKUP(Table1[[#This Row],[Budget Code Description]],Dimentions!$X$6:$AC$97,4,FALSE)="","",VLOOKUP(Table1[[#This Row],[Budget Code Description]],Dimentions!$X$6:$AC$97,4,FALSE)),"")</f>
        <v/>
      </c>
      <c r="O1772" s="65" t="str">
        <f>IFERROR(VLOOKUP(Table1[[#This Row],[Vendor ID]],Table549[],2,FALSE),"")</f>
        <v/>
      </c>
      <c r="P1772" s="63"/>
      <c r="Q1772" s="143" t="str">
        <f>IF(Table1[[#This Row],[Posting Date]]&lt;&gt;"",$D$9,"")</f>
        <v/>
      </c>
      <c r="R1772" s="159" t="str">
        <f>IF(Table1[[#This Row],[Posting Date]]&lt;&gt;"",$D$10,"")</f>
        <v/>
      </c>
      <c r="S1772" s="66"/>
      <c r="T1772" s="63"/>
      <c r="U1772" s="67"/>
      <c r="V1772" s="67"/>
      <c r="W1772" s="67" t="str">
        <f t="shared" si="28"/>
        <v/>
      </c>
      <c r="X1772" s="161" t="str">
        <f>IF(E1772="","",(IF(Table1[[#This Row],[Cur]]="USD",Table1[[#This Row],[Cur_Amount Debit]],Table1[[#This Row],[Cur_Amount Debit]]/Table1[[#This Row],[Exchange Rate]])))</f>
        <v/>
      </c>
      <c r="Y1772" s="161" t="str">
        <f>IF(E1772="","",(IF(Table1[[#This Row],[Cur]]="USD",Table1[[#This Row],[Cur_Amount Credit]],Table1[[#This Row],[Cur_Amount Credit]]/ExchangeRate)))</f>
        <v/>
      </c>
      <c r="Z1772" s="203" t="str">
        <f>IF(E1772="","",(Table1[[#This Row],[Debit USD]]-Table1[[#This Row],[Credit USD]]))</f>
        <v/>
      </c>
      <c r="AA1772" s="122"/>
      <c r="AB1772" s="1"/>
      <c r="AC1772" s="15"/>
      <c r="AD1772" s="15" t="str">
        <f>IF(AND(OR(Table1[[#This Row],[Account]]="15030",Table1[[#This Row],[Account]]="15035",Table1[[#This Row],[Account]]="20150"),Table1[[#This Row],[Vendor ID]]=""),1,"")</f>
        <v/>
      </c>
      <c r="AE1772" s="15"/>
      <c r="AF1772" s="15"/>
      <c r="AG1772" s="15"/>
      <c r="AH1772" s="46" t="str">
        <f>IF(Table1[[#This Row],[Posting Date]]&lt;&gt;"","GJ-"&amp;CountryID,"")</f>
        <v/>
      </c>
      <c r="AI1772" s="59" t="str">
        <f>IF(Table1[[#This Row],[Posting Date]]&lt;&gt;"",Table1[[#This Row],[Posting Date]],"")</f>
        <v/>
      </c>
      <c r="AJ1772" s="46"/>
      <c r="AK1772" s="46" t="str">
        <f>IF(Table1[[#This Row],[Description]]&lt;&gt;"",Table1[[#This Row],[Description]],"")</f>
        <v/>
      </c>
      <c r="AL1772" s="46" t="str">
        <f>IF(Table1[[#This Row],[Posting Date]]&lt;&gt;"",Table1[[#This Row],[Reference Number]],"")</f>
        <v/>
      </c>
      <c r="AM1772" s="46" t="str">
        <f>TRIM(Table1[[#This Row],[Line '#]])</f>
        <v/>
      </c>
      <c r="AN1772" s="46" t="str">
        <f>TRIM(Table1[[#This Row],[Account]])</f>
        <v/>
      </c>
      <c r="AO1772" s="46" t="str">
        <f>IF(Table1[[#This Row],[Posting Date]]&lt;&gt;"",$D$5,"")</f>
        <v/>
      </c>
      <c r="AP1772" s="46" t="str">
        <f>TRIM(Table1[[#This Row],[Departments-Prgrams]])</f>
        <v/>
      </c>
      <c r="AQ1772" s="46" t="str">
        <f>TRIM(Table1[[#This Row],[Grant]])</f>
        <v/>
      </c>
      <c r="AR1772" s="46" t="str">
        <f>TRIM(Table1[[#This Row],[Staff ID]])</f>
        <v/>
      </c>
      <c r="AS1772" s="46" t="str">
        <f>IF(TRIM(Table1[[#This Row],[Budget Code]])=0,"",TRIM(Table1[[#This Row],[Budget Code]]))</f>
        <v/>
      </c>
      <c r="AT1772" s="46" t="str">
        <f>IF(Table1[[#This Row],[Line Description]]&lt;&gt;"",Table1[[#This Row],[Line Description]],"")</f>
        <v/>
      </c>
      <c r="AU1772" s="46" t="str">
        <f>IF(Table1[[#This Row],[Cur_Amount Debit]]&gt;0,ROUND(Table1[[#This Row],[Cur_Amount Debit]],2),"")</f>
        <v/>
      </c>
      <c r="AV1772" s="46" t="str">
        <f>IF(Table1[[#This Row],[Cur_Amount Credit]]&gt;0,ROUND(Table1[[#This Row],[Cur_Amount Credit]],2),"")</f>
        <v/>
      </c>
      <c r="AW1772" s="46" t="str">
        <f>LEFT(Table1[[#This Row],[Cur]],3)</f>
        <v/>
      </c>
      <c r="AX1772" s="59"/>
      <c r="AY1772" s="46"/>
      <c r="AZ1772" s="46" t="str">
        <f>IF(Table1[[#This Row],[Cur]]&lt;&gt;"",IF(Table1[[#This Row],[Cur]]="USD","",ExchangeRate),"")</f>
        <v/>
      </c>
      <c r="BA1772" s="46" t="str">
        <f>IF(Table1[[#This Row],[Grant]]&lt;&gt;"",VLOOKUP(Table1[[#This Row],[Grant]],Grants!B:D,3),"")</f>
        <v/>
      </c>
      <c r="BB1772" s="46" t="str">
        <f>TRIM(Table1[[#This Row],[Vendor ID]])</f>
        <v/>
      </c>
      <c r="BC1772">
        <f>IF(Table1[[#This Row],[Reference Number]]=Q1771,BC1771,BC1771+1)</f>
        <v>2</v>
      </c>
    </row>
    <row r="1773" spans="1:55" ht="11.25" hidden="1" customHeight="1">
      <c r="A1773" s="1"/>
      <c r="B1773" s="88" t="str">
        <f>IF(Table1[[#This Row],[Posting Date]]&lt;&gt;"",IF(Table1[[#This Row],[Reference Number]]=Q1772,B1772+1,1),"")</f>
        <v/>
      </c>
      <c r="C1773" s="61"/>
      <c r="D1773" s="61"/>
      <c r="E1773" s="218"/>
      <c r="F1773" s="143" t="str">
        <f>IFERROR(IF(VLOOKUP(Table1[[#This Row],[Budget Code Description]],Dimentions!$X$6:$AC$132,2,FALSE)="","",VLOOKUP(Table1[[#This Row],[Budget Code Description]],Dimentions!$X$6:$AC$132,2,FALSE)),"")</f>
        <v/>
      </c>
      <c r="G1773" s="143" t="str">
        <f>IFERROR(VLOOKUP(Table1[[#This Row],[Budget Code Description]],Dimentions!$X$6:$AC$132,3,FALSE),"")</f>
        <v/>
      </c>
      <c r="H1773" s="64" t="str">
        <f>IFERROR(VLOOKUP(Table1[[#This Row],[Account]],Dimentions!$S$6:$V$233,2,FALSE),"")</f>
        <v/>
      </c>
      <c r="I1773" s="62">
        <f>_xlfn.NUMBERVALUE(LEFT(Table1[[#This Row],[Account]],1))</f>
        <v>0</v>
      </c>
      <c r="J1773" s="62" t="str">
        <f>IFERROR(VLOOKUP(Table1[[#This Row],[Budget Code Description]],Table6[#All],7,FALSE),"")</f>
        <v/>
      </c>
      <c r="K1773" s="143" t="str">
        <f>IFERROR(VLOOKUP(Table1[[#This Row],[Budget Code Description]],Table6[#All],8,FALSE),"")</f>
        <v/>
      </c>
      <c r="L1773" s="63"/>
      <c r="M1773" s="65" t="str">
        <f>IFERROR(VLOOKUP(Table1[[#This Row],[Staff ID]],Table2[],2,FALSE),"")</f>
        <v/>
      </c>
      <c r="N1773" s="211" t="str">
        <f>IFERROR(IF(VLOOKUP(Table1[[#This Row],[Budget Code Description]],Dimentions!$X$6:$AC$97,4,FALSE)="","",VLOOKUP(Table1[[#This Row],[Budget Code Description]],Dimentions!$X$6:$AC$97,4,FALSE)),"")</f>
        <v/>
      </c>
      <c r="O1773" s="65" t="str">
        <f>IFERROR(VLOOKUP(Table1[[#This Row],[Vendor ID]],Table549[],2,FALSE),"")</f>
        <v/>
      </c>
      <c r="P1773" s="63"/>
      <c r="Q1773" s="143" t="str">
        <f>IF(Table1[[#This Row],[Posting Date]]&lt;&gt;"",$D$9,"")</f>
        <v/>
      </c>
      <c r="R1773" s="159" t="str">
        <f>IF(Table1[[#This Row],[Posting Date]]&lt;&gt;"",$D$10,"")</f>
        <v/>
      </c>
      <c r="S1773" s="66"/>
      <c r="T1773" s="63"/>
      <c r="U1773" s="67"/>
      <c r="V1773" s="67"/>
      <c r="W1773" s="67" t="str">
        <f t="shared" si="28"/>
        <v/>
      </c>
      <c r="X1773" s="161" t="str">
        <f>IF(E1773="","",(IF(Table1[[#This Row],[Cur]]="USD",Table1[[#This Row],[Cur_Amount Debit]],Table1[[#This Row],[Cur_Amount Debit]]/Table1[[#This Row],[Exchange Rate]])))</f>
        <v/>
      </c>
      <c r="Y1773" s="161" t="str">
        <f>IF(E1773="","",(IF(Table1[[#This Row],[Cur]]="USD",Table1[[#This Row],[Cur_Amount Credit]],Table1[[#This Row],[Cur_Amount Credit]]/ExchangeRate)))</f>
        <v/>
      </c>
      <c r="Z1773" s="203" t="str">
        <f>IF(E1773="","",(Table1[[#This Row],[Debit USD]]-Table1[[#This Row],[Credit USD]]))</f>
        <v/>
      </c>
      <c r="AA1773" s="122"/>
      <c r="AB1773" s="1"/>
      <c r="AC1773" s="15"/>
      <c r="AD1773" s="15" t="str">
        <f>IF(AND(OR(Table1[[#This Row],[Account]]="15030",Table1[[#This Row],[Account]]="15035",Table1[[#This Row],[Account]]="20150"),Table1[[#This Row],[Vendor ID]]=""),1,"")</f>
        <v/>
      </c>
      <c r="AE1773" s="15"/>
      <c r="AF1773" s="15"/>
      <c r="AG1773" s="15"/>
      <c r="AH1773" s="46" t="str">
        <f>IF(Table1[[#This Row],[Posting Date]]&lt;&gt;"","GJ-"&amp;CountryID,"")</f>
        <v/>
      </c>
      <c r="AI1773" s="59" t="str">
        <f>IF(Table1[[#This Row],[Posting Date]]&lt;&gt;"",Table1[[#This Row],[Posting Date]],"")</f>
        <v/>
      </c>
      <c r="AJ1773" s="46"/>
      <c r="AK1773" s="46" t="str">
        <f>IF(Table1[[#This Row],[Description]]&lt;&gt;"",Table1[[#This Row],[Description]],"")</f>
        <v/>
      </c>
      <c r="AL1773" s="46" t="str">
        <f>IF(Table1[[#This Row],[Posting Date]]&lt;&gt;"",Table1[[#This Row],[Reference Number]],"")</f>
        <v/>
      </c>
      <c r="AM1773" s="46" t="str">
        <f>TRIM(Table1[[#This Row],[Line '#]])</f>
        <v/>
      </c>
      <c r="AN1773" s="46" t="str">
        <f>TRIM(Table1[[#This Row],[Account]])</f>
        <v/>
      </c>
      <c r="AO1773" s="46" t="str">
        <f>IF(Table1[[#This Row],[Posting Date]]&lt;&gt;"",$D$5,"")</f>
        <v/>
      </c>
      <c r="AP1773" s="46" t="str">
        <f>TRIM(Table1[[#This Row],[Departments-Prgrams]])</f>
        <v/>
      </c>
      <c r="AQ1773" s="46" t="str">
        <f>TRIM(Table1[[#This Row],[Grant]])</f>
        <v/>
      </c>
      <c r="AR1773" s="46" t="str">
        <f>TRIM(Table1[[#This Row],[Staff ID]])</f>
        <v/>
      </c>
      <c r="AS1773" s="46" t="str">
        <f>IF(TRIM(Table1[[#This Row],[Budget Code]])=0,"",TRIM(Table1[[#This Row],[Budget Code]]))</f>
        <v/>
      </c>
      <c r="AT1773" s="46" t="str">
        <f>IF(Table1[[#This Row],[Line Description]]&lt;&gt;"",Table1[[#This Row],[Line Description]],"")</f>
        <v/>
      </c>
      <c r="AU1773" s="46" t="str">
        <f>IF(Table1[[#This Row],[Cur_Amount Debit]]&gt;0,ROUND(Table1[[#This Row],[Cur_Amount Debit]],2),"")</f>
        <v/>
      </c>
      <c r="AV1773" s="46" t="str">
        <f>IF(Table1[[#This Row],[Cur_Amount Credit]]&gt;0,ROUND(Table1[[#This Row],[Cur_Amount Credit]],2),"")</f>
        <v/>
      </c>
      <c r="AW1773" s="46" t="str">
        <f>LEFT(Table1[[#This Row],[Cur]],3)</f>
        <v/>
      </c>
      <c r="AX1773" s="59"/>
      <c r="AY1773" s="46"/>
      <c r="AZ1773" s="46" t="str">
        <f>IF(Table1[[#This Row],[Cur]]&lt;&gt;"",IF(Table1[[#This Row],[Cur]]="USD","",ExchangeRate),"")</f>
        <v/>
      </c>
      <c r="BA1773" s="46" t="str">
        <f>IF(Table1[[#This Row],[Grant]]&lt;&gt;"",VLOOKUP(Table1[[#This Row],[Grant]],Grants!B:D,3),"")</f>
        <v/>
      </c>
      <c r="BB1773" s="46" t="str">
        <f>TRIM(Table1[[#This Row],[Vendor ID]])</f>
        <v/>
      </c>
      <c r="BC1773">
        <f>IF(Table1[[#This Row],[Reference Number]]=Q1772,BC1772,BC1772+1)</f>
        <v>2</v>
      </c>
    </row>
    <row r="1774" spans="1:55" ht="11.25" hidden="1" customHeight="1">
      <c r="A1774" s="1"/>
      <c r="B1774" s="88" t="str">
        <f>IF(Table1[[#This Row],[Posting Date]]&lt;&gt;"",IF(Table1[[#This Row],[Reference Number]]=Q1773,B1773+1,1),"")</f>
        <v/>
      </c>
      <c r="C1774" s="61"/>
      <c r="D1774" s="61"/>
      <c r="E1774" s="218"/>
      <c r="F1774" s="143" t="str">
        <f>IFERROR(IF(VLOOKUP(Table1[[#This Row],[Budget Code Description]],Dimentions!$X$6:$AC$132,2,FALSE)="","",VLOOKUP(Table1[[#This Row],[Budget Code Description]],Dimentions!$X$6:$AC$132,2,FALSE)),"")</f>
        <v/>
      </c>
      <c r="G1774" s="143" t="str">
        <f>IFERROR(VLOOKUP(Table1[[#This Row],[Budget Code Description]],Dimentions!$X$6:$AC$132,3,FALSE),"")</f>
        <v/>
      </c>
      <c r="H1774" s="64" t="str">
        <f>IFERROR(VLOOKUP(Table1[[#This Row],[Account]],Dimentions!$S$6:$V$233,2,FALSE),"")</f>
        <v/>
      </c>
      <c r="I1774" s="62">
        <f>_xlfn.NUMBERVALUE(LEFT(Table1[[#This Row],[Account]],1))</f>
        <v>0</v>
      </c>
      <c r="J1774" s="62" t="str">
        <f>IFERROR(VLOOKUP(Table1[[#This Row],[Budget Code Description]],Table6[#All],7,FALSE),"")</f>
        <v/>
      </c>
      <c r="K1774" s="143" t="str">
        <f>IFERROR(VLOOKUP(Table1[[#This Row],[Budget Code Description]],Table6[#All],8,FALSE),"")</f>
        <v/>
      </c>
      <c r="L1774" s="63"/>
      <c r="M1774" s="65" t="str">
        <f>IFERROR(VLOOKUP(Table1[[#This Row],[Staff ID]],Table2[],2,FALSE),"")</f>
        <v/>
      </c>
      <c r="N1774" s="211" t="str">
        <f>IFERROR(IF(VLOOKUP(Table1[[#This Row],[Budget Code Description]],Dimentions!$X$6:$AC$97,4,FALSE)="","",VLOOKUP(Table1[[#This Row],[Budget Code Description]],Dimentions!$X$6:$AC$97,4,FALSE)),"")</f>
        <v/>
      </c>
      <c r="O1774" s="65" t="str">
        <f>IFERROR(VLOOKUP(Table1[[#This Row],[Vendor ID]],Table549[],2,FALSE),"")</f>
        <v/>
      </c>
      <c r="P1774" s="63"/>
      <c r="Q1774" s="143" t="str">
        <f>IF(Table1[[#This Row],[Posting Date]]&lt;&gt;"",$D$9,"")</f>
        <v/>
      </c>
      <c r="R1774" s="159" t="str">
        <f>IF(Table1[[#This Row],[Posting Date]]&lt;&gt;"",$D$10,"")</f>
        <v/>
      </c>
      <c r="S1774" s="66"/>
      <c r="T1774" s="63"/>
      <c r="U1774" s="67"/>
      <c r="V1774" s="67"/>
      <c r="W1774" s="67" t="str">
        <f t="shared" si="28"/>
        <v/>
      </c>
      <c r="X1774" s="161" t="str">
        <f>IF(E1774="","",(IF(Table1[[#This Row],[Cur]]="USD",Table1[[#This Row],[Cur_Amount Debit]],Table1[[#This Row],[Cur_Amount Debit]]/Table1[[#This Row],[Exchange Rate]])))</f>
        <v/>
      </c>
      <c r="Y1774" s="161" t="str">
        <f>IF(E1774="","",(IF(Table1[[#This Row],[Cur]]="USD",Table1[[#This Row],[Cur_Amount Credit]],Table1[[#This Row],[Cur_Amount Credit]]/ExchangeRate)))</f>
        <v/>
      </c>
      <c r="Z1774" s="203" t="str">
        <f>IF(E1774="","",(Table1[[#This Row],[Debit USD]]-Table1[[#This Row],[Credit USD]]))</f>
        <v/>
      </c>
      <c r="AA1774" s="122"/>
      <c r="AB1774" s="1"/>
      <c r="AC1774" s="15"/>
      <c r="AD1774" s="15" t="str">
        <f>IF(AND(OR(Table1[[#This Row],[Account]]="15030",Table1[[#This Row],[Account]]="15035",Table1[[#This Row],[Account]]="20150"),Table1[[#This Row],[Vendor ID]]=""),1,"")</f>
        <v/>
      </c>
      <c r="AE1774" s="15"/>
      <c r="AF1774" s="15"/>
      <c r="AG1774" s="15"/>
      <c r="AH1774" s="46" t="str">
        <f>IF(Table1[[#This Row],[Posting Date]]&lt;&gt;"","GJ-"&amp;CountryID,"")</f>
        <v/>
      </c>
      <c r="AI1774" s="59" t="str">
        <f>IF(Table1[[#This Row],[Posting Date]]&lt;&gt;"",Table1[[#This Row],[Posting Date]],"")</f>
        <v/>
      </c>
      <c r="AJ1774" s="46"/>
      <c r="AK1774" s="46" t="str">
        <f>IF(Table1[[#This Row],[Description]]&lt;&gt;"",Table1[[#This Row],[Description]],"")</f>
        <v/>
      </c>
      <c r="AL1774" s="46" t="str">
        <f>IF(Table1[[#This Row],[Posting Date]]&lt;&gt;"",Table1[[#This Row],[Reference Number]],"")</f>
        <v/>
      </c>
      <c r="AM1774" s="46" t="str">
        <f>TRIM(Table1[[#This Row],[Line '#]])</f>
        <v/>
      </c>
      <c r="AN1774" s="46" t="str">
        <f>TRIM(Table1[[#This Row],[Account]])</f>
        <v/>
      </c>
      <c r="AO1774" s="46" t="str">
        <f>IF(Table1[[#This Row],[Posting Date]]&lt;&gt;"",$D$5,"")</f>
        <v/>
      </c>
      <c r="AP1774" s="46" t="str">
        <f>TRIM(Table1[[#This Row],[Departments-Prgrams]])</f>
        <v/>
      </c>
      <c r="AQ1774" s="46" t="str">
        <f>TRIM(Table1[[#This Row],[Grant]])</f>
        <v/>
      </c>
      <c r="AR1774" s="46" t="str">
        <f>TRIM(Table1[[#This Row],[Staff ID]])</f>
        <v/>
      </c>
      <c r="AS1774" s="46" t="str">
        <f>IF(TRIM(Table1[[#This Row],[Budget Code]])=0,"",TRIM(Table1[[#This Row],[Budget Code]]))</f>
        <v/>
      </c>
      <c r="AT1774" s="46" t="str">
        <f>IF(Table1[[#This Row],[Line Description]]&lt;&gt;"",Table1[[#This Row],[Line Description]],"")</f>
        <v/>
      </c>
      <c r="AU1774" s="46" t="str">
        <f>IF(Table1[[#This Row],[Cur_Amount Debit]]&gt;0,ROUND(Table1[[#This Row],[Cur_Amount Debit]],2),"")</f>
        <v/>
      </c>
      <c r="AV1774" s="46" t="str">
        <f>IF(Table1[[#This Row],[Cur_Amount Credit]]&gt;0,ROUND(Table1[[#This Row],[Cur_Amount Credit]],2),"")</f>
        <v/>
      </c>
      <c r="AW1774" s="46" t="str">
        <f>LEFT(Table1[[#This Row],[Cur]],3)</f>
        <v/>
      </c>
      <c r="AX1774" s="59"/>
      <c r="AY1774" s="46"/>
      <c r="AZ1774" s="46" t="str">
        <f>IF(Table1[[#This Row],[Cur]]&lt;&gt;"",IF(Table1[[#This Row],[Cur]]="USD","",ExchangeRate),"")</f>
        <v/>
      </c>
      <c r="BA1774" s="46" t="str">
        <f>IF(Table1[[#This Row],[Grant]]&lt;&gt;"",VLOOKUP(Table1[[#This Row],[Grant]],Grants!B:D,3),"")</f>
        <v/>
      </c>
      <c r="BB1774" s="46" t="str">
        <f>TRIM(Table1[[#This Row],[Vendor ID]])</f>
        <v/>
      </c>
      <c r="BC1774">
        <f>IF(Table1[[#This Row],[Reference Number]]=Q1773,BC1773,BC1773+1)</f>
        <v>2</v>
      </c>
    </row>
    <row r="1775" spans="1:55" ht="11.25" hidden="1" customHeight="1">
      <c r="A1775" s="1"/>
      <c r="B1775" s="88" t="str">
        <f>IF(Table1[[#This Row],[Posting Date]]&lt;&gt;"",IF(Table1[[#This Row],[Reference Number]]=Q1774,B1774+1,1),"")</f>
        <v/>
      </c>
      <c r="C1775" s="61"/>
      <c r="D1775" s="61"/>
      <c r="E1775" s="218"/>
      <c r="F1775" s="143" t="str">
        <f>IFERROR(IF(VLOOKUP(Table1[[#This Row],[Budget Code Description]],Dimentions!$X$6:$AC$132,2,FALSE)="","",VLOOKUP(Table1[[#This Row],[Budget Code Description]],Dimentions!$X$6:$AC$132,2,FALSE)),"")</f>
        <v/>
      </c>
      <c r="G1775" s="143" t="str">
        <f>IFERROR(VLOOKUP(Table1[[#This Row],[Budget Code Description]],Dimentions!$X$6:$AC$132,3,FALSE),"")</f>
        <v/>
      </c>
      <c r="H1775" s="64" t="str">
        <f>IFERROR(VLOOKUP(Table1[[#This Row],[Account]],Dimentions!$S$6:$V$233,2,FALSE),"")</f>
        <v/>
      </c>
      <c r="I1775" s="62">
        <f>_xlfn.NUMBERVALUE(LEFT(Table1[[#This Row],[Account]],1))</f>
        <v>0</v>
      </c>
      <c r="J1775" s="62" t="str">
        <f>IFERROR(VLOOKUP(Table1[[#This Row],[Budget Code Description]],Table6[#All],7,FALSE),"")</f>
        <v/>
      </c>
      <c r="K1775" s="143" t="str">
        <f>IFERROR(VLOOKUP(Table1[[#This Row],[Budget Code Description]],Table6[#All],8,FALSE),"")</f>
        <v/>
      </c>
      <c r="L1775" s="63"/>
      <c r="M1775" s="65" t="str">
        <f>IFERROR(VLOOKUP(Table1[[#This Row],[Staff ID]],Table2[],2,FALSE),"")</f>
        <v/>
      </c>
      <c r="N1775" s="211" t="str">
        <f>IFERROR(IF(VLOOKUP(Table1[[#This Row],[Budget Code Description]],Dimentions!$X$6:$AC$97,4,FALSE)="","",VLOOKUP(Table1[[#This Row],[Budget Code Description]],Dimentions!$X$6:$AC$97,4,FALSE)),"")</f>
        <v/>
      </c>
      <c r="O1775" s="65" t="str">
        <f>IFERROR(VLOOKUP(Table1[[#This Row],[Vendor ID]],Table549[],2,FALSE),"")</f>
        <v/>
      </c>
      <c r="P1775" s="63"/>
      <c r="Q1775" s="143" t="str">
        <f>IF(Table1[[#This Row],[Posting Date]]&lt;&gt;"",$D$9,"")</f>
        <v/>
      </c>
      <c r="R1775" s="159" t="str">
        <f>IF(Table1[[#This Row],[Posting Date]]&lt;&gt;"",$D$10,"")</f>
        <v/>
      </c>
      <c r="S1775" s="66"/>
      <c r="T1775" s="63"/>
      <c r="U1775" s="67"/>
      <c r="V1775" s="67"/>
      <c r="W1775" s="67" t="str">
        <f t="shared" si="28"/>
        <v/>
      </c>
      <c r="X1775" s="161" t="str">
        <f>IF(E1775="","",(IF(Table1[[#This Row],[Cur]]="USD",Table1[[#This Row],[Cur_Amount Debit]],Table1[[#This Row],[Cur_Amount Debit]]/Table1[[#This Row],[Exchange Rate]])))</f>
        <v/>
      </c>
      <c r="Y1775" s="161" t="str">
        <f>IF(E1775="","",(IF(Table1[[#This Row],[Cur]]="USD",Table1[[#This Row],[Cur_Amount Credit]],Table1[[#This Row],[Cur_Amount Credit]]/ExchangeRate)))</f>
        <v/>
      </c>
      <c r="Z1775" s="203" t="str">
        <f>IF(E1775="","",(Table1[[#This Row],[Debit USD]]-Table1[[#This Row],[Credit USD]]))</f>
        <v/>
      </c>
      <c r="AA1775" s="122"/>
      <c r="AB1775" s="1"/>
      <c r="AC1775" s="15"/>
      <c r="AD1775" s="15" t="str">
        <f>IF(AND(OR(Table1[[#This Row],[Account]]="15030",Table1[[#This Row],[Account]]="15035",Table1[[#This Row],[Account]]="20150"),Table1[[#This Row],[Vendor ID]]=""),1,"")</f>
        <v/>
      </c>
      <c r="AE1775" s="15"/>
      <c r="AF1775" s="15"/>
      <c r="AG1775" s="15"/>
      <c r="AH1775" s="46" t="str">
        <f>IF(Table1[[#This Row],[Posting Date]]&lt;&gt;"","GJ-"&amp;CountryID,"")</f>
        <v/>
      </c>
      <c r="AI1775" s="59" t="str">
        <f>IF(Table1[[#This Row],[Posting Date]]&lt;&gt;"",Table1[[#This Row],[Posting Date]],"")</f>
        <v/>
      </c>
      <c r="AJ1775" s="46"/>
      <c r="AK1775" s="46" t="str">
        <f>IF(Table1[[#This Row],[Description]]&lt;&gt;"",Table1[[#This Row],[Description]],"")</f>
        <v/>
      </c>
      <c r="AL1775" s="46" t="str">
        <f>IF(Table1[[#This Row],[Posting Date]]&lt;&gt;"",Table1[[#This Row],[Reference Number]],"")</f>
        <v/>
      </c>
      <c r="AM1775" s="46" t="str">
        <f>TRIM(Table1[[#This Row],[Line '#]])</f>
        <v/>
      </c>
      <c r="AN1775" s="46" t="str">
        <f>TRIM(Table1[[#This Row],[Account]])</f>
        <v/>
      </c>
      <c r="AO1775" s="46" t="str">
        <f>IF(Table1[[#This Row],[Posting Date]]&lt;&gt;"",$D$5,"")</f>
        <v/>
      </c>
      <c r="AP1775" s="46" t="str">
        <f>TRIM(Table1[[#This Row],[Departments-Prgrams]])</f>
        <v/>
      </c>
      <c r="AQ1775" s="46" t="str">
        <f>TRIM(Table1[[#This Row],[Grant]])</f>
        <v/>
      </c>
      <c r="AR1775" s="46" t="str">
        <f>TRIM(Table1[[#This Row],[Staff ID]])</f>
        <v/>
      </c>
      <c r="AS1775" s="46" t="str">
        <f>IF(TRIM(Table1[[#This Row],[Budget Code]])=0,"",TRIM(Table1[[#This Row],[Budget Code]]))</f>
        <v/>
      </c>
      <c r="AT1775" s="46" t="str">
        <f>IF(Table1[[#This Row],[Line Description]]&lt;&gt;"",Table1[[#This Row],[Line Description]],"")</f>
        <v/>
      </c>
      <c r="AU1775" s="46" t="str">
        <f>IF(Table1[[#This Row],[Cur_Amount Debit]]&gt;0,ROUND(Table1[[#This Row],[Cur_Amount Debit]],2),"")</f>
        <v/>
      </c>
      <c r="AV1775" s="46" t="str">
        <f>IF(Table1[[#This Row],[Cur_Amount Credit]]&gt;0,ROUND(Table1[[#This Row],[Cur_Amount Credit]],2),"")</f>
        <v/>
      </c>
      <c r="AW1775" s="46" t="str">
        <f>LEFT(Table1[[#This Row],[Cur]],3)</f>
        <v/>
      </c>
      <c r="AX1775" s="59"/>
      <c r="AY1775" s="46"/>
      <c r="AZ1775" s="46" t="str">
        <f>IF(Table1[[#This Row],[Cur]]&lt;&gt;"",IF(Table1[[#This Row],[Cur]]="USD","",ExchangeRate),"")</f>
        <v/>
      </c>
      <c r="BA1775" s="46" t="str">
        <f>IF(Table1[[#This Row],[Grant]]&lt;&gt;"",VLOOKUP(Table1[[#This Row],[Grant]],Grants!B:D,3),"")</f>
        <v/>
      </c>
      <c r="BB1775" s="46" t="str">
        <f>TRIM(Table1[[#This Row],[Vendor ID]])</f>
        <v/>
      </c>
      <c r="BC1775">
        <f>IF(Table1[[#This Row],[Reference Number]]=Q1774,BC1774,BC1774+1)</f>
        <v>2</v>
      </c>
    </row>
    <row r="1776" spans="1:55" ht="11.25" hidden="1" customHeight="1">
      <c r="A1776" s="1"/>
      <c r="B1776" s="88" t="str">
        <f>IF(Table1[[#This Row],[Posting Date]]&lt;&gt;"",IF(Table1[[#This Row],[Reference Number]]=Q1775,B1775+1,1),"")</f>
        <v/>
      </c>
      <c r="C1776" s="61"/>
      <c r="D1776" s="61"/>
      <c r="E1776" s="218"/>
      <c r="F1776" s="143" t="str">
        <f>IFERROR(IF(VLOOKUP(Table1[[#This Row],[Budget Code Description]],Dimentions!$X$6:$AC$132,2,FALSE)="","",VLOOKUP(Table1[[#This Row],[Budget Code Description]],Dimentions!$X$6:$AC$132,2,FALSE)),"")</f>
        <v/>
      </c>
      <c r="G1776" s="143" t="str">
        <f>IFERROR(VLOOKUP(Table1[[#This Row],[Budget Code Description]],Dimentions!$X$6:$AC$132,3,FALSE),"")</f>
        <v/>
      </c>
      <c r="H1776" s="64" t="str">
        <f>IFERROR(VLOOKUP(Table1[[#This Row],[Account]],Dimentions!$S$6:$V$233,2,FALSE),"")</f>
        <v/>
      </c>
      <c r="I1776" s="62">
        <f>_xlfn.NUMBERVALUE(LEFT(Table1[[#This Row],[Account]],1))</f>
        <v>0</v>
      </c>
      <c r="J1776" s="62" t="str">
        <f>IFERROR(VLOOKUP(Table1[[#This Row],[Budget Code Description]],Table6[#All],7,FALSE),"")</f>
        <v/>
      </c>
      <c r="K1776" s="143" t="str">
        <f>IFERROR(VLOOKUP(Table1[[#This Row],[Budget Code Description]],Table6[#All],8,FALSE),"")</f>
        <v/>
      </c>
      <c r="L1776" s="63"/>
      <c r="M1776" s="65" t="str">
        <f>IFERROR(VLOOKUP(Table1[[#This Row],[Staff ID]],Table2[],2,FALSE),"")</f>
        <v/>
      </c>
      <c r="N1776" s="211" t="str">
        <f>IFERROR(IF(VLOOKUP(Table1[[#This Row],[Budget Code Description]],Dimentions!$X$6:$AC$97,4,FALSE)="","",VLOOKUP(Table1[[#This Row],[Budget Code Description]],Dimentions!$X$6:$AC$97,4,FALSE)),"")</f>
        <v/>
      </c>
      <c r="O1776" s="65" t="str">
        <f>IFERROR(VLOOKUP(Table1[[#This Row],[Vendor ID]],Table549[],2,FALSE),"")</f>
        <v/>
      </c>
      <c r="P1776" s="63"/>
      <c r="Q1776" s="143" t="str">
        <f>IF(Table1[[#This Row],[Posting Date]]&lt;&gt;"",$D$9,"")</f>
        <v/>
      </c>
      <c r="R1776" s="159" t="str">
        <f>IF(Table1[[#This Row],[Posting Date]]&lt;&gt;"",$D$10,"")</f>
        <v/>
      </c>
      <c r="S1776" s="66"/>
      <c r="T1776" s="63"/>
      <c r="U1776" s="67"/>
      <c r="V1776" s="67"/>
      <c r="W1776" s="67" t="str">
        <f t="shared" si="28"/>
        <v/>
      </c>
      <c r="X1776" s="161" t="str">
        <f>IF(E1776="","",(IF(Table1[[#This Row],[Cur]]="USD",Table1[[#This Row],[Cur_Amount Debit]],Table1[[#This Row],[Cur_Amount Debit]]/Table1[[#This Row],[Exchange Rate]])))</f>
        <v/>
      </c>
      <c r="Y1776" s="161" t="str">
        <f>IF(E1776="","",(IF(Table1[[#This Row],[Cur]]="USD",Table1[[#This Row],[Cur_Amount Credit]],Table1[[#This Row],[Cur_Amount Credit]]/ExchangeRate)))</f>
        <v/>
      </c>
      <c r="Z1776" s="203" t="str">
        <f>IF(E1776="","",(Table1[[#This Row],[Debit USD]]-Table1[[#This Row],[Credit USD]]))</f>
        <v/>
      </c>
      <c r="AA1776" s="122"/>
      <c r="AB1776" s="1"/>
      <c r="AC1776" s="15"/>
      <c r="AD1776" s="15" t="str">
        <f>IF(AND(OR(Table1[[#This Row],[Account]]="15030",Table1[[#This Row],[Account]]="15035",Table1[[#This Row],[Account]]="20150"),Table1[[#This Row],[Vendor ID]]=""),1,"")</f>
        <v/>
      </c>
      <c r="AE1776" s="15"/>
      <c r="AF1776" s="15"/>
      <c r="AG1776" s="15"/>
      <c r="AH1776" s="46" t="str">
        <f>IF(Table1[[#This Row],[Posting Date]]&lt;&gt;"","GJ-"&amp;CountryID,"")</f>
        <v/>
      </c>
      <c r="AI1776" s="59" t="str">
        <f>IF(Table1[[#This Row],[Posting Date]]&lt;&gt;"",Table1[[#This Row],[Posting Date]],"")</f>
        <v/>
      </c>
      <c r="AJ1776" s="46"/>
      <c r="AK1776" s="46" t="str">
        <f>IF(Table1[[#This Row],[Description]]&lt;&gt;"",Table1[[#This Row],[Description]],"")</f>
        <v/>
      </c>
      <c r="AL1776" s="46" t="str">
        <f>IF(Table1[[#This Row],[Posting Date]]&lt;&gt;"",Table1[[#This Row],[Reference Number]],"")</f>
        <v/>
      </c>
      <c r="AM1776" s="46" t="str">
        <f>TRIM(Table1[[#This Row],[Line '#]])</f>
        <v/>
      </c>
      <c r="AN1776" s="46" t="str">
        <f>TRIM(Table1[[#This Row],[Account]])</f>
        <v/>
      </c>
      <c r="AO1776" s="46" t="str">
        <f>IF(Table1[[#This Row],[Posting Date]]&lt;&gt;"",$D$5,"")</f>
        <v/>
      </c>
      <c r="AP1776" s="46" t="str">
        <f>TRIM(Table1[[#This Row],[Departments-Prgrams]])</f>
        <v/>
      </c>
      <c r="AQ1776" s="46" t="str">
        <f>TRIM(Table1[[#This Row],[Grant]])</f>
        <v/>
      </c>
      <c r="AR1776" s="46" t="str">
        <f>TRIM(Table1[[#This Row],[Staff ID]])</f>
        <v/>
      </c>
      <c r="AS1776" s="46" t="str">
        <f>IF(TRIM(Table1[[#This Row],[Budget Code]])=0,"",TRIM(Table1[[#This Row],[Budget Code]]))</f>
        <v/>
      </c>
      <c r="AT1776" s="46" t="str">
        <f>IF(Table1[[#This Row],[Line Description]]&lt;&gt;"",Table1[[#This Row],[Line Description]],"")</f>
        <v/>
      </c>
      <c r="AU1776" s="46" t="str">
        <f>IF(Table1[[#This Row],[Cur_Amount Debit]]&gt;0,ROUND(Table1[[#This Row],[Cur_Amount Debit]],2),"")</f>
        <v/>
      </c>
      <c r="AV1776" s="46" t="str">
        <f>IF(Table1[[#This Row],[Cur_Amount Credit]]&gt;0,ROUND(Table1[[#This Row],[Cur_Amount Credit]],2),"")</f>
        <v/>
      </c>
      <c r="AW1776" s="46" t="str">
        <f>LEFT(Table1[[#This Row],[Cur]],3)</f>
        <v/>
      </c>
      <c r="AX1776" s="59"/>
      <c r="AY1776" s="46"/>
      <c r="AZ1776" s="46" t="str">
        <f>IF(Table1[[#This Row],[Cur]]&lt;&gt;"",IF(Table1[[#This Row],[Cur]]="USD","",ExchangeRate),"")</f>
        <v/>
      </c>
      <c r="BA1776" s="46" t="str">
        <f>IF(Table1[[#This Row],[Grant]]&lt;&gt;"",VLOOKUP(Table1[[#This Row],[Grant]],Grants!B:D,3),"")</f>
        <v/>
      </c>
      <c r="BB1776" s="46" t="str">
        <f>TRIM(Table1[[#This Row],[Vendor ID]])</f>
        <v/>
      </c>
      <c r="BC1776">
        <f>IF(Table1[[#This Row],[Reference Number]]=Q1775,BC1775,BC1775+1)</f>
        <v>2</v>
      </c>
    </row>
    <row r="1777" spans="1:55" ht="11.25" hidden="1" customHeight="1">
      <c r="A1777" s="1"/>
      <c r="B1777" s="88" t="str">
        <f>IF(Table1[[#This Row],[Posting Date]]&lt;&gt;"",IF(Table1[[#This Row],[Reference Number]]=Q1776,B1776+1,1),"")</f>
        <v/>
      </c>
      <c r="C1777" s="61"/>
      <c r="D1777" s="61"/>
      <c r="E1777" s="218"/>
      <c r="F1777" s="143" t="str">
        <f>IFERROR(IF(VLOOKUP(Table1[[#This Row],[Budget Code Description]],Dimentions!$X$6:$AC$132,2,FALSE)="","",VLOOKUP(Table1[[#This Row],[Budget Code Description]],Dimentions!$X$6:$AC$132,2,FALSE)),"")</f>
        <v/>
      </c>
      <c r="G1777" s="143" t="str">
        <f>IFERROR(VLOOKUP(Table1[[#This Row],[Budget Code Description]],Dimentions!$X$6:$AC$132,3,FALSE),"")</f>
        <v/>
      </c>
      <c r="H1777" s="64" t="str">
        <f>IFERROR(VLOOKUP(Table1[[#This Row],[Account]],Dimentions!$S$6:$V$233,2,FALSE),"")</f>
        <v/>
      </c>
      <c r="I1777" s="62">
        <f>_xlfn.NUMBERVALUE(LEFT(Table1[[#This Row],[Account]],1))</f>
        <v>0</v>
      </c>
      <c r="J1777" s="62" t="str">
        <f>IFERROR(VLOOKUP(Table1[[#This Row],[Budget Code Description]],Table6[#All],7,FALSE),"")</f>
        <v/>
      </c>
      <c r="K1777" s="143" t="str">
        <f>IFERROR(VLOOKUP(Table1[[#This Row],[Budget Code Description]],Table6[#All],8,FALSE),"")</f>
        <v/>
      </c>
      <c r="L1777" s="63"/>
      <c r="M1777" s="65" t="str">
        <f>IFERROR(VLOOKUP(Table1[[#This Row],[Staff ID]],Table2[],2,FALSE),"")</f>
        <v/>
      </c>
      <c r="N1777" s="211" t="str">
        <f>IFERROR(IF(VLOOKUP(Table1[[#This Row],[Budget Code Description]],Dimentions!$X$6:$AC$97,4,FALSE)="","",VLOOKUP(Table1[[#This Row],[Budget Code Description]],Dimentions!$X$6:$AC$97,4,FALSE)),"")</f>
        <v/>
      </c>
      <c r="O1777" s="65" t="str">
        <f>IFERROR(VLOOKUP(Table1[[#This Row],[Vendor ID]],Table549[],2,FALSE),"")</f>
        <v/>
      </c>
      <c r="P1777" s="63"/>
      <c r="Q1777" s="143" t="str">
        <f>IF(Table1[[#This Row],[Posting Date]]&lt;&gt;"",$D$9,"")</f>
        <v/>
      </c>
      <c r="R1777" s="159" t="str">
        <f>IF(Table1[[#This Row],[Posting Date]]&lt;&gt;"",$D$10,"")</f>
        <v/>
      </c>
      <c r="S1777" s="66"/>
      <c r="T1777" s="63"/>
      <c r="U1777" s="67"/>
      <c r="V1777" s="67"/>
      <c r="W1777" s="67" t="str">
        <f t="shared" si="28"/>
        <v/>
      </c>
      <c r="X1777" s="161" t="str">
        <f>IF(E1777="","",(IF(Table1[[#This Row],[Cur]]="USD",Table1[[#This Row],[Cur_Amount Debit]],Table1[[#This Row],[Cur_Amount Debit]]/Table1[[#This Row],[Exchange Rate]])))</f>
        <v/>
      </c>
      <c r="Y1777" s="161" t="str">
        <f>IF(E1777="","",(IF(Table1[[#This Row],[Cur]]="USD",Table1[[#This Row],[Cur_Amount Credit]],Table1[[#This Row],[Cur_Amount Credit]]/ExchangeRate)))</f>
        <v/>
      </c>
      <c r="Z1777" s="203" t="str">
        <f>IF(E1777="","",(Table1[[#This Row],[Debit USD]]-Table1[[#This Row],[Credit USD]]))</f>
        <v/>
      </c>
      <c r="AA1777" s="122"/>
      <c r="AB1777" s="1"/>
      <c r="AC1777" s="15"/>
      <c r="AD1777" s="15" t="str">
        <f>IF(AND(OR(Table1[[#This Row],[Account]]="15030",Table1[[#This Row],[Account]]="15035",Table1[[#This Row],[Account]]="20150"),Table1[[#This Row],[Vendor ID]]=""),1,"")</f>
        <v/>
      </c>
      <c r="AE1777" s="15"/>
      <c r="AF1777" s="15"/>
      <c r="AG1777" s="15"/>
      <c r="AH1777" s="46" t="str">
        <f>IF(Table1[[#This Row],[Posting Date]]&lt;&gt;"","GJ-"&amp;CountryID,"")</f>
        <v/>
      </c>
      <c r="AI1777" s="59" t="str">
        <f>IF(Table1[[#This Row],[Posting Date]]&lt;&gt;"",Table1[[#This Row],[Posting Date]],"")</f>
        <v/>
      </c>
      <c r="AJ1777" s="46"/>
      <c r="AK1777" s="46" t="str">
        <f>IF(Table1[[#This Row],[Description]]&lt;&gt;"",Table1[[#This Row],[Description]],"")</f>
        <v/>
      </c>
      <c r="AL1777" s="46" t="str">
        <f>IF(Table1[[#This Row],[Posting Date]]&lt;&gt;"",Table1[[#This Row],[Reference Number]],"")</f>
        <v/>
      </c>
      <c r="AM1777" s="46" t="str">
        <f>TRIM(Table1[[#This Row],[Line '#]])</f>
        <v/>
      </c>
      <c r="AN1777" s="46" t="str">
        <f>TRIM(Table1[[#This Row],[Account]])</f>
        <v/>
      </c>
      <c r="AO1777" s="46" t="str">
        <f>IF(Table1[[#This Row],[Posting Date]]&lt;&gt;"",$D$5,"")</f>
        <v/>
      </c>
      <c r="AP1777" s="46" t="str">
        <f>TRIM(Table1[[#This Row],[Departments-Prgrams]])</f>
        <v/>
      </c>
      <c r="AQ1777" s="46" t="str">
        <f>TRIM(Table1[[#This Row],[Grant]])</f>
        <v/>
      </c>
      <c r="AR1777" s="46" t="str">
        <f>TRIM(Table1[[#This Row],[Staff ID]])</f>
        <v/>
      </c>
      <c r="AS1777" s="46" t="str">
        <f>IF(TRIM(Table1[[#This Row],[Budget Code]])=0,"",TRIM(Table1[[#This Row],[Budget Code]]))</f>
        <v/>
      </c>
      <c r="AT1777" s="46" t="str">
        <f>IF(Table1[[#This Row],[Line Description]]&lt;&gt;"",Table1[[#This Row],[Line Description]],"")</f>
        <v/>
      </c>
      <c r="AU1777" s="46" t="str">
        <f>IF(Table1[[#This Row],[Cur_Amount Debit]]&gt;0,ROUND(Table1[[#This Row],[Cur_Amount Debit]],2),"")</f>
        <v/>
      </c>
      <c r="AV1777" s="46" t="str">
        <f>IF(Table1[[#This Row],[Cur_Amount Credit]]&gt;0,ROUND(Table1[[#This Row],[Cur_Amount Credit]],2),"")</f>
        <v/>
      </c>
      <c r="AW1777" s="46" t="str">
        <f>LEFT(Table1[[#This Row],[Cur]],3)</f>
        <v/>
      </c>
      <c r="AX1777" s="59"/>
      <c r="AY1777" s="46"/>
      <c r="AZ1777" s="46" t="str">
        <f>IF(Table1[[#This Row],[Cur]]&lt;&gt;"",IF(Table1[[#This Row],[Cur]]="USD","",ExchangeRate),"")</f>
        <v/>
      </c>
      <c r="BA1777" s="46" t="str">
        <f>IF(Table1[[#This Row],[Grant]]&lt;&gt;"",VLOOKUP(Table1[[#This Row],[Grant]],Grants!B:D,3),"")</f>
        <v/>
      </c>
      <c r="BB1777" s="46" t="str">
        <f>TRIM(Table1[[#This Row],[Vendor ID]])</f>
        <v/>
      </c>
      <c r="BC1777">
        <f>IF(Table1[[#This Row],[Reference Number]]=Q1776,BC1776,BC1776+1)</f>
        <v>2</v>
      </c>
    </row>
    <row r="1778" spans="1:55" ht="11.25" hidden="1" customHeight="1">
      <c r="A1778" s="1"/>
      <c r="B1778" s="88" t="str">
        <f>IF(Table1[[#This Row],[Posting Date]]&lt;&gt;"",IF(Table1[[#This Row],[Reference Number]]=Q1777,B1777+1,1),"")</f>
        <v/>
      </c>
      <c r="C1778" s="61"/>
      <c r="D1778" s="61"/>
      <c r="E1778" s="218"/>
      <c r="F1778" s="143" t="str">
        <f>IFERROR(IF(VLOOKUP(Table1[[#This Row],[Budget Code Description]],Dimentions!$X$6:$AC$132,2,FALSE)="","",VLOOKUP(Table1[[#This Row],[Budget Code Description]],Dimentions!$X$6:$AC$132,2,FALSE)),"")</f>
        <v/>
      </c>
      <c r="G1778" s="143" t="str">
        <f>IFERROR(VLOOKUP(Table1[[#This Row],[Budget Code Description]],Dimentions!$X$6:$AC$132,3,FALSE),"")</f>
        <v/>
      </c>
      <c r="H1778" s="64" t="str">
        <f>IFERROR(VLOOKUP(Table1[[#This Row],[Account]],Dimentions!$S$6:$V$233,2,FALSE),"")</f>
        <v/>
      </c>
      <c r="I1778" s="62">
        <f>_xlfn.NUMBERVALUE(LEFT(Table1[[#This Row],[Account]],1))</f>
        <v>0</v>
      </c>
      <c r="J1778" s="62" t="str">
        <f>IFERROR(VLOOKUP(Table1[[#This Row],[Budget Code Description]],Table6[#All],7,FALSE),"")</f>
        <v/>
      </c>
      <c r="K1778" s="143" t="str">
        <f>IFERROR(VLOOKUP(Table1[[#This Row],[Budget Code Description]],Table6[#All],8,FALSE),"")</f>
        <v/>
      </c>
      <c r="L1778" s="63"/>
      <c r="M1778" s="65" t="str">
        <f>IFERROR(VLOOKUP(Table1[[#This Row],[Staff ID]],Table2[],2,FALSE),"")</f>
        <v/>
      </c>
      <c r="N1778" s="211" t="str">
        <f>IFERROR(IF(VLOOKUP(Table1[[#This Row],[Budget Code Description]],Dimentions!$X$6:$AC$97,4,FALSE)="","",VLOOKUP(Table1[[#This Row],[Budget Code Description]],Dimentions!$X$6:$AC$97,4,FALSE)),"")</f>
        <v/>
      </c>
      <c r="O1778" s="65" t="str">
        <f>IFERROR(VLOOKUP(Table1[[#This Row],[Vendor ID]],Table549[],2,FALSE),"")</f>
        <v/>
      </c>
      <c r="P1778" s="63"/>
      <c r="Q1778" s="143" t="str">
        <f>IF(Table1[[#This Row],[Posting Date]]&lt;&gt;"",$D$9,"")</f>
        <v/>
      </c>
      <c r="R1778" s="159" t="str">
        <f>IF(Table1[[#This Row],[Posting Date]]&lt;&gt;"",$D$10,"")</f>
        <v/>
      </c>
      <c r="S1778" s="66"/>
      <c r="T1778" s="63"/>
      <c r="U1778" s="67"/>
      <c r="V1778" s="67"/>
      <c r="W1778" s="67" t="str">
        <f t="shared" si="28"/>
        <v/>
      </c>
      <c r="X1778" s="161" t="str">
        <f>IF(E1778="","",(IF(Table1[[#This Row],[Cur]]="USD",Table1[[#This Row],[Cur_Amount Debit]],Table1[[#This Row],[Cur_Amount Debit]]/Table1[[#This Row],[Exchange Rate]])))</f>
        <v/>
      </c>
      <c r="Y1778" s="161" t="str">
        <f>IF(E1778="","",(IF(Table1[[#This Row],[Cur]]="USD",Table1[[#This Row],[Cur_Amount Credit]],Table1[[#This Row],[Cur_Amount Credit]]/ExchangeRate)))</f>
        <v/>
      </c>
      <c r="Z1778" s="203" t="str">
        <f>IF(E1778="","",(Table1[[#This Row],[Debit USD]]-Table1[[#This Row],[Credit USD]]))</f>
        <v/>
      </c>
      <c r="AA1778" s="122"/>
      <c r="AB1778" s="1"/>
      <c r="AC1778" s="15"/>
      <c r="AD1778" s="15" t="str">
        <f>IF(AND(OR(Table1[[#This Row],[Account]]="15030",Table1[[#This Row],[Account]]="15035",Table1[[#This Row],[Account]]="20150"),Table1[[#This Row],[Vendor ID]]=""),1,"")</f>
        <v/>
      </c>
      <c r="AE1778" s="15"/>
      <c r="AF1778" s="15"/>
      <c r="AG1778" s="15"/>
      <c r="AH1778" s="46" t="str">
        <f>IF(Table1[[#This Row],[Posting Date]]&lt;&gt;"","GJ-"&amp;CountryID,"")</f>
        <v/>
      </c>
      <c r="AI1778" s="59" t="str">
        <f>IF(Table1[[#This Row],[Posting Date]]&lt;&gt;"",Table1[[#This Row],[Posting Date]],"")</f>
        <v/>
      </c>
      <c r="AJ1778" s="46"/>
      <c r="AK1778" s="46" t="str">
        <f>IF(Table1[[#This Row],[Description]]&lt;&gt;"",Table1[[#This Row],[Description]],"")</f>
        <v/>
      </c>
      <c r="AL1778" s="46" t="str">
        <f>IF(Table1[[#This Row],[Posting Date]]&lt;&gt;"",Table1[[#This Row],[Reference Number]],"")</f>
        <v/>
      </c>
      <c r="AM1778" s="46" t="str">
        <f>TRIM(Table1[[#This Row],[Line '#]])</f>
        <v/>
      </c>
      <c r="AN1778" s="46" t="str">
        <f>TRIM(Table1[[#This Row],[Account]])</f>
        <v/>
      </c>
      <c r="AO1778" s="46" t="str">
        <f>IF(Table1[[#This Row],[Posting Date]]&lt;&gt;"",$D$5,"")</f>
        <v/>
      </c>
      <c r="AP1778" s="46" t="str">
        <f>TRIM(Table1[[#This Row],[Departments-Prgrams]])</f>
        <v/>
      </c>
      <c r="AQ1778" s="46" t="str">
        <f>TRIM(Table1[[#This Row],[Grant]])</f>
        <v/>
      </c>
      <c r="AR1778" s="46" t="str">
        <f>TRIM(Table1[[#This Row],[Staff ID]])</f>
        <v/>
      </c>
      <c r="AS1778" s="46" t="str">
        <f>IF(TRIM(Table1[[#This Row],[Budget Code]])=0,"",TRIM(Table1[[#This Row],[Budget Code]]))</f>
        <v/>
      </c>
      <c r="AT1778" s="46" t="str">
        <f>IF(Table1[[#This Row],[Line Description]]&lt;&gt;"",Table1[[#This Row],[Line Description]],"")</f>
        <v/>
      </c>
      <c r="AU1778" s="46" t="str">
        <f>IF(Table1[[#This Row],[Cur_Amount Debit]]&gt;0,ROUND(Table1[[#This Row],[Cur_Amount Debit]],2),"")</f>
        <v/>
      </c>
      <c r="AV1778" s="46" t="str">
        <f>IF(Table1[[#This Row],[Cur_Amount Credit]]&gt;0,ROUND(Table1[[#This Row],[Cur_Amount Credit]],2),"")</f>
        <v/>
      </c>
      <c r="AW1778" s="46" t="str">
        <f>LEFT(Table1[[#This Row],[Cur]],3)</f>
        <v/>
      </c>
      <c r="AX1778" s="59"/>
      <c r="AY1778" s="46"/>
      <c r="AZ1778" s="46" t="str">
        <f>IF(Table1[[#This Row],[Cur]]&lt;&gt;"",IF(Table1[[#This Row],[Cur]]="USD","",ExchangeRate),"")</f>
        <v/>
      </c>
      <c r="BA1778" s="46" t="str">
        <f>IF(Table1[[#This Row],[Grant]]&lt;&gt;"",VLOOKUP(Table1[[#This Row],[Grant]],Grants!B:D,3),"")</f>
        <v/>
      </c>
      <c r="BB1778" s="46" t="str">
        <f>TRIM(Table1[[#This Row],[Vendor ID]])</f>
        <v/>
      </c>
      <c r="BC1778">
        <f>IF(Table1[[#This Row],[Reference Number]]=Q1777,BC1777,BC1777+1)</f>
        <v>2</v>
      </c>
    </row>
    <row r="1779" spans="1:55" ht="11.25" hidden="1" customHeight="1">
      <c r="A1779" s="1"/>
      <c r="B1779" s="88" t="str">
        <f>IF(Table1[[#This Row],[Posting Date]]&lt;&gt;"",IF(Table1[[#This Row],[Reference Number]]=Q1778,B1778+1,1),"")</f>
        <v/>
      </c>
      <c r="C1779" s="61"/>
      <c r="D1779" s="61"/>
      <c r="E1779" s="218"/>
      <c r="F1779" s="143" t="str">
        <f>IFERROR(IF(VLOOKUP(Table1[[#This Row],[Budget Code Description]],Dimentions!$X$6:$AC$132,2,FALSE)="","",VLOOKUP(Table1[[#This Row],[Budget Code Description]],Dimentions!$X$6:$AC$132,2,FALSE)),"")</f>
        <v/>
      </c>
      <c r="G1779" s="143" t="str">
        <f>IFERROR(VLOOKUP(Table1[[#This Row],[Budget Code Description]],Dimentions!$X$6:$AC$132,3,FALSE),"")</f>
        <v/>
      </c>
      <c r="H1779" s="64" t="str">
        <f>IFERROR(VLOOKUP(Table1[[#This Row],[Account]],Dimentions!$S$6:$V$233,2,FALSE),"")</f>
        <v/>
      </c>
      <c r="I1779" s="62">
        <f>_xlfn.NUMBERVALUE(LEFT(Table1[[#This Row],[Account]],1))</f>
        <v>0</v>
      </c>
      <c r="J1779" s="62" t="str">
        <f>IFERROR(VLOOKUP(Table1[[#This Row],[Budget Code Description]],Table6[#All],7,FALSE),"")</f>
        <v/>
      </c>
      <c r="K1779" s="143" t="str">
        <f>IFERROR(VLOOKUP(Table1[[#This Row],[Budget Code Description]],Table6[#All],8,FALSE),"")</f>
        <v/>
      </c>
      <c r="L1779" s="63"/>
      <c r="M1779" s="65" t="str">
        <f>IFERROR(VLOOKUP(Table1[[#This Row],[Staff ID]],Table2[],2,FALSE),"")</f>
        <v/>
      </c>
      <c r="N1779" s="211" t="str">
        <f>IFERROR(IF(VLOOKUP(Table1[[#This Row],[Budget Code Description]],Dimentions!$X$6:$AC$97,4,FALSE)="","",VLOOKUP(Table1[[#This Row],[Budget Code Description]],Dimentions!$X$6:$AC$97,4,FALSE)),"")</f>
        <v/>
      </c>
      <c r="O1779" s="65" t="str">
        <f>IFERROR(VLOOKUP(Table1[[#This Row],[Vendor ID]],Table549[],2,FALSE),"")</f>
        <v/>
      </c>
      <c r="P1779" s="63"/>
      <c r="Q1779" s="143" t="str">
        <f>IF(Table1[[#This Row],[Posting Date]]&lt;&gt;"",$D$9,"")</f>
        <v/>
      </c>
      <c r="R1779" s="159" t="str">
        <f>IF(Table1[[#This Row],[Posting Date]]&lt;&gt;"",$D$10,"")</f>
        <v/>
      </c>
      <c r="S1779" s="66"/>
      <c r="T1779" s="63"/>
      <c r="U1779" s="67"/>
      <c r="V1779" s="67"/>
      <c r="W1779" s="67" t="str">
        <f t="shared" si="28"/>
        <v/>
      </c>
      <c r="X1779" s="161" t="str">
        <f>IF(E1779="","",(IF(Table1[[#This Row],[Cur]]="USD",Table1[[#This Row],[Cur_Amount Debit]],Table1[[#This Row],[Cur_Amount Debit]]/Table1[[#This Row],[Exchange Rate]])))</f>
        <v/>
      </c>
      <c r="Y1779" s="161" t="str">
        <f>IF(E1779="","",(IF(Table1[[#This Row],[Cur]]="USD",Table1[[#This Row],[Cur_Amount Credit]],Table1[[#This Row],[Cur_Amount Credit]]/ExchangeRate)))</f>
        <v/>
      </c>
      <c r="Z1779" s="203" t="str">
        <f>IF(E1779="","",(Table1[[#This Row],[Debit USD]]-Table1[[#This Row],[Credit USD]]))</f>
        <v/>
      </c>
      <c r="AA1779" s="122"/>
      <c r="AB1779" s="1"/>
      <c r="AC1779" s="15"/>
      <c r="AD1779" s="15" t="str">
        <f>IF(AND(OR(Table1[[#This Row],[Account]]="15030",Table1[[#This Row],[Account]]="15035",Table1[[#This Row],[Account]]="20150"),Table1[[#This Row],[Vendor ID]]=""),1,"")</f>
        <v/>
      </c>
      <c r="AE1779" s="15"/>
      <c r="AF1779" s="15"/>
      <c r="AG1779" s="15"/>
      <c r="AH1779" s="46" t="str">
        <f>IF(Table1[[#This Row],[Posting Date]]&lt;&gt;"","GJ-"&amp;CountryID,"")</f>
        <v/>
      </c>
      <c r="AI1779" s="59" t="str">
        <f>IF(Table1[[#This Row],[Posting Date]]&lt;&gt;"",Table1[[#This Row],[Posting Date]],"")</f>
        <v/>
      </c>
      <c r="AJ1779" s="46"/>
      <c r="AK1779" s="46" t="str">
        <f>IF(Table1[[#This Row],[Description]]&lt;&gt;"",Table1[[#This Row],[Description]],"")</f>
        <v/>
      </c>
      <c r="AL1779" s="46" t="str">
        <f>IF(Table1[[#This Row],[Posting Date]]&lt;&gt;"",Table1[[#This Row],[Reference Number]],"")</f>
        <v/>
      </c>
      <c r="AM1779" s="46" t="str">
        <f>TRIM(Table1[[#This Row],[Line '#]])</f>
        <v/>
      </c>
      <c r="AN1779" s="46" t="str">
        <f>TRIM(Table1[[#This Row],[Account]])</f>
        <v/>
      </c>
      <c r="AO1779" s="46" t="str">
        <f>IF(Table1[[#This Row],[Posting Date]]&lt;&gt;"",$D$5,"")</f>
        <v/>
      </c>
      <c r="AP1779" s="46" t="str">
        <f>TRIM(Table1[[#This Row],[Departments-Prgrams]])</f>
        <v/>
      </c>
      <c r="AQ1779" s="46" t="str">
        <f>TRIM(Table1[[#This Row],[Grant]])</f>
        <v/>
      </c>
      <c r="AR1779" s="46" t="str">
        <f>TRIM(Table1[[#This Row],[Staff ID]])</f>
        <v/>
      </c>
      <c r="AS1779" s="46" t="str">
        <f>IF(TRIM(Table1[[#This Row],[Budget Code]])=0,"",TRIM(Table1[[#This Row],[Budget Code]]))</f>
        <v/>
      </c>
      <c r="AT1779" s="46" t="str">
        <f>IF(Table1[[#This Row],[Line Description]]&lt;&gt;"",Table1[[#This Row],[Line Description]],"")</f>
        <v/>
      </c>
      <c r="AU1779" s="46" t="str">
        <f>IF(Table1[[#This Row],[Cur_Amount Debit]]&gt;0,ROUND(Table1[[#This Row],[Cur_Amount Debit]],2),"")</f>
        <v/>
      </c>
      <c r="AV1779" s="46" t="str">
        <f>IF(Table1[[#This Row],[Cur_Amount Credit]]&gt;0,ROUND(Table1[[#This Row],[Cur_Amount Credit]],2),"")</f>
        <v/>
      </c>
      <c r="AW1779" s="46" t="str">
        <f>LEFT(Table1[[#This Row],[Cur]],3)</f>
        <v/>
      </c>
      <c r="AX1779" s="59"/>
      <c r="AY1779" s="46"/>
      <c r="AZ1779" s="46" t="str">
        <f>IF(Table1[[#This Row],[Cur]]&lt;&gt;"",IF(Table1[[#This Row],[Cur]]="USD","",ExchangeRate),"")</f>
        <v/>
      </c>
      <c r="BA1779" s="46" t="str">
        <f>IF(Table1[[#This Row],[Grant]]&lt;&gt;"",VLOOKUP(Table1[[#This Row],[Grant]],Grants!B:D,3),"")</f>
        <v/>
      </c>
      <c r="BB1779" s="46" t="str">
        <f>TRIM(Table1[[#This Row],[Vendor ID]])</f>
        <v/>
      </c>
      <c r="BC1779">
        <f>IF(Table1[[#This Row],[Reference Number]]=Q1778,BC1778,BC1778+1)</f>
        <v>2</v>
      </c>
    </row>
    <row r="1780" spans="1:55" ht="11.25" hidden="1" customHeight="1">
      <c r="A1780" s="1"/>
      <c r="B1780" s="88" t="str">
        <f>IF(Table1[[#This Row],[Posting Date]]&lt;&gt;"",IF(Table1[[#This Row],[Reference Number]]=Q1779,B1779+1,1),"")</f>
        <v/>
      </c>
      <c r="C1780" s="61"/>
      <c r="D1780" s="61"/>
      <c r="E1780" s="218"/>
      <c r="F1780" s="143" t="str">
        <f>IFERROR(IF(VLOOKUP(Table1[[#This Row],[Budget Code Description]],Dimentions!$X$6:$AC$132,2,FALSE)="","",VLOOKUP(Table1[[#This Row],[Budget Code Description]],Dimentions!$X$6:$AC$132,2,FALSE)),"")</f>
        <v/>
      </c>
      <c r="G1780" s="143" t="str">
        <f>IFERROR(VLOOKUP(Table1[[#This Row],[Budget Code Description]],Dimentions!$X$6:$AC$132,3,FALSE),"")</f>
        <v/>
      </c>
      <c r="H1780" s="64" t="str">
        <f>IFERROR(VLOOKUP(Table1[[#This Row],[Account]],Dimentions!$S$6:$V$233,2,FALSE),"")</f>
        <v/>
      </c>
      <c r="I1780" s="62">
        <f>_xlfn.NUMBERVALUE(LEFT(Table1[[#This Row],[Account]],1))</f>
        <v>0</v>
      </c>
      <c r="J1780" s="62" t="str">
        <f>IFERROR(VLOOKUP(Table1[[#This Row],[Budget Code Description]],Table6[#All],7,FALSE),"")</f>
        <v/>
      </c>
      <c r="K1780" s="143" t="str">
        <f>IFERROR(VLOOKUP(Table1[[#This Row],[Budget Code Description]],Table6[#All],8,FALSE),"")</f>
        <v/>
      </c>
      <c r="L1780" s="63"/>
      <c r="M1780" s="65" t="str">
        <f>IFERROR(VLOOKUP(Table1[[#This Row],[Staff ID]],Table2[],2,FALSE),"")</f>
        <v/>
      </c>
      <c r="N1780" s="211" t="str">
        <f>IFERROR(IF(VLOOKUP(Table1[[#This Row],[Budget Code Description]],Dimentions!$X$6:$AC$97,4,FALSE)="","",VLOOKUP(Table1[[#This Row],[Budget Code Description]],Dimentions!$X$6:$AC$97,4,FALSE)),"")</f>
        <v/>
      </c>
      <c r="O1780" s="65" t="str">
        <f>IFERROR(VLOOKUP(Table1[[#This Row],[Vendor ID]],Table549[],2,FALSE),"")</f>
        <v/>
      </c>
      <c r="P1780" s="63"/>
      <c r="Q1780" s="143" t="str">
        <f>IF(Table1[[#This Row],[Posting Date]]&lt;&gt;"",$D$9,"")</f>
        <v/>
      </c>
      <c r="R1780" s="159" t="str">
        <f>IF(Table1[[#This Row],[Posting Date]]&lt;&gt;"",$D$10,"")</f>
        <v/>
      </c>
      <c r="S1780" s="66"/>
      <c r="T1780" s="63"/>
      <c r="U1780" s="67"/>
      <c r="V1780" s="67"/>
      <c r="W1780" s="67" t="str">
        <f t="shared" si="28"/>
        <v/>
      </c>
      <c r="X1780" s="161" t="str">
        <f>IF(E1780="","",(IF(Table1[[#This Row],[Cur]]="USD",Table1[[#This Row],[Cur_Amount Debit]],Table1[[#This Row],[Cur_Amount Debit]]/Table1[[#This Row],[Exchange Rate]])))</f>
        <v/>
      </c>
      <c r="Y1780" s="161" t="str">
        <f>IF(E1780="","",(IF(Table1[[#This Row],[Cur]]="USD",Table1[[#This Row],[Cur_Amount Credit]],Table1[[#This Row],[Cur_Amount Credit]]/ExchangeRate)))</f>
        <v/>
      </c>
      <c r="Z1780" s="203" t="str">
        <f>IF(E1780="","",(Table1[[#This Row],[Debit USD]]-Table1[[#This Row],[Credit USD]]))</f>
        <v/>
      </c>
      <c r="AA1780" s="122"/>
      <c r="AB1780" s="1"/>
      <c r="AC1780" s="15"/>
      <c r="AD1780" s="15" t="str">
        <f>IF(AND(OR(Table1[[#This Row],[Account]]="15030",Table1[[#This Row],[Account]]="15035",Table1[[#This Row],[Account]]="20150"),Table1[[#This Row],[Vendor ID]]=""),1,"")</f>
        <v/>
      </c>
      <c r="AE1780" s="15"/>
      <c r="AF1780" s="15"/>
      <c r="AG1780" s="15"/>
      <c r="AH1780" s="46" t="str">
        <f>IF(Table1[[#This Row],[Posting Date]]&lt;&gt;"","GJ-"&amp;CountryID,"")</f>
        <v/>
      </c>
      <c r="AI1780" s="59" t="str">
        <f>IF(Table1[[#This Row],[Posting Date]]&lt;&gt;"",Table1[[#This Row],[Posting Date]],"")</f>
        <v/>
      </c>
      <c r="AJ1780" s="46"/>
      <c r="AK1780" s="46" t="str">
        <f>IF(Table1[[#This Row],[Description]]&lt;&gt;"",Table1[[#This Row],[Description]],"")</f>
        <v/>
      </c>
      <c r="AL1780" s="46" t="str">
        <f>IF(Table1[[#This Row],[Posting Date]]&lt;&gt;"",Table1[[#This Row],[Reference Number]],"")</f>
        <v/>
      </c>
      <c r="AM1780" s="46" t="str">
        <f>TRIM(Table1[[#This Row],[Line '#]])</f>
        <v/>
      </c>
      <c r="AN1780" s="46" t="str">
        <f>TRIM(Table1[[#This Row],[Account]])</f>
        <v/>
      </c>
      <c r="AO1780" s="46" t="str">
        <f>IF(Table1[[#This Row],[Posting Date]]&lt;&gt;"",$D$5,"")</f>
        <v/>
      </c>
      <c r="AP1780" s="46" t="str">
        <f>TRIM(Table1[[#This Row],[Departments-Prgrams]])</f>
        <v/>
      </c>
      <c r="AQ1780" s="46" t="str">
        <f>TRIM(Table1[[#This Row],[Grant]])</f>
        <v/>
      </c>
      <c r="AR1780" s="46" t="str">
        <f>TRIM(Table1[[#This Row],[Staff ID]])</f>
        <v/>
      </c>
      <c r="AS1780" s="46" t="str">
        <f>IF(TRIM(Table1[[#This Row],[Budget Code]])=0,"",TRIM(Table1[[#This Row],[Budget Code]]))</f>
        <v/>
      </c>
      <c r="AT1780" s="46" t="str">
        <f>IF(Table1[[#This Row],[Line Description]]&lt;&gt;"",Table1[[#This Row],[Line Description]],"")</f>
        <v/>
      </c>
      <c r="AU1780" s="46" t="str">
        <f>IF(Table1[[#This Row],[Cur_Amount Debit]]&gt;0,ROUND(Table1[[#This Row],[Cur_Amount Debit]],2),"")</f>
        <v/>
      </c>
      <c r="AV1780" s="46" t="str">
        <f>IF(Table1[[#This Row],[Cur_Amount Credit]]&gt;0,ROUND(Table1[[#This Row],[Cur_Amount Credit]],2),"")</f>
        <v/>
      </c>
      <c r="AW1780" s="46" t="str">
        <f>LEFT(Table1[[#This Row],[Cur]],3)</f>
        <v/>
      </c>
      <c r="AX1780" s="59"/>
      <c r="AY1780" s="46"/>
      <c r="AZ1780" s="46" t="str">
        <f>IF(Table1[[#This Row],[Cur]]&lt;&gt;"",IF(Table1[[#This Row],[Cur]]="USD","",ExchangeRate),"")</f>
        <v/>
      </c>
      <c r="BA1780" s="46" t="str">
        <f>IF(Table1[[#This Row],[Grant]]&lt;&gt;"",VLOOKUP(Table1[[#This Row],[Grant]],Grants!B:D,3),"")</f>
        <v/>
      </c>
      <c r="BB1780" s="46" t="str">
        <f>TRIM(Table1[[#This Row],[Vendor ID]])</f>
        <v/>
      </c>
      <c r="BC1780">
        <f>IF(Table1[[#This Row],[Reference Number]]=Q1779,BC1779,BC1779+1)</f>
        <v>2</v>
      </c>
    </row>
    <row r="1781" spans="1:55" ht="11.25" hidden="1" customHeight="1">
      <c r="A1781" s="1"/>
      <c r="B1781" s="88" t="str">
        <f>IF(Table1[[#This Row],[Posting Date]]&lt;&gt;"",IF(Table1[[#This Row],[Reference Number]]=Q1780,B1780+1,1),"")</f>
        <v/>
      </c>
      <c r="C1781" s="61"/>
      <c r="D1781" s="61"/>
      <c r="E1781" s="218"/>
      <c r="F1781" s="143" t="str">
        <f>IFERROR(IF(VLOOKUP(Table1[[#This Row],[Budget Code Description]],Dimentions!$X$6:$AC$132,2,FALSE)="","",VLOOKUP(Table1[[#This Row],[Budget Code Description]],Dimentions!$X$6:$AC$132,2,FALSE)),"")</f>
        <v/>
      </c>
      <c r="G1781" s="143" t="str">
        <f>IFERROR(VLOOKUP(Table1[[#This Row],[Budget Code Description]],Dimentions!$X$6:$AC$132,3,FALSE),"")</f>
        <v/>
      </c>
      <c r="H1781" s="64" t="str">
        <f>IFERROR(VLOOKUP(Table1[[#This Row],[Account]],Dimentions!$S$6:$V$233,2,FALSE),"")</f>
        <v/>
      </c>
      <c r="I1781" s="62">
        <f>_xlfn.NUMBERVALUE(LEFT(Table1[[#This Row],[Account]],1))</f>
        <v>0</v>
      </c>
      <c r="J1781" s="62" t="str">
        <f>IFERROR(VLOOKUP(Table1[[#This Row],[Budget Code Description]],Table6[#All],7,FALSE),"")</f>
        <v/>
      </c>
      <c r="K1781" s="143" t="str">
        <f>IFERROR(VLOOKUP(Table1[[#This Row],[Budget Code Description]],Table6[#All],8,FALSE),"")</f>
        <v/>
      </c>
      <c r="L1781" s="63"/>
      <c r="M1781" s="65" t="str">
        <f>IFERROR(VLOOKUP(Table1[[#This Row],[Staff ID]],Table2[],2,FALSE),"")</f>
        <v/>
      </c>
      <c r="N1781" s="211" t="str">
        <f>IFERROR(IF(VLOOKUP(Table1[[#This Row],[Budget Code Description]],Dimentions!$X$6:$AC$97,4,FALSE)="","",VLOOKUP(Table1[[#This Row],[Budget Code Description]],Dimentions!$X$6:$AC$97,4,FALSE)),"")</f>
        <v/>
      </c>
      <c r="O1781" s="65" t="str">
        <f>IFERROR(VLOOKUP(Table1[[#This Row],[Vendor ID]],Table549[],2,FALSE),"")</f>
        <v/>
      </c>
      <c r="P1781" s="63"/>
      <c r="Q1781" s="143" t="str">
        <f>IF(Table1[[#This Row],[Posting Date]]&lt;&gt;"",$D$9,"")</f>
        <v/>
      </c>
      <c r="R1781" s="159" t="str">
        <f>IF(Table1[[#This Row],[Posting Date]]&lt;&gt;"",$D$10,"")</f>
        <v/>
      </c>
      <c r="S1781" s="66"/>
      <c r="T1781" s="63"/>
      <c r="U1781" s="67"/>
      <c r="V1781" s="67"/>
      <c r="W1781" s="67" t="str">
        <f t="shared" si="28"/>
        <v/>
      </c>
      <c r="X1781" s="161" t="str">
        <f>IF(E1781="","",(IF(Table1[[#This Row],[Cur]]="USD",Table1[[#This Row],[Cur_Amount Debit]],Table1[[#This Row],[Cur_Amount Debit]]/Table1[[#This Row],[Exchange Rate]])))</f>
        <v/>
      </c>
      <c r="Y1781" s="161" t="str">
        <f>IF(E1781="","",(IF(Table1[[#This Row],[Cur]]="USD",Table1[[#This Row],[Cur_Amount Credit]],Table1[[#This Row],[Cur_Amount Credit]]/ExchangeRate)))</f>
        <v/>
      </c>
      <c r="Z1781" s="203" t="str">
        <f>IF(E1781="","",(Table1[[#This Row],[Debit USD]]-Table1[[#This Row],[Credit USD]]))</f>
        <v/>
      </c>
      <c r="AA1781" s="122"/>
      <c r="AB1781" s="1"/>
      <c r="AC1781" s="15"/>
      <c r="AD1781" s="15" t="str">
        <f>IF(AND(OR(Table1[[#This Row],[Account]]="15030",Table1[[#This Row],[Account]]="15035",Table1[[#This Row],[Account]]="20150"),Table1[[#This Row],[Vendor ID]]=""),1,"")</f>
        <v/>
      </c>
      <c r="AE1781" s="15"/>
      <c r="AF1781" s="15"/>
      <c r="AG1781" s="15"/>
      <c r="AH1781" s="46" t="str">
        <f>IF(Table1[[#This Row],[Posting Date]]&lt;&gt;"","GJ-"&amp;CountryID,"")</f>
        <v/>
      </c>
      <c r="AI1781" s="59" t="str">
        <f>IF(Table1[[#This Row],[Posting Date]]&lt;&gt;"",Table1[[#This Row],[Posting Date]],"")</f>
        <v/>
      </c>
      <c r="AJ1781" s="46"/>
      <c r="AK1781" s="46" t="str">
        <f>IF(Table1[[#This Row],[Description]]&lt;&gt;"",Table1[[#This Row],[Description]],"")</f>
        <v/>
      </c>
      <c r="AL1781" s="46" t="str">
        <f>IF(Table1[[#This Row],[Posting Date]]&lt;&gt;"",Table1[[#This Row],[Reference Number]],"")</f>
        <v/>
      </c>
      <c r="AM1781" s="46" t="str">
        <f>TRIM(Table1[[#This Row],[Line '#]])</f>
        <v/>
      </c>
      <c r="AN1781" s="46" t="str">
        <f>TRIM(Table1[[#This Row],[Account]])</f>
        <v/>
      </c>
      <c r="AO1781" s="46" t="str">
        <f>IF(Table1[[#This Row],[Posting Date]]&lt;&gt;"",$D$5,"")</f>
        <v/>
      </c>
      <c r="AP1781" s="46" t="str">
        <f>TRIM(Table1[[#This Row],[Departments-Prgrams]])</f>
        <v/>
      </c>
      <c r="AQ1781" s="46" t="str">
        <f>TRIM(Table1[[#This Row],[Grant]])</f>
        <v/>
      </c>
      <c r="AR1781" s="46" t="str">
        <f>TRIM(Table1[[#This Row],[Staff ID]])</f>
        <v/>
      </c>
      <c r="AS1781" s="46" t="str">
        <f>IF(TRIM(Table1[[#This Row],[Budget Code]])=0,"",TRIM(Table1[[#This Row],[Budget Code]]))</f>
        <v/>
      </c>
      <c r="AT1781" s="46" t="str">
        <f>IF(Table1[[#This Row],[Line Description]]&lt;&gt;"",Table1[[#This Row],[Line Description]],"")</f>
        <v/>
      </c>
      <c r="AU1781" s="46" t="str">
        <f>IF(Table1[[#This Row],[Cur_Amount Debit]]&gt;0,ROUND(Table1[[#This Row],[Cur_Amount Debit]],2),"")</f>
        <v/>
      </c>
      <c r="AV1781" s="46" t="str">
        <f>IF(Table1[[#This Row],[Cur_Amount Credit]]&gt;0,ROUND(Table1[[#This Row],[Cur_Amount Credit]],2),"")</f>
        <v/>
      </c>
      <c r="AW1781" s="46" t="str">
        <f>LEFT(Table1[[#This Row],[Cur]],3)</f>
        <v/>
      </c>
      <c r="AX1781" s="59"/>
      <c r="AY1781" s="46"/>
      <c r="AZ1781" s="46" t="str">
        <f>IF(Table1[[#This Row],[Cur]]&lt;&gt;"",IF(Table1[[#This Row],[Cur]]="USD","",ExchangeRate),"")</f>
        <v/>
      </c>
      <c r="BA1781" s="46" t="str">
        <f>IF(Table1[[#This Row],[Grant]]&lt;&gt;"",VLOOKUP(Table1[[#This Row],[Grant]],Grants!B:D,3),"")</f>
        <v/>
      </c>
      <c r="BB1781" s="46" t="str">
        <f>TRIM(Table1[[#This Row],[Vendor ID]])</f>
        <v/>
      </c>
      <c r="BC1781">
        <f>IF(Table1[[#This Row],[Reference Number]]=Q1780,BC1780,BC1780+1)</f>
        <v>2</v>
      </c>
    </row>
    <row r="1782" spans="1:55" ht="11.25" hidden="1" customHeight="1">
      <c r="A1782" s="1"/>
      <c r="B1782" s="88" t="str">
        <f>IF(Table1[[#This Row],[Posting Date]]&lt;&gt;"",IF(Table1[[#This Row],[Reference Number]]=Q1781,B1781+1,1),"")</f>
        <v/>
      </c>
      <c r="C1782" s="61"/>
      <c r="D1782" s="61"/>
      <c r="E1782" s="218"/>
      <c r="F1782" s="143" t="str">
        <f>IFERROR(IF(VLOOKUP(Table1[[#This Row],[Budget Code Description]],Dimentions!$X$6:$AC$132,2,FALSE)="","",VLOOKUP(Table1[[#This Row],[Budget Code Description]],Dimentions!$X$6:$AC$132,2,FALSE)),"")</f>
        <v/>
      </c>
      <c r="G1782" s="143" t="str">
        <f>IFERROR(VLOOKUP(Table1[[#This Row],[Budget Code Description]],Dimentions!$X$6:$AC$132,3,FALSE),"")</f>
        <v/>
      </c>
      <c r="H1782" s="64" t="str">
        <f>IFERROR(VLOOKUP(Table1[[#This Row],[Account]],Dimentions!$S$6:$V$233,2,FALSE),"")</f>
        <v/>
      </c>
      <c r="I1782" s="62">
        <f>_xlfn.NUMBERVALUE(LEFT(Table1[[#This Row],[Account]],1))</f>
        <v>0</v>
      </c>
      <c r="J1782" s="62" t="str">
        <f>IFERROR(VLOOKUP(Table1[[#This Row],[Budget Code Description]],Table6[#All],7,FALSE),"")</f>
        <v/>
      </c>
      <c r="K1782" s="143" t="str">
        <f>IFERROR(VLOOKUP(Table1[[#This Row],[Budget Code Description]],Table6[#All],8,FALSE),"")</f>
        <v/>
      </c>
      <c r="L1782" s="63"/>
      <c r="M1782" s="65" t="str">
        <f>IFERROR(VLOOKUP(Table1[[#This Row],[Staff ID]],Table2[],2,FALSE),"")</f>
        <v/>
      </c>
      <c r="N1782" s="211" t="str">
        <f>IFERROR(IF(VLOOKUP(Table1[[#This Row],[Budget Code Description]],Dimentions!$X$6:$AC$97,4,FALSE)="","",VLOOKUP(Table1[[#This Row],[Budget Code Description]],Dimentions!$X$6:$AC$97,4,FALSE)),"")</f>
        <v/>
      </c>
      <c r="O1782" s="65" t="str">
        <f>IFERROR(VLOOKUP(Table1[[#This Row],[Vendor ID]],Table549[],2,FALSE),"")</f>
        <v/>
      </c>
      <c r="P1782" s="63"/>
      <c r="Q1782" s="143" t="str">
        <f>IF(Table1[[#This Row],[Posting Date]]&lt;&gt;"",$D$9,"")</f>
        <v/>
      </c>
      <c r="R1782" s="159" t="str">
        <f>IF(Table1[[#This Row],[Posting Date]]&lt;&gt;"",$D$10,"")</f>
        <v/>
      </c>
      <c r="S1782" s="66"/>
      <c r="T1782" s="63"/>
      <c r="U1782" s="67"/>
      <c r="V1782" s="67"/>
      <c r="W1782" s="67" t="str">
        <f t="shared" si="28"/>
        <v/>
      </c>
      <c r="X1782" s="161" t="str">
        <f>IF(E1782="","",(IF(Table1[[#This Row],[Cur]]="USD",Table1[[#This Row],[Cur_Amount Debit]],Table1[[#This Row],[Cur_Amount Debit]]/Table1[[#This Row],[Exchange Rate]])))</f>
        <v/>
      </c>
      <c r="Y1782" s="161" t="str">
        <f>IF(E1782="","",(IF(Table1[[#This Row],[Cur]]="USD",Table1[[#This Row],[Cur_Amount Credit]],Table1[[#This Row],[Cur_Amount Credit]]/ExchangeRate)))</f>
        <v/>
      </c>
      <c r="Z1782" s="203" t="str">
        <f>IF(E1782="","",(Table1[[#This Row],[Debit USD]]-Table1[[#This Row],[Credit USD]]))</f>
        <v/>
      </c>
      <c r="AA1782" s="122"/>
      <c r="AB1782" s="1"/>
      <c r="AC1782" s="15"/>
      <c r="AD1782" s="15" t="str">
        <f>IF(AND(OR(Table1[[#This Row],[Account]]="15030",Table1[[#This Row],[Account]]="15035",Table1[[#This Row],[Account]]="20150"),Table1[[#This Row],[Vendor ID]]=""),1,"")</f>
        <v/>
      </c>
      <c r="AE1782" s="15"/>
      <c r="AF1782" s="15"/>
      <c r="AG1782" s="15"/>
      <c r="AH1782" s="46" t="str">
        <f>IF(Table1[[#This Row],[Posting Date]]&lt;&gt;"","GJ-"&amp;CountryID,"")</f>
        <v/>
      </c>
      <c r="AI1782" s="59" t="str">
        <f>IF(Table1[[#This Row],[Posting Date]]&lt;&gt;"",Table1[[#This Row],[Posting Date]],"")</f>
        <v/>
      </c>
      <c r="AJ1782" s="46"/>
      <c r="AK1782" s="46" t="str">
        <f>IF(Table1[[#This Row],[Description]]&lt;&gt;"",Table1[[#This Row],[Description]],"")</f>
        <v/>
      </c>
      <c r="AL1782" s="46" t="str">
        <f>IF(Table1[[#This Row],[Posting Date]]&lt;&gt;"",Table1[[#This Row],[Reference Number]],"")</f>
        <v/>
      </c>
      <c r="AM1782" s="46" t="str">
        <f>TRIM(Table1[[#This Row],[Line '#]])</f>
        <v/>
      </c>
      <c r="AN1782" s="46" t="str">
        <f>TRIM(Table1[[#This Row],[Account]])</f>
        <v/>
      </c>
      <c r="AO1782" s="46" t="str">
        <f>IF(Table1[[#This Row],[Posting Date]]&lt;&gt;"",$D$5,"")</f>
        <v/>
      </c>
      <c r="AP1782" s="46" t="str">
        <f>TRIM(Table1[[#This Row],[Departments-Prgrams]])</f>
        <v/>
      </c>
      <c r="AQ1782" s="46" t="str">
        <f>TRIM(Table1[[#This Row],[Grant]])</f>
        <v/>
      </c>
      <c r="AR1782" s="46" t="str">
        <f>TRIM(Table1[[#This Row],[Staff ID]])</f>
        <v/>
      </c>
      <c r="AS1782" s="46" t="str">
        <f>IF(TRIM(Table1[[#This Row],[Budget Code]])=0,"",TRIM(Table1[[#This Row],[Budget Code]]))</f>
        <v/>
      </c>
      <c r="AT1782" s="46" t="str">
        <f>IF(Table1[[#This Row],[Line Description]]&lt;&gt;"",Table1[[#This Row],[Line Description]],"")</f>
        <v/>
      </c>
      <c r="AU1782" s="46" t="str">
        <f>IF(Table1[[#This Row],[Cur_Amount Debit]]&gt;0,ROUND(Table1[[#This Row],[Cur_Amount Debit]],2),"")</f>
        <v/>
      </c>
      <c r="AV1782" s="46" t="str">
        <f>IF(Table1[[#This Row],[Cur_Amount Credit]]&gt;0,ROUND(Table1[[#This Row],[Cur_Amount Credit]],2),"")</f>
        <v/>
      </c>
      <c r="AW1782" s="46" t="str">
        <f>LEFT(Table1[[#This Row],[Cur]],3)</f>
        <v/>
      </c>
      <c r="AX1782" s="59"/>
      <c r="AY1782" s="46"/>
      <c r="AZ1782" s="46" t="str">
        <f>IF(Table1[[#This Row],[Cur]]&lt;&gt;"",IF(Table1[[#This Row],[Cur]]="USD","",ExchangeRate),"")</f>
        <v/>
      </c>
      <c r="BA1782" s="46" t="str">
        <f>IF(Table1[[#This Row],[Grant]]&lt;&gt;"",VLOOKUP(Table1[[#This Row],[Grant]],Grants!B:D,3),"")</f>
        <v/>
      </c>
      <c r="BB1782" s="46" t="str">
        <f>TRIM(Table1[[#This Row],[Vendor ID]])</f>
        <v/>
      </c>
      <c r="BC1782">
        <f>IF(Table1[[#This Row],[Reference Number]]=Q1781,BC1781,BC1781+1)</f>
        <v>2</v>
      </c>
    </row>
    <row r="1783" spans="1:55" ht="11.25" hidden="1" customHeight="1">
      <c r="A1783" s="1"/>
      <c r="B1783" s="88" t="str">
        <f>IF(Table1[[#This Row],[Posting Date]]&lt;&gt;"",IF(Table1[[#This Row],[Reference Number]]=Q1782,B1782+1,1),"")</f>
        <v/>
      </c>
      <c r="C1783" s="61"/>
      <c r="D1783" s="61"/>
      <c r="E1783" s="218"/>
      <c r="F1783" s="143" t="str">
        <f>IFERROR(IF(VLOOKUP(Table1[[#This Row],[Budget Code Description]],Dimentions!$X$6:$AC$132,2,FALSE)="","",VLOOKUP(Table1[[#This Row],[Budget Code Description]],Dimentions!$X$6:$AC$132,2,FALSE)),"")</f>
        <v/>
      </c>
      <c r="G1783" s="143" t="str">
        <f>IFERROR(VLOOKUP(Table1[[#This Row],[Budget Code Description]],Dimentions!$X$6:$AC$132,3,FALSE),"")</f>
        <v/>
      </c>
      <c r="H1783" s="64" t="str">
        <f>IFERROR(VLOOKUP(Table1[[#This Row],[Account]],Dimentions!$S$6:$V$233,2,FALSE),"")</f>
        <v/>
      </c>
      <c r="I1783" s="62">
        <f>_xlfn.NUMBERVALUE(LEFT(Table1[[#This Row],[Account]],1))</f>
        <v>0</v>
      </c>
      <c r="J1783" s="62" t="str">
        <f>IFERROR(VLOOKUP(Table1[[#This Row],[Budget Code Description]],Table6[#All],7,FALSE),"")</f>
        <v/>
      </c>
      <c r="K1783" s="143" t="str">
        <f>IFERROR(VLOOKUP(Table1[[#This Row],[Budget Code Description]],Table6[#All],8,FALSE),"")</f>
        <v/>
      </c>
      <c r="L1783" s="63"/>
      <c r="M1783" s="65" t="str">
        <f>IFERROR(VLOOKUP(Table1[[#This Row],[Staff ID]],Table2[],2,FALSE),"")</f>
        <v/>
      </c>
      <c r="N1783" s="211" t="str">
        <f>IFERROR(IF(VLOOKUP(Table1[[#This Row],[Budget Code Description]],Dimentions!$X$6:$AC$97,4,FALSE)="","",VLOOKUP(Table1[[#This Row],[Budget Code Description]],Dimentions!$X$6:$AC$97,4,FALSE)),"")</f>
        <v/>
      </c>
      <c r="O1783" s="65" t="str">
        <f>IFERROR(VLOOKUP(Table1[[#This Row],[Vendor ID]],Table549[],2,FALSE),"")</f>
        <v/>
      </c>
      <c r="P1783" s="63"/>
      <c r="Q1783" s="143" t="str">
        <f>IF(Table1[[#This Row],[Posting Date]]&lt;&gt;"",$D$9,"")</f>
        <v/>
      </c>
      <c r="R1783" s="159" t="str">
        <f>IF(Table1[[#This Row],[Posting Date]]&lt;&gt;"",$D$10,"")</f>
        <v/>
      </c>
      <c r="S1783" s="66"/>
      <c r="T1783" s="63"/>
      <c r="U1783" s="67"/>
      <c r="V1783" s="67"/>
      <c r="W1783" s="67" t="str">
        <f t="shared" si="28"/>
        <v/>
      </c>
      <c r="X1783" s="161" t="str">
        <f>IF(E1783="","",(IF(Table1[[#This Row],[Cur]]="USD",Table1[[#This Row],[Cur_Amount Debit]],Table1[[#This Row],[Cur_Amount Debit]]/Table1[[#This Row],[Exchange Rate]])))</f>
        <v/>
      </c>
      <c r="Y1783" s="161" t="str">
        <f>IF(E1783="","",(IF(Table1[[#This Row],[Cur]]="USD",Table1[[#This Row],[Cur_Amount Credit]],Table1[[#This Row],[Cur_Amount Credit]]/ExchangeRate)))</f>
        <v/>
      </c>
      <c r="Z1783" s="203" t="str">
        <f>IF(E1783="","",(Table1[[#This Row],[Debit USD]]-Table1[[#This Row],[Credit USD]]))</f>
        <v/>
      </c>
      <c r="AA1783" s="122"/>
      <c r="AB1783" s="1"/>
      <c r="AC1783" s="15"/>
      <c r="AD1783" s="15" t="str">
        <f>IF(AND(OR(Table1[[#This Row],[Account]]="15030",Table1[[#This Row],[Account]]="15035",Table1[[#This Row],[Account]]="20150"),Table1[[#This Row],[Vendor ID]]=""),1,"")</f>
        <v/>
      </c>
      <c r="AE1783" s="15"/>
      <c r="AF1783" s="15"/>
      <c r="AG1783" s="15"/>
      <c r="AH1783" s="46" t="str">
        <f>IF(Table1[[#This Row],[Posting Date]]&lt;&gt;"","GJ-"&amp;CountryID,"")</f>
        <v/>
      </c>
      <c r="AI1783" s="59" t="str">
        <f>IF(Table1[[#This Row],[Posting Date]]&lt;&gt;"",Table1[[#This Row],[Posting Date]],"")</f>
        <v/>
      </c>
      <c r="AJ1783" s="46"/>
      <c r="AK1783" s="46" t="str">
        <f>IF(Table1[[#This Row],[Description]]&lt;&gt;"",Table1[[#This Row],[Description]],"")</f>
        <v/>
      </c>
      <c r="AL1783" s="46" t="str">
        <f>IF(Table1[[#This Row],[Posting Date]]&lt;&gt;"",Table1[[#This Row],[Reference Number]],"")</f>
        <v/>
      </c>
      <c r="AM1783" s="46" t="str">
        <f>TRIM(Table1[[#This Row],[Line '#]])</f>
        <v/>
      </c>
      <c r="AN1783" s="46" t="str">
        <f>TRIM(Table1[[#This Row],[Account]])</f>
        <v/>
      </c>
      <c r="AO1783" s="46" t="str">
        <f>IF(Table1[[#This Row],[Posting Date]]&lt;&gt;"",$D$5,"")</f>
        <v/>
      </c>
      <c r="AP1783" s="46" t="str">
        <f>TRIM(Table1[[#This Row],[Departments-Prgrams]])</f>
        <v/>
      </c>
      <c r="AQ1783" s="46" t="str">
        <f>TRIM(Table1[[#This Row],[Grant]])</f>
        <v/>
      </c>
      <c r="AR1783" s="46" t="str">
        <f>TRIM(Table1[[#This Row],[Staff ID]])</f>
        <v/>
      </c>
      <c r="AS1783" s="46" t="str">
        <f>IF(TRIM(Table1[[#This Row],[Budget Code]])=0,"",TRIM(Table1[[#This Row],[Budget Code]]))</f>
        <v/>
      </c>
      <c r="AT1783" s="46" t="str">
        <f>IF(Table1[[#This Row],[Line Description]]&lt;&gt;"",Table1[[#This Row],[Line Description]],"")</f>
        <v/>
      </c>
      <c r="AU1783" s="46" t="str">
        <f>IF(Table1[[#This Row],[Cur_Amount Debit]]&gt;0,ROUND(Table1[[#This Row],[Cur_Amount Debit]],2),"")</f>
        <v/>
      </c>
      <c r="AV1783" s="46" t="str">
        <f>IF(Table1[[#This Row],[Cur_Amount Credit]]&gt;0,ROUND(Table1[[#This Row],[Cur_Amount Credit]],2),"")</f>
        <v/>
      </c>
      <c r="AW1783" s="46" t="str">
        <f>LEFT(Table1[[#This Row],[Cur]],3)</f>
        <v/>
      </c>
      <c r="AX1783" s="59"/>
      <c r="AY1783" s="46"/>
      <c r="AZ1783" s="46" t="str">
        <f>IF(Table1[[#This Row],[Cur]]&lt;&gt;"",IF(Table1[[#This Row],[Cur]]="USD","",ExchangeRate),"")</f>
        <v/>
      </c>
      <c r="BA1783" s="46" t="str">
        <f>IF(Table1[[#This Row],[Grant]]&lt;&gt;"",VLOOKUP(Table1[[#This Row],[Grant]],Grants!B:D,3),"")</f>
        <v/>
      </c>
      <c r="BB1783" s="46" t="str">
        <f>TRIM(Table1[[#This Row],[Vendor ID]])</f>
        <v/>
      </c>
      <c r="BC1783">
        <f>IF(Table1[[#This Row],[Reference Number]]=Q1782,BC1782,BC1782+1)</f>
        <v>2</v>
      </c>
    </row>
    <row r="1784" spans="1:55" ht="11.25" hidden="1" customHeight="1">
      <c r="A1784" s="1"/>
      <c r="B1784" s="88" t="str">
        <f>IF(Table1[[#This Row],[Posting Date]]&lt;&gt;"",IF(Table1[[#This Row],[Reference Number]]=Q1783,B1783+1,1),"")</f>
        <v/>
      </c>
      <c r="C1784" s="61"/>
      <c r="D1784" s="61"/>
      <c r="E1784" s="218"/>
      <c r="F1784" s="143" t="str">
        <f>IFERROR(IF(VLOOKUP(Table1[[#This Row],[Budget Code Description]],Dimentions!$X$6:$AC$132,2,FALSE)="","",VLOOKUP(Table1[[#This Row],[Budget Code Description]],Dimentions!$X$6:$AC$132,2,FALSE)),"")</f>
        <v/>
      </c>
      <c r="G1784" s="143" t="str">
        <f>IFERROR(VLOOKUP(Table1[[#This Row],[Budget Code Description]],Dimentions!$X$6:$AC$132,3,FALSE),"")</f>
        <v/>
      </c>
      <c r="H1784" s="64" t="str">
        <f>IFERROR(VLOOKUP(Table1[[#This Row],[Account]],Dimentions!$S$6:$V$233,2,FALSE),"")</f>
        <v/>
      </c>
      <c r="I1784" s="62">
        <f>_xlfn.NUMBERVALUE(LEFT(Table1[[#This Row],[Account]],1))</f>
        <v>0</v>
      </c>
      <c r="J1784" s="62" t="str">
        <f>IFERROR(VLOOKUP(Table1[[#This Row],[Budget Code Description]],Table6[#All],7,FALSE),"")</f>
        <v/>
      </c>
      <c r="K1784" s="143" t="str">
        <f>IFERROR(VLOOKUP(Table1[[#This Row],[Budget Code Description]],Table6[#All],8,FALSE),"")</f>
        <v/>
      </c>
      <c r="L1784" s="63"/>
      <c r="M1784" s="65" t="str">
        <f>IFERROR(VLOOKUP(Table1[[#This Row],[Staff ID]],Table2[],2,FALSE),"")</f>
        <v/>
      </c>
      <c r="N1784" s="211" t="str">
        <f>IFERROR(IF(VLOOKUP(Table1[[#This Row],[Budget Code Description]],Dimentions!$X$6:$AC$97,4,FALSE)="","",VLOOKUP(Table1[[#This Row],[Budget Code Description]],Dimentions!$X$6:$AC$97,4,FALSE)),"")</f>
        <v/>
      </c>
      <c r="O1784" s="65" t="str">
        <f>IFERROR(VLOOKUP(Table1[[#This Row],[Vendor ID]],Table549[],2,FALSE),"")</f>
        <v/>
      </c>
      <c r="P1784" s="63"/>
      <c r="Q1784" s="143" t="str">
        <f>IF(Table1[[#This Row],[Posting Date]]&lt;&gt;"",$D$9,"")</f>
        <v/>
      </c>
      <c r="R1784" s="159" t="str">
        <f>IF(Table1[[#This Row],[Posting Date]]&lt;&gt;"",$D$10,"")</f>
        <v/>
      </c>
      <c r="S1784" s="66"/>
      <c r="T1784" s="63"/>
      <c r="U1784" s="67"/>
      <c r="V1784" s="67"/>
      <c r="W1784" s="67" t="str">
        <f t="shared" si="28"/>
        <v/>
      </c>
      <c r="X1784" s="161" t="str">
        <f>IF(E1784="","",(IF(Table1[[#This Row],[Cur]]="USD",Table1[[#This Row],[Cur_Amount Debit]],Table1[[#This Row],[Cur_Amount Debit]]/Table1[[#This Row],[Exchange Rate]])))</f>
        <v/>
      </c>
      <c r="Y1784" s="161" t="str">
        <f>IF(E1784="","",(IF(Table1[[#This Row],[Cur]]="USD",Table1[[#This Row],[Cur_Amount Credit]],Table1[[#This Row],[Cur_Amount Credit]]/ExchangeRate)))</f>
        <v/>
      </c>
      <c r="Z1784" s="203" t="str">
        <f>IF(E1784="","",(Table1[[#This Row],[Debit USD]]-Table1[[#This Row],[Credit USD]]))</f>
        <v/>
      </c>
      <c r="AA1784" s="122"/>
      <c r="AB1784" s="1"/>
      <c r="AC1784" s="15"/>
      <c r="AD1784" s="15" t="str">
        <f>IF(AND(OR(Table1[[#This Row],[Account]]="15030",Table1[[#This Row],[Account]]="15035",Table1[[#This Row],[Account]]="20150"),Table1[[#This Row],[Vendor ID]]=""),1,"")</f>
        <v/>
      </c>
      <c r="AE1784" s="15"/>
      <c r="AF1784" s="15"/>
      <c r="AG1784" s="15"/>
      <c r="AH1784" s="46" t="str">
        <f>IF(Table1[[#This Row],[Posting Date]]&lt;&gt;"","GJ-"&amp;CountryID,"")</f>
        <v/>
      </c>
      <c r="AI1784" s="59" t="str">
        <f>IF(Table1[[#This Row],[Posting Date]]&lt;&gt;"",Table1[[#This Row],[Posting Date]],"")</f>
        <v/>
      </c>
      <c r="AJ1784" s="46"/>
      <c r="AK1784" s="46" t="str">
        <f>IF(Table1[[#This Row],[Description]]&lt;&gt;"",Table1[[#This Row],[Description]],"")</f>
        <v/>
      </c>
      <c r="AL1784" s="46" t="str">
        <f>IF(Table1[[#This Row],[Posting Date]]&lt;&gt;"",Table1[[#This Row],[Reference Number]],"")</f>
        <v/>
      </c>
      <c r="AM1784" s="46" t="str">
        <f>TRIM(Table1[[#This Row],[Line '#]])</f>
        <v/>
      </c>
      <c r="AN1784" s="46" t="str">
        <f>TRIM(Table1[[#This Row],[Account]])</f>
        <v/>
      </c>
      <c r="AO1784" s="46" t="str">
        <f>IF(Table1[[#This Row],[Posting Date]]&lt;&gt;"",$D$5,"")</f>
        <v/>
      </c>
      <c r="AP1784" s="46" t="str">
        <f>TRIM(Table1[[#This Row],[Departments-Prgrams]])</f>
        <v/>
      </c>
      <c r="AQ1784" s="46" t="str">
        <f>TRIM(Table1[[#This Row],[Grant]])</f>
        <v/>
      </c>
      <c r="AR1784" s="46" t="str">
        <f>TRIM(Table1[[#This Row],[Staff ID]])</f>
        <v/>
      </c>
      <c r="AS1784" s="46" t="str">
        <f>IF(TRIM(Table1[[#This Row],[Budget Code]])=0,"",TRIM(Table1[[#This Row],[Budget Code]]))</f>
        <v/>
      </c>
      <c r="AT1784" s="46" t="str">
        <f>IF(Table1[[#This Row],[Line Description]]&lt;&gt;"",Table1[[#This Row],[Line Description]],"")</f>
        <v/>
      </c>
      <c r="AU1784" s="46" t="str">
        <f>IF(Table1[[#This Row],[Cur_Amount Debit]]&gt;0,ROUND(Table1[[#This Row],[Cur_Amount Debit]],2),"")</f>
        <v/>
      </c>
      <c r="AV1784" s="46" t="str">
        <f>IF(Table1[[#This Row],[Cur_Amount Credit]]&gt;0,ROUND(Table1[[#This Row],[Cur_Amount Credit]],2),"")</f>
        <v/>
      </c>
      <c r="AW1784" s="46" t="str">
        <f>LEFT(Table1[[#This Row],[Cur]],3)</f>
        <v/>
      </c>
      <c r="AX1784" s="59"/>
      <c r="AY1784" s="46"/>
      <c r="AZ1784" s="46" t="str">
        <f>IF(Table1[[#This Row],[Cur]]&lt;&gt;"",IF(Table1[[#This Row],[Cur]]="USD","",ExchangeRate),"")</f>
        <v/>
      </c>
      <c r="BA1784" s="46" t="str">
        <f>IF(Table1[[#This Row],[Grant]]&lt;&gt;"",VLOOKUP(Table1[[#This Row],[Grant]],Grants!B:D,3),"")</f>
        <v/>
      </c>
      <c r="BB1784" s="46" t="str">
        <f>TRIM(Table1[[#This Row],[Vendor ID]])</f>
        <v/>
      </c>
      <c r="BC1784">
        <f>IF(Table1[[#This Row],[Reference Number]]=Q1783,BC1783,BC1783+1)</f>
        <v>2</v>
      </c>
    </row>
    <row r="1785" spans="1:55" ht="11.25" hidden="1" customHeight="1">
      <c r="A1785" s="1"/>
      <c r="B1785" s="88" t="str">
        <f>IF(Table1[[#This Row],[Posting Date]]&lt;&gt;"",IF(Table1[[#This Row],[Reference Number]]=Q1784,B1784+1,1),"")</f>
        <v/>
      </c>
      <c r="C1785" s="61"/>
      <c r="D1785" s="61"/>
      <c r="E1785" s="218"/>
      <c r="F1785" s="143" t="str">
        <f>IFERROR(IF(VLOOKUP(Table1[[#This Row],[Budget Code Description]],Dimentions!$X$6:$AC$132,2,FALSE)="","",VLOOKUP(Table1[[#This Row],[Budget Code Description]],Dimentions!$X$6:$AC$132,2,FALSE)),"")</f>
        <v/>
      </c>
      <c r="G1785" s="143" t="str">
        <f>IFERROR(VLOOKUP(Table1[[#This Row],[Budget Code Description]],Dimentions!$X$6:$AC$132,3,FALSE),"")</f>
        <v/>
      </c>
      <c r="H1785" s="64" t="str">
        <f>IFERROR(VLOOKUP(Table1[[#This Row],[Account]],Dimentions!$S$6:$V$233,2,FALSE),"")</f>
        <v/>
      </c>
      <c r="I1785" s="62">
        <f>_xlfn.NUMBERVALUE(LEFT(Table1[[#This Row],[Account]],1))</f>
        <v>0</v>
      </c>
      <c r="J1785" s="62" t="str">
        <f>IFERROR(VLOOKUP(Table1[[#This Row],[Budget Code Description]],Table6[#All],7,FALSE),"")</f>
        <v/>
      </c>
      <c r="K1785" s="143" t="str">
        <f>IFERROR(VLOOKUP(Table1[[#This Row],[Budget Code Description]],Table6[#All],8,FALSE),"")</f>
        <v/>
      </c>
      <c r="L1785" s="63"/>
      <c r="M1785" s="65" t="str">
        <f>IFERROR(VLOOKUP(Table1[[#This Row],[Staff ID]],Table2[],2,FALSE),"")</f>
        <v/>
      </c>
      <c r="N1785" s="211" t="str">
        <f>IFERROR(IF(VLOOKUP(Table1[[#This Row],[Budget Code Description]],Dimentions!$X$6:$AC$97,4,FALSE)="","",VLOOKUP(Table1[[#This Row],[Budget Code Description]],Dimentions!$X$6:$AC$97,4,FALSE)),"")</f>
        <v/>
      </c>
      <c r="O1785" s="65" t="str">
        <f>IFERROR(VLOOKUP(Table1[[#This Row],[Vendor ID]],Table549[],2,FALSE),"")</f>
        <v/>
      </c>
      <c r="P1785" s="63"/>
      <c r="Q1785" s="143" t="str">
        <f>IF(Table1[[#This Row],[Posting Date]]&lt;&gt;"",$D$9,"")</f>
        <v/>
      </c>
      <c r="R1785" s="159" t="str">
        <f>IF(Table1[[#This Row],[Posting Date]]&lt;&gt;"",$D$10,"")</f>
        <v/>
      </c>
      <c r="S1785" s="66"/>
      <c r="T1785" s="63"/>
      <c r="U1785" s="67"/>
      <c r="V1785" s="67"/>
      <c r="W1785" s="67" t="str">
        <f t="shared" si="28"/>
        <v/>
      </c>
      <c r="X1785" s="161" t="str">
        <f>IF(E1785="","",(IF(Table1[[#This Row],[Cur]]="USD",Table1[[#This Row],[Cur_Amount Debit]],Table1[[#This Row],[Cur_Amount Debit]]/Table1[[#This Row],[Exchange Rate]])))</f>
        <v/>
      </c>
      <c r="Y1785" s="161" t="str">
        <f>IF(E1785="","",(IF(Table1[[#This Row],[Cur]]="USD",Table1[[#This Row],[Cur_Amount Credit]],Table1[[#This Row],[Cur_Amount Credit]]/ExchangeRate)))</f>
        <v/>
      </c>
      <c r="Z1785" s="203" t="str">
        <f>IF(E1785="","",(Table1[[#This Row],[Debit USD]]-Table1[[#This Row],[Credit USD]]))</f>
        <v/>
      </c>
      <c r="AA1785" s="122"/>
      <c r="AB1785" s="1"/>
      <c r="AC1785" s="15"/>
      <c r="AD1785" s="15" t="str">
        <f>IF(AND(OR(Table1[[#This Row],[Account]]="15030",Table1[[#This Row],[Account]]="15035",Table1[[#This Row],[Account]]="20150"),Table1[[#This Row],[Vendor ID]]=""),1,"")</f>
        <v/>
      </c>
      <c r="AE1785" s="15"/>
      <c r="AF1785" s="15"/>
      <c r="AG1785" s="15"/>
      <c r="AH1785" s="46" t="str">
        <f>IF(Table1[[#This Row],[Posting Date]]&lt;&gt;"","GJ-"&amp;CountryID,"")</f>
        <v/>
      </c>
      <c r="AI1785" s="59" t="str">
        <f>IF(Table1[[#This Row],[Posting Date]]&lt;&gt;"",Table1[[#This Row],[Posting Date]],"")</f>
        <v/>
      </c>
      <c r="AJ1785" s="46"/>
      <c r="AK1785" s="46" t="str">
        <f>IF(Table1[[#This Row],[Description]]&lt;&gt;"",Table1[[#This Row],[Description]],"")</f>
        <v/>
      </c>
      <c r="AL1785" s="46" t="str">
        <f>IF(Table1[[#This Row],[Posting Date]]&lt;&gt;"",Table1[[#This Row],[Reference Number]],"")</f>
        <v/>
      </c>
      <c r="AM1785" s="46" t="str">
        <f>TRIM(Table1[[#This Row],[Line '#]])</f>
        <v/>
      </c>
      <c r="AN1785" s="46" t="str">
        <f>TRIM(Table1[[#This Row],[Account]])</f>
        <v/>
      </c>
      <c r="AO1785" s="46" t="str">
        <f>IF(Table1[[#This Row],[Posting Date]]&lt;&gt;"",$D$5,"")</f>
        <v/>
      </c>
      <c r="AP1785" s="46" t="str">
        <f>TRIM(Table1[[#This Row],[Departments-Prgrams]])</f>
        <v/>
      </c>
      <c r="AQ1785" s="46" t="str">
        <f>TRIM(Table1[[#This Row],[Grant]])</f>
        <v/>
      </c>
      <c r="AR1785" s="46" t="str">
        <f>TRIM(Table1[[#This Row],[Staff ID]])</f>
        <v/>
      </c>
      <c r="AS1785" s="46" t="str">
        <f>IF(TRIM(Table1[[#This Row],[Budget Code]])=0,"",TRIM(Table1[[#This Row],[Budget Code]]))</f>
        <v/>
      </c>
      <c r="AT1785" s="46" t="str">
        <f>IF(Table1[[#This Row],[Line Description]]&lt;&gt;"",Table1[[#This Row],[Line Description]],"")</f>
        <v/>
      </c>
      <c r="AU1785" s="46" t="str">
        <f>IF(Table1[[#This Row],[Cur_Amount Debit]]&gt;0,ROUND(Table1[[#This Row],[Cur_Amount Debit]],2),"")</f>
        <v/>
      </c>
      <c r="AV1785" s="46" t="str">
        <f>IF(Table1[[#This Row],[Cur_Amount Credit]]&gt;0,ROUND(Table1[[#This Row],[Cur_Amount Credit]],2),"")</f>
        <v/>
      </c>
      <c r="AW1785" s="46" t="str">
        <f>LEFT(Table1[[#This Row],[Cur]],3)</f>
        <v/>
      </c>
      <c r="AX1785" s="59"/>
      <c r="AY1785" s="46"/>
      <c r="AZ1785" s="46" t="str">
        <f>IF(Table1[[#This Row],[Cur]]&lt;&gt;"",IF(Table1[[#This Row],[Cur]]="USD","",ExchangeRate),"")</f>
        <v/>
      </c>
      <c r="BA1785" s="46" t="str">
        <f>IF(Table1[[#This Row],[Grant]]&lt;&gt;"",VLOOKUP(Table1[[#This Row],[Grant]],Grants!B:D,3),"")</f>
        <v/>
      </c>
      <c r="BB1785" s="46" t="str">
        <f>TRIM(Table1[[#This Row],[Vendor ID]])</f>
        <v/>
      </c>
      <c r="BC1785">
        <f>IF(Table1[[#This Row],[Reference Number]]=Q1784,BC1784,BC1784+1)</f>
        <v>2</v>
      </c>
    </row>
    <row r="1786" spans="1:55" ht="11.25" hidden="1" customHeight="1">
      <c r="A1786" s="1"/>
      <c r="B1786" s="88" t="str">
        <f>IF(Table1[[#This Row],[Posting Date]]&lt;&gt;"",IF(Table1[[#This Row],[Reference Number]]=Q1785,B1785+1,1),"")</f>
        <v/>
      </c>
      <c r="C1786" s="61"/>
      <c r="D1786" s="61"/>
      <c r="E1786" s="218"/>
      <c r="F1786" s="143" t="str">
        <f>IFERROR(IF(VLOOKUP(Table1[[#This Row],[Budget Code Description]],Dimentions!$X$6:$AC$132,2,FALSE)="","",VLOOKUP(Table1[[#This Row],[Budget Code Description]],Dimentions!$X$6:$AC$132,2,FALSE)),"")</f>
        <v/>
      </c>
      <c r="G1786" s="143" t="str">
        <f>IFERROR(VLOOKUP(Table1[[#This Row],[Budget Code Description]],Dimentions!$X$6:$AC$132,3,FALSE),"")</f>
        <v/>
      </c>
      <c r="H1786" s="64" t="str">
        <f>IFERROR(VLOOKUP(Table1[[#This Row],[Account]],Dimentions!$S$6:$V$233,2,FALSE),"")</f>
        <v/>
      </c>
      <c r="I1786" s="62">
        <f>_xlfn.NUMBERVALUE(LEFT(Table1[[#This Row],[Account]],1))</f>
        <v>0</v>
      </c>
      <c r="J1786" s="62" t="str">
        <f>IFERROR(VLOOKUP(Table1[[#This Row],[Budget Code Description]],Table6[#All],7,FALSE),"")</f>
        <v/>
      </c>
      <c r="K1786" s="143" t="str">
        <f>IFERROR(VLOOKUP(Table1[[#This Row],[Budget Code Description]],Table6[#All],8,FALSE),"")</f>
        <v/>
      </c>
      <c r="L1786" s="63"/>
      <c r="M1786" s="65" t="str">
        <f>IFERROR(VLOOKUP(Table1[[#This Row],[Staff ID]],Table2[],2,FALSE),"")</f>
        <v/>
      </c>
      <c r="N1786" s="211" t="str">
        <f>IFERROR(IF(VLOOKUP(Table1[[#This Row],[Budget Code Description]],Dimentions!$X$6:$AC$97,4,FALSE)="","",VLOOKUP(Table1[[#This Row],[Budget Code Description]],Dimentions!$X$6:$AC$97,4,FALSE)),"")</f>
        <v/>
      </c>
      <c r="O1786" s="65" t="str">
        <f>IFERROR(VLOOKUP(Table1[[#This Row],[Vendor ID]],Table549[],2,FALSE),"")</f>
        <v/>
      </c>
      <c r="P1786" s="63"/>
      <c r="Q1786" s="143" t="str">
        <f>IF(Table1[[#This Row],[Posting Date]]&lt;&gt;"",$D$9,"")</f>
        <v/>
      </c>
      <c r="R1786" s="159" t="str">
        <f>IF(Table1[[#This Row],[Posting Date]]&lt;&gt;"",$D$10,"")</f>
        <v/>
      </c>
      <c r="S1786" s="66"/>
      <c r="T1786" s="63"/>
      <c r="U1786" s="67"/>
      <c r="V1786" s="67"/>
      <c r="W1786" s="67" t="str">
        <f t="shared" si="28"/>
        <v/>
      </c>
      <c r="X1786" s="161" t="str">
        <f>IF(E1786="","",(IF(Table1[[#This Row],[Cur]]="USD",Table1[[#This Row],[Cur_Amount Debit]],Table1[[#This Row],[Cur_Amount Debit]]/Table1[[#This Row],[Exchange Rate]])))</f>
        <v/>
      </c>
      <c r="Y1786" s="161" t="str">
        <f>IF(E1786="","",(IF(Table1[[#This Row],[Cur]]="USD",Table1[[#This Row],[Cur_Amount Credit]],Table1[[#This Row],[Cur_Amount Credit]]/ExchangeRate)))</f>
        <v/>
      </c>
      <c r="Z1786" s="203" t="str">
        <f>IF(E1786="","",(Table1[[#This Row],[Debit USD]]-Table1[[#This Row],[Credit USD]]))</f>
        <v/>
      </c>
      <c r="AA1786" s="122"/>
      <c r="AB1786" s="1"/>
      <c r="AC1786" s="15"/>
      <c r="AD1786" s="15" t="str">
        <f>IF(AND(OR(Table1[[#This Row],[Account]]="15030",Table1[[#This Row],[Account]]="15035",Table1[[#This Row],[Account]]="20150"),Table1[[#This Row],[Vendor ID]]=""),1,"")</f>
        <v/>
      </c>
      <c r="AE1786" s="15"/>
      <c r="AF1786" s="15"/>
      <c r="AG1786" s="15"/>
      <c r="AH1786" s="46" t="str">
        <f>IF(Table1[[#This Row],[Posting Date]]&lt;&gt;"","GJ-"&amp;CountryID,"")</f>
        <v/>
      </c>
      <c r="AI1786" s="59" t="str">
        <f>IF(Table1[[#This Row],[Posting Date]]&lt;&gt;"",Table1[[#This Row],[Posting Date]],"")</f>
        <v/>
      </c>
      <c r="AJ1786" s="46"/>
      <c r="AK1786" s="46" t="str">
        <f>IF(Table1[[#This Row],[Description]]&lt;&gt;"",Table1[[#This Row],[Description]],"")</f>
        <v/>
      </c>
      <c r="AL1786" s="46" t="str">
        <f>IF(Table1[[#This Row],[Posting Date]]&lt;&gt;"",Table1[[#This Row],[Reference Number]],"")</f>
        <v/>
      </c>
      <c r="AM1786" s="46" t="str">
        <f>TRIM(Table1[[#This Row],[Line '#]])</f>
        <v/>
      </c>
      <c r="AN1786" s="46" t="str">
        <f>TRIM(Table1[[#This Row],[Account]])</f>
        <v/>
      </c>
      <c r="AO1786" s="46" t="str">
        <f>IF(Table1[[#This Row],[Posting Date]]&lt;&gt;"",$D$5,"")</f>
        <v/>
      </c>
      <c r="AP1786" s="46" t="str">
        <f>TRIM(Table1[[#This Row],[Departments-Prgrams]])</f>
        <v/>
      </c>
      <c r="AQ1786" s="46" t="str">
        <f>TRIM(Table1[[#This Row],[Grant]])</f>
        <v/>
      </c>
      <c r="AR1786" s="46" t="str">
        <f>TRIM(Table1[[#This Row],[Staff ID]])</f>
        <v/>
      </c>
      <c r="AS1786" s="46" t="str">
        <f>IF(TRIM(Table1[[#This Row],[Budget Code]])=0,"",TRIM(Table1[[#This Row],[Budget Code]]))</f>
        <v/>
      </c>
      <c r="AT1786" s="46" t="str">
        <f>IF(Table1[[#This Row],[Line Description]]&lt;&gt;"",Table1[[#This Row],[Line Description]],"")</f>
        <v/>
      </c>
      <c r="AU1786" s="46" t="str">
        <f>IF(Table1[[#This Row],[Cur_Amount Debit]]&gt;0,ROUND(Table1[[#This Row],[Cur_Amount Debit]],2),"")</f>
        <v/>
      </c>
      <c r="AV1786" s="46" t="str">
        <f>IF(Table1[[#This Row],[Cur_Amount Credit]]&gt;0,ROUND(Table1[[#This Row],[Cur_Amount Credit]],2),"")</f>
        <v/>
      </c>
      <c r="AW1786" s="46" t="str">
        <f>LEFT(Table1[[#This Row],[Cur]],3)</f>
        <v/>
      </c>
      <c r="AX1786" s="59"/>
      <c r="AY1786" s="46"/>
      <c r="AZ1786" s="46" t="str">
        <f>IF(Table1[[#This Row],[Cur]]&lt;&gt;"",IF(Table1[[#This Row],[Cur]]="USD","",ExchangeRate),"")</f>
        <v/>
      </c>
      <c r="BA1786" s="46" t="str">
        <f>IF(Table1[[#This Row],[Grant]]&lt;&gt;"",VLOOKUP(Table1[[#This Row],[Grant]],Grants!B:D,3),"")</f>
        <v/>
      </c>
      <c r="BB1786" s="46" t="str">
        <f>TRIM(Table1[[#This Row],[Vendor ID]])</f>
        <v/>
      </c>
      <c r="BC1786">
        <f>IF(Table1[[#This Row],[Reference Number]]=Q1785,BC1785,BC1785+1)</f>
        <v>2</v>
      </c>
    </row>
    <row r="1787" spans="1:55" ht="11.25" hidden="1" customHeight="1">
      <c r="A1787" s="1"/>
      <c r="B1787" s="88" t="str">
        <f>IF(Table1[[#This Row],[Posting Date]]&lt;&gt;"",IF(Table1[[#This Row],[Reference Number]]=Q1786,B1786+1,1),"")</f>
        <v/>
      </c>
      <c r="C1787" s="61"/>
      <c r="D1787" s="61"/>
      <c r="E1787" s="218"/>
      <c r="F1787" s="143" t="str">
        <f>IFERROR(IF(VLOOKUP(Table1[[#This Row],[Budget Code Description]],Dimentions!$X$6:$AC$132,2,FALSE)="","",VLOOKUP(Table1[[#This Row],[Budget Code Description]],Dimentions!$X$6:$AC$132,2,FALSE)),"")</f>
        <v/>
      </c>
      <c r="G1787" s="143" t="str">
        <f>IFERROR(VLOOKUP(Table1[[#This Row],[Budget Code Description]],Dimentions!$X$6:$AC$132,3,FALSE),"")</f>
        <v/>
      </c>
      <c r="H1787" s="64" t="str">
        <f>IFERROR(VLOOKUP(Table1[[#This Row],[Account]],Dimentions!$S$6:$V$233,2,FALSE),"")</f>
        <v/>
      </c>
      <c r="I1787" s="62">
        <f>_xlfn.NUMBERVALUE(LEFT(Table1[[#This Row],[Account]],1))</f>
        <v>0</v>
      </c>
      <c r="J1787" s="62" t="str">
        <f>IFERROR(VLOOKUP(Table1[[#This Row],[Budget Code Description]],Table6[#All],7,FALSE),"")</f>
        <v/>
      </c>
      <c r="K1787" s="143" t="str">
        <f>IFERROR(VLOOKUP(Table1[[#This Row],[Budget Code Description]],Table6[#All],8,FALSE),"")</f>
        <v/>
      </c>
      <c r="L1787" s="63"/>
      <c r="M1787" s="65" t="str">
        <f>IFERROR(VLOOKUP(Table1[[#This Row],[Staff ID]],Table2[],2,FALSE),"")</f>
        <v/>
      </c>
      <c r="N1787" s="211" t="str">
        <f>IFERROR(IF(VLOOKUP(Table1[[#This Row],[Budget Code Description]],Dimentions!$X$6:$AC$97,4,FALSE)="","",VLOOKUP(Table1[[#This Row],[Budget Code Description]],Dimentions!$X$6:$AC$97,4,FALSE)),"")</f>
        <v/>
      </c>
      <c r="O1787" s="65" t="str">
        <f>IFERROR(VLOOKUP(Table1[[#This Row],[Vendor ID]],Table549[],2,FALSE),"")</f>
        <v/>
      </c>
      <c r="P1787" s="63"/>
      <c r="Q1787" s="143" t="str">
        <f>IF(Table1[[#This Row],[Posting Date]]&lt;&gt;"",$D$9,"")</f>
        <v/>
      </c>
      <c r="R1787" s="159" t="str">
        <f>IF(Table1[[#This Row],[Posting Date]]&lt;&gt;"",$D$10,"")</f>
        <v/>
      </c>
      <c r="S1787" s="66"/>
      <c r="T1787" s="63"/>
      <c r="U1787" s="67"/>
      <c r="V1787" s="67"/>
      <c r="W1787" s="67" t="str">
        <f t="shared" si="28"/>
        <v/>
      </c>
      <c r="X1787" s="161" t="str">
        <f>IF(E1787="","",(IF(Table1[[#This Row],[Cur]]="USD",Table1[[#This Row],[Cur_Amount Debit]],Table1[[#This Row],[Cur_Amount Debit]]/Table1[[#This Row],[Exchange Rate]])))</f>
        <v/>
      </c>
      <c r="Y1787" s="161" t="str">
        <f>IF(E1787="","",(IF(Table1[[#This Row],[Cur]]="USD",Table1[[#This Row],[Cur_Amount Credit]],Table1[[#This Row],[Cur_Amount Credit]]/ExchangeRate)))</f>
        <v/>
      </c>
      <c r="Z1787" s="203" t="str">
        <f>IF(E1787="","",(Table1[[#This Row],[Debit USD]]-Table1[[#This Row],[Credit USD]]))</f>
        <v/>
      </c>
      <c r="AA1787" s="122"/>
      <c r="AB1787" s="1"/>
      <c r="AC1787" s="15"/>
      <c r="AD1787" s="15" t="str">
        <f>IF(AND(OR(Table1[[#This Row],[Account]]="15030",Table1[[#This Row],[Account]]="15035",Table1[[#This Row],[Account]]="20150"),Table1[[#This Row],[Vendor ID]]=""),1,"")</f>
        <v/>
      </c>
      <c r="AE1787" s="15"/>
      <c r="AF1787" s="15"/>
      <c r="AG1787" s="15"/>
      <c r="AH1787" s="46" t="str">
        <f>IF(Table1[[#This Row],[Posting Date]]&lt;&gt;"","GJ-"&amp;CountryID,"")</f>
        <v/>
      </c>
      <c r="AI1787" s="59" t="str">
        <f>IF(Table1[[#This Row],[Posting Date]]&lt;&gt;"",Table1[[#This Row],[Posting Date]],"")</f>
        <v/>
      </c>
      <c r="AJ1787" s="46"/>
      <c r="AK1787" s="46" t="str">
        <f>IF(Table1[[#This Row],[Description]]&lt;&gt;"",Table1[[#This Row],[Description]],"")</f>
        <v/>
      </c>
      <c r="AL1787" s="46" t="str">
        <f>IF(Table1[[#This Row],[Posting Date]]&lt;&gt;"",Table1[[#This Row],[Reference Number]],"")</f>
        <v/>
      </c>
      <c r="AM1787" s="46" t="str">
        <f>TRIM(Table1[[#This Row],[Line '#]])</f>
        <v/>
      </c>
      <c r="AN1787" s="46" t="str">
        <f>TRIM(Table1[[#This Row],[Account]])</f>
        <v/>
      </c>
      <c r="AO1787" s="46" t="str">
        <f>IF(Table1[[#This Row],[Posting Date]]&lt;&gt;"",$D$5,"")</f>
        <v/>
      </c>
      <c r="AP1787" s="46" t="str">
        <f>TRIM(Table1[[#This Row],[Departments-Prgrams]])</f>
        <v/>
      </c>
      <c r="AQ1787" s="46" t="str">
        <f>TRIM(Table1[[#This Row],[Grant]])</f>
        <v/>
      </c>
      <c r="AR1787" s="46" t="str">
        <f>TRIM(Table1[[#This Row],[Staff ID]])</f>
        <v/>
      </c>
      <c r="AS1787" s="46" t="str">
        <f>IF(TRIM(Table1[[#This Row],[Budget Code]])=0,"",TRIM(Table1[[#This Row],[Budget Code]]))</f>
        <v/>
      </c>
      <c r="AT1787" s="46" t="str">
        <f>IF(Table1[[#This Row],[Line Description]]&lt;&gt;"",Table1[[#This Row],[Line Description]],"")</f>
        <v/>
      </c>
      <c r="AU1787" s="46" t="str">
        <f>IF(Table1[[#This Row],[Cur_Amount Debit]]&gt;0,ROUND(Table1[[#This Row],[Cur_Amount Debit]],2),"")</f>
        <v/>
      </c>
      <c r="AV1787" s="46" t="str">
        <f>IF(Table1[[#This Row],[Cur_Amount Credit]]&gt;0,ROUND(Table1[[#This Row],[Cur_Amount Credit]],2),"")</f>
        <v/>
      </c>
      <c r="AW1787" s="46" t="str">
        <f>LEFT(Table1[[#This Row],[Cur]],3)</f>
        <v/>
      </c>
      <c r="AX1787" s="59"/>
      <c r="AY1787" s="46"/>
      <c r="AZ1787" s="46" t="str">
        <f>IF(Table1[[#This Row],[Cur]]&lt;&gt;"",IF(Table1[[#This Row],[Cur]]="USD","",ExchangeRate),"")</f>
        <v/>
      </c>
      <c r="BA1787" s="46" t="str">
        <f>IF(Table1[[#This Row],[Grant]]&lt;&gt;"",VLOOKUP(Table1[[#This Row],[Grant]],Grants!B:D,3),"")</f>
        <v/>
      </c>
      <c r="BB1787" s="46" t="str">
        <f>TRIM(Table1[[#This Row],[Vendor ID]])</f>
        <v/>
      </c>
      <c r="BC1787">
        <f>IF(Table1[[#This Row],[Reference Number]]=Q1786,BC1786,BC1786+1)</f>
        <v>2</v>
      </c>
    </row>
    <row r="1788" spans="1:55" ht="11.25" hidden="1" customHeight="1">
      <c r="A1788" s="1"/>
      <c r="B1788" s="88" t="str">
        <f>IF(Table1[[#This Row],[Posting Date]]&lt;&gt;"",IF(Table1[[#This Row],[Reference Number]]=Q1787,B1787+1,1),"")</f>
        <v/>
      </c>
      <c r="C1788" s="61"/>
      <c r="D1788" s="61"/>
      <c r="E1788" s="218"/>
      <c r="F1788" s="143" t="str">
        <f>IFERROR(IF(VLOOKUP(Table1[[#This Row],[Budget Code Description]],Dimentions!$X$6:$AC$132,2,FALSE)="","",VLOOKUP(Table1[[#This Row],[Budget Code Description]],Dimentions!$X$6:$AC$132,2,FALSE)),"")</f>
        <v/>
      </c>
      <c r="G1788" s="143" t="str">
        <f>IFERROR(VLOOKUP(Table1[[#This Row],[Budget Code Description]],Dimentions!$X$6:$AC$132,3,FALSE),"")</f>
        <v/>
      </c>
      <c r="H1788" s="64" t="str">
        <f>IFERROR(VLOOKUP(Table1[[#This Row],[Account]],Dimentions!$S$6:$V$233,2,FALSE),"")</f>
        <v/>
      </c>
      <c r="I1788" s="62">
        <f>_xlfn.NUMBERVALUE(LEFT(Table1[[#This Row],[Account]],1))</f>
        <v>0</v>
      </c>
      <c r="J1788" s="62" t="str">
        <f>IFERROR(VLOOKUP(Table1[[#This Row],[Budget Code Description]],Table6[#All],7,FALSE),"")</f>
        <v/>
      </c>
      <c r="K1788" s="143" t="str">
        <f>IFERROR(VLOOKUP(Table1[[#This Row],[Budget Code Description]],Table6[#All],8,FALSE),"")</f>
        <v/>
      </c>
      <c r="L1788" s="63"/>
      <c r="M1788" s="65" t="str">
        <f>IFERROR(VLOOKUP(Table1[[#This Row],[Staff ID]],Table2[],2,FALSE),"")</f>
        <v/>
      </c>
      <c r="N1788" s="211" t="str">
        <f>IFERROR(IF(VLOOKUP(Table1[[#This Row],[Budget Code Description]],Dimentions!$X$6:$AC$97,4,FALSE)="","",VLOOKUP(Table1[[#This Row],[Budget Code Description]],Dimentions!$X$6:$AC$97,4,FALSE)),"")</f>
        <v/>
      </c>
      <c r="O1788" s="65" t="str">
        <f>IFERROR(VLOOKUP(Table1[[#This Row],[Vendor ID]],Table549[],2,FALSE),"")</f>
        <v/>
      </c>
      <c r="P1788" s="63"/>
      <c r="Q1788" s="143" t="str">
        <f>IF(Table1[[#This Row],[Posting Date]]&lt;&gt;"",$D$9,"")</f>
        <v/>
      </c>
      <c r="R1788" s="159" t="str">
        <f>IF(Table1[[#This Row],[Posting Date]]&lt;&gt;"",$D$10,"")</f>
        <v/>
      </c>
      <c r="S1788" s="66"/>
      <c r="T1788" s="63"/>
      <c r="U1788" s="67"/>
      <c r="V1788" s="67"/>
      <c r="W1788" s="67" t="str">
        <f t="shared" si="28"/>
        <v/>
      </c>
      <c r="X1788" s="161" t="str">
        <f>IF(E1788="","",(IF(Table1[[#This Row],[Cur]]="USD",Table1[[#This Row],[Cur_Amount Debit]],Table1[[#This Row],[Cur_Amount Debit]]/Table1[[#This Row],[Exchange Rate]])))</f>
        <v/>
      </c>
      <c r="Y1788" s="161" t="str">
        <f>IF(E1788="","",(IF(Table1[[#This Row],[Cur]]="USD",Table1[[#This Row],[Cur_Amount Credit]],Table1[[#This Row],[Cur_Amount Credit]]/ExchangeRate)))</f>
        <v/>
      </c>
      <c r="Z1788" s="203" t="str">
        <f>IF(E1788="","",(Table1[[#This Row],[Debit USD]]-Table1[[#This Row],[Credit USD]]))</f>
        <v/>
      </c>
      <c r="AA1788" s="122"/>
      <c r="AB1788" s="1"/>
      <c r="AC1788" s="15"/>
      <c r="AD1788" s="15" t="str">
        <f>IF(AND(OR(Table1[[#This Row],[Account]]="15030",Table1[[#This Row],[Account]]="15035",Table1[[#This Row],[Account]]="20150"),Table1[[#This Row],[Vendor ID]]=""),1,"")</f>
        <v/>
      </c>
      <c r="AE1788" s="15"/>
      <c r="AF1788" s="15"/>
      <c r="AG1788" s="15"/>
      <c r="AH1788" s="46" t="str">
        <f>IF(Table1[[#This Row],[Posting Date]]&lt;&gt;"","GJ-"&amp;CountryID,"")</f>
        <v/>
      </c>
      <c r="AI1788" s="59" t="str">
        <f>IF(Table1[[#This Row],[Posting Date]]&lt;&gt;"",Table1[[#This Row],[Posting Date]],"")</f>
        <v/>
      </c>
      <c r="AJ1788" s="46"/>
      <c r="AK1788" s="46" t="str">
        <f>IF(Table1[[#This Row],[Description]]&lt;&gt;"",Table1[[#This Row],[Description]],"")</f>
        <v/>
      </c>
      <c r="AL1788" s="46" t="str">
        <f>IF(Table1[[#This Row],[Posting Date]]&lt;&gt;"",Table1[[#This Row],[Reference Number]],"")</f>
        <v/>
      </c>
      <c r="AM1788" s="46" t="str">
        <f>TRIM(Table1[[#This Row],[Line '#]])</f>
        <v/>
      </c>
      <c r="AN1788" s="46" t="str">
        <f>TRIM(Table1[[#This Row],[Account]])</f>
        <v/>
      </c>
      <c r="AO1788" s="46" t="str">
        <f>IF(Table1[[#This Row],[Posting Date]]&lt;&gt;"",$D$5,"")</f>
        <v/>
      </c>
      <c r="AP1788" s="46" t="str">
        <f>TRIM(Table1[[#This Row],[Departments-Prgrams]])</f>
        <v/>
      </c>
      <c r="AQ1788" s="46" t="str">
        <f>TRIM(Table1[[#This Row],[Grant]])</f>
        <v/>
      </c>
      <c r="AR1788" s="46" t="str">
        <f>TRIM(Table1[[#This Row],[Staff ID]])</f>
        <v/>
      </c>
      <c r="AS1788" s="46" t="str">
        <f>IF(TRIM(Table1[[#This Row],[Budget Code]])=0,"",TRIM(Table1[[#This Row],[Budget Code]]))</f>
        <v/>
      </c>
      <c r="AT1788" s="46" t="str">
        <f>IF(Table1[[#This Row],[Line Description]]&lt;&gt;"",Table1[[#This Row],[Line Description]],"")</f>
        <v/>
      </c>
      <c r="AU1788" s="46" t="str">
        <f>IF(Table1[[#This Row],[Cur_Amount Debit]]&gt;0,ROUND(Table1[[#This Row],[Cur_Amount Debit]],2),"")</f>
        <v/>
      </c>
      <c r="AV1788" s="46" t="str">
        <f>IF(Table1[[#This Row],[Cur_Amount Credit]]&gt;0,ROUND(Table1[[#This Row],[Cur_Amount Credit]],2),"")</f>
        <v/>
      </c>
      <c r="AW1788" s="46" t="str">
        <f>LEFT(Table1[[#This Row],[Cur]],3)</f>
        <v/>
      </c>
      <c r="AX1788" s="59"/>
      <c r="AY1788" s="46"/>
      <c r="AZ1788" s="46" t="str">
        <f>IF(Table1[[#This Row],[Cur]]&lt;&gt;"",IF(Table1[[#This Row],[Cur]]="USD","",ExchangeRate),"")</f>
        <v/>
      </c>
      <c r="BA1788" s="46" t="str">
        <f>IF(Table1[[#This Row],[Grant]]&lt;&gt;"",VLOOKUP(Table1[[#This Row],[Grant]],Grants!B:D,3),"")</f>
        <v/>
      </c>
      <c r="BB1788" s="46" t="str">
        <f>TRIM(Table1[[#This Row],[Vendor ID]])</f>
        <v/>
      </c>
      <c r="BC1788">
        <f>IF(Table1[[#This Row],[Reference Number]]=Q1787,BC1787,BC1787+1)</f>
        <v>2</v>
      </c>
    </row>
    <row r="1789" spans="1:55" ht="11.25" hidden="1" customHeight="1">
      <c r="A1789" s="1"/>
      <c r="B1789" s="88" t="str">
        <f>IF(Table1[[#This Row],[Posting Date]]&lt;&gt;"",IF(Table1[[#This Row],[Reference Number]]=Q1788,B1788+1,1),"")</f>
        <v/>
      </c>
      <c r="C1789" s="61"/>
      <c r="D1789" s="61"/>
      <c r="E1789" s="218"/>
      <c r="F1789" s="143" t="str">
        <f>IFERROR(IF(VLOOKUP(Table1[[#This Row],[Budget Code Description]],Dimentions!$X$6:$AC$132,2,FALSE)="","",VLOOKUP(Table1[[#This Row],[Budget Code Description]],Dimentions!$X$6:$AC$132,2,FALSE)),"")</f>
        <v/>
      </c>
      <c r="G1789" s="143" t="str">
        <f>IFERROR(VLOOKUP(Table1[[#This Row],[Budget Code Description]],Dimentions!$X$6:$AC$132,3,FALSE),"")</f>
        <v/>
      </c>
      <c r="H1789" s="64" t="str">
        <f>IFERROR(VLOOKUP(Table1[[#This Row],[Account]],Dimentions!$S$6:$V$233,2,FALSE),"")</f>
        <v/>
      </c>
      <c r="I1789" s="62">
        <f>_xlfn.NUMBERVALUE(LEFT(Table1[[#This Row],[Account]],1))</f>
        <v>0</v>
      </c>
      <c r="J1789" s="62" t="str">
        <f>IFERROR(VLOOKUP(Table1[[#This Row],[Budget Code Description]],Table6[#All],7,FALSE),"")</f>
        <v/>
      </c>
      <c r="K1789" s="143" t="str">
        <f>IFERROR(VLOOKUP(Table1[[#This Row],[Budget Code Description]],Table6[#All],8,FALSE),"")</f>
        <v/>
      </c>
      <c r="L1789" s="63"/>
      <c r="M1789" s="65" t="str">
        <f>IFERROR(VLOOKUP(Table1[[#This Row],[Staff ID]],Table2[],2,FALSE),"")</f>
        <v/>
      </c>
      <c r="N1789" s="211" t="str">
        <f>IFERROR(IF(VLOOKUP(Table1[[#This Row],[Budget Code Description]],Dimentions!$X$6:$AC$97,4,FALSE)="","",VLOOKUP(Table1[[#This Row],[Budget Code Description]],Dimentions!$X$6:$AC$97,4,FALSE)),"")</f>
        <v/>
      </c>
      <c r="O1789" s="65" t="str">
        <f>IFERROR(VLOOKUP(Table1[[#This Row],[Vendor ID]],Table549[],2,FALSE),"")</f>
        <v/>
      </c>
      <c r="P1789" s="63"/>
      <c r="Q1789" s="143" t="str">
        <f>IF(Table1[[#This Row],[Posting Date]]&lt;&gt;"",$D$9,"")</f>
        <v/>
      </c>
      <c r="R1789" s="159" t="str">
        <f>IF(Table1[[#This Row],[Posting Date]]&lt;&gt;"",$D$10,"")</f>
        <v/>
      </c>
      <c r="S1789" s="66"/>
      <c r="T1789" s="63"/>
      <c r="U1789" s="67"/>
      <c r="V1789" s="67"/>
      <c r="W1789" s="67" t="str">
        <f t="shared" si="28"/>
        <v/>
      </c>
      <c r="X1789" s="161" t="str">
        <f>IF(E1789="","",(IF(Table1[[#This Row],[Cur]]="USD",Table1[[#This Row],[Cur_Amount Debit]],Table1[[#This Row],[Cur_Amount Debit]]/Table1[[#This Row],[Exchange Rate]])))</f>
        <v/>
      </c>
      <c r="Y1789" s="161" t="str">
        <f>IF(E1789="","",(IF(Table1[[#This Row],[Cur]]="USD",Table1[[#This Row],[Cur_Amount Credit]],Table1[[#This Row],[Cur_Amount Credit]]/ExchangeRate)))</f>
        <v/>
      </c>
      <c r="Z1789" s="203" t="str">
        <f>IF(E1789="","",(Table1[[#This Row],[Debit USD]]-Table1[[#This Row],[Credit USD]]))</f>
        <v/>
      </c>
      <c r="AA1789" s="122"/>
      <c r="AB1789" s="1"/>
      <c r="AC1789" s="15"/>
      <c r="AD1789" s="15" t="str">
        <f>IF(AND(OR(Table1[[#This Row],[Account]]="15030",Table1[[#This Row],[Account]]="15035",Table1[[#This Row],[Account]]="20150"),Table1[[#This Row],[Vendor ID]]=""),1,"")</f>
        <v/>
      </c>
      <c r="AE1789" s="15"/>
      <c r="AF1789" s="15"/>
      <c r="AG1789" s="15"/>
      <c r="AH1789" s="46" t="str">
        <f>IF(Table1[[#This Row],[Posting Date]]&lt;&gt;"","GJ-"&amp;CountryID,"")</f>
        <v/>
      </c>
      <c r="AI1789" s="59" t="str">
        <f>IF(Table1[[#This Row],[Posting Date]]&lt;&gt;"",Table1[[#This Row],[Posting Date]],"")</f>
        <v/>
      </c>
      <c r="AJ1789" s="46"/>
      <c r="AK1789" s="46" t="str">
        <f>IF(Table1[[#This Row],[Description]]&lt;&gt;"",Table1[[#This Row],[Description]],"")</f>
        <v/>
      </c>
      <c r="AL1789" s="46" t="str">
        <f>IF(Table1[[#This Row],[Posting Date]]&lt;&gt;"",Table1[[#This Row],[Reference Number]],"")</f>
        <v/>
      </c>
      <c r="AM1789" s="46" t="str">
        <f>TRIM(Table1[[#This Row],[Line '#]])</f>
        <v/>
      </c>
      <c r="AN1789" s="46" t="str">
        <f>TRIM(Table1[[#This Row],[Account]])</f>
        <v/>
      </c>
      <c r="AO1789" s="46" t="str">
        <f>IF(Table1[[#This Row],[Posting Date]]&lt;&gt;"",$D$5,"")</f>
        <v/>
      </c>
      <c r="AP1789" s="46" t="str">
        <f>TRIM(Table1[[#This Row],[Departments-Prgrams]])</f>
        <v/>
      </c>
      <c r="AQ1789" s="46" t="str">
        <f>TRIM(Table1[[#This Row],[Grant]])</f>
        <v/>
      </c>
      <c r="AR1789" s="46" t="str">
        <f>TRIM(Table1[[#This Row],[Staff ID]])</f>
        <v/>
      </c>
      <c r="AS1789" s="46" t="str">
        <f>IF(TRIM(Table1[[#This Row],[Budget Code]])=0,"",TRIM(Table1[[#This Row],[Budget Code]]))</f>
        <v/>
      </c>
      <c r="AT1789" s="46" t="str">
        <f>IF(Table1[[#This Row],[Line Description]]&lt;&gt;"",Table1[[#This Row],[Line Description]],"")</f>
        <v/>
      </c>
      <c r="AU1789" s="46" t="str">
        <f>IF(Table1[[#This Row],[Cur_Amount Debit]]&gt;0,ROUND(Table1[[#This Row],[Cur_Amount Debit]],2),"")</f>
        <v/>
      </c>
      <c r="AV1789" s="46" t="str">
        <f>IF(Table1[[#This Row],[Cur_Amount Credit]]&gt;0,ROUND(Table1[[#This Row],[Cur_Amount Credit]],2),"")</f>
        <v/>
      </c>
      <c r="AW1789" s="46" t="str">
        <f>LEFT(Table1[[#This Row],[Cur]],3)</f>
        <v/>
      </c>
      <c r="AX1789" s="59"/>
      <c r="AY1789" s="46"/>
      <c r="AZ1789" s="46" t="str">
        <f>IF(Table1[[#This Row],[Cur]]&lt;&gt;"",IF(Table1[[#This Row],[Cur]]="USD","",ExchangeRate),"")</f>
        <v/>
      </c>
      <c r="BA1789" s="46" t="str">
        <f>IF(Table1[[#This Row],[Grant]]&lt;&gt;"",VLOOKUP(Table1[[#This Row],[Grant]],Grants!B:D,3),"")</f>
        <v/>
      </c>
      <c r="BB1789" s="46" t="str">
        <f>TRIM(Table1[[#This Row],[Vendor ID]])</f>
        <v/>
      </c>
      <c r="BC1789">
        <f>IF(Table1[[#This Row],[Reference Number]]=Q1788,BC1788,BC1788+1)</f>
        <v>2</v>
      </c>
    </row>
    <row r="1790" spans="1:55" ht="11.25" hidden="1" customHeight="1">
      <c r="A1790" s="1"/>
      <c r="B1790" s="88" t="str">
        <f>IF(Table1[[#This Row],[Posting Date]]&lt;&gt;"",IF(Table1[[#This Row],[Reference Number]]=Q1789,B1789+1,1),"")</f>
        <v/>
      </c>
      <c r="C1790" s="61"/>
      <c r="D1790" s="61"/>
      <c r="E1790" s="218"/>
      <c r="F1790" s="143" t="str">
        <f>IFERROR(IF(VLOOKUP(Table1[[#This Row],[Budget Code Description]],Dimentions!$X$6:$AC$132,2,FALSE)="","",VLOOKUP(Table1[[#This Row],[Budget Code Description]],Dimentions!$X$6:$AC$132,2,FALSE)),"")</f>
        <v/>
      </c>
      <c r="G1790" s="143" t="str">
        <f>IFERROR(VLOOKUP(Table1[[#This Row],[Budget Code Description]],Dimentions!$X$6:$AC$132,3,FALSE),"")</f>
        <v/>
      </c>
      <c r="H1790" s="64" t="str">
        <f>IFERROR(VLOOKUP(Table1[[#This Row],[Account]],Dimentions!$S$6:$V$233,2,FALSE),"")</f>
        <v/>
      </c>
      <c r="I1790" s="62">
        <f>_xlfn.NUMBERVALUE(LEFT(Table1[[#This Row],[Account]],1))</f>
        <v>0</v>
      </c>
      <c r="J1790" s="62" t="str">
        <f>IFERROR(VLOOKUP(Table1[[#This Row],[Budget Code Description]],Table6[#All],7,FALSE),"")</f>
        <v/>
      </c>
      <c r="K1790" s="143" t="str">
        <f>IFERROR(VLOOKUP(Table1[[#This Row],[Budget Code Description]],Table6[#All],8,FALSE),"")</f>
        <v/>
      </c>
      <c r="L1790" s="63"/>
      <c r="M1790" s="65" t="str">
        <f>IFERROR(VLOOKUP(Table1[[#This Row],[Staff ID]],Table2[],2,FALSE),"")</f>
        <v/>
      </c>
      <c r="N1790" s="211" t="str">
        <f>IFERROR(IF(VLOOKUP(Table1[[#This Row],[Budget Code Description]],Dimentions!$X$6:$AC$97,4,FALSE)="","",VLOOKUP(Table1[[#This Row],[Budget Code Description]],Dimentions!$X$6:$AC$97,4,FALSE)),"")</f>
        <v/>
      </c>
      <c r="O1790" s="65" t="str">
        <f>IFERROR(VLOOKUP(Table1[[#This Row],[Vendor ID]],Table549[],2,FALSE),"")</f>
        <v/>
      </c>
      <c r="P1790" s="63"/>
      <c r="Q1790" s="143" t="str">
        <f>IF(Table1[[#This Row],[Posting Date]]&lt;&gt;"",$D$9,"")</f>
        <v/>
      </c>
      <c r="R1790" s="159" t="str">
        <f>IF(Table1[[#This Row],[Posting Date]]&lt;&gt;"",$D$10,"")</f>
        <v/>
      </c>
      <c r="S1790" s="66"/>
      <c r="T1790" s="63"/>
      <c r="U1790" s="67"/>
      <c r="V1790" s="67"/>
      <c r="W1790" s="67" t="str">
        <f t="shared" si="28"/>
        <v/>
      </c>
      <c r="X1790" s="161" t="str">
        <f>IF(E1790="","",(IF(Table1[[#This Row],[Cur]]="USD",Table1[[#This Row],[Cur_Amount Debit]],Table1[[#This Row],[Cur_Amount Debit]]/Table1[[#This Row],[Exchange Rate]])))</f>
        <v/>
      </c>
      <c r="Y1790" s="161" t="str">
        <f>IF(E1790="","",(IF(Table1[[#This Row],[Cur]]="USD",Table1[[#This Row],[Cur_Amount Credit]],Table1[[#This Row],[Cur_Amount Credit]]/ExchangeRate)))</f>
        <v/>
      </c>
      <c r="Z1790" s="203" t="str">
        <f>IF(E1790="","",(Table1[[#This Row],[Debit USD]]-Table1[[#This Row],[Credit USD]]))</f>
        <v/>
      </c>
      <c r="AA1790" s="122"/>
      <c r="AB1790" s="1"/>
      <c r="AC1790" s="15"/>
      <c r="AD1790" s="15" t="str">
        <f>IF(AND(OR(Table1[[#This Row],[Account]]="15030",Table1[[#This Row],[Account]]="15035",Table1[[#This Row],[Account]]="20150"),Table1[[#This Row],[Vendor ID]]=""),1,"")</f>
        <v/>
      </c>
      <c r="AE1790" s="15"/>
      <c r="AF1790" s="15"/>
      <c r="AG1790" s="15"/>
      <c r="AH1790" s="46" t="str">
        <f>IF(Table1[[#This Row],[Posting Date]]&lt;&gt;"","GJ-"&amp;CountryID,"")</f>
        <v/>
      </c>
      <c r="AI1790" s="59" t="str">
        <f>IF(Table1[[#This Row],[Posting Date]]&lt;&gt;"",Table1[[#This Row],[Posting Date]],"")</f>
        <v/>
      </c>
      <c r="AJ1790" s="46"/>
      <c r="AK1790" s="46" t="str">
        <f>IF(Table1[[#This Row],[Description]]&lt;&gt;"",Table1[[#This Row],[Description]],"")</f>
        <v/>
      </c>
      <c r="AL1790" s="46" t="str">
        <f>IF(Table1[[#This Row],[Posting Date]]&lt;&gt;"",Table1[[#This Row],[Reference Number]],"")</f>
        <v/>
      </c>
      <c r="AM1790" s="46" t="str">
        <f>TRIM(Table1[[#This Row],[Line '#]])</f>
        <v/>
      </c>
      <c r="AN1790" s="46" t="str">
        <f>TRIM(Table1[[#This Row],[Account]])</f>
        <v/>
      </c>
      <c r="AO1790" s="46" t="str">
        <f>IF(Table1[[#This Row],[Posting Date]]&lt;&gt;"",$D$5,"")</f>
        <v/>
      </c>
      <c r="AP1790" s="46" t="str">
        <f>TRIM(Table1[[#This Row],[Departments-Prgrams]])</f>
        <v/>
      </c>
      <c r="AQ1790" s="46" t="str">
        <f>TRIM(Table1[[#This Row],[Grant]])</f>
        <v/>
      </c>
      <c r="AR1790" s="46" t="str">
        <f>TRIM(Table1[[#This Row],[Staff ID]])</f>
        <v/>
      </c>
      <c r="AS1790" s="46" t="str">
        <f>IF(TRIM(Table1[[#This Row],[Budget Code]])=0,"",TRIM(Table1[[#This Row],[Budget Code]]))</f>
        <v/>
      </c>
      <c r="AT1790" s="46" t="str">
        <f>IF(Table1[[#This Row],[Line Description]]&lt;&gt;"",Table1[[#This Row],[Line Description]],"")</f>
        <v/>
      </c>
      <c r="AU1790" s="46" t="str">
        <f>IF(Table1[[#This Row],[Cur_Amount Debit]]&gt;0,ROUND(Table1[[#This Row],[Cur_Amount Debit]],2),"")</f>
        <v/>
      </c>
      <c r="AV1790" s="46" t="str">
        <f>IF(Table1[[#This Row],[Cur_Amount Credit]]&gt;0,ROUND(Table1[[#This Row],[Cur_Amount Credit]],2),"")</f>
        <v/>
      </c>
      <c r="AW1790" s="46" t="str">
        <f>LEFT(Table1[[#This Row],[Cur]],3)</f>
        <v/>
      </c>
      <c r="AX1790" s="59"/>
      <c r="AY1790" s="46"/>
      <c r="AZ1790" s="46" t="str">
        <f>IF(Table1[[#This Row],[Cur]]&lt;&gt;"",IF(Table1[[#This Row],[Cur]]="USD","",ExchangeRate),"")</f>
        <v/>
      </c>
      <c r="BA1790" s="46" t="str">
        <f>IF(Table1[[#This Row],[Grant]]&lt;&gt;"",VLOOKUP(Table1[[#This Row],[Grant]],Grants!B:D,3),"")</f>
        <v/>
      </c>
      <c r="BB1790" s="46" t="str">
        <f>TRIM(Table1[[#This Row],[Vendor ID]])</f>
        <v/>
      </c>
      <c r="BC1790">
        <f>IF(Table1[[#This Row],[Reference Number]]=Q1789,BC1789,BC1789+1)</f>
        <v>2</v>
      </c>
    </row>
    <row r="1791" spans="1:55" ht="11.25" hidden="1" customHeight="1">
      <c r="A1791" s="1"/>
      <c r="B1791" s="88" t="str">
        <f>IF(Table1[[#This Row],[Posting Date]]&lt;&gt;"",IF(Table1[[#This Row],[Reference Number]]=Q1790,B1790+1,1),"")</f>
        <v/>
      </c>
      <c r="C1791" s="61"/>
      <c r="D1791" s="61"/>
      <c r="E1791" s="218"/>
      <c r="F1791" s="143" t="str">
        <f>IFERROR(IF(VLOOKUP(Table1[[#This Row],[Budget Code Description]],Dimentions!$X$6:$AC$132,2,FALSE)="","",VLOOKUP(Table1[[#This Row],[Budget Code Description]],Dimentions!$X$6:$AC$132,2,FALSE)),"")</f>
        <v/>
      </c>
      <c r="G1791" s="143" t="str">
        <f>IFERROR(VLOOKUP(Table1[[#This Row],[Budget Code Description]],Dimentions!$X$6:$AC$132,3,FALSE),"")</f>
        <v/>
      </c>
      <c r="H1791" s="64" t="str">
        <f>IFERROR(VLOOKUP(Table1[[#This Row],[Account]],Dimentions!$S$6:$V$233,2,FALSE),"")</f>
        <v/>
      </c>
      <c r="I1791" s="62">
        <f>_xlfn.NUMBERVALUE(LEFT(Table1[[#This Row],[Account]],1))</f>
        <v>0</v>
      </c>
      <c r="J1791" s="62" t="str">
        <f>IFERROR(VLOOKUP(Table1[[#This Row],[Budget Code Description]],Table6[#All],7,FALSE),"")</f>
        <v/>
      </c>
      <c r="K1791" s="143" t="str">
        <f>IFERROR(VLOOKUP(Table1[[#This Row],[Budget Code Description]],Table6[#All],8,FALSE),"")</f>
        <v/>
      </c>
      <c r="L1791" s="63"/>
      <c r="M1791" s="65" t="str">
        <f>IFERROR(VLOOKUP(Table1[[#This Row],[Staff ID]],Table2[],2,FALSE),"")</f>
        <v/>
      </c>
      <c r="N1791" s="211" t="str">
        <f>IFERROR(IF(VLOOKUP(Table1[[#This Row],[Budget Code Description]],Dimentions!$X$6:$AC$97,4,FALSE)="","",VLOOKUP(Table1[[#This Row],[Budget Code Description]],Dimentions!$X$6:$AC$97,4,FALSE)),"")</f>
        <v/>
      </c>
      <c r="O1791" s="65" t="str">
        <f>IFERROR(VLOOKUP(Table1[[#This Row],[Vendor ID]],Table549[],2,FALSE),"")</f>
        <v/>
      </c>
      <c r="P1791" s="63"/>
      <c r="Q1791" s="143" t="str">
        <f>IF(Table1[[#This Row],[Posting Date]]&lt;&gt;"",$D$9,"")</f>
        <v/>
      </c>
      <c r="R1791" s="159" t="str">
        <f>IF(Table1[[#This Row],[Posting Date]]&lt;&gt;"",$D$10,"")</f>
        <v/>
      </c>
      <c r="S1791" s="66"/>
      <c r="T1791" s="63"/>
      <c r="U1791" s="67"/>
      <c r="V1791" s="67"/>
      <c r="W1791" s="67" t="str">
        <f t="shared" si="28"/>
        <v/>
      </c>
      <c r="X1791" s="161" t="str">
        <f>IF(E1791="","",(IF(Table1[[#This Row],[Cur]]="USD",Table1[[#This Row],[Cur_Amount Debit]],Table1[[#This Row],[Cur_Amount Debit]]/Table1[[#This Row],[Exchange Rate]])))</f>
        <v/>
      </c>
      <c r="Y1791" s="161" t="str">
        <f>IF(E1791="","",(IF(Table1[[#This Row],[Cur]]="USD",Table1[[#This Row],[Cur_Amount Credit]],Table1[[#This Row],[Cur_Amount Credit]]/ExchangeRate)))</f>
        <v/>
      </c>
      <c r="Z1791" s="203" t="str">
        <f>IF(E1791="","",(Table1[[#This Row],[Debit USD]]-Table1[[#This Row],[Credit USD]]))</f>
        <v/>
      </c>
      <c r="AA1791" s="122"/>
      <c r="AB1791" s="1"/>
      <c r="AC1791" s="15"/>
      <c r="AD1791" s="15" t="str">
        <f>IF(AND(OR(Table1[[#This Row],[Account]]="15030",Table1[[#This Row],[Account]]="15035",Table1[[#This Row],[Account]]="20150"),Table1[[#This Row],[Vendor ID]]=""),1,"")</f>
        <v/>
      </c>
      <c r="AE1791" s="15"/>
      <c r="AF1791" s="15"/>
      <c r="AG1791" s="15"/>
      <c r="AH1791" s="46" t="str">
        <f>IF(Table1[[#This Row],[Posting Date]]&lt;&gt;"","GJ-"&amp;CountryID,"")</f>
        <v/>
      </c>
      <c r="AI1791" s="59" t="str">
        <f>IF(Table1[[#This Row],[Posting Date]]&lt;&gt;"",Table1[[#This Row],[Posting Date]],"")</f>
        <v/>
      </c>
      <c r="AJ1791" s="46"/>
      <c r="AK1791" s="46" t="str">
        <f>IF(Table1[[#This Row],[Description]]&lt;&gt;"",Table1[[#This Row],[Description]],"")</f>
        <v/>
      </c>
      <c r="AL1791" s="46" t="str">
        <f>IF(Table1[[#This Row],[Posting Date]]&lt;&gt;"",Table1[[#This Row],[Reference Number]],"")</f>
        <v/>
      </c>
      <c r="AM1791" s="46" t="str">
        <f>TRIM(Table1[[#This Row],[Line '#]])</f>
        <v/>
      </c>
      <c r="AN1791" s="46" t="str">
        <f>TRIM(Table1[[#This Row],[Account]])</f>
        <v/>
      </c>
      <c r="AO1791" s="46" t="str">
        <f>IF(Table1[[#This Row],[Posting Date]]&lt;&gt;"",$D$5,"")</f>
        <v/>
      </c>
      <c r="AP1791" s="46" t="str">
        <f>TRIM(Table1[[#This Row],[Departments-Prgrams]])</f>
        <v/>
      </c>
      <c r="AQ1791" s="46" t="str">
        <f>TRIM(Table1[[#This Row],[Grant]])</f>
        <v/>
      </c>
      <c r="AR1791" s="46" t="str">
        <f>TRIM(Table1[[#This Row],[Staff ID]])</f>
        <v/>
      </c>
      <c r="AS1791" s="46" t="str">
        <f>IF(TRIM(Table1[[#This Row],[Budget Code]])=0,"",TRIM(Table1[[#This Row],[Budget Code]]))</f>
        <v/>
      </c>
      <c r="AT1791" s="46" t="str">
        <f>IF(Table1[[#This Row],[Line Description]]&lt;&gt;"",Table1[[#This Row],[Line Description]],"")</f>
        <v/>
      </c>
      <c r="AU1791" s="46" t="str">
        <f>IF(Table1[[#This Row],[Cur_Amount Debit]]&gt;0,ROUND(Table1[[#This Row],[Cur_Amount Debit]],2),"")</f>
        <v/>
      </c>
      <c r="AV1791" s="46" t="str">
        <f>IF(Table1[[#This Row],[Cur_Amount Credit]]&gt;0,ROUND(Table1[[#This Row],[Cur_Amount Credit]],2),"")</f>
        <v/>
      </c>
      <c r="AW1791" s="46" t="str">
        <f>LEFT(Table1[[#This Row],[Cur]],3)</f>
        <v/>
      </c>
      <c r="AX1791" s="59"/>
      <c r="AY1791" s="46"/>
      <c r="AZ1791" s="46" t="str">
        <f>IF(Table1[[#This Row],[Cur]]&lt;&gt;"",IF(Table1[[#This Row],[Cur]]="USD","",ExchangeRate),"")</f>
        <v/>
      </c>
      <c r="BA1791" s="46" t="str">
        <f>IF(Table1[[#This Row],[Grant]]&lt;&gt;"",VLOOKUP(Table1[[#This Row],[Grant]],Grants!B:D,3),"")</f>
        <v/>
      </c>
      <c r="BB1791" s="46" t="str">
        <f>TRIM(Table1[[#This Row],[Vendor ID]])</f>
        <v/>
      </c>
      <c r="BC1791">
        <f>IF(Table1[[#This Row],[Reference Number]]=Q1790,BC1790,BC1790+1)</f>
        <v>2</v>
      </c>
    </row>
    <row r="1792" spans="1:55" ht="11.25" hidden="1" customHeight="1">
      <c r="A1792" s="1"/>
      <c r="B1792" s="88" t="str">
        <f>IF(Table1[[#This Row],[Posting Date]]&lt;&gt;"",IF(Table1[[#This Row],[Reference Number]]=Q1791,B1791+1,1),"")</f>
        <v/>
      </c>
      <c r="C1792" s="61"/>
      <c r="D1792" s="61"/>
      <c r="E1792" s="218"/>
      <c r="F1792" s="143" t="str">
        <f>IFERROR(IF(VLOOKUP(Table1[[#This Row],[Budget Code Description]],Dimentions!$X$6:$AC$132,2,FALSE)="","",VLOOKUP(Table1[[#This Row],[Budget Code Description]],Dimentions!$X$6:$AC$132,2,FALSE)),"")</f>
        <v/>
      </c>
      <c r="G1792" s="143" t="str">
        <f>IFERROR(VLOOKUP(Table1[[#This Row],[Budget Code Description]],Dimentions!$X$6:$AC$132,3,FALSE),"")</f>
        <v/>
      </c>
      <c r="H1792" s="64" t="str">
        <f>IFERROR(VLOOKUP(Table1[[#This Row],[Account]],Dimentions!$S$6:$V$233,2,FALSE),"")</f>
        <v/>
      </c>
      <c r="I1792" s="62">
        <f>_xlfn.NUMBERVALUE(LEFT(Table1[[#This Row],[Account]],1))</f>
        <v>0</v>
      </c>
      <c r="J1792" s="62" t="str">
        <f>IFERROR(VLOOKUP(Table1[[#This Row],[Budget Code Description]],Table6[#All],7,FALSE),"")</f>
        <v/>
      </c>
      <c r="K1792" s="143" t="str">
        <f>IFERROR(VLOOKUP(Table1[[#This Row],[Budget Code Description]],Table6[#All],8,FALSE),"")</f>
        <v/>
      </c>
      <c r="L1792" s="63"/>
      <c r="M1792" s="65" t="str">
        <f>IFERROR(VLOOKUP(Table1[[#This Row],[Staff ID]],Table2[],2,FALSE),"")</f>
        <v/>
      </c>
      <c r="N1792" s="211" t="str">
        <f>IFERROR(IF(VLOOKUP(Table1[[#This Row],[Budget Code Description]],Dimentions!$X$6:$AC$97,4,FALSE)="","",VLOOKUP(Table1[[#This Row],[Budget Code Description]],Dimentions!$X$6:$AC$97,4,FALSE)),"")</f>
        <v/>
      </c>
      <c r="O1792" s="65" t="str">
        <f>IFERROR(VLOOKUP(Table1[[#This Row],[Vendor ID]],Table549[],2,FALSE),"")</f>
        <v/>
      </c>
      <c r="P1792" s="63"/>
      <c r="Q1792" s="143" t="str">
        <f>IF(Table1[[#This Row],[Posting Date]]&lt;&gt;"",$D$9,"")</f>
        <v/>
      </c>
      <c r="R1792" s="159" t="str">
        <f>IF(Table1[[#This Row],[Posting Date]]&lt;&gt;"",$D$10,"")</f>
        <v/>
      </c>
      <c r="S1792" s="66"/>
      <c r="T1792" s="63"/>
      <c r="U1792" s="67"/>
      <c r="V1792" s="67"/>
      <c r="W1792" s="67" t="str">
        <f t="shared" si="28"/>
        <v/>
      </c>
      <c r="X1792" s="161" t="str">
        <f>IF(E1792="","",(IF(Table1[[#This Row],[Cur]]="USD",Table1[[#This Row],[Cur_Amount Debit]],Table1[[#This Row],[Cur_Amount Debit]]/Table1[[#This Row],[Exchange Rate]])))</f>
        <v/>
      </c>
      <c r="Y1792" s="161" t="str">
        <f>IF(E1792="","",(IF(Table1[[#This Row],[Cur]]="USD",Table1[[#This Row],[Cur_Amount Credit]],Table1[[#This Row],[Cur_Amount Credit]]/ExchangeRate)))</f>
        <v/>
      </c>
      <c r="Z1792" s="203" t="str">
        <f>IF(E1792="","",(Table1[[#This Row],[Debit USD]]-Table1[[#This Row],[Credit USD]]))</f>
        <v/>
      </c>
      <c r="AA1792" s="122"/>
      <c r="AB1792" s="1"/>
      <c r="AC1792" s="15"/>
      <c r="AD1792" s="15" t="str">
        <f>IF(AND(OR(Table1[[#This Row],[Account]]="15030",Table1[[#This Row],[Account]]="15035",Table1[[#This Row],[Account]]="20150"),Table1[[#This Row],[Vendor ID]]=""),1,"")</f>
        <v/>
      </c>
      <c r="AE1792" s="15"/>
      <c r="AF1792" s="15"/>
      <c r="AG1792" s="15"/>
      <c r="AH1792" s="46" t="str">
        <f>IF(Table1[[#This Row],[Posting Date]]&lt;&gt;"","GJ-"&amp;CountryID,"")</f>
        <v/>
      </c>
      <c r="AI1792" s="59" t="str">
        <f>IF(Table1[[#This Row],[Posting Date]]&lt;&gt;"",Table1[[#This Row],[Posting Date]],"")</f>
        <v/>
      </c>
      <c r="AJ1792" s="46"/>
      <c r="AK1792" s="46" t="str">
        <f>IF(Table1[[#This Row],[Description]]&lt;&gt;"",Table1[[#This Row],[Description]],"")</f>
        <v/>
      </c>
      <c r="AL1792" s="46" t="str">
        <f>IF(Table1[[#This Row],[Posting Date]]&lt;&gt;"",Table1[[#This Row],[Reference Number]],"")</f>
        <v/>
      </c>
      <c r="AM1792" s="46" t="str">
        <f>TRIM(Table1[[#This Row],[Line '#]])</f>
        <v/>
      </c>
      <c r="AN1792" s="46" t="str">
        <f>TRIM(Table1[[#This Row],[Account]])</f>
        <v/>
      </c>
      <c r="AO1792" s="46" t="str">
        <f>IF(Table1[[#This Row],[Posting Date]]&lt;&gt;"",$D$5,"")</f>
        <v/>
      </c>
      <c r="AP1792" s="46" t="str">
        <f>TRIM(Table1[[#This Row],[Departments-Prgrams]])</f>
        <v/>
      </c>
      <c r="AQ1792" s="46" t="str">
        <f>TRIM(Table1[[#This Row],[Grant]])</f>
        <v/>
      </c>
      <c r="AR1792" s="46" t="str">
        <f>TRIM(Table1[[#This Row],[Staff ID]])</f>
        <v/>
      </c>
      <c r="AS1792" s="46" t="str">
        <f>IF(TRIM(Table1[[#This Row],[Budget Code]])=0,"",TRIM(Table1[[#This Row],[Budget Code]]))</f>
        <v/>
      </c>
      <c r="AT1792" s="46" t="str">
        <f>IF(Table1[[#This Row],[Line Description]]&lt;&gt;"",Table1[[#This Row],[Line Description]],"")</f>
        <v/>
      </c>
      <c r="AU1792" s="46" t="str">
        <f>IF(Table1[[#This Row],[Cur_Amount Debit]]&gt;0,ROUND(Table1[[#This Row],[Cur_Amount Debit]],2),"")</f>
        <v/>
      </c>
      <c r="AV1792" s="46" t="str">
        <f>IF(Table1[[#This Row],[Cur_Amount Credit]]&gt;0,ROUND(Table1[[#This Row],[Cur_Amount Credit]],2),"")</f>
        <v/>
      </c>
      <c r="AW1792" s="46" t="str">
        <f>LEFT(Table1[[#This Row],[Cur]],3)</f>
        <v/>
      </c>
      <c r="AX1792" s="59"/>
      <c r="AY1792" s="46"/>
      <c r="AZ1792" s="46" t="str">
        <f>IF(Table1[[#This Row],[Cur]]&lt;&gt;"",IF(Table1[[#This Row],[Cur]]="USD","",ExchangeRate),"")</f>
        <v/>
      </c>
      <c r="BA1792" s="46" t="str">
        <f>IF(Table1[[#This Row],[Grant]]&lt;&gt;"",VLOOKUP(Table1[[#This Row],[Grant]],Grants!B:D,3),"")</f>
        <v/>
      </c>
      <c r="BB1792" s="46" t="str">
        <f>TRIM(Table1[[#This Row],[Vendor ID]])</f>
        <v/>
      </c>
      <c r="BC1792">
        <f>IF(Table1[[#This Row],[Reference Number]]=Q1791,BC1791,BC1791+1)</f>
        <v>2</v>
      </c>
    </row>
    <row r="1793" spans="1:55" ht="11.25" hidden="1" customHeight="1">
      <c r="A1793" s="1"/>
      <c r="B1793" s="88" t="str">
        <f>IF(Table1[[#This Row],[Posting Date]]&lt;&gt;"",IF(Table1[[#This Row],[Reference Number]]=Q1792,B1792+1,1),"")</f>
        <v/>
      </c>
      <c r="C1793" s="61"/>
      <c r="D1793" s="61"/>
      <c r="E1793" s="218"/>
      <c r="F1793" s="143" t="str">
        <f>IFERROR(IF(VLOOKUP(Table1[[#This Row],[Budget Code Description]],Dimentions!$X$6:$AC$132,2,FALSE)="","",VLOOKUP(Table1[[#This Row],[Budget Code Description]],Dimentions!$X$6:$AC$132,2,FALSE)),"")</f>
        <v/>
      </c>
      <c r="G1793" s="143" t="str">
        <f>IFERROR(VLOOKUP(Table1[[#This Row],[Budget Code Description]],Dimentions!$X$6:$AC$132,3,FALSE),"")</f>
        <v/>
      </c>
      <c r="H1793" s="64" t="str">
        <f>IFERROR(VLOOKUP(Table1[[#This Row],[Account]],Dimentions!$S$6:$V$233,2,FALSE),"")</f>
        <v/>
      </c>
      <c r="I1793" s="62">
        <f>_xlfn.NUMBERVALUE(LEFT(Table1[[#This Row],[Account]],1))</f>
        <v>0</v>
      </c>
      <c r="J1793" s="62" t="str">
        <f>IFERROR(VLOOKUP(Table1[[#This Row],[Budget Code Description]],Table6[#All],7,FALSE),"")</f>
        <v/>
      </c>
      <c r="K1793" s="143" t="str">
        <f>IFERROR(VLOOKUP(Table1[[#This Row],[Budget Code Description]],Table6[#All],8,FALSE),"")</f>
        <v/>
      </c>
      <c r="L1793" s="63"/>
      <c r="M1793" s="65" t="str">
        <f>IFERROR(VLOOKUP(Table1[[#This Row],[Staff ID]],Table2[],2,FALSE),"")</f>
        <v/>
      </c>
      <c r="N1793" s="211" t="str">
        <f>IFERROR(IF(VLOOKUP(Table1[[#This Row],[Budget Code Description]],Dimentions!$X$6:$AC$97,4,FALSE)="","",VLOOKUP(Table1[[#This Row],[Budget Code Description]],Dimentions!$X$6:$AC$97,4,FALSE)),"")</f>
        <v/>
      </c>
      <c r="O1793" s="65" t="str">
        <f>IFERROR(VLOOKUP(Table1[[#This Row],[Vendor ID]],Table549[],2,FALSE),"")</f>
        <v/>
      </c>
      <c r="P1793" s="63"/>
      <c r="Q1793" s="143" t="str">
        <f>IF(Table1[[#This Row],[Posting Date]]&lt;&gt;"",$D$9,"")</f>
        <v/>
      </c>
      <c r="R1793" s="159" t="str">
        <f>IF(Table1[[#This Row],[Posting Date]]&lt;&gt;"",$D$10,"")</f>
        <v/>
      </c>
      <c r="S1793" s="66"/>
      <c r="T1793" s="63"/>
      <c r="U1793" s="67"/>
      <c r="V1793" s="67"/>
      <c r="W1793" s="67" t="str">
        <f t="shared" si="28"/>
        <v/>
      </c>
      <c r="X1793" s="161" t="str">
        <f>IF(E1793="","",(IF(Table1[[#This Row],[Cur]]="USD",Table1[[#This Row],[Cur_Amount Debit]],Table1[[#This Row],[Cur_Amount Debit]]/Table1[[#This Row],[Exchange Rate]])))</f>
        <v/>
      </c>
      <c r="Y1793" s="161" t="str">
        <f>IF(E1793="","",(IF(Table1[[#This Row],[Cur]]="USD",Table1[[#This Row],[Cur_Amount Credit]],Table1[[#This Row],[Cur_Amount Credit]]/ExchangeRate)))</f>
        <v/>
      </c>
      <c r="Z1793" s="203" t="str">
        <f>IF(E1793="","",(Table1[[#This Row],[Debit USD]]-Table1[[#This Row],[Credit USD]]))</f>
        <v/>
      </c>
      <c r="AA1793" s="122"/>
      <c r="AB1793" s="1"/>
      <c r="AC1793" s="15"/>
      <c r="AD1793" s="15" t="str">
        <f>IF(AND(OR(Table1[[#This Row],[Account]]="15030",Table1[[#This Row],[Account]]="15035",Table1[[#This Row],[Account]]="20150"),Table1[[#This Row],[Vendor ID]]=""),1,"")</f>
        <v/>
      </c>
      <c r="AE1793" s="15"/>
      <c r="AF1793" s="15"/>
      <c r="AG1793" s="15"/>
      <c r="AH1793" s="46" t="str">
        <f>IF(Table1[[#This Row],[Posting Date]]&lt;&gt;"","GJ-"&amp;CountryID,"")</f>
        <v/>
      </c>
      <c r="AI1793" s="59" t="str">
        <f>IF(Table1[[#This Row],[Posting Date]]&lt;&gt;"",Table1[[#This Row],[Posting Date]],"")</f>
        <v/>
      </c>
      <c r="AJ1793" s="46"/>
      <c r="AK1793" s="46" t="str">
        <f>IF(Table1[[#This Row],[Description]]&lt;&gt;"",Table1[[#This Row],[Description]],"")</f>
        <v/>
      </c>
      <c r="AL1793" s="46" t="str">
        <f>IF(Table1[[#This Row],[Posting Date]]&lt;&gt;"",Table1[[#This Row],[Reference Number]],"")</f>
        <v/>
      </c>
      <c r="AM1793" s="46" t="str">
        <f>TRIM(Table1[[#This Row],[Line '#]])</f>
        <v/>
      </c>
      <c r="AN1793" s="46" t="str">
        <f>TRIM(Table1[[#This Row],[Account]])</f>
        <v/>
      </c>
      <c r="AO1793" s="46" t="str">
        <f>IF(Table1[[#This Row],[Posting Date]]&lt;&gt;"",$D$5,"")</f>
        <v/>
      </c>
      <c r="AP1793" s="46" t="str">
        <f>TRIM(Table1[[#This Row],[Departments-Prgrams]])</f>
        <v/>
      </c>
      <c r="AQ1793" s="46" t="str">
        <f>TRIM(Table1[[#This Row],[Grant]])</f>
        <v/>
      </c>
      <c r="AR1793" s="46" t="str">
        <f>TRIM(Table1[[#This Row],[Staff ID]])</f>
        <v/>
      </c>
      <c r="AS1793" s="46" t="str">
        <f>IF(TRIM(Table1[[#This Row],[Budget Code]])=0,"",TRIM(Table1[[#This Row],[Budget Code]]))</f>
        <v/>
      </c>
      <c r="AT1793" s="46" t="str">
        <f>IF(Table1[[#This Row],[Line Description]]&lt;&gt;"",Table1[[#This Row],[Line Description]],"")</f>
        <v/>
      </c>
      <c r="AU1793" s="46" t="str">
        <f>IF(Table1[[#This Row],[Cur_Amount Debit]]&gt;0,ROUND(Table1[[#This Row],[Cur_Amount Debit]],2),"")</f>
        <v/>
      </c>
      <c r="AV1793" s="46" t="str">
        <f>IF(Table1[[#This Row],[Cur_Amount Credit]]&gt;0,ROUND(Table1[[#This Row],[Cur_Amount Credit]],2),"")</f>
        <v/>
      </c>
      <c r="AW1793" s="46" t="str">
        <f>LEFT(Table1[[#This Row],[Cur]],3)</f>
        <v/>
      </c>
      <c r="AX1793" s="59"/>
      <c r="AY1793" s="46"/>
      <c r="AZ1793" s="46" t="str">
        <f>IF(Table1[[#This Row],[Cur]]&lt;&gt;"",IF(Table1[[#This Row],[Cur]]="USD","",ExchangeRate),"")</f>
        <v/>
      </c>
      <c r="BA1793" s="46" t="str">
        <f>IF(Table1[[#This Row],[Grant]]&lt;&gt;"",VLOOKUP(Table1[[#This Row],[Grant]],Grants!B:D,3),"")</f>
        <v/>
      </c>
      <c r="BB1793" s="46" t="str">
        <f>TRIM(Table1[[#This Row],[Vendor ID]])</f>
        <v/>
      </c>
      <c r="BC1793">
        <f>IF(Table1[[#This Row],[Reference Number]]=Q1792,BC1792,BC1792+1)</f>
        <v>2</v>
      </c>
    </row>
    <row r="1794" spans="1:55" ht="11.25" hidden="1" customHeight="1">
      <c r="A1794" s="1"/>
      <c r="B1794" s="88" t="str">
        <f>IF(Table1[[#This Row],[Posting Date]]&lt;&gt;"",IF(Table1[[#This Row],[Reference Number]]=Q1793,B1793+1,1),"")</f>
        <v/>
      </c>
      <c r="C1794" s="61"/>
      <c r="D1794" s="61"/>
      <c r="E1794" s="218"/>
      <c r="F1794" s="143" t="str">
        <f>IFERROR(IF(VLOOKUP(Table1[[#This Row],[Budget Code Description]],Dimentions!$X$6:$AC$132,2,FALSE)="","",VLOOKUP(Table1[[#This Row],[Budget Code Description]],Dimentions!$X$6:$AC$132,2,FALSE)),"")</f>
        <v/>
      </c>
      <c r="G1794" s="143" t="str">
        <f>IFERROR(VLOOKUP(Table1[[#This Row],[Budget Code Description]],Dimentions!$X$6:$AC$132,3,FALSE),"")</f>
        <v/>
      </c>
      <c r="H1794" s="64" t="str">
        <f>IFERROR(VLOOKUP(Table1[[#This Row],[Account]],Dimentions!$S$6:$V$233,2,FALSE),"")</f>
        <v/>
      </c>
      <c r="I1794" s="62">
        <f>_xlfn.NUMBERVALUE(LEFT(Table1[[#This Row],[Account]],1))</f>
        <v>0</v>
      </c>
      <c r="J1794" s="62" t="str">
        <f>IFERROR(VLOOKUP(Table1[[#This Row],[Budget Code Description]],Table6[#All],7,FALSE),"")</f>
        <v/>
      </c>
      <c r="K1794" s="143" t="str">
        <f>IFERROR(VLOOKUP(Table1[[#This Row],[Budget Code Description]],Table6[#All],8,FALSE),"")</f>
        <v/>
      </c>
      <c r="L1794" s="63"/>
      <c r="M1794" s="65" t="str">
        <f>IFERROR(VLOOKUP(Table1[[#This Row],[Staff ID]],Table2[],2,FALSE),"")</f>
        <v/>
      </c>
      <c r="N1794" s="211" t="str">
        <f>IFERROR(IF(VLOOKUP(Table1[[#This Row],[Budget Code Description]],Dimentions!$X$6:$AC$97,4,FALSE)="","",VLOOKUP(Table1[[#This Row],[Budget Code Description]],Dimentions!$X$6:$AC$97,4,FALSE)),"")</f>
        <v/>
      </c>
      <c r="O1794" s="65" t="str">
        <f>IFERROR(VLOOKUP(Table1[[#This Row],[Vendor ID]],Table549[],2,FALSE),"")</f>
        <v/>
      </c>
      <c r="P1794" s="63"/>
      <c r="Q1794" s="143" t="str">
        <f>IF(Table1[[#This Row],[Posting Date]]&lt;&gt;"",$D$9,"")</f>
        <v/>
      </c>
      <c r="R1794" s="159" t="str">
        <f>IF(Table1[[#This Row],[Posting Date]]&lt;&gt;"",$D$10,"")</f>
        <v/>
      </c>
      <c r="S1794" s="66"/>
      <c r="T1794" s="63"/>
      <c r="U1794" s="67"/>
      <c r="V1794" s="67"/>
      <c r="W1794" s="67" t="str">
        <f t="shared" si="28"/>
        <v/>
      </c>
      <c r="X1794" s="161" t="str">
        <f>IF(E1794="","",(IF(Table1[[#This Row],[Cur]]="USD",Table1[[#This Row],[Cur_Amount Debit]],Table1[[#This Row],[Cur_Amount Debit]]/Table1[[#This Row],[Exchange Rate]])))</f>
        <v/>
      </c>
      <c r="Y1794" s="161" t="str">
        <f>IF(E1794="","",(IF(Table1[[#This Row],[Cur]]="USD",Table1[[#This Row],[Cur_Amount Credit]],Table1[[#This Row],[Cur_Amount Credit]]/ExchangeRate)))</f>
        <v/>
      </c>
      <c r="Z1794" s="203" t="str">
        <f>IF(E1794="","",(Table1[[#This Row],[Debit USD]]-Table1[[#This Row],[Credit USD]]))</f>
        <v/>
      </c>
      <c r="AA1794" s="122"/>
      <c r="AB1794" s="1"/>
      <c r="AC1794" s="15"/>
      <c r="AD1794" s="15" t="str">
        <f>IF(AND(OR(Table1[[#This Row],[Account]]="15030",Table1[[#This Row],[Account]]="15035",Table1[[#This Row],[Account]]="20150"),Table1[[#This Row],[Vendor ID]]=""),1,"")</f>
        <v/>
      </c>
      <c r="AE1794" s="15"/>
      <c r="AF1794" s="15"/>
      <c r="AG1794" s="15"/>
      <c r="AH1794" s="46" t="str">
        <f>IF(Table1[[#This Row],[Posting Date]]&lt;&gt;"","GJ-"&amp;CountryID,"")</f>
        <v/>
      </c>
      <c r="AI1794" s="59" t="str">
        <f>IF(Table1[[#This Row],[Posting Date]]&lt;&gt;"",Table1[[#This Row],[Posting Date]],"")</f>
        <v/>
      </c>
      <c r="AJ1794" s="46"/>
      <c r="AK1794" s="46" t="str">
        <f>IF(Table1[[#This Row],[Description]]&lt;&gt;"",Table1[[#This Row],[Description]],"")</f>
        <v/>
      </c>
      <c r="AL1794" s="46" t="str">
        <f>IF(Table1[[#This Row],[Posting Date]]&lt;&gt;"",Table1[[#This Row],[Reference Number]],"")</f>
        <v/>
      </c>
      <c r="AM1794" s="46" t="str">
        <f>TRIM(Table1[[#This Row],[Line '#]])</f>
        <v/>
      </c>
      <c r="AN1794" s="46" t="str">
        <f>TRIM(Table1[[#This Row],[Account]])</f>
        <v/>
      </c>
      <c r="AO1794" s="46" t="str">
        <f>IF(Table1[[#This Row],[Posting Date]]&lt;&gt;"",$D$5,"")</f>
        <v/>
      </c>
      <c r="AP1794" s="46" t="str">
        <f>TRIM(Table1[[#This Row],[Departments-Prgrams]])</f>
        <v/>
      </c>
      <c r="AQ1794" s="46" t="str">
        <f>TRIM(Table1[[#This Row],[Grant]])</f>
        <v/>
      </c>
      <c r="AR1794" s="46" t="str">
        <f>TRIM(Table1[[#This Row],[Staff ID]])</f>
        <v/>
      </c>
      <c r="AS1794" s="46" t="str">
        <f>IF(TRIM(Table1[[#This Row],[Budget Code]])=0,"",TRIM(Table1[[#This Row],[Budget Code]]))</f>
        <v/>
      </c>
      <c r="AT1794" s="46" t="str">
        <f>IF(Table1[[#This Row],[Line Description]]&lt;&gt;"",Table1[[#This Row],[Line Description]],"")</f>
        <v/>
      </c>
      <c r="AU1794" s="46" t="str">
        <f>IF(Table1[[#This Row],[Cur_Amount Debit]]&gt;0,ROUND(Table1[[#This Row],[Cur_Amount Debit]],2),"")</f>
        <v/>
      </c>
      <c r="AV1794" s="46" t="str">
        <f>IF(Table1[[#This Row],[Cur_Amount Credit]]&gt;0,ROUND(Table1[[#This Row],[Cur_Amount Credit]],2),"")</f>
        <v/>
      </c>
      <c r="AW1794" s="46" t="str">
        <f>LEFT(Table1[[#This Row],[Cur]],3)</f>
        <v/>
      </c>
      <c r="AX1794" s="59"/>
      <c r="AY1794" s="46"/>
      <c r="AZ1794" s="46" t="str">
        <f>IF(Table1[[#This Row],[Cur]]&lt;&gt;"",IF(Table1[[#This Row],[Cur]]="USD","",ExchangeRate),"")</f>
        <v/>
      </c>
      <c r="BA1794" s="46" t="str">
        <f>IF(Table1[[#This Row],[Grant]]&lt;&gt;"",VLOOKUP(Table1[[#This Row],[Grant]],Grants!B:D,3),"")</f>
        <v/>
      </c>
      <c r="BB1794" s="46" t="str">
        <f>TRIM(Table1[[#This Row],[Vendor ID]])</f>
        <v/>
      </c>
      <c r="BC1794">
        <f>IF(Table1[[#This Row],[Reference Number]]=Q1793,BC1793,BC1793+1)</f>
        <v>2</v>
      </c>
    </row>
    <row r="1795" spans="1:55" ht="11.25" hidden="1" customHeight="1">
      <c r="A1795" s="1"/>
      <c r="B1795" s="88" t="str">
        <f>IF(Table1[[#This Row],[Posting Date]]&lt;&gt;"",IF(Table1[[#This Row],[Reference Number]]=Q1794,B1794+1,1),"")</f>
        <v/>
      </c>
      <c r="C1795" s="61"/>
      <c r="D1795" s="61"/>
      <c r="E1795" s="218"/>
      <c r="F1795" s="143" t="str">
        <f>IFERROR(IF(VLOOKUP(Table1[[#This Row],[Budget Code Description]],Dimentions!$X$6:$AC$132,2,FALSE)="","",VLOOKUP(Table1[[#This Row],[Budget Code Description]],Dimentions!$X$6:$AC$132,2,FALSE)),"")</f>
        <v/>
      </c>
      <c r="G1795" s="143" t="str">
        <f>IFERROR(VLOOKUP(Table1[[#This Row],[Budget Code Description]],Dimentions!$X$6:$AC$132,3,FALSE),"")</f>
        <v/>
      </c>
      <c r="H1795" s="64" t="str">
        <f>IFERROR(VLOOKUP(Table1[[#This Row],[Account]],Dimentions!$S$6:$V$233,2,FALSE),"")</f>
        <v/>
      </c>
      <c r="I1795" s="62">
        <f>_xlfn.NUMBERVALUE(LEFT(Table1[[#This Row],[Account]],1))</f>
        <v>0</v>
      </c>
      <c r="J1795" s="62" t="str">
        <f>IFERROR(VLOOKUP(Table1[[#This Row],[Budget Code Description]],Table6[#All],7,FALSE),"")</f>
        <v/>
      </c>
      <c r="K1795" s="143" t="str">
        <f>IFERROR(VLOOKUP(Table1[[#This Row],[Budget Code Description]],Table6[#All],8,FALSE),"")</f>
        <v/>
      </c>
      <c r="L1795" s="63"/>
      <c r="M1795" s="65" t="str">
        <f>IFERROR(VLOOKUP(Table1[[#This Row],[Staff ID]],Table2[],2,FALSE),"")</f>
        <v/>
      </c>
      <c r="N1795" s="211" t="str">
        <f>IFERROR(IF(VLOOKUP(Table1[[#This Row],[Budget Code Description]],Dimentions!$X$6:$AC$97,4,FALSE)="","",VLOOKUP(Table1[[#This Row],[Budget Code Description]],Dimentions!$X$6:$AC$97,4,FALSE)),"")</f>
        <v/>
      </c>
      <c r="O1795" s="65" t="str">
        <f>IFERROR(VLOOKUP(Table1[[#This Row],[Vendor ID]],Table549[],2,FALSE),"")</f>
        <v/>
      </c>
      <c r="P1795" s="63"/>
      <c r="Q1795" s="143" t="str">
        <f>IF(Table1[[#This Row],[Posting Date]]&lt;&gt;"",$D$9,"")</f>
        <v/>
      </c>
      <c r="R1795" s="159" t="str">
        <f>IF(Table1[[#This Row],[Posting Date]]&lt;&gt;"",$D$10,"")</f>
        <v/>
      </c>
      <c r="S1795" s="66"/>
      <c r="T1795" s="63"/>
      <c r="U1795" s="67"/>
      <c r="V1795" s="67"/>
      <c r="W1795" s="67" t="str">
        <f t="shared" si="28"/>
        <v/>
      </c>
      <c r="X1795" s="161" t="str">
        <f>IF(E1795="","",(IF(Table1[[#This Row],[Cur]]="USD",Table1[[#This Row],[Cur_Amount Debit]],Table1[[#This Row],[Cur_Amount Debit]]/Table1[[#This Row],[Exchange Rate]])))</f>
        <v/>
      </c>
      <c r="Y1795" s="161" t="str">
        <f>IF(E1795="","",(IF(Table1[[#This Row],[Cur]]="USD",Table1[[#This Row],[Cur_Amount Credit]],Table1[[#This Row],[Cur_Amount Credit]]/ExchangeRate)))</f>
        <v/>
      </c>
      <c r="Z1795" s="203" t="str">
        <f>IF(E1795="","",(Table1[[#This Row],[Debit USD]]-Table1[[#This Row],[Credit USD]]))</f>
        <v/>
      </c>
      <c r="AA1795" s="122"/>
      <c r="AB1795" s="1"/>
      <c r="AC1795" s="15"/>
      <c r="AD1795" s="15" t="str">
        <f>IF(AND(OR(Table1[[#This Row],[Account]]="15030",Table1[[#This Row],[Account]]="15035",Table1[[#This Row],[Account]]="20150"),Table1[[#This Row],[Vendor ID]]=""),1,"")</f>
        <v/>
      </c>
      <c r="AE1795" s="15"/>
      <c r="AF1795" s="15"/>
      <c r="AG1795" s="15"/>
      <c r="AH1795" s="46" t="str">
        <f>IF(Table1[[#This Row],[Posting Date]]&lt;&gt;"","GJ-"&amp;CountryID,"")</f>
        <v/>
      </c>
      <c r="AI1795" s="59" t="str">
        <f>IF(Table1[[#This Row],[Posting Date]]&lt;&gt;"",Table1[[#This Row],[Posting Date]],"")</f>
        <v/>
      </c>
      <c r="AJ1795" s="46"/>
      <c r="AK1795" s="46" t="str">
        <f>IF(Table1[[#This Row],[Description]]&lt;&gt;"",Table1[[#This Row],[Description]],"")</f>
        <v/>
      </c>
      <c r="AL1795" s="46" t="str">
        <f>IF(Table1[[#This Row],[Posting Date]]&lt;&gt;"",Table1[[#This Row],[Reference Number]],"")</f>
        <v/>
      </c>
      <c r="AM1795" s="46" t="str">
        <f>TRIM(Table1[[#This Row],[Line '#]])</f>
        <v/>
      </c>
      <c r="AN1795" s="46" t="str">
        <f>TRIM(Table1[[#This Row],[Account]])</f>
        <v/>
      </c>
      <c r="AO1795" s="46" t="str">
        <f>IF(Table1[[#This Row],[Posting Date]]&lt;&gt;"",$D$5,"")</f>
        <v/>
      </c>
      <c r="AP1795" s="46" t="str">
        <f>TRIM(Table1[[#This Row],[Departments-Prgrams]])</f>
        <v/>
      </c>
      <c r="AQ1795" s="46" t="str">
        <f>TRIM(Table1[[#This Row],[Grant]])</f>
        <v/>
      </c>
      <c r="AR1795" s="46" t="str">
        <f>TRIM(Table1[[#This Row],[Staff ID]])</f>
        <v/>
      </c>
      <c r="AS1795" s="46" t="str">
        <f>IF(TRIM(Table1[[#This Row],[Budget Code]])=0,"",TRIM(Table1[[#This Row],[Budget Code]]))</f>
        <v/>
      </c>
      <c r="AT1795" s="46" t="str">
        <f>IF(Table1[[#This Row],[Line Description]]&lt;&gt;"",Table1[[#This Row],[Line Description]],"")</f>
        <v/>
      </c>
      <c r="AU1795" s="46" t="str">
        <f>IF(Table1[[#This Row],[Cur_Amount Debit]]&gt;0,ROUND(Table1[[#This Row],[Cur_Amount Debit]],2),"")</f>
        <v/>
      </c>
      <c r="AV1795" s="46" t="str">
        <f>IF(Table1[[#This Row],[Cur_Amount Credit]]&gt;0,ROUND(Table1[[#This Row],[Cur_Amount Credit]],2),"")</f>
        <v/>
      </c>
      <c r="AW1795" s="46" t="str">
        <f>LEFT(Table1[[#This Row],[Cur]],3)</f>
        <v/>
      </c>
      <c r="AX1795" s="59"/>
      <c r="AY1795" s="46"/>
      <c r="AZ1795" s="46" t="str">
        <f>IF(Table1[[#This Row],[Cur]]&lt;&gt;"",IF(Table1[[#This Row],[Cur]]="USD","",ExchangeRate),"")</f>
        <v/>
      </c>
      <c r="BA1795" s="46" t="str">
        <f>IF(Table1[[#This Row],[Grant]]&lt;&gt;"",VLOOKUP(Table1[[#This Row],[Grant]],Grants!B:D,3),"")</f>
        <v/>
      </c>
      <c r="BB1795" s="46" t="str">
        <f>TRIM(Table1[[#This Row],[Vendor ID]])</f>
        <v/>
      </c>
      <c r="BC1795">
        <f>IF(Table1[[#This Row],[Reference Number]]=Q1794,BC1794,BC1794+1)</f>
        <v>2</v>
      </c>
    </row>
    <row r="1796" spans="1:55" ht="11.25" hidden="1" customHeight="1">
      <c r="A1796" s="1"/>
      <c r="B1796" s="88" t="str">
        <f>IF(Table1[[#This Row],[Posting Date]]&lt;&gt;"",IF(Table1[[#This Row],[Reference Number]]=Q1795,B1795+1,1),"")</f>
        <v/>
      </c>
      <c r="C1796" s="61"/>
      <c r="D1796" s="61"/>
      <c r="E1796" s="218"/>
      <c r="F1796" s="143" t="str">
        <f>IFERROR(IF(VLOOKUP(Table1[[#This Row],[Budget Code Description]],Dimentions!$X$6:$AC$132,2,FALSE)="","",VLOOKUP(Table1[[#This Row],[Budget Code Description]],Dimentions!$X$6:$AC$132,2,FALSE)),"")</f>
        <v/>
      </c>
      <c r="G1796" s="143" t="str">
        <f>IFERROR(VLOOKUP(Table1[[#This Row],[Budget Code Description]],Dimentions!$X$6:$AC$132,3,FALSE),"")</f>
        <v/>
      </c>
      <c r="H1796" s="64" t="str">
        <f>IFERROR(VLOOKUP(Table1[[#This Row],[Account]],Dimentions!$S$6:$V$233,2,FALSE),"")</f>
        <v/>
      </c>
      <c r="I1796" s="62">
        <f>_xlfn.NUMBERVALUE(LEFT(Table1[[#This Row],[Account]],1))</f>
        <v>0</v>
      </c>
      <c r="J1796" s="62" t="str">
        <f>IFERROR(VLOOKUP(Table1[[#This Row],[Budget Code Description]],Table6[#All],7,FALSE),"")</f>
        <v/>
      </c>
      <c r="K1796" s="143" t="str">
        <f>IFERROR(VLOOKUP(Table1[[#This Row],[Budget Code Description]],Table6[#All],8,FALSE),"")</f>
        <v/>
      </c>
      <c r="L1796" s="63"/>
      <c r="M1796" s="65" t="str">
        <f>IFERROR(VLOOKUP(Table1[[#This Row],[Staff ID]],Table2[],2,FALSE),"")</f>
        <v/>
      </c>
      <c r="N1796" s="211" t="str">
        <f>IFERROR(IF(VLOOKUP(Table1[[#This Row],[Budget Code Description]],Dimentions!$X$6:$AC$97,4,FALSE)="","",VLOOKUP(Table1[[#This Row],[Budget Code Description]],Dimentions!$X$6:$AC$97,4,FALSE)),"")</f>
        <v/>
      </c>
      <c r="O1796" s="65" t="str">
        <f>IFERROR(VLOOKUP(Table1[[#This Row],[Vendor ID]],Table549[],2,FALSE),"")</f>
        <v/>
      </c>
      <c r="P1796" s="63"/>
      <c r="Q1796" s="143" t="str">
        <f>IF(Table1[[#This Row],[Posting Date]]&lt;&gt;"",$D$9,"")</f>
        <v/>
      </c>
      <c r="R1796" s="159" t="str">
        <f>IF(Table1[[#This Row],[Posting Date]]&lt;&gt;"",$D$10,"")</f>
        <v/>
      </c>
      <c r="S1796" s="66"/>
      <c r="T1796" s="63"/>
      <c r="U1796" s="67"/>
      <c r="V1796" s="67"/>
      <c r="W1796" s="67" t="str">
        <f t="shared" si="28"/>
        <v/>
      </c>
      <c r="X1796" s="161" t="str">
        <f>IF(E1796="","",(IF(Table1[[#This Row],[Cur]]="USD",Table1[[#This Row],[Cur_Amount Debit]],Table1[[#This Row],[Cur_Amount Debit]]/Table1[[#This Row],[Exchange Rate]])))</f>
        <v/>
      </c>
      <c r="Y1796" s="161" t="str">
        <f>IF(E1796="","",(IF(Table1[[#This Row],[Cur]]="USD",Table1[[#This Row],[Cur_Amount Credit]],Table1[[#This Row],[Cur_Amount Credit]]/ExchangeRate)))</f>
        <v/>
      </c>
      <c r="Z1796" s="203" t="str">
        <f>IF(E1796="","",(Table1[[#This Row],[Debit USD]]-Table1[[#This Row],[Credit USD]]))</f>
        <v/>
      </c>
      <c r="AA1796" s="122"/>
      <c r="AB1796" s="1"/>
      <c r="AC1796" s="15"/>
      <c r="AD1796" s="15" t="str">
        <f>IF(AND(OR(Table1[[#This Row],[Account]]="15030",Table1[[#This Row],[Account]]="15035",Table1[[#This Row],[Account]]="20150"),Table1[[#This Row],[Vendor ID]]=""),1,"")</f>
        <v/>
      </c>
      <c r="AE1796" s="15"/>
      <c r="AF1796" s="15"/>
      <c r="AG1796" s="15"/>
      <c r="AH1796" s="46" t="str">
        <f>IF(Table1[[#This Row],[Posting Date]]&lt;&gt;"","GJ-"&amp;CountryID,"")</f>
        <v/>
      </c>
      <c r="AI1796" s="59" t="str">
        <f>IF(Table1[[#This Row],[Posting Date]]&lt;&gt;"",Table1[[#This Row],[Posting Date]],"")</f>
        <v/>
      </c>
      <c r="AJ1796" s="46"/>
      <c r="AK1796" s="46" t="str">
        <f>IF(Table1[[#This Row],[Description]]&lt;&gt;"",Table1[[#This Row],[Description]],"")</f>
        <v/>
      </c>
      <c r="AL1796" s="46" t="str">
        <f>IF(Table1[[#This Row],[Posting Date]]&lt;&gt;"",Table1[[#This Row],[Reference Number]],"")</f>
        <v/>
      </c>
      <c r="AM1796" s="46" t="str">
        <f>TRIM(Table1[[#This Row],[Line '#]])</f>
        <v/>
      </c>
      <c r="AN1796" s="46" t="str">
        <f>TRIM(Table1[[#This Row],[Account]])</f>
        <v/>
      </c>
      <c r="AO1796" s="46" t="str">
        <f>IF(Table1[[#This Row],[Posting Date]]&lt;&gt;"",$D$5,"")</f>
        <v/>
      </c>
      <c r="AP1796" s="46" t="str">
        <f>TRIM(Table1[[#This Row],[Departments-Prgrams]])</f>
        <v/>
      </c>
      <c r="AQ1796" s="46" t="str">
        <f>TRIM(Table1[[#This Row],[Grant]])</f>
        <v/>
      </c>
      <c r="AR1796" s="46" t="str">
        <f>TRIM(Table1[[#This Row],[Staff ID]])</f>
        <v/>
      </c>
      <c r="AS1796" s="46" t="str">
        <f>IF(TRIM(Table1[[#This Row],[Budget Code]])=0,"",TRIM(Table1[[#This Row],[Budget Code]]))</f>
        <v/>
      </c>
      <c r="AT1796" s="46" t="str">
        <f>IF(Table1[[#This Row],[Line Description]]&lt;&gt;"",Table1[[#This Row],[Line Description]],"")</f>
        <v/>
      </c>
      <c r="AU1796" s="46" t="str">
        <f>IF(Table1[[#This Row],[Cur_Amount Debit]]&gt;0,ROUND(Table1[[#This Row],[Cur_Amount Debit]],2),"")</f>
        <v/>
      </c>
      <c r="AV1796" s="46" t="str">
        <f>IF(Table1[[#This Row],[Cur_Amount Credit]]&gt;0,ROUND(Table1[[#This Row],[Cur_Amount Credit]],2),"")</f>
        <v/>
      </c>
      <c r="AW1796" s="46" t="str">
        <f>LEFT(Table1[[#This Row],[Cur]],3)</f>
        <v/>
      </c>
      <c r="AX1796" s="59"/>
      <c r="AY1796" s="46"/>
      <c r="AZ1796" s="46" t="str">
        <f>IF(Table1[[#This Row],[Cur]]&lt;&gt;"",IF(Table1[[#This Row],[Cur]]="USD","",ExchangeRate),"")</f>
        <v/>
      </c>
      <c r="BA1796" s="46" t="str">
        <f>IF(Table1[[#This Row],[Grant]]&lt;&gt;"",VLOOKUP(Table1[[#This Row],[Grant]],Grants!B:D,3),"")</f>
        <v/>
      </c>
      <c r="BB1796" s="46" t="str">
        <f>TRIM(Table1[[#This Row],[Vendor ID]])</f>
        <v/>
      </c>
      <c r="BC1796">
        <f>IF(Table1[[#This Row],[Reference Number]]=Q1795,BC1795,BC1795+1)</f>
        <v>2</v>
      </c>
    </row>
    <row r="1797" spans="1:55" ht="11.25" hidden="1" customHeight="1">
      <c r="A1797" s="1"/>
      <c r="B1797" s="88" t="str">
        <f>IF(Table1[[#This Row],[Posting Date]]&lt;&gt;"",IF(Table1[[#This Row],[Reference Number]]=Q1796,B1796+1,1),"")</f>
        <v/>
      </c>
      <c r="C1797" s="61"/>
      <c r="D1797" s="61"/>
      <c r="E1797" s="218"/>
      <c r="F1797" s="143" t="str">
        <f>IFERROR(IF(VLOOKUP(Table1[[#This Row],[Budget Code Description]],Dimentions!$X$6:$AC$132,2,FALSE)="","",VLOOKUP(Table1[[#This Row],[Budget Code Description]],Dimentions!$X$6:$AC$132,2,FALSE)),"")</f>
        <v/>
      </c>
      <c r="G1797" s="143" t="str">
        <f>IFERROR(VLOOKUP(Table1[[#This Row],[Budget Code Description]],Dimentions!$X$6:$AC$132,3,FALSE),"")</f>
        <v/>
      </c>
      <c r="H1797" s="64" t="str">
        <f>IFERROR(VLOOKUP(Table1[[#This Row],[Account]],Dimentions!$S$6:$V$233,2,FALSE),"")</f>
        <v/>
      </c>
      <c r="I1797" s="62">
        <f>_xlfn.NUMBERVALUE(LEFT(Table1[[#This Row],[Account]],1))</f>
        <v>0</v>
      </c>
      <c r="J1797" s="62" t="str">
        <f>IFERROR(VLOOKUP(Table1[[#This Row],[Budget Code Description]],Table6[#All],7,FALSE),"")</f>
        <v/>
      </c>
      <c r="K1797" s="143" t="str">
        <f>IFERROR(VLOOKUP(Table1[[#This Row],[Budget Code Description]],Table6[#All],8,FALSE),"")</f>
        <v/>
      </c>
      <c r="L1797" s="63"/>
      <c r="M1797" s="65" t="str">
        <f>IFERROR(VLOOKUP(Table1[[#This Row],[Staff ID]],Table2[],2,FALSE),"")</f>
        <v/>
      </c>
      <c r="N1797" s="211" t="str">
        <f>IFERROR(IF(VLOOKUP(Table1[[#This Row],[Budget Code Description]],Dimentions!$X$6:$AC$97,4,FALSE)="","",VLOOKUP(Table1[[#This Row],[Budget Code Description]],Dimentions!$X$6:$AC$97,4,FALSE)),"")</f>
        <v/>
      </c>
      <c r="O1797" s="65" t="str">
        <f>IFERROR(VLOOKUP(Table1[[#This Row],[Vendor ID]],Table549[],2,FALSE),"")</f>
        <v/>
      </c>
      <c r="P1797" s="63"/>
      <c r="Q1797" s="143" t="str">
        <f>IF(Table1[[#This Row],[Posting Date]]&lt;&gt;"",$D$9,"")</f>
        <v/>
      </c>
      <c r="R1797" s="159" t="str">
        <f>IF(Table1[[#This Row],[Posting Date]]&lt;&gt;"",$D$10,"")</f>
        <v/>
      </c>
      <c r="S1797" s="66"/>
      <c r="T1797" s="63"/>
      <c r="U1797" s="67"/>
      <c r="V1797" s="67"/>
      <c r="W1797" s="67" t="str">
        <f t="shared" si="28"/>
        <v/>
      </c>
      <c r="X1797" s="161" t="str">
        <f>IF(E1797="","",(IF(Table1[[#This Row],[Cur]]="USD",Table1[[#This Row],[Cur_Amount Debit]],Table1[[#This Row],[Cur_Amount Debit]]/Table1[[#This Row],[Exchange Rate]])))</f>
        <v/>
      </c>
      <c r="Y1797" s="161" t="str">
        <f>IF(E1797="","",(IF(Table1[[#This Row],[Cur]]="USD",Table1[[#This Row],[Cur_Amount Credit]],Table1[[#This Row],[Cur_Amount Credit]]/ExchangeRate)))</f>
        <v/>
      </c>
      <c r="Z1797" s="203" t="str">
        <f>IF(E1797="","",(Table1[[#This Row],[Debit USD]]-Table1[[#This Row],[Credit USD]]))</f>
        <v/>
      </c>
      <c r="AA1797" s="122"/>
      <c r="AB1797" s="1"/>
      <c r="AC1797" s="15"/>
      <c r="AD1797" s="15" t="str">
        <f>IF(AND(OR(Table1[[#This Row],[Account]]="15030",Table1[[#This Row],[Account]]="15035",Table1[[#This Row],[Account]]="20150"),Table1[[#This Row],[Vendor ID]]=""),1,"")</f>
        <v/>
      </c>
      <c r="AE1797" s="15"/>
      <c r="AF1797" s="15"/>
      <c r="AG1797" s="15"/>
      <c r="AH1797" s="46" t="str">
        <f>IF(Table1[[#This Row],[Posting Date]]&lt;&gt;"","GJ-"&amp;CountryID,"")</f>
        <v/>
      </c>
      <c r="AI1797" s="59" t="str">
        <f>IF(Table1[[#This Row],[Posting Date]]&lt;&gt;"",Table1[[#This Row],[Posting Date]],"")</f>
        <v/>
      </c>
      <c r="AJ1797" s="46"/>
      <c r="AK1797" s="46" t="str">
        <f>IF(Table1[[#This Row],[Description]]&lt;&gt;"",Table1[[#This Row],[Description]],"")</f>
        <v/>
      </c>
      <c r="AL1797" s="46" t="str">
        <f>IF(Table1[[#This Row],[Posting Date]]&lt;&gt;"",Table1[[#This Row],[Reference Number]],"")</f>
        <v/>
      </c>
      <c r="AM1797" s="46" t="str">
        <f>TRIM(Table1[[#This Row],[Line '#]])</f>
        <v/>
      </c>
      <c r="AN1797" s="46" t="str">
        <f>TRIM(Table1[[#This Row],[Account]])</f>
        <v/>
      </c>
      <c r="AO1797" s="46" t="str">
        <f>IF(Table1[[#This Row],[Posting Date]]&lt;&gt;"",$D$5,"")</f>
        <v/>
      </c>
      <c r="AP1797" s="46" t="str">
        <f>TRIM(Table1[[#This Row],[Departments-Prgrams]])</f>
        <v/>
      </c>
      <c r="AQ1797" s="46" t="str">
        <f>TRIM(Table1[[#This Row],[Grant]])</f>
        <v/>
      </c>
      <c r="AR1797" s="46" t="str">
        <f>TRIM(Table1[[#This Row],[Staff ID]])</f>
        <v/>
      </c>
      <c r="AS1797" s="46" t="str">
        <f>IF(TRIM(Table1[[#This Row],[Budget Code]])=0,"",TRIM(Table1[[#This Row],[Budget Code]]))</f>
        <v/>
      </c>
      <c r="AT1797" s="46" t="str">
        <f>IF(Table1[[#This Row],[Line Description]]&lt;&gt;"",Table1[[#This Row],[Line Description]],"")</f>
        <v/>
      </c>
      <c r="AU1797" s="46" t="str">
        <f>IF(Table1[[#This Row],[Cur_Amount Debit]]&gt;0,ROUND(Table1[[#This Row],[Cur_Amount Debit]],2),"")</f>
        <v/>
      </c>
      <c r="AV1797" s="46" t="str">
        <f>IF(Table1[[#This Row],[Cur_Amount Credit]]&gt;0,ROUND(Table1[[#This Row],[Cur_Amount Credit]],2),"")</f>
        <v/>
      </c>
      <c r="AW1797" s="46" t="str">
        <f>LEFT(Table1[[#This Row],[Cur]],3)</f>
        <v/>
      </c>
      <c r="AX1797" s="59"/>
      <c r="AY1797" s="46"/>
      <c r="AZ1797" s="46" t="str">
        <f>IF(Table1[[#This Row],[Cur]]&lt;&gt;"",IF(Table1[[#This Row],[Cur]]="USD","",ExchangeRate),"")</f>
        <v/>
      </c>
      <c r="BA1797" s="46" t="str">
        <f>IF(Table1[[#This Row],[Grant]]&lt;&gt;"",VLOOKUP(Table1[[#This Row],[Grant]],Grants!B:D,3),"")</f>
        <v/>
      </c>
      <c r="BB1797" s="46" t="str">
        <f>TRIM(Table1[[#This Row],[Vendor ID]])</f>
        <v/>
      </c>
      <c r="BC1797">
        <f>IF(Table1[[#This Row],[Reference Number]]=Q1796,BC1796,BC1796+1)</f>
        <v>2</v>
      </c>
    </row>
    <row r="1798" spans="1:55" ht="11.25" hidden="1" customHeight="1">
      <c r="A1798" s="1"/>
      <c r="B1798" s="88" t="str">
        <f>IF(Table1[[#This Row],[Posting Date]]&lt;&gt;"",IF(Table1[[#This Row],[Reference Number]]=Q1797,B1797+1,1),"")</f>
        <v/>
      </c>
      <c r="C1798" s="61"/>
      <c r="D1798" s="61"/>
      <c r="E1798" s="218"/>
      <c r="F1798" s="143" t="str">
        <f>IFERROR(IF(VLOOKUP(Table1[[#This Row],[Budget Code Description]],Dimentions!$X$6:$AC$132,2,FALSE)="","",VLOOKUP(Table1[[#This Row],[Budget Code Description]],Dimentions!$X$6:$AC$132,2,FALSE)),"")</f>
        <v/>
      </c>
      <c r="G1798" s="143" t="str">
        <f>IFERROR(VLOOKUP(Table1[[#This Row],[Budget Code Description]],Dimentions!$X$6:$AC$132,3,FALSE),"")</f>
        <v/>
      </c>
      <c r="H1798" s="64" t="str">
        <f>IFERROR(VLOOKUP(Table1[[#This Row],[Account]],Dimentions!$S$6:$V$233,2,FALSE),"")</f>
        <v/>
      </c>
      <c r="I1798" s="62">
        <f>_xlfn.NUMBERVALUE(LEFT(Table1[[#This Row],[Account]],1))</f>
        <v>0</v>
      </c>
      <c r="J1798" s="62" t="str">
        <f>IFERROR(VLOOKUP(Table1[[#This Row],[Budget Code Description]],Table6[#All],7,FALSE),"")</f>
        <v/>
      </c>
      <c r="K1798" s="143" t="str">
        <f>IFERROR(VLOOKUP(Table1[[#This Row],[Budget Code Description]],Table6[#All],8,FALSE),"")</f>
        <v/>
      </c>
      <c r="L1798" s="63"/>
      <c r="M1798" s="65" t="str">
        <f>IFERROR(VLOOKUP(Table1[[#This Row],[Staff ID]],Table2[],2,FALSE),"")</f>
        <v/>
      </c>
      <c r="N1798" s="211" t="str">
        <f>IFERROR(IF(VLOOKUP(Table1[[#This Row],[Budget Code Description]],Dimentions!$X$6:$AC$97,4,FALSE)="","",VLOOKUP(Table1[[#This Row],[Budget Code Description]],Dimentions!$X$6:$AC$97,4,FALSE)),"")</f>
        <v/>
      </c>
      <c r="O1798" s="65" t="str">
        <f>IFERROR(VLOOKUP(Table1[[#This Row],[Vendor ID]],Table549[],2,FALSE),"")</f>
        <v/>
      </c>
      <c r="P1798" s="63"/>
      <c r="Q1798" s="143" t="str">
        <f>IF(Table1[[#This Row],[Posting Date]]&lt;&gt;"",$D$9,"")</f>
        <v/>
      </c>
      <c r="R1798" s="159" t="str">
        <f>IF(Table1[[#This Row],[Posting Date]]&lt;&gt;"",$D$10,"")</f>
        <v/>
      </c>
      <c r="S1798" s="66"/>
      <c r="T1798" s="63"/>
      <c r="U1798" s="67"/>
      <c r="V1798" s="67"/>
      <c r="W1798" s="67" t="str">
        <f t="shared" si="28"/>
        <v/>
      </c>
      <c r="X1798" s="161" t="str">
        <f>IF(E1798="","",(IF(Table1[[#This Row],[Cur]]="USD",Table1[[#This Row],[Cur_Amount Debit]],Table1[[#This Row],[Cur_Amount Debit]]/Table1[[#This Row],[Exchange Rate]])))</f>
        <v/>
      </c>
      <c r="Y1798" s="161" t="str">
        <f>IF(E1798="","",(IF(Table1[[#This Row],[Cur]]="USD",Table1[[#This Row],[Cur_Amount Credit]],Table1[[#This Row],[Cur_Amount Credit]]/ExchangeRate)))</f>
        <v/>
      </c>
      <c r="Z1798" s="203" t="str">
        <f>IF(E1798="","",(Table1[[#This Row],[Debit USD]]-Table1[[#This Row],[Credit USD]]))</f>
        <v/>
      </c>
      <c r="AA1798" s="122"/>
      <c r="AB1798" s="1"/>
      <c r="AC1798" s="15"/>
      <c r="AD1798" s="15" t="str">
        <f>IF(AND(OR(Table1[[#This Row],[Account]]="15030",Table1[[#This Row],[Account]]="15035",Table1[[#This Row],[Account]]="20150"),Table1[[#This Row],[Vendor ID]]=""),1,"")</f>
        <v/>
      </c>
      <c r="AE1798" s="15"/>
      <c r="AF1798" s="15"/>
      <c r="AG1798" s="15"/>
      <c r="AH1798" s="46" t="str">
        <f>IF(Table1[[#This Row],[Posting Date]]&lt;&gt;"","GJ-"&amp;CountryID,"")</f>
        <v/>
      </c>
      <c r="AI1798" s="59" t="str">
        <f>IF(Table1[[#This Row],[Posting Date]]&lt;&gt;"",Table1[[#This Row],[Posting Date]],"")</f>
        <v/>
      </c>
      <c r="AJ1798" s="46"/>
      <c r="AK1798" s="46" t="str">
        <f>IF(Table1[[#This Row],[Description]]&lt;&gt;"",Table1[[#This Row],[Description]],"")</f>
        <v/>
      </c>
      <c r="AL1798" s="46" t="str">
        <f>IF(Table1[[#This Row],[Posting Date]]&lt;&gt;"",Table1[[#This Row],[Reference Number]],"")</f>
        <v/>
      </c>
      <c r="AM1798" s="46" t="str">
        <f>TRIM(Table1[[#This Row],[Line '#]])</f>
        <v/>
      </c>
      <c r="AN1798" s="46" t="str">
        <f>TRIM(Table1[[#This Row],[Account]])</f>
        <v/>
      </c>
      <c r="AO1798" s="46" t="str">
        <f>IF(Table1[[#This Row],[Posting Date]]&lt;&gt;"",$D$5,"")</f>
        <v/>
      </c>
      <c r="AP1798" s="46" t="str">
        <f>TRIM(Table1[[#This Row],[Departments-Prgrams]])</f>
        <v/>
      </c>
      <c r="AQ1798" s="46" t="str">
        <f>TRIM(Table1[[#This Row],[Grant]])</f>
        <v/>
      </c>
      <c r="AR1798" s="46" t="str">
        <f>TRIM(Table1[[#This Row],[Staff ID]])</f>
        <v/>
      </c>
      <c r="AS1798" s="46" t="str">
        <f>IF(TRIM(Table1[[#This Row],[Budget Code]])=0,"",TRIM(Table1[[#This Row],[Budget Code]]))</f>
        <v/>
      </c>
      <c r="AT1798" s="46" t="str">
        <f>IF(Table1[[#This Row],[Line Description]]&lt;&gt;"",Table1[[#This Row],[Line Description]],"")</f>
        <v/>
      </c>
      <c r="AU1798" s="46" t="str">
        <f>IF(Table1[[#This Row],[Cur_Amount Debit]]&gt;0,ROUND(Table1[[#This Row],[Cur_Amount Debit]],2),"")</f>
        <v/>
      </c>
      <c r="AV1798" s="46" t="str">
        <f>IF(Table1[[#This Row],[Cur_Amount Credit]]&gt;0,ROUND(Table1[[#This Row],[Cur_Amount Credit]],2),"")</f>
        <v/>
      </c>
      <c r="AW1798" s="46" t="str">
        <f>LEFT(Table1[[#This Row],[Cur]],3)</f>
        <v/>
      </c>
      <c r="AX1798" s="59"/>
      <c r="AY1798" s="46"/>
      <c r="AZ1798" s="46" t="str">
        <f>IF(Table1[[#This Row],[Cur]]&lt;&gt;"",IF(Table1[[#This Row],[Cur]]="USD","",ExchangeRate),"")</f>
        <v/>
      </c>
      <c r="BA1798" s="46" t="str">
        <f>IF(Table1[[#This Row],[Grant]]&lt;&gt;"",VLOOKUP(Table1[[#This Row],[Grant]],Grants!B:D,3),"")</f>
        <v/>
      </c>
      <c r="BB1798" s="46" t="str">
        <f>TRIM(Table1[[#This Row],[Vendor ID]])</f>
        <v/>
      </c>
      <c r="BC1798">
        <f>IF(Table1[[#This Row],[Reference Number]]=Q1797,BC1797,BC1797+1)</f>
        <v>2</v>
      </c>
    </row>
    <row r="1799" spans="1:55" ht="11.25" hidden="1" customHeight="1">
      <c r="A1799" s="1"/>
      <c r="B1799" s="88" t="str">
        <f>IF(Table1[[#This Row],[Posting Date]]&lt;&gt;"",IF(Table1[[#This Row],[Reference Number]]=Q1798,B1798+1,1),"")</f>
        <v/>
      </c>
      <c r="C1799" s="61"/>
      <c r="D1799" s="61"/>
      <c r="E1799" s="218"/>
      <c r="F1799" s="143" t="str">
        <f>IFERROR(IF(VLOOKUP(Table1[[#This Row],[Budget Code Description]],Dimentions!$X$6:$AC$132,2,FALSE)="","",VLOOKUP(Table1[[#This Row],[Budget Code Description]],Dimentions!$X$6:$AC$132,2,FALSE)),"")</f>
        <v/>
      </c>
      <c r="G1799" s="143" t="str">
        <f>IFERROR(VLOOKUP(Table1[[#This Row],[Budget Code Description]],Dimentions!$X$6:$AC$132,3,FALSE),"")</f>
        <v/>
      </c>
      <c r="H1799" s="64" t="str">
        <f>IFERROR(VLOOKUP(Table1[[#This Row],[Account]],Dimentions!$S$6:$V$233,2,FALSE),"")</f>
        <v/>
      </c>
      <c r="I1799" s="62">
        <f>_xlfn.NUMBERVALUE(LEFT(Table1[[#This Row],[Account]],1))</f>
        <v>0</v>
      </c>
      <c r="J1799" s="62" t="str">
        <f>IFERROR(VLOOKUP(Table1[[#This Row],[Budget Code Description]],Table6[#All],7,FALSE),"")</f>
        <v/>
      </c>
      <c r="K1799" s="143" t="str">
        <f>IFERROR(VLOOKUP(Table1[[#This Row],[Budget Code Description]],Table6[#All],8,FALSE),"")</f>
        <v/>
      </c>
      <c r="L1799" s="63"/>
      <c r="M1799" s="65" t="str">
        <f>IFERROR(VLOOKUP(Table1[[#This Row],[Staff ID]],Table2[],2,FALSE),"")</f>
        <v/>
      </c>
      <c r="N1799" s="211" t="str">
        <f>IFERROR(IF(VLOOKUP(Table1[[#This Row],[Budget Code Description]],Dimentions!$X$6:$AC$97,4,FALSE)="","",VLOOKUP(Table1[[#This Row],[Budget Code Description]],Dimentions!$X$6:$AC$97,4,FALSE)),"")</f>
        <v/>
      </c>
      <c r="O1799" s="65" t="str">
        <f>IFERROR(VLOOKUP(Table1[[#This Row],[Vendor ID]],Table549[],2,FALSE),"")</f>
        <v/>
      </c>
      <c r="P1799" s="63"/>
      <c r="Q1799" s="143" t="str">
        <f>IF(Table1[[#This Row],[Posting Date]]&lt;&gt;"",$D$9,"")</f>
        <v/>
      </c>
      <c r="R1799" s="159" t="str">
        <f>IF(Table1[[#This Row],[Posting Date]]&lt;&gt;"",$D$10,"")</f>
        <v/>
      </c>
      <c r="S1799" s="66"/>
      <c r="T1799" s="63"/>
      <c r="U1799" s="67"/>
      <c r="V1799" s="67"/>
      <c r="W1799" s="67" t="str">
        <f t="shared" si="28"/>
        <v/>
      </c>
      <c r="X1799" s="161" t="str">
        <f>IF(E1799="","",(IF(Table1[[#This Row],[Cur]]="USD",Table1[[#This Row],[Cur_Amount Debit]],Table1[[#This Row],[Cur_Amount Debit]]/Table1[[#This Row],[Exchange Rate]])))</f>
        <v/>
      </c>
      <c r="Y1799" s="161" t="str">
        <f>IF(E1799="","",(IF(Table1[[#This Row],[Cur]]="USD",Table1[[#This Row],[Cur_Amount Credit]],Table1[[#This Row],[Cur_Amount Credit]]/ExchangeRate)))</f>
        <v/>
      </c>
      <c r="Z1799" s="203" t="str">
        <f>IF(E1799="","",(Table1[[#This Row],[Debit USD]]-Table1[[#This Row],[Credit USD]]))</f>
        <v/>
      </c>
      <c r="AA1799" s="122"/>
      <c r="AB1799" s="1"/>
      <c r="AC1799" s="15"/>
      <c r="AD1799" s="15" t="str">
        <f>IF(AND(OR(Table1[[#This Row],[Account]]="15030",Table1[[#This Row],[Account]]="15035",Table1[[#This Row],[Account]]="20150"),Table1[[#This Row],[Vendor ID]]=""),1,"")</f>
        <v/>
      </c>
      <c r="AE1799" s="15"/>
      <c r="AF1799" s="15"/>
      <c r="AG1799" s="15"/>
      <c r="AH1799" s="46" t="str">
        <f>IF(Table1[[#This Row],[Posting Date]]&lt;&gt;"","GJ-"&amp;CountryID,"")</f>
        <v/>
      </c>
      <c r="AI1799" s="59" t="str">
        <f>IF(Table1[[#This Row],[Posting Date]]&lt;&gt;"",Table1[[#This Row],[Posting Date]],"")</f>
        <v/>
      </c>
      <c r="AJ1799" s="46"/>
      <c r="AK1799" s="46" t="str">
        <f>IF(Table1[[#This Row],[Description]]&lt;&gt;"",Table1[[#This Row],[Description]],"")</f>
        <v/>
      </c>
      <c r="AL1799" s="46" t="str">
        <f>IF(Table1[[#This Row],[Posting Date]]&lt;&gt;"",Table1[[#This Row],[Reference Number]],"")</f>
        <v/>
      </c>
      <c r="AM1799" s="46" t="str">
        <f>TRIM(Table1[[#This Row],[Line '#]])</f>
        <v/>
      </c>
      <c r="AN1799" s="46" t="str">
        <f>TRIM(Table1[[#This Row],[Account]])</f>
        <v/>
      </c>
      <c r="AO1799" s="46" t="str">
        <f>IF(Table1[[#This Row],[Posting Date]]&lt;&gt;"",$D$5,"")</f>
        <v/>
      </c>
      <c r="AP1799" s="46" t="str">
        <f>TRIM(Table1[[#This Row],[Departments-Prgrams]])</f>
        <v/>
      </c>
      <c r="AQ1799" s="46" t="str">
        <f>TRIM(Table1[[#This Row],[Grant]])</f>
        <v/>
      </c>
      <c r="AR1799" s="46" t="str">
        <f>TRIM(Table1[[#This Row],[Staff ID]])</f>
        <v/>
      </c>
      <c r="AS1799" s="46" t="str">
        <f>IF(TRIM(Table1[[#This Row],[Budget Code]])=0,"",TRIM(Table1[[#This Row],[Budget Code]]))</f>
        <v/>
      </c>
      <c r="AT1799" s="46" t="str">
        <f>IF(Table1[[#This Row],[Line Description]]&lt;&gt;"",Table1[[#This Row],[Line Description]],"")</f>
        <v/>
      </c>
      <c r="AU1799" s="46" t="str">
        <f>IF(Table1[[#This Row],[Cur_Amount Debit]]&gt;0,ROUND(Table1[[#This Row],[Cur_Amount Debit]],2),"")</f>
        <v/>
      </c>
      <c r="AV1799" s="46" t="str">
        <f>IF(Table1[[#This Row],[Cur_Amount Credit]]&gt;0,ROUND(Table1[[#This Row],[Cur_Amount Credit]],2),"")</f>
        <v/>
      </c>
      <c r="AW1799" s="46" t="str">
        <f>LEFT(Table1[[#This Row],[Cur]],3)</f>
        <v/>
      </c>
      <c r="AX1799" s="59"/>
      <c r="AY1799" s="46"/>
      <c r="AZ1799" s="46" t="str">
        <f>IF(Table1[[#This Row],[Cur]]&lt;&gt;"",IF(Table1[[#This Row],[Cur]]="USD","",ExchangeRate),"")</f>
        <v/>
      </c>
      <c r="BA1799" s="46" t="str">
        <f>IF(Table1[[#This Row],[Grant]]&lt;&gt;"",VLOOKUP(Table1[[#This Row],[Grant]],Grants!B:D,3),"")</f>
        <v/>
      </c>
      <c r="BB1799" s="46" t="str">
        <f>TRIM(Table1[[#This Row],[Vendor ID]])</f>
        <v/>
      </c>
      <c r="BC1799">
        <f>IF(Table1[[#This Row],[Reference Number]]=Q1798,BC1798,BC1798+1)</f>
        <v>2</v>
      </c>
    </row>
    <row r="1800" spans="1:55" ht="11.25" hidden="1" customHeight="1">
      <c r="A1800" s="1"/>
      <c r="B1800" s="88" t="str">
        <f>IF(Table1[[#This Row],[Posting Date]]&lt;&gt;"",IF(Table1[[#This Row],[Reference Number]]=Q1799,B1799+1,1),"")</f>
        <v/>
      </c>
      <c r="C1800" s="61"/>
      <c r="D1800" s="61"/>
      <c r="E1800" s="218"/>
      <c r="F1800" s="143" t="str">
        <f>IFERROR(IF(VLOOKUP(Table1[[#This Row],[Budget Code Description]],Dimentions!$X$6:$AC$132,2,FALSE)="","",VLOOKUP(Table1[[#This Row],[Budget Code Description]],Dimentions!$X$6:$AC$132,2,FALSE)),"")</f>
        <v/>
      </c>
      <c r="G1800" s="143" t="str">
        <f>IFERROR(VLOOKUP(Table1[[#This Row],[Budget Code Description]],Dimentions!$X$6:$AC$132,3,FALSE),"")</f>
        <v/>
      </c>
      <c r="H1800" s="64" t="str">
        <f>IFERROR(VLOOKUP(Table1[[#This Row],[Account]],Dimentions!$S$6:$V$233,2,FALSE),"")</f>
        <v/>
      </c>
      <c r="I1800" s="62">
        <f>_xlfn.NUMBERVALUE(LEFT(Table1[[#This Row],[Account]],1))</f>
        <v>0</v>
      </c>
      <c r="J1800" s="62" t="str">
        <f>IFERROR(VLOOKUP(Table1[[#This Row],[Budget Code Description]],Table6[#All],7,FALSE),"")</f>
        <v/>
      </c>
      <c r="K1800" s="143" t="str">
        <f>IFERROR(VLOOKUP(Table1[[#This Row],[Budget Code Description]],Table6[#All],8,FALSE),"")</f>
        <v/>
      </c>
      <c r="L1800" s="63"/>
      <c r="M1800" s="65" t="str">
        <f>IFERROR(VLOOKUP(Table1[[#This Row],[Staff ID]],Table2[],2,FALSE),"")</f>
        <v/>
      </c>
      <c r="N1800" s="211" t="str">
        <f>IFERROR(IF(VLOOKUP(Table1[[#This Row],[Budget Code Description]],Dimentions!$X$6:$AC$97,4,FALSE)="","",VLOOKUP(Table1[[#This Row],[Budget Code Description]],Dimentions!$X$6:$AC$97,4,FALSE)),"")</f>
        <v/>
      </c>
      <c r="O1800" s="65" t="str">
        <f>IFERROR(VLOOKUP(Table1[[#This Row],[Vendor ID]],Table549[],2,FALSE),"")</f>
        <v/>
      </c>
      <c r="P1800" s="63"/>
      <c r="Q1800" s="143" t="str">
        <f>IF(Table1[[#This Row],[Posting Date]]&lt;&gt;"",$D$9,"")</f>
        <v/>
      </c>
      <c r="R1800" s="159" t="str">
        <f>IF(Table1[[#This Row],[Posting Date]]&lt;&gt;"",$D$10,"")</f>
        <v/>
      </c>
      <c r="S1800" s="66"/>
      <c r="T1800" s="63"/>
      <c r="U1800" s="67"/>
      <c r="V1800" s="67"/>
      <c r="W1800" s="67" t="str">
        <f t="shared" si="28"/>
        <v/>
      </c>
      <c r="X1800" s="161" t="str">
        <f>IF(E1800="","",(IF(Table1[[#This Row],[Cur]]="USD",Table1[[#This Row],[Cur_Amount Debit]],Table1[[#This Row],[Cur_Amount Debit]]/Table1[[#This Row],[Exchange Rate]])))</f>
        <v/>
      </c>
      <c r="Y1800" s="161" t="str">
        <f>IF(E1800="","",(IF(Table1[[#This Row],[Cur]]="USD",Table1[[#This Row],[Cur_Amount Credit]],Table1[[#This Row],[Cur_Amount Credit]]/ExchangeRate)))</f>
        <v/>
      </c>
      <c r="Z1800" s="203" t="str">
        <f>IF(E1800="","",(Table1[[#This Row],[Debit USD]]-Table1[[#This Row],[Credit USD]]))</f>
        <v/>
      </c>
      <c r="AA1800" s="122"/>
      <c r="AB1800" s="1"/>
      <c r="AC1800" s="15"/>
      <c r="AD1800" s="15" t="str">
        <f>IF(AND(OR(Table1[[#This Row],[Account]]="15030",Table1[[#This Row],[Account]]="15035",Table1[[#This Row],[Account]]="20150"),Table1[[#This Row],[Vendor ID]]=""),1,"")</f>
        <v/>
      </c>
      <c r="AE1800" s="15"/>
      <c r="AF1800" s="15"/>
      <c r="AG1800" s="15"/>
      <c r="AH1800" s="46" t="str">
        <f>IF(Table1[[#This Row],[Posting Date]]&lt;&gt;"","GJ-"&amp;CountryID,"")</f>
        <v/>
      </c>
      <c r="AI1800" s="59" t="str">
        <f>IF(Table1[[#This Row],[Posting Date]]&lt;&gt;"",Table1[[#This Row],[Posting Date]],"")</f>
        <v/>
      </c>
      <c r="AJ1800" s="46"/>
      <c r="AK1800" s="46" t="str">
        <f>IF(Table1[[#This Row],[Description]]&lt;&gt;"",Table1[[#This Row],[Description]],"")</f>
        <v/>
      </c>
      <c r="AL1800" s="46" t="str">
        <f>IF(Table1[[#This Row],[Posting Date]]&lt;&gt;"",Table1[[#This Row],[Reference Number]],"")</f>
        <v/>
      </c>
      <c r="AM1800" s="46" t="str">
        <f>TRIM(Table1[[#This Row],[Line '#]])</f>
        <v/>
      </c>
      <c r="AN1800" s="46" t="str">
        <f>TRIM(Table1[[#This Row],[Account]])</f>
        <v/>
      </c>
      <c r="AO1800" s="46" t="str">
        <f>IF(Table1[[#This Row],[Posting Date]]&lt;&gt;"",$D$5,"")</f>
        <v/>
      </c>
      <c r="AP1800" s="46" t="str">
        <f>TRIM(Table1[[#This Row],[Departments-Prgrams]])</f>
        <v/>
      </c>
      <c r="AQ1800" s="46" t="str">
        <f>TRIM(Table1[[#This Row],[Grant]])</f>
        <v/>
      </c>
      <c r="AR1800" s="46" t="str">
        <f>TRIM(Table1[[#This Row],[Staff ID]])</f>
        <v/>
      </c>
      <c r="AS1800" s="46" t="str">
        <f>IF(TRIM(Table1[[#This Row],[Budget Code]])=0,"",TRIM(Table1[[#This Row],[Budget Code]]))</f>
        <v/>
      </c>
      <c r="AT1800" s="46" t="str">
        <f>IF(Table1[[#This Row],[Line Description]]&lt;&gt;"",Table1[[#This Row],[Line Description]],"")</f>
        <v/>
      </c>
      <c r="AU1800" s="46" t="str">
        <f>IF(Table1[[#This Row],[Cur_Amount Debit]]&gt;0,ROUND(Table1[[#This Row],[Cur_Amount Debit]],2),"")</f>
        <v/>
      </c>
      <c r="AV1800" s="46" t="str">
        <f>IF(Table1[[#This Row],[Cur_Amount Credit]]&gt;0,ROUND(Table1[[#This Row],[Cur_Amount Credit]],2),"")</f>
        <v/>
      </c>
      <c r="AW1800" s="46" t="str">
        <f>LEFT(Table1[[#This Row],[Cur]],3)</f>
        <v/>
      </c>
      <c r="AX1800" s="59"/>
      <c r="AY1800" s="46"/>
      <c r="AZ1800" s="46" t="str">
        <f>IF(Table1[[#This Row],[Cur]]&lt;&gt;"",IF(Table1[[#This Row],[Cur]]="USD","",ExchangeRate),"")</f>
        <v/>
      </c>
      <c r="BA1800" s="46" t="str">
        <f>IF(Table1[[#This Row],[Grant]]&lt;&gt;"",VLOOKUP(Table1[[#This Row],[Grant]],Grants!B:D,3),"")</f>
        <v/>
      </c>
      <c r="BB1800" s="46" t="str">
        <f>TRIM(Table1[[#This Row],[Vendor ID]])</f>
        <v/>
      </c>
      <c r="BC1800">
        <f>IF(Table1[[#This Row],[Reference Number]]=Q1799,BC1799,BC1799+1)</f>
        <v>2</v>
      </c>
    </row>
    <row r="1801" spans="1:55" ht="11.25" hidden="1" customHeight="1">
      <c r="A1801" s="1"/>
      <c r="B1801" s="88" t="str">
        <f>IF(Table1[[#This Row],[Posting Date]]&lt;&gt;"",IF(Table1[[#This Row],[Reference Number]]=Q1800,B1800+1,1),"")</f>
        <v/>
      </c>
      <c r="C1801" s="61"/>
      <c r="D1801" s="61"/>
      <c r="E1801" s="218"/>
      <c r="F1801" s="143" t="str">
        <f>IFERROR(IF(VLOOKUP(Table1[[#This Row],[Budget Code Description]],Dimentions!$X$6:$AC$132,2,FALSE)="","",VLOOKUP(Table1[[#This Row],[Budget Code Description]],Dimentions!$X$6:$AC$132,2,FALSE)),"")</f>
        <v/>
      </c>
      <c r="G1801" s="143" t="str">
        <f>IFERROR(VLOOKUP(Table1[[#This Row],[Budget Code Description]],Dimentions!$X$6:$AC$132,3,FALSE),"")</f>
        <v/>
      </c>
      <c r="H1801" s="64" t="str">
        <f>IFERROR(VLOOKUP(Table1[[#This Row],[Account]],Dimentions!$S$6:$V$233,2,FALSE),"")</f>
        <v/>
      </c>
      <c r="I1801" s="62">
        <f>_xlfn.NUMBERVALUE(LEFT(Table1[[#This Row],[Account]],1))</f>
        <v>0</v>
      </c>
      <c r="J1801" s="62" t="str">
        <f>IFERROR(VLOOKUP(Table1[[#This Row],[Budget Code Description]],Table6[#All],7,FALSE),"")</f>
        <v/>
      </c>
      <c r="K1801" s="143" t="str">
        <f>IFERROR(VLOOKUP(Table1[[#This Row],[Budget Code Description]],Table6[#All],8,FALSE),"")</f>
        <v/>
      </c>
      <c r="L1801" s="63"/>
      <c r="M1801" s="65" t="str">
        <f>IFERROR(VLOOKUP(Table1[[#This Row],[Staff ID]],Table2[],2,FALSE),"")</f>
        <v/>
      </c>
      <c r="N1801" s="211" t="str">
        <f>IFERROR(IF(VLOOKUP(Table1[[#This Row],[Budget Code Description]],Dimentions!$X$6:$AC$97,4,FALSE)="","",VLOOKUP(Table1[[#This Row],[Budget Code Description]],Dimentions!$X$6:$AC$97,4,FALSE)),"")</f>
        <v/>
      </c>
      <c r="O1801" s="65" t="str">
        <f>IFERROR(VLOOKUP(Table1[[#This Row],[Vendor ID]],Table549[],2,FALSE),"")</f>
        <v/>
      </c>
      <c r="P1801" s="63"/>
      <c r="Q1801" s="143" t="str">
        <f>IF(Table1[[#This Row],[Posting Date]]&lt;&gt;"",$D$9,"")</f>
        <v/>
      </c>
      <c r="R1801" s="159" t="str">
        <f>IF(Table1[[#This Row],[Posting Date]]&lt;&gt;"",$D$10,"")</f>
        <v/>
      </c>
      <c r="S1801" s="66"/>
      <c r="T1801" s="63"/>
      <c r="U1801" s="67"/>
      <c r="V1801" s="67"/>
      <c r="W1801" s="67" t="str">
        <f t="shared" si="28"/>
        <v/>
      </c>
      <c r="X1801" s="161" t="str">
        <f>IF(E1801="","",(IF(Table1[[#This Row],[Cur]]="USD",Table1[[#This Row],[Cur_Amount Debit]],Table1[[#This Row],[Cur_Amount Debit]]/Table1[[#This Row],[Exchange Rate]])))</f>
        <v/>
      </c>
      <c r="Y1801" s="161" t="str">
        <f>IF(E1801="","",(IF(Table1[[#This Row],[Cur]]="USD",Table1[[#This Row],[Cur_Amount Credit]],Table1[[#This Row],[Cur_Amount Credit]]/ExchangeRate)))</f>
        <v/>
      </c>
      <c r="Z1801" s="203" t="str">
        <f>IF(E1801="","",(Table1[[#This Row],[Debit USD]]-Table1[[#This Row],[Credit USD]]))</f>
        <v/>
      </c>
      <c r="AA1801" s="122"/>
      <c r="AB1801" s="1"/>
      <c r="AC1801" s="15"/>
      <c r="AD1801" s="15" t="str">
        <f>IF(AND(OR(Table1[[#This Row],[Account]]="15030",Table1[[#This Row],[Account]]="15035",Table1[[#This Row],[Account]]="20150"),Table1[[#This Row],[Vendor ID]]=""),1,"")</f>
        <v/>
      </c>
      <c r="AE1801" s="15"/>
      <c r="AF1801" s="15"/>
      <c r="AG1801" s="15"/>
      <c r="AH1801" s="46" t="str">
        <f>IF(Table1[[#This Row],[Posting Date]]&lt;&gt;"","GJ-"&amp;CountryID,"")</f>
        <v/>
      </c>
      <c r="AI1801" s="59" t="str">
        <f>IF(Table1[[#This Row],[Posting Date]]&lt;&gt;"",Table1[[#This Row],[Posting Date]],"")</f>
        <v/>
      </c>
      <c r="AJ1801" s="46"/>
      <c r="AK1801" s="46" t="str">
        <f>IF(Table1[[#This Row],[Description]]&lt;&gt;"",Table1[[#This Row],[Description]],"")</f>
        <v/>
      </c>
      <c r="AL1801" s="46" t="str">
        <f>IF(Table1[[#This Row],[Posting Date]]&lt;&gt;"",Table1[[#This Row],[Reference Number]],"")</f>
        <v/>
      </c>
      <c r="AM1801" s="46" t="str">
        <f>TRIM(Table1[[#This Row],[Line '#]])</f>
        <v/>
      </c>
      <c r="AN1801" s="46" t="str">
        <f>TRIM(Table1[[#This Row],[Account]])</f>
        <v/>
      </c>
      <c r="AO1801" s="46" t="str">
        <f>IF(Table1[[#This Row],[Posting Date]]&lt;&gt;"",$D$5,"")</f>
        <v/>
      </c>
      <c r="AP1801" s="46" t="str">
        <f>TRIM(Table1[[#This Row],[Departments-Prgrams]])</f>
        <v/>
      </c>
      <c r="AQ1801" s="46" t="str">
        <f>TRIM(Table1[[#This Row],[Grant]])</f>
        <v/>
      </c>
      <c r="AR1801" s="46" t="str">
        <f>TRIM(Table1[[#This Row],[Staff ID]])</f>
        <v/>
      </c>
      <c r="AS1801" s="46" t="str">
        <f>IF(TRIM(Table1[[#This Row],[Budget Code]])=0,"",TRIM(Table1[[#This Row],[Budget Code]]))</f>
        <v/>
      </c>
      <c r="AT1801" s="46" t="str">
        <f>IF(Table1[[#This Row],[Line Description]]&lt;&gt;"",Table1[[#This Row],[Line Description]],"")</f>
        <v/>
      </c>
      <c r="AU1801" s="46" t="str">
        <f>IF(Table1[[#This Row],[Cur_Amount Debit]]&gt;0,ROUND(Table1[[#This Row],[Cur_Amount Debit]],2),"")</f>
        <v/>
      </c>
      <c r="AV1801" s="46" t="str">
        <f>IF(Table1[[#This Row],[Cur_Amount Credit]]&gt;0,ROUND(Table1[[#This Row],[Cur_Amount Credit]],2),"")</f>
        <v/>
      </c>
      <c r="AW1801" s="46" t="str">
        <f>LEFT(Table1[[#This Row],[Cur]],3)</f>
        <v/>
      </c>
      <c r="AX1801" s="59"/>
      <c r="AY1801" s="46"/>
      <c r="AZ1801" s="46" t="str">
        <f>IF(Table1[[#This Row],[Cur]]&lt;&gt;"",IF(Table1[[#This Row],[Cur]]="USD","",ExchangeRate),"")</f>
        <v/>
      </c>
      <c r="BA1801" s="46" t="str">
        <f>IF(Table1[[#This Row],[Grant]]&lt;&gt;"",VLOOKUP(Table1[[#This Row],[Grant]],Grants!B:D,3),"")</f>
        <v/>
      </c>
      <c r="BB1801" s="46" t="str">
        <f>TRIM(Table1[[#This Row],[Vendor ID]])</f>
        <v/>
      </c>
      <c r="BC1801">
        <f>IF(Table1[[#This Row],[Reference Number]]=Q1800,BC1800,BC1800+1)</f>
        <v>2</v>
      </c>
    </row>
    <row r="1802" spans="1:55" ht="11.25" hidden="1" customHeight="1">
      <c r="A1802" s="1"/>
      <c r="B1802" s="88" t="str">
        <f>IF(Table1[[#This Row],[Posting Date]]&lt;&gt;"",IF(Table1[[#This Row],[Reference Number]]=Q1801,B1801+1,1),"")</f>
        <v/>
      </c>
      <c r="C1802" s="61"/>
      <c r="D1802" s="61"/>
      <c r="E1802" s="218"/>
      <c r="F1802" s="143" t="str">
        <f>IFERROR(IF(VLOOKUP(Table1[[#This Row],[Budget Code Description]],Dimentions!$X$6:$AC$132,2,FALSE)="","",VLOOKUP(Table1[[#This Row],[Budget Code Description]],Dimentions!$X$6:$AC$132,2,FALSE)),"")</f>
        <v/>
      </c>
      <c r="G1802" s="143" t="str">
        <f>IFERROR(VLOOKUP(Table1[[#This Row],[Budget Code Description]],Dimentions!$X$6:$AC$132,3,FALSE),"")</f>
        <v/>
      </c>
      <c r="H1802" s="64" t="str">
        <f>IFERROR(VLOOKUP(Table1[[#This Row],[Account]],Dimentions!$S$6:$V$233,2,FALSE),"")</f>
        <v/>
      </c>
      <c r="I1802" s="62">
        <f>_xlfn.NUMBERVALUE(LEFT(Table1[[#This Row],[Account]],1))</f>
        <v>0</v>
      </c>
      <c r="J1802" s="62" t="str">
        <f>IFERROR(VLOOKUP(Table1[[#This Row],[Budget Code Description]],Table6[#All],7,FALSE),"")</f>
        <v/>
      </c>
      <c r="K1802" s="143" t="str">
        <f>IFERROR(VLOOKUP(Table1[[#This Row],[Budget Code Description]],Table6[#All],8,FALSE),"")</f>
        <v/>
      </c>
      <c r="L1802" s="63"/>
      <c r="M1802" s="65" t="str">
        <f>IFERROR(VLOOKUP(Table1[[#This Row],[Staff ID]],Table2[],2,FALSE),"")</f>
        <v/>
      </c>
      <c r="N1802" s="211" t="str">
        <f>IFERROR(IF(VLOOKUP(Table1[[#This Row],[Budget Code Description]],Dimentions!$X$6:$AC$97,4,FALSE)="","",VLOOKUP(Table1[[#This Row],[Budget Code Description]],Dimentions!$X$6:$AC$97,4,FALSE)),"")</f>
        <v/>
      </c>
      <c r="O1802" s="65" t="str">
        <f>IFERROR(VLOOKUP(Table1[[#This Row],[Vendor ID]],Table549[],2,FALSE),"")</f>
        <v/>
      </c>
      <c r="P1802" s="63"/>
      <c r="Q1802" s="143" t="str">
        <f>IF(Table1[[#This Row],[Posting Date]]&lt;&gt;"",$D$9,"")</f>
        <v/>
      </c>
      <c r="R1802" s="159" t="str">
        <f>IF(Table1[[#This Row],[Posting Date]]&lt;&gt;"",$D$10,"")</f>
        <v/>
      </c>
      <c r="S1802" s="66"/>
      <c r="T1802" s="63"/>
      <c r="U1802" s="67"/>
      <c r="V1802" s="67"/>
      <c r="W1802" s="67" t="str">
        <f t="shared" si="28"/>
        <v/>
      </c>
      <c r="X1802" s="161" t="str">
        <f>IF(E1802="","",(IF(Table1[[#This Row],[Cur]]="USD",Table1[[#This Row],[Cur_Amount Debit]],Table1[[#This Row],[Cur_Amount Debit]]/Table1[[#This Row],[Exchange Rate]])))</f>
        <v/>
      </c>
      <c r="Y1802" s="161" t="str">
        <f>IF(E1802="","",(IF(Table1[[#This Row],[Cur]]="USD",Table1[[#This Row],[Cur_Amount Credit]],Table1[[#This Row],[Cur_Amount Credit]]/ExchangeRate)))</f>
        <v/>
      </c>
      <c r="Z1802" s="203" t="str">
        <f>IF(E1802="","",(Table1[[#This Row],[Debit USD]]-Table1[[#This Row],[Credit USD]]))</f>
        <v/>
      </c>
      <c r="AA1802" s="122"/>
      <c r="AB1802" s="1"/>
      <c r="AC1802" s="15"/>
      <c r="AD1802" s="15" t="str">
        <f>IF(AND(OR(Table1[[#This Row],[Account]]="15030",Table1[[#This Row],[Account]]="15035",Table1[[#This Row],[Account]]="20150"),Table1[[#This Row],[Vendor ID]]=""),1,"")</f>
        <v/>
      </c>
      <c r="AE1802" s="15"/>
      <c r="AF1802" s="15"/>
      <c r="AG1802" s="15"/>
      <c r="AH1802" s="46" t="str">
        <f>IF(Table1[[#This Row],[Posting Date]]&lt;&gt;"","GJ-"&amp;CountryID,"")</f>
        <v/>
      </c>
      <c r="AI1802" s="59" t="str">
        <f>IF(Table1[[#This Row],[Posting Date]]&lt;&gt;"",Table1[[#This Row],[Posting Date]],"")</f>
        <v/>
      </c>
      <c r="AJ1802" s="46"/>
      <c r="AK1802" s="46" t="str">
        <f>IF(Table1[[#This Row],[Description]]&lt;&gt;"",Table1[[#This Row],[Description]],"")</f>
        <v/>
      </c>
      <c r="AL1802" s="46" t="str">
        <f>IF(Table1[[#This Row],[Posting Date]]&lt;&gt;"",Table1[[#This Row],[Reference Number]],"")</f>
        <v/>
      </c>
      <c r="AM1802" s="46" t="str">
        <f>TRIM(Table1[[#This Row],[Line '#]])</f>
        <v/>
      </c>
      <c r="AN1802" s="46" t="str">
        <f>TRIM(Table1[[#This Row],[Account]])</f>
        <v/>
      </c>
      <c r="AO1802" s="46" t="str">
        <f>IF(Table1[[#This Row],[Posting Date]]&lt;&gt;"",$D$5,"")</f>
        <v/>
      </c>
      <c r="AP1802" s="46" t="str">
        <f>TRIM(Table1[[#This Row],[Departments-Prgrams]])</f>
        <v/>
      </c>
      <c r="AQ1802" s="46" t="str">
        <f>TRIM(Table1[[#This Row],[Grant]])</f>
        <v/>
      </c>
      <c r="AR1802" s="46" t="str">
        <f>TRIM(Table1[[#This Row],[Staff ID]])</f>
        <v/>
      </c>
      <c r="AS1802" s="46" t="str">
        <f>IF(TRIM(Table1[[#This Row],[Budget Code]])=0,"",TRIM(Table1[[#This Row],[Budget Code]]))</f>
        <v/>
      </c>
      <c r="AT1802" s="46" t="str">
        <f>IF(Table1[[#This Row],[Line Description]]&lt;&gt;"",Table1[[#This Row],[Line Description]],"")</f>
        <v/>
      </c>
      <c r="AU1802" s="46" t="str">
        <f>IF(Table1[[#This Row],[Cur_Amount Debit]]&gt;0,ROUND(Table1[[#This Row],[Cur_Amount Debit]],2),"")</f>
        <v/>
      </c>
      <c r="AV1802" s="46" t="str">
        <f>IF(Table1[[#This Row],[Cur_Amount Credit]]&gt;0,ROUND(Table1[[#This Row],[Cur_Amount Credit]],2),"")</f>
        <v/>
      </c>
      <c r="AW1802" s="46" t="str">
        <f>LEFT(Table1[[#This Row],[Cur]],3)</f>
        <v/>
      </c>
      <c r="AX1802" s="59"/>
      <c r="AY1802" s="46"/>
      <c r="AZ1802" s="46" t="str">
        <f>IF(Table1[[#This Row],[Cur]]&lt;&gt;"",IF(Table1[[#This Row],[Cur]]="USD","",ExchangeRate),"")</f>
        <v/>
      </c>
      <c r="BA1802" s="46" t="str">
        <f>IF(Table1[[#This Row],[Grant]]&lt;&gt;"",VLOOKUP(Table1[[#This Row],[Grant]],Grants!B:D,3),"")</f>
        <v/>
      </c>
      <c r="BB1802" s="46" t="str">
        <f>TRIM(Table1[[#This Row],[Vendor ID]])</f>
        <v/>
      </c>
      <c r="BC1802">
        <f>IF(Table1[[#This Row],[Reference Number]]=Q1801,BC1801,BC1801+1)</f>
        <v>2</v>
      </c>
    </row>
    <row r="1803" spans="1:55" ht="11.25" hidden="1" customHeight="1">
      <c r="A1803" s="1"/>
      <c r="B1803" s="88" t="str">
        <f>IF(Table1[[#This Row],[Posting Date]]&lt;&gt;"",IF(Table1[[#This Row],[Reference Number]]=Q1802,B1802+1,1),"")</f>
        <v/>
      </c>
      <c r="C1803" s="61"/>
      <c r="D1803" s="61"/>
      <c r="E1803" s="218"/>
      <c r="F1803" s="143" t="str">
        <f>IFERROR(IF(VLOOKUP(Table1[[#This Row],[Budget Code Description]],Dimentions!$X$6:$AC$132,2,FALSE)="","",VLOOKUP(Table1[[#This Row],[Budget Code Description]],Dimentions!$X$6:$AC$132,2,FALSE)),"")</f>
        <v/>
      </c>
      <c r="G1803" s="143" t="str">
        <f>IFERROR(VLOOKUP(Table1[[#This Row],[Budget Code Description]],Dimentions!$X$6:$AC$132,3,FALSE),"")</f>
        <v/>
      </c>
      <c r="H1803" s="64" t="str">
        <f>IFERROR(VLOOKUP(Table1[[#This Row],[Account]],Dimentions!$S$6:$V$233,2,FALSE),"")</f>
        <v/>
      </c>
      <c r="I1803" s="62">
        <f>_xlfn.NUMBERVALUE(LEFT(Table1[[#This Row],[Account]],1))</f>
        <v>0</v>
      </c>
      <c r="J1803" s="62" t="str">
        <f>IFERROR(VLOOKUP(Table1[[#This Row],[Budget Code Description]],Table6[#All],7,FALSE),"")</f>
        <v/>
      </c>
      <c r="K1803" s="143" t="str">
        <f>IFERROR(VLOOKUP(Table1[[#This Row],[Budget Code Description]],Table6[#All],8,FALSE),"")</f>
        <v/>
      </c>
      <c r="L1803" s="63"/>
      <c r="M1803" s="65" t="str">
        <f>IFERROR(VLOOKUP(Table1[[#This Row],[Staff ID]],Table2[],2,FALSE),"")</f>
        <v/>
      </c>
      <c r="N1803" s="211" t="str">
        <f>IFERROR(IF(VLOOKUP(Table1[[#This Row],[Budget Code Description]],Dimentions!$X$6:$AC$97,4,FALSE)="","",VLOOKUP(Table1[[#This Row],[Budget Code Description]],Dimentions!$X$6:$AC$97,4,FALSE)),"")</f>
        <v/>
      </c>
      <c r="O1803" s="65" t="str">
        <f>IFERROR(VLOOKUP(Table1[[#This Row],[Vendor ID]],Table549[],2,FALSE),"")</f>
        <v/>
      </c>
      <c r="P1803" s="63"/>
      <c r="Q1803" s="143" t="str">
        <f>IF(Table1[[#This Row],[Posting Date]]&lt;&gt;"",$D$9,"")</f>
        <v/>
      </c>
      <c r="R1803" s="159" t="str">
        <f>IF(Table1[[#This Row],[Posting Date]]&lt;&gt;"",$D$10,"")</f>
        <v/>
      </c>
      <c r="S1803" s="66"/>
      <c r="T1803" s="63"/>
      <c r="U1803" s="67"/>
      <c r="V1803" s="67"/>
      <c r="W1803" s="67" t="str">
        <f t="shared" si="28"/>
        <v/>
      </c>
      <c r="X1803" s="161" t="str">
        <f>IF(E1803="","",(IF(Table1[[#This Row],[Cur]]="USD",Table1[[#This Row],[Cur_Amount Debit]],Table1[[#This Row],[Cur_Amount Debit]]/Table1[[#This Row],[Exchange Rate]])))</f>
        <v/>
      </c>
      <c r="Y1803" s="161" t="str">
        <f>IF(E1803="","",(IF(Table1[[#This Row],[Cur]]="USD",Table1[[#This Row],[Cur_Amount Credit]],Table1[[#This Row],[Cur_Amount Credit]]/ExchangeRate)))</f>
        <v/>
      </c>
      <c r="Z1803" s="203" t="str">
        <f>IF(E1803="","",(Table1[[#This Row],[Debit USD]]-Table1[[#This Row],[Credit USD]]))</f>
        <v/>
      </c>
      <c r="AA1803" s="122"/>
      <c r="AB1803" s="1"/>
      <c r="AC1803" s="15"/>
      <c r="AD1803" s="15" t="str">
        <f>IF(AND(OR(Table1[[#This Row],[Account]]="15030",Table1[[#This Row],[Account]]="15035",Table1[[#This Row],[Account]]="20150"),Table1[[#This Row],[Vendor ID]]=""),1,"")</f>
        <v/>
      </c>
      <c r="AE1803" s="15"/>
      <c r="AF1803" s="15"/>
      <c r="AG1803" s="15"/>
      <c r="AH1803" s="46" t="str">
        <f>IF(Table1[[#This Row],[Posting Date]]&lt;&gt;"","GJ-"&amp;CountryID,"")</f>
        <v/>
      </c>
      <c r="AI1803" s="59" t="str">
        <f>IF(Table1[[#This Row],[Posting Date]]&lt;&gt;"",Table1[[#This Row],[Posting Date]],"")</f>
        <v/>
      </c>
      <c r="AJ1803" s="46"/>
      <c r="AK1803" s="46" t="str">
        <f>IF(Table1[[#This Row],[Description]]&lt;&gt;"",Table1[[#This Row],[Description]],"")</f>
        <v/>
      </c>
      <c r="AL1803" s="46" t="str">
        <f>IF(Table1[[#This Row],[Posting Date]]&lt;&gt;"",Table1[[#This Row],[Reference Number]],"")</f>
        <v/>
      </c>
      <c r="AM1803" s="46" t="str">
        <f>TRIM(Table1[[#This Row],[Line '#]])</f>
        <v/>
      </c>
      <c r="AN1803" s="46" t="str">
        <f>TRIM(Table1[[#This Row],[Account]])</f>
        <v/>
      </c>
      <c r="AO1803" s="46" t="str">
        <f>IF(Table1[[#This Row],[Posting Date]]&lt;&gt;"",$D$5,"")</f>
        <v/>
      </c>
      <c r="AP1803" s="46" t="str">
        <f>TRIM(Table1[[#This Row],[Departments-Prgrams]])</f>
        <v/>
      </c>
      <c r="AQ1803" s="46" t="str">
        <f>TRIM(Table1[[#This Row],[Grant]])</f>
        <v/>
      </c>
      <c r="AR1803" s="46" t="str">
        <f>TRIM(Table1[[#This Row],[Staff ID]])</f>
        <v/>
      </c>
      <c r="AS1803" s="46" t="str">
        <f>IF(TRIM(Table1[[#This Row],[Budget Code]])=0,"",TRIM(Table1[[#This Row],[Budget Code]]))</f>
        <v/>
      </c>
      <c r="AT1803" s="46" t="str">
        <f>IF(Table1[[#This Row],[Line Description]]&lt;&gt;"",Table1[[#This Row],[Line Description]],"")</f>
        <v/>
      </c>
      <c r="AU1803" s="46" t="str">
        <f>IF(Table1[[#This Row],[Cur_Amount Debit]]&gt;0,ROUND(Table1[[#This Row],[Cur_Amount Debit]],2),"")</f>
        <v/>
      </c>
      <c r="AV1803" s="46" t="str">
        <f>IF(Table1[[#This Row],[Cur_Amount Credit]]&gt;0,ROUND(Table1[[#This Row],[Cur_Amount Credit]],2),"")</f>
        <v/>
      </c>
      <c r="AW1803" s="46" t="str">
        <f>LEFT(Table1[[#This Row],[Cur]],3)</f>
        <v/>
      </c>
      <c r="AX1803" s="59"/>
      <c r="AY1803" s="46"/>
      <c r="AZ1803" s="46" t="str">
        <f>IF(Table1[[#This Row],[Cur]]&lt;&gt;"",IF(Table1[[#This Row],[Cur]]="USD","",ExchangeRate),"")</f>
        <v/>
      </c>
      <c r="BA1803" s="46" t="str">
        <f>IF(Table1[[#This Row],[Grant]]&lt;&gt;"",VLOOKUP(Table1[[#This Row],[Grant]],Grants!B:D,3),"")</f>
        <v/>
      </c>
      <c r="BB1803" s="46" t="str">
        <f>TRIM(Table1[[#This Row],[Vendor ID]])</f>
        <v/>
      </c>
      <c r="BC1803">
        <f>IF(Table1[[#This Row],[Reference Number]]=Q1802,BC1802,BC1802+1)</f>
        <v>2</v>
      </c>
    </row>
    <row r="1804" spans="1:55" ht="11.25" hidden="1" customHeight="1">
      <c r="A1804" s="1"/>
      <c r="B1804" s="88" t="str">
        <f>IF(Table1[[#This Row],[Posting Date]]&lt;&gt;"",IF(Table1[[#This Row],[Reference Number]]=Q1803,B1803+1,1),"")</f>
        <v/>
      </c>
      <c r="C1804" s="61"/>
      <c r="D1804" s="61"/>
      <c r="E1804" s="218"/>
      <c r="F1804" s="143" t="str">
        <f>IFERROR(IF(VLOOKUP(Table1[[#This Row],[Budget Code Description]],Dimentions!$X$6:$AC$132,2,FALSE)="","",VLOOKUP(Table1[[#This Row],[Budget Code Description]],Dimentions!$X$6:$AC$132,2,FALSE)),"")</f>
        <v/>
      </c>
      <c r="G1804" s="143" t="str">
        <f>IFERROR(VLOOKUP(Table1[[#This Row],[Budget Code Description]],Dimentions!$X$6:$AC$132,3,FALSE),"")</f>
        <v/>
      </c>
      <c r="H1804" s="64" t="str">
        <f>IFERROR(VLOOKUP(Table1[[#This Row],[Account]],Dimentions!$S$6:$V$233,2,FALSE),"")</f>
        <v/>
      </c>
      <c r="I1804" s="62">
        <f>_xlfn.NUMBERVALUE(LEFT(Table1[[#This Row],[Account]],1))</f>
        <v>0</v>
      </c>
      <c r="J1804" s="62" t="str">
        <f>IFERROR(VLOOKUP(Table1[[#This Row],[Budget Code Description]],Table6[#All],7,FALSE),"")</f>
        <v/>
      </c>
      <c r="K1804" s="143" t="str">
        <f>IFERROR(VLOOKUP(Table1[[#This Row],[Budget Code Description]],Table6[#All],8,FALSE),"")</f>
        <v/>
      </c>
      <c r="L1804" s="63"/>
      <c r="M1804" s="65" t="str">
        <f>IFERROR(VLOOKUP(Table1[[#This Row],[Staff ID]],Table2[],2,FALSE),"")</f>
        <v/>
      </c>
      <c r="N1804" s="211" t="str">
        <f>IFERROR(IF(VLOOKUP(Table1[[#This Row],[Budget Code Description]],Dimentions!$X$6:$AC$97,4,FALSE)="","",VLOOKUP(Table1[[#This Row],[Budget Code Description]],Dimentions!$X$6:$AC$97,4,FALSE)),"")</f>
        <v/>
      </c>
      <c r="O1804" s="65" t="str">
        <f>IFERROR(VLOOKUP(Table1[[#This Row],[Vendor ID]],Table549[],2,FALSE),"")</f>
        <v/>
      </c>
      <c r="P1804" s="63"/>
      <c r="Q1804" s="143" t="str">
        <f>IF(Table1[[#This Row],[Posting Date]]&lt;&gt;"",$D$9,"")</f>
        <v/>
      </c>
      <c r="R1804" s="159" t="str">
        <f>IF(Table1[[#This Row],[Posting Date]]&lt;&gt;"",$D$10,"")</f>
        <v/>
      </c>
      <c r="S1804" s="66"/>
      <c r="T1804" s="63"/>
      <c r="U1804" s="67"/>
      <c r="V1804" s="67"/>
      <c r="W1804" s="67" t="str">
        <f t="shared" si="28"/>
        <v/>
      </c>
      <c r="X1804" s="161" t="str">
        <f>IF(E1804="","",(IF(Table1[[#This Row],[Cur]]="USD",Table1[[#This Row],[Cur_Amount Debit]],Table1[[#This Row],[Cur_Amount Debit]]/Table1[[#This Row],[Exchange Rate]])))</f>
        <v/>
      </c>
      <c r="Y1804" s="161" t="str">
        <f>IF(E1804="","",(IF(Table1[[#This Row],[Cur]]="USD",Table1[[#This Row],[Cur_Amount Credit]],Table1[[#This Row],[Cur_Amount Credit]]/ExchangeRate)))</f>
        <v/>
      </c>
      <c r="Z1804" s="203" t="str">
        <f>IF(E1804="","",(Table1[[#This Row],[Debit USD]]-Table1[[#This Row],[Credit USD]]))</f>
        <v/>
      </c>
      <c r="AA1804" s="122"/>
      <c r="AB1804" s="1"/>
      <c r="AC1804" s="15"/>
      <c r="AD1804" s="15" t="str">
        <f>IF(AND(OR(Table1[[#This Row],[Account]]="15030",Table1[[#This Row],[Account]]="15035",Table1[[#This Row],[Account]]="20150"),Table1[[#This Row],[Vendor ID]]=""),1,"")</f>
        <v/>
      </c>
      <c r="AE1804" s="15"/>
      <c r="AF1804" s="15"/>
      <c r="AG1804" s="15"/>
      <c r="AH1804" s="46" t="str">
        <f>IF(Table1[[#This Row],[Posting Date]]&lt;&gt;"","GJ-"&amp;CountryID,"")</f>
        <v/>
      </c>
      <c r="AI1804" s="59" t="str">
        <f>IF(Table1[[#This Row],[Posting Date]]&lt;&gt;"",Table1[[#This Row],[Posting Date]],"")</f>
        <v/>
      </c>
      <c r="AJ1804" s="46"/>
      <c r="AK1804" s="46" t="str">
        <f>IF(Table1[[#This Row],[Description]]&lt;&gt;"",Table1[[#This Row],[Description]],"")</f>
        <v/>
      </c>
      <c r="AL1804" s="46" t="str">
        <f>IF(Table1[[#This Row],[Posting Date]]&lt;&gt;"",Table1[[#This Row],[Reference Number]],"")</f>
        <v/>
      </c>
      <c r="AM1804" s="46" t="str">
        <f>TRIM(Table1[[#This Row],[Line '#]])</f>
        <v/>
      </c>
      <c r="AN1804" s="46" t="str">
        <f>TRIM(Table1[[#This Row],[Account]])</f>
        <v/>
      </c>
      <c r="AO1804" s="46" t="str">
        <f>IF(Table1[[#This Row],[Posting Date]]&lt;&gt;"",$D$5,"")</f>
        <v/>
      </c>
      <c r="AP1804" s="46" t="str">
        <f>TRIM(Table1[[#This Row],[Departments-Prgrams]])</f>
        <v/>
      </c>
      <c r="AQ1804" s="46" t="str">
        <f>TRIM(Table1[[#This Row],[Grant]])</f>
        <v/>
      </c>
      <c r="AR1804" s="46" t="str">
        <f>TRIM(Table1[[#This Row],[Staff ID]])</f>
        <v/>
      </c>
      <c r="AS1804" s="46" t="str">
        <f>IF(TRIM(Table1[[#This Row],[Budget Code]])=0,"",TRIM(Table1[[#This Row],[Budget Code]]))</f>
        <v/>
      </c>
      <c r="AT1804" s="46" t="str">
        <f>IF(Table1[[#This Row],[Line Description]]&lt;&gt;"",Table1[[#This Row],[Line Description]],"")</f>
        <v/>
      </c>
      <c r="AU1804" s="46" t="str">
        <f>IF(Table1[[#This Row],[Cur_Amount Debit]]&gt;0,ROUND(Table1[[#This Row],[Cur_Amount Debit]],2),"")</f>
        <v/>
      </c>
      <c r="AV1804" s="46" t="str">
        <f>IF(Table1[[#This Row],[Cur_Amount Credit]]&gt;0,ROUND(Table1[[#This Row],[Cur_Amount Credit]],2),"")</f>
        <v/>
      </c>
      <c r="AW1804" s="46" t="str">
        <f>LEFT(Table1[[#This Row],[Cur]],3)</f>
        <v/>
      </c>
      <c r="AX1804" s="59"/>
      <c r="AY1804" s="46"/>
      <c r="AZ1804" s="46" t="str">
        <f>IF(Table1[[#This Row],[Cur]]&lt;&gt;"",IF(Table1[[#This Row],[Cur]]="USD","",ExchangeRate),"")</f>
        <v/>
      </c>
      <c r="BA1804" s="46" t="str">
        <f>IF(Table1[[#This Row],[Grant]]&lt;&gt;"",VLOOKUP(Table1[[#This Row],[Grant]],Grants!B:D,3),"")</f>
        <v/>
      </c>
      <c r="BB1804" s="46" t="str">
        <f>TRIM(Table1[[#This Row],[Vendor ID]])</f>
        <v/>
      </c>
      <c r="BC1804">
        <f>IF(Table1[[#This Row],[Reference Number]]=Q1803,BC1803,BC1803+1)</f>
        <v>2</v>
      </c>
    </row>
    <row r="1805" spans="1:55" ht="11.25" hidden="1" customHeight="1">
      <c r="A1805" s="1"/>
      <c r="B1805" s="88" t="str">
        <f>IF(Table1[[#This Row],[Posting Date]]&lt;&gt;"",IF(Table1[[#This Row],[Reference Number]]=Q1804,B1804+1,1),"")</f>
        <v/>
      </c>
      <c r="C1805" s="61"/>
      <c r="D1805" s="61"/>
      <c r="E1805" s="218"/>
      <c r="F1805" s="143" t="str">
        <f>IFERROR(IF(VLOOKUP(Table1[[#This Row],[Budget Code Description]],Dimentions!$X$6:$AC$132,2,FALSE)="","",VLOOKUP(Table1[[#This Row],[Budget Code Description]],Dimentions!$X$6:$AC$132,2,FALSE)),"")</f>
        <v/>
      </c>
      <c r="G1805" s="143" t="str">
        <f>IFERROR(VLOOKUP(Table1[[#This Row],[Budget Code Description]],Dimentions!$X$6:$AC$132,3,FALSE),"")</f>
        <v/>
      </c>
      <c r="H1805" s="64" t="str">
        <f>IFERROR(VLOOKUP(Table1[[#This Row],[Account]],Dimentions!$S$6:$V$233,2,FALSE),"")</f>
        <v/>
      </c>
      <c r="I1805" s="62">
        <f>_xlfn.NUMBERVALUE(LEFT(Table1[[#This Row],[Account]],1))</f>
        <v>0</v>
      </c>
      <c r="J1805" s="62" t="str">
        <f>IFERROR(VLOOKUP(Table1[[#This Row],[Budget Code Description]],Table6[#All],7,FALSE),"")</f>
        <v/>
      </c>
      <c r="K1805" s="143" t="str">
        <f>IFERROR(VLOOKUP(Table1[[#This Row],[Budget Code Description]],Table6[#All],8,FALSE),"")</f>
        <v/>
      </c>
      <c r="L1805" s="63"/>
      <c r="M1805" s="65" t="str">
        <f>IFERROR(VLOOKUP(Table1[[#This Row],[Staff ID]],Table2[],2,FALSE),"")</f>
        <v/>
      </c>
      <c r="N1805" s="211" t="str">
        <f>IFERROR(IF(VLOOKUP(Table1[[#This Row],[Budget Code Description]],Dimentions!$X$6:$AC$97,4,FALSE)="","",VLOOKUP(Table1[[#This Row],[Budget Code Description]],Dimentions!$X$6:$AC$97,4,FALSE)),"")</f>
        <v/>
      </c>
      <c r="O1805" s="65" t="str">
        <f>IFERROR(VLOOKUP(Table1[[#This Row],[Vendor ID]],Table549[],2,FALSE),"")</f>
        <v/>
      </c>
      <c r="P1805" s="63"/>
      <c r="Q1805" s="143" t="str">
        <f>IF(Table1[[#This Row],[Posting Date]]&lt;&gt;"",$D$9,"")</f>
        <v/>
      </c>
      <c r="R1805" s="159" t="str">
        <f>IF(Table1[[#This Row],[Posting Date]]&lt;&gt;"",$D$10,"")</f>
        <v/>
      </c>
      <c r="S1805" s="66"/>
      <c r="T1805" s="63"/>
      <c r="U1805" s="67"/>
      <c r="V1805" s="67"/>
      <c r="W1805" s="67" t="str">
        <f t="shared" si="28"/>
        <v/>
      </c>
      <c r="X1805" s="161" t="str">
        <f>IF(E1805="","",(IF(Table1[[#This Row],[Cur]]="USD",Table1[[#This Row],[Cur_Amount Debit]],Table1[[#This Row],[Cur_Amount Debit]]/Table1[[#This Row],[Exchange Rate]])))</f>
        <v/>
      </c>
      <c r="Y1805" s="161" t="str">
        <f>IF(E1805="","",(IF(Table1[[#This Row],[Cur]]="USD",Table1[[#This Row],[Cur_Amount Credit]],Table1[[#This Row],[Cur_Amount Credit]]/ExchangeRate)))</f>
        <v/>
      </c>
      <c r="Z1805" s="203" t="str">
        <f>IF(E1805="","",(Table1[[#This Row],[Debit USD]]-Table1[[#This Row],[Credit USD]]))</f>
        <v/>
      </c>
      <c r="AA1805" s="122"/>
      <c r="AB1805" s="1"/>
      <c r="AC1805" s="15"/>
      <c r="AD1805" s="15" t="str">
        <f>IF(AND(OR(Table1[[#This Row],[Account]]="15030",Table1[[#This Row],[Account]]="15035",Table1[[#This Row],[Account]]="20150"),Table1[[#This Row],[Vendor ID]]=""),1,"")</f>
        <v/>
      </c>
      <c r="AE1805" s="15"/>
      <c r="AF1805" s="15"/>
      <c r="AG1805" s="15"/>
      <c r="AH1805" s="46" t="str">
        <f>IF(Table1[[#This Row],[Posting Date]]&lt;&gt;"","GJ-"&amp;CountryID,"")</f>
        <v/>
      </c>
      <c r="AI1805" s="59" t="str">
        <f>IF(Table1[[#This Row],[Posting Date]]&lt;&gt;"",Table1[[#This Row],[Posting Date]],"")</f>
        <v/>
      </c>
      <c r="AJ1805" s="46"/>
      <c r="AK1805" s="46" t="str">
        <f>IF(Table1[[#This Row],[Description]]&lt;&gt;"",Table1[[#This Row],[Description]],"")</f>
        <v/>
      </c>
      <c r="AL1805" s="46" t="str">
        <f>IF(Table1[[#This Row],[Posting Date]]&lt;&gt;"",Table1[[#This Row],[Reference Number]],"")</f>
        <v/>
      </c>
      <c r="AM1805" s="46" t="str">
        <f>TRIM(Table1[[#This Row],[Line '#]])</f>
        <v/>
      </c>
      <c r="AN1805" s="46" t="str">
        <f>TRIM(Table1[[#This Row],[Account]])</f>
        <v/>
      </c>
      <c r="AO1805" s="46" t="str">
        <f>IF(Table1[[#This Row],[Posting Date]]&lt;&gt;"",$D$5,"")</f>
        <v/>
      </c>
      <c r="AP1805" s="46" t="str">
        <f>TRIM(Table1[[#This Row],[Departments-Prgrams]])</f>
        <v/>
      </c>
      <c r="AQ1805" s="46" t="str">
        <f>TRIM(Table1[[#This Row],[Grant]])</f>
        <v/>
      </c>
      <c r="AR1805" s="46" t="str">
        <f>TRIM(Table1[[#This Row],[Staff ID]])</f>
        <v/>
      </c>
      <c r="AS1805" s="46" t="str">
        <f>IF(TRIM(Table1[[#This Row],[Budget Code]])=0,"",TRIM(Table1[[#This Row],[Budget Code]]))</f>
        <v/>
      </c>
      <c r="AT1805" s="46" t="str">
        <f>IF(Table1[[#This Row],[Line Description]]&lt;&gt;"",Table1[[#This Row],[Line Description]],"")</f>
        <v/>
      </c>
      <c r="AU1805" s="46" t="str">
        <f>IF(Table1[[#This Row],[Cur_Amount Debit]]&gt;0,ROUND(Table1[[#This Row],[Cur_Amount Debit]],2),"")</f>
        <v/>
      </c>
      <c r="AV1805" s="46" t="str">
        <f>IF(Table1[[#This Row],[Cur_Amount Credit]]&gt;0,ROUND(Table1[[#This Row],[Cur_Amount Credit]],2),"")</f>
        <v/>
      </c>
      <c r="AW1805" s="46" t="str">
        <f>LEFT(Table1[[#This Row],[Cur]],3)</f>
        <v/>
      </c>
      <c r="AX1805" s="59"/>
      <c r="AY1805" s="46"/>
      <c r="AZ1805" s="46" t="str">
        <f>IF(Table1[[#This Row],[Cur]]&lt;&gt;"",IF(Table1[[#This Row],[Cur]]="USD","",ExchangeRate),"")</f>
        <v/>
      </c>
      <c r="BA1805" s="46" t="str">
        <f>IF(Table1[[#This Row],[Grant]]&lt;&gt;"",VLOOKUP(Table1[[#This Row],[Grant]],Grants!B:D,3),"")</f>
        <v/>
      </c>
      <c r="BB1805" s="46" t="str">
        <f>TRIM(Table1[[#This Row],[Vendor ID]])</f>
        <v/>
      </c>
      <c r="BC1805">
        <f>IF(Table1[[#This Row],[Reference Number]]=Q1804,BC1804,BC1804+1)</f>
        <v>2</v>
      </c>
    </row>
    <row r="1806" spans="1:55" ht="11.25" hidden="1" customHeight="1">
      <c r="A1806" s="1"/>
      <c r="B1806" s="88" t="str">
        <f>IF(Table1[[#This Row],[Posting Date]]&lt;&gt;"",IF(Table1[[#This Row],[Reference Number]]=Q1805,B1805+1,1),"")</f>
        <v/>
      </c>
      <c r="C1806" s="61"/>
      <c r="D1806" s="61"/>
      <c r="E1806" s="218"/>
      <c r="F1806" s="143" t="str">
        <f>IFERROR(IF(VLOOKUP(Table1[[#This Row],[Budget Code Description]],Dimentions!$X$6:$AC$132,2,FALSE)="","",VLOOKUP(Table1[[#This Row],[Budget Code Description]],Dimentions!$X$6:$AC$132,2,FALSE)),"")</f>
        <v/>
      </c>
      <c r="G1806" s="143" t="str">
        <f>IFERROR(VLOOKUP(Table1[[#This Row],[Budget Code Description]],Dimentions!$X$6:$AC$132,3,FALSE),"")</f>
        <v/>
      </c>
      <c r="H1806" s="64" t="str">
        <f>IFERROR(VLOOKUP(Table1[[#This Row],[Account]],Dimentions!$S$6:$V$233,2,FALSE),"")</f>
        <v/>
      </c>
      <c r="I1806" s="62">
        <f>_xlfn.NUMBERVALUE(LEFT(Table1[[#This Row],[Account]],1))</f>
        <v>0</v>
      </c>
      <c r="J1806" s="62" t="str">
        <f>IFERROR(VLOOKUP(Table1[[#This Row],[Budget Code Description]],Table6[#All],7,FALSE),"")</f>
        <v/>
      </c>
      <c r="K1806" s="143" t="str">
        <f>IFERROR(VLOOKUP(Table1[[#This Row],[Budget Code Description]],Table6[#All],8,FALSE),"")</f>
        <v/>
      </c>
      <c r="L1806" s="63"/>
      <c r="M1806" s="65" t="str">
        <f>IFERROR(VLOOKUP(Table1[[#This Row],[Staff ID]],Table2[],2,FALSE),"")</f>
        <v/>
      </c>
      <c r="N1806" s="211" t="str">
        <f>IFERROR(IF(VLOOKUP(Table1[[#This Row],[Budget Code Description]],Dimentions!$X$6:$AC$97,4,FALSE)="","",VLOOKUP(Table1[[#This Row],[Budget Code Description]],Dimentions!$X$6:$AC$97,4,FALSE)),"")</f>
        <v/>
      </c>
      <c r="O1806" s="65" t="str">
        <f>IFERROR(VLOOKUP(Table1[[#This Row],[Vendor ID]],Table549[],2,FALSE),"")</f>
        <v/>
      </c>
      <c r="P1806" s="63"/>
      <c r="Q1806" s="143" t="str">
        <f>IF(Table1[[#This Row],[Posting Date]]&lt;&gt;"",$D$9,"")</f>
        <v/>
      </c>
      <c r="R1806" s="159" t="str">
        <f>IF(Table1[[#This Row],[Posting Date]]&lt;&gt;"",$D$10,"")</f>
        <v/>
      </c>
      <c r="S1806" s="66"/>
      <c r="T1806" s="63"/>
      <c r="U1806" s="67"/>
      <c r="V1806" s="67"/>
      <c r="W1806" s="67" t="str">
        <f t="shared" si="28"/>
        <v/>
      </c>
      <c r="X1806" s="161" t="str">
        <f>IF(E1806="","",(IF(Table1[[#This Row],[Cur]]="USD",Table1[[#This Row],[Cur_Amount Debit]],Table1[[#This Row],[Cur_Amount Debit]]/Table1[[#This Row],[Exchange Rate]])))</f>
        <v/>
      </c>
      <c r="Y1806" s="161" t="str">
        <f>IF(E1806="","",(IF(Table1[[#This Row],[Cur]]="USD",Table1[[#This Row],[Cur_Amount Credit]],Table1[[#This Row],[Cur_Amount Credit]]/ExchangeRate)))</f>
        <v/>
      </c>
      <c r="Z1806" s="203" t="str">
        <f>IF(E1806="","",(Table1[[#This Row],[Debit USD]]-Table1[[#This Row],[Credit USD]]))</f>
        <v/>
      </c>
      <c r="AA1806" s="122"/>
      <c r="AB1806" s="1"/>
      <c r="AC1806" s="15"/>
      <c r="AD1806" s="15" t="str">
        <f>IF(AND(OR(Table1[[#This Row],[Account]]="15030",Table1[[#This Row],[Account]]="15035",Table1[[#This Row],[Account]]="20150"),Table1[[#This Row],[Vendor ID]]=""),1,"")</f>
        <v/>
      </c>
      <c r="AE1806" s="15"/>
      <c r="AF1806" s="15"/>
      <c r="AG1806" s="15"/>
      <c r="AH1806" s="46" t="str">
        <f>IF(Table1[[#This Row],[Posting Date]]&lt;&gt;"","GJ-"&amp;CountryID,"")</f>
        <v/>
      </c>
      <c r="AI1806" s="59" t="str">
        <f>IF(Table1[[#This Row],[Posting Date]]&lt;&gt;"",Table1[[#This Row],[Posting Date]],"")</f>
        <v/>
      </c>
      <c r="AJ1806" s="46"/>
      <c r="AK1806" s="46" t="str">
        <f>IF(Table1[[#This Row],[Description]]&lt;&gt;"",Table1[[#This Row],[Description]],"")</f>
        <v/>
      </c>
      <c r="AL1806" s="46" t="str">
        <f>IF(Table1[[#This Row],[Posting Date]]&lt;&gt;"",Table1[[#This Row],[Reference Number]],"")</f>
        <v/>
      </c>
      <c r="AM1806" s="46" t="str">
        <f>TRIM(Table1[[#This Row],[Line '#]])</f>
        <v/>
      </c>
      <c r="AN1806" s="46" t="str">
        <f>TRIM(Table1[[#This Row],[Account]])</f>
        <v/>
      </c>
      <c r="AO1806" s="46" t="str">
        <f>IF(Table1[[#This Row],[Posting Date]]&lt;&gt;"",$D$5,"")</f>
        <v/>
      </c>
      <c r="AP1806" s="46" t="str">
        <f>TRIM(Table1[[#This Row],[Departments-Prgrams]])</f>
        <v/>
      </c>
      <c r="AQ1806" s="46" t="str">
        <f>TRIM(Table1[[#This Row],[Grant]])</f>
        <v/>
      </c>
      <c r="AR1806" s="46" t="str">
        <f>TRIM(Table1[[#This Row],[Staff ID]])</f>
        <v/>
      </c>
      <c r="AS1806" s="46" t="str">
        <f>IF(TRIM(Table1[[#This Row],[Budget Code]])=0,"",TRIM(Table1[[#This Row],[Budget Code]]))</f>
        <v/>
      </c>
      <c r="AT1806" s="46" t="str">
        <f>IF(Table1[[#This Row],[Line Description]]&lt;&gt;"",Table1[[#This Row],[Line Description]],"")</f>
        <v/>
      </c>
      <c r="AU1806" s="46" t="str">
        <f>IF(Table1[[#This Row],[Cur_Amount Debit]]&gt;0,ROUND(Table1[[#This Row],[Cur_Amount Debit]],2),"")</f>
        <v/>
      </c>
      <c r="AV1806" s="46" t="str">
        <f>IF(Table1[[#This Row],[Cur_Amount Credit]]&gt;0,ROUND(Table1[[#This Row],[Cur_Amount Credit]],2),"")</f>
        <v/>
      </c>
      <c r="AW1806" s="46" t="str">
        <f>LEFT(Table1[[#This Row],[Cur]],3)</f>
        <v/>
      </c>
      <c r="AX1806" s="59"/>
      <c r="AY1806" s="46"/>
      <c r="AZ1806" s="46" t="str">
        <f>IF(Table1[[#This Row],[Cur]]&lt;&gt;"",IF(Table1[[#This Row],[Cur]]="USD","",ExchangeRate),"")</f>
        <v/>
      </c>
      <c r="BA1806" s="46" t="str">
        <f>IF(Table1[[#This Row],[Grant]]&lt;&gt;"",VLOOKUP(Table1[[#This Row],[Grant]],Grants!B:D,3),"")</f>
        <v/>
      </c>
      <c r="BB1806" s="46" t="str">
        <f>TRIM(Table1[[#This Row],[Vendor ID]])</f>
        <v/>
      </c>
      <c r="BC1806">
        <f>IF(Table1[[#This Row],[Reference Number]]=Q1805,BC1805,BC1805+1)</f>
        <v>2</v>
      </c>
    </row>
    <row r="1807" spans="1:55" ht="11.25" hidden="1" customHeight="1">
      <c r="A1807" s="1"/>
      <c r="B1807" s="88" t="str">
        <f>IF(Table1[[#This Row],[Posting Date]]&lt;&gt;"",IF(Table1[[#This Row],[Reference Number]]=Q1806,B1806+1,1),"")</f>
        <v/>
      </c>
      <c r="C1807" s="61"/>
      <c r="D1807" s="61"/>
      <c r="E1807" s="218"/>
      <c r="F1807" s="143" t="str">
        <f>IFERROR(IF(VLOOKUP(Table1[[#This Row],[Budget Code Description]],Dimentions!$X$6:$AC$132,2,FALSE)="","",VLOOKUP(Table1[[#This Row],[Budget Code Description]],Dimentions!$X$6:$AC$132,2,FALSE)),"")</f>
        <v/>
      </c>
      <c r="G1807" s="143" t="str">
        <f>IFERROR(VLOOKUP(Table1[[#This Row],[Budget Code Description]],Dimentions!$X$6:$AC$132,3,FALSE),"")</f>
        <v/>
      </c>
      <c r="H1807" s="64" t="str">
        <f>IFERROR(VLOOKUP(Table1[[#This Row],[Account]],Dimentions!$S$6:$V$233,2,FALSE),"")</f>
        <v/>
      </c>
      <c r="I1807" s="62">
        <f>_xlfn.NUMBERVALUE(LEFT(Table1[[#This Row],[Account]],1))</f>
        <v>0</v>
      </c>
      <c r="J1807" s="62" t="str">
        <f>IFERROR(VLOOKUP(Table1[[#This Row],[Budget Code Description]],Table6[#All],7,FALSE),"")</f>
        <v/>
      </c>
      <c r="K1807" s="143" t="str">
        <f>IFERROR(VLOOKUP(Table1[[#This Row],[Budget Code Description]],Table6[#All],8,FALSE),"")</f>
        <v/>
      </c>
      <c r="L1807" s="63"/>
      <c r="M1807" s="65" t="str">
        <f>IFERROR(VLOOKUP(Table1[[#This Row],[Staff ID]],Table2[],2,FALSE),"")</f>
        <v/>
      </c>
      <c r="N1807" s="211" t="str">
        <f>IFERROR(IF(VLOOKUP(Table1[[#This Row],[Budget Code Description]],Dimentions!$X$6:$AC$97,4,FALSE)="","",VLOOKUP(Table1[[#This Row],[Budget Code Description]],Dimentions!$X$6:$AC$97,4,FALSE)),"")</f>
        <v/>
      </c>
      <c r="O1807" s="65" t="str">
        <f>IFERROR(VLOOKUP(Table1[[#This Row],[Vendor ID]],Table549[],2,FALSE),"")</f>
        <v/>
      </c>
      <c r="P1807" s="63"/>
      <c r="Q1807" s="143" t="str">
        <f>IF(Table1[[#This Row],[Posting Date]]&lt;&gt;"",$D$9,"")</f>
        <v/>
      </c>
      <c r="R1807" s="159" t="str">
        <f>IF(Table1[[#This Row],[Posting Date]]&lt;&gt;"",$D$10,"")</f>
        <v/>
      </c>
      <c r="S1807" s="66"/>
      <c r="T1807" s="63"/>
      <c r="U1807" s="67"/>
      <c r="V1807" s="67"/>
      <c r="W1807" s="67" t="str">
        <f t="shared" si="28"/>
        <v/>
      </c>
      <c r="X1807" s="161" t="str">
        <f>IF(E1807="","",(IF(Table1[[#This Row],[Cur]]="USD",Table1[[#This Row],[Cur_Amount Debit]],Table1[[#This Row],[Cur_Amount Debit]]/Table1[[#This Row],[Exchange Rate]])))</f>
        <v/>
      </c>
      <c r="Y1807" s="161" t="str">
        <f>IF(E1807="","",(IF(Table1[[#This Row],[Cur]]="USD",Table1[[#This Row],[Cur_Amount Credit]],Table1[[#This Row],[Cur_Amount Credit]]/ExchangeRate)))</f>
        <v/>
      </c>
      <c r="Z1807" s="203" t="str">
        <f>IF(E1807="","",(Table1[[#This Row],[Debit USD]]-Table1[[#This Row],[Credit USD]]))</f>
        <v/>
      </c>
      <c r="AA1807" s="122"/>
      <c r="AB1807" s="1"/>
      <c r="AC1807" s="15"/>
      <c r="AD1807" s="15" t="str">
        <f>IF(AND(OR(Table1[[#This Row],[Account]]="15030",Table1[[#This Row],[Account]]="15035",Table1[[#This Row],[Account]]="20150"),Table1[[#This Row],[Vendor ID]]=""),1,"")</f>
        <v/>
      </c>
      <c r="AE1807" s="15"/>
      <c r="AF1807" s="15"/>
      <c r="AG1807" s="15"/>
      <c r="AH1807" s="46" t="str">
        <f>IF(Table1[[#This Row],[Posting Date]]&lt;&gt;"","GJ-"&amp;CountryID,"")</f>
        <v/>
      </c>
      <c r="AI1807" s="59" t="str">
        <f>IF(Table1[[#This Row],[Posting Date]]&lt;&gt;"",Table1[[#This Row],[Posting Date]],"")</f>
        <v/>
      </c>
      <c r="AJ1807" s="46"/>
      <c r="AK1807" s="46" t="str">
        <f>IF(Table1[[#This Row],[Description]]&lt;&gt;"",Table1[[#This Row],[Description]],"")</f>
        <v/>
      </c>
      <c r="AL1807" s="46" t="str">
        <f>IF(Table1[[#This Row],[Posting Date]]&lt;&gt;"",Table1[[#This Row],[Reference Number]],"")</f>
        <v/>
      </c>
      <c r="AM1807" s="46" t="str">
        <f>TRIM(Table1[[#This Row],[Line '#]])</f>
        <v/>
      </c>
      <c r="AN1807" s="46" t="str">
        <f>TRIM(Table1[[#This Row],[Account]])</f>
        <v/>
      </c>
      <c r="AO1807" s="46" t="str">
        <f>IF(Table1[[#This Row],[Posting Date]]&lt;&gt;"",$D$5,"")</f>
        <v/>
      </c>
      <c r="AP1807" s="46" t="str">
        <f>TRIM(Table1[[#This Row],[Departments-Prgrams]])</f>
        <v/>
      </c>
      <c r="AQ1807" s="46" t="str">
        <f>TRIM(Table1[[#This Row],[Grant]])</f>
        <v/>
      </c>
      <c r="AR1807" s="46" t="str">
        <f>TRIM(Table1[[#This Row],[Staff ID]])</f>
        <v/>
      </c>
      <c r="AS1807" s="46" t="str">
        <f>IF(TRIM(Table1[[#This Row],[Budget Code]])=0,"",TRIM(Table1[[#This Row],[Budget Code]]))</f>
        <v/>
      </c>
      <c r="AT1807" s="46" t="str">
        <f>IF(Table1[[#This Row],[Line Description]]&lt;&gt;"",Table1[[#This Row],[Line Description]],"")</f>
        <v/>
      </c>
      <c r="AU1807" s="46" t="str">
        <f>IF(Table1[[#This Row],[Cur_Amount Debit]]&gt;0,ROUND(Table1[[#This Row],[Cur_Amount Debit]],2),"")</f>
        <v/>
      </c>
      <c r="AV1807" s="46" t="str">
        <f>IF(Table1[[#This Row],[Cur_Amount Credit]]&gt;0,ROUND(Table1[[#This Row],[Cur_Amount Credit]],2),"")</f>
        <v/>
      </c>
      <c r="AW1807" s="46" t="str">
        <f>LEFT(Table1[[#This Row],[Cur]],3)</f>
        <v/>
      </c>
      <c r="AX1807" s="59"/>
      <c r="AY1807" s="46"/>
      <c r="AZ1807" s="46" t="str">
        <f>IF(Table1[[#This Row],[Cur]]&lt;&gt;"",IF(Table1[[#This Row],[Cur]]="USD","",ExchangeRate),"")</f>
        <v/>
      </c>
      <c r="BA1807" s="46" t="str">
        <f>IF(Table1[[#This Row],[Grant]]&lt;&gt;"",VLOOKUP(Table1[[#This Row],[Grant]],Grants!B:D,3),"")</f>
        <v/>
      </c>
      <c r="BB1807" s="46" t="str">
        <f>TRIM(Table1[[#This Row],[Vendor ID]])</f>
        <v/>
      </c>
      <c r="BC1807">
        <f>IF(Table1[[#This Row],[Reference Number]]=Q1806,BC1806,BC1806+1)</f>
        <v>2</v>
      </c>
    </row>
    <row r="1808" spans="1:55" ht="11.25" hidden="1" customHeight="1">
      <c r="A1808" s="1"/>
      <c r="B1808" s="88" t="str">
        <f>IF(Table1[[#This Row],[Posting Date]]&lt;&gt;"",IF(Table1[[#This Row],[Reference Number]]=Q1807,B1807+1,1),"")</f>
        <v/>
      </c>
      <c r="C1808" s="61"/>
      <c r="D1808" s="61"/>
      <c r="E1808" s="218"/>
      <c r="F1808" s="143" t="str">
        <f>IFERROR(IF(VLOOKUP(Table1[[#This Row],[Budget Code Description]],Dimentions!$X$6:$AC$132,2,FALSE)="","",VLOOKUP(Table1[[#This Row],[Budget Code Description]],Dimentions!$X$6:$AC$132,2,FALSE)),"")</f>
        <v/>
      </c>
      <c r="G1808" s="143" t="str">
        <f>IFERROR(VLOOKUP(Table1[[#This Row],[Budget Code Description]],Dimentions!$X$6:$AC$132,3,FALSE),"")</f>
        <v/>
      </c>
      <c r="H1808" s="64" t="str">
        <f>IFERROR(VLOOKUP(Table1[[#This Row],[Account]],Dimentions!$S$6:$V$233,2,FALSE),"")</f>
        <v/>
      </c>
      <c r="I1808" s="62">
        <f>_xlfn.NUMBERVALUE(LEFT(Table1[[#This Row],[Account]],1))</f>
        <v>0</v>
      </c>
      <c r="J1808" s="62" t="str">
        <f>IFERROR(VLOOKUP(Table1[[#This Row],[Budget Code Description]],Table6[#All],7,FALSE),"")</f>
        <v/>
      </c>
      <c r="K1808" s="143" t="str">
        <f>IFERROR(VLOOKUP(Table1[[#This Row],[Budget Code Description]],Table6[#All],8,FALSE),"")</f>
        <v/>
      </c>
      <c r="L1808" s="63"/>
      <c r="M1808" s="65" t="str">
        <f>IFERROR(VLOOKUP(Table1[[#This Row],[Staff ID]],Table2[],2,FALSE),"")</f>
        <v/>
      </c>
      <c r="N1808" s="211" t="str">
        <f>IFERROR(IF(VLOOKUP(Table1[[#This Row],[Budget Code Description]],Dimentions!$X$6:$AC$97,4,FALSE)="","",VLOOKUP(Table1[[#This Row],[Budget Code Description]],Dimentions!$X$6:$AC$97,4,FALSE)),"")</f>
        <v/>
      </c>
      <c r="O1808" s="65" t="str">
        <f>IFERROR(VLOOKUP(Table1[[#This Row],[Vendor ID]],Table549[],2,FALSE),"")</f>
        <v/>
      </c>
      <c r="P1808" s="63"/>
      <c r="Q1808" s="143" t="str">
        <f>IF(Table1[[#This Row],[Posting Date]]&lt;&gt;"",$D$9,"")</f>
        <v/>
      </c>
      <c r="R1808" s="159" t="str">
        <f>IF(Table1[[#This Row],[Posting Date]]&lt;&gt;"",$D$10,"")</f>
        <v/>
      </c>
      <c r="S1808" s="66"/>
      <c r="T1808" s="63"/>
      <c r="U1808" s="67"/>
      <c r="V1808" s="67"/>
      <c r="W1808" s="67" t="str">
        <f t="shared" si="28"/>
        <v/>
      </c>
      <c r="X1808" s="161" t="str">
        <f>IF(E1808="","",(IF(Table1[[#This Row],[Cur]]="USD",Table1[[#This Row],[Cur_Amount Debit]],Table1[[#This Row],[Cur_Amount Debit]]/Table1[[#This Row],[Exchange Rate]])))</f>
        <v/>
      </c>
      <c r="Y1808" s="161" t="str">
        <f>IF(E1808="","",(IF(Table1[[#This Row],[Cur]]="USD",Table1[[#This Row],[Cur_Amount Credit]],Table1[[#This Row],[Cur_Amount Credit]]/ExchangeRate)))</f>
        <v/>
      </c>
      <c r="Z1808" s="203" t="str">
        <f>IF(E1808="","",(Table1[[#This Row],[Debit USD]]-Table1[[#This Row],[Credit USD]]))</f>
        <v/>
      </c>
      <c r="AA1808" s="122"/>
      <c r="AB1808" s="1"/>
      <c r="AC1808" s="15"/>
      <c r="AD1808" s="15" t="str">
        <f>IF(AND(OR(Table1[[#This Row],[Account]]="15030",Table1[[#This Row],[Account]]="15035",Table1[[#This Row],[Account]]="20150"),Table1[[#This Row],[Vendor ID]]=""),1,"")</f>
        <v/>
      </c>
      <c r="AE1808" s="15"/>
      <c r="AF1808" s="15"/>
      <c r="AG1808" s="15"/>
      <c r="AH1808" s="46" t="str">
        <f>IF(Table1[[#This Row],[Posting Date]]&lt;&gt;"","GJ-"&amp;CountryID,"")</f>
        <v/>
      </c>
      <c r="AI1808" s="59" t="str">
        <f>IF(Table1[[#This Row],[Posting Date]]&lt;&gt;"",Table1[[#This Row],[Posting Date]],"")</f>
        <v/>
      </c>
      <c r="AJ1808" s="46"/>
      <c r="AK1808" s="46" t="str">
        <f>IF(Table1[[#This Row],[Description]]&lt;&gt;"",Table1[[#This Row],[Description]],"")</f>
        <v/>
      </c>
      <c r="AL1808" s="46" t="str">
        <f>IF(Table1[[#This Row],[Posting Date]]&lt;&gt;"",Table1[[#This Row],[Reference Number]],"")</f>
        <v/>
      </c>
      <c r="AM1808" s="46" t="str">
        <f>TRIM(Table1[[#This Row],[Line '#]])</f>
        <v/>
      </c>
      <c r="AN1808" s="46" t="str">
        <f>TRIM(Table1[[#This Row],[Account]])</f>
        <v/>
      </c>
      <c r="AO1808" s="46" t="str">
        <f>IF(Table1[[#This Row],[Posting Date]]&lt;&gt;"",$D$5,"")</f>
        <v/>
      </c>
      <c r="AP1808" s="46" t="str">
        <f>TRIM(Table1[[#This Row],[Departments-Prgrams]])</f>
        <v/>
      </c>
      <c r="AQ1808" s="46" t="str">
        <f>TRIM(Table1[[#This Row],[Grant]])</f>
        <v/>
      </c>
      <c r="AR1808" s="46" t="str">
        <f>TRIM(Table1[[#This Row],[Staff ID]])</f>
        <v/>
      </c>
      <c r="AS1808" s="46" t="str">
        <f>IF(TRIM(Table1[[#This Row],[Budget Code]])=0,"",TRIM(Table1[[#This Row],[Budget Code]]))</f>
        <v/>
      </c>
      <c r="AT1808" s="46" t="str">
        <f>IF(Table1[[#This Row],[Line Description]]&lt;&gt;"",Table1[[#This Row],[Line Description]],"")</f>
        <v/>
      </c>
      <c r="AU1808" s="46" t="str">
        <f>IF(Table1[[#This Row],[Cur_Amount Debit]]&gt;0,ROUND(Table1[[#This Row],[Cur_Amount Debit]],2),"")</f>
        <v/>
      </c>
      <c r="AV1808" s="46" t="str">
        <f>IF(Table1[[#This Row],[Cur_Amount Credit]]&gt;0,ROUND(Table1[[#This Row],[Cur_Amount Credit]],2),"")</f>
        <v/>
      </c>
      <c r="AW1808" s="46" t="str">
        <f>LEFT(Table1[[#This Row],[Cur]],3)</f>
        <v/>
      </c>
      <c r="AX1808" s="59"/>
      <c r="AY1808" s="46"/>
      <c r="AZ1808" s="46" t="str">
        <f>IF(Table1[[#This Row],[Cur]]&lt;&gt;"",IF(Table1[[#This Row],[Cur]]="USD","",ExchangeRate),"")</f>
        <v/>
      </c>
      <c r="BA1808" s="46" t="str">
        <f>IF(Table1[[#This Row],[Grant]]&lt;&gt;"",VLOOKUP(Table1[[#This Row],[Grant]],Grants!B:D,3),"")</f>
        <v/>
      </c>
      <c r="BB1808" s="46" t="str">
        <f>TRIM(Table1[[#This Row],[Vendor ID]])</f>
        <v/>
      </c>
      <c r="BC1808">
        <f>IF(Table1[[#This Row],[Reference Number]]=Q1807,BC1807,BC1807+1)</f>
        <v>2</v>
      </c>
    </row>
    <row r="1809" spans="1:55" ht="11.25" hidden="1" customHeight="1">
      <c r="A1809" s="1"/>
      <c r="B1809" s="88" t="str">
        <f>IF(Table1[[#This Row],[Posting Date]]&lt;&gt;"",IF(Table1[[#This Row],[Reference Number]]=Q1808,B1808+1,1),"")</f>
        <v/>
      </c>
      <c r="C1809" s="61"/>
      <c r="D1809" s="61"/>
      <c r="E1809" s="218"/>
      <c r="F1809" s="143" t="str">
        <f>IFERROR(IF(VLOOKUP(Table1[[#This Row],[Budget Code Description]],Dimentions!$X$6:$AC$132,2,FALSE)="","",VLOOKUP(Table1[[#This Row],[Budget Code Description]],Dimentions!$X$6:$AC$132,2,FALSE)),"")</f>
        <v/>
      </c>
      <c r="G1809" s="143" t="str">
        <f>IFERROR(VLOOKUP(Table1[[#This Row],[Budget Code Description]],Dimentions!$X$6:$AC$132,3,FALSE),"")</f>
        <v/>
      </c>
      <c r="H1809" s="64" t="str">
        <f>IFERROR(VLOOKUP(Table1[[#This Row],[Account]],Dimentions!$S$6:$V$233,2,FALSE),"")</f>
        <v/>
      </c>
      <c r="I1809" s="62">
        <f>_xlfn.NUMBERVALUE(LEFT(Table1[[#This Row],[Account]],1))</f>
        <v>0</v>
      </c>
      <c r="J1809" s="62" t="str">
        <f>IFERROR(VLOOKUP(Table1[[#This Row],[Budget Code Description]],Table6[#All],7,FALSE),"")</f>
        <v/>
      </c>
      <c r="K1809" s="143" t="str">
        <f>IFERROR(VLOOKUP(Table1[[#This Row],[Budget Code Description]],Table6[#All],8,FALSE),"")</f>
        <v/>
      </c>
      <c r="L1809" s="63"/>
      <c r="M1809" s="65" t="str">
        <f>IFERROR(VLOOKUP(Table1[[#This Row],[Staff ID]],Table2[],2,FALSE),"")</f>
        <v/>
      </c>
      <c r="N1809" s="211" t="str">
        <f>IFERROR(IF(VLOOKUP(Table1[[#This Row],[Budget Code Description]],Dimentions!$X$6:$AC$97,4,FALSE)="","",VLOOKUP(Table1[[#This Row],[Budget Code Description]],Dimentions!$X$6:$AC$97,4,FALSE)),"")</f>
        <v/>
      </c>
      <c r="O1809" s="65" t="str">
        <f>IFERROR(VLOOKUP(Table1[[#This Row],[Vendor ID]],Table549[],2,FALSE),"")</f>
        <v/>
      </c>
      <c r="P1809" s="63"/>
      <c r="Q1809" s="143" t="str">
        <f>IF(Table1[[#This Row],[Posting Date]]&lt;&gt;"",$D$9,"")</f>
        <v/>
      </c>
      <c r="R1809" s="159" t="str">
        <f>IF(Table1[[#This Row],[Posting Date]]&lt;&gt;"",$D$10,"")</f>
        <v/>
      </c>
      <c r="S1809" s="66"/>
      <c r="T1809" s="63"/>
      <c r="U1809" s="67"/>
      <c r="V1809" s="67"/>
      <c r="W1809" s="67" t="str">
        <f t="shared" si="28"/>
        <v/>
      </c>
      <c r="X1809" s="161" t="str">
        <f>IF(E1809="","",(IF(Table1[[#This Row],[Cur]]="USD",Table1[[#This Row],[Cur_Amount Debit]],Table1[[#This Row],[Cur_Amount Debit]]/Table1[[#This Row],[Exchange Rate]])))</f>
        <v/>
      </c>
      <c r="Y1809" s="161" t="str">
        <f>IF(E1809="","",(IF(Table1[[#This Row],[Cur]]="USD",Table1[[#This Row],[Cur_Amount Credit]],Table1[[#This Row],[Cur_Amount Credit]]/ExchangeRate)))</f>
        <v/>
      </c>
      <c r="Z1809" s="203" t="str">
        <f>IF(E1809="","",(Table1[[#This Row],[Debit USD]]-Table1[[#This Row],[Credit USD]]))</f>
        <v/>
      </c>
      <c r="AA1809" s="122"/>
      <c r="AB1809" s="1"/>
      <c r="AC1809" s="15"/>
      <c r="AD1809" s="15" t="str">
        <f>IF(AND(OR(Table1[[#This Row],[Account]]="15030",Table1[[#This Row],[Account]]="15035",Table1[[#This Row],[Account]]="20150"),Table1[[#This Row],[Vendor ID]]=""),1,"")</f>
        <v/>
      </c>
      <c r="AE1809" s="15"/>
      <c r="AF1809" s="15"/>
      <c r="AG1809" s="15"/>
      <c r="AH1809" s="46" t="str">
        <f>IF(Table1[[#This Row],[Posting Date]]&lt;&gt;"","GJ-"&amp;CountryID,"")</f>
        <v/>
      </c>
      <c r="AI1809" s="59" t="str">
        <f>IF(Table1[[#This Row],[Posting Date]]&lt;&gt;"",Table1[[#This Row],[Posting Date]],"")</f>
        <v/>
      </c>
      <c r="AJ1809" s="46"/>
      <c r="AK1809" s="46" t="str">
        <f>IF(Table1[[#This Row],[Description]]&lt;&gt;"",Table1[[#This Row],[Description]],"")</f>
        <v/>
      </c>
      <c r="AL1809" s="46" t="str">
        <f>IF(Table1[[#This Row],[Posting Date]]&lt;&gt;"",Table1[[#This Row],[Reference Number]],"")</f>
        <v/>
      </c>
      <c r="AM1809" s="46" t="str">
        <f>TRIM(Table1[[#This Row],[Line '#]])</f>
        <v/>
      </c>
      <c r="AN1809" s="46" t="str">
        <f>TRIM(Table1[[#This Row],[Account]])</f>
        <v/>
      </c>
      <c r="AO1809" s="46" t="str">
        <f>IF(Table1[[#This Row],[Posting Date]]&lt;&gt;"",$D$5,"")</f>
        <v/>
      </c>
      <c r="AP1809" s="46" t="str">
        <f>TRIM(Table1[[#This Row],[Departments-Prgrams]])</f>
        <v/>
      </c>
      <c r="AQ1809" s="46" t="str">
        <f>TRIM(Table1[[#This Row],[Grant]])</f>
        <v/>
      </c>
      <c r="AR1809" s="46" t="str">
        <f>TRIM(Table1[[#This Row],[Staff ID]])</f>
        <v/>
      </c>
      <c r="AS1809" s="46" t="str">
        <f>IF(TRIM(Table1[[#This Row],[Budget Code]])=0,"",TRIM(Table1[[#This Row],[Budget Code]]))</f>
        <v/>
      </c>
      <c r="AT1809" s="46" t="str">
        <f>IF(Table1[[#This Row],[Line Description]]&lt;&gt;"",Table1[[#This Row],[Line Description]],"")</f>
        <v/>
      </c>
      <c r="AU1809" s="46" t="str">
        <f>IF(Table1[[#This Row],[Cur_Amount Debit]]&gt;0,ROUND(Table1[[#This Row],[Cur_Amount Debit]],2),"")</f>
        <v/>
      </c>
      <c r="AV1809" s="46" t="str">
        <f>IF(Table1[[#This Row],[Cur_Amount Credit]]&gt;0,ROUND(Table1[[#This Row],[Cur_Amount Credit]],2),"")</f>
        <v/>
      </c>
      <c r="AW1809" s="46" t="str">
        <f>LEFT(Table1[[#This Row],[Cur]],3)</f>
        <v/>
      </c>
      <c r="AX1809" s="59"/>
      <c r="AY1809" s="46"/>
      <c r="AZ1809" s="46" t="str">
        <f>IF(Table1[[#This Row],[Cur]]&lt;&gt;"",IF(Table1[[#This Row],[Cur]]="USD","",ExchangeRate),"")</f>
        <v/>
      </c>
      <c r="BA1809" s="46" t="str">
        <f>IF(Table1[[#This Row],[Grant]]&lt;&gt;"",VLOOKUP(Table1[[#This Row],[Grant]],Grants!B:D,3),"")</f>
        <v/>
      </c>
      <c r="BB1809" s="46" t="str">
        <f>TRIM(Table1[[#This Row],[Vendor ID]])</f>
        <v/>
      </c>
      <c r="BC1809">
        <f>IF(Table1[[#This Row],[Reference Number]]=Q1808,BC1808,BC1808+1)</f>
        <v>2</v>
      </c>
    </row>
    <row r="1810" spans="1:55" ht="11.25" hidden="1" customHeight="1">
      <c r="A1810" s="1"/>
      <c r="B1810" s="88" t="str">
        <f>IF(Table1[[#This Row],[Posting Date]]&lt;&gt;"",IF(Table1[[#This Row],[Reference Number]]=Q1809,B1809+1,1),"")</f>
        <v/>
      </c>
      <c r="C1810" s="61"/>
      <c r="D1810" s="61"/>
      <c r="E1810" s="218"/>
      <c r="F1810" s="143" t="str">
        <f>IFERROR(IF(VLOOKUP(Table1[[#This Row],[Budget Code Description]],Dimentions!$X$6:$AC$132,2,FALSE)="","",VLOOKUP(Table1[[#This Row],[Budget Code Description]],Dimentions!$X$6:$AC$132,2,FALSE)),"")</f>
        <v/>
      </c>
      <c r="G1810" s="143" t="str">
        <f>IFERROR(VLOOKUP(Table1[[#This Row],[Budget Code Description]],Dimentions!$X$6:$AC$132,3,FALSE),"")</f>
        <v/>
      </c>
      <c r="H1810" s="64" t="str">
        <f>IFERROR(VLOOKUP(Table1[[#This Row],[Account]],Dimentions!$S$6:$V$233,2,FALSE),"")</f>
        <v/>
      </c>
      <c r="I1810" s="62">
        <f>_xlfn.NUMBERVALUE(LEFT(Table1[[#This Row],[Account]],1))</f>
        <v>0</v>
      </c>
      <c r="J1810" s="62" t="str">
        <f>IFERROR(VLOOKUP(Table1[[#This Row],[Budget Code Description]],Table6[#All],7,FALSE),"")</f>
        <v/>
      </c>
      <c r="K1810" s="143" t="str">
        <f>IFERROR(VLOOKUP(Table1[[#This Row],[Budget Code Description]],Table6[#All],8,FALSE),"")</f>
        <v/>
      </c>
      <c r="L1810" s="63"/>
      <c r="M1810" s="65" t="str">
        <f>IFERROR(VLOOKUP(Table1[[#This Row],[Staff ID]],Table2[],2,FALSE),"")</f>
        <v/>
      </c>
      <c r="N1810" s="211" t="str">
        <f>IFERROR(IF(VLOOKUP(Table1[[#This Row],[Budget Code Description]],Dimentions!$X$6:$AC$97,4,FALSE)="","",VLOOKUP(Table1[[#This Row],[Budget Code Description]],Dimentions!$X$6:$AC$97,4,FALSE)),"")</f>
        <v/>
      </c>
      <c r="O1810" s="65" t="str">
        <f>IFERROR(VLOOKUP(Table1[[#This Row],[Vendor ID]],Table549[],2,FALSE),"")</f>
        <v/>
      </c>
      <c r="P1810" s="63"/>
      <c r="Q1810" s="143" t="str">
        <f>IF(Table1[[#This Row],[Posting Date]]&lt;&gt;"",$D$9,"")</f>
        <v/>
      </c>
      <c r="R1810" s="159" t="str">
        <f>IF(Table1[[#This Row],[Posting Date]]&lt;&gt;"",$D$10,"")</f>
        <v/>
      </c>
      <c r="S1810" s="66"/>
      <c r="T1810" s="63"/>
      <c r="U1810" s="67"/>
      <c r="V1810" s="67"/>
      <c r="W1810" s="67" t="str">
        <f t="shared" si="28"/>
        <v/>
      </c>
      <c r="X1810" s="161" t="str">
        <f>IF(E1810="","",(IF(Table1[[#This Row],[Cur]]="USD",Table1[[#This Row],[Cur_Amount Debit]],Table1[[#This Row],[Cur_Amount Debit]]/Table1[[#This Row],[Exchange Rate]])))</f>
        <v/>
      </c>
      <c r="Y1810" s="161" t="str">
        <f>IF(E1810="","",(IF(Table1[[#This Row],[Cur]]="USD",Table1[[#This Row],[Cur_Amount Credit]],Table1[[#This Row],[Cur_Amount Credit]]/ExchangeRate)))</f>
        <v/>
      </c>
      <c r="Z1810" s="203" t="str">
        <f>IF(E1810="","",(Table1[[#This Row],[Debit USD]]-Table1[[#This Row],[Credit USD]]))</f>
        <v/>
      </c>
      <c r="AA1810" s="122"/>
      <c r="AB1810" s="1"/>
      <c r="AC1810" s="15"/>
      <c r="AD1810" s="15" t="str">
        <f>IF(AND(OR(Table1[[#This Row],[Account]]="15030",Table1[[#This Row],[Account]]="15035",Table1[[#This Row],[Account]]="20150"),Table1[[#This Row],[Vendor ID]]=""),1,"")</f>
        <v/>
      </c>
      <c r="AE1810" s="15"/>
      <c r="AF1810" s="15"/>
      <c r="AG1810" s="15"/>
      <c r="AH1810" s="46" t="str">
        <f>IF(Table1[[#This Row],[Posting Date]]&lt;&gt;"","GJ-"&amp;CountryID,"")</f>
        <v/>
      </c>
      <c r="AI1810" s="59" t="str">
        <f>IF(Table1[[#This Row],[Posting Date]]&lt;&gt;"",Table1[[#This Row],[Posting Date]],"")</f>
        <v/>
      </c>
      <c r="AJ1810" s="46"/>
      <c r="AK1810" s="46" t="str">
        <f>IF(Table1[[#This Row],[Description]]&lt;&gt;"",Table1[[#This Row],[Description]],"")</f>
        <v/>
      </c>
      <c r="AL1810" s="46" t="str">
        <f>IF(Table1[[#This Row],[Posting Date]]&lt;&gt;"",Table1[[#This Row],[Reference Number]],"")</f>
        <v/>
      </c>
      <c r="AM1810" s="46" t="str">
        <f>TRIM(Table1[[#This Row],[Line '#]])</f>
        <v/>
      </c>
      <c r="AN1810" s="46" t="str">
        <f>TRIM(Table1[[#This Row],[Account]])</f>
        <v/>
      </c>
      <c r="AO1810" s="46" t="str">
        <f>IF(Table1[[#This Row],[Posting Date]]&lt;&gt;"",$D$5,"")</f>
        <v/>
      </c>
      <c r="AP1810" s="46" t="str">
        <f>TRIM(Table1[[#This Row],[Departments-Prgrams]])</f>
        <v/>
      </c>
      <c r="AQ1810" s="46" t="str">
        <f>TRIM(Table1[[#This Row],[Grant]])</f>
        <v/>
      </c>
      <c r="AR1810" s="46" t="str">
        <f>TRIM(Table1[[#This Row],[Staff ID]])</f>
        <v/>
      </c>
      <c r="AS1810" s="46" t="str">
        <f>IF(TRIM(Table1[[#This Row],[Budget Code]])=0,"",TRIM(Table1[[#This Row],[Budget Code]]))</f>
        <v/>
      </c>
      <c r="AT1810" s="46" t="str">
        <f>IF(Table1[[#This Row],[Line Description]]&lt;&gt;"",Table1[[#This Row],[Line Description]],"")</f>
        <v/>
      </c>
      <c r="AU1810" s="46" t="str">
        <f>IF(Table1[[#This Row],[Cur_Amount Debit]]&gt;0,ROUND(Table1[[#This Row],[Cur_Amount Debit]],2),"")</f>
        <v/>
      </c>
      <c r="AV1810" s="46" t="str">
        <f>IF(Table1[[#This Row],[Cur_Amount Credit]]&gt;0,ROUND(Table1[[#This Row],[Cur_Amount Credit]],2),"")</f>
        <v/>
      </c>
      <c r="AW1810" s="46" t="str">
        <f>LEFT(Table1[[#This Row],[Cur]],3)</f>
        <v/>
      </c>
      <c r="AX1810" s="59"/>
      <c r="AY1810" s="46"/>
      <c r="AZ1810" s="46" t="str">
        <f>IF(Table1[[#This Row],[Cur]]&lt;&gt;"",IF(Table1[[#This Row],[Cur]]="USD","",ExchangeRate),"")</f>
        <v/>
      </c>
      <c r="BA1810" s="46" t="str">
        <f>IF(Table1[[#This Row],[Grant]]&lt;&gt;"",VLOOKUP(Table1[[#This Row],[Grant]],Grants!B:D,3),"")</f>
        <v/>
      </c>
      <c r="BB1810" s="46" t="str">
        <f>TRIM(Table1[[#This Row],[Vendor ID]])</f>
        <v/>
      </c>
      <c r="BC1810">
        <f>IF(Table1[[#This Row],[Reference Number]]=Q1809,BC1809,BC1809+1)</f>
        <v>2</v>
      </c>
    </row>
    <row r="1811" spans="1:55" ht="11.25" hidden="1" customHeight="1">
      <c r="A1811" s="1"/>
      <c r="B1811" s="88" t="str">
        <f>IF(Table1[[#This Row],[Posting Date]]&lt;&gt;"",IF(Table1[[#This Row],[Reference Number]]=Q1810,B1810+1,1),"")</f>
        <v/>
      </c>
      <c r="C1811" s="61"/>
      <c r="D1811" s="61"/>
      <c r="E1811" s="218"/>
      <c r="F1811" s="143" t="str">
        <f>IFERROR(IF(VLOOKUP(Table1[[#This Row],[Budget Code Description]],Dimentions!$X$6:$AC$132,2,FALSE)="","",VLOOKUP(Table1[[#This Row],[Budget Code Description]],Dimentions!$X$6:$AC$132,2,FALSE)),"")</f>
        <v/>
      </c>
      <c r="G1811" s="143" t="str">
        <f>IFERROR(VLOOKUP(Table1[[#This Row],[Budget Code Description]],Dimentions!$X$6:$AC$132,3,FALSE),"")</f>
        <v/>
      </c>
      <c r="H1811" s="64" t="str">
        <f>IFERROR(VLOOKUP(Table1[[#This Row],[Account]],Dimentions!$S$6:$V$233,2,FALSE),"")</f>
        <v/>
      </c>
      <c r="I1811" s="62">
        <f>_xlfn.NUMBERVALUE(LEFT(Table1[[#This Row],[Account]],1))</f>
        <v>0</v>
      </c>
      <c r="J1811" s="62" t="str">
        <f>IFERROR(VLOOKUP(Table1[[#This Row],[Budget Code Description]],Table6[#All],7,FALSE),"")</f>
        <v/>
      </c>
      <c r="K1811" s="143" t="str">
        <f>IFERROR(VLOOKUP(Table1[[#This Row],[Budget Code Description]],Table6[#All],8,FALSE),"")</f>
        <v/>
      </c>
      <c r="L1811" s="63"/>
      <c r="M1811" s="65" t="str">
        <f>IFERROR(VLOOKUP(Table1[[#This Row],[Staff ID]],Table2[],2,FALSE),"")</f>
        <v/>
      </c>
      <c r="N1811" s="211" t="str">
        <f>IFERROR(IF(VLOOKUP(Table1[[#This Row],[Budget Code Description]],Dimentions!$X$6:$AC$97,4,FALSE)="","",VLOOKUP(Table1[[#This Row],[Budget Code Description]],Dimentions!$X$6:$AC$97,4,FALSE)),"")</f>
        <v/>
      </c>
      <c r="O1811" s="65" t="str">
        <f>IFERROR(VLOOKUP(Table1[[#This Row],[Vendor ID]],Table549[],2,FALSE),"")</f>
        <v/>
      </c>
      <c r="P1811" s="63"/>
      <c r="Q1811" s="143" t="str">
        <f>IF(Table1[[#This Row],[Posting Date]]&lt;&gt;"",$D$9,"")</f>
        <v/>
      </c>
      <c r="R1811" s="159" t="str">
        <f>IF(Table1[[#This Row],[Posting Date]]&lt;&gt;"",$D$10,"")</f>
        <v/>
      </c>
      <c r="S1811" s="66"/>
      <c r="T1811" s="63"/>
      <c r="U1811" s="67"/>
      <c r="V1811" s="67"/>
      <c r="W1811" s="67" t="str">
        <f t="shared" si="28"/>
        <v/>
      </c>
      <c r="X1811" s="161" t="str">
        <f>IF(E1811="","",(IF(Table1[[#This Row],[Cur]]="USD",Table1[[#This Row],[Cur_Amount Debit]],Table1[[#This Row],[Cur_Amount Debit]]/Table1[[#This Row],[Exchange Rate]])))</f>
        <v/>
      </c>
      <c r="Y1811" s="161" t="str">
        <f>IF(E1811="","",(IF(Table1[[#This Row],[Cur]]="USD",Table1[[#This Row],[Cur_Amount Credit]],Table1[[#This Row],[Cur_Amount Credit]]/ExchangeRate)))</f>
        <v/>
      </c>
      <c r="Z1811" s="203" t="str">
        <f>IF(E1811="","",(Table1[[#This Row],[Debit USD]]-Table1[[#This Row],[Credit USD]]))</f>
        <v/>
      </c>
      <c r="AA1811" s="122"/>
      <c r="AB1811" s="1"/>
      <c r="AC1811" s="15"/>
      <c r="AD1811" s="15" t="str">
        <f>IF(AND(OR(Table1[[#This Row],[Account]]="15030",Table1[[#This Row],[Account]]="15035",Table1[[#This Row],[Account]]="20150"),Table1[[#This Row],[Vendor ID]]=""),1,"")</f>
        <v/>
      </c>
      <c r="AE1811" s="15"/>
      <c r="AF1811" s="15"/>
      <c r="AG1811" s="15"/>
      <c r="AH1811" s="46" t="str">
        <f>IF(Table1[[#This Row],[Posting Date]]&lt;&gt;"","GJ-"&amp;CountryID,"")</f>
        <v/>
      </c>
      <c r="AI1811" s="59" t="str">
        <f>IF(Table1[[#This Row],[Posting Date]]&lt;&gt;"",Table1[[#This Row],[Posting Date]],"")</f>
        <v/>
      </c>
      <c r="AJ1811" s="46"/>
      <c r="AK1811" s="46" t="str">
        <f>IF(Table1[[#This Row],[Description]]&lt;&gt;"",Table1[[#This Row],[Description]],"")</f>
        <v/>
      </c>
      <c r="AL1811" s="46" t="str">
        <f>IF(Table1[[#This Row],[Posting Date]]&lt;&gt;"",Table1[[#This Row],[Reference Number]],"")</f>
        <v/>
      </c>
      <c r="AM1811" s="46" t="str">
        <f>TRIM(Table1[[#This Row],[Line '#]])</f>
        <v/>
      </c>
      <c r="AN1811" s="46" t="str">
        <f>TRIM(Table1[[#This Row],[Account]])</f>
        <v/>
      </c>
      <c r="AO1811" s="46" t="str">
        <f>IF(Table1[[#This Row],[Posting Date]]&lt;&gt;"",$D$5,"")</f>
        <v/>
      </c>
      <c r="AP1811" s="46" t="str">
        <f>TRIM(Table1[[#This Row],[Departments-Prgrams]])</f>
        <v/>
      </c>
      <c r="AQ1811" s="46" t="str">
        <f>TRIM(Table1[[#This Row],[Grant]])</f>
        <v/>
      </c>
      <c r="AR1811" s="46" t="str">
        <f>TRIM(Table1[[#This Row],[Staff ID]])</f>
        <v/>
      </c>
      <c r="AS1811" s="46" t="str">
        <f>IF(TRIM(Table1[[#This Row],[Budget Code]])=0,"",TRIM(Table1[[#This Row],[Budget Code]]))</f>
        <v/>
      </c>
      <c r="AT1811" s="46" t="str">
        <f>IF(Table1[[#This Row],[Line Description]]&lt;&gt;"",Table1[[#This Row],[Line Description]],"")</f>
        <v/>
      </c>
      <c r="AU1811" s="46" t="str">
        <f>IF(Table1[[#This Row],[Cur_Amount Debit]]&gt;0,ROUND(Table1[[#This Row],[Cur_Amount Debit]],2),"")</f>
        <v/>
      </c>
      <c r="AV1811" s="46" t="str">
        <f>IF(Table1[[#This Row],[Cur_Amount Credit]]&gt;0,ROUND(Table1[[#This Row],[Cur_Amount Credit]],2),"")</f>
        <v/>
      </c>
      <c r="AW1811" s="46" t="str">
        <f>LEFT(Table1[[#This Row],[Cur]],3)</f>
        <v/>
      </c>
      <c r="AX1811" s="59"/>
      <c r="AY1811" s="46"/>
      <c r="AZ1811" s="46" t="str">
        <f>IF(Table1[[#This Row],[Cur]]&lt;&gt;"",IF(Table1[[#This Row],[Cur]]="USD","",ExchangeRate),"")</f>
        <v/>
      </c>
      <c r="BA1811" s="46" t="str">
        <f>IF(Table1[[#This Row],[Grant]]&lt;&gt;"",VLOOKUP(Table1[[#This Row],[Grant]],Grants!B:D,3),"")</f>
        <v/>
      </c>
      <c r="BB1811" s="46" t="str">
        <f>TRIM(Table1[[#This Row],[Vendor ID]])</f>
        <v/>
      </c>
      <c r="BC1811">
        <f>IF(Table1[[#This Row],[Reference Number]]=Q1810,BC1810,BC1810+1)</f>
        <v>2</v>
      </c>
    </row>
    <row r="1812" spans="1:55" ht="11.25" hidden="1" customHeight="1">
      <c r="A1812" s="1"/>
      <c r="B1812" s="88" t="str">
        <f>IF(Table1[[#This Row],[Posting Date]]&lt;&gt;"",IF(Table1[[#This Row],[Reference Number]]=Q1811,B1811+1,1),"")</f>
        <v/>
      </c>
      <c r="C1812" s="61"/>
      <c r="D1812" s="61"/>
      <c r="E1812" s="218"/>
      <c r="F1812" s="143" t="str">
        <f>IFERROR(IF(VLOOKUP(Table1[[#This Row],[Budget Code Description]],Dimentions!$X$6:$AC$132,2,FALSE)="","",VLOOKUP(Table1[[#This Row],[Budget Code Description]],Dimentions!$X$6:$AC$132,2,FALSE)),"")</f>
        <v/>
      </c>
      <c r="G1812" s="143" t="str">
        <f>IFERROR(VLOOKUP(Table1[[#This Row],[Budget Code Description]],Dimentions!$X$6:$AC$132,3,FALSE),"")</f>
        <v/>
      </c>
      <c r="H1812" s="64" t="str">
        <f>IFERROR(VLOOKUP(Table1[[#This Row],[Account]],Dimentions!$S$6:$V$233,2,FALSE),"")</f>
        <v/>
      </c>
      <c r="I1812" s="62">
        <f>_xlfn.NUMBERVALUE(LEFT(Table1[[#This Row],[Account]],1))</f>
        <v>0</v>
      </c>
      <c r="J1812" s="62" t="str">
        <f>IFERROR(VLOOKUP(Table1[[#This Row],[Budget Code Description]],Table6[#All],7,FALSE),"")</f>
        <v/>
      </c>
      <c r="K1812" s="143" t="str">
        <f>IFERROR(VLOOKUP(Table1[[#This Row],[Budget Code Description]],Table6[#All],8,FALSE),"")</f>
        <v/>
      </c>
      <c r="L1812" s="63"/>
      <c r="M1812" s="65" t="str">
        <f>IFERROR(VLOOKUP(Table1[[#This Row],[Staff ID]],Table2[],2,FALSE),"")</f>
        <v/>
      </c>
      <c r="N1812" s="211" t="str">
        <f>IFERROR(IF(VLOOKUP(Table1[[#This Row],[Budget Code Description]],Dimentions!$X$6:$AC$97,4,FALSE)="","",VLOOKUP(Table1[[#This Row],[Budget Code Description]],Dimentions!$X$6:$AC$97,4,FALSE)),"")</f>
        <v/>
      </c>
      <c r="O1812" s="65" t="str">
        <f>IFERROR(VLOOKUP(Table1[[#This Row],[Vendor ID]],Table549[],2,FALSE),"")</f>
        <v/>
      </c>
      <c r="P1812" s="63"/>
      <c r="Q1812" s="143" t="str">
        <f>IF(Table1[[#This Row],[Posting Date]]&lt;&gt;"",$D$9,"")</f>
        <v/>
      </c>
      <c r="R1812" s="159" t="str">
        <f>IF(Table1[[#This Row],[Posting Date]]&lt;&gt;"",$D$10,"")</f>
        <v/>
      </c>
      <c r="S1812" s="66"/>
      <c r="T1812" s="63"/>
      <c r="U1812" s="67"/>
      <c r="V1812" s="67"/>
      <c r="W1812" s="67" t="str">
        <f t="shared" si="28"/>
        <v/>
      </c>
      <c r="X1812" s="161" t="str">
        <f>IF(E1812="","",(IF(Table1[[#This Row],[Cur]]="USD",Table1[[#This Row],[Cur_Amount Debit]],Table1[[#This Row],[Cur_Amount Debit]]/Table1[[#This Row],[Exchange Rate]])))</f>
        <v/>
      </c>
      <c r="Y1812" s="161" t="str">
        <f>IF(E1812="","",(IF(Table1[[#This Row],[Cur]]="USD",Table1[[#This Row],[Cur_Amount Credit]],Table1[[#This Row],[Cur_Amount Credit]]/ExchangeRate)))</f>
        <v/>
      </c>
      <c r="Z1812" s="203" t="str">
        <f>IF(E1812="","",(Table1[[#This Row],[Debit USD]]-Table1[[#This Row],[Credit USD]]))</f>
        <v/>
      </c>
      <c r="AA1812" s="122"/>
      <c r="AB1812" s="1"/>
      <c r="AC1812" s="15"/>
      <c r="AD1812" s="15" t="str">
        <f>IF(AND(OR(Table1[[#This Row],[Account]]="15030",Table1[[#This Row],[Account]]="15035",Table1[[#This Row],[Account]]="20150"),Table1[[#This Row],[Vendor ID]]=""),1,"")</f>
        <v/>
      </c>
      <c r="AE1812" s="15"/>
      <c r="AF1812" s="15"/>
      <c r="AG1812" s="15"/>
      <c r="AH1812" s="46" t="str">
        <f>IF(Table1[[#This Row],[Posting Date]]&lt;&gt;"","GJ-"&amp;CountryID,"")</f>
        <v/>
      </c>
      <c r="AI1812" s="59" t="str">
        <f>IF(Table1[[#This Row],[Posting Date]]&lt;&gt;"",Table1[[#This Row],[Posting Date]],"")</f>
        <v/>
      </c>
      <c r="AJ1812" s="46"/>
      <c r="AK1812" s="46" t="str">
        <f>IF(Table1[[#This Row],[Description]]&lt;&gt;"",Table1[[#This Row],[Description]],"")</f>
        <v/>
      </c>
      <c r="AL1812" s="46" t="str">
        <f>IF(Table1[[#This Row],[Posting Date]]&lt;&gt;"",Table1[[#This Row],[Reference Number]],"")</f>
        <v/>
      </c>
      <c r="AM1812" s="46" t="str">
        <f>TRIM(Table1[[#This Row],[Line '#]])</f>
        <v/>
      </c>
      <c r="AN1812" s="46" t="str">
        <f>TRIM(Table1[[#This Row],[Account]])</f>
        <v/>
      </c>
      <c r="AO1812" s="46" t="str">
        <f>IF(Table1[[#This Row],[Posting Date]]&lt;&gt;"",$D$5,"")</f>
        <v/>
      </c>
      <c r="AP1812" s="46" t="str">
        <f>TRIM(Table1[[#This Row],[Departments-Prgrams]])</f>
        <v/>
      </c>
      <c r="AQ1812" s="46" t="str">
        <f>TRIM(Table1[[#This Row],[Grant]])</f>
        <v/>
      </c>
      <c r="AR1812" s="46" t="str">
        <f>TRIM(Table1[[#This Row],[Staff ID]])</f>
        <v/>
      </c>
      <c r="AS1812" s="46" t="str">
        <f>IF(TRIM(Table1[[#This Row],[Budget Code]])=0,"",TRIM(Table1[[#This Row],[Budget Code]]))</f>
        <v/>
      </c>
      <c r="AT1812" s="46" t="str">
        <f>IF(Table1[[#This Row],[Line Description]]&lt;&gt;"",Table1[[#This Row],[Line Description]],"")</f>
        <v/>
      </c>
      <c r="AU1812" s="46" t="str">
        <f>IF(Table1[[#This Row],[Cur_Amount Debit]]&gt;0,ROUND(Table1[[#This Row],[Cur_Amount Debit]],2),"")</f>
        <v/>
      </c>
      <c r="AV1812" s="46" t="str">
        <f>IF(Table1[[#This Row],[Cur_Amount Credit]]&gt;0,ROUND(Table1[[#This Row],[Cur_Amount Credit]],2),"")</f>
        <v/>
      </c>
      <c r="AW1812" s="46" t="str">
        <f>LEFT(Table1[[#This Row],[Cur]],3)</f>
        <v/>
      </c>
      <c r="AX1812" s="59"/>
      <c r="AY1812" s="46"/>
      <c r="AZ1812" s="46" t="str">
        <f>IF(Table1[[#This Row],[Cur]]&lt;&gt;"",IF(Table1[[#This Row],[Cur]]="USD","",ExchangeRate),"")</f>
        <v/>
      </c>
      <c r="BA1812" s="46" t="str">
        <f>IF(Table1[[#This Row],[Grant]]&lt;&gt;"",VLOOKUP(Table1[[#This Row],[Grant]],Grants!B:D,3),"")</f>
        <v/>
      </c>
      <c r="BB1812" s="46" t="str">
        <f>TRIM(Table1[[#This Row],[Vendor ID]])</f>
        <v/>
      </c>
      <c r="BC1812">
        <f>IF(Table1[[#This Row],[Reference Number]]=Q1811,BC1811,BC1811+1)</f>
        <v>2</v>
      </c>
    </row>
    <row r="1813" spans="1:55" ht="11.25" hidden="1" customHeight="1">
      <c r="A1813" s="1"/>
      <c r="B1813" s="88" t="str">
        <f>IF(Table1[[#This Row],[Posting Date]]&lt;&gt;"",IF(Table1[[#This Row],[Reference Number]]=Q1812,B1812+1,1),"")</f>
        <v/>
      </c>
      <c r="C1813" s="61"/>
      <c r="D1813" s="61"/>
      <c r="E1813" s="218"/>
      <c r="F1813" s="143" t="str">
        <f>IFERROR(IF(VLOOKUP(Table1[[#This Row],[Budget Code Description]],Dimentions!$X$6:$AC$132,2,FALSE)="","",VLOOKUP(Table1[[#This Row],[Budget Code Description]],Dimentions!$X$6:$AC$132,2,FALSE)),"")</f>
        <v/>
      </c>
      <c r="G1813" s="143" t="str">
        <f>IFERROR(VLOOKUP(Table1[[#This Row],[Budget Code Description]],Dimentions!$X$6:$AC$132,3,FALSE),"")</f>
        <v/>
      </c>
      <c r="H1813" s="64" t="str">
        <f>IFERROR(VLOOKUP(Table1[[#This Row],[Account]],Dimentions!$S$6:$V$233,2,FALSE),"")</f>
        <v/>
      </c>
      <c r="I1813" s="62">
        <f>_xlfn.NUMBERVALUE(LEFT(Table1[[#This Row],[Account]],1))</f>
        <v>0</v>
      </c>
      <c r="J1813" s="62" t="str">
        <f>IFERROR(VLOOKUP(Table1[[#This Row],[Budget Code Description]],Table6[#All],7,FALSE),"")</f>
        <v/>
      </c>
      <c r="K1813" s="143" t="str">
        <f>IFERROR(VLOOKUP(Table1[[#This Row],[Budget Code Description]],Table6[#All],8,FALSE),"")</f>
        <v/>
      </c>
      <c r="L1813" s="63"/>
      <c r="M1813" s="65" t="str">
        <f>IFERROR(VLOOKUP(Table1[[#This Row],[Staff ID]],Table2[],2,FALSE),"")</f>
        <v/>
      </c>
      <c r="N1813" s="211" t="str">
        <f>IFERROR(IF(VLOOKUP(Table1[[#This Row],[Budget Code Description]],Dimentions!$X$6:$AC$97,4,FALSE)="","",VLOOKUP(Table1[[#This Row],[Budget Code Description]],Dimentions!$X$6:$AC$97,4,FALSE)),"")</f>
        <v/>
      </c>
      <c r="O1813" s="65" t="str">
        <f>IFERROR(VLOOKUP(Table1[[#This Row],[Vendor ID]],Table549[],2,FALSE),"")</f>
        <v/>
      </c>
      <c r="P1813" s="63"/>
      <c r="Q1813" s="143" t="str">
        <f>IF(Table1[[#This Row],[Posting Date]]&lt;&gt;"",$D$9,"")</f>
        <v/>
      </c>
      <c r="R1813" s="159" t="str">
        <f>IF(Table1[[#This Row],[Posting Date]]&lt;&gt;"",$D$10,"")</f>
        <v/>
      </c>
      <c r="S1813" s="66"/>
      <c r="T1813" s="63"/>
      <c r="U1813" s="67"/>
      <c r="V1813" s="67"/>
      <c r="W1813" s="67" t="str">
        <f t="shared" si="28"/>
        <v/>
      </c>
      <c r="X1813" s="161" t="str">
        <f>IF(E1813="","",(IF(Table1[[#This Row],[Cur]]="USD",Table1[[#This Row],[Cur_Amount Debit]],Table1[[#This Row],[Cur_Amount Debit]]/Table1[[#This Row],[Exchange Rate]])))</f>
        <v/>
      </c>
      <c r="Y1813" s="161" t="str">
        <f>IF(E1813="","",(IF(Table1[[#This Row],[Cur]]="USD",Table1[[#This Row],[Cur_Amount Credit]],Table1[[#This Row],[Cur_Amount Credit]]/ExchangeRate)))</f>
        <v/>
      </c>
      <c r="Z1813" s="203" t="str">
        <f>IF(E1813="","",(Table1[[#This Row],[Debit USD]]-Table1[[#This Row],[Credit USD]]))</f>
        <v/>
      </c>
      <c r="AA1813" s="122"/>
      <c r="AB1813" s="1"/>
      <c r="AC1813" s="15"/>
      <c r="AD1813" s="15" t="str">
        <f>IF(AND(OR(Table1[[#This Row],[Account]]="15030",Table1[[#This Row],[Account]]="15035",Table1[[#This Row],[Account]]="20150"),Table1[[#This Row],[Vendor ID]]=""),1,"")</f>
        <v/>
      </c>
      <c r="AE1813" s="15"/>
      <c r="AF1813" s="15"/>
      <c r="AG1813" s="15"/>
      <c r="AH1813" s="46" t="str">
        <f>IF(Table1[[#This Row],[Posting Date]]&lt;&gt;"","GJ-"&amp;CountryID,"")</f>
        <v/>
      </c>
      <c r="AI1813" s="59" t="str">
        <f>IF(Table1[[#This Row],[Posting Date]]&lt;&gt;"",Table1[[#This Row],[Posting Date]],"")</f>
        <v/>
      </c>
      <c r="AJ1813" s="46"/>
      <c r="AK1813" s="46" t="str">
        <f>IF(Table1[[#This Row],[Description]]&lt;&gt;"",Table1[[#This Row],[Description]],"")</f>
        <v/>
      </c>
      <c r="AL1813" s="46" t="str">
        <f>IF(Table1[[#This Row],[Posting Date]]&lt;&gt;"",Table1[[#This Row],[Reference Number]],"")</f>
        <v/>
      </c>
      <c r="AM1813" s="46" t="str">
        <f>TRIM(Table1[[#This Row],[Line '#]])</f>
        <v/>
      </c>
      <c r="AN1813" s="46" t="str">
        <f>TRIM(Table1[[#This Row],[Account]])</f>
        <v/>
      </c>
      <c r="AO1813" s="46" t="str">
        <f>IF(Table1[[#This Row],[Posting Date]]&lt;&gt;"",$D$5,"")</f>
        <v/>
      </c>
      <c r="AP1813" s="46" t="str">
        <f>TRIM(Table1[[#This Row],[Departments-Prgrams]])</f>
        <v/>
      </c>
      <c r="AQ1813" s="46" t="str">
        <f>TRIM(Table1[[#This Row],[Grant]])</f>
        <v/>
      </c>
      <c r="AR1813" s="46" t="str">
        <f>TRIM(Table1[[#This Row],[Staff ID]])</f>
        <v/>
      </c>
      <c r="AS1813" s="46" t="str">
        <f>IF(TRIM(Table1[[#This Row],[Budget Code]])=0,"",TRIM(Table1[[#This Row],[Budget Code]]))</f>
        <v/>
      </c>
      <c r="AT1813" s="46" t="str">
        <f>IF(Table1[[#This Row],[Line Description]]&lt;&gt;"",Table1[[#This Row],[Line Description]],"")</f>
        <v/>
      </c>
      <c r="AU1813" s="46" t="str">
        <f>IF(Table1[[#This Row],[Cur_Amount Debit]]&gt;0,ROUND(Table1[[#This Row],[Cur_Amount Debit]],2),"")</f>
        <v/>
      </c>
      <c r="AV1813" s="46" t="str">
        <f>IF(Table1[[#This Row],[Cur_Amount Credit]]&gt;0,ROUND(Table1[[#This Row],[Cur_Amount Credit]],2),"")</f>
        <v/>
      </c>
      <c r="AW1813" s="46" t="str">
        <f>LEFT(Table1[[#This Row],[Cur]],3)</f>
        <v/>
      </c>
      <c r="AX1813" s="59"/>
      <c r="AY1813" s="46"/>
      <c r="AZ1813" s="46" t="str">
        <f>IF(Table1[[#This Row],[Cur]]&lt;&gt;"",IF(Table1[[#This Row],[Cur]]="USD","",ExchangeRate),"")</f>
        <v/>
      </c>
      <c r="BA1813" s="46" t="str">
        <f>IF(Table1[[#This Row],[Grant]]&lt;&gt;"",VLOOKUP(Table1[[#This Row],[Grant]],Grants!B:D,3),"")</f>
        <v/>
      </c>
      <c r="BB1813" s="46" t="str">
        <f>TRIM(Table1[[#This Row],[Vendor ID]])</f>
        <v/>
      </c>
      <c r="BC1813">
        <f>IF(Table1[[#This Row],[Reference Number]]=Q1812,BC1812,BC1812+1)</f>
        <v>2</v>
      </c>
    </row>
    <row r="1814" spans="1:55" ht="11.25" hidden="1" customHeight="1">
      <c r="A1814" s="1"/>
      <c r="B1814" s="88" t="str">
        <f>IF(Table1[[#This Row],[Posting Date]]&lt;&gt;"",IF(Table1[[#This Row],[Reference Number]]=Q1813,B1813+1,1),"")</f>
        <v/>
      </c>
      <c r="C1814" s="61"/>
      <c r="D1814" s="61"/>
      <c r="E1814" s="218"/>
      <c r="F1814" s="143" t="str">
        <f>IFERROR(IF(VLOOKUP(Table1[[#This Row],[Budget Code Description]],Dimentions!$X$6:$AC$132,2,FALSE)="","",VLOOKUP(Table1[[#This Row],[Budget Code Description]],Dimentions!$X$6:$AC$132,2,FALSE)),"")</f>
        <v/>
      </c>
      <c r="G1814" s="143" t="str">
        <f>IFERROR(VLOOKUP(Table1[[#This Row],[Budget Code Description]],Dimentions!$X$6:$AC$132,3,FALSE),"")</f>
        <v/>
      </c>
      <c r="H1814" s="64" t="str">
        <f>IFERROR(VLOOKUP(Table1[[#This Row],[Account]],Dimentions!$S$6:$V$233,2,FALSE),"")</f>
        <v/>
      </c>
      <c r="I1814" s="62">
        <f>_xlfn.NUMBERVALUE(LEFT(Table1[[#This Row],[Account]],1))</f>
        <v>0</v>
      </c>
      <c r="J1814" s="62" t="str">
        <f>IFERROR(VLOOKUP(Table1[[#This Row],[Budget Code Description]],Table6[#All],7,FALSE),"")</f>
        <v/>
      </c>
      <c r="K1814" s="143" t="str">
        <f>IFERROR(VLOOKUP(Table1[[#This Row],[Budget Code Description]],Table6[#All],8,FALSE),"")</f>
        <v/>
      </c>
      <c r="L1814" s="63"/>
      <c r="M1814" s="65" t="str">
        <f>IFERROR(VLOOKUP(Table1[[#This Row],[Staff ID]],Table2[],2,FALSE),"")</f>
        <v/>
      </c>
      <c r="N1814" s="211" t="str">
        <f>IFERROR(IF(VLOOKUP(Table1[[#This Row],[Budget Code Description]],Dimentions!$X$6:$AC$97,4,FALSE)="","",VLOOKUP(Table1[[#This Row],[Budget Code Description]],Dimentions!$X$6:$AC$97,4,FALSE)),"")</f>
        <v/>
      </c>
      <c r="O1814" s="65" t="str">
        <f>IFERROR(VLOOKUP(Table1[[#This Row],[Vendor ID]],Table549[],2,FALSE),"")</f>
        <v/>
      </c>
      <c r="P1814" s="63"/>
      <c r="Q1814" s="143" t="str">
        <f>IF(Table1[[#This Row],[Posting Date]]&lt;&gt;"",$D$9,"")</f>
        <v/>
      </c>
      <c r="R1814" s="159" t="str">
        <f>IF(Table1[[#This Row],[Posting Date]]&lt;&gt;"",$D$10,"")</f>
        <v/>
      </c>
      <c r="S1814" s="66"/>
      <c r="T1814" s="63"/>
      <c r="U1814" s="67"/>
      <c r="V1814" s="67"/>
      <c r="W1814" s="67" t="str">
        <f t="shared" si="28"/>
        <v/>
      </c>
      <c r="X1814" s="161" t="str">
        <f>IF(E1814="","",(IF(Table1[[#This Row],[Cur]]="USD",Table1[[#This Row],[Cur_Amount Debit]],Table1[[#This Row],[Cur_Amount Debit]]/Table1[[#This Row],[Exchange Rate]])))</f>
        <v/>
      </c>
      <c r="Y1814" s="161" t="str">
        <f>IF(E1814="","",(IF(Table1[[#This Row],[Cur]]="USD",Table1[[#This Row],[Cur_Amount Credit]],Table1[[#This Row],[Cur_Amount Credit]]/ExchangeRate)))</f>
        <v/>
      </c>
      <c r="Z1814" s="203" t="str">
        <f>IF(E1814="","",(Table1[[#This Row],[Debit USD]]-Table1[[#This Row],[Credit USD]]))</f>
        <v/>
      </c>
      <c r="AA1814" s="122"/>
      <c r="AB1814" s="1"/>
      <c r="AC1814" s="15"/>
      <c r="AD1814" s="15" t="str">
        <f>IF(AND(OR(Table1[[#This Row],[Account]]="15030",Table1[[#This Row],[Account]]="15035",Table1[[#This Row],[Account]]="20150"),Table1[[#This Row],[Vendor ID]]=""),1,"")</f>
        <v/>
      </c>
      <c r="AE1814" s="15"/>
      <c r="AF1814" s="15"/>
      <c r="AG1814" s="15"/>
      <c r="AH1814" s="46" t="str">
        <f>IF(Table1[[#This Row],[Posting Date]]&lt;&gt;"","GJ-"&amp;CountryID,"")</f>
        <v/>
      </c>
      <c r="AI1814" s="59" t="str">
        <f>IF(Table1[[#This Row],[Posting Date]]&lt;&gt;"",Table1[[#This Row],[Posting Date]],"")</f>
        <v/>
      </c>
      <c r="AJ1814" s="46"/>
      <c r="AK1814" s="46" t="str">
        <f>IF(Table1[[#This Row],[Description]]&lt;&gt;"",Table1[[#This Row],[Description]],"")</f>
        <v/>
      </c>
      <c r="AL1814" s="46" t="str">
        <f>IF(Table1[[#This Row],[Posting Date]]&lt;&gt;"",Table1[[#This Row],[Reference Number]],"")</f>
        <v/>
      </c>
      <c r="AM1814" s="46" t="str">
        <f>TRIM(Table1[[#This Row],[Line '#]])</f>
        <v/>
      </c>
      <c r="AN1814" s="46" t="str">
        <f>TRIM(Table1[[#This Row],[Account]])</f>
        <v/>
      </c>
      <c r="AO1814" s="46" t="str">
        <f>IF(Table1[[#This Row],[Posting Date]]&lt;&gt;"",$D$5,"")</f>
        <v/>
      </c>
      <c r="AP1814" s="46" t="str">
        <f>TRIM(Table1[[#This Row],[Departments-Prgrams]])</f>
        <v/>
      </c>
      <c r="AQ1814" s="46" t="str">
        <f>TRIM(Table1[[#This Row],[Grant]])</f>
        <v/>
      </c>
      <c r="AR1814" s="46" t="str">
        <f>TRIM(Table1[[#This Row],[Staff ID]])</f>
        <v/>
      </c>
      <c r="AS1814" s="46" t="str">
        <f>IF(TRIM(Table1[[#This Row],[Budget Code]])=0,"",TRIM(Table1[[#This Row],[Budget Code]]))</f>
        <v/>
      </c>
      <c r="AT1814" s="46" t="str">
        <f>IF(Table1[[#This Row],[Line Description]]&lt;&gt;"",Table1[[#This Row],[Line Description]],"")</f>
        <v/>
      </c>
      <c r="AU1814" s="46" t="str">
        <f>IF(Table1[[#This Row],[Cur_Amount Debit]]&gt;0,ROUND(Table1[[#This Row],[Cur_Amount Debit]],2),"")</f>
        <v/>
      </c>
      <c r="AV1814" s="46" t="str">
        <f>IF(Table1[[#This Row],[Cur_Amount Credit]]&gt;0,ROUND(Table1[[#This Row],[Cur_Amount Credit]],2),"")</f>
        <v/>
      </c>
      <c r="AW1814" s="46" t="str">
        <f>LEFT(Table1[[#This Row],[Cur]],3)</f>
        <v/>
      </c>
      <c r="AX1814" s="59"/>
      <c r="AY1814" s="46"/>
      <c r="AZ1814" s="46" t="str">
        <f>IF(Table1[[#This Row],[Cur]]&lt;&gt;"",IF(Table1[[#This Row],[Cur]]="USD","",ExchangeRate),"")</f>
        <v/>
      </c>
      <c r="BA1814" s="46" t="str">
        <f>IF(Table1[[#This Row],[Grant]]&lt;&gt;"",VLOOKUP(Table1[[#This Row],[Grant]],Grants!B:D,3),"")</f>
        <v/>
      </c>
      <c r="BB1814" s="46" t="str">
        <f>TRIM(Table1[[#This Row],[Vendor ID]])</f>
        <v/>
      </c>
      <c r="BC1814">
        <f>IF(Table1[[#This Row],[Reference Number]]=Q1813,BC1813,BC1813+1)</f>
        <v>2</v>
      </c>
    </row>
    <row r="1815" spans="1:55" ht="11.25" hidden="1" customHeight="1">
      <c r="A1815" s="1"/>
      <c r="B1815" s="88" t="str">
        <f>IF(Table1[[#This Row],[Posting Date]]&lt;&gt;"",IF(Table1[[#This Row],[Reference Number]]=Q1814,B1814+1,1),"")</f>
        <v/>
      </c>
      <c r="C1815" s="61"/>
      <c r="D1815" s="61"/>
      <c r="E1815" s="218"/>
      <c r="F1815" s="143" t="str">
        <f>IFERROR(IF(VLOOKUP(Table1[[#This Row],[Budget Code Description]],Dimentions!$X$6:$AC$132,2,FALSE)="","",VLOOKUP(Table1[[#This Row],[Budget Code Description]],Dimentions!$X$6:$AC$132,2,FALSE)),"")</f>
        <v/>
      </c>
      <c r="G1815" s="143" t="str">
        <f>IFERROR(VLOOKUP(Table1[[#This Row],[Budget Code Description]],Dimentions!$X$6:$AC$132,3,FALSE),"")</f>
        <v/>
      </c>
      <c r="H1815" s="64" t="str">
        <f>IFERROR(VLOOKUP(Table1[[#This Row],[Account]],Dimentions!$S$6:$V$233,2,FALSE),"")</f>
        <v/>
      </c>
      <c r="I1815" s="62">
        <f>_xlfn.NUMBERVALUE(LEFT(Table1[[#This Row],[Account]],1))</f>
        <v>0</v>
      </c>
      <c r="J1815" s="62" t="str">
        <f>IFERROR(VLOOKUP(Table1[[#This Row],[Budget Code Description]],Table6[#All],7,FALSE),"")</f>
        <v/>
      </c>
      <c r="K1815" s="143" t="str">
        <f>IFERROR(VLOOKUP(Table1[[#This Row],[Budget Code Description]],Table6[#All],8,FALSE),"")</f>
        <v/>
      </c>
      <c r="L1815" s="63"/>
      <c r="M1815" s="65" t="str">
        <f>IFERROR(VLOOKUP(Table1[[#This Row],[Staff ID]],Table2[],2,FALSE),"")</f>
        <v/>
      </c>
      <c r="N1815" s="211" t="str">
        <f>IFERROR(IF(VLOOKUP(Table1[[#This Row],[Budget Code Description]],Dimentions!$X$6:$AC$97,4,FALSE)="","",VLOOKUP(Table1[[#This Row],[Budget Code Description]],Dimentions!$X$6:$AC$97,4,FALSE)),"")</f>
        <v/>
      </c>
      <c r="O1815" s="65" t="str">
        <f>IFERROR(VLOOKUP(Table1[[#This Row],[Vendor ID]],Table549[],2,FALSE),"")</f>
        <v/>
      </c>
      <c r="P1815" s="63"/>
      <c r="Q1815" s="143" t="str">
        <f>IF(Table1[[#This Row],[Posting Date]]&lt;&gt;"",$D$9,"")</f>
        <v/>
      </c>
      <c r="R1815" s="159" t="str">
        <f>IF(Table1[[#This Row],[Posting Date]]&lt;&gt;"",$D$10,"")</f>
        <v/>
      </c>
      <c r="S1815" s="66"/>
      <c r="T1815" s="63"/>
      <c r="U1815" s="67"/>
      <c r="V1815" s="67"/>
      <c r="W1815" s="67" t="str">
        <f t="shared" si="28"/>
        <v/>
      </c>
      <c r="X1815" s="161" t="str">
        <f>IF(E1815="","",(IF(Table1[[#This Row],[Cur]]="USD",Table1[[#This Row],[Cur_Amount Debit]],Table1[[#This Row],[Cur_Amount Debit]]/Table1[[#This Row],[Exchange Rate]])))</f>
        <v/>
      </c>
      <c r="Y1815" s="161" t="str">
        <f>IF(E1815="","",(IF(Table1[[#This Row],[Cur]]="USD",Table1[[#This Row],[Cur_Amount Credit]],Table1[[#This Row],[Cur_Amount Credit]]/ExchangeRate)))</f>
        <v/>
      </c>
      <c r="Z1815" s="203" t="str">
        <f>IF(E1815="","",(Table1[[#This Row],[Debit USD]]-Table1[[#This Row],[Credit USD]]))</f>
        <v/>
      </c>
      <c r="AA1815" s="122"/>
      <c r="AB1815" s="1"/>
      <c r="AC1815" s="15"/>
      <c r="AD1815" s="15" t="str">
        <f>IF(AND(OR(Table1[[#This Row],[Account]]="15030",Table1[[#This Row],[Account]]="15035",Table1[[#This Row],[Account]]="20150"),Table1[[#This Row],[Vendor ID]]=""),1,"")</f>
        <v/>
      </c>
      <c r="AE1815" s="15"/>
      <c r="AF1815" s="15"/>
      <c r="AG1815" s="15"/>
      <c r="AH1815" s="46" t="str">
        <f>IF(Table1[[#This Row],[Posting Date]]&lt;&gt;"","GJ-"&amp;CountryID,"")</f>
        <v/>
      </c>
      <c r="AI1815" s="59" t="str">
        <f>IF(Table1[[#This Row],[Posting Date]]&lt;&gt;"",Table1[[#This Row],[Posting Date]],"")</f>
        <v/>
      </c>
      <c r="AJ1815" s="46"/>
      <c r="AK1815" s="46" t="str">
        <f>IF(Table1[[#This Row],[Description]]&lt;&gt;"",Table1[[#This Row],[Description]],"")</f>
        <v/>
      </c>
      <c r="AL1815" s="46" t="str">
        <f>IF(Table1[[#This Row],[Posting Date]]&lt;&gt;"",Table1[[#This Row],[Reference Number]],"")</f>
        <v/>
      </c>
      <c r="AM1815" s="46" t="str">
        <f>TRIM(Table1[[#This Row],[Line '#]])</f>
        <v/>
      </c>
      <c r="AN1815" s="46" t="str">
        <f>TRIM(Table1[[#This Row],[Account]])</f>
        <v/>
      </c>
      <c r="AO1815" s="46" t="str">
        <f>IF(Table1[[#This Row],[Posting Date]]&lt;&gt;"",$D$5,"")</f>
        <v/>
      </c>
      <c r="AP1815" s="46" t="str">
        <f>TRIM(Table1[[#This Row],[Departments-Prgrams]])</f>
        <v/>
      </c>
      <c r="AQ1815" s="46" t="str">
        <f>TRIM(Table1[[#This Row],[Grant]])</f>
        <v/>
      </c>
      <c r="AR1815" s="46" t="str">
        <f>TRIM(Table1[[#This Row],[Staff ID]])</f>
        <v/>
      </c>
      <c r="AS1815" s="46" t="str">
        <f>IF(TRIM(Table1[[#This Row],[Budget Code]])=0,"",TRIM(Table1[[#This Row],[Budget Code]]))</f>
        <v/>
      </c>
      <c r="AT1815" s="46" t="str">
        <f>IF(Table1[[#This Row],[Line Description]]&lt;&gt;"",Table1[[#This Row],[Line Description]],"")</f>
        <v/>
      </c>
      <c r="AU1815" s="46" t="str">
        <f>IF(Table1[[#This Row],[Cur_Amount Debit]]&gt;0,ROUND(Table1[[#This Row],[Cur_Amount Debit]],2),"")</f>
        <v/>
      </c>
      <c r="AV1815" s="46" t="str">
        <f>IF(Table1[[#This Row],[Cur_Amount Credit]]&gt;0,ROUND(Table1[[#This Row],[Cur_Amount Credit]],2),"")</f>
        <v/>
      </c>
      <c r="AW1815" s="46" t="str">
        <f>LEFT(Table1[[#This Row],[Cur]],3)</f>
        <v/>
      </c>
      <c r="AX1815" s="59"/>
      <c r="AY1815" s="46"/>
      <c r="AZ1815" s="46" t="str">
        <f>IF(Table1[[#This Row],[Cur]]&lt;&gt;"",IF(Table1[[#This Row],[Cur]]="USD","",ExchangeRate),"")</f>
        <v/>
      </c>
      <c r="BA1815" s="46" t="str">
        <f>IF(Table1[[#This Row],[Grant]]&lt;&gt;"",VLOOKUP(Table1[[#This Row],[Grant]],Grants!B:D,3),"")</f>
        <v/>
      </c>
      <c r="BB1815" s="46" t="str">
        <f>TRIM(Table1[[#This Row],[Vendor ID]])</f>
        <v/>
      </c>
      <c r="BC1815">
        <f>IF(Table1[[#This Row],[Reference Number]]=Q1814,BC1814,BC1814+1)</f>
        <v>2</v>
      </c>
    </row>
    <row r="1816" spans="1:55" ht="11.25" hidden="1" customHeight="1">
      <c r="A1816" s="1"/>
      <c r="B1816" s="88" t="str">
        <f>IF(Table1[[#This Row],[Posting Date]]&lt;&gt;"",IF(Table1[[#This Row],[Reference Number]]=Q1815,B1815+1,1),"")</f>
        <v/>
      </c>
      <c r="C1816" s="61"/>
      <c r="D1816" s="61"/>
      <c r="E1816" s="218"/>
      <c r="F1816" s="143" t="str">
        <f>IFERROR(IF(VLOOKUP(Table1[[#This Row],[Budget Code Description]],Dimentions!$X$6:$AC$132,2,FALSE)="","",VLOOKUP(Table1[[#This Row],[Budget Code Description]],Dimentions!$X$6:$AC$132,2,FALSE)),"")</f>
        <v/>
      </c>
      <c r="G1816" s="143" t="str">
        <f>IFERROR(VLOOKUP(Table1[[#This Row],[Budget Code Description]],Dimentions!$X$6:$AC$132,3,FALSE),"")</f>
        <v/>
      </c>
      <c r="H1816" s="64" t="str">
        <f>IFERROR(VLOOKUP(Table1[[#This Row],[Account]],Dimentions!$S$6:$V$233,2,FALSE),"")</f>
        <v/>
      </c>
      <c r="I1816" s="62">
        <f>_xlfn.NUMBERVALUE(LEFT(Table1[[#This Row],[Account]],1))</f>
        <v>0</v>
      </c>
      <c r="J1816" s="62" t="str">
        <f>IFERROR(VLOOKUP(Table1[[#This Row],[Budget Code Description]],Table6[#All],7,FALSE),"")</f>
        <v/>
      </c>
      <c r="K1816" s="143" t="str">
        <f>IFERROR(VLOOKUP(Table1[[#This Row],[Budget Code Description]],Table6[#All],8,FALSE),"")</f>
        <v/>
      </c>
      <c r="L1816" s="63"/>
      <c r="M1816" s="65" t="str">
        <f>IFERROR(VLOOKUP(Table1[[#This Row],[Staff ID]],Table2[],2,FALSE),"")</f>
        <v/>
      </c>
      <c r="N1816" s="211" t="str">
        <f>IFERROR(IF(VLOOKUP(Table1[[#This Row],[Budget Code Description]],Dimentions!$X$6:$AC$97,4,FALSE)="","",VLOOKUP(Table1[[#This Row],[Budget Code Description]],Dimentions!$X$6:$AC$97,4,FALSE)),"")</f>
        <v/>
      </c>
      <c r="O1816" s="65" t="str">
        <f>IFERROR(VLOOKUP(Table1[[#This Row],[Vendor ID]],Table549[],2,FALSE),"")</f>
        <v/>
      </c>
      <c r="P1816" s="63"/>
      <c r="Q1816" s="143" t="str">
        <f>IF(Table1[[#This Row],[Posting Date]]&lt;&gt;"",$D$9,"")</f>
        <v/>
      </c>
      <c r="R1816" s="159" t="str">
        <f>IF(Table1[[#This Row],[Posting Date]]&lt;&gt;"",$D$10,"")</f>
        <v/>
      </c>
      <c r="S1816" s="66"/>
      <c r="T1816" s="63"/>
      <c r="U1816" s="67"/>
      <c r="V1816" s="67"/>
      <c r="W1816" s="67" t="str">
        <f t="shared" si="28"/>
        <v/>
      </c>
      <c r="X1816" s="161" t="str">
        <f>IF(E1816="","",(IF(Table1[[#This Row],[Cur]]="USD",Table1[[#This Row],[Cur_Amount Debit]],Table1[[#This Row],[Cur_Amount Debit]]/Table1[[#This Row],[Exchange Rate]])))</f>
        <v/>
      </c>
      <c r="Y1816" s="161" t="str">
        <f>IF(E1816="","",(IF(Table1[[#This Row],[Cur]]="USD",Table1[[#This Row],[Cur_Amount Credit]],Table1[[#This Row],[Cur_Amount Credit]]/ExchangeRate)))</f>
        <v/>
      </c>
      <c r="Z1816" s="203" t="str">
        <f>IF(E1816="","",(Table1[[#This Row],[Debit USD]]-Table1[[#This Row],[Credit USD]]))</f>
        <v/>
      </c>
      <c r="AA1816" s="122"/>
      <c r="AB1816" s="1"/>
      <c r="AC1816" s="15"/>
      <c r="AD1816" s="15" t="str">
        <f>IF(AND(OR(Table1[[#This Row],[Account]]="15030",Table1[[#This Row],[Account]]="15035",Table1[[#This Row],[Account]]="20150"),Table1[[#This Row],[Vendor ID]]=""),1,"")</f>
        <v/>
      </c>
      <c r="AE1816" s="15"/>
      <c r="AF1816" s="15"/>
      <c r="AG1816" s="15"/>
      <c r="AH1816" s="46" t="str">
        <f>IF(Table1[[#This Row],[Posting Date]]&lt;&gt;"","GJ-"&amp;CountryID,"")</f>
        <v/>
      </c>
      <c r="AI1816" s="59" t="str">
        <f>IF(Table1[[#This Row],[Posting Date]]&lt;&gt;"",Table1[[#This Row],[Posting Date]],"")</f>
        <v/>
      </c>
      <c r="AJ1816" s="46"/>
      <c r="AK1816" s="46" t="str">
        <f>IF(Table1[[#This Row],[Description]]&lt;&gt;"",Table1[[#This Row],[Description]],"")</f>
        <v/>
      </c>
      <c r="AL1816" s="46" t="str">
        <f>IF(Table1[[#This Row],[Posting Date]]&lt;&gt;"",Table1[[#This Row],[Reference Number]],"")</f>
        <v/>
      </c>
      <c r="AM1816" s="46" t="str">
        <f>TRIM(Table1[[#This Row],[Line '#]])</f>
        <v/>
      </c>
      <c r="AN1816" s="46" t="str">
        <f>TRIM(Table1[[#This Row],[Account]])</f>
        <v/>
      </c>
      <c r="AO1816" s="46" t="str">
        <f>IF(Table1[[#This Row],[Posting Date]]&lt;&gt;"",$D$5,"")</f>
        <v/>
      </c>
      <c r="AP1816" s="46" t="str">
        <f>TRIM(Table1[[#This Row],[Departments-Prgrams]])</f>
        <v/>
      </c>
      <c r="AQ1816" s="46" t="str">
        <f>TRIM(Table1[[#This Row],[Grant]])</f>
        <v/>
      </c>
      <c r="AR1816" s="46" t="str">
        <f>TRIM(Table1[[#This Row],[Staff ID]])</f>
        <v/>
      </c>
      <c r="AS1816" s="46" t="str">
        <f>IF(TRIM(Table1[[#This Row],[Budget Code]])=0,"",TRIM(Table1[[#This Row],[Budget Code]]))</f>
        <v/>
      </c>
      <c r="AT1816" s="46" t="str">
        <f>IF(Table1[[#This Row],[Line Description]]&lt;&gt;"",Table1[[#This Row],[Line Description]],"")</f>
        <v/>
      </c>
      <c r="AU1816" s="46" t="str">
        <f>IF(Table1[[#This Row],[Cur_Amount Debit]]&gt;0,ROUND(Table1[[#This Row],[Cur_Amount Debit]],2),"")</f>
        <v/>
      </c>
      <c r="AV1816" s="46" t="str">
        <f>IF(Table1[[#This Row],[Cur_Amount Credit]]&gt;0,ROUND(Table1[[#This Row],[Cur_Amount Credit]],2),"")</f>
        <v/>
      </c>
      <c r="AW1816" s="46" t="str">
        <f>LEFT(Table1[[#This Row],[Cur]],3)</f>
        <v/>
      </c>
      <c r="AX1816" s="59"/>
      <c r="AY1816" s="46"/>
      <c r="AZ1816" s="46" t="str">
        <f>IF(Table1[[#This Row],[Cur]]&lt;&gt;"",IF(Table1[[#This Row],[Cur]]="USD","",ExchangeRate),"")</f>
        <v/>
      </c>
      <c r="BA1816" s="46" t="str">
        <f>IF(Table1[[#This Row],[Grant]]&lt;&gt;"",VLOOKUP(Table1[[#This Row],[Grant]],Grants!B:D,3),"")</f>
        <v/>
      </c>
      <c r="BB1816" s="46" t="str">
        <f>TRIM(Table1[[#This Row],[Vendor ID]])</f>
        <v/>
      </c>
      <c r="BC1816">
        <f>IF(Table1[[#This Row],[Reference Number]]=Q1815,BC1815,BC1815+1)</f>
        <v>2</v>
      </c>
    </row>
    <row r="1817" spans="1:55" ht="11.25" hidden="1" customHeight="1">
      <c r="A1817" s="1"/>
      <c r="B1817" s="88" t="str">
        <f>IF(Table1[[#This Row],[Posting Date]]&lt;&gt;"",IF(Table1[[#This Row],[Reference Number]]=Q1816,B1816+1,1),"")</f>
        <v/>
      </c>
      <c r="C1817" s="61"/>
      <c r="D1817" s="61"/>
      <c r="E1817" s="218"/>
      <c r="F1817" s="143" t="str">
        <f>IFERROR(IF(VLOOKUP(Table1[[#This Row],[Budget Code Description]],Dimentions!$X$6:$AC$132,2,FALSE)="","",VLOOKUP(Table1[[#This Row],[Budget Code Description]],Dimentions!$X$6:$AC$132,2,FALSE)),"")</f>
        <v/>
      </c>
      <c r="G1817" s="143" t="str">
        <f>IFERROR(VLOOKUP(Table1[[#This Row],[Budget Code Description]],Dimentions!$X$6:$AC$132,3,FALSE),"")</f>
        <v/>
      </c>
      <c r="H1817" s="64" t="str">
        <f>IFERROR(VLOOKUP(Table1[[#This Row],[Account]],Dimentions!$S$6:$V$233,2,FALSE),"")</f>
        <v/>
      </c>
      <c r="I1817" s="62">
        <f>_xlfn.NUMBERVALUE(LEFT(Table1[[#This Row],[Account]],1))</f>
        <v>0</v>
      </c>
      <c r="J1817" s="62" t="str">
        <f>IFERROR(VLOOKUP(Table1[[#This Row],[Budget Code Description]],Table6[#All],7,FALSE),"")</f>
        <v/>
      </c>
      <c r="K1817" s="143" t="str">
        <f>IFERROR(VLOOKUP(Table1[[#This Row],[Budget Code Description]],Table6[#All],8,FALSE),"")</f>
        <v/>
      </c>
      <c r="L1817" s="63"/>
      <c r="M1817" s="65" t="str">
        <f>IFERROR(VLOOKUP(Table1[[#This Row],[Staff ID]],Table2[],2,FALSE),"")</f>
        <v/>
      </c>
      <c r="N1817" s="211" t="str">
        <f>IFERROR(IF(VLOOKUP(Table1[[#This Row],[Budget Code Description]],Dimentions!$X$6:$AC$97,4,FALSE)="","",VLOOKUP(Table1[[#This Row],[Budget Code Description]],Dimentions!$X$6:$AC$97,4,FALSE)),"")</f>
        <v/>
      </c>
      <c r="O1817" s="65" t="str">
        <f>IFERROR(VLOOKUP(Table1[[#This Row],[Vendor ID]],Table549[],2,FALSE),"")</f>
        <v/>
      </c>
      <c r="P1817" s="63"/>
      <c r="Q1817" s="143" t="str">
        <f>IF(Table1[[#This Row],[Posting Date]]&lt;&gt;"",$D$9,"")</f>
        <v/>
      </c>
      <c r="R1817" s="159" t="str">
        <f>IF(Table1[[#This Row],[Posting Date]]&lt;&gt;"",$D$10,"")</f>
        <v/>
      </c>
      <c r="S1817" s="66"/>
      <c r="T1817" s="63"/>
      <c r="U1817" s="67"/>
      <c r="V1817" s="67"/>
      <c r="W1817" s="67" t="str">
        <f t="shared" si="28"/>
        <v/>
      </c>
      <c r="X1817" s="161" t="str">
        <f>IF(E1817="","",(IF(Table1[[#This Row],[Cur]]="USD",Table1[[#This Row],[Cur_Amount Debit]],Table1[[#This Row],[Cur_Amount Debit]]/Table1[[#This Row],[Exchange Rate]])))</f>
        <v/>
      </c>
      <c r="Y1817" s="161" t="str">
        <f>IF(E1817="","",(IF(Table1[[#This Row],[Cur]]="USD",Table1[[#This Row],[Cur_Amount Credit]],Table1[[#This Row],[Cur_Amount Credit]]/ExchangeRate)))</f>
        <v/>
      </c>
      <c r="Z1817" s="203" t="str">
        <f>IF(E1817="","",(Table1[[#This Row],[Debit USD]]-Table1[[#This Row],[Credit USD]]))</f>
        <v/>
      </c>
      <c r="AA1817" s="122"/>
      <c r="AB1817" s="1"/>
      <c r="AC1817" s="15"/>
      <c r="AD1817" s="15" t="str">
        <f>IF(AND(OR(Table1[[#This Row],[Account]]="15030",Table1[[#This Row],[Account]]="15035",Table1[[#This Row],[Account]]="20150"),Table1[[#This Row],[Vendor ID]]=""),1,"")</f>
        <v/>
      </c>
      <c r="AE1817" s="15"/>
      <c r="AF1817" s="15"/>
      <c r="AG1817" s="15"/>
      <c r="AH1817" s="46" t="str">
        <f>IF(Table1[[#This Row],[Posting Date]]&lt;&gt;"","GJ-"&amp;CountryID,"")</f>
        <v/>
      </c>
      <c r="AI1817" s="59" t="str">
        <f>IF(Table1[[#This Row],[Posting Date]]&lt;&gt;"",Table1[[#This Row],[Posting Date]],"")</f>
        <v/>
      </c>
      <c r="AJ1817" s="46"/>
      <c r="AK1817" s="46" t="str">
        <f>IF(Table1[[#This Row],[Description]]&lt;&gt;"",Table1[[#This Row],[Description]],"")</f>
        <v/>
      </c>
      <c r="AL1817" s="46" t="str">
        <f>IF(Table1[[#This Row],[Posting Date]]&lt;&gt;"",Table1[[#This Row],[Reference Number]],"")</f>
        <v/>
      </c>
      <c r="AM1817" s="46" t="str">
        <f>TRIM(Table1[[#This Row],[Line '#]])</f>
        <v/>
      </c>
      <c r="AN1817" s="46" t="str">
        <f>TRIM(Table1[[#This Row],[Account]])</f>
        <v/>
      </c>
      <c r="AO1817" s="46" t="str">
        <f>IF(Table1[[#This Row],[Posting Date]]&lt;&gt;"",$D$5,"")</f>
        <v/>
      </c>
      <c r="AP1817" s="46" t="str">
        <f>TRIM(Table1[[#This Row],[Departments-Prgrams]])</f>
        <v/>
      </c>
      <c r="AQ1817" s="46" t="str">
        <f>TRIM(Table1[[#This Row],[Grant]])</f>
        <v/>
      </c>
      <c r="AR1817" s="46" t="str">
        <f>TRIM(Table1[[#This Row],[Staff ID]])</f>
        <v/>
      </c>
      <c r="AS1817" s="46" t="str">
        <f>IF(TRIM(Table1[[#This Row],[Budget Code]])=0,"",TRIM(Table1[[#This Row],[Budget Code]]))</f>
        <v/>
      </c>
      <c r="AT1817" s="46" t="str">
        <f>IF(Table1[[#This Row],[Line Description]]&lt;&gt;"",Table1[[#This Row],[Line Description]],"")</f>
        <v/>
      </c>
      <c r="AU1817" s="46" t="str">
        <f>IF(Table1[[#This Row],[Cur_Amount Debit]]&gt;0,ROUND(Table1[[#This Row],[Cur_Amount Debit]],2),"")</f>
        <v/>
      </c>
      <c r="AV1817" s="46" t="str">
        <f>IF(Table1[[#This Row],[Cur_Amount Credit]]&gt;0,ROUND(Table1[[#This Row],[Cur_Amount Credit]],2),"")</f>
        <v/>
      </c>
      <c r="AW1817" s="46" t="str">
        <f>LEFT(Table1[[#This Row],[Cur]],3)</f>
        <v/>
      </c>
      <c r="AX1817" s="59"/>
      <c r="AY1817" s="46"/>
      <c r="AZ1817" s="46" t="str">
        <f>IF(Table1[[#This Row],[Cur]]&lt;&gt;"",IF(Table1[[#This Row],[Cur]]="USD","",ExchangeRate),"")</f>
        <v/>
      </c>
      <c r="BA1817" s="46" t="str">
        <f>IF(Table1[[#This Row],[Grant]]&lt;&gt;"",VLOOKUP(Table1[[#This Row],[Grant]],Grants!B:D,3),"")</f>
        <v/>
      </c>
      <c r="BB1817" s="46" t="str">
        <f>TRIM(Table1[[#This Row],[Vendor ID]])</f>
        <v/>
      </c>
      <c r="BC1817">
        <f>IF(Table1[[#This Row],[Reference Number]]=Q1816,BC1816,BC1816+1)</f>
        <v>2</v>
      </c>
    </row>
    <row r="1818" spans="1:55" ht="11.25" hidden="1" customHeight="1">
      <c r="A1818" s="1"/>
      <c r="B1818" s="88" t="str">
        <f>IF(Table1[[#This Row],[Posting Date]]&lt;&gt;"",IF(Table1[[#This Row],[Reference Number]]=Q1817,B1817+1,1),"")</f>
        <v/>
      </c>
      <c r="C1818" s="61"/>
      <c r="D1818" s="61"/>
      <c r="E1818" s="218"/>
      <c r="F1818" s="143" t="str">
        <f>IFERROR(IF(VLOOKUP(Table1[[#This Row],[Budget Code Description]],Dimentions!$X$6:$AC$132,2,FALSE)="","",VLOOKUP(Table1[[#This Row],[Budget Code Description]],Dimentions!$X$6:$AC$132,2,FALSE)),"")</f>
        <v/>
      </c>
      <c r="G1818" s="143" t="str">
        <f>IFERROR(VLOOKUP(Table1[[#This Row],[Budget Code Description]],Dimentions!$X$6:$AC$132,3,FALSE),"")</f>
        <v/>
      </c>
      <c r="H1818" s="64" t="str">
        <f>IFERROR(VLOOKUP(Table1[[#This Row],[Account]],Dimentions!$S$6:$V$233,2,FALSE),"")</f>
        <v/>
      </c>
      <c r="I1818" s="62">
        <f>_xlfn.NUMBERVALUE(LEFT(Table1[[#This Row],[Account]],1))</f>
        <v>0</v>
      </c>
      <c r="J1818" s="62" t="str">
        <f>IFERROR(VLOOKUP(Table1[[#This Row],[Budget Code Description]],Table6[#All],7,FALSE),"")</f>
        <v/>
      </c>
      <c r="K1818" s="143" t="str">
        <f>IFERROR(VLOOKUP(Table1[[#This Row],[Budget Code Description]],Table6[#All],8,FALSE),"")</f>
        <v/>
      </c>
      <c r="L1818" s="63"/>
      <c r="M1818" s="65" t="str">
        <f>IFERROR(VLOOKUP(Table1[[#This Row],[Staff ID]],Table2[],2,FALSE),"")</f>
        <v/>
      </c>
      <c r="N1818" s="211" t="str">
        <f>IFERROR(IF(VLOOKUP(Table1[[#This Row],[Budget Code Description]],Dimentions!$X$6:$AC$97,4,FALSE)="","",VLOOKUP(Table1[[#This Row],[Budget Code Description]],Dimentions!$X$6:$AC$97,4,FALSE)),"")</f>
        <v/>
      </c>
      <c r="O1818" s="65" t="str">
        <f>IFERROR(VLOOKUP(Table1[[#This Row],[Vendor ID]],Table549[],2,FALSE),"")</f>
        <v/>
      </c>
      <c r="P1818" s="63"/>
      <c r="Q1818" s="143" t="str">
        <f>IF(Table1[[#This Row],[Posting Date]]&lt;&gt;"",$D$9,"")</f>
        <v/>
      </c>
      <c r="R1818" s="159" t="str">
        <f>IF(Table1[[#This Row],[Posting Date]]&lt;&gt;"",$D$10,"")</f>
        <v/>
      </c>
      <c r="S1818" s="66"/>
      <c r="T1818" s="63"/>
      <c r="U1818" s="67"/>
      <c r="V1818" s="67"/>
      <c r="W1818" s="67" t="str">
        <f t="shared" si="28"/>
        <v/>
      </c>
      <c r="X1818" s="161" t="str">
        <f>IF(E1818="","",(IF(Table1[[#This Row],[Cur]]="USD",Table1[[#This Row],[Cur_Amount Debit]],Table1[[#This Row],[Cur_Amount Debit]]/Table1[[#This Row],[Exchange Rate]])))</f>
        <v/>
      </c>
      <c r="Y1818" s="161" t="str">
        <f>IF(E1818="","",(IF(Table1[[#This Row],[Cur]]="USD",Table1[[#This Row],[Cur_Amount Credit]],Table1[[#This Row],[Cur_Amount Credit]]/ExchangeRate)))</f>
        <v/>
      </c>
      <c r="Z1818" s="203" t="str">
        <f>IF(E1818="","",(Table1[[#This Row],[Debit USD]]-Table1[[#This Row],[Credit USD]]))</f>
        <v/>
      </c>
      <c r="AA1818" s="122"/>
      <c r="AB1818" s="1"/>
      <c r="AC1818" s="15"/>
      <c r="AD1818" s="15" t="str">
        <f>IF(AND(OR(Table1[[#This Row],[Account]]="15030",Table1[[#This Row],[Account]]="15035",Table1[[#This Row],[Account]]="20150"),Table1[[#This Row],[Vendor ID]]=""),1,"")</f>
        <v/>
      </c>
      <c r="AE1818" s="15"/>
      <c r="AF1818" s="15"/>
      <c r="AG1818" s="15"/>
      <c r="AH1818" s="46" t="str">
        <f>IF(Table1[[#This Row],[Posting Date]]&lt;&gt;"","GJ-"&amp;CountryID,"")</f>
        <v/>
      </c>
      <c r="AI1818" s="59" t="str">
        <f>IF(Table1[[#This Row],[Posting Date]]&lt;&gt;"",Table1[[#This Row],[Posting Date]],"")</f>
        <v/>
      </c>
      <c r="AJ1818" s="46"/>
      <c r="AK1818" s="46" t="str">
        <f>IF(Table1[[#This Row],[Description]]&lt;&gt;"",Table1[[#This Row],[Description]],"")</f>
        <v/>
      </c>
      <c r="AL1818" s="46" t="str">
        <f>IF(Table1[[#This Row],[Posting Date]]&lt;&gt;"",Table1[[#This Row],[Reference Number]],"")</f>
        <v/>
      </c>
      <c r="AM1818" s="46" t="str">
        <f>TRIM(Table1[[#This Row],[Line '#]])</f>
        <v/>
      </c>
      <c r="AN1818" s="46" t="str">
        <f>TRIM(Table1[[#This Row],[Account]])</f>
        <v/>
      </c>
      <c r="AO1818" s="46" t="str">
        <f>IF(Table1[[#This Row],[Posting Date]]&lt;&gt;"",$D$5,"")</f>
        <v/>
      </c>
      <c r="AP1818" s="46" t="str">
        <f>TRIM(Table1[[#This Row],[Departments-Prgrams]])</f>
        <v/>
      </c>
      <c r="AQ1818" s="46" t="str">
        <f>TRIM(Table1[[#This Row],[Grant]])</f>
        <v/>
      </c>
      <c r="AR1818" s="46" t="str">
        <f>TRIM(Table1[[#This Row],[Staff ID]])</f>
        <v/>
      </c>
      <c r="AS1818" s="46" t="str">
        <f>IF(TRIM(Table1[[#This Row],[Budget Code]])=0,"",TRIM(Table1[[#This Row],[Budget Code]]))</f>
        <v/>
      </c>
      <c r="AT1818" s="46" t="str">
        <f>IF(Table1[[#This Row],[Line Description]]&lt;&gt;"",Table1[[#This Row],[Line Description]],"")</f>
        <v/>
      </c>
      <c r="AU1818" s="46" t="str">
        <f>IF(Table1[[#This Row],[Cur_Amount Debit]]&gt;0,ROUND(Table1[[#This Row],[Cur_Amount Debit]],2),"")</f>
        <v/>
      </c>
      <c r="AV1818" s="46" t="str">
        <f>IF(Table1[[#This Row],[Cur_Amount Credit]]&gt;0,ROUND(Table1[[#This Row],[Cur_Amount Credit]],2),"")</f>
        <v/>
      </c>
      <c r="AW1818" s="46" t="str">
        <f>LEFT(Table1[[#This Row],[Cur]],3)</f>
        <v/>
      </c>
      <c r="AX1818" s="59"/>
      <c r="AY1818" s="46"/>
      <c r="AZ1818" s="46" t="str">
        <f>IF(Table1[[#This Row],[Cur]]&lt;&gt;"",IF(Table1[[#This Row],[Cur]]="USD","",ExchangeRate),"")</f>
        <v/>
      </c>
      <c r="BA1818" s="46" t="str">
        <f>IF(Table1[[#This Row],[Grant]]&lt;&gt;"",VLOOKUP(Table1[[#This Row],[Grant]],Grants!B:D,3),"")</f>
        <v/>
      </c>
      <c r="BB1818" s="46" t="str">
        <f>TRIM(Table1[[#This Row],[Vendor ID]])</f>
        <v/>
      </c>
      <c r="BC1818">
        <f>IF(Table1[[#This Row],[Reference Number]]=Q1817,BC1817,BC1817+1)</f>
        <v>2</v>
      </c>
    </row>
    <row r="1819" spans="1:55" ht="11.25" hidden="1" customHeight="1">
      <c r="A1819" s="1"/>
      <c r="B1819" s="88" t="str">
        <f>IF(Table1[[#This Row],[Posting Date]]&lt;&gt;"",IF(Table1[[#This Row],[Reference Number]]=Q1818,B1818+1,1),"")</f>
        <v/>
      </c>
      <c r="C1819" s="61"/>
      <c r="D1819" s="61"/>
      <c r="E1819" s="218"/>
      <c r="F1819" s="143" t="str">
        <f>IFERROR(IF(VLOOKUP(Table1[[#This Row],[Budget Code Description]],Dimentions!$X$6:$AC$132,2,FALSE)="","",VLOOKUP(Table1[[#This Row],[Budget Code Description]],Dimentions!$X$6:$AC$132,2,FALSE)),"")</f>
        <v/>
      </c>
      <c r="G1819" s="143" t="str">
        <f>IFERROR(VLOOKUP(Table1[[#This Row],[Budget Code Description]],Dimentions!$X$6:$AC$132,3,FALSE),"")</f>
        <v/>
      </c>
      <c r="H1819" s="64" t="str">
        <f>IFERROR(VLOOKUP(Table1[[#This Row],[Account]],Dimentions!$S$6:$V$233,2,FALSE),"")</f>
        <v/>
      </c>
      <c r="I1819" s="62">
        <f>_xlfn.NUMBERVALUE(LEFT(Table1[[#This Row],[Account]],1))</f>
        <v>0</v>
      </c>
      <c r="J1819" s="62" t="str">
        <f>IFERROR(VLOOKUP(Table1[[#This Row],[Budget Code Description]],Table6[#All],7,FALSE),"")</f>
        <v/>
      </c>
      <c r="K1819" s="143" t="str">
        <f>IFERROR(VLOOKUP(Table1[[#This Row],[Budget Code Description]],Table6[#All],8,FALSE),"")</f>
        <v/>
      </c>
      <c r="L1819" s="63"/>
      <c r="M1819" s="65" t="str">
        <f>IFERROR(VLOOKUP(Table1[[#This Row],[Staff ID]],Table2[],2,FALSE),"")</f>
        <v/>
      </c>
      <c r="N1819" s="211" t="str">
        <f>IFERROR(IF(VLOOKUP(Table1[[#This Row],[Budget Code Description]],Dimentions!$X$6:$AC$97,4,FALSE)="","",VLOOKUP(Table1[[#This Row],[Budget Code Description]],Dimentions!$X$6:$AC$97,4,FALSE)),"")</f>
        <v/>
      </c>
      <c r="O1819" s="65" t="str">
        <f>IFERROR(VLOOKUP(Table1[[#This Row],[Vendor ID]],Table549[],2,FALSE),"")</f>
        <v/>
      </c>
      <c r="P1819" s="63"/>
      <c r="Q1819" s="143" t="str">
        <f>IF(Table1[[#This Row],[Posting Date]]&lt;&gt;"",$D$9,"")</f>
        <v/>
      </c>
      <c r="R1819" s="159" t="str">
        <f>IF(Table1[[#This Row],[Posting Date]]&lt;&gt;"",$D$10,"")</f>
        <v/>
      </c>
      <c r="S1819" s="66"/>
      <c r="T1819" s="63"/>
      <c r="U1819" s="67"/>
      <c r="V1819" s="67"/>
      <c r="W1819" s="67" t="str">
        <f t="shared" si="28"/>
        <v/>
      </c>
      <c r="X1819" s="161" t="str">
        <f>IF(E1819="","",(IF(Table1[[#This Row],[Cur]]="USD",Table1[[#This Row],[Cur_Amount Debit]],Table1[[#This Row],[Cur_Amount Debit]]/Table1[[#This Row],[Exchange Rate]])))</f>
        <v/>
      </c>
      <c r="Y1819" s="161" t="str">
        <f>IF(E1819="","",(IF(Table1[[#This Row],[Cur]]="USD",Table1[[#This Row],[Cur_Amount Credit]],Table1[[#This Row],[Cur_Amount Credit]]/ExchangeRate)))</f>
        <v/>
      </c>
      <c r="Z1819" s="203" t="str">
        <f>IF(E1819="","",(Table1[[#This Row],[Debit USD]]-Table1[[#This Row],[Credit USD]]))</f>
        <v/>
      </c>
      <c r="AA1819" s="122"/>
      <c r="AB1819" s="1"/>
      <c r="AC1819" s="15"/>
      <c r="AD1819" s="15" t="str">
        <f>IF(AND(OR(Table1[[#This Row],[Account]]="15030",Table1[[#This Row],[Account]]="15035",Table1[[#This Row],[Account]]="20150"),Table1[[#This Row],[Vendor ID]]=""),1,"")</f>
        <v/>
      </c>
      <c r="AE1819" s="15"/>
      <c r="AF1819" s="15"/>
      <c r="AG1819" s="15"/>
      <c r="AH1819" s="46" t="str">
        <f>IF(Table1[[#This Row],[Posting Date]]&lt;&gt;"","GJ-"&amp;CountryID,"")</f>
        <v/>
      </c>
      <c r="AI1819" s="59" t="str">
        <f>IF(Table1[[#This Row],[Posting Date]]&lt;&gt;"",Table1[[#This Row],[Posting Date]],"")</f>
        <v/>
      </c>
      <c r="AJ1819" s="46"/>
      <c r="AK1819" s="46" t="str">
        <f>IF(Table1[[#This Row],[Description]]&lt;&gt;"",Table1[[#This Row],[Description]],"")</f>
        <v/>
      </c>
      <c r="AL1819" s="46" t="str">
        <f>IF(Table1[[#This Row],[Posting Date]]&lt;&gt;"",Table1[[#This Row],[Reference Number]],"")</f>
        <v/>
      </c>
      <c r="AM1819" s="46" t="str">
        <f>TRIM(Table1[[#This Row],[Line '#]])</f>
        <v/>
      </c>
      <c r="AN1819" s="46" t="str">
        <f>TRIM(Table1[[#This Row],[Account]])</f>
        <v/>
      </c>
      <c r="AO1819" s="46" t="str">
        <f>IF(Table1[[#This Row],[Posting Date]]&lt;&gt;"",$D$5,"")</f>
        <v/>
      </c>
      <c r="AP1819" s="46" t="str">
        <f>TRIM(Table1[[#This Row],[Departments-Prgrams]])</f>
        <v/>
      </c>
      <c r="AQ1819" s="46" t="str">
        <f>TRIM(Table1[[#This Row],[Grant]])</f>
        <v/>
      </c>
      <c r="AR1819" s="46" t="str">
        <f>TRIM(Table1[[#This Row],[Staff ID]])</f>
        <v/>
      </c>
      <c r="AS1819" s="46" t="str">
        <f>IF(TRIM(Table1[[#This Row],[Budget Code]])=0,"",TRIM(Table1[[#This Row],[Budget Code]]))</f>
        <v/>
      </c>
      <c r="AT1819" s="46" t="str">
        <f>IF(Table1[[#This Row],[Line Description]]&lt;&gt;"",Table1[[#This Row],[Line Description]],"")</f>
        <v/>
      </c>
      <c r="AU1819" s="46" t="str">
        <f>IF(Table1[[#This Row],[Cur_Amount Debit]]&gt;0,ROUND(Table1[[#This Row],[Cur_Amount Debit]],2),"")</f>
        <v/>
      </c>
      <c r="AV1819" s="46" t="str">
        <f>IF(Table1[[#This Row],[Cur_Amount Credit]]&gt;0,ROUND(Table1[[#This Row],[Cur_Amount Credit]],2),"")</f>
        <v/>
      </c>
      <c r="AW1819" s="46" t="str">
        <f>LEFT(Table1[[#This Row],[Cur]],3)</f>
        <v/>
      </c>
      <c r="AX1819" s="59"/>
      <c r="AY1819" s="46"/>
      <c r="AZ1819" s="46" t="str">
        <f>IF(Table1[[#This Row],[Cur]]&lt;&gt;"",IF(Table1[[#This Row],[Cur]]="USD","",ExchangeRate),"")</f>
        <v/>
      </c>
      <c r="BA1819" s="46" t="str">
        <f>IF(Table1[[#This Row],[Grant]]&lt;&gt;"",VLOOKUP(Table1[[#This Row],[Grant]],Grants!B:D,3),"")</f>
        <v/>
      </c>
      <c r="BB1819" s="46" t="str">
        <f>TRIM(Table1[[#This Row],[Vendor ID]])</f>
        <v/>
      </c>
      <c r="BC1819">
        <f>IF(Table1[[#This Row],[Reference Number]]=Q1818,BC1818,BC1818+1)</f>
        <v>2</v>
      </c>
    </row>
    <row r="1820" spans="1:55" ht="11.25" hidden="1" customHeight="1">
      <c r="A1820" s="1"/>
      <c r="B1820" s="88" t="str">
        <f>IF(Table1[[#This Row],[Posting Date]]&lt;&gt;"",IF(Table1[[#This Row],[Reference Number]]=Q1819,B1819+1,1),"")</f>
        <v/>
      </c>
      <c r="C1820" s="61"/>
      <c r="D1820" s="61"/>
      <c r="E1820" s="218"/>
      <c r="F1820" s="143" t="str">
        <f>IFERROR(IF(VLOOKUP(Table1[[#This Row],[Budget Code Description]],Dimentions!$X$6:$AC$132,2,FALSE)="","",VLOOKUP(Table1[[#This Row],[Budget Code Description]],Dimentions!$X$6:$AC$132,2,FALSE)),"")</f>
        <v/>
      </c>
      <c r="G1820" s="143" t="str">
        <f>IFERROR(VLOOKUP(Table1[[#This Row],[Budget Code Description]],Dimentions!$X$6:$AC$132,3,FALSE),"")</f>
        <v/>
      </c>
      <c r="H1820" s="64" t="str">
        <f>IFERROR(VLOOKUP(Table1[[#This Row],[Account]],Dimentions!$S$6:$V$233,2,FALSE),"")</f>
        <v/>
      </c>
      <c r="I1820" s="62">
        <f>_xlfn.NUMBERVALUE(LEFT(Table1[[#This Row],[Account]],1))</f>
        <v>0</v>
      </c>
      <c r="J1820" s="62" t="str">
        <f>IFERROR(VLOOKUP(Table1[[#This Row],[Budget Code Description]],Table6[#All],7,FALSE),"")</f>
        <v/>
      </c>
      <c r="K1820" s="143" t="str">
        <f>IFERROR(VLOOKUP(Table1[[#This Row],[Budget Code Description]],Table6[#All],8,FALSE),"")</f>
        <v/>
      </c>
      <c r="L1820" s="63"/>
      <c r="M1820" s="65" t="str">
        <f>IFERROR(VLOOKUP(Table1[[#This Row],[Staff ID]],Table2[],2,FALSE),"")</f>
        <v/>
      </c>
      <c r="N1820" s="211" t="str">
        <f>IFERROR(IF(VLOOKUP(Table1[[#This Row],[Budget Code Description]],Dimentions!$X$6:$AC$97,4,FALSE)="","",VLOOKUP(Table1[[#This Row],[Budget Code Description]],Dimentions!$X$6:$AC$97,4,FALSE)),"")</f>
        <v/>
      </c>
      <c r="O1820" s="65" t="str">
        <f>IFERROR(VLOOKUP(Table1[[#This Row],[Vendor ID]],Table549[],2,FALSE),"")</f>
        <v/>
      </c>
      <c r="P1820" s="63"/>
      <c r="Q1820" s="143" t="str">
        <f>IF(Table1[[#This Row],[Posting Date]]&lt;&gt;"",$D$9,"")</f>
        <v/>
      </c>
      <c r="R1820" s="159" t="str">
        <f>IF(Table1[[#This Row],[Posting Date]]&lt;&gt;"",$D$10,"")</f>
        <v/>
      </c>
      <c r="S1820" s="66"/>
      <c r="T1820" s="63"/>
      <c r="U1820" s="67"/>
      <c r="V1820" s="67"/>
      <c r="W1820" s="67" t="str">
        <f t="shared" si="28"/>
        <v/>
      </c>
      <c r="X1820" s="161" t="str">
        <f>IF(E1820="","",(IF(Table1[[#This Row],[Cur]]="USD",Table1[[#This Row],[Cur_Amount Debit]],Table1[[#This Row],[Cur_Amount Debit]]/Table1[[#This Row],[Exchange Rate]])))</f>
        <v/>
      </c>
      <c r="Y1820" s="161" t="str">
        <f>IF(E1820="","",(IF(Table1[[#This Row],[Cur]]="USD",Table1[[#This Row],[Cur_Amount Credit]],Table1[[#This Row],[Cur_Amount Credit]]/ExchangeRate)))</f>
        <v/>
      </c>
      <c r="Z1820" s="203" t="str">
        <f>IF(E1820="","",(Table1[[#This Row],[Debit USD]]-Table1[[#This Row],[Credit USD]]))</f>
        <v/>
      </c>
      <c r="AA1820" s="122"/>
      <c r="AB1820" s="1"/>
      <c r="AC1820" s="15"/>
      <c r="AD1820" s="15" t="str">
        <f>IF(AND(OR(Table1[[#This Row],[Account]]="15030",Table1[[#This Row],[Account]]="15035",Table1[[#This Row],[Account]]="20150"),Table1[[#This Row],[Vendor ID]]=""),1,"")</f>
        <v/>
      </c>
      <c r="AE1820" s="15"/>
      <c r="AF1820" s="15"/>
      <c r="AG1820" s="15"/>
      <c r="AH1820" s="46" t="str">
        <f>IF(Table1[[#This Row],[Posting Date]]&lt;&gt;"","GJ-"&amp;CountryID,"")</f>
        <v/>
      </c>
      <c r="AI1820" s="59" t="str">
        <f>IF(Table1[[#This Row],[Posting Date]]&lt;&gt;"",Table1[[#This Row],[Posting Date]],"")</f>
        <v/>
      </c>
      <c r="AJ1820" s="46"/>
      <c r="AK1820" s="46" t="str">
        <f>IF(Table1[[#This Row],[Description]]&lt;&gt;"",Table1[[#This Row],[Description]],"")</f>
        <v/>
      </c>
      <c r="AL1820" s="46" t="str">
        <f>IF(Table1[[#This Row],[Posting Date]]&lt;&gt;"",Table1[[#This Row],[Reference Number]],"")</f>
        <v/>
      </c>
      <c r="AM1820" s="46" t="str">
        <f>TRIM(Table1[[#This Row],[Line '#]])</f>
        <v/>
      </c>
      <c r="AN1820" s="46" t="str">
        <f>TRIM(Table1[[#This Row],[Account]])</f>
        <v/>
      </c>
      <c r="AO1820" s="46" t="str">
        <f>IF(Table1[[#This Row],[Posting Date]]&lt;&gt;"",$D$5,"")</f>
        <v/>
      </c>
      <c r="AP1820" s="46" t="str">
        <f>TRIM(Table1[[#This Row],[Departments-Prgrams]])</f>
        <v/>
      </c>
      <c r="AQ1820" s="46" t="str">
        <f>TRIM(Table1[[#This Row],[Grant]])</f>
        <v/>
      </c>
      <c r="AR1820" s="46" t="str">
        <f>TRIM(Table1[[#This Row],[Staff ID]])</f>
        <v/>
      </c>
      <c r="AS1820" s="46" t="str">
        <f>IF(TRIM(Table1[[#This Row],[Budget Code]])=0,"",TRIM(Table1[[#This Row],[Budget Code]]))</f>
        <v/>
      </c>
      <c r="AT1820" s="46" t="str">
        <f>IF(Table1[[#This Row],[Line Description]]&lt;&gt;"",Table1[[#This Row],[Line Description]],"")</f>
        <v/>
      </c>
      <c r="AU1820" s="46" t="str">
        <f>IF(Table1[[#This Row],[Cur_Amount Debit]]&gt;0,ROUND(Table1[[#This Row],[Cur_Amount Debit]],2),"")</f>
        <v/>
      </c>
      <c r="AV1820" s="46" t="str">
        <f>IF(Table1[[#This Row],[Cur_Amount Credit]]&gt;0,ROUND(Table1[[#This Row],[Cur_Amount Credit]],2),"")</f>
        <v/>
      </c>
      <c r="AW1820" s="46" t="str">
        <f>LEFT(Table1[[#This Row],[Cur]],3)</f>
        <v/>
      </c>
      <c r="AX1820" s="59"/>
      <c r="AY1820" s="46"/>
      <c r="AZ1820" s="46" t="str">
        <f>IF(Table1[[#This Row],[Cur]]&lt;&gt;"",IF(Table1[[#This Row],[Cur]]="USD","",ExchangeRate),"")</f>
        <v/>
      </c>
      <c r="BA1820" s="46" t="str">
        <f>IF(Table1[[#This Row],[Grant]]&lt;&gt;"",VLOOKUP(Table1[[#This Row],[Grant]],Grants!B:D,3),"")</f>
        <v/>
      </c>
      <c r="BB1820" s="46" t="str">
        <f>TRIM(Table1[[#This Row],[Vendor ID]])</f>
        <v/>
      </c>
      <c r="BC1820">
        <f>IF(Table1[[#This Row],[Reference Number]]=Q1819,BC1819,BC1819+1)</f>
        <v>2</v>
      </c>
    </row>
    <row r="1821" spans="1:55" ht="11.25" hidden="1" customHeight="1">
      <c r="A1821" s="1"/>
      <c r="B1821" s="88" t="str">
        <f>IF(Table1[[#This Row],[Posting Date]]&lt;&gt;"",IF(Table1[[#This Row],[Reference Number]]=Q1820,B1820+1,1),"")</f>
        <v/>
      </c>
      <c r="C1821" s="61"/>
      <c r="D1821" s="61"/>
      <c r="E1821" s="218"/>
      <c r="F1821" s="143" t="str">
        <f>IFERROR(IF(VLOOKUP(Table1[[#This Row],[Budget Code Description]],Dimentions!$X$6:$AC$132,2,FALSE)="","",VLOOKUP(Table1[[#This Row],[Budget Code Description]],Dimentions!$X$6:$AC$132,2,FALSE)),"")</f>
        <v/>
      </c>
      <c r="G1821" s="143" t="str">
        <f>IFERROR(VLOOKUP(Table1[[#This Row],[Budget Code Description]],Dimentions!$X$6:$AC$132,3,FALSE),"")</f>
        <v/>
      </c>
      <c r="H1821" s="64" t="str">
        <f>IFERROR(VLOOKUP(Table1[[#This Row],[Account]],Dimentions!$S$6:$V$233,2,FALSE),"")</f>
        <v/>
      </c>
      <c r="I1821" s="62">
        <f>_xlfn.NUMBERVALUE(LEFT(Table1[[#This Row],[Account]],1))</f>
        <v>0</v>
      </c>
      <c r="J1821" s="62" t="str">
        <f>IFERROR(VLOOKUP(Table1[[#This Row],[Budget Code Description]],Table6[#All],7,FALSE),"")</f>
        <v/>
      </c>
      <c r="K1821" s="143" t="str">
        <f>IFERROR(VLOOKUP(Table1[[#This Row],[Budget Code Description]],Table6[#All],8,FALSE),"")</f>
        <v/>
      </c>
      <c r="L1821" s="63"/>
      <c r="M1821" s="65" t="str">
        <f>IFERROR(VLOOKUP(Table1[[#This Row],[Staff ID]],Table2[],2,FALSE),"")</f>
        <v/>
      </c>
      <c r="N1821" s="211" t="str">
        <f>IFERROR(IF(VLOOKUP(Table1[[#This Row],[Budget Code Description]],Dimentions!$X$6:$AC$97,4,FALSE)="","",VLOOKUP(Table1[[#This Row],[Budget Code Description]],Dimentions!$X$6:$AC$97,4,FALSE)),"")</f>
        <v/>
      </c>
      <c r="O1821" s="65" t="str">
        <f>IFERROR(VLOOKUP(Table1[[#This Row],[Vendor ID]],Table549[],2,FALSE),"")</f>
        <v/>
      </c>
      <c r="P1821" s="63"/>
      <c r="Q1821" s="143" t="str">
        <f>IF(Table1[[#This Row],[Posting Date]]&lt;&gt;"",$D$9,"")</f>
        <v/>
      </c>
      <c r="R1821" s="159" t="str">
        <f>IF(Table1[[#This Row],[Posting Date]]&lt;&gt;"",$D$10,"")</f>
        <v/>
      </c>
      <c r="S1821" s="66"/>
      <c r="T1821" s="63"/>
      <c r="U1821" s="67"/>
      <c r="V1821" s="67"/>
      <c r="W1821" s="67" t="str">
        <f t="shared" si="28"/>
        <v/>
      </c>
      <c r="X1821" s="161" t="str">
        <f>IF(E1821="","",(IF(Table1[[#This Row],[Cur]]="USD",Table1[[#This Row],[Cur_Amount Debit]],Table1[[#This Row],[Cur_Amount Debit]]/Table1[[#This Row],[Exchange Rate]])))</f>
        <v/>
      </c>
      <c r="Y1821" s="161" t="str">
        <f>IF(E1821="","",(IF(Table1[[#This Row],[Cur]]="USD",Table1[[#This Row],[Cur_Amount Credit]],Table1[[#This Row],[Cur_Amount Credit]]/ExchangeRate)))</f>
        <v/>
      </c>
      <c r="Z1821" s="203" t="str">
        <f>IF(E1821="","",(Table1[[#This Row],[Debit USD]]-Table1[[#This Row],[Credit USD]]))</f>
        <v/>
      </c>
      <c r="AA1821" s="122"/>
      <c r="AB1821" s="1"/>
      <c r="AC1821" s="15"/>
      <c r="AD1821" s="15" t="str">
        <f>IF(AND(OR(Table1[[#This Row],[Account]]="15030",Table1[[#This Row],[Account]]="15035",Table1[[#This Row],[Account]]="20150"),Table1[[#This Row],[Vendor ID]]=""),1,"")</f>
        <v/>
      </c>
      <c r="AE1821" s="15"/>
      <c r="AF1821" s="15"/>
      <c r="AG1821" s="15"/>
      <c r="AH1821" s="46" t="str">
        <f>IF(Table1[[#This Row],[Posting Date]]&lt;&gt;"","GJ-"&amp;CountryID,"")</f>
        <v/>
      </c>
      <c r="AI1821" s="59" t="str">
        <f>IF(Table1[[#This Row],[Posting Date]]&lt;&gt;"",Table1[[#This Row],[Posting Date]],"")</f>
        <v/>
      </c>
      <c r="AJ1821" s="46"/>
      <c r="AK1821" s="46" t="str">
        <f>IF(Table1[[#This Row],[Description]]&lt;&gt;"",Table1[[#This Row],[Description]],"")</f>
        <v/>
      </c>
      <c r="AL1821" s="46" t="str">
        <f>IF(Table1[[#This Row],[Posting Date]]&lt;&gt;"",Table1[[#This Row],[Reference Number]],"")</f>
        <v/>
      </c>
      <c r="AM1821" s="46" t="str">
        <f>TRIM(Table1[[#This Row],[Line '#]])</f>
        <v/>
      </c>
      <c r="AN1821" s="46" t="str">
        <f>TRIM(Table1[[#This Row],[Account]])</f>
        <v/>
      </c>
      <c r="AO1821" s="46" t="str">
        <f>IF(Table1[[#This Row],[Posting Date]]&lt;&gt;"",$D$5,"")</f>
        <v/>
      </c>
      <c r="AP1821" s="46" t="str">
        <f>TRIM(Table1[[#This Row],[Departments-Prgrams]])</f>
        <v/>
      </c>
      <c r="AQ1821" s="46" t="str">
        <f>TRIM(Table1[[#This Row],[Grant]])</f>
        <v/>
      </c>
      <c r="AR1821" s="46" t="str">
        <f>TRIM(Table1[[#This Row],[Staff ID]])</f>
        <v/>
      </c>
      <c r="AS1821" s="46" t="str">
        <f>IF(TRIM(Table1[[#This Row],[Budget Code]])=0,"",TRIM(Table1[[#This Row],[Budget Code]]))</f>
        <v/>
      </c>
      <c r="AT1821" s="46" t="str">
        <f>IF(Table1[[#This Row],[Line Description]]&lt;&gt;"",Table1[[#This Row],[Line Description]],"")</f>
        <v/>
      </c>
      <c r="AU1821" s="46" t="str">
        <f>IF(Table1[[#This Row],[Cur_Amount Debit]]&gt;0,ROUND(Table1[[#This Row],[Cur_Amount Debit]],2),"")</f>
        <v/>
      </c>
      <c r="AV1821" s="46" t="str">
        <f>IF(Table1[[#This Row],[Cur_Amount Credit]]&gt;0,ROUND(Table1[[#This Row],[Cur_Amount Credit]],2),"")</f>
        <v/>
      </c>
      <c r="AW1821" s="46" t="str">
        <f>LEFT(Table1[[#This Row],[Cur]],3)</f>
        <v/>
      </c>
      <c r="AX1821" s="59"/>
      <c r="AY1821" s="46"/>
      <c r="AZ1821" s="46" t="str">
        <f>IF(Table1[[#This Row],[Cur]]&lt;&gt;"",IF(Table1[[#This Row],[Cur]]="USD","",ExchangeRate),"")</f>
        <v/>
      </c>
      <c r="BA1821" s="46" t="str">
        <f>IF(Table1[[#This Row],[Grant]]&lt;&gt;"",VLOOKUP(Table1[[#This Row],[Grant]],Grants!B:D,3),"")</f>
        <v/>
      </c>
      <c r="BB1821" s="46" t="str">
        <f>TRIM(Table1[[#This Row],[Vendor ID]])</f>
        <v/>
      </c>
      <c r="BC1821">
        <f>IF(Table1[[#This Row],[Reference Number]]=Q1820,BC1820,BC1820+1)</f>
        <v>2</v>
      </c>
    </row>
    <row r="1822" spans="1:55" ht="11.25" hidden="1" customHeight="1">
      <c r="A1822" s="1"/>
      <c r="B1822" s="88" t="str">
        <f>IF(Table1[[#This Row],[Posting Date]]&lt;&gt;"",IF(Table1[[#This Row],[Reference Number]]=Q1821,B1821+1,1),"")</f>
        <v/>
      </c>
      <c r="C1822" s="61"/>
      <c r="D1822" s="61"/>
      <c r="E1822" s="218"/>
      <c r="F1822" s="143" t="str">
        <f>IFERROR(IF(VLOOKUP(Table1[[#This Row],[Budget Code Description]],Dimentions!$X$6:$AC$132,2,FALSE)="","",VLOOKUP(Table1[[#This Row],[Budget Code Description]],Dimentions!$X$6:$AC$132,2,FALSE)),"")</f>
        <v/>
      </c>
      <c r="G1822" s="143" t="str">
        <f>IFERROR(VLOOKUP(Table1[[#This Row],[Budget Code Description]],Dimentions!$X$6:$AC$132,3,FALSE),"")</f>
        <v/>
      </c>
      <c r="H1822" s="64" t="str">
        <f>IFERROR(VLOOKUP(Table1[[#This Row],[Account]],Dimentions!$S$6:$V$233,2,FALSE),"")</f>
        <v/>
      </c>
      <c r="I1822" s="62">
        <f>_xlfn.NUMBERVALUE(LEFT(Table1[[#This Row],[Account]],1))</f>
        <v>0</v>
      </c>
      <c r="J1822" s="62" t="str">
        <f>IFERROR(VLOOKUP(Table1[[#This Row],[Budget Code Description]],Table6[#All],7,FALSE),"")</f>
        <v/>
      </c>
      <c r="K1822" s="143" t="str">
        <f>IFERROR(VLOOKUP(Table1[[#This Row],[Budget Code Description]],Table6[#All],8,FALSE),"")</f>
        <v/>
      </c>
      <c r="L1822" s="63"/>
      <c r="M1822" s="65" t="str">
        <f>IFERROR(VLOOKUP(Table1[[#This Row],[Staff ID]],Table2[],2,FALSE),"")</f>
        <v/>
      </c>
      <c r="N1822" s="211" t="str">
        <f>IFERROR(IF(VLOOKUP(Table1[[#This Row],[Budget Code Description]],Dimentions!$X$6:$AC$97,4,FALSE)="","",VLOOKUP(Table1[[#This Row],[Budget Code Description]],Dimentions!$X$6:$AC$97,4,FALSE)),"")</f>
        <v/>
      </c>
      <c r="O1822" s="65" t="str">
        <f>IFERROR(VLOOKUP(Table1[[#This Row],[Vendor ID]],Table549[],2,FALSE),"")</f>
        <v/>
      </c>
      <c r="P1822" s="63"/>
      <c r="Q1822" s="143" t="str">
        <f>IF(Table1[[#This Row],[Posting Date]]&lt;&gt;"",$D$9,"")</f>
        <v/>
      </c>
      <c r="R1822" s="159" t="str">
        <f>IF(Table1[[#This Row],[Posting Date]]&lt;&gt;"",$D$10,"")</f>
        <v/>
      </c>
      <c r="S1822" s="66"/>
      <c r="T1822" s="63"/>
      <c r="U1822" s="67"/>
      <c r="V1822" s="67"/>
      <c r="W1822" s="67" t="str">
        <f t="shared" si="28"/>
        <v/>
      </c>
      <c r="X1822" s="161" t="str">
        <f>IF(E1822="","",(IF(Table1[[#This Row],[Cur]]="USD",Table1[[#This Row],[Cur_Amount Debit]],Table1[[#This Row],[Cur_Amount Debit]]/Table1[[#This Row],[Exchange Rate]])))</f>
        <v/>
      </c>
      <c r="Y1822" s="161" t="str">
        <f>IF(E1822="","",(IF(Table1[[#This Row],[Cur]]="USD",Table1[[#This Row],[Cur_Amount Credit]],Table1[[#This Row],[Cur_Amount Credit]]/ExchangeRate)))</f>
        <v/>
      </c>
      <c r="Z1822" s="203" t="str">
        <f>IF(E1822="","",(Table1[[#This Row],[Debit USD]]-Table1[[#This Row],[Credit USD]]))</f>
        <v/>
      </c>
      <c r="AA1822" s="122"/>
      <c r="AB1822" s="1"/>
      <c r="AC1822" s="15"/>
      <c r="AD1822" s="15" t="str">
        <f>IF(AND(OR(Table1[[#This Row],[Account]]="15030",Table1[[#This Row],[Account]]="15035",Table1[[#This Row],[Account]]="20150"),Table1[[#This Row],[Vendor ID]]=""),1,"")</f>
        <v/>
      </c>
      <c r="AE1822" s="15"/>
      <c r="AF1822" s="15"/>
      <c r="AG1822" s="15"/>
      <c r="AH1822" s="46" t="str">
        <f>IF(Table1[[#This Row],[Posting Date]]&lt;&gt;"","GJ-"&amp;CountryID,"")</f>
        <v/>
      </c>
      <c r="AI1822" s="59" t="str">
        <f>IF(Table1[[#This Row],[Posting Date]]&lt;&gt;"",Table1[[#This Row],[Posting Date]],"")</f>
        <v/>
      </c>
      <c r="AJ1822" s="46"/>
      <c r="AK1822" s="46" t="str">
        <f>IF(Table1[[#This Row],[Description]]&lt;&gt;"",Table1[[#This Row],[Description]],"")</f>
        <v/>
      </c>
      <c r="AL1822" s="46" t="str">
        <f>IF(Table1[[#This Row],[Posting Date]]&lt;&gt;"",Table1[[#This Row],[Reference Number]],"")</f>
        <v/>
      </c>
      <c r="AM1822" s="46" t="str">
        <f>TRIM(Table1[[#This Row],[Line '#]])</f>
        <v/>
      </c>
      <c r="AN1822" s="46" t="str">
        <f>TRIM(Table1[[#This Row],[Account]])</f>
        <v/>
      </c>
      <c r="AO1822" s="46" t="str">
        <f>IF(Table1[[#This Row],[Posting Date]]&lt;&gt;"",$D$5,"")</f>
        <v/>
      </c>
      <c r="AP1822" s="46" t="str">
        <f>TRIM(Table1[[#This Row],[Departments-Prgrams]])</f>
        <v/>
      </c>
      <c r="AQ1822" s="46" t="str">
        <f>TRIM(Table1[[#This Row],[Grant]])</f>
        <v/>
      </c>
      <c r="AR1822" s="46" t="str">
        <f>TRIM(Table1[[#This Row],[Staff ID]])</f>
        <v/>
      </c>
      <c r="AS1822" s="46" t="str">
        <f>IF(TRIM(Table1[[#This Row],[Budget Code]])=0,"",TRIM(Table1[[#This Row],[Budget Code]]))</f>
        <v/>
      </c>
      <c r="AT1822" s="46" t="str">
        <f>IF(Table1[[#This Row],[Line Description]]&lt;&gt;"",Table1[[#This Row],[Line Description]],"")</f>
        <v/>
      </c>
      <c r="AU1822" s="46" t="str">
        <f>IF(Table1[[#This Row],[Cur_Amount Debit]]&gt;0,ROUND(Table1[[#This Row],[Cur_Amount Debit]],2),"")</f>
        <v/>
      </c>
      <c r="AV1822" s="46" t="str">
        <f>IF(Table1[[#This Row],[Cur_Amount Credit]]&gt;0,ROUND(Table1[[#This Row],[Cur_Amount Credit]],2),"")</f>
        <v/>
      </c>
      <c r="AW1822" s="46" t="str">
        <f>LEFT(Table1[[#This Row],[Cur]],3)</f>
        <v/>
      </c>
      <c r="AX1822" s="59"/>
      <c r="AY1822" s="46"/>
      <c r="AZ1822" s="46" t="str">
        <f>IF(Table1[[#This Row],[Cur]]&lt;&gt;"",IF(Table1[[#This Row],[Cur]]="USD","",ExchangeRate),"")</f>
        <v/>
      </c>
      <c r="BA1822" s="46" t="str">
        <f>IF(Table1[[#This Row],[Grant]]&lt;&gt;"",VLOOKUP(Table1[[#This Row],[Grant]],Grants!B:D,3),"")</f>
        <v/>
      </c>
      <c r="BB1822" s="46" t="str">
        <f>TRIM(Table1[[#This Row],[Vendor ID]])</f>
        <v/>
      </c>
      <c r="BC1822">
        <f>IF(Table1[[#This Row],[Reference Number]]=Q1821,BC1821,BC1821+1)</f>
        <v>2</v>
      </c>
    </row>
    <row r="1823" spans="1:55" ht="11.25" hidden="1" customHeight="1">
      <c r="A1823" s="1"/>
      <c r="B1823" s="88" t="str">
        <f>IF(Table1[[#This Row],[Posting Date]]&lt;&gt;"",IF(Table1[[#This Row],[Reference Number]]=Q1822,B1822+1,1),"")</f>
        <v/>
      </c>
      <c r="C1823" s="61"/>
      <c r="D1823" s="61"/>
      <c r="E1823" s="218"/>
      <c r="F1823" s="143" t="str">
        <f>IFERROR(IF(VLOOKUP(Table1[[#This Row],[Budget Code Description]],Dimentions!$X$6:$AC$132,2,FALSE)="","",VLOOKUP(Table1[[#This Row],[Budget Code Description]],Dimentions!$X$6:$AC$132,2,FALSE)),"")</f>
        <v/>
      </c>
      <c r="G1823" s="143" t="str">
        <f>IFERROR(VLOOKUP(Table1[[#This Row],[Budget Code Description]],Dimentions!$X$6:$AC$132,3,FALSE),"")</f>
        <v/>
      </c>
      <c r="H1823" s="64" t="str">
        <f>IFERROR(VLOOKUP(Table1[[#This Row],[Account]],Dimentions!$S$6:$V$233,2,FALSE),"")</f>
        <v/>
      </c>
      <c r="I1823" s="62">
        <f>_xlfn.NUMBERVALUE(LEFT(Table1[[#This Row],[Account]],1))</f>
        <v>0</v>
      </c>
      <c r="J1823" s="62" t="str">
        <f>IFERROR(VLOOKUP(Table1[[#This Row],[Budget Code Description]],Table6[#All],7,FALSE),"")</f>
        <v/>
      </c>
      <c r="K1823" s="143" t="str">
        <f>IFERROR(VLOOKUP(Table1[[#This Row],[Budget Code Description]],Table6[#All],8,FALSE),"")</f>
        <v/>
      </c>
      <c r="L1823" s="63"/>
      <c r="M1823" s="65" t="str">
        <f>IFERROR(VLOOKUP(Table1[[#This Row],[Staff ID]],Table2[],2,FALSE),"")</f>
        <v/>
      </c>
      <c r="N1823" s="211" t="str">
        <f>IFERROR(IF(VLOOKUP(Table1[[#This Row],[Budget Code Description]],Dimentions!$X$6:$AC$97,4,FALSE)="","",VLOOKUP(Table1[[#This Row],[Budget Code Description]],Dimentions!$X$6:$AC$97,4,FALSE)),"")</f>
        <v/>
      </c>
      <c r="O1823" s="65" t="str">
        <f>IFERROR(VLOOKUP(Table1[[#This Row],[Vendor ID]],Table549[],2,FALSE),"")</f>
        <v/>
      </c>
      <c r="P1823" s="63"/>
      <c r="Q1823" s="143" t="str">
        <f>IF(Table1[[#This Row],[Posting Date]]&lt;&gt;"",$D$9,"")</f>
        <v/>
      </c>
      <c r="R1823" s="159" t="str">
        <f>IF(Table1[[#This Row],[Posting Date]]&lt;&gt;"",$D$10,"")</f>
        <v/>
      </c>
      <c r="S1823" s="66"/>
      <c r="T1823" s="63"/>
      <c r="U1823" s="67"/>
      <c r="V1823" s="67"/>
      <c r="W1823" s="67" t="str">
        <f t="shared" si="28"/>
        <v/>
      </c>
      <c r="X1823" s="161" t="str">
        <f>IF(E1823="","",(IF(Table1[[#This Row],[Cur]]="USD",Table1[[#This Row],[Cur_Amount Debit]],Table1[[#This Row],[Cur_Amount Debit]]/Table1[[#This Row],[Exchange Rate]])))</f>
        <v/>
      </c>
      <c r="Y1823" s="161" t="str">
        <f>IF(E1823="","",(IF(Table1[[#This Row],[Cur]]="USD",Table1[[#This Row],[Cur_Amount Credit]],Table1[[#This Row],[Cur_Amount Credit]]/ExchangeRate)))</f>
        <v/>
      </c>
      <c r="Z1823" s="203" t="str">
        <f>IF(E1823="","",(Table1[[#This Row],[Debit USD]]-Table1[[#This Row],[Credit USD]]))</f>
        <v/>
      </c>
      <c r="AA1823" s="122"/>
      <c r="AB1823" s="1"/>
      <c r="AC1823" s="15"/>
      <c r="AD1823" s="15" t="str">
        <f>IF(AND(OR(Table1[[#This Row],[Account]]="15030",Table1[[#This Row],[Account]]="15035",Table1[[#This Row],[Account]]="20150"),Table1[[#This Row],[Vendor ID]]=""),1,"")</f>
        <v/>
      </c>
      <c r="AE1823" s="15"/>
      <c r="AF1823" s="15"/>
      <c r="AG1823" s="15"/>
      <c r="AH1823" s="46" t="str">
        <f>IF(Table1[[#This Row],[Posting Date]]&lt;&gt;"","GJ-"&amp;CountryID,"")</f>
        <v/>
      </c>
      <c r="AI1823" s="59" t="str">
        <f>IF(Table1[[#This Row],[Posting Date]]&lt;&gt;"",Table1[[#This Row],[Posting Date]],"")</f>
        <v/>
      </c>
      <c r="AJ1823" s="46"/>
      <c r="AK1823" s="46" t="str">
        <f>IF(Table1[[#This Row],[Description]]&lt;&gt;"",Table1[[#This Row],[Description]],"")</f>
        <v/>
      </c>
      <c r="AL1823" s="46" t="str">
        <f>IF(Table1[[#This Row],[Posting Date]]&lt;&gt;"",Table1[[#This Row],[Reference Number]],"")</f>
        <v/>
      </c>
      <c r="AM1823" s="46" t="str">
        <f>TRIM(Table1[[#This Row],[Line '#]])</f>
        <v/>
      </c>
      <c r="AN1823" s="46" t="str">
        <f>TRIM(Table1[[#This Row],[Account]])</f>
        <v/>
      </c>
      <c r="AO1823" s="46" t="str">
        <f>IF(Table1[[#This Row],[Posting Date]]&lt;&gt;"",$D$5,"")</f>
        <v/>
      </c>
      <c r="AP1823" s="46" t="str">
        <f>TRIM(Table1[[#This Row],[Departments-Prgrams]])</f>
        <v/>
      </c>
      <c r="AQ1823" s="46" t="str">
        <f>TRIM(Table1[[#This Row],[Grant]])</f>
        <v/>
      </c>
      <c r="AR1823" s="46" t="str">
        <f>TRIM(Table1[[#This Row],[Staff ID]])</f>
        <v/>
      </c>
      <c r="AS1823" s="46" t="str">
        <f>IF(TRIM(Table1[[#This Row],[Budget Code]])=0,"",TRIM(Table1[[#This Row],[Budget Code]]))</f>
        <v/>
      </c>
      <c r="AT1823" s="46" t="str">
        <f>IF(Table1[[#This Row],[Line Description]]&lt;&gt;"",Table1[[#This Row],[Line Description]],"")</f>
        <v/>
      </c>
      <c r="AU1823" s="46" t="str">
        <f>IF(Table1[[#This Row],[Cur_Amount Debit]]&gt;0,ROUND(Table1[[#This Row],[Cur_Amount Debit]],2),"")</f>
        <v/>
      </c>
      <c r="AV1823" s="46" t="str">
        <f>IF(Table1[[#This Row],[Cur_Amount Credit]]&gt;0,ROUND(Table1[[#This Row],[Cur_Amount Credit]],2),"")</f>
        <v/>
      </c>
      <c r="AW1823" s="46" t="str">
        <f>LEFT(Table1[[#This Row],[Cur]],3)</f>
        <v/>
      </c>
      <c r="AX1823" s="59"/>
      <c r="AY1823" s="46"/>
      <c r="AZ1823" s="46" t="str">
        <f>IF(Table1[[#This Row],[Cur]]&lt;&gt;"",IF(Table1[[#This Row],[Cur]]="USD","",ExchangeRate),"")</f>
        <v/>
      </c>
      <c r="BA1823" s="46" t="str">
        <f>IF(Table1[[#This Row],[Grant]]&lt;&gt;"",VLOOKUP(Table1[[#This Row],[Grant]],Grants!B:D,3),"")</f>
        <v/>
      </c>
      <c r="BB1823" s="46" t="str">
        <f>TRIM(Table1[[#This Row],[Vendor ID]])</f>
        <v/>
      </c>
      <c r="BC1823">
        <f>IF(Table1[[#This Row],[Reference Number]]=Q1822,BC1822,BC1822+1)</f>
        <v>2</v>
      </c>
    </row>
    <row r="1824" spans="1:55" ht="11.25" hidden="1" customHeight="1">
      <c r="A1824" s="1"/>
      <c r="B1824" s="88" t="str">
        <f>IF(Table1[[#This Row],[Posting Date]]&lt;&gt;"",IF(Table1[[#This Row],[Reference Number]]=Q1823,B1823+1,1),"")</f>
        <v/>
      </c>
      <c r="C1824" s="61"/>
      <c r="D1824" s="61"/>
      <c r="E1824" s="218"/>
      <c r="F1824" s="143" t="str">
        <f>IFERROR(IF(VLOOKUP(Table1[[#This Row],[Budget Code Description]],Dimentions!$X$6:$AC$132,2,FALSE)="","",VLOOKUP(Table1[[#This Row],[Budget Code Description]],Dimentions!$X$6:$AC$132,2,FALSE)),"")</f>
        <v/>
      </c>
      <c r="G1824" s="143" t="str">
        <f>IFERROR(VLOOKUP(Table1[[#This Row],[Budget Code Description]],Dimentions!$X$6:$AC$132,3,FALSE),"")</f>
        <v/>
      </c>
      <c r="H1824" s="64" t="str">
        <f>IFERROR(VLOOKUP(Table1[[#This Row],[Account]],Dimentions!$S$6:$V$233,2,FALSE),"")</f>
        <v/>
      </c>
      <c r="I1824" s="62">
        <f>_xlfn.NUMBERVALUE(LEFT(Table1[[#This Row],[Account]],1))</f>
        <v>0</v>
      </c>
      <c r="J1824" s="62" t="str">
        <f>IFERROR(VLOOKUP(Table1[[#This Row],[Budget Code Description]],Table6[#All],7,FALSE),"")</f>
        <v/>
      </c>
      <c r="K1824" s="143" t="str">
        <f>IFERROR(VLOOKUP(Table1[[#This Row],[Budget Code Description]],Table6[#All],8,FALSE),"")</f>
        <v/>
      </c>
      <c r="L1824" s="63"/>
      <c r="M1824" s="65" t="str">
        <f>IFERROR(VLOOKUP(Table1[[#This Row],[Staff ID]],Table2[],2,FALSE),"")</f>
        <v/>
      </c>
      <c r="N1824" s="211" t="str">
        <f>IFERROR(IF(VLOOKUP(Table1[[#This Row],[Budget Code Description]],Dimentions!$X$6:$AC$97,4,FALSE)="","",VLOOKUP(Table1[[#This Row],[Budget Code Description]],Dimentions!$X$6:$AC$97,4,FALSE)),"")</f>
        <v/>
      </c>
      <c r="O1824" s="65" t="str">
        <f>IFERROR(VLOOKUP(Table1[[#This Row],[Vendor ID]],Table549[],2,FALSE),"")</f>
        <v/>
      </c>
      <c r="P1824" s="63"/>
      <c r="Q1824" s="143" t="str">
        <f>IF(Table1[[#This Row],[Posting Date]]&lt;&gt;"",$D$9,"")</f>
        <v/>
      </c>
      <c r="R1824" s="159" t="str">
        <f>IF(Table1[[#This Row],[Posting Date]]&lt;&gt;"",$D$10,"")</f>
        <v/>
      </c>
      <c r="S1824" s="66"/>
      <c r="T1824" s="63"/>
      <c r="U1824" s="67"/>
      <c r="V1824" s="67"/>
      <c r="W1824" s="67" t="str">
        <f t="shared" si="28"/>
        <v/>
      </c>
      <c r="X1824" s="161" t="str">
        <f>IF(E1824="","",(IF(Table1[[#This Row],[Cur]]="USD",Table1[[#This Row],[Cur_Amount Debit]],Table1[[#This Row],[Cur_Amount Debit]]/Table1[[#This Row],[Exchange Rate]])))</f>
        <v/>
      </c>
      <c r="Y1824" s="161" t="str">
        <f>IF(E1824="","",(IF(Table1[[#This Row],[Cur]]="USD",Table1[[#This Row],[Cur_Amount Credit]],Table1[[#This Row],[Cur_Amount Credit]]/ExchangeRate)))</f>
        <v/>
      </c>
      <c r="Z1824" s="203" t="str">
        <f>IF(E1824="","",(Table1[[#This Row],[Debit USD]]-Table1[[#This Row],[Credit USD]]))</f>
        <v/>
      </c>
      <c r="AA1824" s="122"/>
      <c r="AB1824" s="1"/>
      <c r="AC1824" s="15"/>
      <c r="AD1824" s="15" t="str">
        <f>IF(AND(OR(Table1[[#This Row],[Account]]="15030",Table1[[#This Row],[Account]]="15035",Table1[[#This Row],[Account]]="20150"),Table1[[#This Row],[Vendor ID]]=""),1,"")</f>
        <v/>
      </c>
      <c r="AE1824" s="15"/>
      <c r="AF1824" s="15"/>
      <c r="AG1824" s="15"/>
      <c r="AH1824" s="46" t="str">
        <f>IF(Table1[[#This Row],[Posting Date]]&lt;&gt;"","GJ-"&amp;CountryID,"")</f>
        <v/>
      </c>
      <c r="AI1824" s="59" t="str">
        <f>IF(Table1[[#This Row],[Posting Date]]&lt;&gt;"",Table1[[#This Row],[Posting Date]],"")</f>
        <v/>
      </c>
      <c r="AJ1824" s="46"/>
      <c r="AK1824" s="46" t="str">
        <f>IF(Table1[[#This Row],[Description]]&lt;&gt;"",Table1[[#This Row],[Description]],"")</f>
        <v/>
      </c>
      <c r="AL1824" s="46" t="str">
        <f>IF(Table1[[#This Row],[Posting Date]]&lt;&gt;"",Table1[[#This Row],[Reference Number]],"")</f>
        <v/>
      </c>
      <c r="AM1824" s="46" t="str">
        <f>TRIM(Table1[[#This Row],[Line '#]])</f>
        <v/>
      </c>
      <c r="AN1824" s="46" t="str">
        <f>TRIM(Table1[[#This Row],[Account]])</f>
        <v/>
      </c>
      <c r="AO1824" s="46" t="str">
        <f>IF(Table1[[#This Row],[Posting Date]]&lt;&gt;"",$D$5,"")</f>
        <v/>
      </c>
      <c r="AP1824" s="46" t="str">
        <f>TRIM(Table1[[#This Row],[Departments-Prgrams]])</f>
        <v/>
      </c>
      <c r="AQ1824" s="46" t="str">
        <f>TRIM(Table1[[#This Row],[Grant]])</f>
        <v/>
      </c>
      <c r="AR1824" s="46" t="str">
        <f>TRIM(Table1[[#This Row],[Staff ID]])</f>
        <v/>
      </c>
      <c r="AS1824" s="46" t="str">
        <f>IF(TRIM(Table1[[#This Row],[Budget Code]])=0,"",TRIM(Table1[[#This Row],[Budget Code]]))</f>
        <v/>
      </c>
      <c r="AT1824" s="46" t="str">
        <f>IF(Table1[[#This Row],[Line Description]]&lt;&gt;"",Table1[[#This Row],[Line Description]],"")</f>
        <v/>
      </c>
      <c r="AU1824" s="46" t="str">
        <f>IF(Table1[[#This Row],[Cur_Amount Debit]]&gt;0,ROUND(Table1[[#This Row],[Cur_Amount Debit]],2),"")</f>
        <v/>
      </c>
      <c r="AV1824" s="46" t="str">
        <f>IF(Table1[[#This Row],[Cur_Amount Credit]]&gt;0,ROUND(Table1[[#This Row],[Cur_Amount Credit]],2),"")</f>
        <v/>
      </c>
      <c r="AW1824" s="46" t="str">
        <f>LEFT(Table1[[#This Row],[Cur]],3)</f>
        <v/>
      </c>
      <c r="AX1824" s="59"/>
      <c r="AY1824" s="46"/>
      <c r="AZ1824" s="46" t="str">
        <f>IF(Table1[[#This Row],[Cur]]&lt;&gt;"",IF(Table1[[#This Row],[Cur]]="USD","",ExchangeRate),"")</f>
        <v/>
      </c>
      <c r="BA1824" s="46" t="str">
        <f>IF(Table1[[#This Row],[Grant]]&lt;&gt;"",VLOOKUP(Table1[[#This Row],[Grant]],Grants!B:D,3),"")</f>
        <v/>
      </c>
      <c r="BB1824" s="46" t="str">
        <f>TRIM(Table1[[#This Row],[Vendor ID]])</f>
        <v/>
      </c>
      <c r="BC1824">
        <f>IF(Table1[[#This Row],[Reference Number]]=Q1823,BC1823,BC1823+1)</f>
        <v>2</v>
      </c>
    </row>
    <row r="1825" spans="1:55" ht="11.25" hidden="1" customHeight="1">
      <c r="A1825" s="1"/>
      <c r="B1825" s="88" t="str">
        <f>IF(Table1[[#This Row],[Posting Date]]&lt;&gt;"",IF(Table1[[#This Row],[Reference Number]]=Q1824,B1824+1,1),"")</f>
        <v/>
      </c>
      <c r="C1825" s="61"/>
      <c r="D1825" s="61"/>
      <c r="E1825" s="218"/>
      <c r="F1825" s="143" t="str">
        <f>IFERROR(IF(VLOOKUP(Table1[[#This Row],[Budget Code Description]],Dimentions!$X$6:$AC$132,2,FALSE)="","",VLOOKUP(Table1[[#This Row],[Budget Code Description]],Dimentions!$X$6:$AC$132,2,FALSE)),"")</f>
        <v/>
      </c>
      <c r="G1825" s="143" t="str">
        <f>IFERROR(VLOOKUP(Table1[[#This Row],[Budget Code Description]],Dimentions!$X$6:$AC$132,3,FALSE),"")</f>
        <v/>
      </c>
      <c r="H1825" s="64" t="str">
        <f>IFERROR(VLOOKUP(Table1[[#This Row],[Account]],Dimentions!$S$6:$V$233,2,FALSE),"")</f>
        <v/>
      </c>
      <c r="I1825" s="62">
        <f>_xlfn.NUMBERVALUE(LEFT(Table1[[#This Row],[Account]],1))</f>
        <v>0</v>
      </c>
      <c r="J1825" s="62" t="str">
        <f>IFERROR(VLOOKUP(Table1[[#This Row],[Budget Code Description]],Table6[#All],7,FALSE),"")</f>
        <v/>
      </c>
      <c r="K1825" s="143" t="str">
        <f>IFERROR(VLOOKUP(Table1[[#This Row],[Budget Code Description]],Table6[#All],8,FALSE),"")</f>
        <v/>
      </c>
      <c r="L1825" s="63"/>
      <c r="M1825" s="65" t="str">
        <f>IFERROR(VLOOKUP(Table1[[#This Row],[Staff ID]],Table2[],2,FALSE),"")</f>
        <v/>
      </c>
      <c r="N1825" s="211" t="str">
        <f>IFERROR(IF(VLOOKUP(Table1[[#This Row],[Budget Code Description]],Dimentions!$X$6:$AC$97,4,FALSE)="","",VLOOKUP(Table1[[#This Row],[Budget Code Description]],Dimentions!$X$6:$AC$97,4,FALSE)),"")</f>
        <v/>
      </c>
      <c r="O1825" s="65" t="str">
        <f>IFERROR(VLOOKUP(Table1[[#This Row],[Vendor ID]],Table549[],2,FALSE),"")</f>
        <v/>
      </c>
      <c r="P1825" s="63"/>
      <c r="Q1825" s="143" t="str">
        <f>IF(Table1[[#This Row],[Posting Date]]&lt;&gt;"",$D$9,"")</f>
        <v/>
      </c>
      <c r="R1825" s="159" t="str">
        <f>IF(Table1[[#This Row],[Posting Date]]&lt;&gt;"",$D$10,"")</f>
        <v/>
      </c>
      <c r="S1825" s="66"/>
      <c r="T1825" s="63"/>
      <c r="U1825" s="67"/>
      <c r="V1825" s="67"/>
      <c r="W1825" s="67" t="str">
        <f t="shared" si="28"/>
        <v/>
      </c>
      <c r="X1825" s="161" t="str">
        <f>IF(E1825="","",(IF(Table1[[#This Row],[Cur]]="USD",Table1[[#This Row],[Cur_Amount Debit]],Table1[[#This Row],[Cur_Amount Debit]]/Table1[[#This Row],[Exchange Rate]])))</f>
        <v/>
      </c>
      <c r="Y1825" s="161" t="str">
        <f>IF(E1825="","",(IF(Table1[[#This Row],[Cur]]="USD",Table1[[#This Row],[Cur_Amount Credit]],Table1[[#This Row],[Cur_Amount Credit]]/ExchangeRate)))</f>
        <v/>
      </c>
      <c r="Z1825" s="203" t="str">
        <f>IF(E1825="","",(Table1[[#This Row],[Debit USD]]-Table1[[#This Row],[Credit USD]]))</f>
        <v/>
      </c>
      <c r="AA1825" s="122"/>
      <c r="AB1825" s="1"/>
      <c r="AC1825" s="15"/>
      <c r="AD1825" s="15" t="str">
        <f>IF(AND(OR(Table1[[#This Row],[Account]]="15030",Table1[[#This Row],[Account]]="15035",Table1[[#This Row],[Account]]="20150"),Table1[[#This Row],[Vendor ID]]=""),1,"")</f>
        <v/>
      </c>
      <c r="AE1825" s="15"/>
      <c r="AF1825" s="15"/>
      <c r="AG1825" s="15"/>
      <c r="AH1825" s="46" t="str">
        <f>IF(Table1[[#This Row],[Posting Date]]&lt;&gt;"","GJ-"&amp;CountryID,"")</f>
        <v/>
      </c>
      <c r="AI1825" s="59" t="str">
        <f>IF(Table1[[#This Row],[Posting Date]]&lt;&gt;"",Table1[[#This Row],[Posting Date]],"")</f>
        <v/>
      </c>
      <c r="AJ1825" s="46"/>
      <c r="AK1825" s="46" t="str">
        <f>IF(Table1[[#This Row],[Description]]&lt;&gt;"",Table1[[#This Row],[Description]],"")</f>
        <v/>
      </c>
      <c r="AL1825" s="46" t="str">
        <f>IF(Table1[[#This Row],[Posting Date]]&lt;&gt;"",Table1[[#This Row],[Reference Number]],"")</f>
        <v/>
      </c>
      <c r="AM1825" s="46" t="str">
        <f>TRIM(Table1[[#This Row],[Line '#]])</f>
        <v/>
      </c>
      <c r="AN1825" s="46" t="str">
        <f>TRIM(Table1[[#This Row],[Account]])</f>
        <v/>
      </c>
      <c r="AO1825" s="46" t="str">
        <f>IF(Table1[[#This Row],[Posting Date]]&lt;&gt;"",$D$5,"")</f>
        <v/>
      </c>
      <c r="AP1825" s="46" t="str">
        <f>TRIM(Table1[[#This Row],[Departments-Prgrams]])</f>
        <v/>
      </c>
      <c r="AQ1825" s="46" t="str">
        <f>TRIM(Table1[[#This Row],[Grant]])</f>
        <v/>
      </c>
      <c r="AR1825" s="46" t="str">
        <f>TRIM(Table1[[#This Row],[Staff ID]])</f>
        <v/>
      </c>
      <c r="AS1825" s="46" t="str">
        <f>IF(TRIM(Table1[[#This Row],[Budget Code]])=0,"",TRIM(Table1[[#This Row],[Budget Code]]))</f>
        <v/>
      </c>
      <c r="AT1825" s="46" t="str">
        <f>IF(Table1[[#This Row],[Line Description]]&lt;&gt;"",Table1[[#This Row],[Line Description]],"")</f>
        <v/>
      </c>
      <c r="AU1825" s="46" t="str">
        <f>IF(Table1[[#This Row],[Cur_Amount Debit]]&gt;0,ROUND(Table1[[#This Row],[Cur_Amount Debit]],2),"")</f>
        <v/>
      </c>
      <c r="AV1825" s="46" t="str">
        <f>IF(Table1[[#This Row],[Cur_Amount Credit]]&gt;0,ROUND(Table1[[#This Row],[Cur_Amount Credit]],2),"")</f>
        <v/>
      </c>
      <c r="AW1825" s="46" t="str">
        <f>LEFT(Table1[[#This Row],[Cur]],3)</f>
        <v/>
      </c>
      <c r="AX1825" s="59"/>
      <c r="AY1825" s="46"/>
      <c r="AZ1825" s="46" t="str">
        <f>IF(Table1[[#This Row],[Cur]]&lt;&gt;"",IF(Table1[[#This Row],[Cur]]="USD","",ExchangeRate),"")</f>
        <v/>
      </c>
      <c r="BA1825" s="46" t="str">
        <f>IF(Table1[[#This Row],[Grant]]&lt;&gt;"",VLOOKUP(Table1[[#This Row],[Grant]],Grants!B:D,3),"")</f>
        <v/>
      </c>
      <c r="BB1825" s="46" t="str">
        <f>TRIM(Table1[[#This Row],[Vendor ID]])</f>
        <v/>
      </c>
      <c r="BC1825">
        <f>IF(Table1[[#This Row],[Reference Number]]=Q1824,BC1824,BC1824+1)</f>
        <v>2</v>
      </c>
    </row>
    <row r="1826" spans="1:55" ht="11.25" hidden="1" customHeight="1">
      <c r="A1826" s="1"/>
      <c r="B1826" s="88" t="str">
        <f>IF(Table1[[#This Row],[Posting Date]]&lt;&gt;"",IF(Table1[[#This Row],[Reference Number]]=Q1825,B1825+1,1),"")</f>
        <v/>
      </c>
      <c r="C1826" s="61"/>
      <c r="D1826" s="61"/>
      <c r="E1826" s="218"/>
      <c r="F1826" s="143" t="str">
        <f>IFERROR(IF(VLOOKUP(Table1[[#This Row],[Budget Code Description]],Dimentions!$X$6:$AC$132,2,FALSE)="","",VLOOKUP(Table1[[#This Row],[Budget Code Description]],Dimentions!$X$6:$AC$132,2,FALSE)),"")</f>
        <v/>
      </c>
      <c r="G1826" s="143" t="str">
        <f>IFERROR(VLOOKUP(Table1[[#This Row],[Budget Code Description]],Dimentions!$X$6:$AC$132,3,FALSE),"")</f>
        <v/>
      </c>
      <c r="H1826" s="64" t="str">
        <f>IFERROR(VLOOKUP(Table1[[#This Row],[Account]],Dimentions!$S$6:$V$233,2,FALSE),"")</f>
        <v/>
      </c>
      <c r="I1826" s="62">
        <f>_xlfn.NUMBERVALUE(LEFT(Table1[[#This Row],[Account]],1))</f>
        <v>0</v>
      </c>
      <c r="J1826" s="62" t="str">
        <f>IFERROR(VLOOKUP(Table1[[#This Row],[Budget Code Description]],Table6[#All],7,FALSE),"")</f>
        <v/>
      </c>
      <c r="K1826" s="143" t="str">
        <f>IFERROR(VLOOKUP(Table1[[#This Row],[Budget Code Description]],Table6[#All],8,FALSE),"")</f>
        <v/>
      </c>
      <c r="L1826" s="63"/>
      <c r="M1826" s="65" t="str">
        <f>IFERROR(VLOOKUP(Table1[[#This Row],[Staff ID]],Table2[],2,FALSE),"")</f>
        <v/>
      </c>
      <c r="N1826" s="211" t="str">
        <f>IFERROR(IF(VLOOKUP(Table1[[#This Row],[Budget Code Description]],Dimentions!$X$6:$AC$97,4,FALSE)="","",VLOOKUP(Table1[[#This Row],[Budget Code Description]],Dimentions!$X$6:$AC$97,4,FALSE)),"")</f>
        <v/>
      </c>
      <c r="O1826" s="65" t="str">
        <f>IFERROR(VLOOKUP(Table1[[#This Row],[Vendor ID]],Table549[],2,FALSE),"")</f>
        <v/>
      </c>
      <c r="P1826" s="63"/>
      <c r="Q1826" s="143" t="str">
        <f>IF(Table1[[#This Row],[Posting Date]]&lt;&gt;"",$D$9,"")</f>
        <v/>
      </c>
      <c r="R1826" s="159" t="str">
        <f>IF(Table1[[#This Row],[Posting Date]]&lt;&gt;"",$D$10,"")</f>
        <v/>
      </c>
      <c r="S1826" s="66"/>
      <c r="T1826" s="63"/>
      <c r="U1826" s="67"/>
      <c r="V1826" s="67"/>
      <c r="W1826" s="67" t="str">
        <f t="shared" si="28"/>
        <v/>
      </c>
      <c r="X1826" s="161" t="str">
        <f>IF(E1826="","",(IF(Table1[[#This Row],[Cur]]="USD",Table1[[#This Row],[Cur_Amount Debit]],Table1[[#This Row],[Cur_Amount Debit]]/Table1[[#This Row],[Exchange Rate]])))</f>
        <v/>
      </c>
      <c r="Y1826" s="161" t="str">
        <f>IF(E1826="","",(IF(Table1[[#This Row],[Cur]]="USD",Table1[[#This Row],[Cur_Amount Credit]],Table1[[#This Row],[Cur_Amount Credit]]/ExchangeRate)))</f>
        <v/>
      </c>
      <c r="Z1826" s="203" t="str">
        <f>IF(E1826="","",(Table1[[#This Row],[Debit USD]]-Table1[[#This Row],[Credit USD]]))</f>
        <v/>
      </c>
      <c r="AA1826" s="122"/>
      <c r="AB1826" s="1"/>
      <c r="AC1826" s="15"/>
      <c r="AD1826" s="15" t="str">
        <f>IF(AND(OR(Table1[[#This Row],[Account]]="15030",Table1[[#This Row],[Account]]="15035",Table1[[#This Row],[Account]]="20150"),Table1[[#This Row],[Vendor ID]]=""),1,"")</f>
        <v/>
      </c>
      <c r="AE1826" s="15"/>
      <c r="AF1826" s="15"/>
      <c r="AG1826" s="15"/>
      <c r="AH1826" s="46" t="str">
        <f>IF(Table1[[#This Row],[Posting Date]]&lt;&gt;"","GJ-"&amp;CountryID,"")</f>
        <v/>
      </c>
      <c r="AI1826" s="59" t="str">
        <f>IF(Table1[[#This Row],[Posting Date]]&lt;&gt;"",Table1[[#This Row],[Posting Date]],"")</f>
        <v/>
      </c>
      <c r="AJ1826" s="46"/>
      <c r="AK1826" s="46" t="str">
        <f>IF(Table1[[#This Row],[Description]]&lt;&gt;"",Table1[[#This Row],[Description]],"")</f>
        <v/>
      </c>
      <c r="AL1826" s="46" t="str">
        <f>IF(Table1[[#This Row],[Posting Date]]&lt;&gt;"",Table1[[#This Row],[Reference Number]],"")</f>
        <v/>
      </c>
      <c r="AM1826" s="46" t="str">
        <f>TRIM(Table1[[#This Row],[Line '#]])</f>
        <v/>
      </c>
      <c r="AN1826" s="46" t="str">
        <f>TRIM(Table1[[#This Row],[Account]])</f>
        <v/>
      </c>
      <c r="AO1826" s="46" t="str">
        <f>IF(Table1[[#This Row],[Posting Date]]&lt;&gt;"",$D$5,"")</f>
        <v/>
      </c>
      <c r="AP1826" s="46" t="str">
        <f>TRIM(Table1[[#This Row],[Departments-Prgrams]])</f>
        <v/>
      </c>
      <c r="AQ1826" s="46" t="str">
        <f>TRIM(Table1[[#This Row],[Grant]])</f>
        <v/>
      </c>
      <c r="AR1826" s="46" t="str">
        <f>TRIM(Table1[[#This Row],[Staff ID]])</f>
        <v/>
      </c>
      <c r="AS1826" s="46" t="str">
        <f>IF(TRIM(Table1[[#This Row],[Budget Code]])=0,"",TRIM(Table1[[#This Row],[Budget Code]]))</f>
        <v/>
      </c>
      <c r="AT1826" s="46" t="str">
        <f>IF(Table1[[#This Row],[Line Description]]&lt;&gt;"",Table1[[#This Row],[Line Description]],"")</f>
        <v/>
      </c>
      <c r="AU1826" s="46" t="str">
        <f>IF(Table1[[#This Row],[Cur_Amount Debit]]&gt;0,ROUND(Table1[[#This Row],[Cur_Amount Debit]],2),"")</f>
        <v/>
      </c>
      <c r="AV1826" s="46" t="str">
        <f>IF(Table1[[#This Row],[Cur_Amount Credit]]&gt;0,ROUND(Table1[[#This Row],[Cur_Amount Credit]],2),"")</f>
        <v/>
      </c>
      <c r="AW1826" s="46" t="str">
        <f>LEFT(Table1[[#This Row],[Cur]],3)</f>
        <v/>
      </c>
      <c r="AX1826" s="59"/>
      <c r="AY1826" s="46"/>
      <c r="AZ1826" s="46" t="str">
        <f>IF(Table1[[#This Row],[Cur]]&lt;&gt;"",IF(Table1[[#This Row],[Cur]]="USD","",ExchangeRate),"")</f>
        <v/>
      </c>
      <c r="BA1826" s="46" t="str">
        <f>IF(Table1[[#This Row],[Grant]]&lt;&gt;"",VLOOKUP(Table1[[#This Row],[Grant]],Grants!B:D,3),"")</f>
        <v/>
      </c>
      <c r="BB1826" s="46" t="str">
        <f>TRIM(Table1[[#This Row],[Vendor ID]])</f>
        <v/>
      </c>
      <c r="BC1826">
        <f>IF(Table1[[#This Row],[Reference Number]]=Q1825,BC1825,BC1825+1)</f>
        <v>2</v>
      </c>
    </row>
    <row r="1827" spans="1:55" ht="11.25" hidden="1" customHeight="1">
      <c r="A1827" s="1"/>
      <c r="B1827" s="88" t="str">
        <f>IF(Table1[[#This Row],[Posting Date]]&lt;&gt;"",IF(Table1[[#This Row],[Reference Number]]=Q1826,B1826+1,1),"")</f>
        <v/>
      </c>
      <c r="C1827" s="61"/>
      <c r="D1827" s="61"/>
      <c r="E1827" s="218"/>
      <c r="F1827" s="143" t="str">
        <f>IFERROR(IF(VLOOKUP(Table1[[#This Row],[Budget Code Description]],Dimentions!$X$6:$AC$132,2,FALSE)="","",VLOOKUP(Table1[[#This Row],[Budget Code Description]],Dimentions!$X$6:$AC$132,2,FALSE)),"")</f>
        <v/>
      </c>
      <c r="G1827" s="143" t="str">
        <f>IFERROR(VLOOKUP(Table1[[#This Row],[Budget Code Description]],Dimentions!$X$6:$AC$132,3,FALSE),"")</f>
        <v/>
      </c>
      <c r="H1827" s="64" t="str">
        <f>IFERROR(VLOOKUP(Table1[[#This Row],[Account]],Dimentions!$S$6:$V$233,2,FALSE),"")</f>
        <v/>
      </c>
      <c r="I1827" s="62">
        <f>_xlfn.NUMBERVALUE(LEFT(Table1[[#This Row],[Account]],1))</f>
        <v>0</v>
      </c>
      <c r="J1827" s="62" t="str">
        <f>IFERROR(VLOOKUP(Table1[[#This Row],[Budget Code Description]],Table6[#All],7,FALSE),"")</f>
        <v/>
      </c>
      <c r="K1827" s="143" t="str">
        <f>IFERROR(VLOOKUP(Table1[[#This Row],[Budget Code Description]],Table6[#All],8,FALSE),"")</f>
        <v/>
      </c>
      <c r="L1827" s="63"/>
      <c r="M1827" s="65" t="str">
        <f>IFERROR(VLOOKUP(Table1[[#This Row],[Staff ID]],Table2[],2,FALSE),"")</f>
        <v/>
      </c>
      <c r="N1827" s="211" t="str">
        <f>IFERROR(IF(VLOOKUP(Table1[[#This Row],[Budget Code Description]],Dimentions!$X$6:$AC$97,4,FALSE)="","",VLOOKUP(Table1[[#This Row],[Budget Code Description]],Dimentions!$X$6:$AC$97,4,FALSE)),"")</f>
        <v/>
      </c>
      <c r="O1827" s="65" t="str">
        <f>IFERROR(VLOOKUP(Table1[[#This Row],[Vendor ID]],Table549[],2,FALSE),"")</f>
        <v/>
      </c>
      <c r="P1827" s="63"/>
      <c r="Q1827" s="143" t="str">
        <f>IF(Table1[[#This Row],[Posting Date]]&lt;&gt;"",$D$9,"")</f>
        <v/>
      </c>
      <c r="R1827" s="159" t="str">
        <f>IF(Table1[[#This Row],[Posting Date]]&lt;&gt;"",$D$10,"")</f>
        <v/>
      </c>
      <c r="S1827" s="66"/>
      <c r="T1827" s="63"/>
      <c r="U1827" s="67"/>
      <c r="V1827" s="67"/>
      <c r="W1827" s="67" t="str">
        <f t="shared" si="28"/>
        <v/>
      </c>
      <c r="X1827" s="161" t="str">
        <f>IF(E1827="","",(IF(Table1[[#This Row],[Cur]]="USD",Table1[[#This Row],[Cur_Amount Debit]],Table1[[#This Row],[Cur_Amount Debit]]/Table1[[#This Row],[Exchange Rate]])))</f>
        <v/>
      </c>
      <c r="Y1827" s="161" t="str">
        <f>IF(E1827="","",(IF(Table1[[#This Row],[Cur]]="USD",Table1[[#This Row],[Cur_Amount Credit]],Table1[[#This Row],[Cur_Amount Credit]]/ExchangeRate)))</f>
        <v/>
      </c>
      <c r="Z1827" s="203" t="str">
        <f>IF(E1827="","",(Table1[[#This Row],[Debit USD]]-Table1[[#This Row],[Credit USD]]))</f>
        <v/>
      </c>
      <c r="AA1827" s="122"/>
      <c r="AB1827" s="1"/>
      <c r="AC1827" s="15"/>
      <c r="AD1827" s="15" t="str">
        <f>IF(AND(OR(Table1[[#This Row],[Account]]="15030",Table1[[#This Row],[Account]]="15035",Table1[[#This Row],[Account]]="20150"),Table1[[#This Row],[Vendor ID]]=""),1,"")</f>
        <v/>
      </c>
      <c r="AE1827" s="15"/>
      <c r="AF1827" s="15"/>
      <c r="AG1827" s="15"/>
      <c r="AH1827" s="46" t="str">
        <f>IF(Table1[[#This Row],[Posting Date]]&lt;&gt;"","GJ-"&amp;CountryID,"")</f>
        <v/>
      </c>
      <c r="AI1827" s="59" t="str">
        <f>IF(Table1[[#This Row],[Posting Date]]&lt;&gt;"",Table1[[#This Row],[Posting Date]],"")</f>
        <v/>
      </c>
      <c r="AJ1827" s="46"/>
      <c r="AK1827" s="46" t="str">
        <f>IF(Table1[[#This Row],[Description]]&lt;&gt;"",Table1[[#This Row],[Description]],"")</f>
        <v/>
      </c>
      <c r="AL1827" s="46" t="str">
        <f>IF(Table1[[#This Row],[Posting Date]]&lt;&gt;"",Table1[[#This Row],[Reference Number]],"")</f>
        <v/>
      </c>
      <c r="AM1827" s="46" t="str">
        <f>TRIM(Table1[[#This Row],[Line '#]])</f>
        <v/>
      </c>
      <c r="AN1827" s="46" t="str">
        <f>TRIM(Table1[[#This Row],[Account]])</f>
        <v/>
      </c>
      <c r="AO1827" s="46" t="str">
        <f>IF(Table1[[#This Row],[Posting Date]]&lt;&gt;"",$D$5,"")</f>
        <v/>
      </c>
      <c r="AP1827" s="46" t="str">
        <f>TRIM(Table1[[#This Row],[Departments-Prgrams]])</f>
        <v/>
      </c>
      <c r="AQ1827" s="46" t="str">
        <f>TRIM(Table1[[#This Row],[Grant]])</f>
        <v/>
      </c>
      <c r="AR1827" s="46" t="str">
        <f>TRIM(Table1[[#This Row],[Staff ID]])</f>
        <v/>
      </c>
      <c r="AS1827" s="46" t="str">
        <f>IF(TRIM(Table1[[#This Row],[Budget Code]])=0,"",TRIM(Table1[[#This Row],[Budget Code]]))</f>
        <v/>
      </c>
      <c r="AT1827" s="46" t="str">
        <f>IF(Table1[[#This Row],[Line Description]]&lt;&gt;"",Table1[[#This Row],[Line Description]],"")</f>
        <v/>
      </c>
      <c r="AU1827" s="46" t="str">
        <f>IF(Table1[[#This Row],[Cur_Amount Debit]]&gt;0,ROUND(Table1[[#This Row],[Cur_Amount Debit]],2),"")</f>
        <v/>
      </c>
      <c r="AV1827" s="46" t="str">
        <f>IF(Table1[[#This Row],[Cur_Amount Credit]]&gt;0,ROUND(Table1[[#This Row],[Cur_Amount Credit]],2),"")</f>
        <v/>
      </c>
      <c r="AW1827" s="46" t="str">
        <f>LEFT(Table1[[#This Row],[Cur]],3)</f>
        <v/>
      </c>
      <c r="AX1827" s="59"/>
      <c r="AY1827" s="46"/>
      <c r="AZ1827" s="46" t="str">
        <f>IF(Table1[[#This Row],[Cur]]&lt;&gt;"",IF(Table1[[#This Row],[Cur]]="USD","",ExchangeRate),"")</f>
        <v/>
      </c>
      <c r="BA1827" s="46" t="str">
        <f>IF(Table1[[#This Row],[Grant]]&lt;&gt;"",VLOOKUP(Table1[[#This Row],[Grant]],Grants!B:D,3),"")</f>
        <v/>
      </c>
      <c r="BB1827" s="46" t="str">
        <f>TRIM(Table1[[#This Row],[Vendor ID]])</f>
        <v/>
      </c>
      <c r="BC1827">
        <f>IF(Table1[[#This Row],[Reference Number]]=Q1826,BC1826,BC1826+1)</f>
        <v>2</v>
      </c>
    </row>
    <row r="1828" spans="1:55" ht="11.25" hidden="1" customHeight="1">
      <c r="A1828" s="1"/>
      <c r="B1828" s="88" t="str">
        <f>IF(Table1[[#This Row],[Posting Date]]&lt;&gt;"",IF(Table1[[#This Row],[Reference Number]]=Q1827,B1827+1,1),"")</f>
        <v/>
      </c>
      <c r="C1828" s="61"/>
      <c r="D1828" s="61"/>
      <c r="E1828" s="218"/>
      <c r="F1828" s="143" t="str">
        <f>IFERROR(IF(VLOOKUP(Table1[[#This Row],[Budget Code Description]],Dimentions!$X$6:$AC$132,2,FALSE)="","",VLOOKUP(Table1[[#This Row],[Budget Code Description]],Dimentions!$X$6:$AC$132,2,FALSE)),"")</f>
        <v/>
      </c>
      <c r="G1828" s="143" t="str">
        <f>IFERROR(VLOOKUP(Table1[[#This Row],[Budget Code Description]],Dimentions!$X$6:$AC$132,3,FALSE),"")</f>
        <v/>
      </c>
      <c r="H1828" s="64" t="str">
        <f>IFERROR(VLOOKUP(Table1[[#This Row],[Account]],Dimentions!$S$6:$V$233,2,FALSE),"")</f>
        <v/>
      </c>
      <c r="I1828" s="62">
        <f>_xlfn.NUMBERVALUE(LEFT(Table1[[#This Row],[Account]],1))</f>
        <v>0</v>
      </c>
      <c r="J1828" s="62" t="str">
        <f>IFERROR(VLOOKUP(Table1[[#This Row],[Budget Code Description]],Table6[#All],7,FALSE),"")</f>
        <v/>
      </c>
      <c r="K1828" s="143" t="str">
        <f>IFERROR(VLOOKUP(Table1[[#This Row],[Budget Code Description]],Table6[#All],8,FALSE),"")</f>
        <v/>
      </c>
      <c r="L1828" s="63"/>
      <c r="M1828" s="65" t="str">
        <f>IFERROR(VLOOKUP(Table1[[#This Row],[Staff ID]],Table2[],2,FALSE),"")</f>
        <v/>
      </c>
      <c r="N1828" s="211" t="str">
        <f>IFERROR(IF(VLOOKUP(Table1[[#This Row],[Budget Code Description]],Dimentions!$X$6:$AC$97,4,FALSE)="","",VLOOKUP(Table1[[#This Row],[Budget Code Description]],Dimentions!$X$6:$AC$97,4,FALSE)),"")</f>
        <v/>
      </c>
      <c r="O1828" s="65" t="str">
        <f>IFERROR(VLOOKUP(Table1[[#This Row],[Vendor ID]],Table549[],2,FALSE),"")</f>
        <v/>
      </c>
      <c r="P1828" s="63"/>
      <c r="Q1828" s="143" t="str">
        <f>IF(Table1[[#This Row],[Posting Date]]&lt;&gt;"",$D$9,"")</f>
        <v/>
      </c>
      <c r="R1828" s="159" t="str">
        <f>IF(Table1[[#This Row],[Posting Date]]&lt;&gt;"",$D$10,"")</f>
        <v/>
      </c>
      <c r="S1828" s="66"/>
      <c r="T1828" s="63"/>
      <c r="U1828" s="67"/>
      <c r="V1828" s="67"/>
      <c r="W1828" s="67" t="str">
        <f t="shared" si="28"/>
        <v/>
      </c>
      <c r="X1828" s="161" t="str">
        <f>IF(E1828="","",(IF(Table1[[#This Row],[Cur]]="USD",Table1[[#This Row],[Cur_Amount Debit]],Table1[[#This Row],[Cur_Amount Debit]]/Table1[[#This Row],[Exchange Rate]])))</f>
        <v/>
      </c>
      <c r="Y1828" s="161" t="str">
        <f>IF(E1828="","",(IF(Table1[[#This Row],[Cur]]="USD",Table1[[#This Row],[Cur_Amount Credit]],Table1[[#This Row],[Cur_Amount Credit]]/ExchangeRate)))</f>
        <v/>
      </c>
      <c r="Z1828" s="203" t="str">
        <f>IF(E1828="","",(Table1[[#This Row],[Debit USD]]-Table1[[#This Row],[Credit USD]]))</f>
        <v/>
      </c>
      <c r="AA1828" s="122"/>
      <c r="AB1828" s="1"/>
      <c r="AC1828" s="15"/>
      <c r="AD1828" s="15" t="str">
        <f>IF(AND(OR(Table1[[#This Row],[Account]]="15030",Table1[[#This Row],[Account]]="15035",Table1[[#This Row],[Account]]="20150"),Table1[[#This Row],[Vendor ID]]=""),1,"")</f>
        <v/>
      </c>
      <c r="AE1828" s="15"/>
      <c r="AF1828" s="15"/>
      <c r="AG1828" s="15"/>
      <c r="AH1828" s="46" t="str">
        <f>IF(Table1[[#This Row],[Posting Date]]&lt;&gt;"","GJ-"&amp;CountryID,"")</f>
        <v/>
      </c>
      <c r="AI1828" s="59" t="str">
        <f>IF(Table1[[#This Row],[Posting Date]]&lt;&gt;"",Table1[[#This Row],[Posting Date]],"")</f>
        <v/>
      </c>
      <c r="AJ1828" s="46"/>
      <c r="AK1828" s="46" t="str">
        <f>IF(Table1[[#This Row],[Description]]&lt;&gt;"",Table1[[#This Row],[Description]],"")</f>
        <v/>
      </c>
      <c r="AL1828" s="46" t="str">
        <f>IF(Table1[[#This Row],[Posting Date]]&lt;&gt;"",Table1[[#This Row],[Reference Number]],"")</f>
        <v/>
      </c>
      <c r="AM1828" s="46" t="str">
        <f>TRIM(Table1[[#This Row],[Line '#]])</f>
        <v/>
      </c>
      <c r="AN1828" s="46" t="str">
        <f>TRIM(Table1[[#This Row],[Account]])</f>
        <v/>
      </c>
      <c r="AO1828" s="46" t="str">
        <f>IF(Table1[[#This Row],[Posting Date]]&lt;&gt;"",$D$5,"")</f>
        <v/>
      </c>
      <c r="AP1828" s="46" t="str">
        <f>TRIM(Table1[[#This Row],[Departments-Prgrams]])</f>
        <v/>
      </c>
      <c r="AQ1828" s="46" t="str">
        <f>TRIM(Table1[[#This Row],[Grant]])</f>
        <v/>
      </c>
      <c r="AR1828" s="46" t="str">
        <f>TRIM(Table1[[#This Row],[Staff ID]])</f>
        <v/>
      </c>
      <c r="AS1828" s="46" t="str">
        <f>IF(TRIM(Table1[[#This Row],[Budget Code]])=0,"",TRIM(Table1[[#This Row],[Budget Code]]))</f>
        <v/>
      </c>
      <c r="AT1828" s="46" t="str">
        <f>IF(Table1[[#This Row],[Line Description]]&lt;&gt;"",Table1[[#This Row],[Line Description]],"")</f>
        <v/>
      </c>
      <c r="AU1828" s="46" t="str">
        <f>IF(Table1[[#This Row],[Cur_Amount Debit]]&gt;0,ROUND(Table1[[#This Row],[Cur_Amount Debit]],2),"")</f>
        <v/>
      </c>
      <c r="AV1828" s="46" t="str">
        <f>IF(Table1[[#This Row],[Cur_Amount Credit]]&gt;0,ROUND(Table1[[#This Row],[Cur_Amount Credit]],2),"")</f>
        <v/>
      </c>
      <c r="AW1828" s="46" t="str">
        <f>LEFT(Table1[[#This Row],[Cur]],3)</f>
        <v/>
      </c>
      <c r="AX1828" s="59"/>
      <c r="AY1828" s="46"/>
      <c r="AZ1828" s="46" t="str">
        <f>IF(Table1[[#This Row],[Cur]]&lt;&gt;"",IF(Table1[[#This Row],[Cur]]="USD","",ExchangeRate),"")</f>
        <v/>
      </c>
      <c r="BA1828" s="46" t="str">
        <f>IF(Table1[[#This Row],[Grant]]&lt;&gt;"",VLOOKUP(Table1[[#This Row],[Grant]],Grants!B:D,3),"")</f>
        <v/>
      </c>
      <c r="BB1828" s="46" t="str">
        <f>TRIM(Table1[[#This Row],[Vendor ID]])</f>
        <v/>
      </c>
      <c r="BC1828">
        <f>IF(Table1[[#This Row],[Reference Number]]=Q1827,BC1827,BC1827+1)</f>
        <v>2</v>
      </c>
    </row>
    <row r="1829" spans="1:55" ht="11.25" hidden="1" customHeight="1">
      <c r="A1829" s="1"/>
      <c r="B1829" s="88" t="str">
        <f>IF(Table1[[#This Row],[Posting Date]]&lt;&gt;"",IF(Table1[[#This Row],[Reference Number]]=Q1828,B1828+1,1),"")</f>
        <v/>
      </c>
      <c r="C1829" s="61"/>
      <c r="D1829" s="61"/>
      <c r="E1829" s="218"/>
      <c r="F1829" s="143" t="str">
        <f>IFERROR(IF(VLOOKUP(Table1[[#This Row],[Budget Code Description]],Dimentions!$X$6:$AC$132,2,FALSE)="","",VLOOKUP(Table1[[#This Row],[Budget Code Description]],Dimentions!$X$6:$AC$132,2,FALSE)),"")</f>
        <v/>
      </c>
      <c r="G1829" s="143" t="str">
        <f>IFERROR(VLOOKUP(Table1[[#This Row],[Budget Code Description]],Dimentions!$X$6:$AC$132,3,FALSE),"")</f>
        <v/>
      </c>
      <c r="H1829" s="64" t="str">
        <f>IFERROR(VLOOKUP(Table1[[#This Row],[Account]],Dimentions!$S$6:$V$233,2,FALSE),"")</f>
        <v/>
      </c>
      <c r="I1829" s="62">
        <f>_xlfn.NUMBERVALUE(LEFT(Table1[[#This Row],[Account]],1))</f>
        <v>0</v>
      </c>
      <c r="J1829" s="62" t="str">
        <f>IFERROR(VLOOKUP(Table1[[#This Row],[Budget Code Description]],Table6[#All],7,FALSE),"")</f>
        <v/>
      </c>
      <c r="K1829" s="143" t="str">
        <f>IFERROR(VLOOKUP(Table1[[#This Row],[Budget Code Description]],Table6[#All],8,FALSE),"")</f>
        <v/>
      </c>
      <c r="L1829" s="63"/>
      <c r="M1829" s="65" t="str">
        <f>IFERROR(VLOOKUP(Table1[[#This Row],[Staff ID]],Table2[],2,FALSE),"")</f>
        <v/>
      </c>
      <c r="N1829" s="211" t="str">
        <f>IFERROR(IF(VLOOKUP(Table1[[#This Row],[Budget Code Description]],Dimentions!$X$6:$AC$97,4,FALSE)="","",VLOOKUP(Table1[[#This Row],[Budget Code Description]],Dimentions!$X$6:$AC$97,4,FALSE)),"")</f>
        <v/>
      </c>
      <c r="O1829" s="65" t="str">
        <f>IFERROR(VLOOKUP(Table1[[#This Row],[Vendor ID]],Table549[],2,FALSE),"")</f>
        <v/>
      </c>
      <c r="P1829" s="63"/>
      <c r="Q1829" s="143" t="str">
        <f>IF(Table1[[#This Row],[Posting Date]]&lt;&gt;"",$D$9,"")</f>
        <v/>
      </c>
      <c r="R1829" s="159" t="str">
        <f>IF(Table1[[#This Row],[Posting Date]]&lt;&gt;"",$D$10,"")</f>
        <v/>
      </c>
      <c r="S1829" s="66"/>
      <c r="T1829" s="63"/>
      <c r="U1829" s="67"/>
      <c r="V1829" s="67"/>
      <c r="W1829" s="67" t="str">
        <f t="shared" si="28"/>
        <v/>
      </c>
      <c r="X1829" s="161" t="str">
        <f>IF(E1829="","",(IF(Table1[[#This Row],[Cur]]="USD",Table1[[#This Row],[Cur_Amount Debit]],Table1[[#This Row],[Cur_Amount Debit]]/Table1[[#This Row],[Exchange Rate]])))</f>
        <v/>
      </c>
      <c r="Y1829" s="161" t="str">
        <f>IF(E1829="","",(IF(Table1[[#This Row],[Cur]]="USD",Table1[[#This Row],[Cur_Amount Credit]],Table1[[#This Row],[Cur_Amount Credit]]/ExchangeRate)))</f>
        <v/>
      </c>
      <c r="Z1829" s="203" t="str">
        <f>IF(E1829="","",(Table1[[#This Row],[Debit USD]]-Table1[[#This Row],[Credit USD]]))</f>
        <v/>
      </c>
      <c r="AA1829" s="122"/>
      <c r="AB1829" s="1"/>
      <c r="AC1829" s="15"/>
      <c r="AD1829" s="15" t="str">
        <f>IF(AND(OR(Table1[[#This Row],[Account]]="15030",Table1[[#This Row],[Account]]="15035",Table1[[#This Row],[Account]]="20150"),Table1[[#This Row],[Vendor ID]]=""),1,"")</f>
        <v/>
      </c>
      <c r="AE1829" s="15"/>
      <c r="AF1829" s="15"/>
      <c r="AG1829" s="15"/>
      <c r="AH1829" s="46" t="str">
        <f>IF(Table1[[#This Row],[Posting Date]]&lt;&gt;"","GJ-"&amp;CountryID,"")</f>
        <v/>
      </c>
      <c r="AI1829" s="59" t="str">
        <f>IF(Table1[[#This Row],[Posting Date]]&lt;&gt;"",Table1[[#This Row],[Posting Date]],"")</f>
        <v/>
      </c>
      <c r="AJ1829" s="46"/>
      <c r="AK1829" s="46" t="str">
        <f>IF(Table1[[#This Row],[Description]]&lt;&gt;"",Table1[[#This Row],[Description]],"")</f>
        <v/>
      </c>
      <c r="AL1829" s="46" t="str">
        <f>IF(Table1[[#This Row],[Posting Date]]&lt;&gt;"",Table1[[#This Row],[Reference Number]],"")</f>
        <v/>
      </c>
      <c r="AM1829" s="46" t="str">
        <f>TRIM(Table1[[#This Row],[Line '#]])</f>
        <v/>
      </c>
      <c r="AN1829" s="46" t="str">
        <f>TRIM(Table1[[#This Row],[Account]])</f>
        <v/>
      </c>
      <c r="AO1829" s="46" t="str">
        <f>IF(Table1[[#This Row],[Posting Date]]&lt;&gt;"",$D$5,"")</f>
        <v/>
      </c>
      <c r="AP1829" s="46" t="str">
        <f>TRIM(Table1[[#This Row],[Departments-Prgrams]])</f>
        <v/>
      </c>
      <c r="AQ1829" s="46" t="str">
        <f>TRIM(Table1[[#This Row],[Grant]])</f>
        <v/>
      </c>
      <c r="AR1829" s="46" t="str">
        <f>TRIM(Table1[[#This Row],[Staff ID]])</f>
        <v/>
      </c>
      <c r="AS1829" s="46" t="str">
        <f>IF(TRIM(Table1[[#This Row],[Budget Code]])=0,"",TRIM(Table1[[#This Row],[Budget Code]]))</f>
        <v/>
      </c>
      <c r="AT1829" s="46" t="str">
        <f>IF(Table1[[#This Row],[Line Description]]&lt;&gt;"",Table1[[#This Row],[Line Description]],"")</f>
        <v/>
      </c>
      <c r="AU1829" s="46" t="str">
        <f>IF(Table1[[#This Row],[Cur_Amount Debit]]&gt;0,ROUND(Table1[[#This Row],[Cur_Amount Debit]],2),"")</f>
        <v/>
      </c>
      <c r="AV1829" s="46" t="str">
        <f>IF(Table1[[#This Row],[Cur_Amount Credit]]&gt;0,ROUND(Table1[[#This Row],[Cur_Amount Credit]],2),"")</f>
        <v/>
      </c>
      <c r="AW1829" s="46" t="str">
        <f>LEFT(Table1[[#This Row],[Cur]],3)</f>
        <v/>
      </c>
      <c r="AX1829" s="59"/>
      <c r="AY1829" s="46"/>
      <c r="AZ1829" s="46" t="str">
        <f>IF(Table1[[#This Row],[Cur]]&lt;&gt;"",IF(Table1[[#This Row],[Cur]]="USD","",ExchangeRate),"")</f>
        <v/>
      </c>
      <c r="BA1829" s="46" t="str">
        <f>IF(Table1[[#This Row],[Grant]]&lt;&gt;"",VLOOKUP(Table1[[#This Row],[Grant]],Grants!B:D,3),"")</f>
        <v/>
      </c>
      <c r="BB1829" s="46" t="str">
        <f>TRIM(Table1[[#This Row],[Vendor ID]])</f>
        <v/>
      </c>
      <c r="BC1829">
        <f>IF(Table1[[#This Row],[Reference Number]]=Q1828,BC1828,BC1828+1)</f>
        <v>2</v>
      </c>
    </row>
    <row r="1830" spans="1:55" ht="11.25" hidden="1" customHeight="1">
      <c r="A1830" s="1"/>
      <c r="B1830" s="88" t="str">
        <f>IF(Table1[[#This Row],[Posting Date]]&lt;&gt;"",IF(Table1[[#This Row],[Reference Number]]=Q1829,B1829+1,1),"")</f>
        <v/>
      </c>
      <c r="C1830" s="61"/>
      <c r="D1830" s="61"/>
      <c r="E1830" s="218"/>
      <c r="F1830" s="143" t="str">
        <f>IFERROR(IF(VLOOKUP(Table1[[#This Row],[Budget Code Description]],Dimentions!$X$6:$AC$132,2,FALSE)="","",VLOOKUP(Table1[[#This Row],[Budget Code Description]],Dimentions!$X$6:$AC$132,2,FALSE)),"")</f>
        <v/>
      </c>
      <c r="G1830" s="143" t="str">
        <f>IFERROR(VLOOKUP(Table1[[#This Row],[Budget Code Description]],Dimentions!$X$6:$AC$132,3,FALSE),"")</f>
        <v/>
      </c>
      <c r="H1830" s="64" t="str">
        <f>IFERROR(VLOOKUP(Table1[[#This Row],[Account]],Dimentions!$S$6:$V$233,2,FALSE),"")</f>
        <v/>
      </c>
      <c r="I1830" s="62">
        <f>_xlfn.NUMBERVALUE(LEFT(Table1[[#This Row],[Account]],1))</f>
        <v>0</v>
      </c>
      <c r="J1830" s="62" t="str">
        <f>IFERROR(VLOOKUP(Table1[[#This Row],[Budget Code Description]],Table6[#All],7,FALSE),"")</f>
        <v/>
      </c>
      <c r="K1830" s="143" t="str">
        <f>IFERROR(VLOOKUP(Table1[[#This Row],[Budget Code Description]],Table6[#All],8,FALSE),"")</f>
        <v/>
      </c>
      <c r="L1830" s="63"/>
      <c r="M1830" s="65" t="str">
        <f>IFERROR(VLOOKUP(Table1[[#This Row],[Staff ID]],Table2[],2,FALSE),"")</f>
        <v/>
      </c>
      <c r="N1830" s="211" t="str">
        <f>IFERROR(IF(VLOOKUP(Table1[[#This Row],[Budget Code Description]],Dimentions!$X$6:$AC$97,4,FALSE)="","",VLOOKUP(Table1[[#This Row],[Budget Code Description]],Dimentions!$X$6:$AC$97,4,FALSE)),"")</f>
        <v/>
      </c>
      <c r="O1830" s="65" t="str">
        <f>IFERROR(VLOOKUP(Table1[[#This Row],[Vendor ID]],Table549[],2,FALSE),"")</f>
        <v/>
      </c>
      <c r="P1830" s="63"/>
      <c r="Q1830" s="143" t="str">
        <f>IF(Table1[[#This Row],[Posting Date]]&lt;&gt;"",$D$9,"")</f>
        <v/>
      </c>
      <c r="R1830" s="159" t="str">
        <f>IF(Table1[[#This Row],[Posting Date]]&lt;&gt;"",$D$10,"")</f>
        <v/>
      </c>
      <c r="S1830" s="66"/>
      <c r="T1830" s="63"/>
      <c r="U1830" s="67"/>
      <c r="V1830" s="67"/>
      <c r="W1830" s="67" t="str">
        <f t="shared" si="28"/>
        <v/>
      </c>
      <c r="X1830" s="161" t="str">
        <f>IF(E1830="","",(IF(Table1[[#This Row],[Cur]]="USD",Table1[[#This Row],[Cur_Amount Debit]],Table1[[#This Row],[Cur_Amount Debit]]/Table1[[#This Row],[Exchange Rate]])))</f>
        <v/>
      </c>
      <c r="Y1830" s="161" t="str">
        <f>IF(E1830="","",(IF(Table1[[#This Row],[Cur]]="USD",Table1[[#This Row],[Cur_Amount Credit]],Table1[[#This Row],[Cur_Amount Credit]]/ExchangeRate)))</f>
        <v/>
      </c>
      <c r="Z1830" s="203" t="str">
        <f>IF(E1830="","",(Table1[[#This Row],[Debit USD]]-Table1[[#This Row],[Credit USD]]))</f>
        <v/>
      </c>
      <c r="AA1830" s="122"/>
      <c r="AB1830" s="1"/>
      <c r="AC1830" s="15"/>
      <c r="AD1830" s="15" t="str">
        <f>IF(AND(OR(Table1[[#This Row],[Account]]="15030",Table1[[#This Row],[Account]]="15035",Table1[[#This Row],[Account]]="20150"),Table1[[#This Row],[Vendor ID]]=""),1,"")</f>
        <v/>
      </c>
      <c r="AE1830" s="15"/>
      <c r="AF1830" s="15"/>
      <c r="AG1830" s="15"/>
      <c r="AH1830" s="46" t="str">
        <f>IF(Table1[[#This Row],[Posting Date]]&lt;&gt;"","GJ-"&amp;CountryID,"")</f>
        <v/>
      </c>
      <c r="AI1830" s="59" t="str">
        <f>IF(Table1[[#This Row],[Posting Date]]&lt;&gt;"",Table1[[#This Row],[Posting Date]],"")</f>
        <v/>
      </c>
      <c r="AJ1830" s="46"/>
      <c r="AK1830" s="46" t="str">
        <f>IF(Table1[[#This Row],[Description]]&lt;&gt;"",Table1[[#This Row],[Description]],"")</f>
        <v/>
      </c>
      <c r="AL1830" s="46" t="str">
        <f>IF(Table1[[#This Row],[Posting Date]]&lt;&gt;"",Table1[[#This Row],[Reference Number]],"")</f>
        <v/>
      </c>
      <c r="AM1830" s="46" t="str">
        <f>TRIM(Table1[[#This Row],[Line '#]])</f>
        <v/>
      </c>
      <c r="AN1830" s="46" t="str">
        <f>TRIM(Table1[[#This Row],[Account]])</f>
        <v/>
      </c>
      <c r="AO1830" s="46" t="str">
        <f>IF(Table1[[#This Row],[Posting Date]]&lt;&gt;"",$D$5,"")</f>
        <v/>
      </c>
      <c r="AP1830" s="46" t="str">
        <f>TRIM(Table1[[#This Row],[Departments-Prgrams]])</f>
        <v/>
      </c>
      <c r="AQ1830" s="46" t="str">
        <f>TRIM(Table1[[#This Row],[Grant]])</f>
        <v/>
      </c>
      <c r="AR1830" s="46" t="str">
        <f>TRIM(Table1[[#This Row],[Staff ID]])</f>
        <v/>
      </c>
      <c r="AS1830" s="46" t="str">
        <f>IF(TRIM(Table1[[#This Row],[Budget Code]])=0,"",TRIM(Table1[[#This Row],[Budget Code]]))</f>
        <v/>
      </c>
      <c r="AT1830" s="46" t="str">
        <f>IF(Table1[[#This Row],[Line Description]]&lt;&gt;"",Table1[[#This Row],[Line Description]],"")</f>
        <v/>
      </c>
      <c r="AU1830" s="46" t="str">
        <f>IF(Table1[[#This Row],[Cur_Amount Debit]]&gt;0,ROUND(Table1[[#This Row],[Cur_Amount Debit]],2),"")</f>
        <v/>
      </c>
      <c r="AV1830" s="46" t="str">
        <f>IF(Table1[[#This Row],[Cur_Amount Credit]]&gt;0,ROUND(Table1[[#This Row],[Cur_Amount Credit]],2),"")</f>
        <v/>
      </c>
      <c r="AW1830" s="46" t="str">
        <f>LEFT(Table1[[#This Row],[Cur]],3)</f>
        <v/>
      </c>
      <c r="AX1830" s="59"/>
      <c r="AY1830" s="46"/>
      <c r="AZ1830" s="46" t="str">
        <f>IF(Table1[[#This Row],[Cur]]&lt;&gt;"",IF(Table1[[#This Row],[Cur]]="USD","",ExchangeRate),"")</f>
        <v/>
      </c>
      <c r="BA1830" s="46" t="str">
        <f>IF(Table1[[#This Row],[Grant]]&lt;&gt;"",VLOOKUP(Table1[[#This Row],[Grant]],Grants!B:D,3),"")</f>
        <v/>
      </c>
      <c r="BB1830" s="46" t="str">
        <f>TRIM(Table1[[#This Row],[Vendor ID]])</f>
        <v/>
      </c>
      <c r="BC1830">
        <f>IF(Table1[[#This Row],[Reference Number]]=Q1829,BC1829,BC1829+1)</f>
        <v>2</v>
      </c>
    </row>
    <row r="1831" spans="1:55" ht="11.25" hidden="1" customHeight="1">
      <c r="A1831" s="1"/>
      <c r="B1831" s="88" t="str">
        <f>IF(Table1[[#This Row],[Posting Date]]&lt;&gt;"",IF(Table1[[#This Row],[Reference Number]]=Q1830,B1830+1,1),"")</f>
        <v/>
      </c>
      <c r="C1831" s="61"/>
      <c r="D1831" s="61"/>
      <c r="E1831" s="218"/>
      <c r="F1831" s="143" t="str">
        <f>IFERROR(IF(VLOOKUP(Table1[[#This Row],[Budget Code Description]],Dimentions!$X$6:$AC$132,2,FALSE)="","",VLOOKUP(Table1[[#This Row],[Budget Code Description]],Dimentions!$X$6:$AC$132,2,FALSE)),"")</f>
        <v/>
      </c>
      <c r="G1831" s="143" t="str">
        <f>IFERROR(VLOOKUP(Table1[[#This Row],[Budget Code Description]],Dimentions!$X$6:$AC$132,3,FALSE),"")</f>
        <v/>
      </c>
      <c r="H1831" s="64" t="str">
        <f>IFERROR(VLOOKUP(Table1[[#This Row],[Account]],Dimentions!$S$6:$V$233,2,FALSE),"")</f>
        <v/>
      </c>
      <c r="I1831" s="62">
        <f>_xlfn.NUMBERVALUE(LEFT(Table1[[#This Row],[Account]],1))</f>
        <v>0</v>
      </c>
      <c r="J1831" s="62" t="str">
        <f>IFERROR(VLOOKUP(Table1[[#This Row],[Budget Code Description]],Table6[#All],7,FALSE),"")</f>
        <v/>
      </c>
      <c r="K1831" s="143" t="str">
        <f>IFERROR(VLOOKUP(Table1[[#This Row],[Budget Code Description]],Table6[#All],8,FALSE),"")</f>
        <v/>
      </c>
      <c r="L1831" s="63"/>
      <c r="M1831" s="65" t="str">
        <f>IFERROR(VLOOKUP(Table1[[#This Row],[Staff ID]],Table2[],2,FALSE),"")</f>
        <v/>
      </c>
      <c r="N1831" s="211" t="str">
        <f>IFERROR(IF(VLOOKUP(Table1[[#This Row],[Budget Code Description]],Dimentions!$X$6:$AC$97,4,FALSE)="","",VLOOKUP(Table1[[#This Row],[Budget Code Description]],Dimentions!$X$6:$AC$97,4,FALSE)),"")</f>
        <v/>
      </c>
      <c r="O1831" s="65" t="str">
        <f>IFERROR(VLOOKUP(Table1[[#This Row],[Vendor ID]],Table549[],2,FALSE),"")</f>
        <v/>
      </c>
      <c r="P1831" s="63"/>
      <c r="Q1831" s="143" t="str">
        <f>IF(Table1[[#This Row],[Posting Date]]&lt;&gt;"",$D$9,"")</f>
        <v/>
      </c>
      <c r="R1831" s="159" t="str">
        <f>IF(Table1[[#This Row],[Posting Date]]&lt;&gt;"",$D$10,"")</f>
        <v/>
      </c>
      <c r="S1831" s="66"/>
      <c r="T1831" s="63"/>
      <c r="U1831" s="67"/>
      <c r="V1831" s="67"/>
      <c r="W1831" s="67" t="str">
        <f t="shared" si="28"/>
        <v/>
      </c>
      <c r="X1831" s="161" t="str">
        <f>IF(E1831="","",(IF(Table1[[#This Row],[Cur]]="USD",Table1[[#This Row],[Cur_Amount Debit]],Table1[[#This Row],[Cur_Amount Debit]]/Table1[[#This Row],[Exchange Rate]])))</f>
        <v/>
      </c>
      <c r="Y1831" s="161" t="str">
        <f>IF(E1831="","",(IF(Table1[[#This Row],[Cur]]="USD",Table1[[#This Row],[Cur_Amount Credit]],Table1[[#This Row],[Cur_Amount Credit]]/ExchangeRate)))</f>
        <v/>
      </c>
      <c r="Z1831" s="203" t="str">
        <f>IF(E1831="","",(Table1[[#This Row],[Debit USD]]-Table1[[#This Row],[Credit USD]]))</f>
        <v/>
      </c>
      <c r="AA1831" s="122"/>
      <c r="AB1831" s="1"/>
      <c r="AC1831" s="15"/>
      <c r="AD1831" s="15" t="str">
        <f>IF(AND(OR(Table1[[#This Row],[Account]]="15030",Table1[[#This Row],[Account]]="15035",Table1[[#This Row],[Account]]="20150"),Table1[[#This Row],[Vendor ID]]=""),1,"")</f>
        <v/>
      </c>
      <c r="AE1831" s="15"/>
      <c r="AF1831" s="15"/>
      <c r="AG1831" s="15"/>
      <c r="AH1831" s="46" t="str">
        <f>IF(Table1[[#This Row],[Posting Date]]&lt;&gt;"","GJ-"&amp;CountryID,"")</f>
        <v/>
      </c>
      <c r="AI1831" s="59" t="str">
        <f>IF(Table1[[#This Row],[Posting Date]]&lt;&gt;"",Table1[[#This Row],[Posting Date]],"")</f>
        <v/>
      </c>
      <c r="AJ1831" s="46"/>
      <c r="AK1831" s="46" t="str">
        <f>IF(Table1[[#This Row],[Description]]&lt;&gt;"",Table1[[#This Row],[Description]],"")</f>
        <v/>
      </c>
      <c r="AL1831" s="46" t="str">
        <f>IF(Table1[[#This Row],[Posting Date]]&lt;&gt;"",Table1[[#This Row],[Reference Number]],"")</f>
        <v/>
      </c>
      <c r="AM1831" s="46" t="str">
        <f>TRIM(Table1[[#This Row],[Line '#]])</f>
        <v/>
      </c>
      <c r="AN1831" s="46" t="str">
        <f>TRIM(Table1[[#This Row],[Account]])</f>
        <v/>
      </c>
      <c r="AO1831" s="46" t="str">
        <f>IF(Table1[[#This Row],[Posting Date]]&lt;&gt;"",$D$5,"")</f>
        <v/>
      </c>
      <c r="AP1831" s="46" t="str">
        <f>TRIM(Table1[[#This Row],[Departments-Prgrams]])</f>
        <v/>
      </c>
      <c r="AQ1831" s="46" t="str">
        <f>TRIM(Table1[[#This Row],[Grant]])</f>
        <v/>
      </c>
      <c r="AR1831" s="46" t="str">
        <f>TRIM(Table1[[#This Row],[Staff ID]])</f>
        <v/>
      </c>
      <c r="AS1831" s="46" t="str">
        <f>IF(TRIM(Table1[[#This Row],[Budget Code]])=0,"",TRIM(Table1[[#This Row],[Budget Code]]))</f>
        <v/>
      </c>
      <c r="AT1831" s="46" t="str">
        <f>IF(Table1[[#This Row],[Line Description]]&lt;&gt;"",Table1[[#This Row],[Line Description]],"")</f>
        <v/>
      </c>
      <c r="AU1831" s="46" t="str">
        <f>IF(Table1[[#This Row],[Cur_Amount Debit]]&gt;0,ROUND(Table1[[#This Row],[Cur_Amount Debit]],2),"")</f>
        <v/>
      </c>
      <c r="AV1831" s="46" t="str">
        <f>IF(Table1[[#This Row],[Cur_Amount Credit]]&gt;0,ROUND(Table1[[#This Row],[Cur_Amount Credit]],2),"")</f>
        <v/>
      </c>
      <c r="AW1831" s="46" t="str">
        <f>LEFT(Table1[[#This Row],[Cur]],3)</f>
        <v/>
      </c>
      <c r="AX1831" s="59"/>
      <c r="AY1831" s="46"/>
      <c r="AZ1831" s="46" t="str">
        <f>IF(Table1[[#This Row],[Cur]]&lt;&gt;"",IF(Table1[[#This Row],[Cur]]="USD","",ExchangeRate),"")</f>
        <v/>
      </c>
      <c r="BA1831" s="46" t="str">
        <f>IF(Table1[[#This Row],[Grant]]&lt;&gt;"",VLOOKUP(Table1[[#This Row],[Grant]],Grants!B:D,3),"")</f>
        <v/>
      </c>
      <c r="BB1831" s="46" t="str">
        <f>TRIM(Table1[[#This Row],[Vendor ID]])</f>
        <v/>
      </c>
      <c r="BC1831">
        <f>IF(Table1[[#This Row],[Reference Number]]=Q1830,BC1830,BC1830+1)</f>
        <v>2</v>
      </c>
    </row>
    <row r="1832" spans="1:55" ht="11.25" hidden="1" customHeight="1">
      <c r="A1832" s="1"/>
      <c r="B1832" s="88" t="str">
        <f>IF(Table1[[#This Row],[Posting Date]]&lt;&gt;"",IF(Table1[[#This Row],[Reference Number]]=Q1831,B1831+1,1),"")</f>
        <v/>
      </c>
      <c r="C1832" s="61"/>
      <c r="D1832" s="61"/>
      <c r="E1832" s="218"/>
      <c r="F1832" s="143" t="str">
        <f>IFERROR(IF(VLOOKUP(Table1[[#This Row],[Budget Code Description]],Dimentions!$X$6:$AC$132,2,FALSE)="","",VLOOKUP(Table1[[#This Row],[Budget Code Description]],Dimentions!$X$6:$AC$132,2,FALSE)),"")</f>
        <v/>
      </c>
      <c r="G1832" s="143" t="str">
        <f>IFERROR(VLOOKUP(Table1[[#This Row],[Budget Code Description]],Dimentions!$X$6:$AC$132,3,FALSE),"")</f>
        <v/>
      </c>
      <c r="H1832" s="64" t="str">
        <f>IFERROR(VLOOKUP(Table1[[#This Row],[Account]],Dimentions!$S$6:$V$233,2,FALSE),"")</f>
        <v/>
      </c>
      <c r="I1832" s="62">
        <f>_xlfn.NUMBERVALUE(LEFT(Table1[[#This Row],[Account]],1))</f>
        <v>0</v>
      </c>
      <c r="J1832" s="62" t="str">
        <f>IFERROR(VLOOKUP(Table1[[#This Row],[Budget Code Description]],Table6[#All],7,FALSE),"")</f>
        <v/>
      </c>
      <c r="K1832" s="143" t="str">
        <f>IFERROR(VLOOKUP(Table1[[#This Row],[Budget Code Description]],Table6[#All],8,FALSE),"")</f>
        <v/>
      </c>
      <c r="L1832" s="63"/>
      <c r="M1832" s="65" t="str">
        <f>IFERROR(VLOOKUP(Table1[[#This Row],[Staff ID]],Table2[],2,FALSE),"")</f>
        <v/>
      </c>
      <c r="N1832" s="211" t="str">
        <f>IFERROR(IF(VLOOKUP(Table1[[#This Row],[Budget Code Description]],Dimentions!$X$6:$AC$97,4,FALSE)="","",VLOOKUP(Table1[[#This Row],[Budget Code Description]],Dimentions!$X$6:$AC$97,4,FALSE)),"")</f>
        <v/>
      </c>
      <c r="O1832" s="65" t="str">
        <f>IFERROR(VLOOKUP(Table1[[#This Row],[Vendor ID]],Table549[],2,FALSE),"")</f>
        <v/>
      </c>
      <c r="P1832" s="63"/>
      <c r="Q1832" s="143" t="str">
        <f>IF(Table1[[#This Row],[Posting Date]]&lt;&gt;"",$D$9,"")</f>
        <v/>
      </c>
      <c r="R1832" s="159" t="str">
        <f>IF(Table1[[#This Row],[Posting Date]]&lt;&gt;"",$D$10,"")</f>
        <v/>
      </c>
      <c r="S1832" s="66"/>
      <c r="T1832" s="63"/>
      <c r="U1832" s="67"/>
      <c r="V1832" s="67"/>
      <c r="W1832" s="67" t="str">
        <f t="shared" si="28"/>
        <v/>
      </c>
      <c r="X1832" s="161" t="str">
        <f>IF(E1832="","",(IF(Table1[[#This Row],[Cur]]="USD",Table1[[#This Row],[Cur_Amount Debit]],Table1[[#This Row],[Cur_Amount Debit]]/Table1[[#This Row],[Exchange Rate]])))</f>
        <v/>
      </c>
      <c r="Y1832" s="161" t="str">
        <f>IF(E1832="","",(IF(Table1[[#This Row],[Cur]]="USD",Table1[[#This Row],[Cur_Amount Credit]],Table1[[#This Row],[Cur_Amount Credit]]/ExchangeRate)))</f>
        <v/>
      </c>
      <c r="Z1832" s="203" t="str">
        <f>IF(E1832="","",(Table1[[#This Row],[Debit USD]]-Table1[[#This Row],[Credit USD]]))</f>
        <v/>
      </c>
      <c r="AA1832" s="122"/>
      <c r="AB1832" s="1"/>
      <c r="AC1832" s="15"/>
      <c r="AD1832" s="15" t="str">
        <f>IF(AND(OR(Table1[[#This Row],[Account]]="15030",Table1[[#This Row],[Account]]="15035",Table1[[#This Row],[Account]]="20150"),Table1[[#This Row],[Vendor ID]]=""),1,"")</f>
        <v/>
      </c>
      <c r="AE1832" s="15"/>
      <c r="AF1832" s="15"/>
      <c r="AG1832" s="15"/>
      <c r="AH1832" s="46" t="str">
        <f>IF(Table1[[#This Row],[Posting Date]]&lt;&gt;"","GJ-"&amp;CountryID,"")</f>
        <v/>
      </c>
      <c r="AI1832" s="59" t="str">
        <f>IF(Table1[[#This Row],[Posting Date]]&lt;&gt;"",Table1[[#This Row],[Posting Date]],"")</f>
        <v/>
      </c>
      <c r="AJ1832" s="46"/>
      <c r="AK1832" s="46" t="str">
        <f>IF(Table1[[#This Row],[Description]]&lt;&gt;"",Table1[[#This Row],[Description]],"")</f>
        <v/>
      </c>
      <c r="AL1832" s="46" t="str">
        <f>IF(Table1[[#This Row],[Posting Date]]&lt;&gt;"",Table1[[#This Row],[Reference Number]],"")</f>
        <v/>
      </c>
      <c r="AM1832" s="46" t="str">
        <f>TRIM(Table1[[#This Row],[Line '#]])</f>
        <v/>
      </c>
      <c r="AN1832" s="46" t="str">
        <f>TRIM(Table1[[#This Row],[Account]])</f>
        <v/>
      </c>
      <c r="AO1832" s="46" t="str">
        <f>IF(Table1[[#This Row],[Posting Date]]&lt;&gt;"",$D$5,"")</f>
        <v/>
      </c>
      <c r="AP1832" s="46" t="str">
        <f>TRIM(Table1[[#This Row],[Departments-Prgrams]])</f>
        <v/>
      </c>
      <c r="AQ1832" s="46" t="str">
        <f>TRIM(Table1[[#This Row],[Grant]])</f>
        <v/>
      </c>
      <c r="AR1832" s="46" t="str">
        <f>TRIM(Table1[[#This Row],[Staff ID]])</f>
        <v/>
      </c>
      <c r="AS1832" s="46" t="str">
        <f>IF(TRIM(Table1[[#This Row],[Budget Code]])=0,"",TRIM(Table1[[#This Row],[Budget Code]]))</f>
        <v/>
      </c>
      <c r="AT1832" s="46" t="str">
        <f>IF(Table1[[#This Row],[Line Description]]&lt;&gt;"",Table1[[#This Row],[Line Description]],"")</f>
        <v/>
      </c>
      <c r="AU1832" s="46" t="str">
        <f>IF(Table1[[#This Row],[Cur_Amount Debit]]&gt;0,ROUND(Table1[[#This Row],[Cur_Amount Debit]],2),"")</f>
        <v/>
      </c>
      <c r="AV1832" s="46" t="str">
        <f>IF(Table1[[#This Row],[Cur_Amount Credit]]&gt;0,ROUND(Table1[[#This Row],[Cur_Amount Credit]],2),"")</f>
        <v/>
      </c>
      <c r="AW1832" s="46" t="str">
        <f>LEFT(Table1[[#This Row],[Cur]],3)</f>
        <v/>
      </c>
      <c r="AX1832" s="59"/>
      <c r="AY1832" s="46"/>
      <c r="AZ1832" s="46" t="str">
        <f>IF(Table1[[#This Row],[Cur]]&lt;&gt;"",IF(Table1[[#This Row],[Cur]]="USD","",ExchangeRate),"")</f>
        <v/>
      </c>
      <c r="BA1832" s="46" t="str">
        <f>IF(Table1[[#This Row],[Grant]]&lt;&gt;"",VLOOKUP(Table1[[#This Row],[Grant]],Grants!B:D,3),"")</f>
        <v/>
      </c>
      <c r="BB1832" s="46" t="str">
        <f>TRIM(Table1[[#This Row],[Vendor ID]])</f>
        <v/>
      </c>
      <c r="BC1832">
        <f>IF(Table1[[#This Row],[Reference Number]]=Q1831,BC1831,BC1831+1)</f>
        <v>2</v>
      </c>
    </row>
    <row r="1833" spans="1:55" ht="11.25" hidden="1" customHeight="1">
      <c r="A1833" s="1"/>
      <c r="B1833" s="88" t="str">
        <f>IF(Table1[[#This Row],[Posting Date]]&lt;&gt;"",IF(Table1[[#This Row],[Reference Number]]=Q1832,B1832+1,1),"")</f>
        <v/>
      </c>
      <c r="C1833" s="61"/>
      <c r="D1833" s="61"/>
      <c r="E1833" s="218"/>
      <c r="F1833" s="143" t="str">
        <f>IFERROR(IF(VLOOKUP(Table1[[#This Row],[Budget Code Description]],Dimentions!$X$6:$AC$132,2,FALSE)="","",VLOOKUP(Table1[[#This Row],[Budget Code Description]],Dimentions!$X$6:$AC$132,2,FALSE)),"")</f>
        <v/>
      </c>
      <c r="G1833" s="143" t="str">
        <f>IFERROR(VLOOKUP(Table1[[#This Row],[Budget Code Description]],Dimentions!$X$6:$AC$132,3,FALSE),"")</f>
        <v/>
      </c>
      <c r="H1833" s="64" t="str">
        <f>IFERROR(VLOOKUP(Table1[[#This Row],[Account]],Dimentions!$S$6:$V$233,2,FALSE),"")</f>
        <v/>
      </c>
      <c r="I1833" s="62">
        <f>_xlfn.NUMBERVALUE(LEFT(Table1[[#This Row],[Account]],1))</f>
        <v>0</v>
      </c>
      <c r="J1833" s="62" t="str">
        <f>IFERROR(VLOOKUP(Table1[[#This Row],[Budget Code Description]],Table6[#All],7,FALSE),"")</f>
        <v/>
      </c>
      <c r="K1833" s="143" t="str">
        <f>IFERROR(VLOOKUP(Table1[[#This Row],[Budget Code Description]],Table6[#All],8,FALSE),"")</f>
        <v/>
      </c>
      <c r="L1833" s="63"/>
      <c r="M1833" s="65" t="str">
        <f>IFERROR(VLOOKUP(Table1[[#This Row],[Staff ID]],Table2[],2,FALSE),"")</f>
        <v/>
      </c>
      <c r="N1833" s="211" t="str">
        <f>IFERROR(IF(VLOOKUP(Table1[[#This Row],[Budget Code Description]],Dimentions!$X$6:$AC$97,4,FALSE)="","",VLOOKUP(Table1[[#This Row],[Budget Code Description]],Dimentions!$X$6:$AC$97,4,FALSE)),"")</f>
        <v/>
      </c>
      <c r="O1833" s="65" t="str">
        <f>IFERROR(VLOOKUP(Table1[[#This Row],[Vendor ID]],Table549[],2,FALSE),"")</f>
        <v/>
      </c>
      <c r="P1833" s="63"/>
      <c r="Q1833" s="143" t="str">
        <f>IF(Table1[[#This Row],[Posting Date]]&lt;&gt;"",$D$9,"")</f>
        <v/>
      </c>
      <c r="R1833" s="159" t="str">
        <f>IF(Table1[[#This Row],[Posting Date]]&lt;&gt;"",$D$10,"")</f>
        <v/>
      </c>
      <c r="S1833" s="66"/>
      <c r="T1833" s="63"/>
      <c r="U1833" s="67"/>
      <c r="V1833" s="67"/>
      <c r="W1833" s="67" t="str">
        <f t="shared" ref="W1833:W1896" si="29">IF(E1833="","",(ExchangeRate))</f>
        <v/>
      </c>
      <c r="X1833" s="161" t="str">
        <f>IF(E1833="","",(IF(Table1[[#This Row],[Cur]]="USD",Table1[[#This Row],[Cur_Amount Debit]],Table1[[#This Row],[Cur_Amount Debit]]/Table1[[#This Row],[Exchange Rate]])))</f>
        <v/>
      </c>
      <c r="Y1833" s="161" t="str">
        <f>IF(E1833="","",(IF(Table1[[#This Row],[Cur]]="USD",Table1[[#This Row],[Cur_Amount Credit]],Table1[[#This Row],[Cur_Amount Credit]]/ExchangeRate)))</f>
        <v/>
      </c>
      <c r="Z1833" s="203" t="str">
        <f>IF(E1833="","",(Table1[[#This Row],[Debit USD]]-Table1[[#This Row],[Credit USD]]))</f>
        <v/>
      </c>
      <c r="AA1833" s="122"/>
      <c r="AB1833" s="1"/>
      <c r="AC1833" s="15"/>
      <c r="AD1833" s="15" t="str">
        <f>IF(AND(OR(Table1[[#This Row],[Account]]="15030",Table1[[#This Row],[Account]]="15035",Table1[[#This Row],[Account]]="20150"),Table1[[#This Row],[Vendor ID]]=""),1,"")</f>
        <v/>
      </c>
      <c r="AE1833" s="15"/>
      <c r="AF1833" s="15"/>
      <c r="AG1833" s="15"/>
      <c r="AH1833" s="46" t="str">
        <f>IF(Table1[[#This Row],[Posting Date]]&lt;&gt;"","GJ-"&amp;CountryID,"")</f>
        <v/>
      </c>
      <c r="AI1833" s="59" t="str">
        <f>IF(Table1[[#This Row],[Posting Date]]&lt;&gt;"",Table1[[#This Row],[Posting Date]],"")</f>
        <v/>
      </c>
      <c r="AJ1833" s="46"/>
      <c r="AK1833" s="46" t="str">
        <f>IF(Table1[[#This Row],[Description]]&lt;&gt;"",Table1[[#This Row],[Description]],"")</f>
        <v/>
      </c>
      <c r="AL1833" s="46" t="str">
        <f>IF(Table1[[#This Row],[Posting Date]]&lt;&gt;"",Table1[[#This Row],[Reference Number]],"")</f>
        <v/>
      </c>
      <c r="AM1833" s="46" t="str">
        <f>TRIM(Table1[[#This Row],[Line '#]])</f>
        <v/>
      </c>
      <c r="AN1833" s="46" t="str">
        <f>TRIM(Table1[[#This Row],[Account]])</f>
        <v/>
      </c>
      <c r="AO1833" s="46" t="str">
        <f>IF(Table1[[#This Row],[Posting Date]]&lt;&gt;"",$D$5,"")</f>
        <v/>
      </c>
      <c r="AP1833" s="46" t="str">
        <f>TRIM(Table1[[#This Row],[Departments-Prgrams]])</f>
        <v/>
      </c>
      <c r="AQ1833" s="46" t="str">
        <f>TRIM(Table1[[#This Row],[Grant]])</f>
        <v/>
      </c>
      <c r="AR1833" s="46" t="str">
        <f>TRIM(Table1[[#This Row],[Staff ID]])</f>
        <v/>
      </c>
      <c r="AS1833" s="46" t="str">
        <f>IF(TRIM(Table1[[#This Row],[Budget Code]])=0,"",TRIM(Table1[[#This Row],[Budget Code]]))</f>
        <v/>
      </c>
      <c r="AT1833" s="46" t="str">
        <f>IF(Table1[[#This Row],[Line Description]]&lt;&gt;"",Table1[[#This Row],[Line Description]],"")</f>
        <v/>
      </c>
      <c r="AU1833" s="46" t="str">
        <f>IF(Table1[[#This Row],[Cur_Amount Debit]]&gt;0,ROUND(Table1[[#This Row],[Cur_Amount Debit]],2),"")</f>
        <v/>
      </c>
      <c r="AV1833" s="46" t="str">
        <f>IF(Table1[[#This Row],[Cur_Amount Credit]]&gt;0,ROUND(Table1[[#This Row],[Cur_Amount Credit]],2),"")</f>
        <v/>
      </c>
      <c r="AW1833" s="46" t="str">
        <f>LEFT(Table1[[#This Row],[Cur]],3)</f>
        <v/>
      </c>
      <c r="AX1833" s="59"/>
      <c r="AY1833" s="46"/>
      <c r="AZ1833" s="46" t="str">
        <f>IF(Table1[[#This Row],[Cur]]&lt;&gt;"",IF(Table1[[#This Row],[Cur]]="USD","",ExchangeRate),"")</f>
        <v/>
      </c>
      <c r="BA1833" s="46" t="str">
        <f>IF(Table1[[#This Row],[Grant]]&lt;&gt;"",VLOOKUP(Table1[[#This Row],[Grant]],Grants!B:D,3),"")</f>
        <v/>
      </c>
      <c r="BB1833" s="46" t="str">
        <f>TRIM(Table1[[#This Row],[Vendor ID]])</f>
        <v/>
      </c>
      <c r="BC1833">
        <f>IF(Table1[[#This Row],[Reference Number]]=Q1832,BC1832,BC1832+1)</f>
        <v>2</v>
      </c>
    </row>
    <row r="1834" spans="1:55" ht="11.25" hidden="1" customHeight="1">
      <c r="A1834" s="1"/>
      <c r="B1834" s="88" t="str">
        <f>IF(Table1[[#This Row],[Posting Date]]&lt;&gt;"",IF(Table1[[#This Row],[Reference Number]]=Q1833,B1833+1,1),"")</f>
        <v/>
      </c>
      <c r="C1834" s="61"/>
      <c r="D1834" s="61"/>
      <c r="E1834" s="218"/>
      <c r="F1834" s="143" t="str">
        <f>IFERROR(IF(VLOOKUP(Table1[[#This Row],[Budget Code Description]],Dimentions!$X$6:$AC$132,2,FALSE)="","",VLOOKUP(Table1[[#This Row],[Budget Code Description]],Dimentions!$X$6:$AC$132,2,FALSE)),"")</f>
        <v/>
      </c>
      <c r="G1834" s="143" t="str">
        <f>IFERROR(VLOOKUP(Table1[[#This Row],[Budget Code Description]],Dimentions!$X$6:$AC$132,3,FALSE),"")</f>
        <v/>
      </c>
      <c r="H1834" s="64" t="str">
        <f>IFERROR(VLOOKUP(Table1[[#This Row],[Account]],Dimentions!$S$6:$V$233,2,FALSE),"")</f>
        <v/>
      </c>
      <c r="I1834" s="62">
        <f>_xlfn.NUMBERVALUE(LEFT(Table1[[#This Row],[Account]],1))</f>
        <v>0</v>
      </c>
      <c r="J1834" s="62" t="str">
        <f>IFERROR(VLOOKUP(Table1[[#This Row],[Budget Code Description]],Table6[#All],7,FALSE),"")</f>
        <v/>
      </c>
      <c r="K1834" s="143" t="str">
        <f>IFERROR(VLOOKUP(Table1[[#This Row],[Budget Code Description]],Table6[#All],8,FALSE),"")</f>
        <v/>
      </c>
      <c r="L1834" s="63"/>
      <c r="M1834" s="65" t="str">
        <f>IFERROR(VLOOKUP(Table1[[#This Row],[Staff ID]],Table2[],2,FALSE),"")</f>
        <v/>
      </c>
      <c r="N1834" s="211" t="str">
        <f>IFERROR(IF(VLOOKUP(Table1[[#This Row],[Budget Code Description]],Dimentions!$X$6:$AC$97,4,FALSE)="","",VLOOKUP(Table1[[#This Row],[Budget Code Description]],Dimentions!$X$6:$AC$97,4,FALSE)),"")</f>
        <v/>
      </c>
      <c r="O1834" s="65" t="str">
        <f>IFERROR(VLOOKUP(Table1[[#This Row],[Vendor ID]],Table549[],2,FALSE),"")</f>
        <v/>
      </c>
      <c r="P1834" s="63"/>
      <c r="Q1834" s="143" t="str">
        <f>IF(Table1[[#This Row],[Posting Date]]&lt;&gt;"",$D$9,"")</f>
        <v/>
      </c>
      <c r="R1834" s="159" t="str">
        <f>IF(Table1[[#This Row],[Posting Date]]&lt;&gt;"",$D$10,"")</f>
        <v/>
      </c>
      <c r="S1834" s="66"/>
      <c r="T1834" s="63"/>
      <c r="U1834" s="67"/>
      <c r="V1834" s="67"/>
      <c r="W1834" s="67" t="str">
        <f t="shared" si="29"/>
        <v/>
      </c>
      <c r="X1834" s="161" t="str">
        <f>IF(E1834="","",(IF(Table1[[#This Row],[Cur]]="USD",Table1[[#This Row],[Cur_Amount Debit]],Table1[[#This Row],[Cur_Amount Debit]]/Table1[[#This Row],[Exchange Rate]])))</f>
        <v/>
      </c>
      <c r="Y1834" s="161" t="str">
        <f>IF(E1834="","",(IF(Table1[[#This Row],[Cur]]="USD",Table1[[#This Row],[Cur_Amount Credit]],Table1[[#This Row],[Cur_Amount Credit]]/ExchangeRate)))</f>
        <v/>
      </c>
      <c r="Z1834" s="203" t="str">
        <f>IF(E1834="","",(Table1[[#This Row],[Debit USD]]-Table1[[#This Row],[Credit USD]]))</f>
        <v/>
      </c>
      <c r="AA1834" s="122"/>
      <c r="AB1834" s="1"/>
      <c r="AC1834" s="15"/>
      <c r="AD1834" s="15" t="str">
        <f>IF(AND(OR(Table1[[#This Row],[Account]]="15030",Table1[[#This Row],[Account]]="15035",Table1[[#This Row],[Account]]="20150"),Table1[[#This Row],[Vendor ID]]=""),1,"")</f>
        <v/>
      </c>
      <c r="AE1834" s="15"/>
      <c r="AF1834" s="15"/>
      <c r="AG1834" s="15"/>
      <c r="AH1834" s="46" t="str">
        <f>IF(Table1[[#This Row],[Posting Date]]&lt;&gt;"","GJ-"&amp;CountryID,"")</f>
        <v/>
      </c>
      <c r="AI1834" s="59" t="str">
        <f>IF(Table1[[#This Row],[Posting Date]]&lt;&gt;"",Table1[[#This Row],[Posting Date]],"")</f>
        <v/>
      </c>
      <c r="AJ1834" s="46"/>
      <c r="AK1834" s="46" t="str">
        <f>IF(Table1[[#This Row],[Description]]&lt;&gt;"",Table1[[#This Row],[Description]],"")</f>
        <v/>
      </c>
      <c r="AL1834" s="46" t="str">
        <f>IF(Table1[[#This Row],[Posting Date]]&lt;&gt;"",Table1[[#This Row],[Reference Number]],"")</f>
        <v/>
      </c>
      <c r="AM1834" s="46" t="str">
        <f>TRIM(Table1[[#This Row],[Line '#]])</f>
        <v/>
      </c>
      <c r="AN1834" s="46" t="str">
        <f>TRIM(Table1[[#This Row],[Account]])</f>
        <v/>
      </c>
      <c r="AO1834" s="46" t="str">
        <f>IF(Table1[[#This Row],[Posting Date]]&lt;&gt;"",$D$5,"")</f>
        <v/>
      </c>
      <c r="AP1834" s="46" t="str">
        <f>TRIM(Table1[[#This Row],[Departments-Prgrams]])</f>
        <v/>
      </c>
      <c r="AQ1834" s="46" t="str">
        <f>TRIM(Table1[[#This Row],[Grant]])</f>
        <v/>
      </c>
      <c r="AR1834" s="46" t="str">
        <f>TRIM(Table1[[#This Row],[Staff ID]])</f>
        <v/>
      </c>
      <c r="AS1834" s="46" t="str">
        <f>IF(TRIM(Table1[[#This Row],[Budget Code]])=0,"",TRIM(Table1[[#This Row],[Budget Code]]))</f>
        <v/>
      </c>
      <c r="AT1834" s="46" t="str">
        <f>IF(Table1[[#This Row],[Line Description]]&lt;&gt;"",Table1[[#This Row],[Line Description]],"")</f>
        <v/>
      </c>
      <c r="AU1834" s="46" t="str">
        <f>IF(Table1[[#This Row],[Cur_Amount Debit]]&gt;0,ROUND(Table1[[#This Row],[Cur_Amount Debit]],2),"")</f>
        <v/>
      </c>
      <c r="AV1834" s="46" t="str">
        <f>IF(Table1[[#This Row],[Cur_Amount Credit]]&gt;0,ROUND(Table1[[#This Row],[Cur_Amount Credit]],2),"")</f>
        <v/>
      </c>
      <c r="AW1834" s="46" t="str">
        <f>LEFT(Table1[[#This Row],[Cur]],3)</f>
        <v/>
      </c>
      <c r="AX1834" s="59"/>
      <c r="AY1834" s="46"/>
      <c r="AZ1834" s="46" t="str">
        <f>IF(Table1[[#This Row],[Cur]]&lt;&gt;"",IF(Table1[[#This Row],[Cur]]="USD","",ExchangeRate),"")</f>
        <v/>
      </c>
      <c r="BA1834" s="46" t="str">
        <f>IF(Table1[[#This Row],[Grant]]&lt;&gt;"",VLOOKUP(Table1[[#This Row],[Grant]],Grants!B:D,3),"")</f>
        <v/>
      </c>
      <c r="BB1834" s="46" t="str">
        <f>TRIM(Table1[[#This Row],[Vendor ID]])</f>
        <v/>
      </c>
      <c r="BC1834">
        <f>IF(Table1[[#This Row],[Reference Number]]=Q1833,BC1833,BC1833+1)</f>
        <v>2</v>
      </c>
    </row>
    <row r="1835" spans="1:55" ht="11.25" hidden="1" customHeight="1">
      <c r="A1835" s="1"/>
      <c r="B1835" s="88" t="str">
        <f>IF(Table1[[#This Row],[Posting Date]]&lt;&gt;"",IF(Table1[[#This Row],[Reference Number]]=Q1834,B1834+1,1),"")</f>
        <v/>
      </c>
      <c r="C1835" s="61"/>
      <c r="D1835" s="61"/>
      <c r="E1835" s="218"/>
      <c r="F1835" s="143" t="str">
        <f>IFERROR(IF(VLOOKUP(Table1[[#This Row],[Budget Code Description]],Dimentions!$X$6:$AC$132,2,FALSE)="","",VLOOKUP(Table1[[#This Row],[Budget Code Description]],Dimentions!$X$6:$AC$132,2,FALSE)),"")</f>
        <v/>
      </c>
      <c r="G1835" s="143" t="str">
        <f>IFERROR(VLOOKUP(Table1[[#This Row],[Budget Code Description]],Dimentions!$X$6:$AC$132,3,FALSE),"")</f>
        <v/>
      </c>
      <c r="H1835" s="64" t="str">
        <f>IFERROR(VLOOKUP(Table1[[#This Row],[Account]],Dimentions!$S$6:$V$233,2,FALSE),"")</f>
        <v/>
      </c>
      <c r="I1835" s="62">
        <f>_xlfn.NUMBERVALUE(LEFT(Table1[[#This Row],[Account]],1))</f>
        <v>0</v>
      </c>
      <c r="J1835" s="62" t="str">
        <f>IFERROR(VLOOKUP(Table1[[#This Row],[Budget Code Description]],Table6[#All],7,FALSE),"")</f>
        <v/>
      </c>
      <c r="K1835" s="143" t="str">
        <f>IFERROR(VLOOKUP(Table1[[#This Row],[Budget Code Description]],Table6[#All],8,FALSE),"")</f>
        <v/>
      </c>
      <c r="L1835" s="63"/>
      <c r="M1835" s="65" t="str">
        <f>IFERROR(VLOOKUP(Table1[[#This Row],[Staff ID]],Table2[],2,FALSE),"")</f>
        <v/>
      </c>
      <c r="N1835" s="211" t="str">
        <f>IFERROR(IF(VLOOKUP(Table1[[#This Row],[Budget Code Description]],Dimentions!$X$6:$AC$97,4,FALSE)="","",VLOOKUP(Table1[[#This Row],[Budget Code Description]],Dimentions!$X$6:$AC$97,4,FALSE)),"")</f>
        <v/>
      </c>
      <c r="O1835" s="65" t="str">
        <f>IFERROR(VLOOKUP(Table1[[#This Row],[Vendor ID]],Table549[],2,FALSE),"")</f>
        <v/>
      </c>
      <c r="P1835" s="63"/>
      <c r="Q1835" s="143" t="str">
        <f>IF(Table1[[#This Row],[Posting Date]]&lt;&gt;"",$D$9,"")</f>
        <v/>
      </c>
      <c r="R1835" s="159" t="str">
        <f>IF(Table1[[#This Row],[Posting Date]]&lt;&gt;"",$D$10,"")</f>
        <v/>
      </c>
      <c r="S1835" s="66"/>
      <c r="T1835" s="63"/>
      <c r="U1835" s="67"/>
      <c r="V1835" s="67"/>
      <c r="W1835" s="67" t="str">
        <f t="shared" si="29"/>
        <v/>
      </c>
      <c r="X1835" s="161" t="str">
        <f>IF(E1835="","",(IF(Table1[[#This Row],[Cur]]="USD",Table1[[#This Row],[Cur_Amount Debit]],Table1[[#This Row],[Cur_Amount Debit]]/Table1[[#This Row],[Exchange Rate]])))</f>
        <v/>
      </c>
      <c r="Y1835" s="161" t="str">
        <f>IF(E1835="","",(IF(Table1[[#This Row],[Cur]]="USD",Table1[[#This Row],[Cur_Amount Credit]],Table1[[#This Row],[Cur_Amount Credit]]/ExchangeRate)))</f>
        <v/>
      </c>
      <c r="Z1835" s="203" t="str">
        <f>IF(E1835="","",(Table1[[#This Row],[Debit USD]]-Table1[[#This Row],[Credit USD]]))</f>
        <v/>
      </c>
      <c r="AA1835" s="122"/>
      <c r="AB1835" s="1"/>
      <c r="AC1835" s="15"/>
      <c r="AD1835" s="15" t="str">
        <f>IF(AND(OR(Table1[[#This Row],[Account]]="15030",Table1[[#This Row],[Account]]="15035",Table1[[#This Row],[Account]]="20150"),Table1[[#This Row],[Vendor ID]]=""),1,"")</f>
        <v/>
      </c>
      <c r="AE1835" s="15"/>
      <c r="AF1835" s="15"/>
      <c r="AG1835" s="15"/>
      <c r="AH1835" s="46" t="str">
        <f>IF(Table1[[#This Row],[Posting Date]]&lt;&gt;"","GJ-"&amp;CountryID,"")</f>
        <v/>
      </c>
      <c r="AI1835" s="59" t="str">
        <f>IF(Table1[[#This Row],[Posting Date]]&lt;&gt;"",Table1[[#This Row],[Posting Date]],"")</f>
        <v/>
      </c>
      <c r="AJ1835" s="46"/>
      <c r="AK1835" s="46" t="str">
        <f>IF(Table1[[#This Row],[Description]]&lt;&gt;"",Table1[[#This Row],[Description]],"")</f>
        <v/>
      </c>
      <c r="AL1835" s="46" t="str">
        <f>IF(Table1[[#This Row],[Posting Date]]&lt;&gt;"",Table1[[#This Row],[Reference Number]],"")</f>
        <v/>
      </c>
      <c r="AM1835" s="46" t="str">
        <f>TRIM(Table1[[#This Row],[Line '#]])</f>
        <v/>
      </c>
      <c r="AN1835" s="46" t="str">
        <f>TRIM(Table1[[#This Row],[Account]])</f>
        <v/>
      </c>
      <c r="AO1835" s="46" t="str">
        <f>IF(Table1[[#This Row],[Posting Date]]&lt;&gt;"",$D$5,"")</f>
        <v/>
      </c>
      <c r="AP1835" s="46" t="str">
        <f>TRIM(Table1[[#This Row],[Departments-Prgrams]])</f>
        <v/>
      </c>
      <c r="AQ1835" s="46" t="str">
        <f>TRIM(Table1[[#This Row],[Grant]])</f>
        <v/>
      </c>
      <c r="AR1835" s="46" t="str">
        <f>TRIM(Table1[[#This Row],[Staff ID]])</f>
        <v/>
      </c>
      <c r="AS1835" s="46" t="str">
        <f>IF(TRIM(Table1[[#This Row],[Budget Code]])=0,"",TRIM(Table1[[#This Row],[Budget Code]]))</f>
        <v/>
      </c>
      <c r="AT1835" s="46" t="str">
        <f>IF(Table1[[#This Row],[Line Description]]&lt;&gt;"",Table1[[#This Row],[Line Description]],"")</f>
        <v/>
      </c>
      <c r="AU1835" s="46" t="str">
        <f>IF(Table1[[#This Row],[Cur_Amount Debit]]&gt;0,ROUND(Table1[[#This Row],[Cur_Amount Debit]],2),"")</f>
        <v/>
      </c>
      <c r="AV1835" s="46" t="str">
        <f>IF(Table1[[#This Row],[Cur_Amount Credit]]&gt;0,ROUND(Table1[[#This Row],[Cur_Amount Credit]],2),"")</f>
        <v/>
      </c>
      <c r="AW1835" s="46" t="str">
        <f>LEFT(Table1[[#This Row],[Cur]],3)</f>
        <v/>
      </c>
      <c r="AX1835" s="59"/>
      <c r="AY1835" s="46"/>
      <c r="AZ1835" s="46" t="str">
        <f>IF(Table1[[#This Row],[Cur]]&lt;&gt;"",IF(Table1[[#This Row],[Cur]]="USD","",ExchangeRate),"")</f>
        <v/>
      </c>
      <c r="BA1835" s="46" t="str">
        <f>IF(Table1[[#This Row],[Grant]]&lt;&gt;"",VLOOKUP(Table1[[#This Row],[Grant]],Grants!B:D,3),"")</f>
        <v/>
      </c>
      <c r="BB1835" s="46" t="str">
        <f>TRIM(Table1[[#This Row],[Vendor ID]])</f>
        <v/>
      </c>
      <c r="BC1835">
        <f>IF(Table1[[#This Row],[Reference Number]]=Q1834,BC1834,BC1834+1)</f>
        <v>2</v>
      </c>
    </row>
    <row r="1836" spans="1:55" ht="11.25" hidden="1" customHeight="1">
      <c r="A1836" s="1"/>
      <c r="B1836" s="88" t="str">
        <f>IF(Table1[[#This Row],[Posting Date]]&lt;&gt;"",IF(Table1[[#This Row],[Reference Number]]=Q1835,B1835+1,1),"")</f>
        <v/>
      </c>
      <c r="C1836" s="61"/>
      <c r="D1836" s="61"/>
      <c r="E1836" s="218"/>
      <c r="F1836" s="143" t="str">
        <f>IFERROR(IF(VLOOKUP(Table1[[#This Row],[Budget Code Description]],Dimentions!$X$6:$AC$132,2,FALSE)="","",VLOOKUP(Table1[[#This Row],[Budget Code Description]],Dimentions!$X$6:$AC$132,2,FALSE)),"")</f>
        <v/>
      </c>
      <c r="G1836" s="143" t="str">
        <f>IFERROR(VLOOKUP(Table1[[#This Row],[Budget Code Description]],Dimentions!$X$6:$AC$132,3,FALSE),"")</f>
        <v/>
      </c>
      <c r="H1836" s="64" t="str">
        <f>IFERROR(VLOOKUP(Table1[[#This Row],[Account]],Dimentions!$S$6:$V$233,2,FALSE),"")</f>
        <v/>
      </c>
      <c r="I1836" s="62">
        <f>_xlfn.NUMBERVALUE(LEFT(Table1[[#This Row],[Account]],1))</f>
        <v>0</v>
      </c>
      <c r="J1836" s="62" t="str">
        <f>IFERROR(VLOOKUP(Table1[[#This Row],[Budget Code Description]],Table6[#All],7,FALSE),"")</f>
        <v/>
      </c>
      <c r="K1836" s="143" t="str">
        <f>IFERROR(VLOOKUP(Table1[[#This Row],[Budget Code Description]],Table6[#All],8,FALSE),"")</f>
        <v/>
      </c>
      <c r="L1836" s="63"/>
      <c r="M1836" s="65" t="str">
        <f>IFERROR(VLOOKUP(Table1[[#This Row],[Staff ID]],Table2[],2,FALSE),"")</f>
        <v/>
      </c>
      <c r="N1836" s="211" t="str">
        <f>IFERROR(IF(VLOOKUP(Table1[[#This Row],[Budget Code Description]],Dimentions!$X$6:$AC$97,4,FALSE)="","",VLOOKUP(Table1[[#This Row],[Budget Code Description]],Dimentions!$X$6:$AC$97,4,FALSE)),"")</f>
        <v/>
      </c>
      <c r="O1836" s="65" t="str">
        <f>IFERROR(VLOOKUP(Table1[[#This Row],[Vendor ID]],Table549[],2,FALSE),"")</f>
        <v/>
      </c>
      <c r="P1836" s="63"/>
      <c r="Q1836" s="143" t="str">
        <f>IF(Table1[[#This Row],[Posting Date]]&lt;&gt;"",$D$9,"")</f>
        <v/>
      </c>
      <c r="R1836" s="159" t="str">
        <f>IF(Table1[[#This Row],[Posting Date]]&lt;&gt;"",$D$10,"")</f>
        <v/>
      </c>
      <c r="S1836" s="66"/>
      <c r="T1836" s="63"/>
      <c r="U1836" s="67"/>
      <c r="V1836" s="67"/>
      <c r="W1836" s="67" t="str">
        <f t="shared" si="29"/>
        <v/>
      </c>
      <c r="X1836" s="161" t="str">
        <f>IF(E1836="","",(IF(Table1[[#This Row],[Cur]]="USD",Table1[[#This Row],[Cur_Amount Debit]],Table1[[#This Row],[Cur_Amount Debit]]/Table1[[#This Row],[Exchange Rate]])))</f>
        <v/>
      </c>
      <c r="Y1836" s="161" t="str">
        <f>IF(E1836="","",(IF(Table1[[#This Row],[Cur]]="USD",Table1[[#This Row],[Cur_Amount Credit]],Table1[[#This Row],[Cur_Amount Credit]]/ExchangeRate)))</f>
        <v/>
      </c>
      <c r="Z1836" s="203" t="str">
        <f>IF(E1836="","",(Table1[[#This Row],[Debit USD]]-Table1[[#This Row],[Credit USD]]))</f>
        <v/>
      </c>
      <c r="AA1836" s="122"/>
      <c r="AB1836" s="1"/>
      <c r="AC1836" s="15"/>
      <c r="AD1836" s="15" t="str">
        <f>IF(AND(OR(Table1[[#This Row],[Account]]="15030",Table1[[#This Row],[Account]]="15035",Table1[[#This Row],[Account]]="20150"),Table1[[#This Row],[Vendor ID]]=""),1,"")</f>
        <v/>
      </c>
      <c r="AE1836" s="15"/>
      <c r="AF1836" s="15"/>
      <c r="AG1836" s="15"/>
      <c r="AH1836" s="46" t="str">
        <f>IF(Table1[[#This Row],[Posting Date]]&lt;&gt;"","GJ-"&amp;CountryID,"")</f>
        <v/>
      </c>
      <c r="AI1836" s="59" t="str">
        <f>IF(Table1[[#This Row],[Posting Date]]&lt;&gt;"",Table1[[#This Row],[Posting Date]],"")</f>
        <v/>
      </c>
      <c r="AJ1836" s="46"/>
      <c r="AK1836" s="46" t="str">
        <f>IF(Table1[[#This Row],[Description]]&lt;&gt;"",Table1[[#This Row],[Description]],"")</f>
        <v/>
      </c>
      <c r="AL1836" s="46" t="str">
        <f>IF(Table1[[#This Row],[Posting Date]]&lt;&gt;"",Table1[[#This Row],[Reference Number]],"")</f>
        <v/>
      </c>
      <c r="AM1836" s="46" t="str">
        <f>TRIM(Table1[[#This Row],[Line '#]])</f>
        <v/>
      </c>
      <c r="AN1836" s="46" t="str">
        <f>TRIM(Table1[[#This Row],[Account]])</f>
        <v/>
      </c>
      <c r="AO1836" s="46" t="str">
        <f>IF(Table1[[#This Row],[Posting Date]]&lt;&gt;"",$D$5,"")</f>
        <v/>
      </c>
      <c r="AP1836" s="46" t="str">
        <f>TRIM(Table1[[#This Row],[Departments-Prgrams]])</f>
        <v/>
      </c>
      <c r="AQ1836" s="46" t="str">
        <f>TRIM(Table1[[#This Row],[Grant]])</f>
        <v/>
      </c>
      <c r="AR1836" s="46" t="str">
        <f>TRIM(Table1[[#This Row],[Staff ID]])</f>
        <v/>
      </c>
      <c r="AS1836" s="46" t="str">
        <f>IF(TRIM(Table1[[#This Row],[Budget Code]])=0,"",TRIM(Table1[[#This Row],[Budget Code]]))</f>
        <v/>
      </c>
      <c r="AT1836" s="46" t="str">
        <f>IF(Table1[[#This Row],[Line Description]]&lt;&gt;"",Table1[[#This Row],[Line Description]],"")</f>
        <v/>
      </c>
      <c r="AU1836" s="46" t="str">
        <f>IF(Table1[[#This Row],[Cur_Amount Debit]]&gt;0,ROUND(Table1[[#This Row],[Cur_Amount Debit]],2),"")</f>
        <v/>
      </c>
      <c r="AV1836" s="46" t="str">
        <f>IF(Table1[[#This Row],[Cur_Amount Credit]]&gt;0,ROUND(Table1[[#This Row],[Cur_Amount Credit]],2),"")</f>
        <v/>
      </c>
      <c r="AW1836" s="46" t="str">
        <f>LEFT(Table1[[#This Row],[Cur]],3)</f>
        <v/>
      </c>
      <c r="AX1836" s="59"/>
      <c r="AY1836" s="46"/>
      <c r="AZ1836" s="46" t="str">
        <f>IF(Table1[[#This Row],[Cur]]&lt;&gt;"",IF(Table1[[#This Row],[Cur]]="USD","",ExchangeRate),"")</f>
        <v/>
      </c>
      <c r="BA1836" s="46" t="str">
        <f>IF(Table1[[#This Row],[Grant]]&lt;&gt;"",VLOOKUP(Table1[[#This Row],[Grant]],Grants!B:D,3),"")</f>
        <v/>
      </c>
      <c r="BB1836" s="46" t="str">
        <f>TRIM(Table1[[#This Row],[Vendor ID]])</f>
        <v/>
      </c>
      <c r="BC1836">
        <f>IF(Table1[[#This Row],[Reference Number]]=Q1835,BC1835,BC1835+1)</f>
        <v>2</v>
      </c>
    </row>
    <row r="1837" spans="1:55" ht="11.25" hidden="1" customHeight="1">
      <c r="A1837" s="1"/>
      <c r="B1837" s="88" t="str">
        <f>IF(Table1[[#This Row],[Posting Date]]&lt;&gt;"",IF(Table1[[#This Row],[Reference Number]]=Q1836,B1836+1,1),"")</f>
        <v/>
      </c>
      <c r="C1837" s="61"/>
      <c r="D1837" s="61"/>
      <c r="E1837" s="218"/>
      <c r="F1837" s="143" t="str">
        <f>IFERROR(IF(VLOOKUP(Table1[[#This Row],[Budget Code Description]],Dimentions!$X$6:$AC$132,2,FALSE)="","",VLOOKUP(Table1[[#This Row],[Budget Code Description]],Dimentions!$X$6:$AC$132,2,FALSE)),"")</f>
        <v/>
      </c>
      <c r="G1837" s="143" t="str">
        <f>IFERROR(VLOOKUP(Table1[[#This Row],[Budget Code Description]],Dimentions!$X$6:$AC$132,3,FALSE),"")</f>
        <v/>
      </c>
      <c r="H1837" s="64" t="str">
        <f>IFERROR(VLOOKUP(Table1[[#This Row],[Account]],Dimentions!$S$6:$V$233,2,FALSE),"")</f>
        <v/>
      </c>
      <c r="I1837" s="62">
        <f>_xlfn.NUMBERVALUE(LEFT(Table1[[#This Row],[Account]],1))</f>
        <v>0</v>
      </c>
      <c r="J1837" s="62" t="str">
        <f>IFERROR(VLOOKUP(Table1[[#This Row],[Budget Code Description]],Table6[#All],7,FALSE),"")</f>
        <v/>
      </c>
      <c r="K1837" s="143" t="str">
        <f>IFERROR(VLOOKUP(Table1[[#This Row],[Budget Code Description]],Table6[#All],8,FALSE),"")</f>
        <v/>
      </c>
      <c r="L1837" s="63"/>
      <c r="M1837" s="65" t="str">
        <f>IFERROR(VLOOKUP(Table1[[#This Row],[Staff ID]],Table2[],2,FALSE),"")</f>
        <v/>
      </c>
      <c r="N1837" s="211" t="str">
        <f>IFERROR(IF(VLOOKUP(Table1[[#This Row],[Budget Code Description]],Dimentions!$X$6:$AC$97,4,FALSE)="","",VLOOKUP(Table1[[#This Row],[Budget Code Description]],Dimentions!$X$6:$AC$97,4,FALSE)),"")</f>
        <v/>
      </c>
      <c r="O1837" s="65" t="str">
        <f>IFERROR(VLOOKUP(Table1[[#This Row],[Vendor ID]],Table549[],2,FALSE),"")</f>
        <v/>
      </c>
      <c r="P1837" s="63"/>
      <c r="Q1837" s="143" t="str">
        <f>IF(Table1[[#This Row],[Posting Date]]&lt;&gt;"",$D$9,"")</f>
        <v/>
      </c>
      <c r="R1837" s="159" t="str">
        <f>IF(Table1[[#This Row],[Posting Date]]&lt;&gt;"",$D$10,"")</f>
        <v/>
      </c>
      <c r="S1837" s="66"/>
      <c r="T1837" s="63"/>
      <c r="U1837" s="67"/>
      <c r="V1837" s="67"/>
      <c r="W1837" s="67" t="str">
        <f t="shared" si="29"/>
        <v/>
      </c>
      <c r="X1837" s="161" t="str">
        <f>IF(E1837="","",(IF(Table1[[#This Row],[Cur]]="USD",Table1[[#This Row],[Cur_Amount Debit]],Table1[[#This Row],[Cur_Amount Debit]]/Table1[[#This Row],[Exchange Rate]])))</f>
        <v/>
      </c>
      <c r="Y1837" s="161" t="str">
        <f>IF(E1837="","",(IF(Table1[[#This Row],[Cur]]="USD",Table1[[#This Row],[Cur_Amount Credit]],Table1[[#This Row],[Cur_Amount Credit]]/ExchangeRate)))</f>
        <v/>
      </c>
      <c r="Z1837" s="203" t="str">
        <f>IF(E1837="","",(Table1[[#This Row],[Debit USD]]-Table1[[#This Row],[Credit USD]]))</f>
        <v/>
      </c>
      <c r="AA1837" s="122"/>
      <c r="AB1837" s="1"/>
      <c r="AC1837" s="15"/>
      <c r="AD1837" s="15" t="str">
        <f>IF(AND(OR(Table1[[#This Row],[Account]]="15030",Table1[[#This Row],[Account]]="15035",Table1[[#This Row],[Account]]="20150"),Table1[[#This Row],[Vendor ID]]=""),1,"")</f>
        <v/>
      </c>
      <c r="AE1837" s="15"/>
      <c r="AF1837" s="15"/>
      <c r="AG1837" s="15"/>
      <c r="AH1837" s="46" t="str">
        <f>IF(Table1[[#This Row],[Posting Date]]&lt;&gt;"","GJ-"&amp;CountryID,"")</f>
        <v/>
      </c>
      <c r="AI1837" s="59" t="str">
        <f>IF(Table1[[#This Row],[Posting Date]]&lt;&gt;"",Table1[[#This Row],[Posting Date]],"")</f>
        <v/>
      </c>
      <c r="AJ1837" s="46"/>
      <c r="AK1837" s="46" t="str">
        <f>IF(Table1[[#This Row],[Description]]&lt;&gt;"",Table1[[#This Row],[Description]],"")</f>
        <v/>
      </c>
      <c r="AL1837" s="46" t="str">
        <f>IF(Table1[[#This Row],[Posting Date]]&lt;&gt;"",Table1[[#This Row],[Reference Number]],"")</f>
        <v/>
      </c>
      <c r="AM1837" s="46" t="str">
        <f>TRIM(Table1[[#This Row],[Line '#]])</f>
        <v/>
      </c>
      <c r="AN1837" s="46" t="str">
        <f>TRIM(Table1[[#This Row],[Account]])</f>
        <v/>
      </c>
      <c r="AO1837" s="46" t="str">
        <f>IF(Table1[[#This Row],[Posting Date]]&lt;&gt;"",$D$5,"")</f>
        <v/>
      </c>
      <c r="AP1837" s="46" t="str">
        <f>TRIM(Table1[[#This Row],[Departments-Prgrams]])</f>
        <v/>
      </c>
      <c r="AQ1837" s="46" t="str">
        <f>TRIM(Table1[[#This Row],[Grant]])</f>
        <v/>
      </c>
      <c r="AR1837" s="46" t="str">
        <f>TRIM(Table1[[#This Row],[Staff ID]])</f>
        <v/>
      </c>
      <c r="AS1837" s="46" t="str">
        <f>IF(TRIM(Table1[[#This Row],[Budget Code]])=0,"",TRIM(Table1[[#This Row],[Budget Code]]))</f>
        <v/>
      </c>
      <c r="AT1837" s="46" t="str">
        <f>IF(Table1[[#This Row],[Line Description]]&lt;&gt;"",Table1[[#This Row],[Line Description]],"")</f>
        <v/>
      </c>
      <c r="AU1837" s="46" t="str">
        <f>IF(Table1[[#This Row],[Cur_Amount Debit]]&gt;0,ROUND(Table1[[#This Row],[Cur_Amount Debit]],2),"")</f>
        <v/>
      </c>
      <c r="AV1837" s="46" t="str">
        <f>IF(Table1[[#This Row],[Cur_Amount Credit]]&gt;0,ROUND(Table1[[#This Row],[Cur_Amount Credit]],2),"")</f>
        <v/>
      </c>
      <c r="AW1837" s="46" t="str">
        <f>LEFT(Table1[[#This Row],[Cur]],3)</f>
        <v/>
      </c>
      <c r="AX1837" s="59"/>
      <c r="AY1837" s="46"/>
      <c r="AZ1837" s="46" t="str">
        <f>IF(Table1[[#This Row],[Cur]]&lt;&gt;"",IF(Table1[[#This Row],[Cur]]="USD","",ExchangeRate),"")</f>
        <v/>
      </c>
      <c r="BA1837" s="46" t="str">
        <f>IF(Table1[[#This Row],[Grant]]&lt;&gt;"",VLOOKUP(Table1[[#This Row],[Grant]],Grants!B:D,3),"")</f>
        <v/>
      </c>
      <c r="BB1837" s="46" t="str">
        <f>TRIM(Table1[[#This Row],[Vendor ID]])</f>
        <v/>
      </c>
      <c r="BC1837">
        <f>IF(Table1[[#This Row],[Reference Number]]=Q1836,BC1836,BC1836+1)</f>
        <v>2</v>
      </c>
    </row>
    <row r="1838" spans="1:55" ht="11.25" hidden="1" customHeight="1">
      <c r="A1838" s="1"/>
      <c r="B1838" s="88" t="str">
        <f>IF(Table1[[#This Row],[Posting Date]]&lt;&gt;"",IF(Table1[[#This Row],[Reference Number]]=Q1837,B1837+1,1),"")</f>
        <v/>
      </c>
      <c r="C1838" s="61"/>
      <c r="D1838" s="61"/>
      <c r="E1838" s="218"/>
      <c r="F1838" s="143" t="str">
        <f>IFERROR(IF(VLOOKUP(Table1[[#This Row],[Budget Code Description]],Dimentions!$X$6:$AC$132,2,FALSE)="","",VLOOKUP(Table1[[#This Row],[Budget Code Description]],Dimentions!$X$6:$AC$132,2,FALSE)),"")</f>
        <v/>
      </c>
      <c r="G1838" s="143" t="str">
        <f>IFERROR(VLOOKUP(Table1[[#This Row],[Budget Code Description]],Dimentions!$X$6:$AC$132,3,FALSE),"")</f>
        <v/>
      </c>
      <c r="H1838" s="64" t="str">
        <f>IFERROR(VLOOKUP(Table1[[#This Row],[Account]],Dimentions!$S$6:$V$233,2,FALSE),"")</f>
        <v/>
      </c>
      <c r="I1838" s="62">
        <f>_xlfn.NUMBERVALUE(LEFT(Table1[[#This Row],[Account]],1))</f>
        <v>0</v>
      </c>
      <c r="J1838" s="62" t="str">
        <f>IFERROR(VLOOKUP(Table1[[#This Row],[Budget Code Description]],Table6[#All],7,FALSE),"")</f>
        <v/>
      </c>
      <c r="K1838" s="143" t="str">
        <f>IFERROR(VLOOKUP(Table1[[#This Row],[Budget Code Description]],Table6[#All],8,FALSE),"")</f>
        <v/>
      </c>
      <c r="L1838" s="63"/>
      <c r="M1838" s="65" t="str">
        <f>IFERROR(VLOOKUP(Table1[[#This Row],[Staff ID]],Table2[],2,FALSE),"")</f>
        <v/>
      </c>
      <c r="N1838" s="211" t="str">
        <f>IFERROR(IF(VLOOKUP(Table1[[#This Row],[Budget Code Description]],Dimentions!$X$6:$AC$97,4,FALSE)="","",VLOOKUP(Table1[[#This Row],[Budget Code Description]],Dimentions!$X$6:$AC$97,4,FALSE)),"")</f>
        <v/>
      </c>
      <c r="O1838" s="65" t="str">
        <f>IFERROR(VLOOKUP(Table1[[#This Row],[Vendor ID]],Table549[],2,FALSE),"")</f>
        <v/>
      </c>
      <c r="P1838" s="63"/>
      <c r="Q1838" s="143" t="str">
        <f>IF(Table1[[#This Row],[Posting Date]]&lt;&gt;"",$D$9,"")</f>
        <v/>
      </c>
      <c r="R1838" s="159" t="str">
        <f>IF(Table1[[#This Row],[Posting Date]]&lt;&gt;"",$D$10,"")</f>
        <v/>
      </c>
      <c r="S1838" s="66"/>
      <c r="T1838" s="63"/>
      <c r="U1838" s="67"/>
      <c r="V1838" s="67"/>
      <c r="W1838" s="67" t="str">
        <f t="shared" si="29"/>
        <v/>
      </c>
      <c r="X1838" s="161" t="str">
        <f>IF(E1838="","",(IF(Table1[[#This Row],[Cur]]="USD",Table1[[#This Row],[Cur_Amount Debit]],Table1[[#This Row],[Cur_Amount Debit]]/Table1[[#This Row],[Exchange Rate]])))</f>
        <v/>
      </c>
      <c r="Y1838" s="161" t="str">
        <f>IF(E1838="","",(IF(Table1[[#This Row],[Cur]]="USD",Table1[[#This Row],[Cur_Amount Credit]],Table1[[#This Row],[Cur_Amount Credit]]/ExchangeRate)))</f>
        <v/>
      </c>
      <c r="Z1838" s="203" t="str">
        <f>IF(E1838="","",(Table1[[#This Row],[Debit USD]]-Table1[[#This Row],[Credit USD]]))</f>
        <v/>
      </c>
      <c r="AA1838" s="122"/>
      <c r="AB1838" s="1"/>
      <c r="AC1838" s="15"/>
      <c r="AD1838" s="15" t="str">
        <f>IF(AND(OR(Table1[[#This Row],[Account]]="15030",Table1[[#This Row],[Account]]="15035",Table1[[#This Row],[Account]]="20150"),Table1[[#This Row],[Vendor ID]]=""),1,"")</f>
        <v/>
      </c>
      <c r="AE1838" s="15"/>
      <c r="AF1838" s="15"/>
      <c r="AG1838" s="15"/>
      <c r="AH1838" s="46" t="str">
        <f>IF(Table1[[#This Row],[Posting Date]]&lt;&gt;"","GJ-"&amp;CountryID,"")</f>
        <v/>
      </c>
      <c r="AI1838" s="59" t="str">
        <f>IF(Table1[[#This Row],[Posting Date]]&lt;&gt;"",Table1[[#This Row],[Posting Date]],"")</f>
        <v/>
      </c>
      <c r="AJ1838" s="46"/>
      <c r="AK1838" s="46" t="str">
        <f>IF(Table1[[#This Row],[Description]]&lt;&gt;"",Table1[[#This Row],[Description]],"")</f>
        <v/>
      </c>
      <c r="AL1838" s="46" t="str">
        <f>IF(Table1[[#This Row],[Posting Date]]&lt;&gt;"",Table1[[#This Row],[Reference Number]],"")</f>
        <v/>
      </c>
      <c r="AM1838" s="46" t="str">
        <f>TRIM(Table1[[#This Row],[Line '#]])</f>
        <v/>
      </c>
      <c r="AN1838" s="46" t="str">
        <f>TRIM(Table1[[#This Row],[Account]])</f>
        <v/>
      </c>
      <c r="AO1838" s="46" t="str">
        <f>IF(Table1[[#This Row],[Posting Date]]&lt;&gt;"",$D$5,"")</f>
        <v/>
      </c>
      <c r="AP1838" s="46" t="str">
        <f>TRIM(Table1[[#This Row],[Departments-Prgrams]])</f>
        <v/>
      </c>
      <c r="AQ1838" s="46" t="str">
        <f>TRIM(Table1[[#This Row],[Grant]])</f>
        <v/>
      </c>
      <c r="AR1838" s="46" t="str">
        <f>TRIM(Table1[[#This Row],[Staff ID]])</f>
        <v/>
      </c>
      <c r="AS1838" s="46" t="str">
        <f>IF(TRIM(Table1[[#This Row],[Budget Code]])=0,"",TRIM(Table1[[#This Row],[Budget Code]]))</f>
        <v/>
      </c>
      <c r="AT1838" s="46" t="str">
        <f>IF(Table1[[#This Row],[Line Description]]&lt;&gt;"",Table1[[#This Row],[Line Description]],"")</f>
        <v/>
      </c>
      <c r="AU1838" s="46" t="str">
        <f>IF(Table1[[#This Row],[Cur_Amount Debit]]&gt;0,ROUND(Table1[[#This Row],[Cur_Amount Debit]],2),"")</f>
        <v/>
      </c>
      <c r="AV1838" s="46" t="str">
        <f>IF(Table1[[#This Row],[Cur_Amount Credit]]&gt;0,ROUND(Table1[[#This Row],[Cur_Amount Credit]],2),"")</f>
        <v/>
      </c>
      <c r="AW1838" s="46" t="str">
        <f>LEFT(Table1[[#This Row],[Cur]],3)</f>
        <v/>
      </c>
      <c r="AX1838" s="59"/>
      <c r="AY1838" s="46"/>
      <c r="AZ1838" s="46" t="str">
        <f>IF(Table1[[#This Row],[Cur]]&lt;&gt;"",IF(Table1[[#This Row],[Cur]]="USD","",ExchangeRate),"")</f>
        <v/>
      </c>
      <c r="BA1838" s="46" t="str">
        <f>IF(Table1[[#This Row],[Grant]]&lt;&gt;"",VLOOKUP(Table1[[#This Row],[Grant]],Grants!B:D,3),"")</f>
        <v/>
      </c>
      <c r="BB1838" s="46" t="str">
        <f>TRIM(Table1[[#This Row],[Vendor ID]])</f>
        <v/>
      </c>
      <c r="BC1838">
        <f>IF(Table1[[#This Row],[Reference Number]]=Q1837,BC1837,BC1837+1)</f>
        <v>2</v>
      </c>
    </row>
    <row r="1839" spans="1:55" ht="11.25" hidden="1" customHeight="1">
      <c r="A1839" s="1"/>
      <c r="B1839" s="88" t="str">
        <f>IF(Table1[[#This Row],[Posting Date]]&lt;&gt;"",IF(Table1[[#This Row],[Reference Number]]=Q1838,B1838+1,1),"")</f>
        <v/>
      </c>
      <c r="C1839" s="61"/>
      <c r="D1839" s="61"/>
      <c r="E1839" s="218"/>
      <c r="F1839" s="143" t="str">
        <f>IFERROR(IF(VLOOKUP(Table1[[#This Row],[Budget Code Description]],Dimentions!$X$6:$AC$132,2,FALSE)="","",VLOOKUP(Table1[[#This Row],[Budget Code Description]],Dimentions!$X$6:$AC$132,2,FALSE)),"")</f>
        <v/>
      </c>
      <c r="G1839" s="143" t="str">
        <f>IFERROR(VLOOKUP(Table1[[#This Row],[Budget Code Description]],Dimentions!$X$6:$AC$132,3,FALSE),"")</f>
        <v/>
      </c>
      <c r="H1839" s="64" t="str">
        <f>IFERROR(VLOOKUP(Table1[[#This Row],[Account]],Dimentions!$S$6:$V$233,2,FALSE),"")</f>
        <v/>
      </c>
      <c r="I1839" s="62">
        <f>_xlfn.NUMBERVALUE(LEFT(Table1[[#This Row],[Account]],1))</f>
        <v>0</v>
      </c>
      <c r="J1839" s="62" t="str">
        <f>IFERROR(VLOOKUP(Table1[[#This Row],[Budget Code Description]],Table6[#All],7,FALSE),"")</f>
        <v/>
      </c>
      <c r="K1839" s="143" t="str">
        <f>IFERROR(VLOOKUP(Table1[[#This Row],[Budget Code Description]],Table6[#All],8,FALSE),"")</f>
        <v/>
      </c>
      <c r="L1839" s="63"/>
      <c r="M1839" s="65" t="str">
        <f>IFERROR(VLOOKUP(Table1[[#This Row],[Staff ID]],Table2[],2,FALSE),"")</f>
        <v/>
      </c>
      <c r="N1839" s="211" t="str">
        <f>IFERROR(IF(VLOOKUP(Table1[[#This Row],[Budget Code Description]],Dimentions!$X$6:$AC$97,4,FALSE)="","",VLOOKUP(Table1[[#This Row],[Budget Code Description]],Dimentions!$X$6:$AC$97,4,FALSE)),"")</f>
        <v/>
      </c>
      <c r="O1839" s="65" t="str">
        <f>IFERROR(VLOOKUP(Table1[[#This Row],[Vendor ID]],Table549[],2,FALSE),"")</f>
        <v/>
      </c>
      <c r="P1839" s="63"/>
      <c r="Q1839" s="143" t="str">
        <f>IF(Table1[[#This Row],[Posting Date]]&lt;&gt;"",$D$9,"")</f>
        <v/>
      </c>
      <c r="R1839" s="159" t="str">
        <f>IF(Table1[[#This Row],[Posting Date]]&lt;&gt;"",$D$10,"")</f>
        <v/>
      </c>
      <c r="S1839" s="66"/>
      <c r="T1839" s="63"/>
      <c r="U1839" s="67"/>
      <c r="V1839" s="67"/>
      <c r="W1839" s="67" t="str">
        <f t="shared" si="29"/>
        <v/>
      </c>
      <c r="X1839" s="161" t="str">
        <f>IF(E1839="","",(IF(Table1[[#This Row],[Cur]]="USD",Table1[[#This Row],[Cur_Amount Debit]],Table1[[#This Row],[Cur_Amount Debit]]/Table1[[#This Row],[Exchange Rate]])))</f>
        <v/>
      </c>
      <c r="Y1839" s="161" t="str">
        <f>IF(E1839="","",(IF(Table1[[#This Row],[Cur]]="USD",Table1[[#This Row],[Cur_Amount Credit]],Table1[[#This Row],[Cur_Amount Credit]]/ExchangeRate)))</f>
        <v/>
      </c>
      <c r="Z1839" s="203" t="str">
        <f>IF(E1839="","",(Table1[[#This Row],[Debit USD]]-Table1[[#This Row],[Credit USD]]))</f>
        <v/>
      </c>
      <c r="AA1839" s="122"/>
      <c r="AB1839" s="1"/>
      <c r="AC1839" s="15"/>
      <c r="AD1839" s="15" t="str">
        <f>IF(AND(OR(Table1[[#This Row],[Account]]="15030",Table1[[#This Row],[Account]]="15035",Table1[[#This Row],[Account]]="20150"),Table1[[#This Row],[Vendor ID]]=""),1,"")</f>
        <v/>
      </c>
      <c r="AE1839" s="15"/>
      <c r="AF1839" s="15"/>
      <c r="AG1839" s="15"/>
      <c r="AH1839" s="46" t="str">
        <f>IF(Table1[[#This Row],[Posting Date]]&lt;&gt;"","GJ-"&amp;CountryID,"")</f>
        <v/>
      </c>
      <c r="AI1839" s="59" t="str">
        <f>IF(Table1[[#This Row],[Posting Date]]&lt;&gt;"",Table1[[#This Row],[Posting Date]],"")</f>
        <v/>
      </c>
      <c r="AJ1839" s="46"/>
      <c r="AK1839" s="46" t="str">
        <f>IF(Table1[[#This Row],[Description]]&lt;&gt;"",Table1[[#This Row],[Description]],"")</f>
        <v/>
      </c>
      <c r="AL1839" s="46" t="str">
        <f>IF(Table1[[#This Row],[Posting Date]]&lt;&gt;"",Table1[[#This Row],[Reference Number]],"")</f>
        <v/>
      </c>
      <c r="AM1839" s="46" t="str">
        <f>TRIM(Table1[[#This Row],[Line '#]])</f>
        <v/>
      </c>
      <c r="AN1839" s="46" t="str">
        <f>TRIM(Table1[[#This Row],[Account]])</f>
        <v/>
      </c>
      <c r="AO1839" s="46" t="str">
        <f>IF(Table1[[#This Row],[Posting Date]]&lt;&gt;"",$D$5,"")</f>
        <v/>
      </c>
      <c r="AP1839" s="46" t="str">
        <f>TRIM(Table1[[#This Row],[Departments-Prgrams]])</f>
        <v/>
      </c>
      <c r="AQ1839" s="46" t="str">
        <f>TRIM(Table1[[#This Row],[Grant]])</f>
        <v/>
      </c>
      <c r="AR1839" s="46" t="str">
        <f>TRIM(Table1[[#This Row],[Staff ID]])</f>
        <v/>
      </c>
      <c r="AS1839" s="46" t="str">
        <f>IF(TRIM(Table1[[#This Row],[Budget Code]])=0,"",TRIM(Table1[[#This Row],[Budget Code]]))</f>
        <v/>
      </c>
      <c r="AT1839" s="46" t="str">
        <f>IF(Table1[[#This Row],[Line Description]]&lt;&gt;"",Table1[[#This Row],[Line Description]],"")</f>
        <v/>
      </c>
      <c r="AU1839" s="46" t="str">
        <f>IF(Table1[[#This Row],[Cur_Amount Debit]]&gt;0,ROUND(Table1[[#This Row],[Cur_Amount Debit]],2),"")</f>
        <v/>
      </c>
      <c r="AV1839" s="46" t="str">
        <f>IF(Table1[[#This Row],[Cur_Amount Credit]]&gt;0,ROUND(Table1[[#This Row],[Cur_Amount Credit]],2),"")</f>
        <v/>
      </c>
      <c r="AW1839" s="46" t="str">
        <f>LEFT(Table1[[#This Row],[Cur]],3)</f>
        <v/>
      </c>
      <c r="AX1839" s="59"/>
      <c r="AY1839" s="46"/>
      <c r="AZ1839" s="46" t="str">
        <f>IF(Table1[[#This Row],[Cur]]&lt;&gt;"",IF(Table1[[#This Row],[Cur]]="USD","",ExchangeRate),"")</f>
        <v/>
      </c>
      <c r="BA1839" s="46" t="str">
        <f>IF(Table1[[#This Row],[Grant]]&lt;&gt;"",VLOOKUP(Table1[[#This Row],[Grant]],Grants!B:D,3),"")</f>
        <v/>
      </c>
      <c r="BB1839" s="46" t="str">
        <f>TRIM(Table1[[#This Row],[Vendor ID]])</f>
        <v/>
      </c>
      <c r="BC1839">
        <f>IF(Table1[[#This Row],[Reference Number]]=Q1838,BC1838,BC1838+1)</f>
        <v>2</v>
      </c>
    </row>
    <row r="1840" spans="1:55" ht="11.25" hidden="1" customHeight="1">
      <c r="A1840" s="1"/>
      <c r="B1840" s="88" t="str">
        <f>IF(Table1[[#This Row],[Posting Date]]&lt;&gt;"",IF(Table1[[#This Row],[Reference Number]]=Q1839,B1839+1,1),"")</f>
        <v/>
      </c>
      <c r="C1840" s="61"/>
      <c r="D1840" s="61"/>
      <c r="E1840" s="218"/>
      <c r="F1840" s="143" t="str">
        <f>IFERROR(IF(VLOOKUP(Table1[[#This Row],[Budget Code Description]],Dimentions!$X$6:$AC$132,2,FALSE)="","",VLOOKUP(Table1[[#This Row],[Budget Code Description]],Dimentions!$X$6:$AC$132,2,FALSE)),"")</f>
        <v/>
      </c>
      <c r="G1840" s="143" t="str">
        <f>IFERROR(VLOOKUP(Table1[[#This Row],[Budget Code Description]],Dimentions!$X$6:$AC$132,3,FALSE),"")</f>
        <v/>
      </c>
      <c r="H1840" s="64" t="str">
        <f>IFERROR(VLOOKUP(Table1[[#This Row],[Account]],Dimentions!$S$6:$V$233,2,FALSE),"")</f>
        <v/>
      </c>
      <c r="I1840" s="62">
        <f>_xlfn.NUMBERVALUE(LEFT(Table1[[#This Row],[Account]],1))</f>
        <v>0</v>
      </c>
      <c r="J1840" s="62" t="str">
        <f>IFERROR(VLOOKUP(Table1[[#This Row],[Budget Code Description]],Table6[#All],7,FALSE),"")</f>
        <v/>
      </c>
      <c r="K1840" s="143" t="str">
        <f>IFERROR(VLOOKUP(Table1[[#This Row],[Budget Code Description]],Table6[#All],8,FALSE),"")</f>
        <v/>
      </c>
      <c r="L1840" s="63"/>
      <c r="M1840" s="65" t="str">
        <f>IFERROR(VLOOKUP(Table1[[#This Row],[Staff ID]],Table2[],2,FALSE),"")</f>
        <v/>
      </c>
      <c r="N1840" s="211" t="str">
        <f>IFERROR(IF(VLOOKUP(Table1[[#This Row],[Budget Code Description]],Dimentions!$X$6:$AC$97,4,FALSE)="","",VLOOKUP(Table1[[#This Row],[Budget Code Description]],Dimentions!$X$6:$AC$97,4,FALSE)),"")</f>
        <v/>
      </c>
      <c r="O1840" s="65" t="str">
        <f>IFERROR(VLOOKUP(Table1[[#This Row],[Vendor ID]],Table549[],2,FALSE),"")</f>
        <v/>
      </c>
      <c r="P1840" s="63"/>
      <c r="Q1840" s="143" t="str">
        <f>IF(Table1[[#This Row],[Posting Date]]&lt;&gt;"",$D$9,"")</f>
        <v/>
      </c>
      <c r="R1840" s="159" t="str">
        <f>IF(Table1[[#This Row],[Posting Date]]&lt;&gt;"",$D$10,"")</f>
        <v/>
      </c>
      <c r="S1840" s="66"/>
      <c r="T1840" s="63"/>
      <c r="U1840" s="67"/>
      <c r="V1840" s="67"/>
      <c r="W1840" s="67" t="str">
        <f t="shared" si="29"/>
        <v/>
      </c>
      <c r="X1840" s="161" t="str">
        <f>IF(E1840="","",(IF(Table1[[#This Row],[Cur]]="USD",Table1[[#This Row],[Cur_Amount Debit]],Table1[[#This Row],[Cur_Amount Debit]]/Table1[[#This Row],[Exchange Rate]])))</f>
        <v/>
      </c>
      <c r="Y1840" s="161" t="str">
        <f>IF(E1840="","",(IF(Table1[[#This Row],[Cur]]="USD",Table1[[#This Row],[Cur_Amount Credit]],Table1[[#This Row],[Cur_Amount Credit]]/ExchangeRate)))</f>
        <v/>
      </c>
      <c r="Z1840" s="203" t="str">
        <f>IF(E1840="","",(Table1[[#This Row],[Debit USD]]-Table1[[#This Row],[Credit USD]]))</f>
        <v/>
      </c>
      <c r="AA1840" s="122"/>
      <c r="AB1840" s="1"/>
      <c r="AC1840" s="15"/>
      <c r="AD1840" s="15" t="str">
        <f>IF(AND(OR(Table1[[#This Row],[Account]]="15030",Table1[[#This Row],[Account]]="15035",Table1[[#This Row],[Account]]="20150"),Table1[[#This Row],[Vendor ID]]=""),1,"")</f>
        <v/>
      </c>
      <c r="AE1840" s="15"/>
      <c r="AF1840" s="15"/>
      <c r="AG1840" s="15"/>
      <c r="AH1840" s="46" t="str">
        <f>IF(Table1[[#This Row],[Posting Date]]&lt;&gt;"","GJ-"&amp;CountryID,"")</f>
        <v/>
      </c>
      <c r="AI1840" s="59" t="str">
        <f>IF(Table1[[#This Row],[Posting Date]]&lt;&gt;"",Table1[[#This Row],[Posting Date]],"")</f>
        <v/>
      </c>
      <c r="AJ1840" s="46"/>
      <c r="AK1840" s="46" t="str">
        <f>IF(Table1[[#This Row],[Description]]&lt;&gt;"",Table1[[#This Row],[Description]],"")</f>
        <v/>
      </c>
      <c r="AL1840" s="46" t="str">
        <f>IF(Table1[[#This Row],[Posting Date]]&lt;&gt;"",Table1[[#This Row],[Reference Number]],"")</f>
        <v/>
      </c>
      <c r="AM1840" s="46" t="str">
        <f>TRIM(Table1[[#This Row],[Line '#]])</f>
        <v/>
      </c>
      <c r="AN1840" s="46" t="str">
        <f>TRIM(Table1[[#This Row],[Account]])</f>
        <v/>
      </c>
      <c r="AO1840" s="46" t="str">
        <f>IF(Table1[[#This Row],[Posting Date]]&lt;&gt;"",$D$5,"")</f>
        <v/>
      </c>
      <c r="AP1840" s="46" t="str">
        <f>TRIM(Table1[[#This Row],[Departments-Prgrams]])</f>
        <v/>
      </c>
      <c r="AQ1840" s="46" t="str">
        <f>TRIM(Table1[[#This Row],[Grant]])</f>
        <v/>
      </c>
      <c r="AR1840" s="46" t="str">
        <f>TRIM(Table1[[#This Row],[Staff ID]])</f>
        <v/>
      </c>
      <c r="AS1840" s="46" t="str">
        <f>IF(TRIM(Table1[[#This Row],[Budget Code]])=0,"",TRIM(Table1[[#This Row],[Budget Code]]))</f>
        <v/>
      </c>
      <c r="AT1840" s="46" t="str">
        <f>IF(Table1[[#This Row],[Line Description]]&lt;&gt;"",Table1[[#This Row],[Line Description]],"")</f>
        <v/>
      </c>
      <c r="AU1840" s="46" t="str">
        <f>IF(Table1[[#This Row],[Cur_Amount Debit]]&gt;0,ROUND(Table1[[#This Row],[Cur_Amount Debit]],2),"")</f>
        <v/>
      </c>
      <c r="AV1840" s="46" t="str">
        <f>IF(Table1[[#This Row],[Cur_Amount Credit]]&gt;0,ROUND(Table1[[#This Row],[Cur_Amount Credit]],2),"")</f>
        <v/>
      </c>
      <c r="AW1840" s="46" t="str">
        <f>LEFT(Table1[[#This Row],[Cur]],3)</f>
        <v/>
      </c>
      <c r="AX1840" s="59"/>
      <c r="AY1840" s="46"/>
      <c r="AZ1840" s="46" t="str">
        <f>IF(Table1[[#This Row],[Cur]]&lt;&gt;"",IF(Table1[[#This Row],[Cur]]="USD","",ExchangeRate),"")</f>
        <v/>
      </c>
      <c r="BA1840" s="46" t="str">
        <f>IF(Table1[[#This Row],[Grant]]&lt;&gt;"",VLOOKUP(Table1[[#This Row],[Grant]],Grants!B:D,3),"")</f>
        <v/>
      </c>
      <c r="BB1840" s="46" t="str">
        <f>TRIM(Table1[[#This Row],[Vendor ID]])</f>
        <v/>
      </c>
      <c r="BC1840">
        <f>IF(Table1[[#This Row],[Reference Number]]=Q1839,BC1839,BC1839+1)</f>
        <v>2</v>
      </c>
    </row>
    <row r="1841" spans="1:55" ht="11.25" hidden="1" customHeight="1">
      <c r="A1841" s="1"/>
      <c r="B1841" s="88" t="str">
        <f>IF(Table1[[#This Row],[Posting Date]]&lt;&gt;"",IF(Table1[[#This Row],[Reference Number]]=Q1840,B1840+1,1),"")</f>
        <v/>
      </c>
      <c r="C1841" s="61"/>
      <c r="D1841" s="61"/>
      <c r="E1841" s="218"/>
      <c r="F1841" s="143" t="str">
        <f>IFERROR(IF(VLOOKUP(Table1[[#This Row],[Budget Code Description]],Dimentions!$X$6:$AC$132,2,FALSE)="","",VLOOKUP(Table1[[#This Row],[Budget Code Description]],Dimentions!$X$6:$AC$132,2,FALSE)),"")</f>
        <v/>
      </c>
      <c r="G1841" s="143" t="str">
        <f>IFERROR(VLOOKUP(Table1[[#This Row],[Budget Code Description]],Dimentions!$X$6:$AC$132,3,FALSE),"")</f>
        <v/>
      </c>
      <c r="H1841" s="64" t="str">
        <f>IFERROR(VLOOKUP(Table1[[#This Row],[Account]],Dimentions!$S$6:$V$233,2,FALSE),"")</f>
        <v/>
      </c>
      <c r="I1841" s="62">
        <f>_xlfn.NUMBERVALUE(LEFT(Table1[[#This Row],[Account]],1))</f>
        <v>0</v>
      </c>
      <c r="J1841" s="62" t="str">
        <f>IFERROR(VLOOKUP(Table1[[#This Row],[Budget Code Description]],Table6[#All],7,FALSE),"")</f>
        <v/>
      </c>
      <c r="K1841" s="143" t="str">
        <f>IFERROR(VLOOKUP(Table1[[#This Row],[Budget Code Description]],Table6[#All],8,FALSE),"")</f>
        <v/>
      </c>
      <c r="L1841" s="63"/>
      <c r="M1841" s="65" t="str">
        <f>IFERROR(VLOOKUP(Table1[[#This Row],[Staff ID]],Table2[],2,FALSE),"")</f>
        <v/>
      </c>
      <c r="N1841" s="211" t="str">
        <f>IFERROR(IF(VLOOKUP(Table1[[#This Row],[Budget Code Description]],Dimentions!$X$6:$AC$97,4,FALSE)="","",VLOOKUP(Table1[[#This Row],[Budget Code Description]],Dimentions!$X$6:$AC$97,4,FALSE)),"")</f>
        <v/>
      </c>
      <c r="O1841" s="65" t="str">
        <f>IFERROR(VLOOKUP(Table1[[#This Row],[Vendor ID]],Table549[],2,FALSE),"")</f>
        <v/>
      </c>
      <c r="P1841" s="63"/>
      <c r="Q1841" s="143" t="str">
        <f>IF(Table1[[#This Row],[Posting Date]]&lt;&gt;"",$D$9,"")</f>
        <v/>
      </c>
      <c r="R1841" s="159" t="str">
        <f>IF(Table1[[#This Row],[Posting Date]]&lt;&gt;"",$D$10,"")</f>
        <v/>
      </c>
      <c r="S1841" s="66"/>
      <c r="T1841" s="63"/>
      <c r="U1841" s="67"/>
      <c r="V1841" s="67"/>
      <c r="W1841" s="67" t="str">
        <f t="shared" si="29"/>
        <v/>
      </c>
      <c r="X1841" s="161" t="str">
        <f>IF(E1841="","",(IF(Table1[[#This Row],[Cur]]="USD",Table1[[#This Row],[Cur_Amount Debit]],Table1[[#This Row],[Cur_Amount Debit]]/Table1[[#This Row],[Exchange Rate]])))</f>
        <v/>
      </c>
      <c r="Y1841" s="161" t="str">
        <f>IF(E1841="","",(IF(Table1[[#This Row],[Cur]]="USD",Table1[[#This Row],[Cur_Amount Credit]],Table1[[#This Row],[Cur_Amount Credit]]/ExchangeRate)))</f>
        <v/>
      </c>
      <c r="Z1841" s="203" t="str">
        <f>IF(E1841="","",(Table1[[#This Row],[Debit USD]]-Table1[[#This Row],[Credit USD]]))</f>
        <v/>
      </c>
      <c r="AA1841" s="122"/>
      <c r="AB1841" s="1"/>
      <c r="AC1841" s="15"/>
      <c r="AD1841" s="15" t="str">
        <f>IF(AND(OR(Table1[[#This Row],[Account]]="15030",Table1[[#This Row],[Account]]="15035",Table1[[#This Row],[Account]]="20150"),Table1[[#This Row],[Vendor ID]]=""),1,"")</f>
        <v/>
      </c>
      <c r="AE1841" s="15"/>
      <c r="AF1841" s="15"/>
      <c r="AG1841" s="15"/>
      <c r="AH1841" s="46" t="str">
        <f>IF(Table1[[#This Row],[Posting Date]]&lt;&gt;"","GJ-"&amp;CountryID,"")</f>
        <v/>
      </c>
      <c r="AI1841" s="59" t="str">
        <f>IF(Table1[[#This Row],[Posting Date]]&lt;&gt;"",Table1[[#This Row],[Posting Date]],"")</f>
        <v/>
      </c>
      <c r="AJ1841" s="46"/>
      <c r="AK1841" s="46" t="str">
        <f>IF(Table1[[#This Row],[Description]]&lt;&gt;"",Table1[[#This Row],[Description]],"")</f>
        <v/>
      </c>
      <c r="AL1841" s="46" t="str">
        <f>IF(Table1[[#This Row],[Posting Date]]&lt;&gt;"",Table1[[#This Row],[Reference Number]],"")</f>
        <v/>
      </c>
      <c r="AM1841" s="46" t="str">
        <f>TRIM(Table1[[#This Row],[Line '#]])</f>
        <v/>
      </c>
      <c r="AN1841" s="46" t="str">
        <f>TRIM(Table1[[#This Row],[Account]])</f>
        <v/>
      </c>
      <c r="AO1841" s="46" t="str">
        <f>IF(Table1[[#This Row],[Posting Date]]&lt;&gt;"",$D$5,"")</f>
        <v/>
      </c>
      <c r="AP1841" s="46" t="str">
        <f>TRIM(Table1[[#This Row],[Departments-Prgrams]])</f>
        <v/>
      </c>
      <c r="AQ1841" s="46" t="str">
        <f>TRIM(Table1[[#This Row],[Grant]])</f>
        <v/>
      </c>
      <c r="AR1841" s="46" t="str">
        <f>TRIM(Table1[[#This Row],[Staff ID]])</f>
        <v/>
      </c>
      <c r="AS1841" s="46" t="str">
        <f>IF(TRIM(Table1[[#This Row],[Budget Code]])=0,"",TRIM(Table1[[#This Row],[Budget Code]]))</f>
        <v/>
      </c>
      <c r="AT1841" s="46" t="str">
        <f>IF(Table1[[#This Row],[Line Description]]&lt;&gt;"",Table1[[#This Row],[Line Description]],"")</f>
        <v/>
      </c>
      <c r="AU1841" s="46" t="str">
        <f>IF(Table1[[#This Row],[Cur_Amount Debit]]&gt;0,ROUND(Table1[[#This Row],[Cur_Amount Debit]],2),"")</f>
        <v/>
      </c>
      <c r="AV1841" s="46" t="str">
        <f>IF(Table1[[#This Row],[Cur_Amount Credit]]&gt;0,ROUND(Table1[[#This Row],[Cur_Amount Credit]],2),"")</f>
        <v/>
      </c>
      <c r="AW1841" s="46" t="str">
        <f>LEFT(Table1[[#This Row],[Cur]],3)</f>
        <v/>
      </c>
      <c r="AX1841" s="59"/>
      <c r="AY1841" s="46"/>
      <c r="AZ1841" s="46" t="str">
        <f>IF(Table1[[#This Row],[Cur]]&lt;&gt;"",IF(Table1[[#This Row],[Cur]]="USD","",ExchangeRate),"")</f>
        <v/>
      </c>
      <c r="BA1841" s="46" t="str">
        <f>IF(Table1[[#This Row],[Grant]]&lt;&gt;"",VLOOKUP(Table1[[#This Row],[Grant]],Grants!B:D,3),"")</f>
        <v/>
      </c>
      <c r="BB1841" s="46" t="str">
        <f>TRIM(Table1[[#This Row],[Vendor ID]])</f>
        <v/>
      </c>
      <c r="BC1841">
        <f>IF(Table1[[#This Row],[Reference Number]]=Q1840,BC1840,BC1840+1)</f>
        <v>2</v>
      </c>
    </row>
    <row r="1842" spans="1:55" ht="11.25" hidden="1" customHeight="1">
      <c r="A1842" s="1"/>
      <c r="B1842" s="88" t="str">
        <f>IF(Table1[[#This Row],[Posting Date]]&lt;&gt;"",IF(Table1[[#This Row],[Reference Number]]=Q1841,B1841+1,1),"")</f>
        <v/>
      </c>
      <c r="C1842" s="61"/>
      <c r="D1842" s="61"/>
      <c r="E1842" s="218"/>
      <c r="F1842" s="143" t="str">
        <f>IFERROR(IF(VLOOKUP(Table1[[#This Row],[Budget Code Description]],Dimentions!$X$6:$AC$132,2,FALSE)="","",VLOOKUP(Table1[[#This Row],[Budget Code Description]],Dimentions!$X$6:$AC$132,2,FALSE)),"")</f>
        <v/>
      </c>
      <c r="G1842" s="143" t="str">
        <f>IFERROR(VLOOKUP(Table1[[#This Row],[Budget Code Description]],Dimentions!$X$6:$AC$132,3,FALSE),"")</f>
        <v/>
      </c>
      <c r="H1842" s="64" t="str">
        <f>IFERROR(VLOOKUP(Table1[[#This Row],[Account]],Dimentions!$S$6:$V$233,2,FALSE),"")</f>
        <v/>
      </c>
      <c r="I1842" s="62">
        <f>_xlfn.NUMBERVALUE(LEFT(Table1[[#This Row],[Account]],1))</f>
        <v>0</v>
      </c>
      <c r="J1842" s="62" t="str">
        <f>IFERROR(VLOOKUP(Table1[[#This Row],[Budget Code Description]],Table6[#All],7,FALSE),"")</f>
        <v/>
      </c>
      <c r="K1842" s="143" t="str">
        <f>IFERROR(VLOOKUP(Table1[[#This Row],[Budget Code Description]],Table6[#All],8,FALSE),"")</f>
        <v/>
      </c>
      <c r="L1842" s="63"/>
      <c r="M1842" s="65" t="str">
        <f>IFERROR(VLOOKUP(Table1[[#This Row],[Staff ID]],Table2[],2,FALSE),"")</f>
        <v/>
      </c>
      <c r="N1842" s="211" t="str">
        <f>IFERROR(IF(VLOOKUP(Table1[[#This Row],[Budget Code Description]],Dimentions!$X$6:$AC$97,4,FALSE)="","",VLOOKUP(Table1[[#This Row],[Budget Code Description]],Dimentions!$X$6:$AC$97,4,FALSE)),"")</f>
        <v/>
      </c>
      <c r="O1842" s="65" t="str">
        <f>IFERROR(VLOOKUP(Table1[[#This Row],[Vendor ID]],Table549[],2,FALSE),"")</f>
        <v/>
      </c>
      <c r="P1842" s="63"/>
      <c r="Q1842" s="143" t="str">
        <f>IF(Table1[[#This Row],[Posting Date]]&lt;&gt;"",$D$9,"")</f>
        <v/>
      </c>
      <c r="R1842" s="159" t="str">
        <f>IF(Table1[[#This Row],[Posting Date]]&lt;&gt;"",$D$10,"")</f>
        <v/>
      </c>
      <c r="S1842" s="66"/>
      <c r="T1842" s="63"/>
      <c r="U1842" s="67"/>
      <c r="V1842" s="67"/>
      <c r="W1842" s="67" t="str">
        <f t="shared" si="29"/>
        <v/>
      </c>
      <c r="X1842" s="161" t="str">
        <f>IF(E1842="","",(IF(Table1[[#This Row],[Cur]]="USD",Table1[[#This Row],[Cur_Amount Debit]],Table1[[#This Row],[Cur_Amount Debit]]/Table1[[#This Row],[Exchange Rate]])))</f>
        <v/>
      </c>
      <c r="Y1842" s="161" t="str">
        <f>IF(E1842="","",(IF(Table1[[#This Row],[Cur]]="USD",Table1[[#This Row],[Cur_Amount Credit]],Table1[[#This Row],[Cur_Amount Credit]]/ExchangeRate)))</f>
        <v/>
      </c>
      <c r="Z1842" s="203" t="str">
        <f>IF(E1842="","",(Table1[[#This Row],[Debit USD]]-Table1[[#This Row],[Credit USD]]))</f>
        <v/>
      </c>
      <c r="AA1842" s="122"/>
      <c r="AB1842" s="1"/>
      <c r="AC1842" s="15"/>
      <c r="AD1842" s="15" t="str">
        <f>IF(AND(OR(Table1[[#This Row],[Account]]="15030",Table1[[#This Row],[Account]]="15035",Table1[[#This Row],[Account]]="20150"),Table1[[#This Row],[Vendor ID]]=""),1,"")</f>
        <v/>
      </c>
      <c r="AE1842" s="15"/>
      <c r="AF1842" s="15"/>
      <c r="AG1842" s="15"/>
      <c r="AH1842" s="46" t="str">
        <f>IF(Table1[[#This Row],[Posting Date]]&lt;&gt;"","GJ-"&amp;CountryID,"")</f>
        <v/>
      </c>
      <c r="AI1842" s="59" t="str">
        <f>IF(Table1[[#This Row],[Posting Date]]&lt;&gt;"",Table1[[#This Row],[Posting Date]],"")</f>
        <v/>
      </c>
      <c r="AJ1842" s="46"/>
      <c r="AK1842" s="46" t="str">
        <f>IF(Table1[[#This Row],[Description]]&lt;&gt;"",Table1[[#This Row],[Description]],"")</f>
        <v/>
      </c>
      <c r="AL1842" s="46" t="str">
        <f>IF(Table1[[#This Row],[Posting Date]]&lt;&gt;"",Table1[[#This Row],[Reference Number]],"")</f>
        <v/>
      </c>
      <c r="AM1842" s="46" t="str">
        <f>TRIM(Table1[[#This Row],[Line '#]])</f>
        <v/>
      </c>
      <c r="AN1842" s="46" t="str">
        <f>TRIM(Table1[[#This Row],[Account]])</f>
        <v/>
      </c>
      <c r="AO1842" s="46" t="str">
        <f>IF(Table1[[#This Row],[Posting Date]]&lt;&gt;"",$D$5,"")</f>
        <v/>
      </c>
      <c r="AP1842" s="46" t="str">
        <f>TRIM(Table1[[#This Row],[Departments-Prgrams]])</f>
        <v/>
      </c>
      <c r="AQ1842" s="46" t="str">
        <f>TRIM(Table1[[#This Row],[Grant]])</f>
        <v/>
      </c>
      <c r="AR1842" s="46" t="str">
        <f>TRIM(Table1[[#This Row],[Staff ID]])</f>
        <v/>
      </c>
      <c r="AS1842" s="46" t="str">
        <f>IF(TRIM(Table1[[#This Row],[Budget Code]])=0,"",TRIM(Table1[[#This Row],[Budget Code]]))</f>
        <v/>
      </c>
      <c r="AT1842" s="46" t="str">
        <f>IF(Table1[[#This Row],[Line Description]]&lt;&gt;"",Table1[[#This Row],[Line Description]],"")</f>
        <v/>
      </c>
      <c r="AU1842" s="46" t="str">
        <f>IF(Table1[[#This Row],[Cur_Amount Debit]]&gt;0,ROUND(Table1[[#This Row],[Cur_Amount Debit]],2),"")</f>
        <v/>
      </c>
      <c r="AV1842" s="46" t="str">
        <f>IF(Table1[[#This Row],[Cur_Amount Credit]]&gt;0,ROUND(Table1[[#This Row],[Cur_Amount Credit]],2),"")</f>
        <v/>
      </c>
      <c r="AW1842" s="46" t="str">
        <f>LEFT(Table1[[#This Row],[Cur]],3)</f>
        <v/>
      </c>
      <c r="AX1842" s="59"/>
      <c r="AY1842" s="46"/>
      <c r="AZ1842" s="46" t="str">
        <f>IF(Table1[[#This Row],[Cur]]&lt;&gt;"",IF(Table1[[#This Row],[Cur]]="USD","",ExchangeRate),"")</f>
        <v/>
      </c>
      <c r="BA1842" s="46" t="str">
        <f>IF(Table1[[#This Row],[Grant]]&lt;&gt;"",VLOOKUP(Table1[[#This Row],[Grant]],Grants!B:D,3),"")</f>
        <v/>
      </c>
      <c r="BB1842" s="46" t="str">
        <f>TRIM(Table1[[#This Row],[Vendor ID]])</f>
        <v/>
      </c>
      <c r="BC1842">
        <f>IF(Table1[[#This Row],[Reference Number]]=Q1841,BC1841,BC1841+1)</f>
        <v>2</v>
      </c>
    </row>
    <row r="1843" spans="1:55" ht="11.25" hidden="1" customHeight="1">
      <c r="A1843" s="1"/>
      <c r="B1843" s="88" t="str">
        <f>IF(Table1[[#This Row],[Posting Date]]&lt;&gt;"",IF(Table1[[#This Row],[Reference Number]]=Q1842,B1842+1,1),"")</f>
        <v/>
      </c>
      <c r="C1843" s="61"/>
      <c r="D1843" s="61"/>
      <c r="E1843" s="218"/>
      <c r="F1843" s="143" t="str">
        <f>IFERROR(IF(VLOOKUP(Table1[[#This Row],[Budget Code Description]],Dimentions!$X$6:$AC$132,2,FALSE)="","",VLOOKUP(Table1[[#This Row],[Budget Code Description]],Dimentions!$X$6:$AC$132,2,FALSE)),"")</f>
        <v/>
      </c>
      <c r="G1843" s="143" t="str">
        <f>IFERROR(VLOOKUP(Table1[[#This Row],[Budget Code Description]],Dimentions!$X$6:$AC$132,3,FALSE),"")</f>
        <v/>
      </c>
      <c r="H1843" s="64" t="str">
        <f>IFERROR(VLOOKUP(Table1[[#This Row],[Account]],Dimentions!$S$6:$V$233,2,FALSE),"")</f>
        <v/>
      </c>
      <c r="I1843" s="62">
        <f>_xlfn.NUMBERVALUE(LEFT(Table1[[#This Row],[Account]],1))</f>
        <v>0</v>
      </c>
      <c r="J1843" s="62" t="str">
        <f>IFERROR(VLOOKUP(Table1[[#This Row],[Budget Code Description]],Table6[#All],7,FALSE),"")</f>
        <v/>
      </c>
      <c r="K1843" s="143" t="str">
        <f>IFERROR(VLOOKUP(Table1[[#This Row],[Budget Code Description]],Table6[#All],8,FALSE),"")</f>
        <v/>
      </c>
      <c r="L1843" s="63"/>
      <c r="M1843" s="65" t="str">
        <f>IFERROR(VLOOKUP(Table1[[#This Row],[Staff ID]],Table2[],2,FALSE),"")</f>
        <v/>
      </c>
      <c r="N1843" s="211" t="str">
        <f>IFERROR(IF(VLOOKUP(Table1[[#This Row],[Budget Code Description]],Dimentions!$X$6:$AC$97,4,FALSE)="","",VLOOKUP(Table1[[#This Row],[Budget Code Description]],Dimentions!$X$6:$AC$97,4,FALSE)),"")</f>
        <v/>
      </c>
      <c r="O1843" s="65" t="str">
        <f>IFERROR(VLOOKUP(Table1[[#This Row],[Vendor ID]],Table549[],2,FALSE),"")</f>
        <v/>
      </c>
      <c r="P1843" s="63"/>
      <c r="Q1843" s="143" t="str">
        <f>IF(Table1[[#This Row],[Posting Date]]&lt;&gt;"",$D$9,"")</f>
        <v/>
      </c>
      <c r="R1843" s="159" t="str">
        <f>IF(Table1[[#This Row],[Posting Date]]&lt;&gt;"",$D$10,"")</f>
        <v/>
      </c>
      <c r="S1843" s="66"/>
      <c r="T1843" s="63"/>
      <c r="U1843" s="67"/>
      <c r="V1843" s="67"/>
      <c r="W1843" s="67" t="str">
        <f t="shared" si="29"/>
        <v/>
      </c>
      <c r="X1843" s="161" t="str">
        <f>IF(E1843="","",(IF(Table1[[#This Row],[Cur]]="USD",Table1[[#This Row],[Cur_Amount Debit]],Table1[[#This Row],[Cur_Amount Debit]]/Table1[[#This Row],[Exchange Rate]])))</f>
        <v/>
      </c>
      <c r="Y1843" s="161" t="str">
        <f>IF(E1843="","",(IF(Table1[[#This Row],[Cur]]="USD",Table1[[#This Row],[Cur_Amount Credit]],Table1[[#This Row],[Cur_Amount Credit]]/ExchangeRate)))</f>
        <v/>
      </c>
      <c r="Z1843" s="203" t="str">
        <f>IF(E1843="","",(Table1[[#This Row],[Debit USD]]-Table1[[#This Row],[Credit USD]]))</f>
        <v/>
      </c>
      <c r="AA1843" s="122"/>
      <c r="AB1843" s="1"/>
      <c r="AC1843" s="15"/>
      <c r="AD1843" s="15" t="str">
        <f>IF(AND(OR(Table1[[#This Row],[Account]]="15030",Table1[[#This Row],[Account]]="15035",Table1[[#This Row],[Account]]="20150"),Table1[[#This Row],[Vendor ID]]=""),1,"")</f>
        <v/>
      </c>
      <c r="AE1843" s="15"/>
      <c r="AF1843" s="15"/>
      <c r="AG1843" s="15"/>
      <c r="AH1843" s="46" t="str">
        <f>IF(Table1[[#This Row],[Posting Date]]&lt;&gt;"","GJ-"&amp;CountryID,"")</f>
        <v/>
      </c>
      <c r="AI1843" s="59" t="str">
        <f>IF(Table1[[#This Row],[Posting Date]]&lt;&gt;"",Table1[[#This Row],[Posting Date]],"")</f>
        <v/>
      </c>
      <c r="AJ1843" s="46"/>
      <c r="AK1843" s="46" t="str">
        <f>IF(Table1[[#This Row],[Description]]&lt;&gt;"",Table1[[#This Row],[Description]],"")</f>
        <v/>
      </c>
      <c r="AL1843" s="46" t="str">
        <f>IF(Table1[[#This Row],[Posting Date]]&lt;&gt;"",Table1[[#This Row],[Reference Number]],"")</f>
        <v/>
      </c>
      <c r="AM1843" s="46" t="str">
        <f>TRIM(Table1[[#This Row],[Line '#]])</f>
        <v/>
      </c>
      <c r="AN1843" s="46" t="str">
        <f>TRIM(Table1[[#This Row],[Account]])</f>
        <v/>
      </c>
      <c r="AO1843" s="46" t="str">
        <f>IF(Table1[[#This Row],[Posting Date]]&lt;&gt;"",$D$5,"")</f>
        <v/>
      </c>
      <c r="AP1843" s="46" t="str">
        <f>TRIM(Table1[[#This Row],[Departments-Prgrams]])</f>
        <v/>
      </c>
      <c r="AQ1843" s="46" t="str">
        <f>TRIM(Table1[[#This Row],[Grant]])</f>
        <v/>
      </c>
      <c r="AR1843" s="46" t="str">
        <f>TRIM(Table1[[#This Row],[Staff ID]])</f>
        <v/>
      </c>
      <c r="AS1843" s="46" t="str">
        <f>IF(TRIM(Table1[[#This Row],[Budget Code]])=0,"",TRIM(Table1[[#This Row],[Budget Code]]))</f>
        <v/>
      </c>
      <c r="AT1843" s="46" t="str">
        <f>IF(Table1[[#This Row],[Line Description]]&lt;&gt;"",Table1[[#This Row],[Line Description]],"")</f>
        <v/>
      </c>
      <c r="AU1843" s="46" t="str">
        <f>IF(Table1[[#This Row],[Cur_Amount Debit]]&gt;0,ROUND(Table1[[#This Row],[Cur_Amount Debit]],2),"")</f>
        <v/>
      </c>
      <c r="AV1843" s="46" t="str">
        <f>IF(Table1[[#This Row],[Cur_Amount Credit]]&gt;0,ROUND(Table1[[#This Row],[Cur_Amount Credit]],2),"")</f>
        <v/>
      </c>
      <c r="AW1843" s="46" t="str">
        <f>LEFT(Table1[[#This Row],[Cur]],3)</f>
        <v/>
      </c>
      <c r="AX1843" s="59"/>
      <c r="AY1843" s="46"/>
      <c r="AZ1843" s="46" t="str">
        <f>IF(Table1[[#This Row],[Cur]]&lt;&gt;"",IF(Table1[[#This Row],[Cur]]="USD","",ExchangeRate),"")</f>
        <v/>
      </c>
      <c r="BA1843" s="46" t="str">
        <f>IF(Table1[[#This Row],[Grant]]&lt;&gt;"",VLOOKUP(Table1[[#This Row],[Grant]],Grants!B:D,3),"")</f>
        <v/>
      </c>
      <c r="BB1843" s="46" t="str">
        <f>TRIM(Table1[[#This Row],[Vendor ID]])</f>
        <v/>
      </c>
      <c r="BC1843">
        <f>IF(Table1[[#This Row],[Reference Number]]=Q1842,BC1842,BC1842+1)</f>
        <v>2</v>
      </c>
    </row>
    <row r="1844" spans="1:55" ht="11.25" hidden="1" customHeight="1">
      <c r="A1844" s="1"/>
      <c r="B1844" s="88" t="str">
        <f>IF(Table1[[#This Row],[Posting Date]]&lt;&gt;"",IF(Table1[[#This Row],[Reference Number]]=Q1843,B1843+1,1),"")</f>
        <v/>
      </c>
      <c r="C1844" s="61"/>
      <c r="D1844" s="61"/>
      <c r="E1844" s="218"/>
      <c r="F1844" s="143" t="str">
        <f>IFERROR(IF(VLOOKUP(Table1[[#This Row],[Budget Code Description]],Dimentions!$X$6:$AC$132,2,FALSE)="","",VLOOKUP(Table1[[#This Row],[Budget Code Description]],Dimentions!$X$6:$AC$132,2,FALSE)),"")</f>
        <v/>
      </c>
      <c r="G1844" s="143" t="str">
        <f>IFERROR(VLOOKUP(Table1[[#This Row],[Budget Code Description]],Dimentions!$X$6:$AC$132,3,FALSE),"")</f>
        <v/>
      </c>
      <c r="H1844" s="64" t="str">
        <f>IFERROR(VLOOKUP(Table1[[#This Row],[Account]],Dimentions!$S$6:$V$233,2,FALSE),"")</f>
        <v/>
      </c>
      <c r="I1844" s="62">
        <f>_xlfn.NUMBERVALUE(LEFT(Table1[[#This Row],[Account]],1))</f>
        <v>0</v>
      </c>
      <c r="J1844" s="62" t="str">
        <f>IFERROR(VLOOKUP(Table1[[#This Row],[Budget Code Description]],Table6[#All],7,FALSE),"")</f>
        <v/>
      </c>
      <c r="K1844" s="143" t="str">
        <f>IFERROR(VLOOKUP(Table1[[#This Row],[Budget Code Description]],Table6[#All],8,FALSE),"")</f>
        <v/>
      </c>
      <c r="L1844" s="63"/>
      <c r="M1844" s="65" t="str">
        <f>IFERROR(VLOOKUP(Table1[[#This Row],[Staff ID]],Table2[],2,FALSE),"")</f>
        <v/>
      </c>
      <c r="N1844" s="211" t="str">
        <f>IFERROR(IF(VLOOKUP(Table1[[#This Row],[Budget Code Description]],Dimentions!$X$6:$AC$97,4,FALSE)="","",VLOOKUP(Table1[[#This Row],[Budget Code Description]],Dimentions!$X$6:$AC$97,4,FALSE)),"")</f>
        <v/>
      </c>
      <c r="O1844" s="65" t="str">
        <f>IFERROR(VLOOKUP(Table1[[#This Row],[Vendor ID]],Table549[],2,FALSE),"")</f>
        <v/>
      </c>
      <c r="P1844" s="63"/>
      <c r="Q1844" s="143" t="str">
        <f>IF(Table1[[#This Row],[Posting Date]]&lt;&gt;"",$D$9,"")</f>
        <v/>
      </c>
      <c r="R1844" s="159" t="str">
        <f>IF(Table1[[#This Row],[Posting Date]]&lt;&gt;"",$D$10,"")</f>
        <v/>
      </c>
      <c r="S1844" s="66"/>
      <c r="T1844" s="63"/>
      <c r="U1844" s="67"/>
      <c r="V1844" s="67"/>
      <c r="W1844" s="67" t="str">
        <f t="shared" si="29"/>
        <v/>
      </c>
      <c r="X1844" s="161" t="str">
        <f>IF(E1844="","",(IF(Table1[[#This Row],[Cur]]="USD",Table1[[#This Row],[Cur_Amount Debit]],Table1[[#This Row],[Cur_Amount Debit]]/Table1[[#This Row],[Exchange Rate]])))</f>
        <v/>
      </c>
      <c r="Y1844" s="161" t="str">
        <f>IF(E1844="","",(IF(Table1[[#This Row],[Cur]]="USD",Table1[[#This Row],[Cur_Amount Credit]],Table1[[#This Row],[Cur_Amount Credit]]/ExchangeRate)))</f>
        <v/>
      </c>
      <c r="Z1844" s="203" t="str">
        <f>IF(E1844="","",(Table1[[#This Row],[Debit USD]]-Table1[[#This Row],[Credit USD]]))</f>
        <v/>
      </c>
      <c r="AA1844" s="122"/>
      <c r="AB1844" s="1"/>
      <c r="AC1844" s="15"/>
      <c r="AD1844" s="15" t="str">
        <f>IF(AND(OR(Table1[[#This Row],[Account]]="15030",Table1[[#This Row],[Account]]="15035",Table1[[#This Row],[Account]]="20150"),Table1[[#This Row],[Vendor ID]]=""),1,"")</f>
        <v/>
      </c>
      <c r="AE1844" s="15"/>
      <c r="AF1844" s="15"/>
      <c r="AG1844" s="15"/>
      <c r="AH1844" s="46" t="str">
        <f>IF(Table1[[#This Row],[Posting Date]]&lt;&gt;"","GJ-"&amp;CountryID,"")</f>
        <v/>
      </c>
      <c r="AI1844" s="59" t="str">
        <f>IF(Table1[[#This Row],[Posting Date]]&lt;&gt;"",Table1[[#This Row],[Posting Date]],"")</f>
        <v/>
      </c>
      <c r="AJ1844" s="46"/>
      <c r="AK1844" s="46" t="str">
        <f>IF(Table1[[#This Row],[Description]]&lt;&gt;"",Table1[[#This Row],[Description]],"")</f>
        <v/>
      </c>
      <c r="AL1844" s="46" t="str">
        <f>IF(Table1[[#This Row],[Posting Date]]&lt;&gt;"",Table1[[#This Row],[Reference Number]],"")</f>
        <v/>
      </c>
      <c r="AM1844" s="46" t="str">
        <f>TRIM(Table1[[#This Row],[Line '#]])</f>
        <v/>
      </c>
      <c r="AN1844" s="46" t="str">
        <f>TRIM(Table1[[#This Row],[Account]])</f>
        <v/>
      </c>
      <c r="AO1844" s="46" t="str">
        <f>IF(Table1[[#This Row],[Posting Date]]&lt;&gt;"",$D$5,"")</f>
        <v/>
      </c>
      <c r="AP1844" s="46" t="str">
        <f>TRIM(Table1[[#This Row],[Departments-Prgrams]])</f>
        <v/>
      </c>
      <c r="AQ1844" s="46" t="str">
        <f>TRIM(Table1[[#This Row],[Grant]])</f>
        <v/>
      </c>
      <c r="AR1844" s="46" t="str">
        <f>TRIM(Table1[[#This Row],[Staff ID]])</f>
        <v/>
      </c>
      <c r="AS1844" s="46" t="str">
        <f>IF(TRIM(Table1[[#This Row],[Budget Code]])=0,"",TRIM(Table1[[#This Row],[Budget Code]]))</f>
        <v/>
      </c>
      <c r="AT1844" s="46" t="str">
        <f>IF(Table1[[#This Row],[Line Description]]&lt;&gt;"",Table1[[#This Row],[Line Description]],"")</f>
        <v/>
      </c>
      <c r="AU1844" s="46" t="str">
        <f>IF(Table1[[#This Row],[Cur_Amount Debit]]&gt;0,ROUND(Table1[[#This Row],[Cur_Amount Debit]],2),"")</f>
        <v/>
      </c>
      <c r="AV1844" s="46" t="str">
        <f>IF(Table1[[#This Row],[Cur_Amount Credit]]&gt;0,ROUND(Table1[[#This Row],[Cur_Amount Credit]],2),"")</f>
        <v/>
      </c>
      <c r="AW1844" s="46" t="str">
        <f>LEFT(Table1[[#This Row],[Cur]],3)</f>
        <v/>
      </c>
      <c r="AX1844" s="59"/>
      <c r="AY1844" s="46"/>
      <c r="AZ1844" s="46" t="str">
        <f>IF(Table1[[#This Row],[Cur]]&lt;&gt;"",IF(Table1[[#This Row],[Cur]]="USD","",ExchangeRate),"")</f>
        <v/>
      </c>
      <c r="BA1844" s="46" t="str">
        <f>IF(Table1[[#This Row],[Grant]]&lt;&gt;"",VLOOKUP(Table1[[#This Row],[Grant]],Grants!B:D,3),"")</f>
        <v/>
      </c>
      <c r="BB1844" s="46" t="str">
        <f>TRIM(Table1[[#This Row],[Vendor ID]])</f>
        <v/>
      </c>
      <c r="BC1844">
        <f>IF(Table1[[#This Row],[Reference Number]]=Q1843,BC1843,BC1843+1)</f>
        <v>2</v>
      </c>
    </row>
    <row r="1845" spans="1:55" ht="11.25" hidden="1" customHeight="1">
      <c r="A1845" s="1"/>
      <c r="B1845" s="88" t="str">
        <f>IF(Table1[[#This Row],[Posting Date]]&lt;&gt;"",IF(Table1[[#This Row],[Reference Number]]=Q1844,B1844+1,1),"")</f>
        <v/>
      </c>
      <c r="C1845" s="61"/>
      <c r="D1845" s="61"/>
      <c r="E1845" s="218"/>
      <c r="F1845" s="143" t="str">
        <f>IFERROR(IF(VLOOKUP(Table1[[#This Row],[Budget Code Description]],Dimentions!$X$6:$AC$132,2,FALSE)="","",VLOOKUP(Table1[[#This Row],[Budget Code Description]],Dimentions!$X$6:$AC$132,2,FALSE)),"")</f>
        <v/>
      </c>
      <c r="G1845" s="143" t="str">
        <f>IFERROR(VLOOKUP(Table1[[#This Row],[Budget Code Description]],Dimentions!$X$6:$AC$132,3,FALSE),"")</f>
        <v/>
      </c>
      <c r="H1845" s="64" t="str">
        <f>IFERROR(VLOOKUP(Table1[[#This Row],[Account]],Dimentions!$S$6:$V$233,2,FALSE),"")</f>
        <v/>
      </c>
      <c r="I1845" s="62">
        <f>_xlfn.NUMBERVALUE(LEFT(Table1[[#This Row],[Account]],1))</f>
        <v>0</v>
      </c>
      <c r="J1845" s="62" t="str">
        <f>IFERROR(VLOOKUP(Table1[[#This Row],[Budget Code Description]],Table6[#All],7,FALSE),"")</f>
        <v/>
      </c>
      <c r="K1845" s="143" t="str">
        <f>IFERROR(VLOOKUP(Table1[[#This Row],[Budget Code Description]],Table6[#All],8,FALSE),"")</f>
        <v/>
      </c>
      <c r="L1845" s="63"/>
      <c r="M1845" s="65" t="str">
        <f>IFERROR(VLOOKUP(Table1[[#This Row],[Staff ID]],Table2[],2,FALSE),"")</f>
        <v/>
      </c>
      <c r="N1845" s="211" t="str">
        <f>IFERROR(IF(VLOOKUP(Table1[[#This Row],[Budget Code Description]],Dimentions!$X$6:$AC$97,4,FALSE)="","",VLOOKUP(Table1[[#This Row],[Budget Code Description]],Dimentions!$X$6:$AC$97,4,FALSE)),"")</f>
        <v/>
      </c>
      <c r="O1845" s="65" t="str">
        <f>IFERROR(VLOOKUP(Table1[[#This Row],[Vendor ID]],Table549[],2,FALSE),"")</f>
        <v/>
      </c>
      <c r="P1845" s="63"/>
      <c r="Q1845" s="143" t="str">
        <f>IF(Table1[[#This Row],[Posting Date]]&lt;&gt;"",$D$9,"")</f>
        <v/>
      </c>
      <c r="R1845" s="159" t="str">
        <f>IF(Table1[[#This Row],[Posting Date]]&lt;&gt;"",$D$10,"")</f>
        <v/>
      </c>
      <c r="S1845" s="66"/>
      <c r="T1845" s="63"/>
      <c r="U1845" s="67"/>
      <c r="V1845" s="67"/>
      <c r="W1845" s="67" t="str">
        <f t="shared" si="29"/>
        <v/>
      </c>
      <c r="X1845" s="161" t="str">
        <f>IF(E1845="","",(IF(Table1[[#This Row],[Cur]]="USD",Table1[[#This Row],[Cur_Amount Debit]],Table1[[#This Row],[Cur_Amount Debit]]/Table1[[#This Row],[Exchange Rate]])))</f>
        <v/>
      </c>
      <c r="Y1845" s="161" t="str">
        <f>IF(E1845="","",(IF(Table1[[#This Row],[Cur]]="USD",Table1[[#This Row],[Cur_Amount Credit]],Table1[[#This Row],[Cur_Amount Credit]]/ExchangeRate)))</f>
        <v/>
      </c>
      <c r="Z1845" s="203" t="str">
        <f>IF(E1845="","",(Table1[[#This Row],[Debit USD]]-Table1[[#This Row],[Credit USD]]))</f>
        <v/>
      </c>
      <c r="AA1845" s="122"/>
      <c r="AB1845" s="1"/>
      <c r="AC1845" s="15"/>
      <c r="AD1845" s="15" t="str">
        <f>IF(AND(OR(Table1[[#This Row],[Account]]="15030",Table1[[#This Row],[Account]]="15035",Table1[[#This Row],[Account]]="20150"),Table1[[#This Row],[Vendor ID]]=""),1,"")</f>
        <v/>
      </c>
      <c r="AE1845" s="15"/>
      <c r="AF1845" s="15"/>
      <c r="AG1845" s="15"/>
      <c r="AH1845" s="46" t="str">
        <f>IF(Table1[[#This Row],[Posting Date]]&lt;&gt;"","GJ-"&amp;CountryID,"")</f>
        <v/>
      </c>
      <c r="AI1845" s="59" t="str">
        <f>IF(Table1[[#This Row],[Posting Date]]&lt;&gt;"",Table1[[#This Row],[Posting Date]],"")</f>
        <v/>
      </c>
      <c r="AJ1845" s="46"/>
      <c r="AK1845" s="46" t="str">
        <f>IF(Table1[[#This Row],[Description]]&lt;&gt;"",Table1[[#This Row],[Description]],"")</f>
        <v/>
      </c>
      <c r="AL1845" s="46" t="str">
        <f>IF(Table1[[#This Row],[Posting Date]]&lt;&gt;"",Table1[[#This Row],[Reference Number]],"")</f>
        <v/>
      </c>
      <c r="AM1845" s="46" t="str">
        <f>TRIM(Table1[[#This Row],[Line '#]])</f>
        <v/>
      </c>
      <c r="AN1845" s="46" t="str">
        <f>TRIM(Table1[[#This Row],[Account]])</f>
        <v/>
      </c>
      <c r="AO1845" s="46" t="str">
        <f>IF(Table1[[#This Row],[Posting Date]]&lt;&gt;"",$D$5,"")</f>
        <v/>
      </c>
      <c r="AP1845" s="46" t="str">
        <f>TRIM(Table1[[#This Row],[Departments-Prgrams]])</f>
        <v/>
      </c>
      <c r="AQ1845" s="46" t="str">
        <f>TRIM(Table1[[#This Row],[Grant]])</f>
        <v/>
      </c>
      <c r="AR1845" s="46" t="str">
        <f>TRIM(Table1[[#This Row],[Staff ID]])</f>
        <v/>
      </c>
      <c r="AS1845" s="46" t="str">
        <f>IF(TRIM(Table1[[#This Row],[Budget Code]])=0,"",TRIM(Table1[[#This Row],[Budget Code]]))</f>
        <v/>
      </c>
      <c r="AT1845" s="46" t="str">
        <f>IF(Table1[[#This Row],[Line Description]]&lt;&gt;"",Table1[[#This Row],[Line Description]],"")</f>
        <v/>
      </c>
      <c r="AU1845" s="46" t="str">
        <f>IF(Table1[[#This Row],[Cur_Amount Debit]]&gt;0,ROUND(Table1[[#This Row],[Cur_Amount Debit]],2),"")</f>
        <v/>
      </c>
      <c r="AV1845" s="46" t="str">
        <f>IF(Table1[[#This Row],[Cur_Amount Credit]]&gt;0,ROUND(Table1[[#This Row],[Cur_Amount Credit]],2),"")</f>
        <v/>
      </c>
      <c r="AW1845" s="46" t="str">
        <f>LEFT(Table1[[#This Row],[Cur]],3)</f>
        <v/>
      </c>
      <c r="AX1845" s="59"/>
      <c r="AY1845" s="46"/>
      <c r="AZ1845" s="46" t="str">
        <f>IF(Table1[[#This Row],[Cur]]&lt;&gt;"",IF(Table1[[#This Row],[Cur]]="USD","",ExchangeRate),"")</f>
        <v/>
      </c>
      <c r="BA1845" s="46" t="str">
        <f>IF(Table1[[#This Row],[Grant]]&lt;&gt;"",VLOOKUP(Table1[[#This Row],[Grant]],Grants!B:D,3),"")</f>
        <v/>
      </c>
      <c r="BB1845" s="46" t="str">
        <f>TRIM(Table1[[#This Row],[Vendor ID]])</f>
        <v/>
      </c>
      <c r="BC1845">
        <f>IF(Table1[[#This Row],[Reference Number]]=Q1844,BC1844,BC1844+1)</f>
        <v>2</v>
      </c>
    </row>
    <row r="1846" spans="1:55" ht="11.25" hidden="1" customHeight="1">
      <c r="A1846" s="1"/>
      <c r="B1846" s="88" t="str">
        <f>IF(Table1[[#This Row],[Posting Date]]&lt;&gt;"",IF(Table1[[#This Row],[Reference Number]]=Q1845,B1845+1,1),"")</f>
        <v/>
      </c>
      <c r="C1846" s="61"/>
      <c r="D1846" s="61"/>
      <c r="E1846" s="218"/>
      <c r="F1846" s="143" t="str">
        <f>IFERROR(IF(VLOOKUP(Table1[[#This Row],[Budget Code Description]],Dimentions!$X$6:$AC$132,2,FALSE)="","",VLOOKUP(Table1[[#This Row],[Budget Code Description]],Dimentions!$X$6:$AC$132,2,FALSE)),"")</f>
        <v/>
      </c>
      <c r="G1846" s="143" t="str">
        <f>IFERROR(VLOOKUP(Table1[[#This Row],[Budget Code Description]],Dimentions!$X$6:$AC$132,3,FALSE),"")</f>
        <v/>
      </c>
      <c r="H1846" s="64" t="str">
        <f>IFERROR(VLOOKUP(Table1[[#This Row],[Account]],Dimentions!$S$6:$V$233,2,FALSE),"")</f>
        <v/>
      </c>
      <c r="I1846" s="62">
        <f>_xlfn.NUMBERVALUE(LEFT(Table1[[#This Row],[Account]],1))</f>
        <v>0</v>
      </c>
      <c r="J1846" s="62" t="str">
        <f>IFERROR(VLOOKUP(Table1[[#This Row],[Budget Code Description]],Table6[#All],7,FALSE),"")</f>
        <v/>
      </c>
      <c r="K1846" s="143" t="str">
        <f>IFERROR(VLOOKUP(Table1[[#This Row],[Budget Code Description]],Table6[#All],8,FALSE),"")</f>
        <v/>
      </c>
      <c r="L1846" s="63"/>
      <c r="M1846" s="65" t="str">
        <f>IFERROR(VLOOKUP(Table1[[#This Row],[Staff ID]],Table2[],2,FALSE),"")</f>
        <v/>
      </c>
      <c r="N1846" s="211" t="str">
        <f>IFERROR(IF(VLOOKUP(Table1[[#This Row],[Budget Code Description]],Dimentions!$X$6:$AC$97,4,FALSE)="","",VLOOKUP(Table1[[#This Row],[Budget Code Description]],Dimentions!$X$6:$AC$97,4,FALSE)),"")</f>
        <v/>
      </c>
      <c r="O1846" s="65" t="str">
        <f>IFERROR(VLOOKUP(Table1[[#This Row],[Vendor ID]],Table549[],2,FALSE),"")</f>
        <v/>
      </c>
      <c r="P1846" s="63"/>
      <c r="Q1846" s="143" t="str">
        <f>IF(Table1[[#This Row],[Posting Date]]&lt;&gt;"",$D$9,"")</f>
        <v/>
      </c>
      <c r="R1846" s="159" t="str">
        <f>IF(Table1[[#This Row],[Posting Date]]&lt;&gt;"",$D$10,"")</f>
        <v/>
      </c>
      <c r="S1846" s="66"/>
      <c r="T1846" s="63"/>
      <c r="U1846" s="67"/>
      <c r="V1846" s="67"/>
      <c r="W1846" s="67" t="str">
        <f t="shared" si="29"/>
        <v/>
      </c>
      <c r="X1846" s="161" t="str">
        <f>IF(E1846="","",(IF(Table1[[#This Row],[Cur]]="USD",Table1[[#This Row],[Cur_Amount Debit]],Table1[[#This Row],[Cur_Amount Debit]]/Table1[[#This Row],[Exchange Rate]])))</f>
        <v/>
      </c>
      <c r="Y1846" s="161" t="str">
        <f>IF(E1846="","",(IF(Table1[[#This Row],[Cur]]="USD",Table1[[#This Row],[Cur_Amount Credit]],Table1[[#This Row],[Cur_Amount Credit]]/ExchangeRate)))</f>
        <v/>
      </c>
      <c r="Z1846" s="203" t="str">
        <f>IF(E1846="","",(Table1[[#This Row],[Debit USD]]-Table1[[#This Row],[Credit USD]]))</f>
        <v/>
      </c>
      <c r="AA1846" s="122"/>
      <c r="AB1846" s="1"/>
      <c r="AC1846" s="15"/>
      <c r="AD1846" s="15" t="str">
        <f>IF(AND(OR(Table1[[#This Row],[Account]]="15030",Table1[[#This Row],[Account]]="15035",Table1[[#This Row],[Account]]="20150"),Table1[[#This Row],[Vendor ID]]=""),1,"")</f>
        <v/>
      </c>
      <c r="AE1846" s="15"/>
      <c r="AF1846" s="15"/>
      <c r="AG1846" s="15"/>
      <c r="AH1846" s="46" t="str">
        <f>IF(Table1[[#This Row],[Posting Date]]&lt;&gt;"","GJ-"&amp;CountryID,"")</f>
        <v/>
      </c>
      <c r="AI1846" s="59" t="str">
        <f>IF(Table1[[#This Row],[Posting Date]]&lt;&gt;"",Table1[[#This Row],[Posting Date]],"")</f>
        <v/>
      </c>
      <c r="AJ1846" s="46"/>
      <c r="AK1846" s="46" t="str">
        <f>IF(Table1[[#This Row],[Description]]&lt;&gt;"",Table1[[#This Row],[Description]],"")</f>
        <v/>
      </c>
      <c r="AL1846" s="46" t="str">
        <f>IF(Table1[[#This Row],[Posting Date]]&lt;&gt;"",Table1[[#This Row],[Reference Number]],"")</f>
        <v/>
      </c>
      <c r="AM1846" s="46" t="str">
        <f>TRIM(Table1[[#This Row],[Line '#]])</f>
        <v/>
      </c>
      <c r="AN1846" s="46" t="str">
        <f>TRIM(Table1[[#This Row],[Account]])</f>
        <v/>
      </c>
      <c r="AO1846" s="46" t="str">
        <f>IF(Table1[[#This Row],[Posting Date]]&lt;&gt;"",$D$5,"")</f>
        <v/>
      </c>
      <c r="AP1846" s="46" t="str">
        <f>TRIM(Table1[[#This Row],[Departments-Prgrams]])</f>
        <v/>
      </c>
      <c r="AQ1846" s="46" t="str">
        <f>TRIM(Table1[[#This Row],[Grant]])</f>
        <v/>
      </c>
      <c r="AR1846" s="46" t="str">
        <f>TRIM(Table1[[#This Row],[Staff ID]])</f>
        <v/>
      </c>
      <c r="AS1846" s="46" t="str">
        <f>IF(TRIM(Table1[[#This Row],[Budget Code]])=0,"",TRIM(Table1[[#This Row],[Budget Code]]))</f>
        <v/>
      </c>
      <c r="AT1846" s="46" t="str">
        <f>IF(Table1[[#This Row],[Line Description]]&lt;&gt;"",Table1[[#This Row],[Line Description]],"")</f>
        <v/>
      </c>
      <c r="AU1846" s="46" t="str">
        <f>IF(Table1[[#This Row],[Cur_Amount Debit]]&gt;0,ROUND(Table1[[#This Row],[Cur_Amount Debit]],2),"")</f>
        <v/>
      </c>
      <c r="AV1846" s="46" t="str">
        <f>IF(Table1[[#This Row],[Cur_Amount Credit]]&gt;0,ROUND(Table1[[#This Row],[Cur_Amount Credit]],2),"")</f>
        <v/>
      </c>
      <c r="AW1846" s="46" t="str">
        <f>LEFT(Table1[[#This Row],[Cur]],3)</f>
        <v/>
      </c>
      <c r="AX1846" s="59"/>
      <c r="AY1846" s="46"/>
      <c r="AZ1846" s="46" t="str">
        <f>IF(Table1[[#This Row],[Cur]]&lt;&gt;"",IF(Table1[[#This Row],[Cur]]="USD","",ExchangeRate),"")</f>
        <v/>
      </c>
      <c r="BA1846" s="46" t="str">
        <f>IF(Table1[[#This Row],[Grant]]&lt;&gt;"",VLOOKUP(Table1[[#This Row],[Grant]],Grants!B:D,3),"")</f>
        <v/>
      </c>
      <c r="BB1846" s="46" t="str">
        <f>TRIM(Table1[[#This Row],[Vendor ID]])</f>
        <v/>
      </c>
      <c r="BC1846">
        <f>IF(Table1[[#This Row],[Reference Number]]=Q1845,BC1845,BC1845+1)</f>
        <v>2</v>
      </c>
    </row>
    <row r="1847" spans="1:55" ht="11.25" hidden="1" customHeight="1">
      <c r="A1847" s="1"/>
      <c r="B1847" s="88" t="str">
        <f>IF(Table1[[#This Row],[Posting Date]]&lt;&gt;"",IF(Table1[[#This Row],[Reference Number]]=Q1846,B1846+1,1),"")</f>
        <v/>
      </c>
      <c r="C1847" s="61"/>
      <c r="D1847" s="61"/>
      <c r="E1847" s="218"/>
      <c r="F1847" s="143" t="str">
        <f>IFERROR(IF(VLOOKUP(Table1[[#This Row],[Budget Code Description]],Dimentions!$X$6:$AC$132,2,FALSE)="","",VLOOKUP(Table1[[#This Row],[Budget Code Description]],Dimentions!$X$6:$AC$132,2,FALSE)),"")</f>
        <v/>
      </c>
      <c r="G1847" s="143" t="str">
        <f>IFERROR(VLOOKUP(Table1[[#This Row],[Budget Code Description]],Dimentions!$X$6:$AC$132,3,FALSE),"")</f>
        <v/>
      </c>
      <c r="H1847" s="64" t="str">
        <f>IFERROR(VLOOKUP(Table1[[#This Row],[Account]],Dimentions!$S$6:$V$233,2,FALSE),"")</f>
        <v/>
      </c>
      <c r="I1847" s="62">
        <f>_xlfn.NUMBERVALUE(LEFT(Table1[[#This Row],[Account]],1))</f>
        <v>0</v>
      </c>
      <c r="J1847" s="62" t="str">
        <f>IFERROR(VLOOKUP(Table1[[#This Row],[Budget Code Description]],Table6[#All],7,FALSE),"")</f>
        <v/>
      </c>
      <c r="K1847" s="143" t="str">
        <f>IFERROR(VLOOKUP(Table1[[#This Row],[Budget Code Description]],Table6[#All],8,FALSE),"")</f>
        <v/>
      </c>
      <c r="L1847" s="63"/>
      <c r="M1847" s="65" t="str">
        <f>IFERROR(VLOOKUP(Table1[[#This Row],[Staff ID]],Table2[],2,FALSE),"")</f>
        <v/>
      </c>
      <c r="N1847" s="211" t="str">
        <f>IFERROR(IF(VLOOKUP(Table1[[#This Row],[Budget Code Description]],Dimentions!$X$6:$AC$97,4,FALSE)="","",VLOOKUP(Table1[[#This Row],[Budget Code Description]],Dimentions!$X$6:$AC$97,4,FALSE)),"")</f>
        <v/>
      </c>
      <c r="O1847" s="65" t="str">
        <f>IFERROR(VLOOKUP(Table1[[#This Row],[Vendor ID]],Table549[],2,FALSE),"")</f>
        <v/>
      </c>
      <c r="P1847" s="63"/>
      <c r="Q1847" s="143" t="str">
        <f>IF(Table1[[#This Row],[Posting Date]]&lt;&gt;"",$D$9,"")</f>
        <v/>
      </c>
      <c r="R1847" s="159" t="str">
        <f>IF(Table1[[#This Row],[Posting Date]]&lt;&gt;"",$D$10,"")</f>
        <v/>
      </c>
      <c r="S1847" s="66"/>
      <c r="T1847" s="63"/>
      <c r="U1847" s="67"/>
      <c r="V1847" s="67"/>
      <c r="W1847" s="67" t="str">
        <f t="shared" si="29"/>
        <v/>
      </c>
      <c r="X1847" s="161" t="str">
        <f>IF(E1847="","",(IF(Table1[[#This Row],[Cur]]="USD",Table1[[#This Row],[Cur_Amount Debit]],Table1[[#This Row],[Cur_Amount Debit]]/Table1[[#This Row],[Exchange Rate]])))</f>
        <v/>
      </c>
      <c r="Y1847" s="161" t="str">
        <f>IF(E1847="","",(IF(Table1[[#This Row],[Cur]]="USD",Table1[[#This Row],[Cur_Amount Credit]],Table1[[#This Row],[Cur_Amount Credit]]/ExchangeRate)))</f>
        <v/>
      </c>
      <c r="Z1847" s="203" t="str">
        <f>IF(E1847="","",(Table1[[#This Row],[Debit USD]]-Table1[[#This Row],[Credit USD]]))</f>
        <v/>
      </c>
      <c r="AA1847" s="122"/>
      <c r="AB1847" s="1"/>
      <c r="AC1847" s="15"/>
      <c r="AD1847" s="15" t="str">
        <f>IF(AND(OR(Table1[[#This Row],[Account]]="15030",Table1[[#This Row],[Account]]="15035",Table1[[#This Row],[Account]]="20150"),Table1[[#This Row],[Vendor ID]]=""),1,"")</f>
        <v/>
      </c>
      <c r="AE1847" s="15"/>
      <c r="AF1847" s="15"/>
      <c r="AG1847" s="15"/>
      <c r="AH1847" s="46" t="str">
        <f>IF(Table1[[#This Row],[Posting Date]]&lt;&gt;"","GJ-"&amp;CountryID,"")</f>
        <v/>
      </c>
      <c r="AI1847" s="59" t="str">
        <f>IF(Table1[[#This Row],[Posting Date]]&lt;&gt;"",Table1[[#This Row],[Posting Date]],"")</f>
        <v/>
      </c>
      <c r="AJ1847" s="46"/>
      <c r="AK1847" s="46" t="str">
        <f>IF(Table1[[#This Row],[Description]]&lt;&gt;"",Table1[[#This Row],[Description]],"")</f>
        <v/>
      </c>
      <c r="AL1847" s="46" t="str">
        <f>IF(Table1[[#This Row],[Posting Date]]&lt;&gt;"",Table1[[#This Row],[Reference Number]],"")</f>
        <v/>
      </c>
      <c r="AM1847" s="46" t="str">
        <f>TRIM(Table1[[#This Row],[Line '#]])</f>
        <v/>
      </c>
      <c r="AN1847" s="46" t="str">
        <f>TRIM(Table1[[#This Row],[Account]])</f>
        <v/>
      </c>
      <c r="AO1847" s="46" t="str">
        <f>IF(Table1[[#This Row],[Posting Date]]&lt;&gt;"",$D$5,"")</f>
        <v/>
      </c>
      <c r="AP1847" s="46" t="str">
        <f>TRIM(Table1[[#This Row],[Departments-Prgrams]])</f>
        <v/>
      </c>
      <c r="AQ1847" s="46" t="str">
        <f>TRIM(Table1[[#This Row],[Grant]])</f>
        <v/>
      </c>
      <c r="AR1847" s="46" t="str">
        <f>TRIM(Table1[[#This Row],[Staff ID]])</f>
        <v/>
      </c>
      <c r="AS1847" s="46" t="str">
        <f>IF(TRIM(Table1[[#This Row],[Budget Code]])=0,"",TRIM(Table1[[#This Row],[Budget Code]]))</f>
        <v/>
      </c>
      <c r="AT1847" s="46" t="str">
        <f>IF(Table1[[#This Row],[Line Description]]&lt;&gt;"",Table1[[#This Row],[Line Description]],"")</f>
        <v/>
      </c>
      <c r="AU1847" s="46" t="str">
        <f>IF(Table1[[#This Row],[Cur_Amount Debit]]&gt;0,ROUND(Table1[[#This Row],[Cur_Amount Debit]],2),"")</f>
        <v/>
      </c>
      <c r="AV1847" s="46" t="str">
        <f>IF(Table1[[#This Row],[Cur_Amount Credit]]&gt;0,ROUND(Table1[[#This Row],[Cur_Amount Credit]],2),"")</f>
        <v/>
      </c>
      <c r="AW1847" s="46" t="str">
        <f>LEFT(Table1[[#This Row],[Cur]],3)</f>
        <v/>
      </c>
      <c r="AX1847" s="59"/>
      <c r="AY1847" s="46"/>
      <c r="AZ1847" s="46" t="str">
        <f>IF(Table1[[#This Row],[Cur]]&lt;&gt;"",IF(Table1[[#This Row],[Cur]]="USD","",ExchangeRate),"")</f>
        <v/>
      </c>
      <c r="BA1847" s="46" t="str">
        <f>IF(Table1[[#This Row],[Grant]]&lt;&gt;"",VLOOKUP(Table1[[#This Row],[Grant]],Grants!B:D,3),"")</f>
        <v/>
      </c>
      <c r="BB1847" s="46" t="str">
        <f>TRIM(Table1[[#This Row],[Vendor ID]])</f>
        <v/>
      </c>
      <c r="BC1847">
        <f>IF(Table1[[#This Row],[Reference Number]]=Q1846,BC1846,BC1846+1)</f>
        <v>2</v>
      </c>
    </row>
    <row r="1848" spans="1:55" ht="11.25" hidden="1" customHeight="1">
      <c r="A1848" s="1"/>
      <c r="B1848" s="88" t="str">
        <f>IF(Table1[[#This Row],[Posting Date]]&lt;&gt;"",IF(Table1[[#This Row],[Reference Number]]=Q1847,B1847+1,1),"")</f>
        <v/>
      </c>
      <c r="C1848" s="61"/>
      <c r="D1848" s="61"/>
      <c r="E1848" s="218"/>
      <c r="F1848" s="143" t="str">
        <f>IFERROR(IF(VLOOKUP(Table1[[#This Row],[Budget Code Description]],Dimentions!$X$6:$AC$132,2,FALSE)="","",VLOOKUP(Table1[[#This Row],[Budget Code Description]],Dimentions!$X$6:$AC$132,2,FALSE)),"")</f>
        <v/>
      </c>
      <c r="G1848" s="143" t="str">
        <f>IFERROR(VLOOKUP(Table1[[#This Row],[Budget Code Description]],Dimentions!$X$6:$AC$132,3,FALSE),"")</f>
        <v/>
      </c>
      <c r="H1848" s="64" t="str">
        <f>IFERROR(VLOOKUP(Table1[[#This Row],[Account]],Dimentions!$S$6:$V$233,2,FALSE),"")</f>
        <v/>
      </c>
      <c r="I1848" s="62">
        <f>_xlfn.NUMBERVALUE(LEFT(Table1[[#This Row],[Account]],1))</f>
        <v>0</v>
      </c>
      <c r="J1848" s="62" t="str">
        <f>IFERROR(VLOOKUP(Table1[[#This Row],[Budget Code Description]],Table6[#All],7,FALSE),"")</f>
        <v/>
      </c>
      <c r="K1848" s="143" t="str">
        <f>IFERROR(VLOOKUP(Table1[[#This Row],[Budget Code Description]],Table6[#All],8,FALSE),"")</f>
        <v/>
      </c>
      <c r="L1848" s="63"/>
      <c r="M1848" s="65" t="str">
        <f>IFERROR(VLOOKUP(Table1[[#This Row],[Staff ID]],Table2[],2,FALSE),"")</f>
        <v/>
      </c>
      <c r="N1848" s="211" t="str">
        <f>IFERROR(IF(VLOOKUP(Table1[[#This Row],[Budget Code Description]],Dimentions!$X$6:$AC$97,4,FALSE)="","",VLOOKUP(Table1[[#This Row],[Budget Code Description]],Dimentions!$X$6:$AC$97,4,FALSE)),"")</f>
        <v/>
      </c>
      <c r="O1848" s="65" t="str">
        <f>IFERROR(VLOOKUP(Table1[[#This Row],[Vendor ID]],Table549[],2,FALSE),"")</f>
        <v/>
      </c>
      <c r="P1848" s="63"/>
      <c r="Q1848" s="143" t="str">
        <f>IF(Table1[[#This Row],[Posting Date]]&lt;&gt;"",$D$9,"")</f>
        <v/>
      </c>
      <c r="R1848" s="159" t="str">
        <f>IF(Table1[[#This Row],[Posting Date]]&lt;&gt;"",$D$10,"")</f>
        <v/>
      </c>
      <c r="S1848" s="66"/>
      <c r="T1848" s="63"/>
      <c r="U1848" s="67"/>
      <c r="V1848" s="67"/>
      <c r="W1848" s="67" t="str">
        <f t="shared" si="29"/>
        <v/>
      </c>
      <c r="X1848" s="161" t="str">
        <f>IF(E1848="","",(IF(Table1[[#This Row],[Cur]]="USD",Table1[[#This Row],[Cur_Amount Debit]],Table1[[#This Row],[Cur_Amount Debit]]/Table1[[#This Row],[Exchange Rate]])))</f>
        <v/>
      </c>
      <c r="Y1848" s="161" t="str">
        <f>IF(E1848="","",(IF(Table1[[#This Row],[Cur]]="USD",Table1[[#This Row],[Cur_Amount Credit]],Table1[[#This Row],[Cur_Amount Credit]]/ExchangeRate)))</f>
        <v/>
      </c>
      <c r="Z1848" s="203" t="str">
        <f>IF(E1848="","",(Table1[[#This Row],[Debit USD]]-Table1[[#This Row],[Credit USD]]))</f>
        <v/>
      </c>
      <c r="AA1848" s="122"/>
      <c r="AB1848" s="1"/>
      <c r="AC1848" s="15"/>
      <c r="AD1848" s="15" t="str">
        <f>IF(AND(OR(Table1[[#This Row],[Account]]="15030",Table1[[#This Row],[Account]]="15035",Table1[[#This Row],[Account]]="20150"),Table1[[#This Row],[Vendor ID]]=""),1,"")</f>
        <v/>
      </c>
      <c r="AE1848" s="15"/>
      <c r="AF1848" s="15"/>
      <c r="AG1848" s="15"/>
      <c r="AH1848" s="46" t="str">
        <f>IF(Table1[[#This Row],[Posting Date]]&lt;&gt;"","GJ-"&amp;CountryID,"")</f>
        <v/>
      </c>
      <c r="AI1848" s="59" t="str">
        <f>IF(Table1[[#This Row],[Posting Date]]&lt;&gt;"",Table1[[#This Row],[Posting Date]],"")</f>
        <v/>
      </c>
      <c r="AJ1848" s="46"/>
      <c r="AK1848" s="46" t="str">
        <f>IF(Table1[[#This Row],[Description]]&lt;&gt;"",Table1[[#This Row],[Description]],"")</f>
        <v/>
      </c>
      <c r="AL1848" s="46" t="str">
        <f>IF(Table1[[#This Row],[Posting Date]]&lt;&gt;"",Table1[[#This Row],[Reference Number]],"")</f>
        <v/>
      </c>
      <c r="AM1848" s="46" t="str">
        <f>TRIM(Table1[[#This Row],[Line '#]])</f>
        <v/>
      </c>
      <c r="AN1848" s="46" t="str">
        <f>TRIM(Table1[[#This Row],[Account]])</f>
        <v/>
      </c>
      <c r="AO1848" s="46" t="str">
        <f>IF(Table1[[#This Row],[Posting Date]]&lt;&gt;"",$D$5,"")</f>
        <v/>
      </c>
      <c r="AP1848" s="46" t="str">
        <f>TRIM(Table1[[#This Row],[Departments-Prgrams]])</f>
        <v/>
      </c>
      <c r="AQ1848" s="46" t="str">
        <f>TRIM(Table1[[#This Row],[Grant]])</f>
        <v/>
      </c>
      <c r="AR1848" s="46" t="str">
        <f>TRIM(Table1[[#This Row],[Staff ID]])</f>
        <v/>
      </c>
      <c r="AS1848" s="46" t="str">
        <f>IF(TRIM(Table1[[#This Row],[Budget Code]])=0,"",TRIM(Table1[[#This Row],[Budget Code]]))</f>
        <v/>
      </c>
      <c r="AT1848" s="46" t="str">
        <f>IF(Table1[[#This Row],[Line Description]]&lt;&gt;"",Table1[[#This Row],[Line Description]],"")</f>
        <v/>
      </c>
      <c r="AU1848" s="46" t="str">
        <f>IF(Table1[[#This Row],[Cur_Amount Debit]]&gt;0,ROUND(Table1[[#This Row],[Cur_Amount Debit]],2),"")</f>
        <v/>
      </c>
      <c r="AV1848" s="46" t="str">
        <f>IF(Table1[[#This Row],[Cur_Amount Credit]]&gt;0,ROUND(Table1[[#This Row],[Cur_Amount Credit]],2),"")</f>
        <v/>
      </c>
      <c r="AW1848" s="46" t="str">
        <f>LEFT(Table1[[#This Row],[Cur]],3)</f>
        <v/>
      </c>
      <c r="AX1848" s="59"/>
      <c r="AY1848" s="46"/>
      <c r="AZ1848" s="46" t="str">
        <f>IF(Table1[[#This Row],[Cur]]&lt;&gt;"",IF(Table1[[#This Row],[Cur]]="USD","",ExchangeRate),"")</f>
        <v/>
      </c>
      <c r="BA1848" s="46" t="str">
        <f>IF(Table1[[#This Row],[Grant]]&lt;&gt;"",VLOOKUP(Table1[[#This Row],[Grant]],Grants!B:D,3),"")</f>
        <v/>
      </c>
      <c r="BB1848" s="46" t="str">
        <f>TRIM(Table1[[#This Row],[Vendor ID]])</f>
        <v/>
      </c>
      <c r="BC1848">
        <f>IF(Table1[[#This Row],[Reference Number]]=Q1847,BC1847,BC1847+1)</f>
        <v>2</v>
      </c>
    </row>
    <row r="1849" spans="1:55" ht="11.25" hidden="1" customHeight="1">
      <c r="A1849" s="1"/>
      <c r="B1849" s="88" t="str">
        <f>IF(Table1[[#This Row],[Posting Date]]&lt;&gt;"",IF(Table1[[#This Row],[Reference Number]]=Q1848,B1848+1,1),"")</f>
        <v/>
      </c>
      <c r="C1849" s="61"/>
      <c r="D1849" s="61"/>
      <c r="E1849" s="218"/>
      <c r="F1849" s="143" t="str">
        <f>IFERROR(IF(VLOOKUP(Table1[[#This Row],[Budget Code Description]],Dimentions!$X$6:$AC$132,2,FALSE)="","",VLOOKUP(Table1[[#This Row],[Budget Code Description]],Dimentions!$X$6:$AC$132,2,FALSE)),"")</f>
        <v/>
      </c>
      <c r="G1849" s="143" t="str">
        <f>IFERROR(VLOOKUP(Table1[[#This Row],[Budget Code Description]],Dimentions!$X$6:$AC$132,3,FALSE),"")</f>
        <v/>
      </c>
      <c r="H1849" s="64" t="str">
        <f>IFERROR(VLOOKUP(Table1[[#This Row],[Account]],Dimentions!$S$6:$V$233,2,FALSE),"")</f>
        <v/>
      </c>
      <c r="I1849" s="62">
        <f>_xlfn.NUMBERVALUE(LEFT(Table1[[#This Row],[Account]],1))</f>
        <v>0</v>
      </c>
      <c r="J1849" s="62" t="str">
        <f>IFERROR(VLOOKUP(Table1[[#This Row],[Budget Code Description]],Table6[#All],7,FALSE),"")</f>
        <v/>
      </c>
      <c r="K1849" s="143" t="str">
        <f>IFERROR(VLOOKUP(Table1[[#This Row],[Budget Code Description]],Table6[#All],8,FALSE),"")</f>
        <v/>
      </c>
      <c r="L1849" s="63"/>
      <c r="M1849" s="65" t="str">
        <f>IFERROR(VLOOKUP(Table1[[#This Row],[Staff ID]],Table2[],2,FALSE),"")</f>
        <v/>
      </c>
      <c r="N1849" s="211" t="str">
        <f>IFERROR(IF(VLOOKUP(Table1[[#This Row],[Budget Code Description]],Dimentions!$X$6:$AC$97,4,FALSE)="","",VLOOKUP(Table1[[#This Row],[Budget Code Description]],Dimentions!$X$6:$AC$97,4,FALSE)),"")</f>
        <v/>
      </c>
      <c r="O1849" s="65" t="str">
        <f>IFERROR(VLOOKUP(Table1[[#This Row],[Vendor ID]],Table549[],2,FALSE),"")</f>
        <v/>
      </c>
      <c r="P1849" s="63"/>
      <c r="Q1849" s="143" t="str">
        <f>IF(Table1[[#This Row],[Posting Date]]&lt;&gt;"",$D$9,"")</f>
        <v/>
      </c>
      <c r="R1849" s="159" t="str">
        <f>IF(Table1[[#This Row],[Posting Date]]&lt;&gt;"",$D$10,"")</f>
        <v/>
      </c>
      <c r="S1849" s="66"/>
      <c r="T1849" s="63"/>
      <c r="U1849" s="67"/>
      <c r="V1849" s="67"/>
      <c r="W1849" s="67" t="str">
        <f t="shared" si="29"/>
        <v/>
      </c>
      <c r="X1849" s="161" t="str">
        <f>IF(E1849="","",(IF(Table1[[#This Row],[Cur]]="USD",Table1[[#This Row],[Cur_Amount Debit]],Table1[[#This Row],[Cur_Amount Debit]]/Table1[[#This Row],[Exchange Rate]])))</f>
        <v/>
      </c>
      <c r="Y1849" s="161" t="str">
        <f>IF(E1849="","",(IF(Table1[[#This Row],[Cur]]="USD",Table1[[#This Row],[Cur_Amount Credit]],Table1[[#This Row],[Cur_Amount Credit]]/ExchangeRate)))</f>
        <v/>
      </c>
      <c r="Z1849" s="203" t="str">
        <f>IF(E1849="","",(Table1[[#This Row],[Debit USD]]-Table1[[#This Row],[Credit USD]]))</f>
        <v/>
      </c>
      <c r="AA1849" s="122"/>
      <c r="AB1849" s="1"/>
      <c r="AC1849" s="15"/>
      <c r="AD1849" s="15" t="str">
        <f>IF(AND(OR(Table1[[#This Row],[Account]]="15030",Table1[[#This Row],[Account]]="15035",Table1[[#This Row],[Account]]="20150"),Table1[[#This Row],[Vendor ID]]=""),1,"")</f>
        <v/>
      </c>
      <c r="AE1849" s="15"/>
      <c r="AF1849" s="15"/>
      <c r="AG1849" s="15"/>
      <c r="AH1849" s="46" t="str">
        <f>IF(Table1[[#This Row],[Posting Date]]&lt;&gt;"","GJ-"&amp;CountryID,"")</f>
        <v/>
      </c>
      <c r="AI1849" s="59" t="str">
        <f>IF(Table1[[#This Row],[Posting Date]]&lt;&gt;"",Table1[[#This Row],[Posting Date]],"")</f>
        <v/>
      </c>
      <c r="AJ1849" s="46"/>
      <c r="AK1849" s="46" t="str">
        <f>IF(Table1[[#This Row],[Description]]&lt;&gt;"",Table1[[#This Row],[Description]],"")</f>
        <v/>
      </c>
      <c r="AL1849" s="46" t="str">
        <f>IF(Table1[[#This Row],[Posting Date]]&lt;&gt;"",Table1[[#This Row],[Reference Number]],"")</f>
        <v/>
      </c>
      <c r="AM1849" s="46" t="str">
        <f>TRIM(Table1[[#This Row],[Line '#]])</f>
        <v/>
      </c>
      <c r="AN1849" s="46" t="str">
        <f>TRIM(Table1[[#This Row],[Account]])</f>
        <v/>
      </c>
      <c r="AO1849" s="46" t="str">
        <f>IF(Table1[[#This Row],[Posting Date]]&lt;&gt;"",$D$5,"")</f>
        <v/>
      </c>
      <c r="AP1849" s="46" t="str">
        <f>TRIM(Table1[[#This Row],[Departments-Prgrams]])</f>
        <v/>
      </c>
      <c r="AQ1849" s="46" t="str">
        <f>TRIM(Table1[[#This Row],[Grant]])</f>
        <v/>
      </c>
      <c r="AR1849" s="46" t="str">
        <f>TRIM(Table1[[#This Row],[Staff ID]])</f>
        <v/>
      </c>
      <c r="AS1849" s="46" t="str">
        <f>IF(TRIM(Table1[[#This Row],[Budget Code]])=0,"",TRIM(Table1[[#This Row],[Budget Code]]))</f>
        <v/>
      </c>
      <c r="AT1849" s="46" t="str">
        <f>IF(Table1[[#This Row],[Line Description]]&lt;&gt;"",Table1[[#This Row],[Line Description]],"")</f>
        <v/>
      </c>
      <c r="AU1849" s="46" t="str">
        <f>IF(Table1[[#This Row],[Cur_Amount Debit]]&gt;0,ROUND(Table1[[#This Row],[Cur_Amount Debit]],2),"")</f>
        <v/>
      </c>
      <c r="AV1849" s="46" t="str">
        <f>IF(Table1[[#This Row],[Cur_Amount Credit]]&gt;0,ROUND(Table1[[#This Row],[Cur_Amount Credit]],2),"")</f>
        <v/>
      </c>
      <c r="AW1849" s="46" t="str">
        <f>LEFT(Table1[[#This Row],[Cur]],3)</f>
        <v/>
      </c>
      <c r="AX1849" s="59"/>
      <c r="AY1849" s="46"/>
      <c r="AZ1849" s="46" t="str">
        <f>IF(Table1[[#This Row],[Cur]]&lt;&gt;"",IF(Table1[[#This Row],[Cur]]="USD","",ExchangeRate),"")</f>
        <v/>
      </c>
      <c r="BA1849" s="46" t="str">
        <f>IF(Table1[[#This Row],[Grant]]&lt;&gt;"",VLOOKUP(Table1[[#This Row],[Grant]],Grants!B:D,3),"")</f>
        <v/>
      </c>
      <c r="BB1849" s="46" t="str">
        <f>TRIM(Table1[[#This Row],[Vendor ID]])</f>
        <v/>
      </c>
      <c r="BC1849">
        <f>IF(Table1[[#This Row],[Reference Number]]=Q1848,BC1848,BC1848+1)</f>
        <v>2</v>
      </c>
    </row>
    <row r="1850" spans="1:55" ht="11.25" hidden="1" customHeight="1">
      <c r="A1850" s="1"/>
      <c r="B1850" s="88" t="str">
        <f>IF(Table1[[#This Row],[Posting Date]]&lt;&gt;"",IF(Table1[[#This Row],[Reference Number]]=Q1849,B1849+1,1),"")</f>
        <v/>
      </c>
      <c r="C1850" s="61"/>
      <c r="D1850" s="61"/>
      <c r="E1850" s="218"/>
      <c r="F1850" s="143" t="str">
        <f>IFERROR(IF(VLOOKUP(Table1[[#This Row],[Budget Code Description]],Dimentions!$X$6:$AC$132,2,FALSE)="","",VLOOKUP(Table1[[#This Row],[Budget Code Description]],Dimentions!$X$6:$AC$132,2,FALSE)),"")</f>
        <v/>
      </c>
      <c r="G1850" s="143" t="str">
        <f>IFERROR(VLOOKUP(Table1[[#This Row],[Budget Code Description]],Dimentions!$X$6:$AC$132,3,FALSE),"")</f>
        <v/>
      </c>
      <c r="H1850" s="64" t="str">
        <f>IFERROR(VLOOKUP(Table1[[#This Row],[Account]],Dimentions!$S$6:$V$233,2,FALSE),"")</f>
        <v/>
      </c>
      <c r="I1850" s="62">
        <f>_xlfn.NUMBERVALUE(LEFT(Table1[[#This Row],[Account]],1))</f>
        <v>0</v>
      </c>
      <c r="J1850" s="62" t="str">
        <f>IFERROR(VLOOKUP(Table1[[#This Row],[Budget Code Description]],Table6[#All],7,FALSE),"")</f>
        <v/>
      </c>
      <c r="K1850" s="143" t="str">
        <f>IFERROR(VLOOKUP(Table1[[#This Row],[Budget Code Description]],Table6[#All],8,FALSE),"")</f>
        <v/>
      </c>
      <c r="L1850" s="63"/>
      <c r="M1850" s="65" t="str">
        <f>IFERROR(VLOOKUP(Table1[[#This Row],[Staff ID]],Table2[],2,FALSE),"")</f>
        <v/>
      </c>
      <c r="N1850" s="211" t="str">
        <f>IFERROR(IF(VLOOKUP(Table1[[#This Row],[Budget Code Description]],Dimentions!$X$6:$AC$97,4,FALSE)="","",VLOOKUP(Table1[[#This Row],[Budget Code Description]],Dimentions!$X$6:$AC$97,4,FALSE)),"")</f>
        <v/>
      </c>
      <c r="O1850" s="65" t="str">
        <f>IFERROR(VLOOKUP(Table1[[#This Row],[Vendor ID]],Table549[],2,FALSE),"")</f>
        <v/>
      </c>
      <c r="P1850" s="63"/>
      <c r="Q1850" s="143" t="str">
        <f>IF(Table1[[#This Row],[Posting Date]]&lt;&gt;"",$D$9,"")</f>
        <v/>
      </c>
      <c r="R1850" s="159" t="str">
        <f>IF(Table1[[#This Row],[Posting Date]]&lt;&gt;"",$D$10,"")</f>
        <v/>
      </c>
      <c r="S1850" s="66"/>
      <c r="T1850" s="63"/>
      <c r="U1850" s="67"/>
      <c r="V1850" s="67"/>
      <c r="W1850" s="67" t="str">
        <f t="shared" si="29"/>
        <v/>
      </c>
      <c r="X1850" s="161" t="str">
        <f>IF(E1850="","",(IF(Table1[[#This Row],[Cur]]="USD",Table1[[#This Row],[Cur_Amount Debit]],Table1[[#This Row],[Cur_Amount Debit]]/Table1[[#This Row],[Exchange Rate]])))</f>
        <v/>
      </c>
      <c r="Y1850" s="161" t="str">
        <f>IF(E1850="","",(IF(Table1[[#This Row],[Cur]]="USD",Table1[[#This Row],[Cur_Amount Credit]],Table1[[#This Row],[Cur_Amount Credit]]/ExchangeRate)))</f>
        <v/>
      </c>
      <c r="Z1850" s="203" t="str">
        <f>IF(E1850="","",(Table1[[#This Row],[Debit USD]]-Table1[[#This Row],[Credit USD]]))</f>
        <v/>
      </c>
      <c r="AA1850" s="122"/>
      <c r="AB1850" s="1"/>
      <c r="AC1850" s="15"/>
      <c r="AD1850" s="15" t="str">
        <f>IF(AND(OR(Table1[[#This Row],[Account]]="15030",Table1[[#This Row],[Account]]="15035",Table1[[#This Row],[Account]]="20150"),Table1[[#This Row],[Vendor ID]]=""),1,"")</f>
        <v/>
      </c>
      <c r="AE1850" s="15"/>
      <c r="AF1850" s="15"/>
      <c r="AG1850" s="15"/>
      <c r="AH1850" s="46" t="str">
        <f>IF(Table1[[#This Row],[Posting Date]]&lt;&gt;"","GJ-"&amp;CountryID,"")</f>
        <v/>
      </c>
      <c r="AI1850" s="59" t="str">
        <f>IF(Table1[[#This Row],[Posting Date]]&lt;&gt;"",Table1[[#This Row],[Posting Date]],"")</f>
        <v/>
      </c>
      <c r="AJ1850" s="46"/>
      <c r="AK1850" s="46" t="str">
        <f>IF(Table1[[#This Row],[Description]]&lt;&gt;"",Table1[[#This Row],[Description]],"")</f>
        <v/>
      </c>
      <c r="AL1850" s="46" t="str">
        <f>IF(Table1[[#This Row],[Posting Date]]&lt;&gt;"",Table1[[#This Row],[Reference Number]],"")</f>
        <v/>
      </c>
      <c r="AM1850" s="46" t="str">
        <f>TRIM(Table1[[#This Row],[Line '#]])</f>
        <v/>
      </c>
      <c r="AN1850" s="46" t="str">
        <f>TRIM(Table1[[#This Row],[Account]])</f>
        <v/>
      </c>
      <c r="AO1850" s="46" t="str">
        <f>IF(Table1[[#This Row],[Posting Date]]&lt;&gt;"",$D$5,"")</f>
        <v/>
      </c>
      <c r="AP1850" s="46" t="str">
        <f>TRIM(Table1[[#This Row],[Departments-Prgrams]])</f>
        <v/>
      </c>
      <c r="AQ1850" s="46" t="str">
        <f>TRIM(Table1[[#This Row],[Grant]])</f>
        <v/>
      </c>
      <c r="AR1850" s="46" t="str">
        <f>TRIM(Table1[[#This Row],[Staff ID]])</f>
        <v/>
      </c>
      <c r="AS1850" s="46" t="str">
        <f>IF(TRIM(Table1[[#This Row],[Budget Code]])=0,"",TRIM(Table1[[#This Row],[Budget Code]]))</f>
        <v/>
      </c>
      <c r="AT1850" s="46" t="str">
        <f>IF(Table1[[#This Row],[Line Description]]&lt;&gt;"",Table1[[#This Row],[Line Description]],"")</f>
        <v/>
      </c>
      <c r="AU1850" s="46" t="str">
        <f>IF(Table1[[#This Row],[Cur_Amount Debit]]&gt;0,ROUND(Table1[[#This Row],[Cur_Amount Debit]],2),"")</f>
        <v/>
      </c>
      <c r="AV1850" s="46" t="str">
        <f>IF(Table1[[#This Row],[Cur_Amount Credit]]&gt;0,ROUND(Table1[[#This Row],[Cur_Amount Credit]],2),"")</f>
        <v/>
      </c>
      <c r="AW1850" s="46" t="str">
        <f>LEFT(Table1[[#This Row],[Cur]],3)</f>
        <v/>
      </c>
      <c r="AX1850" s="59"/>
      <c r="AY1850" s="46"/>
      <c r="AZ1850" s="46" t="str">
        <f>IF(Table1[[#This Row],[Cur]]&lt;&gt;"",IF(Table1[[#This Row],[Cur]]="USD","",ExchangeRate),"")</f>
        <v/>
      </c>
      <c r="BA1850" s="46" t="str">
        <f>IF(Table1[[#This Row],[Grant]]&lt;&gt;"",VLOOKUP(Table1[[#This Row],[Grant]],Grants!B:D,3),"")</f>
        <v/>
      </c>
      <c r="BB1850" s="46" t="str">
        <f>TRIM(Table1[[#This Row],[Vendor ID]])</f>
        <v/>
      </c>
      <c r="BC1850">
        <f>IF(Table1[[#This Row],[Reference Number]]=Q1849,BC1849,BC1849+1)</f>
        <v>2</v>
      </c>
    </row>
    <row r="1851" spans="1:55" ht="11.25" hidden="1" customHeight="1">
      <c r="A1851" s="1"/>
      <c r="B1851" s="88" t="str">
        <f>IF(Table1[[#This Row],[Posting Date]]&lt;&gt;"",IF(Table1[[#This Row],[Reference Number]]=Q1850,B1850+1,1),"")</f>
        <v/>
      </c>
      <c r="C1851" s="61"/>
      <c r="D1851" s="61"/>
      <c r="E1851" s="218"/>
      <c r="F1851" s="143" t="str">
        <f>IFERROR(IF(VLOOKUP(Table1[[#This Row],[Budget Code Description]],Dimentions!$X$6:$AC$132,2,FALSE)="","",VLOOKUP(Table1[[#This Row],[Budget Code Description]],Dimentions!$X$6:$AC$132,2,FALSE)),"")</f>
        <v/>
      </c>
      <c r="G1851" s="143" t="str">
        <f>IFERROR(VLOOKUP(Table1[[#This Row],[Budget Code Description]],Dimentions!$X$6:$AC$132,3,FALSE),"")</f>
        <v/>
      </c>
      <c r="H1851" s="64" t="str">
        <f>IFERROR(VLOOKUP(Table1[[#This Row],[Account]],Dimentions!$S$6:$V$233,2,FALSE),"")</f>
        <v/>
      </c>
      <c r="I1851" s="62">
        <f>_xlfn.NUMBERVALUE(LEFT(Table1[[#This Row],[Account]],1))</f>
        <v>0</v>
      </c>
      <c r="J1851" s="62" t="str">
        <f>IFERROR(VLOOKUP(Table1[[#This Row],[Budget Code Description]],Table6[#All],7,FALSE),"")</f>
        <v/>
      </c>
      <c r="K1851" s="143" t="str">
        <f>IFERROR(VLOOKUP(Table1[[#This Row],[Budget Code Description]],Table6[#All],8,FALSE),"")</f>
        <v/>
      </c>
      <c r="L1851" s="63"/>
      <c r="M1851" s="65" t="str">
        <f>IFERROR(VLOOKUP(Table1[[#This Row],[Staff ID]],Table2[],2,FALSE),"")</f>
        <v/>
      </c>
      <c r="N1851" s="211" t="str">
        <f>IFERROR(IF(VLOOKUP(Table1[[#This Row],[Budget Code Description]],Dimentions!$X$6:$AC$97,4,FALSE)="","",VLOOKUP(Table1[[#This Row],[Budget Code Description]],Dimentions!$X$6:$AC$97,4,FALSE)),"")</f>
        <v/>
      </c>
      <c r="O1851" s="65" t="str">
        <f>IFERROR(VLOOKUP(Table1[[#This Row],[Vendor ID]],Table549[],2,FALSE),"")</f>
        <v/>
      </c>
      <c r="P1851" s="63"/>
      <c r="Q1851" s="143" t="str">
        <f>IF(Table1[[#This Row],[Posting Date]]&lt;&gt;"",$D$9,"")</f>
        <v/>
      </c>
      <c r="R1851" s="159" t="str">
        <f>IF(Table1[[#This Row],[Posting Date]]&lt;&gt;"",$D$10,"")</f>
        <v/>
      </c>
      <c r="S1851" s="66"/>
      <c r="T1851" s="63"/>
      <c r="U1851" s="67"/>
      <c r="V1851" s="67"/>
      <c r="W1851" s="67" t="str">
        <f t="shared" si="29"/>
        <v/>
      </c>
      <c r="X1851" s="161" t="str">
        <f>IF(E1851="","",(IF(Table1[[#This Row],[Cur]]="USD",Table1[[#This Row],[Cur_Amount Debit]],Table1[[#This Row],[Cur_Amount Debit]]/Table1[[#This Row],[Exchange Rate]])))</f>
        <v/>
      </c>
      <c r="Y1851" s="161" t="str">
        <f>IF(E1851="","",(IF(Table1[[#This Row],[Cur]]="USD",Table1[[#This Row],[Cur_Amount Credit]],Table1[[#This Row],[Cur_Amount Credit]]/ExchangeRate)))</f>
        <v/>
      </c>
      <c r="Z1851" s="203" t="str">
        <f>IF(E1851="","",(Table1[[#This Row],[Debit USD]]-Table1[[#This Row],[Credit USD]]))</f>
        <v/>
      </c>
      <c r="AA1851" s="122"/>
      <c r="AB1851" s="1"/>
      <c r="AC1851" s="15"/>
      <c r="AD1851" s="15" t="str">
        <f>IF(AND(OR(Table1[[#This Row],[Account]]="15030",Table1[[#This Row],[Account]]="15035",Table1[[#This Row],[Account]]="20150"),Table1[[#This Row],[Vendor ID]]=""),1,"")</f>
        <v/>
      </c>
      <c r="AE1851" s="15"/>
      <c r="AF1851" s="15"/>
      <c r="AG1851" s="15"/>
      <c r="AH1851" s="46" t="str">
        <f>IF(Table1[[#This Row],[Posting Date]]&lt;&gt;"","GJ-"&amp;CountryID,"")</f>
        <v/>
      </c>
      <c r="AI1851" s="59" t="str">
        <f>IF(Table1[[#This Row],[Posting Date]]&lt;&gt;"",Table1[[#This Row],[Posting Date]],"")</f>
        <v/>
      </c>
      <c r="AJ1851" s="46"/>
      <c r="AK1851" s="46" t="str">
        <f>IF(Table1[[#This Row],[Description]]&lt;&gt;"",Table1[[#This Row],[Description]],"")</f>
        <v/>
      </c>
      <c r="AL1851" s="46" t="str">
        <f>IF(Table1[[#This Row],[Posting Date]]&lt;&gt;"",Table1[[#This Row],[Reference Number]],"")</f>
        <v/>
      </c>
      <c r="AM1851" s="46" t="str">
        <f>TRIM(Table1[[#This Row],[Line '#]])</f>
        <v/>
      </c>
      <c r="AN1851" s="46" t="str">
        <f>TRIM(Table1[[#This Row],[Account]])</f>
        <v/>
      </c>
      <c r="AO1851" s="46" t="str">
        <f>IF(Table1[[#This Row],[Posting Date]]&lt;&gt;"",$D$5,"")</f>
        <v/>
      </c>
      <c r="AP1851" s="46" t="str">
        <f>TRIM(Table1[[#This Row],[Departments-Prgrams]])</f>
        <v/>
      </c>
      <c r="AQ1851" s="46" t="str">
        <f>TRIM(Table1[[#This Row],[Grant]])</f>
        <v/>
      </c>
      <c r="AR1851" s="46" t="str">
        <f>TRIM(Table1[[#This Row],[Staff ID]])</f>
        <v/>
      </c>
      <c r="AS1851" s="46" t="str">
        <f>IF(TRIM(Table1[[#This Row],[Budget Code]])=0,"",TRIM(Table1[[#This Row],[Budget Code]]))</f>
        <v/>
      </c>
      <c r="AT1851" s="46" t="str">
        <f>IF(Table1[[#This Row],[Line Description]]&lt;&gt;"",Table1[[#This Row],[Line Description]],"")</f>
        <v/>
      </c>
      <c r="AU1851" s="46" t="str">
        <f>IF(Table1[[#This Row],[Cur_Amount Debit]]&gt;0,ROUND(Table1[[#This Row],[Cur_Amount Debit]],2),"")</f>
        <v/>
      </c>
      <c r="AV1851" s="46" t="str">
        <f>IF(Table1[[#This Row],[Cur_Amount Credit]]&gt;0,ROUND(Table1[[#This Row],[Cur_Amount Credit]],2),"")</f>
        <v/>
      </c>
      <c r="AW1851" s="46" t="str">
        <f>LEFT(Table1[[#This Row],[Cur]],3)</f>
        <v/>
      </c>
      <c r="AX1851" s="59"/>
      <c r="AY1851" s="46"/>
      <c r="AZ1851" s="46" t="str">
        <f>IF(Table1[[#This Row],[Cur]]&lt;&gt;"",IF(Table1[[#This Row],[Cur]]="USD","",ExchangeRate),"")</f>
        <v/>
      </c>
      <c r="BA1851" s="46" t="str">
        <f>IF(Table1[[#This Row],[Grant]]&lt;&gt;"",VLOOKUP(Table1[[#This Row],[Grant]],Grants!B:D,3),"")</f>
        <v/>
      </c>
      <c r="BB1851" s="46" t="str">
        <f>TRIM(Table1[[#This Row],[Vendor ID]])</f>
        <v/>
      </c>
      <c r="BC1851">
        <f>IF(Table1[[#This Row],[Reference Number]]=Q1850,BC1850,BC1850+1)</f>
        <v>2</v>
      </c>
    </row>
    <row r="1852" spans="1:55" ht="11.25" hidden="1" customHeight="1">
      <c r="A1852" s="1"/>
      <c r="B1852" s="88" t="str">
        <f>IF(Table1[[#This Row],[Posting Date]]&lt;&gt;"",IF(Table1[[#This Row],[Reference Number]]=Q1851,B1851+1,1),"")</f>
        <v/>
      </c>
      <c r="C1852" s="61"/>
      <c r="D1852" s="61"/>
      <c r="E1852" s="218"/>
      <c r="F1852" s="143" t="str">
        <f>IFERROR(IF(VLOOKUP(Table1[[#This Row],[Budget Code Description]],Dimentions!$X$6:$AC$132,2,FALSE)="","",VLOOKUP(Table1[[#This Row],[Budget Code Description]],Dimentions!$X$6:$AC$132,2,FALSE)),"")</f>
        <v/>
      </c>
      <c r="G1852" s="143" t="str">
        <f>IFERROR(VLOOKUP(Table1[[#This Row],[Budget Code Description]],Dimentions!$X$6:$AC$132,3,FALSE),"")</f>
        <v/>
      </c>
      <c r="H1852" s="64" t="str">
        <f>IFERROR(VLOOKUP(Table1[[#This Row],[Account]],Dimentions!$S$6:$V$233,2,FALSE),"")</f>
        <v/>
      </c>
      <c r="I1852" s="62">
        <f>_xlfn.NUMBERVALUE(LEFT(Table1[[#This Row],[Account]],1))</f>
        <v>0</v>
      </c>
      <c r="J1852" s="62" t="str">
        <f>IFERROR(VLOOKUP(Table1[[#This Row],[Budget Code Description]],Table6[#All],7,FALSE),"")</f>
        <v/>
      </c>
      <c r="K1852" s="143" t="str">
        <f>IFERROR(VLOOKUP(Table1[[#This Row],[Budget Code Description]],Table6[#All],8,FALSE),"")</f>
        <v/>
      </c>
      <c r="L1852" s="63"/>
      <c r="M1852" s="65" t="str">
        <f>IFERROR(VLOOKUP(Table1[[#This Row],[Staff ID]],Table2[],2,FALSE),"")</f>
        <v/>
      </c>
      <c r="N1852" s="211" t="str">
        <f>IFERROR(IF(VLOOKUP(Table1[[#This Row],[Budget Code Description]],Dimentions!$X$6:$AC$97,4,FALSE)="","",VLOOKUP(Table1[[#This Row],[Budget Code Description]],Dimentions!$X$6:$AC$97,4,FALSE)),"")</f>
        <v/>
      </c>
      <c r="O1852" s="65" t="str">
        <f>IFERROR(VLOOKUP(Table1[[#This Row],[Vendor ID]],Table549[],2,FALSE),"")</f>
        <v/>
      </c>
      <c r="P1852" s="63"/>
      <c r="Q1852" s="143" t="str">
        <f>IF(Table1[[#This Row],[Posting Date]]&lt;&gt;"",$D$9,"")</f>
        <v/>
      </c>
      <c r="R1852" s="159" t="str">
        <f>IF(Table1[[#This Row],[Posting Date]]&lt;&gt;"",$D$10,"")</f>
        <v/>
      </c>
      <c r="S1852" s="66"/>
      <c r="T1852" s="63"/>
      <c r="U1852" s="67"/>
      <c r="V1852" s="67"/>
      <c r="W1852" s="67" t="str">
        <f t="shared" si="29"/>
        <v/>
      </c>
      <c r="X1852" s="161" t="str">
        <f>IF(E1852="","",(IF(Table1[[#This Row],[Cur]]="USD",Table1[[#This Row],[Cur_Amount Debit]],Table1[[#This Row],[Cur_Amount Debit]]/Table1[[#This Row],[Exchange Rate]])))</f>
        <v/>
      </c>
      <c r="Y1852" s="161" t="str">
        <f>IF(E1852="","",(IF(Table1[[#This Row],[Cur]]="USD",Table1[[#This Row],[Cur_Amount Credit]],Table1[[#This Row],[Cur_Amount Credit]]/ExchangeRate)))</f>
        <v/>
      </c>
      <c r="Z1852" s="203" t="str">
        <f>IF(E1852="","",(Table1[[#This Row],[Debit USD]]-Table1[[#This Row],[Credit USD]]))</f>
        <v/>
      </c>
      <c r="AA1852" s="122"/>
      <c r="AB1852" s="1"/>
      <c r="AC1852" s="15"/>
      <c r="AD1852" s="15" t="str">
        <f>IF(AND(OR(Table1[[#This Row],[Account]]="15030",Table1[[#This Row],[Account]]="15035",Table1[[#This Row],[Account]]="20150"),Table1[[#This Row],[Vendor ID]]=""),1,"")</f>
        <v/>
      </c>
      <c r="AE1852" s="15"/>
      <c r="AF1852" s="15"/>
      <c r="AG1852" s="15"/>
      <c r="AH1852" s="46" t="str">
        <f>IF(Table1[[#This Row],[Posting Date]]&lt;&gt;"","GJ-"&amp;CountryID,"")</f>
        <v/>
      </c>
      <c r="AI1852" s="59" t="str">
        <f>IF(Table1[[#This Row],[Posting Date]]&lt;&gt;"",Table1[[#This Row],[Posting Date]],"")</f>
        <v/>
      </c>
      <c r="AJ1852" s="46"/>
      <c r="AK1852" s="46" t="str">
        <f>IF(Table1[[#This Row],[Description]]&lt;&gt;"",Table1[[#This Row],[Description]],"")</f>
        <v/>
      </c>
      <c r="AL1852" s="46" t="str">
        <f>IF(Table1[[#This Row],[Posting Date]]&lt;&gt;"",Table1[[#This Row],[Reference Number]],"")</f>
        <v/>
      </c>
      <c r="AM1852" s="46" t="str">
        <f>TRIM(Table1[[#This Row],[Line '#]])</f>
        <v/>
      </c>
      <c r="AN1852" s="46" t="str">
        <f>TRIM(Table1[[#This Row],[Account]])</f>
        <v/>
      </c>
      <c r="AO1852" s="46" t="str">
        <f>IF(Table1[[#This Row],[Posting Date]]&lt;&gt;"",$D$5,"")</f>
        <v/>
      </c>
      <c r="AP1852" s="46" t="str">
        <f>TRIM(Table1[[#This Row],[Departments-Prgrams]])</f>
        <v/>
      </c>
      <c r="AQ1852" s="46" t="str">
        <f>TRIM(Table1[[#This Row],[Grant]])</f>
        <v/>
      </c>
      <c r="AR1852" s="46" t="str">
        <f>TRIM(Table1[[#This Row],[Staff ID]])</f>
        <v/>
      </c>
      <c r="AS1852" s="46" t="str">
        <f>IF(TRIM(Table1[[#This Row],[Budget Code]])=0,"",TRIM(Table1[[#This Row],[Budget Code]]))</f>
        <v/>
      </c>
      <c r="AT1852" s="46" t="str">
        <f>IF(Table1[[#This Row],[Line Description]]&lt;&gt;"",Table1[[#This Row],[Line Description]],"")</f>
        <v/>
      </c>
      <c r="AU1852" s="46" t="str">
        <f>IF(Table1[[#This Row],[Cur_Amount Debit]]&gt;0,ROUND(Table1[[#This Row],[Cur_Amount Debit]],2),"")</f>
        <v/>
      </c>
      <c r="AV1852" s="46" t="str">
        <f>IF(Table1[[#This Row],[Cur_Amount Credit]]&gt;0,ROUND(Table1[[#This Row],[Cur_Amount Credit]],2),"")</f>
        <v/>
      </c>
      <c r="AW1852" s="46" t="str">
        <f>LEFT(Table1[[#This Row],[Cur]],3)</f>
        <v/>
      </c>
      <c r="AX1852" s="59"/>
      <c r="AY1852" s="46"/>
      <c r="AZ1852" s="46" t="str">
        <f>IF(Table1[[#This Row],[Cur]]&lt;&gt;"",IF(Table1[[#This Row],[Cur]]="USD","",ExchangeRate),"")</f>
        <v/>
      </c>
      <c r="BA1852" s="46" t="str">
        <f>IF(Table1[[#This Row],[Grant]]&lt;&gt;"",VLOOKUP(Table1[[#This Row],[Grant]],Grants!B:D,3),"")</f>
        <v/>
      </c>
      <c r="BB1852" s="46" t="str">
        <f>TRIM(Table1[[#This Row],[Vendor ID]])</f>
        <v/>
      </c>
      <c r="BC1852">
        <f>IF(Table1[[#This Row],[Reference Number]]=Q1851,BC1851,BC1851+1)</f>
        <v>2</v>
      </c>
    </row>
    <row r="1853" spans="1:55" ht="11.25" hidden="1" customHeight="1">
      <c r="A1853" s="1"/>
      <c r="B1853" s="88" t="str">
        <f>IF(Table1[[#This Row],[Posting Date]]&lt;&gt;"",IF(Table1[[#This Row],[Reference Number]]=Q1852,B1852+1,1),"")</f>
        <v/>
      </c>
      <c r="C1853" s="61"/>
      <c r="D1853" s="61"/>
      <c r="E1853" s="218"/>
      <c r="F1853" s="143" t="str">
        <f>IFERROR(IF(VLOOKUP(Table1[[#This Row],[Budget Code Description]],Dimentions!$X$6:$AC$132,2,FALSE)="","",VLOOKUP(Table1[[#This Row],[Budget Code Description]],Dimentions!$X$6:$AC$132,2,FALSE)),"")</f>
        <v/>
      </c>
      <c r="G1853" s="143" t="str">
        <f>IFERROR(VLOOKUP(Table1[[#This Row],[Budget Code Description]],Dimentions!$X$6:$AC$132,3,FALSE),"")</f>
        <v/>
      </c>
      <c r="H1853" s="64" t="str">
        <f>IFERROR(VLOOKUP(Table1[[#This Row],[Account]],Dimentions!$S$6:$V$233,2,FALSE),"")</f>
        <v/>
      </c>
      <c r="I1853" s="62">
        <f>_xlfn.NUMBERVALUE(LEFT(Table1[[#This Row],[Account]],1))</f>
        <v>0</v>
      </c>
      <c r="J1853" s="62" t="str">
        <f>IFERROR(VLOOKUP(Table1[[#This Row],[Budget Code Description]],Table6[#All],7,FALSE),"")</f>
        <v/>
      </c>
      <c r="K1853" s="143" t="str">
        <f>IFERROR(VLOOKUP(Table1[[#This Row],[Budget Code Description]],Table6[#All],8,FALSE),"")</f>
        <v/>
      </c>
      <c r="L1853" s="63"/>
      <c r="M1853" s="65" t="str">
        <f>IFERROR(VLOOKUP(Table1[[#This Row],[Staff ID]],Table2[],2,FALSE),"")</f>
        <v/>
      </c>
      <c r="N1853" s="211" t="str">
        <f>IFERROR(IF(VLOOKUP(Table1[[#This Row],[Budget Code Description]],Dimentions!$X$6:$AC$97,4,FALSE)="","",VLOOKUP(Table1[[#This Row],[Budget Code Description]],Dimentions!$X$6:$AC$97,4,FALSE)),"")</f>
        <v/>
      </c>
      <c r="O1853" s="65" t="str">
        <f>IFERROR(VLOOKUP(Table1[[#This Row],[Vendor ID]],Table549[],2,FALSE),"")</f>
        <v/>
      </c>
      <c r="P1853" s="63"/>
      <c r="Q1853" s="143" t="str">
        <f>IF(Table1[[#This Row],[Posting Date]]&lt;&gt;"",$D$9,"")</f>
        <v/>
      </c>
      <c r="R1853" s="159" t="str">
        <f>IF(Table1[[#This Row],[Posting Date]]&lt;&gt;"",$D$10,"")</f>
        <v/>
      </c>
      <c r="S1853" s="66"/>
      <c r="T1853" s="63"/>
      <c r="U1853" s="67"/>
      <c r="V1853" s="67"/>
      <c r="W1853" s="67" t="str">
        <f t="shared" si="29"/>
        <v/>
      </c>
      <c r="X1853" s="161" t="str">
        <f>IF(E1853="","",(IF(Table1[[#This Row],[Cur]]="USD",Table1[[#This Row],[Cur_Amount Debit]],Table1[[#This Row],[Cur_Amount Debit]]/Table1[[#This Row],[Exchange Rate]])))</f>
        <v/>
      </c>
      <c r="Y1853" s="161" t="str">
        <f>IF(E1853="","",(IF(Table1[[#This Row],[Cur]]="USD",Table1[[#This Row],[Cur_Amount Credit]],Table1[[#This Row],[Cur_Amount Credit]]/ExchangeRate)))</f>
        <v/>
      </c>
      <c r="Z1853" s="203" t="str">
        <f>IF(E1853="","",(Table1[[#This Row],[Debit USD]]-Table1[[#This Row],[Credit USD]]))</f>
        <v/>
      </c>
      <c r="AA1853" s="122"/>
      <c r="AB1853" s="1"/>
      <c r="AC1853" s="15"/>
      <c r="AD1853" s="15" t="str">
        <f>IF(AND(OR(Table1[[#This Row],[Account]]="15030",Table1[[#This Row],[Account]]="15035",Table1[[#This Row],[Account]]="20150"),Table1[[#This Row],[Vendor ID]]=""),1,"")</f>
        <v/>
      </c>
      <c r="AE1853" s="15"/>
      <c r="AF1853" s="15"/>
      <c r="AG1853" s="15"/>
      <c r="AH1853" s="46" t="str">
        <f>IF(Table1[[#This Row],[Posting Date]]&lt;&gt;"","GJ-"&amp;CountryID,"")</f>
        <v/>
      </c>
      <c r="AI1853" s="59" t="str">
        <f>IF(Table1[[#This Row],[Posting Date]]&lt;&gt;"",Table1[[#This Row],[Posting Date]],"")</f>
        <v/>
      </c>
      <c r="AJ1853" s="46"/>
      <c r="AK1853" s="46" t="str">
        <f>IF(Table1[[#This Row],[Description]]&lt;&gt;"",Table1[[#This Row],[Description]],"")</f>
        <v/>
      </c>
      <c r="AL1853" s="46" t="str">
        <f>IF(Table1[[#This Row],[Posting Date]]&lt;&gt;"",Table1[[#This Row],[Reference Number]],"")</f>
        <v/>
      </c>
      <c r="AM1853" s="46" t="str">
        <f>TRIM(Table1[[#This Row],[Line '#]])</f>
        <v/>
      </c>
      <c r="AN1853" s="46" t="str">
        <f>TRIM(Table1[[#This Row],[Account]])</f>
        <v/>
      </c>
      <c r="AO1853" s="46" t="str">
        <f>IF(Table1[[#This Row],[Posting Date]]&lt;&gt;"",$D$5,"")</f>
        <v/>
      </c>
      <c r="AP1853" s="46" t="str">
        <f>TRIM(Table1[[#This Row],[Departments-Prgrams]])</f>
        <v/>
      </c>
      <c r="AQ1853" s="46" t="str">
        <f>TRIM(Table1[[#This Row],[Grant]])</f>
        <v/>
      </c>
      <c r="AR1853" s="46" t="str">
        <f>TRIM(Table1[[#This Row],[Staff ID]])</f>
        <v/>
      </c>
      <c r="AS1853" s="46" t="str">
        <f>IF(TRIM(Table1[[#This Row],[Budget Code]])=0,"",TRIM(Table1[[#This Row],[Budget Code]]))</f>
        <v/>
      </c>
      <c r="AT1853" s="46" t="str">
        <f>IF(Table1[[#This Row],[Line Description]]&lt;&gt;"",Table1[[#This Row],[Line Description]],"")</f>
        <v/>
      </c>
      <c r="AU1853" s="46" t="str">
        <f>IF(Table1[[#This Row],[Cur_Amount Debit]]&gt;0,ROUND(Table1[[#This Row],[Cur_Amount Debit]],2),"")</f>
        <v/>
      </c>
      <c r="AV1853" s="46" t="str">
        <f>IF(Table1[[#This Row],[Cur_Amount Credit]]&gt;0,ROUND(Table1[[#This Row],[Cur_Amount Credit]],2),"")</f>
        <v/>
      </c>
      <c r="AW1853" s="46" t="str">
        <f>LEFT(Table1[[#This Row],[Cur]],3)</f>
        <v/>
      </c>
      <c r="AX1853" s="59"/>
      <c r="AY1853" s="46"/>
      <c r="AZ1853" s="46" t="str">
        <f>IF(Table1[[#This Row],[Cur]]&lt;&gt;"",IF(Table1[[#This Row],[Cur]]="USD","",ExchangeRate),"")</f>
        <v/>
      </c>
      <c r="BA1853" s="46" t="str">
        <f>IF(Table1[[#This Row],[Grant]]&lt;&gt;"",VLOOKUP(Table1[[#This Row],[Grant]],Grants!B:D,3),"")</f>
        <v/>
      </c>
      <c r="BB1853" s="46" t="str">
        <f>TRIM(Table1[[#This Row],[Vendor ID]])</f>
        <v/>
      </c>
      <c r="BC1853">
        <f>IF(Table1[[#This Row],[Reference Number]]=Q1852,BC1852,BC1852+1)</f>
        <v>2</v>
      </c>
    </row>
    <row r="1854" spans="1:55" ht="11.25" hidden="1" customHeight="1">
      <c r="A1854" s="1"/>
      <c r="B1854" s="88" t="str">
        <f>IF(Table1[[#This Row],[Posting Date]]&lt;&gt;"",IF(Table1[[#This Row],[Reference Number]]=Q1853,B1853+1,1),"")</f>
        <v/>
      </c>
      <c r="C1854" s="61"/>
      <c r="D1854" s="61"/>
      <c r="E1854" s="218"/>
      <c r="F1854" s="143" t="str">
        <f>IFERROR(IF(VLOOKUP(Table1[[#This Row],[Budget Code Description]],Dimentions!$X$6:$AC$132,2,FALSE)="","",VLOOKUP(Table1[[#This Row],[Budget Code Description]],Dimentions!$X$6:$AC$132,2,FALSE)),"")</f>
        <v/>
      </c>
      <c r="G1854" s="143" t="str">
        <f>IFERROR(VLOOKUP(Table1[[#This Row],[Budget Code Description]],Dimentions!$X$6:$AC$132,3,FALSE),"")</f>
        <v/>
      </c>
      <c r="H1854" s="64" t="str">
        <f>IFERROR(VLOOKUP(Table1[[#This Row],[Account]],Dimentions!$S$6:$V$233,2,FALSE),"")</f>
        <v/>
      </c>
      <c r="I1854" s="62">
        <f>_xlfn.NUMBERVALUE(LEFT(Table1[[#This Row],[Account]],1))</f>
        <v>0</v>
      </c>
      <c r="J1854" s="62" t="str">
        <f>IFERROR(VLOOKUP(Table1[[#This Row],[Budget Code Description]],Table6[#All],7,FALSE),"")</f>
        <v/>
      </c>
      <c r="K1854" s="143" t="str">
        <f>IFERROR(VLOOKUP(Table1[[#This Row],[Budget Code Description]],Table6[#All],8,FALSE),"")</f>
        <v/>
      </c>
      <c r="L1854" s="63"/>
      <c r="M1854" s="65" t="str">
        <f>IFERROR(VLOOKUP(Table1[[#This Row],[Staff ID]],Table2[],2,FALSE),"")</f>
        <v/>
      </c>
      <c r="N1854" s="211" t="str">
        <f>IFERROR(IF(VLOOKUP(Table1[[#This Row],[Budget Code Description]],Dimentions!$X$6:$AC$97,4,FALSE)="","",VLOOKUP(Table1[[#This Row],[Budget Code Description]],Dimentions!$X$6:$AC$97,4,FALSE)),"")</f>
        <v/>
      </c>
      <c r="O1854" s="65" t="str">
        <f>IFERROR(VLOOKUP(Table1[[#This Row],[Vendor ID]],Table549[],2,FALSE),"")</f>
        <v/>
      </c>
      <c r="P1854" s="63"/>
      <c r="Q1854" s="143" t="str">
        <f>IF(Table1[[#This Row],[Posting Date]]&lt;&gt;"",$D$9,"")</f>
        <v/>
      </c>
      <c r="R1854" s="159" t="str">
        <f>IF(Table1[[#This Row],[Posting Date]]&lt;&gt;"",$D$10,"")</f>
        <v/>
      </c>
      <c r="S1854" s="66"/>
      <c r="T1854" s="63"/>
      <c r="U1854" s="67"/>
      <c r="V1854" s="67"/>
      <c r="W1854" s="67" t="str">
        <f t="shared" si="29"/>
        <v/>
      </c>
      <c r="X1854" s="161" t="str">
        <f>IF(E1854="","",(IF(Table1[[#This Row],[Cur]]="USD",Table1[[#This Row],[Cur_Amount Debit]],Table1[[#This Row],[Cur_Amount Debit]]/Table1[[#This Row],[Exchange Rate]])))</f>
        <v/>
      </c>
      <c r="Y1854" s="161" t="str">
        <f>IF(E1854="","",(IF(Table1[[#This Row],[Cur]]="USD",Table1[[#This Row],[Cur_Amount Credit]],Table1[[#This Row],[Cur_Amount Credit]]/ExchangeRate)))</f>
        <v/>
      </c>
      <c r="Z1854" s="203" t="str">
        <f>IF(E1854="","",(Table1[[#This Row],[Debit USD]]-Table1[[#This Row],[Credit USD]]))</f>
        <v/>
      </c>
      <c r="AA1854" s="122"/>
      <c r="AB1854" s="1"/>
      <c r="AC1854" s="15"/>
      <c r="AD1854" s="15" t="str">
        <f>IF(AND(OR(Table1[[#This Row],[Account]]="15030",Table1[[#This Row],[Account]]="15035",Table1[[#This Row],[Account]]="20150"),Table1[[#This Row],[Vendor ID]]=""),1,"")</f>
        <v/>
      </c>
      <c r="AE1854" s="15"/>
      <c r="AF1854" s="15"/>
      <c r="AG1854" s="15"/>
      <c r="AH1854" s="46" t="str">
        <f>IF(Table1[[#This Row],[Posting Date]]&lt;&gt;"","GJ-"&amp;CountryID,"")</f>
        <v/>
      </c>
      <c r="AI1854" s="59" t="str">
        <f>IF(Table1[[#This Row],[Posting Date]]&lt;&gt;"",Table1[[#This Row],[Posting Date]],"")</f>
        <v/>
      </c>
      <c r="AJ1854" s="46"/>
      <c r="AK1854" s="46" t="str">
        <f>IF(Table1[[#This Row],[Description]]&lt;&gt;"",Table1[[#This Row],[Description]],"")</f>
        <v/>
      </c>
      <c r="AL1854" s="46" t="str">
        <f>IF(Table1[[#This Row],[Posting Date]]&lt;&gt;"",Table1[[#This Row],[Reference Number]],"")</f>
        <v/>
      </c>
      <c r="AM1854" s="46" t="str">
        <f>TRIM(Table1[[#This Row],[Line '#]])</f>
        <v/>
      </c>
      <c r="AN1854" s="46" t="str">
        <f>TRIM(Table1[[#This Row],[Account]])</f>
        <v/>
      </c>
      <c r="AO1854" s="46" t="str">
        <f>IF(Table1[[#This Row],[Posting Date]]&lt;&gt;"",$D$5,"")</f>
        <v/>
      </c>
      <c r="AP1854" s="46" t="str">
        <f>TRIM(Table1[[#This Row],[Departments-Prgrams]])</f>
        <v/>
      </c>
      <c r="AQ1854" s="46" t="str">
        <f>TRIM(Table1[[#This Row],[Grant]])</f>
        <v/>
      </c>
      <c r="AR1854" s="46" t="str">
        <f>TRIM(Table1[[#This Row],[Staff ID]])</f>
        <v/>
      </c>
      <c r="AS1854" s="46" t="str">
        <f>IF(TRIM(Table1[[#This Row],[Budget Code]])=0,"",TRIM(Table1[[#This Row],[Budget Code]]))</f>
        <v/>
      </c>
      <c r="AT1854" s="46" t="str">
        <f>IF(Table1[[#This Row],[Line Description]]&lt;&gt;"",Table1[[#This Row],[Line Description]],"")</f>
        <v/>
      </c>
      <c r="AU1854" s="46" t="str">
        <f>IF(Table1[[#This Row],[Cur_Amount Debit]]&gt;0,ROUND(Table1[[#This Row],[Cur_Amount Debit]],2),"")</f>
        <v/>
      </c>
      <c r="AV1854" s="46" t="str">
        <f>IF(Table1[[#This Row],[Cur_Amount Credit]]&gt;0,ROUND(Table1[[#This Row],[Cur_Amount Credit]],2),"")</f>
        <v/>
      </c>
      <c r="AW1854" s="46" t="str">
        <f>LEFT(Table1[[#This Row],[Cur]],3)</f>
        <v/>
      </c>
      <c r="AX1854" s="59"/>
      <c r="AY1854" s="46"/>
      <c r="AZ1854" s="46" t="str">
        <f>IF(Table1[[#This Row],[Cur]]&lt;&gt;"",IF(Table1[[#This Row],[Cur]]="USD","",ExchangeRate),"")</f>
        <v/>
      </c>
      <c r="BA1854" s="46" t="str">
        <f>IF(Table1[[#This Row],[Grant]]&lt;&gt;"",VLOOKUP(Table1[[#This Row],[Grant]],Grants!B:D,3),"")</f>
        <v/>
      </c>
      <c r="BB1854" s="46" t="str">
        <f>TRIM(Table1[[#This Row],[Vendor ID]])</f>
        <v/>
      </c>
      <c r="BC1854">
        <f>IF(Table1[[#This Row],[Reference Number]]=Q1853,BC1853,BC1853+1)</f>
        <v>2</v>
      </c>
    </row>
    <row r="1855" spans="1:55" ht="11.25" hidden="1" customHeight="1">
      <c r="A1855" s="1"/>
      <c r="B1855" s="88" t="str">
        <f>IF(Table1[[#This Row],[Posting Date]]&lt;&gt;"",IF(Table1[[#This Row],[Reference Number]]=Q1854,B1854+1,1),"")</f>
        <v/>
      </c>
      <c r="C1855" s="61"/>
      <c r="D1855" s="61"/>
      <c r="E1855" s="218"/>
      <c r="F1855" s="143" t="str">
        <f>IFERROR(IF(VLOOKUP(Table1[[#This Row],[Budget Code Description]],Dimentions!$X$6:$AC$132,2,FALSE)="","",VLOOKUP(Table1[[#This Row],[Budget Code Description]],Dimentions!$X$6:$AC$132,2,FALSE)),"")</f>
        <v/>
      </c>
      <c r="G1855" s="143" t="str">
        <f>IFERROR(VLOOKUP(Table1[[#This Row],[Budget Code Description]],Dimentions!$X$6:$AC$132,3,FALSE),"")</f>
        <v/>
      </c>
      <c r="H1855" s="64" t="str">
        <f>IFERROR(VLOOKUP(Table1[[#This Row],[Account]],Dimentions!$S$6:$V$233,2,FALSE),"")</f>
        <v/>
      </c>
      <c r="I1855" s="62">
        <f>_xlfn.NUMBERVALUE(LEFT(Table1[[#This Row],[Account]],1))</f>
        <v>0</v>
      </c>
      <c r="J1855" s="62" t="str">
        <f>IFERROR(VLOOKUP(Table1[[#This Row],[Budget Code Description]],Table6[#All],7,FALSE),"")</f>
        <v/>
      </c>
      <c r="K1855" s="143" t="str">
        <f>IFERROR(VLOOKUP(Table1[[#This Row],[Budget Code Description]],Table6[#All],8,FALSE),"")</f>
        <v/>
      </c>
      <c r="L1855" s="63"/>
      <c r="M1855" s="65" t="str">
        <f>IFERROR(VLOOKUP(Table1[[#This Row],[Staff ID]],Table2[],2,FALSE),"")</f>
        <v/>
      </c>
      <c r="N1855" s="211" t="str">
        <f>IFERROR(IF(VLOOKUP(Table1[[#This Row],[Budget Code Description]],Dimentions!$X$6:$AC$97,4,FALSE)="","",VLOOKUP(Table1[[#This Row],[Budget Code Description]],Dimentions!$X$6:$AC$97,4,FALSE)),"")</f>
        <v/>
      </c>
      <c r="O1855" s="65" t="str">
        <f>IFERROR(VLOOKUP(Table1[[#This Row],[Vendor ID]],Table549[],2,FALSE),"")</f>
        <v/>
      </c>
      <c r="P1855" s="63"/>
      <c r="Q1855" s="143" t="str">
        <f>IF(Table1[[#This Row],[Posting Date]]&lt;&gt;"",$D$9,"")</f>
        <v/>
      </c>
      <c r="R1855" s="159" t="str">
        <f>IF(Table1[[#This Row],[Posting Date]]&lt;&gt;"",$D$10,"")</f>
        <v/>
      </c>
      <c r="S1855" s="66"/>
      <c r="T1855" s="63"/>
      <c r="U1855" s="67"/>
      <c r="V1855" s="67"/>
      <c r="W1855" s="67" t="str">
        <f t="shared" si="29"/>
        <v/>
      </c>
      <c r="X1855" s="161" t="str">
        <f>IF(E1855="","",(IF(Table1[[#This Row],[Cur]]="USD",Table1[[#This Row],[Cur_Amount Debit]],Table1[[#This Row],[Cur_Amount Debit]]/Table1[[#This Row],[Exchange Rate]])))</f>
        <v/>
      </c>
      <c r="Y1855" s="161" t="str">
        <f>IF(E1855="","",(IF(Table1[[#This Row],[Cur]]="USD",Table1[[#This Row],[Cur_Amount Credit]],Table1[[#This Row],[Cur_Amount Credit]]/ExchangeRate)))</f>
        <v/>
      </c>
      <c r="Z1855" s="203" t="str">
        <f>IF(E1855="","",(Table1[[#This Row],[Debit USD]]-Table1[[#This Row],[Credit USD]]))</f>
        <v/>
      </c>
      <c r="AA1855" s="122"/>
      <c r="AB1855" s="1"/>
      <c r="AC1855" s="15"/>
      <c r="AD1855" s="15" t="str">
        <f>IF(AND(OR(Table1[[#This Row],[Account]]="15030",Table1[[#This Row],[Account]]="15035",Table1[[#This Row],[Account]]="20150"),Table1[[#This Row],[Vendor ID]]=""),1,"")</f>
        <v/>
      </c>
      <c r="AE1855" s="15"/>
      <c r="AF1855" s="15"/>
      <c r="AG1855" s="15"/>
      <c r="AH1855" s="46" t="str">
        <f>IF(Table1[[#This Row],[Posting Date]]&lt;&gt;"","GJ-"&amp;CountryID,"")</f>
        <v/>
      </c>
      <c r="AI1855" s="59" t="str">
        <f>IF(Table1[[#This Row],[Posting Date]]&lt;&gt;"",Table1[[#This Row],[Posting Date]],"")</f>
        <v/>
      </c>
      <c r="AJ1855" s="46"/>
      <c r="AK1855" s="46" t="str">
        <f>IF(Table1[[#This Row],[Description]]&lt;&gt;"",Table1[[#This Row],[Description]],"")</f>
        <v/>
      </c>
      <c r="AL1855" s="46" t="str">
        <f>IF(Table1[[#This Row],[Posting Date]]&lt;&gt;"",Table1[[#This Row],[Reference Number]],"")</f>
        <v/>
      </c>
      <c r="AM1855" s="46" t="str">
        <f>TRIM(Table1[[#This Row],[Line '#]])</f>
        <v/>
      </c>
      <c r="AN1855" s="46" t="str">
        <f>TRIM(Table1[[#This Row],[Account]])</f>
        <v/>
      </c>
      <c r="AO1855" s="46" t="str">
        <f>IF(Table1[[#This Row],[Posting Date]]&lt;&gt;"",$D$5,"")</f>
        <v/>
      </c>
      <c r="AP1855" s="46" t="str">
        <f>TRIM(Table1[[#This Row],[Departments-Prgrams]])</f>
        <v/>
      </c>
      <c r="AQ1855" s="46" t="str">
        <f>TRIM(Table1[[#This Row],[Grant]])</f>
        <v/>
      </c>
      <c r="AR1855" s="46" t="str">
        <f>TRIM(Table1[[#This Row],[Staff ID]])</f>
        <v/>
      </c>
      <c r="AS1855" s="46" t="str">
        <f>IF(TRIM(Table1[[#This Row],[Budget Code]])=0,"",TRIM(Table1[[#This Row],[Budget Code]]))</f>
        <v/>
      </c>
      <c r="AT1855" s="46" t="str">
        <f>IF(Table1[[#This Row],[Line Description]]&lt;&gt;"",Table1[[#This Row],[Line Description]],"")</f>
        <v/>
      </c>
      <c r="AU1855" s="46" t="str">
        <f>IF(Table1[[#This Row],[Cur_Amount Debit]]&gt;0,ROUND(Table1[[#This Row],[Cur_Amount Debit]],2),"")</f>
        <v/>
      </c>
      <c r="AV1855" s="46" t="str">
        <f>IF(Table1[[#This Row],[Cur_Amount Credit]]&gt;0,ROUND(Table1[[#This Row],[Cur_Amount Credit]],2),"")</f>
        <v/>
      </c>
      <c r="AW1855" s="46" t="str">
        <f>LEFT(Table1[[#This Row],[Cur]],3)</f>
        <v/>
      </c>
      <c r="AX1855" s="59"/>
      <c r="AY1855" s="46"/>
      <c r="AZ1855" s="46" t="str">
        <f>IF(Table1[[#This Row],[Cur]]&lt;&gt;"",IF(Table1[[#This Row],[Cur]]="USD","",ExchangeRate),"")</f>
        <v/>
      </c>
      <c r="BA1855" s="46" t="str">
        <f>IF(Table1[[#This Row],[Grant]]&lt;&gt;"",VLOOKUP(Table1[[#This Row],[Grant]],Grants!B:D,3),"")</f>
        <v/>
      </c>
      <c r="BB1855" s="46" t="str">
        <f>TRIM(Table1[[#This Row],[Vendor ID]])</f>
        <v/>
      </c>
      <c r="BC1855">
        <f>IF(Table1[[#This Row],[Reference Number]]=Q1854,BC1854,BC1854+1)</f>
        <v>2</v>
      </c>
    </row>
    <row r="1856" spans="1:55" ht="11.25" hidden="1" customHeight="1">
      <c r="A1856" s="1"/>
      <c r="B1856" s="88" t="str">
        <f>IF(Table1[[#This Row],[Posting Date]]&lt;&gt;"",IF(Table1[[#This Row],[Reference Number]]=Q1855,B1855+1,1),"")</f>
        <v/>
      </c>
      <c r="C1856" s="61"/>
      <c r="D1856" s="61"/>
      <c r="E1856" s="218"/>
      <c r="F1856" s="143" t="str">
        <f>IFERROR(IF(VLOOKUP(Table1[[#This Row],[Budget Code Description]],Dimentions!$X$6:$AC$132,2,FALSE)="","",VLOOKUP(Table1[[#This Row],[Budget Code Description]],Dimentions!$X$6:$AC$132,2,FALSE)),"")</f>
        <v/>
      </c>
      <c r="G1856" s="143" t="str">
        <f>IFERROR(VLOOKUP(Table1[[#This Row],[Budget Code Description]],Dimentions!$X$6:$AC$132,3,FALSE),"")</f>
        <v/>
      </c>
      <c r="H1856" s="64" t="str">
        <f>IFERROR(VLOOKUP(Table1[[#This Row],[Account]],Dimentions!$S$6:$V$233,2,FALSE),"")</f>
        <v/>
      </c>
      <c r="I1856" s="62">
        <f>_xlfn.NUMBERVALUE(LEFT(Table1[[#This Row],[Account]],1))</f>
        <v>0</v>
      </c>
      <c r="J1856" s="62" t="str">
        <f>IFERROR(VLOOKUP(Table1[[#This Row],[Budget Code Description]],Table6[#All],7,FALSE),"")</f>
        <v/>
      </c>
      <c r="K1856" s="143" t="str">
        <f>IFERROR(VLOOKUP(Table1[[#This Row],[Budget Code Description]],Table6[#All],8,FALSE),"")</f>
        <v/>
      </c>
      <c r="L1856" s="63"/>
      <c r="M1856" s="65" t="str">
        <f>IFERROR(VLOOKUP(Table1[[#This Row],[Staff ID]],Table2[],2,FALSE),"")</f>
        <v/>
      </c>
      <c r="N1856" s="211" t="str">
        <f>IFERROR(IF(VLOOKUP(Table1[[#This Row],[Budget Code Description]],Dimentions!$X$6:$AC$97,4,FALSE)="","",VLOOKUP(Table1[[#This Row],[Budget Code Description]],Dimentions!$X$6:$AC$97,4,FALSE)),"")</f>
        <v/>
      </c>
      <c r="O1856" s="65" t="str">
        <f>IFERROR(VLOOKUP(Table1[[#This Row],[Vendor ID]],Table549[],2,FALSE),"")</f>
        <v/>
      </c>
      <c r="P1856" s="63"/>
      <c r="Q1856" s="143" t="str">
        <f>IF(Table1[[#This Row],[Posting Date]]&lt;&gt;"",$D$9,"")</f>
        <v/>
      </c>
      <c r="R1856" s="159" t="str">
        <f>IF(Table1[[#This Row],[Posting Date]]&lt;&gt;"",$D$10,"")</f>
        <v/>
      </c>
      <c r="S1856" s="66"/>
      <c r="T1856" s="63"/>
      <c r="U1856" s="67"/>
      <c r="V1856" s="67"/>
      <c r="W1856" s="67" t="str">
        <f t="shared" si="29"/>
        <v/>
      </c>
      <c r="X1856" s="161" t="str">
        <f>IF(E1856="","",(IF(Table1[[#This Row],[Cur]]="USD",Table1[[#This Row],[Cur_Amount Debit]],Table1[[#This Row],[Cur_Amount Debit]]/Table1[[#This Row],[Exchange Rate]])))</f>
        <v/>
      </c>
      <c r="Y1856" s="161" t="str">
        <f>IF(E1856="","",(IF(Table1[[#This Row],[Cur]]="USD",Table1[[#This Row],[Cur_Amount Credit]],Table1[[#This Row],[Cur_Amount Credit]]/ExchangeRate)))</f>
        <v/>
      </c>
      <c r="Z1856" s="203" t="str">
        <f>IF(E1856="","",(Table1[[#This Row],[Debit USD]]-Table1[[#This Row],[Credit USD]]))</f>
        <v/>
      </c>
      <c r="AA1856" s="122"/>
      <c r="AB1856" s="1"/>
      <c r="AC1856" s="15"/>
      <c r="AD1856" s="15" t="str">
        <f>IF(AND(OR(Table1[[#This Row],[Account]]="15030",Table1[[#This Row],[Account]]="15035",Table1[[#This Row],[Account]]="20150"),Table1[[#This Row],[Vendor ID]]=""),1,"")</f>
        <v/>
      </c>
      <c r="AE1856" s="15"/>
      <c r="AF1856" s="15"/>
      <c r="AG1856" s="15"/>
      <c r="AH1856" s="46" t="str">
        <f>IF(Table1[[#This Row],[Posting Date]]&lt;&gt;"","GJ-"&amp;CountryID,"")</f>
        <v/>
      </c>
      <c r="AI1856" s="59" t="str">
        <f>IF(Table1[[#This Row],[Posting Date]]&lt;&gt;"",Table1[[#This Row],[Posting Date]],"")</f>
        <v/>
      </c>
      <c r="AJ1856" s="46"/>
      <c r="AK1856" s="46" t="str">
        <f>IF(Table1[[#This Row],[Description]]&lt;&gt;"",Table1[[#This Row],[Description]],"")</f>
        <v/>
      </c>
      <c r="AL1856" s="46" t="str">
        <f>IF(Table1[[#This Row],[Posting Date]]&lt;&gt;"",Table1[[#This Row],[Reference Number]],"")</f>
        <v/>
      </c>
      <c r="AM1856" s="46" t="str">
        <f>TRIM(Table1[[#This Row],[Line '#]])</f>
        <v/>
      </c>
      <c r="AN1856" s="46" t="str">
        <f>TRIM(Table1[[#This Row],[Account]])</f>
        <v/>
      </c>
      <c r="AO1856" s="46" t="str">
        <f>IF(Table1[[#This Row],[Posting Date]]&lt;&gt;"",$D$5,"")</f>
        <v/>
      </c>
      <c r="AP1856" s="46" t="str">
        <f>TRIM(Table1[[#This Row],[Departments-Prgrams]])</f>
        <v/>
      </c>
      <c r="AQ1856" s="46" t="str">
        <f>TRIM(Table1[[#This Row],[Grant]])</f>
        <v/>
      </c>
      <c r="AR1856" s="46" t="str">
        <f>TRIM(Table1[[#This Row],[Staff ID]])</f>
        <v/>
      </c>
      <c r="AS1856" s="46" t="str">
        <f>IF(TRIM(Table1[[#This Row],[Budget Code]])=0,"",TRIM(Table1[[#This Row],[Budget Code]]))</f>
        <v/>
      </c>
      <c r="AT1856" s="46" t="str">
        <f>IF(Table1[[#This Row],[Line Description]]&lt;&gt;"",Table1[[#This Row],[Line Description]],"")</f>
        <v/>
      </c>
      <c r="AU1856" s="46" t="str">
        <f>IF(Table1[[#This Row],[Cur_Amount Debit]]&gt;0,ROUND(Table1[[#This Row],[Cur_Amount Debit]],2),"")</f>
        <v/>
      </c>
      <c r="AV1856" s="46" t="str">
        <f>IF(Table1[[#This Row],[Cur_Amount Credit]]&gt;0,ROUND(Table1[[#This Row],[Cur_Amount Credit]],2),"")</f>
        <v/>
      </c>
      <c r="AW1856" s="46" t="str">
        <f>LEFT(Table1[[#This Row],[Cur]],3)</f>
        <v/>
      </c>
      <c r="AX1856" s="59"/>
      <c r="AY1856" s="46"/>
      <c r="AZ1856" s="46" t="str">
        <f>IF(Table1[[#This Row],[Cur]]&lt;&gt;"",IF(Table1[[#This Row],[Cur]]="USD","",ExchangeRate),"")</f>
        <v/>
      </c>
      <c r="BA1856" s="46" t="str">
        <f>IF(Table1[[#This Row],[Grant]]&lt;&gt;"",VLOOKUP(Table1[[#This Row],[Grant]],Grants!B:D,3),"")</f>
        <v/>
      </c>
      <c r="BB1856" s="46" t="str">
        <f>TRIM(Table1[[#This Row],[Vendor ID]])</f>
        <v/>
      </c>
      <c r="BC1856">
        <f>IF(Table1[[#This Row],[Reference Number]]=Q1855,BC1855,BC1855+1)</f>
        <v>2</v>
      </c>
    </row>
    <row r="1857" spans="1:55" ht="11.25" hidden="1" customHeight="1">
      <c r="A1857" s="1"/>
      <c r="B1857" s="88" t="str">
        <f>IF(Table1[[#This Row],[Posting Date]]&lt;&gt;"",IF(Table1[[#This Row],[Reference Number]]=Q1856,B1856+1,1),"")</f>
        <v/>
      </c>
      <c r="C1857" s="61"/>
      <c r="D1857" s="61"/>
      <c r="E1857" s="218"/>
      <c r="F1857" s="143" t="str">
        <f>IFERROR(IF(VLOOKUP(Table1[[#This Row],[Budget Code Description]],Dimentions!$X$6:$AC$132,2,FALSE)="","",VLOOKUP(Table1[[#This Row],[Budget Code Description]],Dimentions!$X$6:$AC$132,2,FALSE)),"")</f>
        <v/>
      </c>
      <c r="G1857" s="143" t="str">
        <f>IFERROR(VLOOKUP(Table1[[#This Row],[Budget Code Description]],Dimentions!$X$6:$AC$132,3,FALSE),"")</f>
        <v/>
      </c>
      <c r="H1857" s="64" t="str">
        <f>IFERROR(VLOOKUP(Table1[[#This Row],[Account]],Dimentions!$S$6:$V$233,2,FALSE),"")</f>
        <v/>
      </c>
      <c r="I1857" s="62">
        <f>_xlfn.NUMBERVALUE(LEFT(Table1[[#This Row],[Account]],1))</f>
        <v>0</v>
      </c>
      <c r="J1857" s="62" t="str">
        <f>IFERROR(VLOOKUP(Table1[[#This Row],[Budget Code Description]],Table6[#All],7,FALSE),"")</f>
        <v/>
      </c>
      <c r="K1857" s="143" t="str">
        <f>IFERROR(VLOOKUP(Table1[[#This Row],[Budget Code Description]],Table6[#All],8,FALSE),"")</f>
        <v/>
      </c>
      <c r="L1857" s="63"/>
      <c r="M1857" s="65" t="str">
        <f>IFERROR(VLOOKUP(Table1[[#This Row],[Staff ID]],Table2[],2,FALSE),"")</f>
        <v/>
      </c>
      <c r="N1857" s="211" t="str">
        <f>IFERROR(IF(VLOOKUP(Table1[[#This Row],[Budget Code Description]],Dimentions!$X$6:$AC$97,4,FALSE)="","",VLOOKUP(Table1[[#This Row],[Budget Code Description]],Dimentions!$X$6:$AC$97,4,FALSE)),"")</f>
        <v/>
      </c>
      <c r="O1857" s="65" t="str">
        <f>IFERROR(VLOOKUP(Table1[[#This Row],[Vendor ID]],Table549[],2,FALSE),"")</f>
        <v/>
      </c>
      <c r="P1857" s="63"/>
      <c r="Q1857" s="143" t="str">
        <f>IF(Table1[[#This Row],[Posting Date]]&lt;&gt;"",$D$9,"")</f>
        <v/>
      </c>
      <c r="R1857" s="159" t="str">
        <f>IF(Table1[[#This Row],[Posting Date]]&lt;&gt;"",$D$10,"")</f>
        <v/>
      </c>
      <c r="S1857" s="66"/>
      <c r="T1857" s="63"/>
      <c r="U1857" s="67"/>
      <c r="V1857" s="67"/>
      <c r="W1857" s="67" t="str">
        <f t="shared" si="29"/>
        <v/>
      </c>
      <c r="X1857" s="161" t="str">
        <f>IF(E1857="","",(IF(Table1[[#This Row],[Cur]]="USD",Table1[[#This Row],[Cur_Amount Debit]],Table1[[#This Row],[Cur_Amount Debit]]/Table1[[#This Row],[Exchange Rate]])))</f>
        <v/>
      </c>
      <c r="Y1857" s="161" t="str">
        <f>IF(E1857="","",(IF(Table1[[#This Row],[Cur]]="USD",Table1[[#This Row],[Cur_Amount Credit]],Table1[[#This Row],[Cur_Amount Credit]]/ExchangeRate)))</f>
        <v/>
      </c>
      <c r="Z1857" s="203" t="str">
        <f>IF(E1857="","",(Table1[[#This Row],[Debit USD]]-Table1[[#This Row],[Credit USD]]))</f>
        <v/>
      </c>
      <c r="AA1857" s="122"/>
      <c r="AB1857" s="1"/>
      <c r="AC1857" s="15"/>
      <c r="AD1857" s="15" t="str">
        <f>IF(AND(OR(Table1[[#This Row],[Account]]="15030",Table1[[#This Row],[Account]]="15035",Table1[[#This Row],[Account]]="20150"),Table1[[#This Row],[Vendor ID]]=""),1,"")</f>
        <v/>
      </c>
      <c r="AE1857" s="15"/>
      <c r="AF1857" s="15"/>
      <c r="AG1857" s="15"/>
      <c r="AH1857" s="46" t="str">
        <f>IF(Table1[[#This Row],[Posting Date]]&lt;&gt;"","GJ-"&amp;CountryID,"")</f>
        <v/>
      </c>
      <c r="AI1857" s="59" t="str">
        <f>IF(Table1[[#This Row],[Posting Date]]&lt;&gt;"",Table1[[#This Row],[Posting Date]],"")</f>
        <v/>
      </c>
      <c r="AJ1857" s="46"/>
      <c r="AK1857" s="46" t="str">
        <f>IF(Table1[[#This Row],[Description]]&lt;&gt;"",Table1[[#This Row],[Description]],"")</f>
        <v/>
      </c>
      <c r="AL1857" s="46" t="str">
        <f>IF(Table1[[#This Row],[Posting Date]]&lt;&gt;"",Table1[[#This Row],[Reference Number]],"")</f>
        <v/>
      </c>
      <c r="AM1857" s="46" t="str">
        <f>TRIM(Table1[[#This Row],[Line '#]])</f>
        <v/>
      </c>
      <c r="AN1857" s="46" t="str">
        <f>TRIM(Table1[[#This Row],[Account]])</f>
        <v/>
      </c>
      <c r="AO1857" s="46" t="str">
        <f>IF(Table1[[#This Row],[Posting Date]]&lt;&gt;"",$D$5,"")</f>
        <v/>
      </c>
      <c r="AP1857" s="46" t="str">
        <f>TRIM(Table1[[#This Row],[Departments-Prgrams]])</f>
        <v/>
      </c>
      <c r="AQ1857" s="46" t="str">
        <f>TRIM(Table1[[#This Row],[Grant]])</f>
        <v/>
      </c>
      <c r="AR1857" s="46" t="str">
        <f>TRIM(Table1[[#This Row],[Staff ID]])</f>
        <v/>
      </c>
      <c r="AS1857" s="46" t="str">
        <f>IF(TRIM(Table1[[#This Row],[Budget Code]])=0,"",TRIM(Table1[[#This Row],[Budget Code]]))</f>
        <v/>
      </c>
      <c r="AT1857" s="46" t="str">
        <f>IF(Table1[[#This Row],[Line Description]]&lt;&gt;"",Table1[[#This Row],[Line Description]],"")</f>
        <v/>
      </c>
      <c r="AU1857" s="46" t="str">
        <f>IF(Table1[[#This Row],[Cur_Amount Debit]]&gt;0,ROUND(Table1[[#This Row],[Cur_Amount Debit]],2),"")</f>
        <v/>
      </c>
      <c r="AV1857" s="46" t="str">
        <f>IF(Table1[[#This Row],[Cur_Amount Credit]]&gt;0,ROUND(Table1[[#This Row],[Cur_Amount Credit]],2),"")</f>
        <v/>
      </c>
      <c r="AW1857" s="46" t="str">
        <f>LEFT(Table1[[#This Row],[Cur]],3)</f>
        <v/>
      </c>
      <c r="AX1857" s="59"/>
      <c r="AY1857" s="46"/>
      <c r="AZ1857" s="46" t="str">
        <f>IF(Table1[[#This Row],[Cur]]&lt;&gt;"",IF(Table1[[#This Row],[Cur]]="USD","",ExchangeRate),"")</f>
        <v/>
      </c>
      <c r="BA1857" s="46" t="str">
        <f>IF(Table1[[#This Row],[Grant]]&lt;&gt;"",VLOOKUP(Table1[[#This Row],[Grant]],Grants!B:D,3),"")</f>
        <v/>
      </c>
      <c r="BB1857" s="46" t="str">
        <f>TRIM(Table1[[#This Row],[Vendor ID]])</f>
        <v/>
      </c>
      <c r="BC1857">
        <f>IF(Table1[[#This Row],[Reference Number]]=Q1856,BC1856,BC1856+1)</f>
        <v>2</v>
      </c>
    </row>
    <row r="1858" spans="1:55" ht="11.25" hidden="1" customHeight="1">
      <c r="A1858" s="1"/>
      <c r="B1858" s="88" t="str">
        <f>IF(Table1[[#This Row],[Posting Date]]&lt;&gt;"",IF(Table1[[#This Row],[Reference Number]]=Q1857,B1857+1,1),"")</f>
        <v/>
      </c>
      <c r="C1858" s="61"/>
      <c r="D1858" s="61"/>
      <c r="E1858" s="218"/>
      <c r="F1858" s="143" t="str">
        <f>IFERROR(IF(VLOOKUP(Table1[[#This Row],[Budget Code Description]],Dimentions!$X$6:$AC$132,2,FALSE)="","",VLOOKUP(Table1[[#This Row],[Budget Code Description]],Dimentions!$X$6:$AC$132,2,FALSE)),"")</f>
        <v/>
      </c>
      <c r="G1858" s="143" t="str">
        <f>IFERROR(VLOOKUP(Table1[[#This Row],[Budget Code Description]],Dimentions!$X$6:$AC$132,3,FALSE),"")</f>
        <v/>
      </c>
      <c r="H1858" s="64" t="str">
        <f>IFERROR(VLOOKUP(Table1[[#This Row],[Account]],Dimentions!$S$6:$V$233,2,FALSE),"")</f>
        <v/>
      </c>
      <c r="I1858" s="62">
        <f>_xlfn.NUMBERVALUE(LEFT(Table1[[#This Row],[Account]],1))</f>
        <v>0</v>
      </c>
      <c r="J1858" s="62" t="str">
        <f>IFERROR(VLOOKUP(Table1[[#This Row],[Budget Code Description]],Table6[#All],7,FALSE),"")</f>
        <v/>
      </c>
      <c r="K1858" s="143" t="str">
        <f>IFERROR(VLOOKUP(Table1[[#This Row],[Budget Code Description]],Table6[#All],8,FALSE),"")</f>
        <v/>
      </c>
      <c r="L1858" s="63"/>
      <c r="M1858" s="65" t="str">
        <f>IFERROR(VLOOKUP(Table1[[#This Row],[Staff ID]],Table2[],2,FALSE),"")</f>
        <v/>
      </c>
      <c r="N1858" s="211" t="str">
        <f>IFERROR(IF(VLOOKUP(Table1[[#This Row],[Budget Code Description]],Dimentions!$X$6:$AC$97,4,FALSE)="","",VLOOKUP(Table1[[#This Row],[Budget Code Description]],Dimentions!$X$6:$AC$97,4,FALSE)),"")</f>
        <v/>
      </c>
      <c r="O1858" s="65" t="str">
        <f>IFERROR(VLOOKUP(Table1[[#This Row],[Vendor ID]],Table549[],2,FALSE),"")</f>
        <v/>
      </c>
      <c r="P1858" s="63"/>
      <c r="Q1858" s="143" t="str">
        <f>IF(Table1[[#This Row],[Posting Date]]&lt;&gt;"",$D$9,"")</f>
        <v/>
      </c>
      <c r="R1858" s="159" t="str">
        <f>IF(Table1[[#This Row],[Posting Date]]&lt;&gt;"",$D$10,"")</f>
        <v/>
      </c>
      <c r="S1858" s="66"/>
      <c r="T1858" s="63"/>
      <c r="U1858" s="67"/>
      <c r="V1858" s="67"/>
      <c r="W1858" s="67" t="str">
        <f t="shared" si="29"/>
        <v/>
      </c>
      <c r="X1858" s="161" t="str">
        <f>IF(E1858="","",(IF(Table1[[#This Row],[Cur]]="USD",Table1[[#This Row],[Cur_Amount Debit]],Table1[[#This Row],[Cur_Amount Debit]]/Table1[[#This Row],[Exchange Rate]])))</f>
        <v/>
      </c>
      <c r="Y1858" s="161" t="str">
        <f>IF(E1858="","",(IF(Table1[[#This Row],[Cur]]="USD",Table1[[#This Row],[Cur_Amount Credit]],Table1[[#This Row],[Cur_Amount Credit]]/ExchangeRate)))</f>
        <v/>
      </c>
      <c r="Z1858" s="203" t="str">
        <f>IF(E1858="","",(Table1[[#This Row],[Debit USD]]-Table1[[#This Row],[Credit USD]]))</f>
        <v/>
      </c>
      <c r="AA1858" s="122"/>
      <c r="AB1858" s="1"/>
      <c r="AC1858" s="15"/>
      <c r="AD1858" s="15" t="str">
        <f>IF(AND(OR(Table1[[#This Row],[Account]]="15030",Table1[[#This Row],[Account]]="15035",Table1[[#This Row],[Account]]="20150"),Table1[[#This Row],[Vendor ID]]=""),1,"")</f>
        <v/>
      </c>
      <c r="AE1858" s="15"/>
      <c r="AF1858" s="15"/>
      <c r="AG1858" s="15"/>
      <c r="AH1858" s="46" t="str">
        <f>IF(Table1[[#This Row],[Posting Date]]&lt;&gt;"","GJ-"&amp;CountryID,"")</f>
        <v/>
      </c>
      <c r="AI1858" s="59" t="str">
        <f>IF(Table1[[#This Row],[Posting Date]]&lt;&gt;"",Table1[[#This Row],[Posting Date]],"")</f>
        <v/>
      </c>
      <c r="AJ1858" s="46"/>
      <c r="AK1858" s="46" t="str">
        <f>IF(Table1[[#This Row],[Description]]&lt;&gt;"",Table1[[#This Row],[Description]],"")</f>
        <v/>
      </c>
      <c r="AL1858" s="46" t="str">
        <f>IF(Table1[[#This Row],[Posting Date]]&lt;&gt;"",Table1[[#This Row],[Reference Number]],"")</f>
        <v/>
      </c>
      <c r="AM1858" s="46" t="str">
        <f>TRIM(Table1[[#This Row],[Line '#]])</f>
        <v/>
      </c>
      <c r="AN1858" s="46" t="str">
        <f>TRIM(Table1[[#This Row],[Account]])</f>
        <v/>
      </c>
      <c r="AO1858" s="46" t="str">
        <f>IF(Table1[[#This Row],[Posting Date]]&lt;&gt;"",$D$5,"")</f>
        <v/>
      </c>
      <c r="AP1858" s="46" t="str">
        <f>TRIM(Table1[[#This Row],[Departments-Prgrams]])</f>
        <v/>
      </c>
      <c r="AQ1858" s="46" t="str">
        <f>TRIM(Table1[[#This Row],[Grant]])</f>
        <v/>
      </c>
      <c r="AR1858" s="46" t="str">
        <f>TRIM(Table1[[#This Row],[Staff ID]])</f>
        <v/>
      </c>
      <c r="AS1858" s="46" t="str">
        <f>IF(TRIM(Table1[[#This Row],[Budget Code]])=0,"",TRIM(Table1[[#This Row],[Budget Code]]))</f>
        <v/>
      </c>
      <c r="AT1858" s="46" t="str">
        <f>IF(Table1[[#This Row],[Line Description]]&lt;&gt;"",Table1[[#This Row],[Line Description]],"")</f>
        <v/>
      </c>
      <c r="AU1858" s="46" t="str">
        <f>IF(Table1[[#This Row],[Cur_Amount Debit]]&gt;0,ROUND(Table1[[#This Row],[Cur_Amount Debit]],2),"")</f>
        <v/>
      </c>
      <c r="AV1858" s="46" t="str">
        <f>IF(Table1[[#This Row],[Cur_Amount Credit]]&gt;0,ROUND(Table1[[#This Row],[Cur_Amount Credit]],2),"")</f>
        <v/>
      </c>
      <c r="AW1858" s="46" t="str">
        <f>LEFT(Table1[[#This Row],[Cur]],3)</f>
        <v/>
      </c>
      <c r="AX1858" s="59"/>
      <c r="AY1858" s="46"/>
      <c r="AZ1858" s="46" t="str">
        <f>IF(Table1[[#This Row],[Cur]]&lt;&gt;"",IF(Table1[[#This Row],[Cur]]="USD","",ExchangeRate),"")</f>
        <v/>
      </c>
      <c r="BA1858" s="46" t="str">
        <f>IF(Table1[[#This Row],[Grant]]&lt;&gt;"",VLOOKUP(Table1[[#This Row],[Grant]],Grants!B:D,3),"")</f>
        <v/>
      </c>
      <c r="BB1858" s="46" t="str">
        <f>TRIM(Table1[[#This Row],[Vendor ID]])</f>
        <v/>
      </c>
      <c r="BC1858">
        <f>IF(Table1[[#This Row],[Reference Number]]=Q1857,BC1857,BC1857+1)</f>
        <v>2</v>
      </c>
    </row>
    <row r="1859" spans="1:55" ht="11.25" hidden="1" customHeight="1">
      <c r="A1859" s="1"/>
      <c r="B1859" s="88" t="str">
        <f>IF(Table1[[#This Row],[Posting Date]]&lt;&gt;"",IF(Table1[[#This Row],[Reference Number]]=Q1858,B1858+1,1),"")</f>
        <v/>
      </c>
      <c r="C1859" s="61"/>
      <c r="D1859" s="61"/>
      <c r="E1859" s="218"/>
      <c r="F1859" s="143" t="str">
        <f>IFERROR(IF(VLOOKUP(Table1[[#This Row],[Budget Code Description]],Dimentions!$X$6:$AC$132,2,FALSE)="","",VLOOKUP(Table1[[#This Row],[Budget Code Description]],Dimentions!$X$6:$AC$132,2,FALSE)),"")</f>
        <v/>
      </c>
      <c r="G1859" s="143" t="str">
        <f>IFERROR(VLOOKUP(Table1[[#This Row],[Budget Code Description]],Dimentions!$X$6:$AC$132,3,FALSE),"")</f>
        <v/>
      </c>
      <c r="H1859" s="64" t="str">
        <f>IFERROR(VLOOKUP(Table1[[#This Row],[Account]],Dimentions!$S$6:$V$233,2,FALSE),"")</f>
        <v/>
      </c>
      <c r="I1859" s="62">
        <f>_xlfn.NUMBERVALUE(LEFT(Table1[[#This Row],[Account]],1))</f>
        <v>0</v>
      </c>
      <c r="J1859" s="62" t="str">
        <f>IFERROR(VLOOKUP(Table1[[#This Row],[Budget Code Description]],Table6[#All],7,FALSE),"")</f>
        <v/>
      </c>
      <c r="K1859" s="143" t="str">
        <f>IFERROR(VLOOKUP(Table1[[#This Row],[Budget Code Description]],Table6[#All],8,FALSE),"")</f>
        <v/>
      </c>
      <c r="L1859" s="63"/>
      <c r="M1859" s="65" t="str">
        <f>IFERROR(VLOOKUP(Table1[[#This Row],[Staff ID]],Table2[],2,FALSE),"")</f>
        <v/>
      </c>
      <c r="N1859" s="211" t="str">
        <f>IFERROR(IF(VLOOKUP(Table1[[#This Row],[Budget Code Description]],Dimentions!$X$6:$AC$97,4,FALSE)="","",VLOOKUP(Table1[[#This Row],[Budget Code Description]],Dimentions!$X$6:$AC$97,4,FALSE)),"")</f>
        <v/>
      </c>
      <c r="O1859" s="65" t="str">
        <f>IFERROR(VLOOKUP(Table1[[#This Row],[Vendor ID]],Table549[],2,FALSE),"")</f>
        <v/>
      </c>
      <c r="P1859" s="63"/>
      <c r="Q1859" s="143" t="str">
        <f>IF(Table1[[#This Row],[Posting Date]]&lt;&gt;"",$D$9,"")</f>
        <v/>
      </c>
      <c r="R1859" s="159" t="str">
        <f>IF(Table1[[#This Row],[Posting Date]]&lt;&gt;"",$D$10,"")</f>
        <v/>
      </c>
      <c r="S1859" s="66"/>
      <c r="T1859" s="63"/>
      <c r="U1859" s="67"/>
      <c r="V1859" s="67"/>
      <c r="W1859" s="67" t="str">
        <f t="shared" si="29"/>
        <v/>
      </c>
      <c r="X1859" s="161" t="str">
        <f>IF(E1859="","",(IF(Table1[[#This Row],[Cur]]="USD",Table1[[#This Row],[Cur_Amount Debit]],Table1[[#This Row],[Cur_Amount Debit]]/Table1[[#This Row],[Exchange Rate]])))</f>
        <v/>
      </c>
      <c r="Y1859" s="161" t="str">
        <f>IF(E1859="","",(IF(Table1[[#This Row],[Cur]]="USD",Table1[[#This Row],[Cur_Amount Credit]],Table1[[#This Row],[Cur_Amount Credit]]/ExchangeRate)))</f>
        <v/>
      </c>
      <c r="Z1859" s="203" t="str">
        <f>IF(E1859="","",(Table1[[#This Row],[Debit USD]]-Table1[[#This Row],[Credit USD]]))</f>
        <v/>
      </c>
      <c r="AA1859" s="122"/>
      <c r="AB1859" s="1"/>
      <c r="AC1859" s="15"/>
      <c r="AD1859" s="15" t="str">
        <f>IF(AND(OR(Table1[[#This Row],[Account]]="15030",Table1[[#This Row],[Account]]="15035",Table1[[#This Row],[Account]]="20150"),Table1[[#This Row],[Vendor ID]]=""),1,"")</f>
        <v/>
      </c>
      <c r="AE1859" s="15"/>
      <c r="AF1859" s="15"/>
      <c r="AG1859" s="15"/>
      <c r="AH1859" s="46" t="str">
        <f>IF(Table1[[#This Row],[Posting Date]]&lt;&gt;"","GJ-"&amp;CountryID,"")</f>
        <v/>
      </c>
      <c r="AI1859" s="59" t="str">
        <f>IF(Table1[[#This Row],[Posting Date]]&lt;&gt;"",Table1[[#This Row],[Posting Date]],"")</f>
        <v/>
      </c>
      <c r="AJ1859" s="46"/>
      <c r="AK1859" s="46" t="str">
        <f>IF(Table1[[#This Row],[Description]]&lt;&gt;"",Table1[[#This Row],[Description]],"")</f>
        <v/>
      </c>
      <c r="AL1859" s="46" t="str">
        <f>IF(Table1[[#This Row],[Posting Date]]&lt;&gt;"",Table1[[#This Row],[Reference Number]],"")</f>
        <v/>
      </c>
      <c r="AM1859" s="46" t="str">
        <f>TRIM(Table1[[#This Row],[Line '#]])</f>
        <v/>
      </c>
      <c r="AN1859" s="46" t="str">
        <f>TRIM(Table1[[#This Row],[Account]])</f>
        <v/>
      </c>
      <c r="AO1859" s="46" t="str">
        <f>IF(Table1[[#This Row],[Posting Date]]&lt;&gt;"",$D$5,"")</f>
        <v/>
      </c>
      <c r="AP1859" s="46" t="str">
        <f>TRIM(Table1[[#This Row],[Departments-Prgrams]])</f>
        <v/>
      </c>
      <c r="AQ1859" s="46" t="str">
        <f>TRIM(Table1[[#This Row],[Grant]])</f>
        <v/>
      </c>
      <c r="AR1859" s="46" t="str">
        <f>TRIM(Table1[[#This Row],[Staff ID]])</f>
        <v/>
      </c>
      <c r="AS1859" s="46" t="str">
        <f>IF(TRIM(Table1[[#This Row],[Budget Code]])=0,"",TRIM(Table1[[#This Row],[Budget Code]]))</f>
        <v/>
      </c>
      <c r="AT1859" s="46" t="str">
        <f>IF(Table1[[#This Row],[Line Description]]&lt;&gt;"",Table1[[#This Row],[Line Description]],"")</f>
        <v/>
      </c>
      <c r="AU1859" s="46" t="str">
        <f>IF(Table1[[#This Row],[Cur_Amount Debit]]&gt;0,ROUND(Table1[[#This Row],[Cur_Amount Debit]],2),"")</f>
        <v/>
      </c>
      <c r="AV1859" s="46" t="str">
        <f>IF(Table1[[#This Row],[Cur_Amount Credit]]&gt;0,ROUND(Table1[[#This Row],[Cur_Amount Credit]],2),"")</f>
        <v/>
      </c>
      <c r="AW1859" s="46" t="str">
        <f>LEFT(Table1[[#This Row],[Cur]],3)</f>
        <v/>
      </c>
      <c r="AX1859" s="59"/>
      <c r="AY1859" s="46"/>
      <c r="AZ1859" s="46" t="str">
        <f>IF(Table1[[#This Row],[Cur]]&lt;&gt;"",IF(Table1[[#This Row],[Cur]]="USD","",ExchangeRate),"")</f>
        <v/>
      </c>
      <c r="BA1859" s="46" t="str">
        <f>IF(Table1[[#This Row],[Grant]]&lt;&gt;"",VLOOKUP(Table1[[#This Row],[Grant]],Grants!B:D,3),"")</f>
        <v/>
      </c>
      <c r="BB1859" s="46" t="str">
        <f>TRIM(Table1[[#This Row],[Vendor ID]])</f>
        <v/>
      </c>
      <c r="BC1859">
        <f>IF(Table1[[#This Row],[Reference Number]]=Q1858,BC1858,BC1858+1)</f>
        <v>2</v>
      </c>
    </row>
    <row r="1860" spans="1:55" ht="11.25" hidden="1" customHeight="1">
      <c r="A1860" s="1"/>
      <c r="B1860" s="88" t="str">
        <f>IF(Table1[[#This Row],[Posting Date]]&lt;&gt;"",IF(Table1[[#This Row],[Reference Number]]=Q1859,B1859+1,1),"")</f>
        <v/>
      </c>
      <c r="C1860" s="61"/>
      <c r="D1860" s="61"/>
      <c r="E1860" s="218"/>
      <c r="F1860" s="143" t="str">
        <f>IFERROR(IF(VLOOKUP(Table1[[#This Row],[Budget Code Description]],Dimentions!$X$6:$AC$132,2,FALSE)="","",VLOOKUP(Table1[[#This Row],[Budget Code Description]],Dimentions!$X$6:$AC$132,2,FALSE)),"")</f>
        <v/>
      </c>
      <c r="G1860" s="143" t="str">
        <f>IFERROR(VLOOKUP(Table1[[#This Row],[Budget Code Description]],Dimentions!$X$6:$AC$132,3,FALSE),"")</f>
        <v/>
      </c>
      <c r="H1860" s="64" t="str">
        <f>IFERROR(VLOOKUP(Table1[[#This Row],[Account]],Dimentions!$S$6:$V$233,2,FALSE),"")</f>
        <v/>
      </c>
      <c r="I1860" s="62">
        <f>_xlfn.NUMBERVALUE(LEFT(Table1[[#This Row],[Account]],1))</f>
        <v>0</v>
      </c>
      <c r="J1860" s="62" t="str">
        <f>IFERROR(VLOOKUP(Table1[[#This Row],[Budget Code Description]],Table6[#All],7,FALSE),"")</f>
        <v/>
      </c>
      <c r="K1860" s="143" t="str">
        <f>IFERROR(VLOOKUP(Table1[[#This Row],[Budget Code Description]],Table6[#All],8,FALSE),"")</f>
        <v/>
      </c>
      <c r="L1860" s="63"/>
      <c r="M1860" s="65" t="str">
        <f>IFERROR(VLOOKUP(Table1[[#This Row],[Staff ID]],Table2[],2,FALSE),"")</f>
        <v/>
      </c>
      <c r="N1860" s="211" t="str">
        <f>IFERROR(IF(VLOOKUP(Table1[[#This Row],[Budget Code Description]],Dimentions!$X$6:$AC$97,4,FALSE)="","",VLOOKUP(Table1[[#This Row],[Budget Code Description]],Dimentions!$X$6:$AC$97,4,FALSE)),"")</f>
        <v/>
      </c>
      <c r="O1860" s="65" t="str">
        <f>IFERROR(VLOOKUP(Table1[[#This Row],[Vendor ID]],Table549[],2,FALSE),"")</f>
        <v/>
      </c>
      <c r="P1860" s="63"/>
      <c r="Q1860" s="143" t="str">
        <f>IF(Table1[[#This Row],[Posting Date]]&lt;&gt;"",$D$9,"")</f>
        <v/>
      </c>
      <c r="R1860" s="159" t="str">
        <f>IF(Table1[[#This Row],[Posting Date]]&lt;&gt;"",$D$10,"")</f>
        <v/>
      </c>
      <c r="S1860" s="66"/>
      <c r="T1860" s="63"/>
      <c r="U1860" s="67"/>
      <c r="V1860" s="67"/>
      <c r="W1860" s="67" t="str">
        <f t="shared" si="29"/>
        <v/>
      </c>
      <c r="X1860" s="161" t="str">
        <f>IF(E1860="","",(IF(Table1[[#This Row],[Cur]]="USD",Table1[[#This Row],[Cur_Amount Debit]],Table1[[#This Row],[Cur_Amount Debit]]/Table1[[#This Row],[Exchange Rate]])))</f>
        <v/>
      </c>
      <c r="Y1860" s="161" t="str">
        <f>IF(E1860="","",(IF(Table1[[#This Row],[Cur]]="USD",Table1[[#This Row],[Cur_Amount Credit]],Table1[[#This Row],[Cur_Amount Credit]]/ExchangeRate)))</f>
        <v/>
      </c>
      <c r="Z1860" s="203" t="str">
        <f>IF(E1860="","",(Table1[[#This Row],[Debit USD]]-Table1[[#This Row],[Credit USD]]))</f>
        <v/>
      </c>
      <c r="AA1860" s="122"/>
      <c r="AB1860" s="1"/>
      <c r="AC1860" s="15"/>
      <c r="AD1860" s="15" t="str">
        <f>IF(AND(OR(Table1[[#This Row],[Account]]="15030",Table1[[#This Row],[Account]]="15035",Table1[[#This Row],[Account]]="20150"),Table1[[#This Row],[Vendor ID]]=""),1,"")</f>
        <v/>
      </c>
      <c r="AE1860" s="15"/>
      <c r="AF1860" s="15"/>
      <c r="AG1860" s="15"/>
      <c r="AH1860" s="46" t="str">
        <f>IF(Table1[[#This Row],[Posting Date]]&lt;&gt;"","GJ-"&amp;CountryID,"")</f>
        <v/>
      </c>
      <c r="AI1860" s="59" t="str">
        <f>IF(Table1[[#This Row],[Posting Date]]&lt;&gt;"",Table1[[#This Row],[Posting Date]],"")</f>
        <v/>
      </c>
      <c r="AJ1860" s="46"/>
      <c r="AK1860" s="46" t="str">
        <f>IF(Table1[[#This Row],[Description]]&lt;&gt;"",Table1[[#This Row],[Description]],"")</f>
        <v/>
      </c>
      <c r="AL1860" s="46" t="str">
        <f>IF(Table1[[#This Row],[Posting Date]]&lt;&gt;"",Table1[[#This Row],[Reference Number]],"")</f>
        <v/>
      </c>
      <c r="AM1860" s="46" t="str">
        <f>TRIM(Table1[[#This Row],[Line '#]])</f>
        <v/>
      </c>
      <c r="AN1860" s="46" t="str">
        <f>TRIM(Table1[[#This Row],[Account]])</f>
        <v/>
      </c>
      <c r="AO1860" s="46" t="str">
        <f>IF(Table1[[#This Row],[Posting Date]]&lt;&gt;"",$D$5,"")</f>
        <v/>
      </c>
      <c r="AP1860" s="46" t="str">
        <f>TRIM(Table1[[#This Row],[Departments-Prgrams]])</f>
        <v/>
      </c>
      <c r="AQ1860" s="46" t="str">
        <f>TRIM(Table1[[#This Row],[Grant]])</f>
        <v/>
      </c>
      <c r="AR1860" s="46" t="str">
        <f>TRIM(Table1[[#This Row],[Staff ID]])</f>
        <v/>
      </c>
      <c r="AS1860" s="46" t="str">
        <f>IF(TRIM(Table1[[#This Row],[Budget Code]])=0,"",TRIM(Table1[[#This Row],[Budget Code]]))</f>
        <v/>
      </c>
      <c r="AT1860" s="46" t="str">
        <f>IF(Table1[[#This Row],[Line Description]]&lt;&gt;"",Table1[[#This Row],[Line Description]],"")</f>
        <v/>
      </c>
      <c r="AU1860" s="46" t="str">
        <f>IF(Table1[[#This Row],[Cur_Amount Debit]]&gt;0,ROUND(Table1[[#This Row],[Cur_Amount Debit]],2),"")</f>
        <v/>
      </c>
      <c r="AV1860" s="46" t="str">
        <f>IF(Table1[[#This Row],[Cur_Amount Credit]]&gt;0,ROUND(Table1[[#This Row],[Cur_Amount Credit]],2),"")</f>
        <v/>
      </c>
      <c r="AW1860" s="46" t="str">
        <f>LEFT(Table1[[#This Row],[Cur]],3)</f>
        <v/>
      </c>
      <c r="AX1860" s="59"/>
      <c r="AY1860" s="46"/>
      <c r="AZ1860" s="46" t="str">
        <f>IF(Table1[[#This Row],[Cur]]&lt;&gt;"",IF(Table1[[#This Row],[Cur]]="USD","",ExchangeRate),"")</f>
        <v/>
      </c>
      <c r="BA1860" s="46" t="str">
        <f>IF(Table1[[#This Row],[Grant]]&lt;&gt;"",VLOOKUP(Table1[[#This Row],[Grant]],Grants!B:D,3),"")</f>
        <v/>
      </c>
      <c r="BB1860" s="46" t="str">
        <f>TRIM(Table1[[#This Row],[Vendor ID]])</f>
        <v/>
      </c>
      <c r="BC1860">
        <f>IF(Table1[[#This Row],[Reference Number]]=Q1859,BC1859,BC1859+1)</f>
        <v>2</v>
      </c>
    </row>
    <row r="1861" spans="1:55" ht="11.25" hidden="1" customHeight="1">
      <c r="A1861" s="1"/>
      <c r="B1861" s="88" t="str">
        <f>IF(Table1[[#This Row],[Posting Date]]&lt;&gt;"",IF(Table1[[#This Row],[Reference Number]]=Q1860,B1860+1,1),"")</f>
        <v/>
      </c>
      <c r="C1861" s="61"/>
      <c r="D1861" s="61"/>
      <c r="E1861" s="218"/>
      <c r="F1861" s="143" t="str">
        <f>IFERROR(IF(VLOOKUP(Table1[[#This Row],[Budget Code Description]],Dimentions!$X$6:$AC$132,2,FALSE)="","",VLOOKUP(Table1[[#This Row],[Budget Code Description]],Dimentions!$X$6:$AC$132,2,FALSE)),"")</f>
        <v/>
      </c>
      <c r="G1861" s="143" t="str">
        <f>IFERROR(VLOOKUP(Table1[[#This Row],[Budget Code Description]],Dimentions!$X$6:$AC$132,3,FALSE),"")</f>
        <v/>
      </c>
      <c r="H1861" s="64" t="str">
        <f>IFERROR(VLOOKUP(Table1[[#This Row],[Account]],Dimentions!$S$6:$V$233,2,FALSE),"")</f>
        <v/>
      </c>
      <c r="I1861" s="62">
        <f>_xlfn.NUMBERVALUE(LEFT(Table1[[#This Row],[Account]],1))</f>
        <v>0</v>
      </c>
      <c r="J1861" s="62" t="str">
        <f>IFERROR(VLOOKUP(Table1[[#This Row],[Budget Code Description]],Table6[#All],7,FALSE),"")</f>
        <v/>
      </c>
      <c r="K1861" s="143" t="str">
        <f>IFERROR(VLOOKUP(Table1[[#This Row],[Budget Code Description]],Table6[#All],8,FALSE),"")</f>
        <v/>
      </c>
      <c r="L1861" s="63"/>
      <c r="M1861" s="65" t="str">
        <f>IFERROR(VLOOKUP(Table1[[#This Row],[Staff ID]],Table2[],2,FALSE),"")</f>
        <v/>
      </c>
      <c r="N1861" s="211" t="str">
        <f>IFERROR(IF(VLOOKUP(Table1[[#This Row],[Budget Code Description]],Dimentions!$X$6:$AC$97,4,FALSE)="","",VLOOKUP(Table1[[#This Row],[Budget Code Description]],Dimentions!$X$6:$AC$97,4,FALSE)),"")</f>
        <v/>
      </c>
      <c r="O1861" s="65" t="str">
        <f>IFERROR(VLOOKUP(Table1[[#This Row],[Vendor ID]],Table549[],2,FALSE),"")</f>
        <v/>
      </c>
      <c r="P1861" s="63"/>
      <c r="Q1861" s="143" t="str">
        <f>IF(Table1[[#This Row],[Posting Date]]&lt;&gt;"",$D$9,"")</f>
        <v/>
      </c>
      <c r="R1861" s="159" t="str">
        <f>IF(Table1[[#This Row],[Posting Date]]&lt;&gt;"",$D$10,"")</f>
        <v/>
      </c>
      <c r="S1861" s="66"/>
      <c r="T1861" s="63"/>
      <c r="U1861" s="67"/>
      <c r="V1861" s="67"/>
      <c r="W1861" s="67" t="str">
        <f t="shared" si="29"/>
        <v/>
      </c>
      <c r="X1861" s="161" t="str">
        <f>IF(E1861="","",(IF(Table1[[#This Row],[Cur]]="USD",Table1[[#This Row],[Cur_Amount Debit]],Table1[[#This Row],[Cur_Amount Debit]]/Table1[[#This Row],[Exchange Rate]])))</f>
        <v/>
      </c>
      <c r="Y1861" s="161" t="str">
        <f>IF(E1861="","",(IF(Table1[[#This Row],[Cur]]="USD",Table1[[#This Row],[Cur_Amount Credit]],Table1[[#This Row],[Cur_Amount Credit]]/ExchangeRate)))</f>
        <v/>
      </c>
      <c r="Z1861" s="203" t="str">
        <f>IF(E1861="","",(Table1[[#This Row],[Debit USD]]-Table1[[#This Row],[Credit USD]]))</f>
        <v/>
      </c>
      <c r="AA1861" s="122"/>
      <c r="AB1861" s="1"/>
      <c r="AC1861" s="15"/>
      <c r="AD1861" s="15" t="str">
        <f>IF(AND(OR(Table1[[#This Row],[Account]]="15030",Table1[[#This Row],[Account]]="15035",Table1[[#This Row],[Account]]="20150"),Table1[[#This Row],[Vendor ID]]=""),1,"")</f>
        <v/>
      </c>
      <c r="AE1861" s="15"/>
      <c r="AF1861" s="15"/>
      <c r="AG1861" s="15"/>
      <c r="AH1861" s="46" t="str">
        <f>IF(Table1[[#This Row],[Posting Date]]&lt;&gt;"","GJ-"&amp;CountryID,"")</f>
        <v/>
      </c>
      <c r="AI1861" s="59" t="str">
        <f>IF(Table1[[#This Row],[Posting Date]]&lt;&gt;"",Table1[[#This Row],[Posting Date]],"")</f>
        <v/>
      </c>
      <c r="AJ1861" s="46"/>
      <c r="AK1861" s="46" t="str">
        <f>IF(Table1[[#This Row],[Description]]&lt;&gt;"",Table1[[#This Row],[Description]],"")</f>
        <v/>
      </c>
      <c r="AL1861" s="46" t="str">
        <f>IF(Table1[[#This Row],[Posting Date]]&lt;&gt;"",Table1[[#This Row],[Reference Number]],"")</f>
        <v/>
      </c>
      <c r="AM1861" s="46" t="str">
        <f>TRIM(Table1[[#This Row],[Line '#]])</f>
        <v/>
      </c>
      <c r="AN1861" s="46" t="str">
        <f>TRIM(Table1[[#This Row],[Account]])</f>
        <v/>
      </c>
      <c r="AO1861" s="46" t="str">
        <f>IF(Table1[[#This Row],[Posting Date]]&lt;&gt;"",$D$5,"")</f>
        <v/>
      </c>
      <c r="AP1861" s="46" t="str">
        <f>TRIM(Table1[[#This Row],[Departments-Prgrams]])</f>
        <v/>
      </c>
      <c r="AQ1861" s="46" t="str">
        <f>TRIM(Table1[[#This Row],[Grant]])</f>
        <v/>
      </c>
      <c r="AR1861" s="46" t="str">
        <f>TRIM(Table1[[#This Row],[Staff ID]])</f>
        <v/>
      </c>
      <c r="AS1861" s="46" t="str">
        <f>IF(TRIM(Table1[[#This Row],[Budget Code]])=0,"",TRIM(Table1[[#This Row],[Budget Code]]))</f>
        <v/>
      </c>
      <c r="AT1861" s="46" t="str">
        <f>IF(Table1[[#This Row],[Line Description]]&lt;&gt;"",Table1[[#This Row],[Line Description]],"")</f>
        <v/>
      </c>
      <c r="AU1861" s="46" t="str">
        <f>IF(Table1[[#This Row],[Cur_Amount Debit]]&gt;0,ROUND(Table1[[#This Row],[Cur_Amount Debit]],2),"")</f>
        <v/>
      </c>
      <c r="AV1861" s="46" t="str">
        <f>IF(Table1[[#This Row],[Cur_Amount Credit]]&gt;0,ROUND(Table1[[#This Row],[Cur_Amount Credit]],2),"")</f>
        <v/>
      </c>
      <c r="AW1861" s="46" t="str">
        <f>LEFT(Table1[[#This Row],[Cur]],3)</f>
        <v/>
      </c>
      <c r="AX1861" s="59"/>
      <c r="AY1861" s="46"/>
      <c r="AZ1861" s="46" t="str">
        <f>IF(Table1[[#This Row],[Cur]]&lt;&gt;"",IF(Table1[[#This Row],[Cur]]="USD","",ExchangeRate),"")</f>
        <v/>
      </c>
      <c r="BA1861" s="46" t="str">
        <f>IF(Table1[[#This Row],[Grant]]&lt;&gt;"",VLOOKUP(Table1[[#This Row],[Grant]],Grants!B:D,3),"")</f>
        <v/>
      </c>
      <c r="BB1861" s="46" t="str">
        <f>TRIM(Table1[[#This Row],[Vendor ID]])</f>
        <v/>
      </c>
      <c r="BC1861">
        <f>IF(Table1[[#This Row],[Reference Number]]=Q1860,BC1860,BC1860+1)</f>
        <v>2</v>
      </c>
    </row>
    <row r="1862" spans="1:55" ht="11.25" hidden="1" customHeight="1">
      <c r="A1862" s="1"/>
      <c r="B1862" s="88" t="str">
        <f>IF(Table1[[#This Row],[Posting Date]]&lt;&gt;"",IF(Table1[[#This Row],[Reference Number]]=Q1861,B1861+1,1),"")</f>
        <v/>
      </c>
      <c r="C1862" s="61"/>
      <c r="D1862" s="61"/>
      <c r="E1862" s="218"/>
      <c r="F1862" s="143" t="str">
        <f>IFERROR(IF(VLOOKUP(Table1[[#This Row],[Budget Code Description]],Dimentions!$X$6:$AC$132,2,FALSE)="","",VLOOKUP(Table1[[#This Row],[Budget Code Description]],Dimentions!$X$6:$AC$132,2,FALSE)),"")</f>
        <v/>
      </c>
      <c r="G1862" s="143" t="str">
        <f>IFERROR(VLOOKUP(Table1[[#This Row],[Budget Code Description]],Dimentions!$X$6:$AC$132,3,FALSE),"")</f>
        <v/>
      </c>
      <c r="H1862" s="64" t="str">
        <f>IFERROR(VLOOKUP(Table1[[#This Row],[Account]],Dimentions!$S$6:$V$233,2,FALSE),"")</f>
        <v/>
      </c>
      <c r="I1862" s="62">
        <f>_xlfn.NUMBERVALUE(LEFT(Table1[[#This Row],[Account]],1))</f>
        <v>0</v>
      </c>
      <c r="J1862" s="62" t="str">
        <f>IFERROR(VLOOKUP(Table1[[#This Row],[Budget Code Description]],Table6[#All],7,FALSE),"")</f>
        <v/>
      </c>
      <c r="K1862" s="143" t="str">
        <f>IFERROR(VLOOKUP(Table1[[#This Row],[Budget Code Description]],Table6[#All],8,FALSE),"")</f>
        <v/>
      </c>
      <c r="L1862" s="63"/>
      <c r="M1862" s="65" t="str">
        <f>IFERROR(VLOOKUP(Table1[[#This Row],[Staff ID]],Table2[],2,FALSE),"")</f>
        <v/>
      </c>
      <c r="N1862" s="211" t="str">
        <f>IFERROR(IF(VLOOKUP(Table1[[#This Row],[Budget Code Description]],Dimentions!$X$6:$AC$97,4,FALSE)="","",VLOOKUP(Table1[[#This Row],[Budget Code Description]],Dimentions!$X$6:$AC$97,4,FALSE)),"")</f>
        <v/>
      </c>
      <c r="O1862" s="65" t="str">
        <f>IFERROR(VLOOKUP(Table1[[#This Row],[Vendor ID]],Table549[],2,FALSE),"")</f>
        <v/>
      </c>
      <c r="P1862" s="63"/>
      <c r="Q1862" s="143" t="str">
        <f>IF(Table1[[#This Row],[Posting Date]]&lt;&gt;"",$D$9,"")</f>
        <v/>
      </c>
      <c r="R1862" s="159" t="str">
        <f>IF(Table1[[#This Row],[Posting Date]]&lt;&gt;"",$D$10,"")</f>
        <v/>
      </c>
      <c r="S1862" s="66"/>
      <c r="T1862" s="63"/>
      <c r="U1862" s="67"/>
      <c r="V1862" s="67"/>
      <c r="W1862" s="67" t="str">
        <f t="shared" si="29"/>
        <v/>
      </c>
      <c r="X1862" s="161" t="str">
        <f>IF(E1862="","",(IF(Table1[[#This Row],[Cur]]="USD",Table1[[#This Row],[Cur_Amount Debit]],Table1[[#This Row],[Cur_Amount Debit]]/Table1[[#This Row],[Exchange Rate]])))</f>
        <v/>
      </c>
      <c r="Y1862" s="161" t="str">
        <f>IF(E1862="","",(IF(Table1[[#This Row],[Cur]]="USD",Table1[[#This Row],[Cur_Amount Credit]],Table1[[#This Row],[Cur_Amount Credit]]/ExchangeRate)))</f>
        <v/>
      </c>
      <c r="Z1862" s="203" t="str">
        <f>IF(E1862="","",(Table1[[#This Row],[Debit USD]]-Table1[[#This Row],[Credit USD]]))</f>
        <v/>
      </c>
      <c r="AA1862" s="122"/>
      <c r="AB1862" s="1"/>
      <c r="AC1862" s="15"/>
      <c r="AD1862" s="15" t="str">
        <f>IF(AND(OR(Table1[[#This Row],[Account]]="15030",Table1[[#This Row],[Account]]="15035",Table1[[#This Row],[Account]]="20150"),Table1[[#This Row],[Vendor ID]]=""),1,"")</f>
        <v/>
      </c>
      <c r="AE1862" s="15"/>
      <c r="AF1862" s="15"/>
      <c r="AG1862" s="15"/>
      <c r="AH1862" s="46" t="str">
        <f>IF(Table1[[#This Row],[Posting Date]]&lt;&gt;"","GJ-"&amp;CountryID,"")</f>
        <v/>
      </c>
      <c r="AI1862" s="59" t="str">
        <f>IF(Table1[[#This Row],[Posting Date]]&lt;&gt;"",Table1[[#This Row],[Posting Date]],"")</f>
        <v/>
      </c>
      <c r="AJ1862" s="46"/>
      <c r="AK1862" s="46" t="str">
        <f>IF(Table1[[#This Row],[Description]]&lt;&gt;"",Table1[[#This Row],[Description]],"")</f>
        <v/>
      </c>
      <c r="AL1862" s="46" t="str">
        <f>IF(Table1[[#This Row],[Posting Date]]&lt;&gt;"",Table1[[#This Row],[Reference Number]],"")</f>
        <v/>
      </c>
      <c r="AM1862" s="46" t="str">
        <f>TRIM(Table1[[#This Row],[Line '#]])</f>
        <v/>
      </c>
      <c r="AN1862" s="46" t="str">
        <f>TRIM(Table1[[#This Row],[Account]])</f>
        <v/>
      </c>
      <c r="AO1862" s="46" t="str">
        <f>IF(Table1[[#This Row],[Posting Date]]&lt;&gt;"",$D$5,"")</f>
        <v/>
      </c>
      <c r="AP1862" s="46" t="str">
        <f>TRIM(Table1[[#This Row],[Departments-Prgrams]])</f>
        <v/>
      </c>
      <c r="AQ1862" s="46" t="str">
        <f>TRIM(Table1[[#This Row],[Grant]])</f>
        <v/>
      </c>
      <c r="AR1862" s="46" t="str">
        <f>TRIM(Table1[[#This Row],[Staff ID]])</f>
        <v/>
      </c>
      <c r="AS1862" s="46" t="str">
        <f>IF(TRIM(Table1[[#This Row],[Budget Code]])=0,"",TRIM(Table1[[#This Row],[Budget Code]]))</f>
        <v/>
      </c>
      <c r="AT1862" s="46" t="str">
        <f>IF(Table1[[#This Row],[Line Description]]&lt;&gt;"",Table1[[#This Row],[Line Description]],"")</f>
        <v/>
      </c>
      <c r="AU1862" s="46" t="str">
        <f>IF(Table1[[#This Row],[Cur_Amount Debit]]&gt;0,ROUND(Table1[[#This Row],[Cur_Amount Debit]],2),"")</f>
        <v/>
      </c>
      <c r="AV1862" s="46" t="str">
        <f>IF(Table1[[#This Row],[Cur_Amount Credit]]&gt;0,ROUND(Table1[[#This Row],[Cur_Amount Credit]],2),"")</f>
        <v/>
      </c>
      <c r="AW1862" s="46" t="str">
        <f>LEFT(Table1[[#This Row],[Cur]],3)</f>
        <v/>
      </c>
      <c r="AX1862" s="59"/>
      <c r="AY1862" s="46"/>
      <c r="AZ1862" s="46" t="str">
        <f>IF(Table1[[#This Row],[Cur]]&lt;&gt;"",IF(Table1[[#This Row],[Cur]]="USD","",ExchangeRate),"")</f>
        <v/>
      </c>
      <c r="BA1862" s="46" t="str">
        <f>IF(Table1[[#This Row],[Grant]]&lt;&gt;"",VLOOKUP(Table1[[#This Row],[Grant]],Grants!B:D,3),"")</f>
        <v/>
      </c>
      <c r="BB1862" s="46" t="str">
        <f>TRIM(Table1[[#This Row],[Vendor ID]])</f>
        <v/>
      </c>
      <c r="BC1862">
        <f>IF(Table1[[#This Row],[Reference Number]]=Q1861,BC1861,BC1861+1)</f>
        <v>2</v>
      </c>
    </row>
    <row r="1863" spans="1:55" ht="11.25" hidden="1" customHeight="1">
      <c r="A1863" s="1"/>
      <c r="B1863" s="88" t="str">
        <f>IF(Table1[[#This Row],[Posting Date]]&lt;&gt;"",IF(Table1[[#This Row],[Reference Number]]=Q1862,B1862+1,1),"")</f>
        <v/>
      </c>
      <c r="C1863" s="61"/>
      <c r="D1863" s="61"/>
      <c r="E1863" s="218"/>
      <c r="F1863" s="143" t="str">
        <f>IFERROR(IF(VLOOKUP(Table1[[#This Row],[Budget Code Description]],Dimentions!$X$6:$AC$132,2,FALSE)="","",VLOOKUP(Table1[[#This Row],[Budget Code Description]],Dimentions!$X$6:$AC$132,2,FALSE)),"")</f>
        <v/>
      </c>
      <c r="G1863" s="143" t="str">
        <f>IFERROR(VLOOKUP(Table1[[#This Row],[Budget Code Description]],Dimentions!$X$6:$AC$132,3,FALSE),"")</f>
        <v/>
      </c>
      <c r="H1863" s="64" t="str">
        <f>IFERROR(VLOOKUP(Table1[[#This Row],[Account]],Dimentions!$S$6:$V$233,2,FALSE),"")</f>
        <v/>
      </c>
      <c r="I1863" s="62">
        <f>_xlfn.NUMBERVALUE(LEFT(Table1[[#This Row],[Account]],1))</f>
        <v>0</v>
      </c>
      <c r="J1863" s="62" t="str">
        <f>IFERROR(VLOOKUP(Table1[[#This Row],[Budget Code Description]],Table6[#All],7,FALSE),"")</f>
        <v/>
      </c>
      <c r="K1863" s="143" t="str">
        <f>IFERROR(VLOOKUP(Table1[[#This Row],[Budget Code Description]],Table6[#All],8,FALSE),"")</f>
        <v/>
      </c>
      <c r="L1863" s="63"/>
      <c r="M1863" s="65" t="str">
        <f>IFERROR(VLOOKUP(Table1[[#This Row],[Staff ID]],Table2[],2,FALSE),"")</f>
        <v/>
      </c>
      <c r="N1863" s="211" t="str">
        <f>IFERROR(IF(VLOOKUP(Table1[[#This Row],[Budget Code Description]],Dimentions!$X$6:$AC$97,4,FALSE)="","",VLOOKUP(Table1[[#This Row],[Budget Code Description]],Dimentions!$X$6:$AC$97,4,FALSE)),"")</f>
        <v/>
      </c>
      <c r="O1863" s="65" t="str">
        <f>IFERROR(VLOOKUP(Table1[[#This Row],[Vendor ID]],Table549[],2,FALSE),"")</f>
        <v/>
      </c>
      <c r="P1863" s="63"/>
      <c r="Q1863" s="143" t="str">
        <f>IF(Table1[[#This Row],[Posting Date]]&lt;&gt;"",$D$9,"")</f>
        <v/>
      </c>
      <c r="R1863" s="159" t="str">
        <f>IF(Table1[[#This Row],[Posting Date]]&lt;&gt;"",$D$10,"")</f>
        <v/>
      </c>
      <c r="S1863" s="66"/>
      <c r="T1863" s="63"/>
      <c r="U1863" s="67"/>
      <c r="V1863" s="67"/>
      <c r="W1863" s="67" t="str">
        <f t="shared" si="29"/>
        <v/>
      </c>
      <c r="X1863" s="161" t="str">
        <f>IF(E1863="","",(IF(Table1[[#This Row],[Cur]]="USD",Table1[[#This Row],[Cur_Amount Debit]],Table1[[#This Row],[Cur_Amount Debit]]/Table1[[#This Row],[Exchange Rate]])))</f>
        <v/>
      </c>
      <c r="Y1863" s="161" t="str">
        <f>IF(E1863="","",(IF(Table1[[#This Row],[Cur]]="USD",Table1[[#This Row],[Cur_Amount Credit]],Table1[[#This Row],[Cur_Amount Credit]]/ExchangeRate)))</f>
        <v/>
      </c>
      <c r="Z1863" s="203" t="str">
        <f>IF(E1863="","",(Table1[[#This Row],[Debit USD]]-Table1[[#This Row],[Credit USD]]))</f>
        <v/>
      </c>
      <c r="AA1863" s="122"/>
      <c r="AB1863" s="1"/>
      <c r="AC1863" s="15"/>
      <c r="AD1863" s="15" t="str">
        <f>IF(AND(OR(Table1[[#This Row],[Account]]="15030",Table1[[#This Row],[Account]]="15035",Table1[[#This Row],[Account]]="20150"),Table1[[#This Row],[Vendor ID]]=""),1,"")</f>
        <v/>
      </c>
      <c r="AE1863" s="15"/>
      <c r="AF1863" s="15"/>
      <c r="AG1863" s="15"/>
      <c r="AH1863" s="46" t="str">
        <f>IF(Table1[[#This Row],[Posting Date]]&lt;&gt;"","GJ-"&amp;CountryID,"")</f>
        <v/>
      </c>
      <c r="AI1863" s="59" t="str">
        <f>IF(Table1[[#This Row],[Posting Date]]&lt;&gt;"",Table1[[#This Row],[Posting Date]],"")</f>
        <v/>
      </c>
      <c r="AJ1863" s="46"/>
      <c r="AK1863" s="46" t="str">
        <f>IF(Table1[[#This Row],[Description]]&lt;&gt;"",Table1[[#This Row],[Description]],"")</f>
        <v/>
      </c>
      <c r="AL1863" s="46" t="str">
        <f>IF(Table1[[#This Row],[Posting Date]]&lt;&gt;"",Table1[[#This Row],[Reference Number]],"")</f>
        <v/>
      </c>
      <c r="AM1863" s="46" t="str">
        <f>TRIM(Table1[[#This Row],[Line '#]])</f>
        <v/>
      </c>
      <c r="AN1863" s="46" t="str">
        <f>TRIM(Table1[[#This Row],[Account]])</f>
        <v/>
      </c>
      <c r="AO1863" s="46" t="str">
        <f>IF(Table1[[#This Row],[Posting Date]]&lt;&gt;"",$D$5,"")</f>
        <v/>
      </c>
      <c r="AP1863" s="46" t="str">
        <f>TRIM(Table1[[#This Row],[Departments-Prgrams]])</f>
        <v/>
      </c>
      <c r="AQ1863" s="46" t="str">
        <f>TRIM(Table1[[#This Row],[Grant]])</f>
        <v/>
      </c>
      <c r="AR1863" s="46" t="str">
        <f>TRIM(Table1[[#This Row],[Staff ID]])</f>
        <v/>
      </c>
      <c r="AS1863" s="46" t="str">
        <f>IF(TRIM(Table1[[#This Row],[Budget Code]])=0,"",TRIM(Table1[[#This Row],[Budget Code]]))</f>
        <v/>
      </c>
      <c r="AT1863" s="46" t="str">
        <f>IF(Table1[[#This Row],[Line Description]]&lt;&gt;"",Table1[[#This Row],[Line Description]],"")</f>
        <v/>
      </c>
      <c r="AU1863" s="46" t="str">
        <f>IF(Table1[[#This Row],[Cur_Amount Debit]]&gt;0,ROUND(Table1[[#This Row],[Cur_Amount Debit]],2),"")</f>
        <v/>
      </c>
      <c r="AV1863" s="46" t="str">
        <f>IF(Table1[[#This Row],[Cur_Amount Credit]]&gt;0,ROUND(Table1[[#This Row],[Cur_Amount Credit]],2),"")</f>
        <v/>
      </c>
      <c r="AW1863" s="46" t="str">
        <f>LEFT(Table1[[#This Row],[Cur]],3)</f>
        <v/>
      </c>
      <c r="AX1863" s="59"/>
      <c r="AY1863" s="46"/>
      <c r="AZ1863" s="46" t="str">
        <f>IF(Table1[[#This Row],[Cur]]&lt;&gt;"",IF(Table1[[#This Row],[Cur]]="USD","",ExchangeRate),"")</f>
        <v/>
      </c>
      <c r="BA1863" s="46" t="str">
        <f>IF(Table1[[#This Row],[Grant]]&lt;&gt;"",VLOOKUP(Table1[[#This Row],[Grant]],Grants!B:D,3),"")</f>
        <v/>
      </c>
      <c r="BB1863" s="46" t="str">
        <f>TRIM(Table1[[#This Row],[Vendor ID]])</f>
        <v/>
      </c>
      <c r="BC1863">
        <f>IF(Table1[[#This Row],[Reference Number]]=Q1862,BC1862,BC1862+1)</f>
        <v>2</v>
      </c>
    </row>
    <row r="1864" spans="1:55" ht="11.25" hidden="1" customHeight="1">
      <c r="A1864" s="1"/>
      <c r="B1864" s="88" t="str">
        <f>IF(Table1[[#This Row],[Posting Date]]&lt;&gt;"",IF(Table1[[#This Row],[Reference Number]]=Q1863,B1863+1,1),"")</f>
        <v/>
      </c>
      <c r="C1864" s="61"/>
      <c r="D1864" s="61"/>
      <c r="E1864" s="218"/>
      <c r="F1864" s="143" t="str">
        <f>IFERROR(IF(VLOOKUP(Table1[[#This Row],[Budget Code Description]],Dimentions!$X$6:$AC$132,2,FALSE)="","",VLOOKUP(Table1[[#This Row],[Budget Code Description]],Dimentions!$X$6:$AC$132,2,FALSE)),"")</f>
        <v/>
      </c>
      <c r="G1864" s="143" t="str">
        <f>IFERROR(VLOOKUP(Table1[[#This Row],[Budget Code Description]],Dimentions!$X$6:$AC$132,3,FALSE),"")</f>
        <v/>
      </c>
      <c r="H1864" s="64" t="str">
        <f>IFERROR(VLOOKUP(Table1[[#This Row],[Account]],Dimentions!$S$6:$V$233,2,FALSE),"")</f>
        <v/>
      </c>
      <c r="I1864" s="62">
        <f>_xlfn.NUMBERVALUE(LEFT(Table1[[#This Row],[Account]],1))</f>
        <v>0</v>
      </c>
      <c r="J1864" s="62" t="str">
        <f>IFERROR(VLOOKUP(Table1[[#This Row],[Budget Code Description]],Table6[#All],7,FALSE),"")</f>
        <v/>
      </c>
      <c r="K1864" s="143" t="str">
        <f>IFERROR(VLOOKUP(Table1[[#This Row],[Budget Code Description]],Table6[#All],8,FALSE),"")</f>
        <v/>
      </c>
      <c r="L1864" s="63"/>
      <c r="M1864" s="65" t="str">
        <f>IFERROR(VLOOKUP(Table1[[#This Row],[Staff ID]],Table2[],2,FALSE),"")</f>
        <v/>
      </c>
      <c r="N1864" s="211" t="str">
        <f>IFERROR(IF(VLOOKUP(Table1[[#This Row],[Budget Code Description]],Dimentions!$X$6:$AC$97,4,FALSE)="","",VLOOKUP(Table1[[#This Row],[Budget Code Description]],Dimentions!$X$6:$AC$97,4,FALSE)),"")</f>
        <v/>
      </c>
      <c r="O1864" s="65" t="str">
        <f>IFERROR(VLOOKUP(Table1[[#This Row],[Vendor ID]],Table549[],2,FALSE),"")</f>
        <v/>
      </c>
      <c r="P1864" s="63"/>
      <c r="Q1864" s="143" t="str">
        <f>IF(Table1[[#This Row],[Posting Date]]&lt;&gt;"",$D$9,"")</f>
        <v/>
      </c>
      <c r="R1864" s="159" t="str">
        <f>IF(Table1[[#This Row],[Posting Date]]&lt;&gt;"",$D$10,"")</f>
        <v/>
      </c>
      <c r="S1864" s="66"/>
      <c r="T1864" s="63"/>
      <c r="U1864" s="67"/>
      <c r="V1864" s="67"/>
      <c r="W1864" s="67" t="str">
        <f t="shared" si="29"/>
        <v/>
      </c>
      <c r="X1864" s="161" t="str">
        <f>IF(E1864="","",(IF(Table1[[#This Row],[Cur]]="USD",Table1[[#This Row],[Cur_Amount Debit]],Table1[[#This Row],[Cur_Amount Debit]]/Table1[[#This Row],[Exchange Rate]])))</f>
        <v/>
      </c>
      <c r="Y1864" s="161" t="str">
        <f>IF(E1864="","",(IF(Table1[[#This Row],[Cur]]="USD",Table1[[#This Row],[Cur_Amount Credit]],Table1[[#This Row],[Cur_Amount Credit]]/ExchangeRate)))</f>
        <v/>
      </c>
      <c r="Z1864" s="203" t="str">
        <f>IF(E1864="","",(Table1[[#This Row],[Debit USD]]-Table1[[#This Row],[Credit USD]]))</f>
        <v/>
      </c>
      <c r="AA1864" s="122"/>
      <c r="AB1864" s="1"/>
      <c r="AC1864" s="15"/>
      <c r="AD1864" s="15" t="str">
        <f>IF(AND(OR(Table1[[#This Row],[Account]]="15030",Table1[[#This Row],[Account]]="15035",Table1[[#This Row],[Account]]="20150"),Table1[[#This Row],[Vendor ID]]=""),1,"")</f>
        <v/>
      </c>
      <c r="AE1864" s="15"/>
      <c r="AF1864" s="15"/>
      <c r="AG1864" s="15"/>
      <c r="AH1864" s="46" t="str">
        <f>IF(Table1[[#This Row],[Posting Date]]&lt;&gt;"","GJ-"&amp;CountryID,"")</f>
        <v/>
      </c>
      <c r="AI1864" s="59" t="str">
        <f>IF(Table1[[#This Row],[Posting Date]]&lt;&gt;"",Table1[[#This Row],[Posting Date]],"")</f>
        <v/>
      </c>
      <c r="AJ1864" s="46"/>
      <c r="AK1864" s="46" t="str">
        <f>IF(Table1[[#This Row],[Description]]&lt;&gt;"",Table1[[#This Row],[Description]],"")</f>
        <v/>
      </c>
      <c r="AL1864" s="46" t="str">
        <f>IF(Table1[[#This Row],[Posting Date]]&lt;&gt;"",Table1[[#This Row],[Reference Number]],"")</f>
        <v/>
      </c>
      <c r="AM1864" s="46" t="str">
        <f>TRIM(Table1[[#This Row],[Line '#]])</f>
        <v/>
      </c>
      <c r="AN1864" s="46" t="str">
        <f>TRIM(Table1[[#This Row],[Account]])</f>
        <v/>
      </c>
      <c r="AO1864" s="46" t="str">
        <f>IF(Table1[[#This Row],[Posting Date]]&lt;&gt;"",$D$5,"")</f>
        <v/>
      </c>
      <c r="AP1864" s="46" t="str">
        <f>TRIM(Table1[[#This Row],[Departments-Prgrams]])</f>
        <v/>
      </c>
      <c r="AQ1864" s="46" t="str">
        <f>TRIM(Table1[[#This Row],[Grant]])</f>
        <v/>
      </c>
      <c r="AR1864" s="46" t="str">
        <f>TRIM(Table1[[#This Row],[Staff ID]])</f>
        <v/>
      </c>
      <c r="AS1864" s="46" t="str">
        <f>IF(TRIM(Table1[[#This Row],[Budget Code]])=0,"",TRIM(Table1[[#This Row],[Budget Code]]))</f>
        <v/>
      </c>
      <c r="AT1864" s="46" t="str">
        <f>IF(Table1[[#This Row],[Line Description]]&lt;&gt;"",Table1[[#This Row],[Line Description]],"")</f>
        <v/>
      </c>
      <c r="AU1864" s="46" t="str">
        <f>IF(Table1[[#This Row],[Cur_Amount Debit]]&gt;0,ROUND(Table1[[#This Row],[Cur_Amount Debit]],2),"")</f>
        <v/>
      </c>
      <c r="AV1864" s="46" t="str">
        <f>IF(Table1[[#This Row],[Cur_Amount Credit]]&gt;0,ROUND(Table1[[#This Row],[Cur_Amount Credit]],2),"")</f>
        <v/>
      </c>
      <c r="AW1864" s="46" t="str">
        <f>LEFT(Table1[[#This Row],[Cur]],3)</f>
        <v/>
      </c>
      <c r="AX1864" s="59"/>
      <c r="AY1864" s="46"/>
      <c r="AZ1864" s="46" t="str">
        <f>IF(Table1[[#This Row],[Cur]]&lt;&gt;"",IF(Table1[[#This Row],[Cur]]="USD","",ExchangeRate),"")</f>
        <v/>
      </c>
      <c r="BA1864" s="46" t="str">
        <f>IF(Table1[[#This Row],[Grant]]&lt;&gt;"",VLOOKUP(Table1[[#This Row],[Grant]],Grants!B:D,3),"")</f>
        <v/>
      </c>
      <c r="BB1864" s="46" t="str">
        <f>TRIM(Table1[[#This Row],[Vendor ID]])</f>
        <v/>
      </c>
      <c r="BC1864">
        <f>IF(Table1[[#This Row],[Reference Number]]=Q1863,BC1863,BC1863+1)</f>
        <v>2</v>
      </c>
    </row>
    <row r="1865" spans="1:55" ht="11.25" hidden="1" customHeight="1">
      <c r="A1865" s="1"/>
      <c r="B1865" s="88" t="str">
        <f>IF(Table1[[#This Row],[Posting Date]]&lt;&gt;"",IF(Table1[[#This Row],[Reference Number]]=Q1864,B1864+1,1),"")</f>
        <v/>
      </c>
      <c r="C1865" s="61"/>
      <c r="D1865" s="61"/>
      <c r="E1865" s="218"/>
      <c r="F1865" s="143" t="str">
        <f>IFERROR(IF(VLOOKUP(Table1[[#This Row],[Budget Code Description]],Dimentions!$X$6:$AC$132,2,FALSE)="","",VLOOKUP(Table1[[#This Row],[Budget Code Description]],Dimentions!$X$6:$AC$132,2,FALSE)),"")</f>
        <v/>
      </c>
      <c r="G1865" s="143" t="str">
        <f>IFERROR(VLOOKUP(Table1[[#This Row],[Budget Code Description]],Dimentions!$X$6:$AC$132,3,FALSE),"")</f>
        <v/>
      </c>
      <c r="H1865" s="64" t="str">
        <f>IFERROR(VLOOKUP(Table1[[#This Row],[Account]],Dimentions!$S$6:$V$233,2,FALSE),"")</f>
        <v/>
      </c>
      <c r="I1865" s="62">
        <f>_xlfn.NUMBERVALUE(LEFT(Table1[[#This Row],[Account]],1))</f>
        <v>0</v>
      </c>
      <c r="J1865" s="62" t="str">
        <f>IFERROR(VLOOKUP(Table1[[#This Row],[Budget Code Description]],Table6[#All],7,FALSE),"")</f>
        <v/>
      </c>
      <c r="K1865" s="143" t="str">
        <f>IFERROR(VLOOKUP(Table1[[#This Row],[Budget Code Description]],Table6[#All],8,FALSE),"")</f>
        <v/>
      </c>
      <c r="L1865" s="63"/>
      <c r="M1865" s="65" t="str">
        <f>IFERROR(VLOOKUP(Table1[[#This Row],[Staff ID]],Table2[],2,FALSE),"")</f>
        <v/>
      </c>
      <c r="N1865" s="211" t="str">
        <f>IFERROR(IF(VLOOKUP(Table1[[#This Row],[Budget Code Description]],Dimentions!$X$6:$AC$97,4,FALSE)="","",VLOOKUP(Table1[[#This Row],[Budget Code Description]],Dimentions!$X$6:$AC$97,4,FALSE)),"")</f>
        <v/>
      </c>
      <c r="O1865" s="65" t="str">
        <f>IFERROR(VLOOKUP(Table1[[#This Row],[Vendor ID]],Table549[],2,FALSE),"")</f>
        <v/>
      </c>
      <c r="P1865" s="63"/>
      <c r="Q1865" s="143" t="str">
        <f>IF(Table1[[#This Row],[Posting Date]]&lt;&gt;"",$D$9,"")</f>
        <v/>
      </c>
      <c r="R1865" s="159" t="str">
        <f>IF(Table1[[#This Row],[Posting Date]]&lt;&gt;"",$D$10,"")</f>
        <v/>
      </c>
      <c r="S1865" s="66"/>
      <c r="T1865" s="63"/>
      <c r="U1865" s="67"/>
      <c r="V1865" s="67"/>
      <c r="W1865" s="67" t="str">
        <f t="shared" si="29"/>
        <v/>
      </c>
      <c r="X1865" s="161" t="str">
        <f>IF(E1865="","",(IF(Table1[[#This Row],[Cur]]="USD",Table1[[#This Row],[Cur_Amount Debit]],Table1[[#This Row],[Cur_Amount Debit]]/Table1[[#This Row],[Exchange Rate]])))</f>
        <v/>
      </c>
      <c r="Y1865" s="161" t="str">
        <f>IF(E1865="","",(IF(Table1[[#This Row],[Cur]]="USD",Table1[[#This Row],[Cur_Amount Credit]],Table1[[#This Row],[Cur_Amount Credit]]/ExchangeRate)))</f>
        <v/>
      </c>
      <c r="Z1865" s="203" t="str">
        <f>IF(E1865="","",(Table1[[#This Row],[Debit USD]]-Table1[[#This Row],[Credit USD]]))</f>
        <v/>
      </c>
      <c r="AA1865" s="122"/>
      <c r="AB1865" s="1"/>
      <c r="AC1865" s="15"/>
      <c r="AD1865" s="15" t="str">
        <f>IF(AND(OR(Table1[[#This Row],[Account]]="15030",Table1[[#This Row],[Account]]="15035",Table1[[#This Row],[Account]]="20150"),Table1[[#This Row],[Vendor ID]]=""),1,"")</f>
        <v/>
      </c>
      <c r="AE1865" s="15"/>
      <c r="AF1865" s="15"/>
      <c r="AG1865" s="15"/>
      <c r="AH1865" s="46" t="str">
        <f>IF(Table1[[#This Row],[Posting Date]]&lt;&gt;"","GJ-"&amp;CountryID,"")</f>
        <v/>
      </c>
      <c r="AI1865" s="59" t="str">
        <f>IF(Table1[[#This Row],[Posting Date]]&lt;&gt;"",Table1[[#This Row],[Posting Date]],"")</f>
        <v/>
      </c>
      <c r="AJ1865" s="46"/>
      <c r="AK1865" s="46" t="str">
        <f>IF(Table1[[#This Row],[Description]]&lt;&gt;"",Table1[[#This Row],[Description]],"")</f>
        <v/>
      </c>
      <c r="AL1865" s="46" t="str">
        <f>IF(Table1[[#This Row],[Posting Date]]&lt;&gt;"",Table1[[#This Row],[Reference Number]],"")</f>
        <v/>
      </c>
      <c r="AM1865" s="46" t="str">
        <f>TRIM(Table1[[#This Row],[Line '#]])</f>
        <v/>
      </c>
      <c r="AN1865" s="46" t="str">
        <f>TRIM(Table1[[#This Row],[Account]])</f>
        <v/>
      </c>
      <c r="AO1865" s="46" t="str">
        <f>IF(Table1[[#This Row],[Posting Date]]&lt;&gt;"",$D$5,"")</f>
        <v/>
      </c>
      <c r="AP1865" s="46" t="str">
        <f>TRIM(Table1[[#This Row],[Departments-Prgrams]])</f>
        <v/>
      </c>
      <c r="AQ1865" s="46" t="str">
        <f>TRIM(Table1[[#This Row],[Grant]])</f>
        <v/>
      </c>
      <c r="AR1865" s="46" t="str">
        <f>TRIM(Table1[[#This Row],[Staff ID]])</f>
        <v/>
      </c>
      <c r="AS1865" s="46" t="str">
        <f>IF(TRIM(Table1[[#This Row],[Budget Code]])=0,"",TRIM(Table1[[#This Row],[Budget Code]]))</f>
        <v/>
      </c>
      <c r="AT1865" s="46" t="str">
        <f>IF(Table1[[#This Row],[Line Description]]&lt;&gt;"",Table1[[#This Row],[Line Description]],"")</f>
        <v/>
      </c>
      <c r="AU1865" s="46" t="str">
        <f>IF(Table1[[#This Row],[Cur_Amount Debit]]&gt;0,ROUND(Table1[[#This Row],[Cur_Amount Debit]],2),"")</f>
        <v/>
      </c>
      <c r="AV1865" s="46" t="str">
        <f>IF(Table1[[#This Row],[Cur_Amount Credit]]&gt;0,ROUND(Table1[[#This Row],[Cur_Amount Credit]],2),"")</f>
        <v/>
      </c>
      <c r="AW1865" s="46" t="str">
        <f>LEFT(Table1[[#This Row],[Cur]],3)</f>
        <v/>
      </c>
      <c r="AX1865" s="59"/>
      <c r="AY1865" s="46"/>
      <c r="AZ1865" s="46" t="str">
        <f>IF(Table1[[#This Row],[Cur]]&lt;&gt;"",IF(Table1[[#This Row],[Cur]]="USD","",ExchangeRate),"")</f>
        <v/>
      </c>
      <c r="BA1865" s="46" t="str">
        <f>IF(Table1[[#This Row],[Grant]]&lt;&gt;"",VLOOKUP(Table1[[#This Row],[Grant]],Grants!B:D,3),"")</f>
        <v/>
      </c>
      <c r="BB1865" s="46" t="str">
        <f>TRIM(Table1[[#This Row],[Vendor ID]])</f>
        <v/>
      </c>
      <c r="BC1865">
        <f>IF(Table1[[#This Row],[Reference Number]]=Q1864,BC1864,BC1864+1)</f>
        <v>2</v>
      </c>
    </row>
    <row r="1866" spans="1:55" ht="11.25" hidden="1" customHeight="1">
      <c r="A1866" s="1"/>
      <c r="B1866" s="88" t="str">
        <f>IF(Table1[[#This Row],[Posting Date]]&lt;&gt;"",IF(Table1[[#This Row],[Reference Number]]=Q1865,B1865+1,1),"")</f>
        <v/>
      </c>
      <c r="C1866" s="61"/>
      <c r="D1866" s="61"/>
      <c r="E1866" s="218"/>
      <c r="F1866" s="143" t="str">
        <f>IFERROR(IF(VLOOKUP(Table1[[#This Row],[Budget Code Description]],Dimentions!$X$6:$AC$132,2,FALSE)="","",VLOOKUP(Table1[[#This Row],[Budget Code Description]],Dimentions!$X$6:$AC$132,2,FALSE)),"")</f>
        <v/>
      </c>
      <c r="G1866" s="143" t="str">
        <f>IFERROR(VLOOKUP(Table1[[#This Row],[Budget Code Description]],Dimentions!$X$6:$AC$132,3,FALSE),"")</f>
        <v/>
      </c>
      <c r="H1866" s="64" t="str">
        <f>IFERROR(VLOOKUP(Table1[[#This Row],[Account]],Dimentions!$S$6:$V$233,2,FALSE),"")</f>
        <v/>
      </c>
      <c r="I1866" s="62">
        <f>_xlfn.NUMBERVALUE(LEFT(Table1[[#This Row],[Account]],1))</f>
        <v>0</v>
      </c>
      <c r="J1866" s="62" t="str">
        <f>IFERROR(VLOOKUP(Table1[[#This Row],[Budget Code Description]],Table6[#All],7,FALSE),"")</f>
        <v/>
      </c>
      <c r="K1866" s="143" t="str">
        <f>IFERROR(VLOOKUP(Table1[[#This Row],[Budget Code Description]],Table6[#All],8,FALSE),"")</f>
        <v/>
      </c>
      <c r="L1866" s="63"/>
      <c r="M1866" s="65" t="str">
        <f>IFERROR(VLOOKUP(Table1[[#This Row],[Staff ID]],Table2[],2,FALSE),"")</f>
        <v/>
      </c>
      <c r="N1866" s="211" t="str">
        <f>IFERROR(IF(VLOOKUP(Table1[[#This Row],[Budget Code Description]],Dimentions!$X$6:$AC$97,4,FALSE)="","",VLOOKUP(Table1[[#This Row],[Budget Code Description]],Dimentions!$X$6:$AC$97,4,FALSE)),"")</f>
        <v/>
      </c>
      <c r="O1866" s="65" t="str">
        <f>IFERROR(VLOOKUP(Table1[[#This Row],[Vendor ID]],Table549[],2,FALSE),"")</f>
        <v/>
      </c>
      <c r="P1866" s="63"/>
      <c r="Q1866" s="143" t="str">
        <f>IF(Table1[[#This Row],[Posting Date]]&lt;&gt;"",$D$9,"")</f>
        <v/>
      </c>
      <c r="R1866" s="159" t="str">
        <f>IF(Table1[[#This Row],[Posting Date]]&lt;&gt;"",$D$10,"")</f>
        <v/>
      </c>
      <c r="S1866" s="66"/>
      <c r="T1866" s="63"/>
      <c r="U1866" s="67"/>
      <c r="V1866" s="67"/>
      <c r="W1866" s="67" t="str">
        <f t="shared" si="29"/>
        <v/>
      </c>
      <c r="X1866" s="161" t="str">
        <f>IF(E1866="","",(IF(Table1[[#This Row],[Cur]]="USD",Table1[[#This Row],[Cur_Amount Debit]],Table1[[#This Row],[Cur_Amount Debit]]/Table1[[#This Row],[Exchange Rate]])))</f>
        <v/>
      </c>
      <c r="Y1866" s="161" t="str">
        <f>IF(E1866="","",(IF(Table1[[#This Row],[Cur]]="USD",Table1[[#This Row],[Cur_Amount Credit]],Table1[[#This Row],[Cur_Amount Credit]]/ExchangeRate)))</f>
        <v/>
      </c>
      <c r="Z1866" s="203" t="str">
        <f>IF(E1866="","",(Table1[[#This Row],[Debit USD]]-Table1[[#This Row],[Credit USD]]))</f>
        <v/>
      </c>
      <c r="AA1866" s="122"/>
      <c r="AB1866" s="1"/>
      <c r="AC1866" s="15"/>
      <c r="AD1866" s="15" t="str">
        <f>IF(AND(OR(Table1[[#This Row],[Account]]="15030",Table1[[#This Row],[Account]]="15035",Table1[[#This Row],[Account]]="20150"),Table1[[#This Row],[Vendor ID]]=""),1,"")</f>
        <v/>
      </c>
      <c r="AE1866" s="15"/>
      <c r="AF1866" s="15"/>
      <c r="AG1866" s="15"/>
      <c r="AH1866" s="46" t="str">
        <f>IF(Table1[[#This Row],[Posting Date]]&lt;&gt;"","GJ-"&amp;CountryID,"")</f>
        <v/>
      </c>
      <c r="AI1866" s="59" t="str">
        <f>IF(Table1[[#This Row],[Posting Date]]&lt;&gt;"",Table1[[#This Row],[Posting Date]],"")</f>
        <v/>
      </c>
      <c r="AJ1866" s="46"/>
      <c r="AK1866" s="46" t="str">
        <f>IF(Table1[[#This Row],[Description]]&lt;&gt;"",Table1[[#This Row],[Description]],"")</f>
        <v/>
      </c>
      <c r="AL1866" s="46" t="str">
        <f>IF(Table1[[#This Row],[Posting Date]]&lt;&gt;"",Table1[[#This Row],[Reference Number]],"")</f>
        <v/>
      </c>
      <c r="AM1866" s="46" t="str">
        <f>TRIM(Table1[[#This Row],[Line '#]])</f>
        <v/>
      </c>
      <c r="AN1866" s="46" t="str">
        <f>TRIM(Table1[[#This Row],[Account]])</f>
        <v/>
      </c>
      <c r="AO1866" s="46" t="str">
        <f>IF(Table1[[#This Row],[Posting Date]]&lt;&gt;"",$D$5,"")</f>
        <v/>
      </c>
      <c r="AP1866" s="46" t="str">
        <f>TRIM(Table1[[#This Row],[Departments-Prgrams]])</f>
        <v/>
      </c>
      <c r="AQ1866" s="46" t="str">
        <f>TRIM(Table1[[#This Row],[Grant]])</f>
        <v/>
      </c>
      <c r="AR1866" s="46" t="str">
        <f>TRIM(Table1[[#This Row],[Staff ID]])</f>
        <v/>
      </c>
      <c r="AS1866" s="46" t="str">
        <f>IF(TRIM(Table1[[#This Row],[Budget Code]])=0,"",TRIM(Table1[[#This Row],[Budget Code]]))</f>
        <v/>
      </c>
      <c r="AT1866" s="46" t="str">
        <f>IF(Table1[[#This Row],[Line Description]]&lt;&gt;"",Table1[[#This Row],[Line Description]],"")</f>
        <v/>
      </c>
      <c r="AU1866" s="46" t="str">
        <f>IF(Table1[[#This Row],[Cur_Amount Debit]]&gt;0,ROUND(Table1[[#This Row],[Cur_Amount Debit]],2),"")</f>
        <v/>
      </c>
      <c r="AV1866" s="46" t="str">
        <f>IF(Table1[[#This Row],[Cur_Amount Credit]]&gt;0,ROUND(Table1[[#This Row],[Cur_Amount Credit]],2),"")</f>
        <v/>
      </c>
      <c r="AW1866" s="46" t="str">
        <f>LEFT(Table1[[#This Row],[Cur]],3)</f>
        <v/>
      </c>
      <c r="AX1866" s="59"/>
      <c r="AY1866" s="46"/>
      <c r="AZ1866" s="46" t="str">
        <f>IF(Table1[[#This Row],[Cur]]&lt;&gt;"",IF(Table1[[#This Row],[Cur]]="USD","",ExchangeRate),"")</f>
        <v/>
      </c>
      <c r="BA1866" s="46" t="str">
        <f>IF(Table1[[#This Row],[Grant]]&lt;&gt;"",VLOOKUP(Table1[[#This Row],[Grant]],Grants!B:D,3),"")</f>
        <v/>
      </c>
      <c r="BB1866" s="46" t="str">
        <f>TRIM(Table1[[#This Row],[Vendor ID]])</f>
        <v/>
      </c>
      <c r="BC1866">
        <f>IF(Table1[[#This Row],[Reference Number]]=Q1865,BC1865,BC1865+1)</f>
        <v>2</v>
      </c>
    </row>
    <row r="1867" spans="1:55" ht="11.25" hidden="1" customHeight="1">
      <c r="A1867" s="1"/>
      <c r="B1867" s="88" t="str">
        <f>IF(Table1[[#This Row],[Posting Date]]&lt;&gt;"",IF(Table1[[#This Row],[Reference Number]]=Q1866,B1866+1,1),"")</f>
        <v/>
      </c>
      <c r="C1867" s="61"/>
      <c r="D1867" s="61"/>
      <c r="E1867" s="218"/>
      <c r="F1867" s="143" t="str">
        <f>IFERROR(IF(VLOOKUP(Table1[[#This Row],[Budget Code Description]],Dimentions!$X$6:$AC$132,2,FALSE)="","",VLOOKUP(Table1[[#This Row],[Budget Code Description]],Dimentions!$X$6:$AC$132,2,FALSE)),"")</f>
        <v/>
      </c>
      <c r="G1867" s="143" t="str">
        <f>IFERROR(VLOOKUP(Table1[[#This Row],[Budget Code Description]],Dimentions!$X$6:$AC$132,3,FALSE),"")</f>
        <v/>
      </c>
      <c r="H1867" s="64" t="str">
        <f>IFERROR(VLOOKUP(Table1[[#This Row],[Account]],Dimentions!$S$6:$V$233,2,FALSE),"")</f>
        <v/>
      </c>
      <c r="I1867" s="62">
        <f>_xlfn.NUMBERVALUE(LEFT(Table1[[#This Row],[Account]],1))</f>
        <v>0</v>
      </c>
      <c r="J1867" s="62" t="str">
        <f>IFERROR(VLOOKUP(Table1[[#This Row],[Budget Code Description]],Table6[#All],7,FALSE),"")</f>
        <v/>
      </c>
      <c r="K1867" s="143" t="str">
        <f>IFERROR(VLOOKUP(Table1[[#This Row],[Budget Code Description]],Table6[#All],8,FALSE),"")</f>
        <v/>
      </c>
      <c r="L1867" s="63"/>
      <c r="M1867" s="65" t="str">
        <f>IFERROR(VLOOKUP(Table1[[#This Row],[Staff ID]],Table2[],2,FALSE),"")</f>
        <v/>
      </c>
      <c r="N1867" s="211" t="str">
        <f>IFERROR(IF(VLOOKUP(Table1[[#This Row],[Budget Code Description]],Dimentions!$X$6:$AC$97,4,FALSE)="","",VLOOKUP(Table1[[#This Row],[Budget Code Description]],Dimentions!$X$6:$AC$97,4,FALSE)),"")</f>
        <v/>
      </c>
      <c r="O1867" s="65" t="str">
        <f>IFERROR(VLOOKUP(Table1[[#This Row],[Vendor ID]],Table549[],2,FALSE),"")</f>
        <v/>
      </c>
      <c r="P1867" s="63"/>
      <c r="Q1867" s="143" t="str">
        <f>IF(Table1[[#This Row],[Posting Date]]&lt;&gt;"",$D$9,"")</f>
        <v/>
      </c>
      <c r="R1867" s="159" t="str">
        <f>IF(Table1[[#This Row],[Posting Date]]&lt;&gt;"",$D$10,"")</f>
        <v/>
      </c>
      <c r="S1867" s="66"/>
      <c r="T1867" s="63"/>
      <c r="U1867" s="67"/>
      <c r="V1867" s="67"/>
      <c r="W1867" s="67" t="str">
        <f t="shared" si="29"/>
        <v/>
      </c>
      <c r="X1867" s="161" t="str">
        <f>IF(E1867="","",(IF(Table1[[#This Row],[Cur]]="USD",Table1[[#This Row],[Cur_Amount Debit]],Table1[[#This Row],[Cur_Amount Debit]]/Table1[[#This Row],[Exchange Rate]])))</f>
        <v/>
      </c>
      <c r="Y1867" s="161" t="str">
        <f>IF(E1867="","",(IF(Table1[[#This Row],[Cur]]="USD",Table1[[#This Row],[Cur_Amount Credit]],Table1[[#This Row],[Cur_Amount Credit]]/ExchangeRate)))</f>
        <v/>
      </c>
      <c r="Z1867" s="203" t="str">
        <f>IF(E1867="","",(Table1[[#This Row],[Debit USD]]-Table1[[#This Row],[Credit USD]]))</f>
        <v/>
      </c>
      <c r="AA1867" s="122"/>
      <c r="AB1867" s="1"/>
      <c r="AC1867" s="15"/>
      <c r="AD1867" s="15" t="str">
        <f>IF(AND(OR(Table1[[#This Row],[Account]]="15030",Table1[[#This Row],[Account]]="15035",Table1[[#This Row],[Account]]="20150"),Table1[[#This Row],[Vendor ID]]=""),1,"")</f>
        <v/>
      </c>
      <c r="AE1867" s="15"/>
      <c r="AF1867" s="15"/>
      <c r="AG1867" s="15"/>
      <c r="AH1867" s="46" t="str">
        <f>IF(Table1[[#This Row],[Posting Date]]&lt;&gt;"","GJ-"&amp;CountryID,"")</f>
        <v/>
      </c>
      <c r="AI1867" s="59" t="str">
        <f>IF(Table1[[#This Row],[Posting Date]]&lt;&gt;"",Table1[[#This Row],[Posting Date]],"")</f>
        <v/>
      </c>
      <c r="AJ1867" s="46"/>
      <c r="AK1867" s="46" t="str">
        <f>IF(Table1[[#This Row],[Description]]&lt;&gt;"",Table1[[#This Row],[Description]],"")</f>
        <v/>
      </c>
      <c r="AL1867" s="46" t="str">
        <f>IF(Table1[[#This Row],[Posting Date]]&lt;&gt;"",Table1[[#This Row],[Reference Number]],"")</f>
        <v/>
      </c>
      <c r="AM1867" s="46" t="str">
        <f>TRIM(Table1[[#This Row],[Line '#]])</f>
        <v/>
      </c>
      <c r="AN1867" s="46" t="str">
        <f>TRIM(Table1[[#This Row],[Account]])</f>
        <v/>
      </c>
      <c r="AO1867" s="46" t="str">
        <f>IF(Table1[[#This Row],[Posting Date]]&lt;&gt;"",$D$5,"")</f>
        <v/>
      </c>
      <c r="AP1867" s="46" t="str">
        <f>TRIM(Table1[[#This Row],[Departments-Prgrams]])</f>
        <v/>
      </c>
      <c r="AQ1867" s="46" t="str">
        <f>TRIM(Table1[[#This Row],[Grant]])</f>
        <v/>
      </c>
      <c r="AR1867" s="46" t="str">
        <f>TRIM(Table1[[#This Row],[Staff ID]])</f>
        <v/>
      </c>
      <c r="AS1867" s="46" t="str">
        <f>IF(TRIM(Table1[[#This Row],[Budget Code]])=0,"",TRIM(Table1[[#This Row],[Budget Code]]))</f>
        <v/>
      </c>
      <c r="AT1867" s="46" t="str">
        <f>IF(Table1[[#This Row],[Line Description]]&lt;&gt;"",Table1[[#This Row],[Line Description]],"")</f>
        <v/>
      </c>
      <c r="AU1867" s="46" t="str">
        <f>IF(Table1[[#This Row],[Cur_Amount Debit]]&gt;0,ROUND(Table1[[#This Row],[Cur_Amount Debit]],2),"")</f>
        <v/>
      </c>
      <c r="AV1867" s="46" t="str">
        <f>IF(Table1[[#This Row],[Cur_Amount Credit]]&gt;0,ROUND(Table1[[#This Row],[Cur_Amount Credit]],2),"")</f>
        <v/>
      </c>
      <c r="AW1867" s="46" t="str">
        <f>LEFT(Table1[[#This Row],[Cur]],3)</f>
        <v/>
      </c>
      <c r="AX1867" s="59"/>
      <c r="AY1867" s="46"/>
      <c r="AZ1867" s="46" t="str">
        <f>IF(Table1[[#This Row],[Cur]]&lt;&gt;"",IF(Table1[[#This Row],[Cur]]="USD","",ExchangeRate),"")</f>
        <v/>
      </c>
      <c r="BA1867" s="46" t="str">
        <f>IF(Table1[[#This Row],[Grant]]&lt;&gt;"",VLOOKUP(Table1[[#This Row],[Grant]],Grants!B:D,3),"")</f>
        <v/>
      </c>
      <c r="BB1867" s="46" t="str">
        <f>TRIM(Table1[[#This Row],[Vendor ID]])</f>
        <v/>
      </c>
      <c r="BC1867">
        <f>IF(Table1[[#This Row],[Reference Number]]=Q1866,BC1866,BC1866+1)</f>
        <v>2</v>
      </c>
    </row>
    <row r="1868" spans="1:55" ht="11.25" hidden="1" customHeight="1">
      <c r="A1868" s="1"/>
      <c r="B1868" s="88" t="str">
        <f>IF(Table1[[#This Row],[Posting Date]]&lt;&gt;"",IF(Table1[[#This Row],[Reference Number]]=Q1867,B1867+1,1),"")</f>
        <v/>
      </c>
      <c r="C1868" s="61"/>
      <c r="D1868" s="61"/>
      <c r="E1868" s="218"/>
      <c r="F1868" s="143" t="str">
        <f>IFERROR(IF(VLOOKUP(Table1[[#This Row],[Budget Code Description]],Dimentions!$X$6:$AC$132,2,FALSE)="","",VLOOKUP(Table1[[#This Row],[Budget Code Description]],Dimentions!$X$6:$AC$132,2,FALSE)),"")</f>
        <v/>
      </c>
      <c r="G1868" s="143" t="str">
        <f>IFERROR(VLOOKUP(Table1[[#This Row],[Budget Code Description]],Dimentions!$X$6:$AC$132,3,FALSE),"")</f>
        <v/>
      </c>
      <c r="H1868" s="64" t="str">
        <f>IFERROR(VLOOKUP(Table1[[#This Row],[Account]],Dimentions!$S$6:$V$233,2,FALSE),"")</f>
        <v/>
      </c>
      <c r="I1868" s="62">
        <f>_xlfn.NUMBERVALUE(LEFT(Table1[[#This Row],[Account]],1))</f>
        <v>0</v>
      </c>
      <c r="J1868" s="62" t="str">
        <f>IFERROR(VLOOKUP(Table1[[#This Row],[Budget Code Description]],Table6[#All],7,FALSE),"")</f>
        <v/>
      </c>
      <c r="K1868" s="143" t="str">
        <f>IFERROR(VLOOKUP(Table1[[#This Row],[Budget Code Description]],Table6[#All],8,FALSE),"")</f>
        <v/>
      </c>
      <c r="L1868" s="63"/>
      <c r="M1868" s="65" t="str">
        <f>IFERROR(VLOOKUP(Table1[[#This Row],[Staff ID]],Table2[],2,FALSE),"")</f>
        <v/>
      </c>
      <c r="N1868" s="211" t="str">
        <f>IFERROR(IF(VLOOKUP(Table1[[#This Row],[Budget Code Description]],Dimentions!$X$6:$AC$97,4,FALSE)="","",VLOOKUP(Table1[[#This Row],[Budget Code Description]],Dimentions!$X$6:$AC$97,4,FALSE)),"")</f>
        <v/>
      </c>
      <c r="O1868" s="65" t="str">
        <f>IFERROR(VLOOKUP(Table1[[#This Row],[Vendor ID]],Table549[],2,FALSE),"")</f>
        <v/>
      </c>
      <c r="P1868" s="63"/>
      <c r="Q1868" s="143" t="str">
        <f>IF(Table1[[#This Row],[Posting Date]]&lt;&gt;"",$D$9,"")</f>
        <v/>
      </c>
      <c r="R1868" s="159" t="str">
        <f>IF(Table1[[#This Row],[Posting Date]]&lt;&gt;"",$D$10,"")</f>
        <v/>
      </c>
      <c r="S1868" s="66"/>
      <c r="T1868" s="63"/>
      <c r="U1868" s="67"/>
      <c r="V1868" s="67"/>
      <c r="W1868" s="67" t="str">
        <f t="shared" si="29"/>
        <v/>
      </c>
      <c r="X1868" s="161" t="str">
        <f>IF(E1868="","",(IF(Table1[[#This Row],[Cur]]="USD",Table1[[#This Row],[Cur_Amount Debit]],Table1[[#This Row],[Cur_Amount Debit]]/Table1[[#This Row],[Exchange Rate]])))</f>
        <v/>
      </c>
      <c r="Y1868" s="161" t="str">
        <f>IF(E1868="","",(IF(Table1[[#This Row],[Cur]]="USD",Table1[[#This Row],[Cur_Amount Credit]],Table1[[#This Row],[Cur_Amount Credit]]/ExchangeRate)))</f>
        <v/>
      </c>
      <c r="Z1868" s="203" t="str">
        <f>IF(E1868="","",(Table1[[#This Row],[Debit USD]]-Table1[[#This Row],[Credit USD]]))</f>
        <v/>
      </c>
      <c r="AA1868" s="122"/>
      <c r="AB1868" s="1"/>
      <c r="AC1868" s="15"/>
      <c r="AD1868" s="15" t="str">
        <f>IF(AND(OR(Table1[[#This Row],[Account]]="15030",Table1[[#This Row],[Account]]="15035",Table1[[#This Row],[Account]]="20150"),Table1[[#This Row],[Vendor ID]]=""),1,"")</f>
        <v/>
      </c>
      <c r="AE1868" s="15"/>
      <c r="AF1868" s="15"/>
      <c r="AG1868" s="15"/>
      <c r="AH1868" s="46" t="str">
        <f>IF(Table1[[#This Row],[Posting Date]]&lt;&gt;"","GJ-"&amp;CountryID,"")</f>
        <v/>
      </c>
      <c r="AI1868" s="59" t="str">
        <f>IF(Table1[[#This Row],[Posting Date]]&lt;&gt;"",Table1[[#This Row],[Posting Date]],"")</f>
        <v/>
      </c>
      <c r="AJ1868" s="46"/>
      <c r="AK1868" s="46" t="str">
        <f>IF(Table1[[#This Row],[Description]]&lt;&gt;"",Table1[[#This Row],[Description]],"")</f>
        <v/>
      </c>
      <c r="AL1868" s="46" t="str">
        <f>IF(Table1[[#This Row],[Posting Date]]&lt;&gt;"",Table1[[#This Row],[Reference Number]],"")</f>
        <v/>
      </c>
      <c r="AM1868" s="46" t="str">
        <f>TRIM(Table1[[#This Row],[Line '#]])</f>
        <v/>
      </c>
      <c r="AN1868" s="46" t="str">
        <f>TRIM(Table1[[#This Row],[Account]])</f>
        <v/>
      </c>
      <c r="AO1868" s="46" t="str">
        <f>IF(Table1[[#This Row],[Posting Date]]&lt;&gt;"",$D$5,"")</f>
        <v/>
      </c>
      <c r="AP1868" s="46" t="str">
        <f>TRIM(Table1[[#This Row],[Departments-Prgrams]])</f>
        <v/>
      </c>
      <c r="AQ1868" s="46" t="str">
        <f>TRIM(Table1[[#This Row],[Grant]])</f>
        <v/>
      </c>
      <c r="AR1868" s="46" t="str">
        <f>TRIM(Table1[[#This Row],[Staff ID]])</f>
        <v/>
      </c>
      <c r="AS1868" s="46" t="str">
        <f>IF(TRIM(Table1[[#This Row],[Budget Code]])=0,"",TRIM(Table1[[#This Row],[Budget Code]]))</f>
        <v/>
      </c>
      <c r="AT1868" s="46" t="str">
        <f>IF(Table1[[#This Row],[Line Description]]&lt;&gt;"",Table1[[#This Row],[Line Description]],"")</f>
        <v/>
      </c>
      <c r="AU1868" s="46" t="str">
        <f>IF(Table1[[#This Row],[Cur_Amount Debit]]&gt;0,ROUND(Table1[[#This Row],[Cur_Amount Debit]],2),"")</f>
        <v/>
      </c>
      <c r="AV1868" s="46" t="str">
        <f>IF(Table1[[#This Row],[Cur_Amount Credit]]&gt;0,ROUND(Table1[[#This Row],[Cur_Amount Credit]],2),"")</f>
        <v/>
      </c>
      <c r="AW1868" s="46" t="str">
        <f>LEFT(Table1[[#This Row],[Cur]],3)</f>
        <v/>
      </c>
      <c r="AX1868" s="59"/>
      <c r="AY1868" s="46"/>
      <c r="AZ1868" s="46" t="str">
        <f>IF(Table1[[#This Row],[Cur]]&lt;&gt;"",IF(Table1[[#This Row],[Cur]]="USD","",ExchangeRate),"")</f>
        <v/>
      </c>
      <c r="BA1868" s="46" t="str">
        <f>IF(Table1[[#This Row],[Grant]]&lt;&gt;"",VLOOKUP(Table1[[#This Row],[Grant]],Grants!B:D,3),"")</f>
        <v/>
      </c>
      <c r="BB1868" s="46" t="str">
        <f>TRIM(Table1[[#This Row],[Vendor ID]])</f>
        <v/>
      </c>
      <c r="BC1868">
        <f>IF(Table1[[#This Row],[Reference Number]]=Q1867,BC1867,BC1867+1)</f>
        <v>2</v>
      </c>
    </row>
    <row r="1869" spans="1:55" ht="11.25" hidden="1" customHeight="1">
      <c r="A1869" s="1"/>
      <c r="B1869" s="88" t="str">
        <f>IF(Table1[[#This Row],[Posting Date]]&lt;&gt;"",IF(Table1[[#This Row],[Reference Number]]=Q1868,B1868+1,1),"")</f>
        <v/>
      </c>
      <c r="C1869" s="61"/>
      <c r="D1869" s="61"/>
      <c r="E1869" s="218"/>
      <c r="F1869" s="143" t="str">
        <f>IFERROR(IF(VLOOKUP(Table1[[#This Row],[Budget Code Description]],Dimentions!$X$6:$AC$132,2,FALSE)="","",VLOOKUP(Table1[[#This Row],[Budget Code Description]],Dimentions!$X$6:$AC$132,2,FALSE)),"")</f>
        <v/>
      </c>
      <c r="G1869" s="143" t="str">
        <f>IFERROR(VLOOKUP(Table1[[#This Row],[Budget Code Description]],Dimentions!$X$6:$AC$132,3,FALSE),"")</f>
        <v/>
      </c>
      <c r="H1869" s="64" t="str">
        <f>IFERROR(VLOOKUP(Table1[[#This Row],[Account]],Dimentions!$S$6:$V$233,2,FALSE),"")</f>
        <v/>
      </c>
      <c r="I1869" s="62">
        <f>_xlfn.NUMBERVALUE(LEFT(Table1[[#This Row],[Account]],1))</f>
        <v>0</v>
      </c>
      <c r="J1869" s="62" t="str">
        <f>IFERROR(VLOOKUP(Table1[[#This Row],[Budget Code Description]],Table6[#All],7,FALSE),"")</f>
        <v/>
      </c>
      <c r="K1869" s="143" t="str">
        <f>IFERROR(VLOOKUP(Table1[[#This Row],[Budget Code Description]],Table6[#All],8,FALSE),"")</f>
        <v/>
      </c>
      <c r="L1869" s="63"/>
      <c r="M1869" s="65" t="str">
        <f>IFERROR(VLOOKUP(Table1[[#This Row],[Staff ID]],Table2[],2,FALSE),"")</f>
        <v/>
      </c>
      <c r="N1869" s="211" t="str">
        <f>IFERROR(IF(VLOOKUP(Table1[[#This Row],[Budget Code Description]],Dimentions!$X$6:$AC$97,4,FALSE)="","",VLOOKUP(Table1[[#This Row],[Budget Code Description]],Dimentions!$X$6:$AC$97,4,FALSE)),"")</f>
        <v/>
      </c>
      <c r="O1869" s="65" t="str">
        <f>IFERROR(VLOOKUP(Table1[[#This Row],[Vendor ID]],Table549[],2,FALSE),"")</f>
        <v/>
      </c>
      <c r="P1869" s="63"/>
      <c r="Q1869" s="143" t="str">
        <f>IF(Table1[[#This Row],[Posting Date]]&lt;&gt;"",$D$9,"")</f>
        <v/>
      </c>
      <c r="R1869" s="159" t="str">
        <f>IF(Table1[[#This Row],[Posting Date]]&lt;&gt;"",$D$10,"")</f>
        <v/>
      </c>
      <c r="S1869" s="66"/>
      <c r="T1869" s="63"/>
      <c r="U1869" s="67"/>
      <c r="V1869" s="67"/>
      <c r="W1869" s="67" t="str">
        <f t="shared" si="29"/>
        <v/>
      </c>
      <c r="X1869" s="161" t="str">
        <f>IF(E1869="","",(IF(Table1[[#This Row],[Cur]]="USD",Table1[[#This Row],[Cur_Amount Debit]],Table1[[#This Row],[Cur_Amount Debit]]/Table1[[#This Row],[Exchange Rate]])))</f>
        <v/>
      </c>
      <c r="Y1869" s="161" t="str">
        <f>IF(E1869="","",(IF(Table1[[#This Row],[Cur]]="USD",Table1[[#This Row],[Cur_Amount Credit]],Table1[[#This Row],[Cur_Amount Credit]]/ExchangeRate)))</f>
        <v/>
      </c>
      <c r="Z1869" s="203" t="str">
        <f>IF(E1869="","",(Table1[[#This Row],[Debit USD]]-Table1[[#This Row],[Credit USD]]))</f>
        <v/>
      </c>
      <c r="AA1869" s="122"/>
      <c r="AB1869" s="1"/>
      <c r="AC1869" s="15"/>
      <c r="AD1869" s="15" t="str">
        <f>IF(AND(OR(Table1[[#This Row],[Account]]="15030",Table1[[#This Row],[Account]]="15035",Table1[[#This Row],[Account]]="20150"),Table1[[#This Row],[Vendor ID]]=""),1,"")</f>
        <v/>
      </c>
      <c r="AE1869" s="15"/>
      <c r="AF1869" s="15"/>
      <c r="AG1869" s="15"/>
      <c r="AH1869" s="46" t="str">
        <f>IF(Table1[[#This Row],[Posting Date]]&lt;&gt;"","GJ-"&amp;CountryID,"")</f>
        <v/>
      </c>
      <c r="AI1869" s="59" t="str">
        <f>IF(Table1[[#This Row],[Posting Date]]&lt;&gt;"",Table1[[#This Row],[Posting Date]],"")</f>
        <v/>
      </c>
      <c r="AJ1869" s="46"/>
      <c r="AK1869" s="46" t="str">
        <f>IF(Table1[[#This Row],[Description]]&lt;&gt;"",Table1[[#This Row],[Description]],"")</f>
        <v/>
      </c>
      <c r="AL1869" s="46" t="str">
        <f>IF(Table1[[#This Row],[Posting Date]]&lt;&gt;"",Table1[[#This Row],[Reference Number]],"")</f>
        <v/>
      </c>
      <c r="AM1869" s="46" t="str">
        <f>TRIM(Table1[[#This Row],[Line '#]])</f>
        <v/>
      </c>
      <c r="AN1869" s="46" t="str">
        <f>TRIM(Table1[[#This Row],[Account]])</f>
        <v/>
      </c>
      <c r="AO1869" s="46" t="str">
        <f>IF(Table1[[#This Row],[Posting Date]]&lt;&gt;"",$D$5,"")</f>
        <v/>
      </c>
      <c r="AP1869" s="46" t="str">
        <f>TRIM(Table1[[#This Row],[Departments-Prgrams]])</f>
        <v/>
      </c>
      <c r="AQ1869" s="46" t="str">
        <f>TRIM(Table1[[#This Row],[Grant]])</f>
        <v/>
      </c>
      <c r="AR1869" s="46" t="str">
        <f>TRIM(Table1[[#This Row],[Staff ID]])</f>
        <v/>
      </c>
      <c r="AS1869" s="46" t="str">
        <f>IF(TRIM(Table1[[#This Row],[Budget Code]])=0,"",TRIM(Table1[[#This Row],[Budget Code]]))</f>
        <v/>
      </c>
      <c r="AT1869" s="46" t="str">
        <f>IF(Table1[[#This Row],[Line Description]]&lt;&gt;"",Table1[[#This Row],[Line Description]],"")</f>
        <v/>
      </c>
      <c r="AU1869" s="46" t="str">
        <f>IF(Table1[[#This Row],[Cur_Amount Debit]]&gt;0,ROUND(Table1[[#This Row],[Cur_Amount Debit]],2),"")</f>
        <v/>
      </c>
      <c r="AV1869" s="46" t="str">
        <f>IF(Table1[[#This Row],[Cur_Amount Credit]]&gt;0,ROUND(Table1[[#This Row],[Cur_Amount Credit]],2),"")</f>
        <v/>
      </c>
      <c r="AW1869" s="46" t="str">
        <f>LEFT(Table1[[#This Row],[Cur]],3)</f>
        <v/>
      </c>
      <c r="AX1869" s="59"/>
      <c r="AY1869" s="46"/>
      <c r="AZ1869" s="46" t="str">
        <f>IF(Table1[[#This Row],[Cur]]&lt;&gt;"",IF(Table1[[#This Row],[Cur]]="USD","",ExchangeRate),"")</f>
        <v/>
      </c>
      <c r="BA1869" s="46" t="str">
        <f>IF(Table1[[#This Row],[Grant]]&lt;&gt;"",VLOOKUP(Table1[[#This Row],[Grant]],Grants!B:D,3),"")</f>
        <v/>
      </c>
      <c r="BB1869" s="46" t="str">
        <f>TRIM(Table1[[#This Row],[Vendor ID]])</f>
        <v/>
      </c>
      <c r="BC1869">
        <f>IF(Table1[[#This Row],[Reference Number]]=Q1868,BC1868,BC1868+1)</f>
        <v>2</v>
      </c>
    </row>
    <row r="1870" spans="1:55" ht="11.25" hidden="1" customHeight="1">
      <c r="A1870" s="1"/>
      <c r="B1870" s="88" t="str">
        <f>IF(Table1[[#This Row],[Posting Date]]&lt;&gt;"",IF(Table1[[#This Row],[Reference Number]]=Q1869,B1869+1,1),"")</f>
        <v/>
      </c>
      <c r="C1870" s="61"/>
      <c r="D1870" s="61"/>
      <c r="E1870" s="218"/>
      <c r="F1870" s="143" t="str">
        <f>IFERROR(IF(VLOOKUP(Table1[[#This Row],[Budget Code Description]],Dimentions!$X$6:$AC$132,2,FALSE)="","",VLOOKUP(Table1[[#This Row],[Budget Code Description]],Dimentions!$X$6:$AC$132,2,FALSE)),"")</f>
        <v/>
      </c>
      <c r="G1870" s="143" t="str">
        <f>IFERROR(VLOOKUP(Table1[[#This Row],[Budget Code Description]],Dimentions!$X$6:$AC$132,3,FALSE),"")</f>
        <v/>
      </c>
      <c r="H1870" s="64" t="str">
        <f>IFERROR(VLOOKUP(Table1[[#This Row],[Account]],Dimentions!$S$6:$V$233,2,FALSE),"")</f>
        <v/>
      </c>
      <c r="I1870" s="62">
        <f>_xlfn.NUMBERVALUE(LEFT(Table1[[#This Row],[Account]],1))</f>
        <v>0</v>
      </c>
      <c r="J1870" s="62" t="str">
        <f>IFERROR(VLOOKUP(Table1[[#This Row],[Budget Code Description]],Table6[#All],7,FALSE),"")</f>
        <v/>
      </c>
      <c r="K1870" s="143" t="str">
        <f>IFERROR(VLOOKUP(Table1[[#This Row],[Budget Code Description]],Table6[#All],8,FALSE),"")</f>
        <v/>
      </c>
      <c r="L1870" s="63"/>
      <c r="M1870" s="65" t="str">
        <f>IFERROR(VLOOKUP(Table1[[#This Row],[Staff ID]],Table2[],2,FALSE),"")</f>
        <v/>
      </c>
      <c r="N1870" s="211" t="str">
        <f>IFERROR(IF(VLOOKUP(Table1[[#This Row],[Budget Code Description]],Dimentions!$X$6:$AC$97,4,FALSE)="","",VLOOKUP(Table1[[#This Row],[Budget Code Description]],Dimentions!$X$6:$AC$97,4,FALSE)),"")</f>
        <v/>
      </c>
      <c r="O1870" s="65" t="str">
        <f>IFERROR(VLOOKUP(Table1[[#This Row],[Vendor ID]],Table549[],2,FALSE),"")</f>
        <v/>
      </c>
      <c r="P1870" s="63"/>
      <c r="Q1870" s="143" t="str">
        <f>IF(Table1[[#This Row],[Posting Date]]&lt;&gt;"",$D$9,"")</f>
        <v/>
      </c>
      <c r="R1870" s="159" t="str">
        <f>IF(Table1[[#This Row],[Posting Date]]&lt;&gt;"",$D$10,"")</f>
        <v/>
      </c>
      <c r="S1870" s="66"/>
      <c r="T1870" s="63"/>
      <c r="U1870" s="67"/>
      <c r="V1870" s="67"/>
      <c r="W1870" s="67" t="str">
        <f t="shared" si="29"/>
        <v/>
      </c>
      <c r="X1870" s="161" t="str">
        <f>IF(E1870="","",(IF(Table1[[#This Row],[Cur]]="USD",Table1[[#This Row],[Cur_Amount Debit]],Table1[[#This Row],[Cur_Amount Debit]]/Table1[[#This Row],[Exchange Rate]])))</f>
        <v/>
      </c>
      <c r="Y1870" s="161" t="str">
        <f>IF(E1870="","",(IF(Table1[[#This Row],[Cur]]="USD",Table1[[#This Row],[Cur_Amount Credit]],Table1[[#This Row],[Cur_Amount Credit]]/ExchangeRate)))</f>
        <v/>
      </c>
      <c r="Z1870" s="203" t="str">
        <f>IF(E1870="","",(Table1[[#This Row],[Debit USD]]-Table1[[#This Row],[Credit USD]]))</f>
        <v/>
      </c>
      <c r="AA1870" s="122"/>
      <c r="AB1870" s="1"/>
      <c r="AC1870" s="15"/>
      <c r="AD1870" s="15" t="str">
        <f>IF(AND(OR(Table1[[#This Row],[Account]]="15030",Table1[[#This Row],[Account]]="15035",Table1[[#This Row],[Account]]="20150"),Table1[[#This Row],[Vendor ID]]=""),1,"")</f>
        <v/>
      </c>
      <c r="AE1870" s="15"/>
      <c r="AF1870" s="15"/>
      <c r="AG1870" s="15"/>
      <c r="AH1870" s="46" t="str">
        <f>IF(Table1[[#This Row],[Posting Date]]&lt;&gt;"","GJ-"&amp;CountryID,"")</f>
        <v/>
      </c>
      <c r="AI1870" s="59" t="str">
        <f>IF(Table1[[#This Row],[Posting Date]]&lt;&gt;"",Table1[[#This Row],[Posting Date]],"")</f>
        <v/>
      </c>
      <c r="AJ1870" s="46"/>
      <c r="AK1870" s="46" t="str">
        <f>IF(Table1[[#This Row],[Description]]&lt;&gt;"",Table1[[#This Row],[Description]],"")</f>
        <v/>
      </c>
      <c r="AL1870" s="46" t="str">
        <f>IF(Table1[[#This Row],[Posting Date]]&lt;&gt;"",Table1[[#This Row],[Reference Number]],"")</f>
        <v/>
      </c>
      <c r="AM1870" s="46" t="str">
        <f>TRIM(Table1[[#This Row],[Line '#]])</f>
        <v/>
      </c>
      <c r="AN1870" s="46" t="str">
        <f>TRIM(Table1[[#This Row],[Account]])</f>
        <v/>
      </c>
      <c r="AO1870" s="46" t="str">
        <f>IF(Table1[[#This Row],[Posting Date]]&lt;&gt;"",$D$5,"")</f>
        <v/>
      </c>
      <c r="AP1870" s="46" t="str">
        <f>TRIM(Table1[[#This Row],[Departments-Prgrams]])</f>
        <v/>
      </c>
      <c r="AQ1870" s="46" t="str">
        <f>TRIM(Table1[[#This Row],[Grant]])</f>
        <v/>
      </c>
      <c r="AR1870" s="46" t="str">
        <f>TRIM(Table1[[#This Row],[Staff ID]])</f>
        <v/>
      </c>
      <c r="AS1870" s="46" t="str">
        <f>IF(TRIM(Table1[[#This Row],[Budget Code]])=0,"",TRIM(Table1[[#This Row],[Budget Code]]))</f>
        <v/>
      </c>
      <c r="AT1870" s="46" t="str">
        <f>IF(Table1[[#This Row],[Line Description]]&lt;&gt;"",Table1[[#This Row],[Line Description]],"")</f>
        <v/>
      </c>
      <c r="AU1870" s="46" t="str">
        <f>IF(Table1[[#This Row],[Cur_Amount Debit]]&gt;0,ROUND(Table1[[#This Row],[Cur_Amount Debit]],2),"")</f>
        <v/>
      </c>
      <c r="AV1870" s="46" t="str">
        <f>IF(Table1[[#This Row],[Cur_Amount Credit]]&gt;0,ROUND(Table1[[#This Row],[Cur_Amount Credit]],2),"")</f>
        <v/>
      </c>
      <c r="AW1870" s="46" t="str">
        <f>LEFT(Table1[[#This Row],[Cur]],3)</f>
        <v/>
      </c>
      <c r="AX1870" s="59"/>
      <c r="AY1870" s="46"/>
      <c r="AZ1870" s="46" t="str">
        <f>IF(Table1[[#This Row],[Cur]]&lt;&gt;"",IF(Table1[[#This Row],[Cur]]="USD","",ExchangeRate),"")</f>
        <v/>
      </c>
      <c r="BA1870" s="46" t="str">
        <f>IF(Table1[[#This Row],[Grant]]&lt;&gt;"",VLOOKUP(Table1[[#This Row],[Grant]],Grants!B:D,3),"")</f>
        <v/>
      </c>
      <c r="BB1870" s="46" t="str">
        <f>TRIM(Table1[[#This Row],[Vendor ID]])</f>
        <v/>
      </c>
      <c r="BC1870">
        <f>IF(Table1[[#This Row],[Reference Number]]=Q1869,BC1869,BC1869+1)</f>
        <v>2</v>
      </c>
    </row>
    <row r="1871" spans="1:55" ht="11.25" hidden="1" customHeight="1">
      <c r="A1871" s="1"/>
      <c r="B1871" s="88" t="str">
        <f>IF(Table1[[#This Row],[Posting Date]]&lt;&gt;"",IF(Table1[[#This Row],[Reference Number]]=Q1870,B1870+1,1),"")</f>
        <v/>
      </c>
      <c r="C1871" s="61"/>
      <c r="D1871" s="61"/>
      <c r="E1871" s="218"/>
      <c r="F1871" s="143" t="str">
        <f>IFERROR(IF(VLOOKUP(Table1[[#This Row],[Budget Code Description]],Dimentions!$X$6:$AC$132,2,FALSE)="","",VLOOKUP(Table1[[#This Row],[Budget Code Description]],Dimentions!$X$6:$AC$132,2,FALSE)),"")</f>
        <v/>
      </c>
      <c r="G1871" s="143" t="str">
        <f>IFERROR(VLOOKUP(Table1[[#This Row],[Budget Code Description]],Dimentions!$X$6:$AC$132,3,FALSE),"")</f>
        <v/>
      </c>
      <c r="H1871" s="64" t="str">
        <f>IFERROR(VLOOKUP(Table1[[#This Row],[Account]],Dimentions!$S$6:$V$233,2,FALSE),"")</f>
        <v/>
      </c>
      <c r="I1871" s="62">
        <f>_xlfn.NUMBERVALUE(LEFT(Table1[[#This Row],[Account]],1))</f>
        <v>0</v>
      </c>
      <c r="J1871" s="62" t="str">
        <f>IFERROR(VLOOKUP(Table1[[#This Row],[Budget Code Description]],Table6[#All],7,FALSE),"")</f>
        <v/>
      </c>
      <c r="K1871" s="143" t="str">
        <f>IFERROR(VLOOKUP(Table1[[#This Row],[Budget Code Description]],Table6[#All],8,FALSE),"")</f>
        <v/>
      </c>
      <c r="L1871" s="63"/>
      <c r="M1871" s="65" t="str">
        <f>IFERROR(VLOOKUP(Table1[[#This Row],[Staff ID]],Table2[],2,FALSE),"")</f>
        <v/>
      </c>
      <c r="N1871" s="211" t="str">
        <f>IFERROR(IF(VLOOKUP(Table1[[#This Row],[Budget Code Description]],Dimentions!$X$6:$AC$97,4,FALSE)="","",VLOOKUP(Table1[[#This Row],[Budget Code Description]],Dimentions!$X$6:$AC$97,4,FALSE)),"")</f>
        <v/>
      </c>
      <c r="O1871" s="65" t="str">
        <f>IFERROR(VLOOKUP(Table1[[#This Row],[Vendor ID]],Table549[],2,FALSE),"")</f>
        <v/>
      </c>
      <c r="P1871" s="63"/>
      <c r="Q1871" s="143" t="str">
        <f>IF(Table1[[#This Row],[Posting Date]]&lt;&gt;"",$D$9,"")</f>
        <v/>
      </c>
      <c r="R1871" s="159" t="str">
        <f>IF(Table1[[#This Row],[Posting Date]]&lt;&gt;"",$D$10,"")</f>
        <v/>
      </c>
      <c r="S1871" s="66"/>
      <c r="T1871" s="63"/>
      <c r="U1871" s="67"/>
      <c r="V1871" s="67"/>
      <c r="W1871" s="67" t="str">
        <f t="shared" si="29"/>
        <v/>
      </c>
      <c r="X1871" s="161" t="str">
        <f>IF(E1871="","",(IF(Table1[[#This Row],[Cur]]="USD",Table1[[#This Row],[Cur_Amount Debit]],Table1[[#This Row],[Cur_Amount Debit]]/Table1[[#This Row],[Exchange Rate]])))</f>
        <v/>
      </c>
      <c r="Y1871" s="161" t="str">
        <f>IF(E1871="","",(IF(Table1[[#This Row],[Cur]]="USD",Table1[[#This Row],[Cur_Amount Credit]],Table1[[#This Row],[Cur_Amount Credit]]/ExchangeRate)))</f>
        <v/>
      </c>
      <c r="Z1871" s="203" t="str">
        <f>IF(E1871="","",(Table1[[#This Row],[Debit USD]]-Table1[[#This Row],[Credit USD]]))</f>
        <v/>
      </c>
      <c r="AA1871" s="122"/>
      <c r="AB1871" s="1"/>
      <c r="AC1871" s="15"/>
      <c r="AD1871" s="15" t="str">
        <f>IF(AND(OR(Table1[[#This Row],[Account]]="15030",Table1[[#This Row],[Account]]="15035",Table1[[#This Row],[Account]]="20150"),Table1[[#This Row],[Vendor ID]]=""),1,"")</f>
        <v/>
      </c>
      <c r="AE1871" s="15"/>
      <c r="AF1871" s="15"/>
      <c r="AG1871" s="15"/>
      <c r="AH1871" s="46" t="str">
        <f>IF(Table1[[#This Row],[Posting Date]]&lt;&gt;"","GJ-"&amp;CountryID,"")</f>
        <v/>
      </c>
      <c r="AI1871" s="59" t="str">
        <f>IF(Table1[[#This Row],[Posting Date]]&lt;&gt;"",Table1[[#This Row],[Posting Date]],"")</f>
        <v/>
      </c>
      <c r="AJ1871" s="46"/>
      <c r="AK1871" s="46" t="str">
        <f>IF(Table1[[#This Row],[Description]]&lt;&gt;"",Table1[[#This Row],[Description]],"")</f>
        <v/>
      </c>
      <c r="AL1871" s="46" t="str">
        <f>IF(Table1[[#This Row],[Posting Date]]&lt;&gt;"",Table1[[#This Row],[Reference Number]],"")</f>
        <v/>
      </c>
      <c r="AM1871" s="46" t="str">
        <f>TRIM(Table1[[#This Row],[Line '#]])</f>
        <v/>
      </c>
      <c r="AN1871" s="46" t="str">
        <f>TRIM(Table1[[#This Row],[Account]])</f>
        <v/>
      </c>
      <c r="AO1871" s="46" t="str">
        <f>IF(Table1[[#This Row],[Posting Date]]&lt;&gt;"",$D$5,"")</f>
        <v/>
      </c>
      <c r="AP1871" s="46" t="str">
        <f>TRIM(Table1[[#This Row],[Departments-Prgrams]])</f>
        <v/>
      </c>
      <c r="AQ1871" s="46" t="str">
        <f>TRIM(Table1[[#This Row],[Grant]])</f>
        <v/>
      </c>
      <c r="AR1871" s="46" t="str">
        <f>TRIM(Table1[[#This Row],[Staff ID]])</f>
        <v/>
      </c>
      <c r="AS1871" s="46" t="str">
        <f>IF(TRIM(Table1[[#This Row],[Budget Code]])=0,"",TRIM(Table1[[#This Row],[Budget Code]]))</f>
        <v/>
      </c>
      <c r="AT1871" s="46" t="str">
        <f>IF(Table1[[#This Row],[Line Description]]&lt;&gt;"",Table1[[#This Row],[Line Description]],"")</f>
        <v/>
      </c>
      <c r="AU1871" s="46" t="str">
        <f>IF(Table1[[#This Row],[Cur_Amount Debit]]&gt;0,ROUND(Table1[[#This Row],[Cur_Amount Debit]],2),"")</f>
        <v/>
      </c>
      <c r="AV1871" s="46" t="str">
        <f>IF(Table1[[#This Row],[Cur_Amount Credit]]&gt;0,ROUND(Table1[[#This Row],[Cur_Amount Credit]],2),"")</f>
        <v/>
      </c>
      <c r="AW1871" s="46" t="str">
        <f>LEFT(Table1[[#This Row],[Cur]],3)</f>
        <v/>
      </c>
      <c r="AX1871" s="59"/>
      <c r="AY1871" s="46"/>
      <c r="AZ1871" s="46" t="str">
        <f>IF(Table1[[#This Row],[Cur]]&lt;&gt;"",IF(Table1[[#This Row],[Cur]]="USD","",ExchangeRate),"")</f>
        <v/>
      </c>
      <c r="BA1871" s="46" t="str">
        <f>IF(Table1[[#This Row],[Grant]]&lt;&gt;"",VLOOKUP(Table1[[#This Row],[Grant]],Grants!B:D,3),"")</f>
        <v/>
      </c>
      <c r="BB1871" s="46" t="str">
        <f>TRIM(Table1[[#This Row],[Vendor ID]])</f>
        <v/>
      </c>
      <c r="BC1871">
        <f>IF(Table1[[#This Row],[Reference Number]]=Q1870,BC1870,BC1870+1)</f>
        <v>2</v>
      </c>
    </row>
    <row r="1872" spans="1:55" ht="11.25" hidden="1" customHeight="1">
      <c r="A1872" s="1"/>
      <c r="B1872" s="88" t="str">
        <f>IF(Table1[[#This Row],[Posting Date]]&lt;&gt;"",IF(Table1[[#This Row],[Reference Number]]=Q1871,B1871+1,1),"")</f>
        <v/>
      </c>
      <c r="C1872" s="61"/>
      <c r="D1872" s="61"/>
      <c r="E1872" s="218"/>
      <c r="F1872" s="143" t="str">
        <f>IFERROR(IF(VLOOKUP(Table1[[#This Row],[Budget Code Description]],Dimentions!$X$6:$AC$132,2,FALSE)="","",VLOOKUP(Table1[[#This Row],[Budget Code Description]],Dimentions!$X$6:$AC$132,2,FALSE)),"")</f>
        <v/>
      </c>
      <c r="G1872" s="143" t="str">
        <f>IFERROR(VLOOKUP(Table1[[#This Row],[Budget Code Description]],Dimentions!$X$6:$AC$132,3,FALSE),"")</f>
        <v/>
      </c>
      <c r="H1872" s="64" t="str">
        <f>IFERROR(VLOOKUP(Table1[[#This Row],[Account]],Dimentions!$S$6:$V$233,2,FALSE),"")</f>
        <v/>
      </c>
      <c r="I1872" s="62">
        <f>_xlfn.NUMBERVALUE(LEFT(Table1[[#This Row],[Account]],1))</f>
        <v>0</v>
      </c>
      <c r="J1872" s="62" t="str">
        <f>IFERROR(VLOOKUP(Table1[[#This Row],[Budget Code Description]],Table6[#All],7,FALSE),"")</f>
        <v/>
      </c>
      <c r="K1872" s="143" t="str">
        <f>IFERROR(VLOOKUP(Table1[[#This Row],[Budget Code Description]],Table6[#All],8,FALSE),"")</f>
        <v/>
      </c>
      <c r="L1872" s="63"/>
      <c r="M1872" s="65" t="str">
        <f>IFERROR(VLOOKUP(Table1[[#This Row],[Staff ID]],Table2[],2,FALSE),"")</f>
        <v/>
      </c>
      <c r="N1872" s="211" t="str">
        <f>IFERROR(IF(VLOOKUP(Table1[[#This Row],[Budget Code Description]],Dimentions!$X$6:$AC$97,4,FALSE)="","",VLOOKUP(Table1[[#This Row],[Budget Code Description]],Dimentions!$X$6:$AC$97,4,FALSE)),"")</f>
        <v/>
      </c>
      <c r="O1872" s="65" t="str">
        <f>IFERROR(VLOOKUP(Table1[[#This Row],[Vendor ID]],Table549[],2,FALSE),"")</f>
        <v/>
      </c>
      <c r="P1872" s="63"/>
      <c r="Q1872" s="143" t="str">
        <f>IF(Table1[[#This Row],[Posting Date]]&lt;&gt;"",$D$9,"")</f>
        <v/>
      </c>
      <c r="R1872" s="159" t="str">
        <f>IF(Table1[[#This Row],[Posting Date]]&lt;&gt;"",$D$10,"")</f>
        <v/>
      </c>
      <c r="S1872" s="66"/>
      <c r="T1872" s="63"/>
      <c r="U1872" s="67"/>
      <c r="V1872" s="67"/>
      <c r="W1872" s="67" t="str">
        <f t="shared" si="29"/>
        <v/>
      </c>
      <c r="X1872" s="161" t="str">
        <f>IF(E1872="","",(IF(Table1[[#This Row],[Cur]]="USD",Table1[[#This Row],[Cur_Amount Debit]],Table1[[#This Row],[Cur_Amount Debit]]/Table1[[#This Row],[Exchange Rate]])))</f>
        <v/>
      </c>
      <c r="Y1872" s="161" t="str">
        <f>IF(E1872="","",(IF(Table1[[#This Row],[Cur]]="USD",Table1[[#This Row],[Cur_Amount Credit]],Table1[[#This Row],[Cur_Amount Credit]]/ExchangeRate)))</f>
        <v/>
      </c>
      <c r="Z1872" s="203" t="str">
        <f>IF(E1872="","",(Table1[[#This Row],[Debit USD]]-Table1[[#This Row],[Credit USD]]))</f>
        <v/>
      </c>
      <c r="AA1872" s="122"/>
      <c r="AB1872" s="1"/>
      <c r="AC1872" s="15"/>
      <c r="AD1872" s="15" t="str">
        <f>IF(AND(OR(Table1[[#This Row],[Account]]="15030",Table1[[#This Row],[Account]]="15035",Table1[[#This Row],[Account]]="20150"),Table1[[#This Row],[Vendor ID]]=""),1,"")</f>
        <v/>
      </c>
      <c r="AE1872" s="15"/>
      <c r="AF1872" s="15"/>
      <c r="AG1872" s="15"/>
      <c r="AH1872" s="46" t="str">
        <f>IF(Table1[[#This Row],[Posting Date]]&lt;&gt;"","GJ-"&amp;CountryID,"")</f>
        <v/>
      </c>
      <c r="AI1872" s="59" t="str">
        <f>IF(Table1[[#This Row],[Posting Date]]&lt;&gt;"",Table1[[#This Row],[Posting Date]],"")</f>
        <v/>
      </c>
      <c r="AJ1872" s="46"/>
      <c r="AK1872" s="46" t="str">
        <f>IF(Table1[[#This Row],[Description]]&lt;&gt;"",Table1[[#This Row],[Description]],"")</f>
        <v/>
      </c>
      <c r="AL1872" s="46" t="str">
        <f>IF(Table1[[#This Row],[Posting Date]]&lt;&gt;"",Table1[[#This Row],[Reference Number]],"")</f>
        <v/>
      </c>
      <c r="AM1872" s="46" t="str">
        <f>TRIM(Table1[[#This Row],[Line '#]])</f>
        <v/>
      </c>
      <c r="AN1872" s="46" t="str">
        <f>TRIM(Table1[[#This Row],[Account]])</f>
        <v/>
      </c>
      <c r="AO1872" s="46" t="str">
        <f>IF(Table1[[#This Row],[Posting Date]]&lt;&gt;"",$D$5,"")</f>
        <v/>
      </c>
      <c r="AP1872" s="46" t="str">
        <f>TRIM(Table1[[#This Row],[Departments-Prgrams]])</f>
        <v/>
      </c>
      <c r="AQ1872" s="46" t="str">
        <f>TRIM(Table1[[#This Row],[Grant]])</f>
        <v/>
      </c>
      <c r="AR1872" s="46" t="str">
        <f>TRIM(Table1[[#This Row],[Staff ID]])</f>
        <v/>
      </c>
      <c r="AS1872" s="46" t="str">
        <f>IF(TRIM(Table1[[#This Row],[Budget Code]])=0,"",TRIM(Table1[[#This Row],[Budget Code]]))</f>
        <v/>
      </c>
      <c r="AT1872" s="46" t="str">
        <f>IF(Table1[[#This Row],[Line Description]]&lt;&gt;"",Table1[[#This Row],[Line Description]],"")</f>
        <v/>
      </c>
      <c r="AU1872" s="46" t="str">
        <f>IF(Table1[[#This Row],[Cur_Amount Debit]]&gt;0,ROUND(Table1[[#This Row],[Cur_Amount Debit]],2),"")</f>
        <v/>
      </c>
      <c r="AV1872" s="46" t="str">
        <f>IF(Table1[[#This Row],[Cur_Amount Credit]]&gt;0,ROUND(Table1[[#This Row],[Cur_Amount Credit]],2),"")</f>
        <v/>
      </c>
      <c r="AW1872" s="46" t="str">
        <f>LEFT(Table1[[#This Row],[Cur]],3)</f>
        <v/>
      </c>
      <c r="AX1872" s="59"/>
      <c r="AY1872" s="46"/>
      <c r="AZ1872" s="46" t="str">
        <f>IF(Table1[[#This Row],[Cur]]&lt;&gt;"",IF(Table1[[#This Row],[Cur]]="USD","",ExchangeRate),"")</f>
        <v/>
      </c>
      <c r="BA1872" s="46" t="str">
        <f>IF(Table1[[#This Row],[Grant]]&lt;&gt;"",VLOOKUP(Table1[[#This Row],[Grant]],Grants!B:D,3),"")</f>
        <v/>
      </c>
      <c r="BB1872" s="46" t="str">
        <f>TRIM(Table1[[#This Row],[Vendor ID]])</f>
        <v/>
      </c>
      <c r="BC1872">
        <f>IF(Table1[[#This Row],[Reference Number]]=Q1871,BC1871,BC1871+1)</f>
        <v>2</v>
      </c>
    </row>
    <row r="1873" spans="1:55" ht="11.25" hidden="1" customHeight="1">
      <c r="A1873" s="1"/>
      <c r="B1873" s="88" t="str">
        <f>IF(Table1[[#This Row],[Posting Date]]&lt;&gt;"",IF(Table1[[#This Row],[Reference Number]]=Q1872,B1872+1,1),"")</f>
        <v/>
      </c>
      <c r="C1873" s="61"/>
      <c r="D1873" s="61"/>
      <c r="E1873" s="218"/>
      <c r="F1873" s="143" t="str">
        <f>IFERROR(IF(VLOOKUP(Table1[[#This Row],[Budget Code Description]],Dimentions!$X$6:$AC$132,2,FALSE)="","",VLOOKUP(Table1[[#This Row],[Budget Code Description]],Dimentions!$X$6:$AC$132,2,FALSE)),"")</f>
        <v/>
      </c>
      <c r="G1873" s="143" t="str">
        <f>IFERROR(VLOOKUP(Table1[[#This Row],[Budget Code Description]],Dimentions!$X$6:$AC$132,3,FALSE),"")</f>
        <v/>
      </c>
      <c r="H1873" s="64" t="str">
        <f>IFERROR(VLOOKUP(Table1[[#This Row],[Account]],Dimentions!$S$6:$V$233,2,FALSE),"")</f>
        <v/>
      </c>
      <c r="I1873" s="62">
        <f>_xlfn.NUMBERVALUE(LEFT(Table1[[#This Row],[Account]],1))</f>
        <v>0</v>
      </c>
      <c r="J1873" s="62" t="str">
        <f>IFERROR(VLOOKUP(Table1[[#This Row],[Budget Code Description]],Table6[#All],7,FALSE),"")</f>
        <v/>
      </c>
      <c r="K1873" s="143" t="str">
        <f>IFERROR(VLOOKUP(Table1[[#This Row],[Budget Code Description]],Table6[#All],8,FALSE),"")</f>
        <v/>
      </c>
      <c r="L1873" s="63"/>
      <c r="M1873" s="65" t="str">
        <f>IFERROR(VLOOKUP(Table1[[#This Row],[Staff ID]],Table2[],2,FALSE),"")</f>
        <v/>
      </c>
      <c r="N1873" s="211" t="str">
        <f>IFERROR(IF(VLOOKUP(Table1[[#This Row],[Budget Code Description]],Dimentions!$X$6:$AC$97,4,FALSE)="","",VLOOKUP(Table1[[#This Row],[Budget Code Description]],Dimentions!$X$6:$AC$97,4,FALSE)),"")</f>
        <v/>
      </c>
      <c r="O1873" s="65" t="str">
        <f>IFERROR(VLOOKUP(Table1[[#This Row],[Vendor ID]],Table549[],2,FALSE),"")</f>
        <v/>
      </c>
      <c r="P1873" s="63"/>
      <c r="Q1873" s="143" t="str">
        <f>IF(Table1[[#This Row],[Posting Date]]&lt;&gt;"",$D$9,"")</f>
        <v/>
      </c>
      <c r="R1873" s="159" t="str">
        <f>IF(Table1[[#This Row],[Posting Date]]&lt;&gt;"",$D$10,"")</f>
        <v/>
      </c>
      <c r="S1873" s="66"/>
      <c r="T1873" s="63"/>
      <c r="U1873" s="67"/>
      <c r="V1873" s="67"/>
      <c r="W1873" s="67" t="str">
        <f t="shared" si="29"/>
        <v/>
      </c>
      <c r="X1873" s="161" t="str">
        <f>IF(E1873="","",(IF(Table1[[#This Row],[Cur]]="USD",Table1[[#This Row],[Cur_Amount Debit]],Table1[[#This Row],[Cur_Amount Debit]]/Table1[[#This Row],[Exchange Rate]])))</f>
        <v/>
      </c>
      <c r="Y1873" s="161" t="str">
        <f>IF(E1873="","",(IF(Table1[[#This Row],[Cur]]="USD",Table1[[#This Row],[Cur_Amount Credit]],Table1[[#This Row],[Cur_Amount Credit]]/ExchangeRate)))</f>
        <v/>
      </c>
      <c r="Z1873" s="203" t="str">
        <f>IF(E1873="","",(Table1[[#This Row],[Debit USD]]-Table1[[#This Row],[Credit USD]]))</f>
        <v/>
      </c>
      <c r="AA1873" s="122"/>
      <c r="AB1873" s="1"/>
      <c r="AC1873" s="15"/>
      <c r="AD1873" s="15" t="str">
        <f>IF(AND(OR(Table1[[#This Row],[Account]]="15030",Table1[[#This Row],[Account]]="15035",Table1[[#This Row],[Account]]="20150"),Table1[[#This Row],[Vendor ID]]=""),1,"")</f>
        <v/>
      </c>
      <c r="AE1873" s="15"/>
      <c r="AF1873" s="15"/>
      <c r="AG1873" s="15"/>
      <c r="AH1873" s="46" t="str">
        <f>IF(Table1[[#This Row],[Posting Date]]&lt;&gt;"","GJ-"&amp;CountryID,"")</f>
        <v/>
      </c>
      <c r="AI1873" s="59" t="str">
        <f>IF(Table1[[#This Row],[Posting Date]]&lt;&gt;"",Table1[[#This Row],[Posting Date]],"")</f>
        <v/>
      </c>
      <c r="AJ1873" s="46"/>
      <c r="AK1873" s="46" t="str">
        <f>IF(Table1[[#This Row],[Description]]&lt;&gt;"",Table1[[#This Row],[Description]],"")</f>
        <v/>
      </c>
      <c r="AL1873" s="46" t="str">
        <f>IF(Table1[[#This Row],[Posting Date]]&lt;&gt;"",Table1[[#This Row],[Reference Number]],"")</f>
        <v/>
      </c>
      <c r="AM1873" s="46" t="str">
        <f>TRIM(Table1[[#This Row],[Line '#]])</f>
        <v/>
      </c>
      <c r="AN1873" s="46" t="str">
        <f>TRIM(Table1[[#This Row],[Account]])</f>
        <v/>
      </c>
      <c r="AO1873" s="46" t="str">
        <f>IF(Table1[[#This Row],[Posting Date]]&lt;&gt;"",$D$5,"")</f>
        <v/>
      </c>
      <c r="AP1873" s="46" t="str">
        <f>TRIM(Table1[[#This Row],[Departments-Prgrams]])</f>
        <v/>
      </c>
      <c r="AQ1873" s="46" t="str">
        <f>TRIM(Table1[[#This Row],[Grant]])</f>
        <v/>
      </c>
      <c r="AR1873" s="46" t="str">
        <f>TRIM(Table1[[#This Row],[Staff ID]])</f>
        <v/>
      </c>
      <c r="AS1873" s="46" t="str">
        <f>IF(TRIM(Table1[[#This Row],[Budget Code]])=0,"",TRIM(Table1[[#This Row],[Budget Code]]))</f>
        <v/>
      </c>
      <c r="AT1873" s="46" t="str">
        <f>IF(Table1[[#This Row],[Line Description]]&lt;&gt;"",Table1[[#This Row],[Line Description]],"")</f>
        <v/>
      </c>
      <c r="AU1873" s="46" t="str">
        <f>IF(Table1[[#This Row],[Cur_Amount Debit]]&gt;0,ROUND(Table1[[#This Row],[Cur_Amount Debit]],2),"")</f>
        <v/>
      </c>
      <c r="AV1873" s="46" t="str">
        <f>IF(Table1[[#This Row],[Cur_Amount Credit]]&gt;0,ROUND(Table1[[#This Row],[Cur_Amount Credit]],2),"")</f>
        <v/>
      </c>
      <c r="AW1873" s="46" t="str">
        <f>LEFT(Table1[[#This Row],[Cur]],3)</f>
        <v/>
      </c>
      <c r="AX1873" s="59"/>
      <c r="AY1873" s="46"/>
      <c r="AZ1873" s="46" t="str">
        <f>IF(Table1[[#This Row],[Cur]]&lt;&gt;"",IF(Table1[[#This Row],[Cur]]="USD","",ExchangeRate),"")</f>
        <v/>
      </c>
      <c r="BA1873" s="46" t="str">
        <f>IF(Table1[[#This Row],[Grant]]&lt;&gt;"",VLOOKUP(Table1[[#This Row],[Grant]],Grants!B:D,3),"")</f>
        <v/>
      </c>
      <c r="BB1873" s="46" t="str">
        <f>TRIM(Table1[[#This Row],[Vendor ID]])</f>
        <v/>
      </c>
      <c r="BC1873">
        <f>IF(Table1[[#This Row],[Reference Number]]=Q1872,BC1872,BC1872+1)</f>
        <v>2</v>
      </c>
    </row>
    <row r="1874" spans="1:55" ht="11.25" hidden="1" customHeight="1">
      <c r="A1874" s="1"/>
      <c r="B1874" s="88" t="str">
        <f>IF(Table1[[#This Row],[Posting Date]]&lt;&gt;"",IF(Table1[[#This Row],[Reference Number]]=Q1873,B1873+1,1),"")</f>
        <v/>
      </c>
      <c r="C1874" s="61"/>
      <c r="D1874" s="61"/>
      <c r="E1874" s="218"/>
      <c r="F1874" s="143" t="str">
        <f>IFERROR(IF(VLOOKUP(Table1[[#This Row],[Budget Code Description]],Dimentions!$X$6:$AC$132,2,FALSE)="","",VLOOKUP(Table1[[#This Row],[Budget Code Description]],Dimentions!$X$6:$AC$132,2,FALSE)),"")</f>
        <v/>
      </c>
      <c r="G1874" s="143" t="str">
        <f>IFERROR(VLOOKUP(Table1[[#This Row],[Budget Code Description]],Dimentions!$X$6:$AC$132,3,FALSE),"")</f>
        <v/>
      </c>
      <c r="H1874" s="64" t="str">
        <f>IFERROR(VLOOKUP(Table1[[#This Row],[Account]],Dimentions!$S$6:$V$233,2,FALSE),"")</f>
        <v/>
      </c>
      <c r="I1874" s="62">
        <f>_xlfn.NUMBERVALUE(LEFT(Table1[[#This Row],[Account]],1))</f>
        <v>0</v>
      </c>
      <c r="J1874" s="62" t="str">
        <f>IFERROR(VLOOKUP(Table1[[#This Row],[Budget Code Description]],Table6[#All],7,FALSE),"")</f>
        <v/>
      </c>
      <c r="K1874" s="143" t="str">
        <f>IFERROR(VLOOKUP(Table1[[#This Row],[Budget Code Description]],Table6[#All],8,FALSE),"")</f>
        <v/>
      </c>
      <c r="L1874" s="63"/>
      <c r="M1874" s="65" t="str">
        <f>IFERROR(VLOOKUP(Table1[[#This Row],[Staff ID]],Table2[],2,FALSE),"")</f>
        <v/>
      </c>
      <c r="N1874" s="211" t="str">
        <f>IFERROR(IF(VLOOKUP(Table1[[#This Row],[Budget Code Description]],Dimentions!$X$6:$AC$97,4,FALSE)="","",VLOOKUP(Table1[[#This Row],[Budget Code Description]],Dimentions!$X$6:$AC$97,4,FALSE)),"")</f>
        <v/>
      </c>
      <c r="O1874" s="65" t="str">
        <f>IFERROR(VLOOKUP(Table1[[#This Row],[Vendor ID]],Table549[],2,FALSE),"")</f>
        <v/>
      </c>
      <c r="P1874" s="63"/>
      <c r="Q1874" s="143" t="str">
        <f>IF(Table1[[#This Row],[Posting Date]]&lt;&gt;"",$D$9,"")</f>
        <v/>
      </c>
      <c r="R1874" s="159" t="str">
        <f>IF(Table1[[#This Row],[Posting Date]]&lt;&gt;"",$D$10,"")</f>
        <v/>
      </c>
      <c r="S1874" s="66"/>
      <c r="T1874" s="63"/>
      <c r="U1874" s="67"/>
      <c r="V1874" s="67"/>
      <c r="W1874" s="67" t="str">
        <f t="shared" si="29"/>
        <v/>
      </c>
      <c r="X1874" s="161" t="str">
        <f>IF(E1874="","",(IF(Table1[[#This Row],[Cur]]="USD",Table1[[#This Row],[Cur_Amount Debit]],Table1[[#This Row],[Cur_Amount Debit]]/Table1[[#This Row],[Exchange Rate]])))</f>
        <v/>
      </c>
      <c r="Y1874" s="161" t="str">
        <f>IF(E1874="","",(IF(Table1[[#This Row],[Cur]]="USD",Table1[[#This Row],[Cur_Amount Credit]],Table1[[#This Row],[Cur_Amount Credit]]/ExchangeRate)))</f>
        <v/>
      </c>
      <c r="Z1874" s="203" t="str">
        <f>IF(E1874="","",(Table1[[#This Row],[Debit USD]]-Table1[[#This Row],[Credit USD]]))</f>
        <v/>
      </c>
      <c r="AA1874" s="122"/>
      <c r="AB1874" s="1"/>
      <c r="AC1874" s="15"/>
      <c r="AD1874" s="15" t="str">
        <f>IF(AND(OR(Table1[[#This Row],[Account]]="15030",Table1[[#This Row],[Account]]="15035",Table1[[#This Row],[Account]]="20150"),Table1[[#This Row],[Vendor ID]]=""),1,"")</f>
        <v/>
      </c>
      <c r="AE1874" s="15"/>
      <c r="AF1874" s="15"/>
      <c r="AG1874" s="15"/>
      <c r="AH1874" s="46" t="str">
        <f>IF(Table1[[#This Row],[Posting Date]]&lt;&gt;"","GJ-"&amp;CountryID,"")</f>
        <v/>
      </c>
      <c r="AI1874" s="59" t="str">
        <f>IF(Table1[[#This Row],[Posting Date]]&lt;&gt;"",Table1[[#This Row],[Posting Date]],"")</f>
        <v/>
      </c>
      <c r="AJ1874" s="46"/>
      <c r="AK1874" s="46" t="str">
        <f>IF(Table1[[#This Row],[Description]]&lt;&gt;"",Table1[[#This Row],[Description]],"")</f>
        <v/>
      </c>
      <c r="AL1874" s="46" t="str">
        <f>IF(Table1[[#This Row],[Posting Date]]&lt;&gt;"",Table1[[#This Row],[Reference Number]],"")</f>
        <v/>
      </c>
      <c r="AM1874" s="46" t="str">
        <f>TRIM(Table1[[#This Row],[Line '#]])</f>
        <v/>
      </c>
      <c r="AN1874" s="46" t="str">
        <f>TRIM(Table1[[#This Row],[Account]])</f>
        <v/>
      </c>
      <c r="AO1874" s="46" t="str">
        <f>IF(Table1[[#This Row],[Posting Date]]&lt;&gt;"",$D$5,"")</f>
        <v/>
      </c>
      <c r="AP1874" s="46" t="str">
        <f>TRIM(Table1[[#This Row],[Departments-Prgrams]])</f>
        <v/>
      </c>
      <c r="AQ1874" s="46" t="str">
        <f>TRIM(Table1[[#This Row],[Grant]])</f>
        <v/>
      </c>
      <c r="AR1874" s="46" t="str">
        <f>TRIM(Table1[[#This Row],[Staff ID]])</f>
        <v/>
      </c>
      <c r="AS1874" s="46" t="str">
        <f>IF(TRIM(Table1[[#This Row],[Budget Code]])=0,"",TRIM(Table1[[#This Row],[Budget Code]]))</f>
        <v/>
      </c>
      <c r="AT1874" s="46" t="str">
        <f>IF(Table1[[#This Row],[Line Description]]&lt;&gt;"",Table1[[#This Row],[Line Description]],"")</f>
        <v/>
      </c>
      <c r="AU1874" s="46" t="str">
        <f>IF(Table1[[#This Row],[Cur_Amount Debit]]&gt;0,ROUND(Table1[[#This Row],[Cur_Amount Debit]],2),"")</f>
        <v/>
      </c>
      <c r="AV1874" s="46" t="str">
        <f>IF(Table1[[#This Row],[Cur_Amount Credit]]&gt;0,ROUND(Table1[[#This Row],[Cur_Amount Credit]],2),"")</f>
        <v/>
      </c>
      <c r="AW1874" s="46" t="str">
        <f>LEFT(Table1[[#This Row],[Cur]],3)</f>
        <v/>
      </c>
      <c r="AX1874" s="59"/>
      <c r="AY1874" s="46"/>
      <c r="AZ1874" s="46" t="str">
        <f>IF(Table1[[#This Row],[Cur]]&lt;&gt;"",IF(Table1[[#This Row],[Cur]]="USD","",ExchangeRate),"")</f>
        <v/>
      </c>
      <c r="BA1874" s="46" t="str">
        <f>IF(Table1[[#This Row],[Grant]]&lt;&gt;"",VLOOKUP(Table1[[#This Row],[Grant]],Grants!B:D,3),"")</f>
        <v/>
      </c>
      <c r="BB1874" s="46" t="str">
        <f>TRIM(Table1[[#This Row],[Vendor ID]])</f>
        <v/>
      </c>
      <c r="BC1874">
        <f>IF(Table1[[#This Row],[Reference Number]]=Q1873,BC1873,BC1873+1)</f>
        <v>2</v>
      </c>
    </row>
    <row r="1875" spans="1:55" ht="11.25" hidden="1" customHeight="1">
      <c r="A1875" s="1"/>
      <c r="B1875" s="88" t="str">
        <f>IF(Table1[[#This Row],[Posting Date]]&lt;&gt;"",IF(Table1[[#This Row],[Reference Number]]=Q1874,B1874+1,1),"")</f>
        <v/>
      </c>
      <c r="C1875" s="61"/>
      <c r="D1875" s="61"/>
      <c r="E1875" s="218"/>
      <c r="F1875" s="143" t="str">
        <f>IFERROR(IF(VLOOKUP(Table1[[#This Row],[Budget Code Description]],Dimentions!$X$6:$AC$132,2,FALSE)="","",VLOOKUP(Table1[[#This Row],[Budget Code Description]],Dimentions!$X$6:$AC$132,2,FALSE)),"")</f>
        <v/>
      </c>
      <c r="G1875" s="143" t="str">
        <f>IFERROR(VLOOKUP(Table1[[#This Row],[Budget Code Description]],Dimentions!$X$6:$AC$132,3,FALSE),"")</f>
        <v/>
      </c>
      <c r="H1875" s="64" t="str">
        <f>IFERROR(VLOOKUP(Table1[[#This Row],[Account]],Dimentions!$S$6:$V$233,2,FALSE),"")</f>
        <v/>
      </c>
      <c r="I1875" s="62">
        <f>_xlfn.NUMBERVALUE(LEFT(Table1[[#This Row],[Account]],1))</f>
        <v>0</v>
      </c>
      <c r="J1875" s="62" t="str">
        <f>IFERROR(VLOOKUP(Table1[[#This Row],[Budget Code Description]],Table6[#All],7,FALSE),"")</f>
        <v/>
      </c>
      <c r="K1875" s="143" t="str">
        <f>IFERROR(VLOOKUP(Table1[[#This Row],[Budget Code Description]],Table6[#All],8,FALSE),"")</f>
        <v/>
      </c>
      <c r="L1875" s="63"/>
      <c r="M1875" s="65" t="str">
        <f>IFERROR(VLOOKUP(Table1[[#This Row],[Staff ID]],Table2[],2,FALSE),"")</f>
        <v/>
      </c>
      <c r="N1875" s="211" t="str">
        <f>IFERROR(IF(VLOOKUP(Table1[[#This Row],[Budget Code Description]],Dimentions!$X$6:$AC$97,4,FALSE)="","",VLOOKUP(Table1[[#This Row],[Budget Code Description]],Dimentions!$X$6:$AC$97,4,FALSE)),"")</f>
        <v/>
      </c>
      <c r="O1875" s="65" t="str">
        <f>IFERROR(VLOOKUP(Table1[[#This Row],[Vendor ID]],Table549[],2,FALSE),"")</f>
        <v/>
      </c>
      <c r="P1875" s="63"/>
      <c r="Q1875" s="143" t="str">
        <f>IF(Table1[[#This Row],[Posting Date]]&lt;&gt;"",$D$9,"")</f>
        <v/>
      </c>
      <c r="R1875" s="159" t="str">
        <f>IF(Table1[[#This Row],[Posting Date]]&lt;&gt;"",$D$10,"")</f>
        <v/>
      </c>
      <c r="S1875" s="66"/>
      <c r="T1875" s="63"/>
      <c r="U1875" s="67"/>
      <c r="V1875" s="67"/>
      <c r="W1875" s="67" t="str">
        <f t="shared" si="29"/>
        <v/>
      </c>
      <c r="X1875" s="161" t="str">
        <f>IF(E1875="","",(IF(Table1[[#This Row],[Cur]]="USD",Table1[[#This Row],[Cur_Amount Debit]],Table1[[#This Row],[Cur_Amount Debit]]/Table1[[#This Row],[Exchange Rate]])))</f>
        <v/>
      </c>
      <c r="Y1875" s="161" t="str">
        <f>IF(E1875="","",(IF(Table1[[#This Row],[Cur]]="USD",Table1[[#This Row],[Cur_Amount Credit]],Table1[[#This Row],[Cur_Amount Credit]]/ExchangeRate)))</f>
        <v/>
      </c>
      <c r="Z1875" s="203" t="str">
        <f>IF(E1875="","",(Table1[[#This Row],[Debit USD]]-Table1[[#This Row],[Credit USD]]))</f>
        <v/>
      </c>
      <c r="AA1875" s="122"/>
      <c r="AB1875" s="1"/>
      <c r="AC1875" s="15"/>
      <c r="AD1875" s="15" t="str">
        <f>IF(AND(OR(Table1[[#This Row],[Account]]="15030",Table1[[#This Row],[Account]]="15035",Table1[[#This Row],[Account]]="20150"),Table1[[#This Row],[Vendor ID]]=""),1,"")</f>
        <v/>
      </c>
      <c r="AE1875" s="15"/>
      <c r="AF1875" s="15"/>
      <c r="AG1875" s="15"/>
      <c r="AH1875" s="46" t="str">
        <f>IF(Table1[[#This Row],[Posting Date]]&lt;&gt;"","GJ-"&amp;CountryID,"")</f>
        <v/>
      </c>
      <c r="AI1875" s="59" t="str">
        <f>IF(Table1[[#This Row],[Posting Date]]&lt;&gt;"",Table1[[#This Row],[Posting Date]],"")</f>
        <v/>
      </c>
      <c r="AJ1875" s="46"/>
      <c r="AK1875" s="46" t="str">
        <f>IF(Table1[[#This Row],[Description]]&lt;&gt;"",Table1[[#This Row],[Description]],"")</f>
        <v/>
      </c>
      <c r="AL1875" s="46" t="str">
        <f>IF(Table1[[#This Row],[Posting Date]]&lt;&gt;"",Table1[[#This Row],[Reference Number]],"")</f>
        <v/>
      </c>
      <c r="AM1875" s="46" t="str">
        <f>TRIM(Table1[[#This Row],[Line '#]])</f>
        <v/>
      </c>
      <c r="AN1875" s="46" t="str">
        <f>TRIM(Table1[[#This Row],[Account]])</f>
        <v/>
      </c>
      <c r="AO1875" s="46" t="str">
        <f>IF(Table1[[#This Row],[Posting Date]]&lt;&gt;"",$D$5,"")</f>
        <v/>
      </c>
      <c r="AP1875" s="46" t="str">
        <f>TRIM(Table1[[#This Row],[Departments-Prgrams]])</f>
        <v/>
      </c>
      <c r="AQ1875" s="46" t="str">
        <f>TRIM(Table1[[#This Row],[Grant]])</f>
        <v/>
      </c>
      <c r="AR1875" s="46" t="str">
        <f>TRIM(Table1[[#This Row],[Staff ID]])</f>
        <v/>
      </c>
      <c r="AS1875" s="46" t="str">
        <f>IF(TRIM(Table1[[#This Row],[Budget Code]])=0,"",TRIM(Table1[[#This Row],[Budget Code]]))</f>
        <v/>
      </c>
      <c r="AT1875" s="46" t="str">
        <f>IF(Table1[[#This Row],[Line Description]]&lt;&gt;"",Table1[[#This Row],[Line Description]],"")</f>
        <v/>
      </c>
      <c r="AU1875" s="46" t="str">
        <f>IF(Table1[[#This Row],[Cur_Amount Debit]]&gt;0,ROUND(Table1[[#This Row],[Cur_Amount Debit]],2),"")</f>
        <v/>
      </c>
      <c r="AV1875" s="46" t="str">
        <f>IF(Table1[[#This Row],[Cur_Amount Credit]]&gt;0,ROUND(Table1[[#This Row],[Cur_Amount Credit]],2),"")</f>
        <v/>
      </c>
      <c r="AW1875" s="46" t="str">
        <f>LEFT(Table1[[#This Row],[Cur]],3)</f>
        <v/>
      </c>
      <c r="AX1875" s="59"/>
      <c r="AY1875" s="46"/>
      <c r="AZ1875" s="46" t="str">
        <f>IF(Table1[[#This Row],[Cur]]&lt;&gt;"",IF(Table1[[#This Row],[Cur]]="USD","",ExchangeRate),"")</f>
        <v/>
      </c>
      <c r="BA1875" s="46" t="str">
        <f>IF(Table1[[#This Row],[Grant]]&lt;&gt;"",VLOOKUP(Table1[[#This Row],[Grant]],Grants!B:D,3),"")</f>
        <v/>
      </c>
      <c r="BB1875" s="46" t="str">
        <f>TRIM(Table1[[#This Row],[Vendor ID]])</f>
        <v/>
      </c>
      <c r="BC1875">
        <f>IF(Table1[[#This Row],[Reference Number]]=Q1874,BC1874,BC1874+1)</f>
        <v>2</v>
      </c>
    </row>
    <row r="1876" spans="1:55" ht="11.25" hidden="1" customHeight="1">
      <c r="A1876" s="1"/>
      <c r="B1876" s="88" t="str">
        <f>IF(Table1[[#This Row],[Posting Date]]&lt;&gt;"",IF(Table1[[#This Row],[Reference Number]]=Q1875,B1875+1,1),"")</f>
        <v/>
      </c>
      <c r="C1876" s="61"/>
      <c r="D1876" s="61"/>
      <c r="E1876" s="218"/>
      <c r="F1876" s="143" t="str">
        <f>IFERROR(IF(VLOOKUP(Table1[[#This Row],[Budget Code Description]],Dimentions!$X$6:$AC$132,2,FALSE)="","",VLOOKUP(Table1[[#This Row],[Budget Code Description]],Dimentions!$X$6:$AC$132,2,FALSE)),"")</f>
        <v/>
      </c>
      <c r="G1876" s="143" t="str">
        <f>IFERROR(VLOOKUP(Table1[[#This Row],[Budget Code Description]],Dimentions!$X$6:$AC$132,3,FALSE),"")</f>
        <v/>
      </c>
      <c r="H1876" s="64" t="str">
        <f>IFERROR(VLOOKUP(Table1[[#This Row],[Account]],Dimentions!$S$6:$V$233,2,FALSE),"")</f>
        <v/>
      </c>
      <c r="I1876" s="62">
        <f>_xlfn.NUMBERVALUE(LEFT(Table1[[#This Row],[Account]],1))</f>
        <v>0</v>
      </c>
      <c r="J1876" s="62" t="str">
        <f>IFERROR(VLOOKUP(Table1[[#This Row],[Budget Code Description]],Table6[#All],7,FALSE),"")</f>
        <v/>
      </c>
      <c r="K1876" s="143" t="str">
        <f>IFERROR(VLOOKUP(Table1[[#This Row],[Budget Code Description]],Table6[#All],8,FALSE),"")</f>
        <v/>
      </c>
      <c r="L1876" s="63"/>
      <c r="M1876" s="65" t="str">
        <f>IFERROR(VLOOKUP(Table1[[#This Row],[Staff ID]],Table2[],2,FALSE),"")</f>
        <v/>
      </c>
      <c r="N1876" s="211" t="str">
        <f>IFERROR(IF(VLOOKUP(Table1[[#This Row],[Budget Code Description]],Dimentions!$X$6:$AC$97,4,FALSE)="","",VLOOKUP(Table1[[#This Row],[Budget Code Description]],Dimentions!$X$6:$AC$97,4,FALSE)),"")</f>
        <v/>
      </c>
      <c r="O1876" s="65" t="str">
        <f>IFERROR(VLOOKUP(Table1[[#This Row],[Vendor ID]],Table549[],2,FALSE),"")</f>
        <v/>
      </c>
      <c r="P1876" s="63"/>
      <c r="Q1876" s="143" t="str">
        <f>IF(Table1[[#This Row],[Posting Date]]&lt;&gt;"",$D$9,"")</f>
        <v/>
      </c>
      <c r="R1876" s="159" t="str">
        <f>IF(Table1[[#This Row],[Posting Date]]&lt;&gt;"",$D$10,"")</f>
        <v/>
      </c>
      <c r="S1876" s="66"/>
      <c r="T1876" s="63"/>
      <c r="U1876" s="67"/>
      <c r="V1876" s="67"/>
      <c r="W1876" s="67" t="str">
        <f t="shared" si="29"/>
        <v/>
      </c>
      <c r="X1876" s="161" t="str">
        <f>IF(E1876="","",(IF(Table1[[#This Row],[Cur]]="USD",Table1[[#This Row],[Cur_Amount Debit]],Table1[[#This Row],[Cur_Amount Debit]]/Table1[[#This Row],[Exchange Rate]])))</f>
        <v/>
      </c>
      <c r="Y1876" s="161" t="str">
        <f>IF(E1876="","",(IF(Table1[[#This Row],[Cur]]="USD",Table1[[#This Row],[Cur_Amount Credit]],Table1[[#This Row],[Cur_Amount Credit]]/ExchangeRate)))</f>
        <v/>
      </c>
      <c r="Z1876" s="203" t="str">
        <f>IF(E1876="","",(Table1[[#This Row],[Debit USD]]-Table1[[#This Row],[Credit USD]]))</f>
        <v/>
      </c>
      <c r="AA1876" s="122"/>
      <c r="AB1876" s="1"/>
      <c r="AC1876" s="15"/>
      <c r="AD1876" s="15" t="str">
        <f>IF(AND(OR(Table1[[#This Row],[Account]]="15030",Table1[[#This Row],[Account]]="15035",Table1[[#This Row],[Account]]="20150"),Table1[[#This Row],[Vendor ID]]=""),1,"")</f>
        <v/>
      </c>
      <c r="AE1876" s="15"/>
      <c r="AF1876" s="15"/>
      <c r="AG1876" s="15"/>
      <c r="AH1876" s="46" t="str">
        <f>IF(Table1[[#This Row],[Posting Date]]&lt;&gt;"","GJ-"&amp;CountryID,"")</f>
        <v/>
      </c>
      <c r="AI1876" s="59" t="str">
        <f>IF(Table1[[#This Row],[Posting Date]]&lt;&gt;"",Table1[[#This Row],[Posting Date]],"")</f>
        <v/>
      </c>
      <c r="AJ1876" s="46"/>
      <c r="AK1876" s="46" t="str">
        <f>IF(Table1[[#This Row],[Description]]&lt;&gt;"",Table1[[#This Row],[Description]],"")</f>
        <v/>
      </c>
      <c r="AL1876" s="46" t="str">
        <f>IF(Table1[[#This Row],[Posting Date]]&lt;&gt;"",Table1[[#This Row],[Reference Number]],"")</f>
        <v/>
      </c>
      <c r="AM1876" s="46" t="str">
        <f>TRIM(Table1[[#This Row],[Line '#]])</f>
        <v/>
      </c>
      <c r="AN1876" s="46" t="str">
        <f>TRIM(Table1[[#This Row],[Account]])</f>
        <v/>
      </c>
      <c r="AO1876" s="46" t="str">
        <f>IF(Table1[[#This Row],[Posting Date]]&lt;&gt;"",$D$5,"")</f>
        <v/>
      </c>
      <c r="AP1876" s="46" t="str">
        <f>TRIM(Table1[[#This Row],[Departments-Prgrams]])</f>
        <v/>
      </c>
      <c r="AQ1876" s="46" t="str">
        <f>TRIM(Table1[[#This Row],[Grant]])</f>
        <v/>
      </c>
      <c r="AR1876" s="46" t="str">
        <f>TRIM(Table1[[#This Row],[Staff ID]])</f>
        <v/>
      </c>
      <c r="AS1876" s="46" t="str">
        <f>IF(TRIM(Table1[[#This Row],[Budget Code]])=0,"",TRIM(Table1[[#This Row],[Budget Code]]))</f>
        <v/>
      </c>
      <c r="AT1876" s="46" t="str">
        <f>IF(Table1[[#This Row],[Line Description]]&lt;&gt;"",Table1[[#This Row],[Line Description]],"")</f>
        <v/>
      </c>
      <c r="AU1876" s="46" t="str">
        <f>IF(Table1[[#This Row],[Cur_Amount Debit]]&gt;0,ROUND(Table1[[#This Row],[Cur_Amount Debit]],2),"")</f>
        <v/>
      </c>
      <c r="AV1876" s="46" t="str">
        <f>IF(Table1[[#This Row],[Cur_Amount Credit]]&gt;0,ROUND(Table1[[#This Row],[Cur_Amount Credit]],2),"")</f>
        <v/>
      </c>
      <c r="AW1876" s="46" t="str">
        <f>LEFT(Table1[[#This Row],[Cur]],3)</f>
        <v/>
      </c>
      <c r="AX1876" s="59"/>
      <c r="AY1876" s="46"/>
      <c r="AZ1876" s="46" t="str">
        <f>IF(Table1[[#This Row],[Cur]]&lt;&gt;"",IF(Table1[[#This Row],[Cur]]="USD","",ExchangeRate),"")</f>
        <v/>
      </c>
      <c r="BA1876" s="46" t="str">
        <f>IF(Table1[[#This Row],[Grant]]&lt;&gt;"",VLOOKUP(Table1[[#This Row],[Grant]],Grants!B:D,3),"")</f>
        <v/>
      </c>
      <c r="BB1876" s="46" t="str">
        <f>TRIM(Table1[[#This Row],[Vendor ID]])</f>
        <v/>
      </c>
      <c r="BC1876">
        <f>IF(Table1[[#This Row],[Reference Number]]=Q1875,BC1875,BC1875+1)</f>
        <v>2</v>
      </c>
    </row>
    <row r="1877" spans="1:55" ht="11.25" hidden="1" customHeight="1">
      <c r="A1877" s="1"/>
      <c r="B1877" s="88" t="str">
        <f>IF(Table1[[#This Row],[Posting Date]]&lt;&gt;"",IF(Table1[[#This Row],[Reference Number]]=Q1876,B1876+1,1),"")</f>
        <v/>
      </c>
      <c r="C1877" s="61"/>
      <c r="D1877" s="61"/>
      <c r="E1877" s="218"/>
      <c r="F1877" s="143" t="str">
        <f>IFERROR(IF(VLOOKUP(Table1[[#This Row],[Budget Code Description]],Dimentions!$X$6:$AC$132,2,FALSE)="","",VLOOKUP(Table1[[#This Row],[Budget Code Description]],Dimentions!$X$6:$AC$132,2,FALSE)),"")</f>
        <v/>
      </c>
      <c r="G1877" s="143" t="str">
        <f>IFERROR(VLOOKUP(Table1[[#This Row],[Budget Code Description]],Dimentions!$X$6:$AC$132,3,FALSE),"")</f>
        <v/>
      </c>
      <c r="H1877" s="64" t="str">
        <f>IFERROR(VLOOKUP(Table1[[#This Row],[Account]],Dimentions!$S$6:$V$233,2,FALSE),"")</f>
        <v/>
      </c>
      <c r="I1877" s="62">
        <f>_xlfn.NUMBERVALUE(LEFT(Table1[[#This Row],[Account]],1))</f>
        <v>0</v>
      </c>
      <c r="J1877" s="62" t="str">
        <f>IFERROR(VLOOKUP(Table1[[#This Row],[Budget Code Description]],Table6[#All],7,FALSE),"")</f>
        <v/>
      </c>
      <c r="K1877" s="143" t="str">
        <f>IFERROR(VLOOKUP(Table1[[#This Row],[Budget Code Description]],Table6[#All],8,FALSE),"")</f>
        <v/>
      </c>
      <c r="L1877" s="63"/>
      <c r="M1877" s="65" t="str">
        <f>IFERROR(VLOOKUP(Table1[[#This Row],[Staff ID]],Table2[],2,FALSE),"")</f>
        <v/>
      </c>
      <c r="N1877" s="211" t="str">
        <f>IFERROR(IF(VLOOKUP(Table1[[#This Row],[Budget Code Description]],Dimentions!$X$6:$AC$97,4,FALSE)="","",VLOOKUP(Table1[[#This Row],[Budget Code Description]],Dimentions!$X$6:$AC$97,4,FALSE)),"")</f>
        <v/>
      </c>
      <c r="O1877" s="65" t="str">
        <f>IFERROR(VLOOKUP(Table1[[#This Row],[Vendor ID]],Table549[],2,FALSE),"")</f>
        <v/>
      </c>
      <c r="P1877" s="63"/>
      <c r="Q1877" s="143" t="str">
        <f>IF(Table1[[#This Row],[Posting Date]]&lt;&gt;"",$D$9,"")</f>
        <v/>
      </c>
      <c r="R1877" s="159" t="str">
        <f>IF(Table1[[#This Row],[Posting Date]]&lt;&gt;"",$D$10,"")</f>
        <v/>
      </c>
      <c r="S1877" s="66"/>
      <c r="T1877" s="63"/>
      <c r="U1877" s="67"/>
      <c r="V1877" s="67"/>
      <c r="W1877" s="67" t="str">
        <f t="shared" si="29"/>
        <v/>
      </c>
      <c r="X1877" s="161" t="str">
        <f>IF(E1877="","",(IF(Table1[[#This Row],[Cur]]="USD",Table1[[#This Row],[Cur_Amount Debit]],Table1[[#This Row],[Cur_Amount Debit]]/Table1[[#This Row],[Exchange Rate]])))</f>
        <v/>
      </c>
      <c r="Y1877" s="161" t="str">
        <f>IF(E1877="","",(IF(Table1[[#This Row],[Cur]]="USD",Table1[[#This Row],[Cur_Amount Credit]],Table1[[#This Row],[Cur_Amount Credit]]/ExchangeRate)))</f>
        <v/>
      </c>
      <c r="Z1877" s="203" t="str">
        <f>IF(E1877="","",(Table1[[#This Row],[Debit USD]]-Table1[[#This Row],[Credit USD]]))</f>
        <v/>
      </c>
      <c r="AA1877" s="122"/>
      <c r="AB1877" s="1"/>
      <c r="AC1877" s="15"/>
      <c r="AD1877" s="15" t="str">
        <f>IF(AND(OR(Table1[[#This Row],[Account]]="15030",Table1[[#This Row],[Account]]="15035",Table1[[#This Row],[Account]]="20150"),Table1[[#This Row],[Vendor ID]]=""),1,"")</f>
        <v/>
      </c>
      <c r="AE1877" s="15"/>
      <c r="AF1877" s="15"/>
      <c r="AG1877" s="15"/>
      <c r="AH1877" s="46" t="str">
        <f>IF(Table1[[#This Row],[Posting Date]]&lt;&gt;"","GJ-"&amp;CountryID,"")</f>
        <v/>
      </c>
      <c r="AI1877" s="59" t="str">
        <f>IF(Table1[[#This Row],[Posting Date]]&lt;&gt;"",Table1[[#This Row],[Posting Date]],"")</f>
        <v/>
      </c>
      <c r="AJ1877" s="46"/>
      <c r="AK1877" s="46" t="str">
        <f>IF(Table1[[#This Row],[Description]]&lt;&gt;"",Table1[[#This Row],[Description]],"")</f>
        <v/>
      </c>
      <c r="AL1877" s="46" t="str">
        <f>IF(Table1[[#This Row],[Posting Date]]&lt;&gt;"",Table1[[#This Row],[Reference Number]],"")</f>
        <v/>
      </c>
      <c r="AM1877" s="46" t="str">
        <f>TRIM(Table1[[#This Row],[Line '#]])</f>
        <v/>
      </c>
      <c r="AN1877" s="46" t="str">
        <f>TRIM(Table1[[#This Row],[Account]])</f>
        <v/>
      </c>
      <c r="AO1877" s="46" t="str">
        <f>IF(Table1[[#This Row],[Posting Date]]&lt;&gt;"",$D$5,"")</f>
        <v/>
      </c>
      <c r="AP1877" s="46" t="str">
        <f>TRIM(Table1[[#This Row],[Departments-Prgrams]])</f>
        <v/>
      </c>
      <c r="AQ1877" s="46" t="str">
        <f>TRIM(Table1[[#This Row],[Grant]])</f>
        <v/>
      </c>
      <c r="AR1877" s="46" t="str">
        <f>TRIM(Table1[[#This Row],[Staff ID]])</f>
        <v/>
      </c>
      <c r="AS1877" s="46" t="str">
        <f>IF(TRIM(Table1[[#This Row],[Budget Code]])=0,"",TRIM(Table1[[#This Row],[Budget Code]]))</f>
        <v/>
      </c>
      <c r="AT1877" s="46" t="str">
        <f>IF(Table1[[#This Row],[Line Description]]&lt;&gt;"",Table1[[#This Row],[Line Description]],"")</f>
        <v/>
      </c>
      <c r="AU1877" s="46" t="str">
        <f>IF(Table1[[#This Row],[Cur_Amount Debit]]&gt;0,ROUND(Table1[[#This Row],[Cur_Amount Debit]],2),"")</f>
        <v/>
      </c>
      <c r="AV1877" s="46" t="str">
        <f>IF(Table1[[#This Row],[Cur_Amount Credit]]&gt;0,ROUND(Table1[[#This Row],[Cur_Amount Credit]],2),"")</f>
        <v/>
      </c>
      <c r="AW1877" s="46" t="str">
        <f>LEFT(Table1[[#This Row],[Cur]],3)</f>
        <v/>
      </c>
      <c r="AX1877" s="59"/>
      <c r="AY1877" s="46"/>
      <c r="AZ1877" s="46" t="str">
        <f>IF(Table1[[#This Row],[Cur]]&lt;&gt;"",IF(Table1[[#This Row],[Cur]]="USD","",ExchangeRate),"")</f>
        <v/>
      </c>
      <c r="BA1877" s="46" t="str">
        <f>IF(Table1[[#This Row],[Grant]]&lt;&gt;"",VLOOKUP(Table1[[#This Row],[Grant]],Grants!B:D,3),"")</f>
        <v/>
      </c>
      <c r="BB1877" s="46" t="str">
        <f>TRIM(Table1[[#This Row],[Vendor ID]])</f>
        <v/>
      </c>
      <c r="BC1877">
        <f>IF(Table1[[#This Row],[Reference Number]]=Q1876,BC1876,BC1876+1)</f>
        <v>2</v>
      </c>
    </row>
    <row r="1878" spans="1:55" ht="11.25" hidden="1" customHeight="1">
      <c r="A1878" s="1"/>
      <c r="B1878" s="88" t="str">
        <f>IF(Table1[[#This Row],[Posting Date]]&lt;&gt;"",IF(Table1[[#This Row],[Reference Number]]=Q1877,B1877+1,1),"")</f>
        <v/>
      </c>
      <c r="C1878" s="61"/>
      <c r="D1878" s="61"/>
      <c r="E1878" s="218"/>
      <c r="F1878" s="143" t="str">
        <f>IFERROR(IF(VLOOKUP(Table1[[#This Row],[Budget Code Description]],Dimentions!$X$6:$AC$132,2,FALSE)="","",VLOOKUP(Table1[[#This Row],[Budget Code Description]],Dimentions!$X$6:$AC$132,2,FALSE)),"")</f>
        <v/>
      </c>
      <c r="G1878" s="143" t="str">
        <f>IFERROR(VLOOKUP(Table1[[#This Row],[Budget Code Description]],Dimentions!$X$6:$AC$132,3,FALSE),"")</f>
        <v/>
      </c>
      <c r="H1878" s="64" t="str">
        <f>IFERROR(VLOOKUP(Table1[[#This Row],[Account]],Dimentions!$S$6:$V$233,2,FALSE),"")</f>
        <v/>
      </c>
      <c r="I1878" s="62">
        <f>_xlfn.NUMBERVALUE(LEFT(Table1[[#This Row],[Account]],1))</f>
        <v>0</v>
      </c>
      <c r="J1878" s="62" t="str">
        <f>IFERROR(VLOOKUP(Table1[[#This Row],[Budget Code Description]],Table6[#All],7,FALSE),"")</f>
        <v/>
      </c>
      <c r="K1878" s="143" t="str">
        <f>IFERROR(VLOOKUP(Table1[[#This Row],[Budget Code Description]],Table6[#All],8,FALSE),"")</f>
        <v/>
      </c>
      <c r="L1878" s="63"/>
      <c r="M1878" s="65" t="str">
        <f>IFERROR(VLOOKUP(Table1[[#This Row],[Staff ID]],Table2[],2,FALSE),"")</f>
        <v/>
      </c>
      <c r="N1878" s="211" t="str">
        <f>IFERROR(IF(VLOOKUP(Table1[[#This Row],[Budget Code Description]],Dimentions!$X$6:$AC$97,4,FALSE)="","",VLOOKUP(Table1[[#This Row],[Budget Code Description]],Dimentions!$X$6:$AC$97,4,FALSE)),"")</f>
        <v/>
      </c>
      <c r="O1878" s="65" t="str">
        <f>IFERROR(VLOOKUP(Table1[[#This Row],[Vendor ID]],Table549[],2,FALSE),"")</f>
        <v/>
      </c>
      <c r="P1878" s="63"/>
      <c r="Q1878" s="143" t="str">
        <f>IF(Table1[[#This Row],[Posting Date]]&lt;&gt;"",$D$9,"")</f>
        <v/>
      </c>
      <c r="R1878" s="159" t="str">
        <f>IF(Table1[[#This Row],[Posting Date]]&lt;&gt;"",$D$10,"")</f>
        <v/>
      </c>
      <c r="S1878" s="66"/>
      <c r="T1878" s="63"/>
      <c r="U1878" s="67"/>
      <c r="V1878" s="67"/>
      <c r="W1878" s="67" t="str">
        <f t="shared" si="29"/>
        <v/>
      </c>
      <c r="X1878" s="161" t="str">
        <f>IF(E1878="","",(IF(Table1[[#This Row],[Cur]]="USD",Table1[[#This Row],[Cur_Amount Debit]],Table1[[#This Row],[Cur_Amount Debit]]/Table1[[#This Row],[Exchange Rate]])))</f>
        <v/>
      </c>
      <c r="Y1878" s="161" t="str">
        <f>IF(E1878="","",(IF(Table1[[#This Row],[Cur]]="USD",Table1[[#This Row],[Cur_Amount Credit]],Table1[[#This Row],[Cur_Amount Credit]]/ExchangeRate)))</f>
        <v/>
      </c>
      <c r="Z1878" s="203" t="str">
        <f>IF(E1878="","",(Table1[[#This Row],[Debit USD]]-Table1[[#This Row],[Credit USD]]))</f>
        <v/>
      </c>
      <c r="AA1878" s="122"/>
      <c r="AB1878" s="1"/>
      <c r="AC1878" s="15"/>
      <c r="AD1878" s="15" t="str">
        <f>IF(AND(OR(Table1[[#This Row],[Account]]="15030",Table1[[#This Row],[Account]]="15035",Table1[[#This Row],[Account]]="20150"),Table1[[#This Row],[Vendor ID]]=""),1,"")</f>
        <v/>
      </c>
      <c r="AE1878" s="15"/>
      <c r="AF1878" s="15"/>
      <c r="AG1878" s="15"/>
      <c r="AH1878" s="46" t="str">
        <f>IF(Table1[[#This Row],[Posting Date]]&lt;&gt;"","GJ-"&amp;CountryID,"")</f>
        <v/>
      </c>
      <c r="AI1878" s="59" t="str">
        <f>IF(Table1[[#This Row],[Posting Date]]&lt;&gt;"",Table1[[#This Row],[Posting Date]],"")</f>
        <v/>
      </c>
      <c r="AJ1878" s="46"/>
      <c r="AK1878" s="46" t="str">
        <f>IF(Table1[[#This Row],[Description]]&lt;&gt;"",Table1[[#This Row],[Description]],"")</f>
        <v/>
      </c>
      <c r="AL1878" s="46" t="str">
        <f>IF(Table1[[#This Row],[Posting Date]]&lt;&gt;"",Table1[[#This Row],[Reference Number]],"")</f>
        <v/>
      </c>
      <c r="AM1878" s="46" t="str">
        <f>TRIM(Table1[[#This Row],[Line '#]])</f>
        <v/>
      </c>
      <c r="AN1878" s="46" t="str">
        <f>TRIM(Table1[[#This Row],[Account]])</f>
        <v/>
      </c>
      <c r="AO1878" s="46" t="str">
        <f>IF(Table1[[#This Row],[Posting Date]]&lt;&gt;"",$D$5,"")</f>
        <v/>
      </c>
      <c r="AP1878" s="46" t="str">
        <f>TRIM(Table1[[#This Row],[Departments-Prgrams]])</f>
        <v/>
      </c>
      <c r="AQ1878" s="46" t="str">
        <f>TRIM(Table1[[#This Row],[Grant]])</f>
        <v/>
      </c>
      <c r="AR1878" s="46" t="str">
        <f>TRIM(Table1[[#This Row],[Staff ID]])</f>
        <v/>
      </c>
      <c r="AS1878" s="46" t="str">
        <f>IF(TRIM(Table1[[#This Row],[Budget Code]])=0,"",TRIM(Table1[[#This Row],[Budget Code]]))</f>
        <v/>
      </c>
      <c r="AT1878" s="46" t="str">
        <f>IF(Table1[[#This Row],[Line Description]]&lt;&gt;"",Table1[[#This Row],[Line Description]],"")</f>
        <v/>
      </c>
      <c r="AU1878" s="46" t="str">
        <f>IF(Table1[[#This Row],[Cur_Amount Debit]]&gt;0,ROUND(Table1[[#This Row],[Cur_Amount Debit]],2),"")</f>
        <v/>
      </c>
      <c r="AV1878" s="46" t="str">
        <f>IF(Table1[[#This Row],[Cur_Amount Credit]]&gt;0,ROUND(Table1[[#This Row],[Cur_Amount Credit]],2),"")</f>
        <v/>
      </c>
      <c r="AW1878" s="46" t="str">
        <f>LEFT(Table1[[#This Row],[Cur]],3)</f>
        <v/>
      </c>
      <c r="AX1878" s="59"/>
      <c r="AY1878" s="46"/>
      <c r="AZ1878" s="46" t="str">
        <f>IF(Table1[[#This Row],[Cur]]&lt;&gt;"",IF(Table1[[#This Row],[Cur]]="USD","",ExchangeRate),"")</f>
        <v/>
      </c>
      <c r="BA1878" s="46" t="str">
        <f>IF(Table1[[#This Row],[Grant]]&lt;&gt;"",VLOOKUP(Table1[[#This Row],[Grant]],Grants!B:D,3),"")</f>
        <v/>
      </c>
      <c r="BB1878" s="46" t="str">
        <f>TRIM(Table1[[#This Row],[Vendor ID]])</f>
        <v/>
      </c>
      <c r="BC1878">
        <f>IF(Table1[[#This Row],[Reference Number]]=Q1877,BC1877,BC1877+1)</f>
        <v>2</v>
      </c>
    </row>
    <row r="1879" spans="1:55" ht="11.25" hidden="1" customHeight="1">
      <c r="A1879" s="1"/>
      <c r="B1879" s="88" t="str">
        <f>IF(Table1[[#This Row],[Posting Date]]&lt;&gt;"",IF(Table1[[#This Row],[Reference Number]]=Q1878,B1878+1,1),"")</f>
        <v/>
      </c>
      <c r="C1879" s="61"/>
      <c r="D1879" s="61"/>
      <c r="E1879" s="218"/>
      <c r="F1879" s="143" t="str">
        <f>IFERROR(IF(VLOOKUP(Table1[[#This Row],[Budget Code Description]],Dimentions!$X$6:$AC$132,2,FALSE)="","",VLOOKUP(Table1[[#This Row],[Budget Code Description]],Dimentions!$X$6:$AC$132,2,FALSE)),"")</f>
        <v/>
      </c>
      <c r="G1879" s="143" t="str">
        <f>IFERROR(VLOOKUP(Table1[[#This Row],[Budget Code Description]],Dimentions!$X$6:$AC$132,3,FALSE),"")</f>
        <v/>
      </c>
      <c r="H1879" s="64" t="str">
        <f>IFERROR(VLOOKUP(Table1[[#This Row],[Account]],Dimentions!$S$6:$V$233,2,FALSE),"")</f>
        <v/>
      </c>
      <c r="I1879" s="62">
        <f>_xlfn.NUMBERVALUE(LEFT(Table1[[#This Row],[Account]],1))</f>
        <v>0</v>
      </c>
      <c r="J1879" s="62" t="str">
        <f>IFERROR(VLOOKUP(Table1[[#This Row],[Budget Code Description]],Table6[#All],7,FALSE),"")</f>
        <v/>
      </c>
      <c r="K1879" s="143" t="str">
        <f>IFERROR(VLOOKUP(Table1[[#This Row],[Budget Code Description]],Table6[#All],8,FALSE),"")</f>
        <v/>
      </c>
      <c r="L1879" s="63"/>
      <c r="M1879" s="65" t="str">
        <f>IFERROR(VLOOKUP(Table1[[#This Row],[Staff ID]],Table2[],2,FALSE),"")</f>
        <v/>
      </c>
      <c r="N1879" s="211" t="str">
        <f>IFERROR(IF(VLOOKUP(Table1[[#This Row],[Budget Code Description]],Dimentions!$X$6:$AC$97,4,FALSE)="","",VLOOKUP(Table1[[#This Row],[Budget Code Description]],Dimentions!$X$6:$AC$97,4,FALSE)),"")</f>
        <v/>
      </c>
      <c r="O1879" s="65" t="str">
        <f>IFERROR(VLOOKUP(Table1[[#This Row],[Vendor ID]],Table549[],2,FALSE),"")</f>
        <v/>
      </c>
      <c r="P1879" s="63"/>
      <c r="Q1879" s="143" t="str">
        <f>IF(Table1[[#This Row],[Posting Date]]&lt;&gt;"",$D$9,"")</f>
        <v/>
      </c>
      <c r="R1879" s="159" t="str">
        <f>IF(Table1[[#This Row],[Posting Date]]&lt;&gt;"",$D$10,"")</f>
        <v/>
      </c>
      <c r="S1879" s="66"/>
      <c r="T1879" s="63"/>
      <c r="U1879" s="67"/>
      <c r="V1879" s="67"/>
      <c r="W1879" s="67" t="str">
        <f t="shared" si="29"/>
        <v/>
      </c>
      <c r="X1879" s="161" t="str">
        <f>IF(E1879="","",(IF(Table1[[#This Row],[Cur]]="USD",Table1[[#This Row],[Cur_Amount Debit]],Table1[[#This Row],[Cur_Amount Debit]]/Table1[[#This Row],[Exchange Rate]])))</f>
        <v/>
      </c>
      <c r="Y1879" s="161" t="str">
        <f>IF(E1879="","",(IF(Table1[[#This Row],[Cur]]="USD",Table1[[#This Row],[Cur_Amount Credit]],Table1[[#This Row],[Cur_Amount Credit]]/ExchangeRate)))</f>
        <v/>
      </c>
      <c r="Z1879" s="203" t="str">
        <f>IF(E1879="","",(Table1[[#This Row],[Debit USD]]-Table1[[#This Row],[Credit USD]]))</f>
        <v/>
      </c>
      <c r="AA1879" s="122"/>
      <c r="AB1879" s="1"/>
      <c r="AC1879" s="15"/>
      <c r="AD1879" s="15" t="str">
        <f>IF(AND(OR(Table1[[#This Row],[Account]]="15030",Table1[[#This Row],[Account]]="15035",Table1[[#This Row],[Account]]="20150"),Table1[[#This Row],[Vendor ID]]=""),1,"")</f>
        <v/>
      </c>
      <c r="AE1879" s="15"/>
      <c r="AF1879" s="15"/>
      <c r="AG1879" s="15"/>
      <c r="AH1879" s="46" t="str">
        <f>IF(Table1[[#This Row],[Posting Date]]&lt;&gt;"","GJ-"&amp;CountryID,"")</f>
        <v/>
      </c>
      <c r="AI1879" s="59" t="str">
        <f>IF(Table1[[#This Row],[Posting Date]]&lt;&gt;"",Table1[[#This Row],[Posting Date]],"")</f>
        <v/>
      </c>
      <c r="AJ1879" s="46"/>
      <c r="AK1879" s="46" t="str">
        <f>IF(Table1[[#This Row],[Description]]&lt;&gt;"",Table1[[#This Row],[Description]],"")</f>
        <v/>
      </c>
      <c r="AL1879" s="46" t="str">
        <f>IF(Table1[[#This Row],[Posting Date]]&lt;&gt;"",Table1[[#This Row],[Reference Number]],"")</f>
        <v/>
      </c>
      <c r="AM1879" s="46" t="str">
        <f>TRIM(Table1[[#This Row],[Line '#]])</f>
        <v/>
      </c>
      <c r="AN1879" s="46" t="str">
        <f>TRIM(Table1[[#This Row],[Account]])</f>
        <v/>
      </c>
      <c r="AO1879" s="46" t="str">
        <f>IF(Table1[[#This Row],[Posting Date]]&lt;&gt;"",$D$5,"")</f>
        <v/>
      </c>
      <c r="AP1879" s="46" t="str">
        <f>TRIM(Table1[[#This Row],[Departments-Prgrams]])</f>
        <v/>
      </c>
      <c r="AQ1879" s="46" t="str">
        <f>TRIM(Table1[[#This Row],[Grant]])</f>
        <v/>
      </c>
      <c r="AR1879" s="46" t="str">
        <f>TRIM(Table1[[#This Row],[Staff ID]])</f>
        <v/>
      </c>
      <c r="AS1879" s="46" t="str">
        <f>IF(TRIM(Table1[[#This Row],[Budget Code]])=0,"",TRIM(Table1[[#This Row],[Budget Code]]))</f>
        <v/>
      </c>
      <c r="AT1879" s="46" t="str">
        <f>IF(Table1[[#This Row],[Line Description]]&lt;&gt;"",Table1[[#This Row],[Line Description]],"")</f>
        <v/>
      </c>
      <c r="AU1879" s="46" t="str">
        <f>IF(Table1[[#This Row],[Cur_Amount Debit]]&gt;0,ROUND(Table1[[#This Row],[Cur_Amount Debit]],2),"")</f>
        <v/>
      </c>
      <c r="AV1879" s="46" t="str">
        <f>IF(Table1[[#This Row],[Cur_Amount Credit]]&gt;0,ROUND(Table1[[#This Row],[Cur_Amount Credit]],2),"")</f>
        <v/>
      </c>
      <c r="AW1879" s="46" t="str">
        <f>LEFT(Table1[[#This Row],[Cur]],3)</f>
        <v/>
      </c>
      <c r="AX1879" s="59"/>
      <c r="AY1879" s="46"/>
      <c r="AZ1879" s="46" t="str">
        <f>IF(Table1[[#This Row],[Cur]]&lt;&gt;"",IF(Table1[[#This Row],[Cur]]="USD","",ExchangeRate),"")</f>
        <v/>
      </c>
      <c r="BA1879" s="46" t="str">
        <f>IF(Table1[[#This Row],[Grant]]&lt;&gt;"",VLOOKUP(Table1[[#This Row],[Grant]],Grants!B:D,3),"")</f>
        <v/>
      </c>
      <c r="BB1879" s="46" t="str">
        <f>TRIM(Table1[[#This Row],[Vendor ID]])</f>
        <v/>
      </c>
      <c r="BC1879">
        <f>IF(Table1[[#This Row],[Reference Number]]=Q1878,BC1878,BC1878+1)</f>
        <v>2</v>
      </c>
    </row>
    <row r="1880" spans="1:55" ht="11.25" hidden="1" customHeight="1">
      <c r="A1880" s="1"/>
      <c r="B1880" s="88" t="str">
        <f>IF(Table1[[#This Row],[Posting Date]]&lt;&gt;"",IF(Table1[[#This Row],[Reference Number]]=Q1879,B1879+1,1),"")</f>
        <v/>
      </c>
      <c r="C1880" s="61"/>
      <c r="D1880" s="61"/>
      <c r="E1880" s="218"/>
      <c r="F1880" s="143" t="str">
        <f>IFERROR(IF(VLOOKUP(Table1[[#This Row],[Budget Code Description]],Dimentions!$X$6:$AC$132,2,FALSE)="","",VLOOKUP(Table1[[#This Row],[Budget Code Description]],Dimentions!$X$6:$AC$132,2,FALSE)),"")</f>
        <v/>
      </c>
      <c r="G1880" s="143" t="str">
        <f>IFERROR(VLOOKUP(Table1[[#This Row],[Budget Code Description]],Dimentions!$X$6:$AC$132,3,FALSE),"")</f>
        <v/>
      </c>
      <c r="H1880" s="64" t="str">
        <f>IFERROR(VLOOKUP(Table1[[#This Row],[Account]],Dimentions!$S$6:$V$233,2,FALSE),"")</f>
        <v/>
      </c>
      <c r="I1880" s="62">
        <f>_xlfn.NUMBERVALUE(LEFT(Table1[[#This Row],[Account]],1))</f>
        <v>0</v>
      </c>
      <c r="J1880" s="62" t="str">
        <f>IFERROR(VLOOKUP(Table1[[#This Row],[Budget Code Description]],Table6[#All],7,FALSE),"")</f>
        <v/>
      </c>
      <c r="K1880" s="143" t="str">
        <f>IFERROR(VLOOKUP(Table1[[#This Row],[Budget Code Description]],Table6[#All],8,FALSE),"")</f>
        <v/>
      </c>
      <c r="L1880" s="63"/>
      <c r="M1880" s="65" t="str">
        <f>IFERROR(VLOOKUP(Table1[[#This Row],[Staff ID]],Table2[],2,FALSE),"")</f>
        <v/>
      </c>
      <c r="N1880" s="211" t="str">
        <f>IFERROR(IF(VLOOKUP(Table1[[#This Row],[Budget Code Description]],Dimentions!$X$6:$AC$97,4,FALSE)="","",VLOOKUP(Table1[[#This Row],[Budget Code Description]],Dimentions!$X$6:$AC$97,4,FALSE)),"")</f>
        <v/>
      </c>
      <c r="O1880" s="65" t="str">
        <f>IFERROR(VLOOKUP(Table1[[#This Row],[Vendor ID]],Table549[],2,FALSE),"")</f>
        <v/>
      </c>
      <c r="P1880" s="63"/>
      <c r="Q1880" s="143" t="str">
        <f>IF(Table1[[#This Row],[Posting Date]]&lt;&gt;"",$D$9,"")</f>
        <v/>
      </c>
      <c r="R1880" s="159" t="str">
        <f>IF(Table1[[#This Row],[Posting Date]]&lt;&gt;"",$D$10,"")</f>
        <v/>
      </c>
      <c r="S1880" s="66"/>
      <c r="T1880" s="63"/>
      <c r="U1880" s="67"/>
      <c r="V1880" s="67"/>
      <c r="W1880" s="67" t="str">
        <f t="shared" si="29"/>
        <v/>
      </c>
      <c r="X1880" s="161" t="str">
        <f>IF(E1880="","",(IF(Table1[[#This Row],[Cur]]="USD",Table1[[#This Row],[Cur_Amount Debit]],Table1[[#This Row],[Cur_Amount Debit]]/Table1[[#This Row],[Exchange Rate]])))</f>
        <v/>
      </c>
      <c r="Y1880" s="161" t="str">
        <f>IF(E1880="","",(IF(Table1[[#This Row],[Cur]]="USD",Table1[[#This Row],[Cur_Amount Credit]],Table1[[#This Row],[Cur_Amount Credit]]/ExchangeRate)))</f>
        <v/>
      </c>
      <c r="Z1880" s="203" t="str">
        <f>IF(E1880="","",(Table1[[#This Row],[Debit USD]]-Table1[[#This Row],[Credit USD]]))</f>
        <v/>
      </c>
      <c r="AA1880" s="122"/>
      <c r="AB1880" s="1"/>
      <c r="AC1880" s="15"/>
      <c r="AD1880" s="15" t="str">
        <f>IF(AND(OR(Table1[[#This Row],[Account]]="15030",Table1[[#This Row],[Account]]="15035",Table1[[#This Row],[Account]]="20150"),Table1[[#This Row],[Vendor ID]]=""),1,"")</f>
        <v/>
      </c>
      <c r="AE1880" s="15"/>
      <c r="AF1880" s="15"/>
      <c r="AG1880" s="15"/>
      <c r="AH1880" s="46" t="str">
        <f>IF(Table1[[#This Row],[Posting Date]]&lt;&gt;"","GJ-"&amp;CountryID,"")</f>
        <v/>
      </c>
      <c r="AI1880" s="59" t="str">
        <f>IF(Table1[[#This Row],[Posting Date]]&lt;&gt;"",Table1[[#This Row],[Posting Date]],"")</f>
        <v/>
      </c>
      <c r="AJ1880" s="46"/>
      <c r="AK1880" s="46" t="str">
        <f>IF(Table1[[#This Row],[Description]]&lt;&gt;"",Table1[[#This Row],[Description]],"")</f>
        <v/>
      </c>
      <c r="AL1880" s="46" t="str">
        <f>IF(Table1[[#This Row],[Posting Date]]&lt;&gt;"",Table1[[#This Row],[Reference Number]],"")</f>
        <v/>
      </c>
      <c r="AM1880" s="46" t="str">
        <f>TRIM(Table1[[#This Row],[Line '#]])</f>
        <v/>
      </c>
      <c r="AN1880" s="46" t="str">
        <f>TRIM(Table1[[#This Row],[Account]])</f>
        <v/>
      </c>
      <c r="AO1880" s="46" t="str">
        <f>IF(Table1[[#This Row],[Posting Date]]&lt;&gt;"",$D$5,"")</f>
        <v/>
      </c>
      <c r="AP1880" s="46" t="str">
        <f>TRIM(Table1[[#This Row],[Departments-Prgrams]])</f>
        <v/>
      </c>
      <c r="AQ1880" s="46" t="str">
        <f>TRIM(Table1[[#This Row],[Grant]])</f>
        <v/>
      </c>
      <c r="AR1880" s="46" t="str">
        <f>TRIM(Table1[[#This Row],[Staff ID]])</f>
        <v/>
      </c>
      <c r="AS1880" s="46" t="str">
        <f>IF(TRIM(Table1[[#This Row],[Budget Code]])=0,"",TRIM(Table1[[#This Row],[Budget Code]]))</f>
        <v/>
      </c>
      <c r="AT1880" s="46" t="str">
        <f>IF(Table1[[#This Row],[Line Description]]&lt;&gt;"",Table1[[#This Row],[Line Description]],"")</f>
        <v/>
      </c>
      <c r="AU1880" s="46" t="str">
        <f>IF(Table1[[#This Row],[Cur_Amount Debit]]&gt;0,ROUND(Table1[[#This Row],[Cur_Amount Debit]],2),"")</f>
        <v/>
      </c>
      <c r="AV1880" s="46" t="str">
        <f>IF(Table1[[#This Row],[Cur_Amount Credit]]&gt;0,ROUND(Table1[[#This Row],[Cur_Amount Credit]],2),"")</f>
        <v/>
      </c>
      <c r="AW1880" s="46" t="str">
        <f>LEFT(Table1[[#This Row],[Cur]],3)</f>
        <v/>
      </c>
      <c r="AX1880" s="59"/>
      <c r="AY1880" s="46"/>
      <c r="AZ1880" s="46" t="str">
        <f>IF(Table1[[#This Row],[Cur]]&lt;&gt;"",IF(Table1[[#This Row],[Cur]]="USD","",ExchangeRate),"")</f>
        <v/>
      </c>
      <c r="BA1880" s="46" t="str">
        <f>IF(Table1[[#This Row],[Grant]]&lt;&gt;"",VLOOKUP(Table1[[#This Row],[Grant]],Grants!B:D,3),"")</f>
        <v/>
      </c>
      <c r="BB1880" s="46" t="str">
        <f>TRIM(Table1[[#This Row],[Vendor ID]])</f>
        <v/>
      </c>
      <c r="BC1880">
        <f>IF(Table1[[#This Row],[Reference Number]]=Q1879,BC1879,BC1879+1)</f>
        <v>2</v>
      </c>
    </row>
    <row r="1881" spans="1:55" ht="11.25" hidden="1" customHeight="1">
      <c r="A1881" s="1"/>
      <c r="B1881" s="88" t="str">
        <f>IF(Table1[[#This Row],[Posting Date]]&lt;&gt;"",IF(Table1[[#This Row],[Reference Number]]=Q1880,B1880+1,1),"")</f>
        <v/>
      </c>
      <c r="C1881" s="61"/>
      <c r="D1881" s="61"/>
      <c r="E1881" s="218"/>
      <c r="F1881" s="143" t="str">
        <f>IFERROR(IF(VLOOKUP(Table1[[#This Row],[Budget Code Description]],Dimentions!$X$6:$AC$132,2,FALSE)="","",VLOOKUP(Table1[[#This Row],[Budget Code Description]],Dimentions!$X$6:$AC$132,2,FALSE)),"")</f>
        <v/>
      </c>
      <c r="G1881" s="143" t="str">
        <f>IFERROR(VLOOKUP(Table1[[#This Row],[Budget Code Description]],Dimentions!$X$6:$AC$132,3,FALSE),"")</f>
        <v/>
      </c>
      <c r="H1881" s="64" t="str">
        <f>IFERROR(VLOOKUP(Table1[[#This Row],[Account]],Dimentions!$S$6:$V$233,2,FALSE),"")</f>
        <v/>
      </c>
      <c r="I1881" s="62">
        <f>_xlfn.NUMBERVALUE(LEFT(Table1[[#This Row],[Account]],1))</f>
        <v>0</v>
      </c>
      <c r="J1881" s="62" t="str">
        <f>IFERROR(VLOOKUP(Table1[[#This Row],[Budget Code Description]],Table6[#All],7,FALSE),"")</f>
        <v/>
      </c>
      <c r="K1881" s="143" t="str">
        <f>IFERROR(VLOOKUP(Table1[[#This Row],[Budget Code Description]],Table6[#All],8,FALSE),"")</f>
        <v/>
      </c>
      <c r="L1881" s="63"/>
      <c r="M1881" s="65" t="str">
        <f>IFERROR(VLOOKUP(Table1[[#This Row],[Staff ID]],Table2[],2,FALSE),"")</f>
        <v/>
      </c>
      <c r="N1881" s="211" t="str">
        <f>IFERROR(IF(VLOOKUP(Table1[[#This Row],[Budget Code Description]],Dimentions!$X$6:$AC$97,4,FALSE)="","",VLOOKUP(Table1[[#This Row],[Budget Code Description]],Dimentions!$X$6:$AC$97,4,FALSE)),"")</f>
        <v/>
      </c>
      <c r="O1881" s="65" t="str">
        <f>IFERROR(VLOOKUP(Table1[[#This Row],[Vendor ID]],Table549[],2,FALSE),"")</f>
        <v/>
      </c>
      <c r="P1881" s="63"/>
      <c r="Q1881" s="143" t="str">
        <f>IF(Table1[[#This Row],[Posting Date]]&lt;&gt;"",$D$9,"")</f>
        <v/>
      </c>
      <c r="R1881" s="159" t="str">
        <f>IF(Table1[[#This Row],[Posting Date]]&lt;&gt;"",$D$10,"")</f>
        <v/>
      </c>
      <c r="S1881" s="66"/>
      <c r="T1881" s="63"/>
      <c r="U1881" s="67"/>
      <c r="V1881" s="67"/>
      <c r="W1881" s="67" t="str">
        <f t="shared" si="29"/>
        <v/>
      </c>
      <c r="X1881" s="161" t="str">
        <f>IF(E1881="","",(IF(Table1[[#This Row],[Cur]]="USD",Table1[[#This Row],[Cur_Amount Debit]],Table1[[#This Row],[Cur_Amount Debit]]/Table1[[#This Row],[Exchange Rate]])))</f>
        <v/>
      </c>
      <c r="Y1881" s="161" t="str">
        <f>IF(E1881="","",(IF(Table1[[#This Row],[Cur]]="USD",Table1[[#This Row],[Cur_Amount Credit]],Table1[[#This Row],[Cur_Amount Credit]]/ExchangeRate)))</f>
        <v/>
      </c>
      <c r="Z1881" s="203" t="str">
        <f>IF(E1881="","",(Table1[[#This Row],[Debit USD]]-Table1[[#This Row],[Credit USD]]))</f>
        <v/>
      </c>
      <c r="AA1881" s="122"/>
      <c r="AB1881" s="1"/>
      <c r="AC1881" s="15"/>
      <c r="AD1881" s="15" t="str">
        <f>IF(AND(OR(Table1[[#This Row],[Account]]="15030",Table1[[#This Row],[Account]]="15035",Table1[[#This Row],[Account]]="20150"),Table1[[#This Row],[Vendor ID]]=""),1,"")</f>
        <v/>
      </c>
      <c r="AE1881" s="15"/>
      <c r="AF1881" s="15"/>
      <c r="AG1881" s="15"/>
      <c r="AH1881" s="46" t="str">
        <f>IF(Table1[[#This Row],[Posting Date]]&lt;&gt;"","GJ-"&amp;CountryID,"")</f>
        <v/>
      </c>
      <c r="AI1881" s="59" t="str">
        <f>IF(Table1[[#This Row],[Posting Date]]&lt;&gt;"",Table1[[#This Row],[Posting Date]],"")</f>
        <v/>
      </c>
      <c r="AJ1881" s="46"/>
      <c r="AK1881" s="46" t="str">
        <f>IF(Table1[[#This Row],[Description]]&lt;&gt;"",Table1[[#This Row],[Description]],"")</f>
        <v/>
      </c>
      <c r="AL1881" s="46" t="str">
        <f>IF(Table1[[#This Row],[Posting Date]]&lt;&gt;"",Table1[[#This Row],[Reference Number]],"")</f>
        <v/>
      </c>
      <c r="AM1881" s="46" t="str">
        <f>TRIM(Table1[[#This Row],[Line '#]])</f>
        <v/>
      </c>
      <c r="AN1881" s="46" t="str">
        <f>TRIM(Table1[[#This Row],[Account]])</f>
        <v/>
      </c>
      <c r="AO1881" s="46" t="str">
        <f>IF(Table1[[#This Row],[Posting Date]]&lt;&gt;"",$D$5,"")</f>
        <v/>
      </c>
      <c r="AP1881" s="46" t="str">
        <f>TRIM(Table1[[#This Row],[Departments-Prgrams]])</f>
        <v/>
      </c>
      <c r="AQ1881" s="46" t="str">
        <f>TRIM(Table1[[#This Row],[Grant]])</f>
        <v/>
      </c>
      <c r="AR1881" s="46" t="str">
        <f>TRIM(Table1[[#This Row],[Staff ID]])</f>
        <v/>
      </c>
      <c r="AS1881" s="46" t="str">
        <f>IF(TRIM(Table1[[#This Row],[Budget Code]])=0,"",TRIM(Table1[[#This Row],[Budget Code]]))</f>
        <v/>
      </c>
      <c r="AT1881" s="46" t="str">
        <f>IF(Table1[[#This Row],[Line Description]]&lt;&gt;"",Table1[[#This Row],[Line Description]],"")</f>
        <v/>
      </c>
      <c r="AU1881" s="46" t="str">
        <f>IF(Table1[[#This Row],[Cur_Amount Debit]]&gt;0,ROUND(Table1[[#This Row],[Cur_Amount Debit]],2),"")</f>
        <v/>
      </c>
      <c r="AV1881" s="46" t="str">
        <f>IF(Table1[[#This Row],[Cur_Amount Credit]]&gt;0,ROUND(Table1[[#This Row],[Cur_Amount Credit]],2),"")</f>
        <v/>
      </c>
      <c r="AW1881" s="46" t="str">
        <f>LEFT(Table1[[#This Row],[Cur]],3)</f>
        <v/>
      </c>
      <c r="AX1881" s="59"/>
      <c r="AY1881" s="46"/>
      <c r="AZ1881" s="46" t="str">
        <f>IF(Table1[[#This Row],[Cur]]&lt;&gt;"",IF(Table1[[#This Row],[Cur]]="USD","",ExchangeRate),"")</f>
        <v/>
      </c>
      <c r="BA1881" s="46" t="str">
        <f>IF(Table1[[#This Row],[Grant]]&lt;&gt;"",VLOOKUP(Table1[[#This Row],[Grant]],Grants!B:D,3),"")</f>
        <v/>
      </c>
      <c r="BB1881" s="46" t="str">
        <f>TRIM(Table1[[#This Row],[Vendor ID]])</f>
        <v/>
      </c>
      <c r="BC1881">
        <f>IF(Table1[[#This Row],[Reference Number]]=Q1880,BC1880,BC1880+1)</f>
        <v>2</v>
      </c>
    </row>
    <row r="1882" spans="1:55" ht="11.25" hidden="1" customHeight="1">
      <c r="A1882" s="1"/>
      <c r="B1882" s="88" t="str">
        <f>IF(Table1[[#This Row],[Posting Date]]&lt;&gt;"",IF(Table1[[#This Row],[Reference Number]]=Q1881,B1881+1,1),"")</f>
        <v/>
      </c>
      <c r="C1882" s="61"/>
      <c r="D1882" s="61"/>
      <c r="E1882" s="218"/>
      <c r="F1882" s="143" t="str">
        <f>IFERROR(IF(VLOOKUP(Table1[[#This Row],[Budget Code Description]],Dimentions!$X$6:$AC$132,2,FALSE)="","",VLOOKUP(Table1[[#This Row],[Budget Code Description]],Dimentions!$X$6:$AC$132,2,FALSE)),"")</f>
        <v/>
      </c>
      <c r="G1882" s="143" t="str">
        <f>IFERROR(VLOOKUP(Table1[[#This Row],[Budget Code Description]],Dimentions!$X$6:$AC$132,3,FALSE),"")</f>
        <v/>
      </c>
      <c r="H1882" s="64" t="str">
        <f>IFERROR(VLOOKUP(Table1[[#This Row],[Account]],Dimentions!$S$6:$V$233,2,FALSE),"")</f>
        <v/>
      </c>
      <c r="I1882" s="62">
        <f>_xlfn.NUMBERVALUE(LEFT(Table1[[#This Row],[Account]],1))</f>
        <v>0</v>
      </c>
      <c r="J1882" s="62" t="str">
        <f>IFERROR(VLOOKUP(Table1[[#This Row],[Budget Code Description]],Table6[#All],7,FALSE),"")</f>
        <v/>
      </c>
      <c r="K1882" s="143" t="str">
        <f>IFERROR(VLOOKUP(Table1[[#This Row],[Budget Code Description]],Table6[#All],8,FALSE),"")</f>
        <v/>
      </c>
      <c r="L1882" s="63"/>
      <c r="M1882" s="65" t="str">
        <f>IFERROR(VLOOKUP(Table1[[#This Row],[Staff ID]],Table2[],2,FALSE),"")</f>
        <v/>
      </c>
      <c r="N1882" s="211" t="str">
        <f>IFERROR(IF(VLOOKUP(Table1[[#This Row],[Budget Code Description]],Dimentions!$X$6:$AC$97,4,FALSE)="","",VLOOKUP(Table1[[#This Row],[Budget Code Description]],Dimentions!$X$6:$AC$97,4,FALSE)),"")</f>
        <v/>
      </c>
      <c r="O1882" s="65" t="str">
        <f>IFERROR(VLOOKUP(Table1[[#This Row],[Vendor ID]],Table549[],2,FALSE),"")</f>
        <v/>
      </c>
      <c r="P1882" s="63"/>
      <c r="Q1882" s="143" t="str">
        <f>IF(Table1[[#This Row],[Posting Date]]&lt;&gt;"",$D$9,"")</f>
        <v/>
      </c>
      <c r="R1882" s="159" t="str">
        <f>IF(Table1[[#This Row],[Posting Date]]&lt;&gt;"",$D$10,"")</f>
        <v/>
      </c>
      <c r="S1882" s="66"/>
      <c r="T1882" s="63"/>
      <c r="U1882" s="67"/>
      <c r="V1882" s="67"/>
      <c r="W1882" s="67" t="str">
        <f t="shared" si="29"/>
        <v/>
      </c>
      <c r="X1882" s="161" t="str">
        <f>IF(E1882="","",(IF(Table1[[#This Row],[Cur]]="USD",Table1[[#This Row],[Cur_Amount Debit]],Table1[[#This Row],[Cur_Amount Debit]]/Table1[[#This Row],[Exchange Rate]])))</f>
        <v/>
      </c>
      <c r="Y1882" s="161" t="str">
        <f>IF(E1882="","",(IF(Table1[[#This Row],[Cur]]="USD",Table1[[#This Row],[Cur_Amount Credit]],Table1[[#This Row],[Cur_Amount Credit]]/ExchangeRate)))</f>
        <v/>
      </c>
      <c r="Z1882" s="203" t="str">
        <f>IF(E1882="","",(Table1[[#This Row],[Debit USD]]-Table1[[#This Row],[Credit USD]]))</f>
        <v/>
      </c>
      <c r="AA1882" s="122"/>
      <c r="AB1882" s="1"/>
      <c r="AC1882" s="15"/>
      <c r="AD1882" s="15" t="str">
        <f>IF(AND(OR(Table1[[#This Row],[Account]]="15030",Table1[[#This Row],[Account]]="15035",Table1[[#This Row],[Account]]="20150"),Table1[[#This Row],[Vendor ID]]=""),1,"")</f>
        <v/>
      </c>
      <c r="AE1882" s="15"/>
      <c r="AF1882" s="15"/>
      <c r="AG1882" s="15"/>
      <c r="AH1882" s="46" t="str">
        <f>IF(Table1[[#This Row],[Posting Date]]&lt;&gt;"","GJ-"&amp;CountryID,"")</f>
        <v/>
      </c>
      <c r="AI1882" s="59" t="str">
        <f>IF(Table1[[#This Row],[Posting Date]]&lt;&gt;"",Table1[[#This Row],[Posting Date]],"")</f>
        <v/>
      </c>
      <c r="AJ1882" s="46"/>
      <c r="AK1882" s="46" t="str">
        <f>IF(Table1[[#This Row],[Description]]&lt;&gt;"",Table1[[#This Row],[Description]],"")</f>
        <v/>
      </c>
      <c r="AL1882" s="46" t="str">
        <f>IF(Table1[[#This Row],[Posting Date]]&lt;&gt;"",Table1[[#This Row],[Reference Number]],"")</f>
        <v/>
      </c>
      <c r="AM1882" s="46" t="str">
        <f>TRIM(Table1[[#This Row],[Line '#]])</f>
        <v/>
      </c>
      <c r="AN1882" s="46" t="str">
        <f>TRIM(Table1[[#This Row],[Account]])</f>
        <v/>
      </c>
      <c r="AO1882" s="46" t="str">
        <f>IF(Table1[[#This Row],[Posting Date]]&lt;&gt;"",$D$5,"")</f>
        <v/>
      </c>
      <c r="AP1882" s="46" t="str">
        <f>TRIM(Table1[[#This Row],[Departments-Prgrams]])</f>
        <v/>
      </c>
      <c r="AQ1882" s="46" t="str">
        <f>TRIM(Table1[[#This Row],[Grant]])</f>
        <v/>
      </c>
      <c r="AR1882" s="46" t="str">
        <f>TRIM(Table1[[#This Row],[Staff ID]])</f>
        <v/>
      </c>
      <c r="AS1882" s="46" t="str">
        <f>IF(TRIM(Table1[[#This Row],[Budget Code]])=0,"",TRIM(Table1[[#This Row],[Budget Code]]))</f>
        <v/>
      </c>
      <c r="AT1882" s="46" t="str">
        <f>IF(Table1[[#This Row],[Line Description]]&lt;&gt;"",Table1[[#This Row],[Line Description]],"")</f>
        <v/>
      </c>
      <c r="AU1882" s="46" t="str">
        <f>IF(Table1[[#This Row],[Cur_Amount Debit]]&gt;0,ROUND(Table1[[#This Row],[Cur_Amount Debit]],2),"")</f>
        <v/>
      </c>
      <c r="AV1882" s="46" t="str">
        <f>IF(Table1[[#This Row],[Cur_Amount Credit]]&gt;0,ROUND(Table1[[#This Row],[Cur_Amount Credit]],2),"")</f>
        <v/>
      </c>
      <c r="AW1882" s="46" t="str">
        <f>LEFT(Table1[[#This Row],[Cur]],3)</f>
        <v/>
      </c>
      <c r="AX1882" s="59"/>
      <c r="AY1882" s="46"/>
      <c r="AZ1882" s="46" t="str">
        <f>IF(Table1[[#This Row],[Cur]]&lt;&gt;"",IF(Table1[[#This Row],[Cur]]="USD","",ExchangeRate),"")</f>
        <v/>
      </c>
      <c r="BA1882" s="46" t="str">
        <f>IF(Table1[[#This Row],[Grant]]&lt;&gt;"",VLOOKUP(Table1[[#This Row],[Grant]],Grants!B:D,3),"")</f>
        <v/>
      </c>
      <c r="BB1882" s="46" t="str">
        <f>TRIM(Table1[[#This Row],[Vendor ID]])</f>
        <v/>
      </c>
      <c r="BC1882">
        <f>IF(Table1[[#This Row],[Reference Number]]=Q1881,BC1881,BC1881+1)</f>
        <v>2</v>
      </c>
    </row>
    <row r="1883" spans="1:55" ht="11.25" hidden="1" customHeight="1">
      <c r="A1883" s="1"/>
      <c r="B1883" s="88" t="str">
        <f>IF(Table1[[#This Row],[Posting Date]]&lt;&gt;"",IF(Table1[[#This Row],[Reference Number]]=Q1882,B1882+1,1),"")</f>
        <v/>
      </c>
      <c r="C1883" s="61"/>
      <c r="D1883" s="61"/>
      <c r="E1883" s="218"/>
      <c r="F1883" s="143" t="str">
        <f>IFERROR(IF(VLOOKUP(Table1[[#This Row],[Budget Code Description]],Dimentions!$X$6:$AC$132,2,FALSE)="","",VLOOKUP(Table1[[#This Row],[Budget Code Description]],Dimentions!$X$6:$AC$132,2,FALSE)),"")</f>
        <v/>
      </c>
      <c r="G1883" s="143" t="str">
        <f>IFERROR(VLOOKUP(Table1[[#This Row],[Budget Code Description]],Dimentions!$X$6:$AC$132,3,FALSE),"")</f>
        <v/>
      </c>
      <c r="H1883" s="64" t="str">
        <f>IFERROR(VLOOKUP(Table1[[#This Row],[Account]],Dimentions!$S$6:$V$233,2,FALSE),"")</f>
        <v/>
      </c>
      <c r="I1883" s="62">
        <f>_xlfn.NUMBERVALUE(LEFT(Table1[[#This Row],[Account]],1))</f>
        <v>0</v>
      </c>
      <c r="J1883" s="62" t="str">
        <f>IFERROR(VLOOKUP(Table1[[#This Row],[Budget Code Description]],Table6[#All],7,FALSE),"")</f>
        <v/>
      </c>
      <c r="K1883" s="143" t="str">
        <f>IFERROR(VLOOKUP(Table1[[#This Row],[Budget Code Description]],Table6[#All],8,FALSE),"")</f>
        <v/>
      </c>
      <c r="L1883" s="63"/>
      <c r="M1883" s="65" t="str">
        <f>IFERROR(VLOOKUP(Table1[[#This Row],[Staff ID]],Table2[],2,FALSE),"")</f>
        <v/>
      </c>
      <c r="N1883" s="211" t="str">
        <f>IFERROR(IF(VLOOKUP(Table1[[#This Row],[Budget Code Description]],Dimentions!$X$6:$AC$97,4,FALSE)="","",VLOOKUP(Table1[[#This Row],[Budget Code Description]],Dimentions!$X$6:$AC$97,4,FALSE)),"")</f>
        <v/>
      </c>
      <c r="O1883" s="65" t="str">
        <f>IFERROR(VLOOKUP(Table1[[#This Row],[Vendor ID]],Table549[],2,FALSE),"")</f>
        <v/>
      </c>
      <c r="P1883" s="63"/>
      <c r="Q1883" s="143" t="str">
        <f>IF(Table1[[#This Row],[Posting Date]]&lt;&gt;"",$D$9,"")</f>
        <v/>
      </c>
      <c r="R1883" s="159" t="str">
        <f>IF(Table1[[#This Row],[Posting Date]]&lt;&gt;"",$D$10,"")</f>
        <v/>
      </c>
      <c r="S1883" s="66"/>
      <c r="T1883" s="63"/>
      <c r="U1883" s="67"/>
      <c r="V1883" s="67"/>
      <c r="W1883" s="67" t="str">
        <f t="shared" si="29"/>
        <v/>
      </c>
      <c r="X1883" s="161" t="str">
        <f>IF(E1883="","",(IF(Table1[[#This Row],[Cur]]="USD",Table1[[#This Row],[Cur_Amount Debit]],Table1[[#This Row],[Cur_Amount Debit]]/Table1[[#This Row],[Exchange Rate]])))</f>
        <v/>
      </c>
      <c r="Y1883" s="161" t="str">
        <f>IF(E1883="","",(IF(Table1[[#This Row],[Cur]]="USD",Table1[[#This Row],[Cur_Amount Credit]],Table1[[#This Row],[Cur_Amount Credit]]/ExchangeRate)))</f>
        <v/>
      </c>
      <c r="Z1883" s="203" t="str">
        <f>IF(E1883="","",(Table1[[#This Row],[Debit USD]]-Table1[[#This Row],[Credit USD]]))</f>
        <v/>
      </c>
      <c r="AA1883" s="122"/>
      <c r="AB1883" s="1"/>
      <c r="AC1883" s="15"/>
      <c r="AD1883" s="15" t="str">
        <f>IF(AND(OR(Table1[[#This Row],[Account]]="15030",Table1[[#This Row],[Account]]="15035",Table1[[#This Row],[Account]]="20150"),Table1[[#This Row],[Vendor ID]]=""),1,"")</f>
        <v/>
      </c>
      <c r="AE1883" s="15"/>
      <c r="AF1883" s="15"/>
      <c r="AG1883" s="15"/>
      <c r="AH1883" s="46" t="str">
        <f>IF(Table1[[#This Row],[Posting Date]]&lt;&gt;"","GJ-"&amp;CountryID,"")</f>
        <v/>
      </c>
      <c r="AI1883" s="59" t="str">
        <f>IF(Table1[[#This Row],[Posting Date]]&lt;&gt;"",Table1[[#This Row],[Posting Date]],"")</f>
        <v/>
      </c>
      <c r="AJ1883" s="46"/>
      <c r="AK1883" s="46" t="str">
        <f>IF(Table1[[#This Row],[Description]]&lt;&gt;"",Table1[[#This Row],[Description]],"")</f>
        <v/>
      </c>
      <c r="AL1883" s="46" t="str">
        <f>IF(Table1[[#This Row],[Posting Date]]&lt;&gt;"",Table1[[#This Row],[Reference Number]],"")</f>
        <v/>
      </c>
      <c r="AM1883" s="46" t="str">
        <f>TRIM(Table1[[#This Row],[Line '#]])</f>
        <v/>
      </c>
      <c r="AN1883" s="46" t="str">
        <f>TRIM(Table1[[#This Row],[Account]])</f>
        <v/>
      </c>
      <c r="AO1883" s="46" t="str">
        <f>IF(Table1[[#This Row],[Posting Date]]&lt;&gt;"",$D$5,"")</f>
        <v/>
      </c>
      <c r="AP1883" s="46" t="str">
        <f>TRIM(Table1[[#This Row],[Departments-Prgrams]])</f>
        <v/>
      </c>
      <c r="AQ1883" s="46" t="str">
        <f>TRIM(Table1[[#This Row],[Grant]])</f>
        <v/>
      </c>
      <c r="AR1883" s="46" t="str">
        <f>TRIM(Table1[[#This Row],[Staff ID]])</f>
        <v/>
      </c>
      <c r="AS1883" s="46" t="str">
        <f>IF(TRIM(Table1[[#This Row],[Budget Code]])=0,"",TRIM(Table1[[#This Row],[Budget Code]]))</f>
        <v/>
      </c>
      <c r="AT1883" s="46" t="str">
        <f>IF(Table1[[#This Row],[Line Description]]&lt;&gt;"",Table1[[#This Row],[Line Description]],"")</f>
        <v/>
      </c>
      <c r="AU1883" s="46" t="str">
        <f>IF(Table1[[#This Row],[Cur_Amount Debit]]&gt;0,ROUND(Table1[[#This Row],[Cur_Amount Debit]],2),"")</f>
        <v/>
      </c>
      <c r="AV1883" s="46" t="str">
        <f>IF(Table1[[#This Row],[Cur_Amount Credit]]&gt;0,ROUND(Table1[[#This Row],[Cur_Amount Credit]],2),"")</f>
        <v/>
      </c>
      <c r="AW1883" s="46" t="str">
        <f>LEFT(Table1[[#This Row],[Cur]],3)</f>
        <v/>
      </c>
      <c r="AX1883" s="59"/>
      <c r="AY1883" s="46"/>
      <c r="AZ1883" s="46" t="str">
        <f>IF(Table1[[#This Row],[Cur]]&lt;&gt;"",IF(Table1[[#This Row],[Cur]]="USD","",ExchangeRate),"")</f>
        <v/>
      </c>
      <c r="BA1883" s="46" t="str">
        <f>IF(Table1[[#This Row],[Grant]]&lt;&gt;"",VLOOKUP(Table1[[#This Row],[Grant]],Grants!B:D,3),"")</f>
        <v/>
      </c>
      <c r="BB1883" s="46" t="str">
        <f>TRIM(Table1[[#This Row],[Vendor ID]])</f>
        <v/>
      </c>
      <c r="BC1883">
        <f>IF(Table1[[#This Row],[Reference Number]]=Q1882,BC1882,BC1882+1)</f>
        <v>2</v>
      </c>
    </row>
    <row r="1884" spans="1:55" ht="11.25" hidden="1" customHeight="1">
      <c r="A1884" s="1"/>
      <c r="B1884" s="88" t="str">
        <f>IF(Table1[[#This Row],[Posting Date]]&lt;&gt;"",IF(Table1[[#This Row],[Reference Number]]=Q1883,B1883+1,1),"")</f>
        <v/>
      </c>
      <c r="C1884" s="61"/>
      <c r="D1884" s="61"/>
      <c r="E1884" s="218"/>
      <c r="F1884" s="143" t="str">
        <f>IFERROR(IF(VLOOKUP(Table1[[#This Row],[Budget Code Description]],Dimentions!$X$6:$AC$132,2,FALSE)="","",VLOOKUP(Table1[[#This Row],[Budget Code Description]],Dimentions!$X$6:$AC$132,2,FALSE)),"")</f>
        <v/>
      </c>
      <c r="G1884" s="143" t="str">
        <f>IFERROR(VLOOKUP(Table1[[#This Row],[Budget Code Description]],Dimentions!$X$6:$AC$132,3,FALSE),"")</f>
        <v/>
      </c>
      <c r="H1884" s="64" t="str">
        <f>IFERROR(VLOOKUP(Table1[[#This Row],[Account]],Dimentions!$S$6:$V$233,2,FALSE),"")</f>
        <v/>
      </c>
      <c r="I1884" s="62">
        <f>_xlfn.NUMBERVALUE(LEFT(Table1[[#This Row],[Account]],1))</f>
        <v>0</v>
      </c>
      <c r="J1884" s="62" t="str">
        <f>IFERROR(VLOOKUP(Table1[[#This Row],[Budget Code Description]],Table6[#All],7,FALSE),"")</f>
        <v/>
      </c>
      <c r="K1884" s="143" t="str">
        <f>IFERROR(VLOOKUP(Table1[[#This Row],[Budget Code Description]],Table6[#All],8,FALSE),"")</f>
        <v/>
      </c>
      <c r="L1884" s="63"/>
      <c r="M1884" s="65" t="str">
        <f>IFERROR(VLOOKUP(Table1[[#This Row],[Staff ID]],Table2[],2,FALSE),"")</f>
        <v/>
      </c>
      <c r="N1884" s="211" t="str">
        <f>IFERROR(IF(VLOOKUP(Table1[[#This Row],[Budget Code Description]],Dimentions!$X$6:$AC$97,4,FALSE)="","",VLOOKUP(Table1[[#This Row],[Budget Code Description]],Dimentions!$X$6:$AC$97,4,FALSE)),"")</f>
        <v/>
      </c>
      <c r="O1884" s="65" t="str">
        <f>IFERROR(VLOOKUP(Table1[[#This Row],[Vendor ID]],Table549[],2,FALSE),"")</f>
        <v/>
      </c>
      <c r="P1884" s="63"/>
      <c r="Q1884" s="143" t="str">
        <f>IF(Table1[[#This Row],[Posting Date]]&lt;&gt;"",$D$9,"")</f>
        <v/>
      </c>
      <c r="R1884" s="159" t="str">
        <f>IF(Table1[[#This Row],[Posting Date]]&lt;&gt;"",$D$10,"")</f>
        <v/>
      </c>
      <c r="S1884" s="66"/>
      <c r="T1884" s="63"/>
      <c r="U1884" s="67"/>
      <c r="V1884" s="67"/>
      <c r="W1884" s="67" t="str">
        <f t="shared" si="29"/>
        <v/>
      </c>
      <c r="X1884" s="161" t="str">
        <f>IF(E1884="","",(IF(Table1[[#This Row],[Cur]]="USD",Table1[[#This Row],[Cur_Amount Debit]],Table1[[#This Row],[Cur_Amount Debit]]/Table1[[#This Row],[Exchange Rate]])))</f>
        <v/>
      </c>
      <c r="Y1884" s="161" t="str">
        <f>IF(E1884="","",(IF(Table1[[#This Row],[Cur]]="USD",Table1[[#This Row],[Cur_Amount Credit]],Table1[[#This Row],[Cur_Amount Credit]]/ExchangeRate)))</f>
        <v/>
      </c>
      <c r="Z1884" s="203" t="str">
        <f>IF(E1884="","",(Table1[[#This Row],[Debit USD]]-Table1[[#This Row],[Credit USD]]))</f>
        <v/>
      </c>
      <c r="AA1884" s="122"/>
      <c r="AB1884" s="1"/>
      <c r="AC1884" s="15"/>
      <c r="AD1884" s="15" t="str">
        <f>IF(AND(OR(Table1[[#This Row],[Account]]="15030",Table1[[#This Row],[Account]]="15035",Table1[[#This Row],[Account]]="20150"),Table1[[#This Row],[Vendor ID]]=""),1,"")</f>
        <v/>
      </c>
      <c r="AE1884" s="15"/>
      <c r="AF1884" s="15"/>
      <c r="AG1884" s="15"/>
      <c r="AH1884" s="46" t="str">
        <f>IF(Table1[[#This Row],[Posting Date]]&lt;&gt;"","GJ-"&amp;CountryID,"")</f>
        <v/>
      </c>
      <c r="AI1884" s="59" t="str">
        <f>IF(Table1[[#This Row],[Posting Date]]&lt;&gt;"",Table1[[#This Row],[Posting Date]],"")</f>
        <v/>
      </c>
      <c r="AJ1884" s="46"/>
      <c r="AK1884" s="46" t="str">
        <f>IF(Table1[[#This Row],[Description]]&lt;&gt;"",Table1[[#This Row],[Description]],"")</f>
        <v/>
      </c>
      <c r="AL1884" s="46" t="str">
        <f>IF(Table1[[#This Row],[Posting Date]]&lt;&gt;"",Table1[[#This Row],[Reference Number]],"")</f>
        <v/>
      </c>
      <c r="AM1884" s="46" t="str">
        <f>TRIM(Table1[[#This Row],[Line '#]])</f>
        <v/>
      </c>
      <c r="AN1884" s="46" t="str">
        <f>TRIM(Table1[[#This Row],[Account]])</f>
        <v/>
      </c>
      <c r="AO1884" s="46" t="str">
        <f>IF(Table1[[#This Row],[Posting Date]]&lt;&gt;"",$D$5,"")</f>
        <v/>
      </c>
      <c r="AP1884" s="46" t="str">
        <f>TRIM(Table1[[#This Row],[Departments-Prgrams]])</f>
        <v/>
      </c>
      <c r="AQ1884" s="46" t="str">
        <f>TRIM(Table1[[#This Row],[Grant]])</f>
        <v/>
      </c>
      <c r="AR1884" s="46" t="str">
        <f>TRIM(Table1[[#This Row],[Staff ID]])</f>
        <v/>
      </c>
      <c r="AS1884" s="46" t="str">
        <f>IF(TRIM(Table1[[#This Row],[Budget Code]])=0,"",TRIM(Table1[[#This Row],[Budget Code]]))</f>
        <v/>
      </c>
      <c r="AT1884" s="46" t="str">
        <f>IF(Table1[[#This Row],[Line Description]]&lt;&gt;"",Table1[[#This Row],[Line Description]],"")</f>
        <v/>
      </c>
      <c r="AU1884" s="46" t="str">
        <f>IF(Table1[[#This Row],[Cur_Amount Debit]]&gt;0,ROUND(Table1[[#This Row],[Cur_Amount Debit]],2),"")</f>
        <v/>
      </c>
      <c r="AV1884" s="46" t="str">
        <f>IF(Table1[[#This Row],[Cur_Amount Credit]]&gt;0,ROUND(Table1[[#This Row],[Cur_Amount Credit]],2),"")</f>
        <v/>
      </c>
      <c r="AW1884" s="46" t="str">
        <f>LEFT(Table1[[#This Row],[Cur]],3)</f>
        <v/>
      </c>
      <c r="AX1884" s="59"/>
      <c r="AY1884" s="46"/>
      <c r="AZ1884" s="46" t="str">
        <f>IF(Table1[[#This Row],[Cur]]&lt;&gt;"",IF(Table1[[#This Row],[Cur]]="USD","",ExchangeRate),"")</f>
        <v/>
      </c>
      <c r="BA1884" s="46" t="str">
        <f>IF(Table1[[#This Row],[Grant]]&lt;&gt;"",VLOOKUP(Table1[[#This Row],[Grant]],Grants!B:D,3),"")</f>
        <v/>
      </c>
      <c r="BB1884" s="46" t="str">
        <f>TRIM(Table1[[#This Row],[Vendor ID]])</f>
        <v/>
      </c>
      <c r="BC1884">
        <f>IF(Table1[[#This Row],[Reference Number]]=Q1883,BC1883,BC1883+1)</f>
        <v>2</v>
      </c>
    </row>
    <row r="1885" spans="1:55" ht="11.25" hidden="1" customHeight="1">
      <c r="A1885" s="1"/>
      <c r="B1885" s="88" t="str">
        <f>IF(Table1[[#This Row],[Posting Date]]&lt;&gt;"",IF(Table1[[#This Row],[Reference Number]]=Q1884,B1884+1,1),"")</f>
        <v/>
      </c>
      <c r="C1885" s="61"/>
      <c r="D1885" s="61"/>
      <c r="E1885" s="218"/>
      <c r="F1885" s="143" t="str">
        <f>IFERROR(IF(VLOOKUP(Table1[[#This Row],[Budget Code Description]],Dimentions!$X$6:$AC$132,2,FALSE)="","",VLOOKUP(Table1[[#This Row],[Budget Code Description]],Dimentions!$X$6:$AC$132,2,FALSE)),"")</f>
        <v/>
      </c>
      <c r="G1885" s="143" t="str">
        <f>IFERROR(VLOOKUP(Table1[[#This Row],[Budget Code Description]],Dimentions!$X$6:$AC$132,3,FALSE),"")</f>
        <v/>
      </c>
      <c r="H1885" s="64" t="str">
        <f>IFERROR(VLOOKUP(Table1[[#This Row],[Account]],Dimentions!$S$6:$V$233,2,FALSE),"")</f>
        <v/>
      </c>
      <c r="I1885" s="62">
        <f>_xlfn.NUMBERVALUE(LEFT(Table1[[#This Row],[Account]],1))</f>
        <v>0</v>
      </c>
      <c r="J1885" s="62" t="str">
        <f>IFERROR(VLOOKUP(Table1[[#This Row],[Budget Code Description]],Table6[#All],7,FALSE),"")</f>
        <v/>
      </c>
      <c r="K1885" s="143" t="str">
        <f>IFERROR(VLOOKUP(Table1[[#This Row],[Budget Code Description]],Table6[#All],8,FALSE),"")</f>
        <v/>
      </c>
      <c r="L1885" s="63"/>
      <c r="M1885" s="65" t="str">
        <f>IFERROR(VLOOKUP(Table1[[#This Row],[Staff ID]],Table2[],2,FALSE),"")</f>
        <v/>
      </c>
      <c r="N1885" s="211" t="str">
        <f>IFERROR(IF(VLOOKUP(Table1[[#This Row],[Budget Code Description]],Dimentions!$X$6:$AC$97,4,FALSE)="","",VLOOKUP(Table1[[#This Row],[Budget Code Description]],Dimentions!$X$6:$AC$97,4,FALSE)),"")</f>
        <v/>
      </c>
      <c r="O1885" s="65" t="str">
        <f>IFERROR(VLOOKUP(Table1[[#This Row],[Vendor ID]],Table549[],2,FALSE),"")</f>
        <v/>
      </c>
      <c r="P1885" s="63"/>
      <c r="Q1885" s="143" t="str">
        <f>IF(Table1[[#This Row],[Posting Date]]&lt;&gt;"",$D$9,"")</f>
        <v/>
      </c>
      <c r="R1885" s="159" t="str">
        <f>IF(Table1[[#This Row],[Posting Date]]&lt;&gt;"",$D$10,"")</f>
        <v/>
      </c>
      <c r="S1885" s="66"/>
      <c r="T1885" s="63"/>
      <c r="U1885" s="67"/>
      <c r="V1885" s="67"/>
      <c r="W1885" s="67" t="str">
        <f t="shared" si="29"/>
        <v/>
      </c>
      <c r="X1885" s="161" t="str">
        <f>IF(E1885="","",(IF(Table1[[#This Row],[Cur]]="USD",Table1[[#This Row],[Cur_Amount Debit]],Table1[[#This Row],[Cur_Amount Debit]]/Table1[[#This Row],[Exchange Rate]])))</f>
        <v/>
      </c>
      <c r="Y1885" s="161" t="str">
        <f>IF(E1885="","",(IF(Table1[[#This Row],[Cur]]="USD",Table1[[#This Row],[Cur_Amount Credit]],Table1[[#This Row],[Cur_Amount Credit]]/ExchangeRate)))</f>
        <v/>
      </c>
      <c r="Z1885" s="203" t="str">
        <f>IF(E1885="","",(Table1[[#This Row],[Debit USD]]-Table1[[#This Row],[Credit USD]]))</f>
        <v/>
      </c>
      <c r="AA1885" s="122"/>
      <c r="AB1885" s="1"/>
      <c r="AC1885" s="15"/>
      <c r="AD1885" s="15" t="str">
        <f>IF(AND(OR(Table1[[#This Row],[Account]]="15030",Table1[[#This Row],[Account]]="15035",Table1[[#This Row],[Account]]="20150"),Table1[[#This Row],[Vendor ID]]=""),1,"")</f>
        <v/>
      </c>
      <c r="AE1885" s="15"/>
      <c r="AF1885" s="15"/>
      <c r="AG1885" s="15"/>
      <c r="AH1885" s="46" t="str">
        <f>IF(Table1[[#This Row],[Posting Date]]&lt;&gt;"","GJ-"&amp;CountryID,"")</f>
        <v/>
      </c>
      <c r="AI1885" s="59" t="str">
        <f>IF(Table1[[#This Row],[Posting Date]]&lt;&gt;"",Table1[[#This Row],[Posting Date]],"")</f>
        <v/>
      </c>
      <c r="AJ1885" s="46"/>
      <c r="AK1885" s="46" t="str">
        <f>IF(Table1[[#This Row],[Description]]&lt;&gt;"",Table1[[#This Row],[Description]],"")</f>
        <v/>
      </c>
      <c r="AL1885" s="46" t="str">
        <f>IF(Table1[[#This Row],[Posting Date]]&lt;&gt;"",Table1[[#This Row],[Reference Number]],"")</f>
        <v/>
      </c>
      <c r="AM1885" s="46" t="str">
        <f>TRIM(Table1[[#This Row],[Line '#]])</f>
        <v/>
      </c>
      <c r="AN1885" s="46" t="str">
        <f>TRIM(Table1[[#This Row],[Account]])</f>
        <v/>
      </c>
      <c r="AO1885" s="46" t="str">
        <f>IF(Table1[[#This Row],[Posting Date]]&lt;&gt;"",$D$5,"")</f>
        <v/>
      </c>
      <c r="AP1885" s="46" t="str">
        <f>TRIM(Table1[[#This Row],[Departments-Prgrams]])</f>
        <v/>
      </c>
      <c r="AQ1885" s="46" t="str">
        <f>TRIM(Table1[[#This Row],[Grant]])</f>
        <v/>
      </c>
      <c r="AR1885" s="46" t="str">
        <f>TRIM(Table1[[#This Row],[Staff ID]])</f>
        <v/>
      </c>
      <c r="AS1885" s="46" t="str">
        <f>IF(TRIM(Table1[[#This Row],[Budget Code]])=0,"",TRIM(Table1[[#This Row],[Budget Code]]))</f>
        <v/>
      </c>
      <c r="AT1885" s="46" t="str">
        <f>IF(Table1[[#This Row],[Line Description]]&lt;&gt;"",Table1[[#This Row],[Line Description]],"")</f>
        <v/>
      </c>
      <c r="AU1885" s="46" t="str">
        <f>IF(Table1[[#This Row],[Cur_Amount Debit]]&gt;0,ROUND(Table1[[#This Row],[Cur_Amount Debit]],2),"")</f>
        <v/>
      </c>
      <c r="AV1885" s="46" t="str">
        <f>IF(Table1[[#This Row],[Cur_Amount Credit]]&gt;0,ROUND(Table1[[#This Row],[Cur_Amount Credit]],2),"")</f>
        <v/>
      </c>
      <c r="AW1885" s="46" t="str">
        <f>LEFT(Table1[[#This Row],[Cur]],3)</f>
        <v/>
      </c>
      <c r="AX1885" s="59"/>
      <c r="AY1885" s="46"/>
      <c r="AZ1885" s="46" t="str">
        <f>IF(Table1[[#This Row],[Cur]]&lt;&gt;"",IF(Table1[[#This Row],[Cur]]="USD","",ExchangeRate),"")</f>
        <v/>
      </c>
      <c r="BA1885" s="46" t="str">
        <f>IF(Table1[[#This Row],[Grant]]&lt;&gt;"",VLOOKUP(Table1[[#This Row],[Grant]],Grants!B:D,3),"")</f>
        <v/>
      </c>
      <c r="BB1885" s="46" t="str">
        <f>TRIM(Table1[[#This Row],[Vendor ID]])</f>
        <v/>
      </c>
      <c r="BC1885">
        <f>IF(Table1[[#This Row],[Reference Number]]=Q1884,BC1884,BC1884+1)</f>
        <v>2</v>
      </c>
    </row>
    <row r="1886" spans="1:55" ht="11.25" hidden="1" customHeight="1">
      <c r="A1886" s="1"/>
      <c r="B1886" s="88" t="str">
        <f>IF(Table1[[#This Row],[Posting Date]]&lt;&gt;"",IF(Table1[[#This Row],[Reference Number]]=Q1885,B1885+1,1),"")</f>
        <v/>
      </c>
      <c r="C1886" s="61"/>
      <c r="D1886" s="61"/>
      <c r="E1886" s="218"/>
      <c r="F1886" s="143" t="str">
        <f>IFERROR(IF(VLOOKUP(Table1[[#This Row],[Budget Code Description]],Dimentions!$X$6:$AC$132,2,FALSE)="","",VLOOKUP(Table1[[#This Row],[Budget Code Description]],Dimentions!$X$6:$AC$132,2,FALSE)),"")</f>
        <v/>
      </c>
      <c r="G1886" s="143" t="str">
        <f>IFERROR(VLOOKUP(Table1[[#This Row],[Budget Code Description]],Dimentions!$X$6:$AC$132,3,FALSE),"")</f>
        <v/>
      </c>
      <c r="H1886" s="64" t="str">
        <f>IFERROR(VLOOKUP(Table1[[#This Row],[Account]],Dimentions!$S$6:$V$233,2,FALSE),"")</f>
        <v/>
      </c>
      <c r="I1886" s="62">
        <f>_xlfn.NUMBERVALUE(LEFT(Table1[[#This Row],[Account]],1))</f>
        <v>0</v>
      </c>
      <c r="J1886" s="62" t="str">
        <f>IFERROR(VLOOKUP(Table1[[#This Row],[Budget Code Description]],Table6[#All],7,FALSE),"")</f>
        <v/>
      </c>
      <c r="K1886" s="143" t="str">
        <f>IFERROR(VLOOKUP(Table1[[#This Row],[Budget Code Description]],Table6[#All],8,FALSE),"")</f>
        <v/>
      </c>
      <c r="L1886" s="63"/>
      <c r="M1886" s="65" t="str">
        <f>IFERROR(VLOOKUP(Table1[[#This Row],[Staff ID]],Table2[],2,FALSE),"")</f>
        <v/>
      </c>
      <c r="N1886" s="211" t="str">
        <f>IFERROR(IF(VLOOKUP(Table1[[#This Row],[Budget Code Description]],Dimentions!$X$6:$AC$97,4,FALSE)="","",VLOOKUP(Table1[[#This Row],[Budget Code Description]],Dimentions!$X$6:$AC$97,4,FALSE)),"")</f>
        <v/>
      </c>
      <c r="O1886" s="65" t="str">
        <f>IFERROR(VLOOKUP(Table1[[#This Row],[Vendor ID]],Table549[],2,FALSE),"")</f>
        <v/>
      </c>
      <c r="P1886" s="63"/>
      <c r="Q1886" s="143" t="str">
        <f>IF(Table1[[#This Row],[Posting Date]]&lt;&gt;"",$D$9,"")</f>
        <v/>
      </c>
      <c r="R1886" s="159" t="str">
        <f>IF(Table1[[#This Row],[Posting Date]]&lt;&gt;"",$D$10,"")</f>
        <v/>
      </c>
      <c r="S1886" s="66"/>
      <c r="T1886" s="63"/>
      <c r="U1886" s="67"/>
      <c r="V1886" s="67"/>
      <c r="W1886" s="67" t="str">
        <f t="shared" si="29"/>
        <v/>
      </c>
      <c r="X1886" s="161" t="str">
        <f>IF(E1886="","",(IF(Table1[[#This Row],[Cur]]="USD",Table1[[#This Row],[Cur_Amount Debit]],Table1[[#This Row],[Cur_Amount Debit]]/Table1[[#This Row],[Exchange Rate]])))</f>
        <v/>
      </c>
      <c r="Y1886" s="161" t="str">
        <f>IF(E1886="","",(IF(Table1[[#This Row],[Cur]]="USD",Table1[[#This Row],[Cur_Amount Credit]],Table1[[#This Row],[Cur_Amount Credit]]/ExchangeRate)))</f>
        <v/>
      </c>
      <c r="Z1886" s="203" t="str">
        <f>IF(E1886="","",(Table1[[#This Row],[Debit USD]]-Table1[[#This Row],[Credit USD]]))</f>
        <v/>
      </c>
      <c r="AA1886" s="122"/>
      <c r="AB1886" s="1"/>
      <c r="AC1886" s="15"/>
      <c r="AD1886" s="15" t="str">
        <f>IF(AND(OR(Table1[[#This Row],[Account]]="15030",Table1[[#This Row],[Account]]="15035",Table1[[#This Row],[Account]]="20150"),Table1[[#This Row],[Vendor ID]]=""),1,"")</f>
        <v/>
      </c>
      <c r="AE1886" s="15"/>
      <c r="AF1886" s="15"/>
      <c r="AG1886" s="15"/>
      <c r="AH1886" s="46" t="str">
        <f>IF(Table1[[#This Row],[Posting Date]]&lt;&gt;"","GJ-"&amp;CountryID,"")</f>
        <v/>
      </c>
      <c r="AI1886" s="59" t="str">
        <f>IF(Table1[[#This Row],[Posting Date]]&lt;&gt;"",Table1[[#This Row],[Posting Date]],"")</f>
        <v/>
      </c>
      <c r="AJ1886" s="46"/>
      <c r="AK1886" s="46" t="str">
        <f>IF(Table1[[#This Row],[Description]]&lt;&gt;"",Table1[[#This Row],[Description]],"")</f>
        <v/>
      </c>
      <c r="AL1886" s="46" t="str">
        <f>IF(Table1[[#This Row],[Posting Date]]&lt;&gt;"",Table1[[#This Row],[Reference Number]],"")</f>
        <v/>
      </c>
      <c r="AM1886" s="46" t="str">
        <f>TRIM(Table1[[#This Row],[Line '#]])</f>
        <v/>
      </c>
      <c r="AN1886" s="46" t="str">
        <f>TRIM(Table1[[#This Row],[Account]])</f>
        <v/>
      </c>
      <c r="AO1886" s="46" t="str">
        <f>IF(Table1[[#This Row],[Posting Date]]&lt;&gt;"",$D$5,"")</f>
        <v/>
      </c>
      <c r="AP1886" s="46" t="str">
        <f>TRIM(Table1[[#This Row],[Departments-Prgrams]])</f>
        <v/>
      </c>
      <c r="AQ1886" s="46" t="str">
        <f>TRIM(Table1[[#This Row],[Grant]])</f>
        <v/>
      </c>
      <c r="AR1886" s="46" t="str">
        <f>TRIM(Table1[[#This Row],[Staff ID]])</f>
        <v/>
      </c>
      <c r="AS1886" s="46" t="str">
        <f>IF(TRIM(Table1[[#This Row],[Budget Code]])=0,"",TRIM(Table1[[#This Row],[Budget Code]]))</f>
        <v/>
      </c>
      <c r="AT1886" s="46" t="str">
        <f>IF(Table1[[#This Row],[Line Description]]&lt;&gt;"",Table1[[#This Row],[Line Description]],"")</f>
        <v/>
      </c>
      <c r="AU1886" s="46" t="str">
        <f>IF(Table1[[#This Row],[Cur_Amount Debit]]&gt;0,ROUND(Table1[[#This Row],[Cur_Amount Debit]],2),"")</f>
        <v/>
      </c>
      <c r="AV1886" s="46" t="str">
        <f>IF(Table1[[#This Row],[Cur_Amount Credit]]&gt;0,ROUND(Table1[[#This Row],[Cur_Amount Credit]],2),"")</f>
        <v/>
      </c>
      <c r="AW1886" s="46" t="str">
        <f>LEFT(Table1[[#This Row],[Cur]],3)</f>
        <v/>
      </c>
      <c r="AX1886" s="59"/>
      <c r="AY1886" s="46"/>
      <c r="AZ1886" s="46" t="str">
        <f>IF(Table1[[#This Row],[Cur]]&lt;&gt;"",IF(Table1[[#This Row],[Cur]]="USD","",ExchangeRate),"")</f>
        <v/>
      </c>
      <c r="BA1886" s="46" t="str">
        <f>IF(Table1[[#This Row],[Grant]]&lt;&gt;"",VLOOKUP(Table1[[#This Row],[Grant]],Grants!B:D,3),"")</f>
        <v/>
      </c>
      <c r="BB1886" s="46" t="str">
        <f>TRIM(Table1[[#This Row],[Vendor ID]])</f>
        <v/>
      </c>
      <c r="BC1886">
        <f>IF(Table1[[#This Row],[Reference Number]]=Q1885,BC1885,BC1885+1)</f>
        <v>2</v>
      </c>
    </row>
    <row r="1887" spans="1:55" ht="11.25" hidden="1" customHeight="1">
      <c r="A1887" s="1"/>
      <c r="B1887" s="88" t="str">
        <f>IF(Table1[[#This Row],[Posting Date]]&lt;&gt;"",IF(Table1[[#This Row],[Reference Number]]=Q1886,B1886+1,1),"")</f>
        <v/>
      </c>
      <c r="C1887" s="61"/>
      <c r="D1887" s="61"/>
      <c r="E1887" s="218"/>
      <c r="F1887" s="143" t="str">
        <f>IFERROR(IF(VLOOKUP(Table1[[#This Row],[Budget Code Description]],Dimentions!$X$6:$AC$132,2,FALSE)="","",VLOOKUP(Table1[[#This Row],[Budget Code Description]],Dimentions!$X$6:$AC$132,2,FALSE)),"")</f>
        <v/>
      </c>
      <c r="G1887" s="143" t="str">
        <f>IFERROR(VLOOKUP(Table1[[#This Row],[Budget Code Description]],Dimentions!$X$6:$AC$132,3,FALSE),"")</f>
        <v/>
      </c>
      <c r="H1887" s="64" t="str">
        <f>IFERROR(VLOOKUP(Table1[[#This Row],[Account]],Dimentions!$S$6:$V$233,2,FALSE),"")</f>
        <v/>
      </c>
      <c r="I1887" s="62">
        <f>_xlfn.NUMBERVALUE(LEFT(Table1[[#This Row],[Account]],1))</f>
        <v>0</v>
      </c>
      <c r="J1887" s="62" t="str">
        <f>IFERROR(VLOOKUP(Table1[[#This Row],[Budget Code Description]],Table6[#All],7,FALSE),"")</f>
        <v/>
      </c>
      <c r="K1887" s="143" t="str">
        <f>IFERROR(VLOOKUP(Table1[[#This Row],[Budget Code Description]],Table6[#All],8,FALSE),"")</f>
        <v/>
      </c>
      <c r="L1887" s="63"/>
      <c r="M1887" s="65" t="str">
        <f>IFERROR(VLOOKUP(Table1[[#This Row],[Staff ID]],Table2[],2,FALSE),"")</f>
        <v/>
      </c>
      <c r="N1887" s="211" t="str">
        <f>IFERROR(IF(VLOOKUP(Table1[[#This Row],[Budget Code Description]],Dimentions!$X$6:$AC$97,4,FALSE)="","",VLOOKUP(Table1[[#This Row],[Budget Code Description]],Dimentions!$X$6:$AC$97,4,FALSE)),"")</f>
        <v/>
      </c>
      <c r="O1887" s="65" t="str">
        <f>IFERROR(VLOOKUP(Table1[[#This Row],[Vendor ID]],Table549[],2,FALSE),"")</f>
        <v/>
      </c>
      <c r="P1887" s="63"/>
      <c r="Q1887" s="143" t="str">
        <f>IF(Table1[[#This Row],[Posting Date]]&lt;&gt;"",$D$9,"")</f>
        <v/>
      </c>
      <c r="R1887" s="159" t="str">
        <f>IF(Table1[[#This Row],[Posting Date]]&lt;&gt;"",$D$10,"")</f>
        <v/>
      </c>
      <c r="S1887" s="66"/>
      <c r="T1887" s="63"/>
      <c r="U1887" s="67"/>
      <c r="V1887" s="67"/>
      <c r="W1887" s="67" t="str">
        <f t="shared" si="29"/>
        <v/>
      </c>
      <c r="X1887" s="161" t="str">
        <f>IF(E1887="","",(IF(Table1[[#This Row],[Cur]]="USD",Table1[[#This Row],[Cur_Amount Debit]],Table1[[#This Row],[Cur_Amount Debit]]/Table1[[#This Row],[Exchange Rate]])))</f>
        <v/>
      </c>
      <c r="Y1887" s="161" t="str">
        <f>IF(E1887="","",(IF(Table1[[#This Row],[Cur]]="USD",Table1[[#This Row],[Cur_Amount Credit]],Table1[[#This Row],[Cur_Amount Credit]]/ExchangeRate)))</f>
        <v/>
      </c>
      <c r="Z1887" s="203" t="str">
        <f>IF(E1887="","",(Table1[[#This Row],[Debit USD]]-Table1[[#This Row],[Credit USD]]))</f>
        <v/>
      </c>
      <c r="AA1887" s="122"/>
      <c r="AB1887" s="1"/>
      <c r="AC1887" s="15"/>
      <c r="AD1887" s="15" t="str">
        <f>IF(AND(OR(Table1[[#This Row],[Account]]="15030",Table1[[#This Row],[Account]]="15035",Table1[[#This Row],[Account]]="20150"),Table1[[#This Row],[Vendor ID]]=""),1,"")</f>
        <v/>
      </c>
      <c r="AE1887" s="15"/>
      <c r="AF1887" s="15"/>
      <c r="AG1887" s="15"/>
      <c r="AH1887" s="46" t="str">
        <f>IF(Table1[[#This Row],[Posting Date]]&lt;&gt;"","GJ-"&amp;CountryID,"")</f>
        <v/>
      </c>
      <c r="AI1887" s="59" t="str">
        <f>IF(Table1[[#This Row],[Posting Date]]&lt;&gt;"",Table1[[#This Row],[Posting Date]],"")</f>
        <v/>
      </c>
      <c r="AJ1887" s="46"/>
      <c r="AK1887" s="46" t="str">
        <f>IF(Table1[[#This Row],[Description]]&lt;&gt;"",Table1[[#This Row],[Description]],"")</f>
        <v/>
      </c>
      <c r="AL1887" s="46" t="str">
        <f>IF(Table1[[#This Row],[Posting Date]]&lt;&gt;"",Table1[[#This Row],[Reference Number]],"")</f>
        <v/>
      </c>
      <c r="AM1887" s="46" t="str">
        <f>TRIM(Table1[[#This Row],[Line '#]])</f>
        <v/>
      </c>
      <c r="AN1887" s="46" t="str">
        <f>TRIM(Table1[[#This Row],[Account]])</f>
        <v/>
      </c>
      <c r="AO1887" s="46" t="str">
        <f>IF(Table1[[#This Row],[Posting Date]]&lt;&gt;"",$D$5,"")</f>
        <v/>
      </c>
      <c r="AP1887" s="46" t="str">
        <f>TRIM(Table1[[#This Row],[Departments-Prgrams]])</f>
        <v/>
      </c>
      <c r="AQ1887" s="46" t="str">
        <f>TRIM(Table1[[#This Row],[Grant]])</f>
        <v/>
      </c>
      <c r="AR1887" s="46" t="str">
        <f>TRIM(Table1[[#This Row],[Staff ID]])</f>
        <v/>
      </c>
      <c r="AS1887" s="46" t="str">
        <f>IF(TRIM(Table1[[#This Row],[Budget Code]])=0,"",TRIM(Table1[[#This Row],[Budget Code]]))</f>
        <v/>
      </c>
      <c r="AT1887" s="46" t="str">
        <f>IF(Table1[[#This Row],[Line Description]]&lt;&gt;"",Table1[[#This Row],[Line Description]],"")</f>
        <v/>
      </c>
      <c r="AU1887" s="46" t="str">
        <f>IF(Table1[[#This Row],[Cur_Amount Debit]]&gt;0,ROUND(Table1[[#This Row],[Cur_Amount Debit]],2),"")</f>
        <v/>
      </c>
      <c r="AV1887" s="46" t="str">
        <f>IF(Table1[[#This Row],[Cur_Amount Credit]]&gt;0,ROUND(Table1[[#This Row],[Cur_Amount Credit]],2),"")</f>
        <v/>
      </c>
      <c r="AW1887" s="46" t="str">
        <f>LEFT(Table1[[#This Row],[Cur]],3)</f>
        <v/>
      </c>
      <c r="AX1887" s="59"/>
      <c r="AY1887" s="46"/>
      <c r="AZ1887" s="46" t="str">
        <f>IF(Table1[[#This Row],[Cur]]&lt;&gt;"",IF(Table1[[#This Row],[Cur]]="USD","",ExchangeRate),"")</f>
        <v/>
      </c>
      <c r="BA1887" s="46" t="str">
        <f>IF(Table1[[#This Row],[Grant]]&lt;&gt;"",VLOOKUP(Table1[[#This Row],[Grant]],Grants!B:D,3),"")</f>
        <v/>
      </c>
      <c r="BB1887" s="46" t="str">
        <f>TRIM(Table1[[#This Row],[Vendor ID]])</f>
        <v/>
      </c>
      <c r="BC1887">
        <f>IF(Table1[[#This Row],[Reference Number]]=Q1886,BC1886,BC1886+1)</f>
        <v>2</v>
      </c>
    </row>
    <row r="1888" spans="1:55" ht="11.25" hidden="1" customHeight="1">
      <c r="A1888" s="1"/>
      <c r="B1888" s="88" t="str">
        <f>IF(Table1[[#This Row],[Posting Date]]&lt;&gt;"",IF(Table1[[#This Row],[Reference Number]]=Q1887,B1887+1,1),"")</f>
        <v/>
      </c>
      <c r="C1888" s="61"/>
      <c r="D1888" s="61"/>
      <c r="E1888" s="218"/>
      <c r="F1888" s="143" t="str">
        <f>IFERROR(IF(VLOOKUP(Table1[[#This Row],[Budget Code Description]],Dimentions!$X$6:$AC$132,2,FALSE)="","",VLOOKUP(Table1[[#This Row],[Budget Code Description]],Dimentions!$X$6:$AC$132,2,FALSE)),"")</f>
        <v/>
      </c>
      <c r="G1888" s="143" t="str">
        <f>IFERROR(VLOOKUP(Table1[[#This Row],[Budget Code Description]],Dimentions!$X$6:$AC$132,3,FALSE),"")</f>
        <v/>
      </c>
      <c r="H1888" s="64" t="str">
        <f>IFERROR(VLOOKUP(Table1[[#This Row],[Account]],Dimentions!$S$6:$V$233,2,FALSE),"")</f>
        <v/>
      </c>
      <c r="I1888" s="62">
        <f>_xlfn.NUMBERVALUE(LEFT(Table1[[#This Row],[Account]],1))</f>
        <v>0</v>
      </c>
      <c r="J1888" s="62" t="str">
        <f>IFERROR(VLOOKUP(Table1[[#This Row],[Budget Code Description]],Table6[#All],7,FALSE),"")</f>
        <v/>
      </c>
      <c r="K1888" s="143" t="str">
        <f>IFERROR(VLOOKUP(Table1[[#This Row],[Budget Code Description]],Table6[#All],8,FALSE),"")</f>
        <v/>
      </c>
      <c r="L1888" s="63"/>
      <c r="M1888" s="65" t="str">
        <f>IFERROR(VLOOKUP(Table1[[#This Row],[Staff ID]],Table2[],2,FALSE),"")</f>
        <v/>
      </c>
      <c r="N1888" s="211" t="str">
        <f>IFERROR(IF(VLOOKUP(Table1[[#This Row],[Budget Code Description]],Dimentions!$X$6:$AC$97,4,FALSE)="","",VLOOKUP(Table1[[#This Row],[Budget Code Description]],Dimentions!$X$6:$AC$97,4,FALSE)),"")</f>
        <v/>
      </c>
      <c r="O1888" s="65" t="str">
        <f>IFERROR(VLOOKUP(Table1[[#This Row],[Vendor ID]],Table549[],2,FALSE),"")</f>
        <v/>
      </c>
      <c r="P1888" s="63"/>
      <c r="Q1888" s="143" t="str">
        <f>IF(Table1[[#This Row],[Posting Date]]&lt;&gt;"",$D$9,"")</f>
        <v/>
      </c>
      <c r="R1888" s="159" t="str">
        <f>IF(Table1[[#This Row],[Posting Date]]&lt;&gt;"",$D$10,"")</f>
        <v/>
      </c>
      <c r="S1888" s="66"/>
      <c r="T1888" s="63"/>
      <c r="U1888" s="67"/>
      <c r="V1888" s="67"/>
      <c r="W1888" s="67" t="str">
        <f t="shared" si="29"/>
        <v/>
      </c>
      <c r="X1888" s="161" t="str">
        <f>IF(E1888="","",(IF(Table1[[#This Row],[Cur]]="USD",Table1[[#This Row],[Cur_Amount Debit]],Table1[[#This Row],[Cur_Amount Debit]]/Table1[[#This Row],[Exchange Rate]])))</f>
        <v/>
      </c>
      <c r="Y1888" s="161" t="str">
        <f>IF(E1888="","",(IF(Table1[[#This Row],[Cur]]="USD",Table1[[#This Row],[Cur_Amount Credit]],Table1[[#This Row],[Cur_Amount Credit]]/ExchangeRate)))</f>
        <v/>
      </c>
      <c r="Z1888" s="203" t="str">
        <f>IF(E1888="","",(Table1[[#This Row],[Debit USD]]-Table1[[#This Row],[Credit USD]]))</f>
        <v/>
      </c>
      <c r="AA1888" s="122"/>
      <c r="AB1888" s="1"/>
      <c r="AC1888" s="15"/>
      <c r="AD1888" s="15" t="str">
        <f>IF(AND(OR(Table1[[#This Row],[Account]]="15030",Table1[[#This Row],[Account]]="15035",Table1[[#This Row],[Account]]="20150"),Table1[[#This Row],[Vendor ID]]=""),1,"")</f>
        <v/>
      </c>
      <c r="AE1888" s="15"/>
      <c r="AF1888" s="15"/>
      <c r="AG1888" s="15"/>
      <c r="AH1888" s="46" t="str">
        <f>IF(Table1[[#This Row],[Posting Date]]&lt;&gt;"","GJ-"&amp;CountryID,"")</f>
        <v/>
      </c>
      <c r="AI1888" s="59" t="str">
        <f>IF(Table1[[#This Row],[Posting Date]]&lt;&gt;"",Table1[[#This Row],[Posting Date]],"")</f>
        <v/>
      </c>
      <c r="AJ1888" s="46"/>
      <c r="AK1888" s="46" t="str">
        <f>IF(Table1[[#This Row],[Description]]&lt;&gt;"",Table1[[#This Row],[Description]],"")</f>
        <v/>
      </c>
      <c r="AL1888" s="46" t="str">
        <f>IF(Table1[[#This Row],[Posting Date]]&lt;&gt;"",Table1[[#This Row],[Reference Number]],"")</f>
        <v/>
      </c>
      <c r="AM1888" s="46" t="str">
        <f>TRIM(Table1[[#This Row],[Line '#]])</f>
        <v/>
      </c>
      <c r="AN1888" s="46" t="str">
        <f>TRIM(Table1[[#This Row],[Account]])</f>
        <v/>
      </c>
      <c r="AO1888" s="46" t="str">
        <f>IF(Table1[[#This Row],[Posting Date]]&lt;&gt;"",$D$5,"")</f>
        <v/>
      </c>
      <c r="AP1888" s="46" t="str">
        <f>TRIM(Table1[[#This Row],[Departments-Prgrams]])</f>
        <v/>
      </c>
      <c r="AQ1888" s="46" t="str">
        <f>TRIM(Table1[[#This Row],[Grant]])</f>
        <v/>
      </c>
      <c r="AR1888" s="46" t="str">
        <f>TRIM(Table1[[#This Row],[Staff ID]])</f>
        <v/>
      </c>
      <c r="AS1888" s="46" t="str">
        <f>IF(TRIM(Table1[[#This Row],[Budget Code]])=0,"",TRIM(Table1[[#This Row],[Budget Code]]))</f>
        <v/>
      </c>
      <c r="AT1888" s="46" t="str">
        <f>IF(Table1[[#This Row],[Line Description]]&lt;&gt;"",Table1[[#This Row],[Line Description]],"")</f>
        <v/>
      </c>
      <c r="AU1888" s="46" t="str">
        <f>IF(Table1[[#This Row],[Cur_Amount Debit]]&gt;0,ROUND(Table1[[#This Row],[Cur_Amount Debit]],2),"")</f>
        <v/>
      </c>
      <c r="AV1888" s="46" t="str">
        <f>IF(Table1[[#This Row],[Cur_Amount Credit]]&gt;0,ROUND(Table1[[#This Row],[Cur_Amount Credit]],2),"")</f>
        <v/>
      </c>
      <c r="AW1888" s="46" t="str">
        <f>LEFT(Table1[[#This Row],[Cur]],3)</f>
        <v/>
      </c>
      <c r="AX1888" s="59"/>
      <c r="AY1888" s="46"/>
      <c r="AZ1888" s="46" t="str">
        <f>IF(Table1[[#This Row],[Cur]]&lt;&gt;"",IF(Table1[[#This Row],[Cur]]="USD","",ExchangeRate),"")</f>
        <v/>
      </c>
      <c r="BA1888" s="46" t="str">
        <f>IF(Table1[[#This Row],[Grant]]&lt;&gt;"",VLOOKUP(Table1[[#This Row],[Grant]],Grants!B:D,3),"")</f>
        <v/>
      </c>
      <c r="BB1888" s="46" t="str">
        <f>TRIM(Table1[[#This Row],[Vendor ID]])</f>
        <v/>
      </c>
      <c r="BC1888">
        <f>IF(Table1[[#This Row],[Reference Number]]=Q1887,BC1887,BC1887+1)</f>
        <v>2</v>
      </c>
    </row>
    <row r="1889" spans="1:55" ht="11.25" hidden="1" customHeight="1">
      <c r="A1889" s="1"/>
      <c r="B1889" s="88" t="str">
        <f>IF(Table1[[#This Row],[Posting Date]]&lt;&gt;"",IF(Table1[[#This Row],[Reference Number]]=Q1888,B1888+1,1),"")</f>
        <v/>
      </c>
      <c r="C1889" s="61"/>
      <c r="D1889" s="61"/>
      <c r="E1889" s="218"/>
      <c r="F1889" s="143" t="str">
        <f>IFERROR(IF(VLOOKUP(Table1[[#This Row],[Budget Code Description]],Dimentions!$X$6:$AC$132,2,FALSE)="","",VLOOKUP(Table1[[#This Row],[Budget Code Description]],Dimentions!$X$6:$AC$132,2,FALSE)),"")</f>
        <v/>
      </c>
      <c r="G1889" s="143" t="str">
        <f>IFERROR(VLOOKUP(Table1[[#This Row],[Budget Code Description]],Dimentions!$X$6:$AC$132,3,FALSE),"")</f>
        <v/>
      </c>
      <c r="H1889" s="64" t="str">
        <f>IFERROR(VLOOKUP(Table1[[#This Row],[Account]],Dimentions!$S$6:$V$233,2,FALSE),"")</f>
        <v/>
      </c>
      <c r="I1889" s="62">
        <f>_xlfn.NUMBERVALUE(LEFT(Table1[[#This Row],[Account]],1))</f>
        <v>0</v>
      </c>
      <c r="J1889" s="62" t="str">
        <f>IFERROR(VLOOKUP(Table1[[#This Row],[Budget Code Description]],Table6[#All],7,FALSE),"")</f>
        <v/>
      </c>
      <c r="K1889" s="143" t="str">
        <f>IFERROR(VLOOKUP(Table1[[#This Row],[Budget Code Description]],Table6[#All],8,FALSE),"")</f>
        <v/>
      </c>
      <c r="L1889" s="63"/>
      <c r="M1889" s="65" t="str">
        <f>IFERROR(VLOOKUP(Table1[[#This Row],[Staff ID]],Table2[],2,FALSE),"")</f>
        <v/>
      </c>
      <c r="N1889" s="211" t="str">
        <f>IFERROR(IF(VLOOKUP(Table1[[#This Row],[Budget Code Description]],Dimentions!$X$6:$AC$97,4,FALSE)="","",VLOOKUP(Table1[[#This Row],[Budget Code Description]],Dimentions!$X$6:$AC$97,4,FALSE)),"")</f>
        <v/>
      </c>
      <c r="O1889" s="65" t="str">
        <f>IFERROR(VLOOKUP(Table1[[#This Row],[Vendor ID]],Table549[],2,FALSE),"")</f>
        <v/>
      </c>
      <c r="P1889" s="63"/>
      <c r="Q1889" s="143" t="str">
        <f>IF(Table1[[#This Row],[Posting Date]]&lt;&gt;"",$D$9,"")</f>
        <v/>
      </c>
      <c r="R1889" s="159" t="str">
        <f>IF(Table1[[#This Row],[Posting Date]]&lt;&gt;"",$D$10,"")</f>
        <v/>
      </c>
      <c r="S1889" s="66"/>
      <c r="T1889" s="63"/>
      <c r="U1889" s="67"/>
      <c r="V1889" s="67"/>
      <c r="W1889" s="67" t="str">
        <f t="shared" si="29"/>
        <v/>
      </c>
      <c r="X1889" s="161" t="str">
        <f>IF(E1889="","",(IF(Table1[[#This Row],[Cur]]="USD",Table1[[#This Row],[Cur_Amount Debit]],Table1[[#This Row],[Cur_Amount Debit]]/Table1[[#This Row],[Exchange Rate]])))</f>
        <v/>
      </c>
      <c r="Y1889" s="161" t="str">
        <f>IF(E1889="","",(IF(Table1[[#This Row],[Cur]]="USD",Table1[[#This Row],[Cur_Amount Credit]],Table1[[#This Row],[Cur_Amount Credit]]/ExchangeRate)))</f>
        <v/>
      </c>
      <c r="Z1889" s="203" t="str">
        <f>IF(E1889="","",(Table1[[#This Row],[Debit USD]]-Table1[[#This Row],[Credit USD]]))</f>
        <v/>
      </c>
      <c r="AA1889" s="122"/>
      <c r="AB1889" s="1"/>
      <c r="AC1889" s="15"/>
      <c r="AD1889" s="15" t="str">
        <f>IF(AND(OR(Table1[[#This Row],[Account]]="15030",Table1[[#This Row],[Account]]="15035",Table1[[#This Row],[Account]]="20150"),Table1[[#This Row],[Vendor ID]]=""),1,"")</f>
        <v/>
      </c>
      <c r="AE1889" s="15"/>
      <c r="AF1889" s="15"/>
      <c r="AG1889" s="15"/>
      <c r="AH1889" s="46" t="str">
        <f>IF(Table1[[#This Row],[Posting Date]]&lt;&gt;"","GJ-"&amp;CountryID,"")</f>
        <v/>
      </c>
      <c r="AI1889" s="59" t="str">
        <f>IF(Table1[[#This Row],[Posting Date]]&lt;&gt;"",Table1[[#This Row],[Posting Date]],"")</f>
        <v/>
      </c>
      <c r="AJ1889" s="46"/>
      <c r="AK1889" s="46" t="str">
        <f>IF(Table1[[#This Row],[Description]]&lt;&gt;"",Table1[[#This Row],[Description]],"")</f>
        <v/>
      </c>
      <c r="AL1889" s="46" t="str">
        <f>IF(Table1[[#This Row],[Posting Date]]&lt;&gt;"",Table1[[#This Row],[Reference Number]],"")</f>
        <v/>
      </c>
      <c r="AM1889" s="46" t="str">
        <f>TRIM(Table1[[#This Row],[Line '#]])</f>
        <v/>
      </c>
      <c r="AN1889" s="46" t="str">
        <f>TRIM(Table1[[#This Row],[Account]])</f>
        <v/>
      </c>
      <c r="AO1889" s="46" t="str">
        <f>IF(Table1[[#This Row],[Posting Date]]&lt;&gt;"",$D$5,"")</f>
        <v/>
      </c>
      <c r="AP1889" s="46" t="str">
        <f>TRIM(Table1[[#This Row],[Departments-Prgrams]])</f>
        <v/>
      </c>
      <c r="AQ1889" s="46" t="str">
        <f>TRIM(Table1[[#This Row],[Grant]])</f>
        <v/>
      </c>
      <c r="AR1889" s="46" t="str">
        <f>TRIM(Table1[[#This Row],[Staff ID]])</f>
        <v/>
      </c>
      <c r="AS1889" s="46" t="str">
        <f>IF(TRIM(Table1[[#This Row],[Budget Code]])=0,"",TRIM(Table1[[#This Row],[Budget Code]]))</f>
        <v/>
      </c>
      <c r="AT1889" s="46" t="str">
        <f>IF(Table1[[#This Row],[Line Description]]&lt;&gt;"",Table1[[#This Row],[Line Description]],"")</f>
        <v/>
      </c>
      <c r="AU1889" s="46" t="str">
        <f>IF(Table1[[#This Row],[Cur_Amount Debit]]&gt;0,ROUND(Table1[[#This Row],[Cur_Amount Debit]],2),"")</f>
        <v/>
      </c>
      <c r="AV1889" s="46" t="str">
        <f>IF(Table1[[#This Row],[Cur_Amount Credit]]&gt;0,ROUND(Table1[[#This Row],[Cur_Amount Credit]],2),"")</f>
        <v/>
      </c>
      <c r="AW1889" s="46" t="str">
        <f>LEFT(Table1[[#This Row],[Cur]],3)</f>
        <v/>
      </c>
      <c r="AX1889" s="59"/>
      <c r="AY1889" s="46"/>
      <c r="AZ1889" s="46" t="str">
        <f>IF(Table1[[#This Row],[Cur]]&lt;&gt;"",IF(Table1[[#This Row],[Cur]]="USD","",ExchangeRate),"")</f>
        <v/>
      </c>
      <c r="BA1889" s="46" t="str">
        <f>IF(Table1[[#This Row],[Grant]]&lt;&gt;"",VLOOKUP(Table1[[#This Row],[Grant]],Grants!B:D,3),"")</f>
        <v/>
      </c>
      <c r="BB1889" s="46" t="str">
        <f>TRIM(Table1[[#This Row],[Vendor ID]])</f>
        <v/>
      </c>
      <c r="BC1889">
        <f>IF(Table1[[#This Row],[Reference Number]]=Q1888,BC1888,BC1888+1)</f>
        <v>2</v>
      </c>
    </row>
    <row r="1890" spans="1:55" ht="11.25" hidden="1" customHeight="1">
      <c r="A1890" s="1"/>
      <c r="B1890" s="88" t="str">
        <f>IF(Table1[[#This Row],[Posting Date]]&lt;&gt;"",IF(Table1[[#This Row],[Reference Number]]=Q1889,B1889+1,1),"")</f>
        <v/>
      </c>
      <c r="C1890" s="61"/>
      <c r="D1890" s="61"/>
      <c r="E1890" s="218"/>
      <c r="F1890" s="143" t="str">
        <f>IFERROR(IF(VLOOKUP(Table1[[#This Row],[Budget Code Description]],Dimentions!$X$6:$AC$132,2,FALSE)="","",VLOOKUP(Table1[[#This Row],[Budget Code Description]],Dimentions!$X$6:$AC$132,2,FALSE)),"")</f>
        <v/>
      </c>
      <c r="G1890" s="143" t="str">
        <f>IFERROR(VLOOKUP(Table1[[#This Row],[Budget Code Description]],Dimentions!$X$6:$AC$132,3,FALSE),"")</f>
        <v/>
      </c>
      <c r="H1890" s="64" t="str">
        <f>IFERROR(VLOOKUP(Table1[[#This Row],[Account]],Dimentions!$S$6:$V$233,2,FALSE),"")</f>
        <v/>
      </c>
      <c r="I1890" s="62">
        <f>_xlfn.NUMBERVALUE(LEFT(Table1[[#This Row],[Account]],1))</f>
        <v>0</v>
      </c>
      <c r="J1890" s="62" t="str">
        <f>IFERROR(VLOOKUP(Table1[[#This Row],[Budget Code Description]],Table6[#All],7,FALSE),"")</f>
        <v/>
      </c>
      <c r="K1890" s="143" t="str">
        <f>IFERROR(VLOOKUP(Table1[[#This Row],[Budget Code Description]],Table6[#All],8,FALSE),"")</f>
        <v/>
      </c>
      <c r="L1890" s="63"/>
      <c r="M1890" s="65" t="str">
        <f>IFERROR(VLOOKUP(Table1[[#This Row],[Staff ID]],Table2[],2,FALSE),"")</f>
        <v/>
      </c>
      <c r="N1890" s="211" t="str">
        <f>IFERROR(IF(VLOOKUP(Table1[[#This Row],[Budget Code Description]],Dimentions!$X$6:$AC$97,4,FALSE)="","",VLOOKUP(Table1[[#This Row],[Budget Code Description]],Dimentions!$X$6:$AC$97,4,FALSE)),"")</f>
        <v/>
      </c>
      <c r="O1890" s="65" t="str">
        <f>IFERROR(VLOOKUP(Table1[[#This Row],[Vendor ID]],Table549[],2,FALSE),"")</f>
        <v/>
      </c>
      <c r="P1890" s="63"/>
      <c r="Q1890" s="143" t="str">
        <f>IF(Table1[[#This Row],[Posting Date]]&lt;&gt;"",$D$9,"")</f>
        <v/>
      </c>
      <c r="R1890" s="159" t="str">
        <f>IF(Table1[[#This Row],[Posting Date]]&lt;&gt;"",$D$10,"")</f>
        <v/>
      </c>
      <c r="S1890" s="66"/>
      <c r="T1890" s="63"/>
      <c r="U1890" s="67"/>
      <c r="V1890" s="67"/>
      <c r="W1890" s="67" t="str">
        <f t="shared" si="29"/>
        <v/>
      </c>
      <c r="X1890" s="161" t="str">
        <f>IF(E1890="","",(IF(Table1[[#This Row],[Cur]]="USD",Table1[[#This Row],[Cur_Amount Debit]],Table1[[#This Row],[Cur_Amount Debit]]/Table1[[#This Row],[Exchange Rate]])))</f>
        <v/>
      </c>
      <c r="Y1890" s="161" t="str">
        <f>IF(E1890="","",(IF(Table1[[#This Row],[Cur]]="USD",Table1[[#This Row],[Cur_Amount Credit]],Table1[[#This Row],[Cur_Amount Credit]]/ExchangeRate)))</f>
        <v/>
      </c>
      <c r="Z1890" s="203" t="str">
        <f>IF(E1890="","",(Table1[[#This Row],[Debit USD]]-Table1[[#This Row],[Credit USD]]))</f>
        <v/>
      </c>
      <c r="AA1890" s="122"/>
      <c r="AB1890" s="1"/>
      <c r="AC1890" s="15"/>
      <c r="AD1890" s="15" t="str">
        <f>IF(AND(OR(Table1[[#This Row],[Account]]="15030",Table1[[#This Row],[Account]]="15035",Table1[[#This Row],[Account]]="20150"),Table1[[#This Row],[Vendor ID]]=""),1,"")</f>
        <v/>
      </c>
      <c r="AE1890" s="15"/>
      <c r="AF1890" s="15"/>
      <c r="AG1890" s="15"/>
      <c r="AH1890" s="46" t="str">
        <f>IF(Table1[[#This Row],[Posting Date]]&lt;&gt;"","GJ-"&amp;CountryID,"")</f>
        <v/>
      </c>
      <c r="AI1890" s="59" t="str">
        <f>IF(Table1[[#This Row],[Posting Date]]&lt;&gt;"",Table1[[#This Row],[Posting Date]],"")</f>
        <v/>
      </c>
      <c r="AJ1890" s="46"/>
      <c r="AK1890" s="46" t="str">
        <f>IF(Table1[[#This Row],[Description]]&lt;&gt;"",Table1[[#This Row],[Description]],"")</f>
        <v/>
      </c>
      <c r="AL1890" s="46" t="str">
        <f>IF(Table1[[#This Row],[Posting Date]]&lt;&gt;"",Table1[[#This Row],[Reference Number]],"")</f>
        <v/>
      </c>
      <c r="AM1890" s="46" t="str">
        <f>TRIM(Table1[[#This Row],[Line '#]])</f>
        <v/>
      </c>
      <c r="AN1890" s="46" t="str">
        <f>TRIM(Table1[[#This Row],[Account]])</f>
        <v/>
      </c>
      <c r="AO1890" s="46" t="str">
        <f>IF(Table1[[#This Row],[Posting Date]]&lt;&gt;"",$D$5,"")</f>
        <v/>
      </c>
      <c r="AP1890" s="46" t="str">
        <f>TRIM(Table1[[#This Row],[Departments-Prgrams]])</f>
        <v/>
      </c>
      <c r="AQ1890" s="46" t="str">
        <f>TRIM(Table1[[#This Row],[Grant]])</f>
        <v/>
      </c>
      <c r="AR1890" s="46" t="str">
        <f>TRIM(Table1[[#This Row],[Staff ID]])</f>
        <v/>
      </c>
      <c r="AS1890" s="46" t="str">
        <f>IF(TRIM(Table1[[#This Row],[Budget Code]])=0,"",TRIM(Table1[[#This Row],[Budget Code]]))</f>
        <v/>
      </c>
      <c r="AT1890" s="46" t="str">
        <f>IF(Table1[[#This Row],[Line Description]]&lt;&gt;"",Table1[[#This Row],[Line Description]],"")</f>
        <v/>
      </c>
      <c r="AU1890" s="46" t="str">
        <f>IF(Table1[[#This Row],[Cur_Amount Debit]]&gt;0,ROUND(Table1[[#This Row],[Cur_Amount Debit]],2),"")</f>
        <v/>
      </c>
      <c r="AV1890" s="46" t="str">
        <f>IF(Table1[[#This Row],[Cur_Amount Credit]]&gt;0,ROUND(Table1[[#This Row],[Cur_Amount Credit]],2),"")</f>
        <v/>
      </c>
      <c r="AW1890" s="46" t="str">
        <f>LEFT(Table1[[#This Row],[Cur]],3)</f>
        <v/>
      </c>
      <c r="AX1890" s="59"/>
      <c r="AY1890" s="46"/>
      <c r="AZ1890" s="46" t="str">
        <f>IF(Table1[[#This Row],[Cur]]&lt;&gt;"",IF(Table1[[#This Row],[Cur]]="USD","",ExchangeRate),"")</f>
        <v/>
      </c>
      <c r="BA1890" s="46" t="str">
        <f>IF(Table1[[#This Row],[Grant]]&lt;&gt;"",VLOOKUP(Table1[[#This Row],[Grant]],Grants!B:D,3),"")</f>
        <v/>
      </c>
      <c r="BB1890" s="46" t="str">
        <f>TRIM(Table1[[#This Row],[Vendor ID]])</f>
        <v/>
      </c>
      <c r="BC1890">
        <f>IF(Table1[[#This Row],[Reference Number]]=Q1889,BC1889,BC1889+1)</f>
        <v>2</v>
      </c>
    </row>
    <row r="1891" spans="1:55" ht="11.25" hidden="1" customHeight="1">
      <c r="A1891" s="1"/>
      <c r="B1891" s="88" t="str">
        <f>IF(Table1[[#This Row],[Posting Date]]&lt;&gt;"",IF(Table1[[#This Row],[Reference Number]]=Q1890,B1890+1,1),"")</f>
        <v/>
      </c>
      <c r="C1891" s="61"/>
      <c r="D1891" s="61"/>
      <c r="E1891" s="218"/>
      <c r="F1891" s="143" t="str">
        <f>IFERROR(IF(VLOOKUP(Table1[[#This Row],[Budget Code Description]],Dimentions!$X$6:$AC$132,2,FALSE)="","",VLOOKUP(Table1[[#This Row],[Budget Code Description]],Dimentions!$X$6:$AC$132,2,FALSE)),"")</f>
        <v/>
      </c>
      <c r="G1891" s="143" t="str">
        <f>IFERROR(VLOOKUP(Table1[[#This Row],[Budget Code Description]],Dimentions!$X$6:$AC$132,3,FALSE),"")</f>
        <v/>
      </c>
      <c r="H1891" s="64" t="str">
        <f>IFERROR(VLOOKUP(Table1[[#This Row],[Account]],Dimentions!$S$6:$V$233,2,FALSE),"")</f>
        <v/>
      </c>
      <c r="I1891" s="62">
        <f>_xlfn.NUMBERVALUE(LEFT(Table1[[#This Row],[Account]],1))</f>
        <v>0</v>
      </c>
      <c r="J1891" s="62" t="str">
        <f>IFERROR(VLOOKUP(Table1[[#This Row],[Budget Code Description]],Table6[#All],7,FALSE),"")</f>
        <v/>
      </c>
      <c r="K1891" s="143" t="str">
        <f>IFERROR(VLOOKUP(Table1[[#This Row],[Budget Code Description]],Table6[#All],8,FALSE),"")</f>
        <v/>
      </c>
      <c r="L1891" s="63"/>
      <c r="M1891" s="65" t="str">
        <f>IFERROR(VLOOKUP(Table1[[#This Row],[Staff ID]],Table2[],2,FALSE),"")</f>
        <v/>
      </c>
      <c r="N1891" s="211" t="str">
        <f>IFERROR(IF(VLOOKUP(Table1[[#This Row],[Budget Code Description]],Dimentions!$X$6:$AC$97,4,FALSE)="","",VLOOKUP(Table1[[#This Row],[Budget Code Description]],Dimentions!$X$6:$AC$97,4,FALSE)),"")</f>
        <v/>
      </c>
      <c r="O1891" s="65" t="str">
        <f>IFERROR(VLOOKUP(Table1[[#This Row],[Vendor ID]],Table549[],2,FALSE),"")</f>
        <v/>
      </c>
      <c r="P1891" s="63"/>
      <c r="Q1891" s="143" t="str">
        <f>IF(Table1[[#This Row],[Posting Date]]&lt;&gt;"",$D$9,"")</f>
        <v/>
      </c>
      <c r="R1891" s="159" t="str">
        <f>IF(Table1[[#This Row],[Posting Date]]&lt;&gt;"",$D$10,"")</f>
        <v/>
      </c>
      <c r="S1891" s="66"/>
      <c r="T1891" s="63"/>
      <c r="U1891" s="67"/>
      <c r="V1891" s="67"/>
      <c r="W1891" s="67" t="str">
        <f t="shared" si="29"/>
        <v/>
      </c>
      <c r="X1891" s="161" t="str">
        <f>IF(E1891="","",(IF(Table1[[#This Row],[Cur]]="USD",Table1[[#This Row],[Cur_Amount Debit]],Table1[[#This Row],[Cur_Amount Debit]]/Table1[[#This Row],[Exchange Rate]])))</f>
        <v/>
      </c>
      <c r="Y1891" s="161" t="str">
        <f>IF(E1891="","",(IF(Table1[[#This Row],[Cur]]="USD",Table1[[#This Row],[Cur_Amount Credit]],Table1[[#This Row],[Cur_Amount Credit]]/ExchangeRate)))</f>
        <v/>
      </c>
      <c r="Z1891" s="203" t="str">
        <f>IF(E1891="","",(Table1[[#This Row],[Debit USD]]-Table1[[#This Row],[Credit USD]]))</f>
        <v/>
      </c>
      <c r="AA1891" s="122"/>
      <c r="AB1891" s="1"/>
      <c r="AC1891" s="15"/>
      <c r="AD1891" s="15" t="str">
        <f>IF(AND(OR(Table1[[#This Row],[Account]]="15030",Table1[[#This Row],[Account]]="15035",Table1[[#This Row],[Account]]="20150"),Table1[[#This Row],[Vendor ID]]=""),1,"")</f>
        <v/>
      </c>
      <c r="AE1891" s="15"/>
      <c r="AF1891" s="15"/>
      <c r="AG1891" s="15"/>
      <c r="AH1891" s="46" t="str">
        <f>IF(Table1[[#This Row],[Posting Date]]&lt;&gt;"","GJ-"&amp;CountryID,"")</f>
        <v/>
      </c>
      <c r="AI1891" s="59" t="str">
        <f>IF(Table1[[#This Row],[Posting Date]]&lt;&gt;"",Table1[[#This Row],[Posting Date]],"")</f>
        <v/>
      </c>
      <c r="AJ1891" s="46"/>
      <c r="AK1891" s="46" t="str">
        <f>IF(Table1[[#This Row],[Description]]&lt;&gt;"",Table1[[#This Row],[Description]],"")</f>
        <v/>
      </c>
      <c r="AL1891" s="46" t="str">
        <f>IF(Table1[[#This Row],[Posting Date]]&lt;&gt;"",Table1[[#This Row],[Reference Number]],"")</f>
        <v/>
      </c>
      <c r="AM1891" s="46" t="str">
        <f>TRIM(Table1[[#This Row],[Line '#]])</f>
        <v/>
      </c>
      <c r="AN1891" s="46" t="str">
        <f>TRIM(Table1[[#This Row],[Account]])</f>
        <v/>
      </c>
      <c r="AO1891" s="46" t="str">
        <f>IF(Table1[[#This Row],[Posting Date]]&lt;&gt;"",$D$5,"")</f>
        <v/>
      </c>
      <c r="AP1891" s="46" t="str">
        <f>TRIM(Table1[[#This Row],[Departments-Prgrams]])</f>
        <v/>
      </c>
      <c r="AQ1891" s="46" t="str">
        <f>TRIM(Table1[[#This Row],[Grant]])</f>
        <v/>
      </c>
      <c r="AR1891" s="46" t="str">
        <f>TRIM(Table1[[#This Row],[Staff ID]])</f>
        <v/>
      </c>
      <c r="AS1891" s="46" t="str">
        <f>IF(TRIM(Table1[[#This Row],[Budget Code]])=0,"",TRIM(Table1[[#This Row],[Budget Code]]))</f>
        <v/>
      </c>
      <c r="AT1891" s="46" t="str">
        <f>IF(Table1[[#This Row],[Line Description]]&lt;&gt;"",Table1[[#This Row],[Line Description]],"")</f>
        <v/>
      </c>
      <c r="AU1891" s="46" t="str">
        <f>IF(Table1[[#This Row],[Cur_Amount Debit]]&gt;0,ROUND(Table1[[#This Row],[Cur_Amount Debit]],2),"")</f>
        <v/>
      </c>
      <c r="AV1891" s="46" t="str">
        <f>IF(Table1[[#This Row],[Cur_Amount Credit]]&gt;0,ROUND(Table1[[#This Row],[Cur_Amount Credit]],2),"")</f>
        <v/>
      </c>
      <c r="AW1891" s="46" t="str">
        <f>LEFT(Table1[[#This Row],[Cur]],3)</f>
        <v/>
      </c>
      <c r="AX1891" s="59"/>
      <c r="AY1891" s="46"/>
      <c r="AZ1891" s="46" t="str">
        <f>IF(Table1[[#This Row],[Cur]]&lt;&gt;"",IF(Table1[[#This Row],[Cur]]="USD","",ExchangeRate),"")</f>
        <v/>
      </c>
      <c r="BA1891" s="46" t="str">
        <f>IF(Table1[[#This Row],[Grant]]&lt;&gt;"",VLOOKUP(Table1[[#This Row],[Grant]],Grants!B:D,3),"")</f>
        <v/>
      </c>
      <c r="BB1891" s="46" t="str">
        <f>TRIM(Table1[[#This Row],[Vendor ID]])</f>
        <v/>
      </c>
      <c r="BC1891">
        <f>IF(Table1[[#This Row],[Reference Number]]=Q1890,BC1890,BC1890+1)</f>
        <v>2</v>
      </c>
    </row>
    <row r="1892" spans="1:55" ht="11.25" hidden="1" customHeight="1">
      <c r="A1892" s="1"/>
      <c r="B1892" s="88" t="str">
        <f>IF(Table1[[#This Row],[Posting Date]]&lt;&gt;"",IF(Table1[[#This Row],[Reference Number]]=Q1891,B1891+1,1),"")</f>
        <v/>
      </c>
      <c r="C1892" s="61"/>
      <c r="D1892" s="61"/>
      <c r="E1892" s="218"/>
      <c r="F1892" s="143" t="str">
        <f>IFERROR(IF(VLOOKUP(Table1[[#This Row],[Budget Code Description]],Dimentions!$X$6:$AC$132,2,FALSE)="","",VLOOKUP(Table1[[#This Row],[Budget Code Description]],Dimentions!$X$6:$AC$132,2,FALSE)),"")</f>
        <v/>
      </c>
      <c r="G1892" s="143" t="str">
        <f>IFERROR(VLOOKUP(Table1[[#This Row],[Budget Code Description]],Dimentions!$X$6:$AC$132,3,FALSE),"")</f>
        <v/>
      </c>
      <c r="H1892" s="64" t="str">
        <f>IFERROR(VLOOKUP(Table1[[#This Row],[Account]],Dimentions!$S$6:$V$233,2,FALSE),"")</f>
        <v/>
      </c>
      <c r="I1892" s="62">
        <f>_xlfn.NUMBERVALUE(LEFT(Table1[[#This Row],[Account]],1))</f>
        <v>0</v>
      </c>
      <c r="J1892" s="62" t="str">
        <f>IFERROR(VLOOKUP(Table1[[#This Row],[Budget Code Description]],Table6[#All],7,FALSE),"")</f>
        <v/>
      </c>
      <c r="K1892" s="143" t="str">
        <f>IFERROR(VLOOKUP(Table1[[#This Row],[Budget Code Description]],Table6[#All],8,FALSE),"")</f>
        <v/>
      </c>
      <c r="L1892" s="63"/>
      <c r="M1892" s="65" t="str">
        <f>IFERROR(VLOOKUP(Table1[[#This Row],[Staff ID]],Table2[],2,FALSE),"")</f>
        <v/>
      </c>
      <c r="N1892" s="211" t="str">
        <f>IFERROR(IF(VLOOKUP(Table1[[#This Row],[Budget Code Description]],Dimentions!$X$6:$AC$97,4,FALSE)="","",VLOOKUP(Table1[[#This Row],[Budget Code Description]],Dimentions!$X$6:$AC$97,4,FALSE)),"")</f>
        <v/>
      </c>
      <c r="O1892" s="65" t="str">
        <f>IFERROR(VLOOKUP(Table1[[#This Row],[Vendor ID]],Table549[],2,FALSE),"")</f>
        <v/>
      </c>
      <c r="P1892" s="63"/>
      <c r="Q1892" s="143" t="str">
        <f>IF(Table1[[#This Row],[Posting Date]]&lt;&gt;"",$D$9,"")</f>
        <v/>
      </c>
      <c r="R1892" s="159" t="str">
        <f>IF(Table1[[#This Row],[Posting Date]]&lt;&gt;"",$D$10,"")</f>
        <v/>
      </c>
      <c r="S1892" s="66"/>
      <c r="T1892" s="63"/>
      <c r="U1892" s="67"/>
      <c r="V1892" s="67"/>
      <c r="W1892" s="67" t="str">
        <f t="shared" si="29"/>
        <v/>
      </c>
      <c r="X1892" s="161" t="str">
        <f>IF(E1892="","",(IF(Table1[[#This Row],[Cur]]="USD",Table1[[#This Row],[Cur_Amount Debit]],Table1[[#This Row],[Cur_Amount Debit]]/Table1[[#This Row],[Exchange Rate]])))</f>
        <v/>
      </c>
      <c r="Y1892" s="161" t="str">
        <f>IF(E1892="","",(IF(Table1[[#This Row],[Cur]]="USD",Table1[[#This Row],[Cur_Amount Credit]],Table1[[#This Row],[Cur_Amount Credit]]/ExchangeRate)))</f>
        <v/>
      </c>
      <c r="Z1892" s="203" t="str">
        <f>IF(E1892="","",(Table1[[#This Row],[Debit USD]]-Table1[[#This Row],[Credit USD]]))</f>
        <v/>
      </c>
      <c r="AA1892" s="122"/>
      <c r="AB1892" s="1"/>
      <c r="AC1892" s="15"/>
      <c r="AD1892" s="15" t="str">
        <f>IF(AND(OR(Table1[[#This Row],[Account]]="15030",Table1[[#This Row],[Account]]="15035",Table1[[#This Row],[Account]]="20150"),Table1[[#This Row],[Vendor ID]]=""),1,"")</f>
        <v/>
      </c>
      <c r="AE1892" s="15"/>
      <c r="AF1892" s="15"/>
      <c r="AG1892" s="15"/>
      <c r="AH1892" s="46" t="str">
        <f>IF(Table1[[#This Row],[Posting Date]]&lt;&gt;"","GJ-"&amp;CountryID,"")</f>
        <v/>
      </c>
      <c r="AI1892" s="59" t="str">
        <f>IF(Table1[[#This Row],[Posting Date]]&lt;&gt;"",Table1[[#This Row],[Posting Date]],"")</f>
        <v/>
      </c>
      <c r="AJ1892" s="46"/>
      <c r="AK1892" s="46" t="str">
        <f>IF(Table1[[#This Row],[Description]]&lt;&gt;"",Table1[[#This Row],[Description]],"")</f>
        <v/>
      </c>
      <c r="AL1892" s="46" t="str">
        <f>IF(Table1[[#This Row],[Posting Date]]&lt;&gt;"",Table1[[#This Row],[Reference Number]],"")</f>
        <v/>
      </c>
      <c r="AM1892" s="46" t="str">
        <f>TRIM(Table1[[#This Row],[Line '#]])</f>
        <v/>
      </c>
      <c r="AN1892" s="46" t="str">
        <f>TRIM(Table1[[#This Row],[Account]])</f>
        <v/>
      </c>
      <c r="AO1892" s="46" t="str">
        <f>IF(Table1[[#This Row],[Posting Date]]&lt;&gt;"",$D$5,"")</f>
        <v/>
      </c>
      <c r="AP1892" s="46" t="str">
        <f>TRIM(Table1[[#This Row],[Departments-Prgrams]])</f>
        <v/>
      </c>
      <c r="AQ1892" s="46" t="str">
        <f>TRIM(Table1[[#This Row],[Grant]])</f>
        <v/>
      </c>
      <c r="AR1892" s="46" t="str">
        <f>TRIM(Table1[[#This Row],[Staff ID]])</f>
        <v/>
      </c>
      <c r="AS1892" s="46" t="str">
        <f>IF(TRIM(Table1[[#This Row],[Budget Code]])=0,"",TRIM(Table1[[#This Row],[Budget Code]]))</f>
        <v/>
      </c>
      <c r="AT1892" s="46" t="str">
        <f>IF(Table1[[#This Row],[Line Description]]&lt;&gt;"",Table1[[#This Row],[Line Description]],"")</f>
        <v/>
      </c>
      <c r="AU1892" s="46" t="str">
        <f>IF(Table1[[#This Row],[Cur_Amount Debit]]&gt;0,ROUND(Table1[[#This Row],[Cur_Amount Debit]],2),"")</f>
        <v/>
      </c>
      <c r="AV1892" s="46" t="str">
        <f>IF(Table1[[#This Row],[Cur_Amount Credit]]&gt;0,ROUND(Table1[[#This Row],[Cur_Amount Credit]],2),"")</f>
        <v/>
      </c>
      <c r="AW1892" s="46" t="str">
        <f>LEFT(Table1[[#This Row],[Cur]],3)</f>
        <v/>
      </c>
      <c r="AX1892" s="59"/>
      <c r="AY1892" s="46"/>
      <c r="AZ1892" s="46" t="str">
        <f>IF(Table1[[#This Row],[Cur]]&lt;&gt;"",IF(Table1[[#This Row],[Cur]]="USD","",ExchangeRate),"")</f>
        <v/>
      </c>
      <c r="BA1892" s="46" t="str">
        <f>IF(Table1[[#This Row],[Grant]]&lt;&gt;"",VLOOKUP(Table1[[#This Row],[Grant]],Grants!B:D,3),"")</f>
        <v/>
      </c>
      <c r="BB1892" s="46" t="str">
        <f>TRIM(Table1[[#This Row],[Vendor ID]])</f>
        <v/>
      </c>
      <c r="BC1892">
        <f>IF(Table1[[#This Row],[Reference Number]]=Q1891,BC1891,BC1891+1)</f>
        <v>2</v>
      </c>
    </row>
    <row r="1893" spans="1:55" ht="11.25" hidden="1" customHeight="1">
      <c r="A1893" s="1"/>
      <c r="B1893" s="88" t="str">
        <f>IF(Table1[[#This Row],[Posting Date]]&lt;&gt;"",IF(Table1[[#This Row],[Reference Number]]=Q1892,B1892+1,1),"")</f>
        <v/>
      </c>
      <c r="C1893" s="61"/>
      <c r="D1893" s="61"/>
      <c r="E1893" s="218"/>
      <c r="F1893" s="143" t="str">
        <f>IFERROR(IF(VLOOKUP(Table1[[#This Row],[Budget Code Description]],Dimentions!$X$6:$AC$132,2,FALSE)="","",VLOOKUP(Table1[[#This Row],[Budget Code Description]],Dimentions!$X$6:$AC$132,2,FALSE)),"")</f>
        <v/>
      </c>
      <c r="G1893" s="143" t="str">
        <f>IFERROR(VLOOKUP(Table1[[#This Row],[Budget Code Description]],Dimentions!$X$6:$AC$132,3,FALSE),"")</f>
        <v/>
      </c>
      <c r="H1893" s="64" t="str">
        <f>IFERROR(VLOOKUP(Table1[[#This Row],[Account]],Dimentions!$S$6:$V$233,2,FALSE),"")</f>
        <v/>
      </c>
      <c r="I1893" s="62">
        <f>_xlfn.NUMBERVALUE(LEFT(Table1[[#This Row],[Account]],1))</f>
        <v>0</v>
      </c>
      <c r="J1893" s="62" t="str">
        <f>IFERROR(VLOOKUP(Table1[[#This Row],[Budget Code Description]],Table6[#All],7,FALSE),"")</f>
        <v/>
      </c>
      <c r="K1893" s="143" t="str">
        <f>IFERROR(VLOOKUP(Table1[[#This Row],[Budget Code Description]],Table6[#All],8,FALSE),"")</f>
        <v/>
      </c>
      <c r="L1893" s="63"/>
      <c r="M1893" s="65" t="str">
        <f>IFERROR(VLOOKUP(Table1[[#This Row],[Staff ID]],Table2[],2,FALSE),"")</f>
        <v/>
      </c>
      <c r="N1893" s="211" t="str">
        <f>IFERROR(IF(VLOOKUP(Table1[[#This Row],[Budget Code Description]],Dimentions!$X$6:$AC$97,4,FALSE)="","",VLOOKUP(Table1[[#This Row],[Budget Code Description]],Dimentions!$X$6:$AC$97,4,FALSE)),"")</f>
        <v/>
      </c>
      <c r="O1893" s="65" t="str">
        <f>IFERROR(VLOOKUP(Table1[[#This Row],[Vendor ID]],Table549[],2,FALSE),"")</f>
        <v/>
      </c>
      <c r="P1893" s="63"/>
      <c r="Q1893" s="143" t="str">
        <f>IF(Table1[[#This Row],[Posting Date]]&lt;&gt;"",$D$9,"")</f>
        <v/>
      </c>
      <c r="R1893" s="159" t="str">
        <f>IF(Table1[[#This Row],[Posting Date]]&lt;&gt;"",$D$10,"")</f>
        <v/>
      </c>
      <c r="S1893" s="66"/>
      <c r="T1893" s="63"/>
      <c r="U1893" s="67"/>
      <c r="V1893" s="67"/>
      <c r="W1893" s="67" t="str">
        <f t="shared" si="29"/>
        <v/>
      </c>
      <c r="X1893" s="161" t="str">
        <f>IF(E1893="","",(IF(Table1[[#This Row],[Cur]]="USD",Table1[[#This Row],[Cur_Amount Debit]],Table1[[#This Row],[Cur_Amount Debit]]/Table1[[#This Row],[Exchange Rate]])))</f>
        <v/>
      </c>
      <c r="Y1893" s="161" t="str">
        <f>IF(E1893="","",(IF(Table1[[#This Row],[Cur]]="USD",Table1[[#This Row],[Cur_Amount Credit]],Table1[[#This Row],[Cur_Amount Credit]]/ExchangeRate)))</f>
        <v/>
      </c>
      <c r="Z1893" s="203" t="str">
        <f>IF(E1893="","",(Table1[[#This Row],[Debit USD]]-Table1[[#This Row],[Credit USD]]))</f>
        <v/>
      </c>
      <c r="AA1893" s="122"/>
      <c r="AB1893" s="1"/>
      <c r="AC1893" s="15"/>
      <c r="AD1893" s="15" t="str">
        <f>IF(AND(OR(Table1[[#This Row],[Account]]="15030",Table1[[#This Row],[Account]]="15035",Table1[[#This Row],[Account]]="20150"),Table1[[#This Row],[Vendor ID]]=""),1,"")</f>
        <v/>
      </c>
      <c r="AE1893" s="15"/>
      <c r="AF1893" s="15"/>
      <c r="AG1893" s="15"/>
      <c r="AH1893" s="46" t="str">
        <f>IF(Table1[[#This Row],[Posting Date]]&lt;&gt;"","GJ-"&amp;CountryID,"")</f>
        <v/>
      </c>
      <c r="AI1893" s="59" t="str">
        <f>IF(Table1[[#This Row],[Posting Date]]&lt;&gt;"",Table1[[#This Row],[Posting Date]],"")</f>
        <v/>
      </c>
      <c r="AJ1893" s="46"/>
      <c r="AK1893" s="46" t="str">
        <f>IF(Table1[[#This Row],[Description]]&lt;&gt;"",Table1[[#This Row],[Description]],"")</f>
        <v/>
      </c>
      <c r="AL1893" s="46" t="str">
        <f>IF(Table1[[#This Row],[Posting Date]]&lt;&gt;"",Table1[[#This Row],[Reference Number]],"")</f>
        <v/>
      </c>
      <c r="AM1893" s="46" t="str">
        <f>TRIM(Table1[[#This Row],[Line '#]])</f>
        <v/>
      </c>
      <c r="AN1893" s="46" t="str">
        <f>TRIM(Table1[[#This Row],[Account]])</f>
        <v/>
      </c>
      <c r="AO1893" s="46" t="str">
        <f>IF(Table1[[#This Row],[Posting Date]]&lt;&gt;"",$D$5,"")</f>
        <v/>
      </c>
      <c r="AP1893" s="46" t="str">
        <f>TRIM(Table1[[#This Row],[Departments-Prgrams]])</f>
        <v/>
      </c>
      <c r="AQ1893" s="46" t="str">
        <f>TRIM(Table1[[#This Row],[Grant]])</f>
        <v/>
      </c>
      <c r="AR1893" s="46" t="str">
        <f>TRIM(Table1[[#This Row],[Staff ID]])</f>
        <v/>
      </c>
      <c r="AS1893" s="46" t="str">
        <f>IF(TRIM(Table1[[#This Row],[Budget Code]])=0,"",TRIM(Table1[[#This Row],[Budget Code]]))</f>
        <v/>
      </c>
      <c r="AT1893" s="46" t="str">
        <f>IF(Table1[[#This Row],[Line Description]]&lt;&gt;"",Table1[[#This Row],[Line Description]],"")</f>
        <v/>
      </c>
      <c r="AU1893" s="46" t="str">
        <f>IF(Table1[[#This Row],[Cur_Amount Debit]]&gt;0,ROUND(Table1[[#This Row],[Cur_Amount Debit]],2),"")</f>
        <v/>
      </c>
      <c r="AV1893" s="46" t="str">
        <f>IF(Table1[[#This Row],[Cur_Amount Credit]]&gt;0,ROUND(Table1[[#This Row],[Cur_Amount Credit]],2),"")</f>
        <v/>
      </c>
      <c r="AW1893" s="46" t="str">
        <f>LEFT(Table1[[#This Row],[Cur]],3)</f>
        <v/>
      </c>
      <c r="AX1893" s="59"/>
      <c r="AY1893" s="46"/>
      <c r="AZ1893" s="46" t="str">
        <f>IF(Table1[[#This Row],[Cur]]&lt;&gt;"",IF(Table1[[#This Row],[Cur]]="USD","",ExchangeRate),"")</f>
        <v/>
      </c>
      <c r="BA1893" s="46" t="str">
        <f>IF(Table1[[#This Row],[Grant]]&lt;&gt;"",VLOOKUP(Table1[[#This Row],[Grant]],Grants!B:D,3),"")</f>
        <v/>
      </c>
      <c r="BB1893" s="46" t="str">
        <f>TRIM(Table1[[#This Row],[Vendor ID]])</f>
        <v/>
      </c>
      <c r="BC1893">
        <f>IF(Table1[[#This Row],[Reference Number]]=Q1892,BC1892,BC1892+1)</f>
        <v>2</v>
      </c>
    </row>
    <row r="1894" spans="1:55" ht="11.25" hidden="1" customHeight="1">
      <c r="A1894" s="1"/>
      <c r="B1894" s="88" t="str">
        <f>IF(Table1[[#This Row],[Posting Date]]&lt;&gt;"",IF(Table1[[#This Row],[Reference Number]]=Q1893,B1893+1,1),"")</f>
        <v/>
      </c>
      <c r="C1894" s="61"/>
      <c r="D1894" s="61"/>
      <c r="E1894" s="218"/>
      <c r="F1894" s="143" t="str">
        <f>IFERROR(IF(VLOOKUP(Table1[[#This Row],[Budget Code Description]],Dimentions!$X$6:$AC$132,2,FALSE)="","",VLOOKUP(Table1[[#This Row],[Budget Code Description]],Dimentions!$X$6:$AC$132,2,FALSE)),"")</f>
        <v/>
      </c>
      <c r="G1894" s="143" t="str">
        <f>IFERROR(VLOOKUP(Table1[[#This Row],[Budget Code Description]],Dimentions!$X$6:$AC$132,3,FALSE),"")</f>
        <v/>
      </c>
      <c r="H1894" s="64" t="str">
        <f>IFERROR(VLOOKUP(Table1[[#This Row],[Account]],Dimentions!$S$6:$V$233,2,FALSE),"")</f>
        <v/>
      </c>
      <c r="I1894" s="62">
        <f>_xlfn.NUMBERVALUE(LEFT(Table1[[#This Row],[Account]],1))</f>
        <v>0</v>
      </c>
      <c r="J1894" s="62" t="str">
        <f>IFERROR(VLOOKUP(Table1[[#This Row],[Budget Code Description]],Table6[#All],7,FALSE),"")</f>
        <v/>
      </c>
      <c r="K1894" s="143" t="str">
        <f>IFERROR(VLOOKUP(Table1[[#This Row],[Budget Code Description]],Table6[#All],8,FALSE),"")</f>
        <v/>
      </c>
      <c r="L1894" s="63"/>
      <c r="M1894" s="65" t="str">
        <f>IFERROR(VLOOKUP(Table1[[#This Row],[Staff ID]],Table2[],2,FALSE),"")</f>
        <v/>
      </c>
      <c r="N1894" s="211" t="str">
        <f>IFERROR(IF(VLOOKUP(Table1[[#This Row],[Budget Code Description]],Dimentions!$X$6:$AC$97,4,FALSE)="","",VLOOKUP(Table1[[#This Row],[Budget Code Description]],Dimentions!$X$6:$AC$97,4,FALSE)),"")</f>
        <v/>
      </c>
      <c r="O1894" s="65" t="str">
        <f>IFERROR(VLOOKUP(Table1[[#This Row],[Vendor ID]],Table549[],2,FALSE),"")</f>
        <v/>
      </c>
      <c r="P1894" s="63"/>
      <c r="Q1894" s="143" t="str">
        <f>IF(Table1[[#This Row],[Posting Date]]&lt;&gt;"",$D$9,"")</f>
        <v/>
      </c>
      <c r="R1894" s="159" t="str">
        <f>IF(Table1[[#This Row],[Posting Date]]&lt;&gt;"",$D$10,"")</f>
        <v/>
      </c>
      <c r="S1894" s="66"/>
      <c r="T1894" s="63"/>
      <c r="U1894" s="67"/>
      <c r="V1894" s="67"/>
      <c r="W1894" s="67" t="str">
        <f t="shared" si="29"/>
        <v/>
      </c>
      <c r="X1894" s="161" t="str">
        <f>IF(E1894="","",(IF(Table1[[#This Row],[Cur]]="USD",Table1[[#This Row],[Cur_Amount Debit]],Table1[[#This Row],[Cur_Amount Debit]]/Table1[[#This Row],[Exchange Rate]])))</f>
        <v/>
      </c>
      <c r="Y1894" s="161" t="str">
        <f>IF(E1894="","",(IF(Table1[[#This Row],[Cur]]="USD",Table1[[#This Row],[Cur_Amount Credit]],Table1[[#This Row],[Cur_Amount Credit]]/ExchangeRate)))</f>
        <v/>
      </c>
      <c r="Z1894" s="203" t="str">
        <f>IF(E1894="","",(Table1[[#This Row],[Debit USD]]-Table1[[#This Row],[Credit USD]]))</f>
        <v/>
      </c>
      <c r="AA1894" s="122"/>
      <c r="AB1894" s="1"/>
      <c r="AC1894" s="15"/>
      <c r="AD1894" s="15" t="str">
        <f>IF(AND(OR(Table1[[#This Row],[Account]]="15030",Table1[[#This Row],[Account]]="15035",Table1[[#This Row],[Account]]="20150"),Table1[[#This Row],[Vendor ID]]=""),1,"")</f>
        <v/>
      </c>
      <c r="AE1894" s="15"/>
      <c r="AF1894" s="15"/>
      <c r="AG1894" s="15"/>
      <c r="AH1894" s="46" t="str">
        <f>IF(Table1[[#This Row],[Posting Date]]&lt;&gt;"","GJ-"&amp;CountryID,"")</f>
        <v/>
      </c>
      <c r="AI1894" s="59" t="str">
        <f>IF(Table1[[#This Row],[Posting Date]]&lt;&gt;"",Table1[[#This Row],[Posting Date]],"")</f>
        <v/>
      </c>
      <c r="AJ1894" s="46"/>
      <c r="AK1894" s="46" t="str">
        <f>IF(Table1[[#This Row],[Description]]&lt;&gt;"",Table1[[#This Row],[Description]],"")</f>
        <v/>
      </c>
      <c r="AL1894" s="46" t="str">
        <f>IF(Table1[[#This Row],[Posting Date]]&lt;&gt;"",Table1[[#This Row],[Reference Number]],"")</f>
        <v/>
      </c>
      <c r="AM1894" s="46" t="str">
        <f>TRIM(Table1[[#This Row],[Line '#]])</f>
        <v/>
      </c>
      <c r="AN1894" s="46" t="str">
        <f>TRIM(Table1[[#This Row],[Account]])</f>
        <v/>
      </c>
      <c r="AO1894" s="46" t="str">
        <f>IF(Table1[[#This Row],[Posting Date]]&lt;&gt;"",$D$5,"")</f>
        <v/>
      </c>
      <c r="AP1894" s="46" t="str">
        <f>TRIM(Table1[[#This Row],[Departments-Prgrams]])</f>
        <v/>
      </c>
      <c r="AQ1894" s="46" t="str">
        <f>TRIM(Table1[[#This Row],[Grant]])</f>
        <v/>
      </c>
      <c r="AR1894" s="46" t="str">
        <f>TRIM(Table1[[#This Row],[Staff ID]])</f>
        <v/>
      </c>
      <c r="AS1894" s="46" t="str">
        <f>IF(TRIM(Table1[[#This Row],[Budget Code]])=0,"",TRIM(Table1[[#This Row],[Budget Code]]))</f>
        <v/>
      </c>
      <c r="AT1894" s="46" t="str">
        <f>IF(Table1[[#This Row],[Line Description]]&lt;&gt;"",Table1[[#This Row],[Line Description]],"")</f>
        <v/>
      </c>
      <c r="AU1894" s="46" t="str">
        <f>IF(Table1[[#This Row],[Cur_Amount Debit]]&gt;0,ROUND(Table1[[#This Row],[Cur_Amount Debit]],2),"")</f>
        <v/>
      </c>
      <c r="AV1894" s="46" t="str">
        <f>IF(Table1[[#This Row],[Cur_Amount Credit]]&gt;0,ROUND(Table1[[#This Row],[Cur_Amount Credit]],2),"")</f>
        <v/>
      </c>
      <c r="AW1894" s="46" t="str">
        <f>LEFT(Table1[[#This Row],[Cur]],3)</f>
        <v/>
      </c>
      <c r="AX1894" s="59"/>
      <c r="AY1894" s="46"/>
      <c r="AZ1894" s="46" t="str">
        <f>IF(Table1[[#This Row],[Cur]]&lt;&gt;"",IF(Table1[[#This Row],[Cur]]="USD","",ExchangeRate),"")</f>
        <v/>
      </c>
      <c r="BA1894" s="46" t="str">
        <f>IF(Table1[[#This Row],[Grant]]&lt;&gt;"",VLOOKUP(Table1[[#This Row],[Grant]],Grants!B:D,3),"")</f>
        <v/>
      </c>
      <c r="BB1894" s="46" t="str">
        <f>TRIM(Table1[[#This Row],[Vendor ID]])</f>
        <v/>
      </c>
      <c r="BC1894">
        <f>IF(Table1[[#This Row],[Reference Number]]=Q1893,BC1893,BC1893+1)</f>
        <v>2</v>
      </c>
    </row>
    <row r="1895" spans="1:55" ht="11.25" hidden="1" customHeight="1">
      <c r="A1895" s="1"/>
      <c r="B1895" s="88" t="str">
        <f>IF(Table1[[#This Row],[Posting Date]]&lt;&gt;"",IF(Table1[[#This Row],[Reference Number]]=Q1894,B1894+1,1),"")</f>
        <v/>
      </c>
      <c r="C1895" s="61"/>
      <c r="D1895" s="61"/>
      <c r="E1895" s="218"/>
      <c r="F1895" s="143" t="str">
        <f>IFERROR(IF(VLOOKUP(Table1[[#This Row],[Budget Code Description]],Dimentions!$X$6:$AC$132,2,FALSE)="","",VLOOKUP(Table1[[#This Row],[Budget Code Description]],Dimentions!$X$6:$AC$132,2,FALSE)),"")</f>
        <v/>
      </c>
      <c r="G1895" s="143" t="str">
        <f>IFERROR(VLOOKUP(Table1[[#This Row],[Budget Code Description]],Dimentions!$X$6:$AC$132,3,FALSE),"")</f>
        <v/>
      </c>
      <c r="H1895" s="64" t="str">
        <f>IFERROR(VLOOKUP(Table1[[#This Row],[Account]],Dimentions!$S$6:$V$233,2,FALSE),"")</f>
        <v/>
      </c>
      <c r="I1895" s="62">
        <f>_xlfn.NUMBERVALUE(LEFT(Table1[[#This Row],[Account]],1))</f>
        <v>0</v>
      </c>
      <c r="J1895" s="62" t="str">
        <f>IFERROR(VLOOKUP(Table1[[#This Row],[Budget Code Description]],Table6[#All],7,FALSE),"")</f>
        <v/>
      </c>
      <c r="K1895" s="143" t="str">
        <f>IFERROR(VLOOKUP(Table1[[#This Row],[Budget Code Description]],Table6[#All],8,FALSE),"")</f>
        <v/>
      </c>
      <c r="L1895" s="63"/>
      <c r="M1895" s="65" t="str">
        <f>IFERROR(VLOOKUP(Table1[[#This Row],[Staff ID]],Table2[],2,FALSE),"")</f>
        <v/>
      </c>
      <c r="N1895" s="211" t="str">
        <f>IFERROR(IF(VLOOKUP(Table1[[#This Row],[Budget Code Description]],Dimentions!$X$6:$AC$97,4,FALSE)="","",VLOOKUP(Table1[[#This Row],[Budget Code Description]],Dimentions!$X$6:$AC$97,4,FALSE)),"")</f>
        <v/>
      </c>
      <c r="O1895" s="65" t="str">
        <f>IFERROR(VLOOKUP(Table1[[#This Row],[Vendor ID]],Table549[],2,FALSE),"")</f>
        <v/>
      </c>
      <c r="P1895" s="63"/>
      <c r="Q1895" s="143" t="str">
        <f>IF(Table1[[#This Row],[Posting Date]]&lt;&gt;"",$D$9,"")</f>
        <v/>
      </c>
      <c r="R1895" s="159" t="str">
        <f>IF(Table1[[#This Row],[Posting Date]]&lt;&gt;"",$D$10,"")</f>
        <v/>
      </c>
      <c r="S1895" s="66"/>
      <c r="T1895" s="63"/>
      <c r="U1895" s="67"/>
      <c r="V1895" s="67"/>
      <c r="W1895" s="67" t="str">
        <f t="shared" si="29"/>
        <v/>
      </c>
      <c r="X1895" s="161" t="str">
        <f>IF(E1895="","",(IF(Table1[[#This Row],[Cur]]="USD",Table1[[#This Row],[Cur_Amount Debit]],Table1[[#This Row],[Cur_Amount Debit]]/Table1[[#This Row],[Exchange Rate]])))</f>
        <v/>
      </c>
      <c r="Y1895" s="161" t="str">
        <f>IF(E1895="","",(IF(Table1[[#This Row],[Cur]]="USD",Table1[[#This Row],[Cur_Amount Credit]],Table1[[#This Row],[Cur_Amount Credit]]/ExchangeRate)))</f>
        <v/>
      </c>
      <c r="Z1895" s="203" t="str">
        <f>IF(E1895="","",(Table1[[#This Row],[Debit USD]]-Table1[[#This Row],[Credit USD]]))</f>
        <v/>
      </c>
      <c r="AA1895" s="122"/>
      <c r="AB1895" s="1"/>
      <c r="AC1895" s="15"/>
      <c r="AD1895" s="15" t="str">
        <f>IF(AND(OR(Table1[[#This Row],[Account]]="15030",Table1[[#This Row],[Account]]="15035",Table1[[#This Row],[Account]]="20150"),Table1[[#This Row],[Vendor ID]]=""),1,"")</f>
        <v/>
      </c>
      <c r="AE1895" s="15"/>
      <c r="AF1895" s="15"/>
      <c r="AG1895" s="15"/>
      <c r="AH1895" s="46" t="str">
        <f>IF(Table1[[#This Row],[Posting Date]]&lt;&gt;"","GJ-"&amp;CountryID,"")</f>
        <v/>
      </c>
      <c r="AI1895" s="59" t="str">
        <f>IF(Table1[[#This Row],[Posting Date]]&lt;&gt;"",Table1[[#This Row],[Posting Date]],"")</f>
        <v/>
      </c>
      <c r="AJ1895" s="46"/>
      <c r="AK1895" s="46" t="str">
        <f>IF(Table1[[#This Row],[Description]]&lt;&gt;"",Table1[[#This Row],[Description]],"")</f>
        <v/>
      </c>
      <c r="AL1895" s="46" t="str">
        <f>IF(Table1[[#This Row],[Posting Date]]&lt;&gt;"",Table1[[#This Row],[Reference Number]],"")</f>
        <v/>
      </c>
      <c r="AM1895" s="46" t="str">
        <f>TRIM(Table1[[#This Row],[Line '#]])</f>
        <v/>
      </c>
      <c r="AN1895" s="46" t="str">
        <f>TRIM(Table1[[#This Row],[Account]])</f>
        <v/>
      </c>
      <c r="AO1895" s="46" t="str">
        <f>IF(Table1[[#This Row],[Posting Date]]&lt;&gt;"",$D$5,"")</f>
        <v/>
      </c>
      <c r="AP1895" s="46" t="str">
        <f>TRIM(Table1[[#This Row],[Departments-Prgrams]])</f>
        <v/>
      </c>
      <c r="AQ1895" s="46" t="str">
        <f>TRIM(Table1[[#This Row],[Grant]])</f>
        <v/>
      </c>
      <c r="AR1895" s="46" t="str">
        <f>TRIM(Table1[[#This Row],[Staff ID]])</f>
        <v/>
      </c>
      <c r="AS1895" s="46" t="str">
        <f>IF(TRIM(Table1[[#This Row],[Budget Code]])=0,"",TRIM(Table1[[#This Row],[Budget Code]]))</f>
        <v/>
      </c>
      <c r="AT1895" s="46" t="str">
        <f>IF(Table1[[#This Row],[Line Description]]&lt;&gt;"",Table1[[#This Row],[Line Description]],"")</f>
        <v/>
      </c>
      <c r="AU1895" s="46" t="str">
        <f>IF(Table1[[#This Row],[Cur_Amount Debit]]&gt;0,ROUND(Table1[[#This Row],[Cur_Amount Debit]],2),"")</f>
        <v/>
      </c>
      <c r="AV1895" s="46" t="str">
        <f>IF(Table1[[#This Row],[Cur_Amount Credit]]&gt;0,ROUND(Table1[[#This Row],[Cur_Amount Credit]],2),"")</f>
        <v/>
      </c>
      <c r="AW1895" s="46" t="str">
        <f>LEFT(Table1[[#This Row],[Cur]],3)</f>
        <v/>
      </c>
      <c r="AX1895" s="59"/>
      <c r="AY1895" s="46"/>
      <c r="AZ1895" s="46" t="str">
        <f>IF(Table1[[#This Row],[Cur]]&lt;&gt;"",IF(Table1[[#This Row],[Cur]]="USD","",ExchangeRate),"")</f>
        <v/>
      </c>
      <c r="BA1895" s="46" t="str">
        <f>IF(Table1[[#This Row],[Grant]]&lt;&gt;"",VLOOKUP(Table1[[#This Row],[Grant]],Grants!B:D,3),"")</f>
        <v/>
      </c>
      <c r="BB1895" s="46" t="str">
        <f>TRIM(Table1[[#This Row],[Vendor ID]])</f>
        <v/>
      </c>
      <c r="BC1895">
        <f>IF(Table1[[#This Row],[Reference Number]]=Q1894,BC1894,BC1894+1)</f>
        <v>2</v>
      </c>
    </row>
    <row r="1896" spans="1:55" ht="11.25" hidden="1" customHeight="1">
      <c r="A1896" s="1"/>
      <c r="B1896" s="88" t="str">
        <f>IF(Table1[[#This Row],[Posting Date]]&lt;&gt;"",IF(Table1[[#This Row],[Reference Number]]=Q1895,B1895+1,1),"")</f>
        <v/>
      </c>
      <c r="C1896" s="61"/>
      <c r="D1896" s="61"/>
      <c r="E1896" s="218"/>
      <c r="F1896" s="143" t="str">
        <f>IFERROR(IF(VLOOKUP(Table1[[#This Row],[Budget Code Description]],Dimentions!$X$6:$AC$132,2,FALSE)="","",VLOOKUP(Table1[[#This Row],[Budget Code Description]],Dimentions!$X$6:$AC$132,2,FALSE)),"")</f>
        <v/>
      </c>
      <c r="G1896" s="143" t="str">
        <f>IFERROR(VLOOKUP(Table1[[#This Row],[Budget Code Description]],Dimentions!$X$6:$AC$132,3,FALSE),"")</f>
        <v/>
      </c>
      <c r="H1896" s="64" t="str">
        <f>IFERROR(VLOOKUP(Table1[[#This Row],[Account]],Dimentions!$S$6:$V$233,2,FALSE),"")</f>
        <v/>
      </c>
      <c r="I1896" s="62">
        <f>_xlfn.NUMBERVALUE(LEFT(Table1[[#This Row],[Account]],1))</f>
        <v>0</v>
      </c>
      <c r="J1896" s="62" t="str">
        <f>IFERROR(VLOOKUP(Table1[[#This Row],[Budget Code Description]],Table6[#All],7,FALSE),"")</f>
        <v/>
      </c>
      <c r="K1896" s="143" t="str">
        <f>IFERROR(VLOOKUP(Table1[[#This Row],[Budget Code Description]],Table6[#All],8,FALSE),"")</f>
        <v/>
      </c>
      <c r="L1896" s="63"/>
      <c r="M1896" s="65" t="str">
        <f>IFERROR(VLOOKUP(Table1[[#This Row],[Staff ID]],Table2[],2,FALSE),"")</f>
        <v/>
      </c>
      <c r="N1896" s="211" t="str">
        <f>IFERROR(IF(VLOOKUP(Table1[[#This Row],[Budget Code Description]],Dimentions!$X$6:$AC$97,4,FALSE)="","",VLOOKUP(Table1[[#This Row],[Budget Code Description]],Dimentions!$X$6:$AC$97,4,FALSE)),"")</f>
        <v/>
      </c>
      <c r="O1896" s="65" t="str">
        <f>IFERROR(VLOOKUP(Table1[[#This Row],[Vendor ID]],Table549[],2,FALSE),"")</f>
        <v/>
      </c>
      <c r="P1896" s="63"/>
      <c r="Q1896" s="143" t="str">
        <f>IF(Table1[[#This Row],[Posting Date]]&lt;&gt;"",$D$9,"")</f>
        <v/>
      </c>
      <c r="R1896" s="159" t="str">
        <f>IF(Table1[[#This Row],[Posting Date]]&lt;&gt;"",$D$10,"")</f>
        <v/>
      </c>
      <c r="S1896" s="66"/>
      <c r="T1896" s="63"/>
      <c r="U1896" s="67"/>
      <c r="V1896" s="67"/>
      <c r="W1896" s="67" t="str">
        <f t="shared" si="29"/>
        <v/>
      </c>
      <c r="X1896" s="161" t="str">
        <f>IF(E1896="","",(IF(Table1[[#This Row],[Cur]]="USD",Table1[[#This Row],[Cur_Amount Debit]],Table1[[#This Row],[Cur_Amount Debit]]/Table1[[#This Row],[Exchange Rate]])))</f>
        <v/>
      </c>
      <c r="Y1896" s="161" t="str">
        <f>IF(E1896="","",(IF(Table1[[#This Row],[Cur]]="USD",Table1[[#This Row],[Cur_Amount Credit]],Table1[[#This Row],[Cur_Amount Credit]]/ExchangeRate)))</f>
        <v/>
      </c>
      <c r="Z1896" s="203" t="str">
        <f>IF(E1896="","",(Table1[[#This Row],[Debit USD]]-Table1[[#This Row],[Credit USD]]))</f>
        <v/>
      </c>
      <c r="AA1896" s="122"/>
      <c r="AB1896" s="1"/>
      <c r="AC1896" s="15"/>
      <c r="AD1896" s="15" t="str">
        <f>IF(AND(OR(Table1[[#This Row],[Account]]="15030",Table1[[#This Row],[Account]]="15035",Table1[[#This Row],[Account]]="20150"),Table1[[#This Row],[Vendor ID]]=""),1,"")</f>
        <v/>
      </c>
      <c r="AE1896" s="15"/>
      <c r="AF1896" s="15"/>
      <c r="AG1896" s="15"/>
      <c r="AH1896" s="46" t="str">
        <f>IF(Table1[[#This Row],[Posting Date]]&lt;&gt;"","GJ-"&amp;CountryID,"")</f>
        <v/>
      </c>
      <c r="AI1896" s="59" t="str">
        <f>IF(Table1[[#This Row],[Posting Date]]&lt;&gt;"",Table1[[#This Row],[Posting Date]],"")</f>
        <v/>
      </c>
      <c r="AJ1896" s="46"/>
      <c r="AK1896" s="46" t="str">
        <f>IF(Table1[[#This Row],[Description]]&lt;&gt;"",Table1[[#This Row],[Description]],"")</f>
        <v/>
      </c>
      <c r="AL1896" s="46" t="str">
        <f>IF(Table1[[#This Row],[Posting Date]]&lt;&gt;"",Table1[[#This Row],[Reference Number]],"")</f>
        <v/>
      </c>
      <c r="AM1896" s="46" t="str">
        <f>TRIM(Table1[[#This Row],[Line '#]])</f>
        <v/>
      </c>
      <c r="AN1896" s="46" t="str">
        <f>TRIM(Table1[[#This Row],[Account]])</f>
        <v/>
      </c>
      <c r="AO1896" s="46" t="str">
        <f>IF(Table1[[#This Row],[Posting Date]]&lt;&gt;"",$D$5,"")</f>
        <v/>
      </c>
      <c r="AP1896" s="46" t="str">
        <f>TRIM(Table1[[#This Row],[Departments-Prgrams]])</f>
        <v/>
      </c>
      <c r="AQ1896" s="46" t="str">
        <f>TRIM(Table1[[#This Row],[Grant]])</f>
        <v/>
      </c>
      <c r="AR1896" s="46" t="str">
        <f>TRIM(Table1[[#This Row],[Staff ID]])</f>
        <v/>
      </c>
      <c r="AS1896" s="46" t="str">
        <f>IF(TRIM(Table1[[#This Row],[Budget Code]])=0,"",TRIM(Table1[[#This Row],[Budget Code]]))</f>
        <v/>
      </c>
      <c r="AT1896" s="46" t="str">
        <f>IF(Table1[[#This Row],[Line Description]]&lt;&gt;"",Table1[[#This Row],[Line Description]],"")</f>
        <v/>
      </c>
      <c r="AU1896" s="46" t="str">
        <f>IF(Table1[[#This Row],[Cur_Amount Debit]]&gt;0,ROUND(Table1[[#This Row],[Cur_Amount Debit]],2),"")</f>
        <v/>
      </c>
      <c r="AV1896" s="46" t="str">
        <f>IF(Table1[[#This Row],[Cur_Amount Credit]]&gt;0,ROUND(Table1[[#This Row],[Cur_Amount Credit]],2),"")</f>
        <v/>
      </c>
      <c r="AW1896" s="46" t="str">
        <f>LEFT(Table1[[#This Row],[Cur]],3)</f>
        <v/>
      </c>
      <c r="AX1896" s="59"/>
      <c r="AY1896" s="46"/>
      <c r="AZ1896" s="46" t="str">
        <f>IF(Table1[[#This Row],[Cur]]&lt;&gt;"",IF(Table1[[#This Row],[Cur]]="USD","",ExchangeRate),"")</f>
        <v/>
      </c>
      <c r="BA1896" s="46" t="str">
        <f>IF(Table1[[#This Row],[Grant]]&lt;&gt;"",VLOOKUP(Table1[[#This Row],[Grant]],Grants!B:D,3),"")</f>
        <v/>
      </c>
      <c r="BB1896" s="46" t="str">
        <f>TRIM(Table1[[#This Row],[Vendor ID]])</f>
        <v/>
      </c>
      <c r="BC1896">
        <f>IF(Table1[[#This Row],[Reference Number]]=Q1895,BC1895,BC1895+1)</f>
        <v>2</v>
      </c>
    </row>
    <row r="1897" spans="1:55" ht="11.25" hidden="1" customHeight="1">
      <c r="A1897" s="1"/>
      <c r="B1897" s="88" t="str">
        <f>IF(Table1[[#This Row],[Posting Date]]&lt;&gt;"",IF(Table1[[#This Row],[Reference Number]]=Q1896,B1896+1,1),"")</f>
        <v/>
      </c>
      <c r="C1897" s="61"/>
      <c r="D1897" s="61"/>
      <c r="E1897" s="218"/>
      <c r="F1897" s="143" t="str">
        <f>IFERROR(IF(VLOOKUP(Table1[[#This Row],[Budget Code Description]],Dimentions!$X$6:$AC$132,2,FALSE)="","",VLOOKUP(Table1[[#This Row],[Budget Code Description]],Dimentions!$X$6:$AC$132,2,FALSE)),"")</f>
        <v/>
      </c>
      <c r="G1897" s="143" t="str">
        <f>IFERROR(VLOOKUP(Table1[[#This Row],[Budget Code Description]],Dimentions!$X$6:$AC$132,3,FALSE),"")</f>
        <v/>
      </c>
      <c r="H1897" s="64" t="str">
        <f>IFERROR(VLOOKUP(Table1[[#This Row],[Account]],Dimentions!$S$6:$V$233,2,FALSE),"")</f>
        <v/>
      </c>
      <c r="I1897" s="62">
        <f>_xlfn.NUMBERVALUE(LEFT(Table1[[#This Row],[Account]],1))</f>
        <v>0</v>
      </c>
      <c r="J1897" s="62" t="str">
        <f>IFERROR(VLOOKUP(Table1[[#This Row],[Budget Code Description]],Table6[#All],7,FALSE),"")</f>
        <v/>
      </c>
      <c r="K1897" s="143" t="str">
        <f>IFERROR(VLOOKUP(Table1[[#This Row],[Budget Code Description]],Table6[#All],8,FALSE),"")</f>
        <v/>
      </c>
      <c r="L1897" s="63"/>
      <c r="M1897" s="65" t="str">
        <f>IFERROR(VLOOKUP(Table1[[#This Row],[Staff ID]],Table2[],2,FALSE),"")</f>
        <v/>
      </c>
      <c r="N1897" s="211" t="str">
        <f>IFERROR(IF(VLOOKUP(Table1[[#This Row],[Budget Code Description]],Dimentions!$X$6:$AC$97,4,FALSE)="","",VLOOKUP(Table1[[#This Row],[Budget Code Description]],Dimentions!$X$6:$AC$97,4,FALSE)),"")</f>
        <v/>
      </c>
      <c r="O1897" s="65" t="str">
        <f>IFERROR(VLOOKUP(Table1[[#This Row],[Vendor ID]],Table549[],2,FALSE),"")</f>
        <v/>
      </c>
      <c r="P1897" s="63"/>
      <c r="Q1897" s="143" t="str">
        <f>IF(Table1[[#This Row],[Posting Date]]&lt;&gt;"",$D$9,"")</f>
        <v/>
      </c>
      <c r="R1897" s="159" t="str">
        <f>IF(Table1[[#This Row],[Posting Date]]&lt;&gt;"",$D$10,"")</f>
        <v/>
      </c>
      <c r="S1897" s="66"/>
      <c r="T1897" s="63"/>
      <c r="U1897" s="67"/>
      <c r="V1897" s="67"/>
      <c r="W1897" s="67" t="str">
        <f t="shared" ref="W1897:W1960" si="30">IF(E1897="","",(ExchangeRate))</f>
        <v/>
      </c>
      <c r="X1897" s="161" t="str">
        <f>IF(E1897="","",(IF(Table1[[#This Row],[Cur]]="USD",Table1[[#This Row],[Cur_Amount Debit]],Table1[[#This Row],[Cur_Amount Debit]]/Table1[[#This Row],[Exchange Rate]])))</f>
        <v/>
      </c>
      <c r="Y1897" s="161" t="str">
        <f>IF(E1897="","",(IF(Table1[[#This Row],[Cur]]="USD",Table1[[#This Row],[Cur_Amount Credit]],Table1[[#This Row],[Cur_Amount Credit]]/ExchangeRate)))</f>
        <v/>
      </c>
      <c r="Z1897" s="203" t="str">
        <f>IF(E1897="","",(Table1[[#This Row],[Debit USD]]-Table1[[#This Row],[Credit USD]]))</f>
        <v/>
      </c>
      <c r="AA1897" s="122"/>
      <c r="AB1897" s="1"/>
      <c r="AC1897" s="15"/>
      <c r="AD1897" s="15" t="str">
        <f>IF(AND(OR(Table1[[#This Row],[Account]]="15030",Table1[[#This Row],[Account]]="15035",Table1[[#This Row],[Account]]="20150"),Table1[[#This Row],[Vendor ID]]=""),1,"")</f>
        <v/>
      </c>
      <c r="AE1897" s="15"/>
      <c r="AF1897" s="15"/>
      <c r="AG1897" s="15"/>
      <c r="AH1897" s="46" t="str">
        <f>IF(Table1[[#This Row],[Posting Date]]&lt;&gt;"","GJ-"&amp;CountryID,"")</f>
        <v/>
      </c>
      <c r="AI1897" s="59" t="str">
        <f>IF(Table1[[#This Row],[Posting Date]]&lt;&gt;"",Table1[[#This Row],[Posting Date]],"")</f>
        <v/>
      </c>
      <c r="AJ1897" s="46"/>
      <c r="AK1897" s="46" t="str">
        <f>IF(Table1[[#This Row],[Description]]&lt;&gt;"",Table1[[#This Row],[Description]],"")</f>
        <v/>
      </c>
      <c r="AL1897" s="46" t="str">
        <f>IF(Table1[[#This Row],[Posting Date]]&lt;&gt;"",Table1[[#This Row],[Reference Number]],"")</f>
        <v/>
      </c>
      <c r="AM1897" s="46" t="str">
        <f>TRIM(Table1[[#This Row],[Line '#]])</f>
        <v/>
      </c>
      <c r="AN1897" s="46" t="str">
        <f>TRIM(Table1[[#This Row],[Account]])</f>
        <v/>
      </c>
      <c r="AO1897" s="46" t="str">
        <f>IF(Table1[[#This Row],[Posting Date]]&lt;&gt;"",$D$5,"")</f>
        <v/>
      </c>
      <c r="AP1897" s="46" t="str">
        <f>TRIM(Table1[[#This Row],[Departments-Prgrams]])</f>
        <v/>
      </c>
      <c r="AQ1897" s="46" t="str">
        <f>TRIM(Table1[[#This Row],[Grant]])</f>
        <v/>
      </c>
      <c r="AR1897" s="46" t="str">
        <f>TRIM(Table1[[#This Row],[Staff ID]])</f>
        <v/>
      </c>
      <c r="AS1897" s="46" t="str">
        <f>IF(TRIM(Table1[[#This Row],[Budget Code]])=0,"",TRIM(Table1[[#This Row],[Budget Code]]))</f>
        <v/>
      </c>
      <c r="AT1897" s="46" t="str">
        <f>IF(Table1[[#This Row],[Line Description]]&lt;&gt;"",Table1[[#This Row],[Line Description]],"")</f>
        <v/>
      </c>
      <c r="AU1897" s="46" t="str">
        <f>IF(Table1[[#This Row],[Cur_Amount Debit]]&gt;0,ROUND(Table1[[#This Row],[Cur_Amount Debit]],2),"")</f>
        <v/>
      </c>
      <c r="AV1897" s="46" t="str">
        <f>IF(Table1[[#This Row],[Cur_Amount Credit]]&gt;0,ROUND(Table1[[#This Row],[Cur_Amount Credit]],2),"")</f>
        <v/>
      </c>
      <c r="AW1897" s="46" t="str">
        <f>LEFT(Table1[[#This Row],[Cur]],3)</f>
        <v/>
      </c>
      <c r="AX1897" s="59"/>
      <c r="AY1897" s="46"/>
      <c r="AZ1897" s="46" t="str">
        <f>IF(Table1[[#This Row],[Cur]]&lt;&gt;"",IF(Table1[[#This Row],[Cur]]="USD","",ExchangeRate),"")</f>
        <v/>
      </c>
      <c r="BA1897" s="46" t="str">
        <f>IF(Table1[[#This Row],[Grant]]&lt;&gt;"",VLOOKUP(Table1[[#This Row],[Grant]],Grants!B:D,3),"")</f>
        <v/>
      </c>
      <c r="BB1897" s="46" t="str">
        <f>TRIM(Table1[[#This Row],[Vendor ID]])</f>
        <v/>
      </c>
      <c r="BC1897">
        <f>IF(Table1[[#This Row],[Reference Number]]=Q1896,BC1896,BC1896+1)</f>
        <v>2</v>
      </c>
    </row>
    <row r="1898" spans="1:55" ht="11.25" hidden="1" customHeight="1">
      <c r="A1898" s="1"/>
      <c r="B1898" s="88" t="str">
        <f>IF(Table1[[#This Row],[Posting Date]]&lt;&gt;"",IF(Table1[[#This Row],[Reference Number]]=Q1897,B1897+1,1),"")</f>
        <v/>
      </c>
      <c r="C1898" s="61"/>
      <c r="D1898" s="61"/>
      <c r="E1898" s="218"/>
      <c r="F1898" s="143" t="str">
        <f>IFERROR(IF(VLOOKUP(Table1[[#This Row],[Budget Code Description]],Dimentions!$X$6:$AC$132,2,FALSE)="","",VLOOKUP(Table1[[#This Row],[Budget Code Description]],Dimentions!$X$6:$AC$132,2,FALSE)),"")</f>
        <v/>
      </c>
      <c r="G1898" s="143" t="str">
        <f>IFERROR(VLOOKUP(Table1[[#This Row],[Budget Code Description]],Dimentions!$X$6:$AC$132,3,FALSE),"")</f>
        <v/>
      </c>
      <c r="H1898" s="64" t="str">
        <f>IFERROR(VLOOKUP(Table1[[#This Row],[Account]],Dimentions!$S$6:$V$233,2,FALSE),"")</f>
        <v/>
      </c>
      <c r="I1898" s="62">
        <f>_xlfn.NUMBERVALUE(LEFT(Table1[[#This Row],[Account]],1))</f>
        <v>0</v>
      </c>
      <c r="J1898" s="62" t="str">
        <f>IFERROR(VLOOKUP(Table1[[#This Row],[Budget Code Description]],Table6[#All],7,FALSE),"")</f>
        <v/>
      </c>
      <c r="K1898" s="143" t="str">
        <f>IFERROR(VLOOKUP(Table1[[#This Row],[Budget Code Description]],Table6[#All],8,FALSE),"")</f>
        <v/>
      </c>
      <c r="L1898" s="63"/>
      <c r="M1898" s="65" t="str">
        <f>IFERROR(VLOOKUP(Table1[[#This Row],[Staff ID]],Table2[],2,FALSE),"")</f>
        <v/>
      </c>
      <c r="N1898" s="211" t="str">
        <f>IFERROR(IF(VLOOKUP(Table1[[#This Row],[Budget Code Description]],Dimentions!$X$6:$AC$97,4,FALSE)="","",VLOOKUP(Table1[[#This Row],[Budget Code Description]],Dimentions!$X$6:$AC$97,4,FALSE)),"")</f>
        <v/>
      </c>
      <c r="O1898" s="65" t="str">
        <f>IFERROR(VLOOKUP(Table1[[#This Row],[Vendor ID]],Table549[],2,FALSE),"")</f>
        <v/>
      </c>
      <c r="P1898" s="63"/>
      <c r="Q1898" s="143" t="str">
        <f>IF(Table1[[#This Row],[Posting Date]]&lt;&gt;"",$D$9,"")</f>
        <v/>
      </c>
      <c r="R1898" s="159" t="str">
        <f>IF(Table1[[#This Row],[Posting Date]]&lt;&gt;"",$D$10,"")</f>
        <v/>
      </c>
      <c r="S1898" s="66"/>
      <c r="T1898" s="63"/>
      <c r="U1898" s="67"/>
      <c r="V1898" s="67"/>
      <c r="W1898" s="67" t="str">
        <f t="shared" si="30"/>
        <v/>
      </c>
      <c r="X1898" s="161" t="str">
        <f>IF(E1898="","",(IF(Table1[[#This Row],[Cur]]="USD",Table1[[#This Row],[Cur_Amount Debit]],Table1[[#This Row],[Cur_Amount Debit]]/Table1[[#This Row],[Exchange Rate]])))</f>
        <v/>
      </c>
      <c r="Y1898" s="161" t="str">
        <f>IF(E1898="","",(IF(Table1[[#This Row],[Cur]]="USD",Table1[[#This Row],[Cur_Amount Credit]],Table1[[#This Row],[Cur_Amount Credit]]/ExchangeRate)))</f>
        <v/>
      </c>
      <c r="Z1898" s="203" t="str">
        <f>IF(E1898="","",(Table1[[#This Row],[Debit USD]]-Table1[[#This Row],[Credit USD]]))</f>
        <v/>
      </c>
      <c r="AA1898" s="122"/>
      <c r="AB1898" s="1"/>
      <c r="AC1898" s="15"/>
      <c r="AD1898" s="15" t="str">
        <f>IF(AND(OR(Table1[[#This Row],[Account]]="15030",Table1[[#This Row],[Account]]="15035",Table1[[#This Row],[Account]]="20150"),Table1[[#This Row],[Vendor ID]]=""),1,"")</f>
        <v/>
      </c>
      <c r="AE1898" s="15"/>
      <c r="AF1898" s="15"/>
      <c r="AG1898" s="15"/>
      <c r="AH1898" s="46" t="str">
        <f>IF(Table1[[#This Row],[Posting Date]]&lt;&gt;"","GJ-"&amp;CountryID,"")</f>
        <v/>
      </c>
      <c r="AI1898" s="59" t="str">
        <f>IF(Table1[[#This Row],[Posting Date]]&lt;&gt;"",Table1[[#This Row],[Posting Date]],"")</f>
        <v/>
      </c>
      <c r="AJ1898" s="46"/>
      <c r="AK1898" s="46" t="str">
        <f>IF(Table1[[#This Row],[Description]]&lt;&gt;"",Table1[[#This Row],[Description]],"")</f>
        <v/>
      </c>
      <c r="AL1898" s="46" t="str">
        <f>IF(Table1[[#This Row],[Posting Date]]&lt;&gt;"",Table1[[#This Row],[Reference Number]],"")</f>
        <v/>
      </c>
      <c r="AM1898" s="46" t="str">
        <f>TRIM(Table1[[#This Row],[Line '#]])</f>
        <v/>
      </c>
      <c r="AN1898" s="46" t="str">
        <f>TRIM(Table1[[#This Row],[Account]])</f>
        <v/>
      </c>
      <c r="AO1898" s="46" t="str">
        <f>IF(Table1[[#This Row],[Posting Date]]&lt;&gt;"",$D$5,"")</f>
        <v/>
      </c>
      <c r="AP1898" s="46" t="str">
        <f>TRIM(Table1[[#This Row],[Departments-Prgrams]])</f>
        <v/>
      </c>
      <c r="AQ1898" s="46" t="str">
        <f>TRIM(Table1[[#This Row],[Grant]])</f>
        <v/>
      </c>
      <c r="AR1898" s="46" t="str">
        <f>TRIM(Table1[[#This Row],[Staff ID]])</f>
        <v/>
      </c>
      <c r="AS1898" s="46" t="str">
        <f>IF(TRIM(Table1[[#This Row],[Budget Code]])=0,"",TRIM(Table1[[#This Row],[Budget Code]]))</f>
        <v/>
      </c>
      <c r="AT1898" s="46" t="str">
        <f>IF(Table1[[#This Row],[Line Description]]&lt;&gt;"",Table1[[#This Row],[Line Description]],"")</f>
        <v/>
      </c>
      <c r="AU1898" s="46" t="str">
        <f>IF(Table1[[#This Row],[Cur_Amount Debit]]&gt;0,ROUND(Table1[[#This Row],[Cur_Amount Debit]],2),"")</f>
        <v/>
      </c>
      <c r="AV1898" s="46" t="str">
        <f>IF(Table1[[#This Row],[Cur_Amount Credit]]&gt;0,ROUND(Table1[[#This Row],[Cur_Amount Credit]],2),"")</f>
        <v/>
      </c>
      <c r="AW1898" s="46" t="str">
        <f>LEFT(Table1[[#This Row],[Cur]],3)</f>
        <v/>
      </c>
      <c r="AX1898" s="59"/>
      <c r="AY1898" s="46"/>
      <c r="AZ1898" s="46" t="str">
        <f>IF(Table1[[#This Row],[Cur]]&lt;&gt;"",IF(Table1[[#This Row],[Cur]]="USD","",ExchangeRate),"")</f>
        <v/>
      </c>
      <c r="BA1898" s="46" t="str">
        <f>IF(Table1[[#This Row],[Grant]]&lt;&gt;"",VLOOKUP(Table1[[#This Row],[Grant]],Grants!B:D,3),"")</f>
        <v/>
      </c>
      <c r="BB1898" s="46" t="str">
        <f>TRIM(Table1[[#This Row],[Vendor ID]])</f>
        <v/>
      </c>
      <c r="BC1898">
        <f>IF(Table1[[#This Row],[Reference Number]]=Q1897,BC1897,BC1897+1)</f>
        <v>2</v>
      </c>
    </row>
    <row r="1899" spans="1:55" ht="11.25" hidden="1" customHeight="1">
      <c r="A1899" s="1"/>
      <c r="B1899" s="88" t="str">
        <f>IF(Table1[[#This Row],[Posting Date]]&lt;&gt;"",IF(Table1[[#This Row],[Reference Number]]=Q1898,B1898+1,1),"")</f>
        <v/>
      </c>
      <c r="C1899" s="61"/>
      <c r="D1899" s="61"/>
      <c r="E1899" s="218"/>
      <c r="F1899" s="143" t="str">
        <f>IFERROR(IF(VLOOKUP(Table1[[#This Row],[Budget Code Description]],Dimentions!$X$6:$AC$132,2,FALSE)="","",VLOOKUP(Table1[[#This Row],[Budget Code Description]],Dimentions!$X$6:$AC$132,2,FALSE)),"")</f>
        <v/>
      </c>
      <c r="G1899" s="143" t="str">
        <f>IFERROR(VLOOKUP(Table1[[#This Row],[Budget Code Description]],Dimentions!$X$6:$AC$132,3,FALSE),"")</f>
        <v/>
      </c>
      <c r="H1899" s="64" t="str">
        <f>IFERROR(VLOOKUP(Table1[[#This Row],[Account]],Dimentions!$S$6:$V$233,2,FALSE),"")</f>
        <v/>
      </c>
      <c r="I1899" s="62">
        <f>_xlfn.NUMBERVALUE(LEFT(Table1[[#This Row],[Account]],1))</f>
        <v>0</v>
      </c>
      <c r="J1899" s="62" t="str">
        <f>IFERROR(VLOOKUP(Table1[[#This Row],[Budget Code Description]],Table6[#All],7,FALSE),"")</f>
        <v/>
      </c>
      <c r="K1899" s="143" t="str">
        <f>IFERROR(VLOOKUP(Table1[[#This Row],[Budget Code Description]],Table6[#All],8,FALSE),"")</f>
        <v/>
      </c>
      <c r="L1899" s="63"/>
      <c r="M1899" s="65" t="str">
        <f>IFERROR(VLOOKUP(Table1[[#This Row],[Staff ID]],Table2[],2,FALSE),"")</f>
        <v/>
      </c>
      <c r="N1899" s="211" t="str">
        <f>IFERROR(IF(VLOOKUP(Table1[[#This Row],[Budget Code Description]],Dimentions!$X$6:$AC$97,4,FALSE)="","",VLOOKUP(Table1[[#This Row],[Budget Code Description]],Dimentions!$X$6:$AC$97,4,FALSE)),"")</f>
        <v/>
      </c>
      <c r="O1899" s="65" t="str">
        <f>IFERROR(VLOOKUP(Table1[[#This Row],[Vendor ID]],Table549[],2,FALSE),"")</f>
        <v/>
      </c>
      <c r="P1899" s="63"/>
      <c r="Q1899" s="143" t="str">
        <f>IF(Table1[[#This Row],[Posting Date]]&lt;&gt;"",$D$9,"")</f>
        <v/>
      </c>
      <c r="R1899" s="159" t="str">
        <f>IF(Table1[[#This Row],[Posting Date]]&lt;&gt;"",$D$10,"")</f>
        <v/>
      </c>
      <c r="S1899" s="66"/>
      <c r="T1899" s="63"/>
      <c r="U1899" s="67"/>
      <c r="V1899" s="67"/>
      <c r="W1899" s="67" t="str">
        <f t="shared" si="30"/>
        <v/>
      </c>
      <c r="X1899" s="161" t="str">
        <f>IF(E1899="","",(IF(Table1[[#This Row],[Cur]]="USD",Table1[[#This Row],[Cur_Amount Debit]],Table1[[#This Row],[Cur_Amount Debit]]/Table1[[#This Row],[Exchange Rate]])))</f>
        <v/>
      </c>
      <c r="Y1899" s="161" t="str">
        <f>IF(E1899="","",(IF(Table1[[#This Row],[Cur]]="USD",Table1[[#This Row],[Cur_Amount Credit]],Table1[[#This Row],[Cur_Amount Credit]]/ExchangeRate)))</f>
        <v/>
      </c>
      <c r="Z1899" s="203" t="str">
        <f>IF(E1899="","",(Table1[[#This Row],[Debit USD]]-Table1[[#This Row],[Credit USD]]))</f>
        <v/>
      </c>
      <c r="AA1899" s="122"/>
      <c r="AB1899" s="1"/>
      <c r="AC1899" s="15"/>
      <c r="AD1899" s="15" t="str">
        <f>IF(AND(OR(Table1[[#This Row],[Account]]="15030",Table1[[#This Row],[Account]]="15035",Table1[[#This Row],[Account]]="20150"),Table1[[#This Row],[Vendor ID]]=""),1,"")</f>
        <v/>
      </c>
      <c r="AE1899" s="15"/>
      <c r="AF1899" s="15"/>
      <c r="AG1899" s="15"/>
      <c r="AH1899" s="46" t="str">
        <f>IF(Table1[[#This Row],[Posting Date]]&lt;&gt;"","GJ-"&amp;CountryID,"")</f>
        <v/>
      </c>
      <c r="AI1899" s="59" t="str">
        <f>IF(Table1[[#This Row],[Posting Date]]&lt;&gt;"",Table1[[#This Row],[Posting Date]],"")</f>
        <v/>
      </c>
      <c r="AJ1899" s="46"/>
      <c r="AK1899" s="46" t="str">
        <f>IF(Table1[[#This Row],[Description]]&lt;&gt;"",Table1[[#This Row],[Description]],"")</f>
        <v/>
      </c>
      <c r="AL1899" s="46" t="str">
        <f>IF(Table1[[#This Row],[Posting Date]]&lt;&gt;"",Table1[[#This Row],[Reference Number]],"")</f>
        <v/>
      </c>
      <c r="AM1899" s="46" t="str">
        <f>TRIM(Table1[[#This Row],[Line '#]])</f>
        <v/>
      </c>
      <c r="AN1899" s="46" t="str">
        <f>TRIM(Table1[[#This Row],[Account]])</f>
        <v/>
      </c>
      <c r="AO1899" s="46" t="str">
        <f>IF(Table1[[#This Row],[Posting Date]]&lt;&gt;"",$D$5,"")</f>
        <v/>
      </c>
      <c r="AP1899" s="46" t="str">
        <f>TRIM(Table1[[#This Row],[Departments-Prgrams]])</f>
        <v/>
      </c>
      <c r="AQ1899" s="46" t="str">
        <f>TRIM(Table1[[#This Row],[Grant]])</f>
        <v/>
      </c>
      <c r="AR1899" s="46" t="str">
        <f>TRIM(Table1[[#This Row],[Staff ID]])</f>
        <v/>
      </c>
      <c r="AS1899" s="46" t="str">
        <f>IF(TRIM(Table1[[#This Row],[Budget Code]])=0,"",TRIM(Table1[[#This Row],[Budget Code]]))</f>
        <v/>
      </c>
      <c r="AT1899" s="46" t="str">
        <f>IF(Table1[[#This Row],[Line Description]]&lt;&gt;"",Table1[[#This Row],[Line Description]],"")</f>
        <v/>
      </c>
      <c r="AU1899" s="46" t="str">
        <f>IF(Table1[[#This Row],[Cur_Amount Debit]]&gt;0,ROUND(Table1[[#This Row],[Cur_Amount Debit]],2),"")</f>
        <v/>
      </c>
      <c r="AV1899" s="46" t="str">
        <f>IF(Table1[[#This Row],[Cur_Amount Credit]]&gt;0,ROUND(Table1[[#This Row],[Cur_Amount Credit]],2),"")</f>
        <v/>
      </c>
      <c r="AW1899" s="46" t="str">
        <f>LEFT(Table1[[#This Row],[Cur]],3)</f>
        <v/>
      </c>
      <c r="AX1899" s="59"/>
      <c r="AY1899" s="46"/>
      <c r="AZ1899" s="46" t="str">
        <f>IF(Table1[[#This Row],[Cur]]&lt;&gt;"",IF(Table1[[#This Row],[Cur]]="USD","",ExchangeRate),"")</f>
        <v/>
      </c>
      <c r="BA1899" s="46" t="str">
        <f>IF(Table1[[#This Row],[Grant]]&lt;&gt;"",VLOOKUP(Table1[[#This Row],[Grant]],Grants!B:D,3),"")</f>
        <v/>
      </c>
      <c r="BB1899" s="46" t="str">
        <f>TRIM(Table1[[#This Row],[Vendor ID]])</f>
        <v/>
      </c>
      <c r="BC1899">
        <f>IF(Table1[[#This Row],[Reference Number]]=Q1898,BC1898,BC1898+1)</f>
        <v>2</v>
      </c>
    </row>
    <row r="1900" spans="1:55" ht="11.25" hidden="1" customHeight="1">
      <c r="A1900" s="1"/>
      <c r="B1900" s="88" t="str">
        <f>IF(Table1[[#This Row],[Posting Date]]&lt;&gt;"",IF(Table1[[#This Row],[Reference Number]]=Q1899,B1899+1,1),"")</f>
        <v/>
      </c>
      <c r="C1900" s="61"/>
      <c r="D1900" s="61"/>
      <c r="E1900" s="218"/>
      <c r="F1900" s="143" t="str">
        <f>IFERROR(IF(VLOOKUP(Table1[[#This Row],[Budget Code Description]],Dimentions!$X$6:$AC$132,2,FALSE)="","",VLOOKUP(Table1[[#This Row],[Budget Code Description]],Dimentions!$X$6:$AC$132,2,FALSE)),"")</f>
        <v/>
      </c>
      <c r="G1900" s="143" t="str">
        <f>IFERROR(VLOOKUP(Table1[[#This Row],[Budget Code Description]],Dimentions!$X$6:$AC$132,3,FALSE),"")</f>
        <v/>
      </c>
      <c r="H1900" s="64" t="str">
        <f>IFERROR(VLOOKUP(Table1[[#This Row],[Account]],Dimentions!$S$6:$V$233,2,FALSE),"")</f>
        <v/>
      </c>
      <c r="I1900" s="62">
        <f>_xlfn.NUMBERVALUE(LEFT(Table1[[#This Row],[Account]],1))</f>
        <v>0</v>
      </c>
      <c r="J1900" s="62" t="str">
        <f>IFERROR(VLOOKUP(Table1[[#This Row],[Budget Code Description]],Table6[#All],7,FALSE),"")</f>
        <v/>
      </c>
      <c r="K1900" s="143" t="str">
        <f>IFERROR(VLOOKUP(Table1[[#This Row],[Budget Code Description]],Table6[#All],8,FALSE),"")</f>
        <v/>
      </c>
      <c r="L1900" s="63"/>
      <c r="M1900" s="65" t="str">
        <f>IFERROR(VLOOKUP(Table1[[#This Row],[Staff ID]],Table2[],2,FALSE),"")</f>
        <v/>
      </c>
      <c r="N1900" s="211" t="str">
        <f>IFERROR(IF(VLOOKUP(Table1[[#This Row],[Budget Code Description]],Dimentions!$X$6:$AC$97,4,FALSE)="","",VLOOKUP(Table1[[#This Row],[Budget Code Description]],Dimentions!$X$6:$AC$97,4,FALSE)),"")</f>
        <v/>
      </c>
      <c r="O1900" s="65" t="str">
        <f>IFERROR(VLOOKUP(Table1[[#This Row],[Vendor ID]],Table549[],2,FALSE),"")</f>
        <v/>
      </c>
      <c r="P1900" s="63"/>
      <c r="Q1900" s="143" t="str">
        <f>IF(Table1[[#This Row],[Posting Date]]&lt;&gt;"",$D$9,"")</f>
        <v/>
      </c>
      <c r="R1900" s="159" t="str">
        <f>IF(Table1[[#This Row],[Posting Date]]&lt;&gt;"",$D$10,"")</f>
        <v/>
      </c>
      <c r="S1900" s="66"/>
      <c r="T1900" s="63"/>
      <c r="U1900" s="67"/>
      <c r="V1900" s="67"/>
      <c r="W1900" s="67" t="str">
        <f t="shared" si="30"/>
        <v/>
      </c>
      <c r="X1900" s="161" t="str">
        <f>IF(E1900="","",(IF(Table1[[#This Row],[Cur]]="USD",Table1[[#This Row],[Cur_Amount Debit]],Table1[[#This Row],[Cur_Amount Debit]]/Table1[[#This Row],[Exchange Rate]])))</f>
        <v/>
      </c>
      <c r="Y1900" s="161" t="str">
        <f>IF(E1900="","",(IF(Table1[[#This Row],[Cur]]="USD",Table1[[#This Row],[Cur_Amount Credit]],Table1[[#This Row],[Cur_Amount Credit]]/ExchangeRate)))</f>
        <v/>
      </c>
      <c r="Z1900" s="203" t="str">
        <f>IF(E1900="","",(Table1[[#This Row],[Debit USD]]-Table1[[#This Row],[Credit USD]]))</f>
        <v/>
      </c>
      <c r="AA1900" s="122"/>
      <c r="AB1900" s="1"/>
      <c r="AC1900" s="15"/>
      <c r="AD1900" s="15" t="str">
        <f>IF(AND(OR(Table1[[#This Row],[Account]]="15030",Table1[[#This Row],[Account]]="15035",Table1[[#This Row],[Account]]="20150"),Table1[[#This Row],[Vendor ID]]=""),1,"")</f>
        <v/>
      </c>
      <c r="AE1900" s="15"/>
      <c r="AF1900" s="15"/>
      <c r="AG1900" s="15"/>
      <c r="AH1900" s="46" t="str">
        <f>IF(Table1[[#This Row],[Posting Date]]&lt;&gt;"","GJ-"&amp;CountryID,"")</f>
        <v/>
      </c>
      <c r="AI1900" s="59" t="str">
        <f>IF(Table1[[#This Row],[Posting Date]]&lt;&gt;"",Table1[[#This Row],[Posting Date]],"")</f>
        <v/>
      </c>
      <c r="AJ1900" s="46"/>
      <c r="AK1900" s="46" t="str">
        <f>IF(Table1[[#This Row],[Description]]&lt;&gt;"",Table1[[#This Row],[Description]],"")</f>
        <v/>
      </c>
      <c r="AL1900" s="46" t="str">
        <f>IF(Table1[[#This Row],[Posting Date]]&lt;&gt;"",Table1[[#This Row],[Reference Number]],"")</f>
        <v/>
      </c>
      <c r="AM1900" s="46" t="str">
        <f>TRIM(Table1[[#This Row],[Line '#]])</f>
        <v/>
      </c>
      <c r="AN1900" s="46" t="str">
        <f>TRIM(Table1[[#This Row],[Account]])</f>
        <v/>
      </c>
      <c r="AO1900" s="46" t="str">
        <f>IF(Table1[[#This Row],[Posting Date]]&lt;&gt;"",$D$5,"")</f>
        <v/>
      </c>
      <c r="AP1900" s="46" t="str">
        <f>TRIM(Table1[[#This Row],[Departments-Prgrams]])</f>
        <v/>
      </c>
      <c r="AQ1900" s="46" t="str">
        <f>TRIM(Table1[[#This Row],[Grant]])</f>
        <v/>
      </c>
      <c r="AR1900" s="46" t="str">
        <f>TRIM(Table1[[#This Row],[Staff ID]])</f>
        <v/>
      </c>
      <c r="AS1900" s="46" t="str">
        <f>IF(TRIM(Table1[[#This Row],[Budget Code]])=0,"",TRIM(Table1[[#This Row],[Budget Code]]))</f>
        <v/>
      </c>
      <c r="AT1900" s="46" t="str">
        <f>IF(Table1[[#This Row],[Line Description]]&lt;&gt;"",Table1[[#This Row],[Line Description]],"")</f>
        <v/>
      </c>
      <c r="AU1900" s="46" t="str">
        <f>IF(Table1[[#This Row],[Cur_Amount Debit]]&gt;0,ROUND(Table1[[#This Row],[Cur_Amount Debit]],2),"")</f>
        <v/>
      </c>
      <c r="AV1900" s="46" t="str">
        <f>IF(Table1[[#This Row],[Cur_Amount Credit]]&gt;0,ROUND(Table1[[#This Row],[Cur_Amount Credit]],2),"")</f>
        <v/>
      </c>
      <c r="AW1900" s="46" t="str">
        <f>LEFT(Table1[[#This Row],[Cur]],3)</f>
        <v/>
      </c>
      <c r="AX1900" s="59"/>
      <c r="AY1900" s="46"/>
      <c r="AZ1900" s="46" t="str">
        <f>IF(Table1[[#This Row],[Cur]]&lt;&gt;"",IF(Table1[[#This Row],[Cur]]="USD","",ExchangeRate),"")</f>
        <v/>
      </c>
      <c r="BA1900" s="46" t="str">
        <f>IF(Table1[[#This Row],[Grant]]&lt;&gt;"",VLOOKUP(Table1[[#This Row],[Grant]],Grants!B:D,3),"")</f>
        <v/>
      </c>
      <c r="BB1900" s="46" t="str">
        <f>TRIM(Table1[[#This Row],[Vendor ID]])</f>
        <v/>
      </c>
      <c r="BC1900">
        <f>IF(Table1[[#This Row],[Reference Number]]=Q1899,BC1899,BC1899+1)</f>
        <v>2</v>
      </c>
    </row>
    <row r="1901" spans="1:55" ht="11.25" hidden="1" customHeight="1">
      <c r="A1901" s="1"/>
      <c r="B1901" s="88" t="str">
        <f>IF(Table1[[#This Row],[Posting Date]]&lt;&gt;"",IF(Table1[[#This Row],[Reference Number]]=Q1900,B1900+1,1),"")</f>
        <v/>
      </c>
      <c r="C1901" s="61"/>
      <c r="D1901" s="61"/>
      <c r="E1901" s="218"/>
      <c r="F1901" s="143" t="str">
        <f>IFERROR(IF(VLOOKUP(Table1[[#This Row],[Budget Code Description]],Dimentions!$X$6:$AC$132,2,FALSE)="","",VLOOKUP(Table1[[#This Row],[Budget Code Description]],Dimentions!$X$6:$AC$132,2,FALSE)),"")</f>
        <v/>
      </c>
      <c r="G1901" s="143" t="str">
        <f>IFERROR(VLOOKUP(Table1[[#This Row],[Budget Code Description]],Dimentions!$X$6:$AC$132,3,FALSE),"")</f>
        <v/>
      </c>
      <c r="H1901" s="64" t="str">
        <f>IFERROR(VLOOKUP(Table1[[#This Row],[Account]],Dimentions!$S$6:$V$233,2,FALSE),"")</f>
        <v/>
      </c>
      <c r="I1901" s="62">
        <f>_xlfn.NUMBERVALUE(LEFT(Table1[[#This Row],[Account]],1))</f>
        <v>0</v>
      </c>
      <c r="J1901" s="62" t="str">
        <f>IFERROR(VLOOKUP(Table1[[#This Row],[Budget Code Description]],Table6[#All],7,FALSE),"")</f>
        <v/>
      </c>
      <c r="K1901" s="143" t="str">
        <f>IFERROR(VLOOKUP(Table1[[#This Row],[Budget Code Description]],Table6[#All],8,FALSE),"")</f>
        <v/>
      </c>
      <c r="L1901" s="63"/>
      <c r="M1901" s="65" t="str">
        <f>IFERROR(VLOOKUP(Table1[[#This Row],[Staff ID]],Table2[],2,FALSE),"")</f>
        <v/>
      </c>
      <c r="N1901" s="211" t="str">
        <f>IFERROR(IF(VLOOKUP(Table1[[#This Row],[Budget Code Description]],Dimentions!$X$6:$AC$97,4,FALSE)="","",VLOOKUP(Table1[[#This Row],[Budget Code Description]],Dimentions!$X$6:$AC$97,4,FALSE)),"")</f>
        <v/>
      </c>
      <c r="O1901" s="65" t="str">
        <f>IFERROR(VLOOKUP(Table1[[#This Row],[Vendor ID]],Table549[],2,FALSE),"")</f>
        <v/>
      </c>
      <c r="P1901" s="63"/>
      <c r="Q1901" s="143" t="str">
        <f>IF(Table1[[#This Row],[Posting Date]]&lt;&gt;"",$D$9,"")</f>
        <v/>
      </c>
      <c r="R1901" s="159" t="str">
        <f>IF(Table1[[#This Row],[Posting Date]]&lt;&gt;"",$D$10,"")</f>
        <v/>
      </c>
      <c r="S1901" s="66"/>
      <c r="T1901" s="63"/>
      <c r="U1901" s="67"/>
      <c r="V1901" s="67"/>
      <c r="W1901" s="67" t="str">
        <f t="shared" si="30"/>
        <v/>
      </c>
      <c r="X1901" s="161" t="str">
        <f>IF(E1901="","",(IF(Table1[[#This Row],[Cur]]="USD",Table1[[#This Row],[Cur_Amount Debit]],Table1[[#This Row],[Cur_Amount Debit]]/Table1[[#This Row],[Exchange Rate]])))</f>
        <v/>
      </c>
      <c r="Y1901" s="161" t="str">
        <f>IF(E1901="","",(IF(Table1[[#This Row],[Cur]]="USD",Table1[[#This Row],[Cur_Amount Credit]],Table1[[#This Row],[Cur_Amount Credit]]/ExchangeRate)))</f>
        <v/>
      </c>
      <c r="Z1901" s="203" t="str">
        <f>IF(E1901="","",(Table1[[#This Row],[Debit USD]]-Table1[[#This Row],[Credit USD]]))</f>
        <v/>
      </c>
      <c r="AA1901" s="122"/>
      <c r="AB1901" s="1"/>
      <c r="AC1901" s="15"/>
      <c r="AD1901" s="15" t="str">
        <f>IF(AND(OR(Table1[[#This Row],[Account]]="15030",Table1[[#This Row],[Account]]="15035",Table1[[#This Row],[Account]]="20150"),Table1[[#This Row],[Vendor ID]]=""),1,"")</f>
        <v/>
      </c>
      <c r="AE1901" s="15"/>
      <c r="AF1901" s="15"/>
      <c r="AG1901" s="15"/>
      <c r="AH1901" s="46" t="str">
        <f>IF(Table1[[#This Row],[Posting Date]]&lt;&gt;"","GJ-"&amp;CountryID,"")</f>
        <v/>
      </c>
      <c r="AI1901" s="59" t="str">
        <f>IF(Table1[[#This Row],[Posting Date]]&lt;&gt;"",Table1[[#This Row],[Posting Date]],"")</f>
        <v/>
      </c>
      <c r="AJ1901" s="46"/>
      <c r="AK1901" s="46" t="str">
        <f>IF(Table1[[#This Row],[Description]]&lt;&gt;"",Table1[[#This Row],[Description]],"")</f>
        <v/>
      </c>
      <c r="AL1901" s="46" t="str">
        <f>IF(Table1[[#This Row],[Posting Date]]&lt;&gt;"",Table1[[#This Row],[Reference Number]],"")</f>
        <v/>
      </c>
      <c r="AM1901" s="46" t="str">
        <f>TRIM(Table1[[#This Row],[Line '#]])</f>
        <v/>
      </c>
      <c r="AN1901" s="46" t="str">
        <f>TRIM(Table1[[#This Row],[Account]])</f>
        <v/>
      </c>
      <c r="AO1901" s="46" t="str">
        <f>IF(Table1[[#This Row],[Posting Date]]&lt;&gt;"",$D$5,"")</f>
        <v/>
      </c>
      <c r="AP1901" s="46" t="str">
        <f>TRIM(Table1[[#This Row],[Departments-Prgrams]])</f>
        <v/>
      </c>
      <c r="AQ1901" s="46" t="str">
        <f>TRIM(Table1[[#This Row],[Grant]])</f>
        <v/>
      </c>
      <c r="AR1901" s="46" t="str">
        <f>TRIM(Table1[[#This Row],[Staff ID]])</f>
        <v/>
      </c>
      <c r="AS1901" s="46" t="str">
        <f>IF(TRIM(Table1[[#This Row],[Budget Code]])=0,"",TRIM(Table1[[#This Row],[Budget Code]]))</f>
        <v/>
      </c>
      <c r="AT1901" s="46" t="str">
        <f>IF(Table1[[#This Row],[Line Description]]&lt;&gt;"",Table1[[#This Row],[Line Description]],"")</f>
        <v/>
      </c>
      <c r="AU1901" s="46" t="str">
        <f>IF(Table1[[#This Row],[Cur_Amount Debit]]&gt;0,ROUND(Table1[[#This Row],[Cur_Amount Debit]],2),"")</f>
        <v/>
      </c>
      <c r="AV1901" s="46" t="str">
        <f>IF(Table1[[#This Row],[Cur_Amount Credit]]&gt;0,ROUND(Table1[[#This Row],[Cur_Amount Credit]],2),"")</f>
        <v/>
      </c>
      <c r="AW1901" s="46" t="str">
        <f>LEFT(Table1[[#This Row],[Cur]],3)</f>
        <v/>
      </c>
      <c r="AX1901" s="59"/>
      <c r="AY1901" s="46"/>
      <c r="AZ1901" s="46" t="str">
        <f>IF(Table1[[#This Row],[Cur]]&lt;&gt;"",IF(Table1[[#This Row],[Cur]]="USD","",ExchangeRate),"")</f>
        <v/>
      </c>
      <c r="BA1901" s="46" t="str">
        <f>IF(Table1[[#This Row],[Grant]]&lt;&gt;"",VLOOKUP(Table1[[#This Row],[Grant]],Grants!B:D,3),"")</f>
        <v/>
      </c>
      <c r="BB1901" s="46" t="str">
        <f>TRIM(Table1[[#This Row],[Vendor ID]])</f>
        <v/>
      </c>
      <c r="BC1901">
        <f>IF(Table1[[#This Row],[Reference Number]]=Q1900,BC1900,BC1900+1)</f>
        <v>2</v>
      </c>
    </row>
    <row r="1902" spans="1:55" ht="11.25" hidden="1" customHeight="1">
      <c r="A1902" s="1"/>
      <c r="B1902" s="88" t="str">
        <f>IF(Table1[[#This Row],[Posting Date]]&lt;&gt;"",IF(Table1[[#This Row],[Reference Number]]=Q1901,B1901+1,1),"")</f>
        <v/>
      </c>
      <c r="C1902" s="61"/>
      <c r="D1902" s="61"/>
      <c r="E1902" s="218"/>
      <c r="F1902" s="143" t="str">
        <f>IFERROR(IF(VLOOKUP(Table1[[#This Row],[Budget Code Description]],Dimentions!$X$6:$AC$132,2,FALSE)="","",VLOOKUP(Table1[[#This Row],[Budget Code Description]],Dimentions!$X$6:$AC$132,2,FALSE)),"")</f>
        <v/>
      </c>
      <c r="G1902" s="143" t="str">
        <f>IFERROR(VLOOKUP(Table1[[#This Row],[Budget Code Description]],Dimentions!$X$6:$AC$132,3,FALSE),"")</f>
        <v/>
      </c>
      <c r="H1902" s="64" t="str">
        <f>IFERROR(VLOOKUP(Table1[[#This Row],[Account]],Dimentions!$S$6:$V$233,2,FALSE),"")</f>
        <v/>
      </c>
      <c r="I1902" s="62">
        <f>_xlfn.NUMBERVALUE(LEFT(Table1[[#This Row],[Account]],1))</f>
        <v>0</v>
      </c>
      <c r="J1902" s="62" t="str">
        <f>IFERROR(VLOOKUP(Table1[[#This Row],[Budget Code Description]],Table6[#All],7,FALSE),"")</f>
        <v/>
      </c>
      <c r="K1902" s="143" t="str">
        <f>IFERROR(VLOOKUP(Table1[[#This Row],[Budget Code Description]],Table6[#All],8,FALSE),"")</f>
        <v/>
      </c>
      <c r="L1902" s="63"/>
      <c r="M1902" s="65" t="str">
        <f>IFERROR(VLOOKUP(Table1[[#This Row],[Staff ID]],Table2[],2,FALSE),"")</f>
        <v/>
      </c>
      <c r="N1902" s="211" t="str">
        <f>IFERROR(IF(VLOOKUP(Table1[[#This Row],[Budget Code Description]],Dimentions!$X$6:$AC$97,4,FALSE)="","",VLOOKUP(Table1[[#This Row],[Budget Code Description]],Dimentions!$X$6:$AC$97,4,FALSE)),"")</f>
        <v/>
      </c>
      <c r="O1902" s="65" t="str">
        <f>IFERROR(VLOOKUP(Table1[[#This Row],[Vendor ID]],Table549[],2,FALSE),"")</f>
        <v/>
      </c>
      <c r="P1902" s="63"/>
      <c r="Q1902" s="143" t="str">
        <f>IF(Table1[[#This Row],[Posting Date]]&lt;&gt;"",$D$9,"")</f>
        <v/>
      </c>
      <c r="R1902" s="159" t="str">
        <f>IF(Table1[[#This Row],[Posting Date]]&lt;&gt;"",$D$10,"")</f>
        <v/>
      </c>
      <c r="S1902" s="66"/>
      <c r="T1902" s="63"/>
      <c r="U1902" s="67"/>
      <c r="V1902" s="67"/>
      <c r="W1902" s="67" t="str">
        <f t="shared" si="30"/>
        <v/>
      </c>
      <c r="X1902" s="161" t="str">
        <f>IF(E1902="","",(IF(Table1[[#This Row],[Cur]]="USD",Table1[[#This Row],[Cur_Amount Debit]],Table1[[#This Row],[Cur_Amount Debit]]/Table1[[#This Row],[Exchange Rate]])))</f>
        <v/>
      </c>
      <c r="Y1902" s="161" t="str">
        <f>IF(E1902="","",(IF(Table1[[#This Row],[Cur]]="USD",Table1[[#This Row],[Cur_Amount Credit]],Table1[[#This Row],[Cur_Amount Credit]]/ExchangeRate)))</f>
        <v/>
      </c>
      <c r="Z1902" s="203" t="str">
        <f>IF(E1902="","",(Table1[[#This Row],[Debit USD]]-Table1[[#This Row],[Credit USD]]))</f>
        <v/>
      </c>
      <c r="AA1902" s="122"/>
      <c r="AB1902" s="1"/>
      <c r="AC1902" s="15"/>
      <c r="AD1902" s="15" t="str">
        <f>IF(AND(OR(Table1[[#This Row],[Account]]="15030",Table1[[#This Row],[Account]]="15035",Table1[[#This Row],[Account]]="20150"),Table1[[#This Row],[Vendor ID]]=""),1,"")</f>
        <v/>
      </c>
      <c r="AE1902" s="15"/>
      <c r="AF1902" s="15"/>
      <c r="AG1902" s="15"/>
      <c r="AH1902" s="46" t="str">
        <f>IF(Table1[[#This Row],[Posting Date]]&lt;&gt;"","GJ-"&amp;CountryID,"")</f>
        <v/>
      </c>
      <c r="AI1902" s="59" t="str">
        <f>IF(Table1[[#This Row],[Posting Date]]&lt;&gt;"",Table1[[#This Row],[Posting Date]],"")</f>
        <v/>
      </c>
      <c r="AJ1902" s="46"/>
      <c r="AK1902" s="46" t="str">
        <f>IF(Table1[[#This Row],[Description]]&lt;&gt;"",Table1[[#This Row],[Description]],"")</f>
        <v/>
      </c>
      <c r="AL1902" s="46" t="str">
        <f>IF(Table1[[#This Row],[Posting Date]]&lt;&gt;"",Table1[[#This Row],[Reference Number]],"")</f>
        <v/>
      </c>
      <c r="AM1902" s="46" t="str">
        <f>TRIM(Table1[[#This Row],[Line '#]])</f>
        <v/>
      </c>
      <c r="AN1902" s="46" t="str">
        <f>TRIM(Table1[[#This Row],[Account]])</f>
        <v/>
      </c>
      <c r="AO1902" s="46" t="str">
        <f>IF(Table1[[#This Row],[Posting Date]]&lt;&gt;"",$D$5,"")</f>
        <v/>
      </c>
      <c r="AP1902" s="46" t="str">
        <f>TRIM(Table1[[#This Row],[Departments-Prgrams]])</f>
        <v/>
      </c>
      <c r="AQ1902" s="46" t="str">
        <f>TRIM(Table1[[#This Row],[Grant]])</f>
        <v/>
      </c>
      <c r="AR1902" s="46" t="str">
        <f>TRIM(Table1[[#This Row],[Staff ID]])</f>
        <v/>
      </c>
      <c r="AS1902" s="46" t="str">
        <f>IF(TRIM(Table1[[#This Row],[Budget Code]])=0,"",TRIM(Table1[[#This Row],[Budget Code]]))</f>
        <v/>
      </c>
      <c r="AT1902" s="46" t="str">
        <f>IF(Table1[[#This Row],[Line Description]]&lt;&gt;"",Table1[[#This Row],[Line Description]],"")</f>
        <v/>
      </c>
      <c r="AU1902" s="46" t="str">
        <f>IF(Table1[[#This Row],[Cur_Amount Debit]]&gt;0,ROUND(Table1[[#This Row],[Cur_Amount Debit]],2),"")</f>
        <v/>
      </c>
      <c r="AV1902" s="46" t="str">
        <f>IF(Table1[[#This Row],[Cur_Amount Credit]]&gt;0,ROUND(Table1[[#This Row],[Cur_Amount Credit]],2),"")</f>
        <v/>
      </c>
      <c r="AW1902" s="46" t="str">
        <f>LEFT(Table1[[#This Row],[Cur]],3)</f>
        <v/>
      </c>
      <c r="AX1902" s="59"/>
      <c r="AY1902" s="46"/>
      <c r="AZ1902" s="46" t="str">
        <f>IF(Table1[[#This Row],[Cur]]&lt;&gt;"",IF(Table1[[#This Row],[Cur]]="USD","",ExchangeRate),"")</f>
        <v/>
      </c>
      <c r="BA1902" s="46" t="str">
        <f>IF(Table1[[#This Row],[Grant]]&lt;&gt;"",VLOOKUP(Table1[[#This Row],[Grant]],Grants!B:D,3),"")</f>
        <v/>
      </c>
      <c r="BB1902" s="46" t="str">
        <f>TRIM(Table1[[#This Row],[Vendor ID]])</f>
        <v/>
      </c>
      <c r="BC1902">
        <f>IF(Table1[[#This Row],[Reference Number]]=Q1901,BC1901,BC1901+1)</f>
        <v>2</v>
      </c>
    </row>
    <row r="1903" spans="1:55" ht="11.25" hidden="1" customHeight="1">
      <c r="A1903" s="1"/>
      <c r="B1903" s="88" t="str">
        <f>IF(Table1[[#This Row],[Posting Date]]&lt;&gt;"",IF(Table1[[#This Row],[Reference Number]]=Q1902,B1902+1,1),"")</f>
        <v/>
      </c>
      <c r="C1903" s="61"/>
      <c r="D1903" s="61"/>
      <c r="E1903" s="218"/>
      <c r="F1903" s="143" t="str">
        <f>IFERROR(IF(VLOOKUP(Table1[[#This Row],[Budget Code Description]],Dimentions!$X$6:$AC$132,2,FALSE)="","",VLOOKUP(Table1[[#This Row],[Budget Code Description]],Dimentions!$X$6:$AC$132,2,FALSE)),"")</f>
        <v/>
      </c>
      <c r="G1903" s="143" t="str">
        <f>IFERROR(VLOOKUP(Table1[[#This Row],[Budget Code Description]],Dimentions!$X$6:$AC$132,3,FALSE),"")</f>
        <v/>
      </c>
      <c r="H1903" s="64" t="str">
        <f>IFERROR(VLOOKUP(Table1[[#This Row],[Account]],Dimentions!$S$6:$V$233,2,FALSE),"")</f>
        <v/>
      </c>
      <c r="I1903" s="62">
        <f>_xlfn.NUMBERVALUE(LEFT(Table1[[#This Row],[Account]],1))</f>
        <v>0</v>
      </c>
      <c r="J1903" s="62" t="str">
        <f>IFERROR(VLOOKUP(Table1[[#This Row],[Budget Code Description]],Table6[#All],7,FALSE),"")</f>
        <v/>
      </c>
      <c r="K1903" s="143" t="str">
        <f>IFERROR(VLOOKUP(Table1[[#This Row],[Budget Code Description]],Table6[#All],8,FALSE),"")</f>
        <v/>
      </c>
      <c r="L1903" s="63"/>
      <c r="M1903" s="65" t="str">
        <f>IFERROR(VLOOKUP(Table1[[#This Row],[Staff ID]],Table2[],2,FALSE),"")</f>
        <v/>
      </c>
      <c r="N1903" s="211" t="str">
        <f>IFERROR(IF(VLOOKUP(Table1[[#This Row],[Budget Code Description]],Dimentions!$X$6:$AC$97,4,FALSE)="","",VLOOKUP(Table1[[#This Row],[Budget Code Description]],Dimentions!$X$6:$AC$97,4,FALSE)),"")</f>
        <v/>
      </c>
      <c r="O1903" s="65" t="str">
        <f>IFERROR(VLOOKUP(Table1[[#This Row],[Vendor ID]],Table549[],2,FALSE),"")</f>
        <v/>
      </c>
      <c r="P1903" s="63"/>
      <c r="Q1903" s="143" t="str">
        <f>IF(Table1[[#This Row],[Posting Date]]&lt;&gt;"",$D$9,"")</f>
        <v/>
      </c>
      <c r="R1903" s="159" t="str">
        <f>IF(Table1[[#This Row],[Posting Date]]&lt;&gt;"",$D$10,"")</f>
        <v/>
      </c>
      <c r="S1903" s="66"/>
      <c r="T1903" s="63"/>
      <c r="U1903" s="67"/>
      <c r="V1903" s="67"/>
      <c r="W1903" s="67" t="str">
        <f t="shared" si="30"/>
        <v/>
      </c>
      <c r="X1903" s="161" t="str">
        <f>IF(E1903="","",(IF(Table1[[#This Row],[Cur]]="USD",Table1[[#This Row],[Cur_Amount Debit]],Table1[[#This Row],[Cur_Amount Debit]]/Table1[[#This Row],[Exchange Rate]])))</f>
        <v/>
      </c>
      <c r="Y1903" s="161" t="str">
        <f>IF(E1903="","",(IF(Table1[[#This Row],[Cur]]="USD",Table1[[#This Row],[Cur_Amount Credit]],Table1[[#This Row],[Cur_Amount Credit]]/ExchangeRate)))</f>
        <v/>
      </c>
      <c r="Z1903" s="203" t="str">
        <f>IF(E1903="","",(Table1[[#This Row],[Debit USD]]-Table1[[#This Row],[Credit USD]]))</f>
        <v/>
      </c>
      <c r="AA1903" s="122"/>
      <c r="AB1903" s="1"/>
      <c r="AC1903" s="15"/>
      <c r="AD1903" s="15" t="str">
        <f>IF(AND(OR(Table1[[#This Row],[Account]]="15030",Table1[[#This Row],[Account]]="15035",Table1[[#This Row],[Account]]="20150"),Table1[[#This Row],[Vendor ID]]=""),1,"")</f>
        <v/>
      </c>
      <c r="AE1903" s="15"/>
      <c r="AF1903" s="15"/>
      <c r="AG1903" s="15"/>
      <c r="AH1903" s="46" t="str">
        <f>IF(Table1[[#This Row],[Posting Date]]&lt;&gt;"","GJ-"&amp;CountryID,"")</f>
        <v/>
      </c>
      <c r="AI1903" s="59" t="str">
        <f>IF(Table1[[#This Row],[Posting Date]]&lt;&gt;"",Table1[[#This Row],[Posting Date]],"")</f>
        <v/>
      </c>
      <c r="AJ1903" s="46"/>
      <c r="AK1903" s="46" t="str">
        <f>IF(Table1[[#This Row],[Description]]&lt;&gt;"",Table1[[#This Row],[Description]],"")</f>
        <v/>
      </c>
      <c r="AL1903" s="46" t="str">
        <f>IF(Table1[[#This Row],[Posting Date]]&lt;&gt;"",Table1[[#This Row],[Reference Number]],"")</f>
        <v/>
      </c>
      <c r="AM1903" s="46" t="str">
        <f>TRIM(Table1[[#This Row],[Line '#]])</f>
        <v/>
      </c>
      <c r="AN1903" s="46" t="str">
        <f>TRIM(Table1[[#This Row],[Account]])</f>
        <v/>
      </c>
      <c r="AO1903" s="46" t="str">
        <f>IF(Table1[[#This Row],[Posting Date]]&lt;&gt;"",$D$5,"")</f>
        <v/>
      </c>
      <c r="AP1903" s="46" t="str">
        <f>TRIM(Table1[[#This Row],[Departments-Prgrams]])</f>
        <v/>
      </c>
      <c r="AQ1903" s="46" t="str">
        <f>TRIM(Table1[[#This Row],[Grant]])</f>
        <v/>
      </c>
      <c r="AR1903" s="46" t="str">
        <f>TRIM(Table1[[#This Row],[Staff ID]])</f>
        <v/>
      </c>
      <c r="AS1903" s="46" t="str">
        <f>IF(TRIM(Table1[[#This Row],[Budget Code]])=0,"",TRIM(Table1[[#This Row],[Budget Code]]))</f>
        <v/>
      </c>
      <c r="AT1903" s="46" t="str">
        <f>IF(Table1[[#This Row],[Line Description]]&lt;&gt;"",Table1[[#This Row],[Line Description]],"")</f>
        <v/>
      </c>
      <c r="AU1903" s="46" t="str">
        <f>IF(Table1[[#This Row],[Cur_Amount Debit]]&gt;0,ROUND(Table1[[#This Row],[Cur_Amount Debit]],2),"")</f>
        <v/>
      </c>
      <c r="AV1903" s="46" t="str">
        <f>IF(Table1[[#This Row],[Cur_Amount Credit]]&gt;0,ROUND(Table1[[#This Row],[Cur_Amount Credit]],2),"")</f>
        <v/>
      </c>
      <c r="AW1903" s="46" t="str">
        <f>LEFT(Table1[[#This Row],[Cur]],3)</f>
        <v/>
      </c>
      <c r="AX1903" s="59"/>
      <c r="AY1903" s="46"/>
      <c r="AZ1903" s="46" t="str">
        <f>IF(Table1[[#This Row],[Cur]]&lt;&gt;"",IF(Table1[[#This Row],[Cur]]="USD","",ExchangeRate),"")</f>
        <v/>
      </c>
      <c r="BA1903" s="46" t="str">
        <f>IF(Table1[[#This Row],[Grant]]&lt;&gt;"",VLOOKUP(Table1[[#This Row],[Grant]],Grants!B:D,3),"")</f>
        <v/>
      </c>
      <c r="BB1903" s="46" t="str">
        <f>TRIM(Table1[[#This Row],[Vendor ID]])</f>
        <v/>
      </c>
      <c r="BC1903">
        <f>IF(Table1[[#This Row],[Reference Number]]=Q1902,BC1902,BC1902+1)</f>
        <v>2</v>
      </c>
    </row>
    <row r="1904" spans="1:55" ht="11.25" hidden="1" customHeight="1">
      <c r="A1904" s="1"/>
      <c r="B1904" s="88" t="str">
        <f>IF(Table1[[#This Row],[Posting Date]]&lt;&gt;"",IF(Table1[[#This Row],[Reference Number]]=Q1903,B1903+1,1),"")</f>
        <v/>
      </c>
      <c r="C1904" s="61"/>
      <c r="D1904" s="61"/>
      <c r="E1904" s="218"/>
      <c r="F1904" s="143" t="str">
        <f>IFERROR(IF(VLOOKUP(Table1[[#This Row],[Budget Code Description]],Dimentions!$X$6:$AC$132,2,FALSE)="","",VLOOKUP(Table1[[#This Row],[Budget Code Description]],Dimentions!$X$6:$AC$132,2,FALSE)),"")</f>
        <v/>
      </c>
      <c r="G1904" s="143" t="str">
        <f>IFERROR(VLOOKUP(Table1[[#This Row],[Budget Code Description]],Dimentions!$X$6:$AC$132,3,FALSE),"")</f>
        <v/>
      </c>
      <c r="H1904" s="64" t="str">
        <f>IFERROR(VLOOKUP(Table1[[#This Row],[Account]],Dimentions!$S$6:$V$233,2,FALSE),"")</f>
        <v/>
      </c>
      <c r="I1904" s="62">
        <f>_xlfn.NUMBERVALUE(LEFT(Table1[[#This Row],[Account]],1))</f>
        <v>0</v>
      </c>
      <c r="J1904" s="62" t="str">
        <f>IFERROR(VLOOKUP(Table1[[#This Row],[Budget Code Description]],Table6[#All],7,FALSE),"")</f>
        <v/>
      </c>
      <c r="K1904" s="143" t="str">
        <f>IFERROR(VLOOKUP(Table1[[#This Row],[Budget Code Description]],Table6[#All],8,FALSE),"")</f>
        <v/>
      </c>
      <c r="L1904" s="63"/>
      <c r="M1904" s="65" t="str">
        <f>IFERROR(VLOOKUP(Table1[[#This Row],[Staff ID]],Table2[],2,FALSE),"")</f>
        <v/>
      </c>
      <c r="N1904" s="211" t="str">
        <f>IFERROR(IF(VLOOKUP(Table1[[#This Row],[Budget Code Description]],Dimentions!$X$6:$AC$97,4,FALSE)="","",VLOOKUP(Table1[[#This Row],[Budget Code Description]],Dimentions!$X$6:$AC$97,4,FALSE)),"")</f>
        <v/>
      </c>
      <c r="O1904" s="65" t="str">
        <f>IFERROR(VLOOKUP(Table1[[#This Row],[Vendor ID]],Table549[],2,FALSE),"")</f>
        <v/>
      </c>
      <c r="P1904" s="63"/>
      <c r="Q1904" s="143" t="str">
        <f>IF(Table1[[#This Row],[Posting Date]]&lt;&gt;"",$D$9,"")</f>
        <v/>
      </c>
      <c r="R1904" s="159" t="str">
        <f>IF(Table1[[#This Row],[Posting Date]]&lt;&gt;"",$D$10,"")</f>
        <v/>
      </c>
      <c r="S1904" s="66"/>
      <c r="T1904" s="63"/>
      <c r="U1904" s="67"/>
      <c r="V1904" s="67"/>
      <c r="W1904" s="67" t="str">
        <f t="shared" si="30"/>
        <v/>
      </c>
      <c r="X1904" s="161" t="str">
        <f>IF(E1904="","",(IF(Table1[[#This Row],[Cur]]="USD",Table1[[#This Row],[Cur_Amount Debit]],Table1[[#This Row],[Cur_Amount Debit]]/Table1[[#This Row],[Exchange Rate]])))</f>
        <v/>
      </c>
      <c r="Y1904" s="161" t="str">
        <f>IF(E1904="","",(IF(Table1[[#This Row],[Cur]]="USD",Table1[[#This Row],[Cur_Amount Credit]],Table1[[#This Row],[Cur_Amount Credit]]/ExchangeRate)))</f>
        <v/>
      </c>
      <c r="Z1904" s="203" t="str">
        <f>IF(E1904="","",(Table1[[#This Row],[Debit USD]]-Table1[[#This Row],[Credit USD]]))</f>
        <v/>
      </c>
      <c r="AA1904" s="122"/>
      <c r="AB1904" s="1"/>
      <c r="AC1904" s="15"/>
      <c r="AD1904" s="15" t="str">
        <f>IF(AND(OR(Table1[[#This Row],[Account]]="15030",Table1[[#This Row],[Account]]="15035",Table1[[#This Row],[Account]]="20150"),Table1[[#This Row],[Vendor ID]]=""),1,"")</f>
        <v/>
      </c>
      <c r="AE1904" s="15"/>
      <c r="AF1904" s="15"/>
      <c r="AG1904" s="15"/>
      <c r="AH1904" s="46" t="str">
        <f>IF(Table1[[#This Row],[Posting Date]]&lt;&gt;"","GJ-"&amp;CountryID,"")</f>
        <v/>
      </c>
      <c r="AI1904" s="59" t="str">
        <f>IF(Table1[[#This Row],[Posting Date]]&lt;&gt;"",Table1[[#This Row],[Posting Date]],"")</f>
        <v/>
      </c>
      <c r="AJ1904" s="46"/>
      <c r="AK1904" s="46" t="str">
        <f>IF(Table1[[#This Row],[Description]]&lt;&gt;"",Table1[[#This Row],[Description]],"")</f>
        <v/>
      </c>
      <c r="AL1904" s="46" t="str">
        <f>IF(Table1[[#This Row],[Posting Date]]&lt;&gt;"",Table1[[#This Row],[Reference Number]],"")</f>
        <v/>
      </c>
      <c r="AM1904" s="46" t="str">
        <f>TRIM(Table1[[#This Row],[Line '#]])</f>
        <v/>
      </c>
      <c r="AN1904" s="46" t="str">
        <f>TRIM(Table1[[#This Row],[Account]])</f>
        <v/>
      </c>
      <c r="AO1904" s="46" t="str">
        <f>IF(Table1[[#This Row],[Posting Date]]&lt;&gt;"",$D$5,"")</f>
        <v/>
      </c>
      <c r="AP1904" s="46" t="str">
        <f>TRIM(Table1[[#This Row],[Departments-Prgrams]])</f>
        <v/>
      </c>
      <c r="AQ1904" s="46" t="str">
        <f>TRIM(Table1[[#This Row],[Grant]])</f>
        <v/>
      </c>
      <c r="AR1904" s="46" t="str">
        <f>TRIM(Table1[[#This Row],[Staff ID]])</f>
        <v/>
      </c>
      <c r="AS1904" s="46" t="str">
        <f>IF(TRIM(Table1[[#This Row],[Budget Code]])=0,"",TRIM(Table1[[#This Row],[Budget Code]]))</f>
        <v/>
      </c>
      <c r="AT1904" s="46" t="str">
        <f>IF(Table1[[#This Row],[Line Description]]&lt;&gt;"",Table1[[#This Row],[Line Description]],"")</f>
        <v/>
      </c>
      <c r="AU1904" s="46" t="str">
        <f>IF(Table1[[#This Row],[Cur_Amount Debit]]&gt;0,ROUND(Table1[[#This Row],[Cur_Amount Debit]],2),"")</f>
        <v/>
      </c>
      <c r="AV1904" s="46" t="str">
        <f>IF(Table1[[#This Row],[Cur_Amount Credit]]&gt;0,ROUND(Table1[[#This Row],[Cur_Amount Credit]],2),"")</f>
        <v/>
      </c>
      <c r="AW1904" s="46" t="str">
        <f>LEFT(Table1[[#This Row],[Cur]],3)</f>
        <v/>
      </c>
      <c r="AX1904" s="59"/>
      <c r="AY1904" s="46"/>
      <c r="AZ1904" s="46" t="str">
        <f>IF(Table1[[#This Row],[Cur]]&lt;&gt;"",IF(Table1[[#This Row],[Cur]]="USD","",ExchangeRate),"")</f>
        <v/>
      </c>
      <c r="BA1904" s="46" t="str">
        <f>IF(Table1[[#This Row],[Grant]]&lt;&gt;"",VLOOKUP(Table1[[#This Row],[Grant]],Grants!B:D,3),"")</f>
        <v/>
      </c>
      <c r="BB1904" s="46" t="str">
        <f>TRIM(Table1[[#This Row],[Vendor ID]])</f>
        <v/>
      </c>
      <c r="BC1904">
        <f>IF(Table1[[#This Row],[Reference Number]]=Q1903,BC1903,BC1903+1)</f>
        <v>2</v>
      </c>
    </row>
    <row r="1905" spans="1:55" ht="11.25" hidden="1" customHeight="1">
      <c r="A1905" s="1"/>
      <c r="B1905" s="88" t="str">
        <f>IF(Table1[[#This Row],[Posting Date]]&lt;&gt;"",IF(Table1[[#This Row],[Reference Number]]=Q1904,B1904+1,1),"")</f>
        <v/>
      </c>
      <c r="C1905" s="61"/>
      <c r="D1905" s="61"/>
      <c r="E1905" s="218"/>
      <c r="F1905" s="143" t="str">
        <f>IFERROR(IF(VLOOKUP(Table1[[#This Row],[Budget Code Description]],Dimentions!$X$6:$AC$132,2,FALSE)="","",VLOOKUP(Table1[[#This Row],[Budget Code Description]],Dimentions!$X$6:$AC$132,2,FALSE)),"")</f>
        <v/>
      </c>
      <c r="G1905" s="143" t="str">
        <f>IFERROR(VLOOKUP(Table1[[#This Row],[Budget Code Description]],Dimentions!$X$6:$AC$132,3,FALSE),"")</f>
        <v/>
      </c>
      <c r="H1905" s="64" t="str">
        <f>IFERROR(VLOOKUP(Table1[[#This Row],[Account]],Dimentions!$S$6:$V$233,2,FALSE),"")</f>
        <v/>
      </c>
      <c r="I1905" s="62">
        <f>_xlfn.NUMBERVALUE(LEFT(Table1[[#This Row],[Account]],1))</f>
        <v>0</v>
      </c>
      <c r="J1905" s="62" t="str">
        <f>IFERROR(VLOOKUP(Table1[[#This Row],[Budget Code Description]],Table6[#All],7,FALSE),"")</f>
        <v/>
      </c>
      <c r="K1905" s="143" t="str">
        <f>IFERROR(VLOOKUP(Table1[[#This Row],[Budget Code Description]],Table6[#All],8,FALSE),"")</f>
        <v/>
      </c>
      <c r="L1905" s="63"/>
      <c r="M1905" s="65" t="str">
        <f>IFERROR(VLOOKUP(Table1[[#This Row],[Staff ID]],Table2[],2,FALSE),"")</f>
        <v/>
      </c>
      <c r="N1905" s="211" t="str">
        <f>IFERROR(IF(VLOOKUP(Table1[[#This Row],[Budget Code Description]],Dimentions!$X$6:$AC$97,4,FALSE)="","",VLOOKUP(Table1[[#This Row],[Budget Code Description]],Dimentions!$X$6:$AC$97,4,FALSE)),"")</f>
        <v/>
      </c>
      <c r="O1905" s="65" t="str">
        <f>IFERROR(VLOOKUP(Table1[[#This Row],[Vendor ID]],Table549[],2,FALSE),"")</f>
        <v/>
      </c>
      <c r="P1905" s="63"/>
      <c r="Q1905" s="143" t="str">
        <f>IF(Table1[[#This Row],[Posting Date]]&lt;&gt;"",$D$9,"")</f>
        <v/>
      </c>
      <c r="R1905" s="159" t="str">
        <f>IF(Table1[[#This Row],[Posting Date]]&lt;&gt;"",$D$10,"")</f>
        <v/>
      </c>
      <c r="S1905" s="66"/>
      <c r="T1905" s="63"/>
      <c r="U1905" s="67"/>
      <c r="V1905" s="67"/>
      <c r="W1905" s="67" t="str">
        <f t="shared" si="30"/>
        <v/>
      </c>
      <c r="X1905" s="161" t="str">
        <f>IF(E1905="","",(IF(Table1[[#This Row],[Cur]]="USD",Table1[[#This Row],[Cur_Amount Debit]],Table1[[#This Row],[Cur_Amount Debit]]/Table1[[#This Row],[Exchange Rate]])))</f>
        <v/>
      </c>
      <c r="Y1905" s="161" t="str">
        <f>IF(E1905="","",(IF(Table1[[#This Row],[Cur]]="USD",Table1[[#This Row],[Cur_Amount Credit]],Table1[[#This Row],[Cur_Amount Credit]]/ExchangeRate)))</f>
        <v/>
      </c>
      <c r="Z1905" s="203" t="str">
        <f>IF(E1905="","",(Table1[[#This Row],[Debit USD]]-Table1[[#This Row],[Credit USD]]))</f>
        <v/>
      </c>
      <c r="AA1905" s="122"/>
      <c r="AB1905" s="1"/>
      <c r="AC1905" s="15"/>
      <c r="AD1905" s="15" t="str">
        <f>IF(AND(OR(Table1[[#This Row],[Account]]="15030",Table1[[#This Row],[Account]]="15035",Table1[[#This Row],[Account]]="20150"),Table1[[#This Row],[Vendor ID]]=""),1,"")</f>
        <v/>
      </c>
      <c r="AE1905" s="15"/>
      <c r="AF1905" s="15"/>
      <c r="AG1905" s="15"/>
      <c r="AH1905" s="46" t="str">
        <f>IF(Table1[[#This Row],[Posting Date]]&lt;&gt;"","GJ-"&amp;CountryID,"")</f>
        <v/>
      </c>
      <c r="AI1905" s="59" t="str">
        <f>IF(Table1[[#This Row],[Posting Date]]&lt;&gt;"",Table1[[#This Row],[Posting Date]],"")</f>
        <v/>
      </c>
      <c r="AJ1905" s="46"/>
      <c r="AK1905" s="46" t="str">
        <f>IF(Table1[[#This Row],[Description]]&lt;&gt;"",Table1[[#This Row],[Description]],"")</f>
        <v/>
      </c>
      <c r="AL1905" s="46" t="str">
        <f>IF(Table1[[#This Row],[Posting Date]]&lt;&gt;"",Table1[[#This Row],[Reference Number]],"")</f>
        <v/>
      </c>
      <c r="AM1905" s="46" t="str">
        <f>TRIM(Table1[[#This Row],[Line '#]])</f>
        <v/>
      </c>
      <c r="AN1905" s="46" t="str">
        <f>TRIM(Table1[[#This Row],[Account]])</f>
        <v/>
      </c>
      <c r="AO1905" s="46" t="str">
        <f>IF(Table1[[#This Row],[Posting Date]]&lt;&gt;"",$D$5,"")</f>
        <v/>
      </c>
      <c r="AP1905" s="46" t="str">
        <f>TRIM(Table1[[#This Row],[Departments-Prgrams]])</f>
        <v/>
      </c>
      <c r="AQ1905" s="46" t="str">
        <f>TRIM(Table1[[#This Row],[Grant]])</f>
        <v/>
      </c>
      <c r="AR1905" s="46" t="str">
        <f>TRIM(Table1[[#This Row],[Staff ID]])</f>
        <v/>
      </c>
      <c r="AS1905" s="46" t="str">
        <f>IF(TRIM(Table1[[#This Row],[Budget Code]])=0,"",TRIM(Table1[[#This Row],[Budget Code]]))</f>
        <v/>
      </c>
      <c r="AT1905" s="46" t="str">
        <f>IF(Table1[[#This Row],[Line Description]]&lt;&gt;"",Table1[[#This Row],[Line Description]],"")</f>
        <v/>
      </c>
      <c r="AU1905" s="46" t="str">
        <f>IF(Table1[[#This Row],[Cur_Amount Debit]]&gt;0,ROUND(Table1[[#This Row],[Cur_Amount Debit]],2),"")</f>
        <v/>
      </c>
      <c r="AV1905" s="46" t="str">
        <f>IF(Table1[[#This Row],[Cur_Amount Credit]]&gt;0,ROUND(Table1[[#This Row],[Cur_Amount Credit]],2),"")</f>
        <v/>
      </c>
      <c r="AW1905" s="46" t="str">
        <f>LEFT(Table1[[#This Row],[Cur]],3)</f>
        <v/>
      </c>
      <c r="AX1905" s="59"/>
      <c r="AY1905" s="46"/>
      <c r="AZ1905" s="46" t="str">
        <f>IF(Table1[[#This Row],[Cur]]&lt;&gt;"",IF(Table1[[#This Row],[Cur]]="USD","",ExchangeRate),"")</f>
        <v/>
      </c>
      <c r="BA1905" s="46" t="str">
        <f>IF(Table1[[#This Row],[Grant]]&lt;&gt;"",VLOOKUP(Table1[[#This Row],[Grant]],Grants!B:D,3),"")</f>
        <v/>
      </c>
      <c r="BB1905" s="46" t="str">
        <f>TRIM(Table1[[#This Row],[Vendor ID]])</f>
        <v/>
      </c>
      <c r="BC1905">
        <f>IF(Table1[[#This Row],[Reference Number]]=Q1904,BC1904,BC1904+1)</f>
        <v>2</v>
      </c>
    </row>
    <row r="1906" spans="1:55" ht="11.25" hidden="1" customHeight="1">
      <c r="A1906" s="1"/>
      <c r="B1906" s="88" t="str">
        <f>IF(Table1[[#This Row],[Posting Date]]&lt;&gt;"",IF(Table1[[#This Row],[Reference Number]]=Q1905,B1905+1,1),"")</f>
        <v/>
      </c>
      <c r="C1906" s="61"/>
      <c r="D1906" s="61"/>
      <c r="E1906" s="218"/>
      <c r="F1906" s="143" t="str">
        <f>IFERROR(IF(VLOOKUP(Table1[[#This Row],[Budget Code Description]],Dimentions!$X$6:$AC$132,2,FALSE)="","",VLOOKUP(Table1[[#This Row],[Budget Code Description]],Dimentions!$X$6:$AC$132,2,FALSE)),"")</f>
        <v/>
      </c>
      <c r="G1906" s="143" t="str">
        <f>IFERROR(VLOOKUP(Table1[[#This Row],[Budget Code Description]],Dimentions!$X$6:$AC$132,3,FALSE),"")</f>
        <v/>
      </c>
      <c r="H1906" s="64" t="str">
        <f>IFERROR(VLOOKUP(Table1[[#This Row],[Account]],Dimentions!$S$6:$V$233,2,FALSE),"")</f>
        <v/>
      </c>
      <c r="I1906" s="62">
        <f>_xlfn.NUMBERVALUE(LEFT(Table1[[#This Row],[Account]],1))</f>
        <v>0</v>
      </c>
      <c r="J1906" s="62" t="str">
        <f>IFERROR(VLOOKUP(Table1[[#This Row],[Budget Code Description]],Table6[#All],7,FALSE),"")</f>
        <v/>
      </c>
      <c r="K1906" s="143" t="str">
        <f>IFERROR(VLOOKUP(Table1[[#This Row],[Budget Code Description]],Table6[#All],8,FALSE),"")</f>
        <v/>
      </c>
      <c r="L1906" s="63"/>
      <c r="M1906" s="65" t="str">
        <f>IFERROR(VLOOKUP(Table1[[#This Row],[Staff ID]],Table2[],2,FALSE),"")</f>
        <v/>
      </c>
      <c r="N1906" s="211" t="str">
        <f>IFERROR(IF(VLOOKUP(Table1[[#This Row],[Budget Code Description]],Dimentions!$X$6:$AC$97,4,FALSE)="","",VLOOKUP(Table1[[#This Row],[Budget Code Description]],Dimentions!$X$6:$AC$97,4,FALSE)),"")</f>
        <v/>
      </c>
      <c r="O1906" s="65" t="str">
        <f>IFERROR(VLOOKUP(Table1[[#This Row],[Vendor ID]],Table549[],2,FALSE),"")</f>
        <v/>
      </c>
      <c r="P1906" s="63"/>
      <c r="Q1906" s="143" t="str">
        <f>IF(Table1[[#This Row],[Posting Date]]&lt;&gt;"",$D$9,"")</f>
        <v/>
      </c>
      <c r="R1906" s="159" t="str">
        <f>IF(Table1[[#This Row],[Posting Date]]&lt;&gt;"",$D$10,"")</f>
        <v/>
      </c>
      <c r="S1906" s="66"/>
      <c r="T1906" s="63"/>
      <c r="U1906" s="67"/>
      <c r="V1906" s="67"/>
      <c r="W1906" s="67" t="str">
        <f t="shared" si="30"/>
        <v/>
      </c>
      <c r="X1906" s="161" t="str">
        <f>IF(E1906="","",(IF(Table1[[#This Row],[Cur]]="USD",Table1[[#This Row],[Cur_Amount Debit]],Table1[[#This Row],[Cur_Amount Debit]]/Table1[[#This Row],[Exchange Rate]])))</f>
        <v/>
      </c>
      <c r="Y1906" s="161" t="str">
        <f>IF(E1906="","",(IF(Table1[[#This Row],[Cur]]="USD",Table1[[#This Row],[Cur_Amount Credit]],Table1[[#This Row],[Cur_Amount Credit]]/ExchangeRate)))</f>
        <v/>
      </c>
      <c r="Z1906" s="203" t="str">
        <f>IF(E1906="","",(Table1[[#This Row],[Debit USD]]-Table1[[#This Row],[Credit USD]]))</f>
        <v/>
      </c>
      <c r="AA1906" s="122"/>
      <c r="AB1906" s="1"/>
      <c r="AC1906" s="15"/>
      <c r="AD1906" s="15" t="str">
        <f>IF(AND(OR(Table1[[#This Row],[Account]]="15030",Table1[[#This Row],[Account]]="15035",Table1[[#This Row],[Account]]="20150"),Table1[[#This Row],[Vendor ID]]=""),1,"")</f>
        <v/>
      </c>
      <c r="AE1906" s="15"/>
      <c r="AF1906" s="15"/>
      <c r="AG1906" s="15"/>
      <c r="AH1906" s="46" t="str">
        <f>IF(Table1[[#This Row],[Posting Date]]&lt;&gt;"","GJ-"&amp;CountryID,"")</f>
        <v/>
      </c>
      <c r="AI1906" s="59" t="str">
        <f>IF(Table1[[#This Row],[Posting Date]]&lt;&gt;"",Table1[[#This Row],[Posting Date]],"")</f>
        <v/>
      </c>
      <c r="AJ1906" s="46"/>
      <c r="AK1906" s="46" t="str">
        <f>IF(Table1[[#This Row],[Description]]&lt;&gt;"",Table1[[#This Row],[Description]],"")</f>
        <v/>
      </c>
      <c r="AL1906" s="46" t="str">
        <f>IF(Table1[[#This Row],[Posting Date]]&lt;&gt;"",Table1[[#This Row],[Reference Number]],"")</f>
        <v/>
      </c>
      <c r="AM1906" s="46" t="str">
        <f>TRIM(Table1[[#This Row],[Line '#]])</f>
        <v/>
      </c>
      <c r="AN1906" s="46" t="str">
        <f>TRIM(Table1[[#This Row],[Account]])</f>
        <v/>
      </c>
      <c r="AO1906" s="46" t="str">
        <f>IF(Table1[[#This Row],[Posting Date]]&lt;&gt;"",$D$5,"")</f>
        <v/>
      </c>
      <c r="AP1906" s="46" t="str">
        <f>TRIM(Table1[[#This Row],[Departments-Prgrams]])</f>
        <v/>
      </c>
      <c r="AQ1906" s="46" t="str">
        <f>TRIM(Table1[[#This Row],[Grant]])</f>
        <v/>
      </c>
      <c r="AR1906" s="46" t="str">
        <f>TRIM(Table1[[#This Row],[Staff ID]])</f>
        <v/>
      </c>
      <c r="AS1906" s="46" t="str">
        <f>IF(TRIM(Table1[[#This Row],[Budget Code]])=0,"",TRIM(Table1[[#This Row],[Budget Code]]))</f>
        <v/>
      </c>
      <c r="AT1906" s="46" t="str">
        <f>IF(Table1[[#This Row],[Line Description]]&lt;&gt;"",Table1[[#This Row],[Line Description]],"")</f>
        <v/>
      </c>
      <c r="AU1906" s="46" t="str">
        <f>IF(Table1[[#This Row],[Cur_Amount Debit]]&gt;0,ROUND(Table1[[#This Row],[Cur_Amount Debit]],2),"")</f>
        <v/>
      </c>
      <c r="AV1906" s="46" t="str">
        <f>IF(Table1[[#This Row],[Cur_Amount Credit]]&gt;0,ROUND(Table1[[#This Row],[Cur_Amount Credit]],2),"")</f>
        <v/>
      </c>
      <c r="AW1906" s="46" t="str">
        <f>LEFT(Table1[[#This Row],[Cur]],3)</f>
        <v/>
      </c>
      <c r="AX1906" s="59"/>
      <c r="AY1906" s="46"/>
      <c r="AZ1906" s="46" t="str">
        <f>IF(Table1[[#This Row],[Cur]]&lt;&gt;"",IF(Table1[[#This Row],[Cur]]="USD","",ExchangeRate),"")</f>
        <v/>
      </c>
      <c r="BA1906" s="46" t="str">
        <f>IF(Table1[[#This Row],[Grant]]&lt;&gt;"",VLOOKUP(Table1[[#This Row],[Grant]],Grants!B:D,3),"")</f>
        <v/>
      </c>
      <c r="BB1906" s="46" t="str">
        <f>TRIM(Table1[[#This Row],[Vendor ID]])</f>
        <v/>
      </c>
      <c r="BC1906">
        <f>IF(Table1[[#This Row],[Reference Number]]=Q1905,BC1905,BC1905+1)</f>
        <v>2</v>
      </c>
    </row>
    <row r="1907" spans="1:55" ht="11.25" hidden="1" customHeight="1">
      <c r="A1907" s="1"/>
      <c r="B1907" s="88" t="str">
        <f>IF(Table1[[#This Row],[Posting Date]]&lt;&gt;"",IF(Table1[[#This Row],[Reference Number]]=Q1906,B1906+1,1),"")</f>
        <v/>
      </c>
      <c r="C1907" s="61"/>
      <c r="D1907" s="61"/>
      <c r="E1907" s="218"/>
      <c r="F1907" s="143" t="str">
        <f>IFERROR(IF(VLOOKUP(Table1[[#This Row],[Budget Code Description]],Dimentions!$X$6:$AC$132,2,FALSE)="","",VLOOKUP(Table1[[#This Row],[Budget Code Description]],Dimentions!$X$6:$AC$132,2,FALSE)),"")</f>
        <v/>
      </c>
      <c r="G1907" s="143" t="str">
        <f>IFERROR(VLOOKUP(Table1[[#This Row],[Budget Code Description]],Dimentions!$X$6:$AC$132,3,FALSE),"")</f>
        <v/>
      </c>
      <c r="H1907" s="64" t="str">
        <f>IFERROR(VLOOKUP(Table1[[#This Row],[Account]],Dimentions!$S$6:$V$233,2,FALSE),"")</f>
        <v/>
      </c>
      <c r="I1907" s="62">
        <f>_xlfn.NUMBERVALUE(LEFT(Table1[[#This Row],[Account]],1))</f>
        <v>0</v>
      </c>
      <c r="J1907" s="62" t="str">
        <f>IFERROR(VLOOKUP(Table1[[#This Row],[Budget Code Description]],Table6[#All],7,FALSE),"")</f>
        <v/>
      </c>
      <c r="K1907" s="143" t="str">
        <f>IFERROR(VLOOKUP(Table1[[#This Row],[Budget Code Description]],Table6[#All],8,FALSE),"")</f>
        <v/>
      </c>
      <c r="L1907" s="63"/>
      <c r="M1907" s="65" t="str">
        <f>IFERROR(VLOOKUP(Table1[[#This Row],[Staff ID]],Table2[],2,FALSE),"")</f>
        <v/>
      </c>
      <c r="N1907" s="211" t="str">
        <f>IFERROR(IF(VLOOKUP(Table1[[#This Row],[Budget Code Description]],Dimentions!$X$6:$AC$97,4,FALSE)="","",VLOOKUP(Table1[[#This Row],[Budget Code Description]],Dimentions!$X$6:$AC$97,4,FALSE)),"")</f>
        <v/>
      </c>
      <c r="O1907" s="65" t="str">
        <f>IFERROR(VLOOKUP(Table1[[#This Row],[Vendor ID]],Table549[],2,FALSE),"")</f>
        <v/>
      </c>
      <c r="P1907" s="63"/>
      <c r="Q1907" s="143" t="str">
        <f>IF(Table1[[#This Row],[Posting Date]]&lt;&gt;"",$D$9,"")</f>
        <v/>
      </c>
      <c r="R1907" s="159" t="str">
        <f>IF(Table1[[#This Row],[Posting Date]]&lt;&gt;"",$D$10,"")</f>
        <v/>
      </c>
      <c r="S1907" s="66"/>
      <c r="T1907" s="63"/>
      <c r="U1907" s="67"/>
      <c r="V1907" s="67"/>
      <c r="W1907" s="67" t="str">
        <f t="shared" si="30"/>
        <v/>
      </c>
      <c r="X1907" s="161" t="str">
        <f>IF(E1907="","",(IF(Table1[[#This Row],[Cur]]="USD",Table1[[#This Row],[Cur_Amount Debit]],Table1[[#This Row],[Cur_Amount Debit]]/Table1[[#This Row],[Exchange Rate]])))</f>
        <v/>
      </c>
      <c r="Y1907" s="161" t="str">
        <f>IF(E1907="","",(IF(Table1[[#This Row],[Cur]]="USD",Table1[[#This Row],[Cur_Amount Credit]],Table1[[#This Row],[Cur_Amount Credit]]/ExchangeRate)))</f>
        <v/>
      </c>
      <c r="Z1907" s="203" t="str">
        <f>IF(E1907="","",(Table1[[#This Row],[Debit USD]]-Table1[[#This Row],[Credit USD]]))</f>
        <v/>
      </c>
      <c r="AA1907" s="122"/>
      <c r="AB1907" s="1"/>
      <c r="AC1907" s="15"/>
      <c r="AD1907" s="15" t="str">
        <f>IF(AND(OR(Table1[[#This Row],[Account]]="15030",Table1[[#This Row],[Account]]="15035",Table1[[#This Row],[Account]]="20150"),Table1[[#This Row],[Vendor ID]]=""),1,"")</f>
        <v/>
      </c>
      <c r="AE1907" s="15"/>
      <c r="AF1907" s="15"/>
      <c r="AG1907" s="15"/>
      <c r="AH1907" s="46" t="str">
        <f>IF(Table1[[#This Row],[Posting Date]]&lt;&gt;"","GJ-"&amp;CountryID,"")</f>
        <v/>
      </c>
      <c r="AI1907" s="59" t="str">
        <f>IF(Table1[[#This Row],[Posting Date]]&lt;&gt;"",Table1[[#This Row],[Posting Date]],"")</f>
        <v/>
      </c>
      <c r="AJ1907" s="46"/>
      <c r="AK1907" s="46" t="str">
        <f>IF(Table1[[#This Row],[Description]]&lt;&gt;"",Table1[[#This Row],[Description]],"")</f>
        <v/>
      </c>
      <c r="AL1907" s="46" t="str">
        <f>IF(Table1[[#This Row],[Posting Date]]&lt;&gt;"",Table1[[#This Row],[Reference Number]],"")</f>
        <v/>
      </c>
      <c r="AM1907" s="46" t="str">
        <f>TRIM(Table1[[#This Row],[Line '#]])</f>
        <v/>
      </c>
      <c r="AN1907" s="46" t="str">
        <f>TRIM(Table1[[#This Row],[Account]])</f>
        <v/>
      </c>
      <c r="AO1907" s="46" t="str">
        <f>IF(Table1[[#This Row],[Posting Date]]&lt;&gt;"",$D$5,"")</f>
        <v/>
      </c>
      <c r="AP1907" s="46" t="str">
        <f>TRIM(Table1[[#This Row],[Departments-Prgrams]])</f>
        <v/>
      </c>
      <c r="AQ1907" s="46" t="str">
        <f>TRIM(Table1[[#This Row],[Grant]])</f>
        <v/>
      </c>
      <c r="AR1907" s="46" t="str">
        <f>TRIM(Table1[[#This Row],[Staff ID]])</f>
        <v/>
      </c>
      <c r="AS1907" s="46" t="str">
        <f>IF(TRIM(Table1[[#This Row],[Budget Code]])=0,"",TRIM(Table1[[#This Row],[Budget Code]]))</f>
        <v/>
      </c>
      <c r="AT1907" s="46" t="str">
        <f>IF(Table1[[#This Row],[Line Description]]&lt;&gt;"",Table1[[#This Row],[Line Description]],"")</f>
        <v/>
      </c>
      <c r="AU1907" s="46" t="str">
        <f>IF(Table1[[#This Row],[Cur_Amount Debit]]&gt;0,ROUND(Table1[[#This Row],[Cur_Amount Debit]],2),"")</f>
        <v/>
      </c>
      <c r="AV1907" s="46" t="str">
        <f>IF(Table1[[#This Row],[Cur_Amount Credit]]&gt;0,ROUND(Table1[[#This Row],[Cur_Amount Credit]],2),"")</f>
        <v/>
      </c>
      <c r="AW1907" s="46" t="str">
        <f>LEFT(Table1[[#This Row],[Cur]],3)</f>
        <v/>
      </c>
      <c r="AX1907" s="59"/>
      <c r="AY1907" s="46"/>
      <c r="AZ1907" s="46" t="str">
        <f>IF(Table1[[#This Row],[Cur]]&lt;&gt;"",IF(Table1[[#This Row],[Cur]]="USD","",ExchangeRate),"")</f>
        <v/>
      </c>
      <c r="BA1907" s="46" t="str">
        <f>IF(Table1[[#This Row],[Grant]]&lt;&gt;"",VLOOKUP(Table1[[#This Row],[Grant]],Grants!B:D,3),"")</f>
        <v/>
      </c>
      <c r="BB1907" s="46" t="str">
        <f>TRIM(Table1[[#This Row],[Vendor ID]])</f>
        <v/>
      </c>
      <c r="BC1907">
        <f>IF(Table1[[#This Row],[Reference Number]]=Q1906,BC1906,BC1906+1)</f>
        <v>2</v>
      </c>
    </row>
    <row r="1908" spans="1:55" ht="11.25" hidden="1" customHeight="1">
      <c r="A1908" s="1"/>
      <c r="B1908" s="88" t="str">
        <f>IF(Table1[[#This Row],[Posting Date]]&lt;&gt;"",IF(Table1[[#This Row],[Reference Number]]=Q1907,B1907+1,1),"")</f>
        <v/>
      </c>
      <c r="C1908" s="61"/>
      <c r="D1908" s="61"/>
      <c r="E1908" s="218"/>
      <c r="F1908" s="143" t="str">
        <f>IFERROR(IF(VLOOKUP(Table1[[#This Row],[Budget Code Description]],Dimentions!$X$6:$AC$132,2,FALSE)="","",VLOOKUP(Table1[[#This Row],[Budget Code Description]],Dimentions!$X$6:$AC$132,2,FALSE)),"")</f>
        <v/>
      </c>
      <c r="G1908" s="143" t="str">
        <f>IFERROR(VLOOKUP(Table1[[#This Row],[Budget Code Description]],Dimentions!$X$6:$AC$132,3,FALSE),"")</f>
        <v/>
      </c>
      <c r="H1908" s="64" t="str">
        <f>IFERROR(VLOOKUP(Table1[[#This Row],[Account]],Dimentions!$S$6:$V$233,2,FALSE),"")</f>
        <v/>
      </c>
      <c r="I1908" s="62">
        <f>_xlfn.NUMBERVALUE(LEFT(Table1[[#This Row],[Account]],1))</f>
        <v>0</v>
      </c>
      <c r="J1908" s="62" t="str">
        <f>IFERROR(VLOOKUP(Table1[[#This Row],[Budget Code Description]],Table6[#All],7,FALSE),"")</f>
        <v/>
      </c>
      <c r="K1908" s="143" t="str">
        <f>IFERROR(VLOOKUP(Table1[[#This Row],[Budget Code Description]],Table6[#All],8,FALSE),"")</f>
        <v/>
      </c>
      <c r="L1908" s="63"/>
      <c r="M1908" s="65" t="str">
        <f>IFERROR(VLOOKUP(Table1[[#This Row],[Staff ID]],Table2[],2,FALSE),"")</f>
        <v/>
      </c>
      <c r="N1908" s="211" t="str">
        <f>IFERROR(IF(VLOOKUP(Table1[[#This Row],[Budget Code Description]],Dimentions!$X$6:$AC$97,4,FALSE)="","",VLOOKUP(Table1[[#This Row],[Budget Code Description]],Dimentions!$X$6:$AC$97,4,FALSE)),"")</f>
        <v/>
      </c>
      <c r="O1908" s="65" t="str">
        <f>IFERROR(VLOOKUP(Table1[[#This Row],[Vendor ID]],Table549[],2,FALSE),"")</f>
        <v/>
      </c>
      <c r="P1908" s="63"/>
      <c r="Q1908" s="143" t="str">
        <f>IF(Table1[[#This Row],[Posting Date]]&lt;&gt;"",$D$9,"")</f>
        <v/>
      </c>
      <c r="R1908" s="159" t="str">
        <f>IF(Table1[[#This Row],[Posting Date]]&lt;&gt;"",$D$10,"")</f>
        <v/>
      </c>
      <c r="S1908" s="66"/>
      <c r="T1908" s="63"/>
      <c r="U1908" s="67"/>
      <c r="V1908" s="67"/>
      <c r="W1908" s="67" t="str">
        <f t="shared" si="30"/>
        <v/>
      </c>
      <c r="X1908" s="161" t="str">
        <f>IF(E1908="","",(IF(Table1[[#This Row],[Cur]]="USD",Table1[[#This Row],[Cur_Amount Debit]],Table1[[#This Row],[Cur_Amount Debit]]/Table1[[#This Row],[Exchange Rate]])))</f>
        <v/>
      </c>
      <c r="Y1908" s="161" t="str">
        <f>IF(E1908="","",(IF(Table1[[#This Row],[Cur]]="USD",Table1[[#This Row],[Cur_Amount Credit]],Table1[[#This Row],[Cur_Amount Credit]]/ExchangeRate)))</f>
        <v/>
      </c>
      <c r="Z1908" s="203" t="str">
        <f>IF(E1908="","",(Table1[[#This Row],[Debit USD]]-Table1[[#This Row],[Credit USD]]))</f>
        <v/>
      </c>
      <c r="AA1908" s="122"/>
      <c r="AB1908" s="1"/>
      <c r="AC1908" s="15"/>
      <c r="AD1908" s="15" t="str">
        <f>IF(AND(OR(Table1[[#This Row],[Account]]="15030",Table1[[#This Row],[Account]]="15035",Table1[[#This Row],[Account]]="20150"),Table1[[#This Row],[Vendor ID]]=""),1,"")</f>
        <v/>
      </c>
      <c r="AE1908" s="15"/>
      <c r="AF1908" s="15"/>
      <c r="AG1908" s="15"/>
      <c r="AH1908" s="46" t="str">
        <f>IF(Table1[[#This Row],[Posting Date]]&lt;&gt;"","GJ-"&amp;CountryID,"")</f>
        <v/>
      </c>
      <c r="AI1908" s="59" t="str">
        <f>IF(Table1[[#This Row],[Posting Date]]&lt;&gt;"",Table1[[#This Row],[Posting Date]],"")</f>
        <v/>
      </c>
      <c r="AJ1908" s="46"/>
      <c r="AK1908" s="46" t="str">
        <f>IF(Table1[[#This Row],[Description]]&lt;&gt;"",Table1[[#This Row],[Description]],"")</f>
        <v/>
      </c>
      <c r="AL1908" s="46" t="str">
        <f>IF(Table1[[#This Row],[Posting Date]]&lt;&gt;"",Table1[[#This Row],[Reference Number]],"")</f>
        <v/>
      </c>
      <c r="AM1908" s="46" t="str">
        <f>TRIM(Table1[[#This Row],[Line '#]])</f>
        <v/>
      </c>
      <c r="AN1908" s="46" t="str">
        <f>TRIM(Table1[[#This Row],[Account]])</f>
        <v/>
      </c>
      <c r="AO1908" s="46" t="str">
        <f>IF(Table1[[#This Row],[Posting Date]]&lt;&gt;"",$D$5,"")</f>
        <v/>
      </c>
      <c r="AP1908" s="46" t="str">
        <f>TRIM(Table1[[#This Row],[Departments-Prgrams]])</f>
        <v/>
      </c>
      <c r="AQ1908" s="46" t="str">
        <f>TRIM(Table1[[#This Row],[Grant]])</f>
        <v/>
      </c>
      <c r="AR1908" s="46" t="str">
        <f>TRIM(Table1[[#This Row],[Staff ID]])</f>
        <v/>
      </c>
      <c r="AS1908" s="46" t="str">
        <f>IF(TRIM(Table1[[#This Row],[Budget Code]])=0,"",TRIM(Table1[[#This Row],[Budget Code]]))</f>
        <v/>
      </c>
      <c r="AT1908" s="46" t="str">
        <f>IF(Table1[[#This Row],[Line Description]]&lt;&gt;"",Table1[[#This Row],[Line Description]],"")</f>
        <v/>
      </c>
      <c r="AU1908" s="46" t="str">
        <f>IF(Table1[[#This Row],[Cur_Amount Debit]]&gt;0,ROUND(Table1[[#This Row],[Cur_Amount Debit]],2),"")</f>
        <v/>
      </c>
      <c r="AV1908" s="46" t="str">
        <f>IF(Table1[[#This Row],[Cur_Amount Credit]]&gt;0,ROUND(Table1[[#This Row],[Cur_Amount Credit]],2),"")</f>
        <v/>
      </c>
      <c r="AW1908" s="46" t="str">
        <f>LEFT(Table1[[#This Row],[Cur]],3)</f>
        <v/>
      </c>
      <c r="AX1908" s="59"/>
      <c r="AY1908" s="46"/>
      <c r="AZ1908" s="46" t="str">
        <f>IF(Table1[[#This Row],[Cur]]&lt;&gt;"",IF(Table1[[#This Row],[Cur]]="USD","",ExchangeRate),"")</f>
        <v/>
      </c>
      <c r="BA1908" s="46" t="str">
        <f>IF(Table1[[#This Row],[Grant]]&lt;&gt;"",VLOOKUP(Table1[[#This Row],[Grant]],Grants!B:D,3),"")</f>
        <v/>
      </c>
      <c r="BB1908" s="46" t="str">
        <f>TRIM(Table1[[#This Row],[Vendor ID]])</f>
        <v/>
      </c>
      <c r="BC1908">
        <f>IF(Table1[[#This Row],[Reference Number]]=Q1907,BC1907,BC1907+1)</f>
        <v>2</v>
      </c>
    </row>
    <row r="1909" spans="1:55" ht="11.25" hidden="1" customHeight="1">
      <c r="A1909" s="1"/>
      <c r="B1909" s="88" t="str">
        <f>IF(Table1[[#This Row],[Posting Date]]&lt;&gt;"",IF(Table1[[#This Row],[Reference Number]]=Q1908,B1908+1,1),"")</f>
        <v/>
      </c>
      <c r="C1909" s="61"/>
      <c r="D1909" s="61"/>
      <c r="E1909" s="218"/>
      <c r="F1909" s="143" t="str">
        <f>IFERROR(IF(VLOOKUP(Table1[[#This Row],[Budget Code Description]],Dimentions!$X$6:$AC$132,2,FALSE)="","",VLOOKUP(Table1[[#This Row],[Budget Code Description]],Dimentions!$X$6:$AC$132,2,FALSE)),"")</f>
        <v/>
      </c>
      <c r="G1909" s="143" t="str">
        <f>IFERROR(VLOOKUP(Table1[[#This Row],[Budget Code Description]],Dimentions!$X$6:$AC$132,3,FALSE),"")</f>
        <v/>
      </c>
      <c r="H1909" s="64" t="str">
        <f>IFERROR(VLOOKUP(Table1[[#This Row],[Account]],Dimentions!$S$6:$V$233,2,FALSE),"")</f>
        <v/>
      </c>
      <c r="I1909" s="62">
        <f>_xlfn.NUMBERVALUE(LEFT(Table1[[#This Row],[Account]],1))</f>
        <v>0</v>
      </c>
      <c r="J1909" s="62" t="str">
        <f>IFERROR(VLOOKUP(Table1[[#This Row],[Budget Code Description]],Table6[#All],7,FALSE),"")</f>
        <v/>
      </c>
      <c r="K1909" s="143" t="str">
        <f>IFERROR(VLOOKUP(Table1[[#This Row],[Budget Code Description]],Table6[#All],8,FALSE),"")</f>
        <v/>
      </c>
      <c r="L1909" s="63"/>
      <c r="M1909" s="65" t="str">
        <f>IFERROR(VLOOKUP(Table1[[#This Row],[Staff ID]],Table2[],2,FALSE),"")</f>
        <v/>
      </c>
      <c r="N1909" s="211" t="str">
        <f>IFERROR(IF(VLOOKUP(Table1[[#This Row],[Budget Code Description]],Dimentions!$X$6:$AC$97,4,FALSE)="","",VLOOKUP(Table1[[#This Row],[Budget Code Description]],Dimentions!$X$6:$AC$97,4,FALSE)),"")</f>
        <v/>
      </c>
      <c r="O1909" s="65" t="str">
        <f>IFERROR(VLOOKUP(Table1[[#This Row],[Vendor ID]],Table549[],2,FALSE),"")</f>
        <v/>
      </c>
      <c r="P1909" s="63"/>
      <c r="Q1909" s="143" t="str">
        <f>IF(Table1[[#This Row],[Posting Date]]&lt;&gt;"",$D$9,"")</f>
        <v/>
      </c>
      <c r="R1909" s="159" t="str">
        <f>IF(Table1[[#This Row],[Posting Date]]&lt;&gt;"",$D$10,"")</f>
        <v/>
      </c>
      <c r="S1909" s="66"/>
      <c r="T1909" s="63"/>
      <c r="U1909" s="67"/>
      <c r="V1909" s="67"/>
      <c r="W1909" s="67" t="str">
        <f t="shared" si="30"/>
        <v/>
      </c>
      <c r="X1909" s="161" t="str">
        <f>IF(E1909="","",(IF(Table1[[#This Row],[Cur]]="USD",Table1[[#This Row],[Cur_Amount Debit]],Table1[[#This Row],[Cur_Amount Debit]]/Table1[[#This Row],[Exchange Rate]])))</f>
        <v/>
      </c>
      <c r="Y1909" s="161" t="str">
        <f>IF(E1909="","",(IF(Table1[[#This Row],[Cur]]="USD",Table1[[#This Row],[Cur_Amount Credit]],Table1[[#This Row],[Cur_Amount Credit]]/ExchangeRate)))</f>
        <v/>
      </c>
      <c r="Z1909" s="203" t="str">
        <f>IF(E1909="","",(Table1[[#This Row],[Debit USD]]-Table1[[#This Row],[Credit USD]]))</f>
        <v/>
      </c>
      <c r="AA1909" s="122"/>
      <c r="AB1909" s="1"/>
      <c r="AC1909" s="15"/>
      <c r="AD1909" s="15" t="str">
        <f>IF(AND(OR(Table1[[#This Row],[Account]]="15030",Table1[[#This Row],[Account]]="15035",Table1[[#This Row],[Account]]="20150"),Table1[[#This Row],[Vendor ID]]=""),1,"")</f>
        <v/>
      </c>
      <c r="AE1909" s="15"/>
      <c r="AF1909" s="15"/>
      <c r="AG1909" s="15"/>
      <c r="AH1909" s="46" t="str">
        <f>IF(Table1[[#This Row],[Posting Date]]&lt;&gt;"","GJ-"&amp;CountryID,"")</f>
        <v/>
      </c>
      <c r="AI1909" s="59" t="str">
        <f>IF(Table1[[#This Row],[Posting Date]]&lt;&gt;"",Table1[[#This Row],[Posting Date]],"")</f>
        <v/>
      </c>
      <c r="AJ1909" s="46"/>
      <c r="AK1909" s="46" t="str">
        <f>IF(Table1[[#This Row],[Description]]&lt;&gt;"",Table1[[#This Row],[Description]],"")</f>
        <v/>
      </c>
      <c r="AL1909" s="46" t="str">
        <f>IF(Table1[[#This Row],[Posting Date]]&lt;&gt;"",Table1[[#This Row],[Reference Number]],"")</f>
        <v/>
      </c>
      <c r="AM1909" s="46" t="str">
        <f>TRIM(Table1[[#This Row],[Line '#]])</f>
        <v/>
      </c>
      <c r="AN1909" s="46" t="str">
        <f>TRIM(Table1[[#This Row],[Account]])</f>
        <v/>
      </c>
      <c r="AO1909" s="46" t="str">
        <f>IF(Table1[[#This Row],[Posting Date]]&lt;&gt;"",$D$5,"")</f>
        <v/>
      </c>
      <c r="AP1909" s="46" t="str">
        <f>TRIM(Table1[[#This Row],[Departments-Prgrams]])</f>
        <v/>
      </c>
      <c r="AQ1909" s="46" t="str">
        <f>TRIM(Table1[[#This Row],[Grant]])</f>
        <v/>
      </c>
      <c r="AR1909" s="46" t="str">
        <f>TRIM(Table1[[#This Row],[Staff ID]])</f>
        <v/>
      </c>
      <c r="AS1909" s="46" t="str">
        <f>IF(TRIM(Table1[[#This Row],[Budget Code]])=0,"",TRIM(Table1[[#This Row],[Budget Code]]))</f>
        <v/>
      </c>
      <c r="AT1909" s="46" t="str">
        <f>IF(Table1[[#This Row],[Line Description]]&lt;&gt;"",Table1[[#This Row],[Line Description]],"")</f>
        <v/>
      </c>
      <c r="AU1909" s="46" t="str">
        <f>IF(Table1[[#This Row],[Cur_Amount Debit]]&gt;0,ROUND(Table1[[#This Row],[Cur_Amount Debit]],2),"")</f>
        <v/>
      </c>
      <c r="AV1909" s="46" t="str">
        <f>IF(Table1[[#This Row],[Cur_Amount Credit]]&gt;0,ROUND(Table1[[#This Row],[Cur_Amount Credit]],2),"")</f>
        <v/>
      </c>
      <c r="AW1909" s="46" t="str">
        <f>LEFT(Table1[[#This Row],[Cur]],3)</f>
        <v/>
      </c>
      <c r="AX1909" s="59"/>
      <c r="AY1909" s="46"/>
      <c r="AZ1909" s="46" t="str">
        <f>IF(Table1[[#This Row],[Cur]]&lt;&gt;"",IF(Table1[[#This Row],[Cur]]="USD","",ExchangeRate),"")</f>
        <v/>
      </c>
      <c r="BA1909" s="46" t="str">
        <f>IF(Table1[[#This Row],[Grant]]&lt;&gt;"",VLOOKUP(Table1[[#This Row],[Grant]],Grants!B:D,3),"")</f>
        <v/>
      </c>
      <c r="BB1909" s="46" t="str">
        <f>TRIM(Table1[[#This Row],[Vendor ID]])</f>
        <v/>
      </c>
      <c r="BC1909">
        <f>IF(Table1[[#This Row],[Reference Number]]=Q1908,BC1908,BC1908+1)</f>
        <v>2</v>
      </c>
    </row>
    <row r="1910" spans="1:55" ht="11.25" hidden="1" customHeight="1">
      <c r="A1910" s="1"/>
      <c r="B1910" s="88" t="str">
        <f>IF(Table1[[#This Row],[Posting Date]]&lt;&gt;"",IF(Table1[[#This Row],[Reference Number]]=Q1909,B1909+1,1),"")</f>
        <v/>
      </c>
      <c r="C1910" s="61"/>
      <c r="D1910" s="61"/>
      <c r="E1910" s="218"/>
      <c r="F1910" s="143" t="str">
        <f>IFERROR(IF(VLOOKUP(Table1[[#This Row],[Budget Code Description]],Dimentions!$X$6:$AC$132,2,FALSE)="","",VLOOKUP(Table1[[#This Row],[Budget Code Description]],Dimentions!$X$6:$AC$132,2,FALSE)),"")</f>
        <v/>
      </c>
      <c r="G1910" s="143" t="str">
        <f>IFERROR(VLOOKUP(Table1[[#This Row],[Budget Code Description]],Dimentions!$X$6:$AC$132,3,FALSE),"")</f>
        <v/>
      </c>
      <c r="H1910" s="64" t="str">
        <f>IFERROR(VLOOKUP(Table1[[#This Row],[Account]],Dimentions!$S$6:$V$233,2,FALSE),"")</f>
        <v/>
      </c>
      <c r="I1910" s="62">
        <f>_xlfn.NUMBERVALUE(LEFT(Table1[[#This Row],[Account]],1))</f>
        <v>0</v>
      </c>
      <c r="J1910" s="62" t="str">
        <f>IFERROR(VLOOKUP(Table1[[#This Row],[Budget Code Description]],Table6[#All],7,FALSE),"")</f>
        <v/>
      </c>
      <c r="K1910" s="143" t="str">
        <f>IFERROR(VLOOKUP(Table1[[#This Row],[Budget Code Description]],Table6[#All],8,FALSE),"")</f>
        <v/>
      </c>
      <c r="L1910" s="63"/>
      <c r="M1910" s="65" t="str">
        <f>IFERROR(VLOOKUP(Table1[[#This Row],[Staff ID]],Table2[],2,FALSE),"")</f>
        <v/>
      </c>
      <c r="N1910" s="211" t="str">
        <f>IFERROR(IF(VLOOKUP(Table1[[#This Row],[Budget Code Description]],Dimentions!$X$6:$AC$97,4,FALSE)="","",VLOOKUP(Table1[[#This Row],[Budget Code Description]],Dimentions!$X$6:$AC$97,4,FALSE)),"")</f>
        <v/>
      </c>
      <c r="O1910" s="65" t="str">
        <f>IFERROR(VLOOKUP(Table1[[#This Row],[Vendor ID]],Table549[],2,FALSE),"")</f>
        <v/>
      </c>
      <c r="P1910" s="63"/>
      <c r="Q1910" s="143" t="str">
        <f>IF(Table1[[#This Row],[Posting Date]]&lt;&gt;"",$D$9,"")</f>
        <v/>
      </c>
      <c r="R1910" s="159" t="str">
        <f>IF(Table1[[#This Row],[Posting Date]]&lt;&gt;"",$D$10,"")</f>
        <v/>
      </c>
      <c r="S1910" s="66"/>
      <c r="T1910" s="63"/>
      <c r="U1910" s="67"/>
      <c r="V1910" s="67"/>
      <c r="W1910" s="67" t="str">
        <f t="shared" si="30"/>
        <v/>
      </c>
      <c r="X1910" s="161" t="str">
        <f>IF(E1910="","",(IF(Table1[[#This Row],[Cur]]="USD",Table1[[#This Row],[Cur_Amount Debit]],Table1[[#This Row],[Cur_Amount Debit]]/Table1[[#This Row],[Exchange Rate]])))</f>
        <v/>
      </c>
      <c r="Y1910" s="161" t="str">
        <f>IF(E1910="","",(IF(Table1[[#This Row],[Cur]]="USD",Table1[[#This Row],[Cur_Amount Credit]],Table1[[#This Row],[Cur_Amount Credit]]/ExchangeRate)))</f>
        <v/>
      </c>
      <c r="Z1910" s="203" t="str">
        <f>IF(E1910="","",(Table1[[#This Row],[Debit USD]]-Table1[[#This Row],[Credit USD]]))</f>
        <v/>
      </c>
      <c r="AA1910" s="122"/>
      <c r="AB1910" s="1"/>
      <c r="AC1910" s="15"/>
      <c r="AD1910" s="15" t="str">
        <f>IF(AND(OR(Table1[[#This Row],[Account]]="15030",Table1[[#This Row],[Account]]="15035",Table1[[#This Row],[Account]]="20150"),Table1[[#This Row],[Vendor ID]]=""),1,"")</f>
        <v/>
      </c>
      <c r="AE1910" s="15"/>
      <c r="AF1910" s="15"/>
      <c r="AG1910" s="15"/>
      <c r="AH1910" s="46" t="str">
        <f>IF(Table1[[#This Row],[Posting Date]]&lt;&gt;"","GJ-"&amp;CountryID,"")</f>
        <v/>
      </c>
      <c r="AI1910" s="59" t="str">
        <f>IF(Table1[[#This Row],[Posting Date]]&lt;&gt;"",Table1[[#This Row],[Posting Date]],"")</f>
        <v/>
      </c>
      <c r="AJ1910" s="46"/>
      <c r="AK1910" s="46" t="str">
        <f>IF(Table1[[#This Row],[Description]]&lt;&gt;"",Table1[[#This Row],[Description]],"")</f>
        <v/>
      </c>
      <c r="AL1910" s="46" t="str">
        <f>IF(Table1[[#This Row],[Posting Date]]&lt;&gt;"",Table1[[#This Row],[Reference Number]],"")</f>
        <v/>
      </c>
      <c r="AM1910" s="46" t="str">
        <f>TRIM(Table1[[#This Row],[Line '#]])</f>
        <v/>
      </c>
      <c r="AN1910" s="46" t="str">
        <f>TRIM(Table1[[#This Row],[Account]])</f>
        <v/>
      </c>
      <c r="AO1910" s="46" t="str">
        <f>IF(Table1[[#This Row],[Posting Date]]&lt;&gt;"",$D$5,"")</f>
        <v/>
      </c>
      <c r="AP1910" s="46" t="str">
        <f>TRIM(Table1[[#This Row],[Departments-Prgrams]])</f>
        <v/>
      </c>
      <c r="AQ1910" s="46" t="str">
        <f>TRIM(Table1[[#This Row],[Grant]])</f>
        <v/>
      </c>
      <c r="AR1910" s="46" t="str">
        <f>TRIM(Table1[[#This Row],[Staff ID]])</f>
        <v/>
      </c>
      <c r="AS1910" s="46" t="str">
        <f>IF(TRIM(Table1[[#This Row],[Budget Code]])=0,"",TRIM(Table1[[#This Row],[Budget Code]]))</f>
        <v/>
      </c>
      <c r="AT1910" s="46" t="str">
        <f>IF(Table1[[#This Row],[Line Description]]&lt;&gt;"",Table1[[#This Row],[Line Description]],"")</f>
        <v/>
      </c>
      <c r="AU1910" s="46" t="str">
        <f>IF(Table1[[#This Row],[Cur_Amount Debit]]&gt;0,ROUND(Table1[[#This Row],[Cur_Amount Debit]],2),"")</f>
        <v/>
      </c>
      <c r="AV1910" s="46" t="str">
        <f>IF(Table1[[#This Row],[Cur_Amount Credit]]&gt;0,ROUND(Table1[[#This Row],[Cur_Amount Credit]],2),"")</f>
        <v/>
      </c>
      <c r="AW1910" s="46" t="str">
        <f>LEFT(Table1[[#This Row],[Cur]],3)</f>
        <v/>
      </c>
      <c r="AX1910" s="59"/>
      <c r="AY1910" s="46"/>
      <c r="AZ1910" s="46" t="str">
        <f>IF(Table1[[#This Row],[Cur]]&lt;&gt;"",IF(Table1[[#This Row],[Cur]]="USD","",ExchangeRate),"")</f>
        <v/>
      </c>
      <c r="BA1910" s="46" t="str">
        <f>IF(Table1[[#This Row],[Grant]]&lt;&gt;"",VLOOKUP(Table1[[#This Row],[Grant]],Grants!B:D,3),"")</f>
        <v/>
      </c>
      <c r="BB1910" s="46" t="str">
        <f>TRIM(Table1[[#This Row],[Vendor ID]])</f>
        <v/>
      </c>
      <c r="BC1910">
        <f>IF(Table1[[#This Row],[Reference Number]]=Q1909,BC1909,BC1909+1)</f>
        <v>2</v>
      </c>
    </row>
    <row r="1911" spans="1:55" ht="11.25" hidden="1" customHeight="1">
      <c r="A1911" s="1"/>
      <c r="B1911" s="88" t="str">
        <f>IF(Table1[[#This Row],[Posting Date]]&lt;&gt;"",IF(Table1[[#This Row],[Reference Number]]=Q1910,B1910+1,1),"")</f>
        <v/>
      </c>
      <c r="C1911" s="61"/>
      <c r="D1911" s="61"/>
      <c r="E1911" s="218"/>
      <c r="F1911" s="143" t="str">
        <f>IFERROR(IF(VLOOKUP(Table1[[#This Row],[Budget Code Description]],Dimentions!$X$6:$AC$132,2,FALSE)="","",VLOOKUP(Table1[[#This Row],[Budget Code Description]],Dimentions!$X$6:$AC$132,2,FALSE)),"")</f>
        <v/>
      </c>
      <c r="G1911" s="143" t="str">
        <f>IFERROR(VLOOKUP(Table1[[#This Row],[Budget Code Description]],Dimentions!$X$6:$AC$132,3,FALSE),"")</f>
        <v/>
      </c>
      <c r="H1911" s="64" t="str">
        <f>IFERROR(VLOOKUP(Table1[[#This Row],[Account]],Dimentions!$S$6:$V$233,2,FALSE),"")</f>
        <v/>
      </c>
      <c r="I1911" s="62">
        <f>_xlfn.NUMBERVALUE(LEFT(Table1[[#This Row],[Account]],1))</f>
        <v>0</v>
      </c>
      <c r="J1911" s="62" t="str">
        <f>IFERROR(VLOOKUP(Table1[[#This Row],[Budget Code Description]],Table6[#All],7,FALSE),"")</f>
        <v/>
      </c>
      <c r="K1911" s="143" t="str">
        <f>IFERROR(VLOOKUP(Table1[[#This Row],[Budget Code Description]],Table6[#All],8,FALSE),"")</f>
        <v/>
      </c>
      <c r="L1911" s="63"/>
      <c r="M1911" s="65" t="str">
        <f>IFERROR(VLOOKUP(Table1[[#This Row],[Staff ID]],Table2[],2,FALSE),"")</f>
        <v/>
      </c>
      <c r="N1911" s="211" t="str">
        <f>IFERROR(IF(VLOOKUP(Table1[[#This Row],[Budget Code Description]],Dimentions!$X$6:$AC$97,4,FALSE)="","",VLOOKUP(Table1[[#This Row],[Budget Code Description]],Dimentions!$X$6:$AC$97,4,FALSE)),"")</f>
        <v/>
      </c>
      <c r="O1911" s="65" t="str">
        <f>IFERROR(VLOOKUP(Table1[[#This Row],[Vendor ID]],Table549[],2,FALSE),"")</f>
        <v/>
      </c>
      <c r="P1911" s="63"/>
      <c r="Q1911" s="143" t="str">
        <f>IF(Table1[[#This Row],[Posting Date]]&lt;&gt;"",$D$9,"")</f>
        <v/>
      </c>
      <c r="R1911" s="159" t="str">
        <f>IF(Table1[[#This Row],[Posting Date]]&lt;&gt;"",$D$10,"")</f>
        <v/>
      </c>
      <c r="S1911" s="66"/>
      <c r="T1911" s="63"/>
      <c r="U1911" s="67"/>
      <c r="V1911" s="67"/>
      <c r="W1911" s="67" t="str">
        <f t="shared" si="30"/>
        <v/>
      </c>
      <c r="X1911" s="161" t="str">
        <f>IF(E1911="","",(IF(Table1[[#This Row],[Cur]]="USD",Table1[[#This Row],[Cur_Amount Debit]],Table1[[#This Row],[Cur_Amount Debit]]/Table1[[#This Row],[Exchange Rate]])))</f>
        <v/>
      </c>
      <c r="Y1911" s="161" t="str">
        <f>IF(E1911="","",(IF(Table1[[#This Row],[Cur]]="USD",Table1[[#This Row],[Cur_Amount Credit]],Table1[[#This Row],[Cur_Amount Credit]]/ExchangeRate)))</f>
        <v/>
      </c>
      <c r="Z1911" s="203" t="str">
        <f>IF(E1911="","",(Table1[[#This Row],[Debit USD]]-Table1[[#This Row],[Credit USD]]))</f>
        <v/>
      </c>
      <c r="AA1911" s="122"/>
      <c r="AB1911" s="1"/>
      <c r="AC1911" s="15"/>
      <c r="AD1911" s="15" t="str">
        <f>IF(AND(OR(Table1[[#This Row],[Account]]="15030",Table1[[#This Row],[Account]]="15035",Table1[[#This Row],[Account]]="20150"),Table1[[#This Row],[Vendor ID]]=""),1,"")</f>
        <v/>
      </c>
      <c r="AE1911" s="15"/>
      <c r="AF1911" s="15"/>
      <c r="AG1911" s="15"/>
      <c r="AH1911" s="46" t="str">
        <f>IF(Table1[[#This Row],[Posting Date]]&lt;&gt;"","GJ-"&amp;CountryID,"")</f>
        <v/>
      </c>
      <c r="AI1911" s="59" t="str">
        <f>IF(Table1[[#This Row],[Posting Date]]&lt;&gt;"",Table1[[#This Row],[Posting Date]],"")</f>
        <v/>
      </c>
      <c r="AJ1911" s="46"/>
      <c r="AK1911" s="46" t="str">
        <f>IF(Table1[[#This Row],[Description]]&lt;&gt;"",Table1[[#This Row],[Description]],"")</f>
        <v/>
      </c>
      <c r="AL1911" s="46" t="str">
        <f>IF(Table1[[#This Row],[Posting Date]]&lt;&gt;"",Table1[[#This Row],[Reference Number]],"")</f>
        <v/>
      </c>
      <c r="AM1911" s="46" t="str">
        <f>TRIM(Table1[[#This Row],[Line '#]])</f>
        <v/>
      </c>
      <c r="AN1911" s="46" t="str">
        <f>TRIM(Table1[[#This Row],[Account]])</f>
        <v/>
      </c>
      <c r="AO1911" s="46" t="str">
        <f>IF(Table1[[#This Row],[Posting Date]]&lt;&gt;"",$D$5,"")</f>
        <v/>
      </c>
      <c r="AP1911" s="46" t="str">
        <f>TRIM(Table1[[#This Row],[Departments-Prgrams]])</f>
        <v/>
      </c>
      <c r="AQ1911" s="46" t="str">
        <f>TRIM(Table1[[#This Row],[Grant]])</f>
        <v/>
      </c>
      <c r="AR1911" s="46" t="str">
        <f>TRIM(Table1[[#This Row],[Staff ID]])</f>
        <v/>
      </c>
      <c r="AS1911" s="46" t="str">
        <f>IF(TRIM(Table1[[#This Row],[Budget Code]])=0,"",TRIM(Table1[[#This Row],[Budget Code]]))</f>
        <v/>
      </c>
      <c r="AT1911" s="46" t="str">
        <f>IF(Table1[[#This Row],[Line Description]]&lt;&gt;"",Table1[[#This Row],[Line Description]],"")</f>
        <v/>
      </c>
      <c r="AU1911" s="46" t="str">
        <f>IF(Table1[[#This Row],[Cur_Amount Debit]]&gt;0,ROUND(Table1[[#This Row],[Cur_Amount Debit]],2),"")</f>
        <v/>
      </c>
      <c r="AV1911" s="46" t="str">
        <f>IF(Table1[[#This Row],[Cur_Amount Credit]]&gt;0,ROUND(Table1[[#This Row],[Cur_Amount Credit]],2),"")</f>
        <v/>
      </c>
      <c r="AW1911" s="46" t="str">
        <f>LEFT(Table1[[#This Row],[Cur]],3)</f>
        <v/>
      </c>
      <c r="AX1911" s="59"/>
      <c r="AY1911" s="46"/>
      <c r="AZ1911" s="46" t="str">
        <f>IF(Table1[[#This Row],[Cur]]&lt;&gt;"",IF(Table1[[#This Row],[Cur]]="USD","",ExchangeRate),"")</f>
        <v/>
      </c>
      <c r="BA1911" s="46" t="str">
        <f>IF(Table1[[#This Row],[Grant]]&lt;&gt;"",VLOOKUP(Table1[[#This Row],[Grant]],Grants!B:D,3),"")</f>
        <v/>
      </c>
      <c r="BB1911" s="46" t="str">
        <f>TRIM(Table1[[#This Row],[Vendor ID]])</f>
        <v/>
      </c>
      <c r="BC1911">
        <f>IF(Table1[[#This Row],[Reference Number]]=Q1910,BC1910,BC1910+1)</f>
        <v>2</v>
      </c>
    </row>
    <row r="1912" spans="1:55" ht="11.25" hidden="1" customHeight="1">
      <c r="A1912" s="1"/>
      <c r="B1912" s="88" t="str">
        <f>IF(Table1[[#This Row],[Posting Date]]&lt;&gt;"",IF(Table1[[#This Row],[Reference Number]]=Q1911,B1911+1,1),"")</f>
        <v/>
      </c>
      <c r="C1912" s="61"/>
      <c r="D1912" s="61"/>
      <c r="E1912" s="218"/>
      <c r="F1912" s="143" t="str">
        <f>IFERROR(IF(VLOOKUP(Table1[[#This Row],[Budget Code Description]],Dimentions!$X$6:$AC$132,2,FALSE)="","",VLOOKUP(Table1[[#This Row],[Budget Code Description]],Dimentions!$X$6:$AC$132,2,FALSE)),"")</f>
        <v/>
      </c>
      <c r="G1912" s="143" t="str">
        <f>IFERROR(VLOOKUP(Table1[[#This Row],[Budget Code Description]],Dimentions!$X$6:$AC$132,3,FALSE),"")</f>
        <v/>
      </c>
      <c r="H1912" s="64" t="str">
        <f>IFERROR(VLOOKUP(Table1[[#This Row],[Account]],Dimentions!$S$6:$V$233,2,FALSE),"")</f>
        <v/>
      </c>
      <c r="I1912" s="62">
        <f>_xlfn.NUMBERVALUE(LEFT(Table1[[#This Row],[Account]],1))</f>
        <v>0</v>
      </c>
      <c r="J1912" s="62" t="str">
        <f>IFERROR(VLOOKUP(Table1[[#This Row],[Budget Code Description]],Table6[#All],7,FALSE),"")</f>
        <v/>
      </c>
      <c r="K1912" s="143" t="str">
        <f>IFERROR(VLOOKUP(Table1[[#This Row],[Budget Code Description]],Table6[#All],8,FALSE),"")</f>
        <v/>
      </c>
      <c r="L1912" s="63"/>
      <c r="M1912" s="65" t="str">
        <f>IFERROR(VLOOKUP(Table1[[#This Row],[Staff ID]],Table2[],2,FALSE),"")</f>
        <v/>
      </c>
      <c r="N1912" s="211" t="str">
        <f>IFERROR(IF(VLOOKUP(Table1[[#This Row],[Budget Code Description]],Dimentions!$X$6:$AC$97,4,FALSE)="","",VLOOKUP(Table1[[#This Row],[Budget Code Description]],Dimentions!$X$6:$AC$97,4,FALSE)),"")</f>
        <v/>
      </c>
      <c r="O1912" s="65" t="str">
        <f>IFERROR(VLOOKUP(Table1[[#This Row],[Vendor ID]],Table549[],2,FALSE),"")</f>
        <v/>
      </c>
      <c r="P1912" s="63"/>
      <c r="Q1912" s="143" t="str">
        <f>IF(Table1[[#This Row],[Posting Date]]&lt;&gt;"",$D$9,"")</f>
        <v/>
      </c>
      <c r="R1912" s="159" t="str">
        <f>IF(Table1[[#This Row],[Posting Date]]&lt;&gt;"",$D$10,"")</f>
        <v/>
      </c>
      <c r="S1912" s="66"/>
      <c r="T1912" s="63"/>
      <c r="U1912" s="67"/>
      <c r="V1912" s="67"/>
      <c r="W1912" s="67" t="str">
        <f t="shared" si="30"/>
        <v/>
      </c>
      <c r="X1912" s="161" t="str">
        <f>IF(E1912="","",(IF(Table1[[#This Row],[Cur]]="USD",Table1[[#This Row],[Cur_Amount Debit]],Table1[[#This Row],[Cur_Amount Debit]]/Table1[[#This Row],[Exchange Rate]])))</f>
        <v/>
      </c>
      <c r="Y1912" s="161" t="str">
        <f>IF(E1912="","",(IF(Table1[[#This Row],[Cur]]="USD",Table1[[#This Row],[Cur_Amount Credit]],Table1[[#This Row],[Cur_Amount Credit]]/ExchangeRate)))</f>
        <v/>
      </c>
      <c r="Z1912" s="203" t="str">
        <f>IF(E1912="","",(Table1[[#This Row],[Debit USD]]-Table1[[#This Row],[Credit USD]]))</f>
        <v/>
      </c>
      <c r="AA1912" s="122"/>
      <c r="AB1912" s="1"/>
      <c r="AC1912" s="15"/>
      <c r="AD1912" s="15" t="str">
        <f>IF(AND(OR(Table1[[#This Row],[Account]]="15030",Table1[[#This Row],[Account]]="15035",Table1[[#This Row],[Account]]="20150"),Table1[[#This Row],[Vendor ID]]=""),1,"")</f>
        <v/>
      </c>
      <c r="AE1912" s="15"/>
      <c r="AF1912" s="15"/>
      <c r="AG1912" s="15"/>
      <c r="AH1912" s="46" t="str">
        <f>IF(Table1[[#This Row],[Posting Date]]&lt;&gt;"","GJ-"&amp;CountryID,"")</f>
        <v/>
      </c>
      <c r="AI1912" s="59" t="str">
        <f>IF(Table1[[#This Row],[Posting Date]]&lt;&gt;"",Table1[[#This Row],[Posting Date]],"")</f>
        <v/>
      </c>
      <c r="AJ1912" s="46"/>
      <c r="AK1912" s="46" t="str">
        <f>IF(Table1[[#This Row],[Description]]&lt;&gt;"",Table1[[#This Row],[Description]],"")</f>
        <v/>
      </c>
      <c r="AL1912" s="46" t="str">
        <f>IF(Table1[[#This Row],[Posting Date]]&lt;&gt;"",Table1[[#This Row],[Reference Number]],"")</f>
        <v/>
      </c>
      <c r="AM1912" s="46" t="str">
        <f>TRIM(Table1[[#This Row],[Line '#]])</f>
        <v/>
      </c>
      <c r="AN1912" s="46" t="str">
        <f>TRIM(Table1[[#This Row],[Account]])</f>
        <v/>
      </c>
      <c r="AO1912" s="46" t="str">
        <f>IF(Table1[[#This Row],[Posting Date]]&lt;&gt;"",$D$5,"")</f>
        <v/>
      </c>
      <c r="AP1912" s="46" t="str">
        <f>TRIM(Table1[[#This Row],[Departments-Prgrams]])</f>
        <v/>
      </c>
      <c r="AQ1912" s="46" t="str">
        <f>TRIM(Table1[[#This Row],[Grant]])</f>
        <v/>
      </c>
      <c r="AR1912" s="46" t="str">
        <f>TRIM(Table1[[#This Row],[Staff ID]])</f>
        <v/>
      </c>
      <c r="AS1912" s="46" t="str">
        <f>IF(TRIM(Table1[[#This Row],[Budget Code]])=0,"",TRIM(Table1[[#This Row],[Budget Code]]))</f>
        <v/>
      </c>
      <c r="AT1912" s="46" t="str">
        <f>IF(Table1[[#This Row],[Line Description]]&lt;&gt;"",Table1[[#This Row],[Line Description]],"")</f>
        <v/>
      </c>
      <c r="AU1912" s="46" t="str">
        <f>IF(Table1[[#This Row],[Cur_Amount Debit]]&gt;0,ROUND(Table1[[#This Row],[Cur_Amount Debit]],2),"")</f>
        <v/>
      </c>
      <c r="AV1912" s="46" t="str">
        <f>IF(Table1[[#This Row],[Cur_Amount Credit]]&gt;0,ROUND(Table1[[#This Row],[Cur_Amount Credit]],2),"")</f>
        <v/>
      </c>
      <c r="AW1912" s="46" t="str">
        <f>LEFT(Table1[[#This Row],[Cur]],3)</f>
        <v/>
      </c>
      <c r="AX1912" s="59"/>
      <c r="AY1912" s="46"/>
      <c r="AZ1912" s="46" t="str">
        <f>IF(Table1[[#This Row],[Cur]]&lt;&gt;"",IF(Table1[[#This Row],[Cur]]="USD","",ExchangeRate),"")</f>
        <v/>
      </c>
      <c r="BA1912" s="46" t="str">
        <f>IF(Table1[[#This Row],[Grant]]&lt;&gt;"",VLOOKUP(Table1[[#This Row],[Grant]],Grants!B:D,3),"")</f>
        <v/>
      </c>
      <c r="BB1912" s="46" t="str">
        <f>TRIM(Table1[[#This Row],[Vendor ID]])</f>
        <v/>
      </c>
      <c r="BC1912">
        <f>IF(Table1[[#This Row],[Reference Number]]=Q1911,BC1911,BC1911+1)</f>
        <v>2</v>
      </c>
    </row>
    <row r="1913" spans="1:55" ht="11.25" hidden="1" customHeight="1">
      <c r="A1913" s="1"/>
      <c r="B1913" s="88" t="str">
        <f>IF(Table1[[#This Row],[Posting Date]]&lt;&gt;"",IF(Table1[[#This Row],[Reference Number]]=Q1912,B1912+1,1),"")</f>
        <v/>
      </c>
      <c r="C1913" s="61"/>
      <c r="D1913" s="61"/>
      <c r="E1913" s="218"/>
      <c r="F1913" s="143" t="str">
        <f>IFERROR(IF(VLOOKUP(Table1[[#This Row],[Budget Code Description]],Dimentions!$X$6:$AC$132,2,FALSE)="","",VLOOKUP(Table1[[#This Row],[Budget Code Description]],Dimentions!$X$6:$AC$132,2,FALSE)),"")</f>
        <v/>
      </c>
      <c r="G1913" s="143" t="str">
        <f>IFERROR(VLOOKUP(Table1[[#This Row],[Budget Code Description]],Dimentions!$X$6:$AC$132,3,FALSE),"")</f>
        <v/>
      </c>
      <c r="H1913" s="64" t="str">
        <f>IFERROR(VLOOKUP(Table1[[#This Row],[Account]],Dimentions!$S$6:$V$233,2,FALSE),"")</f>
        <v/>
      </c>
      <c r="I1913" s="62">
        <f>_xlfn.NUMBERVALUE(LEFT(Table1[[#This Row],[Account]],1))</f>
        <v>0</v>
      </c>
      <c r="J1913" s="62" t="str">
        <f>IFERROR(VLOOKUP(Table1[[#This Row],[Budget Code Description]],Table6[#All],7,FALSE),"")</f>
        <v/>
      </c>
      <c r="K1913" s="143" t="str">
        <f>IFERROR(VLOOKUP(Table1[[#This Row],[Budget Code Description]],Table6[#All],8,FALSE),"")</f>
        <v/>
      </c>
      <c r="L1913" s="63"/>
      <c r="M1913" s="65" t="str">
        <f>IFERROR(VLOOKUP(Table1[[#This Row],[Staff ID]],Table2[],2,FALSE),"")</f>
        <v/>
      </c>
      <c r="N1913" s="211" t="str">
        <f>IFERROR(IF(VLOOKUP(Table1[[#This Row],[Budget Code Description]],Dimentions!$X$6:$AC$97,4,FALSE)="","",VLOOKUP(Table1[[#This Row],[Budget Code Description]],Dimentions!$X$6:$AC$97,4,FALSE)),"")</f>
        <v/>
      </c>
      <c r="O1913" s="65" t="str">
        <f>IFERROR(VLOOKUP(Table1[[#This Row],[Vendor ID]],Table549[],2,FALSE),"")</f>
        <v/>
      </c>
      <c r="P1913" s="63"/>
      <c r="Q1913" s="143" t="str">
        <f>IF(Table1[[#This Row],[Posting Date]]&lt;&gt;"",$D$9,"")</f>
        <v/>
      </c>
      <c r="R1913" s="159" t="str">
        <f>IF(Table1[[#This Row],[Posting Date]]&lt;&gt;"",$D$10,"")</f>
        <v/>
      </c>
      <c r="S1913" s="66"/>
      <c r="T1913" s="63"/>
      <c r="U1913" s="67"/>
      <c r="V1913" s="67"/>
      <c r="W1913" s="67" t="str">
        <f t="shared" si="30"/>
        <v/>
      </c>
      <c r="X1913" s="161" t="str">
        <f>IF(E1913="","",(IF(Table1[[#This Row],[Cur]]="USD",Table1[[#This Row],[Cur_Amount Debit]],Table1[[#This Row],[Cur_Amount Debit]]/Table1[[#This Row],[Exchange Rate]])))</f>
        <v/>
      </c>
      <c r="Y1913" s="161" t="str">
        <f>IF(E1913="","",(IF(Table1[[#This Row],[Cur]]="USD",Table1[[#This Row],[Cur_Amount Credit]],Table1[[#This Row],[Cur_Amount Credit]]/ExchangeRate)))</f>
        <v/>
      </c>
      <c r="Z1913" s="203" t="str">
        <f>IF(E1913="","",(Table1[[#This Row],[Debit USD]]-Table1[[#This Row],[Credit USD]]))</f>
        <v/>
      </c>
      <c r="AA1913" s="122"/>
      <c r="AB1913" s="1"/>
      <c r="AC1913" s="15"/>
      <c r="AD1913" s="15" t="str">
        <f>IF(AND(OR(Table1[[#This Row],[Account]]="15030",Table1[[#This Row],[Account]]="15035",Table1[[#This Row],[Account]]="20150"),Table1[[#This Row],[Vendor ID]]=""),1,"")</f>
        <v/>
      </c>
      <c r="AE1913" s="15"/>
      <c r="AF1913" s="15"/>
      <c r="AG1913" s="15"/>
      <c r="AH1913" s="46" t="str">
        <f>IF(Table1[[#This Row],[Posting Date]]&lt;&gt;"","GJ-"&amp;CountryID,"")</f>
        <v/>
      </c>
      <c r="AI1913" s="59" t="str">
        <f>IF(Table1[[#This Row],[Posting Date]]&lt;&gt;"",Table1[[#This Row],[Posting Date]],"")</f>
        <v/>
      </c>
      <c r="AJ1913" s="46"/>
      <c r="AK1913" s="46" t="str">
        <f>IF(Table1[[#This Row],[Description]]&lt;&gt;"",Table1[[#This Row],[Description]],"")</f>
        <v/>
      </c>
      <c r="AL1913" s="46" t="str">
        <f>IF(Table1[[#This Row],[Posting Date]]&lt;&gt;"",Table1[[#This Row],[Reference Number]],"")</f>
        <v/>
      </c>
      <c r="AM1913" s="46" t="str">
        <f>TRIM(Table1[[#This Row],[Line '#]])</f>
        <v/>
      </c>
      <c r="AN1913" s="46" t="str">
        <f>TRIM(Table1[[#This Row],[Account]])</f>
        <v/>
      </c>
      <c r="AO1913" s="46" t="str">
        <f>IF(Table1[[#This Row],[Posting Date]]&lt;&gt;"",$D$5,"")</f>
        <v/>
      </c>
      <c r="AP1913" s="46" t="str">
        <f>TRIM(Table1[[#This Row],[Departments-Prgrams]])</f>
        <v/>
      </c>
      <c r="AQ1913" s="46" t="str">
        <f>TRIM(Table1[[#This Row],[Grant]])</f>
        <v/>
      </c>
      <c r="AR1913" s="46" t="str">
        <f>TRIM(Table1[[#This Row],[Staff ID]])</f>
        <v/>
      </c>
      <c r="AS1913" s="46" t="str">
        <f>IF(TRIM(Table1[[#This Row],[Budget Code]])=0,"",TRIM(Table1[[#This Row],[Budget Code]]))</f>
        <v/>
      </c>
      <c r="AT1913" s="46" t="str">
        <f>IF(Table1[[#This Row],[Line Description]]&lt;&gt;"",Table1[[#This Row],[Line Description]],"")</f>
        <v/>
      </c>
      <c r="AU1913" s="46" t="str">
        <f>IF(Table1[[#This Row],[Cur_Amount Debit]]&gt;0,ROUND(Table1[[#This Row],[Cur_Amount Debit]],2),"")</f>
        <v/>
      </c>
      <c r="AV1913" s="46" t="str">
        <f>IF(Table1[[#This Row],[Cur_Amount Credit]]&gt;0,ROUND(Table1[[#This Row],[Cur_Amount Credit]],2),"")</f>
        <v/>
      </c>
      <c r="AW1913" s="46" t="str">
        <f>LEFT(Table1[[#This Row],[Cur]],3)</f>
        <v/>
      </c>
      <c r="AX1913" s="59"/>
      <c r="AY1913" s="46"/>
      <c r="AZ1913" s="46" t="str">
        <f>IF(Table1[[#This Row],[Cur]]&lt;&gt;"",IF(Table1[[#This Row],[Cur]]="USD","",ExchangeRate),"")</f>
        <v/>
      </c>
      <c r="BA1913" s="46" t="str">
        <f>IF(Table1[[#This Row],[Grant]]&lt;&gt;"",VLOOKUP(Table1[[#This Row],[Grant]],Grants!B:D,3),"")</f>
        <v/>
      </c>
      <c r="BB1913" s="46" t="str">
        <f>TRIM(Table1[[#This Row],[Vendor ID]])</f>
        <v/>
      </c>
      <c r="BC1913">
        <f>IF(Table1[[#This Row],[Reference Number]]=Q1912,BC1912,BC1912+1)</f>
        <v>2</v>
      </c>
    </row>
    <row r="1914" spans="1:55" ht="11.25" hidden="1" customHeight="1">
      <c r="A1914" s="1"/>
      <c r="B1914" s="88" t="str">
        <f>IF(Table1[[#This Row],[Posting Date]]&lt;&gt;"",IF(Table1[[#This Row],[Reference Number]]=Q1913,B1913+1,1),"")</f>
        <v/>
      </c>
      <c r="C1914" s="61"/>
      <c r="D1914" s="61"/>
      <c r="E1914" s="218"/>
      <c r="F1914" s="143" t="str">
        <f>IFERROR(IF(VLOOKUP(Table1[[#This Row],[Budget Code Description]],Dimentions!$X$6:$AC$132,2,FALSE)="","",VLOOKUP(Table1[[#This Row],[Budget Code Description]],Dimentions!$X$6:$AC$132,2,FALSE)),"")</f>
        <v/>
      </c>
      <c r="G1914" s="143" t="str">
        <f>IFERROR(VLOOKUP(Table1[[#This Row],[Budget Code Description]],Dimentions!$X$6:$AC$132,3,FALSE),"")</f>
        <v/>
      </c>
      <c r="H1914" s="64" t="str">
        <f>IFERROR(VLOOKUP(Table1[[#This Row],[Account]],Dimentions!$S$6:$V$233,2,FALSE),"")</f>
        <v/>
      </c>
      <c r="I1914" s="62">
        <f>_xlfn.NUMBERVALUE(LEFT(Table1[[#This Row],[Account]],1))</f>
        <v>0</v>
      </c>
      <c r="J1914" s="62" t="str">
        <f>IFERROR(VLOOKUP(Table1[[#This Row],[Budget Code Description]],Table6[#All],7,FALSE),"")</f>
        <v/>
      </c>
      <c r="K1914" s="143" t="str">
        <f>IFERROR(VLOOKUP(Table1[[#This Row],[Budget Code Description]],Table6[#All],8,FALSE),"")</f>
        <v/>
      </c>
      <c r="L1914" s="63"/>
      <c r="M1914" s="65" t="str">
        <f>IFERROR(VLOOKUP(Table1[[#This Row],[Staff ID]],Table2[],2,FALSE),"")</f>
        <v/>
      </c>
      <c r="N1914" s="211" t="str">
        <f>IFERROR(IF(VLOOKUP(Table1[[#This Row],[Budget Code Description]],Dimentions!$X$6:$AC$97,4,FALSE)="","",VLOOKUP(Table1[[#This Row],[Budget Code Description]],Dimentions!$X$6:$AC$97,4,FALSE)),"")</f>
        <v/>
      </c>
      <c r="O1914" s="65" t="str">
        <f>IFERROR(VLOOKUP(Table1[[#This Row],[Vendor ID]],Table549[],2,FALSE),"")</f>
        <v/>
      </c>
      <c r="P1914" s="63"/>
      <c r="Q1914" s="143" t="str">
        <f>IF(Table1[[#This Row],[Posting Date]]&lt;&gt;"",$D$9,"")</f>
        <v/>
      </c>
      <c r="R1914" s="159" t="str">
        <f>IF(Table1[[#This Row],[Posting Date]]&lt;&gt;"",$D$10,"")</f>
        <v/>
      </c>
      <c r="S1914" s="66"/>
      <c r="T1914" s="63"/>
      <c r="U1914" s="67"/>
      <c r="V1914" s="67"/>
      <c r="W1914" s="67" t="str">
        <f t="shared" si="30"/>
        <v/>
      </c>
      <c r="X1914" s="161" t="str">
        <f>IF(E1914="","",(IF(Table1[[#This Row],[Cur]]="USD",Table1[[#This Row],[Cur_Amount Debit]],Table1[[#This Row],[Cur_Amount Debit]]/Table1[[#This Row],[Exchange Rate]])))</f>
        <v/>
      </c>
      <c r="Y1914" s="161" t="str">
        <f>IF(E1914="","",(IF(Table1[[#This Row],[Cur]]="USD",Table1[[#This Row],[Cur_Amount Credit]],Table1[[#This Row],[Cur_Amount Credit]]/ExchangeRate)))</f>
        <v/>
      </c>
      <c r="Z1914" s="203" t="str">
        <f>IF(E1914="","",(Table1[[#This Row],[Debit USD]]-Table1[[#This Row],[Credit USD]]))</f>
        <v/>
      </c>
      <c r="AA1914" s="122"/>
      <c r="AB1914" s="1"/>
      <c r="AC1914" s="15"/>
      <c r="AD1914" s="15" t="str">
        <f>IF(AND(OR(Table1[[#This Row],[Account]]="15030",Table1[[#This Row],[Account]]="15035",Table1[[#This Row],[Account]]="20150"),Table1[[#This Row],[Vendor ID]]=""),1,"")</f>
        <v/>
      </c>
      <c r="AE1914" s="15"/>
      <c r="AF1914" s="15"/>
      <c r="AG1914" s="15"/>
      <c r="AH1914" s="46" t="str">
        <f>IF(Table1[[#This Row],[Posting Date]]&lt;&gt;"","GJ-"&amp;CountryID,"")</f>
        <v/>
      </c>
      <c r="AI1914" s="59" t="str">
        <f>IF(Table1[[#This Row],[Posting Date]]&lt;&gt;"",Table1[[#This Row],[Posting Date]],"")</f>
        <v/>
      </c>
      <c r="AJ1914" s="46"/>
      <c r="AK1914" s="46" t="str">
        <f>IF(Table1[[#This Row],[Description]]&lt;&gt;"",Table1[[#This Row],[Description]],"")</f>
        <v/>
      </c>
      <c r="AL1914" s="46" t="str">
        <f>IF(Table1[[#This Row],[Posting Date]]&lt;&gt;"",Table1[[#This Row],[Reference Number]],"")</f>
        <v/>
      </c>
      <c r="AM1914" s="46" t="str">
        <f>TRIM(Table1[[#This Row],[Line '#]])</f>
        <v/>
      </c>
      <c r="AN1914" s="46" t="str">
        <f>TRIM(Table1[[#This Row],[Account]])</f>
        <v/>
      </c>
      <c r="AO1914" s="46" t="str">
        <f>IF(Table1[[#This Row],[Posting Date]]&lt;&gt;"",$D$5,"")</f>
        <v/>
      </c>
      <c r="AP1914" s="46" t="str">
        <f>TRIM(Table1[[#This Row],[Departments-Prgrams]])</f>
        <v/>
      </c>
      <c r="AQ1914" s="46" t="str">
        <f>TRIM(Table1[[#This Row],[Grant]])</f>
        <v/>
      </c>
      <c r="AR1914" s="46" t="str">
        <f>TRIM(Table1[[#This Row],[Staff ID]])</f>
        <v/>
      </c>
      <c r="AS1914" s="46" t="str">
        <f>IF(TRIM(Table1[[#This Row],[Budget Code]])=0,"",TRIM(Table1[[#This Row],[Budget Code]]))</f>
        <v/>
      </c>
      <c r="AT1914" s="46" t="str">
        <f>IF(Table1[[#This Row],[Line Description]]&lt;&gt;"",Table1[[#This Row],[Line Description]],"")</f>
        <v/>
      </c>
      <c r="AU1914" s="46" t="str">
        <f>IF(Table1[[#This Row],[Cur_Amount Debit]]&gt;0,ROUND(Table1[[#This Row],[Cur_Amount Debit]],2),"")</f>
        <v/>
      </c>
      <c r="AV1914" s="46" t="str">
        <f>IF(Table1[[#This Row],[Cur_Amount Credit]]&gt;0,ROUND(Table1[[#This Row],[Cur_Amount Credit]],2),"")</f>
        <v/>
      </c>
      <c r="AW1914" s="46" t="str">
        <f>LEFT(Table1[[#This Row],[Cur]],3)</f>
        <v/>
      </c>
      <c r="AX1914" s="59"/>
      <c r="AY1914" s="46"/>
      <c r="AZ1914" s="46" t="str">
        <f>IF(Table1[[#This Row],[Cur]]&lt;&gt;"",IF(Table1[[#This Row],[Cur]]="USD","",ExchangeRate),"")</f>
        <v/>
      </c>
      <c r="BA1914" s="46" t="str">
        <f>IF(Table1[[#This Row],[Grant]]&lt;&gt;"",VLOOKUP(Table1[[#This Row],[Grant]],Grants!B:D,3),"")</f>
        <v/>
      </c>
      <c r="BB1914" s="46" t="str">
        <f>TRIM(Table1[[#This Row],[Vendor ID]])</f>
        <v/>
      </c>
      <c r="BC1914">
        <f>IF(Table1[[#This Row],[Reference Number]]=Q1913,BC1913,BC1913+1)</f>
        <v>2</v>
      </c>
    </row>
    <row r="1915" spans="1:55" ht="11.25" hidden="1" customHeight="1">
      <c r="A1915" s="1"/>
      <c r="B1915" s="88" t="str">
        <f>IF(Table1[[#This Row],[Posting Date]]&lt;&gt;"",IF(Table1[[#This Row],[Reference Number]]=Q1914,B1914+1,1),"")</f>
        <v/>
      </c>
      <c r="C1915" s="61"/>
      <c r="D1915" s="61"/>
      <c r="E1915" s="218"/>
      <c r="F1915" s="143" t="str">
        <f>IFERROR(IF(VLOOKUP(Table1[[#This Row],[Budget Code Description]],Dimentions!$X$6:$AC$132,2,FALSE)="","",VLOOKUP(Table1[[#This Row],[Budget Code Description]],Dimentions!$X$6:$AC$132,2,FALSE)),"")</f>
        <v/>
      </c>
      <c r="G1915" s="143" t="str">
        <f>IFERROR(VLOOKUP(Table1[[#This Row],[Budget Code Description]],Dimentions!$X$6:$AC$132,3,FALSE),"")</f>
        <v/>
      </c>
      <c r="H1915" s="64" t="str">
        <f>IFERROR(VLOOKUP(Table1[[#This Row],[Account]],Dimentions!$S$6:$V$233,2,FALSE),"")</f>
        <v/>
      </c>
      <c r="I1915" s="62">
        <f>_xlfn.NUMBERVALUE(LEFT(Table1[[#This Row],[Account]],1))</f>
        <v>0</v>
      </c>
      <c r="J1915" s="62" t="str">
        <f>IFERROR(VLOOKUP(Table1[[#This Row],[Budget Code Description]],Table6[#All],7,FALSE),"")</f>
        <v/>
      </c>
      <c r="K1915" s="143" t="str">
        <f>IFERROR(VLOOKUP(Table1[[#This Row],[Budget Code Description]],Table6[#All],8,FALSE),"")</f>
        <v/>
      </c>
      <c r="L1915" s="63"/>
      <c r="M1915" s="65" t="str">
        <f>IFERROR(VLOOKUP(Table1[[#This Row],[Staff ID]],Table2[],2,FALSE),"")</f>
        <v/>
      </c>
      <c r="N1915" s="211" t="str">
        <f>IFERROR(IF(VLOOKUP(Table1[[#This Row],[Budget Code Description]],Dimentions!$X$6:$AC$97,4,FALSE)="","",VLOOKUP(Table1[[#This Row],[Budget Code Description]],Dimentions!$X$6:$AC$97,4,FALSE)),"")</f>
        <v/>
      </c>
      <c r="O1915" s="65" t="str">
        <f>IFERROR(VLOOKUP(Table1[[#This Row],[Vendor ID]],Table549[],2,FALSE),"")</f>
        <v/>
      </c>
      <c r="P1915" s="63"/>
      <c r="Q1915" s="143" t="str">
        <f>IF(Table1[[#This Row],[Posting Date]]&lt;&gt;"",$D$9,"")</f>
        <v/>
      </c>
      <c r="R1915" s="159" t="str">
        <f>IF(Table1[[#This Row],[Posting Date]]&lt;&gt;"",$D$10,"")</f>
        <v/>
      </c>
      <c r="S1915" s="66"/>
      <c r="T1915" s="63"/>
      <c r="U1915" s="67"/>
      <c r="V1915" s="67"/>
      <c r="W1915" s="67" t="str">
        <f t="shared" si="30"/>
        <v/>
      </c>
      <c r="X1915" s="161" t="str">
        <f>IF(E1915="","",(IF(Table1[[#This Row],[Cur]]="USD",Table1[[#This Row],[Cur_Amount Debit]],Table1[[#This Row],[Cur_Amount Debit]]/Table1[[#This Row],[Exchange Rate]])))</f>
        <v/>
      </c>
      <c r="Y1915" s="161" t="str">
        <f>IF(E1915="","",(IF(Table1[[#This Row],[Cur]]="USD",Table1[[#This Row],[Cur_Amount Credit]],Table1[[#This Row],[Cur_Amount Credit]]/ExchangeRate)))</f>
        <v/>
      </c>
      <c r="Z1915" s="203" t="str">
        <f>IF(E1915="","",(Table1[[#This Row],[Debit USD]]-Table1[[#This Row],[Credit USD]]))</f>
        <v/>
      </c>
      <c r="AA1915" s="122"/>
      <c r="AB1915" s="1"/>
      <c r="AC1915" s="15"/>
      <c r="AD1915" s="15" t="str">
        <f>IF(AND(OR(Table1[[#This Row],[Account]]="15030",Table1[[#This Row],[Account]]="15035",Table1[[#This Row],[Account]]="20150"),Table1[[#This Row],[Vendor ID]]=""),1,"")</f>
        <v/>
      </c>
      <c r="AE1915" s="15"/>
      <c r="AF1915" s="15"/>
      <c r="AG1915" s="15"/>
      <c r="AH1915" s="46" t="str">
        <f>IF(Table1[[#This Row],[Posting Date]]&lt;&gt;"","GJ-"&amp;CountryID,"")</f>
        <v/>
      </c>
      <c r="AI1915" s="59" t="str">
        <f>IF(Table1[[#This Row],[Posting Date]]&lt;&gt;"",Table1[[#This Row],[Posting Date]],"")</f>
        <v/>
      </c>
      <c r="AJ1915" s="46"/>
      <c r="AK1915" s="46" t="str">
        <f>IF(Table1[[#This Row],[Description]]&lt;&gt;"",Table1[[#This Row],[Description]],"")</f>
        <v/>
      </c>
      <c r="AL1915" s="46" t="str">
        <f>IF(Table1[[#This Row],[Posting Date]]&lt;&gt;"",Table1[[#This Row],[Reference Number]],"")</f>
        <v/>
      </c>
      <c r="AM1915" s="46" t="str">
        <f>TRIM(Table1[[#This Row],[Line '#]])</f>
        <v/>
      </c>
      <c r="AN1915" s="46" t="str">
        <f>TRIM(Table1[[#This Row],[Account]])</f>
        <v/>
      </c>
      <c r="AO1915" s="46" t="str">
        <f>IF(Table1[[#This Row],[Posting Date]]&lt;&gt;"",$D$5,"")</f>
        <v/>
      </c>
      <c r="AP1915" s="46" t="str">
        <f>TRIM(Table1[[#This Row],[Departments-Prgrams]])</f>
        <v/>
      </c>
      <c r="AQ1915" s="46" t="str">
        <f>TRIM(Table1[[#This Row],[Grant]])</f>
        <v/>
      </c>
      <c r="AR1915" s="46" t="str">
        <f>TRIM(Table1[[#This Row],[Staff ID]])</f>
        <v/>
      </c>
      <c r="AS1915" s="46" t="str">
        <f>IF(TRIM(Table1[[#This Row],[Budget Code]])=0,"",TRIM(Table1[[#This Row],[Budget Code]]))</f>
        <v/>
      </c>
      <c r="AT1915" s="46" t="str">
        <f>IF(Table1[[#This Row],[Line Description]]&lt;&gt;"",Table1[[#This Row],[Line Description]],"")</f>
        <v/>
      </c>
      <c r="AU1915" s="46" t="str">
        <f>IF(Table1[[#This Row],[Cur_Amount Debit]]&gt;0,ROUND(Table1[[#This Row],[Cur_Amount Debit]],2),"")</f>
        <v/>
      </c>
      <c r="AV1915" s="46" t="str">
        <f>IF(Table1[[#This Row],[Cur_Amount Credit]]&gt;0,ROUND(Table1[[#This Row],[Cur_Amount Credit]],2),"")</f>
        <v/>
      </c>
      <c r="AW1915" s="46" t="str">
        <f>LEFT(Table1[[#This Row],[Cur]],3)</f>
        <v/>
      </c>
      <c r="AX1915" s="59"/>
      <c r="AY1915" s="46"/>
      <c r="AZ1915" s="46" t="str">
        <f>IF(Table1[[#This Row],[Cur]]&lt;&gt;"",IF(Table1[[#This Row],[Cur]]="USD","",ExchangeRate),"")</f>
        <v/>
      </c>
      <c r="BA1915" s="46" t="str">
        <f>IF(Table1[[#This Row],[Grant]]&lt;&gt;"",VLOOKUP(Table1[[#This Row],[Grant]],Grants!B:D,3),"")</f>
        <v/>
      </c>
      <c r="BB1915" s="46" t="str">
        <f>TRIM(Table1[[#This Row],[Vendor ID]])</f>
        <v/>
      </c>
      <c r="BC1915">
        <f>IF(Table1[[#This Row],[Reference Number]]=Q1914,BC1914,BC1914+1)</f>
        <v>2</v>
      </c>
    </row>
    <row r="1916" spans="1:55" ht="11.25" hidden="1" customHeight="1">
      <c r="A1916" s="1"/>
      <c r="B1916" s="88" t="str">
        <f>IF(Table1[[#This Row],[Posting Date]]&lt;&gt;"",IF(Table1[[#This Row],[Reference Number]]=Q1915,B1915+1,1),"")</f>
        <v/>
      </c>
      <c r="C1916" s="61"/>
      <c r="D1916" s="61"/>
      <c r="E1916" s="218"/>
      <c r="F1916" s="143" t="str">
        <f>IFERROR(IF(VLOOKUP(Table1[[#This Row],[Budget Code Description]],Dimentions!$X$6:$AC$132,2,FALSE)="","",VLOOKUP(Table1[[#This Row],[Budget Code Description]],Dimentions!$X$6:$AC$132,2,FALSE)),"")</f>
        <v/>
      </c>
      <c r="G1916" s="143" t="str">
        <f>IFERROR(VLOOKUP(Table1[[#This Row],[Budget Code Description]],Dimentions!$X$6:$AC$132,3,FALSE),"")</f>
        <v/>
      </c>
      <c r="H1916" s="64" t="str">
        <f>IFERROR(VLOOKUP(Table1[[#This Row],[Account]],Dimentions!$S$6:$V$233,2,FALSE),"")</f>
        <v/>
      </c>
      <c r="I1916" s="62">
        <f>_xlfn.NUMBERVALUE(LEFT(Table1[[#This Row],[Account]],1))</f>
        <v>0</v>
      </c>
      <c r="J1916" s="62" t="str">
        <f>IFERROR(VLOOKUP(Table1[[#This Row],[Budget Code Description]],Table6[#All],7,FALSE),"")</f>
        <v/>
      </c>
      <c r="K1916" s="143" t="str">
        <f>IFERROR(VLOOKUP(Table1[[#This Row],[Budget Code Description]],Table6[#All],8,FALSE),"")</f>
        <v/>
      </c>
      <c r="L1916" s="63"/>
      <c r="M1916" s="65" t="str">
        <f>IFERROR(VLOOKUP(Table1[[#This Row],[Staff ID]],Table2[],2,FALSE),"")</f>
        <v/>
      </c>
      <c r="N1916" s="211" t="str">
        <f>IFERROR(IF(VLOOKUP(Table1[[#This Row],[Budget Code Description]],Dimentions!$X$6:$AC$97,4,FALSE)="","",VLOOKUP(Table1[[#This Row],[Budget Code Description]],Dimentions!$X$6:$AC$97,4,FALSE)),"")</f>
        <v/>
      </c>
      <c r="O1916" s="65" t="str">
        <f>IFERROR(VLOOKUP(Table1[[#This Row],[Vendor ID]],Table549[],2,FALSE),"")</f>
        <v/>
      </c>
      <c r="P1916" s="63"/>
      <c r="Q1916" s="143" t="str">
        <f>IF(Table1[[#This Row],[Posting Date]]&lt;&gt;"",$D$9,"")</f>
        <v/>
      </c>
      <c r="R1916" s="159" t="str">
        <f>IF(Table1[[#This Row],[Posting Date]]&lt;&gt;"",$D$10,"")</f>
        <v/>
      </c>
      <c r="S1916" s="66"/>
      <c r="T1916" s="63"/>
      <c r="U1916" s="67"/>
      <c r="V1916" s="67"/>
      <c r="W1916" s="67" t="str">
        <f t="shared" si="30"/>
        <v/>
      </c>
      <c r="X1916" s="161" t="str">
        <f>IF(E1916="","",(IF(Table1[[#This Row],[Cur]]="USD",Table1[[#This Row],[Cur_Amount Debit]],Table1[[#This Row],[Cur_Amount Debit]]/Table1[[#This Row],[Exchange Rate]])))</f>
        <v/>
      </c>
      <c r="Y1916" s="161" t="str">
        <f>IF(E1916="","",(IF(Table1[[#This Row],[Cur]]="USD",Table1[[#This Row],[Cur_Amount Credit]],Table1[[#This Row],[Cur_Amount Credit]]/ExchangeRate)))</f>
        <v/>
      </c>
      <c r="Z1916" s="203" t="str">
        <f>IF(E1916="","",(Table1[[#This Row],[Debit USD]]-Table1[[#This Row],[Credit USD]]))</f>
        <v/>
      </c>
      <c r="AA1916" s="122"/>
      <c r="AB1916" s="1"/>
      <c r="AC1916" s="15"/>
      <c r="AD1916" s="15" t="str">
        <f>IF(AND(OR(Table1[[#This Row],[Account]]="15030",Table1[[#This Row],[Account]]="15035",Table1[[#This Row],[Account]]="20150"),Table1[[#This Row],[Vendor ID]]=""),1,"")</f>
        <v/>
      </c>
      <c r="AE1916" s="15"/>
      <c r="AF1916" s="15"/>
      <c r="AG1916" s="15"/>
      <c r="AH1916" s="46" t="str">
        <f>IF(Table1[[#This Row],[Posting Date]]&lt;&gt;"","GJ-"&amp;CountryID,"")</f>
        <v/>
      </c>
      <c r="AI1916" s="59" t="str">
        <f>IF(Table1[[#This Row],[Posting Date]]&lt;&gt;"",Table1[[#This Row],[Posting Date]],"")</f>
        <v/>
      </c>
      <c r="AJ1916" s="46"/>
      <c r="AK1916" s="46" t="str">
        <f>IF(Table1[[#This Row],[Description]]&lt;&gt;"",Table1[[#This Row],[Description]],"")</f>
        <v/>
      </c>
      <c r="AL1916" s="46" t="str">
        <f>IF(Table1[[#This Row],[Posting Date]]&lt;&gt;"",Table1[[#This Row],[Reference Number]],"")</f>
        <v/>
      </c>
      <c r="AM1916" s="46" t="str">
        <f>TRIM(Table1[[#This Row],[Line '#]])</f>
        <v/>
      </c>
      <c r="AN1916" s="46" t="str">
        <f>TRIM(Table1[[#This Row],[Account]])</f>
        <v/>
      </c>
      <c r="AO1916" s="46" t="str">
        <f>IF(Table1[[#This Row],[Posting Date]]&lt;&gt;"",$D$5,"")</f>
        <v/>
      </c>
      <c r="AP1916" s="46" t="str">
        <f>TRIM(Table1[[#This Row],[Departments-Prgrams]])</f>
        <v/>
      </c>
      <c r="AQ1916" s="46" t="str">
        <f>TRIM(Table1[[#This Row],[Grant]])</f>
        <v/>
      </c>
      <c r="AR1916" s="46" t="str">
        <f>TRIM(Table1[[#This Row],[Staff ID]])</f>
        <v/>
      </c>
      <c r="AS1916" s="46" t="str">
        <f>IF(TRIM(Table1[[#This Row],[Budget Code]])=0,"",TRIM(Table1[[#This Row],[Budget Code]]))</f>
        <v/>
      </c>
      <c r="AT1916" s="46" t="str">
        <f>IF(Table1[[#This Row],[Line Description]]&lt;&gt;"",Table1[[#This Row],[Line Description]],"")</f>
        <v/>
      </c>
      <c r="AU1916" s="46" t="str">
        <f>IF(Table1[[#This Row],[Cur_Amount Debit]]&gt;0,ROUND(Table1[[#This Row],[Cur_Amount Debit]],2),"")</f>
        <v/>
      </c>
      <c r="AV1916" s="46" t="str">
        <f>IF(Table1[[#This Row],[Cur_Amount Credit]]&gt;0,ROUND(Table1[[#This Row],[Cur_Amount Credit]],2),"")</f>
        <v/>
      </c>
      <c r="AW1916" s="46" t="str">
        <f>LEFT(Table1[[#This Row],[Cur]],3)</f>
        <v/>
      </c>
      <c r="AX1916" s="59"/>
      <c r="AY1916" s="46"/>
      <c r="AZ1916" s="46" t="str">
        <f>IF(Table1[[#This Row],[Cur]]&lt;&gt;"",IF(Table1[[#This Row],[Cur]]="USD","",ExchangeRate),"")</f>
        <v/>
      </c>
      <c r="BA1916" s="46" t="str">
        <f>IF(Table1[[#This Row],[Grant]]&lt;&gt;"",VLOOKUP(Table1[[#This Row],[Grant]],Grants!B:D,3),"")</f>
        <v/>
      </c>
      <c r="BB1916" s="46" t="str">
        <f>TRIM(Table1[[#This Row],[Vendor ID]])</f>
        <v/>
      </c>
      <c r="BC1916">
        <f>IF(Table1[[#This Row],[Reference Number]]=Q1915,BC1915,BC1915+1)</f>
        <v>2</v>
      </c>
    </row>
    <row r="1917" spans="1:55" ht="11.25" hidden="1" customHeight="1">
      <c r="A1917" s="1"/>
      <c r="B1917" s="88" t="str">
        <f>IF(Table1[[#This Row],[Posting Date]]&lt;&gt;"",IF(Table1[[#This Row],[Reference Number]]=Q1916,B1916+1,1),"")</f>
        <v/>
      </c>
      <c r="C1917" s="61"/>
      <c r="D1917" s="61"/>
      <c r="E1917" s="218"/>
      <c r="F1917" s="143" t="str">
        <f>IFERROR(IF(VLOOKUP(Table1[[#This Row],[Budget Code Description]],Dimentions!$X$6:$AC$132,2,FALSE)="","",VLOOKUP(Table1[[#This Row],[Budget Code Description]],Dimentions!$X$6:$AC$132,2,FALSE)),"")</f>
        <v/>
      </c>
      <c r="G1917" s="143" t="str">
        <f>IFERROR(VLOOKUP(Table1[[#This Row],[Budget Code Description]],Dimentions!$X$6:$AC$132,3,FALSE),"")</f>
        <v/>
      </c>
      <c r="H1917" s="64" t="str">
        <f>IFERROR(VLOOKUP(Table1[[#This Row],[Account]],Dimentions!$S$6:$V$233,2,FALSE),"")</f>
        <v/>
      </c>
      <c r="I1917" s="62">
        <f>_xlfn.NUMBERVALUE(LEFT(Table1[[#This Row],[Account]],1))</f>
        <v>0</v>
      </c>
      <c r="J1917" s="62" t="str">
        <f>IFERROR(VLOOKUP(Table1[[#This Row],[Budget Code Description]],Table6[#All],7,FALSE),"")</f>
        <v/>
      </c>
      <c r="K1917" s="143" t="str">
        <f>IFERROR(VLOOKUP(Table1[[#This Row],[Budget Code Description]],Table6[#All],8,FALSE),"")</f>
        <v/>
      </c>
      <c r="L1917" s="63"/>
      <c r="M1917" s="65" t="str">
        <f>IFERROR(VLOOKUP(Table1[[#This Row],[Staff ID]],Table2[],2,FALSE),"")</f>
        <v/>
      </c>
      <c r="N1917" s="211" t="str">
        <f>IFERROR(IF(VLOOKUP(Table1[[#This Row],[Budget Code Description]],Dimentions!$X$6:$AC$97,4,FALSE)="","",VLOOKUP(Table1[[#This Row],[Budget Code Description]],Dimentions!$X$6:$AC$97,4,FALSE)),"")</f>
        <v/>
      </c>
      <c r="O1917" s="65" t="str">
        <f>IFERROR(VLOOKUP(Table1[[#This Row],[Vendor ID]],Table549[],2,FALSE),"")</f>
        <v/>
      </c>
      <c r="P1917" s="63"/>
      <c r="Q1917" s="143" t="str">
        <f>IF(Table1[[#This Row],[Posting Date]]&lt;&gt;"",$D$9,"")</f>
        <v/>
      </c>
      <c r="R1917" s="159" t="str">
        <f>IF(Table1[[#This Row],[Posting Date]]&lt;&gt;"",$D$10,"")</f>
        <v/>
      </c>
      <c r="S1917" s="66"/>
      <c r="T1917" s="63"/>
      <c r="U1917" s="67"/>
      <c r="V1917" s="67"/>
      <c r="W1917" s="67" t="str">
        <f t="shared" si="30"/>
        <v/>
      </c>
      <c r="X1917" s="161" t="str">
        <f>IF(E1917="","",(IF(Table1[[#This Row],[Cur]]="USD",Table1[[#This Row],[Cur_Amount Debit]],Table1[[#This Row],[Cur_Amount Debit]]/Table1[[#This Row],[Exchange Rate]])))</f>
        <v/>
      </c>
      <c r="Y1917" s="161" t="str">
        <f>IF(E1917="","",(IF(Table1[[#This Row],[Cur]]="USD",Table1[[#This Row],[Cur_Amount Credit]],Table1[[#This Row],[Cur_Amount Credit]]/ExchangeRate)))</f>
        <v/>
      </c>
      <c r="Z1917" s="203" t="str">
        <f>IF(E1917="","",(Table1[[#This Row],[Debit USD]]-Table1[[#This Row],[Credit USD]]))</f>
        <v/>
      </c>
      <c r="AA1917" s="122"/>
      <c r="AB1917" s="1"/>
      <c r="AC1917" s="15"/>
      <c r="AD1917" s="15" t="str">
        <f>IF(AND(OR(Table1[[#This Row],[Account]]="15030",Table1[[#This Row],[Account]]="15035",Table1[[#This Row],[Account]]="20150"),Table1[[#This Row],[Vendor ID]]=""),1,"")</f>
        <v/>
      </c>
      <c r="AE1917" s="15"/>
      <c r="AF1917" s="15"/>
      <c r="AG1917" s="15"/>
      <c r="AH1917" s="46" t="str">
        <f>IF(Table1[[#This Row],[Posting Date]]&lt;&gt;"","GJ-"&amp;CountryID,"")</f>
        <v/>
      </c>
      <c r="AI1917" s="59" t="str">
        <f>IF(Table1[[#This Row],[Posting Date]]&lt;&gt;"",Table1[[#This Row],[Posting Date]],"")</f>
        <v/>
      </c>
      <c r="AJ1917" s="46"/>
      <c r="AK1917" s="46" t="str">
        <f>IF(Table1[[#This Row],[Description]]&lt;&gt;"",Table1[[#This Row],[Description]],"")</f>
        <v/>
      </c>
      <c r="AL1917" s="46" t="str">
        <f>IF(Table1[[#This Row],[Posting Date]]&lt;&gt;"",Table1[[#This Row],[Reference Number]],"")</f>
        <v/>
      </c>
      <c r="AM1917" s="46" t="str">
        <f>TRIM(Table1[[#This Row],[Line '#]])</f>
        <v/>
      </c>
      <c r="AN1917" s="46" t="str">
        <f>TRIM(Table1[[#This Row],[Account]])</f>
        <v/>
      </c>
      <c r="AO1917" s="46" t="str">
        <f>IF(Table1[[#This Row],[Posting Date]]&lt;&gt;"",$D$5,"")</f>
        <v/>
      </c>
      <c r="AP1917" s="46" t="str">
        <f>TRIM(Table1[[#This Row],[Departments-Prgrams]])</f>
        <v/>
      </c>
      <c r="AQ1917" s="46" t="str">
        <f>TRIM(Table1[[#This Row],[Grant]])</f>
        <v/>
      </c>
      <c r="AR1917" s="46" t="str">
        <f>TRIM(Table1[[#This Row],[Staff ID]])</f>
        <v/>
      </c>
      <c r="AS1917" s="46" t="str">
        <f>IF(TRIM(Table1[[#This Row],[Budget Code]])=0,"",TRIM(Table1[[#This Row],[Budget Code]]))</f>
        <v/>
      </c>
      <c r="AT1917" s="46" t="str">
        <f>IF(Table1[[#This Row],[Line Description]]&lt;&gt;"",Table1[[#This Row],[Line Description]],"")</f>
        <v/>
      </c>
      <c r="AU1917" s="46" t="str">
        <f>IF(Table1[[#This Row],[Cur_Amount Debit]]&gt;0,ROUND(Table1[[#This Row],[Cur_Amount Debit]],2),"")</f>
        <v/>
      </c>
      <c r="AV1917" s="46" t="str">
        <f>IF(Table1[[#This Row],[Cur_Amount Credit]]&gt;0,ROUND(Table1[[#This Row],[Cur_Amount Credit]],2),"")</f>
        <v/>
      </c>
      <c r="AW1917" s="46" t="str">
        <f>LEFT(Table1[[#This Row],[Cur]],3)</f>
        <v/>
      </c>
      <c r="AX1917" s="59"/>
      <c r="AY1917" s="46"/>
      <c r="AZ1917" s="46" t="str">
        <f>IF(Table1[[#This Row],[Cur]]&lt;&gt;"",IF(Table1[[#This Row],[Cur]]="USD","",ExchangeRate),"")</f>
        <v/>
      </c>
      <c r="BA1917" s="46" t="str">
        <f>IF(Table1[[#This Row],[Grant]]&lt;&gt;"",VLOOKUP(Table1[[#This Row],[Grant]],Grants!B:D,3),"")</f>
        <v/>
      </c>
      <c r="BB1917" s="46" t="str">
        <f>TRIM(Table1[[#This Row],[Vendor ID]])</f>
        <v/>
      </c>
      <c r="BC1917">
        <f>IF(Table1[[#This Row],[Reference Number]]=Q1916,BC1916,BC1916+1)</f>
        <v>2</v>
      </c>
    </row>
    <row r="1918" spans="1:55" ht="11.25" hidden="1" customHeight="1">
      <c r="A1918" s="1"/>
      <c r="B1918" s="88" t="str">
        <f>IF(Table1[[#This Row],[Posting Date]]&lt;&gt;"",IF(Table1[[#This Row],[Reference Number]]=Q1917,B1917+1,1),"")</f>
        <v/>
      </c>
      <c r="C1918" s="61"/>
      <c r="D1918" s="61"/>
      <c r="E1918" s="218"/>
      <c r="F1918" s="143" t="str">
        <f>IFERROR(IF(VLOOKUP(Table1[[#This Row],[Budget Code Description]],Dimentions!$X$6:$AC$132,2,FALSE)="","",VLOOKUP(Table1[[#This Row],[Budget Code Description]],Dimentions!$X$6:$AC$132,2,FALSE)),"")</f>
        <v/>
      </c>
      <c r="G1918" s="143" t="str">
        <f>IFERROR(VLOOKUP(Table1[[#This Row],[Budget Code Description]],Dimentions!$X$6:$AC$132,3,FALSE),"")</f>
        <v/>
      </c>
      <c r="H1918" s="64" t="str">
        <f>IFERROR(VLOOKUP(Table1[[#This Row],[Account]],Dimentions!$S$6:$V$233,2,FALSE),"")</f>
        <v/>
      </c>
      <c r="I1918" s="62">
        <f>_xlfn.NUMBERVALUE(LEFT(Table1[[#This Row],[Account]],1))</f>
        <v>0</v>
      </c>
      <c r="J1918" s="62" t="str">
        <f>IFERROR(VLOOKUP(Table1[[#This Row],[Budget Code Description]],Table6[#All],7,FALSE),"")</f>
        <v/>
      </c>
      <c r="K1918" s="143" t="str">
        <f>IFERROR(VLOOKUP(Table1[[#This Row],[Budget Code Description]],Table6[#All],8,FALSE),"")</f>
        <v/>
      </c>
      <c r="L1918" s="63"/>
      <c r="M1918" s="65" t="str">
        <f>IFERROR(VLOOKUP(Table1[[#This Row],[Staff ID]],Table2[],2,FALSE),"")</f>
        <v/>
      </c>
      <c r="N1918" s="211" t="str">
        <f>IFERROR(IF(VLOOKUP(Table1[[#This Row],[Budget Code Description]],Dimentions!$X$6:$AC$97,4,FALSE)="","",VLOOKUP(Table1[[#This Row],[Budget Code Description]],Dimentions!$X$6:$AC$97,4,FALSE)),"")</f>
        <v/>
      </c>
      <c r="O1918" s="65" t="str">
        <f>IFERROR(VLOOKUP(Table1[[#This Row],[Vendor ID]],Table549[],2,FALSE),"")</f>
        <v/>
      </c>
      <c r="P1918" s="63"/>
      <c r="Q1918" s="143" t="str">
        <f>IF(Table1[[#This Row],[Posting Date]]&lt;&gt;"",$D$9,"")</f>
        <v/>
      </c>
      <c r="R1918" s="159" t="str">
        <f>IF(Table1[[#This Row],[Posting Date]]&lt;&gt;"",$D$10,"")</f>
        <v/>
      </c>
      <c r="S1918" s="66"/>
      <c r="T1918" s="63"/>
      <c r="U1918" s="67"/>
      <c r="V1918" s="67"/>
      <c r="W1918" s="67" t="str">
        <f t="shared" si="30"/>
        <v/>
      </c>
      <c r="X1918" s="161" t="str">
        <f>IF(E1918="","",(IF(Table1[[#This Row],[Cur]]="USD",Table1[[#This Row],[Cur_Amount Debit]],Table1[[#This Row],[Cur_Amount Debit]]/Table1[[#This Row],[Exchange Rate]])))</f>
        <v/>
      </c>
      <c r="Y1918" s="161" t="str">
        <f>IF(E1918="","",(IF(Table1[[#This Row],[Cur]]="USD",Table1[[#This Row],[Cur_Amount Credit]],Table1[[#This Row],[Cur_Amount Credit]]/ExchangeRate)))</f>
        <v/>
      </c>
      <c r="Z1918" s="203" t="str">
        <f>IF(E1918="","",(Table1[[#This Row],[Debit USD]]-Table1[[#This Row],[Credit USD]]))</f>
        <v/>
      </c>
      <c r="AA1918" s="122"/>
      <c r="AB1918" s="1"/>
      <c r="AC1918" s="15"/>
      <c r="AD1918" s="15" t="str">
        <f>IF(AND(OR(Table1[[#This Row],[Account]]="15030",Table1[[#This Row],[Account]]="15035",Table1[[#This Row],[Account]]="20150"),Table1[[#This Row],[Vendor ID]]=""),1,"")</f>
        <v/>
      </c>
      <c r="AE1918" s="15"/>
      <c r="AF1918" s="15"/>
      <c r="AG1918" s="15"/>
      <c r="AH1918" s="46" t="str">
        <f>IF(Table1[[#This Row],[Posting Date]]&lt;&gt;"","GJ-"&amp;CountryID,"")</f>
        <v/>
      </c>
      <c r="AI1918" s="59" t="str">
        <f>IF(Table1[[#This Row],[Posting Date]]&lt;&gt;"",Table1[[#This Row],[Posting Date]],"")</f>
        <v/>
      </c>
      <c r="AJ1918" s="46"/>
      <c r="AK1918" s="46" t="str">
        <f>IF(Table1[[#This Row],[Description]]&lt;&gt;"",Table1[[#This Row],[Description]],"")</f>
        <v/>
      </c>
      <c r="AL1918" s="46" t="str">
        <f>IF(Table1[[#This Row],[Posting Date]]&lt;&gt;"",Table1[[#This Row],[Reference Number]],"")</f>
        <v/>
      </c>
      <c r="AM1918" s="46" t="str">
        <f>TRIM(Table1[[#This Row],[Line '#]])</f>
        <v/>
      </c>
      <c r="AN1918" s="46" t="str">
        <f>TRIM(Table1[[#This Row],[Account]])</f>
        <v/>
      </c>
      <c r="AO1918" s="46" t="str">
        <f>IF(Table1[[#This Row],[Posting Date]]&lt;&gt;"",$D$5,"")</f>
        <v/>
      </c>
      <c r="AP1918" s="46" t="str">
        <f>TRIM(Table1[[#This Row],[Departments-Prgrams]])</f>
        <v/>
      </c>
      <c r="AQ1918" s="46" t="str">
        <f>TRIM(Table1[[#This Row],[Grant]])</f>
        <v/>
      </c>
      <c r="AR1918" s="46" t="str">
        <f>TRIM(Table1[[#This Row],[Staff ID]])</f>
        <v/>
      </c>
      <c r="AS1918" s="46" t="str">
        <f>IF(TRIM(Table1[[#This Row],[Budget Code]])=0,"",TRIM(Table1[[#This Row],[Budget Code]]))</f>
        <v/>
      </c>
      <c r="AT1918" s="46" t="str">
        <f>IF(Table1[[#This Row],[Line Description]]&lt;&gt;"",Table1[[#This Row],[Line Description]],"")</f>
        <v/>
      </c>
      <c r="AU1918" s="46" t="str">
        <f>IF(Table1[[#This Row],[Cur_Amount Debit]]&gt;0,ROUND(Table1[[#This Row],[Cur_Amount Debit]],2),"")</f>
        <v/>
      </c>
      <c r="AV1918" s="46" t="str">
        <f>IF(Table1[[#This Row],[Cur_Amount Credit]]&gt;0,ROUND(Table1[[#This Row],[Cur_Amount Credit]],2),"")</f>
        <v/>
      </c>
      <c r="AW1918" s="46" t="str">
        <f>LEFT(Table1[[#This Row],[Cur]],3)</f>
        <v/>
      </c>
      <c r="AX1918" s="59"/>
      <c r="AY1918" s="46"/>
      <c r="AZ1918" s="46" t="str">
        <f>IF(Table1[[#This Row],[Cur]]&lt;&gt;"",IF(Table1[[#This Row],[Cur]]="USD","",ExchangeRate),"")</f>
        <v/>
      </c>
      <c r="BA1918" s="46" t="str">
        <f>IF(Table1[[#This Row],[Grant]]&lt;&gt;"",VLOOKUP(Table1[[#This Row],[Grant]],Grants!B:D,3),"")</f>
        <v/>
      </c>
      <c r="BB1918" s="46" t="str">
        <f>TRIM(Table1[[#This Row],[Vendor ID]])</f>
        <v/>
      </c>
      <c r="BC1918">
        <f>IF(Table1[[#This Row],[Reference Number]]=Q1917,BC1917,BC1917+1)</f>
        <v>2</v>
      </c>
    </row>
    <row r="1919" spans="1:55" ht="11.25" hidden="1" customHeight="1">
      <c r="A1919" s="1"/>
      <c r="B1919" s="88" t="str">
        <f>IF(Table1[[#This Row],[Posting Date]]&lt;&gt;"",IF(Table1[[#This Row],[Reference Number]]=Q1918,B1918+1,1),"")</f>
        <v/>
      </c>
      <c r="C1919" s="61"/>
      <c r="D1919" s="61"/>
      <c r="E1919" s="218"/>
      <c r="F1919" s="143" t="str">
        <f>IFERROR(IF(VLOOKUP(Table1[[#This Row],[Budget Code Description]],Dimentions!$X$6:$AC$132,2,FALSE)="","",VLOOKUP(Table1[[#This Row],[Budget Code Description]],Dimentions!$X$6:$AC$132,2,FALSE)),"")</f>
        <v/>
      </c>
      <c r="G1919" s="143" t="str">
        <f>IFERROR(VLOOKUP(Table1[[#This Row],[Budget Code Description]],Dimentions!$X$6:$AC$132,3,FALSE),"")</f>
        <v/>
      </c>
      <c r="H1919" s="64" t="str">
        <f>IFERROR(VLOOKUP(Table1[[#This Row],[Account]],Dimentions!$S$6:$V$233,2,FALSE),"")</f>
        <v/>
      </c>
      <c r="I1919" s="62">
        <f>_xlfn.NUMBERVALUE(LEFT(Table1[[#This Row],[Account]],1))</f>
        <v>0</v>
      </c>
      <c r="J1919" s="62" t="str">
        <f>IFERROR(VLOOKUP(Table1[[#This Row],[Budget Code Description]],Table6[#All],7,FALSE),"")</f>
        <v/>
      </c>
      <c r="K1919" s="143" t="str">
        <f>IFERROR(VLOOKUP(Table1[[#This Row],[Budget Code Description]],Table6[#All],8,FALSE),"")</f>
        <v/>
      </c>
      <c r="L1919" s="63"/>
      <c r="M1919" s="65" t="str">
        <f>IFERROR(VLOOKUP(Table1[[#This Row],[Staff ID]],Table2[],2,FALSE),"")</f>
        <v/>
      </c>
      <c r="N1919" s="211" t="str">
        <f>IFERROR(IF(VLOOKUP(Table1[[#This Row],[Budget Code Description]],Dimentions!$X$6:$AC$97,4,FALSE)="","",VLOOKUP(Table1[[#This Row],[Budget Code Description]],Dimentions!$X$6:$AC$97,4,FALSE)),"")</f>
        <v/>
      </c>
      <c r="O1919" s="65" t="str">
        <f>IFERROR(VLOOKUP(Table1[[#This Row],[Vendor ID]],Table549[],2,FALSE),"")</f>
        <v/>
      </c>
      <c r="P1919" s="63"/>
      <c r="Q1919" s="143" t="str">
        <f>IF(Table1[[#This Row],[Posting Date]]&lt;&gt;"",$D$9,"")</f>
        <v/>
      </c>
      <c r="R1919" s="159" t="str">
        <f>IF(Table1[[#This Row],[Posting Date]]&lt;&gt;"",$D$10,"")</f>
        <v/>
      </c>
      <c r="S1919" s="66"/>
      <c r="T1919" s="63"/>
      <c r="U1919" s="67"/>
      <c r="V1919" s="67"/>
      <c r="W1919" s="67" t="str">
        <f t="shared" si="30"/>
        <v/>
      </c>
      <c r="X1919" s="161" t="str">
        <f>IF(E1919="","",(IF(Table1[[#This Row],[Cur]]="USD",Table1[[#This Row],[Cur_Amount Debit]],Table1[[#This Row],[Cur_Amount Debit]]/Table1[[#This Row],[Exchange Rate]])))</f>
        <v/>
      </c>
      <c r="Y1919" s="161" t="str">
        <f>IF(E1919="","",(IF(Table1[[#This Row],[Cur]]="USD",Table1[[#This Row],[Cur_Amount Credit]],Table1[[#This Row],[Cur_Amount Credit]]/ExchangeRate)))</f>
        <v/>
      </c>
      <c r="Z1919" s="203" t="str">
        <f>IF(E1919="","",(Table1[[#This Row],[Debit USD]]-Table1[[#This Row],[Credit USD]]))</f>
        <v/>
      </c>
      <c r="AA1919" s="122"/>
      <c r="AB1919" s="1"/>
      <c r="AC1919" s="15"/>
      <c r="AD1919" s="15" t="str">
        <f>IF(AND(OR(Table1[[#This Row],[Account]]="15030",Table1[[#This Row],[Account]]="15035",Table1[[#This Row],[Account]]="20150"),Table1[[#This Row],[Vendor ID]]=""),1,"")</f>
        <v/>
      </c>
      <c r="AE1919" s="15"/>
      <c r="AF1919" s="15"/>
      <c r="AG1919" s="15"/>
      <c r="AH1919" s="46" t="str">
        <f>IF(Table1[[#This Row],[Posting Date]]&lt;&gt;"","GJ-"&amp;CountryID,"")</f>
        <v/>
      </c>
      <c r="AI1919" s="59" t="str">
        <f>IF(Table1[[#This Row],[Posting Date]]&lt;&gt;"",Table1[[#This Row],[Posting Date]],"")</f>
        <v/>
      </c>
      <c r="AJ1919" s="46"/>
      <c r="AK1919" s="46" t="str">
        <f>IF(Table1[[#This Row],[Description]]&lt;&gt;"",Table1[[#This Row],[Description]],"")</f>
        <v/>
      </c>
      <c r="AL1919" s="46" t="str">
        <f>IF(Table1[[#This Row],[Posting Date]]&lt;&gt;"",Table1[[#This Row],[Reference Number]],"")</f>
        <v/>
      </c>
      <c r="AM1919" s="46" t="str">
        <f>TRIM(Table1[[#This Row],[Line '#]])</f>
        <v/>
      </c>
      <c r="AN1919" s="46" t="str">
        <f>TRIM(Table1[[#This Row],[Account]])</f>
        <v/>
      </c>
      <c r="AO1919" s="46" t="str">
        <f>IF(Table1[[#This Row],[Posting Date]]&lt;&gt;"",$D$5,"")</f>
        <v/>
      </c>
      <c r="AP1919" s="46" t="str">
        <f>TRIM(Table1[[#This Row],[Departments-Prgrams]])</f>
        <v/>
      </c>
      <c r="AQ1919" s="46" t="str">
        <f>TRIM(Table1[[#This Row],[Grant]])</f>
        <v/>
      </c>
      <c r="AR1919" s="46" t="str">
        <f>TRIM(Table1[[#This Row],[Staff ID]])</f>
        <v/>
      </c>
      <c r="AS1919" s="46" t="str">
        <f>IF(TRIM(Table1[[#This Row],[Budget Code]])=0,"",TRIM(Table1[[#This Row],[Budget Code]]))</f>
        <v/>
      </c>
      <c r="AT1919" s="46" t="str">
        <f>IF(Table1[[#This Row],[Line Description]]&lt;&gt;"",Table1[[#This Row],[Line Description]],"")</f>
        <v/>
      </c>
      <c r="AU1919" s="46" t="str">
        <f>IF(Table1[[#This Row],[Cur_Amount Debit]]&gt;0,ROUND(Table1[[#This Row],[Cur_Amount Debit]],2),"")</f>
        <v/>
      </c>
      <c r="AV1919" s="46" t="str">
        <f>IF(Table1[[#This Row],[Cur_Amount Credit]]&gt;0,ROUND(Table1[[#This Row],[Cur_Amount Credit]],2),"")</f>
        <v/>
      </c>
      <c r="AW1919" s="46" t="str">
        <f>LEFT(Table1[[#This Row],[Cur]],3)</f>
        <v/>
      </c>
      <c r="AX1919" s="59"/>
      <c r="AY1919" s="46"/>
      <c r="AZ1919" s="46" t="str">
        <f>IF(Table1[[#This Row],[Cur]]&lt;&gt;"",IF(Table1[[#This Row],[Cur]]="USD","",ExchangeRate),"")</f>
        <v/>
      </c>
      <c r="BA1919" s="46" t="str">
        <f>IF(Table1[[#This Row],[Grant]]&lt;&gt;"",VLOOKUP(Table1[[#This Row],[Grant]],Grants!B:D,3),"")</f>
        <v/>
      </c>
      <c r="BB1919" s="46" t="str">
        <f>TRIM(Table1[[#This Row],[Vendor ID]])</f>
        <v/>
      </c>
      <c r="BC1919">
        <f>IF(Table1[[#This Row],[Reference Number]]=Q1918,BC1918,BC1918+1)</f>
        <v>2</v>
      </c>
    </row>
    <row r="1920" spans="1:55" ht="11.25" hidden="1" customHeight="1">
      <c r="A1920" s="1"/>
      <c r="B1920" s="88" t="str">
        <f>IF(Table1[[#This Row],[Posting Date]]&lt;&gt;"",IF(Table1[[#This Row],[Reference Number]]=Q1919,B1919+1,1),"")</f>
        <v/>
      </c>
      <c r="C1920" s="61"/>
      <c r="D1920" s="61"/>
      <c r="E1920" s="218"/>
      <c r="F1920" s="143" t="str">
        <f>IFERROR(IF(VLOOKUP(Table1[[#This Row],[Budget Code Description]],Dimentions!$X$6:$AC$132,2,FALSE)="","",VLOOKUP(Table1[[#This Row],[Budget Code Description]],Dimentions!$X$6:$AC$132,2,FALSE)),"")</f>
        <v/>
      </c>
      <c r="G1920" s="143" t="str">
        <f>IFERROR(VLOOKUP(Table1[[#This Row],[Budget Code Description]],Dimentions!$X$6:$AC$132,3,FALSE),"")</f>
        <v/>
      </c>
      <c r="H1920" s="64" t="str">
        <f>IFERROR(VLOOKUP(Table1[[#This Row],[Account]],Dimentions!$S$6:$V$233,2,FALSE),"")</f>
        <v/>
      </c>
      <c r="I1920" s="62">
        <f>_xlfn.NUMBERVALUE(LEFT(Table1[[#This Row],[Account]],1))</f>
        <v>0</v>
      </c>
      <c r="J1920" s="62" t="str">
        <f>IFERROR(VLOOKUP(Table1[[#This Row],[Budget Code Description]],Table6[#All],7,FALSE),"")</f>
        <v/>
      </c>
      <c r="K1920" s="143" t="str">
        <f>IFERROR(VLOOKUP(Table1[[#This Row],[Budget Code Description]],Table6[#All],8,FALSE),"")</f>
        <v/>
      </c>
      <c r="L1920" s="63"/>
      <c r="M1920" s="65" t="str">
        <f>IFERROR(VLOOKUP(Table1[[#This Row],[Staff ID]],Table2[],2,FALSE),"")</f>
        <v/>
      </c>
      <c r="N1920" s="211" t="str">
        <f>IFERROR(IF(VLOOKUP(Table1[[#This Row],[Budget Code Description]],Dimentions!$X$6:$AC$97,4,FALSE)="","",VLOOKUP(Table1[[#This Row],[Budget Code Description]],Dimentions!$X$6:$AC$97,4,FALSE)),"")</f>
        <v/>
      </c>
      <c r="O1920" s="65" t="str">
        <f>IFERROR(VLOOKUP(Table1[[#This Row],[Vendor ID]],Table549[],2,FALSE),"")</f>
        <v/>
      </c>
      <c r="P1920" s="63"/>
      <c r="Q1920" s="143" t="str">
        <f>IF(Table1[[#This Row],[Posting Date]]&lt;&gt;"",$D$9,"")</f>
        <v/>
      </c>
      <c r="R1920" s="159" t="str">
        <f>IF(Table1[[#This Row],[Posting Date]]&lt;&gt;"",$D$10,"")</f>
        <v/>
      </c>
      <c r="S1920" s="66"/>
      <c r="T1920" s="63"/>
      <c r="U1920" s="67"/>
      <c r="V1920" s="67"/>
      <c r="W1920" s="67" t="str">
        <f t="shared" si="30"/>
        <v/>
      </c>
      <c r="X1920" s="161" t="str">
        <f>IF(E1920="","",(IF(Table1[[#This Row],[Cur]]="USD",Table1[[#This Row],[Cur_Amount Debit]],Table1[[#This Row],[Cur_Amount Debit]]/Table1[[#This Row],[Exchange Rate]])))</f>
        <v/>
      </c>
      <c r="Y1920" s="161" t="str">
        <f>IF(E1920="","",(IF(Table1[[#This Row],[Cur]]="USD",Table1[[#This Row],[Cur_Amount Credit]],Table1[[#This Row],[Cur_Amount Credit]]/ExchangeRate)))</f>
        <v/>
      </c>
      <c r="Z1920" s="203" t="str">
        <f>IF(E1920="","",(Table1[[#This Row],[Debit USD]]-Table1[[#This Row],[Credit USD]]))</f>
        <v/>
      </c>
      <c r="AA1920" s="122"/>
      <c r="AB1920" s="1"/>
      <c r="AC1920" s="15"/>
      <c r="AD1920" s="15" t="str">
        <f>IF(AND(OR(Table1[[#This Row],[Account]]="15030",Table1[[#This Row],[Account]]="15035",Table1[[#This Row],[Account]]="20150"),Table1[[#This Row],[Vendor ID]]=""),1,"")</f>
        <v/>
      </c>
      <c r="AE1920" s="15"/>
      <c r="AF1920" s="15"/>
      <c r="AG1920" s="15"/>
      <c r="AH1920" s="46" t="str">
        <f>IF(Table1[[#This Row],[Posting Date]]&lt;&gt;"","GJ-"&amp;CountryID,"")</f>
        <v/>
      </c>
      <c r="AI1920" s="59" t="str">
        <f>IF(Table1[[#This Row],[Posting Date]]&lt;&gt;"",Table1[[#This Row],[Posting Date]],"")</f>
        <v/>
      </c>
      <c r="AJ1920" s="46"/>
      <c r="AK1920" s="46" t="str">
        <f>IF(Table1[[#This Row],[Description]]&lt;&gt;"",Table1[[#This Row],[Description]],"")</f>
        <v/>
      </c>
      <c r="AL1920" s="46" t="str">
        <f>IF(Table1[[#This Row],[Posting Date]]&lt;&gt;"",Table1[[#This Row],[Reference Number]],"")</f>
        <v/>
      </c>
      <c r="AM1920" s="46" t="str">
        <f>TRIM(Table1[[#This Row],[Line '#]])</f>
        <v/>
      </c>
      <c r="AN1920" s="46" t="str">
        <f>TRIM(Table1[[#This Row],[Account]])</f>
        <v/>
      </c>
      <c r="AO1920" s="46" t="str">
        <f>IF(Table1[[#This Row],[Posting Date]]&lt;&gt;"",$D$5,"")</f>
        <v/>
      </c>
      <c r="AP1920" s="46" t="str">
        <f>TRIM(Table1[[#This Row],[Departments-Prgrams]])</f>
        <v/>
      </c>
      <c r="AQ1920" s="46" t="str">
        <f>TRIM(Table1[[#This Row],[Grant]])</f>
        <v/>
      </c>
      <c r="AR1920" s="46" t="str">
        <f>TRIM(Table1[[#This Row],[Staff ID]])</f>
        <v/>
      </c>
      <c r="AS1920" s="46" t="str">
        <f>IF(TRIM(Table1[[#This Row],[Budget Code]])=0,"",TRIM(Table1[[#This Row],[Budget Code]]))</f>
        <v/>
      </c>
      <c r="AT1920" s="46" t="str">
        <f>IF(Table1[[#This Row],[Line Description]]&lt;&gt;"",Table1[[#This Row],[Line Description]],"")</f>
        <v/>
      </c>
      <c r="AU1920" s="46" t="str">
        <f>IF(Table1[[#This Row],[Cur_Amount Debit]]&gt;0,ROUND(Table1[[#This Row],[Cur_Amount Debit]],2),"")</f>
        <v/>
      </c>
      <c r="AV1920" s="46" t="str">
        <f>IF(Table1[[#This Row],[Cur_Amount Credit]]&gt;0,ROUND(Table1[[#This Row],[Cur_Amount Credit]],2),"")</f>
        <v/>
      </c>
      <c r="AW1920" s="46" t="str">
        <f>LEFT(Table1[[#This Row],[Cur]],3)</f>
        <v/>
      </c>
      <c r="AX1920" s="59"/>
      <c r="AY1920" s="46"/>
      <c r="AZ1920" s="46" t="str">
        <f>IF(Table1[[#This Row],[Cur]]&lt;&gt;"",IF(Table1[[#This Row],[Cur]]="USD","",ExchangeRate),"")</f>
        <v/>
      </c>
      <c r="BA1920" s="46" t="str">
        <f>IF(Table1[[#This Row],[Grant]]&lt;&gt;"",VLOOKUP(Table1[[#This Row],[Grant]],Grants!B:D,3),"")</f>
        <v/>
      </c>
      <c r="BB1920" s="46" t="str">
        <f>TRIM(Table1[[#This Row],[Vendor ID]])</f>
        <v/>
      </c>
      <c r="BC1920">
        <f>IF(Table1[[#This Row],[Reference Number]]=Q1919,BC1919,BC1919+1)</f>
        <v>2</v>
      </c>
    </row>
    <row r="1921" spans="1:55" ht="11.25" hidden="1" customHeight="1">
      <c r="A1921" s="1"/>
      <c r="B1921" s="88" t="str">
        <f>IF(Table1[[#This Row],[Posting Date]]&lt;&gt;"",IF(Table1[[#This Row],[Reference Number]]=Q1920,B1920+1,1),"")</f>
        <v/>
      </c>
      <c r="C1921" s="61"/>
      <c r="D1921" s="61"/>
      <c r="E1921" s="218"/>
      <c r="F1921" s="143" t="str">
        <f>IFERROR(IF(VLOOKUP(Table1[[#This Row],[Budget Code Description]],Dimentions!$X$6:$AC$132,2,FALSE)="","",VLOOKUP(Table1[[#This Row],[Budget Code Description]],Dimentions!$X$6:$AC$132,2,FALSE)),"")</f>
        <v/>
      </c>
      <c r="G1921" s="143" t="str">
        <f>IFERROR(VLOOKUP(Table1[[#This Row],[Budget Code Description]],Dimentions!$X$6:$AC$132,3,FALSE),"")</f>
        <v/>
      </c>
      <c r="H1921" s="64" t="str">
        <f>IFERROR(VLOOKUP(Table1[[#This Row],[Account]],Dimentions!$S$6:$V$233,2,FALSE),"")</f>
        <v/>
      </c>
      <c r="I1921" s="62">
        <f>_xlfn.NUMBERVALUE(LEFT(Table1[[#This Row],[Account]],1))</f>
        <v>0</v>
      </c>
      <c r="J1921" s="62" t="str">
        <f>IFERROR(VLOOKUP(Table1[[#This Row],[Budget Code Description]],Table6[#All],7,FALSE),"")</f>
        <v/>
      </c>
      <c r="K1921" s="143" t="str">
        <f>IFERROR(VLOOKUP(Table1[[#This Row],[Budget Code Description]],Table6[#All],8,FALSE),"")</f>
        <v/>
      </c>
      <c r="L1921" s="63"/>
      <c r="M1921" s="65" t="str">
        <f>IFERROR(VLOOKUP(Table1[[#This Row],[Staff ID]],Table2[],2,FALSE),"")</f>
        <v/>
      </c>
      <c r="N1921" s="211" t="str">
        <f>IFERROR(IF(VLOOKUP(Table1[[#This Row],[Budget Code Description]],Dimentions!$X$6:$AC$97,4,FALSE)="","",VLOOKUP(Table1[[#This Row],[Budget Code Description]],Dimentions!$X$6:$AC$97,4,FALSE)),"")</f>
        <v/>
      </c>
      <c r="O1921" s="65" t="str">
        <f>IFERROR(VLOOKUP(Table1[[#This Row],[Vendor ID]],Table549[],2,FALSE),"")</f>
        <v/>
      </c>
      <c r="P1921" s="63"/>
      <c r="Q1921" s="143" t="str">
        <f>IF(Table1[[#This Row],[Posting Date]]&lt;&gt;"",$D$9,"")</f>
        <v/>
      </c>
      <c r="R1921" s="159" t="str">
        <f>IF(Table1[[#This Row],[Posting Date]]&lt;&gt;"",$D$10,"")</f>
        <v/>
      </c>
      <c r="S1921" s="66"/>
      <c r="T1921" s="63"/>
      <c r="U1921" s="67"/>
      <c r="V1921" s="67"/>
      <c r="W1921" s="67" t="str">
        <f t="shared" si="30"/>
        <v/>
      </c>
      <c r="X1921" s="161" t="str">
        <f>IF(E1921="","",(IF(Table1[[#This Row],[Cur]]="USD",Table1[[#This Row],[Cur_Amount Debit]],Table1[[#This Row],[Cur_Amount Debit]]/Table1[[#This Row],[Exchange Rate]])))</f>
        <v/>
      </c>
      <c r="Y1921" s="161" t="str">
        <f>IF(E1921="","",(IF(Table1[[#This Row],[Cur]]="USD",Table1[[#This Row],[Cur_Amount Credit]],Table1[[#This Row],[Cur_Amount Credit]]/ExchangeRate)))</f>
        <v/>
      </c>
      <c r="Z1921" s="203" t="str">
        <f>IF(E1921="","",(Table1[[#This Row],[Debit USD]]-Table1[[#This Row],[Credit USD]]))</f>
        <v/>
      </c>
      <c r="AA1921" s="122"/>
      <c r="AB1921" s="1"/>
      <c r="AC1921" s="15"/>
      <c r="AD1921" s="15" t="str">
        <f>IF(AND(OR(Table1[[#This Row],[Account]]="15030",Table1[[#This Row],[Account]]="15035",Table1[[#This Row],[Account]]="20150"),Table1[[#This Row],[Vendor ID]]=""),1,"")</f>
        <v/>
      </c>
      <c r="AE1921" s="15"/>
      <c r="AF1921" s="15"/>
      <c r="AG1921" s="15"/>
      <c r="AH1921" s="46" t="str">
        <f>IF(Table1[[#This Row],[Posting Date]]&lt;&gt;"","GJ-"&amp;CountryID,"")</f>
        <v/>
      </c>
      <c r="AI1921" s="59" t="str">
        <f>IF(Table1[[#This Row],[Posting Date]]&lt;&gt;"",Table1[[#This Row],[Posting Date]],"")</f>
        <v/>
      </c>
      <c r="AJ1921" s="46"/>
      <c r="AK1921" s="46" t="str">
        <f>IF(Table1[[#This Row],[Description]]&lt;&gt;"",Table1[[#This Row],[Description]],"")</f>
        <v/>
      </c>
      <c r="AL1921" s="46" t="str">
        <f>IF(Table1[[#This Row],[Posting Date]]&lt;&gt;"",Table1[[#This Row],[Reference Number]],"")</f>
        <v/>
      </c>
      <c r="AM1921" s="46" t="str">
        <f>TRIM(Table1[[#This Row],[Line '#]])</f>
        <v/>
      </c>
      <c r="AN1921" s="46" t="str">
        <f>TRIM(Table1[[#This Row],[Account]])</f>
        <v/>
      </c>
      <c r="AO1921" s="46" t="str">
        <f>IF(Table1[[#This Row],[Posting Date]]&lt;&gt;"",$D$5,"")</f>
        <v/>
      </c>
      <c r="AP1921" s="46" t="str">
        <f>TRIM(Table1[[#This Row],[Departments-Prgrams]])</f>
        <v/>
      </c>
      <c r="AQ1921" s="46" t="str">
        <f>TRIM(Table1[[#This Row],[Grant]])</f>
        <v/>
      </c>
      <c r="AR1921" s="46" t="str">
        <f>TRIM(Table1[[#This Row],[Staff ID]])</f>
        <v/>
      </c>
      <c r="AS1921" s="46" t="str">
        <f>IF(TRIM(Table1[[#This Row],[Budget Code]])=0,"",TRIM(Table1[[#This Row],[Budget Code]]))</f>
        <v/>
      </c>
      <c r="AT1921" s="46" t="str">
        <f>IF(Table1[[#This Row],[Line Description]]&lt;&gt;"",Table1[[#This Row],[Line Description]],"")</f>
        <v/>
      </c>
      <c r="AU1921" s="46" t="str">
        <f>IF(Table1[[#This Row],[Cur_Amount Debit]]&gt;0,ROUND(Table1[[#This Row],[Cur_Amount Debit]],2),"")</f>
        <v/>
      </c>
      <c r="AV1921" s="46" t="str">
        <f>IF(Table1[[#This Row],[Cur_Amount Credit]]&gt;0,ROUND(Table1[[#This Row],[Cur_Amount Credit]],2),"")</f>
        <v/>
      </c>
      <c r="AW1921" s="46" t="str">
        <f>LEFT(Table1[[#This Row],[Cur]],3)</f>
        <v/>
      </c>
      <c r="AX1921" s="59"/>
      <c r="AY1921" s="46"/>
      <c r="AZ1921" s="46" t="str">
        <f>IF(Table1[[#This Row],[Cur]]&lt;&gt;"",IF(Table1[[#This Row],[Cur]]="USD","",ExchangeRate),"")</f>
        <v/>
      </c>
      <c r="BA1921" s="46" t="str">
        <f>IF(Table1[[#This Row],[Grant]]&lt;&gt;"",VLOOKUP(Table1[[#This Row],[Grant]],Grants!B:D,3),"")</f>
        <v/>
      </c>
      <c r="BB1921" s="46" t="str">
        <f>TRIM(Table1[[#This Row],[Vendor ID]])</f>
        <v/>
      </c>
      <c r="BC1921">
        <f>IF(Table1[[#This Row],[Reference Number]]=Q1920,BC1920,BC1920+1)</f>
        <v>2</v>
      </c>
    </row>
    <row r="1922" spans="1:55" ht="11.25" hidden="1" customHeight="1">
      <c r="A1922" s="1"/>
      <c r="B1922" s="88" t="str">
        <f>IF(Table1[[#This Row],[Posting Date]]&lt;&gt;"",IF(Table1[[#This Row],[Reference Number]]=Q1921,B1921+1,1),"")</f>
        <v/>
      </c>
      <c r="C1922" s="61"/>
      <c r="D1922" s="61"/>
      <c r="E1922" s="218"/>
      <c r="F1922" s="143" t="str">
        <f>IFERROR(IF(VLOOKUP(Table1[[#This Row],[Budget Code Description]],Dimentions!$X$6:$AC$132,2,FALSE)="","",VLOOKUP(Table1[[#This Row],[Budget Code Description]],Dimentions!$X$6:$AC$132,2,FALSE)),"")</f>
        <v/>
      </c>
      <c r="G1922" s="143" t="str">
        <f>IFERROR(VLOOKUP(Table1[[#This Row],[Budget Code Description]],Dimentions!$X$6:$AC$132,3,FALSE),"")</f>
        <v/>
      </c>
      <c r="H1922" s="64" t="str">
        <f>IFERROR(VLOOKUP(Table1[[#This Row],[Account]],Dimentions!$S$6:$V$233,2,FALSE),"")</f>
        <v/>
      </c>
      <c r="I1922" s="62">
        <f>_xlfn.NUMBERVALUE(LEFT(Table1[[#This Row],[Account]],1))</f>
        <v>0</v>
      </c>
      <c r="J1922" s="62" t="str">
        <f>IFERROR(VLOOKUP(Table1[[#This Row],[Budget Code Description]],Table6[#All],7,FALSE),"")</f>
        <v/>
      </c>
      <c r="K1922" s="143" t="str">
        <f>IFERROR(VLOOKUP(Table1[[#This Row],[Budget Code Description]],Table6[#All],8,FALSE),"")</f>
        <v/>
      </c>
      <c r="L1922" s="63"/>
      <c r="M1922" s="65" t="str">
        <f>IFERROR(VLOOKUP(Table1[[#This Row],[Staff ID]],Table2[],2,FALSE),"")</f>
        <v/>
      </c>
      <c r="N1922" s="211" t="str">
        <f>IFERROR(IF(VLOOKUP(Table1[[#This Row],[Budget Code Description]],Dimentions!$X$6:$AC$97,4,FALSE)="","",VLOOKUP(Table1[[#This Row],[Budget Code Description]],Dimentions!$X$6:$AC$97,4,FALSE)),"")</f>
        <v/>
      </c>
      <c r="O1922" s="65" t="str">
        <f>IFERROR(VLOOKUP(Table1[[#This Row],[Vendor ID]],Table549[],2,FALSE),"")</f>
        <v/>
      </c>
      <c r="P1922" s="63"/>
      <c r="Q1922" s="143" t="str">
        <f>IF(Table1[[#This Row],[Posting Date]]&lt;&gt;"",$D$9,"")</f>
        <v/>
      </c>
      <c r="R1922" s="159" t="str">
        <f>IF(Table1[[#This Row],[Posting Date]]&lt;&gt;"",$D$10,"")</f>
        <v/>
      </c>
      <c r="S1922" s="66"/>
      <c r="T1922" s="63"/>
      <c r="U1922" s="67"/>
      <c r="V1922" s="67"/>
      <c r="W1922" s="67" t="str">
        <f t="shared" si="30"/>
        <v/>
      </c>
      <c r="X1922" s="161" t="str">
        <f>IF(E1922="","",(IF(Table1[[#This Row],[Cur]]="USD",Table1[[#This Row],[Cur_Amount Debit]],Table1[[#This Row],[Cur_Amount Debit]]/Table1[[#This Row],[Exchange Rate]])))</f>
        <v/>
      </c>
      <c r="Y1922" s="161" t="str">
        <f>IF(E1922="","",(IF(Table1[[#This Row],[Cur]]="USD",Table1[[#This Row],[Cur_Amount Credit]],Table1[[#This Row],[Cur_Amount Credit]]/ExchangeRate)))</f>
        <v/>
      </c>
      <c r="Z1922" s="203" t="str">
        <f>IF(E1922="","",(Table1[[#This Row],[Debit USD]]-Table1[[#This Row],[Credit USD]]))</f>
        <v/>
      </c>
      <c r="AA1922" s="122"/>
      <c r="AB1922" s="1"/>
      <c r="AC1922" s="15"/>
      <c r="AD1922" s="15" t="str">
        <f>IF(AND(OR(Table1[[#This Row],[Account]]="15030",Table1[[#This Row],[Account]]="15035",Table1[[#This Row],[Account]]="20150"),Table1[[#This Row],[Vendor ID]]=""),1,"")</f>
        <v/>
      </c>
      <c r="AE1922" s="15"/>
      <c r="AF1922" s="15"/>
      <c r="AG1922" s="15"/>
      <c r="AH1922" s="46" t="str">
        <f>IF(Table1[[#This Row],[Posting Date]]&lt;&gt;"","GJ-"&amp;CountryID,"")</f>
        <v/>
      </c>
      <c r="AI1922" s="59" t="str">
        <f>IF(Table1[[#This Row],[Posting Date]]&lt;&gt;"",Table1[[#This Row],[Posting Date]],"")</f>
        <v/>
      </c>
      <c r="AJ1922" s="46"/>
      <c r="AK1922" s="46" t="str">
        <f>IF(Table1[[#This Row],[Description]]&lt;&gt;"",Table1[[#This Row],[Description]],"")</f>
        <v/>
      </c>
      <c r="AL1922" s="46" t="str">
        <f>IF(Table1[[#This Row],[Posting Date]]&lt;&gt;"",Table1[[#This Row],[Reference Number]],"")</f>
        <v/>
      </c>
      <c r="AM1922" s="46" t="str">
        <f>TRIM(Table1[[#This Row],[Line '#]])</f>
        <v/>
      </c>
      <c r="AN1922" s="46" t="str">
        <f>TRIM(Table1[[#This Row],[Account]])</f>
        <v/>
      </c>
      <c r="AO1922" s="46" t="str">
        <f>IF(Table1[[#This Row],[Posting Date]]&lt;&gt;"",$D$5,"")</f>
        <v/>
      </c>
      <c r="AP1922" s="46" t="str">
        <f>TRIM(Table1[[#This Row],[Departments-Prgrams]])</f>
        <v/>
      </c>
      <c r="AQ1922" s="46" t="str">
        <f>TRIM(Table1[[#This Row],[Grant]])</f>
        <v/>
      </c>
      <c r="AR1922" s="46" t="str">
        <f>TRIM(Table1[[#This Row],[Staff ID]])</f>
        <v/>
      </c>
      <c r="AS1922" s="46" t="str">
        <f>IF(TRIM(Table1[[#This Row],[Budget Code]])=0,"",TRIM(Table1[[#This Row],[Budget Code]]))</f>
        <v/>
      </c>
      <c r="AT1922" s="46" t="str">
        <f>IF(Table1[[#This Row],[Line Description]]&lt;&gt;"",Table1[[#This Row],[Line Description]],"")</f>
        <v/>
      </c>
      <c r="AU1922" s="46" t="str">
        <f>IF(Table1[[#This Row],[Cur_Amount Debit]]&gt;0,ROUND(Table1[[#This Row],[Cur_Amount Debit]],2),"")</f>
        <v/>
      </c>
      <c r="AV1922" s="46" t="str">
        <f>IF(Table1[[#This Row],[Cur_Amount Credit]]&gt;0,ROUND(Table1[[#This Row],[Cur_Amount Credit]],2),"")</f>
        <v/>
      </c>
      <c r="AW1922" s="46" t="str">
        <f>LEFT(Table1[[#This Row],[Cur]],3)</f>
        <v/>
      </c>
      <c r="AX1922" s="59"/>
      <c r="AY1922" s="46"/>
      <c r="AZ1922" s="46" t="str">
        <f>IF(Table1[[#This Row],[Cur]]&lt;&gt;"",IF(Table1[[#This Row],[Cur]]="USD","",ExchangeRate),"")</f>
        <v/>
      </c>
      <c r="BA1922" s="46" t="str">
        <f>IF(Table1[[#This Row],[Grant]]&lt;&gt;"",VLOOKUP(Table1[[#This Row],[Grant]],Grants!B:D,3),"")</f>
        <v/>
      </c>
      <c r="BB1922" s="46" t="str">
        <f>TRIM(Table1[[#This Row],[Vendor ID]])</f>
        <v/>
      </c>
      <c r="BC1922">
        <f>IF(Table1[[#This Row],[Reference Number]]=Q1921,BC1921,BC1921+1)</f>
        <v>2</v>
      </c>
    </row>
    <row r="1923" spans="1:55" ht="11.25" hidden="1" customHeight="1">
      <c r="A1923" s="1"/>
      <c r="B1923" s="88" t="str">
        <f>IF(Table1[[#This Row],[Posting Date]]&lt;&gt;"",IF(Table1[[#This Row],[Reference Number]]=Q1922,B1922+1,1),"")</f>
        <v/>
      </c>
      <c r="C1923" s="61"/>
      <c r="D1923" s="61"/>
      <c r="E1923" s="218"/>
      <c r="F1923" s="143" t="str">
        <f>IFERROR(IF(VLOOKUP(Table1[[#This Row],[Budget Code Description]],Dimentions!$X$6:$AC$132,2,FALSE)="","",VLOOKUP(Table1[[#This Row],[Budget Code Description]],Dimentions!$X$6:$AC$132,2,FALSE)),"")</f>
        <v/>
      </c>
      <c r="G1923" s="143" t="str">
        <f>IFERROR(VLOOKUP(Table1[[#This Row],[Budget Code Description]],Dimentions!$X$6:$AC$132,3,FALSE),"")</f>
        <v/>
      </c>
      <c r="H1923" s="64" t="str">
        <f>IFERROR(VLOOKUP(Table1[[#This Row],[Account]],Dimentions!$S$6:$V$233,2,FALSE),"")</f>
        <v/>
      </c>
      <c r="I1923" s="62">
        <f>_xlfn.NUMBERVALUE(LEFT(Table1[[#This Row],[Account]],1))</f>
        <v>0</v>
      </c>
      <c r="J1923" s="62" t="str">
        <f>IFERROR(VLOOKUP(Table1[[#This Row],[Budget Code Description]],Table6[#All],7,FALSE),"")</f>
        <v/>
      </c>
      <c r="K1923" s="143" t="str">
        <f>IFERROR(VLOOKUP(Table1[[#This Row],[Budget Code Description]],Table6[#All],8,FALSE),"")</f>
        <v/>
      </c>
      <c r="L1923" s="63"/>
      <c r="M1923" s="65" t="str">
        <f>IFERROR(VLOOKUP(Table1[[#This Row],[Staff ID]],Table2[],2,FALSE),"")</f>
        <v/>
      </c>
      <c r="N1923" s="211" t="str">
        <f>IFERROR(IF(VLOOKUP(Table1[[#This Row],[Budget Code Description]],Dimentions!$X$6:$AC$97,4,FALSE)="","",VLOOKUP(Table1[[#This Row],[Budget Code Description]],Dimentions!$X$6:$AC$97,4,FALSE)),"")</f>
        <v/>
      </c>
      <c r="O1923" s="65" t="str">
        <f>IFERROR(VLOOKUP(Table1[[#This Row],[Vendor ID]],Table549[],2,FALSE),"")</f>
        <v/>
      </c>
      <c r="P1923" s="63"/>
      <c r="Q1923" s="143" t="str">
        <f>IF(Table1[[#This Row],[Posting Date]]&lt;&gt;"",$D$9,"")</f>
        <v/>
      </c>
      <c r="R1923" s="159" t="str">
        <f>IF(Table1[[#This Row],[Posting Date]]&lt;&gt;"",$D$10,"")</f>
        <v/>
      </c>
      <c r="S1923" s="66"/>
      <c r="T1923" s="63"/>
      <c r="U1923" s="67"/>
      <c r="V1923" s="67"/>
      <c r="W1923" s="67" t="str">
        <f t="shared" si="30"/>
        <v/>
      </c>
      <c r="X1923" s="161" t="str">
        <f>IF(E1923="","",(IF(Table1[[#This Row],[Cur]]="USD",Table1[[#This Row],[Cur_Amount Debit]],Table1[[#This Row],[Cur_Amount Debit]]/Table1[[#This Row],[Exchange Rate]])))</f>
        <v/>
      </c>
      <c r="Y1923" s="161" t="str">
        <f>IF(E1923="","",(IF(Table1[[#This Row],[Cur]]="USD",Table1[[#This Row],[Cur_Amount Credit]],Table1[[#This Row],[Cur_Amount Credit]]/ExchangeRate)))</f>
        <v/>
      </c>
      <c r="Z1923" s="203" t="str">
        <f>IF(E1923="","",(Table1[[#This Row],[Debit USD]]-Table1[[#This Row],[Credit USD]]))</f>
        <v/>
      </c>
      <c r="AA1923" s="122"/>
      <c r="AB1923" s="1"/>
      <c r="AC1923" s="15"/>
      <c r="AD1923" s="15" t="str">
        <f>IF(AND(OR(Table1[[#This Row],[Account]]="15030",Table1[[#This Row],[Account]]="15035",Table1[[#This Row],[Account]]="20150"),Table1[[#This Row],[Vendor ID]]=""),1,"")</f>
        <v/>
      </c>
      <c r="AE1923" s="15"/>
      <c r="AF1923" s="15"/>
      <c r="AG1923" s="15"/>
      <c r="AH1923" s="46" t="str">
        <f>IF(Table1[[#This Row],[Posting Date]]&lt;&gt;"","GJ-"&amp;CountryID,"")</f>
        <v/>
      </c>
      <c r="AI1923" s="59" t="str">
        <f>IF(Table1[[#This Row],[Posting Date]]&lt;&gt;"",Table1[[#This Row],[Posting Date]],"")</f>
        <v/>
      </c>
      <c r="AJ1923" s="46"/>
      <c r="AK1923" s="46" t="str">
        <f>IF(Table1[[#This Row],[Description]]&lt;&gt;"",Table1[[#This Row],[Description]],"")</f>
        <v/>
      </c>
      <c r="AL1923" s="46" t="str">
        <f>IF(Table1[[#This Row],[Posting Date]]&lt;&gt;"",Table1[[#This Row],[Reference Number]],"")</f>
        <v/>
      </c>
      <c r="AM1923" s="46" t="str">
        <f>TRIM(Table1[[#This Row],[Line '#]])</f>
        <v/>
      </c>
      <c r="AN1923" s="46" t="str">
        <f>TRIM(Table1[[#This Row],[Account]])</f>
        <v/>
      </c>
      <c r="AO1923" s="46" t="str">
        <f>IF(Table1[[#This Row],[Posting Date]]&lt;&gt;"",$D$5,"")</f>
        <v/>
      </c>
      <c r="AP1923" s="46" t="str">
        <f>TRIM(Table1[[#This Row],[Departments-Prgrams]])</f>
        <v/>
      </c>
      <c r="AQ1923" s="46" t="str">
        <f>TRIM(Table1[[#This Row],[Grant]])</f>
        <v/>
      </c>
      <c r="AR1923" s="46" t="str">
        <f>TRIM(Table1[[#This Row],[Staff ID]])</f>
        <v/>
      </c>
      <c r="AS1923" s="46" t="str">
        <f>IF(TRIM(Table1[[#This Row],[Budget Code]])=0,"",TRIM(Table1[[#This Row],[Budget Code]]))</f>
        <v/>
      </c>
      <c r="AT1923" s="46" t="str">
        <f>IF(Table1[[#This Row],[Line Description]]&lt;&gt;"",Table1[[#This Row],[Line Description]],"")</f>
        <v/>
      </c>
      <c r="AU1923" s="46" t="str">
        <f>IF(Table1[[#This Row],[Cur_Amount Debit]]&gt;0,ROUND(Table1[[#This Row],[Cur_Amount Debit]],2),"")</f>
        <v/>
      </c>
      <c r="AV1923" s="46" t="str">
        <f>IF(Table1[[#This Row],[Cur_Amount Credit]]&gt;0,ROUND(Table1[[#This Row],[Cur_Amount Credit]],2),"")</f>
        <v/>
      </c>
      <c r="AW1923" s="46" t="str">
        <f>LEFT(Table1[[#This Row],[Cur]],3)</f>
        <v/>
      </c>
      <c r="AX1923" s="59"/>
      <c r="AY1923" s="46"/>
      <c r="AZ1923" s="46" t="str">
        <f>IF(Table1[[#This Row],[Cur]]&lt;&gt;"",IF(Table1[[#This Row],[Cur]]="USD","",ExchangeRate),"")</f>
        <v/>
      </c>
      <c r="BA1923" s="46" t="str">
        <f>IF(Table1[[#This Row],[Grant]]&lt;&gt;"",VLOOKUP(Table1[[#This Row],[Grant]],Grants!B:D,3),"")</f>
        <v/>
      </c>
      <c r="BB1923" s="46" t="str">
        <f>TRIM(Table1[[#This Row],[Vendor ID]])</f>
        <v/>
      </c>
      <c r="BC1923">
        <f>IF(Table1[[#This Row],[Reference Number]]=Q1922,BC1922,BC1922+1)</f>
        <v>2</v>
      </c>
    </row>
    <row r="1924" spans="1:55" ht="11.25" hidden="1" customHeight="1">
      <c r="A1924" s="1"/>
      <c r="B1924" s="88" t="str">
        <f>IF(Table1[[#This Row],[Posting Date]]&lt;&gt;"",IF(Table1[[#This Row],[Reference Number]]=Q1923,B1923+1,1),"")</f>
        <v/>
      </c>
      <c r="C1924" s="61"/>
      <c r="D1924" s="61"/>
      <c r="E1924" s="218"/>
      <c r="F1924" s="143" t="str">
        <f>IFERROR(IF(VLOOKUP(Table1[[#This Row],[Budget Code Description]],Dimentions!$X$6:$AC$132,2,FALSE)="","",VLOOKUP(Table1[[#This Row],[Budget Code Description]],Dimentions!$X$6:$AC$132,2,FALSE)),"")</f>
        <v/>
      </c>
      <c r="G1924" s="143" t="str">
        <f>IFERROR(VLOOKUP(Table1[[#This Row],[Budget Code Description]],Dimentions!$X$6:$AC$132,3,FALSE),"")</f>
        <v/>
      </c>
      <c r="H1924" s="64" t="str">
        <f>IFERROR(VLOOKUP(Table1[[#This Row],[Account]],Dimentions!$S$6:$V$233,2,FALSE),"")</f>
        <v/>
      </c>
      <c r="I1924" s="62">
        <f>_xlfn.NUMBERVALUE(LEFT(Table1[[#This Row],[Account]],1))</f>
        <v>0</v>
      </c>
      <c r="J1924" s="62" t="str">
        <f>IFERROR(VLOOKUP(Table1[[#This Row],[Budget Code Description]],Table6[#All],7,FALSE),"")</f>
        <v/>
      </c>
      <c r="K1924" s="143" t="str">
        <f>IFERROR(VLOOKUP(Table1[[#This Row],[Budget Code Description]],Table6[#All],8,FALSE),"")</f>
        <v/>
      </c>
      <c r="L1924" s="63"/>
      <c r="M1924" s="65" t="str">
        <f>IFERROR(VLOOKUP(Table1[[#This Row],[Staff ID]],Table2[],2,FALSE),"")</f>
        <v/>
      </c>
      <c r="N1924" s="211" t="str">
        <f>IFERROR(IF(VLOOKUP(Table1[[#This Row],[Budget Code Description]],Dimentions!$X$6:$AC$97,4,FALSE)="","",VLOOKUP(Table1[[#This Row],[Budget Code Description]],Dimentions!$X$6:$AC$97,4,FALSE)),"")</f>
        <v/>
      </c>
      <c r="O1924" s="65" t="str">
        <f>IFERROR(VLOOKUP(Table1[[#This Row],[Vendor ID]],Table549[],2,FALSE),"")</f>
        <v/>
      </c>
      <c r="P1924" s="63"/>
      <c r="Q1924" s="143" t="str">
        <f>IF(Table1[[#This Row],[Posting Date]]&lt;&gt;"",$D$9,"")</f>
        <v/>
      </c>
      <c r="R1924" s="159" t="str">
        <f>IF(Table1[[#This Row],[Posting Date]]&lt;&gt;"",$D$10,"")</f>
        <v/>
      </c>
      <c r="S1924" s="66"/>
      <c r="T1924" s="63"/>
      <c r="U1924" s="67"/>
      <c r="V1924" s="67"/>
      <c r="W1924" s="67" t="str">
        <f t="shared" si="30"/>
        <v/>
      </c>
      <c r="X1924" s="161" t="str">
        <f>IF(E1924="","",(IF(Table1[[#This Row],[Cur]]="USD",Table1[[#This Row],[Cur_Amount Debit]],Table1[[#This Row],[Cur_Amount Debit]]/Table1[[#This Row],[Exchange Rate]])))</f>
        <v/>
      </c>
      <c r="Y1924" s="161" t="str">
        <f>IF(E1924="","",(IF(Table1[[#This Row],[Cur]]="USD",Table1[[#This Row],[Cur_Amount Credit]],Table1[[#This Row],[Cur_Amount Credit]]/ExchangeRate)))</f>
        <v/>
      </c>
      <c r="Z1924" s="203" t="str">
        <f>IF(E1924="","",(Table1[[#This Row],[Debit USD]]-Table1[[#This Row],[Credit USD]]))</f>
        <v/>
      </c>
      <c r="AA1924" s="122"/>
      <c r="AB1924" s="1"/>
      <c r="AC1924" s="15"/>
      <c r="AD1924" s="15" t="str">
        <f>IF(AND(OR(Table1[[#This Row],[Account]]="15030",Table1[[#This Row],[Account]]="15035",Table1[[#This Row],[Account]]="20150"),Table1[[#This Row],[Vendor ID]]=""),1,"")</f>
        <v/>
      </c>
      <c r="AE1924" s="15"/>
      <c r="AF1924" s="15"/>
      <c r="AG1924" s="15"/>
      <c r="AH1924" s="46" t="str">
        <f>IF(Table1[[#This Row],[Posting Date]]&lt;&gt;"","GJ-"&amp;CountryID,"")</f>
        <v/>
      </c>
      <c r="AI1924" s="59" t="str">
        <f>IF(Table1[[#This Row],[Posting Date]]&lt;&gt;"",Table1[[#This Row],[Posting Date]],"")</f>
        <v/>
      </c>
      <c r="AJ1924" s="46"/>
      <c r="AK1924" s="46" t="str">
        <f>IF(Table1[[#This Row],[Description]]&lt;&gt;"",Table1[[#This Row],[Description]],"")</f>
        <v/>
      </c>
      <c r="AL1924" s="46" t="str">
        <f>IF(Table1[[#This Row],[Posting Date]]&lt;&gt;"",Table1[[#This Row],[Reference Number]],"")</f>
        <v/>
      </c>
      <c r="AM1924" s="46" t="str">
        <f>TRIM(Table1[[#This Row],[Line '#]])</f>
        <v/>
      </c>
      <c r="AN1924" s="46" t="str">
        <f>TRIM(Table1[[#This Row],[Account]])</f>
        <v/>
      </c>
      <c r="AO1924" s="46" t="str">
        <f>IF(Table1[[#This Row],[Posting Date]]&lt;&gt;"",$D$5,"")</f>
        <v/>
      </c>
      <c r="AP1924" s="46" t="str">
        <f>TRIM(Table1[[#This Row],[Departments-Prgrams]])</f>
        <v/>
      </c>
      <c r="AQ1924" s="46" t="str">
        <f>TRIM(Table1[[#This Row],[Grant]])</f>
        <v/>
      </c>
      <c r="AR1924" s="46" t="str">
        <f>TRIM(Table1[[#This Row],[Staff ID]])</f>
        <v/>
      </c>
      <c r="AS1924" s="46" t="str">
        <f>IF(TRIM(Table1[[#This Row],[Budget Code]])=0,"",TRIM(Table1[[#This Row],[Budget Code]]))</f>
        <v/>
      </c>
      <c r="AT1924" s="46" t="str">
        <f>IF(Table1[[#This Row],[Line Description]]&lt;&gt;"",Table1[[#This Row],[Line Description]],"")</f>
        <v/>
      </c>
      <c r="AU1924" s="46" t="str">
        <f>IF(Table1[[#This Row],[Cur_Amount Debit]]&gt;0,ROUND(Table1[[#This Row],[Cur_Amount Debit]],2),"")</f>
        <v/>
      </c>
      <c r="AV1924" s="46" t="str">
        <f>IF(Table1[[#This Row],[Cur_Amount Credit]]&gt;0,ROUND(Table1[[#This Row],[Cur_Amount Credit]],2),"")</f>
        <v/>
      </c>
      <c r="AW1924" s="46" t="str">
        <f>LEFT(Table1[[#This Row],[Cur]],3)</f>
        <v/>
      </c>
      <c r="AX1924" s="59"/>
      <c r="AY1924" s="46"/>
      <c r="AZ1924" s="46" t="str">
        <f>IF(Table1[[#This Row],[Cur]]&lt;&gt;"",IF(Table1[[#This Row],[Cur]]="USD","",ExchangeRate),"")</f>
        <v/>
      </c>
      <c r="BA1924" s="46" t="str">
        <f>IF(Table1[[#This Row],[Grant]]&lt;&gt;"",VLOOKUP(Table1[[#This Row],[Grant]],Grants!B:D,3),"")</f>
        <v/>
      </c>
      <c r="BB1924" s="46" t="str">
        <f>TRIM(Table1[[#This Row],[Vendor ID]])</f>
        <v/>
      </c>
      <c r="BC1924">
        <f>IF(Table1[[#This Row],[Reference Number]]=Q1923,BC1923,BC1923+1)</f>
        <v>2</v>
      </c>
    </row>
    <row r="1925" spans="1:55" ht="11.25" hidden="1" customHeight="1">
      <c r="A1925" s="1"/>
      <c r="B1925" s="88" t="str">
        <f>IF(Table1[[#This Row],[Posting Date]]&lt;&gt;"",IF(Table1[[#This Row],[Reference Number]]=Q1924,B1924+1,1),"")</f>
        <v/>
      </c>
      <c r="C1925" s="61"/>
      <c r="D1925" s="61"/>
      <c r="E1925" s="218"/>
      <c r="F1925" s="143" t="str">
        <f>IFERROR(IF(VLOOKUP(Table1[[#This Row],[Budget Code Description]],Dimentions!$X$6:$AC$132,2,FALSE)="","",VLOOKUP(Table1[[#This Row],[Budget Code Description]],Dimentions!$X$6:$AC$132,2,FALSE)),"")</f>
        <v/>
      </c>
      <c r="G1925" s="143" t="str">
        <f>IFERROR(VLOOKUP(Table1[[#This Row],[Budget Code Description]],Dimentions!$X$6:$AC$132,3,FALSE),"")</f>
        <v/>
      </c>
      <c r="H1925" s="64" t="str">
        <f>IFERROR(VLOOKUP(Table1[[#This Row],[Account]],Dimentions!$S$6:$V$233,2,FALSE),"")</f>
        <v/>
      </c>
      <c r="I1925" s="62">
        <f>_xlfn.NUMBERVALUE(LEFT(Table1[[#This Row],[Account]],1))</f>
        <v>0</v>
      </c>
      <c r="J1925" s="62" t="str">
        <f>IFERROR(VLOOKUP(Table1[[#This Row],[Budget Code Description]],Table6[#All],7,FALSE),"")</f>
        <v/>
      </c>
      <c r="K1925" s="143" t="str">
        <f>IFERROR(VLOOKUP(Table1[[#This Row],[Budget Code Description]],Table6[#All],8,FALSE),"")</f>
        <v/>
      </c>
      <c r="L1925" s="63"/>
      <c r="M1925" s="65" t="str">
        <f>IFERROR(VLOOKUP(Table1[[#This Row],[Staff ID]],Table2[],2,FALSE),"")</f>
        <v/>
      </c>
      <c r="N1925" s="211" t="str">
        <f>IFERROR(IF(VLOOKUP(Table1[[#This Row],[Budget Code Description]],Dimentions!$X$6:$AC$97,4,FALSE)="","",VLOOKUP(Table1[[#This Row],[Budget Code Description]],Dimentions!$X$6:$AC$97,4,FALSE)),"")</f>
        <v/>
      </c>
      <c r="O1925" s="65" t="str">
        <f>IFERROR(VLOOKUP(Table1[[#This Row],[Vendor ID]],Table549[],2,FALSE),"")</f>
        <v/>
      </c>
      <c r="P1925" s="63"/>
      <c r="Q1925" s="143" t="str">
        <f>IF(Table1[[#This Row],[Posting Date]]&lt;&gt;"",$D$9,"")</f>
        <v/>
      </c>
      <c r="R1925" s="159" t="str">
        <f>IF(Table1[[#This Row],[Posting Date]]&lt;&gt;"",$D$10,"")</f>
        <v/>
      </c>
      <c r="S1925" s="66"/>
      <c r="T1925" s="63"/>
      <c r="U1925" s="67"/>
      <c r="V1925" s="67"/>
      <c r="W1925" s="67" t="str">
        <f t="shared" si="30"/>
        <v/>
      </c>
      <c r="X1925" s="161" t="str">
        <f>IF(E1925="","",(IF(Table1[[#This Row],[Cur]]="USD",Table1[[#This Row],[Cur_Amount Debit]],Table1[[#This Row],[Cur_Amount Debit]]/Table1[[#This Row],[Exchange Rate]])))</f>
        <v/>
      </c>
      <c r="Y1925" s="161" t="str">
        <f>IF(E1925="","",(IF(Table1[[#This Row],[Cur]]="USD",Table1[[#This Row],[Cur_Amount Credit]],Table1[[#This Row],[Cur_Amount Credit]]/ExchangeRate)))</f>
        <v/>
      </c>
      <c r="Z1925" s="203" t="str">
        <f>IF(E1925="","",(Table1[[#This Row],[Debit USD]]-Table1[[#This Row],[Credit USD]]))</f>
        <v/>
      </c>
      <c r="AA1925" s="122"/>
      <c r="AB1925" s="1"/>
      <c r="AC1925" s="15"/>
      <c r="AD1925" s="15" t="str">
        <f>IF(AND(OR(Table1[[#This Row],[Account]]="15030",Table1[[#This Row],[Account]]="15035",Table1[[#This Row],[Account]]="20150"),Table1[[#This Row],[Vendor ID]]=""),1,"")</f>
        <v/>
      </c>
      <c r="AE1925" s="15"/>
      <c r="AF1925" s="15"/>
      <c r="AG1925" s="15"/>
      <c r="AH1925" s="46" t="str">
        <f>IF(Table1[[#This Row],[Posting Date]]&lt;&gt;"","GJ-"&amp;CountryID,"")</f>
        <v/>
      </c>
      <c r="AI1925" s="59" t="str">
        <f>IF(Table1[[#This Row],[Posting Date]]&lt;&gt;"",Table1[[#This Row],[Posting Date]],"")</f>
        <v/>
      </c>
      <c r="AJ1925" s="46"/>
      <c r="AK1925" s="46" t="str">
        <f>IF(Table1[[#This Row],[Description]]&lt;&gt;"",Table1[[#This Row],[Description]],"")</f>
        <v/>
      </c>
      <c r="AL1925" s="46" t="str">
        <f>IF(Table1[[#This Row],[Posting Date]]&lt;&gt;"",Table1[[#This Row],[Reference Number]],"")</f>
        <v/>
      </c>
      <c r="AM1925" s="46" t="str">
        <f>TRIM(Table1[[#This Row],[Line '#]])</f>
        <v/>
      </c>
      <c r="AN1925" s="46" t="str">
        <f>TRIM(Table1[[#This Row],[Account]])</f>
        <v/>
      </c>
      <c r="AO1925" s="46" t="str">
        <f>IF(Table1[[#This Row],[Posting Date]]&lt;&gt;"",$D$5,"")</f>
        <v/>
      </c>
      <c r="AP1925" s="46" t="str">
        <f>TRIM(Table1[[#This Row],[Departments-Prgrams]])</f>
        <v/>
      </c>
      <c r="AQ1925" s="46" t="str">
        <f>TRIM(Table1[[#This Row],[Grant]])</f>
        <v/>
      </c>
      <c r="AR1925" s="46" t="str">
        <f>TRIM(Table1[[#This Row],[Staff ID]])</f>
        <v/>
      </c>
      <c r="AS1925" s="46" t="str">
        <f>IF(TRIM(Table1[[#This Row],[Budget Code]])=0,"",TRIM(Table1[[#This Row],[Budget Code]]))</f>
        <v/>
      </c>
      <c r="AT1925" s="46" t="str">
        <f>IF(Table1[[#This Row],[Line Description]]&lt;&gt;"",Table1[[#This Row],[Line Description]],"")</f>
        <v/>
      </c>
      <c r="AU1925" s="46" t="str">
        <f>IF(Table1[[#This Row],[Cur_Amount Debit]]&gt;0,ROUND(Table1[[#This Row],[Cur_Amount Debit]],2),"")</f>
        <v/>
      </c>
      <c r="AV1925" s="46" t="str">
        <f>IF(Table1[[#This Row],[Cur_Amount Credit]]&gt;0,ROUND(Table1[[#This Row],[Cur_Amount Credit]],2),"")</f>
        <v/>
      </c>
      <c r="AW1925" s="46" t="str">
        <f>LEFT(Table1[[#This Row],[Cur]],3)</f>
        <v/>
      </c>
      <c r="AX1925" s="59"/>
      <c r="AY1925" s="46"/>
      <c r="AZ1925" s="46" t="str">
        <f>IF(Table1[[#This Row],[Cur]]&lt;&gt;"",IF(Table1[[#This Row],[Cur]]="USD","",ExchangeRate),"")</f>
        <v/>
      </c>
      <c r="BA1925" s="46" t="str">
        <f>IF(Table1[[#This Row],[Grant]]&lt;&gt;"",VLOOKUP(Table1[[#This Row],[Grant]],Grants!B:D,3),"")</f>
        <v/>
      </c>
      <c r="BB1925" s="46" t="str">
        <f>TRIM(Table1[[#This Row],[Vendor ID]])</f>
        <v/>
      </c>
      <c r="BC1925">
        <f>IF(Table1[[#This Row],[Reference Number]]=Q1924,BC1924,BC1924+1)</f>
        <v>2</v>
      </c>
    </row>
    <row r="1926" spans="1:55" ht="11.25" hidden="1" customHeight="1">
      <c r="A1926" s="1"/>
      <c r="B1926" s="88" t="str">
        <f>IF(Table1[[#This Row],[Posting Date]]&lt;&gt;"",IF(Table1[[#This Row],[Reference Number]]=Q1925,B1925+1,1),"")</f>
        <v/>
      </c>
      <c r="C1926" s="61"/>
      <c r="D1926" s="61"/>
      <c r="E1926" s="218"/>
      <c r="F1926" s="143" t="str">
        <f>IFERROR(IF(VLOOKUP(Table1[[#This Row],[Budget Code Description]],Dimentions!$X$6:$AC$132,2,FALSE)="","",VLOOKUP(Table1[[#This Row],[Budget Code Description]],Dimentions!$X$6:$AC$132,2,FALSE)),"")</f>
        <v/>
      </c>
      <c r="G1926" s="143" t="str">
        <f>IFERROR(VLOOKUP(Table1[[#This Row],[Budget Code Description]],Dimentions!$X$6:$AC$132,3,FALSE),"")</f>
        <v/>
      </c>
      <c r="H1926" s="64" t="str">
        <f>IFERROR(VLOOKUP(Table1[[#This Row],[Account]],Dimentions!$S$6:$V$233,2,FALSE),"")</f>
        <v/>
      </c>
      <c r="I1926" s="62">
        <f>_xlfn.NUMBERVALUE(LEFT(Table1[[#This Row],[Account]],1))</f>
        <v>0</v>
      </c>
      <c r="J1926" s="62" t="str">
        <f>IFERROR(VLOOKUP(Table1[[#This Row],[Budget Code Description]],Table6[#All],7,FALSE),"")</f>
        <v/>
      </c>
      <c r="K1926" s="143" t="str">
        <f>IFERROR(VLOOKUP(Table1[[#This Row],[Budget Code Description]],Table6[#All],8,FALSE),"")</f>
        <v/>
      </c>
      <c r="L1926" s="63"/>
      <c r="M1926" s="65" t="str">
        <f>IFERROR(VLOOKUP(Table1[[#This Row],[Staff ID]],Table2[],2,FALSE),"")</f>
        <v/>
      </c>
      <c r="N1926" s="211" t="str">
        <f>IFERROR(IF(VLOOKUP(Table1[[#This Row],[Budget Code Description]],Dimentions!$X$6:$AC$97,4,FALSE)="","",VLOOKUP(Table1[[#This Row],[Budget Code Description]],Dimentions!$X$6:$AC$97,4,FALSE)),"")</f>
        <v/>
      </c>
      <c r="O1926" s="65" t="str">
        <f>IFERROR(VLOOKUP(Table1[[#This Row],[Vendor ID]],Table549[],2,FALSE),"")</f>
        <v/>
      </c>
      <c r="P1926" s="63"/>
      <c r="Q1926" s="143" t="str">
        <f>IF(Table1[[#This Row],[Posting Date]]&lt;&gt;"",$D$9,"")</f>
        <v/>
      </c>
      <c r="R1926" s="159" t="str">
        <f>IF(Table1[[#This Row],[Posting Date]]&lt;&gt;"",$D$10,"")</f>
        <v/>
      </c>
      <c r="S1926" s="66"/>
      <c r="T1926" s="63"/>
      <c r="U1926" s="67"/>
      <c r="V1926" s="67"/>
      <c r="W1926" s="67" t="str">
        <f t="shared" si="30"/>
        <v/>
      </c>
      <c r="X1926" s="161" t="str">
        <f>IF(E1926="","",(IF(Table1[[#This Row],[Cur]]="USD",Table1[[#This Row],[Cur_Amount Debit]],Table1[[#This Row],[Cur_Amount Debit]]/Table1[[#This Row],[Exchange Rate]])))</f>
        <v/>
      </c>
      <c r="Y1926" s="161" t="str">
        <f>IF(E1926="","",(IF(Table1[[#This Row],[Cur]]="USD",Table1[[#This Row],[Cur_Amount Credit]],Table1[[#This Row],[Cur_Amount Credit]]/ExchangeRate)))</f>
        <v/>
      </c>
      <c r="Z1926" s="203" t="str">
        <f>IF(E1926="","",(Table1[[#This Row],[Debit USD]]-Table1[[#This Row],[Credit USD]]))</f>
        <v/>
      </c>
      <c r="AA1926" s="122"/>
      <c r="AB1926" s="1"/>
      <c r="AC1926" s="15"/>
      <c r="AD1926" s="15" t="str">
        <f>IF(AND(OR(Table1[[#This Row],[Account]]="15030",Table1[[#This Row],[Account]]="15035",Table1[[#This Row],[Account]]="20150"),Table1[[#This Row],[Vendor ID]]=""),1,"")</f>
        <v/>
      </c>
      <c r="AE1926" s="15"/>
      <c r="AF1926" s="15"/>
      <c r="AG1926" s="15"/>
      <c r="AH1926" s="46" t="str">
        <f>IF(Table1[[#This Row],[Posting Date]]&lt;&gt;"","GJ-"&amp;CountryID,"")</f>
        <v/>
      </c>
      <c r="AI1926" s="59" t="str">
        <f>IF(Table1[[#This Row],[Posting Date]]&lt;&gt;"",Table1[[#This Row],[Posting Date]],"")</f>
        <v/>
      </c>
      <c r="AJ1926" s="46"/>
      <c r="AK1926" s="46" t="str">
        <f>IF(Table1[[#This Row],[Description]]&lt;&gt;"",Table1[[#This Row],[Description]],"")</f>
        <v/>
      </c>
      <c r="AL1926" s="46" t="str">
        <f>IF(Table1[[#This Row],[Posting Date]]&lt;&gt;"",Table1[[#This Row],[Reference Number]],"")</f>
        <v/>
      </c>
      <c r="AM1926" s="46" t="str">
        <f>TRIM(Table1[[#This Row],[Line '#]])</f>
        <v/>
      </c>
      <c r="AN1926" s="46" t="str">
        <f>TRIM(Table1[[#This Row],[Account]])</f>
        <v/>
      </c>
      <c r="AO1926" s="46" t="str">
        <f>IF(Table1[[#This Row],[Posting Date]]&lt;&gt;"",$D$5,"")</f>
        <v/>
      </c>
      <c r="AP1926" s="46" t="str">
        <f>TRIM(Table1[[#This Row],[Departments-Prgrams]])</f>
        <v/>
      </c>
      <c r="AQ1926" s="46" t="str">
        <f>TRIM(Table1[[#This Row],[Grant]])</f>
        <v/>
      </c>
      <c r="AR1926" s="46" t="str">
        <f>TRIM(Table1[[#This Row],[Staff ID]])</f>
        <v/>
      </c>
      <c r="AS1926" s="46" t="str">
        <f>IF(TRIM(Table1[[#This Row],[Budget Code]])=0,"",TRIM(Table1[[#This Row],[Budget Code]]))</f>
        <v/>
      </c>
      <c r="AT1926" s="46" t="str">
        <f>IF(Table1[[#This Row],[Line Description]]&lt;&gt;"",Table1[[#This Row],[Line Description]],"")</f>
        <v/>
      </c>
      <c r="AU1926" s="46" t="str">
        <f>IF(Table1[[#This Row],[Cur_Amount Debit]]&gt;0,ROUND(Table1[[#This Row],[Cur_Amount Debit]],2),"")</f>
        <v/>
      </c>
      <c r="AV1926" s="46" t="str">
        <f>IF(Table1[[#This Row],[Cur_Amount Credit]]&gt;0,ROUND(Table1[[#This Row],[Cur_Amount Credit]],2),"")</f>
        <v/>
      </c>
      <c r="AW1926" s="46" t="str">
        <f>LEFT(Table1[[#This Row],[Cur]],3)</f>
        <v/>
      </c>
      <c r="AX1926" s="59"/>
      <c r="AY1926" s="46"/>
      <c r="AZ1926" s="46" t="str">
        <f>IF(Table1[[#This Row],[Cur]]&lt;&gt;"",IF(Table1[[#This Row],[Cur]]="USD","",ExchangeRate),"")</f>
        <v/>
      </c>
      <c r="BA1926" s="46" t="str">
        <f>IF(Table1[[#This Row],[Grant]]&lt;&gt;"",VLOOKUP(Table1[[#This Row],[Grant]],Grants!B:D,3),"")</f>
        <v/>
      </c>
      <c r="BB1926" s="46" t="str">
        <f>TRIM(Table1[[#This Row],[Vendor ID]])</f>
        <v/>
      </c>
      <c r="BC1926">
        <f>IF(Table1[[#This Row],[Reference Number]]=Q1925,BC1925,BC1925+1)</f>
        <v>2</v>
      </c>
    </row>
    <row r="1927" spans="1:55" ht="11.25" hidden="1" customHeight="1">
      <c r="A1927" s="1"/>
      <c r="B1927" s="88" t="str">
        <f>IF(Table1[[#This Row],[Posting Date]]&lt;&gt;"",IF(Table1[[#This Row],[Reference Number]]=Q1926,B1926+1,1),"")</f>
        <v/>
      </c>
      <c r="C1927" s="61"/>
      <c r="D1927" s="61"/>
      <c r="E1927" s="218"/>
      <c r="F1927" s="143" t="str">
        <f>IFERROR(IF(VLOOKUP(Table1[[#This Row],[Budget Code Description]],Dimentions!$X$6:$AC$132,2,FALSE)="","",VLOOKUP(Table1[[#This Row],[Budget Code Description]],Dimentions!$X$6:$AC$132,2,FALSE)),"")</f>
        <v/>
      </c>
      <c r="G1927" s="143" t="str">
        <f>IFERROR(VLOOKUP(Table1[[#This Row],[Budget Code Description]],Dimentions!$X$6:$AC$132,3,FALSE),"")</f>
        <v/>
      </c>
      <c r="H1927" s="64" t="str">
        <f>IFERROR(VLOOKUP(Table1[[#This Row],[Account]],Dimentions!$S$6:$V$233,2,FALSE),"")</f>
        <v/>
      </c>
      <c r="I1927" s="62">
        <f>_xlfn.NUMBERVALUE(LEFT(Table1[[#This Row],[Account]],1))</f>
        <v>0</v>
      </c>
      <c r="J1927" s="62" t="str">
        <f>IFERROR(VLOOKUP(Table1[[#This Row],[Budget Code Description]],Table6[#All],7,FALSE),"")</f>
        <v/>
      </c>
      <c r="K1927" s="143" t="str">
        <f>IFERROR(VLOOKUP(Table1[[#This Row],[Budget Code Description]],Table6[#All],8,FALSE),"")</f>
        <v/>
      </c>
      <c r="L1927" s="63"/>
      <c r="M1927" s="65" t="str">
        <f>IFERROR(VLOOKUP(Table1[[#This Row],[Staff ID]],Table2[],2,FALSE),"")</f>
        <v/>
      </c>
      <c r="N1927" s="211" t="str">
        <f>IFERROR(IF(VLOOKUP(Table1[[#This Row],[Budget Code Description]],Dimentions!$X$6:$AC$97,4,FALSE)="","",VLOOKUP(Table1[[#This Row],[Budget Code Description]],Dimentions!$X$6:$AC$97,4,FALSE)),"")</f>
        <v/>
      </c>
      <c r="O1927" s="65" t="str">
        <f>IFERROR(VLOOKUP(Table1[[#This Row],[Vendor ID]],Table549[],2,FALSE),"")</f>
        <v/>
      </c>
      <c r="P1927" s="63"/>
      <c r="Q1927" s="143" t="str">
        <f>IF(Table1[[#This Row],[Posting Date]]&lt;&gt;"",$D$9,"")</f>
        <v/>
      </c>
      <c r="R1927" s="159" t="str">
        <f>IF(Table1[[#This Row],[Posting Date]]&lt;&gt;"",$D$10,"")</f>
        <v/>
      </c>
      <c r="S1927" s="66"/>
      <c r="T1927" s="63"/>
      <c r="U1927" s="67"/>
      <c r="V1927" s="67"/>
      <c r="W1927" s="67" t="str">
        <f t="shared" si="30"/>
        <v/>
      </c>
      <c r="X1927" s="161" t="str">
        <f>IF(E1927="","",(IF(Table1[[#This Row],[Cur]]="USD",Table1[[#This Row],[Cur_Amount Debit]],Table1[[#This Row],[Cur_Amount Debit]]/Table1[[#This Row],[Exchange Rate]])))</f>
        <v/>
      </c>
      <c r="Y1927" s="161" t="str">
        <f>IF(E1927="","",(IF(Table1[[#This Row],[Cur]]="USD",Table1[[#This Row],[Cur_Amount Credit]],Table1[[#This Row],[Cur_Amount Credit]]/ExchangeRate)))</f>
        <v/>
      </c>
      <c r="Z1927" s="203" t="str">
        <f>IF(E1927="","",(Table1[[#This Row],[Debit USD]]-Table1[[#This Row],[Credit USD]]))</f>
        <v/>
      </c>
      <c r="AA1927" s="122"/>
      <c r="AB1927" s="1"/>
      <c r="AC1927" s="15"/>
      <c r="AD1927" s="15" t="str">
        <f>IF(AND(OR(Table1[[#This Row],[Account]]="15030",Table1[[#This Row],[Account]]="15035",Table1[[#This Row],[Account]]="20150"),Table1[[#This Row],[Vendor ID]]=""),1,"")</f>
        <v/>
      </c>
      <c r="AE1927" s="15"/>
      <c r="AF1927" s="15"/>
      <c r="AG1927" s="15"/>
      <c r="AH1927" s="46" t="str">
        <f>IF(Table1[[#This Row],[Posting Date]]&lt;&gt;"","GJ-"&amp;CountryID,"")</f>
        <v/>
      </c>
      <c r="AI1927" s="59" t="str">
        <f>IF(Table1[[#This Row],[Posting Date]]&lt;&gt;"",Table1[[#This Row],[Posting Date]],"")</f>
        <v/>
      </c>
      <c r="AJ1927" s="46"/>
      <c r="AK1927" s="46" t="str">
        <f>IF(Table1[[#This Row],[Description]]&lt;&gt;"",Table1[[#This Row],[Description]],"")</f>
        <v/>
      </c>
      <c r="AL1927" s="46" t="str">
        <f>IF(Table1[[#This Row],[Posting Date]]&lt;&gt;"",Table1[[#This Row],[Reference Number]],"")</f>
        <v/>
      </c>
      <c r="AM1927" s="46" t="str">
        <f>TRIM(Table1[[#This Row],[Line '#]])</f>
        <v/>
      </c>
      <c r="AN1927" s="46" t="str">
        <f>TRIM(Table1[[#This Row],[Account]])</f>
        <v/>
      </c>
      <c r="AO1927" s="46" t="str">
        <f>IF(Table1[[#This Row],[Posting Date]]&lt;&gt;"",$D$5,"")</f>
        <v/>
      </c>
      <c r="AP1927" s="46" t="str">
        <f>TRIM(Table1[[#This Row],[Departments-Prgrams]])</f>
        <v/>
      </c>
      <c r="AQ1927" s="46" t="str">
        <f>TRIM(Table1[[#This Row],[Grant]])</f>
        <v/>
      </c>
      <c r="AR1927" s="46" t="str">
        <f>TRIM(Table1[[#This Row],[Staff ID]])</f>
        <v/>
      </c>
      <c r="AS1927" s="46" t="str">
        <f>IF(TRIM(Table1[[#This Row],[Budget Code]])=0,"",TRIM(Table1[[#This Row],[Budget Code]]))</f>
        <v/>
      </c>
      <c r="AT1927" s="46" t="str">
        <f>IF(Table1[[#This Row],[Line Description]]&lt;&gt;"",Table1[[#This Row],[Line Description]],"")</f>
        <v/>
      </c>
      <c r="AU1927" s="46" t="str">
        <f>IF(Table1[[#This Row],[Cur_Amount Debit]]&gt;0,ROUND(Table1[[#This Row],[Cur_Amount Debit]],2),"")</f>
        <v/>
      </c>
      <c r="AV1927" s="46" t="str">
        <f>IF(Table1[[#This Row],[Cur_Amount Credit]]&gt;0,ROUND(Table1[[#This Row],[Cur_Amount Credit]],2),"")</f>
        <v/>
      </c>
      <c r="AW1927" s="46" t="str">
        <f>LEFT(Table1[[#This Row],[Cur]],3)</f>
        <v/>
      </c>
      <c r="AX1927" s="59"/>
      <c r="AY1927" s="46"/>
      <c r="AZ1927" s="46" t="str">
        <f>IF(Table1[[#This Row],[Cur]]&lt;&gt;"",IF(Table1[[#This Row],[Cur]]="USD","",ExchangeRate),"")</f>
        <v/>
      </c>
      <c r="BA1927" s="46" t="str">
        <f>IF(Table1[[#This Row],[Grant]]&lt;&gt;"",VLOOKUP(Table1[[#This Row],[Grant]],Grants!B:D,3),"")</f>
        <v/>
      </c>
      <c r="BB1927" s="46" t="str">
        <f>TRIM(Table1[[#This Row],[Vendor ID]])</f>
        <v/>
      </c>
      <c r="BC1927">
        <f>IF(Table1[[#This Row],[Reference Number]]=Q1926,BC1926,BC1926+1)</f>
        <v>2</v>
      </c>
    </row>
    <row r="1928" spans="1:55" ht="11.25" hidden="1" customHeight="1">
      <c r="A1928" s="1"/>
      <c r="B1928" s="88" t="str">
        <f>IF(Table1[[#This Row],[Posting Date]]&lt;&gt;"",IF(Table1[[#This Row],[Reference Number]]=Q1927,B1927+1,1),"")</f>
        <v/>
      </c>
      <c r="C1928" s="61"/>
      <c r="D1928" s="61"/>
      <c r="E1928" s="218"/>
      <c r="F1928" s="143" t="str">
        <f>IFERROR(IF(VLOOKUP(Table1[[#This Row],[Budget Code Description]],Dimentions!$X$6:$AC$132,2,FALSE)="","",VLOOKUP(Table1[[#This Row],[Budget Code Description]],Dimentions!$X$6:$AC$132,2,FALSE)),"")</f>
        <v/>
      </c>
      <c r="G1928" s="143" t="str">
        <f>IFERROR(VLOOKUP(Table1[[#This Row],[Budget Code Description]],Dimentions!$X$6:$AC$132,3,FALSE),"")</f>
        <v/>
      </c>
      <c r="H1928" s="64" t="str">
        <f>IFERROR(VLOOKUP(Table1[[#This Row],[Account]],Dimentions!$S$6:$V$233,2,FALSE),"")</f>
        <v/>
      </c>
      <c r="I1928" s="62">
        <f>_xlfn.NUMBERVALUE(LEFT(Table1[[#This Row],[Account]],1))</f>
        <v>0</v>
      </c>
      <c r="J1928" s="62" t="str">
        <f>IFERROR(VLOOKUP(Table1[[#This Row],[Budget Code Description]],Table6[#All],7,FALSE),"")</f>
        <v/>
      </c>
      <c r="K1928" s="143" t="str">
        <f>IFERROR(VLOOKUP(Table1[[#This Row],[Budget Code Description]],Table6[#All],8,FALSE),"")</f>
        <v/>
      </c>
      <c r="L1928" s="63"/>
      <c r="M1928" s="65" t="str">
        <f>IFERROR(VLOOKUP(Table1[[#This Row],[Staff ID]],Table2[],2,FALSE),"")</f>
        <v/>
      </c>
      <c r="N1928" s="211" t="str">
        <f>IFERROR(IF(VLOOKUP(Table1[[#This Row],[Budget Code Description]],Dimentions!$X$6:$AC$97,4,FALSE)="","",VLOOKUP(Table1[[#This Row],[Budget Code Description]],Dimentions!$X$6:$AC$97,4,FALSE)),"")</f>
        <v/>
      </c>
      <c r="O1928" s="65" t="str">
        <f>IFERROR(VLOOKUP(Table1[[#This Row],[Vendor ID]],Table549[],2,FALSE),"")</f>
        <v/>
      </c>
      <c r="P1928" s="63"/>
      <c r="Q1928" s="143" t="str">
        <f>IF(Table1[[#This Row],[Posting Date]]&lt;&gt;"",$D$9,"")</f>
        <v/>
      </c>
      <c r="R1928" s="159" t="str">
        <f>IF(Table1[[#This Row],[Posting Date]]&lt;&gt;"",$D$10,"")</f>
        <v/>
      </c>
      <c r="S1928" s="66"/>
      <c r="T1928" s="63"/>
      <c r="U1928" s="67"/>
      <c r="V1928" s="67"/>
      <c r="W1928" s="67" t="str">
        <f t="shared" si="30"/>
        <v/>
      </c>
      <c r="X1928" s="161" t="str">
        <f>IF(E1928="","",(IF(Table1[[#This Row],[Cur]]="USD",Table1[[#This Row],[Cur_Amount Debit]],Table1[[#This Row],[Cur_Amount Debit]]/Table1[[#This Row],[Exchange Rate]])))</f>
        <v/>
      </c>
      <c r="Y1928" s="161" t="str">
        <f>IF(E1928="","",(IF(Table1[[#This Row],[Cur]]="USD",Table1[[#This Row],[Cur_Amount Credit]],Table1[[#This Row],[Cur_Amount Credit]]/ExchangeRate)))</f>
        <v/>
      </c>
      <c r="Z1928" s="203" t="str">
        <f>IF(E1928="","",(Table1[[#This Row],[Debit USD]]-Table1[[#This Row],[Credit USD]]))</f>
        <v/>
      </c>
      <c r="AA1928" s="122"/>
      <c r="AB1928" s="1"/>
      <c r="AC1928" s="15"/>
      <c r="AD1928" s="15" t="str">
        <f>IF(AND(OR(Table1[[#This Row],[Account]]="15030",Table1[[#This Row],[Account]]="15035",Table1[[#This Row],[Account]]="20150"),Table1[[#This Row],[Vendor ID]]=""),1,"")</f>
        <v/>
      </c>
      <c r="AE1928" s="15"/>
      <c r="AF1928" s="15"/>
      <c r="AG1928" s="15"/>
      <c r="AH1928" s="46" t="str">
        <f>IF(Table1[[#This Row],[Posting Date]]&lt;&gt;"","GJ-"&amp;CountryID,"")</f>
        <v/>
      </c>
      <c r="AI1928" s="59" t="str">
        <f>IF(Table1[[#This Row],[Posting Date]]&lt;&gt;"",Table1[[#This Row],[Posting Date]],"")</f>
        <v/>
      </c>
      <c r="AJ1928" s="46"/>
      <c r="AK1928" s="46" t="str">
        <f>IF(Table1[[#This Row],[Description]]&lt;&gt;"",Table1[[#This Row],[Description]],"")</f>
        <v/>
      </c>
      <c r="AL1928" s="46" t="str">
        <f>IF(Table1[[#This Row],[Posting Date]]&lt;&gt;"",Table1[[#This Row],[Reference Number]],"")</f>
        <v/>
      </c>
      <c r="AM1928" s="46" t="str">
        <f>TRIM(Table1[[#This Row],[Line '#]])</f>
        <v/>
      </c>
      <c r="AN1928" s="46" t="str">
        <f>TRIM(Table1[[#This Row],[Account]])</f>
        <v/>
      </c>
      <c r="AO1928" s="46" t="str">
        <f>IF(Table1[[#This Row],[Posting Date]]&lt;&gt;"",$D$5,"")</f>
        <v/>
      </c>
      <c r="AP1928" s="46" t="str">
        <f>TRIM(Table1[[#This Row],[Departments-Prgrams]])</f>
        <v/>
      </c>
      <c r="AQ1928" s="46" t="str">
        <f>TRIM(Table1[[#This Row],[Grant]])</f>
        <v/>
      </c>
      <c r="AR1928" s="46" t="str">
        <f>TRIM(Table1[[#This Row],[Staff ID]])</f>
        <v/>
      </c>
      <c r="AS1928" s="46" t="str">
        <f>IF(TRIM(Table1[[#This Row],[Budget Code]])=0,"",TRIM(Table1[[#This Row],[Budget Code]]))</f>
        <v/>
      </c>
      <c r="AT1928" s="46" t="str">
        <f>IF(Table1[[#This Row],[Line Description]]&lt;&gt;"",Table1[[#This Row],[Line Description]],"")</f>
        <v/>
      </c>
      <c r="AU1928" s="46" t="str">
        <f>IF(Table1[[#This Row],[Cur_Amount Debit]]&gt;0,ROUND(Table1[[#This Row],[Cur_Amount Debit]],2),"")</f>
        <v/>
      </c>
      <c r="AV1928" s="46" t="str">
        <f>IF(Table1[[#This Row],[Cur_Amount Credit]]&gt;0,ROUND(Table1[[#This Row],[Cur_Amount Credit]],2),"")</f>
        <v/>
      </c>
      <c r="AW1928" s="46" t="str">
        <f>LEFT(Table1[[#This Row],[Cur]],3)</f>
        <v/>
      </c>
      <c r="AX1928" s="59"/>
      <c r="AY1928" s="46"/>
      <c r="AZ1928" s="46" t="str">
        <f>IF(Table1[[#This Row],[Cur]]&lt;&gt;"",IF(Table1[[#This Row],[Cur]]="USD","",ExchangeRate),"")</f>
        <v/>
      </c>
      <c r="BA1928" s="46" t="str">
        <f>IF(Table1[[#This Row],[Grant]]&lt;&gt;"",VLOOKUP(Table1[[#This Row],[Grant]],Grants!B:D,3),"")</f>
        <v/>
      </c>
      <c r="BB1928" s="46" t="str">
        <f>TRIM(Table1[[#This Row],[Vendor ID]])</f>
        <v/>
      </c>
      <c r="BC1928">
        <f>IF(Table1[[#This Row],[Reference Number]]=Q1927,BC1927,BC1927+1)</f>
        <v>2</v>
      </c>
    </row>
    <row r="1929" spans="1:55" ht="11.25" hidden="1" customHeight="1">
      <c r="A1929" s="1"/>
      <c r="B1929" s="88" t="str">
        <f>IF(Table1[[#This Row],[Posting Date]]&lt;&gt;"",IF(Table1[[#This Row],[Reference Number]]=Q1928,B1928+1,1),"")</f>
        <v/>
      </c>
      <c r="C1929" s="61"/>
      <c r="D1929" s="61"/>
      <c r="E1929" s="218"/>
      <c r="F1929" s="143" t="str">
        <f>IFERROR(IF(VLOOKUP(Table1[[#This Row],[Budget Code Description]],Dimentions!$X$6:$AC$132,2,FALSE)="","",VLOOKUP(Table1[[#This Row],[Budget Code Description]],Dimentions!$X$6:$AC$132,2,FALSE)),"")</f>
        <v/>
      </c>
      <c r="G1929" s="143" t="str">
        <f>IFERROR(VLOOKUP(Table1[[#This Row],[Budget Code Description]],Dimentions!$X$6:$AC$132,3,FALSE),"")</f>
        <v/>
      </c>
      <c r="H1929" s="64" t="str">
        <f>IFERROR(VLOOKUP(Table1[[#This Row],[Account]],Dimentions!$S$6:$V$233,2,FALSE),"")</f>
        <v/>
      </c>
      <c r="I1929" s="62">
        <f>_xlfn.NUMBERVALUE(LEFT(Table1[[#This Row],[Account]],1))</f>
        <v>0</v>
      </c>
      <c r="J1929" s="62" t="str">
        <f>IFERROR(VLOOKUP(Table1[[#This Row],[Budget Code Description]],Table6[#All],7,FALSE),"")</f>
        <v/>
      </c>
      <c r="K1929" s="143" t="str">
        <f>IFERROR(VLOOKUP(Table1[[#This Row],[Budget Code Description]],Table6[#All],8,FALSE),"")</f>
        <v/>
      </c>
      <c r="L1929" s="63"/>
      <c r="M1929" s="65" t="str">
        <f>IFERROR(VLOOKUP(Table1[[#This Row],[Staff ID]],Table2[],2,FALSE),"")</f>
        <v/>
      </c>
      <c r="N1929" s="211" t="str">
        <f>IFERROR(IF(VLOOKUP(Table1[[#This Row],[Budget Code Description]],Dimentions!$X$6:$AC$97,4,FALSE)="","",VLOOKUP(Table1[[#This Row],[Budget Code Description]],Dimentions!$X$6:$AC$97,4,FALSE)),"")</f>
        <v/>
      </c>
      <c r="O1929" s="65" t="str">
        <f>IFERROR(VLOOKUP(Table1[[#This Row],[Vendor ID]],Table549[],2,FALSE),"")</f>
        <v/>
      </c>
      <c r="P1929" s="63"/>
      <c r="Q1929" s="143" t="str">
        <f>IF(Table1[[#This Row],[Posting Date]]&lt;&gt;"",$D$9,"")</f>
        <v/>
      </c>
      <c r="R1929" s="159" t="str">
        <f>IF(Table1[[#This Row],[Posting Date]]&lt;&gt;"",$D$10,"")</f>
        <v/>
      </c>
      <c r="S1929" s="66"/>
      <c r="T1929" s="63"/>
      <c r="U1929" s="67"/>
      <c r="V1929" s="67"/>
      <c r="W1929" s="67" t="str">
        <f t="shared" si="30"/>
        <v/>
      </c>
      <c r="X1929" s="161" t="str">
        <f>IF(E1929="","",(IF(Table1[[#This Row],[Cur]]="USD",Table1[[#This Row],[Cur_Amount Debit]],Table1[[#This Row],[Cur_Amount Debit]]/Table1[[#This Row],[Exchange Rate]])))</f>
        <v/>
      </c>
      <c r="Y1929" s="161" t="str">
        <f>IF(E1929="","",(IF(Table1[[#This Row],[Cur]]="USD",Table1[[#This Row],[Cur_Amount Credit]],Table1[[#This Row],[Cur_Amount Credit]]/ExchangeRate)))</f>
        <v/>
      </c>
      <c r="Z1929" s="203" t="str">
        <f>IF(E1929="","",(Table1[[#This Row],[Debit USD]]-Table1[[#This Row],[Credit USD]]))</f>
        <v/>
      </c>
      <c r="AA1929" s="122"/>
      <c r="AB1929" s="1"/>
      <c r="AC1929" s="15"/>
      <c r="AD1929" s="15" t="str">
        <f>IF(AND(OR(Table1[[#This Row],[Account]]="15030",Table1[[#This Row],[Account]]="15035",Table1[[#This Row],[Account]]="20150"),Table1[[#This Row],[Vendor ID]]=""),1,"")</f>
        <v/>
      </c>
      <c r="AE1929" s="15"/>
      <c r="AF1929" s="15"/>
      <c r="AG1929" s="15"/>
      <c r="AH1929" s="46" t="str">
        <f>IF(Table1[[#This Row],[Posting Date]]&lt;&gt;"","GJ-"&amp;CountryID,"")</f>
        <v/>
      </c>
      <c r="AI1929" s="59" t="str">
        <f>IF(Table1[[#This Row],[Posting Date]]&lt;&gt;"",Table1[[#This Row],[Posting Date]],"")</f>
        <v/>
      </c>
      <c r="AJ1929" s="46"/>
      <c r="AK1929" s="46" t="str">
        <f>IF(Table1[[#This Row],[Description]]&lt;&gt;"",Table1[[#This Row],[Description]],"")</f>
        <v/>
      </c>
      <c r="AL1929" s="46" t="str">
        <f>IF(Table1[[#This Row],[Posting Date]]&lt;&gt;"",Table1[[#This Row],[Reference Number]],"")</f>
        <v/>
      </c>
      <c r="AM1929" s="46" t="str">
        <f>TRIM(Table1[[#This Row],[Line '#]])</f>
        <v/>
      </c>
      <c r="AN1929" s="46" t="str">
        <f>TRIM(Table1[[#This Row],[Account]])</f>
        <v/>
      </c>
      <c r="AO1929" s="46" t="str">
        <f>IF(Table1[[#This Row],[Posting Date]]&lt;&gt;"",$D$5,"")</f>
        <v/>
      </c>
      <c r="AP1929" s="46" t="str">
        <f>TRIM(Table1[[#This Row],[Departments-Prgrams]])</f>
        <v/>
      </c>
      <c r="AQ1929" s="46" t="str">
        <f>TRIM(Table1[[#This Row],[Grant]])</f>
        <v/>
      </c>
      <c r="AR1929" s="46" t="str">
        <f>TRIM(Table1[[#This Row],[Staff ID]])</f>
        <v/>
      </c>
      <c r="AS1929" s="46" t="str">
        <f>IF(TRIM(Table1[[#This Row],[Budget Code]])=0,"",TRIM(Table1[[#This Row],[Budget Code]]))</f>
        <v/>
      </c>
      <c r="AT1929" s="46" t="str">
        <f>IF(Table1[[#This Row],[Line Description]]&lt;&gt;"",Table1[[#This Row],[Line Description]],"")</f>
        <v/>
      </c>
      <c r="AU1929" s="46" t="str">
        <f>IF(Table1[[#This Row],[Cur_Amount Debit]]&gt;0,ROUND(Table1[[#This Row],[Cur_Amount Debit]],2),"")</f>
        <v/>
      </c>
      <c r="AV1929" s="46" t="str">
        <f>IF(Table1[[#This Row],[Cur_Amount Credit]]&gt;0,ROUND(Table1[[#This Row],[Cur_Amount Credit]],2),"")</f>
        <v/>
      </c>
      <c r="AW1929" s="46" t="str">
        <f>LEFT(Table1[[#This Row],[Cur]],3)</f>
        <v/>
      </c>
      <c r="AX1929" s="59"/>
      <c r="AY1929" s="46"/>
      <c r="AZ1929" s="46" t="str">
        <f>IF(Table1[[#This Row],[Cur]]&lt;&gt;"",IF(Table1[[#This Row],[Cur]]="USD","",ExchangeRate),"")</f>
        <v/>
      </c>
      <c r="BA1929" s="46" t="str">
        <f>IF(Table1[[#This Row],[Grant]]&lt;&gt;"",VLOOKUP(Table1[[#This Row],[Grant]],Grants!B:D,3),"")</f>
        <v/>
      </c>
      <c r="BB1929" s="46" t="str">
        <f>TRIM(Table1[[#This Row],[Vendor ID]])</f>
        <v/>
      </c>
      <c r="BC1929">
        <f>IF(Table1[[#This Row],[Reference Number]]=Q1928,BC1928,BC1928+1)</f>
        <v>2</v>
      </c>
    </row>
    <row r="1930" spans="1:55" ht="11.25" hidden="1" customHeight="1">
      <c r="A1930" s="1"/>
      <c r="B1930" s="88" t="str">
        <f>IF(Table1[[#This Row],[Posting Date]]&lt;&gt;"",IF(Table1[[#This Row],[Reference Number]]=Q1929,B1929+1,1),"")</f>
        <v/>
      </c>
      <c r="C1930" s="61"/>
      <c r="D1930" s="61"/>
      <c r="E1930" s="218"/>
      <c r="F1930" s="143" t="str">
        <f>IFERROR(IF(VLOOKUP(Table1[[#This Row],[Budget Code Description]],Dimentions!$X$6:$AC$132,2,FALSE)="","",VLOOKUP(Table1[[#This Row],[Budget Code Description]],Dimentions!$X$6:$AC$132,2,FALSE)),"")</f>
        <v/>
      </c>
      <c r="G1930" s="143" t="str">
        <f>IFERROR(VLOOKUP(Table1[[#This Row],[Budget Code Description]],Dimentions!$X$6:$AC$132,3,FALSE),"")</f>
        <v/>
      </c>
      <c r="H1930" s="64" t="str">
        <f>IFERROR(VLOOKUP(Table1[[#This Row],[Account]],Dimentions!$S$6:$V$233,2,FALSE),"")</f>
        <v/>
      </c>
      <c r="I1930" s="62">
        <f>_xlfn.NUMBERVALUE(LEFT(Table1[[#This Row],[Account]],1))</f>
        <v>0</v>
      </c>
      <c r="J1930" s="62" t="str">
        <f>IFERROR(VLOOKUP(Table1[[#This Row],[Budget Code Description]],Table6[#All],7,FALSE),"")</f>
        <v/>
      </c>
      <c r="K1930" s="143" t="str">
        <f>IFERROR(VLOOKUP(Table1[[#This Row],[Budget Code Description]],Table6[#All],8,FALSE),"")</f>
        <v/>
      </c>
      <c r="L1930" s="63"/>
      <c r="M1930" s="65" t="str">
        <f>IFERROR(VLOOKUP(Table1[[#This Row],[Staff ID]],Table2[],2,FALSE),"")</f>
        <v/>
      </c>
      <c r="N1930" s="211" t="str">
        <f>IFERROR(IF(VLOOKUP(Table1[[#This Row],[Budget Code Description]],Dimentions!$X$6:$AC$97,4,FALSE)="","",VLOOKUP(Table1[[#This Row],[Budget Code Description]],Dimentions!$X$6:$AC$97,4,FALSE)),"")</f>
        <v/>
      </c>
      <c r="O1930" s="65" t="str">
        <f>IFERROR(VLOOKUP(Table1[[#This Row],[Vendor ID]],Table549[],2,FALSE),"")</f>
        <v/>
      </c>
      <c r="P1930" s="63"/>
      <c r="Q1930" s="143" t="str">
        <f>IF(Table1[[#This Row],[Posting Date]]&lt;&gt;"",$D$9,"")</f>
        <v/>
      </c>
      <c r="R1930" s="159" t="str">
        <f>IF(Table1[[#This Row],[Posting Date]]&lt;&gt;"",$D$10,"")</f>
        <v/>
      </c>
      <c r="S1930" s="66"/>
      <c r="T1930" s="63"/>
      <c r="U1930" s="67"/>
      <c r="V1930" s="67"/>
      <c r="W1930" s="67" t="str">
        <f t="shared" si="30"/>
        <v/>
      </c>
      <c r="X1930" s="161" t="str">
        <f>IF(E1930="","",(IF(Table1[[#This Row],[Cur]]="USD",Table1[[#This Row],[Cur_Amount Debit]],Table1[[#This Row],[Cur_Amount Debit]]/Table1[[#This Row],[Exchange Rate]])))</f>
        <v/>
      </c>
      <c r="Y1930" s="161" t="str">
        <f>IF(E1930="","",(IF(Table1[[#This Row],[Cur]]="USD",Table1[[#This Row],[Cur_Amount Credit]],Table1[[#This Row],[Cur_Amount Credit]]/ExchangeRate)))</f>
        <v/>
      </c>
      <c r="Z1930" s="203" t="str">
        <f>IF(E1930="","",(Table1[[#This Row],[Debit USD]]-Table1[[#This Row],[Credit USD]]))</f>
        <v/>
      </c>
      <c r="AA1930" s="122"/>
      <c r="AB1930" s="1"/>
      <c r="AC1930" s="15"/>
      <c r="AD1930" s="15" t="str">
        <f>IF(AND(OR(Table1[[#This Row],[Account]]="15030",Table1[[#This Row],[Account]]="15035",Table1[[#This Row],[Account]]="20150"),Table1[[#This Row],[Vendor ID]]=""),1,"")</f>
        <v/>
      </c>
      <c r="AE1930" s="15"/>
      <c r="AF1930" s="15"/>
      <c r="AG1930" s="15"/>
      <c r="AH1930" s="46" t="str">
        <f>IF(Table1[[#This Row],[Posting Date]]&lt;&gt;"","GJ-"&amp;CountryID,"")</f>
        <v/>
      </c>
      <c r="AI1930" s="59" t="str">
        <f>IF(Table1[[#This Row],[Posting Date]]&lt;&gt;"",Table1[[#This Row],[Posting Date]],"")</f>
        <v/>
      </c>
      <c r="AJ1930" s="46"/>
      <c r="AK1930" s="46" t="str">
        <f>IF(Table1[[#This Row],[Description]]&lt;&gt;"",Table1[[#This Row],[Description]],"")</f>
        <v/>
      </c>
      <c r="AL1930" s="46" t="str">
        <f>IF(Table1[[#This Row],[Posting Date]]&lt;&gt;"",Table1[[#This Row],[Reference Number]],"")</f>
        <v/>
      </c>
      <c r="AM1930" s="46" t="str">
        <f>TRIM(Table1[[#This Row],[Line '#]])</f>
        <v/>
      </c>
      <c r="AN1930" s="46" t="str">
        <f>TRIM(Table1[[#This Row],[Account]])</f>
        <v/>
      </c>
      <c r="AO1930" s="46" t="str">
        <f>IF(Table1[[#This Row],[Posting Date]]&lt;&gt;"",$D$5,"")</f>
        <v/>
      </c>
      <c r="AP1930" s="46" t="str">
        <f>TRIM(Table1[[#This Row],[Departments-Prgrams]])</f>
        <v/>
      </c>
      <c r="AQ1930" s="46" t="str">
        <f>TRIM(Table1[[#This Row],[Grant]])</f>
        <v/>
      </c>
      <c r="AR1930" s="46" t="str">
        <f>TRIM(Table1[[#This Row],[Staff ID]])</f>
        <v/>
      </c>
      <c r="AS1930" s="46" t="str">
        <f>IF(TRIM(Table1[[#This Row],[Budget Code]])=0,"",TRIM(Table1[[#This Row],[Budget Code]]))</f>
        <v/>
      </c>
      <c r="AT1930" s="46" t="str">
        <f>IF(Table1[[#This Row],[Line Description]]&lt;&gt;"",Table1[[#This Row],[Line Description]],"")</f>
        <v/>
      </c>
      <c r="AU1930" s="46" t="str">
        <f>IF(Table1[[#This Row],[Cur_Amount Debit]]&gt;0,ROUND(Table1[[#This Row],[Cur_Amount Debit]],2),"")</f>
        <v/>
      </c>
      <c r="AV1930" s="46" t="str">
        <f>IF(Table1[[#This Row],[Cur_Amount Credit]]&gt;0,ROUND(Table1[[#This Row],[Cur_Amount Credit]],2),"")</f>
        <v/>
      </c>
      <c r="AW1930" s="46" t="str">
        <f>LEFT(Table1[[#This Row],[Cur]],3)</f>
        <v/>
      </c>
      <c r="AX1930" s="59"/>
      <c r="AY1930" s="46"/>
      <c r="AZ1930" s="46" t="str">
        <f>IF(Table1[[#This Row],[Cur]]&lt;&gt;"",IF(Table1[[#This Row],[Cur]]="USD","",ExchangeRate),"")</f>
        <v/>
      </c>
      <c r="BA1930" s="46" t="str">
        <f>IF(Table1[[#This Row],[Grant]]&lt;&gt;"",VLOOKUP(Table1[[#This Row],[Grant]],Grants!B:D,3),"")</f>
        <v/>
      </c>
      <c r="BB1930" s="46" t="str">
        <f>TRIM(Table1[[#This Row],[Vendor ID]])</f>
        <v/>
      </c>
      <c r="BC1930">
        <f>IF(Table1[[#This Row],[Reference Number]]=Q1929,BC1929,BC1929+1)</f>
        <v>2</v>
      </c>
    </row>
    <row r="1931" spans="1:55" ht="11.25" hidden="1" customHeight="1">
      <c r="A1931" s="1"/>
      <c r="B1931" s="88" t="str">
        <f>IF(Table1[[#This Row],[Posting Date]]&lt;&gt;"",IF(Table1[[#This Row],[Reference Number]]=Q1930,B1930+1,1),"")</f>
        <v/>
      </c>
      <c r="C1931" s="61"/>
      <c r="D1931" s="61"/>
      <c r="E1931" s="218"/>
      <c r="F1931" s="143" t="str">
        <f>IFERROR(IF(VLOOKUP(Table1[[#This Row],[Budget Code Description]],Dimentions!$X$6:$AC$132,2,FALSE)="","",VLOOKUP(Table1[[#This Row],[Budget Code Description]],Dimentions!$X$6:$AC$132,2,FALSE)),"")</f>
        <v/>
      </c>
      <c r="G1931" s="143" t="str">
        <f>IFERROR(VLOOKUP(Table1[[#This Row],[Budget Code Description]],Dimentions!$X$6:$AC$132,3,FALSE),"")</f>
        <v/>
      </c>
      <c r="H1931" s="64" t="str">
        <f>IFERROR(VLOOKUP(Table1[[#This Row],[Account]],Dimentions!$S$6:$V$233,2,FALSE),"")</f>
        <v/>
      </c>
      <c r="I1931" s="62">
        <f>_xlfn.NUMBERVALUE(LEFT(Table1[[#This Row],[Account]],1))</f>
        <v>0</v>
      </c>
      <c r="J1931" s="62" t="str">
        <f>IFERROR(VLOOKUP(Table1[[#This Row],[Budget Code Description]],Table6[#All],7,FALSE),"")</f>
        <v/>
      </c>
      <c r="K1931" s="143" t="str">
        <f>IFERROR(VLOOKUP(Table1[[#This Row],[Budget Code Description]],Table6[#All],8,FALSE),"")</f>
        <v/>
      </c>
      <c r="L1931" s="63"/>
      <c r="M1931" s="65" t="str">
        <f>IFERROR(VLOOKUP(Table1[[#This Row],[Staff ID]],Table2[],2,FALSE),"")</f>
        <v/>
      </c>
      <c r="N1931" s="211" t="str">
        <f>IFERROR(IF(VLOOKUP(Table1[[#This Row],[Budget Code Description]],Dimentions!$X$6:$AC$97,4,FALSE)="","",VLOOKUP(Table1[[#This Row],[Budget Code Description]],Dimentions!$X$6:$AC$97,4,FALSE)),"")</f>
        <v/>
      </c>
      <c r="O1931" s="65" t="str">
        <f>IFERROR(VLOOKUP(Table1[[#This Row],[Vendor ID]],Table549[],2,FALSE),"")</f>
        <v/>
      </c>
      <c r="P1931" s="63"/>
      <c r="Q1931" s="143" t="str">
        <f>IF(Table1[[#This Row],[Posting Date]]&lt;&gt;"",$D$9,"")</f>
        <v/>
      </c>
      <c r="R1931" s="159" t="str">
        <f>IF(Table1[[#This Row],[Posting Date]]&lt;&gt;"",$D$10,"")</f>
        <v/>
      </c>
      <c r="S1931" s="66"/>
      <c r="T1931" s="63"/>
      <c r="U1931" s="67"/>
      <c r="V1931" s="67"/>
      <c r="W1931" s="67" t="str">
        <f t="shared" si="30"/>
        <v/>
      </c>
      <c r="X1931" s="161" t="str">
        <f>IF(E1931="","",(IF(Table1[[#This Row],[Cur]]="USD",Table1[[#This Row],[Cur_Amount Debit]],Table1[[#This Row],[Cur_Amount Debit]]/Table1[[#This Row],[Exchange Rate]])))</f>
        <v/>
      </c>
      <c r="Y1931" s="161" t="str">
        <f>IF(E1931="","",(IF(Table1[[#This Row],[Cur]]="USD",Table1[[#This Row],[Cur_Amount Credit]],Table1[[#This Row],[Cur_Amount Credit]]/ExchangeRate)))</f>
        <v/>
      </c>
      <c r="Z1931" s="203" t="str">
        <f>IF(E1931="","",(Table1[[#This Row],[Debit USD]]-Table1[[#This Row],[Credit USD]]))</f>
        <v/>
      </c>
      <c r="AA1931" s="122"/>
      <c r="AB1931" s="1"/>
      <c r="AC1931" s="15"/>
      <c r="AD1931" s="15" t="str">
        <f>IF(AND(OR(Table1[[#This Row],[Account]]="15030",Table1[[#This Row],[Account]]="15035",Table1[[#This Row],[Account]]="20150"),Table1[[#This Row],[Vendor ID]]=""),1,"")</f>
        <v/>
      </c>
      <c r="AE1931" s="15"/>
      <c r="AF1931" s="15"/>
      <c r="AG1931" s="15"/>
      <c r="AH1931" s="46" t="str">
        <f>IF(Table1[[#This Row],[Posting Date]]&lt;&gt;"","GJ-"&amp;CountryID,"")</f>
        <v/>
      </c>
      <c r="AI1931" s="59" t="str">
        <f>IF(Table1[[#This Row],[Posting Date]]&lt;&gt;"",Table1[[#This Row],[Posting Date]],"")</f>
        <v/>
      </c>
      <c r="AJ1931" s="46"/>
      <c r="AK1931" s="46" t="str">
        <f>IF(Table1[[#This Row],[Description]]&lt;&gt;"",Table1[[#This Row],[Description]],"")</f>
        <v/>
      </c>
      <c r="AL1931" s="46" t="str">
        <f>IF(Table1[[#This Row],[Posting Date]]&lt;&gt;"",Table1[[#This Row],[Reference Number]],"")</f>
        <v/>
      </c>
      <c r="AM1931" s="46" t="str">
        <f>TRIM(Table1[[#This Row],[Line '#]])</f>
        <v/>
      </c>
      <c r="AN1931" s="46" t="str">
        <f>TRIM(Table1[[#This Row],[Account]])</f>
        <v/>
      </c>
      <c r="AO1931" s="46" t="str">
        <f>IF(Table1[[#This Row],[Posting Date]]&lt;&gt;"",$D$5,"")</f>
        <v/>
      </c>
      <c r="AP1931" s="46" t="str">
        <f>TRIM(Table1[[#This Row],[Departments-Prgrams]])</f>
        <v/>
      </c>
      <c r="AQ1931" s="46" t="str">
        <f>TRIM(Table1[[#This Row],[Grant]])</f>
        <v/>
      </c>
      <c r="AR1931" s="46" t="str">
        <f>TRIM(Table1[[#This Row],[Staff ID]])</f>
        <v/>
      </c>
      <c r="AS1931" s="46" t="str">
        <f>IF(TRIM(Table1[[#This Row],[Budget Code]])=0,"",TRIM(Table1[[#This Row],[Budget Code]]))</f>
        <v/>
      </c>
      <c r="AT1931" s="46" t="str">
        <f>IF(Table1[[#This Row],[Line Description]]&lt;&gt;"",Table1[[#This Row],[Line Description]],"")</f>
        <v/>
      </c>
      <c r="AU1931" s="46" t="str">
        <f>IF(Table1[[#This Row],[Cur_Amount Debit]]&gt;0,ROUND(Table1[[#This Row],[Cur_Amount Debit]],2),"")</f>
        <v/>
      </c>
      <c r="AV1931" s="46" t="str">
        <f>IF(Table1[[#This Row],[Cur_Amount Credit]]&gt;0,ROUND(Table1[[#This Row],[Cur_Amount Credit]],2),"")</f>
        <v/>
      </c>
      <c r="AW1931" s="46" t="str">
        <f>LEFT(Table1[[#This Row],[Cur]],3)</f>
        <v/>
      </c>
      <c r="AX1931" s="59"/>
      <c r="AY1931" s="46"/>
      <c r="AZ1931" s="46" t="str">
        <f>IF(Table1[[#This Row],[Cur]]&lt;&gt;"",IF(Table1[[#This Row],[Cur]]="USD","",ExchangeRate),"")</f>
        <v/>
      </c>
      <c r="BA1931" s="46" t="str">
        <f>IF(Table1[[#This Row],[Grant]]&lt;&gt;"",VLOOKUP(Table1[[#This Row],[Grant]],Grants!B:D,3),"")</f>
        <v/>
      </c>
      <c r="BB1931" s="46" t="str">
        <f>TRIM(Table1[[#This Row],[Vendor ID]])</f>
        <v/>
      </c>
      <c r="BC1931">
        <f>IF(Table1[[#This Row],[Reference Number]]=Q1930,BC1930,BC1930+1)</f>
        <v>2</v>
      </c>
    </row>
    <row r="1932" spans="1:55" ht="11.25" hidden="1" customHeight="1">
      <c r="A1932" s="1"/>
      <c r="B1932" s="88" t="str">
        <f>IF(Table1[[#This Row],[Posting Date]]&lt;&gt;"",IF(Table1[[#This Row],[Reference Number]]=Q1931,B1931+1,1),"")</f>
        <v/>
      </c>
      <c r="C1932" s="61"/>
      <c r="D1932" s="61"/>
      <c r="E1932" s="218"/>
      <c r="F1932" s="143" t="str">
        <f>IFERROR(IF(VLOOKUP(Table1[[#This Row],[Budget Code Description]],Dimentions!$X$6:$AC$132,2,FALSE)="","",VLOOKUP(Table1[[#This Row],[Budget Code Description]],Dimentions!$X$6:$AC$132,2,FALSE)),"")</f>
        <v/>
      </c>
      <c r="G1932" s="143" t="str">
        <f>IFERROR(VLOOKUP(Table1[[#This Row],[Budget Code Description]],Dimentions!$X$6:$AC$132,3,FALSE),"")</f>
        <v/>
      </c>
      <c r="H1932" s="64" t="str">
        <f>IFERROR(VLOOKUP(Table1[[#This Row],[Account]],Dimentions!$S$6:$V$233,2,FALSE),"")</f>
        <v/>
      </c>
      <c r="I1932" s="62">
        <f>_xlfn.NUMBERVALUE(LEFT(Table1[[#This Row],[Account]],1))</f>
        <v>0</v>
      </c>
      <c r="J1932" s="62" t="str">
        <f>IFERROR(VLOOKUP(Table1[[#This Row],[Budget Code Description]],Table6[#All],7,FALSE),"")</f>
        <v/>
      </c>
      <c r="K1932" s="143" t="str">
        <f>IFERROR(VLOOKUP(Table1[[#This Row],[Budget Code Description]],Table6[#All],8,FALSE),"")</f>
        <v/>
      </c>
      <c r="L1932" s="63"/>
      <c r="M1932" s="65" t="str">
        <f>IFERROR(VLOOKUP(Table1[[#This Row],[Staff ID]],Table2[],2,FALSE),"")</f>
        <v/>
      </c>
      <c r="N1932" s="211" t="str">
        <f>IFERROR(IF(VLOOKUP(Table1[[#This Row],[Budget Code Description]],Dimentions!$X$6:$AC$97,4,FALSE)="","",VLOOKUP(Table1[[#This Row],[Budget Code Description]],Dimentions!$X$6:$AC$97,4,FALSE)),"")</f>
        <v/>
      </c>
      <c r="O1932" s="65" t="str">
        <f>IFERROR(VLOOKUP(Table1[[#This Row],[Vendor ID]],Table549[],2,FALSE),"")</f>
        <v/>
      </c>
      <c r="P1932" s="63"/>
      <c r="Q1932" s="143" t="str">
        <f>IF(Table1[[#This Row],[Posting Date]]&lt;&gt;"",$D$9,"")</f>
        <v/>
      </c>
      <c r="R1932" s="159" t="str">
        <f>IF(Table1[[#This Row],[Posting Date]]&lt;&gt;"",$D$10,"")</f>
        <v/>
      </c>
      <c r="S1932" s="66"/>
      <c r="T1932" s="63"/>
      <c r="U1932" s="67"/>
      <c r="V1932" s="67"/>
      <c r="W1932" s="67" t="str">
        <f t="shared" si="30"/>
        <v/>
      </c>
      <c r="X1932" s="161" t="str">
        <f>IF(E1932="","",(IF(Table1[[#This Row],[Cur]]="USD",Table1[[#This Row],[Cur_Amount Debit]],Table1[[#This Row],[Cur_Amount Debit]]/Table1[[#This Row],[Exchange Rate]])))</f>
        <v/>
      </c>
      <c r="Y1932" s="161" t="str">
        <f>IF(E1932="","",(IF(Table1[[#This Row],[Cur]]="USD",Table1[[#This Row],[Cur_Amount Credit]],Table1[[#This Row],[Cur_Amount Credit]]/ExchangeRate)))</f>
        <v/>
      </c>
      <c r="Z1932" s="203" t="str">
        <f>IF(E1932="","",(Table1[[#This Row],[Debit USD]]-Table1[[#This Row],[Credit USD]]))</f>
        <v/>
      </c>
      <c r="AA1932" s="122"/>
      <c r="AB1932" s="1"/>
      <c r="AC1932" s="15"/>
      <c r="AD1932" s="15" t="str">
        <f>IF(AND(OR(Table1[[#This Row],[Account]]="15030",Table1[[#This Row],[Account]]="15035",Table1[[#This Row],[Account]]="20150"),Table1[[#This Row],[Vendor ID]]=""),1,"")</f>
        <v/>
      </c>
      <c r="AE1932" s="15"/>
      <c r="AF1932" s="15"/>
      <c r="AG1932" s="15"/>
      <c r="AH1932" s="46" t="str">
        <f>IF(Table1[[#This Row],[Posting Date]]&lt;&gt;"","GJ-"&amp;CountryID,"")</f>
        <v/>
      </c>
      <c r="AI1932" s="59" t="str">
        <f>IF(Table1[[#This Row],[Posting Date]]&lt;&gt;"",Table1[[#This Row],[Posting Date]],"")</f>
        <v/>
      </c>
      <c r="AJ1932" s="46"/>
      <c r="AK1932" s="46" t="str">
        <f>IF(Table1[[#This Row],[Description]]&lt;&gt;"",Table1[[#This Row],[Description]],"")</f>
        <v/>
      </c>
      <c r="AL1932" s="46" t="str">
        <f>IF(Table1[[#This Row],[Posting Date]]&lt;&gt;"",Table1[[#This Row],[Reference Number]],"")</f>
        <v/>
      </c>
      <c r="AM1932" s="46" t="str">
        <f>TRIM(Table1[[#This Row],[Line '#]])</f>
        <v/>
      </c>
      <c r="AN1932" s="46" t="str">
        <f>TRIM(Table1[[#This Row],[Account]])</f>
        <v/>
      </c>
      <c r="AO1932" s="46" t="str">
        <f>IF(Table1[[#This Row],[Posting Date]]&lt;&gt;"",$D$5,"")</f>
        <v/>
      </c>
      <c r="AP1932" s="46" t="str">
        <f>TRIM(Table1[[#This Row],[Departments-Prgrams]])</f>
        <v/>
      </c>
      <c r="AQ1932" s="46" t="str">
        <f>TRIM(Table1[[#This Row],[Grant]])</f>
        <v/>
      </c>
      <c r="AR1932" s="46" t="str">
        <f>TRIM(Table1[[#This Row],[Staff ID]])</f>
        <v/>
      </c>
      <c r="AS1932" s="46" t="str">
        <f>IF(TRIM(Table1[[#This Row],[Budget Code]])=0,"",TRIM(Table1[[#This Row],[Budget Code]]))</f>
        <v/>
      </c>
      <c r="AT1932" s="46" t="str">
        <f>IF(Table1[[#This Row],[Line Description]]&lt;&gt;"",Table1[[#This Row],[Line Description]],"")</f>
        <v/>
      </c>
      <c r="AU1932" s="46" t="str">
        <f>IF(Table1[[#This Row],[Cur_Amount Debit]]&gt;0,ROUND(Table1[[#This Row],[Cur_Amount Debit]],2),"")</f>
        <v/>
      </c>
      <c r="AV1932" s="46" t="str">
        <f>IF(Table1[[#This Row],[Cur_Amount Credit]]&gt;0,ROUND(Table1[[#This Row],[Cur_Amount Credit]],2),"")</f>
        <v/>
      </c>
      <c r="AW1932" s="46" t="str">
        <f>LEFT(Table1[[#This Row],[Cur]],3)</f>
        <v/>
      </c>
      <c r="AX1932" s="59"/>
      <c r="AY1932" s="46"/>
      <c r="AZ1932" s="46" t="str">
        <f>IF(Table1[[#This Row],[Cur]]&lt;&gt;"",IF(Table1[[#This Row],[Cur]]="USD","",ExchangeRate),"")</f>
        <v/>
      </c>
      <c r="BA1932" s="46" t="str">
        <f>IF(Table1[[#This Row],[Grant]]&lt;&gt;"",VLOOKUP(Table1[[#This Row],[Grant]],Grants!B:D,3),"")</f>
        <v/>
      </c>
      <c r="BB1932" s="46" t="str">
        <f>TRIM(Table1[[#This Row],[Vendor ID]])</f>
        <v/>
      </c>
      <c r="BC1932">
        <f>IF(Table1[[#This Row],[Reference Number]]=Q1931,BC1931,BC1931+1)</f>
        <v>2</v>
      </c>
    </row>
    <row r="1933" spans="1:55" ht="11.25" hidden="1" customHeight="1">
      <c r="A1933" s="1"/>
      <c r="B1933" s="88" t="str">
        <f>IF(Table1[[#This Row],[Posting Date]]&lt;&gt;"",IF(Table1[[#This Row],[Reference Number]]=Q1932,B1932+1,1),"")</f>
        <v/>
      </c>
      <c r="C1933" s="61"/>
      <c r="D1933" s="61"/>
      <c r="E1933" s="218"/>
      <c r="F1933" s="143" t="str">
        <f>IFERROR(IF(VLOOKUP(Table1[[#This Row],[Budget Code Description]],Dimentions!$X$6:$AC$132,2,FALSE)="","",VLOOKUP(Table1[[#This Row],[Budget Code Description]],Dimentions!$X$6:$AC$132,2,FALSE)),"")</f>
        <v/>
      </c>
      <c r="G1933" s="143" t="str">
        <f>IFERROR(VLOOKUP(Table1[[#This Row],[Budget Code Description]],Dimentions!$X$6:$AC$132,3,FALSE),"")</f>
        <v/>
      </c>
      <c r="H1933" s="64" t="str">
        <f>IFERROR(VLOOKUP(Table1[[#This Row],[Account]],Dimentions!$S$6:$V$233,2,FALSE),"")</f>
        <v/>
      </c>
      <c r="I1933" s="62">
        <f>_xlfn.NUMBERVALUE(LEFT(Table1[[#This Row],[Account]],1))</f>
        <v>0</v>
      </c>
      <c r="J1933" s="62" t="str">
        <f>IFERROR(VLOOKUP(Table1[[#This Row],[Budget Code Description]],Table6[#All],7,FALSE),"")</f>
        <v/>
      </c>
      <c r="K1933" s="143" t="str">
        <f>IFERROR(VLOOKUP(Table1[[#This Row],[Budget Code Description]],Table6[#All],8,FALSE),"")</f>
        <v/>
      </c>
      <c r="L1933" s="63"/>
      <c r="M1933" s="65" t="str">
        <f>IFERROR(VLOOKUP(Table1[[#This Row],[Staff ID]],Table2[],2,FALSE),"")</f>
        <v/>
      </c>
      <c r="N1933" s="211" t="str">
        <f>IFERROR(IF(VLOOKUP(Table1[[#This Row],[Budget Code Description]],Dimentions!$X$6:$AC$97,4,FALSE)="","",VLOOKUP(Table1[[#This Row],[Budget Code Description]],Dimentions!$X$6:$AC$97,4,FALSE)),"")</f>
        <v/>
      </c>
      <c r="O1933" s="65" t="str">
        <f>IFERROR(VLOOKUP(Table1[[#This Row],[Vendor ID]],Table549[],2,FALSE),"")</f>
        <v/>
      </c>
      <c r="P1933" s="63"/>
      <c r="Q1933" s="143" t="str">
        <f>IF(Table1[[#This Row],[Posting Date]]&lt;&gt;"",$D$9,"")</f>
        <v/>
      </c>
      <c r="R1933" s="159" t="str">
        <f>IF(Table1[[#This Row],[Posting Date]]&lt;&gt;"",$D$10,"")</f>
        <v/>
      </c>
      <c r="S1933" s="66"/>
      <c r="T1933" s="63"/>
      <c r="U1933" s="67"/>
      <c r="V1933" s="67"/>
      <c r="W1933" s="67" t="str">
        <f t="shared" si="30"/>
        <v/>
      </c>
      <c r="X1933" s="161" t="str">
        <f>IF(E1933="","",(IF(Table1[[#This Row],[Cur]]="USD",Table1[[#This Row],[Cur_Amount Debit]],Table1[[#This Row],[Cur_Amount Debit]]/Table1[[#This Row],[Exchange Rate]])))</f>
        <v/>
      </c>
      <c r="Y1933" s="161" t="str">
        <f>IF(E1933="","",(IF(Table1[[#This Row],[Cur]]="USD",Table1[[#This Row],[Cur_Amount Credit]],Table1[[#This Row],[Cur_Amount Credit]]/ExchangeRate)))</f>
        <v/>
      </c>
      <c r="Z1933" s="203" t="str">
        <f>IF(E1933="","",(Table1[[#This Row],[Debit USD]]-Table1[[#This Row],[Credit USD]]))</f>
        <v/>
      </c>
      <c r="AA1933" s="122"/>
      <c r="AB1933" s="1"/>
      <c r="AC1933" s="15"/>
      <c r="AD1933" s="15" t="str">
        <f>IF(AND(OR(Table1[[#This Row],[Account]]="15030",Table1[[#This Row],[Account]]="15035",Table1[[#This Row],[Account]]="20150"),Table1[[#This Row],[Vendor ID]]=""),1,"")</f>
        <v/>
      </c>
      <c r="AE1933" s="15"/>
      <c r="AF1933" s="15"/>
      <c r="AG1933" s="15"/>
      <c r="AH1933" s="46" t="str">
        <f>IF(Table1[[#This Row],[Posting Date]]&lt;&gt;"","GJ-"&amp;CountryID,"")</f>
        <v/>
      </c>
      <c r="AI1933" s="59" t="str">
        <f>IF(Table1[[#This Row],[Posting Date]]&lt;&gt;"",Table1[[#This Row],[Posting Date]],"")</f>
        <v/>
      </c>
      <c r="AJ1933" s="46"/>
      <c r="AK1933" s="46" t="str">
        <f>IF(Table1[[#This Row],[Description]]&lt;&gt;"",Table1[[#This Row],[Description]],"")</f>
        <v/>
      </c>
      <c r="AL1933" s="46" t="str">
        <f>IF(Table1[[#This Row],[Posting Date]]&lt;&gt;"",Table1[[#This Row],[Reference Number]],"")</f>
        <v/>
      </c>
      <c r="AM1933" s="46" t="str">
        <f>TRIM(Table1[[#This Row],[Line '#]])</f>
        <v/>
      </c>
      <c r="AN1933" s="46" t="str">
        <f>TRIM(Table1[[#This Row],[Account]])</f>
        <v/>
      </c>
      <c r="AO1933" s="46" t="str">
        <f>IF(Table1[[#This Row],[Posting Date]]&lt;&gt;"",$D$5,"")</f>
        <v/>
      </c>
      <c r="AP1933" s="46" t="str">
        <f>TRIM(Table1[[#This Row],[Departments-Prgrams]])</f>
        <v/>
      </c>
      <c r="AQ1933" s="46" t="str">
        <f>TRIM(Table1[[#This Row],[Grant]])</f>
        <v/>
      </c>
      <c r="AR1933" s="46" t="str">
        <f>TRIM(Table1[[#This Row],[Staff ID]])</f>
        <v/>
      </c>
      <c r="AS1933" s="46" t="str">
        <f>IF(TRIM(Table1[[#This Row],[Budget Code]])=0,"",TRIM(Table1[[#This Row],[Budget Code]]))</f>
        <v/>
      </c>
      <c r="AT1933" s="46" t="str">
        <f>IF(Table1[[#This Row],[Line Description]]&lt;&gt;"",Table1[[#This Row],[Line Description]],"")</f>
        <v/>
      </c>
      <c r="AU1933" s="46" t="str">
        <f>IF(Table1[[#This Row],[Cur_Amount Debit]]&gt;0,ROUND(Table1[[#This Row],[Cur_Amount Debit]],2),"")</f>
        <v/>
      </c>
      <c r="AV1933" s="46" t="str">
        <f>IF(Table1[[#This Row],[Cur_Amount Credit]]&gt;0,ROUND(Table1[[#This Row],[Cur_Amount Credit]],2),"")</f>
        <v/>
      </c>
      <c r="AW1933" s="46" t="str">
        <f>LEFT(Table1[[#This Row],[Cur]],3)</f>
        <v/>
      </c>
      <c r="AX1933" s="59"/>
      <c r="AY1933" s="46"/>
      <c r="AZ1933" s="46" t="str">
        <f>IF(Table1[[#This Row],[Cur]]&lt;&gt;"",IF(Table1[[#This Row],[Cur]]="USD","",ExchangeRate),"")</f>
        <v/>
      </c>
      <c r="BA1933" s="46" t="str">
        <f>IF(Table1[[#This Row],[Grant]]&lt;&gt;"",VLOOKUP(Table1[[#This Row],[Grant]],Grants!B:D,3),"")</f>
        <v/>
      </c>
      <c r="BB1933" s="46" t="str">
        <f>TRIM(Table1[[#This Row],[Vendor ID]])</f>
        <v/>
      </c>
      <c r="BC1933">
        <f>IF(Table1[[#This Row],[Reference Number]]=Q1932,BC1932,BC1932+1)</f>
        <v>2</v>
      </c>
    </row>
    <row r="1934" spans="1:55" ht="11.25" hidden="1" customHeight="1">
      <c r="A1934" s="1"/>
      <c r="B1934" s="88" t="str">
        <f>IF(Table1[[#This Row],[Posting Date]]&lt;&gt;"",IF(Table1[[#This Row],[Reference Number]]=Q1933,B1933+1,1),"")</f>
        <v/>
      </c>
      <c r="C1934" s="61"/>
      <c r="D1934" s="61"/>
      <c r="E1934" s="218"/>
      <c r="F1934" s="143" t="str">
        <f>IFERROR(IF(VLOOKUP(Table1[[#This Row],[Budget Code Description]],Dimentions!$X$6:$AC$132,2,FALSE)="","",VLOOKUP(Table1[[#This Row],[Budget Code Description]],Dimentions!$X$6:$AC$132,2,FALSE)),"")</f>
        <v/>
      </c>
      <c r="G1934" s="143" t="str">
        <f>IFERROR(VLOOKUP(Table1[[#This Row],[Budget Code Description]],Dimentions!$X$6:$AC$132,3,FALSE),"")</f>
        <v/>
      </c>
      <c r="H1934" s="64" t="str">
        <f>IFERROR(VLOOKUP(Table1[[#This Row],[Account]],Dimentions!$S$6:$V$233,2,FALSE),"")</f>
        <v/>
      </c>
      <c r="I1934" s="62">
        <f>_xlfn.NUMBERVALUE(LEFT(Table1[[#This Row],[Account]],1))</f>
        <v>0</v>
      </c>
      <c r="J1934" s="62" t="str">
        <f>IFERROR(VLOOKUP(Table1[[#This Row],[Budget Code Description]],Table6[#All],7,FALSE),"")</f>
        <v/>
      </c>
      <c r="K1934" s="143" t="str">
        <f>IFERROR(VLOOKUP(Table1[[#This Row],[Budget Code Description]],Table6[#All],8,FALSE),"")</f>
        <v/>
      </c>
      <c r="L1934" s="63"/>
      <c r="M1934" s="65" t="str">
        <f>IFERROR(VLOOKUP(Table1[[#This Row],[Staff ID]],Table2[],2,FALSE),"")</f>
        <v/>
      </c>
      <c r="N1934" s="211" t="str">
        <f>IFERROR(IF(VLOOKUP(Table1[[#This Row],[Budget Code Description]],Dimentions!$X$6:$AC$97,4,FALSE)="","",VLOOKUP(Table1[[#This Row],[Budget Code Description]],Dimentions!$X$6:$AC$97,4,FALSE)),"")</f>
        <v/>
      </c>
      <c r="O1934" s="65" t="str">
        <f>IFERROR(VLOOKUP(Table1[[#This Row],[Vendor ID]],Table549[],2,FALSE),"")</f>
        <v/>
      </c>
      <c r="P1934" s="63"/>
      <c r="Q1934" s="143" t="str">
        <f>IF(Table1[[#This Row],[Posting Date]]&lt;&gt;"",$D$9,"")</f>
        <v/>
      </c>
      <c r="R1934" s="159" t="str">
        <f>IF(Table1[[#This Row],[Posting Date]]&lt;&gt;"",$D$10,"")</f>
        <v/>
      </c>
      <c r="S1934" s="66"/>
      <c r="T1934" s="63"/>
      <c r="U1934" s="67"/>
      <c r="V1934" s="67"/>
      <c r="W1934" s="67" t="str">
        <f t="shared" si="30"/>
        <v/>
      </c>
      <c r="X1934" s="161" t="str">
        <f>IF(E1934="","",(IF(Table1[[#This Row],[Cur]]="USD",Table1[[#This Row],[Cur_Amount Debit]],Table1[[#This Row],[Cur_Amount Debit]]/Table1[[#This Row],[Exchange Rate]])))</f>
        <v/>
      </c>
      <c r="Y1934" s="161" t="str">
        <f>IF(E1934="","",(IF(Table1[[#This Row],[Cur]]="USD",Table1[[#This Row],[Cur_Amount Credit]],Table1[[#This Row],[Cur_Amount Credit]]/ExchangeRate)))</f>
        <v/>
      </c>
      <c r="Z1934" s="203" t="str">
        <f>IF(E1934="","",(Table1[[#This Row],[Debit USD]]-Table1[[#This Row],[Credit USD]]))</f>
        <v/>
      </c>
      <c r="AA1934" s="122"/>
      <c r="AB1934" s="1"/>
      <c r="AC1934" s="15"/>
      <c r="AD1934" s="15" t="str">
        <f>IF(AND(OR(Table1[[#This Row],[Account]]="15030",Table1[[#This Row],[Account]]="15035",Table1[[#This Row],[Account]]="20150"),Table1[[#This Row],[Vendor ID]]=""),1,"")</f>
        <v/>
      </c>
      <c r="AE1934" s="15"/>
      <c r="AF1934" s="15"/>
      <c r="AG1934" s="15"/>
      <c r="AH1934" s="46" t="str">
        <f>IF(Table1[[#This Row],[Posting Date]]&lt;&gt;"","GJ-"&amp;CountryID,"")</f>
        <v/>
      </c>
      <c r="AI1934" s="59" t="str">
        <f>IF(Table1[[#This Row],[Posting Date]]&lt;&gt;"",Table1[[#This Row],[Posting Date]],"")</f>
        <v/>
      </c>
      <c r="AJ1934" s="46"/>
      <c r="AK1934" s="46" t="str">
        <f>IF(Table1[[#This Row],[Description]]&lt;&gt;"",Table1[[#This Row],[Description]],"")</f>
        <v/>
      </c>
      <c r="AL1934" s="46" t="str">
        <f>IF(Table1[[#This Row],[Posting Date]]&lt;&gt;"",Table1[[#This Row],[Reference Number]],"")</f>
        <v/>
      </c>
      <c r="AM1934" s="46" t="str">
        <f>TRIM(Table1[[#This Row],[Line '#]])</f>
        <v/>
      </c>
      <c r="AN1934" s="46" t="str">
        <f>TRIM(Table1[[#This Row],[Account]])</f>
        <v/>
      </c>
      <c r="AO1934" s="46" t="str">
        <f>IF(Table1[[#This Row],[Posting Date]]&lt;&gt;"",$D$5,"")</f>
        <v/>
      </c>
      <c r="AP1934" s="46" t="str">
        <f>TRIM(Table1[[#This Row],[Departments-Prgrams]])</f>
        <v/>
      </c>
      <c r="AQ1934" s="46" t="str">
        <f>TRIM(Table1[[#This Row],[Grant]])</f>
        <v/>
      </c>
      <c r="AR1934" s="46" t="str">
        <f>TRIM(Table1[[#This Row],[Staff ID]])</f>
        <v/>
      </c>
      <c r="AS1934" s="46" t="str">
        <f>IF(TRIM(Table1[[#This Row],[Budget Code]])=0,"",TRIM(Table1[[#This Row],[Budget Code]]))</f>
        <v/>
      </c>
      <c r="AT1934" s="46" t="str">
        <f>IF(Table1[[#This Row],[Line Description]]&lt;&gt;"",Table1[[#This Row],[Line Description]],"")</f>
        <v/>
      </c>
      <c r="AU1934" s="46" t="str">
        <f>IF(Table1[[#This Row],[Cur_Amount Debit]]&gt;0,ROUND(Table1[[#This Row],[Cur_Amount Debit]],2),"")</f>
        <v/>
      </c>
      <c r="AV1934" s="46" t="str">
        <f>IF(Table1[[#This Row],[Cur_Amount Credit]]&gt;0,ROUND(Table1[[#This Row],[Cur_Amount Credit]],2),"")</f>
        <v/>
      </c>
      <c r="AW1934" s="46" t="str">
        <f>LEFT(Table1[[#This Row],[Cur]],3)</f>
        <v/>
      </c>
      <c r="AX1934" s="59"/>
      <c r="AY1934" s="46"/>
      <c r="AZ1934" s="46" t="str">
        <f>IF(Table1[[#This Row],[Cur]]&lt;&gt;"",IF(Table1[[#This Row],[Cur]]="USD","",ExchangeRate),"")</f>
        <v/>
      </c>
      <c r="BA1934" s="46" t="str">
        <f>IF(Table1[[#This Row],[Grant]]&lt;&gt;"",VLOOKUP(Table1[[#This Row],[Grant]],Grants!B:D,3),"")</f>
        <v/>
      </c>
      <c r="BB1934" s="46" t="str">
        <f>TRIM(Table1[[#This Row],[Vendor ID]])</f>
        <v/>
      </c>
      <c r="BC1934">
        <f>IF(Table1[[#This Row],[Reference Number]]=Q1933,BC1933,BC1933+1)</f>
        <v>2</v>
      </c>
    </row>
    <row r="1935" spans="1:55" ht="11.25" hidden="1" customHeight="1">
      <c r="A1935" s="1"/>
      <c r="B1935" s="88" t="str">
        <f>IF(Table1[[#This Row],[Posting Date]]&lt;&gt;"",IF(Table1[[#This Row],[Reference Number]]=Q1934,B1934+1,1),"")</f>
        <v/>
      </c>
      <c r="C1935" s="61"/>
      <c r="D1935" s="61"/>
      <c r="E1935" s="218"/>
      <c r="F1935" s="143" t="str">
        <f>IFERROR(IF(VLOOKUP(Table1[[#This Row],[Budget Code Description]],Dimentions!$X$6:$AC$132,2,FALSE)="","",VLOOKUP(Table1[[#This Row],[Budget Code Description]],Dimentions!$X$6:$AC$132,2,FALSE)),"")</f>
        <v/>
      </c>
      <c r="G1935" s="143" t="str">
        <f>IFERROR(VLOOKUP(Table1[[#This Row],[Budget Code Description]],Dimentions!$X$6:$AC$132,3,FALSE),"")</f>
        <v/>
      </c>
      <c r="H1935" s="64" t="str">
        <f>IFERROR(VLOOKUP(Table1[[#This Row],[Account]],Dimentions!$S$6:$V$233,2,FALSE),"")</f>
        <v/>
      </c>
      <c r="I1935" s="62">
        <f>_xlfn.NUMBERVALUE(LEFT(Table1[[#This Row],[Account]],1))</f>
        <v>0</v>
      </c>
      <c r="J1935" s="62" t="str">
        <f>IFERROR(VLOOKUP(Table1[[#This Row],[Budget Code Description]],Table6[#All],7,FALSE),"")</f>
        <v/>
      </c>
      <c r="K1935" s="143" t="str">
        <f>IFERROR(VLOOKUP(Table1[[#This Row],[Budget Code Description]],Table6[#All],8,FALSE),"")</f>
        <v/>
      </c>
      <c r="L1935" s="63"/>
      <c r="M1935" s="65" t="str">
        <f>IFERROR(VLOOKUP(Table1[[#This Row],[Staff ID]],Table2[],2,FALSE),"")</f>
        <v/>
      </c>
      <c r="N1935" s="211" t="str">
        <f>IFERROR(IF(VLOOKUP(Table1[[#This Row],[Budget Code Description]],Dimentions!$X$6:$AC$97,4,FALSE)="","",VLOOKUP(Table1[[#This Row],[Budget Code Description]],Dimentions!$X$6:$AC$97,4,FALSE)),"")</f>
        <v/>
      </c>
      <c r="O1935" s="65" t="str">
        <f>IFERROR(VLOOKUP(Table1[[#This Row],[Vendor ID]],Table549[],2,FALSE),"")</f>
        <v/>
      </c>
      <c r="P1935" s="63"/>
      <c r="Q1935" s="143" t="str">
        <f>IF(Table1[[#This Row],[Posting Date]]&lt;&gt;"",$D$9,"")</f>
        <v/>
      </c>
      <c r="R1935" s="159" t="str">
        <f>IF(Table1[[#This Row],[Posting Date]]&lt;&gt;"",$D$10,"")</f>
        <v/>
      </c>
      <c r="S1935" s="66"/>
      <c r="T1935" s="63"/>
      <c r="U1935" s="67"/>
      <c r="V1935" s="67"/>
      <c r="W1935" s="67" t="str">
        <f t="shared" si="30"/>
        <v/>
      </c>
      <c r="X1935" s="161" t="str">
        <f>IF(E1935="","",(IF(Table1[[#This Row],[Cur]]="USD",Table1[[#This Row],[Cur_Amount Debit]],Table1[[#This Row],[Cur_Amount Debit]]/Table1[[#This Row],[Exchange Rate]])))</f>
        <v/>
      </c>
      <c r="Y1935" s="161" t="str">
        <f>IF(E1935="","",(IF(Table1[[#This Row],[Cur]]="USD",Table1[[#This Row],[Cur_Amount Credit]],Table1[[#This Row],[Cur_Amount Credit]]/ExchangeRate)))</f>
        <v/>
      </c>
      <c r="Z1935" s="203" t="str">
        <f>IF(E1935="","",(Table1[[#This Row],[Debit USD]]-Table1[[#This Row],[Credit USD]]))</f>
        <v/>
      </c>
      <c r="AA1935" s="122"/>
      <c r="AB1935" s="1"/>
      <c r="AC1935" s="15"/>
      <c r="AD1935" s="15" t="str">
        <f>IF(AND(OR(Table1[[#This Row],[Account]]="15030",Table1[[#This Row],[Account]]="15035",Table1[[#This Row],[Account]]="20150"),Table1[[#This Row],[Vendor ID]]=""),1,"")</f>
        <v/>
      </c>
      <c r="AE1935" s="15"/>
      <c r="AF1935" s="15"/>
      <c r="AG1935" s="15"/>
      <c r="AH1935" s="46" t="str">
        <f>IF(Table1[[#This Row],[Posting Date]]&lt;&gt;"","GJ-"&amp;CountryID,"")</f>
        <v/>
      </c>
      <c r="AI1935" s="59" t="str">
        <f>IF(Table1[[#This Row],[Posting Date]]&lt;&gt;"",Table1[[#This Row],[Posting Date]],"")</f>
        <v/>
      </c>
      <c r="AJ1935" s="46"/>
      <c r="AK1935" s="46" t="str">
        <f>IF(Table1[[#This Row],[Description]]&lt;&gt;"",Table1[[#This Row],[Description]],"")</f>
        <v/>
      </c>
      <c r="AL1935" s="46" t="str">
        <f>IF(Table1[[#This Row],[Posting Date]]&lt;&gt;"",Table1[[#This Row],[Reference Number]],"")</f>
        <v/>
      </c>
      <c r="AM1935" s="46" t="str">
        <f>TRIM(Table1[[#This Row],[Line '#]])</f>
        <v/>
      </c>
      <c r="AN1935" s="46" t="str">
        <f>TRIM(Table1[[#This Row],[Account]])</f>
        <v/>
      </c>
      <c r="AO1935" s="46" t="str">
        <f>IF(Table1[[#This Row],[Posting Date]]&lt;&gt;"",$D$5,"")</f>
        <v/>
      </c>
      <c r="AP1935" s="46" t="str">
        <f>TRIM(Table1[[#This Row],[Departments-Prgrams]])</f>
        <v/>
      </c>
      <c r="AQ1935" s="46" t="str">
        <f>TRIM(Table1[[#This Row],[Grant]])</f>
        <v/>
      </c>
      <c r="AR1935" s="46" t="str">
        <f>TRIM(Table1[[#This Row],[Staff ID]])</f>
        <v/>
      </c>
      <c r="AS1935" s="46" t="str">
        <f>IF(TRIM(Table1[[#This Row],[Budget Code]])=0,"",TRIM(Table1[[#This Row],[Budget Code]]))</f>
        <v/>
      </c>
      <c r="AT1935" s="46" t="str">
        <f>IF(Table1[[#This Row],[Line Description]]&lt;&gt;"",Table1[[#This Row],[Line Description]],"")</f>
        <v/>
      </c>
      <c r="AU1935" s="46" t="str">
        <f>IF(Table1[[#This Row],[Cur_Amount Debit]]&gt;0,ROUND(Table1[[#This Row],[Cur_Amount Debit]],2),"")</f>
        <v/>
      </c>
      <c r="AV1935" s="46" t="str">
        <f>IF(Table1[[#This Row],[Cur_Amount Credit]]&gt;0,ROUND(Table1[[#This Row],[Cur_Amount Credit]],2),"")</f>
        <v/>
      </c>
      <c r="AW1935" s="46" t="str">
        <f>LEFT(Table1[[#This Row],[Cur]],3)</f>
        <v/>
      </c>
      <c r="AX1935" s="59"/>
      <c r="AY1935" s="46"/>
      <c r="AZ1935" s="46" t="str">
        <f>IF(Table1[[#This Row],[Cur]]&lt;&gt;"",IF(Table1[[#This Row],[Cur]]="USD","",ExchangeRate),"")</f>
        <v/>
      </c>
      <c r="BA1935" s="46" t="str">
        <f>IF(Table1[[#This Row],[Grant]]&lt;&gt;"",VLOOKUP(Table1[[#This Row],[Grant]],Grants!B:D,3),"")</f>
        <v/>
      </c>
      <c r="BB1935" s="46" t="str">
        <f>TRIM(Table1[[#This Row],[Vendor ID]])</f>
        <v/>
      </c>
      <c r="BC1935">
        <f>IF(Table1[[#This Row],[Reference Number]]=Q1934,BC1934,BC1934+1)</f>
        <v>2</v>
      </c>
    </row>
    <row r="1936" spans="1:55" ht="11.25" hidden="1" customHeight="1">
      <c r="A1936" s="1"/>
      <c r="B1936" s="88" t="str">
        <f>IF(Table1[[#This Row],[Posting Date]]&lt;&gt;"",IF(Table1[[#This Row],[Reference Number]]=Q1935,B1935+1,1),"")</f>
        <v/>
      </c>
      <c r="C1936" s="61"/>
      <c r="D1936" s="61"/>
      <c r="E1936" s="218"/>
      <c r="F1936" s="143" t="str">
        <f>IFERROR(IF(VLOOKUP(Table1[[#This Row],[Budget Code Description]],Dimentions!$X$6:$AC$132,2,FALSE)="","",VLOOKUP(Table1[[#This Row],[Budget Code Description]],Dimentions!$X$6:$AC$132,2,FALSE)),"")</f>
        <v/>
      </c>
      <c r="G1936" s="143" t="str">
        <f>IFERROR(VLOOKUP(Table1[[#This Row],[Budget Code Description]],Dimentions!$X$6:$AC$132,3,FALSE),"")</f>
        <v/>
      </c>
      <c r="H1936" s="64" t="str">
        <f>IFERROR(VLOOKUP(Table1[[#This Row],[Account]],Dimentions!$S$6:$V$233,2,FALSE),"")</f>
        <v/>
      </c>
      <c r="I1936" s="62">
        <f>_xlfn.NUMBERVALUE(LEFT(Table1[[#This Row],[Account]],1))</f>
        <v>0</v>
      </c>
      <c r="J1936" s="62" t="str">
        <f>IFERROR(VLOOKUP(Table1[[#This Row],[Budget Code Description]],Table6[#All],7,FALSE),"")</f>
        <v/>
      </c>
      <c r="K1936" s="143" t="str">
        <f>IFERROR(VLOOKUP(Table1[[#This Row],[Budget Code Description]],Table6[#All],8,FALSE),"")</f>
        <v/>
      </c>
      <c r="L1936" s="63"/>
      <c r="M1936" s="65" t="str">
        <f>IFERROR(VLOOKUP(Table1[[#This Row],[Staff ID]],Table2[],2,FALSE),"")</f>
        <v/>
      </c>
      <c r="N1936" s="211" t="str">
        <f>IFERROR(IF(VLOOKUP(Table1[[#This Row],[Budget Code Description]],Dimentions!$X$6:$AC$97,4,FALSE)="","",VLOOKUP(Table1[[#This Row],[Budget Code Description]],Dimentions!$X$6:$AC$97,4,FALSE)),"")</f>
        <v/>
      </c>
      <c r="O1936" s="65" t="str">
        <f>IFERROR(VLOOKUP(Table1[[#This Row],[Vendor ID]],Table549[],2,FALSE),"")</f>
        <v/>
      </c>
      <c r="P1936" s="63"/>
      <c r="Q1936" s="143" t="str">
        <f>IF(Table1[[#This Row],[Posting Date]]&lt;&gt;"",$D$9,"")</f>
        <v/>
      </c>
      <c r="R1936" s="159" t="str">
        <f>IF(Table1[[#This Row],[Posting Date]]&lt;&gt;"",$D$10,"")</f>
        <v/>
      </c>
      <c r="S1936" s="66"/>
      <c r="T1936" s="63"/>
      <c r="U1936" s="67"/>
      <c r="V1936" s="67"/>
      <c r="W1936" s="67" t="str">
        <f t="shared" si="30"/>
        <v/>
      </c>
      <c r="X1936" s="161" t="str">
        <f>IF(E1936="","",(IF(Table1[[#This Row],[Cur]]="USD",Table1[[#This Row],[Cur_Amount Debit]],Table1[[#This Row],[Cur_Amount Debit]]/Table1[[#This Row],[Exchange Rate]])))</f>
        <v/>
      </c>
      <c r="Y1936" s="161" t="str">
        <f>IF(E1936="","",(IF(Table1[[#This Row],[Cur]]="USD",Table1[[#This Row],[Cur_Amount Credit]],Table1[[#This Row],[Cur_Amount Credit]]/ExchangeRate)))</f>
        <v/>
      </c>
      <c r="Z1936" s="203" t="str">
        <f>IF(E1936="","",(Table1[[#This Row],[Debit USD]]-Table1[[#This Row],[Credit USD]]))</f>
        <v/>
      </c>
      <c r="AA1936" s="122"/>
      <c r="AB1936" s="1"/>
      <c r="AC1936" s="15"/>
      <c r="AD1936" s="15" t="str">
        <f>IF(AND(OR(Table1[[#This Row],[Account]]="15030",Table1[[#This Row],[Account]]="15035",Table1[[#This Row],[Account]]="20150"),Table1[[#This Row],[Vendor ID]]=""),1,"")</f>
        <v/>
      </c>
      <c r="AE1936" s="15"/>
      <c r="AF1936" s="15"/>
      <c r="AG1936" s="15"/>
      <c r="AH1936" s="46" t="str">
        <f>IF(Table1[[#This Row],[Posting Date]]&lt;&gt;"","GJ-"&amp;CountryID,"")</f>
        <v/>
      </c>
      <c r="AI1936" s="59" t="str">
        <f>IF(Table1[[#This Row],[Posting Date]]&lt;&gt;"",Table1[[#This Row],[Posting Date]],"")</f>
        <v/>
      </c>
      <c r="AJ1936" s="46"/>
      <c r="AK1936" s="46" t="str">
        <f>IF(Table1[[#This Row],[Description]]&lt;&gt;"",Table1[[#This Row],[Description]],"")</f>
        <v/>
      </c>
      <c r="AL1936" s="46" t="str">
        <f>IF(Table1[[#This Row],[Posting Date]]&lt;&gt;"",Table1[[#This Row],[Reference Number]],"")</f>
        <v/>
      </c>
      <c r="AM1936" s="46" t="str">
        <f>TRIM(Table1[[#This Row],[Line '#]])</f>
        <v/>
      </c>
      <c r="AN1936" s="46" t="str">
        <f>TRIM(Table1[[#This Row],[Account]])</f>
        <v/>
      </c>
      <c r="AO1936" s="46" t="str">
        <f>IF(Table1[[#This Row],[Posting Date]]&lt;&gt;"",$D$5,"")</f>
        <v/>
      </c>
      <c r="AP1936" s="46" t="str">
        <f>TRIM(Table1[[#This Row],[Departments-Prgrams]])</f>
        <v/>
      </c>
      <c r="AQ1936" s="46" t="str">
        <f>TRIM(Table1[[#This Row],[Grant]])</f>
        <v/>
      </c>
      <c r="AR1936" s="46" t="str">
        <f>TRIM(Table1[[#This Row],[Staff ID]])</f>
        <v/>
      </c>
      <c r="AS1936" s="46" t="str">
        <f>IF(TRIM(Table1[[#This Row],[Budget Code]])=0,"",TRIM(Table1[[#This Row],[Budget Code]]))</f>
        <v/>
      </c>
      <c r="AT1936" s="46" t="str">
        <f>IF(Table1[[#This Row],[Line Description]]&lt;&gt;"",Table1[[#This Row],[Line Description]],"")</f>
        <v/>
      </c>
      <c r="AU1936" s="46" t="str">
        <f>IF(Table1[[#This Row],[Cur_Amount Debit]]&gt;0,ROUND(Table1[[#This Row],[Cur_Amount Debit]],2),"")</f>
        <v/>
      </c>
      <c r="AV1936" s="46" t="str">
        <f>IF(Table1[[#This Row],[Cur_Amount Credit]]&gt;0,ROUND(Table1[[#This Row],[Cur_Amount Credit]],2),"")</f>
        <v/>
      </c>
      <c r="AW1936" s="46" t="str">
        <f>LEFT(Table1[[#This Row],[Cur]],3)</f>
        <v/>
      </c>
      <c r="AX1936" s="59"/>
      <c r="AY1936" s="46"/>
      <c r="AZ1936" s="46" t="str">
        <f>IF(Table1[[#This Row],[Cur]]&lt;&gt;"",IF(Table1[[#This Row],[Cur]]="USD","",ExchangeRate),"")</f>
        <v/>
      </c>
      <c r="BA1936" s="46" t="str">
        <f>IF(Table1[[#This Row],[Grant]]&lt;&gt;"",VLOOKUP(Table1[[#This Row],[Grant]],Grants!B:D,3),"")</f>
        <v/>
      </c>
      <c r="BB1936" s="46" t="str">
        <f>TRIM(Table1[[#This Row],[Vendor ID]])</f>
        <v/>
      </c>
      <c r="BC1936">
        <f>IF(Table1[[#This Row],[Reference Number]]=Q1935,BC1935,BC1935+1)</f>
        <v>2</v>
      </c>
    </row>
    <row r="1937" spans="1:55" ht="11.25" hidden="1" customHeight="1">
      <c r="A1937" s="1"/>
      <c r="B1937" s="88" t="str">
        <f>IF(Table1[[#This Row],[Posting Date]]&lt;&gt;"",IF(Table1[[#This Row],[Reference Number]]=Q1936,B1936+1,1),"")</f>
        <v/>
      </c>
      <c r="C1937" s="61"/>
      <c r="D1937" s="61"/>
      <c r="E1937" s="218"/>
      <c r="F1937" s="143" t="str">
        <f>IFERROR(IF(VLOOKUP(Table1[[#This Row],[Budget Code Description]],Dimentions!$X$6:$AC$132,2,FALSE)="","",VLOOKUP(Table1[[#This Row],[Budget Code Description]],Dimentions!$X$6:$AC$132,2,FALSE)),"")</f>
        <v/>
      </c>
      <c r="G1937" s="143" t="str">
        <f>IFERROR(VLOOKUP(Table1[[#This Row],[Budget Code Description]],Dimentions!$X$6:$AC$132,3,FALSE),"")</f>
        <v/>
      </c>
      <c r="H1937" s="64" t="str">
        <f>IFERROR(VLOOKUP(Table1[[#This Row],[Account]],Dimentions!$S$6:$V$233,2,FALSE),"")</f>
        <v/>
      </c>
      <c r="I1937" s="62">
        <f>_xlfn.NUMBERVALUE(LEFT(Table1[[#This Row],[Account]],1))</f>
        <v>0</v>
      </c>
      <c r="J1937" s="62" t="str">
        <f>IFERROR(VLOOKUP(Table1[[#This Row],[Budget Code Description]],Table6[#All],7,FALSE),"")</f>
        <v/>
      </c>
      <c r="K1937" s="143" t="str">
        <f>IFERROR(VLOOKUP(Table1[[#This Row],[Budget Code Description]],Table6[#All],8,FALSE),"")</f>
        <v/>
      </c>
      <c r="L1937" s="63"/>
      <c r="M1937" s="65" t="str">
        <f>IFERROR(VLOOKUP(Table1[[#This Row],[Staff ID]],Table2[],2,FALSE),"")</f>
        <v/>
      </c>
      <c r="N1937" s="211" t="str">
        <f>IFERROR(IF(VLOOKUP(Table1[[#This Row],[Budget Code Description]],Dimentions!$X$6:$AC$97,4,FALSE)="","",VLOOKUP(Table1[[#This Row],[Budget Code Description]],Dimentions!$X$6:$AC$97,4,FALSE)),"")</f>
        <v/>
      </c>
      <c r="O1937" s="65" t="str">
        <f>IFERROR(VLOOKUP(Table1[[#This Row],[Vendor ID]],Table549[],2,FALSE),"")</f>
        <v/>
      </c>
      <c r="P1937" s="63"/>
      <c r="Q1937" s="143" t="str">
        <f>IF(Table1[[#This Row],[Posting Date]]&lt;&gt;"",$D$9,"")</f>
        <v/>
      </c>
      <c r="R1937" s="159" t="str">
        <f>IF(Table1[[#This Row],[Posting Date]]&lt;&gt;"",$D$10,"")</f>
        <v/>
      </c>
      <c r="S1937" s="66"/>
      <c r="T1937" s="63"/>
      <c r="U1937" s="67"/>
      <c r="V1937" s="67"/>
      <c r="W1937" s="67" t="str">
        <f t="shared" si="30"/>
        <v/>
      </c>
      <c r="X1937" s="161" t="str">
        <f>IF(E1937="","",(IF(Table1[[#This Row],[Cur]]="USD",Table1[[#This Row],[Cur_Amount Debit]],Table1[[#This Row],[Cur_Amount Debit]]/Table1[[#This Row],[Exchange Rate]])))</f>
        <v/>
      </c>
      <c r="Y1937" s="161" t="str">
        <f>IF(E1937="","",(IF(Table1[[#This Row],[Cur]]="USD",Table1[[#This Row],[Cur_Amount Credit]],Table1[[#This Row],[Cur_Amount Credit]]/ExchangeRate)))</f>
        <v/>
      </c>
      <c r="Z1937" s="203" t="str">
        <f>IF(E1937="","",(Table1[[#This Row],[Debit USD]]-Table1[[#This Row],[Credit USD]]))</f>
        <v/>
      </c>
      <c r="AA1937" s="122"/>
      <c r="AB1937" s="1"/>
      <c r="AC1937" s="15"/>
      <c r="AD1937" s="15" t="str">
        <f>IF(AND(OR(Table1[[#This Row],[Account]]="15030",Table1[[#This Row],[Account]]="15035",Table1[[#This Row],[Account]]="20150"),Table1[[#This Row],[Vendor ID]]=""),1,"")</f>
        <v/>
      </c>
      <c r="AE1937" s="15"/>
      <c r="AF1937" s="15"/>
      <c r="AG1937" s="15"/>
      <c r="AH1937" s="46" t="str">
        <f>IF(Table1[[#This Row],[Posting Date]]&lt;&gt;"","GJ-"&amp;CountryID,"")</f>
        <v/>
      </c>
      <c r="AI1937" s="59" t="str">
        <f>IF(Table1[[#This Row],[Posting Date]]&lt;&gt;"",Table1[[#This Row],[Posting Date]],"")</f>
        <v/>
      </c>
      <c r="AJ1937" s="46"/>
      <c r="AK1937" s="46" t="str">
        <f>IF(Table1[[#This Row],[Description]]&lt;&gt;"",Table1[[#This Row],[Description]],"")</f>
        <v/>
      </c>
      <c r="AL1937" s="46" t="str">
        <f>IF(Table1[[#This Row],[Posting Date]]&lt;&gt;"",Table1[[#This Row],[Reference Number]],"")</f>
        <v/>
      </c>
      <c r="AM1937" s="46" t="str">
        <f>TRIM(Table1[[#This Row],[Line '#]])</f>
        <v/>
      </c>
      <c r="AN1937" s="46" t="str">
        <f>TRIM(Table1[[#This Row],[Account]])</f>
        <v/>
      </c>
      <c r="AO1937" s="46" t="str">
        <f>IF(Table1[[#This Row],[Posting Date]]&lt;&gt;"",$D$5,"")</f>
        <v/>
      </c>
      <c r="AP1937" s="46" t="str">
        <f>TRIM(Table1[[#This Row],[Departments-Prgrams]])</f>
        <v/>
      </c>
      <c r="AQ1937" s="46" t="str">
        <f>TRIM(Table1[[#This Row],[Grant]])</f>
        <v/>
      </c>
      <c r="AR1937" s="46" t="str">
        <f>TRIM(Table1[[#This Row],[Staff ID]])</f>
        <v/>
      </c>
      <c r="AS1937" s="46" t="str">
        <f>IF(TRIM(Table1[[#This Row],[Budget Code]])=0,"",TRIM(Table1[[#This Row],[Budget Code]]))</f>
        <v/>
      </c>
      <c r="AT1937" s="46" t="str">
        <f>IF(Table1[[#This Row],[Line Description]]&lt;&gt;"",Table1[[#This Row],[Line Description]],"")</f>
        <v/>
      </c>
      <c r="AU1937" s="46" t="str">
        <f>IF(Table1[[#This Row],[Cur_Amount Debit]]&gt;0,ROUND(Table1[[#This Row],[Cur_Amount Debit]],2),"")</f>
        <v/>
      </c>
      <c r="AV1937" s="46" t="str">
        <f>IF(Table1[[#This Row],[Cur_Amount Credit]]&gt;0,ROUND(Table1[[#This Row],[Cur_Amount Credit]],2),"")</f>
        <v/>
      </c>
      <c r="AW1937" s="46" t="str">
        <f>LEFT(Table1[[#This Row],[Cur]],3)</f>
        <v/>
      </c>
      <c r="AX1937" s="59"/>
      <c r="AY1937" s="46"/>
      <c r="AZ1937" s="46" t="str">
        <f>IF(Table1[[#This Row],[Cur]]&lt;&gt;"",IF(Table1[[#This Row],[Cur]]="USD","",ExchangeRate),"")</f>
        <v/>
      </c>
      <c r="BA1937" s="46" t="str">
        <f>IF(Table1[[#This Row],[Grant]]&lt;&gt;"",VLOOKUP(Table1[[#This Row],[Grant]],Grants!B:D,3),"")</f>
        <v/>
      </c>
      <c r="BB1937" s="46" t="str">
        <f>TRIM(Table1[[#This Row],[Vendor ID]])</f>
        <v/>
      </c>
      <c r="BC1937">
        <f>IF(Table1[[#This Row],[Reference Number]]=Q1936,BC1936,BC1936+1)</f>
        <v>2</v>
      </c>
    </row>
    <row r="1938" spans="1:55" ht="11.25" hidden="1" customHeight="1">
      <c r="A1938" s="1"/>
      <c r="B1938" s="88" t="str">
        <f>IF(Table1[[#This Row],[Posting Date]]&lt;&gt;"",IF(Table1[[#This Row],[Reference Number]]=Q1937,B1937+1,1),"")</f>
        <v/>
      </c>
      <c r="C1938" s="61"/>
      <c r="D1938" s="61"/>
      <c r="E1938" s="218"/>
      <c r="F1938" s="143" t="str">
        <f>IFERROR(IF(VLOOKUP(Table1[[#This Row],[Budget Code Description]],Dimentions!$X$6:$AC$132,2,FALSE)="","",VLOOKUP(Table1[[#This Row],[Budget Code Description]],Dimentions!$X$6:$AC$132,2,FALSE)),"")</f>
        <v/>
      </c>
      <c r="G1938" s="143" t="str">
        <f>IFERROR(VLOOKUP(Table1[[#This Row],[Budget Code Description]],Dimentions!$X$6:$AC$132,3,FALSE),"")</f>
        <v/>
      </c>
      <c r="H1938" s="64" t="str">
        <f>IFERROR(VLOOKUP(Table1[[#This Row],[Account]],Dimentions!$S$6:$V$233,2,FALSE),"")</f>
        <v/>
      </c>
      <c r="I1938" s="62">
        <f>_xlfn.NUMBERVALUE(LEFT(Table1[[#This Row],[Account]],1))</f>
        <v>0</v>
      </c>
      <c r="J1938" s="62" t="str">
        <f>IFERROR(VLOOKUP(Table1[[#This Row],[Budget Code Description]],Table6[#All],7,FALSE),"")</f>
        <v/>
      </c>
      <c r="K1938" s="143" t="str">
        <f>IFERROR(VLOOKUP(Table1[[#This Row],[Budget Code Description]],Table6[#All],8,FALSE),"")</f>
        <v/>
      </c>
      <c r="L1938" s="63"/>
      <c r="M1938" s="65" t="str">
        <f>IFERROR(VLOOKUP(Table1[[#This Row],[Staff ID]],Table2[],2,FALSE),"")</f>
        <v/>
      </c>
      <c r="N1938" s="211" t="str">
        <f>IFERROR(IF(VLOOKUP(Table1[[#This Row],[Budget Code Description]],Dimentions!$X$6:$AC$97,4,FALSE)="","",VLOOKUP(Table1[[#This Row],[Budget Code Description]],Dimentions!$X$6:$AC$97,4,FALSE)),"")</f>
        <v/>
      </c>
      <c r="O1938" s="65" t="str">
        <f>IFERROR(VLOOKUP(Table1[[#This Row],[Vendor ID]],Table549[],2,FALSE),"")</f>
        <v/>
      </c>
      <c r="P1938" s="63"/>
      <c r="Q1938" s="143" t="str">
        <f>IF(Table1[[#This Row],[Posting Date]]&lt;&gt;"",$D$9,"")</f>
        <v/>
      </c>
      <c r="R1938" s="159" t="str">
        <f>IF(Table1[[#This Row],[Posting Date]]&lt;&gt;"",$D$10,"")</f>
        <v/>
      </c>
      <c r="S1938" s="66"/>
      <c r="T1938" s="63"/>
      <c r="U1938" s="67"/>
      <c r="V1938" s="67"/>
      <c r="W1938" s="67" t="str">
        <f t="shared" si="30"/>
        <v/>
      </c>
      <c r="X1938" s="161" t="str">
        <f>IF(E1938="","",(IF(Table1[[#This Row],[Cur]]="USD",Table1[[#This Row],[Cur_Amount Debit]],Table1[[#This Row],[Cur_Amount Debit]]/Table1[[#This Row],[Exchange Rate]])))</f>
        <v/>
      </c>
      <c r="Y1938" s="161" t="str">
        <f>IF(E1938="","",(IF(Table1[[#This Row],[Cur]]="USD",Table1[[#This Row],[Cur_Amount Credit]],Table1[[#This Row],[Cur_Amount Credit]]/ExchangeRate)))</f>
        <v/>
      </c>
      <c r="Z1938" s="203" t="str">
        <f>IF(E1938="","",(Table1[[#This Row],[Debit USD]]-Table1[[#This Row],[Credit USD]]))</f>
        <v/>
      </c>
      <c r="AA1938" s="122"/>
      <c r="AB1938" s="1"/>
      <c r="AC1938" s="15"/>
      <c r="AD1938" s="15" t="str">
        <f>IF(AND(OR(Table1[[#This Row],[Account]]="15030",Table1[[#This Row],[Account]]="15035",Table1[[#This Row],[Account]]="20150"),Table1[[#This Row],[Vendor ID]]=""),1,"")</f>
        <v/>
      </c>
      <c r="AE1938" s="15"/>
      <c r="AF1938" s="15"/>
      <c r="AG1938" s="15"/>
      <c r="AH1938" s="46" t="str">
        <f>IF(Table1[[#This Row],[Posting Date]]&lt;&gt;"","GJ-"&amp;CountryID,"")</f>
        <v/>
      </c>
      <c r="AI1938" s="59" t="str">
        <f>IF(Table1[[#This Row],[Posting Date]]&lt;&gt;"",Table1[[#This Row],[Posting Date]],"")</f>
        <v/>
      </c>
      <c r="AJ1938" s="46"/>
      <c r="AK1938" s="46" t="str">
        <f>IF(Table1[[#This Row],[Description]]&lt;&gt;"",Table1[[#This Row],[Description]],"")</f>
        <v/>
      </c>
      <c r="AL1938" s="46" t="str">
        <f>IF(Table1[[#This Row],[Posting Date]]&lt;&gt;"",Table1[[#This Row],[Reference Number]],"")</f>
        <v/>
      </c>
      <c r="AM1938" s="46" t="str">
        <f>TRIM(Table1[[#This Row],[Line '#]])</f>
        <v/>
      </c>
      <c r="AN1938" s="46" t="str">
        <f>TRIM(Table1[[#This Row],[Account]])</f>
        <v/>
      </c>
      <c r="AO1938" s="46" t="str">
        <f>IF(Table1[[#This Row],[Posting Date]]&lt;&gt;"",$D$5,"")</f>
        <v/>
      </c>
      <c r="AP1938" s="46" t="str">
        <f>TRIM(Table1[[#This Row],[Departments-Prgrams]])</f>
        <v/>
      </c>
      <c r="AQ1938" s="46" t="str">
        <f>TRIM(Table1[[#This Row],[Grant]])</f>
        <v/>
      </c>
      <c r="AR1938" s="46" t="str">
        <f>TRIM(Table1[[#This Row],[Staff ID]])</f>
        <v/>
      </c>
      <c r="AS1938" s="46" t="str">
        <f>IF(TRIM(Table1[[#This Row],[Budget Code]])=0,"",TRIM(Table1[[#This Row],[Budget Code]]))</f>
        <v/>
      </c>
      <c r="AT1938" s="46" t="str">
        <f>IF(Table1[[#This Row],[Line Description]]&lt;&gt;"",Table1[[#This Row],[Line Description]],"")</f>
        <v/>
      </c>
      <c r="AU1938" s="46" t="str">
        <f>IF(Table1[[#This Row],[Cur_Amount Debit]]&gt;0,ROUND(Table1[[#This Row],[Cur_Amount Debit]],2),"")</f>
        <v/>
      </c>
      <c r="AV1938" s="46" t="str">
        <f>IF(Table1[[#This Row],[Cur_Amount Credit]]&gt;0,ROUND(Table1[[#This Row],[Cur_Amount Credit]],2),"")</f>
        <v/>
      </c>
      <c r="AW1938" s="46" t="str">
        <f>LEFT(Table1[[#This Row],[Cur]],3)</f>
        <v/>
      </c>
      <c r="AX1938" s="59"/>
      <c r="AY1938" s="46"/>
      <c r="AZ1938" s="46" t="str">
        <f>IF(Table1[[#This Row],[Cur]]&lt;&gt;"",IF(Table1[[#This Row],[Cur]]="USD","",ExchangeRate),"")</f>
        <v/>
      </c>
      <c r="BA1938" s="46" t="str">
        <f>IF(Table1[[#This Row],[Grant]]&lt;&gt;"",VLOOKUP(Table1[[#This Row],[Grant]],Grants!B:D,3),"")</f>
        <v/>
      </c>
      <c r="BB1938" s="46" t="str">
        <f>TRIM(Table1[[#This Row],[Vendor ID]])</f>
        <v/>
      </c>
      <c r="BC1938">
        <f>IF(Table1[[#This Row],[Reference Number]]=Q1937,BC1937,BC1937+1)</f>
        <v>2</v>
      </c>
    </row>
    <row r="1939" spans="1:55" ht="11.25" hidden="1" customHeight="1">
      <c r="A1939" s="1"/>
      <c r="B1939" s="88" t="str">
        <f>IF(Table1[[#This Row],[Posting Date]]&lt;&gt;"",IF(Table1[[#This Row],[Reference Number]]=Q1938,B1938+1,1),"")</f>
        <v/>
      </c>
      <c r="C1939" s="61"/>
      <c r="D1939" s="61"/>
      <c r="E1939" s="218"/>
      <c r="F1939" s="143" t="str">
        <f>IFERROR(IF(VLOOKUP(Table1[[#This Row],[Budget Code Description]],Dimentions!$X$6:$AC$132,2,FALSE)="","",VLOOKUP(Table1[[#This Row],[Budget Code Description]],Dimentions!$X$6:$AC$132,2,FALSE)),"")</f>
        <v/>
      </c>
      <c r="G1939" s="143" t="str">
        <f>IFERROR(VLOOKUP(Table1[[#This Row],[Budget Code Description]],Dimentions!$X$6:$AC$132,3,FALSE),"")</f>
        <v/>
      </c>
      <c r="H1939" s="64" t="str">
        <f>IFERROR(VLOOKUP(Table1[[#This Row],[Account]],Dimentions!$S$6:$V$233,2,FALSE),"")</f>
        <v/>
      </c>
      <c r="I1939" s="62">
        <f>_xlfn.NUMBERVALUE(LEFT(Table1[[#This Row],[Account]],1))</f>
        <v>0</v>
      </c>
      <c r="J1939" s="62" t="str">
        <f>IFERROR(VLOOKUP(Table1[[#This Row],[Budget Code Description]],Table6[#All],7,FALSE),"")</f>
        <v/>
      </c>
      <c r="K1939" s="143" t="str">
        <f>IFERROR(VLOOKUP(Table1[[#This Row],[Budget Code Description]],Table6[#All],8,FALSE),"")</f>
        <v/>
      </c>
      <c r="L1939" s="63"/>
      <c r="M1939" s="65" t="str">
        <f>IFERROR(VLOOKUP(Table1[[#This Row],[Staff ID]],Table2[],2,FALSE),"")</f>
        <v/>
      </c>
      <c r="N1939" s="211" t="str">
        <f>IFERROR(IF(VLOOKUP(Table1[[#This Row],[Budget Code Description]],Dimentions!$X$6:$AC$97,4,FALSE)="","",VLOOKUP(Table1[[#This Row],[Budget Code Description]],Dimentions!$X$6:$AC$97,4,FALSE)),"")</f>
        <v/>
      </c>
      <c r="O1939" s="65" t="str">
        <f>IFERROR(VLOOKUP(Table1[[#This Row],[Vendor ID]],Table549[],2,FALSE),"")</f>
        <v/>
      </c>
      <c r="P1939" s="63"/>
      <c r="Q1939" s="143" t="str">
        <f>IF(Table1[[#This Row],[Posting Date]]&lt;&gt;"",$D$9,"")</f>
        <v/>
      </c>
      <c r="R1939" s="159" t="str">
        <f>IF(Table1[[#This Row],[Posting Date]]&lt;&gt;"",$D$10,"")</f>
        <v/>
      </c>
      <c r="S1939" s="66"/>
      <c r="T1939" s="63"/>
      <c r="U1939" s="67"/>
      <c r="V1939" s="67"/>
      <c r="W1939" s="67" t="str">
        <f t="shared" si="30"/>
        <v/>
      </c>
      <c r="X1939" s="161" t="str">
        <f>IF(E1939="","",(IF(Table1[[#This Row],[Cur]]="USD",Table1[[#This Row],[Cur_Amount Debit]],Table1[[#This Row],[Cur_Amount Debit]]/Table1[[#This Row],[Exchange Rate]])))</f>
        <v/>
      </c>
      <c r="Y1939" s="161" t="str">
        <f>IF(E1939="","",(IF(Table1[[#This Row],[Cur]]="USD",Table1[[#This Row],[Cur_Amount Credit]],Table1[[#This Row],[Cur_Amount Credit]]/ExchangeRate)))</f>
        <v/>
      </c>
      <c r="Z1939" s="203" t="str">
        <f>IF(E1939="","",(Table1[[#This Row],[Debit USD]]-Table1[[#This Row],[Credit USD]]))</f>
        <v/>
      </c>
      <c r="AA1939" s="122"/>
      <c r="AB1939" s="1"/>
      <c r="AC1939" s="15"/>
      <c r="AD1939" s="15" t="str">
        <f>IF(AND(OR(Table1[[#This Row],[Account]]="15030",Table1[[#This Row],[Account]]="15035",Table1[[#This Row],[Account]]="20150"),Table1[[#This Row],[Vendor ID]]=""),1,"")</f>
        <v/>
      </c>
      <c r="AE1939" s="15"/>
      <c r="AF1939" s="15"/>
      <c r="AG1939" s="15"/>
      <c r="AH1939" s="46" t="str">
        <f>IF(Table1[[#This Row],[Posting Date]]&lt;&gt;"","GJ-"&amp;CountryID,"")</f>
        <v/>
      </c>
      <c r="AI1939" s="59" t="str">
        <f>IF(Table1[[#This Row],[Posting Date]]&lt;&gt;"",Table1[[#This Row],[Posting Date]],"")</f>
        <v/>
      </c>
      <c r="AJ1939" s="46"/>
      <c r="AK1939" s="46" t="str">
        <f>IF(Table1[[#This Row],[Description]]&lt;&gt;"",Table1[[#This Row],[Description]],"")</f>
        <v/>
      </c>
      <c r="AL1939" s="46" t="str">
        <f>IF(Table1[[#This Row],[Posting Date]]&lt;&gt;"",Table1[[#This Row],[Reference Number]],"")</f>
        <v/>
      </c>
      <c r="AM1939" s="46" t="str">
        <f>TRIM(Table1[[#This Row],[Line '#]])</f>
        <v/>
      </c>
      <c r="AN1939" s="46" t="str">
        <f>TRIM(Table1[[#This Row],[Account]])</f>
        <v/>
      </c>
      <c r="AO1939" s="46" t="str">
        <f>IF(Table1[[#This Row],[Posting Date]]&lt;&gt;"",$D$5,"")</f>
        <v/>
      </c>
      <c r="AP1939" s="46" t="str">
        <f>TRIM(Table1[[#This Row],[Departments-Prgrams]])</f>
        <v/>
      </c>
      <c r="AQ1939" s="46" t="str">
        <f>TRIM(Table1[[#This Row],[Grant]])</f>
        <v/>
      </c>
      <c r="AR1939" s="46" t="str">
        <f>TRIM(Table1[[#This Row],[Staff ID]])</f>
        <v/>
      </c>
      <c r="AS1939" s="46" t="str">
        <f>IF(TRIM(Table1[[#This Row],[Budget Code]])=0,"",TRIM(Table1[[#This Row],[Budget Code]]))</f>
        <v/>
      </c>
      <c r="AT1939" s="46" t="str">
        <f>IF(Table1[[#This Row],[Line Description]]&lt;&gt;"",Table1[[#This Row],[Line Description]],"")</f>
        <v/>
      </c>
      <c r="AU1939" s="46" t="str">
        <f>IF(Table1[[#This Row],[Cur_Amount Debit]]&gt;0,ROUND(Table1[[#This Row],[Cur_Amount Debit]],2),"")</f>
        <v/>
      </c>
      <c r="AV1939" s="46" t="str">
        <f>IF(Table1[[#This Row],[Cur_Amount Credit]]&gt;0,ROUND(Table1[[#This Row],[Cur_Amount Credit]],2),"")</f>
        <v/>
      </c>
      <c r="AW1939" s="46" t="str">
        <f>LEFT(Table1[[#This Row],[Cur]],3)</f>
        <v/>
      </c>
      <c r="AX1939" s="59"/>
      <c r="AY1939" s="46"/>
      <c r="AZ1939" s="46" t="str">
        <f>IF(Table1[[#This Row],[Cur]]&lt;&gt;"",IF(Table1[[#This Row],[Cur]]="USD","",ExchangeRate),"")</f>
        <v/>
      </c>
      <c r="BA1939" s="46" t="str">
        <f>IF(Table1[[#This Row],[Grant]]&lt;&gt;"",VLOOKUP(Table1[[#This Row],[Grant]],Grants!B:D,3),"")</f>
        <v/>
      </c>
      <c r="BB1939" s="46" t="str">
        <f>TRIM(Table1[[#This Row],[Vendor ID]])</f>
        <v/>
      </c>
      <c r="BC1939">
        <f>IF(Table1[[#This Row],[Reference Number]]=Q1938,BC1938,BC1938+1)</f>
        <v>2</v>
      </c>
    </row>
    <row r="1940" spans="1:55" ht="11.25" hidden="1" customHeight="1">
      <c r="A1940" s="1"/>
      <c r="B1940" s="88" t="str">
        <f>IF(Table1[[#This Row],[Posting Date]]&lt;&gt;"",IF(Table1[[#This Row],[Reference Number]]=Q1939,B1939+1,1),"")</f>
        <v/>
      </c>
      <c r="C1940" s="61"/>
      <c r="D1940" s="61"/>
      <c r="E1940" s="218"/>
      <c r="F1940" s="143" t="str">
        <f>IFERROR(IF(VLOOKUP(Table1[[#This Row],[Budget Code Description]],Dimentions!$X$6:$AC$132,2,FALSE)="","",VLOOKUP(Table1[[#This Row],[Budget Code Description]],Dimentions!$X$6:$AC$132,2,FALSE)),"")</f>
        <v/>
      </c>
      <c r="G1940" s="143" t="str">
        <f>IFERROR(VLOOKUP(Table1[[#This Row],[Budget Code Description]],Dimentions!$X$6:$AC$132,3,FALSE),"")</f>
        <v/>
      </c>
      <c r="H1940" s="64" t="str">
        <f>IFERROR(VLOOKUP(Table1[[#This Row],[Account]],Dimentions!$S$6:$V$233,2,FALSE),"")</f>
        <v/>
      </c>
      <c r="I1940" s="62">
        <f>_xlfn.NUMBERVALUE(LEFT(Table1[[#This Row],[Account]],1))</f>
        <v>0</v>
      </c>
      <c r="J1940" s="62" t="str">
        <f>IFERROR(VLOOKUP(Table1[[#This Row],[Budget Code Description]],Table6[#All],7,FALSE),"")</f>
        <v/>
      </c>
      <c r="K1940" s="143" t="str">
        <f>IFERROR(VLOOKUP(Table1[[#This Row],[Budget Code Description]],Table6[#All],8,FALSE),"")</f>
        <v/>
      </c>
      <c r="L1940" s="63"/>
      <c r="M1940" s="65" t="str">
        <f>IFERROR(VLOOKUP(Table1[[#This Row],[Staff ID]],Table2[],2,FALSE),"")</f>
        <v/>
      </c>
      <c r="N1940" s="211" t="str">
        <f>IFERROR(IF(VLOOKUP(Table1[[#This Row],[Budget Code Description]],Dimentions!$X$6:$AC$97,4,FALSE)="","",VLOOKUP(Table1[[#This Row],[Budget Code Description]],Dimentions!$X$6:$AC$97,4,FALSE)),"")</f>
        <v/>
      </c>
      <c r="O1940" s="65" t="str">
        <f>IFERROR(VLOOKUP(Table1[[#This Row],[Vendor ID]],Table549[],2,FALSE),"")</f>
        <v/>
      </c>
      <c r="P1940" s="63"/>
      <c r="Q1940" s="143" t="str">
        <f>IF(Table1[[#This Row],[Posting Date]]&lt;&gt;"",$D$9,"")</f>
        <v/>
      </c>
      <c r="R1940" s="159" t="str">
        <f>IF(Table1[[#This Row],[Posting Date]]&lt;&gt;"",$D$10,"")</f>
        <v/>
      </c>
      <c r="S1940" s="66"/>
      <c r="T1940" s="63"/>
      <c r="U1940" s="67"/>
      <c r="V1940" s="67"/>
      <c r="W1940" s="67" t="str">
        <f t="shared" si="30"/>
        <v/>
      </c>
      <c r="X1940" s="161" t="str">
        <f>IF(E1940="","",(IF(Table1[[#This Row],[Cur]]="USD",Table1[[#This Row],[Cur_Amount Debit]],Table1[[#This Row],[Cur_Amount Debit]]/Table1[[#This Row],[Exchange Rate]])))</f>
        <v/>
      </c>
      <c r="Y1940" s="161" t="str">
        <f>IF(E1940="","",(IF(Table1[[#This Row],[Cur]]="USD",Table1[[#This Row],[Cur_Amount Credit]],Table1[[#This Row],[Cur_Amount Credit]]/ExchangeRate)))</f>
        <v/>
      </c>
      <c r="Z1940" s="203" t="str">
        <f>IF(E1940="","",(Table1[[#This Row],[Debit USD]]-Table1[[#This Row],[Credit USD]]))</f>
        <v/>
      </c>
      <c r="AA1940" s="122"/>
      <c r="AB1940" s="1"/>
      <c r="AC1940" s="15"/>
      <c r="AD1940" s="15" t="str">
        <f>IF(AND(OR(Table1[[#This Row],[Account]]="15030",Table1[[#This Row],[Account]]="15035",Table1[[#This Row],[Account]]="20150"),Table1[[#This Row],[Vendor ID]]=""),1,"")</f>
        <v/>
      </c>
      <c r="AE1940" s="15"/>
      <c r="AF1940" s="15"/>
      <c r="AG1940" s="15"/>
      <c r="AH1940" s="46" t="str">
        <f>IF(Table1[[#This Row],[Posting Date]]&lt;&gt;"","GJ-"&amp;CountryID,"")</f>
        <v/>
      </c>
      <c r="AI1940" s="59" t="str">
        <f>IF(Table1[[#This Row],[Posting Date]]&lt;&gt;"",Table1[[#This Row],[Posting Date]],"")</f>
        <v/>
      </c>
      <c r="AJ1940" s="46"/>
      <c r="AK1940" s="46" t="str">
        <f>IF(Table1[[#This Row],[Description]]&lt;&gt;"",Table1[[#This Row],[Description]],"")</f>
        <v/>
      </c>
      <c r="AL1940" s="46" t="str">
        <f>IF(Table1[[#This Row],[Posting Date]]&lt;&gt;"",Table1[[#This Row],[Reference Number]],"")</f>
        <v/>
      </c>
      <c r="AM1940" s="46" t="str">
        <f>TRIM(Table1[[#This Row],[Line '#]])</f>
        <v/>
      </c>
      <c r="AN1940" s="46" t="str">
        <f>TRIM(Table1[[#This Row],[Account]])</f>
        <v/>
      </c>
      <c r="AO1940" s="46" t="str">
        <f>IF(Table1[[#This Row],[Posting Date]]&lt;&gt;"",$D$5,"")</f>
        <v/>
      </c>
      <c r="AP1940" s="46" t="str">
        <f>TRIM(Table1[[#This Row],[Departments-Prgrams]])</f>
        <v/>
      </c>
      <c r="AQ1940" s="46" t="str">
        <f>TRIM(Table1[[#This Row],[Grant]])</f>
        <v/>
      </c>
      <c r="AR1940" s="46" t="str">
        <f>TRIM(Table1[[#This Row],[Staff ID]])</f>
        <v/>
      </c>
      <c r="AS1940" s="46" t="str">
        <f>IF(TRIM(Table1[[#This Row],[Budget Code]])=0,"",TRIM(Table1[[#This Row],[Budget Code]]))</f>
        <v/>
      </c>
      <c r="AT1940" s="46" t="str">
        <f>IF(Table1[[#This Row],[Line Description]]&lt;&gt;"",Table1[[#This Row],[Line Description]],"")</f>
        <v/>
      </c>
      <c r="AU1940" s="46" t="str">
        <f>IF(Table1[[#This Row],[Cur_Amount Debit]]&gt;0,ROUND(Table1[[#This Row],[Cur_Amount Debit]],2),"")</f>
        <v/>
      </c>
      <c r="AV1940" s="46" t="str">
        <f>IF(Table1[[#This Row],[Cur_Amount Credit]]&gt;0,ROUND(Table1[[#This Row],[Cur_Amount Credit]],2),"")</f>
        <v/>
      </c>
      <c r="AW1940" s="46" t="str">
        <f>LEFT(Table1[[#This Row],[Cur]],3)</f>
        <v/>
      </c>
      <c r="AX1940" s="59"/>
      <c r="AY1940" s="46"/>
      <c r="AZ1940" s="46" t="str">
        <f>IF(Table1[[#This Row],[Cur]]&lt;&gt;"",IF(Table1[[#This Row],[Cur]]="USD","",ExchangeRate),"")</f>
        <v/>
      </c>
      <c r="BA1940" s="46" t="str">
        <f>IF(Table1[[#This Row],[Grant]]&lt;&gt;"",VLOOKUP(Table1[[#This Row],[Grant]],Grants!B:D,3),"")</f>
        <v/>
      </c>
      <c r="BB1940" s="46" t="str">
        <f>TRIM(Table1[[#This Row],[Vendor ID]])</f>
        <v/>
      </c>
      <c r="BC1940">
        <f>IF(Table1[[#This Row],[Reference Number]]=Q1939,BC1939,BC1939+1)</f>
        <v>2</v>
      </c>
    </row>
    <row r="1941" spans="1:55" ht="11.25" hidden="1" customHeight="1">
      <c r="A1941" s="1"/>
      <c r="B1941" s="88" t="str">
        <f>IF(Table1[[#This Row],[Posting Date]]&lt;&gt;"",IF(Table1[[#This Row],[Reference Number]]=Q1940,B1940+1,1),"")</f>
        <v/>
      </c>
      <c r="C1941" s="61"/>
      <c r="D1941" s="61"/>
      <c r="E1941" s="218"/>
      <c r="F1941" s="143" t="str">
        <f>IFERROR(IF(VLOOKUP(Table1[[#This Row],[Budget Code Description]],Dimentions!$X$6:$AC$132,2,FALSE)="","",VLOOKUP(Table1[[#This Row],[Budget Code Description]],Dimentions!$X$6:$AC$132,2,FALSE)),"")</f>
        <v/>
      </c>
      <c r="G1941" s="143" t="str">
        <f>IFERROR(VLOOKUP(Table1[[#This Row],[Budget Code Description]],Dimentions!$X$6:$AC$132,3,FALSE),"")</f>
        <v/>
      </c>
      <c r="H1941" s="64" t="str">
        <f>IFERROR(VLOOKUP(Table1[[#This Row],[Account]],Dimentions!$S$6:$V$233,2,FALSE),"")</f>
        <v/>
      </c>
      <c r="I1941" s="62">
        <f>_xlfn.NUMBERVALUE(LEFT(Table1[[#This Row],[Account]],1))</f>
        <v>0</v>
      </c>
      <c r="J1941" s="62" t="str">
        <f>IFERROR(VLOOKUP(Table1[[#This Row],[Budget Code Description]],Table6[#All],7,FALSE),"")</f>
        <v/>
      </c>
      <c r="K1941" s="143" t="str">
        <f>IFERROR(VLOOKUP(Table1[[#This Row],[Budget Code Description]],Table6[#All],8,FALSE),"")</f>
        <v/>
      </c>
      <c r="L1941" s="63"/>
      <c r="M1941" s="65" t="str">
        <f>IFERROR(VLOOKUP(Table1[[#This Row],[Staff ID]],Table2[],2,FALSE),"")</f>
        <v/>
      </c>
      <c r="N1941" s="211" t="str">
        <f>IFERROR(IF(VLOOKUP(Table1[[#This Row],[Budget Code Description]],Dimentions!$X$6:$AC$97,4,FALSE)="","",VLOOKUP(Table1[[#This Row],[Budget Code Description]],Dimentions!$X$6:$AC$97,4,FALSE)),"")</f>
        <v/>
      </c>
      <c r="O1941" s="65" t="str">
        <f>IFERROR(VLOOKUP(Table1[[#This Row],[Vendor ID]],Table549[],2,FALSE),"")</f>
        <v/>
      </c>
      <c r="P1941" s="63"/>
      <c r="Q1941" s="143" t="str">
        <f>IF(Table1[[#This Row],[Posting Date]]&lt;&gt;"",$D$9,"")</f>
        <v/>
      </c>
      <c r="R1941" s="159" t="str">
        <f>IF(Table1[[#This Row],[Posting Date]]&lt;&gt;"",$D$10,"")</f>
        <v/>
      </c>
      <c r="S1941" s="66"/>
      <c r="T1941" s="63"/>
      <c r="U1941" s="67"/>
      <c r="V1941" s="67"/>
      <c r="W1941" s="67" t="str">
        <f t="shared" si="30"/>
        <v/>
      </c>
      <c r="X1941" s="161" t="str">
        <f>IF(E1941="","",(IF(Table1[[#This Row],[Cur]]="USD",Table1[[#This Row],[Cur_Amount Debit]],Table1[[#This Row],[Cur_Amount Debit]]/Table1[[#This Row],[Exchange Rate]])))</f>
        <v/>
      </c>
      <c r="Y1941" s="161" t="str">
        <f>IF(E1941="","",(IF(Table1[[#This Row],[Cur]]="USD",Table1[[#This Row],[Cur_Amount Credit]],Table1[[#This Row],[Cur_Amount Credit]]/ExchangeRate)))</f>
        <v/>
      </c>
      <c r="Z1941" s="203" t="str">
        <f>IF(E1941="","",(Table1[[#This Row],[Debit USD]]-Table1[[#This Row],[Credit USD]]))</f>
        <v/>
      </c>
      <c r="AA1941" s="122"/>
      <c r="AB1941" s="1"/>
      <c r="AC1941" s="15"/>
      <c r="AD1941" s="15" t="str">
        <f>IF(AND(OR(Table1[[#This Row],[Account]]="15030",Table1[[#This Row],[Account]]="15035",Table1[[#This Row],[Account]]="20150"),Table1[[#This Row],[Vendor ID]]=""),1,"")</f>
        <v/>
      </c>
      <c r="AE1941" s="15"/>
      <c r="AF1941" s="15"/>
      <c r="AG1941" s="15"/>
      <c r="AH1941" s="46" t="str">
        <f>IF(Table1[[#This Row],[Posting Date]]&lt;&gt;"","GJ-"&amp;CountryID,"")</f>
        <v/>
      </c>
      <c r="AI1941" s="59" t="str">
        <f>IF(Table1[[#This Row],[Posting Date]]&lt;&gt;"",Table1[[#This Row],[Posting Date]],"")</f>
        <v/>
      </c>
      <c r="AJ1941" s="46"/>
      <c r="AK1941" s="46" t="str">
        <f>IF(Table1[[#This Row],[Description]]&lt;&gt;"",Table1[[#This Row],[Description]],"")</f>
        <v/>
      </c>
      <c r="AL1941" s="46" t="str">
        <f>IF(Table1[[#This Row],[Posting Date]]&lt;&gt;"",Table1[[#This Row],[Reference Number]],"")</f>
        <v/>
      </c>
      <c r="AM1941" s="46" t="str">
        <f>TRIM(Table1[[#This Row],[Line '#]])</f>
        <v/>
      </c>
      <c r="AN1941" s="46" t="str">
        <f>TRIM(Table1[[#This Row],[Account]])</f>
        <v/>
      </c>
      <c r="AO1941" s="46" t="str">
        <f>IF(Table1[[#This Row],[Posting Date]]&lt;&gt;"",$D$5,"")</f>
        <v/>
      </c>
      <c r="AP1941" s="46" t="str">
        <f>TRIM(Table1[[#This Row],[Departments-Prgrams]])</f>
        <v/>
      </c>
      <c r="AQ1941" s="46" t="str">
        <f>TRIM(Table1[[#This Row],[Grant]])</f>
        <v/>
      </c>
      <c r="AR1941" s="46" t="str">
        <f>TRIM(Table1[[#This Row],[Staff ID]])</f>
        <v/>
      </c>
      <c r="AS1941" s="46" t="str">
        <f>IF(TRIM(Table1[[#This Row],[Budget Code]])=0,"",TRIM(Table1[[#This Row],[Budget Code]]))</f>
        <v/>
      </c>
      <c r="AT1941" s="46" t="str">
        <f>IF(Table1[[#This Row],[Line Description]]&lt;&gt;"",Table1[[#This Row],[Line Description]],"")</f>
        <v/>
      </c>
      <c r="AU1941" s="46" t="str">
        <f>IF(Table1[[#This Row],[Cur_Amount Debit]]&gt;0,ROUND(Table1[[#This Row],[Cur_Amount Debit]],2),"")</f>
        <v/>
      </c>
      <c r="AV1941" s="46" t="str">
        <f>IF(Table1[[#This Row],[Cur_Amount Credit]]&gt;0,ROUND(Table1[[#This Row],[Cur_Amount Credit]],2),"")</f>
        <v/>
      </c>
      <c r="AW1941" s="46" t="str">
        <f>LEFT(Table1[[#This Row],[Cur]],3)</f>
        <v/>
      </c>
      <c r="AX1941" s="59"/>
      <c r="AY1941" s="46"/>
      <c r="AZ1941" s="46" t="str">
        <f>IF(Table1[[#This Row],[Cur]]&lt;&gt;"",IF(Table1[[#This Row],[Cur]]="USD","",ExchangeRate),"")</f>
        <v/>
      </c>
      <c r="BA1941" s="46" t="str">
        <f>IF(Table1[[#This Row],[Grant]]&lt;&gt;"",VLOOKUP(Table1[[#This Row],[Grant]],Grants!B:D,3),"")</f>
        <v/>
      </c>
      <c r="BB1941" s="46" t="str">
        <f>TRIM(Table1[[#This Row],[Vendor ID]])</f>
        <v/>
      </c>
      <c r="BC1941">
        <f>IF(Table1[[#This Row],[Reference Number]]=Q1940,BC1940,BC1940+1)</f>
        <v>2</v>
      </c>
    </row>
    <row r="1942" spans="1:55" ht="11.25" hidden="1" customHeight="1">
      <c r="A1942" s="1"/>
      <c r="B1942" s="88" t="str">
        <f>IF(Table1[[#This Row],[Posting Date]]&lt;&gt;"",IF(Table1[[#This Row],[Reference Number]]=Q1941,B1941+1,1),"")</f>
        <v/>
      </c>
      <c r="C1942" s="61"/>
      <c r="D1942" s="61"/>
      <c r="E1942" s="218"/>
      <c r="F1942" s="143" t="str">
        <f>IFERROR(IF(VLOOKUP(Table1[[#This Row],[Budget Code Description]],Dimentions!$X$6:$AC$132,2,FALSE)="","",VLOOKUP(Table1[[#This Row],[Budget Code Description]],Dimentions!$X$6:$AC$132,2,FALSE)),"")</f>
        <v/>
      </c>
      <c r="G1942" s="143" t="str">
        <f>IFERROR(VLOOKUP(Table1[[#This Row],[Budget Code Description]],Dimentions!$X$6:$AC$132,3,FALSE),"")</f>
        <v/>
      </c>
      <c r="H1942" s="64" t="str">
        <f>IFERROR(VLOOKUP(Table1[[#This Row],[Account]],Dimentions!$S$6:$V$233,2,FALSE),"")</f>
        <v/>
      </c>
      <c r="I1942" s="62">
        <f>_xlfn.NUMBERVALUE(LEFT(Table1[[#This Row],[Account]],1))</f>
        <v>0</v>
      </c>
      <c r="J1942" s="62" t="str">
        <f>IFERROR(VLOOKUP(Table1[[#This Row],[Budget Code Description]],Table6[#All],7,FALSE),"")</f>
        <v/>
      </c>
      <c r="K1942" s="143" t="str">
        <f>IFERROR(VLOOKUP(Table1[[#This Row],[Budget Code Description]],Table6[#All],8,FALSE),"")</f>
        <v/>
      </c>
      <c r="L1942" s="63"/>
      <c r="M1942" s="65" t="str">
        <f>IFERROR(VLOOKUP(Table1[[#This Row],[Staff ID]],Table2[],2,FALSE),"")</f>
        <v/>
      </c>
      <c r="N1942" s="211" t="str">
        <f>IFERROR(IF(VLOOKUP(Table1[[#This Row],[Budget Code Description]],Dimentions!$X$6:$AC$97,4,FALSE)="","",VLOOKUP(Table1[[#This Row],[Budget Code Description]],Dimentions!$X$6:$AC$97,4,FALSE)),"")</f>
        <v/>
      </c>
      <c r="O1942" s="65" t="str">
        <f>IFERROR(VLOOKUP(Table1[[#This Row],[Vendor ID]],Table549[],2,FALSE),"")</f>
        <v/>
      </c>
      <c r="P1942" s="63"/>
      <c r="Q1942" s="143" t="str">
        <f>IF(Table1[[#This Row],[Posting Date]]&lt;&gt;"",$D$9,"")</f>
        <v/>
      </c>
      <c r="R1942" s="159" t="str">
        <f>IF(Table1[[#This Row],[Posting Date]]&lt;&gt;"",$D$10,"")</f>
        <v/>
      </c>
      <c r="S1942" s="66"/>
      <c r="T1942" s="63"/>
      <c r="U1942" s="67"/>
      <c r="V1942" s="67"/>
      <c r="W1942" s="67" t="str">
        <f t="shared" si="30"/>
        <v/>
      </c>
      <c r="X1942" s="161" t="str">
        <f>IF(E1942="","",(IF(Table1[[#This Row],[Cur]]="USD",Table1[[#This Row],[Cur_Amount Debit]],Table1[[#This Row],[Cur_Amount Debit]]/Table1[[#This Row],[Exchange Rate]])))</f>
        <v/>
      </c>
      <c r="Y1942" s="161" t="str">
        <f>IF(E1942="","",(IF(Table1[[#This Row],[Cur]]="USD",Table1[[#This Row],[Cur_Amount Credit]],Table1[[#This Row],[Cur_Amount Credit]]/ExchangeRate)))</f>
        <v/>
      </c>
      <c r="Z1942" s="203" t="str">
        <f>IF(E1942="","",(Table1[[#This Row],[Debit USD]]-Table1[[#This Row],[Credit USD]]))</f>
        <v/>
      </c>
      <c r="AA1942" s="122"/>
      <c r="AB1942" s="1"/>
      <c r="AC1942" s="15"/>
      <c r="AD1942" s="15" t="str">
        <f>IF(AND(OR(Table1[[#This Row],[Account]]="15030",Table1[[#This Row],[Account]]="15035",Table1[[#This Row],[Account]]="20150"),Table1[[#This Row],[Vendor ID]]=""),1,"")</f>
        <v/>
      </c>
      <c r="AE1942" s="15"/>
      <c r="AF1942" s="15"/>
      <c r="AG1942" s="15"/>
      <c r="AH1942" s="46" t="str">
        <f>IF(Table1[[#This Row],[Posting Date]]&lt;&gt;"","GJ-"&amp;CountryID,"")</f>
        <v/>
      </c>
      <c r="AI1942" s="59" t="str">
        <f>IF(Table1[[#This Row],[Posting Date]]&lt;&gt;"",Table1[[#This Row],[Posting Date]],"")</f>
        <v/>
      </c>
      <c r="AJ1942" s="46"/>
      <c r="AK1942" s="46" t="str">
        <f>IF(Table1[[#This Row],[Description]]&lt;&gt;"",Table1[[#This Row],[Description]],"")</f>
        <v/>
      </c>
      <c r="AL1942" s="46" t="str">
        <f>IF(Table1[[#This Row],[Posting Date]]&lt;&gt;"",Table1[[#This Row],[Reference Number]],"")</f>
        <v/>
      </c>
      <c r="AM1942" s="46" t="str">
        <f>TRIM(Table1[[#This Row],[Line '#]])</f>
        <v/>
      </c>
      <c r="AN1942" s="46" t="str">
        <f>TRIM(Table1[[#This Row],[Account]])</f>
        <v/>
      </c>
      <c r="AO1942" s="46" t="str">
        <f>IF(Table1[[#This Row],[Posting Date]]&lt;&gt;"",$D$5,"")</f>
        <v/>
      </c>
      <c r="AP1942" s="46" t="str">
        <f>TRIM(Table1[[#This Row],[Departments-Prgrams]])</f>
        <v/>
      </c>
      <c r="AQ1942" s="46" t="str">
        <f>TRIM(Table1[[#This Row],[Grant]])</f>
        <v/>
      </c>
      <c r="AR1942" s="46" t="str">
        <f>TRIM(Table1[[#This Row],[Staff ID]])</f>
        <v/>
      </c>
      <c r="AS1942" s="46" t="str">
        <f>IF(TRIM(Table1[[#This Row],[Budget Code]])=0,"",TRIM(Table1[[#This Row],[Budget Code]]))</f>
        <v/>
      </c>
      <c r="AT1942" s="46" t="str">
        <f>IF(Table1[[#This Row],[Line Description]]&lt;&gt;"",Table1[[#This Row],[Line Description]],"")</f>
        <v/>
      </c>
      <c r="AU1942" s="46" t="str">
        <f>IF(Table1[[#This Row],[Cur_Amount Debit]]&gt;0,ROUND(Table1[[#This Row],[Cur_Amount Debit]],2),"")</f>
        <v/>
      </c>
      <c r="AV1942" s="46" t="str">
        <f>IF(Table1[[#This Row],[Cur_Amount Credit]]&gt;0,ROUND(Table1[[#This Row],[Cur_Amount Credit]],2),"")</f>
        <v/>
      </c>
      <c r="AW1942" s="46" t="str">
        <f>LEFT(Table1[[#This Row],[Cur]],3)</f>
        <v/>
      </c>
      <c r="AX1942" s="59"/>
      <c r="AY1942" s="46"/>
      <c r="AZ1942" s="46" t="str">
        <f>IF(Table1[[#This Row],[Cur]]&lt;&gt;"",IF(Table1[[#This Row],[Cur]]="USD","",ExchangeRate),"")</f>
        <v/>
      </c>
      <c r="BA1942" s="46" t="str">
        <f>IF(Table1[[#This Row],[Grant]]&lt;&gt;"",VLOOKUP(Table1[[#This Row],[Grant]],Grants!B:D,3),"")</f>
        <v/>
      </c>
      <c r="BB1942" s="46" t="str">
        <f>TRIM(Table1[[#This Row],[Vendor ID]])</f>
        <v/>
      </c>
      <c r="BC1942">
        <f>IF(Table1[[#This Row],[Reference Number]]=Q1941,BC1941,BC1941+1)</f>
        <v>2</v>
      </c>
    </row>
    <row r="1943" spans="1:55" ht="11.25" hidden="1" customHeight="1">
      <c r="A1943" s="1"/>
      <c r="B1943" s="88" t="str">
        <f>IF(Table1[[#This Row],[Posting Date]]&lt;&gt;"",IF(Table1[[#This Row],[Reference Number]]=Q1942,B1942+1,1),"")</f>
        <v/>
      </c>
      <c r="C1943" s="61"/>
      <c r="D1943" s="61"/>
      <c r="E1943" s="218"/>
      <c r="F1943" s="143" t="str">
        <f>IFERROR(IF(VLOOKUP(Table1[[#This Row],[Budget Code Description]],Dimentions!$X$6:$AC$132,2,FALSE)="","",VLOOKUP(Table1[[#This Row],[Budget Code Description]],Dimentions!$X$6:$AC$132,2,FALSE)),"")</f>
        <v/>
      </c>
      <c r="G1943" s="143" t="str">
        <f>IFERROR(VLOOKUP(Table1[[#This Row],[Budget Code Description]],Dimentions!$X$6:$AC$132,3,FALSE),"")</f>
        <v/>
      </c>
      <c r="H1943" s="64" t="str">
        <f>IFERROR(VLOOKUP(Table1[[#This Row],[Account]],Dimentions!$S$6:$V$233,2,FALSE),"")</f>
        <v/>
      </c>
      <c r="I1943" s="62">
        <f>_xlfn.NUMBERVALUE(LEFT(Table1[[#This Row],[Account]],1))</f>
        <v>0</v>
      </c>
      <c r="J1943" s="62" t="str">
        <f>IFERROR(VLOOKUP(Table1[[#This Row],[Budget Code Description]],Table6[#All],7,FALSE),"")</f>
        <v/>
      </c>
      <c r="K1943" s="143" t="str">
        <f>IFERROR(VLOOKUP(Table1[[#This Row],[Budget Code Description]],Table6[#All],8,FALSE),"")</f>
        <v/>
      </c>
      <c r="L1943" s="63"/>
      <c r="M1943" s="65" t="str">
        <f>IFERROR(VLOOKUP(Table1[[#This Row],[Staff ID]],Table2[],2,FALSE),"")</f>
        <v/>
      </c>
      <c r="N1943" s="211" t="str">
        <f>IFERROR(IF(VLOOKUP(Table1[[#This Row],[Budget Code Description]],Dimentions!$X$6:$AC$97,4,FALSE)="","",VLOOKUP(Table1[[#This Row],[Budget Code Description]],Dimentions!$X$6:$AC$97,4,FALSE)),"")</f>
        <v/>
      </c>
      <c r="O1943" s="65" t="str">
        <f>IFERROR(VLOOKUP(Table1[[#This Row],[Vendor ID]],Table549[],2,FALSE),"")</f>
        <v/>
      </c>
      <c r="P1943" s="63"/>
      <c r="Q1943" s="143" t="str">
        <f>IF(Table1[[#This Row],[Posting Date]]&lt;&gt;"",$D$9,"")</f>
        <v/>
      </c>
      <c r="R1943" s="159" t="str">
        <f>IF(Table1[[#This Row],[Posting Date]]&lt;&gt;"",$D$10,"")</f>
        <v/>
      </c>
      <c r="S1943" s="66"/>
      <c r="T1943" s="63"/>
      <c r="U1943" s="67"/>
      <c r="V1943" s="67"/>
      <c r="W1943" s="67" t="str">
        <f t="shared" si="30"/>
        <v/>
      </c>
      <c r="X1943" s="161" t="str">
        <f>IF(E1943="","",(IF(Table1[[#This Row],[Cur]]="USD",Table1[[#This Row],[Cur_Amount Debit]],Table1[[#This Row],[Cur_Amount Debit]]/Table1[[#This Row],[Exchange Rate]])))</f>
        <v/>
      </c>
      <c r="Y1943" s="161" t="str">
        <f>IF(E1943="","",(IF(Table1[[#This Row],[Cur]]="USD",Table1[[#This Row],[Cur_Amount Credit]],Table1[[#This Row],[Cur_Amount Credit]]/ExchangeRate)))</f>
        <v/>
      </c>
      <c r="Z1943" s="203" t="str">
        <f>IF(E1943="","",(Table1[[#This Row],[Debit USD]]-Table1[[#This Row],[Credit USD]]))</f>
        <v/>
      </c>
      <c r="AA1943" s="122"/>
      <c r="AB1943" s="1"/>
      <c r="AC1943" s="15"/>
      <c r="AD1943" s="15" t="str">
        <f>IF(AND(OR(Table1[[#This Row],[Account]]="15030",Table1[[#This Row],[Account]]="15035",Table1[[#This Row],[Account]]="20150"),Table1[[#This Row],[Vendor ID]]=""),1,"")</f>
        <v/>
      </c>
      <c r="AE1943" s="15"/>
      <c r="AF1943" s="15"/>
      <c r="AG1943" s="15"/>
      <c r="AH1943" s="46" t="str">
        <f>IF(Table1[[#This Row],[Posting Date]]&lt;&gt;"","GJ-"&amp;CountryID,"")</f>
        <v/>
      </c>
      <c r="AI1943" s="59" t="str">
        <f>IF(Table1[[#This Row],[Posting Date]]&lt;&gt;"",Table1[[#This Row],[Posting Date]],"")</f>
        <v/>
      </c>
      <c r="AJ1943" s="46"/>
      <c r="AK1943" s="46" t="str">
        <f>IF(Table1[[#This Row],[Description]]&lt;&gt;"",Table1[[#This Row],[Description]],"")</f>
        <v/>
      </c>
      <c r="AL1943" s="46" t="str">
        <f>IF(Table1[[#This Row],[Posting Date]]&lt;&gt;"",Table1[[#This Row],[Reference Number]],"")</f>
        <v/>
      </c>
      <c r="AM1943" s="46" t="str">
        <f>TRIM(Table1[[#This Row],[Line '#]])</f>
        <v/>
      </c>
      <c r="AN1943" s="46" t="str">
        <f>TRIM(Table1[[#This Row],[Account]])</f>
        <v/>
      </c>
      <c r="AO1943" s="46" t="str">
        <f>IF(Table1[[#This Row],[Posting Date]]&lt;&gt;"",$D$5,"")</f>
        <v/>
      </c>
      <c r="AP1943" s="46" t="str">
        <f>TRIM(Table1[[#This Row],[Departments-Prgrams]])</f>
        <v/>
      </c>
      <c r="AQ1943" s="46" t="str">
        <f>TRIM(Table1[[#This Row],[Grant]])</f>
        <v/>
      </c>
      <c r="AR1943" s="46" t="str">
        <f>TRIM(Table1[[#This Row],[Staff ID]])</f>
        <v/>
      </c>
      <c r="AS1943" s="46" t="str">
        <f>IF(TRIM(Table1[[#This Row],[Budget Code]])=0,"",TRIM(Table1[[#This Row],[Budget Code]]))</f>
        <v/>
      </c>
      <c r="AT1943" s="46" t="str">
        <f>IF(Table1[[#This Row],[Line Description]]&lt;&gt;"",Table1[[#This Row],[Line Description]],"")</f>
        <v/>
      </c>
      <c r="AU1943" s="46" t="str">
        <f>IF(Table1[[#This Row],[Cur_Amount Debit]]&gt;0,ROUND(Table1[[#This Row],[Cur_Amount Debit]],2),"")</f>
        <v/>
      </c>
      <c r="AV1943" s="46" t="str">
        <f>IF(Table1[[#This Row],[Cur_Amount Credit]]&gt;0,ROUND(Table1[[#This Row],[Cur_Amount Credit]],2),"")</f>
        <v/>
      </c>
      <c r="AW1943" s="46" t="str">
        <f>LEFT(Table1[[#This Row],[Cur]],3)</f>
        <v/>
      </c>
      <c r="AX1943" s="59"/>
      <c r="AY1943" s="46"/>
      <c r="AZ1943" s="46" t="str">
        <f>IF(Table1[[#This Row],[Cur]]&lt;&gt;"",IF(Table1[[#This Row],[Cur]]="USD","",ExchangeRate),"")</f>
        <v/>
      </c>
      <c r="BA1943" s="46" t="str">
        <f>IF(Table1[[#This Row],[Grant]]&lt;&gt;"",VLOOKUP(Table1[[#This Row],[Grant]],Grants!B:D,3),"")</f>
        <v/>
      </c>
      <c r="BB1943" s="46" t="str">
        <f>TRIM(Table1[[#This Row],[Vendor ID]])</f>
        <v/>
      </c>
      <c r="BC1943">
        <f>IF(Table1[[#This Row],[Reference Number]]=Q1942,BC1942,BC1942+1)</f>
        <v>2</v>
      </c>
    </row>
    <row r="1944" spans="1:55" ht="11.25" hidden="1" customHeight="1">
      <c r="A1944" s="1"/>
      <c r="B1944" s="88" t="str">
        <f>IF(Table1[[#This Row],[Posting Date]]&lt;&gt;"",IF(Table1[[#This Row],[Reference Number]]=Q1943,B1943+1,1),"")</f>
        <v/>
      </c>
      <c r="C1944" s="61"/>
      <c r="D1944" s="61"/>
      <c r="E1944" s="218"/>
      <c r="F1944" s="143" t="str">
        <f>IFERROR(IF(VLOOKUP(Table1[[#This Row],[Budget Code Description]],Dimentions!$X$6:$AC$132,2,FALSE)="","",VLOOKUP(Table1[[#This Row],[Budget Code Description]],Dimentions!$X$6:$AC$132,2,FALSE)),"")</f>
        <v/>
      </c>
      <c r="G1944" s="143" t="str">
        <f>IFERROR(VLOOKUP(Table1[[#This Row],[Budget Code Description]],Dimentions!$X$6:$AC$132,3,FALSE),"")</f>
        <v/>
      </c>
      <c r="H1944" s="64" t="str">
        <f>IFERROR(VLOOKUP(Table1[[#This Row],[Account]],Dimentions!$S$6:$V$233,2,FALSE),"")</f>
        <v/>
      </c>
      <c r="I1944" s="62">
        <f>_xlfn.NUMBERVALUE(LEFT(Table1[[#This Row],[Account]],1))</f>
        <v>0</v>
      </c>
      <c r="J1944" s="62" t="str">
        <f>IFERROR(VLOOKUP(Table1[[#This Row],[Budget Code Description]],Table6[#All],7,FALSE),"")</f>
        <v/>
      </c>
      <c r="K1944" s="143" t="str">
        <f>IFERROR(VLOOKUP(Table1[[#This Row],[Budget Code Description]],Table6[#All],8,FALSE),"")</f>
        <v/>
      </c>
      <c r="L1944" s="63"/>
      <c r="M1944" s="65" t="str">
        <f>IFERROR(VLOOKUP(Table1[[#This Row],[Staff ID]],Table2[],2,FALSE),"")</f>
        <v/>
      </c>
      <c r="N1944" s="211" t="str">
        <f>IFERROR(IF(VLOOKUP(Table1[[#This Row],[Budget Code Description]],Dimentions!$X$6:$AC$97,4,FALSE)="","",VLOOKUP(Table1[[#This Row],[Budget Code Description]],Dimentions!$X$6:$AC$97,4,FALSE)),"")</f>
        <v/>
      </c>
      <c r="O1944" s="65" t="str">
        <f>IFERROR(VLOOKUP(Table1[[#This Row],[Vendor ID]],Table549[],2,FALSE),"")</f>
        <v/>
      </c>
      <c r="P1944" s="63"/>
      <c r="Q1944" s="143" t="str">
        <f>IF(Table1[[#This Row],[Posting Date]]&lt;&gt;"",$D$9,"")</f>
        <v/>
      </c>
      <c r="R1944" s="159" t="str">
        <f>IF(Table1[[#This Row],[Posting Date]]&lt;&gt;"",$D$10,"")</f>
        <v/>
      </c>
      <c r="S1944" s="66"/>
      <c r="T1944" s="63"/>
      <c r="U1944" s="67"/>
      <c r="V1944" s="67"/>
      <c r="W1944" s="67" t="str">
        <f t="shared" si="30"/>
        <v/>
      </c>
      <c r="X1944" s="161" t="str">
        <f>IF(E1944="","",(IF(Table1[[#This Row],[Cur]]="USD",Table1[[#This Row],[Cur_Amount Debit]],Table1[[#This Row],[Cur_Amount Debit]]/Table1[[#This Row],[Exchange Rate]])))</f>
        <v/>
      </c>
      <c r="Y1944" s="161" t="str">
        <f>IF(E1944="","",(IF(Table1[[#This Row],[Cur]]="USD",Table1[[#This Row],[Cur_Amount Credit]],Table1[[#This Row],[Cur_Amount Credit]]/ExchangeRate)))</f>
        <v/>
      </c>
      <c r="Z1944" s="203" t="str">
        <f>IF(E1944="","",(Table1[[#This Row],[Debit USD]]-Table1[[#This Row],[Credit USD]]))</f>
        <v/>
      </c>
      <c r="AA1944" s="122"/>
      <c r="AB1944" s="1"/>
      <c r="AC1944" s="15"/>
      <c r="AD1944" s="15" t="str">
        <f>IF(AND(OR(Table1[[#This Row],[Account]]="15030",Table1[[#This Row],[Account]]="15035",Table1[[#This Row],[Account]]="20150"),Table1[[#This Row],[Vendor ID]]=""),1,"")</f>
        <v/>
      </c>
      <c r="AE1944" s="15"/>
      <c r="AF1944" s="15"/>
      <c r="AG1944" s="15"/>
      <c r="AH1944" s="46" t="str">
        <f>IF(Table1[[#This Row],[Posting Date]]&lt;&gt;"","GJ-"&amp;CountryID,"")</f>
        <v/>
      </c>
      <c r="AI1944" s="59" t="str">
        <f>IF(Table1[[#This Row],[Posting Date]]&lt;&gt;"",Table1[[#This Row],[Posting Date]],"")</f>
        <v/>
      </c>
      <c r="AJ1944" s="46"/>
      <c r="AK1944" s="46" t="str">
        <f>IF(Table1[[#This Row],[Description]]&lt;&gt;"",Table1[[#This Row],[Description]],"")</f>
        <v/>
      </c>
      <c r="AL1944" s="46" t="str">
        <f>IF(Table1[[#This Row],[Posting Date]]&lt;&gt;"",Table1[[#This Row],[Reference Number]],"")</f>
        <v/>
      </c>
      <c r="AM1944" s="46" t="str">
        <f>TRIM(Table1[[#This Row],[Line '#]])</f>
        <v/>
      </c>
      <c r="AN1944" s="46" t="str">
        <f>TRIM(Table1[[#This Row],[Account]])</f>
        <v/>
      </c>
      <c r="AO1944" s="46" t="str">
        <f>IF(Table1[[#This Row],[Posting Date]]&lt;&gt;"",$D$5,"")</f>
        <v/>
      </c>
      <c r="AP1944" s="46" t="str">
        <f>TRIM(Table1[[#This Row],[Departments-Prgrams]])</f>
        <v/>
      </c>
      <c r="AQ1944" s="46" t="str">
        <f>TRIM(Table1[[#This Row],[Grant]])</f>
        <v/>
      </c>
      <c r="AR1944" s="46" t="str">
        <f>TRIM(Table1[[#This Row],[Staff ID]])</f>
        <v/>
      </c>
      <c r="AS1944" s="46" t="str">
        <f>IF(TRIM(Table1[[#This Row],[Budget Code]])=0,"",TRIM(Table1[[#This Row],[Budget Code]]))</f>
        <v/>
      </c>
      <c r="AT1944" s="46" t="str">
        <f>IF(Table1[[#This Row],[Line Description]]&lt;&gt;"",Table1[[#This Row],[Line Description]],"")</f>
        <v/>
      </c>
      <c r="AU1944" s="46" t="str">
        <f>IF(Table1[[#This Row],[Cur_Amount Debit]]&gt;0,ROUND(Table1[[#This Row],[Cur_Amount Debit]],2),"")</f>
        <v/>
      </c>
      <c r="AV1944" s="46" t="str">
        <f>IF(Table1[[#This Row],[Cur_Amount Credit]]&gt;0,ROUND(Table1[[#This Row],[Cur_Amount Credit]],2),"")</f>
        <v/>
      </c>
      <c r="AW1944" s="46" t="str">
        <f>LEFT(Table1[[#This Row],[Cur]],3)</f>
        <v/>
      </c>
      <c r="AX1944" s="59"/>
      <c r="AY1944" s="46"/>
      <c r="AZ1944" s="46" t="str">
        <f>IF(Table1[[#This Row],[Cur]]&lt;&gt;"",IF(Table1[[#This Row],[Cur]]="USD","",ExchangeRate),"")</f>
        <v/>
      </c>
      <c r="BA1944" s="46" t="str">
        <f>IF(Table1[[#This Row],[Grant]]&lt;&gt;"",VLOOKUP(Table1[[#This Row],[Grant]],Grants!B:D,3),"")</f>
        <v/>
      </c>
      <c r="BB1944" s="46" t="str">
        <f>TRIM(Table1[[#This Row],[Vendor ID]])</f>
        <v/>
      </c>
      <c r="BC1944">
        <f>IF(Table1[[#This Row],[Reference Number]]=Q1943,BC1943,BC1943+1)</f>
        <v>2</v>
      </c>
    </row>
    <row r="1945" spans="1:55" ht="11.25" hidden="1" customHeight="1">
      <c r="A1945" s="1"/>
      <c r="B1945" s="88" t="str">
        <f>IF(Table1[[#This Row],[Posting Date]]&lt;&gt;"",IF(Table1[[#This Row],[Reference Number]]=Q1944,B1944+1,1),"")</f>
        <v/>
      </c>
      <c r="C1945" s="61"/>
      <c r="D1945" s="61"/>
      <c r="E1945" s="218"/>
      <c r="F1945" s="143" t="str">
        <f>IFERROR(IF(VLOOKUP(Table1[[#This Row],[Budget Code Description]],Dimentions!$X$6:$AC$132,2,FALSE)="","",VLOOKUP(Table1[[#This Row],[Budget Code Description]],Dimentions!$X$6:$AC$132,2,FALSE)),"")</f>
        <v/>
      </c>
      <c r="G1945" s="143" t="str">
        <f>IFERROR(VLOOKUP(Table1[[#This Row],[Budget Code Description]],Dimentions!$X$6:$AC$132,3,FALSE),"")</f>
        <v/>
      </c>
      <c r="H1945" s="64" t="str">
        <f>IFERROR(VLOOKUP(Table1[[#This Row],[Account]],Dimentions!$S$6:$V$233,2,FALSE),"")</f>
        <v/>
      </c>
      <c r="I1945" s="62">
        <f>_xlfn.NUMBERVALUE(LEFT(Table1[[#This Row],[Account]],1))</f>
        <v>0</v>
      </c>
      <c r="J1945" s="62" t="str">
        <f>IFERROR(VLOOKUP(Table1[[#This Row],[Budget Code Description]],Table6[#All],7,FALSE),"")</f>
        <v/>
      </c>
      <c r="K1945" s="143" t="str">
        <f>IFERROR(VLOOKUP(Table1[[#This Row],[Budget Code Description]],Table6[#All],8,FALSE),"")</f>
        <v/>
      </c>
      <c r="L1945" s="63"/>
      <c r="M1945" s="65" t="str">
        <f>IFERROR(VLOOKUP(Table1[[#This Row],[Staff ID]],Table2[],2,FALSE),"")</f>
        <v/>
      </c>
      <c r="N1945" s="211" t="str">
        <f>IFERROR(IF(VLOOKUP(Table1[[#This Row],[Budget Code Description]],Dimentions!$X$6:$AC$97,4,FALSE)="","",VLOOKUP(Table1[[#This Row],[Budget Code Description]],Dimentions!$X$6:$AC$97,4,FALSE)),"")</f>
        <v/>
      </c>
      <c r="O1945" s="65" t="str">
        <f>IFERROR(VLOOKUP(Table1[[#This Row],[Vendor ID]],Table549[],2,FALSE),"")</f>
        <v/>
      </c>
      <c r="P1945" s="63"/>
      <c r="Q1945" s="143" t="str">
        <f>IF(Table1[[#This Row],[Posting Date]]&lt;&gt;"",$D$9,"")</f>
        <v/>
      </c>
      <c r="R1945" s="159" t="str">
        <f>IF(Table1[[#This Row],[Posting Date]]&lt;&gt;"",$D$10,"")</f>
        <v/>
      </c>
      <c r="S1945" s="66"/>
      <c r="T1945" s="63"/>
      <c r="U1945" s="67"/>
      <c r="V1945" s="67"/>
      <c r="W1945" s="67" t="str">
        <f t="shared" si="30"/>
        <v/>
      </c>
      <c r="X1945" s="161" t="str">
        <f>IF(E1945="","",(IF(Table1[[#This Row],[Cur]]="USD",Table1[[#This Row],[Cur_Amount Debit]],Table1[[#This Row],[Cur_Amount Debit]]/Table1[[#This Row],[Exchange Rate]])))</f>
        <v/>
      </c>
      <c r="Y1945" s="161" t="str">
        <f>IF(E1945="","",(IF(Table1[[#This Row],[Cur]]="USD",Table1[[#This Row],[Cur_Amount Credit]],Table1[[#This Row],[Cur_Amount Credit]]/ExchangeRate)))</f>
        <v/>
      </c>
      <c r="Z1945" s="203" t="str">
        <f>IF(E1945="","",(Table1[[#This Row],[Debit USD]]-Table1[[#This Row],[Credit USD]]))</f>
        <v/>
      </c>
      <c r="AA1945" s="122"/>
      <c r="AB1945" s="1"/>
      <c r="AC1945" s="15"/>
      <c r="AD1945" s="15" t="str">
        <f>IF(AND(OR(Table1[[#This Row],[Account]]="15030",Table1[[#This Row],[Account]]="15035",Table1[[#This Row],[Account]]="20150"),Table1[[#This Row],[Vendor ID]]=""),1,"")</f>
        <v/>
      </c>
      <c r="AE1945" s="15"/>
      <c r="AF1945" s="15"/>
      <c r="AG1945" s="15"/>
      <c r="AH1945" s="46" t="str">
        <f>IF(Table1[[#This Row],[Posting Date]]&lt;&gt;"","GJ-"&amp;CountryID,"")</f>
        <v/>
      </c>
      <c r="AI1945" s="59" t="str">
        <f>IF(Table1[[#This Row],[Posting Date]]&lt;&gt;"",Table1[[#This Row],[Posting Date]],"")</f>
        <v/>
      </c>
      <c r="AJ1945" s="46"/>
      <c r="AK1945" s="46" t="str">
        <f>IF(Table1[[#This Row],[Description]]&lt;&gt;"",Table1[[#This Row],[Description]],"")</f>
        <v/>
      </c>
      <c r="AL1945" s="46" t="str">
        <f>IF(Table1[[#This Row],[Posting Date]]&lt;&gt;"",Table1[[#This Row],[Reference Number]],"")</f>
        <v/>
      </c>
      <c r="AM1945" s="46" t="str">
        <f>TRIM(Table1[[#This Row],[Line '#]])</f>
        <v/>
      </c>
      <c r="AN1945" s="46" t="str">
        <f>TRIM(Table1[[#This Row],[Account]])</f>
        <v/>
      </c>
      <c r="AO1945" s="46" t="str">
        <f>IF(Table1[[#This Row],[Posting Date]]&lt;&gt;"",$D$5,"")</f>
        <v/>
      </c>
      <c r="AP1945" s="46" t="str">
        <f>TRIM(Table1[[#This Row],[Departments-Prgrams]])</f>
        <v/>
      </c>
      <c r="AQ1945" s="46" t="str">
        <f>TRIM(Table1[[#This Row],[Grant]])</f>
        <v/>
      </c>
      <c r="AR1945" s="46" t="str">
        <f>TRIM(Table1[[#This Row],[Staff ID]])</f>
        <v/>
      </c>
      <c r="AS1945" s="46" t="str">
        <f>IF(TRIM(Table1[[#This Row],[Budget Code]])=0,"",TRIM(Table1[[#This Row],[Budget Code]]))</f>
        <v/>
      </c>
      <c r="AT1945" s="46" t="str">
        <f>IF(Table1[[#This Row],[Line Description]]&lt;&gt;"",Table1[[#This Row],[Line Description]],"")</f>
        <v/>
      </c>
      <c r="AU1945" s="46" t="str">
        <f>IF(Table1[[#This Row],[Cur_Amount Debit]]&gt;0,ROUND(Table1[[#This Row],[Cur_Amount Debit]],2),"")</f>
        <v/>
      </c>
      <c r="AV1945" s="46" t="str">
        <f>IF(Table1[[#This Row],[Cur_Amount Credit]]&gt;0,ROUND(Table1[[#This Row],[Cur_Amount Credit]],2),"")</f>
        <v/>
      </c>
      <c r="AW1945" s="46" t="str">
        <f>LEFT(Table1[[#This Row],[Cur]],3)</f>
        <v/>
      </c>
      <c r="AX1945" s="59"/>
      <c r="AY1945" s="46"/>
      <c r="AZ1945" s="46" t="str">
        <f>IF(Table1[[#This Row],[Cur]]&lt;&gt;"",IF(Table1[[#This Row],[Cur]]="USD","",ExchangeRate),"")</f>
        <v/>
      </c>
      <c r="BA1945" s="46" t="str">
        <f>IF(Table1[[#This Row],[Grant]]&lt;&gt;"",VLOOKUP(Table1[[#This Row],[Grant]],Grants!B:D,3),"")</f>
        <v/>
      </c>
      <c r="BB1945" s="46" t="str">
        <f>TRIM(Table1[[#This Row],[Vendor ID]])</f>
        <v/>
      </c>
      <c r="BC1945">
        <f>IF(Table1[[#This Row],[Reference Number]]=Q1944,BC1944,BC1944+1)</f>
        <v>2</v>
      </c>
    </row>
    <row r="1946" spans="1:55" ht="11.25" hidden="1" customHeight="1">
      <c r="A1946" s="1"/>
      <c r="B1946" s="88" t="str">
        <f>IF(Table1[[#This Row],[Posting Date]]&lt;&gt;"",IF(Table1[[#This Row],[Reference Number]]=Q1945,B1945+1,1),"")</f>
        <v/>
      </c>
      <c r="C1946" s="61"/>
      <c r="D1946" s="61"/>
      <c r="E1946" s="218"/>
      <c r="F1946" s="143" t="str">
        <f>IFERROR(IF(VLOOKUP(Table1[[#This Row],[Budget Code Description]],Dimentions!$X$6:$AC$132,2,FALSE)="","",VLOOKUP(Table1[[#This Row],[Budget Code Description]],Dimentions!$X$6:$AC$132,2,FALSE)),"")</f>
        <v/>
      </c>
      <c r="G1946" s="143" t="str">
        <f>IFERROR(VLOOKUP(Table1[[#This Row],[Budget Code Description]],Dimentions!$X$6:$AC$132,3,FALSE),"")</f>
        <v/>
      </c>
      <c r="H1946" s="64" t="str">
        <f>IFERROR(VLOOKUP(Table1[[#This Row],[Account]],Dimentions!$S$6:$V$233,2,FALSE),"")</f>
        <v/>
      </c>
      <c r="I1946" s="62">
        <f>_xlfn.NUMBERVALUE(LEFT(Table1[[#This Row],[Account]],1))</f>
        <v>0</v>
      </c>
      <c r="J1946" s="62" t="str">
        <f>IFERROR(VLOOKUP(Table1[[#This Row],[Budget Code Description]],Table6[#All],7,FALSE),"")</f>
        <v/>
      </c>
      <c r="K1946" s="143" t="str">
        <f>IFERROR(VLOOKUP(Table1[[#This Row],[Budget Code Description]],Table6[#All],8,FALSE),"")</f>
        <v/>
      </c>
      <c r="L1946" s="63"/>
      <c r="M1946" s="65" t="str">
        <f>IFERROR(VLOOKUP(Table1[[#This Row],[Staff ID]],Table2[],2,FALSE),"")</f>
        <v/>
      </c>
      <c r="N1946" s="211" t="str">
        <f>IFERROR(IF(VLOOKUP(Table1[[#This Row],[Budget Code Description]],Dimentions!$X$6:$AC$97,4,FALSE)="","",VLOOKUP(Table1[[#This Row],[Budget Code Description]],Dimentions!$X$6:$AC$97,4,FALSE)),"")</f>
        <v/>
      </c>
      <c r="O1946" s="65" t="str">
        <f>IFERROR(VLOOKUP(Table1[[#This Row],[Vendor ID]],Table549[],2,FALSE),"")</f>
        <v/>
      </c>
      <c r="P1946" s="63"/>
      <c r="Q1946" s="143" t="str">
        <f>IF(Table1[[#This Row],[Posting Date]]&lt;&gt;"",$D$9,"")</f>
        <v/>
      </c>
      <c r="R1946" s="159" t="str">
        <f>IF(Table1[[#This Row],[Posting Date]]&lt;&gt;"",$D$10,"")</f>
        <v/>
      </c>
      <c r="S1946" s="66"/>
      <c r="T1946" s="63"/>
      <c r="U1946" s="67"/>
      <c r="V1946" s="67"/>
      <c r="W1946" s="67" t="str">
        <f t="shared" si="30"/>
        <v/>
      </c>
      <c r="X1946" s="161" t="str">
        <f>IF(E1946="","",(IF(Table1[[#This Row],[Cur]]="USD",Table1[[#This Row],[Cur_Amount Debit]],Table1[[#This Row],[Cur_Amount Debit]]/Table1[[#This Row],[Exchange Rate]])))</f>
        <v/>
      </c>
      <c r="Y1946" s="161" t="str">
        <f>IF(E1946="","",(IF(Table1[[#This Row],[Cur]]="USD",Table1[[#This Row],[Cur_Amount Credit]],Table1[[#This Row],[Cur_Amount Credit]]/ExchangeRate)))</f>
        <v/>
      </c>
      <c r="Z1946" s="203" t="str">
        <f>IF(E1946="","",(Table1[[#This Row],[Debit USD]]-Table1[[#This Row],[Credit USD]]))</f>
        <v/>
      </c>
      <c r="AA1946" s="122"/>
      <c r="AB1946" s="1"/>
      <c r="AC1946" s="15"/>
      <c r="AD1946" s="15" t="str">
        <f>IF(AND(OR(Table1[[#This Row],[Account]]="15030",Table1[[#This Row],[Account]]="15035",Table1[[#This Row],[Account]]="20150"),Table1[[#This Row],[Vendor ID]]=""),1,"")</f>
        <v/>
      </c>
      <c r="AE1946" s="15"/>
      <c r="AF1946" s="15"/>
      <c r="AG1946" s="15"/>
      <c r="AH1946" s="46" t="str">
        <f>IF(Table1[[#This Row],[Posting Date]]&lt;&gt;"","GJ-"&amp;CountryID,"")</f>
        <v/>
      </c>
      <c r="AI1946" s="59" t="str">
        <f>IF(Table1[[#This Row],[Posting Date]]&lt;&gt;"",Table1[[#This Row],[Posting Date]],"")</f>
        <v/>
      </c>
      <c r="AJ1946" s="46"/>
      <c r="AK1946" s="46" t="str">
        <f>IF(Table1[[#This Row],[Description]]&lt;&gt;"",Table1[[#This Row],[Description]],"")</f>
        <v/>
      </c>
      <c r="AL1946" s="46" t="str">
        <f>IF(Table1[[#This Row],[Posting Date]]&lt;&gt;"",Table1[[#This Row],[Reference Number]],"")</f>
        <v/>
      </c>
      <c r="AM1946" s="46" t="str">
        <f>TRIM(Table1[[#This Row],[Line '#]])</f>
        <v/>
      </c>
      <c r="AN1946" s="46" t="str">
        <f>TRIM(Table1[[#This Row],[Account]])</f>
        <v/>
      </c>
      <c r="AO1946" s="46" t="str">
        <f>IF(Table1[[#This Row],[Posting Date]]&lt;&gt;"",$D$5,"")</f>
        <v/>
      </c>
      <c r="AP1946" s="46" t="str">
        <f>TRIM(Table1[[#This Row],[Departments-Prgrams]])</f>
        <v/>
      </c>
      <c r="AQ1946" s="46" t="str">
        <f>TRIM(Table1[[#This Row],[Grant]])</f>
        <v/>
      </c>
      <c r="AR1946" s="46" t="str">
        <f>TRIM(Table1[[#This Row],[Staff ID]])</f>
        <v/>
      </c>
      <c r="AS1946" s="46" t="str">
        <f>IF(TRIM(Table1[[#This Row],[Budget Code]])=0,"",TRIM(Table1[[#This Row],[Budget Code]]))</f>
        <v/>
      </c>
      <c r="AT1946" s="46" t="str">
        <f>IF(Table1[[#This Row],[Line Description]]&lt;&gt;"",Table1[[#This Row],[Line Description]],"")</f>
        <v/>
      </c>
      <c r="AU1946" s="46" t="str">
        <f>IF(Table1[[#This Row],[Cur_Amount Debit]]&gt;0,ROUND(Table1[[#This Row],[Cur_Amount Debit]],2),"")</f>
        <v/>
      </c>
      <c r="AV1946" s="46" t="str">
        <f>IF(Table1[[#This Row],[Cur_Amount Credit]]&gt;0,ROUND(Table1[[#This Row],[Cur_Amount Credit]],2),"")</f>
        <v/>
      </c>
      <c r="AW1946" s="46" t="str">
        <f>LEFT(Table1[[#This Row],[Cur]],3)</f>
        <v/>
      </c>
      <c r="AX1946" s="59"/>
      <c r="AY1946" s="46"/>
      <c r="AZ1946" s="46" t="str">
        <f>IF(Table1[[#This Row],[Cur]]&lt;&gt;"",IF(Table1[[#This Row],[Cur]]="USD","",ExchangeRate),"")</f>
        <v/>
      </c>
      <c r="BA1946" s="46" t="str">
        <f>IF(Table1[[#This Row],[Grant]]&lt;&gt;"",VLOOKUP(Table1[[#This Row],[Grant]],Grants!B:D,3),"")</f>
        <v/>
      </c>
      <c r="BB1946" s="46" t="str">
        <f>TRIM(Table1[[#This Row],[Vendor ID]])</f>
        <v/>
      </c>
      <c r="BC1946">
        <f>IF(Table1[[#This Row],[Reference Number]]=Q1945,BC1945,BC1945+1)</f>
        <v>2</v>
      </c>
    </row>
    <row r="1947" spans="1:55" ht="11.25" hidden="1" customHeight="1">
      <c r="A1947" s="1"/>
      <c r="B1947" s="88" t="str">
        <f>IF(Table1[[#This Row],[Posting Date]]&lt;&gt;"",IF(Table1[[#This Row],[Reference Number]]=Q1946,B1946+1,1),"")</f>
        <v/>
      </c>
      <c r="C1947" s="61"/>
      <c r="D1947" s="61"/>
      <c r="E1947" s="218"/>
      <c r="F1947" s="143" t="str">
        <f>IFERROR(IF(VLOOKUP(Table1[[#This Row],[Budget Code Description]],Dimentions!$X$6:$AC$132,2,FALSE)="","",VLOOKUP(Table1[[#This Row],[Budget Code Description]],Dimentions!$X$6:$AC$132,2,FALSE)),"")</f>
        <v/>
      </c>
      <c r="G1947" s="143" t="str">
        <f>IFERROR(VLOOKUP(Table1[[#This Row],[Budget Code Description]],Dimentions!$X$6:$AC$132,3,FALSE),"")</f>
        <v/>
      </c>
      <c r="H1947" s="64" t="str">
        <f>IFERROR(VLOOKUP(Table1[[#This Row],[Account]],Dimentions!$S$6:$V$233,2,FALSE),"")</f>
        <v/>
      </c>
      <c r="I1947" s="62">
        <f>_xlfn.NUMBERVALUE(LEFT(Table1[[#This Row],[Account]],1))</f>
        <v>0</v>
      </c>
      <c r="J1947" s="62" t="str">
        <f>IFERROR(VLOOKUP(Table1[[#This Row],[Budget Code Description]],Table6[#All],7,FALSE),"")</f>
        <v/>
      </c>
      <c r="K1947" s="143" t="str">
        <f>IFERROR(VLOOKUP(Table1[[#This Row],[Budget Code Description]],Table6[#All],8,FALSE),"")</f>
        <v/>
      </c>
      <c r="L1947" s="63"/>
      <c r="M1947" s="65" t="str">
        <f>IFERROR(VLOOKUP(Table1[[#This Row],[Staff ID]],Table2[],2,FALSE),"")</f>
        <v/>
      </c>
      <c r="N1947" s="211" t="str">
        <f>IFERROR(IF(VLOOKUP(Table1[[#This Row],[Budget Code Description]],Dimentions!$X$6:$AC$97,4,FALSE)="","",VLOOKUP(Table1[[#This Row],[Budget Code Description]],Dimentions!$X$6:$AC$97,4,FALSE)),"")</f>
        <v/>
      </c>
      <c r="O1947" s="65" t="str">
        <f>IFERROR(VLOOKUP(Table1[[#This Row],[Vendor ID]],Table549[],2,FALSE),"")</f>
        <v/>
      </c>
      <c r="P1947" s="63"/>
      <c r="Q1947" s="143" t="str">
        <f>IF(Table1[[#This Row],[Posting Date]]&lt;&gt;"",$D$9,"")</f>
        <v/>
      </c>
      <c r="R1947" s="159" t="str">
        <f>IF(Table1[[#This Row],[Posting Date]]&lt;&gt;"",$D$10,"")</f>
        <v/>
      </c>
      <c r="S1947" s="66"/>
      <c r="T1947" s="63"/>
      <c r="U1947" s="67"/>
      <c r="V1947" s="67"/>
      <c r="W1947" s="67" t="str">
        <f t="shared" si="30"/>
        <v/>
      </c>
      <c r="X1947" s="161" t="str">
        <f>IF(E1947="","",(IF(Table1[[#This Row],[Cur]]="USD",Table1[[#This Row],[Cur_Amount Debit]],Table1[[#This Row],[Cur_Amount Debit]]/Table1[[#This Row],[Exchange Rate]])))</f>
        <v/>
      </c>
      <c r="Y1947" s="161" t="str">
        <f>IF(E1947="","",(IF(Table1[[#This Row],[Cur]]="USD",Table1[[#This Row],[Cur_Amount Credit]],Table1[[#This Row],[Cur_Amount Credit]]/ExchangeRate)))</f>
        <v/>
      </c>
      <c r="Z1947" s="203" t="str">
        <f>IF(E1947="","",(Table1[[#This Row],[Debit USD]]-Table1[[#This Row],[Credit USD]]))</f>
        <v/>
      </c>
      <c r="AA1947" s="122"/>
      <c r="AB1947" s="1"/>
      <c r="AC1947" s="15"/>
      <c r="AD1947" s="15" t="str">
        <f>IF(AND(OR(Table1[[#This Row],[Account]]="15030",Table1[[#This Row],[Account]]="15035",Table1[[#This Row],[Account]]="20150"),Table1[[#This Row],[Vendor ID]]=""),1,"")</f>
        <v/>
      </c>
      <c r="AE1947" s="15"/>
      <c r="AF1947" s="15"/>
      <c r="AG1947" s="15"/>
      <c r="AH1947" s="46" t="str">
        <f>IF(Table1[[#This Row],[Posting Date]]&lt;&gt;"","GJ-"&amp;CountryID,"")</f>
        <v/>
      </c>
      <c r="AI1947" s="59" t="str">
        <f>IF(Table1[[#This Row],[Posting Date]]&lt;&gt;"",Table1[[#This Row],[Posting Date]],"")</f>
        <v/>
      </c>
      <c r="AJ1947" s="46"/>
      <c r="AK1947" s="46" t="str">
        <f>IF(Table1[[#This Row],[Description]]&lt;&gt;"",Table1[[#This Row],[Description]],"")</f>
        <v/>
      </c>
      <c r="AL1947" s="46" t="str">
        <f>IF(Table1[[#This Row],[Posting Date]]&lt;&gt;"",Table1[[#This Row],[Reference Number]],"")</f>
        <v/>
      </c>
      <c r="AM1947" s="46" t="str">
        <f>TRIM(Table1[[#This Row],[Line '#]])</f>
        <v/>
      </c>
      <c r="AN1947" s="46" t="str">
        <f>TRIM(Table1[[#This Row],[Account]])</f>
        <v/>
      </c>
      <c r="AO1947" s="46" t="str">
        <f>IF(Table1[[#This Row],[Posting Date]]&lt;&gt;"",$D$5,"")</f>
        <v/>
      </c>
      <c r="AP1947" s="46" t="str">
        <f>TRIM(Table1[[#This Row],[Departments-Prgrams]])</f>
        <v/>
      </c>
      <c r="AQ1947" s="46" t="str">
        <f>TRIM(Table1[[#This Row],[Grant]])</f>
        <v/>
      </c>
      <c r="AR1947" s="46" t="str">
        <f>TRIM(Table1[[#This Row],[Staff ID]])</f>
        <v/>
      </c>
      <c r="AS1947" s="46" t="str">
        <f>IF(TRIM(Table1[[#This Row],[Budget Code]])=0,"",TRIM(Table1[[#This Row],[Budget Code]]))</f>
        <v/>
      </c>
      <c r="AT1947" s="46" t="str">
        <f>IF(Table1[[#This Row],[Line Description]]&lt;&gt;"",Table1[[#This Row],[Line Description]],"")</f>
        <v/>
      </c>
      <c r="AU1947" s="46" t="str">
        <f>IF(Table1[[#This Row],[Cur_Amount Debit]]&gt;0,ROUND(Table1[[#This Row],[Cur_Amount Debit]],2),"")</f>
        <v/>
      </c>
      <c r="AV1947" s="46" t="str">
        <f>IF(Table1[[#This Row],[Cur_Amount Credit]]&gt;0,ROUND(Table1[[#This Row],[Cur_Amount Credit]],2),"")</f>
        <v/>
      </c>
      <c r="AW1947" s="46" t="str">
        <f>LEFT(Table1[[#This Row],[Cur]],3)</f>
        <v/>
      </c>
      <c r="AX1947" s="59"/>
      <c r="AY1947" s="46"/>
      <c r="AZ1947" s="46" t="str">
        <f>IF(Table1[[#This Row],[Cur]]&lt;&gt;"",IF(Table1[[#This Row],[Cur]]="USD","",ExchangeRate),"")</f>
        <v/>
      </c>
      <c r="BA1947" s="46" t="str">
        <f>IF(Table1[[#This Row],[Grant]]&lt;&gt;"",VLOOKUP(Table1[[#This Row],[Grant]],Grants!B:D,3),"")</f>
        <v/>
      </c>
      <c r="BB1947" s="46" t="str">
        <f>TRIM(Table1[[#This Row],[Vendor ID]])</f>
        <v/>
      </c>
      <c r="BC1947">
        <f>IF(Table1[[#This Row],[Reference Number]]=Q1946,BC1946,BC1946+1)</f>
        <v>2</v>
      </c>
    </row>
    <row r="1948" spans="1:55" ht="11.25" hidden="1" customHeight="1">
      <c r="A1948" s="1"/>
      <c r="B1948" s="88" t="str">
        <f>IF(Table1[[#This Row],[Posting Date]]&lt;&gt;"",IF(Table1[[#This Row],[Reference Number]]=Q1947,B1947+1,1),"")</f>
        <v/>
      </c>
      <c r="C1948" s="61"/>
      <c r="D1948" s="61"/>
      <c r="E1948" s="218"/>
      <c r="F1948" s="143" t="str">
        <f>IFERROR(IF(VLOOKUP(Table1[[#This Row],[Budget Code Description]],Dimentions!$X$6:$AC$132,2,FALSE)="","",VLOOKUP(Table1[[#This Row],[Budget Code Description]],Dimentions!$X$6:$AC$132,2,FALSE)),"")</f>
        <v/>
      </c>
      <c r="G1948" s="143" t="str">
        <f>IFERROR(VLOOKUP(Table1[[#This Row],[Budget Code Description]],Dimentions!$X$6:$AC$132,3,FALSE),"")</f>
        <v/>
      </c>
      <c r="H1948" s="64" t="str">
        <f>IFERROR(VLOOKUP(Table1[[#This Row],[Account]],Dimentions!$S$6:$V$233,2,FALSE),"")</f>
        <v/>
      </c>
      <c r="I1948" s="62">
        <f>_xlfn.NUMBERVALUE(LEFT(Table1[[#This Row],[Account]],1))</f>
        <v>0</v>
      </c>
      <c r="J1948" s="62" t="str">
        <f>IFERROR(VLOOKUP(Table1[[#This Row],[Budget Code Description]],Table6[#All],7,FALSE),"")</f>
        <v/>
      </c>
      <c r="K1948" s="143" t="str">
        <f>IFERROR(VLOOKUP(Table1[[#This Row],[Budget Code Description]],Table6[#All],8,FALSE),"")</f>
        <v/>
      </c>
      <c r="L1948" s="63"/>
      <c r="M1948" s="65" t="str">
        <f>IFERROR(VLOOKUP(Table1[[#This Row],[Staff ID]],Table2[],2,FALSE),"")</f>
        <v/>
      </c>
      <c r="N1948" s="211" t="str">
        <f>IFERROR(IF(VLOOKUP(Table1[[#This Row],[Budget Code Description]],Dimentions!$X$6:$AC$97,4,FALSE)="","",VLOOKUP(Table1[[#This Row],[Budget Code Description]],Dimentions!$X$6:$AC$97,4,FALSE)),"")</f>
        <v/>
      </c>
      <c r="O1948" s="65" t="str">
        <f>IFERROR(VLOOKUP(Table1[[#This Row],[Vendor ID]],Table549[],2,FALSE),"")</f>
        <v/>
      </c>
      <c r="P1948" s="63"/>
      <c r="Q1948" s="143" t="str">
        <f>IF(Table1[[#This Row],[Posting Date]]&lt;&gt;"",$D$9,"")</f>
        <v/>
      </c>
      <c r="R1948" s="159" t="str">
        <f>IF(Table1[[#This Row],[Posting Date]]&lt;&gt;"",$D$10,"")</f>
        <v/>
      </c>
      <c r="S1948" s="66"/>
      <c r="T1948" s="63"/>
      <c r="U1948" s="67"/>
      <c r="V1948" s="67"/>
      <c r="W1948" s="67" t="str">
        <f t="shared" si="30"/>
        <v/>
      </c>
      <c r="X1948" s="161" t="str">
        <f>IF(E1948="","",(IF(Table1[[#This Row],[Cur]]="USD",Table1[[#This Row],[Cur_Amount Debit]],Table1[[#This Row],[Cur_Amount Debit]]/Table1[[#This Row],[Exchange Rate]])))</f>
        <v/>
      </c>
      <c r="Y1948" s="161" t="str">
        <f>IF(E1948="","",(IF(Table1[[#This Row],[Cur]]="USD",Table1[[#This Row],[Cur_Amount Credit]],Table1[[#This Row],[Cur_Amount Credit]]/ExchangeRate)))</f>
        <v/>
      </c>
      <c r="Z1948" s="203" t="str">
        <f>IF(E1948="","",(Table1[[#This Row],[Debit USD]]-Table1[[#This Row],[Credit USD]]))</f>
        <v/>
      </c>
      <c r="AA1948" s="122"/>
      <c r="AB1948" s="1"/>
      <c r="AC1948" s="15"/>
      <c r="AD1948" s="15" t="str">
        <f>IF(AND(OR(Table1[[#This Row],[Account]]="15030",Table1[[#This Row],[Account]]="15035",Table1[[#This Row],[Account]]="20150"),Table1[[#This Row],[Vendor ID]]=""),1,"")</f>
        <v/>
      </c>
      <c r="AE1948" s="15"/>
      <c r="AF1948" s="15"/>
      <c r="AG1948" s="15"/>
      <c r="AH1948" s="46" t="str">
        <f>IF(Table1[[#This Row],[Posting Date]]&lt;&gt;"","GJ-"&amp;CountryID,"")</f>
        <v/>
      </c>
      <c r="AI1948" s="59" t="str">
        <f>IF(Table1[[#This Row],[Posting Date]]&lt;&gt;"",Table1[[#This Row],[Posting Date]],"")</f>
        <v/>
      </c>
      <c r="AJ1948" s="46"/>
      <c r="AK1948" s="46" t="str">
        <f>IF(Table1[[#This Row],[Description]]&lt;&gt;"",Table1[[#This Row],[Description]],"")</f>
        <v/>
      </c>
      <c r="AL1948" s="46" t="str">
        <f>IF(Table1[[#This Row],[Posting Date]]&lt;&gt;"",Table1[[#This Row],[Reference Number]],"")</f>
        <v/>
      </c>
      <c r="AM1948" s="46" t="str">
        <f>TRIM(Table1[[#This Row],[Line '#]])</f>
        <v/>
      </c>
      <c r="AN1948" s="46" t="str">
        <f>TRIM(Table1[[#This Row],[Account]])</f>
        <v/>
      </c>
      <c r="AO1948" s="46" t="str">
        <f>IF(Table1[[#This Row],[Posting Date]]&lt;&gt;"",$D$5,"")</f>
        <v/>
      </c>
      <c r="AP1948" s="46" t="str">
        <f>TRIM(Table1[[#This Row],[Departments-Prgrams]])</f>
        <v/>
      </c>
      <c r="AQ1948" s="46" t="str">
        <f>TRIM(Table1[[#This Row],[Grant]])</f>
        <v/>
      </c>
      <c r="AR1948" s="46" t="str">
        <f>TRIM(Table1[[#This Row],[Staff ID]])</f>
        <v/>
      </c>
      <c r="AS1948" s="46" t="str">
        <f>IF(TRIM(Table1[[#This Row],[Budget Code]])=0,"",TRIM(Table1[[#This Row],[Budget Code]]))</f>
        <v/>
      </c>
      <c r="AT1948" s="46" t="str">
        <f>IF(Table1[[#This Row],[Line Description]]&lt;&gt;"",Table1[[#This Row],[Line Description]],"")</f>
        <v/>
      </c>
      <c r="AU1948" s="46" t="str">
        <f>IF(Table1[[#This Row],[Cur_Amount Debit]]&gt;0,ROUND(Table1[[#This Row],[Cur_Amount Debit]],2),"")</f>
        <v/>
      </c>
      <c r="AV1948" s="46" t="str">
        <f>IF(Table1[[#This Row],[Cur_Amount Credit]]&gt;0,ROUND(Table1[[#This Row],[Cur_Amount Credit]],2),"")</f>
        <v/>
      </c>
      <c r="AW1948" s="46" t="str">
        <f>LEFT(Table1[[#This Row],[Cur]],3)</f>
        <v/>
      </c>
      <c r="AX1948" s="59"/>
      <c r="AY1948" s="46"/>
      <c r="AZ1948" s="46" t="str">
        <f>IF(Table1[[#This Row],[Cur]]&lt;&gt;"",IF(Table1[[#This Row],[Cur]]="USD","",ExchangeRate),"")</f>
        <v/>
      </c>
      <c r="BA1948" s="46" t="str">
        <f>IF(Table1[[#This Row],[Grant]]&lt;&gt;"",VLOOKUP(Table1[[#This Row],[Grant]],Grants!B:D,3),"")</f>
        <v/>
      </c>
      <c r="BB1948" s="46" t="str">
        <f>TRIM(Table1[[#This Row],[Vendor ID]])</f>
        <v/>
      </c>
      <c r="BC1948">
        <f>IF(Table1[[#This Row],[Reference Number]]=Q1947,BC1947,BC1947+1)</f>
        <v>2</v>
      </c>
    </row>
    <row r="1949" spans="1:55" ht="11.25" hidden="1" customHeight="1">
      <c r="A1949" s="1"/>
      <c r="B1949" s="88" t="str">
        <f>IF(Table1[[#This Row],[Posting Date]]&lt;&gt;"",IF(Table1[[#This Row],[Reference Number]]=Q1948,B1948+1,1),"")</f>
        <v/>
      </c>
      <c r="C1949" s="61"/>
      <c r="D1949" s="61"/>
      <c r="E1949" s="218"/>
      <c r="F1949" s="143" t="str">
        <f>IFERROR(IF(VLOOKUP(Table1[[#This Row],[Budget Code Description]],Dimentions!$X$6:$AC$132,2,FALSE)="","",VLOOKUP(Table1[[#This Row],[Budget Code Description]],Dimentions!$X$6:$AC$132,2,FALSE)),"")</f>
        <v/>
      </c>
      <c r="G1949" s="143" t="str">
        <f>IFERROR(VLOOKUP(Table1[[#This Row],[Budget Code Description]],Dimentions!$X$6:$AC$132,3,FALSE),"")</f>
        <v/>
      </c>
      <c r="H1949" s="64" t="str">
        <f>IFERROR(VLOOKUP(Table1[[#This Row],[Account]],Dimentions!$S$6:$V$233,2,FALSE),"")</f>
        <v/>
      </c>
      <c r="I1949" s="62">
        <f>_xlfn.NUMBERVALUE(LEFT(Table1[[#This Row],[Account]],1))</f>
        <v>0</v>
      </c>
      <c r="J1949" s="62" t="str">
        <f>IFERROR(VLOOKUP(Table1[[#This Row],[Budget Code Description]],Table6[#All],7,FALSE),"")</f>
        <v/>
      </c>
      <c r="K1949" s="143" t="str">
        <f>IFERROR(VLOOKUP(Table1[[#This Row],[Budget Code Description]],Table6[#All],8,FALSE),"")</f>
        <v/>
      </c>
      <c r="L1949" s="63"/>
      <c r="M1949" s="65" t="str">
        <f>IFERROR(VLOOKUP(Table1[[#This Row],[Staff ID]],Table2[],2,FALSE),"")</f>
        <v/>
      </c>
      <c r="N1949" s="211" t="str">
        <f>IFERROR(IF(VLOOKUP(Table1[[#This Row],[Budget Code Description]],Dimentions!$X$6:$AC$97,4,FALSE)="","",VLOOKUP(Table1[[#This Row],[Budget Code Description]],Dimentions!$X$6:$AC$97,4,FALSE)),"")</f>
        <v/>
      </c>
      <c r="O1949" s="65" t="str">
        <f>IFERROR(VLOOKUP(Table1[[#This Row],[Vendor ID]],Table549[],2,FALSE),"")</f>
        <v/>
      </c>
      <c r="P1949" s="63"/>
      <c r="Q1949" s="143" t="str">
        <f>IF(Table1[[#This Row],[Posting Date]]&lt;&gt;"",$D$9,"")</f>
        <v/>
      </c>
      <c r="R1949" s="159" t="str">
        <f>IF(Table1[[#This Row],[Posting Date]]&lt;&gt;"",$D$10,"")</f>
        <v/>
      </c>
      <c r="S1949" s="66"/>
      <c r="T1949" s="63"/>
      <c r="U1949" s="67"/>
      <c r="V1949" s="67"/>
      <c r="W1949" s="67" t="str">
        <f t="shared" si="30"/>
        <v/>
      </c>
      <c r="X1949" s="161" t="str">
        <f>IF(E1949="","",(IF(Table1[[#This Row],[Cur]]="USD",Table1[[#This Row],[Cur_Amount Debit]],Table1[[#This Row],[Cur_Amount Debit]]/Table1[[#This Row],[Exchange Rate]])))</f>
        <v/>
      </c>
      <c r="Y1949" s="161" t="str">
        <f>IF(E1949="","",(IF(Table1[[#This Row],[Cur]]="USD",Table1[[#This Row],[Cur_Amount Credit]],Table1[[#This Row],[Cur_Amount Credit]]/ExchangeRate)))</f>
        <v/>
      </c>
      <c r="Z1949" s="203" t="str">
        <f>IF(E1949="","",(Table1[[#This Row],[Debit USD]]-Table1[[#This Row],[Credit USD]]))</f>
        <v/>
      </c>
      <c r="AA1949" s="122"/>
      <c r="AB1949" s="1"/>
      <c r="AC1949" s="15"/>
      <c r="AD1949" s="15" t="str">
        <f>IF(AND(OR(Table1[[#This Row],[Account]]="15030",Table1[[#This Row],[Account]]="15035",Table1[[#This Row],[Account]]="20150"),Table1[[#This Row],[Vendor ID]]=""),1,"")</f>
        <v/>
      </c>
      <c r="AE1949" s="15"/>
      <c r="AF1949" s="15"/>
      <c r="AG1949" s="15"/>
      <c r="AH1949" s="46" t="str">
        <f>IF(Table1[[#This Row],[Posting Date]]&lt;&gt;"","GJ-"&amp;CountryID,"")</f>
        <v/>
      </c>
      <c r="AI1949" s="59" t="str">
        <f>IF(Table1[[#This Row],[Posting Date]]&lt;&gt;"",Table1[[#This Row],[Posting Date]],"")</f>
        <v/>
      </c>
      <c r="AJ1949" s="46"/>
      <c r="AK1949" s="46" t="str">
        <f>IF(Table1[[#This Row],[Description]]&lt;&gt;"",Table1[[#This Row],[Description]],"")</f>
        <v/>
      </c>
      <c r="AL1949" s="46" t="str">
        <f>IF(Table1[[#This Row],[Posting Date]]&lt;&gt;"",Table1[[#This Row],[Reference Number]],"")</f>
        <v/>
      </c>
      <c r="AM1949" s="46" t="str">
        <f>TRIM(Table1[[#This Row],[Line '#]])</f>
        <v/>
      </c>
      <c r="AN1949" s="46" t="str">
        <f>TRIM(Table1[[#This Row],[Account]])</f>
        <v/>
      </c>
      <c r="AO1949" s="46" t="str">
        <f>IF(Table1[[#This Row],[Posting Date]]&lt;&gt;"",$D$5,"")</f>
        <v/>
      </c>
      <c r="AP1949" s="46" t="str">
        <f>TRIM(Table1[[#This Row],[Departments-Prgrams]])</f>
        <v/>
      </c>
      <c r="AQ1949" s="46" t="str">
        <f>TRIM(Table1[[#This Row],[Grant]])</f>
        <v/>
      </c>
      <c r="AR1949" s="46" t="str">
        <f>TRIM(Table1[[#This Row],[Staff ID]])</f>
        <v/>
      </c>
      <c r="AS1949" s="46" t="str">
        <f>IF(TRIM(Table1[[#This Row],[Budget Code]])=0,"",TRIM(Table1[[#This Row],[Budget Code]]))</f>
        <v/>
      </c>
      <c r="AT1949" s="46" t="str">
        <f>IF(Table1[[#This Row],[Line Description]]&lt;&gt;"",Table1[[#This Row],[Line Description]],"")</f>
        <v/>
      </c>
      <c r="AU1949" s="46" t="str">
        <f>IF(Table1[[#This Row],[Cur_Amount Debit]]&gt;0,ROUND(Table1[[#This Row],[Cur_Amount Debit]],2),"")</f>
        <v/>
      </c>
      <c r="AV1949" s="46" t="str">
        <f>IF(Table1[[#This Row],[Cur_Amount Credit]]&gt;0,ROUND(Table1[[#This Row],[Cur_Amount Credit]],2),"")</f>
        <v/>
      </c>
      <c r="AW1949" s="46" t="str">
        <f>LEFT(Table1[[#This Row],[Cur]],3)</f>
        <v/>
      </c>
      <c r="AX1949" s="59"/>
      <c r="AY1949" s="46"/>
      <c r="AZ1949" s="46" t="str">
        <f>IF(Table1[[#This Row],[Cur]]&lt;&gt;"",IF(Table1[[#This Row],[Cur]]="USD","",ExchangeRate),"")</f>
        <v/>
      </c>
      <c r="BA1949" s="46" t="str">
        <f>IF(Table1[[#This Row],[Grant]]&lt;&gt;"",VLOOKUP(Table1[[#This Row],[Grant]],Grants!B:D,3),"")</f>
        <v/>
      </c>
      <c r="BB1949" s="46" t="str">
        <f>TRIM(Table1[[#This Row],[Vendor ID]])</f>
        <v/>
      </c>
      <c r="BC1949">
        <f>IF(Table1[[#This Row],[Reference Number]]=Q1948,BC1948,BC1948+1)</f>
        <v>2</v>
      </c>
    </row>
    <row r="1950" spans="1:55" ht="11.25" hidden="1" customHeight="1">
      <c r="A1950" s="1"/>
      <c r="B1950" s="88" t="str">
        <f>IF(Table1[[#This Row],[Posting Date]]&lt;&gt;"",IF(Table1[[#This Row],[Reference Number]]=Q1949,B1949+1,1),"")</f>
        <v/>
      </c>
      <c r="C1950" s="61"/>
      <c r="D1950" s="61"/>
      <c r="E1950" s="218"/>
      <c r="F1950" s="143" t="str">
        <f>IFERROR(IF(VLOOKUP(Table1[[#This Row],[Budget Code Description]],Dimentions!$X$6:$AC$132,2,FALSE)="","",VLOOKUP(Table1[[#This Row],[Budget Code Description]],Dimentions!$X$6:$AC$132,2,FALSE)),"")</f>
        <v/>
      </c>
      <c r="G1950" s="143" t="str">
        <f>IFERROR(VLOOKUP(Table1[[#This Row],[Budget Code Description]],Dimentions!$X$6:$AC$132,3,FALSE),"")</f>
        <v/>
      </c>
      <c r="H1950" s="64" t="str">
        <f>IFERROR(VLOOKUP(Table1[[#This Row],[Account]],Dimentions!$S$6:$V$233,2,FALSE),"")</f>
        <v/>
      </c>
      <c r="I1950" s="62">
        <f>_xlfn.NUMBERVALUE(LEFT(Table1[[#This Row],[Account]],1))</f>
        <v>0</v>
      </c>
      <c r="J1950" s="62" t="str">
        <f>IFERROR(VLOOKUP(Table1[[#This Row],[Budget Code Description]],Table6[#All],7,FALSE),"")</f>
        <v/>
      </c>
      <c r="K1950" s="143" t="str">
        <f>IFERROR(VLOOKUP(Table1[[#This Row],[Budget Code Description]],Table6[#All],8,FALSE),"")</f>
        <v/>
      </c>
      <c r="L1950" s="63"/>
      <c r="M1950" s="65" t="str">
        <f>IFERROR(VLOOKUP(Table1[[#This Row],[Staff ID]],Table2[],2,FALSE),"")</f>
        <v/>
      </c>
      <c r="N1950" s="211" t="str">
        <f>IFERROR(IF(VLOOKUP(Table1[[#This Row],[Budget Code Description]],Dimentions!$X$6:$AC$97,4,FALSE)="","",VLOOKUP(Table1[[#This Row],[Budget Code Description]],Dimentions!$X$6:$AC$97,4,FALSE)),"")</f>
        <v/>
      </c>
      <c r="O1950" s="65" t="str">
        <f>IFERROR(VLOOKUP(Table1[[#This Row],[Vendor ID]],Table549[],2,FALSE),"")</f>
        <v/>
      </c>
      <c r="P1950" s="63"/>
      <c r="Q1950" s="143" t="str">
        <f>IF(Table1[[#This Row],[Posting Date]]&lt;&gt;"",$D$9,"")</f>
        <v/>
      </c>
      <c r="R1950" s="159" t="str">
        <f>IF(Table1[[#This Row],[Posting Date]]&lt;&gt;"",$D$10,"")</f>
        <v/>
      </c>
      <c r="S1950" s="66"/>
      <c r="T1950" s="63"/>
      <c r="U1950" s="67"/>
      <c r="V1950" s="67"/>
      <c r="W1950" s="67" t="str">
        <f t="shared" si="30"/>
        <v/>
      </c>
      <c r="X1950" s="161" t="str">
        <f>IF(E1950="","",(IF(Table1[[#This Row],[Cur]]="USD",Table1[[#This Row],[Cur_Amount Debit]],Table1[[#This Row],[Cur_Amount Debit]]/Table1[[#This Row],[Exchange Rate]])))</f>
        <v/>
      </c>
      <c r="Y1950" s="161" t="str">
        <f>IF(E1950="","",(IF(Table1[[#This Row],[Cur]]="USD",Table1[[#This Row],[Cur_Amount Credit]],Table1[[#This Row],[Cur_Amount Credit]]/ExchangeRate)))</f>
        <v/>
      </c>
      <c r="Z1950" s="203" t="str">
        <f>IF(E1950="","",(Table1[[#This Row],[Debit USD]]-Table1[[#This Row],[Credit USD]]))</f>
        <v/>
      </c>
      <c r="AA1950" s="122"/>
      <c r="AB1950" s="1"/>
      <c r="AC1950" s="15"/>
      <c r="AD1950" s="15" t="str">
        <f>IF(AND(OR(Table1[[#This Row],[Account]]="15030",Table1[[#This Row],[Account]]="15035",Table1[[#This Row],[Account]]="20150"),Table1[[#This Row],[Vendor ID]]=""),1,"")</f>
        <v/>
      </c>
      <c r="AE1950" s="15"/>
      <c r="AF1950" s="15"/>
      <c r="AG1950" s="15"/>
      <c r="AH1950" s="46" t="str">
        <f>IF(Table1[[#This Row],[Posting Date]]&lt;&gt;"","GJ-"&amp;CountryID,"")</f>
        <v/>
      </c>
      <c r="AI1950" s="59" t="str">
        <f>IF(Table1[[#This Row],[Posting Date]]&lt;&gt;"",Table1[[#This Row],[Posting Date]],"")</f>
        <v/>
      </c>
      <c r="AJ1950" s="46"/>
      <c r="AK1950" s="46" t="str">
        <f>IF(Table1[[#This Row],[Description]]&lt;&gt;"",Table1[[#This Row],[Description]],"")</f>
        <v/>
      </c>
      <c r="AL1950" s="46" t="str">
        <f>IF(Table1[[#This Row],[Posting Date]]&lt;&gt;"",Table1[[#This Row],[Reference Number]],"")</f>
        <v/>
      </c>
      <c r="AM1950" s="46" t="str">
        <f>TRIM(Table1[[#This Row],[Line '#]])</f>
        <v/>
      </c>
      <c r="AN1950" s="46" t="str">
        <f>TRIM(Table1[[#This Row],[Account]])</f>
        <v/>
      </c>
      <c r="AO1950" s="46" t="str">
        <f>IF(Table1[[#This Row],[Posting Date]]&lt;&gt;"",$D$5,"")</f>
        <v/>
      </c>
      <c r="AP1950" s="46" t="str">
        <f>TRIM(Table1[[#This Row],[Departments-Prgrams]])</f>
        <v/>
      </c>
      <c r="AQ1950" s="46" t="str">
        <f>TRIM(Table1[[#This Row],[Grant]])</f>
        <v/>
      </c>
      <c r="AR1950" s="46" t="str">
        <f>TRIM(Table1[[#This Row],[Staff ID]])</f>
        <v/>
      </c>
      <c r="AS1950" s="46" t="str">
        <f>IF(TRIM(Table1[[#This Row],[Budget Code]])=0,"",TRIM(Table1[[#This Row],[Budget Code]]))</f>
        <v/>
      </c>
      <c r="AT1950" s="46" t="str">
        <f>IF(Table1[[#This Row],[Line Description]]&lt;&gt;"",Table1[[#This Row],[Line Description]],"")</f>
        <v/>
      </c>
      <c r="AU1950" s="46" t="str">
        <f>IF(Table1[[#This Row],[Cur_Amount Debit]]&gt;0,ROUND(Table1[[#This Row],[Cur_Amount Debit]],2),"")</f>
        <v/>
      </c>
      <c r="AV1950" s="46" t="str">
        <f>IF(Table1[[#This Row],[Cur_Amount Credit]]&gt;0,ROUND(Table1[[#This Row],[Cur_Amount Credit]],2),"")</f>
        <v/>
      </c>
      <c r="AW1950" s="46" t="str">
        <f>LEFT(Table1[[#This Row],[Cur]],3)</f>
        <v/>
      </c>
      <c r="AX1950" s="59"/>
      <c r="AY1950" s="46"/>
      <c r="AZ1950" s="46" t="str">
        <f>IF(Table1[[#This Row],[Cur]]&lt;&gt;"",IF(Table1[[#This Row],[Cur]]="USD","",ExchangeRate),"")</f>
        <v/>
      </c>
      <c r="BA1950" s="46" t="str">
        <f>IF(Table1[[#This Row],[Grant]]&lt;&gt;"",VLOOKUP(Table1[[#This Row],[Grant]],Grants!B:D,3),"")</f>
        <v/>
      </c>
      <c r="BB1950" s="46" t="str">
        <f>TRIM(Table1[[#This Row],[Vendor ID]])</f>
        <v/>
      </c>
      <c r="BC1950">
        <f>IF(Table1[[#This Row],[Reference Number]]=Q1949,BC1949,BC1949+1)</f>
        <v>2</v>
      </c>
    </row>
    <row r="1951" spans="1:55" ht="11.25" hidden="1" customHeight="1">
      <c r="A1951" s="1"/>
      <c r="B1951" s="88" t="str">
        <f>IF(Table1[[#This Row],[Posting Date]]&lt;&gt;"",IF(Table1[[#This Row],[Reference Number]]=Q1950,B1950+1,1),"")</f>
        <v/>
      </c>
      <c r="C1951" s="61"/>
      <c r="D1951" s="61"/>
      <c r="E1951" s="218"/>
      <c r="F1951" s="143" t="str">
        <f>IFERROR(IF(VLOOKUP(Table1[[#This Row],[Budget Code Description]],Dimentions!$X$6:$AC$132,2,FALSE)="","",VLOOKUP(Table1[[#This Row],[Budget Code Description]],Dimentions!$X$6:$AC$132,2,FALSE)),"")</f>
        <v/>
      </c>
      <c r="G1951" s="143" t="str">
        <f>IFERROR(VLOOKUP(Table1[[#This Row],[Budget Code Description]],Dimentions!$X$6:$AC$132,3,FALSE),"")</f>
        <v/>
      </c>
      <c r="H1951" s="64" t="str">
        <f>IFERROR(VLOOKUP(Table1[[#This Row],[Account]],Dimentions!$S$6:$V$233,2,FALSE),"")</f>
        <v/>
      </c>
      <c r="I1951" s="62">
        <f>_xlfn.NUMBERVALUE(LEFT(Table1[[#This Row],[Account]],1))</f>
        <v>0</v>
      </c>
      <c r="J1951" s="62" t="str">
        <f>IFERROR(VLOOKUP(Table1[[#This Row],[Budget Code Description]],Table6[#All],7,FALSE),"")</f>
        <v/>
      </c>
      <c r="K1951" s="143" t="str">
        <f>IFERROR(VLOOKUP(Table1[[#This Row],[Budget Code Description]],Table6[#All],8,FALSE),"")</f>
        <v/>
      </c>
      <c r="L1951" s="63"/>
      <c r="M1951" s="65" t="str">
        <f>IFERROR(VLOOKUP(Table1[[#This Row],[Staff ID]],Table2[],2,FALSE),"")</f>
        <v/>
      </c>
      <c r="N1951" s="211" t="str">
        <f>IFERROR(IF(VLOOKUP(Table1[[#This Row],[Budget Code Description]],Dimentions!$X$6:$AC$97,4,FALSE)="","",VLOOKUP(Table1[[#This Row],[Budget Code Description]],Dimentions!$X$6:$AC$97,4,FALSE)),"")</f>
        <v/>
      </c>
      <c r="O1951" s="65" t="str">
        <f>IFERROR(VLOOKUP(Table1[[#This Row],[Vendor ID]],Table549[],2,FALSE),"")</f>
        <v/>
      </c>
      <c r="P1951" s="63"/>
      <c r="Q1951" s="143" t="str">
        <f>IF(Table1[[#This Row],[Posting Date]]&lt;&gt;"",$D$9,"")</f>
        <v/>
      </c>
      <c r="R1951" s="159" t="str">
        <f>IF(Table1[[#This Row],[Posting Date]]&lt;&gt;"",$D$10,"")</f>
        <v/>
      </c>
      <c r="S1951" s="66"/>
      <c r="T1951" s="63"/>
      <c r="U1951" s="67"/>
      <c r="V1951" s="67"/>
      <c r="W1951" s="67" t="str">
        <f t="shared" si="30"/>
        <v/>
      </c>
      <c r="X1951" s="161" t="str">
        <f>IF(E1951="","",(IF(Table1[[#This Row],[Cur]]="USD",Table1[[#This Row],[Cur_Amount Debit]],Table1[[#This Row],[Cur_Amount Debit]]/Table1[[#This Row],[Exchange Rate]])))</f>
        <v/>
      </c>
      <c r="Y1951" s="161" t="str">
        <f>IF(E1951="","",(IF(Table1[[#This Row],[Cur]]="USD",Table1[[#This Row],[Cur_Amount Credit]],Table1[[#This Row],[Cur_Amount Credit]]/ExchangeRate)))</f>
        <v/>
      </c>
      <c r="Z1951" s="203" t="str">
        <f>IF(E1951="","",(Table1[[#This Row],[Debit USD]]-Table1[[#This Row],[Credit USD]]))</f>
        <v/>
      </c>
      <c r="AA1951" s="122"/>
      <c r="AB1951" s="1"/>
      <c r="AC1951" s="15"/>
      <c r="AD1951" s="15" t="str">
        <f>IF(AND(OR(Table1[[#This Row],[Account]]="15030",Table1[[#This Row],[Account]]="15035",Table1[[#This Row],[Account]]="20150"),Table1[[#This Row],[Vendor ID]]=""),1,"")</f>
        <v/>
      </c>
      <c r="AE1951" s="15"/>
      <c r="AF1951" s="15"/>
      <c r="AG1951" s="15"/>
      <c r="AH1951" s="46" t="str">
        <f>IF(Table1[[#This Row],[Posting Date]]&lt;&gt;"","GJ-"&amp;CountryID,"")</f>
        <v/>
      </c>
      <c r="AI1951" s="59" t="str">
        <f>IF(Table1[[#This Row],[Posting Date]]&lt;&gt;"",Table1[[#This Row],[Posting Date]],"")</f>
        <v/>
      </c>
      <c r="AJ1951" s="46"/>
      <c r="AK1951" s="46" t="str">
        <f>IF(Table1[[#This Row],[Description]]&lt;&gt;"",Table1[[#This Row],[Description]],"")</f>
        <v/>
      </c>
      <c r="AL1951" s="46" t="str">
        <f>IF(Table1[[#This Row],[Posting Date]]&lt;&gt;"",Table1[[#This Row],[Reference Number]],"")</f>
        <v/>
      </c>
      <c r="AM1951" s="46" t="str">
        <f>TRIM(Table1[[#This Row],[Line '#]])</f>
        <v/>
      </c>
      <c r="AN1951" s="46" t="str">
        <f>TRIM(Table1[[#This Row],[Account]])</f>
        <v/>
      </c>
      <c r="AO1951" s="46" t="str">
        <f>IF(Table1[[#This Row],[Posting Date]]&lt;&gt;"",$D$5,"")</f>
        <v/>
      </c>
      <c r="AP1951" s="46" t="str">
        <f>TRIM(Table1[[#This Row],[Departments-Prgrams]])</f>
        <v/>
      </c>
      <c r="AQ1951" s="46" t="str">
        <f>TRIM(Table1[[#This Row],[Grant]])</f>
        <v/>
      </c>
      <c r="AR1951" s="46" t="str">
        <f>TRIM(Table1[[#This Row],[Staff ID]])</f>
        <v/>
      </c>
      <c r="AS1951" s="46" t="str">
        <f>IF(TRIM(Table1[[#This Row],[Budget Code]])=0,"",TRIM(Table1[[#This Row],[Budget Code]]))</f>
        <v/>
      </c>
      <c r="AT1951" s="46" t="str">
        <f>IF(Table1[[#This Row],[Line Description]]&lt;&gt;"",Table1[[#This Row],[Line Description]],"")</f>
        <v/>
      </c>
      <c r="AU1951" s="46" t="str">
        <f>IF(Table1[[#This Row],[Cur_Amount Debit]]&gt;0,ROUND(Table1[[#This Row],[Cur_Amount Debit]],2),"")</f>
        <v/>
      </c>
      <c r="AV1951" s="46" t="str">
        <f>IF(Table1[[#This Row],[Cur_Amount Credit]]&gt;0,ROUND(Table1[[#This Row],[Cur_Amount Credit]],2),"")</f>
        <v/>
      </c>
      <c r="AW1951" s="46" t="str">
        <f>LEFT(Table1[[#This Row],[Cur]],3)</f>
        <v/>
      </c>
      <c r="AX1951" s="59"/>
      <c r="AY1951" s="46"/>
      <c r="AZ1951" s="46" t="str">
        <f>IF(Table1[[#This Row],[Cur]]&lt;&gt;"",IF(Table1[[#This Row],[Cur]]="USD","",ExchangeRate),"")</f>
        <v/>
      </c>
      <c r="BA1951" s="46" t="str">
        <f>IF(Table1[[#This Row],[Grant]]&lt;&gt;"",VLOOKUP(Table1[[#This Row],[Grant]],Grants!B:D,3),"")</f>
        <v/>
      </c>
      <c r="BB1951" s="46" t="str">
        <f>TRIM(Table1[[#This Row],[Vendor ID]])</f>
        <v/>
      </c>
      <c r="BC1951">
        <f>IF(Table1[[#This Row],[Reference Number]]=Q1950,BC1950,BC1950+1)</f>
        <v>2</v>
      </c>
    </row>
    <row r="1952" spans="1:55" ht="11.25" hidden="1" customHeight="1">
      <c r="A1952" s="1"/>
      <c r="B1952" s="88" t="str">
        <f>IF(Table1[[#This Row],[Posting Date]]&lt;&gt;"",IF(Table1[[#This Row],[Reference Number]]=Q1951,B1951+1,1),"")</f>
        <v/>
      </c>
      <c r="C1952" s="61"/>
      <c r="D1952" s="61"/>
      <c r="E1952" s="218"/>
      <c r="F1952" s="143" t="str">
        <f>IFERROR(IF(VLOOKUP(Table1[[#This Row],[Budget Code Description]],Dimentions!$X$6:$AC$132,2,FALSE)="","",VLOOKUP(Table1[[#This Row],[Budget Code Description]],Dimentions!$X$6:$AC$132,2,FALSE)),"")</f>
        <v/>
      </c>
      <c r="G1952" s="143" t="str">
        <f>IFERROR(VLOOKUP(Table1[[#This Row],[Budget Code Description]],Dimentions!$X$6:$AC$132,3,FALSE),"")</f>
        <v/>
      </c>
      <c r="H1952" s="64" t="str">
        <f>IFERROR(VLOOKUP(Table1[[#This Row],[Account]],Dimentions!$S$6:$V$233,2,FALSE),"")</f>
        <v/>
      </c>
      <c r="I1952" s="62">
        <f>_xlfn.NUMBERVALUE(LEFT(Table1[[#This Row],[Account]],1))</f>
        <v>0</v>
      </c>
      <c r="J1952" s="62" t="str">
        <f>IFERROR(VLOOKUP(Table1[[#This Row],[Budget Code Description]],Table6[#All],7,FALSE),"")</f>
        <v/>
      </c>
      <c r="K1952" s="143" t="str">
        <f>IFERROR(VLOOKUP(Table1[[#This Row],[Budget Code Description]],Table6[#All],8,FALSE),"")</f>
        <v/>
      </c>
      <c r="L1952" s="63"/>
      <c r="M1952" s="65" t="str">
        <f>IFERROR(VLOOKUP(Table1[[#This Row],[Staff ID]],Table2[],2,FALSE),"")</f>
        <v/>
      </c>
      <c r="N1952" s="211" t="str">
        <f>IFERROR(IF(VLOOKUP(Table1[[#This Row],[Budget Code Description]],Dimentions!$X$6:$AC$97,4,FALSE)="","",VLOOKUP(Table1[[#This Row],[Budget Code Description]],Dimentions!$X$6:$AC$97,4,FALSE)),"")</f>
        <v/>
      </c>
      <c r="O1952" s="65" t="str">
        <f>IFERROR(VLOOKUP(Table1[[#This Row],[Vendor ID]],Table549[],2,FALSE),"")</f>
        <v/>
      </c>
      <c r="P1952" s="63"/>
      <c r="Q1952" s="143" t="str">
        <f>IF(Table1[[#This Row],[Posting Date]]&lt;&gt;"",$D$9,"")</f>
        <v/>
      </c>
      <c r="R1952" s="159" t="str">
        <f>IF(Table1[[#This Row],[Posting Date]]&lt;&gt;"",$D$10,"")</f>
        <v/>
      </c>
      <c r="S1952" s="66"/>
      <c r="T1952" s="63"/>
      <c r="U1952" s="67"/>
      <c r="V1952" s="67"/>
      <c r="W1952" s="67" t="str">
        <f t="shared" si="30"/>
        <v/>
      </c>
      <c r="X1952" s="161" t="str">
        <f>IF(E1952="","",(IF(Table1[[#This Row],[Cur]]="USD",Table1[[#This Row],[Cur_Amount Debit]],Table1[[#This Row],[Cur_Amount Debit]]/Table1[[#This Row],[Exchange Rate]])))</f>
        <v/>
      </c>
      <c r="Y1952" s="161" t="str">
        <f>IF(E1952="","",(IF(Table1[[#This Row],[Cur]]="USD",Table1[[#This Row],[Cur_Amount Credit]],Table1[[#This Row],[Cur_Amount Credit]]/ExchangeRate)))</f>
        <v/>
      </c>
      <c r="Z1952" s="203" t="str">
        <f>IF(E1952="","",(Table1[[#This Row],[Debit USD]]-Table1[[#This Row],[Credit USD]]))</f>
        <v/>
      </c>
      <c r="AA1952" s="122"/>
      <c r="AB1952" s="1"/>
      <c r="AC1952" s="15"/>
      <c r="AD1952" s="15" t="str">
        <f>IF(AND(OR(Table1[[#This Row],[Account]]="15030",Table1[[#This Row],[Account]]="15035",Table1[[#This Row],[Account]]="20150"),Table1[[#This Row],[Vendor ID]]=""),1,"")</f>
        <v/>
      </c>
      <c r="AE1952" s="15"/>
      <c r="AF1952" s="15"/>
      <c r="AG1952" s="15"/>
      <c r="AH1952" s="46" t="str">
        <f>IF(Table1[[#This Row],[Posting Date]]&lt;&gt;"","GJ-"&amp;CountryID,"")</f>
        <v/>
      </c>
      <c r="AI1952" s="59" t="str">
        <f>IF(Table1[[#This Row],[Posting Date]]&lt;&gt;"",Table1[[#This Row],[Posting Date]],"")</f>
        <v/>
      </c>
      <c r="AJ1952" s="46"/>
      <c r="AK1952" s="46" t="str">
        <f>IF(Table1[[#This Row],[Description]]&lt;&gt;"",Table1[[#This Row],[Description]],"")</f>
        <v/>
      </c>
      <c r="AL1952" s="46" t="str">
        <f>IF(Table1[[#This Row],[Posting Date]]&lt;&gt;"",Table1[[#This Row],[Reference Number]],"")</f>
        <v/>
      </c>
      <c r="AM1952" s="46" t="str">
        <f>TRIM(Table1[[#This Row],[Line '#]])</f>
        <v/>
      </c>
      <c r="AN1952" s="46" t="str">
        <f>TRIM(Table1[[#This Row],[Account]])</f>
        <v/>
      </c>
      <c r="AO1952" s="46" t="str">
        <f>IF(Table1[[#This Row],[Posting Date]]&lt;&gt;"",$D$5,"")</f>
        <v/>
      </c>
      <c r="AP1952" s="46" t="str">
        <f>TRIM(Table1[[#This Row],[Departments-Prgrams]])</f>
        <v/>
      </c>
      <c r="AQ1952" s="46" t="str">
        <f>TRIM(Table1[[#This Row],[Grant]])</f>
        <v/>
      </c>
      <c r="AR1952" s="46" t="str">
        <f>TRIM(Table1[[#This Row],[Staff ID]])</f>
        <v/>
      </c>
      <c r="AS1952" s="46" t="str">
        <f>IF(TRIM(Table1[[#This Row],[Budget Code]])=0,"",TRIM(Table1[[#This Row],[Budget Code]]))</f>
        <v/>
      </c>
      <c r="AT1952" s="46" t="str">
        <f>IF(Table1[[#This Row],[Line Description]]&lt;&gt;"",Table1[[#This Row],[Line Description]],"")</f>
        <v/>
      </c>
      <c r="AU1952" s="46" t="str">
        <f>IF(Table1[[#This Row],[Cur_Amount Debit]]&gt;0,ROUND(Table1[[#This Row],[Cur_Amount Debit]],2),"")</f>
        <v/>
      </c>
      <c r="AV1952" s="46" t="str">
        <f>IF(Table1[[#This Row],[Cur_Amount Credit]]&gt;0,ROUND(Table1[[#This Row],[Cur_Amount Credit]],2),"")</f>
        <v/>
      </c>
      <c r="AW1952" s="46" t="str">
        <f>LEFT(Table1[[#This Row],[Cur]],3)</f>
        <v/>
      </c>
      <c r="AX1952" s="59"/>
      <c r="AY1952" s="46"/>
      <c r="AZ1952" s="46" t="str">
        <f>IF(Table1[[#This Row],[Cur]]&lt;&gt;"",IF(Table1[[#This Row],[Cur]]="USD","",ExchangeRate),"")</f>
        <v/>
      </c>
      <c r="BA1952" s="46" t="str">
        <f>IF(Table1[[#This Row],[Grant]]&lt;&gt;"",VLOOKUP(Table1[[#This Row],[Grant]],Grants!B:D,3),"")</f>
        <v/>
      </c>
      <c r="BB1952" s="46" t="str">
        <f>TRIM(Table1[[#This Row],[Vendor ID]])</f>
        <v/>
      </c>
      <c r="BC1952">
        <f>IF(Table1[[#This Row],[Reference Number]]=Q1951,BC1951,BC1951+1)</f>
        <v>2</v>
      </c>
    </row>
    <row r="1953" spans="1:55" ht="11.25" hidden="1" customHeight="1">
      <c r="A1953" s="1"/>
      <c r="B1953" s="88" t="str">
        <f>IF(Table1[[#This Row],[Posting Date]]&lt;&gt;"",IF(Table1[[#This Row],[Reference Number]]=Q1952,B1952+1,1),"")</f>
        <v/>
      </c>
      <c r="C1953" s="61"/>
      <c r="D1953" s="61"/>
      <c r="E1953" s="218"/>
      <c r="F1953" s="143" t="str">
        <f>IFERROR(IF(VLOOKUP(Table1[[#This Row],[Budget Code Description]],Dimentions!$X$6:$AC$132,2,FALSE)="","",VLOOKUP(Table1[[#This Row],[Budget Code Description]],Dimentions!$X$6:$AC$132,2,FALSE)),"")</f>
        <v/>
      </c>
      <c r="G1953" s="143" t="str">
        <f>IFERROR(VLOOKUP(Table1[[#This Row],[Budget Code Description]],Dimentions!$X$6:$AC$132,3,FALSE),"")</f>
        <v/>
      </c>
      <c r="H1953" s="64" t="str">
        <f>IFERROR(VLOOKUP(Table1[[#This Row],[Account]],Dimentions!$S$6:$V$233,2,FALSE),"")</f>
        <v/>
      </c>
      <c r="I1953" s="62">
        <f>_xlfn.NUMBERVALUE(LEFT(Table1[[#This Row],[Account]],1))</f>
        <v>0</v>
      </c>
      <c r="J1953" s="62" t="str">
        <f>IFERROR(VLOOKUP(Table1[[#This Row],[Budget Code Description]],Table6[#All],7,FALSE),"")</f>
        <v/>
      </c>
      <c r="K1953" s="143" t="str">
        <f>IFERROR(VLOOKUP(Table1[[#This Row],[Budget Code Description]],Table6[#All],8,FALSE),"")</f>
        <v/>
      </c>
      <c r="L1953" s="63"/>
      <c r="M1953" s="65" t="str">
        <f>IFERROR(VLOOKUP(Table1[[#This Row],[Staff ID]],Table2[],2,FALSE),"")</f>
        <v/>
      </c>
      <c r="N1953" s="211" t="str">
        <f>IFERROR(IF(VLOOKUP(Table1[[#This Row],[Budget Code Description]],Dimentions!$X$6:$AC$97,4,FALSE)="","",VLOOKUP(Table1[[#This Row],[Budget Code Description]],Dimentions!$X$6:$AC$97,4,FALSE)),"")</f>
        <v/>
      </c>
      <c r="O1953" s="65" t="str">
        <f>IFERROR(VLOOKUP(Table1[[#This Row],[Vendor ID]],Table549[],2,FALSE),"")</f>
        <v/>
      </c>
      <c r="P1953" s="63"/>
      <c r="Q1953" s="143" t="str">
        <f>IF(Table1[[#This Row],[Posting Date]]&lt;&gt;"",$D$9,"")</f>
        <v/>
      </c>
      <c r="R1953" s="159" t="str">
        <f>IF(Table1[[#This Row],[Posting Date]]&lt;&gt;"",$D$10,"")</f>
        <v/>
      </c>
      <c r="S1953" s="66"/>
      <c r="T1953" s="63"/>
      <c r="U1953" s="67"/>
      <c r="V1953" s="67"/>
      <c r="W1953" s="67" t="str">
        <f t="shared" si="30"/>
        <v/>
      </c>
      <c r="X1953" s="161" t="str">
        <f>IF(E1953="","",(IF(Table1[[#This Row],[Cur]]="USD",Table1[[#This Row],[Cur_Amount Debit]],Table1[[#This Row],[Cur_Amount Debit]]/Table1[[#This Row],[Exchange Rate]])))</f>
        <v/>
      </c>
      <c r="Y1953" s="161" t="str">
        <f>IF(E1953="","",(IF(Table1[[#This Row],[Cur]]="USD",Table1[[#This Row],[Cur_Amount Credit]],Table1[[#This Row],[Cur_Amount Credit]]/ExchangeRate)))</f>
        <v/>
      </c>
      <c r="Z1953" s="203" t="str">
        <f>IF(E1953="","",(Table1[[#This Row],[Debit USD]]-Table1[[#This Row],[Credit USD]]))</f>
        <v/>
      </c>
      <c r="AA1953" s="122"/>
      <c r="AB1953" s="1"/>
      <c r="AC1953" s="15"/>
      <c r="AD1953" s="15" t="str">
        <f>IF(AND(OR(Table1[[#This Row],[Account]]="15030",Table1[[#This Row],[Account]]="15035",Table1[[#This Row],[Account]]="20150"),Table1[[#This Row],[Vendor ID]]=""),1,"")</f>
        <v/>
      </c>
      <c r="AE1953" s="15"/>
      <c r="AF1953" s="15"/>
      <c r="AG1953" s="15"/>
      <c r="AH1953" s="46" t="str">
        <f>IF(Table1[[#This Row],[Posting Date]]&lt;&gt;"","GJ-"&amp;CountryID,"")</f>
        <v/>
      </c>
      <c r="AI1953" s="59" t="str">
        <f>IF(Table1[[#This Row],[Posting Date]]&lt;&gt;"",Table1[[#This Row],[Posting Date]],"")</f>
        <v/>
      </c>
      <c r="AJ1953" s="46"/>
      <c r="AK1953" s="46" t="str">
        <f>IF(Table1[[#This Row],[Description]]&lt;&gt;"",Table1[[#This Row],[Description]],"")</f>
        <v/>
      </c>
      <c r="AL1953" s="46" t="str">
        <f>IF(Table1[[#This Row],[Posting Date]]&lt;&gt;"",Table1[[#This Row],[Reference Number]],"")</f>
        <v/>
      </c>
      <c r="AM1953" s="46" t="str">
        <f>TRIM(Table1[[#This Row],[Line '#]])</f>
        <v/>
      </c>
      <c r="AN1953" s="46" t="str">
        <f>TRIM(Table1[[#This Row],[Account]])</f>
        <v/>
      </c>
      <c r="AO1953" s="46" t="str">
        <f>IF(Table1[[#This Row],[Posting Date]]&lt;&gt;"",$D$5,"")</f>
        <v/>
      </c>
      <c r="AP1953" s="46" t="str">
        <f>TRIM(Table1[[#This Row],[Departments-Prgrams]])</f>
        <v/>
      </c>
      <c r="AQ1953" s="46" t="str">
        <f>TRIM(Table1[[#This Row],[Grant]])</f>
        <v/>
      </c>
      <c r="AR1953" s="46" t="str">
        <f>TRIM(Table1[[#This Row],[Staff ID]])</f>
        <v/>
      </c>
      <c r="AS1953" s="46" t="str">
        <f>IF(TRIM(Table1[[#This Row],[Budget Code]])=0,"",TRIM(Table1[[#This Row],[Budget Code]]))</f>
        <v/>
      </c>
      <c r="AT1953" s="46" t="str">
        <f>IF(Table1[[#This Row],[Line Description]]&lt;&gt;"",Table1[[#This Row],[Line Description]],"")</f>
        <v/>
      </c>
      <c r="AU1953" s="46" t="str">
        <f>IF(Table1[[#This Row],[Cur_Amount Debit]]&gt;0,ROUND(Table1[[#This Row],[Cur_Amount Debit]],2),"")</f>
        <v/>
      </c>
      <c r="AV1953" s="46" t="str">
        <f>IF(Table1[[#This Row],[Cur_Amount Credit]]&gt;0,ROUND(Table1[[#This Row],[Cur_Amount Credit]],2),"")</f>
        <v/>
      </c>
      <c r="AW1953" s="46" t="str">
        <f>LEFT(Table1[[#This Row],[Cur]],3)</f>
        <v/>
      </c>
      <c r="AX1953" s="59"/>
      <c r="AY1953" s="46"/>
      <c r="AZ1953" s="46" t="str">
        <f>IF(Table1[[#This Row],[Cur]]&lt;&gt;"",IF(Table1[[#This Row],[Cur]]="USD","",ExchangeRate),"")</f>
        <v/>
      </c>
      <c r="BA1953" s="46" t="str">
        <f>IF(Table1[[#This Row],[Grant]]&lt;&gt;"",VLOOKUP(Table1[[#This Row],[Grant]],Grants!B:D,3),"")</f>
        <v/>
      </c>
      <c r="BB1953" s="46" t="str">
        <f>TRIM(Table1[[#This Row],[Vendor ID]])</f>
        <v/>
      </c>
      <c r="BC1953">
        <f>IF(Table1[[#This Row],[Reference Number]]=Q1952,BC1952,BC1952+1)</f>
        <v>2</v>
      </c>
    </row>
    <row r="1954" spans="1:55" ht="11.25" hidden="1" customHeight="1">
      <c r="A1954" s="1"/>
      <c r="B1954" s="88" t="str">
        <f>IF(Table1[[#This Row],[Posting Date]]&lt;&gt;"",IF(Table1[[#This Row],[Reference Number]]=Q1953,B1953+1,1),"")</f>
        <v/>
      </c>
      <c r="C1954" s="61"/>
      <c r="D1954" s="61"/>
      <c r="E1954" s="218"/>
      <c r="F1954" s="143" t="str">
        <f>IFERROR(IF(VLOOKUP(Table1[[#This Row],[Budget Code Description]],Dimentions!$X$6:$AC$132,2,FALSE)="","",VLOOKUP(Table1[[#This Row],[Budget Code Description]],Dimentions!$X$6:$AC$132,2,FALSE)),"")</f>
        <v/>
      </c>
      <c r="G1954" s="143" t="str">
        <f>IFERROR(VLOOKUP(Table1[[#This Row],[Budget Code Description]],Dimentions!$X$6:$AC$132,3,FALSE),"")</f>
        <v/>
      </c>
      <c r="H1954" s="64" t="str">
        <f>IFERROR(VLOOKUP(Table1[[#This Row],[Account]],Dimentions!$S$6:$V$233,2,FALSE),"")</f>
        <v/>
      </c>
      <c r="I1954" s="62">
        <f>_xlfn.NUMBERVALUE(LEFT(Table1[[#This Row],[Account]],1))</f>
        <v>0</v>
      </c>
      <c r="J1954" s="62" t="str">
        <f>IFERROR(VLOOKUP(Table1[[#This Row],[Budget Code Description]],Table6[#All],7,FALSE),"")</f>
        <v/>
      </c>
      <c r="K1954" s="143" t="str">
        <f>IFERROR(VLOOKUP(Table1[[#This Row],[Budget Code Description]],Table6[#All],8,FALSE),"")</f>
        <v/>
      </c>
      <c r="L1954" s="63"/>
      <c r="M1954" s="65" t="str">
        <f>IFERROR(VLOOKUP(Table1[[#This Row],[Staff ID]],Table2[],2,FALSE),"")</f>
        <v/>
      </c>
      <c r="N1954" s="211" t="str">
        <f>IFERROR(IF(VLOOKUP(Table1[[#This Row],[Budget Code Description]],Dimentions!$X$6:$AC$97,4,FALSE)="","",VLOOKUP(Table1[[#This Row],[Budget Code Description]],Dimentions!$X$6:$AC$97,4,FALSE)),"")</f>
        <v/>
      </c>
      <c r="O1954" s="65" t="str">
        <f>IFERROR(VLOOKUP(Table1[[#This Row],[Vendor ID]],Table549[],2,FALSE),"")</f>
        <v/>
      </c>
      <c r="P1954" s="63"/>
      <c r="Q1954" s="143" t="str">
        <f>IF(Table1[[#This Row],[Posting Date]]&lt;&gt;"",$D$9,"")</f>
        <v/>
      </c>
      <c r="R1954" s="159" t="str">
        <f>IF(Table1[[#This Row],[Posting Date]]&lt;&gt;"",$D$10,"")</f>
        <v/>
      </c>
      <c r="S1954" s="66"/>
      <c r="T1954" s="63"/>
      <c r="U1954" s="67"/>
      <c r="V1954" s="67"/>
      <c r="W1954" s="67" t="str">
        <f t="shared" si="30"/>
        <v/>
      </c>
      <c r="X1954" s="161" t="str">
        <f>IF(E1954="","",(IF(Table1[[#This Row],[Cur]]="USD",Table1[[#This Row],[Cur_Amount Debit]],Table1[[#This Row],[Cur_Amount Debit]]/Table1[[#This Row],[Exchange Rate]])))</f>
        <v/>
      </c>
      <c r="Y1954" s="161" t="str">
        <f>IF(E1954="","",(IF(Table1[[#This Row],[Cur]]="USD",Table1[[#This Row],[Cur_Amount Credit]],Table1[[#This Row],[Cur_Amount Credit]]/ExchangeRate)))</f>
        <v/>
      </c>
      <c r="Z1954" s="203" t="str">
        <f>IF(E1954="","",(Table1[[#This Row],[Debit USD]]-Table1[[#This Row],[Credit USD]]))</f>
        <v/>
      </c>
      <c r="AA1954" s="122"/>
      <c r="AB1954" s="1"/>
      <c r="AC1954" s="15"/>
      <c r="AD1954" s="15" t="str">
        <f>IF(AND(OR(Table1[[#This Row],[Account]]="15030",Table1[[#This Row],[Account]]="15035",Table1[[#This Row],[Account]]="20150"),Table1[[#This Row],[Vendor ID]]=""),1,"")</f>
        <v/>
      </c>
      <c r="AE1954" s="15"/>
      <c r="AF1954" s="15"/>
      <c r="AG1954" s="15"/>
      <c r="AH1954" s="46" t="str">
        <f>IF(Table1[[#This Row],[Posting Date]]&lt;&gt;"","GJ-"&amp;CountryID,"")</f>
        <v/>
      </c>
      <c r="AI1954" s="59" t="str">
        <f>IF(Table1[[#This Row],[Posting Date]]&lt;&gt;"",Table1[[#This Row],[Posting Date]],"")</f>
        <v/>
      </c>
      <c r="AJ1954" s="46"/>
      <c r="AK1954" s="46" t="str">
        <f>IF(Table1[[#This Row],[Description]]&lt;&gt;"",Table1[[#This Row],[Description]],"")</f>
        <v/>
      </c>
      <c r="AL1954" s="46" t="str">
        <f>IF(Table1[[#This Row],[Posting Date]]&lt;&gt;"",Table1[[#This Row],[Reference Number]],"")</f>
        <v/>
      </c>
      <c r="AM1954" s="46" t="str">
        <f>TRIM(Table1[[#This Row],[Line '#]])</f>
        <v/>
      </c>
      <c r="AN1954" s="46" t="str">
        <f>TRIM(Table1[[#This Row],[Account]])</f>
        <v/>
      </c>
      <c r="AO1954" s="46" t="str">
        <f>IF(Table1[[#This Row],[Posting Date]]&lt;&gt;"",$D$5,"")</f>
        <v/>
      </c>
      <c r="AP1954" s="46" t="str">
        <f>TRIM(Table1[[#This Row],[Departments-Prgrams]])</f>
        <v/>
      </c>
      <c r="AQ1954" s="46" t="str">
        <f>TRIM(Table1[[#This Row],[Grant]])</f>
        <v/>
      </c>
      <c r="AR1954" s="46" t="str">
        <f>TRIM(Table1[[#This Row],[Staff ID]])</f>
        <v/>
      </c>
      <c r="AS1954" s="46" t="str">
        <f>IF(TRIM(Table1[[#This Row],[Budget Code]])=0,"",TRIM(Table1[[#This Row],[Budget Code]]))</f>
        <v/>
      </c>
      <c r="AT1954" s="46" t="str">
        <f>IF(Table1[[#This Row],[Line Description]]&lt;&gt;"",Table1[[#This Row],[Line Description]],"")</f>
        <v/>
      </c>
      <c r="AU1954" s="46" t="str">
        <f>IF(Table1[[#This Row],[Cur_Amount Debit]]&gt;0,ROUND(Table1[[#This Row],[Cur_Amount Debit]],2),"")</f>
        <v/>
      </c>
      <c r="AV1954" s="46" t="str">
        <f>IF(Table1[[#This Row],[Cur_Amount Credit]]&gt;0,ROUND(Table1[[#This Row],[Cur_Amount Credit]],2),"")</f>
        <v/>
      </c>
      <c r="AW1954" s="46" t="str">
        <f>LEFT(Table1[[#This Row],[Cur]],3)</f>
        <v/>
      </c>
      <c r="AX1954" s="59"/>
      <c r="AY1954" s="46"/>
      <c r="AZ1954" s="46" t="str">
        <f>IF(Table1[[#This Row],[Cur]]&lt;&gt;"",IF(Table1[[#This Row],[Cur]]="USD","",ExchangeRate),"")</f>
        <v/>
      </c>
      <c r="BA1954" s="46" t="str">
        <f>IF(Table1[[#This Row],[Grant]]&lt;&gt;"",VLOOKUP(Table1[[#This Row],[Grant]],Grants!B:D,3),"")</f>
        <v/>
      </c>
      <c r="BB1954" s="46" t="str">
        <f>TRIM(Table1[[#This Row],[Vendor ID]])</f>
        <v/>
      </c>
      <c r="BC1954">
        <f>IF(Table1[[#This Row],[Reference Number]]=Q1953,BC1953,BC1953+1)</f>
        <v>2</v>
      </c>
    </row>
    <row r="1955" spans="1:55" ht="11.25" hidden="1" customHeight="1">
      <c r="A1955" s="1"/>
      <c r="B1955" s="88" t="str">
        <f>IF(Table1[[#This Row],[Posting Date]]&lt;&gt;"",IF(Table1[[#This Row],[Reference Number]]=Q1954,B1954+1,1),"")</f>
        <v/>
      </c>
      <c r="C1955" s="61"/>
      <c r="D1955" s="61"/>
      <c r="E1955" s="218"/>
      <c r="F1955" s="143" t="str">
        <f>IFERROR(IF(VLOOKUP(Table1[[#This Row],[Budget Code Description]],Dimentions!$X$6:$AC$132,2,FALSE)="","",VLOOKUP(Table1[[#This Row],[Budget Code Description]],Dimentions!$X$6:$AC$132,2,FALSE)),"")</f>
        <v/>
      </c>
      <c r="G1955" s="143" t="str">
        <f>IFERROR(VLOOKUP(Table1[[#This Row],[Budget Code Description]],Dimentions!$X$6:$AC$132,3,FALSE),"")</f>
        <v/>
      </c>
      <c r="H1955" s="64" t="str">
        <f>IFERROR(VLOOKUP(Table1[[#This Row],[Account]],Dimentions!$S$6:$V$233,2,FALSE),"")</f>
        <v/>
      </c>
      <c r="I1955" s="62">
        <f>_xlfn.NUMBERVALUE(LEFT(Table1[[#This Row],[Account]],1))</f>
        <v>0</v>
      </c>
      <c r="J1955" s="62" t="str">
        <f>IFERROR(VLOOKUP(Table1[[#This Row],[Budget Code Description]],Table6[#All],7,FALSE),"")</f>
        <v/>
      </c>
      <c r="K1955" s="143" t="str">
        <f>IFERROR(VLOOKUP(Table1[[#This Row],[Budget Code Description]],Table6[#All],8,FALSE),"")</f>
        <v/>
      </c>
      <c r="L1955" s="63"/>
      <c r="M1955" s="65" t="str">
        <f>IFERROR(VLOOKUP(Table1[[#This Row],[Staff ID]],Table2[],2,FALSE),"")</f>
        <v/>
      </c>
      <c r="N1955" s="211" t="str">
        <f>IFERROR(IF(VLOOKUP(Table1[[#This Row],[Budget Code Description]],Dimentions!$X$6:$AC$97,4,FALSE)="","",VLOOKUP(Table1[[#This Row],[Budget Code Description]],Dimentions!$X$6:$AC$97,4,FALSE)),"")</f>
        <v/>
      </c>
      <c r="O1955" s="65" t="str">
        <f>IFERROR(VLOOKUP(Table1[[#This Row],[Vendor ID]],Table549[],2,FALSE),"")</f>
        <v/>
      </c>
      <c r="P1955" s="63"/>
      <c r="Q1955" s="143" t="str">
        <f>IF(Table1[[#This Row],[Posting Date]]&lt;&gt;"",$D$9,"")</f>
        <v/>
      </c>
      <c r="R1955" s="159" t="str">
        <f>IF(Table1[[#This Row],[Posting Date]]&lt;&gt;"",$D$10,"")</f>
        <v/>
      </c>
      <c r="S1955" s="66"/>
      <c r="T1955" s="63"/>
      <c r="U1955" s="67"/>
      <c r="V1955" s="67"/>
      <c r="W1955" s="67" t="str">
        <f t="shared" si="30"/>
        <v/>
      </c>
      <c r="X1955" s="161" t="str">
        <f>IF(E1955="","",(IF(Table1[[#This Row],[Cur]]="USD",Table1[[#This Row],[Cur_Amount Debit]],Table1[[#This Row],[Cur_Amount Debit]]/Table1[[#This Row],[Exchange Rate]])))</f>
        <v/>
      </c>
      <c r="Y1955" s="161" t="str">
        <f>IF(E1955="","",(IF(Table1[[#This Row],[Cur]]="USD",Table1[[#This Row],[Cur_Amount Credit]],Table1[[#This Row],[Cur_Amount Credit]]/ExchangeRate)))</f>
        <v/>
      </c>
      <c r="Z1955" s="203" t="str">
        <f>IF(E1955="","",(Table1[[#This Row],[Debit USD]]-Table1[[#This Row],[Credit USD]]))</f>
        <v/>
      </c>
      <c r="AA1955" s="122"/>
      <c r="AB1955" s="1"/>
      <c r="AC1955" s="15"/>
      <c r="AD1955" s="15" t="str">
        <f>IF(AND(OR(Table1[[#This Row],[Account]]="15030",Table1[[#This Row],[Account]]="15035",Table1[[#This Row],[Account]]="20150"),Table1[[#This Row],[Vendor ID]]=""),1,"")</f>
        <v/>
      </c>
      <c r="AE1955" s="15"/>
      <c r="AF1955" s="15"/>
      <c r="AG1955" s="15"/>
      <c r="AH1955" s="46" t="str">
        <f>IF(Table1[[#This Row],[Posting Date]]&lt;&gt;"","GJ-"&amp;CountryID,"")</f>
        <v/>
      </c>
      <c r="AI1955" s="59" t="str">
        <f>IF(Table1[[#This Row],[Posting Date]]&lt;&gt;"",Table1[[#This Row],[Posting Date]],"")</f>
        <v/>
      </c>
      <c r="AJ1955" s="46"/>
      <c r="AK1955" s="46" t="str">
        <f>IF(Table1[[#This Row],[Description]]&lt;&gt;"",Table1[[#This Row],[Description]],"")</f>
        <v/>
      </c>
      <c r="AL1955" s="46" t="str">
        <f>IF(Table1[[#This Row],[Posting Date]]&lt;&gt;"",Table1[[#This Row],[Reference Number]],"")</f>
        <v/>
      </c>
      <c r="AM1955" s="46" t="str">
        <f>TRIM(Table1[[#This Row],[Line '#]])</f>
        <v/>
      </c>
      <c r="AN1955" s="46" t="str">
        <f>TRIM(Table1[[#This Row],[Account]])</f>
        <v/>
      </c>
      <c r="AO1955" s="46" t="str">
        <f>IF(Table1[[#This Row],[Posting Date]]&lt;&gt;"",$D$5,"")</f>
        <v/>
      </c>
      <c r="AP1955" s="46" t="str">
        <f>TRIM(Table1[[#This Row],[Departments-Prgrams]])</f>
        <v/>
      </c>
      <c r="AQ1955" s="46" t="str">
        <f>TRIM(Table1[[#This Row],[Grant]])</f>
        <v/>
      </c>
      <c r="AR1955" s="46" t="str">
        <f>TRIM(Table1[[#This Row],[Staff ID]])</f>
        <v/>
      </c>
      <c r="AS1955" s="46" t="str">
        <f>IF(TRIM(Table1[[#This Row],[Budget Code]])=0,"",TRIM(Table1[[#This Row],[Budget Code]]))</f>
        <v/>
      </c>
      <c r="AT1955" s="46" t="str">
        <f>IF(Table1[[#This Row],[Line Description]]&lt;&gt;"",Table1[[#This Row],[Line Description]],"")</f>
        <v/>
      </c>
      <c r="AU1955" s="46" t="str">
        <f>IF(Table1[[#This Row],[Cur_Amount Debit]]&gt;0,ROUND(Table1[[#This Row],[Cur_Amount Debit]],2),"")</f>
        <v/>
      </c>
      <c r="AV1955" s="46" t="str">
        <f>IF(Table1[[#This Row],[Cur_Amount Credit]]&gt;0,ROUND(Table1[[#This Row],[Cur_Amount Credit]],2),"")</f>
        <v/>
      </c>
      <c r="AW1955" s="46" t="str">
        <f>LEFT(Table1[[#This Row],[Cur]],3)</f>
        <v/>
      </c>
      <c r="AX1955" s="59"/>
      <c r="AY1955" s="46"/>
      <c r="AZ1955" s="46" t="str">
        <f>IF(Table1[[#This Row],[Cur]]&lt;&gt;"",IF(Table1[[#This Row],[Cur]]="USD","",ExchangeRate),"")</f>
        <v/>
      </c>
      <c r="BA1955" s="46" t="str">
        <f>IF(Table1[[#This Row],[Grant]]&lt;&gt;"",VLOOKUP(Table1[[#This Row],[Grant]],Grants!B:D,3),"")</f>
        <v/>
      </c>
      <c r="BB1955" s="46" t="str">
        <f>TRIM(Table1[[#This Row],[Vendor ID]])</f>
        <v/>
      </c>
      <c r="BC1955">
        <f>IF(Table1[[#This Row],[Reference Number]]=Q1954,BC1954,BC1954+1)</f>
        <v>2</v>
      </c>
    </row>
    <row r="1956" spans="1:55" ht="11.25" hidden="1" customHeight="1">
      <c r="A1956" s="1"/>
      <c r="B1956" s="88" t="str">
        <f>IF(Table1[[#This Row],[Posting Date]]&lt;&gt;"",IF(Table1[[#This Row],[Reference Number]]=Q1955,B1955+1,1),"")</f>
        <v/>
      </c>
      <c r="C1956" s="61"/>
      <c r="D1956" s="61"/>
      <c r="E1956" s="218"/>
      <c r="F1956" s="143" t="str">
        <f>IFERROR(IF(VLOOKUP(Table1[[#This Row],[Budget Code Description]],Dimentions!$X$6:$AC$132,2,FALSE)="","",VLOOKUP(Table1[[#This Row],[Budget Code Description]],Dimentions!$X$6:$AC$132,2,FALSE)),"")</f>
        <v/>
      </c>
      <c r="G1956" s="143" t="str">
        <f>IFERROR(VLOOKUP(Table1[[#This Row],[Budget Code Description]],Dimentions!$X$6:$AC$132,3,FALSE),"")</f>
        <v/>
      </c>
      <c r="H1956" s="64" t="str">
        <f>IFERROR(VLOOKUP(Table1[[#This Row],[Account]],Dimentions!$S$6:$V$233,2,FALSE),"")</f>
        <v/>
      </c>
      <c r="I1956" s="62">
        <f>_xlfn.NUMBERVALUE(LEFT(Table1[[#This Row],[Account]],1))</f>
        <v>0</v>
      </c>
      <c r="J1956" s="62" t="str">
        <f>IFERROR(VLOOKUP(Table1[[#This Row],[Budget Code Description]],Table6[#All],7,FALSE),"")</f>
        <v/>
      </c>
      <c r="K1956" s="143" t="str">
        <f>IFERROR(VLOOKUP(Table1[[#This Row],[Budget Code Description]],Table6[#All],8,FALSE),"")</f>
        <v/>
      </c>
      <c r="L1956" s="63"/>
      <c r="M1956" s="65" t="str">
        <f>IFERROR(VLOOKUP(Table1[[#This Row],[Staff ID]],Table2[],2,FALSE),"")</f>
        <v/>
      </c>
      <c r="N1956" s="211" t="str">
        <f>IFERROR(IF(VLOOKUP(Table1[[#This Row],[Budget Code Description]],Dimentions!$X$6:$AC$97,4,FALSE)="","",VLOOKUP(Table1[[#This Row],[Budget Code Description]],Dimentions!$X$6:$AC$97,4,FALSE)),"")</f>
        <v/>
      </c>
      <c r="O1956" s="65" t="str">
        <f>IFERROR(VLOOKUP(Table1[[#This Row],[Vendor ID]],Table549[],2,FALSE),"")</f>
        <v/>
      </c>
      <c r="P1956" s="63"/>
      <c r="Q1956" s="143" t="str">
        <f>IF(Table1[[#This Row],[Posting Date]]&lt;&gt;"",$D$9,"")</f>
        <v/>
      </c>
      <c r="R1956" s="159" t="str">
        <f>IF(Table1[[#This Row],[Posting Date]]&lt;&gt;"",$D$10,"")</f>
        <v/>
      </c>
      <c r="S1956" s="66"/>
      <c r="T1956" s="63"/>
      <c r="U1956" s="67"/>
      <c r="V1956" s="67"/>
      <c r="W1956" s="67" t="str">
        <f t="shared" si="30"/>
        <v/>
      </c>
      <c r="X1956" s="161" t="str">
        <f>IF(E1956="","",(IF(Table1[[#This Row],[Cur]]="USD",Table1[[#This Row],[Cur_Amount Debit]],Table1[[#This Row],[Cur_Amount Debit]]/Table1[[#This Row],[Exchange Rate]])))</f>
        <v/>
      </c>
      <c r="Y1956" s="161" t="str">
        <f>IF(E1956="","",(IF(Table1[[#This Row],[Cur]]="USD",Table1[[#This Row],[Cur_Amount Credit]],Table1[[#This Row],[Cur_Amount Credit]]/ExchangeRate)))</f>
        <v/>
      </c>
      <c r="Z1956" s="203" t="str">
        <f>IF(E1956="","",(Table1[[#This Row],[Debit USD]]-Table1[[#This Row],[Credit USD]]))</f>
        <v/>
      </c>
      <c r="AA1956" s="122"/>
      <c r="AB1956" s="1"/>
      <c r="AC1956" s="15"/>
      <c r="AD1956" s="15" t="str">
        <f>IF(AND(OR(Table1[[#This Row],[Account]]="15030",Table1[[#This Row],[Account]]="15035",Table1[[#This Row],[Account]]="20150"),Table1[[#This Row],[Vendor ID]]=""),1,"")</f>
        <v/>
      </c>
      <c r="AE1956" s="15"/>
      <c r="AF1956" s="15"/>
      <c r="AG1956" s="15"/>
      <c r="AH1956" s="46" t="str">
        <f>IF(Table1[[#This Row],[Posting Date]]&lt;&gt;"","GJ-"&amp;CountryID,"")</f>
        <v/>
      </c>
      <c r="AI1956" s="59" t="str">
        <f>IF(Table1[[#This Row],[Posting Date]]&lt;&gt;"",Table1[[#This Row],[Posting Date]],"")</f>
        <v/>
      </c>
      <c r="AJ1956" s="46"/>
      <c r="AK1956" s="46" t="str">
        <f>IF(Table1[[#This Row],[Description]]&lt;&gt;"",Table1[[#This Row],[Description]],"")</f>
        <v/>
      </c>
      <c r="AL1956" s="46" t="str">
        <f>IF(Table1[[#This Row],[Posting Date]]&lt;&gt;"",Table1[[#This Row],[Reference Number]],"")</f>
        <v/>
      </c>
      <c r="AM1956" s="46" t="str">
        <f>TRIM(Table1[[#This Row],[Line '#]])</f>
        <v/>
      </c>
      <c r="AN1956" s="46" t="str">
        <f>TRIM(Table1[[#This Row],[Account]])</f>
        <v/>
      </c>
      <c r="AO1956" s="46" t="str">
        <f>IF(Table1[[#This Row],[Posting Date]]&lt;&gt;"",$D$5,"")</f>
        <v/>
      </c>
      <c r="AP1956" s="46" t="str">
        <f>TRIM(Table1[[#This Row],[Departments-Prgrams]])</f>
        <v/>
      </c>
      <c r="AQ1956" s="46" t="str">
        <f>TRIM(Table1[[#This Row],[Grant]])</f>
        <v/>
      </c>
      <c r="AR1956" s="46" t="str">
        <f>TRIM(Table1[[#This Row],[Staff ID]])</f>
        <v/>
      </c>
      <c r="AS1956" s="46" t="str">
        <f>IF(TRIM(Table1[[#This Row],[Budget Code]])=0,"",TRIM(Table1[[#This Row],[Budget Code]]))</f>
        <v/>
      </c>
      <c r="AT1956" s="46" t="str">
        <f>IF(Table1[[#This Row],[Line Description]]&lt;&gt;"",Table1[[#This Row],[Line Description]],"")</f>
        <v/>
      </c>
      <c r="AU1956" s="46" t="str">
        <f>IF(Table1[[#This Row],[Cur_Amount Debit]]&gt;0,ROUND(Table1[[#This Row],[Cur_Amount Debit]],2),"")</f>
        <v/>
      </c>
      <c r="AV1956" s="46" t="str">
        <f>IF(Table1[[#This Row],[Cur_Amount Credit]]&gt;0,ROUND(Table1[[#This Row],[Cur_Amount Credit]],2),"")</f>
        <v/>
      </c>
      <c r="AW1956" s="46" t="str">
        <f>LEFT(Table1[[#This Row],[Cur]],3)</f>
        <v/>
      </c>
      <c r="AX1956" s="59"/>
      <c r="AY1956" s="46"/>
      <c r="AZ1956" s="46" t="str">
        <f>IF(Table1[[#This Row],[Cur]]&lt;&gt;"",IF(Table1[[#This Row],[Cur]]="USD","",ExchangeRate),"")</f>
        <v/>
      </c>
      <c r="BA1956" s="46" t="str">
        <f>IF(Table1[[#This Row],[Grant]]&lt;&gt;"",VLOOKUP(Table1[[#This Row],[Grant]],Grants!B:D,3),"")</f>
        <v/>
      </c>
      <c r="BB1956" s="46" t="str">
        <f>TRIM(Table1[[#This Row],[Vendor ID]])</f>
        <v/>
      </c>
      <c r="BC1956">
        <f>IF(Table1[[#This Row],[Reference Number]]=Q1955,BC1955,BC1955+1)</f>
        <v>2</v>
      </c>
    </row>
    <row r="1957" spans="1:55" ht="11.25" hidden="1" customHeight="1">
      <c r="A1957" s="1"/>
      <c r="B1957" s="88" t="str">
        <f>IF(Table1[[#This Row],[Posting Date]]&lt;&gt;"",IF(Table1[[#This Row],[Reference Number]]=Q1956,B1956+1,1),"")</f>
        <v/>
      </c>
      <c r="C1957" s="61"/>
      <c r="D1957" s="61"/>
      <c r="E1957" s="218"/>
      <c r="F1957" s="143" t="str">
        <f>IFERROR(IF(VLOOKUP(Table1[[#This Row],[Budget Code Description]],Dimentions!$X$6:$AC$132,2,FALSE)="","",VLOOKUP(Table1[[#This Row],[Budget Code Description]],Dimentions!$X$6:$AC$132,2,FALSE)),"")</f>
        <v/>
      </c>
      <c r="G1957" s="143" t="str">
        <f>IFERROR(VLOOKUP(Table1[[#This Row],[Budget Code Description]],Dimentions!$X$6:$AC$132,3,FALSE),"")</f>
        <v/>
      </c>
      <c r="H1957" s="64" t="str">
        <f>IFERROR(VLOOKUP(Table1[[#This Row],[Account]],Dimentions!$S$6:$V$233,2,FALSE),"")</f>
        <v/>
      </c>
      <c r="I1957" s="62">
        <f>_xlfn.NUMBERVALUE(LEFT(Table1[[#This Row],[Account]],1))</f>
        <v>0</v>
      </c>
      <c r="J1957" s="62" t="str">
        <f>IFERROR(VLOOKUP(Table1[[#This Row],[Budget Code Description]],Table6[#All],7,FALSE),"")</f>
        <v/>
      </c>
      <c r="K1957" s="143" t="str">
        <f>IFERROR(VLOOKUP(Table1[[#This Row],[Budget Code Description]],Table6[#All],8,FALSE),"")</f>
        <v/>
      </c>
      <c r="L1957" s="63"/>
      <c r="M1957" s="65" t="str">
        <f>IFERROR(VLOOKUP(Table1[[#This Row],[Staff ID]],Table2[],2,FALSE),"")</f>
        <v/>
      </c>
      <c r="N1957" s="211" t="str">
        <f>IFERROR(IF(VLOOKUP(Table1[[#This Row],[Budget Code Description]],Dimentions!$X$6:$AC$97,4,FALSE)="","",VLOOKUP(Table1[[#This Row],[Budget Code Description]],Dimentions!$X$6:$AC$97,4,FALSE)),"")</f>
        <v/>
      </c>
      <c r="O1957" s="65" t="str">
        <f>IFERROR(VLOOKUP(Table1[[#This Row],[Vendor ID]],Table549[],2,FALSE),"")</f>
        <v/>
      </c>
      <c r="P1957" s="63"/>
      <c r="Q1957" s="143" t="str">
        <f>IF(Table1[[#This Row],[Posting Date]]&lt;&gt;"",$D$9,"")</f>
        <v/>
      </c>
      <c r="R1957" s="159" t="str">
        <f>IF(Table1[[#This Row],[Posting Date]]&lt;&gt;"",$D$10,"")</f>
        <v/>
      </c>
      <c r="S1957" s="66"/>
      <c r="T1957" s="63"/>
      <c r="U1957" s="67"/>
      <c r="V1957" s="67"/>
      <c r="W1957" s="67" t="str">
        <f t="shared" si="30"/>
        <v/>
      </c>
      <c r="X1957" s="161" t="str">
        <f>IF(E1957="","",(IF(Table1[[#This Row],[Cur]]="USD",Table1[[#This Row],[Cur_Amount Debit]],Table1[[#This Row],[Cur_Amount Debit]]/Table1[[#This Row],[Exchange Rate]])))</f>
        <v/>
      </c>
      <c r="Y1957" s="161" t="str">
        <f>IF(E1957="","",(IF(Table1[[#This Row],[Cur]]="USD",Table1[[#This Row],[Cur_Amount Credit]],Table1[[#This Row],[Cur_Amount Credit]]/ExchangeRate)))</f>
        <v/>
      </c>
      <c r="Z1957" s="203" t="str">
        <f>IF(E1957="","",(Table1[[#This Row],[Debit USD]]-Table1[[#This Row],[Credit USD]]))</f>
        <v/>
      </c>
      <c r="AA1957" s="122"/>
      <c r="AB1957" s="1"/>
      <c r="AC1957" s="15"/>
      <c r="AD1957" s="15" t="str">
        <f>IF(AND(OR(Table1[[#This Row],[Account]]="15030",Table1[[#This Row],[Account]]="15035",Table1[[#This Row],[Account]]="20150"),Table1[[#This Row],[Vendor ID]]=""),1,"")</f>
        <v/>
      </c>
      <c r="AE1957" s="15"/>
      <c r="AF1957" s="15"/>
      <c r="AG1957" s="15"/>
      <c r="AH1957" s="46" t="str">
        <f>IF(Table1[[#This Row],[Posting Date]]&lt;&gt;"","GJ-"&amp;CountryID,"")</f>
        <v/>
      </c>
      <c r="AI1957" s="59" t="str">
        <f>IF(Table1[[#This Row],[Posting Date]]&lt;&gt;"",Table1[[#This Row],[Posting Date]],"")</f>
        <v/>
      </c>
      <c r="AJ1957" s="46"/>
      <c r="AK1957" s="46" t="str">
        <f>IF(Table1[[#This Row],[Description]]&lt;&gt;"",Table1[[#This Row],[Description]],"")</f>
        <v/>
      </c>
      <c r="AL1957" s="46" t="str">
        <f>IF(Table1[[#This Row],[Posting Date]]&lt;&gt;"",Table1[[#This Row],[Reference Number]],"")</f>
        <v/>
      </c>
      <c r="AM1957" s="46" t="str">
        <f>TRIM(Table1[[#This Row],[Line '#]])</f>
        <v/>
      </c>
      <c r="AN1957" s="46" t="str">
        <f>TRIM(Table1[[#This Row],[Account]])</f>
        <v/>
      </c>
      <c r="AO1957" s="46" t="str">
        <f>IF(Table1[[#This Row],[Posting Date]]&lt;&gt;"",$D$5,"")</f>
        <v/>
      </c>
      <c r="AP1957" s="46" t="str">
        <f>TRIM(Table1[[#This Row],[Departments-Prgrams]])</f>
        <v/>
      </c>
      <c r="AQ1957" s="46" t="str">
        <f>TRIM(Table1[[#This Row],[Grant]])</f>
        <v/>
      </c>
      <c r="AR1957" s="46" t="str">
        <f>TRIM(Table1[[#This Row],[Staff ID]])</f>
        <v/>
      </c>
      <c r="AS1957" s="46" t="str">
        <f>IF(TRIM(Table1[[#This Row],[Budget Code]])=0,"",TRIM(Table1[[#This Row],[Budget Code]]))</f>
        <v/>
      </c>
      <c r="AT1957" s="46" t="str">
        <f>IF(Table1[[#This Row],[Line Description]]&lt;&gt;"",Table1[[#This Row],[Line Description]],"")</f>
        <v/>
      </c>
      <c r="AU1957" s="46" t="str">
        <f>IF(Table1[[#This Row],[Cur_Amount Debit]]&gt;0,ROUND(Table1[[#This Row],[Cur_Amount Debit]],2),"")</f>
        <v/>
      </c>
      <c r="AV1957" s="46" t="str">
        <f>IF(Table1[[#This Row],[Cur_Amount Credit]]&gt;0,ROUND(Table1[[#This Row],[Cur_Amount Credit]],2),"")</f>
        <v/>
      </c>
      <c r="AW1957" s="46" t="str">
        <f>LEFT(Table1[[#This Row],[Cur]],3)</f>
        <v/>
      </c>
      <c r="AX1957" s="59"/>
      <c r="AY1957" s="46"/>
      <c r="AZ1957" s="46" t="str">
        <f>IF(Table1[[#This Row],[Cur]]&lt;&gt;"",IF(Table1[[#This Row],[Cur]]="USD","",ExchangeRate),"")</f>
        <v/>
      </c>
      <c r="BA1957" s="46" t="str">
        <f>IF(Table1[[#This Row],[Grant]]&lt;&gt;"",VLOOKUP(Table1[[#This Row],[Grant]],Grants!B:D,3),"")</f>
        <v/>
      </c>
      <c r="BB1957" s="46" t="str">
        <f>TRIM(Table1[[#This Row],[Vendor ID]])</f>
        <v/>
      </c>
      <c r="BC1957">
        <f>IF(Table1[[#This Row],[Reference Number]]=Q1956,BC1956,BC1956+1)</f>
        <v>2</v>
      </c>
    </row>
    <row r="1958" spans="1:55" ht="11.25" hidden="1" customHeight="1">
      <c r="A1958" s="1"/>
      <c r="B1958" s="88" t="str">
        <f>IF(Table1[[#This Row],[Posting Date]]&lt;&gt;"",IF(Table1[[#This Row],[Reference Number]]=Q1957,B1957+1,1),"")</f>
        <v/>
      </c>
      <c r="C1958" s="61"/>
      <c r="D1958" s="61"/>
      <c r="E1958" s="218"/>
      <c r="F1958" s="143" t="str">
        <f>IFERROR(IF(VLOOKUP(Table1[[#This Row],[Budget Code Description]],Dimentions!$X$6:$AC$132,2,FALSE)="","",VLOOKUP(Table1[[#This Row],[Budget Code Description]],Dimentions!$X$6:$AC$132,2,FALSE)),"")</f>
        <v/>
      </c>
      <c r="G1958" s="143" t="str">
        <f>IFERROR(VLOOKUP(Table1[[#This Row],[Budget Code Description]],Dimentions!$X$6:$AC$132,3,FALSE),"")</f>
        <v/>
      </c>
      <c r="H1958" s="64" t="str">
        <f>IFERROR(VLOOKUP(Table1[[#This Row],[Account]],Dimentions!$S$6:$V$233,2,FALSE),"")</f>
        <v/>
      </c>
      <c r="I1958" s="62">
        <f>_xlfn.NUMBERVALUE(LEFT(Table1[[#This Row],[Account]],1))</f>
        <v>0</v>
      </c>
      <c r="J1958" s="62" t="str">
        <f>IFERROR(VLOOKUP(Table1[[#This Row],[Budget Code Description]],Table6[#All],7,FALSE),"")</f>
        <v/>
      </c>
      <c r="K1958" s="143" t="str">
        <f>IFERROR(VLOOKUP(Table1[[#This Row],[Budget Code Description]],Table6[#All],8,FALSE),"")</f>
        <v/>
      </c>
      <c r="L1958" s="63"/>
      <c r="M1958" s="65" t="str">
        <f>IFERROR(VLOOKUP(Table1[[#This Row],[Staff ID]],Table2[],2,FALSE),"")</f>
        <v/>
      </c>
      <c r="N1958" s="211" t="str">
        <f>IFERROR(IF(VLOOKUP(Table1[[#This Row],[Budget Code Description]],Dimentions!$X$6:$AC$97,4,FALSE)="","",VLOOKUP(Table1[[#This Row],[Budget Code Description]],Dimentions!$X$6:$AC$97,4,FALSE)),"")</f>
        <v/>
      </c>
      <c r="O1958" s="65" t="str">
        <f>IFERROR(VLOOKUP(Table1[[#This Row],[Vendor ID]],Table549[],2,FALSE),"")</f>
        <v/>
      </c>
      <c r="P1958" s="63"/>
      <c r="Q1958" s="143" t="str">
        <f>IF(Table1[[#This Row],[Posting Date]]&lt;&gt;"",$D$9,"")</f>
        <v/>
      </c>
      <c r="R1958" s="159" t="str">
        <f>IF(Table1[[#This Row],[Posting Date]]&lt;&gt;"",$D$10,"")</f>
        <v/>
      </c>
      <c r="S1958" s="66"/>
      <c r="T1958" s="63"/>
      <c r="U1958" s="67"/>
      <c r="V1958" s="67"/>
      <c r="W1958" s="67" t="str">
        <f t="shared" si="30"/>
        <v/>
      </c>
      <c r="X1958" s="161" t="str">
        <f>IF(E1958="","",(IF(Table1[[#This Row],[Cur]]="USD",Table1[[#This Row],[Cur_Amount Debit]],Table1[[#This Row],[Cur_Amount Debit]]/Table1[[#This Row],[Exchange Rate]])))</f>
        <v/>
      </c>
      <c r="Y1958" s="161" t="str">
        <f>IF(E1958="","",(IF(Table1[[#This Row],[Cur]]="USD",Table1[[#This Row],[Cur_Amount Credit]],Table1[[#This Row],[Cur_Amount Credit]]/ExchangeRate)))</f>
        <v/>
      </c>
      <c r="Z1958" s="203" t="str">
        <f>IF(E1958="","",(Table1[[#This Row],[Debit USD]]-Table1[[#This Row],[Credit USD]]))</f>
        <v/>
      </c>
      <c r="AA1958" s="122"/>
      <c r="AB1958" s="1"/>
      <c r="AC1958" s="15"/>
      <c r="AD1958" s="15" t="str">
        <f>IF(AND(OR(Table1[[#This Row],[Account]]="15030",Table1[[#This Row],[Account]]="15035",Table1[[#This Row],[Account]]="20150"),Table1[[#This Row],[Vendor ID]]=""),1,"")</f>
        <v/>
      </c>
      <c r="AE1958" s="15"/>
      <c r="AF1958" s="15"/>
      <c r="AG1958" s="15"/>
      <c r="AH1958" s="46" t="str">
        <f>IF(Table1[[#This Row],[Posting Date]]&lt;&gt;"","GJ-"&amp;CountryID,"")</f>
        <v/>
      </c>
      <c r="AI1958" s="59" t="str">
        <f>IF(Table1[[#This Row],[Posting Date]]&lt;&gt;"",Table1[[#This Row],[Posting Date]],"")</f>
        <v/>
      </c>
      <c r="AJ1958" s="46"/>
      <c r="AK1958" s="46" t="str">
        <f>IF(Table1[[#This Row],[Description]]&lt;&gt;"",Table1[[#This Row],[Description]],"")</f>
        <v/>
      </c>
      <c r="AL1958" s="46" t="str">
        <f>IF(Table1[[#This Row],[Posting Date]]&lt;&gt;"",Table1[[#This Row],[Reference Number]],"")</f>
        <v/>
      </c>
      <c r="AM1958" s="46" t="str">
        <f>TRIM(Table1[[#This Row],[Line '#]])</f>
        <v/>
      </c>
      <c r="AN1958" s="46" t="str">
        <f>TRIM(Table1[[#This Row],[Account]])</f>
        <v/>
      </c>
      <c r="AO1958" s="46" t="str">
        <f>IF(Table1[[#This Row],[Posting Date]]&lt;&gt;"",$D$5,"")</f>
        <v/>
      </c>
      <c r="AP1958" s="46" t="str">
        <f>TRIM(Table1[[#This Row],[Departments-Prgrams]])</f>
        <v/>
      </c>
      <c r="AQ1958" s="46" t="str">
        <f>TRIM(Table1[[#This Row],[Grant]])</f>
        <v/>
      </c>
      <c r="AR1958" s="46" t="str">
        <f>TRIM(Table1[[#This Row],[Staff ID]])</f>
        <v/>
      </c>
      <c r="AS1958" s="46" t="str">
        <f>IF(TRIM(Table1[[#This Row],[Budget Code]])=0,"",TRIM(Table1[[#This Row],[Budget Code]]))</f>
        <v/>
      </c>
      <c r="AT1958" s="46" t="str">
        <f>IF(Table1[[#This Row],[Line Description]]&lt;&gt;"",Table1[[#This Row],[Line Description]],"")</f>
        <v/>
      </c>
      <c r="AU1958" s="46" t="str">
        <f>IF(Table1[[#This Row],[Cur_Amount Debit]]&gt;0,ROUND(Table1[[#This Row],[Cur_Amount Debit]],2),"")</f>
        <v/>
      </c>
      <c r="AV1958" s="46" t="str">
        <f>IF(Table1[[#This Row],[Cur_Amount Credit]]&gt;0,ROUND(Table1[[#This Row],[Cur_Amount Credit]],2),"")</f>
        <v/>
      </c>
      <c r="AW1958" s="46" t="str">
        <f>LEFT(Table1[[#This Row],[Cur]],3)</f>
        <v/>
      </c>
      <c r="AX1958" s="59"/>
      <c r="AY1958" s="46"/>
      <c r="AZ1958" s="46" t="str">
        <f>IF(Table1[[#This Row],[Cur]]&lt;&gt;"",IF(Table1[[#This Row],[Cur]]="USD","",ExchangeRate),"")</f>
        <v/>
      </c>
      <c r="BA1958" s="46" t="str">
        <f>IF(Table1[[#This Row],[Grant]]&lt;&gt;"",VLOOKUP(Table1[[#This Row],[Grant]],Grants!B:D,3),"")</f>
        <v/>
      </c>
      <c r="BB1958" s="46" t="str">
        <f>TRIM(Table1[[#This Row],[Vendor ID]])</f>
        <v/>
      </c>
      <c r="BC1958">
        <f>IF(Table1[[#This Row],[Reference Number]]=Q1957,BC1957,BC1957+1)</f>
        <v>2</v>
      </c>
    </row>
    <row r="1959" spans="1:55" ht="11.25" hidden="1" customHeight="1">
      <c r="A1959" s="1"/>
      <c r="B1959" s="88" t="str">
        <f>IF(Table1[[#This Row],[Posting Date]]&lt;&gt;"",IF(Table1[[#This Row],[Reference Number]]=Q1958,B1958+1,1),"")</f>
        <v/>
      </c>
      <c r="C1959" s="61"/>
      <c r="D1959" s="61"/>
      <c r="E1959" s="218"/>
      <c r="F1959" s="143" t="str">
        <f>IFERROR(IF(VLOOKUP(Table1[[#This Row],[Budget Code Description]],Dimentions!$X$6:$AC$132,2,FALSE)="","",VLOOKUP(Table1[[#This Row],[Budget Code Description]],Dimentions!$X$6:$AC$132,2,FALSE)),"")</f>
        <v/>
      </c>
      <c r="G1959" s="143" t="str">
        <f>IFERROR(VLOOKUP(Table1[[#This Row],[Budget Code Description]],Dimentions!$X$6:$AC$132,3,FALSE),"")</f>
        <v/>
      </c>
      <c r="H1959" s="64" t="str">
        <f>IFERROR(VLOOKUP(Table1[[#This Row],[Account]],Dimentions!$S$6:$V$233,2,FALSE),"")</f>
        <v/>
      </c>
      <c r="I1959" s="62">
        <f>_xlfn.NUMBERVALUE(LEFT(Table1[[#This Row],[Account]],1))</f>
        <v>0</v>
      </c>
      <c r="J1959" s="62" t="str">
        <f>IFERROR(VLOOKUP(Table1[[#This Row],[Budget Code Description]],Table6[#All],7,FALSE),"")</f>
        <v/>
      </c>
      <c r="K1959" s="143" t="str">
        <f>IFERROR(VLOOKUP(Table1[[#This Row],[Budget Code Description]],Table6[#All],8,FALSE),"")</f>
        <v/>
      </c>
      <c r="L1959" s="63"/>
      <c r="M1959" s="65" t="str">
        <f>IFERROR(VLOOKUP(Table1[[#This Row],[Staff ID]],Table2[],2,FALSE),"")</f>
        <v/>
      </c>
      <c r="N1959" s="211" t="str">
        <f>IFERROR(IF(VLOOKUP(Table1[[#This Row],[Budget Code Description]],Dimentions!$X$6:$AC$97,4,FALSE)="","",VLOOKUP(Table1[[#This Row],[Budget Code Description]],Dimentions!$X$6:$AC$97,4,FALSE)),"")</f>
        <v/>
      </c>
      <c r="O1959" s="65" t="str">
        <f>IFERROR(VLOOKUP(Table1[[#This Row],[Vendor ID]],Table549[],2,FALSE),"")</f>
        <v/>
      </c>
      <c r="P1959" s="63"/>
      <c r="Q1959" s="143" t="str">
        <f>IF(Table1[[#This Row],[Posting Date]]&lt;&gt;"",$D$9,"")</f>
        <v/>
      </c>
      <c r="R1959" s="159" t="str">
        <f>IF(Table1[[#This Row],[Posting Date]]&lt;&gt;"",$D$10,"")</f>
        <v/>
      </c>
      <c r="S1959" s="66"/>
      <c r="T1959" s="63"/>
      <c r="U1959" s="67"/>
      <c r="V1959" s="67"/>
      <c r="W1959" s="67" t="str">
        <f t="shared" si="30"/>
        <v/>
      </c>
      <c r="X1959" s="161" t="str">
        <f>IF(E1959="","",(IF(Table1[[#This Row],[Cur]]="USD",Table1[[#This Row],[Cur_Amount Debit]],Table1[[#This Row],[Cur_Amount Debit]]/Table1[[#This Row],[Exchange Rate]])))</f>
        <v/>
      </c>
      <c r="Y1959" s="161" t="str">
        <f>IF(E1959="","",(IF(Table1[[#This Row],[Cur]]="USD",Table1[[#This Row],[Cur_Amount Credit]],Table1[[#This Row],[Cur_Amount Credit]]/ExchangeRate)))</f>
        <v/>
      </c>
      <c r="Z1959" s="203" t="str">
        <f>IF(E1959="","",(Table1[[#This Row],[Debit USD]]-Table1[[#This Row],[Credit USD]]))</f>
        <v/>
      </c>
      <c r="AA1959" s="122"/>
      <c r="AB1959" s="1"/>
      <c r="AC1959" s="15"/>
      <c r="AD1959" s="15" t="str">
        <f>IF(AND(OR(Table1[[#This Row],[Account]]="15030",Table1[[#This Row],[Account]]="15035",Table1[[#This Row],[Account]]="20150"),Table1[[#This Row],[Vendor ID]]=""),1,"")</f>
        <v/>
      </c>
      <c r="AE1959" s="15"/>
      <c r="AF1959" s="15"/>
      <c r="AG1959" s="15"/>
      <c r="AH1959" s="46" t="str">
        <f>IF(Table1[[#This Row],[Posting Date]]&lt;&gt;"","GJ-"&amp;CountryID,"")</f>
        <v/>
      </c>
      <c r="AI1959" s="59" t="str">
        <f>IF(Table1[[#This Row],[Posting Date]]&lt;&gt;"",Table1[[#This Row],[Posting Date]],"")</f>
        <v/>
      </c>
      <c r="AJ1959" s="46"/>
      <c r="AK1959" s="46" t="str">
        <f>IF(Table1[[#This Row],[Description]]&lt;&gt;"",Table1[[#This Row],[Description]],"")</f>
        <v/>
      </c>
      <c r="AL1959" s="46" t="str">
        <f>IF(Table1[[#This Row],[Posting Date]]&lt;&gt;"",Table1[[#This Row],[Reference Number]],"")</f>
        <v/>
      </c>
      <c r="AM1959" s="46" t="str">
        <f>TRIM(Table1[[#This Row],[Line '#]])</f>
        <v/>
      </c>
      <c r="AN1959" s="46" t="str">
        <f>TRIM(Table1[[#This Row],[Account]])</f>
        <v/>
      </c>
      <c r="AO1959" s="46" t="str">
        <f>IF(Table1[[#This Row],[Posting Date]]&lt;&gt;"",$D$5,"")</f>
        <v/>
      </c>
      <c r="AP1959" s="46" t="str">
        <f>TRIM(Table1[[#This Row],[Departments-Prgrams]])</f>
        <v/>
      </c>
      <c r="AQ1959" s="46" t="str">
        <f>TRIM(Table1[[#This Row],[Grant]])</f>
        <v/>
      </c>
      <c r="AR1959" s="46" t="str">
        <f>TRIM(Table1[[#This Row],[Staff ID]])</f>
        <v/>
      </c>
      <c r="AS1959" s="46" t="str">
        <f>IF(TRIM(Table1[[#This Row],[Budget Code]])=0,"",TRIM(Table1[[#This Row],[Budget Code]]))</f>
        <v/>
      </c>
      <c r="AT1959" s="46" t="str">
        <f>IF(Table1[[#This Row],[Line Description]]&lt;&gt;"",Table1[[#This Row],[Line Description]],"")</f>
        <v/>
      </c>
      <c r="AU1959" s="46" t="str">
        <f>IF(Table1[[#This Row],[Cur_Amount Debit]]&gt;0,ROUND(Table1[[#This Row],[Cur_Amount Debit]],2),"")</f>
        <v/>
      </c>
      <c r="AV1959" s="46" t="str">
        <f>IF(Table1[[#This Row],[Cur_Amount Credit]]&gt;0,ROUND(Table1[[#This Row],[Cur_Amount Credit]],2),"")</f>
        <v/>
      </c>
      <c r="AW1959" s="46" t="str">
        <f>LEFT(Table1[[#This Row],[Cur]],3)</f>
        <v/>
      </c>
      <c r="AX1959" s="59"/>
      <c r="AY1959" s="46"/>
      <c r="AZ1959" s="46" t="str">
        <f>IF(Table1[[#This Row],[Cur]]&lt;&gt;"",IF(Table1[[#This Row],[Cur]]="USD","",ExchangeRate),"")</f>
        <v/>
      </c>
      <c r="BA1959" s="46" t="str">
        <f>IF(Table1[[#This Row],[Grant]]&lt;&gt;"",VLOOKUP(Table1[[#This Row],[Grant]],Grants!B:D,3),"")</f>
        <v/>
      </c>
      <c r="BB1959" s="46" t="str">
        <f>TRIM(Table1[[#This Row],[Vendor ID]])</f>
        <v/>
      </c>
      <c r="BC1959">
        <f>IF(Table1[[#This Row],[Reference Number]]=Q1958,BC1958,BC1958+1)</f>
        <v>2</v>
      </c>
    </row>
    <row r="1960" spans="1:55" ht="11.25" hidden="1" customHeight="1">
      <c r="A1960" s="1"/>
      <c r="B1960" s="88" t="str">
        <f>IF(Table1[[#This Row],[Posting Date]]&lt;&gt;"",IF(Table1[[#This Row],[Reference Number]]=Q1959,B1959+1,1),"")</f>
        <v/>
      </c>
      <c r="C1960" s="61"/>
      <c r="D1960" s="61"/>
      <c r="E1960" s="218"/>
      <c r="F1960" s="143" t="str">
        <f>IFERROR(IF(VLOOKUP(Table1[[#This Row],[Budget Code Description]],Dimentions!$X$6:$AC$132,2,FALSE)="","",VLOOKUP(Table1[[#This Row],[Budget Code Description]],Dimentions!$X$6:$AC$132,2,FALSE)),"")</f>
        <v/>
      </c>
      <c r="G1960" s="143" t="str">
        <f>IFERROR(VLOOKUP(Table1[[#This Row],[Budget Code Description]],Dimentions!$X$6:$AC$132,3,FALSE),"")</f>
        <v/>
      </c>
      <c r="H1960" s="64" t="str">
        <f>IFERROR(VLOOKUP(Table1[[#This Row],[Account]],Dimentions!$S$6:$V$233,2,FALSE),"")</f>
        <v/>
      </c>
      <c r="I1960" s="62">
        <f>_xlfn.NUMBERVALUE(LEFT(Table1[[#This Row],[Account]],1))</f>
        <v>0</v>
      </c>
      <c r="J1960" s="62" t="str">
        <f>IFERROR(VLOOKUP(Table1[[#This Row],[Budget Code Description]],Table6[#All],7,FALSE),"")</f>
        <v/>
      </c>
      <c r="K1960" s="143" t="str">
        <f>IFERROR(VLOOKUP(Table1[[#This Row],[Budget Code Description]],Table6[#All],8,FALSE),"")</f>
        <v/>
      </c>
      <c r="L1960" s="63"/>
      <c r="M1960" s="65" t="str">
        <f>IFERROR(VLOOKUP(Table1[[#This Row],[Staff ID]],Table2[],2,FALSE),"")</f>
        <v/>
      </c>
      <c r="N1960" s="211" t="str">
        <f>IFERROR(IF(VLOOKUP(Table1[[#This Row],[Budget Code Description]],Dimentions!$X$6:$AC$97,4,FALSE)="","",VLOOKUP(Table1[[#This Row],[Budget Code Description]],Dimentions!$X$6:$AC$97,4,FALSE)),"")</f>
        <v/>
      </c>
      <c r="O1960" s="65" t="str">
        <f>IFERROR(VLOOKUP(Table1[[#This Row],[Vendor ID]],Table549[],2,FALSE),"")</f>
        <v/>
      </c>
      <c r="P1960" s="63"/>
      <c r="Q1960" s="143" t="str">
        <f>IF(Table1[[#This Row],[Posting Date]]&lt;&gt;"",$D$9,"")</f>
        <v/>
      </c>
      <c r="R1960" s="159" t="str">
        <f>IF(Table1[[#This Row],[Posting Date]]&lt;&gt;"",$D$10,"")</f>
        <v/>
      </c>
      <c r="S1960" s="66"/>
      <c r="T1960" s="63"/>
      <c r="U1960" s="67"/>
      <c r="V1960" s="67"/>
      <c r="W1960" s="67" t="str">
        <f t="shared" si="30"/>
        <v/>
      </c>
      <c r="X1960" s="161" t="str">
        <f>IF(E1960="","",(IF(Table1[[#This Row],[Cur]]="USD",Table1[[#This Row],[Cur_Amount Debit]],Table1[[#This Row],[Cur_Amount Debit]]/Table1[[#This Row],[Exchange Rate]])))</f>
        <v/>
      </c>
      <c r="Y1960" s="161" t="str">
        <f>IF(E1960="","",(IF(Table1[[#This Row],[Cur]]="USD",Table1[[#This Row],[Cur_Amount Credit]],Table1[[#This Row],[Cur_Amount Credit]]/ExchangeRate)))</f>
        <v/>
      </c>
      <c r="Z1960" s="203" t="str">
        <f>IF(E1960="","",(Table1[[#This Row],[Debit USD]]-Table1[[#This Row],[Credit USD]]))</f>
        <v/>
      </c>
      <c r="AA1960" s="122"/>
      <c r="AB1960" s="1"/>
      <c r="AC1960" s="15"/>
      <c r="AD1960" s="15" t="str">
        <f>IF(AND(OR(Table1[[#This Row],[Account]]="15030",Table1[[#This Row],[Account]]="15035",Table1[[#This Row],[Account]]="20150"),Table1[[#This Row],[Vendor ID]]=""),1,"")</f>
        <v/>
      </c>
      <c r="AE1960" s="15"/>
      <c r="AF1960" s="15"/>
      <c r="AG1960" s="15"/>
      <c r="AH1960" s="46" t="str">
        <f>IF(Table1[[#This Row],[Posting Date]]&lt;&gt;"","GJ-"&amp;CountryID,"")</f>
        <v/>
      </c>
      <c r="AI1960" s="59" t="str">
        <f>IF(Table1[[#This Row],[Posting Date]]&lt;&gt;"",Table1[[#This Row],[Posting Date]],"")</f>
        <v/>
      </c>
      <c r="AJ1960" s="46"/>
      <c r="AK1960" s="46" t="str">
        <f>IF(Table1[[#This Row],[Description]]&lt;&gt;"",Table1[[#This Row],[Description]],"")</f>
        <v/>
      </c>
      <c r="AL1960" s="46" t="str">
        <f>IF(Table1[[#This Row],[Posting Date]]&lt;&gt;"",Table1[[#This Row],[Reference Number]],"")</f>
        <v/>
      </c>
      <c r="AM1960" s="46" t="str">
        <f>TRIM(Table1[[#This Row],[Line '#]])</f>
        <v/>
      </c>
      <c r="AN1960" s="46" t="str">
        <f>TRIM(Table1[[#This Row],[Account]])</f>
        <v/>
      </c>
      <c r="AO1960" s="46" t="str">
        <f>IF(Table1[[#This Row],[Posting Date]]&lt;&gt;"",$D$5,"")</f>
        <v/>
      </c>
      <c r="AP1960" s="46" t="str">
        <f>TRIM(Table1[[#This Row],[Departments-Prgrams]])</f>
        <v/>
      </c>
      <c r="AQ1960" s="46" t="str">
        <f>TRIM(Table1[[#This Row],[Grant]])</f>
        <v/>
      </c>
      <c r="AR1960" s="46" t="str">
        <f>TRIM(Table1[[#This Row],[Staff ID]])</f>
        <v/>
      </c>
      <c r="AS1960" s="46" t="str">
        <f>IF(TRIM(Table1[[#This Row],[Budget Code]])=0,"",TRIM(Table1[[#This Row],[Budget Code]]))</f>
        <v/>
      </c>
      <c r="AT1960" s="46" t="str">
        <f>IF(Table1[[#This Row],[Line Description]]&lt;&gt;"",Table1[[#This Row],[Line Description]],"")</f>
        <v/>
      </c>
      <c r="AU1960" s="46" t="str">
        <f>IF(Table1[[#This Row],[Cur_Amount Debit]]&gt;0,ROUND(Table1[[#This Row],[Cur_Amount Debit]],2),"")</f>
        <v/>
      </c>
      <c r="AV1960" s="46" t="str">
        <f>IF(Table1[[#This Row],[Cur_Amount Credit]]&gt;0,ROUND(Table1[[#This Row],[Cur_Amount Credit]],2),"")</f>
        <v/>
      </c>
      <c r="AW1960" s="46" t="str">
        <f>LEFT(Table1[[#This Row],[Cur]],3)</f>
        <v/>
      </c>
      <c r="AX1960" s="59"/>
      <c r="AY1960" s="46"/>
      <c r="AZ1960" s="46" t="str">
        <f>IF(Table1[[#This Row],[Cur]]&lt;&gt;"",IF(Table1[[#This Row],[Cur]]="USD","",ExchangeRate),"")</f>
        <v/>
      </c>
      <c r="BA1960" s="46" t="str">
        <f>IF(Table1[[#This Row],[Grant]]&lt;&gt;"",VLOOKUP(Table1[[#This Row],[Grant]],Grants!B:D,3),"")</f>
        <v/>
      </c>
      <c r="BB1960" s="46" t="str">
        <f>TRIM(Table1[[#This Row],[Vendor ID]])</f>
        <v/>
      </c>
      <c r="BC1960">
        <f>IF(Table1[[#This Row],[Reference Number]]=Q1959,BC1959,BC1959+1)</f>
        <v>2</v>
      </c>
    </row>
    <row r="1961" spans="1:55" ht="11.25" hidden="1" customHeight="1">
      <c r="A1961" s="1"/>
      <c r="B1961" s="88" t="str">
        <f>IF(Table1[[#This Row],[Posting Date]]&lt;&gt;"",IF(Table1[[#This Row],[Reference Number]]=Q1960,B1960+1,1),"")</f>
        <v/>
      </c>
      <c r="C1961" s="61"/>
      <c r="D1961" s="61"/>
      <c r="E1961" s="218"/>
      <c r="F1961" s="143" t="str">
        <f>IFERROR(IF(VLOOKUP(Table1[[#This Row],[Budget Code Description]],Dimentions!$X$6:$AC$132,2,FALSE)="","",VLOOKUP(Table1[[#This Row],[Budget Code Description]],Dimentions!$X$6:$AC$132,2,FALSE)),"")</f>
        <v/>
      </c>
      <c r="G1961" s="143" t="str">
        <f>IFERROR(VLOOKUP(Table1[[#This Row],[Budget Code Description]],Dimentions!$X$6:$AC$132,3,FALSE),"")</f>
        <v/>
      </c>
      <c r="H1961" s="64" t="str">
        <f>IFERROR(VLOOKUP(Table1[[#This Row],[Account]],Dimentions!$S$6:$V$233,2,FALSE),"")</f>
        <v/>
      </c>
      <c r="I1961" s="62">
        <f>_xlfn.NUMBERVALUE(LEFT(Table1[[#This Row],[Account]],1))</f>
        <v>0</v>
      </c>
      <c r="J1961" s="62" t="str">
        <f>IFERROR(VLOOKUP(Table1[[#This Row],[Budget Code Description]],Table6[#All],7,FALSE),"")</f>
        <v/>
      </c>
      <c r="K1961" s="143" t="str">
        <f>IFERROR(VLOOKUP(Table1[[#This Row],[Budget Code Description]],Table6[#All],8,FALSE),"")</f>
        <v/>
      </c>
      <c r="L1961" s="63"/>
      <c r="M1961" s="65" t="str">
        <f>IFERROR(VLOOKUP(Table1[[#This Row],[Staff ID]],Table2[],2,FALSE),"")</f>
        <v/>
      </c>
      <c r="N1961" s="211" t="str">
        <f>IFERROR(IF(VLOOKUP(Table1[[#This Row],[Budget Code Description]],Dimentions!$X$6:$AC$97,4,FALSE)="","",VLOOKUP(Table1[[#This Row],[Budget Code Description]],Dimentions!$X$6:$AC$97,4,FALSE)),"")</f>
        <v/>
      </c>
      <c r="O1961" s="65" t="str">
        <f>IFERROR(VLOOKUP(Table1[[#This Row],[Vendor ID]],Table549[],2,FALSE),"")</f>
        <v/>
      </c>
      <c r="P1961" s="63"/>
      <c r="Q1961" s="143" t="str">
        <f>IF(Table1[[#This Row],[Posting Date]]&lt;&gt;"",$D$9,"")</f>
        <v/>
      </c>
      <c r="R1961" s="159" t="str">
        <f>IF(Table1[[#This Row],[Posting Date]]&lt;&gt;"",$D$10,"")</f>
        <v/>
      </c>
      <c r="S1961" s="66"/>
      <c r="T1961" s="63"/>
      <c r="U1961" s="67"/>
      <c r="V1961" s="67"/>
      <c r="W1961" s="67" t="str">
        <f t="shared" ref="W1961:W2024" si="31">IF(E1961="","",(ExchangeRate))</f>
        <v/>
      </c>
      <c r="X1961" s="161" t="str">
        <f>IF(E1961="","",(IF(Table1[[#This Row],[Cur]]="USD",Table1[[#This Row],[Cur_Amount Debit]],Table1[[#This Row],[Cur_Amount Debit]]/Table1[[#This Row],[Exchange Rate]])))</f>
        <v/>
      </c>
      <c r="Y1961" s="161" t="str">
        <f>IF(E1961="","",(IF(Table1[[#This Row],[Cur]]="USD",Table1[[#This Row],[Cur_Amount Credit]],Table1[[#This Row],[Cur_Amount Credit]]/ExchangeRate)))</f>
        <v/>
      </c>
      <c r="Z1961" s="203" t="str">
        <f>IF(E1961="","",(Table1[[#This Row],[Debit USD]]-Table1[[#This Row],[Credit USD]]))</f>
        <v/>
      </c>
      <c r="AA1961" s="122"/>
      <c r="AB1961" s="1"/>
      <c r="AC1961" s="15"/>
      <c r="AD1961" s="15" t="str">
        <f>IF(AND(OR(Table1[[#This Row],[Account]]="15030",Table1[[#This Row],[Account]]="15035",Table1[[#This Row],[Account]]="20150"),Table1[[#This Row],[Vendor ID]]=""),1,"")</f>
        <v/>
      </c>
      <c r="AE1961" s="15"/>
      <c r="AF1961" s="15"/>
      <c r="AG1961" s="15"/>
      <c r="AH1961" s="46" t="str">
        <f>IF(Table1[[#This Row],[Posting Date]]&lt;&gt;"","GJ-"&amp;CountryID,"")</f>
        <v/>
      </c>
      <c r="AI1961" s="59" t="str">
        <f>IF(Table1[[#This Row],[Posting Date]]&lt;&gt;"",Table1[[#This Row],[Posting Date]],"")</f>
        <v/>
      </c>
      <c r="AJ1961" s="46"/>
      <c r="AK1961" s="46" t="str">
        <f>IF(Table1[[#This Row],[Description]]&lt;&gt;"",Table1[[#This Row],[Description]],"")</f>
        <v/>
      </c>
      <c r="AL1961" s="46" t="str">
        <f>IF(Table1[[#This Row],[Posting Date]]&lt;&gt;"",Table1[[#This Row],[Reference Number]],"")</f>
        <v/>
      </c>
      <c r="AM1961" s="46" t="str">
        <f>TRIM(Table1[[#This Row],[Line '#]])</f>
        <v/>
      </c>
      <c r="AN1961" s="46" t="str">
        <f>TRIM(Table1[[#This Row],[Account]])</f>
        <v/>
      </c>
      <c r="AO1961" s="46" t="str">
        <f>IF(Table1[[#This Row],[Posting Date]]&lt;&gt;"",$D$5,"")</f>
        <v/>
      </c>
      <c r="AP1961" s="46" t="str">
        <f>TRIM(Table1[[#This Row],[Departments-Prgrams]])</f>
        <v/>
      </c>
      <c r="AQ1961" s="46" t="str">
        <f>TRIM(Table1[[#This Row],[Grant]])</f>
        <v/>
      </c>
      <c r="AR1961" s="46" t="str">
        <f>TRIM(Table1[[#This Row],[Staff ID]])</f>
        <v/>
      </c>
      <c r="AS1961" s="46" t="str">
        <f>IF(TRIM(Table1[[#This Row],[Budget Code]])=0,"",TRIM(Table1[[#This Row],[Budget Code]]))</f>
        <v/>
      </c>
      <c r="AT1961" s="46" t="str">
        <f>IF(Table1[[#This Row],[Line Description]]&lt;&gt;"",Table1[[#This Row],[Line Description]],"")</f>
        <v/>
      </c>
      <c r="AU1961" s="46" t="str">
        <f>IF(Table1[[#This Row],[Cur_Amount Debit]]&gt;0,ROUND(Table1[[#This Row],[Cur_Amount Debit]],2),"")</f>
        <v/>
      </c>
      <c r="AV1961" s="46" t="str">
        <f>IF(Table1[[#This Row],[Cur_Amount Credit]]&gt;0,ROUND(Table1[[#This Row],[Cur_Amount Credit]],2),"")</f>
        <v/>
      </c>
      <c r="AW1961" s="46" t="str">
        <f>LEFT(Table1[[#This Row],[Cur]],3)</f>
        <v/>
      </c>
      <c r="AX1961" s="59"/>
      <c r="AY1961" s="46"/>
      <c r="AZ1961" s="46" t="str">
        <f>IF(Table1[[#This Row],[Cur]]&lt;&gt;"",IF(Table1[[#This Row],[Cur]]="USD","",ExchangeRate),"")</f>
        <v/>
      </c>
      <c r="BA1961" s="46" t="str">
        <f>IF(Table1[[#This Row],[Grant]]&lt;&gt;"",VLOOKUP(Table1[[#This Row],[Grant]],Grants!B:D,3),"")</f>
        <v/>
      </c>
      <c r="BB1961" s="46" t="str">
        <f>TRIM(Table1[[#This Row],[Vendor ID]])</f>
        <v/>
      </c>
      <c r="BC1961">
        <f>IF(Table1[[#This Row],[Reference Number]]=Q1960,BC1960,BC1960+1)</f>
        <v>2</v>
      </c>
    </row>
    <row r="1962" spans="1:55" ht="11.25" hidden="1" customHeight="1">
      <c r="A1962" s="1"/>
      <c r="B1962" s="88" t="str">
        <f>IF(Table1[[#This Row],[Posting Date]]&lt;&gt;"",IF(Table1[[#This Row],[Reference Number]]=Q1961,B1961+1,1),"")</f>
        <v/>
      </c>
      <c r="C1962" s="61"/>
      <c r="D1962" s="61"/>
      <c r="E1962" s="218"/>
      <c r="F1962" s="143" t="str">
        <f>IFERROR(IF(VLOOKUP(Table1[[#This Row],[Budget Code Description]],Dimentions!$X$6:$AC$132,2,FALSE)="","",VLOOKUP(Table1[[#This Row],[Budget Code Description]],Dimentions!$X$6:$AC$132,2,FALSE)),"")</f>
        <v/>
      </c>
      <c r="G1962" s="143" t="str">
        <f>IFERROR(VLOOKUP(Table1[[#This Row],[Budget Code Description]],Dimentions!$X$6:$AC$132,3,FALSE),"")</f>
        <v/>
      </c>
      <c r="H1962" s="64" t="str">
        <f>IFERROR(VLOOKUP(Table1[[#This Row],[Account]],Dimentions!$S$6:$V$233,2,FALSE),"")</f>
        <v/>
      </c>
      <c r="I1962" s="62">
        <f>_xlfn.NUMBERVALUE(LEFT(Table1[[#This Row],[Account]],1))</f>
        <v>0</v>
      </c>
      <c r="J1962" s="62" t="str">
        <f>IFERROR(VLOOKUP(Table1[[#This Row],[Budget Code Description]],Table6[#All],7,FALSE),"")</f>
        <v/>
      </c>
      <c r="K1962" s="143" t="str">
        <f>IFERROR(VLOOKUP(Table1[[#This Row],[Budget Code Description]],Table6[#All],8,FALSE),"")</f>
        <v/>
      </c>
      <c r="L1962" s="63"/>
      <c r="M1962" s="65" t="str">
        <f>IFERROR(VLOOKUP(Table1[[#This Row],[Staff ID]],Table2[],2,FALSE),"")</f>
        <v/>
      </c>
      <c r="N1962" s="211" t="str">
        <f>IFERROR(IF(VLOOKUP(Table1[[#This Row],[Budget Code Description]],Dimentions!$X$6:$AC$97,4,FALSE)="","",VLOOKUP(Table1[[#This Row],[Budget Code Description]],Dimentions!$X$6:$AC$97,4,FALSE)),"")</f>
        <v/>
      </c>
      <c r="O1962" s="65" t="str">
        <f>IFERROR(VLOOKUP(Table1[[#This Row],[Vendor ID]],Table549[],2,FALSE),"")</f>
        <v/>
      </c>
      <c r="P1962" s="63"/>
      <c r="Q1962" s="143" t="str">
        <f>IF(Table1[[#This Row],[Posting Date]]&lt;&gt;"",$D$9,"")</f>
        <v/>
      </c>
      <c r="R1962" s="159" t="str">
        <f>IF(Table1[[#This Row],[Posting Date]]&lt;&gt;"",$D$10,"")</f>
        <v/>
      </c>
      <c r="S1962" s="66"/>
      <c r="T1962" s="63"/>
      <c r="U1962" s="67"/>
      <c r="V1962" s="67"/>
      <c r="W1962" s="67" t="str">
        <f t="shared" si="31"/>
        <v/>
      </c>
      <c r="X1962" s="161" t="str">
        <f>IF(E1962="","",(IF(Table1[[#This Row],[Cur]]="USD",Table1[[#This Row],[Cur_Amount Debit]],Table1[[#This Row],[Cur_Amount Debit]]/Table1[[#This Row],[Exchange Rate]])))</f>
        <v/>
      </c>
      <c r="Y1962" s="161" t="str">
        <f>IF(E1962="","",(IF(Table1[[#This Row],[Cur]]="USD",Table1[[#This Row],[Cur_Amount Credit]],Table1[[#This Row],[Cur_Amount Credit]]/ExchangeRate)))</f>
        <v/>
      </c>
      <c r="Z1962" s="203" t="str">
        <f>IF(E1962="","",(Table1[[#This Row],[Debit USD]]-Table1[[#This Row],[Credit USD]]))</f>
        <v/>
      </c>
      <c r="AA1962" s="122"/>
      <c r="AB1962" s="1"/>
      <c r="AC1962" s="15"/>
      <c r="AD1962" s="15" t="str">
        <f>IF(AND(OR(Table1[[#This Row],[Account]]="15030",Table1[[#This Row],[Account]]="15035",Table1[[#This Row],[Account]]="20150"),Table1[[#This Row],[Vendor ID]]=""),1,"")</f>
        <v/>
      </c>
      <c r="AE1962" s="15"/>
      <c r="AF1962" s="15"/>
      <c r="AG1962" s="15"/>
      <c r="AH1962" s="46" t="str">
        <f>IF(Table1[[#This Row],[Posting Date]]&lt;&gt;"","GJ-"&amp;CountryID,"")</f>
        <v/>
      </c>
      <c r="AI1962" s="59" t="str">
        <f>IF(Table1[[#This Row],[Posting Date]]&lt;&gt;"",Table1[[#This Row],[Posting Date]],"")</f>
        <v/>
      </c>
      <c r="AJ1962" s="46"/>
      <c r="AK1962" s="46" t="str">
        <f>IF(Table1[[#This Row],[Description]]&lt;&gt;"",Table1[[#This Row],[Description]],"")</f>
        <v/>
      </c>
      <c r="AL1962" s="46" t="str">
        <f>IF(Table1[[#This Row],[Posting Date]]&lt;&gt;"",Table1[[#This Row],[Reference Number]],"")</f>
        <v/>
      </c>
      <c r="AM1962" s="46" t="str">
        <f>TRIM(Table1[[#This Row],[Line '#]])</f>
        <v/>
      </c>
      <c r="AN1962" s="46" t="str">
        <f>TRIM(Table1[[#This Row],[Account]])</f>
        <v/>
      </c>
      <c r="AO1962" s="46" t="str">
        <f>IF(Table1[[#This Row],[Posting Date]]&lt;&gt;"",$D$5,"")</f>
        <v/>
      </c>
      <c r="AP1962" s="46" t="str">
        <f>TRIM(Table1[[#This Row],[Departments-Prgrams]])</f>
        <v/>
      </c>
      <c r="AQ1962" s="46" t="str">
        <f>TRIM(Table1[[#This Row],[Grant]])</f>
        <v/>
      </c>
      <c r="AR1962" s="46" t="str">
        <f>TRIM(Table1[[#This Row],[Staff ID]])</f>
        <v/>
      </c>
      <c r="AS1962" s="46" t="str">
        <f>IF(TRIM(Table1[[#This Row],[Budget Code]])=0,"",TRIM(Table1[[#This Row],[Budget Code]]))</f>
        <v/>
      </c>
      <c r="AT1962" s="46" t="str">
        <f>IF(Table1[[#This Row],[Line Description]]&lt;&gt;"",Table1[[#This Row],[Line Description]],"")</f>
        <v/>
      </c>
      <c r="AU1962" s="46" t="str">
        <f>IF(Table1[[#This Row],[Cur_Amount Debit]]&gt;0,ROUND(Table1[[#This Row],[Cur_Amount Debit]],2),"")</f>
        <v/>
      </c>
      <c r="AV1962" s="46" t="str">
        <f>IF(Table1[[#This Row],[Cur_Amount Credit]]&gt;0,ROUND(Table1[[#This Row],[Cur_Amount Credit]],2),"")</f>
        <v/>
      </c>
      <c r="AW1962" s="46" t="str">
        <f>LEFT(Table1[[#This Row],[Cur]],3)</f>
        <v/>
      </c>
      <c r="AX1962" s="59"/>
      <c r="AY1962" s="46"/>
      <c r="AZ1962" s="46" t="str">
        <f>IF(Table1[[#This Row],[Cur]]&lt;&gt;"",IF(Table1[[#This Row],[Cur]]="USD","",ExchangeRate),"")</f>
        <v/>
      </c>
      <c r="BA1962" s="46" t="str">
        <f>IF(Table1[[#This Row],[Grant]]&lt;&gt;"",VLOOKUP(Table1[[#This Row],[Grant]],Grants!B:D,3),"")</f>
        <v/>
      </c>
      <c r="BB1962" s="46" t="str">
        <f>TRIM(Table1[[#This Row],[Vendor ID]])</f>
        <v/>
      </c>
      <c r="BC1962">
        <f>IF(Table1[[#This Row],[Reference Number]]=Q1961,BC1961,BC1961+1)</f>
        <v>2</v>
      </c>
    </row>
    <row r="1963" spans="1:55" ht="11.25" hidden="1" customHeight="1">
      <c r="A1963" s="1"/>
      <c r="B1963" s="88" t="str">
        <f>IF(Table1[[#This Row],[Posting Date]]&lt;&gt;"",IF(Table1[[#This Row],[Reference Number]]=Q1962,B1962+1,1),"")</f>
        <v/>
      </c>
      <c r="C1963" s="61"/>
      <c r="D1963" s="61"/>
      <c r="E1963" s="218"/>
      <c r="F1963" s="143" t="str">
        <f>IFERROR(IF(VLOOKUP(Table1[[#This Row],[Budget Code Description]],Dimentions!$X$6:$AC$132,2,FALSE)="","",VLOOKUP(Table1[[#This Row],[Budget Code Description]],Dimentions!$X$6:$AC$132,2,FALSE)),"")</f>
        <v/>
      </c>
      <c r="G1963" s="143" t="str">
        <f>IFERROR(VLOOKUP(Table1[[#This Row],[Budget Code Description]],Dimentions!$X$6:$AC$132,3,FALSE),"")</f>
        <v/>
      </c>
      <c r="H1963" s="64" t="str">
        <f>IFERROR(VLOOKUP(Table1[[#This Row],[Account]],Dimentions!$S$6:$V$233,2,FALSE),"")</f>
        <v/>
      </c>
      <c r="I1963" s="62">
        <f>_xlfn.NUMBERVALUE(LEFT(Table1[[#This Row],[Account]],1))</f>
        <v>0</v>
      </c>
      <c r="J1963" s="62" t="str">
        <f>IFERROR(VLOOKUP(Table1[[#This Row],[Budget Code Description]],Table6[#All],7,FALSE),"")</f>
        <v/>
      </c>
      <c r="K1963" s="143" t="str">
        <f>IFERROR(VLOOKUP(Table1[[#This Row],[Budget Code Description]],Table6[#All],8,FALSE),"")</f>
        <v/>
      </c>
      <c r="L1963" s="63"/>
      <c r="M1963" s="65" t="str">
        <f>IFERROR(VLOOKUP(Table1[[#This Row],[Staff ID]],Table2[],2,FALSE),"")</f>
        <v/>
      </c>
      <c r="N1963" s="211" t="str">
        <f>IFERROR(IF(VLOOKUP(Table1[[#This Row],[Budget Code Description]],Dimentions!$X$6:$AC$97,4,FALSE)="","",VLOOKUP(Table1[[#This Row],[Budget Code Description]],Dimentions!$X$6:$AC$97,4,FALSE)),"")</f>
        <v/>
      </c>
      <c r="O1963" s="65" t="str">
        <f>IFERROR(VLOOKUP(Table1[[#This Row],[Vendor ID]],Table549[],2,FALSE),"")</f>
        <v/>
      </c>
      <c r="P1963" s="63"/>
      <c r="Q1963" s="143" t="str">
        <f>IF(Table1[[#This Row],[Posting Date]]&lt;&gt;"",$D$9,"")</f>
        <v/>
      </c>
      <c r="R1963" s="159" t="str">
        <f>IF(Table1[[#This Row],[Posting Date]]&lt;&gt;"",$D$10,"")</f>
        <v/>
      </c>
      <c r="S1963" s="66"/>
      <c r="T1963" s="63"/>
      <c r="U1963" s="67"/>
      <c r="V1963" s="67"/>
      <c r="W1963" s="67" t="str">
        <f t="shared" si="31"/>
        <v/>
      </c>
      <c r="X1963" s="161" t="str">
        <f>IF(E1963="","",(IF(Table1[[#This Row],[Cur]]="USD",Table1[[#This Row],[Cur_Amount Debit]],Table1[[#This Row],[Cur_Amount Debit]]/Table1[[#This Row],[Exchange Rate]])))</f>
        <v/>
      </c>
      <c r="Y1963" s="161" t="str">
        <f>IF(E1963="","",(IF(Table1[[#This Row],[Cur]]="USD",Table1[[#This Row],[Cur_Amount Credit]],Table1[[#This Row],[Cur_Amount Credit]]/ExchangeRate)))</f>
        <v/>
      </c>
      <c r="Z1963" s="203" t="str">
        <f>IF(E1963="","",(Table1[[#This Row],[Debit USD]]-Table1[[#This Row],[Credit USD]]))</f>
        <v/>
      </c>
      <c r="AA1963" s="122"/>
      <c r="AB1963" s="1"/>
      <c r="AC1963" s="15"/>
      <c r="AD1963" s="15" t="str">
        <f>IF(AND(OR(Table1[[#This Row],[Account]]="15030",Table1[[#This Row],[Account]]="15035",Table1[[#This Row],[Account]]="20150"),Table1[[#This Row],[Vendor ID]]=""),1,"")</f>
        <v/>
      </c>
      <c r="AE1963" s="15"/>
      <c r="AF1963" s="15"/>
      <c r="AG1963" s="15"/>
      <c r="AH1963" s="46" t="str">
        <f>IF(Table1[[#This Row],[Posting Date]]&lt;&gt;"","GJ-"&amp;CountryID,"")</f>
        <v/>
      </c>
      <c r="AI1963" s="59" t="str">
        <f>IF(Table1[[#This Row],[Posting Date]]&lt;&gt;"",Table1[[#This Row],[Posting Date]],"")</f>
        <v/>
      </c>
      <c r="AJ1963" s="46"/>
      <c r="AK1963" s="46" t="str">
        <f>IF(Table1[[#This Row],[Description]]&lt;&gt;"",Table1[[#This Row],[Description]],"")</f>
        <v/>
      </c>
      <c r="AL1963" s="46" t="str">
        <f>IF(Table1[[#This Row],[Posting Date]]&lt;&gt;"",Table1[[#This Row],[Reference Number]],"")</f>
        <v/>
      </c>
      <c r="AM1963" s="46" t="str">
        <f>TRIM(Table1[[#This Row],[Line '#]])</f>
        <v/>
      </c>
      <c r="AN1963" s="46" t="str">
        <f>TRIM(Table1[[#This Row],[Account]])</f>
        <v/>
      </c>
      <c r="AO1963" s="46" t="str">
        <f>IF(Table1[[#This Row],[Posting Date]]&lt;&gt;"",$D$5,"")</f>
        <v/>
      </c>
      <c r="AP1963" s="46" t="str">
        <f>TRIM(Table1[[#This Row],[Departments-Prgrams]])</f>
        <v/>
      </c>
      <c r="AQ1963" s="46" t="str">
        <f>TRIM(Table1[[#This Row],[Grant]])</f>
        <v/>
      </c>
      <c r="AR1963" s="46" t="str">
        <f>TRIM(Table1[[#This Row],[Staff ID]])</f>
        <v/>
      </c>
      <c r="AS1963" s="46" t="str">
        <f>IF(TRIM(Table1[[#This Row],[Budget Code]])=0,"",TRIM(Table1[[#This Row],[Budget Code]]))</f>
        <v/>
      </c>
      <c r="AT1963" s="46" t="str">
        <f>IF(Table1[[#This Row],[Line Description]]&lt;&gt;"",Table1[[#This Row],[Line Description]],"")</f>
        <v/>
      </c>
      <c r="AU1963" s="46" t="str">
        <f>IF(Table1[[#This Row],[Cur_Amount Debit]]&gt;0,ROUND(Table1[[#This Row],[Cur_Amount Debit]],2),"")</f>
        <v/>
      </c>
      <c r="AV1963" s="46" t="str">
        <f>IF(Table1[[#This Row],[Cur_Amount Credit]]&gt;0,ROUND(Table1[[#This Row],[Cur_Amount Credit]],2),"")</f>
        <v/>
      </c>
      <c r="AW1963" s="46" t="str">
        <f>LEFT(Table1[[#This Row],[Cur]],3)</f>
        <v/>
      </c>
      <c r="AX1963" s="59"/>
      <c r="AY1963" s="46"/>
      <c r="AZ1963" s="46" t="str">
        <f>IF(Table1[[#This Row],[Cur]]&lt;&gt;"",IF(Table1[[#This Row],[Cur]]="USD","",ExchangeRate),"")</f>
        <v/>
      </c>
      <c r="BA1963" s="46" t="str">
        <f>IF(Table1[[#This Row],[Grant]]&lt;&gt;"",VLOOKUP(Table1[[#This Row],[Grant]],Grants!B:D,3),"")</f>
        <v/>
      </c>
      <c r="BB1963" s="46" t="str">
        <f>TRIM(Table1[[#This Row],[Vendor ID]])</f>
        <v/>
      </c>
      <c r="BC1963">
        <f>IF(Table1[[#This Row],[Reference Number]]=Q1962,BC1962,BC1962+1)</f>
        <v>2</v>
      </c>
    </row>
    <row r="1964" spans="1:55" ht="11.25" hidden="1" customHeight="1">
      <c r="A1964" s="1"/>
      <c r="B1964" s="88" t="str">
        <f>IF(Table1[[#This Row],[Posting Date]]&lt;&gt;"",IF(Table1[[#This Row],[Reference Number]]=Q1963,B1963+1,1),"")</f>
        <v/>
      </c>
      <c r="C1964" s="61"/>
      <c r="D1964" s="61"/>
      <c r="E1964" s="218"/>
      <c r="F1964" s="143" t="str">
        <f>IFERROR(IF(VLOOKUP(Table1[[#This Row],[Budget Code Description]],Dimentions!$X$6:$AC$132,2,FALSE)="","",VLOOKUP(Table1[[#This Row],[Budget Code Description]],Dimentions!$X$6:$AC$132,2,FALSE)),"")</f>
        <v/>
      </c>
      <c r="G1964" s="143" t="str">
        <f>IFERROR(VLOOKUP(Table1[[#This Row],[Budget Code Description]],Dimentions!$X$6:$AC$132,3,FALSE),"")</f>
        <v/>
      </c>
      <c r="H1964" s="64" t="str">
        <f>IFERROR(VLOOKUP(Table1[[#This Row],[Account]],Dimentions!$S$6:$V$233,2,FALSE),"")</f>
        <v/>
      </c>
      <c r="I1964" s="62">
        <f>_xlfn.NUMBERVALUE(LEFT(Table1[[#This Row],[Account]],1))</f>
        <v>0</v>
      </c>
      <c r="J1964" s="62" t="str">
        <f>IFERROR(VLOOKUP(Table1[[#This Row],[Budget Code Description]],Table6[#All],7,FALSE),"")</f>
        <v/>
      </c>
      <c r="K1964" s="143" t="str">
        <f>IFERROR(VLOOKUP(Table1[[#This Row],[Budget Code Description]],Table6[#All],8,FALSE),"")</f>
        <v/>
      </c>
      <c r="L1964" s="63"/>
      <c r="M1964" s="65" t="str">
        <f>IFERROR(VLOOKUP(Table1[[#This Row],[Staff ID]],Table2[],2,FALSE),"")</f>
        <v/>
      </c>
      <c r="N1964" s="211" t="str">
        <f>IFERROR(IF(VLOOKUP(Table1[[#This Row],[Budget Code Description]],Dimentions!$X$6:$AC$97,4,FALSE)="","",VLOOKUP(Table1[[#This Row],[Budget Code Description]],Dimentions!$X$6:$AC$97,4,FALSE)),"")</f>
        <v/>
      </c>
      <c r="O1964" s="65" t="str">
        <f>IFERROR(VLOOKUP(Table1[[#This Row],[Vendor ID]],Table549[],2,FALSE),"")</f>
        <v/>
      </c>
      <c r="P1964" s="63"/>
      <c r="Q1964" s="143" t="str">
        <f>IF(Table1[[#This Row],[Posting Date]]&lt;&gt;"",$D$9,"")</f>
        <v/>
      </c>
      <c r="R1964" s="159" t="str">
        <f>IF(Table1[[#This Row],[Posting Date]]&lt;&gt;"",$D$10,"")</f>
        <v/>
      </c>
      <c r="S1964" s="66"/>
      <c r="T1964" s="63"/>
      <c r="U1964" s="67"/>
      <c r="V1964" s="67"/>
      <c r="W1964" s="67" t="str">
        <f t="shared" si="31"/>
        <v/>
      </c>
      <c r="X1964" s="161" t="str">
        <f>IF(E1964="","",(IF(Table1[[#This Row],[Cur]]="USD",Table1[[#This Row],[Cur_Amount Debit]],Table1[[#This Row],[Cur_Amount Debit]]/Table1[[#This Row],[Exchange Rate]])))</f>
        <v/>
      </c>
      <c r="Y1964" s="161" t="str">
        <f>IF(E1964="","",(IF(Table1[[#This Row],[Cur]]="USD",Table1[[#This Row],[Cur_Amount Credit]],Table1[[#This Row],[Cur_Amount Credit]]/ExchangeRate)))</f>
        <v/>
      </c>
      <c r="Z1964" s="203" t="str">
        <f>IF(E1964="","",(Table1[[#This Row],[Debit USD]]-Table1[[#This Row],[Credit USD]]))</f>
        <v/>
      </c>
      <c r="AA1964" s="122"/>
      <c r="AB1964" s="1"/>
      <c r="AC1964" s="15"/>
      <c r="AD1964" s="15" t="str">
        <f>IF(AND(OR(Table1[[#This Row],[Account]]="15030",Table1[[#This Row],[Account]]="15035",Table1[[#This Row],[Account]]="20150"),Table1[[#This Row],[Vendor ID]]=""),1,"")</f>
        <v/>
      </c>
      <c r="AE1964" s="15"/>
      <c r="AF1964" s="15"/>
      <c r="AG1964" s="15"/>
      <c r="AH1964" s="46" t="str">
        <f>IF(Table1[[#This Row],[Posting Date]]&lt;&gt;"","GJ-"&amp;CountryID,"")</f>
        <v/>
      </c>
      <c r="AI1964" s="59" t="str">
        <f>IF(Table1[[#This Row],[Posting Date]]&lt;&gt;"",Table1[[#This Row],[Posting Date]],"")</f>
        <v/>
      </c>
      <c r="AJ1964" s="46"/>
      <c r="AK1964" s="46" t="str">
        <f>IF(Table1[[#This Row],[Description]]&lt;&gt;"",Table1[[#This Row],[Description]],"")</f>
        <v/>
      </c>
      <c r="AL1964" s="46" t="str">
        <f>IF(Table1[[#This Row],[Posting Date]]&lt;&gt;"",Table1[[#This Row],[Reference Number]],"")</f>
        <v/>
      </c>
      <c r="AM1964" s="46" t="str">
        <f>TRIM(Table1[[#This Row],[Line '#]])</f>
        <v/>
      </c>
      <c r="AN1964" s="46" t="str">
        <f>TRIM(Table1[[#This Row],[Account]])</f>
        <v/>
      </c>
      <c r="AO1964" s="46" t="str">
        <f>IF(Table1[[#This Row],[Posting Date]]&lt;&gt;"",$D$5,"")</f>
        <v/>
      </c>
      <c r="AP1964" s="46" t="str">
        <f>TRIM(Table1[[#This Row],[Departments-Prgrams]])</f>
        <v/>
      </c>
      <c r="AQ1964" s="46" t="str">
        <f>TRIM(Table1[[#This Row],[Grant]])</f>
        <v/>
      </c>
      <c r="AR1964" s="46" t="str">
        <f>TRIM(Table1[[#This Row],[Staff ID]])</f>
        <v/>
      </c>
      <c r="AS1964" s="46" t="str">
        <f>IF(TRIM(Table1[[#This Row],[Budget Code]])=0,"",TRIM(Table1[[#This Row],[Budget Code]]))</f>
        <v/>
      </c>
      <c r="AT1964" s="46" t="str">
        <f>IF(Table1[[#This Row],[Line Description]]&lt;&gt;"",Table1[[#This Row],[Line Description]],"")</f>
        <v/>
      </c>
      <c r="AU1964" s="46" t="str">
        <f>IF(Table1[[#This Row],[Cur_Amount Debit]]&gt;0,ROUND(Table1[[#This Row],[Cur_Amount Debit]],2),"")</f>
        <v/>
      </c>
      <c r="AV1964" s="46" t="str">
        <f>IF(Table1[[#This Row],[Cur_Amount Credit]]&gt;0,ROUND(Table1[[#This Row],[Cur_Amount Credit]],2),"")</f>
        <v/>
      </c>
      <c r="AW1964" s="46" t="str">
        <f>LEFT(Table1[[#This Row],[Cur]],3)</f>
        <v/>
      </c>
      <c r="AX1964" s="59"/>
      <c r="AY1964" s="46"/>
      <c r="AZ1964" s="46" t="str">
        <f>IF(Table1[[#This Row],[Cur]]&lt;&gt;"",IF(Table1[[#This Row],[Cur]]="USD","",ExchangeRate),"")</f>
        <v/>
      </c>
      <c r="BA1964" s="46" t="str">
        <f>IF(Table1[[#This Row],[Grant]]&lt;&gt;"",VLOOKUP(Table1[[#This Row],[Grant]],Grants!B:D,3),"")</f>
        <v/>
      </c>
      <c r="BB1964" s="46" t="str">
        <f>TRIM(Table1[[#This Row],[Vendor ID]])</f>
        <v/>
      </c>
      <c r="BC1964">
        <f>IF(Table1[[#This Row],[Reference Number]]=Q1963,BC1963,BC1963+1)</f>
        <v>2</v>
      </c>
    </row>
    <row r="1965" spans="1:55" ht="11.25" hidden="1" customHeight="1">
      <c r="A1965" s="1"/>
      <c r="B1965" s="88" t="str">
        <f>IF(Table1[[#This Row],[Posting Date]]&lt;&gt;"",IF(Table1[[#This Row],[Reference Number]]=Q1964,B1964+1,1),"")</f>
        <v/>
      </c>
      <c r="C1965" s="61"/>
      <c r="D1965" s="61"/>
      <c r="E1965" s="218"/>
      <c r="F1965" s="143" t="str">
        <f>IFERROR(IF(VLOOKUP(Table1[[#This Row],[Budget Code Description]],Dimentions!$X$6:$AC$132,2,FALSE)="","",VLOOKUP(Table1[[#This Row],[Budget Code Description]],Dimentions!$X$6:$AC$132,2,FALSE)),"")</f>
        <v/>
      </c>
      <c r="G1965" s="143" t="str">
        <f>IFERROR(VLOOKUP(Table1[[#This Row],[Budget Code Description]],Dimentions!$X$6:$AC$132,3,FALSE),"")</f>
        <v/>
      </c>
      <c r="H1965" s="64" t="str">
        <f>IFERROR(VLOOKUP(Table1[[#This Row],[Account]],Dimentions!$S$6:$V$233,2,FALSE),"")</f>
        <v/>
      </c>
      <c r="I1965" s="62">
        <f>_xlfn.NUMBERVALUE(LEFT(Table1[[#This Row],[Account]],1))</f>
        <v>0</v>
      </c>
      <c r="J1965" s="62" t="str">
        <f>IFERROR(VLOOKUP(Table1[[#This Row],[Budget Code Description]],Table6[#All],7,FALSE),"")</f>
        <v/>
      </c>
      <c r="K1965" s="143" t="str">
        <f>IFERROR(VLOOKUP(Table1[[#This Row],[Budget Code Description]],Table6[#All],8,FALSE),"")</f>
        <v/>
      </c>
      <c r="L1965" s="63"/>
      <c r="M1965" s="65" t="str">
        <f>IFERROR(VLOOKUP(Table1[[#This Row],[Staff ID]],Table2[],2,FALSE),"")</f>
        <v/>
      </c>
      <c r="N1965" s="211" t="str">
        <f>IFERROR(IF(VLOOKUP(Table1[[#This Row],[Budget Code Description]],Dimentions!$X$6:$AC$97,4,FALSE)="","",VLOOKUP(Table1[[#This Row],[Budget Code Description]],Dimentions!$X$6:$AC$97,4,FALSE)),"")</f>
        <v/>
      </c>
      <c r="O1965" s="65" t="str">
        <f>IFERROR(VLOOKUP(Table1[[#This Row],[Vendor ID]],Table549[],2,FALSE),"")</f>
        <v/>
      </c>
      <c r="P1965" s="63"/>
      <c r="Q1965" s="143" t="str">
        <f>IF(Table1[[#This Row],[Posting Date]]&lt;&gt;"",$D$9,"")</f>
        <v/>
      </c>
      <c r="R1965" s="159" t="str">
        <f>IF(Table1[[#This Row],[Posting Date]]&lt;&gt;"",$D$10,"")</f>
        <v/>
      </c>
      <c r="S1965" s="66"/>
      <c r="T1965" s="63"/>
      <c r="U1965" s="67"/>
      <c r="V1965" s="67"/>
      <c r="W1965" s="67" t="str">
        <f t="shared" si="31"/>
        <v/>
      </c>
      <c r="X1965" s="161" t="str">
        <f>IF(E1965="","",(IF(Table1[[#This Row],[Cur]]="USD",Table1[[#This Row],[Cur_Amount Debit]],Table1[[#This Row],[Cur_Amount Debit]]/Table1[[#This Row],[Exchange Rate]])))</f>
        <v/>
      </c>
      <c r="Y1965" s="161" t="str">
        <f>IF(E1965="","",(IF(Table1[[#This Row],[Cur]]="USD",Table1[[#This Row],[Cur_Amount Credit]],Table1[[#This Row],[Cur_Amount Credit]]/ExchangeRate)))</f>
        <v/>
      </c>
      <c r="Z1965" s="203" t="str">
        <f>IF(E1965="","",(Table1[[#This Row],[Debit USD]]-Table1[[#This Row],[Credit USD]]))</f>
        <v/>
      </c>
      <c r="AA1965" s="122"/>
      <c r="AB1965" s="1"/>
      <c r="AC1965" s="15"/>
      <c r="AD1965" s="15" t="str">
        <f>IF(AND(OR(Table1[[#This Row],[Account]]="15030",Table1[[#This Row],[Account]]="15035",Table1[[#This Row],[Account]]="20150"),Table1[[#This Row],[Vendor ID]]=""),1,"")</f>
        <v/>
      </c>
      <c r="AE1965" s="15"/>
      <c r="AF1965" s="15"/>
      <c r="AG1965" s="15"/>
      <c r="AH1965" s="46" t="str">
        <f>IF(Table1[[#This Row],[Posting Date]]&lt;&gt;"","GJ-"&amp;CountryID,"")</f>
        <v/>
      </c>
      <c r="AI1965" s="59" t="str">
        <f>IF(Table1[[#This Row],[Posting Date]]&lt;&gt;"",Table1[[#This Row],[Posting Date]],"")</f>
        <v/>
      </c>
      <c r="AJ1965" s="46"/>
      <c r="AK1965" s="46" t="str">
        <f>IF(Table1[[#This Row],[Description]]&lt;&gt;"",Table1[[#This Row],[Description]],"")</f>
        <v/>
      </c>
      <c r="AL1965" s="46" t="str">
        <f>IF(Table1[[#This Row],[Posting Date]]&lt;&gt;"",Table1[[#This Row],[Reference Number]],"")</f>
        <v/>
      </c>
      <c r="AM1965" s="46" t="str">
        <f>TRIM(Table1[[#This Row],[Line '#]])</f>
        <v/>
      </c>
      <c r="AN1965" s="46" t="str">
        <f>TRIM(Table1[[#This Row],[Account]])</f>
        <v/>
      </c>
      <c r="AO1965" s="46" t="str">
        <f>IF(Table1[[#This Row],[Posting Date]]&lt;&gt;"",$D$5,"")</f>
        <v/>
      </c>
      <c r="AP1965" s="46" t="str">
        <f>TRIM(Table1[[#This Row],[Departments-Prgrams]])</f>
        <v/>
      </c>
      <c r="AQ1965" s="46" t="str">
        <f>TRIM(Table1[[#This Row],[Grant]])</f>
        <v/>
      </c>
      <c r="AR1965" s="46" t="str">
        <f>TRIM(Table1[[#This Row],[Staff ID]])</f>
        <v/>
      </c>
      <c r="AS1965" s="46" t="str">
        <f>IF(TRIM(Table1[[#This Row],[Budget Code]])=0,"",TRIM(Table1[[#This Row],[Budget Code]]))</f>
        <v/>
      </c>
      <c r="AT1965" s="46" t="str">
        <f>IF(Table1[[#This Row],[Line Description]]&lt;&gt;"",Table1[[#This Row],[Line Description]],"")</f>
        <v/>
      </c>
      <c r="AU1965" s="46" t="str">
        <f>IF(Table1[[#This Row],[Cur_Amount Debit]]&gt;0,ROUND(Table1[[#This Row],[Cur_Amount Debit]],2),"")</f>
        <v/>
      </c>
      <c r="AV1965" s="46" t="str">
        <f>IF(Table1[[#This Row],[Cur_Amount Credit]]&gt;0,ROUND(Table1[[#This Row],[Cur_Amount Credit]],2),"")</f>
        <v/>
      </c>
      <c r="AW1965" s="46" t="str">
        <f>LEFT(Table1[[#This Row],[Cur]],3)</f>
        <v/>
      </c>
      <c r="AX1965" s="59"/>
      <c r="AY1965" s="46"/>
      <c r="AZ1965" s="46" t="str">
        <f>IF(Table1[[#This Row],[Cur]]&lt;&gt;"",IF(Table1[[#This Row],[Cur]]="USD","",ExchangeRate),"")</f>
        <v/>
      </c>
      <c r="BA1965" s="46" t="str">
        <f>IF(Table1[[#This Row],[Grant]]&lt;&gt;"",VLOOKUP(Table1[[#This Row],[Grant]],Grants!B:D,3),"")</f>
        <v/>
      </c>
      <c r="BB1965" s="46" t="str">
        <f>TRIM(Table1[[#This Row],[Vendor ID]])</f>
        <v/>
      </c>
      <c r="BC1965">
        <f>IF(Table1[[#This Row],[Reference Number]]=Q1964,BC1964,BC1964+1)</f>
        <v>2</v>
      </c>
    </row>
    <row r="1966" spans="1:55" ht="11.25" hidden="1" customHeight="1">
      <c r="A1966" s="1"/>
      <c r="B1966" s="88" t="str">
        <f>IF(Table1[[#This Row],[Posting Date]]&lt;&gt;"",IF(Table1[[#This Row],[Reference Number]]=Q1965,B1965+1,1),"")</f>
        <v/>
      </c>
      <c r="C1966" s="61"/>
      <c r="D1966" s="61"/>
      <c r="E1966" s="218"/>
      <c r="F1966" s="143" t="str">
        <f>IFERROR(IF(VLOOKUP(Table1[[#This Row],[Budget Code Description]],Dimentions!$X$6:$AC$132,2,FALSE)="","",VLOOKUP(Table1[[#This Row],[Budget Code Description]],Dimentions!$X$6:$AC$132,2,FALSE)),"")</f>
        <v/>
      </c>
      <c r="G1966" s="143" t="str">
        <f>IFERROR(VLOOKUP(Table1[[#This Row],[Budget Code Description]],Dimentions!$X$6:$AC$132,3,FALSE),"")</f>
        <v/>
      </c>
      <c r="H1966" s="64" t="str">
        <f>IFERROR(VLOOKUP(Table1[[#This Row],[Account]],Dimentions!$S$6:$V$233,2,FALSE),"")</f>
        <v/>
      </c>
      <c r="I1966" s="62">
        <f>_xlfn.NUMBERVALUE(LEFT(Table1[[#This Row],[Account]],1))</f>
        <v>0</v>
      </c>
      <c r="J1966" s="62" t="str">
        <f>IFERROR(VLOOKUP(Table1[[#This Row],[Budget Code Description]],Table6[#All],7,FALSE),"")</f>
        <v/>
      </c>
      <c r="K1966" s="143" t="str">
        <f>IFERROR(VLOOKUP(Table1[[#This Row],[Budget Code Description]],Table6[#All],8,FALSE),"")</f>
        <v/>
      </c>
      <c r="L1966" s="63"/>
      <c r="M1966" s="65" t="str">
        <f>IFERROR(VLOOKUP(Table1[[#This Row],[Staff ID]],Table2[],2,FALSE),"")</f>
        <v/>
      </c>
      <c r="N1966" s="211" t="str">
        <f>IFERROR(IF(VLOOKUP(Table1[[#This Row],[Budget Code Description]],Dimentions!$X$6:$AC$97,4,FALSE)="","",VLOOKUP(Table1[[#This Row],[Budget Code Description]],Dimentions!$X$6:$AC$97,4,FALSE)),"")</f>
        <v/>
      </c>
      <c r="O1966" s="65" t="str">
        <f>IFERROR(VLOOKUP(Table1[[#This Row],[Vendor ID]],Table549[],2,FALSE),"")</f>
        <v/>
      </c>
      <c r="P1966" s="63"/>
      <c r="Q1966" s="143" t="str">
        <f>IF(Table1[[#This Row],[Posting Date]]&lt;&gt;"",$D$9,"")</f>
        <v/>
      </c>
      <c r="R1966" s="159" t="str">
        <f>IF(Table1[[#This Row],[Posting Date]]&lt;&gt;"",$D$10,"")</f>
        <v/>
      </c>
      <c r="S1966" s="66"/>
      <c r="T1966" s="63"/>
      <c r="U1966" s="67"/>
      <c r="V1966" s="67"/>
      <c r="W1966" s="67" t="str">
        <f t="shared" si="31"/>
        <v/>
      </c>
      <c r="X1966" s="161" t="str">
        <f>IF(E1966="","",(IF(Table1[[#This Row],[Cur]]="USD",Table1[[#This Row],[Cur_Amount Debit]],Table1[[#This Row],[Cur_Amount Debit]]/Table1[[#This Row],[Exchange Rate]])))</f>
        <v/>
      </c>
      <c r="Y1966" s="161" t="str">
        <f>IF(E1966="","",(IF(Table1[[#This Row],[Cur]]="USD",Table1[[#This Row],[Cur_Amount Credit]],Table1[[#This Row],[Cur_Amount Credit]]/ExchangeRate)))</f>
        <v/>
      </c>
      <c r="Z1966" s="203" t="str">
        <f>IF(E1966="","",(Table1[[#This Row],[Debit USD]]-Table1[[#This Row],[Credit USD]]))</f>
        <v/>
      </c>
      <c r="AA1966" s="122"/>
      <c r="AB1966" s="1"/>
      <c r="AC1966" s="15"/>
      <c r="AD1966" s="15" t="str">
        <f>IF(AND(OR(Table1[[#This Row],[Account]]="15030",Table1[[#This Row],[Account]]="15035",Table1[[#This Row],[Account]]="20150"),Table1[[#This Row],[Vendor ID]]=""),1,"")</f>
        <v/>
      </c>
      <c r="AE1966" s="15"/>
      <c r="AF1966" s="15"/>
      <c r="AG1966" s="15"/>
      <c r="AH1966" s="46" t="str">
        <f>IF(Table1[[#This Row],[Posting Date]]&lt;&gt;"","GJ-"&amp;CountryID,"")</f>
        <v/>
      </c>
      <c r="AI1966" s="59" t="str">
        <f>IF(Table1[[#This Row],[Posting Date]]&lt;&gt;"",Table1[[#This Row],[Posting Date]],"")</f>
        <v/>
      </c>
      <c r="AJ1966" s="46"/>
      <c r="AK1966" s="46" t="str">
        <f>IF(Table1[[#This Row],[Description]]&lt;&gt;"",Table1[[#This Row],[Description]],"")</f>
        <v/>
      </c>
      <c r="AL1966" s="46" t="str">
        <f>IF(Table1[[#This Row],[Posting Date]]&lt;&gt;"",Table1[[#This Row],[Reference Number]],"")</f>
        <v/>
      </c>
      <c r="AM1966" s="46" t="str">
        <f>TRIM(Table1[[#This Row],[Line '#]])</f>
        <v/>
      </c>
      <c r="AN1966" s="46" t="str">
        <f>TRIM(Table1[[#This Row],[Account]])</f>
        <v/>
      </c>
      <c r="AO1966" s="46" t="str">
        <f>IF(Table1[[#This Row],[Posting Date]]&lt;&gt;"",$D$5,"")</f>
        <v/>
      </c>
      <c r="AP1966" s="46" t="str">
        <f>TRIM(Table1[[#This Row],[Departments-Prgrams]])</f>
        <v/>
      </c>
      <c r="AQ1966" s="46" t="str">
        <f>TRIM(Table1[[#This Row],[Grant]])</f>
        <v/>
      </c>
      <c r="AR1966" s="46" t="str">
        <f>TRIM(Table1[[#This Row],[Staff ID]])</f>
        <v/>
      </c>
      <c r="AS1966" s="46" t="str">
        <f>IF(TRIM(Table1[[#This Row],[Budget Code]])=0,"",TRIM(Table1[[#This Row],[Budget Code]]))</f>
        <v/>
      </c>
      <c r="AT1966" s="46" t="str">
        <f>IF(Table1[[#This Row],[Line Description]]&lt;&gt;"",Table1[[#This Row],[Line Description]],"")</f>
        <v/>
      </c>
      <c r="AU1966" s="46" t="str">
        <f>IF(Table1[[#This Row],[Cur_Amount Debit]]&gt;0,ROUND(Table1[[#This Row],[Cur_Amount Debit]],2),"")</f>
        <v/>
      </c>
      <c r="AV1966" s="46" t="str">
        <f>IF(Table1[[#This Row],[Cur_Amount Credit]]&gt;0,ROUND(Table1[[#This Row],[Cur_Amount Credit]],2),"")</f>
        <v/>
      </c>
      <c r="AW1966" s="46" t="str">
        <f>LEFT(Table1[[#This Row],[Cur]],3)</f>
        <v/>
      </c>
      <c r="AX1966" s="59"/>
      <c r="AY1966" s="46"/>
      <c r="AZ1966" s="46" t="str">
        <f>IF(Table1[[#This Row],[Cur]]&lt;&gt;"",IF(Table1[[#This Row],[Cur]]="USD","",ExchangeRate),"")</f>
        <v/>
      </c>
      <c r="BA1966" s="46" t="str">
        <f>IF(Table1[[#This Row],[Grant]]&lt;&gt;"",VLOOKUP(Table1[[#This Row],[Grant]],Grants!B:D,3),"")</f>
        <v/>
      </c>
      <c r="BB1966" s="46" t="str">
        <f>TRIM(Table1[[#This Row],[Vendor ID]])</f>
        <v/>
      </c>
      <c r="BC1966">
        <f>IF(Table1[[#This Row],[Reference Number]]=Q1965,BC1965,BC1965+1)</f>
        <v>2</v>
      </c>
    </row>
    <row r="1967" spans="1:55" ht="11.25" hidden="1" customHeight="1">
      <c r="A1967" s="1"/>
      <c r="B1967" s="88" t="str">
        <f>IF(Table1[[#This Row],[Posting Date]]&lt;&gt;"",IF(Table1[[#This Row],[Reference Number]]=Q1966,B1966+1,1),"")</f>
        <v/>
      </c>
      <c r="C1967" s="61"/>
      <c r="D1967" s="61"/>
      <c r="E1967" s="218"/>
      <c r="F1967" s="143" t="str">
        <f>IFERROR(IF(VLOOKUP(Table1[[#This Row],[Budget Code Description]],Dimentions!$X$6:$AC$132,2,FALSE)="","",VLOOKUP(Table1[[#This Row],[Budget Code Description]],Dimentions!$X$6:$AC$132,2,FALSE)),"")</f>
        <v/>
      </c>
      <c r="G1967" s="143" t="str">
        <f>IFERROR(VLOOKUP(Table1[[#This Row],[Budget Code Description]],Dimentions!$X$6:$AC$132,3,FALSE),"")</f>
        <v/>
      </c>
      <c r="H1967" s="64" t="str">
        <f>IFERROR(VLOOKUP(Table1[[#This Row],[Account]],Dimentions!$S$6:$V$233,2,FALSE),"")</f>
        <v/>
      </c>
      <c r="I1967" s="62">
        <f>_xlfn.NUMBERVALUE(LEFT(Table1[[#This Row],[Account]],1))</f>
        <v>0</v>
      </c>
      <c r="J1967" s="62" t="str">
        <f>IFERROR(VLOOKUP(Table1[[#This Row],[Budget Code Description]],Table6[#All],7,FALSE),"")</f>
        <v/>
      </c>
      <c r="K1967" s="143" t="str">
        <f>IFERROR(VLOOKUP(Table1[[#This Row],[Budget Code Description]],Table6[#All],8,FALSE),"")</f>
        <v/>
      </c>
      <c r="L1967" s="63"/>
      <c r="M1967" s="65" t="str">
        <f>IFERROR(VLOOKUP(Table1[[#This Row],[Staff ID]],Table2[],2,FALSE),"")</f>
        <v/>
      </c>
      <c r="N1967" s="211" t="str">
        <f>IFERROR(IF(VLOOKUP(Table1[[#This Row],[Budget Code Description]],Dimentions!$X$6:$AC$97,4,FALSE)="","",VLOOKUP(Table1[[#This Row],[Budget Code Description]],Dimentions!$X$6:$AC$97,4,FALSE)),"")</f>
        <v/>
      </c>
      <c r="O1967" s="65" t="str">
        <f>IFERROR(VLOOKUP(Table1[[#This Row],[Vendor ID]],Table549[],2,FALSE),"")</f>
        <v/>
      </c>
      <c r="P1967" s="63"/>
      <c r="Q1967" s="143" t="str">
        <f>IF(Table1[[#This Row],[Posting Date]]&lt;&gt;"",$D$9,"")</f>
        <v/>
      </c>
      <c r="R1967" s="159" t="str">
        <f>IF(Table1[[#This Row],[Posting Date]]&lt;&gt;"",$D$10,"")</f>
        <v/>
      </c>
      <c r="S1967" s="66"/>
      <c r="T1967" s="63"/>
      <c r="U1967" s="67"/>
      <c r="V1967" s="67"/>
      <c r="W1967" s="67" t="str">
        <f t="shared" si="31"/>
        <v/>
      </c>
      <c r="X1967" s="161" t="str">
        <f>IF(E1967="","",(IF(Table1[[#This Row],[Cur]]="USD",Table1[[#This Row],[Cur_Amount Debit]],Table1[[#This Row],[Cur_Amount Debit]]/Table1[[#This Row],[Exchange Rate]])))</f>
        <v/>
      </c>
      <c r="Y1967" s="161" t="str">
        <f>IF(E1967="","",(IF(Table1[[#This Row],[Cur]]="USD",Table1[[#This Row],[Cur_Amount Credit]],Table1[[#This Row],[Cur_Amount Credit]]/ExchangeRate)))</f>
        <v/>
      </c>
      <c r="Z1967" s="203" t="str">
        <f>IF(E1967="","",(Table1[[#This Row],[Debit USD]]-Table1[[#This Row],[Credit USD]]))</f>
        <v/>
      </c>
      <c r="AA1967" s="122"/>
      <c r="AB1967" s="1"/>
      <c r="AC1967" s="15"/>
      <c r="AD1967" s="15" t="str">
        <f>IF(AND(OR(Table1[[#This Row],[Account]]="15030",Table1[[#This Row],[Account]]="15035",Table1[[#This Row],[Account]]="20150"),Table1[[#This Row],[Vendor ID]]=""),1,"")</f>
        <v/>
      </c>
      <c r="AE1967" s="15"/>
      <c r="AF1967" s="15"/>
      <c r="AG1967" s="15"/>
      <c r="AH1967" s="46" t="str">
        <f>IF(Table1[[#This Row],[Posting Date]]&lt;&gt;"","GJ-"&amp;CountryID,"")</f>
        <v/>
      </c>
      <c r="AI1967" s="59" t="str">
        <f>IF(Table1[[#This Row],[Posting Date]]&lt;&gt;"",Table1[[#This Row],[Posting Date]],"")</f>
        <v/>
      </c>
      <c r="AJ1967" s="46"/>
      <c r="AK1967" s="46" t="str">
        <f>IF(Table1[[#This Row],[Description]]&lt;&gt;"",Table1[[#This Row],[Description]],"")</f>
        <v/>
      </c>
      <c r="AL1967" s="46" t="str">
        <f>IF(Table1[[#This Row],[Posting Date]]&lt;&gt;"",Table1[[#This Row],[Reference Number]],"")</f>
        <v/>
      </c>
      <c r="AM1967" s="46" t="str">
        <f>TRIM(Table1[[#This Row],[Line '#]])</f>
        <v/>
      </c>
      <c r="AN1967" s="46" t="str">
        <f>TRIM(Table1[[#This Row],[Account]])</f>
        <v/>
      </c>
      <c r="AO1967" s="46" t="str">
        <f>IF(Table1[[#This Row],[Posting Date]]&lt;&gt;"",$D$5,"")</f>
        <v/>
      </c>
      <c r="AP1967" s="46" t="str">
        <f>TRIM(Table1[[#This Row],[Departments-Prgrams]])</f>
        <v/>
      </c>
      <c r="AQ1967" s="46" t="str">
        <f>TRIM(Table1[[#This Row],[Grant]])</f>
        <v/>
      </c>
      <c r="AR1967" s="46" t="str">
        <f>TRIM(Table1[[#This Row],[Staff ID]])</f>
        <v/>
      </c>
      <c r="AS1967" s="46" t="str">
        <f>IF(TRIM(Table1[[#This Row],[Budget Code]])=0,"",TRIM(Table1[[#This Row],[Budget Code]]))</f>
        <v/>
      </c>
      <c r="AT1967" s="46" t="str">
        <f>IF(Table1[[#This Row],[Line Description]]&lt;&gt;"",Table1[[#This Row],[Line Description]],"")</f>
        <v/>
      </c>
      <c r="AU1967" s="46" t="str">
        <f>IF(Table1[[#This Row],[Cur_Amount Debit]]&gt;0,ROUND(Table1[[#This Row],[Cur_Amount Debit]],2),"")</f>
        <v/>
      </c>
      <c r="AV1967" s="46" t="str">
        <f>IF(Table1[[#This Row],[Cur_Amount Credit]]&gt;0,ROUND(Table1[[#This Row],[Cur_Amount Credit]],2),"")</f>
        <v/>
      </c>
      <c r="AW1967" s="46" t="str">
        <f>LEFT(Table1[[#This Row],[Cur]],3)</f>
        <v/>
      </c>
      <c r="AX1967" s="59"/>
      <c r="AY1967" s="46"/>
      <c r="AZ1967" s="46" t="str">
        <f>IF(Table1[[#This Row],[Cur]]&lt;&gt;"",IF(Table1[[#This Row],[Cur]]="USD","",ExchangeRate),"")</f>
        <v/>
      </c>
      <c r="BA1967" s="46" t="str">
        <f>IF(Table1[[#This Row],[Grant]]&lt;&gt;"",VLOOKUP(Table1[[#This Row],[Grant]],Grants!B:D,3),"")</f>
        <v/>
      </c>
      <c r="BB1967" s="46" t="str">
        <f>TRIM(Table1[[#This Row],[Vendor ID]])</f>
        <v/>
      </c>
      <c r="BC1967">
        <f>IF(Table1[[#This Row],[Reference Number]]=Q1966,BC1966,BC1966+1)</f>
        <v>2</v>
      </c>
    </row>
    <row r="1968" spans="1:55" ht="11.25" hidden="1" customHeight="1">
      <c r="A1968" s="1"/>
      <c r="B1968" s="88" t="str">
        <f>IF(Table1[[#This Row],[Posting Date]]&lt;&gt;"",IF(Table1[[#This Row],[Reference Number]]=Q1967,B1967+1,1),"")</f>
        <v/>
      </c>
      <c r="C1968" s="61"/>
      <c r="D1968" s="61"/>
      <c r="E1968" s="218"/>
      <c r="F1968" s="143" t="str">
        <f>IFERROR(IF(VLOOKUP(Table1[[#This Row],[Budget Code Description]],Dimentions!$X$6:$AC$132,2,FALSE)="","",VLOOKUP(Table1[[#This Row],[Budget Code Description]],Dimentions!$X$6:$AC$132,2,FALSE)),"")</f>
        <v/>
      </c>
      <c r="G1968" s="143" t="str">
        <f>IFERROR(VLOOKUP(Table1[[#This Row],[Budget Code Description]],Dimentions!$X$6:$AC$132,3,FALSE),"")</f>
        <v/>
      </c>
      <c r="H1968" s="64" t="str">
        <f>IFERROR(VLOOKUP(Table1[[#This Row],[Account]],Dimentions!$S$6:$V$233,2,FALSE),"")</f>
        <v/>
      </c>
      <c r="I1968" s="62">
        <f>_xlfn.NUMBERVALUE(LEFT(Table1[[#This Row],[Account]],1))</f>
        <v>0</v>
      </c>
      <c r="J1968" s="62" t="str">
        <f>IFERROR(VLOOKUP(Table1[[#This Row],[Budget Code Description]],Table6[#All],7,FALSE),"")</f>
        <v/>
      </c>
      <c r="K1968" s="143" t="str">
        <f>IFERROR(VLOOKUP(Table1[[#This Row],[Budget Code Description]],Table6[#All],8,FALSE),"")</f>
        <v/>
      </c>
      <c r="L1968" s="63"/>
      <c r="M1968" s="65" t="str">
        <f>IFERROR(VLOOKUP(Table1[[#This Row],[Staff ID]],Table2[],2,FALSE),"")</f>
        <v/>
      </c>
      <c r="N1968" s="211" t="str">
        <f>IFERROR(IF(VLOOKUP(Table1[[#This Row],[Budget Code Description]],Dimentions!$X$6:$AC$97,4,FALSE)="","",VLOOKUP(Table1[[#This Row],[Budget Code Description]],Dimentions!$X$6:$AC$97,4,FALSE)),"")</f>
        <v/>
      </c>
      <c r="O1968" s="65" t="str">
        <f>IFERROR(VLOOKUP(Table1[[#This Row],[Vendor ID]],Table549[],2,FALSE),"")</f>
        <v/>
      </c>
      <c r="P1968" s="63"/>
      <c r="Q1968" s="143" t="str">
        <f>IF(Table1[[#This Row],[Posting Date]]&lt;&gt;"",$D$9,"")</f>
        <v/>
      </c>
      <c r="R1968" s="159" t="str">
        <f>IF(Table1[[#This Row],[Posting Date]]&lt;&gt;"",$D$10,"")</f>
        <v/>
      </c>
      <c r="S1968" s="66"/>
      <c r="T1968" s="63"/>
      <c r="U1968" s="67"/>
      <c r="V1968" s="67"/>
      <c r="W1968" s="67" t="str">
        <f t="shared" si="31"/>
        <v/>
      </c>
      <c r="X1968" s="161" t="str">
        <f>IF(E1968="","",(IF(Table1[[#This Row],[Cur]]="USD",Table1[[#This Row],[Cur_Amount Debit]],Table1[[#This Row],[Cur_Amount Debit]]/Table1[[#This Row],[Exchange Rate]])))</f>
        <v/>
      </c>
      <c r="Y1968" s="161" t="str">
        <f>IF(E1968="","",(IF(Table1[[#This Row],[Cur]]="USD",Table1[[#This Row],[Cur_Amount Credit]],Table1[[#This Row],[Cur_Amount Credit]]/ExchangeRate)))</f>
        <v/>
      </c>
      <c r="Z1968" s="203" t="str">
        <f>IF(E1968="","",(Table1[[#This Row],[Debit USD]]-Table1[[#This Row],[Credit USD]]))</f>
        <v/>
      </c>
      <c r="AA1968" s="122"/>
      <c r="AB1968" s="1"/>
      <c r="AC1968" s="15"/>
      <c r="AD1968" s="15" t="str">
        <f>IF(AND(OR(Table1[[#This Row],[Account]]="15030",Table1[[#This Row],[Account]]="15035",Table1[[#This Row],[Account]]="20150"),Table1[[#This Row],[Vendor ID]]=""),1,"")</f>
        <v/>
      </c>
      <c r="AE1968" s="15"/>
      <c r="AF1968" s="15"/>
      <c r="AG1968" s="15"/>
      <c r="AH1968" s="46" t="str">
        <f>IF(Table1[[#This Row],[Posting Date]]&lt;&gt;"","GJ-"&amp;CountryID,"")</f>
        <v/>
      </c>
      <c r="AI1968" s="59" t="str">
        <f>IF(Table1[[#This Row],[Posting Date]]&lt;&gt;"",Table1[[#This Row],[Posting Date]],"")</f>
        <v/>
      </c>
      <c r="AJ1968" s="46"/>
      <c r="AK1968" s="46" t="str">
        <f>IF(Table1[[#This Row],[Description]]&lt;&gt;"",Table1[[#This Row],[Description]],"")</f>
        <v/>
      </c>
      <c r="AL1968" s="46" t="str">
        <f>IF(Table1[[#This Row],[Posting Date]]&lt;&gt;"",Table1[[#This Row],[Reference Number]],"")</f>
        <v/>
      </c>
      <c r="AM1968" s="46" t="str">
        <f>TRIM(Table1[[#This Row],[Line '#]])</f>
        <v/>
      </c>
      <c r="AN1968" s="46" t="str">
        <f>TRIM(Table1[[#This Row],[Account]])</f>
        <v/>
      </c>
      <c r="AO1968" s="46" t="str">
        <f>IF(Table1[[#This Row],[Posting Date]]&lt;&gt;"",$D$5,"")</f>
        <v/>
      </c>
      <c r="AP1968" s="46" t="str">
        <f>TRIM(Table1[[#This Row],[Departments-Prgrams]])</f>
        <v/>
      </c>
      <c r="AQ1968" s="46" t="str">
        <f>TRIM(Table1[[#This Row],[Grant]])</f>
        <v/>
      </c>
      <c r="AR1968" s="46" t="str">
        <f>TRIM(Table1[[#This Row],[Staff ID]])</f>
        <v/>
      </c>
      <c r="AS1968" s="46" t="str">
        <f>IF(TRIM(Table1[[#This Row],[Budget Code]])=0,"",TRIM(Table1[[#This Row],[Budget Code]]))</f>
        <v/>
      </c>
      <c r="AT1968" s="46" t="str">
        <f>IF(Table1[[#This Row],[Line Description]]&lt;&gt;"",Table1[[#This Row],[Line Description]],"")</f>
        <v/>
      </c>
      <c r="AU1968" s="46" t="str">
        <f>IF(Table1[[#This Row],[Cur_Amount Debit]]&gt;0,ROUND(Table1[[#This Row],[Cur_Amount Debit]],2),"")</f>
        <v/>
      </c>
      <c r="AV1968" s="46" t="str">
        <f>IF(Table1[[#This Row],[Cur_Amount Credit]]&gt;0,ROUND(Table1[[#This Row],[Cur_Amount Credit]],2),"")</f>
        <v/>
      </c>
      <c r="AW1968" s="46" t="str">
        <f>LEFT(Table1[[#This Row],[Cur]],3)</f>
        <v/>
      </c>
      <c r="AX1968" s="59"/>
      <c r="AY1968" s="46"/>
      <c r="AZ1968" s="46" t="str">
        <f>IF(Table1[[#This Row],[Cur]]&lt;&gt;"",IF(Table1[[#This Row],[Cur]]="USD","",ExchangeRate),"")</f>
        <v/>
      </c>
      <c r="BA1968" s="46" t="str">
        <f>IF(Table1[[#This Row],[Grant]]&lt;&gt;"",VLOOKUP(Table1[[#This Row],[Grant]],Grants!B:D,3),"")</f>
        <v/>
      </c>
      <c r="BB1968" s="46" t="str">
        <f>TRIM(Table1[[#This Row],[Vendor ID]])</f>
        <v/>
      </c>
      <c r="BC1968">
        <f>IF(Table1[[#This Row],[Reference Number]]=Q1967,BC1967,BC1967+1)</f>
        <v>2</v>
      </c>
    </row>
    <row r="1969" spans="1:55" ht="11.25" hidden="1" customHeight="1">
      <c r="A1969" s="1"/>
      <c r="B1969" s="88" t="str">
        <f>IF(Table1[[#This Row],[Posting Date]]&lt;&gt;"",IF(Table1[[#This Row],[Reference Number]]=Q1968,B1968+1,1),"")</f>
        <v/>
      </c>
      <c r="C1969" s="61"/>
      <c r="D1969" s="61"/>
      <c r="E1969" s="218"/>
      <c r="F1969" s="143" t="str">
        <f>IFERROR(IF(VLOOKUP(Table1[[#This Row],[Budget Code Description]],Dimentions!$X$6:$AC$132,2,FALSE)="","",VLOOKUP(Table1[[#This Row],[Budget Code Description]],Dimentions!$X$6:$AC$132,2,FALSE)),"")</f>
        <v/>
      </c>
      <c r="G1969" s="143" t="str">
        <f>IFERROR(VLOOKUP(Table1[[#This Row],[Budget Code Description]],Dimentions!$X$6:$AC$132,3,FALSE),"")</f>
        <v/>
      </c>
      <c r="H1969" s="64" t="str">
        <f>IFERROR(VLOOKUP(Table1[[#This Row],[Account]],Dimentions!$S$6:$V$233,2,FALSE),"")</f>
        <v/>
      </c>
      <c r="I1969" s="62">
        <f>_xlfn.NUMBERVALUE(LEFT(Table1[[#This Row],[Account]],1))</f>
        <v>0</v>
      </c>
      <c r="J1969" s="62" t="str">
        <f>IFERROR(VLOOKUP(Table1[[#This Row],[Budget Code Description]],Table6[#All],7,FALSE),"")</f>
        <v/>
      </c>
      <c r="K1969" s="143" t="str">
        <f>IFERROR(VLOOKUP(Table1[[#This Row],[Budget Code Description]],Table6[#All],8,FALSE),"")</f>
        <v/>
      </c>
      <c r="L1969" s="63"/>
      <c r="M1969" s="65" t="str">
        <f>IFERROR(VLOOKUP(Table1[[#This Row],[Staff ID]],Table2[],2,FALSE),"")</f>
        <v/>
      </c>
      <c r="N1969" s="211" t="str">
        <f>IFERROR(IF(VLOOKUP(Table1[[#This Row],[Budget Code Description]],Dimentions!$X$6:$AC$97,4,FALSE)="","",VLOOKUP(Table1[[#This Row],[Budget Code Description]],Dimentions!$X$6:$AC$97,4,FALSE)),"")</f>
        <v/>
      </c>
      <c r="O1969" s="65" t="str">
        <f>IFERROR(VLOOKUP(Table1[[#This Row],[Vendor ID]],Table549[],2,FALSE),"")</f>
        <v/>
      </c>
      <c r="P1969" s="63"/>
      <c r="Q1969" s="143" t="str">
        <f>IF(Table1[[#This Row],[Posting Date]]&lt;&gt;"",$D$9,"")</f>
        <v/>
      </c>
      <c r="R1969" s="159" t="str">
        <f>IF(Table1[[#This Row],[Posting Date]]&lt;&gt;"",$D$10,"")</f>
        <v/>
      </c>
      <c r="S1969" s="66"/>
      <c r="T1969" s="63"/>
      <c r="U1969" s="67"/>
      <c r="V1969" s="67"/>
      <c r="W1969" s="67" t="str">
        <f t="shared" si="31"/>
        <v/>
      </c>
      <c r="X1969" s="161" t="str">
        <f>IF(E1969="","",(IF(Table1[[#This Row],[Cur]]="USD",Table1[[#This Row],[Cur_Amount Debit]],Table1[[#This Row],[Cur_Amount Debit]]/Table1[[#This Row],[Exchange Rate]])))</f>
        <v/>
      </c>
      <c r="Y1969" s="161" t="str">
        <f>IF(E1969="","",(IF(Table1[[#This Row],[Cur]]="USD",Table1[[#This Row],[Cur_Amount Credit]],Table1[[#This Row],[Cur_Amount Credit]]/ExchangeRate)))</f>
        <v/>
      </c>
      <c r="Z1969" s="203" t="str">
        <f>IF(E1969="","",(Table1[[#This Row],[Debit USD]]-Table1[[#This Row],[Credit USD]]))</f>
        <v/>
      </c>
      <c r="AA1969" s="122"/>
      <c r="AB1969" s="1"/>
      <c r="AC1969" s="15"/>
      <c r="AD1969" s="15" t="str">
        <f>IF(AND(OR(Table1[[#This Row],[Account]]="15030",Table1[[#This Row],[Account]]="15035",Table1[[#This Row],[Account]]="20150"),Table1[[#This Row],[Vendor ID]]=""),1,"")</f>
        <v/>
      </c>
      <c r="AE1969" s="15"/>
      <c r="AF1969" s="15"/>
      <c r="AG1969" s="15"/>
      <c r="AH1969" s="46" t="str">
        <f>IF(Table1[[#This Row],[Posting Date]]&lt;&gt;"","GJ-"&amp;CountryID,"")</f>
        <v/>
      </c>
      <c r="AI1969" s="59" t="str">
        <f>IF(Table1[[#This Row],[Posting Date]]&lt;&gt;"",Table1[[#This Row],[Posting Date]],"")</f>
        <v/>
      </c>
      <c r="AJ1969" s="46"/>
      <c r="AK1969" s="46" t="str">
        <f>IF(Table1[[#This Row],[Description]]&lt;&gt;"",Table1[[#This Row],[Description]],"")</f>
        <v/>
      </c>
      <c r="AL1969" s="46" t="str">
        <f>IF(Table1[[#This Row],[Posting Date]]&lt;&gt;"",Table1[[#This Row],[Reference Number]],"")</f>
        <v/>
      </c>
      <c r="AM1969" s="46" t="str">
        <f>TRIM(Table1[[#This Row],[Line '#]])</f>
        <v/>
      </c>
      <c r="AN1969" s="46" t="str">
        <f>TRIM(Table1[[#This Row],[Account]])</f>
        <v/>
      </c>
      <c r="AO1969" s="46" t="str">
        <f>IF(Table1[[#This Row],[Posting Date]]&lt;&gt;"",$D$5,"")</f>
        <v/>
      </c>
      <c r="AP1969" s="46" t="str">
        <f>TRIM(Table1[[#This Row],[Departments-Prgrams]])</f>
        <v/>
      </c>
      <c r="AQ1969" s="46" t="str">
        <f>TRIM(Table1[[#This Row],[Grant]])</f>
        <v/>
      </c>
      <c r="AR1969" s="46" t="str">
        <f>TRIM(Table1[[#This Row],[Staff ID]])</f>
        <v/>
      </c>
      <c r="AS1969" s="46" t="str">
        <f>IF(TRIM(Table1[[#This Row],[Budget Code]])=0,"",TRIM(Table1[[#This Row],[Budget Code]]))</f>
        <v/>
      </c>
      <c r="AT1969" s="46" t="str">
        <f>IF(Table1[[#This Row],[Line Description]]&lt;&gt;"",Table1[[#This Row],[Line Description]],"")</f>
        <v/>
      </c>
      <c r="AU1969" s="46" t="str">
        <f>IF(Table1[[#This Row],[Cur_Amount Debit]]&gt;0,ROUND(Table1[[#This Row],[Cur_Amount Debit]],2),"")</f>
        <v/>
      </c>
      <c r="AV1969" s="46" t="str">
        <f>IF(Table1[[#This Row],[Cur_Amount Credit]]&gt;0,ROUND(Table1[[#This Row],[Cur_Amount Credit]],2),"")</f>
        <v/>
      </c>
      <c r="AW1969" s="46" t="str">
        <f>LEFT(Table1[[#This Row],[Cur]],3)</f>
        <v/>
      </c>
      <c r="AX1969" s="59"/>
      <c r="AY1969" s="46"/>
      <c r="AZ1969" s="46" t="str">
        <f>IF(Table1[[#This Row],[Cur]]&lt;&gt;"",IF(Table1[[#This Row],[Cur]]="USD","",ExchangeRate),"")</f>
        <v/>
      </c>
      <c r="BA1969" s="46" t="str">
        <f>IF(Table1[[#This Row],[Grant]]&lt;&gt;"",VLOOKUP(Table1[[#This Row],[Grant]],Grants!B:D,3),"")</f>
        <v/>
      </c>
      <c r="BB1969" s="46" t="str">
        <f>TRIM(Table1[[#This Row],[Vendor ID]])</f>
        <v/>
      </c>
      <c r="BC1969">
        <f>IF(Table1[[#This Row],[Reference Number]]=Q1968,BC1968,BC1968+1)</f>
        <v>2</v>
      </c>
    </row>
    <row r="1970" spans="1:55" ht="11.25" hidden="1" customHeight="1">
      <c r="A1970" s="1"/>
      <c r="B1970" s="88" t="str">
        <f>IF(Table1[[#This Row],[Posting Date]]&lt;&gt;"",IF(Table1[[#This Row],[Reference Number]]=Q1969,B1969+1,1),"")</f>
        <v/>
      </c>
      <c r="C1970" s="61"/>
      <c r="D1970" s="61"/>
      <c r="E1970" s="218"/>
      <c r="F1970" s="143" t="str">
        <f>IFERROR(IF(VLOOKUP(Table1[[#This Row],[Budget Code Description]],Dimentions!$X$6:$AC$132,2,FALSE)="","",VLOOKUP(Table1[[#This Row],[Budget Code Description]],Dimentions!$X$6:$AC$132,2,FALSE)),"")</f>
        <v/>
      </c>
      <c r="G1970" s="143" t="str">
        <f>IFERROR(VLOOKUP(Table1[[#This Row],[Budget Code Description]],Dimentions!$X$6:$AC$132,3,FALSE),"")</f>
        <v/>
      </c>
      <c r="H1970" s="64" t="str">
        <f>IFERROR(VLOOKUP(Table1[[#This Row],[Account]],Dimentions!$S$6:$V$233,2,FALSE),"")</f>
        <v/>
      </c>
      <c r="I1970" s="62">
        <f>_xlfn.NUMBERVALUE(LEFT(Table1[[#This Row],[Account]],1))</f>
        <v>0</v>
      </c>
      <c r="J1970" s="62" t="str">
        <f>IFERROR(VLOOKUP(Table1[[#This Row],[Budget Code Description]],Table6[#All],7,FALSE),"")</f>
        <v/>
      </c>
      <c r="K1970" s="143" t="str">
        <f>IFERROR(VLOOKUP(Table1[[#This Row],[Budget Code Description]],Table6[#All],8,FALSE),"")</f>
        <v/>
      </c>
      <c r="L1970" s="63"/>
      <c r="M1970" s="65" t="str">
        <f>IFERROR(VLOOKUP(Table1[[#This Row],[Staff ID]],Table2[],2,FALSE),"")</f>
        <v/>
      </c>
      <c r="N1970" s="211" t="str">
        <f>IFERROR(IF(VLOOKUP(Table1[[#This Row],[Budget Code Description]],Dimentions!$X$6:$AC$97,4,FALSE)="","",VLOOKUP(Table1[[#This Row],[Budget Code Description]],Dimentions!$X$6:$AC$97,4,FALSE)),"")</f>
        <v/>
      </c>
      <c r="O1970" s="65" t="str">
        <f>IFERROR(VLOOKUP(Table1[[#This Row],[Vendor ID]],Table549[],2,FALSE),"")</f>
        <v/>
      </c>
      <c r="P1970" s="63"/>
      <c r="Q1970" s="143" t="str">
        <f>IF(Table1[[#This Row],[Posting Date]]&lt;&gt;"",$D$9,"")</f>
        <v/>
      </c>
      <c r="R1970" s="159" t="str">
        <f>IF(Table1[[#This Row],[Posting Date]]&lt;&gt;"",$D$10,"")</f>
        <v/>
      </c>
      <c r="S1970" s="66"/>
      <c r="T1970" s="63"/>
      <c r="U1970" s="67"/>
      <c r="V1970" s="67"/>
      <c r="W1970" s="67" t="str">
        <f t="shared" si="31"/>
        <v/>
      </c>
      <c r="X1970" s="161" t="str">
        <f>IF(E1970="","",(IF(Table1[[#This Row],[Cur]]="USD",Table1[[#This Row],[Cur_Amount Debit]],Table1[[#This Row],[Cur_Amount Debit]]/Table1[[#This Row],[Exchange Rate]])))</f>
        <v/>
      </c>
      <c r="Y1970" s="161" t="str">
        <f>IF(E1970="","",(IF(Table1[[#This Row],[Cur]]="USD",Table1[[#This Row],[Cur_Amount Credit]],Table1[[#This Row],[Cur_Amount Credit]]/ExchangeRate)))</f>
        <v/>
      </c>
      <c r="Z1970" s="203" t="str">
        <f>IF(E1970="","",(Table1[[#This Row],[Debit USD]]-Table1[[#This Row],[Credit USD]]))</f>
        <v/>
      </c>
      <c r="AA1970" s="122"/>
      <c r="AB1970" s="1"/>
      <c r="AC1970" s="15"/>
      <c r="AD1970" s="15" t="str">
        <f>IF(AND(OR(Table1[[#This Row],[Account]]="15030",Table1[[#This Row],[Account]]="15035",Table1[[#This Row],[Account]]="20150"),Table1[[#This Row],[Vendor ID]]=""),1,"")</f>
        <v/>
      </c>
      <c r="AE1970" s="15"/>
      <c r="AF1970" s="15"/>
      <c r="AG1970" s="15"/>
      <c r="AH1970" s="46" t="str">
        <f>IF(Table1[[#This Row],[Posting Date]]&lt;&gt;"","GJ-"&amp;CountryID,"")</f>
        <v/>
      </c>
      <c r="AI1970" s="59" t="str">
        <f>IF(Table1[[#This Row],[Posting Date]]&lt;&gt;"",Table1[[#This Row],[Posting Date]],"")</f>
        <v/>
      </c>
      <c r="AJ1970" s="46"/>
      <c r="AK1970" s="46" t="str">
        <f>IF(Table1[[#This Row],[Description]]&lt;&gt;"",Table1[[#This Row],[Description]],"")</f>
        <v/>
      </c>
      <c r="AL1970" s="46" t="str">
        <f>IF(Table1[[#This Row],[Posting Date]]&lt;&gt;"",Table1[[#This Row],[Reference Number]],"")</f>
        <v/>
      </c>
      <c r="AM1970" s="46" t="str">
        <f>TRIM(Table1[[#This Row],[Line '#]])</f>
        <v/>
      </c>
      <c r="AN1970" s="46" t="str">
        <f>TRIM(Table1[[#This Row],[Account]])</f>
        <v/>
      </c>
      <c r="AO1970" s="46" t="str">
        <f>IF(Table1[[#This Row],[Posting Date]]&lt;&gt;"",$D$5,"")</f>
        <v/>
      </c>
      <c r="AP1970" s="46" t="str">
        <f>TRIM(Table1[[#This Row],[Departments-Prgrams]])</f>
        <v/>
      </c>
      <c r="AQ1970" s="46" t="str">
        <f>TRIM(Table1[[#This Row],[Grant]])</f>
        <v/>
      </c>
      <c r="AR1970" s="46" t="str">
        <f>TRIM(Table1[[#This Row],[Staff ID]])</f>
        <v/>
      </c>
      <c r="AS1970" s="46" t="str">
        <f>IF(TRIM(Table1[[#This Row],[Budget Code]])=0,"",TRIM(Table1[[#This Row],[Budget Code]]))</f>
        <v/>
      </c>
      <c r="AT1970" s="46" t="str">
        <f>IF(Table1[[#This Row],[Line Description]]&lt;&gt;"",Table1[[#This Row],[Line Description]],"")</f>
        <v/>
      </c>
      <c r="AU1970" s="46" t="str">
        <f>IF(Table1[[#This Row],[Cur_Amount Debit]]&gt;0,ROUND(Table1[[#This Row],[Cur_Amount Debit]],2),"")</f>
        <v/>
      </c>
      <c r="AV1970" s="46" t="str">
        <f>IF(Table1[[#This Row],[Cur_Amount Credit]]&gt;0,ROUND(Table1[[#This Row],[Cur_Amount Credit]],2),"")</f>
        <v/>
      </c>
      <c r="AW1970" s="46" t="str">
        <f>LEFT(Table1[[#This Row],[Cur]],3)</f>
        <v/>
      </c>
      <c r="AX1970" s="59"/>
      <c r="AY1970" s="46"/>
      <c r="AZ1970" s="46" t="str">
        <f>IF(Table1[[#This Row],[Cur]]&lt;&gt;"",IF(Table1[[#This Row],[Cur]]="USD","",ExchangeRate),"")</f>
        <v/>
      </c>
      <c r="BA1970" s="46" t="str">
        <f>IF(Table1[[#This Row],[Grant]]&lt;&gt;"",VLOOKUP(Table1[[#This Row],[Grant]],Grants!B:D,3),"")</f>
        <v/>
      </c>
      <c r="BB1970" s="46" t="str">
        <f>TRIM(Table1[[#This Row],[Vendor ID]])</f>
        <v/>
      </c>
      <c r="BC1970">
        <f>IF(Table1[[#This Row],[Reference Number]]=Q1969,BC1969,BC1969+1)</f>
        <v>2</v>
      </c>
    </row>
    <row r="1971" spans="1:55" ht="11.25" hidden="1" customHeight="1">
      <c r="A1971" s="1"/>
      <c r="B1971" s="88" t="str">
        <f>IF(Table1[[#This Row],[Posting Date]]&lt;&gt;"",IF(Table1[[#This Row],[Reference Number]]=Q1970,B1970+1,1),"")</f>
        <v/>
      </c>
      <c r="C1971" s="61"/>
      <c r="D1971" s="61"/>
      <c r="E1971" s="218"/>
      <c r="F1971" s="143" t="str">
        <f>IFERROR(IF(VLOOKUP(Table1[[#This Row],[Budget Code Description]],Dimentions!$X$6:$AC$132,2,FALSE)="","",VLOOKUP(Table1[[#This Row],[Budget Code Description]],Dimentions!$X$6:$AC$132,2,FALSE)),"")</f>
        <v/>
      </c>
      <c r="G1971" s="143" t="str">
        <f>IFERROR(VLOOKUP(Table1[[#This Row],[Budget Code Description]],Dimentions!$X$6:$AC$132,3,FALSE),"")</f>
        <v/>
      </c>
      <c r="H1971" s="64" t="str">
        <f>IFERROR(VLOOKUP(Table1[[#This Row],[Account]],Dimentions!$S$6:$V$233,2,FALSE),"")</f>
        <v/>
      </c>
      <c r="I1971" s="62">
        <f>_xlfn.NUMBERVALUE(LEFT(Table1[[#This Row],[Account]],1))</f>
        <v>0</v>
      </c>
      <c r="J1971" s="62" t="str">
        <f>IFERROR(VLOOKUP(Table1[[#This Row],[Budget Code Description]],Table6[#All],7,FALSE),"")</f>
        <v/>
      </c>
      <c r="K1971" s="143" t="str">
        <f>IFERROR(VLOOKUP(Table1[[#This Row],[Budget Code Description]],Table6[#All],8,FALSE),"")</f>
        <v/>
      </c>
      <c r="L1971" s="63"/>
      <c r="M1971" s="65" t="str">
        <f>IFERROR(VLOOKUP(Table1[[#This Row],[Staff ID]],Table2[],2,FALSE),"")</f>
        <v/>
      </c>
      <c r="N1971" s="211" t="str">
        <f>IFERROR(IF(VLOOKUP(Table1[[#This Row],[Budget Code Description]],Dimentions!$X$6:$AC$97,4,FALSE)="","",VLOOKUP(Table1[[#This Row],[Budget Code Description]],Dimentions!$X$6:$AC$97,4,FALSE)),"")</f>
        <v/>
      </c>
      <c r="O1971" s="65" t="str">
        <f>IFERROR(VLOOKUP(Table1[[#This Row],[Vendor ID]],Table549[],2,FALSE),"")</f>
        <v/>
      </c>
      <c r="P1971" s="63"/>
      <c r="Q1971" s="143" t="str">
        <f>IF(Table1[[#This Row],[Posting Date]]&lt;&gt;"",$D$9,"")</f>
        <v/>
      </c>
      <c r="R1971" s="159" t="str">
        <f>IF(Table1[[#This Row],[Posting Date]]&lt;&gt;"",$D$10,"")</f>
        <v/>
      </c>
      <c r="S1971" s="66"/>
      <c r="T1971" s="63"/>
      <c r="U1971" s="67"/>
      <c r="V1971" s="67"/>
      <c r="W1971" s="67" t="str">
        <f t="shared" si="31"/>
        <v/>
      </c>
      <c r="X1971" s="161" t="str">
        <f>IF(E1971="","",(IF(Table1[[#This Row],[Cur]]="USD",Table1[[#This Row],[Cur_Amount Debit]],Table1[[#This Row],[Cur_Amount Debit]]/Table1[[#This Row],[Exchange Rate]])))</f>
        <v/>
      </c>
      <c r="Y1971" s="161" t="str">
        <f>IF(E1971="","",(IF(Table1[[#This Row],[Cur]]="USD",Table1[[#This Row],[Cur_Amount Credit]],Table1[[#This Row],[Cur_Amount Credit]]/ExchangeRate)))</f>
        <v/>
      </c>
      <c r="Z1971" s="203" t="str">
        <f>IF(E1971="","",(Table1[[#This Row],[Debit USD]]-Table1[[#This Row],[Credit USD]]))</f>
        <v/>
      </c>
      <c r="AA1971" s="122"/>
      <c r="AB1971" s="1"/>
      <c r="AC1971" s="15"/>
      <c r="AD1971" s="15" t="str">
        <f>IF(AND(OR(Table1[[#This Row],[Account]]="15030",Table1[[#This Row],[Account]]="15035",Table1[[#This Row],[Account]]="20150"),Table1[[#This Row],[Vendor ID]]=""),1,"")</f>
        <v/>
      </c>
      <c r="AE1971" s="15"/>
      <c r="AF1971" s="15"/>
      <c r="AG1971" s="15"/>
      <c r="AH1971" s="46" t="str">
        <f>IF(Table1[[#This Row],[Posting Date]]&lt;&gt;"","GJ-"&amp;CountryID,"")</f>
        <v/>
      </c>
      <c r="AI1971" s="59" t="str">
        <f>IF(Table1[[#This Row],[Posting Date]]&lt;&gt;"",Table1[[#This Row],[Posting Date]],"")</f>
        <v/>
      </c>
      <c r="AJ1971" s="46"/>
      <c r="AK1971" s="46" t="str">
        <f>IF(Table1[[#This Row],[Description]]&lt;&gt;"",Table1[[#This Row],[Description]],"")</f>
        <v/>
      </c>
      <c r="AL1971" s="46" t="str">
        <f>IF(Table1[[#This Row],[Posting Date]]&lt;&gt;"",Table1[[#This Row],[Reference Number]],"")</f>
        <v/>
      </c>
      <c r="AM1971" s="46" t="str">
        <f>TRIM(Table1[[#This Row],[Line '#]])</f>
        <v/>
      </c>
      <c r="AN1971" s="46" t="str">
        <f>TRIM(Table1[[#This Row],[Account]])</f>
        <v/>
      </c>
      <c r="AO1971" s="46" t="str">
        <f>IF(Table1[[#This Row],[Posting Date]]&lt;&gt;"",$D$5,"")</f>
        <v/>
      </c>
      <c r="AP1971" s="46" t="str">
        <f>TRIM(Table1[[#This Row],[Departments-Prgrams]])</f>
        <v/>
      </c>
      <c r="AQ1971" s="46" t="str">
        <f>TRIM(Table1[[#This Row],[Grant]])</f>
        <v/>
      </c>
      <c r="AR1971" s="46" t="str">
        <f>TRIM(Table1[[#This Row],[Staff ID]])</f>
        <v/>
      </c>
      <c r="AS1971" s="46" t="str">
        <f>IF(TRIM(Table1[[#This Row],[Budget Code]])=0,"",TRIM(Table1[[#This Row],[Budget Code]]))</f>
        <v/>
      </c>
      <c r="AT1971" s="46" t="str">
        <f>IF(Table1[[#This Row],[Line Description]]&lt;&gt;"",Table1[[#This Row],[Line Description]],"")</f>
        <v/>
      </c>
      <c r="AU1971" s="46" t="str">
        <f>IF(Table1[[#This Row],[Cur_Amount Debit]]&gt;0,ROUND(Table1[[#This Row],[Cur_Amount Debit]],2),"")</f>
        <v/>
      </c>
      <c r="AV1971" s="46" t="str">
        <f>IF(Table1[[#This Row],[Cur_Amount Credit]]&gt;0,ROUND(Table1[[#This Row],[Cur_Amount Credit]],2),"")</f>
        <v/>
      </c>
      <c r="AW1971" s="46" t="str">
        <f>LEFT(Table1[[#This Row],[Cur]],3)</f>
        <v/>
      </c>
      <c r="AX1971" s="59"/>
      <c r="AY1971" s="46"/>
      <c r="AZ1971" s="46" t="str">
        <f>IF(Table1[[#This Row],[Cur]]&lt;&gt;"",IF(Table1[[#This Row],[Cur]]="USD","",ExchangeRate),"")</f>
        <v/>
      </c>
      <c r="BA1971" s="46" t="str">
        <f>IF(Table1[[#This Row],[Grant]]&lt;&gt;"",VLOOKUP(Table1[[#This Row],[Grant]],Grants!B:D,3),"")</f>
        <v/>
      </c>
      <c r="BB1971" s="46" t="str">
        <f>TRIM(Table1[[#This Row],[Vendor ID]])</f>
        <v/>
      </c>
      <c r="BC1971">
        <f>IF(Table1[[#This Row],[Reference Number]]=Q1970,BC1970,BC1970+1)</f>
        <v>2</v>
      </c>
    </row>
    <row r="1972" spans="1:55" ht="11.25" hidden="1" customHeight="1">
      <c r="A1972" s="1"/>
      <c r="B1972" s="88" t="str">
        <f>IF(Table1[[#This Row],[Posting Date]]&lt;&gt;"",IF(Table1[[#This Row],[Reference Number]]=Q1971,B1971+1,1),"")</f>
        <v/>
      </c>
      <c r="C1972" s="61"/>
      <c r="D1972" s="61"/>
      <c r="E1972" s="218"/>
      <c r="F1972" s="143" t="str">
        <f>IFERROR(IF(VLOOKUP(Table1[[#This Row],[Budget Code Description]],Dimentions!$X$6:$AC$132,2,FALSE)="","",VLOOKUP(Table1[[#This Row],[Budget Code Description]],Dimentions!$X$6:$AC$132,2,FALSE)),"")</f>
        <v/>
      </c>
      <c r="G1972" s="143" t="str">
        <f>IFERROR(VLOOKUP(Table1[[#This Row],[Budget Code Description]],Dimentions!$X$6:$AC$132,3,FALSE),"")</f>
        <v/>
      </c>
      <c r="H1972" s="64" t="str">
        <f>IFERROR(VLOOKUP(Table1[[#This Row],[Account]],Dimentions!$S$6:$V$233,2,FALSE),"")</f>
        <v/>
      </c>
      <c r="I1972" s="62">
        <f>_xlfn.NUMBERVALUE(LEFT(Table1[[#This Row],[Account]],1))</f>
        <v>0</v>
      </c>
      <c r="J1972" s="62" t="str">
        <f>IFERROR(VLOOKUP(Table1[[#This Row],[Budget Code Description]],Table6[#All],7,FALSE),"")</f>
        <v/>
      </c>
      <c r="K1972" s="143" t="str">
        <f>IFERROR(VLOOKUP(Table1[[#This Row],[Budget Code Description]],Table6[#All],8,FALSE),"")</f>
        <v/>
      </c>
      <c r="L1972" s="63"/>
      <c r="M1972" s="65" t="str">
        <f>IFERROR(VLOOKUP(Table1[[#This Row],[Staff ID]],Table2[],2,FALSE),"")</f>
        <v/>
      </c>
      <c r="N1972" s="211" t="str">
        <f>IFERROR(IF(VLOOKUP(Table1[[#This Row],[Budget Code Description]],Dimentions!$X$6:$AC$97,4,FALSE)="","",VLOOKUP(Table1[[#This Row],[Budget Code Description]],Dimentions!$X$6:$AC$97,4,FALSE)),"")</f>
        <v/>
      </c>
      <c r="O1972" s="65" t="str">
        <f>IFERROR(VLOOKUP(Table1[[#This Row],[Vendor ID]],Table549[],2,FALSE),"")</f>
        <v/>
      </c>
      <c r="P1972" s="63"/>
      <c r="Q1972" s="143" t="str">
        <f>IF(Table1[[#This Row],[Posting Date]]&lt;&gt;"",$D$9,"")</f>
        <v/>
      </c>
      <c r="R1972" s="159" t="str">
        <f>IF(Table1[[#This Row],[Posting Date]]&lt;&gt;"",$D$10,"")</f>
        <v/>
      </c>
      <c r="S1972" s="66"/>
      <c r="T1972" s="63"/>
      <c r="U1972" s="67"/>
      <c r="V1972" s="67"/>
      <c r="W1972" s="67" t="str">
        <f t="shared" si="31"/>
        <v/>
      </c>
      <c r="X1972" s="161" t="str">
        <f>IF(E1972="","",(IF(Table1[[#This Row],[Cur]]="USD",Table1[[#This Row],[Cur_Amount Debit]],Table1[[#This Row],[Cur_Amount Debit]]/Table1[[#This Row],[Exchange Rate]])))</f>
        <v/>
      </c>
      <c r="Y1972" s="161" t="str">
        <f>IF(E1972="","",(IF(Table1[[#This Row],[Cur]]="USD",Table1[[#This Row],[Cur_Amount Credit]],Table1[[#This Row],[Cur_Amount Credit]]/ExchangeRate)))</f>
        <v/>
      </c>
      <c r="Z1972" s="203" t="str">
        <f>IF(E1972="","",(Table1[[#This Row],[Debit USD]]-Table1[[#This Row],[Credit USD]]))</f>
        <v/>
      </c>
      <c r="AA1972" s="122"/>
      <c r="AB1972" s="1"/>
      <c r="AC1972" s="15"/>
      <c r="AD1972" s="15" t="str">
        <f>IF(AND(OR(Table1[[#This Row],[Account]]="15030",Table1[[#This Row],[Account]]="15035",Table1[[#This Row],[Account]]="20150"),Table1[[#This Row],[Vendor ID]]=""),1,"")</f>
        <v/>
      </c>
      <c r="AE1972" s="15"/>
      <c r="AF1972" s="15"/>
      <c r="AG1972" s="15"/>
      <c r="AH1972" s="46" t="str">
        <f>IF(Table1[[#This Row],[Posting Date]]&lt;&gt;"","GJ-"&amp;CountryID,"")</f>
        <v/>
      </c>
      <c r="AI1972" s="59" t="str">
        <f>IF(Table1[[#This Row],[Posting Date]]&lt;&gt;"",Table1[[#This Row],[Posting Date]],"")</f>
        <v/>
      </c>
      <c r="AJ1972" s="46"/>
      <c r="AK1972" s="46" t="str">
        <f>IF(Table1[[#This Row],[Description]]&lt;&gt;"",Table1[[#This Row],[Description]],"")</f>
        <v/>
      </c>
      <c r="AL1972" s="46" t="str">
        <f>IF(Table1[[#This Row],[Posting Date]]&lt;&gt;"",Table1[[#This Row],[Reference Number]],"")</f>
        <v/>
      </c>
      <c r="AM1972" s="46" t="str">
        <f>TRIM(Table1[[#This Row],[Line '#]])</f>
        <v/>
      </c>
      <c r="AN1972" s="46" t="str">
        <f>TRIM(Table1[[#This Row],[Account]])</f>
        <v/>
      </c>
      <c r="AO1972" s="46" t="str">
        <f>IF(Table1[[#This Row],[Posting Date]]&lt;&gt;"",$D$5,"")</f>
        <v/>
      </c>
      <c r="AP1972" s="46" t="str">
        <f>TRIM(Table1[[#This Row],[Departments-Prgrams]])</f>
        <v/>
      </c>
      <c r="AQ1972" s="46" t="str">
        <f>TRIM(Table1[[#This Row],[Grant]])</f>
        <v/>
      </c>
      <c r="AR1972" s="46" t="str">
        <f>TRIM(Table1[[#This Row],[Staff ID]])</f>
        <v/>
      </c>
      <c r="AS1972" s="46" t="str">
        <f>IF(TRIM(Table1[[#This Row],[Budget Code]])=0,"",TRIM(Table1[[#This Row],[Budget Code]]))</f>
        <v/>
      </c>
      <c r="AT1972" s="46" t="str">
        <f>IF(Table1[[#This Row],[Line Description]]&lt;&gt;"",Table1[[#This Row],[Line Description]],"")</f>
        <v/>
      </c>
      <c r="AU1972" s="46" t="str">
        <f>IF(Table1[[#This Row],[Cur_Amount Debit]]&gt;0,ROUND(Table1[[#This Row],[Cur_Amount Debit]],2),"")</f>
        <v/>
      </c>
      <c r="AV1972" s="46" t="str">
        <f>IF(Table1[[#This Row],[Cur_Amount Credit]]&gt;0,ROUND(Table1[[#This Row],[Cur_Amount Credit]],2),"")</f>
        <v/>
      </c>
      <c r="AW1972" s="46" t="str">
        <f>LEFT(Table1[[#This Row],[Cur]],3)</f>
        <v/>
      </c>
      <c r="AX1972" s="59"/>
      <c r="AY1972" s="46"/>
      <c r="AZ1972" s="46" t="str">
        <f>IF(Table1[[#This Row],[Cur]]&lt;&gt;"",IF(Table1[[#This Row],[Cur]]="USD","",ExchangeRate),"")</f>
        <v/>
      </c>
      <c r="BA1972" s="46" t="str">
        <f>IF(Table1[[#This Row],[Grant]]&lt;&gt;"",VLOOKUP(Table1[[#This Row],[Grant]],Grants!B:D,3),"")</f>
        <v/>
      </c>
      <c r="BB1972" s="46" t="str">
        <f>TRIM(Table1[[#This Row],[Vendor ID]])</f>
        <v/>
      </c>
      <c r="BC1972">
        <f>IF(Table1[[#This Row],[Reference Number]]=Q1971,BC1971,BC1971+1)</f>
        <v>2</v>
      </c>
    </row>
    <row r="1973" spans="1:55" ht="11.25" hidden="1" customHeight="1">
      <c r="A1973" s="1"/>
      <c r="B1973" s="88" t="str">
        <f>IF(Table1[[#This Row],[Posting Date]]&lt;&gt;"",IF(Table1[[#This Row],[Reference Number]]=Q1972,B1972+1,1),"")</f>
        <v/>
      </c>
      <c r="C1973" s="61"/>
      <c r="D1973" s="61"/>
      <c r="E1973" s="218"/>
      <c r="F1973" s="143" t="str">
        <f>IFERROR(IF(VLOOKUP(Table1[[#This Row],[Budget Code Description]],Dimentions!$X$6:$AC$132,2,FALSE)="","",VLOOKUP(Table1[[#This Row],[Budget Code Description]],Dimentions!$X$6:$AC$132,2,FALSE)),"")</f>
        <v/>
      </c>
      <c r="G1973" s="143" t="str">
        <f>IFERROR(VLOOKUP(Table1[[#This Row],[Budget Code Description]],Dimentions!$X$6:$AC$132,3,FALSE),"")</f>
        <v/>
      </c>
      <c r="H1973" s="64" t="str">
        <f>IFERROR(VLOOKUP(Table1[[#This Row],[Account]],Dimentions!$S$6:$V$233,2,FALSE),"")</f>
        <v/>
      </c>
      <c r="I1973" s="62">
        <f>_xlfn.NUMBERVALUE(LEFT(Table1[[#This Row],[Account]],1))</f>
        <v>0</v>
      </c>
      <c r="J1973" s="62" t="str">
        <f>IFERROR(VLOOKUP(Table1[[#This Row],[Budget Code Description]],Table6[#All],7,FALSE),"")</f>
        <v/>
      </c>
      <c r="K1973" s="143" t="str">
        <f>IFERROR(VLOOKUP(Table1[[#This Row],[Budget Code Description]],Table6[#All],8,FALSE),"")</f>
        <v/>
      </c>
      <c r="L1973" s="63"/>
      <c r="M1973" s="65" t="str">
        <f>IFERROR(VLOOKUP(Table1[[#This Row],[Staff ID]],Table2[],2,FALSE),"")</f>
        <v/>
      </c>
      <c r="N1973" s="211" t="str">
        <f>IFERROR(IF(VLOOKUP(Table1[[#This Row],[Budget Code Description]],Dimentions!$X$6:$AC$97,4,FALSE)="","",VLOOKUP(Table1[[#This Row],[Budget Code Description]],Dimentions!$X$6:$AC$97,4,FALSE)),"")</f>
        <v/>
      </c>
      <c r="O1973" s="65" t="str">
        <f>IFERROR(VLOOKUP(Table1[[#This Row],[Vendor ID]],Table549[],2,FALSE),"")</f>
        <v/>
      </c>
      <c r="P1973" s="63"/>
      <c r="Q1973" s="143" t="str">
        <f>IF(Table1[[#This Row],[Posting Date]]&lt;&gt;"",$D$9,"")</f>
        <v/>
      </c>
      <c r="R1973" s="159" t="str">
        <f>IF(Table1[[#This Row],[Posting Date]]&lt;&gt;"",$D$10,"")</f>
        <v/>
      </c>
      <c r="S1973" s="66"/>
      <c r="T1973" s="63"/>
      <c r="U1973" s="67"/>
      <c r="V1973" s="67"/>
      <c r="W1973" s="67" t="str">
        <f t="shared" si="31"/>
        <v/>
      </c>
      <c r="X1973" s="161" t="str">
        <f>IF(E1973="","",(IF(Table1[[#This Row],[Cur]]="USD",Table1[[#This Row],[Cur_Amount Debit]],Table1[[#This Row],[Cur_Amount Debit]]/Table1[[#This Row],[Exchange Rate]])))</f>
        <v/>
      </c>
      <c r="Y1973" s="161" t="str">
        <f>IF(E1973="","",(IF(Table1[[#This Row],[Cur]]="USD",Table1[[#This Row],[Cur_Amount Credit]],Table1[[#This Row],[Cur_Amount Credit]]/ExchangeRate)))</f>
        <v/>
      </c>
      <c r="Z1973" s="203" t="str">
        <f>IF(E1973="","",(Table1[[#This Row],[Debit USD]]-Table1[[#This Row],[Credit USD]]))</f>
        <v/>
      </c>
      <c r="AA1973" s="122"/>
      <c r="AB1973" s="1"/>
      <c r="AC1973" s="15"/>
      <c r="AD1973" s="15" t="str">
        <f>IF(AND(OR(Table1[[#This Row],[Account]]="15030",Table1[[#This Row],[Account]]="15035",Table1[[#This Row],[Account]]="20150"),Table1[[#This Row],[Vendor ID]]=""),1,"")</f>
        <v/>
      </c>
      <c r="AE1973" s="15"/>
      <c r="AF1973" s="15"/>
      <c r="AG1973" s="15"/>
      <c r="AH1973" s="46" t="str">
        <f>IF(Table1[[#This Row],[Posting Date]]&lt;&gt;"","GJ-"&amp;CountryID,"")</f>
        <v/>
      </c>
      <c r="AI1973" s="59" t="str">
        <f>IF(Table1[[#This Row],[Posting Date]]&lt;&gt;"",Table1[[#This Row],[Posting Date]],"")</f>
        <v/>
      </c>
      <c r="AJ1973" s="46"/>
      <c r="AK1973" s="46" t="str">
        <f>IF(Table1[[#This Row],[Description]]&lt;&gt;"",Table1[[#This Row],[Description]],"")</f>
        <v/>
      </c>
      <c r="AL1973" s="46" t="str">
        <f>IF(Table1[[#This Row],[Posting Date]]&lt;&gt;"",Table1[[#This Row],[Reference Number]],"")</f>
        <v/>
      </c>
      <c r="AM1973" s="46" t="str">
        <f>TRIM(Table1[[#This Row],[Line '#]])</f>
        <v/>
      </c>
      <c r="AN1973" s="46" t="str">
        <f>TRIM(Table1[[#This Row],[Account]])</f>
        <v/>
      </c>
      <c r="AO1973" s="46" t="str">
        <f>IF(Table1[[#This Row],[Posting Date]]&lt;&gt;"",$D$5,"")</f>
        <v/>
      </c>
      <c r="AP1973" s="46" t="str">
        <f>TRIM(Table1[[#This Row],[Departments-Prgrams]])</f>
        <v/>
      </c>
      <c r="AQ1973" s="46" t="str">
        <f>TRIM(Table1[[#This Row],[Grant]])</f>
        <v/>
      </c>
      <c r="AR1973" s="46" t="str">
        <f>TRIM(Table1[[#This Row],[Staff ID]])</f>
        <v/>
      </c>
      <c r="AS1973" s="46" t="str">
        <f>IF(TRIM(Table1[[#This Row],[Budget Code]])=0,"",TRIM(Table1[[#This Row],[Budget Code]]))</f>
        <v/>
      </c>
      <c r="AT1973" s="46" t="str">
        <f>IF(Table1[[#This Row],[Line Description]]&lt;&gt;"",Table1[[#This Row],[Line Description]],"")</f>
        <v/>
      </c>
      <c r="AU1973" s="46" t="str">
        <f>IF(Table1[[#This Row],[Cur_Amount Debit]]&gt;0,ROUND(Table1[[#This Row],[Cur_Amount Debit]],2),"")</f>
        <v/>
      </c>
      <c r="AV1973" s="46" t="str">
        <f>IF(Table1[[#This Row],[Cur_Amount Credit]]&gt;0,ROUND(Table1[[#This Row],[Cur_Amount Credit]],2),"")</f>
        <v/>
      </c>
      <c r="AW1973" s="46" t="str">
        <f>LEFT(Table1[[#This Row],[Cur]],3)</f>
        <v/>
      </c>
      <c r="AX1973" s="59"/>
      <c r="AY1973" s="46"/>
      <c r="AZ1973" s="46" t="str">
        <f>IF(Table1[[#This Row],[Cur]]&lt;&gt;"",IF(Table1[[#This Row],[Cur]]="USD","",ExchangeRate),"")</f>
        <v/>
      </c>
      <c r="BA1973" s="46" t="str">
        <f>IF(Table1[[#This Row],[Grant]]&lt;&gt;"",VLOOKUP(Table1[[#This Row],[Grant]],Grants!B:D,3),"")</f>
        <v/>
      </c>
      <c r="BB1973" s="46" t="str">
        <f>TRIM(Table1[[#This Row],[Vendor ID]])</f>
        <v/>
      </c>
      <c r="BC1973">
        <f>IF(Table1[[#This Row],[Reference Number]]=Q1972,BC1972,BC1972+1)</f>
        <v>2</v>
      </c>
    </row>
    <row r="1974" spans="1:55" ht="11.25" hidden="1" customHeight="1">
      <c r="A1974" s="1"/>
      <c r="B1974" s="88" t="str">
        <f>IF(Table1[[#This Row],[Posting Date]]&lt;&gt;"",IF(Table1[[#This Row],[Reference Number]]=Q1973,B1973+1,1),"")</f>
        <v/>
      </c>
      <c r="C1974" s="61"/>
      <c r="D1974" s="61"/>
      <c r="E1974" s="218"/>
      <c r="F1974" s="143" t="str">
        <f>IFERROR(IF(VLOOKUP(Table1[[#This Row],[Budget Code Description]],Dimentions!$X$6:$AC$132,2,FALSE)="","",VLOOKUP(Table1[[#This Row],[Budget Code Description]],Dimentions!$X$6:$AC$132,2,FALSE)),"")</f>
        <v/>
      </c>
      <c r="G1974" s="143" t="str">
        <f>IFERROR(VLOOKUP(Table1[[#This Row],[Budget Code Description]],Dimentions!$X$6:$AC$132,3,FALSE),"")</f>
        <v/>
      </c>
      <c r="H1974" s="64" t="str">
        <f>IFERROR(VLOOKUP(Table1[[#This Row],[Account]],Dimentions!$S$6:$V$233,2,FALSE),"")</f>
        <v/>
      </c>
      <c r="I1974" s="62">
        <f>_xlfn.NUMBERVALUE(LEFT(Table1[[#This Row],[Account]],1))</f>
        <v>0</v>
      </c>
      <c r="J1974" s="62" t="str">
        <f>IFERROR(VLOOKUP(Table1[[#This Row],[Budget Code Description]],Table6[#All],7,FALSE),"")</f>
        <v/>
      </c>
      <c r="K1974" s="143" t="str">
        <f>IFERROR(VLOOKUP(Table1[[#This Row],[Budget Code Description]],Table6[#All],8,FALSE),"")</f>
        <v/>
      </c>
      <c r="L1974" s="63"/>
      <c r="M1974" s="65" t="str">
        <f>IFERROR(VLOOKUP(Table1[[#This Row],[Staff ID]],Table2[],2,FALSE),"")</f>
        <v/>
      </c>
      <c r="N1974" s="211" t="str">
        <f>IFERROR(IF(VLOOKUP(Table1[[#This Row],[Budget Code Description]],Dimentions!$X$6:$AC$97,4,FALSE)="","",VLOOKUP(Table1[[#This Row],[Budget Code Description]],Dimentions!$X$6:$AC$97,4,FALSE)),"")</f>
        <v/>
      </c>
      <c r="O1974" s="65" t="str">
        <f>IFERROR(VLOOKUP(Table1[[#This Row],[Vendor ID]],Table549[],2,FALSE),"")</f>
        <v/>
      </c>
      <c r="P1974" s="63"/>
      <c r="Q1974" s="143" t="str">
        <f>IF(Table1[[#This Row],[Posting Date]]&lt;&gt;"",$D$9,"")</f>
        <v/>
      </c>
      <c r="R1974" s="159" t="str">
        <f>IF(Table1[[#This Row],[Posting Date]]&lt;&gt;"",$D$10,"")</f>
        <v/>
      </c>
      <c r="S1974" s="66"/>
      <c r="T1974" s="63"/>
      <c r="U1974" s="67"/>
      <c r="V1974" s="67"/>
      <c r="W1974" s="67" t="str">
        <f t="shared" si="31"/>
        <v/>
      </c>
      <c r="X1974" s="161" t="str">
        <f>IF(E1974="","",(IF(Table1[[#This Row],[Cur]]="USD",Table1[[#This Row],[Cur_Amount Debit]],Table1[[#This Row],[Cur_Amount Debit]]/Table1[[#This Row],[Exchange Rate]])))</f>
        <v/>
      </c>
      <c r="Y1974" s="161" t="str">
        <f>IF(E1974="","",(IF(Table1[[#This Row],[Cur]]="USD",Table1[[#This Row],[Cur_Amount Credit]],Table1[[#This Row],[Cur_Amount Credit]]/ExchangeRate)))</f>
        <v/>
      </c>
      <c r="Z1974" s="203" t="str">
        <f>IF(E1974="","",(Table1[[#This Row],[Debit USD]]-Table1[[#This Row],[Credit USD]]))</f>
        <v/>
      </c>
      <c r="AA1974" s="122"/>
      <c r="AB1974" s="1"/>
      <c r="AC1974" s="15"/>
      <c r="AD1974" s="15" t="str">
        <f>IF(AND(OR(Table1[[#This Row],[Account]]="15030",Table1[[#This Row],[Account]]="15035",Table1[[#This Row],[Account]]="20150"),Table1[[#This Row],[Vendor ID]]=""),1,"")</f>
        <v/>
      </c>
      <c r="AE1974" s="15"/>
      <c r="AF1974" s="15"/>
      <c r="AG1974" s="15"/>
      <c r="AH1974" s="46" t="str">
        <f>IF(Table1[[#This Row],[Posting Date]]&lt;&gt;"","GJ-"&amp;CountryID,"")</f>
        <v/>
      </c>
      <c r="AI1974" s="59" t="str">
        <f>IF(Table1[[#This Row],[Posting Date]]&lt;&gt;"",Table1[[#This Row],[Posting Date]],"")</f>
        <v/>
      </c>
      <c r="AJ1974" s="46"/>
      <c r="AK1974" s="46" t="str">
        <f>IF(Table1[[#This Row],[Description]]&lt;&gt;"",Table1[[#This Row],[Description]],"")</f>
        <v/>
      </c>
      <c r="AL1974" s="46" t="str">
        <f>IF(Table1[[#This Row],[Posting Date]]&lt;&gt;"",Table1[[#This Row],[Reference Number]],"")</f>
        <v/>
      </c>
      <c r="AM1974" s="46" t="str">
        <f>TRIM(Table1[[#This Row],[Line '#]])</f>
        <v/>
      </c>
      <c r="AN1974" s="46" t="str">
        <f>TRIM(Table1[[#This Row],[Account]])</f>
        <v/>
      </c>
      <c r="AO1974" s="46" t="str">
        <f>IF(Table1[[#This Row],[Posting Date]]&lt;&gt;"",$D$5,"")</f>
        <v/>
      </c>
      <c r="AP1974" s="46" t="str">
        <f>TRIM(Table1[[#This Row],[Departments-Prgrams]])</f>
        <v/>
      </c>
      <c r="AQ1974" s="46" t="str">
        <f>TRIM(Table1[[#This Row],[Grant]])</f>
        <v/>
      </c>
      <c r="AR1974" s="46" t="str">
        <f>TRIM(Table1[[#This Row],[Staff ID]])</f>
        <v/>
      </c>
      <c r="AS1974" s="46" t="str">
        <f>IF(TRIM(Table1[[#This Row],[Budget Code]])=0,"",TRIM(Table1[[#This Row],[Budget Code]]))</f>
        <v/>
      </c>
      <c r="AT1974" s="46" t="str">
        <f>IF(Table1[[#This Row],[Line Description]]&lt;&gt;"",Table1[[#This Row],[Line Description]],"")</f>
        <v/>
      </c>
      <c r="AU1974" s="46" t="str">
        <f>IF(Table1[[#This Row],[Cur_Amount Debit]]&gt;0,ROUND(Table1[[#This Row],[Cur_Amount Debit]],2),"")</f>
        <v/>
      </c>
      <c r="AV1974" s="46" t="str">
        <f>IF(Table1[[#This Row],[Cur_Amount Credit]]&gt;0,ROUND(Table1[[#This Row],[Cur_Amount Credit]],2),"")</f>
        <v/>
      </c>
      <c r="AW1974" s="46" t="str">
        <f>LEFT(Table1[[#This Row],[Cur]],3)</f>
        <v/>
      </c>
      <c r="AX1974" s="59"/>
      <c r="AY1974" s="46"/>
      <c r="AZ1974" s="46" t="str">
        <f>IF(Table1[[#This Row],[Cur]]&lt;&gt;"",IF(Table1[[#This Row],[Cur]]="USD","",ExchangeRate),"")</f>
        <v/>
      </c>
      <c r="BA1974" s="46" t="str">
        <f>IF(Table1[[#This Row],[Grant]]&lt;&gt;"",VLOOKUP(Table1[[#This Row],[Grant]],Grants!B:D,3),"")</f>
        <v/>
      </c>
      <c r="BB1974" s="46" t="str">
        <f>TRIM(Table1[[#This Row],[Vendor ID]])</f>
        <v/>
      </c>
      <c r="BC1974">
        <f>IF(Table1[[#This Row],[Reference Number]]=Q1973,BC1973,BC1973+1)</f>
        <v>2</v>
      </c>
    </row>
    <row r="1975" spans="1:55" ht="11.25" hidden="1" customHeight="1">
      <c r="A1975" s="1"/>
      <c r="B1975" s="88" t="str">
        <f>IF(Table1[[#This Row],[Posting Date]]&lt;&gt;"",IF(Table1[[#This Row],[Reference Number]]=Q1974,B1974+1,1),"")</f>
        <v/>
      </c>
      <c r="C1975" s="61"/>
      <c r="D1975" s="61"/>
      <c r="E1975" s="218"/>
      <c r="F1975" s="143" t="str">
        <f>IFERROR(IF(VLOOKUP(Table1[[#This Row],[Budget Code Description]],Dimentions!$X$6:$AC$132,2,FALSE)="","",VLOOKUP(Table1[[#This Row],[Budget Code Description]],Dimentions!$X$6:$AC$132,2,FALSE)),"")</f>
        <v/>
      </c>
      <c r="G1975" s="143" t="str">
        <f>IFERROR(VLOOKUP(Table1[[#This Row],[Budget Code Description]],Dimentions!$X$6:$AC$132,3,FALSE),"")</f>
        <v/>
      </c>
      <c r="H1975" s="64" t="str">
        <f>IFERROR(VLOOKUP(Table1[[#This Row],[Account]],Dimentions!$S$6:$V$233,2,FALSE),"")</f>
        <v/>
      </c>
      <c r="I1975" s="62">
        <f>_xlfn.NUMBERVALUE(LEFT(Table1[[#This Row],[Account]],1))</f>
        <v>0</v>
      </c>
      <c r="J1975" s="62" t="str">
        <f>IFERROR(VLOOKUP(Table1[[#This Row],[Budget Code Description]],Table6[#All],7,FALSE),"")</f>
        <v/>
      </c>
      <c r="K1975" s="143" t="str">
        <f>IFERROR(VLOOKUP(Table1[[#This Row],[Budget Code Description]],Table6[#All],8,FALSE),"")</f>
        <v/>
      </c>
      <c r="L1975" s="63"/>
      <c r="M1975" s="65" t="str">
        <f>IFERROR(VLOOKUP(Table1[[#This Row],[Staff ID]],Table2[],2,FALSE),"")</f>
        <v/>
      </c>
      <c r="N1975" s="211" t="str">
        <f>IFERROR(IF(VLOOKUP(Table1[[#This Row],[Budget Code Description]],Dimentions!$X$6:$AC$97,4,FALSE)="","",VLOOKUP(Table1[[#This Row],[Budget Code Description]],Dimentions!$X$6:$AC$97,4,FALSE)),"")</f>
        <v/>
      </c>
      <c r="O1975" s="65" t="str">
        <f>IFERROR(VLOOKUP(Table1[[#This Row],[Vendor ID]],Table549[],2,FALSE),"")</f>
        <v/>
      </c>
      <c r="P1975" s="63"/>
      <c r="Q1975" s="143" t="str">
        <f>IF(Table1[[#This Row],[Posting Date]]&lt;&gt;"",$D$9,"")</f>
        <v/>
      </c>
      <c r="R1975" s="159" t="str">
        <f>IF(Table1[[#This Row],[Posting Date]]&lt;&gt;"",$D$10,"")</f>
        <v/>
      </c>
      <c r="S1975" s="66"/>
      <c r="T1975" s="63"/>
      <c r="U1975" s="67"/>
      <c r="V1975" s="67"/>
      <c r="W1975" s="67" t="str">
        <f t="shared" si="31"/>
        <v/>
      </c>
      <c r="X1975" s="161" t="str">
        <f>IF(E1975="","",(IF(Table1[[#This Row],[Cur]]="USD",Table1[[#This Row],[Cur_Amount Debit]],Table1[[#This Row],[Cur_Amount Debit]]/Table1[[#This Row],[Exchange Rate]])))</f>
        <v/>
      </c>
      <c r="Y1975" s="161" t="str">
        <f>IF(E1975="","",(IF(Table1[[#This Row],[Cur]]="USD",Table1[[#This Row],[Cur_Amount Credit]],Table1[[#This Row],[Cur_Amount Credit]]/ExchangeRate)))</f>
        <v/>
      </c>
      <c r="Z1975" s="203" t="str">
        <f>IF(E1975="","",(Table1[[#This Row],[Debit USD]]-Table1[[#This Row],[Credit USD]]))</f>
        <v/>
      </c>
      <c r="AA1975" s="122"/>
      <c r="AB1975" s="1"/>
      <c r="AC1975" s="15"/>
      <c r="AD1975" s="15" t="str">
        <f>IF(AND(OR(Table1[[#This Row],[Account]]="15030",Table1[[#This Row],[Account]]="15035",Table1[[#This Row],[Account]]="20150"),Table1[[#This Row],[Vendor ID]]=""),1,"")</f>
        <v/>
      </c>
      <c r="AE1975" s="15"/>
      <c r="AF1975" s="15"/>
      <c r="AG1975" s="15"/>
      <c r="AH1975" s="46" t="str">
        <f>IF(Table1[[#This Row],[Posting Date]]&lt;&gt;"","GJ-"&amp;CountryID,"")</f>
        <v/>
      </c>
      <c r="AI1975" s="59" t="str">
        <f>IF(Table1[[#This Row],[Posting Date]]&lt;&gt;"",Table1[[#This Row],[Posting Date]],"")</f>
        <v/>
      </c>
      <c r="AJ1975" s="46"/>
      <c r="AK1975" s="46" t="str">
        <f>IF(Table1[[#This Row],[Description]]&lt;&gt;"",Table1[[#This Row],[Description]],"")</f>
        <v/>
      </c>
      <c r="AL1975" s="46" t="str">
        <f>IF(Table1[[#This Row],[Posting Date]]&lt;&gt;"",Table1[[#This Row],[Reference Number]],"")</f>
        <v/>
      </c>
      <c r="AM1975" s="46" t="str">
        <f>TRIM(Table1[[#This Row],[Line '#]])</f>
        <v/>
      </c>
      <c r="AN1975" s="46" t="str">
        <f>TRIM(Table1[[#This Row],[Account]])</f>
        <v/>
      </c>
      <c r="AO1975" s="46" t="str">
        <f>IF(Table1[[#This Row],[Posting Date]]&lt;&gt;"",$D$5,"")</f>
        <v/>
      </c>
      <c r="AP1975" s="46" t="str">
        <f>TRIM(Table1[[#This Row],[Departments-Prgrams]])</f>
        <v/>
      </c>
      <c r="AQ1975" s="46" t="str">
        <f>TRIM(Table1[[#This Row],[Grant]])</f>
        <v/>
      </c>
      <c r="AR1975" s="46" t="str">
        <f>TRIM(Table1[[#This Row],[Staff ID]])</f>
        <v/>
      </c>
      <c r="AS1975" s="46" t="str">
        <f>IF(TRIM(Table1[[#This Row],[Budget Code]])=0,"",TRIM(Table1[[#This Row],[Budget Code]]))</f>
        <v/>
      </c>
      <c r="AT1975" s="46" t="str">
        <f>IF(Table1[[#This Row],[Line Description]]&lt;&gt;"",Table1[[#This Row],[Line Description]],"")</f>
        <v/>
      </c>
      <c r="AU1975" s="46" t="str">
        <f>IF(Table1[[#This Row],[Cur_Amount Debit]]&gt;0,ROUND(Table1[[#This Row],[Cur_Amount Debit]],2),"")</f>
        <v/>
      </c>
      <c r="AV1975" s="46" t="str">
        <f>IF(Table1[[#This Row],[Cur_Amount Credit]]&gt;0,ROUND(Table1[[#This Row],[Cur_Amount Credit]],2),"")</f>
        <v/>
      </c>
      <c r="AW1975" s="46" t="str">
        <f>LEFT(Table1[[#This Row],[Cur]],3)</f>
        <v/>
      </c>
      <c r="AX1975" s="59"/>
      <c r="AY1975" s="46"/>
      <c r="AZ1975" s="46" t="str">
        <f>IF(Table1[[#This Row],[Cur]]&lt;&gt;"",IF(Table1[[#This Row],[Cur]]="USD","",ExchangeRate),"")</f>
        <v/>
      </c>
      <c r="BA1975" s="46" t="str">
        <f>IF(Table1[[#This Row],[Grant]]&lt;&gt;"",VLOOKUP(Table1[[#This Row],[Grant]],Grants!B:D,3),"")</f>
        <v/>
      </c>
      <c r="BB1975" s="46" t="str">
        <f>TRIM(Table1[[#This Row],[Vendor ID]])</f>
        <v/>
      </c>
      <c r="BC1975">
        <f>IF(Table1[[#This Row],[Reference Number]]=Q1974,BC1974,BC1974+1)</f>
        <v>2</v>
      </c>
    </row>
    <row r="1976" spans="1:55" ht="11.25" hidden="1" customHeight="1">
      <c r="A1976" s="1"/>
      <c r="B1976" s="88" t="str">
        <f>IF(Table1[[#This Row],[Posting Date]]&lt;&gt;"",IF(Table1[[#This Row],[Reference Number]]=Q1975,B1975+1,1),"")</f>
        <v/>
      </c>
      <c r="C1976" s="61"/>
      <c r="D1976" s="61"/>
      <c r="E1976" s="218"/>
      <c r="F1976" s="143" t="str">
        <f>IFERROR(IF(VLOOKUP(Table1[[#This Row],[Budget Code Description]],Dimentions!$X$6:$AC$132,2,FALSE)="","",VLOOKUP(Table1[[#This Row],[Budget Code Description]],Dimentions!$X$6:$AC$132,2,FALSE)),"")</f>
        <v/>
      </c>
      <c r="G1976" s="143" t="str">
        <f>IFERROR(VLOOKUP(Table1[[#This Row],[Budget Code Description]],Dimentions!$X$6:$AC$132,3,FALSE),"")</f>
        <v/>
      </c>
      <c r="H1976" s="64" t="str">
        <f>IFERROR(VLOOKUP(Table1[[#This Row],[Account]],Dimentions!$S$6:$V$233,2,FALSE),"")</f>
        <v/>
      </c>
      <c r="I1976" s="62">
        <f>_xlfn.NUMBERVALUE(LEFT(Table1[[#This Row],[Account]],1))</f>
        <v>0</v>
      </c>
      <c r="J1976" s="62" t="str">
        <f>IFERROR(VLOOKUP(Table1[[#This Row],[Budget Code Description]],Table6[#All],7,FALSE),"")</f>
        <v/>
      </c>
      <c r="K1976" s="143" t="str">
        <f>IFERROR(VLOOKUP(Table1[[#This Row],[Budget Code Description]],Table6[#All],8,FALSE),"")</f>
        <v/>
      </c>
      <c r="L1976" s="63"/>
      <c r="M1976" s="65" t="str">
        <f>IFERROR(VLOOKUP(Table1[[#This Row],[Staff ID]],Table2[],2,FALSE),"")</f>
        <v/>
      </c>
      <c r="N1976" s="211" t="str">
        <f>IFERROR(IF(VLOOKUP(Table1[[#This Row],[Budget Code Description]],Dimentions!$X$6:$AC$97,4,FALSE)="","",VLOOKUP(Table1[[#This Row],[Budget Code Description]],Dimentions!$X$6:$AC$97,4,FALSE)),"")</f>
        <v/>
      </c>
      <c r="O1976" s="65" t="str">
        <f>IFERROR(VLOOKUP(Table1[[#This Row],[Vendor ID]],Table549[],2,FALSE),"")</f>
        <v/>
      </c>
      <c r="P1976" s="63"/>
      <c r="Q1976" s="143" t="str">
        <f>IF(Table1[[#This Row],[Posting Date]]&lt;&gt;"",$D$9,"")</f>
        <v/>
      </c>
      <c r="R1976" s="159" t="str">
        <f>IF(Table1[[#This Row],[Posting Date]]&lt;&gt;"",$D$10,"")</f>
        <v/>
      </c>
      <c r="S1976" s="66"/>
      <c r="T1976" s="63"/>
      <c r="U1976" s="67"/>
      <c r="V1976" s="67"/>
      <c r="W1976" s="67" t="str">
        <f t="shared" si="31"/>
        <v/>
      </c>
      <c r="X1976" s="161" t="str">
        <f>IF(E1976="","",(IF(Table1[[#This Row],[Cur]]="USD",Table1[[#This Row],[Cur_Amount Debit]],Table1[[#This Row],[Cur_Amount Debit]]/Table1[[#This Row],[Exchange Rate]])))</f>
        <v/>
      </c>
      <c r="Y1976" s="161" t="str">
        <f>IF(E1976="","",(IF(Table1[[#This Row],[Cur]]="USD",Table1[[#This Row],[Cur_Amount Credit]],Table1[[#This Row],[Cur_Amount Credit]]/ExchangeRate)))</f>
        <v/>
      </c>
      <c r="Z1976" s="203" t="str">
        <f>IF(E1976="","",(Table1[[#This Row],[Debit USD]]-Table1[[#This Row],[Credit USD]]))</f>
        <v/>
      </c>
      <c r="AA1976" s="122"/>
      <c r="AB1976" s="1"/>
      <c r="AC1976" s="15"/>
      <c r="AD1976" s="15" t="str">
        <f>IF(AND(OR(Table1[[#This Row],[Account]]="15030",Table1[[#This Row],[Account]]="15035",Table1[[#This Row],[Account]]="20150"),Table1[[#This Row],[Vendor ID]]=""),1,"")</f>
        <v/>
      </c>
      <c r="AE1976" s="15"/>
      <c r="AF1976" s="15"/>
      <c r="AG1976" s="15"/>
      <c r="AH1976" s="46" t="str">
        <f>IF(Table1[[#This Row],[Posting Date]]&lt;&gt;"","GJ-"&amp;CountryID,"")</f>
        <v/>
      </c>
      <c r="AI1976" s="59" t="str">
        <f>IF(Table1[[#This Row],[Posting Date]]&lt;&gt;"",Table1[[#This Row],[Posting Date]],"")</f>
        <v/>
      </c>
      <c r="AJ1976" s="46"/>
      <c r="AK1976" s="46" t="str">
        <f>IF(Table1[[#This Row],[Description]]&lt;&gt;"",Table1[[#This Row],[Description]],"")</f>
        <v/>
      </c>
      <c r="AL1976" s="46" t="str">
        <f>IF(Table1[[#This Row],[Posting Date]]&lt;&gt;"",Table1[[#This Row],[Reference Number]],"")</f>
        <v/>
      </c>
      <c r="AM1976" s="46" t="str">
        <f>TRIM(Table1[[#This Row],[Line '#]])</f>
        <v/>
      </c>
      <c r="AN1976" s="46" t="str">
        <f>TRIM(Table1[[#This Row],[Account]])</f>
        <v/>
      </c>
      <c r="AO1976" s="46" t="str">
        <f>IF(Table1[[#This Row],[Posting Date]]&lt;&gt;"",$D$5,"")</f>
        <v/>
      </c>
      <c r="AP1976" s="46" t="str">
        <f>TRIM(Table1[[#This Row],[Departments-Prgrams]])</f>
        <v/>
      </c>
      <c r="AQ1976" s="46" t="str">
        <f>TRIM(Table1[[#This Row],[Grant]])</f>
        <v/>
      </c>
      <c r="AR1976" s="46" t="str">
        <f>TRIM(Table1[[#This Row],[Staff ID]])</f>
        <v/>
      </c>
      <c r="AS1976" s="46" t="str">
        <f>IF(TRIM(Table1[[#This Row],[Budget Code]])=0,"",TRIM(Table1[[#This Row],[Budget Code]]))</f>
        <v/>
      </c>
      <c r="AT1976" s="46" t="str">
        <f>IF(Table1[[#This Row],[Line Description]]&lt;&gt;"",Table1[[#This Row],[Line Description]],"")</f>
        <v/>
      </c>
      <c r="AU1976" s="46" t="str">
        <f>IF(Table1[[#This Row],[Cur_Amount Debit]]&gt;0,ROUND(Table1[[#This Row],[Cur_Amount Debit]],2),"")</f>
        <v/>
      </c>
      <c r="AV1976" s="46" t="str">
        <f>IF(Table1[[#This Row],[Cur_Amount Credit]]&gt;0,ROUND(Table1[[#This Row],[Cur_Amount Credit]],2),"")</f>
        <v/>
      </c>
      <c r="AW1976" s="46" t="str">
        <f>LEFT(Table1[[#This Row],[Cur]],3)</f>
        <v/>
      </c>
      <c r="AX1976" s="59"/>
      <c r="AY1976" s="46"/>
      <c r="AZ1976" s="46" t="str">
        <f>IF(Table1[[#This Row],[Cur]]&lt;&gt;"",IF(Table1[[#This Row],[Cur]]="USD","",ExchangeRate),"")</f>
        <v/>
      </c>
      <c r="BA1976" s="46" t="str">
        <f>IF(Table1[[#This Row],[Grant]]&lt;&gt;"",VLOOKUP(Table1[[#This Row],[Grant]],Grants!B:D,3),"")</f>
        <v/>
      </c>
      <c r="BB1976" s="46" t="str">
        <f>TRIM(Table1[[#This Row],[Vendor ID]])</f>
        <v/>
      </c>
      <c r="BC1976">
        <f>IF(Table1[[#This Row],[Reference Number]]=Q1975,BC1975,BC1975+1)</f>
        <v>2</v>
      </c>
    </row>
    <row r="1977" spans="1:55" ht="11.25" hidden="1" customHeight="1">
      <c r="A1977" s="1"/>
      <c r="B1977" s="88" t="str">
        <f>IF(Table1[[#This Row],[Posting Date]]&lt;&gt;"",IF(Table1[[#This Row],[Reference Number]]=Q1976,B1976+1,1),"")</f>
        <v/>
      </c>
      <c r="C1977" s="61"/>
      <c r="D1977" s="61"/>
      <c r="E1977" s="218"/>
      <c r="F1977" s="143" t="str">
        <f>IFERROR(IF(VLOOKUP(Table1[[#This Row],[Budget Code Description]],Dimentions!$X$6:$AC$132,2,FALSE)="","",VLOOKUP(Table1[[#This Row],[Budget Code Description]],Dimentions!$X$6:$AC$132,2,FALSE)),"")</f>
        <v/>
      </c>
      <c r="G1977" s="143" t="str">
        <f>IFERROR(VLOOKUP(Table1[[#This Row],[Budget Code Description]],Dimentions!$X$6:$AC$132,3,FALSE),"")</f>
        <v/>
      </c>
      <c r="H1977" s="64" t="str">
        <f>IFERROR(VLOOKUP(Table1[[#This Row],[Account]],Dimentions!$S$6:$V$233,2,FALSE),"")</f>
        <v/>
      </c>
      <c r="I1977" s="62">
        <f>_xlfn.NUMBERVALUE(LEFT(Table1[[#This Row],[Account]],1))</f>
        <v>0</v>
      </c>
      <c r="J1977" s="62" t="str">
        <f>IFERROR(VLOOKUP(Table1[[#This Row],[Budget Code Description]],Table6[#All],7,FALSE),"")</f>
        <v/>
      </c>
      <c r="K1977" s="143" t="str">
        <f>IFERROR(VLOOKUP(Table1[[#This Row],[Budget Code Description]],Table6[#All],8,FALSE),"")</f>
        <v/>
      </c>
      <c r="L1977" s="63"/>
      <c r="M1977" s="65" t="str">
        <f>IFERROR(VLOOKUP(Table1[[#This Row],[Staff ID]],Table2[],2,FALSE),"")</f>
        <v/>
      </c>
      <c r="N1977" s="211" t="str">
        <f>IFERROR(IF(VLOOKUP(Table1[[#This Row],[Budget Code Description]],Dimentions!$X$6:$AC$97,4,FALSE)="","",VLOOKUP(Table1[[#This Row],[Budget Code Description]],Dimentions!$X$6:$AC$97,4,FALSE)),"")</f>
        <v/>
      </c>
      <c r="O1977" s="65" t="str">
        <f>IFERROR(VLOOKUP(Table1[[#This Row],[Vendor ID]],Table549[],2,FALSE),"")</f>
        <v/>
      </c>
      <c r="P1977" s="63"/>
      <c r="Q1977" s="143" t="str">
        <f>IF(Table1[[#This Row],[Posting Date]]&lt;&gt;"",$D$9,"")</f>
        <v/>
      </c>
      <c r="R1977" s="159" t="str">
        <f>IF(Table1[[#This Row],[Posting Date]]&lt;&gt;"",$D$10,"")</f>
        <v/>
      </c>
      <c r="S1977" s="66"/>
      <c r="T1977" s="63"/>
      <c r="U1977" s="67"/>
      <c r="V1977" s="67"/>
      <c r="W1977" s="67" t="str">
        <f t="shared" si="31"/>
        <v/>
      </c>
      <c r="X1977" s="161" t="str">
        <f>IF(E1977="","",(IF(Table1[[#This Row],[Cur]]="USD",Table1[[#This Row],[Cur_Amount Debit]],Table1[[#This Row],[Cur_Amount Debit]]/Table1[[#This Row],[Exchange Rate]])))</f>
        <v/>
      </c>
      <c r="Y1977" s="161" t="str">
        <f>IF(E1977="","",(IF(Table1[[#This Row],[Cur]]="USD",Table1[[#This Row],[Cur_Amount Credit]],Table1[[#This Row],[Cur_Amount Credit]]/ExchangeRate)))</f>
        <v/>
      </c>
      <c r="Z1977" s="203" t="str">
        <f>IF(E1977="","",(Table1[[#This Row],[Debit USD]]-Table1[[#This Row],[Credit USD]]))</f>
        <v/>
      </c>
      <c r="AA1977" s="122"/>
      <c r="AB1977" s="1"/>
      <c r="AC1977" s="15"/>
      <c r="AD1977" s="15" t="str">
        <f>IF(AND(OR(Table1[[#This Row],[Account]]="15030",Table1[[#This Row],[Account]]="15035",Table1[[#This Row],[Account]]="20150"),Table1[[#This Row],[Vendor ID]]=""),1,"")</f>
        <v/>
      </c>
      <c r="AE1977" s="15"/>
      <c r="AF1977" s="15"/>
      <c r="AG1977" s="15"/>
      <c r="AH1977" s="46" t="str">
        <f>IF(Table1[[#This Row],[Posting Date]]&lt;&gt;"","GJ-"&amp;CountryID,"")</f>
        <v/>
      </c>
      <c r="AI1977" s="59" t="str">
        <f>IF(Table1[[#This Row],[Posting Date]]&lt;&gt;"",Table1[[#This Row],[Posting Date]],"")</f>
        <v/>
      </c>
      <c r="AJ1977" s="46"/>
      <c r="AK1977" s="46" t="str">
        <f>IF(Table1[[#This Row],[Description]]&lt;&gt;"",Table1[[#This Row],[Description]],"")</f>
        <v/>
      </c>
      <c r="AL1977" s="46" t="str">
        <f>IF(Table1[[#This Row],[Posting Date]]&lt;&gt;"",Table1[[#This Row],[Reference Number]],"")</f>
        <v/>
      </c>
      <c r="AM1977" s="46" t="str">
        <f>TRIM(Table1[[#This Row],[Line '#]])</f>
        <v/>
      </c>
      <c r="AN1977" s="46" t="str">
        <f>TRIM(Table1[[#This Row],[Account]])</f>
        <v/>
      </c>
      <c r="AO1977" s="46" t="str">
        <f>IF(Table1[[#This Row],[Posting Date]]&lt;&gt;"",$D$5,"")</f>
        <v/>
      </c>
      <c r="AP1977" s="46" t="str">
        <f>TRIM(Table1[[#This Row],[Departments-Prgrams]])</f>
        <v/>
      </c>
      <c r="AQ1977" s="46" t="str">
        <f>TRIM(Table1[[#This Row],[Grant]])</f>
        <v/>
      </c>
      <c r="AR1977" s="46" t="str">
        <f>TRIM(Table1[[#This Row],[Staff ID]])</f>
        <v/>
      </c>
      <c r="AS1977" s="46" t="str">
        <f>IF(TRIM(Table1[[#This Row],[Budget Code]])=0,"",TRIM(Table1[[#This Row],[Budget Code]]))</f>
        <v/>
      </c>
      <c r="AT1977" s="46" t="str">
        <f>IF(Table1[[#This Row],[Line Description]]&lt;&gt;"",Table1[[#This Row],[Line Description]],"")</f>
        <v/>
      </c>
      <c r="AU1977" s="46" t="str">
        <f>IF(Table1[[#This Row],[Cur_Amount Debit]]&gt;0,ROUND(Table1[[#This Row],[Cur_Amount Debit]],2),"")</f>
        <v/>
      </c>
      <c r="AV1977" s="46" t="str">
        <f>IF(Table1[[#This Row],[Cur_Amount Credit]]&gt;0,ROUND(Table1[[#This Row],[Cur_Amount Credit]],2),"")</f>
        <v/>
      </c>
      <c r="AW1977" s="46" t="str">
        <f>LEFT(Table1[[#This Row],[Cur]],3)</f>
        <v/>
      </c>
      <c r="AX1977" s="59"/>
      <c r="AY1977" s="46"/>
      <c r="AZ1977" s="46" t="str">
        <f>IF(Table1[[#This Row],[Cur]]&lt;&gt;"",IF(Table1[[#This Row],[Cur]]="USD","",ExchangeRate),"")</f>
        <v/>
      </c>
      <c r="BA1977" s="46" t="str">
        <f>IF(Table1[[#This Row],[Grant]]&lt;&gt;"",VLOOKUP(Table1[[#This Row],[Grant]],Grants!B:D,3),"")</f>
        <v/>
      </c>
      <c r="BB1977" s="46" t="str">
        <f>TRIM(Table1[[#This Row],[Vendor ID]])</f>
        <v/>
      </c>
      <c r="BC1977">
        <f>IF(Table1[[#This Row],[Reference Number]]=Q1976,BC1976,BC1976+1)</f>
        <v>2</v>
      </c>
    </row>
    <row r="1978" spans="1:55" ht="11.25" hidden="1" customHeight="1">
      <c r="A1978" s="1"/>
      <c r="B1978" s="88" t="str">
        <f>IF(Table1[[#This Row],[Posting Date]]&lt;&gt;"",IF(Table1[[#This Row],[Reference Number]]=Q1977,B1977+1,1),"")</f>
        <v/>
      </c>
      <c r="C1978" s="61"/>
      <c r="D1978" s="61"/>
      <c r="E1978" s="218"/>
      <c r="F1978" s="143" t="str">
        <f>IFERROR(IF(VLOOKUP(Table1[[#This Row],[Budget Code Description]],Dimentions!$X$6:$AC$132,2,FALSE)="","",VLOOKUP(Table1[[#This Row],[Budget Code Description]],Dimentions!$X$6:$AC$132,2,FALSE)),"")</f>
        <v/>
      </c>
      <c r="G1978" s="143" t="str">
        <f>IFERROR(VLOOKUP(Table1[[#This Row],[Budget Code Description]],Dimentions!$X$6:$AC$132,3,FALSE),"")</f>
        <v/>
      </c>
      <c r="H1978" s="64" t="str">
        <f>IFERROR(VLOOKUP(Table1[[#This Row],[Account]],Dimentions!$S$6:$V$233,2,FALSE),"")</f>
        <v/>
      </c>
      <c r="I1978" s="62">
        <f>_xlfn.NUMBERVALUE(LEFT(Table1[[#This Row],[Account]],1))</f>
        <v>0</v>
      </c>
      <c r="J1978" s="62" t="str">
        <f>IFERROR(VLOOKUP(Table1[[#This Row],[Budget Code Description]],Table6[#All],7,FALSE),"")</f>
        <v/>
      </c>
      <c r="K1978" s="143" t="str">
        <f>IFERROR(VLOOKUP(Table1[[#This Row],[Budget Code Description]],Table6[#All],8,FALSE),"")</f>
        <v/>
      </c>
      <c r="L1978" s="63"/>
      <c r="M1978" s="65" t="str">
        <f>IFERROR(VLOOKUP(Table1[[#This Row],[Staff ID]],Table2[],2,FALSE),"")</f>
        <v/>
      </c>
      <c r="N1978" s="211" t="str">
        <f>IFERROR(IF(VLOOKUP(Table1[[#This Row],[Budget Code Description]],Dimentions!$X$6:$AC$97,4,FALSE)="","",VLOOKUP(Table1[[#This Row],[Budget Code Description]],Dimentions!$X$6:$AC$97,4,FALSE)),"")</f>
        <v/>
      </c>
      <c r="O1978" s="65" t="str">
        <f>IFERROR(VLOOKUP(Table1[[#This Row],[Vendor ID]],Table549[],2,FALSE),"")</f>
        <v/>
      </c>
      <c r="P1978" s="63"/>
      <c r="Q1978" s="143" t="str">
        <f>IF(Table1[[#This Row],[Posting Date]]&lt;&gt;"",$D$9,"")</f>
        <v/>
      </c>
      <c r="R1978" s="159" t="str">
        <f>IF(Table1[[#This Row],[Posting Date]]&lt;&gt;"",$D$10,"")</f>
        <v/>
      </c>
      <c r="S1978" s="66"/>
      <c r="T1978" s="63"/>
      <c r="U1978" s="67"/>
      <c r="V1978" s="67"/>
      <c r="W1978" s="67" t="str">
        <f t="shared" si="31"/>
        <v/>
      </c>
      <c r="X1978" s="161" t="str">
        <f>IF(E1978="","",(IF(Table1[[#This Row],[Cur]]="USD",Table1[[#This Row],[Cur_Amount Debit]],Table1[[#This Row],[Cur_Amount Debit]]/Table1[[#This Row],[Exchange Rate]])))</f>
        <v/>
      </c>
      <c r="Y1978" s="161" t="str">
        <f>IF(E1978="","",(IF(Table1[[#This Row],[Cur]]="USD",Table1[[#This Row],[Cur_Amount Credit]],Table1[[#This Row],[Cur_Amount Credit]]/ExchangeRate)))</f>
        <v/>
      </c>
      <c r="Z1978" s="203" t="str">
        <f>IF(E1978="","",(Table1[[#This Row],[Debit USD]]-Table1[[#This Row],[Credit USD]]))</f>
        <v/>
      </c>
      <c r="AA1978" s="122"/>
      <c r="AB1978" s="1"/>
      <c r="AC1978" s="15"/>
      <c r="AD1978" s="15" t="str">
        <f>IF(AND(OR(Table1[[#This Row],[Account]]="15030",Table1[[#This Row],[Account]]="15035",Table1[[#This Row],[Account]]="20150"),Table1[[#This Row],[Vendor ID]]=""),1,"")</f>
        <v/>
      </c>
      <c r="AE1978" s="15"/>
      <c r="AF1978" s="15"/>
      <c r="AG1978" s="15"/>
      <c r="AH1978" s="46" t="str">
        <f>IF(Table1[[#This Row],[Posting Date]]&lt;&gt;"","GJ-"&amp;CountryID,"")</f>
        <v/>
      </c>
      <c r="AI1978" s="59" t="str">
        <f>IF(Table1[[#This Row],[Posting Date]]&lt;&gt;"",Table1[[#This Row],[Posting Date]],"")</f>
        <v/>
      </c>
      <c r="AJ1978" s="46"/>
      <c r="AK1978" s="46" t="str">
        <f>IF(Table1[[#This Row],[Description]]&lt;&gt;"",Table1[[#This Row],[Description]],"")</f>
        <v/>
      </c>
      <c r="AL1978" s="46" t="str">
        <f>IF(Table1[[#This Row],[Posting Date]]&lt;&gt;"",Table1[[#This Row],[Reference Number]],"")</f>
        <v/>
      </c>
      <c r="AM1978" s="46" t="str">
        <f>TRIM(Table1[[#This Row],[Line '#]])</f>
        <v/>
      </c>
      <c r="AN1978" s="46" t="str">
        <f>TRIM(Table1[[#This Row],[Account]])</f>
        <v/>
      </c>
      <c r="AO1978" s="46" t="str">
        <f>IF(Table1[[#This Row],[Posting Date]]&lt;&gt;"",$D$5,"")</f>
        <v/>
      </c>
      <c r="AP1978" s="46" t="str">
        <f>TRIM(Table1[[#This Row],[Departments-Prgrams]])</f>
        <v/>
      </c>
      <c r="AQ1978" s="46" t="str">
        <f>TRIM(Table1[[#This Row],[Grant]])</f>
        <v/>
      </c>
      <c r="AR1978" s="46" t="str">
        <f>TRIM(Table1[[#This Row],[Staff ID]])</f>
        <v/>
      </c>
      <c r="AS1978" s="46" t="str">
        <f>IF(TRIM(Table1[[#This Row],[Budget Code]])=0,"",TRIM(Table1[[#This Row],[Budget Code]]))</f>
        <v/>
      </c>
      <c r="AT1978" s="46" t="str">
        <f>IF(Table1[[#This Row],[Line Description]]&lt;&gt;"",Table1[[#This Row],[Line Description]],"")</f>
        <v/>
      </c>
      <c r="AU1978" s="46" t="str">
        <f>IF(Table1[[#This Row],[Cur_Amount Debit]]&gt;0,ROUND(Table1[[#This Row],[Cur_Amount Debit]],2),"")</f>
        <v/>
      </c>
      <c r="AV1978" s="46" t="str">
        <f>IF(Table1[[#This Row],[Cur_Amount Credit]]&gt;0,ROUND(Table1[[#This Row],[Cur_Amount Credit]],2),"")</f>
        <v/>
      </c>
      <c r="AW1978" s="46" t="str">
        <f>LEFT(Table1[[#This Row],[Cur]],3)</f>
        <v/>
      </c>
      <c r="AX1978" s="59"/>
      <c r="AY1978" s="46"/>
      <c r="AZ1978" s="46" t="str">
        <f>IF(Table1[[#This Row],[Cur]]&lt;&gt;"",IF(Table1[[#This Row],[Cur]]="USD","",ExchangeRate),"")</f>
        <v/>
      </c>
      <c r="BA1978" s="46" t="str">
        <f>IF(Table1[[#This Row],[Grant]]&lt;&gt;"",VLOOKUP(Table1[[#This Row],[Grant]],Grants!B:D,3),"")</f>
        <v/>
      </c>
      <c r="BB1978" s="46" t="str">
        <f>TRIM(Table1[[#This Row],[Vendor ID]])</f>
        <v/>
      </c>
      <c r="BC1978">
        <f>IF(Table1[[#This Row],[Reference Number]]=Q1977,BC1977,BC1977+1)</f>
        <v>2</v>
      </c>
    </row>
    <row r="1979" spans="1:55" ht="11.25" hidden="1" customHeight="1">
      <c r="A1979" s="1"/>
      <c r="B1979" s="88" t="str">
        <f>IF(Table1[[#This Row],[Posting Date]]&lt;&gt;"",IF(Table1[[#This Row],[Reference Number]]=Q1978,B1978+1,1),"")</f>
        <v/>
      </c>
      <c r="C1979" s="61"/>
      <c r="D1979" s="61"/>
      <c r="E1979" s="218"/>
      <c r="F1979" s="143" t="str">
        <f>IFERROR(IF(VLOOKUP(Table1[[#This Row],[Budget Code Description]],Dimentions!$X$6:$AC$132,2,FALSE)="","",VLOOKUP(Table1[[#This Row],[Budget Code Description]],Dimentions!$X$6:$AC$132,2,FALSE)),"")</f>
        <v/>
      </c>
      <c r="G1979" s="143" t="str">
        <f>IFERROR(VLOOKUP(Table1[[#This Row],[Budget Code Description]],Dimentions!$X$6:$AC$132,3,FALSE),"")</f>
        <v/>
      </c>
      <c r="H1979" s="64" t="str">
        <f>IFERROR(VLOOKUP(Table1[[#This Row],[Account]],Dimentions!$S$6:$V$233,2,FALSE),"")</f>
        <v/>
      </c>
      <c r="I1979" s="62">
        <f>_xlfn.NUMBERVALUE(LEFT(Table1[[#This Row],[Account]],1))</f>
        <v>0</v>
      </c>
      <c r="J1979" s="62" t="str">
        <f>IFERROR(VLOOKUP(Table1[[#This Row],[Budget Code Description]],Table6[#All],7,FALSE),"")</f>
        <v/>
      </c>
      <c r="K1979" s="143" t="str">
        <f>IFERROR(VLOOKUP(Table1[[#This Row],[Budget Code Description]],Table6[#All],8,FALSE),"")</f>
        <v/>
      </c>
      <c r="L1979" s="63"/>
      <c r="M1979" s="65" t="str">
        <f>IFERROR(VLOOKUP(Table1[[#This Row],[Staff ID]],Table2[],2,FALSE),"")</f>
        <v/>
      </c>
      <c r="N1979" s="211" t="str">
        <f>IFERROR(IF(VLOOKUP(Table1[[#This Row],[Budget Code Description]],Dimentions!$X$6:$AC$97,4,FALSE)="","",VLOOKUP(Table1[[#This Row],[Budget Code Description]],Dimentions!$X$6:$AC$97,4,FALSE)),"")</f>
        <v/>
      </c>
      <c r="O1979" s="65" t="str">
        <f>IFERROR(VLOOKUP(Table1[[#This Row],[Vendor ID]],Table549[],2,FALSE),"")</f>
        <v/>
      </c>
      <c r="P1979" s="63"/>
      <c r="Q1979" s="143" t="str">
        <f>IF(Table1[[#This Row],[Posting Date]]&lt;&gt;"",$D$9,"")</f>
        <v/>
      </c>
      <c r="R1979" s="159" t="str">
        <f>IF(Table1[[#This Row],[Posting Date]]&lt;&gt;"",$D$10,"")</f>
        <v/>
      </c>
      <c r="S1979" s="66"/>
      <c r="T1979" s="63"/>
      <c r="U1979" s="67"/>
      <c r="V1979" s="67"/>
      <c r="W1979" s="67" t="str">
        <f t="shared" si="31"/>
        <v/>
      </c>
      <c r="X1979" s="161" t="str">
        <f>IF(E1979="","",(IF(Table1[[#This Row],[Cur]]="USD",Table1[[#This Row],[Cur_Amount Debit]],Table1[[#This Row],[Cur_Amount Debit]]/Table1[[#This Row],[Exchange Rate]])))</f>
        <v/>
      </c>
      <c r="Y1979" s="161" t="str">
        <f>IF(E1979="","",(IF(Table1[[#This Row],[Cur]]="USD",Table1[[#This Row],[Cur_Amount Credit]],Table1[[#This Row],[Cur_Amount Credit]]/ExchangeRate)))</f>
        <v/>
      </c>
      <c r="Z1979" s="203" t="str">
        <f>IF(E1979="","",(Table1[[#This Row],[Debit USD]]-Table1[[#This Row],[Credit USD]]))</f>
        <v/>
      </c>
      <c r="AA1979" s="122"/>
      <c r="AB1979" s="1"/>
      <c r="AC1979" s="15"/>
      <c r="AD1979" s="15" t="str">
        <f>IF(AND(OR(Table1[[#This Row],[Account]]="15030",Table1[[#This Row],[Account]]="15035",Table1[[#This Row],[Account]]="20150"),Table1[[#This Row],[Vendor ID]]=""),1,"")</f>
        <v/>
      </c>
      <c r="AE1979" s="15"/>
      <c r="AF1979" s="15"/>
      <c r="AG1979" s="15"/>
      <c r="AH1979" s="46" t="str">
        <f>IF(Table1[[#This Row],[Posting Date]]&lt;&gt;"","GJ-"&amp;CountryID,"")</f>
        <v/>
      </c>
      <c r="AI1979" s="59" t="str">
        <f>IF(Table1[[#This Row],[Posting Date]]&lt;&gt;"",Table1[[#This Row],[Posting Date]],"")</f>
        <v/>
      </c>
      <c r="AJ1979" s="46"/>
      <c r="AK1979" s="46" t="str">
        <f>IF(Table1[[#This Row],[Description]]&lt;&gt;"",Table1[[#This Row],[Description]],"")</f>
        <v/>
      </c>
      <c r="AL1979" s="46" t="str">
        <f>IF(Table1[[#This Row],[Posting Date]]&lt;&gt;"",Table1[[#This Row],[Reference Number]],"")</f>
        <v/>
      </c>
      <c r="AM1979" s="46" t="str">
        <f>TRIM(Table1[[#This Row],[Line '#]])</f>
        <v/>
      </c>
      <c r="AN1979" s="46" t="str">
        <f>TRIM(Table1[[#This Row],[Account]])</f>
        <v/>
      </c>
      <c r="AO1979" s="46" t="str">
        <f>IF(Table1[[#This Row],[Posting Date]]&lt;&gt;"",$D$5,"")</f>
        <v/>
      </c>
      <c r="AP1979" s="46" t="str">
        <f>TRIM(Table1[[#This Row],[Departments-Prgrams]])</f>
        <v/>
      </c>
      <c r="AQ1979" s="46" t="str">
        <f>TRIM(Table1[[#This Row],[Grant]])</f>
        <v/>
      </c>
      <c r="AR1979" s="46" t="str">
        <f>TRIM(Table1[[#This Row],[Staff ID]])</f>
        <v/>
      </c>
      <c r="AS1979" s="46" t="str">
        <f>IF(TRIM(Table1[[#This Row],[Budget Code]])=0,"",TRIM(Table1[[#This Row],[Budget Code]]))</f>
        <v/>
      </c>
      <c r="AT1979" s="46" t="str">
        <f>IF(Table1[[#This Row],[Line Description]]&lt;&gt;"",Table1[[#This Row],[Line Description]],"")</f>
        <v/>
      </c>
      <c r="AU1979" s="46" t="str">
        <f>IF(Table1[[#This Row],[Cur_Amount Debit]]&gt;0,ROUND(Table1[[#This Row],[Cur_Amount Debit]],2),"")</f>
        <v/>
      </c>
      <c r="AV1979" s="46" t="str">
        <f>IF(Table1[[#This Row],[Cur_Amount Credit]]&gt;0,ROUND(Table1[[#This Row],[Cur_Amount Credit]],2),"")</f>
        <v/>
      </c>
      <c r="AW1979" s="46" t="str">
        <f>LEFT(Table1[[#This Row],[Cur]],3)</f>
        <v/>
      </c>
      <c r="AX1979" s="59"/>
      <c r="AY1979" s="46"/>
      <c r="AZ1979" s="46" t="str">
        <f>IF(Table1[[#This Row],[Cur]]&lt;&gt;"",IF(Table1[[#This Row],[Cur]]="USD","",ExchangeRate),"")</f>
        <v/>
      </c>
      <c r="BA1979" s="46" t="str">
        <f>IF(Table1[[#This Row],[Grant]]&lt;&gt;"",VLOOKUP(Table1[[#This Row],[Grant]],Grants!B:D,3),"")</f>
        <v/>
      </c>
      <c r="BB1979" s="46" t="str">
        <f>TRIM(Table1[[#This Row],[Vendor ID]])</f>
        <v/>
      </c>
      <c r="BC1979">
        <f>IF(Table1[[#This Row],[Reference Number]]=Q1978,BC1978,BC1978+1)</f>
        <v>2</v>
      </c>
    </row>
    <row r="1980" spans="1:55" ht="11.25" hidden="1" customHeight="1">
      <c r="A1980" s="1"/>
      <c r="B1980" s="88" t="str">
        <f>IF(Table1[[#This Row],[Posting Date]]&lt;&gt;"",IF(Table1[[#This Row],[Reference Number]]=Q1979,B1979+1,1),"")</f>
        <v/>
      </c>
      <c r="C1980" s="61"/>
      <c r="D1980" s="61"/>
      <c r="E1980" s="218"/>
      <c r="F1980" s="143" t="str">
        <f>IFERROR(IF(VLOOKUP(Table1[[#This Row],[Budget Code Description]],Dimentions!$X$6:$AC$132,2,FALSE)="","",VLOOKUP(Table1[[#This Row],[Budget Code Description]],Dimentions!$X$6:$AC$132,2,FALSE)),"")</f>
        <v/>
      </c>
      <c r="G1980" s="143" t="str">
        <f>IFERROR(VLOOKUP(Table1[[#This Row],[Budget Code Description]],Dimentions!$X$6:$AC$132,3,FALSE),"")</f>
        <v/>
      </c>
      <c r="H1980" s="64" t="str">
        <f>IFERROR(VLOOKUP(Table1[[#This Row],[Account]],Dimentions!$S$6:$V$233,2,FALSE),"")</f>
        <v/>
      </c>
      <c r="I1980" s="62">
        <f>_xlfn.NUMBERVALUE(LEFT(Table1[[#This Row],[Account]],1))</f>
        <v>0</v>
      </c>
      <c r="J1980" s="62" t="str">
        <f>IFERROR(VLOOKUP(Table1[[#This Row],[Budget Code Description]],Table6[#All],7,FALSE),"")</f>
        <v/>
      </c>
      <c r="K1980" s="143" t="str">
        <f>IFERROR(VLOOKUP(Table1[[#This Row],[Budget Code Description]],Table6[#All],8,FALSE),"")</f>
        <v/>
      </c>
      <c r="L1980" s="63"/>
      <c r="M1980" s="65" t="str">
        <f>IFERROR(VLOOKUP(Table1[[#This Row],[Staff ID]],Table2[],2,FALSE),"")</f>
        <v/>
      </c>
      <c r="N1980" s="211" t="str">
        <f>IFERROR(IF(VLOOKUP(Table1[[#This Row],[Budget Code Description]],Dimentions!$X$6:$AC$97,4,FALSE)="","",VLOOKUP(Table1[[#This Row],[Budget Code Description]],Dimentions!$X$6:$AC$97,4,FALSE)),"")</f>
        <v/>
      </c>
      <c r="O1980" s="65" t="str">
        <f>IFERROR(VLOOKUP(Table1[[#This Row],[Vendor ID]],Table549[],2,FALSE),"")</f>
        <v/>
      </c>
      <c r="P1980" s="63"/>
      <c r="Q1980" s="143" t="str">
        <f>IF(Table1[[#This Row],[Posting Date]]&lt;&gt;"",$D$9,"")</f>
        <v/>
      </c>
      <c r="R1980" s="159" t="str">
        <f>IF(Table1[[#This Row],[Posting Date]]&lt;&gt;"",$D$10,"")</f>
        <v/>
      </c>
      <c r="S1980" s="66"/>
      <c r="T1980" s="63"/>
      <c r="U1980" s="67"/>
      <c r="V1980" s="67"/>
      <c r="W1980" s="67" t="str">
        <f t="shared" si="31"/>
        <v/>
      </c>
      <c r="X1980" s="161" t="str">
        <f>IF(E1980="","",(IF(Table1[[#This Row],[Cur]]="USD",Table1[[#This Row],[Cur_Amount Debit]],Table1[[#This Row],[Cur_Amount Debit]]/Table1[[#This Row],[Exchange Rate]])))</f>
        <v/>
      </c>
      <c r="Y1980" s="161" t="str">
        <f>IF(E1980="","",(IF(Table1[[#This Row],[Cur]]="USD",Table1[[#This Row],[Cur_Amount Credit]],Table1[[#This Row],[Cur_Amount Credit]]/ExchangeRate)))</f>
        <v/>
      </c>
      <c r="Z1980" s="203" t="str">
        <f>IF(E1980="","",(Table1[[#This Row],[Debit USD]]-Table1[[#This Row],[Credit USD]]))</f>
        <v/>
      </c>
      <c r="AA1980" s="122"/>
      <c r="AB1980" s="1"/>
      <c r="AC1980" s="15"/>
      <c r="AD1980" s="15" t="str">
        <f>IF(AND(OR(Table1[[#This Row],[Account]]="15030",Table1[[#This Row],[Account]]="15035",Table1[[#This Row],[Account]]="20150"),Table1[[#This Row],[Vendor ID]]=""),1,"")</f>
        <v/>
      </c>
      <c r="AE1980" s="15"/>
      <c r="AF1980" s="15"/>
      <c r="AG1980" s="15"/>
      <c r="AH1980" s="46" t="str">
        <f>IF(Table1[[#This Row],[Posting Date]]&lt;&gt;"","GJ-"&amp;CountryID,"")</f>
        <v/>
      </c>
      <c r="AI1980" s="59" t="str">
        <f>IF(Table1[[#This Row],[Posting Date]]&lt;&gt;"",Table1[[#This Row],[Posting Date]],"")</f>
        <v/>
      </c>
      <c r="AJ1980" s="46"/>
      <c r="AK1980" s="46" t="str">
        <f>IF(Table1[[#This Row],[Description]]&lt;&gt;"",Table1[[#This Row],[Description]],"")</f>
        <v/>
      </c>
      <c r="AL1980" s="46" t="str">
        <f>IF(Table1[[#This Row],[Posting Date]]&lt;&gt;"",Table1[[#This Row],[Reference Number]],"")</f>
        <v/>
      </c>
      <c r="AM1980" s="46" t="str">
        <f>TRIM(Table1[[#This Row],[Line '#]])</f>
        <v/>
      </c>
      <c r="AN1980" s="46" t="str">
        <f>TRIM(Table1[[#This Row],[Account]])</f>
        <v/>
      </c>
      <c r="AO1980" s="46" t="str">
        <f>IF(Table1[[#This Row],[Posting Date]]&lt;&gt;"",$D$5,"")</f>
        <v/>
      </c>
      <c r="AP1980" s="46" t="str">
        <f>TRIM(Table1[[#This Row],[Departments-Prgrams]])</f>
        <v/>
      </c>
      <c r="AQ1980" s="46" t="str">
        <f>TRIM(Table1[[#This Row],[Grant]])</f>
        <v/>
      </c>
      <c r="AR1980" s="46" t="str">
        <f>TRIM(Table1[[#This Row],[Staff ID]])</f>
        <v/>
      </c>
      <c r="AS1980" s="46" t="str">
        <f>IF(TRIM(Table1[[#This Row],[Budget Code]])=0,"",TRIM(Table1[[#This Row],[Budget Code]]))</f>
        <v/>
      </c>
      <c r="AT1980" s="46" t="str">
        <f>IF(Table1[[#This Row],[Line Description]]&lt;&gt;"",Table1[[#This Row],[Line Description]],"")</f>
        <v/>
      </c>
      <c r="AU1980" s="46" t="str">
        <f>IF(Table1[[#This Row],[Cur_Amount Debit]]&gt;0,ROUND(Table1[[#This Row],[Cur_Amount Debit]],2),"")</f>
        <v/>
      </c>
      <c r="AV1980" s="46" t="str">
        <f>IF(Table1[[#This Row],[Cur_Amount Credit]]&gt;0,ROUND(Table1[[#This Row],[Cur_Amount Credit]],2),"")</f>
        <v/>
      </c>
      <c r="AW1980" s="46" t="str">
        <f>LEFT(Table1[[#This Row],[Cur]],3)</f>
        <v/>
      </c>
      <c r="AX1980" s="59"/>
      <c r="AY1980" s="46"/>
      <c r="AZ1980" s="46" t="str">
        <f>IF(Table1[[#This Row],[Cur]]&lt;&gt;"",IF(Table1[[#This Row],[Cur]]="USD","",ExchangeRate),"")</f>
        <v/>
      </c>
      <c r="BA1980" s="46" t="str">
        <f>IF(Table1[[#This Row],[Grant]]&lt;&gt;"",VLOOKUP(Table1[[#This Row],[Grant]],Grants!B:D,3),"")</f>
        <v/>
      </c>
      <c r="BB1980" s="46" t="str">
        <f>TRIM(Table1[[#This Row],[Vendor ID]])</f>
        <v/>
      </c>
      <c r="BC1980">
        <f>IF(Table1[[#This Row],[Reference Number]]=Q1979,BC1979,BC1979+1)</f>
        <v>2</v>
      </c>
    </row>
    <row r="1981" spans="1:55" ht="11.25" hidden="1" customHeight="1">
      <c r="A1981" s="1"/>
      <c r="B1981" s="88" t="str">
        <f>IF(Table1[[#This Row],[Posting Date]]&lt;&gt;"",IF(Table1[[#This Row],[Reference Number]]=Q1980,B1980+1,1),"")</f>
        <v/>
      </c>
      <c r="C1981" s="61"/>
      <c r="D1981" s="61"/>
      <c r="E1981" s="218"/>
      <c r="F1981" s="143" t="str">
        <f>IFERROR(IF(VLOOKUP(Table1[[#This Row],[Budget Code Description]],Dimentions!$X$6:$AC$132,2,FALSE)="","",VLOOKUP(Table1[[#This Row],[Budget Code Description]],Dimentions!$X$6:$AC$132,2,FALSE)),"")</f>
        <v/>
      </c>
      <c r="G1981" s="143" t="str">
        <f>IFERROR(VLOOKUP(Table1[[#This Row],[Budget Code Description]],Dimentions!$X$6:$AC$132,3,FALSE),"")</f>
        <v/>
      </c>
      <c r="H1981" s="64" t="str">
        <f>IFERROR(VLOOKUP(Table1[[#This Row],[Account]],Dimentions!$S$6:$V$233,2,FALSE),"")</f>
        <v/>
      </c>
      <c r="I1981" s="62">
        <f>_xlfn.NUMBERVALUE(LEFT(Table1[[#This Row],[Account]],1))</f>
        <v>0</v>
      </c>
      <c r="J1981" s="62" t="str">
        <f>IFERROR(VLOOKUP(Table1[[#This Row],[Budget Code Description]],Table6[#All],7,FALSE),"")</f>
        <v/>
      </c>
      <c r="K1981" s="143" t="str">
        <f>IFERROR(VLOOKUP(Table1[[#This Row],[Budget Code Description]],Table6[#All],8,FALSE),"")</f>
        <v/>
      </c>
      <c r="L1981" s="63"/>
      <c r="M1981" s="65" t="str">
        <f>IFERROR(VLOOKUP(Table1[[#This Row],[Staff ID]],Table2[],2,FALSE),"")</f>
        <v/>
      </c>
      <c r="N1981" s="211" t="str">
        <f>IFERROR(IF(VLOOKUP(Table1[[#This Row],[Budget Code Description]],Dimentions!$X$6:$AC$97,4,FALSE)="","",VLOOKUP(Table1[[#This Row],[Budget Code Description]],Dimentions!$X$6:$AC$97,4,FALSE)),"")</f>
        <v/>
      </c>
      <c r="O1981" s="65" t="str">
        <f>IFERROR(VLOOKUP(Table1[[#This Row],[Vendor ID]],Table549[],2,FALSE),"")</f>
        <v/>
      </c>
      <c r="P1981" s="63"/>
      <c r="Q1981" s="143" t="str">
        <f>IF(Table1[[#This Row],[Posting Date]]&lt;&gt;"",$D$9,"")</f>
        <v/>
      </c>
      <c r="R1981" s="159" t="str">
        <f>IF(Table1[[#This Row],[Posting Date]]&lt;&gt;"",$D$10,"")</f>
        <v/>
      </c>
      <c r="S1981" s="66"/>
      <c r="T1981" s="63"/>
      <c r="U1981" s="67"/>
      <c r="V1981" s="67"/>
      <c r="W1981" s="67" t="str">
        <f t="shared" si="31"/>
        <v/>
      </c>
      <c r="X1981" s="161" t="str">
        <f>IF(E1981="","",(IF(Table1[[#This Row],[Cur]]="USD",Table1[[#This Row],[Cur_Amount Debit]],Table1[[#This Row],[Cur_Amount Debit]]/Table1[[#This Row],[Exchange Rate]])))</f>
        <v/>
      </c>
      <c r="Y1981" s="161" t="str">
        <f>IF(E1981="","",(IF(Table1[[#This Row],[Cur]]="USD",Table1[[#This Row],[Cur_Amount Credit]],Table1[[#This Row],[Cur_Amount Credit]]/ExchangeRate)))</f>
        <v/>
      </c>
      <c r="Z1981" s="203" t="str">
        <f>IF(E1981="","",(Table1[[#This Row],[Debit USD]]-Table1[[#This Row],[Credit USD]]))</f>
        <v/>
      </c>
      <c r="AA1981" s="122"/>
      <c r="AB1981" s="1"/>
      <c r="AC1981" s="15"/>
      <c r="AD1981" s="15" t="str">
        <f>IF(AND(OR(Table1[[#This Row],[Account]]="15030",Table1[[#This Row],[Account]]="15035",Table1[[#This Row],[Account]]="20150"),Table1[[#This Row],[Vendor ID]]=""),1,"")</f>
        <v/>
      </c>
      <c r="AE1981" s="15"/>
      <c r="AF1981" s="15"/>
      <c r="AG1981" s="15"/>
      <c r="AH1981" s="46" t="str">
        <f>IF(Table1[[#This Row],[Posting Date]]&lt;&gt;"","GJ-"&amp;CountryID,"")</f>
        <v/>
      </c>
      <c r="AI1981" s="59" t="str">
        <f>IF(Table1[[#This Row],[Posting Date]]&lt;&gt;"",Table1[[#This Row],[Posting Date]],"")</f>
        <v/>
      </c>
      <c r="AJ1981" s="46"/>
      <c r="AK1981" s="46" t="str">
        <f>IF(Table1[[#This Row],[Description]]&lt;&gt;"",Table1[[#This Row],[Description]],"")</f>
        <v/>
      </c>
      <c r="AL1981" s="46" t="str">
        <f>IF(Table1[[#This Row],[Posting Date]]&lt;&gt;"",Table1[[#This Row],[Reference Number]],"")</f>
        <v/>
      </c>
      <c r="AM1981" s="46" t="str">
        <f>TRIM(Table1[[#This Row],[Line '#]])</f>
        <v/>
      </c>
      <c r="AN1981" s="46" t="str">
        <f>TRIM(Table1[[#This Row],[Account]])</f>
        <v/>
      </c>
      <c r="AO1981" s="46" t="str">
        <f>IF(Table1[[#This Row],[Posting Date]]&lt;&gt;"",$D$5,"")</f>
        <v/>
      </c>
      <c r="AP1981" s="46" t="str">
        <f>TRIM(Table1[[#This Row],[Departments-Prgrams]])</f>
        <v/>
      </c>
      <c r="AQ1981" s="46" t="str">
        <f>TRIM(Table1[[#This Row],[Grant]])</f>
        <v/>
      </c>
      <c r="AR1981" s="46" t="str">
        <f>TRIM(Table1[[#This Row],[Staff ID]])</f>
        <v/>
      </c>
      <c r="AS1981" s="46" t="str">
        <f>IF(TRIM(Table1[[#This Row],[Budget Code]])=0,"",TRIM(Table1[[#This Row],[Budget Code]]))</f>
        <v/>
      </c>
      <c r="AT1981" s="46" t="str">
        <f>IF(Table1[[#This Row],[Line Description]]&lt;&gt;"",Table1[[#This Row],[Line Description]],"")</f>
        <v/>
      </c>
      <c r="AU1981" s="46" t="str">
        <f>IF(Table1[[#This Row],[Cur_Amount Debit]]&gt;0,ROUND(Table1[[#This Row],[Cur_Amount Debit]],2),"")</f>
        <v/>
      </c>
      <c r="AV1981" s="46" t="str">
        <f>IF(Table1[[#This Row],[Cur_Amount Credit]]&gt;0,ROUND(Table1[[#This Row],[Cur_Amount Credit]],2),"")</f>
        <v/>
      </c>
      <c r="AW1981" s="46" t="str">
        <f>LEFT(Table1[[#This Row],[Cur]],3)</f>
        <v/>
      </c>
      <c r="AX1981" s="59"/>
      <c r="AY1981" s="46"/>
      <c r="AZ1981" s="46" t="str">
        <f>IF(Table1[[#This Row],[Cur]]&lt;&gt;"",IF(Table1[[#This Row],[Cur]]="USD","",ExchangeRate),"")</f>
        <v/>
      </c>
      <c r="BA1981" s="46" t="str">
        <f>IF(Table1[[#This Row],[Grant]]&lt;&gt;"",VLOOKUP(Table1[[#This Row],[Grant]],Grants!B:D,3),"")</f>
        <v/>
      </c>
      <c r="BB1981" s="46" t="str">
        <f>TRIM(Table1[[#This Row],[Vendor ID]])</f>
        <v/>
      </c>
      <c r="BC1981">
        <f>IF(Table1[[#This Row],[Reference Number]]=Q1980,BC1980,BC1980+1)</f>
        <v>2</v>
      </c>
    </row>
    <row r="1982" spans="1:55" ht="11.25" hidden="1" customHeight="1">
      <c r="A1982" s="1"/>
      <c r="B1982" s="88" t="str">
        <f>IF(Table1[[#This Row],[Posting Date]]&lt;&gt;"",IF(Table1[[#This Row],[Reference Number]]=Q1981,B1981+1,1),"")</f>
        <v/>
      </c>
      <c r="C1982" s="61"/>
      <c r="D1982" s="61"/>
      <c r="E1982" s="218"/>
      <c r="F1982" s="143" t="str">
        <f>IFERROR(IF(VLOOKUP(Table1[[#This Row],[Budget Code Description]],Dimentions!$X$6:$AC$132,2,FALSE)="","",VLOOKUP(Table1[[#This Row],[Budget Code Description]],Dimentions!$X$6:$AC$132,2,FALSE)),"")</f>
        <v/>
      </c>
      <c r="G1982" s="143" t="str">
        <f>IFERROR(VLOOKUP(Table1[[#This Row],[Budget Code Description]],Dimentions!$X$6:$AC$132,3,FALSE),"")</f>
        <v/>
      </c>
      <c r="H1982" s="64" t="str">
        <f>IFERROR(VLOOKUP(Table1[[#This Row],[Account]],Dimentions!$S$6:$V$233,2,FALSE),"")</f>
        <v/>
      </c>
      <c r="I1982" s="62">
        <f>_xlfn.NUMBERVALUE(LEFT(Table1[[#This Row],[Account]],1))</f>
        <v>0</v>
      </c>
      <c r="J1982" s="62" t="str">
        <f>IFERROR(VLOOKUP(Table1[[#This Row],[Budget Code Description]],Table6[#All],7,FALSE),"")</f>
        <v/>
      </c>
      <c r="K1982" s="143" t="str">
        <f>IFERROR(VLOOKUP(Table1[[#This Row],[Budget Code Description]],Table6[#All],8,FALSE),"")</f>
        <v/>
      </c>
      <c r="L1982" s="63"/>
      <c r="M1982" s="65" t="str">
        <f>IFERROR(VLOOKUP(Table1[[#This Row],[Staff ID]],Table2[],2,FALSE),"")</f>
        <v/>
      </c>
      <c r="N1982" s="211" t="str">
        <f>IFERROR(IF(VLOOKUP(Table1[[#This Row],[Budget Code Description]],Dimentions!$X$6:$AC$97,4,FALSE)="","",VLOOKUP(Table1[[#This Row],[Budget Code Description]],Dimentions!$X$6:$AC$97,4,FALSE)),"")</f>
        <v/>
      </c>
      <c r="O1982" s="65" t="str">
        <f>IFERROR(VLOOKUP(Table1[[#This Row],[Vendor ID]],Table549[],2,FALSE),"")</f>
        <v/>
      </c>
      <c r="P1982" s="63"/>
      <c r="Q1982" s="143" t="str">
        <f>IF(Table1[[#This Row],[Posting Date]]&lt;&gt;"",$D$9,"")</f>
        <v/>
      </c>
      <c r="R1982" s="159" t="str">
        <f>IF(Table1[[#This Row],[Posting Date]]&lt;&gt;"",$D$10,"")</f>
        <v/>
      </c>
      <c r="S1982" s="66"/>
      <c r="T1982" s="63"/>
      <c r="U1982" s="67"/>
      <c r="V1982" s="67"/>
      <c r="W1982" s="67" t="str">
        <f t="shared" si="31"/>
        <v/>
      </c>
      <c r="X1982" s="161" t="str">
        <f>IF(E1982="","",(IF(Table1[[#This Row],[Cur]]="USD",Table1[[#This Row],[Cur_Amount Debit]],Table1[[#This Row],[Cur_Amount Debit]]/Table1[[#This Row],[Exchange Rate]])))</f>
        <v/>
      </c>
      <c r="Y1982" s="161" t="str">
        <f>IF(E1982="","",(IF(Table1[[#This Row],[Cur]]="USD",Table1[[#This Row],[Cur_Amount Credit]],Table1[[#This Row],[Cur_Amount Credit]]/ExchangeRate)))</f>
        <v/>
      </c>
      <c r="Z1982" s="203" t="str">
        <f>IF(E1982="","",(Table1[[#This Row],[Debit USD]]-Table1[[#This Row],[Credit USD]]))</f>
        <v/>
      </c>
      <c r="AA1982" s="122"/>
      <c r="AB1982" s="1"/>
      <c r="AC1982" s="15"/>
      <c r="AD1982" s="15" t="str">
        <f>IF(AND(OR(Table1[[#This Row],[Account]]="15030",Table1[[#This Row],[Account]]="15035",Table1[[#This Row],[Account]]="20150"),Table1[[#This Row],[Vendor ID]]=""),1,"")</f>
        <v/>
      </c>
      <c r="AE1982" s="15"/>
      <c r="AF1982" s="15"/>
      <c r="AG1982" s="15"/>
      <c r="AH1982" s="46" t="str">
        <f>IF(Table1[[#This Row],[Posting Date]]&lt;&gt;"","GJ-"&amp;CountryID,"")</f>
        <v/>
      </c>
      <c r="AI1982" s="59" t="str">
        <f>IF(Table1[[#This Row],[Posting Date]]&lt;&gt;"",Table1[[#This Row],[Posting Date]],"")</f>
        <v/>
      </c>
      <c r="AJ1982" s="46"/>
      <c r="AK1982" s="46" t="str">
        <f>IF(Table1[[#This Row],[Description]]&lt;&gt;"",Table1[[#This Row],[Description]],"")</f>
        <v/>
      </c>
      <c r="AL1982" s="46" t="str">
        <f>IF(Table1[[#This Row],[Posting Date]]&lt;&gt;"",Table1[[#This Row],[Reference Number]],"")</f>
        <v/>
      </c>
      <c r="AM1982" s="46" t="str">
        <f>TRIM(Table1[[#This Row],[Line '#]])</f>
        <v/>
      </c>
      <c r="AN1982" s="46" t="str">
        <f>TRIM(Table1[[#This Row],[Account]])</f>
        <v/>
      </c>
      <c r="AO1982" s="46" t="str">
        <f>IF(Table1[[#This Row],[Posting Date]]&lt;&gt;"",$D$5,"")</f>
        <v/>
      </c>
      <c r="AP1982" s="46" t="str">
        <f>TRIM(Table1[[#This Row],[Departments-Prgrams]])</f>
        <v/>
      </c>
      <c r="AQ1982" s="46" t="str">
        <f>TRIM(Table1[[#This Row],[Grant]])</f>
        <v/>
      </c>
      <c r="AR1982" s="46" t="str">
        <f>TRIM(Table1[[#This Row],[Staff ID]])</f>
        <v/>
      </c>
      <c r="AS1982" s="46" t="str">
        <f>IF(TRIM(Table1[[#This Row],[Budget Code]])=0,"",TRIM(Table1[[#This Row],[Budget Code]]))</f>
        <v/>
      </c>
      <c r="AT1982" s="46" t="str">
        <f>IF(Table1[[#This Row],[Line Description]]&lt;&gt;"",Table1[[#This Row],[Line Description]],"")</f>
        <v/>
      </c>
      <c r="AU1982" s="46" t="str">
        <f>IF(Table1[[#This Row],[Cur_Amount Debit]]&gt;0,ROUND(Table1[[#This Row],[Cur_Amount Debit]],2),"")</f>
        <v/>
      </c>
      <c r="AV1982" s="46" t="str">
        <f>IF(Table1[[#This Row],[Cur_Amount Credit]]&gt;0,ROUND(Table1[[#This Row],[Cur_Amount Credit]],2),"")</f>
        <v/>
      </c>
      <c r="AW1982" s="46" t="str">
        <f>LEFT(Table1[[#This Row],[Cur]],3)</f>
        <v/>
      </c>
      <c r="AX1982" s="59"/>
      <c r="AY1982" s="46"/>
      <c r="AZ1982" s="46" t="str">
        <f>IF(Table1[[#This Row],[Cur]]&lt;&gt;"",IF(Table1[[#This Row],[Cur]]="USD","",ExchangeRate),"")</f>
        <v/>
      </c>
      <c r="BA1982" s="46" t="str">
        <f>IF(Table1[[#This Row],[Grant]]&lt;&gt;"",VLOOKUP(Table1[[#This Row],[Grant]],Grants!B:D,3),"")</f>
        <v/>
      </c>
      <c r="BB1982" s="46" t="str">
        <f>TRIM(Table1[[#This Row],[Vendor ID]])</f>
        <v/>
      </c>
      <c r="BC1982">
        <f>IF(Table1[[#This Row],[Reference Number]]=Q1981,BC1981,BC1981+1)</f>
        <v>2</v>
      </c>
    </row>
    <row r="1983" spans="1:55" ht="11.25" hidden="1" customHeight="1">
      <c r="A1983" s="1"/>
      <c r="B1983" s="88" t="str">
        <f>IF(Table1[[#This Row],[Posting Date]]&lt;&gt;"",IF(Table1[[#This Row],[Reference Number]]=Q1982,B1982+1,1),"")</f>
        <v/>
      </c>
      <c r="C1983" s="61"/>
      <c r="D1983" s="61"/>
      <c r="E1983" s="218"/>
      <c r="F1983" s="143" t="str">
        <f>IFERROR(IF(VLOOKUP(Table1[[#This Row],[Budget Code Description]],Dimentions!$X$6:$AC$132,2,FALSE)="","",VLOOKUP(Table1[[#This Row],[Budget Code Description]],Dimentions!$X$6:$AC$132,2,FALSE)),"")</f>
        <v/>
      </c>
      <c r="G1983" s="143" t="str">
        <f>IFERROR(VLOOKUP(Table1[[#This Row],[Budget Code Description]],Dimentions!$X$6:$AC$132,3,FALSE),"")</f>
        <v/>
      </c>
      <c r="H1983" s="64" t="str">
        <f>IFERROR(VLOOKUP(Table1[[#This Row],[Account]],Dimentions!$S$6:$V$233,2,FALSE),"")</f>
        <v/>
      </c>
      <c r="I1983" s="62">
        <f>_xlfn.NUMBERVALUE(LEFT(Table1[[#This Row],[Account]],1))</f>
        <v>0</v>
      </c>
      <c r="J1983" s="62" t="str">
        <f>IFERROR(VLOOKUP(Table1[[#This Row],[Budget Code Description]],Table6[#All],7,FALSE),"")</f>
        <v/>
      </c>
      <c r="K1983" s="143" t="str">
        <f>IFERROR(VLOOKUP(Table1[[#This Row],[Budget Code Description]],Table6[#All],8,FALSE),"")</f>
        <v/>
      </c>
      <c r="L1983" s="63"/>
      <c r="M1983" s="65" t="str">
        <f>IFERROR(VLOOKUP(Table1[[#This Row],[Staff ID]],Table2[],2,FALSE),"")</f>
        <v/>
      </c>
      <c r="N1983" s="211" t="str">
        <f>IFERROR(IF(VLOOKUP(Table1[[#This Row],[Budget Code Description]],Dimentions!$X$6:$AC$97,4,FALSE)="","",VLOOKUP(Table1[[#This Row],[Budget Code Description]],Dimentions!$X$6:$AC$97,4,FALSE)),"")</f>
        <v/>
      </c>
      <c r="O1983" s="65" t="str">
        <f>IFERROR(VLOOKUP(Table1[[#This Row],[Vendor ID]],Table549[],2,FALSE),"")</f>
        <v/>
      </c>
      <c r="P1983" s="63"/>
      <c r="Q1983" s="143" t="str">
        <f>IF(Table1[[#This Row],[Posting Date]]&lt;&gt;"",$D$9,"")</f>
        <v/>
      </c>
      <c r="R1983" s="159" t="str">
        <f>IF(Table1[[#This Row],[Posting Date]]&lt;&gt;"",$D$10,"")</f>
        <v/>
      </c>
      <c r="S1983" s="66"/>
      <c r="T1983" s="63"/>
      <c r="U1983" s="67"/>
      <c r="V1983" s="67"/>
      <c r="W1983" s="67" t="str">
        <f t="shared" si="31"/>
        <v/>
      </c>
      <c r="X1983" s="161" t="str">
        <f>IF(E1983="","",(IF(Table1[[#This Row],[Cur]]="USD",Table1[[#This Row],[Cur_Amount Debit]],Table1[[#This Row],[Cur_Amount Debit]]/Table1[[#This Row],[Exchange Rate]])))</f>
        <v/>
      </c>
      <c r="Y1983" s="161" t="str">
        <f>IF(E1983="","",(IF(Table1[[#This Row],[Cur]]="USD",Table1[[#This Row],[Cur_Amount Credit]],Table1[[#This Row],[Cur_Amount Credit]]/ExchangeRate)))</f>
        <v/>
      </c>
      <c r="Z1983" s="203" t="str">
        <f>IF(E1983="","",(Table1[[#This Row],[Debit USD]]-Table1[[#This Row],[Credit USD]]))</f>
        <v/>
      </c>
      <c r="AA1983" s="122"/>
      <c r="AB1983" s="1"/>
      <c r="AC1983" s="15"/>
      <c r="AD1983" s="15" t="str">
        <f>IF(AND(OR(Table1[[#This Row],[Account]]="15030",Table1[[#This Row],[Account]]="15035",Table1[[#This Row],[Account]]="20150"),Table1[[#This Row],[Vendor ID]]=""),1,"")</f>
        <v/>
      </c>
      <c r="AE1983" s="15"/>
      <c r="AF1983" s="15"/>
      <c r="AG1983" s="15"/>
      <c r="AH1983" s="46" t="str">
        <f>IF(Table1[[#This Row],[Posting Date]]&lt;&gt;"","GJ-"&amp;CountryID,"")</f>
        <v/>
      </c>
      <c r="AI1983" s="59" t="str">
        <f>IF(Table1[[#This Row],[Posting Date]]&lt;&gt;"",Table1[[#This Row],[Posting Date]],"")</f>
        <v/>
      </c>
      <c r="AJ1983" s="46"/>
      <c r="AK1983" s="46" t="str">
        <f>IF(Table1[[#This Row],[Description]]&lt;&gt;"",Table1[[#This Row],[Description]],"")</f>
        <v/>
      </c>
      <c r="AL1983" s="46" t="str">
        <f>IF(Table1[[#This Row],[Posting Date]]&lt;&gt;"",Table1[[#This Row],[Reference Number]],"")</f>
        <v/>
      </c>
      <c r="AM1983" s="46" t="str">
        <f>TRIM(Table1[[#This Row],[Line '#]])</f>
        <v/>
      </c>
      <c r="AN1983" s="46" t="str">
        <f>TRIM(Table1[[#This Row],[Account]])</f>
        <v/>
      </c>
      <c r="AO1983" s="46" t="str">
        <f>IF(Table1[[#This Row],[Posting Date]]&lt;&gt;"",$D$5,"")</f>
        <v/>
      </c>
      <c r="AP1983" s="46" t="str">
        <f>TRIM(Table1[[#This Row],[Departments-Prgrams]])</f>
        <v/>
      </c>
      <c r="AQ1983" s="46" t="str">
        <f>TRIM(Table1[[#This Row],[Grant]])</f>
        <v/>
      </c>
      <c r="AR1983" s="46" t="str">
        <f>TRIM(Table1[[#This Row],[Staff ID]])</f>
        <v/>
      </c>
      <c r="AS1983" s="46" t="str">
        <f>IF(TRIM(Table1[[#This Row],[Budget Code]])=0,"",TRIM(Table1[[#This Row],[Budget Code]]))</f>
        <v/>
      </c>
      <c r="AT1983" s="46" t="str">
        <f>IF(Table1[[#This Row],[Line Description]]&lt;&gt;"",Table1[[#This Row],[Line Description]],"")</f>
        <v/>
      </c>
      <c r="AU1983" s="46" t="str">
        <f>IF(Table1[[#This Row],[Cur_Amount Debit]]&gt;0,ROUND(Table1[[#This Row],[Cur_Amount Debit]],2),"")</f>
        <v/>
      </c>
      <c r="AV1983" s="46" t="str">
        <f>IF(Table1[[#This Row],[Cur_Amount Credit]]&gt;0,ROUND(Table1[[#This Row],[Cur_Amount Credit]],2),"")</f>
        <v/>
      </c>
      <c r="AW1983" s="46" t="str">
        <f>LEFT(Table1[[#This Row],[Cur]],3)</f>
        <v/>
      </c>
      <c r="AX1983" s="59"/>
      <c r="AY1983" s="46"/>
      <c r="AZ1983" s="46" t="str">
        <f>IF(Table1[[#This Row],[Cur]]&lt;&gt;"",IF(Table1[[#This Row],[Cur]]="USD","",ExchangeRate),"")</f>
        <v/>
      </c>
      <c r="BA1983" s="46" t="str">
        <f>IF(Table1[[#This Row],[Grant]]&lt;&gt;"",VLOOKUP(Table1[[#This Row],[Grant]],Grants!B:D,3),"")</f>
        <v/>
      </c>
      <c r="BB1983" s="46" t="str">
        <f>TRIM(Table1[[#This Row],[Vendor ID]])</f>
        <v/>
      </c>
      <c r="BC1983">
        <f>IF(Table1[[#This Row],[Reference Number]]=Q1982,BC1982,BC1982+1)</f>
        <v>2</v>
      </c>
    </row>
    <row r="1984" spans="1:55" ht="11.25" hidden="1" customHeight="1">
      <c r="A1984" s="1"/>
      <c r="B1984" s="88" t="str">
        <f>IF(Table1[[#This Row],[Posting Date]]&lt;&gt;"",IF(Table1[[#This Row],[Reference Number]]=Q1983,B1983+1,1),"")</f>
        <v/>
      </c>
      <c r="C1984" s="61"/>
      <c r="D1984" s="61"/>
      <c r="E1984" s="218"/>
      <c r="F1984" s="143" t="str">
        <f>IFERROR(IF(VLOOKUP(Table1[[#This Row],[Budget Code Description]],Dimentions!$X$6:$AC$132,2,FALSE)="","",VLOOKUP(Table1[[#This Row],[Budget Code Description]],Dimentions!$X$6:$AC$132,2,FALSE)),"")</f>
        <v/>
      </c>
      <c r="G1984" s="143" t="str">
        <f>IFERROR(VLOOKUP(Table1[[#This Row],[Budget Code Description]],Dimentions!$X$6:$AC$132,3,FALSE),"")</f>
        <v/>
      </c>
      <c r="H1984" s="64" t="str">
        <f>IFERROR(VLOOKUP(Table1[[#This Row],[Account]],Dimentions!$S$6:$V$233,2,FALSE),"")</f>
        <v/>
      </c>
      <c r="I1984" s="62">
        <f>_xlfn.NUMBERVALUE(LEFT(Table1[[#This Row],[Account]],1))</f>
        <v>0</v>
      </c>
      <c r="J1984" s="62" t="str">
        <f>IFERROR(VLOOKUP(Table1[[#This Row],[Budget Code Description]],Table6[#All],7,FALSE),"")</f>
        <v/>
      </c>
      <c r="K1984" s="143" t="str">
        <f>IFERROR(VLOOKUP(Table1[[#This Row],[Budget Code Description]],Table6[#All],8,FALSE),"")</f>
        <v/>
      </c>
      <c r="L1984" s="63"/>
      <c r="M1984" s="65" t="str">
        <f>IFERROR(VLOOKUP(Table1[[#This Row],[Staff ID]],Table2[],2,FALSE),"")</f>
        <v/>
      </c>
      <c r="N1984" s="211" t="str">
        <f>IFERROR(IF(VLOOKUP(Table1[[#This Row],[Budget Code Description]],Dimentions!$X$6:$AC$97,4,FALSE)="","",VLOOKUP(Table1[[#This Row],[Budget Code Description]],Dimentions!$X$6:$AC$97,4,FALSE)),"")</f>
        <v/>
      </c>
      <c r="O1984" s="65" t="str">
        <f>IFERROR(VLOOKUP(Table1[[#This Row],[Vendor ID]],Table549[],2,FALSE),"")</f>
        <v/>
      </c>
      <c r="P1984" s="63"/>
      <c r="Q1984" s="143" t="str">
        <f>IF(Table1[[#This Row],[Posting Date]]&lt;&gt;"",$D$9,"")</f>
        <v/>
      </c>
      <c r="R1984" s="159" t="str">
        <f>IF(Table1[[#This Row],[Posting Date]]&lt;&gt;"",$D$10,"")</f>
        <v/>
      </c>
      <c r="S1984" s="66"/>
      <c r="T1984" s="63"/>
      <c r="U1984" s="67"/>
      <c r="V1984" s="67"/>
      <c r="W1984" s="67" t="str">
        <f t="shared" si="31"/>
        <v/>
      </c>
      <c r="X1984" s="161" t="str">
        <f>IF(E1984="","",(IF(Table1[[#This Row],[Cur]]="USD",Table1[[#This Row],[Cur_Amount Debit]],Table1[[#This Row],[Cur_Amount Debit]]/Table1[[#This Row],[Exchange Rate]])))</f>
        <v/>
      </c>
      <c r="Y1984" s="161" t="str">
        <f>IF(E1984="","",(IF(Table1[[#This Row],[Cur]]="USD",Table1[[#This Row],[Cur_Amount Credit]],Table1[[#This Row],[Cur_Amount Credit]]/ExchangeRate)))</f>
        <v/>
      </c>
      <c r="Z1984" s="203" t="str">
        <f>IF(E1984="","",(Table1[[#This Row],[Debit USD]]-Table1[[#This Row],[Credit USD]]))</f>
        <v/>
      </c>
      <c r="AA1984" s="122"/>
      <c r="AB1984" s="1"/>
      <c r="AC1984" s="15"/>
      <c r="AD1984" s="15" t="str">
        <f>IF(AND(OR(Table1[[#This Row],[Account]]="15030",Table1[[#This Row],[Account]]="15035",Table1[[#This Row],[Account]]="20150"),Table1[[#This Row],[Vendor ID]]=""),1,"")</f>
        <v/>
      </c>
      <c r="AE1984" s="15"/>
      <c r="AF1984" s="15"/>
      <c r="AG1984" s="15"/>
      <c r="AH1984" s="46" t="str">
        <f>IF(Table1[[#This Row],[Posting Date]]&lt;&gt;"","GJ-"&amp;CountryID,"")</f>
        <v/>
      </c>
      <c r="AI1984" s="59" t="str">
        <f>IF(Table1[[#This Row],[Posting Date]]&lt;&gt;"",Table1[[#This Row],[Posting Date]],"")</f>
        <v/>
      </c>
      <c r="AJ1984" s="46"/>
      <c r="AK1984" s="46" t="str">
        <f>IF(Table1[[#This Row],[Description]]&lt;&gt;"",Table1[[#This Row],[Description]],"")</f>
        <v/>
      </c>
      <c r="AL1984" s="46" t="str">
        <f>IF(Table1[[#This Row],[Posting Date]]&lt;&gt;"",Table1[[#This Row],[Reference Number]],"")</f>
        <v/>
      </c>
      <c r="AM1984" s="46" t="str">
        <f>TRIM(Table1[[#This Row],[Line '#]])</f>
        <v/>
      </c>
      <c r="AN1984" s="46" t="str">
        <f>TRIM(Table1[[#This Row],[Account]])</f>
        <v/>
      </c>
      <c r="AO1984" s="46" t="str">
        <f>IF(Table1[[#This Row],[Posting Date]]&lt;&gt;"",$D$5,"")</f>
        <v/>
      </c>
      <c r="AP1984" s="46" t="str">
        <f>TRIM(Table1[[#This Row],[Departments-Prgrams]])</f>
        <v/>
      </c>
      <c r="AQ1984" s="46" t="str">
        <f>TRIM(Table1[[#This Row],[Grant]])</f>
        <v/>
      </c>
      <c r="AR1984" s="46" t="str">
        <f>TRIM(Table1[[#This Row],[Staff ID]])</f>
        <v/>
      </c>
      <c r="AS1984" s="46" t="str">
        <f>IF(TRIM(Table1[[#This Row],[Budget Code]])=0,"",TRIM(Table1[[#This Row],[Budget Code]]))</f>
        <v/>
      </c>
      <c r="AT1984" s="46" t="str">
        <f>IF(Table1[[#This Row],[Line Description]]&lt;&gt;"",Table1[[#This Row],[Line Description]],"")</f>
        <v/>
      </c>
      <c r="AU1984" s="46" t="str">
        <f>IF(Table1[[#This Row],[Cur_Amount Debit]]&gt;0,ROUND(Table1[[#This Row],[Cur_Amount Debit]],2),"")</f>
        <v/>
      </c>
      <c r="AV1984" s="46" t="str">
        <f>IF(Table1[[#This Row],[Cur_Amount Credit]]&gt;0,ROUND(Table1[[#This Row],[Cur_Amount Credit]],2),"")</f>
        <v/>
      </c>
      <c r="AW1984" s="46" t="str">
        <f>LEFT(Table1[[#This Row],[Cur]],3)</f>
        <v/>
      </c>
      <c r="AX1984" s="59"/>
      <c r="AY1984" s="46"/>
      <c r="AZ1984" s="46" t="str">
        <f>IF(Table1[[#This Row],[Cur]]&lt;&gt;"",IF(Table1[[#This Row],[Cur]]="USD","",ExchangeRate),"")</f>
        <v/>
      </c>
      <c r="BA1984" s="46" t="str">
        <f>IF(Table1[[#This Row],[Grant]]&lt;&gt;"",VLOOKUP(Table1[[#This Row],[Grant]],Grants!B:D,3),"")</f>
        <v/>
      </c>
      <c r="BB1984" s="46" t="str">
        <f>TRIM(Table1[[#This Row],[Vendor ID]])</f>
        <v/>
      </c>
      <c r="BC1984">
        <f>IF(Table1[[#This Row],[Reference Number]]=Q1983,BC1983,BC1983+1)</f>
        <v>2</v>
      </c>
    </row>
    <row r="1985" spans="1:55" ht="11.25" hidden="1" customHeight="1">
      <c r="A1985" s="1"/>
      <c r="B1985" s="88" t="str">
        <f>IF(Table1[[#This Row],[Posting Date]]&lt;&gt;"",IF(Table1[[#This Row],[Reference Number]]=Q1984,B1984+1,1),"")</f>
        <v/>
      </c>
      <c r="C1985" s="61"/>
      <c r="D1985" s="61"/>
      <c r="E1985" s="218"/>
      <c r="F1985" s="143" t="str">
        <f>IFERROR(IF(VLOOKUP(Table1[[#This Row],[Budget Code Description]],Dimentions!$X$6:$AC$132,2,FALSE)="","",VLOOKUP(Table1[[#This Row],[Budget Code Description]],Dimentions!$X$6:$AC$132,2,FALSE)),"")</f>
        <v/>
      </c>
      <c r="G1985" s="143" t="str">
        <f>IFERROR(VLOOKUP(Table1[[#This Row],[Budget Code Description]],Dimentions!$X$6:$AC$132,3,FALSE),"")</f>
        <v/>
      </c>
      <c r="H1985" s="64" t="str">
        <f>IFERROR(VLOOKUP(Table1[[#This Row],[Account]],Dimentions!$S$6:$V$233,2,FALSE),"")</f>
        <v/>
      </c>
      <c r="I1985" s="62">
        <f>_xlfn.NUMBERVALUE(LEFT(Table1[[#This Row],[Account]],1))</f>
        <v>0</v>
      </c>
      <c r="J1985" s="62" t="str">
        <f>IFERROR(VLOOKUP(Table1[[#This Row],[Budget Code Description]],Table6[#All],7,FALSE),"")</f>
        <v/>
      </c>
      <c r="K1985" s="143" t="str">
        <f>IFERROR(VLOOKUP(Table1[[#This Row],[Budget Code Description]],Table6[#All],8,FALSE),"")</f>
        <v/>
      </c>
      <c r="L1985" s="63"/>
      <c r="M1985" s="65" t="str">
        <f>IFERROR(VLOOKUP(Table1[[#This Row],[Staff ID]],Table2[],2,FALSE),"")</f>
        <v/>
      </c>
      <c r="N1985" s="211" t="str">
        <f>IFERROR(IF(VLOOKUP(Table1[[#This Row],[Budget Code Description]],Dimentions!$X$6:$AC$97,4,FALSE)="","",VLOOKUP(Table1[[#This Row],[Budget Code Description]],Dimentions!$X$6:$AC$97,4,FALSE)),"")</f>
        <v/>
      </c>
      <c r="O1985" s="65" t="str">
        <f>IFERROR(VLOOKUP(Table1[[#This Row],[Vendor ID]],Table549[],2,FALSE),"")</f>
        <v/>
      </c>
      <c r="P1985" s="63"/>
      <c r="Q1985" s="143" t="str">
        <f>IF(Table1[[#This Row],[Posting Date]]&lt;&gt;"",$D$9,"")</f>
        <v/>
      </c>
      <c r="R1985" s="159" t="str">
        <f>IF(Table1[[#This Row],[Posting Date]]&lt;&gt;"",$D$10,"")</f>
        <v/>
      </c>
      <c r="S1985" s="66"/>
      <c r="T1985" s="63"/>
      <c r="U1985" s="67"/>
      <c r="V1985" s="67"/>
      <c r="W1985" s="67" t="str">
        <f t="shared" si="31"/>
        <v/>
      </c>
      <c r="X1985" s="161" t="str">
        <f>IF(E1985="","",(IF(Table1[[#This Row],[Cur]]="USD",Table1[[#This Row],[Cur_Amount Debit]],Table1[[#This Row],[Cur_Amount Debit]]/Table1[[#This Row],[Exchange Rate]])))</f>
        <v/>
      </c>
      <c r="Y1985" s="161" t="str">
        <f>IF(E1985="","",(IF(Table1[[#This Row],[Cur]]="USD",Table1[[#This Row],[Cur_Amount Credit]],Table1[[#This Row],[Cur_Amount Credit]]/ExchangeRate)))</f>
        <v/>
      </c>
      <c r="Z1985" s="203" t="str">
        <f>IF(E1985="","",(Table1[[#This Row],[Debit USD]]-Table1[[#This Row],[Credit USD]]))</f>
        <v/>
      </c>
      <c r="AA1985" s="122"/>
      <c r="AB1985" s="1"/>
      <c r="AC1985" s="15"/>
      <c r="AD1985" s="15" t="str">
        <f>IF(AND(OR(Table1[[#This Row],[Account]]="15030",Table1[[#This Row],[Account]]="15035",Table1[[#This Row],[Account]]="20150"),Table1[[#This Row],[Vendor ID]]=""),1,"")</f>
        <v/>
      </c>
      <c r="AE1985" s="15"/>
      <c r="AF1985" s="15"/>
      <c r="AG1985" s="15"/>
      <c r="AH1985" s="46" t="str">
        <f>IF(Table1[[#This Row],[Posting Date]]&lt;&gt;"","GJ-"&amp;CountryID,"")</f>
        <v/>
      </c>
      <c r="AI1985" s="59" t="str">
        <f>IF(Table1[[#This Row],[Posting Date]]&lt;&gt;"",Table1[[#This Row],[Posting Date]],"")</f>
        <v/>
      </c>
      <c r="AJ1985" s="46"/>
      <c r="AK1985" s="46" t="str">
        <f>IF(Table1[[#This Row],[Description]]&lt;&gt;"",Table1[[#This Row],[Description]],"")</f>
        <v/>
      </c>
      <c r="AL1985" s="46" t="str">
        <f>IF(Table1[[#This Row],[Posting Date]]&lt;&gt;"",Table1[[#This Row],[Reference Number]],"")</f>
        <v/>
      </c>
      <c r="AM1985" s="46" t="str">
        <f>TRIM(Table1[[#This Row],[Line '#]])</f>
        <v/>
      </c>
      <c r="AN1985" s="46" t="str">
        <f>TRIM(Table1[[#This Row],[Account]])</f>
        <v/>
      </c>
      <c r="AO1985" s="46" t="str">
        <f>IF(Table1[[#This Row],[Posting Date]]&lt;&gt;"",$D$5,"")</f>
        <v/>
      </c>
      <c r="AP1985" s="46" t="str">
        <f>TRIM(Table1[[#This Row],[Departments-Prgrams]])</f>
        <v/>
      </c>
      <c r="AQ1985" s="46" t="str">
        <f>TRIM(Table1[[#This Row],[Grant]])</f>
        <v/>
      </c>
      <c r="AR1985" s="46" t="str">
        <f>TRIM(Table1[[#This Row],[Staff ID]])</f>
        <v/>
      </c>
      <c r="AS1985" s="46" t="str">
        <f>IF(TRIM(Table1[[#This Row],[Budget Code]])=0,"",TRIM(Table1[[#This Row],[Budget Code]]))</f>
        <v/>
      </c>
      <c r="AT1985" s="46" t="str">
        <f>IF(Table1[[#This Row],[Line Description]]&lt;&gt;"",Table1[[#This Row],[Line Description]],"")</f>
        <v/>
      </c>
      <c r="AU1985" s="46" t="str">
        <f>IF(Table1[[#This Row],[Cur_Amount Debit]]&gt;0,ROUND(Table1[[#This Row],[Cur_Amount Debit]],2),"")</f>
        <v/>
      </c>
      <c r="AV1985" s="46" t="str">
        <f>IF(Table1[[#This Row],[Cur_Amount Credit]]&gt;0,ROUND(Table1[[#This Row],[Cur_Amount Credit]],2),"")</f>
        <v/>
      </c>
      <c r="AW1985" s="46" t="str">
        <f>LEFT(Table1[[#This Row],[Cur]],3)</f>
        <v/>
      </c>
      <c r="AX1985" s="59"/>
      <c r="AY1985" s="46"/>
      <c r="AZ1985" s="46" t="str">
        <f>IF(Table1[[#This Row],[Cur]]&lt;&gt;"",IF(Table1[[#This Row],[Cur]]="USD","",ExchangeRate),"")</f>
        <v/>
      </c>
      <c r="BA1985" s="46" t="str">
        <f>IF(Table1[[#This Row],[Grant]]&lt;&gt;"",VLOOKUP(Table1[[#This Row],[Grant]],Grants!B:D,3),"")</f>
        <v/>
      </c>
      <c r="BB1985" s="46" t="str">
        <f>TRIM(Table1[[#This Row],[Vendor ID]])</f>
        <v/>
      </c>
      <c r="BC1985">
        <f>IF(Table1[[#This Row],[Reference Number]]=Q1984,BC1984,BC1984+1)</f>
        <v>2</v>
      </c>
    </row>
    <row r="1986" spans="1:55" ht="11.25" hidden="1" customHeight="1">
      <c r="A1986" s="1"/>
      <c r="B1986" s="88" t="str">
        <f>IF(Table1[[#This Row],[Posting Date]]&lt;&gt;"",IF(Table1[[#This Row],[Reference Number]]=Q1985,B1985+1,1),"")</f>
        <v/>
      </c>
      <c r="C1986" s="61"/>
      <c r="D1986" s="61"/>
      <c r="E1986" s="218"/>
      <c r="F1986" s="143" t="str">
        <f>IFERROR(IF(VLOOKUP(Table1[[#This Row],[Budget Code Description]],Dimentions!$X$6:$AC$132,2,FALSE)="","",VLOOKUP(Table1[[#This Row],[Budget Code Description]],Dimentions!$X$6:$AC$132,2,FALSE)),"")</f>
        <v/>
      </c>
      <c r="G1986" s="143" t="str">
        <f>IFERROR(VLOOKUP(Table1[[#This Row],[Budget Code Description]],Dimentions!$X$6:$AC$132,3,FALSE),"")</f>
        <v/>
      </c>
      <c r="H1986" s="64" t="str">
        <f>IFERROR(VLOOKUP(Table1[[#This Row],[Account]],Dimentions!$S$6:$V$233,2,FALSE),"")</f>
        <v/>
      </c>
      <c r="I1986" s="62">
        <f>_xlfn.NUMBERVALUE(LEFT(Table1[[#This Row],[Account]],1))</f>
        <v>0</v>
      </c>
      <c r="J1986" s="62" t="str">
        <f>IFERROR(VLOOKUP(Table1[[#This Row],[Budget Code Description]],Table6[#All],7,FALSE),"")</f>
        <v/>
      </c>
      <c r="K1986" s="143" t="str">
        <f>IFERROR(VLOOKUP(Table1[[#This Row],[Budget Code Description]],Table6[#All],8,FALSE),"")</f>
        <v/>
      </c>
      <c r="L1986" s="63"/>
      <c r="M1986" s="65" t="str">
        <f>IFERROR(VLOOKUP(Table1[[#This Row],[Staff ID]],Table2[],2,FALSE),"")</f>
        <v/>
      </c>
      <c r="N1986" s="211" t="str">
        <f>IFERROR(IF(VLOOKUP(Table1[[#This Row],[Budget Code Description]],Dimentions!$X$6:$AC$97,4,FALSE)="","",VLOOKUP(Table1[[#This Row],[Budget Code Description]],Dimentions!$X$6:$AC$97,4,FALSE)),"")</f>
        <v/>
      </c>
      <c r="O1986" s="65" t="str">
        <f>IFERROR(VLOOKUP(Table1[[#This Row],[Vendor ID]],Table549[],2,FALSE),"")</f>
        <v/>
      </c>
      <c r="P1986" s="63"/>
      <c r="Q1986" s="143" t="str">
        <f>IF(Table1[[#This Row],[Posting Date]]&lt;&gt;"",$D$9,"")</f>
        <v/>
      </c>
      <c r="R1986" s="159" t="str">
        <f>IF(Table1[[#This Row],[Posting Date]]&lt;&gt;"",$D$10,"")</f>
        <v/>
      </c>
      <c r="S1986" s="66"/>
      <c r="T1986" s="63"/>
      <c r="U1986" s="67"/>
      <c r="V1986" s="67"/>
      <c r="W1986" s="67" t="str">
        <f t="shared" si="31"/>
        <v/>
      </c>
      <c r="X1986" s="161" t="str">
        <f>IF(E1986="","",(IF(Table1[[#This Row],[Cur]]="USD",Table1[[#This Row],[Cur_Amount Debit]],Table1[[#This Row],[Cur_Amount Debit]]/Table1[[#This Row],[Exchange Rate]])))</f>
        <v/>
      </c>
      <c r="Y1986" s="161" t="str">
        <f>IF(E1986="","",(IF(Table1[[#This Row],[Cur]]="USD",Table1[[#This Row],[Cur_Amount Credit]],Table1[[#This Row],[Cur_Amount Credit]]/ExchangeRate)))</f>
        <v/>
      </c>
      <c r="Z1986" s="203" t="str">
        <f>IF(E1986="","",(Table1[[#This Row],[Debit USD]]-Table1[[#This Row],[Credit USD]]))</f>
        <v/>
      </c>
      <c r="AA1986" s="122"/>
      <c r="AB1986" s="1"/>
      <c r="AC1986" s="15"/>
      <c r="AD1986" s="15" t="str">
        <f>IF(AND(OR(Table1[[#This Row],[Account]]="15030",Table1[[#This Row],[Account]]="15035",Table1[[#This Row],[Account]]="20150"),Table1[[#This Row],[Vendor ID]]=""),1,"")</f>
        <v/>
      </c>
      <c r="AE1986" s="15"/>
      <c r="AF1986" s="15"/>
      <c r="AG1986" s="15"/>
      <c r="AH1986" s="46" t="str">
        <f>IF(Table1[[#This Row],[Posting Date]]&lt;&gt;"","GJ-"&amp;CountryID,"")</f>
        <v/>
      </c>
      <c r="AI1986" s="59" t="str">
        <f>IF(Table1[[#This Row],[Posting Date]]&lt;&gt;"",Table1[[#This Row],[Posting Date]],"")</f>
        <v/>
      </c>
      <c r="AJ1986" s="46"/>
      <c r="AK1986" s="46" t="str">
        <f>IF(Table1[[#This Row],[Description]]&lt;&gt;"",Table1[[#This Row],[Description]],"")</f>
        <v/>
      </c>
      <c r="AL1986" s="46" t="str">
        <f>IF(Table1[[#This Row],[Posting Date]]&lt;&gt;"",Table1[[#This Row],[Reference Number]],"")</f>
        <v/>
      </c>
      <c r="AM1986" s="46" t="str">
        <f>TRIM(Table1[[#This Row],[Line '#]])</f>
        <v/>
      </c>
      <c r="AN1986" s="46" t="str">
        <f>TRIM(Table1[[#This Row],[Account]])</f>
        <v/>
      </c>
      <c r="AO1986" s="46" t="str">
        <f>IF(Table1[[#This Row],[Posting Date]]&lt;&gt;"",$D$5,"")</f>
        <v/>
      </c>
      <c r="AP1986" s="46" t="str">
        <f>TRIM(Table1[[#This Row],[Departments-Prgrams]])</f>
        <v/>
      </c>
      <c r="AQ1986" s="46" t="str">
        <f>TRIM(Table1[[#This Row],[Grant]])</f>
        <v/>
      </c>
      <c r="AR1986" s="46" t="str">
        <f>TRIM(Table1[[#This Row],[Staff ID]])</f>
        <v/>
      </c>
      <c r="AS1986" s="46" t="str">
        <f>IF(TRIM(Table1[[#This Row],[Budget Code]])=0,"",TRIM(Table1[[#This Row],[Budget Code]]))</f>
        <v/>
      </c>
      <c r="AT1986" s="46" t="str">
        <f>IF(Table1[[#This Row],[Line Description]]&lt;&gt;"",Table1[[#This Row],[Line Description]],"")</f>
        <v/>
      </c>
      <c r="AU1986" s="46" t="str">
        <f>IF(Table1[[#This Row],[Cur_Amount Debit]]&gt;0,ROUND(Table1[[#This Row],[Cur_Amount Debit]],2),"")</f>
        <v/>
      </c>
      <c r="AV1986" s="46" t="str">
        <f>IF(Table1[[#This Row],[Cur_Amount Credit]]&gt;0,ROUND(Table1[[#This Row],[Cur_Amount Credit]],2),"")</f>
        <v/>
      </c>
      <c r="AW1986" s="46" t="str">
        <f>LEFT(Table1[[#This Row],[Cur]],3)</f>
        <v/>
      </c>
      <c r="AX1986" s="59"/>
      <c r="AY1986" s="46"/>
      <c r="AZ1986" s="46" t="str">
        <f>IF(Table1[[#This Row],[Cur]]&lt;&gt;"",IF(Table1[[#This Row],[Cur]]="USD","",ExchangeRate),"")</f>
        <v/>
      </c>
      <c r="BA1986" s="46" t="str">
        <f>IF(Table1[[#This Row],[Grant]]&lt;&gt;"",VLOOKUP(Table1[[#This Row],[Grant]],Grants!B:D,3),"")</f>
        <v/>
      </c>
      <c r="BB1986" s="46" t="str">
        <f>TRIM(Table1[[#This Row],[Vendor ID]])</f>
        <v/>
      </c>
      <c r="BC1986">
        <f>IF(Table1[[#This Row],[Reference Number]]=Q1985,BC1985,BC1985+1)</f>
        <v>2</v>
      </c>
    </row>
    <row r="1987" spans="1:55" ht="11.25" hidden="1" customHeight="1">
      <c r="A1987" s="1"/>
      <c r="B1987" s="88" t="str">
        <f>IF(Table1[[#This Row],[Posting Date]]&lt;&gt;"",IF(Table1[[#This Row],[Reference Number]]=Q1986,B1986+1,1),"")</f>
        <v/>
      </c>
      <c r="C1987" s="61"/>
      <c r="D1987" s="61"/>
      <c r="E1987" s="218"/>
      <c r="F1987" s="143" t="str">
        <f>IFERROR(IF(VLOOKUP(Table1[[#This Row],[Budget Code Description]],Dimentions!$X$6:$AC$132,2,FALSE)="","",VLOOKUP(Table1[[#This Row],[Budget Code Description]],Dimentions!$X$6:$AC$132,2,FALSE)),"")</f>
        <v/>
      </c>
      <c r="G1987" s="143" t="str">
        <f>IFERROR(VLOOKUP(Table1[[#This Row],[Budget Code Description]],Dimentions!$X$6:$AC$132,3,FALSE),"")</f>
        <v/>
      </c>
      <c r="H1987" s="64" t="str">
        <f>IFERROR(VLOOKUP(Table1[[#This Row],[Account]],Dimentions!$S$6:$V$233,2,FALSE),"")</f>
        <v/>
      </c>
      <c r="I1987" s="62">
        <f>_xlfn.NUMBERVALUE(LEFT(Table1[[#This Row],[Account]],1))</f>
        <v>0</v>
      </c>
      <c r="J1987" s="62" t="str">
        <f>IFERROR(VLOOKUP(Table1[[#This Row],[Budget Code Description]],Table6[#All],7,FALSE),"")</f>
        <v/>
      </c>
      <c r="K1987" s="143" t="str">
        <f>IFERROR(VLOOKUP(Table1[[#This Row],[Budget Code Description]],Table6[#All],8,FALSE),"")</f>
        <v/>
      </c>
      <c r="L1987" s="63"/>
      <c r="M1987" s="65" t="str">
        <f>IFERROR(VLOOKUP(Table1[[#This Row],[Staff ID]],Table2[],2,FALSE),"")</f>
        <v/>
      </c>
      <c r="N1987" s="211" t="str">
        <f>IFERROR(IF(VLOOKUP(Table1[[#This Row],[Budget Code Description]],Dimentions!$X$6:$AC$97,4,FALSE)="","",VLOOKUP(Table1[[#This Row],[Budget Code Description]],Dimentions!$X$6:$AC$97,4,FALSE)),"")</f>
        <v/>
      </c>
      <c r="O1987" s="65" t="str">
        <f>IFERROR(VLOOKUP(Table1[[#This Row],[Vendor ID]],Table549[],2,FALSE),"")</f>
        <v/>
      </c>
      <c r="P1987" s="63"/>
      <c r="Q1987" s="143" t="str">
        <f>IF(Table1[[#This Row],[Posting Date]]&lt;&gt;"",$D$9,"")</f>
        <v/>
      </c>
      <c r="R1987" s="159" t="str">
        <f>IF(Table1[[#This Row],[Posting Date]]&lt;&gt;"",$D$10,"")</f>
        <v/>
      </c>
      <c r="S1987" s="66"/>
      <c r="T1987" s="63"/>
      <c r="U1987" s="67"/>
      <c r="V1987" s="67"/>
      <c r="W1987" s="67" t="str">
        <f t="shared" si="31"/>
        <v/>
      </c>
      <c r="X1987" s="161" t="str">
        <f>IF(E1987="","",(IF(Table1[[#This Row],[Cur]]="USD",Table1[[#This Row],[Cur_Amount Debit]],Table1[[#This Row],[Cur_Amount Debit]]/Table1[[#This Row],[Exchange Rate]])))</f>
        <v/>
      </c>
      <c r="Y1987" s="161" t="str">
        <f>IF(E1987="","",(IF(Table1[[#This Row],[Cur]]="USD",Table1[[#This Row],[Cur_Amount Credit]],Table1[[#This Row],[Cur_Amount Credit]]/ExchangeRate)))</f>
        <v/>
      </c>
      <c r="Z1987" s="203" t="str">
        <f>IF(E1987="","",(Table1[[#This Row],[Debit USD]]-Table1[[#This Row],[Credit USD]]))</f>
        <v/>
      </c>
      <c r="AA1987" s="122"/>
      <c r="AB1987" s="1"/>
      <c r="AC1987" s="15"/>
      <c r="AD1987" s="15" t="str">
        <f>IF(AND(OR(Table1[[#This Row],[Account]]="15030",Table1[[#This Row],[Account]]="15035",Table1[[#This Row],[Account]]="20150"),Table1[[#This Row],[Vendor ID]]=""),1,"")</f>
        <v/>
      </c>
      <c r="AE1987" s="15"/>
      <c r="AF1987" s="15"/>
      <c r="AG1987" s="15"/>
      <c r="AH1987" s="46" t="str">
        <f>IF(Table1[[#This Row],[Posting Date]]&lt;&gt;"","GJ-"&amp;CountryID,"")</f>
        <v/>
      </c>
      <c r="AI1987" s="59" t="str">
        <f>IF(Table1[[#This Row],[Posting Date]]&lt;&gt;"",Table1[[#This Row],[Posting Date]],"")</f>
        <v/>
      </c>
      <c r="AJ1987" s="46"/>
      <c r="AK1987" s="46" t="str">
        <f>IF(Table1[[#This Row],[Description]]&lt;&gt;"",Table1[[#This Row],[Description]],"")</f>
        <v/>
      </c>
      <c r="AL1987" s="46" t="str">
        <f>IF(Table1[[#This Row],[Posting Date]]&lt;&gt;"",Table1[[#This Row],[Reference Number]],"")</f>
        <v/>
      </c>
      <c r="AM1987" s="46" t="str">
        <f>TRIM(Table1[[#This Row],[Line '#]])</f>
        <v/>
      </c>
      <c r="AN1987" s="46" t="str">
        <f>TRIM(Table1[[#This Row],[Account]])</f>
        <v/>
      </c>
      <c r="AO1987" s="46" t="str">
        <f>IF(Table1[[#This Row],[Posting Date]]&lt;&gt;"",$D$5,"")</f>
        <v/>
      </c>
      <c r="AP1987" s="46" t="str">
        <f>TRIM(Table1[[#This Row],[Departments-Prgrams]])</f>
        <v/>
      </c>
      <c r="AQ1987" s="46" t="str">
        <f>TRIM(Table1[[#This Row],[Grant]])</f>
        <v/>
      </c>
      <c r="AR1987" s="46" t="str">
        <f>TRIM(Table1[[#This Row],[Staff ID]])</f>
        <v/>
      </c>
      <c r="AS1987" s="46" t="str">
        <f>IF(TRIM(Table1[[#This Row],[Budget Code]])=0,"",TRIM(Table1[[#This Row],[Budget Code]]))</f>
        <v/>
      </c>
      <c r="AT1987" s="46" t="str">
        <f>IF(Table1[[#This Row],[Line Description]]&lt;&gt;"",Table1[[#This Row],[Line Description]],"")</f>
        <v/>
      </c>
      <c r="AU1987" s="46" t="str">
        <f>IF(Table1[[#This Row],[Cur_Amount Debit]]&gt;0,ROUND(Table1[[#This Row],[Cur_Amount Debit]],2),"")</f>
        <v/>
      </c>
      <c r="AV1987" s="46" t="str">
        <f>IF(Table1[[#This Row],[Cur_Amount Credit]]&gt;0,ROUND(Table1[[#This Row],[Cur_Amount Credit]],2),"")</f>
        <v/>
      </c>
      <c r="AW1987" s="46" t="str">
        <f>LEFT(Table1[[#This Row],[Cur]],3)</f>
        <v/>
      </c>
      <c r="AX1987" s="59"/>
      <c r="AY1987" s="46"/>
      <c r="AZ1987" s="46" t="str">
        <f>IF(Table1[[#This Row],[Cur]]&lt;&gt;"",IF(Table1[[#This Row],[Cur]]="USD","",ExchangeRate),"")</f>
        <v/>
      </c>
      <c r="BA1987" s="46" t="str">
        <f>IF(Table1[[#This Row],[Grant]]&lt;&gt;"",VLOOKUP(Table1[[#This Row],[Grant]],Grants!B:D,3),"")</f>
        <v/>
      </c>
      <c r="BB1987" s="46" t="str">
        <f>TRIM(Table1[[#This Row],[Vendor ID]])</f>
        <v/>
      </c>
      <c r="BC1987">
        <f>IF(Table1[[#This Row],[Reference Number]]=Q1986,BC1986,BC1986+1)</f>
        <v>2</v>
      </c>
    </row>
    <row r="1988" spans="1:55" ht="11.25" hidden="1" customHeight="1">
      <c r="A1988" s="1"/>
      <c r="B1988" s="88" t="str">
        <f>IF(Table1[[#This Row],[Posting Date]]&lt;&gt;"",IF(Table1[[#This Row],[Reference Number]]=Q1987,B1987+1,1),"")</f>
        <v/>
      </c>
      <c r="C1988" s="61"/>
      <c r="D1988" s="61"/>
      <c r="E1988" s="218"/>
      <c r="F1988" s="143" t="str">
        <f>IFERROR(IF(VLOOKUP(Table1[[#This Row],[Budget Code Description]],Dimentions!$X$6:$AC$132,2,FALSE)="","",VLOOKUP(Table1[[#This Row],[Budget Code Description]],Dimentions!$X$6:$AC$132,2,FALSE)),"")</f>
        <v/>
      </c>
      <c r="G1988" s="143" t="str">
        <f>IFERROR(VLOOKUP(Table1[[#This Row],[Budget Code Description]],Dimentions!$X$6:$AC$132,3,FALSE),"")</f>
        <v/>
      </c>
      <c r="H1988" s="64" t="str">
        <f>IFERROR(VLOOKUP(Table1[[#This Row],[Account]],Dimentions!$S$6:$V$233,2,FALSE),"")</f>
        <v/>
      </c>
      <c r="I1988" s="62">
        <f>_xlfn.NUMBERVALUE(LEFT(Table1[[#This Row],[Account]],1))</f>
        <v>0</v>
      </c>
      <c r="J1988" s="62" t="str">
        <f>IFERROR(VLOOKUP(Table1[[#This Row],[Budget Code Description]],Table6[#All],7,FALSE),"")</f>
        <v/>
      </c>
      <c r="K1988" s="143" t="str">
        <f>IFERROR(VLOOKUP(Table1[[#This Row],[Budget Code Description]],Table6[#All],8,FALSE),"")</f>
        <v/>
      </c>
      <c r="L1988" s="63"/>
      <c r="M1988" s="65" t="str">
        <f>IFERROR(VLOOKUP(Table1[[#This Row],[Staff ID]],Table2[],2,FALSE),"")</f>
        <v/>
      </c>
      <c r="N1988" s="211" t="str">
        <f>IFERROR(IF(VLOOKUP(Table1[[#This Row],[Budget Code Description]],Dimentions!$X$6:$AC$97,4,FALSE)="","",VLOOKUP(Table1[[#This Row],[Budget Code Description]],Dimentions!$X$6:$AC$97,4,FALSE)),"")</f>
        <v/>
      </c>
      <c r="O1988" s="65" t="str">
        <f>IFERROR(VLOOKUP(Table1[[#This Row],[Vendor ID]],Table549[],2,FALSE),"")</f>
        <v/>
      </c>
      <c r="P1988" s="63"/>
      <c r="Q1988" s="143" t="str">
        <f>IF(Table1[[#This Row],[Posting Date]]&lt;&gt;"",$D$9,"")</f>
        <v/>
      </c>
      <c r="R1988" s="159" t="str">
        <f>IF(Table1[[#This Row],[Posting Date]]&lt;&gt;"",$D$10,"")</f>
        <v/>
      </c>
      <c r="S1988" s="66"/>
      <c r="T1988" s="63"/>
      <c r="U1988" s="67"/>
      <c r="V1988" s="67"/>
      <c r="W1988" s="67" t="str">
        <f t="shared" si="31"/>
        <v/>
      </c>
      <c r="X1988" s="161" t="str">
        <f>IF(E1988="","",(IF(Table1[[#This Row],[Cur]]="USD",Table1[[#This Row],[Cur_Amount Debit]],Table1[[#This Row],[Cur_Amount Debit]]/Table1[[#This Row],[Exchange Rate]])))</f>
        <v/>
      </c>
      <c r="Y1988" s="161" t="str">
        <f>IF(E1988="","",(IF(Table1[[#This Row],[Cur]]="USD",Table1[[#This Row],[Cur_Amount Credit]],Table1[[#This Row],[Cur_Amount Credit]]/ExchangeRate)))</f>
        <v/>
      </c>
      <c r="Z1988" s="203" t="str">
        <f>IF(E1988="","",(Table1[[#This Row],[Debit USD]]-Table1[[#This Row],[Credit USD]]))</f>
        <v/>
      </c>
      <c r="AA1988" s="122"/>
      <c r="AB1988" s="1"/>
      <c r="AC1988" s="15"/>
      <c r="AD1988" s="15" t="str">
        <f>IF(AND(OR(Table1[[#This Row],[Account]]="15030",Table1[[#This Row],[Account]]="15035",Table1[[#This Row],[Account]]="20150"),Table1[[#This Row],[Vendor ID]]=""),1,"")</f>
        <v/>
      </c>
      <c r="AE1988" s="15"/>
      <c r="AF1988" s="15"/>
      <c r="AG1988" s="15"/>
      <c r="AH1988" s="46" t="str">
        <f>IF(Table1[[#This Row],[Posting Date]]&lt;&gt;"","GJ-"&amp;CountryID,"")</f>
        <v/>
      </c>
      <c r="AI1988" s="59" t="str">
        <f>IF(Table1[[#This Row],[Posting Date]]&lt;&gt;"",Table1[[#This Row],[Posting Date]],"")</f>
        <v/>
      </c>
      <c r="AJ1988" s="46"/>
      <c r="AK1988" s="46" t="str">
        <f>IF(Table1[[#This Row],[Description]]&lt;&gt;"",Table1[[#This Row],[Description]],"")</f>
        <v/>
      </c>
      <c r="AL1988" s="46" t="str">
        <f>IF(Table1[[#This Row],[Posting Date]]&lt;&gt;"",Table1[[#This Row],[Reference Number]],"")</f>
        <v/>
      </c>
      <c r="AM1988" s="46" t="str">
        <f>TRIM(Table1[[#This Row],[Line '#]])</f>
        <v/>
      </c>
      <c r="AN1988" s="46" t="str">
        <f>TRIM(Table1[[#This Row],[Account]])</f>
        <v/>
      </c>
      <c r="AO1988" s="46" t="str">
        <f>IF(Table1[[#This Row],[Posting Date]]&lt;&gt;"",$D$5,"")</f>
        <v/>
      </c>
      <c r="AP1988" s="46" t="str">
        <f>TRIM(Table1[[#This Row],[Departments-Prgrams]])</f>
        <v/>
      </c>
      <c r="AQ1988" s="46" t="str">
        <f>TRIM(Table1[[#This Row],[Grant]])</f>
        <v/>
      </c>
      <c r="AR1988" s="46" t="str">
        <f>TRIM(Table1[[#This Row],[Staff ID]])</f>
        <v/>
      </c>
      <c r="AS1988" s="46" t="str">
        <f>IF(TRIM(Table1[[#This Row],[Budget Code]])=0,"",TRIM(Table1[[#This Row],[Budget Code]]))</f>
        <v/>
      </c>
      <c r="AT1988" s="46" t="str">
        <f>IF(Table1[[#This Row],[Line Description]]&lt;&gt;"",Table1[[#This Row],[Line Description]],"")</f>
        <v/>
      </c>
      <c r="AU1988" s="46" t="str">
        <f>IF(Table1[[#This Row],[Cur_Amount Debit]]&gt;0,ROUND(Table1[[#This Row],[Cur_Amount Debit]],2),"")</f>
        <v/>
      </c>
      <c r="AV1988" s="46" t="str">
        <f>IF(Table1[[#This Row],[Cur_Amount Credit]]&gt;0,ROUND(Table1[[#This Row],[Cur_Amount Credit]],2),"")</f>
        <v/>
      </c>
      <c r="AW1988" s="46" t="str">
        <f>LEFT(Table1[[#This Row],[Cur]],3)</f>
        <v/>
      </c>
      <c r="AX1988" s="59"/>
      <c r="AY1988" s="46"/>
      <c r="AZ1988" s="46" t="str">
        <f>IF(Table1[[#This Row],[Cur]]&lt;&gt;"",IF(Table1[[#This Row],[Cur]]="USD","",ExchangeRate),"")</f>
        <v/>
      </c>
      <c r="BA1988" s="46" t="str">
        <f>IF(Table1[[#This Row],[Grant]]&lt;&gt;"",VLOOKUP(Table1[[#This Row],[Grant]],Grants!B:D,3),"")</f>
        <v/>
      </c>
      <c r="BB1988" s="46" t="str">
        <f>TRIM(Table1[[#This Row],[Vendor ID]])</f>
        <v/>
      </c>
      <c r="BC1988">
        <f>IF(Table1[[#This Row],[Reference Number]]=Q1987,BC1987,BC1987+1)</f>
        <v>2</v>
      </c>
    </row>
    <row r="1989" spans="1:55" ht="11.25" hidden="1" customHeight="1">
      <c r="A1989" s="1"/>
      <c r="B1989" s="88" t="str">
        <f>IF(Table1[[#This Row],[Posting Date]]&lt;&gt;"",IF(Table1[[#This Row],[Reference Number]]=Q1988,B1988+1,1),"")</f>
        <v/>
      </c>
      <c r="C1989" s="61"/>
      <c r="D1989" s="61"/>
      <c r="E1989" s="218"/>
      <c r="F1989" s="143" t="str">
        <f>IFERROR(IF(VLOOKUP(Table1[[#This Row],[Budget Code Description]],Dimentions!$X$6:$AC$132,2,FALSE)="","",VLOOKUP(Table1[[#This Row],[Budget Code Description]],Dimentions!$X$6:$AC$132,2,FALSE)),"")</f>
        <v/>
      </c>
      <c r="G1989" s="143" t="str">
        <f>IFERROR(VLOOKUP(Table1[[#This Row],[Budget Code Description]],Dimentions!$X$6:$AC$132,3,FALSE),"")</f>
        <v/>
      </c>
      <c r="H1989" s="64" t="str">
        <f>IFERROR(VLOOKUP(Table1[[#This Row],[Account]],Dimentions!$S$6:$V$233,2,FALSE),"")</f>
        <v/>
      </c>
      <c r="I1989" s="62">
        <f>_xlfn.NUMBERVALUE(LEFT(Table1[[#This Row],[Account]],1))</f>
        <v>0</v>
      </c>
      <c r="J1989" s="62" t="str">
        <f>IFERROR(VLOOKUP(Table1[[#This Row],[Budget Code Description]],Table6[#All],7,FALSE),"")</f>
        <v/>
      </c>
      <c r="K1989" s="143" t="str">
        <f>IFERROR(VLOOKUP(Table1[[#This Row],[Budget Code Description]],Table6[#All],8,FALSE),"")</f>
        <v/>
      </c>
      <c r="L1989" s="63"/>
      <c r="M1989" s="65" t="str">
        <f>IFERROR(VLOOKUP(Table1[[#This Row],[Staff ID]],Table2[],2,FALSE),"")</f>
        <v/>
      </c>
      <c r="N1989" s="211" t="str">
        <f>IFERROR(IF(VLOOKUP(Table1[[#This Row],[Budget Code Description]],Dimentions!$X$6:$AC$97,4,FALSE)="","",VLOOKUP(Table1[[#This Row],[Budget Code Description]],Dimentions!$X$6:$AC$97,4,FALSE)),"")</f>
        <v/>
      </c>
      <c r="O1989" s="65" t="str">
        <f>IFERROR(VLOOKUP(Table1[[#This Row],[Vendor ID]],Table549[],2,FALSE),"")</f>
        <v/>
      </c>
      <c r="P1989" s="63"/>
      <c r="Q1989" s="143" t="str">
        <f>IF(Table1[[#This Row],[Posting Date]]&lt;&gt;"",$D$9,"")</f>
        <v/>
      </c>
      <c r="R1989" s="159" t="str">
        <f>IF(Table1[[#This Row],[Posting Date]]&lt;&gt;"",$D$10,"")</f>
        <v/>
      </c>
      <c r="S1989" s="66"/>
      <c r="T1989" s="63"/>
      <c r="U1989" s="67"/>
      <c r="V1989" s="67"/>
      <c r="W1989" s="67" t="str">
        <f t="shared" si="31"/>
        <v/>
      </c>
      <c r="X1989" s="161" t="str">
        <f>IF(E1989="","",(IF(Table1[[#This Row],[Cur]]="USD",Table1[[#This Row],[Cur_Amount Debit]],Table1[[#This Row],[Cur_Amount Debit]]/Table1[[#This Row],[Exchange Rate]])))</f>
        <v/>
      </c>
      <c r="Y1989" s="161" t="str">
        <f>IF(E1989="","",(IF(Table1[[#This Row],[Cur]]="USD",Table1[[#This Row],[Cur_Amount Credit]],Table1[[#This Row],[Cur_Amount Credit]]/ExchangeRate)))</f>
        <v/>
      </c>
      <c r="Z1989" s="203" t="str">
        <f>IF(E1989="","",(Table1[[#This Row],[Debit USD]]-Table1[[#This Row],[Credit USD]]))</f>
        <v/>
      </c>
      <c r="AA1989" s="122"/>
      <c r="AB1989" s="1"/>
      <c r="AC1989" s="15"/>
      <c r="AD1989" s="15" t="str">
        <f>IF(AND(OR(Table1[[#This Row],[Account]]="15030",Table1[[#This Row],[Account]]="15035",Table1[[#This Row],[Account]]="20150"),Table1[[#This Row],[Vendor ID]]=""),1,"")</f>
        <v/>
      </c>
      <c r="AE1989" s="15"/>
      <c r="AF1989" s="15"/>
      <c r="AG1989" s="15"/>
      <c r="AH1989" s="46" t="str">
        <f>IF(Table1[[#This Row],[Posting Date]]&lt;&gt;"","GJ-"&amp;CountryID,"")</f>
        <v/>
      </c>
      <c r="AI1989" s="59" t="str">
        <f>IF(Table1[[#This Row],[Posting Date]]&lt;&gt;"",Table1[[#This Row],[Posting Date]],"")</f>
        <v/>
      </c>
      <c r="AJ1989" s="46"/>
      <c r="AK1989" s="46" t="str">
        <f>IF(Table1[[#This Row],[Description]]&lt;&gt;"",Table1[[#This Row],[Description]],"")</f>
        <v/>
      </c>
      <c r="AL1989" s="46" t="str">
        <f>IF(Table1[[#This Row],[Posting Date]]&lt;&gt;"",Table1[[#This Row],[Reference Number]],"")</f>
        <v/>
      </c>
      <c r="AM1989" s="46" t="str">
        <f>TRIM(Table1[[#This Row],[Line '#]])</f>
        <v/>
      </c>
      <c r="AN1989" s="46" t="str">
        <f>TRIM(Table1[[#This Row],[Account]])</f>
        <v/>
      </c>
      <c r="AO1989" s="46" t="str">
        <f>IF(Table1[[#This Row],[Posting Date]]&lt;&gt;"",$D$5,"")</f>
        <v/>
      </c>
      <c r="AP1989" s="46" t="str">
        <f>TRIM(Table1[[#This Row],[Departments-Prgrams]])</f>
        <v/>
      </c>
      <c r="AQ1989" s="46" t="str">
        <f>TRIM(Table1[[#This Row],[Grant]])</f>
        <v/>
      </c>
      <c r="AR1989" s="46" t="str">
        <f>TRIM(Table1[[#This Row],[Staff ID]])</f>
        <v/>
      </c>
      <c r="AS1989" s="46" t="str">
        <f>IF(TRIM(Table1[[#This Row],[Budget Code]])=0,"",TRIM(Table1[[#This Row],[Budget Code]]))</f>
        <v/>
      </c>
      <c r="AT1989" s="46" t="str">
        <f>IF(Table1[[#This Row],[Line Description]]&lt;&gt;"",Table1[[#This Row],[Line Description]],"")</f>
        <v/>
      </c>
      <c r="AU1989" s="46" t="str">
        <f>IF(Table1[[#This Row],[Cur_Amount Debit]]&gt;0,ROUND(Table1[[#This Row],[Cur_Amount Debit]],2),"")</f>
        <v/>
      </c>
      <c r="AV1989" s="46" t="str">
        <f>IF(Table1[[#This Row],[Cur_Amount Credit]]&gt;0,ROUND(Table1[[#This Row],[Cur_Amount Credit]],2),"")</f>
        <v/>
      </c>
      <c r="AW1989" s="46" t="str">
        <f>LEFT(Table1[[#This Row],[Cur]],3)</f>
        <v/>
      </c>
      <c r="AX1989" s="59"/>
      <c r="AY1989" s="46"/>
      <c r="AZ1989" s="46" t="str">
        <f>IF(Table1[[#This Row],[Cur]]&lt;&gt;"",IF(Table1[[#This Row],[Cur]]="USD","",ExchangeRate),"")</f>
        <v/>
      </c>
      <c r="BA1989" s="46" t="str">
        <f>IF(Table1[[#This Row],[Grant]]&lt;&gt;"",VLOOKUP(Table1[[#This Row],[Grant]],Grants!B:D,3),"")</f>
        <v/>
      </c>
      <c r="BB1989" s="46" t="str">
        <f>TRIM(Table1[[#This Row],[Vendor ID]])</f>
        <v/>
      </c>
      <c r="BC1989">
        <f>IF(Table1[[#This Row],[Reference Number]]=Q1988,BC1988,BC1988+1)</f>
        <v>2</v>
      </c>
    </row>
    <row r="1990" spans="1:55" ht="11.25" hidden="1" customHeight="1">
      <c r="A1990" s="1"/>
      <c r="B1990" s="88" t="str">
        <f>IF(Table1[[#This Row],[Posting Date]]&lt;&gt;"",IF(Table1[[#This Row],[Reference Number]]=Q1989,B1989+1,1),"")</f>
        <v/>
      </c>
      <c r="C1990" s="61"/>
      <c r="D1990" s="61"/>
      <c r="E1990" s="218"/>
      <c r="F1990" s="143" t="str">
        <f>IFERROR(IF(VLOOKUP(Table1[[#This Row],[Budget Code Description]],Dimentions!$X$6:$AC$132,2,FALSE)="","",VLOOKUP(Table1[[#This Row],[Budget Code Description]],Dimentions!$X$6:$AC$132,2,FALSE)),"")</f>
        <v/>
      </c>
      <c r="G1990" s="143" t="str">
        <f>IFERROR(VLOOKUP(Table1[[#This Row],[Budget Code Description]],Dimentions!$X$6:$AC$132,3,FALSE),"")</f>
        <v/>
      </c>
      <c r="H1990" s="64" t="str">
        <f>IFERROR(VLOOKUP(Table1[[#This Row],[Account]],Dimentions!$S$6:$V$233,2,FALSE),"")</f>
        <v/>
      </c>
      <c r="I1990" s="62">
        <f>_xlfn.NUMBERVALUE(LEFT(Table1[[#This Row],[Account]],1))</f>
        <v>0</v>
      </c>
      <c r="J1990" s="62" t="str">
        <f>IFERROR(VLOOKUP(Table1[[#This Row],[Budget Code Description]],Table6[#All],7,FALSE),"")</f>
        <v/>
      </c>
      <c r="K1990" s="143" t="str">
        <f>IFERROR(VLOOKUP(Table1[[#This Row],[Budget Code Description]],Table6[#All],8,FALSE),"")</f>
        <v/>
      </c>
      <c r="L1990" s="63"/>
      <c r="M1990" s="65" t="str">
        <f>IFERROR(VLOOKUP(Table1[[#This Row],[Staff ID]],Table2[],2,FALSE),"")</f>
        <v/>
      </c>
      <c r="N1990" s="211" t="str">
        <f>IFERROR(IF(VLOOKUP(Table1[[#This Row],[Budget Code Description]],Dimentions!$X$6:$AC$97,4,FALSE)="","",VLOOKUP(Table1[[#This Row],[Budget Code Description]],Dimentions!$X$6:$AC$97,4,FALSE)),"")</f>
        <v/>
      </c>
      <c r="O1990" s="65" t="str">
        <f>IFERROR(VLOOKUP(Table1[[#This Row],[Vendor ID]],Table549[],2,FALSE),"")</f>
        <v/>
      </c>
      <c r="P1990" s="63"/>
      <c r="Q1990" s="143" t="str">
        <f>IF(Table1[[#This Row],[Posting Date]]&lt;&gt;"",$D$9,"")</f>
        <v/>
      </c>
      <c r="R1990" s="159" t="str">
        <f>IF(Table1[[#This Row],[Posting Date]]&lt;&gt;"",$D$10,"")</f>
        <v/>
      </c>
      <c r="S1990" s="66"/>
      <c r="T1990" s="63"/>
      <c r="U1990" s="67"/>
      <c r="V1990" s="67"/>
      <c r="W1990" s="67" t="str">
        <f t="shared" si="31"/>
        <v/>
      </c>
      <c r="X1990" s="161" t="str">
        <f>IF(E1990="","",(IF(Table1[[#This Row],[Cur]]="USD",Table1[[#This Row],[Cur_Amount Debit]],Table1[[#This Row],[Cur_Amount Debit]]/Table1[[#This Row],[Exchange Rate]])))</f>
        <v/>
      </c>
      <c r="Y1990" s="161" t="str">
        <f>IF(E1990="","",(IF(Table1[[#This Row],[Cur]]="USD",Table1[[#This Row],[Cur_Amount Credit]],Table1[[#This Row],[Cur_Amount Credit]]/ExchangeRate)))</f>
        <v/>
      </c>
      <c r="Z1990" s="203" t="str">
        <f>IF(E1990="","",(Table1[[#This Row],[Debit USD]]-Table1[[#This Row],[Credit USD]]))</f>
        <v/>
      </c>
      <c r="AA1990" s="122"/>
      <c r="AB1990" s="1"/>
      <c r="AC1990" s="15"/>
      <c r="AD1990" s="15" t="str">
        <f>IF(AND(OR(Table1[[#This Row],[Account]]="15030",Table1[[#This Row],[Account]]="15035",Table1[[#This Row],[Account]]="20150"),Table1[[#This Row],[Vendor ID]]=""),1,"")</f>
        <v/>
      </c>
      <c r="AE1990" s="15"/>
      <c r="AF1990" s="15"/>
      <c r="AG1990" s="15"/>
      <c r="AH1990" s="46" t="str">
        <f>IF(Table1[[#This Row],[Posting Date]]&lt;&gt;"","GJ-"&amp;CountryID,"")</f>
        <v/>
      </c>
      <c r="AI1990" s="59" t="str">
        <f>IF(Table1[[#This Row],[Posting Date]]&lt;&gt;"",Table1[[#This Row],[Posting Date]],"")</f>
        <v/>
      </c>
      <c r="AJ1990" s="46"/>
      <c r="AK1990" s="46" t="str">
        <f>IF(Table1[[#This Row],[Description]]&lt;&gt;"",Table1[[#This Row],[Description]],"")</f>
        <v/>
      </c>
      <c r="AL1990" s="46" t="str">
        <f>IF(Table1[[#This Row],[Posting Date]]&lt;&gt;"",Table1[[#This Row],[Reference Number]],"")</f>
        <v/>
      </c>
      <c r="AM1990" s="46" t="str">
        <f>TRIM(Table1[[#This Row],[Line '#]])</f>
        <v/>
      </c>
      <c r="AN1990" s="46" t="str">
        <f>TRIM(Table1[[#This Row],[Account]])</f>
        <v/>
      </c>
      <c r="AO1990" s="46" t="str">
        <f>IF(Table1[[#This Row],[Posting Date]]&lt;&gt;"",$D$5,"")</f>
        <v/>
      </c>
      <c r="AP1990" s="46" t="str">
        <f>TRIM(Table1[[#This Row],[Departments-Prgrams]])</f>
        <v/>
      </c>
      <c r="AQ1990" s="46" t="str">
        <f>TRIM(Table1[[#This Row],[Grant]])</f>
        <v/>
      </c>
      <c r="AR1990" s="46" t="str">
        <f>TRIM(Table1[[#This Row],[Staff ID]])</f>
        <v/>
      </c>
      <c r="AS1990" s="46" t="str">
        <f>IF(TRIM(Table1[[#This Row],[Budget Code]])=0,"",TRIM(Table1[[#This Row],[Budget Code]]))</f>
        <v/>
      </c>
      <c r="AT1990" s="46" t="str">
        <f>IF(Table1[[#This Row],[Line Description]]&lt;&gt;"",Table1[[#This Row],[Line Description]],"")</f>
        <v/>
      </c>
      <c r="AU1990" s="46" t="str">
        <f>IF(Table1[[#This Row],[Cur_Amount Debit]]&gt;0,ROUND(Table1[[#This Row],[Cur_Amount Debit]],2),"")</f>
        <v/>
      </c>
      <c r="AV1990" s="46" t="str">
        <f>IF(Table1[[#This Row],[Cur_Amount Credit]]&gt;0,ROUND(Table1[[#This Row],[Cur_Amount Credit]],2),"")</f>
        <v/>
      </c>
      <c r="AW1990" s="46" t="str">
        <f>LEFT(Table1[[#This Row],[Cur]],3)</f>
        <v/>
      </c>
      <c r="AX1990" s="59"/>
      <c r="AY1990" s="46"/>
      <c r="AZ1990" s="46" t="str">
        <f>IF(Table1[[#This Row],[Cur]]&lt;&gt;"",IF(Table1[[#This Row],[Cur]]="USD","",ExchangeRate),"")</f>
        <v/>
      </c>
      <c r="BA1990" s="46" t="str">
        <f>IF(Table1[[#This Row],[Grant]]&lt;&gt;"",VLOOKUP(Table1[[#This Row],[Grant]],Grants!B:D,3),"")</f>
        <v/>
      </c>
      <c r="BB1990" s="46" t="str">
        <f>TRIM(Table1[[#This Row],[Vendor ID]])</f>
        <v/>
      </c>
      <c r="BC1990">
        <f>IF(Table1[[#This Row],[Reference Number]]=Q1989,BC1989,BC1989+1)</f>
        <v>2</v>
      </c>
    </row>
    <row r="1991" spans="1:55" ht="11.25" hidden="1" customHeight="1">
      <c r="A1991" s="1"/>
      <c r="B1991" s="88" t="str">
        <f>IF(Table1[[#This Row],[Posting Date]]&lt;&gt;"",IF(Table1[[#This Row],[Reference Number]]=Q1990,B1990+1,1),"")</f>
        <v/>
      </c>
      <c r="C1991" s="61"/>
      <c r="D1991" s="61"/>
      <c r="E1991" s="218"/>
      <c r="F1991" s="143" t="str">
        <f>IFERROR(IF(VLOOKUP(Table1[[#This Row],[Budget Code Description]],Dimentions!$X$6:$AC$132,2,FALSE)="","",VLOOKUP(Table1[[#This Row],[Budget Code Description]],Dimentions!$X$6:$AC$132,2,FALSE)),"")</f>
        <v/>
      </c>
      <c r="G1991" s="143" t="str">
        <f>IFERROR(VLOOKUP(Table1[[#This Row],[Budget Code Description]],Dimentions!$X$6:$AC$132,3,FALSE),"")</f>
        <v/>
      </c>
      <c r="H1991" s="64" t="str">
        <f>IFERROR(VLOOKUP(Table1[[#This Row],[Account]],Dimentions!$S$6:$V$233,2,FALSE),"")</f>
        <v/>
      </c>
      <c r="I1991" s="62">
        <f>_xlfn.NUMBERVALUE(LEFT(Table1[[#This Row],[Account]],1))</f>
        <v>0</v>
      </c>
      <c r="J1991" s="62" t="str">
        <f>IFERROR(VLOOKUP(Table1[[#This Row],[Budget Code Description]],Table6[#All],7,FALSE),"")</f>
        <v/>
      </c>
      <c r="K1991" s="143" t="str">
        <f>IFERROR(VLOOKUP(Table1[[#This Row],[Budget Code Description]],Table6[#All],8,FALSE),"")</f>
        <v/>
      </c>
      <c r="L1991" s="63"/>
      <c r="M1991" s="65" t="str">
        <f>IFERROR(VLOOKUP(Table1[[#This Row],[Staff ID]],Table2[],2,FALSE),"")</f>
        <v/>
      </c>
      <c r="N1991" s="211" t="str">
        <f>IFERROR(IF(VLOOKUP(Table1[[#This Row],[Budget Code Description]],Dimentions!$X$6:$AC$97,4,FALSE)="","",VLOOKUP(Table1[[#This Row],[Budget Code Description]],Dimentions!$X$6:$AC$97,4,FALSE)),"")</f>
        <v/>
      </c>
      <c r="O1991" s="65" t="str">
        <f>IFERROR(VLOOKUP(Table1[[#This Row],[Vendor ID]],Table549[],2,FALSE),"")</f>
        <v/>
      </c>
      <c r="P1991" s="63"/>
      <c r="Q1991" s="143" t="str">
        <f>IF(Table1[[#This Row],[Posting Date]]&lt;&gt;"",$D$9,"")</f>
        <v/>
      </c>
      <c r="R1991" s="159" t="str">
        <f>IF(Table1[[#This Row],[Posting Date]]&lt;&gt;"",$D$10,"")</f>
        <v/>
      </c>
      <c r="S1991" s="66"/>
      <c r="T1991" s="63"/>
      <c r="U1991" s="67"/>
      <c r="V1991" s="67"/>
      <c r="W1991" s="67" t="str">
        <f t="shared" si="31"/>
        <v/>
      </c>
      <c r="X1991" s="161" t="str">
        <f>IF(E1991="","",(IF(Table1[[#This Row],[Cur]]="USD",Table1[[#This Row],[Cur_Amount Debit]],Table1[[#This Row],[Cur_Amount Debit]]/Table1[[#This Row],[Exchange Rate]])))</f>
        <v/>
      </c>
      <c r="Y1991" s="161" t="str">
        <f>IF(E1991="","",(IF(Table1[[#This Row],[Cur]]="USD",Table1[[#This Row],[Cur_Amount Credit]],Table1[[#This Row],[Cur_Amount Credit]]/ExchangeRate)))</f>
        <v/>
      </c>
      <c r="Z1991" s="203" t="str">
        <f>IF(E1991="","",(Table1[[#This Row],[Debit USD]]-Table1[[#This Row],[Credit USD]]))</f>
        <v/>
      </c>
      <c r="AA1991" s="122"/>
      <c r="AB1991" s="1"/>
      <c r="AC1991" s="15"/>
      <c r="AD1991" s="15" t="str">
        <f>IF(AND(OR(Table1[[#This Row],[Account]]="15030",Table1[[#This Row],[Account]]="15035",Table1[[#This Row],[Account]]="20150"),Table1[[#This Row],[Vendor ID]]=""),1,"")</f>
        <v/>
      </c>
      <c r="AE1991" s="15"/>
      <c r="AF1991" s="15"/>
      <c r="AG1991" s="15"/>
      <c r="AH1991" s="46" t="str">
        <f>IF(Table1[[#This Row],[Posting Date]]&lt;&gt;"","GJ-"&amp;CountryID,"")</f>
        <v/>
      </c>
      <c r="AI1991" s="59" t="str">
        <f>IF(Table1[[#This Row],[Posting Date]]&lt;&gt;"",Table1[[#This Row],[Posting Date]],"")</f>
        <v/>
      </c>
      <c r="AJ1991" s="46"/>
      <c r="AK1991" s="46" t="str">
        <f>IF(Table1[[#This Row],[Description]]&lt;&gt;"",Table1[[#This Row],[Description]],"")</f>
        <v/>
      </c>
      <c r="AL1991" s="46" t="str">
        <f>IF(Table1[[#This Row],[Posting Date]]&lt;&gt;"",Table1[[#This Row],[Reference Number]],"")</f>
        <v/>
      </c>
      <c r="AM1991" s="46" t="str">
        <f>TRIM(Table1[[#This Row],[Line '#]])</f>
        <v/>
      </c>
      <c r="AN1991" s="46" t="str">
        <f>TRIM(Table1[[#This Row],[Account]])</f>
        <v/>
      </c>
      <c r="AO1991" s="46" t="str">
        <f>IF(Table1[[#This Row],[Posting Date]]&lt;&gt;"",$D$5,"")</f>
        <v/>
      </c>
      <c r="AP1991" s="46" t="str">
        <f>TRIM(Table1[[#This Row],[Departments-Prgrams]])</f>
        <v/>
      </c>
      <c r="AQ1991" s="46" t="str">
        <f>TRIM(Table1[[#This Row],[Grant]])</f>
        <v/>
      </c>
      <c r="AR1991" s="46" t="str">
        <f>TRIM(Table1[[#This Row],[Staff ID]])</f>
        <v/>
      </c>
      <c r="AS1991" s="46" t="str">
        <f>IF(TRIM(Table1[[#This Row],[Budget Code]])=0,"",TRIM(Table1[[#This Row],[Budget Code]]))</f>
        <v/>
      </c>
      <c r="AT1991" s="46" t="str">
        <f>IF(Table1[[#This Row],[Line Description]]&lt;&gt;"",Table1[[#This Row],[Line Description]],"")</f>
        <v/>
      </c>
      <c r="AU1991" s="46" t="str">
        <f>IF(Table1[[#This Row],[Cur_Amount Debit]]&gt;0,ROUND(Table1[[#This Row],[Cur_Amount Debit]],2),"")</f>
        <v/>
      </c>
      <c r="AV1991" s="46" t="str">
        <f>IF(Table1[[#This Row],[Cur_Amount Credit]]&gt;0,ROUND(Table1[[#This Row],[Cur_Amount Credit]],2),"")</f>
        <v/>
      </c>
      <c r="AW1991" s="46" t="str">
        <f>LEFT(Table1[[#This Row],[Cur]],3)</f>
        <v/>
      </c>
      <c r="AX1991" s="59"/>
      <c r="AY1991" s="46"/>
      <c r="AZ1991" s="46" t="str">
        <f>IF(Table1[[#This Row],[Cur]]&lt;&gt;"",IF(Table1[[#This Row],[Cur]]="USD","",ExchangeRate),"")</f>
        <v/>
      </c>
      <c r="BA1991" s="46" t="str">
        <f>IF(Table1[[#This Row],[Grant]]&lt;&gt;"",VLOOKUP(Table1[[#This Row],[Grant]],Grants!B:D,3),"")</f>
        <v/>
      </c>
      <c r="BB1991" s="46" t="str">
        <f>TRIM(Table1[[#This Row],[Vendor ID]])</f>
        <v/>
      </c>
      <c r="BC1991">
        <f>IF(Table1[[#This Row],[Reference Number]]=Q1990,BC1990,BC1990+1)</f>
        <v>2</v>
      </c>
    </row>
    <row r="1992" spans="1:55" ht="11.25" hidden="1" customHeight="1">
      <c r="A1992" s="1"/>
      <c r="B1992" s="88" t="str">
        <f>IF(Table1[[#This Row],[Posting Date]]&lt;&gt;"",IF(Table1[[#This Row],[Reference Number]]=Q1991,B1991+1,1),"")</f>
        <v/>
      </c>
      <c r="C1992" s="61"/>
      <c r="D1992" s="61"/>
      <c r="E1992" s="218"/>
      <c r="F1992" s="143" t="str">
        <f>IFERROR(IF(VLOOKUP(Table1[[#This Row],[Budget Code Description]],Dimentions!$X$6:$AC$132,2,FALSE)="","",VLOOKUP(Table1[[#This Row],[Budget Code Description]],Dimentions!$X$6:$AC$132,2,FALSE)),"")</f>
        <v/>
      </c>
      <c r="G1992" s="143" t="str">
        <f>IFERROR(VLOOKUP(Table1[[#This Row],[Budget Code Description]],Dimentions!$X$6:$AC$132,3,FALSE),"")</f>
        <v/>
      </c>
      <c r="H1992" s="64" t="str">
        <f>IFERROR(VLOOKUP(Table1[[#This Row],[Account]],Dimentions!$S$6:$V$233,2,FALSE),"")</f>
        <v/>
      </c>
      <c r="I1992" s="62">
        <f>_xlfn.NUMBERVALUE(LEFT(Table1[[#This Row],[Account]],1))</f>
        <v>0</v>
      </c>
      <c r="J1992" s="62" t="str">
        <f>IFERROR(VLOOKUP(Table1[[#This Row],[Budget Code Description]],Table6[#All],7,FALSE),"")</f>
        <v/>
      </c>
      <c r="K1992" s="143" t="str">
        <f>IFERROR(VLOOKUP(Table1[[#This Row],[Budget Code Description]],Table6[#All],8,FALSE),"")</f>
        <v/>
      </c>
      <c r="L1992" s="63"/>
      <c r="M1992" s="65" t="str">
        <f>IFERROR(VLOOKUP(Table1[[#This Row],[Staff ID]],Table2[],2,FALSE),"")</f>
        <v/>
      </c>
      <c r="N1992" s="211" t="str">
        <f>IFERROR(IF(VLOOKUP(Table1[[#This Row],[Budget Code Description]],Dimentions!$X$6:$AC$97,4,FALSE)="","",VLOOKUP(Table1[[#This Row],[Budget Code Description]],Dimentions!$X$6:$AC$97,4,FALSE)),"")</f>
        <v/>
      </c>
      <c r="O1992" s="65" t="str">
        <f>IFERROR(VLOOKUP(Table1[[#This Row],[Vendor ID]],Table549[],2,FALSE),"")</f>
        <v/>
      </c>
      <c r="P1992" s="63"/>
      <c r="Q1992" s="143" t="str">
        <f>IF(Table1[[#This Row],[Posting Date]]&lt;&gt;"",$D$9,"")</f>
        <v/>
      </c>
      <c r="R1992" s="159" t="str">
        <f>IF(Table1[[#This Row],[Posting Date]]&lt;&gt;"",$D$10,"")</f>
        <v/>
      </c>
      <c r="S1992" s="66"/>
      <c r="T1992" s="63"/>
      <c r="U1992" s="67"/>
      <c r="V1992" s="67"/>
      <c r="W1992" s="67" t="str">
        <f t="shared" si="31"/>
        <v/>
      </c>
      <c r="X1992" s="161" t="str">
        <f>IF(E1992="","",(IF(Table1[[#This Row],[Cur]]="USD",Table1[[#This Row],[Cur_Amount Debit]],Table1[[#This Row],[Cur_Amount Debit]]/Table1[[#This Row],[Exchange Rate]])))</f>
        <v/>
      </c>
      <c r="Y1992" s="161" t="str">
        <f>IF(E1992="","",(IF(Table1[[#This Row],[Cur]]="USD",Table1[[#This Row],[Cur_Amount Credit]],Table1[[#This Row],[Cur_Amount Credit]]/ExchangeRate)))</f>
        <v/>
      </c>
      <c r="Z1992" s="203" t="str">
        <f>IF(E1992="","",(Table1[[#This Row],[Debit USD]]-Table1[[#This Row],[Credit USD]]))</f>
        <v/>
      </c>
      <c r="AA1992" s="122"/>
      <c r="AB1992" s="1"/>
      <c r="AC1992" s="15"/>
      <c r="AD1992" s="15" t="str">
        <f>IF(AND(OR(Table1[[#This Row],[Account]]="15030",Table1[[#This Row],[Account]]="15035",Table1[[#This Row],[Account]]="20150"),Table1[[#This Row],[Vendor ID]]=""),1,"")</f>
        <v/>
      </c>
      <c r="AE1992" s="15"/>
      <c r="AF1992" s="15"/>
      <c r="AG1992" s="15"/>
      <c r="AH1992" s="46" t="str">
        <f>IF(Table1[[#This Row],[Posting Date]]&lt;&gt;"","GJ-"&amp;CountryID,"")</f>
        <v/>
      </c>
      <c r="AI1992" s="59" t="str">
        <f>IF(Table1[[#This Row],[Posting Date]]&lt;&gt;"",Table1[[#This Row],[Posting Date]],"")</f>
        <v/>
      </c>
      <c r="AJ1992" s="46"/>
      <c r="AK1992" s="46" t="str">
        <f>IF(Table1[[#This Row],[Description]]&lt;&gt;"",Table1[[#This Row],[Description]],"")</f>
        <v/>
      </c>
      <c r="AL1992" s="46" t="str">
        <f>IF(Table1[[#This Row],[Posting Date]]&lt;&gt;"",Table1[[#This Row],[Reference Number]],"")</f>
        <v/>
      </c>
      <c r="AM1992" s="46" t="str">
        <f>TRIM(Table1[[#This Row],[Line '#]])</f>
        <v/>
      </c>
      <c r="AN1992" s="46" t="str">
        <f>TRIM(Table1[[#This Row],[Account]])</f>
        <v/>
      </c>
      <c r="AO1992" s="46" t="str">
        <f>IF(Table1[[#This Row],[Posting Date]]&lt;&gt;"",$D$5,"")</f>
        <v/>
      </c>
      <c r="AP1992" s="46" t="str">
        <f>TRIM(Table1[[#This Row],[Departments-Prgrams]])</f>
        <v/>
      </c>
      <c r="AQ1992" s="46" t="str">
        <f>TRIM(Table1[[#This Row],[Grant]])</f>
        <v/>
      </c>
      <c r="AR1992" s="46" t="str">
        <f>TRIM(Table1[[#This Row],[Staff ID]])</f>
        <v/>
      </c>
      <c r="AS1992" s="46" t="str">
        <f>IF(TRIM(Table1[[#This Row],[Budget Code]])=0,"",TRIM(Table1[[#This Row],[Budget Code]]))</f>
        <v/>
      </c>
      <c r="AT1992" s="46" t="str">
        <f>IF(Table1[[#This Row],[Line Description]]&lt;&gt;"",Table1[[#This Row],[Line Description]],"")</f>
        <v/>
      </c>
      <c r="AU1992" s="46" t="str">
        <f>IF(Table1[[#This Row],[Cur_Amount Debit]]&gt;0,ROUND(Table1[[#This Row],[Cur_Amount Debit]],2),"")</f>
        <v/>
      </c>
      <c r="AV1992" s="46" t="str">
        <f>IF(Table1[[#This Row],[Cur_Amount Credit]]&gt;0,ROUND(Table1[[#This Row],[Cur_Amount Credit]],2),"")</f>
        <v/>
      </c>
      <c r="AW1992" s="46" t="str">
        <f>LEFT(Table1[[#This Row],[Cur]],3)</f>
        <v/>
      </c>
      <c r="AX1992" s="59"/>
      <c r="AY1992" s="46"/>
      <c r="AZ1992" s="46" t="str">
        <f>IF(Table1[[#This Row],[Cur]]&lt;&gt;"",IF(Table1[[#This Row],[Cur]]="USD","",ExchangeRate),"")</f>
        <v/>
      </c>
      <c r="BA1992" s="46" t="str">
        <f>IF(Table1[[#This Row],[Grant]]&lt;&gt;"",VLOOKUP(Table1[[#This Row],[Grant]],Grants!B:D,3),"")</f>
        <v/>
      </c>
      <c r="BB1992" s="46" t="str">
        <f>TRIM(Table1[[#This Row],[Vendor ID]])</f>
        <v/>
      </c>
      <c r="BC1992">
        <f>IF(Table1[[#This Row],[Reference Number]]=Q1991,BC1991,BC1991+1)</f>
        <v>2</v>
      </c>
    </row>
    <row r="1993" spans="1:55" ht="11.25" hidden="1" customHeight="1">
      <c r="A1993" s="1"/>
      <c r="B1993" s="88" t="str">
        <f>IF(Table1[[#This Row],[Posting Date]]&lt;&gt;"",IF(Table1[[#This Row],[Reference Number]]=Q1992,B1992+1,1),"")</f>
        <v/>
      </c>
      <c r="C1993" s="61"/>
      <c r="D1993" s="61"/>
      <c r="E1993" s="218"/>
      <c r="F1993" s="143" t="str">
        <f>IFERROR(IF(VLOOKUP(Table1[[#This Row],[Budget Code Description]],Dimentions!$X$6:$AC$132,2,FALSE)="","",VLOOKUP(Table1[[#This Row],[Budget Code Description]],Dimentions!$X$6:$AC$132,2,FALSE)),"")</f>
        <v/>
      </c>
      <c r="G1993" s="143" t="str">
        <f>IFERROR(VLOOKUP(Table1[[#This Row],[Budget Code Description]],Dimentions!$X$6:$AC$132,3,FALSE),"")</f>
        <v/>
      </c>
      <c r="H1993" s="64" t="str">
        <f>IFERROR(VLOOKUP(Table1[[#This Row],[Account]],Dimentions!$S$6:$V$233,2,FALSE),"")</f>
        <v/>
      </c>
      <c r="I1993" s="62">
        <f>_xlfn.NUMBERVALUE(LEFT(Table1[[#This Row],[Account]],1))</f>
        <v>0</v>
      </c>
      <c r="J1993" s="62" t="str">
        <f>IFERROR(VLOOKUP(Table1[[#This Row],[Budget Code Description]],Table6[#All],7,FALSE),"")</f>
        <v/>
      </c>
      <c r="K1993" s="143" t="str">
        <f>IFERROR(VLOOKUP(Table1[[#This Row],[Budget Code Description]],Table6[#All],8,FALSE),"")</f>
        <v/>
      </c>
      <c r="L1993" s="63"/>
      <c r="M1993" s="65" t="str">
        <f>IFERROR(VLOOKUP(Table1[[#This Row],[Staff ID]],Table2[],2,FALSE),"")</f>
        <v/>
      </c>
      <c r="N1993" s="211" t="str">
        <f>IFERROR(IF(VLOOKUP(Table1[[#This Row],[Budget Code Description]],Dimentions!$X$6:$AC$97,4,FALSE)="","",VLOOKUP(Table1[[#This Row],[Budget Code Description]],Dimentions!$X$6:$AC$97,4,FALSE)),"")</f>
        <v/>
      </c>
      <c r="O1993" s="65" t="str">
        <f>IFERROR(VLOOKUP(Table1[[#This Row],[Vendor ID]],Table549[],2,FALSE),"")</f>
        <v/>
      </c>
      <c r="P1993" s="63"/>
      <c r="Q1993" s="143" t="str">
        <f>IF(Table1[[#This Row],[Posting Date]]&lt;&gt;"",$D$9,"")</f>
        <v/>
      </c>
      <c r="R1993" s="159" t="str">
        <f>IF(Table1[[#This Row],[Posting Date]]&lt;&gt;"",$D$10,"")</f>
        <v/>
      </c>
      <c r="S1993" s="66"/>
      <c r="T1993" s="63"/>
      <c r="U1993" s="67"/>
      <c r="V1993" s="67"/>
      <c r="W1993" s="67" t="str">
        <f t="shared" si="31"/>
        <v/>
      </c>
      <c r="X1993" s="161" t="str">
        <f>IF(E1993="","",(IF(Table1[[#This Row],[Cur]]="USD",Table1[[#This Row],[Cur_Amount Debit]],Table1[[#This Row],[Cur_Amount Debit]]/Table1[[#This Row],[Exchange Rate]])))</f>
        <v/>
      </c>
      <c r="Y1993" s="161" t="str">
        <f>IF(E1993="","",(IF(Table1[[#This Row],[Cur]]="USD",Table1[[#This Row],[Cur_Amount Credit]],Table1[[#This Row],[Cur_Amount Credit]]/ExchangeRate)))</f>
        <v/>
      </c>
      <c r="Z1993" s="203" t="str">
        <f>IF(E1993="","",(Table1[[#This Row],[Debit USD]]-Table1[[#This Row],[Credit USD]]))</f>
        <v/>
      </c>
      <c r="AA1993" s="122"/>
      <c r="AB1993" s="1"/>
      <c r="AC1993" s="15"/>
      <c r="AD1993" s="15" t="str">
        <f>IF(AND(OR(Table1[[#This Row],[Account]]="15030",Table1[[#This Row],[Account]]="15035",Table1[[#This Row],[Account]]="20150"),Table1[[#This Row],[Vendor ID]]=""),1,"")</f>
        <v/>
      </c>
      <c r="AE1993" s="15"/>
      <c r="AF1993" s="15"/>
      <c r="AG1993" s="15"/>
      <c r="AH1993" s="46" t="str">
        <f>IF(Table1[[#This Row],[Posting Date]]&lt;&gt;"","GJ-"&amp;CountryID,"")</f>
        <v/>
      </c>
      <c r="AI1993" s="59" t="str">
        <f>IF(Table1[[#This Row],[Posting Date]]&lt;&gt;"",Table1[[#This Row],[Posting Date]],"")</f>
        <v/>
      </c>
      <c r="AJ1993" s="46"/>
      <c r="AK1993" s="46" t="str">
        <f>IF(Table1[[#This Row],[Description]]&lt;&gt;"",Table1[[#This Row],[Description]],"")</f>
        <v/>
      </c>
      <c r="AL1993" s="46" t="str">
        <f>IF(Table1[[#This Row],[Posting Date]]&lt;&gt;"",Table1[[#This Row],[Reference Number]],"")</f>
        <v/>
      </c>
      <c r="AM1993" s="46" t="str">
        <f>TRIM(Table1[[#This Row],[Line '#]])</f>
        <v/>
      </c>
      <c r="AN1993" s="46" t="str">
        <f>TRIM(Table1[[#This Row],[Account]])</f>
        <v/>
      </c>
      <c r="AO1993" s="46" t="str">
        <f>IF(Table1[[#This Row],[Posting Date]]&lt;&gt;"",$D$5,"")</f>
        <v/>
      </c>
      <c r="AP1993" s="46" t="str">
        <f>TRIM(Table1[[#This Row],[Departments-Prgrams]])</f>
        <v/>
      </c>
      <c r="AQ1993" s="46" t="str">
        <f>TRIM(Table1[[#This Row],[Grant]])</f>
        <v/>
      </c>
      <c r="AR1993" s="46" t="str">
        <f>TRIM(Table1[[#This Row],[Staff ID]])</f>
        <v/>
      </c>
      <c r="AS1993" s="46" t="str">
        <f>IF(TRIM(Table1[[#This Row],[Budget Code]])=0,"",TRIM(Table1[[#This Row],[Budget Code]]))</f>
        <v/>
      </c>
      <c r="AT1993" s="46" t="str">
        <f>IF(Table1[[#This Row],[Line Description]]&lt;&gt;"",Table1[[#This Row],[Line Description]],"")</f>
        <v/>
      </c>
      <c r="AU1993" s="46" t="str">
        <f>IF(Table1[[#This Row],[Cur_Amount Debit]]&gt;0,ROUND(Table1[[#This Row],[Cur_Amount Debit]],2),"")</f>
        <v/>
      </c>
      <c r="AV1993" s="46" t="str">
        <f>IF(Table1[[#This Row],[Cur_Amount Credit]]&gt;0,ROUND(Table1[[#This Row],[Cur_Amount Credit]],2),"")</f>
        <v/>
      </c>
      <c r="AW1993" s="46" t="str">
        <f>LEFT(Table1[[#This Row],[Cur]],3)</f>
        <v/>
      </c>
      <c r="AX1993" s="59"/>
      <c r="AY1993" s="46"/>
      <c r="AZ1993" s="46" t="str">
        <f>IF(Table1[[#This Row],[Cur]]&lt;&gt;"",IF(Table1[[#This Row],[Cur]]="USD","",ExchangeRate),"")</f>
        <v/>
      </c>
      <c r="BA1993" s="46" t="str">
        <f>IF(Table1[[#This Row],[Grant]]&lt;&gt;"",VLOOKUP(Table1[[#This Row],[Grant]],Grants!B:D,3),"")</f>
        <v/>
      </c>
      <c r="BB1993" s="46" t="str">
        <f>TRIM(Table1[[#This Row],[Vendor ID]])</f>
        <v/>
      </c>
      <c r="BC1993">
        <f>IF(Table1[[#This Row],[Reference Number]]=Q1992,BC1992,BC1992+1)</f>
        <v>2</v>
      </c>
    </row>
    <row r="1994" spans="1:55" ht="11.25" hidden="1" customHeight="1">
      <c r="A1994" s="1"/>
      <c r="B1994" s="88" t="str">
        <f>IF(Table1[[#This Row],[Posting Date]]&lt;&gt;"",IF(Table1[[#This Row],[Reference Number]]=Q1993,B1993+1,1),"")</f>
        <v/>
      </c>
      <c r="C1994" s="61"/>
      <c r="D1994" s="61"/>
      <c r="E1994" s="218"/>
      <c r="F1994" s="143" t="str">
        <f>IFERROR(IF(VLOOKUP(Table1[[#This Row],[Budget Code Description]],Dimentions!$X$6:$AC$132,2,FALSE)="","",VLOOKUP(Table1[[#This Row],[Budget Code Description]],Dimentions!$X$6:$AC$132,2,FALSE)),"")</f>
        <v/>
      </c>
      <c r="G1994" s="143" t="str">
        <f>IFERROR(VLOOKUP(Table1[[#This Row],[Budget Code Description]],Dimentions!$X$6:$AC$132,3,FALSE),"")</f>
        <v/>
      </c>
      <c r="H1994" s="64" t="str">
        <f>IFERROR(VLOOKUP(Table1[[#This Row],[Account]],Dimentions!$S$6:$V$233,2,FALSE),"")</f>
        <v/>
      </c>
      <c r="I1994" s="62">
        <f>_xlfn.NUMBERVALUE(LEFT(Table1[[#This Row],[Account]],1))</f>
        <v>0</v>
      </c>
      <c r="J1994" s="62" t="str">
        <f>IFERROR(VLOOKUP(Table1[[#This Row],[Budget Code Description]],Table6[#All],7,FALSE),"")</f>
        <v/>
      </c>
      <c r="K1994" s="143" t="str">
        <f>IFERROR(VLOOKUP(Table1[[#This Row],[Budget Code Description]],Table6[#All],8,FALSE),"")</f>
        <v/>
      </c>
      <c r="L1994" s="63"/>
      <c r="M1994" s="65" t="str">
        <f>IFERROR(VLOOKUP(Table1[[#This Row],[Staff ID]],Table2[],2,FALSE),"")</f>
        <v/>
      </c>
      <c r="N1994" s="211" t="str">
        <f>IFERROR(IF(VLOOKUP(Table1[[#This Row],[Budget Code Description]],Dimentions!$X$6:$AC$97,4,FALSE)="","",VLOOKUP(Table1[[#This Row],[Budget Code Description]],Dimentions!$X$6:$AC$97,4,FALSE)),"")</f>
        <v/>
      </c>
      <c r="O1994" s="65" t="str">
        <f>IFERROR(VLOOKUP(Table1[[#This Row],[Vendor ID]],Table549[],2,FALSE),"")</f>
        <v/>
      </c>
      <c r="P1994" s="63"/>
      <c r="Q1994" s="143" t="str">
        <f>IF(Table1[[#This Row],[Posting Date]]&lt;&gt;"",$D$9,"")</f>
        <v/>
      </c>
      <c r="R1994" s="159" t="str">
        <f>IF(Table1[[#This Row],[Posting Date]]&lt;&gt;"",$D$10,"")</f>
        <v/>
      </c>
      <c r="S1994" s="66"/>
      <c r="T1994" s="63"/>
      <c r="U1994" s="67"/>
      <c r="V1994" s="67"/>
      <c r="W1994" s="67" t="str">
        <f t="shared" si="31"/>
        <v/>
      </c>
      <c r="X1994" s="161" t="str">
        <f>IF(E1994="","",(IF(Table1[[#This Row],[Cur]]="USD",Table1[[#This Row],[Cur_Amount Debit]],Table1[[#This Row],[Cur_Amount Debit]]/Table1[[#This Row],[Exchange Rate]])))</f>
        <v/>
      </c>
      <c r="Y1994" s="161" t="str">
        <f>IF(E1994="","",(IF(Table1[[#This Row],[Cur]]="USD",Table1[[#This Row],[Cur_Amount Credit]],Table1[[#This Row],[Cur_Amount Credit]]/ExchangeRate)))</f>
        <v/>
      </c>
      <c r="Z1994" s="203" t="str">
        <f>IF(E1994="","",(Table1[[#This Row],[Debit USD]]-Table1[[#This Row],[Credit USD]]))</f>
        <v/>
      </c>
      <c r="AA1994" s="122"/>
      <c r="AB1994" s="1"/>
      <c r="AC1994" s="15"/>
      <c r="AD1994" s="15" t="str">
        <f>IF(AND(OR(Table1[[#This Row],[Account]]="15030",Table1[[#This Row],[Account]]="15035",Table1[[#This Row],[Account]]="20150"),Table1[[#This Row],[Vendor ID]]=""),1,"")</f>
        <v/>
      </c>
      <c r="AE1994" s="15"/>
      <c r="AF1994" s="15"/>
      <c r="AG1994" s="15"/>
      <c r="AH1994" s="46" t="str">
        <f>IF(Table1[[#This Row],[Posting Date]]&lt;&gt;"","GJ-"&amp;CountryID,"")</f>
        <v/>
      </c>
      <c r="AI1994" s="59" t="str">
        <f>IF(Table1[[#This Row],[Posting Date]]&lt;&gt;"",Table1[[#This Row],[Posting Date]],"")</f>
        <v/>
      </c>
      <c r="AJ1994" s="46"/>
      <c r="AK1994" s="46" t="str">
        <f>IF(Table1[[#This Row],[Description]]&lt;&gt;"",Table1[[#This Row],[Description]],"")</f>
        <v/>
      </c>
      <c r="AL1994" s="46" t="str">
        <f>IF(Table1[[#This Row],[Posting Date]]&lt;&gt;"",Table1[[#This Row],[Reference Number]],"")</f>
        <v/>
      </c>
      <c r="AM1994" s="46" t="str">
        <f>TRIM(Table1[[#This Row],[Line '#]])</f>
        <v/>
      </c>
      <c r="AN1994" s="46" t="str">
        <f>TRIM(Table1[[#This Row],[Account]])</f>
        <v/>
      </c>
      <c r="AO1994" s="46" t="str">
        <f>IF(Table1[[#This Row],[Posting Date]]&lt;&gt;"",$D$5,"")</f>
        <v/>
      </c>
      <c r="AP1994" s="46" t="str">
        <f>TRIM(Table1[[#This Row],[Departments-Prgrams]])</f>
        <v/>
      </c>
      <c r="AQ1994" s="46" t="str">
        <f>TRIM(Table1[[#This Row],[Grant]])</f>
        <v/>
      </c>
      <c r="AR1994" s="46" t="str">
        <f>TRIM(Table1[[#This Row],[Staff ID]])</f>
        <v/>
      </c>
      <c r="AS1994" s="46" t="str">
        <f>IF(TRIM(Table1[[#This Row],[Budget Code]])=0,"",TRIM(Table1[[#This Row],[Budget Code]]))</f>
        <v/>
      </c>
      <c r="AT1994" s="46" t="str">
        <f>IF(Table1[[#This Row],[Line Description]]&lt;&gt;"",Table1[[#This Row],[Line Description]],"")</f>
        <v/>
      </c>
      <c r="AU1994" s="46" t="str">
        <f>IF(Table1[[#This Row],[Cur_Amount Debit]]&gt;0,ROUND(Table1[[#This Row],[Cur_Amount Debit]],2),"")</f>
        <v/>
      </c>
      <c r="AV1994" s="46" t="str">
        <f>IF(Table1[[#This Row],[Cur_Amount Credit]]&gt;0,ROUND(Table1[[#This Row],[Cur_Amount Credit]],2),"")</f>
        <v/>
      </c>
      <c r="AW1994" s="46" t="str">
        <f>LEFT(Table1[[#This Row],[Cur]],3)</f>
        <v/>
      </c>
      <c r="AX1994" s="59"/>
      <c r="AY1994" s="46"/>
      <c r="AZ1994" s="46" t="str">
        <f>IF(Table1[[#This Row],[Cur]]&lt;&gt;"",IF(Table1[[#This Row],[Cur]]="USD","",ExchangeRate),"")</f>
        <v/>
      </c>
      <c r="BA1994" s="46" t="str">
        <f>IF(Table1[[#This Row],[Grant]]&lt;&gt;"",VLOOKUP(Table1[[#This Row],[Grant]],Grants!B:D,3),"")</f>
        <v/>
      </c>
      <c r="BB1994" s="46" t="str">
        <f>TRIM(Table1[[#This Row],[Vendor ID]])</f>
        <v/>
      </c>
      <c r="BC1994">
        <f>IF(Table1[[#This Row],[Reference Number]]=Q1993,BC1993,BC1993+1)</f>
        <v>2</v>
      </c>
    </row>
    <row r="1995" spans="1:55" ht="11.25" hidden="1" customHeight="1">
      <c r="A1995" s="1"/>
      <c r="B1995" s="88" t="str">
        <f>IF(Table1[[#This Row],[Posting Date]]&lt;&gt;"",IF(Table1[[#This Row],[Reference Number]]=Q1994,B1994+1,1),"")</f>
        <v/>
      </c>
      <c r="C1995" s="61"/>
      <c r="D1995" s="61"/>
      <c r="E1995" s="218"/>
      <c r="F1995" s="143" t="str">
        <f>IFERROR(IF(VLOOKUP(Table1[[#This Row],[Budget Code Description]],Dimentions!$X$6:$AC$132,2,FALSE)="","",VLOOKUP(Table1[[#This Row],[Budget Code Description]],Dimentions!$X$6:$AC$132,2,FALSE)),"")</f>
        <v/>
      </c>
      <c r="G1995" s="143" t="str">
        <f>IFERROR(VLOOKUP(Table1[[#This Row],[Budget Code Description]],Dimentions!$X$6:$AC$132,3,FALSE),"")</f>
        <v/>
      </c>
      <c r="H1995" s="64" t="str">
        <f>IFERROR(VLOOKUP(Table1[[#This Row],[Account]],Dimentions!$S$6:$V$233,2,FALSE),"")</f>
        <v/>
      </c>
      <c r="I1995" s="62">
        <f>_xlfn.NUMBERVALUE(LEFT(Table1[[#This Row],[Account]],1))</f>
        <v>0</v>
      </c>
      <c r="J1995" s="62" t="str">
        <f>IFERROR(VLOOKUP(Table1[[#This Row],[Budget Code Description]],Table6[#All],7,FALSE),"")</f>
        <v/>
      </c>
      <c r="K1995" s="143" t="str">
        <f>IFERROR(VLOOKUP(Table1[[#This Row],[Budget Code Description]],Table6[#All],8,FALSE),"")</f>
        <v/>
      </c>
      <c r="L1995" s="63"/>
      <c r="M1995" s="65" t="str">
        <f>IFERROR(VLOOKUP(Table1[[#This Row],[Staff ID]],Table2[],2,FALSE),"")</f>
        <v/>
      </c>
      <c r="N1995" s="211" t="str">
        <f>IFERROR(IF(VLOOKUP(Table1[[#This Row],[Budget Code Description]],Dimentions!$X$6:$AC$97,4,FALSE)="","",VLOOKUP(Table1[[#This Row],[Budget Code Description]],Dimentions!$X$6:$AC$97,4,FALSE)),"")</f>
        <v/>
      </c>
      <c r="O1995" s="65" t="str">
        <f>IFERROR(VLOOKUP(Table1[[#This Row],[Vendor ID]],Table549[],2,FALSE),"")</f>
        <v/>
      </c>
      <c r="P1995" s="63"/>
      <c r="Q1995" s="143" t="str">
        <f>IF(Table1[[#This Row],[Posting Date]]&lt;&gt;"",$D$9,"")</f>
        <v/>
      </c>
      <c r="R1995" s="159" t="str">
        <f>IF(Table1[[#This Row],[Posting Date]]&lt;&gt;"",$D$10,"")</f>
        <v/>
      </c>
      <c r="S1995" s="66"/>
      <c r="T1995" s="63"/>
      <c r="U1995" s="67"/>
      <c r="V1995" s="67"/>
      <c r="W1995" s="67" t="str">
        <f t="shared" si="31"/>
        <v/>
      </c>
      <c r="X1995" s="161" t="str">
        <f>IF(E1995="","",(IF(Table1[[#This Row],[Cur]]="USD",Table1[[#This Row],[Cur_Amount Debit]],Table1[[#This Row],[Cur_Amount Debit]]/Table1[[#This Row],[Exchange Rate]])))</f>
        <v/>
      </c>
      <c r="Y1995" s="161" t="str">
        <f>IF(E1995="","",(IF(Table1[[#This Row],[Cur]]="USD",Table1[[#This Row],[Cur_Amount Credit]],Table1[[#This Row],[Cur_Amount Credit]]/ExchangeRate)))</f>
        <v/>
      </c>
      <c r="Z1995" s="203" t="str">
        <f>IF(E1995="","",(Table1[[#This Row],[Debit USD]]-Table1[[#This Row],[Credit USD]]))</f>
        <v/>
      </c>
      <c r="AA1995" s="122"/>
      <c r="AB1995" s="1"/>
      <c r="AC1995" s="15"/>
      <c r="AD1995" s="15" t="str">
        <f>IF(AND(OR(Table1[[#This Row],[Account]]="15030",Table1[[#This Row],[Account]]="15035",Table1[[#This Row],[Account]]="20150"),Table1[[#This Row],[Vendor ID]]=""),1,"")</f>
        <v/>
      </c>
      <c r="AE1995" s="15"/>
      <c r="AF1995" s="15"/>
      <c r="AG1995" s="15"/>
      <c r="AH1995" s="46" t="str">
        <f>IF(Table1[[#This Row],[Posting Date]]&lt;&gt;"","GJ-"&amp;CountryID,"")</f>
        <v/>
      </c>
      <c r="AI1995" s="59" t="str">
        <f>IF(Table1[[#This Row],[Posting Date]]&lt;&gt;"",Table1[[#This Row],[Posting Date]],"")</f>
        <v/>
      </c>
      <c r="AJ1995" s="46"/>
      <c r="AK1995" s="46" t="str">
        <f>IF(Table1[[#This Row],[Description]]&lt;&gt;"",Table1[[#This Row],[Description]],"")</f>
        <v/>
      </c>
      <c r="AL1995" s="46" t="str">
        <f>IF(Table1[[#This Row],[Posting Date]]&lt;&gt;"",Table1[[#This Row],[Reference Number]],"")</f>
        <v/>
      </c>
      <c r="AM1995" s="46" t="str">
        <f>TRIM(Table1[[#This Row],[Line '#]])</f>
        <v/>
      </c>
      <c r="AN1995" s="46" t="str">
        <f>TRIM(Table1[[#This Row],[Account]])</f>
        <v/>
      </c>
      <c r="AO1995" s="46" t="str">
        <f>IF(Table1[[#This Row],[Posting Date]]&lt;&gt;"",$D$5,"")</f>
        <v/>
      </c>
      <c r="AP1995" s="46" t="str">
        <f>TRIM(Table1[[#This Row],[Departments-Prgrams]])</f>
        <v/>
      </c>
      <c r="AQ1995" s="46" t="str">
        <f>TRIM(Table1[[#This Row],[Grant]])</f>
        <v/>
      </c>
      <c r="AR1995" s="46" t="str">
        <f>TRIM(Table1[[#This Row],[Staff ID]])</f>
        <v/>
      </c>
      <c r="AS1995" s="46" t="str">
        <f>IF(TRIM(Table1[[#This Row],[Budget Code]])=0,"",TRIM(Table1[[#This Row],[Budget Code]]))</f>
        <v/>
      </c>
      <c r="AT1995" s="46" t="str">
        <f>IF(Table1[[#This Row],[Line Description]]&lt;&gt;"",Table1[[#This Row],[Line Description]],"")</f>
        <v/>
      </c>
      <c r="AU1995" s="46" t="str">
        <f>IF(Table1[[#This Row],[Cur_Amount Debit]]&gt;0,ROUND(Table1[[#This Row],[Cur_Amount Debit]],2),"")</f>
        <v/>
      </c>
      <c r="AV1995" s="46" t="str">
        <f>IF(Table1[[#This Row],[Cur_Amount Credit]]&gt;0,ROUND(Table1[[#This Row],[Cur_Amount Credit]],2),"")</f>
        <v/>
      </c>
      <c r="AW1995" s="46" t="str">
        <f>LEFT(Table1[[#This Row],[Cur]],3)</f>
        <v/>
      </c>
      <c r="AX1995" s="59"/>
      <c r="AY1995" s="46"/>
      <c r="AZ1995" s="46" t="str">
        <f>IF(Table1[[#This Row],[Cur]]&lt;&gt;"",IF(Table1[[#This Row],[Cur]]="USD","",ExchangeRate),"")</f>
        <v/>
      </c>
      <c r="BA1995" s="46" t="str">
        <f>IF(Table1[[#This Row],[Grant]]&lt;&gt;"",VLOOKUP(Table1[[#This Row],[Grant]],Grants!B:D,3),"")</f>
        <v/>
      </c>
      <c r="BB1995" s="46" t="str">
        <f>TRIM(Table1[[#This Row],[Vendor ID]])</f>
        <v/>
      </c>
      <c r="BC1995">
        <f>IF(Table1[[#This Row],[Reference Number]]=Q1994,BC1994,BC1994+1)</f>
        <v>2</v>
      </c>
    </row>
    <row r="1996" spans="1:55" ht="11.25" hidden="1" customHeight="1">
      <c r="A1996" s="1"/>
      <c r="B1996" s="88" t="str">
        <f>IF(Table1[[#This Row],[Posting Date]]&lt;&gt;"",IF(Table1[[#This Row],[Reference Number]]=Q1995,B1995+1,1),"")</f>
        <v/>
      </c>
      <c r="C1996" s="61"/>
      <c r="D1996" s="61"/>
      <c r="E1996" s="218"/>
      <c r="F1996" s="143" t="str">
        <f>IFERROR(IF(VLOOKUP(Table1[[#This Row],[Budget Code Description]],Dimentions!$X$6:$AC$132,2,FALSE)="","",VLOOKUP(Table1[[#This Row],[Budget Code Description]],Dimentions!$X$6:$AC$132,2,FALSE)),"")</f>
        <v/>
      </c>
      <c r="G1996" s="143" t="str">
        <f>IFERROR(VLOOKUP(Table1[[#This Row],[Budget Code Description]],Dimentions!$X$6:$AC$132,3,FALSE),"")</f>
        <v/>
      </c>
      <c r="H1996" s="64" t="str">
        <f>IFERROR(VLOOKUP(Table1[[#This Row],[Account]],Dimentions!$S$6:$V$233,2,FALSE),"")</f>
        <v/>
      </c>
      <c r="I1996" s="62">
        <f>_xlfn.NUMBERVALUE(LEFT(Table1[[#This Row],[Account]],1))</f>
        <v>0</v>
      </c>
      <c r="J1996" s="62" t="str">
        <f>IFERROR(VLOOKUP(Table1[[#This Row],[Budget Code Description]],Table6[#All],7,FALSE),"")</f>
        <v/>
      </c>
      <c r="K1996" s="143" t="str">
        <f>IFERROR(VLOOKUP(Table1[[#This Row],[Budget Code Description]],Table6[#All],8,FALSE),"")</f>
        <v/>
      </c>
      <c r="L1996" s="63"/>
      <c r="M1996" s="65" t="str">
        <f>IFERROR(VLOOKUP(Table1[[#This Row],[Staff ID]],Table2[],2,FALSE),"")</f>
        <v/>
      </c>
      <c r="N1996" s="211" t="str">
        <f>IFERROR(IF(VLOOKUP(Table1[[#This Row],[Budget Code Description]],Dimentions!$X$6:$AC$97,4,FALSE)="","",VLOOKUP(Table1[[#This Row],[Budget Code Description]],Dimentions!$X$6:$AC$97,4,FALSE)),"")</f>
        <v/>
      </c>
      <c r="O1996" s="65" t="str">
        <f>IFERROR(VLOOKUP(Table1[[#This Row],[Vendor ID]],Table549[],2,FALSE),"")</f>
        <v/>
      </c>
      <c r="P1996" s="63"/>
      <c r="Q1996" s="143" t="str">
        <f>IF(Table1[[#This Row],[Posting Date]]&lt;&gt;"",$D$9,"")</f>
        <v/>
      </c>
      <c r="R1996" s="159" t="str">
        <f>IF(Table1[[#This Row],[Posting Date]]&lt;&gt;"",$D$10,"")</f>
        <v/>
      </c>
      <c r="S1996" s="66"/>
      <c r="T1996" s="63"/>
      <c r="U1996" s="67"/>
      <c r="V1996" s="67"/>
      <c r="W1996" s="67" t="str">
        <f t="shared" si="31"/>
        <v/>
      </c>
      <c r="X1996" s="161" t="str">
        <f>IF(E1996="","",(IF(Table1[[#This Row],[Cur]]="USD",Table1[[#This Row],[Cur_Amount Debit]],Table1[[#This Row],[Cur_Amount Debit]]/Table1[[#This Row],[Exchange Rate]])))</f>
        <v/>
      </c>
      <c r="Y1996" s="161" t="str">
        <f>IF(E1996="","",(IF(Table1[[#This Row],[Cur]]="USD",Table1[[#This Row],[Cur_Amount Credit]],Table1[[#This Row],[Cur_Amount Credit]]/ExchangeRate)))</f>
        <v/>
      </c>
      <c r="Z1996" s="203" t="str">
        <f>IF(E1996="","",(Table1[[#This Row],[Debit USD]]-Table1[[#This Row],[Credit USD]]))</f>
        <v/>
      </c>
      <c r="AA1996" s="122"/>
      <c r="AB1996" s="1"/>
      <c r="AC1996" s="15"/>
      <c r="AD1996" s="15" t="str">
        <f>IF(AND(OR(Table1[[#This Row],[Account]]="15030",Table1[[#This Row],[Account]]="15035",Table1[[#This Row],[Account]]="20150"),Table1[[#This Row],[Vendor ID]]=""),1,"")</f>
        <v/>
      </c>
      <c r="AE1996" s="15"/>
      <c r="AF1996" s="15"/>
      <c r="AG1996" s="15"/>
      <c r="AH1996" s="46" t="str">
        <f>IF(Table1[[#This Row],[Posting Date]]&lt;&gt;"","GJ-"&amp;CountryID,"")</f>
        <v/>
      </c>
      <c r="AI1996" s="59" t="str">
        <f>IF(Table1[[#This Row],[Posting Date]]&lt;&gt;"",Table1[[#This Row],[Posting Date]],"")</f>
        <v/>
      </c>
      <c r="AJ1996" s="46"/>
      <c r="AK1996" s="46" t="str">
        <f>IF(Table1[[#This Row],[Description]]&lt;&gt;"",Table1[[#This Row],[Description]],"")</f>
        <v/>
      </c>
      <c r="AL1996" s="46" t="str">
        <f>IF(Table1[[#This Row],[Posting Date]]&lt;&gt;"",Table1[[#This Row],[Reference Number]],"")</f>
        <v/>
      </c>
      <c r="AM1996" s="46" t="str">
        <f>TRIM(Table1[[#This Row],[Line '#]])</f>
        <v/>
      </c>
      <c r="AN1996" s="46" t="str">
        <f>TRIM(Table1[[#This Row],[Account]])</f>
        <v/>
      </c>
      <c r="AO1996" s="46" t="str">
        <f>IF(Table1[[#This Row],[Posting Date]]&lt;&gt;"",$D$5,"")</f>
        <v/>
      </c>
      <c r="AP1996" s="46" t="str">
        <f>TRIM(Table1[[#This Row],[Departments-Prgrams]])</f>
        <v/>
      </c>
      <c r="AQ1996" s="46" t="str">
        <f>TRIM(Table1[[#This Row],[Grant]])</f>
        <v/>
      </c>
      <c r="AR1996" s="46" t="str">
        <f>TRIM(Table1[[#This Row],[Staff ID]])</f>
        <v/>
      </c>
      <c r="AS1996" s="46" t="str">
        <f>IF(TRIM(Table1[[#This Row],[Budget Code]])=0,"",TRIM(Table1[[#This Row],[Budget Code]]))</f>
        <v/>
      </c>
      <c r="AT1996" s="46" t="str">
        <f>IF(Table1[[#This Row],[Line Description]]&lt;&gt;"",Table1[[#This Row],[Line Description]],"")</f>
        <v/>
      </c>
      <c r="AU1996" s="46" t="str">
        <f>IF(Table1[[#This Row],[Cur_Amount Debit]]&gt;0,ROUND(Table1[[#This Row],[Cur_Amount Debit]],2),"")</f>
        <v/>
      </c>
      <c r="AV1996" s="46" t="str">
        <f>IF(Table1[[#This Row],[Cur_Amount Credit]]&gt;0,ROUND(Table1[[#This Row],[Cur_Amount Credit]],2),"")</f>
        <v/>
      </c>
      <c r="AW1996" s="46" t="str">
        <f>LEFT(Table1[[#This Row],[Cur]],3)</f>
        <v/>
      </c>
      <c r="AX1996" s="59"/>
      <c r="AY1996" s="46"/>
      <c r="AZ1996" s="46" t="str">
        <f>IF(Table1[[#This Row],[Cur]]&lt;&gt;"",IF(Table1[[#This Row],[Cur]]="USD","",ExchangeRate),"")</f>
        <v/>
      </c>
      <c r="BA1996" s="46" t="str">
        <f>IF(Table1[[#This Row],[Grant]]&lt;&gt;"",VLOOKUP(Table1[[#This Row],[Grant]],Grants!B:D,3),"")</f>
        <v/>
      </c>
      <c r="BB1996" s="46" t="str">
        <f>TRIM(Table1[[#This Row],[Vendor ID]])</f>
        <v/>
      </c>
      <c r="BC1996">
        <f>IF(Table1[[#This Row],[Reference Number]]=Q1995,BC1995,BC1995+1)</f>
        <v>2</v>
      </c>
    </row>
    <row r="1997" spans="1:55" ht="11.25" hidden="1" customHeight="1">
      <c r="A1997" s="1"/>
      <c r="B1997" s="88" t="str">
        <f>IF(Table1[[#This Row],[Posting Date]]&lt;&gt;"",IF(Table1[[#This Row],[Reference Number]]=Q1996,B1996+1,1),"")</f>
        <v/>
      </c>
      <c r="C1997" s="61"/>
      <c r="D1997" s="61"/>
      <c r="E1997" s="218"/>
      <c r="F1997" s="143" t="str">
        <f>IFERROR(IF(VLOOKUP(Table1[[#This Row],[Budget Code Description]],Dimentions!$X$6:$AC$132,2,FALSE)="","",VLOOKUP(Table1[[#This Row],[Budget Code Description]],Dimentions!$X$6:$AC$132,2,FALSE)),"")</f>
        <v/>
      </c>
      <c r="G1997" s="143" t="str">
        <f>IFERROR(VLOOKUP(Table1[[#This Row],[Budget Code Description]],Dimentions!$X$6:$AC$132,3,FALSE),"")</f>
        <v/>
      </c>
      <c r="H1997" s="64" t="str">
        <f>IFERROR(VLOOKUP(Table1[[#This Row],[Account]],Dimentions!$S$6:$V$233,2,FALSE),"")</f>
        <v/>
      </c>
      <c r="I1997" s="62">
        <f>_xlfn.NUMBERVALUE(LEFT(Table1[[#This Row],[Account]],1))</f>
        <v>0</v>
      </c>
      <c r="J1997" s="62" t="str">
        <f>IFERROR(VLOOKUP(Table1[[#This Row],[Budget Code Description]],Table6[#All],7,FALSE),"")</f>
        <v/>
      </c>
      <c r="K1997" s="143" t="str">
        <f>IFERROR(VLOOKUP(Table1[[#This Row],[Budget Code Description]],Table6[#All],8,FALSE),"")</f>
        <v/>
      </c>
      <c r="L1997" s="63"/>
      <c r="M1997" s="65" t="str">
        <f>IFERROR(VLOOKUP(Table1[[#This Row],[Staff ID]],Table2[],2,FALSE),"")</f>
        <v/>
      </c>
      <c r="N1997" s="211" t="str">
        <f>IFERROR(IF(VLOOKUP(Table1[[#This Row],[Budget Code Description]],Dimentions!$X$6:$AC$97,4,FALSE)="","",VLOOKUP(Table1[[#This Row],[Budget Code Description]],Dimentions!$X$6:$AC$97,4,FALSE)),"")</f>
        <v/>
      </c>
      <c r="O1997" s="65" t="str">
        <f>IFERROR(VLOOKUP(Table1[[#This Row],[Vendor ID]],Table549[],2,FALSE),"")</f>
        <v/>
      </c>
      <c r="P1997" s="63"/>
      <c r="Q1997" s="143" t="str">
        <f>IF(Table1[[#This Row],[Posting Date]]&lt;&gt;"",$D$9,"")</f>
        <v/>
      </c>
      <c r="R1997" s="159" t="str">
        <f>IF(Table1[[#This Row],[Posting Date]]&lt;&gt;"",$D$10,"")</f>
        <v/>
      </c>
      <c r="S1997" s="66"/>
      <c r="T1997" s="63"/>
      <c r="U1997" s="67"/>
      <c r="V1997" s="67"/>
      <c r="W1997" s="67" t="str">
        <f t="shared" si="31"/>
        <v/>
      </c>
      <c r="X1997" s="161" t="str">
        <f>IF(E1997="","",(IF(Table1[[#This Row],[Cur]]="USD",Table1[[#This Row],[Cur_Amount Debit]],Table1[[#This Row],[Cur_Amount Debit]]/Table1[[#This Row],[Exchange Rate]])))</f>
        <v/>
      </c>
      <c r="Y1997" s="161" t="str">
        <f>IF(E1997="","",(IF(Table1[[#This Row],[Cur]]="USD",Table1[[#This Row],[Cur_Amount Credit]],Table1[[#This Row],[Cur_Amount Credit]]/ExchangeRate)))</f>
        <v/>
      </c>
      <c r="Z1997" s="203" t="str">
        <f>IF(E1997="","",(Table1[[#This Row],[Debit USD]]-Table1[[#This Row],[Credit USD]]))</f>
        <v/>
      </c>
      <c r="AA1997" s="122"/>
      <c r="AB1997" s="1"/>
      <c r="AC1997" s="15"/>
      <c r="AD1997" s="15" t="str">
        <f>IF(AND(OR(Table1[[#This Row],[Account]]="15030",Table1[[#This Row],[Account]]="15035",Table1[[#This Row],[Account]]="20150"),Table1[[#This Row],[Vendor ID]]=""),1,"")</f>
        <v/>
      </c>
      <c r="AE1997" s="15"/>
      <c r="AF1997" s="15"/>
      <c r="AG1997" s="15"/>
      <c r="AH1997" s="46" t="str">
        <f>IF(Table1[[#This Row],[Posting Date]]&lt;&gt;"","GJ-"&amp;CountryID,"")</f>
        <v/>
      </c>
      <c r="AI1997" s="59" t="str">
        <f>IF(Table1[[#This Row],[Posting Date]]&lt;&gt;"",Table1[[#This Row],[Posting Date]],"")</f>
        <v/>
      </c>
      <c r="AJ1997" s="46"/>
      <c r="AK1997" s="46" t="str">
        <f>IF(Table1[[#This Row],[Description]]&lt;&gt;"",Table1[[#This Row],[Description]],"")</f>
        <v/>
      </c>
      <c r="AL1997" s="46" t="str">
        <f>IF(Table1[[#This Row],[Posting Date]]&lt;&gt;"",Table1[[#This Row],[Reference Number]],"")</f>
        <v/>
      </c>
      <c r="AM1997" s="46" t="str">
        <f>TRIM(Table1[[#This Row],[Line '#]])</f>
        <v/>
      </c>
      <c r="AN1997" s="46" t="str">
        <f>TRIM(Table1[[#This Row],[Account]])</f>
        <v/>
      </c>
      <c r="AO1997" s="46" t="str">
        <f>IF(Table1[[#This Row],[Posting Date]]&lt;&gt;"",$D$5,"")</f>
        <v/>
      </c>
      <c r="AP1997" s="46" t="str">
        <f>TRIM(Table1[[#This Row],[Departments-Prgrams]])</f>
        <v/>
      </c>
      <c r="AQ1997" s="46" t="str">
        <f>TRIM(Table1[[#This Row],[Grant]])</f>
        <v/>
      </c>
      <c r="AR1997" s="46" t="str">
        <f>TRIM(Table1[[#This Row],[Staff ID]])</f>
        <v/>
      </c>
      <c r="AS1997" s="46" t="str">
        <f>IF(TRIM(Table1[[#This Row],[Budget Code]])=0,"",TRIM(Table1[[#This Row],[Budget Code]]))</f>
        <v/>
      </c>
      <c r="AT1997" s="46" t="str">
        <f>IF(Table1[[#This Row],[Line Description]]&lt;&gt;"",Table1[[#This Row],[Line Description]],"")</f>
        <v/>
      </c>
      <c r="AU1997" s="46" t="str">
        <f>IF(Table1[[#This Row],[Cur_Amount Debit]]&gt;0,ROUND(Table1[[#This Row],[Cur_Amount Debit]],2),"")</f>
        <v/>
      </c>
      <c r="AV1997" s="46" t="str">
        <f>IF(Table1[[#This Row],[Cur_Amount Credit]]&gt;0,ROUND(Table1[[#This Row],[Cur_Amount Credit]],2),"")</f>
        <v/>
      </c>
      <c r="AW1997" s="46" t="str">
        <f>LEFT(Table1[[#This Row],[Cur]],3)</f>
        <v/>
      </c>
      <c r="AX1997" s="59"/>
      <c r="AY1997" s="46"/>
      <c r="AZ1997" s="46" t="str">
        <f>IF(Table1[[#This Row],[Cur]]&lt;&gt;"",IF(Table1[[#This Row],[Cur]]="USD","",ExchangeRate),"")</f>
        <v/>
      </c>
      <c r="BA1997" s="46" t="str">
        <f>IF(Table1[[#This Row],[Grant]]&lt;&gt;"",VLOOKUP(Table1[[#This Row],[Grant]],Grants!B:D,3),"")</f>
        <v/>
      </c>
      <c r="BB1997" s="46" t="str">
        <f>TRIM(Table1[[#This Row],[Vendor ID]])</f>
        <v/>
      </c>
      <c r="BC1997">
        <f>IF(Table1[[#This Row],[Reference Number]]=Q1996,BC1996,BC1996+1)</f>
        <v>2</v>
      </c>
    </row>
    <row r="1998" spans="1:55" ht="11.25" hidden="1" customHeight="1">
      <c r="A1998" s="1"/>
      <c r="B1998" s="88" t="str">
        <f>IF(Table1[[#This Row],[Posting Date]]&lt;&gt;"",IF(Table1[[#This Row],[Reference Number]]=Q1997,B1997+1,1),"")</f>
        <v/>
      </c>
      <c r="C1998" s="61"/>
      <c r="D1998" s="61"/>
      <c r="E1998" s="218"/>
      <c r="F1998" s="143" t="str">
        <f>IFERROR(IF(VLOOKUP(Table1[[#This Row],[Budget Code Description]],Dimentions!$X$6:$AC$132,2,FALSE)="","",VLOOKUP(Table1[[#This Row],[Budget Code Description]],Dimentions!$X$6:$AC$132,2,FALSE)),"")</f>
        <v/>
      </c>
      <c r="G1998" s="143" t="str">
        <f>IFERROR(VLOOKUP(Table1[[#This Row],[Budget Code Description]],Dimentions!$X$6:$AC$132,3,FALSE),"")</f>
        <v/>
      </c>
      <c r="H1998" s="64" t="str">
        <f>IFERROR(VLOOKUP(Table1[[#This Row],[Account]],Dimentions!$S$6:$V$233,2,FALSE),"")</f>
        <v/>
      </c>
      <c r="I1998" s="62">
        <f>_xlfn.NUMBERVALUE(LEFT(Table1[[#This Row],[Account]],1))</f>
        <v>0</v>
      </c>
      <c r="J1998" s="62" t="str">
        <f>IFERROR(VLOOKUP(Table1[[#This Row],[Budget Code Description]],Table6[#All],7,FALSE),"")</f>
        <v/>
      </c>
      <c r="K1998" s="143" t="str">
        <f>IFERROR(VLOOKUP(Table1[[#This Row],[Budget Code Description]],Table6[#All],8,FALSE),"")</f>
        <v/>
      </c>
      <c r="L1998" s="63"/>
      <c r="M1998" s="65" t="str">
        <f>IFERROR(VLOOKUP(Table1[[#This Row],[Staff ID]],Table2[],2,FALSE),"")</f>
        <v/>
      </c>
      <c r="N1998" s="211" t="str">
        <f>IFERROR(IF(VLOOKUP(Table1[[#This Row],[Budget Code Description]],Dimentions!$X$6:$AC$97,4,FALSE)="","",VLOOKUP(Table1[[#This Row],[Budget Code Description]],Dimentions!$X$6:$AC$97,4,FALSE)),"")</f>
        <v/>
      </c>
      <c r="O1998" s="65" t="str">
        <f>IFERROR(VLOOKUP(Table1[[#This Row],[Vendor ID]],Table549[],2,FALSE),"")</f>
        <v/>
      </c>
      <c r="P1998" s="63"/>
      <c r="Q1998" s="143" t="str">
        <f>IF(Table1[[#This Row],[Posting Date]]&lt;&gt;"",$D$9,"")</f>
        <v/>
      </c>
      <c r="R1998" s="159" t="str">
        <f>IF(Table1[[#This Row],[Posting Date]]&lt;&gt;"",$D$10,"")</f>
        <v/>
      </c>
      <c r="S1998" s="66"/>
      <c r="T1998" s="63"/>
      <c r="U1998" s="67"/>
      <c r="V1998" s="67"/>
      <c r="W1998" s="67" t="str">
        <f t="shared" si="31"/>
        <v/>
      </c>
      <c r="X1998" s="161" t="str">
        <f>IF(E1998="","",(IF(Table1[[#This Row],[Cur]]="USD",Table1[[#This Row],[Cur_Amount Debit]],Table1[[#This Row],[Cur_Amount Debit]]/Table1[[#This Row],[Exchange Rate]])))</f>
        <v/>
      </c>
      <c r="Y1998" s="161" t="str">
        <f>IF(E1998="","",(IF(Table1[[#This Row],[Cur]]="USD",Table1[[#This Row],[Cur_Amount Credit]],Table1[[#This Row],[Cur_Amount Credit]]/ExchangeRate)))</f>
        <v/>
      </c>
      <c r="Z1998" s="203" t="str">
        <f>IF(E1998="","",(Table1[[#This Row],[Debit USD]]-Table1[[#This Row],[Credit USD]]))</f>
        <v/>
      </c>
      <c r="AA1998" s="122"/>
      <c r="AB1998" s="1"/>
      <c r="AC1998" s="15"/>
      <c r="AD1998" s="15" t="str">
        <f>IF(AND(OR(Table1[[#This Row],[Account]]="15030",Table1[[#This Row],[Account]]="15035",Table1[[#This Row],[Account]]="20150"),Table1[[#This Row],[Vendor ID]]=""),1,"")</f>
        <v/>
      </c>
      <c r="AE1998" s="15"/>
      <c r="AF1998" s="15"/>
      <c r="AG1998" s="15"/>
      <c r="AH1998" s="46" t="str">
        <f>IF(Table1[[#This Row],[Posting Date]]&lt;&gt;"","GJ-"&amp;CountryID,"")</f>
        <v/>
      </c>
      <c r="AI1998" s="59" t="str">
        <f>IF(Table1[[#This Row],[Posting Date]]&lt;&gt;"",Table1[[#This Row],[Posting Date]],"")</f>
        <v/>
      </c>
      <c r="AJ1998" s="46"/>
      <c r="AK1998" s="46" t="str">
        <f>IF(Table1[[#This Row],[Description]]&lt;&gt;"",Table1[[#This Row],[Description]],"")</f>
        <v/>
      </c>
      <c r="AL1998" s="46" t="str">
        <f>IF(Table1[[#This Row],[Posting Date]]&lt;&gt;"",Table1[[#This Row],[Reference Number]],"")</f>
        <v/>
      </c>
      <c r="AM1998" s="46" t="str">
        <f>TRIM(Table1[[#This Row],[Line '#]])</f>
        <v/>
      </c>
      <c r="AN1998" s="46" t="str">
        <f>TRIM(Table1[[#This Row],[Account]])</f>
        <v/>
      </c>
      <c r="AO1998" s="46" t="str">
        <f>IF(Table1[[#This Row],[Posting Date]]&lt;&gt;"",$D$5,"")</f>
        <v/>
      </c>
      <c r="AP1998" s="46" t="str">
        <f>TRIM(Table1[[#This Row],[Departments-Prgrams]])</f>
        <v/>
      </c>
      <c r="AQ1998" s="46" t="str">
        <f>TRIM(Table1[[#This Row],[Grant]])</f>
        <v/>
      </c>
      <c r="AR1998" s="46" t="str">
        <f>TRIM(Table1[[#This Row],[Staff ID]])</f>
        <v/>
      </c>
      <c r="AS1998" s="46" t="str">
        <f>IF(TRIM(Table1[[#This Row],[Budget Code]])=0,"",TRIM(Table1[[#This Row],[Budget Code]]))</f>
        <v/>
      </c>
      <c r="AT1998" s="46" t="str">
        <f>IF(Table1[[#This Row],[Line Description]]&lt;&gt;"",Table1[[#This Row],[Line Description]],"")</f>
        <v/>
      </c>
      <c r="AU1998" s="46" t="str">
        <f>IF(Table1[[#This Row],[Cur_Amount Debit]]&gt;0,ROUND(Table1[[#This Row],[Cur_Amount Debit]],2),"")</f>
        <v/>
      </c>
      <c r="AV1998" s="46" t="str">
        <f>IF(Table1[[#This Row],[Cur_Amount Credit]]&gt;0,ROUND(Table1[[#This Row],[Cur_Amount Credit]],2),"")</f>
        <v/>
      </c>
      <c r="AW1998" s="46" t="str">
        <f>LEFT(Table1[[#This Row],[Cur]],3)</f>
        <v/>
      </c>
      <c r="AX1998" s="59"/>
      <c r="AY1998" s="46"/>
      <c r="AZ1998" s="46" t="str">
        <f>IF(Table1[[#This Row],[Cur]]&lt;&gt;"",IF(Table1[[#This Row],[Cur]]="USD","",ExchangeRate),"")</f>
        <v/>
      </c>
      <c r="BA1998" s="46" t="str">
        <f>IF(Table1[[#This Row],[Grant]]&lt;&gt;"",VLOOKUP(Table1[[#This Row],[Grant]],Grants!B:D,3),"")</f>
        <v/>
      </c>
      <c r="BB1998" s="46" t="str">
        <f>TRIM(Table1[[#This Row],[Vendor ID]])</f>
        <v/>
      </c>
      <c r="BC1998">
        <f>IF(Table1[[#This Row],[Reference Number]]=Q1997,BC1997,BC1997+1)</f>
        <v>2</v>
      </c>
    </row>
    <row r="1999" spans="1:55" ht="11.25" hidden="1" customHeight="1">
      <c r="A1999" s="1"/>
      <c r="B1999" s="88" t="str">
        <f>IF(Table1[[#This Row],[Posting Date]]&lt;&gt;"",IF(Table1[[#This Row],[Reference Number]]=Q1998,B1998+1,1),"")</f>
        <v/>
      </c>
      <c r="C1999" s="61"/>
      <c r="D1999" s="61"/>
      <c r="E1999" s="218"/>
      <c r="F1999" s="143" t="str">
        <f>IFERROR(IF(VLOOKUP(Table1[[#This Row],[Budget Code Description]],Dimentions!$X$6:$AC$132,2,FALSE)="","",VLOOKUP(Table1[[#This Row],[Budget Code Description]],Dimentions!$X$6:$AC$132,2,FALSE)),"")</f>
        <v/>
      </c>
      <c r="G1999" s="143" t="str">
        <f>IFERROR(VLOOKUP(Table1[[#This Row],[Budget Code Description]],Dimentions!$X$6:$AC$132,3,FALSE),"")</f>
        <v/>
      </c>
      <c r="H1999" s="64" t="str">
        <f>IFERROR(VLOOKUP(Table1[[#This Row],[Account]],Dimentions!$S$6:$V$233,2,FALSE),"")</f>
        <v/>
      </c>
      <c r="I1999" s="62">
        <f>_xlfn.NUMBERVALUE(LEFT(Table1[[#This Row],[Account]],1))</f>
        <v>0</v>
      </c>
      <c r="J1999" s="62" t="str">
        <f>IFERROR(VLOOKUP(Table1[[#This Row],[Budget Code Description]],Table6[#All],7,FALSE),"")</f>
        <v/>
      </c>
      <c r="K1999" s="143" t="str">
        <f>IFERROR(VLOOKUP(Table1[[#This Row],[Budget Code Description]],Table6[#All],8,FALSE),"")</f>
        <v/>
      </c>
      <c r="L1999" s="63"/>
      <c r="M1999" s="65" t="str">
        <f>IFERROR(VLOOKUP(Table1[[#This Row],[Staff ID]],Table2[],2,FALSE),"")</f>
        <v/>
      </c>
      <c r="N1999" s="211" t="str">
        <f>IFERROR(IF(VLOOKUP(Table1[[#This Row],[Budget Code Description]],Dimentions!$X$6:$AC$97,4,FALSE)="","",VLOOKUP(Table1[[#This Row],[Budget Code Description]],Dimentions!$X$6:$AC$97,4,FALSE)),"")</f>
        <v/>
      </c>
      <c r="O1999" s="65" t="str">
        <f>IFERROR(VLOOKUP(Table1[[#This Row],[Vendor ID]],Table549[],2,FALSE),"")</f>
        <v/>
      </c>
      <c r="P1999" s="63"/>
      <c r="Q1999" s="143" t="str">
        <f>IF(Table1[[#This Row],[Posting Date]]&lt;&gt;"",$D$9,"")</f>
        <v/>
      </c>
      <c r="R1999" s="159" t="str">
        <f>IF(Table1[[#This Row],[Posting Date]]&lt;&gt;"",$D$10,"")</f>
        <v/>
      </c>
      <c r="S1999" s="66"/>
      <c r="T1999" s="63"/>
      <c r="U1999" s="67"/>
      <c r="V1999" s="67"/>
      <c r="W1999" s="67" t="str">
        <f t="shared" si="31"/>
        <v/>
      </c>
      <c r="X1999" s="161" t="str">
        <f>IF(E1999="","",(IF(Table1[[#This Row],[Cur]]="USD",Table1[[#This Row],[Cur_Amount Debit]],Table1[[#This Row],[Cur_Amount Debit]]/Table1[[#This Row],[Exchange Rate]])))</f>
        <v/>
      </c>
      <c r="Y1999" s="161" t="str">
        <f>IF(E1999="","",(IF(Table1[[#This Row],[Cur]]="USD",Table1[[#This Row],[Cur_Amount Credit]],Table1[[#This Row],[Cur_Amount Credit]]/ExchangeRate)))</f>
        <v/>
      </c>
      <c r="Z1999" s="203" t="str">
        <f>IF(E1999="","",(Table1[[#This Row],[Debit USD]]-Table1[[#This Row],[Credit USD]]))</f>
        <v/>
      </c>
      <c r="AA1999" s="122"/>
      <c r="AB1999" s="1"/>
      <c r="AC1999" s="15"/>
      <c r="AD1999" s="15" t="str">
        <f>IF(AND(OR(Table1[[#This Row],[Account]]="15030",Table1[[#This Row],[Account]]="15035",Table1[[#This Row],[Account]]="20150"),Table1[[#This Row],[Vendor ID]]=""),1,"")</f>
        <v/>
      </c>
      <c r="AE1999" s="15"/>
      <c r="AF1999" s="15"/>
      <c r="AG1999" s="15"/>
      <c r="AH1999" s="46" t="str">
        <f>IF(Table1[[#This Row],[Posting Date]]&lt;&gt;"","GJ-"&amp;CountryID,"")</f>
        <v/>
      </c>
      <c r="AI1999" s="59" t="str">
        <f>IF(Table1[[#This Row],[Posting Date]]&lt;&gt;"",Table1[[#This Row],[Posting Date]],"")</f>
        <v/>
      </c>
      <c r="AJ1999" s="46"/>
      <c r="AK1999" s="46" t="str">
        <f>IF(Table1[[#This Row],[Description]]&lt;&gt;"",Table1[[#This Row],[Description]],"")</f>
        <v/>
      </c>
      <c r="AL1999" s="46" t="str">
        <f>IF(Table1[[#This Row],[Posting Date]]&lt;&gt;"",Table1[[#This Row],[Reference Number]],"")</f>
        <v/>
      </c>
      <c r="AM1999" s="46" t="str">
        <f>TRIM(Table1[[#This Row],[Line '#]])</f>
        <v/>
      </c>
      <c r="AN1999" s="46" t="str">
        <f>TRIM(Table1[[#This Row],[Account]])</f>
        <v/>
      </c>
      <c r="AO1999" s="46" t="str">
        <f>IF(Table1[[#This Row],[Posting Date]]&lt;&gt;"",$D$5,"")</f>
        <v/>
      </c>
      <c r="AP1999" s="46" t="str">
        <f>TRIM(Table1[[#This Row],[Departments-Prgrams]])</f>
        <v/>
      </c>
      <c r="AQ1999" s="46" t="str">
        <f>TRIM(Table1[[#This Row],[Grant]])</f>
        <v/>
      </c>
      <c r="AR1999" s="46" t="str">
        <f>TRIM(Table1[[#This Row],[Staff ID]])</f>
        <v/>
      </c>
      <c r="AS1999" s="46" t="str">
        <f>IF(TRIM(Table1[[#This Row],[Budget Code]])=0,"",TRIM(Table1[[#This Row],[Budget Code]]))</f>
        <v/>
      </c>
      <c r="AT1999" s="46" t="str">
        <f>IF(Table1[[#This Row],[Line Description]]&lt;&gt;"",Table1[[#This Row],[Line Description]],"")</f>
        <v/>
      </c>
      <c r="AU1999" s="46" t="str">
        <f>IF(Table1[[#This Row],[Cur_Amount Debit]]&gt;0,ROUND(Table1[[#This Row],[Cur_Amount Debit]],2),"")</f>
        <v/>
      </c>
      <c r="AV1999" s="46" t="str">
        <f>IF(Table1[[#This Row],[Cur_Amount Credit]]&gt;0,ROUND(Table1[[#This Row],[Cur_Amount Credit]],2),"")</f>
        <v/>
      </c>
      <c r="AW1999" s="46" t="str">
        <f>LEFT(Table1[[#This Row],[Cur]],3)</f>
        <v/>
      </c>
      <c r="AX1999" s="59"/>
      <c r="AY1999" s="46"/>
      <c r="AZ1999" s="46" t="str">
        <f>IF(Table1[[#This Row],[Cur]]&lt;&gt;"",IF(Table1[[#This Row],[Cur]]="USD","",ExchangeRate),"")</f>
        <v/>
      </c>
      <c r="BA1999" s="46" t="str">
        <f>IF(Table1[[#This Row],[Grant]]&lt;&gt;"",VLOOKUP(Table1[[#This Row],[Grant]],Grants!B:D,3),"")</f>
        <v/>
      </c>
      <c r="BB1999" s="46" t="str">
        <f>TRIM(Table1[[#This Row],[Vendor ID]])</f>
        <v/>
      </c>
      <c r="BC1999">
        <f>IF(Table1[[#This Row],[Reference Number]]=Q1998,BC1998,BC1998+1)</f>
        <v>2</v>
      </c>
    </row>
    <row r="2000" spans="1:55" ht="11.25" hidden="1" customHeight="1">
      <c r="A2000" s="1"/>
      <c r="B2000" s="88" t="str">
        <f>IF(Table1[[#This Row],[Posting Date]]&lt;&gt;"",IF(Table1[[#This Row],[Reference Number]]=Q1999,B1999+1,1),"")</f>
        <v/>
      </c>
      <c r="C2000" s="61"/>
      <c r="D2000" s="61"/>
      <c r="E2000" s="218"/>
      <c r="F2000" s="143" t="str">
        <f>IFERROR(IF(VLOOKUP(Table1[[#This Row],[Budget Code Description]],Dimentions!$X$6:$AC$132,2,FALSE)="","",VLOOKUP(Table1[[#This Row],[Budget Code Description]],Dimentions!$X$6:$AC$132,2,FALSE)),"")</f>
        <v/>
      </c>
      <c r="G2000" s="143" t="str">
        <f>IFERROR(VLOOKUP(Table1[[#This Row],[Budget Code Description]],Dimentions!$X$6:$AC$132,3,FALSE),"")</f>
        <v/>
      </c>
      <c r="H2000" s="64" t="str">
        <f>IFERROR(VLOOKUP(Table1[[#This Row],[Account]],Dimentions!$S$6:$V$233,2,FALSE),"")</f>
        <v/>
      </c>
      <c r="I2000" s="62">
        <f>_xlfn.NUMBERVALUE(LEFT(Table1[[#This Row],[Account]],1))</f>
        <v>0</v>
      </c>
      <c r="J2000" s="62" t="str">
        <f>IFERROR(VLOOKUP(Table1[[#This Row],[Budget Code Description]],Table6[#All],7,FALSE),"")</f>
        <v/>
      </c>
      <c r="K2000" s="143" t="str">
        <f>IFERROR(VLOOKUP(Table1[[#This Row],[Budget Code Description]],Table6[#All],8,FALSE),"")</f>
        <v/>
      </c>
      <c r="L2000" s="63"/>
      <c r="M2000" s="65" t="str">
        <f>IFERROR(VLOOKUP(Table1[[#This Row],[Staff ID]],Table2[],2,FALSE),"")</f>
        <v/>
      </c>
      <c r="N2000" s="211" t="str">
        <f>IFERROR(IF(VLOOKUP(Table1[[#This Row],[Budget Code Description]],Dimentions!$X$6:$AC$97,4,FALSE)="","",VLOOKUP(Table1[[#This Row],[Budget Code Description]],Dimentions!$X$6:$AC$97,4,FALSE)),"")</f>
        <v/>
      </c>
      <c r="O2000" s="65" t="str">
        <f>IFERROR(VLOOKUP(Table1[[#This Row],[Vendor ID]],Table549[],2,FALSE),"")</f>
        <v/>
      </c>
      <c r="P2000" s="63"/>
      <c r="Q2000" s="143" t="str">
        <f>IF(Table1[[#This Row],[Posting Date]]&lt;&gt;"",$D$9,"")</f>
        <v/>
      </c>
      <c r="R2000" s="159" t="str">
        <f>IF(Table1[[#This Row],[Posting Date]]&lt;&gt;"",$D$10,"")</f>
        <v/>
      </c>
      <c r="S2000" s="66"/>
      <c r="T2000" s="63"/>
      <c r="U2000" s="67"/>
      <c r="V2000" s="67"/>
      <c r="W2000" s="67" t="str">
        <f t="shared" si="31"/>
        <v/>
      </c>
      <c r="X2000" s="161" t="str">
        <f>IF(E2000="","",(IF(Table1[[#This Row],[Cur]]="USD",Table1[[#This Row],[Cur_Amount Debit]],Table1[[#This Row],[Cur_Amount Debit]]/Table1[[#This Row],[Exchange Rate]])))</f>
        <v/>
      </c>
      <c r="Y2000" s="161" t="str">
        <f>IF(E2000="","",(IF(Table1[[#This Row],[Cur]]="USD",Table1[[#This Row],[Cur_Amount Credit]],Table1[[#This Row],[Cur_Amount Credit]]/ExchangeRate)))</f>
        <v/>
      </c>
      <c r="Z2000" s="203" t="str">
        <f>IF(E2000="","",(Table1[[#This Row],[Debit USD]]-Table1[[#This Row],[Credit USD]]))</f>
        <v/>
      </c>
      <c r="AA2000" s="122"/>
      <c r="AB2000" s="1"/>
      <c r="AC2000" s="15"/>
      <c r="AD2000" s="15" t="str">
        <f>IF(AND(OR(Table1[[#This Row],[Account]]="15030",Table1[[#This Row],[Account]]="15035",Table1[[#This Row],[Account]]="20150"),Table1[[#This Row],[Vendor ID]]=""),1,"")</f>
        <v/>
      </c>
      <c r="AE2000" s="15"/>
      <c r="AF2000" s="15"/>
      <c r="AG2000" s="15"/>
      <c r="AH2000" s="46" t="str">
        <f>IF(Table1[[#This Row],[Posting Date]]&lt;&gt;"","GJ-"&amp;CountryID,"")</f>
        <v/>
      </c>
      <c r="AI2000" s="59" t="str">
        <f>IF(Table1[[#This Row],[Posting Date]]&lt;&gt;"",Table1[[#This Row],[Posting Date]],"")</f>
        <v/>
      </c>
      <c r="AJ2000" s="46"/>
      <c r="AK2000" s="46" t="str">
        <f>IF(Table1[[#This Row],[Description]]&lt;&gt;"",Table1[[#This Row],[Description]],"")</f>
        <v/>
      </c>
      <c r="AL2000" s="46" t="str">
        <f>IF(Table1[[#This Row],[Posting Date]]&lt;&gt;"",Table1[[#This Row],[Reference Number]],"")</f>
        <v/>
      </c>
      <c r="AM2000" s="46" t="str">
        <f>TRIM(Table1[[#This Row],[Line '#]])</f>
        <v/>
      </c>
      <c r="AN2000" s="46" t="str">
        <f>TRIM(Table1[[#This Row],[Account]])</f>
        <v/>
      </c>
      <c r="AO2000" s="46" t="str">
        <f>IF(Table1[[#This Row],[Posting Date]]&lt;&gt;"",$D$5,"")</f>
        <v/>
      </c>
      <c r="AP2000" s="46" t="str">
        <f>TRIM(Table1[[#This Row],[Departments-Prgrams]])</f>
        <v/>
      </c>
      <c r="AQ2000" s="46" t="str">
        <f>TRIM(Table1[[#This Row],[Grant]])</f>
        <v/>
      </c>
      <c r="AR2000" s="46" t="str">
        <f>TRIM(Table1[[#This Row],[Staff ID]])</f>
        <v/>
      </c>
      <c r="AS2000" s="46" t="str">
        <f>IF(TRIM(Table1[[#This Row],[Budget Code]])=0,"",TRIM(Table1[[#This Row],[Budget Code]]))</f>
        <v/>
      </c>
      <c r="AT2000" s="46" t="str">
        <f>IF(Table1[[#This Row],[Line Description]]&lt;&gt;"",Table1[[#This Row],[Line Description]],"")</f>
        <v/>
      </c>
      <c r="AU2000" s="46" t="str">
        <f>IF(Table1[[#This Row],[Cur_Amount Debit]]&gt;0,ROUND(Table1[[#This Row],[Cur_Amount Debit]],2),"")</f>
        <v/>
      </c>
      <c r="AV2000" s="46" t="str">
        <f>IF(Table1[[#This Row],[Cur_Amount Credit]]&gt;0,ROUND(Table1[[#This Row],[Cur_Amount Credit]],2),"")</f>
        <v/>
      </c>
      <c r="AW2000" s="46" t="str">
        <f>LEFT(Table1[[#This Row],[Cur]],3)</f>
        <v/>
      </c>
      <c r="AX2000" s="59"/>
      <c r="AY2000" s="46"/>
      <c r="AZ2000" s="46" t="str">
        <f>IF(Table1[[#This Row],[Cur]]&lt;&gt;"",IF(Table1[[#This Row],[Cur]]="USD","",ExchangeRate),"")</f>
        <v/>
      </c>
      <c r="BA2000" s="46" t="str">
        <f>IF(Table1[[#This Row],[Grant]]&lt;&gt;"",VLOOKUP(Table1[[#This Row],[Grant]],Grants!B:D,3),"")</f>
        <v/>
      </c>
      <c r="BB2000" s="46" t="str">
        <f>TRIM(Table1[[#This Row],[Vendor ID]])</f>
        <v/>
      </c>
      <c r="BC2000">
        <f>IF(Table1[[#This Row],[Reference Number]]=Q1999,BC1999,BC1999+1)</f>
        <v>2</v>
      </c>
    </row>
    <row r="2001" spans="1:55" ht="11.25" hidden="1" customHeight="1">
      <c r="A2001" s="1"/>
      <c r="B2001" s="88" t="str">
        <f>IF(Table1[[#This Row],[Posting Date]]&lt;&gt;"",IF(Table1[[#This Row],[Reference Number]]=Q2000,B2000+1,1),"")</f>
        <v/>
      </c>
      <c r="C2001" s="61"/>
      <c r="D2001" s="61"/>
      <c r="E2001" s="218"/>
      <c r="F2001" s="143" t="str">
        <f>IFERROR(IF(VLOOKUP(Table1[[#This Row],[Budget Code Description]],Dimentions!$X$6:$AC$132,2,FALSE)="","",VLOOKUP(Table1[[#This Row],[Budget Code Description]],Dimentions!$X$6:$AC$132,2,FALSE)),"")</f>
        <v/>
      </c>
      <c r="G2001" s="143" t="str">
        <f>IFERROR(VLOOKUP(Table1[[#This Row],[Budget Code Description]],Dimentions!$X$6:$AC$132,3,FALSE),"")</f>
        <v/>
      </c>
      <c r="H2001" s="64" t="str">
        <f>IFERROR(VLOOKUP(Table1[[#This Row],[Account]],Dimentions!$S$6:$V$233,2,FALSE),"")</f>
        <v/>
      </c>
      <c r="I2001" s="62">
        <f>_xlfn.NUMBERVALUE(LEFT(Table1[[#This Row],[Account]],1))</f>
        <v>0</v>
      </c>
      <c r="J2001" s="62" t="str">
        <f>IFERROR(VLOOKUP(Table1[[#This Row],[Budget Code Description]],Table6[#All],7,FALSE),"")</f>
        <v/>
      </c>
      <c r="K2001" s="143" t="str">
        <f>IFERROR(VLOOKUP(Table1[[#This Row],[Budget Code Description]],Table6[#All],8,FALSE),"")</f>
        <v/>
      </c>
      <c r="L2001" s="63"/>
      <c r="M2001" s="65" t="str">
        <f>IFERROR(VLOOKUP(Table1[[#This Row],[Staff ID]],Table2[],2,FALSE),"")</f>
        <v/>
      </c>
      <c r="N2001" s="211" t="str">
        <f>IFERROR(IF(VLOOKUP(Table1[[#This Row],[Budget Code Description]],Dimentions!$X$6:$AC$97,4,FALSE)="","",VLOOKUP(Table1[[#This Row],[Budget Code Description]],Dimentions!$X$6:$AC$97,4,FALSE)),"")</f>
        <v/>
      </c>
      <c r="O2001" s="65" t="str">
        <f>IFERROR(VLOOKUP(Table1[[#This Row],[Vendor ID]],Table549[],2,FALSE),"")</f>
        <v/>
      </c>
      <c r="P2001" s="63"/>
      <c r="Q2001" s="143" t="str">
        <f>IF(Table1[[#This Row],[Posting Date]]&lt;&gt;"",$D$9,"")</f>
        <v/>
      </c>
      <c r="R2001" s="159" t="str">
        <f>IF(Table1[[#This Row],[Posting Date]]&lt;&gt;"",$D$10,"")</f>
        <v/>
      </c>
      <c r="S2001" s="66"/>
      <c r="T2001" s="63"/>
      <c r="U2001" s="67"/>
      <c r="V2001" s="67"/>
      <c r="W2001" s="67" t="str">
        <f t="shared" si="31"/>
        <v/>
      </c>
      <c r="X2001" s="161" t="str">
        <f>IF(E2001="","",(IF(Table1[[#This Row],[Cur]]="USD",Table1[[#This Row],[Cur_Amount Debit]],Table1[[#This Row],[Cur_Amount Debit]]/Table1[[#This Row],[Exchange Rate]])))</f>
        <v/>
      </c>
      <c r="Y2001" s="161" t="str">
        <f>IF(E2001="","",(IF(Table1[[#This Row],[Cur]]="USD",Table1[[#This Row],[Cur_Amount Credit]],Table1[[#This Row],[Cur_Amount Credit]]/ExchangeRate)))</f>
        <v/>
      </c>
      <c r="Z2001" s="203" t="str">
        <f>IF(E2001="","",(Table1[[#This Row],[Debit USD]]-Table1[[#This Row],[Credit USD]]))</f>
        <v/>
      </c>
      <c r="AA2001" s="122"/>
      <c r="AB2001" s="1"/>
      <c r="AC2001" s="15"/>
      <c r="AD2001" s="15" t="str">
        <f>IF(AND(OR(Table1[[#This Row],[Account]]="15030",Table1[[#This Row],[Account]]="15035",Table1[[#This Row],[Account]]="20150"),Table1[[#This Row],[Vendor ID]]=""),1,"")</f>
        <v/>
      </c>
      <c r="AE2001" s="15"/>
      <c r="AF2001" s="15"/>
      <c r="AG2001" s="15"/>
      <c r="AH2001" s="46" t="str">
        <f>IF(Table1[[#This Row],[Posting Date]]&lt;&gt;"","GJ-"&amp;CountryID,"")</f>
        <v/>
      </c>
      <c r="AI2001" s="59" t="str">
        <f>IF(Table1[[#This Row],[Posting Date]]&lt;&gt;"",Table1[[#This Row],[Posting Date]],"")</f>
        <v/>
      </c>
      <c r="AJ2001" s="46"/>
      <c r="AK2001" s="46" t="str">
        <f>IF(Table1[[#This Row],[Description]]&lt;&gt;"",Table1[[#This Row],[Description]],"")</f>
        <v/>
      </c>
      <c r="AL2001" s="46" t="str">
        <f>IF(Table1[[#This Row],[Posting Date]]&lt;&gt;"",Table1[[#This Row],[Reference Number]],"")</f>
        <v/>
      </c>
      <c r="AM2001" s="46" t="str">
        <f>TRIM(Table1[[#This Row],[Line '#]])</f>
        <v/>
      </c>
      <c r="AN2001" s="46" t="str">
        <f>TRIM(Table1[[#This Row],[Account]])</f>
        <v/>
      </c>
      <c r="AO2001" s="46" t="str">
        <f>IF(Table1[[#This Row],[Posting Date]]&lt;&gt;"",$D$5,"")</f>
        <v/>
      </c>
      <c r="AP2001" s="46" t="str">
        <f>TRIM(Table1[[#This Row],[Departments-Prgrams]])</f>
        <v/>
      </c>
      <c r="AQ2001" s="46" t="str">
        <f>TRIM(Table1[[#This Row],[Grant]])</f>
        <v/>
      </c>
      <c r="AR2001" s="46" t="str">
        <f>TRIM(Table1[[#This Row],[Staff ID]])</f>
        <v/>
      </c>
      <c r="AS2001" s="46" t="str">
        <f>IF(TRIM(Table1[[#This Row],[Budget Code]])=0,"",TRIM(Table1[[#This Row],[Budget Code]]))</f>
        <v/>
      </c>
      <c r="AT2001" s="46" t="str">
        <f>IF(Table1[[#This Row],[Line Description]]&lt;&gt;"",Table1[[#This Row],[Line Description]],"")</f>
        <v/>
      </c>
      <c r="AU2001" s="46" t="str">
        <f>IF(Table1[[#This Row],[Cur_Amount Debit]]&gt;0,ROUND(Table1[[#This Row],[Cur_Amount Debit]],2),"")</f>
        <v/>
      </c>
      <c r="AV2001" s="46" t="str">
        <f>IF(Table1[[#This Row],[Cur_Amount Credit]]&gt;0,ROUND(Table1[[#This Row],[Cur_Amount Credit]],2),"")</f>
        <v/>
      </c>
      <c r="AW2001" s="46" t="str">
        <f>LEFT(Table1[[#This Row],[Cur]],3)</f>
        <v/>
      </c>
      <c r="AX2001" s="59"/>
      <c r="AY2001" s="46"/>
      <c r="AZ2001" s="46" t="str">
        <f>IF(Table1[[#This Row],[Cur]]&lt;&gt;"",IF(Table1[[#This Row],[Cur]]="USD","",ExchangeRate),"")</f>
        <v/>
      </c>
      <c r="BA2001" s="46" t="str">
        <f>IF(Table1[[#This Row],[Grant]]&lt;&gt;"",VLOOKUP(Table1[[#This Row],[Grant]],Grants!B:D,3),"")</f>
        <v/>
      </c>
      <c r="BB2001" s="46" t="str">
        <f>TRIM(Table1[[#This Row],[Vendor ID]])</f>
        <v/>
      </c>
      <c r="BC2001">
        <f>IF(Table1[[#This Row],[Reference Number]]=Q2000,BC2000,BC2000+1)</f>
        <v>2</v>
      </c>
    </row>
    <row r="2002" spans="1:55" ht="11.25" hidden="1" customHeight="1">
      <c r="A2002" s="1"/>
      <c r="B2002" s="88" t="str">
        <f>IF(Table1[[#This Row],[Posting Date]]&lt;&gt;"",IF(Table1[[#This Row],[Reference Number]]=Q2001,B2001+1,1),"")</f>
        <v/>
      </c>
      <c r="C2002" s="61"/>
      <c r="D2002" s="61"/>
      <c r="E2002" s="218"/>
      <c r="F2002" s="143" t="str">
        <f>IFERROR(IF(VLOOKUP(Table1[[#This Row],[Budget Code Description]],Dimentions!$X$6:$AC$132,2,FALSE)="","",VLOOKUP(Table1[[#This Row],[Budget Code Description]],Dimentions!$X$6:$AC$132,2,FALSE)),"")</f>
        <v/>
      </c>
      <c r="G2002" s="143" t="str">
        <f>IFERROR(VLOOKUP(Table1[[#This Row],[Budget Code Description]],Dimentions!$X$6:$AC$132,3,FALSE),"")</f>
        <v/>
      </c>
      <c r="H2002" s="64" t="str">
        <f>IFERROR(VLOOKUP(Table1[[#This Row],[Account]],Dimentions!$S$6:$V$233,2,FALSE),"")</f>
        <v/>
      </c>
      <c r="I2002" s="62">
        <f>_xlfn.NUMBERVALUE(LEFT(Table1[[#This Row],[Account]],1))</f>
        <v>0</v>
      </c>
      <c r="J2002" s="62" t="str">
        <f>IFERROR(VLOOKUP(Table1[[#This Row],[Budget Code Description]],Table6[#All],7,FALSE),"")</f>
        <v/>
      </c>
      <c r="K2002" s="143" t="str">
        <f>IFERROR(VLOOKUP(Table1[[#This Row],[Budget Code Description]],Table6[#All],8,FALSE),"")</f>
        <v/>
      </c>
      <c r="L2002" s="63"/>
      <c r="M2002" s="65" t="str">
        <f>IFERROR(VLOOKUP(Table1[[#This Row],[Staff ID]],Table2[],2,FALSE),"")</f>
        <v/>
      </c>
      <c r="N2002" s="211" t="str">
        <f>IFERROR(IF(VLOOKUP(Table1[[#This Row],[Budget Code Description]],Dimentions!$X$6:$AC$97,4,FALSE)="","",VLOOKUP(Table1[[#This Row],[Budget Code Description]],Dimentions!$X$6:$AC$97,4,FALSE)),"")</f>
        <v/>
      </c>
      <c r="O2002" s="65" t="str">
        <f>IFERROR(VLOOKUP(Table1[[#This Row],[Vendor ID]],Table549[],2,FALSE),"")</f>
        <v/>
      </c>
      <c r="P2002" s="63"/>
      <c r="Q2002" s="143" t="str">
        <f>IF(Table1[[#This Row],[Posting Date]]&lt;&gt;"",$D$9,"")</f>
        <v/>
      </c>
      <c r="R2002" s="159" t="str">
        <f>IF(Table1[[#This Row],[Posting Date]]&lt;&gt;"",$D$10,"")</f>
        <v/>
      </c>
      <c r="S2002" s="66"/>
      <c r="T2002" s="63"/>
      <c r="U2002" s="67"/>
      <c r="V2002" s="67"/>
      <c r="W2002" s="67" t="str">
        <f t="shared" si="31"/>
        <v/>
      </c>
      <c r="X2002" s="161" t="str">
        <f>IF(E2002="","",(IF(Table1[[#This Row],[Cur]]="USD",Table1[[#This Row],[Cur_Amount Debit]],Table1[[#This Row],[Cur_Amount Debit]]/Table1[[#This Row],[Exchange Rate]])))</f>
        <v/>
      </c>
      <c r="Y2002" s="161" t="str">
        <f>IF(E2002="","",(IF(Table1[[#This Row],[Cur]]="USD",Table1[[#This Row],[Cur_Amount Credit]],Table1[[#This Row],[Cur_Amount Credit]]/ExchangeRate)))</f>
        <v/>
      </c>
      <c r="Z2002" s="203" t="str">
        <f>IF(E2002="","",(Table1[[#This Row],[Debit USD]]-Table1[[#This Row],[Credit USD]]))</f>
        <v/>
      </c>
      <c r="AA2002" s="122"/>
      <c r="AB2002" s="1"/>
      <c r="AC2002" s="15"/>
      <c r="AD2002" s="15" t="str">
        <f>IF(AND(OR(Table1[[#This Row],[Account]]="15030",Table1[[#This Row],[Account]]="15035",Table1[[#This Row],[Account]]="20150"),Table1[[#This Row],[Vendor ID]]=""),1,"")</f>
        <v/>
      </c>
      <c r="AE2002" s="15"/>
      <c r="AF2002" s="15"/>
      <c r="AG2002" s="15"/>
      <c r="AH2002" s="46" t="str">
        <f>IF(Table1[[#This Row],[Posting Date]]&lt;&gt;"","GJ-"&amp;CountryID,"")</f>
        <v/>
      </c>
      <c r="AI2002" s="59" t="str">
        <f>IF(Table1[[#This Row],[Posting Date]]&lt;&gt;"",Table1[[#This Row],[Posting Date]],"")</f>
        <v/>
      </c>
      <c r="AJ2002" s="46"/>
      <c r="AK2002" s="46" t="str">
        <f>IF(Table1[[#This Row],[Description]]&lt;&gt;"",Table1[[#This Row],[Description]],"")</f>
        <v/>
      </c>
      <c r="AL2002" s="46" t="str">
        <f>IF(Table1[[#This Row],[Posting Date]]&lt;&gt;"",Table1[[#This Row],[Reference Number]],"")</f>
        <v/>
      </c>
      <c r="AM2002" s="46" t="str">
        <f>TRIM(Table1[[#This Row],[Line '#]])</f>
        <v/>
      </c>
      <c r="AN2002" s="46" t="str">
        <f>TRIM(Table1[[#This Row],[Account]])</f>
        <v/>
      </c>
      <c r="AO2002" s="46" t="str">
        <f>IF(Table1[[#This Row],[Posting Date]]&lt;&gt;"",$D$5,"")</f>
        <v/>
      </c>
      <c r="AP2002" s="46" t="str">
        <f>TRIM(Table1[[#This Row],[Departments-Prgrams]])</f>
        <v/>
      </c>
      <c r="AQ2002" s="46" t="str">
        <f>TRIM(Table1[[#This Row],[Grant]])</f>
        <v/>
      </c>
      <c r="AR2002" s="46" t="str">
        <f>TRIM(Table1[[#This Row],[Staff ID]])</f>
        <v/>
      </c>
      <c r="AS2002" s="46" t="str">
        <f>IF(TRIM(Table1[[#This Row],[Budget Code]])=0,"",TRIM(Table1[[#This Row],[Budget Code]]))</f>
        <v/>
      </c>
      <c r="AT2002" s="46" t="str">
        <f>IF(Table1[[#This Row],[Line Description]]&lt;&gt;"",Table1[[#This Row],[Line Description]],"")</f>
        <v/>
      </c>
      <c r="AU2002" s="46" t="str">
        <f>IF(Table1[[#This Row],[Cur_Amount Debit]]&gt;0,ROUND(Table1[[#This Row],[Cur_Amount Debit]],2),"")</f>
        <v/>
      </c>
      <c r="AV2002" s="46" t="str">
        <f>IF(Table1[[#This Row],[Cur_Amount Credit]]&gt;0,ROUND(Table1[[#This Row],[Cur_Amount Credit]],2),"")</f>
        <v/>
      </c>
      <c r="AW2002" s="46" t="str">
        <f>LEFT(Table1[[#This Row],[Cur]],3)</f>
        <v/>
      </c>
      <c r="AX2002" s="59"/>
      <c r="AY2002" s="46"/>
      <c r="AZ2002" s="46" t="str">
        <f>IF(Table1[[#This Row],[Cur]]&lt;&gt;"",IF(Table1[[#This Row],[Cur]]="USD","",ExchangeRate),"")</f>
        <v/>
      </c>
      <c r="BA2002" s="46" t="str">
        <f>IF(Table1[[#This Row],[Grant]]&lt;&gt;"",VLOOKUP(Table1[[#This Row],[Grant]],Grants!B:D,3),"")</f>
        <v/>
      </c>
      <c r="BB2002" s="46" t="str">
        <f>TRIM(Table1[[#This Row],[Vendor ID]])</f>
        <v/>
      </c>
      <c r="BC2002">
        <f>IF(Table1[[#This Row],[Reference Number]]=Q2001,BC2001,BC2001+1)</f>
        <v>2</v>
      </c>
    </row>
    <row r="2003" spans="1:55" ht="11.25" hidden="1" customHeight="1">
      <c r="A2003" s="1"/>
      <c r="B2003" s="88" t="str">
        <f>IF(Table1[[#This Row],[Posting Date]]&lt;&gt;"",IF(Table1[[#This Row],[Reference Number]]=Q2002,B2002+1,1),"")</f>
        <v/>
      </c>
      <c r="C2003" s="61"/>
      <c r="D2003" s="61"/>
      <c r="E2003" s="218"/>
      <c r="F2003" s="143" t="str">
        <f>IFERROR(IF(VLOOKUP(Table1[[#This Row],[Budget Code Description]],Dimentions!$X$6:$AC$132,2,FALSE)="","",VLOOKUP(Table1[[#This Row],[Budget Code Description]],Dimentions!$X$6:$AC$132,2,FALSE)),"")</f>
        <v/>
      </c>
      <c r="G2003" s="143" t="str">
        <f>IFERROR(VLOOKUP(Table1[[#This Row],[Budget Code Description]],Dimentions!$X$6:$AC$132,3,FALSE),"")</f>
        <v/>
      </c>
      <c r="H2003" s="64" t="str">
        <f>IFERROR(VLOOKUP(Table1[[#This Row],[Account]],Dimentions!$S$6:$V$233,2,FALSE),"")</f>
        <v/>
      </c>
      <c r="I2003" s="62">
        <f>_xlfn.NUMBERVALUE(LEFT(Table1[[#This Row],[Account]],1))</f>
        <v>0</v>
      </c>
      <c r="J2003" s="62" t="str">
        <f>IFERROR(VLOOKUP(Table1[[#This Row],[Budget Code Description]],Table6[#All],7,FALSE),"")</f>
        <v/>
      </c>
      <c r="K2003" s="143" t="str">
        <f>IFERROR(VLOOKUP(Table1[[#This Row],[Budget Code Description]],Table6[#All],8,FALSE),"")</f>
        <v/>
      </c>
      <c r="L2003" s="63"/>
      <c r="M2003" s="65" t="str">
        <f>IFERROR(VLOOKUP(Table1[[#This Row],[Staff ID]],Table2[],2,FALSE),"")</f>
        <v/>
      </c>
      <c r="N2003" s="211" t="str">
        <f>IFERROR(IF(VLOOKUP(Table1[[#This Row],[Budget Code Description]],Dimentions!$X$6:$AC$97,4,FALSE)="","",VLOOKUP(Table1[[#This Row],[Budget Code Description]],Dimentions!$X$6:$AC$97,4,FALSE)),"")</f>
        <v/>
      </c>
      <c r="O2003" s="65" t="str">
        <f>IFERROR(VLOOKUP(Table1[[#This Row],[Vendor ID]],Table549[],2,FALSE),"")</f>
        <v/>
      </c>
      <c r="P2003" s="63"/>
      <c r="Q2003" s="143" t="str">
        <f>IF(Table1[[#This Row],[Posting Date]]&lt;&gt;"",$D$9,"")</f>
        <v/>
      </c>
      <c r="R2003" s="159" t="str">
        <f>IF(Table1[[#This Row],[Posting Date]]&lt;&gt;"",$D$10,"")</f>
        <v/>
      </c>
      <c r="S2003" s="66"/>
      <c r="T2003" s="63"/>
      <c r="U2003" s="67"/>
      <c r="V2003" s="67"/>
      <c r="W2003" s="67" t="str">
        <f t="shared" si="31"/>
        <v/>
      </c>
      <c r="X2003" s="161" t="str">
        <f>IF(E2003="","",(IF(Table1[[#This Row],[Cur]]="USD",Table1[[#This Row],[Cur_Amount Debit]],Table1[[#This Row],[Cur_Amount Debit]]/Table1[[#This Row],[Exchange Rate]])))</f>
        <v/>
      </c>
      <c r="Y2003" s="161" t="str">
        <f>IF(E2003="","",(IF(Table1[[#This Row],[Cur]]="USD",Table1[[#This Row],[Cur_Amount Credit]],Table1[[#This Row],[Cur_Amount Credit]]/ExchangeRate)))</f>
        <v/>
      </c>
      <c r="Z2003" s="203" t="str">
        <f>IF(E2003="","",(Table1[[#This Row],[Debit USD]]-Table1[[#This Row],[Credit USD]]))</f>
        <v/>
      </c>
      <c r="AA2003" s="122"/>
      <c r="AB2003" s="1"/>
      <c r="AC2003" s="15"/>
      <c r="AD2003" s="15" t="str">
        <f>IF(AND(OR(Table1[[#This Row],[Account]]="15030",Table1[[#This Row],[Account]]="15035",Table1[[#This Row],[Account]]="20150"),Table1[[#This Row],[Vendor ID]]=""),1,"")</f>
        <v/>
      </c>
      <c r="AE2003" s="15"/>
      <c r="AF2003" s="15"/>
      <c r="AG2003" s="15"/>
      <c r="AH2003" s="46" t="str">
        <f>IF(Table1[[#This Row],[Posting Date]]&lt;&gt;"","GJ-"&amp;CountryID,"")</f>
        <v/>
      </c>
      <c r="AI2003" s="59" t="str">
        <f>IF(Table1[[#This Row],[Posting Date]]&lt;&gt;"",Table1[[#This Row],[Posting Date]],"")</f>
        <v/>
      </c>
      <c r="AJ2003" s="46"/>
      <c r="AK2003" s="46" t="str">
        <f>IF(Table1[[#This Row],[Description]]&lt;&gt;"",Table1[[#This Row],[Description]],"")</f>
        <v/>
      </c>
      <c r="AL2003" s="46" t="str">
        <f>IF(Table1[[#This Row],[Posting Date]]&lt;&gt;"",Table1[[#This Row],[Reference Number]],"")</f>
        <v/>
      </c>
      <c r="AM2003" s="46" t="str">
        <f>TRIM(Table1[[#This Row],[Line '#]])</f>
        <v/>
      </c>
      <c r="AN2003" s="46" t="str">
        <f>TRIM(Table1[[#This Row],[Account]])</f>
        <v/>
      </c>
      <c r="AO2003" s="46" t="str">
        <f>IF(Table1[[#This Row],[Posting Date]]&lt;&gt;"",$D$5,"")</f>
        <v/>
      </c>
      <c r="AP2003" s="46" t="str">
        <f>TRIM(Table1[[#This Row],[Departments-Prgrams]])</f>
        <v/>
      </c>
      <c r="AQ2003" s="46" t="str">
        <f>TRIM(Table1[[#This Row],[Grant]])</f>
        <v/>
      </c>
      <c r="AR2003" s="46" t="str">
        <f>TRIM(Table1[[#This Row],[Staff ID]])</f>
        <v/>
      </c>
      <c r="AS2003" s="46" t="str">
        <f>IF(TRIM(Table1[[#This Row],[Budget Code]])=0,"",TRIM(Table1[[#This Row],[Budget Code]]))</f>
        <v/>
      </c>
      <c r="AT2003" s="46" t="str">
        <f>IF(Table1[[#This Row],[Line Description]]&lt;&gt;"",Table1[[#This Row],[Line Description]],"")</f>
        <v/>
      </c>
      <c r="AU2003" s="46" t="str">
        <f>IF(Table1[[#This Row],[Cur_Amount Debit]]&gt;0,ROUND(Table1[[#This Row],[Cur_Amount Debit]],2),"")</f>
        <v/>
      </c>
      <c r="AV2003" s="46" t="str">
        <f>IF(Table1[[#This Row],[Cur_Amount Credit]]&gt;0,ROUND(Table1[[#This Row],[Cur_Amount Credit]],2),"")</f>
        <v/>
      </c>
      <c r="AW2003" s="46" t="str">
        <f>LEFT(Table1[[#This Row],[Cur]],3)</f>
        <v/>
      </c>
      <c r="AX2003" s="59"/>
      <c r="AY2003" s="46"/>
      <c r="AZ2003" s="46" t="str">
        <f>IF(Table1[[#This Row],[Cur]]&lt;&gt;"",IF(Table1[[#This Row],[Cur]]="USD","",ExchangeRate),"")</f>
        <v/>
      </c>
      <c r="BA2003" s="46" t="str">
        <f>IF(Table1[[#This Row],[Grant]]&lt;&gt;"",VLOOKUP(Table1[[#This Row],[Grant]],Grants!B:D,3),"")</f>
        <v/>
      </c>
      <c r="BB2003" s="46" t="str">
        <f>TRIM(Table1[[#This Row],[Vendor ID]])</f>
        <v/>
      </c>
      <c r="BC2003">
        <f>IF(Table1[[#This Row],[Reference Number]]=Q2002,BC2002,BC2002+1)</f>
        <v>2</v>
      </c>
    </row>
    <row r="2004" spans="1:55" ht="11.25" hidden="1" customHeight="1">
      <c r="A2004" s="1"/>
      <c r="B2004" s="88" t="str">
        <f>IF(Table1[[#This Row],[Posting Date]]&lt;&gt;"",IF(Table1[[#This Row],[Reference Number]]=Q2003,B2003+1,1),"")</f>
        <v/>
      </c>
      <c r="C2004" s="61"/>
      <c r="D2004" s="61"/>
      <c r="E2004" s="218"/>
      <c r="F2004" s="143" t="str">
        <f>IFERROR(IF(VLOOKUP(Table1[[#This Row],[Budget Code Description]],Dimentions!$X$6:$AC$132,2,FALSE)="","",VLOOKUP(Table1[[#This Row],[Budget Code Description]],Dimentions!$X$6:$AC$132,2,FALSE)),"")</f>
        <v/>
      </c>
      <c r="G2004" s="143" t="str">
        <f>IFERROR(VLOOKUP(Table1[[#This Row],[Budget Code Description]],Dimentions!$X$6:$AC$132,3,FALSE),"")</f>
        <v/>
      </c>
      <c r="H2004" s="64" t="str">
        <f>IFERROR(VLOOKUP(Table1[[#This Row],[Account]],Dimentions!$S$6:$V$233,2,FALSE),"")</f>
        <v/>
      </c>
      <c r="I2004" s="62">
        <f>_xlfn.NUMBERVALUE(LEFT(Table1[[#This Row],[Account]],1))</f>
        <v>0</v>
      </c>
      <c r="J2004" s="62" t="str">
        <f>IFERROR(VLOOKUP(Table1[[#This Row],[Budget Code Description]],Table6[#All],7,FALSE),"")</f>
        <v/>
      </c>
      <c r="K2004" s="143" t="str">
        <f>IFERROR(VLOOKUP(Table1[[#This Row],[Budget Code Description]],Table6[#All],8,FALSE),"")</f>
        <v/>
      </c>
      <c r="L2004" s="63"/>
      <c r="M2004" s="65" t="str">
        <f>IFERROR(VLOOKUP(Table1[[#This Row],[Staff ID]],Table2[],2,FALSE),"")</f>
        <v/>
      </c>
      <c r="N2004" s="211" t="str">
        <f>IFERROR(IF(VLOOKUP(Table1[[#This Row],[Budget Code Description]],Dimentions!$X$6:$AC$97,4,FALSE)="","",VLOOKUP(Table1[[#This Row],[Budget Code Description]],Dimentions!$X$6:$AC$97,4,FALSE)),"")</f>
        <v/>
      </c>
      <c r="O2004" s="65" t="str">
        <f>IFERROR(VLOOKUP(Table1[[#This Row],[Vendor ID]],Table549[],2,FALSE),"")</f>
        <v/>
      </c>
      <c r="P2004" s="63"/>
      <c r="Q2004" s="143" t="str">
        <f>IF(Table1[[#This Row],[Posting Date]]&lt;&gt;"",$D$9,"")</f>
        <v/>
      </c>
      <c r="R2004" s="159" t="str">
        <f>IF(Table1[[#This Row],[Posting Date]]&lt;&gt;"",$D$10,"")</f>
        <v/>
      </c>
      <c r="S2004" s="66"/>
      <c r="T2004" s="63"/>
      <c r="U2004" s="67"/>
      <c r="V2004" s="67"/>
      <c r="W2004" s="67" t="str">
        <f t="shared" si="31"/>
        <v/>
      </c>
      <c r="X2004" s="161" t="str">
        <f>IF(E2004="","",(IF(Table1[[#This Row],[Cur]]="USD",Table1[[#This Row],[Cur_Amount Debit]],Table1[[#This Row],[Cur_Amount Debit]]/Table1[[#This Row],[Exchange Rate]])))</f>
        <v/>
      </c>
      <c r="Y2004" s="161" t="str">
        <f>IF(E2004="","",(IF(Table1[[#This Row],[Cur]]="USD",Table1[[#This Row],[Cur_Amount Credit]],Table1[[#This Row],[Cur_Amount Credit]]/ExchangeRate)))</f>
        <v/>
      </c>
      <c r="Z2004" s="203" t="str">
        <f>IF(E2004="","",(Table1[[#This Row],[Debit USD]]-Table1[[#This Row],[Credit USD]]))</f>
        <v/>
      </c>
      <c r="AA2004" s="122"/>
      <c r="AB2004" s="1"/>
      <c r="AC2004" s="15"/>
      <c r="AD2004" s="15" t="str">
        <f>IF(AND(OR(Table1[[#This Row],[Account]]="15030",Table1[[#This Row],[Account]]="15035",Table1[[#This Row],[Account]]="20150"),Table1[[#This Row],[Vendor ID]]=""),1,"")</f>
        <v/>
      </c>
      <c r="AE2004" s="15"/>
      <c r="AF2004" s="15"/>
      <c r="AG2004" s="15"/>
      <c r="AH2004" s="46" t="str">
        <f>IF(Table1[[#This Row],[Posting Date]]&lt;&gt;"","GJ-"&amp;CountryID,"")</f>
        <v/>
      </c>
      <c r="AI2004" s="59" t="str">
        <f>IF(Table1[[#This Row],[Posting Date]]&lt;&gt;"",Table1[[#This Row],[Posting Date]],"")</f>
        <v/>
      </c>
      <c r="AJ2004" s="46"/>
      <c r="AK2004" s="46" t="str">
        <f>IF(Table1[[#This Row],[Description]]&lt;&gt;"",Table1[[#This Row],[Description]],"")</f>
        <v/>
      </c>
      <c r="AL2004" s="46" t="str">
        <f>IF(Table1[[#This Row],[Posting Date]]&lt;&gt;"",Table1[[#This Row],[Reference Number]],"")</f>
        <v/>
      </c>
      <c r="AM2004" s="46" t="str">
        <f>TRIM(Table1[[#This Row],[Line '#]])</f>
        <v/>
      </c>
      <c r="AN2004" s="46" t="str">
        <f>TRIM(Table1[[#This Row],[Account]])</f>
        <v/>
      </c>
      <c r="AO2004" s="46" t="str">
        <f>IF(Table1[[#This Row],[Posting Date]]&lt;&gt;"",$D$5,"")</f>
        <v/>
      </c>
      <c r="AP2004" s="46" t="str">
        <f>TRIM(Table1[[#This Row],[Departments-Prgrams]])</f>
        <v/>
      </c>
      <c r="AQ2004" s="46" t="str">
        <f>TRIM(Table1[[#This Row],[Grant]])</f>
        <v/>
      </c>
      <c r="AR2004" s="46" t="str">
        <f>TRIM(Table1[[#This Row],[Staff ID]])</f>
        <v/>
      </c>
      <c r="AS2004" s="46" t="str">
        <f>IF(TRIM(Table1[[#This Row],[Budget Code]])=0,"",TRIM(Table1[[#This Row],[Budget Code]]))</f>
        <v/>
      </c>
      <c r="AT2004" s="46" t="str">
        <f>IF(Table1[[#This Row],[Line Description]]&lt;&gt;"",Table1[[#This Row],[Line Description]],"")</f>
        <v/>
      </c>
      <c r="AU2004" s="46" t="str">
        <f>IF(Table1[[#This Row],[Cur_Amount Debit]]&gt;0,ROUND(Table1[[#This Row],[Cur_Amount Debit]],2),"")</f>
        <v/>
      </c>
      <c r="AV2004" s="46" t="str">
        <f>IF(Table1[[#This Row],[Cur_Amount Credit]]&gt;0,ROUND(Table1[[#This Row],[Cur_Amount Credit]],2),"")</f>
        <v/>
      </c>
      <c r="AW2004" s="46" t="str">
        <f>LEFT(Table1[[#This Row],[Cur]],3)</f>
        <v/>
      </c>
      <c r="AX2004" s="59"/>
      <c r="AY2004" s="46"/>
      <c r="AZ2004" s="46" t="str">
        <f>IF(Table1[[#This Row],[Cur]]&lt;&gt;"",IF(Table1[[#This Row],[Cur]]="USD","",ExchangeRate),"")</f>
        <v/>
      </c>
      <c r="BA2004" s="46" t="str">
        <f>IF(Table1[[#This Row],[Grant]]&lt;&gt;"",VLOOKUP(Table1[[#This Row],[Grant]],Grants!B:D,3),"")</f>
        <v/>
      </c>
      <c r="BB2004" s="46" t="str">
        <f>TRIM(Table1[[#This Row],[Vendor ID]])</f>
        <v/>
      </c>
      <c r="BC2004">
        <f>IF(Table1[[#This Row],[Reference Number]]=Q2003,BC2003,BC2003+1)</f>
        <v>2</v>
      </c>
    </row>
    <row r="2005" spans="1:55" ht="11.25" hidden="1" customHeight="1">
      <c r="A2005" s="1"/>
      <c r="B2005" s="88" t="str">
        <f>IF(Table1[[#This Row],[Posting Date]]&lt;&gt;"",IF(Table1[[#This Row],[Reference Number]]=Q2004,B2004+1,1),"")</f>
        <v/>
      </c>
      <c r="C2005" s="61"/>
      <c r="D2005" s="61"/>
      <c r="E2005" s="218"/>
      <c r="F2005" s="143" t="str">
        <f>IFERROR(IF(VLOOKUP(Table1[[#This Row],[Budget Code Description]],Dimentions!$X$6:$AC$132,2,FALSE)="","",VLOOKUP(Table1[[#This Row],[Budget Code Description]],Dimentions!$X$6:$AC$132,2,FALSE)),"")</f>
        <v/>
      </c>
      <c r="G2005" s="143" t="str">
        <f>IFERROR(VLOOKUP(Table1[[#This Row],[Budget Code Description]],Dimentions!$X$6:$AC$132,3,FALSE),"")</f>
        <v/>
      </c>
      <c r="H2005" s="64" t="str">
        <f>IFERROR(VLOOKUP(Table1[[#This Row],[Account]],Dimentions!$S$6:$V$233,2,FALSE),"")</f>
        <v/>
      </c>
      <c r="I2005" s="62">
        <f>_xlfn.NUMBERVALUE(LEFT(Table1[[#This Row],[Account]],1))</f>
        <v>0</v>
      </c>
      <c r="J2005" s="62" t="str">
        <f>IFERROR(VLOOKUP(Table1[[#This Row],[Budget Code Description]],Table6[#All],7,FALSE),"")</f>
        <v/>
      </c>
      <c r="K2005" s="143" t="str">
        <f>IFERROR(VLOOKUP(Table1[[#This Row],[Budget Code Description]],Table6[#All],8,FALSE),"")</f>
        <v/>
      </c>
      <c r="L2005" s="63"/>
      <c r="M2005" s="65" t="str">
        <f>IFERROR(VLOOKUP(Table1[[#This Row],[Staff ID]],Table2[],2,FALSE),"")</f>
        <v/>
      </c>
      <c r="N2005" s="211" t="str">
        <f>IFERROR(IF(VLOOKUP(Table1[[#This Row],[Budget Code Description]],Dimentions!$X$6:$AC$97,4,FALSE)="","",VLOOKUP(Table1[[#This Row],[Budget Code Description]],Dimentions!$X$6:$AC$97,4,FALSE)),"")</f>
        <v/>
      </c>
      <c r="O2005" s="65" t="str">
        <f>IFERROR(VLOOKUP(Table1[[#This Row],[Vendor ID]],Table549[],2,FALSE),"")</f>
        <v/>
      </c>
      <c r="P2005" s="63"/>
      <c r="Q2005" s="143" t="str">
        <f>IF(Table1[[#This Row],[Posting Date]]&lt;&gt;"",$D$9,"")</f>
        <v/>
      </c>
      <c r="R2005" s="159" t="str">
        <f>IF(Table1[[#This Row],[Posting Date]]&lt;&gt;"",$D$10,"")</f>
        <v/>
      </c>
      <c r="S2005" s="66"/>
      <c r="T2005" s="63"/>
      <c r="U2005" s="67"/>
      <c r="V2005" s="67"/>
      <c r="W2005" s="67" t="str">
        <f t="shared" si="31"/>
        <v/>
      </c>
      <c r="X2005" s="161" t="str">
        <f>IF(E2005="","",(IF(Table1[[#This Row],[Cur]]="USD",Table1[[#This Row],[Cur_Amount Debit]],Table1[[#This Row],[Cur_Amount Debit]]/Table1[[#This Row],[Exchange Rate]])))</f>
        <v/>
      </c>
      <c r="Y2005" s="161" t="str">
        <f>IF(E2005="","",(IF(Table1[[#This Row],[Cur]]="USD",Table1[[#This Row],[Cur_Amount Credit]],Table1[[#This Row],[Cur_Amount Credit]]/ExchangeRate)))</f>
        <v/>
      </c>
      <c r="Z2005" s="203" t="str">
        <f>IF(E2005="","",(Table1[[#This Row],[Debit USD]]-Table1[[#This Row],[Credit USD]]))</f>
        <v/>
      </c>
      <c r="AA2005" s="122"/>
      <c r="AB2005" s="1"/>
      <c r="AC2005" s="15"/>
      <c r="AD2005" s="15" t="str">
        <f>IF(AND(OR(Table1[[#This Row],[Account]]="15030",Table1[[#This Row],[Account]]="15035",Table1[[#This Row],[Account]]="20150"),Table1[[#This Row],[Vendor ID]]=""),1,"")</f>
        <v/>
      </c>
      <c r="AE2005" s="15"/>
      <c r="AF2005" s="15"/>
      <c r="AG2005" s="15"/>
      <c r="AH2005" s="46" t="str">
        <f>IF(Table1[[#This Row],[Posting Date]]&lt;&gt;"","GJ-"&amp;CountryID,"")</f>
        <v/>
      </c>
      <c r="AI2005" s="59" t="str">
        <f>IF(Table1[[#This Row],[Posting Date]]&lt;&gt;"",Table1[[#This Row],[Posting Date]],"")</f>
        <v/>
      </c>
      <c r="AJ2005" s="46"/>
      <c r="AK2005" s="46" t="str">
        <f>IF(Table1[[#This Row],[Description]]&lt;&gt;"",Table1[[#This Row],[Description]],"")</f>
        <v/>
      </c>
      <c r="AL2005" s="46" t="str">
        <f>IF(Table1[[#This Row],[Posting Date]]&lt;&gt;"",Table1[[#This Row],[Reference Number]],"")</f>
        <v/>
      </c>
      <c r="AM2005" s="46" t="str">
        <f>TRIM(Table1[[#This Row],[Line '#]])</f>
        <v/>
      </c>
      <c r="AN2005" s="46" t="str">
        <f>TRIM(Table1[[#This Row],[Account]])</f>
        <v/>
      </c>
      <c r="AO2005" s="46" t="str">
        <f>IF(Table1[[#This Row],[Posting Date]]&lt;&gt;"",$D$5,"")</f>
        <v/>
      </c>
      <c r="AP2005" s="46" t="str">
        <f>TRIM(Table1[[#This Row],[Departments-Prgrams]])</f>
        <v/>
      </c>
      <c r="AQ2005" s="46" t="str">
        <f>TRIM(Table1[[#This Row],[Grant]])</f>
        <v/>
      </c>
      <c r="AR2005" s="46" t="str">
        <f>TRIM(Table1[[#This Row],[Staff ID]])</f>
        <v/>
      </c>
      <c r="AS2005" s="46" t="str">
        <f>IF(TRIM(Table1[[#This Row],[Budget Code]])=0,"",TRIM(Table1[[#This Row],[Budget Code]]))</f>
        <v/>
      </c>
      <c r="AT2005" s="46" t="str">
        <f>IF(Table1[[#This Row],[Line Description]]&lt;&gt;"",Table1[[#This Row],[Line Description]],"")</f>
        <v/>
      </c>
      <c r="AU2005" s="46" t="str">
        <f>IF(Table1[[#This Row],[Cur_Amount Debit]]&gt;0,ROUND(Table1[[#This Row],[Cur_Amount Debit]],2),"")</f>
        <v/>
      </c>
      <c r="AV2005" s="46" t="str">
        <f>IF(Table1[[#This Row],[Cur_Amount Credit]]&gt;0,ROUND(Table1[[#This Row],[Cur_Amount Credit]],2),"")</f>
        <v/>
      </c>
      <c r="AW2005" s="46" t="str">
        <f>LEFT(Table1[[#This Row],[Cur]],3)</f>
        <v/>
      </c>
      <c r="AX2005" s="59"/>
      <c r="AY2005" s="46"/>
      <c r="AZ2005" s="46" t="str">
        <f>IF(Table1[[#This Row],[Cur]]&lt;&gt;"",IF(Table1[[#This Row],[Cur]]="USD","",ExchangeRate),"")</f>
        <v/>
      </c>
      <c r="BA2005" s="46" t="str">
        <f>IF(Table1[[#This Row],[Grant]]&lt;&gt;"",VLOOKUP(Table1[[#This Row],[Grant]],Grants!B:D,3),"")</f>
        <v/>
      </c>
      <c r="BB2005" s="46" t="str">
        <f>TRIM(Table1[[#This Row],[Vendor ID]])</f>
        <v/>
      </c>
      <c r="BC2005">
        <f>IF(Table1[[#This Row],[Reference Number]]=Q2004,BC2004,BC2004+1)</f>
        <v>2</v>
      </c>
    </row>
    <row r="2006" spans="1:55" ht="11.25" hidden="1" customHeight="1">
      <c r="A2006" s="1"/>
      <c r="B2006" s="88" t="str">
        <f>IF(Table1[[#This Row],[Posting Date]]&lt;&gt;"",IF(Table1[[#This Row],[Reference Number]]=Q2005,B2005+1,1),"")</f>
        <v/>
      </c>
      <c r="C2006" s="61"/>
      <c r="D2006" s="61"/>
      <c r="E2006" s="218"/>
      <c r="F2006" s="143" t="str">
        <f>IFERROR(IF(VLOOKUP(Table1[[#This Row],[Budget Code Description]],Dimentions!$X$6:$AC$132,2,FALSE)="","",VLOOKUP(Table1[[#This Row],[Budget Code Description]],Dimentions!$X$6:$AC$132,2,FALSE)),"")</f>
        <v/>
      </c>
      <c r="G2006" s="143" t="str">
        <f>IFERROR(VLOOKUP(Table1[[#This Row],[Budget Code Description]],Dimentions!$X$6:$AC$132,3,FALSE),"")</f>
        <v/>
      </c>
      <c r="H2006" s="64" t="str">
        <f>IFERROR(VLOOKUP(Table1[[#This Row],[Account]],Dimentions!$S$6:$V$233,2,FALSE),"")</f>
        <v/>
      </c>
      <c r="I2006" s="62">
        <f>_xlfn.NUMBERVALUE(LEFT(Table1[[#This Row],[Account]],1))</f>
        <v>0</v>
      </c>
      <c r="J2006" s="62" t="str">
        <f>IFERROR(VLOOKUP(Table1[[#This Row],[Budget Code Description]],Table6[#All],7,FALSE),"")</f>
        <v/>
      </c>
      <c r="K2006" s="143" t="str">
        <f>IFERROR(VLOOKUP(Table1[[#This Row],[Budget Code Description]],Table6[#All],8,FALSE),"")</f>
        <v/>
      </c>
      <c r="L2006" s="63"/>
      <c r="M2006" s="65" t="str">
        <f>IFERROR(VLOOKUP(Table1[[#This Row],[Staff ID]],Table2[],2,FALSE),"")</f>
        <v/>
      </c>
      <c r="N2006" s="211" t="str">
        <f>IFERROR(IF(VLOOKUP(Table1[[#This Row],[Budget Code Description]],Dimentions!$X$6:$AC$97,4,FALSE)="","",VLOOKUP(Table1[[#This Row],[Budget Code Description]],Dimentions!$X$6:$AC$97,4,FALSE)),"")</f>
        <v/>
      </c>
      <c r="O2006" s="65" t="str">
        <f>IFERROR(VLOOKUP(Table1[[#This Row],[Vendor ID]],Table549[],2,FALSE),"")</f>
        <v/>
      </c>
      <c r="P2006" s="63"/>
      <c r="Q2006" s="143" t="str">
        <f>IF(Table1[[#This Row],[Posting Date]]&lt;&gt;"",$D$9,"")</f>
        <v/>
      </c>
      <c r="R2006" s="159" t="str">
        <f>IF(Table1[[#This Row],[Posting Date]]&lt;&gt;"",$D$10,"")</f>
        <v/>
      </c>
      <c r="S2006" s="66"/>
      <c r="T2006" s="63"/>
      <c r="U2006" s="67"/>
      <c r="V2006" s="67"/>
      <c r="W2006" s="67" t="str">
        <f t="shared" si="31"/>
        <v/>
      </c>
      <c r="X2006" s="161" t="str">
        <f>IF(E2006="","",(IF(Table1[[#This Row],[Cur]]="USD",Table1[[#This Row],[Cur_Amount Debit]],Table1[[#This Row],[Cur_Amount Debit]]/Table1[[#This Row],[Exchange Rate]])))</f>
        <v/>
      </c>
      <c r="Y2006" s="161" t="str">
        <f>IF(E2006="","",(IF(Table1[[#This Row],[Cur]]="USD",Table1[[#This Row],[Cur_Amount Credit]],Table1[[#This Row],[Cur_Amount Credit]]/ExchangeRate)))</f>
        <v/>
      </c>
      <c r="Z2006" s="203" t="str">
        <f>IF(E2006="","",(Table1[[#This Row],[Debit USD]]-Table1[[#This Row],[Credit USD]]))</f>
        <v/>
      </c>
      <c r="AA2006" s="122"/>
      <c r="AB2006" s="1"/>
      <c r="AC2006" s="15"/>
      <c r="AD2006" s="15" t="str">
        <f>IF(AND(OR(Table1[[#This Row],[Account]]="15030",Table1[[#This Row],[Account]]="15035",Table1[[#This Row],[Account]]="20150"),Table1[[#This Row],[Vendor ID]]=""),1,"")</f>
        <v/>
      </c>
      <c r="AE2006" s="15"/>
      <c r="AF2006" s="15"/>
      <c r="AG2006" s="15"/>
      <c r="AH2006" s="46" t="str">
        <f>IF(Table1[[#This Row],[Posting Date]]&lt;&gt;"","GJ-"&amp;CountryID,"")</f>
        <v/>
      </c>
      <c r="AI2006" s="59" t="str">
        <f>IF(Table1[[#This Row],[Posting Date]]&lt;&gt;"",Table1[[#This Row],[Posting Date]],"")</f>
        <v/>
      </c>
      <c r="AJ2006" s="46"/>
      <c r="AK2006" s="46" t="str">
        <f>IF(Table1[[#This Row],[Description]]&lt;&gt;"",Table1[[#This Row],[Description]],"")</f>
        <v/>
      </c>
      <c r="AL2006" s="46" t="str">
        <f>IF(Table1[[#This Row],[Posting Date]]&lt;&gt;"",Table1[[#This Row],[Reference Number]],"")</f>
        <v/>
      </c>
      <c r="AM2006" s="46" t="str">
        <f>TRIM(Table1[[#This Row],[Line '#]])</f>
        <v/>
      </c>
      <c r="AN2006" s="46" t="str">
        <f>TRIM(Table1[[#This Row],[Account]])</f>
        <v/>
      </c>
      <c r="AO2006" s="46" t="str">
        <f>IF(Table1[[#This Row],[Posting Date]]&lt;&gt;"",$D$5,"")</f>
        <v/>
      </c>
      <c r="AP2006" s="46" t="str">
        <f>TRIM(Table1[[#This Row],[Departments-Prgrams]])</f>
        <v/>
      </c>
      <c r="AQ2006" s="46" t="str">
        <f>TRIM(Table1[[#This Row],[Grant]])</f>
        <v/>
      </c>
      <c r="AR2006" s="46" t="str">
        <f>TRIM(Table1[[#This Row],[Staff ID]])</f>
        <v/>
      </c>
      <c r="AS2006" s="46" t="str">
        <f>IF(TRIM(Table1[[#This Row],[Budget Code]])=0,"",TRIM(Table1[[#This Row],[Budget Code]]))</f>
        <v/>
      </c>
      <c r="AT2006" s="46" t="str">
        <f>IF(Table1[[#This Row],[Line Description]]&lt;&gt;"",Table1[[#This Row],[Line Description]],"")</f>
        <v/>
      </c>
      <c r="AU2006" s="46" t="str">
        <f>IF(Table1[[#This Row],[Cur_Amount Debit]]&gt;0,ROUND(Table1[[#This Row],[Cur_Amount Debit]],2),"")</f>
        <v/>
      </c>
      <c r="AV2006" s="46" t="str">
        <f>IF(Table1[[#This Row],[Cur_Amount Credit]]&gt;0,ROUND(Table1[[#This Row],[Cur_Amount Credit]],2),"")</f>
        <v/>
      </c>
      <c r="AW2006" s="46" t="str">
        <f>LEFT(Table1[[#This Row],[Cur]],3)</f>
        <v/>
      </c>
      <c r="AX2006" s="59"/>
      <c r="AY2006" s="46"/>
      <c r="AZ2006" s="46" t="str">
        <f>IF(Table1[[#This Row],[Cur]]&lt;&gt;"",IF(Table1[[#This Row],[Cur]]="USD","",ExchangeRate),"")</f>
        <v/>
      </c>
      <c r="BA2006" s="46" t="str">
        <f>IF(Table1[[#This Row],[Grant]]&lt;&gt;"",VLOOKUP(Table1[[#This Row],[Grant]],Grants!B:D,3),"")</f>
        <v/>
      </c>
      <c r="BB2006" s="46" t="str">
        <f>TRIM(Table1[[#This Row],[Vendor ID]])</f>
        <v/>
      </c>
      <c r="BC2006">
        <f>IF(Table1[[#This Row],[Reference Number]]=Q2005,BC2005,BC2005+1)</f>
        <v>2</v>
      </c>
    </row>
    <row r="2007" spans="1:55" ht="11.25" hidden="1" customHeight="1">
      <c r="A2007" s="1"/>
      <c r="B2007" s="88" t="str">
        <f>IF(Table1[[#This Row],[Posting Date]]&lt;&gt;"",IF(Table1[[#This Row],[Reference Number]]=Q2006,B2006+1,1),"")</f>
        <v/>
      </c>
      <c r="C2007" s="61"/>
      <c r="D2007" s="61"/>
      <c r="E2007" s="218"/>
      <c r="F2007" s="143" t="str">
        <f>IFERROR(IF(VLOOKUP(Table1[[#This Row],[Budget Code Description]],Dimentions!$X$6:$AC$132,2,FALSE)="","",VLOOKUP(Table1[[#This Row],[Budget Code Description]],Dimentions!$X$6:$AC$132,2,FALSE)),"")</f>
        <v/>
      </c>
      <c r="G2007" s="143" t="str">
        <f>IFERROR(VLOOKUP(Table1[[#This Row],[Budget Code Description]],Dimentions!$X$6:$AC$132,3,FALSE),"")</f>
        <v/>
      </c>
      <c r="H2007" s="64" t="str">
        <f>IFERROR(VLOOKUP(Table1[[#This Row],[Account]],Dimentions!$S$6:$V$233,2,FALSE),"")</f>
        <v/>
      </c>
      <c r="I2007" s="62">
        <f>_xlfn.NUMBERVALUE(LEFT(Table1[[#This Row],[Account]],1))</f>
        <v>0</v>
      </c>
      <c r="J2007" s="62" t="str">
        <f>IFERROR(VLOOKUP(Table1[[#This Row],[Budget Code Description]],Table6[#All],7,FALSE),"")</f>
        <v/>
      </c>
      <c r="K2007" s="143" t="str">
        <f>IFERROR(VLOOKUP(Table1[[#This Row],[Budget Code Description]],Table6[#All],8,FALSE),"")</f>
        <v/>
      </c>
      <c r="L2007" s="63"/>
      <c r="M2007" s="65" t="str">
        <f>IFERROR(VLOOKUP(Table1[[#This Row],[Staff ID]],Table2[],2,FALSE),"")</f>
        <v/>
      </c>
      <c r="N2007" s="211" t="str">
        <f>IFERROR(IF(VLOOKUP(Table1[[#This Row],[Budget Code Description]],Dimentions!$X$6:$AC$97,4,FALSE)="","",VLOOKUP(Table1[[#This Row],[Budget Code Description]],Dimentions!$X$6:$AC$97,4,FALSE)),"")</f>
        <v/>
      </c>
      <c r="O2007" s="65" t="str">
        <f>IFERROR(VLOOKUP(Table1[[#This Row],[Vendor ID]],Table549[],2,FALSE),"")</f>
        <v/>
      </c>
      <c r="P2007" s="63"/>
      <c r="Q2007" s="143" t="str">
        <f>IF(Table1[[#This Row],[Posting Date]]&lt;&gt;"",$D$9,"")</f>
        <v/>
      </c>
      <c r="R2007" s="159" t="str">
        <f>IF(Table1[[#This Row],[Posting Date]]&lt;&gt;"",$D$10,"")</f>
        <v/>
      </c>
      <c r="S2007" s="66"/>
      <c r="T2007" s="63"/>
      <c r="U2007" s="67"/>
      <c r="V2007" s="67"/>
      <c r="W2007" s="67" t="str">
        <f t="shared" si="31"/>
        <v/>
      </c>
      <c r="X2007" s="161" t="str">
        <f>IF(E2007="","",(IF(Table1[[#This Row],[Cur]]="USD",Table1[[#This Row],[Cur_Amount Debit]],Table1[[#This Row],[Cur_Amount Debit]]/Table1[[#This Row],[Exchange Rate]])))</f>
        <v/>
      </c>
      <c r="Y2007" s="161" t="str">
        <f>IF(E2007="","",(IF(Table1[[#This Row],[Cur]]="USD",Table1[[#This Row],[Cur_Amount Credit]],Table1[[#This Row],[Cur_Amount Credit]]/ExchangeRate)))</f>
        <v/>
      </c>
      <c r="Z2007" s="203" t="str">
        <f>IF(E2007="","",(Table1[[#This Row],[Debit USD]]-Table1[[#This Row],[Credit USD]]))</f>
        <v/>
      </c>
      <c r="AA2007" s="122"/>
      <c r="AB2007" s="1"/>
      <c r="AC2007" s="15"/>
      <c r="AD2007" s="15" t="str">
        <f>IF(AND(OR(Table1[[#This Row],[Account]]="15030",Table1[[#This Row],[Account]]="15035",Table1[[#This Row],[Account]]="20150"),Table1[[#This Row],[Vendor ID]]=""),1,"")</f>
        <v/>
      </c>
      <c r="AE2007" s="15"/>
      <c r="AF2007" s="15"/>
      <c r="AG2007" s="15"/>
      <c r="AH2007" s="46" t="str">
        <f>IF(Table1[[#This Row],[Posting Date]]&lt;&gt;"","GJ-"&amp;CountryID,"")</f>
        <v/>
      </c>
      <c r="AI2007" s="59" t="str">
        <f>IF(Table1[[#This Row],[Posting Date]]&lt;&gt;"",Table1[[#This Row],[Posting Date]],"")</f>
        <v/>
      </c>
      <c r="AJ2007" s="46"/>
      <c r="AK2007" s="46" t="str">
        <f>IF(Table1[[#This Row],[Description]]&lt;&gt;"",Table1[[#This Row],[Description]],"")</f>
        <v/>
      </c>
      <c r="AL2007" s="46" t="str">
        <f>IF(Table1[[#This Row],[Posting Date]]&lt;&gt;"",Table1[[#This Row],[Reference Number]],"")</f>
        <v/>
      </c>
      <c r="AM2007" s="46" t="str">
        <f>TRIM(Table1[[#This Row],[Line '#]])</f>
        <v/>
      </c>
      <c r="AN2007" s="46" t="str">
        <f>TRIM(Table1[[#This Row],[Account]])</f>
        <v/>
      </c>
      <c r="AO2007" s="46" t="str">
        <f>IF(Table1[[#This Row],[Posting Date]]&lt;&gt;"",$D$5,"")</f>
        <v/>
      </c>
      <c r="AP2007" s="46" t="str">
        <f>TRIM(Table1[[#This Row],[Departments-Prgrams]])</f>
        <v/>
      </c>
      <c r="AQ2007" s="46" t="str">
        <f>TRIM(Table1[[#This Row],[Grant]])</f>
        <v/>
      </c>
      <c r="AR2007" s="46" t="str">
        <f>TRIM(Table1[[#This Row],[Staff ID]])</f>
        <v/>
      </c>
      <c r="AS2007" s="46" t="str">
        <f>IF(TRIM(Table1[[#This Row],[Budget Code]])=0,"",TRIM(Table1[[#This Row],[Budget Code]]))</f>
        <v/>
      </c>
      <c r="AT2007" s="46" t="str">
        <f>IF(Table1[[#This Row],[Line Description]]&lt;&gt;"",Table1[[#This Row],[Line Description]],"")</f>
        <v/>
      </c>
      <c r="AU2007" s="46" t="str">
        <f>IF(Table1[[#This Row],[Cur_Amount Debit]]&gt;0,ROUND(Table1[[#This Row],[Cur_Amount Debit]],2),"")</f>
        <v/>
      </c>
      <c r="AV2007" s="46" t="str">
        <f>IF(Table1[[#This Row],[Cur_Amount Credit]]&gt;0,ROUND(Table1[[#This Row],[Cur_Amount Credit]],2),"")</f>
        <v/>
      </c>
      <c r="AW2007" s="46" t="str">
        <f>LEFT(Table1[[#This Row],[Cur]],3)</f>
        <v/>
      </c>
      <c r="AX2007" s="59"/>
      <c r="AY2007" s="46"/>
      <c r="AZ2007" s="46" t="str">
        <f>IF(Table1[[#This Row],[Cur]]&lt;&gt;"",IF(Table1[[#This Row],[Cur]]="USD","",ExchangeRate),"")</f>
        <v/>
      </c>
      <c r="BA2007" s="46" t="str">
        <f>IF(Table1[[#This Row],[Grant]]&lt;&gt;"",VLOOKUP(Table1[[#This Row],[Grant]],Grants!B:D,3),"")</f>
        <v/>
      </c>
      <c r="BB2007" s="46" t="str">
        <f>TRIM(Table1[[#This Row],[Vendor ID]])</f>
        <v/>
      </c>
      <c r="BC2007">
        <f>IF(Table1[[#This Row],[Reference Number]]=Q2006,BC2006,BC2006+1)</f>
        <v>2</v>
      </c>
    </row>
    <row r="2008" spans="1:55" ht="11.25" hidden="1" customHeight="1">
      <c r="A2008" s="1"/>
      <c r="B2008" s="88" t="str">
        <f>IF(Table1[[#This Row],[Posting Date]]&lt;&gt;"",IF(Table1[[#This Row],[Reference Number]]=Q2007,B2007+1,1),"")</f>
        <v/>
      </c>
      <c r="C2008" s="61"/>
      <c r="D2008" s="61"/>
      <c r="E2008" s="218"/>
      <c r="F2008" s="143" t="str">
        <f>IFERROR(IF(VLOOKUP(Table1[[#This Row],[Budget Code Description]],Dimentions!$X$6:$AC$132,2,FALSE)="","",VLOOKUP(Table1[[#This Row],[Budget Code Description]],Dimentions!$X$6:$AC$132,2,FALSE)),"")</f>
        <v/>
      </c>
      <c r="G2008" s="143" t="str">
        <f>IFERROR(VLOOKUP(Table1[[#This Row],[Budget Code Description]],Dimentions!$X$6:$AC$132,3,FALSE),"")</f>
        <v/>
      </c>
      <c r="H2008" s="64" t="str">
        <f>IFERROR(VLOOKUP(Table1[[#This Row],[Account]],Dimentions!$S$6:$V$233,2,FALSE),"")</f>
        <v/>
      </c>
      <c r="I2008" s="62">
        <f>_xlfn.NUMBERVALUE(LEFT(Table1[[#This Row],[Account]],1))</f>
        <v>0</v>
      </c>
      <c r="J2008" s="62" t="str">
        <f>IFERROR(VLOOKUP(Table1[[#This Row],[Budget Code Description]],Table6[#All],7,FALSE),"")</f>
        <v/>
      </c>
      <c r="K2008" s="143" t="str">
        <f>IFERROR(VLOOKUP(Table1[[#This Row],[Budget Code Description]],Table6[#All],8,FALSE),"")</f>
        <v/>
      </c>
      <c r="L2008" s="63"/>
      <c r="M2008" s="65" t="str">
        <f>IFERROR(VLOOKUP(Table1[[#This Row],[Staff ID]],Table2[],2,FALSE),"")</f>
        <v/>
      </c>
      <c r="N2008" s="211" t="str">
        <f>IFERROR(IF(VLOOKUP(Table1[[#This Row],[Budget Code Description]],Dimentions!$X$6:$AC$97,4,FALSE)="","",VLOOKUP(Table1[[#This Row],[Budget Code Description]],Dimentions!$X$6:$AC$97,4,FALSE)),"")</f>
        <v/>
      </c>
      <c r="O2008" s="65" t="str">
        <f>IFERROR(VLOOKUP(Table1[[#This Row],[Vendor ID]],Table549[],2,FALSE),"")</f>
        <v/>
      </c>
      <c r="P2008" s="63"/>
      <c r="Q2008" s="143" t="str">
        <f>IF(Table1[[#This Row],[Posting Date]]&lt;&gt;"",$D$9,"")</f>
        <v/>
      </c>
      <c r="R2008" s="159" t="str">
        <f>IF(Table1[[#This Row],[Posting Date]]&lt;&gt;"",$D$10,"")</f>
        <v/>
      </c>
      <c r="S2008" s="66"/>
      <c r="T2008" s="63"/>
      <c r="U2008" s="67"/>
      <c r="V2008" s="67"/>
      <c r="W2008" s="67" t="str">
        <f t="shared" si="31"/>
        <v/>
      </c>
      <c r="X2008" s="161" t="str">
        <f>IF(E2008="","",(IF(Table1[[#This Row],[Cur]]="USD",Table1[[#This Row],[Cur_Amount Debit]],Table1[[#This Row],[Cur_Amount Debit]]/Table1[[#This Row],[Exchange Rate]])))</f>
        <v/>
      </c>
      <c r="Y2008" s="161" t="str">
        <f>IF(E2008="","",(IF(Table1[[#This Row],[Cur]]="USD",Table1[[#This Row],[Cur_Amount Credit]],Table1[[#This Row],[Cur_Amount Credit]]/ExchangeRate)))</f>
        <v/>
      </c>
      <c r="Z2008" s="203" t="str">
        <f>IF(E2008="","",(Table1[[#This Row],[Debit USD]]-Table1[[#This Row],[Credit USD]]))</f>
        <v/>
      </c>
      <c r="AA2008" s="122"/>
      <c r="AB2008" s="1"/>
      <c r="AC2008" s="15"/>
      <c r="AD2008" s="15" t="str">
        <f>IF(AND(OR(Table1[[#This Row],[Account]]="15030",Table1[[#This Row],[Account]]="15035",Table1[[#This Row],[Account]]="20150"),Table1[[#This Row],[Vendor ID]]=""),1,"")</f>
        <v/>
      </c>
      <c r="AE2008" s="15"/>
      <c r="AF2008" s="15"/>
      <c r="AG2008" s="15"/>
      <c r="AH2008" s="46" t="str">
        <f>IF(Table1[[#This Row],[Posting Date]]&lt;&gt;"","GJ-"&amp;CountryID,"")</f>
        <v/>
      </c>
      <c r="AI2008" s="59" t="str">
        <f>IF(Table1[[#This Row],[Posting Date]]&lt;&gt;"",Table1[[#This Row],[Posting Date]],"")</f>
        <v/>
      </c>
      <c r="AJ2008" s="46"/>
      <c r="AK2008" s="46" t="str">
        <f>IF(Table1[[#This Row],[Description]]&lt;&gt;"",Table1[[#This Row],[Description]],"")</f>
        <v/>
      </c>
      <c r="AL2008" s="46" t="str">
        <f>IF(Table1[[#This Row],[Posting Date]]&lt;&gt;"",Table1[[#This Row],[Reference Number]],"")</f>
        <v/>
      </c>
      <c r="AM2008" s="46" t="str">
        <f>TRIM(Table1[[#This Row],[Line '#]])</f>
        <v/>
      </c>
      <c r="AN2008" s="46" t="str">
        <f>TRIM(Table1[[#This Row],[Account]])</f>
        <v/>
      </c>
      <c r="AO2008" s="46" t="str">
        <f>IF(Table1[[#This Row],[Posting Date]]&lt;&gt;"",$D$5,"")</f>
        <v/>
      </c>
      <c r="AP2008" s="46" t="str">
        <f>TRIM(Table1[[#This Row],[Departments-Prgrams]])</f>
        <v/>
      </c>
      <c r="AQ2008" s="46" t="str">
        <f>TRIM(Table1[[#This Row],[Grant]])</f>
        <v/>
      </c>
      <c r="AR2008" s="46" t="str">
        <f>TRIM(Table1[[#This Row],[Staff ID]])</f>
        <v/>
      </c>
      <c r="AS2008" s="46" t="str">
        <f>IF(TRIM(Table1[[#This Row],[Budget Code]])=0,"",TRIM(Table1[[#This Row],[Budget Code]]))</f>
        <v/>
      </c>
      <c r="AT2008" s="46" t="str">
        <f>IF(Table1[[#This Row],[Line Description]]&lt;&gt;"",Table1[[#This Row],[Line Description]],"")</f>
        <v/>
      </c>
      <c r="AU2008" s="46" t="str">
        <f>IF(Table1[[#This Row],[Cur_Amount Debit]]&gt;0,ROUND(Table1[[#This Row],[Cur_Amount Debit]],2),"")</f>
        <v/>
      </c>
      <c r="AV2008" s="46" t="str">
        <f>IF(Table1[[#This Row],[Cur_Amount Credit]]&gt;0,ROUND(Table1[[#This Row],[Cur_Amount Credit]],2),"")</f>
        <v/>
      </c>
      <c r="AW2008" s="46" t="str">
        <f>LEFT(Table1[[#This Row],[Cur]],3)</f>
        <v/>
      </c>
      <c r="AX2008" s="59"/>
      <c r="AY2008" s="46"/>
      <c r="AZ2008" s="46" t="str">
        <f>IF(Table1[[#This Row],[Cur]]&lt;&gt;"",IF(Table1[[#This Row],[Cur]]="USD","",ExchangeRate),"")</f>
        <v/>
      </c>
      <c r="BA2008" s="46" t="str">
        <f>IF(Table1[[#This Row],[Grant]]&lt;&gt;"",VLOOKUP(Table1[[#This Row],[Grant]],Grants!B:D,3),"")</f>
        <v/>
      </c>
      <c r="BB2008" s="46" t="str">
        <f>TRIM(Table1[[#This Row],[Vendor ID]])</f>
        <v/>
      </c>
      <c r="BC2008">
        <f>IF(Table1[[#This Row],[Reference Number]]=Q2007,BC2007,BC2007+1)</f>
        <v>2</v>
      </c>
    </row>
    <row r="2009" spans="1:55" ht="11.25" hidden="1" customHeight="1">
      <c r="A2009" s="1"/>
      <c r="B2009" s="88" t="str">
        <f>IF(Table1[[#This Row],[Posting Date]]&lt;&gt;"",IF(Table1[[#This Row],[Reference Number]]=Q2008,B2008+1,1),"")</f>
        <v/>
      </c>
      <c r="C2009" s="61"/>
      <c r="D2009" s="61"/>
      <c r="E2009" s="218"/>
      <c r="F2009" s="143" t="str">
        <f>IFERROR(IF(VLOOKUP(Table1[[#This Row],[Budget Code Description]],Dimentions!$X$6:$AC$132,2,FALSE)="","",VLOOKUP(Table1[[#This Row],[Budget Code Description]],Dimentions!$X$6:$AC$132,2,FALSE)),"")</f>
        <v/>
      </c>
      <c r="G2009" s="143" t="str">
        <f>IFERROR(VLOOKUP(Table1[[#This Row],[Budget Code Description]],Dimentions!$X$6:$AC$132,3,FALSE),"")</f>
        <v/>
      </c>
      <c r="H2009" s="64" t="str">
        <f>IFERROR(VLOOKUP(Table1[[#This Row],[Account]],Dimentions!$S$6:$V$233,2,FALSE),"")</f>
        <v/>
      </c>
      <c r="I2009" s="62">
        <f>_xlfn.NUMBERVALUE(LEFT(Table1[[#This Row],[Account]],1))</f>
        <v>0</v>
      </c>
      <c r="J2009" s="62" t="str">
        <f>IFERROR(VLOOKUP(Table1[[#This Row],[Budget Code Description]],Table6[#All],7,FALSE),"")</f>
        <v/>
      </c>
      <c r="K2009" s="143" t="str">
        <f>IFERROR(VLOOKUP(Table1[[#This Row],[Budget Code Description]],Table6[#All],8,FALSE),"")</f>
        <v/>
      </c>
      <c r="L2009" s="63"/>
      <c r="M2009" s="65" t="str">
        <f>IFERROR(VLOOKUP(Table1[[#This Row],[Staff ID]],Table2[],2,FALSE),"")</f>
        <v/>
      </c>
      <c r="N2009" s="211" t="str">
        <f>IFERROR(IF(VLOOKUP(Table1[[#This Row],[Budget Code Description]],Dimentions!$X$6:$AC$97,4,FALSE)="","",VLOOKUP(Table1[[#This Row],[Budget Code Description]],Dimentions!$X$6:$AC$97,4,FALSE)),"")</f>
        <v/>
      </c>
      <c r="O2009" s="65" t="str">
        <f>IFERROR(VLOOKUP(Table1[[#This Row],[Vendor ID]],Table549[],2,FALSE),"")</f>
        <v/>
      </c>
      <c r="P2009" s="63"/>
      <c r="Q2009" s="143" t="str">
        <f>IF(Table1[[#This Row],[Posting Date]]&lt;&gt;"",$D$9,"")</f>
        <v/>
      </c>
      <c r="R2009" s="159" t="str">
        <f>IF(Table1[[#This Row],[Posting Date]]&lt;&gt;"",$D$10,"")</f>
        <v/>
      </c>
      <c r="S2009" s="66"/>
      <c r="T2009" s="63"/>
      <c r="U2009" s="67"/>
      <c r="V2009" s="67"/>
      <c r="W2009" s="67" t="str">
        <f t="shared" si="31"/>
        <v/>
      </c>
      <c r="X2009" s="161" t="str">
        <f>IF(E2009="","",(IF(Table1[[#This Row],[Cur]]="USD",Table1[[#This Row],[Cur_Amount Debit]],Table1[[#This Row],[Cur_Amount Debit]]/Table1[[#This Row],[Exchange Rate]])))</f>
        <v/>
      </c>
      <c r="Y2009" s="161" t="str">
        <f>IF(E2009="","",(IF(Table1[[#This Row],[Cur]]="USD",Table1[[#This Row],[Cur_Amount Credit]],Table1[[#This Row],[Cur_Amount Credit]]/ExchangeRate)))</f>
        <v/>
      </c>
      <c r="Z2009" s="203" t="str">
        <f>IF(E2009="","",(Table1[[#This Row],[Debit USD]]-Table1[[#This Row],[Credit USD]]))</f>
        <v/>
      </c>
      <c r="AA2009" s="122"/>
      <c r="AB2009" s="1"/>
      <c r="AC2009" s="15"/>
      <c r="AD2009" s="15" t="str">
        <f>IF(AND(OR(Table1[[#This Row],[Account]]="15030",Table1[[#This Row],[Account]]="15035",Table1[[#This Row],[Account]]="20150"),Table1[[#This Row],[Vendor ID]]=""),1,"")</f>
        <v/>
      </c>
      <c r="AE2009" s="15"/>
      <c r="AF2009" s="15"/>
      <c r="AG2009" s="15"/>
      <c r="AH2009" s="46" t="str">
        <f>IF(Table1[[#This Row],[Posting Date]]&lt;&gt;"","GJ-"&amp;CountryID,"")</f>
        <v/>
      </c>
      <c r="AI2009" s="59" t="str">
        <f>IF(Table1[[#This Row],[Posting Date]]&lt;&gt;"",Table1[[#This Row],[Posting Date]],"")</f>
        <v/>
      </c>
      <c r="AJ2009" s="46"/>
      <c r="AK2009" s="46" t="str">
        <f>IF(Table1[[#This Row],[Description]]&lt;&gt;"",Table1[[#This Row],[Description]],"")</f>
        <v/>
      </c>
      <c r="AL2009" s="46" t="str">
        <f>IF(Table1[[#This Row],[Posting Date]]&lt;&gt;"",Table1[[#This Row],[Reference Number]],"")</f>
        <v/>
      </c>
      <c r="AM2009" s="46" t="str">
        <f>TRIM(Table1[[#This Row],[Line '#]])</f>
        <v/>
      </c>
      <c r="AN2009" s="46" t="str">
        <f>TRIM(Table1[[#This Row],[Account]])</f>
        <v/>
      </c>
      <c r="AO2009" s="46" t="str">
        <f>IF(Table1[[#This Row],[Posting Date]]&lt;&gt;"",$D$5,"")</f>
        <v/>
      </c>
      <c r="AP2009" s="46" t="str">
        <f>TRIM(Table1[[#This Row],[Departments-Prgrams]])</f>
        <v/>
      </c>
      <c r="AQ2009" s="46" t="str">
        <f>TRIM(Table1[[#This Row],[Grant]])</f>
        <v/>
      </c>
      <c r="AR2009" s="46" t="str">
        <f>TRIM(Table1[[#This Row],[Staff ID]])</f>
        <v/>
      </c>
      <c r="AS2009" s="46" t="str">
        <f>IF(TRIM(Table1[[#This Row],[Budget Code]])=0,"",TRIM(Table1[[#This Row],[Budget Code]]))</f>
        <v/>
      </c>
      <c r="AT2009" s="46" t="str">
        <f>IF(Table1[[#This Row],[Line Description]]&lt;&gt;"",Table1[[#This Row],[Line Description]],"")</f>
        <v/>
      </c>
      <c r="AU2009" s="46" t="str">
        <f>IF(Table1[[#This Row],[Cur_Amount Debit]]&gt;0,ROUND(Table1[[#This Row],[Cur_Amount Debit]],2),"")</f>
        <v/>
      </c>
      <c r="AV2009" s="46" t="str">
        <f>IF(Table1[[#This Row],[Cur_Amount Credit]]&gt;0,ROUND(Table1[[#This Row],[Cur_Amount Credit]],2),"")</f>
        <v/>
      </c>
      <c r="AW2009" s="46" t="str">
        <f>LEFT(Table1[[#This Row],[Cur]],3)</f>
        <v/>
      </c>
      <c r="AX2009" s="59"/>
      <c r="AY2009" s="46"/>
      <c r="AZ2009" s="46" t="str">
        <f>IF(Table1[[#This Row],[Cur]]&lt;&gt;"",IF(Table1[[#This Row],[Cur]]="USD","",ExchangeRate),"")</f>
        <v/>
      </c>
      <c r="BA2009" s="46" t="str">
        <f>IF(Table1[[#This Row],[Grant]]&lt;&gt;"",VLOOKUP(Table1[[#This Row],[Grant]],Grants!B:D,3),"")</f>
        <v/>
      </c>
      <c r="BB2009" s="46" t="str">
        <f>TRIM(Table1[[#This Row],[Vendor ID]])</f>
        <v/>
      </c>
      <c r="BC2009">
        <f>IF(Table1[[#This Row],[Reference Number]]=Q2008,BC2008,BC2008+1)</f>
        <v>2</v>
      </c>
    </row>
    <row r="2010" spans="1:55" ht="11.25" hidden="1" customHeight="1">
      <c r="A2010" s="1"/>
      <c r="B2010" s="88" t="str">
        <f>IF(Table1[[#This Row],[Posting Date]]&lt;&gt;"",IF(Table1[[#This Row],[Reference Number]]=Q2009,B2009+1,1),"")</f>
        <v/>
      </c>
      <c r="C2010" s="61"/>
      <c r="D2010" s="61"/>
      <c r="E2010" s="218"/>
      <c r="F2010" s="143" t="str">
        <f>IFERROR(IF(VLOOKUP(Table1[[#This Row],[Budget Code Description]],Dimentions!$X$6:$AC$132,2,FALSE)="","",VLOOKUP(Table1[[#This Row],[Budget Code Description]],Dimentions!$X$6:$AC$132,2,FALSE)),"")</f>
        <v/>
      </c>
      <c r="G2010" s="143" t="str">
        <f>IFERROR(VLOOKUP(Table1[[#This Row],[Budget Code Description]],Dimentions!$X$6:$AC$132,3,FALSE),"")</f>
        <v/>
      </c>
      <c r="H2010" s="64" t="str">
        <f>IFERROR(VLOOKUP(Table1[[#This Row],[Account]],Dimentions!$S$6:$V$233,2,FALSE),"")</f>
        <v/>
      </c>
      <c r="I2010" s="62">
        <f>_xlfn.NUMBERVALUE(LEFT(Table1[[#This Row],[Account]],1))</f>
        <v>0</v>
      </c>
      <c r="J2010" s="62" t="str">
        <f>IFERROR(VLOOKUP(Table1[[#This Row],[Budget Code Description]],Table6[#All],7,FALSE),"")</f>
        <v/>
      </c>
      <c r="K2010" s="143" t="str">
        <f>IFERROR(VLOOKUP(Table1[[#This Row],[Budget Code Description]],Table6[#All],8,FALSE),"")</f>
        <v/>
      </c>
      <c r="L2010" s="63"/>
      <c r="M2010" s="65" t="str">
        <f>IFERROR(VLOOKUP(Table1[[#This Row],[Staff ID]],Table2[],2,FALSE),"")</f>
        <v/>
      </c>
      <c r="N2010" s="211" t="str">
        <f>IFERROR(IF(VLOOKUP(Table1[[#This Row],[Budget Code Description]],Dimentions!$X$6:$AC$97,4,FALSE)="","",VLOOKUP(Table1[[#This Row],[Budget Code Description]],Dimentions!$X$6:$AC$97,4,FALSE)),"")</f>
        <v/>
      </c>
      <c r="O2010" s="65" t="str">
        <f>IFERROR(VLOOKUP(Table1[[#This Row],[Vendor ID]],Table549[],2,FALSE),"")</f>
        <v/>
      </c>
      <c r="P2010" s="63"/>
      <c r="Q2010" s="143" t="str">
        <f>IF(Table1[[#This Row],[Posting Date]]&lt;&gt;"",$D$9,"")</f>
        <v/>
      </c>
      <c r="R2010" s="159" t="str">
        <f>IF(Table1[[#This Row],[Posting Date]]&lt;&gt;"",$D$10,"")</f>
        <v/>
      </c>
      <c r="S2010" s="66"/>
      <c r="T2010" s="63"/>
      <c r="U2010" s="67"/>
      <c r="V2010" s="67"/>
      <c r="W2010" s="67" t="str">
        <f t="shared" si="31"/>
        <v/>
      </c>
      <c r="X2010" s="161" t="str">
        <f>IF(E2010="","",(IF(Table1[[#This Row],[Cur]]="USD",Table1[[#This Row],[Cur_Amount Debit]],Table1[[#This Row],[Cur_Amount Debit]]/Table1[[#This Row],[Exchange Rate]])))</f>
        <v/>
      </c>
      <c r="Y2010" s="161" t="str">
        <f>IF(E2010="","",(IF(Table1[[#This Row],[Cur]]="USD",Table1[[#This Row],[Cur_Amount Credit]],Table1[[#This Row],[Cur_Amount Credit]]/ExchangeRate)))</f>
        <v/>
      </c>
      <c r="Z2010" s="203" t="str">
        <f>IF(E2010="","",(Table1[[#This Row],[Debit USD]]-Table1[[#This Row],[Credit USD]]))</f>
        <v/>
      </c>
      <c r="AA2010" s="122"/>
      <c r="AB2010" s="1"/>
      <c r="AC2010" s="15"/>
      <c r="AD2010" s="15" t="str">
        <f>IF(AND(OR(Table1[[#This Row],[Account]]="15030",Table1[[#This Row],[Account]]="15035",Table1[[#This Row],[Account]]="20150"),Table1[[#This Row],[Vendor ID]]=""),1,"")</f>
        <v/>
      </c>
      <c r="AE2010" s="15"/>
      <c r="AF2010" s="15"/>
      <c r="AG2010" s="15"/>
      <c r="AH2010" s="46" t="str">
        <f>IF(Table1[[#This Row],[Posting Date]]&lt;&gt;"","GJ-"&amp;CountryID,"")</f>
        <v/>
      </c>
      <c r="AI2010" s="59" t="str">
        <f>IF(Table1[[#This Row],[Posting Date]]&lt;&gt;"",Table1[[#This Row],[Posting Date]],"")</f>
        <v/>
      </c>
      <c r="AJ2010" s="46"/>
      <c r="AK2010" s="46" t="str">
        <f>IF(Table1[[#This Row],[Description]]&lt;&gt;"",Table1[[#This Row],[Description]],"")</f>
        <v/>
      </c>
      <c r="AL2010" s="46" t="str">
        <f>IF(Table1[[#This Row],[Posting Date]]&lt;&gt;"",Table1[[#This Row],[Reference Number]],"")</f>
        <v/>
      </c>
      <c r="AM2010" s="46" t="str">
        <f>TRIM(Table1[[#This Row],[Line '#]])</f>
        <v/>
      </c>
      <c r="AN2010" s="46" t="str">
        <f>TRIM(Table1[[#This Row],[Account]])</f>
        <v/>
      </c>
      <c r="AO2010" s="46" t="str">
        <f>IF(Table1[[#This Row],[Posting Date]]&lt;&gt;"",$D$5,"")</f>
        <v/>
      </c>
      <c r="AP2010" s="46" t="str">
        <f>TRIM(Table1[[#This Row],[Departments-Prgrams]])</f>
        <v/>
      </c>
      <c r="AQ2010" s="46" t="str">
        <f>TRIM(Table1[[#This Row],[Grant]])</f>
        <v/>
      </c>
      <c r="AR2010" s="46" t="str">
        <f>TRIM(Table1[[#This Row],[Staff ID]])</f>
        <v/>
      </c>
      <c r="AS2010" s="46" t="str">
        <f>IF(TRIM(Table1[[#This Row],[Budget Code]])=0,"",TRIM(Table1[[#This Row],[Budget Code]]))</f>
        <v/>
      </c>
      <c r="AT2010" s="46" t="str">
        <f>IF(Table1[[#This Row],[Line Description]]&lt;&gt;"",Table1[[#This Row],[Line Description]],"")</f>
        <v/>
      </c>
      <c r="AU2010" s="46" t="str">
        <f>IF(Table1[[#This Row],[Cur_Amount Debit]]&gt;0,ROUND(Table1[[#This Row],[Cur_Amount Debit]],2),"")</f>
        <v/>
      </c>
      <c r="AV2010" s="46" t="str">
        <f>IF(Table1[[#This Row],[Cur_Amount Credit]]&gt;0,ROUND(Table1[[#This Row],[Cur_Amount Credit]],2),"")</f>
        <v/>
      </c>
      <c r="AW2010" s="46" t="str">
        <f>LEFT(Table1[[#This Row],[Cur]],3)</f>
        <v/>
      </c>
      <c r="AX2010" s="59"/>
      <c r="AY2010" s="46"/>
      <c r="AZ2010" s="46" t="str">
        <f>IF(Table1[[#This Row],[Cur]]&lt;&gt;"",IF(Table1[[#This Row],[Cur]]="USD","",ExchangeRate),"")</f>
        <v/>
      </c>
      <c r="BA2010" s="46" t="str">
        <f>IF(Table1[[#This Row],[Grant]]&lt;&gt;"",VLOOKUP(Table1[[#This Row],[Grant]],Grants!B:D,3),"")</f>
        <v/>
      </c>
      <c r="BB2010" s="46" t="str">
        <f>TRIM(Table1[[#This Row],[Vendor ID]])</f>
        <v/>
      </c>
      <c r="BC2010">
        <f>IF(Table1[[#This Row],[Reference Number]]=Q2009,BC2009,BC2009+1)</f>
        <v>2</v>
      </c>
    </row>
    <row r="2011" spans="1:55" ht="11.25" hidden="1" customHeight="1">
      <c r="A2011" s="1"/>
      <c r="B2011" s="88" t="str">
        <f>IF(Table1[[#This Row],[Posting Date]]&lt;&gt;"",IF(Table1[[#This Row],[Reference Number]]=Q2010,B2010+1,1),"")</f>
        <v/>
      </c>
      <c r="C2011" s="61"/>
      <c r="D2011" s="61"/>
      <c r="E2011" s="218"/>
      <c r="F2011" s="143" t="str">
        <f>IFERROR(IF(VLOOKUP(Table1[[#This Row],[Budget Code Description]],Dimentions!$X$6:$AC$132,2,FALSE)="","",VLOOKUP(Table1[[#This Row],[Budget Code Description]],Dimentions!$X$6:$AC$132,2,FALSE)),"")</f>
        <v/>
      </c>
      <c r="G2011" s="143" t="str">
        <f>IFERROR(VLOOKUP(Table1[[#This Row],[Budget Code Description]],Dimentions!$X$6:$AC$132,3,FALSE),"")</f>
        <v/>
      </c>
      <c r="H2011" s="64" t="str">
        <f>IFERROR(VLOOKUP(Table1[[#This Row],[Account]],Dimentions!$S$6:$V$233,2,FALSE),"")</f>
        <v/>
      </c>
      <c r="I2011" s="62">
        <f>_xlfn.NUMBERVALUE(LEFT(Table1[[#This Row],[Account]],1))</f>
        <v>0</v>
      </c>
      <c r="J2011" s="62" t="str">
        <f>IFERROR(VLOOKUP(Table1[[#This Row],[Budget Code Description]],Table6[#All],7,FALSE),"")</f>
        <v/>
      </c>
      <c r="K2011" s="143" t="str">
        <f>IFERROR(VLOOKUP(Table1[[#This Row],[Budget Code Description]],Table6[#All],8,FALSE),"")</f>
        <v/>
      </c>
      <c r="L2011" s="63"/>
      <c r="M2011" s="65" t="str">
        <f>IFERROR(VLOOKUP(Table1[[#This Row],[Staff ID]],Table2[],2,FALSE),"")</f>
        <v/>
      </c>
      <c r="N2011" s="211" t="str">
        <f>IFERROR(IF(VLOOKUP(Table1[[#This Row],[Budget Code Description]],Dimentions!$X$6:$AC$97,4,FALSE)="","",VLOOKUP(Table1[[#This Row],[Budget Code Description]],Dimentions!$X$6:$AC$97,4,FALSE)),"")</f>
        <v/>
      </c>
      <c r="O2011" s="65" t="str">
        <f>IFERROR(VLOOKUP(Table1[[#This Row],[Vendor ID]],Table549[],2,FALSE),"")</f>
        <v/>
      </c>
      <c r="P2011" s="63"/>
      <c r="Q2011" s="143" t="str">
        <f>IF(Table1[[#This Row],[Posting Date]]&lt;&gt;"",$D$9,"")</f>
        <v/>
      </c>
      <c r="R2011" s="159" t="str">
        <f>IF(Table1[[#This Row],[Posting Date]]&lt;&gt;"",$D$10,"")</f>
        <v/>
      </c>
      <c r="S2011" s="66"/>
      <c r="T2011" s="63"/>
      <c r="U2011" s="67"/>
      <c r="V2011" s="67"/>
      <c r="W2011" s="67" t="str">
        <f t="shared" si="31"/>
        <v/>
      </c>
      <c r="X2011" s="161" t="str">
        <f>IF(E2011="","",(IF(Table1[[#This Row],[Cur]]="USD",Table1[[#This Row],[Cur_Amount Debit]],Table1[[#This Row],[Cur_Amount Debit]]/Table1[[#This Row],[Exchange Rate]])))</f>
        <v/>
      </c>
      <c r="Y2011" s="161" t="str">
        <f>IF(E2011="","",(IF(Table1[[#This Row],[Cur]]="USD",Table1[[#This Row],[Cur_Amount Credit]],Table1[[#This Row],[Cur_Amount Credit]]/ExchangeRate)))</f>
        <v/>
      </c>
      <c r="Z2011" s="203" t="str">
        <f>IF(E2011="","",(Table1[[#This Row],[Debit USD]]-Table1[[#This Row],[Credit USD]]))</f>
        <v/>
      </c>
      <c r="AA2011" s="122"/>
      <c r="AB2011" s="1"/>
      <c r="AC2011" s="15"/>
      <c r="AD2011" s="15" t="str">
        <f>IF(AND(OR(Table1[[#This Row],[Account]]="15030",Table1[[#This Row],[Account]]="15035",Table1[[#This Row],[Account]]="20150"),Table1[[#This Row],[Vendor ID]]=""),1,"")</f>
        <v/>
      </c>
      <c r="AE2011" s="15"/>
      <c r="AF2011" s="15"/>
      <c r="AG2011" s="15"/>
      <c r="AH2011" s="46" t="str">
        <f>IF(Table1[[#This Row],[Posting Date]]&lt;&gt;"","GJ-"&amp;CountryID,"")</f>
        <v/>
      </c>
      <c r="AI2011" s="59" t="str">
        <f>IF(Table1[[#This Row],[Posting Date]]&lt;&gt;"",Table1[[#This Row],[Posting Date]],"")</f>
        <v/>
      </c>
      <c r="AJ2011" s="46"/>
      <c r="AK2011" s="46" t="str">
        <f>IF(Table1[[#This Row],[Description]]&lt;&gt;"",Table1[[#This Row],[Description]],"")</f>
        <v/>
      </c>
      <c r="AL2011" s="46" t="str">
        <f>IF(Table1[[#This Row],[Posting Date]]&lt;&gt;"",Table1[[#This Row],[Reference Number]],"")</f>
        <v/>
      </c>
      <c r="AM2011" s="46" t="str">
        <f>TRIM(Table1[[#This Row],[Line '#]])</f>
        <v/>
      </c>
      <c r="AN2011" s="46" t="str">
        <f>TRIM(Table1[[#This Row],[Account]])</f>
        <v/>
      </c>
      <c r="AO2011" s="46" t="str">
        <f>IF(Table1[[#This Row],[Posting Date]]&lt;&gt;"",$D$5,"")</f>
        <v/>
      </c>
      <c r="AP2011" s="46" t="str">
        <f>TRIM(Table1[[#This Row],[Departments-Prgrams]])</f>
        <v/>
      </c>
      <c r="AQ2011" s="46" t="str">
        <f>TRIM(Table1[[#This Row],[Grant]])</f>
        <v/>
      </c>
      <c r="AR2011" s="46" t="str">
        <f>TRIM(Table1[[#This Row],[Staff ID]])</f>
        <v/>
      </c>
      <c r="AS2011" s="46" t="str">
        <f>IF(TRIM(Table1[[#This Row],[Budget Code]])=0,"",TRIM(Table1[[#This Row],[Budget Code]]))</f>
        <v/>
      </c>
      <c r="AT2011" s="46" t="str">
        <f>IF(Table1[[#This Row],[Line Description]]&lt;&gt;"",Table1[[#This Row],[Line Description]],"")</f>
        <v/>
      </c>
      <c r="AU2011" s="46" t="str">
        <f>IF(Table1[[#This Row],[Cur_Amount Debit]]&gt;0,ROUND(Table1[[#This Row],[Cur_Amount Debit]],2),"")</f>
        <v/>
      </c>
      <c r="AV2011" s="46" t="str">
        <f>IF(Table1[[#This Row],[Cur_Amount Credit]]&gt;0,ROUND(Table1[[#This Row],[Cur_Amount Credit]],2),"")</f>
        <v/>
      </c>
      <c r="AW2011" s="46" t="str">
        <f>LEFT(Table1[[#This Row],[Cur]],3)</f>
        <v/>
      </c>
      <c r="AX2011" s="59"/>
      <c r="AY2011" s="46"/>
      <c r="AZ2011" s="46" t="str">
        <f>IF(Table1[[#This Row],[Cur]]&lt;&gt;"",IF(Table1[[#This Row],[Cur]]="USD","",ExchangeRate),"")</f>
        <v/>
      </c>
      <c r="BA2011" s="46" t="str">
        <f>IF(Table1[[#This Row],[Grant]]&lt;&gt;"",VLOOKUP(Table1[[#This Row],[Grant]],Grants!B:D,3),"")</f>
        <v/>
      </c>
      <c r="BB2011" s="46" t="str">
        <f>TRIM(Table1[[#This Row],[Vendor ID]])</f>
        <v/>
      </c>
      <c r="BC2011">
        <f>IF(Table1[[#This Row],[Reference Number]]=Q2010,BC2010,BC2010+1)</f>
        <v>2</v>
      </c>
    </row>
    <row r="2012" spans="1:55" ht="11.25" hidden="1" customHeight="1">
      <c r="A2012" s="1"/>
      <c r="B2012" s="88" t="str">
        <f>IF(Table1[[#This Row],[Posting Date]]&lt;&gt;"",IF(Table1[[#This Row],[Reference Number]]=Q2011,B2011+1,1),"")</f>
        <v/>
      </c>
      <c r="C2012" s="61"/>
      <c r="D2012" s="61"/>
      <c r="E2012" s="218"/>
      <c r="F2012" s="143" t="str">
        <f>IFERROR(IF(VLOOKUP(Table1[[#This Row],[Budget Code Description]],Dimentions!$X$6:$AC$132,2,FALSE)="","",VLOOKUP(Table1[[#This Row],[Budget Code Description]],Dimentions!$X$6:$AC$132,2,FALSE)),"")</f>
        <v/>
      </c>
      <c r="G2012" s="143" t="str">
        <f>IFERROR(VLOOKUP(Table1[[#This Row],[Budget Code Description]],Dimentions!$X$6:$AC$132,3,FALSE),"")</f>
        <v/>
      </c>
      <c r="H2012" s="64" t="str">
        <f>IFERROR(VLOOKUP(Table1[[#This Row],[Account]],Dimentions!$S$6:$V$233,2,FALSE),"")</f>
        <v/>
      </c>
      <c r="I2012" s="62">
        <f>_xlfn.NUMBERVALUE(LEFT(Table1[[#This Row],[Account]],1))</f>
        <v>0</v>
      </c>
      <c r="J2012" s="62" t="str">
        <f>IFERROR(VLOOKUP(Table1[[#This Row],[Budget Code Description]],Table6[#All],7,FALSE),"")</f>
        <v/>
      </c>
      <c r="K2012" s="143" t="str">
        <f>IFERROR(VLOOKUP(Table1[[#This Row],[Budget Code Description]],Table6[#All],8,FALSE),"")</f>
        <v/>
      </c>
      <c r="L2012" s="63"/>
      <c r="M2012" s="65" t="str">
        <f>IFERROR(VLOOKUP(Table1[[#This Row],[Staff ID]],Table2[],2,FALSE),"")</f>
        <v/>
      </c>
      <c r="N2012" s="211" t="str">
        <f>IFERROR(IF(VLOOKUP(Table1[[#This Row],[Budget Code Description]],Dimentions!$X$6:$AC$97,4,FALSE)="","",VLOOKUP(Table1[[#This Row],[Budget Code Description]],Dimentions!$X$6:$AC$97,4,FALSE)),"")</f>
        <v/>
      </c>
      <c r="O2012" s="65" t="str">
        <f>IFERROR(VLOOKUP(Table1[[#This Row],[Vendor ID]],Table549[],2,FALSE),"")</f>
        <v/>
      </c>
      <c r="P2012" s="63"/>
      <c r="Q2012" s="143" t="str">
        <f>IF(Table1[[#This Row],[Posting Date]]&lt;&gt;"",$D$9,"")</f>
        <v/>
      </c>
      <c r="R2012" s="159" t="str">
        <f>IF(Table1[[#This Row],[Posting Date]]&lt;&gt;"",$D$10,"")</f>
        <v/>
      </c>
      <c r="S2012" s="66"/>
      <c r="T2012" s="63"/>
      <c r="U2012" s="67"/>
      <c r="V2012" s="67"/>
      <c r="W2012" s="67" t="str">
        <f t="shared" si="31"/>
        <v/>
      </c>
      <c r="X2012" s="161" t="str">
        <f>IF(E2012="","",(IF(Table1[[#This Row],[Cur]]="USD",Table1[[#This Row],[Cur_Amount Debit]],Table1[[#This Row],[Cur_Amount Debit]]/Table1[[#This Row],[Exchange Rate]])))</f>
        <v/>
      </c>
      <c r="Y2012" s="161" t="str">
        <f>IF(E2012="","",(IF(Table1[[#This Row],[Cur]]="USD",Table1[[#This Row],[Cur_Amount Credit]],Table1[[#This Row],[Cur_Amount Credit]]/ExchangeRate)))</f>
        <v/>
      </c>
      <c r="Z2012" s="203" t="str">
        <f>IF(E2012="","",(Table1[[#This Row],[Debit USD]]-Table1[[#This Row],[Credit USD]]))</f>
        <v/>
      </c>
      <c r="AA2012" s="122"/>
      <c r="AB2012" s="1"/>
      <c r="AC2012" s="15"/>
      <c r="AD2012" s="15" t="str">
        <f>IF(AND(OR(Table1[[#This Row],[Account]]="15030",Table1[[#This Row],[Account]]="15035",Table1[[#This Row],[Account]]="20150"),Table1[[#This Row],[Vendor ID]]=""),1,"")</f>
        <v/>
      </c>
      <c r="AE2012" s="15"/>
      <c r="AF2012" s="15"/>
      <c r="AG2012" s="15"/>
      <c r="AH2012" s="46" t="str">
        <f>IF(Table1[[#This Row],[Posting Date]]&lt;&gt;"","GJ-"&amp;CountryID,"")</f>
        <v/>
      </c>
      <c r="AI2012" s="59" t="str">
        <f>IF(Table1[[#This Row],[Posting Date]]&lt;&gt;"",Table1[[#This Row],[Posting Date]],"")</f>
        <v/>
      </c>
      <c r="AJ2012" s="46"/>
      <c r="AK2012" s="46" t="str">
        <f>IF(Table1[[#This Row],[Description]]&lt;&gt;"",Table1[[#This Row],[Description]],"")</f>
        <v/>
      </c>
      <c r="AL2012" s="46" t="str">
        <f>IF(Table1[[#This Row],[Posting Date]]&lt;&gt;"",Table1[[#This Row],[Reference Number]],"")</f>
        <v/>
      </c>
      <c r="AM2012" s="46" t="str">
        <f>TRIM(Table1[[#This Row],[Line '#]])</f>
        <v/>
      </c>
      <c r="AN2012" s="46" t="str">
        <f>TRIM(Table1[[#This Row],[Account]])</f>
        <v/>
      </c>
      <c r="AO2012" s="46" t="str">
        <f>IF(Table1[[#This Row],[Posting Date]]&lt;&gt;"",$D$5,"")</f>
        <v/>
      </c>
      <c r="AP2012" s="46" t="str">
        <f>TRIM(Table1[[#This Row],[Departments-Prgrams]])</f>
        <v/>
      </c>
      <c r="AQ2012" s="46" t="str">
        <f>TRIM(Table1[[#This Row],[Grant]])</f>
        <v/>
      </c>
      <c r="AR2012" s="46" t="str">
        <f>TRIM(Table1[[#This Row],[Staff ID]])</f>
        <v/>
      </c>
      <c r="AS2012" s="46" t="str">
        <f>IF(TRIM(Table1[[#This Row],[Budget Code]])=0,"",TRIM(Table1[[#This Row],[Budget Code]]))</f>
        <v/>
      </c>
      <c r="AT2012" s="46" t="str">
        <f>IF(Table1[[#This Row],[Line Description]]&lt;&gt;"",Table1[[#This Row],[Line Description]],"")</f>
        <v/>
      </c>
      <c r="AU2012" s="46" t="str">
        <f>IF(Table1[[#This Row],[Cur_Amount Debit]]&gt;0,ROUND(Table1[[#This Row],[Cur_Amount Debit]],2),"")</f>
        <v/>
      </c>
      <c r="AV2012" s="46" t="str">
        <f>IF(Table1[[#This Row],[Cur_Amount Credit]]&gt;0,ROUND(Table1[[#This Row],[Cur_Amount Credit]],2),"")</f>
        <v/>
      </c>
      <c r="AW2012" s="46" t="str">
        <f>LEFT(Table1[[#This Row],[Cur]],3)</f>
        <v/>
      </c>
      <c r="AX2012" s="59"/>
      <c r="AY2012" s="46"/>
      <c r="AZ2012" s="46" t="str">
        <f>IF(Table1[[#This Row],[Cur]]&lt;&gt;"",IF(Table1[[#This Row],[Cur]]="USD","",ExchangeRate),"")</f>
        <v/>
      </c>
      <c r="BA2012" s="46" t="str">
        <f>IF(Table1[[#This Row],[Grant]]&lt;&gt;"",VLOOKUP(Table1[[#This Row],[Grant]],Grants!B:D,3),"")</f>
        <v/>
      </c>
      <c r="BB2012" s="46" t="str">
        <f>TRIM(Table1[[#This Row],[Vendor ID]])</f>
        <v/>
      </c>
      <c r="BC2012">
        <f>IF(Table1[[#This Row],[Reference Number]]=Q2011,BC2011,BC2011+1)</f>
        <v>2</v>
      </c>
    </row>
    <row r="2013" spans="1:55" ht="11.25" hidden="1" customHeight="1">
      <c r="A2013" s="1"/>
      <c r="B2013" s="88" t="str">
        <f>IF(Table1[[#This Row],[Posting Date]]&lt;&gt;"",IF(Table1[[#This Row],[Reference Number]]=Q2012,B2012+1,1),"")</f>
        <v/>
      </c>
      <c r="C2013" s="61"/>
      <c r="D2013" s="61"/>
      <c r="E2013" s="218"/>
      <c r="F2013" s="143" t="str">
        <f>IFERROR(IF(VLOOKUP(Table1[[#This Row],[Budget Code Description]],Dimentions!$X$6:$AC$132,2,FALSE)="","",VLOOKUP(Table1[[#This Row],[Budget Code Description]],Dimentions!$X$6:$AC$132,2,FALSE)),"")</f>
        <v/>
      </c>
      <c r="G2013" s="143" t="str">
        <f>IFERROR(VLOOKUP(Table1[[#This Row],[Budget Code Description]],Dimentions!$X$6:$AC$132,3,FALSE),"")</f>
        <v/>
      </c>
      <c r="H2013" s="64" t="str">
        <f>IFERROR(VLOOKUP(Table1[[#This Row],[Account]],Dimentions!$S$6:$V$233,2,FALSE),"")</f>
        <v/>
      </c>
      <c r="I2013" s="62">
        <f>_xlfn.NUMBERVALUE(LEFT(Table1[[#This Row],[Account]],1))</f>
        <v>0</v>
      </c>
      <c r="J2013" s="62" t="str">
        <f>IFERROR(VLOOKUP(Table1[[#This Row],[Budget Code Description]],Table6[#All],7,FALSE),"")</f>
        <v/>
      </c>
      <c r="K2013" s="143" t="str">
        <f>IFERROR(VLOOKUP(Table1[[#This Row],[Budget Code Description]],Table6[#All],8,FALSE),"")</f>
        <v/>
      </c>
      <c r="L2013" s="63"/>
      <c r="M2013" s="65" t="str">
        <f>IFERROR(VLOOKUP(Table1[[#This Row],[Staff ID]],Table2[],2,FALSE),"")</f>
        <v/>
      </c>
      <c r="N2013" s="211" t="str">
        <f>IFERROR(IF(VLOOKUP(Table1[[#This Row],[Budget Code Description]],Dimentions!$X$6:$AC$97,4,FALSE)="","",VLOOKUP(Table1[[#This Row],[Budget Code Description]],Dimentions!$X$6:$AC$97,4,FALSE)),"")</f>
        <v/>
      </c>
      <c r="O2013" s="65" t="str">
        <f>IFERROR(VLOOKUP(Table1[[#This Row],[Vendor ID]],Table549[],2,FALSE),"")</f>
        <v/>
      </c>
      <c r="P2013" s="63"/>
      <c r="Q2013" s="143" t="str">
        <f>IF(Table1[[#This Row],[Posting Date]]&lt;&gt;"",$D$9,"")</f>
        <v/>
      </c>
      <c r="R2013" s="159" t="str">
        <f>IF(Table1[[#This Row],[Posting Date]]&lt;&gt;"",$D$10,"")</f>
        <v/>
      </c>
      <c r="S2013" s="66"/>
      <c r="T2013" s="63"/>
      <c r="U2013" s="67"/>
      <c r="V2013" s="67"/>
      <c r="W2013" s="67" t="str">
        <f t="shared" si="31"/>
        <v/>
      </c>
      <c r="X2013" s="161" t="str">
        <f>IF(E2013="","",(IF(Table1[[#This Row],[Cur]]="USD",Table1[[#This Row],[Cur_Amount Debit]],Table1[[#This Row],[Cur_Amount Debit]]/Table1[[#This Row],[Exchange Rate]])))</f>
        <v/>
      </c>
      <c r="Y2013" s="161" t="str">
        <f>IF(E2013="","",(IF(Table1[[#This Row],[Cur]]="USD",Table1[[#This Row],[Cur_Amount Credit]],Table1[[#This Row],[Cur_Amount Credit]]/ExchangeRate)))</f>
        <v/>
      </c>
      <c r="Z2013" s="203" t="str">
        <f>IF(E2013="","",(Table1[[#This Row],[Debit USD]]-Table1[[#This Row],[Credit USD]]))</f>
        <v/>
      </c>
      <c r="AA2013" s="122"/>
      <c r="AB2013" s="1"/>
      <c r="AC2013" s="15"/>
      <c r="AD2013" s="15" t="str">
        <f>IF(AND(OR(Table1[[#This Row],[Account]]="15030",Table1[[#This Row],[Account]]="15035",Table1[[#This Row],[Account]]="20150"),Table1[[#This Row],[Vendor ID]]=""),1,"")</f>
        <v/>
      </c>
      <c r="AE2013" s="15"/>
      <c r="AF2013" s="15"/>
      <c r="AG2013" s="15"/>
      <c r="AH2013" s="46" t="str">
        <f>IF(Table1[[#This Row],[Posting Date]]&lt;&gt;"","GJ-"&amp;CountryID,"")</f>
        <v/>
      </c>
      <c r="AI2013" s="59" t="str">
        <f>IF(Table1[[#This Row],[Posting Date]]&lt;&gt;"",Table1[[#This Row],[Posting Date]],"")</f>
        <v/>
      </c>
      <c r="AJ2013" s="46"/>
      <c r="AK2013" s="46" t="str">
        <f>IF(Table1[[#This Row],[Description]]&lt;&gt;"",Table1[[#This Row],[Description]],"")</f>
        <v/>
      </c>
      <c r="AL2013" s="46" t="str">
        <f>IF(Table1[[#This Row],[Posting Date]]&lt;&gt;"",Table1[[#This Row],[Reference Number]],"")</f>
        <v/>
      </c>
      <c r="AM2013" s="46" t="str">
        <f>TRIM(Table1[[#This Row],[Line '#]])</f>
        <v/>
      </c>
      <c r="AN2013" s="46" t="str">
        <f>TRIM(Table1[[#This Row],[Account]])</f>
        <v/>
      </c>
      <c r="AO2013" s="46" t="str">
        <f>IF(Table1[[#This Row],[Posting Date]]&lt;&gt;"",$D$5,"")</f>
        <v/>
      </c>
      <c r="AP2013" s="46" t="str">
        <f>TRIM(Table1[[#This Row],[Departments-Prgrams]])</f>
        <v/>
      </c>
      <c r="AQ2013" s="46" t="str">
        <f>TRIM(Table1[[#This Row],[Grant]])</f>
        <v/>
      </c>
      <c r="AR2013" s="46" t="str">
        <f>TRIM(Table1[[#This Row],[Staff ID]])</f>
        <v/>
      </c>
      <c r="AS2013" s="46" t="str">
        <f>IF(TRIM(Table1[[#This Row],[Budget Code]])=0,"",TRIM(Table1[[#This Row],[Budget Code]]))</f>
        <v/>
      </c>
      <c r="AT2013" s="46" t="str">
        <f>IF(Table1[[#This Row],[Line Description]]&lt;&gt;"",Table1[[#This Row],[Line Description]],"")</f>
        <v/>
      </c>
      <c r="AU2013" s="46" t="str">
        <f>IF(Table1[[#This Row],[Cur_Amount Debit]]&gt;0,ROUND(Table1[[#This Row],[Cur_Amount Debit]],2),"")</f>
        <v/>
      </c>
      <c r="AV2013" s="46" t="str">
        <f>IF(Table1[[#This Row],[Cur_Amount Credit]]&gt;0,ROUND(Table1[[#This Row],[Cur_Amount Credit]],2),"")</f>
        <v/>
      </c>
      <c r="AW2013" s="46" t="str">
        <f>LEFT(Table1[[#This Row],[Cur]],3)</f>
        <v/>
      </c>
      <c r="AX2013" s="59"/>
      <c r="AY2013" s="46"/>
      <c r="AZ2013" s="46" t="str">
        <f>IF(Table1[[#This Row],[Cur]]&lt;&gt;"",IF(Table1[[#This Row],[Cur]]="USD","",ExchangeRate),"")</f>
        <v/>
      </c>
      <c r="BA2013" s="46" t="str">
        <f>IF(Table1[[#This Row],[Grant]]&lt;&gt;"",VLOOKUP(Table1[[#This Row],[Grant]],Grants!B:D,3),"")</f>
        <v/>
      </c>
      <c r="BB2013" s="46" t="str">
        <f>TRIM(Table1[[#This Row],[Vendor ID]])</f>
        <v/>
      </c>
      <c r="BC2013">
        <f>IF(Table1[[#This Row],[Reference Number]]=Q2012,BC2012,BC2012+1)</f>
        <v>2</v>
      </c>
    </row>
    <row r="2014" spans="1:55" ht="11.25" hidden="1" customHeight="1">
      <c r="A2014" s="1"/>
      <c r="B2014" s="88" t="str">
        <f>IF(Table1[[#This Row],[Posting Date]]&lt;&gt;"",IF(Table1[[#This Row],[Reference Number]]=Q2013,B2013+1,1),"")</f>
        <v/>
      </c>
      <c r="C2014" s="61"/>
      <c r="D2014" s="61"/>
      <c r="E2014" s="218"/>
      <c r="F2014" s="143" t="str">
        <f>IFERROR(IF(VLOOKUP(Table1[[#This Row],[Budget Code Description]],Dimentions!$X$6:$AC$132,2,FALSE)="","",VLOOKUP(Table1[[#This Row],[Budget Code Description]],Dimentions!$X$6:$AC$132,2,FALSE)),"")</f>
        <v/>
      </c>
      <c r="G2014" s="143" t="str">
        <f>IFERROR(VLOOKUP(Table1[[#This Row],[Budget Code Description]],Dimentions!$X$6:$AC$132,3,FALSE),"")</f>
        <v/>
      </c>
      <c r="H2014" s="64" t="str">
        <f>IFERROR(VLOOKUP(Table1[[#This Row],[Account]],Dimentions!$S$6:$V$233,2,FALSE),"")</f>
        <v/>
      </c>
      <c r="I2014" s="62">
        <f>_xlfn.NUMBERVALUE(LEFT(Table1[[#This Row],[Account]],1))</f>
        <v>0</v>
      </c>
      <c r="J2014" s="62" t="str">
        <f>IFERROR(VLOOKUP(Table1[[#This Row],[Budget Code Description]],Table6[#All],7,FALSE),"")</f>
        <v/>
      </c>
      <c r="K2014" s="143" t="str">
        <f>IFERROR(VLOOKUP(Table1[[#This Row],[Budget Code Description]],Table6[#All],8,FALSE),"")</f>
        <v/>
      </c>
      <c r="L2014" s="63"/>
      <c r="M2014" s="65" t="str">
        <f>IFERROR(VLOOKUP(Table1[[#This Row],[Staff ID]],Table2[],2,FALSE),"")</f>
        <v/>
      </c>
      <c r="N2014" s="211" t="str">
        <f>IFERROR(IF(VLOOKUP(Table1[[#This Row],[Budget Code Description]],Dimentions!$X$6:$AC$97,4,FALSE)="","",VLOOKUP(Table1[[#This Row],[Budget Code Description]],Dimentions!$X$6:$AC$97,4,FALSE)),"")</f>
        <v/>
      </c>
      <c r="O2014" s="65" t="str">
        <f>IFERROR(VLOOKUP(Table1[[#This Row],[Vendor ID]],Table549[],2,FALSE),"")</f>
        <v/>
      </c>
      <c r="P2014" s="63"/>
      <c r="Q2014" s="143" t="str">
        <f>IF(Table1[[#This Row],[Posting Date]]&lt;&gt;"",$D$9,"")</f>
        <v/>
      </c>
      <c r="R2014" s="159" t="str">
        <f>IF(Table1[[#This Row],[Posting Date]]&lt;&gt;"",$D$10,"")</f>
        <v/>
      </c>
      <c r="S2014" s="66"/>
      <c r="T2014" s="63"/>
      <c r="U2014" s="67"/>
      <c r="V2014" s="67"/>
      <c r="W2014" s="67" t="str">
        <f t="shared" si="31"/>
        <v/>
      </c>
      <c r="X2014" s="161" t="str">
        <f>IF(E2014="","",(IF(Table1[[#This Row],[Cur]]="USD",Table1[[#This Row],[Cur_Amount Debit]],Table1[[#This Row],[Cur_Amount Debit]]/Table1[[#This Row],[Exchange Rate]])))</f>
        <v/>
      </c>
      <c r="Y2014" s="161" t="str">
        <f>IF(E2014="","",(IF(Table1[[#This Row],[Cur]]="USD",Table1[[#This Row],[Cur_Amount Credit]],Table1[[#This Row],[Cur_Amount Credit]]/ExchangeRate)))</f>
        <v/>
      </c>
      <c r="Z2014" s="203" t="str">
        <f>IF(E2014="","",(Table1[[#This Row],[Debit USD]]-Table1[[#This Row],[Credit USD]]))</f>
        <v/>
      </c>
      <c r="AA2014" s="122"/>
      <c r="AB2014" s="1"/>
      <c r="AC2014" s="15"/>
      <c r="AD2014" s="15" t="str">
        <f>IF(AND(OR(Table1[[#This Row],[Account]]="15030",Table1[[#This Row],[Account]]="15035",Table1[[#This Row],[Account]]="20150"),Table1[[#This Row],[Vendor ID]]=""),1,"")</f>
        <v/>
      </c>
      <c r="AE2014" s="15"/>
      <c r="AF2014" s="15"/>
      <c r="AG2014" s="15"/>
      <c r="AH2014" s="46" t="str">
        <f>IF(Table1[[#This Row],[Posting Date]]&lt;&gt;"","GJ-"&amp;CountryID,"")</f>
        <v/>
      </c>
      <c r="AI2014" s="59" t="str">
        <f>IF(Table1[[#This Row],[Posting Date]]&lt;&gt;"",Table1[[#This Row],[Posting Date]],"")</f>
        <v/>
      </c>
      <c r="AJ2014" s="46"/>
      <c r="AK2014" s="46" t="str">
        <f>IF(Table1[[#This Row],[Description]]&lt;&gt;"",Table1[[#This Row],[Description]],"")</f>
        <v/>
      </c>
      <c r="AL2014" s="46" t="str">
        <f>IF(Table1[[#This Row],[Posting Date]]&lt;&gt;"",Table1[[#This Row],[Reference Number]],"")</f>
        <v/>
      </c>
      <c r="AM2014" s="46" t="str">
        <f>TRIM(Table1[[#This Row],[Line '#]])</f>
        <v/>
      </c>
      <c r="AN2014" s="46" t="str">
        <f>TRIM(Table1[[#This Row],[Account]])</f>
        <v/>
      </c>
      <c r="AO2014" s="46" t="str">
        <f>IF(Table1[[#This Row],[Posting Date]]&lt;&gt;"",$D$5,"")</f>
        <v/>
      </c>
      <c r="AP2014" s="46" t="str">
        <f>TRIM(Table1[[#This Row],[Departments-Prgrams]])</f>
        <v/>
      </c>
      <c r="AQ2014" s="46" t="str">
        <f>TRIM(Table1[[#This Row],[Grant]])</f>
        <v/>
      </c>
      <c r="AR2014" s="46" t="str">
        <f>TRIM(Table1[[#This Row],[Staff ID]])</f>
        <v/>
      </c>
      <c r="AS2014" s="46" t="str">
        <f>IF(TRIM(Table1[[#This Row],[Budget Code]])=0,"",TRIM(Table1[[#This Row],[Budget Code]]))</f>
        <v/>
      </c>
      <c r="AT2014" s="46" t="str">
        <f>IF(Table1[[#This Row],[Line Description]]&lt;&gt;"",Table1[[#This Row],[Line Description]],"")</f>
        <v/>
      </c>
      <c r="AU2014" s="46" t="str">
        <f>IF(Table1[[#This Row],[Cur_Amount Debit]]&gt;0,ROUND(Table1[[#This Row],[Cur_Amount Debit]],2),"")</f>
        <v/>
      </c>
      <c r="AV2014" s="46" t="str">
        <f>IF(Table1[[#This Row],[Cur_Amount Credit]]&gt;0,ROUND(Table1[[#This Row],[Cur_Amount Credit]],2),"")</f>
        <v/>
      </c>
      <c r="AW2014" s="46" t="str">
        <f>LEFT(Table1[[#This Row],[Cur]],3)</f>
        <v/>
      </c>
      <c r="AX2014" s="59"/>
      <c r="AY2014" s="46"/>
      <c r="AZ2014" s="46" t="str">
        <f>IF(Table1[[#This Row],[Cur]]&lt;&gt;"",IF(Table1[[#This Row],[Cur]]="USD","",ExchangeRate),"")</f>
        <v/>
      </c>
      <c r="BA2014" s="46" t="str">
        <f>IF(Table1[[#This Row],[Grant]]&lt;&gt;"",VLOOKUP(Table1[[#This Row],[Grant]],Grants!B:D,3),"")</f>
        <v/>
      </c>
      <c r="BB2014" s="46" t="str">
        <f>TRIM(Table1[[#This Row],[Vendor ID]])</f>
        <v/>
      </c>
      <c r="BC2014">
        <f>IF(Table1[[#This Row],[Reference Number]]=Q2013,BC2013,BC2013+1)</f>
        <v>2</v>
      </c>
    </row>
    <row r="2015" spans="1:55" ht="11.25" hidden="1" customHeight="1">
      <c r="A2015" s="1"/>
      <c r="B2015" s="88" t="str">
        <f>IF(Table1[[#This Row],[Posting Date]]&lt;&gt;"",IF(Table1[[#This Row],[Reference Number]]=Q2014,B2014+1,1),"")</f>
        <v/>
      </c>
      <c r="C2015" s="61"/>
      <c r="D2015" s="61"/>
      <c r="E2015" s="218"/>
      <c r="F2015" s="143" t="str">
        <f>IFERROR(IF(VLOOKUP(Table1[[#This Row],[Budget Code Description]],Dimentions!$X$6:$AC$132,2,FALSE)="","",VLOOKUP(Table1[[#This Row],[Budget Code Description]],Dimentions!$X$6:$AC$132,2,FALSE)),"")</f>
        <v/>
      </c>
      <c r="G2015" s="143" t="str">
        <f>IFERROR(VLOOKUP(Table1[[#This Row],[Budget Code Description]],Dimentions!$X$6:$AC$132,3,FALSE),"")</f>
        <v/>
      </c>
      <c r="H2015" s="64" t="str">
        <f>IFERROR(VLOOKUP(Table1[[#This Row],[Account]],Dimentions!$S$6:$V$233,2,FALSE),"")</f>
        <v/>
      </c>
      <c r="I2015" s="62">
        <f>_xlfn.NUMBERVALUE(LEFT(Table1[[#This Row],[Account]],1))</f>
        <v>0</v>
      </c>
      <c r="J2015" s="62" t="str">
        <f>IFERROR(VLOOKUP(Table1[[#This Row],[Budget Code Description]],Table6[#All],7,FALSE),"")</f>
        <v/>
      </c>
      <c r="K2015" s="143" t="str">
        <f>IFERROR(VLOOKUP(Table1[[#This Row],[Budget Code Description]],Table6[#All],8,FALSE),"")</f>
        <v/>
      </c>
      <c r="L2015" s="63"/>
      <c r="M2015" s="65" t="str">
        <f>IFERROR(VLOOKUP(Table1[[#This Row],[Staff ID]],Table2[],2,FALSE),"")</f>
        <v/>
      </c>
      <c r="N2015" s="211" t="str">
        <f>IFERROR(IF(VLOOKUP(Table1[[#This Row],[Budget Code Description]],Dimentions!$X$6:$AC$97,4,FALSE)="","",VLOOKUP(Table1[[#This Row],[Budget Code Description]],Dimentions!$X$6:$AC$97,4,FALSE)),"")</f>
        <v/>
      </c>
      <c r="O2015" s="65" t="str">
        <f>IFERROR(VLOOKUP(Table1[[#This Row],[Vendor ID]],Table549[],2,FALSE),"")</f>
        <v/>
      </c>
      <c r="P2015" s="63"/>
      <c r="Q2015" s="143" t="str">
        <f>IF(Table1[[#This Row],[Posting Date]]&lt;&gt;"",$D$9,"")</f>
        <v/>
      </c>
      <c r="R2015" s="159" t="str">
        <f>IF(Table1[[#This Row],[Posting Date]]&lt;&gt;"",$D$10,"")</f>
        <v/>
      </c>
      <c r="S2015" s="66"/>
      <c r="T2015" s="63"/>
      <c r="U2015" s="67"/>
      <c r="V2015" s="67"/>
      <c r="W2015" s="67" t="str">
        <f t="shared" si="31"/>
        <v/>
      </c>
      <c r="X2015" s="161" t="str">
        <f>IF(E2015="","",(IF(Table1[[#This Row],[Cur]]="USD",Table1[[#This Row],[Cur_Amount Debit]],Table1[[#This Row],[Cur_Amount Debit]]/Table1[[#This Row],[Exchange Rate]])))</f>
        <v/>
      </c>
      <c r="Y2015" s="161" t="str">
        <f>IF(E2015="","",(IF(Table1[[#This Row],[Cur]]="USD",Table1[[#This Row],[Cur_Amount Credit]],Table1[[#This Row],[Cur_Amount Credit]]/ExchangeRate)))</f>
        <v/>
      </c>
      <c r="Z2015" s="203" t="str">
        <f>IF(E2015="","",(Table1[[#This Row],[Debit USD]]-Table1[[#This Row],[Credit USD]]))</f>
        <v/>
      </c>
      <c r="AA2015" s="122"/>
      <c r="AB2015" s="1"/>
      <c r="AC2015" s="15"/>
      <c r="AD2015" s="15" t="str">
        <f>IF(AND(OR(Table1[[#This Row],[Account]]="15030",Table1[[#This Row],[Account]]="15035",Table1[[#This Row],[Account]]="20150"),Table1[[#This Row],[Vendor ID]]=""),1,"")</f>
        <v/>
      </c>
      <c r="AE2015" s="15"/>
      <c r="AF2015" s="15"/>
      <c r="AG2015" s="15"/>
      <c r="AH2015" s="46" t="str">
        <f>IF(Table1[[#This Row],[Posting Date]]&lt;&gt;"","GJ-"&amp;CountryID,"")</f>
        <v/>
      </c>
      <c r="AI2015" s="59" t="str">
        <f>IF(Table1[[#This Row],[Posting Date]]&lt;&gt;"",Table1[[#This Row],[Posting Date]],"")</f>
        <v/>
      </c>
      <c r="AJ2015" s="46"/>
      <c r="AK2015" s="46" t="str">
        <f>IF(Table1[[#This Row],[Description]]&lt;&gt;"",Table1[[#This Row],[Description]],"")</f>
        <v/>
      </c>
      <c r="AL2015" s="46" t="str">
        <f>IF(Table1[[#This Row],[Posting Date]]&lt;&gt;"",Table1[[#This Row],[Reference Number]],"")</f>
        <v/>
      </c>
      <c r="AM2015" s="46" t="str">
        <f>TRIM(Table1[[#This Row],[Line '#]])</f>
        <v/>
      </c>
      <c r="AN2015" s="46" t="str">
        <f>TRIM(Table1[[#This Row],[Account]])</f>
        <v/>
      </c>
      <c r="AO2015" s="46" t="str">
        <f>IF(Table1[[#This Row],[Posting Date]]&lt;&gt;"",$D$5,"")</f>
        <v/>
      </c>
      <c r="AP2015" s="46" t="str">
        <f>TRIM(Table1[[#This Row],[Departments-Prgrams]])</f>
        <v/>
      </c>
      <c r="AQ2015" s="46" t="str">
        <f>TRIM(Table1[[#This Row],[Grant]])</f>
        <v/>
      </c>
      <c r="AR2015" s="46" t="str">
        <f>TRIM(Table1[[#This Row],[Staff ID]])</f>
        <v/>
      </c>
      <c r="AS2015" s="46" t="str">
        <f>IF(TRIM(Table1[[#This Row],[Budget Code]])=0,"",TRIM(Table1[[#This Row],[Budget Code]]))</f>
        <v/>
      </c>
      <c r="AT2015" s="46" t="str">
        <f>IF(Table1[[#This Row],[Line Description]]&lt;&gt;"",Table1[[#This Row],[Line Description]],"")</f>
        <v/>
      </c>
      <c r="AU2015" s="46" t="str">
        <f>IF(Table1[[#This Row],[Cur_Amount Debit]]&gt;0,ROUND(Table1[[#This Row],[Cur_Amount Debit]],2),"")</f>
        <v/>
      </c>
      <c r="AV2015" s="46" t="str">
        <f>IF(Table1[[#This Row],[Cur_Amount Credit]]&gt;0,ROUND(Table1[[#This Row],[Cur_Amount Credit]],2),"")</f>
        <v/>
      </c>
      <c r="AW2015" s="46" t="str">
        <f>LEFT(Table1[[#This Row],[Cur]],3)</f>
        <v/>
      </c>
      <c r="AX2015" s="59"/>
      <c r="AY2015" s="46"/>
      <c r="AZ2015" s="46" t="str">
        <f>IF(Table1[[#This Row],[Cur]]&lt;&gt;"",IF(Table1[[#This Row],[Cur]]="USD","",ExchangeRate),"")</f>
        <v/>
      </c>
      <c r="BA2015" s="46" t="str">
        <f>IF(Table1[[#This Row],[Grant]]&lt;&gt;"",VLOOKUP(Table1[[#This Row],[Grant]],Grants!B:D,3),"")</f>
        <v/>
      </c>
      <c r="BB2015" s="46" t="str">
        <f>TRIM(Table1[[#This Row],[Vendor ID]])</f>
        <v/>
      </c>
      <c r="BC2015">
        <f>IF(Table1[[#This Row],[Reference Number]]=Q2014,BC2014,BC2014+1)</f>
        <v>2</v>
      </c>
    </row>
    <row r="2016" spans="1:55" ht="11.25" hidden="1" customHeight="1">
      <c r="A2016" s="1"/>
      <c r="B2016" s="88" t="str">
        <f>IF(Table1[[#This Row],[Posting Date]]&lt;&gt;"",IF(Table1[[#This Row],[Reference Number]]=Q2015,B2015+1,1),"")</f>
        <v/>
      </c>
      <c r="C2016" s="61"/>
      <c r="D2016" s="61"/>
      <c r="E2016" s="218"/>
      <c r="F2016" s="143" t="str">
        <f>IFERROR(IF(VLOOKUP(Table1[[#This Row],[Budget Code Description]],Dimentions!$X$6:$AC$132,2,FALSE)="","",VLOOKUP(Table1[[#This Row],[Budget Code Description]],Dimentions!$X$6:$AC$132,2,FALSE)),"")</f>
        <v/>
      </c>
      <c r="G2016" s="143" t="str">
        <f>IFERROR(VLOOKUP(Table1[[#This Row],[Budget Code Description]],Dimentions!$X$6:$AC$132,3,FALSE),"")</f>
        <v/>
      </c>
      <c r="H2016" s="64" t="str">
        <f>IFERROR(VLOOKUP(Table1[[#This Row],[Account]],Dimentions!$S$6:$V$233,2,FALSE),"")</f>
        <v/>
      </c>
      <c r="I2016" s="62">
        <f>_xlfn.NUMBERVALUE(LEFT(Table1[[#This Row],[Account]],1))</f>
        <v>0</v>
      </c>
      <c r="J2016" s="62" t="str">
        <f>IFERROR(VLOOKUP(Table1[[#This Row],[Budget Code Description]],Table6[#All],7,FALSE),"")</f>
        <v/>
      </c>
      <c r="K2016" s="143" t="str">
        <f>IFERROR(VLOOKUP(Table1[[#This Row],[Budget Code Description]],Table6[#All],8,FALSE),"")</f>
        <v/>
      </c>
      <c r="L2016" s="63"/>
      <c r="M2016" s="65" t="str">
        <f>IFERROR(VLOOKUP(Table1[[#This Row],[Staff ID]],Table2[],2,FALSE),"")</f>
        <v/>
      </c>
      <c r="N2016" s="211" t="str">
        <f>IFERROR(IF(VLOOKUP(Table1[[#This Row],[Budget Code Description]],Dimentions!$X$6:$AC$97,4,FALSE)="","",VLOOKUP(Table1[[#This Row],[Budget Code Description]],Dimentions!$X$6:$AC$97,4,FALSE)),"")</f>
        <v/>
      </c>
      <c r="O2016" s="65" t="str">
        <f>IFERROR(VLOOKUP(Table1[[#This Row],[Vendor ID]],Table549[],2,FALSE),"")</f>
        <v/>
      </c>
      <c r="P2016" s="63"/>
      <c r="Q2016" s="143" t="str">
        <f>IF(Table1[[#This Row],[Posting Date]]&lt;&gt;"",$D$9,"")</f>
        <v/>
      </c>
      <c r="R2016" s="159" t="str">
        <f>IF(Table1[[#This Row],[Posting Date]]&lt;&gt;"",$D$10,"")</f>
        <v/>
      </c>
      <c r="S2016" s="66"/>
      <c r="T2016" s="63"/>
      <c r="U2016" s="67"/>
      <c r="V2016" s="67"/>
      <c r="W2016" s="67" t="str">
        <f t="shared" si="31"/>
        <v/>
      </c>
      <c r="X2016" s="161" t="str">
        <f>IF(E2016="","",(IF(Table1[[#This Row],[Cur]]="USD",Table1[[#This Row],[Cur_Amount Debit]],Table1[[#This Row],[Cur_Amount Debit]]/Table1[[#This Row],[Exchange Rate]])))</f>
        <v/>
      </c>
      <c r="Y2016" s="161" t="str">
        <f>IF(E2016="","",(IF(Table1[[#This Row],[Cur]]="USD",Table1[[#This Row],[Cur_Amount Credit]],Table1[[#This Row],[Cur_Amount Credit]]/ExchangeRate)))</f>
        <v/>
      </c>
      <c r="Z2016" s="203" t="str">
        <f>IF(E2016="","",(Table1[[#This Row],[Debit USD]]-Table1[[#This Row],[Credit USD]]))</f>
        <v/>
      </c>
      <c r="AA2016" s="122"/>
      <c r="AB2016" s="1"/>
      <c r="AC2016" s="15"/>
      <c r="AD2016" s="15" t="str">
        <f>IF(AND(OR(Table1[[#This Row],[Account]]="15030",Table1[[#This Row],[Account]]="15035",Table1[[#This Row],[Account]]="20150"),Table1[[#This Row],[Vendor ID]]=""),1,"")</f>
        <v/>
      </c>
      <c r="AE2016" s="15"/>
      <c r="AF2016" s="15"/>
      <c r="AG2016" s="15"/>
      <c r="AH2016" s="46" t="str">
        <f>IF(Table1[[#This Row],[Posting Date]]&lt;&gt;"","GJ-"&amp;CountryID,"")</f>
        <v/>
      </c>
      <c r="AI2016" s="59" t="str">
        <f>IF(Table1[[#This Row],[Posting Date]]&lt;&gt;"",Table1[[#This Row],[Posting Date]],"")</f>
        <v/>
      </c>
      <c r="AJ2016" s="46"/>
      <c r="AK2016" s="46" t="str">
        <f>IF(Table1[[#This Row],[Description]]&lt;&gt;"",Table1[[#This Row],[Description]],"")</f>
        <v/>
      </c>
      <c r="AL2016" s="46" t="str">
        <f>IF(Table1[[#This Row],[Posting Date]]&lt;&gt;"",Table1[[#This Row],[Reference Number]],"")</f>
        <v/>
      </c>
      <c r="AM2016" s="46" t="str">
        <f>TRIM(Table1[[#This Row],[Line '#]])</f>
        <v/>
      </c>
      <c r="AN2016" s="46" t="str">
        <f>TRIM(Table1[[#This Row],[Account]])</f>
        <v/>
      </c>
      <c r="AO2016" s="46" t="str">
        <f>IF(Table1[[#This Row],[Posting Date]]&lt;&gt;"",$D$5,"")</f>
        <v/>
      </c>
      <c r="AP2016" s="46" t="str">
        <f>TRIM(Table1[[#This Row],[Departments-Prgrams]])</f>
        <v/>
      </c>
      <c r="AQ2016" s="46" t="str">
        <f>TRIM(Table1[[#This Row],[Grant]])</f>
        <v/>
      </c>
      <c r="AR2016" s="46" t="str">
        <f>TRIM(Table1[[#This Row],[Staff ID]])</f>
        <v/>
      </c>
      <c r="AS2016" s="46" t="str">
        <f>IF(TRIM(Table1[[#This Row],[Budget Code]])=0,"",TRIM(Table1[[#This Row],[Budget Code]]))</f>
        <v/>
      </c>
      <c r="AT2016" s="46" t="str">
        <f>IF(Table1[[#This Row],[Line Description]]&lt;&gt;"",Table1[[#This Row],[Line Description]],"")</f>
        <v/>
      </c>
      <c r="AU2016" s="46" t="str">
        <f>IF(Table1[[#This Row],[Cur_Amount Debit]]&gt;0,ROUND(Table1[[#This Row],[Cur_Amount Debit]],2),"")</f>
        <v/>
      </c>
      <c r="AV2016" s="46" t="str">
        <f>IF(Table1[[#This Row],[Cur_Amount Credit]]&gt;0,ROUND(Table1[[#This Row],[Cur_Amount Credit]],2),"")</f>
        <v/>
      </c>
      <c r="AW2016" s="46" t="str">
        <f>LEFT(Table1[[#This Row],[Cur]],3)</f>
        <v/>
      </c>
      <c r="AX2016" s="59"/>
      <c r="AY2016" s="46"/>
      <c r="AZ2016" s="46" t="str">
        <f>IF(Table1[[#This Row],[Cur]]&lt;&gt;"",IF(Table1[[#This Row],[Cur]]="USD","",ExchangeRate),"")</f>
        <v/>
      </c>
      <c r="BA2016" s="46" t="str">
        <f>IF(Table1[[#This Row],[Grant]]&lt;&gt;"",VLOOKUP(Table1[[#This Row],[Grant]],Grants!B:D,3),"")</f>
        <v/>
      </c>
      <c r="BB2016" s="46" t="str">
        <f>TRIM(Table1[[#This Row],[Vendor ID]])</f>
        <v/>
      </c>
      <c r="BC2016">
        <f>IF(Table1[[#This Row],[Reference Number]]=Q2015,BC2015,BC2015+1)</f>
        <v>2</v>
      </c>
    </row>
    <row r="2017" spans="1:55" ht="11.25" hidden="1" customHeight="1">
      <c r="A2017" s="1"/>
      <c r="B2017" s="88" t="str">
        <f>IF(Table1[[#This Row],[Posting Date]]&lt;&gt;"",IF(Table1[[#This Row],[Reference Number]]=Q2016,B2016+1,1),"")</f>
        <v/>
      </c>
      <c r="C2017" s="61"/>
      <c r="D2017" s="61"/>
      <c r="E2017" s="218"/>
      <c r="F2017" s="143" t="str">
        <f>IFERROR(IF(VLOOKUP(Table1[[#This Row],[Budget Code Description]],Dimentions!$X$6:$AC$132,2,FALSE)="","",VLOOKUP(Table1[[#This Row],[Budget Code Description]],Dimentions!$X$6:$AC$132,2,FALSE)),"")</f>
        <v/>
      </c>
      <c r="G2017" s="143" t="str">
        <f>IFERROR(VLOOKUP(Table1[[#This Row],[Budget Code Description]],Dimentions!$X$6:$AC$132,3,FALSE),"")</f>
        <v/>
      </c>
      <c r="H2017" s="64" t="str">
        <f>IFERROR(VLOOKUP(Table1[[#This Row],[Account]],Dimentions!$S$6:$V$233,2,FALSE),"")</f>
        <v/>
      </c>
      <c r="I2017" s="62">
        <f>_xlfn.NUMBERVALUE(LEFT(Table1[[#This Row],[Account]],1))</f>
        <v>0</v>
      </c>
      <c r="J2017" s="62" t="str">
        <f>IFERROR(VLOOKUP(Table1[[#This Row],[Budget Code Description]],Table6[#All],7,FALSE),"")</f>
        <v/>
      </c>
      <c r="K2017" s="143" t="str">
        <f>IFERROR(VLOOKUP(Table1[[#This Row],[Budget Code Description]],Table6[#All],8,FALSE),"")</f>
        <v/>
      </c>
      <c r="L2017" s="63"/>
      <c r="M2017" s="65" t="str">
        <f>IFERROR(VLOOKUP(Table1[[#This Row],[Staff ID]],Table2[],2,FALSE),"")</f>
        <v/>
      </c>
      <c r="N2017" s="211" t="str">
        <f>IFERROR(IF(VLOOKUP(Table1[[#This Row],[Budget Code Description]],Dimentions!$X$6:$AC$97,4,FALSE)="","",VLOOKUP(Table1[[#This Row],[Budget Code Description]],Dimentions!$X$6:$AC$97,4,FALSE)),"")</f>
        <v/>
      </c>
      <c r="O2017" s="65" t="str">
        <f>IFERROR(VLOOKUP(Table1[[#This Row],[Vendor ID]],Table549[],2,FALSE),"")</f>
        <v/>
      </c>
      <c r="P2017" s="63"/>
      <c r="Q2017" s="143" t="str">
        <f>IF(Table1[[#This Row],[Posting Date]]&lt;&gt;"",$D$9,"")</f>
        <v/>
      </c>
      <c r="R2017" s="159" t="str">
        <f>IF(Table1[[#This Row],[Posting Date]]&lt;&gt;"",$D$10,"")</f>
        <v/>
      </c>
      <c r="S2017" s="66"/>
      <c r="T2017" s="63"/>
      <c r="U2017" s="67"/>
      <c r="V2017" s="67"/>
      <c r="W2017" s="67" t="str">
        <f t="shared" si="31"/>
        <v/>
      </c>
      <c r="X2017" s="161" t="str">
        <f>IF(E2017="","",(IF(Table1[[#This Row],[Cur]]="USD",Table1[[#This Row],[Cur_Amount Debit]],Table1[[#This Row],[Cur_Amount Debit]]/Table1[[#This Row],[Exchange Rate]])))</f>
        <v/>
      </c>
      <c r="Y2017" s="161" t="str">
        <f>IF(E2017="","",(IF(Table1[[#This Row],[Cur]]="USD",Table1[[#This Row],[Cur_Amount Credit]],Table1[[#This Row],[Cur_Amount Credit]]/ExchangeRate)))</f>
        <v/>
      </c>
      <c r="Z2017" s="203" t="str">
        <f>IF(E2017="","",(Table1[[#This Row],[Debit USD]]-Table1[[#This Row],[Credit USD]]))</f>
        <v/>
      </c>
      <c r="AA2017" s="122"/>
      <c r="AB2017" s="1"/>
      <c r="AC2017" s="15"/>
      <c r="AD2017" s="15" t="str">
        <f>IF(AND(OR(Table1[[#This Row],[Account]]="15030",Table1[[#This Row],[Account]]="15035",Table1[[#This Row],[Account]]="20150"),Table1[[#This Row],[Vendor ID]]=""),1,"")</f>
        <v/>
      </c>
      <c r="AE2017" s="15"/>
      <c r="AF2017" s="15"/>
      <c r="AG2017" s="15"/>
      <c r="AH2017" s="46" t="str">
        <f>IF(Table1[[#This Row],[Posting Date]]&lt;&gt;"","GJ-"&amp;CountryID,"")</f>
        <v/>
      </c>
      <c r="AI2017" s="59" t="str">
        <f>IF(Table1[[#This Row],[Posting Date]]&lt;&gt;"",Table1[[#This Row],[Posting Date]],"")</f>
        <v/>
      </c>
      <c r="AJ2017" s="46"/>
      <c r="AK2017" s="46" t="str">
        <f>IF(Table1[[#This Row],[Description]]&lt;&gt;"",Table1[[#This Row],[Description]],"")</f>
        <v/>
      </c>
      <c r="AL2017" s="46" t="str">
        <f>IF(Table1[[#This Row],[Posting Date]]&lt;&gt;"",Table1[[#This Row],[Reference Number]],"")</f>
        <v/>
      </c>
      <c r="AM2017" s="46" t="str">
        <f>TRIM(Table1[[#This Row],[Line '#]])</f>
        <v/>
      </c>
      <c r="AN2017" s="46" t="str">
        <f>TRIM(Table1[[#This Row],[Account]])</f>
        <v/>
      </c>
      <c r="AO2017" s="46" t="str">
        <f>IF(Table1[[#This Row],[Posting Date]]&lt;&gt;"",$D$5,"")</f>
        <v/>
      </c>
      <c r="AP2017" s="46" t="str">
        <f>TRIM(Table1[[#This Row],[Departments-Prgrams]])</f>
        <v/>
      </c>
      <c r="AQ2017" s="46" t="str">
        <f>TRIM(Table1[[#This Row],[Grant]])</f>
        <v/>
      </c>
      <c r="AR2017" s="46" t="str">
        <f>TRIM(Table1[[#This Row],[Staff ID]])</f>
        <v/>
      </c>
      <c r="AS2017" s="46" t="str">
        <f>IF(TRIM(Table1[[#This Row],[Budget Code]])=0,"",TRIM(Table1[[#This Row],[Budget Code]]))</f>
        <v/>
      </c>
      <c r="AT2017" s="46" t="str">
        <f>IF(Table1[[#This Row],[Line Description]]&lt;&gt;"",Table1[[#This Row],[Line Description]],"")</f>
        <v/>
      </c>
      <c r="AU2017" s="46" t="str">
        <f>IF(Table1[[#This Row],[Cur_Amount Debit]]&gt;0,ROUND(Table1[[#This Row],[Cur_Amount Debit]],2),"")</f>
        <v/>
      </c>
      <c r="AV2017" s="46" t="str">
        <f>IF(Table1[[#This Row],[Cur_Amount Credit]]&gt;0,ROUND(Table1[[#This Row],[Cur_Amount Credit]],2),"")</f>
        <v/>
      </c>
      <c r="AW2017" s="46" t="str">
        <f>LEFT(Table1[[#This Row],[Cur]],3)</f>
        <v/>
      </c>
      <c r="AX2017" s="59"/>
      <c r="AY2017" s="46"/>
      <c r="AZ2017" s="46" t="str">
        <f>IF(Table1[[#This Row],[Cur]]&lt;&gt;"",IF(Table1[[#This Row],[Cur]]="USD","",ExchangeRate),"")</f>
        <v/>
      </c>
      <c r="BA2017" s="46" t="str">
        <f>IF(Table1[[#This Row],[Grant]]&lt;&gt;"",VLOOKUP(Table1[[#This Row],[Grant]],Grants!B:D,3),"")</f>
        <v/>
      </c>
      <c r="BB2017" s="46" t="str">
        <f>TRIM(Table1[[#This Row],[Vendor ID]])</f>
        <v/>
      </c>
      <c r="BC2017">
        <f>IF(Table1[[#This Row],[Reference Number]]=Q2016,BC2016,BC2016+1)</f>
        <v>2</v>
      </c>
    </row>
    <row r="2018" spans="1:55" ht="11.25" hidden="1" customHeight="1">
      <c r="A2018" s="1"/>
      <c r="B2018" s="88" t="str">
        <f>IF(Table1[[#This Row],[Posting Date]]&lt;&gt;"",IF(Table1[[#This Row],[Reference Number]]=Q2017,B2017+1,1),"")</f>
        <v/>
      </c>
      <c r="C2018" s="61"/>
      <c r="D2018" s="61"/>
      <c r="E2018" s="218"/>
      <c r="F2018" s="143" t="str">
        <f>IFERROR(IF(VLOOKUP(Table1[[#This Row],[Budget Code Description]],Dimentions!$X$6:$AC$132,2,FALSE)="","",VLOOKUP(Table1[[#This Row],[Budget Code Description]],Dimentions!$X$6:$AC$132,2,FALSE)),"")</f>
        <v/>
      </c>
      <c r="G2018" s="143" t="str">
        <f>IFERROR(VLOOKUP(Table1[[#This Row],[Budget Code Description]],Dimentions!$X$6:$AC$132,3,FALSE),"")</f>
        <v/>
      </c>
      <c r="H2018" s="64" t="str">
        <f>IFERROR(VLOOKUP(Table1[[#This Row],[Account]],Dimentions!$S$6:$V$233,2,FALSE),"")</f>
        <v/>
      </c>
      <c r="I2018" s="62">
        <f>_xlfn.NUMBERVALUE(LEFT(Table1[[#This Row],[Account]],1))</f>
        <v>0</v>
      </c>
      <c r="J2018" s="62" t="str">
        <f>IFERROR(VLOOKUP(Table1[[#This Row],[Budget Code Description]],Table6[#All],7,FALSE),"")</f>
        <v/>
      </c>
      <c r="K2018" s="143" t="str">
        <f>IFERROR(VLOOKUP(Table1[[#This Row],[Budget Code Description]],Table6[#All],8,FALSE),"")</f>
        <v/>
      </c>
      <c r="L2018" s="63"/>
      <c r="M2018" s="65" t="str">
        <f>IFERROR(VLOOKUP(Table1[[#This Row],[Staff ID]],Table2[],2,FALSE),"")</f>
        <v/>
      </c>
      <c r="N2018" s="211" t="str">
        <f>IFERROR(IF(VLOOKUP(Table1[[#This Row],[Budget Code Description]],Dimentions!$X$6:$AC$97,4,FALSE)="","",VLOOKUP(Table1[[#This Row],[Budget Code Description]],Dimentions!$X$6:$AC$97,4,FALSE)),"")</f>
        <v/>
      </c>
      <c r="O2018" s="65" t="str">
        <f>IFERROR(VLOOKUP(Table1[[#This Row],[Vendor ID]],Table549[],2,FALSE),"")</f>
        <v/>
      </c>
      <c r="P2018" s="63"/>
      <c r="Q2018" s="143" t="str">
        <f>IF(Table1[[#This Row],[Posting Date]]&lt;&gt;"",$D$9,"")</f>
        <v/>
      </c>
      <c r="R2018" s="159" t="str">
        <f>IF(Table1[[#This Row],[Posting Date]]&lt;&gt;"",$D$10,"")</f>
        <v/>
      </c>
      <c r="S2018" s="66"/>
      <c r="T2018" s="63"/>
      <c r="U2018" s="67"/>
      <c r="V2018" s="67"/>
      <c r="W2018" s="67" t="str">
        <f t="shared" si="31"/>
        <v/>
      </c>
      <c r="X2018" s="161" t="str">
        <f>IF(E2018="","",(IF(Table1[[#This Row],[Cur]]="USD",Table1[[#This Row],[Cur_Amount Debit]],Table1[[#This Row],[Cur_Amount Debit]]/Table1[[#This Row],[Exchange Rate]])))</f>
        <v/>
      </c>
      <c r="Y2018" s="161" t="str">
        <f>IF(E2018="","",(IF(Table1[[#This Row],[Cur]]="USD",Table1[[#This Row],[Cur_Amount Credit]],Table1[[#This Row],[Cur_Amount Credit]]/ExchangeRate)))</f>
        <v/>
      </c>
      <c r="Z2018" s="203" t="str">
        <f>IF(E2018="","",(Table1[[#This Row],[Debit USD]]-Table1[[#This Row],[Credit USD]]))</f>
        <v/>
      </c>
      <c r="AA2018" s="122"/>
      <c r="AB2018" s="1"/>
      <c r="AC2018" s="15"/>
      <c r="AD2018" s="15" t="str">
        <f>IF(AND(OR(Table1[[#This Row],[Account]]="15030",Table1[[#This Row],[Account]]="15035",Table1[[#This Row],[Account]]="20150"),Table1[[#This Row],[Vendor ID]]=""),1,"")</f>
        <v/>
      </c>
      <c r="AE2018" s="15"/>
      <c r="AF2018" s="15"/>
      <c r="AG2018" s="15"/>
      <c r="AH2018" s="46" t="str">
        <f>IF(Table1[[#This Row],[Posting Date]]&lt;&gt;"","GJ-"&amp;CountryID,"")</f>
        <v/>
      </c>
      <c r="AI2018" s="59" t="str">
        <f>IF(Table1[[#This Row],[Posting Date]]&lt;&gt;"",Table1[[#This Row],[Posting Date]],"")</f>
        <v/>
      </c>
      <c r="AJ2018" s="46"/>
      <c r="AK2018" s="46" t="str">
        <f>IF(Table1[[#This Row],[Description]]&lt;&gt;"",Table1[[#This Row],[Description]],"")</f>
        <v/>
      </c>
      <c r="AL2018" s="46" t="str">
        <f>IF(Table1[[#This Row],[Posting Date]]&lt;&gt;"",Table1[[#This Row],[Reference Number]],"")</f>
        <v/>
      </c>
      <c r="AM2018" s="46" t="str">
        <f>TRIM(Table1[[#This Row],[Line '#]])</f>
        <v/>
      </c>
      <c r="AN2018" s="46" t="str">
        <f>TRIM(Table1[[#This Row],[Account]])</f>
        <v/>
      </c>
      <c r="AO2018" s="46" t="str">
        <f>IF(Table1[[#This Row],[Posting Date]]&lt;&gt;"",$D$5,"")</f>
        <v/>
      </c>
      <c r="AP2018" s="46" t="str">
        <f>TRIM(Table1[[#This Row],[Departments-Prgrams]])</f>
        <v/>
      </c>
      <c r="AQ2018" s="46" t="str">
        <f>TRIM(Table1[[#This Row],[Grant]])</f>
        <v/>
      </c>
      <c r="AR2018" s="46" t="str">
        <f>TRIM(Table1[[#This Row],[Staff ID]])</f>
        <v/>
      </c>
      <c r="AS2018" s="46" t="str">
        <f>IF(TRIM(Table1[[#This Row],[Budget Code]])=0,"",TRIM(Table1[[#This Row],[Budget Code]]))</f>
        <v/>
      </c>
      <c r="AT2018" s="46" t="str">
        <f>IF(Table1[[#This Row],[Line Description]]&lt;&gt;"",Table1[[#This Row],[Line Description]],"")</f>
        <v/>
      </c>
      <c r="AU2018" s="46" t="str">
        <f>IF(Table1[[#This Row],[Cur_Amount Debit]]&gt;0,ROUND(Table1[[#This Row],[Cur_Amount Debit]],2),"")</f>
        <v/>
      </c>
      <c r="AV2018" s="46" t="str">
        <f>IF(Table1[[#This Row],[Cur_Amount Credit]]&gt;0,ROUND(Table1[[#This Row],[Cur_Amount Credit]],2),"")</f>
        <v/>
      </c>
      <c r="AW2018" s="46" t="str">
        <f>LEFT(Table1[[#This Row],[Cur]],3)</f>
        <v/>
      </c>
      <c r="AX2018" s="59"/>
      <c r="AY2018" s="46"/>
      <c r="AZ2018" s="46" t="str">
        <f>IF(Table1[[#This Row],[Cur]]&lt;&gt;"",IF(Table1[[#This Row],[Cur]]="USD","",ExchangeRate),"")</f>
        <v/>
      </c>
      <c r="BA2018" s="46" t="str">
        <f>IF(Table1[[#This Row],[Grant]]&lt;&gt;"",VLOOKUP(Table1[[#This Row],[Grant]],Grants!B:D,3),"")</f>
        <v/>
      </c>
      <c r="BB2018" s="46" t="str">
        <f>TRIM(Table1[[#This Row],[Vendor ID]])</f>
        <v/>
      </c>
      <c r="BC2018">
        <f>IF(Table1[[#This Row],[Reference Number]]=Q2017,BC2017,BC2017+1)</f>
        <v>2</v>
      </c>
    </row>
    <row r="2019" spans="1:55" ht="11.25" hidden="1" customHeight="1">
      <c r="A2019" s="1"/>
      <c r="B2019" s="88" t="str">
        <f>IF(Table1[[#This Row],[Posting Date]]&lt;&gt;"",IF(Table1[[#This Row],[Reference Number]]=Q2018,B2018+1,1),"")</f>
        <v/>
      </c>
      <c r="C2019" s="61"/>
      <c r="D2019" s="61"/>
      <c r="E2019" s="218"/>
      <c r="F2019" s="143" t="str">
        <f>IFERROR(IF(VLOOKUP(Table1[[#This Row],[Budget Code Description]],Dimentions!$X$6:$AC$132,2,FALSE)="","",VLOOKUP(Table1[[#This Row],[Budget Code Description]],Dimentions!$X$6:$AC$132,2,FALSE)),"")</f>
        <v/>
      </c>
      <c r="G2019" s="143" t="str">
        <f>IFERROR(VLOOKUP(Table1[[#This Row],[Budget Code Description]],Dimentions!$X$6:$AC$132,3,FALSE),"")</f>
        <v/>
      </c>
      <c r="H2019" s="64" t="str">
        <f>IFERROR(VLOOKUP(Table1[[#This Row],[Account]],Dimentions!$S$6:$V$233,2,FALSE),"")</f>
        <v/>
      </c>
      <c r="I2019" s="62">
        <f>_xlfn.NUMBERVALUE(LEFT(Table1[[#This Row],[Account]],1))</f>
        <v>0</v>
      </c>
      <c r="J2019" s="62" t="str">
        <f>IFERROR(VLOOKUP(Table1[[#This Row],[Budget Code Description]],Table6[#All],7,FALSE),"")</f>
        <v/>
      </c>
      <c r="K2019" s="143" t="str">
        <f>IFERROR(VLOOKUP(Table1[[#This Row],[Budget Code Description]],Table6[#All],8,FALSE),"")</f>
        <v/>
      </c>
      <c r="L2019" s="63"/>
      <c r="M2019" s="65" t="str">
        <f>IFERROR(VLOOKUP(Table1[[#This Row],[Staff ID]],Table2[],2,FALSE),"")</f>
        <v/>
      </c>
      <c r="N2019" s="211" t="str">
        <f>IFERROR(IF(VLOOKUP(Table1[[#This Row],[Budget Code Description]],Dimentions!$X$6:$AC$97,4,FALSE)="","",VLOOKUP(Table1[[#This Row],[Budget Code Description]],Dimentions!$X$6:$AC$97,4,FALSE)),"")</f>
        <v/>
      </c>
      <c r="O2019" s="65" t="str">
        <f>IFERROR(VLOOKUP(Table1[[#This Row],[Vendor ID]],Table549[],2,FALSE),"")</f>
        <v/>
      </c>
      <c r="P2019" s="63"/>
      <c r="Q2019" s="143" t="str">
        <f>IF(Table1[[#This Row],[Posting Date]]&lt;&gt;"",$D$9,"")</f>
        <v/>
      </c>
      <c r="R2019" s="159" t="str">
        <f>IF(Table1[[#This Row],[Posting Date]]&lt;&gt;"",$D$10,"")</f>
        <v/>
      </c>
      <c r="S2019" s="66"/>
      <c r="T2019" s="63"/>
      <c r="U2019" s="67"/>
      <c r="V2019" s="67"/>
      <c r="W2019" s="67" t="str">
        <f t="shared" si="31"/>
        <v/>
      </c>
      <c r="X2019" s="161" t="str">
        <f>IF(E2019="","",(IF(Table1[[#This Row],[Cur]]="USD",Table1[[#This Row],[Cur_Amount Debit]],Table1[[#This Row],[Cur_Amount Debit]]/Table1[[#This Row],[Exchange Rate]])))</f>
        <v/>
      </c>
      <c r="Y2019" s="161" t="str">
        <f>IF(E2019="","",(IF(Table1[[#This Row],[Cur]]="USD",Table1[[#This Row],[Cur_Amount Credit]],Table1[[#This Row],[Cur_Amount Credit]]/ExchangeRate)))</f>
        <v/>
      </c>
      <c r="Z2019" s="203" t="str">
        <f>IF(E2019="","",(Table1[[#This Row],[Debit USD]]-Table1[[#This Row],[Credit USD]]))</f>
        <v/>
      </c>
      <c r="AA2019" s="122"/>
      <c r="AB2019" s="1"/>
      <c r="AC2019" s="15"/>
      <c r="AD2019" s="15" t="str">
        <f>IF(AND(OR(Table1[[#This Row],[Account]]="15030",Table1[[#This Row],[Account]]="15035",Table1[[#This Row],[Account]]="20150"),Table1[[#This Row],[Vendor ID]]=""),1,"")</f>
        <v/>
      </c>
      <c r="AE2019" s="15"/>
      <c r="AF2019" s="15"/>
      <c r="AG2019" s="15"/>
      <c r="AH2019" s="46" t="str">
        <f>IF(Table1[[#This Row],[Posting Date]]&lt;&gt;"","GJ-"&amp;CountryID,"")</f>
        <v/>
      </c>
      <c r="AI2019" s="59" t="str">
        <f>IF(Table1[[#This Row],[Posting Date]]&lt;&gt;"",Table1[[#This Row],[Posting Date]],"")</f>
        <v/>
      </c>
      <c r="AJ2019" s="46"/>
      <c r="AK2019" s="46" t="str">
        <f>IF(Table1[[#This Row],[Description]]&lt;&gt;"",Table1[[#This Row],[Description]],"")</f>
        <v/>
      </c>
      <c r="AL2019" s="46" t="str">
        <f>IF(Table1[[#This Row],[Posting Date]]&lt;&gt;"",Table1[[#This Row],[Reference Number]],"")</f>
        <v/>
      </c>
      <c r="AM2019" s="46" t="str">
        <f>TRIM(Table1[[#This Row],[Line '#]])</f>
        <v/>
      </c>
      <c r="AN2019" s="46" t="str">
        <f>TRIM(Table1[[#This Row],[Account]])</f>
        <v/>
      </c>
      <c r="AO2019" s="46" t="str">
        <f>IF(Table1[[#This Row],[Posting Date]]&lt;&gt;"",$D$5,"")</f>
        <v/>
      </c>
      <c r="AP2019" s="46" t="str">
        <f>TRIM(Table1[[#This Row],[Departments-Prgrams]])</f>
        <v/>
      </c>
      <c r="AQ2019" s="46" t="str">
        <f>TRIM(Table1[[#This Row],[Grant]])</f>
        <v/>
      </c>
      <c r="AR2019" s="46" t="str">
        <f>TRIM(Table1[[#This Row],[Staff ID]])</f>
        <v/>
      </c>
      <c r="AS2019" s="46" t="str">
        <f>IF(TRIM(Table1[[#This Row],[Budget Code]])=0,"",TRIM(Table1[[#This Row],[Budget Code]]))</f>
        <v/>
      </c>
      <c r="AT2019" s="46" t="str">
        <f>IF(Table1[[#This Row],[Line Description]]&lt;&gt;"",Table1[[#This Row],[Line Description]],"")</f>
        <v/>
      </c>
      <c r="AU2019" s="46" t="str">
        <f>IF(Table1[[#This Row],[Cur_Amount Debit]]&gt;0,ROUND(Table1[[#This Row],[Cur_Amount Debit]],2),"")</f>
        <v/>
      </c>
      <c r="AV2019" s="46" t="str">
        <f>IF(Table1[[#This Row],[Cur_Amount Credit]]&gt;0,ROUND(Table1[[#This Row],[Cur_Amount Credit]],2),"")</f>
        <v/>
      </c>
      <c r="AW2019" s="46" t="str">
        <f>LEFT(Table1[[#This Row],[Cur]],3)</f>
        <v/>
      </c>
      <c r="AX2019" s="59"/>
      <c r="AY2019" s="46"/>
      <c r="AZ2019" s="46" t="str">
        <f>IF(Table1[[#This Row],[Cur]]&lt;&gt;"",IF(Table1[[#This Row],[Cur]]="USD","",ExchangeRate),"")</f>
        <v/>
      </c>
      <c r="BA2019" s="46" t="str">
        <f>IF(Table1[[#This Row],[Grant]]&lt;&gt;"",VLOOKUP(Table1[[#This Row],[Grant]],Grants!B:D,3),"")</f>
        <v/>
      </c>
      <c r="BB2019" s="46" t="str">
        <f>TRIM(Table1[[#This Row],[Vendor ID]])</f>
        <v/>
      </c>
      <c r="BC2019">
        <f>IF(Table1[[#This Row],[Reference Number]]=Q2018,BC2018,BC2018+1)</f>
        <v>2</v>
      </c>
    </row>
    <row r="2020" spans="1:55" ht="11.25" hidden="1" customHeight="1">
      <c r="A2020" s="1"/>
      <c r="B2020" s="88" t="str">
        <f>IF(Table1[[#This Row],[Posting Date]]&lt;&gt;"",IF(Table1[[#This Row],[Reference Number]]=Q2019,B2019+1,1),"")</f>
        <v/>
      </c>
      <c r="C2020" s="61"/>
      <c r="D2020" s="61"/>
      <c r="E2020" s="218"/>
      <c r="F2020" s="143" t="str">
        <f>IFERROR(IF(VLOOKUP(Table1[[#This Row],[Budget Code Description]],Dimentions!$X$6:$AC$132,2,FALSE)="","",VLOOKUP(Table1[[#This Row],[Budget Code Description]],Dimentions!$X$6:$AC$132,2,FALSE)),"")</f>
        <v/>
      </c>
      <c r="G2020" s="143" t="str">
        <f>IFERROR(VLOOKUP(Table1[[#This Row],[Budget Code Description]],Dimentions!$X$6:$AC$132,3,FALSE),"")</f>
        <v/>
      </c>
      <c r="H2020" s="64" t="str">
        <f>IFERROR(VLOOKUP(Table1[[#This Row],[Account]],Dimentions!$S$6:$V$233,2,FALSE),"")</f>
        <v/>
      </c>
      <c r="I2020" s="62">
        <f>_xlfn.NUMBERVALUE(LEFT(Table1[[#This Row],[Account]],1))</f>
        <v>0</v>
      </c>
      <c r="J2020" s="62" t="str">
        <f>IFERROR(VLOOKUP(Table1[[#This Row],[Budget Code Description]],Table6[#All],7,FALSE),"")</f>
        <v/>
      </c>
      <c r="K2020" s="143" t="str">
        <f>IFERROR(VLOOKUP(Table1[[#This Row],[Budget Code Description]],Table6[#All],8,FALSE),"")</f>
        <v/>
      </c>
      <c r="L2020" s="63"/>
      <c r="M2020" s="65" t="str">
        <f>IFERROR(VLOOKUP(Table1[[#This Row],[Staff ID]],Table2[],2,FALSE),"")</f>
        <v/>
      </c>
      <c r="N2020" s="211" t="str">
        <f>IFERROR(IF(VLOOKUP(Table1[[#This Row],[Budget Code Description]],Dimentions!$X$6:$AC$97,4,FALSE)="","",VLOOKUP(Table1[[#This Row],[Budget Code Description]],Dimentions!$X$6:$AC$97,4,FALSE)),"")</f>
        <v/>
      </c>
      <c r="O2020" s="65" t="str">
        <f>IFERROR(VLOOKUP(Table1[[#This Row],[Vendor ID]],Table549[],2,FALSE),"")</f>
        <v/>
      </c>
      <c r="P2020" s="63"/>
      <c r="Q2020" s="143" t="str">
        <f>IF(Table1[[#This Row],[Posting Date]]&lt;&gt;"",$D$9,"")</f>
        <v/>
      </c>
      <c r="R2020" s="159" t="str">
        <f>IF(Table1[[#This Row],[Posting Date]]&lt;&gt;"",$D$10,"")</f>
        <v/>
      </c>
      <c r="S2020" s="66"/>
      <c r="T2020" s="63"/>
      <c r="U2020" s="67"/>
      <c r="V2020" s="67"/>
      <c r="W2020" s="67" t="str">
        <f t="shared" si="31"/>
        <v/>
      </c>
      <c r="X2020" s="161" t="str">
        <f>IF(E2020="","",(IF(Table1[[#This Row],[Cur]]="USD",Table1[[#This Row],[Cur_Amount Debit]],Table1[[#This Row],[Cur_Amount Debit]]/Table1[[#This Row],[Exchange Rate]])))</f>
        <v/>
      </c>
      <c r="Y2020" s="161" t="str">
        <f>IF(E2020="","",(IF(Table1[[#This Row],[Cur]]="USD",Table1[[#This Row],[Cur_Amount Credit]],Table1[[#This Row],[Cur_Amount Credit]]/ExchangeRate)))</f>
        <v/>
      </c>
      <c r="Z2020" s="203" t="str">
        <f>IF(E2020="","",(Table1[[#This Row],[Debit USD]]-Table1[[#This Row],[Credit USD]]))</f>
        <v/>
      </c>
      <c r="AA2020" s="122"/>
      <c r="AB2020" s="1"/>
      <c r="AC2020" s="15"/>
      <c r="AD2020" s="15" t="str">
        <f>IF(AND(OR(Table1[[#This Row],[Account]]="15030",Table1[[#This Row],[Account]]="15035",Table1[[#This Row],[Account]]="20150"),Table1[[#This Row],[Vendor ID]]=""),1,"")</f>
        <v/>
      </c>
      <c r="AE2020" s="15"/>
      <c r="AF2020" s="15"/>
      <c r="AG2020" s="15"/>
      <c r="AH2020" s="46" t="str">
        <f>IF(Table1[[#This Row],[Posting Date]]&lt;&gt;"","GJ-"&amp;CountryID,"")</f>
        <v/>
      </c>
      <c r="AI2020" s="59" t="str">
        <f>IF(Table1[[#This Row],[Posting Date]]&lt;&gt;"",Table1[[#This Row],[Posting Date]],"")</f>
        <v/>
      </c>
      <c r="AJ2020" s="46"/>
      <c r="AK2020" s="46" t="str">
        <f>IF(Table1[[#This Row],[Description]]&lt;&gt;"",Table1[[#This Row],[Description]],"")</f>
        <v/>
      </c>
      <c r="AL2020" s="46" t="str">
        <f>IF(Table1[[#This Row],[Posting Date]]&lt;&gt;"",Table1[[#This Row],[Reference Number]],"")</f>
        <v/>
      </c>
      <c r="AM2020" s="46" t="str">
        <f>TRIM(Table1[[#This Row],[Line '#]])</f>
        <v/>
      </c>
      <c r="AN2020" s="46" t="str">
        <f>TRIM(Table1[[#This Row],[Account]])</f>
        <v/>
      </c>
      <c r="AO2020" s="46" t="str">
        <f>IF(Table1[[#This Row],[Posting Date]]&lt;&gt;"",$D$5,"")</f>
        <v/>
      </c>
      <c r="AP2020" s="46" t="str">
        <f>TRIM(Table1[[#This Row],[Departments-Prgrams]])</f>
        <v/>
      </c>
      <c r="AQ2020" s="46" t="str">
        <f>TRIM(Table1[[#This Row],[Grant]])</f>
        <v/>
      </c>
      <c r="AR2020" s="46" t="str">
        <f>TRIM(Table1[[#This Row],[Staff ID]])</f>
        <v/>
      </c>
      <c r="AS2020" s="46" t="str">
        <f>IF(TRIM(Table1[[#This Row],[Budget Code]])=0,"",TRIM(Table1[[#This Row],[Budget Code]]))</f>
        <v/>
      </c>
      <c r="AT2020" s="46" t="str">
        <f>IF(Table1[[#This Row],[Line Description]]&lt;&gt;"",Table1[[#This Row],[Line Description]],"")</f>
        <v/>
      </c>
      <c r="AU2020" s="46" t="str">
        <f>IF(Table1[[#This Row],[Cur_Amount Debit]]&gt;0,ROUND(Table1[[#This Row],[Cur_Amount Debit]],2),"")</f>
        <v/>
      </c>
      <c r="AV2020" s="46" t="str">
        <f>IF(Table1[[#This Row],[Cur_Amount Credit]]&gt;0,ROUND(Table1[[#This Row],[Cur_Amount Credit]],2),"")</f>
        <v/>
      </c>
      <c r="AW2020" s="46" t="str">
        <f>LEFT(Table1[[#This Row],[Cur]],3)</f>
        <v/>
      </c>
      <c r="AX2020" s="59"/>
      <c r="AY2020" s="46"/>
      <c r="AZ2020" s="46" t="str">
        <f>IF(Table1[[#This Row],[Cur]]&lt;&gt;"",IF(Table1[[#This Row],[Cur]]="USD","",ExchangeRate),"")</f>
        <v/>
      </c>
      <c r="BA2020" s="46" t="str">
        <f>IF(Table1[[#This Row],[Grant]]&lt;&gt;"",VLOOKUP(Table1[[#This Row],[Grant]],Grants!B:D,3),"")</f>
        <v/>
      </c>
      <c r="BB2020" s="46" t="str">
        <f>TRIM(Table1[[#This Row],[Vendor ID]])</f>
        <v/>
      </c>
      <c r="BC2020">
        <f>IF(Table1[[#This Row],[Reference Number]]=Q2019,BC2019,BC2019+1)</f>
        <v>2</v>
      </c>
    </row>
    <row r="2021" spans="1:55" ht="11.25" hidden="1" customHeight="1">
      <c r="A2021" s="1"/>
      <c r="B2021" s="88" t="str">
        <f>IF(Table1[[#This Row],[Posting Date]]&lt;&gt;"",IF(Table1[[#This Row],[Reference Number]]=Q2020,B2020+1,1),"")</f>
        <v/>
      </c>
      <c r="C2021" s="61"/>
      <c r="D2021" s="61"/>
      <c r="E2021" s="218"/>
      <c r="F2021" s="143" t="str">
        <f>IFERROR(IF(VLOOKUP(Table1[[#This Row],[Budget Code Description]],Dimentions!$X$6:$AC$132,2,FALSE)="","",VLOOKUP(Table1[[#This Row],[Budget Code Description]],Dimentions!$X$6:$AC$132,2,FALSE)),"")</f>
        <v/>
      </c>
      <c r="G2021" s="143" t="str">
        <f>IFERROR(VLOOKUP(Table1[[#This Row],[Budget Code Description]],Dimentions!$X$6:$AC$132,3,FALSE),"")</f>
        <v/>
      </c>
      <c r="H2021" s="64" t="str">
        <f>IFERROR(VLOOKUP(Table1[[#This Row],[Account]],Dimentions!$S$6:$V$233,2,FALSE),"")</f>
        <v/>
      </c>
      <c r="I2021" s="62">
        <f>_xlfn.NUMBERVALUE(LEFT(Table1[[#This Row],[Account]],1))</f>
        <v>0</v>
      </c>
      <c r="J2021" s="62" t="str">
        <f>IFERROR(VLOOKUP(Table1[[#This Row],[Budget Code Description]],Table6[#All],7,FALSE),"")</f>
        <v/>
      </c>
      <c r="K2021" s="143" t="str">
        <f>IFERROR(VLOOKUP(Table1[[#This Row],[Budget Code Description]],Table6[#All],8,FALSE),"")</f>
        <v/>
      </c>
      <c r="L2021" s="63"/>
      <c r="M2021" s="65" t="str">
        <f>IFERROR(VLOOKUP(Table1[[#This Row],[Staff ID]],Table2[],2,FALSE),"")</f>
        <v/>
      </c>
      <c r="N2021" s="211" t="str">
        <f>IFERROR(IF(VLOOKUP(Table1[[#This Row],[Budget Code Description]],Dimentions!$X$6:$AC$97,4,FALSE)="","",VLOOKUP(Table1[[#This Row],[Budget Code Description]],Dimentions!$X$6:$AC$97,4,FALSE)),"")</f>
        <v/>
      </c>
      <c r="O2021" s="65" t="str">
        <f>IFERROR(VLOOKUP(Table1[[#This Row],[Vendor ID]],Table549[],2,FALSE),"")</f>
        <v/>
      </c>
      <c r="P2021" s="63"/>
      <c r="Q2021" s="143" t="str">
        <f>IF(Table1[[#This Row],[Posting Date]]&lt;&gt;"",$D$9,"")</f>
        <v/>
      </c>
      <c r="R2021" s="159" t="str">
        <f>IF(Table1[[#This Row],[Posting Date]]&lt;&gt;"",$D$10,"")</f>
        <v/>
      </c>
      <c r="S2021" s="66"/>
      <c r="T2021" s="63"/>
      <c r="U2021" s="67"/>
      <c r="V2021" s="67"/>
      <c r="W2021" s="67" t="str">
        <f t="shared" si="31"/>
        <v/>
      </c>
      <c r="X2021" s="161" t="str">
        <f>IF(E2021="","",(IF(Table1[[#This Row],[Cur]]="USD",Table1[[#This Row],[Cur_Amount Debit]],Table1[[#This Row],[Cur_Amount Debit]]/Table1[[#This Row],[Exchange Rate]])))</f>
        <v/>
      </c>
      <c r="Y2021" s="161" t="str">
        <f>IF(E2021="","",(IF(Table1[[#This Row],[Cur]]="USD",Table1[[#This Row],[Cur_Amount Credit]],Table1[[#This Row],[Cur_Amount Credit]]/ExchangeRate)))</f>
        <v/>
      </c>
      <c r="Z2021" s="203" t="str">
        <f>IF(E2021="","",(Table1[[#This Row],[Debit USD]]-Table1[[#This Row],[Credit USD]]))</f>
        <v/>
      </c>
      <c r="AA2021" s="122"/>
      <c r="AB2021" s="1"/>
      <c r="AC2021" s="15"/>
      <c r="AD2021" s="15" t="str">
        <f>IF(AND(OR(Table1[[#This Row],[Account]]="15030",Table1[[#This Row],[Account]]="15035",Table1[[#This Row],[Account]]="20150"),Table1[[#This Row],[Vendor ID]]=""),1,"")</f>
        <v/>
      </c>
      <c r="AE2021" s="15"/>
      <c r="AF2021" s="15"/>
      <c r="AG2021" s="15"/>
      <c r="AH2021" s="46" t="str">
        <f>IF(Table1[[#This Row],[Posting Date]]&lt;&gt;"","GJ-"&amp;CountryID,"")</f>
        <v/>
      </c>
      <c r="AI2021" s="59" t="str">
        <f>IF(Table1[[#This Row],[Posting Date]]&lt;&gt;"",Table1[[#This Row],[Posting Date]],"")</f>
        <v/>
      </c>
      <c r="AJ2021" s="46"/>
      <c r="AK2021" s="46" t="str">
        <f>IF(Table1[[#This Row],[Description]]&lt;&gt;"",Table1[[#This Row],[Description]],"")</f>
        <v/>
      </c>
      <c r="AL2021" s="46" t="str">
        <f>IF(Table1[[#This Row],[Posting Date]]&lt;&gt;"",Table1[[#This Row],[Reference Number]],"")</f>
        <v/>
      </c>
      <c r="AM2021" s="46" t="str">
        <f>TRIM(Table1[[#This Row],[Line '#]])</f>
        <v/>
      </c>
      <c r="AN2021" s="46" t="str">
        <f>TRIM(Table1[[#This Row],[Account]])</f>
        <v/>
      </c>
      <c r="AO2021" s="46" t="str">
        <f>IF(Table1[[#This Row],[Posting Date]]&lt;&gt;"",$D$5,"")</f>
        <v/>
      </c>
      <c r="AP2021" s="46" t="str">
        <f>TRIM(Table1[[#This Row],[Departments-Prgrams]])</f>
        <v/>
      </c>
      <c r="AQ2021" s="46" t="str">
        <f>TRIM(Table1[[#This Row],[Grant]])</f>
        <v/>
      </c>
      <c r="AR2021" s="46" t="str">
        <f>TRIM(Table1[[#This Row],[Staff ID]])</f>
        <v/>
      </c>
      <c r="AS2021" s="46" t="str">
        <f>IF(TRIM(Table1[[#This Row],[Budget Code]])=0,"",TRIM(Table1[[#This Row],[Budget Code]]))</f>
        <v/>
      </c>
      <c r="AT2021" s="46" t="str">
        <f>IF(Table1[[#This Row],[Line Description]]&lt;&gt;"",Table1[[#This Row],[Line Description]],"")</f>
        <v/>
      </c>
      <c r="AU2021" s="46" t="str">
        <f>IF(Table1[[#This Row],[Cur_Amount Debit]]&gt;0,ROUND(Table1[[#This Row],[Cur_Amount Debit]],2),"")</f>
        <v/>
      </c>
      <c r="AV2021" s="46" t="str">
        <f>IF(Table1[[#This Row],[Cur_Amount Credit]]&gt;0,ROUND(Table1[[#This Row],[Cur_Amount Credit]],2),"")</f>
        <v/>
      </c>
      <c r="AW2021" s="46" t="str">
        <f>LEFT(Table1[[#This Row],[Cur]],3)</f>
        <v/>
      </c>
      <c r="AX2021" s="59"/>
      <c r="AY2021" s="46"/>
      <c r="AZ2021" s="46" t="str">
        <f>IF(Table1[[#This Row],[Cur]]&lt;&gt;"",IF(Table1[[#This Row],[Cur]]="USD","",ExchangeRate),"")</f>
        <v/>
      </c>
      <c r="BA2021" s="46" t="str">
        <f>IF(Table1[[#This Row],[Grant]]&lt;&gt;"",VLOOKUP(Table1[[#This Row],[Grant]],Grants!B:D,3),"")</f>
        <v/>
      </c>
      <c r="BB2021" s="46" t="str">
        <f>TRIM(Table1[[#This Row],[Vendor ID]])</f>
        <v/>
      </c>
      <c r="BC2021">
        <f>IF(Table1[[#This Row],[Reference Number]]=Q2020,BC2020,BC2020+1)</f>
        <v>2</v>
      </c>
    </row>
    <row r="2022" spans="1:55" ht="11.25" hidden="1" customHeight="1">
      <c r="A2022" s="1"/>
      <c r="B2022" s="88" t="str">
        <f>IF(Table1[[#This Row],[Posting Date]]&lt;&gt;"",IF(Table1[[#This Row],[Reference Number]]=Q2021,B2021+1,1),"")</f>
        <v/>
      </c>
      <c r="C2022" s="61"/>
      <c r="D2022" s="61"/>
      <c r="E2022" s="218"/>
      <c r="F2022" s="143" t="str">
        <f>IFERROR(IF(VLOOKUP(Table1[[#This Row],[Budget Code Description]],Dimentions!$X$6:$AC$132,2,FALSE)="","",VLOOKUP(Table1[[#This Row],[Budget Code Description]],Dimentions!$X$6:$AC$132,2,FALSE)),"")</f>
        <v/>
      </c>
      <c r="G2022" s="143" t="str">
        <f>IFERROR(VLOOKUP(Table1[[#This Row],[Budget Code Description]],Dimentions!$X$6:$AC$132,3,FALSE),"")</f>
        <v/>
      </c>
      <c r="H2022" s="64" t="str">
        <f>IFERROR(VLOOKUP(Table1[[#This Row],[Account]],Dimentions!$S$6:$V$233,2,FALSE),"")</f>
        <v/>
      </c>
      <c r="I2022" s="62">
        <f>_xlfn.NUMBERVALUE(LEFT(Table1[[#This Row],[Account]],1))</f>
        <v>0</v>
      </c>
      <c r="J2022" s="62" t="str">
        <f>IFERROR(VLOOKUP(Table1[[#This Row],[Budget Code Description]],Table6[#All],7,FALSE),"")</f>
        <v/>
      </c>
      <c r="K2022" s="143" t="str">
        <f>IFERROR(VLOOKUP(Table1[[#This Row],[Budget Code Description]],Table6[#All],8,FALSE),"")</f>
        <v/>
      </c>
      <c r="L2022" s="63"/>
      <c r="M2022" s="65" t="str">
        <f>IFERROR(VLOOKUP(Table1[[#This Row],[Staff ID]],Table2[],2,FALSE),"")</f>
        <v/>
      </c>
      <c r="N2022" s="211" t="str">
        <f>IFERROR(IF(VLOOKUP(Table1[[#This Row],[Budget Code Description]],Dimentions!$X$6:$AC$97,4,FALSE)="","",VLOOKUP(Table1[[#This Row],[Budget Code Description]],Dimentions!$X$6:$AC$97,4,FALSE)),"")</f>
        <v/>
      </c>
      <c r="O2022" s="65" t="str">
        <f>IFERROR(VLOOKUP(Table1[[#This Row],[Vendor ID]],Table549[],2,FALSE),"")</f>
        <v/>
      </c>
      <c r="P2022" s="63"/>
      <c r="Q2022" s="143" t="str">
        <f>IF(Table1[[#This Row],[Posting Date]]&lt;&gt;"",$D$9,"")</f>
        <v/>
      </c>
      <c r="R2022" s="159" t="str">
        <f>IF(Table1[[#This Row],[Posting Date]]&lt;&gt;"",$D$10,"")</f>
        <v/>
      </c>
      <c r="S2022" s="66"/>
      <c r="T2022" s="63"/>
      <c r="U2022" s="67"/>
      <c r="V2022" s="67"/>
      <c r="W2022" s="67" t="str">
        <f t="shared" si="31"/>
        <v/>
      </c>
      <c r="X2022" s="161" t="str">
        <f>IF(E2022="","",(IF(Table1[[#This Row],[Cur]]="USD",Table1[[#This Row],[Cur_Amount Debit]],Table1[[#This Row],[Cur_Amount Debit]]/Table1[[#This Row],[Exchange Rate]])))</f>
        <v/>
      </c>
      <c r="Y2022" s="161" t="str">
        <f>IF(E2022="","",(IF(Table1[[#This Row],[Cur]]="USD",Table1[[#This Row],[Cur_Amount Credit]],Table1[[#This Row],[Cur_Amount Credit]]/ExchangeRate)))</f>
        <v/>
      </c>
      <c r="Z2022" s="203" t="str">
        <f>IF(E2022="","",(Table1[[#This Row],[Debit USD]]-Table1[[#This Row],[Credit USD]]))</f>
        <v/>
      </c>
      <c r="AA2022" s="122"/>
      <c r="AB2022" s="1"/>
      <c r="AC2022" s="15"/>
      <c r="AD2022" s="15" t="str">
        <f>IF(AND(OR(Table1[[#This Row],[Account]]="15030",Table1[[#This Row],[Account]]="15035",Table1[[#This Row],[Account]]="20150"),Table1[[#This Row],[Vendor ID]]=""),1,"")</f>
        <v/>
      </c>
      <c r="AE2022" s="15"/>
      <c r="AF2022" s="15"/>
      <c r="AG2022" s="15"/>
      <c r="AH2022" s="46" t="str">
        <f>IF(Table1[[#This Row],[Posting Date]]&lt;&gt;"","GJ-"&amp;CountryID,"")</f>
        <v/>
      </c>
      <c r="AI2022" s="59" t="str">
        <f>IF(Table1[[#This Row],[Posting Date]]&lt;&gt;"",Table1[[#This Row],[Posting Date]],"")</f>
        <v/>
      </c>
      <c r="AJ2022" s="46"/>
      <c r="AK2022" s="46" t="str">
        <f>IF(Table1[[#This Row],[Description]]&lt;&gt;"",Table1[[#This Row],[Description]],"")</f>
        <v/>
      </c>
      <c r="AL2022" s="46" t="str">
        <f>IF(Table1[[#This Row],[Posting Date]]&lt;&gt;"",Table1[[#This Row],[Reference Number]],"")</f>
        <v/>
      </c>
      <c r="AM2022" s="46" t="str">
        <f>TRIM(Table1[[#This Row],[Line '#]])</f>
        <v/>
      </c>
      <c r="AN2022" s="46" t="str">
        <f>TRIM(Table1[[#This Row],[Account]])</f>
        <v/>
      </c>
      <c r="AO2022" s="46" t="str">
        <f>IF(Table1[[#This Row],[Posting Date]]&lt;&gt;"",$D$5,"")</f>
        <v/>
      </c>
      <c r="AP2022" s="46" t="str">
        <f>TRIM(Table1[[#This Row],[Departments-Prgrams]])</f>
        <v/>
      </c>
      <c r="AQ2022" s="46" t="str">
        <f>TRIM(Table1[[#This Row],[Grant]])</f>
        <v/>
      </c>
      <c r="AR2022" s="46" t="str">
        <f>TRIM(Table1[[#This Row],[Staff ID]])</f>
        <v/>
      </c>
      <c r="AS2022" s="46" t="str">
        <f>IF(TRIM(Table1[[#This Row],[Budget Code]])=0,"",TRIM(Table1[[#This Row],[Budget Code]]))</f>
        <v/>
      </c>
      <c r="AT2022" s="46" t="str">
        <f>IF(Table1[[#This Row],[Line Description]]&lt;&gt;"",Table1[[#This Row],[Line Description]],"")</f>
        <v/>
      </c>
      <c r="AU2022" s="46" t="str">
        <f>IF(Table1[[#This Row],[Cur_Amount Debit]]&gt;0,ROUND(Table1[[#This Row],[Cur_Amount Debit]],2),"")</f>
        <v/>
      </c>
      <c r="AV2022" s="46" t="str">
        <f>IF(Table1[[#This Row],[Cur_Amount Credit]]&gt;0,ROUND(Table1[[#This Row],[Cur_Amount Credit]],2),"")</f>
        <v/>
      </c>
      <c r="AW2022" s="46" t="str">
        <f>LEFT(Table1[[#This Row],[Cur]],3)</f>
        <v/>
      </c>
      <c r="AX2022" s="59"/>
      <c r="AY2022" s="46"/>
      <c r="AZ2022" s="46" t="str">
        <f>IF(Table1[[#This Row],[Cur]]&lt;&gt;"",IF(Table1[[#This Row],[Cur]]="USD","",ExchangeRate),"")</f>
        <v/>
      </c>
      <c r="BA2022" s="46" t="str">
        <f>IF(Table1[[#This Row],[Grant]]&lt;&gt;"",VLOOKUP(Table1[[#This Row],[Grant]],Grants!B:D,3),"")</f>
        <v/>
      </c>
      <c r="BB2022" s="46" t="str">
        <f>TRIM(Table1[[#This Row],[Vendor ID]])</f>
        <v/>
      </c>
      <c r="BC2022">
        <f>IF(Table1[[#This Row],[Reference Number]]=Q2021,BC2021,BC2021+1)</f>
        <v>2</v>
      </c>
    </row>
    <row r="2023" spans="1:55" ht="11.25" hidden="1" customHeight="1">
      <c r="A2023" s="1"/>
      <c r="B2023" s="88" t="str">
        <f>IF(Table1[[#This Row],[Posting Date]]&lt;&gt;"",IF(Table1[[#This Row],[Reference Number]]=Q2022,B2022+1,1),"")</f>
        <v/>
      </c>
      <c r="C2023" s="61"/>
      <c r="D2023" s="61"/>
      <c r="E2023" s="218"/>
      <c r="F2023" s="143" t="str">
        <f>IFERROR(IF(VLOOKUP(Table1[[#This Row],[Budget Code Description]],Dimentions!$X$6:$AC$132,2,FALSE)="","",VLOOKUP(Table1[[#This Row],[Budget Code Description]],Dimentions!$X$6:$AC$132,2,FALSE)),"")</f>
        <v/>
      </c>
      <c r="G2023" s="143" t="str">
        <f>IFERROR(VLOOKUP(Table1[[#This Row],[Budget Code Description]],Dimentions!$X$6:$AC$132,3,FALSE),"")</f>
        <v/>
      </c>
      <c r="H2023" s="64" t="str">
        <f>IFERROR(VLOOKUP(Table1[[#This Row],[Account]],Dimentions!$S$6:$V$233,2,FALSE),"")</f>
        <v/>
      </c>
      <c r="I2023" s="62">
        <f>_xlfn.NUMBERVALUE(LEFT(Table1[[#This Row],[Account]],1))</f>
        <v>0</v>
      </c>
      <c r="J2023" s="62" t="str">
        <f>IFERROR(VLOOKUP(Table1[[#This Row],[Budget Code Description]],Table6[#All],7,FALSE),"")</f>
        <v/>
      </c>
      <c r="K2023" s="143" t="str">
        <f>IFERROR(VLOOKUP(Table1[[#This Row],[Budget Code Description]],Table6[#All],8,FALSE),"")</f>
        <v/>
      </c>
      <c r="L2023" s="63"/>
      <c r="M2023" s="65" t="str">
        <f>IFERROR(VLOOKUP(Table1[[#This Row],[Staff ID]],Table2[],2,FALSE),"")</f>
        <v/>
      </c>
      <c r="N2023" s="211" t="str">
        <f>IFERROR(IF(VLOOKUP(Table1[[#This Row],[Budget Code Description]],Dimentions!$X$6:$AC$97,4,FALSE)="","",VLOOKUP(Table1[[#This Row],[Budget Code Description]],Dimentions!$X$6:$AC$97,4,FALSE)),"")</f>
        <v/>
      </c>
      <c r="O2023" s="65" t="str">
        <f>IFERROR(VLOOKUP(Table1[[#This Row],[Vendor ID]],Table549[],2,FALSE),"")</f>
        <v/>
      </c>
      <c r="P2023" s="63"/>
      <c r="Q2023" s="143" t="str">
        <f>IF(Table1[[#This Row],[Posting Date]]&lt;&gt;"",$D$9,"")</f>
        <v/>
      </c>
      <c r="R2023" s="159" t="str">
        <f>IF(Table1[[#This Row],[Posting Date]]&lt;&gt;"",$D$10,"")</f>
        <v/>
      </c>
      <c r="S2023" s="66"/>
      <c r="T2023" s="63"/>
      <c r="U2023" s="67"/>
      <c r="V2023" s="67"/>
      <c r="W2023" s="67" t="str">
        <f t="shared" si="31"/>
        <v/>
      </c>
      <c r="X2023" s="161" t="str">
        <f>IF(E2023="","",(IF(Table1[[#This Row],[Cur]]="USD",Table1[[#This Row],[Cur_Amount Debit]],Table1[[#This Row],[Cur_Amount Debit]]/Table1[[#This Row],[Exchange Rate]])))</f>
        <v/>
      </c>
      <c r="Y2023" s="161" t="str">
        <f>IF(E2023="","",(IF(Table1[[#This Row],[Cur]]="USD",Table1[[#This Row],[Cur_Amount Credit]],Table1[[#This Row],[Cur_Amount Credit]]/ExchangeRate)))</f>
        <v/>
      </c>
      <c r="Z2023" s="203" t="str">
        <f>IF(E2023="","",(Table1[[#This Row],[Debit USD]]-Table1[[#This Row],[Credit USD]]))</f>
        <v/>
      </c>
      <c r="AA2023" s="122"/>
      <c r="AB2023" s="1"/>
      <c r="AC2023" s="15"/>
      <c r="AD2023" s="15" t="str">
        <f>IF(AND(OR(Table1[[#This Row],[Account]]="15030",Table1[[#This Row],[Account]]="15035",Table1[[#This Row],[Account]]="20150"),Table1[[#This Row],[Vendor ID]]=""),1,"")</f>
        <v/>
      </c>
      <c r="AE2023" s="15"/>
      <c r="AF2023" s="15"/>
      <c r="AG2023" s="15"/>
      <c r="AH2023" s="46" t="str">
        <f>IF(Table1[[#This Row],[Posting Date]]&lt;&gt;"","GJ-"&amp;CountryID,"")</f>
        <v/>
      </c>
      <c r="AI2023" s="59" t="str">
        <f>IF(Table1[[#This Row],[Posting Date]]&lt;&gt;"",Table1[[#This Row],[Posting Date]],"")</f>
        <v/>
      </c>
      <c r="AJ2023" s="46"/>
      <c r="AK2023" s="46" t="str">
        <f>IF(Table1[[#This Row],[Description]]&lt;&gt;"",Table1[[#This Row],[Description]],"")</f>
        <v/>
      </c>
      <c r="AL2023" s="46" t="str">
        <f>IF(Table1[[#This Row],[Posting Date]]&lt;&gt;"",Table1[[#This Row],[Reference Number]],"")</f>
        <v/>
      </c>
      <c r="AM2023" s="46" t="str">
        <f>TRIM(Table1[[#This Row],[Line '#]])</f>
        <v/>
      </c>
      <c r="AN2023" s="46" t="str">
        <f>TRIM(Table1[[#This Row],[Account]])</f>
        <v/>
      </c>
      <c r="AO2023" s="46" t="str">
        <f>IF(Table1[[#This Row],[Posting Date]]&lt;&gt;"",$D$5,"")</f>
        <v/>
      </c>
      <c r="AP2023" s="46" t="str">
        <f>TRIM(Table1[[#This Row],[Departments-Prgrams]])</f>
        <v/>
      </c>
      <c r="AQ2023" s="46" t="str">
        <f>TRIM(Table1[[#This Row],[Grant]])</f>
        <v/>
      </c>
      <c r="AR2023" s="46" t="str">
        <f>TRIM(Table1[[#This Row],[Staff ID]])</f>
        <v/>
      </c>
      <c r="AS2023" s="46" t="str">
        <f>IF(TRIM(Table1[[#This Row],[Budget Code]])=0,"",TRIM(Table1[[#This Row],[Budget Code]]))</f>
        <v/>
      </c>
      <c r="AT2023" s="46" t="str">
        <f>IF(Table1[[#This Row],[Line Description]]&lt;&gt;"",Table1[[#This Row],[Line Description]],"")</f>
        <v/>
      </c>
      <c r="AU2023" s="46" t="str">
        <f>IF(Table1[[#This Row],[Cur_Amount Debit]]&gt;0,ROUND(Table1[[#This Row],[Cur_Amount Debit]],2),"")</f>
        <v/>
      </c>
      <c r="AV2023" s="46" t="str">
        <f>IF(Table1[[#This Row],[Cur_Amount Credit]]&gt;0,ROUND(Table1[[#This Row],[Cur_Amount Credit]],2),"")</f>
        <v/>
      </c>
      <c r="AW2023" s="46" t="str">
        <f>LEFT(Table1[[#This Row],[Cur]],3)</f>
        <v/>
      </c>
      <c r="AX2023" s="59"/>
      <c r="AY2023" s="46"/>
      <c r="AZ2023" s="46" t="str">
        <f>IF(Table1[[#This Row],[Cur]]&lt;&gt;"",IF(Table1[[#This Row],[Cur]]="USD","",ExchangeRate),"")</f>
        <v/>
      </c>
      <c r="BA2023" s="46" t="str">
        <f>IF(Table1[[#This Row],[Grant]]&lt;&gt;"",VLOOKUP(Table1[[#This Row],[Grant]],Grants!B:D,3),"")</f>
        <v/>
      </c>
      <c r="BB2023" s="46" t="str">
        <f>TRIM(Table1[[#This Row],[Vendor ID]])</f>
        <v/>
      </c>
      <c r="BC2023">
        <f>IF(Table1[[#This Row],[Reference Number]]=Q2022,BC2022,BC2022+1)</f>
        <v>2</v>
      </c>
    </row>
    <row r="2024" spans="1:55" ht="11.25" hidden="1" customHeight="1">
      <c r="A2024" s="1"/>
      <c r="B2024" s="88" t="str">
        <f>IF(Table1[[#This Row],[Posting Date]]&lt;&gt;"",IF(Table1[[#This Row],[Reference Number]]=Q2023,B2023+1,1),"")</f>
        <v/>
      </c>
      <c r="C2024" s="61"/>
      <c r="D2024" s="61"/>
      <c r="E2024" s="218"/>
      <c r="F2024" s="143" t="str">
        <f>IFERROR(IF(VLOOKUP(Table1[[#This Row],[Budget Code Description]],Dimentions!$X$6:$AC$132,2,FALSE)="","",VLOOKUP(Table1[[#This Row],[Budget Code Description]],Dimentions!$X$6:$AC$132,2,FALSE)),"")</f>
        <v/>
      </c>
      <c r="G2024" s="143" t="str">
        <f>IFERROR(VLOOKUP(Table1[[#This Row],[Budget Code Description]],Dimentions!$X$6:$AC$132,3,FALSE),"")</f>
        <v/>
      </c>
      <c r="H2024" s="64" t="str">
        <f>IFERROR(VLOOKUP(Table1[[#This Row],[Account]],Dimentions!$S$6:$V$233,2,FALSE),"")</f>
        <v/>
      </c>
      <c r="I2024" s="62">
        <f>_xlfn.NUMBERVALUE(LEFT(Table1[[#This Row],[Account]],1))</f>
        <v>0</v>
      </c>
      <c r="J2024" s="62" t="str">
        <f>IFERROR(VLOOKUP(Table1[[#This Row],[Budget Code Description]],Table6[#All],7,FALSE),"")</f>
        <v/>
      </c>
      <c r="K2024" s="143" t="str">
        <f>IFERROR(VLOOKUP(Table1[[#This Row],[Budget Code Description]],Table6[#All],8,FALSE),"")</f>
        <v/>
      </c>
      <c r="L2024" s="63"/>
      <c r="M2024" s="65" t="str">
        <f>IFERROR(VLOOKUP(Table1[[#This Row],[Staff ID]],Table2[],2,FALSE),"")</f>
        <v/>
      </c>
      <c r="N2024" s="211" t="str">
        <f>IFERROR(IF(VLOOKUP(Table1[[#This Row],[Budget Code Description]],Dimentions!$X$6:$AC$97,4,FALSE)="","",VLOOKUP(Table1[[#This Row],[Budget Code Description]],Dimentions!$X$6:$AC$97,4,FALSE)),"")</f>
        <v/>
      </c>
      <c r="O2024" s="65" t="str">
        <f>IFERROR(VLOOKUP(Table1[[#This Row],[Vendor ID]],Table549[],2,FALSE),"")</f>
        <v/>
      </c>
      <c r="P2024" s="63"/>
      <c r="Q2024" s="143" t="str">
        <f>IF(Table1[[#This Row],[Posting Date]]&lt;&gt;"",$D$9,"")</f>
        <v/>
      </c>
      <c r="R2024" s="159" t="str">
        <f>IF(Table1[[#This Row],[Posting Date]]&lt;&gt;"",$D$10,"")</f>
        <v/>
      </c>
      <c r="S2024" s="66"/>
      <c r="T2024" s="63"/>
      <c r="U2024" s="67"/>
      <c r="V2024" s="67"/>
      <c r="W2024" s="67" t="str">
        <f t="shared" si="31"/>
        <v/>
      </c>
      <c r="X2024" s="161" t="str">
        <f>IF(E2024="","",(IF(Table1[[#This Row],[Cur]]="USD",Table1[[#This Row],[Cur_Amount Debit]],Table1[[#This Row],[Cur_Amount Debit]]/Table1[[#This Row],[Exchange Rate]])))</f>
        <v/>
      </c>
      <c r="Y2024" s="161" t="str">
        <f>IF(E2024="","",(IF(Table1[[#This Row],[Cur]]="USD",Table1[[#This Row],[Cur_Amount Credit]],Table1[[#This Row],[Cur_Amount Credit]]/ExchangeRate)))</f>
        <v/>
      </c>
      <c r="Z2024" s="203" t="str">
        <f>IF(E2024="","",(Table1[[#This Row],[Debit USD]]-Table1[[#This Row],[Credit USD]]))</f>
        <v/>
      </c>
      <c r="AA2024" s="122"/>
      <c r="AB2024" s="1"/>
      <c r="AC2024" s="15"/>
      <c r="AD2024" s="15" t="str">
        <f>IF(AND(OR(Table1[[#This Row],[Account]]="15030",Table1[[#This Row],[Account]]="15035",Table1[[#This Row],[Account]]="20150"),Table1[[#This Row],[Vendor ID]]=""),1,"")</f>
        <v/>
      </c>
      <c r="AE2024" s="15"/>
      <c r="AF2024" s="15"/>
      <c r="AG2024" s="15"/>
      <c r="AH2024" s="46" t="str">
        <f>IF(Table1[[#This Row],[Posting Date]]&lt;&gt;"","GJ-"&amp;CountryID,"")</f>
        <v/>
      </c>
      <c r="AI2024" s="59" t="str">
        <f>IF(Table1[[#This Row],[Posting Date]]&lt;&gt;"",Table1[[#This Row],[Posting Date]],"")</f>
        <v/>
      </c>
      <c r="AJ2024" s="46"/>
      <c r="AK2024" s="46" t="str">
        <f>IF(Table1[[#This Row],[Description]]&lt;&gt;"",Table1[[#This Row],[Description]],"")</f>
        <v/>
      </c>
      <c r="AL2024" s="46" t="str">
        <f>IF(Table1[[#This Row],[Posting Date]]&lt;&gt;"",Table1[[#This Row],[Reference Number]],"")</f>
        <v/>
      </c>
      <c r="AM2024" s="46" t="str">
        <f>TRIM(Table1[[#This Row],[Line '#]])</f>
        <v/>
      </c>
      <c r="AN2024" s="46" t="str">
        <f>TRIM(Table1[[#This Row],[Account]])</f>
        <v/>
      </c>
      <c r="AO2024" s="46" t="str">
        <f>IF(Table1[[#This Row],[Posting Date]]&lt;&gt;"",$D$5,"")</f>
        <v/>
      </c>
      <c r="AP2024" s="46" t="str">
        <f>TRIM(Table1[[#This Row],[Departments-Prgrams]])</f>
        <v/>
      </c>
      <c r="AQ2024" s="46" t="str">
        <f>TRIM(Table1[[#This Row],[Grant]])</f>
        <v/>
      </c>
      <c r="AR2024" s="46" t="str">
        <f>TRIM(Table1[[#This Row],[Staff ID]])</f>
        <v/>
      </c>
      <c r="AS2024" s="46" t="str">
        <f>IF(TRIM(Table1[[#This Row],[Budget Code]])=0,"",TRIM(Table1[[#This Row],[Budget Code]]))</f>
        <v/>
      </c>
      <c r="AT2024" s="46" t="str">
        <f>IF(Table1[[#This Row],[Line Description]]&lt;&gt;"",Table1[[#This Row],[Line Description]],"")</f>
        <v/>
      </c>
      <c r="AU2024" s="46" t="str">
        <f>IF(Table1[[#This Row],[Cur_Amount Debit]]&gt;0,ROUND(Table1[[#This Row],[Cur_Amount Debit]],2),"")</f>
        <v/>
      </c>
      <c r="AV2024" s="46" t="str">
        <f>IF(Table1[[#This Row],[Cur_Amount Credit]]&gt;0,ROUND(Table1[[#This Row],[Cur_Amount Credit]],2),"")</f>
        <v/>
      </c>
      <c r="AW2024" s="46" t="str">
        <f>LEFT(Table1[[#This Row],[Cur]],3)</f>
        <v/>
      </c>
      <c r="AX2024" s="59"/>
      <c r="AY2024" s="46"/>
      <c r="AZ2024" s="46" t="str">
        <f>IF(Table1[[#This Row],[Cur]]&lt;&gt;"",IF(Table1[[#This Row],[Cur]]="USD","",ExchangeRate),"")</f>
        <v/>
      </c>
      <c r="BA2024" s="46" t="str">
        <f>IF(Table1[[#This Row],[Grant]]&lt;&gt;"",VLOOKUP(Table1[[#This Row],[Grant]],Grants!B:D,3),"")</f>
        <v/>
      </c>
      <c r="BB2024" s="46" t="str">
        <f>TRIM(Table1[[#This Row],[Vendor ID]])</f>
        <v/>
      </c>
      <c r="BC2024">
        <f>IF(Table1[[#This Row],[Reference Number]]=Q2023,BC2023,BC2023+1)</f>
        <v>2</v>
      </c>
    </row>
    <row r="2025" spans="1:55" ht="11.25" hidden="1" customHeight="1">
      <c r="A2025" s="1"/>
      <c r="B2025" s="88" t="str">
        <f>IF(Table1[[#This Row],[Posting Date]]&lt;&gt;"",IF(Table1[[#This Row],[Reference Number]]=Q2024,B2024+1,1),"")</f>
        <v/>
      </c>
      <c r="C2025" s="61"/>
      <c r="D2025" s="61"/>
      <c r="E2025" s="218"/>
      <c r="F2025" s="143" t="str">
        <f>IFERROR(IF(VLOOKUP(Table1[[#This Row],[Budget Code Description]],Dimentions!$X$6:$AC$132,2,FALSE)="","",VLOOKUP(Table1[[#This Row],[Budget Code Description]],Dimentions!$X$6:$AC$132,2,FALSE)),"")</f>
        <v/>
      </c>
      <c r="G2025" s="143" t="str">
        <f>IFERROR(VLOOKUP(Table1[[#This Row],[Budget Code Description]],Dimentions!$X$6:$AC$132,3,FALSE),"")</f>
        <v/>
      </c>
      <c r="H2025" s="64" t="str">
        <f>IFERROR(VLOOKUP(Table1[[#This Row],[Account]],Dimentions!$S$6:$V$233,2,FALSE),"")</f>
        <v/>
      </c>
      <c r="I2025" s="62">
        <f>_xlfn.NUMBERVALUE(LEFT(Table1[[#This Row],[Account]],1))</f>
        <v>0</v>
      </c>
      <c r="J2025" s="62" t="str">
        <f>IFERROR(VLOOKUP(Table1[[#This Row],[Budget Code Description]],Table6[#All],7,FALSE),"")</f>
        <v/>
      </c>
      <c r="K2025" s="143" t="str">
        <f>IFERROR(VLOOKUP(Table1[[#This Row],[Budget Code Description]],Table6[#All],8,FALSE),"")</f>
        <v/>
      </c>
      <c r="L2025" s="63"/>
      <c r="M2025" s="65" t="str">
        <f>IFERROR(VLOOKUP(Table1[[#This Row],[Staff ID]],Table2[],2,FALSE),"")</f>
        <v/>
      </c>
      <c r="N2025" s="211" t="str">
        <f>IFERROR(IF(VLOOKUP(Table1[[#This Row],[Budget Code Description]],Dimentions!$X$6:$AC$97,4,FALSE)="","",VLOOKUP(Table1[[#This Row],[Budget Code Description]],Dimentions!$X$6:$AC$97,4,FALSE)),"")</f>
        <v/>
      </c>
      <c r="O2025" s="65" t="str">
        <f>IFERROR(VLOOKUP(Table1[[#This Row],[Vendor ID]],Table549[],2,FALSE),"")</f>
        <v/>
      </c>
      <c r="P2025" s="63"/>
      <c r="Q2025" s="143" t="str">
        <f>IF(Table1[[#This Row],[Posting Date]]&lt;&gt;"",$D$9,"")</f>
        <v/>
      </c>
      <c r="R2025" s="159" t="str">
        <f>IF(Table1[[#This Row],[Posting Date]]&lt;&gt;"",$D$10,"")</f>
        <v/>
      </c>
      <c r="S2025" s="66"/>
      <c r="T2025" s="63"/>
      <c r="U2025" s="67"/>
      <c r="V2025" s="67"/>
      <c r="W2025" s="67" t="str">
        <f t="shared" ref="W2025:W2088" si="32">IF(E2025="","",(ExchangeRate))</f>
        <v/>
      </c>
      <c r="X2025" s="161" t="str">
        <f>IF(E2025="","",(IF(Table1[[#This Row],[Cur]]="USD",Table1[[#This Row],[Cur_Amount Debit]],Table1[[#This Row],[Cur_Amount Debit]]/Table1[[#This Row],[Exchange Rate]])))</f>
        <v/>
      </c>
      <c r="Y2025" s="161" t="str">
        <f>IF(E2025="","",(IF(Table1[[#This Row],[Cur]]="USD",Table1[[#This Row],[Cur_Amount Credit]],Table1[[#This Row],[Cur_Amount Credit]]/ExchangeRate)))</f>
        <v/>
      </c>
      <c r="Z2025" s="203" t="str">
        <f>IF(E2025="","",(Table1[[#This Row],[Debit USD]]-Table1[[#This Row],[Credit USD]]))</f>
        <v/>
      </c>
      <c r="AA2025" s="122"/>
      <c r="AB2025" s="1"/>
      <c r="AC2025" s="15"/>
      <c r="AD2025" s="15" t="str">
        <f>IF(AND(OR(Table1[[#This Row],[Account]]="15030",Table1[[#This Row],[Account]]="15035",Table1[[#This Row],[Account]]="20150"),Table1[[#This Row],[Vendor ID]]=""),1,"")</f>
        <v/>
      </c>
      <c r="AE2025" s="15"/>
      <c r="AF2025" s="15"/>
      <c r="AG2025" s="15"/>
      <c r="AH2025" s="46" t="str">
        <f>IF(Table1[[#This Row],[Posting Date]]&lt;&gt;"","GJ-"&amp;CountryID,"")</f>
        <v/>
      </c>
      <c r="AI2025" s="59" t="str">
        <f>IF(Table1[[#This Row],[Posting Date]]&lt;&gt;"",Table1[[#This Row],[Posting Date]],"")</f>
        <v/>
      </c>
      <c r="AJ2025" s="46"/>
      <c r="AK2025" s="46" t="str">
        <f>IF(Table1[[#This Row],[Description]]&lt;&gt;"",Table1[[#This Row],[Description]],"")</f>
        <v/>
      </c>
      <c r="AL2025" s="46" t="str">
        <f>IF(Table1[[#This Row],[Posting Date]]&lt;&gt;"",Table1[[#This Row],[Reference Number]],"")</f>
        <v/>
      </c>
      <c r="AM2025" s="46" t="str">
        <f>TRIM(Table1[[#This Row],[Line '#]])</f>
        <v/>
      </c>
      <c r="AN2025" s="46" t="str">
        <f>TRIM(Table1[[#This Row],[Account]])</f>
        <v/>
      </c>
      <c r="AO2025" s="46" t="str">
        <f>IF(Table1[[#This Row],[Posting Date]]&lt;&gt;"",$D$5,"")</f>
        <v/>
      </c>
      <c r="AP2025" s="46" t="str">
        <f>TRIM(Table1[[#This Row],[Departments-Prgrams]])</f>
        <v/>
      </c>
      <c r="AQ2025" s="46" t="str">
        <f>TRIM(Table1[[#This Row],[Grant]])</f>
        <v/>
      </c>
      <c r="AR2025" s="46" t="str">
        <f>TRIM(Table1[[#This Row],[Staff ID]])</f>
        <v/>
      </c>
      <c r="AS2025" s="46" t="str">
        <f>IF(TRIM(Table1[[#This Row],[Budget Code]])=0,"",TRIM(Table1[[#This Row],[Budget Code]]))</f>
        <v/>
      </c>
      <c r="AT2025" s="46" t="str">
        <f>IF(Table1[[#This Row],[Line Description]]&lt;&gt;"",Table1[[#This Row],[Line Description]],"")</f>
        <v/>
      </c>
      <c r="AU2025" s="46" t="str">
        <f>IF(Table1[[#This Row],[Cur_Amount Debit]]&gt;0,ROUND(Table1[[#This Row],[Cur_Amount Debit]],2),"")</f>
        <v/>
      </c>
      <c r="AV2025" s="46" t="str">
        <f>IF(Table1[[#This Row],[Cur_Amount Credit]]&gt;0,ROUND(Table1[[#This Row],[Cur_Amount Credit]],2),"")</f>
        <v/>
      </c>
      <c r="AW2025" s="46" t="str">
        <f>LEFT(Table1[[#This Row],[Cur]],3)</f>
        <v/>
      </c>
      <c r="AX2025" s="59"/>
      <c r="AY2025" s="46"/>
      <c r="AZ2025" s="46" t="str">
        <f>IF(Table1[[#This Row],[Cur]]&lt;&gt;"",IF(Table1[[#This Row],[Cur]]="USD","",ExchangeRate),"")</f>
        <v/>
      </c>
      <c r="BA2025" s="46" t="str">
        <f>IF(Table1[[#This Row],[Grant]]&lt;&gt;"",VLOOKUP(Table1[[#This Row],[Grant]],Grants!B:D,3),"")</f>
        <v/>
      </c>
      <c r="BB2025" s="46" t="str">
        <f>TRIM(Table1[[#This Row],[Vendor ID]])</f>
        <v/>
      </c>
      <c r="BC2025">
        <f>IF(Table1[[#This Row],[Reference Number]]=Q2024,BC2024,BC2024+1)</f>
        <v>2</v>
      </c>
    </row>
    <row r="2026" spans="1:55" ht="11.25" hidden="1" customHeight="1">
      <c r="A2026" s="1"/>
      <c r="B2026" s="88" t="str">
        <f>IF(Table1[[#This Row],[Posting Date]]&lt;&gt;"",IF(Table1[[#This Row],[Reference Number]]=Q2025,B2025+1,1),"")</f>
        <v/>
      </c>
      <c r="C2026" s="61"/>
      <c r="D2026" s="61"/>
      <c r="E2026" s="218"/>
      <c r="F2026" s="143" t="str">
        <f>IFERROR(IF(VLOOKUP(Table1[[#This Row],[Budget Code Description]],Dimentions!$X$6:$AC$132,2,FALSE)="","",VLOOKUP(Table1[[#This Row],[Budget Code Description]],Dimentions!$X$6:$AC$132,2,FALSE)),"")</f>
        <v/>
      </c>
      <c r="G2026" s="143" t="str">
        <f>IFERROR(VLOOKUP(Table1[[#This Row],[Budget Code Description]],Dimentions!$X$6:$AC$132,3,FALSE),"")</f>
        <v/>
      </c>
      <c r="H2026" s="64" t="str">
        <f>IFERROR(VLOOKUP(Table1[[#This Row],[Account]],Dimentions!$S$6:$V$233,2,FALSE),"")</f>
        <v/>
      </c>
      <c r="I2026" s="62">
        <f>_xlfn.NUMBERVALUE(LEFT(Table1[[#This Row],[Account]],1))</f>
        <v>0</v>
      </c>
      <c r="J2026" s="62" t="str">
        <f>IFERROR(VLOOKUP(Table1[[#This Row],[Budget Code Description]],Table6[#All],7,FALSE),"")</f>
        <v/>
      </c>
      <c r="K2026" s="143" t="str">
        <f>IFERROR(VLOOKUP(Table1[[#This Row],[Budget Code Description]],Table6[#All],8,FALSE),"")</f>
        <v/>
      </c>
      <c r="L2026" s="63"/>
      <c r="M2026" s="65" t="str">
        <f>IFERROR(VLOOKUP(Table1[[#This Row],[Staff ID]],Table2[],2,FALSE),"")</f>
        <v/>
      </c>
      <c r="N2026" s="211" t="str">
        <f>IFERROR(IF(VLOOKUP(Table1[[#This Row],[Budget Code Description]],Dimentions!$X$6:$AC$97,4,FALSE)="","",VLOOKUP(Table1[[#This Row],[Budget Code Description]],Dimentions!$X$6:$AC$97,4,FALSE)),"")</f>
        <v/>
      </c>
      <c r="O2026" s="65" t="str">
        <f>IFERROR(VLOOKUP(Table1[[#This Row],[Vendor ID]],Table549[],2,FALSE),"")</f>
        <v/>
      </c>
      <c r="P2026" s="63"/>
      <c r="Q2026" s="143" t="str">
        <f>IF(Table1[[#This Row],[Posting Date]]&lt;&gt;"",$D$9,"")</f>
        <v/>
      </c>
      <c r="R2026" s="159" t="str">
        <f>IF(Table1[[#This Row],[Posting Date]]&lt;&gt;"",$D$10,"")</f>
        <v/>
      </c>
      <c r="S2026" s="66"/>
      <c r="T2026" s="63"/>
      <c r="U2026" s="67"/>
      <c r="V2026" s="67"/>
      <c r="W2026" s="67" t="str">
        <f t="shared" si="32"/>
        <v/>
      </c>
      <c r="X2026" s="161" t="str">
        <f>IF(E2026="","",(IF(Table1[[#This Row],[Cur]]="USD",Table1[[#This Row],[Cur_Amount Debit]],Table1[[#This Row],[Cur_Amount Debit]]/Table1[[#This Row],[Exchange Rate]])))</f>
        <v/>
      </c>
      <c r="Y2026" s="161" t="str">
        <f>IF(E2026="","",(IF(Table1[[#This Row],[Cur]]="USD",Table1[[#This Row],[Cur_Amount Credit]],Table1[[#This Row],[Cur_Amount Credit]]/ExchangeRate)))</f>
        <v/>
      </c>
      <c r="Z2026" s="203" t="str">
        <f>IF(E2026="","",(Table1[[#This Row],[Debit USD]]-Table1[[#This Row],[Credit USD]]))</f>
        <v/>
      </c>
      <c r="AA2026" s="122"/>
      <c r="AB2026" s="1"/>
      <c r="AC2026" s="15"/>
      <c r="AD2026" s="15" t="str">
        <f>IF(AND(OR(Table1[[#This Row],[Account]]="15030",Table1[[#This Row],[Account]]="15035",Table1[[#This Row],[Account]]="20150"),Table1[[#This Row],[Vendor ID]]=""),1,"")</f>
        <v/>
      </c>
      <c r="AE2026" s="15"/>
      <c r="AF2026" s="15"/>
      <c r="AG2026" s="15"/>
      <c r="AH2026" s="46" t="str">
        <f>IF(Table1[[#This Row],[Posting Date]]&lt;&gt;"","GJ-"&amp;CountryID,"")</f>
        <v/>
      </c>
      <c r="AI2026" s="59" t="str">
        <f>IF(Table1[[#This Row],[Posting Date]]&lt;&gt;"",Table1[[#This Row],[Posting Date]],"")</f>
        <v/>
      </c>
      <c r="AJ2026" s="46"/>
      <c r="AK2026" s="46" t="str">
        <f>IF(Table1[[#This Row],[Description]]&lt;&gt;"",Table1[[#This Row],[Description]],"")</f>
        <v/>
      </c>
      <c r="AL2026" s="46" t="str">
        <f>IF(Table1[[#This Row],[Posting Date]]&lt;&gt;"",Table1[[#This Row],[Reference Number]],"")</f>
        <v/>
      </c>
      <c r="AM2026" s="46" t="str">
        <f>TRIM(Table1[[#This Row],[Line '#]])</f>
        <v/>
      </c>
      <c r="AN2026" s="46" t="str">
        <f>TRIM(Table1[[#This Row],[Account]])</f>
        <v/>
      </c>
      <c r="AO2026" s="46" t="str">
        <f>IF(Table1[[#This Row],[Posting Date]]&lt;&gt;"",$D$5,"")</f>
        <v/>
      </c>
      <c r="AP2026" s="46" t="str">
        <f>TRIM(Table1[[#This Row],[Departments-Prgrams]])</f>
        <v/>
      </c>
      <c r="AQ2026" s="46" t="str">
        <f>TRIM(Table1[[#This Row],[Grant]])</f>
        <v/>
      </c>
      <c r="AR2026" s="46" t="str">
        <f>TRIM(Table1[[#This Row],[Staff ID]])</f>
        <v/>
      </c>
      <c r="AS2026" s="46" t="str">
        <f>IF(TRIM(Table1[[#This Row],[Budget Code]])=0,"",TRIM(Table1[[#This Row],[Budget Code]]))</f>
        <v/>
      </c>
      <c r="AT2026" s="46" t="str">
        <f>IF(Table1[[#This Row],[Line Description]]&lt;&gt;"",Table1[[#This Row],[Line Description]],"")</f>
        <v/>
      </c>
      <c r="AU2026" s="46" t="str">
        <f>IF(Table1[[#This Row],[Cur_Amount Debit]]&gt;0,ROUND(Table1[[#This Row],[Cur_Amount Debit]],2),"")</f>
        <v/>
      </c>
      <c r="AV2026" s="46" t="str">
        <f>IF(Table1[[#This Row],[Cur_Amount Credit]]&gt;0,ROUND(Table1[[#This Row],[Cur_Amount Credit]],2),"")</f>
        <v/>
      </c>
      <c r="AW2026" s="46" t="str">
        <f>LEFT(Table1[[#This Row],[Cur]],3)</f>
        <v/>
      </c>
      <c r="AX2026" s="59"/>
      <c r="AY2026" s="46"/>
      <c r="AZ2026" s="46" t="str">
        <f>IF(Table1[[#This Row],[Cur]]&lt;&gt;"",IF(Table1[[#This Row],[Cur]]="USD","",ExchangeRate),"")</f>
        <v/>
      </c>
      <c r="BA2026" s="46" t="str">
        <f>IF(Table1[[#This Row],[Grant]]&lt;&gt;"",VLOOKUP(Table1[[#This Row],[Grant]],Grants!B:D,3),"")</f>
        <v/>
      </c>
      <c r="BB2026" s="46" t="str">
        <f>TRIM(Table1[[#This Row],[Vendor ID]])</f>
        <v/>
      </c>
      <c r="BC2026">
        <f>IF(Table1[[#This Row],[Reference Number]]=Q2025,BC2025,BC2025+1)</f>
        <v>2</v>
      </c>
    </row>
    <row r="2027" spans="1:55" ht="11.25" hidden="1" customHeight="1">
      <c r="A2027" s="1"/>
      <c r="B2027" s="88" t="str">
        <f>IF(Table1[[#This Row],[Posting Date]]&lt;&gt;"",IF(Table1[[#This Row],[Reference Number]]=Q2026,B2026+1,1),"")</f>
        <v/>
      </c>
      <c r="C2027" s="61"/>
      <c r="D2027" s="61"/>
      <c r="E2027" s="218"/>
      <c r="F2027" s="143" t="str">
        <f>IFERROR(IF(VLOOKUP(Table1[[#This Row],[Budget Code Description]],Dimentions!$X$6:$AC$132,2,FALSE)="","",VLOOKUP(Table1[[#This Row],[Budget Code Description]],Dimentions!$X$6:$AC$132,2,FALSE)),"")</f>
        <v/>
      </c>
      <c r="G2027" s="143" t="str">
        <f>IFERROR(VLOOKUP(Table1[[#This Row],[Budget Code Description]],Dimentions!$X$6:$AC$132,3,FALSE),"")</f>
        <v/>
      </c>
      <c r="H2027" s="64" t="str">
        <f>IFERROR(VLOOKUP(Table1[[#This Row],[Account]],Dimentions!$S$6:$V$233,2,FALSE),"")</f>
        <v/>
      </c>
      <c r="I2027" s="62">
        <f>_xlfn.NUMBERVALUE(LEFT(Table1[[#This Row],[Account]],1))</f>
        <v>0</v>
      </c>
      <c r="J2027" s="62" t="str">
        <f>IFERROR(VLOOKUP(Table1[[#This Row],[Budget Code Description]],Table6[#All],7,FALSE),"")</f>
        <v/>
      </c>
      <c r="K2027" s="143" t="str">
        <f>IFERROR(VLOOKUP(Table1[[#This Row],[Budget Code Description]],Table6[#All],8,FALSE),"")</f>
        <v/>
      </c>
      <c r="L2027" s="63"/>
      <c r="M2027" s="65" t="str">
        <f>IFERROR(VLOOKUP(Table1[[#This Row],[Staff ID]],Table2[],2,FALSE),"")</f>
        <v/>
      </c>
      <c r="N2027" s="211" t="str">
        <f>IFERROR(IF(VLOOKUP(Table1[[#This Row],[Budget Code Description]],Dimentions!$X$6:$AC$97,4,FALSE)="","",VLOOKUP(Table1[[#This Row],[Budget Code Description]],Dimentions!$X$6:$AC$97,4,FALSE)),"")</f>
        <v/>
      </c>
      <c r="O2027" s="65" t="str">
        <f>IFERROR(VLOOKUP(Table1[[#This Row],[Vendor ID]],Table549[],2,FALSE),"")</f>
        <v/>
      </c>
      <c r="P2027" s="63"/>
      <c r="Q2027" s="143" t="str">
        <f>IF(Table1[[#This Row],[Posting Date]]&lt;&gt;"",$D$9,"")</f>
        <v/>
      </c>
      <c r="R2027" s="159" t="str">
        <f>IF(Table1[[#This Row],[Posting Date]]&lt;&gt;"",$D$10,"")</f>
        <v/>
      </c>
      <c r="S2027" s="66"/>
      <c r="T2027" s="63"/>
      <c r="U2027" s="67"/>
      <c r="V2027" s="67"/>
      <c r="W2027" s="67" t="str">
        <f t="shared" si="32"/>
        <v/>
      </c>
      <c r="X2027" s="161" t="str">
        <f>IF(E2027="","",(IF(Table1[[#This Row],[Cur]]="USD",Table1[[#This Row],[Cur_Amount Debit]],Table1[[#This Row],[Cur_Amount Debit]]/Table1[[#This Row],[Exchange Rate]])))</f>
        <v/>
      </c>
      <c r="Y2027" s="161" t="str">
        <f>IF(E2027="","",(IF(Table1[[#This Row],[Cur]]="USD",Table1[[#This Row],[Cur_Amount Credit]],Table1[[#This Row],[Cur_Amount Credit]]/ExchangeRate)))</f>
        <v/>
      </c>
      <c r="Z2027" s="203" t="str">
        <f>IF(E2027="","",(Table1[[#This Row],[Debit USD]]-Table1[[#This Row],[Credit USD]]))</f>
        <v/>
      </c>
      <c r="AA2027" s="122"/>
      <c r="AB2027" s="1"/>
      <c r="AC2027" s="15"/>
      <c r="AD2027" s="15" t="str">
        <f>IF(AND(OR(Table1[[#This Row],[Account]]="15030",Table1[[#This Row],[Account]]="15035",Table1[[#This Row],[Account]]="20150"),Table1[[#This Row],[Vendor ID]]=""),1,"")</f>
        <v/>
      </c>
      <c r="AE2027" s="15"/>
      <c r="AF2027" s="15"/>
      <c r="AG2027" s="15"/>
      <c r="AH2027" s="46" t="str">
        <f>IF(Table1[[#This Row],[Posting Date]]&lt;&gt;"","GJ-"&amp;CountryID,"")</f>
        <v/>
      </c>
      <c r="AI2027" s="59" t="str">
        <f>IF(Table1[[#This Row],[Posting Date]]&lt;&gt;"",Table1[[#This Row],[Posting Date]],"")</f>
        <v/>
      </c>
      <c r="AJ2027" s="46"/>
      <c r="AK2027" s="46" t="str">
        <f>IF(Table1[[#This Row],[Description]]&lt;&gt;"",Table1[[#This Row],[Description]],"")</f>
        <v/>
      </c>
      <c r="AL2027" s="46" t="str">
        <f>IF(Table1[[#This Row],[Posting Date]]&lt;&gt;"",Table1[[#This Row],[Reference Number]],"")</f>
        <v/>
      </c>
      <c r="AM2027" s="46" t="str">
        <f>TRIM(Table1[[#This Row],[Line '#]])</f>
        <v/>
      </c>
      <c r="AN2027" s="46" t="str">
        <f>TRIM(Table1[[#This Row],[Account]])</f>
        <v/>
      </c>
      <c r="AO2027" s="46" t="str">
        <f>IF(Table1[[#This Row],[Posting Date]]&lt;&gt;"",$D$5,"")</f>
        <v/>
      </c>
      <c r="AP2027" s="46" t="str">
        <f>TRIM(Table1[[#This Row],[Departments-Prgrams]])</f>
        <v/>
      </c>
      <c r="AQ2027" s="46" t="str">
        <f>TRIM(Table1[[#This Row],[Grant]])</f>
        <v/>
      </c>
      <c r="AR2027" s="46" t="str">
        <f>TRIM(Table1[[#This Row],[Staff ID]])</f>
        <v/>
      </c>
      <c r="AS2027" s="46" t="str">
        <f>IF(TRIM(Table1[[#This Row],[Budget Code]])=0,"",TRIM(Table1[[#This Row],[Budget Code]]))</f>
        <v/>
      </c>
      <c r="AT2027" s="46" t="str">
        <f>IF(Table1[[#This Row],[Line Description]]&lt;&gt;"",Table1[[#This Row],[Line Description]],"")</f>
        <v/>
      </c>
      <c r="AU2027" s="46" t="str">
        <f>IF(Table1[[#This Row],[Cur_Amount Debit]]&gt;0,ROUND(Table1[[#This Row],[Cur_Amount Debit]],2),"")</f>
        <v/>
      </c>
      <c r="AV2027" s="46" t="str">
        <f>IF(Table1[[#This Row],[Cur_Amount Credit]]&gt;0,ROUND(Table1[[#This Row],[Cur_Amount Credit]],2),"")</f>
        <v/>
      </c>
      <c r="AW2027" s="46" t="str">
        <f>LEFT(Table1[[#This Row],[Cur]],3)</f>
        <v/>
      </c>
      <c r="AX2027" s="59"/>
      <c r="AY2027" s="46"/>
      <c r="AZ2027" s="46" t="str">
        <f>IF(Table1[[#This Row],[Cur]]&lt;&gt;"",IF(Table1[[#This Row],[Cur]]="USD","",ExchangeRate),"")</f>
        <v/>
      </c>
      <c r="BA2027" s="46" t="str">
        <f>IF(Table1[[#This Row],[Grant]]&lt;&gt;"",VLOOKUP(Table1[[#This Row],[Grant]],Grants!B:D,3),"")</f>
        <v/>
      </c>
      <c r="BB2027" s="46" t="str">
        <f>TRIM(Table1[[#This Row],[Vendor ID]])</f>
        <v/>
      </c>
      <c r="BC2027">
        <f>IF(Table1[[#This Row],[Reference Number]]=Q2026,BC2026,BC2026+1)</f>
        <v>2</v>
      </c>
    </row>
    <row r="2028" spans="1:55" ht="11.25" hidden="1" customHeight="1">
      <c r="A2028" s="1"/>
      <c r="B2028" s="88" t="str">
        <f>IF(Table1[[#This Row],[Posting Date]]&lt;&gt;"",IF(Table1[[#This Row],[Reference Number]]=Q2027,B2027+1,1),"")</f>
        <v/>
      </c>
      <c r="C2028" s="61"/>
      <c r="D2028" s="61"/>
      <c r="E2028" s="218"/>
      <c r="F2028" s="143" t="str">
        <f>IFERROR(IF(VLOOKUP(Table1[[#This Row],[Budget Code Description]],Dimentions!$X$6:$AC$132,2,FALSE)="","",VLOOKUP(Table1[[#This Row],[Budget Code Description]],Dimentions!$X$6:$AC$132,2,FALSE)),"")</f>
        <v/>
      </c>
      <c r="G2028" s="143" t="str">
        <f>IFERROR(VLOOKUP(Table1[[#This Row],[Budget Code Description]],Dimentions!$X$6:$AC$132,3,FALSE),"")</f>
        <v/>
      </c>
      <c r="H2028" s="64" t="str">
        <f>IFERROR(VLOOKUP(Table1[[#This Row],[Account]],Dimentions!$S$6:$V$233,2,FALSE),"")</f>
        <v/>
      </c>
      <c r="I2028" s="62">
        <f>_xlfn.NUMBERVALUE(LEFT(Table1[[#This Row],[Account]],1))</f>
        <v>0</v>
      </c>
      <c r="J2028" s="62" t="str">
        <f>IFERROR(VLOOKUP(Table1[[#This Row],[Budget Code Description]],Table6[#All],7,FALSE),"")</f>
        <v/>
      </c>
      <c r="K2028" s="143" t="str">
        <f>IFERROR(VLOOKUP(Table1[[#This Row],[Budget Code Description]],Table6[#All],8,FALSE),"")</f>
        <v/>
      </c>
      <c r="L2028" s="63"/>
      <c r="M2028" s="65" t="str">
        <f>IFERROR(VLOOKUP(Table1[[#This Row],[Staff ID]],Table2[],2,FALSE),"")</f>
        <v/>
      </c>
      <c r="N2028" s="211" t="str">
        <f>IFERROR(IF(VLOOKUP(Table1[[#This Row],[Budget Code Description]],Dimentions!$X$6:$AC$97,4,FALSE)="","",VLOOKUP(Table1[[#This Row],[Budget Code Description]],Dimentions!$X$6:$AC$97,4,FALSE)),"")</f>
        <v/>
      </c>
      <c r="O2028" s="65" t="str">
        <f>IFERROR(VLOOKUP(Table1[[#This Row],[Vendor ID]],Table549[],2,FALSE),"")</f>
        <v/>
      </c>
      <c r="P2028" s="63"/>
      <c r="Q2028" s="143" t="str">
        <f>IF(Table1[[#This Row],[Posting Date]]&lt;&gt;"",$D$9,"")</f>
        <v/>
      </c>
      <c r="R2028" s="159" t="str">
        <f>IF(Table1[[#This Row],[Posting Date]]&lt;&gt;"",$D$10,"")</f>
        <v/>
      </c>
      <c r="S2028" s="66"/>
      <c r="T2028" s="63"/>
      <c r="U2028" s="67"/>
      <c r="V2028" s="67"/>
      <c r="W2028" s="67" t="str">
        <f t="shared" si="32"/>
        <v/>
      </c>
      <c r="X2028" s="161" t="str">
        <f>IF(E2028="","",(IF(Table1[[#This Row],[Cur]]="USD",Table1[[#This Row],[Cur_Amount Debit]],Table1[[#This Row],[Cur_Amount Debit]]/Table1[[#This Row],[Exchange Rate]])))</f>
        <v/>
      </c>
      <c r="Y2028" s="161" t="str">
        <f>IF(E2028="","",(IF(Table1[[#This Row],[Cur]]="USD",Table1[[#This Row],[Cur_Amount Credit]],Table1[[#This Row],[Cur_Amount Credit]]/ExchangeRate)))</f>
        <v/>
      </c>
      <c r="Z2028" s="203" t="str">
        <f>IF(E2028="","",(Table1[[#This Row],[Debit USD]]-Table1[[#This Row],[Credit USD]]))</f>
        <v/>
      </c>
      <c r="AA2028" s="122"/>
      <c r="AB2028" s="1"/>
      <c r="AC2028" s="15"/>
      <c r="AD2028" s="15" t="str">
        <f>IF(AND(OR(Table1[[#This Row],[Account]]="15030",Table1[[#This Row],[Account]]="15035",Table1[[#This Row],[Account]]="20150"),Table1[[#This Row],[Vendor ID]]=""),1,"")</f>
        <v/>
      </c>
      <c r="AE2028" s="15"/>
      <c r="AF2028" s="15"/>
      <c r="AG2028" s="15"/>
      <c r="AH2028" s="46" t="str">
        <f>IF(Table1[[#This Row],[Posting Date]]&lt;&gt;"","GJ-"&amp;CountryID,"")</f>
        <v/>
      </c>
      <c r="AI2028" s="59" t="str">
        <f>IF(Table1[[#This Row],[Posting Date]]&lt;&gt;"",Table1[[#This Row],[Posting Date]],"")</f>
        <v/>
      </c>
      <c r="AJ2028" s="46"/>
      <c r="AK2028" s="46" t="str">
        <f>IF(Table1[[#This Row],[Description]]&lt;&gt;"",Table1[[#This Row],[Description]],"")</f>
        <v/>
      </c>
      <c r="AL2028" s="46" t="str">
        <f>IF(Table1[[#This Row],[Posting Date]]&lt;&gt;"",Table1[[#This Row],[Reference Number]],"")</f>
        <v/>
      </c>
      <c r="AM2028" s="46" t="str">
        <f>TRIM(Table1[[#This Row],[Line '#]])</f>
        <v/>
      </c>
      <c r="AN2028" s="46" t="str">
        <f>TRIM(Table1[[#This Row],[Account]])</f>
        <v/>
      </c>
      <c r="AO2028" s="46" t="str">
        <f>IF(Table1[[#This Row],[Posting Date]]&lt;&gt;"",$D$5,"")</f>
        <v/>
      </c>
      <c r="AP2028" s="46" t="str">
        <f>TRIM(Table1[[#This Row],[Departments-Prgrams]])</f>
        <v/>
      </c>
      <c r="AQ2028" s="46" t="str">
        <f>TRIM(Table1[[#This Row],[Grant]])</f>
        <v/>
      </c>
      <c r="AR2028" s="46" t="str">
        <f>TRIM(Table1[[#This Row],[Staff ID]])</f>
        <v/>
      </c>
      <c r="AS2028" s="46" t="str">
        <f>IF(TRIM(Table1[[#This Row],[Budget Code]])=0,"",TRIM(Table1[[#This Row],[Budget Code]]))</f>
        <v/>
      </c>
      <c r="AT2028" s="46" t="str">
        <f>IF(Table1[[#This Row],[Line Description]]&lt;&gt;"",Table1[[#This Row],[Line Description]],"")</f>
        <v/>
      </c>
      <c r="AU2028" s="46" t="str">
        <f>IF(Table1[[#This Row],[Cur_Amount Debit]]&gt;0,ROUND(Table1[[#This Row],[Cur_Amount Debit]],2),"")</f>
        <v/>
      </c>
      <c r="AV2028" s="46" t="str">
        <f>IF(Table1[[#This Row],[Cur_Amount Credit]]&gt;0,ROUND(Table1[[#This Row],[Cur_Amount Credit]],2),"")</f>
        <v/>
      </c>
      <c r="AW2028" s="46" t="str">
        <f>LEFT(Table1[[#This Row],[Cur]],3)</f>
        <v/>
      </c>
      <c r="AX2028" s="59"/>
      <c r="AY2028" s="46"/>
      <c r="AZ2028" s="46" t="str">
        <f>IF(Table1[[#This Row],[Cur]]&lt;&gt;"",IF(Table1[[#This Row],[Cur]]="USD","",ExchangeRate),"")</f>
        <v/>
      </c>
      <c r="BA2028" s="46" t="str">
        <f>IF(Table1[[#This Row],[Grant]]&lt;&gt;"",VLOOKUP(Table1[[#This Row],[Grant]],Grants!B:D,3),"")</f>
        <v/>
      </c>
      <c r="BB2028" s="46" t="str">
        <f>TRIM(Table1[[#This Row],[Vendor ID]])</f>
        <v/>
      </c>
      <c r="BC2028">
        <f>IF(Table1[[#This Row],[Reference Number]]=Q2027,BC2027,BC2027+1)</f>
        <v>2</v>
      </c>
    </row>
    <row r="2029" spans="1:55" ht="11.25" hidden="1" customHeight="1">
      <c r="A2029" s="1"/>
      <c r="B2029" s="88" t="str">
        <f>IF(Table1[[#This Row],[Posting Date]]&lt;&gt;"",IF(Table1[[#This Row],[Reference Number]]=Q2028,B2028+1,1),"")</f>
        <v/>
      </c>
      <c r="C2029" s="61"/>
      <c r="D2029" s="61"/>
      <c r="E2029" s="218"/>
      <c r="F2029" s="143" t="str">
        <f>IFERROR(IF(VLOOKUP(Table1[[#This Row],[Budget Code Description]],Dimentions!$X$6:$AC$132,2,FALSE)="","",VLOOKUP(Table1[[#This Row],[Budget Code Description]],Dimentions!$X$6:$AC$132,2,FALSE)),"")</f>
        <v/>
      </c>
      <c r="G2029" s="143" t="str">
        <f>IFERROR(VLOOKUP(Table1[[#This Row],[Budget Code Description]],Dimentions!$X$6:$AC$132,3,FALSE),"")</f>
        <v/>
      </c>
      <c r="H2029" s="64" t="str">
        <f>IFERROR(VLOOKUP(Table1[[#This Row],[Account]],Dimentions!$S$6:$V$233,2,FALSE),"")</f>
        <v/>
      </c>
      <c r="I2029" s="62">
        <f>_xlfn.NUMBERVALUE(LEFT(Table1[[#This Row],[Account]],1))</f>
        <v>0</v>
      </c>
      <c r="J2029" s="62" t="str">
        <f>IFERROR(VLOOKUP(Table1[[#This Row],[Budget Code Description]],Table6[#All],7,FALSE),"")</f>
        <v/>
      </c>
      <c r="K2029" s="143" t="str">
        <f>IFERROR(VLOOKUP(Table1[[#This Row],[Budget Code Description]],Table6[#All],8,FALSE),"")</f>
        <v/>
      </c>
      <c r="L2029" s="63"/>
      <c r="M2029" s="65" t="str">
        <f>IFERROR(VLOOKUP(Table1[[#This Row],[Staff ID]],Table2[],2,FALSE),"")</f>
        <v/>
      </c>
      <c r="N2029" s="211" t="str">
        <f>IFERROR(IF(VLOOKUP(Table1[[#This Row],[Budget Code Description]],Dimentions!$X$6:$AC$97,4,FALSE)="","",VLOOKUP(Table1[[#This Row],[Budget Code Description]],Dimentions!$X$6:$AC$97,4,FALSE)),"")</f>
        <v/>
      </c>
      <c r="O2029" s="65" t="str">
        <f>IFERROR(VLOOKUP(Table1[[#This Row],[Vendor ID]],Table549[],2,FALSE),"")</f>
        <v/>
      </c>
      <c r="P2029" s="63"/>
      <c r="Q2029" s="143" t="str">
        <f>IF(Table1[[#This Row],[Posting Date]]&lt;&gt;"",$D$9,"")</f>
        <v/>
      </c>
      <c r="R2029" s="159" t="str">
        <f>IF(Table1[[#This Row],[Posting Date]]&lt;&gt;"",$D$10,"")</f>
        <v/>
      </c>
      <c r="S2029" s="66"/>
      <c r="T2029" s="63"/>
      <c r="U2029" s="67"/>
      <c r="V2029" s="67"/>
      <c r="W2029" s="67" t="str">
        <f t="shared" si="32"/>
        <v/>
      </c>
      <c r="X2029" s="161" t="str">
        <f>IF(E2029="","",(IF(Table1[[#This Row],[Cur]]="USD",Table1[[#This Row],[Cur_Amount Debit]],Table1[[#This Row],[Cur_Amount Debit]]/Table1[[#This Row],[Exchange Rate]])))</f>
        <v/>
      </c>
      <c r="Y2029" s="161" t="str">
        <f>IF(E2029="","",(IF(Table1[[#This Row],[Cur]]="USD",Table1[[#This Row],[Cur_Amount Credit]],Table1[[#This Row],[Cur_Amount Credit]]/ExchangeRate)))</f>
        <v/>
      </c>
      <c r="Z2029" s="203" t="str">
        <f>IF(E2029="","",(Table1[[#This Row],[Debit USD]]-Table1[[#This Row],[Credit USD]]))</f>
        <v/>
      </c>
      <c r="AA2029" s="122"/>
      <c r="AB2029" s="1"/>
      <c r="AC2029" s="15"/>
      <c r="AD2029" s="15" t="str">
        <f>IF(AND(OR(Table1[[#This Row],[Account]]="15030",Table1[[#This Row],[Account]]="15035",Table1[[#This Row],[Account]]="20150"),Table1[[#This Row],[Vendor ID]]=""),1,"")</f>
        <v/>
      </c>
      <c r="AE2029" s="15"/>
      <c r="AF2029" s="15"/>
      <c r="AG2029" s="15"/>
      <c r="AH2029" s="46" t="str">
        <f>IF(Table1[[#This Row],[Posting Date]]&lt;&gt;"","GJ-"&amp;CountryID,"")</f>
        <v/>
      </c>
      <c r="AI2029" s="59" t="str">
        <f>IF(Table1[[#This Row],[Posting Date]]&lt;&gt;"",Table1[[#This Row],[Posting Date]],"")</f>
        <v/>
      </c>
      <c r="AJ2029" s="46"/>
      <c r="AK2029" s="46" t="str">
        <f>IF(Table1[[#This Row],[Description]]&lt;&gt;"",Table1[[#This Row],[Description]],"")</f>
        <v/>
      </c>
      <c r="AL2029" s="46" t="str">
        <f>IF(Table1[[#This Row],[Posting Date]]&lt;&gt;"",Table1[[#This Row],[Reference Number]],"")</f>
        <v/>
      </c>
      <c r="AM2029" s="46" t="str">
        <f>TRIM(Table1[[#This Row],[Line '#]])</f>
        <v/>
      </c>
      <c r="AN2029" s="46" t="str">
        <f>TRIM(Table1[[#This Row],[Account]])</f>
        <v/>
      </c>
      <c r="AO2029" s="46" t="str">
        <f>IF(Table1[[#This Row],[Posting Date]]&lt;&gt;"",$D$5,"")</f>
        <v/>
      </c>
      <c r="AP2029" s="46" t="str">
        <f>TRIM(Table1[[#This Row],[Departments-Prgrams]])</f>
        <v/>
      </c>
      <c r="AQ2029" s="46" t="str">
        <f>TRIM(Table1[[#This Row],[Grant]])</f>
        <v/>
      </c>
      <c r="AR2029" s="46" t="str">
        <f>TRIM(Table1[[#This Row],[Staff ID]])</f>
        <v/>
      </c>
      <c r="AS2029" s="46" t="str">
        <f>IF(TRIM(Table1[[#This Row],[Budget Code]])=0,"",TRIM(Table1[[#This Row],[Budget Code]]))</f>
        <v/>
      </c>
      <c r="AT2029" s="46" t="str">
        <f>IF(Table1[[#This Row],[Line Description]]&lt;&gt;"",Table1[[#This Row],[Line Description]],"")</f>
        <v/>
      </c>
      <c r="AU2029" s="46" t="str">
        <f>IF(Table1[[#This Row],[Cur_Amount Debit]]&gt;0,ROUND(Table1[[#This Row],[Cur_Amount Debit]],2),"")</f>
        <v/>
      </c>
      <c r="AV2029" s="46" t="str">
        <f>IF(Table1[[#This Row],[Cur_Amount Credit]]&gt;0,ROUND(Table1[[#This Row],[Cur_Amount Credit]],2),"")</f>
        <v/>
      </c>
      <c r="AW2029" s="46" t="str">
        <f>LEFT(Table1[[#This Row],[Cur]],3)</f>
        <v/>
      </c>
      <c r="AX2029" s="59"/>
      <c r="AY2029" s="46"/>
      <c r="AZ2029" s="46" t="str">
        <f>IF(Table1[[#This Row],[Cur]]&lt;&gt;"",IF(Table1[[#This Row],[Cur]]="USD","",ExchangeRate),"")</f>
        <v/>
      </c>
      <c r="BA2029" s="46" t="str">
        <f>IF(Table1[[#This Row],[Grant]]&lt;&gt;"",VLOOKUP(Table1[[#This Row],[Grant]],Grants!B:D,3),"")</f>
        <v/>
      </c>
      <c r="BB2029" s="46" t="str">
        <f>TRIM(Table1[[#This Row],[Vendor ID]])</f>
        <v/>
      </c>
      <c r="BC2029">
        <f>IF(Table1[[#This Row],[Reference Number]]=Q2028,BC2028,BC2028+1)</f>
        <v>2</v>
      </c>
    </row>
    <row r="2030" spans="1:55" ht="11.25" hidden="1" customHeight="1">
      <c r="A2030" s="1"/>
      <c r="B2030" s="88" t="str">
        <f>IF(Table1[[#This Row],[Posting Date]]&lt;&gt;"",IF(Table1[[#This Row],[Reference Number]]=Q2029,B2029+1,1),"")</f>
        <v/>
      </c>
      <c r="C2030" s="61"/>
      <c r="D2030" s="61"/>
      <c r="E2030" s="218"/>
      <c r="F2030" s="143" t="str">
        <f>IFERROR(IF(VLOOKUP(Table1[[#This Row],[Budget Code Description]],Dimentions!$X$6:$AC$132,2,FALSE)="","",VLOOKUP(Table1[[#This Row],[Budget Code Description]],Dimentions!$X$6:$AC$132,2,FALSE)),"")</f>
        <v/>
      </c>
      <c r="G2030" s="143" t="str">
        <f>IFERROR(VLOOKUP(Table1[[#This Row],[Budget Code Description]],Dimentions!$X$6:$AC$132,3,FALSE),"")</f>
        <v/>
      </c>
      <c r="H2030" s="64" t="str">
        <f>IFERROR(VLOOKUP(Table1[[#This Row],[Account]],Dimentions!$S$6:$V$233,2,FALSE),"")</f>
        <v/>
      </c>
      <c r="I2030" s="62">
        <f>_xlfn.NUMBERVALUE(LEFT(Table1[[#This Row],[Account]],1))</f>
        <v>0</v>
      </c>
      <c r="J2030" s="62" t="str">
        <f>IFERROR(VLOOKUP(Table1[[#This Row],[Budget Code Description]],Table6[#All],7,FALSE),"")</f>
        <v/>
      </c>
      <c r="K2030" s="143" t="str">
        <f>IFERROR(VLOOKUP(Table1[[#This Row],[Budget Code Description]],Table6[#All],8,FALSE),"")</f>
        <v/>
      </c>
      <c r="L2030" s="63"/>
      <c r="M2030" s="65" t="str">
        <f>IFERROR(VLOOKUP(Table1[[#This Row],[Staff ID]],Table2[],2,FALSE),"")</f>
        <v/>
      </c>
      <c r="N2030" s="211" t="str">
        <f>IFERROR(IF(VLOOKUP(Table1[[#This Row],[Budget Code Description]],Dimentions!$X$6:$AC$97,4,FALSE)="","",VLOOKUP(Table1[[#This Row],[Budget Code Description]],Dimentions!$X$6:$AC$97,4,FALSE)),"")</f>
        <v/>
      </c>
      <c r="O2030" s="65" t="str">
        <f>IFERROR(VLOOKUP(Table1[[#This Row],[Vendor ID]],Table549[],2,FALSE),"")</f>
        <v/>
      </c>
      <c r="P2030" s="63"/>
      <c r="Q2030" s="143" t="str">
        <f>IF(Table1[[#This Row],[Posting Date]]&lt;&gt;"",$D$9,"")</f>
        <v/>
      </c>
      <c r="R2030" s="159" t="str">
        <f>IF(Table1[[#This Row],[Posting Date]]&lt;&gt;"",$D$10,"")</f>
        <v/>
      </c>
      <c r="S2030" s="66"/>
      <c r="T2030" s="63"/>
      <c r="U2030" s="67"/>
      <c r="V2030" s="67"/>
      <c r="W2030" s="67" t="str">
        <f t="shared" si="32"/>
        <v/>
      </c>
      <c r="X2030" s="161" t="str">
        <f>IF(E2030="","",(IF(Table1[[#This Row],[Cur]]="USD",Table1[[#This Row],[Cur_Amount Debit]],Table1[[#This Row],[Cur_Amount Debit]]/Table1[[#This Row],[Exchange Rate]])))</f>
        <v/>
      </c>
      <c r="Y2030" s="161" t="str">
        <f>IF(E2030="","",(IF(Table1[[#This Row],[Cur]]="USD",Table1[[#This Row],[Cur_Amount Credit]],Table1[[#This Row],[Cur_Amount Credit]]/ExchangeRate)))</f>
        <v/>
      </c>
      <c r="Z2030" s="203" t="str">
        <f>IF(E2030="","",(Table1[[#This Row],[Debit USD]]-Table1[[#This Row],[Credit USD]]))</f>
        <v/>
      </c>
      <c r="AA2030" s="122"/>
      <c r="AB2030" s="1"/>
      <c r="AC2030" s="15"/>
      <c r="AD2030" s="15" t="str">
        <f>IF(AND(OR(Table1[[#This Row],[Account]]="15030",Table1[[#This Row],[Account]]="15035",Table1[[#This Row],[Account]]="20150"),Table1[[#This Row],[Vendor ID]]=""),1,"")</f>
        <v/>
      </c>
      <c r="AE2030" s="15"/>
      <c r="AF2030" s="15"/>
      <c r="AG2030" s="15"/>
      <c r="AH2030" s="46" t="str">
        <f>IF(Table1[[#This Row],[Posting Date]]&lt;&gt;"","GJ-"&amp;CountryID,"")</f>
        <v/>
      </c>
      <c r="AI2030" s="59" t="str">
        <f>IF(Table1[[#This Row],[Posting Date]]&lt;&gt;"",Table1[[#This Row],[Posting Date]],"")</f>
        <v/>
      </c>
      <c r="AJ2030" s="46"/>
      <c r="AK2030" s="46" t="str">
        <f>IF(Table1[[#This Row],[Description]]&lt;&gt;"",Table1[[#This Row],[Description]],"")</f>
        <v/>
      </c>
      <c r="AL2030" s="46" t="str">
        <f>IF(Table1[[#This Row],[Posting Date]]&lt;&gt;"",Table1[[#This Row],[Reference Number]],"")</f>
        <v/>
      </c>
      <c r="AM2030" s="46" t="str">
        <f>TRIM(Table1[[#This Row],[Line '#]])</f>
        <v/>
      </c>
      <c r="AN2030" s="46" t="str">
        <f>TRIM(Table1[[#This Row],[Account]])</f>
        <v/>
      </c>
      <c r="AO2030" s="46" t="str">
        <f>IF(Table1[[#This Row],[Posting Date]]&lt;&gt;"",$D$5,"")</f>
        <v/>
      </c>
      <c r="AP2030" s="46" t="str">
        <f>TRIM(Table1[[#This Row],[Departments-Prgrams]])</f>
        <v/>
      </c>
      <c r="AQ2030" s="46" t="str">
        <f>TRIM(Table1[[#This Row],[Grant]])</f>
        <v/>
      </c>
      <c r="AR2030" s="46" t="str">
        <f>TRIM(Table1[[#This Row],[Staff ID]])</f>
        <v/>
      </c>
      <c r="AS2030" s="46" t="str">
        <f>IF(TRIM(Table1[[#This Row],[Budget Code]])=0,"",TRIM(Table1[[#This Row],[Budget Code]]))</f>
        <v/>
      </c>
      <c r="AT2030" s="46" t="str">
        <f>IF(Table1[[#This Row],[Line Description]]&lt;&gt;"",Table1[[#This Row],[Line Description]],"")</f>
        <v/>
      </c>
      <c r="AU2030" s="46" t="str">
        <f>IF(Table1[[#This Row],[Cur_Amount Debit]]&gt;0,ROUND(Table1[[#This Row],[Cur_Amount Debit]],2),"")</f>
        <v/>
      </c>
      <c r="AV2030" s="46" t="str">
        <f>IF(Table1[[#This Row],[Cur_Amount Credit]]&gt;0,ROUND(Table1[[#This Row],[Cur_Amount Credit]],2),"")</f>
        <v/>
      </c>
      <c r="AW2030" s="46" t="str">
        <f>LEFT(Table1[[#This Row],[Cur]],3)</f>
        <v/>
      </c>
      <c r="AX2030" s="59"/>
      <c r="AY2030" s="46"/>
      <c r="AZ2030" s="46" t="str">
        <f>IF(Table1[[#This Row],[Cur]]&lt;&gt;"",IF(Table1[[#This Row],[Cur]]="USD","",ExchangeRate),"")</f>
        <v/>
      </c>
      <c r="BA2030" s="46" t="str">
        <f>IF(Table1[[#This Row],[Grant]]&lt;&gt;"",VLOOKUP(Table1[[#This Row],[Grant]],Grants!B:D,3),"")</f>
        <v/>
      </c>
      <c r="BB2030" s="46" t="str">
        <f>TRIM(Table1[[#This Row],[Vendor ID]])</f>
        <v/>
      </c>
      <c r="BC2030">
        <f>IF(Table1[[#This Row],[Reference Number]]=Q2029,BC2029,BC2029+1)</f>
        <v>2</v>
      </c>
    </row>
    <row r="2031" spans="1:55" ht="11.25" hidden="1" customHeight="1">
      <c r="A2031" s="1"/>
      <c r="B2031" s="88" t="str">
        <f>IF(Table1[[#This Row],[Posting Date]]&lt;&gt;"",IF(Table1[[#This Row],[Reference Number]]=Q2030,B2030+1,1),"")</f>
        <v/>
      </c>
      <c r="C2031" s="61"/>
      <c r="D2031" s="61"/>
      <c r="E2031" s="218"/>
      <c r="F2031" s="143" t="str">
        <f>IFERROR(IF(VLOOKUP(Table1[[#This Row],[Budget Code Description]],Dimentions!$X$6:$AC$132,2,FALSE)="","",VLOOKUP(Table1[[#This Row],[Budget Code Description]],Dimentions!$X$6:$AC$132,2,FALSE)),"")</f>
        <v/>
      </c>
      <c r="G2031" s="143" t="str">
        <f>IFERROR(VLOOKUP(Table1[[#This Row],[Budget Code Description]],Dimentions!$X$6:$AC$132,3,FALSE),"")</f>
        <v/>
      </c>
      <c r="H2031" s="64" t="str">
        <f>IFERROR(VLOOKUP(Table1[[#This Row],[Account]],Dimentions!$S$6:$V$233,2,FALSE),"")</f>
        <v/>
      </c>
      <c r="I2031" s="62">
        <f>_xlfn.NUMBERVALUE(LEFT(Table1[[#This Row],[Account]],1))</f>
        <v>0</v>
      </c>
      <c r="J2031" s="62" t="str">
        <f>IFERROR(VLOOKUP(Table1[[#This Row],[Budget Code Description]],Table6[#All],7,FALSE),"")</f>
        <v/>
      </c>
      <c r="K2031" s="143" t="str">
        <f>IFERROR(VLOOKUP(Table1[[#This Row],[Budget Code Description]],Table6[#All],8,FALSE),"")</f>
        <v/>
      </c>
      <c r="L2031" s="63"/>
      <c r="M2031" s="65" t="str">
        <f>IFERROR(VLOOKUP(Table1[[#This Row],[Staff ID]],Table2[],2,FALSE),"")</f>
        <v/>
      </c>
      <c r="N2031" s="211" t="str">
        <f>IFERROR(IF(VLOOKUP(Table1[[#This Row],[Budget Code Description]],Dimentions!$X$6:$AC$97,4,FALSE)="","",VLOOKUP(Table1[[#This Row],[Budget Code Description]],Dimentions!$X$6:$AC$97,4,FALSE)),"")</f>
        <v/>
      </c>
      <c r="O2031" s="65" t="str">
        <f>IFERROR(VLOOKUP(Table1[[#This Row],[Vendor ID]],Table549[],2,FALSE),"")</f>
        <v/>
      </c>
      <c r="P2031" s="63"/>
      <c r="Q2031" s="143" t="str">
        <f>IF(Table1[[#This Row],[Posting Date]]&lt;&gt;"",$D$9,"")</f>
        <v/>
      </c>
      <c r="R2031" s="159" t="str">
        <f>IF(Table1[[#This Row],[Posting Date]]&lt;&gt;"",$D$10,"")</f>
        <v/>
      </c>
      <c r="S2031" s="66"/>
      <c r="T2031" s="63"/>
      <c r="U2031" s="67"/>
      <c r="V2031" s="67"/>
      <c r="W2031" s="67" t="str">
        <f t="shared" si="32"/>
        <v/>
      </c>
      <c r="X2031" s="161" t="str">
        <f>IF(E2031="","",(IF(Table1[[#This Row],[Cur]]="USD",Table1[[#This Row],[Cur_Amount Debit]],Table1[[#This Row],[Cur_Amount Debit]]/Table1[[#This Row],[Exchange Rate]])))</f>
        <v/>
      </c>
      <c r="Y2031" s="161" t="str">
        <f>IF(E2031="","",(IF(Table1[[#This Row],[Cur]]="USD",Table1[[#This Row],[Cur_Amount Credit]],Table1[[#This Row],[Cur_Amount Credit]]/ExchangeRate)))</f>
        <v/>
      </c>
      <c r="Z2031" s="203" t="str">
        <f>IF(E2031="","",(Table1[[#This Row],[Debit USD]]-Table1[[#This Row],[Credit USD]]))</f>
        <v/>
      </c>
      <c r="AA2031" s="122"/>
      <c r="AB2031" s="1"/>
      <c r="AC2031" s="15"/>
      <c r="AD2031" s="15" t="str">
        <f>IF(AND(OR(Table1[[#This Row],[Account]]="15030",Table1[[#This Row],[Account]]="15035",Table1[[#This Row],[Account]]="20150"),Table1[[#This Row],[Vendor ID]]=""),1,"")</f>
        <v/>
      </c>
      <c r="AE2031" s="15"/>
      <c r="AF2031" s="15"/>
      <c r="AG2031" s="15"/>
      <c r="AH2031" s="46" t="str">
        <f>IF(Table1[[#This Row],[Posting Date]]&lt;&gt;"","GJ-"&amp;CountryID,"")</f>
        <v/>
      </c>
      <c r="AI2031" s="59" t="str">
        <f>IF(Table1[[#This Row],[Posting Date]]&lt;&gt;"",Table1[[#This Row],[Posting Date]],"")</f>
        <v/>
      </c>
      <c r="AJ2031" s="46"/>
      <c r="AK2031" s="46" t="str">
        <f>IF(Table1[[#This Row],[Description]]&lt;&gt;"",Table1[[#This Row],[Description]],"")</f>
        <v/>
      </c>
      <c r="AL2031" s="46" t="str">
        <f>IF(Table1[[#This Row],[Posting Date]]&lt;&gt;"",Table1[[#This Row],[Reference Number]],"")</f>
        <v/>
      </c>
      <c r="AM2031" s="46" t="str">
        <f>TRIM(Table1[[#This Row],[Line '#]])</f>
        <v/>
      </c>
      <c r="AN2031" s="46" t="str">
        <f>TRIM(Table1[[#This Row],[Account]])</f>
        <v/>
      </c>
      <c r="AO2031" s="46" t="str">
        <f>IF(Table1[[#This Row],[Posting Date]]&lt;&gt;"",$D$5,"")</f>
        <v/>
      </c>
      <c r="AP2031" s="46" t="str">
        <f>TRIM(Table1[[#This Row],[Departments-Prgrams]])</f>
        <v/>
      </c>
      <c r="AQ2031" s="46" t="str">
        <f>TRIM(Table1[[#This Row],[Grant]])</f>
        <v/>
      </c>
      <c r="AR2031" s="46" t="str">
        <f>TRIM(Table1[[#This Row],[Staff ID]])</f>
        <v/>
      </c>
      <c r="AS2031" s="46" t="str">
        <f>IF(TRIM(Table1[[#This Row],[Budget Code]])=0,"",TRIM(Table1[[#This Row],[Budget Code]]))</f>
        <v/>
      </c>
      <c r="AT2031" s="46" t="str">
        <f>IF(Table1[[#This Row],[Line Description]]&lt;&gt;"",Table1[[#This Row],[Line Description]],"")</f>
        <v/>
      </c>
      <c r="AU2031" s="46" t="str">
        <f>IF(Table1[[#This Row],[Cur_Amount Debit]]&gt;0,ROUND(Table1[[#This Row],[Cur_Amount Debit]],2),"")</f>
        <v/>
      </c>
      <c r="AV2031" s="46" t="str">
        <f>IF(Table1[[#This Row],[Cur_Amount Credit]]&gt;0,ROUND(Table1[[#This Row],[Cur_Amount Credit]],2),"")</f>
        <v/>
      </c>
      <c r="AW2031" s="46" t="str">
        <f>LEFT(Table1[[#This Row],[Cur]],3)</f>
        <v/>
      </c>
      <c r="AX2031" s="59"/>
      <c r="AY2031" s="46"/>
      <c r="AZ2031" s="46" t="str">
        <f>IF(Table1[[#This Row],[Cur]]&lt;&gt;"",IF(Table1[[#This Row],[Cur]]="USD","",ExchangeRate),"")</f>
        <v/>
      </c>
      <c r="BA2031" s="46" t="str">
        <f>IF(Table1[[#This Row],[Grant]]&lt;&gt;"",VLOOKUP(Table1[[#This Row],[Grant]],Grants!B:D,3),"")</f>
        <v/>
      </c>
      <c r="BB2031" s="46" t="str">
        <f>TRIM(Table1[[#This Row],[Vendor ID]])</f>
        <v/>
      </c>
      <c r="BC2031">
        <f>IF(Table1[[#This Row],[Reference Number]]=Q2030,BC2030,BC2030+1)</f>
        <v>2</v>
      </c>
    </row>
    <row r="2032" spans="1:55" ht="11.25" hidden="1" customHeight="1">
      <c r="A2032" s="1"/>
      <c r="B2032" s="88" t="str">
        <f>IF(Table1[[#This Row],[Posting Date]]&lt;&gt;"",IF(Table1[[#This Row],[Reference Number]]=Q2031,B2031+1,1),"")</f>
        <v/>
      </c>
      <c r="C2032" s="61"/>
      <c r="D2032" s="61"/>
      <c r="E2032" s="218"/>
      <c r="F2032" s="143" t="str">
        <f>IFERROR(IF(VLOOKUP(Table1[[#This Row],[Budget Code Description]],Dimentions!$X$6:$AC$132,2,FALSE)="","",VLOOKUP(Table1[[#This Row],[Budget Code Description]],Dimentions!$X$6:$AC$132,2,FALSE)),"")</f>
        <v/>
      </c>
      <c r="G2032" s="143" t="str">
        <f>IFERROR(VLOOKUP(Table1[[#This Row],[Budget Code Description]],Dimentions!$X$6:$AC$132,3,FALSE),"")</f>
        <v/>
      </c>
      <c r="H2032" s="64" t="str">
        <f>IFERROR(VLOOKUP(Table1[[#This Row],[Account]],Dimentions!$S$6:$V$233,2,FALSE),"")</f>
        <v/>
      </c>
      <c r="I2032" s="62">
        <f>_xlfn.NUMBERVALUE(LEFT(Table1[[#This Row],[Account]],1))</f>
        <v>0</v>
      </c>
      <c r="J2032" s="62" t="str">
        <f>IFERROR(VLOOKUP(Table1[[#This Row],[Budget Code Description]],Table6[#All],7,FALSE),"")</f>
        <v/>
      </c>
      <c r="K2032" s="143" t="str">
        <f>IFERROR(VLOOKUP(Table1[[#This Row],[Budget Code Description]],Table6[#All],8,FALSE),"")</f>
        <v/>
      </c>
      <c r="L2032" s="63"/>
      <c r="M2032" s="65" t="str">
        <f>IFERROR(VLOOKUP(Table1[[#This Row],[Staff ID]],Table2[],2,FALSE),"")</f>
        <v/>
      </c>
      <c r="N2032" s="211" t="str">
        <f>IFERROR(IF(VLOOKUP(Table1[[#This Row],[Budget Code Description]],Dimentions!$X$6:$AC$97,4,FALSE)="","",VLOOKUP(Table1[[#This Row],[Budget Code Description]],Dimentions!$X$6:$AC$97,4,FALSE)),"")</f>
        <v/>
      </c>
      <c r="O2032" s="65" t="str">
        <f>IFERROR(VLOOKUP(Table1[[#This Row],[Vendor ID]],Table549[],2,FALSE),"")</f>
        <v/>
      </c>
      <c r="P2032" s="63"/>
      <c r="Q2032" s="143" t="str">
        <f>IF(Table1[[#This Row],[Posting Date]]&lt;&gt;"",$D$9,"")</f>
        <v/>
      </c>
      <c r="R2032" s="159" t="str">
        <f>IF(Table1[[#This Row],[Posting Date]]&lt;&gt;"",$D$10,"")</f>
        <v/>
      </c>
      <c r="S2032" s="66"/>
      <c r="T2032" s="63"/>
      <c r="U2032" s="67"/>
      <c r="V2032" s="67"/>
      <c r="W2032" s="67" t="str">
        <f t="shared" si="32"/>
        <v/>
      </c>
      <c r="X2032" s="161" t="str">
        <f>IF(E2032="","",(IF(Table1[[#This Row],[Cur]]="USD",Table1[[#This Row],[Cur_Amount Debit]],Table1[[#This Row],[Cur_Amount Debit]]/Table1[[#This Row],[Exchange Rate]])))</f>
        <v/>
      </c>
      <c r="Y2032" s="161" t="str">
        <f>IF(E2032="","",(IF(Table1[[#This Row],[Cur]]="USD",Table1[[#This Row],[Cur_Amount Credit]],Table1[[#This Row],[Cur_Amount Credit]]/ExchangeRate)))</f>
        <v/>
      </c>
      <c r="Z2032" s="203" t="str">
        <f>IF(E2032="","",(Table1[[#This Row],[Debit USD]]-Table1[[#This Row],[Credit USD]]))</f>
        <v/>
      </c>
      <c r="AA2032" s="122"/>
      <c r="AB2032" s="1"/>
      <c r="AC2032" s="15"/>
      <c r="AD2032" s="15" t="str">
        <f>IF(AND(OR(Table1[[#This Row],[Account]]="15030",Table1[[#This Row],[Account]]="15035",Table1[[#This Row],[Account]]="20150"),Table1[[#This Row],[Vendor ID]]=""),1,"")</f>
        <v/>
      </c>
      <c r="AE2032" s="15"/>
      <c r="AF2032" s="15"/>
      <c r="AG2032" s="15"/>
      <c r="AH2032" s="46" t="str">
        <f>IF(Table1[[#This Row],[Posting Date]]&lt;&gt;"","GJ-"&amp;CountryID,"")</f>
        <v/>
      </c>
      <c r="AI2032" s="59" t="str">
        <f>IF(Table1[[#This Row],[Posting Date]]&lt;&gt;"",Table1[[#This Row],[Posting Date]],"")</f>
        <v/>
      </c>
      <c r="AJ2032" s="46"/>
      <c r="AK2032" s="46" t="str">
        <f>IF(Table1[[#This Row],[Description]]&lt;&gt;"",Table1[[#This Row],[Description]],"")</f>
        <v/>
      </c>
      <c r="AL2032" s="46" t="str">
        <f>IF(Table1[[#This Row],[Posting Date]]&lt;&gt;"",Table1[[#This Row],[Reference Number]],"")</f>
        <v/>
      </c>
      <c r="AM2032" s="46" t="str">
        <f>TRIM(Table1[[#This Row],[Line '#]])</f>
        <v/>
      </c>
      <c r="AN2032" s="46" t="str">
        <f>TRIM(Table1[[#This Row],[Account]])</f>
        <v/>
      </c>
      <c r="AO2032" s="46" t="str">
        <f>IF(Table1[[#This Row],[Posting Date]]&lt;&gt;"",$D$5,"")</f>
        <v/>
      </c>
      <c r="AP2032" s="46" t="str">
        <f>TRIM(Table1[[#This Row],[Departments-Prgrams]])</f>
        <v/>
      </c>
      <c r="AQ2032" s="46" t="str">
        <f>TRIM(Table1[[#This Row],[Grant]])</f>
        <v/>
      </c>
      <c r="AR2032" s="46" t="str">
        <f>TRIM(Table1[[#This Row],[Staff ID]])</f>
        <v/>
      </c>
      <c r="AS2032" s="46" t="str">
        <f>IF(TRIM(Table1[[#This Row],[Budget Code]])=0,"",TRIM(Table1[[#This Row],[Budget Code]]))</f>
        <v/>
      </c>
      <c r="AT2032" s="46" t="str">
        <f>IF(Table1[[#This Row],[Line Description]]&lt;&gt;"",Table1[[#This Row],[Line Description]],"")</f>
        <v/>
      </c>
      <c r="AU2032" s="46" t="str">
        <f>IF(Table1[[#This Row],[Cur_Amount Debit]]&gt;0,ROUND(Table1[[#This Row],[Cur_Amount Debit]],2),"")</f>
        <v/>
      </c>
      <c r="AV2032" s="46" t="str">
        <f>IF(Table1[[#This Row],[Cur_Amount Credit]]&gt;0,ROUND(Table1[[#This Row],[Cur_Amount Credit]],2),"")</f>
        <v/>
      </c>
      <c r="AW2032" s="46" t="str">
        <f>LEFT(Table1[[#This Row],[Cur]],3)</f>
        <v/>
      </c>
      <c r="AX2032" s="59"/>
      <c r="AY2032" s="46"/>
      <c r="AZ2032" s="46" t="str">
        <f>IF(Table1[[#This Row],[Cur]]&lt;&gt;"",IF(Table1[[#This Row],[Cur]]="USD","",ExchangeRate),"")</f>
        <v/>
      </c>
      <c r="BA2032" s="46" t="str">
        <f>IF(Table1[[#This Row],[Grant]]&lt;&gt;"",VLOOKUP(Table1[[#This Row],[Grant]],Grants!B:D,3),"")</f>
        <v/>
      </c>
      <c r="BB2032" s="46" t="str">
        <f>TRIM(Table1[[#This Row],[Vendor ID]])</f>
        <v/>
      </c>
      <c r="BC2032">
        <f>IF(Table1[[#This Row],[Reference Number]]=Q2031,BC2031,BC2031+1)</f>
        <v>2</v>
      </c>
    </row>
    <row r="2033" spans="1:55" ht="11.25" hidden="1" customHeight="1">
      <c r="A2033" s="1"/>
      <c r="B2033" s="88" t="str">
        <f>IF(Table1[[#This Row],[Posting Date]]&lt;&gt;"",IF(Table1[[#This Row],[Reference Number]]=Q2032,B2032+1,1),"")</f>
        <v/>
      </c>
      <c r="C2033" s="61"/>
      <c r="D2033" s="61"/>
      <c r="E2033" s="218"/>
      <c r="F2033" s="143" t="str">
        <f>IFERROR(IF(VLOOKUP(Table1[[#This Row],[Budget Code Description]],Dimentions!$X$6:$AC$132,2,FALSE)="","",VLOOKUP(Table1[[#This Row],[Budget Code Description]],Dimentions!$X$6:$AC$132,2,FALSE)),"")</f>
        <v/>
      </c>
      <c r="G2033" s="143" t="str">
        <f>IFERROR(VLOOKUP(Table1[[#This Row],[Budget Code Description]],Dimentions!$X$6:$AC$132,3,FALSE),"")</f>
        <v/>
      </c>
      <c r="H2033" s="64" t="str">
        <f>IFERROR(VLOOKUP(Table1[[#This Row],[Account]],Dimentions!$S$6:$V$233,2,FALSE),"")</f>
        <v/>
      </c>
      <c r="I2033" s="62">
        <f>_xlfn.NUMBERVALUE(LEFT(Table1[[#This Row],[Account]],1))</f>
        <v>0</v>
      </c>
      <c r="J2033" s="62" t="str">
        <f>IFERROR(VLOOKUP(Table1[[#This Row],[Budget Code Description]],Table6[#All],7,FALSE),"")</f>
        <v/>
      </c>
      <c r="K2033" s="143" t="str">
        <f>IFERROR(VLOOKUP(Table1[[#This Row],[Budget Code Description]],Table6[#All],8,FALSE),"")</f>
        <v/>
      </c>
      <c r="L2033" s="63"/>
      <c r="M2033" s="65" t="str">
        <f>IFERROR(VLOOKUP(Table1[[#This Row],[Staff ID]],Table2[],2,FALSE),"")</f>
        <v/>
      </c>
      <c r="N2033" s="211" t="str">
        <f>IFERROR(IF(VLOOKUP(Table1[[#This Row],[Budget Code Description]],Dimentions!$X$6:$AC$97,4,FALSE)="","",VLOOKUP(Table1[[#This Row],[Budget Code Description]],Dimentions!$X$6:$AC$97,4,FALSE)),"")</f>
        <v/>
      </c>
      <c r="O2033" s="65" t="str">
        <f>IFERROR(VLOOKUP(Table1[[#This Row],[Vendor ID]],Table549[],2,FALSE),"")</f>
        <v/>
      </c>
      <c r="P2033" s="63"/>
      <c r="Q2033" s="143" t="str">
        <f>IF(Table1[[#This Row],[Posting Date]]&lt;&gt;"",$D$9,"")</f>
        <v/>
      </c>
      <c r="R2033" s="159" t="str">
        <f>IF(Table1[[#This Row],[Posting Date]]&lt;&gt;"",$D$10,"")</f>
        <v/>
      </c>
      <c r="S2033" s="66"/>
      <c r="T2033" s="63"/>
      <c r="U2033" s="67"/>
      <c r="V2033" s="67"/>
      <c r="W2033" s="67" t="str">
        <f t="shared" si="32"/>
        <v/>
      </c>
      <c r="X2033" s="161" t="str">
        <f>IF(E2033="","",(IF(Table1[[#This Row],[Cur]]="USD",Table1[[#This Row],[Cur_Amount Debit]],Table1[[#This Row],[Cur_Amount Debit]]/Table1[[#This Row],[Exchange Rate]])))</f>
        <v/>
      </c>
      <c r="Y2033" s="161" t="str">
        <f>IF(E2033="","",(IF(Table1[[#This Row],[Cur]]="USD",Table1[[#This Row],[Cur_Amount Credit]],Table1[[#This Row],[Cur_Amount Credit]]/ExchangeRate)))</f>
        <v/>
      </c>
      <c r="Z2033" s="203" t="str">
        <f>IF(E2033="","",(Table1[[#This Row],[Debit USD]]-Table1[[#This Row],[Credit USD]]))</f>
        <v/>
      </c>
      <c r="AA2033" s="122"/>
      <c r="AB2033" s="1"/>
      <c r="AC2033" s="15"/>
      <c r="AD2033" s="15" t="str">
        <f>IF(AND(OR(Table1[[#This Row],[Account]]="15030",Table1[[#This Row],[Account]]="15035",Table1[[#This Row],[Account]]="20150"),Table1[[#This Row],[Vendor ID]]=""),1,"")</f>
        <v/>
      </c>
      <c r="AE2033" s="15"/>
      <c r="AF2033" s="15"/>
      <c r="AG2033" s="15"/>
      <c r="AH2033" s="46" t="str">
        <f>IF(Table1[[#This Row],[Posting Date]]&lt;&gt;"","GJ-"&amp;CountryID,"")</f>
        <v/>
      </c>
      <c r="AI2033" s="59" t="str">
        <f>IF(Table1[[#This Row],[Posting Date]]&lt;&gt;"",Table1[[#This Row],[Posting Date]],"")</f>
        <v/>
      </c>
      <c r="AJ2033" s="46"/>
      <c r="AK2033" s="46" t="str">
        <f>IF(Table1[[#This Row],[Description]]&lt;&gt;"",Table1[[#This Row],[Description]],"")</f>
        <v/>
      </c>
      <c r="AL2033" s="46" t="str">
        <f>IF(Table1[[#This Row],[Posting Date]]&lt;&gt;"",Table1[[#This Row],[Reference Number]],"")</f>
        <v/>
      </c>
      <c r="AM2033" s="46" t="str">
        <f>TRIM(Table1[[#This Row],[Line '#]])</f>
        <v/>
      </c>
      <c r="AN2033" s="46" t="str">
        <f>TRIM(Table1[[#This Row],[Account]])</f>
        <v/>
      </c>
      <c r="AO2033" s="46" t="str">
        <f>IF(Table1[[#This Row],[Posting Date]]&lt;&gt;"",$D$5,"")</f>
        <v/>
      </c>
      <c r="AP2033" s="46" t="str">
        <f>TRIM(Table1[[#This Row],[Departments-Prgrams]])</f>
        <v/>
      </c>
      <c r="AQ2033" s="46" t="str">
        <f>TRIM(Table1[[#This Row],[Grant]])</f>
        <v/>
      </c>
      <c r="AR2033" s="46" t="str">
        <f>TRIM(Table1[[#This Row],[Staff ID]])</f>
        <v/>
      </c>
      <c r="AS2033" s="46" t="str">
        <f>IF(TRIM(Table1[[#This Row],[Budget Code]])=0,"",TRIM(Table1[[#This Row],[Budget Code]]))</f>
        <v/>
      </c>
      <c r="AT2033" s="46" t="str">
        <f>IF(Table1[[#This Row],[Line Description]]&lt;&gt;"",Table1[[#This Row],[Line Description]],"")</f>
        <v/>
      </c>
      <c r="AU2033" s="46" t="str">
        <f>IF(Table1[[#This Row],[Cur_Amount Debit]]&gt;0,ROUND(Table1[[#This Row],[Cur_Amount Debit]],2),"")</f>
        <v/>
      </c>
      <c r="AV2033" s="46" t="str">
        <f>IF(Table1[[#This Row],[Cur_Amount Credit]]&gt;0,ROUND(Table1[[#This Row],[Cur_Amount Credit]],2),"")</f>
        <v/>
      </c>
      <c r="AW2033" s="46" t="str">
        <f>LEFT(Table1[[#This Row],[Cur]],3)</f>
        <v/>
      </c>
      <c r="AX2033" s="59"/>
      <c r="AY2033" s="46"/>
      <c r="AZ2033" s="46" t="str">
        <f>IF(Table1[[#This Row],[Cur]]&lt;&gt;"",IF(Table1[[#This Row],[Cur]]="USD","",ExchangeRate),"")</f>
        <v/>
      </c>
      <c r="BA2033" s="46" t="str">
        <f>IF(Table1[[#This Row],[Grant]]&lt;&gt;"",VLOOKUP(Table1[[#This Row],[Grant]],Grants!B:D,3),"")</f>
        <v/>
      </c>
      <c r="BB2033" s="46" t="str">
        <f>TRIM(Table1[[#This Row],[Vendor ID]])</f>
        <v/>
      </c>
      <c r="BC2033">
        <f>IF(Table1[[#This Row],[Reference Number]]=Q2032,BC2032,BC2032+1)</f>
        <v>2</v>
      </c>
    </row>
    <row r="2034" spans="1:55" ht="11.25" hidden="1" customHeight="1">
      <c r="A2034" s="1"/>
      <c r="B2034" s="88" t="str">
        <f>IF(Table1[[#This Row],[Posting Date]]&lt;&gt;"",IF(Table1[[#This Row],[Reference Number]]=Q2033,B2033+1,1),"")</f>
        <v/>
      </c>
      <c r="C2034" s="61"/>
      <c r="D2034" s="61"/>
      <c r="E2034" s="218"/>
      <c r="F2034" s="143" t="str">
        <f>IFERROR(IF(VLOOKUP(Table1[[#This Row],[Budget Code Description]],Dimentions!$X$6:$AC$132,2,FALSE)="","",VLOOKUP(Table1[[#This Row],[Budget Code Description]],Dimentions!$X$6:$AC$132,2,FALSE)),"")</f>
        <v/>
      </c>
      <c r="G2034" s="143" t="str">
        <f>IFERROR(VLOOKUP(Table1[[#This Row],[Budget Code Description]],Dimentions!$X$6:$AC$132,3,FALSE),"")</f>
        <v/>
      </c>
      <c r="H2034" s="64" t="str">
        <f>IFERROR(VLOOKUP(Table1[[#This Row],[Account]],Dimentions!$S$6:$V$233,2,FALSE),"")</f>
        <v/>
      </c>
      <c r="I2034" s="62">
        <f>_xlfn.NUMBERVALUE(LEFT(Table1[[#This Row],[Account]],1))</f>
        <v>0</v>
      </c>
      <c r="J2034" s="62" t="str">
        <f>IFERROR(VLOOKUP(Table1[[#This Row],[Budget Code Description]],Table6[#All],7,FALSE),"")</f>
        <v/>
      </c>
      <c r="K2034" s="143" t="str">
        <f>IFERROR(VLOOKUP(Table1[[#This Row],[Budget Code Description]],Table6[#All],8,FALSE),"")</f>
        <v/>
      </c>
      <c r="L2034" s="63"/>
      <c r="M2034" s="65" t="str">
        <f>IFERROR(VLOOKUP(Table1[[#This Row],[Staff ID]],Table2[],2,FALSE),"")</f>
        <v/>
      </c>
      <c r="N2034" s="211" t="str">
        <f>IFERROR(IF(VLOOKUP(Table1[[#This Row],[Budget Code Description]],Dimentions!$X$6:$AC$97,4,FALSE)="","",VLOOKUP(Table1[[#This Row],[Budget Code Description]],Dimentions!$X$6:$AC$97,4,FALSE)),"")</f>
        <v/>
      </c>
      <c r="O2034" s="65" t="str">
        <f>IFERROR(VLOOKUP(Table1[[#This Row],[Vendor ID]],Table549[],2,FALSE),"")</f>
        <v/>
      </c>
      <c r="P2034" s="63"/>
      <c r="Q2034" s="143" t="str">
        <f>IF(Table1[[#This Row],[Posting Date]]&lt;&gt;"",$D$9,"")</f>
        <v/>
      </c>
      <c r="R2034" s="159" t="str">
        <f>IF(Table1[[#This Row],[Posting Date]]&lt;&gt;"",$D$10,"")</f>
        <v/>
      </c>
      <c r="S2034" s="66"/>
      <c r="T2034" s="63"/>
      <c r="U2034" s="67"/>
      <c r="V2034" s="67"/>
      <c r="W2034" s="67" t="str">
        <f t="shared" si="32"/>
        <v/>
      </c>
      <c r="X2034" s="161" t="str">
        <f>IF(E2034="","",(IF(Table1[[#This Row],[Cur]]="USD",Table1[[#This Row],[Cur_Amount Debit]],Table1[[#This Row],[Cur_Amount Debit]]/Table1[[#This Row],[Exchange Rate]])))</f>
        <v/>
      </c>
      <c r="Y2034" s="161" t="str">
        <f>IF(E2034="","",(IF(Table1[[#This Row],[Cur]]="USD",Table1[[#This Row],[Cur_Amount Credit]],Table1[[#This Row],[Cur_Amount Credit]]/ExchangeRate)))</f>
        <v/>
      </c>
      <c r="Z2034" s="203" t="str">
        <f>IF(E2034="","",(Table1[[#This Row],[Debit USD]]-Table1[[#This Row],[Credit USD]]))</f>
        <v/>
      </c>
      <c r="AA2034" s="122"/>
      <c r="AB2034" s="1"/>
      <c r="AC2034" s="15"/>
      <c r="AD2034" s="15" t="str">
        <f>IF(AND(OR(Table1[[#This Row],[Account]]="15030",Table1[[#This Row],[Account]]="15035",Table1[[#This Row],[Account]]="20150"),Table1[[#This Row],[Vendor ID]]=""),1,"")</f>
        <v/>
      </c>
      <c r="AE2034" s="15"/>
      <c r="AF2034" s="15"/>
      <c r="AG2034" s="15"/>
      <c r="AH2034" s="46" t="str">
        <f>IF(Table1[[#This Row],[Posting Date]]&lt;&gt;"","GJ-"&amp;CountryID,"")</f>
        <v/>
      </c>
      <c r="AI2034" s="59" t="str">
        <f>IF(Table1[[#This Row],[Posting Date]]&lt;&gt;"",Table1[[#This Row],[Posting Date]],"")</f>
        <v/>
      </c>
      <c r="AJ2034" s="46"/>
      <c r="AK2034" s="46" t="str">
        <f>IF(Table1[[#This Row],[Description]]&lt;&gt;"",Table1[[#This Row],[Description]],"")</f>
        <v/>
      </c>
      <c r="AL2034" s="46" t="str">
        <f>IF(Table1[[#This Row],[Posting Date]]&lt;&gt;"",Table1[[#This Row],[Reference Number]],"")</f>
        <v/>
      </c>
      <c r="AM2034" s="46" t="str">
        <f>TRIM(Table1[[#This Row],[Line '#]])</f>
        <v/>
      </c>
      <c r="AN2034" s="46" t="str">
        <f>TRIM(Table1[[#This Row],[Account]])</f>
        <v/>
      </c>
      <c r="AO2034" s="46" t="str">
        <f>IF(Table1[[#This Row],[Posting Date]]&lt;&gt;"",$D$5,"")</f>
        <v/>
      </c>
      <c r="AP2034" s="46" t="str">
        <f>TRIM(Table1[[#This Row],[Departments-Prgrams]])</f>
        <v/>
      </c>
      <c r="AQ2034" s="46" t="str">
        <f>TRIM(Table1[[#This Row],[Grant]])</f>
        <v/>
      </c>
      <c r="AR2034" s="46" t="str">
        <f>TRIM(Table1[[#This Row],[Staff ID]])</f>
        <v/>
      </c>
      <c r="AS2034" s="46" t="str">
        <f>IF(TRIM(Table1[[#This Row],[Budget Code]])=0,"",TRIM(Table1[[#This Row],[Budget Code]]))</f>
        <v/>
      </c>
      <c r="AT2034" s="46" t="str">
        <f>IF(Table1[[#This Row],[Line Description]]&lt;&gt;"",Table1[[#This Row],[Line Description]],"")</f>
        <v/>
      </c>
      <c r="AU2034" s="46" t="str">
        <f>IF(Table1[[#This Row],[Cur_Amount Debit]]&gt;0,ROUND(Table1[[#This Row],[Cur_Amount Debit]],2),"")</f>
        <v/>
      </c>
      <c r="AV2034" s="46" t="str">
        <f>IF(Table1[[#This Row],[Cur_Amount Credit]]&gt;0,ROUND(Table1[[#This Row],[Cur_Amount Credit]],2),"")</f>
        <v/>
      </c>
      <c r="AW2034" s="46" t="str">
        <f>LEFT(Table1[[#This Row],[Cur]],3)</f>
        <v/>
      </c>
      <c r="AX2034" s="59"/>
      <c r="AY2034" s="46"/>
      <c r="AZ2034" s="46" t="str">
        <f>IF(Table1[[#This Row],[Cur]]&lt;&gt;"",IF(Table1[[#This Row],[Cur]]="USD","",ExchangeRate),"")</f>
        <v/>
      </c>
      <c r="BA2034" s="46" t="str">
        <f>IF(Table1[[#This Row],[Grant]]&lt;&gt;"",VLOOKUP(Table1[[#This Row],[Grant]],Grants!B:D,3),"")</f>
        <v/>
      </c>
      <c r="BB2034" s="46" t="str">
        <f>TRIM(Table1[[#This Row],[Vendor ID]])</f>
        <v/>
      </c>
      <c r="BC2034">
        <f>IF(Table1[[#This Row],[Reference Number]]=Q2033,BC2033,BC2033+1)</f>
        <v>2</v>
      </c>
    </row>
    <row r="2035" spans="1:55" ht="11.25" hidden="1" customHeight="1">
      <c r="A2035" s="1"/>
      <c r="B2035" s="88" t="str">
        <f>IF(Table1[[#This Row],[Posting Date]]&lt;&gt;"",IF(Table1[[#This Row],[Reference Number]]=Q2034,B2034+1,1),"")</f>
        <v/>
      </c>
      <c r="C2035" s="61"/>
      <c r="D2035" s="61"/>
      <c r="E2035" s="218"/>
      <c r="F2035" s="143" t="str">
        <f>IFERROR(IF(VLOOKUP(Table1[[#This Row],[Budget Code Description]],Dimentions!$X$6:$AC$132,2,FALSE)="","",VLOOKUP(Table1[[#This Row],[Budget Code Description]],Dimentions!$X$6:$AC$132,2,FALSE)),"")</f>
        <v/>
      </c>
      <c r="G2035" s="143" t="str">
        <f>IFERROR(VLOOKUP(Table1[[#This Row],[Budget Code Description]],Dimentions!$X$6:$AC$132,3,FALSE),"")</f>
        <v/>
      </c>
      <c r="H2035" s="64" t="str">
        <f>IFERROR(VLOOKUP(Table1[[#This Row],[Account]],Dimentions!$S$6:$V$233,2,FALSE),"")</f>
        <v/>
      </c>
      <c r="I2035" s="62">
        <f>_xlfn.NUMBERVALUE(LEFT(Table1[[#This Row],[Account]],1))</f>
        <v>0</v>
      </c>
      <c r="J2035" s="62" t="str">
        <f>IFERROR(VLOOKUP(Table1[[#This Row],[Budget Code Description]],Table6[#All],7,FALSE),"")</f>
        <v/>
      </c>
      <c r="K2035" s="143" t="str">
        <f>IFERROR(VLOOKUP(Table1[[#This Row],[Budget Code Description]],Table6[#All],8,FALSE),"")</f>
        <v/>
      </c>
      <c r="L2035" s="63"/>
      <c r="M2035" s="65" t="str">
        <f>IFERROR(VLOOKUP(Table1[[#This Row],[Staff ID]],Table2[],2,FALSE),"")</f>
        <v/>
      </c>
      <c r="N2035" s="211" t="str">
        <f>IFERROR(IF(VLOOKUP(Table1[[#This Row],[Budget Code Description]],Dimentions!$X$6:$AC$97,4,FALSE)="","",VLOOKUP(Table1[[#This Row],[Budget Code Description]],Dimentions!$X$6:$AC$97,4,FALSE)),"")</f>
        <v/>
      </c>
      <c r="O2035" s="65" t="str">
        <f>IFERROR(VLOOKUP(Table1[[#This Row],[Vendor ID]],Table549[],2,FALSE),"")</f>
        <v/>
      </c>
      <c r="P2035" s="63"/>
      <c r="Q2035" s="143" t="str">
        <f>IF(Table1[[#This Row],[Posting Date]]&lt;&gt;"",$D$9,"")</f>
        <v/>
      </c>
      <c r="R2035" s="159" t="str">
        <f>IF(Table1[[#This Row],[Posting Date]]&lt;&gt;"",$D$10,"")</f>
        <v/>
      </c>
      <c r="S2035" s="66"/>
      <c r="T2035" s="63"/>
      <c r="U2035" s="67"/>
      <c r="V2035" s="67"/>
      <c r="W2035" s="67" t="str">
        <f t="shared" si="32"/>
        <v/>
      </c>
      <c r="X2035" s="161" t="str">
        <f>IF(E2035="","",(IF(Table1[[#This Row],[Cur]]="USD",Table1[[#This Row],[Cur_Amount Debit]],Table1[[#This Row],[Cur_Amount Debit]]/Table1[[#This Row],[Exchange Rate]])))</f>
        <v/>
      </c>
      <c r="Y2035" s="161" t="str">
        <f>IF(E2035="","",(IF(Table1[[#This Row],[Cur]]="USD",Table1[[#This Row],[Cur_Amount Credit]],Table1[[#This Row],[Cur_Amount Credit]]/ExchangeRate)))</f>
        <v/>
      </c>
      <c r="Z2035" s="203" t="str">
        <f>IF(E2035="","",(Table1[[#This Row],[Debit USD]]-Table1[[#This Row],[Credit USD]]))</f>
        <v/>
      </c>
      <c r="AA2035" s="122"/>
      <c r="AB2035" s="1"/>
      <c r="AC2035" s="15"/>
      <c r="AD2035" s="15" t="str">
        <f>IF(AND(OR(Table1[[#This Row],[Account]]="15030",Table1[[#This Row],[Account]]="15035",Table1[[#This Row],[Account]]="20150"),Table1[[#This Row],[Vendor ID]]=""),1,"")</f>
        <v/>
      </c>
      <c r="AE2035" s="15"/>
      <c r="AF2035" s="15"/>
      <c r="AG2035" s="15"/>
      <c r="AH2035" s="46" t="str">
        <f>IF(Table1[[#This Row],[Posting Date]]&lt;&gt;"","GJ-"&amp;CountryID,"")</f>
        <v/>
      </c>
      <c r="AI2035" s="59" t="str">
        <f>IF(Table1[[#This Row],[Posting Date]]&lt;&gt;"",Table1[[#This Row],[Posting Date]],"")</f>
        <v/>
      </c>
      <c r="AJ2035" s="46"/>
      <c r="AK2035" s="46" t="str">
        <f>IF(Table1[[#This Row],[Description]]&lt;&gt;"",Table1[[#This Row],[Description]],"")</f>
        <v/>
      </c>
      <c r="AL2035" s="46" t="str">
        <f>IF(Table1[[#This Row],[Posting Date]]&lt;&gt;"",Table1[[#This Row],[Reference Number]],"")</f>
        <v/>
      </c>
      <c r="AM2035" s="46" t="str">
        <f>TRIM(Table1[[#This Row],[Line '#]])</f>
        <v/>
      </c>
      <c r="AN2035" s="46" t="str">
        <f>TRIM(Table1[[#This Row],[Account]])</f>
        <v/>
      </c>
      <c r="AO2035" s="46" t="str">
        <f>IF(Table1[[#This Row],[Posting Date]]&lt;&gt;"",$D$5,"")</f>
        <v/>
      </c>
      <c r="AP2035" s="46" t="str">
        <f>TRIM(Table1[[#This Row],[Departments-Prgrams]])</f>
        <v/>
      </c>
      <c r="AQ2035" s="46" t="str">
        <f>TRIM(Table1[[#This Row],[Grant]])</f>
        <v/>
      </c>
      <c r="AR2035" s="46" t="str">
        <f>TRIM(Table1[[#This Row],[Staff ID]])</f>
        <v/>
      </c>
      <c r="AS2035" s="46" t="str">
        <f>IF(TRIM(Table1[[#This Row],[Budget Code]])=0,"",TRIM(Table1[[#This Row],[Budget Code]]))</f>
        <v/>
      </c>
      <c r="AT2035" s="46" t="str">
        <f>IF(Table1[[#This Row],[Line Description]]&lt;&gt;"",Table1[[#This Row],[Line Description]],"")</f>
        <v/>
      </c>
      <c r="AU2035" s="46" t="str">
        <f>IF(Table1[[#This Row],[Cur_Amount Debit]]&gt;0,ROUND(Table1[[#This Row],[Cur_Amount Debit]],2),"")</f>
        <v/>
      </c>
      <c r="AV2035" s="46" t="str">
        <f>IF(Table1[[#This Row],[Cur_Amount Credit]]&gt;0,ROUND(Table1[[#This Row],[Cur_Amount Credit]],2),"")</f>
        <v/>
      </c>
      <c r="AW2035" s="46" t="str">
        <f>LEFT(Table1[[#This Row],[Cur]],3)</f>
        <v/>
      </c>
      <c r="AX2035" s="59"/>
      <c r="AY2035" s="46"/>
      <c r="AZ2035" s="46" t="str">
        <f>IF(Table1[[#This Row],[Cur]]&lt;&gt;"",IF(Table1[[#This Row],[Cur]]="USD","",ExchangeRate),"")</f>
        <v/>
      </c>
      <c r="BA2035" s="46" t="str">
        <f>IF(Table1[[#This Row],[Grant]]&lt;&gt;"",VLOOKUP(Table1[[#This Row],[Grant]],Grants!B:D,3),"")</f>
        <v/>
      </c>
      <c r="BB2035" s="46" t="str">
        <f>TRIM(Table1[[#This Row],[Vendor ID]])</f>
        <v/>
      </c>
      <c r="BC2035">
        <f>IF(Table1[[#This Row],[Reference Number]]=Q2034,BC2034,BC2034+1)</f>
        <v>2</v>
      </c>
    </row>
    <row r="2036" spans="1:55" ht="11.25" hidden="1" customHeight="1">
      <c r="A2036" s="1"/>
      <c r="B2036" s="88" t="str">
        <f>IF(Table1[[#This Row],[Posting Date]]&lt;&gt;"",IF(Table1[[#This Row],[Reference Number]]=Q2035,B2035+1,1),"")</f>
        <v/>
      </c>
      <c r="C2036" s="61"/>
      <c r="D2036" s="61"/>
      <c r="E2036" s="218"/>
      <c r="F2036" s="143" t="str">
        <f>IFERROR(IF(VLOOKUP(Table1[[#This Row],[Budget Code Description]],Dimentions!$X$6:$AC$132,2,FALSE)="","",VLOOKUP(Table1[[#This Row],[Budget Code Description]],Dimentions!$X$6:$AC$132,2,FALSE)),"")</f>
        <v/>
      </c>
      <c r="G2036" s="143" t="str">
        <f>IFERROR(VLOOKUP(Table1[[#This Row],[Budget Code Description]],Dimentions!$X$6:$AC$132,3,FALSE),"")</f>
        <v/>
      </c>
      <c r="H2036" s="64" t="str">
        <f>IFERROR(VLOOKUP(Table1[[#This Row],[Account]],Dimentions!$S$6:$V$233,2,FALSE),"")</f>
        <v/>
      </c>
      <c r="I2036" s="62">
        <f>_xlfn.NUMBERVALUE(LEFT(Table1[[#This Row],[Account]],1))</f>
        <v>0</v>
      </c>
      <c r="J2036" s="62" t="str">
        <f>IFERROR(VLOOKUP(Table1[[#This Row],[Budget Code Description]],Table6[#All],7,FALSE),"")</f>
        <v/>
      </c>
      <c r="K2036" s="143" t="str">
        <f>IFERROR(VLOOKUP(Table1[[#This Row],[Budget Code Description]],Table6[#All],8,FALSE),"")</f>
        <v/>
      </c>
      <c r="L2036" s="63"/>
      <c r="M2036" s="65" t="str">
        <f>IFERROR(VLOOKUP(Table1[[#This Row],[Staff ID]],Table2[],2,FALSE),"")</f>
        <v/>
      </c>
      <c r="N2036" s="211" t="str">
        <f>IFERROR(IF(VLOOKUP(Table1[[#This Row],[Budget Code Description]],Dimentions!$X$6:$AC$97,4,FALSE)="","",VLOOKUP(Table1[[#This Row],[Budget Code Description]],Dimentions!$X$6:$AC$97,4,FALSE)),"")</f>
        <v/>
      </c>
      <c r="O2036" s="65" t="str">
        <f>IFERROR(VLOOKUP(Table1[[#This Row],[Vendor ID]],Table549[],2,FALSE),"")</f>
        <v/>
      </c>
      <c r="P2036" s="63"/>
      <c r="Q2036" s="143" t="str">
        <f>IF(Table1[[#This Row],[Posting Date]]&lt;&gt;"",$D$9,"")</f>
        <v/>
      </c>
      <c r="R2036" s="159" t="str">
        <f>IF(Table1[[#This Row],[Posting Date]]&lt;&gt;"",$D$10,"")</f>
        <v/>
      </c>
      <c r="S2036" s="66"/>
      <c r="T2036" s="63"/>
      <c r="U2036" s="67"/>
      <c r="V2036" s="67"/>
      <c r="W2036" s="67" t="str">
        <f t="shared" si="32"/>
        <v/>
      </c>
      <c r="X2036" s="161" t="str">
        <f>IF(E2036="","",(IF(Table1[[#This Row],[Cur]]="USD",Table1[[#This Row],[Cur_Amount Debit]],Table1[[#This Row],[Cur_Amount Debit]]/Table1[[#This Row],[Exchange Rate]])))</f>
        <v/>
      </c>
      <c r="Y2036" s="161" t="str">
        <f>IF(E2036="","",(IF(Table1[[#This Row],[Cur]]="USD",Table1[[#This Row],[Cur_Amount Credit]],Table1[[#This Row],[Cur_Amount Credit]]/ExchangeRate)))</f>
        <v/>
      </c>
      <c r="Z2036" s="203" t="str">
        <f>IF(E2036="","",(Table1[[#This Row],[Debit USD]]-Table1[[#This Row],[Credit USD]]))</f>
        <v/>
      </c>
      <c r="AA2036" s="122"/>
      <c r="AB2036" s="1"/>
      <c r="AC2036" s="15"/>
      <c r="AD2036" s="15" t="str">
        <f>IF(AND(OR(Table1[[#This Row],[Account]]="15030",Table1[[#This Row],[Account]]="15035",Table1[[#This Row],[Account]]="20150"),Table1[[#This Row],[Vendor ID]]=""),1,"")</f>
        <v/>
      </c>
      <c r="AE2036" s="15"/>
      <c r="AF2036" s="15"/>
      <c r="AG2036" s="15"/>
      <c r="AH2036" s="46" t="str">
        <f>IF(Table1[[#This Row],[Posting Date]]&lt;&gt;"","GJ-"&amp;CountryID,"")</f>
        <v/>
      </c>
      <c r="AI2036" s="59" t="str">
        <f>IF(Table1[[#This Row],[Posting Date]]&lt;&gt;"",Table1[[#This Row],[Posting Date]],"")</f>
        <v/>
      </c>
      <c r="AJ2036" s="46"/>
      <c r="AK2036" s="46" t="str">
        <f>IF(Table1[[#This Row],[Description]]&lt;&gt;"",Table1[[#This Row],[Description]],"")</f>
        <v/>
      </c>
      <c r="AL2036" s="46" t="str">
        <f>IF(Table1[[#This Row],[Posting Date]]&lt;&gt;"",Table1[[#This Row],[Reference Number]],"")</f>
        <v/>
      </c>
      <c r="AM2036" s="46" t="str">
        <f>TRIM(Table1[[#This Row],[Line '#]])</f>
        <v/>
      </c>
      <c r="AN2036" s="46" t="str">
        <f>TRIM(Table1[[#This Row],[Account]])</f>
        <v/>
      </c>
      <c r="AO2036" s="46" t="str">
        <f>IF(Table1[[#This Row],[Posting Date]]&lt;&gt;"",$D$5,"")</f>
        <v/>
      </c>
      <c r="AP2036" s="46" t="str">
        <f>TRIM(Table1[[#This Row],[Departments-Prgrams]])</f>
        <v/>
      </c>
      <c r="AQ2036" s="46" t="str">
        <f>TRIM(Table1[[#This Row],[Grant]])</f>
        <v/>
      </c>
      <c r="AR2036" s="46" t="str">
        <f>TRIM(Table1[[#This Row],[Staff ID]])</f>
        <v/>
      </c>
      <c r="AS2036" s="46" t="str">
        <f>IF(TRIM(Table1[[#This Row],[Budget Code]])=0,"",TRIM(Table1[[#This Row],[Budget Code]]))</f>
        <v/>
      </c>
      <c r="AT2036" s="46" t="str">
        <f>IF(Table1[[#This Row],[Line Description]]&lt;&gt;"",Table1[[#This Row],[Line Description]],"")</f>
        <v/>
      </c>
      <c r="AU2036" s="46" t="str">
        <f>IF(Table1[[#This Row],[Cur_Amount Debit]]&gt;0,ROUND(Table1[[#This Row],[Cur_Amount Debit]],2),"")</f>
        <v/>
      </c>
      <c r="AV2036" s="46" t="str">
        <f>IF(Table1[[#This Row],[Cur_Amount Credit]]&gt;0,ROUND(Table1[[#This Row],[Cur_Amount Credit]],2),"")</f>
        <v/>
      </c>
      <c r="AW2036" s="46" t="str">
        <f>LEFT(Table1[[#This Row],[Cur]],3)</f>
        <v/>
      </c>
      <c r="AX2036" s="59"/>
      <c r="AY2036" s="46"/>
      <c r="AZ2036" s="46" t="str">
        <f>IF(Table1[[#This Row],[Cur]]&lt;&gt;"",IF(Table1[[#This Row],[Cur]]="USD","",ExchangeRate),"")</f>
        <v/>
      </c>
      <c r="BA2036" s="46" t="str">
        <f>IF(Table1[[#This Row],[Grant]]&lt;&gt;"",VLOOKUP(Table1[[#This Row],[Grant]],Grants!B:D,3),"")</f>
        <v/>
      </c>
      <c r="BB2036" s="46" t="str">
        <f>TRIM(Table1[[#This Row],[Vendor ID]])</f>
        <v/>
      </c>
      <c r="BC2036">
        <f>IF(Table1[[#This Row],[Reference Number]]=Q2035,BC2035,BC2035+1)</f>
        <v>2</v>
      </c>
    </row>
    <row r="2037" spans="1:55" ht="11.25" hidden="1" customHeight="1">
      <c r="A2037" s="1"/>
      <c r="B2037" s="88" t="str">
        <f>IF(Table1[[#This Row],[Posting Date]]&lt;&gt;"",IF(Table1[[#This Row],[Reference Number]]=Q2036,B2036+1,1),"")</f>
        <v/>
      </c>
      <c r="C2037" s="61"/>
      <c r="D2037" s="61"/>
      <c r="E2037" s="218"/>
      <c r="F2037" s="143" t="str">
        <f>IFERROR(IF(VLOOKUP(Table1[[#This Row],[Budget Code Description]],Dimentions!$X$6:$AC$132,2,FALSE)="","",VLOOKUP(Table1[[#This Row],[Budget Code Description]],Dimentions!$X$6:$AC$132,2,FALSE)),"")</f>
        <v/>
      </c>
      <c r="G2037" s="143" t="str">
        <f>IFERROR(VLOOKUP(Table1[[#This Row],[Budget Code Description]],Dimentions!$X$6:$AC$132,3,FALSE),"")</f>
        <v/>
      </c>
      <c r="H2037" s="64" t="str">
        <f>IFERROR(VLOOKUP(Table1[[#This Row],[Account]],Dimentions!$S$6:$V$233,2,FALSE),"")</f>
        <v/>
      </c>
      <c r="I2037" s="62">
        <f>_xlfn.NUMBERVALUE(LEFT(Table1[[#This Row],[Account]],1))</f>
        <v>0</v>
      </c>
      <c r="J2037" s="62" t="str">
        <f>IFERROR(VLOOKUP(Table1[[#This Row],[Budget Code Description]],Table6[#All],7,FALSE),"")</f>
        <v/>
      </c>
      <c r="K2037" s="143" t="str">
        <f>IFERROR(VLOOKUP(Table1[[#This Row],[Budget Code Description]],Table6[#All],8,FALSE),"")</f>
        <v/>
      </c>
      <c r="L2037" s="63"/>
      <c r="M2037" s="65" t="str">
        <f>IFERROR(VLOOKUP(Table1[[#This Row],[Staff ID]],Table2[],2,FALSE),"")</f>
        <v/>
      </c>
      <c r="N2037" s="211" t="str">
        <f>IFERROR(IF(VLOOKUP(Table1[[#This Row],[Budget Code Description]],Dimentions!$X$6:$AC$97,4,FALSE)="","",VLOOKUP(Table1[[#This Row],[Budget Code Description]],Dimentions!$X$6:$AC$97,4,FALSE)),"")</f>
        <v/>
      </c>
      <c r="O2037" s="65" t="str">
        <f>IFERROR(VLOOKUP(Table1[[#This Row],[Vendor ID]],Table549[],2,FALSE),"")</f>
        <v/>
      </c>
      <c r="P2037" s="63"/>
      <c r="Q2037" s="143" t="str">
        <f>IF(Table1[[#This Row],[Posting Date]]&lt;&gt;"",$D$9,"")</f>
        <v/>
      </c>
      <c r="R2037" s="159" t="str">
        <f>IF(Table1[[#This Row],[Posting Date]]&lt;&gt;"",$D$10,"")</f>
        <v/>
      </c>
      <c r="S2037" s="66"/>
      <c r="T2037" s="63"/>
      <c r="U2037" s="67"/>
      <c r="V2037" s="67"/>
      <c r="W2037" s="67" t="str">
        <f t="shared" si="32"/>
        <v/>
      </c>
      <c r="X2037" s="161" t="str">
        <f>IF(E2037="","",(IF(Table1[[#This Row],[Cur]]="USD",Table1[[#This Row],[Cur_Amount Debit]],Table1[[#This Row],[Cur_Amount Debit]]/Table1[[#This Row],[Exchange Rate]])))</f>
        <v/>
      </c>
      <c r="Y2037" s="161" t="str">
        <f>IF(E2037="","",(IF(Table1[[#This Row],[Cur]]="USD",Table1[[#This Row],[Cur_Amount Credit]],Table1[[#This Row],[Cur_Amount Credit]]/ExchangeRate)))</f>
        <v/>
      </c>
      <c r="Z2037" s="203" t="str">
        <f>IF(E2037="","",(Table1[[#This Row],[Debit USD]]-Table1[[#This Row],[Credit USD]]))</f>
        <v/>
      </c>
      <c r="AA2037" s="122"/>
      <c r="AB2037" s="1"/>
      <c r="AC2037" s="15"/>
      <c r="AD2037" s="15" t="str">
        <f>IF(AND(OR(Table1[[#This Row],[Account]]="15030",Table1[[#This Row],[Account]]="15035",Table1[[#This Row],[Account]]="20150"),Table1[[#This Row],[Vendor ID]]=""),1,"")</f>
        <v/>
      </c>
      <c r="AE2037" s="15"/>
      <c r="AF2037" s="15"/>
      <c r="AG2037" s="15"/>
      <c r="AH2037" s="46" t="str">
        <f>IF(Table1[[#This Row],[Posting Date]]&lt;&gt;"","GJ-"&amp;CountryID,"")</f>
        <v/>
      </c>
      <c r="AI2037" s="59" t="str">
        <f>IF(Table1[[#This Row],[Posting Date]]&lt;&gt;"",Table1[[#This Row],[Posting Date]],"")</f>
        <v/>
      </c>
      <c r="AJ2037" s="46"/>
      <c r="AK2037" s="46" t="str">
        <f>IF(Table1[[#This Row],[Description]]&lt;&gt;"",Table1[[#This Row],[Description]],"")</f>
        <v/>
      </c>
      <c r="AL2037" s="46" t="str">
        <f>IF(Table1[[#This Row],[Posting Date]]&lt;&gt;"",Table1[[#This Row],[Reference Number]],"")</f>
        <v/>
      </c>
      <c r="AM2037" s="46" t="str">
        <f>TRIM(Table1[[#This Row],[Line '#]])</f>
        <v/>
      </c>
      <c r="AN2037" s="46" t="str">
        <f>TRIM(Table1[[#This Row],[Account]])</f>
        <v/>
      </c>
      <c r="AO2037" s="46" t="str">
        <f>IF(Table1[[#This Row],[Posting Date]]&lt;&gt;"",$D$5,"")</f>
        <v/>
      </c>
      <c r="AP2037" s="46" t="str">
        <f>TRIM(Table1[[#This Row],[Departments-Prgrams]])</f>
        <v/>
      </c>
      <c r="AQ2037" s="46" t="str">
        <f>TRIM(Table1[[#This Row],[Grant]])</f>
        <v/>
      </c>
      <c r="AR2037" s="46" t="str">
        <f>TRIM(Table1[[#This Row],[Staff ID]])</f>
        <v/>
      </c>
      <c r="AS2037" s="46" t="str">
        <f>IF(TRIM(Table1[[#This Row],[Budget Code]])=0,"",TRIM(Table1[[#This Row],[Budget Code]]))</f>
        <v/>
      </c>
      <c r="AT2037" s="46" t="str">
        <f>IF(Table1[[#This Row],[Line Description]]&lt;&gt;"",Table1[[#This Row],[Line Description]],"")</f>
        <v/>
      </c>
      <c r="AU2037" s="46" t="str">
        <f>IF(Table1[[#This Row],[Cur_Amount Debit]]&gt;0,ROUND(Table1[[#This Row],[Cur_Amount Debit]],2),"")</f>
        <v/>
      </c>
      <c r="AV2037" s="46" t="str">
        <f>IF(Table1[[#This Row],[Cur_Amount Credit]]&gt;0,ROUND(Table1[[#This Row],[Cur_Amount Credit]],2),"")</f>
        <v/>
      </c>
      <c r="AW2037" s="46" t="str">
        <f>LEFT(Table1[[#This Row],[Cur]],3)</f>
        <v/>
      </c>
      <c r="AX2037" s="59"/>
      <c r="AY2037" s="46"/>
      <c r="AZ2037" s="46" t="str">
        <f>IF(Table1[[#This Row],[Cur]]&lt;&gt;"",IF(Table1[[#This Row],[Cur]]="USD","",ExchangeRate),"")</f>
        <v/>
      </c>
      <c r="BA2037" s="46" t="str">
        <f>IF(Table1[[#This Row],[Grant]]&lt;&gt;"",VLOOKUP(Table1[[#This Row],[Grant]],Grants!B:D,3),"")</f>
        <v/>
      </c>
      <c r="BB2037" s="46" t="str">
        <f>TRIM(Table1[[#This Row],[Vendor ID]])</f>
        <v/>
      </c>
      <c r="BC2037">
        <f>IF(Table1[[#This Row],[Reference Number]]=Q2036,BC2036,BC2036+1)</f>
        <v>2</v>
      </c>
    </row>
    <row r="2038" spans="1:55" ht="11.25" hidden="1" customHeight="1">
      <c r="A2038" s="1"/>
      <c r="B2038" s="88" t="str">
        <f>IF(Table1[[#This Row],[Posting Date]]&lt;&gt;"",IF(Table1[[#This Row],[Reference Number]]=Q2037,B2037+1,1),"")</f>
        <v/>
      </c>
      <c r="C2038" s="61"/>
      <c r="D2038" s="61"/>
      <c r="E2038" s="218"/>
      <c r="F2038" s="143" t="str">
        <f>IFERROR(IF(VLOOKUP(Table1[[#This Row],[Budget Code Description]],Dimentions!$X$6:$AC$132,2,FALSE)="","",VLOOKUP(Table1[[#This Row],[Budget Code Description]],Dimentions!$X$6:$AC$132,2,FALSE)),"")</f>
        <v/>
      </c>
      <c r="G2038" s="143" t="str">
        <f>IFERROR(VLOOKUP(Table1[[#This Row],[Budget Code Description]],Dimentions!$X$6:$AC$132,3,FALSE),"")</f>
        <v/>
      </c>
      <c r="H2038" s="64" t="str">
        <f>IFERROR(VLOOKUP(Table1[[#This Row],[Account]],Dimentions!$S$6:$V$233,2,FALSE),"")</f>
        <v/>
      </c>
      <c r="I2038" s="62">
        <f>_xlfn.NUMBERVALUE(LEFT(Table1[[#This Row],[Account]],1))</f>
        <v>0</v>
      </c>
      <c r="J2038" s="62" t="str">
        <f>IFERROR(VLOOKUP(Table1[[#This Row],[Budget Code Description]],Table6[#All],7,FALSE),"")</f>
        <v/>
      </c>
      <c r="K2038" s="143" t="str">
        <f>IFERROR(VLOOKUP(Table1[[#This Row],[Budget Code Description]],Table6[#All],8,FALSE),"")</f>
        <v/>
      </c>
      <c r="L2038" s="63"/>
      <c r="M2038" s="65" t="str">
        <f>IFERROR(VLOOKUP(Table1[[#This Row],[Staff ID]],Table2[],2,FALSE),"")</f>
        <v/>
      </c>
      <c r="N2038" s="211" t="str">
        <f>IFERROR(IF(VLOOKUP(Table1[[#This Row],[Budget Code Description]],Dimentions!$X$6:$AC$97,4,FALSE)="","",VLOOKUP(Table1[[#This Row],[Budget Code Description]],Dimentions!$X$6:$AC$97,4,FALSE)),"")</f>
        <v/>
      </c>
      <c r="O2038" s="65" t="str">
        <f>IFERROR(VLOOKUP(Table1[[#This Row],[Vendor ID]],Table549[],2,FALSE),"")</f>
        <v/>
      </c>
      <c r="P2038" s="63"/>
      <c r="Q2038" s="143" t="str">
        <f>IF(Table1[[#This Row],[Posting Date]]&lt;&gt;"",$D$9,"")</f>
        <v/>
      </c>
      <c r="R2038" s="159" t="str">
        <f>IF(Table1[[#This Row],[Posting Date]]&lt;&gt;"",$D$10,"")</f>
        <v/>
      </c>
      <c r="S2038" s="66"/>
      <c r="T2038" s="63"/>
      <c r="U2038" s="67"/>
      <c r="V2038" s="67"/>
      <c r="W2038" s="67" t="str">
        <f t="shared" si="32"/>
        <v/>
      </c>
      <c r="X2038" s="161" t="str">
        <f>IF(E2038="","",(IF(Table1[[#This Row],[Cur]]="USD",Table1[[#This Row],[Cur_Amount Debit]],Table1[[#This Row],[Cur_Amount Debit]]/Table1[[#This Row],[Exchange Rate]])))</f>
        <v/>
      </c>
      <c r="Y2038" s="161" t="str">
        <f>IF(E2038="","",(IF(Table1[[#This Row],[Cur]]="USD",Table1[[#This Row],[Cur_Amount Credit]],Table1[[#This Row],[Cur_Amount Credit]]/ExchangeRate)))</f>
        <v/>
      </c>
      <c r="Z2038" s="203" t="str">
        <f>IF(E2038="","",(Table1[[#This Row],[Debit USD]]-Table1[[#This Row],[Credit USD]]))</f>
        <v/>
      </c>
      <c r="AA2038" s="122"/>
      <c r="AB2038" s="1"/>
      <c r="AC2038" s="15"/>
      <c r="AD2038" s="15" t="str">
        <f>IF(AND(OR(Table1[[#This Row],[Account]]="15030",Table1[[#This Row],[Account]]="15035",Table1[[#This Row],[Account]]="20150"),Table1[[#This Row],[Vendor ID]]=""),1,"")</f>
        <v/>
      </c>
      <c r="AE2038" s="15"/>
      <c r="AF2038" s="15"/>
      <c r="AG2038" s="15"/>
      <c r="AH2038" s="46" t="str">
        <f>IF(Table1[[#This Row],[Posting Date]]&lt;&gt;"","GJ-"&amp;CountryID,"")</f>
        <v/>
      </c>
      <c r="AI2038" s="59" t="str">
        <f>IF(Table1[[#This Row],[Posting Date]]&lt;&gt;"",Table1[[#This Row],[Posting Date]],"")</f>
        <v/>
      </c>
      <c r="AJ2038" s="46"/>
      <c r="AK2038" s="46" t="str">
        <f>IF(Table1[[#This Row],[Description]]&lt;&gt;"",Table1[[#This Row],[Description]],"")</f>
        <v/>
      </c>
      <c r="AL2038" s="46" t="str">
        <f>IF(Table1[[#This Row],[Posting Date]]&lt;&gt;"",Table1[[#This Row],[Reference Number]],"")</f>
        <v/>
      </c>
      <c r="AM2038" s="46" t="str">
        <f>TRIM(Table1[[#This Row],[Line '#]])</f>
        <v/>
      </c>
      <c r="AN2038" s="46" t="str">
        <f>TRIM(Table1[[#This Row],[Account]])</f>
        <v/>
      </c>
      <c r="AO2038" s="46" t="str">
        <f>IF(Table1[[#This Row],[Posting Date]]&lt;&gt;"",$D$5,"")</f>
        <v/>
      </c>
      <c r="AP2038" s="46" t="str">
        <f>TRIM(Table1[[#This Row],[Departments-Prgrams]])</f>
        <v/>
      </c>
      <c r="AQ2038" s="46" t="str">
        <f>TRIM(Table1[[#This Row],[Grant]])</f>
        <v/>
      </c>
      <c r="AR2038" s="46" t="str">
        <f>TRIM(Table1[[#This Row],[Staff ID]])</f>
        <v/>
      </c>
      <c r="AS2038" s="46" t="str">
        <f>IF(TRIM(Table1[[#This Row],[Budget Code]])=0,"",TRIM(Table1[[#This Row],[Budget Code]]))</f>
        <v/>
      </c>
      <c r="AT2038" s="46" t="str">
        <f>IF(Table1[[#This Row],[Line Description]]&lt;&gt;"",Table1[[#This Row],[Line Description]],"")</f>
        <v/>
      </c>
      <c r="AU2038" s="46" t="str">
        <f>IF(Table1[[#This Row],[Cur_Amount Debit]]&gt;0,ROUND(Table1[[#This Row],[Cur_Amount Debit]],2),"")</f>
        <v/>
      </c>
      <c r="AV2038" s="46" t="str">
        <f>IF(Table1[[#This Row],[Cur_Amount Credit]]&gt;0,ROUND(Table1[[#This Row],[Cur_Amount Credit]],2),"")</f>
        <v/>
      </c>
      <c r="AW2038" s="46" t="str">
        <f>LEFT(Table1[[#This Row],[Cur]],3)</f>
        <v/>
      </c>
      <c r="AX2038" s="59"/>
      <c r="AY2038" s="46"/>
      <c r="AZ2038" s="46" t="str">
        <f>IF(Table1[[#This Row],[Cur]]&lt;&gt;"",IF(Table1[[#This Row],[Cur]]="USD","",ExchangeRate),"")</f>
        <v/>
      </c>
      <c r="BA2038" s="46" t="str">
        <f>IF(Table1[[#This Row],[Grant]]&lt;&gt;"",VLOOKUP(Table1[[#This Row],[Grant]],Grants!B:D,3),"")</f>
        <v/>
      </c>
      <c r="BB2038" s="46" t="str">
        <f>TRIM(Table1[[#This Row],[Vendor ID]])</f>
        <v/>
      </c>
      <c r="BC2038">
        <f>IF(Table1[[#This Row],[Reference Number]]=Q2037,BC2037,BC2037+1)</f>
        <v>2</v>
      </c>
    </row>
    <row r="2039" spans="1:55" ht="11.25" hidden="1" customHeight="1">
      <c r="A2039" s="1"/>
      <c r="B2039" s="88" t="str">
        <f>IF(Table1[[#This Row],[Posting Date]]&lt;&gt;"",IF(Table1[[#This Row],[Reference Number]]=Q2038,B2038+1,1),"")</f>
        <v/>
      </c>
      <c r="C2039" s="61"/>
      <c r="D2039" s="61"/>
      <c r="E2039" s="218"/>
      <c r="F2039" s="143" t="str">
        <f>IFERROR(IF(VLOOKUP(Table1[[#This Row],[Budget Code Description]],Dimentions!$X$6:$AC$132,2,FALSE)="","",VLOOKUP(Table1[[#This Row],[Budget Code Description]],Dimentions!$X$6:$AC$132,2,FALSE)),"")</f>
        <v/>
      </c>
      <c r="G2039" s="143" t="str">
        <f>IFERROR(VLOOKUP(Table1[[#This Row],[Budget Code Description]],Dimentions!$X$6:$AC$132,3,FALSE),"")</f>
        <v/>
      </c>
      <c r="H2039" s="64" t="str">
        <f>IFERROR(VLOOKUP(Table1[[#This Row],[Account]],Dimentions!$S$6:$V$233,2,FALSE),"")</f>
        <v/>
      </c>
      <c r="I2039" s="62">
        <f>_xlfn.NUMBERVALUE(LEFT(Table1[[#This Row],[Account]],1))</f>
        <v>0</v>
      </c>
      <c r="J2039" s="62" t="str">
        <f>IFERROR(VLOOKUP(Table1[[#This Row],[Budget Code Description]],Table6[#All],7,FALSE),"")</f>
        <v/>
      </c>
      <c r="K2039" s="143" t="str">
        <f>IFERROR(VLOOKUP(Table1[[#This Row],[Budget Code Description]],Table6[#All],8,FALSE),"")</f>
        <v/>
      </c>
      <c r="L2039" s="63"/>
      <c r="M2039" s="65" t="str">
        <f>IFERROR(VLOOKUP(Table1[[#This Row],[Staff ID]],Table2[],2,FALSE),"")</f>
        <v/>
      </c>
      <c r="N2039" s="211" t="str">
        <f>IFERROR(IF(VLOOKUP(Table1[[#This Row],[Budget Code Description]],Dimentions!$X$6:$AC$97,4,FALSE)="","",VLOOKUP(Table1[[#This Row],[Budget Code Description]],Dimentions!$X$6:$AC$97,4,FALSE)),"")</f>
        <v/>
      </c>
      <c r="O2039" s="65" t="str">
        <f>IFERROR(VLOOKUP(Table1[[#This Row],[Vendor ID]],Table549[],2,FALSE),"")</f>
        <v/>
      </c>
      <c r="P2039" s="63"/>
      <c r="Q2039" s="143" t="str">
        <f>IF(Table1[[#This Row],[Posting Date]]&lt;&gt;"",$D$9,"")</f>
        <v/>
      </c>
      <c r="R2039" s="159" t="str">
        <f>IF(Table1[[#This Row],[Posting Date]]&lt;&gt;"",$D$10,"")</f>
        <v/>
      </c>
      <c r="S2039" s="66"/>
      <c r="T2039" s="63"/>
      <c r="U2039" s="67"/>
      <c r="V2039" s="67"/>
      <c r="W2039" s="67" t="str">
        <f t="shared" si="32"/>
        <v/>
      </c>
      <c r="X2039" s="161" t="str">
        <f>IF(E2039="","",(IF(Table1[[#This Row],[Cur]]="USD",Table1[[#This Row],[Cur_Amount Debit]],Table1[[#This Row],[Cur_Amount Debit]]/Table1[[#This Row],[Exchange Rate]])))</f>
        <v/>
      </c>
      <c r="Y2039" s="161" t="str">
        <f>IF(E2039="","",(IF(Table1[[#This Row],[Cur]]="USD",Table1[[#This Row],[Cur_Amount Credit]],Table1[[#This Row],[Cur_Amount Credit]]/ExchangeRate)))</f>
        <v/>
      </c>
      <c r="Z2039" s="203" t="str">
        <f>IF(E2039="","",(Table1[[#This Row],[Debit USD]]-Table1[[#This Row],[Credit USD]]))</f>
        <v/>
      </c>
      <c r="AA2039" s="122"/>
      <c r="AB2039" s="1"/>
      <c r="AC2039" s="15"/>
      <c r="AD2039" s="15" t="str">
        <f>IF(AND(OR(Table1[[#This Row],[Account]]="15030",Table1[[#This Row],[Account]]="15035",Table1[[#This Row],[Account]]="20150"),Table1[[#This Row],[Vendor ID]]=""),1,"")</f>
        <v/>
      </c>
      <c r="AE2039" s="15"/>
      <c r="AF2039" s="15"/>
      <c r="AG2039" s="15"/>
      <c r="AH2039" s="46" t="str">
        <f>IF(Table1[[#This Row],[Posting Date]]&lt;&gt;"","GJ-"&amp;CountryID,"")</f>
        <v/>
      </c>
      <c r="AI2039" s="59" t="str">
        <f>IF(Table1[[#This Row],[Posting Date]]&lt;&gt;"",Table1[[#This Row],[Posting Date]],"")</f>
        <v/>
      </c>
      <c r="AJ2039" s="46"/>
      <c r="AK2039" s="46" t="str">
        <f>IF(Table1[[#This Row],[Description]]&lt;&gt;"",Table1[[#This Row],[Description]],"")</f>
        <v/>
      </c>
      <c r="AL2039" s="46" t="str">
        <f>IF(Table1[[#This Row],[Posting Date]]&lt;&gt;"",Table1[[#This Row],[Reference Number]],"")</f>
        <v/>
      </c>
      <c r="AM2039" s="46" t="str">
        <f>TRIM(Table1[[#This Row],[Line '#]])</f>
        <v/>
      </c>
      <c r="AN2039" s="46" t="str">
        <f>TRIM(Table1[[#This Row],[Account]])</f>
        <v/>
      </c>
      <c r="AO2039" s="46" t="str">
        <f>IF(Table1[[#This Row],[Posting Date]]&lt;&gt;"",$D$5,"")</f>
        <v/>
      </c>
      <c r="AP2039" s="46" t="str">
        <f>TRIM(Table1[[#This Row],[Departments-Prgrams]])</f>
        <v/>
      </c>
      <c r="AQ2039" s="46" t="str">
        <f>TRIM(Table1[[#This Row],[Grant]])</f>
        <v/>
      </c>
      <c r="AR2039" s="46" t="str">
        <f>TRIM(Table1[[#This Row],[Staff ID]])</f>
        <v/>
      </c>
      <c r="AS2039" s="46" t="str">
        <f>IF(TRIM(Table1[[#This Row],[Budget Code]])=0,"",TRIM(Table1[[#This Row],[Budget Code]]))</f>
        <v/>
      </c>
      <c r="AT2039" s="46" t="str">
        <f>IF(Table1[[#This Row],[Line Description]]&lt;&gt;"",Table1[[#This Row],[Line Description]],"")</f>
        <v/>
      </c>
      <c r="AU2039" s="46" t="str">
        <f>IF(Table1[[#This Row],[Cur_Amount Debit]]&gt;0,ROUND(Table1[[#This Row],[Cur_Amount Debit]],2),"")</f>
        <v/>
      </c>
      <c r="AV2039" s="46" t="str">
        <f>IF(Table1[[#This Row],[Cur_Amount Credit]]&gt;0,ROUND(Table1[[#This Row],[Cur_Amount Credit]],2),"")</f>
        <v/>
      </c>
      <c r="AW2039" s="46" t="str">
        <f>LEFT(Table1[[#This Row],[Cur]],3)</f>
        <v/>
      </c>
      <c r="AX2039" s="59"/>
      <c r="AY2039" s="46"/>
      <c r="AZ2039" s="46" t="str">
        <f>IF(Table1[[#This Row],[Cur]]&lt;&gt;"",IF(Table1[[#This Row],[Cur]]="USD","",ExchangeRate),"")</f>
        <v/>
      </c>
      <c r="BA2039" s="46" t="str">
        <f>IF(Table1[[#This Row],[Grant]]&lt;&gt;"",VLOOKUP(Table1[[#This Row],[Grant]],Grants!B:D,3),"")</f>
        <v/>
      </c>
      <c r="BB2039" s="46" t="str">
        <f>TRIM(Table1[[#This Row],[Vendor ID]])</f>
        <v/>
      </c>
      <c r="BC2039">
        <f>IF(Table1[[#This Row],[Reference Number]]=Q2038,BC2038,BC2038+1)</f>
        <v>2</v>
      </c>
    </row>
    <row r="2040" spans="1:55" ht="11.25" hidden="1" customHeight="1">
      <c r="A2040" s="1"/>
      <c r="B2040" s="88" t="str">
        <f>IF(Table1[[#This Row],[Posting Date]]&lt;&gt;"",IF(Table1[[#This Row],[Reference Number]]=Q2039,B2039+1,1),"")</f>
        <v/>
      </c>
      <c r="C2040" s="61"/>
      <c r="D2040" s="61"/>
      <c r="E2040" s="218"/>
      <c r="F2040" s="143" t="str">
        <f>IFERROR(IF(VLOOKUP(Table1[[#This Row],[Budget Code Description]],Dimentions!$X$6:$AC$132,2,FALSE)="","",VLOOKUP(Table1[[#This Row],[Budget Code Description]],Dimentions!$X$6:$AC$132,2,FALSE)),"")</f>
        <v/>
      </c>
      <c r="G2040" s="143" t="str">
        <f>IFERROR(VLOOKUP(Table1[[#This Row],[Budget Code Description]],Dimentions!$X$6:$AC$132,3,FALSE),"")</f>
        <v/>
      </c>
      <c r="H2040" s="64" t="str">
        <f>IFERROR(VLOOKUP(Table1[[#This Row],[Account]],Dimentions!$S$6:$V$233,2,FALSE),"")</f>
        <v/>
      </c>
      <c r="I2040" s="62">
        <f>_xlfn.NUMBERVALUE(LEFT(Table1[[#This Row],[Account]],1))</f>
        <v>0</v>
      </c>
      <c r="J2040" s="62" t="str">
        <f>IFERROR(VLOOKUP(Table1[[#This Row],[Budget Code Description]],Table6[#All],7,FALSE),"")</f>
        <v/>
      </c>
      <c r="K2040" s="143" t="str">
        <f>IFERROR(VLOOKUP(Table1[[#This Row],[Budget Code Description]],Table6[#All],8,FALSE),"")</f>
        <v/>
      </c>
      <c r="L2040" s="63"/>
      <c r="M2040" s="65" t="str">
        <f>IFERROR(VLOOKUP(Table1[[#This Row],[Staff ID]],Table2[],2,FALSE),"")</f>
        <v/>
      </c>
      <c r="N2040" s="211" t="str">
        <f>IFERROR(IF(VLOOKUP(Table1[[#This Row],[Budget Code Description]],Dimentions!$X$6:$AC$97,4,FALSE)="","",VLOOKUP(Table1[[#This Row],[Budget Code Description]],Dimentions!$X$6:$AC$97,4,FALSE)),"")</f>
        <v/>
      </c>
      <c r="O2040" s="65" t="str">
        <f>IFERROR(VLOOKUP(Table1[[#This Row],[Vendor ID]],Table549[],2,FALSE),"")</f>
        <v/>
      </c>
      <c r="P2040" s="63"/>
      <c r="Q2040" s="143" t="str">
        <f>IF(Table1[[#This Row],[Posting Date]]&lt;&gt;"",$D$9,"")</f>
        <v/>
      </c>
      <c r="R2040" s="159" t="str">
        <f>IF(Table1[[#This Row],[Posting Date]]&lt;&gt;"",$D$10,"")</f>
        <v/>
      </c>
      <c r="S2040" s="66"/>
      <c r="T2040" s="63"/>
      <c r="U2040" s="67"/>
      <c r="V2040" s="67"/>
      <c r="W2040" s="67" t="str">
        <f t="shared" si="32"/>
        <v/>
      </c>
      <c r="X2040" s="161" t="str">
        <f>IF(E2040="","",(IF(Table1[[#This Row],[Cur]]="USD",Table1[[#This Row],[Cur_Amount Debit]],Table1[[#This Row],[Cur_Amount Debit]]/Table1[[#This Row],[Exchange Rate]])))</f>
        <v/>
      </c>
      <c r="Y2040" s="161" t="str">
        <f>IF(E2040="","",(IF(Table1[[#This Row],[Cur]]="USD",Table1[[#This Row],[Cur_Amount Credit]],Table1[[#This Row],[Cur_Amount Credit]]/ExchangeRate)))</f>
        <v/>
      </c>
      <c r="Z2040" s="203" t="str">
        <f>IF(E2040="","",(Table1[[#This Row],[Debit USD]]-Table1[[#This Row],[Credit USD]]))</f>
        <v/>
      </c>
      <c r="AA2040" s="122"/>
      <c r="AB2040" s="1"/>
      <c r="AC2040" s="15"/>
      <c r="AD2040" s="15" t="str">
        <f>IF(AND(OR(Table1[[#This Row],[Account]]="15030",Table1[[#This Row],[Account]]="15035",Table1[[#This Row],[Account]]="20150"),Table1[[#This Row],[Vendor ID]]=""),1,"")</f>
        <v/>
      </c>
      <c r="AE2040" s="15"/>
      <c r="AF2040" s="15"/>
      <c r="AG2040" s="15"/>
      <c r="AH2040" s="46" t="str">
        <f>IF(Table1[[#This Row],[Posting Date]]&lt;&gt;"","GJ-"&amp;CountryID,"")</f>
        <v/>
      </c>
      <c r="AI2040" s="59" t="str">
        <f>IF(Table1[[#This Row],[Posting Date]]&lt;&gt;"",Table1[[#This Row],[Posting Date]],"")</f>
        <v/>
      </c>
      <c r="AJ2040" s="46"/>
      <c r="AK2040" s="46" t="str">
        <f>IF(Table1[[#This Row],[Description]]&lt;&gt;"",Table1[[#This Row],[Description]],"")</f>
        <v/>
      </c>
      <c r="AL2040" s="46" t="str">
        <f>IF(Table1[[#This Row],[Posting Date]]&lt;&gt;"",Table1[[#This Row],[Reference Number]],"")</f>
        <v/>
      </c>
      <c r="AM2040" s="46" t="str">
        <f>TRIM(Table1[[#This Row],[Line '#]])</f>
        <v/>
      </c>
      <c r="AN2040" s="46" t="str">
        <f>TRIM(Table1[[#This Row],[Account]])</f>
        <v/>
      </c>
      <c r="AO2040" s="46" t="str">
        <f>IF(Table1[[#This Row],[Posting Date]]&lt;&gt;"",$D$5,"")</f>
        <v/>
      </c>
      <c r="AP2040" s="46" t="str">
        <f>TRIM(Table1[[#This Row],[Departments-Prgrams]])</f>
        <v/>
      </c>
      <c r="AQ2040" s="46" t="str">
        <f>TRIM(Table1[[#This Row],[Grant]])</f>
        <v/>
      </c>
      <c r="AR2040" s="46" t="str">
        <f>TRIM(Table1[[#This Row],[Staff ID]])</f>
        <v/>
      </c>
      <c r="AS2040" s="46" t="str">
        <f>IF(TRIM(Table1[[#This Row],[Budget Code]])=0,"",TRIM(Table1[[#This Row],[Budget Code]]))</f>
        <v/>
      </c>
      <c r="AT2040" s="46" t="str">
        <f>IF(Table1[[#This Row],[Line Description]]&lt;&gt;"",Table1[[#This Row],[Line Description]],"")</f>
        <v/>
      </c>
      <c r="AU2040" s="46" t="str">
        <f>IF(Table1[[#This Row],[Cur_Amount Debit]]&gt;0,ROUND(Table1[[#This Row],[Cur_Amount Debit]],2),"")</f>
        <v/>
      </c>
      <c r="AV2040" s="46" t="str">
        <f>IF(Table1[[#This Row],[Cur_Amount Credit]]&gt;0,ROUND(Table1[[#This Row],[Cur_Amount Credit]],2),"")</f>
        <v/>
      </c>
      <c r="AW2040" s="46" t="str">
        <f>LEFT(Table1[[#This Row],[Cur]],3)</f>
        <v/>
      </c>
      <c r="AX2040" s="59"/>
      <c r="AY2040" s="46"/>
      <c r="AZ2040" s="46" t="str">
        <f>IF(Table1[[#This Row],[Cur]]&lt;&gt;"",IF(Table1[[#This Row],[Cur]]="USD","",ExchangeRate),"")</f>
        <v/>
      </c>
      <c r="BA2040" s="46" t="str">
        <f>IF(Table1[[#This Row],[Grant]]&lt;&gt;"",VLOOKUP(Table1[[#This Row],[Grant]],Grants!B:D,3),"")</f>
        <v/>
      </c>
      <c r="BB2040" s="46" t="str">
        <f>TRIM(Table1[[#This Row],[Vendor ID]])</f>
        <v/>
      </c>
      <c r="BC2040">
        <f>IF(Table1[[#This Row],[Reference Number]]=Q2039,BC2039,BC2039+1)</f>
        <v>2</v>
      </c>
    </row>
    <row r="2041" spans="1:55" ht="11.25" hidden="1" customHeight="1">
      <c r="A2041" s="1"/>
      <c r="B2041" s="88" t="str">
        <f>IF(Table1[[#This Row],[Posting Date]]&lt;&gt;"",IF(Table1[[#This Row],[Reference Number]]=Q2040,B2040+1,1),"")</f>
        <v/>
      </c>
      <c r="C2041" s="61"/>
      <c r="D2041" s="61"/>
      <c r="E2041" s="218"/>
      <c r="F2041" s="143" t="str">
        <f>IFERROR(IF(VLOOKUP(Table1[[#This Row],[Budget Code Description]],Dimentions!$X$6:$AC$132,2,FALSE)="","",VLOOKUP(Table1[[#This Row],[Budget Code Description]],Dimentions!$X$6:$AC$132,2,FALSE)),"")</f>
        <v/>
      </c>
      <c r="G2041" s="143" t="str">
        <f>IFERROR(VLOOKUP(Table1[[#This Row],[Budget Code Description]],Dimentions!$X$6:$AC$132,3,FALSE),"")</f>
        <v/>
      </c>
      <c r="H2041" s="64" t="str">
        <f>IFERROR(VLOOKUP(Table1[[#This Row],[Account]],Dimentions!$S$6:$V$233,2,FALSE),"")</f>
        <v/>
      </c>
      <c r="I2041" s="62">
        <f>_xlfn.NUMBERVALUE(LEFT(Table1[[#This Row],[Account]],1))</f>
        <v>0</v>
      </c>
      <c r="J2041" s="62" t="str">
        <f>IFERROR(VLOOKUP(Table1[[#This Row],[Budget Code Description]],Table6[#All],7,FALSE),"")</f>
        <v/>
      </c>
      <c r="K2041" s="143" t="str">
        <f>IFERROR(VLOOKUP(Table1[[#This Row],[Budget Code Description]],Table6[#All],8,FALSE),"")</f>
        <v/>
      </c>
      <c r="L2041" s="63"/>
      <c r="M2041" s="65" t="str">
        <f>IFERROR(VLOOKUP(Table1[[#This Row],[Staff ID]],Table2[],2,FALSE),"")</f>
        <v/>
      </c>
      <c r="N2041" s="211" t="str">
        <f>IFERROR(IF(VLOOKUP(Table1[[#This Row],[Budget Code Description]],Dimentions!$X$6:$AC$97,4,FALSE)="","",VLOOKUP(Table1[[#This Row],[Budget Code Description]],Dimentions!$X$6:$AC$97,4,FALSE)),"")</f>
        <v/>
      </c>
      <c r="O2041" s="65" t="str">
        <f>IFERROR(VLOOKUP(Table1[[#This Row],[Vendor ID]],Table549[],2,FALSE),"")</f>
        <v/>
      </c>
      <c r="P2041" s="63"/>
      <c r="Q2041" s="143" t="str">
        <f>IF(Table1[[#This Row],[Posting Date]]&lt;&gt;"",$D$9,"")</f>
        <v/>
      </c>
      <c r="R2041" s="159" t="str">
        <f>IF(Table1[[#This Row],[Posting Date]]&lt;&gt;"",$D$10,"")</f>
        <v/>
      </c>
      <c r="S2041" s="66"/>
      <c r="T2041" s="63"/>
      <c r="U2041" s="67"/>
      <c r="V2041" s="67"/>
      <c r="W2041" s="67" t="str">
        <f t="shared" si="32"/>
        <v/>
      </c>
      <c r="X2041" s="161" t="str">
        <f>IF(E2041="","",(IF(Table1[[#This Row],[Cur]]="USD",Table1[[#This Row],[Cur_Amount Debit]],Table1[[#This Row],[Cur_Amount Debit]]/Table1[[#This Row],[Exchange Rate]])))</f>
        <v/>
      </c>
      <c r="Y2041" s="161" t="str">
        <f>IF(E2041="","",(IF(Table1[[#This Row],[Cur]]="USD",Table1[[#This Row],[Cur_Amount Credit]],Table1[[#This Row],[Cur_Amount Credit]]/ExchangeRate)))</f>
        <v/>
      </c>
      <c r="Z2041" s="203" t="str">
        <f>IF(E2041="","",(Table1[[#This Row],[Debit USD]]-Table1[[#This Row],[Credit USD]]))</f>
        <v/>
      </c>
      <c r="AA2041" s="122"/>
      <c r="AB2041" s="1"/>
      <c r="AC2041" s="15"/>
      <c r="AD2041" s="15" t="str">
        <f>IF(AND(OR(Table1[[#This Row],[Account]]="15030",Table1[[#This Row],[Account]]="15035",Table1[[#This Row],[Account]]="20150"),Table1[[#This Row],[Vendor ID]]=""),1,"")</f>
        <v/>
      </c>
      <c r="AE2041" s="15"/>
      <c r="AF2041" s="15"/>
      <c r="AG2041" s="15"/>
      <c r="AH2041" s="46" t="str">
        <f>IF(Table1[[#This Row],[Posting Date]]&lt;&gt;"","GJ-"&amp;CountryID,"")</f>
        <v/>
      </c>
      <c r="AI2041" s="59" t="str">
        <f>IF(Table1[[#This Row],[Posting Date]]&lt;&gt;"",Table1[[#This Row],[Posting Date]],"")</f>
        <v/>
      </c>
      <c r="AJ2041" s="46"/>
      <c r="AK2041" s="46" t="str">
        <f>IF(Table1[[#This Row],[Description]]&lt;&gt;"",Table1[[#This Row],[Description]],"")</f>
        <v/>
      </c>
      <c r="AL2041" s="46" t="str">
        <f>IF(Table1[[#This Row],[Posting Date]]&lt;&gt;"",Table1[[#This Row],[Reference Number]],"")</f>
        <v/>
      </c>
      <c r="AM2041" s="46" t="str">
        <f>TRIM(Table1[[#This Row],[Line '#]])</f>
        <v/>
      </c>
      <c r="AN2041" s="46" t="str">
        <f>TRIM(Table1[[#This Row],[Account]])</f>
        <v/>
      </c>
      <c r="AO2041" s="46" t="str">
        <f>IF(Table1[[#This Row],[Posting Date]]&lt;&gt;"",$D$5,"")</f>
        <v/>
      </c>
      <c r="AP2041" s="46" t="str">
        <f>TRIM(Table1[[#This Row],[Departments-Prgrams]])</f>
        <v/>
      </c>
      <c r="AQ2041" s="46" t="str">
        <f>TRIM(Table1[[#This Row],[Grant]])</f>
        <v/>
      </c>
      <c r="AR2041" s="46" t="str">
        <f>TRIM(Table1[[#This Row],[Staff ID]])</f>
        <v/>
      </c>
      <c r="AS2041" s="46" t="str">
        <f>IF(TRIM(Table1[[#This Row],[Budget Code]])=0,"",TRIM(Table1[[#This Row],[Budget Code]]))</f>
        <v/>
      </c>
      <c r="AT2041" s="46" t="str">
        <f>IF(Table1[[#This Row],[Line Description]]&lt;&gt;"",Table1[[#This Row],[Line Description]],"")</f>
        <v/>
      </c>
      <c r="AU2041" s="46" t="str">
        <f>IF(Table1[[#This Row],[Cur_Amount Debit]]&gt;0,ROUND(Table1[[#This Row],[Cur_Amount Debit]],2),"")</f>
        <v/>
      </c>
      <c r="AV2041" s="46" t="str">
        <f>IF(Table1[[#This Row],[Cur_Amount Credit]]&gt;0,ROUND(Table1[[#This Row],[Cur_Amount Credit]],2),"")</f>
        <v/>
      </c>
      <c r="AW2041" s="46" t="str">
        <f>LEFT(Table1[[#This Row],[Cur]],3)</f>
        <v/>
      </c>
      <c r="AX2041" s="59"/>
      <c r="AY2041" s="46"/>
      <c r="AZ2041" s="46" t="str">
        <f>IF(Table1[[#This Row],[Cur]]&lt;&gt;"",IF(Table1[[#This Row],[Cur]]="USD","",ExchangeRate),"")</f>
        <v/>
      </c>
      <c r="BA2041" s="46" t="str">
        <f>IF(Table1[[#This Row],[Grant]]&lt;&gt;"",VLOOKUP(Table1[[#This Row],[Grant]],Grants!B:D,3),"")</f>
        <v/>
      </c>
      <c r="BB2041" s="46" t="str">
        <f>TRIM(Table1[[#This Row],[Vendor ID]])</f>
        <v/>
      </c>
      <c r="BC2041">
        <f>IF(Table1[[#This Row],[Reference Number]]=Q2040,BC2040,BC2040+1)</f>
        <v>2</v>
      </c>
    </row>
    <row r="2042" spans="1:55" ht="11.25" hidden="1" customHeight="1">
      <c r="A2042" s="1"/>
      <c r="B2042" s="88" t="str">
        <f>IF(Table1[[#This Row],[Posting Date]]&lt;&gt;"",IF(Table1[[#This Row],[Reference Number]]=Q2041,B2041+1,1),"")</f>
        <v/>
      </c>
      <c r="C2042" s="61"/>
      <c r="D2042" s="61"/>
      <c r="E2042" s="218"/>
      <c r="F2042" s="143" t="str">
        <f>IFERROR(IF(VLOOKUP(Table1[[#This Row],[Budget Code Description]],Dimentions!$X$6:$AC$132,2,FALSE)="","",VLOOKUP(Table1[[#This Row],[Budget Code Description]],Dimentions!$X$6:$AC$132,2,FALSE)),"")</f>
        <v/>
      </c>
      <c r="G2042" s="143" t="str">
        <f>IFERROR(VLOOKUP(Table1[[#This Row],[Budget Code Description]],Dimentions!$X$6:$AC$132,3,FALSE),"")</f>
        <v/>
      </c>
      <c r="H2042" s="64" t="str">
        <f>IFERROR(VLOOKUP(Table1[[#This Row],[Account]],Dimentions!$S$6:$V$233,2,FALSE),"")</f>
        <v/>
      </c>
      <c r="I2042" s="62">
        <f>_xlfn.NUMBERVALUE(LEFT(Table1[[#This Row],[Account]],1))</f>
        <v>0</v>
      </c>
      <c r="J2042" s="62" t="str">
        <f>IFERROR(VLOOKUP(Table1[[#This Row],[Budget Code Description]],Table6[#All],7,FALSE),"")</f>
        <v/>
      </c>
      <c r="K2042" s="143" t="str">
        <f>IFERROR(VLOOKUP(Table1[[#This Row],[Budget Code Description]],Table6[#All],8,FALSE),"")</f>
        <v/>
      </c>
      <c r="L2042" s="63"/>
      <c r="M2042" s="65" t="str">
        <f>IFERROR(VLOOKUP(Table1[[#This Row],[Staff ID]],Table2[],2,FALSE),"")</f>
        <v/>
      </c>
      <c r="N2042" s="211" t="str">
        <f>IFERROR(IF(VLOOKUP(Table1[[#This Row],[Budget Code Description]],Dimentions!$X$6:$AC$97,4,FALSE)="","",VLOOKUP(Table1[[#This Row],[Budget Code Description]],Dimentions!$X$6:$AC$97,4,FALSE)),"")</f>
        <v/>
      </c>
      <c r="O2042" s="65" t="str">
        <f>IFERROR(VLOOKUP(Table1[[#This Row],[Vendor ID]],Table549[],2,FALSE),"")</f>
        <v/>
      </c>
      <c r="P2042" s="63"/>
      <c r="Q2042" s="143" t="str">
        <f>IF(Table1[[#This Row],[Posting Date]]&lt;&gt;"",$D$9,"")</f>
        <v/>
      </c>
      <c r="R2042" s="159" t="str">
        <f>IF(Table1[[#This Row],[Posting Date]]&lt;&gt;"",$D$10,"")</f>
        <v/>
      </c>
      <c r="S2042" s="66"/>
      <c r="T2042" s="63"/>
      <c r="U2042" s="67"/>
      <c r="V2042" s="67"/>
      <c r="W2042" s="67" t="str">
        <f t="shared" si="32"/>
        <v/>
      </c>
      <c r="X2042" s="161" t="str">
        <f>IF(E2042="","",(IF(Table1[[#This Row],[Cur]]="USD",Table1[[#This Row],[Cur_Amount Debit]],Table1[[#This Row],[Cur_Amount Debit]]/Table1[[#This Row],[Exchange Rate]])))</f>
        <v/>
      </c>
      <c r="Y2042" s="161" t="str">
        <f>IF(E2042="","",(IF(Table1[[#This Row],[Cur]]="USD",Table1[[#This Row],[Cur_Amount Credit]],Table1[[#This Row],[Cur_Amount Credit]]/ExchangeRate)))</f>
        <v/>
      </c>
      <c r="Z2042" s="203" t="str">
        <f>IF(E2042="","",(Table1[[#This Row],[Debit USD]]-Table1[[#This Row],[Credit USD]]))</f>
        <v/>
      </c>
      <c r="AA2042" s="122"/>
      <c r="AB2042" s="1"/>
      <c r="AC2042" s="15"/>
      <c r="AD2042" s="15" t="str">
        <f>IF(AND(OR(Table1[[#This Row],[Account]]="15030",Table1[[#This Row],[Account]]="15035",Table1[[#This Row],[Account]]="20150"),Table1[[#This Row],[Vendor ID]]=""),1,"")</f>
        <v/>
      </c>
      <c r="AE2042" s="15"/>
      <c r="AF2042" s="15"/>
      <c r="AG2042" s="15"/>
      <c r="AH2042" s="46" t="str">
        <f>IF(Table1[[#This Row],[Posting Date]]&lt;&gt;"","GJ-"&amp;CountryID,"")</f>
        <v/>
      </c>
      <c r="AI2042" s="59" t="str">
        <f>IF(Table1[[#This Row],[Posting Date]]&lt;&gt;"",Table1[[#This Row],[Posting Date]],"")</f>
        <v/>
      </c>
      <c r="AJ2042" s="46"/>
      <c r="AK2042" s="46" t="str">
        <f>IF(Table1[[#This Row],[Description]]&lt;&gt;"",Table1[[#This Row],[Description]],"")</f>
        <v/>
      </c>
      <c r="AL2042" s="46" t="str">
        <f>IF(Table1[[#This Row],[Posting Date]]&lt;&gt;"",Table1[[#This Row],[Reference Number]],"")</f>
        <v/>
      </c>
      <c r="AM2042" s="46" t="str">
        <f>TRIM(Table1[[#This Row],[Line '#]])</f>
        <v/>
      </c>
      <c r="AN2042" s="46" t="str">
        <f>TRIM(Table1[[#This Row],[Account]])</f>
        <v/>
      </c>
      <c r="AO2042" s="46" t="str">
        <f>IF(Table1[[#This Row],[Posting Date]]&lt;&gt;"",$D$5,"")</f>
        <v/>
      </c>
      <c r="AP2042" s="46" t="str">
        <f>TRIM(Table1[[#This Row],[Departments-Prgrams]])</f>
        <v/>
      </c>
      <c r="AQ2042" s="46" t="str">
        <f>TRIM(Table1[[#This Row],[Grant]])</f>
        <v/>
      </c>
      <c r="AR2042" s="46" t="str">
        <f>TRIM(Table1[[#This Row],[Staff ID]])</f>
        <v/>
      </c>
      <c r="AS2042" s="46" t="str">
        <f>IF(TRIM(Table1[[#This Row],[Budget Code]])=0,"",TRIM(Table1[[#This Row],[Budget Code]]))</f>
        <v/>
      </c>
      <c r="AT2042" s="46" t="str">
        <f>IF(Table1[[#This Row],[Line Description]]&lt;&gt;"",Table1[[#This Row],[Line Description]],"")</f>
        <v/>
      </c>
      <c r="AU2042" s="46" t="str">
        <f>IF(Table1[[#This Row],[Cur_Amount Debit]]&gt;0,ROUND(Table1[[#This Row],[Cur_Amount Debit]],2),"")</f>
        <v/>
      </c>
      <c r="AV2042" s="46" t="str">
        <f>IF(Table1[[#This Row],[Cur_Amount Credit]]&gt;0,ROUND(Table1[[#This Row],[Cur_Amount Credit]],2),"")</f>
        <v/>
      </c>
      <c r="AW2042" s="46" t="str">
        <f>LEFT(Table1[[#This Row],[Cur]],3)</f>
        <v/>
      </c>
      <c r="AX2042" s="59"/>
      <c r="AY2042" s="46"/>
      <c r="AZ2042" s="46" t="str">
        <f>IF(Table1[[#This Row],[Cur]]&lt;&gt;"",IF(Table1[[#This Row],[Cur]]="USD","",ExchangeRate),"")</f>
        <v/>
      </c>
      <c r="BA2042" s="46" t="str">
        <f>IF(Table1[[#This Row],[Grant]]&lt;&gt;"",VLOOKUP(Table1[[#This Row],[Grant]],Grants!B:D,3),"")</f>
        <v/>
      </c>
      <c r="BB2042" s="46" t="str">
        <f>TRIM(Table1[[#This Row],[Vendor ID]])</f>
        <v/>
      </c>
      <c r="BC2042">
        <f>IF(Table1[[#This Row],[Reference Number]]=Q2041,BC2041,BC2041+1)</f>
        <v>2</v>
      </c>
    </row>
    <row r="2043" spans="1:55" ht="11.25" hidden="1" customHeight="1">
      <c r="A2043" s="1"/>
      <c r="B2043" s="88" t="str">
        <f>IF(Table1[[#This Row],[Posting Date]]&lt;&gt;"",IF(Table1[[#This Row],[Reference Number]]=Q2042,B2042+1,1),"")</f>
        <v/>
      </c>
      <c r="C2043" s="61"/>
      <c r="D2043" s="61"/>
      <c r="E2043" s="218"/>
      <c r="F2043" s="143" t="str">
        <f>IFERROR(IF(VLOOKUP(Table1[[#This Row],[Budget Code Description]],Dimentions!$X$6:$AC$132,2,FALSE)="","",VLOOKUP(Table1[[#This Row],[Budget Code Description]],Dimentions!$X$6:$AC$132,2,FALSE)),"")</f>
        <v/>
      </c>
      <c r="G2043" s="143" t="str">
        <f>IFERROR(VLOOKUP(Table1[[#This Row],[Budget Code Description]],Dimentions!$X$6:$AC$132,3,FALSE),"")</f>
        <v/>
      </c>
      <c r="H2043" s="64" t="str">
        <f>IFERROR(VLOOKUP(Table1[[#This Row],[Account]],Dimentions!$S$6:$V$233,2,FALSE),"")</f>
        <v/>
      </c>
      <c r="I2043" s="62">
        <f>_xlfn.NUMBERVALUE(LEFT(Table1[[#This Row],[Account]],1))</f>
        <v>0</v>
      </c>
      <c r="J2043" s="62" t="str">
        <f>IFERROR(VLOOKUP(Table1[[#This Row],[Budget Code Description]],Table6[#All],7,FALSE),"")</f>
        <v/>
      </c>
      <c r="K2043" s="143" t="str">
        <f>IFERROR(VLOOKUP(Table1[[#This Row],[Budget Code Description]],Table6[#All],8,FALSE),"")</f>
        <v/>
      </c>
      <c r="L2043" s="63"/>
      <c r="M2043" s="65" t="str">
        <f>IFERROR(VLOOKUP(Table1[[#This Row],[Staff ID]],Table2[],2,FALSE),"")</f>
        <v/>
      </c>
      <c r="N2043" s="211" t="str">
        <f>IFERROR(IF(VLOOKUP(Table1[[#This Row],[Budget Code Description]],Dimentions!$X$6:$AC$97,4,FALSE)="","",VLOOKUP(Table1[[#This Row],[Budget Code Description]],Dimentions!$X$6:$AC$97,4,FALSE)),"")</f>
        <v/>
      </c>
      <c r="O2043" s="65" t="str">
        <f>IFERROR(VLOOKUP(Table1[[#This Row],[Vendor ID]],Table549[],2,FALSE),"")</f>
        <v/>
      </c>
      <c r="P2043" s="63"/>
      <c r="Q2043" s="143" t="str">
        <f>IF(Table1[[#This Row],[Posting Date]]&lt;&gt;"",$D$9,"")</f>
        <v/>
      </c>
      <c r="R2043" s="159" t="str">
        <f>IF(Table1[[#This Row],[Posting Date]]&lt;&gt;"",$D$10,"")</f>
        <v/>
      </c>
      <c r="S2043" s="66"/>
      <c r="T2043" s="63"/>
      <c r="U2043" s="67"/>
      <c r="V2043" s="67"/>
      <c r="W2043" s="67" t="str">
        <f t="shared" si="32"/>
        <v/>
      </c>
      <c r="X2043" s="161" t="str">
        <f>IF(E2043="","",(IF(Table1[[#This Row],[Cur]]="USD",Table1[[#This Row],[Cur_Amount Debit]],Table1[[#This Row],[Cur_Amount Debit]]/Table1[[#This Row],[Exchange Rate]])))</f>
        <v/>
      </c>
      <c r="Y2043" s="161" t="str">
        <f>IF(E2043="","",(IF(Table1[[#This Row],[Cur]]="USD",Table1[[#This Row],[Cur_Amount Credit]],Table1[[#This Row],[Cur_Amount Credit]]/ExchangeRate)))</f>
        <v/>
      </c>
      <c r="Z2043" s="203" t="str">
        <f>IF(E2043="","",(Table1[[#This Row],[Debit USD]]-Table1[[#This Row],[Credit USD]]))</f>
        <v/>
      </c>
      <c r="AA2043" s="122"/>
      <c r="AB2043" s="1"/>
      <c r="AC2043" s="15"/>
      <c r="AD2043" s="15" t="str">
        <f>IF(AND(OR(Table1[[#This Row],[Account]]="15030",Table1[[#This Row],[Account]]="15035",Table1[[#This Row],[Account]]="20150"),Table1[[#This Row],[Vendor ID]]=""),1,"")</f>
        <v/>
      </c>
      <c r="AE2043" s="15"/>
      <c r="AF2043" s="15"/>
      <c r="AG2043" s="15"/>
      <c r="AH2043" s="46" t="str">
        <f>IF(Table1[[#This Row],[Posting Date]]&lt;&gt;"","GJ-"&amp;CountryID,"")</f>
        <v/>
      </c>
      <c r="AI2043" s="59" t="str">
        <f>IF(Table1[[#This Row],[Posting Date]]&lt;&gt;"",Table1[[#This Row],[Posting Date]],"")</f>
        <v/>
      </c>
      <c r="AJ2043" s="46"/>
      <c r="AK2043" s="46" t="str">
        <f>IF(Table1[[#This Row],[Description]]&lt;&gt;"",Table1[[#This Row],[Description]],"")</f>
        <v/>
      </c>
      <c r="AL2043" s="46" t="str">
        <f>IF(Table1[[#This Row],[Posting Date]]&lt;&gt;"",Table1[[#This Row],[Reference Number]],"")</f>
        <v/>
      </c>
      <c r="AM2043" s="46" t="str">
        <f>TRIM(Table1[[#This Row],[Line '#]])</f>
        <v/>
      </c>
      <c r="AN2043" s="46" t="str">
        <f>TRIM(Table1[[#This Row],[Account]])</f>
        <v/>
      </c>
      <c r="AO2043" s="46" t="str">
        <f>IF(Table1[[#This Row],[Posting Date]]&lt;&gt;"",$D$5,"")</f>
        <v/>
      </c>
      <c r="AP2043" s="46" t="str">
        <f>TRIM(Table1[[#This Row],[Departments-Prgrams]])</f>
        <v/>
      </c>
      <c r="AQ2043" s="46" t="str">
        <f>TRIM(Table1[[#This Row],[Grant]])</f>
        <v/>
      </c>
      <c r="AR2043" s="46" t="str">
        <f>TRIM(Table1[[#This Row],[Staff ID]])</f>
        <v/>
      </c>
      <c r="AS2043" s="46" t="str">
        <f>IF(TRIM(Table1[[#This Row],[Budget Code]])=0,"",TRIM(Table1[[#This Row],[Budget Code]]))</f>
        <v/>
      </c>
      <c r="AT2043" s="46" t="str">
        <f>IF(Table1[[#This Row],[Line Description]]&lt;&gt;"",Table1[[#This Row],[Line Description]],"")</f>
        <v/>
      </c>
      <c r="AU2043" s="46" t="str">
        <f>IF(Table1[[#This Row],[Cur_Amount Debit]]&gt;0,ROUND(Table1[[#This Row],[Cur_Amount Debit]],2),"")</f>
        <v/>
      </c>
      <c r="AV2043" s="46" t="str">
        <f>IF(Table1[[#This Row],[Cur_Amount Credit]]&gt;0,ROUND(Table1[[#This Row],[Cur_Amount Credit]],2),"")</f>
        <v/>
      </c>
      <c r="AW2043" s="46" t="str">
        <f>LEFT(Table1[[#This Row],[Cur]],3)</f>
        <v/>
      </c>
      <c r="AX2043" s="59"/>
      <c r="AY2043" s="46"/>
      <c r="AZ2043" s="46" t="str">
        <f>IF(Table1[[#This Row],[Cur]]&lt;&gt;"",IF(Table1[[#This Row],[Cur]]="USD","",ExchangeRate),"")</f>
        <v/>
      </c>
      <c r="BA2043" s="46" t="str">
        <f>IF(Table1[[#This Row],[Grant]]&lt;&gt;"",VLOOKUP(Table1[[#This Row],[Grant]],Grants!B:D,3),"")</f>
        <v/>
      </c>
      <c r="BB2043" s="46" t="str">
        <f>TRIM(Table1[[#This Row],[Vendor ID]])</f>
        <v/>
      </c>
      <c r="BC2043">
        <f>IF(Table1[[#This Row],[Reference Number]]=Q2042,BC2042,BC2042+1)</f>
        <v>2</v>
      </c>
    </row>
    <row r="2044" spans="1:55" ht="11.25" hidden="1" customHeight="1">
      <c r="A2044" s="1"/>
      <c r="B2044" s="88" t="str">
        <f>IF(Table1[[#This Row],[Posting Date]]&lt;&gt;"",IF(Table1[[#This Row],[Reference Number]]=Q2043,B2043+1,1),"")</f>
        <v/>
      </c>
      <c r="C2044" s="61"/>
      <c r="D2044" s="61"/>
      <c r="E2044" s="218"/>
      <c r="F2044" s="143" t="str">
        <f>IFERROR(IF(VLOOKUP(Table1[[#This Row],[Budget Code Description]],Dimentions!$X$6:$AC$132,2,FALSE)="","",VLOOKUP(Table1[[#This Row],[Budget Code Description]],Dimentions!$X$6:$AC$132,2,FALSE)),"")</f>
        <v/>
      </c>
      <c r="G2044" s="143" t="str">
        <f>IFERROR(VLOOKUP(Table1[[#This Row],[Budget Code Description]],Dimentions!$X$6:$AC$132,3,FALSE),"")</f>
        <v/>
      </c>
      <c r="H2044" s="64" t="str">
        <f>IFERROR(VLOOKUP(Table1[[#This Row],[Account]],Dimentions!$S$6:$V$233,2,FALSE),"")</f>
        <v/>
      </c>
      <c r="I2044" s="62">
        <f>_xlfn.NUMBERVALUE(LEFT(Table1[[#This Row],[Account]],1))</f>
        <v>0</v>
      </c>
      <c r="J2044" s="62" t="str">
        <f>IFERROR(VLOOKUP(Table1[[#This Row],[Budget Code Description]],Table6[#All],7,FALSE),"")</f>
        <v/>
      </c>
      <c r="K2044" s="143" t="str">
        <f>IFERROR(VLOOKUP(Table1[[#This Row],[Budget Code Description]],Table6[#All],8,FALSE),"")</f>
        <v/>
      </c>
      <c r="L2044" s="63"/>
      <c r="M2044" s="65" t="str">
        <f>IFERROR(VLOOKUP(Table1[[#This Row],[Staff ID]],Table2[],2,FALSE),"")</f>
        <v/>
      </c>
      <c r="N2044" s="211" t="str">
        <f>IFERROR(IF(VLOOKUP(Table1[[#This Row],[Budget Code Description]],Dimentions!$X$6:$AC$97,4,FALSE)="","",VLOOKUP(Table1[[#This Row],[Budget Code Description]],Dimentions!$X$6:$AC$97,4,FALSE)),"")</f>
        <v/>
      </c>
      <c r="O2044" s="65" t="str">
        <f>IFERROR(VLOOKUP(Table1[[#This Row],[Vendor ID]],Table549[],2,FALSE),"")</f>
        <v/>
      </c>
      <c r="P2044" s="63"/>
      <c r="Q2044" s="143" t="str">
        <f>IF(Table1[[#This Row],[Posting Date]]&lt;&gt;"",$D$9,"")</f>
        <v/>
      </c>
      <c r="R2044" s="159" t="str">
        <f>IF(Table1[[#This Row],[Posting Date]]&lt;&gt;"",$D$10,"")</f>
        <v/>
      </c>
      <c r="S2044" s="66"/>
      <c r="T2044" s="63"/>
      <c r="U2044" s="67"/>
      <c r="V2044" s="67"/>
      <c r="W2044" s="67" t="str">
        <f t="shared" si="32"/>
        <v/>
      </c>
      <c r="X2044" s="161" t="str">
        <f>IF(E2044="","",(IF(Table1[[#This Row],[Cur]]="USD",Table1[[#This Row],[Cur_Amount Debit]],Table1[[#This Row],[Cur_Amount Debit]]/Table1[[#This Row],[Exchange Rate]])))</f>
        <v/>
      </c>
      <c r="Y2044" s="161" t="str">
        <f>IF(E2044="","",(IF(Table1[[#This Row],[Cur]]="USD",Table1[[#This Row],[Cur_Amount Credit]],Table1[[#This Row],[Cur_Amount Credit]]/ExchangeRate)))</f>
        <v/>
      </c>
      <c r="Z2044" s="203" t="str">
        <f>IF(E2044="","",(Table1[[#This Row],[Debit USD]]-Table1[[#This Row],[Credit USD]]))</f>
        <v/>
      </c>
      <c r="AA2044" s="122"/>
      <c r="AB2044" s="1"/>
      <c r="AC2044" s="15"/>
      <c r="AD2044" s="15" t="str">
        <f>IF(AND(OR(Table1[[#This Row],[Account]]="15030",Table1[[#This Row],[Account]]="15035",Table1[[#This Row],[Account]]="20150"),Table1[[#This Row],[Vendor ID]]=""),1,"")</f>
        <v/>
      </c>
      <c r="AE2044" s="15"/>
      <c r="AF2044" s="15"/>
      <c r="AG2044" s="15"/>
      <c r="AH2044" s="46" t="str">
        <f>IF(Table1[[#This Row],[Posting Date]]&lt;&gt;"","GJ-"&amp;CountryID,"")</f>
        <v/>
      </c>
      <c r="AI2044" s="59" t="str">
        <f>IF(Table1[[#This Row],[Posting Date]]&lt;&gt;"",Table1[[#This Row],[Posting Date]],"")</f>
        <v/>
      </c>
      <c r="AJ2044" s="46"/>
      <c r="AK2044" s="46" t="str">
        <f>IF(Table1[[#This Row],[Description]]&lt;&gt;"",Table1[[#This Row],[Description]],"")</f>
        <v/>
      </c>
      <c r="AL2044" s="46" t="str">
        <f>IF(Table1[[#This Row],[Posting Date]]&lt;&gt;"",Table1[[#This Row],[Reference Number]],"")</f>
        <v/>
      </c>
      <c r="AM2044" s="46" t="str">
        <f>TRIM(Table1[[#This Row],[Line '#]])</f>
        <v/>
      </c>
      <c r="AN2044" s="46" t="str">
        <f>TRIM(Table1[[#This Row],[Account]])</f>
        <v/>
      </c>
      <c r="AO2044" s="46" t="str">
        <f>IF(Table1[[#This Row],[Posting Date]]&lt;&gt;"",$D$5,"")</f>
        <v/>
      </c>
      <c r="AP2044" s="46" t="str">
        <f>TRIM(Table1[[#This Row],[Departments-Prgrams]])</f>
        <v/>
      </c>
      <c r="AQ2044" s="46" t="str">
        <f>TRIM(Table1[[#This Row],[Grant]])</f>
        <v/>
      </c>
      <c r="AR2044" s="46" t="str">
        <f>TRIM(Table1[[#This Row],[Staff ID]])</f>
        <v/>
      </c>
      <c r="AS2044" s="46" t="str">
        <f>IF(TRIM(Table1[[#This Row],[Budget Code]])=0,"",TRIM(Table1[[#This Row],[Budget Code]]))</f>
        <v/>
      </c>
      <c r="AT2044" s="46" t="str">
        <f>IF(Table1[[#This Row],[Line Description]]&lt;&gt;"",Table1[[#This Row],[Line Description]],"")</f>
        <v/>
      </c>
      <c r="AU2044" s="46" t="str">
        <f>IF(Table1[[#This Row],[Cur_Amount Debit]]&gt;0,ROUND(Table1[[#This Row],[Cur_Amount Debit]],2),"")</f>
        <v/>
      </c>
      <c r="AV2044" s="46" t="str">
        <f>IF(Table1[[#This Row],[Cur_Amount Credit]]&gt;0,ROUND(Table1[[#This Row],[Cur_Amount Credit]],2),"")</f>
        <v/>
      </c>
      <c r="AW2044" s="46" t="str">
        <f>LEFT(Table1[[#This Row],[Cur]],3)</f>
        <v/>
      </c>
      <c r="AX2044" s="59"/>
      <c r="AY2044" s="46"/>
      <c r="AZ2044" s="46" t="str">
        <f>IF(Table1[[#This Row],[Cur]]&lt;&gt;"",IF(Table1[[#This Row],[Cur]]="USD","",ExchangeRate),"")</f>
        <v/>
      </c>
      <c r="BA2044" s="46" t="str">
        <f>IF(Table1[[#This Row],[Grant]]&lt;&gt;"",VLOOKUP(Table1[[#This Row],[Grant]],Grants!B:D,3),"")</f>
        <v/>
      </c>
      <c r="BB2044" s="46" t="str">
        <f>TRIM(Table1[[#This Row],[Vendor ID]])</f>
        <v/>
      </c>
      <c r="BC2044">
        <f>IF(Table1[[#This Row],[Reference Number]]=Q2043,BC2043,BC2043+1)</f>
        <v>2</v>
      </c>
    </row>
    <row r="2045" spans="1:55" ht="11.25" hidden="1" customHeight="1">
      <c r="A2045" s="1"/>
      <c r="B2045" s="88" t="str">
        <f>IF(Table1[[#This Row],[Posting Date]]&lt;&gt;"",IF(Table1[[#This Row],[Reference Number]]=Q2044,B2044+1,1),"")</f>
        <v/>
      </c>
      <c r="C2045" s="61"/>
      <c r="D2045" s="61"/>
      <c r="E2045" s="218"/>
      <c r="F2045" s="143" t="str">
        <f>IFERROR(IF(VLOOKUP(Table1[[#This Row],[Budget Code Description]],Dimentions!$X$6:$AC$132,2,FALSE)="","",VLOOKUP(Table1[[#This Row],[Budget Code Description]],Dimentions!$X$6:$AC$132,2,FALSE)),"")</f>
        <v/>
      </c>
      <c r="G2045" s="143" t="str">
        <f>IFERROR(VLOOKUP(Table1[[#This Row],[Budget Code Description]],Dimentions!$X$6:$AC$132,3,FALSE),"")</f>
        <v/>
      </c>
      <c r="H2045" s="64" t="str">
        <f>IFERROR(VLOOKUP(Table1[[#This Row],[Account]],Dimentions!$S$6:$V$233,2,FALSE),"")</f>
        <v/>
      </c>
      <c r="I2045" s="62">
        <f>_xlfn.NUMBERVALUE(LEFT(Table1[[#This Row],[Account]],1))</f>
        <v>0</v>
      </c>
      <c r="J2045" s="62" t="str">
        <f>IFERROR(VLOOKUP(Table1[[#This Row],[Budget Code Description]],Table6[#All],7,FALSE),"")</f>
        <v/>
      </c>
      <c r="K2045" s="143" t="str">
        <f>IFERROR(VLOOKUP(Table1[[#This Row],[Budget Code Description]],Table6[#All],8,FALSE),"")</f>
        <v/>
      </c>
      <c r="L2045" s="63"/>
      <c r="M2045" s="65" t="str">
        <f>IFERROR(VLOOKUP(Table1[[#This Row],[Staff ID]],Table2[],2,FALSE),"")</f>
        <v/>
      </c>
      <c r="N2045" s="211" t="str">
        <f>IFERROR(IF(VLOOKUP(Table1[[#This Row],[Budget Code Description]],Dimentions!$X$6:$AC$97,4,FALSE)="","",VLOOKUP(Table1[[#This Row],[Budget Code Description]],Dimentions!$X$6:$AC$97,4,FALSE)),"")</f>
        <v/>
      </c>
      <c r="O2045" s="65" t="str">
        <f>IFERROR(VLOOKUP(Table1[[#This Row],[Vendor ID]],Table549[],2,FALSE),"")</f>
        <v/>
      </c>
      <c r="P2045" s="63"/>
      <c r="Q2045" s="143" t="str">
        <f>IF(Table1[[#This Row],[Posting Date]]&lt;&gt;"",$D$9,"")</f>
        <v/>
      </c>
      <c r="R2045" s="159" t="str">
        <f>IF(Table1[[#This Row],[Posting Date]]&lt;&gt;"",$D$10,"")</f>
        <v/>
      </c>
      <c r="S2045" s="66"/>
      <c r="T2045" s="63"/>
      <c r="U2045" s="67"/>
      <c r="V2045" s="67"/>
      <c r="W2045" s="67" t="str">
        <f t="shared" si="32"/>
        <v/>
      </c>
      <c r="X2045" s="161" t="str">
        <f>IF(E2045="","",(IF(Table1[[#This Row],[Cur]]="USD",Table1[[#This Row],[Cur_Amount Debit]],Table1[[#This Row],[Cur_Amount Debit]]/Table1[[#This Row],[Exchange Rate]])))</f>
        <v/>
      </c>
      <c r="Y2045" s="161" t="str">
        <f>IF(E2045="","",(IF(Table1[[#This Row],[Cur]]="USD",Table1[[#This Row],[Cur_Amount Credit]],Table1[[#This Row],[Cur_Amount Credit]]/ExchangeRate)))</f>
        <v/>
      </c>
      <c r="Z2045" s="203" t="str">
        <f>IF(E2045="","",(Table1[[#This Row],[Debit USD]]-Table1[[#This Row],[Credit USD]]))</f>
        <v/>
      </c>
      <c r="AA2045" s="122"/>
      <c r="AB2045" s="1"/>
      <c r="AC2045" s="15"/>
      <c r="AD2045" s="15" t="str">
        <f>IF(AND(OR(Table1[[#This Row],[Account]]="15030",Table1[[#This Row],[Account]]="15035",Table1[[#This Row],[Account]]="20150"),Table1[[#This Row],[Vendor ID]]=""),1,"")</f>
        <v/>
      </c>
      <c r="AE2045" s="15"/>
      <c r="AF2045" s="15"/>
      <c r="AG2045" s="15"/>
      <c r="AH2045" s="46" t="str">
        <f>IF(Table1[[#This Row],[Posting Date]]&lt;&gt;"","GJ-"&amp;CountryID,"")</f>
        <v/>
      </c>
      <c r="AI2045" s="59" t="str">
        <f>IF(Table1[[#This Row],[Posting Date]]&lt;&gt;"",Table1[[#This Row],[Posting Date]],"")</f>
        <v/>
      </c>
      <c r="AJ2045" s="46"/>
      <c r="AK2045" s="46" t="str">
        <f>IF(Table1[[#This Row],[Description]]&lt;&gt;"",Table1[[#This Row],[Description]],"")</f>
        <v/>
      </c>
      <c r="AL2045" s="46" t="str">
        <f>IF(Table1[[#This Row],[Posting Date]]&lt;&gt;"",Table1[[#This Row],[Reference Number]],"")</f>
        <v/>
      </c>
      <c r="AM2045" s="46" t="str">
        <f>TRIM(Table1[[#This Row],[Line '#]])</f>
        <v/>
      </c>
      <c r="AN2045" s="46" t="str">
        <f>TRIM(Table1[[#This Row],[Account]])</f>
        <v/>
      </c>
      <c r="AO2045" s="46" t="str">
        <f>IF(Table1[[#This Row],[Posting Date]]&lt;&gt;"",$D$5,"")</f>
        <v/>
      </c>
      <c r="AP2045" s="46" t="str">
        <f>TRIM(Table1[[#This Row],[Departments-Prgrams]])</f>
        <v/>
      </c>
      <c r="AQ2045" s="46" t="str">
        <f>TRIM(Table1[[#This Row],[Grant]])</f>
        <v/>
      </c>
      <c r="AR2045" s="46" t="str">
        <f>TRIM(Table1[[#This Row],[Staff ID]])</f>
        <v/>
      </c>
      <c r="AS2045" s="46" t="str">
        <f>IF(TRIM(Table1[[#This Row],[Budget Code]])=0,"",TRIM(Table1[[#This Row],[Budget Code]]))</f>
        <v/>
      </c>
      <c r="AT2045" s="46" t="str">
        <f>IF(Table1[[#This Row],[Line Description]]&lt;&gt;"",Table1[[#This Row],[Line Description]],"")</f>
        <v/>
      </c>
      <c r="AU2045" s="46" t="str">
        <f>IF(Table1[[#This Row],[Cur_Amount Debit]]&gt;0,ROUND(Table1[[#This Row],[Cur_Amount Debit]],2),"")</f>
        <v/>
      </c>
      <c r="AV2045" s="46" t="str">
        <f>IF(Table1[[#This Row],[Cur_Amount Credit]]&gt;0,ROUND(Table1[[#This Row],[Cur_Amount Credit]],2),"")</f>
        <v/>
      </c>
      <c r="AW2045" s="46" t="str">
        <f>LEFT(Table1[[#This Row],[Cur]],3)</f>
        <v/>
      </c>
      <c r="AX2045" s="59"/>
      <c r="AY2045" s="46"/>
      <c r="AZ2045" s="46" t="str">
        <f>IF(Table1[[#This Row],[Cur]]&lt;&gt;"",IF(Table1[[#This Row],[Cur]]="USD","",ExchangeRate),"")</f>
        <v/>
      </c>
      <c r="BA2045" s="46" t="str">
        <f>IF(Table1[[#This Row],[Grant]]&lt;&gt;"",VLOOKUP(Table1[[#This Row],[Grant]],Grants!B:D,3),"")</f>
        <v/>
      </c>
      <c r="BB2045" s="46" t="str">
        <f>TRIM(Table1[[#This Row],[Vendor ID]])</f>
        <v/>
      </c>
      <c r="BC2045">
        <f>IF(Table1[[#This Row],[Reference Number]]=Q2044,BC2044,BC2044+1)</f>
        <v>2</v>
      </c>
    </row>
    <row r="2046" spans="1:55" ht="11.25" hidden="1" customHeight="1">
      <c r="A2046" s="1"/>
      <c r="B2046" s="88" t="str">
        <f>IF(Table1[[#This Row],[Posting Date]]&lt;&gt;"",IF(Table1[[#This Row],[Reference Number]]=Q2045,B2045+1,1),"")</f>
        <v/>
      </c>
      <c r="C2046" s="61"/>
      <c r="D2046" s="61"/>
      <c r="E2046" s="218"/>
      <c r="F2046" s="143" t="str">
        <f>IFERROR(IF(VLOOKUP(Table1[[#This Row],[Budget Code Description]],Dimentions!$X$6:$AC$132,2,FALSE)="","",VLOOKUP(Table1[[#This Row],[Budget Code Description]],Dimentions!$X$6:$AC$132,2,FALSE)),"")</f>
        <v/>
      </c>
      <c r="G2046" s="143" t="str">
        <f>IFERROR(VLOOKUP(Table1[[#This Row],[Budget Code Description]],Dimentions!$X$6:$AC$132,3,FALSE),"")</f>
        <v/>
      </c>
      <c r="H2046" s="64" t="str">
        <f>IFERROR(VLOOKUP(Table1[[#This Row],[Account]],Dimentions!$S$6:$V$233,2,FALSE),"")</f>
        <v/>
      </c>
      <c r="I2046" s="62">
        <f>_xlfn.NUMBERVALUE(LEFT(Table1[[#This Row],[Account]],1))</f>
        <v>0</v>
      </c>
      <c r="J2046" s="62" t="str">
        <f>IFERROR(VLOOKUP(Table1[[#This Row],[Budget Code Description]],Table6[#All],7,FALSE),"")</f>
        <v/>
      </c>
      <c r="K2046" s="143" t="str">
        <f>IFERROR(VLOOKUP(Table1[[#This Row],[Budget Code Description]],Table6[#All],8,FALSE),"")</f>
        <v/>
      </c>
      <c r="L2046" s="63"/>
      <c r="M2046" s="65" t="str">
        <f>IFERROR(VLOOKUP(Table1[[#This Row],[Staff ID]],Table2[],2,FALSE),"")</f>
        <v/>
      </c>
      <c r="N2046" s="211" t="str">
        <f>IFERROR(IF(VLOOKUP(Table1[[#This Row],[Budget Code Description]],Dimentions!$X$6:$AC$97,4,FALSE)="","",VLOOKUP(Table1[[#This Row],[Budget Code Description]],Dimentions!$X$6:$AC$97,4,FALSE)),"")</f>
        <v/>
      </c>
      <c r="O2046" s="65" t="str">
        <f>IFERROR(VLOOKUP(Table1[[#This Row],[Vendor ID]],Table549[],2,FALSE),"")</f>
        <v/>
      </c>
      <c r="P2046" s="63"/>
      <c r="Q2046" s="143" t="str">
        <f>IF(Table1[[#This Row],[Posting Date]]&lt;&gt;"",$D$9,"")</f>
        <v/>
      </c>
      <c r="R2046" s="159" t="str">
        <f>IF(Table1[[#This Row],[Posting Date]]&lt;&gt;"",$D$10,"")</f>
        <v/>
      </c>
      <c r="S2046" s="66"/>
      <c r="T2046" s="63"/>
      <c r="U2046" s="67"/>
      <c r="V2046" s="67"/>
      <c r="W2046" s="67" t="str">
        <f t="shared" si="32"/>
        <v/>
      </c>
      <c r="X2046" s="161" t="str">
        <f>IF(E2046="","",(IF(Table1[[#This Row],[Cur]]="USD",Table1[[#This Row],[Cur_Amount Debit]],Table1[[#This Row],[Cur_Amount Debit]]/Table1[[#This Row],[Exchange Rate]])))</f>
        <v/>
      </c>
      <c r="Y2046" s="161" t="str">
        <f>IF(E2046="","",(IF(Table1[[#This Row],[Cur]]="USD",Table1[[#This Row],[Cur_Amount Credit]],Table1[[#This Row],[Cur_Amount Credit]]/ExchangeRate)))</f>
        <v/>
      </c>
      <c r="Z2046" s="203" t="str">
        <f>IF(E2046="","",(Table1[[#This Row],[Debit USD]]-Table1[[#This Row],[Credit USD]]))</f>
        <v/>
      </c>
      <c r="AA2046" s="122"/>
      <c r="AB2046" s="1"/>
      <c r="AC2046" s="15"/>
      <c r="AD2046" s="15" t="str">
        <f>IF(AND(OR(Table1[[#This Row],[Account]]="15030",Table1[[#This Row],[Account]]="15035",Table1[[#This Row],[Account]]="20150"),Table1[[#This Row],[Vendor ID]]=""),1,"")</f>
        <v/>
      </c>
      <c r="AE2046" s="15"/>
      <c r="AF2046" s="15"/>
      <c r="AG2046" s="15"/>
      <c r="AH2046" s="46" t="str">
        <f>IF(Table1[[#This Row],[Posting Date]]&lt;&gt;"","GJ-"&amp;CountryID,"")</f>
        <v/>
      </c>
      <c r="AI2046" s="59" t="str">
        <f>IF(Table1[[#This Row],[Posting Date]]&lt;&gt;"",Table1[[#This Row],[Posting Date]],"")</f>
        <v/>
      </c>
      <c r="AJ2046" s="46"/>
      <c r="AK2046" s="46" t="str">
        <f>IF(Table1[[#This Row],[Description]]&lt;&gt;"",Table1[[#This Row],[Description]],"")</f>
        <v/>
      </c>
      <c r="AL2046" s="46" t="str">
        <f>IF(Table1[[#This Row],[Posting Date]]&lt;&gt;"",Table1[[#This Row],[Reference Number]],"")</f>
        <v/>
      </c>
      <c r="AM2046" s="46" t="str">
        <f>TRIM(Table1[[#This Row],[Line '#]])</f>
        <v/>
      </c>
      <c r="AN2046" s="46" t="str">
        <f>TRIM(Table1[[#This Row],[Account]])</f>
        <v/>
      </c>
      <c r="AO2046" s="46" t="str">
        <f>IF(Table1[[#This Row],[Posting Date]]&lt;&gt;"",$D$5,"")</f>
        <v/>
      </c>
      <c r="AP2046" s="46" t="str">
        <f>TRIM(Table1[[#This Row],[Departments-Prgrams]])</f>
        <v/>
      </c>
      <c r="AQ2046" s="46" t="str">
        <f>TRIM(Table1[[#This Row],[Grant]])</f>
        <v/>
      </c>
      <c r="AR2046" s="46" t="str">
        <f>TRIM(Table1[[#This Row],[Staff ID]])</f>
        <v/>
      </c>
      <c r="AS2046" s="46" t="str">
        <f>IF(TRIM(Table1[[#This Row],[Budget Code]])=0,"",TRIM(Table1[[#This Row],[Budget Code]]))</f>
        <v/>
      </c>
      <c r="AT2046" s="46" t="str">
        <f>IF(Table1[[#This Row],[Line Description]]&lt;&gt;"",Table1[[#This Row],[Line Description]],"")</f>
        <v/>
      </c>
      <c r="AU2046" s="46" t="str">
        <f>IF(Table1[[#This Row],[Cur_Amount Debit]]&gt;0,ROUND(Table1[[#This Row],[Cur_Amount Debit]],2),"")</f>
        <v/>
      </c>
      <c r="AV2046" s="46" t="str">
        <f>IF(Table1[[#This Row],[Cur_Amount Credit]]&gt;0,ROUND(Table1[[#This Row],[Cur_Amount Credit]],2),"")</f>
        <v/>
      </c>
      <c r="AW2046" s="46" t="str">
        <f>LEFT(Table1[[#This Row],[Cur]],3)</f>
        <v/>
      </c>
      <c r="AX2046" s="59"/>
      <c r="AY2046" s="46"/>
      <c r="AZ2046" s="46" t="str">
        <f>IF(Table1[[#This Row],[Cur]]&lt;&gt;"",IF(Table1[[#This Row],[Cur]]="USD","",ExchangeRate),"")</f>
        <v/>
      </c>
      <c r="BA2046" s="46" t="str">
        <f>IF(Table1[[#This Row],[Grant]]&lt;&gt;"",VLOOKUP(Table1[[#This Row],[Grant]],Grants!B:D,3),"")</f>
        <v/>
      </c>
      <c r="BB2046" s="46" t="str">
        <f>TRIM(Table1[[#This Row],[Vendor ID]])</f>
        <v/>
      </c>
      <c r="BC2046">
        <f>IF(Table1[[#This Row],[Reference Number]]=Q2045,BC2045,BC2045+1)</f>
        <v>2</v>
      </c>
    </row>
    <row r="2047" spans="1:55" ht="11.25" hidden="1" customHeight="1">
      <c r="A2047" s="1"/>
      <c r="B2047" s="88" t="str">
        <f>IF(Table1[[#This Row],[Posting Date]]&lt;&gt;"",IF(Table1[[#This Row],[Reference Number]]=Q2046,B2046+1,1),"")</f>
        <v/>
      </c>
      <c r="C2047" s="61"/>
      <c r="D2047" s="61"/>
      <c r="E2047" s="218"/>
      <c r="F2047" s="143" t="str">
        <f>IFERROR(IF(VLOOKUP(Table1[[#This Row],[Budget Code Description]],Dimentions!$X$6:$AC$132,2,FALSE)="","",VLOOKUP(Table1[[#This Row],[Budget Code Description]],Dimentions!$X$6:$AC$132,2,FALSE)),"")</f>
        <v/>
      </c>
      <c r="G2047" s="143" t="str">
        <f>IFERROR(VLOOKUP(Table1[[#This Row],[Budget Code Description]],Dimentions!$X$6:$AC$132,3,FALSE),"")</f>
        <v/>
      </c>
      <c r="H2047" s="64" t="str">
        <f>IFERROR(VLOOKUP(Table1[[#This Row],[Account]],Dimentions!$S$6:$V$233,2,FALSE),"")</f>
        <v/>
      </c>
      <c r="I2047" s="62">
        <f>_xlfn.NUMBERVALUE(LEFT(Table1[[#This Row],[Account]],1))</f>
        <v>0</v>
      </c>
      <c r="J2047" s="62" t="str">
        <f>IFERROR(VLOOKUP(Table1[[#This Row],[Budget Code Description]],Table6[#All],7,FALSE),"")</f>
        <v/>
      </c>
      <c r="K2047" s="143" t="str">
        <f>IFERROR(VLOOKUP(Table1[[#This Row],[Budget Code Description]],Table6[#All],8,FALSE),"")</f>
        <v/>
      </c>
      <c r="L2047" s="63"/>
      <c r="M2047" s="65" t="str">
        <f>IFERROR(VLOOKUP(Table1[[#This Row],[Staff ID]],Table2[],2,FALSE),"")</f>
        <v/>
      </c>
      <c r="N2047" s="211" t="str">
        <f>IFERROR(IF(VLOOKUP(Table1[[#This Row],[Budget Code Description]],Dimentions!$X$6:$AC$97,4,FALSE)="","",VLOOKUP(Table1[[#This Row],[Budget Code Description]],Dimentions!$X$6:$AC$97,4,FALSE)),"")</f>
        <v/>
      </c>
      <c r="O2047" s="65" t="str">
        <f>IFERROR(VLOOKUP(Table1[[#This Row],[Vendor ID]],Table549[],2,FALSE),"")</f>
        <v/>
      </c>
      <c r="P2047" s="63"/>
      <c r="Q2047" s="143" t="str">
        <f>IF(Table1[[#This Row],[Posting Date]]&lt;&gt;"",$D$9,"")</f>
        <v/>
      </c>
      <c r="R2047" s="159" t="str">
        <f>IF(Table1[[#This Row],[Posting Date]]&lt;&gt;"",$D$10,"")</f>
        <v/>
      </c>
      <c r="S2047" s="66"/>
      <c r="T2047" s="63"/>
      <c r="U2047" s="67"/>
      <c r="V2047" s="67"/>
      <c r="W2047" s="67" t="str">
        <f t="shared" si="32"/>
        <v/>
      </c>
      <c r="X2047" s="161" t="str">
        <f>IF(E2047="","",(IF(Table1[[#This Row],[Cur]]="USD",Table1[[#This Row],[Cur_Amount Debit]],Table1[[#This Row],[Cur_Amount Debit]]/Table1[[#This Row],[Exchange Rate]])))</f>
        <v/>
      </c>
      <c r="Y2047" s="161" t="str">
        <f>IF(E2047="","",(IF(Table1[[#This Row],[Cur]]="USD",Table1[[#This Row],[Cur_Amount Credit]],Table1[[#This Row],[Cur_Amount Credit]]/ExchangeRate)))</f>
        <v/>
      </c>
      <c r="Z2047" s="203" t="str">
        <f>IF(E2047="","",(Table1[[#This Row],[Debit USD]]-Table1[[#This Row],[Credit USD]]))</f>
        <v/>
      </c>
      <c r="AA2047" s="122"/>
      <c r="AB2047" s="1"/>
      <c r="AC2047" s="15"/>
      <c r="AD2047" s="15" t="str">
        <f>IF(AND(OR(Table1[[#This Row],[Account]]="15030",Table1[[#This Row],[Account]]="15035",Table1[[#This Row],[Account]]="20150"),Table1[[#This Row],[Vendor ID]]=""),1,"")</f>
        <v/>
      </c>
      <c r="AE2047" s="15"/>
      <c r="AF2047" s="15"/>
      <c r="AG2047" s="15"/>
      <c r="AH2047" s="46" t="str">
        <f>IF(Table1[[#This Row],[Posting Date]]&lt;&gt;"","GJ-"&amp;CountryID,"")</f>
        <v/>
      </c>
      <c r="AI2047" s="59" t="str">
        <f>IF(Table1[[#This Row],[Posting Date]]&lt;&gt;"",Table1[[#This Row],[Posting Date]],"")</f>
        <v/>
      </c>
      <c r="AJ2047" s="46"/>
      <c r="AK2047" s="46" t="str">
        <f>IF(Table1[[#This Row],[Description]]&lt;&gt;"",Table1[[#This Row],[Description]],"")</f>
        <v/>
      </c>
      <c r="AL2047" s="46" t="str">
        <f>IF(Table1[[#This Row],[Posting Date]]&lt;&gt;"",Table1[[#This Row],[Reference Number]],"")</f>
        <v/>
      </c>
      <c r="AM2047" s="46" t="str">
        <f>TRIM(Table1[[#This Row],[Line '#]])</f>
        <v/>
      </c>
      <c r="AN2047" s="46" t="str">
        <f>TRIM(Table1[[#This Row],[Account]])</f>
        <v/>
      </c>
      <c r="AO2047" s="46" t="str">
        <f>IF(Table1[[#This Row],[Posting Date]]&lt;&gt;"",$D$5,"")</f>
        <v/>
      </c>
      <c r="AP2047" s="46" t="str">
        <f>TRIM(Table1[[#This Row],[Departments-Prgrams]])</f>
        <v/>
      </c>
      <c r="AQ2047" s="46" t="str">
        <f>TRIM(Table1[[#This Row],[Grant]])</f>
        <v/>
      </c>
      <c r="AR2047" s="46" t="str">
        <f>TRIM(Table1[[#This Row],[Staff ID]])</f>
        <v/>
      </c>
      <c r="AS2047" s="46" t="str">
        <f>IF(TRIM(Table1[[#This Row],[Budget Code]])=0,"",TRIM(Table1[[#This Row],[Budget Code]]))</f>
        <v/>
      </c>
      <c r="AT2047" s="46" t="str">
        <f>IF(Table1[[#This Row],[Line Description]]&lt;&gt;"",Table1[[#This Row],[Line Description]],"")</f>
        <v/>
      </c>
      <c r="AU2047" s="46" t="str">
        <f>IF(Table1[[#This Row],[Cur_Amount Debit]]&gt;0,ROUND(Table1[[#This Row],[Cur_Amount Debit]],2),"")</f>
        <v/>
      </c>
      <c r="AV2047" s="46" t="str">
        <f>IF(Table1[[#This Row],[Cur_Amount Credit]]&gt;0,ROUND(Table1[[#This Row],[Cur_Amount Credit]],2),"")</f>
        <v/>
      </c>
      <c r="AW2047" s="46" t="str">
        <f>LEFT(Table1[[#This Row],[Cur]],3)</f>
        <v/>
      </c>
      <c r="AX2047" s="59"/>
      <c r="AY2047" s="46"/>
      <c r="AZ2047" s="46" t="str">
        <f>IF(Table1[[#This Row],[Cur]]&lt;&gt;"",IF(Table1[[#This Row],[Cur]]="USD","",ExchangeRate),"")</f>
        <v/>
      </c>
      <c r="BA2047" s="46" t="str">
        <f>IF(Table1[[#This Row],[Grant]]&lt;&gt;"",VLOOKUP(Table1[[#This Row],[Grant]],Grants!B:D,3),"")</f>
        <v/>
      </c>
      <c r="BB2047" s="46" t="str">
        <f>TRIM(Table1[[#This Row],[Vendor ID]])</f>
        <v/>
      </c>
      <c r="BC2047">
        <f>IF(Table1[[#This Row],[Reference Number]]=Q2046,BC2046,BC2046+1)</f>
        <v>2</v>
      </c>
    </row>
    <row r="2048" spans="1:55" ht="11.25" hidden="1" customHeight="1">
      <c r="A2048" s="1"/>
      <c r="B2048" s="88" t="str">
        <f>IF(Table1[[#This Row],[Posting Date]]&lt;&gt;"",IF(Table1[[#This Row],[Reference Number]]=Q2047,B2047+1,1),"")</f>
        <v/>
      </c>
      <c r="C2048" s="61"/>
      <c r="D2048" s="61"/>
      <c r="E2048" s="218"/>
      <c r="F2048" s="143" t="str">
        <f>IFERROR(IF(VLOOKUP(Table1[[#This Row],[Budget Code Description]],Dimentions!$X$6:$AC$132,2,FALSE)="","",VLOOKUP(Table1[[#This Row],[Budget Code Description]],Dimentions!$X$6:$AC$132,2,FALSE)),"")</f>
        <v/>
      </c>
      <c r="G2048" s="143" t="str">
        <f>IFERROR(VLOOKUP(Table1[[#This Row],[Budget Code Description]],Dimentions!$X$6:$AC$132,3,FALSE),"")</f>
        <v/>
      </c>
      <c r="H2048" s="64" t="str">
        <f>IFERROR(VLOOKUP(Table1[[#This Row],[Account]],Dimentions!$S$6:$V$233,2,FALSE),"")</f>
        <v/>
      </c>
      <c r="I2048" s="62">
        <f>_xlfn.NUMBERVALUE(LEFT(Table1[[#This Row],[Account]],1))</f>
        <v>0</v>
      </c>
      <c r="J2048" s="62" t="str">
        <f>IFERROR(VLOOKUP(Table1[[#This Row],[Budget Code Description]],Table6[#All],7,FALSE),"")</f>
        <v/>
      </c>
      <c r="K2048" s="143" t="str">
        <f>IFERROR(VLOOKUP(Table1[[#This Row],[Budget Code Description]],Table6[#All],8,FALSE),"")</f>
        <v/>
      </c>
      <c r="L2048" s="63"/>
      <c r="M2048" s="65" t="str">
        <f>IFERROR(VLOOKUP(Table1[[#This Row],[Staff ID]],Table2[],2,FALSE),"")</f>
        <v/>
      </c>
      <c r="N2048" s="211" t="str">
        <f>IFERROR(IF(VLOOKUP(Table1[[#This Row],[Budget Code Description]],Dimentions!$X$6:$AC$97,4,FALSE)="","",VLOOKUP(Table1[[#This Row],[Budget Code Description]],Dimentions!$X$6:$AC$97,4,FALSE)),"")</f>
        <v/>
      </c>
      <c r="O2048" s="65" t="str">
        <f>IFERROR(VLOOKUP(Table1[[#This Row],[Vendor ID]],Table549[],2,FALSE),"")</f>
        <v/>
      </c>
      <c r="P2048" s="63"/>
      <c r="Q2048" s="143" t="str">
        <f>IF(Table1[[#This Row],[Posting Date]]&lt;&gt;"",$D$9,"")</f>
        <v/>
      </c>
      <c r="R2048" s="159" t="str">
        <f>IF(Table1[[#This Row],[Posting Date]]&lt;&gt;"",$D$10,"")</f>
        <v/>
      </c>
      <c r="S2048" s="66"/>
      <c r="T2048" s="63"/>
      <c r="U2048" s="67"/>
      <c r="V2048" s="67"/>
      <c r="W2048" s="67" t="str">
        <f t="shared" si="32"/>
        <v/>
      </c>
      <c r="X2048" s="161" t="str">
        <f>IF(E2048="","",(IF(Table1[[#This Row],[Cur]]="USD",Table1[[#This Row],[Cur_Amount Debit]],Table1[[#This Row],[Cur_Amount Debit]]/Table1[[#This Row],[Exchange Rate]])))</f>
        <v/>
      </c>
      <c r="Y2048" s="161" t="str">
        <f>IF(E2048="","",(IF(Table1[[#This Row],[Cur]]="USD",Table1[[#This Row],[Cur_Amount Credit]],Table1[[#This Row],[Cur_Amount Credit]]/ExchangeRate)))</f>
        <v/>
      </c>
      <c r="Z2048" s="203" t="str">
        <f>IF(E2048="","",(Table1[[#This Row],[Debit USD]]-Table1[[#This Row],[Credit USD]]))</f>
        <v/>
      </c>
      <c r="AA2048" s="122"/>
      <c r="AB2048" s="1"/>
      <c r="AC2048" s="15"/>
      <c r="AD2048" s="15" t="str">
        <f>IF(AND(OR(Table1[[#This Row],[Account]]="15030",Table1[[#This Row],[Account]]="15035",Table1[[#This Row],[Account]]="20150"),Table1[[#This Row],[Vendor ID]]=""),1,"")</f>
        <v/>
      </c>
      <c r="AE2048" s="15"/>
      <c r="AF2048" s="15"/>
      <c r="AG2048" s="15"/>
      <c r="AH2048" s="46" t="str">
        <f>IF(Table1[[#This Row],[Posting Date]]&lt;&gt;"","GJ-"&amp;CountryID,"")</f>
        <v/>
      </c>
      <c r="AI2048" s="59" t="str">
        <f>IF(Table1[[#This Row],[Posting Date]]&lt;&gt;"",Table1[[#This Row],[Posting Date]],"")</f>
        <v/>
      </c>
      <c r="AJ2048" s="46"/>
      <c r="AK2048" s="46" t="str">
        <f>IF(Table1[[#This Row],[Description]]&lt;&gt;"",Table1[[#This Row],[Description]],"")</f>
        <v/>
      </c>
      <c r="AL2048" s="46" t="str">
        <f>IF(Table1[[#This Row],[Posting Date]]&lt;&gt;"",Table1[[#This Row],[Reference Number]],"")</f>
        <v/>
      </c>
      <c r="AM2048" s="46" t="str">
        <f>TRIM(Table1[[#This Row],[Line '#]])</f>
        <v/>
      </c>
      <c r="AN2048" s="46" t="str">
        <f>TRIM(Table1[[#This Row],[Account]])</f>
        <v/>
      </c>
      <c r="AO2048" s="46" t="str">
        <f>IF(Table1[[#This Row],[Posting Date]]&lt;&gt;"",$D$5,"")</f>
        <v/>
      </c>
      <c r="AP2048" s="46" t="str">
        <f>TRIM(Table1[[#This Row],[Departments-Prgrams]])</f>
        <v/>
      </c>
      <c r="AQ2048" s="46" t="str">
        <f>TRIM(Table1[[#This Row],[Grant]])</f>
        <v/>
      </c>
      <c r="AR2048" s="46" t="str">
        <f>TRIM(Table1[[#This Row],[Staff ID]])</f>
        <v/>
      </c>
      <c r="AS2048" s="46" t="str">
        <f>IF(TRIM(Table1[[#This Row],[Budget Code]])=0,"",TRIM(Table1[[#This Row],[Budget Code]]))</f>
        <v/>
      </c>
      <c r="AT2048" s="46" t="str">
        <f>IF(Table1[[#This Row],[Line Description]]&lt;&gt;"",Table1[[#This Row],[Line Description]],"")</f>
        <v/>
      </c>
      <c r="AU2048" s="46" t="str">
        <f>IF(Table1[[#This Row],[Cur_Amount Debit]]&gt;0,ROUND(Table1[[#This Row],[Cur_Amount Debit]],2),"")</f>
        <v/>
      </c>
      <c r="AV2048" s="46" t="str">
        <f>IF(Table1[[#This Row],[Cur_Amount Credit]]&gt;0,ROUND(Table1[[#This Row],[Cur_Amount Credit]],2),"")</f>
        <v/>
      </c>
      <c r="AW2048" s="46" t="str">
        <f>LEFT(Table1[[#This Row],[Cur]],3)</f>
        <v/>
      </c>
      <c r="AX2048" s="59"/>
      <c r="AY2048" s="46"/>
      <c r="AZ2048" s="46" t="str">
        <f>IF(Table1[[#This Row],[Cur]]&lt;&gt;"",IF(Table1[[#This Row],[Cur]]="USD","",ExchangeRate),"")</f>
        <v/>
      </c>
      <c r="BA2048" s="46" t="str">
        <f>IF(Table1[[#This Row],[Grant]]&lt;&gt;"",VLOOKUP(Table1[[#This Row],[Grant]],Grants!B:D,3),"")</f>
        <v/>
      </c>
      <c r="BB2048" s="46" t="str">
        <f>TRIM(Table1[[#This Row],[Vendor ID]])</f>
        <v/>
      </c>
      <c r="BC2048">
        <f>IF(Table1[[#This Row],[Reference Number]]=Q2047,BC2047,BC2047+1)</f>
        <v>2</v>
      </c>
    </row>
    <row r="2049" spans="1:55" ht="11.25" hidden="1" customHeight="1">
      <c r="A2049" s="1"/>
      <c r="B2049" s="88" t="str">
        <f>IF(Table1[[#This Row],[Posting Date]]&lt;&gt;"",IF(Table1[[#This Row],[Reference Number]]=Q2048,B2048+1,1),"")</f>
        <v/>
      </c>
      <c r="C2049" s="61"/>
      <c r="D2049" s="61"/>
      <c r="E2049" s="218"/>
      <c r="F2049" s="143" t="str">
        <f>IFERROR(IF(VLOOKUP(Table1[[#This Row],[Budget Code Description]],Dimentions!$X$6:$AC$132,2,FALSE)="","",VLOOKUP(Table1[[#This Row],[Budget Code Description]],Dimentions!$X$6:$AC$132,2,FALSE)),"")</f>
        <v/>
      </c>
      <c r="G2049" s="143" t="str">
        <f>IFERROR(VLOOKUP(Table1[[#This Row],[Budget Code Description]],Dimentions!$X$6:$AC$132,3,FALSE),"")</f>
        <v/>
      </c>
      <c r="H2049" s="64" t="str">
        <f>IFERROR(VLOOKUP(Table1[[#This Row],[Account]],Dimentions!$S$6:$V$233,2,FALSE),"")</f>
        <v/>
      </c>
      <c r="I2049" s="62">
        <f>_xlfn.NUMBERVALUE(LEFT(Table1[[#This Row],[Account]],1))</f>
        <v>0</v>
      </c>
      <c r="J2049" s="62" t="str">
        <f>IFERROR(VLOOKUP(Table1[[#This Row],[Budget Code Description]],Table6[#All],7,FALSE),"")</f>
        <v/>
      </c>
      <c r="K2049" s="143" t="str">
        <f>IFERROR(VLOOKUP(Table1[[#This Row],[Budget Code Description]],Table6[#All],8,FALSE),"")</f>
        <v/>
      </c>
      <c r="L2049" s="63"/>
      <c r="M2049" s="65" t="str">
        <f>IFERROR(VLOOKUP(Table1[[#This Row],[Staff ID]],Table2[],2,FALSE),"")</f>
        <v/>
      </c>
      <c r="N2049" s="211" t="str">
        <f>IFERROR(IF(VLOOKUP(Table1[[#This Row],[Budget Code Description]],Dimentions!$X$6:$AC$97,4,FALSE)="","",VLOOKUP(Table1[[#This Row],[Budget Code Description]],Dimentions!$X$6:$AC$97,4,FALSE)),"")</f>
        <v/>
      </c>
      <c r="O2049" s="65" t="str">
        <f>IFERROR(VLOOKUP(Table1[[#This Row],[Vendor ID]],Table549[],2,FALSE),"")</f>
        <v/>
      </c>
      <c r="P2049" s="63"/>
      <c r="Q2049" s="143" t="str">
        <f>IF(Table1[[#This Row],[Posting Date]]&lt;&gt;"",$D$9,"")</f>
        <v/>
      </c>
      <c r="R2049" s="159" t="str">
        <f>IF(Table1[[#This Row],[Posting Date]]&lt;&gt;"",$D$10,"")</f>
        <v/>
      </c>
      <c r="S2049" s="66"/>
      <c r="T2049" s="63"/>
      <c r="U2049" s="67"/>
      <c r="V2049" s="67"/>
      <c r="W2049" s="67" t="str">
        <f t="shared" si="32"/>
        <v/>
      </c>
      <c r="X2049" s="161" t="str">
        <f>IF(E2049="","",(IF(Table1[[#This Row],[Cur]]="USD",Table1[[#This Row],[Cur_Amount Debit]],Table1[[#This Row],[Cur_Amount Debit]]/Table1[[#This Row],[Exchange Rate]])))</f>
        <v/>
      </c>
      <c r="Y2049" s="161" t="str">
        <f>IF(E2049="","",(IF(Table1[[#This Row],[Cur]]="USD",Table1[[#This Row],[Cur_Amount Credit]],Table1[[#This Row],[Cur_Amount Credit]]/ExchangeRate)))</f>
        <v/>
      </c>
      <c r="Z2049" s="203" t="str">
        <f>IF(E2049="","",(Table1[[#This Row],[Debit USD]]-Table1[[#This Row],[Credit USD]]))</f>
        <v/>
      </c>
      <c r="AA2049" s="122"/>
      <c r="AB2049" s="1"/>
      <c r="AC2049" s="15"/>
      <c r="AD2049" s="15" t="str">
        <f>IF(AND(OR(Table1[[#This Row],[Account]]="15030",Table1[[#This Row],[Account]]="15035",Table1[[#This Row],[Account]]="20150"),Table1[[#This Row],[Vendor ID]]=""),1,"")</f>
        <v/>
      </c>
      <c r="AE2049" s="15"/>
      <c r="AF2049" s="15"/>
      <c r="AG2049" s="15"/>
      <c r="AH2049" s="46" t="str">
        <f>IF(Table1[[#This Row],[Posting Date]]&lt;&gt;"","GJ-"&amp;CountryID,"")</f>
        <v/>
      </c>
      <c r="AI2049" s="59" t="str">
        <f>IF(Table1[[#This Row],[Posting Date]]&lt;&gt;"",Table1[[#This Row],[Posting Date]],"")</f>
        <v/>
      </c>
      <c r="AJ2049" s="46"/>
      <c r="AK2049" s="46" t="str">
        <f>IF(Table1[[#This Row],[Description]]&lt;&gt;"",Table1[[#This Row],[Description]],"")</f>
        <v/>
      </c>
      <c r="AL2049" s="46" t="str">
        <f>IF(Table1[[#This Row],[Posting Date]]&lt;&gt;"",Table1[[#This Row],[Reference Number]],"")</f>
        <v/>
      </c>
      <c r="AM2049" s="46" t="str">
        <f>TRIM(Table1[[#This Row],[Line '#]])</f>
        <v/>
      </c>
      <c r="AN2049" s="46" t="str">
        <f>TRIM(Table1[[#This Row],[Account]])</f>
        <v/>
      </c>
      <c r="AO2049" s="46" t="str">
        <f>IF(Table1[[#This Row],[Posting Date]]&lt;&gt;"",$D$5,"")</f>
        <v/>
      </c>
      <c r="AP2049" s="46" t="str">
        <f>TRIM(Table1[[#This Row],[Departments-Prgrams]])</f>
        <v/>
      </c>
      <c r="AQ2049" s="46" t="str">
        <f>TRIM(Table1[[#This Row],[Grant]])</f>
        <v/>
      </c>
      <c r="AR2049" s="46" t="str">
        <f>TRIM(Table1[[#This Row],[Staff ID]])</f>
        <v/>
      </c>
      <c r="AS2049" s="46" t="str">
        <f>IF(TRIM(Table1[[#This Row],[Budget Code]])=0,"",TRIM(Table1[[#This Row],[Budget Code]]))</f>
        <v/>
      </c>
      <c r="AT2049" s="46" t="str">
        <f>IF(Table1[[#This Row],[Line Description]]&lt;&gt;"",Table1[[#This Row],[Line Description]],"")</f>
        <v/>
      </c>
      <c r="AU2049" s="46" t="str">
        <f>IF(Table1[[#This Row],[Cur_Amount Debit]]&gt;0,ROUND(Table1[[#This Row],[Cur_Amount Debit]],2),"")</f>
        <v/>
      </c>
      <c r="AV2049" s="46" t="str">
        <f>IF(Table1[[#This Row],[Cur_Amount Credit]]&gt;0,ROUND(Table1[[#This Row],[Cur_Amount Credit]],2),"")</f>
        <v/>
      </c>
      <c r="AW2049" s="46" t="str">
        <f>LEFT(Table1[[#This Row],[Cur]],3)</f>
        <v/>
      </c>
      <c r="AX2049" s="59"/>
      <c r="AY2049" s="46"/>
      <c r="AZ2049" s="46" t="str">
        <f>IF(Table1[[#This Row],[Cur]]&lt;&gt;"",IF(Table1[[#This Row],[Cur]]="USD","",ExchangeRate),"")</f>
        <v/>
      </c>
      <c r="BA2049" s="46" t="str">
        <f>IF(Table1[[#This Row],[Grant]]&lt;&gt;"",VLOOKUP(Table1[[#This Row],[Grant]],Grants!B:D,3),"")</f>
        <v/>
      </c>
      <c r="BB2049" s="46" t="str">
        <f>TRIM(Table1[[#This Row],[Vendor ID]])</f>
        <v/>
      </c>
      <c r="BC2049">
        <f>IF(Table1[[#This Row],[Reference Number]]=Q2048,BC2048,BC2048+1)</f>
        <v>2</v>
      </c>
    </row>
    <row r="2050" spans="1:55" ht="11.25" hidden="1" customHeight="1">
      <c r="A2050" s="1"/>
      <c r="B2050" s="88" t="str">
        <f>IF(Table1[[#This Row],[Posting Date]]&lt;&gt;"",IF(Table1[[#This Row],[Reference Number]]=Q2049,B2049+1,1),"")</f>
        <v/>
      </c>
      <c r="C2050" s="61"/>
      <c r="D2050" s="61"/>
      <c r="E2050" s="218"/>
      <c r="F2050" s="143" t="str">
        <f>IFERROR(IF(VLOOKUP(Table1[[#This Row],[Budget Code Description]],Dimentions!$X$6:$AC$132,2,FALSE)="","",VLOOKUP(Table1[[#This Row],[Budget Code Description]],Dimentions!$X$6:$AC$132,2,FALSE)),"")</f>
        <v/>
      </c>
      <c r="G2050" s="143" t="str">
        <f>IFERROR(VLOOKUP(Table1[[#This Row],[Budget Code Description]],Dimentions!$X$6:$AC$132,3,FALSE),"")</f>
        <v/>
      </c>
      <c r="H2050" s="64" t="str">
        <f>IFERROR(VLOOKUP(Table1[[#This Row],[Account]],Dimentions!$S$6:$V$233,2,FALSE),"")</f>
        <v/>
      </c>
      <c r="I2050" s="62">
        <f>_xlfn.NUMBERVALUE(LEFT(Table1[[#This Row],[Account]],1))</f>
        <v>0</v>
      </c>
      <c r="J2050" s="62" t="str">
        <f>IFERROR(VLOOKUP(Table1[[#This Row],[Budget Code Description]],Table6[#All],7,FALSE),"")</f>
        <v/>
      </c>
      <c r="K2050" s="143" t="str">
        <f>IFERROR(VLOOKUP(Table1[[#This Row],[Budget Code Description]],Table6[#All],8,FALSE),"")</f>
        <v/>
      </c>
      <c r="L2050" s="63"/>
      <c r="M2050" s="65" t="str">
        <f>IFERROR(VLOOKUP(Table1[[#This Row],[Staff ID]],Table2[],2,FALSE),"")</f>
        <v/>
      </c>
      <c r="N2050" s="211" t="str">
        <f>IFERROR(IF(VLOOKUP(Table1[[#This Row],[Budget Code Description]],Dimentions!$X$6:$AC$97,4,FALSE)="","",VLOOKUP(Table1[[#This Row],[Budget Code Description]],Dimentions!$X$6:$AC$97,4,FALSE)),"")</f>
        <v/>
      </c>
      <c r="O2050" s="65" t="str">
        <f>IFERROR(VLOOKUP(Table1[[#This Row],[Vendor ID]],Table549[],2,FALSE),"")</f>
        <v/>
      </c>
      <c r="P2050" s="63"/>
      <c r="Q2050" s="143" t="str">
        <f>IF(Table1[[#This Row],[Posting Date]]&lt;&gt;"",$D$9,"")</f>
        <v/>
      </c>
      <c r="R2050" s="159" t="str">
        <f>IF(Table1[[#This Row],[Posting Date]]&lt;&gt;"",$D$10,"")</f>
        <v/>
      </c>
      <c r="S2050" s="66"/>
      <c r="T2050" s="63"/>
      <c r="U2050" s="67"/>
      <c r="V2050" s="67"/>
      <c r="W2050" s="67" t="str">
        <f t="shared" si="32"/>
        <v/>
      </c>
      <c r="X2050" s="161" t="str">
        <f>IF(E2050="","",(IF(Table1[[#This Row],[Cur]]="USD",Table1[[#This Row],[Cur_Amount Debit]],Table1[[#This Row],[Cur_Amount Debit]]/Table1[[#This Row],[Exchange Rate]])))</f>
        <v/>
      </c>
      <c r="Y2050" s="161" t="str">
        <f>IF(E2050="","",(IF(Table1[[#This Row],[Cur]]="USD",Table1[[#This Row],[Cur_Amount Credit]],Table1[[#This Row],[Cur_Amount Credit]]/ExchangeRate)))</f>
        <v/>
      </c>
      <c r="Z2050" s="203" t="str">
        <f>IF(E2050="","",(Table1[[#This Row],[Debit USD]]-Table1[[#This Row],[Credit USD]]))</f>
        <v/>
      </c>
      <c r="AA2050" s="122"/>
      <c r="AB2050" s="1"/>
      <c r="AC2050" s="15"/>
      <c r="AD2050" s="15" t="str">
        <f>IF(AND(OR(Table1[[#This Row],[Account]]="15030",Table1[[#This Row],[Account]]="15035",Table1[[#This Row],[Account]]="20150"),Table1[[#This Row],[Vendor ID]]=""),1,"")</f>
        <v/>
      </c>
      <c r="AE2050" s="15"/>
      <c r="AF2050" s="15"/>
      <c r="AG2050" s="15"/>
      <c r="AH2050" s="46" t="str">
        <f>IF(Table1[[#This Row],[Posting Date]]&lt;&gt;"","GJ-"&amp;CountryID,"")</f>
        <v/>
      </c>
      <c r="AI2050" s="59" t="str">
        <f>IF(Table1[[#This Row],[Posting Date]]&lt;&gt;"",Table1[[#This Row],[Posting Date]],"")</f>
        <v/>
      </c>
      <c r="AJ2050" s="46"/>
      <c r="AK2050" s="46" t="str">
        <f>IF(Table1[[#This Row],[Description]]&lt;&gt;"",Table1[[#This Row],[Description]],"")</f>
        <v/>
      </c>
      <c r="AL2050" s="46" t="str">
        <f>IF(Table1[[#This Row],[Posting Date]]&lt;&gt;"",Table1[[#This Row],[Reference Number]],"")</f>
        <v/>
      </c>
      <c r="AM2050" s="46" t="str">
        <f>TRIM(Table1[[#This Row],[Line '#]])</f>
        <v/>
      </c>
      <c r="AN2050" s="46" t="str">
        <f>TRIM(Table1[[#This Row],[Account]])</f>
        <v/>
      </c>
      <c r="AO2050" s="46" t="str">
        <f>IF(Table1[[#This Row],[Posting Date]]&lt;&gt;"",$D$5,"")</f>
        <v/>
      </c>
      <c r="AP2050" s="46" t="str">
        <f>TRIM(Table1[[#This Row],[Departments-Prgrams]])</f>
        <v/>
      </c>
      <c r="AQ2050" s="46" t="str">
        <f>TRIM(Table1[[#This Row],[Grant]])</f>
        <v/>
      </c>
      <c r="AR2050" s="46" t="str">
        <f>TRIM(Table1[[#This Row],[Staff ID]])</f>
        <v/>
      </c>
      <c r="AS2050" s="46" t="str">
        <f>IF(TRIM(Table1[[#This Row],[Budget Code]])=0,"",TRIM(Table1[[#This Row],[Budget Code]]))</f>
        <v/>
      </c>
      <c r="AT2050" s="46" t="str">
        <f>IF(Table1[[#This Row],[Line Description]]&lt;&gt;"",Table1[[#This Row],[Line Description]],"")</f>
        <v/>
      </c>
      <c r="AU2050" s="46" t="str">
        <f>IF(Table1[[#This Row],[Cur_Amount Debit]]&gt;0,ROUND(Table1[[#This Row],[Cur_Amount Debit]],2),"")</f>
        <v/>
      </c>
      <c r="AV2050" s="46" t="str">
        <f>IF(Table1[[#This Row],[Cur_Amount Credit]]&gt;0,ROUND(Table1[[#This Row],[Cur_Amount Credit]],2),"")</f>
        <v/>
      </c>
      <c r="AW2050" s="46" t="str">
        <f>LEFT(Table1[[#This Row],[Cur]],3)</f>
        <v/>
      </c>
      <c r="AX2050" s="59"/>
      <c r="AY2050" s="46"/>
      <c r="AZ2050" s="46" t="str">
        <f>IF(Table1[[#This Row],[Cur]]&lt;&gt;"",IF(Table1[[#This Row],[Cur]]="USD","",ExchangeRate),"")</f>
        <v/>
      </c>
      <c r="BA2050" s="46" t="str">
        <f>IF(Table1[[#This Row],[Grant]]&lt;&gt;"",VLOOKUP(Table1[[#This Row],[Grant]],Grants!B:D,3),"")</f>
        <v/>
      </c>
      <c r="BB2050" s="46" t="str">
        <f>TRIM(Table1[[#This Row],[Vendor ID]])</f>
        <v/>
      </c>
      <c r="BC2050">
        <f>IF(Table1[[#This Row],[Reference Number]]=Q2049,BC2049,BC2049+1)</f>
        <v>2</v>
      </c>
    </row>
    <row r="2051" spans="1:55" ht="11.25" hidden="1" customHeight="1">
      <c r="A2051" s="1"/>
      <c r="B2051" s="88" t="str">
        <f>IF(Table1[[#This Row],[Posting Date]]&lt;&gt;"",IF(Table1[[#This Row],[Reference Number]]=Q2050,B2050+1,1),"")</f>
        <v/>
      </c>
      <c r="C2051" s="61"/>
      <c r="D2051" s="61"/>
      <c r="E2051" s="218"/>
      <c r="F2051" s="143" t="str">
        <f>IFERROR(IF(VLOOKUP(Table1[[#This Row],[Budget Code Description]],Dimentions!$X$6:$AC$132,2,FALSE)="","",VLOOKUP(Table1[[#This Row],[Budget Code Description]],Dimentions!$X$6:$AC$132,2,FALSE)),"")</f>
        <v/>
      </c>
      <c r="G2051" s="143" t="str">
        <f>IFERROR(VLOOKUP(Table1[[#This Row],[Budget Code Description]],Dimentions!$X$6:$AC$132,3,FALSE),"")</f>
        <v/>
      </c>
      <c r="H2051" s="64" t="str">
        <f>IFERROR(VLOOKUP(Table1[[#This Row],[Account]],Dimentions!$S$6:$V$233,2,FALSE),"")</f>
        <v/>
      </c>
      <c r="I2051" s="62">
        <f>_xlfn.NUMBERVALUE(LEFT(Table1[[#This Row],[Account]],1))</f>
        <v>0</v>
      </c>
      <c r="J2051" s="62" t="str">
        <f>IFERROR(VLOOKUP(Table1[[#This Row],[Budget Code Description]],Table6[#All],7,FALSE),"")</f>
        <v/>
      </c>
      <c r="K2051" s="143" t="str">
        <f>IFERROR(VLOOKUP(Table1[[#This Row],[Budget Code Description]],Table6[#All],8,FALSE),"")</f>
        <v/>
      </c>
      <c r="L2051" s="63"/>
      <c r="M2051" s="65" t="str">
        <f>IFERROR(VLOOKUP(Table1[[#This Row],[Staff ID]],Table2[],2,FALSE),"")</f>
        <v/>
      </c>
      <c r="N2051" s="211" t="str">
        <f>IFERROR(IF(VLOOKUP(Table1[[#This Row],[Budget Code Description]],Dimentions!$X$6:$AC$97,4,FALSE)="","",VLOOKUP(Table1[[#This Row],[Budget Code Description]],Dimentions!$X$6:$AC$97,4,FALSE)),"")</f>
        <v/>
      </c>
      <c r="O2051" s="65" t="str">
        <f>IFERROR(VLOOKUP(Table1[[#This Row],[Vendor ID]],Table549[],2,FALSE),"")</f>
        <v/>
      </c>
      <c r="P2051" s="63"/>
      <c r="Q2051" s="143" t="str">
        <f>IF(Table1[[#This Row],[Posting Date]]&lt;&gt;"",$D$9,"")</f>
        <v/>
      </c>
      <c r="R2051" s="159" t="str">
        <f>IF(Table1[[#This Row],[Posting Date]]&lt;&gt;"",$D$10,"")</f>
        <v/>
      </c>
      <c r="S2051" s="66"/>
      <c r="T2051" s="63"/>
      <c r="U2051" s="67"/>
      <c r="V2051" s="67"/>
      <c r="W2051" s="67" t="str">
        <f t="shared" si="32"/>
        <v/>
      </c>
      <c r="X2051" s="161" t="str">
        <f>IF(E2051="","",(IF(Table1[[#This Row],[Cur]]="USD",Table1[[#This Row],[Cur_Amount Debit]],Table1[[#This Row],[Cur_Amount Debit]]/Table1[[#This Row],[Exchange Rate]])))</f>
        <v/>
      </c>
      <c r="Y2051" s="161" t="str">
        <f>IF(E2051="","",(IF(Table1[[#This Row],[Cur]]="USD",Table1[[#This Row],[Cur_Amount Credit]],Table1[[#This Row],[Cur_Amount Credit]]/ExchangeRate)))</f>
        <v/>
      </c>
      <c r="Z2051" s="203" t="str">
        <f>IF(E2051="","",(Table1[[#This Row],[Debit USD]]-Table1[[#This Row],[Credit USD]]))</f>
        <v/>
      </c>
      <c r="AA2051" s="122"/>
      <c r="AB2051" s="1"/>
      <c r="AC2051" s="15"/>
      <c r="AD2051" s="15" t="str">
        <f>IF(AND(OR(Table1[[#This Row],[Account]]="15030",Table1[[#This Row],[Account]]="15035",Table1[[#This Row],[Account]]="20150"),Table1[[#This Row],[Vendor ID]]=""),1,"")</f>
        <v/>
      </c>
      <c r="AE2051" s="15"/>
      <c r="AF2051" s="15"/>
      <c r="AG2051" s="15"/>
      <c r="AH2051" s="46" t="str">
        <f>IF(Table1[[#This Row],[Posting Date]]&lt;&gt;"","GJ-"&amp;CountryID,"")</f>
        <v/>
      </c>
      <c r="AI2051" s="59" t="str">
        <f>IF(Table1[[#This Row],[Posting Date]]&lt;&gt;"",Table1[[#This Row],[Posting Date]],"")</f>
        <v/>
      </c>
      <c r="AJ2051" s="46"/>
      <c r="AK2051" s="46" t="str">
        <f>IF(Table1[[#This Row],[Description]]&lt;&gt;"",Table1[[#This Row],[Description]],"")</f>
        <v/>
      </c>
      <c r="AL2051" s="46" t="str">
        <f>IF(Table1[[#This Row],[Posting Date]]&lt;&gt;"",Table1[[#This Row],[Reference Number]],"")</f>
        <v/>
      </c>
      <c r="AM2051" s="46" t="str">
        <f>TRIM(Table1[[#This Row],[Line '#]])</f>
        <v/>
      </c>
      <c r="AN2051" s="46" t="str">
        <f>TRIM(Table1[[#This Row],[Account]])</f>
        <v/>
      </c>
      <c r="AO2051" s="46" t="str">
        <f>IF(Table1[[#This Row],[Posting Date]]&lt;&gt;"",$D$5,"")</f>
        <v/>
      </c>
      <c r="AP2051" s="46" t="str">
        <f>TRIM(Table1[[#This Row],[Departments-Prgrams]])</f>
        <v/>
      </c>
      <c r="AQ2051" s="46" t="str">
        <f>TRIM(Table1[[#This Row],[Grant]])</f>
        <v/>
      </c>
      <c r="AR2051" s="46" t="str">
        <f>TRIM(Table1[[#This Row],[Staff ID]])</f>
        <v/>
      </c>
      <c r="AS2051" s="46" t="str">
        <f>IF(TRIM(Table1[[#This Row],[Budget Code]])=0,"",TRIM(Table1[[#This Row],[Budget Code]]))</f>
        <v/>
      </c>
      <c r="AT2051" s="46" t="str">
        <f>IF(Table1[[#This Row],[Line Description]]&lt;&gt;"",Table1[[#This Row],[Line Description]],"")</f>
        <v/>
      </c>
      <c r="AU2051" s="46" t="str">
        <f>IF(Table1[[#This Row],[Cur_Amount Debit]]&gt;0,ROUND(Table1[[#This Row],[Cur_Amount Debit]],2),"")</f>
        <v/>
      </c>
      <c r="AV2051" s="46" t="str">
        <f>IF(Table1[[#This Row],[Cur_Amount Credit]]&gt;0,ROUND(Table1[[#This Row],[Cur_Amount Credit]],2),"")</f>
        <v/>
      </c>
      <c r="AW2051" s="46" t="str">
        <f>LEFT(Table1[[#This Row],[Cur]],3)</f>
        <v/>
      </c>
      <c r="AX2051" s="59"/>
      <c r="AY2051" s="46"/>
      <c r="AZ2051" s="46" t="str">
        <f>IF(Table1[[#This Row],[Cur]]&lt;&gt;"",IF(Table1[[#This Row],[Cur]]="USD","",ExchangeRate),"")</f>
        <v/>
      </c>
      <c r="BA2051" s="46" t="str">
        <f>IF(Table1[[#This Row],[Grant]]&lt;&gt;"",VLOOKUP(Table1[[#This Row],[Grant]],Grants!B:D,3),"")</f>
        <v/>
      </c>
      <c r="BB2051" s="46" t="str">
        <f>TRIM(Table1[[#This Row],[Vendor ID]])</f>
        <v/>
      </c>
      <c r="BC2051">
        <f>IF(Table1[[#This Row],[Reference Number]]=Q2050,BC2050,BC2050+1)</f>
        <v>2</v>
      </c>
    </row>
    <row r="2052" spans="1:55" ht="11.25" hidden="1" customHeight="1">
      <c r="A2052" s="1"/>
      <c r="B2052" s="88" t="str">
        <f>IF(Table1[[#This Row],[Posting Date]]&lt;&gt;"",IF(Table1[[#This Row],[Reference Number]]=Q2051,B2051+1,1),"")</f>
        <v/>
      </c>
      <c r="C2052" s="61"/>
      <c r="D2052" s="61"/>
      <c r="E2052" s="218"/>
      <c r="F2052" s="143" t="str">
        <f>IFERROR(IF(VLOOKUP(Table1[[#This Row],[Budget Code Description]],Dimentions!$X$6:$AC$132,2,FALSE)="","",VLOOKUP(Table1[[#This Row],[Budget Code Description]],Dimentions!$X$6:$AC$132,2,FALSE)),"")</f>
        <v/>
      </c>
      <c r="G2052" s="143" t="str">
        <f>IFERROR(VLOOKUP(Table1[[#This Row],[Budget Code Description]],Dimentions!$X$6:$AC$132,3,FALSE),"")</f>
        <v/>
      </c>
      <c r="H2052" s="64" t="str">
        <f>IFERROR(VLOOKUP(Table1[[#This Row],[Account]],Dimentions!$S$6:$V$233,2,FALSE),"")</f>
        <v/>
      </c>
      <c r="I2052" s="62">
        <f>_xlfn.NUMBERVALUE(LEFT(Table1[[#This Row],[Account]],1))</f>
        <v>0</v>
      </c>
      <c r="J2052" s="62" t="str">
        <f>IFERROR(VLOOKUP(Table1[[#This Row],[Budget Code Description]],Table6[#All],7,FALSE),"")</f>
        <v/>
      </c>
      <c r="K2052" s="143" t="str">
        <f>IFERROR(VLOOKUP(Table1[[#This Row],[Budget Code Description]],Table6[#All],8,FALSE),"")</f>
        <v/>
      </c>
      <c r="L2052" s="63"/>
      <c r="M2052" s="65" t="str">
        <f>IFERROR(VLOOKUP(Table1[[#This Row],[Staff ID]],Table2[],2,FALSE),"")</f>
        <v/>
      </c>
      <c r="N2052" s="211" t="str">
        <f>IFERROR(IF(VLOOKUP(Table1[[#This Row],[Budget Code Description]],Dimentions!$X$6:$AC$97,4,FALSE)="","",VLOOKUP(Table1[[#This Row],[Budget Code Description]],Dimentions!$X$6:$AC$97,4,FALSE)),"")</f>
        <v/>
      </c>
      <c r="O2052" s="65" t="str">
        <f>IFERROR(VLOOKUP(Table1[[#This Row],[Vendor ID]],Table549[],2,FALSE),"")</f>
        <v/>
      </c>
      <c r="P2052" s="63"/>
      <c r="Q2052" s="143" t="str">
        <f>IF(Table1[[#This Row],[Posting Date]]&lt;&gt;"",$D$9,"")</f>
        <v/>
      </c>
      <c r="R2052" s="159" t="str">
        <f>IF(Table1[[#This Row],[Posting Date]]&lt;&gt;"",$D$10,"")</f>
        <v/>
      </c>
      <c r="S2052" s="66"/>
      <c r="T2052" s="63"/>
      <c r="U2052" s="67"/>
      <c r="V2052" s="67"/>
      <c r="W2052" s="67" t="str">
        <f t="shared" si="32"/>
        <v/>
      </c>
      <c r="X2052" s="161" t="str">
        <f>IF(E2052="","",(IF(Table1[[#This Row],[Cur]]="USD",Table1[[#This Row],[Cur_Amount Debit]],Table1[[#This Row],[Cur_Amount Debit]]/Table1[[#This Row],[Exchange Rate]])))</f>
        <v/>
      </c>
      <c r="Y2052" s="161" t="str">
        <f>IF(E2052="","",(IF(Table1[[#This Row],[Cur]]="USD",Table1[[#This Row],[Cur_Amount Credit]],Table1[[#This Row],[Cur_Amount Credit]]/ExchangeRate)))</f>
        <v/>
      </c>
      <c r="Z2052" s="203" t="str">
        <f>IF(E2052="","",(Table1[[#This Row],[Debit USD]]-Table1[[#This Row],[Credit USD]]))</f>
        <v/>
      </c>
      <c r="AA2052" s="122"/>
      <c r="AB2052" s="1"/>
      <c r="AC2052" s="15"/>
      <c r="AD2052" s="15" t="str">
        <f>IF(AND(OR(Table1[[#This Row],[Account]]="15030",Table1[[#This Row],[Account]]="15035",Table1[[#This Row],[Account]]="20150"),Table1[[#This Row],[Vendor ID]]=""),1,"")</f>
        <v/>
      </c>
      <c r="AE2052" s="15"/>
      <c r="AF2052" s="15"/>
      <c r="AG2052" s="15"/>
      <c r="AH2052" s="46" t="str">
        <f>IF(Table1[[#This Row],[Posting Date]]&lt;&gt;"","GJ-"&amp;CountryID,"")</f>
        <v/>
      </c>
      <c r="AI2052" s="59" t="str">
        <f>IF(Table1[[#This Row],[Posting Date]]&lt;&gt;"",Table1[[#This Row],[Posting Date]],"")</f>
        <v/>
      </c>
      <c r="AJ2052" s="46"/>
      <c r="AK2052" s="46" t="str">
        <f>IF(Table1[[#This Row],[Description]]&lt;&gt;"",Table1[[#This Row],[Description]],"")</f>
        <v/>
      </c>
      <c r="AL2052" s="46" t="str">
        <f>IF(Table1[[#This Row],[Posting Date]]&lt;&gt;"",Table1[[#This Row],[Reference Number]],"")</f>
        <v/>
      </c>
      <c r="AM2052" s="46" t="str">
        <f>TRIM(Table1[[#This Row],[Line '#]])</f>
        <v/>
      </c>
      <c r="AN2052" s="46" t="str">
        <f>TRIM(Table1[[#This Row],[Account]])</f>
        <v/>
      </c>
      <c r="AO2052" s="46" t="str">
        <f>IF(Table1[[#This Row],[Posting Date]]&lt;&gt;"",$D$5,"")</f>
        <v/>
      </c>
      <c r="AP2052" s="46" t="str">
        <f>TRIM(Table1[[#This Row],[Departments-Prgrams]])</f>
        <v/>
      </c>
      <c r="AQ2052" s="46" t="str">
        <f>TRIM(Table1[[#This Row],[Grant]])</f>
        <v/>
      </c>
      <c r="AR2052" s="46" t="str">
        <f>TRIM(Table1[[#This Row],[Staff ID]])</f>
        <v/>
      </c>
      <c r="AS2052" s="46" t="str">
        <f>IF(TRIM(Table1[[#This Row],[Budget Code]])=0,"",TRIM(Table1[[#This Row],[Budget Code]]))</f>
        <v/>
      </c>
      <c r="AT2052" s="46" t="str">
        <f>IF(Table1[[#This Row],[Line Description]]&lt;&gt;"",Table1[[#This Row],[Line Description]],"")</f>
        <v/>
      </c>
      <c r="AU2052" s="46" t="str">
        <f>IF(Table1[[#This Row],[Cur_Amount Debit]]&gt;0,ROUND(Table1[[#This Row],[Cur_Amount Debit]],2),"")</f>
        <v/>
      </c>
      <c r="AV2052" s="46" t="str">
        <f>IF(Table1[[#This Row],[Cur_Amount Credit]]&gt;0,ROUND(Table1[[#This Row],[Cur_Amount Credit]],2),"")</f>
        <v/>
      </c>
      <c r="AW2052" s="46" t="str">
        <f>LEFT(Table1[[#This Row],[Cur]],3)</f>
        <v/>
      </c>
      <c r="AX2052" s="59"/>
      <c r="AY2052" s="46"/>
      <c r="AZ2052" s="46" t="str">
        <f>IF(Table1[[#This Row],[Cur]]&lt;&gt;"",IF(Table1[[#This Row],[Cur]]="USD","",ExchangeRate),"")</f>
        <v/>
      </c>
      <c r="BA2052" s="46" t="str">
        <f>IF(Table1[[#This Row],[Grant]]&lt;&gt;"",VLOOKUP(Table1[[#This Row],[Grant]],Grants!B:D,3),"")</f>
        <v/>
      </c>
      <c r="BB2052" s="46" t="str">
        <f>TRIM(Table1[[#This Row],[Vendor ID]])</f>
        <v/>
      </c>
      <c r="BC2052">
        <f>IF(Table1[[#This Row],[Reference Number]]=Q2051,BC2051,BC2051+1)</f>
        <v>2</v>
      </c>
    </row>
    <row r="2053" spans="1:55" ht="11.25" hidden="1" customHeight="1">
      <c r="A2053" s="1"/>
      <c r="B2053" s="88" t="str">
        <f>IF(Table1[[#This Row],[Posting Date]]&lt;&gt;"",IF(Table1[[#This Row],[Reference Number]]=Q2052,B2052+1,1),"")</f>
        <v/>
      </c>
      <c r="C2053" s="61"/>
      <c r="D2053" s="61"/>
      <c r="E2053" s="218"/>
      <c r="F2053" s="143" t="str">
        <f>IFERROR(IF(VLOOKUP(Table1[[#This Row],[Budget Code Description]],Dimentions!$X$6:$AC$132,2,FALSE)="","",VLOOKUP(Table1[[#This Row],[Budget Code Description]],Dimentions!$X$6:$AC$132,2,FALSE)),"")</f>
        <v/>
      </c>
      <c r="G2053" s="143" t="str">
        <f>IFERROR(VLOOKUP(Table1[[#This Row],[Budget Code Description]],Dimentions!$X$6:$AC$132,3,FALSE),"")</f>
        <v/>
      </c>
      <c r="H2053" s="64" t="str">
        <f>IFERROR(VLOOKUP(Table1[[#This Row],[Account]],Dimentions!$S$6:$V$233,2,FALSE),"")</f>
        <v/>
      </c>
      <c r="I2053" s="62">
        <f>_xlfn.NUMBERVALUE(LEFT(Table1[[#This Row],[Account]],1))</f>
        <v>0</v>
      </c>
      <c r="J2053" s="62" t="str">
        <f>IFERROR(VLOOKUP(Table1[[#This Row],[Budget Code Description]],Table6[#All],7,FALSE),"")</f>
        <v/>
      </c>
      <c r="K2053" s="143" t="str">
        <f>IFERROR(VLOOKUP(Table1[[#This Row],[Budget Code Description]],Table6[#All],8,FALSE),"")</f>
        <v/>
      </c>
      <c r="L2053" s="63"/>
      <c r="M2053" s="65" t="str">
        <f>IFERROR(VLOOKUP(Table1[[#This Row],[Staff ID]],Table2[],2,FALSE),"")</f>
        <v/>
      </c>
      <c r="N2053" s="211" t="str">
        <f>IFERROR(IF(VLOOKUP(Table1[[#This Row],[Budget Code Description]],Dimentions!$X$6:$AC$97,4,FALSE)="","",VLOOKUP(Table1[[#This Row],[Budget Code Description]],Dimentions!$X$6:$AC$97,4,FALSE)),"")</f>
        <v/>
      </c>
      <c r="O2053" s="65" t="str">
        <f>IFERROR(VLOOKUP(Table1[[#This Row],[Vendor ID]],Table549[],2,FALSE),"")</f>
        <v/>
      </c>
      <c r="P2053" s="63"/>
      <c r="Q2053" s="143" t="str">
        <f>IF(Table1[[#This Row],[Posting Date]]&lt;&gt;"",$D$9,"")</f>
        <v/>
      </c>
      <c r="R2053" s="159" t="str">
        <f>IF(Table1[[#This Row],[Posting Date]]&lt;&gt;"",$D$10,"")</f>
        <v/>
      </c>
      <c r="S2053" s="66"/>
      <c r="T2053" s="63"/>
      <c r="U2053" s="67"/>
      <c r="V2053" s="67"/>
      <c r="W2053" s="67" t="str">
        <f t="shared" si="32"/>
        <v/>
      </c>
      <c r="X2053" s="161" t="str">
        <f>IF(E2053="","",(IF(Table1[[#This Row],[Cur]]="USD",Table1[[#This Row],[Cur_Amount Debit]],Table1[[#This Row],[Cur_Amount Debit]]/Table1[[#This Row],[Exchange Rate]])))</f>
        <v/>
      </c>
      <c r="Y2053" s="161" t="str">
        <f>IF(E2053="","",(IF(Table1[[#This Row],[Cur]]="USD",Table1[[#This Row],[Cur_Amount Credit]],Table1[[#This Row],[Cur_Amount Credit]]/ExchangeRate)))</f>
        <v/>
      </c>
      <c r="Z2053" s="203" t="str">
        <f>IF(E2053="","",(Table1[[#This Row],[Debit USD]]-Table1[[#This Row],[Credit USD]]))</f>
        <v/>
      </c>
      <c r="AA2053" s="122"/>
      <c r="AB2053" s="1"/>
      <c r="AC2053" s="15"/>
      <c r="AD2053" s="15" t="str">
        <f>IF(AND(OR(Table1[[#This Row],[Account]]="15030",Table1[[#This Row],[Account]]="15035",Table1[[#This Row],[Account]]="20150"),Table1[[#This Row],[Vendor ID]]=""),1,"")</f>
        <v/>
      </c>
      <c r="AE2053" s="15"/>
      <c r="AF2053" s="15"/>
      <c r="AG2053" s="15"/>
      <c r="AH2053" s="46" t="str">
        <f>IF(Table1[[#This Row],[Posting Date]]&lt;&gt;"","GJ-"&amp;CountryID,"")</f>
        <v/>
      </c>
      <c r="AI2053" s="59" t="str">
        <f>IF(Table1[[#This Row],[Posting Date]]&lt;&gt;"",Table1[[#This Row],[Posting Date]],"")</f>
        <v/>
      </c>
      <c r="AJ2053" s="46"/>
      <c r="AK2053" s="46" t="str">
        <f>IF(Table1[[#This Row],[Description]]&lt;&gt;"",Table1[[#This Row],[Description]],"")</f>
        <v/>
      </c>
      <c r="AL2053" s="46" t="str">
        <f>IF(Table1[[#This Row],[Posting Date]]&lt;&gt;"",Table1[[#This Row],[Reference Number]],"")</f>
        <v/>
      </c>
      <c r="AM2053" s="46" t="str">
        <f>TRIM(Table1[[#This Row],[Line '#]])</f>
        <v/>
      </c>
      <c r="AN2053" s="46" t="str">
        <f>TRIM(Table1[[#This Row],[Account]])</f>
        <v/>
      </c>
      <c r="AO2053" s="46" t="str">
        <f>IF(Table1[[#This Row],[Posting Date]]&lt;&gt;"",$D$5,"")</f>
        <v/>
      </c>
      <c r="AP2053" s="46" t="str">
        <f>TRIM(Table1[[#This Row],[Departments-Prgrams]])</f>
        <v/>
      </c>
      <c r="AQ2053" s="46" t="str">
        <f>TRIM(Table1[[#This Row],[Grant]])</f>
        <v/>
      </c>
      <c r="AR2053" s="46" t="str">
        <f>TRIM(Table1[[#This Row],[Staff ID]])</f>
        <v/>
      </c>
      <c r="AS2053" s="46" t="str">
        <f>IF(TRIM(Table1[[#This Row],[Budget Code]])=0,"",TRIM(Table1[[#This Row],[Budget Code]]))</f>
        <v/>
      </c>
      <c r="AT2053" s="46" t="str">
        <f>IF(Table1[[#This Row],[Line Description]]&lt;&gt;"",Table1[[#This Row],[Line Description]],"")</f>
        <v/>
      </c>
      <c r="AU2053" s="46" t="str">
        <f>IF(Table1[[#This Row],[Cur_Amount Debit]]&gt;0,ROUND(Table1[[#This Row],[Cur_Amount Debit]],2),"")</f>
        <v/>
      </c>
      <c r="AV2053" s="46" t="str">
        <f>IF(Table1[[#This Row],[Cur_Amount Credit]]&gt;0,ROUND(Table1[[#This Row],[Cur_Amount Credit]],2),"")</f>
        <v/>
      </c>
      <c r="AW2053" s="46" t="str">
        <f>LEFT(Table1[[#This Row],[Cur]],3)</f>
        <v/>
      </c>
      <c r="AX2053" s="59"/>
      <c r="AY2053" s="46"/>
      <c r="AZ2053" s="46" t="str">
        <f>IF(Table1[[#This Row],[Cur]]&lt;&gt;"",IF(Table1[[#This Row],[Cur]]="USD","",ExchangeRate),"")</f>
        <v/>
      </c>
      <c r="BA2053" s="46" t="str">
        <f>IF(Table1[[#This Row],[Grant]]&lt;&gt;"",VLOOKUP(Table1[[#This Row],[Grant]],Grants!B:D,3),"")</f>
        <v/>
      </c>
      <c r="BB2053" s="46" t="str">
        <f>TRIM(Table1[[#This Row],[Vendor ID]])</f>
        <v/>
      </c>
      <c r="BC2053">
        <f>IF(Table1[[#This Row],[Reference Number]]=Q2052,BC2052,BC2052+1)</f>
        <v>2</v>
      </c>
    </row>
    <row r="2054" spans="1:55" ht="11.25" hidden="1" customHeight="1">
      <c r="A2054" s="1"/>
      <c r="B2054" s="88" t="str">
        <f>IF(Table1[[#This Row],[Posting Date]]&lt;&gt;"",IF(Table1[[#This Row],[Reference Number]]=Q2053,B2053+1,1),"")</f>
        <v/>
      </c>
      <c r="C2054" s="61"/>
      <c r="D2054" s="61"/>
      <c r="E2054" s="218"/>
      <c r="F2054" s="143" t="str">
        <f>IFERROR(IF(VLOOKUP(Table1[[#This Row],[Budget Code Description]],Dimentions!$X$6:$AC$132,2,FALSE)="","",VLOOKUP(Table1[[#This Row],[Budget Code Description]],Dimentions!$X$6:$AC$132,2,FALSE)),"")</f>
        <v/>
      </c>
      <c r="G2054" s="143" t="str">
        <f>IFERROR(VLOOKUP(Table1[[#This Row],[Budget Code Description]],Dimentions!$X$6:$AC$132,3,FALSE),"")</f>
        <v/>
      </c>
      <c r="H2054" s="64" t="str">
        <f>IFERROR(VLOOKUP(Table1[[#This Row],[Account]],Dimentions!$S$6:$V$233,2,FALSE),"")</f>
        <v/>
      </c>
      <c r="I2054" s="62">
        <f>_xlfn.NUMBERVALUE(LEFT(Table1[[#This Row],[Account]],1))</f>
        <v>0</v>
      </c>
      <c r="J2054" s="62" t="str">
        <f>IFERROR(VLOOKUP(Table1[[#This Row],[Budget Code Description]],Table6[#All],7,FALSE),"")</f>
        <v/>
      </c>
      <c r="K2054" s="143" t="str">
        <f>IFERROR(VLOOKUP(Table1[[#This Row],[Budget Code Description]],Table6[#All],8,FALSE),"")</f>
        <v/>
      </c>
      <c r="L2054" s="63"/>
      <c r="M2054" s="65" t="str">
        <f>IFERROR(VLOOKUP(Table1[[#This Row],[Staff ID]],Table2[],2,FALSE),"")</f>
        <v/>
      </c>
      <c r="N2054" s="211" t="str">
        <f>IFERROR(IF(VLOOKUP(Table1[[#This Row],[Budget Code Description]],Dimentions!$X$6:$AC$97,4,FALSE)="","",VLOOKUP(Table1[[#This Row],[Budget Code Description]],Dimentions!$X$6:$AC$97,4,FALSE)),"")</f>
        <v/>
      </c>
      <c r="O2054" s="65" t="str">
        <f>IFERROR(VLOOKUP(Table1[[#This Row],[Vendor ID]],Table549[],2,FALSE),"")</f>
        <v/>
      </c>
      <c r="P2054" s="63"/>
      <c r="Q2054" s="143" t="str">
        <f>IF(Table1[[#This Row],[Posting Date]]&lt;&gt;"",$D$9,"")</f>
        <v/>
      </c>
      <c r="R2054" s="159" t="str">
        <f>IF(Table1[[#This Row],[Posting Date]]&lt;&gt;"",$D$10,"")</f>
        <v/>
      </c>
      <c r="S2054" s="66"/>
      <c r="T2054" s="63"/>
      <c r="U2054" s="67"/>
      <c r="V2054" s="67"/>
      <c r="W2054" s="67" t="str">
        <f t="shared" si="32"/>
        <v/>
      </c>
      <c r="X2054" s="161" t="str">
        <f>IF(E2054="","",(IF(Table1[[#This Row],[Cur]]="USD",Table1[[#This Row],[Cur_Amount Debit]],Table1[[#This Row],[Cur_Amount Debit]]/Table1[[#This Row],[Exchange Rate]])))</f>
        <v/>
      </c>
      <c r="Y2054" s="161" t="str">
        <f>IF(E2054="","",(IF(Table1[[#This Row],[Cur]]="USD",Table1[[#This Row],[Cur_Amount Credit]],Table1[[#This Row],[Cur_Amount Credit]]/ExchangeRate)))</f>
        <v/>
      </c>
      <c r="Z2054" s="203" t="str">
        <f>IF(E2054="","",(Table1[[#This Row],[Debit USD]]-Table1[[#This Row],[Credit USD]]))</f>
        <v/>
      </c>
      <c r="AA2054" s="122"/>
      <c r="AB2054" s="1"/>
      <c r="AC2054" s="15"/>
      <c r="AD2054" s="15" t="str">
        <f>IF(AND(OR(Table1[[#This Row],[Account]]="15030",Table1[[#This Row],[Account]]="15035",Table1[[#This Row],[Account]]="20150"),Table1[[#This Row],[Vendor ID]]=""),1,"")</f>
        <v/>
      </c>
      <c r="AE2054" s="15"/>
      <c r="AF2054" s="15"/>
      <c r="AG2054" s="15"/>
      <c r="AH2054" s="46" t="str">
        <f>IF(Table1[[#This Row],[Posting Date]]&lt;&gt;"","GJ-"&amp;CountryID,"")</f>
        <v/>
      </c>
      <c r="AI2054" s="59" t="str">
        <f>IF(Table1[[#This Row],[Posting Date]]&lt;&gt;"",Table1[[#This Row],[Posting Date]],"")</f>
        <v/>
      </c>
      <c r="AJ2054" s="46"/>
      <c r="AK2054" s="46" t="str">
        <f>IF(Table1[[#This Row],[Description]]&lt;&gt;"",Table1[[#This Row],[Description]],"")</f>
        <v/>
      </c>
      <c r="AL2054" s="46" t="str">
        <f>IF(Table1[[#This Row],[Posting Date]]&lt;&gt;"",Table1[[#This Row],[Reference Number]],"")</f>
        <v/>
      </c>
      <c r="AM2054" s="46" t="str">
        <f>TRIM(Table1[[#This Row],[Line '#]])</f>
        <v/>
      </c>
      <c r="AN2054" s="46" t="str">
        <f>TRIM(Table1[[#This Row],[Account]])</f>
        <v/>
      </c>
      <c r="AO2054" s="46" t="str">
        <f>IF(Table1[[#This Row],[Posting Date]]&lt;&gt;"",$D$5,"")</f>
        <v/>
      </c>
      <c r="AP2054" s="46" t="str">
        <f>TRIM(Table1[[#This Row],[Departments-Prgrams]])</f>
        <v/>
      </c>
      <c r="AQ2054" s="46" t="str">
        <f>TRIM(Table1[[#This Row],[Grant]])</f>
        <v/>
      </c>
      <c r="AR2054" s="46" t="str">
        <f>TRIM(Table1[[#This Row],[Staff ID]])</f>
        <v/>
      </c>
      <c r="AS2054" s="46" t="str">
        <f>IF(TRIM(Table1[[#This Row],[Budget Code]])=0,"",TRIM(Table1[[#This Row],[Budget Code]]))</f>
        <v/>
      </c>
      <c r="AT2054" s="46" t="str">
        <f>IF(Table1[[#This Row],[Line Description]]&lt;&gt;"",Table1[[#This Row],[Line Description]],"")</f>
        <v/>
      </c>
      <c r="AU2054" s="46" t="str">
        <f>IF(Table1[[#This Row],[Cur_Amount Debit]]&gt;0,ROUND(Table1[[#This Row],[Cur_Amount Debit]],2),"")</f>
        <v/>
      </c>
      <c r="AV2054" s="46" t="str">
        <f>IF(Table1[[#This Row],[Cur_Amount Credit]]&gt;0,ROUND(Table1[[#This Row],[Cur_Amount Credit]],2),"")</f>
        <v/>
      </c>
      <c r="AW2054" s="46" t="str">
        <f>LEFT(Table1[[#This Row],[Cur]],3)</f>
        <v/>
      </c>
      <c r="AX2054" s="59"/>
      <c r="AY2054" s="46"/>
      <c r="AZ2054" s="46" t="str">
        <f>IF(Table1[[#This Row],[Cur]]&lt;&gt;"",IF(Table1[[#This Row],[Cur]]="USD","",ExchangeRate),"")</f>
        <v/>
      </c>
      <c r="BA2054" s="46" t="str">
        <f>IF(Table1[[#This Row],[Grant]]&lt;&gt;"",VLOOKUP(Table1[[#This Row],[Grant]],Grants!B:D,3),"")</f>
        <v/>
      </c>
      <c r="BB2054" s="46" t="str">
        <f>TRIM(Table1[[#This Row],[Vendor ID]])</f>
        <v/>
      </c>
      <c r="BC2054">
        <f>IF(Table1[[#This Row],[Reference Number]]=Q2053,BC2053,BC2053+1)</f>
        <v>2</v>
      </c>
    </row>
    <row r="2055" spans="1:55" ht="11.25" hidden="1" customHeight="1">
      <c r="A2055" s="1"/>
      <c r="B2055" s="88" t="str">
        <f>IF(Table1[[#This Row],[Posting Date]]&lt;&gt;"",IF(Table1[[#This Row],[Reference Number]]=Q2054,B2054+1,1),"")</f>
        <v/>
      </c>
      <c r="C2055" s="61"/>
      <c r="D2055" s="61"/>
      <c r="E2055" s="218"/>
      <c r="F2055" s="143" t="str">
        <f>IFERROR(IF(VLOOKUP(Table1[[#This Row],[Budget Code Description]],Dimentions!$X$6:$AC$132,2,FALSE)="","",VLOOKUP(Table1[[#This Row],[Budget Code Description]],Dimentions!$X$6:$AC$132,2,FALSE)),"")</f>
        <v/>
      </c>
      <c r="G2055" s="143" t="str">
        <f>IFERROR(VLOOKUP(Table1[[#This Row],[Budget Code Description]],Dimentions!$X$6:$AC$132,3,FALSE),"")</f>
        <v/>
      </c>
      <c r="H2055" s="64" t="str">
        <f>IFERROR(VLOOKUP(Table1[[#This Row],[Account]],Dimentions!$S$6:$V$233,2,FALSE),"")</f>
        <v/>
      </c>
      <c r="I2055" s="62">
        <f>_xlfn.NUMBERVALUE(LEFT(Table1[[#This Row],[Account]],1))</f>
        <v>0</v>
      </c>
      <c r="J2055" s="62" t="str">
        <f>IFERROR(VLOOKUP(Table1[[#This Row],[Budget Code Description]],Table6[#All],7,FALSE),"")</f>
        <v/>
      </c>
      <c r="K2055" s="143" t="str">
        <f>IFERROR(VLOOKUP(Table1[[#This Row],[Budget Code Description]],Table6[#All],8,FALSE),"")</f>
        <v/>
      </c>
      <c r="L2055" s="63"/>
      <c r="M2055" s="65" t="str">
        <f>IFERROR(VLOOKUP(Table1[[#This Row],[Staff ID]],Table2[],2,FALSE),"")</f>
        <v/>
      </c>
      <c r="N2055" s="211" t="str">
        <f>IFERROR(IF(VLOOKUP(Table1[[#This Row],[Budget Code Description]],Dimentions!$X$6:$AC$97,4,FALSE)="","",VLOOKUP(Table1[[#This Row],[Budget Code Description]],Dimentions!$X$6:$AC$97,4,FALSE)),"")</f>
        <v/>
      </c>
      <c r="O2055" s="65" t="str">
        <f>IFERROR(VLOOKUP(Table1[[#This Row],[Vendor ID]],Table549[],2,FALSE),"")</f>
        <v/>
      </c>
      <c r="P2055" s="63"/>
      <c r="Q2055" s="143" t="str">
        <f>IF(Table1[[#This Row],[Posting Date]]&lt;&gt;"",$D$9,"")</f>
        <v/>
      </c>
      <c r="R2055" s="159" t="str">
        <f>IF(Table1[[#This Row],[Posting Date]]&lt;&gt;"",$D$10,"")</f>
        <v/>
      </c>
      <c r="S2055" s="66"/>
      <c r="T2055" s="63"/>
      <c r="U2055" s="67"/>
      <c r="V2055" s="67"/>
      <c r="W2055" s="67" t="str">
        <f t="shared" si="32"/>
        <v/>
      </c>
      <c r="X2055" s="161" t="str">
        <f>IF(E2055="","",(IF(Table1[[#This Row],[Cur]]="USD",Table1[[#This Row],[Cur_Amount Debit]],Table1[[#This Row],[Cur_Amount Debit]]/Table1[[#This Row],[Exchange Rate]])))</f>
        <v/>
      </c>
      <c r="Y2055" s="161" t="str">
        <f>IF(E2055="","",(IF(Table1[[#This Row],[Cur]]="USD",Table1[[#This Row],[Cur_Amount Credit]],Table1[[#This Row],[Cur_Amount Credit]]/ExchangeRate)))</f>
        <v/>
      </c>
      <c r="Z2055" s="203" t="str">
        <f>IF(E2055="","",(Table1[[#This Row],[Debit USD]]-Table1[[#This Row],[Credit USD]]))</f>
        <v/>
      </c>
      <c r="AA2055" s="122"/>
      <c r="AB2055" s="1"/>
      <c r="AC2055" s="15"/>
      <c r="AD2055" s="15" t="str">
        <f>IF(AND(OR(Table1[[#This Row],[Account]]="15030",Table1[[#This Row],[Account]]="15035",Table1[[#This Row],[Account]]="20150"),Table1[[#This Row],[Vendor ID]]=""),1,"")</f>
        <v/>
      </c>
      <c r="AE2055" s="15"/>
      <c r="AF2055" s="15"/>
      <c r="AG2055" s="15"/>
      <c r="AH2055" s="46" t="str">
        <f>IF(Table1[[#This Row],[Posting Date]]&lt;&gt;"","GJ-"&amp;CountryID,"")</f>
        <v/>
      </c>
      <c r="AI2055" s="59" t="str">
        <f>IF(Table1[[#This Row],[Posting Date]]&lt;&gt;"",Table1[[#This Row],[Posting Date]],"")</f>
        <v/>
      </c>
      <c r="AJ2055" s="46"/>
      <c r="AK2055" s="46" t="str">
        <f>IF(Table1[[#This Row],[Description]]&lt;&gt;"",Table1[[#This Row],[Description]],"")</f>
        <v/>
      </c>
      <c r="AL2055" s="46" t="str">
        <f>IF(Table1[[#This Row],[Posting Date]]&lt;&gt;"",Table1[[#This Row],[Reference Number]],"")</f>
        <v/>
      </c>
      <c r="AM2055" s="46" t="str">
        <f>TRIM(Table1[[#This Row],[Line '#]])</f>
        <v/>
      </c>
      <c r="AN2055" s="46" t="str">
        <f>TRIM(Table1[[#This Row],[Account]])</f>
        <v/>
      </c>
      <c r="AO2055" s="46" t="str">
        <f>IF(Table1[[#This Row],[Posting Date]]&lt;&gt;"",$D$5,"")</f>
        <v/>
      </c>
      <c r="AP2055" s="46" t="str">
        <f>TRIM(Table1[[#This Row],[Departments-Prgrams]])</f>
        <v/>
      </c>
      <c r="AQ2055" s="46" t="str">
        <f>TRIM(Table1[[#This Row],[Grant]])</f>
        <v/>
      </c>
      <c r="AR2055" s="46" t="str">
        <f>TRIM(Table1[[#This Row],[Staff ID]])</f>
        <v/>
      </c>
      <c r="AS2055" s="46" t="str">
        <f>IF(TRIM(Table1[[#This Row],[Budget Code]])=0,"",TRIM(Table1[[#This Row],[Budget Code]]))</f>
        <v/>
      </c>
      <c r="AT2055" s="46" t="str">
        <f>IF(Table1[[#This Row],[Line Description]]&lt;&gt;"",Table1[[#This Row],[Line Description]],"")</f>
        <v/>
      </c>
      <c r="AU2055" s="46" t="str">
        <f>IF(Table1[[#This Row],[Cur_Amount Debit]]&gt;0,ROUND(Table1[[#This Row],[Cur_Amount Debit]],2),"")</f>
        <v/>
      </c>
      <c r="AV2055" s="46" t="str">
        <f>IF(Table1[[#This Row],[Cur_Amount Credit]]&gt;0,ROUND(Table1[[#This Row],[Cur_Amount Credit]],2),"")</f>
        <v/>
      </c>
      <c r="AW2055" s="46" t="str">
        <f>LEFT(Table1[[#This Row],[Cur]],3)</f>
        <v/>
      </c>
      <c r="AX2055" s="59"/>
      <c r="AY2055" s="46"/>
      <c r="AZ2055" s="46" t="str">
        <f>IF(Table1[[#This Row],[Cur]]&lt;&gt;"",IF(Table1[[#This Row],[Cur]]="USD","",ExchangeRate),"")</f>
        <v/>
      </c>
      <c r="BA2055" s="46" t="str">
        <f>IF(Table1[[#This Row],[Grant]]&lt;&gt;"",VLOOKUP(Table1[[#This Row],[Grant]],Grants!B:D,3),"")</f>
        <v/>
      </c>
      <c r="BB2055" s="46" t="str">
        <f>TRIM(Table1[[#This Row],[Vendor ID]])</f>
        <v/>
      </c>
      <c r="BC2055">
        <f>IF(Table1[[#This Row],[Reference Number]]=Q2054,BC2054,BC2054+1)</f>
        <v>2</v>
      </c>
    </row>
    <row r="2056" spans="1:55" ht="11.25" hidden="1" customHeight="1">
      <c r="A2056" s="1"/>
      <c r="B2056" s="88" t="str">
        <f>IF(Table1[[#This Row],[Posting Date]]&lt;&gt;"",IF(Table1[[#This Row],[Reference Number]]=Q2055,B2055+1,1),"")</f>
        <v/>
      </c>
      <c r="C2056" s="61"/>
      <c r="D2056" s="61"/>
      <c r="E2056" s="218"/>
      <c r="F2056" s="143" t="str">
        <f>IFERROR(IF(VLOOKUP(Table1[[#This Row],[Budget Code Description]],Dimentions!$X$6:$AC$132,2,FALSE)="","",VLOOKUP(Table1[[#This Row],[Budget Code Description]],Dimentions!$X$6:$AC$132,2,FALSE)),"")</f>
        <v/>
      </c>
      <c r="G2056" s="143" t="str">
        <f>IFERROR(VLOOKUP(Table1[[#This Row],[Budget Code Description]],Dimentions!$X$6:$AC$132,3,FALSE),"")</f>
        <v/>
      </c>
      <c r="H2056" s="64" t="str">
        <f>IFERROR(VLOOKUP(Table1[[#This Row],[Account]],Dimentions!$S$6:$V$233,2,FALSE),"")</f>
        <v/>
      </c>
      <c r="I2056" s="62">
        <f>_xlfn.NUMBERVALUE(LEFT(Table1[[#This Row],[Account]],1))</f>
        <v>0</v>
      </c>
      <c r="J2056" s="62" t="str">
        <f>IFERROR(VLOOKUP(Table1[[#This Row],[Budget Code Description]],Table6[#All],7,FALSE),"")</f>
        <v/>
      </c>
      <c r="K2056" s="143" t="str">
        <f>IFERROR(VLOOKUP(Table1[[#This Row],[Budget Code Description]],Table6[#All],8,FALSE),"")</f>
        <v/>
      </c>
      <c r="L2056" s="63"/>
      <c r="M2056" s="65" t="str">
        <f>IFERROR(VLOOKUP(Table1[[#This Row],[Staff ID]],Table2[],2,FALSE),"")</f>
        <v/>
      </c>
      <c r="N2056" s="211" t="str">
        <f>IFERROR(IF(VLOOKUP(Table1[[#This Row],[Budget Code Description]],Dimentions!$X$6:$AC$97,4,FALSE)="","",VLOOKUP(Table1[[#This Row],[Budget Code Description]],Dimentions!$X$6:$AC$97,4,FALSE)),"")</f>
        <v/>
      </c>
      <c r="O2056" s="65" t="str">
        <f>IFERROR(VLOOKUP(Table1[[#This Row],[Vendor ID]],Table549[],2,FALSE),"")</f>
        <v/>
      </c>
      <c r="P2056" s="63"/>
      <c r="Q2056" s="143" t="str">
        <f>IF(Table1[[#This Row],[Posting Date]]&lt;&gt;"",$D$9,"")</f>
        <v/>
      </c>
      <c r="R2056" s="159" t="str">
        <f>IF(Table1[[#This Row],[Posting Date]]&lt;&gt;"",$D$10,"")</f>
        <v/>
      </c>
      <c r="S2056" s="66"/>
      <c r="T2056" s="63"/>
      <c r="U2056" s="67"/>
      <c r="V2056" s="67"/>
      <c r="W2056" s="67" t="str">
        <f t="shared" si="32"/>
        <v/>
      </c>
      <c r="X2056" s="161" t="str">
        <f>IF(E2056="","",(IF(Table1[[#This Row],[Cur]]="USD",Table1[[#This Row],[Cur_Amount Debit]],Table1[[#This Row],[Cur_Amount Debit]]/Table1[[#This Row],[Exchange Rate]])))</f>
        <v/>
      </c>
      <c r="Y2056" s="161" t="str">
        <f>IF(E2056="","",(IF(Table1[[#This Row],[Cur]]="USD",Table1[[#This Row],[Cur_Amount Credit]],Table1[[#This Row],[Cur_Amount Credit]]/ExchangeRate)))</f>
        <v/>
      </c>
      <c r="Z2056" s="203" t="str">
        <f>IF(E2056="","",(Table1[[#This Row],[Debit USD]]-Table1[[#This Row],[Credit USD]]))</f>
        <v/>
      </c>
      <c r="AA2056" s="122"/>
      <c r="AB2056" s="1"/>
      <c r="AC2056" s="15"/>
      <c r="AD2056" s="15" t="str">
        <f>IF(AND(OR(Table1[[#This Row],[Account]]="15030",Table1[[#This Row],[Account]]="15035",Table1[[#This Row],[Account]]="20150"),Table1[[#This Row],[Vendor ID]]=""),1,"")</f>
        <v/>
      </c>
      <c r="AE2056" s="15"/>
      <c r="AF2056" s="15"/>
      <c r="AG2056" s="15"/>
      <c r="AH2056" s="46" t="str">
        <f>IF(Table1[[#This Row],[Posting Date]]&lt;&gt;"","GJ-"&amp;CountryID,"")</f>
        <v/>
      </c>
      <c r="AI2056" s="59" t="str">
        <f>IF(Table1[[#This Row],[Posting Date]]&lt;&gt;"",Table1[[#This Row],[Posting Date]],"")</f>
        <v/>
      </c>
      <c r="AJ2056" s="46"/>
      <c r="AK2056" s="46" t="str">
        <f>IF(Table1[[#This Row],[Description]]&lt;&gt;"",Table1[[#This Row],[Description]],"")</f>
        <v/>
      </c>
      <c r="AL2056" s="46" t="str">
        <f>IF(Table1[[#This Row],[Posting Date]]&lt;&gt;"",Table1[[#This Row],[Reference Number]],"")</f>
        <v/>
      </c>
      <c r="AM2056" s="46" t="str">
        <f>TRIM(Table1[[#This Row],[Line '#]])</f>
        <v/>
      </c>
      <c r="AN2056" s="46" t="str">
        <f>TRIM(Table1[[#This Row],[Account]])</f>
        <v/>
      </c>
      <c r="AO2056" s="46" t="str">
        <f>IF(Table1[[#This Row],[Posting Date]]&lt;&gt;"",$D$5,"")</f>
        <v/>
      </c>
      <c r="AP2056" s="46" t="str">
        <f>TRIM(Table1[[#This Row],[Departments-Prgrams]])</f>
        <v/>
      </c>
      <c r="AQ2056" s="46" t="str">
        <f>TRIM(Table1[[#This Row],[Grant]])</f>
        <v/>
      </c>
      <c r="AR2056" s="46" t="str">
        <f>TRIM(Table1[[#This Row],[Staff ID]])</f>
        <v/>
      </c>
      <c r="AS2056" s="46" t="str">
        <f>IF(TRIM(Table1[[#This Row],[Budget Code]])=0,"",TRIM(Table1[[#This Row],[Budget Code]]))</f>
        <v/>
      </c>
      <c r="AT2056" s="46" t="str">
        <f>IF(Table1[[#This Row],[Line Description]]&lt;&gt;"",Table1[[#This Row],[Line Description]],"")</f>
        <v/>
      </c>
      <c r="AU2056" s="46" t="str">
        <f>IF(Table1[[#This Row],[Cur_Amount Debit]]&gt;0,ROUND(Table1[[#This Row],[Cur_Amount Debit]],2),"")</f>
        <v/>
      </c>
      <c r="AV2056" s="46" t="str">
        <f>IF(Table1[[#This Row],[Cur_Amount Credit]]&gt;0,ROUND(Table1[[#This Row],[Cur_Amount Credit]],2),"")</f>
        <v/>
      </c>
      <c r="AW2056" s="46" t="str">
        <f>LEFT(Table1[[#This Row],[Cur]],3)</f>
        <v/>
      </c>
      <c r="AX2056" s="59"/>
      <c r="AY2056" s="46"/>
      <c r="AZ2056" s="46" t="str">
        <f>IF(Table1[[#This Row],[Cur]]&lt;&gt;"",IF(Table1[[#This Row],[Cur]]="USD","",ExchangeRate),"")</f>
        <v/>
      </c>
      <c r="BA2056" s="46" t="str">
        <f>IF(Table1[[#This Row],[Grant]]&lt;&gt;"",VLOOKUP(Table1[[#This Row],[Grant]],Grants!B:D,3),"")</f>
        <v/>
      </c>
      <c r="BB2056" s="46" t="str">
        <f>TRIM(Table1[[#This Row],[Vendor ID]])</f>
        <v/>
      </c>
      <c r="BC2056">
        <f>IF(Table1[[#This Row],[Reference Number]]=Q2055,BC2055,BC2055+1)</f>
        <v>2</v>
      </c>
    </row>
    <row r="2057" spans="1:55" ht="11.25" hidden="1" customHeight="1">
      <c r="A2057" s="1"/>
      <c r="B2057" s="88" t="str">
        <f>IF(Table1[[#This Row],[Posting Date]]&lt;&gt;"",IF(Table1[[#This Row],[Reference Number]]=Q2056,B2056+1,1),"")</f>
        <v/>
      </c>
      <c r="C2057" s="61"/>
      <c r="D2057" s="61"/>
      <c r="E2057" s="218"/>
      <c r="F2057" s="143" t="str">
        <f>IFERROR(IF(VLOOKUP(Table1[[#This Row],[Budget Code Description]],Dimentions!$X$6:$AC$132,2,FALSE)="","",VLOOKUP(Table1[[#This Row],[Budget Code Description]],Dimentions!$X$6:$AC$132,2,FALSE)),"")</f>
        <v/>
      </c>
      <c r="G2057" s="143" t="str">
        <f>IFERROR(VLOOKUP(Table1[[#This Row],[Budget Code Description]],Dimentions!$X$6:$AC$132,3,FALSE),"")</f>
        <v/>
      </c>
      <c r="H2057" s="64" t="str">
        <f>IFERROR(VLOOKUP(Table1[[#This Row],[Account]],Dimentions!$S$6:$V$233,2,FALSE),"")</f>
        <v/>
      </c>
      <c r="I2057" s="62">
        <f>_xlfn.NUMBERVALUE(LEFT(Table1[[#This Row],[Account]],1))</f>
        <v>0</v>
      </c>
      <c r="J2057" s="62" t="str">
        <f>IFERROR(VLOOKUP(Table1[[#This Row],[Budget Code Description]],Table6[#All],7,FALSE),"")</f>
        <v/>
      </c>
      <c r="K2057" s="143" t="str">
        <f>IFERROR(VLOOKUP(Table1[[#This Row],[Budget Code Description]],Table6[#All],8,FALSE),"")</f>
        <v/>
      </c>
      <c r="L2057" s="63"/>
      <c r="M2057" s="65" t="str">
        <f>IFERROR(VLOOKUP(Table1[[#This Row],[Staff ID]],Table2[],2,FALSE),"")</f>
        <v/>
      </c>
      <c r="N2057" s="211" t="str">
        <f>IFERROR(IF(VLOOKUP(Table1[[#This Row],[Budget Code Description]],Dimentions!$X$6:$AC$97,4,FALSE)="","",VLOOKUP(Table1[[#This Row],[Budget Code Description]],Dimentions!$X$6:$AC$97,4,FALSE)),"")</f>
        <v/>
      </c>
      <c r="O2057" s="65" t="str">
        <f>IFERROR(VLOOKUP(Table1[[#This Row],[Vendor ID]],Table549[],2,FALSE),"")</f>
        <v/>
      </c>
      <c r="P2057" s="63"/>
      <c r="Q2057" s="143" t="str">
        <f>IF(Table1[[#This Row],[Posting Date]]&lt;&gt;"",$D$9,"")</f>
        <v/>
      </c>
      <c r="R2057" s="159" t="str">
        <f>IF(Table1[[#This Row],[Posting Date]]&lt;&gt;"",$D$10,"")</f>
        <v/>
      </c>
      <c r="S2057" s="66"/>
      <c r="T2057" s="63"/>
      <c r="U2057" s="67"/>
      <c r="V2057" s="67"/>
      <c r="W2057" s="67" t="str">
        <f t="shared" si="32"/>
        <v/>
      </c>
      <c r="X2057" s="161" t="str">
        <f>IF(E2057="","",(IF(Table1[[#This Row],[Cur]]="USD",Table1[[#This Row],[Cur_Amount Debit]],Table1[[#This Row],[Cur_Amount Debit]]/Table1[[#This Row],[Exchange Rate]])))</f>
        <v/>
      </c>
      <c r="Y2057" s="161" t="str">
        <f>IF(E2057="","",(IF(Table1[[#This Row],[Cur]]="USD",Table1[[#This Row],[Cur_Amount Credit]],Table1[[#This Row],[Cur_Amount Credit]]/ExchangeRate)))</f>
        <v/>
      </c>
      <c r="Z2057" s="203" t="str">
        <f>IF(E2057="","",(Table1[[#This Row],[Debit USD]]-Table1[[#This Row],[Credit USD]]))</f>
        <v/>
      </c>
      <c r="AA2057" s="122"/>
      <c r="AB2057" s="1"/>
      <c r="AC2057" s="15"/>
      <c r="AD2057" s="15" t="str">
        <f>IF(AND(OR(Table1[[#This Row],[Account]]="15030",Table1[[#This Row],[Account]]="15035",Table1[[#This Row],[Account]]="20150"),Table1[[#This Row],[Vendor ID]]=""),1,"")</f>
        <v/>
      </c>
      <c r="AE2057" s="15"/>
      <c r="AF2057" s="15"/>
      <c r="AG2057" s="15"/>
      <c r="AH2057" s="46" t="str">
        <f>IF(Table1[[#This Row],[Posting Date]]&lt;&gt;"","GJ-"&amp;CountryID,"")</f>
        <v/>
      </c>
      <c r="AI2057" s="59" t="str">
        <f>IF(Table1[[#This Row],[Posting Date]]&lt;&gt;"",Table1[[#This Row],[Posting Date]],"")</f>
        <v/>
      </c>
      <c r="AJ2057" s="46"/>
      <c r="AK2057" s="46" t="str">
        <f>IF(Table1[[#This Row],[Description]]&lt;&gt;"",Table1[[#This Row],[Description]],"")</f>
        <v/>
      </c>
      <c r="AL2057" s="46" t="str">
        <f>IF(Table1[[#This Row],[Posting Date]]&lt;&gt;"",Table1[[#This Row],[Reference Number]],"")</f>
        <v/>
      </c>
      <c r="AM2057" s="46" t="str">
        <f>TRIM(Table1[[#This Row],[Line '#]])</f>
        <v/>
      </c>
      <c r="AN2057" s="46" t="str">
        <f>TRIM(Table1[[#This Row],[Account]])</f>
        <v/>
      </c>
      <c r="AO2057" s="46" t="str">
        <f>IF(Table1[[#This Row],[Posting Date]]&lt;&gt;"",$D$5,"")</f>
        <v/>
      </c>
      <c r="AP2057" s="46" t="str">
        <f>TRIM(Table1[[#This Row],[Departments-Prgrams]])</f>
        <v/>
      </c>
      <c r="AQ2057" s="46" t="str">
        <f>TRIM(Table1[[#This Row],[Grant]])</f>
        <v/>
      </c>
      <c r="AR2057" s="46" t="str">
        <f>TRIM(Table1[[#This Row],[Staff ID]])</f>
        <v/>
      </c>
      <c r="AS2057" s="46" t="str">
        <f>IF(TRIM(Table1[[#This Row],[Budget Code]])=0,"",TRIM(Table1[[#This Row],[Budget Code]]))</f>
        <v/>
      </c>
      <c r="AT2057" s="46" t="str">
        <f>IF(Table1[[#This Row],[Line Description]]&lt;&gt;"",Table1[[#This Row],[Line Description]],"")</f>
        <v/>
      </c>
      <c r="AU2057" s="46" t="str">
        <f>IF(Table1[[#This Row],[Cur_Amount Debit]]&gt;0,ROUND(Table1[[#This Row],[Cur_Amount Debit]],2),"")</f>
        <v/>
      </c>
      <c r="AV2057" s="46" t="str">
        <f>IF(Table1[[#This Row],[Cur_Amount Credit]]&gt;0,ROUND(Table1[[#This Row],[Cur_Amount Credit]],2),"")</f>
        <v/>
      </c>
      <c r="AW2057" s="46" t="str">
        <f>LEFT(Table1[[#This Row],[Cur]],3)</f>
        <v/>
      </c>
      <c r="AX2057" s="59"/>
      <c r="AY2057" s="46"/>
      <c r="AZ2057" s="46" t="str">
        <f>IF(Table1[[#This Row],[Cur]]&lt;&gt;"",IF(Table1[[#This Row],[Cur]]="USD","",ExchangeRate),"")</f>
        <v/>
      </c>
      <c r="BA2057" s="46" t="str">
        <f>IF(Table1[[#This Row],[Grant]]&lt;&gt;"",VLOOKUP(Table1[[#This Row],[Grant]],Grants!B:D,3),"")</f>
        <v/>
      </c>
      <c r="BB2057" s="46" t="str">
        <f>TRIM(Table1[[#This Row],[Vendor ID]])</f>
        <v/>
      </c>
      <c r="BC2057">
        <f>IF(Table1[[#This Row],[Reference Number]]=Q2056,BC2056,BC2056+1)</f>
        <v>2</v>
      </c>
    </row>
    <row r="2058" spans="1:55" ht="11.25" hidden="1" customHeight="1">
      <c r="A2058" s="1"/>
      <c r="B2058" s="88" t="str">
        <f>IF(Table1[[#This Row],[Posting Date]]&lt;&gt;"",IF(Table1[[#This Row],[Reference Number]]=Q2057,B2057+1,1),"")</f>
        <v/>
      </c>
      <c r="C2058" s="61"/>
      <c r="D2058" s="61"/>
      <c r="E2058" s="218"/>
      <c r="F2058" s="143" t="str">
        <f>IFERROR(IF(VLOOKUP(Table1[[#This Row],[Budget Code Description]],Dimentions!$X$6:$AC$132,2,FALSE)="","",VLOOKUP(Table1[[#This Row],[Budget Code Description]],Dimentions!$X$6:$AC$132,2,FALSE)),"")</f>
        <v/>
      </c>
      <c r="G2058" s="143" t="str">
        <f>IFERROR(VLOOKUP(Table1[[#This Row],[Budget Code Description]],Dimentions!$X$6:$AC$132,3,FALSE),"")</f>
        <v/>
      </c>
      <c r="H2058" s="64" t="str">
        <f>IFERROR(VLOOKUP(Table1[[#This Row],[Account]],Dimentions!$S$6:$V$233,2,FALSE),"")</f>
        <v/>
      </c>
      <c r="I2058" s="62">
        <f>_xlfn.NUMBERVALUE(LEFT(Table1[[#This Row],[Account]],1))</f>
        <v>0</v>
      </c>
      <c r="J2058" s="62" t="str">
        <f>IFERROR(VLOOKUP(Table1[[#This Row],[Budget Code Description]],Table6[#All],7,FALSE),"")</f>
        <v/>
      </c>
      <c r="K2058" s="143" t="str">
        <f>IFERROR(VLOOKUP(Table1[[#This Row],[Budget Code Description]],Table6[#All],8,FALSE),"")</f>
        <v/>
      </c>
      <c r="L2058" s="63"/>
      <c r="M2058" s="65" t="str">
        <f>IFERROR(VLOOKUP(Table1[[#This Row],[Staff ID]],Table2[],2,FALSE),"")</f>
        <v/>
      </c>
      <c r="N2058" s="211" t="str">
        <f>IFERROR(IF(VLOOKUP(Table1[[#This Row],[Budget Code Description]],Dimentions!$X$6:$AC$97,4,FALSE)="","",VLOOKUP(Table1[[#This Row],[Budget Code Description]],Dimentions!$X$6:$AC$97,4,FALSE)),"")</f>
        <v/>
      </c>
      <c r="O2058" s="65" t="str">
        <f>IFERROR(VLOOKUP(Table1[[#This Row],[Vendor ID]],Table549[],2,FALSE),"")</f>
        <v/>
      </c>
      <c r="P2058" s="63"/>
      <c r="Q2058" s="143" t="str">
        <f>IF(Table1[[#This Row],[Posting Date]]&lt;&gt;"",$D$9,"")</f>
        <v/>
      </c>
      <c r="R2058" s="159" t="str">
        <f>IF(Table1[[#This Row],[Posting Date]]&lt;&gt;"",$D$10,"")</f>
        <v/>
      </c>
      <c r="S2058" s="66"/>
      <c r="T2058" s="63"/>
      <c r="U2058" s="67"/>
      <c r="V2058" s="67"/>
      <c r="W2058" s="67" t="str">
        <f t="shared" si="32"/>
        <v/>
      </c>
      <c r="X2058" s="161" t="str">
        <f>IF(E2058="","",(IF(Table1[[#This Row],[Cur]]="USD",Table1[[#This Row],[Cur_Amount Debit]],Table1[[#This Row],[Cur_Amount Debit]]/Table1[[#This Row],[Exchange Rate]])))</f>
        <v/>
      </c>
      <c r="Y2058" s="161" t="str">
        <f>IF(E2058="","",(IF(Table1[[#This Row],[Cur]]="USD",Table1[[#This Row],[Cur_Amount Credit]],Table1[[#This Row],[Cur_Amount Credit]]/ExchangeRate)))</f>
        <v/>
      </c>
      <c r="Z2058" s="203" t="str">
        <f>IF(E2058="","",(Table1[[#This Row],[Debit USD]]-Table1[[#This Row],[Credit USD]]))</f>
        <v/>
      </c>
      <c r="AA2058" s="122"/>
      <c r="AB2058" s="1"/>
      <c r="AC2058" s="15"/>
      <c r="AD2058" s="15" t="str">
        <f>IF(AND(OR(Table1[[#This Row],[Account]]="15030",Table1[[#This Row],[Account]]="15035",Table1[[#This Row],[Account]]="20150"),Table1[[#This Row],[Vendor ID]]=""),1,"")</f>
        <v/>
      </c>
      <c r="AE2058" s="15"/>
      <c r="AF2058" s="15"/>
      <c r="AG2058" s="15"/>
      <c r="AH2058" s="46" t="str">
        <f>IF(Table1[[#This Row],[Posting Date]]&lt;&gt;"","GJ-"&amp;CountryID,"")</f>
        <v/>
      </c>
      <c r="AI2058" s="59" t="str">
        <f>IF(Table1[[#This Row],[Posting Date]]&lt;&gt;"",Table1[[#This Row],[Posting Date]],"")</f>
        <v/>
      </c>
      <c r="AJ2058" s="46"/>
      <c r="AK2058" s="46" t="str">
        <f>IF(Table1[[#This Row],[Description]]&lt;&gt;"",Table1[[#This Row],[Description]],"")</f>
        <v/>
      </c>
      <c r="AL2058" s="46" t="str">
        <f>IF(Table1[[#This Row],[Posting Date]]&lt;&gt;"",Table1[[#This Row],[Reference Number]],"")</f>
        <v/>
      </c>
      <c r="AM2058" s="46" t="str">
        <f>TRIM(Table1[[#This Row],[Line '#]])</f>
        <v/>
      </c>
      <c r="AN2058" s="46" t="str">
        <f>TRIM(Table1[[#This Row],[Account]])</f>
        <v/>
      </c>
      <c r="AO2058" s="46" t="str">
        <f>IF(Table1[[#This Row],[Posting Date]]&lt;&gt;"",$D$5,"")</f>
        <v/>
      </c>
      <c r="AP2058" s="46" t="str">
        <f>TRIM(Table1[[#This Row],[Departments-Prgrams]])</f>
        <v/>
      </c>
      <c r="AQ2058" s="46" t="str">
        <f>TRIM(Table1[[#This Row],[Grant]])</f>
        <v/>
      </c>
      <c r="AR2058" s="46" t="str">
        <f>TRIM(Table1[[#This Row],[Staff ID]])</f>
        <v/>
      </c>
      <c r="AS2058" s="46" t="str">
        <f>IF(TRIM(Table1[[#This Row],[Budget Code]])=0,"",TRIM(Table1[[#This Row],[Budget Code]]))</f>
        <v/>
      </c>
      <c r="AT2058" s="46" t="str">
        <f>IF(Table1[[#This Row],[Line Description]]&lt;&gt;"",Table1[[#This Row],[Line Description]],"")</f>
        <v/>
      </c>
      <c r="AU2058" s="46" t="str">
        <f>IF(Table1[[#This Row],[Cur_Amount Debit]]&gt;0,ROUND(Table1[[#This Row],[Cur_Amount Debit]],2),"")</f>
        <v/>
      </c>
      <c r="AV2058" s="46" t="str">
        <f>IF(Table1[[#This Row],[Cur_Amount Credit]]&gt;0,ROUND(Table1[[#This Row],[Cur_Amount Credit]],2),"")</f>
        <v/>
      </c>
      <c r="AW2058" s="46" t="str">
        <f>LEFT(Table1[[#This Row],[Cur]],3)</f>
        <v/>
      </c>
      <c r="AX2058" s="59"/>
      <c r="AY2058" s="46"/>
      <c r="AZ2058" s="46" t="str">
        <f>IF(Table1[[#This Row],[Cur]]&lt;&gt;"",IF(Table1[[#This Row],[Cur]]="USD","",ExchangeRate),"")</f>
        <v/>
      </c>
      <c r="BA2058" s="46" t="str">
        <f>IF(Table1[[#This Row],[Grant]]&lt;&gt;"",VLOOKUP(Table1[[#This Row],[Grant]],Grants!B:D,3),"")</f>
        <v/>
      </c>
      <c r="BB2058" s="46" t="str">
        <f>TRIM(Table1[[#This Row],[Vendor ID]])</f>
        <v/>
      </c>
      <c r="BC2058">
        <f>IF(Table1[[#This Row],[Reference Number]]=Q2057,BC2057,BC2057+1)</f>
        <v>2</v>
      </c>
    </row>
    <row r="2059" spans="1:55" ht="11.25" hidden="1" customHeight="1">
      <c r="A2059" s="1"/>
      <c r="B2059" s="88" t="str">
        <f>IF(Table1[[#This Row],[Posting Date]]&lt;&gt;"",IF(Table1[[#This Row],[Reference Number]]=Q2058,B2058+1,1),"")</f>
        <v/>
      </c>
      <c r="C2059" s="61"/>
      <c r="D2059" s="61"/>
      <c r="E2059" s="218"/>
      <c r="F2059" s="143" t="str">
        <f>IFERROR(IF(VLOOKUP(Table1[[#This Row],[Budget Code Description]],Dimentions!$X$6:$AC$132,2,FALSE)="","",VLOOKUP(Table1[[#This Row],[Budget Code Description]],Dimentions!$X$6:$AC$132,2,FALSE)),"")</f>
        <v/>
      </c>
      <c r="G2059" s="143" t="str">
        <f>IFERROR(VLOOKUP(Table1[[#This Row],[Budget Code Description]],Dimentions!$X$6:$AC$132,3,FALSE),"")</f>
        <v/>
      </c>
      <c r="H2059" s="64" t="str">
        <f>IFERROR(VLOOKUP(Table1[[#This Row],[Account]],Dimentions!$S$6:$V$233,2,FALSE),"")</f>
        <v/>
      </c>
      <c r="I2059" s="62">
        <f>_xlfn.NUMBERVALUE(LEFT(Table1[[#This Row],[Account]],1))</f>
        <v>0</v>
      </c>
      <c r="J2059" s="62" t="str">
        <f>IFERROR(VLOOKUP(Table1[[#This Row],[Budget Code Description]],Table6[#All],7,FALSE),"")</f>
        <v/>
      </c>
      <c r="K2059" s="143" t="str">
        <f>IFERROR(VLOOKUP(Table1[[#This Row],[Budget Code Description]],Table6[#All],8,FALSE),"")</f>
        <v/>
      </c>
      <c r="L2059" s="63"/>
      <c r="M2059" s="65" t="str">
        <f>IFERROR(VLOOKUP(Table1[[#This Row],[Staff ID]],Table2[],2,FALSE),"")</f>
        <v/>
      </c>
      <c r="N2059" s="211" t="str">
        <f>IFERROR(IF(VLOOKUP(Table1[[#This Row],[Budget Code Description]],Dimentions!$X$6:$AC$97,4,FALSE)="","",VLOOKUP(Table1[[#This Row],[Budget Code Description]],Dimentions!$X$6:$AC$97,4,FALSE)),"")</f>
        <v/>
      </c>
      <c r="O2059" s="65" t="str">
        <f>IFERROR(VLOOKUP(Table1[[#This Row],[Vendor ID]],Table549[],2,FALSE),"")</f>
        <v/>
      </c>
      <c r="P2059" s="63"/>
      <c r="Q2059" s="143" t="str">
        <f>IF(Table1[[#This Row],[Posting Date]]&lt;&gt;"",$D$9,"")</f>
        <v/>
      </c>
      <c r="R2059" s="159" t="str">
        <f>IF(Table1[[#This Row],[Posting Date]]&lt;&gt;"",$D$10,"")</f>
        <v/>
      </c>
      <c r="S2059" s="66"/>
      <c r="T2059" s="63"/>
      <c r="U2059" s="67"/>
      <c r="V2059" s="67"/>
      <c r="W2059" s="67" t="str">
        <f t="shared" si="32"/>
        <v/>
      </c>
      <c r="X2059" s="161" t="str">
        <f>IF(E2059="","",(IF(Table1[[#This Row],[Cur]]="USD",Table1[[#This Row],[Cur_Amount Debit]],Table1[[#This Row],[Cur_Amount Debit]]/Table1[[#This Row],[Exchange Rate]])))</f>
        <v/>
      </c>
      <c r="Y2059" s="161" t="str">
        <f>IF(E2059="","",(IF(Table1[[#This Row],[Cur]]="USD",Table1[[#This Row],[Cur_Amount Credit]],Table1[[#This Row],[Cur_Amount Credit]]/ExchangeRate)))</f>
        <v/>
      </c>
      <c r="Z2059" s="203" t="str">
        <f>IF(E2059="","",(Table1[[#This Row],[Debit USD]]-Table1[[#This Row],[Credit USD]]))</f>
        <v/>
      </c>
      <c r="AA2059" s="122"/>
      <c r="AB2059" s="1"/>
      <c r="AC2059" s="15"/>
      <c r="AD2059" s="15" t="str">
        <f>IF(AND(OR(Table1[[#This Row],[Account]]="15030",Table1[[#This Row],[Account]]="15035",Table1[[#This Row],[Account]]="20150"),Table1[[#This Row],[Vendor ID]]=""),1,"")</f>
        <v/>
      </c>
      <c r="AE2059" s="15"/>
      <c r="AF2059" s="15"/>
      <c r="AG2059" s="15"/>
      <c r="AH2059" s="46" t="str">
        <f>IF(Table1[[#This Row],[Posting Date]]&lt;&gt;"","GJ-"&amp;CountryID,"")</f>
        <v/>
      </c>
      <c r="AI2059" s="59" t="str">
        <f>IF(Table1[[#This Row],[Posting Date]]&lt;&gt;"",Table1[[#This Row],[Posting Date]],"")</f>
        <v/>
      </c>
      <c r="AJ2059" s="46"/>
      <c r="AK2059" s="46" t="str">
        <f>IF(Table1[[#This Row],[Description]]&lt;&gt;"",Table1[[#This Row],[Description]],"")</f>
        <v/>
      </c>
      <c r="AL2059" s="46" t="str">
        <f>IF(Table1[[#This Row],[Posting Date]]&lt;&gt;"",Table1[[#This Row],[Reference Number]],"")</f>
        <v/>
      </c>
      <c r="AM2059" s="46" t="str">
        <f>TRIM(Table1[[#This Row],[Line '#]])</f>
        <v/>
      </c>
      <c r="AN2059" s="46" t="str">
        <f>TRIM(Table1[[#This Row],[Account]])</f>
        <v/>
      </c>
      <c r="AO2059" s="46" t="str">
        <f>IF(Table1[[#This Row],[Posting Date]]&lt;&gt;"",$D$5,"")</f>
        <v/>
      </c>
      <c r="AP2059" s="46" t="str">
        <f>TRIM(Table1[[#This Row],[Departments-Prgrams]])</f>
        <v/>
      </c>
      <c r="AQ2059" s="46" t="str">
        <f>TRIM(Table1[[#This Row],[Grant]])</f>
        <v/>
      </c>
      <c r="AR2059" s="46" t="str">
        <f>TRIM(Table1[[#This Row],[Staff ID]])</f>
        <v/>
      </c>
      <c r="AS2059" s="46" t="str">
        <f>IF(TRIM(Table1[[#This Row],[Budget Code]])=0,"",TRIM(Table1[[#This Row],[Budget Code]]))</f>
        <v/>
      </c>
      <c r="AT2059" s="46" t="str">
        <f>IF(Table1[[#This Row],[Line Description]]&lt;&gt;"",Table1[[#This Row],[Line Description]],"")</f>
        <v/>
      </c>
      <c r="AU2059" s="46" t="str">
        <f>IF(Table1[[#This Row],[Cur_Amount Debit]]&gt;0,ROUND(Table1[[#This Row],[Cur_Amount Debit]],2),"")</f>
        <v/>
      </c>
      <c r="AV2059" s="46" t="str">
        <f>IF(Table1[[#This Row],[Cur_Amount Credit]]&gt;0,ROUND(Table1[[#This Row],[Cur_Amount Credit]],2),"")</f>
        <v/>
      </c>
      <c r="AW2059" s="46" t="str">
        <f>LEFT(Table1[[#This Row],[Cur]],3)</f>
        <v/>
      </c>
      <c r="AX2059" s="59"/>
      <c r="AY2059" s="46"/>
      <c r="AZ2059" s="46" t="str">
        <f>IF(Table1[[#This Row],[Cur]]&lt;&gt;"",IF(Table1[[#This Row],[Cur]]="USD","",ExchangeRate),"")</f>
        <v/>
      </c>
      <c r="BA2059" s="46" t="str">
        <f>IF(Table1[[#This Row],[Grant]]&lt;&gt;"",VLOOKUP(Table1[[#This Row],[Grant]],Grants!B:D,3),"")</f>
        <v/>
      </c>
      <c r="BB2059" s="46" t="str">
        <f>TRIM(Table1[[#This Row],[Vendor ID]])</f>
        <v/>
      </c>
      <c r="BC2059">
        <f>IF(Table1[[#This Row],[Reference Number]]=Q2058,BC2058,BC2058+1)</f>
        <v>2</v>
      </c>
    </row>
    <row r="2060" spans="1:55" ht="11.25" hidden="1" customHeight="1">
      <c r="A2060" s="1"/>
      <c r="B2060" s="88" t="str">
        <f>IF(Table1[[#This Row],[Posting Date]]&lt;&gt;"",IF(Table1[[#This Row],[Reference Number]]=Q2059,B2059+1,1),"")</f>
        <v/>
      </c>
      <c r="C2060" s="61"/>
      <c r="D2060" s="61"/>
      <c r="E2060" s="218"/>
      <c r="F2060" s="143" t="str">
        <f>IFERROR(IF(VLOOKUP(Table1[[#This Row],[Budget Code Description]],Dimentions!$X$6:$AC$132,2,FALSE)="","",VLOOKUP(Table1[[#This Row],[Budget Code Description]],Dimentions!$X$6:$AC$132,2,FALSE)),"")</f>
        <v/>
      </c>
      <c r="G2060" s="143" t="str">
        <f>IFERROR(VLOOKUP(Table1[[#This Row],[Budget Code Description]],Dimentions!$X$6:$AC$132,3,FALSE),"")</f>
        <v/>
      </c>
      <c r="H2060" s="64" t="str">
        <f>IFERROR(VLOOKUP(Table1[[#This Row],[Account]],Dimentions!$S$6:$V$233,2,FALSE),"")</f>
        <v/>
      </c>
      <c r="I2060" s="62">
        <f>_xlfn.NUMBERVALUE(LEFT(Table1[[#This Row],[Account]],1))</f>
        <v>0</v>
      </c>
      <c r="J2060" s="62" t="str">
        <f>IFERROR(VLOOKUP(Table1[[#This Row],[Budget Code Description]],Table6[#All],7,FALSE),"")</f>
        <v/>
      </c>
      <c r="K2060" s="143" t="str">
        <f>IFERROR(VLOOKUP(Table1[[#This Row],[Budget Code Description]],Table6[#All],8,FALSE),"")</f>
        <v/>
      </c>
      <c r="L2060" s="63"/>
      <c r="M2060" s="65" t="str">
        <f>IFERROR(VLOOKUP(Table1[[#This Row],[Staff ID]],Table2[],2,FALSE),"")</f>
        <v/>
      </c>
      <c r="N2060" s="211" t="str">
        <f>IFERROR(IF(VLOOKUP(Table1[[#This Row],[Budget Code Description]],Dimentions!$X$6:$AC$97,4,FALSE)="","",VLOOKUP(Table1[[#This Row],[Budget Code Description]],Dimentions!$X$6:$AC$97,4,FALSE)),"")</f>
        <v/>
      </c>
      <c r="O2060" s="65" t="str">
        <f>IFERROR(VLOOKUP(Table1[[#This Row],[Vendor ID]],Table549[],2,FALSE),"")</f>
        <v/>
      </c>
      <c r="P2060" s="63"/>
      <c r="Q2060" s="143" t="str">
        <f>IF(Table1[[#This Row],[Posting Date]]&lt;&gt;"",$D$9,"")</f>
        <v/>
      </c>
      <c r="R2060" s="159" t="str">
        <f>IF(Table1[[#This Row],[Posting Date]]&lt;&gt;"",$D$10,"")</f>
        <v/>
      </c>
      <c r="S2060" s="66"/>
      <c r="T2060" s="63"/>
      <c r="U2060" s="67"/>
      <c r="V2060" s="67"/>
      <c r="W2060" s="67" t="str">
        <f t="shared" si="32"/>
        <v/>
      </c>
      <c r="X2060" s="161" t="str">
        <f>IF(E2060="","",(IF(Table1[[#This Row],[Cur]]="USD",Table1[[#This Row],[Cur_Amount Debit]],Table1[[#This Row],[Cur_Amount Debit]]/Table1[[#This Row],[Exchange Rate]])))</f>
        <v/>
      </c>
      <c r="Y2060" s="161" t="str">
        <f>IF(E2060="","",(IF(Table1[[#This Row],[Cur]]="USD",Table1[[#This Row],[Cur_Amount Credit]],Table1[[#This Row],[Cur_Amount Credit]]/ExchangeRate)))</f>
        <v/>
      </c>
      <c r="Z2060" s="203" t="str">
        <f>IF(E2060="","",(Table1[[#This Row],[Debit USD]]-Table1[[#This Row],[Credit USD]]))</f>
        <v/>
      </c>
      <c r="AA2060" s="122"/>
      <c r="AB2060" s="1"/>
      <c r="AC2060" s="15"/>
      <c r="AD2060" s="15" t="str">
        <f>IF(AND(OR(Table1[[#This Row],[Account]]="15030",Table1[[#This Row],[Account]]="15035",Table1[[#This Row],[Account]]="20150"),Table1[[#This Row],[Vendor ID]]=""),1,"")</f>
        <v/>
      </c>
      <c r="AE2060" s="15"/>
      <c r="AF2060" s="15"/>
      <c r="AG2060" s="15"/>
      <c r="AH2060" s="46" t="str">
        <f>IF(Table1[[#This Row],[Posting Date]]&lt;&gt;"","GJ-"&amp;CountryID,"")</f>
        <v/>
      </c>
      <c r="AI2060" s="59" t="str">
        <f>IF(Table1[[#This Row],[Posting Date]]&lt;&gt;"",Table1[[#This Row],[Posting Date]],"")</f>
        <v/>
      </c>
      <c r="AJ2060" s="46"/>
      <c r="AK2060" s="46" t="str">
        <f>IF(Table1[[#This Row],[Description]]&lt;&gt;"",Table1[[#This Row],[Description]],"")</f>
        <v/>
      </c>
      <c r="AL2060" s="46" t="str">
        <f>IF(Table1[[#This Row],[Posting Date]]&lt;&gt;"",Table1[[#This Row],[Reference Number]],"")</f>
        <v/>
      </c>
      <c r="AM2060" s="46" t="str">
        <f>TRIM(Table1[[#This Row],[Line '#]])</f>
        <v/>
      </c>
      <c r="AN2060" s="46" t="str">
        <f>TRIM(Table1[[#This Row],[Account]])</f>
        <v/>
      </c>
      <c r="AO2060" s="46" t="str">
        <f>IF(Table1[[#This Row],[Posting Date]]&lt;&gt;"",$D$5,"")</f>
        <v/>
      </c>
      <c r="AP2060" s="46" t="str">
        <f>TRIM(Table1[[#This Row],[Departments-Prgrams]])</f>
        <v/>
      </c>
      <c r="AQ2060" s="46" t="str">
        <f>TRIM(Table1[[#This Row],[Grant]])</f>
        <v/>
      </c>
      <c r="AR2060" s="46" t="str">
        <f>TRIM(Table1[[#This Row],[Staff ID]])</f>
        <v/>
      </c>
      <c r="AS2060" s="46" t="str">
        <f>IF(TRIM(Table1[[#This Row],[Budget Code]])=0,"",TRIM(Table1[[#This Row],[Budget Code]]))</f>
        <v/>
      </c>
      <c r="AT2060" s="46" t="str">
        <f>IF(Table1[[#This Row],[Line Description]]&lt;&gt;"",Table1[[#This Row],[Line Description]],"")</f>
        <v/>
      </c>
      <c r="AU2060" s="46" t="str">
        <f>IF(Table1[[#This Row],[Cur_Amount Debit]]&gt;0,ROUND(Table1[[#This Row],[Cur_Amount Debit]],2),"")</f>
        <v/>
      </c>
      <c r="AV2060" s="46" t="str">
        <f>IF(Table1[[#This Row],[Cur_Amount Credit]]&gt;0,ROUND(Table1[[#This Row],[Cur_Amount Credit]],2),"")</f>
        <v/>
      </c>
      <c r="AW2060" s="46" t="str">
        <f>LEFT(Table1[[#This Row],[Cur]],3)</f>
        <v/>
      </c>
      <c r="AX2060" s="59"/>
      <c r="AY2060" s="46"/>
      <c r="AZ2060" s="46" t="str">
        <f>IF(Table1[[#This Row],[Cur]]&lt;&gt;"",IF(Table1[[#This Row],[Cur]]="USD","",ExchangeRate),"")</f>
        <v/>
      </c>
      <c r="BA2060" s="46" t="str">
        <f>IF(Table1[[#This Row],[Grant]]&lt;&gt;"",VLOOKUP(Table1[[#This Row],[Grant]],Grants!B:D,3),"")</f>
        <v/>
      </c>
      <c r="BB2060" s="46" t="str">
        <f>TRIM(Table1[[#This Row],[Vendor ID]])</f>
        <v/>
      </c>
      <c r="BC2060">
        <f>IF(Table1[[#This Row],[Reference Number]]=Q2059,BC2059,BC2059+1)</f>
        <v>2</v>
      </c>
    </row>
    <row r="2061" spans="1:55" ht="11.25" hidden="1" customHeight="1">
      <c r="A2061" s="1"/>
      <c r="B2061" s="88" t="str">
        <f>IF(Table1[[#This Row],[Posting Date]]&lt;&gt;"",IF(Table1[[#This Row],[Reference Number]]=Q2060,B2060+1,1),"")</f>
        <v/>
      </c>
      <c r="C2061" s="61"/>
      <c r="D2061" s="61"/>
      <c r="E2061" s="218"/>
      <c r="F2061" s="143" t="str">
        <f>IFERROR(IF(VLOOKUP(Table1[[#This Row],[Budget Code Description]],Dimentions!$X$6:$AC$132,2,FALSE)="","",VLOOKUP(Table1[[#This Row],[Budget Code Description]],Dimentions!$X$6:$AC$132,2,FALSE)),"")</f>
        <v/>
      </c>
      <c r="G2061" s="143" t="str">
        <f>IFERROR(VLOOKUP(Table1[[#This Row],[Budget Code Description]],Dimentions!$X$6:$AC$132,3,FALSE),"")</f>
        <v/>
      </c>
      <c r="H2061" s="64" t="str">
        <f>IFERROR(VLOOKUP(Table1[[#This Row],[Account]],Dimentions!$S$6:$V$233,2,FALSE),"")</f>
        <v/>
      </c>
      <c r="I2061" s="62">
        <f>_xlfn.NUMBERVALUE(LEFT(Table1[[#This Row],[Account]],1))</f>
        <v>0</v>
      </c>
      <c r="J2061" s="62" t="str">
        <f>IFERROR(VLOOKUP(Table1[[#This Row],[Budget Code Description]],Table6[#All],7,FALSE),"")</f>
        <v/>
      </c>
      <c r="K2061" s="143" t="str">
        <f>IFERROR(VLOOKUP(Table1[[#This Row],[Budget Code Description]],Table6[#All],8,FALSE),"")</f>
        <v/>
      </c>
      <c r="L2061" s="63"/>
      <c r="M2061" s="65" t="str">
        <f>IFERROR(VLOOKUP(Table1[[#This Row],[Staff ID]],Table2[],2,FALSE),"")</f>
        <v/>
      </c>
      <c r="N2061" s="211" t="str">
        <f>IFERROR(IF(VLOOKUP(Table1[[#This Row],[Budget Code Description]],Dimentions!$X$6:$AC$97,4,FALSE)="","",VLOOKUP(Table1[[#This Row],[Budget Code Description]],Dimentions!$X$6:$AC$97,4,FALSE)),"")</f>
        <v/>
      </c>
      <c r="O2061" s="65" t="str">
        <f>IFERROR(VLOOKUP(Table1[[#This Row],[Vendor ID]],Table549[],2,FALSE),"")</f>
        <v/>
      </c>
      <c r="P2061" s="63"/>
      <c r="Q2061" s="143" t="str">
        <f>IF(Table1[[#This Row],[Posting Date]]&lt;&gt;"",$D$9,"")</f>
        <v/>
      </c>
      <c r="R2061" s="159" t="str">
        <f>IF(Table1[[#This Row],[Posting Date]]&lt;&gt;"",$D$10,"")</f>
        <v/>
      </c>
      <c r="S2061" s="66"/>
      <c r="T2061" s="63"/>
      <c r="U2061" s="67"/>
      <c r="V2061" s="67"/>
      <c r="W2061" s="67" t="str">
        <f t="shared" si="32"/>
        <v/>
      </c>
      <c r="X2061" s="161" t="str">
        <f>IF(E2061="","",(IF(Table1[[#This Row],[Cur]]="USD",Table1[[#This Row],[Cur_Amount Debit]],Table1[[#This Row],[Cur_Amount Debit]]/Table1[[#This Row],[Exchange Rate]])))</f>
        <v/>
      </c>
      <c r="Y2061" s="161" t="str">
        <f>IF(E2061="","",(IF(Table1[[#This Row],[Cur]]="USD",Table1[[#This Row],[Cur_Amount Credit]],Table1[[#This Row],[Cur_Amount Credit]]/ExchangeRate)))</f>
        <v/>
      </c>
      <c r="Z2061" s="203" t="str">
        <f>IF(E2061="","",(Table1[[#This Row],[Debit USD]]-Table1[[#This Row],[Credit USD]]))</f>
        <v/>
      </c>
      <c r="AA2061" s="122"/>
      <c r="AB2061" s="1"/>
      <c r="AC2061" s="15"/>
      <c r="AD2061" s="15" t="str">
        <f>IF(AND(OR(Table1[[#This Row],[Account]]="15030",Table1[[#This Row],[Account]]="15035",Table1[[#This Row],[Account]]="20150"),Table1[[#This Row],[Vendor ID]]=""),1,"")</f>
        <v/>
      </c>
      <c r="AE2061" s="15"/>
      <c r="AF2061" s="15"/>
      <c r="AG2061" s="15"/>
      <c r="AH2061" s="46" t="str">
        <f>IF(Table1[[#This Row],[Posting Date]]&lt;&gt;"","GJ-"&amp;CountryID,"")</f>
        <v/>
      </c>
      <c r="AI2061" s="59" t="str">
        <f>IF(Table1[[#This Row],[Posting Date]]&lt;&gt;"",Table1[[#This Row],[Posting Date]],"")</f>
        <v/>
      </c>
      <c r="AJ2061" s="46"/>
      <c r="AK2061" s="46" t="str">
        <f>IF(Table1[[#This Row],[Description]]&lt;&gt;"",Table1[[#This Row],[Description]],"")</f>
        <v/>
      </c>
      <c r="AL2061" s="46" t="str">
        <f>IF(Table1[[#This Row],[Posting Date]]&lt;&gt;"",Table1[[#This Row],[Reference Number]],"")</f>
        <v/>
      </c>
      <c r="AM2061" s="46" t="str">
        <f>TRIM(Table1[[#This Row],[Line '#]])</f>
        <v/>
      </c>
      <c r="AN2061" s="46" t="str">
        <f>TRIM(Table1[[#This Row],[Account]])</f>
        <v/>
      </c>
      <c r="AO2061" s="46" t="str">
        <f>IF(Table1[[#This Row],[Posting Date]]&lt;&gt;"",$D$5,"")</f>
        <v/>
      </c>
      <c r="AP2061" s="46" t="str">
        <f>TRIM(Table1[[#This Row],[Departments-Prgrams]])</f>
        <v/>
      </c>
      <c r="AQ2061" s="46" t="str">
        <f>TRIM(Table1[[#This Row],[Grant]])</f>
        <v/>
      </c>
      <c r="AR2061" s="46" t="str">
        <f>TRIM(Table1[[#This Row],[Staff ID]])</f>
        <v/>
      </c>
      <c r="AS2061" s="46" t="str">
        <f>IF(TRIM(Table1[[#This Row],[Budget Code]])=0,"",TRIM(Table1[[#This Row],[Budget Code]]))</f>
        <v/>
      </c>
      <c r="AT2061" s="46" t="str">
        <f>IF(Table1[[#This Row],[Line Description]]&lt;&gt;"",Table1[[#This Row],[Line Description]],"")</f>
        <v/>
      </c>
      <c r="AU2061" s="46" t="str">
        <f>IF(Table1[[#This Row],[Cur_Amount Debit]]&gt;0,ROUND(Table1[[#This Row],[Cur_Amount Debit]],2),"")</f>
        <v/>
      </c>
      <c r="AV2061" s="46" t="str">
        <f>IF(Table1[[#This Row],[Cur_Amount Credit]]&gt;0,ROUND(Table1[[#This Row],[Cur_Amount Credit]],2),"")</f>
        <v/>
      </c>
      <c r="AW2061" s="46" t="str">
        <f>LEFT(Table1[[#This Row],[Cur]],3)</f>
        <v/>
      </c>
      <c r="AX2061" s="59"/>
      <c r="AY2061" s="46"/>
      <c r="AZ2061" s="46" t="str">
        <f>IF(Table1[[#This Row],[Cur]]&lt;&gt;"",IF(Table1[[#This Row],[Cur]]="USD","",ExchangeRate),"")</f>
        <v/>
      </c>
      <c r="BA2061" s="46" t="str">
        <f>IF(Table1[[#This Row],[Grant]]&lt;&gt;"",VLOOKUP(Table1[[#This Row],[Grant]],Grants!B:D,3),"")</f>
        <v/>
      </c>
      <c r="BB2061" s="46" t="str">
        <f>TRIM(Table1[[#This Row],[Vendor ID]])</f>
        <v/>
      </c>
      <c r="BC2061">
        <f>IF(Table1[[#This Row],[Reference Number]]=Q2060,BC2060,BC2060+1)</f>
        <v>2</v>
      </c>
    </row>
    <row r="2062" spans="1:55" ht="11.25" hidden="1" customHeight="1">
      <c r="A2062" s="1"/>
      <c r="B2062" s="88" t="str">
        <f>IF(Table1[[#This Row],[Posting Date]]&lt;&gt;"",IF(Table1[[#This Row],[Reference Number]]=Q2061,B2061+1,1),"")</f>
        <v/>
      </c>
      <c r="C2062" s="61"/>
      <c r="D2062" s="61"/>
      <c r="E2062" s="218"/>
      <c r="F2062" s="143" t="str">
        <f>IFERROR(IF(VLOOKUP(Table1[[#This Row],[Budget Code Description]],Dimentions!$X$6:$AC$132,2,FALSE)="","",VLOOKUP(Table1[[#This Row],[Budget Code Description]],Dimentions!$X$6:$AC$132,2,FALSE)),"")</f>
        <v/>
      </c>
      <c r="G2062" s="143" t="str">
        <f>IFERROR(VLOOKUP(Table1[[#This Row],[Budget Code Description]],Dimentions!$X$6:$AC$132,3,FALSE),"")</f>
        <v/>
      </c>
      <c r="H2062" s="64" t="str">
        <f>IFERROR(VLOOKUP(Table1[[#This Row],[Account]],Dimentions!$S$6:$V$233,2,FALSE),"")</f>
        <v/>
      </c>
      <c r="I2062" s="62">
        <f>_xlfn.NUMBERVALUE(LEFT(Table1[[#This Row],[Account]],1))</f>
        <v>0</v>
      </c>
      <c r="J2062" s="62" t="str">
        <f>IFERROR(VLOOKUP(Table1[[#This Row],[Budget Code Description]],Table6[#All],7,FALSE),"")</f>
        <v/>
      </c>
      <c r="K2062" s="143" t="str">
        <f>IFERROR(VLOOKUP(Table1[[#This Row],[Budget Code Description]],Table6[#All],8,FALSE),"")</f>
        <v/>
      </c>
      <c r="L2062" s="63"/>
      <c r="M2062" s="65" t="str">
        <f>IFERROR(VLOOKUP(Table1[[#This Row],[Staff ID]],Table2[],2,FALSE),"")</f>
        <v/>
      </c>
      <c r="N2062" s="211" t="str">
        <f>IFERROR(IF(VLOOKUP(Table1[[#This Row],[Budget Code Description]],Dimentions!$X$6:$AC$97,4,FALSE)="","",VLOOKUP(Table1[[#This Row],[Budget Code Description]],Dimentions!$X$6:$AC$97,4,FALSE)),"")</f>
        <v/>
      </c>
      <c r="O2062" s="65" t="str">
        <f>IFERROR(VLOOKUP(Table1[[#This Row],[Vendor ID]],Table549[],2,FALSE),"")</f>
        <v/>
      </c>
      <c r="P2062" s="63"/>
      <c r="Q2062" s="143" t="str">
        <f>IF(Table1[[#This Row],[Posting Date]]&lt;&gt;"",$D$9,"")</f>
        <v/>
      </c>
      <c r="R2062" s="159" t="str">
        <f>IF(Table1[[#This Row],[Posting Date]]&lt;&gt;"",$D$10,"")</f>
        <v/>
      </c>
      <c r="S2062" s="66"/>
      <c r="T2062" s="63"/>
      <c r="U2062" s="67"/>
      <c r="V2062" s="67"/>
      <c r="W2062" s="67" t="str">
        <f t="shared" si="32"/>
        <v/>
      </c>
      <c r="X2062" s="161" t="str">
        <f>IF(E2062="","",(IF(Table1[[#This Row],[Cur]]="USD",Table1[[#This Row],[Cur_Amount Debit]],Table1[[#This Row],[Cur_Amount Debit]]/Table1[[#This Row],[Exchange Rate]])))</f>
        <v/>
      </c>
      <c r="Y2062" s="161" t="str">
        <f>IF(E2062="","",(IF(Table1[[#This Row],[Cur]]="USD",Table1[[#This Row],[Cur_Amount Credit]],Table1[[#This Row],[Cur_Amount Credit]]/ExchangeRate)))</f>
        <v/>
      </c>
      <c r="Z2062" s="203" t="str">
        <f>IF(E2062="","",(Table1[[#This Row],[Debit USD]]-Table1[[#This Row],[Credit USD]]))</f>
        <v/>
      </c>
      <c r="AA2062" s="122"/>
      <c r="AB2062" s="1"/>
      <c r="AC2062" s="15"/>
      <c r="AD2062" s="15" t="str">
        <f>IF(AND(OR(Table1[[#This Row],[Account]]="15030",Table1[[#This Row],[Account]]="15035",Table1[[#This Row],[Account]]="20150"),Table1[[#This Row],[Vendor ID]]=""),1,"")</f>
        <v/>
      </c>
      <c r="AE2062" s="15"/>
      <c r="AF2062" s="15"/>
      <c r="AG2062" s="15"/>
      <c r="AH2062" s="46" t="str">
        <f>IF(Table1[[#This Row],[Posting Date]]&lt;&gt;"","GJ-"&amp;CountryID,"")</f>
        <v/>
      </c>
      <c r="AI2062" s="59" t="str">
        <f>IF(Table1[[#This Row],[Posting Date]]&lt;&gt;"",Table1[[#This Row],[Posting Date]],"")</f>
        <v/>
      </c>
      <c r="AJ2062" s="46"/>
      <c r="AK2062" s="46" t="str">
        <f>IF(Table1[[#This Row],[Description]]&lt;&gt;"",Table1[[#This Row],[Description]],"")</f>
        <v/>
      </c>
      <c r="AL2062" s="46" t="str">
        <f>IF(Table1[[#This Row],[Posting Date]]&lt;&gt;"",Table1[[#This Row],[Reference Number]],"")</f>
        <v/>
      </c>
      <c r="AM2062" s="46" t="str">
        <f>TRIM(Table1[[#This Row],[Line '#]])</f>
        <v/>
      </c>
      <c r="AN2062" s="46" t="str">
        <f>TRIM(Table1[[#This Row],[Account]])</f>
        <v/>
      </c>
      <c r="AO2062" s="46" t="str">
        <f>IF(Table1[[#This Row],[Posting Date]]&lt;&gt;"",$D$5,"")</f>
        <v/>
      </c>
      <c r="AP2062" s="46" t="str">
        <f>TRIM(Table1[[#This Row],[Departments-Prgrams]])</f>
        <v/>
      </c>
      <c r="AQ2062" s="46" t="str">
        <f>TRIM(Table1[[#This Row],[Grant]])</f>
        <v/>
      </c>
      <c r="AR2062" s="46" t="str">
        <f>TRIM(Table1[[#This Row],[Staff ID]])</f>
        <v/>
      </c>
      <c r="AS2062" s="46" t="str">
        <f>IF(TRIM(Table1[[#This Row],[Budget Code]])=0,"",TRIM(Table1[[#This Row],[Budget Code]]))</f>
        <v/>
      </c>
      <c r="AT2062" s="46" t="str">
        <f>IF(Table1[[#This Row],[Line Description]]&lt;&gt;"",Table1[[#This Row],[Line Description]],"")</f>
        <v/>
      </c>
      <c r="AU2062" s="46" t="str">
        <f>IF(Table1[[#This Row],[Cur_Amount Debit]]&gt;0,ROUND(Table1[[#This Row],[Cur_Amount Debit]],2),"")</f>
        <v/>
      </c>
      <c r="AV2062" s="46" t="str">
        <f>IF(Table1[[#This Row],[Cur_Amount Credit]]&gt;0,ROUND(Table1[[#This Row],[Cur_Amount Credit]],2),"")</f>
        <v/>
      </c>
      <c r="AW2062" s="46" t="str">
        <f>LEFT(Table1[[#This Row],[Cur]],3)</f>
        <v/>
      </c>
      <c r="AX2062" s="59"/>
      <c r="AY2062" s="46"/>
      <c r="AZ2062" s="46" t="str">
        <f>IF(Table1[[#This Row],[Cur]]&lt;&gt;"",IF(Table1[[#This Row],[Cur]]="USD","",ExchangeRate),"")</f>
        <v/>
      </c>
      <c r="BA2062" s="46" t="str">
        <f>IF(Table1[[#This Row],[Grant]]&lt;&gt;"",VLOOKUP(Table1[[#This Row],[Grant]],Grants!B:D,3),"")</f>
        <v/>
      </c>
      <c r="BB2062" s="46" t="str">
        <f>TRIM(Table1[[#This Row],[Vendor ID]])</f>
        <v/>
      </c>
      <c r="BC2062">
        <f>IF(Table1[[#This Row],[Reference Number]]=Q2061,BC2061,BC2061+1)</f>
        <v>2</v>
      </c>
    </row>
    <row r="2063" spans="1:55" ht="11.25" hidden="1" customHeight="1">
      <c r="A2063" s="1"/>
      <c r="B2063" s="88" t="str">
        <f>IF(Table1[[#This Row],[Posting Date]]&lt;&gt;"",IF(Table1[[#This Row],[Reference Number]]=Q2062,B2062+1,1),"")</f>
        <v/>
      </c>
      <c r="C2063" s="61"/>
      <c r="D2063" s="61"/>
      <c r="E2063" s="218"/>
      <c r="F2063" s="143" t="str">
        <f>IFERROR(IF(VLOOKUP(Table1[[#This Row],[Budget Code Description]],Dimentions!$X$6:$AC$132,2,FALSE)="","",VLOOKUP(Table1[[#This Row],[Budget Code Description]],Dimentions!$X$6:$AC$132,2,FALSE)),"")</f>
        <v/>
      </c>
      <c r="G2063" s="143" t="str">
        <f>IFERROR(VLOOKUP(Table1[[#This Row],[Budget Code Description]],Dimentions!$X$6:$AC$132,3,FALSE),"")</f>
        <v/>
      </c>
      <c r="H2063" s="64" t="str">
        <f>IFERROR(VLOOKUP(Table1[[#This Row],[Account]],Dimentions!$S$6:$V$233,2,FALSE),"")</f>
        <v/>
      </c>
      <c r="I2063" s="62">
        <f>_xlfn.NUMBERVALUE(LEFT(Table1[[#This Row],[Account]],1))</f>
        <v>0</v>
      </c>
      <c r="J2063" s="62" t="str">
        <f>IFERROR(VLOOKUP(Table1[[#This Row],[Budget Code Description]],Table6[#All],7,FALSE),"")</f>
        <v/>
      </c>
      <c r="K2063" s="143" t="str">
        <f>IFERROR(VLOOKUP(Table1[[#This Row],[Budget Code Description]],Table6[#All],8,FALSE),"")</f>
        <v/>
      </c>
      <c r="L2063" s="63"/>
      <c r="M2063" s="65" t="str">
        <f>IFERROR(VLOOKUP(Table1[[#This Row],[Staff ID]],Table2[],2,FALSE),"")</f>
        <v/>
      </c>
      <c r="N2063" s="211" t="str">
        <f>IFERROR(IF(VLOOKUP(Table1[[#This Row],[Budget Code Description]],Dimentions!$X$6:$AC$97,4,FALSE)="","",VLOOKUP(Table1[[#This Row],[Budget Code Description]],Dimentions!$X$6:$AC$97,4,FALSE)),"")</f>
        <v/>
      </c>
      <c r="O2063" s="65" t="str">
        <f>IFERROR(VLOOKUP(Table1[[#This Row],[Vendor ID]],Table549[],2,FALSE),"")</f>
        <v/>
      </c>
      <c r="P2063" s="63"/>
      <c r="Q2063" s="143" t="str">
        <f>IF(Table1[[#This Row],[Posting Date]]&lt;&gt;"",$D$9,"")</f>
        <v/>
      </c>
      <c r="R2063" s="159" t="str">
        <f>IF(Table1[[#This Row],[Posting Date]]&lt;&gt;"",$D$10,"")</f>
        <v/>
      </c>
      <c r="S2063" s="66"/>
      <c r="T2063" s="63"/>
      <c r="U2063" s="67"/>
      <c r="V2063" s="67"/>
      <c r="W2063" s="67" t="str">
        <f t="shared" si="32"/>
        <v/>
      </c>
      <c r="X2063" s="161" t="str">
        <f>IF(E2063="","",(IF(Table1[[#This Row],[Cur]]="USD",Table1[[#This Row],[Cur_Amount Debit]],Table1[[#This Row],[Cur_Amount Debit]]/Table1[[#This Row],[Exchange Rate]])))</f>
        <v/>
      </c>
      <c r="Y2063" s="161" t="str">
        <f>IF(E2063="","",(IF(Table1[[#This Row],[Cur]]="USD",Table1[[#This Row],[Cur_Amount Credit]],Table1[[#This Row],[Cur_Amount Credit]]/ExchangeRate)))</f>
        <v/>
      </c>
      <c r="Z2063" s="203" t="str">
        <f>IF(E2063="","",(Table1[[#This Row],[Debit USD]]-Table1[[#This Row],[Credit USD]]))</f>
        <v/>
      </c>
      <c r="AA2063" s="122"/>
      <c r="AB2063" s="1"/>
      <c r="AC2063" s="15"/>
      <c r="AD2063" s="15" t="str">
        <f>IF(AND(OR(Table1[[#This Row],[Account]]="15030",Table1[[#This Row],[Account]]="15035",Table1[[#This Row],[Account]]="20150"),Table1[[#This Row],[Vendor ID]]=""),1,"")</f>
        <v/>
      </c>
      <c r="AE2063" s="15"/>
      <c r="AF2063" s="15"/>
      <c r="AG2063" s="15"/>
      <c r="AH2063" s="46" t="str">
        <f>IF(Table1[[#This Row],[Posting Date]]&lt;&gt;"","GJ-"&amp;CountryID,"")</f>
        <v/>
      </c>
      <c r="AI2063" s="59" t="str">
        <f>IF(Table1[[#This Row],[Posting Date]]&lt;&gt;"",Table1[[#This Row],[Posting Date]],"")</f>
        <v/>
      </c>
      <c r="AJ2063" s="46"/>
      <c r="AK2063" s="46" t="str">
        <f>IF(Table1[[#This Row],[Description]]&lt;&gt;"",Table1[[#This Row],[Description]],"")</f>
        <v/>
      </c>
      <c r="AL2063" s="46" t="str">
        <f>IF(Table1[[#This Row],[Posting Date]]&lt;&gt;"",Table1[[#This Row],[Reference Number]],"")</f>
        <v/>
      </c>
      <c r="AM2063" s="46" t="str">
        <f>TRIM(Table1[[#This Row],[Line '#]])</f>
        <v/>
      </c>
      <c r="AN2063" s="46" t="str">
        <f>TRIM(Table1[[#This Row],[Account]])</f>
        <v/>
      </c>
      <c r="AO2063" s="46" t="str">
        <f>IF(Table1[[#This Row],[Posting Date]]&lt;&gt;"",$D$5,"")</f>
        <v/>
      </c>
      <c r="AP2063" s="46" t="str">
        <f>TRIM(Table1[[#This Row],[Departments-Prgrams]])</f>
        <v/>
      </c>
      <c r="AQ2063" s="46" t="str">
        <f>TRIM(Table1[[#This Row],[Grant]])</f>
        <v/>
      </c>
      <c r="AR2063" s="46" t="str">
        <f>TRIM(Table1[[#This Row],[Staff ID]])</f>
        <v/>
      </c>
      <c r="AS2063" s="46" t="str">
        <f>IF(TRIM(Table1[[#This Row],[Budget Code]])=0,"",TRIM(Table1[[#This Row],[Budget Code]]))</f>
        <v/>
      </c>
      <c r="AT2063" s="46" t="str">
        <f>IF(Table1[[#This Row],[Line Description]]&lt;&gt;"",Table1[[#This Row],[Line Description]],"")</f>
        <v/>
      </c>
      <c r="AU2063" s="46" t="str">
        <f>IF(Table1[[#This Row],[Cur_Amount Debit]]&gt;0,ROUND(Table1[[#This Row],[Cur_Amount Debit]],2),"")</f>
        <v/>
      </c>
      <c r="AV2063" s="46" t="str">
        <f>IF(Table1[[#This Row],[Cur_Amount Credit]]&gt;0,ROUND(Table1[[#This Row],[Cur_Amount Credit]],2),"")</f>
        <v/>
      </c>
      <c r="AW2063" s="46" t="str">
        <f>LEFT(Table1[[#This Row],[Cur]],3)</f>
        <v/>
      </c>
      <c r="AX2063" s="59"/>
      <c r="AY2063" s="46"/>
      <c r="AZ2063" s="46" t="str">
        <f>IF(Table1[[#This Row],[Cur]]&lt;&gt;"",IF(Table1[[#This Row],[Cur]]="USD","",ExchangeRate),"")</f>
        <v/>
      </c>
      <c r="BA2063" s="46" t="str">
        <f>IF(Table1[[#This Row],[Grant]]&lt;&gt;"",VLOOKUP(Table1[[#This Row],[Grant]],Grants!B:D,3),"")</f>
        <v/>
      </c>
      <c r="BB2063" s="46" t="str">
        <f>TRIM(Table1[[#This Row],[Vendor ID]])</f>
        <v/>
      </c>
      <c r="BC2063">
        <f>IF(Table1[[#This Row],[Reference Number]]=Q2062,BC2062,BC2062+1)</f>
        <v>2</v>
      </c>
    </row>
    <row r="2064" spans="1:55" ht="11.25" hidden="1" customHeight="1">
      <c r="A2064" s="1"/>
      <c r="B2064" s="88" t="str">
        <f>IF(Table1[[#This Row],[Posting Date]]&lt;&gt;"",IF(Table1[[#This Row],[Reference Number]]=Q2063,B2063+1,1),"")</f>
        <v/>
      </c>
      <c r="C2064" s="61"/>
      <c r="D2064" s="61"/>
      <c r="E2064" s="218"/>
      <c r="F2064" s="143" t="str">
        <f>IFERROR(IF(VLOOKUP(Table1[[#This Row],[Budget Code Description]],Dimentions!$X$6:$AC$132,2,FALSE)="","",VLOOKUP(Table1[[#This Row],[Budget Code Description]],Dimentions!$X$6:$AC$132,2,FALSE)),"")</f>
        <v/>
      </c>
      <c r="G2064" s="143" t="str">
        <f>IFERROR(VLOOKUP(Table1[[#This Row],[Budget Code Description]],Dimentions!$X$6:$AC$132,3,FALSE),"")</f>
        <v/>
      </c>
      <c r="H2064" s="64" t="str">
        <f>IFERROR(VLOOKUP(Table1[[#This Row],[Account]],Dimentions!$S$6:$V$233,2,FALSE),"")</f>
        <v/>
      </c>
      <c r="I2064" s="62">
        <f>_xlfn.NUMBERVALUE(LEFT(Table1[[#This Row],[Account]],1))</f>
        <v>0</v>
      </c>
      <c r="J2064" s="62" t="str">
        <f>IFERROR(VLOOKUP(Table1[[#This Row],[Budget Code Description]],Table6[#All],7,FALSE),"")</f>
        <v/>
      </c>
      <c r="K2064" s="143" t="str">
        <f>IFERROR(VLOOKUP(Table1[[#This Row],[Budget Code Description]],Table6[#All],8,FALSE),"")</f>
        <v/>
      </c>
      <c r="L2064" s="63"/>
      <c r="M2064" s="65" t="str">
        <f>IFERROR(VLOOKUP(Table1[[#This Row],[Staff ID]],Table2[],2,FALSE),"")</f>
        <v/>
      </c>
      <c r="N2064" s="211" t="str">
        <f>IFERROR(IF(VLOOKUP(Table1[[#This Row],[Budget Code Description]],Dimentions!$X$6:$AC$97,4,FALSE)="","",VLOOKUP(Table1[[#This Row],[Budget Code Description]],Dimentions!$X$6:$AC$97,4,FALSE)),"")</f>
        <v/>
      </c>
      <c r="O2064" s="65" t="str">
        <f>IFERROR(VLOOKUP(Table1[[#This Row],[Vendor ID]],Table549[],2,FALSE),"")</f>
        <v/>
      </c>
      <c r="P2064" s="63"/>
      <c r="Q2064" s="143" t="str">
        <f>IF(Table1[[#This Row],[Posting Date]]&lt;&gt;"",$D$9,"")</f>
        <v/>
      </c>
      <c r="R2064" s="159" t="str">
        <f>IF(Table1[[#This Row],[Posting Date]]&lt;&gt;"",$D$10,"")</f>
        <v/>
      </c>
      <c r="S2064" s="66"/>
      <c r="T2064" s="63"/>
      <c r="U2064" s="67"/>
      <c r="V2064" s="67"/>
      <c r="W2064" s="67" t="str">
        <f t="shared" si="32"/>
        <v/>
      </c>
      <c r="X2064" s="161" t="str">
        <f>IF(E2064="","",(IF(Table1[[#This Row],[Cur]]="USD",Table1[[#This Row],[Cur_Amount Debit]],Table1[[#This Row],[Cur_Amount Debit]]/Table1[[#This Row],[Exchange Rate]])))</f>
        <v/>
      </c>
      <c r="Y2064" s="161" t="str">
        <f>IF(E2064="","",(IF(Table1[[#This Row],[Cur]]="USD",Table1[[#This Row],[Cur_Amount Credit]],Table1[[#This Row],[Cur_Amount Credit]]/ExchangeRate)))</f>
        <v/>
      </c>
      <c r="Z2064" s="203" t="str">
        <f>IF(E2064="","",(Table1[[#This Row],[Debit USD]]-Table1[[#This Row],[Credit USD]]))</f>
        <v/>
      </c>
      <c r="AA2064" s="122"/>
      <c r="AB2064" s="1"/>
      <c r="AC2064" s="15"/>
      <c r="AD2064" s="15" t="str">
        <f>IF(AND(OR(Table1[[#This Row],[Account]]="15030",Table1[[#This Row],[Account]]="15035",Table1[[#This Row],[Account]]="20150"),Table1[[#This Row],[Vendor ID]]=""),1,"")</f>
        <v/>
      </c>
      <c r="AE2064" s="15"/>
      <c r="AF2064" s="15"/>
      <c r="AG2064" s="15"/>
      <c r="AH2064" s="46" t="str">
        <f>IF(Table1[[#This Row],[Posting Date]]&lt;&gt;"","GJ-"&amp;CountryID,"")</f>
        <v/>
      </c>
      <c r="AI2064" s="59" t="str">
        <f>IF(Table1[[#This Row],[Posting Date]]&lt;&gt;"",Table1[[#This Row],[Posting Date]],"")</f>
        <v/>
      </c>
      <c r="AJ2064" s="46"/>
      <c r="AK2064" s="46" t="str">
        <f>IF(Table1[[#This Row],[Description]]&lt;&gt;"",Table1[[#This Row],[Description]],"")</f>
        <v/>
      </c>
      <c r="AL2064" s="46" t="str">
        <f>IF(Table1[[#This Row],[Posting Date]]&lt;&gt;"",Table1[[#This Row],[Reference Number]],"")</f>
        <v/>
      </c>
      <c r="AM2064" s="46" t="str">
        <f>TRIM(Table1[[#This Row],[Line '#]])</f>
        <v/>
      </c>
      <c r="AN2064" s="46" t="str">
        <f>TRIM(Table1[[#This Row],[Account]])</f>
        <v/>
      </c>
      <c r="AO2064" s="46" t="str">
        <f>IF(Table1[[#This Row],[Posting Date]]&lt;&gt;"",$D$5,"")</f>
        <v/>
      </c>
      <c r="AP2064" s="46" t="str">
        <f>TRIM(Table1[[#This Row],[Departments-Prgrams]])</f>
        <v/>
      </c>
      <c r="AQ2064" s="46" t="str">
        <f>TRIM(Table1[[#This Row],[Grant]])</f>
        <v/>
      </c>
      <c r="AR2064" s="46" t="str">
        <f>TRIM(Table1[[#This Row],[Staff ID]])</f>
        <v/>
      </c>
      <c r="AS2064" s="46" t="str">
        <f>IF(TRIM(Table1[[#This Row],[Budget Code]])=0,"",TRIM(Table1[[#This Row],[Budget Code]]))</f>
        <v/>
      </c>
      <c r="AT2064" s="46" t="str">
        <f>IF(Table1[[#This Row],[Line Description]]&lt;&gt;"",Table1[[#This Row],[Line Description]],"")</f>
        <v/>
      </c>
      <c r="AU2064" s="46" t="str">
        <f>IF(Table1[[#This Row],[Cur_Amount Debit]]&gt;0,ROUND(Table1[[#This Row],[Cur_Amount Debit]],2),"")</f>
        <v/>
      </c>
      <c r="AV2064" s="46" t="str">
        <f>IF(Table1[[#This Row],[Cur_Amount Credit]]&gt;0,ROUND(Table1[[#This Row],[Cur_Amount Credit]],2),"")</f>
        <v/>
      </c>
      <c r="AW2064" s="46" t="str">
        <f>LEFT(Table1[[#This Row],[Cur]],3)</f>
        <v/>
      </c>
      <c r="AX2064" s="59"/>
      <c r="AY2064" s="46"/>
      <c r="AZ2064" s="46" t="str">
        <f>IF(Table1[[#This Row],[Cur]]&lt;&gt;"",IF(Table1[[#This Row],[Cur]]="USD","",ExchangeRate),"")</f>
        <v/>
      </c>
      <c r="BA2064" s="46" t="str">
        <f>IF(Table1[[#This Row],[Grant]]&lt;&gt;"",VLOOKUP(Table1[[#This Row],[Grant]],Grants!B:D,3),"")</f>
        <v/>
      </c>
      <c r="BB2064" s="46" t="str">
        <f>TRIM(Table1[[#This Row],[Vendor ID]])</f>
        <v/>
      </c>
      <c r="BC2064">
        <f>IF(Table1[[#This Row],[Reference Number]]=Q2063,BC2063,BC2063+1)</f>
        <v>2</v>
      </c>
    </row>
    <row r="2065" spans="1:55" ht="11.25" hidden="1" customHeight="1">
      <c r="A2065" s="1"/>
      <c r="B2065" s="88" t="str">
        <f>IF(Table1[[#This Row],[Posting Date]]&lt;&gt;"",IF(Table1[[#This Row],[Reference Number]]=Q2064,B2064+1,1),"")</f>
        <v/>
      </c>
      <c r="C2065" s="61"/>
      <c r="D2065" s="61"/>
      <c r="E2065" s="218"/>
      <c r="F2065" s="143" t="str">
        <f>IFERROR(IF(VLOOKUP(Table1[[#This Row],[Budget Code Description]],Dimentions!$X$6:$AC$132,2,FALSE)="","",VLOOKUP(Table1[[#This Row],[Budget Code Description]],Dimentions!$X$6:$AC$132,2,FALSE)),"")</f>
        <v/>
      </c>
      <c r="G2065" s="143" t="str">
        <f>IFERROR(VLOOKUP(Table1[[#This Row],[Budget Code Description]],Dimentions!$X$6:$AC$132,3,FALSE),"")</f>
        <v/>
      </c>
      <c r="H2065" s="64" t="str">
        <f>IFERROR(VLOOKUP(Table1[[#This Row],[Account]],Dimentions!$S$6:$V$233,2,FALSE),"")</f>
        <v/>
      </c>
      <c r="I2065" s="62">
        <f>_xlfn.NUMBERVALUE(LEFT(Table1[[#This Row],[Account]],1))</f>
        <v>0</v>
      </c>
      <c r="J2065" s="62" t="str">
        <f>IFERROR(VLOOKUP(Table1[[#This Row],[Budget Code Description]],Table6[#All],7,FALSE),"")</f>
        <v/>
      </c>
      <c r="K2065" s="143" t="str">
        <f>IFERROR(VLOOKUP(Table1[[#This Row],[Budget Code Description]],Table6[#All],8,FALSE),"")</f>
        <v/>
      </c>
      <c r="L2065" s="63"/>
      <c r="M2065" s="65" t="str">
        <f>IFERROR(VLOOKUP(Table1[[#This Row],[Staff ID]],Table2[],2,FALSE),"")</f>
        <v/>
      </c>
      <c r="N2065" s="211" t="str">
        <f>IFERROR(IF(VLOOKUP(Table1[[#This Row],[Budget Code Description]],Dimentions!$X$6:$AC$97,4,FALSE)="","",VLOOKUP(Table1[[#This Row],[Budget Code Description]],Dimentions!$X$6:$AC$97,4,FALSE)),"")</f>
        <v/>
      </c>
      <c r="O2065" s="65" t="str">
        <f>IFERROR(VLOOKUP(Table1[[#This Row],[Vendor ID]],Table549[],2,FALSE),"")</f>
        <v/>
      </c>
      <c r="P2065" s="63"/>
      <c r="Q2065" s="143" t="str">
        <f>IF(Table1[[#This Row],[Posting Date]]&lt;&gt;"",$D$9,"")</f>
        <v/>
      </c>
      <c r="R2065" s="159" t="str">
        <f>IF(Table1[[#This Row],[Posting Date]]&lt;&gt;"",$D$10,"")</f>
        <v/>
      </c>
      <c r="S2065" s="66"/>
      <c r="T2065" s="63"/>
      <c r="U2065" s="67"/>
      <c r="V2065" s="67"/>
      <c r="W2065" s="67" t="str">
        <f t="shared" si="32"/>
        <v/>
      </c>
      <c r="X2065" s="161" t="str">
        <f>IF(E2065="","",(IF(Table1[[#This Row],[Cur]]="USD",Table1[[#This Row],[Cur_Amount Debit]],Table1[[#This Row],[Cur_Amount Debit]]/Table1[[#This Row],[Exchange Rate]])))</f>
        <v/>
      </c>
      <c r="Y2065" s="161" t="str">
        <f>IF(E2065="","",(IF(Table1[[#This Row],[Cur]]="USD",Table1[[#This Row],[Cur_Amount Credit]],Table1[[#This Row],[Cur_Amount Credit]]/ExchangeRate)))</f>
        <v/>
      </c>
      <c r="Z2065" s="203" t="str">
        <f>IF(E2065="","",(Table1[[#This Row],[Debit USD]]-Table1[[#This Row],[Credit USD]]))</f>
        <v/>
      </c>
      <c r="AA2065" s="122"/>
      <c r="AB2065" s="1"/>
      <c r="AC2065" s="15"/>
      <c r="AD2065" s="15" t="str">
        <f>IF(AND(OR(Table1[[#This Row],[Account]]="15030",Table1[[#This Row],[Account]]="15035",Table1[[#This Row],[Account]]="20150"),Table1[[#This Row],[Vendor ID]]=""),1,"")</f>
        <v/>
      </c>
      <c r="AE2065" s="15"/>
      <c r="AF2065" s="15"/>
      <c r="AG2065" s="15"/>
      <c r="AH2065" s="46" t="str">
        <f>IF(Table1[[#This Row],[Posting Date]]&lt;&gt;"","GJ-"&amp;CountryID,"")</f>
        <v/>
      </c>
      <c r="AI2065" s="59" t="str">
        <f>IF(Table1[[#This Row],[Posting Date]]&lt;&gt;"",Table1[[#This Row],[Posting Date]],"")</f>
        <v/>
      </c>
      <c r="AJ2065" s="46"/>
      <c r="AK2065" s="46" t="str">
        <f>IF(Table1[[#This Row],[Description]]&lt;&gt;"",Table1[[#This Row],[Description]],"")</f>
        <v/>
      </c>
      <c r="AL2065" s="46" t="str">
        <f>IF(Table1[[#This Row],[Posting Date]]&lt;&gt;"",Table1[[#This Row],[Reference Number]],"")</f>
        <v/>
      </c>
      <c r="AM2065" s="46" t="str">
        <f>TRIM(Table1[[#This Row],[Line '#]])</f>
        <v/>
      </c>
      <c r="AN2065" s="46" t="str">
        <f>TRIM(Table1[[#This Row],[Account]])</f>
        <v/>
      </c>
      <c r="AO2065" s="46" t="str">
        <f>IF(Table1[[#This Row],[Posting Date]]&lt;&gt;"",$D$5,"")</f>
        <v/>
      </c>
      <c r="AP2065" s="46" t="str">
        <f>TRIM(Table1[[#This Row],[Departments-Prgrams]])</f>
        <v/>
      </c>
      <c r="AQ2065" s="46" t="str">
        <f>TRIM(Table1[[#This Row],[Grant]])</f>
        <v/>
      </c>
      <c r="AR2065" s="46" t="str">
        <f>TRIM(Table1[[#This Row],[Staff ID]])</f>
        <v/>
      </c>
      <c r="AS2065" s="46" t="str">
        <f>IF(TRIM(Table1[[#This Row],[Budget Code]])=0,"",TRIM(Table1[[#This Row],[Budget Code]]))</f>
        <v/>
      </c>
      <c r="AT2065" s="46" t="str">
        <f>IF(Table1[[#This Row],[Line Description]]&lt;&gt;"",Table1[[#This Row],[Line Description]],"")</f>
        <v/>
      </c>
      <c r="AU2065" s="46" t="str">
        <f>IF(Table1[[#This Row],[Cur_Amount Debit]]&gt;0,ROUND(Table1[[#This Row],[Cur_Amount Debit]],2),"")</f>
        <v/>
      </c>
      <c r="AV2065" s="46" t="str">
        <f>IF(Table1[[#This Row],[Cur_Amount Credit]]&gt;0,ROUND(Table1[[#This Row],[Cur_Amount Credit]],2),"")</f>
        <v/>
      </c>
      <c r="AW2065" s="46" t="str">
        <f>LEFT(Table1[[#This Row],[Cur]],3)</f>
        <v/>
      </c>
      <c r="AX2065" s="59"/>
      <c r="AY2065" s="46"/>
      <c r="AZ2065" s="46" t="str">
        <f>IF(Table1[[#This Row],[Cur]]&lt;&gt;"",IF(Table1[[#This Row],[Cur]]="USD","",ExchangeRate),"")</f>
        <v/>
      </c>
      <c r="BA2065" s="46" t="str">
        <f>IF(Table1[[#This Row],[Grant]]&lt;&gt;"",VLOOKUP(Table1[[#This Row],[Grant]],Grants!B:D,3),"")</f>
        <v/>
      </c>
      <c r="BB2065" s="46" t="str">
        <f>TRIM(Table1[[#This Row],[Vendor ID]])</f>
        <v/>
      </c>
      <c r="BC2065">
        <f>IF(Table1[[#This Row],[Reference Number]]=Q2064,BC2064,BC2064+1)</f>
        <v>2</v>
      </c>
    </row>
    <row r="2066" spans="1:55" ht="11.25" hidden="1" customHeight="1">
      <c r="A2066" s="1"/>
      <c r="B2066" s="88" t="str">
        <f>IF(Table1[[#This Row],[Posting Date]]&lt;&gt;"",IF(Table1[[#This Row],[Reference Number]]=Q2065,B2065+1,1),"")</f>
        <v/>
      </c>
      <c r="C2066" s="61"/>
      <c r="D2066" s="61"/>
      <c r="E2066" s="218"/>
      <c r="F2066" s="143" t="str">
        <f>IFERROR(IF(VLOOKUP(Table1[[#This Row],[Budget Code Description]],Dimentions!$X$6:$AC$132,2,FALSE)="","",VLOOKUP(Table1[[#This Row],[Budget Code Description]],Dimentions!$X$6:$AC$132,2,FALSE)),"")</f>
        <v/>
      </c>
      <c r="G2066" s="143" t="str">
        <f>IFERROR(VLOOKUP(Table1[[#This Row],[Budget Code Description]],Dimentions!$X$6:$AC$132,3,FALSE),"")</f>
        <v/>
      </c>
      <c r="H2066" s="64" t="str">
        <f>IFERROR(VLOOKUP(Table1[[#This Row],[Account]],Dimentions!$S$6:$V$233,2,FALSE),"")</f>
        <v/>
      </c>
      <c r="I2066" s="62">
        <f>_xlfn.NUMBERVALUE(LEFT(Table1[[#This Row],[Account]],1))</f>
        <v>0</v>
      </c>
      <c r="J2066" s="62" t="str">
        <f>IFERROR(VLOOKUP(Table1[[#This Row],[Budget Code Description]],Table6[#All],7,FALSE),"")</f>
        <v/>
      </c>
      <c r="K2066" s="143" t="str">
        <f>IFERROR(VLOOKUP(Table1[[#This Row],[Budget Code Description]],Table6[#All],8,FALSE),"")</f>
        <v/>
      </c>
      <c r="L2066" s="63"/>
      <c r="M2066" s="65" t="str">
        <f>IFERROR(VLOOKUP(Table1[[#This Row],[Staff ID]],Table2[],2,FALSE),"")</f>
        <v/>
      </c>
      <c r="N2066" s="211" t="str">
        <f>IFERROR(IF(VLOOKUP(Table1[[#This Row],[Budget Code Description]],Dimentions!$X$6:$AC$97,4,FALSE)="","",VLOOKUP(Table1[[#This Row],[Budget Code Description]],Dimentions!$X$6:$AC$97,4,FALSE)),"")</f>
        <v/>
      </c>
      <c r="O2066" s="65" t="str">
        <f>IFERROR(VLOOKUP(Table1[[#This Row],[Vendor ID]],Table549[],2,FALSE),"")</f>
        <v/>
      </c>
      <c r="P2066" s="63"/>
      <c r="Q2066" s="143" t="str">
        <f>IF(Table1[[#This Row],[Posting Date]]&lt;&gt;"",$D$9,"")</f>
        <v/>
      </c>
      <c r="R2066" s="159" t="str">
        <f>IF(Table1[[#This Row],[Posting Date]]&lt;&gt;"",$D$10,"")</f>
        <v/>
      </c>
      <c r="S2066" s="66"/>
      <c r="T2066" s="63"/>
      <c r="U2066" s="67"/>
      <c r="V2066" s="67"/>
      <c r="W2066" s="67" t="str">
        <f t="shared" si="32"/>
        <v/>
      </c>
      <c r="X2066" s="161" t="str">
        <f>IF(E2066="","",(IF(Table1[[#This Row],[Cur]]="USD",Table1[[#This Row],[Cur_Amount Debit]],Table1[[#This Row],[Cur_Amount Debit]]/Table1[[#This Row],[Exchange Rate]])))</f>
        <v/>
      </c>
      <c r="Y2066" s="161" t="str">
        <f>IF(E2066="","",(IF(Table1[[#This Row],[Cur]]="USD",Table1[[#This Row],[Cur_Amount Credit]],Table1[[#This Row],[Cur_Amount Credit]]/ExchangeRate)))</f>
        <v/>
      </c>
      <c r="Z2066" s="203" t="str">
        <f>IF(E2066="","",(Table1[[#This Row],[Debit USD]]-Table1[[#This Row],[Credit USD]]))</f>
        <v/>
      </c>
      <c r="AA2066" s="122"/>
      <c r="AB2066" s="1"/>
      <c r="AC2066" s="15"/>
      <c r="AD2066" s="15" t="str">
        <f>IF(AND(OR(Table1[[#This Row],[Account]]="15030",Table1[[#This Row],[Account]]="15035",Table1[[#This Row],[Account]]="20150"),Table1[[#This Row],[Vendor ID]]=""),1,"")</f>
        <v/>
      </c>
      <c r="AE2066" s="15"/>
      <c r="AF2066" s="15"/>
      <c r="AG2066" s="15"/>
      <c r="AH2066" s="46" t="str">
        <f>IF(Table1[[#This Row],[Posting Date]]&lt;&gt;"","GJ-"&amp;CountryID,"")</f>
        <v/>
      </c>
      <c r="AI2066" s="59" t="str">
        <f>IF(Table1[[#This Row],[Posting Date]]&lt;&gt;"",Table1[[#This Row],[Posting Date]],"")</f>
        <v/>
      </c>
      <c r="AJ2066" s="46"/>
      <c r="AK2066" s="46" t="str">
        <f>IF(Table1[[#This Row],[Description]]&lt;&gt;"",Table1[[#This Row],[Description]],"")</f>
        <v/>
      </c>
      <c r="AL2066" s="46" t="str">
        <f>IF(Table1[[#This Row],[Posting Date]]&lt;&gt;"",Table1[[#This Row],[Reference Number]],"")</f>
        <v/>
      </c>
      <c r="AM2066" s="46" t="str">
        <f>TRIM(Table1[[#This Row],[Line '#]])</f>
        <v/>
      </c>
      <c r="AN2066" s="46" t="str">
        <f>TRIM(Table1[[#This Row],[Account]])</f>
        <v/>
      </c>
      <c r="AO2066" s="46" t="str">
        <f>IF(Table1[[#This Row],[Posting Date]]&lt;&gt;"",$D$5,"")</f>
        <v/>
      </c>
      <c r="AP2066" s="46" t="str">
        <f>TRIM(Table1[[#This Row],[Departments-Prgrams]])</f>
        <v/>
      </c>
      <c r="AQ2066" s="46" t="str">
        <f>TRIM(Table1[[#This Row],[Grant]])</f>
        <v/>
      </c>
      <c r="AR2066" s="46" t="str">
        <f>TRIM(Table1[[#This Row],[Staff ID]])</f>
        <v/>
      </c>
      <c r="AS2066" s="46" t="str">
        <f>IF(TRIM(Table1[[#This Row],[Budget Code]])=0,"",TRIM(Table1[[#This Row],[Budget Code]]))</f>
        <v/>
      </c>
      <c r="AT2066" s="46" t="str">
        <f>IF(Table1[[#This Row],[Line Description]]&lt;&gt;"",Table1[[#This Row],[Line Description]],"")</f>
        <v/>
      </c>
      <c r="AU2066" s="46" t="str">
        <f>IF(Table1[[#This Row],[Cur_Amount Debit]]&gt;0,ROUND(Table1[[#This Row],[Cur_Amount Debit]],2),"")</f>
        <v/>
      </c>
      <c r="AV2066" s="46" t="str">
        <f>IF(Table1[[#This Row],[Cur_Amount Credit]]&gt;0,ROUND(Table1[[#This Row],[Cur_Amount Credit]],2),"")</f>
        <v/>
      </c>
      <c r="AW2066" s="46" t="str">
        <f>LEFT(Table1[[#This Row],[Cur]],3)</f>
        <v/>
      </c>
      <c r="AX2066" s="59"/>
      <c r="AY2066" s="46"/>
      <c r="AZ2066" s="46" t="str">
        <f>IF(Table1[[#This Row],[Cur]]&lt;&gt;"",IF(Table1[[#This Row],[Cur]]="USD","",ExchangeRate),"")</f>
        <v/>
      </c>
      <c r="BA2066" s="46" t="str">
        <f>IF(Table1[[#This Row],[Grant]]&lt;&gt;"",VLOOKUP(Table1[[#This Row],[Grant]],Grants!B:D,3),"")</f>
        <v/>
      </c>
      <c r="BB2066" s="46" t="str">
        <f>TRIM(Table1[[#This Row],[Vendor ID]])</f>
        <v/>
      </c>
      <c r="BC2066">
        <f>IF(Table1[[#This Row],[Reference Number]]=Q2065,BC2065,BC2065+1)</f>
        <v>2</v>
      </c>
    </row>
    <row r="2067" spans="1:55" ht="11.25" hidden="1" customHeight="1">
      <c r="A2067" s="1"/>
      <c r="B2067" s="88" t="str">
        <f>IF(Table1[[#This Row],[Posting Date]]&lt;&gt;"",IF(Table1[[#This Row],[Reference Number]]=Q2066,B2066+1,1),"")</f>
        <v/>
      </c>
      <c r="C2067" s="61"/>
      <c r="D2067" s="61"/>
      <c r="E2067" s="218"/>
      <c r="F2067" s="143" t="str">
        <f>IFERROR(IF(VLOOKUP(Table1[[#This Row],[Budget Code Description]],Dimentions!$X$6:$AC$132,2,FALSE)="","",VLOOKUP(Table1[[#This Row],[Budget Code Description]],Dimentions!$X$6:$AC$132,2,FALSE)),"")</f>
        <v/>
      </c>
      <c r="G2067" s="143" t="str">
        <f>IFERROR(VLOOKUP(Table1[[#This Row],[Budget Code Description]],Dimentions!$X$6:$AC$132,3,FALSE),"")</f>
        <v/>
      </c>
      <c r="H2067" s="64" t="str">
        <f>IFERROR(VLOOKUP(Table1[[#This Row],[Account]],Dimentions!$S$6:$V$233,2,FALSE),"")</f>
        <v/>
      </c>
      <c r="I2067" s="62">
        <f>_xlfn.NUMBERVALUE(LEFT(Table1[[#This Row],[Account]],1))</f>
        <v>0</v>
      </c>
      <c r="J2067" s="62" t="str">
        <f>IFERROR(VLOOKUP(Table1[[#This Row],[Budget Code Description]],Table6[#All],7,FALSE),"")</f>
        <v/>
      </c>
      <c r="K2067" s="143" t="str">
        <f>IFERROR(VLOOKUP(Table1[[#This Row],[Budget Code Description]],Table6[#All],8,FALSE),"")</f>
        <v/>
      </c>
      <c r="L2067" s="63"/>
      <c r="M2067" s="65" t="str">
        <f>IFERROR(VLOOKUP(Table1[[#This Row],[Staff ID]],Table2[],2,FALSE),"")</f>
        <v/>
      </c>
      <c r="N2067" s="211" t="str">
        <f>IFERROR(IF(VLOOKUP(Table1[[#This Row],[Budget Code Description]],Dimentions!$X$6:$AC$97,4,FALSE)="","",VLOOKUP(Table1[[#This Row],[Budget Code Description]],Dimentions!$X$6:$AC$97,4,FALSE)),"")</f>
        <v/>
      </c>
      <c r="O2067" s="65" t="str">
        <f>IFERROR(VLOOKUP(Table1[[#This Row],[Vendor ID]],Table549[],2,FALSE),"")</f>
        <v/>
      </c>
      <c r="P2067" s="63"/>
      <c r="Q2067" s="143" t="str">
        <f>IF(Table1[[#This Row],[Posting Date]]&lt;&gt;"",$D$9,"")</f>
        <v/>
      </c>
      <c r="R2067" s="159" t="str">
        <f>IF(Table1[[#This Row],[Posting Date]]&lt;&gt;"",$D$10,"")</f>
        <v/>
      </c>
      <c r="S2067" s="66"/>
      <c r="T2067" s="63"/>
      <c r="U2067" s="67"/>
      <c r="V2067" s="67"/>
      <c r="W2067" s="67" t="str">
        <f t="shared" si="32"/>
        <v/>
      </c>
      <c r="X2067" s="161" t="str">
        <f>IF(E2067="","",(IF(Table1[[#This Row],[Cur]]="USD",Table1[[#This Row],[Cur_Amount Debit]],Table1[[#This Row],[Cur_Amount Debit]]/Table1[[#This Row],[Exchange Rate]])))</f>
        <v/>
      </c>
      <c r="Y2067" s="161" t="str">
        <f>IF(E2067="","",(IF(Table1[[#This Row],[Cur]]="USD",Table1[[#This Row],[Cur_Amount Credit]],Table1[[#This Row],[Cur_Amount Credit]]/ExchangeRate)))</f>
        <v/>
      </c>
      <c r="Z2067" s="203" t="str">
        <f>IF(E2067="","",(Table1[[#This Row],[Debit USD]]-Table1[[#This Row],[Credit USD]]))</f>
        <v/>
      </c>
      <c r="AA2067" s="122"/>
      <c r="AB2067" s="1"/>
      <c r="AC2067" s="15"/>
      <c r="AD2067" s="15" t="str">
        <f>IF(AND(OR(Table1[[#This Row],[Account]]="15030",Table1[[#This Row],[Account]]="15035",Table1[[#This Row],[Account]]="20150"),Table1[[#This Row],[Vendor ID]]=""),1,"")</f>
        <v/>
      </c>
      <c r="AE2067" s="15"/>
      <c r="AF2067" s="15"/>
      <c r="AG2067" s="15"/>
      <c r="AH2067" s="46" t="str">
        <f>IF(Table1[[#This Row],[Posting Date]]&lt;&gt;"","GJ-"&amp;CountryID,"")</f>
        <v/>
      </c>
      <c r="AI2067" s="59" t="str">
        <f>IF(Table1[[#This Row],[Posting Date]]&lt;&gt;"",Table1[[#This Row],[Posting Date]],"")</f>
        <v/>
      </c>
      <c r="AJ2067" s="46"/>
      <c r="AK2067" s="46" t="str">
        <f>IF(Table1[[#This Row],[Description]]&lt;&gt;"",Table1[[#This Row],[Description]],"")</f>
        <v/>
      </c>
      <c r="AL2067" s="46" t="str">
        <f>IF(Table1[[#This Row],[Posting Date]]&lt;&gt;"",Table1[[#This Row],[Reference Number]],"")</f>
        <v/>
      </c>
      <c r="AM2067" s="46" t="str">
        <f>TRIM(Table1[[#This Row],[Line '#]])</f>
        <v/>
      </c>
      <c r="AN2067" s="46" t="str">
        <f>TRIM(Table1[[#This Row],[Account]])</f>
        <v/>
      </c>
      <c r="AO2067" s="46" t="str">
        <f>IF(Table1[[#This Row],[Posting Date]]&lt;&gt;"",$D$5,"")</f>
        <v/>
      </c>
      <c r="AP2067" s="46" t="str">
        <f>TRIM(Table1[[#This Row],[Departments-Prgrams]])</f>
        <v/>
      </c>
      <c r="AQ2067" s="46" t="str">
        <f>TRIM(Table1[[#This Row],[Grant]])</f>
        <v/>
      </c>
      <c r="AR2067" s="46" t="str">
        <f>TRIM(Table1[[#This Row],[Staff ID]])</f>
        <v/>
      </c>
      <c r="AS2067" s="46" t="str">
        <f>IF(TRIM(Table1[[#This Row],[Budget Code]])=0,"",TRIM(Table1[[#This Row],[Budget Code]]))</f>
        <v/>
      </c>
      <c r="AT2067" s="46" t="str">
        <f>IF(Table1[[#This Row],[Line Description]]&lt;&gt;"",Table1[[#This Row],[Line Description]],"")</f>
        <v/>
      </c>
      <c r="AU2067" s="46" t="str">
        <f>IF(Table1[[#This Row],[Cur_Amount Debit]]&gt;0,ROUND(Table1[[#This Row],[Cur_Amount Debit]],2),"")</f>
        <v/>
      </c>
      <c r="AV2067" s="46" t="str">
        <f>IF(Table1[[#This Row],[Cur_Amount Credit]]&gt;0,ROUND(Table1[[#This Row],[Cur_Amount Credit]],2),"")</f>
        <v/>
      </c>
      <c r="AW2067" s="46" t="str">
        <f>LEFT(Table1[[#This Row],[Cur]],3)</f>
        <v/>
      </c>
      <c r="AX2067" s="59"/>
      <c r="AY2067" s="46"/>
      <c r="AZ2067" s="46" t="str">
        <f>IF(Table1[[#This Row],[Cur]]&lt;&gt;"",IF(Table1[[#This Row],[Cur]]="USD","",ExchangeRate),"")</f>
        <v/>
      </c>
      <c r="BA2067" s="46" t="str">
        <f>IF(Table1[[#This Row],[Grant]]&lt;&gt;"",VLOOKUP(Table1[[#This Row],[Grant]],Grants!B:D,3),"")</f>
        <v/>
      </c>
      <c r="BB2067" s="46" t="str">
        <f>TRIM(Table1[[#This Row],[Vendor ID]])</f>
        <v/>
      </c>
      <c r="BC2067">
        <f>IF(Table1[[#This Row],[Reference Number]]=Q2066,BC2066,BC2066+1)</f>
        <v>2</v>
      </c>
    </row>
    <row r="2068" spans="1:55" ht="11.25" hidden="1" customHeight="1">
      <c r="A2068" s="1"/>
      <c r="B2068" s="88" t="str">
        <f>IF(Table1[[#This Row],[Posting Date]]&lt;&gt;"",IF(Table1[[#This Row],[Reference Number]]=Q2067,B2067+1,1),"")</f>
        <v/>
      </c>
      <c r="C2068" s="61"/>
      <c r="D2068" s="61"/>
      <c r="E2068" s="218"/>
      <c r="F2068" s="143" t="str">
        <f>IFERROR(IF(VLOOKUP(Table1[[#This Row],[Budget Code Description]],Dimentions!$X$6:$AC$132,2,FALSE)="","",VLOOKUP(Table1[[#This Row],[Budget Code Description]],Dimentions!$X$6:$AC$132,2,FALSE)),"")</f>
        <v/>
      </c>
      <c r="G2068" s="143" t="str">
        <f>IFERROR(VLOOKUP(Table1[[#This Row],[Budget Code Description]],Dimentions!$X$6:$AC$132,3,FALSE),"")</f>
        <v/>
      </c>
      <c r="H2068" s="64" t="str">
        <f>IFERROR(VLOOKUP(Table1[[#This Row],[Account]],Dimentions!$S$6:$V$233,2,FALSE),"")</f>
        <v/>
      </c>
      <c r="I2068" s="62">
        <f>_xlfn.NUMBERVALUE(LEFT(Table1[[#This Row],[Account]],1))</f>
        <v>0</v>
      </c>
      <c r="J2068" s="62" t="str">
        <f>IFERROR(VLOOKUP(Table1[[#This Row],[Budget Code Description]],Table6[#All],7,FALSE),"")</f>
        <v/>
      </c>
      <c r="K2068" s="143" t="str">
        <f>IFERROR(VLOOKUP(Table1[[#This Row],[Budget Code Description]],Table6[#All],8,FALSE),"")</f>
        <v/>
      </c>
      <c r="L2068" s="63"/>
      <c r="M2068" s="65" t="str">
        <f>IFERROR(VLOOKUP(Table1[[#This Row],[Staff ID]],Table2[],2,FALSE),"")</f>
        <v/>
      </c>
      <c r="N2068" s="211" t="str">
        <f>IFERROR(IF(VLOOKUP(Table1[[#This Row],[Budget Code Description]],Dimentions!$X$6:$AC$97,4,FALSE)="","",VLOOKUP(Table1[[#This Row],[Budget Code Description]],Dimentions!$X$6:$AC$97,4,FALSE)),"")</f>
        <v/>
      </c>
      <c r="O2068" s="65" t="str">
        <f>IFERROR(VLOOKUP(Table1[[#This Row],[Vendor ID]],Table549[],2,FALSE),"")</f>
        <v/>
      </c>
      <c r="P2068" s="63"/>
      <c r="Q2068" s="143" t="str">
        <f>IF(Table1[[#This Row],[Posting Date]]&lt;&gt;"",$D$9,"")</f>
        <v/>
      </c>
      <c r="R2068" s="159" t="str">
        <f>IF(Table1[[#This Row],[Posting Date]]&lt;&gt;"",$D$10,"")</f>
        <v/>
      </c>
      <c r="S2068" s="66"/>
      <c r="T2068" s="63"/>
      <c r="U2068" s="67"/>
      <c r="V2068" s="67"/>
      <c r="W2068" s="67" t="str">
        <f t="shared" si="32"/>
        <v/>
      </c>
      <c r="X2068" s="161" t="str">
        <f>IF(E2068="","",(IF(Table1[[#This Row],[Cur]]="USD",Table1[[#This Row],[Cur_Amount Debit]],Table1[[#This Row],[Cur_Amount Debit]]/Table1[[#This Row],[Exchange Rate]])))</f>
        <v/>
      </c>
      <c r="Y2068" s="161" t="str">
        <f>IF(E2068="","",(IF(Table1[[#This Row],[Cur]]="USD",Table1[[#This Row],[Cur_Amount Credit]],Table1[[#This Row],[Cur_Amount Credit]]/ExchangeRate)))</f>
        <v/>
      </c>
      <c r="Z2068" s="203" t="str">
        <f>IF(E2068="","",(Table1[[#This Row],[Debit USD]]-Table1[[#This Row],[Credit USD]]))</f>
        <v/>
      </c>
      <c r="AA2068" s="122"/>
      <c r="AB2068" s="1"/>
      <c r="AC2068" s="15"/>
      <c r="AD2068" s="15" t="str">
        <f>IF(AND(OR(Table1[[#This Row],[Account]]="15030",Table1[[#This Row],[Account]]="15035",Table1[[#This Row],[Account]]="20150"),Table1[[#This Row],[Vendor ID]]=""),1,"")</f>
        <v/>
      </c>
      <c r="AE2068" s="15"/>
      <c r="AF2068" s="15"/>
      <c r="AG2068" s="15"/>
      <c r="AH2068" s="46" t="str">
        <f>IF(Table1[[#This Row],[Posting Date]]&lt;&gt;"","GJ-"&amp;CountryID,"")</f>
        <v/>
      </c>
      <c r="AI2068" s="59" t="str">
        <f>IF(Table1[[#This Row],[Posting Date]]&lt;&gt;"",Table1[[#This Row],[Posting Date]],"")</f>
        <v/>
      </c>
      <c r="AJ2068" s="46"/>
      <c r="AK2068" s="46" t="str">
        <f>IF(Table1[[#This Row],[Description]]&lt;&gt;"",Table1[[#This Row],[Description]],"")</f>
        <v/>
      </c>
      <c r="AL2068" s="46" t="str">
        <f>IF(Table1[[#This Row],[Posting Date]]&lt;&gt;"",Table1[[#This Row],[Reference Number]],"")</f>
        <v/>
      </c>
      <c r="AM2068" s="46" t="str">
        <f>TRIM(Table1[[#This Row],[Line '#]])</f>
        <v/>
      </c>
      <c r="AN2068" s="46" t="str">
        <f>TRIM(Table1[[#This Row],[Account]])</f>
        <v/>
      </c>
      <c r="AO2068" s="46" t="str">
        <f>IF(Table1[[#This Row],[Posting Date]]&lt;&gt;"",$D$5,"")</f>
        <v/>
      </c>
      <c r="AP2068" s="46" t="str">
        <f>TRIM(Table1[[#This Row],[Departments-Prgrams]])</f>
        <v/>
      </c>
      <c r="AQ2068" s="46" t="str">
        <f>TRIM(Table1[[#This Row],[Grant]])</f>
        <v/>
      </c>
      <c r="AR2068" s="46" t="str">
        <f>TRIM(Table1[[#This Row],[Staff ID]])</f>
        <v/>
      </c>
      <c r="AS2068" s="46" t="str">
        <f>IF(TRIM(Table1[[#This Row],[Budget Code]])=0,"",TRIM(Table1[[#This Row],[Budget Code]]))</f>
        <v/>
      </c>
      <c r="AT2068" s="46" t="str">
        <f>IF(Table1[[#This Row],[Line Description]]&lt;&gt;"",Table1[[#This Row],[Line Description]],"")</f>
        <v/>
      </c>
      <c r="AU2068" s="46" t="str">
        <f>IF(Table1[[#This Row],[Cur_Amount Debit]]&gt;0,ROUND(Table1[[#This Row],[Cur_Amount Debit]],2),"")</f>
        <v/>
      </c>
      <c r="AV2068" s="46" t="str">
        <f>IF(Table1[[#This Row],[Cur_Amount Credit]]&gt;0,ROUND(Table1[[#This Row],[Cur_Amount Credit]],2),"")</f>
        <v/>
      </c>
      <c r="AW2068" s="46" t="str">
        <f>LEFT(Table1[[#This Row],[Cur]],3)</f>
        <v/>
      </c>
      <c r="AX2068" s="59"/>
      <c r="AY2068" s="46"/>
      <c r="AZ2068" s="46" t="str">
        <f>IF(Table1[[#This Row],[Cur]]&lt;&gt;"",IF(Table1[[#This Row],[Cur]]="USD","",ExchangeRate),"")</f>
        <v/>
      </c>
      <c r="BA2068" s="46" t="str">
        <f>IF(Table1[[#This Row],[Grant]]&lt;&gt;"",VLOOKUP(Table1[[#This Row],[Grant]],Grants!B:D,3),"")</f>
        <v/>
      </c>
      <c r="BB2068" s="46" t="str">
        <f>TRIM(Table1[[#This Row],[Vendor ID]])</f>
        <v/>
      </c>
      <c r="BC2068">
        <f>IF(Table1[[#This Row],[Reference Number]]=Q2067,BC2067,BC2067+1)</f>
        <v>2</v>
      </c>
    </row>
    <row r="2069" spans="1:55" ht="11.25" hidden="1" customHeight="1">
      <c r="A2069" s="1"/>
      <c r="B2069" s="88" t="str">
        <f>IF(Table1[[#This Row],[Posting Date]]&lt;&gt;"",IF(Table1[[#This Row],[Reference Number]]=Q2068,B2068+1,1),"")</f>
        <v/>
      </c>
      <c r="C2069" s="61"/>
      <c r="D2069" s="61"/>
      <c r="E2069" s="218"/>
      <c r="F2069" s="143" t="str">
        <f>IFERROR(IF(VLOOKUP(Table1[[#This Row],[Budget Code Description]],Dimentions!$X$6:$AC$132,2,FALSE)="","",VLOOKUP(Table1[[#This Row],[Budget Code Description]],Dimentions!$X$6:$AC$132,2,FALSE)),"")</f>
        <v/>
      </c>
      <c r="G2069" s="143" t="str">
        <f>IFERROR(VLOOKUP(Table1[[#This Row],[Budget Code Description]],Dimentions!$X$6:$AC$132,3,FALSE),"")</f>
        <v/>
      </c>
      <c r="H2069" s="64" t="str">
        <f>IFERROR(VLOOKUP(Table1[[#This Row],[Account]],Dimentions!$S$6:$V$233,2,FALSE),"")</f>
        <v/>
      </c>
      <c r="I2069" s="62">
        <f>_xlfn.NUMBERVALUE(LEFT(Table1[[#This Row],[Account]],1))</f>
        <v>0</v>
      </c>
      <c r="J2069" s="62" t="str">
        <f>IFERROR(VLOOKUP(Table1[[#This Row],[Budget Code Description]],Table6[#All],7,FALSE),"")</f>
        <v/>
      </c>
      <c r="K2069" s="143" t="str">
        <f>IFERROR(VLOOKUP(Table1[[#This Row],[Budget Code Description]],Table6[#All],8,FALSE),"")</f>
        <v/>
      </c>
      <c r="L2069" s="63"/>
      <c r="M2069" s="65" t="str">
        <f>IFERROR(VLOOKUP(Table1[[#This Row],[Staff ID]],Table2[],2,FALSE),"")</f>
        <v/>
      </c>
      <c r="N2069" s="211" t="str">
        <f>IFERROR(IF(VLOOKUP(Table1[[#This Row],[Budget Code Description]],Dimentions!$X$6:$AC$97,4,FALSE)="","",VLOOKUP(Table1[[#This Row],[Budget Code Description]],Dimentions!$X$6:$AC$97,4,FALSE)),"")</f>
        <v/>
      </c>
      <c r="O2069" s="65" t="str">
        <f>IFERROR(VLOOKUP(Table1[[#This Row],[Vendor ID]],Table549[],2,FALSE),"")</f>
        <v/>
      </c>
      <c r="P2069" s="63"/>
      <c r="Q2069" s="143" t="str">
        <f>IF(Table1[[#This Row],[Posting Date]]&lt;&gt;"",$D$9,"")</f>
        <v/>
      </c>
      <c r="R2069" s="159" t="str">
        <f>IF(Table1[[#This Row],[Posting Date]]&lt;&gt;"",$D$10,"")</f>
        <v/>
      </c>
      <c r="S2069" s="66"/>
      <c r="T2069" s="63"/>
      <c r="U2069" s="67"/>
      <c r="V2069" s="67"/>
      <c r="W2069" s="67" t="str">
        <f t="shared" si="32"/>
        <v/>
      </c>
      <c r="X2069" s="161" t="str">
        <f>IF(E2069="","",(IF(Table1[[#This Row],[Cur]]="USD",Table1[[#This Row],[Cur_Amount Debit]],Table1[[#This Row],[Cur_Amount Debit]]/Table1[[#This Row],[Exchange Rate]])))</f>
        <v/>
      </c>
      <c r="Y2069" s="161" t="str">
        <f>IF(E2069="","",(IF(Table1[[#This Row],[Cur]]="USD",Table1[[#This Row],[Cur_Amount Credit]],Table1[[#This Row],[Cur_Amount Credit]]/ExchangeRate)))</f>
        <v/>
      </c>
      <c r="Z2069" s="203" t="str">
        <f>IF(E2069="","",(Table1[[#This Row],[Debit USD]]-Table1[[#This Row],[Credit USD]]))</f>
        <v/>
      </c>
      <c r="AA2069" s="122"/>
      <c r="AB2069" s="1"/>
      <c r="AC2069" s="15"/>
      <c r="AD2069" s="15" t="str">
        <f>IF(AND(OR(Table1[[#This Row],[Account]]="15030",Table1[[#This Row],[Account]]="15035",Table1[[#This Row],[Account]]="20150"),Table1[[#This Row],[Vendor ID]]=""),1,"")</f>
        <v/>
      </c>
      <c r="AE2069" s="15"/>
      <c r="AF2069" s="15"/>
      <c r="AG2069" s="15"/>
      <c r="AH2069" s="46" t="str">
        <f>IF(Table1[[#This Row],[Posting Date]]&lt;&gt;"","GJ-"&amp;CountryID,"")</f>
        <v/>
      </c>
      <c r="AI2069" s="59" t="str">
        <f>IF(Table1[[#This Row],[Posting Date]]&lt;&gt;"",Table1[[#This Row],[Posting Date]],"")</f>
        <v/>
      </c>
      <c r="AJ2069" s="46"/>
      <c r="AK2069" s="46" t="str">
        <f>IF(Table1[[#This Row],[Description]]&lt;&gt;"",Table1[[#This Row],[Description]],"")</f>
        <v/>
      </c>
      <c r="AL2069" s="46" t="str">
        <f>IF(Table1[[#This Row],[Posting Date]]&lt;&gt;"",Table1[[#This Row],[Reference Number]],"")</f>
        <v/>
      </c>
      <c r="AM2069" s="46" t="str">
        <f>TRIM(Table1[[#This Row],[Line '#]])</f>
        <v/>
      </c>
      <c r="AN2069" s="46" t="str">
        <f>TRIM(Table1[[#This Row],[Account]])</f>
        <v/>
      </c>
      <c r="AO2069" s="46" t="str">
        <f>IF(Table1[[#This Row],[Posting Date]]&lt;&gt;"",$D$5,"")</f>
        <v/>
      </c>
      <c r="AP2069" s="46" t="str">
        <f>TRIM(Table1[[#This Row],[Departments-Prgrams]])</f>
        <v/>
      </c>
      <c r="AQ2069" s="46" t="str">
        <f>TRIM(Table1[[#This Row],[Grant]])</f>
        <v/>
      </c>
      <c r="AR2069" s="46" t="str">
        <f>TRIM(Table1[[#This Row],[Staff ID]])</f>
        <v/>
      </c>
      <c r="AS2069" s="46" t="str">
        <f>IF(TRIM(Table1[[#This Row],[Budget Code]])=0,"",TRIM(Table1[[#This Row],[Budget Code]]))</f>
        <v/>
      </c>
      <c r="AT2069" s="46" t="str">
        <f>IF(Table1[[#This Row],[Line Description]]&lt;&gt;"",Table1[[#This Row],[Line Description]],"")</f>
        <v/>
      </c>
      <c r="AU2069" s="46" t="str">
        <f>IF(Table1[[#This Row],[Cur_Amount Debit]]&gt;0,ROUND(Table1[[#This Row],[Cur_Amount Debit]],2),"")</f>
        <v/>
      </c>
      <c r="AV2069" s="46" t="str">
        <f>IF(Table1[[#This Row],[Cur_Amount Credit]]&gt;0,ROUND(Table1[[#This Row],[Cur_Amount Credit]],2),"")</f>
        <v/>
      </c>
      <c r="AW2069" s="46" t="str">
        <f>LEFT(Table1[[#This Row],[Cur]],3)</f>
        <v/>
      </c>
      <c r="AX2069" s="59"/>
      <c r="AY2069" s="46"/>
      <c r="AZ2069" s="46" t="str">
        <f>IF(Table1[[#This Row],[Cur]]&lt;&gt;"",IF(Table1[[#This Row],[Cur]]="USD","",ExchangeRate),"")</f>
        <v/>
      </c>
      <c r="BA2069" s="46" t="str">
        <f>IF(Table1[[#This Row],[Grant]]&lt;&gt;"",VLOOKUP(Table1[[#This Row],[Grant]],Grants!B:D,3),"")</f>
        <v/>
      </c>
      <c r="BB2069" s="46" t="str">
        <f>TRIM(Table1[[#This Row],[Vendor ID]])</f>
        <v/>
      </c>
      <c r="BC2069">
        <f>IF(Table1[[#This Row],[Reference Number]]=Q2068,BC2068,BC2068+1)</f>
        <v>2</v>
      </c>
    </row>
    <row r="2070" spans="1:55" ht="11.25" hidden="1" customHeight="1">
      <c r="A2070" s="1"/>
      <c r="B2070" s="88" t="str">
        <f>IF(Table1[[#This Row],[Posting Date]]&lt;&gt;"",IF(Table1[[#This Row],[Reference Number]]=Q2069,B2069+1,1),"")</f>
        <v/>
      </c>
      <c r="C2070" s="61"/>
      <c r="D2070" s="61"/>
      <c r="E2070" s="218"/>
      <c r="F2070" s="143" t="str">
        <f>IFERROR(IF(VLOOKUP(Table1[[#This Row],[Budget Code Description]],Dimentions!$X$6:$AC$132,2,FALSE)="","",VLOOKUP(Table1[[#This Row],[Budget Code Description]],Dimentions!$X$6:$AC$132,2,FALSE)),"")</f>
        <v/>
      </c>
      <c r="G2070" s="143" t="str">
        <f>IFERROR(VLOOKUP(Table1[[#This Row],[Budget Code Description]],Dimentions!$X$6:$AC$132,3,FALSE),"")</f>
        <v/>
      </c>
      <c r="H2070" s="64" t="str">
        <f>IFERROR(VLOOKUP(Table1[[#This Row],[Account]],Dimentions!$S$6:$V$233,2,FALSE),"")</f>
        <v/>
      </c>
      <c r="I2070" s="62">
        <f>_xlfn.NUMBERVALUE(LEFT(Table1[[#This Row],[Account]],1))</f>
        <v>0</v>
      </c>
      <c r="J2070" s="62" t="str">
        <f>IFERROR(VLOOKUP(Table1[[#This Row],[Budget Code Description]],Table6[#All],7,FALSE),"")</f>
        <v/>
      </c>
      <c r="K2070" s="143" t="str">
        <f>IFERROR(VLOOKUP(Table1[[#This Row],[Budget Code Description]],Table6[#All],8,FALSE),"")</f>
        <v/>
      </c>
      <c r="L2070" s="63"/>
      <c r="M2070" s="65" t="str">
        <f>IFERROR(VLOOKUP(Table1[[#This Row],[Staff ID]],Table2[],2,FALSE),"")</f>
        <v/>
      </c>
      <c r="N2070" s="211" t="str">
        <f>IFERROR(IF(VLOOKUP(Table1[[#This Row],[Budget Code Description]],Dimentions!$X$6:$AC$97,4,FALSE)="","",VLOOKUP(Table1[[#This Row],[Budget Code Description]],Dimentions!$X$6:$AC$97,4,FALSE)),"")</f>
        <v/>
      </c>
      <c r="O2070" s="65" t="str">
        <f>IFERROR(VLOOKUP(Table1[[#This Row],[Vendor ID]],Table549[],2,FALSE),"")</f>
        <v/>
      </c>
      <c r="P2070" s="63"/>
      <c r="Q2070" s="143" t="str">
        <f>IF(Table1[[#This Row],[Posting Date]]&lt;&gt;"",$D$9,"")</f>
        <v/>
      </c>
      <c r="R2070" s="159" t="str">
        <f>IF(Table1[[#This Row],[Posting Date]]&lt;&gt;"",$D$10,"")</f>
        <v/>
      </c>
      <c r="S2070" s="66"/>
      <c r="T2070" s="63"/>
      <c r="U2070" s="67"/>
      <c r="V2070" s="67"/>
      <c r="W2070" s="67" t="str">
        <f t="shared" si="32"/>
        <v/>
      </c>
      <c r="X2070" s="161" t="str">
        <f>IF(E2070="","",(IF(Table1[[#This Row],[Cur]]="USD",Table1[[#This Row],[Cur_Amount Debit]],Table1[[#This Row],[Cur_Amount Debit]]/Table1[[#This Row],[Exchange Rate]])))</f>
        <v/>
      </c>
      <c r="Y2070" s="161" t="str">
        <f>IF(E2070="","",(IF(Table1[[#This Row],[Cur]]="USD",Table1[[#This Row],[Cur_Amount Credit]],Table1[[#This Row],[Cur_Amount Credit]]/ExchangeRate)))</f>
        <v/>
      </c>
      <c r="Z2070" s="203" t="str">
        <f>IF(E2070="","",(Table1[[#This Row],[Debit USD]]-Table1[[#This Row],[Credit USD]]))</f>
        <v/>
      </c>
      <c r="AA2070" s="122"/>
      <c r="AB2070" s="1"/>
      <c r="AC2070" s="15"/>
      <c r="AD2070" s="15" t="str">
        <f>IF(AND(OR(Table1[[#This Row],[Account]]="15030",Table1[[#This Row],[Account]]="15035",Table1[[#This Row],[Account]]="20150"),Table1[[#This Row],[Vendor ID]]=""),1,"")</f>
        <v/>
      </c>
      <c r="AE2070" s="15"/>
      <c r="AF2070" s="15"/>
      <c r="AG2070" s="15"/>
      <c r="AH2070" s="46" t="str">
        <f>IF(Table1[[#This Row],[Posting Date]]&lt;&gt;"","GJ-"&amp;CountryID,"")</f>
        <v/>
      </c>
      <c r="AI2070" s="59" t="str">
        <f>IF(Table1[[#This Row],[Posting Date]]&lt;&gt;"",Table1[[#This Row],[Posting Date]],"")</f>
        <v/>
      </c>
      <c r="AJ2070" s="46"/>
      <c r="AK2070" s="46" t="str">
        <f>IF(Table1[[#This Row],[Description]]&lt;&gt;"",Table1[[#This Row],[Description]],"")</f>
        <v/>
      </c>
      <c r="AL2070" s="46" t="str">
        <f>IF(Table1[[#This Row],[Posting Date]]&lt;&gt;"",Table1[[#This Row],[Reference Number]],"")</f>
        <v/>
      </c>
      <c r="AM2070" s="46" t="str">
        <f>TRIM(Table1[[#This Row],[Line '#]])</f>
        <v/>
      </c>
      <c r="AN2070" s="46" t="str">
        <f>TRIM(Table1[[#This Row],[Account]])</f>
        <v/>
      </c>
      <c r="AO2070" s="46" t="str">
        <f>IF(Table1[[#This Row],[Posting Date]]&lt;&gt;"",$D$5,"")</f>
        <v/>
      </c>
      <c r="AP2070" s="46" t="str">
        <f>TRIM(Table1[[#This Row],[Departments-Prgrams]])</f>
        <v/>
      </c>
      <c r="AQ2070" s="46" t="str">
        <f>TRIM(Table1[[#This Row],[Grant]])</f>
        <v/>
      </c>
      <c r="AR2070" s="46" t="str">
        <f>TRIM(Table1[[#This Row],[Staff ID]])</f>
        <v/>
      </c>
      <c r="AS2070" s="46" t="str">
        <f>IF(TRIM(Table1[[#This Row],[Budget Code]])=0,"",TRIM(Table1[[#This Row],[Budget Code]]))</f>
        <v/>
      </c>
      <c r="AT2070" s="46" t="str">
        <f>IF(Table1[[#This Row],[Line Description]]&lt;&gt;"",Table1[[#This Row],[Line Description]],"")</f>
        <v/>
      </c>
      <c r="AU2070" s="46" t="str">
        <f>IF(Table1[[#This Row],[Cur_Amount Debit]]&gt;0,ROUND(Table1[[#This Row],[Cur_Amount Debit]],2),"")</f>
        <v/>
      </c>
      <c r="AV2070" s="46" t="str">
        <f>IF(Table1[[#This Row],[Cur_Amount Credit]]&gt;0,ROUND(Table1[[#This Row],[Cur_Amount Credit]],2),"")</f>
        <v/>
      </c>
      <c r="AW2070" s="46" t="str">
        <f>LEFT(Table1[[#This Row],[Cur]],3)</f>
        <v/>
      </c>
      <c r="AX2070" s="59"/>
      <c r="AY2070" s="46"/>
      <c r="AZ2070" s="46" t="str">
        <f>IF(Table1[[#This Row],[Cur]]&lt;&gt;"",IF(Table1[[#This Row],[Cur]]="USD","",ExchangeRate),"")</f>
        <v/>
      </c>
      <c r="BA2070" s="46" t="str">
        <f>IF(Table1[[#This Row],[Grant]]&lt;&gt;"",VLOOKUP(Table1[[#This Row],[Grant]],Grants!B:D,3),"")</f>
        <v/>
      </c>
      <c r="BB2070" s="46" t="str">
        <f>TRIM(Table1[[#This Row],[Vendor ID]])</f>
        <v/>
      </c>
      <c r="BC2070">
        <f>IF(Table1[[#This Row],[Reference Number]]=Q2069,BC2069,BC2069+1)</f>
        <v>2</v>
      </c>
    </row>
    <row r="2071" spans="1:55" ht="11.25" hidden="1" customHeight="1">
      <c r="A2071" s="1"/>
      <c r="B2071" s="88" t="str">
        <f>IF(Table1[[#This Row],[Posting Date]]&lt;&gt;"",IF(Table1[[#This Row],[Reference Number]]=Q2070,B2070+1,1),"")</f>
        <v/>
      </c>
      <c r="C2071" s="61"/>
      <c r="D2071" s="61"/>
      <c r="E2071" s="218"/>
      <c r="F2071" s="143" t="str">
        <f>IFERROR(IF(VLOOKUP(Table1[[#This Row],[Budget Code Description]],Dimentions!$X$6:$AC$132,2,FALSE)="","",VLOOKUP(Table1[[#This Row],[Budget Code Description]],Dimentions!$X$6:$AC$132,2,FALSE)),"")</f>
        <v/>
      </c>
      <c r="G2071" s="143" t="str">
        <f>IFERROR(VLOOKUP(Table1[[#This Row],[Budget Code Description]],Dimentions!$X$6:$AC$132,3,FALSE),"")</f>
        <v/>
      </c>
      <c r="H2071" s="64" t="str">
        <f>IFERROR(VLOOKUP(Table1[[#This Row],[Account]],Dimentions!$S$6:$V$233,2,FALSE),"")</f>
        <v/>
      </c>
      <c r="I2071" s="62">
        <f>_xlfn.NUMBERVALUE(LEFT(Table1[[#This Row],[Account]],1))</f>
        <v>0</v>
      </c>
      <c r="J2071" s="62" t="str">
        <f>IFERROR(VLOOKUP(Table1[[#This Row],[Budget Code Description]],Table6[#All],7,FALSE),"")</f>
        <v/>
      </c>
      <c r="K2071" s="143" t="str">
        <f>IFERROR(VLOOKUP(Table1[[#This Row],[Budget Code Description]],Table6[#All],8,FALSE),"")</f>
        <v/>
      </c>
      <c r="L2071" s="63"/>
      <c r="M2071" s="65" t="str">
        <f>IFERROR(VLOOKUP(Table1[[#This Row],[Staff ID]],Table2[],2,FALSE),"")</f>
        <v/>
      </c>
      <c r="N2071" s="211" t="str">
        <f>IFERROR(IF(VLOOKUP(Table1[[#This Row],[Budget Code Description]],Dimentions!$X$6:$AC$97,4,FALSE)="","",VLOOKUP(Table1[[#This Row],[Budget Code Description]],Dimentions!$X$6:$AC$97,4,FALSE)),"")</f>
        <v/>
      </c>
      <c r="O2071" s="65" t="str">
        <f>IFERROR(VLOOKUP(Table1[[#This Row],[Vendor ID]],Table549[],2,FALSE),"")</f>
        <v/>
      </c>
      <c r="P2071" s="63"/>
      <c r="Q2071" s="143" t="str">
        <f>IF(Table1[[#This Row],[Posting Date]]&lt;&gt;"",$D$9,"")</f>
        <v/>
      </c>
      <c r="R2071" s="159" t="str">
        <f>IF(Table1[[#This Row],[Posting Date]]&lt;&gt;"",$D$10,"")</f>
        <v/>
      </c>
      <c r="S2071" s="66"/>
      <c r="T2071" s="63"/>
      <c r="U2071" s="67"/>
      <c r="V2071" s="67"/>
      <c r="W2071" s="67" t="str">
        <f t="shared" si="32"/>
        <v/>
      </c>
      <c r="X2071" s="161" t="str">
        <f>IF(E2071="","",(IF(Table1[[#This Row],[Cur]]="USD",Table1[[#This Row],[Cur_Amount Debit]],Table1[[#This Row],[Cur_Amount Debit]]/Table1[[#This Row],[Exchange Rate]])))</f>
        <v/>
      </c>
      <c r="Y2071" s="161" t="str">
        <f>IF(E2071="","",(IF(Table1[[#This Row],[Cur]]="USD",Table1[[#This Row],[Cur_Amount Credit]],Table1[[#This Row],[Cur_Amount Credit]]/ExchangeRate)))</f>
        <v/>
      </c>
      <c r="Z2071" s="203" t="str">
        <f>IF(E2071="","",(Table1[[#This Row],[Debit USD]]-Table1[[#This Row],[Credit USD]]))</f>
        <v/>
      </c>
      <c r="AA2071" s="122"/>
      <c r="AB2071" s="1"/>
      <c r="AC2071" s="15"/>
      <c r="AD2071" s="15" t="str">
        <f>IF(AND(OR(Table1[[#This Row],[Account]]="15030",Table1[[#This Row],[Account]]="15035",Table1[[#This Row],[Account]]="20150"),Table1[[#This Row],[Vendor ID]]=""),1,"")</f>
        <v/>
      </c>
      <c r="AE2071" s="15"/>
      <c r="AF2071" s="15"/>
      <c r="AG2071" s="15"/>
      <c r="AH2071" s="46" t="str">
        <f>IF(Table1[[#This Row],[Posting Date]]&lt;&gt;"","GJ-"&amp;CountryID,"")</f>
        <v/>
      </c>
      <c r="AI2071" s="59" t="str">
        <f>IF(Table1[[#This Row],[Posting Date]]&lt;&gt;"",Table1[[#This Row],[Posting Date]],"")</f>
        <v/>
      </c>
      <c r="AJ2071" s="46"/>
      <c r="AK2071" s="46" t="str">
        <f>IF(Table1[[#This Row],[Description]]&lt;&gt;"",Table1[[#This Row],[Description]],"")</f>
        <v/>
      </c>
      <c r="AL2071" s="46" t="str">
        <f>IF(Table1[[#This Row],[Posting Date]]&lt;&gt;"",Table1[[#This Row],[Reference Number]],"")</f>
        <v/>
      </c>
      <c r="AM2071" s="46" t="str">
        <f>TRIM(Table1[[#This Row],[Line '#]])</f>
        <v/>
      </c>
      <c r="AN2071" s="46" t="str">
        <f>TRIM(Table1[[#This Row],[Account]])</f>
        <v/>
      </c>
      <c r="AO2071" s="46" t="str">
        <f>IF(Table1[[#This Row],[Posting Date]]&lt;&gt;"",$D$5,"")</f>
        <v/>
      </c>
      <c r="AP2071" s="46" t="str">
        <f>TRIM(Table1[[#This Row],[Departments-Prgrams]])</f>
        <v/>
      </c>
      <c r="AQ2071" s="46" t="str">
        <f>TRIM(Table1[[#This Row],[Grant]])</f>
        <v/>
      </c>
      <c r="AR2071" s="46" t="str">
        <f>TRIM(Table1[[#This Row],[Staff ID]])</f>
        <v/>
      </c>
      <c r="AS2071" s="46" t="str">
        <f>IF(TRIM(Table1[[#This Row],[Budget Code]])=0,"",TRIM(Table1[[#This Row],[Budget Code]]))</f>
        <v/>
      </c>
      <c r="AT2071" s="46" t="str">
        <f>IF(Table1[[#This Row],[Line Description]]&lt;&gt;"",Table1[[#This Row],[Line Description]],"")</f>
        <v/>
      </c>
      <c r="AU2071" s="46" t="str">
        <f>IF(Table1[[#This Row],[Cur_Amount Debit]]&gt;0,ROUND(Table1[[#This Row],[Cur_Amount Debit]],2),"")</f>
        <v/>
      </c>
      <c r="AV2071" s="46" t="str">
        <f>IF(Table1[[#This Row],[Cur_Amount Credit]]&gt;0,ROUND(Table1[[#This Row],[Cur_Amount Credit]],2),"")</f>
        <v/>
      </c>
      <c r="AW2071" s="46" t="str">
        <f>LEFT(Table1[[#This Row],[Cur]],3)</f>
        <v/>
      </c>
      <c r="AX2071" s="59"/>
      <c r="AY2071" s="46"/>
      <c r="AZ2071" s="46" t="str">
        <f>IF(Table1[[#This Row],[Cur]]&lt;&gt;"",IF(Table1[[#This Row],[Cur]]="USD","",ExchangeRate),"")</f>
        <v/>
      </c>
      <c r="BA2071" s="46" t="str">
        <f>IF(Table1[[#This Row],[Grant]]&lt;&gt;"",VLOOKUP(Table1[[#This Row],[Grant]],Grants!B:D,3),"")</f>
        <v/>
      </c>
      <c r="BB2071" s="46" t="str">
        <f>TRIM(Table1[[#This Row],[Vendor ID]])</f>
        <v/>
      </c>
      <c r="BC2071">
        <f>IF(Table1[[#This Row],[Reference Number]]=Q2070,BC2070,BC2070+1)</f>
        <v>2</v>
      </c>
    </row>
    <row r="2072" spans="1:55" ht="11.25" hidden="1" customHeight="1">
      <c r="A2072" s="1"/>
      <c r="B2072" s="88" t="str">
        <f>IF(Table1[[#This Row],[Posting Date]]&lt;&gt;"",IF(Table1[[#This Row],[Reference Number]]=Q2071,B2071+1,1),"")</f>
        <v/>
      </c>
      <c r="C2072" s="61"/>
      <c r="D2072" s="61"/>
      <c r="E2072" s="218"/>
      <c r="F2072" s="143" t="str">
        <f>IFERROR(IF(VLOOKUP(Table1[[#This Row],[Budget Code Description]],Dimentions!$X$6:$AC$132,2,FALSE)="","",VLOOKUP(Table1[[#This Row],[Budget Code Description]],Dimentions!$X$6:$AC$132,2,FALSE)),"")</f>
        <v/>
      </c>
      <c r="G2072" s="143" t="str">
        <f>IFERROR(VLOOKUP(Table1[[#This Row],[Budget Code Description]],Dimentions!$X$6:$AC$132,3,FALSE),"")</f>
        <v/>
      </c>
      <c r="H2072" s="64" t="str">
        <f>IFERROR(VLOOKUP(Table1[[#This Row],[Account]],Dimentions!$S$6:$V$233,2,FALSE),"")</f>
        <v/>
      </c>
      <c r="I2072" s="62">
        <f>_xlfn.NUMBERVALUE(LEFT(Table1[[#This Row],[Account]],1))</f>
        <v>0</v>
      </c>
      <c r="J2072" s="62" t="str">
        <f>IFERROR(VLOOKUP(Table1[[#This Row],[Budget Code Description]],Table6[#All],7,FALSE),"")</f>
        <v/>
      </c>
      <c r="K2072" s="143" t="str">
        <f>IFERROR(VLOOKUP(Table1[[#This Row],[Budget Code Description]],Table6[#All],8,FALSE),"")</f>
        <v/>
      </c>
      <c r="L2072" s="63"/>
      <c r="M2072" s="65" t="str">
        <f>IFERROR(VLOOKUP(Table1[[#This Row],[Staff ID]],Table2[],2,FALSE),"")</f>
        <v/>
      </c>
      <c r="N2072" s="211" t="str">
        <f>IFERROR(IF(VLOOKUP(Table1[[#This Row],[Budget Code Description]],Dimentions!$X$6:$AC$97,4,FALSE)="","",VLOOKUP(Table1[[#This Row],[Budget Code Description]],Dimentions!$X$6:$AC$97,4,FALSE)),"")</f>
        <v/>
      </c>
      <c r="O2072" s="65" t="str">
        <f>IFERROR(VLOOKUP(Table1[[#This Row],[Vendor ID]],Table549[],2,FALSE),"")</f>
        <v/>
      </c>
      <c r="P2072" s="63"/>
      <c r="Q2072" s="143" t="str">
        <f>IF(Table1[[#This Row],[Posting Date]]&lt;&gt;"",$D$9,"")</f>
        <v/>
      </c>
      <c r="R2072" s="159" t="str">
        <f>IF(Table1[[#This Row],[Posting Date]]&lt;&gt;"",$D$10,"")</f>
        <v/>
      </c>
      <c r="S2072" s="66"/>
      <c r="T2072" s="63"/>
      <c r="U2072" s="67"/>
      <c r="V2072" s="67"/>
      <c r="W2072" s="67" t="str">
        <f t="shared" si="32"/>
        <v/>
      </c>
      <c r="X2072" s="161" t="str">
        <f>IF(E2072="","",(IF(Table1[[#This Row],[Cur]]="USD",Table1[[#This Row],[Cur_Amount Debit]],Table1[[#This Row],[Cur_Amount Debit]]/Table1[[#This Row],[Exchange Rate]])))</f>
        <v/>
      </c>
      <c r="Y2072" s="161" t="str">
        <f>IF(E2072="","",(IF(Table1[[#This Row],[Cur]]="USD",Table1[[#This Row],[Cur_Amount Credit]],Table1[[#This Row],[Cur_Amount Credit]]/ExchangeRate)))</f>
        <v/>
      </c>
      <c r="Z2072" s="203" t="str">
        <f>IF(E2072="","",(Table1[[#This Row],[Debit USD]]-Table1[[#This Row],[Credit USD]]))</f>
        <v/>
      </c>
      <c r="AA2072" s="122"/>
      <c r="AB2072" s="1"/>
      <c r="AC2072" s="15"/>
      <c r="AD2072" s="15" t="str">
        <f>IF(AND(OR(Table1[[#This Row],[Account]]="15030",Table1[[#This Row],[Account]]="15035",Table1[[#This Row],[Account]]="20150"),Table1[[#This Row],[Vendor ID]]=""),1,"")</f>
        <v/>
      </c>
      <c r="AE2072" s="15"/>
      <c r="AF2072" s="15"/>
      <c r="AG2072" s="15"/>
      <c r="AH2072" s="46" t="str">
        <f>IF(Table1[[#This Row],[Posting Date]]&lt;&gt;"","GJ-"&amp;CountryID,"")</f>
        <v/>
      </c>
      <c r="AI2072" s="59" t="str">
        <f>IF(Table1[[#This Row],[Posting Date]]&lt;&gt;"",Table1[[#This Row],[Posting Date]],"")</f>
        <v/>
      </c>
      <c r="AJ2072" s="46"/>
      <c r="AK2072" s="46" t="str">
        <f>IF(Table1[[#This Row],[Description]]&lt;&gt;"",Table1[[#This Row],[Description]],"")</f>
        <v/>
      </c>
      <c r="AL2072" s="46" t="str">
        <f>IF(Table1[[#This Row],[Posting Date]]&lt;&gt;"",Table1[[#This Row],[Reference Number]],"")</f>
        <v/>
      </c>
      <c r="AM2072" s="46" t="str">
        <f>TRIM(Table1[[#This Row],[Line '#]])</f>
        <v/>
      </c>
      <c r="AN2072" s="46" t="str">
        <f>TRIM(Table1[[#This Row],[Account]])</f>
        <v/>
      </c>
      <c r="AO2072" s="46" t="str">
        <f>IF(Table1[[#This Row],[Posting Date]]&lt;&gt;"",$D$5,"")</f>
        <v/>
      </c>
      <c r="AP2072" s="46" t="str">
        <f>TRIM(Table1[[#This Row],[Departments-Prgrams]])</f>
        <v/>
      </c>
      <c r="AQ2072" s="46" t="str">
        <f>TRIM(Table1[[#This Row],[Grant]])</f>
        <v/>
      </c>
      <c r="AR2072" s="46" t="str">
        <f>TRIM(Table1[[#This Row],[Staff ID]])</f>
        <v/>
      </c>
      <c r="AS2072" s="46" t="str">
        <f>IF(TRIM(Table1[[#This Row],[Budget Code]])=0,"",TRIM(Table1[[#This Row],[Budget Code]]))</f>
        <v/>
      </c>
      <c r="AT2072" s="46" t="str">
        <f>IF(Table1[[#This Row],[Line Description]]&lt;&gt;"",Table1[[#This Row],[Line Description]],"")</f>
        <v/>
      </c>
      <c r="AU2072" s="46" t="str">
        <f>IF(Table1[[#This Row],[Cur_Amount Debit]]&gt;0,ROUND(Table1[[#This Row],[Cur_Amount Debit]],2),"")</f>
        <v/>
      </c>
      <c r="AV2072" s="46" t="str">
        <f>IF(Table1[[#This Row],[Cur_Amount Credit]]&gt;0,ROUND(Table1[[#This Row],[Cur_Amount Credit]],2),"")</f>
        <v/>
      </c>
      <c r="AW2072" s="46" t="str">
        <f>LEFT(Table1[[#This Row],[Cur]],3)</f>
        <v/>
      </c>
      <c r="AX2072" s="59"/>
      <c r="AY2072" s="46"/>
      <c r="AZ2072" s="46" t="str">
        <f>IF(Table1[[#This Row],[Cur]]&lt;&gt;"",IF(Table1[[#This Row],[Cur]]="USD","",ExchangeRate),"")</f>
        <v/>
      </c>
      <c r="BA2072" s="46" t="str">
        <f>IF(Table1[[#This Row],[Grant]]&lt;&gt;"",VLOOKUP(Table1[[#This Row],[Grant]],Grants!B:D,3),"")</f>
        <v/>
      </c>
      <c r="BB2072" s="46" t="str">
        <f>TRIM(Table1[[#This Row],[Vendor ID]])</f>
        <v/>
      </c>
      <c r="BC2072">
        <f>IF(Table1[[#This Row],[Reference Number]]=Q2071,BC2071,BC2071+1)</f>
        <v>2</v>
      </c>
    </row>
    <row r="2073" spans="1:55" ht="11.25" hidden="1" customHeight="1">
      <c r="A2073" s="1"/>
      <c r="B2073" s="88" t="str">
        <f>IF(Table1[[#This Row],[Posting Date]]&lt;&gt;"",IF(Table1[[#This Row],[Reference Number]]=Q2072,B2072+1,1),"")</f>
        <v/>
      </c>
      <c r="C2073" s="61"/>
      <c r="D2073" s="61"/>
      <c r="E2073" s="218"/>
      <c r="F2073" s="143" t="str">
        <f>IFERROR(IF(VLOOKUP(Table1[[#This Row],[Budget Code Description]],Dimentions!$X$6:$AC$132,2,FALSE)="","",VLOOKUP(Table1[[#This Row],[Budget Code Description]],Dimentions!$X$6:$AC$132,2,FALSE)),"")</f>
        <v/>
      </c>
      <c r="G2073" s="143" t="str">
        <f>IFERROR(VLOOKUP(Table1[[#This Row],[Budget Code Description]],Dimentions!$X$6:$AC$132,3,FALSE),"")</f>
        <v/>
      </c>
      <c r="H2073" s="64" t="str">
        <f>IFERROR(VLOOKUP(Table1[[#This Row],[Account]],Dimentions!$S$6:$V$233,2,FALSE),"")</f>
        <v/>
      </c>
      <c r="I2073" s="62">
        <f>_xlfn.NUMBERVALUE(LEFT(Table1[[#This Row],[Account]],1))</f>
        <v>0</v>
      </c>
      <c r="J2073" s="62" t="str">
        <f>IFERROR(VLOOKUP(Table1[[#This Row],[Budget Code Description]],Table6[#All],7,FALSE),"")</f>
        <v/>
      </c>
      <c r="K2073" s="143" t="str">
        <f>IFERROR(VLOOKUP(Table1[[#This Row],[Budget Code Description]],Table6[#All],8,FALSE),"")</f>
        <v/>
      </c>
      <c r="L2073" s="63"/>
      <c r="M2073" s="65" t="str">
        <f>IFERROR(VLOOKUP(Table1[[#This Row],[Staff ID]],Table2[],2,FALSE),"")</f>
        <v/>
      </c>
      <c r="N2073" s="211" t="str">
        <f>IFERROR(IF(VLOOKUP(Table1[[#This Row],[Budget Code Description]],Dimentions!$X$6:$AC$97,4,FALSE)="","",VLOOKUP(Table1[[#This Row],[Budget Code Description]],Dimentions!$X$6:$AC$97,4,FALSE)),"")</f>
        <v/>
      </c>
      <c r="O2073" s="65" t="str">
        <f>IFERROR(VLOOKUP(Table1[[#This Row],[Vendor ID]],Table549[],2,FALSE),"")</f>
        <v/>
      </c>
      <c r="P2073" s="63"/>
      <c r="Q2073" s="143" t="str">
        <f>IF(Table1[[#This Row],[Posting Date]]&lt;&gt;"",$D$9,"")</f>
        <v/>
      </c>
      <c r="R2073" s="159" t="str">
        <f>IF(Table1[[#This Row],[Posting Date]]&lt;&gt;"",$D$10,"")</f>
        <v/>
      </c>
      <c r="S2073" s="66"/>
      <c r="T2073" s="63"/>
      <c r="U2073" s="67"/>
      <c r="V2073" s="67"/>
      <c r="W2073" s="67" t="str">
        <f t="shared" si="32"/>
        <v/>
      </c>
      <c r="X2073" s="161" t="str">
        <f>IF(E2073="","",(IF(Table1[[#This Row],[Cur]]="USD",Table1[[#This Row],[Cur_Amount Debit]],Table1[[#This Row],[Cur_Amount Debit]]/Table1[[#This Row],[Exchange Rate]])))</f>
        <v/>
      </c>
      <c r="Y2073" s="161" t="str">
        <f>IF(E2073="","",(IF(Table1[[#This Row],[Cur]]="USD",Table1[[#This Row],[Cur_Amount Credit]],Table1[[#This Row],[Cur_Amount Credit]]/ExchangeRate)))</f>
        <v/>
      </c>
      <c r="Z2073" s="203" t="str">
        <f>IF(E2073="","",(Table1[[#This Row],[Debit USD]]-Table1[[#This Row],[Credit USD]]))</f>
        <v/>
      </c>
      <c r="AA2073" s="122"/>
      <c r="AB2073" s="1"/>
      <c r="AC2073" s="15"/>
      <c r="AD2073" s="15" t="str">
        <f>IF(AND(OR(Table1[[#This Row],[Account]]="15030",Table1[[#This Row],[Account]]="15035",Table1[[#This Row],[Account]]="20150"),Table1[[#This Row],[Vendor ID]]=""),1,"")</f>
        <v/>
      </c>
      <c r="AE2073" s="15"/>
      <c r="AF2073" s="15"/>
      <c r="AG2073" s="15"/>
      <c r="AH2073" s="46" t="str">
        <f>IF(Table1[[#This Row],[Posting Date]]&lt;&gt;"","GJ-"&amp;CountryID,"")</f>
        <v/>
      </c>
      <c r="AI2073" s="59" t="str">
        <f>IF(Table1[[#This Row],[Posting Date]]&lt;&gt;"",Table1[[#This Row],[Posting Date]],"")</f>
        <v/>
      </c>
      <c r="AJ2073" s="46"/>
      <c r="AK2073" s="46" t="str">
        <f>IF(Table1[[#This Row],[Description]]&lt;&gt;"",Table1[[#This Row],[Description]],"")</f>
        <v/>
      </c>
      <c r="AL2073" s="46" t="str">
        <f>IF(Table1[[#This Row],[Posting Date]]&lt;&gt;"",Table1[[#This Row],[Reference Number]],"")</f>
        <v/>
      </c>
      <c r="AM2073" s="46" t="str">
        <f>TRIM(Table1[[#This Row],[Line '#]])</f>
        <v/>
      </c>
      <c r="AN2073" s="46" t="str">
        <f>TRIM(Table1[[#This Row],[Account]])</f>
        <v/>
      </c>
      <c r="AO2073" s="46" t="str">
        <f>IF(Table1[[#This Row],[Posting Date]]&lt;&gt;"",$D$5,"")</f>
        <v/>
      </c>
      <c r="AP2073" s="46" t="str">
        <f>TRIM(Table1[[#This Row],[Departments-Prgrams]])</f>
        <v/>
      </c>
      <c r="AQ2073" s="46" t="str">
        <f>TRIM(Table1[[#This Row],[Grant]])</f>
        <v/>
      </c>
      <c r="AR2073" s="46" t="str">
        <f>TRIM(Table1[[#This Row],[Staff ID]])</f>
        <v/>
      </c>
      <c r="AS2073" s="46" t="str">
        <f>IF(TRIM(Table1[[#This Row],[Budget Code]])=0,"",TRIM(Table1[[#This Row],[Budget Code]]))</f>
        <v/>
      </c>
      <c r="AT2073" s="46" t="str">
        <f>IF(Table1[[#This Row],[Line Description]]&lt;&gt;"",Table1[[#This Row],[Line Description]],"")</f>
        <v/>
      </c>
      <c r="AU2073" s="46" t="str">
        <f>IF(Table1[[#This Row],[Cur_Amount Debit]]&gt;0,ROUND(Table1[[#This Row],[Cur_Amount Debit]],2),"")</f>
        <v/>
      </c>
      <c r="AV2073" s="46" t="str">
        <f>IF(Table1[[#This Row],[Cur_Amount Credit]]&gt;0,ROUND(Table1[[#This Row],[Cur_Amount Credit]],2),"")</f>
        <v/>
      </c>
      <c r="AW2073" s="46" t="str">
        <f>LEFT(Table1[[#This Row],[Cur]],3)</f>
        <v/>
      </c>
      <c r="AX2073" s="59"/>
      <c r="AY2073" s="46"/>
      <c r="AZ2073" s="46" t="str">
        <f>IF(Table1[[#This Row],[Cur]]&lt;&gt;"",IF(Table1[[#This Row],[Cur]]="USD","",ExchangeRate),"")</f>
        <v/>
      </c>
      <c r="BA2073" s="46" t="str">
        <f>IF(Table1[[#This Row],[Grant]]&lt;&gt;"",VLOOKUP(Table1[[#This Row],[Grant]],Grants!B:D,3),"")</f>
        <v/>
      </c>
      <c r="BB2073" s="46" t="str">
        <f>TRIM(Table1[[#This Row],[Vendor ID]])</f>
        <v/>
      </c>
      <c r="BC2073">
        <f>IF(Table1[[#This Row],[Reference Number]]=Q2072,BC2072,BC2072+1)</f>
        <v>2</v>
      </c>
    </row>
    <row r="2074" spans="1:55" ht="11.25" hidden="1" customHeight="1">
      <c r="A2074" s="1"/>
      <c r="B2074" s="88" t="str">
        <f>IF(Table1[[#This Row],[Posting Date]]&lt;&gt;"",IF(Table1[[#This Row],[Reference Number]]=Q2073,B2073+1,1),"")</f>
        <v/>
      </c>
      <c r="C2074" s="61"/>
      <c r="D2074" s="61"/>
      <c r="E2074" s="218"/>
      <c r="F2074" s="143" t="str">
        <f>IFERROR(IF(VLOOKUP(Table1[[#This Row],[Budget Code Description]],Dimentions!$X$6:$AC$132,2,FALSE)="","",VLOOKUP(Table1[[#This Row],[Budget Code Description]],Dimentions!$X$6:$AC$132,2,FALSE)),"")</f>
        <v/>
      </c>
      <c r="G2074" s="143" t="str">
        <f>IFERROR(VLOOKUP(Table1[[#This Row],[Budget Code Description]],Dimentions!$X$6:$AC$132,3,FALSE),"")</f>
        <v/>
      </c>
      <c r="H2074" s="64" t="str">
        <f>IFERROR(VLOOKUP(Table1[[#This Row],[Account]],Dimentions!$S$6:$V$233,2,FALSE),"")</f>
        <v/>
      </c>
      <c r="I2074" s="62">
        <f>_xlfn.NUMBERVALUE(LEFT(Table1[[#This Row],[Account]],1))</f>
        <v>0</v>
      </c>
      <c r="J2074" s="62" t="str">
        <f>IFERROR(VLOOKUP(Table1[[#This Row],[Budget Code Description]],Table6[#All],7,FALSE),"")</f>
        <v/>
      </c>
      <c r="K2074" s="143" t="str">
        <f>IFERROR(VLOOKUP(Table1[[#This Row],[Budget Code Description]],Table6[#All],8,FALSE),"")</f>
        <v/>
      </c>
      <c r="L2074" s="63"/>
      <c r="M2074" s="65" t="str">
        <f>IFERROR(VLOOKUP(Table1[[#This Row],[Staff ID]],Table2[],2,FALSE),"")</f>
        <v/>
      </c>
      <c r="N2074" s="211" t="str">
        <f>IFERROR(IF(VLOOKUP(Table1[[#This Row],[Budget Code Description]],Dimentions!$X$6:$AC$97,4,FALSE)="","",VLOOKUP(Table1[[#This Row],[Budget Code Description]],Dimentions!$X$6:$AC$97,4,FALSE)),"")</f>
        <v/>
      </c>
      <c r="O2074" s="65" t="str">
        <f>IFERROR(VLOOKUP(Table1[[#This Row],[Vendor ID]],Table549[],2,FALSE),"")</f>
        <v/>
      </c>
      <c r="P2074" s="63"/>
      <c r="Q2074" s="143" t="str">
        <f>IF(Table1[[#This Row],[Posting Date]]&lt;&gt;"",$D$9,"")</f>
        <v/>
      </c>
      <c r="R2074" s="159" t="str">
        <f>IF(Table1[[#This Row],[Posting Date]]&lt;&gt;"",$D$10,"")</f>
        <v/>
      </c>
      <c r="S2074" s="66"/>
      <c r="T2074" s="63"/>
      <c r="U2074" s="67"/>
      <c r="V2074" s="67"/>
      <c r="W2074" s="67" t="str">
        <f t="shared" si="32"/>
        <v/>
      </c>
      <c r="X2074" s="161" t="str">
        <f>IF(E2074="","",(IF(Table1[[#This Row],[Cur]]="USD",Table1[[#This Row],[Cur_Amount Debit]],Table1[[#This Row],[Cur_Amount Debit]]/Table1[[#This Row],[Exchange Rate]])))</f>
        <v/>
      </c>
      <c r="Y2074" s="161" t="str">
        <f>IF(E2074="","",(IF(Table1[[#This Row],[Cur]]="USD",Table1[[#This Row],[Cur_Amount Credit]],Table1[[#This Row],[Cur_Amount Credit]]/ExchangeRate)))</f>
        <v/>
      </c>
      <c r="Z2074" s="203" t="str">
        <f>IF(E2074="","",(Table1[[#This Row],[Debit USD]]-Table1[[#This Row],[Credit USD]]))</f>
        <v/>
      </c>
      <c r="AA2074" s="122"/>
      <c r="AB2074" s="1"/>
      <c r="AC2074" s="15"/>
      <c r="AD2074" s="15" t="str">
        <f>IF(AND(OR(Table1[[#This Row],[Account]]="15030",Table1[[#This Row],[Account]]="15035",Table1[[#This Row],[Account]]="20150"),Table1[[#This Row],[Vendor ID]]=""),1,"")</f>
        <v/>
      </c>
      <c r="AE2074" s="15"/>
      <c r="AF2074" s="15"/>
      <c r="AG2074" s="15"/>
      <c r="AH2074" s="46" t="str">
        <f>IF(Table1[[#This Row],[Posting Date]]&lt;&gt;"","GJ-"&amp;CountryID,"")</f>
        <v/>
      </c>
      <c r="AI2074" s="59" t="str">
        <f>IF(Table1[[#This Row],[Posting Date]]&lt;&gt;"",Table1[[#This Row],[Posting Date]],"")</f>
        <v/>
      </c>
      <c r="AJ2074" s="46"/>
      <c r="AK2074" s="46" t="str">
        <f>IF(Table1[[#This Row],[Description]]&lt;&gt;"",Table1[[#This Row],[Description]],"")</f>
        <v/>
      </c>
      <c r="AL2074" s="46" t="str">
        <f>IF(Table1[[#This Row],[Posting Date]]&lt;&gt;"",Table1[[#This Row],[Reference Number]],"")</f>
        <v/>
      </c>
      <c r="AM2074" s="46" t="str">
        <f>TRIM(Table1[[#This Row],[Line '#]])</f>
        <v/>
      </c>
      <c r="AN2074" s="46" t="str">
        <f>TRIM(Table1[[#This Row],[Account]])</f>
        <v/>
      </c>
      <c r="AO2074" s="46" t="str">
        <f>IF(Table1[[#This Row],[Posting Date]]&lt;&gt;"",$D$5,"")</f>
        <v/>
      </c>
      <c r="AP2074" s="46" t="str">
        <f>TRIM(Table1[[#This Row],[Departments-Prgrams]])</f>
        <v/>
      </c>
      <c r="AQ2074" s="46" t="str">
        <f>TRIM(Table1[[#This Row],[Grant]])</f>
        <v/>
      </c>
      <c r="AR2074" s="46" t="str">
        <f>TRIM(Table1[[#This Row],[Staff ID]])</f>
        <v/>
      </c>
      <c r="AS2074" s="46" t="str">
        <f>IF(TRIM(Table1[[#This Row],[Budget Code]])=0,"",TRIM(Table1[[#This Row],[Budget Code]]))</f>
        <v/>
      </c>
      <c r="AT2074" s="46" t="str">
        <f>IF(Table1[[#This Row],[Line Description]]&lt;&gt;"",Table1[[#This Row],[Line Description]],"")</f>
        <v/>
      </c>
      <c r="AU2074" s="46" t="str">
        <f>IF(Table1[[#This Row],[Cur_Amount Debit]]&gt;0,ROUND(Table1[[#This Row],[Cur_Amount Debit]],2),"")</f>
        <v/>
      </c>
      <c r="AV2074" s="46" t="str">
        <f>IF(Table1[[#This Row],[Cur_Amount Credit]]&gt;0,ROUND(Table1[[#This Row],[Cur_Amount Credit]],2),"")</f>
        <v/>
      </c>
      <c r="AW2074" s="46" t="str">
        <f>LEFT(Table1[[#This Row],[Cur]],3)</f>
        <v/>
      </c>
      <c r="AX2074" s="59"/>
      <c r="AY2074" s="46"/>
      <c r="AZ2074" s="46" t="str">
        <f>IF(Table1[[#This Row],[Cur]]&lt;&gt;"",IF(Table1[[#This Row],[Cur]]="USD","",ExchangeRate),"")</f>
        <v/>
      </c>
      <c r="BA2074" s="46" t="str">
        <f>IF(Table1[[#This Row],[Grant]]&lt;&gt;"",VLOOKUP(Table1[[#This Row],[Grant]],Grants!B:D,3),"")</f>
        <v/>
      </c>
      <c r="BB2074" s="46" t="str">
        <f>TRIM(Table1[[#This Row],[Vendor ID]])</f>
        <v/>
      </c>
      <c r="BC2074">
        <f>IF(Table1[[#This Row],[Reference Number]]=Q2073,BC2073,BC2073+1)</f>
        <v>2</v>
      </c>
    </row>
    <row r="2075" spans="1:55" ht="11.25" hidden="1" customHeight="1">
      <c r="A2075" s="1"/>
      <c r="B2075" s="88" t="str">
        <f>IF(Table1[[#This Row],[Posting Date]]&lt;&gt;"",IF(Table1[[#This Row],[Reference Number]]=Q2074,B2074+1,1),"")</f>
        <v/>
      </c>
      <c r="C2075" s="61"/>
      <c r="D2075" s="61"/>
      <c r="E2075" s="218"/>
      <c r="F2075" s="143" t="str">
        <f>IFERROR(IF(VLOOKUP(Table1[[#This Row],[Budget Code Description]],Dimentions!$X$6:$AC$132,2,FALSE)="","",VLOOKUP(Table1[[#This Row],[Budget Code Description]],Dimentions!$X$6:$AC$132,2,FALSE)),"")</f>
        <v/>
      </c>
      <c r="G2075" s="143" t="str">
        <f>IFERROR(VLOOKUP(Table1[[#This Row],[Budget Code Description]],Dimentions!$X$6:$AC$132,3,FALSE),"")</f>
        <v/>
      </c>
      <c r="H2075" s="64" t="str">
        <f>IFERROR(VLOOKUP(Table1[[#This Row],[Account]],Dimentions!$S$6:$V$233,2,FALSE),"")</f>
        <v/>
      </c>
      <c r="I2075" s="62">
        <f>_xlfn.NUMBERVALUE(LEFT(Table1[[#This Row],[Account]],1))</f>
        <v>0</v>
      </c>
      <c r="J2075" s="62" t="str">
        <f>IFERROR(VLOOKUP(Table1[[#This Row],[Budget Code Description]],Table6[#All],7,FALSE),"")</f>
        <v/>
      </c>
      <c r="K2075" s="143" t="str">
        <f>IFERROR(VLOOKUP(Table1[[#This Row],[Budget Code Description]],Table6[#All],8,FALSE),"")</f>
        <v/>
      </c>
      <c r="L2075" s="63"/>
      <c r="M2075" s="65" t="str">
        <f>IFERROR(VLOOKUP(Table1[[#This Row],[Staff ID]],Table2[],2,FALSE),"")</f>
        <v/>
      </c>
      <c r="N2075" s="211" t="str">
        <f>IFERROR(IF(VLOOKUP(Table1[[#This Row],[Budget Code Description]],Dimentions!$X$6:$AC$97,4,FALSE)="","",VLOOKUP(Table1[[#This Row],[Budget Code Description]],Dimentions!$X$6:$AC$97,4,FALSE)),"")</f>
        <v/>
      </c>
      <c r="O2075" s="65" t="str">
        <f>IFERROR(VLOOKUP(Table1[[#This Row],[Vendor ID]],Table549[],2,FALSE),"")</f>
        <v/>
      </c>
      <c r="P2075" s="63"/>
      <c r="Q2075" s="143" t="str">
        <f>IF(Table1[[#This Row],[Posting Date]]&lt;&gt;"",$D$9,"")</f>
        <v/>
      </c>
      <c r="R2075" s="159" t="str">
        <f>IF(Table1[[#This Row],[Posting Date]]&lt;&gt;"",$D$10,"")</f>
        <v/>
      </c>
      <c r="S2075" s="66"/>
      <c r="T2075" s="63"/>
      <c r="U2075" s="67"/>
      <c r="V2075" s="67"/>
      <c r="W2075" s="67" t="str">
        <f t="shared" si="32"/>
        <v/>
      </c>
      <c r="X2075" s="161" t="str">
        <f>IF(E2075="","",(IF(Table1[[#This Row],[Cur]]="USD",Table1[[#This Row],[Cur_Amount Debit]],Table1[[#This Row],[Cur_Amount Debit]]/Table1[[#This Row],[Exchange Rate]])))</f>
        <v/>
      </c>
      <c r="Y2075" s="161" t="str">
        <f>IF(E2075="","",(IF(Table1[[#This Row],[Cur]]="USD",Table1[[#This Row],[Cur_Amount Credit]],Table1[[#This Row],[Cur_Amount Credit]]/ExchangeRate)))</f>
        <v/>
      </c>
      <c r="Z2075" s="203" t="str">
        <f>IF(E2075="","",(Table1[[#This Row],[Debit USD]]-Table1[[#This Row],[Credit USD]]))</f>
        <v/>
      </c>
      <c r="AA2075" s="122"/>
      <c r="AB2075" s="1"/>
      <c r="AC2075" s="15"/>
      <c r="AD2075" s="15" t="str">
        <f>IF(AND(OR(Table1[[#This Row],[Account]]="15030",Table1[[#This Row],[Account]]="15035",Table1[[#This Row],[Account]]="20150"),Table1[[#This Row],[Vendor ID]]=""),1,"")</f>
        <v/>
      </c>
      <c r="AE2075" s="15"/>
      <c r="AF2075" s="15"/>
      <c r="AG2075" s="15"/>
      <c r="AH2075" s="46" t="str">
        <f>IF(Table1[[#This Row],[Posting Date]]&lt;&gt;"","GJ-"&amp;CountryID,"")</f>
        <v/>
      </c>
      <c r="AI2075" s="59" t="str">
        <f>IF(Table1[[#This Row],[Posting Date]]&lt;&gt;"",Table1[[#This Row],[Posting Date]],"")</f>
        <v/>
      </c>
      <c r="AJ2075" s="46"/>
      <c r="AK2075" s="46" t="str">
        <f>IF(Table1[[#This Row],[Description]]&lt;&gt;"",Table1[[#This Row],[Description]],"")</f>
        <v/>
      </c>
      <c r="AL2075" s="46" t="str">
        <f>IF(Table1[[#This Row],[Posting Date]]&lt;&gt;"",Table1[[#This Row],[Reference Number]],"")</f>
        <v/>
      </c>
      <c r="AM2075" s="46" t="str">
        <f>TRIM(Table1[[#This Row],[Line '#]])</f>
        <v/>
      </c>
      <c r="AN2075" s="46" t="str">
        <f>TRIM(Table1[[#This Row],[Account]])</f>
        <v/>
      </c>
      <c r="AO2075" s="46" t="str">
        <f>IF(Table1[[#This Row],[Posting Date]]&lt;&gt;"",$D$5,"")</f>
        <v/>
      </c>
      <c r="AP2075" s="46" t="str">
        <f>TRIM(Table1[[#This Row],[Departments-Prgrams]])</f>
        <v/>
      </c>
      <c r="AQ2075" s="46" t="str">
        <f>TRIM(Table1[[#This Row],[Grant]])</f>
        <v/>
      </c>
      <c r="AR2075" s="46" t="str">
        <f>TRIM(Table1[[#This Row],[Staff ID]])</f>
        <v/>
      </c>
      <c r="AS2075" s="46" t="str">
        <f>IF(TRIM(Table1[[#This Row],[Budget Code]])=0,"",TRIM(Table1[[#This Row],[Budget Code]]))</f>
        <v/>
      </c>
      <c r="AT2075" s="46" t="str">
        <f>IF(Table1[[#This Row],[Line Description]]&lt;&gt;"",Table1[[#This Row],[Line Description]],"")</f>
        <v/>
      </c>
      <c r="AU2075" s="46" t="str">
        <f>IF(Table1[[#This Row],[Cur_Amount Debit]]&gt;0,ROUND(Table1[[#This Row],[Cur_Amount Debit]],2),"")</f>
        <v/>
      </c>
      <c r="AV2075" s="46" t="str">
        <f>IF(Table1[[#This Row],[Cur_Amount Credit]]&gt;0,ROUND(Table1[[#This Row],[Cur_Amount Credit]],2),"")</f>
        <v/>
      </c>
      <c r="AW2075" s="46" t="str">
        <f>LEFT(Table1[[#This Row],[Cur]],3)</f>
        <v/>
      </c>
      <c r="AX2075" s="59"/>
      <c r="AY2075" s="46"/>
      <c r="AZ2075" s="46" t="str">
        <f>IF(Table1[[#This Row],[Cur]]&lt;&gt;"",IF(Table1[[#This Row],[Cur]]="USD","",ExchangeRate),"")</f>
        <v/>
      </c>
      <c r="BA2075" s="46" t="str">
        <f>IF(Table1[[#This Row],[Grant]]&lt;&gt;"",VLOOKUP(Table1[[#This Row],[Grant]],Grants!B:D,3),"")</f>
        <v/>
      </c>
      <c r="BB2075" s="46" t="str">
        <f>TRIM(Table1[[#This Row],[Vendor ID]])</f>
        <v/>
      </c>
      <c r="BC2075">
        <f>IF(Table1[[#This Row],[Reference Number]]=Q2074,BC2074,BC2074+1)</f>
        <v>2</v>
      </c>
    </row>
    <row r="2076" spans="1:55" ht="11.25" hidden="1" customHeight="1">
      <c r="A2076" s="1"/>
      <c r="B2076" s="88" t="str">
        <f>IF(Table1[[#This Row],[Posting Date]]&lt;&gt;"",IF(Table1[[#This Row],[Reference Number]]=Q2075,B2075+1,1),"")</f>
        <v/>
      </c>
      <c r="C2076" s="61"/>
      <c r="D2076" s="61"/>
      <c r="E2076" s="218"/>
      <c r="F2076" s="143" t="str">
        <f>IFERROR(IF(VLOOKUP(Table1[[#This Row],[Budget Code Description]],Dimentions!$X$6:$AC$132,2,FALSE)="","",VLOOKUP(Table1[[#This Row],[Budget Code Description]],Dimentions!$X$6:$AC$132,2,FALSE)),"")</f>
        <v/>
      </c>
      <c r="G2076" s="143" t="str">
        <f>IFERROR(VLOOKUP(Table1[[#This Row],[Budget Code Description]],Dimentions!$X$6:$AC$132,3,FALSE),"")</f>
        <v/>
      </c>
      <c r="H2076" s="64" t="str">
        <f>IFERROR(VLOOKUP(Table1[[#This Row],[Account]],Dimentions!$S$6:$V$233,2,FALSE),"")</f>
        <v/>
      </c>
      <c r="I2076" s="62">
        <f>_xlfn.NUMBERVALUE(LEFT(Table1[[#This Row],[Account]],1))</f>
        <v>0</v>
      </c>
      <c r="J2076" s="62" t="str">
        <f>IFERROR(VLOOKUP(Table1[[#This Row],[Budget Code Description]],Table6[#All],7,FALSE),"")</f>
        <v/>
      </c>
      <c r="K2076" s="143" t="str">
        <f>IFERROR(VLOOKUP(Table1[[#This Row],[Budget Code Description]],Table6[#All],8,FALSE),"")</f>
        <v/>
      </c>
      <c r="L2076" s="63"/>
      <c r="M2076" s="65" t="str">
        <f>IFERROR(VLOOKUP(Table1[[#This Row],[Staff ID]],Table2[],2,FALSE),"")</f>
        <v/>
      </c>
      <c r="N2076" s="211" t="str">
        <f>IFERROR(IF(VLOOKUP(Table1[[#This Row],[Budget Code Description]],Dimentions!$X$6:$AC$97,4,FALSE)="","",VLOOKUP(Table1[[#This Row],[Budget Code Description]],Dimentions!$X$6:$AC$97,4,FALSE)),"")</f>
        <v/>
      </c>
      <c r="O2076" s="65" t="str">
        <f>IFERROR(VLOOKUP(Table1[[#This Row],[Vendor ID]],Table549[],2,FALSE),"")</f>
        <v/>
      </c>
      <c r="P2076" s="63"/>
      <c r="Q2076" s="143" t="str">
        <f>IF(Table1[[#This Row],[Posting Date]]&lt;&gt;"",$D$9,"")</f>
        <v/>
      </c>
      <c r="R2076" s="159" t="str">
        <f>IF(Table1[[#This Row],[Posting Date]]&lt;&gt;"",$D$10,"")</f>
        <v/>
      </c>
      <c r="S2076" s="66"/>
      <c r="T2076" s="63"/>
      <c r="U2076" s="67"/>
      <c r="V2076" s="67"/>
      <c r="W2076" s="67" t="str">
        <f t="shared" si="32"/>
        <v/>
      </c>
      <c r="X2076" s="161" t="str">
        <f>IF(E2076="","",(IF(Table1[[#This Row],[Cur]]="USD",Table1[[#This Row],[Cur_Amount Debit]],Table1[[#This Row],[Cur_Amount Debit]]/Table1[[#This Row],[Exchange Rate]])))</f>
        <v/>
      </c>
      <c r="Y2076" s="161" t="str">
        <f>IF(E2076="","",(IF(Table1[[#This Row],[Cur]]="USD",Table1[[#This Row],[Cur_Amount Credit]],Table1[[#This Row],[Cur_Amount Credit]]/ExchangeRate)))</f>
        <v/>
      </c>
      <c r="Z2076" s="203" t="str">
        <f>IF(E2076="","",(Table1[[#This Row],[Debit USD]]-Table1[[#This Row],[Credit USD]]))</f>
        <v/>
      </c>
      <c r="AA2076" s="122"/>
      <c r="AB2076" s="1"/>
      <c r="AC2076" s="15"/>
      <c r="AD2076" s="15" t="str">
        <f>IF(AND(OR(Table1[[#This Row],[Account]]="15030",Table1[[#This Row],[Account]]="15035",Table1[[#This Row],[Account]]="20150"),Table1[[#This Row],[Vendor ID]]=""),1,"")</f>
        <v/>
      </c>
      <c r="AE2076" s="15"/>
      <c r="AF2076" s="15"/>
      <c r="AG2076" s="15"/>
      <c r="AH2076" s="46" t="str">
        <f>IF(Table1[[#This Row],[Posting Date]]&lt;&gt;"","GJ-"&amp;CountryID,"")</f>
        <v/>
      </c>
      <c r="AI2076" s="59" t="str">
        <f>IF(Table1[[#This Row],[Posting Date]]&lt;&gt;"",Table1[[#This Row],[Posting Date]],"")</f>
        <v/>
      </c>
      <c r="AJ2076" s="46"/>
      <c r="AK2076" s="46" t="str">
        <f>IF(Table1[[#This Row],[Description]]&lt;&gt;"",Table1[[#This Row],[Description]],"")</f>
        <v/>
      </c>
      <c r="AL2076" s="46" t="str">
        <f>IF(Table1[[#This Row],[Posting Date]]&lt;&gt;"",Table1[[#This Row],[Reference Number]],"")</f>
        <v/>
      </c>
      <c r="AM2076" s="46" t="str">
        <f>TRIM(Table1[[#This Row],[Line '#]])</f>
        <v/>
      </c>
      <c r="AN2076" s="46" t="str">
        <f>TRIM(Table1[[#This Row],[Account]])</f>
        <v/>
      </c>
      <c r="AO2076" s="46" t="str">
        <f>IF(Table1[[#This Row],[Posting Date]]&lt;&gt;"",$D$5,"")</f>
        <v/>
      </c>
      <c r="AP2076" s="46" t="str">
        <f>TRIM(Table1[[#This Row],[Departments-Prgrams]])</f>
        <v/>
      </c>
      <c r="AQ2076" s="46" t="str">
        <f>TRIM(Table1[[#This Row],[Grant]])</f>
        <v/>
      </c>
      <c r="AR2076" s="46" t="str">
        <f>TRIM(Table1[[#This Row],[Staff ID]])</f>
        <v/>
      </c>
      <c r="AS2076" s="46" t="str">
        <f>IF(TRIM(Table1[[#This Row],[Budget Code]])=0,"",TRIM(Table1[[#This Row],[Budget Code]]))</f>
        <v/>
      </c>
      <c r="AT2076" s="46" t="str">
        <f>IF(Table1[[#This Row],[Line Description]]&lt;&gt;"",Table1[[#This Row],[Line Description]],"")</f>
        <v/>
      </c>
      <c r="AU2076" s="46" t="str">
        <f>IF(Table1[[#This Row],[Cur_Amount Debit]]&gt;0,ROUND(Table1[[#This Row],[Cur_Amount Debit]],2),"")</f>
        <v/>
      </c>
      <c r="AV2076" s="46" t="str">
        <f>IF(Table1[[#This Row],[Cur_Amount Credit]]&gt;0,ROUND(Table1[[#This Row],[Cur_Amount Credit]],2),"")</f>
        <v/>
      </c>
      <c r="AW2076" s="46" t="str">
        <f>LEFT(Table1[[#This Row],[Cur]],3)</f>
        <v/>
      </c>
      <c r="AX2076" s="59"/>
      <c r="AY2076" s="46"/>
      <c r="AZ2076" s="46" t="str">
        <f>IF(Table1[[#This Row],[Cur]]&lt;&gt;"",IF(Table1[[#This Row],[Cur]]="USD","",ExchangeRate),"")</f>
        <v/>
      </c>
      <c r="BA2076" s="46" t="str">
        <f>IF(Table1[[#This Row],[Grant]]&lt;&gt;"",VLOOKUP(Table1[[#This Row],[Grant]],Grants!B:D,3),"")</f>
        <v/>
      </c>
      <c r="BB2076" s="46" t="str">
        <f>TRIM(Table1[[#This Row],[Vendor ID]])</f>
        <v/>
      </c>
      <c r="BC2076">
        <f>IF(Table1[[#This Row],[Reference Number]]=Q2075,BC2075,BC2075+1)</f>
        <v>2</v>
      </c>
    </row>
    <row r="2077" spans="1:55" ht="11.25" hidden="1" customHeight="1">
      <c r="A2077" s="1"/>
      <c r="B2077" s="88" t="str">
        <f>IF(Table1[[#This Row],[Posting Date]]&lt;&gt;"",IF(Table1[[#This Row],[Reference Number]]=Q2076,B2076+1,1),"")</f>
        <v/>
      </c>
      <c r="C2077" s="61"/>
      <c r="D2077" s="61"/>
      <c r="E2077" s="218"/>
      <c r="F2077" s="143" t="str">
        <f>IFERROR(IF(VLOOKUP(Table1[[#This Row],[Budget Code Description]],Dimentions!$X$6:$AC$132,2,FALSE)="","",VLOOKUP(Table1[[#This Row],[Budget Code Description]],Dimentions!$X$6:$AC$132,2,FALSE)),"")</f>
        <v/>
      </c>
      <c r="G2077" s="143" t="str">
        <f>IFERROR(VLOOKUP(Table1[[#This Row],[Budget Code Description]],Dimentions!$X$6:$AC$132,3,FALSE),"")</f>
        <v/>
      </c>
      <c r="H2077" s="64" t="str">
        <f>IFERROR(VLOOKUP(Table1[[#This Row],[Account]],Dimentions!$S$6:$V$233,2,FALSE),"")</f>
        <v/>
      </c>
      <c r="I2077" s="62">
        <f>_xlfn.NUMBERVALUE(LEFT(Table1[[#This Row],[Account]],1))</f>
        <v>0</v>
      </c>
      <c r="J2077" s="62" t="str">
        <f>IFERROR(VLOOKUP(Table1[[#This Row],[Budget Code Description]],Table6[#All],7,FALSE),"")</f>
        <v/>
      </c>
      <c r="K2077" s="143" t="str">
        <f>IFERROR(VLOOKUP(Table1[[#This Row],[Budget Code Description]],Table6[#All],8,FALSE),"")</f>
        <v/>
      </c>
      <c r="L2077" s="63"/>
      <c r="M2077" s="65" t="str">
        <f>IFERROR(VLOOKUP(Table1[[#This Row],[Staff ID]],Table2[],2,FALSE),"")</f>
        <v/>
      </c>
      <c r="N2077" s="211" t="str">
        <f>IFERROR(IF(VLOOKUP(Table1[[#This Row],[Budget Code Description]],Dimentions!$X$6:$AC$97,4,FALSE)="","",VLOOKUP(Table1[[#This Row],[Budget Code Description]],Dimentions!$X$6:$AC$97,4,FALSE)),"")</f>
        <v/>
      </c>
      <c r="O2077" s="65" t="str">
        <f>IFERROR(VLOOKUP(Table1[[#This Row],[Vendor ID]],Table549[],2,FALSE),"")</f>
        <v/>
      </c>
      <c r="P2077" s="63"/>
      <c r="Q2077" s="143" t="str">
        <f>IF(Table1[[#This Row],[Posting Date]]&lt;&gt;"",$D$9,"")</f>
        <v/>
      </c>
      <c r="R2077" s="159" t="str">
        <f>IF(Table1[[#This Row],[Posting Date]]&lt;&gt;"",$D$10,"")</f>
        <v/>
      </c>
      <c r="S2077" s="66"/>
      <c r="T2077" s="63"/>
      <c r="U2077" s="67"/>
      <c r="V2077" s="67"/>
      <c r="W2077" s="67" t="str">
        <f t="shared" si="32"/>
        <v/>
      </c>
      <c r="X2077" s="161" t="str">
        <f>IF(E2077="","",(IF(Table1[[#This Row],[Cur]]="USD",Table1[[#This Row],[Cur_Amount Debit]],Table1[[#This Row],[Cur_Amount Debit]]/Table1[[#This Row],[Exchange Rate]])))</f>
        <v/>
      </c>
      <c r="Y2077" s="161" t="str">
        <f>IF(E2077="","",(IF(Table1[[#This Row],[Cur]]="USD",Table1[[#This Row],[Cur_Amount Credit]],Table1[[#This Row],[Cur_Amount Credit]]/ExchangeRate)))</f>
        <v/>
      </c>
      <c r="Z2077" s="203" t="str">
        <f>IF(E2077="","",(Table1[[#This Row],[Debit USD]]-Table1[[#This Row],[Credit USD]]))</f>
        <v/>
      </c>
      <c r="AA2077" s="122"/>
      <c r="AB2077" s="1"/>
      <c r="AC2077" s="15"/>
      <c r="AD2077" s="15" t="str">
        <f>IF(AND(OR(Table1[[#This Row],[Account]]="15030",Table1[[#This Row],[Account]]="15035",Table1[[#This Row],[Account]]="20150"),Table1[[#This Row],[Vendor ID]]=""),1,"")</f>
        <v/>
      </c>
      <c r="AE2077" s="15"/>
      <c r="AF2077" s="15"/>
      <c r="AG2077" s="15"/>
      <c r="AH2077" s="46" t="str">
        <f>IF(Table1[[#This Row],[Posting Date]]&lt;&gt;"","GJ-"&amp;CountryID,"")</f>
        <v/>
      </c>
      <c r="AI2077" s="59" t="str">
        <f>IF(Table1[[#This Row],[Posting Date]]&lt;&gt;"",Table1[[#This Row],[Posting Date]],"")</f>
        <v/>
      </c>
      <c r="AJ2077" s="46"/>
      <c r="AK2077" s="46" t="str">
        <f>IF(Table1[[#This Row],[Description]]&lt;&gt;"",Table1[[#This Row],[Description]],"")</f>
        <v/>
      </c>
      <c r="AL2077" s="46" t="str">
        <f>IF(Table1[[#This Row],[Posting Date]]&lt;&gt;"",Table1[[#This Row],[Reference Number]],"")</f>
        <v/>
      </c>
      <c r="AM2077" s="46" t="str">
        <f>TRIM(Table1[[#This Row],[Line '#]])</f>
        <v/>
      </c>
      <c r="AN2077" s="46" t="str">
        <f>TRIM(Table1[[#This Row],[Account]])</f>
        <v/>
      </c>
      <c r="AO2077" s="46" t="str">
        <f>IF(Table1[[#This Row],[Posting Date]]&lt;&gt;"",$D$5,"")</f>
        <v/>
      </c>
      <c r="AP2077" s="46" t="str">
        <f>TRIM(Table1[[#This Row],[Departments-Prgrams]])</f>
        <v/>
      </c>
      <c r="AQ2077" s="46" t="str">
        <f>TRIM(Table1[[#This Row],[Grant]])</f>
        <v/>
      </c>
      <c r="AR2077" s="46" t="str">
        <f>TRIM(Table1[[#This Row],[Staff ID]])</f>
        <v/>
      </c>
      <c r="AS2077" s="46" t="str">
        <f>IF(TRIM(Table1[[#This Row],[Budget Code]])=0,"",TRIM(Table1[[#This Row],[Budget Code]]))</f>
        <v/>
      </c>
      <c r="AT2077" s="46" t="str">
        <f>IF(Table1[[#This Row],[Line Description]]&lt;&gt;"",Table1[[#This Row],[Line Description]],"")</f>
        <v/>
      </c>
      <c r="AU2077" s="46" t="str">
        <f>IF(Table1[[#This Row],[Cur_Amount Debit]]&gt;0,ROUND(Table1[[#This Row],[Cur_Amount Debit]],2),"")</f>
        <v/>
      </c>
      <c r="AV2077" s="46" t="str">
        <f>IF(Table1[[#This Row],[Cur_Amount Credit]]&gt;0,ROUND(Table1[[#This Row],[Cur_Amount Credit]],2),"")</f>
        <v/>
      </c>
      <c r="AW2077" s="46" t="str">
        <f>LEFT(Table1[[#This Row],[Cur]],3)</f>
        <v/>
      </c>
      <c r="AX2077" s="59"/>
      <c r="AY2077" s="46"/>
      <c r="AZ2077" s="46" t="str">
        <f>IF(Table1[[#This Row],[Cur]]&lt;&gt;"",IF(Table1[[#This Row],[Cur]]="USD","",ExchangeRate),"")</f>
        <v/>
      </c>
      <c r="BA2077" s="46" t="str">
        <f>IF(Table1[[#This Row],[Grant]]&lt;&gt;"",VLOOKUP(Table1[[#This Row],[Grant]],Grants!B:D,3),"")</f>
        <v/>
      </c>
      <c r="BB2077" s="46" t="str">
        <f>TRIM(Table1[[#This Row],[Vendor ID]])</f>
        <v/>
      </c>
      <c r="BC2077">
        <f>IF(Table1[[#This Row],[Reference Number]]=Q2076,BC2076,BC2076+1)</f>
        <v>2</v>
      </c>
    </row>
    <row r="2078" spans="1:55" ht="11.25" hidden="1" customHeight="1">
      <c r="A2078" s="1"/>
      <c r="B2078" s="88" t="str">
        <f>IF(Table1[[#This Row],[Posting Date]]&lt;&gt;"",IF(Table1[[#This Row],[Reference Number]]=Q2077,B2077+1,1),"")</f>
        <v/>
      </c>
      <c r="C2078" s="61"/>
      <c r="D2078" s="61"/>
      <c r="E2078" s="218"/>
      <c r="F2078" s="143" t="str">
        <f>IFERROR(IF(VLOOKUP(Table1[[#This Row],[Budget Code Description]],Dimentions!$X$6:$AC$132,2,FALSE)="","",VLOOKUP(Table1[[#This Row],[Budget Code Description]],Dimentions!$X$6:$AC$132,2,FALSE)),"")</f>
        <v/>
      </c>
      <c r="G2078" s="143" t="str">
        <f>IFERROR(VLOOKUP(Table1[[#This Row],[Budget Code Description]],Dimentions!$X$6:$AC$132,3,FALSE),"")</f>
        <v/>
      </c>
      <c r="H2078" s="64" t="str">
        <f>IFERROR(VLOOKUP(Table1[[#This Row],[Account]],Dimentions!$S$6:$V$233,2,FALSE),"")</f>
        <v/>
      </c>
      <c r="I2078" s="62">
        <f>_xlfn.NUMBERVALUE(LEFT(Table1[[#This Row],[Account]],1))</f>
        <v>0</v>
      </c>
      <c r="J2078" s="62" t="str">
        <f>IFERROR(VLOOKUP(Table1[[#This Row],[Budget Code Description]],Table6[#All],7,FALSE),"")</f>
        <v/>
      </c>
      <c r="K2078" s="143" t="str">
        <f>IFERROR(VLOOKUP(Table1[[#This Row],[Budget Code Description]],Table6[#All],8,FALSE),"")</f>
        <v/>
      </c>
      <c r="L2078" s="63"/>
      <c r="M2078" s="65" t="str">
        <f>IFERROR(VLOOKUP(Table1[[#This Row],[Staff ID]],Table2[],2,FALSE),"")</f>
        <v/>
      </c>
      <c r="N2078" s="211" t="str">
        <f>IFERROR(IF(VLOOKUP(Table1[[#This Row],[Budget Code Description]],Dimentions!$X$6:$AC$97,4,FALSE)="","",VLOOKUP(Table1[[#This Row],[Budget Code Description]],Dimentions!$X$6:$AC$97,4,FALSE)),"")</f>
        <v/>
      </c>
      <c r="O2078" s="65" t="str">
        <f>IFERROR(VLOOKUP(Table1[[#This Row],[Vendor ID]],Table549[],2,FALSE),"")</f>
        <v/>
      </c>
      <c r="P2078" s="63"/>
      <c r="Q2078" s="143" t="str">
        <f>IF(Table1[[#This Row],[Posting Date]]&lt;&gt;"",$D$9,"")</f>
        <v/>
      </c>
      <c r="R2078" s="159" t="str">
        <f>IF(Table1[[#This Row],[Posting Date]]&lt;&gt;"",$D$10,"")</f>
        <v/>
      </c>
      <c r="S2078" s="66"/>
      <c r="T2078" s="63"/>
      <c r="U2078" s="67"/>
      <c r="V2078" s="67"/>
      <c r="W2078" s="67" t="str">
        <f t="shared" si="32"/>
        <v/>
      </c>
      <c r="X2078" s="161" t="str">
        <f>IF(E2078="","",(IF(Table1[[#This Row],[Cur]]="USD",Table1[[#This Row],[Cur_Amount Debit]],Table1[[#This Row],[Cur_Amount Debit]]/Table1[[#This Row],[Exchange Rate]])))</f>
        <v/>
      </c>
      <c r="Y2078" s="161" t="str">
        <f>IF(E2078="","",(IF(Table1[[#This Row],[Cur]]="USD",Table1[[#This Row],[Cur_Amount Credit]],Table1[[#This Row],[Cur_Amount Credit]]/ExchangeRate)))</f>
        <v/>
      </c>
      <c r="Z2078" s="203" t="str">
        <f>IF(E2078="","",(Table1[[#This Row],[Debit USD]]-Table1[[#This Row],[Credit USD]]))</f>
        <v/>
      </c>
      <c r="AA2078" s="122"/>
      <c r="AB2078" s="1"/>
      <c r="AC2078" s="15"/>
      <c r="AD2078" s="15" t="str">
        <f>IF(AND(OR(Table1[[#This Row],[Account]]="15030",Table1[[#This Row],[Account]]="15035",Table1[[#This Row],[Account]]="20150"),Table1[[#This Row],[Vendor ID]]=""),1,"")</f>
        <v/>
      </c>
      <c r="AE2078" s="15"/>
      <c r="AF2078" s="15"/>
      <c r="AG2078" s="15"/>
      <c r="AH2078" s="46" t="str">
        <f>IF(Table1[[#This Row],[Posting Date]]&lt;&gt;"","GJ-"&amp;CountryID,"")</f>
        <v/>
      </c>
      <c r="AI2078" s="59" t="str">
        <f>IF(Table1[[#This Row],[Posting Date]]&lt;&gt;"",Table1[[#This Row],[Posting Date]],"")</f>
        <v/>
      </c>
      <c r="AJ2078" s="46"/>
      <c r="AK2078" s="46" t="str">
        <f>IF(Table1[[#This Row],[Description]]&lt;&gt;"",Table1[[#This Row],[Description]],"")</f>
        <v/>
      </c>
      <c r="AL2078" s="46" t="str">
        <f>IF(Table1[[#This Row],[Posting Date]]&lt;&gt;"",Table1[[#This Row],[Reference Number]],"")</f>
        <v/>
      </c>
      <c r="AM2078" s="46" t="str">
        <f>TRIM(Table1[[#This Row],[Line '#]])</f>
        <v/>
      </c>
      <c r="AN2078" s="46" t="str">
        <f>TRIM(Table1[[#This Row],[Account]])</f>
        <v/>
      </c>
      <c r="AO2078" s="46" t="str">
        <f>IF(Table1[[#This Row],[Posting Date]]&lt;&gt;"",$D$5,"")</f>
        <v/>
      </c>
      <c r="AP2078" s="46" t="str">
        <f>TRIM(Table1[[#This Row],[Departments-Prgrams]])</f>
        <v/>
      </c>
      <c r="AQ2078" s="46" t="str">
        <f>TRIM(Table1[[#This Row],[Grant]])</f>
        <v/>
      </c>
      <c r="AR2078" s="46" t="str">
        <f>TRIM(Table1[[#This Row],[Staff ID]])</f>
        <v/>
      </c>
      <c r="AS2078" s="46" t="str">
        <f>IF(TRIM(Table1[[#This Row],[Budget Code]])=0,"",TRIM(Table1[[#This Row],[Budget Code]]))</f>
        <v/>
      </c>
      <c r="AT2078" s="46" t="str">
        <f>IF(Table1[[#This Row],[Line Description]]&lt;&gt;"",Table1[[#This Row],[Line Description]],"")</f>
        <v/>
      </c>
      <c r="AU2078" s="46" t="str">
        <f>IF(Table1[[#This Row],[Cur_Amount Debit]]&gt;0,ROUND(Table1[[#This Row],[Cur_Amount Debit]],2),"")</f>
        <v/>
      </c>
      <c r="AV2078" s="46" t="str">
        <f>IF(Table1[[#This Row],[Cur_Amount Credit]]&gt;0,ROUND(Table1[[#This Row],[Cur_Amount Credit]],2),"")</f>
        <v/>
      </c>
      <c r="AW2078" s="46" t="str">
        <f>LEFT(Table1[[#This Row],[Cur]],3)</f>
        <v/>
      </c>
      <c r="AX2078" s="59"/>
      <c r="AY2078" s="46"/>
      <c r="AZ2078" s="46" t="str">
        <f>IF(Table1[[#This Row],[Cur]]&lt;&gt;"",IF(Table1[[#This Row],[Cur]]="USD","",ExchangeRate),"")</f>
        <v/>
      </c>
      <c r="BA2078" s="46" t="str">
        <f>IF(Table1[[#This Row],[Grant]]&lt;&gt;"",VLOOKUP(Table1[[#This Row],[Grant]],Grants!B:D,3),"")</f>
        <v/>
      </c>
      <c r="BB2078" s="46" t="str">
        <f>TRIM(Table1[[#This Row],[Vendor ID]])</f>
        <v/>
      </c>
      <c r="BC2078">
        <f>IF(Table1[[#This Row],[Reference Number]]=Q2077,BC2077,BC2077+1)</f>
        <v>2</v>
      </c>
    </row>
    <row r="2079" spans="1:55" ht="11.25" hidden="1" customHeight="1">
      <c r="A2079" s="1"/>
      <c r="B2079" s="88" t="str">
        <f>IF(Table1[[#This Row],[Posting Date]]&lt;&gt;"",IF(Table1[[#This Row],[Reference Number]]=Q2078,B2078+1,1),"")</f>
        <v/>
      </c>
      <c r="C2079" s="61"/>
      <c r="D2079" s="61"/>
      <c r="E2079" s="218"/>
      <c r="F2079" s="143" t="str">
        <f>IFERROR(IF(VLOOKUP(Table1[[#This Row],[Budget Code Description]],Dimentions!$X$6:$AC$132,2,FALSE)="","",VLOOKUP(Table1[[#This Row],[Budget Code Description]],Dimentions!$X$6:$AC$132,2,FALSE)),"")</f>
        <v/>
      </c>
      <c r="G2079" s="143" t="str">
        <f>IFERROR(VLOOKUP(Table1[[#This Row],[Budget Code Description]],Dimentions!$X$6:$AC$132,3,FALSE),"")</f>
        <v/>
      </c>
      <c r="H2079" s="64" t="str">
        <f>IFERROR(VLOOKUP(Table1[[#This Row],[Account]],Dimentions!$S$6:$V$233,2,FALSE),"")</f>
        <v/>
      </c>
      <c r="I2079" s="62">
        <f>_xlfn.NUMBERVALUE(LEFT(Table1[[#This Row],[Account]],1))</f>
        <v>0</v>
      </c>
      <c r="J2079" s="62" t="str">
        <f>IFERROR(VLOOKUP(Table1[[#This Row],[Budget Code Description]],Table6[#All],7,FALSE),"")</f>
        <v/>
      </c>
      <c r="K2079" s="143" t="str">
        <f>IFERROR(VLOOKUP(Table1[[#This Row],[Budget Code Description]],Table6[#All],8,FALSE),"")</f>
        <v/>
      </c>
      <c r="L2079" s="63"/>
      <c r="M2079" s="65" t="str">
        <f>IFERROR(VLOOKUP(Table1[[#This Row],[Staff ID]],Table2[],2,FALSE),"")</f>
        <v/>
      </c>
      <c r="N2079" s="211" t="str">
        <f>IFERROR(IF(VLOOKUP(Table1[[#This Row],[Budget Code Description]],Dimentions!$X$6:$AC$97,4,FALSE)="","",VLOOKUP(Table1[[#This Row],[Budget Code Description]],Dimentions!$X$6:$AC$97,4,FALSE)),"")</f>
        <v/>
      </c>
      <c r="O2079" s="65" t="str">
        <f>IFERROR(VLOOKUP(Table1[[#This Row],[Vendor ID]],Table549[],2,FALSE),"")</f>
        <v/>
      </c>
      <c r="P2079" s="63"/>
      <c r="Q2079" s="143" t="str">
        <f>IF(Table1[[#This Row],[Posting Date]]&lt;&gt;"",$D$9,"")</f>
        <v/>
      </c>
      <c r="R2079" s="159" t="str">
        <f>IF(Table1[[#This Row],[Posting Date]]&lt;&gt;"",$D$10,"")</f>
        <v/>
      </c>
      <c r="S2079" s="66"/>
      <c r="T2079" s="63"/>
      <c r="U2079" s="67"/>
      <c r="V2079" s="67"/>
      <c r="W2079" s="67" t="str">
        <f t="shared" si="32"/>
        <v/>
      </c>
      <c r="X2079" s="161" t="str">
        <f>IF(E2079="","",(IF(Table1[[#This Row],[Cur]]="USD",Table1[[#This Row],[Cur_Amount Debit]],Table1[[#This Row],[Cur_Amount Debit]]/Table1[[#This Row],[Exchange Rate]])))</f>
        <v/>
      </c>
      <c r="Y2079" s="161" t="str">
        <f>IF(E2079="","",(IF(Table1[[#This Row],[Cur]]="USD",Table1[[#This Row],[Cur_Amount Credit]],Table1[[#This Row],[Cur_Amount Credit]]/ExchangeRate)))</f>
        <v/>
      </c>
      <c r="Z2079" s="203" t="str">
        <f>IF(E2079="","",(Table1[[#This Row],[Debit USD]]-Table1[[#This Row],[Credit USD]]))</f>
        <v/>
      </c>
      <c r="AA2079" s="122"/>
      <c r="AB2079" s="1"/>
      <c r="AC2079" s="15"/>
      <c r="AD2079" s="15" t="str">
        <f>IF(AND(OR(Table1[[#This Row],[Account]]="15030",Table1[[#This Row],[Account]]="15035",Table1[[#This Row],[Account]]="20150"),Table1[[#This Row],[Vendor ID]]=""),1,"")</f>
        <v/>
      </c>
      <c r="AE2079" s="15"/>
      <c r="AF2079" s="15"/>
      <c r="AG2079" s="15"/>
      <c r="AH2079" s="46" t="str">
        <f>IF(Table1[[#This Row],[Posting Date]]&lt;&gt;"","GJ-"&amp;CountryID,"")</f>
        <v/>
      </c>
      <c r="AI2079" s="59" t="str">
        <f>IF(Table1[[#This Row],[Posting Date]]&lt;&gt;"",Table1[[#This Row],[Posting Date]],"")</f>
        <v/>
      </c>
      <c r="AJ2079" s="46"/>
      <c r="AK2079" s="46" t="str">
        <f>IF(Table1[[#This Row],[Description]]&lt;&gt;"",Table1[[#This Row],[Description]],"")</f>
        <v/>
      </c>
      <c r="AL2079" s="46" t="str">
        <f>IF(Table1[[#This Row],[Posting Date]]&lt;&gt;"",Table1[[#This Row],[Reference Number]],"")</f>
        <v/>
      </c>
      <c r="AM2079" s="46" t="str">
        <f>TRIM(Table1[[#This Row],[Line '#]])</f>
        <v/>
      </c>
      <c r="AN2079" s="46" t="str">
        <f>TRIM(Table1[[#This Row],[Account]])</f>
        <v/>
      </c>
      <c r="AO2079" s="46" t="str">
        <f>IF(Table1[[#This Row],[Posting Date]]&lt;&gt;"",$D$5,"")</f>
        <v/>
      </c>
      <c r="AP2079" s="46" t="str">
        <f>TRIM(Table1[[#This Row],[Departments-Prgrams]])</f>
        <v/>
      </c>
      <c r="AQ2079" s="46" t="str">
        <f>TRIM(Table1[[#This Row],[Grant]])</f>
        <v/>
      </c>
      <c r="AR2079" s="46" t="str">
        <f>TRIM(Table1[[#This Row],[Staff ID]])</f>
        <v/>
      </c>
      <c r="AS2079" s="46" t="str">
        <f>IF(TRIM(Table1[[#This Row],[Budget Code]])=0,"",TRIM(Table1[[#This Row],[Budget Code]]))</f>
        <v/>
      </c>
      <c r="AT2079" s="46" t="str">
        <f>IF(Table1[[#This Row],[Line Description]]&lt;&gt;"",Table1[[#This Row],[Line Description]],"")</f>
        <v/>
      </c>
      <c r="AU2079" s="46" t="str">
        <f>IF(Table1[[#This Row],[Cur_Amount Debit]]&gt;0,ROUND(Table1[[#This Row],[Cur_Amount Debit]],2),"")</f>
        <v/>
      </c>
      <c r="AV2079" s="46" t="str">
        <f>IF(Table1[[#This Row],[Cur_Amount Credit]]&gt;0,ROUND(Table1[[#This Row],[Cur_Amount Credit]],2),"")</f>
        <v/>
      </c>
      <c r="AW2079" s="46" t="str">
        <f>LEFT(Table1[[#This Row],[Cur]],3)</f>
        <v/>
      </c>
      <c r="AX2079" s="59"/>
      <c r="AY2079" s="46"/>
      <c r="AZ2079" s="46" t="str">
        <f>IF(Table1[[#This Row],[Cur]]&lt;&gt;"",IF(Table1[[#This Row],[Cur]]="USD","",ExchangeRate),"")</f>
        <v/>
      </c>
      <c r="BA2079" s="46" t="str">
        <f>IF(Table1[[#This Row],[Grant]]&lt;&gt;"",VLOOKUP(Table1[[#This Row],[Grant]],Grants!B:D,3),"")</f>
        <v/>
      </c>
      <c r="BB2079" s="46" t="str">
        <f>TRIM(Table1[[#This Row],[Vendor ID]])</f>
        <v/>
      </c>
      <c r="BC2079">
        <f>IF(Table1[[#This Row],[Reference Number]]=Q2078,BC2078,BC2078+1)</f>
        <v>2</v>
      </c>
    </row>
    <row r="2080" spans="1:55" ht="11.25" hidden="1" customHeight="1">
      <c r="A2080" s="1"/>
      <c r="B2080" s="88" t="str">
        <f>IF(Table1[[#This Row],[Posting Date]]&lt;&gt;"",IF(Table1[[#This Row],[Reference Number]]=Q2079,B2079+1,1),"")</f>
        <v/>
      </c>
      <c r="C2080" s="61"/>
      <c r="D2080" s="61"/>
      <c r="E2080" s="218"/>
      <c r="F2080" s="143" t="str">
        <f>IFERROR(IF(VLOOKUP(Table1[[#This Row],[Budget Code Description]],Dimentions!$X$6:$AC$132,2,FALSE)="","",VLOOKUP(Table1[[#This Row],[Budget Code Description]],Dimentions!$X$6:$AC$132,2,FALSE)),"")</f>
        <v/>
      </c>
      <c r="G2080" s="143" t="str">
        <f>IFERROR(VLOOKUP(Table1[[#This Row],[Budget Code Description]],Dimentions!$X$6:$AC$132,3,FALSE),"")</f>
        <v/>
      </c>
      <c r="H2080" s="64" t="str">
        <f>IFERROR(VLOOKUP(Table1[[#This Row],[Account]],Dimentions!$S$6:$V$233,2,FALSE),"")</f>
        <v/>
      </c>
      <c r="I2080" s="62">
        <f>_xlfn.NUMBERVALUE(LEFT(Table1[[#This Row],[Account]],1))</f>
        <v>0</v>
      </c>
      <c r="J2080" s="62" t="str">
        <f>IFERROR(VLOOKUP(Table1[[#This Row],[Budget Code Description]],Table6[#All],7,FALSE),"")</f>
        <v/>
      </c>
      <c r="K2080" s="143" t="str">
        <f>IFERROR(VLOOKUP(Table1[[#This Row],[Budget Code Description]],Table6[#All],8,FALSE),"")</f>
        <v/>
      </c>
      <c r="L2080" s="63"/>
      <c r="M2080" s="65" t="str">
        <f>IFERROR(VLOOKUP(Table1[[#This Row],[Staff ID]],Table2[],2,FALSE),"")</f>
        <v/>
      </c>
      <c r="N2080" s="211" t="str">
        <f>IFERROR(IF(VLOOKUP(Table1[[#This Row],[Budget Code Description]],Dimentions!$X$6:$AC$97,4,FALSE)="","",VLOOKUP(Table1[[#This Row],[Budget Code Description]],Dimentions!$X$6:$AC$97,4,FALSE)),"")</f>
        <v/>
      </c>
      <c r="O2080" s="65" t="str">
        <f>IFERROR(VLOOKUP(Table1[[#This Row],[Vendor ID]],Table549[],2,FALSE),"")</f>
        <v/>
      </c>
      <c r="P2080" s="63"/>
      <c r="Q2080" s="143" t="str">
        <f>IF(Table1[[#This Row],[Posting Date]]&lt;&gt;"",$D$9,"")</f>
        <v/>
      </c>
      <c r="R2080" s="159" t="str">
        <f>IF(Table1[[#This Row],[Posting Date]]&lt;&gt;"",$D$10,"")</f>
        <v/>
      </c>
      <c r="S2080" s="66"/>
      <c r="T2080" s="63"/>
      <c r="U2080" s="67"/>
      <c r="V2080" s="67"/>
      <c r="W2080" s="67" t="str">
        <f t="shared" si="32"/>
        <v/>
      </c>
      <c r="X2080" s="161" t="str">
        <f>IF(E2080="","",(IF(Table1[[#This Row],[Cur]]="USD",Table1[[#This Row],[Cur_Amount Debit]],Table1[[#This Row],[Cur_Amount Debit]]/Table1[[#This Row],[Exchange Rate]])))</f>
        <v/>
      </c>
      <c r="Y2080" s="161" t="str">
        <f>IF(E2080="","",(IF(Table1[[#This Row],[Cur]]="USD",Table1[[#This Row],[Cur_Amount Credit]],Table1[[#This Row],[Cur_Amount Credit]]/ExchangeRate)))</f>
        <v/>
      </c>
      <c r="Z2080" s="203" t="str">
        <f>IF(E2080="","",(Table1[[#This Row],[Debit USD]]-Table1[[#This Row],[Credit USD]]))</f>
        <v/>
      </c>
      <c r="AA2080" s="122"/>
      <c r="AB2080" s="1"/>
      <c r="AC2080" s="15"/>
      <c r="AD2080" s="15" t="str">
        <f>IF(AND(OR(Table1[[#This Row],[Account]]="15030",Table1[[#This Row],[Account]]="15035",Table1[[#This Row],[Account]]="20150"),Table1[[#This Row],[Vendor ID]]=""),1,"")</f>
        <v/>
      </c>
      <c r="AE2080" s="15"/>
      <c r="AF2080" s="15"/>
      <c r="AG2080" s="15"/>
      <c r="AH2080" s="46" t="str">
        <f>IF(Table1[[#This Row],[Posting Date]]&lt;&gt;"","GJ-"&amp;CountryID,"")</f>
        <v/>
      </c>
      <c r="AI2080" s="59" t="str">
        <f>IF(Table1[[#This Row],[Posting Date]]&lt;&gt;"",Table1[[#This Row],[Posting Date]],"")</f>
        <v/>
      </c>
      <c r="AJ2080" s="46"/>
      <c r="AK2080" s="46" t="str">
        <f>IF(Table1[[#This Row],[Description]]&lt;&gt;"",Table1[[#This Row],[Description]],"")</f>
        <v/>
      </c>
      <c r="AL2080" s="46" t="str">
        <f>IF(Table1[[#This Row],[Posting Date]]&lt;&gt;"",Table1[[#This Row],[Reference Number]],"")</f>
        <v/>
      </c>
      <c r="AM2080" s="46" t="str">
        <f>TRIM(Table1[[#This Row],[Line '#]])</f>
        <v/>
      </c>
      <c r="AN2080" s="46" t="str">
        <f>TRIM(Table1[[#This Row],[Account]])</f>
        <v/>
      </c>
      <c r="AO2080" s="46" t="str">
        <f>IF(Table1[[#This Row],[Posting Date]]&lt;&gt;"",$D$5,"")</f>
        <v/>
      </c>
      <c r="AP2080" s="46" t="str">
        <f>TRIM(Table1[[#This Row],[Departments-Prgrams]])</f>
        <v/>
      </c>
      <c r="AQ2080" s="46" t="str">
        <f>TRIM(Table1[[#This Row],[Grant]])</f>
        <v/>
      </c>
      <c r="AR2080" s="46" t="str">
        <f>TRIM(Table1[[#This Row],[Staff ID]])</f>
        <v/>
      </c>
      <c r="AS2080" s="46" t="str">
        <f>IF(TRIM(Table1[[#This Row],[Budget Code]])=0,"",TRIM(Table1[[#This Row],[Budget Code]]))</f>
        <v/>
      </c>
      <c r="AT2080" s="46" t="str">
        <f>IF(Table1[[#This Row],[Line Description]]&lt;&gt;"",Table1[[#This Row],[Line Description]],"")</f>
        <v/>
      </c>
      <c r="AU2080" s="46" t="str">
        <f>IF(Table1[[#This Row],[Cur_Amount Debit]]&gt;0,ROUND(Table1[[#This Row],[Cur_Amount Debit]],2),"")</f>
        <v/>
      </c>
      <c r="AV2080" s="46" t="str">
        <f>IF(Table1[[#This Row],[Cur_Amount Credit]]&gt;0,ROUND(Table1[[#This Row],[Cur_Amount Credit]],2),"")</f>
        <v/>
      </c>
      <c r="AW2080" s="46" t="str">
        <f>LEFT(Table1[[#This Row],[Cur]],3)</f>
        <v/>
      </c>
      <c r="AX2080" s="59"/>
      <c r="AY2080" s="46"/>
      <c r="AZ2080" s="46" t="str">
        <f>IF(Table1[[#This Row],[Cur]]&lt;&gt;"",IF(Table1[[#This Row],[Cur]]="USD","",ExchangeRate),"")</f>
        <v/>
      </c>
      <c r="BA2080" s="46" t="str">
        <f>IF(Table1[[#This Row],[Grant]]&lt;&gt;"",VLOOKUP(Table1[[#This Row],[Grant]],Grants!B:D,3),"")</f>
        <v/>
      </c>
      <c r="BB2080" s="46" t="str">
        <f>TRIM(Table1[[#This Row],[Vendor ID]])</f>
        <v/>
      </c>
      <c r="BC2080">
        <f>IF(Table1[[#This Row],[Reference Number]]=Q2079,BC2079,BC2079+1)</f>
        <v>2</v>
      </c>
    </row>
    <row r="2081" spans="1:55" ht="11.25" hidden="1" customHeight="1">
      <c r="A2081" s="1"/>
      <c r="B2081" s="88" t="str">
        <f>IF(Table1[[#This Row],[Posting Date]]&lt;&gt;"",IF(Table1[[#This Row],[Reference Number]]=Q2080,B2080+1,1),"")</f>
        <v/>
      </c>
      <c r="C2081" s="61"/>
      <c r="D2081" s="61"/>
      <c r="E2081" s="218"/>
      <c r="F2081" s="143" t="str">
        <f>IFERROR(IF(VLOOKUP(Table1[[#This Row],[Budget Code Description]],Dimentions!$X$6:$AC$132,2,FALSE)="","",VLOOKUP(Table1[[#This Row],[Budget Code Description]],Dimentions!$X$6:$AC$132,2,FALSE)),"")</f>
        <v/>
      </c>
      <c r="G2081" s="143" t="str">
        <f>IFERROR(VLOOKUP(Table1[[#This Row],[Budget Code Description]],Dimentions!$X$6:$AC$132,3,FALSE),"")</f>
        <v/>
      </c>
      <c r="H2081" s="64" t="str">
        <f>IFERROR(VLOOKUP(Table1[[#This Row],[Account]],Dimentions!$S$6:$V$233,2,FALSE),"")</f>
        <v/>
      </c>
      <c r="I2081" s="62">
        <f>_xlfn.NUMBERVALUE(LEFT(Table1[[#This Row],[Account]],1))</f>
        <v>0</v>
      </c>
      <c r="J2081" s="62" t="str">
        <f>IFERROR(VLOOKUP(Table1[[#This Row],[Budget Code Description]],Table6[#All],7,FALSE),"")</f>
        <v/>
      </c>
      <c r="K2081" s="143" t="str">
        <f>IFERROR(VLOOKUP(Table1[[#This Row],[Budget Code Description]],Table6[#All],8,FALSE),"")</f>
        <v/>
      </c>
      <c r="L2081" s="63"/>
      <c r="M2081" s="65" t="str">
        <f>IFERROR(VLOOKUP(Table1[[#This Row],[Staff ID]],Table2[],2,FALSE),"")</f>
        <v/>
      </c>
      <c r="N2081" s="211" t="str">
        <f>IFERROR(IF(VLOOKUP(Table1[[#This Row],[Budget Code Description]],Dimentions!$X$6:$AC$97,4,FALSE)="","",VLOOKUP(Table1[[#This Row],[Budget Code Description]],Dimentions!$X$6:$AC$97,4,FALSE)),"")</f>
        <v/>
      </c>
      <c r="O2081" s="65" t="str">
        <f>IFERROR(VLOOKUP(Table1[[#This Row],[Vendor ID]],Table549[],2,FALSE),"")</f>
        <v/>
      </c>
      <c r="P2081" s="63"/>
      <c r="Q2081" s="143" t="str">
        <f>IF(Table1[[#This Row],[Posting Date]]&lt;&gt;"",$D$9,"")</f>
        <v/>
      </c>
      <c r="R2081" s="159" t="str">
        <f>IF(Table1[[#This Row],[Posting Date]]&lt;&gt;"",$D$10,"")</f>
        <v/>
      </c>
      <c r="S2081" s="66"/>
      <c r="T2081" s="63"/>
      <c r="U2081" s="67"/>
      <c r="V2081" s="67"/>
      <c r="W2081" s="67" t="str">
        <f t="shared" si="32"/>
        <v/>
      </c>
      <c r="X2081" s="161" t="str">
        <f>IF(E2081="","",(IF(Table1[[#This Row],[Cur]]="USD",Table1[[#This Row],[Cur_Amount Debit]],Table1[[#This Row],[Cur_Amount Debit]]/Table1[[#This Row],[Exchange Rate]])))</f>
        <v/>
      </c>
      <c r="Y2081" s="161" t="str">
        <f>IF(E2081="","",(IF(Table1[[#This Row],[Cur]]="USD",Table1[[#This Row],[Cur_Amount Credit]],Table1[[#This Row],[Cur_Amount Credit]]/ExchangeRate)))</f>
        <v/>
      </c>
      <c r="Z2081" s="203" t="str">
        <f>IF(E2081="","",(Table1[[#This Row],[Debit USD]]-Table1[[#This Row],[Credit USD]]))</f>
        <v/>
      </c>
      <c r="AA2081" s="122"/>
      <c r="AB2081" s="1"/>
      <c r="AC2081" s="15"/>
      <c r="AD2081" s="15" t="str">
        <f>IF(AND(OR(Table1[[#This Row],[Account]]="15030",Table1[[#This Row],[Account]]="15035",Table1[[#This Row],[Account]]="20150"),Table1[[#This Row],[Vendor ID]]=""),1,"")</f>
        <v/>
      </c>
      <c r="AE2081" s="15"/>
      <c r="AF2081" s="15"/>
      <c r="AG2081" s="15"/>
      <c r="AH2081" s="46" t="str">
        <f>IF(Table1[[#This Row],[Posting Date]]&lt;&gt;"","GJ-"&amp;CountryID,"")</f>
        <v/>
      </c>
      <c r="AI2081" s="59" t="str">
        <f>IF(Table1[[#This Row],[Posting Date]]&lt;&gt;"",Table1[[#This Row],[Posting Date]],"")</f>
        <v/>
      </c>
      <c r="AJ2081" s="46"/>
      <c r="AK2081" s="46" t="str">
        <f>IF(Table1[[#This Row],[Description]]&lt;&gt;"",Table1[[#This Row],[Description]],"")</f>
        <v/>
      </c>
      <c r="AL2081" s="46" t="str">
        <f>IF(Table1[[#This Row],[Posting Date]]&lt;&gt;"",Table1[[#This Row],[Reference Number]],"")</f>
        <v/>
      </c>
      <c r="AM2081" s="46" t="str">
        <f>TRIM(Table1[[#This Row],[Line '#]])</f>
        <v/>
      </c>
      <c r="AN2081" s="46" t="str">
        <f>TRIM(Table1[[#This Row],[Account]])</f>
        <v/>
      </c>
      <c r="AO2081" s="46" t="str">
        <f>IF(Table1[[#This Row],[Posting Date]]&lt;&gt;"",$D$5,"")</f>
        <v/>
      </c>
      <c r="AP2081" s="46" t="str">
        <f>TRIM(Table1[[#This Row],[Departments-Prgrams]])</f>
        <v/>
      </c>
      <c r="AQ2081" s="46" t="str">
        <f>TRIM(Table1[[#This Row],[Grant]])</f>
        <v/>
      </c>
      <c r="AR2081" s="46" t="str">
        <f>TRIM(Table1[[#This Row],[Staff ID]])</f>
        <v/>
      </c>
      <c r="AS2081" s="46" t="str">
        <f>IF(TRIM(Table1[[#This Row],[Budget Code]])=0,"",TRIM(Table1[[#This Row],[Budget Code]]))</f>
        <v/>
      </c>
      <c r="AT2081" s="46" t="str">
        <f>IF(Table1[[#This Row],[Line Description]]&lt;&gt;"",Table1[[#This Row],[Line Description]],"")</f>
        <v/>
      </c>
      <c r="AU2081" s="46" t="str">
        <f>IF(Table1[[#This Row],[Cur_Amount Debit]]&gt;0,ROUND(Table1[[#This Row],[Cur_Amount Debit]],2),"")</f>
        <v/>
      </c>
      <c r="AV2081" s="46" t="str">
        <f>IF(Table1[[#This Row],[Cur_Amount Credit]]&gt;0,ROUND(Table1[[#This Row],[Cur_Amount Credit]],2),"")</f>
        <v/>
      </c>
      <c r="AW2081" s="46" t="str">
        <f>LEFT(Table1[[#This Row],[Cur]],3)</f>
        <v/>
      </c>
      <c r="AX2081" s="59"/>
      <c r="AY2081" s="46"/>
      <c r="AZ2081" s="46" t="str">
        <f>IF(Table1[[#This Row],[Cur]]&lt;&gt;"",IF(Table1[[#This Row],[Cur]]="USD","",ExchangeRate),"")</f>
        <v/>
      </c>
      <c r="BA2081" s="46" t="str">
        <f>IF(Table1[[#This Row],[Grant]]&lt;&gt;"",VLOOKUP(Table1[[#This Row],[Grant]],Grants!B:D,3),"")</f>
        <v/>
      </c>
      <c r="BB2081" s="46" t="str">
        <f>TRIM(Table1[[#This Row],[Vendor ID]])</f>
        <v/>
      </c>
      <c r="BC2081">
        <f>IF(Table1[[#This Row],[Reference Number]]=Q2080,BC2080,BC2080+1)</f>
        <v>2</v>
      </c>
    </row>
    <row r="2082" spans="1:55" ht="11.25" hidden="1" customHeight="1">
      <c r="A2082" s="1"/>
      <c r="B2082" s="88" t="str">
        <f>IF(Table1[[#This Row],[Posting Date]]&lt;&gt;"",IF(Table1[[#This Row],[Reference Number]]=Q2081,B2081+1,1),"")</f>
        <v/>
      </c>
      <c r="C2082" s="61"/>
      <c r="D2082" s="61"/>
      <c r="E2082" s="218"/>
      <c r="F2082" s="143" t="str">
        <f>IFERROR(IF(VLOOKUP(Table1[[#This Row],[Budget Code Description]],Dimentions!$X$6:$AC$132,2,FALSE)="","",VLOOKUP(Table1[[#This Row],[Budget Code Description]],Dimentions!$X$6:$AC$132,2,FALSE)),"")</f>
        <v/>
      </c>
      <c r="G2082" s="143" t="str">
        <f>IFERROR(VLOOKUP(Table1[[#This Row],[Budget Code Description]],Dimentions!$X$6:$AC$132,3,FALSE),"")</f>
        <v/>
      </c>
      <c r="H2082" s="64" t="str">
        <f>IFERROR(VLOOKUP(Table1[[#This Row],[Account]],Dimentions!$S$6:$V$233,2,FALSE),"")</f>
        <v/>
      </c>
      <c r="I2082" s="62">
        <f>_xlfn.NUMBERVALUE(LEFT(Table1[[#This Row],[Account]],1))</f>
        <v>0</v>
      </c>
      <c r="J2082" s="62" t="str">
        <f>IFERROR(VLOOKUP(Table1[[#This Row],[Budget Code Description]],Table6[#All],7,FALSE),"")</f>
        <v/>
      </c>
      <c r="K2082" s="143" t="str">
        <f>IFERROR(VLOOKUP(Table1[[#This Row],[Budget Code Description]],Table6[#All],8,FALSE),"")</f>
        <v/>
      </c>
      <c r="L2082" s="63"/>
      <c r="M2082" s="65" t="str">
        <f>IFERROR(VLOOKUP(Table1[[#This Row],[Staff ID]],Table2[],2,FALSE),"")</f>
        <v/>
      </c>
      <c r="N2082" s="211" t="str">
        <f>IFERROR(IF(VLOOKUP(Table1[[#This Row],[Budget Code Description]],Dimentions!$X$6:$AC$97,4,FALSE)="","",VLOOKUP(Table1[[#This Row],[Budget Code Description]],Dimentions!$X$6:$AC$97,4,FALSE)),"")</f>
        <v/>
      </c>
      <c r="O2082" s="65" t="str">
        <f>IFERROR(VLOOKUP(Table1[[#This Row],[Vendor ID]],Table549[],2,FALSE),"")</f>
        <v/>
      </c>
      <c r="P2082" s="63"/>
      <c r="Q2082" s="143" t="str">
        <f>IF(Table1[[#This Row],[Posting Date]]&lt;&gt;"",$D$9,"")</f>
        <v/>
      </c>
      <c r="R2082" s="159" t="str">
        <f>IF(Table1[[#This Row],[Posting Date]]&lt;&gt;"",$D$10,"")</f>
        <v/>
      </c>
      <c r="S2082" s="66"/>
      <c r="T2082" s="63"/>
      <c r="U2082" s="67"/>
      <c r="V2082" s="67"/>
      <c r="W2082" s="67" t="str">
        <f t="shared" si="32"/>
        <v/>
      </c>
      <c r="X2082" s="161" t="str">
        <f>IF(E2082="","",(IF(Table1[[#This Row],[Cur]]="USD",Table1[[#This Row],[Cur_Amount Debit]],Table1[[#This Row],[Cur_Amount Debit]]/Table1[[#This Row],[Exchange Rate]])))</f>
        <v/>
      </c>
      <c r="Y2082" s="161" t="str">
        <f>IF(E2082="","",(IF(Table1[[#This Row],[Cur]]="USD",Table1[[#This Row],[Cur_Amount Credit]],Table1[[#This Row],[Cur_Amount Credit]]/ExchangeRate)))</f>
        <v/>
      </c>
      <c r="Z2082" s="203" t="str">
        <f>IF(E2082="","",(Table1[[#This Row],[Debit USD]]-Table1[[#This Row],[Credit USD]]))</f>
        <v/>
      </c>
      <c r="AA2082" s="122"/>
      <c r="AB2082" s="1"/>
      <c r="AC2082" s="15"/>
      <c r="AD2082" s="15" t="str">
        <f>IF(AND(OR(Table1[[#This Row],[Account]]="15030",Table1[[#This Row],[Account]]="15035",Table1[[#This Row],[Account]]="20150"),Table1[[#This Row],[Vendor ID]]=""),1,"")</f>
        <v/>
      </c>
      <c r="AE2082" s="15"/>
      <c r="AF2082" s="15"/>
      <c r="AG2082" s="15"/>
      <c r="AH2082" s="46" t="str">
        <f>IF(Table1[[#This Row],[Posting Date]]&lt;&gt;"","GJ-"&amp;CountryID,"")</f>
        <v/>
      </c>
      <c r="AI2082" s="59" t="str">
        <f>IF(Table1[[#This Row],[Posting Date]]&lt;&gt;"",Table1[[#This Row],[Posting Date]],"")</f>
        <v/>
      </c>
      <c r="AJ2082" s="46"/>
      <c r="AK2082" s="46" t="str">
        <f>IF(Table1[[#This Row],[Description]]&lt;&gt;"",Table1[[#This Row],[Description]],"")</f>
        <v/>
      </c>
      <c r="AL2082" s="46" t="str">
        <f>IF(Table1[[#This Row],[Posting Date]]&lt;&gt;"",Table1[[#This Row],[Reference Number]],"")</f>
        <v/>
      </c>
      <c r="AM2082" s="46" t="str">
        <f>TRIM(Table1[[#This Row],[Line '#]])</f>
        <v/>
      </c>
      <c r="AN2082" s="46" t="str">
        <f>TRIM(Table1[[#This Row],[Account]])</f>
        <v/>
      </c>
      <c r="AO2082" s="46" t="str">
        <f>IF(Table1[[#This Row],[Posting Date]]&lt;&gt;"",$D$5,"")</f>
        <v/>
      </c>
      <c r="AP2082" s="46" t="str">
        <f>TRIM(Table1[[#This Row],[Departments-Prgrams]])</f>
        <v/>
      </c>
      <c r="AQ2082" s="46" t="str">
        <f>TRIM(Table1[[#This Row],[Grant]])</f>
        <v/>
      </c>
      <c r="AR2082" s="46" t="str">
        <f>TRIM(Table1[[#This Row],[Staff ID]])</f>
        <v/>
      </c>
      <c r="AS2082" s="46" t="str">
        <f>IF(TRIM(Table1[[#This Row],[Budget Code]])=0,"",TRIM(Table1[[#This Row],[Budget Code]]))</f>
        <v/>
      </c>
      <c r="AT2082" s="46" t="str">
        <f>IF(Table1[[#This Row],[Line Description]]&lt;&gt;"",Table1[[#This Row],[Line Description]],"")</f>
        <v/>
      </c>
      <c r="AU2082" s="46" t="str">
        <f>IF(Table1[[#This Row],[Cur_Amount Debit]]&gt;0,ROUND(Table1[[#This Row],[Cur_Amount Debit]],2),"")</f>
        <v/>
      </c>
      <c r="AV2082" s="46" t="str">
        <f>IF(Table1[[#This Row],[Cur_Amount Credit]]&gt;0,ROUND(Table1[[#This Row],[Cur_Amount Credit]],2),"")</f>
        <v/>
      </c>
      <c r="AW2082" s="46" t="str">
        <f>LEFT(Table1[[#This Row],[Cur]],3)</f>
        <v/>
      </c>
      <c r="AX2082" s="59"/>
      <c r="AY2082" s="46"/>
      <c r="AZ2082" s="46" t="str">
        <f>IF(Table1[[#This Row],[Cur]]&lt;&gt;"",IF(Table1[[#This Row],[Cur]]="USD","",ExchangeRate),"")</f>
        <v/>
      </c>
      <c r="BA2082" s="46" t="str">
        <f>IF(Table1[[#This Row],[Grant]]&lt;&gt;"",VLOOKUP(Table1[[#This Row],[Grant]],Grants!B:D,3),"")</f>
        <v/>
      </c>
      <c r="BB2082" s="46" t="str">
        <f>TRIM(Table1[[#This Row],[Vendor ID]])</f>
        <v/>
      </c>
      <c r="BC2082">
        <f>IF(Table1[[#This Row],[Reference Number]]=Q2081,BC2081,BC2081+1)</f>
        <v>2</v>
      </c>
    </row>
    <row r="2083" spans="1:55" ht="11.25" hidden="1" customHeight="1">
      <c r="A2083" s="1"/>
      <c r="B2083" s="88" t="str">
        <f>IF(Table1[[#This Row],[Posting Date]]&lt;&gt;"",IF(Table1[[#This Row],[Reference Number]]=Q2082,B2082+1,1),"")</f>
        <v/>
      </c>
      <c r="C2083" s="61"/>
      <c r="D2083" s="61"/>
      <c r="E2083" s="218"/>
      <c r="F2083" s="143" t="str">
        <f>IFERROR(IF(VLOOKUP(Table1[[#This Row],[Budget Code Description]],Dimentions!$X$6:$AC$132,2,FALSE)="","",VLOOKUP(Table1[[#This Row],[Budget Code Description]],Dimentions!$X$6:$AC$132,2,FALSE)),"")</f>
        <v/>
      </c>
      <c r="G2083" s="143" t="str">
        <f>IFERROR(VLOOKUP(Table1[[#This Row],[Budget Code Description]],Dimentions!$X$6:$AC$132,3,FALSE),"")</f>
        <v/>
      </c>
      <c r="H2083" s="64" t="str">
        <f>IFERROR(VLOOKUP(Table1[[#This Row],[Account]],Dimentions!$S$6:$V$233,2,FALSE),"")</f>
        <v/>
      </c>
      <c r="I2083" s="62">
        <f>_xlfn.NUMBERVALUE(LEFT(Table1[[#This Row],[Account]],1))</f>
        <v>0</v>
      </c>
      <c r="J2083" s="62" t="str">
        <f>IFERROR(VLOOKUP(Table1[[#This Row],[Budget Code Description]],Table6[#All],7,FALSE),"")</f>
        <v/>
      </c>
      <c r="K2083" s="143" t="str">
        <f>IFERROR(VLOOKUP(Table1[[#This Row],[Budget Code Description]],Table6[#All],8,FALSE),"")</f>
        <v/>
      </c>
      <c r="L2083" s="63"/>
      <c r="M2083" s="65" t="str">
        <f>IFERROR(VLOOKUP(Table1[[#This Row],[Staff ID]],Table2[],2,FALSE),"")</f>
        <v/>
      </c>
      <c r="N2083" s="211" t="str">
        <f>IFERROR(IF(VLOOKUP(Table1[[#This Row],[Budget Code Description]],Dimentions!$X$6:$AC$97,4,FALSE)="","",VLOOKUP(Table1[[#This Row],[Budget Code Description]],Dimentions!$X$6:$AC$97,4,FALSE)),"")</f>
        <v/>
      </c>
      <c r="O2083" s="65" t="str">
        <f>IFERROR(VLOOKUP(Table1[[#This Row],[Vendor ID]],Table549[],2,FALSE),"")</f>
        <v/>
      </c>
      <c r="P2083" s="63"/>
      <c r="Q2083" s="143" t="str">
        <f>IF(Table1[[#This Row],[Posting Date]]&lt;&gt;"",$D$9,"")</f>
        <v/>
      </c>
      <c r="R2083" s="159" t="str">
        <f>IF(Table1[[#This Row],[Posting Date]]&lt;&gt;"",$D$10,"")</f>
        <v/>
      </c>
      <c r="S2083" s="66"/>
      <c r="T2083" s="63"/>
      <c r="U2083" s="67"/>
      <c r="V2083" s="67"/>
      <c r="W2083" s="67" t="str">
        <f t="shared" si="32"/>
        <v/>
      </c>
      <c r="X2083" s="161" t="str">
        <f>IF(E2083="","",(IF(Table1[[#This Row],[Cur]]="USD",Table1[[#This Row],[Cur_Amount Debit]],Table1[[#This Row],[Cur_Amount Debit]]/Table1[[#This Row],[Exchange Rate]])))</f>
        <v/>
      </c>
      <c r="Y2083" s="161" t="str">
        <f>IF(E2083="","",(IF(Table1[[#This Row],[Cur]]="USD",Table1[[#This Row],[Cur_Amount Credit]],Table1[[#This Row],[Cur_Amount Credit]]/ExchangeRate)))</f>
        <v/>
      </c>
      <c r="Z2083" s="203" t="str">
        <f>IF(E2083="","",(Table1[[#This Row],[Debit USD]]-Table1[[#This Row],[Credit USD]]))</f>
        <v/>
      </c>
      <c r="AA2083" s="122"/>
      <c r="AB2083" s="1"/>
      <c r="AC2083" s="15"/>
      <c r="AD2083" s="15" t="str">
        <f>IF(AND(OR(Table1[[#This Row],[Account]]="15030",Table1[[#This Row],[Account]]="15035",Table1[[#This Row],[Account]]="20150"),Table1[[#This Row],[Vendor ID]]=""),1,"")</f>
        <v/>
      </c>
      <c r="AE2083" s="15"/>
      <c r="AF2083" s="15"/>
      <c r="AG2083" s="15"/>
      <c r="AH2083" s="46" t="str">
        <f>IF(Table1[[#This Row],[Posting Date]]&lt;&gt;"","GJ-"&amp;CountryID,"")</f>
        <v/>
      </c>
      <c r="AI2083" s="59" t="str">
        <f>IF(Table1[[#This Row],[Posting Date]]&lt;&gt;"",Table1[[#This Row],[Posting Date]],"")</f>
        <v/>
      </c>
      <c r="AJ2083" s="46"/>
      <c r="AK2083" s="46" t="str">
        <f>IF(Table1[[#This Row],[Description]]&lt;&gt;"",Table1[[#This Row],[Description]],"")</f>
        <v/>
      </c>
      <c r="AL2083" s="46" t="str">
        <f>IF(Table1[[#This Row],[Posting Date]]&lt;&gt;"",Table1[[#This Row],[Reference Number]],"")</f>
        <v/>
      </c>
      <c r="AM2083" s="46" t="str">
        <f>TRIM(Table1[[#This Row],[Line '#]])</f>
        <v/>
      </c>
      <c r="AN2083" s="46" t="str">
        <f>TRIM(Table1[[#This Row],[Account]])</f>
        <v/>
      </c>
      <c r="AO2083" s="46" t="str">
        <f>IF(Table1[[#This Row],[Posting Date]]&lt;&gt;"",$D$5,"")</f>
        <v/>
      </c>
      <c r="AP2083" s="46" t="str">
        <f>TRIM(Table1[[#This Row],[Departments-Prgrams]])</f>
        <v/>
      </c>
      <c r="AQ2083" s="46" t="str">
        <f>TRIM(Table1[[#This Row],[Grant]])</f>
        <v/>
      </c>
      <c r="AR2083" s="46" t="str">
        <f>TRIM(Table1[[#This Row],[Staff ID]])</f>
        <v/>
      </c>
      <c r="AS2083" s="46" t="str">
        <f>IF(TRIM(Table1[[#This Row],[Budget Code]])=0,"",TRIM(Table1[[#This Row],[Budget Code]]))</f>
        <v/>
      </c>
      <c r="AT2083" s="46" t="str">
        <f>IF(Table1[[#This Row],[Line Description]]&lt;&gt;"",Table1[[#This Row],[Line Description]],"")</f>
        <v/>
      </c>
      <c r="AU2083" s="46" t="str">
        <f>IF(Table1[[#This Row],[Cur_Amount Debit]]&gt;0,ROUND(Table1[[#This Row],[Cur_Amount Debit]],2),"")</f>
        <v/>
      </c>
      <c r="AV2083" s="46" t="str">
        <f>IF(Table1[[#This Row],[Cur_Amount Credit]]&gt;0,ROUND(Table1[[#This Row],[Cur_Amount Credit]],2),"")</f>
        <v/>
      </c>
      <c r="AW2083" s="46" t="str">
        <f>LEFT(Table1[[#This Row],[Cur]],3)</f>
        <v/>
      </c>
      <c r="AX2083" s="59"/>
      <c r="AY2083" s="46"/>
      <c r="AZ2083" s="46" t="str">
        <f>IF(Table1[[#This Row],[Cur]]&lt;&gt;"",IF(Table1[[#This Row],[Cur]]="USD","",ExchangeRate),"")</f>
        <v/>
      </c>
      <c r="BA2083" s="46" t="str">
        <f>IF(Table1[[#This Row],[Grant]]&lt;&gt;"",VLOOKUP(Table1[[#This Row],[Grant]],Grants!B:D,3),"")</f>
        <v/>
      </c>
      <c r="BB2083" s="46" t="str">
        <f>TRIM(Table1[[#This Row],[Vendor ID]])</f>
        <v/>
      </c>
      <c r="BC2083">
        <f>IF(Table1[[#This Row],[Reference Number]]=Q2082,BC2082,BC2082+1)</f>
        <v>2</v>
      </c>
    </row>
    <row r="2084" spans="1:55" ht="11.25" hidden="1" customHeight="1">
      <c r="A2084" s="1"/>
      <c r="B2084" s="88" t="str">
        <f>IF(Table1[[#This Row],[Posting Date]]&lt;&gt;"",IF(Table1[[#This Row],[Reference Number]]=Q2083,B2083+1,1),"")</f>
        <v/>
      </c>
      <c r="C2084" s="61"/>
      <c r="D2084" s="61"/>
      <c r="E2084" s="218"/>
      <c r="F2084" s="143" t="str">
        <f>IFERROR(IF(VLOOKUP(Table1[[#This Row],[Budget Code Description]],Dimentions!$X$6:$AC$132,2,FALSE)="","",VLOOKUP(Table1[[#This Row],[Budget Code Description]],Dimentions!$X$6:$AC$132,2,FALSE)),"")</f>
        <v/>
      </c>
      <c r="G2084" s="143" t="str">
        <f>IFERROR(VLOOKUP(Table1[[#This Row],[Budget Code Description]],Dimentions!$X$6:$AC$132,3,FALSE),"")</f>
        <v/>
      </c>
      <c r="H2084" s="64" t="str">
        <f>IFERROR(VLOOKUP(Table1[[#This Row],[Account]],Dimentions!$S$6:$V$233,2,FALSE),"")</f>
        <v/>
      </c>
      <c r="I2084" s="62">
        <f>_xlfn.NUMBERVALUE(LEFT(Table1[[#This Row],[Account]],1))</f>
        <v>0</v>
      </c>
      <c r="J2084" s="62" t="str">
        <f>IFERROR(VLOOKUP(Table1[[#This Row],[Budget Code Description]],Table6[#All],7,FALSE),"")</f>
        <v/>
      </c>
      <c r="K2084" s="143" t="str">
        <f>IFERROR(VLOOKUP(Table1[[#This Row],[Budget Code Description]],Table6[#All],8,FALSE),"")</f>
        <v/>
      </c>
      <c r="L2084" s="63"/>
      <c r="M2084" s="65" t="str">
        <f>IFERROR(VLOOKUP(Table1[[#This Row],[Staff ID]],Table2[],2,FALSE),"")</f>
        <v/>
      </c>
      <c r="N2084" s="211" t="str">
        <f>IFERROR(IF(VLOOKUP(Table1[[#This Row],[Budget Code Description]],Dimentions!$X$6:$AC$97,4,FALSE)="","",VLOOKUP(Table1[[#This Row],[Budget Code Description]],Dimentions!$X$6:$AC$97,4,FALSE)),"")</f>
        <v/>
      </c>
      <c r="O2084" s="65" t="str">
        <f>IFERROR(VLOOKUP(Table1[[#This Row],[Vendor ID]],Table549[],2,FALSE),"")</f>
        <v/>
      </c>
      <c r="P2084" s="63"/>
      <c r="Q2084" s="143" t="str">
        <f>IF(Table1[[#This Row],[Posting Date]]&lt;&gt;"",$D$9,"")</f>
        <v/>
      </c>
      <c r="R2084" s="159" t="str">
        <f>IF(Table1[[#This Row],[Posting Date]]&lt;&gt;"",$D$10,"")</f>
        <v/>
      </c>
      <c r="S2084" s="66"/>
      <c r="T2084" s="63"/>
      <c r="U2084" s="67"/>
      <c r="V2084" s="67"/>
      <c r="W2084" s="67" t="str">
        <f t="shared" si="32"/>
        <v/>
      </c>
      <c r="X2084" s="161" t="str">
        <f>IF(E2084="","",(IF(Table1[[#This Row],[Cur]]="USD",Table1[[#This Row],[Cur_Amount Debit]],Table1[[#This Row],[Cur_Amount Debit]]/Table1[[#This Row],[Exchange Rate]])))</f>
        <v/>
      </c>
      <c r="Y2084" s="161" t="str">
        <f>IF(E2084="","",(IF(Table1[[#This Row],[Cur]]="USD",Table1[[#This Row],[Cur_Amount Credit]],Table1[[#This Row],[Cur_Amount Credit]]/ExchangeRate)))</f>
        <v/>
      </c>
      <c r="Z2084" s="203" t="str">
        <f>IF(E2084="","",(Table1[[#This Row],[Debit USD]]-Table1[[#This Row],[Credit USD]]))</f>
        <v/>
      </c>
      <c r="AA2084" s="122"/>
      <c r="AB2084" s="1"/>
      <c r="AC2084" s="15"/>
      <c r="AD2084" s="15" t="str">
        <f>IF(AND(OR(Table1[[#This Row],[Account]]="15030",Table1[[#This Row],[Account]]="15035",Table1[[#This Row],[Account]]="20150"),Table1[[#This Row],[Vendor ID]]=""),1,"")</f>
        <v/>
      </c>
      <c r="AE2084" s="15"/>
      <c r="AF2084" s="15"/>
      <c r="AG2084" s="15"/>
      <c r="AH2084" s="46" t="str">
        <f>IF(Table1[[#This Row],[Posting Date]]&lt;&gt;"","GJ-"&amp;CountryID,"")</f>
        <v/>
      </c>
      <c r="AI2084" s="59" t="str">
        <f>IF(Table1[[#This Row],[Posting Date]]&lt;&gt;"",Table1[[#This Row],[Posting Date]],"")</f>
        <v/>
      </c>
      <c r="AJ2084" s="46"/>
      <c r="AK2084" s="46" t="str">
        <f>IF(Table1[[#This Row],[Description]]&lt;&gt;"",Table1[[#This Row],[Description]],"")</f>
        <v/>
      </c>
      <c r="AL2084" s="46" t="str">
        <f>IF(Table1[[#This Row],[Posting Date]]&lt;&gt;"",Table1[[#This Row],[Reference Number]],"")</f>
        <v/>
      </c>
      <c r="AM2084" s="46" t="str">
        <f>TRIM(Table1[[#This Row],[Line '#]])</f>
        <v/>
      </c>
      <c r="AN2084" s="46" t="str">
        <f>TRIM(Table1[[#This Row],[Account]])</f>
        <v/>
      </c>
      <c r="AO2084" s="46" t="str">
        <f>IF(Table1[[#This Row],[Posting Date]]&lt;&gt;"",$D$5,"")</f>
        <v/>
      </c>
      <c r="AP2084" s="46" t="str">
        <f>TRIM(Table1[[#This Row],[Departments-Prgrams]])</f>
        <v/>
      </c>
      <c r="AQ2084" s="46" t="str">
        <f>TRIM(Table1[[#This Row],[Grant]])</f>
        <v/>
      </c>
      <c r="AR2084" s="46" t="str">
        <f>TRIM(Table1[[#This Row],[Staff ID]])</f>
        <v/>
      </c>
      <c r="AS2084" s="46" t="str">
        <f>IF(TRIM(Table1[[#This Row],[Budget Code]])=0,"",TRIM(Table1[[#This Row],[Budget Code]]))</f>
        <v/>
      </c>
      <c r="AT2084" s="46" t="str">
        <f>IF(Table1[[#This Row],[Line Description]]&lt;&gt;"",Table1[[#This Row],[Line Description]],"")</f>
        <v/>
      </c>
      <c r="AU2084" s="46" t="str">
        <f>IF(Table1[[#This Row],[Cur_Amount Debit]]&gt;0,ROUND(Table1[[#This Row],[Cur_Amount Debit]],2),"")</f>
        <v/>
      </c>
      <c r="AV2084" s="46" t="str">
        <f>IF(Table1[[#This Row],[Cur_Amount Credit]]&gt;0,ROUND(Table1[[#This Row],[Cur_Amount Credit]],2),"")</f>
        <v/>
      </c>
      <c r="AW2084" s="46" t="str">
        <f>LEFT(Table1[[#This Row],[Cur]],3)</f>
        <v/>
      </c>
      <c r="AX2084" s="59"/>
      <c r="AY2084" s="46"/>
      <c r="AZ2084" s="46" t="str">
        <f>IF(Table1[[#This Row],[Cur]]&lt;&gt;"",IF(Table1[[#This Row],[Cur]]="USD","",ExchangeRate),"")</f>
        <v/>
      </c>
      <c r="BA2084" s="46" t="str">
        <f>IF(Table1[[#This Row],[Grant]]&lt;&gt;"",VLOOKUP(Table1[[#This Row],[Grant]],Grants!B:D,3),"")</f>
        <v/>
      </c>
      <c r="BB2084" s="46" t="str">
        <f>TRIM(Table1[[#This Row],[Vendor ID]])</f>
        <v/>
      </c>
      <c r="BC2084">
        <f>IF(Table1[[#This Row],[Reference Number]]=Q2083,BC2083,BC2083+1)</f>
        <v>2</v>
      </c>
    </row>
    <row r="2085" spans="1:55" ht="11.25" hidden="1" customHeight="1">
      <c r="A2085" s="1"/>
      <c r="B2085" s="88" t="str">
        <f>IF(Table1[[#This Row],[Posting Date]]&lt;&gt;"",IF(Table1[[#This Row],[Reference Number]]=Q2084,B2084+1,1),"")</f>
        <v/>
      </c>
      <c r="C2085" s="61"/>
      <c r="D2085" s="61"/>
      <c r="E2085" s="218"/>
      <c r="F2085" s="143" t="str">
        <f>IFERROR(IF(VLOOKUP(Table1[[#This Row],[Budget Code Description]],Dimentions!$X$6:$AC$132,2,FALSE)="","",VLOOKUP(Table1[[#This Row],[Budget Code Description]],Dimentions!$X$6:$AC$132,2,FALSE)),"")</f>
        <v/>
      </c>
      <c r="G2085" s="143" t="str">
        <f>IFERROR(VLOOKUP(Table1[[#This Row],[Budget Code Description]],Dimentions!$X$6:$AC$132,3,FALSE),"")</f>
        <v/>
      </c>
      <c r="H2085" s="64" t="str">
        <f>IFERROR(VLOOKUP(Table1[[#This Row],[Account]],Dimentions!$S$6:$V$233,2,FALSE),"")</f>
        <v/>
      </c>
      <c r="I2085" s="62">
        <f>_xlfn.NUMBERVALUE(LEFT(Table1[[#This Row],[Account]],1))</f>
        <v>0</v>
      </c>
      <c r="J2085" s="62" t="str">
        <f>IFERROR(VLOOKUP(Table1[[#This Row],[Budget Code Description]],Table6[#All],7,FALSE),"")</f>
        <v/>
      </c>
      <c r="K2085" s="143" t="str">
        <f>IFERROR(VLOOKUP(Table1[[#This Row],[Budget Code Description]],Table6[#All],8,FALSE),"")</f>
        <v/>
      </c>
      <c r="L2085" s="63"/>
      <c r="M2085" s="65" t="str">
        <f>IFERROR(VLOOKUP(Table1[[#This Row],[Staff ID]],Table2[],2,FALSE),"")</f>
        <v/>
      </c>
      <c r="N2085" s="211" t="str">
        <f>IFERROR(IF(VLOOKUP(Table1[[#This Row],[Budget Code Description]],Dimentions!$X$6:$AC$97,4,FALSE)="","",VLOOKUP(Table1[[#This Row],[Budget Code Description]],Dimentions!$X$6:$AC$97,4,FALSE)),"")</f>
        <v/>
      </c>
      <c r="O2085" s="65" t="str">
        <f>IFERROR(VLOOKUP(Table1[[#This Row],[Vendor ID]],Table549[],2,FALSE),"")</f>
        <v/>
      </c>
      <c r="P2085" s="63"/>
      <c r="Q2085" s="143" t="str">
        <f>IF(Table1[[#This Row],[Posting Date]]&lt;&gt;"",$D$9,"")</f>
        <v/>
      </c>
      <c r="R2085" s="159" t="str">
        <f>IF(Table1[[#This Row],[Posting Date]]&lt;&gt;"",$D$10,"")</f>
        <v/>
      </c>
      <c r="S2085" s="66"/>
      <c r="T2085" s="63"/>
      <c r="U2085" s="67"/>
      <c r="V2085" s="67"/>
      <c r="W2085" s="67" t="str">
        <f t="shared" si="32"/>
        <v/>
      </c>
      <c r="X2085" s="161" t="str">
        <f>IF(E2085="","",(IF(Table1[[#This Row],[Cur]]="USD",Table1[[#This Row],[Cur_Amount Debit]],Table1[[#This Row],[Cur_Amount Debit]]/Table1[[#This Row],[Exchange Rate]])))</f>
        <v/>
      </c>
      <c r="Y2085" s="161" t="str">
        <f>IF(E2085="","",(IF(Table1[[#This Row],[Cur]]="USD",Table1[[#This Row],[Cur_Amount Credit]],Table1[[#This Row],[Cur_Amount Credit]]/ExchangeRate)))</f>
        <v/>
      </c>
      <c r="Z2085" s="203" t="str">
        <f>IF(E2085="","",(Table1[[#This Row],[Debit USD]]-Table1[[#This Row],[Credit USD]]))</f>
        <v/>
      </c>
      <c r="AA2085" s="122"/>
      <c r="AB2085" s="1"/>
      <c r="AC2085" s="15"/>
      <c r="AD2085" s="15" t="str">
        <f>IF(AND(OR(Table1[[#This Row],[Account]]="15030",Table1[[#This Row],[Account]]="15035",Table1[[#This Row],[Account]]="20150"),Table1[[#This Row],[Vendor ID]]=""),1,"")</f>
        <v/>
      </c>
      <c r="AE2085" s="15"/>
      <c r="AF2085" s="15"/>
      <c r="AG2085" s="15"/>
      <c r="AH2085" s="46" t="str">
        <f>IF(Table1[[#This Row],[Posting Date]]&lt;&gt;"","GJ-"&amp;CountryID,"")</f>
        <v/>
      </c>
      <c r="AI2085" s="59" t="str">
        <f>IF(Table1[[#This Row],[Posting Date]]&lt;&gt;"",Table1[[#This Row],[Posting Date]],"")</f>
        <v/>
      </c>
      <c r="AJ2085" s="46"/>
      <c r="AK2085" s="46" t="str">
        <f>IF(Table1[[#This Row],[Description]]&lt;&gt;"",Table1[[#This Row],[Description]],"")</f>
        <v/>
      </c>
      <c r="AL2085" s="46" t="str">
        <f>IF(Table1[[#This Row],[Posting Date]]&lt;&gt;"",Table1[[#This Row],[Reference Number]],"")</f>
        <v/>
      </c>
      <c r="AM2085" s="46" t="str">
        <f>TRIM(Table1[[#This Row],[Line '#]])</f>
        <v/>
      </c>
      <c r="AN2085" s="46" t="str">
        <f>TRIM(Table1[[#This Row],[Account]])</f>
        <v/>
      </c>
      <c r="AO2085" s="46" t="str">
        <f>IF(Table1[[#This Row],[Posting Date]]&lt;&gt;"",$D$5,"")</f>
        <v/>
      </c>
      <c r="AP2085" s="46" t="str">
        <f>TRIM(Table1[[#This Row],[Departments-Prgrams]])</f>
        <v/>
      </c>
      <c r="AQ2085" s="46" t="str">
        <f>TRIM(Table1[[#This Row],[Grant]])</f>
        <v/>
      </c>
      <c r="AR2085" s="46" t="str">
        <f>TRIM(Table1[[#This Row],[Staff ID]])</f>
        <v/>
      </c>
      <c r="AS2085" s="46" t="str">
        <f>IF(TRIM(Table1[[#This Row],[Budget Code]])=0,"",TRIM(Table1[[#This Row],[Budget Code]]))</f>
        <v/>
      </c>
      <c r="AT2085" s="46" t="str">
        <f>IF(Table1[[#This Row],[Line Description]]&lt;&gt;"",Table1[[#This Row],[Line Description]],"")</f>
        <v/>
      </c>
      <c r="AU2085" s="46" t="str">
        <f>IF(Table1[[#This Row],[Cur_Amount Debit]]&gt;0,ROUND(Table1[[#This Row],[Cur_Amount Debit]],2),"")</f>
        <v/>
      </c>
      <c r="AV2085" s="46" t="str">
        <f>IF(Table1[[#This Row],[Cur_Amount Credit]]&gt;0,ROUND(Table1[[#This Row],[Cur_Amount Credit]],2),"")</f>
        <v/>
      </c>
      <c r="AW2085" s="46" t="str">
        <f>LEFT(Table1[[#This Row],[Cur]],3)</f>
        <v/>
      </c>
      <c r="AX2085" s="59"/>
      <c r="AY2085" s="46"/>
      <c r="AZ2085" s="46" t="str">
        <f>IF(Table1[[#This Row],[Cur]]&lt;&gt;"",IF(Table1[[#This Row],[Cur]]="USD","",ExchangeRate),"")</f>
        <v/>
      </c>
      <c r="BA2085" s="46" t="str">
        <f>IF(Table1[[#This Row],[Grant]]&lt;&gt;"",VLOOKUP(Table1[[#This Row],[Grant]],Grants!B:D,3),"")</f>
        <v/>
      </c>
      <c r="BB2085" s="46" t="str">
        <f>TRIM(Table1[[#This Row],[Vendor ID]])</f>
        <v/>
      </c>
      <c r="BC2085">
        <f>IF(Table1[[#This Row],[Reference Number]]=Q2084,BC2084,BC2084+1)</f>
        <v>2</v>
      </c>
    </row>
    <row r="2086" spans="1:55" ht="11.25" hidden="1" customHeight="1">
      <c r="A2086" s="1"/>
      <c r="B2086" s="88" t="str">
        <f>IF(Table1[[#This Row],[Posting Date]]&lt;&gt;"",IF(Table1[[#This Row],[Reference Number]]=Q2085,B2085+1,1),"")</f>
        <v/>
      </c>
      <c r="C2086" s="61"/>
      <c r="D2086" s="61"/>
      <c r="E2086" s="218"/>
      <c r="F2086" s="143" t="str">
        <f>IFERROR(IF(VLOOKUP(Table1[[#This Row],[Budget Code Description]],Dimentions!$X$6:$AC$132,2,FALSE)="","",VLOOKUP(Table1[[#This Row],[Budget Code Description]],Dimentions!$X$6:$AC$132,2,FALSE)),"")</f>
        <v/>
      </c>
      <c r="G2086" s="143" t="str">
        <f>IFERROR(VLOOKUP(Table1[[#This Row],[Budget Code Description]],Dimentions!$X$6:$AC$132,3,FALSE),"")</f>
        <v/>
      </c>
      <c r="H2086" s="64" t="str">
        <f>IFERROR(VLOOKUP(Table1[[#This Row],[Account]],Dimentions!$S$6:$V$233,2,FALSE),"")</f>
        <v/>
      </c>
      <c r="I2086" s="62">
        <f>_xlfn.NUMBERVALUE(LEFT(Table1[[#This Row],[Account]],1))</f>
        <v>0</v>
      </c>
      <c r="J2086" s="62" t="str">
        <f>IFERROR(VLOOKUP(Table1[[#This Row],[Budget Code Description]],Table6[#All],7,FALSE),"")</f>
        <v/>
      </c>
      <c r="K2086" s="143" t="str">
        <f>IFERROR(VLOOKUP(Table1[[#This Row],[Budget Code Description]],Table6[#All],8,FALSE),"")</f>
        <v/>
      </c>
      <c r="L2086" s="63"/>
      <c r="M2086" s="65" t="str">
        <f>IFERROR(VLOOKUP(Table1[[#This Row],[Staff ID]],Table2[],2,FALSE),"")</f>
        <v/>
      </c>
      <c r="N2086" s="211" t="str">
        <f>IFERROR(IF(VLOOKUP(Table1[[#This Row],[Budget Code Description]],Dimentions!$X$6:$AC$97,4,FALSE)="","",VLOOKUP(Table1[[#This Row],[Budget Code Description]],Dimentions!$X$6:$AC$97,4,FALSE)),"")</f>
        <v/>
      </c>
      <c r="O2086" s="65" t="str">
        <f>IFERROR(VLOOKUP(Table1[[#This Row],[Vendor ID]],Table549[],2,FALSE),"")</f>
        <v/>
      </c>
      <c r="P2086" s="63"/>
      <c r="Q2086" s="143" t="str">
        <f>IF(Table1[[#This Row],[Posting Date]]&lt;&gt;"",$D$9,"")</f>
        <v/>
      </c>
      <c r="R2086" s="159" t="str">
        <f>IF(Table1[[#This Row],[Posting Date]]&lt;&gt;"",$D$10,"")</f>
        <v/>
      </c>
      <c r="S2086" s="66"/>
      <c r="T2086" s="63"/>
      <c r="U2086" s="67"/>
      <c r="V2086" s="67"/>
      <c r="W2086" s="67" t="str">
        <f t="shared" si="32"/>
        <v/>
      </c>
      <c r="X2086" s="161" t="str">
        <f>IF(E2086="","",(IF(Table1[[#This Row],[Cur]]="USD",Table1[[#This Row],[Cur_Amount Debit]],Table1[[#This Row],[Cur_Amount Debit]]/Table1[[#This Row],[Exchange Rate]])))</f>
        <v/>
      </c>
      <c r="Y2086" s="161" t="str">
        <f>IF(E2086="","",(IF(Table1[[#This Row],[Cur]]="USD",Table1[[#This Row],[Cur_Amount Credit]],Table1[[#This Row],[Cur_Amount Credit]]/ExchangeRate)))</f>
        <v/>
      </c>
      <c r="Z2086" s="203" t="str">
        <f>IF(E2086="","",(Table1[[#This Row],[Debit USD]]-Table1[[#This Row],[Credit USD]]))</f>
        <v/>
      </c>
      <c r="AA2086" s="122"/>
      <c r="AB2086" s="1"/>
      <c r="AC2086" s="15"/>
      <c r="AD2086" s="15" t="str">
        <f>IF(AND(OR(Table1[[#This Row],[Account]]="15030",Table1[[#This Row],[Account]]="15035",Table1[[#This Row],[Account]]="20150"),Table1[[#This Row],[Vendor ID]]=""),1,"")</f>
        <v/>
      </c>
      <c r="AE2086" s="15"/>
      <c r="AF2086" s="15"/>
      <c r="AG2086" s="15"/>
      <c r="AH2086" s="46" t="str">
        <f>IF(Table1[[#This Row],[Posting Date]]&lt;&gt;"","GJ-"&amp;CountryID,"")</f>
        <v/>
      </c>
      <c r="AI2086" s="59" t="str">
        <f>IF(Table1[[#This Row],[Posting Date]]&lt;&gt;"",Table1[[#This Row],[Posting Date]],"")</f>
        <v/>
      </c>
      <c r="AJ2086" s="46"/>
      <c r="AK2086" s="46" t="str">
        <f>IF(Table1[[#This Row],[Description]]&lt;&gt;"",Table1[[#This Row],[Description]],"")</f>
        <v/>
      </c>
      <c r="AL2086" s="46" t="str">
        <f>IF(Table1[[#This Row],[Posting Date]]&lt;&gt;"",Table1[[#This Row],[Reference Number]],"")</f>
        <v/>
      </c>
      <c r="AM2086" s="46" t="str">
        <f>TRIM(Table1[[#This Row],[Line '#]])</f>
        <v/>
      </c>
      <c r="AN2086" s="46" t="str">
        <f>TRIM(Table1[[#This Row],[Account]])</f>
        <v/>
      </c>
      <c r="AO2086" s="46" t="str">
        <f>IF(Table1[[#This Row],[Posting Date]]&lt;&gt;"",$D$5,"")</f>
        <v/>
      </c>
      <c r="AP2086" s="46" t="str">
        <f>TRIM(Table1[[#This Row],[Departments-Prgrams]])</f>
        <v/>
      </c>
      <c r="AQ2086" s="46" t="str">
        <f>TRIM(Table1[[#This Row],[Grant]])</f>
        <v/>
      </c>
      <c r="AR2086" s="46" t="str">
        <f>TRIM(Table1[[#This Row],[Staff ID]])</f>
        <v/>
      </c>
      <c r="AS2086" s="46" t="str">
        <f>IF(TRIM(Table1[[#This Row],[Budget Code]])=0,"",TRIM(Table1[[#This Row],[Budget Code]]))</f>
        <v/>
      </c>
      <c r="AT2086" s="46" t="str">
        <f>IF(Table1[[#This Row],[Line Description]]&lt;&gt;"",Table1[[#This Row],[Line Description]],"")</f>
        <v/>
      </c>
      <c r="AU2086" s="46" t="str">
        <f>IF(Table1[[#This Row],[Cur_Amount Debit]]&gt;0,ROUND(Table1[[#This Row],[Cur_Amount Debit]],2),"")</f>
        <v/>
      </c>
      <c r="AV2086" s="46" t="str">
        <f>IF(Table1[[#This Row],[Cur_Amount Credit]]&gt;0,ROUND(Table1[[#This Row],[Cur_Amount Credit]],2),"")</f>
        <v/>
      </c>
      <c r="AW2086" s="46" t="str">
        <f>LEFT(Table1[[#This Row],[Cur]],3)</f>
        <v/>
      </c>
      <c r="AX2086" s="59"/>
      <c r="AY2086" s="46"/>
      <c r="AZ2086" s="46" t="str">
        <f>IF(Table1[[#This Row],[Cur]]&lt;&gt;"",IF(Table1[[#This Row],[Cur]]="USD","",ExchangeRate),"")</f>
        <v/>
      </c>
      <c r="BA2086" s="46" t="str">
        <f>IF(Table1[[#This Row],[Grant]]&lt;&gt;"",VLOOKUP(Table1[[#This Row],[Grant]],Grants!B:D,3),"")</f>
        <v/>
      </c>
      <c r="BB2086" s="46" t="str">
        <f>TRIM(Table1[[#This Row],[Vendor ID]])</f>
        <v/>
      </c>
      <c r="BC2086">
        <f>IF(Table1[[#This Row],[Reference Number]]=Q2085,BC2085,BC2085+1)</f>
        <v>2</v>
      </c>
    </row>
    <row r="2087" spans="1:55" ht="11.25" hidden="1" customHeight="1">
      <c r="A2087" s="1"/>
      <c r="B2087" s="88" t="str">
        <f>IF(Table1[[#This Row],[Posting Date]]&lt;&gt;"",IF(Table1[[#This Row],[Reference Number]]=Q2086,B2086+1,1),"")</f>
        <v/>
      </c>
      <c r="C2087" s="61"/>
      <c r="D2087" s="61"/>
      <c r="E2087" s="218"/>
      <c r="F2087" s="143" t="str">
        <f>IFERROR(IF(VLOOKUP(Table1[[#This Row],[Budget Code Description]],Dimentions!$X$6:$AC$132,2,FALSE)="","",VLOOKUP(Table1[[#This Row],[Budget Code Description]],Dimentions!$X$6:$AC$132,2,FALSE)),"")</f>
        <v/>
      </c>
      <c r="G2087" s="143" t="str">
        <f>IFERROR(VLOOKUP(Table1[[#This Row],[Budget Code Description]],Dimentions!$X$6:$AC$132,3,FALSE),"")</f>
        <v/>
      </c>
      <c r="H2087" s="64" t="str">
        <f>IFERROR(VLOOKUP(Table1[[#This Row],[Account]],Dimentions!$S$6:$V$233,2,FALSE),"")</f>
        <v/>
      </c>
      <c r="I2087" s="62">
        <f>_xlfn.NUMBERVALUE(LEFT(Table1[[#This Row],[Account]],1))</f>
        <v>0</v>
      </c>
      <c r="J2087" s="62" t="str">
        <f>IFERROR(VLOOKUP(Table1[[#This Row],[Budget Code Description]],Table6[#All],7,FALSE),"")</f>
        <v/>
      </c>
      <c r="K2087" s="143" t="str">
        <f>IFERROR(VLOOKUP(Table1[[#This Row],[Budget Code Description]],Table6[#All],8,FALSE),"")</f>
        <v/>
      </c>
      <c r="L2087" s="63"/>
      <c r="M2087" s="65" t="str">
        <f>IFERROR(VLOOKUP(Table1[[#This Row],[Staff ID]],Table2[],2,FALSE),"")</f>
        <v/>
      </c>
      <c r="N2087" s="211" t="str">
        <f>IFERROR(IF(VLOOKUP(Table1[[#This Row],[Budget Code Description]],Dimentions!$X$6:$AC$97,4,FALSE)="","",VLOOKUP(Table1[[#This Row],[Budget Code Description]],Dimentions!$X$6:$AC$97,4,FALSE)),"")</f>
        <v/>
      </c>
      <c r="O2087" s="65" t="str">
        <f>IFERROR(VLOOKUP(Table1[[#This Row],[Vendor ID]],Table549[],2,FALSE),"")</f>
        <v/>
      </c>
      <c r="P2087" s="63"/>
      <c r="Q2087" s="143" t="str">
        <f>IF(Table1[[#This Row],[Posting Date]]&lt;&gt;"",$D$9,"")</f>
        <v/>
      </c>
      <c r="R2087" s="159" t="str">
        <f>IF(Table1[[#This Row],[Posting Date]]&lt;&gt;"",$D$10,"")</f>
        <v/>
      </c>
      <c r="S2087" s="66"/>
      <c r="T2087" s="63"/>
      <c r="U2087" s="67"/>
      <c r="V2087" s="67"/>
      <c r="W2087" s="67" t="str">
        <f t="shared" si="32"/>
        <v/>
      </c>
      <c r="X2087" s="161" t="str">
        <f>IF(E2087="","",(IF(Table1[[#This Row],[Cur]]="USD",Table1[[#This Row],[Cur_Amount Debit]],Table1[[#This Row],[Cur_Amount Debit]]/Table1[[#This Row],[Exchange Rate]])))</f>
        <v/>
      </c>
      <c r="Y2087" s="161" t="str">
        <f>IF(E2087="","",(IF(Table1[[#This Row],[Cur]]="USD",Table1[[#This Row],[Cur_Amount Credit]],Table1[[#This Row],[Cur_Amount Credit]]/ExchangeRate)))</f>
        <v/>
      </c>
      <c r="Z2087" s="203" t="str">
        <f>IF(E2087="","",(Table1[[#This Row],[Debit USD]]-Table1[[#This Row],[Credit USD]]))</f>
        <v/>
      </c>
      <c r="AA2087" s="122"/>
      <c r="AB2087" s="1"/>
      <c r="AC2087" s="15"/>
      <c r="AD2087" s="15" t="str">
        <f>IF(AND(OR(Table1[[#This Row],[Account]]="15030",Table1[[#This Row],[Account]]="15035",Table1[[#This Row],[Account]]="20150"),Table1[[#This Row],[Vendor ID]]=""),1,"")</f>
        <v/>
      </c>
      <c r="AE2087" s="15"/>
      <c r="AF2087" s="15"/>
      <c r="AG2087" s="15"/>
      <c r="AH2087" s="46" t="str">
        <f>IF(Table1[[#This Row],[Posting Date]]&lt;&gt;"","GJ-"&amp;CountryID,"")</f>
        <v/>
      </c>
      <c r="AI2087" s="59" t="str">
        <f>IF(Table1[[#This Row],[Posting Date]]&lt;&gt;"",Table1[[#This Row],[Posting Date]],"")</f>
        <v/>
      </c>
      <c r="AJ2087" s="46"/>
      <c r="AK2087" s="46" t="str">
        <f>IF(Table1[[#This Row],[Description]]&lt;&gt;"",Table1[[#This Row],[Description]],"")</f>
        <v/>
      </c>
      <c r="AL2087" s="46" t="str">
        <f>IF(Table1[[#This Row],[Posting Date]]&lt;&gt;"",Table1[[#This Row],[Reference Number]],"")</f>
        <v/>
      </c>
      <c r="AM2087" s="46" t="str">
        <f>TRIM(Table1[[#This Row],[Line '#]])</f>
        <v/>
      </c>
      <c r="AN2087" s="46" t="str">
        <f>TRIM(Table1[[#This Row],[Account]])</f>
        <v/>
      </c>
      <c r="AO2087" s="46" t="str">
        <f>IF(Table1[[#This Row],[Posting Date]]&lt;&gt;"",$D$5,"")</f>
        <v/>
      </c>
      <c r="AP2087" s="46" t="str">
        <f>TRIM(Table1[[#This Row],[Departments-Prgrams]])</f>
        <v/>
      </c>
      <c r="AQ2087" s="46" t="str">
        <f>TRIM(Table1[[#This Row],[Grant]])</f>
        <v/>
      </c>
      <c r="AR2087" s="46" t="str">
        <f>TRIM(Table1[[#This Row],[Staff ID]])</f>
        <v/>
      </c>
      <c r="AS2087" s="46" t="str">
        <f>IF(TRIM(Table1[[#This Row],[Budget Code]])=0,"",TRIM(Table1[[#This Row],[Budget Code]]))</f>
        <v/>
      </c>
      <c r="AT2087" s="46" t="str">
        <f>IF(Table1[[#This Row],[Line Description]]&lt;&gt;"",Table1[[#This Row],[Line Description]],"")</f>
        <v/>
      </c>
      <c r="AU2087" s="46" t="str">
        <f>IF(Table1[[#This Row],[Cur_Amount Debit]]&gt;0,ROUND(Table1[[#This Row],[Cur_Amount Debit]],2),"")</f>
        <v/>
      </c>
      <c r="AV2087" s="46" t="str">
        <f>IF(Table1[[#This Row],[Cur_Amount Credit]]&gt;0,ROUND(Table1[[#This Row],[Cur_Amount Credit]],2),"")</f>
        <v/>
      </c>
      <c r="AW2087" s="46" t="str">
        <f>LEFT(Table1[[#This Row],[Cur]],3)</f>
        <v/>
      </c>
      <c r="AX2087" s="59"/>
      <c r="AY2087" s="46"/>
      <c r="AZ2087" s="46" t="str">
        <f>IF(Table1[[#This Row],[Cur]]&lt;&gt;"",IF(Table1[[#This Row],[Cur]]="USD","",ExchangeRate),"")</f>
        <v/>
      </c>
      <c r="BA2087" s="46" t="str">
        <f>IF(Table1[[#This Row],[Grant]]&lt;&gt;"",VLOOKUP(Table1[[#This Row],[Grant]],Grants!B:D,3),"")</f>
        <v/>
      </c>
      <c r="BB2087" s="46" t="str">
        <f>TRIM(Table1[[#This Row],[Vendor ID]])</f>
        <v/>
      </c>
      <c r="BC2087">
        <f>IF(Table1[[#This Row],[Reference Number]]=Q2086,BC2086,BC2086+1)</f>
        <v>2</v>
      </c>
    </row>
    <row r="2088" spans="1:55" ht="11.25" hidden="1" customHeight="1">
      <c r="A2088" s="1"/>
      <c r="B2088" s="88" t="str">
        <f>IF(Table1[[#This Row],[Posting Date]]&lt;&gt;"",IF(Table1[[#This Row],[Reference Number]]=Q2087,B2087+1,1),"")</f>
        <v/>
      </c>
      <c r="C2088" s="61"/>
      <c r="D2088" s="61"/>
      <c r="E2088" s="218"/>
      <c r="F2088" s="143" t="str">
        <f>IFERROR(IF(VLOOKUP(Table1[[#This Row],[Budget Code Description]],Dimentions!$X$6:$AC$132,2,FALSE)="","",VLOOKUP(Table1[[#This Row],[Budget Code Description]],Dimentions!$X$6:$AC$132,2,FALSE)),"")</f>
        <v/>
      </c>
      <c r="G2088" s="143" t="str">
        <f>IFERROR(VLOOKUP(Table1[[#This Row],[Budget Code Description]],Dimentions!$X$6:$AC$132,3,FALSE),"")</f>
        <v/>
      </c>
      <c r="H2088" s="64" t="str">
        <f>IFERROR(VLOOKUP(Table1[[#This Row],[Account]],Dimentions!$S$6:$V$233,2,FALSE),"")</f>
        <v/>
      </c>
      <c r="I2088" s="62">
        <f>_xlfn.NUMBERVALUE(LEFT(Table1[[#This Row],[Account]],1))</f>
        <v>0</v>
      </c>
      <c r="J2088" s="62" t="str">
        <f>IFERROR(VLOOKUP(Table1[[#This Row],[Budget Code Description]],Table6[#All],7,FALSE),"")</f>
        <v/>
      </c>
      <c r="K2088" s="143" t="str">
        <f>IFERROR(VLOOKUP(Table1[[#This Row],[Budget Code Description]],Table6[#All],8,FALSE),"")</f>
        <v/>
      </c>
      <c r="L2088" s="63"/>
      <c r="M2088" s="65" t="str">
        <f>IFERROR(VLOOKUP(Table1[[#This Row],[Staff ID]],Table2[],2,FALSE),"")</f>
        <v/>
      </c>
      <c r="N2088" s="211" t="str">
        <f>IFERROR(IF(VLOOKUP(Table1[[#This Row],[Budget Code Description]],Dimentions!$X$6:$AC$97,4,FALSE)="","",VLOOKUP(Table1[[#This Row],[Budget Code Description]],Dimentions!$X$6:$AC$97,4,FALSE)),"")</f>
        <v/>
      </c>
      <c r="O2088" s="65" t="str">
        <f>IFERROR(VLOOKUP(Table1[[#This Row],[Vendor ID]],Table549[],2,FALSE),"")</f>
        <v/>
      </c>
      <c r="P2088" s="63"/>
      <c r="Q2088" s="143" t="str">
        <f>IF(Table1[[#This Row],[Posting Date]]&lt;&gt;"",$D$9,"")</f>
        <v/>
      </c>
      <c r="R2088" s="159" t="str">
        <f>IF(Table1[[#This Row],[Posting Date]]&lt;&gt;"",$D$10,"")</f>
        <v/>
      </c>
      <c r="S2088" s="66"/>
      <c r="T2088" s="63"/>
      <c r="U2088" s="67"/>
      <c r="V2088" s="67"/>
      <c r="W2088" s="67" t="str">
        <f t="shared" si="32"/>
        <v/>
      </c>
      <c r="X2088" s="161" t="str">
        <f>IF(E2088="","",(IF(Table1[[#This Row],[Cur]]="USD",Table1[[#This Row],[Cur_Amount Debit]],Table1[[#This Row],[Cur_Amount Debit]]/Table1[[#This Row],[Exchange Rate]])))</f>
        <v/>
      </c>
      <c r="Y2088" s="161" t="str">
        <f>IF(E2088="","",(IF(Table1[[#This Row],[Cur]]="USD",Table1[[#This Row],[Cur_Amount Credit]],Table1[[#This Row],[Cur_Amount Credit]]/ExchangeRate)))</f>
        <v/>
      </c>
      <c r="Z2088" s="203" t="str">
        <f>IF(E2088="","",(Table1[[#This Row],[Debit USD]]-Table1[[#This Row],[Credit USD]]))</f>
        <v/>
      </c>
      <c r="AA2088" s="122"/>
      <c r="AB2088" s="1"/>
      <c r="AC2088" s="15"/>
      <c r="AD2088" s="15" t="str">
        <f>IF(AND(OR(Table1[[#This Row],[Account]]="15030",Table1[[#This Row],[Account]]="15035",Table1[[#This Row],[Account]]="20150"),Table1[[#This Row],[Vendor ID]]=""),1,"")</f>
        <v/>
      </c>
      <c r="AE2088" s="15"/>
      <c r="AF2088" s="15"/>
      <c r="AG2088" s="15"/>
      <c r="AH2088" s="46" t="str">
        <f>IF(Table1[[#This Row],[Posting Date]]&lt;&gt;"","GJ-"&amp;CountryID,"")</f>
        <v/>
      </c>
      <c r="AI2088" s="59" t="str">
        <f>IF(Table1[[#This Row],[Posting Date]]&lt;&gt;"",Table1[[#This Row],[Posting Date]],"")</f>
        <v/>
      </c>
      <c r="AJ2088" s="46"/>
      <c r="AK2088" s="46" t="str">
        <f>IF(Table1[[#This Row],[Description]]&lt;&gt;"",Table1[[#This Row],[Description]],"")</f>
        <v/>
      </c>
      <c r="AL2088" s="46" t="str">
        <f>IF(Table1[[#This Row],[Posting Date]]&lt;&gt;"",Table1[[#This Row],[Reference Number]],"")</f>
        <v/>
      </c>
      <c r="AM2088" s="46" t="str">
        <f>TRIM(Table1[[#This Row],[Line '#]])</f>
        <v/>
      </c>
      <c r="AN2088" s="46" t="str">
        <f>TRIM(Table1[[#This Row],[Account]])</f>
        <v/>
      </c>
      <c r="AO2088" s="46" t="str">
        <f>IF(Table1[[#This Row],[Posting Date]]&lt;&gt;"",$D$5,"")</f>
        <v/>
      </c>
      <c r="AP2088" s="46" t="str">
        <f>TRIM(Table1[[#This Row],[Departments-Prgrams]])</f>
        <v/>
      </c>
      <c r="AQ2088" s="46" t="str">
        <f>TRIM(Table1[[#This Row],[Grant]])</f>
        <v/>
      </c>
      <c r="AR2088" s="46" t="str">
        <f>TRIM(Table1[[#This Row],[Staff ID]])</f>
        <v/>
      </c>
      <c r="AS2088" s="46" t="str">
        <f>IF(TRIM(Table1[[#This Row],[Budget Code]])=0,"",TRIM(Table1[[#This Row],[Budget Code]]))</f>
        <v/>
      </c>
      <c r="AT2088" s="46" t="str">
        <f>IF(Table1[[#This Row],[Line Description]]&lt;&gt;"",Table1[[#This Row],[Line Description]],"")</f>
        <v/>
      </c>
      <c r="AU2088" s="46" t="str">
        <f>IF(Table1[[#This Row],[Cur_Amount Debit]]&gt;0,ROUND(Table1[[#This Row],[Cur_Amount Debit]],2),"")</f>
        <v/>
      </c>
      <c r="AV2088" s="46" t="str">
        <f>IF(Table1[[#This Row],[Cur_Amount Credit]]&gt;0,ROUND(Table1[[#This Row],[Cur_Amount Credit]],2),"")</f>
        <v/>
      </c>
      <c r="AW2088" s="46" t="str">
        <f>LEFT(Table1[[#This Row],[Cur]],3)</f>
        <v/>
      </c>
      <c r="AX2088" s="59"/>
      <c r="AY2088" s="46"/>
      <c r="AZ2088" s="46" t="str">
        <f>IF(Table1[[#This Row],[Cur]]&lt;&gt;"",IF(Table1[[#This Row],[Cur]]="USD","",ExchangeRate),"")</f>
        <v/>
      </c>
      <c r="BA2088" s="46" t="str">
        <f>IF(Table1[[#This Row],[Grant]]&lt;&gt;"",VLOOKUP(Table1[[#This Row],[Grant]],Grants!B:D,3),"")</f>
        <v/>
      </c>
      <c r="BB2088" s="46" t="str">
        <f>TRIM(Table1[[#This Row],[Vendor ID]])</f>
        <v/>
      </c>
      <c r="BC2088">
        <f>IF(Table1[[#This Row],[Reference Number]]=Q2087,BC2087,BC2087+1)</f>
        <v>2</v>
      </c>
    </row>
    <row r="2089" spans="1:55" ht="11.25" hidden="1" customHeight="1">
      <c r="A2089" s="1"/>
      <c r="B2089" s="88" t="str">
        <f>IF(Table1[[#This Row],[Posting Date]]&lt;&gt;"",IF(Table1[[#This Row],[Reference Number]]=Q2088,B2088+1,1),"")</f>
        <v/>
      </c>
      <c r="C2089" s="61"/>
      <c r="D2089" s="61"/>
      <c r="E2089" s="218"/>
      <c r="F2089" s="143" t="str">
        <f>IFERROR(IF(VLOOKUP(Table1[[#This Row],[Budget Code Description]],Dimentions!$X$6:$AC$132,2,FALSE)="","",VLOOKUP(Table1[[#This Row],[Budget Code Description]],Dimentions!$X$6:$AC$132,2,FALSE)),"")</f>
        <v/>
      </c>
      <c r="G2089" s="143" t="str">
        <f>IFERROR(VLOOKUP(Table1[[#This Row],[Budget Code Description]],Dimentions!$X$6:$AC$132,3,FALSE),"")</f>
        <v/>
      </c>
      <c r="H2089" s="64" t="str">
        <f>IFERROR(VLOOKUP(Table1[[#This Row],[Account]],Dimentions!$S$6:$V$233,2,FALSE),"")</f>
        <v/>
      </c>
      <c r="I2089" s="62">
        <f>_xlfn.NUMBERVALUE(LEFT(Table1[[#This Row],[Account]],1))</f>
        <v>0</v>
      </c>
      <c r="J2089" s="62" t="str">
        <f>IFERROR(VLOOKUP(Table1[[#This Row],[Budget Code Description]],Table6[#All],7,FALSE),"")</f>
        <v/>
      </c>
      <c r="K2089" s="143" t="str">
        <f>IFERROR(VLOOKUP(Table1[[#This Row],[Budget Code Description]],Table6[#All],8,FALSE),"")</f>
        <v/>
      </c>
      <c r="L2089" s="63"/>
      <c r="M2089" s="65" t="str">
        <f>IFERROR(VLOOKUP(Table1[[#This Row],[Staff ID]],Table2[],2,FALSE),"")</f>
        <v/>
      </c>
      <c r="N2089" s="211" t="str">
        <f>IFERROR(IF(VLOOKUP(Table1[[#This Row],[Budget Code Description]],Dimentions!$X$6:$AC$97,4,FALSE)="","",VLOOKUP(Table1[[#This Row],[Budget Code Description]],Dimentions!$X$6:$AC$97,4,FALSE)),"")</f>
        <v/>
      </c>
      <c r="O2089" s="65" t="str">
        <f>IFERROR(VLOOKUP(Table1[[#This Row],[Vendor ID]],Table549[],2,FALSE),"")</f>
        <v/>
      </c>
      <c r="P2089" s="63"/>
      <c r="Q2089" s="143" t="str">
        <f>IF(Table1[[#This Row],[Posting Date]]&lt;&gt;"",$D$9,"")</f>
        <v/>
      </c>
      <c r="R2089" s="159" t="str">
        <f>IF(Table1[[#This Row],[Posting Date]]&lt;&gt;"",$D$10,"")</f>
        <v/>
      </c>
      <c r="S2089" s="66"/>
      <c r="T2089" s="63"/>
      <c r="U2089" s="67"/>
      <c r="V2089" s="67"/>
      <c r="W2089" s="67" t="str">
        <f t="shared" ref="W2089:W2152" si="33">IF(E2089="","",(ExchangeRate))</f>
        <v/>
      </c>
      <c r="X2089" s="161" t="str">
        <f>IF(E2089="","",(IF(Table1[[#This Row],[Cur]]="USD",Table1[[#This Row],[Cur_Amount Debit]],Table1[[#This Row],[Cur_Amount Debit]]/Table1[[#This Row],[Exchange Rate]])))</f>
        <v/>
      </c>
      <c r="Y2089" s="161" t="str">
        <f>IF(E2089="","",(IF(Table1[[#This Row],[Cur]]="USD",Table1[[#This Row],[Cur_Amount Credit]],Table1[[#This Row],[Cur_Amount Credit]]/ExchangeRate)))</f>
        <v/>
      </c>
      <c r="Z2089" s="203" t="str">
        <f>IF(E2089="","",(Table1[[#This Row],[Debit USD]]-Table1[[#This Row],[Credit USD]]))</f>
        <v/>
      </c>
      <c r="AA2089" s="122"/>
      <c r="AB2089" s="1"/>
      <c r="AC2089" s="15"/>
      <c r="AD2089" s="15" t="str">
        <f>IF(AND(OR(Table1[[#This Row],[Account]]="15030",Table1[[#This Row],[Account]]="15035",Table1[[#This Row],[Account]]="20150"),Table1[[#This Row],[Vendor ID]]=""),1,"")</f>
        <v/>
      </c>
      <c r="AE2089" s="15"/>
      <c r="AF2089" s="15"/>
      <c r="AG2089" s="15"/>
      <c r="AH2089" s="46" t="str">
        <f>IF(Table1[[#This Row],[Posting Date]]&lt;&gt;"","GJ-"&amp;CountryID,"")</f>
        <v/>
      </c>
      <c r="AI2089" s="59" t="str">
        <f>IF(Table1[[#This Row],[Posting Date]]&lt;&gt;"",Table1[[#This Row],[Posting Date]],"")</f>
        <v/>
      </c>
      <c r="AJ2089" s="46"/>
      <c r="AK2089" s="46" t="str">
        <f>IF(Table1[[#This Row],[Description]]&lt;&gt;"",Table1[[#This Row],[Description]],"")</f>
        <v/>
      </c>
      <c r="AL2089" s="46" t="str">
        <f>IF(Table1[[#This Row],[Posting Date]]&lt;&gt;"",Table1[[#This Row],[Reference Number]],"")</f>
        <v/>
      </c>
      <c r="AM2089" s="46" t="str">
        <f>TRIM(Table1[[#This Row],[Line '#]])</f>
        <v/>
      </c>
      <c r="AN2089" s="46" t="str">
        <f>TRIM(Table1[[#This Row],[Account]])</f>
        <v/>
      </c>
      <c r="AO2089" s="46" t="str">
        <f>IF(Table1[[#This Row],[Posting Date]]&lt;&gt;"",$D$5,"")</f>
        <v/>
      </c>
      <c r="AP2089" s="46" t="str">
        <f>TRIM(Table1[[#This Row],[Departments-Prgrams]])</f>
        <v/>
      </c>
      <c r="AQ2089" s="46" t="str">
        <f>TRIM(Table1[[#This Row],[Grant]])</f>
        <v/>
      </c>
      <c r="AR2089" s="46" t="str">
        <f>TRIM(Table1[[#This Row],[Staff ID]])</f>
        <v/>
      </c>
      <c r="AS2089" s="46" t="str">
        <f>IF(TRIM(Table1[[#This Row],[Budget Code]])=0,"",TRIM(Table1[[#This Row],[Budget Code]]))</f>
        <v/>
      </c>
      <c r="AT2089" s="46" t="str">
        <f>IF(Table1[[#This Row],[Line Description]]&lt;&gt;"",Table1[[#This Row],[Line Description]],"")</f>
        <v/>
      </c>
      <c r="AU2089" s="46" t="str">
        <f>IF(Table1[[#This Row],[Cur_Amount Debit]]&gt;0,ROUND(Table1[[#This Row],[Cur_Amount Debit]],2),"")</f>
        <v/>
      </c>
      <c r="AV2089" s="46" t="str">
        <f>IF(Table1[[#This Row],[Cur_Amount Credit]]&gt;0,ROUND(Table1[[#This Row],[Cur_Amount Credit]],2),"")</f>
        <v/>
      </c>
      <c r="AW2089" s="46" t="str">
        <f>LEFT(Table1[[#This Row],[Cur]],3)</f>
        <v/>
      </c>
      <c r="AX2089" s="59"/>
      <c r="AY2089" s="46"/>
      <c r="AZ2089" s="46" t="str">
        <f>IF(Table1[[#This Row],[Cur]]&lt;&gt;"",IF(Table1[[#This Row],[Cur]]="USD","",ExchangeRate),"")</f>
        <v/>
      </c>
      <c r="BA2089" s="46" t="str">
        <f>IF(Table1[[#This Row],[Grant]]&lt;&gt;"",VLOOKUP(Table1[[#This Row],[Grant]],Grants!B:D,3),"")</f>
        <v/>
      </c>
      <c r="BB2089" s="46" t="str">
        <f>TRIM(Table1[[#This Row],[Vendor ID]])</f>
        <v/>
      </c>
      <c r="BC2089">
        <f>IF(Table1[[#This Row],[Reference Number]]=Q2088,BC2088,BC2088+1)</f>
        <v>2</v>
      </c>
    </row>
    <row r="2090" spans="1:55" ht="11.25" hidden="1" customHeight="1">
      <c r="A2090" s="1"/>
      <c r="B2090" s="88" t="str">
        <f>IF(Table1[[#This Row],[Posting Date]]&lt;&gt;"",IF(Table1[[#This Row],[Reference Number]]=Q2089,B2089+1,1),"")</f>
        <v/>
      </c>
      <c r="C2090" s="61"/>
      <c r="D2090" s="61"/>
      <c r="E2090" s="218"/>
      <c r="F2090" s="143" t="str">
        <f>IFERROR(IF(VLOOKUP(Table1[[#This Row],[Budget Code Description]],Dimentions!$X$6:$AC$132,2,FALSE)="","",VLOOKUP(Table1[[#This Row],[Budget Code Description]],Dimentions!$X$6:$AC$132,2,FALSE)),"")</f>
        <v/>
      </c>
      <c r="G2090" s="143" t="str">
        <f>IFERROR(VLOOKUP(Table1[[#This Row],[Budget Code Description]],Dimentions!$X$6:$AC$132,3,FALSE),"")</f>
        <v/>
      </c>
      <c r="H2090" s="64" t="str">
        <f>IFERROR(VLOOKUP(Table1[[#This Row],[Account]],Dimentions!$S$6:$V$233,2,FALSE),"")</f>
        <v/>
      </c>
      <c r="I2090" s="62">
        <f>_xlfn.NUMBERVALUE(LEFT(Table1[[#This Row],[Account]],1))</f>
        <v>0</v>
      </c>
      <c r="J2090" s="62" t="str">
        <f>IFERROR(VLOOKUP(Table1[[#This Row],[Budget Code Description]],Table6[#All],7,FALSE),"")</f>
        <v/>
      </c>
      <c r="K2090" s="143" t="str">
        <f>IFERROR(VLOOKUP(Table1[[#This Row],[Budget Code Description]],Table6[#All],8,FALSE),"")</f>
        <v/>
      </c>
      <c r="L2090" s="63"/>
      <c r="M2090" s="65" t="str">
        <f>IFERROR(VLOOKUP(Table1[[#This Row],[Staff ID]],Table2[],2,FALSE),"")</f>
        <v/>
      </c>
      <c r="N2090" s="211" t="str">
        <f>IFERROR(IF(VLOOKUP(Table1[[#This Row],[Budget Code Description]],Dimentions!$X$6:$AC$97,4,FALSE)="","",VLOOKUP(Table1[[#This Row],[Budget Code Description]],Dimentions!$X$6:$AC$97,4,FALSE)),"")</f>
        <v/>
      </c>
      <c r="O2090" s="65" t="str">
        <f>IFERROR(VLOOKUP(Table1[[#This Row],[Vendor ID]],Table549[],2,FALSE),"")</f>
        <v/>
      </c>
      <c r="P2090" s="63"/>
      <c r="Q2090" s="143" t="str">
        <f>IF(Table1[[#This Row],[Posting Date]]&lt;&gt;"",$D$9,"")</f>
        <v/>
      </c>
      <c r="R2090" s="159" t="str">
        <f>IF(Table1[[#This Row],[Posting Date]]&lt;&gt;"",$D$10,"")</f>
        <v/>
      </c>
      <c r="S2090" s="66"/>
      <c r="T2090" s="63"/>
      <c r="U2090" s="67"/>
      <c r="V2090" s="67"/>
      <c r="W2090" s="67" t="str">
        <f t="shared" si="33"/>
        <v/>
      </c>
      <c r="X2090" s="161" t="str">
        <f>IF(E2090="","",(IF(Table1[[#This Row],[Cur]]="USD",Table1[[#This Row],[Cur_Amount Debit]],Table1[[#This Row],[Cur_Amount Debit]]/Table1[[#This Row],[Exchange Rate]])))</f>
        <v/>
      </c>
      <c r="Y2090" s="161" t="str">
        <f>IF(E2090="","",(IF(Table1[[#This Row],[Cur]]="USD",Table1[[#This Row],[Cur_Amount Credit]],Table1[[#This Row],[Cur_Amount Credit]]/ExchangeRate)))</f>
        <v/>
      </c>
      <c r="Z2090" s="203" t="str">
        <f>IF(E2090="","",(Table1[[#This Row],[Debit USD]]-Table1[[#This Row],[Credit USD]]))</f>
        <v/>
      </c>
      <c r="AA2090" s="122"/>
      <c r="AB2090" s="1"/>
      <c r="AC2090" s="15"/>
      <c r="AD2090" s="15" t="str">
        <f>IF(AND(OR(Table1[[#This Row],[Account]]="15030",Table1[[#This Row],[Account]]="15035",Table1[[#This Row],[Account]]="20150"),Table1[[#This Row],[Vendor ID]]=""),1,"")</f>
        <v/>
      </c>
      <c r="AE2090" s="15"/>
      <c r="AF2090" s="15"/>
      <c r="AG2090" s="15"/>
      <c r="AH2090" s="46" t="str">
        <f>IF(Table1[[#This Row],[Posting Date]]&lt;&gt;"","GJ-"&amp;CountryID,"")</f>
        <v/>
      </c>
      <c r="AI2090" s="59" t="str">
        <f>IF(Table1[[#This Row],[Posting Date]]&lt;&gt;"",Table1[[#This Row],[Posting Date]],"")</f>
        <v/>
      </c>
      <c r="AJ2090" s="46"/>
      <c r="AK2090" s="46" t="str">
        <f>IF(Table1[[#This Row],[Description]]&lt;&gt;"",Table1[[#This Row],[Description]],"")</f>
        <v/>
      </c>
      <c r="AL2090" s="46" t="str">
        <f>IF(Table1[[#This Row],[Posting Date]]&lt;&gt;"",Table1[[#This Row],[Reference Number]],"")</f>
        <v/>
      </c>
      <c r="AM2090" s="46" t="str">
        <f>TRIM(Table1[[#This Row],[Line '#]])</f>
        <v/>
      </c>
      <c r="AN2090" s="46" t="str">
        <f>TRIM(Table1[[#This Row],[Account]])</f>
        <v/>
      </c>
      <c r="AO2090" s="46" t="str">
        <f>IF(Table1[[#This Row],[Posting Date]]&lt;&gt;"",$D$5,"")</f>
        <v/>
      </c>
      <c r="AP2090" s="46" t="str">
        <f>TRIM(Table1[[#This Row],[Departments-Prgrams]])</f>
        <v/>
      </c>
      <c r="AQ2090" s="46" t="str">
        <f>TRIM(Table1[[#This Row],[Grant]])</f>
        <v/>
      </c>
      <c r="AR2090" s="46" t="str">
        <f>TRIM(Table1[[#This Row],[Staff ID]])</f>
        <v/>
      </c>
      <c r="AS2090" s="46" t="str">
        <f>IF(TRIM(Table1[[#This Row],[Budget Code]])=0,"",TRIM(Table1[[#This Row],[Budget Code]]))</f>
        <v/>
      </c>
      <c r="AT2090" s="46" t="str">
        <f>IF(Table1[[#This Row],[Line Description]]&lt;&gt;"",Table1[[#This Row],[Line Description]],"")</f>
        <v/>
      </c>
      <c r="AU2090" s="46" t="str">
        <f>IF(Table1[[#This Row],[Cur_Amount Debit]]&gt;0,ROUND(Table1[[#This Row],[Cur_Amount Debit]],2),"")</f>
        <v/>
      </c>
      <c r="AV2090" s="46" t="str">
        <f>IF(Table1[[#This Row],[Cur_Amount Credit]]&gt;0,ROUND(Table1[[#This Row],[Cur_Amount Credit]],2),"")</f>
        <v/>
      </c>
      <c r="AW2090" s="46" t="str">
        <f>LEFT(Table1[[#This Row],[Cur]],3)</f>
        <v/>
      </c>
      <c r="AX2090" s="59"/>
      <c r="AY2090" s="46"/>
      <c r="AZ2090" s="46" t="str">
        <f>IF(Table1[[#This Row],[Cur]]&lt;&gt;"",IF(Table1[[#This Row],[Cur]]="USD","",ExchangeRate),"")</f>
        <v/>
      </c>
      <c r="BA2090" s="46" t="str">
        <f>IF(Table1[[#This Row],[Grant]]&lt;&gt;"",VLOOKUP(Table1[[#This Row],[Grant]],Grants!B:D,3),"")</f>
        <v/>
      </c>
      <c r="BB2090" s="46" t="str">
        <f>TRIM(Table1[[#This Row],[Vendor ID]])</f>
        <v/>
      </c>
      <c r="BC2090">
        <f>IF(Table1[[#This Row],[Reference Number]]=Q2089,BC2089,BC2089+1)</f>
        <v>2</v>
      </c>
    </row>
    <row r="2091" spans="1:55" ht="11.25" hidden="1" customHeight="1">
      <c r="A2091" s="1"/>
      <c r="B2091" s="88" t="str">
        <f>IF(Table1[[#This Row],[Posting Date]]&lt;&gt;"",IF(Table1[[#This Row],[Reference Number]]=Q2090,B2090+1,1),"")</f>
        <v/>
      </c>
      <c r="C2091" s="61"/>
      <c r="D2091" s="61"/>
      <c r="E2091" s="218"/>
      <c r="F2091" s="143" t="str">
        <f>IFERROR(IF(VLOOKUP(Table1[[#This Row],[Budget Code Description]],Dimentions!$X$6:$AC$132,2,FALSE)="","",VLOOKUP(Table1[[#This Row],[Budget Code Description]],Dimentions!$X$6:$AC$132,2,FALSE)),"")</f>
        <v/>
      </c>
      <c r="G2091" s="143" t="str">
        <f>IFERROR(VLOOKUP(Table1[[#This Row],[Budget Code Description]],Dimentions!$X$6:$AC$132,3,FALSE),"")</f>
        <v/>
      </c>
      <c r="H2091" s="64" t="str">
        <f>IFERROR(VLOOKUP(Table1[[#This Row],[Account]],Dimentions!$S$6:$V$233,2,FALSE),"")</f>
        <v/>
      </c>
      <c r="I2091" s="62">
        <f>_xlfn.NUMBERVALUE(LEFT(Table1[[#This Row],[Account]],1))</f>
        <v>0</v>
      </c>
      <c r="J2091" s="62" t="str">
        <f>IFERROR(VLOOKUP(Table1[[#This Row],[Budget Code Description]],Table6[#All],7,FALSE),"")</f>
        <v/>
      </c>
      <c r="K2091" s="143" t="str">
        <f>IFERROR(VLOOKUP(Table1[[#This Row],[Budget Code Description]],Table6[#All],8,FALSE),"")</f>
        <v/>
      </c>
      <c r="L2091" s="63"/>
      <c r="M2091" s="65" t="str">
        <f>IFERROR(VLOOKUP(Table1[[#This Row],[Staff ID]],Table2[],2,FALSE),"")</f>
        <v/>
      </c>
      <c r="N2091" s="211" t="str">
        <f>IFERROR(IF(VLOOKUP(Table1[[#This Row],[Budget Code Description]],Dimentions!$X$6:$AC$97,4,FALSE)="","",VLOOKUP(Table1[[#This Row],[Budget Code Description]],Dimentions!$X$6:$AC$97,4,FALSE)),"")</f>
        <v/>
      </c>
      <c r="O2091" s="65" t="str">
        <f>IFERROR(VLOOKUP(Table1[[#This Row],[Vendor ID]],Table549[],2,FALSE),"")</f>
        <v/>
      </c>
      <c r="P2091" s="63"/>
      <c r="Q2091" s="143" t="str">
        <f>IF(Table1[[#This Row],[Posting Date]]&lt;&gt;"",$D$9,"")</f>
        <v/>
      </c>
      <c r="R2091" s="159" t="str">
        <f>IF(Table1[[#This Row],[Posting Date]]&lt;&gt;"",$D$10,"")</f>
        <v/>
      </c>
      <c r="S2091" s="66"/>
      <c r="T2091" s="63"/>
      <c r="U2091" s="67"/>
      <c r="V2091" s="67"/>
      <c r="W2091" s="67" t="str">
        <f t="shared" si="33"/>
        <v/>
      </c>
      <c r="X2091" s="161" t="str">
        <f>IF(E2091="","",(IF(Table1[[#This Row],[Cur]]="USD",Table1[[#This Row],[Cur_Amount Debit]],Table1[[#This Row],[Cur_Amount Debit]]/Table1[[#This Row],[Exchange Rate]])))</f>
        <v/>
      </c>
      <c r="Y2091" s="161" t="str">
        <f>IF(E2091="","",(IF(Table1[[#This Row],[Cur]]="USD",Table1[[#This Row],[Cur_Amount Credit]],Table1[[#This Row],[Cur_Amount Credit]]/ExchangeRate)))</f>
        <v/>
      </c>
      <c r="Z2091" s="203" t="str">
        <f>IF(E2091="","",(Table1[[#This Row],[Debit USD]]-Table1[[#This Row],[Credit USD]]))</f>
        <v/>
      </c>
      <c r="AA2091" s="122"/>
      <c r="AB2091" s="1"/>
      <c r="AC2091" s="15"/>
      <c r="AD2091" s="15" t="str">
        <f>IF(AND(OR(Table1[[#This Row],[Account]]="15030",Table1[[#This Row],[Account]]="15035",Table1[[#This Row],[Account]]="20150"),Table1[[#This Row],[Vendor ID]]=""),1,"")</f>
        <v/>
      </c>
      <c r="AE2091" s="15"/>
      <c r="AF2091" s="15"/>
      <c r="AG2091" s="15"/>
      <c r="AH2091" s="46" t="str">
        <f>IF(Table1[[#This Row],[Posting Date]]&lt;&gt;"","GJ-"&amp;CountryID,"")</f>
        <v/>
      </c>
      <c r="AI2091" s="59" t="str">
        <f>IF(Table1[[#This Row],[Posting Date]]&lt;&gt;"",Table1[[#This Row],[Posting Date]],"")</f>
        <v/>
      </c>
      <c r="AJ2091" s="46"/>
      <c r="AK2091" s="46" t="str">
        <f>IF(Table1[[#This Row],[Description]]&lt;&gt;"",Table1[[#This Row],[Description]],"")</f>
        <v/>
      </c>
      <c r="AL2091" s="46" t="str">
        <f>IF(Table1[[#This Row],[Posting Date]]&lt;&gt;"",Table1[[#This Row],[Reference Number]],"")</f>
        <v/>
      </c>
      <c r="AM2091" s="46" t="str">
        <f>TRIM(Table1[[#This Row],[Line '#]])</f>
        <v/>
      </c>
      <c r="AN2091" s="46" t="str">
        <f>TRIM(Table1[[#This Row],[Account]])</f>
        <v/>
      </c>
      <c r="AO2091" s="46" t="str">
        <f>IF(Table1[[#This Row],[Posting Date]]&lt;&gt;"",$D$5,"")</f>
        <v/>
      </c>
      <c r="AP2091" s="46" t="str">
        <f>TRIM(Table1[[#This Row],[Departments-Prgrams]])</f>
        <v/>
      </c>
      <c r="AQ2091" s="46" t="str">
        <f>TRIM(Table1[[#This Row],[Grant]])</f>
        <v/>
      </c>
      <c r="AR2091" s="46" t="str">
        <f>TRIM(Table1[[#This Row],[Staff ID]])</f>
        <v/>
      </c>
      <c r="AS2091" s="46" t="str">
        <f>IF(TRIM(Table1[[#This Row],[Budget Code]])=0,"",TRIM(Table1[[#This Row],[Budget Code]]))</f>
        <v/>
      </c>
      <c r="AT2091" s="46" t="str">
        <f>IF(Table1[[#This Row],[Line Description]]&lt;&gt;"",Table1[[#This Row],[Line Description]],"")</f>
        <v/>
      </c>
      <c r="AU2091" s="46" t="str">
        <f>IF(Table1[[#This Row],[Cur_Amount Debit]]&gt;0,ROUND(Table1[[#This Row],[Cur_Amount Debit]],2),"")</f>
        <v/>
      </c>
      <c r="AV2091" s="46" t="str">
        <f>IF(Table1[[#This Row],[Cur_Amount Credit]]&gt;0,ROUND(Table1[[#This Row],[Cur_Amount Credit]],2),"")</f>
        <v/>
      </c>
      <c r="AW2091" s="46" t="str">
        <f>LEFT(Table1[[#This Row],[Cur]],3)</f>
        <v/>
      </c>
      <c r="AX2091" s="59"/>
      <c r="AY2091" s="46"/>
      <c r="AZ2091" s="46" t="str">
        <f>IF(Table1[[#This Row],[Cur]]&lt;&gt;"",IF(Table1[[#This Row],[Cur]]="USD","",ExchangeRate),"")</f>
        <v/>
      </c>
      <c r="BA2091" s="46" t="str">
        <f>IF(Table1[[#This Row],[Grant]]&lt;&gt;"",VLOOKUP(Table1[[#This Row],[Grant]],Grants!B:D,3),"")</f>
        <v/>
      </c>
      <c r="BB2091" s="46" t="str">
        <f>TRIM(Table1[[#This Row],[Vendor ID]])</f>
        <v/>
      </c>
      <c r="BC2091">
        <f>IF(Table1[[#This Row],[Reference Number]]=Q2090,BC2090,BC2090+1)</f>
        <v>2</v>
      </c>
    </row>
    <row r="2092" spans="1:55" ht="11.25" hidden="1" customHeight="1">
      <c r="A2092" s="1"/>
      <c r="B2092" s="88" t="str">
        <f>IF(Table1[[#This Row],[Posting Date]]&lt;&gt;"",IF(Table1[[#This Row],[Reference Number]]=Q2091,B2091+1,1),"")</f>
        <v/>
      </c>
      <c r="C2092" s="61"/>
      <c r="D2092" s="61"/>
      <c r="E2092" s="218"/>
      <c r="F2092" s="143" t="str">
        <f>IFERROR(IF(VLOOKUP(Table1[[#This Row],[Budget Code Description]],Dimentions!$X$6:$AC$132,2,FALSE)="","",VLOOKUP(Table1[[#This Row],[Budget Code Description]],Dimentions!$X$6:$AC$132,2,FALSE)),"")</f>
        <v/>
      </c>
      <c r="G2092" s="143" t="str">
        <f>IFERROR(VLOOKUP(Table1[[#This Row],[Budget Code Description]],Dimentions!$X$6:$AC$132,3,FALSE),"")</f>
        <v/>
      </c>
      <c r="H2092" s="64" t="str">
        <f>IFERROR(VLOOKUP(Table1[[#This Row],[Account]],Dimentions!$S$6:$V$233,2,FALSE),"")</f>
        <v/>
      </c>
      <c r="I2092" s="62">
        <f>_xlfn.NUMBERVALUE(LEFT(Table1[[#This Row],[Account]],1))</f>
        <v>0</v>
      </c>
      <c r="J2092" s="62" t="str">
        <f>IFERROR(VLOOKUP(Table1[[#This Row],[Budget Code Description]],Table6[#All],7,FALSE),"")</f>
        <v/>
      </c>
      <c r="K2092" s="143" t="str">
        <f>IFERROR(VLOOKUP(Table1[[#This Row],[Budget Code Description]],Table6[#All],8,FALSE),"")</f>
        <v/>
      </c>
      <c r="L2092" s="63"/>
      <c r="M2092" s="65" t="str">
        <f>IFERROR(VLOOKUP(Table1[[#This Row],[Staff ID]],Table2[],2,FALSE),"")</f>
        <v/>
      </c>
      <c r="N2092" s="211" t="str">
        <f>IFERROR(IF(VLOOKUP(Table1[[#This Row],[Budget Code Description]],Dimentions!$X$6:$AC$97,4,FALSE)="","",VLOOKUP(Table1[[#This Row],[Budget Code Description]],Dimentions!$X$6:$AC$97,4,FALSE)),"")</f>
        <v/>
      </c>
      <c r="O2092" s="65" t="str">
        <f>IFERROR(VLOOKUP(Table1[[#This Row],[Vendor ID]],Table549[],2,FALSE),"")</f>
        <v/>
      </c>
      <c r="P2092" s="63"/>
      <c r="Q2092" s="143" t="str">
        <f>IF(Table1[[#This Row],[Posting Date]]&lt;&gt;"",$D$9,"")</f>
        <v/>
      </c>
      <c r="R2092" s="159" t="str">
        <f>IF(Table1[[#This Row],[Posting Date]]&lt;&gt;"",$D$10,"")</f>
        <v/>
      </c>
      <c r="S2092" s="66"/>
      <c r="T2092" s="63"/>
      <c r="U2092" s="67"/>
      <c r="V2092" s="67"/>
      <c r="W2092" s="67" t="str">
        <f t="shared" si="33"/>
        <v/>
      </c>
      <c r="X2092" s="161" t="str">
        <f>IF(E2092="","",(IF(Table1[[#This Row],[Cur]]="USD",Table1[[#This Row],[Cur_Amount Debit]],Table1[[#This Row],[Cur_Amount Debit]]/Table1[[#This Row],[Exchange Rate]])))</f>
        <v/>
      </c>
      <c r="Y2092" s="161" t="str">
        <f>IF(E2092="","",(IF(Table1[[#This Row],[Cur]]="USD",Table1[[#This Row],[Cur_Amount Credit]],Table1[[#This Row],[Cur_Amount Credit]]/ExchangeRate)))</f>
        <v/>
      </c>
      <c r="Z2092" s="203" t="str">
        <f>IF(E2092="","",(Table1[[#This Row],[Debit USD]]-Table1[[#This Row],[Credit USD]]))</f>
        <v/>
      </c>
      <c r="AA2092" s="122"/>
      <c r="AB2092" s="1"/>
      <c r="AC2092" s="15"/>
      <c r="AD2092" s="15" t="str">
        <f>IF(AND(OR(Table1[[#This Row],[Account]]="15030",Table1[[#This Row],[Account]]="15035",Table1[[#This Row],[Account]]="20150"),Table1[[#This Row],[Vendor ID]]=""),1,"")</f>
        <v/>
      </c>
      <c r="AE2092" s="15"/>
      <c r="AF2092" s="15"/>
      <c r="AG2092" s="15"/>
      <c r="AH2092" s="46" t="str">
        <f>IF(Table1[[#This Row],[Posting Date]]&lt;&gt;"","GJ-"&amp;CountryID,"")</f>
        <v/>
      </c>
      <c r="AI2092" s="59" t="str">
        <f>IF(Table1[[#This Row],[Posting Date]]&lt;&gt;"",Table1[[#This Row],[Posting Date]],"")</f>
        <v/>
      </c>
      <c r="AJ2092" s="46"/>
      <c r="AK2092" s="46" t="str">
        <f>IF(Table1[[#This Row],[Description]]&lt;&gt;"",Table1[[#This Row],[Description]],"")</f>
        <v/>
      </c>
      <c r="AL2092" s="46" t="str">
        <f>IF(Table1[[#This Row],[Posting Date]]&lt;&gt;"",Table1[[#This Row],[Reference Number]],"")</f>
        <v/>
      </c>
      <c r="AM2092" s="46" t="str">
        <f>TRIM(Table1[[#This Row],[Line '#]])</f>
        <v/>
      </c>
      <c r="AN2092" s="46" t="str">
        <f>TRIM(Table1[[#This Row],[Account]])</f>
        <v/>
      </c>
      <c r="AO2092" s="46" t="str">
        <f>IF(Table1[[#This Row],[Posting Date]]&lt;&gt;"",$D$5,"")</f>
        <v/>
      </c>
      <c r="AP2092" s="46" t="str">
        <f>TRIM(Table1[[#This Row],[Departments-Prgrams]])</f>
        <v/>
      </c>
      <c r="AQ2092" s="46" t="str">
        <f>TRIM(Table1[[#This Row],[Grant]])</f>
        <v/>
      </c>
      <c r="AR2092" s="46" t="str">
        <f>TRIM(Table1[[#This Row],[Staff ID]])</f>
        <v/>
      </c>
      <c r="AS2092" s="46" t="str">
        <f>IF(TRIM(Table1[[#This Row],[Budget Code]])=0,"",TRIM(Table1[[#This Row],[Budget Code]]))</f>
        <v/>
      </c>
      <c r="AT2092" s="46" t="str">
        <f>IF(Table1[[#This Row],[Line Description]]&lt;&gt;"",Table1[[#This Row],[Line Description]],"")</f>
        <v/>
      </c>
      <c r="AU2092" s="46" t="str">
        <f>IF(Table1[[#This Row],[Cur_Amount Debit]]&gt;0,ROUND(Table1[[#This Row],[Cur_Amount Debit]],2),"")</f>
        <v/>
      </c>
      <c r="AV2092" s="46" t="str">
        <f>IF(Table1[[#This Row],[Cur_Amount Credit]]&gt;0,ROUND(Table1[[#This Row],[Cur_Amount Credit]],2),"")</f>
        <v/>
      </c>
      <c r="AW2092" s="46" t="str">
        <f>LEFT(Table1[[#This Row],[Cur]],3)</f>
        <v/>
      </c>
      <c r="AX2092" s="59"/>
      <c r="AY2092" s="46"/>
      <c r="AZ2092" s="46" t="str">
        <f>IF(Table1[[#This Row],[Cur]]&lt;&gt;"",IF(Table1[[#This Row],[Cur]]="USD","",ExchangeRate),"")</f>
        <v/>
      </c>
      <c r="BA2092" s="46" t="str">
        <f>IF(Table1[[#This Row],[Grant]]&lt;&gt;"",VLOOKUP(Table1[[#This Row],[Grant]],Grants!B:D,3),"")</f>
        <v/>
      </c>
      <c r="BB2092" s="46" t="str">
        <f>TRIM(Table1[[#This Row],[Vendor ID]])</f>
        <v/>
      </c>
      <c r="BC2092">
        <f>IF(Table1[[#This Row],[Reference Number]]=Q2091,BC2091,BC2091+1)</f>
        <v>2</v>
      </c>
    </row>
    <row r="2093" spans="1:55" ht="11.25" hidden="1" customHeight="1">
      <c r="A2093" s="1"/>
      <c r="B2093" s="88" t="str">
        <f>IF(Table1[[#This Row],[Posting Date]]&lt;&gt;"",IF(Table1[[#This Row],[Reference Number]]=Q2092,B2092+1,1),"")</f>
        <v/>
      </c>
      <c r="C2093" s="61"/>
      <c r="D2093" s="61"/>
      <c r="E2093" s="218"/>
      <c r="F2093" s="143" t="str">
        <f>IFERROR(IF(VLOOKUP(Table1[[#This Row],[Budget Code Description]],Dimentions!$X$6:$AC$132,2,FALSE)="","",VLOOKUP(Table1[[#This Row],[Budget Code Description]],Dimentions!$X$6:$AC$132,2,FALSE)),"")</f>
        <v/>
      </c>
      <c r="G2093" s="143" t="str">
        <f>IFERROR(VLOOKUP(Table1[[#This Row],[Budget Code Description]],Dimentions!$X$6:$AC$132,3,FALSE),"")</f>
        <v/>
      </c>
      <c r="H2093" s="64" t="str">
        <f>IFERROR(VLOOKUP(Table1[[#This Row],[Account]],Dimentions!$S$6:$V$233,2,FALSE),"")</f>
        <v/>
      </c>
      <c r="I2093" s="62">
        <f>_xlfn.NUMBERVALUE(LEFT(Table1[[#This Row],[Account]],1))</f>
        <v>0</v>
      </c>
      <c r="J2093" s="62" t="str">
        <f>IFERROR(VLOOKUP(Table1[[#This Row],[Budget Code Description]],Table6[#All],7,FALSE),"")</f>
        <v/>
      </c>
      <c r="K2093" s="143" t="str">
        <f>IFERROR(VLOOKUP(Table1[[#This Row],[Budget Code Description]],Table6[#All],8,FALSE),"")</f>
        <v/>
      </c>
      <c r="L2093" s="63"/>
      <c r="M2093" s="65" t="str">
        <f>IFERROR(VLOOKUP(Table1[[#This Row],[Staff ID]],Table2[],2,FALSE),"")</f>
        <v/>
      </c>
      <c r="N2093" s="211" t="str">
        <f>IFERROR(IF(VLOOKUP(Table1[[#This Row],[Budget Code Description]],Dimentions!$X$6:$AC$97,4,FALSE)="","",VLOOKUP(Table1[[#This Row],[Budget Code Description]],Dimentions!$X$6:$AC$97,4,FALSE)),"")</f>
        <v/>
      </c>
      <c r="O2093" s="65" t="str">
        <f>IFERROR(VLOOKUP(Table1[[#This Row],[Vendor ID]],Table549[],2,FALSE),"")</f>
        <v/>
      </c>
      <c r="P2093" s="63"/>
      <c r="Q2093" s="143" t="str">
        <f>IF(Table1[[#This Row],[Posting Date]]&lt;&gt;"",$D$9,"")</f>
        <v/>
      </c>
      <c r="R2093" s="159" t="str">
        <f>IF(Table1[[#This Row],[Posting Date]]&lt;&gt;"",$D$10,"")</f>
        <v/>
      </c>
      <c r="S2093" s="66"/>
      <c r="T2093" s="63"/>
      <c r="U2093" s="67"/>
      <c r="V2093" s="67"/>
      <c r="W2093" s="67" t="str">
        <f t="shared" si="33"/>
        <v/>
      </c>
      <c r="X2093" s="161" t="str">
        <f>IF(E2093="","",(IF(Table1[[#This Row],[Cur]]="USD",Table1[[#This Row],[Cur_Amount Debit]],Table1[[#This Row],[Cur_Amount Debit]]/Table1[[#This Row],[Exchange Rate]])))</f>
        <v/>
      </c>
      <c r="Y2093" s="161" t="str">
        <f>IF(E2093="","",(IF(Table1[[#This Row],[Cur]]="USD",Table1[[#This Row],[Cur_Amount Credit]],Table1[[#This Row],[Cur_Amount Credit]]/ExchangeRate)))</f>
        <v/>
      </c>
      <c r="Z2093" s="203" t="str">
        <f>IF(E2093="","",(Table1[[#This Row],[Debit USD]]-Table1[[#This Row],[Credit USD]]))</f>
        <v/>
      </c>
      <c r="AA2093" s="122"/>
      <c r="AB2093" s="1"/>
      <c r="AC2093" s="15"/>
      <c r="AD2093" s="15" t="str">
        <f>IF(AND(OR(Table1[[#This Row],[Account]]="15030",Table1[[#This Row],[Account]]="15035",Table1[[#This Row],[Account]]="20150"),Table1[[#This Row],[Vendor ID]]=""),1,"")</f>
        <v/>
      </c>
      <c r="AE2093" s="15"/>
      <c r="AF2093" s="15"/>
      <c r="AG2093" s="15"/>
      <c r="AH2093" s="46" t="str">
        <f>IF(Table1[[#This Row],[Posting Date]]&lt;&gt;"","GJ-"&amp;CountryID,"")</f>
        <v/>
      </c>
      <c r="AI2093" s="59" t="str">
        <f>IF(Table1[[#This Row],[Posting Date]]&lt;&gt;"",Table1[[#This Row],[Posting Date]],"")</f>
        <v/>
      </c>
      <c r="AJ2093" s="46"/>
      <c r="AK2093" s="46" t="str">
        <f>IF(Table1[[#This Row],[Description]]&lt;&gt;"",Table1[[#This Row],[Description]],"")</f>
        <v/>
      </c>
      <c r="AL2093" s="46" t="str">
        <f>IF(Table1[[#This Row],[Posting Date]]&lt;&gt;"",Table1[[#This Row],[Reference Number]],"")</f>
        <v/>
      </c>
      <c r="AM2093" s="46" t="str">
        <f>TRIM(Table1[[#This Row],[Line '#]])</f>
        <v/>
      </c>
      <c r="AN2093" s="46" t="str">
        <f>TRIM(Table1[[#This Row],[Account]])</f>
        <v/>
      </c>
      <c r="AO2093" s="46" t="str">
        <f>IF(Table1[[#This Row],[Posting Date]]&lt;&gt;"",$D$5,"")</f>
        <v/>
      </c>
      <c r="AP2093" s="46" t="str">
        <f>TRIM(Table1[[#This Row],[Departments-Prgrams]])</f>
        <v/>
      </c>
      <c r="AQ2093" s="46" t="str">
        <f>TRIM(Table1[[#This Row],[Grant]])</f>
        <v/>
      </c>
      <c r="AR2093" s="46" t="str">
        <f>TRIM(Table1[[#This Row],[Staff ID]])</f>
        <v/>
      </c>
      <c r="AS2093" s="46" t="str">
        <f>IF(TRIM(Table1[[#This Row],[Budget Code]])=0,"",TRIM(Table1[[#This Row],[Budget Code]]))</f>
        <v/>
      </c>
      <c r="AT2093" s="46" t="str">
        <f>IF(Table1[[#This Row],[Line Description]]&lt;&gt;"",Table1[[#This Row],[Line Description]],"")</f>
        <v/>
      </c>
      <c r="AU2093" s="46" t="str">
        <f>IF(Table1[[#This Row],[Cur_Amount Debit]]&gt;0,ROUND(Table1[[#This Row],[Cur_Amount Debit]],2),"")</f>
        <v/>
      </c>
      <c r="AV2093" s="46" t="str">
        <f>IF(Table1[[#This Row],[Cur_Amount Credit]]&gt;0,ROUND(Table1[[#This Row],[Cur_Amount Credit]],2),"")</f>
        <v/>
      </c>
      <c r="AW2093" s="46" t="str">
        <f>LEFT(Table1[[#This Row],[Cur]],3)</f>
        <v/>
      </c>
      <c r="AX2093" s="59"/>
      <c r="AY2093" s="46"/>
      <c r="AZ2093" s="46" t="str">
        <f>IF(Table1[[#This Row],[Cur]]&lt;&gt;"",IF(Table1[[#This Row],[Cur]]="USD","",ExchangeRate),"")</f>
        <v/>
      </c>
      <c r="BA2093" s="46" t="str">
        <f>IF(Table1[[#This Row],[Grant]]&lt;&gt;"",VLOOKUP(Table1[[#This Row],[Grant]],Grants!B:D,3),"")</f>
        <v/>
      </c>
      <c r="BB2093" s="46" t="str">
        <f>TRIM(Table1[[#This Row],[Vendor ID]])</f>
        <v/>
      </c>
      <c r="BC2093">
        <f>IF(Table1[[#This Row],[Reference Number]]=Q2092,BC2092,BC2092+1)</f>
        <v>2</v>
      </c>
    </row>
    <row r="2094" spans="1:55" ht="11.25" hidden="1" customHeight="1">
      <c r="A2094" s="1"/>
      <c r="B2094" s="88" t="str">
        <f>IF(Table1[[#This Row],[Posting Date]]&lt;&gt;"",IF(Table1[[#This Row],[Reference Number]]=Q2093,B2093+1,1),"")</f>
        <v/>
      </c>
      <c r="C2094" s="61"/>
      <c r="D2094" s="61"/>
      <c r="E2094" s="218"/>
      <c r="F2094" s="143" t="str">
        <f>IFERROR(IF(VLOOKUP(Table1[[#This Row],[Budget Code Description]],Dimentions!$X$6:$AC$132,2,FALSE)="","",VLOOKUP(Table1[[#This Row],[Budget Code Description]],Dimentions!$X$6:$AC$132,2,FALSE)),"")</f>
        <v/>
      </c>
      <c r="G2094" s="143" t="str">
        <f>IFERROR(VLOOKUP(Table1[[#This Row],[Budget Code Description]],Dimentions!$X$6:$AC$132,3,FALSE),"")</f>
        <v/>
      </c>
      <c r="H2094" s="64" t="str">
        <f>IFERROR(VLOOKUP(Table1[[#This Row],[Account]],Dimentions!$S$6:$V$233,2,FALSE),"")</f>
        <v/>
      </c>
      <c r="I2094" s="62">
        <f>_xlfn.NUMBERVALUE(LEFT(Table1[[#This Row],[Account]],1))</f>
        <v>0</v>
      </c>
      <c r="J2094" s="62" t="str">
        <f>IFERROR(VLOOKUP(Table1[[#This Row],[Budget Code Description]],Table6[#All],7,FALSE),"")</f>
        <v/>
      </c>
      <c r="K2094" s="143" t="str">
        <f>IFERROR(VLOOKUP(Table1[[#This Row],[Budget Code Description]],Table6[#All],8,FALSE),"")</f>
        <v/>
      </c>
      <c r="L2094" s="63"/>
      <c r="M2094" s="65" t="str">
        <f>IFERROR(VLOOKUP(Table1[[#This Row],[Staff ID]],Table2[],2,FALSE),"")</f>
        <v/>
      </c>
      <c r="N2094" s="211" t="str">
        <f>IFERROR(IF(VLOOKUP(Table1[[#This Row],[Budget Code Description]],Dimentions!$X$6:$AC$97,4,FALSE)="","",VLOOKUP(Table1[[#This Row],[Budget Code Description]],Dimentions!$X$6:$AC$97,4,FALSE)),"")</f>
        <v/>
      </c>
      <c r="O2094" s="65" t="str">
        <f>IFERROR(VLOOKUP(Table1[[#This Row],[Vendor ID]],Table549[],2,FALSE),"")</f>
        <v/>
      </c>
      <c r="P2094" s="63"/>
      <c r="Q2094" s="143" t="str">
        <f>IF(Table1[[#This Row],[Posting Date]]&lt;&gt;"",$D$9,"")</f>
        <v/>
      </c>
      <c r="R2094" s="159" t="str">
        <f>IF(Table1[[#This Row],[Posting Date]]&lt;&gt;"",$D$10,"")</f>
        <v/>
      </c>
      <c r="S2094" s="66"/>
      <c r="T2094" s="63"/>
      <c r="U2094" s="67"/>
      <c r="V2094" s="67"/>
      <c r="W2094" s="67" t="str">
        <f t="shared" si="33"/>
        <v/>
      </c>
      <c r="X2094" s="161" t="str">
        <f>IF(E2094="","",(IF(Table1[[#This Row],[Cur]]="USD",Table1[[#This Row],[Cur_Amount Debit]],Table1[[#This Row],[Cur_Amount Debit]]/Table1[[#This Row],[Exchange Rate]])))</f>
        <v/>
      </c>
      <c r="Y2094" s="161" t="str">
        <f>IF(E2094="","",(IF(Table1[[#This Row],[Cur]]="USD",Table1[[#This Row],[Cur_Amount Credit]],Table1[[#This Row],[Cur_Amount Credit]]/ExchangeRate)))</f>
        <v/>
      </c>
      <c r="Z2094" s="203" t="str">
        <f>IF(E2094="","",(Table1[[#This Row],[Debit USD]]-Table1[[#This Row],[Credit USD]]))</f>
        <v/>
      </c>
      <c r="AA2094" s="122"/>
      <c r="AB2094" s="1"/>
      <c r="AC2094" s="15"/>
      <c r="AD2094" s="15" t="str">
        <f>IF(AND(OR(Table1[[#This Row],[Account]]="15030",Table1[[#This Row],[Account]]="15035",Table1[[#This Row],[Account]]="20150"),Table1[[#This Row],[Vendor ID]]=""),1,"")</f>
        <v/>
      </c>
      <c r="AE2094" s="15"/>
      <c r="AF2094" s="15"/>
      <c r="AG2094" s="15"/>
      <c r="AH2094" s="46" t="str">
        <f>IF(Table1[[#This Row],[Posting Date]]&lt;&gt;"","GJ-"&amp;CountryID,"")</f>
        <v/>
      </c>
      <c r="AI2094" s="59" t="str">
        <f>IF(Table1[[#This Row],[Posting Date]]&lt;&gt;"",Table1[[#This Row],[Posting Date]],"")</f>
        <v/>
      </c>
      <c r="AJ2094" s="46"/>
      <c r="AK2094" s="46" t="str">
        <f>IF(Table1[[#This Row],[Description]]&lt;&gt;"",Table1[[#This Row],[Description]],"")</f>
        <v/>
      </c>
      <c r="AL2094" s="46" t="str">
        <f>IF(Table1[[#This Row],[Posting Date]]&lt;&gt;"",Table1[[#This Row],[Reference Number]],"")</f>
        <v/>
      </c>
      <c r="AM2094" s="46" t="str">
        <f>TRIM(Table1[[#This Row],[Line '#]])</f>
        <v/>
      </c>
      <c r="AN2094" s="46" t="str">
        <f>TRIM(Table1[[#This Row],[Account]])</f>
        <v/>
      </c>
      <c r="AO2094" s="46" t="str">
        <f>IF(Table1[[#This Row],[Posting Date]]&lt;&gt;"",$D$5,"")</f>
        <v/>
      </c>
      <c r="AP2094" s="46" t="str">
        <f>TRIM(Table1[[#This Row],[Departments-Prgrams]])</f>
        <v/>
      </c>
      <c r="AQ2094" s="46" t="str">
        <f>TRIM(Table1[[#This Row],[Grant]])</f>
        <v/>
      </c>
      <c r="AR2094" s="46" t="str">
        <f>TRIM(Table1[[#This Row],[Staff ID]])</f>
        <v/>
      </c>
      <c r="AS2094" s="46" t="str">
        <f>IF(TRIM(Table1[[#This Row],[Budget Code]])=0,"",TRIM(Table1[[#This Row],[Budget Code]]))</f>
        <v/>
      </c>
      <c r="AT2094" s="46" t="str">
        <f>IF(Table1[[#This Row],[Line Description]]&lt;&gt;"",Table1[[#This Row],[Line Description]],"")</f>
        <v/>
      </c>
      <c r="AU2094" s="46" t="str">
        <f>IF(Table1[[#This Row],[Cur_Amount Debit]]&gt;0,ROUND(Table1[[#This Row],[Cur_Amount Debit]],2),"")</f>
        <v/>
      </c>
      <c r="AV2094" s="46" t="str">
        <f>IF(Table1[[#This Row],[Cur_Amount Credit]]&gt;0,ROUND(Table1[[#This Row],[Cur_Amount Credit]],2),"")</f>
        <v/>
      </c>
      <c r="AW2094" s="46" t="str">
        <f>LEFT(Table1[[#This Row],[Cur]],3)</f>
        <v/>
      </c>
      <c r="AX2094" s="59"/>
      <c r="AY2094" s="46"/>
      <c r="AZ2094" s="46" t="str">
        <f>IF(Table1[[#This Row],[Cur]]&lt;&gt;"",IF(Table1[[#This Row],[Cur]]="USD","",ExchangeRate),"")</f>
        <v/>
      </c>
      <c r="BA2094" s="46" t="str">
        <f>IF(Table1[[#This Row],[Grant]]&lt;&gt;"",VLOOKUP(Table1[[#This Row],[Grant]],Grants!B:D,3),"")</f>
        <v/>
      </c>
      <c r="BB2094" s="46" t="str">
        <f>TRIM(Table1[[#This Row],[Vendor ID]])</f>
        <v/>
      </c>
      <c r="BC2094">
        <f>IF(Table1[[#This Row],[Reference Number]]=Q2093,BC2093,BC2093+1)</f>
        <v>2</v>
      </c>
    </row>
    <row r="2095" spans="1:55" ht="11.25" hidden="1" customHeight="1">
      <c r="A2095" s="1"/>
      <c r="B2095" s="88" t="str">
        <f>IF(Table1[[#This Row],[Posting Date]]&lt;&gt;"",IF(Table1[[#This Row],[Reference Number]]=Q2094,B2094+1,1),"")</f>
        <v/>
      </c>
      <c r="C2095" s="61"/>
      <c r="D2095" s="61"/>
      <c r="E2095" s="218"/>
      <c r="F2095" s="143" t="str">
        <f>IFERROR(IF(VLOOKUP(Table1[[#This Row],[Budget Code Description]],Dimentions!$X$6:$AC$132,2,FALSE)="","",VLOOKUP(Table1[[#This Row],[Budget Code Description]],Dimentions!$X$6:$AC$132,2,FALSE)),"")</f>
        <v/>
      </c>
      <c r="G2095" s="143" t="str">
        <f>IFERROR(VLOOKUP(Table1[[#This Row],[Budget Code Description]],Dimentions!$X$6:$AC$132,3,FALSE),"")</f>
        <v/>
      </c>
      <c r="H2095" s="64" t="str">
        <f>IFERROR(VLOOKUP(Table1[[#This Row],[Account]],Dimentions!$S$6:$V$233,2,FALSE),"")</f>
        <v/>
      </c>
      <c r="I2095" s="62">
        <f>_xlfn.NUMBERVALUE(LEFT(Table1[[#This Row],[Account]],1))</f>
        <v>0</v>
      </c>
      <c r="J2095" s="62" t="str">
        <f>IFERROR(VLOOKUP(Table1[[#This Row],[Budget Code Description]],Table6[#All],7,FALSE),"")</f>
        <v/>
      </c>
      <c r="K2095" s="143" t="str">
        <f>IFERROR(VLOOKUP(Table1[[#This Row],[Budget Code Description]],Table6[#All],8,FALSE),"")</f>
        <v/>
      </c>
      <c r="L2095" s="63"/>
      <c r="M2095" s="65" t="str">
        <f>IFERROR(VLOOKUP(Table1[[#This Row],[Staff ID]],Table2[],2,FALSE),"")</f>
        <v/>
      </c>
      <c r="N2095" s="211" t="str">
        <f>IFERROR(IF(VLOOKUP(Table1[[#This Row],[Budget Code Description]],Dimentions!$X$6:$AC$97,4,FALSE)="","",VLOOKUP(Table1[[#This Row],[Budget Code Description]],Dimentions!$X$6:$AC$97,4,FALSE)),"")</f>
        <v/>
      </c>
      <c r="O2095" s="65" t="str">
        <f>IFERROR(VLOOKUP(Table1[[#This Row],[Vendor ID]],Table549[],2,FALSE),"")</f>
        <v/>
      </c>
      <c r="P2095" s="63"/>
      <c r="Q2095" s="143" t="str">
        <f>IF(Table1[[#This Row],[Posting Date]]&lt;&gt;"",$D$9,"")</f>
        <v/>
      </c>
      <c r="R2095" s="159" t="str">
        <f>IF(Table1[[#This Row],[Posting Date]]&lt;&gt;"",$D$10,"")</f>
        <v/>
      </c>
      <c r="S2095" s="66"/>
      <c r="T2095" s="63"/>
      <c r="U2095" s="67"/>
      <c r="V2095" s="67"/>
      <c r="W2095" s="67" t="str">
        <f t="shared" si="33"/>
        <v/>
      </c>
      <c r="X2095" s="161" t="str">
        <f>IF(E2095="","",(IF(Table1[[#This Row],[Cur]]="USD",Table1[[#This Row],[Cur_Amount Debit]],Table1[[#This Row],[Cur_Amount Debit]]/Table1[[#This Row],[Exchange Rate]])))</f>
        <v/>
      </c>
      <c r="Y2095" s="161" t="str">
        <f>IF(E2095="","",(IF(Table1[[#This Row],[Cur]]="USD",Table1[[#This Row],[Cur_Amount Credit]],Table1[[#This Row],[Cur_Amount Credit]]/ExchangeRate)))</f>
        <v/>
      </c>
      <c r="Z2095" s="203" t="str">
        <f>IF(E2095="","",(Table1[[#This Row],[Debit USD]]-Table1[[#This Row],[Credit USD]]))</f>
        <v/>
      </c>
      <c r="AA2095" s="122"/>
      <c r="AB2095" s="1"/>
      <c r="AC2095" s="15"/>
      <c r="AD2095" s="15" t="str">
        <f>IF(AND(OR(Table1[[#This Row],[Account]]="15030",Table1[[#This Row],[Account]]="15035",Table1[[#This Row],[Account]]="20150"),Table1[[#This Row],[Vendor ID]]=""),1,"")</f>
        <v/>
      </c>
      <c r="AE2095" s="15"/>
      <c r="AF2095" s="15"/>
      <c r="AG2095" s="15"/>
      <c r="AH2095" s="46" t="str">
        <f>IF(Table1[[#This Row],[Posting Date]]&lt;&gt;"","GJ-"&amp;CountryID,"")</f>
        <v/>
      </c>
      <c r="AI2095" s="59" t="str">
        <f>IF(Table1[[#This Row],[Posting Date]]&lt;&gt;"",Table1[[#This Row],[Posting Date]],"")</f>
        <v/>
      </c>
      <c r="AJ2095" s="46"/>
      <c r="AK2095" s="46" t="str">
        <f>IF(Table1[[#This Row],[Description]]&lt;&gt;"",Table1[[#This Row],[Description]],"")</f>
        <v/>
      </c>
      <c r="AL2095" s="46" t="str">
        <f>IF(Table1[[#This Row],[Posting Date]]&lt;&gt;"",Table1[[#This Row],[Reference Number]],"")</f>
        <v/>
      </c>
      <c r="AM2095" s="46" t="str">
        <f>TRIM(Table1[[#This Row],[Line '#]])</f>
        <v/>
      </c>
      <c r="AN2095" s="46" t="str">
        <f>TRIM(Table1[[#This Row],[Account]])</f>
        <v/>
      </c>
      <c r="AO2095" s="46" t="str">
        <f>IF(Table1[[#This Row],[Posting Date]]&lt;&gt;"",$D$5,"")</f>
        <v/>
      </c>
      <c r="AP2095" s="46" t="str">
        <f>TRIM(Table1[[#This Row],[Departments-Prgrams]])</f>
        <v/>
      </c>
      <c r="AQ2095" s="46" t="str">
        <f>TRIM(Table1[[#This Row],[Grant]])</f>
        <v/>
      </c>
      <c r="AR2095" s="46" t="str">
        <f>TRIM(Table1[[#This Row],[Staff ID]])</f>
        <v/>
      </c>
      <c r="AS2095" s="46" t="str">
        <f>IF(TRIM(Table1[[#This Row],[Budget Code]])=0,"",TRIM(Table1[[#This Row],[Budget Code]]))</f>
        <v/>
      </c>
      <c r="AT2095" s="46" t="str">
        <f>IF(Table1[[#This Row],[Line Description]]&lt;&gt;"",Table1[[#This Row],[Line Description]],"")</f>
        <v/>
      </c>
      <c r="AU2095" s="46" t="str">
        <f>IF(Table1[[#This Row],[Cur_Amount Debit]]&gt;0,ROUND(Table1[[#This Row],[Cur_Amount Debit]],2),"")</f>
        <v/>
      </c>
      <c r="AV2095" s="46" t="str">
        <f>IF(Table1[[#This Row],[Cur_Amount Credit]]&gt;0,ROUND(Table1[[#This Row],[Cur_Amount Credit]],2),"")</f>
        <v/>
      </c>
      <c r="AW2095" s="46" t="str">
        <f>LEFT(Table1[[#This Row],[Cur]],3)</f>
        <v/>
      </c>
      <c r="AX2095" s="59"/>
      <c r="AY2095" s="46"/>
      <c r="AZ2095" s="46" t="str">
        <f>IF(Table1[[#This Row],[Cur]]&lt;&gt;"",IF(Table1[[#This Row],[Cur]]="USD","",ExchangeRate),"")</f>
        <v/>
      </c>
      <c r="BA2095" s="46" t="str">
        <f>IF(Table1[[#This Row],[Grant]]&lt;&gt;"",VLOOKUP(Table1[[#This Row],[Grant]],Grants!B:D,3),"")</f>
        <v/>
      </c>
      <c r="BB2095" s="46" t="str">
        <f>TRIM(Table1[[#This Row],[Vendor ID]])</f>
        <v/>
      </c>
      <c r="BC2095">
        <f>IF(Table1[[#This Row],[Reference Number]]=Q2094,BC2094,BC2094+1)</f>
        <v>2</v>
      </c>
    </row>
    <row r="2096" spans="1:55" ht="11.25" hidden="1" customHeight="1">
      <c r="A2096" s="1"/>
      <c r="B2096" s="88" t="str">
        <f>IF(Table1[[#This Row],[Posting Date]]&lt;&gt;"",IF(Table1[[#This Row],[Reference Number]]=Q2095,B2095+1,1),"")</f>
        <v/>
      </c>
      <c r="C2096" s="61"/>
      <c r="D2096" s="61"/>
      <c r="E2096" s="218"/>
      <c r="F2096" s="143" t="str">
        <f>IFERROR(IF(VLOOKUP(Table1[[#This Row],[Budget Code Description]],Dimentions!$X$6:$AC$132,2,FALSE)="","",VLOOKUP(Table1[[#This Row],[Budget Code Description]],Dimentions!$X$6:$AC$132,2,FALSE)),"")</f>
        <v/>
      </c>
      <c r="G2096" s="143" t="str">
        <f>IFERROR(VLOOKUP(Table1[[#This Row],[Budget Code Description]],Dimentions!$X$6:$AC$132,3,FALSE),"")</f>
        <v/>
      </c>
      <c r="H2096" s="64" t="str">
        <f>IFERROR(VLOOKUP(Table1[[#This Row],[Account]],Dimentions!$S$6:$V$233,2,FALSE),"")</f>
        <v/>
      </c>
      <c r="I2096" s="62">
        <f>_xlfn.NUMBERVALUE(LEFT(Table1[[#This Row],[Account]],1))</f>
        <v>0</v>
      </c>
      <c r="J2096" s="62" t="str">
        <f>IFERROR(VLOOKUP(Table1[[#This Row],[Budget Code Description]],Table6[#All],7,FALSE),"")</f>
        <v/>
      </c>
      <c r="K2096" s="143" t="str">
        <f>IFERROR(VLOOKUP(Table1[[#This Row],[Budget Code Description]],Table6[#All],8,FALSE),"")</f>
        <v/>
      </c>
      <c r="L2096" s="63"/>
      <c r="M2096" s="65" t="str">
        <f>IFERROR(VLOOKUP(Table1[[#This Row],[Staff ID]],Table2[],2,FALSE),"")</f>
        <v/>
      </c>
      <c r="N2096" s="211" t="str">
        <f>IFERROR(IF(VLOOKUP(Table1[[#This Row],[Budget Code Description]],Dimentions!$X$6:$AC$97,4,FALSE)="","",VLOOKUP(Table1[[#This Row],[Budget Code Description]],Dimentions!$X$6:$AC$97,4,FALSE)),"")</f>
        <v/>
      </c>
      <c r="O2096" s="65" t="str">
        <f>IFERROR(VLOOKUP(Table1[[#This Row],[Vendor ID]],Table549[],2,FALSE),"")</f>
        <v/>
      </c>
      <c r="P2096" s="63"/>
      <c r="Q2096" s="143" t="str">
        <f>IF(Table1[[#This Row],[Posting Date]]&lt;&gt;"",$D$9,"")</f>
        <v/>
      </c>
      <c r="R2096" s="159" t="str">
        <f>IF(Table1[[#This Row],[Posting Date]]&lt;&gt;"",$D$10,"")</f>
        <v/>
      </c>
      <c r="S2096" s="66"/>
      <c r="T2096" s="63"/>
      <c r="U2096" s="67"/>
      <c r="V2096" s="67"/>
      <c r="W2096" s="67" t="str">
        <f t="shared" si="33"/>
        <v/>
      </c>
      <c r="X2096" s="161" t="str">
        <f>IF(E2096="","",(IF(Table1[[#This Row],[Cur]]="USD",Table1[[#This Row],[Cur_Amount Debit]],Table1[[#This Row],[Cur_Amount Debit]]/Table1[[#This Row],[Exchange Rate]])))</f>
        <v/>
      </c>
      <c r="Y2096" s="161" t="str">
        <f>IF(E2096="","",(IF(Table1[[#This Row],[Cur]]="USD",Table1[[#This Row],[Cur_Amount Credit]],Table1[[#This Row],[Cur_Amount Credit]]/ExchangeRate)))</f>
        <v/>
      </c>
      <c r="Z2096" s="203" t="str">
        <f>IF(E2096="","",(Table1[[#This Row],[Debit USD]]-Table1[[#This Row],[Credit USD]]))</f>
        <v/>
      </c>
      <c r="AA2096" s="122"/>
      <c r="AB2096" s="1"/>
      <c r="AC2096" s="15"/>
      <c r="AD2096" s="15" t="str">
        <f>IF(AND(OR(Table1[[#This Row],[Account]]="15030",Table1[[#This Row],[Account]]="15035",Table1[[#This Row],[Account]]="20150"),Table1[[#This Row],[Vendor ID]]=""),1,"")</f>
        <v/>
      </c>
      <c r="AE2096" s="15"/>
      <c r="AF2096" s="15"/>
      <c r="AG2096" s="15"/>
      <c r="AH2096" s="46" t="str">
        <f>IF(Table1[[#This Row],[Posting Date]]&lt;&gt;"","GJ-"&amp;CountryID,"")</f>
        <v/>
      </c>
      <c r="AI2096" s="59" t="str">
        <f>IF(Table1[[#This Row],[Posting Date]]&lt;&gt;"",Table1[[#This Row],[Posting Date]],"")</f>
        <v/>
      </c>
      <c r="AJ2096" s="46"/>
      <c r="AK2096" s="46" t="str">
        <f>IF(Table1[[#This Row],[Description]]&lt;&gt;"",Table1[[#This Row],[Description]],"")</f>
        <v/>
      </c>
      <c r="AL2096" s="46" t="str">
        <f>IF(Table1[[#This Row],[Posting Date]]&lt;&gt;"",Table1[[#This Row],[Reference Number]],"")</f>
        <v/>
      </c>
      <c r="AM2096" s="46" t="str">
        <f>TRIM(Table1[[#This Row],[Line '#]])</f>
        <v/>
      </c>
      <c r="AN2096" s="46" t="str">
        <f>TRIM(Table1[[#This Row],[Account]])</f>
        <v/>
      </c>
      <c r="AO2096" s="46" t="str">
        <f>IF(Table1[[#This Row],[Posting Date]]&lt;&gt;"",$D$5,"")</f>
        <v/>
      </c>
      <c r="AP2096" s="46" t="str">
        <f>TRIM(Table1[[#This Row],[Departments-Prgrams]])</f>
        <v/>
      </c>
      <c r="AQ2096" s="46" t="str">
        <f>TRIM(Table1[[#This Row],[Grant]])</f>
        <v/>
      </c>
      <c r="AR2096" s="46" t="str">
        <f>TRIM(Table1[[#This Row],[Staff ID]])</f>
        <v/>
      </c>
      <c r="AS2096" s="46" t="str">
        <f>IF(TRIM(Table1[[#This Row],[Budget Code]])=0,"",TRIM(Table1[[#This Row],[Budget Code]]))</f>
        <v/>
      </c>
      <c r="AT2096" s="46" t="str">
        <f>IF(Table1[[#This Row],[Line Description]]&lt;&gt;"",Table1[[#This Row],[Line Description]],"")</f>
        <v/>
      </c>
      <c r="AU2096" s="46" t="str">
        <f>IF(Table1[[#This Row],[Cur_Amount Debit]]&gt;0,ROUND(Table1[[#This Row],[Cur_Amount Debit]],2),"")</f>
        <v/>
      </c>
      <c r="AV2096" s="46" t="str">
        <f>IF(Table1[[#This Row],[Cur_Amount Credit]]&gt;0,ROUND(Table1[[#This Row],[Cur_Amount Credit]],2),"")</f>
        <v/>
      </c>
      <c r="AW2096" s="46" t="str">
        <f>LEFT(Table1[[#This Row],[Cur]],3)</f>
        <v/>
      </c>
      <c r="AX2096" s="59"/>
      <c r="AY2096" s="46"/>
      <c r="AZ2096" s="46" t="str">
        <f>IF(Table1[[#This Row],[Cur]]&lt;&gt;"",IF(Table1[[#This Row],[Cur]]="USD","",ExchangeRate),"")</f>
        <v/>
      </c>
      <c r="BA2096" s="46" t="str">
        <f>IF(Table1[[#This Row],[Grant]]&lt;&gt;"",VLOOKUP(Table1[[#This Row],[Grant]],Grants!B:D,3),"")</f>
        <v/>
      </c>
      <c r="BB2096" s="46" t="str">
        <f>TRIM(Table1[[#This Row],[Vendor ID]])</f>
        <v/>
      </c>
      <c r="BC2096">
        <f>IF(Table1[[#This Row],[Reference Number]]=Q2095,BC2095,BC2095+1)</f>
        <v>2</v>
      </c>
    </row>
    <row r="2097" spans="1:55" ht="11.25" hidden="1" customHeight="1">
      <c r="A2097" s="1"/>
      <c r="B2097" s="88" t="str">
        <f>IF(Table1[[#This Row],[Posting Date]]&lt;&gt;"",IF(Table1[[#This Row],[Reference Number]]=Q2096,B2096+1,1),"")</f>
        <v/>
      </c>
      <c r="C2097" s="61"/>
      <c r="D2097" s="61"/>
      <c r="E2097" s="218"/>
      <c r="F2097" s="143" t="str">
        <f>IFERROR(IF(VLOOKUP(Table1[[#This Row],[Budget Code Description]],Dimentions!$X$6:$AC$132,2,FALSE)="","",VLOOKUP(Table1[[#This Row],[Budget Code Description]],Dimentions!$X$6:$AC$132,2,FALSE)),"")</f>
        <v/>
      </c>
      <c r="G2097" s="143" t="str">
        <f>IFERROR(VLOOKUP(Table1[[#This Row],[Budget Code Description]],Dimentions!$X$6:$AC$132,3,FALSE),"")</f>
        <v/>
      </c>
      <c r="H2097" s="64" t="str">
        <f>IFERROR(VLOOKUP(Table1[[#This Row],[Account]],Dimentions!$S$6:$V$233,2,FALSE),"")</f>
        <v/>
      </c>
      <c r="I2097" s="62">
        <f>_xlfn.NUMBERVALUE(LEFT(Table1[[#This Row],[Account]],1))</f>
        <v>0</v>
      </c>
      <c r="J2097" s="62" t="str">
        <f>IFERROR(VLOOKUP(Table1[[#This Row],[Budget Code Description]],Table6[#All],7,FALSE),"")</f>
        <v/>
      </c>
      <c r="K2097" s="143" t="str">
        <f>IFERROR(VLOOKUP(Table1[[#This Row],[Budget Code Description]],Table6[#All],8,FALSE),"")</f>
        <v/>
      </c>
      <c r="L2097" s="63"/>
      <c r="M2097" s="65" t="str">
        <f>IFERROR(VLOOKUP(Table1[[#This Row],[Staff ID]],Table2[],2,FALSE),"")</f>
        <v/>
      </c>
      <c r="N2097" s="211" t="str">
        <f>IFERROR(IF(VLOOKUP(Table1[[#This Row],[Budget Code Description]],Dimentions!$X$6:$AC$97,4,FALSE)="","",VLOOKUP(Table1[[#This Row],[Budget Code Description]],Dimentions!$X$6:$AC$97,4,FALSE)),"")</f>
        <v/>
      </c>
      <c r="O2097" s="65" t="str">
        <f>IFERROR(VLOOKUP(Table1[[#This Row],[Vendor ID]],Table549[],2,FALSE),"")</f>
        <v/>
      </c>
      <c r="P2097" s="63"/>
      <c r="Q2097" s="143" t="str">
        <f>IF(Table1[[#This Row],[Posting Date]]&lt;&gt;"",$D$9,"")</f>
        <v/>
      </c>
      <c r="R2097" s="159" t="str">
        <f>IF(Table1[[#This Row],[Posting Date]]&lt;&gt;"",$D$10,"")</f>
        <v/>
      </c>
      <c r="S2097" s="66"/>
      <c r="T2097" s="63"/>
      <c r="U2097" s="67"/>
      <c r="V2097" s="67"/>
      <c r="W2097" s="67" t="str">
        <f t="shared" si="33"/>
        <v/>
      </c>
      <c r="X2097" s="161" t="str">
        <f>IF(E2097="","",(IF(Table1[[#This Row],[Cur]]="USD",Table1[[#This Row],[Cur_Amount Debit]],Table1[[#This Row],[Cur_Amount Debit]]/Table1[[#This Row],[Exchange Rate]])))</f>
        <v/>
      </c>
      <c r="Y2097" s="161" t="str">
        <f>IF(E2097="","",(IF(Table1[[#This Row],[Cur]]="USD",Table1[[#This Row],[Cur_Amount Credit]],Table1[[#This Row],[Cur_Amount Credit]]/ExchangeRate)))</f>
        <v/>
      </c>
      <c r="Z2097" s="203" t="str">
        <f>IF(E2097="","",(Table1[[#This Row],[Debit USD]]-Table1[[#This Row],[Credit USD]]))</f>
        <v/>
      </c>
      <c r="AA2097" s="122"/>
      <c r="AB2097" s="1"/>
      <c r="AC2097" s="15"/>
      <c r="AD2097" s="15" t="str">
        <f>IF(AND(OR(Table1[[#This Row],[Account]]="15030",Table1[[#This Row],[Account]]="15035",Table1[[#This Row],[Account]]="20150"),Table1[[#This Row],[Vendor ID]]=""),1,"")</f>
        <v/>
      </c>
      <c r="AE2097" s="15"/>
      <c r="AF2097" s="15"/>
      <c r="AG2097" s="15"/>
      <c r="AH2097" s="46" t="str">
        <f>IF(Table1[[#This Row],[Posting Date]]&lt;&gt;"","GJ-"&amp;CountryID,"")</f>
        <v/>
      </c>
      <c r="AI2097" s="59" t="str">
        <f>IF(Table1[[#This Row],[Posting Date]]&lt;&gt;"",Table1[[#This Row],[Posting Date]],"")</f>
        <v/>
      </c>
      <c r="AJ2097" s="46"/>
      <c r="AK2097" s="46" t="str">
        <f>IF(Table1[[#This Row],[Description]]&lt;&gt;"",Table1[[#This Row],[Description]],"")</f>
        <v/>
      </c>
      <c r="AL2097" s="46" t="str">
        <f>IF(Table1[[#This Row],[Posting Date]]&lt;&gt;"",Table1[[#This Row],[Reference Number]],"")</f>
        <v/>
      </c>
      <c r="AM2097" s="46" t="str">
        <f>TRIM(Table1[[#This Row],[Line '#]])</f>
        <v/>
      </c>
      <c r="AN2097" s="46" t="str">
        <f>TRIM(Table1[[#This Row],[Account]])</f>
        <v/>
      </c>
      <c r="AO2097" s="46" t="str">
        <f>IF(Table1[[#This Row],[Posting Date]]&lt;&gt;"",$D$5,"")</f>
        <v/>
      </c>
      <c r="AP2097" s="46" t="str">
        <f>TRIM(Table1[[#This Row],[Departments-Prgrams]])</f>
        <v/>
      </c>
      <c r="AQ2097" s="46" t="str">
        <f>TRIM(Table1[[#This Row],[Grant]])</f>
        <v/>
      </c>
      <c r="AR2097" s="46" t="str">
        <f>TRIM(Table1[[#This Row],[Staff ID]])</f>
        <v/>
      </c>
      <c r="AS2097" s="46" t="str">
        <f>IF(TRIM(Table1[[#This Row],[Budget Code]])=0,"",TRIM(Table1[[#This Row],[Budget Code]]))</f>
        <v/>
      </c>
      <c r="AT2097" s="46" t="str">
        <f>IF(Table1[[#This Row],[Line Description]]&lt;&gt;"",Table1[[#This Row],[Line Description]],"")</f>
        <v/>
      </c>
      <c r="AU2097" s="46" t="str">
        <f>IF(Table1[[#This Row],[Cur_Amount Debit]]&gt;0,ROUND(Table1[[#This Row],[Cur_Amount Debit]],2),"")</f>
        <v/>
      </c>
      <c r="AV2097" s="46" t="str">
        <f>IF(Table1[[#This Row],[Cur_Amount Credit]]&gt;0,ROUND(Table1[[#This Row],[Cur_Amount Credit]],2),"")</f>
        <v/>
      </c>
      <c r="AW2097" s="46" t="str">
        <f>LEFT(Table1[[#This Row],[Cur]],3)</f>
        <v/>
      </c>
      <c r="AX2097" s="59"/>
      <c r="AY2097" s="46"/>
      <c r="AZ2097" s="46" t="str">
        <f>IF(Table1[[#This Row],[Cur]]&lt;&gt;"",IF(Table1[[#This Row],[Cur]]="USD","",ExchangeRate),"")</f>
        <v/>
      </c>
      <c r="BA2097" s="46" t="str">
        <f>IF(Table1[[#This Row],[Grant]]&lt;&gt;"",VLOOKUP(Table1[[#This Row],[Grant]],Grants!B:D,3),"")</f>
        <v/>
      </c>
      <c r="BB2097" s="46" t="str">
        <f>TRIM(Table1[[#This Row],[Vendor ID]])</f>
        <v/>
      </c>
      <c r="BC2097">
        <f>IF(Table1[[#This Row],[Reference Number]]=Q2096,BC2096,BC2096+1)</f>
        <v>2</v>
      </c>
    </row>
    <row r="2098" spans="1:55" ht="11.25" hidden="1" customHeight="1">
      <c r="A2098" s="1"/>
      <c r="B2098" s="88" t="str">
        <f>IF(Table1[[#This Row],[Posting Date]]&lt;&gt;"",IF(Table1[[#This Row],[Reference Number]]=Q2097,B2097+1,1),"")</f>
        <v/>
      </c>
      <c r="C2098" s="61"/>
      <c r="D2098" s="61"/>
      <c r="E2098" s="218"/>
      <c r="F2098" s="143" t="str">
        <f>IFERROR(IF(VLOOKUP(Table1[[#This Row],[Budget Code Description]],Dimentions!$X$6:$AC$132,2,FALSE)="","",VLOOKUP(Table1[[#This Row],[Budget Code Description]],Dimentions!$X$6:$AC$132,2,FALSE)),"")</f>
        <v/>
      </c>
      <c r="G2098" s="143" t="str">
        <f>IFERROR(VLOOKUP(Table1[[#This Row],[Budget Code Description]],Dimentions!$X$6:$AC$132,3,FALSE),"")</f>
        <v/>
      </c>
      <c r="H2098" s="64" t="str">
        <f>IFERROR(VLOOKUP(Table1[[#This Row],[Account]],Dimentions!$S$6:$V$233,2,FALSE),"")</f>
        <v/>
      </c>
      <c r="I2098" s="62">
        <f>_xlfn.NUMBERVALUE(LEFT(Table1[[#This Row],[Account]],1))</f>
        <v>0</v>
      </c>
      <c r="J2098" s="62" t="str">
        <f>IFERROR(VLOOKUP(Table1[[#This Row],[Budget Code Description]],Table6[#All],7,FALSE),"")</f>
        <v/>
      </c>
      <c r="K2098" s="143" t="str">
        <f>IFERROR(VLOOKUP(Table1[[#This Row],[Budget Code Description]],Table6[#All],8,FALSE),"")</f>
        <v/>
      </c>
      <c r="L2098" s="63"/>
      <c r="M2098" s="65" t="str">
        <f>IFERROR(VLOOKUP(Table1[[#This Row],[Staff ID]],Table2[],2,FALSE),"")</f>
        <v/>
      </c>
      <c r="N2098" s="211" t="str">
        <f>IFERROR(IF(VLOOKUP(Table1[[#This Row],[Budget Code Description]],Dimentions!$X$6:$AC$97,4,FALSE)="","",VLOOKUP(Table1[[#This Row],[Budget Code Description]],Dimentions!$X$6:$AC$97,4,FALSE)),"")</f>
        <v/>
      </c>
      <c r="O2098" s="65" t="str">
        <f>IFERROR(VLOOKUP(Table1[[#This Row],[Vendor ID]],Table549[],2,FALSE),"")</f>
        <v/>
      </c>
      <c r="P2098" s="63"/>
      <c r="Q2098" s="143" t="str">
        <f>IF(Table1[[#This Row],[Posting Date]]&lt;&gt;"",$D$9,"")</f>
        <v/>
      </c>
      <c r="R2098" s="159" t="str">
        <f>IF(Table1[[#This Row],[Posting Date]]&lt;&gt;"",$D$10,"")</f>
        <v/>
      </c>
      <c r="S2098" s="66"/>
      <c r="T2098" s="63"/>
      <c r="U2098" s="67"/>
      <c r="V2098" s="67"/>
      <c r="W2098" s="67" t="str">
        <f t="shared" si="33"/>
        <v/>
      </c>
      <c r="X2098" s="161" t="str">
        <f>IF(E2098="","",(IF(Table1[[#This Row],[Cur]]="USD",Table1[[#This Row],[Cur_Amount Debit]],Table1[[#This Row],[Cur_Amount Debit]]/Table1[[#This Row],[Exchange Rate]])))</f>
        <v/>
      </c>
      <c r="Y2098" s="161" t="str">
        <f>IF(E2098="","",(IF(Table1[[#This Row],[Cur]]="USD",Table1[[#This Row],[Cur_Amount Credit]],Table1[[#This Row],[Cur_Amount Credit]]/ExchangeRate)))</f>
        <v/>
      </c>
      <c r="Z2098" s="203" t="str">
        <f>IF(E2098="","",(Table1[[#This Row],[Debit USD]]-Table1[[#This Row],[Credit USD]]))</f>
        <v/>
      </c>
      <c r="AA2098" s="122"/>
      <c r="AB2098" s="1"/>
      <c r="AC2098" s="15"/>
      <c r="AD2098" s="15" t="str">
        <f>IF(AND(OR(Table1[[#This Row],[Account]]="15030",Table1[[#This Row],[Account]]="15035",Table1[[#This Row],[Account]]="20150"),Table1[[#This Row],[Vendor ID]]=""),1,"")</f>
        <v/>
      </c>
      <c r="AE2098" s="15"/>
      <c r="AF2098" s="15"/>
      <c r="AG2098" s="15"/>
      <c r="AH2098" s="46" t="str">
        <f>IF(Table1[[#This Row],[Posting Date]]&lt;&gt;"","GJ-"&amp;CountryID,"")</f>
        <v/>
      </c>
      <c r="AI2098" s="59" t="str">
        <f>IF(Table1[[#This Row],[Posting Date]]&lt;&gt;"",Table1[[#This Row],[Posting Date]],"")</f>
        <v/>
      </c>
      <c r="AJ2098" s="46"/>
      <c r="AK2098" s="46" t="str">
        <f>IF(Table1[[#This Row],[Description]]&lt;&gt;"",Table1[[#This Row],[Description]],"")</f>
        <v/>
      </c>
      <c r="AL2098" s="46" t="str">
        <f>IF(Table1[[#This Row],[Posting Date]]&lt;&gt;"",Table1[[#This Row],[Reference Number]],"")</f>
        <v/>
      </c>
      <c r="AM2098" s="46" t="str">
        <f>TRIM(Table1[[#This Row],[Line '#]])</f>
        <v/>
      </c>
      <c r="AN2098" s="46" t="str">
        <f>TRIM(Table1[[#This Row],[Account]])</f>
        <v/>
      </c>
      <c r="AO2098" s="46" t="str">
        <f>IF(Table1[[#This Row],[Posting Date]]&lt;&gt;"",$D$5,"")</f>
        <v/>
      </c>
      <c r="AP2098" s="46" t="str">
        <f>TRIM(Table1[[#This Row],[Departments-Prgrams]])</f>
        <v/>
      </c>
      <c r="AQ2098" s="46" t="str">
        <f>TRIM(Table1[[#This Row],[Grant]])</f>
        <v/>
      </c>
      <c r="AR2098" s="46" t="str">
        <f>TRIM(Table1[[#This Row],[Staff ID]])</f>
        <v/>
      </c>
      <c r="AS2098" s="46" t="str">
        <f>IF(TRIM(Table1[[#This Row],[Budget Code]])=0,"",TRIM(Table1[[#This Row],[Budget Code]]))</f>
        <v/>
      </c>
      <c r="AT2098" s="46" t="str">
        <f>IF(Table1[[#This Row],[Line Description]]&lt;&gt;"",Table1[[#This Row],[Line Description]],"")</f>
        <v/>
      </c>
      <c r="AU2098" s="46" t="str">
        <f>IF(Table1[[#This Row],[Cur_Amount Debit]]&gt;0,ROUND(Table1[[#This Row],[Cur_Amount Debit]],2),"")</f>
        <v/>
      </c>
      <c r="AV2098" s="46" t="str">
        <f>IF(Table1[[#This Row],[Cur_Amount Credit]]&gt;0,ROUND(Table1[[#This Row],[Cur_Amount Credit]],2),"")</f>
        <v/>
      </c>
      <c r="AW2098" s="46" t="str">
        <f>LEFT(Table1[[#This Row],[Cur]],3)</f>
        <v/>
      </c>
      <c r="AX2098" s="59"/>
      <c r="AY2098" s="46"/>
      <c r="AZ2098" s="46" t="str">
        <f>IF(Table1[[#This Row],[Cur]]&lt;&gt;"",IF(Table1[[#This Row],[Cur]]="USD","",ExchangeRate),"")</f>
        <v/>
      </c>
      <c r="BA2098" s="46" t="str">
        <f>IF(Table1[[#This Row],[Grant]]&lt;&gt;"",VLOOKUP(Table1[[#This Row],[Grant]],Grants!B:D,3),"")</f>
        <v/>
      </c>
      <c r="BB2098" s="46" t="str">
        <f>TRIM(Table1[[#This Row],[Vendor ID]])</f>
        <v/>
      </c>
      <c r="BC2098">
        <f>IF(Table1[[#This Row],[Reference Number]]=Q2097,BC2097,BC2097+1)</f>
        <v>2</v>
      </c>
    </row>
    <row r="2099" spans="1:55" ht="11.25" hidden="1" customHeight="1">
      <c r="A2099" s="1"/>
      <c r="B2099" s="88" t="str">
        <f>IF(Table1[[#This Row],[Posting Date]]&lt;&gt;"",IF(Table1[[#This Row],[Reference Number]]=Q2098,B2098+1,1),"")</f>
        <v/>
      </c>
      <c r="C2099" s="61"/>
      <c r="D2099" s="61"/>
      <c r="E2099" s="218"/>
      <c r="F2099" s="143" t="str">
        <f>IFERROR(IF(VLOOKUP(Table1[[#This Row],[Budget Code Description]],Dimentions!$X$6:$AC$132,2,FALSE)="","",VLOOKUP(Table1[[#This Row],[Budget Code Description]],Dimentions!$X$6:$AC$132,2,FALSE)),"")</f>
        <v/>
      </c>
      <c r="G2099" s="143" t="str">
        <f>IFERROR(VLOOKUP(Table1[[#This Row],[Budget Code Description]],Dimentions!$X$6:$AC$132,3,FALSE),"")</f>
        <v/>
      </c>
      <c r="H2099" s="64" t="str">
        <f>IFERROR(VLOOKUP(Table1[[#This Row],[Account]],Dimentions!$S$6:$V$233,2,FALSE),"")</f>
        <v/>
      </c>
      <c r="I2099" s="62">
        <f>_xlfn.NUMBERVALUE(LEFT(Table1[[#This Row],[Account]],1))</f>
        <v>0</v>
      </c>
      <c r="J2099" s="62" t="str">
        <f>IFERROR(VLOOKUP(Table1[[#This Row],[Budget Code Description]],Table6[#All],7,FALSE),"")</f>
        <v/>
      </c>
      <c r="K2099" s="143" t="str">
        <f>IFERROR(VLOOKUP(Table1[[#This Row],[Budget Code Description]],Table6[#All],8,FALSE),"")</f>
        <v/>
      </c>
      <c r="L2099" s="63"/>
      <c r="M2099" s="65" t="str">
        <f>IFERROR(VLOOKUP(Table1[[#This Row],[Staff ID]],Table2[],2,FALSE),"")</f>
        <v/>
      </c>
      <c r="N2099" s="211" t="str">
        <f>IFERROR(IF(VLOOKUP(Table1[[#This Row],[Budget Code Description]],Dimentions!$X$6:$AC$97,4,FALSE)="","",VLOOKUP(Table1[[#This Row],[Budget Code Description]],Dimentions!$X$6:$AC$97,4,FALSE)),"")</f>
        <v/>
      </c>
      <c r="O2099" s="65" t="str">
        <f>IFERROR(VLOOKUP(Table1[[#This Row],[Vendor ID]],Table549[],2,FALSE),"")</f>
        <v/>
      </c>
      <c r="P2099" s="63"/>
      <c r="Q2099" s="143" t="str">
        <f>IF(Table1[[#This Row],[Posting Date]]&lt;&gt;"",$D$9,"")</f>
        <v/>
      </c>
      <c r="R2099" s="159" t="str">
        <f>IF(Table1[[#This Row],[Posting Date]]&lt;&gt;"",$D$10,"")</f>
        <v/>
      </c>
      <c r="S2099" s="66"/>
      <c r="T2099" s="63"/>
      <c r="U2099" s="67"/>
      <c r="V2099" s="67"/>
      <c r="W2099" s="67" t="str">
        <f t="shared" si="33"/>
        <v/>
      </c>
      <c r="X2099" s="161" t="str">
        <f>IF(E2099="","",(IF(Table1[[#This Row],[Cur]]="USD",Table1[[#This Row],[Cur_Amount Debit]],Table1[[#This Row],[Cur_Amount Debit]]/Table1[[#This Row],[Exchange Rate]])))</f>
        <v/>
      </c>
      <c r="Y2099" s="161" t="str">
        <f>IF(E2099="","",(IF(Table1[[#This Row],[Cur]]="USD",Table1[[#This Row],[Cur_Amount Credit]],Table1[[#This Row],[Cur_Amount Credit]]/ExchangeRate)))</f>
        <v/>
      </c>
      <c r="Z2099" s="203" t="str">
        <f>IF(E2099="","",(Table1[[#This Row],[Debit USD]]-Table1[[#This Row],[Credit USD]]))</f>
        <v/>
      </c>
      <c r="AA2099" s="122"/>
      <c r="AB2099" s="1"/>
      <c r="AC2099" s="15"/>
      <c r="AD2099" s="15" t="str">
        <f>IF(AND(OR(Table1[[#This Row],[Account]]="15030",Table1[[#This Row],[Account]]="15035",Table1[[#This Row],[Account]]="20150"),Table1[[#This Row],[Vendor ID]]=""),1,"")</f>
        <v/>
      </c>
      <c r="AE2099" s="15"/>
      <c r="AF2099" s="15"/>
      <c r="AG2099" s="15"/>
      <c r="AH2099" s="46" t="str">
        <f>IF(Table1[[#This Row],[Posting Date]]&lt;&gt;"","GJ-"&amp;CountryID,"")</f>
        <v/>
      </c>
      <c r="AI2099" s="59" t="str">
        <f>IF(Table1[[#This Row],[Posting Date]]&lt;&gt;"",Table1[[#This Row],[Posting Date]],"")</f>
        <v/>
      </c>
      <c r="AJ2099" s="46"/>
      <c r="AK2099" s="46" t="str">
        <f>IF(Table1[[#This Row],[Description]]&lt;&gt;"",Table1[[#This Row],[Description]],"")</f>
        <v/>
      </c>
      <c r="AL2099" s="46" t="str">
        <f>IF(Table1[[#This Row],[Posting Date]]&lt;&gt;"",Table1[[#This Row],[Reference Number]],"")</f>
        <v/>
      </c>
      <c r="AM2099" s="46" t="str">
        <f>TRIM(Table1[[#This Row],[Line '#]])</f>
        <v/>
      </c>
      <c r="AN2099" s="46" t="str">
        <f>TRIM(Table1[[#This Row],[Account]])</f>
        <v/>
      </c>
      <c r="AO2099" s="46" t="str">
        <f>IF(Table1[[#This Row],[Posting Date]]&lt;&gt;"",$D$5,"")</f>
        <v/>
      </c>
      <c r="AP2099" s="46" t="str">
        <f>TRIM(Table1[[#This Row],[Departments-Prgrams]])</f>
        <v/>
      </c>
      <c r="AQ2099" s="46" t="str">
        <f>TRIM(Table1[[#This Row],[Grant]])</f>
        <v/>
      </c>
      <c r="AR2099" s="46" t="str">
        <f>TRIM(Table1[[#This Row],[Staff ID]])</f>
        <v/>
      </c>
      <c r="AS2099" s="46" t="str">
        <f>IF(TRIM(Table1[[#This Row],[Budget Code]])=0,"",TRIM(Table1[[#This Row],[Budget Code]]))</f>
        <v/>
      </c>
      <c r="AT2099" s="46" t="str">
        <f>IF(Table1[[#This Row],[Line Description]]&lt;&gt;"",Table1[[#This Row],[Line Description]],"")</f>
        <v/>
      </c>
      <c r="AU2099" s="46" t="str">
        <f>IF(Table1[[#This Row],[Cur_Amount Debit]]&gt;0,ROUND(Table1[[#This Row],[Cur_Amount Debit]],2),"")</f>
        <v/>
      </c>
      <c r="AV2099" s="46" t="str">
        <f>IF(Table1[[#This Row],[Cur_Amount Credit]]&gt;0,ROUND(Table1[[#This Row],[Cur_Amount Credit]],2),"")</f>
        <v/>
      </c>
      <c r="AW2099" s="46" t="str">
        <f>LEFT(Table1[[#This Row],[Cur]],3)</f>
        <v/>
      </c>
      <c r="AX2099" s="59"/>
      <c r="AY2099" s="46"/>
      <c r="AZ2099" s="46" t="str">
        <f>IF(Table1[[#This Row],[Cur]]&lt;&gt;"",IF(Table1[[#This Row],[Cur]]="USD","",ExchangeRate),"")</f>
        <v/>
      </c>
      <c r="BA2099" s="46" t="str">
        <f>IF(Table1[[#This Row],[Grant]]&lt;&gt;"",VLOOKUP(Table1[[#This Row],[Grant]],Grants!B:D,3),"")</f>
        <v/>
      </c>
      <c r="BB2099" s="46" t="str">
        <f>TRIM(Table1[[#This Row],[Vendor ID]])</f>
        <v/>
      </c>
      <c r="BC2099">
        <f>IF(Table1[[#This Row],[Reference Number]]=Q2098,BC2098,BC2098+1)</f>
        <v>2</v>
      </c>
    </row>
    <row r="2100" spans="1:55" ht="11.25" hidden="1" customHeight="1">
      <c r="A2100" s="1"/>
      <c r="B2100" s="88" t="str">
        <f>IF(Table1[[#This Row],[Posting Date]]&lt;&gt;"",IF(Table1[[#This Row],[Reference Number]]=Q2099,B2099+1,1),"")</f>
        <v/>
      </c>
      <c r="C2100" s="61"/>
      <c r="D2100" s="61"/>
      <c r="E2100" s="218"/>
      <c r="F2100" s="143" t="str">
        <f>IFERROR(IF(VLOOKUP(Table1[[#This Row],[Budget Code Description]],Dimentions!$X$6:$AC$132,2,FALSE)="","",VLOOKUP(Table1[[#This Row],[Budget Code Description]],Dimentions!$X$6:$AC$132,2,FALSE)),"")</f>
        <v/>
      </c>
      <c r="G2100" s="143" t="str">
        <f>IFERROR(VLOOKUP(Table1[[#This Row],[Budget Code Description]],Dimentions!$X$6:$AC$132,3,FALSE),"")</f>
        <v/>
      </c>
      <c r="H2100" s="64" t="str">
        <f>IFERROR(VLOOKUP(Table1[[#This Row],[Account]],Dimentions!$S$6:$V$233,2,FALSE),"")</f>
        <v/>
      </c>
      <c r="I2100" s="62">
        <f>_xlfn.NUMBERVALUE(LEFT(Table1[[#This Row],[Account]],1))</f>
        <v>0</v>
      </c>
      <c r="J2100" s="62" t="str">
        <f>IFERROR(VLOOKUP(Table1[[#This Row],[Budget Code Description]],Table6[#All],7,FALSE),"")</f>
        <v/>
      </c>
      <c r="K2100" s="143" t="str">
        <f>IFERROR(VLOOKUP(Table1[[#This Row],[Budget Code Description]],Table6[#All],8,FALSE),"")</f>
        <v/>
      </c>
      <c r="L2100" s="63"/>
      <c r="M2100" s="65" t="str">
        <f>IFERROR(VLOOKUP(Table1[[#This Row],[Staff ID]],Table2[],2,FALSE),"")</f>
        <v/>
      </c>
      <c r="N2100" s="211" t="str">
        <f>IFERROR(IF(VLOOKUP(Table1[[#This Row],[Budget Code Description]],Dimentions!$X$6:$AC$97,4,FALSE)="","",VLOOKUP(Table1[[#This Row],[Budget Code Description]],Dimentions!$X$6:$AC$97,4,FALSE)),"")</f>
        <v/>
      </c>
      <c r="O2100" s="65" t="str">
        <f>IFERROR(VLOOKUP(Table1[[#This Row],[Vendor ID]],Table549[],2,FALSE),"")</f>
        <v/>
      </c>
      <c r="P2100" s="63"/>
      <c r="Q2100" s="143" t="str">
        <f>IF(Table1[[#This Row],[Posting Date]]&lt;&gt;"",$D$9,"")</f>
        <v/>
      </c>
      <c r="R2100" s="159" t="str">
        <f>IF(Table1[[#This Row],[Posting Date]]&lt;&gt;"",$D$10,"")</f>
        <v/>
      </c>
      <c r="S2100" s="66"/>
      <c r="T2100" s="63"/>
      <c r="U2100" s="67"/>
      <c r="V2100" s="67"/>
      <c r="W2100" s="67" t="str">
        <f t="shared" si="33"/>
        <v/>
      </c>
      <c r="X2100" s="161" t="str">
        <f>IF(E2100="","",(IF(Table1[[#This Row],[Cur]]="USD",Table1[[#This Row],[Cur_Amount Debit]],Table1[[#This Row],[Cur_Amount Debit]]/Table1[[#This Row],[Exchange Rate]])))</f>
        <v/>
      </c>
      <c r="Y2100" s="161" t="str">
        <f>IF(E2100="","",(IF(Table1[[#This Row],[Cur]]="USD",Table1[[#This Row],[Cur_Amount Credit]],Table1[[#This Row],[Cur_Amount Credit]]/ExchangeRate)))</f>
        <v/>
      </c>
      <c r="Z2100" s="203" t="str">
        <f>IF(E2100="","",(Table1[[#This Row],[Debit USD]]-Table1[[#This Row],[Credit USD]]))</f>
        <v/>
      </c>
      <c r="AA2100" s="122"/>
      <c r="AB2100" s="1"/>
      <c r="AC2100" s="15"/>
      <c r="AD2100" s="15" t="str">
        <f>IF(AND(OR(Table1[[#This Row],[Account]]="15030",Table1[[#This Row],[Account]]="15035",Table1[[#This Row],[Account]]="20150"),Table1[[#This Row],[Vendor ID]]=""),1,"")</f>
        <v/>
      </c>
      <c r="AE2100" s="15"/>
      <c r="AF2100" s="15"/>
      <c r="AG2100" s="15"/>
      <c r="AH2100" s="46" t="str">
        <f>IF(Table1[[#This Row],[Posting Date]]&lt;&gt;"","GJ-"&amp;CountryID,"")</f>
        <v/>
      </c>
      <c r="AI2100" s="59" t="str">
        <f>IF(Table1[[#This Row],[Posting Date]]&lt;&gt;"",Table1[[#This Row],[Posting Date]],"")</f>
        <v/>
      </c>
      <c r="AJ2100" s="46"/>
      <c r="AK2100" s="46" t="str">
        <f>IF(Table1[[#This Row],[Description]]&lt;&gt;"",Table1[[#This Row],[Description]],"")</f>
        <v/>
      </c>
      <c r="AL2100" s="46" t="str">
        <f>IF(Table1[[#This Row],[Posting Date]]&lt;&gt;"",Table1[[#This Row],[Reference Number]],"")</f>
        <v/>
      </c>
      <c r="AM2100" s="46" t="str">
        <f>TRIM(Table1[[#This Row],[Line '#]])</f>
        <v/>
      </c>
      <c r="AN2100" s="46" t="str">
        <f>TRIM(Table1[[#This Row],[Account]])</f>
        <v/>
      </c>
      <c r="AO2100" s="46" t="str">
        <f>IF(Table1[[#This Row],[Posting Date]]&lt;&gt;"",$D$5,"")</f>
        <v/>
      </c>
      <c r="AP2100" s="46" t="str">
        <f>TRIM(Table1[[#This Row],[Departments-Prgrams]])</f>
        <v/>
      </c>
      <c r="AQ2100" s="46" t="str">
        <f>TRIM(Table1[[#This Row],[Grant]])</f>
        <v/>
      </c>
      <c r="AR2100" s="46" t="str">
        <f>TRIM(Table1[[#This Row],[Staff ID]])</f>
        <v/>
      </c>
      <c r="AS2100" s="46" t="str">
        <f>IF(TRIM(Table1[[#This Row],[Budget Code]])=0,"",TRIM(Table1[[#This Row],[Budget Code]]))</f>
        <v/>
      </c>
      <c r="AT2100" s="46" t="str">
        <f>IF(Table1[[#This Row],[Line Description]]&lt;&gt;"",Table1[[#This Row],[Line Description]],"")</f>
        <v/>
      </c>
      <c r="AU2100" s="46" t="str">
        <f>IF(Table1[[#This Row],[Cur_Amount Debit]]&gt;0,ROUND(Table1[[#This Row],[Cur_Amount Debit]],2),"")</f>
        <v/>
      </c>
      <c r="AV2100" s="46" t="str">
        <f>IF(Table1[[#This Row],[Cur_Amount Credit]]&gt;0,ROUND(Table1[[#This Row],[Cur_Amount Credit]],2),"")</f>
        <v/>
      </c>
      <c r="AW2100" s="46" t="str">
        <f>LEFT(Table1[[#This Row],[Cur]],3)</f>
        <v/>
      </c>
      <c r="AX2100" s="59"/>
      <c r="AY2100" s="46"/>
      <c r="AZ2100" s="46" t="str">
        <f>IF(Table1[[#This Row],[Cur]]&lt;&gt;"",IF(Table1[[#This Row],[Cur]]="USD","",ExchangeRate),"")</f>
        <v/>
      </c>
      <c r="BA2100" s="46" t="str">
        <f>IF(Table1[[#This Row],[Grant]]&lt;&gt;"",VLOOKUP(Table1[[#This Row],[Grant]],Grants!B:D,3),"")</f>
        <v/>
      </c>
      <c r="BB2100" s="46" t="str">
        <f>TRIM(Table1[[#This Row],[Vendor ID]])</f>
        <v/>
      </c>
      <c r="BC2100">
        <f>IF(Table1[[#This Row],[Reference Number]]=Q2099,BC2099,BC2099+1)</f>
        <v>2</v>
      </c>
    </row>
    <row r="2101" spans="1:55" ht="11.25" hidden="1" customHeight="1">
      <c r="A2101" s="1"/>
      <c r="B2101" s="88" t="str">
        <f>IF(Table1[[#This Row],[Posting Date]]&lt;&gt;"",IF(Table1[[#This Row],[Reference Number]]=Q2100,B2100+1,1),"")</f>
        <v/>
      </c>
      <c r="C2101" s="61"/>
      <c r="D2101" s="61"/>
      <c r="E2101" s="218"/>
      <c r="F2101" s="143" t="str">
        <f>IFERROR(IF(VLOOKUP(Table1[[#This Row],[Budget Code Description]],Dimentions!$X$6:$AC$132,2,FALSE)="","",VLOOKUP(Table1[[#This Row],[Budget Code Description]],Dimentions!$X$6:$AC$132,2,FALSE)),"")</f>
        <v/>
      </c>
      <c r="G2101" s="143" t="str">
        <f>IFERROR(VLOOKUP(Table1[[#This Row],[Budget Code Description]],Dimentions!$X$6:$AC$132,3,FALSE),"")</f>
        <v/>
      </c>
      <c r="H2101" s="64" t="str">
        <f>IFERROR(VLOOKUP(Table1[[#This Row],[Account]],Dimentions!$S$6:$V$233,2,FALSE),"")</f>
        <v/>
      </c>
      <c r="I2101" s="62">
        <f>_xlfn.NUMBERVALUE(LEFT(Table1[[#This Row],[Account]],1))</f>
        <v>0</v>
      </c>
      <c r="J2101" s="62" t="str">
        <f>IFERROR(VLOOKUP(Table1[[#This Row],[Budget Code Description]],Table6[#All],7,FALSE),"")</f>
        <v/>
      </c>
      <c r="K2101" s="143" t="str">
        <f>IFERROR(VLOOKUP(Table1[[#This Row],[Budget Code Description]],Table6[#All],8,FALSE),"")</f>
        <v/>
      </c>
      <c r="L2101" s="63"/>
      <c r="M2101" s="65" t="str">
        <f>IFERROR(VLOOKUP(Table1[[#This Row],[Staff ID]],Table2[],2,FALSE),"")</f>
        <v/>
      </c>
      <c r="N2101" s="211" t="str">
        <f>IFERROR(IF(VLOOKUP(Table1[[#This Row],[Budget Code Description]],Dimentions!$X$6:$AC$97,4,FALSE)="","",VLOOKUP(Table1[[#This Row],[Budget Code Description]],Dimentions!$X$6:$AC$97,4,FALSE)),"")</f>
        <v/>
      </c>
      <c r="O2101" s="65" t="str">
        <f>IFERROR(VLOOKUP(Table1[[#This Row],[Vendor ID]],Table549[],2,FALSE),"")</f>
        <v/>
      </c>
      <c r="P2101" s="63"/>
      <c r="Q2101" s="143" t="str">
        <f>IF(Table1[[#This Row],[Posting Date]]&lt;&gt;"",$D$9,"")</f>
        <v/>
      </c>
      <c r="R2101" s="159" t="str">
        <f>IF(Table1[[#This Row],[Posting Date]]&lt;&gt;"",$D$10,"")</f>
        <v/>
      </c>
      <c r="S2101" s="66"/>
      <c r="T2101" s="63"/>
      <c r="U2101" s="67"/>
      <c r="V2101" s="67"/>
      <c r="W2101" s="67" t="str">
        <f t="shared" si="33"/>
        <v/>
      </c>
      <c r="X2101" s="161" t="str">
        <f>IF(E2101="","",(IF(Table1[[#This Row],[Cur]]="USD",Table1[[#This Row],[Cur_Amount Debit]],Table1[[#This Row],[Cur_Amount Debit]]/Table1[[#This Row],[Exchange Rate]])))</f>
        <v/>
      </c>
      <c r="Y2101" s="161" t="str">
        <f>IF(E2101="","",(IF(Table1[[#This Row],[Cur]]="USD",Table1[[#This Row],[Cur_Amount Credit]],Table1[[#This Row],[Cur_Amount Credit]]/ExchangeRate)))</f>
        <v/>
      </c>
      <c r="Z2101" s="203" t="str">
        <f>IF(E2101="","",(Table1[[#This Row],[Debit USD]]-Table1[[#This Row],[Credit USD]]))</f>
        <v/>
      </c>
      <c r="AA2101" s="122"/>
      <c r="AB2101" s="1"/>
      <c r="AC2101" s="15"/>
      <c r="AD2101" s="15" t="str">
        <f>IF(AND(OR(Table1[[#This Row],[Account]]="15030",Table1[[#This Row],[Account]]="15035",Table1[[#This Row],[Account]]="20150"),Table1[[#This Row],[Vendor ID]]=""),1,"")</f>
        <v/>
      </c>
      <c r="AE2101" s="15"/>
      <c r="AF2101" s="15"/>
      <c r="AG2101" s="15"/>
      <c r="AH2101" s="46" t="str">
        <f>IF(Table1[[#This Row],[Posting Date]]&lt;&gt;"","GJ-"&amp;CountryID,"")</f>
        <v/>
      </c>
      <c r="AI2101" s="59" t="str">
        <f>IF(Table1[[#This Row],[Posting Date]]&lt;&gt;"",Table1[[#This Row],[Posting Date]],"")</f>
        <v/>
      </c>
      <c r="AJ2101" s="46"/>
      <c r="AK2101" s="46" t="str">
        <f>IF(Table1[[#This Row],[Description]]&lt;&gt;"",Table1[[#This Row],[Description]],"")</f>
        <v/>
      </c>
      <c r="AL2101" s="46" t="str">
        <f>IF(Table1[[#This Row],[Posting Date]]&lt;&gt;"",Table1[[#This Row],[Reference Number]],"")</f>
        <v/>
      </c>
      <c r="AM2101" s="46" t="str">
        <f>TRIM(Table1[[#This Row],[Line '#]])</f>
        <v/>
      </c>
      <c r="AN2101" s="46" t="str">
        <f>TRIM(Table1[[#This Row],[Account]])</f>
        <v/>
      </c>
      <c r="AO2101" s="46" t="str">
        <f>IF(Table1[[#This Row],[Posting Date]]&lt;&gt;"",$D$5,"")</f>
        <v/>
      </c>
      <c r="AP2101" s="46" t="str">
        <f>TRIM(Table1[[#This Row],[Departments-Prgrams]])</f>
        <v/>
      </c>
      <c r="AQ2101" s="46" t="str">
        <f>TRIM(Table1[[#This Row],[Grant]])</f>
        <v/>
      </c>
      <c r="AR2101" s="46" t="str">
        <f>TRIM(Table1[[#This Row],[Staff ID]])</f>
        <v/>
      </c>
      <c r="AS2101" s="46" t="str">
        <f>IF(TRIM(Table1[[#This Row],[Budget Code]])=0,"",TRIM(Table1[[#This Row],[Budget Code]]))</f>
        <v/>
      </c>
      <c r="AT2101" s="46" t="str">
        <f>IF(Table1[[#This Row],[Line Description]]&lt;&gt;"",Table1[[#This Row],[Line Description]],"")</f>
        <v/>
      </c>
      <c r="AU2101" s="46" t="str">
        <f>IF(Table1[[#This Row],[Cur_Amount Debit]]&gt;0,ROUND(Table1[[#This Row],[Cur_Amount Debit]],2),"")</f>
        <v/>
      </c>
      <c r="AV2101" s="46" t="str">
        <f>IF(Table1[[#This Row],[Cur_Amount Credit]]&gt;0,ROUND(Table1[[#This Row],[Cur_Amount Credit]],2),"")</f>
        <v/>
      </c>
      <c r="AW2101" s="46" t="str">
        <f>LEFT(Table1[[#This Row],[Cur]],3)</f>
        <v/>
      </c>
      <c r="AX2101" s="59"/>
      <c r="AY2101" s="46"/>
      <c r="AZ2101" s="46" t="str">
        <f>IF(Table1[[#This Row],[Cur]]&lt;&gt;"",IF(Table1[[#This Row],[Cur]]="USD","",ExchangeRate),"")</f>
        <v/>
      </c>
      <c r="BA2101" s="46" t="str">
        <f>IF(Table1[[#This Row],[Grant]]&lt;&gt;"",VLOOKUP(Table1[[#This Row],[Grant]],Grants!B:D,3),"")</f>
        <v/>
      </c>
      <c r="BB2101" s="46" t="str">
        <f>TRIM(Table1[[#This Row],[Vendor ID]])</f>
        <v/>
      </c>
      <c r="BC2101">
        <f>IF(Table1[[#This Row],[Reference Number]]=Q2100,BC2100,BC2100+1)</f>
        <v>2</v>
      </c>
    </row>
    <row r="2102" spans="1:55" ht="11.25" hidden="1" customHeight="1">
      <c r="A2102" s="1"/>
      <c r="B2102" s="88" t="str">
        <f>IF(Table1[[#This Row],[Posting Date]]&lt;&gt;"",IF(Table1[[#This Row],[Reference Number]]=Q2101,B2101+1,1),"")</f>
        <v/>
      </c>
      <c r="C2102" s="61"/>
      <c r="D2102" s="61"/>
      <c r="E2102" s="218"/>
      <c r="F2102" s="143" t="str">
        <f>IFERROR(IF(VLOOKUP(Table1[[#This Row],[Budget Code Description]],Dimentions!$X$6:$AC$132,2,FALSE)="","",VLOOKUP(Table1[[#This Row],[Budget Code Description]],Dimentions!$X$6:$AC$132,2,FALSE)),"")</f>
        <v/>
      </c>
      <c r="G2102" s="143" t="str">
        <f>IFERROR(VLOOKUP(Table1[[#This Row],[Budget Code Description]],Dimentions!$X$6:$AC$132,3,FALSE),"")</f>
        <v/>
      </c>
      <c r="H2102" s="64" t="str">
        <f>IFERROR(VLOOKUP(Table1[[#This Row],[Account]],Dimentions!$S$6:$V$233,2,FALSE),"")</f>
        <v/>
      </c>
      <c r="I2102" s="62">
        <f>_xlfn.NUMBERVALUE(LEFT(Table1[[#This Row],[Account]],1))</f>
        <v>0</v>
      </c>
      <c r="J2102" s="62" t="str">
        <f>IFERROR(VLOOKUP(Table1[[#This Row],[Budget Code Description]],Table6[#All],7,FALSE),"")</f>
        <v/>
      </c>
      <c r="K2102" s="143" t="str">
        <f>IFERROR(VLOOKUP(Table1[[#This Row],[Budget Code Description]],Table6[#All],8,FALSE),"")</f>
        <v/>
      </c>
      <c r="L2102" s="63"/>
      <c r="M2102" s="65" t="str">
        <f>IFERROR(VLOOKUP(Table1[[#This Row],[Staff ID]],Table2[],2,FALSE),"")</f>
        <v/>
      </c>
      <c r="N2102" s="211" t="str">
        <f>IFERROR(IF(VLOOKUP(Table1[[#This Row],[Budget Code Description]],Dimentions!$X$6:$AC$97,4,FALSE)="","",VLOOKUP(Table1[[#This Row],[Budget Code Description]],Dimentions!$X$6:$AC$97,4,FALSE)),"")</f>
        <v/>
      </c>
      <c r="O2102" s="65" t="str">
        <f>IFERROR(VLOOKUP(Table1[[#This Row],[Vendor ID]],Table549[],2,FALSE),"")</f>
        <v/>
      </c>
      <c r="P2102" s="63"/>
      <c r="Q2102" s="143" t="str">
        <f>IF(Table1[[#This Row],[Posting Date]]&lt;&gt;"",$D$9,"")</f>
        <v/>
      </c>
      <c r="R2102" s="159" t="str">
        <f>IF(Table1[[#This Row],[Posting Date]]&lt;&gt;"",$D$10,"")</f>
        <v/>
      </c>
      <c r="S2102" s="66"/>
      <c r="T2102" s="63"/>
      <c r="U2102" s="67"/>
      <c r="V2102" s="67"/>
      <c r="W2102" s="67" t="str">
        <f t="shared" si="33"/>
        <v/>
      </c>
      <c r="X2102" s="161" t="str">
        <f>IF(E2102="","",(IF(Table1[[#This Row],[Cur]]="USD",Table1[[#This Row],[Cur_Amount Debit]],Table1[[#This Row],[Cur_Amount Debit]]/Table1[[#This Row],[Exchange Rate]])))</f>
        <v/>
      </c>
      <c r="Y2102" s="161" t="str">
        <f>IF(E2102="","",(IF(Table1[[#This Row],[Cur]]="USD",Table1[[#This Row],[Cur_Amount Credit]],Table1[[#This Row],[Cur_Amount Credit]]/ExchangeRate)))</f>
        <v/>
      </c>
      <c r="Z2102" s="203" t="str">
        <f>IF(E2102="","",(Table1[[#This Row],[Debit USD]]-Table1[[#This Row],[Credit USD]]))</f>
        <v/>
      </c>
      <c r="AA2102" s="122"/>
      <c r="AB2102" s="1"/>
      <c r="AC2102" s="15"/>
      <c r="AD2102" s="15" t="str">
        <f>IF(AND(OR(Table1[[#This Row],[Account]]="15030",Table1[[#This Row],[Account]]="15035",Table1[[#This Row],[Account]]="20150"),Table1[[#This Row],[Vendor ID]]=""),1,"")</f>
        <v/>
      </c>
      <c r="AE2102" s="15"/>
      <c r="AF2102" s="15"/>
      <c r="AG2102" s="15"/>
      <c r="AH2102" s="46" t="str">
        <f>IF(Table1[[#This Row],[Posting Date]]&lt;&gt;"","GJ-"&amp;CountryID,"")</f>
        <v/>
      </c>
      <c r="AI2102" s="59" t="str">
        <f>IF(Table1[[#This Row],[Posting Date]]&lt;&gt;"",Table1[[#This Row],[Posting Date]],"")</f>
        <v/>
      </c>
      <c r="AJ2102" s="46"/>
      <c r="AK2102" s="46" t="str">
        <f>IF(Table1[[#This Row],[Description]]&lt;&gt;"",Table1[[#This Row],[Description]],"")</f>
        <v/>
      </c>
      <c r="AL2102" s="46" t="str">
        <f>IF(Table1[[#This Row],[Posting Date]]&lt;&gt;"",Table1[[#This Row],[Reference Number]],"")</f>
        <v/>
      </c>
      <c r="AM2102" s="46" t="str">
        <f>TRIM(Table1[[#This Row],[Line '#]])</f>
        <v/>
      </c>
      <c r="AN2102" s="46" t="str">
        <f>TRIM(Table1[[#This Row],[Account]])</f>
        <v/>
      </c>
      <c r="AO2102" s="46" t="str">
        <f>IF(Table1[[#This Row],[Posting Date]]&lt;&gt;"",$D$5,"")</f>
        <v/>
      </c>
      <c r="AP2102" s="46" t="str">
        <f>TRIM(Table1[[#This Row],[Departments-Prgrams]])</f>
        <v/>
      </c>
      <c r="AQ2102" s="46" t="str">
        <f>TRIM(Table1[[#This Row],[Grant]])</f>
        <v/>
      </c>
      <c r="AR2102" s="46" t="str">
        <f>TRIM(Table1[[#This Row],[Staff ID]])</f>
        <v/>
      </c>
      <c r="AS2102" s="46" t="str">
        <f>IF(TRIM(Table1[[#This Row],[Budget Code]])=0,"",TRIM(Table1[[#This Row],[Budget Code]]))</f>
        <v/>
      </c>
      <c r="AT2102" s="46" t="str">
        <f>IF(Table1[[#This Row],[Line Description]]&lt;&gt;"",Table1[[#This Row],[Line Description]],"")</f>
        <v/>
      </c>
      <c r="AU2102" s="46" t="str">
        <f>IF(Table1[[#This Row],[Cur_Amount Debit]]&gt;0,ROUND(Table1[[#This Row],[Cur_Amount Debit]],2),"")</f>
        <v/>
      </c>
      <c r="AV2102" s="46" t="str">
        <f>IF(Table1[[#This Row],[Cur_Amount Credit]]&gt;0,ROUND(Table1[[#This Row],[Cur_Amount Credit]],2),"")</f>
        <v/>
      </c>
      <c r="AW2102" s="46" t="str">
        <f>LEFT(Table1[[#This Row],[Cur]],3)</f>
        <v/>
      </c>
      <c r="AX2102" s="59"/>
      <c r="AY2102" s="46"/>
      <c r="AZ2102" s="46" t="str">
        <f>IF(Table1[[#This Row],[Cur]]&lt;&gt;"",IF(Table1[[#This Row],[Cur]]="USD","",ExchangeRate),"")</f>
        <v/>
      </c>
      <c r="BA2102" s="46" t="str">
        <f>IF(Table1[[#This Row],[Grant]]&lt;&gt;"",VLOOKUP(Table1[[#This Row],[Grant]],Grants!B:D,3),"")</f>
        <v/>
      </c>
      <c r="BB2102" s="46" t="str">
        <f>TRIM(Table1[[#This Row],[Vendor ID]])</f>
        <v/>
      </c>
      <c r="BC2102">
        <f>IF(Table1[[#This Row],[Reference Number]]=Q2101,BC2101,BC2101+1)</f>
        <v>2</v>
      </c>
    </row>
    <row r="2103" spans="1:55" ht="11.25" hidden="1" customHeight="1">
      <c r="A2103" s="1"/>
      <c r="B2103" s="88" t="str">
        <f>IF(Table1[[#This Row],[Posting Date]]&lt;&gt;"",IF(Table1[[#This Row],[Reference Number]]=Q2102,B2102+1,1),"")</f>
        <v/>
      </c>
      <c r="C2103" s="61"/>
      <c r="D2103" s="61"/>
      <c r="E2103" s="218"/>
      <c r="F2103" s="143" t="str">
        <f>IFERROR(IF(VLOOKUP(Table1[[#This Row],[Budget Code Description]],Dimentions!$X$6:$AC$132,2,FALSE)="","",VLOOKUP(Table1[[#This Row],[Budget Code Description]],Dimentions!$X$6:$AC$132,2,FALSE)),"")</f>
        <v/>
      </c>
      <c r="G2103" s="143" t="str">
        <f>IFERROR(VLOOKUP(Table1[[#This Row],[Budget Code Description]],Dimentions!$X$6:$AC$132,3,FALSE),"")</f>
        <v/>
      </c>
      <c r="H2103" s="64" t="str">
        <f>IFERROR(VLOOKUP(Table1[[#This Row],[Account]],Dimentions!$S$6:$V$233,2,FALSE),"")</f>
        <v/>
      </c>
      <c r="I2103" s="62">
        <f>_xlfn.NUMBERVALUE(LEFT(Table1[[#This Row],[Account]],1))</f>
        <v>0</v>
      </c>
      <c r="J2103" s="62" t="str">
        <f>IFERROR(VLOOKUP(Table1[[#This Row],[Budget Code Description]],Table6[#All],7,FALSE),"")</f>
        <v/>
      </c>
      <c r="K2103" s="143" t="str">
        <f>IFERROR(VLOOKUP(Table1[[#This Row],[Budget Code Description]],Table6[#All],8,FALSE),"")</f>
        <v/>
      </c>
      <c r="L2103" s="63"/>
      <c r="M2103" s="65" t="str">
        <f>IFERROR(VLOOKUP(Table1[[#This Row],[Staff ID]],Table2[],2,FALSE),"")</f>
        <v/>
      </c>
      <c r="N2103" s="211" t="str">
        <f>IFERROR(IF(VLOOKUP(Table1[[#This Row],[Budget Code Description]],Dimentions!$X$6:$AC$97,4,FALSE)="","",VLOOKUP(Table1[[#This Row],[Budget Code Description]],Dimentions!$X$6:$AC$97,4,FALSE)),"")</f>
        <v/>
      </c>
      <c r="O2103" s="65" t="str">
        <f>IFERROR(VLOOKUP(Table1[[#This Row],[Vendor ID]],Table549[],2,FALSE),"")</f>
        <v/>
      </c>
      <c r="P2103" s="63"/>
      <c r="Q2103" s="143" t="str">
        <f>IF(Table1[[#This Row],[Posting Date]]&lt;&gt;"",$D$9,"")</f>
        <v/>
      </c>
      <c r="R2103" s="159" t="str">
        <f>IF(Table1[[#This Row],[Posting Date]]&lt;&gt;"",$D$10,"")</f>
        <v/>
      </c>
      <c r="S2103" s="66"/>
      <c r="T2103" s="63"/>
      <c r="U2103" s="67"/>
      <c r="V2103" s="67"/>
      <c r="W2103" s="67" t="str">
        <f t="shared" si="33"/>
        <v/>
      </c>
      <c r="X2103" s="161" t="str">
        <f>IF(E2103="","",(IF(Table1[[#This Row],[Cur]]="USD",Table1[[#This Row],[Cur_Amount Debit]],Table1[[#This Row],[Cur_Amount Debit]]/Table1[[#This Row],[Exchange Rate]])))</f>
        <v/>
      </c>
      <c r="Y2103" s="161" t="str">
        <f>IF(E2103="","",(IF(Table1[[#This Row],[Cur]]="USD",Table1[[#This Row],[Cur_Amount Credit]],Table1[[#This Row],[Cur_Amount Credit]]/ExchangeRate)))</f>
        <v/>
      </c>
      <c r="Z2103" s="203" t="str">
        <f>IF(E2103="","",(Table1[[#This Row],[Debit USD]]-Table1[[#This Row],[Credit USD]]))</f>
        <v/>
      </c>
      <c r="AA2103" s="122"/>
      <c r="AB2103" s="1"/>
      <c r="AC2103" s="15"/>
      <c r="AD2103" s="15" t="str">
        <f>IF(AND(OR(Table1[[#This Row],[Account]]="15030",Table1[[#This Row],[Account]]="15035",Table1[[#This Row],[Account]]="20150"),Table1[[#This Row],[Vendor ID]]=""),1,"")</f>
        <v/>
      </c>
      <c r="AE2103" s="15"/>
      <c r="AF2103" s="15"/>
      <c r="AG2103" s="15"/>
      <c r="AH2103" s="46" t="str">
        <f>IF(Table1[[#This Row],[Posting Date]]&lt;&gt;"","GJ-"&amp;CountryID,"")</f>
        <v/>
      </c>
      <c r="AI2103" s="59" t="str">
        <f>IF(Table1[[#This Row],[Posting Date]]&lt;&gt;"",Table1[[#This Row],[Posting Date]],"")</f>
        <v/>
      </c>
      <c r="AJ2103" s="46"/>
      <c r="AK2103" s="46" t="str">
        <f>IF(Table1[[#This Row],[Description]]&lt;&gt;"",Table1[[#This Row],[Description]],"")</f>
        <v/>
      </c>
      <c r="AL2103" s="46" t="str">
        <f>IF(Table1[[#This Row],[Posting Date]]&lt;&gt;"",Table1[[#This Row],[Reference Number]],"")</f>
        <v/>
      </c>
      <c r="AM2103" s="46" t="str">
        <f>TRIM(Table1[[#This Row],[Line '#]])</f>
        <v/>
      </c>
      <c r="AN2103" s="46" t="str">
        <f>TRIM(Table1[[#This Row],[Account]])</f>
        <v/>
      </c>
      <c r="AO2103" s="46" t="str">
        <f>IF(Table1[[#This Row],[Posting Date]]&lt;&gt;"",$D$5,"")</f>
        <v/>
      </c>
      <c r="AP2103" s="46" t="str">
        <f>TRIM(Table1[[#This Row],[Departments-Prgrams]])</f>
        <v/>
      </c>
      <c r="AQ2103" s="46" t="str">
        <f>TRIM(Table1[[#This Row],[Grant]])</f>
        <v/>
      </c>
      <c r="AR2103" s="46" t="str">
        <f>TRIM(Table1[[#This Row],[Staff ID]])</f>
        <v/>
      </c>
      <c r="AS2103" s="46" t="str">
        <f>IF(TRIM(Table1[[#This Row],[Budget Code]])=0,"",TRIM(Table1[[#This Row],[Budget Code]]))</f>
        <v/>
      </c>
      <c r="AT2103" s="46" t="str">
        <f>IF(Table1[[#This Row],[Line Description]]&lt;&gt;"",Table1[[#This Row],[Line Description]],"")</f>
        <v/>
      </c>
      <c r="AU2103" s="46" t="str">
        <f>IF(Table1[[#This Row],[Cur_Amount Debit]]&gt;0,ROUND(Table1[[#This Row],[Cur_Amount Debit]],2),"")</f>
        <v/>
      </c>
      <c r="AV2103" s="46" t="str">
        <f>IF(Table1[[#This Row],[Cur_Amount Credit]]&gt;0,ROUND(Table1[[#This Row],[Cur_Amount Credit]],2),"")</f>
        <v/>
      </c>
      <c r="AW2103" s="46" t="str">
        <f>LEFT(Table1[[#This Row],[Cur]],3)</f>
        <v/>
      </c>
      <c r="AX2103" s="59"/>
      <c r="AY2103" s="46"/>
      <c r="AZ2103" s="46" t="str">
        <f>IF(Table1[[#This Row],[Cur]]&lt;&gt;"",IF(Table1[[#This Row],[Cur]]="USD","",ExchangeRate),"")</f>
        <v/>
      </c>
      <c r="BA2103" s="46" t="str">
        <f>IF(Table1[[#This Row],[Grant]]&lt;&gt;"",VLOOKUP(Table1[[#This Row],[Grant]],Grants!B:D,3),"")</f>
        <v/>
      </c>
      <c r="BB2103" s="46" t="str">
        <f>TRIM(Table1[[#This Row],[Vendor ID]])</f>
        <v/>
      </c>
      <c r="BC2103">
        <f>IF(Table1[[#This Row],[Reference Number]]=Q2102,BC2102,BC2102+1)</f>
        <v>2</v>
      </c>
    </row>
    <row r="2104" spans="1:55" ht="11.25" hidden="1" customHeight="1">
      <c r="A2104" s="1"/>
      <c r="B2104" s="88" t="str">
        <f>IF(Table1[[#This Row],[Posting Date]]&lt;&gt;"",IF(Table1[[#This Row],[Reference Number]]=Q2103,B2103+1,1),"")</f>
        <v/>
      </c>
      <c r="C2104" s="61"/>
      <c r="D2104" s="61"/>
      <c r="E2104" s="218"/>
      <c r="F2104" s="143" t="str">
        <f>IFERROR(IF(VLOOKUP(Table1[[#This Row],[Budget Code Description]],Dimentions!$X$6:$AC$132,2,FALSE)="","",VLOOKUP(Table1[[#This Row],[Budget Code Description]],Dimentions!$X$6:$AC$132,2,FALSE)),"")</f>
        <v/>
      </c>
      <c r="G2104" s="143" t="str">
        <f>IFERROR(VLOOKUP(Table1[[#This Row],[Budget Code Description]],Dimentions!$X$6:$AC$132,3,FALSE),"")</f>
        <v/>
      </c>
      <c r="H2104" s="64" t="str">
        <f>IFERROR(VLOOKUP(Table1[[#This Row],[Account]],Dimentions!$S$6:$V$233,2,FALSE),"")</f>
        <v/>
      </c>
      <c r="I2104" s="62">
        <f>_xlfn.NUMBERVALUE(LEFT(Table1[[#This Row],[Account]],1))</f>
        <v>0</v>
      </c>
      <c r="J2104" s="62" t="str">
        <f>IFERROR(VLOOKUP(Table1[[#This Row],[Budget Code Description]],Table6[#All],7,FALSE),"")</f>
        <v/>
      </c>
      <c r="K2104" s="143" t="str">
        <f>IFERROR(VLOOKUP(Table1[[#This Row],[Budget Code Description]],Table6[#All],8,FALSE),"")</f>
        <v/>
      </c>
      <c r="L2104" s="63"/>
      <c r="M2104" s="65" t="str">
        <f>IFERROR(VLOOKUP(Table1[[#This Row],[Staff ID]],Table2[],2,FALSE),"")</f>
        <v/>
      </c>
      <c r="N2104" s="211" t="str">
        <f>IFERROR(IF(VLOOKUP(Table1[[#This Row],[Budget Code Description]],Dimentions!$X$6:$AC$97,4,FALSE)="","",VLOOKUP(Table1[[#This Row],[Budget Code Description]],Dimentions!$X$6:$AC$97,4,FALSE)),"")</f>
        <v/>
      </c>
      <c r="O2104" s="65" t="str">
        <f>IFERROR(VLOOKUP(Table1[[#This Row],[Vendor ID]],Table549[],2,FALSE),"")</f>
        <v/>
      </c>
      <c r="P2104" s="63"/>
      <c r="Q2104" s="143" t="str">
        <f>IF(Table1[[#This Row],[Posting Date]]&lt;&gt;"",$D$9,"")</f>
        <v/>
      </c>
      <c r="R2104" s="159" t="str">
        <f>IF(Table1[[#This Row],[Posting Date]]&lt;&gt;"",$D$10,"")</f>
        <v/>
      </c>
      <c r="S2104" s="66"/>
      <c r="T2104" s="63"/>
      <c r="U2104" s="67"/>
      <c r="V2104" s="67"/>
      <c r="W2104" s="67" t="str">
        <f t="shared" si="33"/>
        <v/>
      </c>
      <c r="X2104" s="161" t="str">
        <f>IF(E2104="","",(IF(Table1[[#This Row],[Cur]]="USD",Table1[[#This Row],[Cur_Amount Debit]],Table1[[#This Row],[Cur_Amount Debit]]/Table1[[#This Row],[Exchange Rate]])))</f>
        <v/>
      </c>
      <c r="Y2104" s="161" t="str">
        <f>IF(E2104="","",(IF(Table1[[#This Row],[Cur]]="USD",Table1[[#This Row],[Cur_Amount Credit]],Table1[[#This Row],[Cur_Amount Credit]]/ExchangeRate)))</f>
        <v/>
      </c>
      <c r="Z2104" s="203" t="str">
        <f>IF(E2104="","",(Table1[[#This Row],[Debit USD]]-Table1[[#This Row],[Credit USD]]))</f>
        <v/>
      </c>
      <c r="AA2104" s="122"/>
      <c r="AB2104" s="1"/>
      <c r="AC2104" s="15"/>
      <c r="AD2104" s="15" t="str">
        <f>IF(AND(OR(Table1[[#This Row],[Account]]="15030",Table1[[#This Row],[Account]]="15035",Table1[[#This Row],[Account]]="20150"),Table1[[#This Row],[Vendor ID]]=""),1,"")</f>
        <v/>
      </c>
      <c r="AE2104" s="15"/>
      <c r="AF2104" s="15"/>
      <c r="AG2104" s="15"/>
      <c r="AH2104" s="46" t="str">
        <f>IF(Table1[[#This Row],[Posting Date]]&lt;&gt;"","GJ-"&amp;CountryID,"")</f>
        <v/>
      </c>
      <c r="AI2104" s="59" t="str">
        <f>IF(Table1[[#This Row],[Posting Date]]&lt;&gt;"",Table1[[#This Row],[Posting Date]],"")</f>
        <v/>
      </c>
      <c r="AJ2104" s="46"/>
      <c r="AK2104" s="46" t="str">
        <f>IF(Table1[[#This Row],[Description]]&lt;&gt;"",Table1[[#This Row],[Description]],"")</f>
        <v/>
      </c>
      <c r="AL2104" s="46" t="str">
        <f>IF(Table1[[#This Row],[Posting Date]]&lt;&gt;"",Table1[[#This Row],[Reference Number]],"")</f>
        <v/>
      </c>
      <c r="AM2104" s="46" t="str">
        <f>TRIM(Table1[[#This Row],[Line '#]])</f>
        <v/>
      </c>
      <c r="AN2104" s="46" t="str">
        <f>TRIM(Table1[[#This Row],[Account]])</f>
        <v/>
      </c>
      <c r="AO2104" s="46" t="str">
        <f>IF(Table1[[#This Row],[Posting Date]]&lt;&gt;"",$D$5,"")</f>
        <v/>
      </c>
      <c r="AP2104" s="46" t="str">
        <f>TRIM(Table1[[#This Row],[Departments-Prgrams]])</f>
        <v/>
      </c>
      <c r="AQ2104" s="46" t="str">
        <f>TRIM(Table1[[#This Row],[Grant]])</f>
        <v/>
      </c>
      <c r="AR2104" s="46" t="str">
        <f>TRIM(Table1[[#This Row],[Staff ID]])</f>
        <v/>
      </c>
      <c r="AS2104" s="46" t="str">
        <f>IF(TRIM(Table1[[#This Row],[Budget Code]])=0,"",TRIM(Table1[[#This Row],[Budget Code]]))</f>
        <v/>
      </c>
      <c r="AT2104" s="46" t="str">
        <f>IF(Table1[[#This Row],[Line Description]]&lt;&gt;"",Table1[[#This Row],[Line Description]],"")</f>
        <v/>
      </c>
      <c r="AU2104" s="46" t="str">
        <f>IF(Table1[[#This Row],[Cur_Amount Debit]]&gt;0,ROUND(Table1[[#This Row],[Cur_Amount Debit]],2),"")</f>
        <v/>
      </c>
      <c r="AV2104" s="46" t="str">
        <f>IF(Table1[[#This Row],[Cur_Amount Credit]]&gt;0,ROUND(Table1[[#This Row],[Cur_Amount Credit]],2),"")</f>
        <v/>
      </c>
      <c r="AW2104" s="46" t="str">
        <f>LEFT(Table1[[#This Row],[Cur]],3)</f>
        <v/>
      </c>
      <c r="AX2104" s="59"/>
      <c r="AY2104" s="46"/>
      <c r="AZ2104" s="46" t="str">
        <f>IF(Table1[[#This Row],[Cur]]&lt;&gt;"",IF(Table1[[#This Row],[Cur]]="USD","",ExchangeRate),"")</f>
        <v/>
      </c>
      <c r="BA2104" s="46" t="str">
        <f>IF(Table1[[#This Row],[Grant]]&lt;&gt;"",VLOOKUP(Table1[[#This Row],[Grant]],Grants!B:D,3),"")</f>
        <v/>
      </c>
      <c r="BB2104" s="46" t="str">
        <f>TRIM(Table1[[#This Row],[Vendor ID]])</f>
        <v/>
      </c>
      <c r="BC2104">
        <f>IF(Table1[[#This Row],[Reference Number]]=Q2103,BC2103,BC2103+1)</f>
        <v>2</v>
      </c>
    </row>
    <row r="2105" spans="1:55" ht="11.25" hidden="1" customHeight="1">
      <c r="A2105" s="1"/>
      <c r="B2105" s="88" t="str">
        <f>IF(Table1[[#This Row],[Posting Date]]&lt;&gt;"",IF(Table1[[#This Row],[Reference Number]]=Q2104,B2104+1,1),"")</f>
        <v/>
      </c>
      <c r="C2105" s="61"/>
      <c r="D2105" s="61"/>
      <c r="E2105" s="218"/>
      <c r="F2105" s="143" t="str">
        <f>IFERROR(IF(VLOOKUP(Table1[[#This Row],[Budget Code Description]],Dimentions!$X$6:$AC$132,2,FALSE)="","",VLOOKUP(Table1[[#This Row],[Budget Code Description]],Dimentions!$X$6:$AC$132,2,FALSE)),"")</f>
        <v/>
      </c>
      <c r="G2105" s="143" t="str">
        <f>IFERROR(VLOOKUP(Table1[[#This Row],[Budget Code Description]],Dimentions!$X$6:$AC$132,3,FALSE),"")</f>
        <v/>
      </c>
      <c r="H2105" s="64" t="str">
        <f>IFERROR(VLOOKUP(Table1[[#This Row],[Account]],Dimentions!$S$6:$V$233,2,FALSE),"")</f>
        <v/>
      </c>
      <c r="I2105" s="62">
        <f>_xlfn.NUMBERVALUE(LEFT(Table1[[#This Row],[Account]],1))</f>
        <v>0</v>
      </c>
      <c r="J2105" s="62" t="str">
        <f>IFERROR(VLOOKUP(Table1[[#This Row],[Budget Code Description]],Table6[#All],7,FALSE),"")</f>
        <v/>
      </c>
      <c r="K2105" s="143" t="str">
        <f>IFERROR(VLOOKUP(Table1[[#This Row],[Budget Code Description]],Table6[#All],8,FALSE),"")</f>
        <v/>
      </c>
      <c r="L2105" s="63"/>
      <c r="M2105" s="65" t="str">
        <f>IFERROR(VLOOKUP(Table1[[#This Row],[Staff ID]],Table2[],2,FALSE),"")</f>
        <v/>
      </c>
      <c r="N2105" s="211" t="str">
        <f>IFERROR(IF(VLOOKUP(Table1[[#This Row],[Budget Code Description]],Dimentions!$X$6:$AC$97,4,FALSE)="","",VLOOKUP(Table1[[#This Row],[Budget Code Description]],Dimentions!$X$6:$AC$97,4,FALSE)),"")</f>
        <v/>
      </c>
      <c r="O2105" s="65" t="str">
        <f>IFERROR(VLOOKUP(Table1[[#This Row],[Vendor ID]],Table549[],2,FALSE),"")</f>
        <v/>
      </c>
      <c r="P2105" s="63"/>
      <c r="Q2105" s="143" t="str">
        <f>IF(Table1[[#This Row],[Posting Date]]&lt;&gt;"",$D$9,"")</f>
        <v/>
      </c>
      <c r="R2105" s="159" t="str">
        <f>IF(Table1[[#This Row],[Posting Date]]&lt;&gt;"",$D$10,"")</f>
        <v/>
      </c>
      <c r="S2105" s="66"/>
      <c r="T2105" s="63"/>
      <c r="U2105" s="67"/>
      <c r="V2105" s="67"/>
      <c r="W2105" s="67" t="str">
        <f t="shared" si="33"/>
        <v/>
      </c>
      <c r="X2105" s="161" t="str">
        <f>IF(E2105="","",(IF(Table1[[#This Row],[Cur]]="USD",Table1[[#This Row],[Cur_Amount Debit]],Table1[[#This Row],[Cur_Amount Debit]]/Table1[[#This Row],[Exchange Rate]])))</f>
        <v/>
      </c>
      <c r="Y2105" s="161" t="str">
        <f>IF(E2105="","",(IF(Table1[[#This Row],[Cur]]="USD",Table1[[#This Row],[Cur_Amount Credit]],Table1[[#This Row],[Cur_Amount Credit]]/ExchangeRate)))</f>
        <v/>
      </c>
      <c r="Z2105" s="203" t="str">
        <f>IF(E2105="","",(Table1[[#This Row],[Debit USD]]-Table1[[#This Row],[Credit USD]]))</f>
        <v/>
      </c>
      <c r="AA2105" s="122"/>
      <c r="AB2105" s="1"/>
      <c r="AC2105" s="15"/>
      <c r="AD2105" s="15" t="str">
        <f>IF(AND(OR(Table1[[#This Row],[Account]]="15030",Table1[[#This Row],[Account]]="15035",Table1[[#This Row],[Account]]="20150"),Table1[[#This Row],[Vendor ID]]=""),1,"")</f>
        <v/>
      </c>
      <c r="AE2105" s="15"/>
      <c r="AF2105" s="15"/>
      <c r="AG2105" s="15"/>
      <c r="AH2105" s="46" t="str">
        <f>IF(Table1[[#This Row],[Posting Date]]&lt;&gt;"","GJ-"&amp;CountryID,"")</f>
        <v/>
      </c>
      <c r="AI2105" s="59" t="str">
        <f>IF(Table1[[#This Row],[Posting Date]]&lt;&gt;"",Table1[[#This Row],[Posting Date]],"")</f>
        <v/>
      </c>
      <c r="AJ2105" s="46"/>
      <c r="AK2105" s="46" t="str">
        <f>IF(Table1[[#This Row],[Description]]&lt;&gt;"",Table1[[#This Row],[Description]],"")</f>
        <v/>
      </c>
      <c r="AL2105" s="46" t="str">
        <f>IF(Table1[[#This Row],[Posting Date]]&lt;&gt;"",Table1[[#This Row],[Reference Number]],"")</f>
        <v/>
      </c>
      <c r="AM2105" s="46" t="str">
        <f>TRIM(Table1[[#This Row],[Line '#]])</f>
        <v/>
      </c>
      <c r="AN2105" s="46" t="str">
        <f>TRIM(Table1[[#This Row],[Account]])</f>
        <v/>
      </c>
      <c r="AO2105" s="46" t="str">
        <f>IF(Table1[[#This Row],[Posting Date]]&lt;&gt;"",$D$5,"")</f>
        <v/>
      </c>
      <c r="AP2105" s="46" t="str">
        <f>TRIM(Table1[[#This Row],[Departments-Prgrams]])</f>
        <v/>
      </c>
      <c r="AQ2105" s="46" t="str">
        <f>TRIM(Table1[[#This Row],[Grant]])</f>
        <v/>
      </c>
      <c r="AR2105" s="46" t="str">
        <f>TRIM(Table1[[#This Row],[Staff ID]])</f>
        <v/>
      </c>
      <c r="AS2105" s="46" t="str">
        <f>IF(TRIM(Table1[[#This Row],[Budget Code]])=0,"",TRIM(Table1[[#This Row],[Budget Code]]))</f>
        <v/>
      </c>
      <c r="AT2105" s="46" t="str">
        <f>IF(Table1[[#This Row],[Line Description]]&lt;&gt;"",Table1[[#This Row],[Line Description]],"")</f>
        <v/>
      </c>
      <c r="AU2105" s="46" t="str">
        <f>IF(Table1[[#This Row],[Cur_Amount Debit]]&gt;0,ROUND(Table1[[#This Row],[Cur_Amount Debit]],2),"")</f>
        <v/>
      </c>
      <c r="AV2105" s="46" t="str">
        <f>IF(Table1[[#This Row],[Cur_Amount Credit]]&gt;0,ROUND(Table1[[#This Row],[Cur_Amount Credit]],2),"")</f>
        <v/>
      </c>
      <c r="AW2105" s="46" t="str">
        <f>LEFT(Table1[[#This Row],[Cur]],3)</f>
        <v/>
      </c>
      <c r="AX2105" s="59"/>
      <c r="AY2105" s="46"/>
      <c r="AZ2105" s="46" t="str">
        <f>IF(Table1[[#This Row],[Cur]]&lt;&gt;"",IF(Table1[[#This Row],[Cur]]="USD","",ExchangeRate),"")</f>
        <v/>
      </c>
      <c r="BA2105" s="46" t="str">
        <f>IF(Table1[[#This Row],[Grant]]&lt;&gt;"",VLOOKUP(Table1[[#This Row],[Grant]],Grants!B:D,3),"")</f>
        <v/>
      </c>
      <c r="BB2105" s="46" t="str">
        <f>TRIM(Table1[[#This Row],[Vendor ID]])</f>
        <v/>
      </c>
      <c r="BC2105">
        <f>IF(Table1[[#This Row],[Reference Number]]=Q2104,BC2104,BC2104+1)</f>
        <v>2</v>
      </c>
    </row>
    <row r="2106" spans="1:55" ht="11.25" hidden="1" customHeight="1">
      <c r="A2106" s="1"/>
      <c r="B2106" s="88" t="str">
        <f>IF(Table1[[#This Row],[Posting Date]]&lt;&gt;"",IF(Table1[[#This Row],[Reference Number]]=Q2105,B2105+1,1),"")</f>
        <v/>
      </c>
      <c r="C2106" s="61"/>
      <c r="D2106" s="61"/>
      <c r="E2106" s="218"/>
      <c r="F2106" s="143" t="str">
        <f>IFERROR(IF(VLOOKUP(Table1[[#This Row],[Budget Code Description]],Dimentions!$X$6:$AC$132,2,FALSE)="","",VLOOKUP(Table1[[#This Row],[Budget Code Description]],Dimentions!$X$6:$AC$132,2,FALSE)),"")</f>
        <v/>
      </c>
      <c r="G2106" s="143" t="str">
        <f>IFERROR(VLOOKUP(Table1[[#This Row],[Budget Code Description]],Dimentions!$X$6:$AC$132,3,FALSE),"")</f>
        <v/>
      </c>
      <c r="H2106" s="64" t="str">
        <f>IFERROR(VLOOKUP(Table1[[#This Row],[Account]],Dimentions!$S$6:$V$233,2,FALSE),"")</f>
        <v/>
      </c>
      <c r="I2106" s="62">
        <f>_xlfn.NUMBERVALUE(LEFT(Table1[[#This Row],[Account]],1))</f>
        <v>0</v>
      </c>
      <c r="J2106" s="62" t="str">
        <f>IFERROR(VLOOKUP(Table1[[#This Row],[Budget Code Description]],Table6[#All],7,FALSE),"")</f>
        <v/>
      </c>
      <c r="K2106" s="143" t="str">
        <f>IFERROR(VLOOKUP(Table1[[#This Row],[Budget Code Description]],Table6[#All],8,FALSE),"")</f>
        <v/>
      </c>
      <c r="L2106" s="63"/>
      <c r="M2106" s="65" t="str">
        <f>IFERROR(VLOOKUP(Table1[[#This Row],[Staff ID]],Table2[],2,FALSE),"")</f>
        <v/>
      </c>
      <c r="N2106" s="211" t="str">
        <f>IFERROR(IF(VLOOKUP(Table1[[#This Row],[Budget Code Description]],Dimentions!$X$6:$AC$97,4,FALSE)="","",VLOOKUP(Table1[[#This Row],[Budget Code Description]],Dimentions!$X$6:$AC$97,4,FALSE)),"")</f>
        <v/>
      </c>
      <c r="O2106" s="65" t="str">
        <f>IFERROR(VLOOKUP(Table1[[#This Row],[Vendor ID]],Table549[],2,FALSE),"")</f>
        <v/>
      </c>
      <c r="P2106" s="63"/>
      <c r="Q2106" s="143" t="str">
        <f>IF(Table1[[#This Row],[Posting Date]]&lt;&gt;"",$D$9,"")</f>
        <v/>
      </c>
      <c r="R2106" s="159" t="str">
        <f>IF(Table1[[#This Row],[Posting Date]]&lt;&gt;"",$D$10,"")</f>
        <v/>
      </c>
      <c r="S2106" s="66"/>
      <c r="T2106" s="63"/>
      <c r="U2106" s="67"/>
      <c r="V2106" s="67"/>
      <c r="W2106" s="67" t="str">
        <f t="shared" si="33"/>
        <v/>
      </c>
      <c r="X2106" s="161" t="str">
        <f>IF(E2106="","",(IF(Table1[[#This Row],[Cur]]="USD",Table1[[#This Row],[Cur_Amount Debit]],Table1[[#This Row],[Cur_Amount Debit]]/Table1[[#This Row],[Exchange Rate]])))</f>
        <v/>
      </c>
      <c r="Y2106" s="161" t="str">
        <f>IF(E2106="","",(IF(Table1[[#This Row],[Cur]]="USD",Table1[[#This Row],[Cur_Amount Credit]],Table1[[#This Row],[Cur_Amount Credit]]/ExchangeRate)))</f>
        <v/>
      </c>
      <c r="Z2106" s="203" t="str">
        <f>IF(E2106="","",(Table1[[#This Row],[Debit USD]]-Table1[[#This Row],[Credit USD]]))</f>
        <v/>
      </c>
      <c r="AA2106" s="122"/>
      <c r="AB2106" s="1"/>
      <c r="AC2106" s="15"/>
      <c r="AD2106" s="15" t="str">
        <f>IF(AND(OR(Table1[[#This Row],[Account]]="15030",Table1[[#This Row],[Account]]="15035",Table1[[#This Row],[Account]]="20150"),Table1[[#This Row],[Vendor ID]]=""),1,"")</f>
        <v/>
      </c>
      <c r="AE2106" s="15"/>
      <c r="AF2106" s="15"/>
      <c r="AG2106" s="15"/>
      <c r="AH2106" s="46" t="str">
        <f>IF(Table1[[#This Row],[Posting Date]]&lt;&gt;"","GJ-"&amp;CountryID,"")</f>
        <v/>
      </c>
      <c r="AI2106" s="59" t="str">
        <f>IF(Table1[[#This Row],[Posting Date]]&lt;&gt;"",Table1[[#This Row],[Posting Date]],"")</f>
        <v/>
      </c>
      <c r="AJ2106" s="46"/>
      <c r="AK2106" s="46" t="str">
        <f>IF(Table1[[#This Row],[Description]]&lt;&gt;"",Table1[[#This Row],[Description]],"")</f>
        <v/>
      </c>
      <c r="AL2106" s="46" t="str">
        <f>IF(Table1[[#This Row],[Posting Date]]&lt;&gt;"",Table1[[#This Row],[Reference Number]],"")</f>
        <v/>
      </c>
      <c r="AM2106" s="46" t="str">
        <f>TRIM(Table1[[#This Row],[Line '#]])</f>
        <v/>
      </c>
      <c r="AN2106" s="46" t="str">
        <f>TRIM(Table1[[#This Row],[Account]])</f>
        <v/>
      </c>
      <c r="AO2106" s="46" t="str">
        <f>IF(Table1[[#This Row],[Posting Date]]&lt;&gt;"",$D$5,"")</f>
        <v/>
      </c>
      <c r="AP2106" s="46" t="str">
        <f>TRIM(Table1[[#This Row],[Departments-Prgrams]])</f>
        <v/>
      </c>
      <c r="AQ2106" s="46" t="str">
        <f>TRIM(Table1[[#This Row],[Grant]])</f>
        <v/>
      </c>
      <c r="AR2106" s="46" t="str">
        <f>TRIM(Table1[[#This Row],[Staff ID]])</f>
        <v/>
      </c>
      <c r="AS2106" s="46" t="str">
        <f>IF(TRIM(Table1[[#This Row],[Budget Code]])=0,"",TRIM(Table1[[#This Row],[Budget Code]]))</f>
        <v/>
      </c>
      <c r="AT2106" s="46" t="str">
        <f>IF(Table1[[#This Row],[Line Description]]&lt;&gt;"",Table1[[#This Row],[Line Description]],"")</f>
        <v/>
      </c>
      <c r="AU2106" s="46" t="str">
        <f>IF(Table1[[#This Row],[Cur_Amount Debit]]&gt;0,ROUND(Table1[[#This Row],[Cur_Amount Debit]],2),"")</f>
        <v/>
      </c>
      <c r="AV2106" s="46" t="str">
        <f>IF(Table1[[#This Row],[Cur_Amount Credit]]&gt;0,ROUND(Table1[[#This Row],[Cur_Amount Credit]],2),"")</f>
        <v/>
      </c>
      <c r="AW2106" s="46" t="str">
        <f>LEFT(Table1[[#This Row],[Cur]],3)</f>
        <v/>
      </c>
      <c r="AX2106" s="59"/>
      <c r="AY2106" s="46"/>
      <c r="AZ2106" s="46" t="str">
        <f>IF(Table1[[#This Row],[Cur]]&lt;&gt;"",IF(Table1[[#This Row],[Cur]]="USD","",ExchangeRate),"")</f>
        <v/>
      </c>
      <c r="BA2106" s="46" t="str">
        <f>IF(Table1[[#This Row],[Grant]]&lt;&gt;"",VLOOKUP(Table1[[#This Row],[Grant]],Grants!B:D,3),"")</f>
        <v/>
      </c>
      <c r="BB2106" s="46" t="str">
        <f>TRIM(Table1[[#This Row],[Vendor ID]])</f>
        <v/>
      </c>
      <c r="BC2106">
        <f>IF(Table1[[#This Row],[Reference Number]]=Q2105,BC2105,BC2105+1)</f>
        <v>2</v>
      </c>
    </row>
    <row r="2107" spans="1:55" ht="11.25" hidden="1" customHeight="1">
      <c r="A2107" s="1"/>
      <c r="B2107" s="88" t="str">
        <f>IF(Table1[[#This Row],[Posting Date]]&lt;&gt;"",IF(Table1[[#This Row],[Reference Number]]=Q2106,B2106+1,1),"")</f>
        <v/>
      </c>
      <c r="C2107" s="61"/>
      <c r="D2107" s="61"/>
      <c r="E2107" s="218"/>
      <c r="F2107" s="143" t="str">
        <f>IFERROR(IF(VLOOKUP(Table1[[#This Row],[Budget Code Description]],Dimentions!$X$6:$AC$132,2,FALSE)="","",VLOOKUP(Table1[[#This Row],[Budget Code Description]],Dimentions!$X$6:$AC$132,2,FALSE)),"")</f>
        <v/>
      </c>
      <c r="G2107" s="143" t="str">
        <f>IFERROR(VLOOKUP(Table1[[#This Row],[Budget Code Description]],Dimentions!$X$6:$AC$132,3,FALSE),"")</f>
        <v/>
      </c>
      <c r="H2107" s="64" t="str">
        <f>IFERROR(VLOOKUP(Table1[[#This Row],[Account]],Dimentions!$S$6:$V$233,2,FALSE),"")</f>
        <v/>
      </c>
      <c r="I2107" s="62">
        <f>_xlfn.NUMBERVALUE(LEFT(Table1[[#This Row],[Account]],1))</f>
        <v>0</v>
      </c>
      <c r="J2107" s="62" t="str">
        <f>IFERROR(VLOOKUP(Table1[[#This Row],[Budget Code Description]],Table6[#All],7,FALSE),"")</f>
        <v/>
      </c>
      <c r="K2107" s="143" t="str">
        <f>IFERROR(VLOOKUP(Table1[[#This Row],[Budget Code Description]],Table6[#All],8,FALSE),"")</f>
        <v/>
      </c>
      <c r="L2107" s="63"/>
      <c r="M2107" s="65" t="str">
        <f>IFERROR(VLOOKUP(Table1[[#This Row],[Staff ID]],Table2[],2,FALSE),"")</f>
        <v/>
      </c>
      <c r="N2107" s="211" t="str">
        <f>IFERROR(IF(VLOOKUP(Table1[[#This Row],[Budget Code Description]],Dimentions!$X$6:$AC$97,4,FALSE)="","",VLOOKUP(Table1[[#This Row],[Budget Code Description]],Dimentions!$X$6:$AC$97,4,FALSE)),"")</f>
        <v/>
      </c>
      <c r="O2107" s="65" t="str">
        <f>IFERROR(VLOOKUP(Table1[[#This Row],[Vendor ID]],Table549[],2,FALSE),"")</f>
        <v/>
      </c>
      <c r="P2107" s="63"/>
      <c r="Q2107" s="143" t="str">
        <f>IF(Table1[[#This Row],[Posting Date]]&lt;&gt;"",$D$9,"")</f>
        <v/>
      </c>
      <c r="R2107" s="159" t="str">
        <f>IF(Table1[[#This Row],[Posting Date]]&lt;&gt;"",$D$10,"")</f>
        <v/>
      </c>
      <c r="S2107" s="66"/>
      <c r="T2107" s="63"/>
      <c r="U2107" s="67"/>
      <c r="V2107" s="67"/>
      <c r="W2107" s="67" t="str">
        <f t="shared" si="33"/>
        <v/>
      </c>
      <c r="X2107" s="161" t="str">
        <f>IF(E2107="","",(IF(Table1[[#This Row],[Cur]]="USD",Table1[[#This Row],[Cur_Amount Debit]],Table1[[#This Row],[Cur_Amount Debit]]/Table1[[#This Row],[Exchange Rate]])))</f>
        <v/>
      </c>
      <c r="Y2107" s="161" t="str">
        <f>IF(E2107="","",(IF(Table1[[#This Row],[Cur]]="USD",Table1[[#This Row],[Cur_Amount Credit]],Table1[[#This Row],[Cur_Amount Credit]]/ExchangeRate)))</f>
        <v/>
      </c>
      <c r="Z2107" s="203" t="str">
        <f>IF(E2107="","",(Table1[[#This Row],[Debit USD]]-Table1[[#This Row],[Credit USD]]))</f>
        <v/>
      </c>
      <c r="AA2107" s="122"/>
      <c r="AB2107" s="1"/>
      <c r="AC2107" s="15"/>
      <c r="AD2107" s="15" t="str">
        <f>IF(AND(OR(Table1[[#This Row],[Account]]="15030",Table1[[#This Row],[Account]]="15035",Table1[[#This Row],[Account]]="20150"),Table1[[#This Row],[Vendor ID]]=""),1,"")</f>
        <v/>
      </c>
      <c r="AE2107" s="15"/>
      <c r="AF2107" s="15"/>
      <c r="AG2107" s="15"/>
      <c r="AH2107" s="46" t="str">
        <f>IF(Table1[[#This Row],[Posting Date]]&lt;&gt;"","GJ-"&amp;CountryID,"")</f>
        <v/>
      </c>
      <c r="AI2107" s="59" t="str">
        <f>IF(Table1[[#This Row],[Posting Date]]&lt;&gt;"",Table1[[#This Row],[Posting Date]],"")</f>
        <v/>
      </c>
      <c r="AJ2107" s="46"/>
      <c r="AK2107" s="46" t="str">
        <f>IF(Table1[[#This Row],[Description]]&lt;&gt;"",Table1[[#This Row],[Description]],"")</f>
        <v/>
      </c>
      <c r="AL2107" s="46" t="str">
        <f>IF(Table1[[#This Row],[Posting Date]]&lt;&gt;"",Table1[[#This Row],[Reference Number]],"")</f>
        <v/>
      </c>
      <c r="AM2107" s="46" t="str">
        <f>TRIM(Table1[[#This Row],[Line '#]])</f>
        <v/>
      </c>
      <c r="AN2107" s="46" t="str">
        <f>TRIM(Table1[[#This Row],[Account]])</f>
        <v/>
      </c>
      <c r="AO2107" s="46" t="str">
        <f>IF(Table1[[#This Row],[Posting Date]]&lt;&gt;"",$D$5,"")</f>
        <v/>
      </c>
      <c r="AP2107" s="46" t="str">
        <f>TRIM(Table1[[#This Row],[Departments-Prgrams]])</f>
        <v/>
      </c>
      <c r="AQ2107" s="46" t="str">
        <f>TRIM(Table1[[#This Row],[Grant]])</f>
        <v/>
      </c>
      <c r="AR2107" s="46" t="str">
        <f>TRIM(Table1[[#This Row],[Staff ID]])</f>
        <v/>
      </c>
      <c r="AS2107" s="46" t="str">
        <f>IF(TRIM(Table1[[#This Row],[Budget Code]])=0,"",TRIM(Table1[[#This Row],[Budget Code]]))</f>
        <v/>
      </c>
      <c r="AT2107" s="46" t="str">
        <f>IF(Table1[[#This Row],[Line Description]]&lt;&gt;"",Table1[[#This Row],[Line Description]],"")</f>
        <v/>
      </c>
      <c r="AU2107" s="46" t="str">
        <f>IF(Table1[[#This Row],[Cur_Amount Debit]]&gt;0,ROUND(Table1[[#This Row],[Cur_Amount Debit]],2),"")</f>
        <v/>
      </c>
      <c r="AV2107" s="46" t="str">
        <f>IF(Table1[[#This Row],[Cur_Amount Credit]]&gt;0,ROUND(Table1[[#This Row],[Cur_Amount Credit]],2),"")</f>
        <v/>
      </c>
      <c r="AW2107" s="46" t="str">
        <f>LEFT(Table1[[#This Row],[Cur]],3)</f>
        <v/>
      </c>
      <c r="AX2107" s="59"/>
      <c r="AY2107" s="46"/>
      <c r="AZ2107" s="46" t="str">
        <f>IF(Table1[[#This Row],[Cur]]&lt;&gt;"",IF(Table1[[#This Row],[Cur]]="USD","",ExchangeRate),"")</f>
        <v/>
      </c>
      <c r="BA2107" s="46" t="str">
        <f>IF(Table1[[#This Row],[Grant]]&lt;&gt;"",VLOOKUP(Table1[[#This Row],[Grant]],Grants!B:D,3),"")</f>
        <v/>
      </c>
      <c r="BB2107" s="46" t="str">
        <f>TRIM(Table1[[#This Row],[Vendor ID]])</f>
        <v/>
      </c>
      <c r="BC2107">
        <f>IF(Table1[[#This Row],[Reference Number]]=Q2106,BC2106,BC2106+1)</f>
        <v>2</v>
      </c>
    </row>
    <row r="2108" spans="1:55" ht="11.25" hidden="1" customHeight="1">
      <c r="A2108" s="1"/>
      <c r="B2108" s="88" t="str">
        <f>IF(Table1[[#This Row],[Posting Date]]&lt;&gt;"",IF(Table1[[#This Row],[Reference Number]]=Q2107,B2107+1,1),"")</f>
        <v/>
      </c>
      <c r="C2108" s="61"/>
      <c r="D2108" s="61"/>
      <c r="E2108" s="218"/>
      <c r="F2108" s="143" t="str">
        <f>IFERROR(IF(VLOOKUP(Table1[[#This Row],[Budget Code Description]],Dimentions!$X$6:$AC$132,2,FALSE)="","",VLOOKUP(Table1[[#This Row],[Budget Code Description]],Dimentions!$X$6:$AC$132,2,FALSE)),"")</f>
        <v/>
      </c>
      <c r="G2108" s="143" t="str">
        <f>IFERROR(VLOOKUP(Table1[[#This Row],[Budget Code Description]],Dimentions!$X$6:$AC$132,3,FALSE),"")</f>
        <v/>
      </c>
      <c r="H2108" s="64" t="str">
        <f>IFERROR(VLOOKUP(Table1[[#This Row],[Account]],Dimentions!$S$6:$V$233,2,FALSE),"")</f>
        <v/>
      </c>
      <c r="I2108" s="62">
        <f>_xlfn.NUMBERVALUE(LEFT(Table1[[#This Row],[Account]],1))</f>
        <v>0</v>
      </c>
      <c r="J2108" s="62" t="str">
        <f>IFERROR(VLOOKUP(Table1[[#This Row],[Budget Code Description]],Table6[#All],7,FALSE),"")</f>
        <v/>
      </c>
      <c r="K2108" s="143" t="str">
        <f>IFERROR(VLOOKUP(Table1[[#This Row],[Budget Code Description]],Table6[#All],8,FALSE),"")</f>
        <v/>
      </c>
      <c r="L2108" s="63"/>
      <c r="M2108" s="65" t="str">
        <f>IFERROR(VLOOKUP(Table1[[#This Row],[Staff ID]],Table2[],2,FALSE),"")</f>
        <v/>
      </c>
      <c r="N2108" s="211" t="str">
        <f>IFERROR(IF(VLOOKUP(Table1[[#This Row],[Budget Code Description]],Dimentions!$X$6:$AC$97,4,FALSE)="","",VLOOKUP(Table1[[#This Row],[Budget Code Description]],Dimentions!$X$6:$AC$97,4,FALSE)),"")</f>
        <v/>
      </c>
      <c r="O2108" s="65" t="str">
        <f>IFERROR(VLOOKUP(Table1[[#This Row],[Vendor ID]],Table549[],2,FALSE),"")</f>
        <v/>
      </c>
      <c r="P2108" s="63"/>
      <c r="Q2108" s="143" t="str">
        <f>IF(Table1[[#This Row],[Posting Date]]&lt;&gt;"",$D$9,"")</f>
        <v/>
      </c>
      <c r="R2108" s="159" t="str">
        <f>IF(Table1[[#This Row],[Posting Date]]&lt;&gt;"",$D$10,"")</f>
        <v/>
      </c>
      <c r="S2108" s="66"/>
      <c r="T2108" s="63"/>
      <c r="U2108" s="67"/>
      <c r="V2108" s="67"/>
      <c r="W2108" s="67" t="str">
        <f t="shared" si="33"/>
        <v/>
      </c>
      <c r="X2108" s="161" t="str">
        <f>IF(E2108="","",(IF(Table1[[#This Row],[Cur]]="USD",Table1[[#This Row],[Cur_Amount Debit]],Table1[[#This Row],[Cur_Amount Debit]]/Table1[[#This Row],[Exchange Rate]])))</f>
        <v/>
      </c>
      <c r="Y2108" s="161" t="str">
        <f>IF(E2108="","",(IF(Table1[[#This Row],[Cur]]="USD",Table1[[#This Row],[Cur_Amount Credit]],Table1[[#This Row],[Cur_Amount Credit]]/ExchangeRate)))</f>
        <v/>
      </c>
      <c r="Z2108" s="203" t="str">
        <f>IF(E2108="","",(Table1[[#This Row],[Debit USD]]-Table1[[#This Row],[Credit USD]]))</f>
        <v/>
      </c>
      <c r="AA2108" s="122"/>
      <c r="AB2108" s="1"/>
      <c r="AC2108" s="15"/>
      <c r="AD2108" s="15" t="str">
        <f>IF(AND(OR(Table1[[#This Row],[Account]]="15030",Table1[[#This Row],[Account]]="15035",Table1[[#This Row],[Account]]="20150"),Table1[[#This Row],[Vendor ID]]=""),1,"")</f>
        <v/>
      </c>
      <c r="AE2108" s="15"/>
      <c r="AF2108" s="15"/>
      <c r="AG2108" s="15"/>
      <c r="AH2108" s="46" t="str">
        <f>IF(Table1[[#This Row],[Posting Date]]&lt;&gt;"","GJ-"&amp;CountryID,"")</f>
        <v/>
      </c>
      <c r="AI2108" s="59" t="str">
        <f>IF(Table1[[#This Row],[Posting Date]]&lt;&gt;"",Table1[[#This Row],[Posting Date]],"")</f>
        <v/>
      </c>
      <c r="AJ2108" s="46"/>
      <c r="AK2108" s="46" t="str">
        <f>IF(Table1[[#This Row],[Description]]&lt;&gt;"",Table1[[#This Row],[Description]],"")</f>
        <v/>
      </c>
      <c r="AL2108" s="46" t="str">
        <f>IF(Table1[[#This Row],[Posting Date]]&lt;&gt;"",Table1[[#This Row],[Reference Number]],"")</f>
        <v/>
      </c>
      <c r="AM2108" s="46" t="str">
        <f>TRIM(Table1[[#This Row],[Line '#]])</f>
        <v/>
      </c>
      <c r="AN2108" s="46" t="str">
        <f>TRIM(Table1[[#This Row],[Account]])</f>
        <v/>
      </c>
      <c r="AO2108" s="46" t="str">
        <f>IF(Table1[[#This Row],[Posting Date]]&lt;&gt;"",$D$5,"")</f>
        <v/>
      </c>
      <c r="AP2108" s="46" t="str">
        <f>TRIM(Table1[[#This Row],[Departments-Prgrams]])</f>
        <v/>
      </c>
      <c r="AQ2108" s="46" t="str">
        <f>TRIM(Table1[[#This Row],[Grant]])</f>
        <v/>
      </c>
      <c r="AR2108" s="46" t="str">
        <f>TRIM(Table1[[#This Row],[Staff ID]])</f>
        <v/>
      </c>
      <c r="AS2108" s="46" t="str">
        <f>IF(TRIM(Table1[[#This Row],[Budget Code]])=0,"",TRIM(Table1[[#This Row],[Budget Code]]))</f>
        <v/>
      </c>
      <c r="AT2108" s="46" t="str">
        <f>IF(Table1[[#This Row],[Line Description]]&lt;&gt;"",Table1[[#This Row],[Line Description]],"")</f>
        <v/>
      </c>
      <c r="AU2108" s="46" t="str">
        <f>IF(Table1[[#This Row],[Cur_Amount Debit]]&gt;0,ROUND(Table1[[#This Row],[Cur_Amount Debit]],2),"")</f>
        <v/>
      </c>
      <c r="AV2108" s="46" t="str">
        <f>IF(Table1[[#This Row],[Cur_Amount Credit]]&gt;0,ROUND(Table1[[#This Row],[Cur_Amount Credit]],2),"")</f>
        <v/>
      </c>
      <c r="AW2108" s="46" t="str">
        <f>LEFT(Table1[[#This Row],[Cur]],3)</f>
        <v/>
      </c>
      <c r="AX2108" s="59"/>
      <c r="AY2108" s="46"/>
      <c r="AZ2108" s="46" t="str">
        <f>IF(Table1[[#This Row],[Cur]]&lt;&gt;"",IF(Table1[[#This Row],[Cur]]="USD","",ExchangeRate),"")</f>
        <v/>
      </c>
      <c r="BA2108" s="46" t="str">
        <f>IF(Table1[[#This Row],[Grant]]&lt;&gt;"",VLOOKUP(Table1[[#This Row],[Grant]],Grants!B:D,3),"")</f>
        <v/>
      </c>
      <c r="BB2108" s="46" t="str">
        <f>TRIM(Table1[[#This Row],[Vendor ID]])</f>
        <v/>
      </c>
      <c r="BC2108">
        <f>IF(Table1[[#This Row],[Reference Number]]=Q2107,BC2107,BC2107+1)</f>
        <v>2</v>
      </c>
    </row>
    <row r="2109" spans="1:55" ht="11.25" hidden="1" customHeight="1">
      <c r="A2109" s="1"/>
      <c r="B2109" s="88" t="str">
        <f>IF(Table1[[#This Row],[Posting Date]]&lt;&gt;"",IF(Table1[[#This Row],[Reference Number]]=Q2108,B2108+1,1),"")</f>
        <v/>
      </c>
      <c r="C2109" s="61"/>
      <c r="D2109" s="61"/>
      <c r="E2109" s="218"/>
      <c r="F2109" s="143" t="str">
        <f>IFERROR(IF(VLOOKUP(Table1[[#This Row],[Budget Code Description]],Dimentions!$X$6:$AC$132,2,FALSE)="","",VLOOKUP(Table1[[#This Row],[Budget Code Description]],Dimentions!$X$6:$AC$132,2,FALSE)),"")</f>
        <v/>
      </c>
      <c r="G2109" s="143" t="str">
        <f>IFERROR(VLOOKUP(Table1[[#This Row],[Budget Code Description]],Dimentions!$X$6:$AC$132,3,FALSE),"")</f>
        <v/>
      </c>
      <c r="H2109" s="64" t="str">
        <f>IFERROR(VLOOKUP(Table1[[#This Row],[Account]],Dimentions!$S$6:$V$233,2,FALSE),"")</f>
        <v/>
      </c>
      <c r="I2109" s="62">
        <f>_xlfn.NUMBERVALUE(LEFT(Table1[[#This Row],[Account]],1))</f>
        <v>0</v>
      </c>
      <c r="J2109" s="62" t="str">
        <f>IFERROR(VLOOKUP(Table1[[#This Row],[Budget Code Description]],Table6[#All],7,FALSE),"")</f>
        <v/>
      </c>
      <c r="K2109" s="143" t="str">
        <f>IFERROR(VLOOKUP(Table1[[#This Row],[Budget Code Description]],Table6[#All],8,FALSE),"")</f>
        <v/>
      </c>
      <c r="L2109" s="63"/>
      <c r="M2109" s="65" t="str">
        <f>IFERROR(VLOOKUP(Table1[[#This Row],[Staff ID]],Table2[],2,FALSE),"")</f>
        <v/>
      </c>
      <c r="N2109" s="211" t="str">
        <f>IFERROR(IF(VLOOKUP(Table1[[#This Row],[Budget Code Description]],Dimentions!$X$6:$AC$97,4,FALSE)="","",VLOOKUP(Table1[[#This Row],[Budget Code Description]],Dimentions!$X$6:$AC$97,4,FALSE)),"")</f>
        <v/>
      </c>
      <c r="O2109" s="65" t="str">
        <f>IFERROR(VLOOKUP(Table1[[#This Row],[Vendor ID]],Table549[],2,FALSE),"")</f>
        <v/>
      </c>
      <c r="P2109" s="63"/>
      <c r="Q2109" s="143" t="str">
        <f>IF(Table1[[#This Row],[Posting Date]]&lt;&gt;"",$D$9,"")</f>
        <v/>
      </c>
      <c r="R2109" s="159" t="str">
        <f>IF(Table1[[#This Row],[Posting Date]]&lt;&gt;"",$D$10,"")</f>
        <v/>
      </c>
      <c r="S2109" s="66"/>
      <c r="T2109" s="63"/>
      <c r="U2109" s="67"/>
      <c r="V2109" s="67"/>
      <c r="W2109" s="67" t="str">
        <f t="shared" si="33"/>
        <v/>
      </c>
      <c r="X2109" s="161" t="str">
        <f>IF(E2109="","",(IF(Table1[[#This Row],[Cur]]="USD",Table1[[#This Row],[Cur_Amount Debit]],Table1[[#This Row],[Cur_Amount Debit]]/Table1[[#This Row],[Exchange Rate]])))</f>
        <v/>
      </c>
      <c r="Y2109" s="161" t="str">
        <f>IF(E2109="","",(IF(Table1[[#This Row],[Cur]]="USD",Table1[[#This Row],[Cur_Amount Credit]],Table1[[#This Row],[Cur_Amount Credit]]/ExchangeRate)))</f>
        <v/>
      </c>
      <c r="Z2109" s="203" t="str">
        <f>IF(E2109="","",(Table1[[#This Row],[Debit USD]]-Table1[[#This Row],[Credit USD]]))</f>
        <v/>
      </c>
      <c r="AA2109" s="122"/>
      <c r="AB2109" s="1"/>
      <c r="AC2109" s="15"/>
      <c r="AD2109" s="15" t="str">
        <f>IF(AND(OR(Table1[[#This Row],[Account]]="15030",Table1[[#This Row],[Account]]="15035",Table1[[#This Row],[Account]]="20150"),Table1[[#This Row],[Vendor ID]]=""),1,"")</f>
        <v/>
      </c>
      <c r="AE2109" s="15"/>
      <c r="AF2109" s="15"/>
      <c r="AG2109" s="15"/>
      <c r="AH2109" s="46" t="str">
        <f>IF(Table1[[#This Row],[Posting Date]]&lt;&gt;"","GJ-"&amp;CountryID,"")</f>
        <v/>
      </c>
      <c r="AI2109" s="59" t="str">
        <f>IF(Table1[[#This Row],[Posting Date]]&lt;&gt;"",Table1[[#This Row],[Posting Date]],"")</f>
        <v/>
      </c>
      <c r="AJ2109" s="46"/>
      <c r="AK2109" s="46" t="str">
        <f>IF(Table1[[#This Row],[Description]]&lt;&gt;"",Table1[[#This Row],[Description]],"")</f>
        <v/>
      </c>
      <c r="AL2109" s="46" t="str">
        <f>IF(Table1[[#This Row],[Posting Date]]&lt;&gt;"",Table1[[#This Row],[Reference Number]],"")</f>
        <v/>
      </c>
      <c r="AM2109" s="46" t="str">
        <f>TRIM(Table1[[#This Row],[Line '#]])</f>
        <v/>
      </c>
      <c r="AN2109" s="46" t="str">
        <f>TRIM(Table1[[#This Row],[Account]])</f>
        <v/>
      </c>
      <c r="AO2109" s="46" t="str">
        <f>IF(Table1[[#This Row],[Posting Date]]&lt;&gt;"",$D$5,"")</f>
        <v/>
      </c>
      <c r="AP2109" s="46" t="str">
        <f>TRIM(Table1[[#This Row],[Departments-Prgrams]])</f>
        <v/>
      </c>
      <c r="AQ2109" s="46" t="str">
        <f>TRIM(Table1[[#This Row],[Grant]])</f>
        <v/>
      </c>
      <c r="AR2109" s="46" t="str">
        <f>TRIM(Table1[[#This Row],[Staff ID]])</f>
        <v/>
      </c>
      <c r="AS2109" s="46" t="str">
        <f>IF(TRIM(Table1[[#This Row],[Budget Code]])=0,"",TRIM(Table1[[#This Row],[Budget Code]]))</f>
        <v/>
      </c>
      <c r="AT2109" s="46" t="str">
        <f>IF(Table1[[#This Row],[Line Description]]&lt;&gt;"",Table1[[#This Row],[Line Description]],"")</f>
        <v/>
      </c>
      <c r="AU2109" s="46" t="str">
        <f>IF(Table1[[#This Row],[Cur_Amount Debit]]&gt;0,ROUND(Table1[[#This Row],[Cur_Amount Debit]],2),"")</f>
        <v/>
      </c>
      <c r="AV2109" s="46" t="str">
        <f>IF(Table1[[#This Row],[Cur_Amount Credit]]&gt;0,ROUND(Table1[[#This Row],[Cur_Amount Credit]],2),"")</f>
        <v/>
      </c>
      <c r="AW2109" s="46" t="str">
        <f>LEFT(Table1[[#This Row],[Cur]],3)</f>
        <v/>
      </c>
      <c r="AX2109" s="59"/>
      <c r="AY2109" s="46"/>
      <c r="AZ2109" s="46" t="str">
        <f>IF(Table1[[#This Row],[Cur]]&lt;&gt;"",IF(Table1[[#This Row],[Cur]]="USD","",ExchangeRate),"")</f>
        <v/>
      </c>
      <c r="BA2109" s="46" t="str">
        <f>IF(Table1[[#This Row],[Grant]]&lt;&gt;"",VLOOKUP(Table1[[#This Row],[Grant]],Grants!B:D,3),"")</f>
        <v/>
      </c>
      <c r="BB2109" s="46" t="str">
        <f>TRIM(Table1[[#This Row],[Vendor ID]])</f>
        <v/>
      </c>
      <c r="BC2109">
        <f>IF(Table1[[#This Row],[Reference Number]]=Q2108,BC2108,BC2108+1)</f>
        <v>2</v>
      </c>
    </row>
    <row r="2110" spans="1:55" ht="11.25" hidden="1" customHeight="1">
      <c r="A2110" s="1"/>
      <c r="B2110" s="88" t="str">
        <f>IF(Table1[[#This Row],[Posting Date]]&lt;&gt;"",IF(Table1[[#This Row],[Reference Number]]=Q2109,B2109+1,1),"")</f>
        <v/>
      </c>
      <c r="C2110" s="61"/>
      <c r="D2110" s="61"/>
      <c r="E2110" s="218"/>
      <c r="F2110" s="143" t="str">
        <f>IFERROR(IF(VLOOKUP(Table1[[#This Row],[Budget Code Description]],Dimentions!$X$6:$AC$132,2,FALSE)="","",VLOOKUP(Table1[[#This Row],[Budget Code Description]],Dimentions!$X$6:$AC$132,2,FALSE)),"")</f>
        <v/>
      </c>
      <c r="G2110" s="143" t="str">
        <f>IFERROR(VLOOKUP(Table1[[#This Row],[Budget Code Description]],Dimentions!$X$6:$AC$132,3,FALSE),"")</f>
        <v/>
      </c>
      <c r="H2110" s="64" t="str">
        <f>IFERROR(VLOOKUP(Table1[[#This Row],[Account]],Dimentions!$S$6:$V$233,2,FALSE),"")</f>
        <v/>
      </c>
      <c r="I2110" s="62">
        <f>_xlfn.NUMBERVALUE(LEFT(Table1[[#This Row],[Account]],1))</f>
        <v>0</v>
      </c>
      <c r="J2110" s="62" t="str">
        <f>IFERROR(VLOOKUP(Table1[[#This Row],[Budget Code Description]],Table6[#All],7,FALSE),"")</f>
        <v/>
      </c>
      <c r="K2110" s="143" t="str">
        <f>IFERROR(VLOOKUP(Table1[[#This Row],[Budget Code Description]],Table6[#All],8,FALSE),"")</f>
        <v/>
      </c>
      <c r="L2110" s="63"/>
      <c r="M2110" s="65" t="str">
        <f>IFERROR(VLOOKUP(Table1[[#This Row],[Staff ID]],Table2[],2,FALSE),"")</f>
        <v/>
      </c>
      <c r="N2110" s="211" t="str">
        <f>IFERROR(IF(VLOOKUP(Table1[[#This Row],[Budget Code Description]],Dimentions!$X$6:$AC$97,4,FALSE)="","",VLOOKUP(Table1[[#This Row],[Budget Code Description]],Dimentions!$X$6:$AC$97,4,FALSE)),"")</f>
        <v/>
      </c>
      <c r="O2110" s="65" t="str">
        <f>IFERROR(VLOOKUP(Table1[[#This Row],[Vendor ID]],Table549[],2,FALSE),"")</f>
        <v/>
      </c>
      <c r="P2110" s="63"/>
      <c r="Q2110" s="143" t="str">
        <f>IF(Table1[[#This Row],[Posting Date]]&lt;&gt;"",$D$9,"")</f>
        <v/>
      </c>
      <c r="R2110" s="159" t="str">
        <f>IF(Table1[[#This Row],[Posting Date]]&lt;&gt;"",$D$10,"")</f>
        <v/>
      </c>
      <c r="S2110" s="66"/>
      <c r="T2110" s="63"/>
      <c r="U2110" s="67"/>
      <c r="V2110" s="67"/>
      <c r="W2110" s="67" t="str">
        <f t="shared" si="33"/>
        <v/>
      </c>
      <c r="X2110" s="161" t="str">
        <f>IF(E2110="","",(IF(Table1[[#This Row],[Cur]]="USD",Table1[[#This Row],[Cur_Amount Debit]],Table1[[#This Row],[Cur_Amount Debit]]/Table1[[#This Row],[Exchange Rate]])))</f>
        <v/>
      </c>
      <c r="Y2110" s="161" t="str">
        <f>IF(E2110="","",(IF(Table1[[#This Row],[Cur]]="USD",Table1[[#This Row],[Cur_Amount Credit]],Table1[[#This Row],[Cur_Amount Credit]]/ExchangeRate)))</f>
        <v/>
      </c>
      <c r="Z2110" s="203" t="str">
        <f>IF(E2110="","",(Table1[[#This Row],[Debit USD]]-Table1[[#This Row],[Credit USD]]))</f>
        <v/>
      </c>
      <c r="AA2110" s="122"/>
      <c r="AB2110" s="1"/>
      <c r="AC2110" s="15"/>
      <c r="AD2110" s="15" t="str">
        <f>IF(AND(OR(Table1[[#This Row],[Account]]="15030",Table1[[#This Row],[Account]]="15035",Table1[[#This Row],[Account]]="20150"),Table1[[#This Row],[Vendor ID]]=""),1,"")</f>
        <v/>
      </c>
      <c r="AE2110" s="15"/>
      <c r="AF2110" s="15"/>
      <c r="AG2110" s="15"/>
      <c r="AH2110" s="46" t="str">
        <f>IF(Table1[[#This Row],[Posting Date]]&lt;&gt;"","GJ-"&amp;CountryID,"")</f>
        <v/>
      </c>
      <c r="AI2110" s="59" t="str">
        <f>IF(Table1[[#This Row],[Posting Date]]&lt;&gt;"",Table1[[#This Row],[Posting Date]],"")</f>
        <v/>
      </c>
      <c r="AJ2110" s="46"/>
      <c r="AK2110" s="46" t="str">
        <f>IF(Table1[[#This Row],[Description]]&lt;&gt;"",Table1[[#This Row],[Description]],"")</f>
        <v/>
      </c>
      <c r="AL2110" s="46" t="str">
        <f>IF(Table1[[#This Row],[Posting Date]]&lt;&gt;"",Table1[[#This Row],[Reference Number]],"")</f>
        <v/>
      </c>
      <c r="AM2110" s="46" t="str">
        <f>TRIM(Table1[[#This Row],[Line '#]])</f>
        <v/>
      </c>
      <c r="AN2110" s="46" t="str">
        <f>TRIM(Table1[[#This Row],[Account]])</f>
        <v/>
      </c>
      <c r="AO2110" s="46" t="str">
        <f>IF(Table1[[#This Row],[Posting Date]]&lt;&gt;"",$D$5,"")</f>
        <v/>
      </c>
      <c r="AP2110" s="46" t="str">
        <f>TRIM(Table1[[#This Row],[Departments-Prgrams]])</f>
        <v/>
      </c>
      <c r="AQ2110" s="46" t="str">
        <f>TRIM(Table1[[#This Row],[Grant]])</f>
        <v/>
      </c>
      <c r="AR2110" s="46" t="str">
        <f>TRIM(Table1[[#This Row],[Staff ID]])</f>
        <v/>
      </c>
      <c r="AS2110" s="46" t="str">
        <f>IF(TRIM(Table1[[#This Row],[Budget Code]])=0,"",TRIM(Table1[[#This Row],[Budget Code]]))</f>
        <v/>
      </c>
      <c r="AT2110" s="46" t="str">
        <f>IF(Table1[[#This Row],[Line Description]]&lt;&gt;"",Table1[[#This Row],[Line Description]],"")</f>
        <v/>
      </c>
      <c r="AU2110" s="46" t="str">
        <f>IF(Table1[[#This Row],[Cur_Amount Debit]]&gt;0,ROUND(Table1[[#This Row],[Cur_Amount Debit]],2),"")</f>
        <v/>
      </c>
      <c r="AV2110" s="46" t="str">
        <f>IF(Table1[[#This Row],[Cur_Amount Credit]]&gt;0,ROUND(Table1[[#This Row],[Cur_Amount Credit]],2),"")</f>
        <v/>
      </c>
      <c r="AW2110" s="46" t="str">
        <f>LEFT(Table1[[#This Row],[Cur]],3)</f>
        <v/>
      </c>
      <c r="AX2110" s="59"/>
      <c r="AY2110" s="46"/>
      <c r="AZ2110" s="46" t="str">
        <f>IF(Table1[[#This Row],[Cur]]&lt;&gt;"",IF(Table1[[#This Row],[Cur]]="USD","",ExchangeRate),"")</f>
        <v/>
      </c>
      <c r="BA2110" s="46" t="str">
        <f>IF(Table1[[#This Row],[Grant]]&lt;&gt;"",VLOOKUP(Table1[[#This Row],[Grant]],Grants!B:D,3),"")</f>
        <v/>
      </c>
      <c r="BB2110" s="46" t="str">
        <f>TRIM(Table1[[#This Row],[Vendor ID]])</f>
        <v/>
      </c>
      <c r="BC2110">
        <f>IF(Table1[[#This Row],[Reference Number]]=Q2109,BC2109,BC2109+1)</f>
        <v>2</v>
      </c>
    </row>
    <row r="2111" spans="1:55" ht="11.25" hidden="1" customHeight="1">
      <c r="A2111" s="1"/>
      <c r="B2111" s="88" t="str">
        <f>IF(Table1[[#This Row],[Posting Date]]&lt;&gt;"",IF(Table1[[#This Row],[Reference Number]]=Q2110,B2110+1,1),"")</f>
        <v/>
      </c>
      <c r="C2111" s="61"/>
      <c r="D2111" s="61"/>
      <c r="E2111" s="218"/>
      <c r="F2111" s="143" t="str">
        <f>IFERROR(IF(VLOOKUP(Table1[[#This Row],[Budget Code Description]],Dimentions!$X$6:$AC$132,2,FALSE)="","",VLOOKUP(Table1[[#This Row],[Budget Code Description]],Dimentions!$X$6:$AC$132,2,FALSE)),"")</f>
        <v/>
      </c>
      <c r="G2111" s="143" t="str">
        <f>IFERROR(VLOOKUP(Table1[[#This Row],[Budget Code Description]],Dimentions!$X$6:$AC$132,3,FALSE),"")</f>
        <v/>
      </c>
      <c r="H2111" s="64" t="str">
        <f>IFERROR(VLOOKUP(Table1[[#This Row],[Account]],Dimentions!$S$6:$V$233,2,FALSE),"")</f>
        <v/>
      </c>
      <c r="I2111" s="62">
        <f>_xlfn.NUMBERVALUE(LEFT(Table1[[#This Row],[Account]],1))</f>
        <v>0</v>
      </c>
      <c r="J2111" s="62" t="str">
        <f>IFERROR(VLOOKUP(Table1[[#This Row],[Budget Code Description]],Table6[#All],7,FALSE),"")</f>
        <v/>
      </c>
      <c r="K2111" s="143" t="str">
        <f>IFERROR(VLOOKUP(Table1[[#This Row],[Budget Code Description]],Table6[#All],8,FALSE),"")</f>
        <v/>
      </c>
      <c r="L2111" s="63"/>
      <c r="M2111" s="65" t="str">
        <f>IFERROR(VLOOKUP(Table1[[#This Row],[Staff ID]],Table2[],2,FALSE),"")</f>
        <v/>
      </c>
      <c r="N2111" s="211" t="str">
        <f>IFERROR(IF(VLOOKUP(Table1[[#This Row],[Budget Code Description]],Dimentions!$X$6:$AC$97,4,FALSE)="","",VLOOKUP(Table1[[#This Row],[Budget Code Description]],Dimentions!$X$6:$AC$97,4,FALSE)),"")</f>
        <v/>
      </c>
      <c r="O2111" s="65" t="str">
        <f>IFERROR(VLOOKUP(Table1[[#This Row],[Vendor ID]],Table549[],2,FALSE),"")</f>
        <v/>
      </c>
      <c r="P2111" s="63"/>
      <c r="Q2111" s="143" t="str">
        <f>IF(Table1[[#This Row],[Posting Date]]&lt;&gt;"",$D$9,"")</f>
        <v/>
      </c>
      <c r="R2111" s="159" t="str">
        <f>IF(Table1[[#This Row],[Posting Date]]&lt;&gt;"",$D$10,"")</f>
        <v/>
      </c>
      <c r="S2111" s="66"/>
      <c r="T2111" s="63"/>
      <c r="U2111" s="67"/>
      <c r="V2111" s="67"/>
      <c r="W2111" s="67" t="str">
        <f t="shared" si="33"/>
        <v/>
      </c>
      <c r="X2111" s="161" t="str">
        <f>IF(E2111="","",(IF(Table1[[#This Row],[Cur]]="USD",Table1[[#This Row],[Cur_Amount Debit]],Table1[[#This Row],[Cur_Amount Debit]]/Table1[[#This Row],[Exchange Rate]])))</f>
        <v/>
      </c>
      <c r="Y2111" s="161" t="str">
        <f>IF(E2111="","",(IF(Table1[[#This Row],[Cur]]="USD",Table1[[#This Row],[Cur_Amount Credit]],Table1[[#This Row],[Cur_Amount Credit]]/ExchangeRate)))</f>
        <v/>
      </c>
      <c r="Z2111" s="203" t="str">
        <f>IF(E2111="","",(Table1[[#This Row],[Debit USD]]-Table1[[#This Row],[Credit USD]]))</f>
        <v/>
      </c>
      <c r="AA2111" s="122"/>
      <c r="AB2111" s="1"/>
      <c r="AC2111" s="15"/>
      <c r="AD2111" s="15" t="str">
        <f>IF(AND(OR(Table1[[#This Row],[Account]]="15030",Table1[[#This Row],[Account]]="15035",Table1[[#This Row],[Account]]="20150"),Table1[[#This Row],[Vendor ID]]=""),1,"")</f>
        <v/>
      </c>
      <c r="AE2111" s="15"/>
      <c r="AF2111" s="15"/>
      <c r="AG2111" s="15"/>
      <c r="AH2111" s="46" t="str">
        <f>IF(Table1[[#This Row],[Posting Date]]&lt;&gt;"","GJ-"&amp;CountryID,"")</f>
        <v/>
      </c>
      <c r="AI2111" s="59" t="str">
        <f>IF(Table1[[#This Row],[Posting Date]]&lt;&gt;"",Table1[[#This Row],[Posting Date]],"")</f>
        <v/>
      </c>
      <c r="AJ2111" s="46"/>
      <c r="AK2111" s="46" t="str">
        <f>IF(Table1[[#This Row],[Description]]&lt;&gt;"",Table1[[#This Row],[Description]],"")</f>
        <v/>
      </c>
      <c r="AL2111" s="46" t="str">
        <f>IF(Table1[[#This Row],[Posting Date]]&lt;&gt;"",Table1[[#This Row],[Reference Number]],"")</f>
        <v/>
      </c>
      <c r="AM2111" s="46" t="str">
        <f>TRIM(Table1[[#This Row],[Line '#]])</f>
        <v/>
      </c>
      <c r="AN2111" s="46" t="str">
        <f>TRIM(Table1[[#This Row],[Account]])</f>
        <v/>
      </c>
      <c r="AO2111" s="46" t="str">
        <f>IF(Table1[[#This Row],[Posting Date]]&lt;&gt;"",$D$5,"")</f>
        <v/>
      </c>
      <c r="AP2111" s="46" t="str">
        <f>TRIM(Table1[[#This Row],[Departments-Prgrams]])</f>
        <v/>
      </c>
      <c r="AQ2111" s="46" t="str">
        <f>TRIM(Table1[[#This Row],[Grant]])</f>
        <v/>
      </c>
      <c r="AR2111" s="46" t="str">
        <f>TRIM(Table1[[#This Row],[Staff ID]])</f>
        <v/>
      </c>
      <c r="AS2111" s="46" t="str">
        <f>IF(TRIM(Table1[[#This Row],[Budget Code]])=0,"",TRIM(Table1[[#This Row],[Budget Code]]))</f>
        <v/>
      </c>
      <c r="AT2111" s="46" t="str">
        <f>IF(Table1[[#This Row],[Line Description]]&lt;&gt;"",Table1[[#This Row],[Line Description]],"")</f>
        <v/>
      </c>
      <c r="AU2111" s="46" t="str">
        <f>IF(Table1[[#This Row],[Cur_Amount Debit]]&gt;0,ROUND(Table1[[#This Row],[Cur_Amount Debit]],2),"")</f>
        <v/>
      </c>
      <c r="AV2111" s="46" t="str">
        <f>IF(Table1[[#This Row],[Cur_Amount Credit]]&gt;0,ROUND(Table1[[#This Row],[Cur_Amount Credit]],2),"")</f>
        <v/>
      </c>
      <c r="AW2111" s="46" t="str">
        <f>LEFT(Table1[[#This Row],[Cur]],3)</f>
        <v/>
      </c>
      <c r="AX2111" s="59"/>
      <c r="AY2111" s="46"/>
      <c r="AZ2111" s="46" t="str">
        <f>IF(Table1[[#This Row],[Cur]]&lt;&gt;"",IF(Table1[[#This Row],[Cur]]="USD","",ExchangeRate),"")</f>
        <v/>
      </c>
      <c r="BA2111" s="46" t="str">
        <f>IF(Table1[[#This Row],[Grant]]&lt;&gt;"",VLOOKUP(Table1[[#This Row],[Grant]],Grants!B:D,3),"")</f>
        <v/>
      </c>
      <c r="BB2111" s="46" t="str">
        <f>TRIM(Table1[[#This Row],[Vendor ID]])</f>
        <v/>
      </c>
      <c r="BC2111">
        <f>IF(Table1[[#This Row],[Reference Number]]=Q2110,BC2110,BC2110+1)</f>
        <v>2</v>
      </c>
    </row>
    <row r="2112" spans="1:55" ht="11.25" hidden="1" customHeight="1">
      <c r="A2112" s="1"/>
      <c r="B2112" s="88" t="str">
        <f>IF(Table1[[#This Row],[Posting Date]]&lt;&gt;"",IF(Table1[[#This Row],[Reference Number]]=Q2111,B2111+1,1),"")</f>
        <v/>
      </c>
      <c r="C2112" s="61"/>
      <c r="D2112" s="61"/>
      <c r="E2112" s="218"/>
      <c r="F2112" s="143" t="str">
        <f>IFERROR(IF(VLOOKUP(Table1[[#This Row],[Budget Code Description]],Dimentions!$X$6:$AC$132,2,FALSE)="","",VLOOKUP(Table1[[#This Row],[Budget Code Description]],Dimentions!$X$6:$AC$132,2,FALSE)),"")</f>
        <v/>
      </c>
      <c r="G2112" s="143" t="str">
        <f>IFERROR(VLOOKUP(Table1[[#This Row],[Budget Code Description]],Dimentions!$X$6:$AC$132,3,FALSE),"")</f>
        <v/>
      </c>
      <c r="H2112" s="64" t="str">
        <f>IFERROR(VLOOKUP(Table1[[#This Row],[Account]],Dimentions!$S$6:$V$233,2,FALSE),"")</f>
        <v/>
      </c>
      <c r="I2112" s="62">
        <f>_xlfn.NUMBERVALUE(LEFT(Table1[[#This Row],[Account]],1))</f>
        <v>0</v>
      </c>
      <c r="J2112" s="62" t="str">
        <f>IFERROR(VLOOKUP(Table1[[#This Row],[Budget Code Description]],Table6[#All],7,FALSE),"")</f>
        <v/>
      </c>
      <c r="K2112" s="143" t="str">
        <f>IFERROR(VLOOKUP(Table1[[#This Row],[Budget Code Description]],Table6[#All],8,FALSE),"")</f>
        <v/>
      </c>
      <c r="L2112" s="63"/>
      <c r="M2112" s="65" t="str">
        <f>IFERROR(VLOOKUP(Table1[[#This Row],[Staff ID]],Table2[],2,FALSE),"")</f>
        <v/>
      </c>
      <c r="N2112" s="211" t="str">
        <f>IFERROR(IF(VLOOKUP(Table1[[#This Row],[Budget Code Description]],Dimentions!$X$6:$AC$97,4,FALSE)="","",VLOOKUP(Table1[[#This Row],[Budget Code Description]],Dimentions!$X$6:$AC$97,4,FALSE)),"")</f>
        <v/>
      </c>
      <c r="O2112" s="65" t="str">
        <f>IFERROR(VLOOKUP(Table1[[#This Row],[Vendor ID]],Table549[],2,FALSE),"")</f>
        <v/>
      </c>
      <c r="P2112" s="63"/>
      <c r="Q2112" s="143" t="str">
        <f>IF(Table1[[#This Row],[Posting Date]]&lt;&gt;"",$D$9,"")</f>
        <v/>
      </c>
      <c r="R2112" s="159" t="str">
        <f>IF(Table1[[#This Row],[Posting Date]]&lt;&gt;"",$D$10,"")</f>
        <v/>
      </c>
      <c r="S2112" s="66"/>
      <c r="T2112" s="63"/>
      <c r="U2112" s="67"/>
      <c r="V2112" s="67"/>
      <c r="W2112" s="67" t="str">
        <f t="shared" si="33"/>
        <v/>
      </c>
      <c r="X2112" s="161" t="str">
        <f>IF(E2112="","",(IF(Table1[[#This Row],[Cur]]="USD",Table1[[#This Row],[Cur_Amount Debit]],Table1[[#This Row],[Cur_Amount Debit]]/Table1[[#This Row],[Exchange Rate]])))</f>
        <v/>
      </c>
      <c r="Y2112" s="161" t="str">
        <f>IF(E2112="","",(IF(Table1[[#This Row],[Cur]]="USD",Table1[[#This Row],[Cur_Amount Credit]],Table1[[#This Row],[Cur_Amount Credit]]/ExchangeRate)))</f>
        <v/>
      </c>
      <c r="Z2112" s="203" t="str">
        <f>IF(E2112="","",(Table1[[#This Row],[Debit USD]]-Table1[[#This Row],[Credit USD]]))</f>
        <v/>
      </c>
      <c r="AA2112" s="122"/>
      <c r="AB2112" s="1"/>
      <c r="AC2112" s="15"/>
      <c r="AD2112" s="15" t="str">
        <f>IF(AND(OR(Table1[[#This Row],[Account]]="15030",Table1[[#This Row],[Account]]="15035",Table1[[#This Row],[Account]]="20150"),Table1[[#This Row],[Vendor ID]]=""),1,"")</f>
        <v/>
      </c>
      <c r="AE2112" s="15"/>
      <c r="AF2112" s="15"/>
      <c r="AG2112" s="15"/>
      <c r="AH2112" s="46" t="str">
        <f>IF(Table1[[#This Row],[Posting Date]]&lt;&gt;"","GJ-"&amp;CountryID,"")</f>
        <v/>
      </c>
      <c r="AI2112" s="59" t="str">
        <f>IF(Table1[[#This Row],[Posting Date]]&lt;&gt;"",Table1[[#This Row],[Posting Date]],"")</f>
        <v/>
      </c>
      <c r="AJ2112" s="46"/>
      <c r="AK2112" s="46" t="str">
        <f>IF(Table1[[#This Row],[Description]]&lt;&gt;"",Table1[[#This Row],[Description]],"")</f>
        <v/>
      </c>
      <c r="AL2112" s="46" t="str">
        <f>IF(Table1[[#This Row],[Posting Date]]&lt;&gt;"",Table1[[#This Row],[Reference Number]],"")</f>
        <v/>
      </c>
      <c r="AM2112" s="46" t="str">
        <f>TRIM(Table1[[#This Row],[Line '#]])</f>
        <v/>
      </c>
      <c r="AN2112" s="46" t="str">
        <f>TRIM(Table1[[#This Row],[Account]])</f>
        <v/>
      </c>
      <c r="AO2112" s="46" t="str">
        <f>IF(Table1[[#This Row],[Posting Date]]&lt;&gt;"",$D$5,"")</f>
        <v/>
      </c>
      <c r="AP2112" s="46" t="str">
        <f>TRIM(Table1[[#This Row],[Departments-Prgrams]])</f>
        <v/>
      </c>
      <c r="AQ2112" s="46" t="str">
        <f>TRIM(Table1[[#This Row],[Grant]])</f>
        <v/>
      </c>
      <c r="AR2112" s="46" t="str">
        <f>TRIM(Table1[[#This Row],[Staff ID]])</f>
        <v/>
      </c>
      <c r="AS2112" s="46" t="str">
        <f>IF(TRIM(Table1[[#This Row],[Budget Code]])=0,"",TRIM(Table1[[#This Row],[Budget Code]]))</f>
        <v/>
      </c>
      <c r="AT2112" s="46" t="str">
        <f>IF(Table1[[#This Row],[Line Description]]&lt;&gt;"",Table1[[#This Row],[Line Description]],"")</f>
        <v/>
      </c>
      <c r="AU2112" s="46" t="str">
        <f>IF(Table1[[#This Row],[Cur_Amount Debit]]&gt;0,ROUND(Table1[[#This Row],[Cur_Amount Debit]],2),"")</f>
        <v/>
      </c>
      <c r="AV2112" s="46" t="str">
        <f>IF(Table1[[#This Row],[Cur_Amount Credit]]&gt;0,ROUND(Table1[[#This Row],[Cur_Amount Credit]],2),"")</f>
        <v/>
      </c>
      <c r="AW2112" s="46" t="str">
        <f>LEFT(Table1[[#This Row],[Cur]],3)</f>
        <v/>
      </c>
      <c r="AX2112" s="59"/>
      <c r="AY2112" s="46"/>
      <c r="AZ2112" s="46" t="str">
        <f>IF(Table1[[#This Row],[Cur]]&lt;&gt;"",IF(Table1[[#This Row],[Cur]]="USD","",ExchangeRate),"")</f>
        <v/>
      </c>
      <c r="BA2112" s="46" t="str">
        <f>IF(Table1[[#This Row],[Grant]]&lt;&gt;"",VLOOKUP(Table1[[#This Row],[Grant]],Grants!B:D,3),"")</f>
        <v/>
      </c>
      <c r="BB2112" s="46" t="str">
        <f>TRIM(Table1[[#This Row],[Vendor ID]])</f>
        <v/>
      </c>
      <c r="BC2112">
        <f>IF(Table1[[#This Row],[Reference Number]]=Q2111,BC2111,BC2111+1)</f>
        <v>2</v>
      </c>
    </row>
    <row r="2113" spans="1:55" ht="11.25" hidden="1" customHeight="1">
      <c r="A2113" s="1"/>
      <c r="B2113" s="88" t="str">
        <f>IF(Table1[[#This Row],[Posting Date]]&lt;&gt;"",IF(Table1[[#This Row],[Reference Number]]=Q2112,B2112+1,1),"")</f>
        <v/>
      </c>
      <c r="C2113" s="61"/>
      <c r="D2113" s="61"/>
      <c r="E2113" s="218"/>
      <c r="F2113" s="143" t="str">
        <f>IFERROR(IF(VLOOKUP(Table1[[#This Row],[Budget Code Description]],Dimentions!$X$6:$AC$132,2,FALSE)="","",VLOOKUP(Table1[[#This Row],[Budget Code Description]],Dimentions!$X$6:$AC$132,2,FALSE)),"")</f>
        <v/>
      </c>
      <c r="G2113" s="143" t="str">
        <f>IFERROR(VLOOKUP(Table1[[#This Row],[Budget Code Description]],Dimentions!$X$6:$AC$132,3,FALSE),"")</f>
        <v/>
      </c>
      <c r="H2113" s="64" t="str">
        <f>IFERROR(VLOOKUP(Table1[[#This Row],[Account]],Dimentions!$S$6:$V$233,2,FALSE),"")</f>
        <v/>
      </c>
      <c r="I2113" s="62">
        <f>_xlfn.NUMBERVALUE(LEFT(Table1[[#This Row],[Account]],1))</f>
        <v>0</v>
      </c>
      <c r="J2113" s="62" t="str">
        <f>IFERROR(VLOOKUP(Table1[[#This Row],[Budget Code Description]],Table6[#All],7,FALSE),"")</f>
        <v/>
      </c>
      <c r="K2113" s="143" t="str">
        <f>IFERROR(VLOOKUP(Table1[[#This Row],[Budget Code Description]],Table6[#All],8,FALSE),"")</f>
        <v/>
      </c>
      <c r="L2113" s="63"/>
      <c r="M2113" s="65" t="str">
        <f>IFERROR(VLOOKUP(Table1[[#This Row],[Staff ID]],Table2[],2,FALSE),"")</f>
        <v/>
      </c>
      <c r="N2113" s="211" t="str">
        <f>IFERROR(IF(VLOOKUP(Table1[[#This Row],[Budget Code Description]],Dimentions!$X$6:$AC$97,4,FALSE)="","",VLOOKUP(Table1[[#This Row],[Budget Code Description]],Dimentions!$X$6:$AC$97,4,FALSE)),"")</f>
        <v/>
      </c>
      <c r="O2113" s="65" t="str">
        <f>IFERROR(VLOOKUP(Table1[[#This Row],[Vendor ID]],Table549[],2,FALSE),"")</f>
        <v/>
      </c>
      <c r="P2113" s="63"/>
      <c r="Q2113" s="143" t="str">
        <f>IF(Table1[[#This Row],[Posting Date]]&lt;&gt;"",$D$9,"")</f>
        <v/>
      </c>
      <c r="R2113" s="159" t="str">
        <f>IF(Table1[[#This Row],[Posting Date]]&lt;&gt;"",$D$10,"")</f>
        <v/>
      </c>
      <c r="S2113" s="66"/>
      <c r="T2113" s="63"/>
      <c r="U2113" s="67"/>
      <c r="V2113" s="67"/>
      <c r="W2113" s="67" t="str">
        <f t="shared" si="33"/>
        <v/>
      </c>
      <c r="X2113" s="161" t="str">
        <f>IF(E2113="","",(IF(Table1[[#This Row],[Cur]]="USD",Table1[[#This Row],[Cur_Amount Debit]],Table1[[#This Row],[Cur_Amount Debit]]/Table1[[#This Row],[Exchange Rate]])))</f>
        <v/>
      </c>
      <c r="Y2113" s="161" t="str">
        <f>IF(E2113="","",(IF(Table1[[#This Row],[Cur]]="USD",Table1[[#This Row],[Cur_Amount Credit]],Table1[[#This Row],[Cur_Amount Credit]]/ExchangeRate)))</f>
        <v/>
      </c>
      <c r="Z2113" s="203" t="str">
        <f>IF(E2113="","",(Table1[[#This Row],[Debit USD]]-Table1[[#This Row],[Credit USD]]))</f>
        <v/>
      </c>
      <c r="AA2113" s="122"/>
      <c r="AB2113" s="1"/>
      <c r="AC2113" s="15"/>
      <c r="AD2113" s="15" t="str">
        <f>IF(AND(OR(Table1[[#This Row],[Account]]="15030",Table1[[#This Row],[Account]]="15035",Table1[[#This Row],[Account]]="20150"),Table1[[#This Row],[Vendor ID]]=""),1,"")</f>
        <v/>
      </c>
      <c r="AE2113" s="15"/>
      <c r="AF2113" s="15"/>
      <c r="AG2113" s="15"/>
      <c r="AH2113" s="46" t="str">
        <f>IF(Table1[[#This Row],[Posting Date]]&lt;&gt;"","GJ-"&amp;CountryID,"")</f>
        <v/>
      </c>
      <c r="AI2113" s="59" t="str">
        <f>IF(Table1[[#This Row],[Posting Date]]&lt;&gt;"",Table1[[#This Row],[Posting Date]],"")</f>
        <v/>
      </c>
      <c r="AJ2113" s="46"/>
      <c r="AK2113" s="46" t="str">
        <f>IF(Table1[[#This Row],[Description]]&lt;&gt;"",Table1[[#This Row],[Description]],"")</f>
        <v/>
      </c>
      <c r="AL2113" s="46" t="str">
        <f>IF(Table1[[#This Row],[Posting Date]]&lt;&gt;"",Table1[[#This Row],[Reference Number]],"")</f>
        <v/>
      </c>
      <c r="AM2113" s="46" t="str">
        <f>TRIM(Table1[[#This Row],[Line '#]])</f>
        <v/>
      </c>
      <c r="AN2113" s="46" t="str">
        <f>TRIM(Table1[[#This Row],[Account]])</f>
        <v/>
      </c>
      <c r="AO2113" s="46" t="str">
        <f>IF(Table1[[#This Row],[Posting Date]]&lt;&gt;"",$D$5,"")</f>
        <v/>
      </c>
      <c r="AP2113" s="46" t="str">
        <f>TRIM(Table1[[#This Row],[Departments-Prgrams]])</f>
        <v/>
      </c>
      <c r="AQ2113" s="46" t="str">
        <f>TRIM(Table1[[#This Row],[Grant]])</f>
        <v/>
      </c>
      <c r="AR2113" s="46" t="str">
        <f>TRIM(Table1[[#This Row],[Staff ID]])</f>
        <v/>
      </c>
      <c r="AS2113" s="46" t="str">
        <f>IF(TRIM(Table1[[#This Row],[Budget Code]])=0,"",TRIM(Table1[[#This Row],[Budget Code]]))</f>
        <v/>
      </c>
      <c r="AT2113" s="46" t="str">
        <f>IF(Table1[[#This Row],[Line Description]]&lt;&gt;"",Table1[[#This Row],[Line Description]],"")</f>
        <v/>
      </c>
      <c r="AU2113" s="46" t="str">
        <f>IF(Table1[[#This Row],[Cur_Amount Debit]]&gt;0,ROUND(Table1[[#This Row],[Cur_Amount Debit]],2),"")</f>
        <v/>
      </c>
      <c r="AV2113" s="46" t="str">
        <f>IF(Table1[[#This Row],[Cur_Amount Credit]]&gt;0,ROUND(Table1[[#This Row],[Cur_Amount Credit]],2),"")</f>
        <v/>
      </c>
      <c r="AW2113" s="46" t="str">
        <f>LEFT(Table1[[#This Row],[Cur]],3)</f>
        <v/>
      </c>
      <c r="AX2113" s="59"/>
      <c r="AY2113" s="46"/>
      <c r="AZ2113" s="46" t="str">
        <f>IF(Table1[[#This Row],[Cur]]&lt;&gt;"",IF(Table1[[#This Row],[Cur]]="USD","",ExchangeRate),"")</f>
        <v/>
      </c>
      <c r="BA2113" s="46" t="str">
        <f>IF(Table1[[#This Row],[Grant]]&lt;&gt;"",VLOOKUP(Table1[[#This Row],[Grant]],Grants!B:D,3),"")</f>
        <v/>
      </c>
      <c r="BB2113" s="46" t="str">
        <f>TRIM(Table1[[#This Row],[Vendor ID]])</f>
        <v/>
      </c>
      <c r="BC2113">
        <f>IF(Table1[[#This Row],[Reference Number]]=Q2112,BC2112,BC2112+1)</f>
        <v>2</v>
      </c>
    </row>
    <row r="2114" spans="1:55" ht="11.25" hidden="1" customHeight="1">
      <c r="A2114" s="1"/>
      <c r="B2114" s="88" t="str">
        <f>IF(Table1[[#This Row],[Posting Date]]&lt;&gt;"",IF(Table1[[#This Row],[Reference Number]]=Q2113,B2113+1,1),"")</f>
        <v/>
      </c>
      <c r="C2114" s="61"/>
      <c r="D2114" s="61"/>
      <c r="E2114" s="218"/>
      <c r="F2114" s="143" t="str">
        <f>IFERROR(IF(VLOOKUP(Table1[[#This Row],[Budget Code Description]],Dimentions!$X$6:$AC$132,2,FALSE)="","",VLOOKUP(Table1[[#This Row],[Budget Code Description]],Dimentions!$X$6:$AC$132,2,FALSE)),"")</f>
        <v/>
      </c>
      <c r="G2114" s="143" t="str">
        <f>IFERROR(VLOOKUP(Table1[[#This Row],[Budget Code Description]],Dimentions!$X$6:$AC$132,3,FALSE),"")</f>
        <v/>
      </c>
      <c r="H2114" s="64" t="str">
        <f>IFERROR(VLOOKUP(Table1[[#This Row],[Account]],Dimentions!$S$6:$V$233,2,FALSE),"")</f>
        <v/>
      </c>
      <c r="I2114" s="62">
        <f>_xlfn.NUMBERVALUE(LEFT(Table1[[#This Row],[Account]],1))</f>
        <v>0</v>
      </c>
      <c r="J2114" s="62" t="str">
        <f>IFERROR(VLOOKUP(Table1[[#This Row],[Budget Code Description]],Table6[#All],7,FALSE),"")</f>
        <v/>
      </c>
      <c r="K2114" s="143" t="str">
        <f>IFERROR(VLOOKUP(Table1[[#This Row],[Budget Code Description]],Table6[#All],8,FALSE),"")</f>
        <v/>
      </c>
      <c r="L2114" s="63"/>
      <c r="M2114" s="65" t="str">
        <f>IFERROR(VLOOKUP(Table1[[#This Row],[Staff ID]],Table2[],2,FALSE),"")</f>
        <v/>
      </c>
      <c r="N2114" s="211" t="str">
        <f>IFERROR(IF(VLOOKUP(Table1[[#This Row],[Budget Code Description]],Dimentions!$X$6:$AC$97,4,FALSE)="","",VLOOKUP(Table1[[#This Row],[Budget Code Description]],Dimentions!$X$6:$AC$97,4,FALSE)),"")</f>
        <v/>
      </c>
      <c r="O2114" s="65" t="str">
        <f>IFERROR(VLOOKUP(Table1[[#This Row],[Vendor ID]],Table549[],2,FALSE),"")</f>
        <v/>
      </c>
      <c r="P2114" s="63"/>
      <c r="Q2114" s="143" t="str">
        <f>IF(Table1[[#This Row],[Posting Date]]&lt;&gt;"",$D$9,"")</f>
        <v/>
      </c>
      <c r="R2114" s="159" t="str">
        <f>IF(Table1[[#This Row],[Posting Date]]&lt;&gt;"",$D$10,"")</f>
        <v/>
      </c>
      <c r="S2114" s="66"/>
      <c r="T2114" s="63"/>
      <c r="U2114" s="67"/>
      <c r="V2114" s="67"/>
      <c r="W2114" s="67" t="str">
        <f t="shared" si="33"/>
        <v/>
      </c>
      <c r="X2114" s="161" t="str">
        <f>IF(E2114="","",(IF(Table1[[#This Row],[Cur]]="USD",Table1[[#This Row],[Cur_Amount Debit]],Table1[[#This Row],[Cur_Amount Debit]]/Table1[[#This Row],[Exchange Rate]])))</f>
        <v/>
      </c>
      <c r="Y2114" s="161" t="str">
        <f>IF(E2114="","",(IF(Table1[[#This Row],[Cur]]="USD",Table1[[#This Row],[Cur_Amount Credit]],Table1[[#This Row],[Cur_Amount Credit]]/ExchangeRate)))</f>
        <v/>
      </c>
      <c r="Z2114" s="203" t="str">
        <f>IF(E2114="","",(Table1[[#This Row],[Debit USD]]-Table1[[#This Row],[Credit USD]]))</f>
        <v/>
      </c>
      <c r="AA2114" s="122"/>
      <c r="AB2114" s="1"/>
      <c r="AC2114" s="15"/>
      <c r="AD2114" s="15" t="str">
        <f>IF(AND(OR(Table1[[#This Row],[Account]]="15030",Table1[[#This Row],[Account]]="15035",Table1[[#This Row],[Account]]="20150"),Table1[[#This Row],[Vendor ID]]=""),1,"")</f>
        <v/>
      </c>
      <c r="AE2114" s="15"/>
      <c r="AF2114" s="15"/>
      <c r="AG2114" s="15"/>
      <c r="AH2114" s="46" t="str">
        <f>IF(Table1[[#This Row],[Posting Date]]&lt;&gt;"","GJ-"&amp;CountryID,"")</f>
        <v/>
      </c>
      <c r="AI2114" s="59" t="str">
        <f>IF(Table1[[#This Row],[Posting Date]]&lt;&gt;"",Table1[[#This Row],[Posting Date]],"")</f>
        <v/>
      </c>
      <c r="AJ2114" s="46"/>
      <c r="AK2114" s="46" t="str">
        <f>IF(Table1[[#This Row],[Description]]&lt;&gt;"",Table1[[#This Row],[Description]],"")</f>
        <v/>
      </c>
      <c r="AL2114" s="46" t="str">
        <f>IF(Table1[[#This Row],[Posting Date]]&lt;&gt;"",Table1[[#This Row],[Reference Number]],"")</f>
        <v/>
      </c>
      <c r="AM2114" s="46" t="str">
        <f>TRIM(Table1[[#This Row],[Line '#]])</f>
        <v/>
      </c>
      <c r="AN2114" s="46" t="str">
        <f>TRIM(Table1[[#This Row],[Account]])</f>
        <v/>
      </c>
      <c r="AO2114" s="46" t="str">
        <f>IF(Table1[[#This Row],[Posting Date]]&lt;&gt;"",$D$5,"")</f>
        <v/>
      </c>
      <c r="AP2114" s="46" t="str">
        <f>TRIM(Table1[[#This Row],[Departments-Prgrams]])</f>
        <v/>
      </c>
      <c r="AQ2114" s="46" t="str">
        <f>TRIM(Table1[[#This Row],[Grant]])</f>
        <v/>
      </c>
      <c r="AR2114" s="46" t="str">
        <f>TRIM(Table1[[#This Row],[Staff ID]])</f>
        <v/>
      </c>
      <c r="AS2114" s="46" t="str">
        <f>IF(TRIM(Table1[[#This Row],[Budget Code]])=0,"",TRIM(Table1[[#This Row],[Budget Code]]))</f>
        <v/>
      </c>
      <c r="AT2114" s="46" t="str">
        <f>IF(Table1[[#This Row],[Line Description]]&lt;&gt;"",Table1[[#This Row],[Line Description]],"")</f>
        <v/>
      </c>
      <c r="AU2114" s="46" t="str">
        <f>IF(Table1[[#This Row],[Cur_Amount Debit]]&gt;0,ROUND(Table1[[#This Row],[Cur_Amount Debit]],2),"")</f>
        <v/>
      </c>
      <c r="AV2114" s="46" t="str">
        <f>IF(Table1[[#This Row],[Cur_Amount Credit]]&gt;0,ROUND(Table1[[#This Row],[Cur_Amount Credit]],2),"")</f>
        <v/>
      </c>
      <c r="AW2114" s="46" t="str">
        <f>LEFT(Table1[[#This Row],[Cur]],3)</f>
        <v/>
      </c>
      <c r="AX2114" s="59"/>
      <c r="AY2114" s="46"/>
      <c r="AZ2114" s="46" t="str">
        <f>IF(Table1[[#This Row],[Cur]]&lt;&gt;"",IF(Table1[[#This Row],[Cur]]="USD","",ExchangeRate),"")</f>
        <v/>
      </c>
      <c r="BA2114" s="46" t="str">
        <f>IF(Table1[[#This Row],[Grant]]&lt;&gt;"",VLOOKUP(Table1[[#This Row],[Grant]],Grants!B:D,3),"")</f>
        <v/>
      </c>
      <c r="BB2114" s="46" t="str">
        <f>TRIM(Table1[[#This Row],[Vendor ID]])</f>
        <v/>
      </c>
      <c r="BC2114">
        <f>IF(Table1[[#This Row],[Reference Number]]=Q2113,BC2113,BC2113+1)</f>
        <v>2</v>
      </c>
    </row>
    <row r="2115" spans="1:55" ht="11.25" hidden="1" customHeight="1">
      <c r="A2115" s="1"/>
      <c r="B2115" s="88" t="str">
        <f>IF(Table1[[#This Row],[Posting Date]]&lt;&gt;"",IF(Table1[[#This Row],[Reference Number]]=Q2114,B2114+1,1),"")</f>
        <v/>
      </c>
      <c r="C2115" s="61"/>
      <c r="D2115" s="61"/>
      <c r="E2115" s="218"/>
      <c r="F2115" s="143" t="str">
        <f>IFERROR(IF(VLOOKUP(Table1[[#This Row],[Budget Code Description]],Dimentions!$X$6:$AC$132,2,FALSE)="","",VLOOKUP(Table1[[#This Row],[Budget Code Description]],Dimentions!$X$6:$AC$132,2,FALSE)),"")</f>
        <v/>
      </c>
      <c r="G2115" s="143" t="str">
        <f>IFERROR(VLOOKUP(Table1[[#This Row],[Budget Code Description]],Dimentions!$X$6:$AC$132,3,FALSE),"")</f>
        <v/>
      </c>
      <c r="H2115" s="64" t="str">
        <f>IFERROR(VLOOKUP(Table1[[#This Row],[Account]],Dimentions!$S$6:$V$233,2,FALSE),"")</f>
        <v/>
      </c>
      <c r="I2115" s="62">
        <f>_xlfn.NUMBERVALUE(LEFT(Table1[[#This Row],[Account]],1))</f>
        <v>0</v>
      </c>
      <c r="J2115" s="62" t="str">
        <f>IFERROR(VLOOKUP(Table1[[#This Row],[Budget Code Description]],Table6[#All],7,FALSE),"")</f>
        <v/>
      </c>
      <c r="K2115" s="143" t="str">
        <f>IFERROR(VLOOKUP(Table1[[#This Row],[Budget Code Description]],Table6[#All],8,FALSE),"")</f>
        <v/>
      </c>
      <c r="L2115" s="63"/>
      <c r="M2115" s="65" t="str">
        <f>IFERROR(VLOOKUP(Table1[[#This Row],[Staff ID]],Table2[],2,FALSE),"")</f>
        <v/>
      </c>
      <c r="N2115" s="211" t="str">
        <f>IFERROR(IF(VLOOKUP(Table1[[#This Row],[Budget Code Description]],Dimentions!$X$6:$AC$97,4,FALSE)="","",VLOOKUP(Table1[[#This Row],[Budget Code Description]],Dimentions!$X$6:$AC$97,4,FALSE)),"")</f>
        <v/>
      </c>
      <c r="O2115" s="65" t="str">
        <f>IFERROR(VLOOKUP(Table1[[#This Row],[Vendor ID]],Table549[],2,FALSE),"")</f>
        <v/>
      </c>
      <c r="P2115" s="63"/>
      <c r="Q2115" s="143" t="str">
        <f>IF(Table1[[#This Row],[Posting Date]]&lt;&gt;"",$D$9,"")</f>
        <v/>
      </c>
      <c r="R2115" s="159" t="str">
        <f>IF(Table1[[#This Row],[Posting Date]]&lt;&gt;"",$D$10,"")</f>
        <v/>
      </c>
      <c r="S2115" s="66"/>
      <c r="T2115" s="63"/>
      <c r="U2115" s="67"/>
      <c r="V2115" s="67"/>
      <c r="W2115" s="67" t="str">
        <f t="shared" si="33"/>
        <v/>
      </c>
      <c r="X2115" s="161" t="str">
        <f>IF(E2115="","",(IF(Table1[[#This Row],[Cur]]="USD",Table1[[#This Row],[Cur_Amount Debit]],Table1[[#This Row],[Cur_Amount Debit]]/Table1[[#This Row],[Exchange Rate]])))</f>
        <v/>
      </c>
      <c r="Y2115" s="161" t="str">
        <f>IF(E2115="","",(IF(Table1[[#This Row],[Cur]]="USD",Table1[[#This Row],[Cur_Amount Credit]],Table1[[#This Row],[Cur_Amount Credit]]/ExchangeRate)))</f>
        <v/>
      </c>
      <c r="Z2115" s="203" t="str">
        <f>IF(E2115="","",(Table1[[#This Row],[Debit USD]]-Table1[[#This Row],[Credit USD]]))</f>
        <v/>
      </c>
      <c r="AA2115" s="122"/>
      <c r="AB2115" s="1"/>
      <c r="AC2115" s="15"/>
      <c r="AD2115" s="15" t="str">
        <f>IF(AND(OR(Table1[[#This Row],[Account]]="15030",Table1[[#This Row],[Account]]="15035",Table1[[#This Row],[Account]]="20150"),Table1[[#This Row],[Vendor ID]]=""),1,"")</f>
        <v/>
      </c>
      <c r="AE2115" s="15"/>
      <c r="AF2115" s="15"/>
      <c r="AG2115" s="15"/>
      <c r="AH2115" s="46" t="str">
        <f>IF(Table1[[#This Row],[Posting Date]]&lt;&gt;"","GJ-"&amp;CountryID,"")</f>
        <v/>
      </c>
      <c r="AI2115" s="59" t="str">
        <f>IF(Table1[[#This Row],[Posting Date]]&lt;&gt;"",Table1[[#This Row],[Posting Date]],"")</f>
        <v/>
      </c>
      <c r="AJ2115" s="46"/>
      <c r="AK2115" s="46" t="str">
        <f>IF(Table1[[#This Row],[Description]]&lt;&gt;"",Table1[[#This Row],[Description]],"")</f>
        <v/>
      </c>
      <c r="AL2115" s="46" t="str">
        <f>IF(Table1[[#This Row],[Posting Date]]&lt;&gt;"",Table1[[#This Row],[Reference Number]],"")</f>
        <v/>
      </c>
      <c r="AM2115" s="46" t="str">
        <f>TRIM(Table1[[#This Row],[Line '#]])</f>
        <v/>
      </c>
      <c r="AN2115" s="46" t="str">
        <f>TRIM(Table1[[#This Row],[Account]])</f>
        <v/>
      </c>
      <c r="AO2115" s="46" t="str">
        <f>IF(Table1[[#This Row],[Posting Date]]&lt;&gt;"",$D$5,"")</f>
        <v/>
      </c>
      <c r="AP2115" s="46" t="str">
        <f>TRIM(Table1[[#This Row],[Departments-Prgrams]])</f>
        <v/>
      </c>
      <c r="AQ2115" s="46" t="str">
        <f>TRIM(Table1[[#This Row],[Grant]])</f>
        <v/>
      </c>
      <c r="AR2115" s="46" t="str">
        <f>TRIM(Table1[[#This Row],[Staff ID]])</f>
        <v/>
      </c>
      <c r="AS2115" s="46" t="str">
        <f>IF(TRIM(Table1[[#This Row],[Budget Code]])=0,"",TRIM(Table1[[#This Row],[Budget Code]]))</f>
        <v/>
      </c>
      <c r="AT2115" s="46" t="str">
        <f>IF(Table1[[#This Row],[Line Description]]&lt;&gt;"",Table1[[#This Row],[Line Description]],"")</f>
        <v/>
      </c>
      <c r="AU2115" s="46" t="str">
        <f>IF(Table1[[#This Row],[Cur_Amount Debit]]&gt;0,ROUND(Table1[[#This Row],[Cur_Amount Debit]],2),"")</f>
        <v/>
      </c>
      <c r="AV2115" s="46" t="str">
        <f>IF(Table1[[#This Row],[Cur_Amount Credit]]&gt;0,ROUND(Table1[[#This Row],[Cur_Amount Credit]],2),"")</f>
        <v/>
      </c>
      <c r="AW2115" s="46" t="str">
        <f>LEFT(Table1[[#This Row],[Cur]],3)</f>
        <v/>
      </c>
      <c r="AX2115" s="59"/>
      <c r="AY2115" s="46"/>
      <c r="AZ2115" s="46" t="str">
        <f>IF(Table1[[#This Row],[Cur]]&lt;&gt;"",IF(Table1[[#This Row],[Cur]]="USD","",ExchangeRate),"")</f>
        <v/>
      </c>
      <c r="BA2115" s="46" t="str">
        <f>IF(Table1[[#This Row],[Grant]]&lt;&gt;"",VLOOKUP(Table1[[#This Row],[Grant]],Grants!B:D,3),"")</f>
        <v/>
      </c>
      <c r="BB2115" s="46" t="str">
        <f>TRIM(Table1[[#This Row],[Vendor ID]])</f>
        <v/>
      </c>
      <c r="BC2115">
        <f>IF(Table1[[#This Row],[Reference Number]]=Q2114,BC2114,BC2114+1)</f>
        <v>2</v>
      </c>
    </row>
    <row r="2116" spans="1:55" ht="11.25" hidden="1" customHeight="1">
      <c r="A2116" s="1"/>
      <c r="B2116" s="88" t="str">
        <f>IF(Table1[[#This Row],[Posting Date]]&lt;&gt;"",IF(Table1[[#This Row],[Reference Number]]=Q2115,B2115+1,1),"")</f>
        <v/>
      </c>
      <c r="C2116" s="61"/>
      <c r="D2116" s="61"/>
      <c r="E2116" s="218"/>
      <c r="F2116" s="143" t="str">
        <f>IFERROR(IF(VLOOKUP(Table1[[#This Row],[Budget Code Description]],Dimentions!$X$6:$AC$132,2,FALSE)="","",VLOOKUP(Table1[[#This Row],[Budget Code Description]],Dimentions!$X$6:$AC$132,2,FALSE)),"")</f>
        <v/>
      </c>
      <c r="G2116" s="143" t="str">
        <f>IFERROR(VLOOKUP(Table1[[#This Row],[Budget Code Description]],Dimentions!$X$6:$AC$132,3,FALSE),"")</f>
        <v/>
      </c>
      <c r="H2116" s="64" t="str">
        <f>IFERROR(VLOOKUP(Table1[[#This Row],[Account]],Dimentions!$S$6:$V$233,2,FALSE),"")</f>
        <v/>
      </c>
      <c r="I2116" s="62">
        <f>_xlfn.NUMBERVALUE(LEFT(Table1[[#This Row],[Account]],1))</f>
        <v>0</v>
      </c>
      <c r="J2116" s="62" t="str">
        <f>IFERROR(VLOOKUP(Table1[[#This Row],[Budget Code Description]],Table6[#All],7,FALSE),"")</f>
        <v/>
      </c>
      <c r="K2116" s="143" t="str">
        <f>IFERROR(VLOOKUP(Table1[[#This Row],[Budget Code Description]],Table6[#All],8,FALSE),"")</f>
        <v/>
      </c>
      <c r="L2116" s="63"/>
      <c r="M2116" s="65" t="str">
        <f>IFERROR(VLOOKUP(Table1[[#This Row],[Staff ID]],Table2[],2,FALSE),"")</f>
        <v/>
      </c>
      <c r="N2116" s="211" t="str">
        <f>IFERROR(IF(VLOOKUP(Table1[[#This Row],[Budget Code Description]],Dimentions!$X$6:$AC$97,4,FALSE)="","",VLOOKUP(Table1[[#This Row],[Budget Code Description]],Dimentions!$X$6:$AC$97,4,FALSE)),"")</f>
        <v/>
      </c>
      <c r="O2116" s="65" t="str">
        <f>IFERROR(VLOOKUP(Table1[[#This Row],[Vendor ID]],Table549[],2,FALSE),"")</f>
        <v/>
      </c>
      <c r="P2116" s="63"/>
      <c r="Q2116" s="143" t="str">
        <f>IF(Table1[[#This Row],[Posting Date]]&lt;&gt;"",$D$9,"")</f>
        <v/>
      </c>
      <c r="R2116" s="159" t="str">
        <f>IF(Table1[[#This Row],[Posting Date]]&lt;&gt;"",$D$10,"")</f>
        <v/>
      </c>
      <c r="S2116" s="66"/>
      <c r="T2116" s="63"/>
      <c r="U2116" s="67"/>
      <c r="V2116" s="67"/>
      <c r="W2116" s="67" t="str">
        <f t="shared" si="33"/>
        <v/>
      </c>
      <c r="X2116" s="161" t="str">
        <f>IF(E2116="","",(IF(Table1[[#This Row],[Cur]]="USD",Table1[[#This Row],[Cur_Amount Debit]],Table1[[#This Row],[Cur_Amount Debit]]/Table1[[#This Row],[Exchange Rate]])))</f>
        <v/>
      </c>
      <c r="Y2116" s="161" t="str">
        <f>IF(E2116="","",(IF(Table1[[#This Row],[Cur]]="USD",Table1[[#This Row],[Cur_Amount Credit]],Table1[[#This Row],[Cur_Amount Credit]]/ExchangeRate)))</f>
        <v/>
      </c>
      <c r="Z2116" s="203" t="str">
        <f>IF(E2116="","",(Table1[[#This Row],[Debit USD]]-Table1[[#This Row],[Credit USD]]))</f>
        <v/>
      </c>
      <c r="AA2116" s="122"/>
      <c r="AB2116" s="1"/>
      <c r="AC2116" s="15"/>
      <c r="AD2116" s="15" t="str">
        <f>IF(AND(OR(Table1[[#This Row],[Account]]="15030",Table1[[#This Row],[Account]]="15035",Table1[[#This Row],[Account]]="20150"),Table1[[#This Row],[Vendor ID]]=""),1,"")</f>
        <v/>
      </c>
      <c r="AE2116" s="15"/>
      <c r="AF2116" s="15"/>
      <c r="AG2116" s="15"/>
      <c r="AH2116" s="46" t="str">
        <f>IF(Table1[[#This Row],[Posting Date]]&lt;&gt;"","GJ-"&amp;CountryID,"")</f>
        <v/>
      </c>
      <c r="AI2116" s="59" t="str">
        <f>IF(Table1[[#This Row],[Posting Date]]&lt;&gt;"",Table1[[#This Row],[Posting Date]],"")</f>
        <v/>
      </c>
      <c r="AJ2116" s="46"/>
      <c r="AK2116" s="46" t="str">
        <f>IF(Table1[[#This Row],[Description]]&lt;&gt;"",Table1[[#This Row],[Description]],"")</f>
        <v/>
      </c>
      <c r="AL2116" s="46" t="str">
        <f>IF(Table1[[#This Row],[Posting Date]]&lt;&gt;"",Table1[[#This Row],[Reference Number]],"")</f>
        <v/>
      </c>
      <c r="AM2116" s="46" t="str">
        <f>TRIM(Table1[[#This Row],[Line '#]])</f>
        <v/>
      </c>
      <c r="AN2116" s="46" t="str">
        <f>TRIM(Table1[[#This Row],[Account]])</f>
        <v/>
      </c>
      <c r="AO2116" s="46" t="str">
        <f>IF(Table1[[#This Row],[Posting Date]]&lt;&gt;"",$D$5,"")</f>
        <v/>
      </c>
      <c r="AP2116" s="46" t="str">
        <f>TRIM(Table1[[#This Row],[Departments-Prgrams]])</f>
        <v/>
      </c>
      <c r="AQ2116" s="46" t="str">
        <f>TRIM(Table1[[#This Row],[Grant]])</f>
        <v/>
      </c>
      <c r="AR2116" s="46" t="str">
        <f>TRIM(Table1[[#This Row],[Staff ID]])</f>
        <v/>
      </c>
      <c r="AS2116" s="46" t="str">
        <f>IF(TRIM(Table1[[#This Row],[Budget Code]])=0,"",TRIM(Table1[[#This Row],[Budget Code]]))</f>
        <v/>
      </c>
      <c r="AT2116" s="46" t="str">
        <f>IF(Table1[[#This Row],[Line Description]]&lt;&gt;"",Table1[[#This Row],[Line Description]],"")</f>
        <v/>
      </c>
      <c r="AU2116" s="46" t="str">
        <f>IF(Table1[[#This Row],[Cur_Amount Debit]]&gt;0,ROUND(Table1[[#This Row],[Cur_Amount Debit]],2),"")</f>
        <v/>
      </c>
      <c r="AV2116" s="46" t="str">
        <f>IF(Table1[[#This Row],[Cur_Amount Credit]]&gt;0,ROUND(Table1[[#This Row],[Cur_Amount Credit]],2),"")</f>
        <v/>
      </c>
      <c r="AW2116" s="46" t="str">
        <f>LEFT(Table1[[#This Row],[Cur]],3)</f>
        <v/>
      </c>
      <c r="AX2116" s="59"/>
      <c r="AY2116" s="46"/>
      <c r="AZ2116" s="46" t="str">
        <f>IF(Table1[[#This Row],[Cur]]&lt;&gt;"",IF(Table1[[#This Row],[Cur]]="USD","",ExchangeRate),"")</f>
        <v/>
      </c>
      <c r="BA2116" s="46" t="str">
        <f>IF(Table1[[#This Row],[Grant]]&lt;&gt;"",VLOOKUP(Table1[[#This Row],[Grant]],Grants!B:D,3),"")</f>
        <v/>
      </c>
      <c r="BB2116" s="46" t="str">
        <f>TRIM(Table1[[#This Row],[Vendor ID]])</f>
        <v/>
      </c>
      <c r="BC2116">
        <f>IF(Table1[[#This Row],[Reference Number]]=Q2115,BC2115,BC2115+1)</f>
        <v>2</v>
      </c>
    </row>
    <row r="2117" spans="1:55" ht="11.25" hidden="1" customHeight="1">
      <c r="A2117" s="1"/>
      <c r="B2117" s="88" t="str">
        <f>IF(Table1[[#This Row],[Posting Date]]&lt;&gt;"",IF(Table1[[#This Row],[Reference Number]]=Q2116,B2116+1,1),"")</f>
        <v/>
      </c>
      <c r="C2117" s="61"/>
      <c r="D2117" s="61"/>
      <c r="E2117" s="218"/>
      <c r="F2117" s="143" t="str">
        <f>IFERROR(IF(VLOOKUP(Table1[[#This Row],[Budget Code Description]],Dimentions!$X$6:$AC$132,2,FALSE)="","",VLOOKUP(Table1[[#This Row],[Budget Code Description]],Dimentions!$X$6:$AC$132,2,FALSE)),"")</f>
        <v/>
      </c>
      <c r="G2117" s="143" t="str">
        <f>IFERROR(VLOOKUP(Table1[[#This Row],[Budget Code Description]],Dimentions!$X$6:$AC$132,3,FALSE),"")</f>
        <v/>
      </c>
      <c r="H2117" s="64" t="str">
        <f>IFERROR(VLOOKUP(Table1[[#This Row],[Account]],Dimentions!$S$6:$V$233,2,FALSE),"")</f>
        <v/>
      </c>
      <c r="I2117" s="62">
        <f>_xlfn.NUMBERVALUE(LEFT(Table1[[#This Row],[Account]],1))</f>
        <v>0</v>
      </c>
      <c r="J2117" s="62" t="str">
        <f>IFERROR(VLOOKUP(Table1[[#This Row],[Budget Code Description]],Table6[#All],7,FALSE),"")</f>
        <v/>
      </c>
      <c r="K2117" s="143" t="str">
        <f>IFERROR(VLOOKUP(Table1[[#This Row],[Budget Code Description]],Table6[#All],8,FALSE),"")</f>
        <v/>
      </c>
      <c r="L2117" s="63"/>
      <c r="M2117" s="65" t="str">
        <f>IFERROR(VLOOKUP(Table1[[#This Row],[Staff ID]],Table2[],2,FALSE),"")</f>
        <v/>
      </c>
      <c r="N2117" s="211" t="str">
        <f>IFERROR(IF(VLOOKUP(Table1[[#This Row],[Budget Code Description]],Dimentions!$X$6:$AC$97,4,FALSE)="","",VLOOKUP(Table1[[#This Row],[Budget Code Description]],Dimentions!$X$6:$AC$97,4,FALSE)),"")</f>
        <v/>
      </c>
      <c r="O2117" s="65" t="str">
        <f>IFERROR(VLOOKUP(Table1[[#This Row],[Vendor ID]],Table549[],2,FALSE),"")</f>
        <v/>
      </c>
      <c r="P2117" s="63"/>
      <c r="Q2117" s="143" t="str">
        <f>IF(Table1[[#This Row],[Posting Date]]&lt;&gt;"",$D$9,"")</f>
        <v/>
      </c>
      <c r="R2117" s="159" t="str">
        <f>IF(Table1[[#This Row],[Posting Date]]&lt;&gt;"",$D$10,"")</f>
        <v/>
      </c>
      <c r="S2117" s="66"/>
      <c r="T2117" s="63"/>
      <c r="U2117" s="67"/>
      <c r="V2117" s="67"/>
      <c r="W2117" s="67" t="str">
        <f t="shared" si="33"/>
        <v/>
      </c>
      <c r="X2117" s="161" t="str">
        <f>IF(E2117="","",(IF(Table1[[#This Row],[Cur]]="USD",Table1[[#This Row],[Cur_Amount Debit]],Table1[[#This Row],[Cur_Amount Debit]]/Table1[[#This Row],[Exchange Rate]])))</f>
        <v/>
      </c>
      <c r="Y2117" s="161" t="str">
        <f>IF(E2117="","",(IF(Table1[[#This Row],[Cur]]="USD",Table1[[#This Row],[Cur_Amount Credit]],Table1[[#This Row],[Cur_Amount Credit]]/ExchangeRate)))</f>
        <v/>
      </c>
      <c r="Z2117" s="203" t="str">
        <f>IF(E2117="","",(Table1[[#This Row],[Debit USD]]-Table1[[#This Row],[Credit USD]]))</f>
        <v/>
      </c>
      <c r="AA2117" s="122"/>
      <c r="AB2117" s="1"/>
      <c r="AC2117" s="15"/>
      <c r="AD2117" s="15" t="str">
        <f>IF(AND(OR(Table1[[#This Row],[Account]]="15030",Table1[[#This Row],[Account]]="15035",Table1[[#This Row],[Account]]="20150"),Table1[[#This Row],[Vendor ID]]=""),1,"")</f>
        <v/>
      </c>
      <c r="AE2117" s="15"/>
      <c r="AF2117" s="15"/>
      <c r="AG2117" s="15"/>
      <c r="AH2117" s="46" t="str">
        <f>IF(Table1[[#This Row],[Posting Date]]&lt;&gt;"","GJ-"&amp;CountryID,"")</f>
        <v/>
      </c>
      <c r="AI2117" s="59" t="str">
        <f>IF(Table1[[#This Row],[Posting Date]]&lt;&gt;"",Table1[[#This Row],[Posting Date]],"")</f>
        <v/>
      </c>
      <c r="AJ2117" s="46"/>
      <c r="AK2117" s="46" t="str">
        <f>IF(Table1[[#This Row],[Description]]&lt;&gt;"",Table1[[#This Row],[Description]],"")</f>
        <v/>
      </c>
      <c r="AL2117" s="46" t="str">
        <f>IF(Table1[[#This Row],[Posting Date]]&lt;&gt;"",Table1[[#This Row],[Reference Number]],"")</f>
        <v/>
      </c>
      <c r="AM2117" s="46" t="str">
        <f>TRIM(Table1[[#This Row],[Line '#]])</f>
        <v/>
      </c>
      <c r="AN2117" s="46" t="str">
        <f>TRIM(Table1[[#This Row],[Account]])</f>
        <v/>
      </c>
      <c r="AO2117" s="46" t="str">
        <f>IF(Table1[[#This Row],[Posting Date]]&lt;&gt;"",$D$5,"")</f>
        <v/>
      </c>
      <c r="AP2117" s="46" t="str">
        <f>TRIM(Table1[[#This Row],[Departments-Prgrams]])</f>
        <v/>
      </c>
      <c r="AQ2117" s="46" t="str">
        <f>TRIM(Table1[[#This Row],[Grant]])</f>
        <v/>
      </c>
      <c r="AR2117" s="46" t="str">
        <f>TRIM(Table1[[#This Row],[Staff ID]])</f>
        <v/>
      </c>
      <c r="AS2117" s="46" t="str">
        <f>IF(TRIM(Table1[[#This Row],[Budget Code]])=0,"",TRIM(Table1[[#This Row],[Budget Code]]))</f>
        <v/>
      </c>
      <c r="AT2117" s="46" t="str">
        <f>IF(Table1[[#This Row],[Line Description]]&lt;&gt;"",Table1[[#This Row],[Line Description]],"")</f>
        <v/>
      </c>
      <c r="AU2117" s="46" t="str">
        <f>IF(Table1[[#This Row],[Cur_Amount Debit]]&gt;0,ROUND(Table1[[#This Row],[Cur_Amount Debit]],2),"")</f>
        <v/>
      </c>
      <c r="AV2117" s="46" t="str">
        <f>IF(Table1[[#This Row],[Cur_Amount Credit]]&gt;0,ROUND(Table1[[#This Row],[Cur_Amount Credit]],2),"")</f>
        <v/>
      </c>
      <c r="AW2117" s="46" t="str">
        <f>LEFT(Table1[[#This Row],[Cur]],3)</f>
        <v/>
      </c>
      <c r="AX2117" s="59"/>
      <c r="AY2117" s="46"/>
      <c r="AZ2117" s="46" t="str">
        <f>IF(Table1[[#This Row],[Cur]]&lt;&gt;"",IF(Table1[[#This Row],[Cur]]="USD","",ExchangeRate),"")</f>
        <v/>
      </c>
      <c r="BA2117" s="46" t="str">
        <f>IF(Table1[[#This Row],[Grant]]&lt;&gt;"",VLOOKUP(Table1[[#This Row],[Grant]],Grants!B:D,3),"")</f>
        <v/>
      </c>
      <c r="BB2117" s="46" t="str">
        <f>TRIM(Table1[[#This Row],[Vendor ID]])</f>
        <v/>
      </c>
      <c r="BC2117">
        <f>IF(Table1[[#This Row],[Reference Number]]=Q2116,BC2116,BC2116+1)</f>
        <v>2</v>
      </c>
    </row>
    <row r="2118" spans="1:55" ht="11.25" hidden="1" customHeight="1">
      <c r="A2118" s="1"/>
      <c r="B2118" s="88" t="str">
        <f>IF(Table1[[#This Row],[Posting Date]]&lt;&gt;"",IF(Table1[[#This Row],[Reference Number]]=Q2117,B2117+1,1),"")</f>
        <v/>
      </c>
      <c r="C2118" s="61"/>
      <c r="D2118" s="61"/>
      <c r="E2118" s="218"/>
      <c r="F2118" s="143" t="str">
        <f>IFERROR(IF(VLOOKUP(Table1[[#This Row],[Budget Code Description]],Dimentions!$X$6:$AC$132,2,FALSE)="","",VLOOKUP(Table1[[#This Row],[Budget Code Description]],Dimentions!$X$6:$AC$132,2,FALSE)),"")</f>
        <v/>
      </c>
      <c r="G2118" s="143" t="str">
        <f>IFERROR(VLOOKUP(Table1[[#This Row],[Budget Code Description]],Dimentions!$X$6:$AC$132,3,FALSE),"")</f>
        <v/>
      </c>
      <c r="H2118" s="64" t="str">
        <f>IFERROR(VLOOKUP(Table1[[#This Row],[Account]],Dimentions!$S$6:$V$233,2,FALSE),"")</f>
        <v/>
      </c>
      <c r="I2118" s="62">
        <f>_xlfn.NUMBERVALUE(LEFT(Table1[[#This Row],[Account]],1))</f>
        <v>0</v>
      </c>
      <c r="J2118" s="62" t="str">
        <f>IFERROR(VLOOKUP(Table1[[#This Row],[Budget Code Description]],Table6[#All],7,FALSE),"")</f>
        <v/>
      </c>
      <c r="K2118" s="143" t="str">
        <f>IFERROR(VLOOKUP(Table1[[#This Row],[Budget Code Description]],Table6[#All],8,FALSE),"")</f>
        <v/>
      </c>
      <c r="L2118" s="63"/>
      <c r="M2118" s="65" t="str">
        <f>IFERROR(VLOOKUP(Table1[[#This Row],[Staff ID]],Table2[],2,FALSE),"")</f>
        <v/>
      </c>
      <c r="N2118" s="211" t="str">
        <f>IFERROR(IF(VLOOKUP(Table1[[#This Row],[Budget Code Description]],Dimentions!$X$6:$AC$97,4,FALSE)="","",VLOOKUP(Table1[[#This Row],[Budget Code Description]],Dimentions!$X$6:$AC$97,4,FALSE)),"")</f>
        <v/>
      </c>
      <c r="O2118" s="65" t="str">
        <f>IFERROR(VLOOKUP(Table1[[#This Row],[Vendor ID]],Table549[],2,FALSE),"")</f>
        <v/>
      </c>
      <c r="P2118" s="63"/>
      <c r="Q2118" s="143" t="str">
        <f>IF(Table1[[#This Row],[Posting Date]]&lt;&gt;"",$D$9,"")</f>
        <v/>
      </c>
      <c r="R2118" s="159" t="str">
        <f>IF(Table1[[#This Row],[Posting Date]]&lt;&gt;"",$D$10,"")</f>
        <v/>
      </c>
      <c r="S2118" s="66"/>
      <c r="T2118" s="63"/>
      <c r="U2118" s="67"/>
      <c r="V2118" s="67"/>
      <c r="W2118" s="67" t="str">
        <f t="shared" si="33"/>
        <v/>
      </c>
      <c r="X2118" s="161" t="str">
        <f>IF(E2118="","",(IF(Table1[[#This Row],[Cur]]="USD",Table1[[#This Row],[Cur_Amount Debit]],Table1[[#This Row],[Cur_Amount Debit]]/Table1[[#This Row],[Exchange Rate]])))</f>
        <v/>
      </c>
      <c r="Y2118" s="161" t="str">
        <f>IF(E2118="","",(IF(Table1[[#This Row],[Cur]]="USD",Table1[[#This Row],[Cur_Amount Credit]],Table1[[#This Row],[Cur_Amount Credit]]/ExchangeRate)))</f>
        <v/>
      </c>
      <c r="Z2118" s="203" t="str">
        <f>IF(E2118="","",(Table1[[#This Row],[Debit USD]]-Table1[[#This Row],[Credit USD]]))</f>
        <v/>
      </c>
      <c r="AA2118" s="122"/>
      <c r="AB2118" s="1"/>
      <c r="AC2118" s="15"/>
      <c r="AD2118" s="15" t="str">
        <f>IF(AND(OR(Table1[[#This Row],[Account]]="15030",Table1[[#This Row],[Account]]="15035",Table1[[#This Row],[Account]]="20150"),Table1[[#This Row],[Vendor ID]]=""),1,"")</f>
        <v/>
      </c>
      <c r="AE2118" s="15"/>
      <c r="AF2118" s="15"/>
      <c r="AG2118" s="15"/>
      <c r="AH2118" s="46" t="str">
        <f>IF(Table1[[#This Row],[Posting Date]]&lt;&gt;"","GJ-"&amp;CountryID,"")</f>
        <v/>
      </c>
      <c r="AI2118" s="59" t="str">
        <f>IF(Table1[[#This Row],[Posting Date]]&lt;&gt;"",Table1[[#This Row],[Posting Date]],"")</f>
        <v/>
      </c>
      <c r="AJ2118" s="46"/>
      <c r="AK2118" s="46" t="str">
        <f>IF(Table1[[#This Row],[Description]]&lt;&gt;"",Table1[[#This Row],[Description]],"")</f>
        <v/>
      </c>
      <c r="AL2118" s="46" t="str">
        <f>IF(Table1[[#This Row],[Posting Date]]&lt;&gt;"",Table1[[#This Row],[Reference Number]],"")</f>
        <v/>
      </c>
      <c r="AM2118" s="46" t="str">
        <f>TRIM(Table1[[#This Row],[Line '#]])</f>
        <v/>
      </c>
      <c r="AN2118" s="46" t="str">
        <f>TRIM(Table1[[#This Row],[Account]])</f>
        <v/>
      </c>
      <c r="AO2118" s="46" t="str">
        <f>IF(Table1[[#This Row],[Posting Date]]&lt;&gt;"",$D$5,"")</f>
        <v/>
      </c>
      <c r="AP2118" s="46" t="str">
        <f>TRIM(Table1[[#This Row],[Departments-Prgrams]])</f>
        <v/>
      </c>
      <c r="AQ2118" s="46" t="str">
        <f>TRIM(Table1[[#This Row],[Grant]])</f>
        <v/>
      </c>
      <c r="AR2118" s="46" t="str">
        <f>TRIM(Table1[[#This Row],[Staff ID]])</f>
        <v/>
      </c>
      <c r="AS2118" s="46" t="str">
        <f>IF(TRIM(Table1[[#This Row],[Budget Code]])=0,"",TRIM(Table1[[#This Row],[Budget Code]]))</f>
        <v/>
      </c>
      <c r="AT2118" s="46" t="str">
        <f>IF(Table1[[#This Row],[Line Description]]&lt;&gt;"",Table1[[#This Row],[Line Description]],"")</f>
        <v/>
      </c>
      <c r="AU2118" s="46" t="str">
        <f>IF(Table1[[#This Row],[Cur_Amount Debit]]&gt;0,ROUND(Table1[[#This Row],[Cur_Amount Debit]],2),"")</f>
        <v/>
      </c>
      <c r="AV2118" s="46" t="str">
        <f>IF(Table1[[#This Row],[Cur_Amount Credit]]&gt;0,ROUND(Table1[[#This Row],[Cur_Amount Credit]],2),"")</f>
        <v/>
      </c>
      <c r="AW2118" s="46" t="str">
        <f>LEFT(Table1[[#This Row],[Cur]],3)</f>
        <v/>
      </c>
      <c r="AX2118" s="59"/>
      <c r="AY2118" s="46"/>
      <c r="AZ2118" s="46" t="str">
        <f>IF(Table1[[#This Row],[Cur]]&lt;&gt;"",IF(Table1[[#This Row],[Cur]]="USD","",ExchangeRate),"")</f>
        <v/>
      </c>
      <c r="BA2118" s="46" t="str">
        <f>IF(Table1[[#This Row],[Grant]]&lt;&gt;"",VLOOKUP(Table1[[#This Row],[Grant]],Grants!B:D,3),"")</f>
        <v/>
      </c>
      <c r="BB2118" s="46" t="str">
        <f>TRIM(Table1[[#This Row],[Vendor ID]])</f>
        <v/>
      </c>
      <c r="BC2118">
        <f>IF(Table1[[#This Row],[Reference Number]]=Q2117,BC2117,BC2117+1)</f>
        <v>2</v>
      </c>
    </row>
    <row r="2119" spans="1:55" ht="11.25" hidden="1" customHeight="1">
      <c r="A2119" s="1"/>
      <c r="B2119" s="88" t="str">
        <f>IF(Table1[[#This Row],[Posting Date]]&lt;&gt;"",IF(Table1[[#This Row],[Reference Number]]=Q2118,B2118+1,1),"")</f>
        <v/>
      </c>
      <c r="C2119" s="61"/>
      <c r="D2119" s="61"/>
      <c r="E2119" s="218"/>
      <c r="F2119" s="143" t="str">
        <f>IFERROR(IF(VLOOKUP(Table1[[#This Row],[Budget Code Description]],Dimentions!$X$6:$AC$132,2,FALSE)="","",VLOOKUP(Table1[[#This Row],[Budget Code Description]],Dimentions!$X$6:$AC$132,2,FALSE)),"")</f>
        <v/>
      </c>
      <c r="G2119" s="143" t="str">
        <f>IFERROR(VLOOKUP(Table1[[#This Row],[Budget Code Description]],Dimentions!$X$6:$AC$132,3,FALSE),"")</f>
        <v/>
      </c>
      <c r="H2119" s="64" t="str">
        <f>IFERROR(VLOOKUP(Table1[[#This Row],[Account]],Dimentions!$S$6:$V$233,2,FALSE),"")</f>
        <v/>
      </c>
      <c r="I2119" s="62">
        <f>_xlfn.NUMBERVALUE(LEFT(Table1[[#This Row],[Account]],1))</f>
        <v>0</v>
      </c>
      <c r="J2119" s="62" t="str">
        <f>IFERROR(VLOOKUP(Table1[[#This Row],[Budget Code Description]],Table6[#All],7,FALSE),"")</f>
        <v/>
      </c>
      <c r="K2119" s="143" t="str">
        <f>IFERROR(VLOOKUP(Table1[[#This Row],[Budget Code Description]],Table6[#All],8,FALSE),"")</f>
        <v/>
      </c>
      <c r="L2119" s="63"/>
      <c r="M2119" s="65" t="str">
        <f>IFERROR(VLOOKUP(Table1[[#This Row],[Staff ID]],Table2[],2,FALSE),"")</f>
        <v/>
      </c>
      <c r="N2119" s="211" t="str">
        <f>IFERROR(IF(VLOOKUP(Table1[[#This Row],[Budget Code Description]],Dimentions!$X$6:$AC$97,4,FALSE)="","",VLOOKUP(Table1[[#This Row],[Budget Code Description]],Dimentions!$X$6:$AC$97,4,FALSE)),"")</f>
        <v/>
      </c>
      <c r="O2119" s="65" t="str">
        <f>IFERROR(VLOOKUP(Table1[[#This Row],[Vendor ID]],Table549[],2,FALSE),"")</f>
        <v/>
      </c>
      <c r="P2119" s="63"/>
      <c r="Q2119" s="143" t="str">
        <f>IF(Table1[[#This Row],[Posting Date]]&lt;&gt;"",$D$9,"")</f>
        <v/>
      </c>
      <c r="R2119" s="159" t="str">
        <f>IF(Table1[[#This Row],[Posting Date]]&lt;&gt;"",$D$10,"")</f>
        <v/>
      </c>
      <c r="S2119" s="66"/>
      <c r="T2119" s="63"/>
      <c r="U2119" s="67"/>
      <c r="V2119" s="67"/>
      <c r="W2119" s="67" t="str">
        <f t="shared" si="33"/>
        <v/>
      </c>
      <c r="X2119" s="161" t="str">
        <f>IF(E2119="","",(IF(Table1[[#This Row],[Cur]]="USD",Table1[[#This Row],[Cur_Amount Debit]],Table1[[#This Row],[Cur_Amount Debit]]/Table1[[#This Row],[Exchange Rate]])))</f>
        <v/>
      </c>
      <c r="Y2119" s="161" t="str">
        <f>IF(E2119="","",(IF(Table1[[#This Row],[Cur]]="USD",Table1[[#This Row],[Cur_Amount Credit]],Table1[[#This Row],[Cur_Amount Credit]]/ExchangeRate)))</f>
        <v/>
      </c>
      <c r="Z2119" s="203" t="str">
        <f>IF(E2119="","",(Table1[[#This Row],[Debit USD]]-Table1[[#This Row],[Credit USD]]))</f>
        <v/>
      </c>
      <c r="AA2119" s="122"/>
      <c r="AB2119" s="1"/>
      <c r="AC2119" s="15"/>
      <c r="AD2119" s="15" t="str">
        <f>IF(AND(OR(Table1[[#This Row],[Account]]="15030",Table1[[#This Row],[Account]]="15035",Table1[[#This Row],[Account]]="20150"),Table1[[#This Row],[Vendor ID]]=""),1,"")</f>
        <v/>
      </c>
      <c r="AE2119" s="15"/>
      <c r="AF2119" s="15"/>
      <c r="AG2119" s="15"/>
      <c r="AH2119" s="46" t="str">
        <f>IF(Table1[[#This Row],[Posting Date]]&lt;&gt;"","GJ-"&amp;CountryID,"")</f>
        <v/>
      </c>
      <c r="AI2119" s="59" t="str">
        <f>IF(Table1[[#This Row],[Posting Date]]&lt;&gt;"",Table1[[#This Row],[Posting Date]],"")</f>
        <v/>
      </c>
      <c r="AJ2119" s="46"/>
      <c r="AK2119" s="46" t="str">
        <f>IF(Table1[[#This Row],[Description]]&lt;&gt;"",Table1[[#This Row],[Description]],"")</f>
        <v/>
      </c>
      <c r="AL2119" s="46" t="str">
        <f>IF(Table1[[#This Row],[Posting Date]]&lt;&gt;"",Table1[[#This Row],[Reference Number]],"")</f>
        <v/>
      </c>
      <c r="AM2119" s="46" t="str">
        <f>TRIM(Table1[[#This Row],[Line '#]])</f>
        <v/>
      </c>
      <c r="AN2119" s="46" t="str">
        <f>TRIM(Table1[[#This Row],[Account]])</f>
        <v/>
      </c>
      <c r="AO2119" s="46" t="str">
        <f>IF(Table1[[#This Row],[Posting Date]]&lt;&gt;"",$D$5,"")</f>
        <v/>
      </c>
      <c r="AP2119" s="46" t="str">
        <f>TRIM(Table1[[#This Row],[Departments-Prgrams]])</f>
        <v/>
      </c>
      <c r="AQ2119" s="46" t="str">
        <f>TRIM(Table1[[#This Row],[Grant]])</f>
        <v/>
      </c>
      <c r="AR2119" s="46" t="str">
        <f>TRIM(Table1[[#This Row],[Staff ID]])</f>
        <v/>
      </c>
      <c r="AS2119" s="46" t="str">
        <f>IF(TRIM(Table1[[#This Row],[Budget Code]])=0,"",TRIM(Table1[[#This Row],[Budget Code]]))</f>
        <v/>
      </c>
      <c r="AT2119" s="46" t="str">
        <f>IF(Table1[[#This Row],[Line Description]]&lt;&gt;"",Table1[[#This Row],[Line Description]],"")</f>
        <v/>
      </c>
      <c r="AU2119" s="46" t="str">
        <f>IF(Table1[[#This Row],[Cur_Amount Debit]]&gt;0,ROUND(Table1[[#This Row],[Cur_Amount Debit]],2),"")</f>
        <v/>
      </c>
      <c r="AV2119" s="46" t="str">
        <f>IF(Table1[[#This Row],[Cur_Amount Credit]]&gt;0,ROUND(Table1[[#This Row],[Cur_Amount Credit]],2),"")</f>
        <v/>
      </c>
      <c r="AW2119" s="46" t="str">
        <f>LEFT(Table1[[#This Row],[Cur]],3)</f>
        <v/>
      </c>
      <c r="AX2119" s="59"/>
      <c r="AY2119" s="46"/>
      <c r="AZ2119" s="46" t="str">
        <f>IF(Table1[[#This Row],[Cur]]&lt;&gt;"",IF(Table1[[#This Row],[Cur]]="USD","",ExchangeRate),"")</f>
        <v/>
      </c>
      <c r="BA2119" s="46" t="str">
        <f>IF(Table1[[#This Row],[Grant]]&lt;&gt;"",VLOOKUP(Table1[[#This Row],[Grant]],Grants!B:D,3),"")</f>
        <v/>
      </c>
      <c r="BB2119" s="46" t="str">
        <f>TRIM(Table1[[#This Row],[Vendor ID]])</f>
        <v/>
      </c>
      <c r="BC2119">
        <f>IF(Table1[[#This Row],[Reference Number]]=Q2118,BC2118,BC2118+1)</f>
        <v>2</v>
      </c>
    </row>
    <row r="2120" spans="1:55" ht="11.25" hidden="1" customHeight="1">
      <c r="A2120" s="1"/>
      <c r="B2120" s="88" t="str">
        <f>IF(Table1[[#This Row],[Posting Date]]&lt;&gt;"",IF(Table1[[#This Row],[Reference Number]]=Q2119,B2119+1,1),"")</f>
        <v/>
      </c>
      <c r="C2120" s="61"/>
      <c r="D2120" s="61"/>
      <c r="E2120" s="218"/>
      <c r="F2120" s="143" t="str">
        <f>IFERROR(IF(VLOOKUP(Table1[[#This Row],[Budget Code Description]],Dimentions!$X$6:$AC$132,2,FALSE)="","",VLOOKUP(Table1[[#This Row],[Budget Code Description]],Dimentions!$X$6:$AC$132,2,FALSE)),"")</f>
        <v/>
      </c>
      <c r="G2120" s="143" t="str">
        <f>IFERROR(VLOOKUP(Table1[[#This Row],[Budget Code Description]],Dimentions!$X$6:$AC$132,3,FALSE),"")</f>
        <v/>
      </c>
      <c r="H2120" s="64" t="str">
        <f>IFERROR(VLOOKUP(Table1[[#This Row],[Account]],Dimentions!$S$6:$V$233,2,FALSE),"")</f>
        <v/>
      </c>
      <c r="I2120" s="62">
        <f>_xlfn.NUMBERVALUE(LEFT(Table1[[#This Row],[Account]],1))</f>
        <v>0</v>
      </c>
      <c r="J2120" s="62" t="str">
        <f>IFERROR(VLOOKUP(Table1[[#This Row],[Budget Code Description]],Table6[#All],7,FALSE),"")</f>
        <v/>
      </c>
      <c r="K2120" s="143" t="str">
        <f>IFERROR(VLOOKUP(Table1[[#This Row],[Budget Code Description]],Table6[#All],8,FALSE),"")</f>
        <v/>
      </c>
      <c r="L2120" s="63"/>
      <c r="M2120" s="65" t="str">
        <f>IFERROR(VLOOKUP(Table1[[#This Row],[Staff ID]],Table2[],2,FALSE),"")</f>
        <v/>
      </c>
      <c r="N2120" s="211" t="str">
        <f>IFERROR(IF(VLOOKUP(Table1[[#This Row],[Budget Code Description]],Dimentions!$X$6:$AC$97,4,FALSE)="","",VLOOKUP(Table1[[#This Row],[Budget Code Description]],Dimentions!$X$6:$AC$97,4,FALSE)),"")</f>
        <v/>
      </c>
      <c r="O2120" s="65" t="str">
        <f>IFERROR(VLOOKUP(Table1[[#This Row],[Vendor ID]],Table549[],2,FALSE),"")</f>
        <v/>
      </c>
      <c r="P2120" s="63"/>
      <c r="Q2120" s="143" t="str">
        <f>IF(Table1[[#This Row],[Posting Date]]&lt;&gt;"",$D$9,"")</f>
        <v/>
      </c>
      <c r="R2120" s="159" t="str">
        <f>IF(Table1[[#This Row],[Posting Date]]&lt;&gt;"",$D$10,"")</f>
        <v/>
      </c>
      <c r="S2120" s="66"/>
      <c r="T2120" s="63"/>
      <c r="U2120" s="67"/>
      <c r="V2120" s="67"/>
      <c r="W2120" s="67" t="str">
        <f t="shared" si="33"/>
        <v/>
      </c>
      <c r="X2120" s="161" t="str">
        <f>IF(E2120="","",(IF(Table1[[#This Row],[Cur]]="USD",Table1[[#This Row],[Cur_Amount Debit]],Table1[[#This Row],[Cur_Amount Debit]]/Table1[[#This Row],[Exchange Rate]])))</f>
        <v/>
      </c>
      <c r="Y2120" s="161" t="str">
        <f>IF(E2120="","",(IF(Table1[[#This Row],[Cur]]="USD",Table1[[#This Row],[Cur_Amount Credit]],Table1[[#This Row],[Cur_Amount Credit]]/ExchangeRate)))</f>
        <v/>
      </c>
      <c r="Z2120" s="203" t="str">
        <f>IF(E2120="","",(Table1[[#This Row],[Debit USD]]-Table1[[#This Row],[Credit USD]]))</f>
        <v/>
      </c>
      <c r="AA2120" s="122"/>
      <c r="AB2120" s="1"/>
      <c r="AC2120" s="15"/>
      <c r="AD2120" s="15" t="str">
        <f>IF(AND(OR(Table1[[#This Row],[Account]]="15030",Table1[[#This Row],[Account]]="15035",Table1[[#This Row],[Account]]="20150"),Table1[[#This Row],[Vendor ID]]=""),1,"")</f>
        <v/>
      </c>
      <c r="AE2120" s="15"/>
      <c r="AF2120" s="15"/>
      <c r="AG2120" s="15"/>
      <c r="AH2120" s="46" t="str">
        <f>IF(Table1[[#This Row],[Posting Date]]&lt;&gt;"","GJ-"&amp;CountryID,"")</f>
        <v/>
      </c>
      <c r="AI2120" s="59" t="str">
        <f>IF(Table1[[#This Row],[Posting Date]]&lt;&gt;"",Table1[[#This Row],[Posting Date]],"")</f>
        <v/>
      </c>
      <c r="AJ2120" s="46"/>
      <c r="AK2120" s="46" t="str">
        <f>IF(Table1[[#This Row],[Description]]&lt;&gt;"",Table1[[#This Row],[Description]],"")</f>
        <v/>
      </c>
      <c r="AL2120" s="46" t="str">
        <f>IF(Table1[[#This Row],[Posting Date]]&lt;&gt;"",Table1[[#This Row],[Reference Number]],"")</f>
        <v/>
      </c>
      <c r="AM2120" s="46" t="str">
        <f>TRIM(Table1[[#This Row],[Line '#]])</f>
        <v/>
      </c>
      <c r="AN2120" s="46" t="str">
        <f>TRIM(Table1[[#This Row],[Account]])</f>
        <v/>
      </c>
      <c r="AO2120" s="46" t="str">
        <f>IF(Table1[[#This Row],[Posting Date]]&lt;&gt;"",$D$5,"")</f>
        <v/>
      </c>
      <c r="AP2120" s="46" t="str">
        <f>TRIM(Table1[[#This Row],[Departments-Prgrams]])</f>
        <v/>
      </c>
      <c r="AQ2120" s="46" t="str">
        <f>TRIM(Table1[[#This Row],[Grant]])</f>
        <v/>
      </c>
      <c r="AR2120" s="46" t="str">
        <f>TRIM(Table1[[#This Row],[Staff ID]])</f>
        <v/>
      </c>
      <c r="AS2120" s="46" t="str">
        <f>IF(TRIM(Table1[[#This Row],[Budget Code]])=0,"",TRIM(Table1[[#This Row],[Budget Code]]))</f>
        <v/>
      </c>
      <c r="AT2120" s="46" t="str">
        <f>IF(Table1[[#This Row],[Line Description]]&lt;&gt;"",Table1[[#This Row],[Line Description]],"")</f>
        <v/>
      </c>
      <c r="AU2120" s="46" t="str">
        <f>IF(Table1[[#This Row],[Cur_Amount Debit]]&gt;0,ROUND(Table1[[#This Row],[Cur_Amount Debit]],2),"")</f>
        <v/>
      </c>
      <c r="AV2120" s="46" t="str">
        <f>IF(Table1[[#This Row],[Cur_Amount Credit]]&gt;0,ROUND(Table1[[#This Row],[Cur_Amount Credit]],2),"")</f>
        <v/>
      </c>
      <c r="AW2120" s="46" t="str">
        <f>LEFT(Table1[[#This Row],[Cur]],3)</f>
        <v/>
      </c>
      <c r="AX2120" s="59"/>
      <c r="AY2120" s="46"/>
      <c r="AZ2120" s="46" t="str">
        <f>IF(Table1[[#This Row],[Cur]]&lt;&gt;"",IF(Table1[[#This Row],[Cur]]="USD","",ExchangeRate),"")</f>
        <v/>
      </c>
      <c r="BA2120" s="46" t="str">
        <f>IF(Table1[[#This Row],[Grant]]&lt;&gt;"",VLOOKUP(Table1[[#This Row],[Grant]],Grants!B:D,3),"")</f>
        <v/>
      </c>
      <c r="BB2120" s="46" t="str">
        <f>TRIM(Table1[[#This Row],[Vendor ID]])</f>
        <v/>
      </c>
      <c r="BC2120">
        <f>IF(Table1[[#This Row],[Reference Number]]=Q2119,BC2119,BC2119+1)</f>
        <v>2</v>
      </c>
    </row>
    <row r="2121" spans="1:55" ht="11.25" hidden="1" customHeight="1">
      <c r="A2121" s="1"/>
      <c r="B2121" s="88" t="str">
        <f>IF(Table1[[#This Row],[Posting Date]]&lt;&gt;"",IF(Table1[[#This Row],[Reference Number]]=Q2120,B2120+1,1),"")</f>
        <v/>
      </c>
      <c r="C2121" s="61"/>
      <c r="D2121" s="61"/>
      <c r="E2121" s="218"/>
      <c r="F2121" s="143" t="str">
        <f>IFERROR(IF(VLOOKUP(Table1[[#This Row],[Budget Code Description]],Dimentions!$X$6:$AC$132,2,FALSE)="","",VLOOKUP(Table1[[#This Row],[Budget Code Description]],Dimentions!$X$6:$AC$132,2,FALSE)),"")</f>
        <v/>
      </c>
      <c r="G2121" s="143" t="str">
        <f>IFERROR(VLOOKUP(Table1[[#This Row],[Budget Code Description]],Dimentions!$X$6:$AC$132,3,FALSE),"")</f>
        <v/>
      </c>
      <c r="H2121" s="64" t="str">
        <f>IFERROR(VLOOKUP(Table1[[#This Row],[Account]],Dimentions!$S$6:$V$233,2,FALSE),"")</f>
        <v/>
      </c>
      <c r="I2121" s="62">
        <f>_xlfn.NUMBERVALUE(LEFT(Table1[[#This Row],[Account]],1))</f>
        <v>0</v>
      </c>
      <c r="J2121" s="62" t="str">
        <f>IFERROR(VLOOKUP(Table1[[#This Row],[Budget Code Description]],Table6[#All],7,FALSE),"")</f>
        <v/>
      </c>
      <c r="K2121" s="143" t="str">
        <f>IFERROR(VLOOKUP(Table1[[#This Row],[Budget Code Description]],Table6[#All],8,FALSE),"")</f>
        <v/>
      </c>
      <c r="L2121" s="63"/>
      <c r="M2121" s="65" t="str">
        <f>IFERROR(VLOOKUP(Table1[[#This Row],[Staff ID]],Table2[],2,FALSE),"")</f>
        <v/>
      </c>
      <c r="N2121" s="211" t="str">
        <f>IFERROR(IF(VLOOKUP(Table1[[#This Row],[Budget Code Description]],Dimentions!$X$6:$AC$97,4,FALSE)="","",VLOOKUP(Table1[[#This Row],[Budget Code Description]],Dimentions!$X$6:$AC$97,4,FALSE)),"")</f>
        <v/>
      </c>
      <c r="O2121" s="65" t="str">
        <f>IFERROR(VLOOKUP(Table1[[#This Row],[Vendor ID]],Table549[],2,FALSE),"")</f>
        <v/>
      </c>
      <c r="P2121" s="63"/>
      <c r="Q2121" s="143" t="str">
        <f>IF(Table1[[#This Row],[Posting Date]]&lt;&gt;"",$D$9,"")</f>
        <v/>
      </c>
      <c r="R2121" s="159" t="str">
        <f>IF(Table1[[#This Row],[Posting Date]]&lt;&gt;"",$D$10,"")</f>
        <v/>
      </c>
      <c r="S2121" s="66"/>
      <c r="T2121" s="63"/>
      <c r="U2121" s="67"/>
      <c r="V2121" s="67"/>
      <c r="W2121" s="67" t="str">
        <f t="shared" si="33"/>
        <v/>
      </c>
      <c r="X2121" s="161" t="str">
        <f>IF(E2121="","",(IF(Table1[[#This Row],[Cur]]="USD",Table1[[#This Row],[Cur_Amount Debit]],Table1[[#This Row],[Cur_Amount Debit]]/Table1[[#This Row],[Exchange Rate]])))</f>
        <v/>
      </c>
      <c r="Y2121" s="161" t="str">
        <f>IF(E2121="","",(IF(Table1[[#This Row],[Cur]]="USD",Table1[[#This Row],[Cur_Amount Credit]],Table1[[#This Row],[Cur_Amount Credit]]/ExchangeRate)))</f>
        <v/>
      </c>
      <c r="Z2121" s="203" t="str">
        <f>IF(E2121="","",(Table1[[#This Row],[Debit USD]]-Table1[[#This Row],[Credit USD]]))</f>
        <v/>
      </c>
      <c r="AA2121" s="122"/>
      <c r="AB2121" s="1"/>
      <c r="AC2121" s="15"/>
      <c r="AD2121" s="15" t="str">
        <f>IF(AND(OR(Table1[[#This Row],[Account]]="15030",Table1[[#This Row],[Account]]="15035",Table1[[#This Row],[Account]]="20150"),Table1[[#This Row],[Vendor ID]]=""),1,"")</f>
        <v/>
      </c>
      <c r="AE2121" s="15"/>
      <c r="AF2121" s="15"/>
      <c r="AG2121" s="15"/>
      <c r="AH2121" s="46" t="str">
        <f>IF(Table1[[#This Row],[Posting Date]]&lt;&gt;"","GJ-"&amp;CountryID,"")</f>
        <v/>
      </c>
      <c r="AI2121" s="59" t="str">
        <f>IF(Table1[[#This Row],[Posting Date]]&lt;&gt;"",Table1[[#This Row],[Posting Date]],"")</f>
        <v/>
      </c>
      <c r="AJ2121" s="46"/>
      <c r="AK2121" s="46" t="str">
        <f>IF(Table1[[#This Row],[Description]]&lt;&gt;"",Table1[[#This Row],[Description]],"")</f>
        <v/>
      </c>
      <c r="AL2121" s="46" t="str">
        <f>IF(Table1[[#This Row],[Posting Date]]&lt;&gt;"",Table1[[#This Row],[Reference Number]],"")</f>
        <v/>
      </c>
      <c r="AM2121" s="46" t="str">
        <f>TRIM(Table1[[#This Row],[Line '#]])</f>
        <v/>
      </c>
      <c r="AN2121" s="46" t="str">
        <f>TRIM(Table1[[#This Row],[Account]])</f>
        <v/>
      </c>
      <c r="AO2121" s="46" t="str">
        <f>IF(Table1[[#This Row],[Posting Date]]&lt;&gt;"",$D$5,"")</f>
        <v/>
      </c>
      <c r="AP2121" s="46" t="str">
        <f>TRIM(Table1[[#This Row],[Departments-Prgrams]])</f>
        <v/>
      </c>
      <c r="AQ2121" s="46" t="str">
        <f>TRIM(Table1[[#This Row],[Grant]])</f>
        <v/>
      </c>
      <c r="AR2121" s="46" t="str">
        <f>TRIM(Table1[[#This Row],[Staff ID]])</f>
        <v/>
      </c>
      <c r="AS2121" s="46" t="str">
        <f>IF(TRIM(Table1[[#This Row],[Budget Code]])=0,"",TRIM(Table1[[#This Row],[Budget Code]]))</f>
        <v/>
      </c>
      <c r="AT2121" s="46" t="str">
        <f>IF(Table1[[#This Row],[Line Description]]&lt;&gt;"",Table1[[#This Row],[Line Description]],"")</f>
        <v/>
      </c>
      <c r="AU2121" s="46" t="str">
        <f>IF(Table1[[#This Row],[Cur_Amount Debit]]&gt;0,ROUND(Table1[[#This Row],[Cur_Amount Debit]],2),"")</f>
        <v/>
      </c>
      <c r="AV2121" s="46" t="str">
        <f>IF(Table1[[#This Row],[Cur_Amount Credit]]&gt;0,ROUND(Table1[[#This Row],[Cur_Amount Credit]],2),"")</f>
        <v/>
      </c>
      <c r="AW2121" s="46" t="str">
        <f>LEFT(Table1[[#This Row],[Cur]],3)</f>
        <v/>
      </c>
      <c r="AX2121" s="59"/>
      <c r="AY2121" s="46"/>
      <c r="AZ2121" s="46" t="str">
        <f>IF(Table1[[#This Row],[Cur]]&lt;&gt;"",IF(Table1[[#This Row],[Cur]]="USD","",ExchangeRate),"")</f>
        <v/>
      </c>
      <c r="BA2121" s="46" t="str">
        <f>IF(Table1[[#This Row],[Grant]]&lt;&gt;"",VLOOKUP(Table1[[#This Row],[Grant]],Grants!B:D,3),"")</f>
        <v/>
      </c>
      <c r="BB2121" s="46" t="str">
        <f>TRIM(Table1[[#This Row],[Vendor ID]])</f>
        <v/>
      </c>
      <c r="BC2121">
        <f>IF(Table1[[#This Row],[Reference Number]]=Q2120,BC2120,BC2120+1)</f>
        <v>2</v>
      </c>
    </row>
    <row r="2122" spans="1:55" ht="11.25" hidden="1" customHeight="1">
      <c r="A2122" s="1"/>
      <c r="B2122" s="88" t="str">
        <f>IF(Table1[[#This Row],[Posting Date]]&lt;&gt;"",IF(Table1[[#This Row],[Reference Number]]=Q2121,B2121+1,1),"")</f>
        <v/>
      </c>
      <c r="C2122" s="61"/>
      <c r="D2122" s="61"/>
      <c r="E2122" s="218"/>
      <c r="F2122" s="143" t="str">
        <f>IFERROR(IF(VLOOKUP(Table1[[#This Row],[Budget Code Description]],Dimentions!$X$6:$AC$132,2,FALSE)="","",VLOOKUP(Table1[[#This Row],[Budget Code Description]],Dimentions!$X$6:$AC$132,2,FALSE)),"")</f>
        <v/>
      </c>
      <c r="G2122" s="143" t="str">
        <f>IFERROR(VLOOKUP(Table1[[#This Row],[Budget Code Description]],Dimentions!$X$6:$AC$132,3,FALSE),"")</f>
        <v/>
      </c>
      <c r="H2122" s="64" t="str">
        <f>IFERROR(VLOOKUP(Table1[[#This Row],[Account]],Dimentions!$S$6:$V$233,2,FALSE),"")</f>
        <v/>
      </c>
      <c r="I2122" s="62">
        <f>_xlfn.NUMBERVALUE(LEFT(Table1[[#This Row],[Account]],1))</f>
        <v>0</v>
      </c>
      <c r="J2122" s="62" t="str">
        <f>IFERROR(VLOOKUP(Table1[[#This Row],[Budget Code Description]],Table6[#All],7,FALSE),"")</f>
        <v/>
      </c>
      <c r="K2122" s="143" t="str">
        <f>IFERROR(VLOOKUP(Table1[[#This Row],[Budget Code Description]],Table6[#All],8,FALSE),"")</f>
        <v/>
      </c>
      <c r="L2122" s="63"/>
      <c r="M2122" s="65" t="str">
        <f>IFERROR(VLOOKUP(Table1[[#This Row],[Staff ID]],Table2[],2,FALSE),"")</f>
        <v/>
      </c>
      <c r="N2122" s="211" t="str">
        <f>IFERROR(IF(VLOOKUP(Table1[[#This Row],[Budget Code Description]],Dimentions!$X$6:$AC$97,4,FALSE)="","",VLOOKUP(Table1[[#This Row],[Budget Code Description]],Dimentions!$X$6:$AC$97,4,FALSE)),"")</f>
        <v/>
      </c>
      <c r="O2122" s="65" t="str">
        <f>IFERROR(VLOOKUP(Table1[[#This Row],[Vendor ID]],Table549[],2,FALSE),"")</f>
        <v/>
      </c>
      <c r="P2122" s="63"/>
      <c r="Q2122" s="143" t="str">
        <f>IF(Table1[[#This Row],[Posting Date]]&lt;&gt;"",$D$9,"")</f>
        <v/>
      </c>
      <c r="R2122" s="159" t="str">
        <f>IF(Table1[[#This Row],[Posting Date]]&lt;&gt;"",$D$10,"")</f>
        <v/>
      </c>
      <c r="S2122" s="66"/>
      <c r="T2122" s="63"/>
      <c r="U2122" s="67"/>
      <c r="V2122" s="67"/>
      <c r="W2122" s="67" t="str">
        <f t="shared" si="33"/>
        <v/>
      </c>
      <c r="X2122" s="161" t="str">
        <f>IF(E2122="","",(IF(Table1[[#This Row],[Cur]]="USD",Table1[[#This Row],[Cur_Amount Debit]],Table1[[#This Row],[Cur_Amount Debit]]/Table1[[#This Row],[Exchange Rate]])))</f>
        <v/>
      </c>
      <c r="Y2122" s="161" t="str">
        <f>IF(E2122="","",(IF(Table1[[#This Row],[Cur]]="USD",Table1[[#This Row],[Cur_Amount Credit]],Table1[[#This Row],[Cur_Amount Credit]]/ExchangeRate)))</f>
        <v/>
      </c>
      <c r="Z2122" s="203" t="str">
        <f>IF(E2122="","",(Table1[[#This Row],[Debit USD]]-Table1[[#This Row],[Credit USD]]))</f>
        <v/>
      </c>
      <c r="AA2122" s="122"/>
      <c r="AB2122" s="1"/>
      <c r="AC2122" s="15"/>
      <c r="AD2122" s="15" t="str">
        <f>IF(AND(OR(Table1[[#This Row],[Account]]="15030",Table1[[#This Row],[Account]]="15035",Table1[[#This Row],[Account]]="20150"),Table1[[#This Row],[Vendor ID]]=""),1,"")</f>
        <v/>
      </c>
      <c r="AE2122" s="15"/>
      <c r="AF2122" s="15"/>
      <c r="AG2122" s="15"/>
      <c r="AH2122" s="46" t="str">
        <f>IF(Table1[[#This Row],[Posting Date]]&lt;&gt;"","GJ-"&amp;CountryID,"")</f>
        <v/>
      </c>
      <c r="AI2122" s="59" t="str">
        <f>IF(Table1[[#This Row],[Posting Date]]&lt;&gt;"",Table1[[#This Row],[Posting Date]],"")</f>
        <v/>
      </c>
      <c r="AJ2122" s="46"/>
      <c r="AK2122" s="46" t="str">
        <f>IF(Table1[[#This Row],[Description]]&lt;&gt;"",Table1[[#This Row],[Description]],"")</f>
        <v/>
      </c>
      <c r="AL2122" s="46" t="str">
        <f>IF(Table1[[#This Row],[Posting Date]]&lt;&gt;"",Table1[[#This Row],[Reference Number]],"")</f>
        <v/>
      </c>
      <c r="AM2122" s="46" t="str">
        <f>TRIM(Table1[[#This Row],[Line '#]])</f>
        <v/>
      </c>
      <c r="AN2122" s="46" t="str">
        <f>TRIM(Table1[[#This Row],[Account]])</f>
        <v/>
      </c>
      <c r="AO2122" s="46" t="str">
        <f>IF(Table1[[#This Row],[Posting Date]]&lt;&gt;"",$D$5,"")</f>
        <v/>
      </c>
      <c r="AP2122" s="46" t="str">
        <f>TRIM(Table1[[#This Row],[Departments-Prgrams]])</f>
        <v/>
      </c>
      <c r="AQ2122" s="46" t="str">
        <f>TRIM(Table1[[#This Row],[Grant]])</f>
        <v/>
      </c>
      <c r="AR2122" s="46" t="str">
        <f>TRIM(Table1[[#This Row],[Staff ID]])</f>
        <v/>
      </c>
      <c r="AS2122" s="46" t="str">
        <f>IF(TRIM(Table1[[#This Row],[Budget Code]])=0,"",TRIM(Table1[[#This Row],[Budget Code]]))</f>
        <v/>
      </c>
      <c r="AT2122" s="46" t="str">
        <f>IF(Table1[[#This Row],[Line Description]]&lt;&gt;"",Table1[[#This Row],[Line Description]],"")</f>
        <v/>
      </c>
      <c r="AU2122" s="46" t="str">
        <f>IF(Table1[[#This Row],[Cur_Amount Debit]]&gt;0,ROUND(Table1[[#This Row],[Cur_Amount Debit]],2),"")</f>
        <v/>
      </c>
      <c r="AV2122" s="46" t="str">
        <f>IF(Table1[[#This Row],[Cur_Amount Credit]]&gt;0,ROUND(Table1[[#This Row],[Cur_Amount Credit]],2),"")</f>
        <v/>
      </c>
      <c r="AW2122" s="46" t="str">
        <f>LEFT(Table1[[#This Row],[Cur]],3)</f>
        <v/>
      </c>
      <c r="AX2122" s="59"/>
      <c r="AY2122" s="46"/>
      <c r="AZ2122" s="46" t="str">
        <f>IF(Table1[[#This Row],[Cur]]&lt;&gt;"",IF(Table1[[#This Row],[Cur]]="USD","",ExchangeRate),"")</f>
        <v/>
      </c>
      <c r="BA2122" s="46" t="str">
        <f>IF(Table1[[#This Row],[Grant]]&lt;&gt;"",VLOOKUP(Table1[[#This Row],[Grant]],Grants!B:D,3),"")</f>
        <v/>
      </c>
      <c r="BB2122" s="46" t="str">
        <f>TRIM(Table1[[#This Row],[Vendor ID]])</f>
        <v/>
      </c>
      <c r="BC2122">
        <f>IF(Table1[[#This Row],[Reference Number]]=Q2121,BC2121,BC2121+1)</f>
        <v>2</v>
      </c>
    </row>
    <row r="2123" spans="1:55" ht="11.25" hidden="1" customHeight="1">
      <c r="A2123" s="1"/>
      <c r="B2123" s="88" t="str">
        <f>IF(Table1[[#This Row],[Posting Date]]&lt;&gt;"",IF(Table1[[#This Row],[Reference Number]]=Q2122,B2122+1,1),"")</f>
        <v/>
      </c>
      <c r="C2123" s="61"/>
      <c r="D2123" s="61"/>
      <c r="E2123" s="218"/>
      <c r="F2123" s="143" t="str">
        <f>IFERROR(IF(VLOOKUP(Table1[[#This Row],[Budget Code Description]],Dimentions!$X$6:$AC$132,2,FALSE)="","",VLOOKUP(Table1[[#This Row],[Budget Code Description]],Dimentions!$X$6:$AC$132,2,FALSE)),"")</f>
        <v/>
      </c>
      <c r="G2123" s="143" t="str">
        <f>IFERROR(VLOOKUP(Table1[[#This Row],[Budget Code Description]],Dimentions!$X$6:$AC$132,3,FALSE),"")</f>
        <v/>
      </c>
      <c r="H2123" s="64" t="str">
        <f>IFERROR(VLOOKUP(Table1[[#This Row],[Account]],Dimentions!$S$6:$V$233,2,FALSE),"")</f>
        <v/>
      </c>
      <c r="I2123" s="62">
        <f>_xlfn.NUMBERVALUE(LEFT(Table1[[#This Row],[Account]],1))</f>
        <v>0</v>
      </c>
      <c r="J2123" s="62" t="str">
        <f>IFERROR(VLOOKUP(Table1[[#This Row],[Budget Code Description]],Table6[#All],7,FALSE),"")</f>
        <v/>
      </c>
      <c r="K2123" s="143" t="str">
        <f>IFERROR(VLOOKUP(Table1[[#This Row],[Budget Code Description]],Table6[#All],8,FALSE),"")</f>
        <v/>
      </c>
      <c r="L2123" s="63"/>
      <c r="M2123" s="65" t="str">
        <f>IFERROR(VLOOKUP(Table1[[#This Row],[Staff ID]],Table2[],2,FALSE),"")</f>
        <v/>
      </c>
      <c r="N2123" s="211" t="str">
        <f>IFERROR(IF(VLOOKUP(Table1[[#This Row],[Budget Code Description]],Dimentions!$X$6:$AC$97,4,FALSE)="","",VLOOKUP(Table1[[#This Row],[Budget Code Description]],Dimentions!$X$6:$AC$97,4,FALSE)),"")</f>
        <v/>
      </c>
      <c r="O2123" s="65" t="str">
        <f>IFERROR(VLOOKUP(Table1[[#This Row],[Vendor ID]],Table549[],2,FALSE),"")</f>
        <v/>
      </c>
      <c r="P2123" s="63"/>
      <c r="Q2123" s="143" t="str">
        <f>IF(Table1[[#This Row],[Posting Date]]&lt;&gt;"",$D$9,"")</f>
        <v/>
      </c>
      <c r="R2123" s="159" t="str">
        <f>IF(Table1[[#This Row],[Posting Date]]&lt;&gt;"",$D$10,"")</f>
        <v/>
      </c>
      <c r="S2123" s="66"/>
      <c r="T2123" s="63"/>
      <c r="U2123" s="67"/>
      <c r="V2123" s="67"/>
      <c r="W2123" s="67" t="str">
        <f t="shared" si="33"/>
        <v/>
      </c>
      <c r="X2123" s="161" t="str">
        <f>IF(E2123="","",(IF(Table1[[#This Row],[Cur]]="USD",Table1[[#This Row],[Cur_Amount Debit]],Table1[[#This Row],[Cur_Amount Debit]]/Table1[[#This Row],[Exchange Rate]])))</f>
        <v/>
      </c>
      <c r="Y2123" s="161" t="str">
        <f>IF(E2123="","",(IF(Table1[[#This Row],[Cur]]="USD",Table1[[#This Row],[Cur_Amount Credit]],Table1[[#This Row],[Cur_Amount Credit]]/ExchangeRate)))</f>
        <v/>
      </c>
      <c r="Z2123" s="203" t="str">
        <f>IF(E2123="","",(Table1[[#This Row],[Debit USD]]-Table1[[#This Row],[Credit USD]]))</f>
        <v/>
      </c>
      <c r="AA2123" s="122"/>
      <c r="AB2123" s="1"/>
      <c r="AC2123" s="15"/>
      <c r="AD2123" s="15" t="str">
        <f>IF(AND(OR(Table1[[#This Row],[Account]]="15030",Table1[[#This Row],[Account]]="15035",Table1[[#This Row],[Account]]="20150"),Table1[[#This Row],[Vendor ID]]=""),1,"")</f>
        <v/>
      </c>
      <c r="AE2123" s="15"/>
      <c r="AF2123" s="15"/>
      <c r="AG2123" s="15"/>
      <c r="AH2123" s="46" t="str">
        <f>IF(Table1[[#This Row],[Posting Date]]&lt;&gt;"","GJ-"&amp;CountryID,"")</f>
        <v/>
      </c>
      <c r="AI2123" s="59" t="str">
        <f>IF(Table1[[#This Row],[Posting Date]]&lt;&gt;"",Table1[[#This Row],[Posting Date]],"")</f>
        <v/>
      </c>
      <c r="AJ2123" s="46"/>
      <c r="AK2123" s="46" t="str">
        <f>IF(Table1[[#This Row],[Description]]&lt;&gt;"",Table1[[#This Row],[Description]],"")</f>
        <v/>
      </c>
      <c r="AL2123" s="46" t="str">
        <f>IF(Table1[[#This Row],[Posting Date]]&lt;&gt;"",Table1[[#This Row],[Reference Number]],"")</f>
        <v/>
      </c>
      <c r="AM2123" s="46" t="str">
        <f>TRIM(Table1[[#This Row],[Line '#]])</f>
        <v/>
      </c>
      <c r="AN2123" s="46" t="str">
        <f>TRIM(Table1[[#This Row],[Account]])</f>
        <v/>
      </c>
      <c r="AO2123" s="46" t="str">
        <f>IF(Table1[[#This Row],[Posting Date]]&lt;&gt;"",$D$5,"")</f>
        <v/>
      </c>
      <c r="AP2123" s="46" t="str">
        <f>TRIM(Table1[[#This Row],[Departments-Prgrams]])</f>
        <v/>
      </c>
      <c r="AQ2123" s="46" t="str">
        <f>TRIM(Table1[[#This Row],[Grant]])</f>
        <v/>
      </c>
      <c r="AR2123" s="46" t="str">
        <f>TRIM(Table1[[#This Row],[Staff ID]])</f>
        <v/>
      </c>
      <c r="AS2123" s="46" t="str">
        <f>IF(TRIM(Table1[[#This Row],[Budget Code]])=0,"",TRIM(Table1[[#This Row],[Budget Code]]))</f>
        <v/>
      </c>
      <c r="AT2123" s="46" t="str">
        <f>IF(Table1[[#This Row],[Line Description]]&lt;&gt;"",Table1[[#This Row],[Line Description]],"")</f>
        <v/>
      </c>
      <c r="AU2123" s="46" t="str">
        <f>IF(Table1[[#This Row],[Cur_Amount Debit]]&gt;0,ROUND(Table1[[#This Row],[Cur_Amount Debit]],2),"")</f>
        <v/>
      </c>
      <c r="AV2123" s="46" t="str">
        <f>IF(Table1[[#This Row],[Cur_Amount Credit]]&gt;0,ROUND(Table1[[#This Row],[Cur_Amount Credit]],2),"")</f>
        <v/>
      </c>
      <c r="AW2123" s="46" t="str">
        <f>LEFT(Table1[[#This Row],[Cur]],3)</f>
        <v/>
      </c>
      <c r="AX2123" s="59"/>
      <c r="AY2123" s="46"/>
      <c r="AZ2123" s="46" t="str">
        <f>IF(Table1[[#This Row],[Cur]]&lt;&gt;"",IF(Table1[[#This Row],[Cur]]="USD","",ExchangeRate),"")</f>
        <v/>
      </c>
      <c r="BA2123" s="46" t="str">
        <f>IF(Table1[[#This Row],[Grant]]&lt;&gt;"",VLOOKUP(Table1[[#This Row],[Grant]],Grants!B:D,3),"")</f>
        <v/>
      </c>
      <c r="BB2123" s="46" t="str">
        <f>TRIM(Table1[[#This Row],[Vendor ID]])</f>
        <v/>
      </c>
      <c r="BC2123">
        <f>IF(Table1[[#This Row],[Reference Number]]=Q2122,BC2122,BC2122+1)</f>
        <v>2</v>
      </c>
    </row>
    <row r="2124" spans="1:55" ht="11.25" hidden="1" customHeight="1">
      <c r="A2124" s="1"/>
      <c r="B2124" s="88" t="str">
        <f>IF(Table1[[#This Row],[Posting Date]]&lt;&gt;"",IF(Table1[[#This Row],[Reference Number]]=Q2123,B2123+1,1),"")</f>
        <v/>
      </c>
      <c r="C2124" s="61"/>
      <c r="D2124" s="61"/>
      <c r="E2124" s="218"/>
      <c r="F2124" s="143" t="str">
        <f>IFERROR(IF(VLOOKUP(Table1[[#This Row],[Budget Code Description]],Dimentions!$X$6:$AC$132,2,FALSE)="","",VLOOKUP(Table1[[#This Row],[Budget Code Description]],Dimentions!$X$6:$AC$132,2,FALSE)),"")</f>
        <v/>
      </c>
      <c r="G2124" s="143" t="str">
        <f>IFERROR(VLOOKUP(Table1[[#This Row],[Budget Code Description]],Dimentions!$X$6:$AC$132,3,FALSE),"")</f>
        <v/>
      </c>
      <c r="H2124" s="64" t="str">
        <f>IFERROR(VLOOKUP(Table1[[#This Row],[Account]],Dimentions!$S$6:$V$233,2,FALSE),"")</f>
        <v/>
      </c>
      <c r="I2124" s="62">
        <f>_xlfn.NUMBERVALUE(LEFT(Table1[[#This Row],[Account]],1))</f>
        <v>0</v>
      </c>
      <c r="J2124" s="62" t="str">
        <f>IFERROR(VLOOKUP(Table1[[#This Row],[Budget Code Description]],Table6[#All],7,FALSE),"")</f>
        <v/>
      </c>
      <c r="K2124" s="143" t="str">
        <f>IFERROR(VLOOKUP(Table1[[#This Row],[Budget Code Description]],Table6[#All],8,FALSE),"")</f>
        <v/>
      </c>
      <c r="L2124" s="63"/>
      <c r="M2124" s="65" t="str">
        <f>IFERROR(VLOOKUP(Table1[[#This Row],[Staff ID]],Table2[],2,FALSE),"")</f>
        <v/>
      </c>
      <c r="N2124" s="211" t="str">
        <f>IFERROR(IF(VLOOKUP(Table1[[#This Row],[Budget Code Description]],Dimentions!$X$6:$AC$97,4,FALSE)="","",VLOOKUP(Table1[[#This Row],[Budget Code Description]],Dimentions!$X$6:$AC$97,4,FALSE)),"")</f>
        <v/>
      </c>
      <c r="O2124" s="65" t="str">
        <f>IFERROR(VLOOKUP(Table1[[#This Row],[Vendor ID]],Table549[],2,FALSE),"")</f>
        <v/>
      </c>
      <c r="P2124" s="63"/>
      <c r="Q2124" s="143" t="str">
        <f>IF(Table1[[#This Row],[Posting Date]]&lt;&gt;"",$D$9,"")</f>
        <v/>
      </c>
      <c r="R2124" s="159" t="str">
        <f>IF(Table1[[#This Row],[Posting Date]]&lt;&gt;"",$D$10,"")</f>
        <v/>
      </c>
      <c r="S2124" s="66"/>
      <c r="T2124" s="63"/>
      <c r="U2124" s="67"/>
      <c r="V2124" s="67"/>
      <c r="W2124" s="67" t="str">
        <f t="shared" si="33"/>
        <v/>
      </c>
      <c r="X2124" s="161" t="str">
        <f>IF(E2124="","",(IF(Table1[[#This Row],[Cur]]="USD",Table1[[#This Row],[Cur_Amount Debit]],Table1[[#This Row],[Cur_Amount Debit]]/Table1[[#This Row],[Exchange Rate]])))</f>
        <v/>
      </c>
      <c r="Y2124" s="161" t="str">
        <f>IF(E2124="","",(IF(Table1[[#This Row],[Cur]]="USD",Table1[[#This Row],[Cur_Amount Credit]],Table1[[#This Row],[Cur_Amount Credit]]/ExchangeRate)))</f>
        <v/>
      </c>
      <c r="Z2124" s="203" t="str">
        <f>IF(E2124="","",(Table1[[#This Row],[Debit USD]]-Table1[[#This Row],[Credit USD]]))</f>
        <v/>
      </c>
      <c r="AA2124" s="122"/>
      <c r="AB2124" s="1"/>
      <c r="AC2124" s="15"/>
      <c r="AD2124" s="15" t="str">
        <f>IF(AND(OR(Table1[[#This Row],[Account]]="15030",Table1[[#This Row],[Account]]="15035",Table1[[#This Row],[Account]]="20150"),Table1[[#This Row],[Vendor ID]]=""),1,"")</f>
        <v/>
      </c>
      <c r="AE2124" s="15"/>
      <c r="AF2124" s="15"/>
      <c r="AG2124" s="15"/>
      <c r="AH2124" s="46" t="str">
        <f>IF(Table1[[#This Row],[Posting Date]]&lt;&gt;"","GJ-"&amp;CountryID,"")</f>
        <v/>
      </c>
      <c r="AI2124" s="59" t="str">
        <f>IF(Table1[[#This Row],[Posting Date]]&lt;&gt;"",Table1[[#This Row],[Posting Date]],"")</f>
        <v/>
      </c>
      <c r="AJ2124" s="46"/>
      <c r="AK2124" s="46" t="str">
        <f>IF(Table1[[#This Row],[Description]]&lt;&gt;"",Table1[[#This Row],[Description]],"")</f>
        <v/>
      </c>
      <c r="AL2124" s="46" t="str">
        <f>IF(Table1[[#This Row],[Posting Date]]&lt;&gt;"",Table1[[#This Row],[Reference Number]],"")</f>
        <v/>
      </c>
      <c r="AM2124" s="46" t="str">
        <f>TRIM(Table1[[#This Row],[Line '#]])</f>
        <v/>
      </c>
      <c r="AN2124" s="46" t="str">
        <f>TRIM(Table1[[#This Row],[Account]])</f>
        <v/>
      </c>
      <c r="AO2124" s="46" t="str">
        <f>IF(Table1[[#This Row],[Posting Date]]&lt;&gt;"",$D$5,"")</f>
        <v/>
      </c>
      <c r="AP2124" s="46" t="str">
        <f>TRIM(Table1[[#This Row],[Departments-Prgrams]])</f>
        <v/>
      </c>
      <c r="AQ2124" s="46" t="str">
        <f>TRIM(Table1[[#This Row],[Grant]])</f>
        <v/>
      </c>
      <c r="AR2124" s="46" t="str">
        <f>TRIM(Table1[[#This Row],[Staff ID]])</f>
        <v/>
      </c>
      <c r="AS2124" s="46" t="str">
        <f>IF(TRIM(Table1[[#This Row],[Budget Code]])=0,"",TRIM(Table1[[#This Row],[Budget Code]]))</f>
        <v/>
      </c>
      <c r="AT2124" s="46" t="str">
        <f>IF(Table1[[#This Row],[Line Description]]&lt;&gt;"",Table1[[#This Row],[Line Description]],"")</f>
        <v/>
      </c>
      <c r="AU2124" s="46" t="str">
        <f>IF(Table1[[#This Row],[Cur_Amount Debit]]&gt;0,ROUND(Table1[[#This Row],[Cur_Amount Debit]],2),"")</f>
        <v/>
      </c>
      <c r="AV2124" s="46" t="str">
        <f>IF(Table1[[#This Row],[Cur_Amount Credit]]&gt;0,ROUND(Table1[[#This Row],[Cur_Amount Credit]],2),"")</f>
        <v/>
      </c>
      <c r="AW2124" s="46" t="str">
        <f>LEFT(Table1[[#This Row],[Cur]],3)</f>
        <v/>
      </c>
      <c r="AX2124" s="59"/>
      <c r="AY2124" s="46"/>
      <c r="AZ2124" s="46" t="str">
        <f>IF(Table1[[#This Row],[Cur]]&lt;&gt;"",IF(Table1[[#This Row],[Cur]]="USD","",ExchangeRate),"")</f>
        <v/>
      </c>
      <c r="BA2124" s="46" t="str">
        <f>IF(Table1[[#This Row],[Grant]]&lt;&gt;"",VLOOKUP(Table1[[#This Row],[Grant]],Grants!B:D,3),"")</f>
        <v/>
      </c>
      <c r="BB2124" s="46" t="str">
        <f>TRIM(Table1[[#This Row],[Vendor ID]])</f>
        <v/>
      </c>
      <c r="BC2124">
        <f>IF(Table1[[#This Row],[Reference Number]]=Q2123,BC2123,BC2123+1)</f>
        <v>2</v>
      </c>
    </row>
    <row r="2125" spans="1:55" ht="11.25" hidden="1" customHeight="1">
      <c r="A2125" s="1"/>
      <c r="B2125" s="88" t="str">
        <f>IF(Table1[[#This Row],[Posting Date]]&lt;&gt;"",IF(Table1[[#This Row],[Reference Number]]=Q2124,B2124+1,1),"")</f>
        <v/>
      </c>
      <c r="C2125" s="61"/>
      <c r="D2125" s="61"/>
      <c r="E2125" s="218"/>
      <c r="F2125" s="143" t="str">
        <f>IFERROR(IF(VLOOKUP(Table1[[#This Row],[Budget Code Description]],Dimentions!$X$6:$AC$132,2,FALSE)="","",VLOOKUP(Table1[[#This Row],[Budget Code Description]],Dimentions!$X$6:$AC$132,2,FALSE)),"")</f>
        <v/>
      </c>
      <c r="G2125" s="143" t="str">
        <f>IFERROR(VLOOKUP(Table1[[#This Row],[Budget Code Description]],Dimentions!$X$6:$AC$132,3,FALSE),"")</f>
        <v/>
      </c>
      <c r="H2125" s="64" t="str">
        <f>IFERROR(VLOOKUP(Table1[[#This Row],[Account]],Dimentions!$S$6:$V$233,2,FALSE),"")</f>
        <v/>
      </c>
      <c r="I2125" s="62">
        <f>_xlfn.NUMBERVALUE(LEFT(Table1[[#This Row],[Account]],1))</f>
        <v>0</v>
      </c>
      <c r="J2125" s="62" t="str">
        <f>IFERROR(VLOOKUP(Table1[[#This Row],[Budget Code Description]],Table6[#All],7,FALSE),"")</f>
        <v/>
      </c>
      <c r="K2125" s="143" t="str">
        <f>IFERROR(VLOOKUP(Table1[[#This Row],[Budget Code Description]],Table6[#All],8,FALSE),"")</f>
        <v/>
      </c>
      <c r="L2125" s="63"/>
      <c r="M2125" s="65" t="str">
        <f>IFERROR(VLOOKUP(Table1[[#This Row],[Staff ID]],Table2[],2,FALSE),"")</f>
        <v/>
      </c>
      <c r="N2125" s="211" t="str">
        <f>IFERROR(IF(VLOOKUP(Table1[[#This Row],[Budget Code Description]],Dimentions!$X$6:$AC$97,4,FALSE)="","",VLOOKUP(Table1[[#This Row],[Budget Code Description]],Dimentions!$X$6:$AC$97,4,FALSE)),"")</f>
        <v/>
      </c>
      <c r="O2125" s="65" t="str">
        <f>IFERROR(VLOOKUP(Table1[[#This Row],[Vendor ID]],Table549[],2,FALSE),"")</f>
        <v/>
      </c>
      <c r="P2125" s="63"/>
      <c r="Q2125" s="143" t="str">
        <f>IF(Table1[[#This Row],[Posting Date]]&lt;&gt;"",$D$9,"")</f>
        <v/>
      </c>
      <c r="R2125" s="159" t="str">
        <f>IF(Table1[[#This Row],[Posting Date]]&lt;&gt;"",$D$10,"")</f>
        <v/>
      </c>
      <c r="S2125" s="66"/>
      <c r="T2125" s="63"/>
      <c r="U2125" s="67"/>
      <c r="V2125" s="67"/>
      <c r="W2125" s="67" t="str">
        <f t="shared" si="33"/>
        <v/>
      </c>
      <c r="X2125" s="161" t="str">
        <f>IF(E2125="","",(IF(Table1[[#This Row],[Cur]]="USD",Table1[[#This Row],[Cur_Amount Debit]],Table1[[#This Row],[Cur_Amount Debit]]/Table1[[#This Row],[Exchange Rate]])))</f>
        <v/>
      </c>
      <c r="Y2125" s="161" t="str">
        <f>IF(E2125="","",(IF(Table1[[#This Row],[Cur]]="USD",Table1[[#This Row],[Cur_Amount Credit]],Table1[[#This Row],[Cur_Amount Credit]]/ExchangeRate)))</f>
        <v/>
      </c>
      <c r="Z2125" s="203" t="str">
        <f>IF(E2125="","",(Table1[[#This Row],[Debit USD]]-Table1[[#This Row],[Credit USD]]))</f>
        <v/>
      </c>
      <c r="AA2125" s="122"/>
      <c r="AB2125" s="1"/>
      <c r="AC2125" s="15"/>
      <c r="AD2125" s="15" t="str">
        <f>IF(AND(OR(Table1[[#This Row],[Account]]="15030",Table1[[#This Row],[Account]]="15035",Table1[[#This Row],[Account]]="20150"),Table1[[#This Row],[Vendor ID]]=""),1,"")</f>
        <v/>
      </c>
      <c r="AE2125" s="15"/>
      <c r="AF2125" s="15"/>
      <c r="AG2125" s="15"/>
      <c r="AH2125" s="46" t="str">
        <f>IF(Table1[[#This Row],[Posting Date]]&lt;&gt;"","GJ-"&amp;CountryID,"")</f>
        <v/>
      </c>
      <c r="AI2125" s="59" t="str">
        <f>IF(Table1[[#This Row],[Posting Date]]&lt;&gt;"",Table1[[#This Row],[Posting Date]],"")</f>
        <v/>
      </c>
      <c r="AJ2125" s="46"/>
      <c r="AK2125" s="46" t="str">
        <f>IF(Table1[[#This Row],[Description]]&lt;&gt;"",Table1[[#This Row],[Description]],"")</f>
        <v/>
      </c>
      <c r="AL2125" s="46" t="str">
        <f>IF(Table1[[#This Row],[Posting Date]]&lt;&gt;"",Table1[[#This Row],[Reference Number]],"")</f>
        <v/>
      </c>
      <c r="AM2125" s="46" t="str">
        <f>TRIM(Table1[[#This Row],[Line '#]])</f>
        <v/>
      </c>
      <c r="AN2125" s="46" t="str">
        <f>TRIM(Table1[[#This Row],[Account]])</f>
        <v/>
      </c>
      <c r="AO2125" s="46" t="str">
        <f>IF(Table1[[#This Row],[Posting Date]]&lt;&gt;"",$D$5,"")</f>
        <v/>
      </c>
      <c r="AP2125" s="46" t="str">
        <f>TRIM(Table1[[#This Row],[Departments-Prgrams]])</f>
        <v/>
      </c>
      <c r="AQ2125" s="46" t="str">
        <f>TRIM(Table1[[#This Row],[Grant]])</f>
        <v/>
      </c>
      <c r="AR2125" s="46" t="str">
        <f>TRIM(Table1[[#This Row],[Staff ID]])</f>
        <v/>
      </c>
      <c r="AS2125" s="46" t="str">
        <f>IF(TRIM(Table1[[#This Row],[Budget Code]])=0,"",TRIM(Table1[[#This Row],[Budget Code]]))</f>
        <v/>
      </c>
      <c r="AT2125" s="46" t="str">
        <f>IF(Table1[[#This Row],[Line Description]]&lt;&gt;"",Table1[[#This Row],[Line Description]],"")</f>
        <v/>
      </c>
      <c r="AU2125" s="46" t="str">
        <f>IF(Table1[[#This Row],[Cur_Amount Debit]]&gt;0,ROUND(Table1[[#This Row],[Cur_Amount Debit]],2),"")</f>
        <v/>
      </c>
      <c r="AV2125" s="46" t="str">
        <f>IF(Table1[[#This Row],[Cur_Amount Credit]]&gt;0,ROUND(Table1[[#This Row],[Cur_Amount Credit]],2),"")</f>
        <v/>
      </c>
      <c r="AW2125" s="46" t="str">
        <f>LEFT(Table1[[#This Row],[Cur]],3)</f>
        <v/>
      </c>
      <c r="AX2125" s="59"/>
      <c r="AY2125" s="46"/>
      <c r="AZ2125" s="46" t="str">
        <f>IF(Table1[[#This Row],[Cur]]&lt;&gt;"",IF(Table1[[#This Row],[Cur]]="USD","",ExchangeRate),"")</f>
        <v/>
      </c>
      <c r="BA2125" s="46" t="str">
        <f>IF(Table1[[#This Row],[Grant]]&lt;&gt;"",VLOOKUP(Table1[[#This Row],[Grant]],Grants!B:D,3),"")</f>
        <v/>
      </c>
      <c r="BB2125" s="46" t="str">
        <f>TRIM(Table1[[#This Row],[Vendor ID]])</f>
        <v/>
      </c>
      <c r="BC2125">
        <f>IF(Table1[[#This Row],[Reference Number]]=Q2124,BC2124,BC2124+1)</f>
        <v>2</v>
      </c>
    </row>
    <row r="2126" spans="1:55" ht="11.25" hidden="1" customHeight="1">
      <c r="A2126" s="1"/>
      <c r="B2126" s="88" t="str">
        <f>IF(Table1[[#This Row],[Posting Date]]&lt;&gt;"",IF(Table1[[#This Row],[Reference Number]]=Q2125,B2125+1,1),"")</f>
        <v/>
      </c>
      <c r="C2126" s="61"/>
      <c r="D2126" s="61"/>
      <c r="E2126" s="218"/>
      <c r="F2126" s="143" t="str">
        <f>IFERROR(IF(VLOOKUP(Table1[[#This Row],[Budget Code Description]],Dimentions!$X$6:$AC$132,2,FALSE)="","",VLOOKUP(Table1[[#This Row],[Budget Code Description]],Dimentions!$X$6:$AC$132,2,FALSE)),"")</f>
        <v/>
      </c>
      <c r="G2126" s="143" t="str">
        <f>IFERROR(VLOOKUP(Table1[[#This Row],[Budget Code Description]],Dimentions!$X$6:$AC$132,3,FALSE),"")</f>
        <v/>
      </c>
      <c r="H2126" s="64" t="str">
        <f>IFERROR(VLOOKUP(Table1[[#This Row],[Account]],Dimentions!$S$6:$V$233,2,FALSE),"")</f>
        <v/>
      </c>
      <c r="I2126" s="62">
        <f>_xlfn.NUMBERVALUE(LEFT(Table1[[#This Row],[Account]],1))</f>
        <v>0</v>
      </c>
      <c r="J2126" s="62" t="str">
        <f>IFERROR(VLOOKUP(Table1[[#This Row],[Budget Code Description]],Table6[#All],7,FALSE),"")</f>
        <v/>
      </c>
      <c r="K2126" s="143" t="str">
        <f>IFERROR(VLOOKUP(Table1[[#This Row],[Budget Code Description]],Table6[#All],8,FALSE),"")</f>
        <v/>
      </c>
      <c r="L2126" s="63"/>
      <c r="M2126" s="65" t="str">
        <f>IFERROR(VLOOKUP(Table1[[#This Row],[Staff ID]],Table2[],2,FALSE),"")</f>
        <v/>
      </c>
      <c r="N2126" s="211" t="str">
        <f>IFERROR(IF(VLOOKUP(Table1[[#This Row],[Budget Code Description]],Dimentions!$X$6:$AC$97,4,FALSE)="","",VLOOKUP(Table1[[#This Row],[Budget Code Description]],Dimentions!$X$6:$AC$97,4,FALSE)),"")</f>
        <v/>
      </c>
      <c r="O2126" s="65" t="str">
        <f>IFERROR(VLOOKUP(Table1[[#This Row],[Vendor ID]],Table549[],2,FALSE),"")</f>
        <v/>
      </c>
      <c r="P2126" s="63"/>
      <c r="Q2126" s="143" t="str">
        <f>IF(Table1[[#This Row],[Posting Date]]&lt;&gt;"",$D$9,"")</f>
        <v/>
      </c>
      <c r="R2126" s="159" t="str">
        <f>IF(Table1[[#This Row],[Posting Date]]&lt;&gt;"",$D$10,"")</f>
        <v/>
      </c>
      <c r="S2126" s="66"/>
      <c r="T2126" s="63"/>
      <c r="U2126" s="67"/>
      <c r="V2126" s="67"/>
      <c r="W2126" s="67" t="str">
        <f t="shared" si="33"/>
        <v/>
      </c>
      <c r="X2126" s="161" t="str">
        <f>IF(E2126="","",(IF(Table1[[#This Row],[Cur]]="USD",Table1[[#This Row],[Cur_Amount Debit]],Table1[[#This Row],[Cur_Amount Debit]]/Table1[[#This Row],[Exchange Rate]])))</f>
        <v/>
      </c>
      <c r="Y2126" s="161" t="str">
        <f>IF(E2126="","",(IF(Table1[[#This Row],[Cur]]="USD",Table1[[#This Row],[Cur_Amount Credit]],Table1[[#This Row],[Cur_Amount Credit]]/ExchangeRate)))</f>
        <v/>
      </c>
      <c r="Z2126" s="203" t="str">
        <f>IF(E2126="","",(Table1[[#This Row],[Debit USD]]-Table1[[#This Row],[Credit USD]]))</f>
        <v/>
      </c>
      <c r="AA2126" s="122"/>
      <c r="AB2126" s="1"/>
      <c r="AC2126" s="15"/>
      <c r="AD2126" s="15" t="str">
        <f>IF(AND(OR(Table1[[#This Row],[Account]]="15030",Table1[[#This Row],[Account]]="15035",Table1[[#This Row],[Account]]="20150"),Table1[[#This Row],[Vendor ID]]=""),1,"")</f>
        <v/>
      </c>
      <c r="AE2126" s="15"/>
      <c r="AF2126" s="15"/>
      <c r="AG2126" s="15"/>
      <c r="AH2126" s="46" t="str">
        <f>IF(Table1[[#This Row],[Posting Date]]&lt;&gt;"","GJ-"&amp;CountryID,"")</f>
        <v/>
      </c>
      <c r="AI2126" s="59" t="str">
        <f>IF(Table1[[#This Row],[Posting Date]]&lt;&gt;"",Table1[[#This Row],[Posting Date]],"")</f>
        <v/>
      </c>
      <c r="AJ2126" s="46"/>
      <c r="AK2126" s="46" t="str">
        <f>IF(Table1[[#This Row],[Description]]&lt;&gt;"",Table1[[#This Row],[Description]],"")</f>
        <v/>
      </c>
      <c r="AL2126" s="46" t="str">
        <f>IF(Table1[[#This Row],[Posting Date]]&lt;&gt;"",Table1[[#This Row],[Reference Number]],"")</f>
        <v/>
      </c>
      <c r="AM2126" s="46" t="str">
        <f>TRIM(Table1[[#This Row],[Line '#]])</f>
        <v/>
      </c>
      <c r="AN2126" s="46" t="str">
        <f>TRIM(Table1[[#This Row],[Account]])</f>
        <v/>
      </c>
      <c r="AO2126" s="46" t="str">
        <f>IF(Table1[[#This Row],[Posting Date]]&lt;&gt;"",$D$5,"")</f>
        <v/>
      </c>
      <c r="AP2126" s="46" t="str">
        <f>TRIM(Table1[[#This Row],[Departments-Prgrams]])</f>
        <v/>
      </c>
      <c r="AQ2126" s="46" t="str">
        <f>TRIM(Table1[[#This Row],[Grant]])</f>
        <v/>
      </c>
      <c r="AR2126" s="46" t="str">
        <f>TRIM(Table1[[#This Row],[Staff ID]])</f>
        <v/>
      </c>
      <c r="AS2126" s="46" t="str">
        <f>IF(TRIM(Table1[[#This Row],[Budget Code]])=0,"",TRIM(Table1[[#This Row],[Budget Code]]))</f>
        <v/>
      </c>
      <c r="AT2126" s="46" t="str">
        <f>IF(Table1[[#This Row],[Line Description]]&lt;&gt;"",Table1[[#This Row],[Line Description]],"")</f>
        <v/>
      </c>
      <c r="AU2126" s="46" t="str">
        <f>IF(Table1[[#This Row],[Cur_Amount Debit]]&gt;0,ROUND(Table1[[#This Row],[Cur_Amount Debit]],2),"")</f>
        <v/>
      </c>
      <c r="AV2126" s="46" t="str">
        <f>IF(Table1[[#This Row],[Cur_Amount Credit]]&gt;0,ROUND(Table1[[#This Row],[Cur_Amount Credit]],2),"")</f>
        <v/>
      </c>
      <c r="AW2126" s="46" t="str">
        <f>LEFT(Table1[[#This Row],[Cur]],3)</f>
        <v/>
      </c>
      <c r="AX2126" s="59"/>
      <c r="AY2126" s="46"/>
      <c r="AZ2126" s="46" t="str">
        <f>IF(Table1[[#This Row],[Cur]]&lt;&gt;"",IF(Table1[[#This Row],[Cur]]="USD","",ExchangeRate),"")</f>
        <v/>
      </c>
      <c r="BA2126" s="46" t="str">
        <f>IF(Table1[[#This Row],[Grant]]&lt;&gt;"",VLOOKUP(Table1[[#This Row],[Grant]],Grants!B:D,3),"")</f>
        <v/>
      </c>
      <c r="BB2126" s="46" t="str">
        <f>TRIM(Table1[[#This Row],[Vendor ID]])</f>
        <v/>
      </c>
      <c r="BC2126">
        <f>IF(Table1[[#This Row],[Reference Number]]=Q2125,BC2125,BC2125+1)</f>
        <v>2</v>
      </c>
    </row>
    <row r="2127" spans="1:55" ht="11.25" hidden="1" customHeight="1">
      <c r="A2127" s="1"/>
      <c r="B2127" s="88" t="str">
        <f>IF(Table1[[#This Row],[Posting Date]]&lt;&gt;"",IF(Table1[[#This Row],[Reference Number]]=Q2126,B2126+1,1),"")</f>
        <v/>
      </c>
      <c r="C2127" s="61"/>
      <c r="D2127" s="61"/>
      <c r="E2127" s="218"/>
      <c r="F2127" s="143" t="str">
        <f>IFERROR(IF(VLOOKUP(Table1[[#This Row],[Budget Code Description]],Dimentions!$X$6:$AC$132,2,FALSE)="","",VLOOKUP(Table1[[#This Row],[Budget Code Description]],Dimentions!$X$6:$AC$132,2,FALSE)),"")</f>
        <v/>
      </c>
      <c r="G2127" s="143" t="str">
        <f>IFERROR(VLOOKUP(Table1[[#This Row],[Budget Code Description]],Dimentions!$X$6:$AC$132,3,FALSE),"")</f>
        <v/>
      </c>
      <c r="H2127" s="64" t="str">
        <f>IFERROR(VLOOKUP(Table1[[#This Row],[Account]],Dimentions!$S$6:$V$233,2,FALSE),"")</f>
        <v/>
      </c>
      <c r="I2127" s="62">
        <f>_xlfn.NUMBERVALUE(LEFT(Table1[[#This Row],[Account]],1))</f>
        <v>0</v>
      </c>
      <c r="J2127" s="62" t="str">
        <f>IFERROR(VLOOKUP(Table1[[#This Row],[Budget Code Description]],Table6[#All],7,FALSE),"")</f>
        <v/>
      </c>
      <c r="K2127" s="143" t="str">
        <f>IFERROR(VLOOKUP(Table1[[#This Row],[Budget Code Description]],Table6[#All],8,FALSE),"")</f>
        <v/>
      </c>
      <c r="L2127" s="63"/>
      <c r="M2127" s="65" t="str">
        <f>IFERROR(VLOOKUP(Table1[[#This Row],[Staff ID]],Table2[],2,FALSE),"")</f>
        <v/>
      </c>
      <c r="N2127" s="211" t="str">
        <f>IFERROR(IF(VLOOKUP(Table1[[#This Row],[Budget Code Description]],Dimentions!$X$6:$AC$97,4,FALSE)="","",VLOOKUP(Table1[[#This Row],[Budget Code Description]],Dimentions!$X$6:$AC$97,4,FALSE)),"")</f>
        <v/>
      </c>
      <c r="O2127" s="65" t="str">
        <f>IFERROR(VLOOKUP(Table1[[#This Row],[Vendor ID]],Table549[],2,FALSE),"")</f>
        <v/>
      </c>
      <c r="P2127" s="63"/>
      <c r="Q2127" s="143" t="str">
        <f>IF(Table1[[#This Row],[Posting Date]]&lt;&gt;"",$D$9,"")</f>
        <v/>
      </c>
      <c r="R2127" s="159" t="str">
        <f>IF(Table1[[#This Row],[Posting Date]]&lt;&gt;"",$D$10,"")</f>
        <v/>
      </c>
      <c r="S2127" s="66"/>
      <c r="T2127" s="63"/>
      <c r="U2127" s="67"/>
      <c r="V2127" s="67"/>
      <c r="W2127" s="67" t="str">
        <f t="shared" si="33"/>
        <v/>
      </c>
      <c r="X2127" s="161" t="str">
        <f>IF(E2127="","",(IF(Table1[[#This Row],[Cur]]="USD",Table1[[#This Row],[Cur_Amount Debit]],Table1[[#This Row],[Cur_Amount Debit]]/Table1[[#This Row],[Exchange Rate]])))</f>
        <v/>
      </c>
      <c r="Y2127" s="161" t="str">
        <f>IF(E2127="","",(IF(Table1[[#This Row],[Cur]]="USD",Table1[[#This Row],[Cur_Amount Credit]],Table1[[#This Row],[Cur_Amount Credit]]/ExchangeRate)))</f>
        <v/>
      </c>
      <c r="Z2127" s="203" t="str">
        <f>IF(E2127="","",(Table1[[#This Row],[Debit USD]]-Table1[[#This Row],[Credit USD]]))</f>
        <v/>
      </c>
      <c r="AA2127" s="122"/>
      <c r="AB2127" s="1"/>
      <c r="AC2127" s="15"/>
      <c r="AD2127" s="15" t="str">
        <f>IF(AND(OR(Table1[[#This Row],[Account]]="15030",Table1[[#This Row],[Account]]="15035",Table1[[#This Row],[Account]]="20150"),Table1[[#This Row],[Vendor ID]]=""),1,"")</f>
        <v/>
      </c>
      <c r="AE2127" s="15"/>
      <c r="AF2127" s="15"/>
      <c r="AG2127" s="15"/>
      <c r="AH2127" s="46" t="str">
        <f>IF(Table1[[#This Row],[Posting Date]]&lt;&gt;"","GJ-"&amp;CountryID,"")</f>
        <v/>
      </c>
      <c r="AI2127" s="59" t="str">
        <f>IF(Table1[[#This Row],[Posting Date]]&lt;&gt;"",Table1[[#This Row],[Posting Date]],"")</f>
        <v/>
      </c>
      <c r="AJ2127" s="46"/>
      <c r="AK2127" s="46" t="str">
        <f>IF(Table1[[#This Row],[Description]]&lt;&gt;"",Table1[[#This Row],[Description]],"")</f>
        <v/>
      </c>
      <c r="AL2127" s="46" t="str">
        <f>IF(Table1[[#This Row],[Posting Date]]&lt;&gt;"",Table1[[#This Row],[Reference Number]],"")</f>
        <v/>
      </c>
      <c r="AM2127" s="46" t="str">
        <f>TRIM(Table1[[#This Row],[Line '#]])</f>
        <v/>
      </c>
      <c r="AN2127" s="46" t="str">
        <f>TRIM(Table1[[#This Row],[Account]])</f>
        <v/>
      </c>
      <c r="AO2127" s="46" t="str">
        <f>IF(Table1[[#This Row],[Posting Date]]&lt;&gt;"",$D$5,"")</f>
        <v/>
      </c>
      <c r="AP2127" s="46" t="str">
        <f>TRIM(Table1[[#This Row],[Departments-Prgrams]])</f>
        <v/>
      </c>
      <c r="AQ2127" s="46" t="str">
        <f>TRIM(Table1[[#This Row],[Grant]])</f>
        <v/>
      </c>
      <c r="AR2127" s="46" t="str">
        <f>TRIM(Table1[[#This Row],[Staff ID]])</f>
        <v/>
      </c>
      <c r="AS2127" s="46" t="str">
        <f>IF(TRIM(Table1[[#This Row],[Budget Code]])=0,"",TRIM(Table1[[#This Row],[Budget Code]]))</f>
        <v/>
      </c>
      <c r="AT2127" s="46" t="str">
        <f>IF(Table1[[#This Row],[Line Description]]&lt;&gt;"",Table1[[#This Row],[Line Description]],"")</f>
        <v/>
      </c>
      <c r="AU2127" s="46" t="str">
        <f>IF(Table1[[#This Row],[Cur_Amount Debit]]&gt;0,ROUND(Table1[[#This Row],[Cur_Amount Debit]],2),"")</f>
        <v/>
      </c>
      <c r="AV2127" s="46" t="str">
        <f>IF(Table1[[#This Row],[Cur_Amount Credit]]&gt;0,ROUND(Table1[[#This Row],[Cur_Amount Credit]],2),"")</f>
        <v/>
      </c>
      <c r="AW2127" s="46" t="str">
        <f>LEFT(Table1[[#This Row],[Cur]],3)</f>
        <v/>
      </c>
      <c r="AX2127" s="59"/>
      <c r="AY2127" s="46"/>
      <c r="AZ2127" s="46" t="str">
        <f>IF(Table1[[#This Row],[Cur]]&lt;&gt;"",IF(Table1[[#This Row],[Cur]]="USD","",ExchangeRate),"")</f>
        <v/>
      </c>
      <c r="BA2127" s="46" t="str">
        <f>IF(Table1[[#This Row],[Grant]]&lt;&gt;"",VLOOKUP(Table1[[#This Row],[Grant]],Grants!B:D,3),"")</f>
        <v/>
      </c>
      <c r="BB2127" s="46" t="str">
        <f>TRIM(Table1[[#This Row],[Vendor ID]])</f>
        <v/>
      </c>
      <c r="BC2127">
        <f>IF(Table1[[#This Row],[Reference Number]]=Q2126,BC2126,BC2126+1)</f>
        <v>2</v>
      </c>
    </row>
    <row r="2128" spans="1:55" ht="11.25" hidden="1" customHeight="1">
      <c r="A2128" s="1"/>
      <c r="B2128" s="88" t="str">
        <f>IF(Table1[[#This Row],[Posting Date]]&lt;&gt;"",IF(Table1[[#This Row],[Reference Number]]=Q2127,B2127+1,1),"")</f>
        <v/>
      </c>
      <c r="C2128" s="61"/>
      <c r="D2128" s="61"/>
      <c r="E2128" s="218"/>
      <c r="F2128" s="143" t="str">
        <f>IFERROR(IF(VLOOKUP(Table1[[#This Row],[Budget Code Description]],Dimentions!$X$6:$AC$132,2,FALSE)="","",VLOOKUP(Table1[[#This Row],[Budget Code Description]],Dimentions!$X$6:$AC$132,2,FALSE)),"")</f>
        <v/>
      </c>
      <c r="G2128" s="143" t="str">
        <f>IFERROR(VLOOKUP(Table1[[#This Row],[Budget Code Description]],Dimentions!$X$6:$AC$132,3,FALSE),"")</f>
        <v/>
      </c>
      <c r="H2128" s="64" t="str">
        <f>IFERROR(VLOOKUP(Table1[[#This Row],[Account]],Dimentions!$S$6:$V$233,2,FALSE),"")</f>
        <v/>
      </c>
      <c r="I2128" s="62">
        <f>_xlfn.NUMBERVALUE(LEFT(Table1[[#This Row],[Account]],1))</f>
        <v>0</v>
      </c>
      <c r="J2128" s="62" t="str">
        <f>IFERROR(VLOOKUP(Table1[[#This Row],[Budget Code Description]],Table6[#All],7,FALSE),"")</f>
        <v/>
      </c>
      <c r="K2128" s="143" t="str">
        <f>IFERROR(VLOOKUP(Table1[[#This Row],[Budget Code Description]],Table6[#All],8,FALSE),"")</f>
        <v/>
      </c>
      <c r="L2128" s="63"/>
      <c r="M2128" s="65" t="str">
        <f>IFERROR(VLOOKUP(Table1[[#This Row],[Staff ID]],Table2[],2,FALSE),"")</f>
        <v/>
      </c>
      <c r="N2128" s="211" t="str">
        <f>IFERROR(IF(VLOOKUP(Table1[[#This Row],[Budget Code Description]],Dimentions!$X$6:$AC$97,4,FALSE)="","",VLOOKUP(Table1[[#This Row],[Budget Code Description]],Dimentions!$X$6:$AC$97,4,FALSE)),"")</f>
        <v/>
      </c>
      <c r="O2128" s="65" t="str">
        <f>IFERROR(VLOOKUP(Table1[[#This Row],[Vendor ID]],Table549[],2,FALSE),"")</f>
        <v/>
      </c>
      <c r="P2128" s="63"/>
      <c r="Q2128" s="143" t="str">
        <f>IF(Table1[[#This Row],[Posting Date]]&lt;&gt;"",$D$9,"")</f>
        <v/>
      </c>
      <c r="R2128" s="159" t="str">
        <f>IF(Table1[[#This Row],[Posting Date]]&lt;&gt;"",$D$10,"")</f>
        <v/>
      </c>
      <c r="S2128" s="66"/>
      <c r="T2128" s="63"/>
      <c r="U2128" s="67"/>
      <c r="V2128" s="67"/>
      <c r="W2128" s="67" t="str">
        <f t="shared" si="33"/>
        <v/>
      </c>
      <c r="X2128" s="161" t="str">
        <f>IF(E2128="","",(IF(Table1[[#This Row],[Cur]]="USD",Table1[[#This Row],[Cur_Amount Debit]],Table1[[#This Row],[Cur_Amount Debit]]/Table1[[#This Row],[Exchange Rate]])))</f>
        <v/>
      </c>
      <c r="Y2128" s="161" t="str">
        <f>IF(E2128="","",(IF(Table1[[#This Row],[Cur]]="USD",Table1[[#This Row],[Cur_Amount Credit]],Table1[[#This Row],[Cur_Amount Credit]]/ExchangeRate)))</f>
        <v/>
      </c>
      <c r="Z2128" s="203" t="str">
        <f>IF(E2128="","",(Table1[[#This Row],[Debit USD]]-Table1[[#This Row],[Credit USD]]))</f>
        <v/>
      </c>
      <c r="AA2128" s="122"/>
      <c r="AB2128" s="1"/>
      <c r="AC2128" s="15"/>
      <c r="AD2128" s="15" t="str">
        <f>IF(AND(OR(Table1[[#This Row],[Account]]="15030",Table1[[#This Row],[Account]]="15035",Table1[[#This Row],[Account]]="20150"),Table1[[#This Row],[Vendor ID]]=""),1,"")</f>
        <v/>
      </c>
      <c r="AE2128" s="15"/>
      <c r="AF2128" s="15"/>
      <c r="AG2128" s="15"/>
      <c r="AH2128" s="46" t="str">
        <f>IF(Table1[[#This Row],[Posting Date]]&lt;&gt;"","GJ-"&amp;CountryID,"")</f>
        <v/>
      </c>
      <c r="AI2128" s="59" t="str">
        <f>IF(Table1[[#This Row],[Posting Date]]&lt;&gt;"",Table1[[#This Row],[Posting Date]],"")</f>
        <v/>
      </c>
      <c r="AJ2128" s="46"/>
      <c r="AK2128" s="46" t="str">
        <f>IF(Table1[[#This Row],[Description]]&lt;&gt;"",Table1[[#This Row],[Description]],"")</f>
        <v/>
      </c>
      <c r="AL2128" s="46" t="str">
        <f>IF(Table1[[#This Row],[Posting Date]]&lt;&gt;"",Table1[[#This Row],[Reference Number]],"")</f>
        <v/>
      </c>
      <c r="AM2128" s="46" t="str">
        <f>TRIM(Table1[[#This Row],[Line '#]])</f>
        <v/>
      </c>
      <c r="AN2128" s="46" t="str">
        <f>TRIM(Table1[[#This Row],[Account]])</f>
        <v/>
      </c>
      <c r="AO2128" s="46" t="str">
        <f>IF(Table1[[#This Row],[Posting Date]]&lt;&gt;"",$D$5,"")</f>
        <v/>
      </c>
      <c r="AP2128" s="46" t="str">
        <f>TRIM(Table1[[#This Row],[Departments-Prgrams]])</f>
        <v/>
      </c>
      <c r="AQ2128" s="46" t="str">
        <f>TRIM(Table1[[#This Row],[Grant]])</f>
        <v/>
      </c>
      <c r="AR2128" s="46" t="str">
        <f>TRIM(Table1[[#This Row],[Staff ID]])</f>
        <v/>
      </c>
      <c r="AS2128" s="46" t="str">
        <f>IF(TRIM(Table1[[#This Row],[Budget Code]])=0,"",TRIM(Table1[[#This Row],[Budget Code]]))</f>
        <v/>
      </c>
      <c r="AT2128" s="46" t="str">
        <f>IF(Table1[[#This Row],[Line Description]]&lt;&gt;"",Table1[[#This Row],[Line Description]],"")</f>
        <v/>
      </c>
      <c r="AU2128" s="46" t="str">
        <f>IF(Table1[[#This Row],[Cur_Amount Debit]]&gt;0,ROUND(Table1[[#This Row],[Cur_Amount Debit]],2),"")</f>
        <v/>
      </c>
      <c r="AV2128" s="46" t="str">
        <f>IF(Table1[[#This Row],[Cur_Amount Credit]]&gt;0,ROUND(Table1[[#This Row],[Cur_Amount Credit]],2),"")</f>
        <v/>
      </c>
      <c r="AW2128" s="46" t="str">
        <f>LEFT(Table1[[#This Row],[Cur]],3)</f>
        <v/>
      </c>
      <c r="AX2128" s="59"/>
      <c r="AY2128" s="46"/>
      <c r="AZ2128" s="46" t="str">
        <f>IF(Table1[[#This Row],[Cur]]&lt;&gt;"",IF(Table1[[#This Row],[Cur]]="USD","",ExchangeRate),"")</f>
        <v/>
      </c>
      <c r="BA2128" s="46" t="str">
        <f>IF(Table1[[#This Row],[Grant]]&lt;&gt;"",VLOOKUP(Table1[[#This Row],[Grant]],Grants!B:D,3),"")</f>
        <v/>
      </c>
      <c r="BB2128" s="46" t="str">
        <f>TRIM(Table1[[#This Row],[Vendor ID]])</f>
        <v/>
      </c>
      <c r="BC2128">
        <f>IF(Table1[[#This Row],[Reference Number]]=Q2127,BC2127,BC2127+1)</f>
        <v>2</v>
      </c>
    </row>
    <row r="2129" spans="1:55" ht="11.25" hidden="1" customHeight="1">
      <c r="A2129" s="1"/>
      <c r="B2129" s="88" t="str">
        <f>IF(Table1[[#This Row],[Posting Date]]&lt;&gt;"",IF(Table1[[#This Row],[Reference Number]]=Q2128,B2128+1,1),"")</f>
        <v/>
      </c>
      <c r="C2129" s="61"/>
      <c r="D2129" s="61"/>
      <c r="E2129" s="218"/>
      <c r="F2129" s="143" t="str">
        <f>IFERROR(IF(VLOOKUP(Table1[[#This Row],[Budget Code Description]],Dimentions!$X$6:$AC$132,2,FALSE)="","",VLOOKUP(Table1[[#This Row],[Budget Code Description]],Dimentions!$X$6:$AC$132,2,FALSE)),"")</f>
        <v/>
      </c>
      <c r="G2129" s="143" t="str">
        <f>IFERROR(VLOOKUP(Table1[[#This Row],[Budget Code Description]],Dimentions!$X$6:$AC$132,3,FALSE),"")</f>
        <v/>
      </c>
      <c r="H2129" s="64" t="str">
        <f>IFERROR(VLOOKUP(Table1[[#This Row],[Account]],Dimentions!$S$6:$V$233,2,FALSE),"")</f>
        <v/>
      </c>
      <c r="I2129" s="62">
        <f>_xlfn.NUMBERVALUE(LEFT(Table1[[#This Row],[Account]],1))</f>
        <v>0</v>
      </c>
      <c r="J2129" s="62" t="str">
        <f>IFERROR(VLOOKUP(Table1[[#This Row],[Budget Code Description]],Table6[#All],7,FALSE),"")</f>
        <v/>
      </c>
      <c r="K2129" s="143" t="str">
        <f>IFERROR(VLOOKUP(Table1[[#This Row],[Budget Code Description]],Table6[#All],8,FALSE),"")</f>
        <v/>
      </c>
      <c r="L2129" s="63"/>
      <c r="M2129" s="65" t="str">
        <f>IFERROR(VLOOKUP(Table1[[#This Row],[Staff ID]],Table2[],2,FALSE),"")</f>
        <v/>
      </c>
      <c r="N2129" s="211" t="str">
        <f>IFERROR(IF(VLOOKUP(Table1[[#This Row],[Budget Code Description]],Dimentions!$X$6:$AC$97,4,FALSE)="","",VLOOKUP(Table1[[#This Row],[Budget Code Description]],Dimentions!$X$6:$AC$97,4,FALSE)),"")</f>
        <v/>
      </c>
      <c r="O2129" s="65" t="str">
        <f>IFERROR(VLOOKUP(Table1[[#This Row],[Vendor ID]],Table549[],2,FALSE),"")</f>
        <v/>
      </c>
      <c r="P2129" s="63"/>
      <c r="Q2129" s="143" t="str">
        <f>IF(Table1[[#This Row],[Posting Date]]&lt;&gt;"",$D$9,"")</f>
        <v/>
      </c>
      <c r="R2129" s="159" t="str">
        <f>IF(Table1[[#This Row],[Posting Date]]&lt;&gt;"",$D$10,"")</f>
        <v/>
      </c>
      <c r="S2129" s="66"/>
      <c r="T2129" s="63"/>
      <c r="U2129" s="67"/>
      <c r="V2129" s="67"/>
      <c r="W2129" s="67" t="str">
        <f t="shared" si="33"/>
        <v/>
      </c>
      <c r="X2129" s="161" t="str">
        <f>IF(E2129="","",(IF(Table1[[#This Row],[Cur]]="USD",Table1[[#This Row],[Cur_Amount Debit]],Table1[[#This Row],[Cur_Amount Debit]]/Table1[[#This Row],[Exchange Rate]])))</f>
        <v/>
      </c>
      <c r="Y2129" s="161" t="str">
        <f>IF(E2129="","",(IF(Table1[[#This Row],[Cur]]="USD",Table1[[#This Row],[Cur_Amount Credit]],Table1[[#This Row],[Cur_Amount Credit]]/ExchangeRate)))</f>
        <v/>
      </c>
      <c r="Z2129" s="203" t="str">
        <f>IF(E2129="","",(Table1[[#This Row],[Debit USD]]-Table1[[#This Row],[Credit USD]]))</f>
        <v/>
      </c>
      <c r="AA2129" s="122"/>
      <c r="AB2129" s="1"/>
      <c r="AC2129" s="15"/>
      <c r="AD2129" s="15" t="str">
        <f>IF(AND(OR(Table1[[#This Row],[Account]]="15030",Table1[[#This Row],[Account]]="15035",Table1[[#This Row],[Account]]="20150"),Table1[[#This Row],[Vendor ID]]=""),1,"")</f>
        <v/>
      </c>
      <c r="AE2129" s="15"/>
      <c r="AF2129" s="15"/>
      <c r="AG2129" s="15"/>
      <c r="AH2129" s="46" t="str">
        <f>IF(Table1[[#This Row],[Posting Date]]&lt;&gt;"","GJ-"&amp;CountryID,"")</f>
        <v/>
      </c>
      <c r="AI2129" s="59" t="str">
        <f>IF(Table1[[#This Row],[Posting Date]]&lt;&gt;"",Table1[[#This Row],[Posting Date]],"")</f>
        <v/>
      </c>
      <c r="AJ2129" s="46"/>
      <c r="AK2129" s="46" t="str">
        <f>IF(Table1[[#This Row],[Description]]&lt;&gt;"",Table1[[#This Row],[Description]],"")</f>
        <v/>
      </c>
      <c r="AL2129" s="46" t="str">
        <f>IF(Table1[[#This Row],[Posting Date]]&lt;&gt;"",Table1[[#This Row],[Reference Number]],"")</f>
        <v/>
      </c>
      <c r="AM2129" s="46" t="str">
        <f>TRIM(Table1[[#This Row],[Line '#]])</f>
        <v/>
      </c>
      <c r="AN2129" s="46" t="str">
        <f>TRIM(Table1[[#This Row],[Account]])</f>
        <v/>
      </c>
      <c r="AO2129" s="46" t="str">
        <f>IF(Table1[[#This Row],[Posting Date]]&lt;&gt;"",$D$5,"")</f>
        <v/>
      </c>
      <c r="AP2129" s="46" t="str">
        <f>TRIM(Table1[[#This Row],[Departments-Prgrams]])</f>
        <v/>
      </c>
      <c r="AQ2129" s="46" t="str">
        <f>TRIM(Table1[[#This Row],[Grant]])</f>
        <v/>
      </c>
      <c r="AR2129" s="46" t="str">
        <f>TRIM(Table1[[#This Row],[Staff ID]])</f>
        <v/>
      </c>
      <c r="AS2129" s="46" t="str">
        <f>IF(TRIM(Table1[[#This Row],[Budget Code]])=0,"",TRIM(Table1[[#This Row],[Budget Code]]))</f>
        <v/>
      </c>
      <c r="AT2129" s="46" t="str">
        <f>IF(Table1[[#This Row],[Line Description]]&lt;&gt;"",Table1[[#This Row],[Line Description]],"")</f>
        <v/>
      </c>
      <c r="AU2129" s="46" t="str">
        <f>IF(Table1[[#This Row],[Cur_Amount Debit]]&gt;0,ROUND(Table1[[#This Row],[Cur_Amount Debit]],2),"")</f>
        <v/>
      </c>
      <c r="AV2129" s="46" t="str">
        <f>IF(Table1[[#This Row],[Cur_Amount Credit]]&gt;0,ROUND(Table1[[#This Row],[Cur_Amount Credit]],2),"")</f>
        <v/>
      </c>
      <c r="AW2129" s="46" t="str">
        <f>LEFT(Table1[[#This Row],[Cur]],3)</f>
        <v/>
      </c>
      <c r="AX2129" s="59"/>
      <c r="AY2129" s="46"/>
      <c r="AZ2129" s="46" t="str">
        <f>IF(Table1[[#This Row],[Cur]]&lt;&gt;"",IF(Table1[[#This Row],[Cur]]="USD","",ExchangeRate),"")</f>
        <v/>
      </c>
      <c r="BA2129" s="46" t="str">
        <f>IF(Table1[[#This Row],[Grant]]&lt;&gt;"",VLOOKUP(Table1[[#This Row],[Grant]],Grants!B:D,3),"")</f>
        <v/>
      </c>
      <c r="BB2129" s="46" t="str">
        <f>TRIM(Table1[[#This Row],[Vendor ID]])</f>
        <v/>
      </c>
      <c r="BC2129">
        <f>IF(Table1[[#This Row],[Reference Number]]=Q2128,BC2128,BC2128+1)</f>
        <v>2</v>
      </c>
    </row>
    <row r="2130" spans="1:55" ht="11.25" hidden="1" customHeight="1">
      <c r="A2130" s="1"/>
      <c r="B2130" s="88" t="str">
        <f>IF(Table1[[#This Row],[Posting Date]]&lt;&gt;"",IF(Table1[[#This Row],[Reference Number]]=Q2129,B2129+1,1),"")</f>
        <v/>
      </c>
      <c r="C2130" s="61"/>
      <c r="D2130" s="61"/>
      <c r="E2130" s="218"/>
      <c r="F2130" s="143" t="str">
        <f>IFERROR(IF(VLOOKUP(Table1[[#This Row],[Budget Code Description]],Dimentions!$X$6:$AC$132,2,FALSE)="","",VLOOKUP(Table1[[#This Row],[Budget Code Description]],Dimentions!$X$6:$AC$132,2,FALSE)),"")</f>
        <v/>
      </c>
      <c r="G2130" s="143" t="str">
        <f>IFERROR(VLOOKUP(Table1[[#This Row],[Budget Code Description]],Dimentions!$X$6:$AC$132,3,FALSE),"")</f>
        <v/>
      </c>
      <c r="H2130" s="64" t="str">
        <f>IFERROR(VLOOKUP(Table1[[#This Row],[Account]],Dimentions!$S$6:$V$233,2,FALSE),"")</f>
        <v/>
      </c>
      <c r="I2130" s="62">
        <f>_xlfn.NUMBERVALUE(LEFT(Table1[[#This Row],[Account]],1))</f>
        <v>0</v>
      </c>
      <c r="J2130" s="62" t="str">
        <f>IFERROR(VLOOKUP(Table1[[#This Row],[Budget Code Description]],Table6[#All],7,FALSE),"")</f>
        <v/>
      </c>
      <c r="K2130" s="143" t="str">
        <f>IFERROR(VLOOKUP(Table1[[#This Row],[Budget Code Description]],Table6[#All],8,FALSE),"")</f>
        <v/>
      </c>
      <c r="L2130" s="63"/>
      <c r="M2130" s="65" t="str">
        <f>IFERROR(VLOOKUP(Table1[[#This Row],[Staff ID]],Table2[],2,FALSE),"")</f>
        <v/>
      </c>
      <c r="N2130" s="211" t="str">
        <f>IFERROR(IF(VLOOKUP(Table1[[#This Row],[Budget Code Description]],Dimentions!$X$6:$AC$97,4,FALSE)="","",VLOOKUP(Table1[[#This Row],[Budget Code Description]],Dimentions!$X$6:$AC$97,4,FALSE)),"")</f>
        <v/>
      </c>
      <c r="O2130" s="65" t="str">
        <f>IFERROR(VLOOKUP(Table1[[#This Row],[Vendor ID]],Table549[],2,FALSE),"")</f>
        <v/>
      </c>
      <c r="P2130" s="63"/>
      <c r="Q2130" s="143" t="str">
        <f>IF(Table1[[#This Row],[Posting Date]]&lt;&gt;"",$D$9,"")</f>
        <v/>
      </c>
      <c r="R2130" s="159" t="str">
        <f>IF(Table1[[#This Row],[Posting Date]]&lt;&gt;"",$D$10,"")</f>
        <v/>
      </c>
      <c r="S2130" s="66"/>
      <c r="T2130" s="63"/>
      <c r="U2130" s="67"/>
      <c r="V2130" s="67"/>
      <c r="W2130" s="67" t="str">
        <f t="shared" si="33"/>
        <v/>
      </c>
      <c r="X2130" s="161" t="str">
        <f>IF(E2130="","",(IF(Table1[[#This Row],[Cur]]="USD",Table1[[#This Row],[Cur_Amount Debit]],Table1[[#This Row],[Cur_Amount Debit]]/Table1[[#This Row],[Exchange Rate]])))</f>
        <v/>
      </c>
      <c r="Y2130" s="161" t="str">
        <f>IF(E2130="","",(IF(Table1[[#This Row],[Cur]]="USD",Table1[[#This Row],[Cur_Amount Credit]],Table1[[#This Row],[Cur_Amount Credit]]/ExchangeRate)))</f>
        <v/>
      </c>
      <c r="Z2130" s="203" t="str">
        <f>IF(E2130="","",(Table1[[#This Row],[Debit USD]]-Table1[[#This Row],[Credit USD]]))</f>
        <v/>
      </c>
      <c r="AA2130" s="122"/>
      <c r="AB2130" s="1"/>
      <c r="AC2130" s="15"/>
      <c r="AD2130" s="15" t="str">
        <f>IF(AND(OR(Table1[[#This Row],[Account]]="15030",Table1[[#This Row],[Account]]="15035",Table1[[#This Row],[Account]]="20150"),Table1[[#This Row],[Vendor ID]]=""),1,"")</f>
        <v/>
      </c>
      <c r="AE2130" s="15"/>
      <c r="AF2130" s="15"/>
      <c r="AG2130" s="15"/>
      <c r="AH2130" s="46" t="str">
        <f>IF(Table1[[#This Row],[Posting Date]]&lt;&gt;"","GJ-"&amp;CountryID,"")</f>
        <v/>
      </c>
      <c r="AI2130" s="59" t="str">
        <f>IF(Table1[[#This Row],[Posting Date]]&lt;&gt;"",Table1[[#This Row],[Posting Date]],"")</f>
        <v/>
      </c>
      <c r="AJ2130" s="46"/>
      <c r="AK2130" s="46" t="str">
        <f>IF(Table1[[#This Row],[Description]]&lt;&gt;"",Table1[[#This Row],[Description]],"")</f>
        <v/>
      </c>
      <c r="AL2130" s="46" t="str">
        <f>IF(Table1[[#This Row],[Posting Date]]&lt;&gt;"",Table1[[#This Row],[Reference Number]],"")</f>
        <v/>
      </c>
      <c r="AM2130" s="46" t="str">
        <f>TRIM(Table1[[#This Row],[Line '#]])</f>
        <v/>
      </c>
      <c r="AN2130" s="46" t="str">
        <f>TRIM(Table1[[#This Row],[Account]])</f>
        <v/>
      </c>
      <c r="AO2130" s="46" t="str">
        <f>IF(Table1[[#This Row],[Posting Date]]&lt;&gt;"",$D$5,"")</f>
        <v/>
      </c>
      <c r="AP2130" s="46" t="str">
        <f>TRIM(Table1[[#This Row],[Departments-Prgrams]])</f>
        <v/>
      </c>
      <c r="AQ2130" s="46" t="str">
        <f>TRIM(Table1[[#This Row],[Grant]])</f>
        <v/>
      </c>
      <c r="AR2130" s="46" t="str">
        <f>TRIM(Table1[[#This Row],[Staff ID]])</f>
        <v/>
      </c>
      <c r="AS2130" s="46" t="str">
        <f>IF(TRIM(Table1[[#This Row],[Budget Code]])=0,"",TRIM(Table1[[#This Row],[Budget Code]]))</f>
        <v/>
      </c>
      <c r="AT2130" s="46" t="str">
        <f>IF(Table1[[#This Row],[Line Description]]&lt;&gt;"",Table1[[#This Row],[Line Description]],"")</f>
        <v/>
      </c>
      <c r="AU2130" s="46" t="str">
        <f>IF(Table1[[#This Row],[Cur_Amount Debit]]&gt;0,ROUND(Table1[[#This Row],[Cur_Amount Debit]],2),"")</f>
        <v/>
      </c>
      <c r="AV2130" s="46" t="str">
        <f>IF(Table1[[#This Row],[Cur_Amount Credit]]&gt;0,ROUND(Table1[[#This Row],[Cur_Amount Credit]],2),"")</f>
        <v/>
      </c>
      <c r="AW2130" s="46" t="str">
        <f>LEFT(Table1[[#This Row],[Cur]],3)</f>
        <v/>
      </c>
      <c r="AX2130" s="59"/>
      <c r="AY2130" s="46"/>
      <c r="AZ2130" s="46" t="str">
        <f>IF(Table1[[#This Row],[Cur]]&lt;&gt;"",IF(Table1[[#This Row],[Cur]]="USD","",ExchangeRate),"")</f>
        <v/>
      </c>
      <c r="BA2130" s="46" t="str">
        <f>IF(Table1[[#This Row],[Grant]]&lt;&gt;"",VLOOKUP(Table1[[#This Row],[Grant]],Grants!B:D,3),"")</f>
        <v/>
      </c>
      <c r="BB2130" s="46" t="str">
        <f>TRIM(Table1[[#This Row],[Vendor ID]])</f>
        <v/>
      </c>
      <c r="BC2130">
        <f>IF(Table1[[#This Row],[Reference Number]]=Q2129,BC2129,BC2129+1)</f>
        <v>2</v>
      </c>
    </row>
    <row r="2131" spans="1:55" ht="11.25" hidden="1" customHeight="1">
      <c r="A2131" s="1"/>
      <c r="B2131" s="88" t="str">
        <f>IF(Table1[[#This Row],[Posting Date]]&lt;&gt;"",IF(Table1[[#This Row],[Reference Number]]=Q2130,B2130+1,1),"")</f>
        <v/>
      </c>
      <c r="C2131" s="61"/>
      <c r="D2131" s="61"/>
      <c r="E2131" s="218"/>
      <c r="F2131" s="143" t="str">
        <f>IFERROR(IF(VLOOKUP(Table1[[#This Row],[Budget Code Description]],Dimentions!$X$6:$AC$132,2,FALSE)="","",VLOOKUP(Table1[[#This Row],[Budget Code Description]],Dimentions!$X$6:$AC$132,2,FALSE)),"")</f>
        <v/>
      </c>
      <c r="G2131" s="143" t="str">
        <f>IFERROR(VLOOKUP(Table1[[#This Row],[Budget Code Description]],Dimentions!$X$6:$AC$132,3,FALSE),"")</f>
        <v/>
      </c>
      <c r="H2131" s="64" t="str">
        <f>IFERROR(VLOOKUP(Table1[[#This Row],[Account]],Dimentions!$S$6:$V$233,2,FALSE),"")</f>
        <v/>
      </c>
      <c r="I2131" s="62">
        <f>_xlfn.NUMBERVALUE(LEFT(Table1[[#This Row],[Account]],1))</f>
        <v>0</v>
      </c>
      <c r="J2131" s="62" t="str">
        <f>IFERROR(VLOOKUP(Table1[[#This Row],[Budget Code Description]],Table6[#All],7,FALSE),"")</f>
        <v/>
      </c>
      <c r="K2131" s="143" t="str">
        <f>IFERROR(VLOOKUP(Table1[[#This Row],[Budget Code Description]],Table6[#All],8,FALSE),"")</f>
        <v/>
      </c>
      <c r="L2131" s="63"/>
      <c r="M2131" s="65" t="str">
        <f>IFERROR(VLOOKUP(Table1[[#This Row],[Staff ID]],Table2[],2,FALSE),"")</f>
        <v/>
      </c>
      <c r="N2131" s="211" t="str">
        <f>IFERROR(IF(VLOOKUP(Table1[[#This Row],[Budget Code Description]],Dimentions!$X$6:$AC$97,4,FALSE)="","",VLOOKUP(Table1[[#This Row],[Budget Code Description]],Dimentions!$X$6:$AC$97,4,FALSE)),"")</f>
        <v/>
      </c>
      <c r="O2131" s="65" t="str">
        <f>IFERROR(VLOOKUP(Table1[[#This Row],[Vendor ID]],Table549[],2,FALSE),"")</f>
        <v/>
      </c>
      <c r="P2131" s="63"/>
      <c r="Q2131" s="143" t="str">
        <f>IF(Table1[[#This Row],[Posting Date]]&lt;&gt;"",$D$9,"")</f>
        <v/>
      </c>
      <c r="R2131" s="159" t="str">
        <f>IF(Table1[[#This Row],[Posting Date]]&lt;&gt;"",$D$10,"")</f>
        <v/>
      </c>
      <c r="S2131" s="66"/>
      <c r="T2131" s="63"/>
      <c r="U2131" s="67"/>
      <c r="V2131" s="67"/>
      <c r="W2131" s="67" t="str">
        <f t="shared" si="33"/>
        <v/>
      </c>
      <c r="X2131" s="161" t="str">
        <f>IF(E2131="","",(IF(Table1[[#This Row],[Cur]]="USD",Table1[[#This Row],[Cur_Amount Debit]],Table1[[#This Row],[Cur_Amount Debit]]/Table1[[#This Row],[Exchange Rate]])))</f>
        <v/>
      </c>
      <c r="Y2131" s="161" t="str">
        <f>IF(E2131="","",(IF(Table1[[#This Row],[Cur]]="USD",Table1[[#This Row],[Cur_Amount Credit]],Table1[[#This Row],[Cur_Amount Credit]]/ExchangeRate)))</f>
        <v/>
      </c>
      <c r="Z2131" s="203" t="str">
        <f>IF(E2131="","",(Table1[[#This Row],[Debit USD]]-Table1[[#This Row],[Credit USD]]))</f>
        <v/>
      </c>
      <c r="AA2131" s="122"/>
      <c r="AB2131" s="1"/>
      <c r="AC2131" s="15"/>
      <c r="AD2131" s="15" t="str">
        <f>IF(AND(OR(Table1[[#This Row],[Account]]="15030",Table1[[#This Row],[Account]]="15035",Table1[[#This Row],[Account]]="20150"),Table1[[#This Row],[Vendor ID]]=""),1,"")</f>
        <v/>
      </c>
      <c r="AE2131" s="15"/>
      <c r="AF2131" s="15"/>
      <c r="AG2131" s="15"/>
      <c r="AH2131" s="46" t="str">
        <f>IF(Table1[[#This Row],[Posting Date]]&lt;&gt;"","GJ-"&amp;CountryID,"")</f>
        <v/>
      </c>
      <c r="AI2131" s="59" t="str">
        <f>IF(Table1[[#This Row],[Posting Date]]&lt;&gt;"",Table1[[#This Row],[Posting Date]],"")</f>
        <v/>
      </c>
      <c r="AJ2131" s="46"/>
      <c r="AK2131" s="46" t="str">
        <f>IF(Table1[[#This Row],[Description]]&lt;&gt;"",Table1[[#This Row],[Description]],"")</f>
        <v/>
      </c>
      <c r="AL2131" s="46" t="str">
        <f>IF(Table1[[#This Row],[Posting Date]]&lt;&gt;"",Table1[[#This Row],[Reference Number]],"")</f>
        <v/>
      </c>
      <c r="AM2131" s="46" t="str">
        <f>TRIM(Table1[[#This Row],[Line '#]])</f>
        <v/>
      </c>
      <c r="AN2131" s="46" t="str">
        <f>TRIM(Table1[[#This Row],[Account]])</f>
        <v/>
      </c>
      <c r="AO2131" s="46" t="str">
        <f>IF(Table1[[#This Row],[Posting Date]]&lt;&gt;"",$D$5,"")</f>
        <v/>
      </c>
      <c r="AP2131" s="46" t="str">
        <f>TRIM(Table1[[#This Row],[Departments-Prgrams]])</f>
        <v/>
      </c>
      <c r="AQ2131" s="46" t="str">
        <f>TRIM(Table1[[#This Row],[Grant]])</f>
        <v/>
      </c>
      <c r="AR2131" s="46" t="str">
        <f>TRIM(Table1[[#This Row],[Staff ID]])</f>
        <v/>
      </c>
      <c r="AS2131" s="46" t="str">
        <f>IF(TRIM(Table1[[#This Row],[Budget Code]])=0,"",TRIM(Table1[[#This Row],[Budget Code]]))</f>
        <v/>
      </c>
      <c r="AT2131" s="46" t="str">
        <f>IF(Table1[[#This Row],[Line Description]]&lt;&gt;"",Table1[[#This Row],[Line Description]],"")</f>
        <v/>
      </c>
      <c r="AU2131" s="46" t="str">
        <f>IF(Table1[[#This Row],[Cur_Amount Debit]]&gt;0,ROUND(Table1[[#This Row],[Cur_Amount Debit]],2),"")</f>
        <v/>
      </c>
      <c r="AV2131" s="46" t="str">
        <f>IF(Table1[[#This Row],[Cur_Amount Credit]]&gt;0,ROUND(Table1[[#This Row],[Cur_Amount Credit]],2),"")</f>
        <v/>
      </c>
      <c r="AW2131" s="46" t="str">
        <f>LEFT(Table1[[#This Row],[Cur]],3)</f>
        <v/>
      </c>
      <c r="AX2131" s="59"/>
      <c r="AY2131" s="46"/>
      <c r="AZ2131" s="46" t="str">
        <f>IF(Table1[[#This Row],[Cur]]&lt;&gt;"",IF(Table1[[#This Row],[Cur]]="USD","",ExchangeRate),"")</f>
        <v/>
      </c>
      <c r="BA2131" s="46" t="str">
        <f>IF(Table1[[#This Row],[Grant]]&lt;&gt;"",VLOOKUP(Table1[[#This Row],[Grant]],Grants!B:D,3),"")</f>
        <v/>
      </c>
      <c r="BB2131" s="46" t="str">
        <f>TRIM(Table1[[#This Row],[Vendor ID]])</f>
        <v/>
      </c>
      <c r="BC2131">
        <f>IF(Table1[[#This Row],[Reference Number]]=Q2130,BC2130,BC2130+1)</f>
        <v>2</v>
      </c>
    </row>
    <row r="2132" spans="1:55" ht="11.25" hidden="1" customHeight="1">
      <c r="A2132" s="1"/>
      <c r="B2132" s="88" t="str">
        <f>IF(Table1[[#This Row],[Posting Date]]&lt;&gt;"",IF(Table1[[#This Row],[Reference Number]]=Q2131,B2131+1,1),"")</f>
        <v/>
      </c>
      <c r="C2132" s="61"/>
      <c r="D2132" s="61"/>
      <c r="E2132" s="218"/>
      <c r="F2132" s="143" t="str">
        <f>IFERROR(IF(VLOOKUP(Table1[[#This Row],[Budget Code Description]],Dimentions!$X$6:$AC$132,2,FALSE)="","",VLOOKUP(Table1[[#This Row],[Budget Code Description]],Dimentions!$X$6:$AC$132,2,FALSE)),"")</f>
        <v/>
      </c>
      <c r="G2132" s="143" t="str">
        <f>IFERROR(VLOOKUP(Table1[[#This Row],[Budget Code Description]],Dimentions!$X$6:$AC$132,3,FALSE),"")</f>
        <v/>
      </c>
      <c r="H2132" s="64" t="str">
        <f>IFERROR(VLOOKUP(Table1[[#This Row],[Account]],Dimentions!$S$6:$V$233,2,FALSE),"")</f>
        <v/>
      </c>
      <c r="I2132" s="62">
        <f>_xlfn.NUMBERVALUE(LEFT(Table1[[#This Row],[Account]],1))</f>
        <v>0</v>
      </c>
      <c r="J2132" s="62" t="str">
        <f>IFERROR(VLOOKUP(Table1[[#This Row],[Budget Code Description]],Table6[#All],7,FALSE),"")</f>
        <v/>
      </c>
      <c r="K2132" s="143" t="str">
        <f>IFERROR(VLOOKUP(Table1[[#This Row],[Budget Code Description]],Table6[#All],8,FALSE),"")</f>
        <v/>
      </c>
      <c r="L2132" s="63"/>
      <c r="M2132" s="65" t="str">
        <f>IFERROR(VLOOKUP(Table1[[#This Row],[Staff ID]],Table2[],2,FALSE),"")</f>
        <v/>
      </c>
      <c r="N2132" s="211" t="str">
        <f>IFERROR(IF(VLOOKUP(Table1[[#This Row],[Budget Code Description]],Dimentions!$X$6:$AC$97,4,FALSE)="","",VLOOKUP(Table1[[#This Row],[Budget Code Description]],Dimentions!$X$6:$AC$97,4,FALSE)),"")</f>
        <v/>
      </c>
      <c r="O2132" s="65" t="str">
        <f>IFERROR(VLOOKUP(Table1[[#This Row],[Vendor ID]],Table549[],2,FALSE),"")</f>
        <v/>
      </c>
      <c r="P2132" s="63"/>
      <c r="Q2132" s="143" t="str">
        <f>IF(Table1[[#This Row],[Posting Date]]&lt;&gt;"",$D$9,"")</f>
        <v/>
      </c>
      <c r="R2132" s="159" t="str">
        <f>IF(Table1[[#This Row],[Posting Date]]&lt;&gt;"",$D$10,"")</f>
        <v/>
      </c>
      <c r="S2132" s="66"/>
      <c r="T2132" s="63"/>
      <c r="U2132" s="67"/>
      <c r="V2132" s="67"/>
      <c r="W2132" s="67" t="str">
        <f t="shared" si="33"/>
        <v/>
      </c>
      <c r="X2132" s="161" t="str">
        <f>IF(E2132="","",(IF(Table1[[#This Row],[Cur]]="USD",Table1[[#This Row],[Cur_Amount Debit]],Table1[[#This Row],[Cur_Amount Debit]]/Table1[[#This Row],[Exchange Rate]])))</f>
        <v/>
      </c>
      <c r="Y2132" s="161" t="str">
        <f>IF(E2132="","",(IF(Table1[[#This Row],[Cur]]="USD",Table1[[#This Row],[Cur_Amount Credit]],Table1[[#This Row],[Cur_Amount Credit]]/ExchangeRate)))</f>
        <v/>
      </c>
      <c r="Z2132" s="203" t="str">
        <f>IF(E2132="","",(Table1[[#This Row],[Debit USD]]-Table1[[#This Row],[Credit USD]]))</f>
        <v/>
      </c>
      <c r="AA2132" s="122"/>
      <c r="AB2132" s="1"/>
      <c r="AC2132" s="15"/>
      <c r="AD2132" s="15" t="str">
        <f>IF(AND(OR(Table1[[#This Row],[Account]]="15030",Table1[[#This Row],[Account]]="15035",Table1[[#This Row],[Account]]="20150"),Table1[[#This Row],[Vendor ID]]=""),1,"")</f>
        <v/>
      </c>
      <c r="AE2132" s="15"/>
      <c r="AF2132" s="15"/>
      <c r="AG2132" s="15"/>
      <c r="AH2132" s="46" t="str">
        <f>IF(Table1[[#This Row],[Posting Date]]&lt;&gt;"","GJ-"&amp;CountryID,"")</f>
        <v/>
      </c>
      <c r="AI2132" s="59" t="str">
        <f>IF(Table1[[#This Row],[Posting Date]]&lt;&gt;"",Table1[[#This Row],[Posting Date]],"")</f>
        <v/>
      </c>
      <c r="AJ2132" s="46"/>
      <c r="AK2132" s="46" t="str">
        <f>IF(Table1[[#This Row],[Description]]&lt;&gt;"",Table1[[#This Row],[Description]],"")</f>
        <v/>
      </c>
      <c r="AL2132" s="46" t="str">
        <f>IF(Table1[[#This Row],[Posting Date]]&lt;&gt;"",Table1[[#This Row],[Reference Number]],"")</f>
        <v/>
      </c>
      <c r="AM2132" s="46" t="str">
        <f>TRIM(Table1[[#This Row],[Line '#]])</f>
        <v/>
      </c>
      <c r="AN2132" s="46" t="str">
        <f>TRIM(Table1[[#This Row],[Account]])</f>
        <v/>
      </c>
      <c r="AO2132" s="46" t="str">
        <f>IF(Table1[[#This Row],[Posting Date]]&lt;&gt;"",$D$5,"")</f>
        <v/>
      </c>
      <c r="AP2132" s="46" t="str">
        <f>TRIM(Table1[[#This Row],[Departments-Prgrams]])</f>
        <v/>
      </c>
      <c r="AQ2132" s="46" t="str">
        <f>TRIM(Table1[[#This Row],[Grant]])</f>
        <v/>
      </c>
      <c r="AR2132" s="46" t="str">
        <f>TRIM(Table1[[#This Row],[Staff ID]])</f>
        <v/>
      </c>
      <c r="AS2132" s="46" t="str">
        <f>IF(TRIM(Table1[[#This Row],[Budget Code]])=0,"",TRIM(Table1[[#This Row],[Budget Code]]))</f>
        <v/>
      </c>
      <c r="AT2132" s="46" t="str">
        <f>IF(Table1[[#This Row],[Line Description]]&lt;&gt;"",Table1[[#This Row],[Line Description]],"")</f>
        <v/>
      </c>
      <c r="AU2132" s="46" t="str">
        <f>IF(Table1[[#This Row],[Cur_Amount Debit]]&gt;0,ROUND(Table1[[#This Row],[Cur_Amount Debit]],2),"")</f>
        <v/>
      </c>
      <c r="AV2132" s="46" t="str">
        <f>IF(Table1[[#This Row],[Cur_Amount Credit]]&gt;0,ROUND(Table1[[#This Row],[Cur_Amount Credit]],2),"")</f>
        <v/>
      </c>
      <c r="AW2132" s="46" t="str">
        <f>LEFT(Table1[[#This Row],[Cur]],3)</f>
        <v/>
      </c>
      <c r="AX2132" s="59"/>
      <c r="AY2132" s="46"/>
      <c r="AZ2132" s="46" t="str">
        <f>IF(Table1[[#This Row],[Cur]]&lt;&gt;"",IF(Table1[[#This Row],[Cur]]="USD","",ExchangeRate),"")</f>
        <v/>
      </c>
      <c r="BA2132" s="46" t="str">
        <f>IF(Table1[[#This Row],[Grant]]&lt;&gt;"",VLOOKUP(Table1[[#This Row],[Grant]],Grants!B:D,3),"")</f>
        <v/>
      </c>
      <c r="BB2132" s="46" t="str">
        <f>TRIM(Table1[[#This Row],[Vendor ID]])</f>
        <v/>
      </c>
      <c r="BC2132">
        <f>IF(Table1[[#This Row],[Reference Number]]=Q2131,BC2131,BC2131+1)</f>
        <v>2</v>
      </c>
    </row>
    <row r="2133" spans="1:55" ht="11.25" hidden="1" customHeight="1">
      <c r="A2133" s="1"/>
      <c r="B2133" s="88" t="str">
        <f>IF(Table1[[#This Row],[Posting Date]]&lt;&gt;"",IF(Table1[[#This Row],[Reference Number]]=Q2132,B2132+1,1),"")</f>
        <v/>
      </c>
      <c r="C2133" s="61"/>
      <c r="D2133" s="61"/>
      <c r="E2133" s="218"/>
      <c r="F2133" s="143" t="str">
        <f>IFERROR(IF(VLOOKUP(Table1[[#This Row],[Budget Code Description]],Dimentions!$X$6:$AC$132,2,FALSE)="","",VLOOKUP(Table1[[#This Row],[Budget Code Description]],Dimentions!$X$6:$AC$132,2,FALSE)),"")</f>
        <v/>
      </c>
      <c r="G2133" s="143" t="str">
        <f>IFERROR(VLOOKUP(Table1[[#This Row],[Budget Code Description]],Dimentions!$X$6:$AC$132,3,FALSE),"")</f>
        <v/>
      </c>
      <c r="H2133" s="64" t="str">
        <f>IFERROR(VLOOKUP(Table1[[#This Row],[Account]],Dimentions!$S$6:$V$233,2,FALSE),"")</f>
        <v/>
      </c>
      <c r="I2133" s="62">
        <f>_xlfn.NUMBERVALUE(LEFT(Table1[[#This Row],[Account]],1))</f>
        <v>0</v>
      </c>
      <c r="J2133" s="62" t="str">
        <f>IFERROR(VLOOKUP(Table1[[#This Row],[Budget Code Description]],Table6[#All],7,FALSE),"")</f>
        <v/>
      </c>
      <c r="K2133" s="143" t="str">
        <f>IFERROR(VLOOKUP(Table1[[#This Row],[Budget Code Description]],Table6[#All],8,FALSE),"")</f>
        <v/>
      </c>
      <c r="L2133" s="63"/>
      <c r="M2133" s="65" t="str">
        <f>IFERROR(VLOOKUP(Table1[[#This Row],[Staff ID]],Table2[],2,FALSE),"")</f>
        <v/>
      </c>
      <c r="N2133" s="211" t="str">
        <f>IFERROR(IF(VLOOKUP(Table1[[#This Row],[Budget Code Description]],Dimentions!$X$6:$AC$97,4,FALSE)="","",VLOOKUP(Table1[[#This Row],[Budget Code Description]],Dimentions!$X$6:$AC$97,4,FALSE)),"")</f>
        <v/>
      </c>
      <c r="O2133" s="65" t="str">
        <f>IFERROR(VLOOKUP(Table1[[#This Row],[Vendor ID]],Table549[],2,FALSE),"")</f>
        <v/>
      </c>
      <c r="P2133" s="63"/>
      <c r="Q2133" s="143" t="str">
        <f>IF(Table1[[#This Row],[Posting Date]]&lt;&gt;"",$D$9,"")</f>
        <v/>
      </c>
      <c r="R2133" s="159" t="str">
        <f>IF(Table1[[#This Row],[Posting Date]]&lt;&gt;"",$D$10,"")</f>
        <v/>
      </c>
      <c r="S2133" s="66"/>
      <c r="T2133" s="63"/>
      <c r="U2133" s="67"/>
      <c r="V2133" s="67"/>
      <c r="W2133" s="67" t="str">
        <f t="shared" si="33"/>
        <v/>
      </c>
      <c r="X2133" s="161" t="str">
        <f>IF(E2133="","",(IF(Table1[[#This Row],[Cur]]="USD",Table1[[#This Row],[Cur_Amount Debit]],Table1[[#This Row],[Cur_Amount Debit]]/Table1[[#This Row],[Exchange Rate]])))</f>
        <v/>
      </c>
      <c r="Y2133" s="161" t="str">
        <f>IF(E2133="","",(IF(Table1[[#This Row],[Cur]]="USD",Table1[[#This Row],[Cur_Amount Credit]],Table1[[#This Row],[Cur_Amount Credit]]/ExchangeRate)))</f>
        <v/>
      </c>
      <c r="Z2133" s="203" t="str">
        <f>IF(E2133="","",(Table1[[#This Row],[Debit USD]]-Table1[[#This Row],[Credit USD]]))</f>
        <v/>
      </c>
      <c r="AA2133" s="122"/>
      <c r="AB2133" s="1"/>
      <c r="AC2133" s="15"/>
      <c r="AD2133" s="15" t="str">
        <f>IF(AND(OR(Table1[[#This Row],[Account]]="15030",Table1[[#This Row],[Account]]="15035",Table1[[#This Row],[Account]]="20150"),Table1[[#This Row],[Vendor ID]]=""),1,"")</f>
        <v/>
      </c>
      <c r="AE2133" s="15"/>
      <c r="AF2133" s="15"/>
      <c r="AG2133" s="15"/>
      <c r="AH2133" s="46" t="str">
        <f>IF(Table1[[#This Row],[Posting Date]]&lt;&gt;"","GJ-"&amp;CountryID,"")</f>
        <v/>
      </c>
      <c r="AI2133" s="59" t="str">
        <f>IF(Table1[[#This Row],[Posting Date]]&lt;&gt;"",Table1[[#This Row],[Posting Date]],"")</f>
        <v/>
      </c>
      <c r="AJ2133" s="46"/>
      <c r="AK2133" s="46" t="str">
        <f>IF(Table1[[#This Row],[Description]]&lt;&gt;"",Table1[[#This Row],[Description]],"")</f>
        <v/>
      </c>
      <c r="AL2133" s="46" t="str">
        <f>IF(Table1[[#This Row],[Posting Date]]&lt;&gt;"",Table1[[#This Row],[Reference Number]],"")</f>
        <v/>
      </c>
      <c r="AM2133" s="46" t="str">
        <f>TRIM(Table1[[#This Row],[Line '#]])</f>
        <v/>
      </c>
      <c r="AN2133" s="46" t="str">
        <f>TRIM(Table1[[#This Row],[Account]])</f>
        <v/>
      </c>
      <c r="AO2133" s="46" t="str">
        <f>IF(Table1[[#This Row],[Posting Date]]&lt;&gt;"",$D$5,"")</f>
        <v/>
      </c>
      <c r="AP2133" s="46" t="str">
        <f>TRIM(Table1[[#This Row],[Departments-Prgrams]])</f>
        <v/>
      </c>
      <c r="AQ2133" s="46" t="str">
        <f>TRIM(Table1[[#This Row],[Grant]])</f>
        <v/>
      </c>
      <c r="AR2133" s="46" t="str">
        <f>TRIM(Table1[[#This Row],[Staff ID]])</f>
        <v/>
      </c>
      <c r="AS2133" s="46" t="str">
        <f>IF(TRIM(Table1[[#This Row],[Budget Code]])=0,"",TRIM(Table1[[#This Row],[Budget Code]]))</f>
        <v/>
      </c>
      <c r="AT2133" s="46" t="str">
        <f>IF(Table1[[#This Row],[Line Description]]&lt;&gt;"",Table1[[#This Row],[Line Description]],"")</f>
        <v/>
      </c>
      <c r="AU2133" s="46" t="str">
        <f>IF(Table1[[#This Row],[Cur_Amount Debit]]&gt;0,ROUND(Table1[[#This Row],[Cur_Amount Debit]],2),"")</f>
        <v/>
      </c>
      <c r="AV2133" s="46" t="str">
        <f>IF(Table1[[#This Row],[Cur_Amount Credit]]&gt;0,ROUND(Table1[[#This Row],[Cur_Amount Credit]],2),"")</f>
        <v/>
      </c>
      <c r="AW2133" s="46" t="str">
        <f>LEFT(Table1[[#This Row],[Cur]],3)</f>
        <v/>
      </c>
      <c r="AX2133" s="59"/>
      <c r="AY2133" s="46"/>
      <c r="AZ2133" s="46" t="str">
        <f>IF(Table1[[#This Row],[Cur]]&lt;&gt;"",IF(Table1[[#This Row],[Cur]]="USD","",ExchangeRate),"")</f>
        <v/>
      </c>
      <c r="BA2133" s="46" t="str">
        <f>IF(Table1[[#This Row],[Grant]]&lt;&gt;"",VLOOKUP(Table1[[#This Row],[Grant]],Grants!B:D,3),"")</f>
        <v/>
      </c>
      <c r="BB2133" s="46" t="str">
        <f>TRIM(Table1[[#This Row],[Vendor ID]])</f>
        <v/>
      </c>
      <c r="BC2133">
        <f>IF(Table1[[#This Row],[Reference Number]]=Q2132,BC2132,BC2132+1)</f>
        <v>2</v>
      </c>
    </row>
    <row r="2134" spans="1:55" ht="11.25" hidden="1" customHeight="1">
      <c r="A2134" s="1"/>
      <c r="B2134" s="88" t="str">
        <f>IF(Table1[[#This Row],[Posting Date]]&lt;&gt;"",IF(Table1[[#This Row],[Reference Number]]=Q2133,B2133+1,1),"")</f>
        <v/>
      </c>
      <c r="C2134" s="61"/>
      <c r="D2134" s="61"/>
      <c r="E2134" s="218"/>
      <c r="F2134" s="143" t="str">
        <f>IFERROR(IF(VLOOKUP(Table1[[#This Row],[Budget Code Description]],Dimentions!$X$6:$AC$132,2,FALSE)="","",VLOOKUP(Table1[[#This Row],[Budget Code Description]],Dimentions!$X$6:$AC$132,2,FALSE)),"")</f>
        <v/>
      </c>
      <c r="G2134" s="143" t="str">
        <f>IFERROR(VLOOKUP(Table1[[#This Row],[Budget Code Description]],Dimentions!$X$6:$AC$132,3,FALSE),"")</f>
        <v/>
      </c>
      <c r="H2134" s="64" t="str">
        <f>IFERROR(VLOOKUP(Table1[[#This Row],[Account]],Dimentions!$S$6:$V$233,2,FALSE),"")</f>
        <v/>
      </c>
      <c r="I2134" s="62">
        <f>_xlfn.NUMBERVALUE(LEFT(Table1[[#This Row],[Account]],1))</f>
        <v>0</v>
      </c>
      <c r="J2134" s="62" t="str">
        <f>IFERROR(VLOOKUP(Table1[[#This Row],[Budget Code Description]],Table6[#All],7,FALSE),"")</f>
        <v/>
      </c>
      <c r="K2134" s="143" t="str">
        <f>IFERROR(VLOOKUP(Table1[[#This Row],[Budget Code Description]],Table6[#All],8,FALSE),"")</f>
        <v/>
      </c>
      <c r="L2134" s="63"/>
      <c r="M2134" s="65" t="str">
        <f>IFERROR(VLOOKUP(Table1[[#This Row],[Staff ID]],Table2[],2,FALSE),"")</f>
        <v/>
      </c>
      <c r="N2134" s="211" t="str">
        <f>IFERROR(IF(VLOOKUP(Table1[[#This Row],[Budget Code Description]],Dimentions!$X$6:$AC$97,4,FALSE)="","",VLOOKUP(Table1[[#This Row],[Budget Code Description]],Dimentions!$X$6:$AC$97,4,FALSE)),"")</f>
        <v/>
      </c>
      <c r="O2134" s="65" t="str">
        <f>IFERROR(VLOOKUP(Table1[[#This Row],[Vendor ID]],Table549[],2,FALSE),"")</f>
        <v/>
      </c>
      <c r="P2134" s="63"/>
      <c r="Q2134" s="143" t="str">
        <f>IF(Table1[[#This Row],[Posting Date]]&lt;&gt;"",$D$9,"")</f>
        <v/>
      </c>
      <c r="R2134" s="159" t="str">
        <f>IF(Table1[[#This Row],[Posting Date]]&lt;&gt;"",$D$10,"")</f>
        <v/>
      </c>
      <c r="S2134" s="66"/>
      <c r="T2134" s="63"/>
      <c r="U2134" s="67"/>
      <c r="V2134" s="67"/>
      <c r="W2134" s="67" t="str">
        <f t="shared" si="33"/>
        <v/>
      </c>
      <c r="X2134" s="161" t="str">
        <f>IF(E2134="","",(IF(Table1[[#This Row],[Cur]]="USD",Table1[[#This Row],[Cur_Amount Debit]],Table1[[#This Row],[Cur_Amount Debit]]/Table1[[#This Row],[Exchange Rate]])))</f>
        <v/>
      </c>
      <c r="Y2134" s="161" t="str">
        <f>IF(E2134="","",(IF(Table1[[#This Row],[Cur]]="USD",Table1[[#This Row],[Cur_Amount Credit]],Table1[[#This Row],[Cur_Amount Credit]]/ExchangeRate)))</f>
        <v/>
      </c>
      <c r="Z2134" s="203" t="str">
        <f>IF(E2134="","",(Table1[[#This Row],[Debit USD]]-Table1[[#This Row],[Credit USD]]))</f>
        <v/>
      </c>
      <c r="AA2134" s="122"/>
      <c r="AB2134" s="1"/>
      <c r="AC2134" s="15"/>
      <c r="AD2134" s="15" t="str">
        <f>IF(AND(OR(Table1[[#This Row],[Account]]="15030",Table1[[#This Row],[Account]]="15035",Table1[[#This Row],[Account]]="20150"),Table1[[#This Row],[Vendor ID]]=""),1,"")</f>
        <v/>
      </c>
      <c r="AE2134" s="15"/>
      <c r="AF2134" s="15"/>
      <c r="AG2134" s="15"/>
      <c r="AH2134" s="46" t="str">
        <f>IF(Table1[[#This Row],[Posting Date]]&lt;&gt;"","GJ-"&amp;CountryID,"")</f>
        <v/>
      </c>
      <c r="AI2134" s="59" t="str">
        <f>IF(Table1[[#This Row],[Posting Date]]&lt;&gt;"",Table1[[#This Row],[Posting Date]],"")</f>
        <v/>
      </c>
      <c r="AJ2134" s="46"/>
      <c r="AK2134" s="46" t="str">
        <f>IF(Table1[[#This Row],[Description]]&lt;&gt;"",Table1[[#This Row],[Description]],"")</f>
        <v/>
      </c>
      <c r="AL2134" s="46" t="str">
        <f>IF(Table1[[#This Row],[Posting Date]]&lt;&gt;"",Table1[[#This Row],[Reference Number]],"")</f>
        <v/>
      </c>
      <c r="AM2134" s="46" t="str">
        <f>TRIM(Table1[[#This Row],[Line '#]])</f>
        <v/>
      </c>
      <c r="AN2134" s="46" t="str">
        <f>TRIM(Table1[[#This Row],[Account]])</f>
        <v/>
      </c>
      <c r="AO2134" s="46" t="str">
        <f>IF(Table1[[#This Row],[Posting Date]]&lt;&gt;"",$D$5,"")</f>
        <v/>
      </c>
      <c r="AP2134" s="46" t="str">
        <f>TRIM(Table1[[#This Row],[Departments-Prgrams]])</f>
        <v/>
      </c>
      <c r="AQ2134" s="46" t="str">
        <f>TRIM(Table1[[#This Row],[Grant]])</f>
        <v/>
      </c>
      <c r="AR2134" s="46" t="str">
        <f>TRIM(Table1[[#This Row],[Staff ID]])</f>
        <v/>
      </c>
      <c r="AS2134" s="46" t="str">
        <f>IF(TRIM(Table1[[#This Row],[Budget Code]])=0,"",TRIM(Table1[[#This Row],[Budget Code]]))</f>
        <v/>
      </c>
      <c r="AT2134" s="46" t="str">
        <f>IF(Table1[[#This Row],[Line Description]]&lt;&gt;"",Table1[[#This Row],[Line Description]],"")</f>
        <v/>
      </c>
      <c r="AU2134" s="46" t="str">
        <f>IF(Table1[[#This Row],[Cur_Amount Debit]]&gt;0,ROUND(Table1[[#This Row],[Cur_Amount Debit]],2),"")</f>
        <v/>
      </c>
      <c r="AV2134" s="46" t="str">
        <f>IF(Table1[[#This Row],[Cur_Amount Credit]]&gt;0,ROUND(Table1[[#This Row],[Cur_Amount Credit]],2),"")</f>
        <v/>
      </c>
      <c r="AW2134" s="46" t="str">
        <f>LEFT(Table1[[#This Row],[Cur]],3)</f>
        <v/>
      </c>
      <c r="AX2134" s="59"/>
      <c r="AY2134" s="46"/>
      <c r="AZ2134" s="46" t="str">
        <f>IF(Table1[[#This Row],[Cur]]&lt;&gt;"",IF(Table1[[#This Row],[Cur]]="USD","",ExchangeRate),"")</f>
        <v/>
      </c>
      <c r="BA2134" s="46" t="str">
        <f>IF(Table1[[#This Row],[Grant]]&lt;&gt;"",VLOOKUP(Table1[[#This Row],[Grant]],Grants!B:D,3),"")</f>
        <v/>
      </c>
      <c r="BB2134" s="46" t="str">
        <f>TRIM(Table1[[#This Row],[Vendor ID]])</f>
        <v/>
      </c>
      <c r="BC2134">
        <f>IF(Table1[[#This Row],[Reference Number]]=Q2133,BC2133,BC2133+1)</f>
        <v>2</v>
      </c>
    </row>
    <row r="2135" spans="1:55" ht="11.25" hidden="1" customHeight="1">
      <c r="A2135" s="1"/>
      <c r="B2135" s="88" t="str">
        <f>IF(Table1[[#This Row],[Posting Date]]&lt;&gt;"",IF(Table1[[#This Row],[Reference Number]]=Q2134,B2134+1,1),"")</f>
        <v/>
      </c>
      <c r="C2135" s="61"/>
      <c r="D2135" s="61"/>
      <c r="E2135" s="218"/>
      <c r="F2135" s="143" t="str">
        <f>IFERROR(IF(VLOOKUP(Table1[[#This Row],[Budget Code Description]],Dimentions!$X$6:$AC$132,2,FALSE)="","",VLOOKUP(Table1[[#This Row],[Budget Code Description]],Dimentions!$X$6:$AC$132,2,FALSE)),"")</f>
        <v/>
      </c>
      <c r="G2135" s="143" t="str">
        <f>IFERROR(VLOOKUP(Table1[[#This Row],[Budget Code Description]],Dimentions!$X$6:$AC$132,3,FALSE),"")</f>
        <v/>
      </c>
      <c r="H2135" s="64" t="str">
        <f>IFERROR(VLOOKUP(Table1[[#This Row],[Account]],Dimentions!$S$6:$V$233,2,FALSE),"")</f>
        <v/>
      </c>
      <c r="I2135" s="62">
        <f>_xlfn.NUMBERVALUE(LEFT(Table1[[#This Row],[Account]],1))</f>
        <v>0</v>
      </c>
      <c r="J2135" s="62" t="str">
        <f>IFERROR(VLOOKUP(Table1[[#This Row],[Budget Code Description]],Table6[#All],7,FALSE),"")</f>
        <v/>
      </c>
      <c r="K2135" s="143" t="str">
        <f>IFERROR(VLOOKUP(Table1[[#This Row],[Budget Code Description]],Table6[#All],8,FALSE),"")</f>
        <v/>
      </c>
      <c r="L2135" s="63"/>
      <c r="M2135" s="65" t="str">
        <f>IFERROR(VLOOKUP(Table1[[#This Row],[Staff ID]],Table2[],2,FALSE),"")</f>
        <v/>
      </c>
      <c r="N2135" s="211" t="str">
        <f>IFERROR(IF(VLOOKUP(Table1[[#This Row],[Budget Code Description]],Dimentions!$X$6:$AC$97,4,FALSE)="","",VLOOKUP(Table1[[#This Row],[Budget Code Description]],Dimentions!$X$6:$AC$97,4,FALSE)),"")</f>
        <v/>
      </c>
      <c r="O2135" s="65" t="str">
        <f>IFERROR(VLOOKUP(Table1[[#This Row],[Vendor ID]],Table549[],2,FALSE),"")</f>
        <v/>
      </c>
      <c r="P2135" s="63"/>
      <c r="Q2135" s="143" t="str">
        <f>IF(Table1[[#This Row],[Posting Date]]&lt;&gt;"",$D$9,"")</f>
        <v/>
      </c>
      <c r="R2135" s="159" t="str">
        <f>IF(Table1[[#This Row],[Posting Date]]&lt;&gt;"",$D$10,"")</f>
        <v/>
      </c>
      <c r="S2135" s="66"/>
      <c r="T2135" s="63"/>
      <c r="U2135" s="67"/>
      <c r="V2135" s="67"/>
      <c r="W2135" s="67" t="str">
        <f t="shared" si="33"/>
        <v/>
      </c>
      <c r="X2135" s="161" t="str">
        <f>IF(E2135="","",(IF(Table1[[#This Row],[Cur]]="USD",Table1[[#This Row],[Cur_Amount Debit]],Table1[[#This Row],[Cur_Amount Debit]]/Table1[[#This Row],[Exchange Rate]])))</f>
        <v/>
      </c>
      <c r="Y2135" s="161" t="str">
        <f>IF(E2135="","",(IF(Table1[[#This Row],[Cur]]="USD",Table1[[#This Row],[Cur_Amount Credit]],Table1[[#This Row],[Cur_Amount Credit]]/ExchangeRate)))</f>
        <v/>
      </c>
      <c r="Z2135" s="203" t="str">
        <f>IF(E2135="","",(Table1[[#This Row],[Debit USD]]-Table1[[#This Row],[Credit USD]]))</f>
        <v/>
      </c>
      <c r="AA2135" s="122"/>
      <c r="AB2135" s="1"/>
      <c r="AC2135" s="15"/>
      <c r="AD2135" s="15" t="str">
        <f>IF(AND(OR(Table1[[#This Row],[Account]]="15030",Table1[[#This Row],[Account]]="15035",Table1[[#This Row],[Account]]="20150"),Table1[[#This Row],[Vendor ID]]=""),1,"")</f>
        <v/>
      </c>
      <c r="AE2135" s="15"/>
      <c r="AF2135" s="15"/>
      <c r="AG2135" s="15"/>
      <c r="AH2135" s="46" t="str">
        <f>IF(Table1[[#This Row],[Posting Date]]&lt;&gt;"","GJ-"&amp;CountryID,"")</f>
        <v/>
      </c>
      <c r="AI2135" s="59" t="str">
        <f>IF(Table1[[#This Row],[Posting Date]]&lt;&gt;"",Table1[[#This Row],[Posting Date]],"")</f>
        <v/>
      </c>
      <c r="AJ2135" s="46"/>
      <c r="AK2135" s="46" t="str">
        <f>IF(Table1[[#This Row],[Description]]&lt;&gt;"",Table1[[#This Row],[Description]],"")</f>
        <v/>
      </c>
      <c r="AL2135" s="46" t="str">
        <f>IF(Table1[[#This Row],[Posting Date]]&lt;&gt;"",Table1[[#This Row],[Reference Number]],"")</f>
        <v/>
      </c>
      <c r="AM2135" s="46" t="str">
        <f>TRIM(Table1[[#This Row],[Line '#]])</f>
        <v/>
      </c>
      <c r="AN2135" s="46" t="str">
        <f>TRIM(Table1[[#This Row],[Account]])</f>
        <v/>
      </c>
      <c r="AO2135" s="46" t="str">
        <f>IF(Table1[[#This Row],[Posting Date]]&lt;&gt;"",$D$5,"")</f>
        <v/>
      </c>
      <c r="AP2135" s="46" t="str">
        <f>TRIM(Table1[[#This Row],[Departments-Prgrams]])</f>
        <v/>
      </c>
      <c r="AQ2135" s="46" t="str">
        <f>TRIM(Table1[[#This Row],[Grant]])</f>
        <v/>
      </c>
      <c r="AR2135" s="46" t="str">
        <f>TRIM(Table1[[#This Row],[Staff ID]])</f>
        <v/>
      </c>
      <c r="AS2135" s="46" t="str">
        <f>IF(TRIM(Table1[[#This Row],[Budget Code]])=0,"",TRIM(Table1[[#This Row],[Budget Code]]))</f>
        <v/>
      </c>
      <c r="AT2135" s="46" t="str">
        <f>IF(Table1[[#This Row],[Line Description]]&lt;&gt;"",Table1[[#This Row],[Line Description]],"")</f>
        <v/>
      </c>
      <c r="AU2135" s="46" t="str">
        <f>IF(Table1[[#This Row],[Cur_Amount Debit]]&gt;0,ROUND(Table1[[#This Row],[Cur_Amount Debit]],2),"")</f>
        <v/>
      </c>
      <c r="AV2135" s="46" t="str">
        <f>IF(Table1[[#This Row],[Cur_Amount Credit]]&gt;0,ROUND(Table1[[#This Row],[Cur_Amount Credit]],2),"")</f>
        <v/>
      </c>
      <c r="AW2135" s="46" t="str">
        <f>LEFT(Table1[[#This Row],[Cur]],3)</f>
        <v/>
      </c>
      <c r="AX2135" s="59"/>
      <c r="AY2135" s="46"/>
      <c r="AZ2135" s="46" t="str">
        <f>IF(Table1[[#This Row],[Cur]]&lt;&gt;"",IF(Table1[[#This Row],[Cur]]="USD","",ExchangeRate),"")</f>
        <v/>
      </c>
      <c r="BA2135" s="46" t="str">
        <f>IF(Table1[[#This Row],[Grant]]&lt;&gt;"",VLOOKUP(Table1[[#This Row],[Grant]],Grants!B:D,3),"")</f>
        <v/>
      </c>
      <c r="BB2135" s="46" t="str">
        <f>TRIM(Table1[[#This Row],[Vendor ID]])</f>
        <v/>
      </c>
      <c r="BC2135">
        <f>IF(Table1[[#This Row],[Reference Number]]=Q2134,BC2134,BC2134+1)</f>
        <v>2</v>
      </c>
    </row>
    <row r="2136" spans="1:55" ht="11.25" hidden="1" customHeight="1">
      <c r="A2136" s="1"/>
      <c r="B2136" s="88" t="str">
        <f>IF(Table1[[#This Row],[Posting Date]]&lt;&gt;"",IF(Table1[[#This Row],[Reference Number]]=Q2135,B2135+1,1),"")</f>
        <v/>
      </c>
      <c r="C2136" s="61"/>
      <c r="D2136" s="61"/>
      <c r="E2136" s="218"/>
      <c r="F2136" s="143" t="str">
        <f>IFERROR(IF(VLOOKUP(Table1[[#This Row],[Budget Code Description]],Dimentions!$X$6:$AC$132,2,FALSE)="","",VLOOKUP(Table1[[#This Row],[Budget Code Description]],Dimentions!$X$6:$AC$132,2,FALSE)),"")</f>
        <v/>
      </c>
      <c r="G2136" s="143" t="str">
        <f>IFERROR(VLOOKUP(Table1[[#This Row],[Budget Code Description]],Dimentions!$X$6:$AC$132,3,FALSE),"")</f>
        <v/>
      </c>
      <c r="H2136" s="64" t="str">
        <f>IFERROR(VLOOKUP(Table1[[#This Row],[Account]],Dimentions!$S$6:$V$233,2,FALSE),"")</f>
        <v/>
      </c>
      <c r="I2136" s="62">
        <f>_xlfn.NUMBERVALUE(LEFT(Table1[[#This Row],[Account]],1))</f>
        <v>0</v>
      </c>
      <c r="J2136" s="62" t="str">
        <f>IFERROR(VLOOKUP(Table1[[#This Row],[Budget Code Description]],Table6[#All],7,FALSE),"")</f>
        <v/>
      </c>
      <c r="K2136" s="143" t="str">
        <f>IFERROR(VLOOKUP(Table1[[#This Row],[Budget Code Description]],Table6[#All],8,FALSE),"")</f>
        <v/>
      </c>
      <c r="L2136" s="63"/>
      <c r="M2136" s="65" t="str">
        <f>IFERROR(VLOOKUP(Table1[[#This Row],[Staff ID]],Table2[],2,FALSE),"")</f>
        <v/>
      </c>
      <c r="N2136" s="211" t="str">
        <f>IFERROR(IF(VLOOKUP(Table1[[#This Row],[Budget Code Description]],Dimentions!$X$6:$AC$97,4,FALSE)="","",VLOOKUP(Table1[[#This Row],[Budget Code Description]],Dimentions!$X$6:$AC$97,4,FALSE)),"")</f>
        <v/>
      </c>
      <c r="O2136" s="65" t="str">
        <f>IFERROR(VLOOKUP(Table1[[#This Row],[Vendor ID]],Table549[],2,FALSE),"")</f>
        <v/>
      </c>
      <c r="P2136" s="63"/>
      <c r="Q2136" s="143" t="str">
        <f>IF(Table1[[#This Row],[Posting Date]]&lt;&gt;"",$D$9,"")</f>
        <v/>
      </c>
      <c r="R2136" s="159" t="str">
        <f>IF(Table1[[#This Row],[Posting Date]]&lt;&gt;"",$D$10,"")</f>
        <v/>
      </c>
      <c r="S2136" s="66"/>
      <c r="T2136" s="63"/>
      <c r="U2136" s="67"/>
      <c r="V2136" s="67"/>
      <c r="W2136" s="67" t="str">
        <f t="shared" si="33"/>
        <v/>
      </c>
      <c r="X2136" s="161" t="str">
        <f>IF(E2136="","",(IF(Table1[[#This Row],[Cur]]="USD",Table1[[#This Row],[Cur_Amount Debit]],Table1[[#This Row],[Cur_Amount Debit]]/Table1[[#This Row],[Exchange Rate]])))</f>
        <v/>
      </c>
      <c r="Y2136" s="161" t="str">
        <f>IF(E2136="","",(IF(Table1[[#This Row],[Cur]]="USD",Table1[[#This Row],[Cur_Amount Credit]],Table1[[#This Row],[Cur_Amount Credit]]/ExchangeRate)))</f>
        <v/>
      </c>
      <c r="Z2136" s="203" t="str">
        <f>IF(E2136="","",(Table1[[#This Row],[Debit USD]]-Table1[[#This Row],[Credit USD]]))</f>
        <v/>
      </c>
      <c r="AA2136" s="122"/>
      <c r="AB2136" s="1"/>
      <c r="AC2136" s="15"/>
      <c r="AD2136" s="15" t="str">
        <f>IF(AND(OR(Table1[[#This Row],[Account]]="15030",Table1[[#This Row],[Account]]="15035",Table1[[#This Row],[Account]]="20150"),Table1[[#This Row],[Vendor ID]]=""),1,"")</f>
        <v/>
      </c>
      <c r="AE2136" s="15"/>
      <c r="AF2136" s="15"/>
      <c r="AG2136" s="15"/>
      <c r="AH2136" s="46" t="str">
        <f>IF(Table1[[#This Row],[Posting Date]]&lt;&gt;"","GJ-"&amp;CountryID,"")</f>
        <v/>
      </c>
      <c r="AI2136" s="59" t="str">
        <f>IF(Table1[[#This Row],[Posting Date]]&lt;&gt;"",Table1[[#This Row],[Posting Date]],"")</f>
        <v/>
      </c>
      <c r="AJ2136" s="46"/>
      <c r="AK2136" s="46" t="str">
        <f>IF(Table1[[#This Row],[Description]]&lt;&gt;"",Table1[[#This Row],[Description]],"")</f>
        <v/>
      </c>
      <c r="AL2136" s="46" t="str">
        <f>IF(Table1[[#This Row],[Posting Date]]&lt;&gt;"",Table1[[#This Row],[Reference Number]],"")</f>
        <v/>
      </c>
      <c r="AM2136" s="46" t="str">
        <f>TRIM(Table1[[#This Row],[Line '#]])</f>
        <v/>
      </c>
      <c r="AN2136" s="46" t="str">
        <f>TRIM(Table1[[#This Row],[Account]])</f>
        <v/>
      </c>
      <c r="AO2136" s="46" t="str">
        <f>IF(Table1[[#This Row],[Posting Date]]&lt;&gt;"",$D$5,"")</f>
        <v/>
      </c>
      <c r="AP2136" s="46" t="str">
        <f>TRIM(Table1[[#This Row],[Departments-Prgrams]])</f>
        <v/>
      </c>
      <c r="AQ2136" s="46" t="str">
        <f>TRIM(Table1[[#This Row],[Grant]])</f>
        <v/>
      </c>
      <c r="AR2136" s="46" t="str">
        <f>TRIM(Table1[[#This Row],[Staff ID]])</f>
        <v/>
      </c>
      <c r="AS2136" s="46" t="str">
        <f>IF(TRIM(Table1[[#This Row],[Budget Code]])=0,"",TRIM(Table1[[#This Row],[Budget Code]]))</f>
        <v/>
      </c>
      <c r="AT2136" s="46" t="str">
        <f>IF(Table1[[#This Row],[Line Description]]&lt;&gt;"",Table1[[#This Row],[Line Description]],"")</f>
        <v/>
      </c>
      <c r="AU2136" s="46" t="str">
        <f>IF(Table1[[#This Row],[Cur_Amount Debit]]&gt;0,ROUND(Table1[[#This Row],[Cur_Amount Debit]],2),"")</f>
        <v/>
      </c>
      <c r="AV2136" s="46" t="str">
        <f>IF(Table1[[#This Row],[Cur_Amount Credit]]&gt;0,ROUND(Table1[[#This Row],[Cur_Amount Credit]],2),"")</f>
        <v/>
      </c>
      <c r="AW2136" s="46" t="str">
        <f>LEFT(Table1[[#This Row],[Cur]],3)</f>
        <v/>
      </c>
      <c r="AX2136" s="59"/>
      <c r="AY2136" s="46"/>
      <c r="AZ2136" s="46" t="str">
        <f>IF(Table1[[#This Row],[Cur]]&lt;&gt;"",IF(Table1[[#This Row],[Cur]]="USD","",ExchangeRate),"")</f>
        <v/>
      </c>
      <c r="BA2136" s="46" t="str">
        <f>IF(Table1[[#This Row],[Grant]]&lt;&gt;"",VLOOKUP(Table1[[#This Row],[Grant]],Grants!B:D,3),"")</f>
        <v/>
      </c>
      <c r="BB2136" s="46" t="str">
        <f>TRIM(Table1[[#This Row],[Vendor ID]])</f>
        <v/>
      </c>
      <c r="BC2136">
        <f>IF(Table1[[#This Row],[Reference Number]]=Q2135,BC2135,BC2135+1)</f>
        <v>2</v>
      </c>
    </row>
    <row r="2137" spans="1:55" ht="11.25" hidden="1" customHeight="1">
      <c r="A2137" s="1"/>
      <c r="B2137" s="88" t="str">
        <f>IF(Table1[[#This Row],[Posting Date]]&lt;&gt;"",IF(Table1[[#This Row],[Reference Number]]=Q2136,B2136+1,1),"")</f>
        <v/>
      </c>
      <c r="C2137" s="61"/>
      <c r="D2137" s="61"/>
      <c r="E2137" s="218"/>
      <c r="F2137" s="143" t="str">
        <f>IFERROR(IF(VLOOKUP(Table1[[#This Row],[Budget Code Description]],Dimentions!$X$6:$AC$132,2,FALSE)="","",VLOOKUP(Table1[[#This Row],[Budget Code Description]],Dimentions!$X$6:$AC$132,2,FALSE)),"")</f>
        <v/>
      </c>
      <c r="G2137" s="143" t="str">
        <f>IFERROR(VLOOKUP(Table1[[#This Row],[Budget Code Description]],Dimentions!$X$6:$AC$132,3,FALSE),"")</f>
        <v/>
      </c>
      <c r="H2137" s="64" t="str">
        <f>IFERROR(VLOOKUP(Table1[[#This Row],[Account]],Dimentions!$S$6:$V$233,2,FALSE),"")</f>
        <v/>
      </c>
      <c r="I2137" s="62">
        <f>_xlfn.NUMBERVALUE(LEFT(Table1[[#This Row],[Account]],1))</f>
        <v>0</v>
      </c>
      <c r="J2137" s="62" t="str">
        <f>IFERROR(VLOOKUP(Table1[[#This Row],[Budget Code Description]],Table6[#All],7,FALSE),"")</f>
        <v/>
      </c>
      <c r="K2137" s="143" t="str">
        <f>IFERROR(VLOOKUP(Table1[[#This Row],[Budget Code Description]],Table6[#All],8,FALSE),"")</f>
        <v/>
      </c>
      <c r="L2137" s="63"/>
      <c r="M2137" s="65" t="str">
        <f>IFERROR(VLOOKUP(Table1[[#This Row],[Staff ID]],Table2[],2,FALSE),"")</f>
        <v/>
      </c>
      <c r="N2137" s="211" t="str">
        <f>IFERROR(IF(VLOOKUP(Table1[[#This Row],[Budget Code Description]],Dimentions!$X$6:$AC$97,4,FALSE)="","",VLOOKUP(Table1[[#This Row],[Budget Code Description]],Dimentions!$X$6:$AC$97,4,FALSE)),"")</f>
        <v/>
      </c>
      <c r="O2137" s="65" t="str">
        <f>IFERROR(VLOOKUP(Table1[[#This Row],[Vendor ID]],Table549[],2,FALSE),"")</f>
        <v/>
      </c>
      <c r="P2137" s="63"/>
      <c r="Q2137" s="143" t="str">
        <f>IF(Table1[[#This Row],[Posting Date]]&lt;&gt;"",$D$9,"")</f>
        <v/>
      </c>
      <c r="R2137" s="159" t="str">
        <f>IF(Table1[[#This Row],[Posting Date]]&lt;&gt;"",$D$10,"")</f>
        <v/>
      </c>
      <c r="S2137" s="66"/>
      <c r="T2137" s="63"/>
      <c r="U2137" s="67"/>
      <c r="V2137" s="67"/>
      <c r="W2137" s="67" t="str">
        <f t="shared" si="33"/>
        <v/>
      </c>
      <c r="X2137" s="161" t="str">
        <f>IF(E2137="","",(IF(Table1[[#This Row],[Cur]]="USD",Table1[[#This Row],[Cur_Amount Debit]],Table1[[#This Row],[Cur_Amount Debit]]/Table1[[#This Row],[Exchange Rate]])))</f>
        <v/>
      </c>
      <c r="Y2137" s="161" t="str">
        <f>IF(E2137="","",(IF(Table1[[#This Row],[Cur]]="USD",Table1[[#This Row],[Cur_Amount Credit]],Table1[[#This Row],[Cur_Amount Credit]]/ExchangeRate)))</f>
        <v/>
      </c>
      <c r="Z2137" s="203" t="str">
        <f>IF(E2137="","",(Table1[[#This Row],[Debit USD]]-Table1[[#This Row],[Credit USD]]))</f>
        <v/>
      </c>
      <c r="AA2137" s="122"/>
      <c r="AB2137" s="1"/>
      <c r="AC2137" s="15"/>
      <c r="AD2137" s="15" t="str">
        <f>IF(AND(OR(Table1[[#This Row],[Account]]="15030",Table1[[#This Row],[Account]]="15035",Table1[[#This Row],[Account]]="20150"),Table1[[#This Row],[Vendor ID]]=""),1,"")</f>
        <v/>
      </c>
      <c r="AE2137" s="15"/>
      <c r="AF2137" s="15"/>
      <c r="AG2137" s="15"/>
      <c r="AH2137" s="46" t="str">
        <f>IF(Table1[[#This Row],[Posting Date]]&lt;&gt;"","GJ-"&amp;CountryID,"")</f>
        <v/>
      </c>
      <c r="AI2137" s="59" t="str">
        <f>IF(Table1[[#This Row],[Posting Date]]&lt;&gt;"",Table1[[#This Row],[Posting Date]],"")</f>
        <v/>
      </c>
      <c r="AJ2137" s="46"/>
      <c r="AK2137" s="46" t="str">
        <f>IF(Table1[[#This Row],[Description]]&lt;&gt;"",Table1[[#This Row],[Description]],"")</f>
        <v/>
      </c>
      <c r="AL2137" s="46" t="str">
        <f>IF(Table1[[#This Row],[Posting Date]]&lt;&gt;"",Table1[[#This Row],[Reference Number]],"")</f>
        <v/>
      </c>
      <c r="AM2137" s="46" t="str">
        <f>TRIM(Table1[[#This Row],[Line '#]])</f>
        <v/>
      </c>
      <c r="AN2137" s="46" t="str">
        <f>TRIM(Table1[[#This Row],[Account]])</f>
        <v/>
      </c>
      <c r="AO2137" s="46" t="str">
        <f>IF(Table1[[#This Row],[Posting Date]]&lt;&gt;"",$D$5,"")</f>
        <v/>
      </c>
      <c r="AP2137" s="46" t="str">
        <f>TRIM(Table1[[#This Row],[Departments-Prgrams]])</f>
        <v/>
      </c>
      <c r="AQ2137" s="46" t="str">
        <f>TRIM(Table1[[#This Row],[Grant]])</f>
        <v/>
      </c>
      <c r="AR2137" s="46" t="str">
        <f>TRIM(Table1[[#This Row],[Staff ID]])</f>
        <v/>
      </c>
      <c r="AS2137" s="46" t="str">
        <f>IF(TRIM(Table1[[#This Row],[Budget Code]])=0,"",TRIM(Table1[[#This Row],[Budget Code]]))</f>
        <v/>
      </c>
      <c r="AT2137" s="46" t="str">
        <f>IF(Table1[[#This Row],[Line Description]]&lt;&gt;"",Table1[[#This Row],[Line Description]],"")</f>
        <v/>
      </c>
      <c r="AU2137" s="46" t="str">
        <f>IF(Table1[[#This Row],[Cur_Amount Debit]]&gt;0,ROUND(Table1[[#This Row],[Cur_Amount Debit]],2),"")</f>
        <v/>
      </c>
      <c r="AV2137" s="46" t="str">
        <f>IF(Table1[[#This Row],[Cur_Amount Credit]]&gt;0,ROUND(Table1[[#This Row],[Cur_Amount Credit]],2),"")</f>
        <v/>
      </c>
      <c r="AW2137" s="46" t="str">
        <f>LEFT(Table1[[#This Row],[Cur]],3)</f>
        <v/>
      </c>
      <c r="AX2137" s="59"/>
      <c r="AY2137" s="46"/>
      <c r="AZ2137" s="46" t="str">
        <f>IF(Table1[[#This Row],[Cur]]&lt;&gt;"",IF(Table1[[#This Row],[Cur]]="USD","",ExchangeRate),"")</f>
        <v/>
      </c>
      <c r="BA2137" s="46" t="str">
        <f>IF(Table1[[#This Row],[Grant]]&lt;&gt;"",VLOOKUP(Table1[[#This Row],[Grant]],Grants!B:D,3),"")</f>
        <v/>
      </c>
      <c r="BB2137" s="46" t="str">
        <f>TRIM(Table1[[#This Row],[Vendor ID]])</f>
        <v/>
      </c>
      <c r="BC2137">
        <f>IF(Table1[[#This Row],[Reference Number]]=Q2136,BC2136,BC2136+1)</f>
        <v>2</v>
      </c>
    </row>
    <row r="2138" spans="1:55" ht="11.25" hidden="1" customHeight="1">
      <c r="A2138" s="1"/>
      <c r="B2138" s="88" t="str">
        <f>IF(Table1[[#This Row],[Posting Date]]&lt;&gt;"",IF(Table1[[#This Row],[Reference Number]]=Q2137,B2137+1,1),"")</f>
        <v/>
      </c>
      <c r="C2138" s="61"/>
      <c r="D2138" s="61"/>
      <c r="E2138" s="218"/>
      <c r="F2138" s="143" t="str">
        <f>IFERROR(IF(VLOOKUP(Table1[[#This Row],[Budget Code Description]],Dimentions!$X$6:$AC$132,2,FALSE)="","",VLOOKUP(Table1[[#This Row],[Budget Code Description]],Dimentions!$X$6:$AC$132,2,FALSE)),"")</f>
        <v/>
      </c>
      <c r="G2138" s="143" t="str">
        <f>IFERROR(VLOOKUP(Table1[[#This Row],[Budget Code Description]],Dimentions!$X$6:$AC$132,3,FALSE),"")</f>
        <v/>
      </c>
      <c r="H2138" s="64" t="str">
        <f>IFERROR(VLOOKUP(Table1[[#This Row],[Account]],Dimentions!$S$6:$V$233,2,FALSE),"")</f>
        <v/>
      </c>
      <c r="I2138" s="62">
        <f>_xlfn.NUMBERVALUE(LEFT(Table1[[#This Row],[Account]],1))</f>
        <v>0</v>
      </c>
      <c r="J2138" s="62" t="str">
        <f>IFERROR(VLOOKUP(Table1[[#This Row],[Budget Code Description]],Table6[#All],7,FALSE),"")</f>
        <v/>
      </c>
      <c r="K2138" s="143" t="str">
        <f>IFERROR(VLOOKUP(Table1[[#This Row],[Budget Code Description]],Table6[#All],8,FALSE),"")</f>
        <v/>
      </c>
      <c r="L2138" s="63"/>
      <c r="M2138" s="65" t="str">
        <f>IFERROR(VLOOKUP(Table1[[#This Row],[Staff ID]],Table2[],2,FALSE),"")</f>
        <v/>
      </c>
      <c r="N2138" s="211" t="str">
        <f>IFERROR(IF(VLOOKUP(Table1[[#This Row],[Budget Code Description]],Dimentions!$X$6:$AC$97,4,FALSE)="","",VLOOKUP(Table1[[#This Row],[Budget Code Description]],Dimentions!$X$6:$AC$97,4,FALSE)),"")</f>
        <v/>
      </c>
      <c r="O2138" s="65" t="str">
        <f>IFERROR(VLOOKUP(Table1[[#This Row],[Vendor ID]],Table549[],2,FALSE),"")</f>
        <v/>
      </c>
      <c r="P2138" s="63"/>
      <c r="Q2138" s="143" t="str">
        <f>IF(Table1[[#This Row],[Posting Date]]&lt;&gt;"",$D$9,"")</f>
        <v/>
      </c>
      <c r="R2138" s="159" t="str">
        <f>IF(Table1[[#This Row],[Posting Date]]&lt;&gt;"",$D$10,"")</f>
        <v/>
      </c>
      <c r="S2138" s="66"/>
      <c r="T2138" s="63"/>
      <c r="U2138" s="67"/>
      <c r="V2138" s="67"/>
      <c r="W2138" s="67" t="str">
        <f t="shared" si="33"/>
        <v/>
      </c>
      <c r="X2138" s="161" t="str">
        <f>IF(E2138="","",(IF(Table1[[#This Row],[Cur]]="USD",Table1[[#This Row],[Cur_Amount Debit]],Table1[[#This Row],[Cur_Amount Debit]]/Table1[[#This Row],[Exchange Rate]])))</f>
        <v/>
      </c>
      <c r="Y2138" s="161" t="str">
        <f>IF(E2138="","",(IF(Table1[[#This Row],[Cur]]="USD",Table1[[#This Row],[Cur_Amount Credit]],Table1[[#This Row],[Cur_Amount Credit]]/ExchangeRate)))</f>
        <v/>
      </c>
      <c r="Z2138" s="203" t="str">
        <f>IF(E2138="","",(Table1[[#This Row],[Debit USD]]-Table1[[#This Row],[Credit USD]]))</f>
        <v/>
      </c>
      <c r="AA2138" s="122"/>
      <c r="AB2138" s="1"/>
      <c r="AC2138" s="15"/>
      <c r="AD2138" s="15" t="str">
        <f>IF(AND(OR(Table1[[#This Row],[Account]]="15030",Table1[[#This Row],[Account]]="15035",Table1[[#This Row],[Account]]="20150"),Table1[[#This Row],[Vendor ID]]=""),1,"")</f>
        <v/>
      </c>
      <c r="AE2138" s="15"/>
      <c r="AF2138" s="15"/>
      <c r="AG2138" s="15"/>
      <c r="AH2138" s="46" t="str">
        <f>IF(Table1[[#This Row],[Posting Date]]&lt;&gt;"","GJ-"&amp;CountryID,"")</f>
        <v/>
      </c>
      <c r="AI2138" s="59" t="str">
        <f>IF(Table1[[#This Row],[Posting Date]]&lt;&gt;"",Table1[[#This Row],[Posting Date]],"")</f>
        <v/>
      </c>
      <c r="AJ2138" s="46"/>
      <c r="AK2138" s="46" t="str">
        <f>IF(Table1[[#This Row],[Description]]&lt;&gt;"",Table1[[#This Row],[Description]],"")</f>
        <v/>
      </c>
      <c r="AL2138" s="46" t="str">
        <f>IF(Table1[[#This Row],[Posting Date]]&lt;&gt;"",Table1[[#This Row],[Reference Number]],"")</f>
        <v/>
      </c>
      <c r="AM2138" s="46" t="str">
        <f>TRIM(Table1[[#This Row],[Line '#]])</f>
        <v/>
      </c>
      <c r="AN2138" s="46" t="str">
        <f>TRIM(Table1[[#This Row],[Account]])</f>
        <v/>
      </c>
      <c r="AO2138" s="46" t="str">
        <f>IF(Table1[[#This Row],[Posting Date]]&lt;&gt;"",$D$5,"")</f>
        <v/>
      </c>
      <c r="AP2138" s="46" t="str">
        <f>TRIM(Table1[[#This Row],[Departments-Prgrams]])</f>
        <v/>
      </c>
      <c r="AQ2138" s="46" t="str">
        <f>TRIM(Table1[[#This Row],[Grant]])</f>
        <v/>
      </c>
      <c r="AR2138" s="46" t="str">
        <f>TRIM(Table1[[#This Row],[Staff ID]])</f>
        <v/>
      </c>
      <c r="AS2138" s="46" t="str">
        <f>IF(TRIM(Table1[[#This Row],[Budget Code]])=0,"",TRIM(Table1[[#This Row],[Budget Code]]))</f>
        <v/>
      </c>
      <c r="AT2138" s="46" t="str">
        <f>IF(Table1[[#This Row],[Line Description]]&lt;&gt;"",Table1[[#This Row],[Line Description]],"")</f>
        <v/>
      </c>
      <c r="AU2138" s="46" t="str">
        <f>IF(Table1[[#This Row],[Cur_Amount Debit]]&gt;0,ROUND(Table1[[#This Row],[Cur_Amount Debit]],2),"")</f>
        <v/>
      </c>
      <c r="AV2138" s="46" t="str">
        <f>IF(Table1[[#This Row],[Cur_Amount Credit]]&gt;0,ROUND(Table1[[#This Row],[Cur_Amount Credit]],2),"")</f>
        <v/>
      </c>
      <c r="AW2138" s="46" t="str">
        <f>LEFT(Table1[[#This Row],[Cur]],3)</f>
        <v/>
      </c>
      <c r="AX2138" s="59"/>
      <c r="AY2138" s="46"/>
      <c r="AZ2138" s="46" t="str">
        <f>IF(Table1[[#This Row],[Cur]]&lt;&gt;"",IF(Table1[[#This Row],[Cur]]="USD","",ExchangeRate),"")</f>
        <v/>
      </c>
      <c r="BA2138" s="46" t="str">
        <f>IF(Table1[[#This Row],[Grant]]&lt;&gt;"",VLOOKUP(Table1[[#This Row],[Grant]],Grants!B:D,3),"")</f>
        <v/>
      </c>
      <c r="BB2138" s="46" t="str">
        <f>TRIM(Table1[[#This Row],[Vendor ID]])</f>
        <v/>
      </c>
      <c r="BC2138">
        <f>IF(Table1[[#This Row],[Reference Number]]=Q2137,BC2137,BC2137+1)</f>
        <v>2</v>
      </c>
    </row>
    <row r="2139" spans="1:55" ht="11.25" hidden="1" customHeight="1">
      <c r="A2139" s="1"/>
      <c r="B2139" s="88" t="str">
        <f>IF(Table1[[#This Row],[Posting Date]]&lt;&gt;"",IF(Table1[[#This Row],[Reference Number]]=Q2138,B2138+1,1),"")</f>
        <v/>
      </c>
      <c r="C2139" s="61"/>
      <c r="D2139" s="61"/>
      <c r="E2139" s="218"/>
      <c r="F2139" s="143" t="str">
        <f>IFERROR(IF(VLOOKUP(Table1[[#This Row],[Budget Code Description]],Dimentions!$X$6:$AC$132,2,FALSE)="","",VLOOKUP(Table1[[#This Row],[Budget Code Description]],Dimentions!$X$6:$AC$132,2,FALSE)),"")</f>
        <v/>
      </c>
      <c r="G2139" s="143" t="str">
        <f>IFERROR(VLOOKUP(Table1[[#This Row],[Budget Code Description]],Dimentions!$X$6:$AC$132,3,FALSE),"")</f>
        <v/>
      </c>
      <c r="H2139" s="64" t="str">
        <f>IFERROR(VLOOKUP(Table1[[#This Row],[Account]],Dimentions!$S$6:$V$233,2,FALSE),"")</f>
        <v/>
      </c>
      <c r="I2139" s="62">
        <f>_xlfn.NUMBERVALUE(LEFT(Table1[[#This Row],[Account]],1))</f>
        <v>0</v>
      </c>
      <c r="J2139" s="62" t="str">
        <f>IFERROR(VLOOKUP(Table1[[#This Row],[Budget Code Description]],Table6[#All],7,FALSE),"")</f>
        <v/>
      </c>
      <c r="K2139" s="143" t="str">
        <f>IFERROR(VLOOKUP(Table1[[#This Row],[Budget Code Description]],Table6[#All],8,FALSE),"")</f>
        <v/>
      </c>
      <c r="L2139" s="63"/>
      <c r="M2139" s="65" t="str">
        <f>IFERROR(VLOOKUP(Table1[[#This Row],[Staff ID]],Table2[],2,FALSE),"")</f>
        <v/>
      </c>
      <c r="N2139" s="211" t="str">
        <f>IFERROR(IF(VLOOKUP(Table1[[#This Row],[Budget Code Description]],Dimentions!$X$6:$AC$97,4,FALSE)="","",VLOOKUP(Table1[[#This Row],[Budget Code Description]],Dimentions!$X$6:$AC$97,4,FALSE)),"")</f>
        <v/>
      </c>
      <c r="O2139" s="65" t="str">
        <f>IFERROR(VLOOKUP(Table1[[#This Row],[Vendor ID]],Table549[],2,FALSE),"")</f>
        <v/>
      </c>
      <c r="P2139" s="63"/>
      <c r="Q2139" s="143" t="str">
        <f>IF(Table1[[#This Row],[Posting Date]]&lt;&gt;"",$D$9,"")</f>
        <v/>
      </c>
      <c r="R2139" s="159" t="str">
        <f>IF(Table1[[#This Row],[Posting Date]]&lt;&gt;"",$D$10,"")</f>
        <v/>
      </c>
      <c r="S2139" s="66"/>
      <c r="T2139" s="63"/>
      <c r="U2139" s="67"/>
      <c r="V2139" s="67"/>
      <c r="W2139" s="67" t="str">
        <f t="shared" si="33"/>
        <v/>
      </c>
      <c r="X2139" s="161" t="str">
        <f>IF(E2139="","",(IF(Table1[[#This Row],[Cur]]="USD",Table1[[#This Row],[Cur_Amount Debit]],Table1[[#This Row],[Cur_Amount Debit]]/Table1[[#This Row],[Exchange Rate]])))</f>
        <v/>
      </c>
      <c r="Y2139" s="161" t="str">
        <f>IF(E2139="","",(IF(Table1[[#This Row],[Cur]]="USD",Table1[[#This Row],[Cur_Amount Credit]],Table1[[#This Row],[Cur_Amount Credit]]/ExchangeRate)))</f>
        <v/>
      </c>
      <c r="Z2139" s="203" t="str">
        <f>IF(E2139="","",(Table1[[#This Row],[Debit USD]]-Table1[[#This Row],[Credit USD]]))</f>
        <v/>
      </c>
      <c r="AA2139" s="122"/>
      <c r="AB2139" s="1"/>
      <c r="AC2139" s="15"/>
      <c r="AD2139" s="15" t="str">
        <f>IF(AND(OR(Table1[[#This Row],[Account]]="15030",Table1[[#This Row],[Account]]="15035",Table1[[#This Row],[Account]]="20150"),Table1[[#This Row],[Vendor ID]]=""),1,"")</f>
        <v/>
      </c>
      <c r="AE2139" s="15"/>
      <c r="AF2139" s="15"/>
      <c r="AG2139" s="15"/>
      <c r="AH2139" s="46" t="str">
        <f>IF(Table1[[#This Row],[Posting Date]]&lt;&gt;"","GJ-"&amp;CountryID,"")</f>
        <v/>
      </c>
      <c r="AI2139" s="59" t="str">
        <f>IF(Table1[[#This Row],[Posting Date]]&lt;&gt;"",Table1[[#This Row],[Posting Date]],"")</f>
        <v/>
      </c>
      <c r="AJ2139" s="46"/>
      <c r="AK2139" s="46" t="str">
        <f>IF(Table1[[#This Row],[Description]]&lt;&gt;"",Table1[[#This Row],[Description]],"")</f>
        <v/>
      </c>
      <c r="AL2139" s="46" t="str">
        <f>IF(Table1[[#This Row],[Posting Date]]&lt;&gt;"",Table1[[#This Row],[Reference Number]],"")</f>
        <v/>
      </c>
      <c r="AM2139" s="46" t="str">
        <f>TRIM(Table1[[#This Row],[Line '#]])</f>
        <v/>
      </c>
      <c r="AN2139" s="46" t="str">
        <f>TRIM(Table1[[#This Row],[Account]])</f>
        <v/>
      </c>
      <c r="AO2139" s="46" t="str">
        <f>IF(Table1[[#This Row],[Posting Date]]&lt;&gt;"",$D$5,"")</f>
        <v/>
      </c>
      <c r="AP2139" s="46" t="str">
        <f>TRIM(Table1[[#This Row],[Departments-Prgrams]])</f>
        <v/>
      </c>
      <c r="AQ2139" s="46" t="str">
        <f>TRIM(Table1[[#This Row],[Grant]])</f>
        <v/>
      </c>
      <c r="AR2139" s="46" t="str">
        <f>TRIM(Table1[[#This Row],[Staff ID]])</f>
        <v/>
      </c>
      <c r="AS2139" s="46" t="str">
        <f>IF(TRIM(Table1[[#This Row],[Budget Code]])=0,"",TRIM(Table1[[#This Row],[Budget Code]]))</f>
        <v/>
      </c>
      <c r="AT2139" s="46" t="str">
        <f>IF(Table1[[#This Row],[Line Description]]&lt;&gt;"",Table1[[#This Row],[Line Description]],"")</f>
        <v/>
      </c>
      <c r="AU2139" s="46" t="str">
        <f>IF(Table1[[#This Row],[Cur_Amount Debit]]&gt;0,ROUND(Table1[[#This Row],[Cur_Amount Debit]],2),"")</f>
        <v/>
      </c>
      <c r="AV2139" s="46" t="str">
        <f>IF(Table1[[#This Row],[Cur_Amount Credit]]&gt;0,ROUND(Table1[[#This Row],[Cur_Amount Credit]],2),"")</f>
        <v/>
      </c>
      <c r="AW2139" s="46" t="str">
        <f>LEFT(Table1[[#This Row],[Cur]],3)</f>
        <v/>
      </c>
      <c r="AX2139" s="59"/>
      <c r="AY2139" s="46"/>
      <c r="AZ2139" s="46" t="str">
        <f>IF(Table1[[#This Row],[Cur]]&lt;&gt;"",IF(Table1[[#This Row],[Cur]]="USD","",ExchangeRate),"")</f>
        <v/>
      </c>
      <c r="BA2139" s="46" t="str">
        <f>IF(Table1[[#This Row],[Grant]]&lt;&gt;"",VLOOKUP(Table1[[#This Row],[Grant]],Grants!B:D,3),"")</f>
        <v/>
      </c>
      <c r="BB2139" s="46" t="str">
        <f>TRIM(Table1[[#This Row],[Vendor ID]])</f>
        <v/>
      </c>
      <c r="BC2139">
        <f>IF(Table1[[#This Row],[Reference Number]]=Q2138,BC2138,BC2138+1)</f>
        <v>2</v>
      </c>
    </row>
    <row r="2140" spans="1:55" ht="11.25" hidden="1" customHeight="1">
      <c r="A2140" s="1"/>
      <c r="B2140" s="88" t="str">
        <f>IF(Table1[[#This Row],[Posting Date]]&lt;&gt;"",IF(Table1[[#This Row],[Reference Number]]=Q2139,B2139+1,1),"")</f>
        <v/>
      </c>
      <c r="C2140" s="61"/>
      <c r="D2140" s="61"/>
      <c r="E2140" s="218"/>
      <c r="F2140" s="143" t="str">
        <f>IFERROR(IF(VLOOKUP(Table1[[#This Row],[Budget Code Description]],Dimentions!$X$6:$AC$132,2,FALSE)="","",VLOOKUP(Table1[[#This Row],[Budget Code Description]],Dimentions!$X$6:$AC$132,2,FALSE)),"")</f>
        <v/>
      </c>
      <c r="G2140" s="143" t="str">
        <f>IFERROR(VLOOKUP(Table1[[#This Row],[Budget Code Description]],Dimentions!$X$6:$AC$132,3,FALSE),"")</f>
        <v/>
      </c>
      <c r="H2140" s="64" t="str">
        <f>IFERROR(VLOOKUP(Table1[[#This Row],[Account]],Dimentions!$S$6:$V$233,2,FALSE),"")</f>
        <v/>
      </c>
      <c r="I2140" s="62">
        <f>_xlfn.NUMBERVALUE(LEFT(Table1[[#This Row],[Account]],1))</f>
        <v>0</v>
      </c>
      <c r="J2140" s="62" t="str">
        <f>IFERROR(VLOOKUP(Table1[[#This Row],[Budget Code Description]],Table6[#All],7,FALSE),"")</f>
        <v/>
      </c>
      <c r="K2140" s="143" t="str">
        <f>IFERROR(VLOOKUP(Table1[[#This Row],[Budget Code Description]],Table6[#All],8,FALSE),"")</f>
        <v/>
      </c>
      <c r="L2140" s="63"/>
      <c r="M2140" s="65" t="str">
        <f>IFERROR(VLOOKUP(Table1[[#This Row],[Staff ID]],Table2[],2,FALSE),"")</f>
        <v/>
      </c>
      <c r="N2140" s="211" t="str">
        <f>IFERROR(IF(VLOOKUP(Table1[[#This Row],[Budget Code Description]],Dimentions!$X$6:$AC$97,4,FALSE)="","",VLOOKUP(Table1[[#This Row],[Budget Code Description]],Dimentions!$X$6:$AC$97,4,FALSE)),"")</f>
        <v/>
      </c>
      <c r="O2140" s="65" t="str">
        <f>IFERROR(VLOOKUP(Table1[[#This Row],[Vendor ID]],Table549[],2,FALSE),"")</f>
        <v/>
      </c>
      <c r="P2140" s="63"/>
      <c r="Q2140" s="143" t="str">
        <f>IF(Table1[[#This Row],[Posting Date]]&lt;&gt;"",$D$9,"")</f>
        <v/>
      </c>
      <c r="R2140" s="159" t="str">
        <f>IF(Table1[[#This Row],[Posting Date]]&lt;&gt;"",$D$10,"")</f>
        <v/>
      </c>
      <c r="S2140" s="66"/>
      <c r="T2140" s="63"/>
      <c r="U2140" s="67"/>
      <c r="V2140" s="67"/>
      <c r="W2140" s="67" t="str">
        <f t="shared" si="33"/>
        <v/>
      </c>
      <c r="X2140" s="161" t="str">
        <f>IF(E2140="","",(IF(Table1[[#This Row],[Cur]]="USD",Table1[[#This Row],[Cur_Amount Debit]],Table1[[#This Row],[Cur_Amount Debit]]/Table1[[#This Row],[Exchange Rate]])))</f>
        <v/>
      </c>
      <c r="Y2140" s="161" t="str">
        <f>IF(E2140="","",(IF(Table1[[#This Row],[Cur]]="USD",Table1[[#This Row],[Cur_Amount Credit]],Table1[[#This Row],[Cur_Amount Credit]]/ExchangeRate)))</f>
        <v/>
      </c>
      <c r="Z2140" s="203" t="str">
        <f>IF(E2140="","",(Table1[[#This Row],[Debit USD]]-Table1[[#This Row],[Credit USD]]))</f>
        <v/>
      </c>
      <c r="AA2140" s="122"/>
      <c r="AB2140" s="1"/>
      <c r="AC2140" s="15"/>
      <c r="AD2140" s="15" t="str">
        <f>IF(AND(OR(Table1[[#This Row],[Account]]="15030",Table1[[#This Row],[Account]]="15035",Table1[[#This Row],[Account]]="20150"),Table1[[#This Row],[Vendor ID]]=""),1,"")</f>
        <v/>
      </c>
      <c r="AE2140" s="15"/>
      <c r="AF2140" s="15"/>
      <c r="AG2140" s="15"/>
      <c r="AH2140" s="46" t="str">
        <f>IF(Table1[[#This Row],[Posting Date]]&lt;&gt;"","GJ-"&amp;CountryID,"")</f>
        <v/>
      </c>
      <c r="AI2140" s="59" t="str">
        <f>IF(Table1[[#This Row],[Posting Date]]&lt;&gt;"",Table1[[#This Row],[Posting Date]],"")</f>
        <v/>
      </c>
      <c r="AJ2140" s="46"/>
      <c r="AK2140" s="46" t="str">
        <f>IF(Table1[[#This Row],[Description]]&lt;&gt;"",Table1[[#This Row],[Description]],"")</f>
        <v/>
      </c>
      <c r="AL2140" s="46" t="str">
        <f>IF(Table1[[#This Row],[Posting Date]]&lt;&gt;"",Table1[[#This Row],[Reference Number]],"")</f>
        <v/>
      </c>
      <c r="AM2140" s="46" t="str">
        <f>TRIM(Table1[[#This Row],[Line '#]])</f>
        <v/>
      </c>
      <c r="AN2140" s="46" t="str">
        <f>TRIM(Table1[[#This Row],[Account]])</f>
        <v/>
      </c>
      <c r="AO2140" s="46" t="str">
        <f>IF(Table1[[#This Row],[Posting Date]]&lt;&gt;"",$D$5,"")</f>
        <v/>
      </c>
      <c r="AP2140" s="46" t="str">
        <f>TRIM(Table1[[#This Row],[Departments-Prgrams]])</f>
        <v/>
      </c>
      <c r="AQ2140" s="46" t="str">
        <f>TRIM(Table1[[#This Row],[Grant]])</f>
        <v/>
      </c>
      <c r="AR2140" s="46" t="str">
        <f>TRIM(Table1[[#This Row],[Staff ID]])</f>
        <v/>
      </c>
      <c r="AS2140" s="46" t="str">
        <f>IF(TRIM(Table1[[#This Row],[Budget Code]])=0,"",TRIM(Table1[[#This Row],[Budget Code]]))</f>
        <v/>
      </c>
      <c r="AT2140" s="46" t="str">
        <f>IF(Table1[[#This Row],[Line Description]]&lt;&gt;"",Table1[[#This Row],[Line Description]],"")</f>
        <v/>
      </c>
      <c r="AU2140" s="46" t="str">
        <f>IF(Table1[[#This Row],[Cur_Amount Debit]]&gt;0,ROUND(Table1[[#This Row],[Cur_Amount Debit]],2),"")</f>
        <v/>
      </c>
      <c r="AV2140" s="46" t="str">
        <f>IF(Table1[[#This Row],[Cur_Amount Credit]]&gt;0,ROUND(Table1[[#This Row],[Cur_Amount Credit]],2),"")</f>
        <v/>
      </c>
      <c r="AW2140" s="46" t="str">
        <f>LEFT(Table1[[#This Row],[Cur]],3)</f>
        <v/>
      </c>
      <c r="AX2140" s="59"/>
      <c r="AY2140" s="46"/>
      <c r="AZ2140" s="46" t="str">
        <f>IF(Table1[[#This Row],[Cur]]&lt;&gt;"",IF(Table1[[#This Row],[Cur]]="USD","",ExchangeRate),"")</f>
        <v/>
      </c>
      <c r="BA2140" s="46" t="str">
        <f>IF(Table1[[#This Row],[Grant]]&lt;&gt;"",VLOOKUP(Table1[[#This Row],[Grant]],Grants!B:D,3),"")</f>
        <v/>
      </c>
      <c r="BB2140" s="46" t="str">
        <f>TRIM(Table1[[#This Row],[Vendor ID]])</f>
        <v/>
      </c>
      <c r="BC2140">
        <f>IF(Table1[[#This Row],[Reference Number]]=Q2139,BC2139,BC2139+1)</f>
        <v>2</v>
      </c>
    </row>
    <row r="2141" spans="1:55" ht="11.25" hidden="1" customHeight="1">
      <c r="A2141" s="1"/>
      <c r="B2141" s="88" t="str">
        <f>IF(Table1[[#This Row],[Posting Date]]&lt;&gt;"",IF(Table1[[#This Row],[Reference Number]]=Q2140,B2140+1,1),"")</f>
        <v/>
      </c>
      <c r="C2141" s="61"/>
      <c r="D2141" s="61"/>
      <c r="E2141" s="218"/>
      <c r="F2141" s="143" t="str">
        <f>IFERROR(IF(VLOOKUP(Table1[[#This Row],[Budget Code Description]],Dimentions!$X$6:$AC$132,2,FALSE)="","",VLOOKUP(Table1[[#This Row],[Budget Code Description]],Dimentions!$X$6:$AC$132,2,FALSE)),"")</f>
        <v/>
      </c>
      <c r="G2141" s="143" t="str">
        <f>IFERROR(VLOOKUP(Table1[[#This Row],[Budget Code Description]],Dimentions!$X$6:$AC$132,3,FALSE),"")</f>
        <v/>
      </c>
      <c r="H2141" s="64" t="str">
        <f>IFERROR(VLOOKUP(Table1[[#This Row],[Account]],Dimentions!$S$6:$V$233,2,FALSE),"")</f>
        <v/>
      </c>
      <c r="I2141" s="62">
        <f>_xlfn.NUMBERVALUE(LEFT(Table1[[#This Row],[Account]],1))</f>
        <v>0</v>
      </c>
      <c r="J2141" s="62" t="str">
        <f>IFERROR(VLOOKUP(Table1[[#This Row],[Budget Code Description]],Table6[#All],7,FALSE),"")</f>
        <v/>
      </c>
      <c r="K2141" s="143" t="str">
        <f>IFERROR(VLOOKUP(Table1[[#This Row],[Budget Code Description]],Table6[#All],8,FALSE),"")</f>
        <v/>
      </c>
      <c r="L2141" s="63"/>
      <c r="M2141" s="65" t="str">
        <f>IFERROR(VLOOKUP(Table1[[#This Row],[Staff ID]],Table2[],2,FALSE),"")</f>
        <v/>
      </c>
      <c r="N2141" s="211" t="str">
        <f>IFERROR(IF(VLOOKUP(Table1[[#This Row],[Budget Code Description]],Dimentions!$X$6:$AC$97,4,FALSE)="","",VLOOKUP(Table1[[#This Row],[Budget Code Description]],Dimentions!$X$6:$AC$97,4,FALSE)),"")</f>
        <v/>
      </c>
      <c r="O2141" s="65" t="str">
        <f>IFERROR(VLOOKUP(Table1[[#This Row],[Vendor ID]],Table549[],2,FALSE),"")</f>
        <v/>
      </c>
      <c r="P2141" s="63"/>
      <c r="Q2141" s="143" t="str">
        <f>IF(Table1[[#This Row],[Posting Date]]&lt;&gt;"",$D$9,"")</f>
        <v/>
      </c>
      <c r="R2141" s="159" t="str">
        <f>IF(Table1[[#This Row],[Posting Date]]&lt;&gt;"",$D$10,"")</f>
        <v/>
      </c>
      <c r="S2141" s="66"/>
      <c r="T2141" s="63"/>
      <c r="U2141" s="67"/>
      <c r="V2141" s="67"/>
      <c r="W2141" s="67" t="str">
        <f t="shared" si="33"/>
        <v/>
      </c>
      <c r="X2141" s="161" t="str">
        <f>IF(E2141="","",(IF(Table1[[#This Row],[Cur]]="USD",Table1[[#This Row],[Cur_Amount Debit]],Table1[[#This Row],[Cur_Amount Debit]]/Table1[[#This Row],[Exchange Rate]])))</f>
        <v/>
      </c>
      <c r="Y2141" s="161" t="str">
        <f>IF(E2141="","",(IF(Table1[[#This Row],[Cur]]="USD",Table1[[#This Row],[Cur_Amount Credit]],Table1[[#This Row],[Cur_Amount Credit]]/ExchangeRate)))</f>
        <v/>
      </c>
      <c r="Z2141" s="203" t="str">
        <f>IF(E2141="","",(Table1[[#This Row],[Debit USD]]-Table1[[#This Row],[Credit USD]]))</f>
        <v/>
      </c>
      <c r="AA2141" s="122"/>
      <c r="AB2141" s="1"/>
      <c r="AC2141" s="15"/>
      <c r="AD2141" s="15" t="str">
        <f>IF(AND(OR(Table1[[#This Row],[Account]]="15030",Table1[[#This Row],[Account]]="15035",Table1[[#This Row],[Account]]="20150"),Table1[[#This Row],[Vendor ID]]=""),1,"")</f>
        <v/>
      </c>
      <c r="AE2141" s="15"/>
      <c r="AF2141" s="15"/>
      <c r="AG2141" s="15"/>
      <c r="AH2141" s="46" t="str">
        <f>IF(Table1[[#This Row],[Posting Date]]&lt;&gt;"","GJ-"&amp;CountryID,"")</f>
        <v/>
      </c>
      <c r="AI2141" s="59" t="str">
        <f>IF(Table1[[#This Row],[Posting Date]]&lt;&gt;"",Table1[[#This Row],[Posting Date]],"")</f>
        <v/>
      </c>
      <c r="AJ2141" s="46"/>
      <c r="AK2141" s="46" t="str">
        <f>IF(Table1[[#This Row],[Description]]&lt;&gt;"",Table1[[#This Row],[Description]],"")</f>
        <v/>
      </c>
      <c r="AL2141" s="46" t="str">
        <f>IF(Table1[[#This Row],[Posting Date]]&lt;&gt;"",Table1[[#This Row],[Reference Number]],"")</f>
        <v/>
      </c>
      <c r="AM2141" s="46" t="str">
        <f>TRIM(Table1[[#This Row],[Line '#]])</f>
        <v/>
      </c>
      <c r="AN2141" s="46" t="str">
        <f>TRIM(Table1[[#This Row],[Account]])</f>
        <v/>
      </c>
      <c r="AO2141" s="46" t="str">
        <f>IF(Table1[[#This Row],[Posting Date]]&lt;&gt;"",$D$5,"")</f>
        <v/>
      </c>
      <c r="AP2141" s="46" t="str">
        <f>TRIM(Table1[[#This Row],[Departments-Prgrams]])</f>
        <v/>
      </c>
      <c r="AQ2141" s="46" t="str">
        <f>TRIM(Table1[[#This Row],[Grant]])</f>
        <v/>
      </c>
      <c r="AR2141" s="46" t="str">
        <f>TRIM(Table1[[#This Row],[Staff ID]])</f>
        <v/>
      </c>
      <c r="AS2141" s="46" t="str">
        <f>IF(TRIM(Table1[[#This Row],[Budget Code]])=0,"",TRIM(Table1[[#This Row],[Budget Code]]))</f>
        <v/>
      </c>
      <c r="AT2141" s="46" t="str">
        <f>IF(Table1[[#This Row],[Line Description]]&lt;&gt;"",Table1[[#This Row],[Line Description]],"")</f>
        <v/>
      </c>
      <c r="AU2141" s="46" t="str">
        <f>IF(Table1[[#This Row],[Cur_Amount Debit]]&gt;0,ROUND(Table1[[#This Row],[Cur_Amount Debit]],2),"")</f>
        <v/>
      </c>
      <c r="AV2141" s="46" t="str">
        <f>IF(Table1[[#This Row],[Cur_Amount Credit]]&gt;0,ROUND(Table1[[#This Row],[Cur_Amount Credit]],2),"")</f>
        <v/>
      </c>
      <c r="AW2141" s="46" t="str">
        <f>LEFT(Table1[[#This Row],[Cur]],3)</f>
        <v/>
      </c>
      <c r="AX2141" s="59"/>
      <c r="AY2141" s="46"/>
      <c r="AZ2141" s="46" t="str">
        <f>IF(Table1[[#This Row],[Cur]]&lt;&gt;"",IF(Table1[[#This Row],[Cur]]="USD","",ExchangeRate),"")</f>
        <v/>
      </c>
      <c r="BA2141" s="46" t="str">
        <f>IF(Table1[[#This Row],[Grant]]&lt;&gt;"",VLOOKUP(Table1[[#This Row],[Grant]],Grants!B:D,3),"")</f>
        <v/>
      </c>
      <c r="BB2141" s="46" t="str">
        <f>TRIM(Table1[[#This Row],[Vendor ID]])</f>
        <v/>
      </c>
      <c r="BC2141">
        <f>IF(Table1[[#This Row],[Reference Number]]=Q2140,BC2140,BC2140+1)</f>
        <v>2</v>
      </c>
    </row>
    <row r="2142" spans="1:55" ht="11.25" hidden="1" customHeight="1">
      <c r="A2142" s="1"/>
      <c r="B2142" s="88" t="str">
        <f>IF(Table1[[#This Row],[Posting Date]]&lt;&gt;"",IF(Table1[[#This Row],[Reference Number]]=Q2141,B2141+1,1),"")</f>
        <v/>
      </c>
      <c r="C2142" s="61"/>
      <c r="D2142" s="61"/>
      <c r="E2142" s="218"/>
      <c r="F2142" s="143" t="str">
        <f>IFERROR(IF(VLOOKUP(Table1[[#This Row],[Budget Code Description]],Dimentions!$X$6:$AC$132,2,FALSE)="","",VLOOKUP(Table1[[#This Row],[Budget Code Description]],Dimentions!$X$6:$AC$132,2,FALSE)),"")</f>
        <v/>
      </c>
      <c r="G2142" s="143" t="str">
        <f>IFERROR(VLOOKUP(Table1[[#This Row],[Budget Code Description]],Dimentions!$X$6:$AC$132,3,FALSE),"")</f>
        <v/>
      </c>
      <c r="H2142" s="64" t="str">
        <f>IFERROR(VLOOKUP(Table1[[#This Row],[Account]],Dimentions!$S$6:$V$233,2,FALSE),"")</f>
        <v/>
      </c>
      <c r="I2142" s="62">
        <f>_xlfn.NUMBERVALUE(LEFT(Table1[[#This Row],[Account]],1))</f>
        <v>0</v>
      </c>
      <c r="J2142" s="62" t="str">
        <f>IFERROR(VLOOKUP(Table1[[#This Row],[Budget Code Description]],Table6[#All],7,FALSE),"")</f>
        <v/>
      </c>
      <c r="K2142" s="143" t="str">
        <f>IFERROR(VLOOKUP(Table1[[#This Row],[Budget Code Description]],Table6[#All],8,FALSE),"")</f>
        <v/>
      </c>
      <c r="L2142" s="63"/>
      <c r="M2142" s="65" t="str">
        <f>IFERROR(VLOOKUP(Table1[[#This Row],[Staff ID]],Table2[],2,FALSE),"")</f>
        <v/>
      </c>
      <c r="N2142" s="211" t="str">
        <f>IFERROR(IF(VLOOKUP(Table1[[#This Row],[Budget Code Description]],Dimentions!$X$6:$AC$97,4,FALSE)="","",VLOOKUP(Table1[[#This Row],[Budget Code Description]],Dimentions!$X$6:$AC$97,4,FALSE)),"")</f>
        <v/>
      </c>
      <c r="O2142" s="65" t="str">
        <f>IFERROR(VLOOKUP(Table1[[#This Row],[Vendor ID]],Table549[],2,FALSE),"")</f>
        <v/>
      </c>
      <c r="P2142" s="63"/>
      <c r="Q2142" s="143" t="str">
        <f>IF(Table1[[#This Row],[Posting Date]]&lt;&gt;"",$D$9,"")</f>
        <v/>
      </c>
      <c r="R2142" s="159" t="str">
        <f>IF(Table1[[#This Row],[Posting Date]]&lt;&gt;"",$D$10,"")</f>
        <v/>
      </c>
      <c r="S2142" s="66"/>
      <c r="T2142" s="63"/>
      <c r="U2142" s="67"/>
      <c r="V2142" s="67"/>
      <c r="W2142" s="67" t="str">
        <f t="shared" si="33"/>
        <v/>
      </c>
      <c r="X2142" s="161" t="str">
        <f>IF(E2142="","",(IF(Table1[[#This Row],[Cur]]="USD",Table1[[#This Row],[Cur_Amount Debit]],Table1[[#This Row],[Cur_Amount Debit]]/Table1[[#This Row],[Exchange Rate]])))</f>
        <v/>
      </c>
      <c r="Y2142" s="161" t="str">
        <f>IF(E2142="","",(IF(Table1[[#This Row],[Cur]]="USD",Table1[[#This Row],[Cur_Amount Credit]],Table1[[#This Row],[Cur_Amount Credit]]/ExchangeRate)))</f>
        <v/>
      </c>
      <c r="Z2142" s="203" t="str">
        <f>IF(E2142="","",(Table1[[#This Row],[Debit USD]]-Table1[[#This Row],[Credit USD]]))</f>
        <v/>
      </c>
      <c r="AA2142" s="122"/>
      <c r="AB2142" s="1"/>
      <c r="AC2142" s="15"/>
      <c r="AD2142" s="15" t="str">
        <f>IF(AND(OR(Table1[[#This Row],[Account]]="15030",Table1[[#This Row],[Account]]="15035",Table1[[#This Row],[Account]]="20150"),Table1[[#This Row],[Vendor ID]]=""),1,"")</f>
        <v/>
      </c>
      <c r="AE2142" s="15"/>
      <c r="AF2142" s="15"/>
      <c r="AG2142" s="15"/>
      <c r="AH2142" s="46" t="str">
        <f>IF(Table1[[#This Row],[Posting Date]]&lt;&gt;"","GJ-"&amp;CountryID,"")</f>
        <v/>
      </c>
      <c r="AI2142" s="59" t="str">
        <f>IF(Table1[[#This Row],[Posting Date]]&lt;&gt;"",Table1[[#This Row],[Posting Date]],"")</f>
        <v/>
      </c>
      <c r="AJ2142" s="46"/>
      <c r="AK2142" s="46" t="str">
        <f>IF(Table1[[#This Row],[Description]]&lt;&gt;"",Table1[[#This Row],[Description]],"")</f>
        <v/>
      </c>
      <c r="AL2142" s="46" t="str">
        <f>IF(Table1[[#This Row],[Posting Date]]&lt;&gt;"",Table1[[#This Row],[Reference Number]],"")</f>
        <v/>
      </c>
      <c r="AM2142" s="46" t="str">
        <f>TRIM(Table1[[#This Row],[Line '#]])</f>
        <v/>
      </c>
      <c r="AN2142" s="46" t="str">
        <f>TRIM(Table1[[#This Row],[Account]])</f>
        <v/>
      </c>
      <c r="AO2142" s="46" t="str">
        <f>IF(Table1[[#This Row],[Posting Date]]&lt;&gt;"",$D$5,"")</f>
        <v/>
      </c>
      <c r="AP2142" s="46" t="str">
        <f>TRIM(Table1[[#This Row],[Departments-Prgrams]])</f>
        <v/>
      </c>
      <c r="AQ2142" s="46" t="str">
        <f>TRIM(Table1[[#This Row],[Grant]])</f>
        <v/>
      </c>
      <c r="AR2142" s="46" t="str">
        <f>TRIM(Table1[[#This Row],[Staff ID]])</f>
        <v/>
      </c>
      <c r="AS2142" s="46" t="str">
        <f>IF(TRIM(Table1[[#This Row],[Budget Code]])=0,"",TRIM(Table1[[#This Row],[Budget Code]]))</f>
        <v/>
      </c>
      <c r="AT2142" s="46" t="str">
        <f>IF(Table1[[#This Row],[Line Description]]&lt;&gt;"",Table1[[#This Row],[Line Description]],"")</f>
        <v/>
      </c>
      <c r="AU2142" s="46" t="str">
        <f>IF(Table1[[#This Row],[Cur_Amount Debit]]&gt;0,ROUND(Table1[[#This Row],[Cur_Amount Debit]],2),"")</f>
        <v/>
      </c>
      <c r="AV2142" s="46" t="str">
        <f>IF(Table1[[#This Row],[Cur_Amount Credit]]&gt;0,ROUND(Table1[[#This Row],[Cur_Amount Credit]],2),"")</f>
        <v/>
      </c>
      <c r="AW2142" s="46" t="str">
        <f>LEFT(Table1[[#This Row],[Cur]],3)</f>
        <v/>
      </c>
      <c r="AX2142" s="59"/>
      <c r="AY2142" s="46"/>
      <c r="AZ2142" s="46" t="str">
        <f>IF(Table1[[#This Row],[Cur]]&lt;&gt;"",IF(Table1[[#This Row],[Cur]]="USD","",ExchangeRate),"")</f>
        <v/>
      </c>
      <c r="BA2142" s="46" t="str">
        <f>IF(Table1[[#This Row],[Grant]]&lt;&gt;"",VLOOKUP(Table1[[#This Row],[Grant]],Grants!B:D,3),"")</f>
        <v/>
      </c>
      <c r="BB2142" s="46" t="str">
        <f>TRIM(Table1[[#This Row],[Vendor ID]])</f>
        <v/>
      </c>
      <c r="BC2142">
        <f>IF(Table1[[#This Row],[Reference Number]]=Q2141,BC2141,BC2141+1)</f>
        <v>2</v>
      </c>
    </row>
    <row r="2143" spans="1:55" ht="11.25" hidden="1" customHeight="1">
      <c r="A2143" s="1"/>
      <c r="B2143" s="88" t="str">
        <f>IF(Table1[[#This Row],[Posting Date]]&lt;&gt;"",IF(Table1[[#This Row],[Reference Number]]=Q2142,B2142+1,1),"")</f>
        <v/>
      </c>
      <c r="C2143" s="61"/>
      <c r="D2143" s="61"/>
      <c r="E2143" s="218"/>
      <c r="F2143" s="143" t="str">
        <f>IFERROR(IF(VLOOKUP(Table1[[#This Row],[Budget Code Description]],Dimentions!$X$6:$AC$132,2,FALSE)="","",VLOOKUP(Table1[[#This Row],[Budget Code Description]],Dimentions!$X$6:$AC$132,2,FALSE)),"")</f>
        <v/>
      </c>
      <c r="G2143" s="143" t="str">
        <f>IFERROR(VLOOKUP(Table1[[#This Row],[Budget Code Description]],Dimentions!$X$6:$AC$132,3,FALSE),"")</f>
        <v/>
      </c>
      <c r="H2143" s="64" t="str">
        <f>IFERROR(VLOOKUP(Table1[[#This Row],[Account]],Dimentions!$S$6:$V$233,2,FALSE),"")</f>
        <v/>
      </c>
      <c r="I2143" s="62">
        <f>_xlfn.NUMBERVALUE(LEFT(Table1[[#This Row],[Account]],1))</f>
        <v>0</v>
      </c>
      <c r="J2143" s="62" t="str">
        <f>IFERROR(VLOOKUP(Table1[[#This Row],[Budget Code Description]],Table6[#All],7,FALSE),"")</f>
        <v/>
      </c>
      <c r="K2143" s="143" t="str">
        <f>IFERROR(VLOOKUP(Table1[[#This Row],[Budget Code Description]],Table6[#All],8,FALSE),"")</f>
        <v/>
      </c>
      <c r="L2143" s="63"/>
      <c r="M2143" s="65" t="str">
        <f>IFERROR(VLOOKUP(Table1[[#This Row],[Staff ID]],Table2[],2,FALSE),"")</f>
        <v/>
      </c>
      <c r="N2143" s="211" t="str">
        <f>IFERROR(IF(VLOOKUP(Table1[[#This Row],[Budget Code Description]],Dimentions!$X$6:$AC$97,4,FALSE)="","",VLOOKUP(Table1[[#This Row],[Budget Code Description]],Dimentions!$X$6:$AC$97,4,FALSE)),"")</f>
        <v/>
      </c>
      <c r="O2143" s="65" t="str">
        <f>IFERROR(VLOOKUP(Table1[[#This Row],[Vendor ID]],Table549[],2,FALSE),"")</f>
        <v/>
      </c>
      <c r="P2143" s="63"/>
      <c r="Q2143" s="143" t="str">
        <f>IF(Table1[[#This Row],[Posting Date]]&lt;&gt;"",$D$9,"")</f>
        <v/>
      </c>
      <c r="R2143" s="159" t="str">
        <f>IF(Table1[[#This Row],[Posting Date]]&lt;&gt;"",$D$10,"")</f>
        <v/>
      </c>
      <c r="S2143" s="66"/>
      <c r="T2143" s="63"/>
      <c r="U2143" s="67"/>
      <c r="V2143" s="67"/>
      <c r="W2143" s="67" t="str">
        <f t="shared" si="33"/>
        <v/>
      </c>
      <c r="X2143" s="161" t="str">
        <f>IF(E2143="","",(IF(Table1[[#This Row],[Cur]]="USD",Table1[[#This Row],[Cur_Amount Debit]],Table1[[#This Row],[Cur_Amount Debit]]/Table1[[#This Row],[Exchange Rate]])))</f>
        <v/>
      </c>
      <c r="Y2143" s="161" t="str">
        <f>IF(E2143="","",(IF(Table1[[#This Row],[Cur]]="USD",Table1[[#This Row],[Cur_Amount Credit]],Table1[[#This Row],[Cur_Amount Credit]]/ExchangeRate)))</f>
        <v/>
      </c>
      <c r="Z2143" s="203" t="str">
        <f>IF(E2143="","",(Table1[[#This Row],[Debit USD]]-Table1[[#This Row],[Credit USD]]))</f>
        <v/>
      </c>
      <c r="AA2143" s="122"/>
      <c r="AB2143" s="1"/>
      <c r="AC2143" s="15"/>
      <c r="AD2143" s="15" t="str">
        <f>IF(AND(OR(Table1[[#This Row],[Account]]="15030",Table1[[#This Row],[Account]]="15035",Table1[[#This Row],[Account]]="20150"),Table1[[#This Row],[Vendor ID]]=""),1,"")</f>
        <v/>
      </c>
      <c r="AE2143" s="15"/>
      <c r="AF2143" s="15"/>
      <c r="AG2143" s="15"/>
      <c r="AH2143" s="46" t="str">
        <f>IF(Table1[[#This Row],[Posting Date]]&lt;&gt;"","GJ-"&amp;CountryID,"")</f>
        <v/>
      </c>
      <c r="AI2143" s="59" t="str">
        <f>IF(Table1[[#This Row],[Posting Date]]&lt;&gt;"",Table1[[#This Row],[Posting Date]],"")</f>
        <v/>
      </c>
      <c r="AJ2143" s="46"/>
      <c r="AK2143" s="46" t="str">
        <f>IF(Table1[[#This Row],[Description]]&lt;&gt;"",Table1[[#This Row],[Description]],"")</f>
        <v/>
      </c>
      <c r="AL2143" s="46" t="str">
        <f>IF(Table1[[#This Row],[Posting Date]]&lt;&gt;"",Table1[[#This Row],[Reference Number]],"")</f>
        <v/>
      </c>
      <c r="AM2143" s="46" t="str">
        <f>TRIM(Table1[[#This Row],[Line '#]])</f>
        <v/>
      </c>
      <c r="AN2143" s="46" t="str">
        <f>TRIM(Table1[[#This Row],[Account]])</f>
        <v/>
      </c>
      <c r="AO2143" s="46" t="str">
        <f>IF(Table1[[#This Row],[Posting Date]]&lt;&gt;"",$D$5,"")</f>
        <v/>
      </c>
      <c r="AP2143" s="46" t="str">
        <f>TRIM(Table1[[#This Row],[Departments-Prgrams]])</f>
        <v/>
      </c>
      <c r="AQ2143" s="46" t="str">
        <f>TRIM(Table1[[#This Row],[Grant]])</f>
        <v/>
      </c>
      <c r="AR2143" s="46" t="str">
        <f>TRIM(Table1[[#This Row],[Staff ID]])</f>
        <v/>
      </c>
      <c r="AS2143" s="46" t="str">
        <f>IF(TRIM(Table1[[#This Row],[Budget Code]])=0,"",TRIM(Table1[[#This Row],[Budget Code]]))</f>
        <v/>
      </c>
      <c r="AT2143" s="46" t="str">
        <f>IF(Table1[[#This Row],[Line Description]]&lt;&gt;"",Table1[[#This Row],[Line Description]],"")</f>
        <v/>
      </c>
      <c r="AU2143" s="46" t="str">
        <f>IF(Table1[[#This Row],[Cur_Amount Debit]]&gt;0,ROUND(Table1[[#This Row],[Cur_Amount Debit]],2),"")</f>
        <v/>
      </c>
      <c r="AV2143" s="46" t="str">
        <f>IF(Table1[[#This Row],[Cur_Amount Credit]]&gt;0,ROUND(Table1[[#This Row],[Cur_Amount Credit]],2),"")</f>
        <v/>
      </c>
      <c r="AW2143" s="46" t="str">
        <f>LEFT(Table1[[#This Row],[Cur]],3)</f>
        <v/>
      </c>
      <c r="AX2143" s="59"/>
      <c r="AY2143" s="46"/>
      <c r="AZ2143" s="46" t="str">
        <f>IF(Table1[[#This Row],[Cur]]&lt;&gt;"",IF(Table1[[#This Row],[Cur]]="USD","",ExchangeRate),"")</f>
        <v/>
      </c>
      <c r="BA2143" s="46" t="str">
        <f>IF(Table1[[#This Row],[Grant]]&lt;&gt;"",VLOOKUP(Table1[[#This Row],[Grant]],Grants!B:D,3),"")</f>
        <v/>
      </c>
      <c r="BB2143" s="46" t="str">
        <f>TRIM(Table1[[#This Row],[Vendor ID]])</f>
        <v/>
      </c>
      <c r="BC2143">
        <f>IF(Table1[[#This Row],[Reference Number]]=Q2142,BC2142,BC2142+1)</f>
        <v>2</v>
      </c>
    </row>
    <row r="2144" spans="1:55" ht="11.25" hidden="1" customHeight="1">
      <c r="A2144" s="1"/>
      <c r="B2144" s="88" t="str">
        <f>IF(Table1[[#This Row],[Posting Date]]&lt;&gt;"",IF(Table1[[#This Row],[Reference Number]]=Q2143,B2143+1,1),"")</f>
        <v/>
      </c>
      <c r="C2144" s="61"/>
      <c r="D2144" s="61"/>
      <c r="E2144" s="218"/>
      <c r="F2144" s="143" t="str">
        <f>IFERROR(IF(VLOOKUP(Table1[[#This Row],[Budget Code Description]],Dimentions!$X$6:$AC$132,2,FALSE)="","",VLOOKUP(Table1[[#This Row],[Budget Code Description]],Dimentions!$X$6:$AC$132,2,FALSE)),"")</f>
        <v/>
      </c>
      <c r="G2144" s="143" t="str">
        <f>IFERROR(VLOOKUP(Table1[[#This Row],[Budget Code Description]],Dimentions!$X$6:$AC$132,3,FALSE),"")</f>
        <v/>
      </c>
      <c r="H2144" s="64" t="str">
        <f>IFERROR(VLOOKUP(Table1[[#This Row],[Account]],Dimentions!$S$6:$V$233,2,FALSE),"")</f>
        <v/>
      </c>
      <c r="I2144" s="62">
        <f>_xlfn.NUMBERVALUE(LEFT(Table1[[#This Row],[Account]],1))</f>
        <v>0</v>
      </c>
      <c r="J2144" s="62" t="str">
        <f>IFERROR(VLOOKUP(Table1[[#This Row],[Budget Code Description]],Table6[#All],7,FALSE),"")</f>
        <v/>
      </c>
      <c r="K2144" s="143" t="str">
        <f>IFERROR(VLOOKUP(Table1[[#This Row],[Budget Code Description]],Table6[#All],8,FALSE),"")</f>
        <v/>
      </c>
      <c r="L2144" s="63"/>
      <c r="M2144" s="65" t="str">
        <f>IFERROR(VLOOKUP(Table1[[#This Row],[Staff ID]],Table2[],2,FALSE),"")</f>
        <v/>
      </c>
      <c r="N2144" s="211" t="str">
        <f>IFERROR(IF(VLOOKUP(Table1[[#This Row],[Budget Code Description]],Dimentions!$X$6:$AC$97,4,FALSE)="","",VLOOKUP(Table1[[#This Row],[Budget Code Description]],Dimentions!$X$6:$AC$97,4,FALSE)),"")</f>
        <v/>
      </c>
      <c r="O2144" s="65" t="str">
        <f>IFERROR(VLOOKUP(Table1[[#This Row],[Vendor ID]],Table549[],2,FALSE),"")</f>
        <v/>
      </c>
      <c r="P2144" s="63"/>
      <c r="Q2144" s="143" t="str">
        <f>IF(Table1[[#This Row],[Posting Date]]&lt;&gt;"",$D$9,"")</f>
        <v/>
      </c>
      <c r="R2144" s="159" t="str">
        <f>IF(Table1[[#This Row],[Posting Date]]&lt;&gt;"",$D$10,"")</f>
        <v/>
      </c>
      <c r="S2144" s="66"/>
      <c r="T2144" s="63"/>
      <c r="U2144" s="67"/>
      <c r="V2144" s="67"/>
      <c r="W2144" s="67" t="str">
        <f t="shared" si="33"/>
        <v/>
      </c>
      <c r="X2144" s="161" t="str">
        <f>IF(E2144="","",(IF(Table1[[#This Row],[Cur]]="USD",Table1[[#This Row],[Cur_Amount Debit]],Table1[[#This Row],[Cur_Amount Debit]]/Table1[[#This Row],[Exchange Rate]])))</f>
        <v/>
      </c>
      <c r="Y2144" s="161" t="str">
        <f>IF(E2144="","",(IF(Table1[[#This Row],[Cur]]="USD",Table1[[#This Row],[Cur_Amount Credit]],Table1[[#This Row],[Cur_Amount Credit]]/ExchangeRate)))</f>
        <v/>
      </c>
      <c r="Z2144" s="203" t="str">
        <f>IF(E2144="","",(Table1[[#This Row],[Debit USD]]-Table1[[#This Row],[Credit USD]]))</f>
        <v/>
      </c>
      <c r="AA2144" s="122"/>
      <c r="AB2144" s="1"/>
      <c r="AC2144" s="15"/>
      <c r="AD2144" s="15" t="str">
        <f>IF(AND(OR(Table1[[#This Row],[Account]]="15030",Table1[[#This Row],[Account]]="15035",Table1[[#This Row],[Account]]="20150"),Table1[[#This Row],[Vendor ID]]=""),1,"")</f>
        <v/>
      </c>
      <c r="AE2144" s="15"/>
      <c r="AF2144" s="15"/>
      <c r="AG2144" s="15"/>
      <c r="AH2144" s="46" t="str">
        <f>IF(Table1[[#This Row],[Posting Date]]&lt;&gt;"","GJ-"&amp;CountryID,"")</f>
        <v/>
      </c>
      <c r="AI2144" s="59" t="str">
        <f>IF(Table1[[#This Row],[Posting Date]]&lt;&gt;"",Table1[[#This Row],[Posting Date]],"")</f>
        <v/>
      </c>
      <c r="AJ2144" s="46"/>
      <c r="AK2144" s="46" t="str">
        <f>IF(Table1[[#This Row],[Description]]&lt;&gt;"",Table1[[#This Row],[Description]],"")</f>
        <v/>
      </c>
      <c r="AL2144" s="46" t="str">
        <f>IF(Table1[[#This Row],[Posting Date]]&lt;&gt;"",Table1[[#This Row],[Reference Number]],"")</f>
        <v/>
      </c>
      <c r="AM2144" s="46" t="str">
        <f>TRIM(Table1[[#This Row],[Line '#]])</f>
        <v/>
      </c>
      <c r="AN2144" s="46" t="str">
        <f>TRIM(Table1[[#This Row],[Account]])</f>
        <v/>
      </c>
      <c r="AO2144" s="46" t="str">
        <f>IF(Table1[[#This Row],[Posting Date]]&lt;&gt;"",$D$5,"")</f>
        <v/>
      </c>
      <c r="AP2144" s="46" t="str">
        <f>TRIM(Table1[[#This Row],[Departments-Prgrams]])</f>
        <v/>
      </c>
      <c r="AQ2144" s="46" t="str">
        <f>TRIM(Table1[[#This Row],[Grant]])</f>
        <v/>
      </c>
      <c r="AR2144" s="46" t="str">
        <f>TRIM(Table1[[#This Row],[Staff ID]])</f>
        <v/>
      </c>
      <c r="AS2144" s="46" t="str">
        <f>IF(TRIM(Table1[[#This Row],[Budget Code]])=0,"",TRIM(Table1[[#This Row],[Budget Code]]))</f>
        <v/>
      </c>
      <c r="AT2144" s="46" t="str">
        <f>IF(Table1[[#This Row],[Line Description]]&lt;&gt;"",Table1[[#This Row],[Line Description]],"")</f>
        <v/>
      </c>
      <c r="AU2144" s="46" t="str">
        <f>IF(Table1[[#This Row],[Cur_Amount Debit]]&gt;0,ROUND(Table1[[#This Row],[Cur_Amount Debit]],2),"")</f>
        <v/>
      </c>
      <c r="AV2144" s="46" t="str">
        <f>IF(Table1[[#This Row],[Cur_Amount Credit]]&gt;0,ROUND(Table1[[#This Row],[Cur_Amount Credit]],2),"")</f>
        <v/>
      </c>
      <c r="AW2144" s="46" t="str">
        <f>LEFT(Table1[[#This Row],[Cur]],3)</f>
        <v/>
      </c>
      <c r="AX2144" s="59"/>
      <c r="AY2144" s="46"/>
      <c r="AZ2144" s="46" t="str">
        <f>IF(Table1[[#This Row],[Cur]]&lt;&gt;"",IF(Table1[[#This Row],[Cur]]="USD","",ExchangeRate),"")</f>
        <v/>
      </c>
      <c r="BA2144" s="46" t="str">
        <f>IF(Table1[[#This Row],[Grant]]&lt;&gt;"",VLOOKUP(Table1[[#This Row],[Grant]],Grants!B:D,3),"")</f>
        <v/>
      </c>
      <c r="BB2144" s="46" t="str">
        <f>TRIM(Table1[[#This Row],[Vendor ID]])</f>
        <v/>
      </c>
      <c r="BC2144">
        <f>IF(Table1[[#This Row],[Reference Number]]=Q2143,BC2143,BC2143+1)</f>
        <v>2</v>
      </c>
    </row>
    <row r="2145" spans="1:55" ht="11.25" hidden="1" customHeight="1">
      <c r="A2145" s="1"/>
      <c r="B2145" s="88" t="str">
        <f>IF(Table1[[#This Row],[Posting Date]]&lt;&gt;"",IF(Table1[[#This Row],[Reference Number]]=Q2144,B2144+1,1),"")</f>
        <v/>
      </c>
      <c r="C2145" s="61"/>
      <c r="D2145" s="61"/>
      <c r="E2145" s="218"/>
      <c r="F2145" s="143" t="str">
        <f>IFERROR(IF(VLOOKUP(Table1[[#This Row],[Budget Code Description]],Dimentions!$X$6:$AC$132,2,FALSE)="","",VLOOKUP(Table1[[#This Row],[Budget Code Description]],Dimentions!$X$6:$AC$132,2,FALSE)),"")</f>
        <v/>
      </c>
      <c r="G2145" s="143" t="str">
        <f>IFERROR(VLOOKUP(Table1[[#This Row],[Budget Code Description]],Dimentions!$X$6:$AC$132,3,FALSE),"")</f>
        <v/>
      </c>
      <c r="H2145" s="64" t="str">
        <f>IFERROR(VLOOKUP(Table1[[#This Row],[Account]],Dimentions!$S$6:$V$233,2,FALSE),"")</f>
        <v/>
      </c>
      <c r="I2145" s="62">
        <f>_xlfn.NUMBERVALUE(LEFT(Table1[[#This Row],[Account]],1))</f>
        <v>0</v>
      </c>
      <c r="J2145" s="62" t="str">
        <f>IFERROR(VLOOKUP(Table1[[#This Row],[Budget Code Description]],Table6[#All],7,FALSE),"")</f>
        <v/>
      </c>
      <c r="K2145" s="143" t="str">
        <f>IFERROR(VLOOKUP(Table1[[#This Row],[Budget Code Description]],Table6[#All],8,FALSE),"")</f>
        <v/>
      </c>
      <c r="L2145" s="63"/>
      <c r="M2145" s="65" t="str">
        <f>IFERROR(VLOOKUP(Table1[[#This Row],[Staff ID]],Table2[],2,FALSE),"")</f>
        <v/>
      </c>
      <c r="N2145" s="211" t="str">
        <f>IFERROR(IF(VLOOKUP(Table1[[#This Row],[Budget Code Description]],Dimentions!$X$6:$AC$97,4,FALSE)="","",VLOOKUP(Table1[[#This Row],[Budget Code Description]],Dimentions!$X$6:$AC$97,4,FALSE)),"")</f>
        <v/>
      </c>
      <c r="O2145" s="65" t="str">
        <f>IFERROR(VLOOKUP(Table1[[#This Row],[Vendor ID]],Table549[],2,FALSE),"")</f>
        <v/>
      </c>
      <c r="P2145" s="63"/>
      <c r="Q2145" s="143" t="str">
        <f>IF(Table1[[#This Row],[Posting Date]]&lt;&gt;"",$D$9,"")</f>
        <v/>
      </c>
      <c r="R2145" s="159" t="str">
        <f>IF(Table1[[#This Row],[Posting Date]]&lt;&gt;"",$D$10,"")</f>
        <v/>
      </c>
      <c r="S2145" s="66"/>
      <c r="T2145" s="63"/>
      <c r="U2145" s="67"/>
      <c r="V2145" s="67"/>
      <c r="W2145" s="67" t="str">
        <f t="shared" si="33"/>
        <v/>
      </c>
      <c r="X2145" s="161" t="str">
        <f>IF(E2145="","",(IF(Table1[[#This Row],[Cur]]="USD",Table1[[#This Row],[Cur_Amount Debit]],Table1[[#This Row],[Cur_Amount Debit]]/Table1[[#This Row],[Exchange Rate]])))</f>
        <v/>
      </c>
      <c r="Y2145" s="161" t="str">
        <f>IF(E2145="","",(IF(Table1[[#This Row],[Cur]]="USD",Table1[[#This Row],[Cur_Amount Credit]],Table1[[#This Row],[Cur_Amount Credit]]/ExchangeRate)))</f>
        <v/>
      </c>
      <c r="Z2145" s="203" t="str">
        <f>IF(E2145="","",(Table1[[#This Row],[Debit USD]]-Table1[[#This Row],[Credit USD]]))</f>
        <v/>
      </c>
      <c r="AA2145" s="122"/>
      <c r="AB2145" s="1"/>
      <c r="AC2145" s="15"/>
      <c r="AD2145" s="15" t="str">
        <f>IF(AND(OR(Table1[[#This Row],[Account]]="15030",Table1[[#This Row],[Account]]="15035",Table1[[#This Row],[Account]]="20150"),Table1[[#This Row],[Vendor ID]]=""),1,"")</f>
        <v/>
      </c>
      <c r="AE2145" s="15"/>
      <c r="AF2145" s="15"/>
      <c r="AG2145" s="15"/>
      <c r="AH2145" s="46" t="str">
        <f>IF(Table1[[#This Row],[Posting Date]]&lt;&gt;"","GJ-"&amp;CountryID,"")</f>
        <v/>
      </c>
      <c r="AI2145" s="59" t="str">
        <f>IF(Table1[[#This Row],[Posting Date]]&lt;&gt;"",Table1[[#This Row],[Posting Date]],"")</f>
        <v/>
      </c>
      <c r="AJ2145" s="46"/>
      <c r="AK2145" s="46" t="str">
        <f>IF(Table1[[#This Row],[Description]]&lt;&gt;"",Table1[[#This Row],[Description]],"")</f>
        <v/>
      </c>
      <c r="AL2145" s="46" t="str">
        <f>IF(Table1[[#This Row],[Posting Date]]&lt;&gt;"",Table1[[#This Row],[Reference Number]],"")</f>
        <v/>
      </c>
      <c r="AM2145" s="46" t="str">
        <f>TRIM(Table1[[#This Row],[Line '#]])</f>
        <v/>
      </c>
      <c r="AN2145" s="46" t="str">
        <f>TRIM(Table1[[#This Row],[Account]])</f>
        <v/>
      </c>
      <c r="AO2145" s="46" t="str">
        <f>IF(Table1[[#This Row],[Posting Date]]&lt;&gt;"",$D$5,"")</f>
        <v/>
      </c>
      <c r="AP2145" s="46" t="str">
        <f>TRIM(Table1[[#This Row],[Departments-Prgrams]])</f>
        <v/>
      </c>
      <c r="AQ2145" s="46" t="str">
        <f>TRIM(Table1[[#This Row],[Grant]])</f>
        <v/>
      </c>
      <c r="AR2145" s="46" t="str">
        <f>TRIM(Table1[[#This Row],[Staff ID]])</f>
        <v/>
      </c>
      <c r="AS2145" s="46" t="str">
        <f>IF(TRIM(Table1[[#This Row],[Budget Code]])=0,"",TRIM(Table1[[#This Row],[Budget Code]]))</f>
        <v/>
      </c>
      <c r="AT2145" s="46" t="str">
        <f>IF(Table1[[#This Row],[Line Description]]&lt;&gt;"",Table1[[#This Row],[Line Description]],"")</f>
        <v/>
      </c>
      <c r="AU2145" s="46" t="str">
        <f>IF(Table1[[#This Row],[Cur_Amount Debit]]&gt;0,ROUND(Table1[[#This Row],[Cur_Amount Debit]],2),"")</f>
        <v/>
      </c>
      <c r="AV2145" s="46" t="str">
        <f>IF(Table1[[#This Row],[Cur_Amount Credit]]&gt;0,ROUND(Table1[[#This Row],[Cur_Amount Credit]],2),"")</f>
        <v/>
      </c>
      <c r="AW2145" s="46" t="str">
        <f>LEFT(Table1[[#This Row],[Cur]],3)</f>
        <v/>
      </c>
      <c r="AX2145" s="59"/>
      <c r="AY2145" s="46"/>
      <c r="AZ2145" s="46" t="str">
        <f>IF(Table1[[#This Row],[Cur]]&lt;&gt;"",IF(Table1[[#This Row],[Cur]]="USD","",ExchangeRate),"")</f>
        <v/>
      </c>
      <c r="BA2145" s="46" t="str">
        <f>IF(Table1[[#This Row],[Grant]]&lt;&gt;"",VLOOKUP(Table1[[#This Row],[Grant]],Grants!B:D,3),"")</f>
        <v/>
      </c>
      <c r="BB2145" s="46" t="str">
        <f>TRIM(Table1[[#This Row],[Vendor ID]])</f>
        <v/>
      </c>
      <c r="BC2145">
        <f>IF(Table1[[#This Row],[Reference Number]]=Q2144,BC2144,BC2144+1)</f>
        <v>2</v>
      </c>
    </row>
    <row r="2146" spans="1:55" ht="11.25" hidden="1" customHeight="1">
      <c r="A2146" s="1"/>
      <c r="B2146" s="88" t="str">
        <f>IF(Table1[[#This Row],[Posting Date]]&lt;&gt;"",IF(Table1[[#This Row],[Reference Number]]=Q2145,B2145+1,1),"")</f>
        <v/>
      </c>
      <c r="C2146" s="61"/>
      <c r="D2146" s="61"/>
      <c r="E2146" s="218"/>
      <c r="F2146" s="143" t="str">
        <f>IFERROR(IF(VLOOKUP(Table1[[#This Row],[Budget Code Description]],Dimentions!$X$6:$AC$132,2,FALSE)="","",VLOOKUP(Table1[[#This Row],[Budget Code Description]],Dimentions!$X$6:$AC$132,2,FALSE)),"")</f>
        <v/>
      </c>
      <c r="G2146" s="143" t="str">
        <f>IFERROR(VLOOKUP(Table1[[#This Row],[Budget Code Description]],Dimentions!$X$6:$AC$132,3,FALSE),"")</f>
        <v/>
      </c>
      <c r="H2146" s="64" t="str">
        <f>IFERROR(VLOOKUP(Table1[[#This Row],[Account]],Dimentions!$S$6:$V$233,2,FALSE),"")</f>
        <v/>
      </c>
      <c r="I2146" s="62">
        <f>_xlfn.NUMBERVALUE(LEFT(Table1[[#This Row],[Account]],1))</f>
        <v>0</v>
      </c>
      <c r="J2146" s="62" t="str">
        <f>IFERROR(VLOOKUP(Table1[[#This Row],[Budget Code Description]],Table6[#All],7,FALSE),"")</f>
        <v/>
      </c>
      <c r="K2146" s="143" t="str">
        <f>IFERROR(VLOOKUP(Table1[[#This Row],[Budget Code Description]],Table6[#All],8,FALSE),"")</f>
        <v/>
      </c>
      <c r="L2146" s="63"/>
      <c r="M2146" s="65" t="str">
        <f>IFERROR(VLOOKUP(Table1[[#This Row],[Staff ID]],Table2[],2,FALSE),"")</f>
        <v/>
      </c>
      <c r="N2146" s="211" t="str">
        <f>IFERROR(IF(VLOOKUP(Table1[[#This Row],[Budget Code Description]],Dimentions!$X$6:$AC$97,4,FALSE)="","",VLOOKUP(Table1[[#This Row],[Budget Code Description]],Dimentions!$X$6:$AC$97,4,FALSE)),"")</f>
        <v/>
      </c>
      <c r="O2146" s="65" t="str">
        <f>IFERROR(VLOOKUP(Table1[[#This Row],[Vendor ID]],Table549[],2,FALSE),"")</f>
        <v/>
      </c>
      <c r="P2146" s="63"/>
      <c r="Q2146" s="143" t="str">
        <f>IF(Table1[[#This Row],[Posting Date]]&lt;&gt;"",$D$9,"")</f>
        <v/>
      </c>
      <c r="R2146" s="159" t="str">
        <f>IF(Table1[[#This Row],[Posting Date]]&lt;&gt;"",$D$10,"")</f>
        <v/>
      </c>
      <c r="S2146" s="66"/>
      <c r="T2146" s="63"/>
      <c r="U2146" s="67"/>
      <c r="V2146" s="67"/>
      <c r="W2146" s="67" t="str">
        <f t="shared" si="33"/>
        <v/>
      </c>
      <c r="X2146" s="161" t="str">
        <f>IF(E2146="","",(IF(Table1[[#This Row],[Cur]]="USD",Table1[[#This Row],[Cur_Amount Debit]],Table1[[#This Row],[Cur_Amount Debit]]/Table1[[#This Row],[Exchange Rate]])))</f>
        <v/>
      </c>
      <c r="Y2146" s="161" t="str">
        <f>IF(E2146="","",(IF(Table1[[#This Row],[Cur]]="USD",Table1[[#This Row],[Cur_Amount Credit]],Table1[[#This Row],[Cur_Amount Credit]]/ExchangeRate)))</f>
        <v/>
      </c>
      <c r="Z2146" s="203" t="str">
        <f>IF(E2146="","",(Table1[[#This Row],[Debit USD]]-Table1[[#This Row],[Credit USD]]))</f>
        <v/>
      </c>
      <c r="AA2146" s="122"/>
      <c r="AB2146" s="1"/>
      <c r="AC2146" s="15"/>
      <c r="AD2146" s="15" t="str">
        <f>IF(AND(OR(Table1[[#This Row],[Account]]="15030",Table1[[#This Row],[Account]]="15035",Table1[[#This Row],[Account]]="20150"),Table1[[#This Row],[Vendor ID]]=""),1,"")</f>
        <v/>
      </c>
      <c r="AE2146" s="15"/>
      <c r="AF2146" s="15"/>
      <c r="AG2146" s="15"/>
      <c r="AH2146" s="46" t="str">
        <f>IF(Table1[[#This Row],[Posting Date]]&lt;&gt;"","GJ-"&amp;CountryID,"")</f>
        <v/>
      </c>
      <c r="AI2146" s="59" t="str">
        <f>IF(Table1[[#This Row],[Posting Date]]&lt;&gt;"",Table1[[#This Row],[Posting Date]],"")</f>
        <v/>
      </c>
      <c r="AJ2146" s="46"/>
      <c r="AK2146" s="46" t="str">
        <f>IF(Table1[[#This Row],[Description]]&lt;&gt;"",Table1[[#This Row],[Description]],"")</f>
        <v/>
      </c>
      <c r="AL2146" s="46" t="str">
        <f>IF(Table1[[#This Row],[Posting Date]]&lt;&gt;"",Table1[[#This Row],[Reference Number]],"")</f>
        <v/>
      </c>
      <c r="AM2146" s="46" t="str">
        <f>TRIM(Table1[[#This Row],[Line '#]])</f>
        <v/>
      </c>
      <c r="AN2146" s="46" t="str">
        <f>TRIM(Table1[[#This Row],[Account]])</f>
        <v/>
      </c>
      <c r="AO2146" s="46" t="str">
        <f>IF(Table1[[#This Row],[Posting Date]]&lt;&gt;"",$D$5,"")</f>
        <v/>
      </c>
      <c r="AP2146" s="46" t="str">
        <f>TRIM(Table1[[#This Row],[Departments-Prgrams]])</f>
        <v/>
      </c>
      <c r="AQ2146" s="46" t="str">
        <f>TRIM(Table1[[#This Row],[Grant]])</f>
        <v/>
      </c>
      <c r="AR2146" s="46" t="str">
        <f>TRIM(Table1[[#This Row],[Staff ID]])</f>
        <v/>
      </c>
      <c r="AS2146" s="46" t="str">
        <f>IF(TRIM(Table1[[#This Row],[Budget Code]])=0,"",TRIM(Table1[[#This Row],[Budget Code]]))</f>
        <v/>
      </c>
      <c r="AT2146" s="46" t="str">
        <f>IF(Table1[[#This Row],[Line Description]]&lt;&gt;"",Table1[[#This Row],[Line Description]],"")</f>
        <v/>
      </c>
      <c r="AU2146" s="46" t="str">
        <f>IF(Table1[[#This Row],[Cur_Amount Debit]]&gt;0,ROUND(Table1[[#This Row],[Cur_Amount Debit]],2),"")</f>
        <v/>
      </c>
      <c r="AV2146" s="46" t="str">
        <f>IF(Table1[[#This Row],[Cur_Amount Credit]]&gt;0,ROUND(Table1[[#This Row],[Cur_Amount Credit]],2),"")</f>
        <v/>
      </c>
      <c r="AW2146" s="46" t="str">
        <f>LEFT(Table1[[#This Row],[Cur]],3)</f>
        <v/>
      </c>
      <c r="AX2146" s="59"/>
      <c r="AY2146" s="46"/>
      <c r="AZ2146" s="46" t="str">
        <f>IF(Table1[[#This Row],[Cur]]&lt;&gt;"",IF(Table1[[#This Row],[Cur]]="USD","",ExchangeRate),"")</f>
        <v/>
      </c>
      <c r="BA2146" s="46" t="str">
        <f>IF(Table1[[#This Row],[Grant]]&lt;&gt;"",VLOOKUP(Table1[[#This Row],[Grant]],Grants!B:D,3),"")</f>
        <v/>
      </c>
      <c r="BB2146" s="46" t="str">
        <f>TRIM(Table1[[#This Row],[Vendor ID]])</f>
        <v/>
      </c>
      <c r="BC2146">
        <f>IF(Table1[[#This Row],[Reference Number]]=Q2145,BC2145,BC2145+1)</f>
        <v>2</v>
      </c>
    </row>
    <row r="2147" spans="1:55" ht="11.25" hidden="1" customHeight="1">
      <c r="A2147" s="1"/>
      <c r="B2147" s="88" t="str">
        <f>IF(Table1[[#This Row],[Posting Date]]&lt;&gt;"",IF(Table1[[#This Row],[Reference Number]]=Q2146,B2146+1,1),"")</f>
        <v/>
      </c>
      <c r="C2147" s="61"/>
      <c r="D2147" s="61"/>
      <c r="E2147" s="218"/>
      <c r="F2147" s="143" t="str">
        <f>IFERROR(IF(VLOOKUP(Table1[[#This Row],[Budget Code Description]],Dimentions!$X$6:$AC$132,2,FALSE)="","",VLOOKUP(Table1[[#This Row],[Budget Code Description]],Dimentions!$X$6:$AC$132,2,FALSE)),"")</f>
        <v/>
      </c>
      <c r="G2147" s="143" t="str">
        <f>IFERROR(VLOOKUP(Table1[[#This Row],[Budget Code Description]],Dimentions!$X$6:$AC$132,3,FALSE),"")</f>
        <v/>
      </c>
      <c r="H2147" s="64" t="str">
        <f>IFERROR(VLOOKUP(Table1[[#This Row],[Account]],Dimentions!$S$6:$V$233,2,FALSE),"")</f>
        <v/>
      </c>
      <c r="I2147" s="62">
        <f>_xlfn.NUMBERVALUE(LEFT(Table1[[#This Row],[Account]],1))</f>
        <v>0</v>
      </c>
      <c r="J2147" s="62" t="str">
        <f>IFERROR(VLOOKUP(Table1[[#This Row],[Budget Code Description]],Table6[#All],7,FALSE),"")</f>
        <v/>
      </c>
      <c r="K2147" s="143" t="str">
        <f>IFERROR(VLOOKUP(Table1[[#This Row],[Budget Code Description]],Table6[#All],8,FALSE),"")</f>
        <v/>
      </c>
      <c r="L2147" s="63"/>
      <c r="M2147" s="65" t="str">
        <f>IFERROR(VLOOKUP(Table1[[#This Row],[Staff ID]],Table2[],2,FALSE),"")</f>
        <v/>
      </c>
      <c r="N2147" s="211" t="str">
        <f>IFERROR(IF(VLOOKUP(Table1[[#This Row],[Budget Code Description]],Dimentions!$X$6:$AC$97,4,FALSE)="","",VLOOKUP(Table1[[#This Row],[Budget Code Description]],Dimentions!$X$6:$AC$97,4,FALSE)),"")</f>
        <v/>
      </c>
      <c r="O2147" s="65" t="str">
        <f>IFERROR(VLOOKUP(Table1[[#This Row],[Vendor ID]],Table549[],2,FALSE),"")</f>
        <v/>
      </c>
      <c r="P2147" s="63"/>
      <c r="Q2147" s="143" t="str">
        <f>IF(Table1[[#This Row],[Posting Date]]&lt;&gt;"",$D$9,"")</f>
        <v/>
      </c>
      <c r="R2147" s="159" t="str">
        <f>IF(Table1[[#This Row],[Posting Date]]&lt;&gt;"",$D$10,"")</f>
        <v/>
      </c>
      <c r="S2147" s="66"/>
      <c r="T2147" s="63"/>
      <c r="U2147" s="67"/>
      <c r="V2147" s="67"/>
      <c r="W2147" s="67" t="str">
        <f t="shared" si="33"/>
        <v/>
      </c>
      <c r="X2147" s="161" t="str">
        <f>IF(E2147="","",(IF(Table1[[#This Row],[Cur]]="USD",Table1[[#This Row],[Cur_Amount Debit]],Table1[[#This Row],[Cur_Amount Debit]]/Table1[[#This Row],[Exchange Rate]])))</f>
        <v/>
      </c>
      <c r="Y2147" s="161" t="str">
        <f>IF(E2147="","",(IF(Table1[[#This Row],[Cur]]="USD",Table1[[#This Row],[Cur_Amount Credit]],Table1[[#This Row],[Cur_Amount Credit]]/ExchangeRate)))</f>
        <v/>
      </c>
      <c r="Z2147" s="203" t="str">
        <f>IF(E2147="","",(Table1[[#This Row],[Debit USD]]-Table1[[#This Row],[Credit USD]]))</f>
        <v/>
      </c>
      <c r="AA2147" s="122"/>
      <c r="AB2147" s="1"/>
      <c r="AC2147" s="15"/>
      <c r="AD2147" s="15" t="str">
        <f>IF(AND(OR(Table1[[#This Row],[Account]]="15030",Table1[[#This Row],[Account]]="15035",Table1[[#This Row],[Account]]="20150"),Table1[[#This Row],[Vendor ID]]=""),1,"")</f>
        <v/>
      </c>
      <c r="AE2147" s="15"/>
      <c r="AF2147" s="15"/>
      <c r="AG2147" s="15"/>
      <c r="AH2147" s="46" t="str">
        <f>IF(Table1[[#This Row],[Posting Date]]&lt;&gt;"","GJ-"&amp;CountryID,"")</f>
        <v/>
      </c>
      <c r="AI2147" s="59" t="str">
        <f>IF(Table1[[#This Row],[Posting Date]]&lt;&gt;"",Table1[[#This Row],[Posting Date]],"")</f>
        <v/>
      </c>
      <c r="AJ2147" s="46"/>
      <c r="AK2147" s="46" t="str">
        <f>IF(Table1[[#This Row],[Description]]&lt;&gt;"",Table1[[#This Row],[Description]],"")</f>
        <v/>
      </c>
      <c r="AL2147" s="46" t="str">
        <f>IF(Table1[[#This Row],[Posting Date]]&lt;&gt;"",Table1[[#This Row],[Reference Number]],"")</f>
        <v/>
      </c>
      <c r="AM2147" s="46" t="str">
        <f>TRIM(Table1[[#This Row],[Line '#]])</f>
        <v/>
      </c>
      <c r="AN2147" s="46" t="str">
        <f>TRIM(Table1[[#This Row],[Account]])</f>
        <v/>
      </c>
      <c r="AO2147" s="46" t="str">
        <f>IF(Table1[[#This Row],[Posting Date]]&lt;&gt;"",$D$5,"")</f>
        <v/>
      </c>
      <c r="AP2147" s="46" t="str">
        <f>TRIM(Table1[[#This Row],[Departments-Prgrams]])</f>
        <v/>
      </c>
      <c r="AQ2147" s="46" t="str">
        <f>TRIM(Table1[[#This Row],[Grant]])</f>
        <v/>
      </c>
      <c r="AR2147" s="46" t="str">
        <f>TRIM(Table1[[#This Row],[Staff ID]])</f>
        <v/>
      </c>
      <c r="AS2147" s="46" t="str">
        <f>IF(TRIM(Table1[[#This Row],[Budget Code]])=0,"",TRIM(Table1[[#This Row],[Budget Code]]))</f>
        <v/>
      </c>
      <c r="AT2147" s="46" t="str">
        <f>IF(Table1[[#This Row],[Line Description]]&lt;&gt;"",Table1[[#This Row],[Line Description]],"")</f>
        <v/>
      </c>
      <c r="AU2147" s="46" t="str">
        <f>IF(Table1[[#This Row],[Cur_Amount Debit]]&gt;0,ROUND(Table1[[#This Row],[Cur_Amount Debit]],2),"")</f>
        <v/>
      </c>
      <c r="AV2147" s="46" t="str">
        <f>IF(Table1[[#This Row],[Cur_Amount Credit]]&gt;0,ROUND(Table1[[#This Row],[Cur_Amount Credit]],2),"")</f>
        <v/>
      </c>
      <c r="AW2147" s="46" t="str">
        <f>LEFT(Table1[[#This Row],[Cur]],3)</f>
        <v/>
      </c>
      <c r="AX2147" s="59"/>
      <c r="AY2147" s="46"/>
      <c r="AZ2147" s="46" t="str">
        <f>IF(Table1[[#This Row],[Cur]]&lt;&gt;"",IF(Table1[[#This Row],[Cur]]="USD","",ExchangeRate),"")</f>
        <v/>
      </c>
      <c r="BA2147" s="46" t="str">
        <f>IF(Table1[[#This Row],[Grant]]&lt;&gt;"",VLOOKUP(Table1[[#This Row],[Grant]],Grants!B:D,3),"")</f>
        <v/>
      </c>
      <c r="BB2147" s="46" t="str">
        <f>TRIM(Table1[[#This Row],[Vendor ID]])</f>
        <v/>
      </c>
      <c r="BC2147">
        <f>IF(Table1[[#This Row],[Reference Number]]=Q2146,BC2146,BC2146+1)</f>
        <v>2</v>
      </c>
    </row>
    <row r="2148" spans="1:55" ht="11.25" hidden="1" customHeight="1">
      <c r="A2148" s="1"/>
      <c r="B2148" s="88" t="str">
        <f>IF(Table1[[#This Row],[Posting Date]]&lt;&gt;"",IF(Table1[[#This Row],[Reference Number]]=Q2147,B2147+1,1),"")</f>
        <v/>
      </c>
      <c r="C2148" s="61"/>
      <c r="D2148" s="61"/>
      <c r="E2148" s="218"/>
      <c r="F2148" s="143" t="str">
        <f>IFERROR(IF(VLOOKUP(Table1[[#This Row],[Budget Code Description]],Dimentions!$X$6:$AC$132,2,FALSE)="","",VLOOKUP(Table1[[#This Row],[Budget Code Description]],Dimentions!$X$6:$AC$132,2,FALSE)),"")</f>
        <v/>
      </c>
      <c r="G2148" s="143" t="str">
        <f>IFERROR(VLOOKUP(Table1[[#This Row],[Budget Code Description]],Dimentions!$X$6:$AC$132,3,FALSE),"")</f>
        <v/>
      </c>
      <c r="H2148" s="64" t="str">
        <f>IFERROR(VLOOKUP(Table1[[#This Row],[Account]],Dimentions!$S$6:$V$233,2,FALSE),"")</f>
        <v/>
      </c>
      <c r="I2148" s="62">
        <f>_xlfn.NUMBERVALUE(LEFT(Table1[[#This Row],[Account]],1))</f>
        <v>0</v>
      </c>
      <c r="J2148" s="62" t="str">
        <f>IFERROR(VLOOKUP(Table1[[#This Row],[Budget Code Description]],Table6[#All],7,FALSE),"")</f>
        <v/>
      </c>
      <c r="K2148" s="143" t="str">
        <f>IFERROR(VLOOKUP(Table1[[#This Row],[Budget Code Description]],Table6[#All],8,FALSE),"")</f>
        <v/>
      </c>
      <c r="L2148" s="63"/>
      <c r="M2148" s="65" t="str">
        <f>IFERROR(VLOOKUP(Table1[[#This Row],[Staff ID]],Table2[],2,FALSE),"")</f>
        <v/>
      </c>
      <c r="N2148" s="211" t="str">
        <f>IFERROR(IF(VLOOKUP(Table1[[#This Row],[Budget Code Description]],Dimentions!$X$6:$AC$97,4,FALSE)="","",VLOOKUP(Table1[[#This Row],[Budget Code Description]],Dimentions!$X$6:$AC$97,4,FALSE)),"")</f>
        <v/>
      </c>
      <c r="O2148" s="65" t="str">
        <f>IFERROR(VLOOKUP(Table1[[#This Row],[Vendor ID]],Table549[],2,FALSE),"")</f>
        <v/>
      </c>
      <c r="P2148" s="63"/>
      <c r="Q2148" s="143" t="str">
        <f>IF(Table1[[#This Row],[Posting Date]]&lt;&gt;"",$D$9,"")</f>
        <v/>
      </c>
      <c r="R2148" s="159" t="str">
        <f>IF(Table1[[#This Row],[Posting Date]]&lt;&gt;"",$D$10,"")</f>
        <v/>
      </c>
      <c r="S2148" s="66"/>
      <c r="T2148" s="63"/>
      <c r="U2148" s="67"/>
      <c r="V2148" s="67"/>
      <c r="W2148" s="67" t="str">
        <f t="shared" si="33"/>
        <v/>
      </c>
      <c r="X2148" s="161" t="str">
        <f>IF(E2148="","",(IF(Table1[[#This Row],[Cur]]="USD",Table1[[#This Row],[Cur_Amount Debit]],Table1[[#This Row],[Cur_Amount Debit]]/Table1[[#This Row],[Exchange Rate]])))</f>
        <v/>
      </c>
      <c r="Y2148" s="161" t="str">
        <f>IF(E2148="","",(IF(Table1[[#This Row],[Cur]]="USD",Table1[[#This Row],[Cur_Amount Credit]],Table1[[#This Row],[Cur_Amount Credit]]/ExchangeRate)))</f>
        <v/>
      </c>
      <c r="Z2148" s="203" t="str">
        <f>IF(E2148="","",(Table1[[#This Row],[Debit USD]]-Table1[[#This Row],[Credit USD]]))</f>
        <v/>
      </c>
      <c r="AA2148" s="122"/>
      <c r="AB2148" s="1"/>
      <c r="AC2148" s="15"/>
      <c r="AD2148" s="15" t="str">
        <f>IF(AND(OR(Table1[[#This Row],[Account]]="15030",Table1[[#This Row],[Account]]="15035",Table1[[#This Row],[Account]]="20150"),Table1[[#This Row],[Vendor ID]]=""),1,"")</f>
        <v/>
      </c>
      <c r="AE2148" s="15"/>
      <c r="AF2148" s="15"/>
      <c r="AG2148" s="15"/>
      <c r="AH2148" s="46" t="str">
        <f>IF(Table1[[#This Row],[Posting Date]]&lt;&gt;"","GJ-"&amp;CountryID,"")</f>
        <v/>
      </c>
      <c r="AI2148" s="59" t="str">
        <f>IF(Table1[[#This Row],[Posting Date]]&lt;&gt;"",Table1[[#This Row],[Posting Date]],"")</f>
        <v/>
      </c>
      <c r="AJ2148" s="46"/>
      <c r="AK2148" s="46" t="str">
        <f>IF(Table1[[#This Row],[Description]]&lt;&gt;"",Table1[[#This Row],[Description]],"")</f>
        <v/>
      </c>
      <c r="AL2148" s="46" t="str">
        <f>IF(Table1[[#This Row],[Posting Date]]&lt;&gt;"",Table1[[#This Row],[Reference Number]],"")</f>
        <v/>
      </c>
      <c r="AM2148" s="46" t="str">
        <f>TRIM(Table1[[#This Row],[Line '#]])</f>
        <v/>
      </c>
      <c r="AN2148" s="46" t="str">
        <f>TRIM(Table1[[#This Row],[Account]])</f>
        <v/>
      </c>
      <c r="AO2148" s="46" t="str">
        <f>IF(Table1[[#This Row],[Posting Date]]&lt;&gt;"",$D$5,"")</f>
        <v/>
      </c>
      <c r="AP2148" s="46" t="str">
        <f>TRIM(Table1[[#This Row],[Departments-Prgrams]])</f>
        <v/>
      </c>
      <c r="AQ2148" s="46" t="str">
        <f>TRIM(Table1[[#This Row],[Grant]])</f>
        <v/>
      </c>
      <c r="AR2148" s="46" t="str">
        <f>TRIM(Table1[[#This Row],[Staff ID]])</f>
        <v/>
      </c>
      <c r="AS2148" s="46" t="str">
        <f>IF(TRIM(Table1[[#This Row],[Budget Code]])=0,"",TRIM(Table1[[#This Row],[Budget Code]]))</f>
        <v/>
      </c>
      <c r="AT2148" s="46" t="str">
        <f>IF(Table1[[#This Row],[Line Description]]&lt;&gt;"",Table1[[#This Row],[Line Description]],"")</f>
        <v/>
      </c>
      <c r="AU2148" s="46" t="str">
        <f>IF(Table1[[#This Row],[Cur_Amount Debit]]&gt;0,ROUND(Table1[[#This Row],[Cur_Amount Debit]],2),"")</f>
        <v/>
      </c>
      <c r="AV2148" s="46" t="str">
        <f>IF(Table1[[#This Row],[Cur_Amount Credit]]&gt;0,ROUND(Table1[[#This Row],[Cur_Amount Credit]],2),"")</f>
        <v/>
      </c>
      <c r="AW2148" s="46" t="str">
        <f>LEFT(Table1[[#This Row],[Cur]],3)</f>
        <v/>
      </c>
      <c r="AX2148" s="59"/>
      <c r="AY2148" s="46"/>
      <c r="AZ2148" s="46" t="str">
        <f>IF(Table1[[#This Row],[Cur]]&lt;&gt;"",IF(Table1[[#This Row],[Cur]]="USD","",ExchangeRate),"")</f>
        <v/>
      </c>
      <c r="BA2148" s="46" t="str">
        <f>IF(Table1[[#This Row],[Grant]]&lt;&gt;"",VLOOKUP(Table1[[#This Row],[Grant]],Grants!B:D,3),"")</f>
        <v/>
      </c>
      <c r="BB2148" s="46" t="str">
        <f>TRIM(Table1[[#This Row],[Vendor ID]])</f>
        <v/>
      </c>
      <c r="BC2148">
        <f>IF(Table1[[#This Row],[Reference Number]]=Q2147,BC2147,BC2147+1)</f>
        <v>2</v>
      </c>
    </row>
    <row r="2149" spans="1:55" ht="11.25" hidden="1" customHeight="1">
      <c r="A2149" s="1"/>
      <c r="B2149" s="88" t="str">
        <f>IF(Table1[[#This Row],[Posting Date]]&lt;&gt;"",IF(Table1[[#This Row],[Reference Number]]=Q2148,B2148+1,1),"")</f>
        <v/>
      </c>
      <c r="C2149" s="61"/>
      <c r="D2149" s="61"/>
      <c r="E2149" s="218"/>
      <c r="F2149" s="143" t="str">
        <f>IFERROR(IF(VLOOKUP(Table1[[#This Row],[Budget Code Description]],Dimentions!$X$6:$AC$132,2,FALSE)="","",VLOOKUP(Table1[[#This Row],[Budget Code Description]],Dimentions!$X$6:$AC$132,2,FALSE)),"")</f>
        <v/>
      </c>
      <c r="G2149" s="143" t="str">
        <f>IFERROR(VLOOKUP(Table1[[#This Row],[Budget Code Description]],Dimentions!$X$6:$AC$132,3,FALSE),"")</f>
        <v/>
      </c>
      <c r="H2149" s="64" t="str">
        <f>IFERROR(VLOOKUP(Table1[[#This Row],[Account]],Dimentions!$S$6:$V$233,2,FALSE),"")</f>
        <v/>
      </c>
      <c r="I2149" s="62">
        <f>_xlfn.NUMBERVALUE(LEFT(Table1[[#This Row],[Account]],1))</f>
        <v>0</v>
      </c>
      <c r="J2149" s="62" t="str">
        <f>IFERROR(VLOOKUP(Table1[[#This Row],[Budget Code Description]],Table6[#All],7,FALSE),"")</f>
        <v/>
      </c>
      <c r="K2149" s="143" t="str">
        <f>IFERROR(VLOOKUP(Table1[[#This Row],[Budget Code Description]],Table6[#All],8,FALSE),"")</f>
        <v/>
      </c>
      <c r="L2149" s="63"/>
      <c r="M2149" s="65" t="str">
        <f>IFERROR(VLOOKUP(Table1[[#This Row],[Staff ID]],Table2[],2,FALSE),"")</f>
        <v/>
      </c>
      <c r="N2149" s="211" t="str">
        <f>IFERROR(IF(VLOOKUP(Table1[[#This Row],[Budget Code Description]],Dimentions!$X$6:$AC$97,4,FALSE)="","",VLOOKUP(Table1[[#This Row],[Budget Code Description]],Dimentions!$X$6:$AC$97,4,FALSE)),"")</f>
        <v/>
      </c>
      <c r="O2149" s="65" t="str">
        <f>IFERROR(VLOOKUP(Table1[[#This Row],[Vendor ID]],Table549[],2,FALSE),"")</f>
        <v/>
      </c>
      <c r="P2149" s="63"/>
      <c r="Q2149" s="143" t="str">
        <f>IF(Table1[[#This Row],[Posting Date]]&lt;&gt;"",$D$9,"")</f>
        <v/>
      </c>
      <c r="R2149" s="159" t="str">
        <f>IF(Table1[[#This Row],[Posting Date]]&lt;&gt;"",$D$10,"")</f>
        <v/>
      </c>
      <c r="S2149" s="66"/>
      <c r="T2149" s="63"/>
      <c r="U2149" s="67"/>
      <c r="V2149" s="67"/>
      <c r="W2149" s="67" t="str">
        <f t="shared" si="33"/>
        <v/>
      </c>
      <c r="X2149" s="161" t="str">
        <f>IF(E2149="","",(IF(Table1[[#This Row],[Cur]]="USD",Table1[[#This Row],[Cur_Amount Debit]],Table1[[#This Row],[Cur_Amount Debit]]/Table1[[#This Row],[Exchange Rate]])))</f>
        <v/>
      </c>
      <c r="Y2149" s="161" t="str">
        <f>IF(E2149="","",(IF(Table1[[#This Row],[Cur]]="USD",Table1[[#This Row],[Cur_Amount Credit]],Table1[[#This Row],[Cur_Amount Credit]]/ExchangeRate)))</f>
        <v/>
      </c>
      <c r="Z2149" s="203" t="str">
        <f>IF(E2149="","",(Table1[[#This Row],[Debit USD]]-Table1[[#This Row],[Credit USD]]))</f>
        <v/>
      </c>
      <c r="AA2149" s="122"/>
      <c r="AB2149" s="1"/>
      <c r="AC2149" s="15"/>
      <c r="AD2149" s="15" t="str">
        <f>IF(AND(OR(Table1[[#This Row],[Account]]="15030",Table1[[#This Row],[Account]]="15035",Table1[[#This Row],[Account]]="20150"),Table1[[#This Row],[Vendor ID]]=""),1,"")</f>
        <v/>
      </c>
      <c r="AE2149" s="15"/>
      <c r="AF2149" s="15"/>
      <c r="AG2149" s="15"/>
      <c r="AH2149" s="46" t="str">
        <f>IF(Table1[[#This Row],[Posting Date]]&lt;&gt;"","GJ-"&amp;CountryID,"")</f>
        <v/>
      </c>
      <c r="AI2149" s="59" t="str">
        <f>IF(Table1[[#This Row],[Posting Date]]&lt;&gt;"",Table1[[#This Row],[Posting Date]],"")</f>
        <v/>
      </c>
      <c r="AJ2149" s="46"/>
      <c r="AK2149" s="46" t="str">
        <f>IF(Table1[[#This Row],[Description]]&lt;&gt;"",Table1[[#This Row],[Description]],"")</f>
        <v/>
      </c>
      <c r="AL2149" s="46" t="str">
        <f>IF(Table1[[#This Row],[Posting Date]]&lt;&gt;"",Table1[[#This Row],[Reference Number]],"")</f>
        <v/>
      </c>
      <c r="AM2149" s="46" t="str">
        <f>TRIM(Table1[[#This Row],[Line '#]])</f>
        <v/>
      </c>
      <c r="AN2149" s="46" t="str">
        <f>TRIM(Table1[[#This Row],[Account]])</f>
        <v/>
      </c>
      <c r="AO2149" s="46" t="str">
        <f>IF(Table1[[#This Row],[Posting Date]]&lt;&gt;"",$D$5,"")</f>
        <v/>
      </c>
      <c r="AP2149" s="46" t="str">
        <f>TRIM(Table1[[#This Row],[Departments-Prgrams]])</f>
        <v/>
      </c>
      <c r="AQ2149" s="46" t="str">
        <f>TRIM(Table1[[#This Row],[Grant]])</f>
        <v/>
      </c>
      <c r="AR2149" s="46" t="str">
        <f>TRIM(Table1[[#This Row],[Staff ID]])</f>
        <v/>
      </c>
      <c r="AS2149" s="46" t="str">
        <f>IF(TRIM(Table1[[#This Row],[Budget Code]])=0,"",TRIM(Table1[[#This Row],[Budget Code]]))</f>
        <v/>
      </c>
      <c r="AT2149" s="46" t="str">
        <f>IF(Table1[[#This Row],[Line Description]]&lt;&gt;"",Table1[[#This Row],[Line Description]],"")</f>
        <v/>
      </c>
      <c r="AU2149" s="46" t="str">
        <f>IF(Table1[[#This Row],[Cur_Amount Debit]]&gt;0,ROUND(Table1[[#This Row],[Cur_Amount Debit]],2),"")</f>
        <v/>
      </c>
      <c r="AV2149" s="46" t="str">
        <f>IF(Table1[[#This Row],[Cur_Amount Credit]]&gt;0,ROUND(Table1[[#This Row],[Cur_Amount Credit]],2),"")</f>
        <v/>
      </c>
      <c r="AW2149" s="46" t="str">
        <f>LEFT(Table1[[#This Row],[Cur]],3)</f>
        <v/>
      </c>
      <c r="AX2149" s="59"/>
      <c r="AY2149" s="46"/>
      <c r="AZ2149" s="46" t="str">
        <f>IF(Table1[[#This Row],[Cur]]&lt;&gt;"",IF(Table1[[#This Row],[Cur]]="USD","",ExchangeRate),"")</f>
        <v/>
      </c>
      <c r="BA2149" s="46" t="str">
        <f>IF(Table1[[#This Row],[Grant]]&lt;&gt;"",VLOOKUP(Table1[[#This Row],[Grant]],Grants!B:D,3),"")</f>
        <v/>
      </c>
      <c r="BB2149" s="46" t="str">
        <f>TRIM(Table1[[#This Row],[Vendor ID]])</f>
        <v/>
      </c>
      <c r="BC2149">
        <f>IF(Table1[[#This Row],[Reference Number]]=Q2148,BC2148,BC2148+1)</f>
        <v>2</v>
      </c>
    </row>
    <row r="2150" spans="1:55" ht="11.25" hidden="1" customHeight="1">
      <c r="A2150" s="1"/>
      <c r="B2150" s="88" t="str">
        <f>IF(Table1[[#This Row],[Posting Date]]&lt;&gt;"",IF(Table1[[#This Row],[Reference Number]]=Q2149,B2149+1,1),"")</f>
        <v/>
      </c>
      <c r="C2150" s="61"/>
      <c r="D2150" s="61"/>
      <c r="E2150" s="218"/>
      <c r="F2150" s="143" t="str">
        <f>IFERROR(IF(VLOOKUP(Table1[[#This Row],[Budget Code Description]],Dimentions!$X$6:$AC$132,2,FALSE)="","",VLOOKUP(Table1[[#This Row],[Budget Code Description]],Dimentions!$X$6:$AC$132,2,FALSE)),"")</f>
        <v/>
      </c>
      <c r="G2150" s="143" t="str">
        <f>IFERROR(VLOOKUP(Table1[[#This Row],[Budget Code Description]],Dimentions!$X$6:$AC$132,3,FALSE),"")</f>
        <v/>
      </c>
      <c r="H2150" s="64" t="str">
        <f>IFERROR(VLOOKUP(Table1[[#This Row],[Account]],Dimentions!$S$6:$V$233,2,FALSE),"")</f>
        <v/>
      </c>
      <c r="I2150" s="62">
        <f>_xlfn.NUMBERVALUE(LEFT(Table1[[#This Row],[Account]],1))</f>
        <v>0</v>
      </c>
      <c r="J2150" s="62" t="str">
        <f>IFERROR(VLOOKUP(Table1[[#This Row],[Budget Code Description]],Table6[#All],7,FALSE),"")</f>
        <v/>
      </c>
      <c r="K2150" s="143" t="str">
        <f>IFERROR(VLOOKUP(Table1[[#This Row],[Budget Code Description]],Table6[#All],8,FALSE),"")</f>
        <v/>
      </c>
      <c r="L2150" s="63"/>
      <c r="M2150" s="65" t="str">
        <f>IFERROR(VLOOKUP(Table1[[#This Row],[Staff ID]],Table2[],2,FALSE),"")</f>
        <v/>
      </c>
      <c r="N2150" s="211" t="str">
        <f>IFERROR(IF(VLOOKUP(Table1[[#This Row],[Budget Code Description]],Dimentions!$X$6:$AC$97,4,FALSE)="","",VLOOKUP(Table1[[#This Row],[Budget Code Description]],Dimentions!$X$6:$AC$97,4,FALSE)),"")</f>
        <v/>
      </c>
      <c r="O2150" s="65" t="str">
        <f>IFERROR(VLOOKUP(Table1[[#This Row],[Vendor ID]],Table549[],2,FALSE),"")</f>
        <v/>
      </c>
      <c r="P2150" s="63"/>
      <c r="Q2150" s="143" t="str">
        <f>IF(Table1[[#This Row],[Posting Date]]&lt;&gt;"",$D$9,"")</f>
        <v/>
      </c>
      <c r="R2150" s="159" t="str">
        <f>IF(Table1[[#This Row],[Posting Date]]&lt;&gt;"",$D$10,"")</f>
        <v/>
      </c>
      <c r="S2150" s="66"/>
      <c r="T2150" s="63"/>
      <c r="U2150" s="67"/>
      <c r="V2150" s="67"/>
      <c r="W2150" s="67" t="str">
        <f t="shared" si="33"/>
        <v/>
      </c>
      <c r="X2150" s="161" t="str">
        <f>IF(E2150="","",(IF(Table1[[#This Row],[Cur]]="USD",Table1[[#This Row],[Cur_Amount Debit]],Table1[[#This Row],[Cur_Amount Debit]]/Table1[[#This Row],[Exchange Rate]])))</f>
        <v/>
      </c>
      <c r="Y2150" s="161" t="str">
        <f>IF(E2150="","",(IF(Table1[[#This Row],[Cur]]="USD",Table1[[#This Row],[Cur_Amount Credit]],Table1[[#This Row],[Cur_Amount Credit]]/ExchangeRate)))</f>
        <v/>
      </c>
      <c r="Z2150" s="203" t="str">
        <f>IF(E2150="","",(Table1[[#This Row],[Debit USD]]-Table1[[#This Row],[Credit USD]]))</f>
        <v/>
      </c>
      <c r="AA2150" s="122"/>
      <c r="AB2150" s="1"/>
      <c r="AC2150" s="15"/>
      <c r="AD2150" s="15" t="str">
        <f>IF(AND(OR(Table1[[#This Row],[Account]]="15030",Table1[[#This Row],[Account]]="15035",Table1[[#This Row],[Account]]="20150"),Table1[[#This Row],[Vendor ID]]=""),1,"")</f>
        <v/>
      </c>
      <c r="AE2150" s="15"/>
      <c r="AF2150" s="15"/>
      <c r="AG2150" s="15"/>
      <c r="AH2150" s="46" t="str">
        <f>IF(Table1[[#This Row],[Posting Date]]&lt;&gt;"","GJ-"&amp;CountryID,"")</f>
        <v/>
      </c>
      <c r="AI2150" s="59" t="str">
        <f>IF(Table1[[#This Row],[Posting Date]]&lt;&gt;"",Table1[[#This Row],[Posting Date]],"")</f>
        <v/>
      </c>
      <c r="AJ2150" s="46"/>
      <c r="AK2150" s="46" t="str">
        <f>IF(Table1[[#This Row],[Description]]&lt;&gt;"",Table1[[#This Row],[Description]],"")</f>
        <v/>
      </c>
      <c r="AL2150" s="46" t="str">
        <f>IF(Table1[[#This Row],[Posting Date]]&lt;&gt;"",Table1[[#This Row],[Reference Number]],"")</f>
        <v/>
      </c>
      <c r="AM2150" s="46" t="str">
        <f>TRIM(Table1[[#This Row],[Line '#]])</f>
        <v/>
      </c>
      <c r="AN2150" s="46" t="str">
        <f>TRIM(Table1[[#This Row],[Account]])</f>
        <v/>
      </c>
      <c r="AO2150" s="46" t="str">
        <f>IF(Table1[[#This Row],[Posting Date]]&lt;&gt;"",$D$5,"")</f>
        <v/>
      </c>
      <c r="AP2150" s="46" t="str">
        <f>TRIM(Table1[[#This Row],[Departments-Prgrams]])</f>
        <v/>
      </c>
      <c r="AQ2150" s="46" t="str">
        <f>TRIM(Table1[[#This Row],[Grant]])</f>
        <v/>
      </c>
      <c r="AR2150" s="46" t="str">
        <f>TRIM(Table1[[#This Row],[Staff ID]])</f>
        <v/>
      </c>
      <c r="AS2150" s="46" t="str">
        <f>IF(TRIM(Table1[[#This Row],[Budget Code]])=0,"",TRIM(Table1[[#This Row],[Budget Code]]))</f>
        <v/>
      </c>
      <c r="AT2150" s="46" t="str">
        <f>IF(Table1[[#This Row],[Line Description]]&lt;&gt;"",Table1[[#This Row],[Line Description]],"")</f>
        <v/>
      </c>
      <c r="AU2150" s="46" t="str">
        <f>IF(Table1[[#This Row],[Cur_Amount Debit]]&gt;0,ROUND(Table1[[#This Row],[Cur_Amount Debit]],2),"")</f>
        <v/>
      </c>
      <c r="AV2150" s="46" t="str">
        <f>IF(Table1[[#This Row],[Cur_Amount Credit]]&gt;0,ROUND(Table1[[#This Row],[Cur_Amount Credit]],2),"")</f>
        <v/>
      </c>
      <c r="AW2150" s="46" t="str">
        <f>LEFT(Table1[[#This Row],[Cur]],3)</f>
        <v/>
      </c>
      <c r="AX2150" s="59"/>
      <c r="AY2150" s="46"/>
      <c r="AZ2150" s="46" t="str">
        <f>IF(Table1[[#This Row],[Cur]]&lt;&gt;"",IF(Table1[[#This Row],[Cur]]="USD","",ExchangeRate),"")</f>
        <v/>
      </c>
      <c r="BA2150" s="46" t="str">
        <f>IF(Table1[[#This Row],[Grant]]&lt;&gt;"",VLOOKUP(Table1[[#This Row],[Grant]],Grants!B:D,3),"")</f>
        <v/>
      </c>
      <c r="BB2150" s="46" t="str">
        <f>TRIM(Table1[[#This Row],[Vendor ID]])</f>
        <v/>
      </c>
      <c r="BC2150">
        <f>IF(Table1[[#This Row],[Reference Number]]=Q2149,BC2149,BC2149+1)</f>
        <v>2</v>
      </c>
    </row>
    <row r="2151" spans="1:55" ht="11.25" hidden="1" customHeight="1">
      <c r="A2151" s="1"/>
      <c r="B2151" s="88" t="str">
        <f>IF(Table1[[#This Row],[Posting Date]]&lt;&gt;"",IF(Table1[[#This Row],[Reference Number]]=Q2150,B2150+1,1),"")</f>
        <v/>
      </c>
      <c r="C2151" s="61"/>
      <c r="D2151" s="61"/>
      <c r="E2151" s="218"/>
      <c r="F2151" s="143" t="str">
        <f>IFERROR(IF(VLOOKUP(Table1[[#This Row],[Budget Code Description]],Dimentions!$X$6:$AC$132,2,FALSE)="","",VLOOKUP(Table1[[#This Row],[Budget Code Description]],Dimentions!$X$6:$AC$132,2,FALSE)),"")</f>
        <v/>
      </c>
      <c r="G2151" s="143" t="str">
        <f>IFERROR(VLOOKUP(Table1[[#This Row],[Budget Code Description]],Dimentions!$X$6:$AC$132,3,FALSE),"")</f>
        <v/>
      </c>
      <c r="H2151" s="64" t="str">
        <f>IFERROR(VLOOKUP(Table1[[#This Row],[Account]],Dimentions!$S$6:$V$233,2,FALSE),"")</f>
        <v/>
      </c>
      <c r="I2151" s="62">
        <f>_xlfn.NUMBERVALUE(LEFT(Table1[[#This Row],[Account]],1))</f>
        <v>0</v>
      </c>
      <c r="J2151" s="62" t="str">
        <f>IFERROR(VLOOKUP(Table1[[#This Row],[Budget Code Description]],Table6[#All],7,FALSE),"")</f>
        <v/>
      </c>
      <c r="K2151" s="143" t="str">
        <f>IFERROR(VLOOKUP(Table1[[#This Row],[Budget Code Description]],Table6[#All],8,FALSE),"")</f>
        <v/>
      </c>
      <c r="L2151" s="63"/>
      <c r="M2151" s="65" t="str">
        <f>IFERROR(VLOOKUP(Table1[[#This Row],[Staff ID]],Table2[],2,FALSE),"")</f>
        <v/>
      </c>
      <c r="N2151" s="211" t="str">
        <f>IFERROR(IF(VLOOKUP(Table1[[#This Row],[Budget Code Description]],Dimentions!$X$6:$AC$97,4,FALSE)="","",VLOOKUP(Table1[[#This Row],[Budget Code Description]],Dimentions!$X$6:$AC$97,4,FALSE)),"")</f>
        <v/>
      </c>
      <c r="O2151" s="65" t="str">
        <f>IFERROR(VLOOKUP(Table1[[#This Row],[Vendor ID]],Table549[],2,FALSE),"")</f>
        <v/>
      </c>
      <c r="P2151" s="63"/>
      <c r="Q2151" s="143" t="str">
        <f>IF(Table1[[#This Row],[Posting Date]]&lt;&gt;"",$D$9,"")</f>
        <v/>
      </c>
      <c r="R2151" s="159" t="str">
        <f>IF(Table1[[#This Row],[Posting Date]]&lt;&gt;"",$D$10,"")</f>
        <v/>
      </c>
      <c r="S2151" s="66"/>
      <c r="T2151" s="63"/>
      <c r="U2151" s="67"/>
      <c r="V2151" s="67"/>
      <c r="W2151" s="67" t="str">
        <f t="shared" si="33"/>
        <v/>
      </c>
      <c r="X2151" s="161" t="str">
        <f>IF(E2151="","",(IF(Table1[[#This Row],[Cur]]="USD",Table1[[#This Row],[Cur_Amount Debit]],Table1[[#This Row],[Cur_Amount Debit]]/Table1[[#This Row],[Exchange Rate]])))</f>
        <v/>
      </c>
      <c r="Y2151" s="161" t="str">
        <f>IF(E2151="","",(IF(Table1[[#This Row],[Cur]]="USD",Table1[[#This Row],[Cur_Amount Credit]],Table1[[#This Row],[Cur_Amount Credit]]/ExchangeRate)))</f>
        <v/>
      </c>
      <c r="Z2151" s="203" t="str">
        <f>IF(E2151="","",(Table1[[#This Row],[Debit USD]]-Table1[[#This Row],[Credit USD]]))</f>
        <v/>
      </c>
      <c r="AA2151" s="122"/>
      <c r="AB2151" s="1"/>
      <c r="AC2151" s="15"/>
      <c r="AD2151" s="15" t="str">
        <f>IF(AND(OR(Table1[[#This Row],[Account]]="15030",Table1[[#This Row],[Account]]="15035",Table1[[#This Row],[Account]]="20150"),Table1[[#This Row],[Vendor ID]]=""),1,"")</f>
        <v/>
      </c>
      <c r="AE2151" s="15"/>
      <c r="AF2151" s="15"/>
      <c r="AG2151" s="15"/>
      <c r="AH2151" s="46" t="str">
        <f>IF(Table1[[#This Row],[Posting Date]]&lt;&gt;"","GJ-"&amp;CountryID,"")</f>
        <v/>
      </c>
      <c r="AI2151" s="59" t="str">
        <f>IF(Table1[[#This Row],[Posting Date]]&lt;&gt;"",Table1[[#This Row],[Posting Date]],"")</f>
        <v/>
      </c>
      <c r="AJ2151" s="46"/>
      <c r="AK2151" s="46" t="str">
        <f>IF(Table1[[#This Row],[Description]]&lt;&gt;"",Table1[[#This Row],[Description]],"")</f>
        <v/>
      </c>
      <c r="AL2151" s="46" t="str">
        <f>IF(Table1[[#This Row],[Posting Date]]&lt;&gt;"",Table1[[#This Row],[Reference Number]],"")</f>
        <v/>
      </c>
      <c r="AM2151" s="46" t="str">
        <f>TRIM(Table1[[#This Row],[Line '#]])</f>
        <v/>
      </c>
      <c r="AN2151" s="46" t="str">
        <f>TRIM(Table1[[#This Row],[Account]])</f>
        <v/>
      </c>
      <c r="AO2151" s="46" t="str">
        <f>IF(Table1[[#This Row],[Posting Date]]&lt;&gt;"",$D$5,"")</f>
        <v/>
      </c>
      <c r="AP2151" s="46" t="str">
        <f>TRIM(Table1[[#This Row],[Departments-Prgrams]])</f>
        <v/>
      </c>
      <c r="AQ2151" s="46" t="str">
        <f>TRIM(Table1[[#This Row],[Grant]])</f>
        <v/>
      </c>
      <c r="AR2151" s="46" t="str">
        <f>TRIM(Table1[[#This Row],[Staff ID]])</f>
        <v/>
      </c>
      <c r="AS2151" s="46" t="str">
        <f>IF(TRIM(Table1[[#This Row],[Budget Code]])=0,"",TRIM(Table1[[#This Row],[Budget Code]]))</f>
        <v/>
      </c>
      <c r="AT2151" s="46" t="str">
        <f>IF(Table1[[#This Row],[Line Description]]&lt;&gt;"",Table1[[#This Row],[Line Description]],"")</f>
        <v/>
      </c>
      <c r="AU2151" s="46" t="str">
        <f>IF(Table1[[#This Row],[Cur_Amount Debit]]&gt;0,ROUND(Table1[[#This Row],[Cur_Amount Debit]],2),"")</f>
        <v/>
      </c>
      <c r="AV2151" s="46" t="str">
        <f>IF(Table1[[#This Row],[Cur_Amount Credit]]&gt;0,ROUND(Table1[[#This Row],[Cur_Amount Credit]],2),"")</f>
        <v/>
      </c>
      <c r="AW2151" s="46" t="str">
        <f>LEFT(Table1[[#This Row],[Cur]],3)</f>
        <v/>
      </c>
      <c r="AX2151" s="59"/>
      <c r="AY2151" s="46"/>
      <c r="AZ2151" s="46" t="str">
        <f>IF(Table1[[#This Row],[Cur]]&lt;&gt;"",IF(Table1[[#This Row],[Cur]]="USD","",ExchangeRate),"")</f>
        <v/>
      </c>
      <c r="BA2151" s="46" t="str">
        <f>IF(Table1[[#This Row],[Grant]]&lt;&gt;"",VLOOKUP(Table1[[#This Row],[Grant]],Grants!B:D,3),"")</f>
        <v/>
      </c>
      <c r="BB2151" s="46" t="str">
        <f>TRIM(Table1[[#This Row],[Vendor ID]])</f>
        <v/>
      </c>
      <c r="BC2151">
        <f>IF(Table1[[#This Row],[Reference Number]]=Q2150,BC2150,BC2150+1)</f>
        <v>2</v>
      </c>
    </row>
    <row r="2152" spans="1:55" ht="11.25" hidden="1" customHeight="1">
      <c r="A2152" s="1"/>
      <c r="B2152" s="88" t="str">
        <f>IF(Table1[[#This Row],[Posting Date]]&lt;&gt;"",IF(Table1[[#This Row],[Reference Number]]=Q2151,B2151+1,1),"")</f>
        <v/>
      </c>
      <c r="C2152" s="61"/>
      <c r="D2152" s="61"/>
      <c r="E2152" s="218"/>
      <c r="F2152" s="143" t="str">
        <f>IFERROR(IF(VLOOKUP(Table1[[#This Row],[Budget Code Description]],Dimentions!$X$6:$AC$132,2,FALSE)="","",VLOOKUP(Table1[[#This Row],[Budget Code Description]],Dimentions!$X$6:$AC$132,2,FALSE)),"")</f>
        <v/>
      </c>
      <c r="G2152" s="143" t="str">
        <f>IFERROR(VLOOKUP(Table1[[#This Row],[Budget Code Description]],Dimentions!$X$6:$AC$132,3,FALSE),"")</f>
        <v/>
      </c>
      <c r="H2152" s="64" t="str">
        <f>IFERROR(VLOOKUP(Table1[[#This Row],[Account]],Dimentions!$S$6:$V$233,2,FALSE),"")</f>
        <v/>
      </c>
      <c r="I2152" s="62">
        <f>_xlfn.NUMBERVALUE(LEFT(Table1[[#This Row],[Account]],1))</f>
        <v>0</v>
      </c>
      <c r="J2152" s="62" t="str">
        <f>IFERROR(VLOOKUP(Table1[[#This Row],[Budget Code Description]],Table6[#All],7,FALSE),"")</f>
        <v/>
      </c>
      <c r="K2152" s="143" t="str">
        <f>IFERROR(VLOOKUP(Table1[[#This Row],[Budget Code Description]],Table6[#All],8,FALSE),"")</f>
        <v/>
      </c>
      <c r="L2152" s="63"/>
      <c r="M2152" s="65" t="str">
        <f>IFERROR(VLOOKUP(Table1[[#This Row],[Staff ID]],Table2[],2,FALSE),"")</f>
        <v/>
      </c>
      <c r="N2152" s="211" t="str">
        <f>IFERROR(IF(VLOOKUP(Table1[[#This Row],[Budget Code Description]],Dimentions!$X$6:$AC$97,4,FALSE)="","",VLOOKUP(Table1[[#This Row],[Budget Code Description]],Dimentions!$X$6:$AC$97,4,FALSE)),"")</f>
        <v/>
      </c>
      <c r="O2152" s="65" t="str">
        <f>IFERROR(VLOOKUP(Table1[[#This Row],[Vendor ID]],Table549[],2,FALSE),"")</f>
        <v/>
      </c>
      <c r="P2152" s="63"/>
      <c r="Q2152" s="143" t="str">
        <f>IF(Table1[[#This Row],[Posting Date]]&lt;&gt;"",$D$9,"")</f>
        <v/>
      </c>
      <c r="R2152" s="159" t="str">
        <f>IF(Table1[[#This Row],[Posting Date]]&lt;&gt;"",$D$10,"")</f>
        <v/>
      </c>
      <c r="S2152" s="66"/>
      <c r="T2152" s="63"/>
      <c r="U2152" s="67"/>
      <c r="V2152" s="67"/>
      <c r="W2152" s="67" t="str">
        <f t="shared" si="33"/>
        <v/>
      </c>
      <c r="X2152" s="161" t="str">
        <f>IF(E2152="","",(IF(Table1[[#This Row],[Cur]]="USD",Table1[[#This Row],[Cur_Amount Debit]],Table1[[#This Row],[Cur_Amount Debit]]/Table1[[#This Row],[Exchange Rate]])))</f>
        <v/>
      </c>
      <c r="Y2152" s="161" t="str">
        <f>IF(E2152="","",(IF(Table1[[#This Row],[Cur]]="USD",Table1[[#This Row],[Cur_Amount Credit]],Table1[[#This Row],[Cur_Amount Credit]]/ExchangeRate)))</f>
        <v/>
      </c>
      <c r="Z2152" s="203" t="str">
        <f>IF(E2152="","",(Table1[[#This Row],[Debit USD]]-Table1[[#This Row],[Credit USD]]))</f>
        <v/>
      </c>
      <c r="AA2152" s="122"/>
      <c r="AB2152" s="1"/>
      <c r="AC2152" s="15"/>
      <c r="AD2152" s="15" t="str">
        <f>IF(AND(OR(Table1[[#This Row],[Account]]="15030",Table1[[#This Row],[Account]]="15035",Table1[[#This Row],[Account]]="20150"),Table1[[#This Row],[Vendor ID]]=""),1,"")</f>
        <v/>
      </c>
      <c r="AE2152" s="15"/>
      <c r="AF2152" s="15"/>
      <c r="AG2152" s="15"/>
      <c r="AH2152" s="46" t="str">
        <f>IF(Table1[[#This Row],[Posting Date]]&lt;&gt;"","GJ-"&amp;CountryID,"")</f>
        <v/>
      </c>
      <c r="AI2152" s="59" t="str">
        <f>IF(Table1[[#This Row],[Posting Date]]&lt;&gt;"",Table1[[#This Row],[Posting Date]],"")</f>
        <v/>
      </c>
      <c r="AJ2152" s="46"/>
      <c r="AK2152" s="46" t="str">
        <f>IF(Table1[[#This Row],[Description]]&lt;&gt;"",Table1[[#This Row],[Description]],"")</f>
        <v/>
      </c>
      <c r="AL2152" s="46" t="str">
        <f>IF(Table1[[#This Row],[Posting Date]]&lt;&gt;"",Table1[[#This Row],[Reference Number]],"")</f>
        <v/>
      </c>
      <c r="AM2152" s="46" t="str">
        <f>TRIM(Table1[[#This Row],[Line '#]])</f>
        <v/>
      </c>
      <c r="AN2152" s="46" t="str">
        <f>TRIM(Table1[[#This Row],[Account]])</f>
        <v/>
      </c>
      <c r="AO2152" s="46" t="str">
        <f>IF(Table1[[#This Row],[Posting Date]]&lt;&gt;"",$D$5,"")</f>
        <v/>
      </c>
      <c r="AP2152" s="46" t="str">
        <f>TRIM(Table1[[#This Row],[Departments-Prgrams]])</f>
        <v/>
      </c>
      <c r="AQ2152" s="46" t="str">
        <f>TRIM(Table1[[#This Row],[Grant]])</f>
        <v/>
      </c>
      <c r="AR2152" s="46" t="str">
        <f>TRIM(Table1[[#This Row],[Staff ID]])</f>
        <v/>
      </c>
      <c r="AS2152" s="46" t="str">
        <f>IF(TRIM(Table1[[#This Row],[Budget Code]])=0,"",TRIM(Table1[[#This Row],[Budget Code]]))</f>
        <v/>
      </c>
      <c r="AT2152" s="46" t="str">
        <f>IF(Table1[[#This Row],[Line Description]]&lt;&gt;"",Table1[[#This Row],[Line Description]],"")</f>
        <v/>
      </c>
      <c r="AU2152" s="46" t="str">
        <f>IF(Table1[[#This Row],[Cur_Amount Debit]]&gt;0,ROUND(Table1[[#This Row],[Cur_Amount Debit]],2),"")</f>
        <v/>
      </c>
      <c r="AV2152" s="46" t="str">
        <f>IF(Table1[[#This Row],[Cur_Amount Credit]]&gt;0,ROUND(Table1[[#This Row],[Cur_Amount Credit]],2),"")</f>
        <v/>
      </c>
      <c r="AW2152" s="46" t="str">
        <f>LEFT(Table1[[#This Row],[Cur]],3)</f>
        <v/>
      </c>
      <c r="AX2152" s="59"/>
      <c r="AY2152" s="46"/>
      <c r="AZ2152" s="46" t="str">
        <f>IF(Table1[[#This Row],[Cur]]&lt;&gt;"",IF(Table1[[#This Row],[Cur]]="USD","",ExchangeRate),"")</f>
        <v/>
      </c>
      <c r="BA2152" s="46" t="str">
        <f>IF(Table1[[#This Row],[Grant]]&lt;&gt;"",VLOOKUP(Table1[[#This Row],[Grant]],Grants!B:D,3),"")</f>
        <v/>
      </c>
      <c r="BB2152" s="46" t="str">
        <f>TRIM(Table1[[#This Row],[Vendor ID]])</f>
        <v/>
      </c>
      <c r="BC2152">
        <f>IF(Table1[[#This Row],[Reference Number]]=Q2151,BC2151,BC2151+1)</f>
        <v>2</v>
      </c>
    </row>
    <row r="2153" spans="1:55" ht="11.25" hidden="1" customHeight="1">
      <c r="A2153" s="1"/>
      <c r="B2153" s="88" t="str">
        <f>IF(Table1[[#This Row],[Posting Date]]&lt;&gt;"",IF(Table1[[#This Row],[Reference Number]]=Q2152,B2152+1,1),"")</f>
        <v/>
      </c>
      <c r="C2153" s="61"/>
      <c r="D2153" s="61"/>
      <c r="E2153" s="218"/>
      <c r="F2153" s="143" t="str">
        <f>IFERROR(IF(VLOOKUP(Table1[[#This Row],[Budget Code Description]],Dimentions!$X$6:$AC$132,2,FALSE)="","",VLOOKUP(Table1[[#This Row],[Budget Code Description]],Dimentions!$X$6:$AC$132,2,FALSE)),"")</f>
        <v/>
      </c>
      <c r="G2153" s="143" t="str">
        <f>IFERROR(VLOOKUP(Table1[[#This Row],[Budget Code Description]],Dimentions!$X$6:$AC$132,3,FALSE),"")</f>
        <v/>
      </c>
      <c r="H2153" s="64" t="str">
        <f>IFERROR(VLOOKUP(Table1[[#This Row],[Account]],Dimentions!$S$6:$V$233,2,FALSE),"")</f>
        <v/>
      </c>
      <c r="I2153" s="62">
        <f>_xlfn.NUMBERVALUE(LEFT(Table1[[#This Row],[Account]],1))</f>
        <v>0</v>
      </c>
      <c r="J2153" s="62" t="str">
        <f>IFERROR(VLOOKUP(Table1[[#This Row],[Budget Code Description]],Table6[#All],7,FALSE),"")</f>
        <v/>
      </c>
      <c r="K2153" s="143" t="str">
        <f>IFERROR(VLOOKUP(Table1[[#This Row],[Budget Code Description]],Table6[#All],8,FALSE),"")</f>
        <v/>
      </c>
      <c r="L2153" s="63"/>
      <c r="M2153" s="65" t="str">
        <f>IFERROR(VLOOKUP(Table1[[#This Row],[Staff ID]],Table2[],2,FALSE),"")</f>
        <v/>
      </c>
      <c r="N2153" s="211" t="str">
        <f>IFERROR(IF(VLOOKUP(Table1[[#This Row],[Budget Code Description]],Dimentions!$X$6:$AC$97,4,FALSE)="","",VLOOKUP(Table1[[#This Row],[Budget Code Description]],Dimentions!$X$6:$AC$97,4,FALSE)),"")</f>
        <v/>
      </c>
      <c r="O2153" s="65" t="str">
        <f>IFERROR(VLOOKUP(Table1[[#This Row],[Vendor ID]],Table549[],2,FALSE),"")</f>
        <v/>
      </c>
      <c r="P2153" s="63"/>
      <c r="Q2153" s="143" t="str">
        <f>IF(Table1[[#This Row],[Posting Date]]&lt;&gt;"",$D$9,"")</f>
        <v/>
      </c>
      <c r="R2153" s="159" t="str">
        <f>IF(Table1[[#This Row],[Posting Date]]&lt;&gt;"",$D$10,"")</f>
        <v/>
      </c>
      <c r="S2153" s="66"/>
      <c r="T2153" s="63"/>
      <c r="U2153" s="67"/>
      <c r="V2153" s="67"/>
      <c r="W2153" s="67" t="str">
        <f t="shared" ref="W2153:W2216" si="34">IF(E2153="","",(ExchangeRate))</f>
        <v/>
      </c>
      <c r="X2153" s="161" t="str">
        <f>IF(E2153="","",(IF(Table1[[#This Row],[Cur]]="USD",Table1[[#This Row],[Cur_Amount Debit]],Table1[[#This Row],[Cur_Amount Debit]]/Table1[[#This Row],[Exchange Rate]])))</f>
        <v/>
      </c>
      <c r="Y2153" s="161" t="str">
        <f>IF(E2153="","",(IF(Table1[[#This Row],[Cur]]="USD",Table1[[#This Row],[Cur_Amount Credit]],Table1[[#This Row],[Cur_Amount Credit]]/ExchangeRate)))</f>
        <v/>
      </c>
      <c r="Z2153" s="203" t="str">
        <f>IF(E2153="","",(Table1[[#This Row],[Debit USD]]-Table1[[#This Row],[Credit USD]]))</f>
        <v/>
      </c>
      <c r="AA2153" s="122"/>
      <c r="AB2153" s="1"/>
      <c r="AC2153" s="15"/>
      <c r="AD2153" s="15" t="str">
        <f>IF(AND(OR(Table1[[#This Row],[Account]]="15030",Table1[[#This Row],[Account]]="15035",Table1[[#This Row],[Account]]="20150"),Table1[[#This Row],[Vendor ID]]=""),1,"")</f>
        <v/>
      </c>
      <c r="AE2153" s="15"/>
      <c r="AF2153" s="15"/>
      <c r="AG2153" s="15"/>
      <c r="AH2153" s="46" t="str">
        <f>IF(Table1[[#This Row],[Posting Date]]&lt;&gt;"","GJ-"&amp;CountryID,"")</f>
        <v/>
      </c>
      <c r="AI2153" s="59" t="str">
        <f>IF(Table1[[#This Row],[Posting Date]]&lt;&gt;"",Table1[[#This Row],[Posting Date]],"")</f>
        <v/>
      </c>
      <c r="AJ2153" s="46"/>
      <c r="AK2153" s="46" t="str">
        <f>IF(Table1[[#This Row],[Description]]&lt;&gt;"",Table1[[#This Row],[Description]],"")</f>
        <v/>
      </c>
      <c r="AL2153" s="46" t="str">
        <f>IF(Table1[[#This Row],[Posting Date]]&lt;&gt;"",Table1[[#This Row],[Reference Number]],"")</f>
        <v/>
      </c>
      <c r="AM2153" s="46" t="str">
        <f>TRIM(Table1[[#This Row],[Line '#]])</f>
        <v/>
      </c>
      <c r="AN2153" s="46" t="str">
        <f>TRIM(Table1[[#This Row],[Account]])</f>
        <v/>
      </c>
      <c r="AO2153" s="46" t="str">
        <f>IF(Table1[[#This Row],[Posting Date]]&lt;&gt;"",$D$5,"")</f>
        <v/>
      </c>
      <c r="AP2153" s="46" t="str">
        <f>TRIM(Table1[[#This Row],[Departments-Prgrams]])</f>
        <v/>
      </c>
      <c r="AQ2153" s="46" t="str">
        <f>TRIM(Table1[[#This Row],[Grant]])</f>
        <v/>
      </c>
      <c r="AR2153" s="46" t="str">
        <f>TRIM(Table1[[#This Row],[Staff ID]])</f>
        <v/>
      </c>
      <c r="AS2153" s="46" t="str">
        <f>IF(TRIM(Table1[[#This Row],[Budget Code]])=0,"",TRIM(Table1[[#This Row],[Budget Code]]))</f>
        <v/>
      </c>
      <c r="AT2153" s="46" t="str">
        <f>IF(Table1[[#This Row],[Line Description]]&lt;&gt;"",Table1[[#This Row],[Line Description]],"")</f>
        <v/>
      </c>
      <c r="AU2153" s="46" t="str">
        <f>IF(Table1[[#This Row],[Cur_Amount Debit]]&gt;0,ROUND(Table1[[#This Row],[Cur_Amount Debit]],2),"")</f>
        <v/>
      </c>
      <c r="AV2153" s="46" t="str">
        <f>IF(Table1[[#This Row],[Cur_Amount Credit]]&gt;0,ROUND(Table1[[#This Row],[Cur_Amount Credit]],2),"")</f>
        <v/>
      </c>
      <c r="AW2153" s="46" t="str">
        <f>LEFT(Table1[[#This Row],[Cur]],3)</f>
        <v/>
      </c>
      <c r="AX2153" s="59"/>
      <c r="AY2153" s="46"/>
      <c r="AZ2153" s="46" t="str">
        <f>IF(Table1[[#This Row],[Cur]]&lt;&gt;"",IF(Table1[[#This Row],[Cur]]="USD","",ExchangeRate),"")</f>
        <v/>
      </c>
      <c r="BA2153" s="46" t="str">
        <f>IF(Table1[[#This Row],[Grant]]&lt;&gt;"",VLOOKUP(Table1[[#This Row],[Grant]],Grants!B:D,3),"")</f>
        <v/>
      </c>
      <c r="BB2153" s="46" t="str">
        <f>TRIM(Table1[[#This Row],[Vendor ID]])</f>
        <v/>
      </c>
      <c r="BC2153">
        <f>IF(Table1[[#This Row],[Reference Number]]=Q2152,BC2152,BC2152+1)</f>
        <v>2</v>
      </c>
    </row>
    <row r="2154" spans="1:55" ht="11.25" hidden="1" customHeight="1">
      <c r="A2154" s="1"/>
      <c r="B2154" s="88" t="str">
        <f>IF(Table1[[#This Row],[Posting Date]]&lt;&gt;"",IF(Table1[[#This Row],[Reference Number]]=Q2153,B2153+1,1),"")</f>
        <v/>
      </c>
      <c r="C2154" s="61"/>
      <c r="D2154" s="61"/>
      <c r="E2154" s="218"/>
      <c r="F2154" s="143" t="str">
        <f>IFERROR(IF(VLOOKUP(Table1[[#This Row],[Budget Code Description]],Dimentions!$X$6:$AC$132,2,FALSE)="","",VLOOKUP(Table1[[#This Row],[Budget Code Description]],Dimentions!$X$6:$AC$132,2,FALSE)),"")</f>
        <v/>
      </c>
      <c r="G2154" s="143" t="str">
        <f>IFERROR(VLOOKUP(Table1[[#This Row],[Budget Code Description]],Dimentions!$X$6:$AC$132,3,FALSE),"")</f>
        <v/>
      </c>
      <c r="H2154" s="64" t="str">
        <f>IFERROR(VLOOKUP(Table1[[#This Row],[Account]],Dimentions!$S$6:$V$233,2,FALSE),"")</f>
        <v/>
      </c>
      <c r="I2154" s="62">
        <f>_xlfn.NUMBERVALUE(LEFT(Table1[[#This Row],[Account]],1))</f>
        <v>0</v>
      </c>
      <c r="J2154" s="62" t="str">
        <f>IFERROR(VLOOKUP(Table1[[#This Row],[Budget Code Description]],Table6[#All],7,FALSE),"")</f>
        <v/>
      </c>
      <c r="K2154" s="143" t="str">
        <f>IFERROR(VLOOKUP(Table1[[#This Row],[Budget Code Description]],Table6[#All],8,FALSE),"")</f>
        <v/>
      </c>
      <c r="L2154" s="63"/>
      <c r="M2154" s="65" t="str">
        <f>IFERROR(VLOOKUP(Table1[[#This Row],[Staff ID]],Table2[],2,FALSE),"")</f>
        <v/>
      </c>
      <c r="N2154" s="211" t="str">
        <f>IFERROR(IF(VLOOKUP(Table1[[#This Row],[Budget Code Description]],Dimentions!$X$6:$AC$97,4,FALSE)="","",VLOOKUP(Table1[[#This Row],[Budget Code Description]],Dimentions!$X$6:$AC$97,4,FALSE)),"")</f>
        <v/>
      </c>
      <c r="O2154" s="65" t="str">
        <f>IFERROR(VLOOKUP(Table1[[#This Row],[Vendor ID]],Table549[],2,FALSE),"")</f>
        <v/>
      </c>
      <c r="P2154" s="63"/>
      <c r="Q2154" s="143" t="str">
        <f>IF(Table1[[#This Row],[Posting Date]]&lt;&gt;"",$D$9,"")</f>
        <v/>
      </c>
      <c r="R2154" s="159" t="str">
        <f>IF(Table1[[#This Row],[Posting Date]]&lt;&gt;"",$D$10,"")</f>
        <v/>
      </c>
      <c r="S2154" s="66"/>
      <c r="T2154" s="63"/>
      <c r="U2154" s="67"/>
      <c r="V2154" s="67"/>
      <c r="W2154" s="67" t="str">
        <f t="shared" si="34"/>
        <v/>
      </c>
      <c r="X2154" s="161" t="str">
        <f>IF(E2154="","",(IF(Table1[[#This Row],[Cur]]="USD",Table1[[#This Row],[Cur_Amount Debit]],Table1[[#This Row],[Cur_Amount Debit]]/Table1[[#This Row],[Exchange Rate]])))</f>
        <v/>
      </c>
      <c r="Y2154" s="161" t="str">
        <f>IF(E2154="","",(IF(Table1[[#This Row],[Cur]]="USD",Table1[[#This Row],[Cur_Amount Credit]],Table1[[#This Row],[Cur_Amount Credit]]/ExchangeRate)))</f>
        <v/>
      </c>
      <c r="Z2154" s="203" t="str">
        <f>IF(E2154="","",(Table1[[#This Row],[Debit USD]]-Table1[[#This Row],[Credit USD]]))</f>
        <v/>
      </c>
      <c r="AA2154" s="122"/>
      <c r="AB2154" s="1"/>
      <c r="AC2154" s="15"/>
      <c r="AD2154" s="15" t="str">
        <f>IF(AND(OR(Table1[[#This Row],[Account]]="15030",Table1[[#This Row],[Account]]="15035",Table1[[#This Row],[Account]]="20150"),Table1[[#This Row],[Vendor ID]]=""),1,"")</f>
        <v/>
      </c>
      <c r="AE2154" s="15"/>
      <c r="AF2154" s="15"/>
      <c r="AG2154" s="15"/>
      <c r="AH2154" s="46" t="str">
        <f>IF(Table1[[#This Row],[Posting Date]]&lt;&gt;"","GJ-"&amp;CountryID,"")</f>
        <v/>
      </c>
      <c r="AI2154" s="59" t="str">
        <f>IF(Table1[[#This Row],[Posting Date]]&lt;&gt;"",Table1[[#This Row],[Posting Date]],"")</f>
        <v/>
      </c>
      <c r="AJ2154" s="46"/>
      <c r="AK2154" s="46" t="str">
        <f>IF(Table1[[#This Row],[Description]]&lt;&gt;"",Table1[[#This Row],[Description]],"")</f>
        <v/>
      </c>
      <c r="AL2154" s="46" t="str">
        <f>IF(Table1[[#This Row],[Posting Date]]&lt;&gt;"",Table1[[#This Row],[Reference Number]],"")</f>
        <v/>
      </c>
      <c r="AM2154" s="46" t="str">
        <f>TRIM(Table1[[#This Row],[Line '#]])</f>
        <v/>
      </c>
      <c r="AN2154" s="46" t="str">
        <f>TRIM(Table1[[#This Row],[Account]])</f>
        <v/>
      </c>
      <c r="AO2154" s="46" t="str">
        <f>IF(Table1[[#This Row],[Posting Date]]&lt;&gt;"",$D$5,"")</f>
        <v/>
      </c>
      <c r="AP2154" s="46" t="str">
        <f>TRIM(Table1[[#This Row],[Departments-Prgrams]])</f>
        <v/>
      </c>
      <c r="AQ2154" s="46" t="str">
        <f>TRIM(Table1[[#This Row],[Grant]])</f>
        <v/>
      </c>
      <c r="AR2154" s="46" t="str">
        <f>TRIM(Table1[[#This Row],[Staff ID]])</f>
        <v/>
      </c>
      <c r="AS2154" s="46" t="str">
        <f>IF(TRIM(Table1[[#This Row],[Budget Code]])=0,"",TRIM(Table1[[#This Row],[Budget Code]]))</f>
        <v/>
      </c>
      <c r="AT2154" s="46" t="str">
        <f>IF(Table1[[#This Row],[Line Description]]&lt;&gt;"",Table1[[#This Row],[Line Description]],"")</f>
        <v/>
      </c>
      <c r="AU2154" s="46" t="str">
        <f>IF(Table1[[#This Row],[Cur_Amount Debit]]&gt;0,ROUND(Table1[[#This Row],[Cur_Amount Debit]],2),"")</f>
        <v/>
      </c>
      <c r="AV2154" s="46" t="str">
        <f>IF(Table1[[#This Row],[Cur_Amount Credit]]&gt;0,ROUND(Table1[[#This Row],[Cur_Amount Credit]],2),"")</f>
        <v/>
      </c>
      <c r="AW2154" s="46" t="str">
        <f>LEFT(Table1[[#This Row],[Cur]],3)</f>
        <v/>
      </c>
      <c r="AX2154" s="59"/>
      <c r="AY2154" s="46"/>
      <c r="AZ2154" s="46" t="str">
        <f>IF(Table1[[#This Row],[Cur]]&lt;&gt;"",IF(Table1[[#This Row],[Cur]]="USD","",ExchangeRate),"")</f>
        <v/>
      </c>
      <c r="BA2154" s="46" t="str">
        <f>IF(Table1[[#This Row],[Grant]]&lt;&gt;"",VLOOKUP(Table1[[#This Row],[Grant]],Grants!B:D,3),"")</f>
        <v/>
      </c>
      <c r="BB2154" s="46" t="str">
        <f>TRIM(Table1[[#This Row],[Vendor ID]])</f>
        <v/>
      </c>
      <c r="BC2154">
        <f>IF(Table1[[#This Row],[Reference Number]]=Q2153,BC2153,BC2153+1)</f>
        <v>2</v>
      </c>
    </row>
    <row r="2155" spans="1:55" ht="11.25" hidden="1" customHeight="1">
      <c r="A2155" s="1"/>
      <c r="B2155" s="88" t="str">
        <f>IF(Table1[[#This Row],[Posting Date]]&lt;&gt;"",IF(Table1[[#This Row],[Reference Number]]=Q2154,B2154+1,1),"")</f>
        <v/>
      </c>
      <c r="C2155" s="61"/>
      <c r="D2155" s="61"/>
      <c r="E2155" s="218"/>
      <c r="F2155" s="143" t="str">
        <f>IFERROR(IF(VLOOKUP(Table1[[#This Row],[Budget Code Description]],Dimentions!$X$6:$AC$132,2,FALSE)="","",VLOOKUP(Table1[[#This Row],[Budget Code Description]],Dimentions!$X$6:$AC$132,2,FALSE)),"")</f>
        <v/>
      </c>
      <c r="G2155" s="143" t="str">
        <f>IFERROR(VLOOKUP(Table1[[#This Row],[Budget Code Description]],Dimentions!$X$6:$AC$132,3,FALSE),"")</f>
        <v/>
      </c>
      <c r="H2155" s="64" t="str">
        <f>IFERROR(VLOOKUP(Table1[[#This Row],[Account]],Dimentions!$S$6:$V$233,2,FALSE),"")</f>
        <v/>
      </c>
      <c r="I2155" s="62">
        <f>_xlfn.NUMBERVALUE(LEFT(Table1[[#This Row],[Account]],1))</f>
        <v>0</v>
      </c>
      <c r="J2155" s="62" t="str">
        <f>IFERROR(VLOOKUP(Table1[[#This Row],[Budget Code Description]],Table6[#All],7,FALSE),"")</f>
        <v/>
      </c>
      <c r="K2155" s="143" t="str">
        <f>IFERROR(VLOOKUP(Table1[[#This Row],[Budget Code Description]],Table6[#All],8,FALSE),"")</f>
        <v/>
      </c>
      <c r="L2155" s="63"/>
      <c r="M2155" s="65" t="str">
        <f>IFERROR(VLOOKUP(Table1[[#This Row],[Staff ID]],Table2[],2,FALSE),"")</f>
        <v/>
      </c>
      <c r="N2155" s="211" t="str">
        <f>IFERROR(IF(VLOOKUP(Table1[[#This Row],[Budget Code Description]],Dimentions!$X$6:$AC$97,4,FALSE)="","",VLOOKUP(Table1[[#This Row],[Budget Code Description]],Dimentions!$X$6:$AC$97,4,FALSE)),"")</f>
        <v/>
      </c>
      <c r="O2155" s="65" t="str">
        <f>IFERROR(VLOOKUP(Table1[[#This Row],[Vendor ID]],Table549[],2,FALSE),"")</f>
        <v/>
      </c>
      <c r="P2155" s="63"/>
      <c r="Q2155" s="143" t="str">
        <f>IF(Table1[[#This Row],[Posting Date]]&lt;&gt;"",$D$9,"")</f>
        <v/>
      </c>
      <c r="R2155" s="159" t="str">
        <f>IF(Table1[[#This Row],[Posting Date]]&lt;&gt;"",$D$10,"")</f>
        <v/>
      </c>
      <c r="S2155" s="66"/>
      <c r="T2155" s="63"/>
      <c r="U2155" s="67"/>
      <c r="V2155" s="67"/>
      <c r="W2155" s="67" t="str">
        <f t="shared" si="34"/>
        <v/>
      </c>
      <c r="X2155" s="161" t="str">
        <f>IF(E2155="","",(IF(Table1[[#This Row],[Cur]]="USD",Table1[[#This Row],[Cur_Amount Debit]],Table1[[#This Row],[Cur_Amount Debit]]/Table1[[#This Row],[Exchange Rate]])))</f>
        <v/>
      </c>
      <c r="Y2155" s="161" t="str">
        <f>IF(E2155="","",(IF(Table1[[#This Row],[Cur]]="USD",Table1[[#This Row],[Cur_Amount Credit]],Table1[[#This Row],[Cur_Amount Credit]]/ExchangeRate)))</f>
        <v/>
      </c>
      <c r="Z2155" s="203" t="str">
        <f>IF(E2155="","",(Table1[[#This Row],[Debit USD]]-Table1[[#This Row],[Credit USD]]))</f>
        <v/>
      </c>
      <c r="AA2155" s="122"/>
      <c r="AB2155" s="1"/>
      <c r="AC2155" s="15"/>
      <c r="AD2155" s="15" t="str">
        <f>IF(AND(OR(Table1[[#This Row],[Account]]="15030",Table1[[#This Row],[Account]]="15035",Table1[[#This Row],[Account]]="20150"),Table1[[#This Row],[Vendor ID]]=""),1,"")</f>
        <v/>
      </c>
      <c r="AE2155" s="15"/>
      <c r="AF2155" s="15"/>
      <c r="AG2155" s="15"/>
      <c r="AH2155" s="46" t="str">
        <f>IF(Table1[[#This Row],[Posting Date]]&lt;&gt;"","GJ-"&amp;CountryID,"")</f>
        <v/>
      </c>
      <c r="AI2155" s="59" t="str">
        <f>IF(Table1[[#This Row],[Posting Date]]&lt;&gt;"",Table1[[#This Row],[Posting Date]],"")</f>
        <v/>
      </c>
      <c r="AJ2155" s="46"/>
      <c r="AK2155" s="46" t="str">
        <f>IF(Table1[[#This Row],[Description]]&lt;&gt;"",Table1[[#This Row],[Description]],"")</f>
        <v/>
      </c>
      <c r="AL2155" s="46" t="str">
        <f>IF(Table1[[#This Row],[Posting Date]]&lt;&gt;"",Table1[[#This Row],[Reference Number]],"")</f>
        <v/>
      </c>
      <c r="AM2155" s="46" t="str">
        <f>TRIM(Table1[[#This Row],[Line '#]])</f>
        <v/>
      </c>
      <c r="AN2155" s="46" t="str">
        <f>TRIM(Table1[[#This Row],[Account]])</f>
        <v/>
      </c>
      <c r="AO2155" s="46" t="str">
        <f>IF(Table1[[#This Row],[Posting Date]]&lt;&gt;"",$D$5,"")</f>
        <v/>
      </c>
      <c r="AP2155" s="46" t="str">
        <f>TRIM(Table1[[#This Row],[Departments-Prgrams]])</f>
        <v/>
      </c>
      <c r="AQ2155" s="46" t="str">
        <f>TRIM(Table1[[#This Row],[Grant]])</f>
        <v/>
      </c>
      <c r="AR2155" s="46" t="str">
        <f>TRIM(Table1[[#This Row],[Staff ID]])</f>
        <v/>
      </c>
      <c r="AS2155" s="46" t="str">
        <f>IF(TRIM(Table1[[#This Row],[Budget Code]])=0,"",TRIM(Table1[[#This Row],[Budget Code]]))</f>
        <v/>
      </c>
      <c r="AT2155" s="46" t="str">
        <f>IF(Table1[[#This Row],[Line Description]]&lt;&gt;"",Table1[[#This Row],[Line Description]],"")</f>
        <v/>
      </c>
      <c r="AU2155" s="46" t="str">
        <f>IF(Table1[[#This Row],[Cur_Amount Debit]]&gt;0,ROUND(Table1[[#This Row],[Cur_Amount Debit]],2),"")</f>
        <v/>
      </c>
      <c r="AV2155" s="46" t="str">
        <f>IF(Table1[[#This Row],[Cur_Amount Credit]]&gt;0,ROUND(Table1[[#This Row],[Cur_Amount Credit]],2),"")</f>
        <v/>
      </c>
      <c r="AW2155" s="46" t="str">
        <f>LEFT(Table1[[#This Row],[Cur]],3)</f>
        <v/>
      </c>
      <c r="AX2155" s="59"/>
      <c r="AY2155" s="46"/>
      <c r="AZ2155" s="46" t="str">
        <f>IF(Table1[[#This Row],[Cur]]&lt;&gt;"",IF(Table1[[#This Row],[Cur]]="USD","",ExchangeRate),"")</f>
        <v/>
      </c>
      <c r="BA2155" s="46" t="str">
        <f>IF(Table1[[#This Row],[Grant]]&lt;&gt;"",VLOOKUP(Table1[[#This Row],[Grant]],Grants!B:D,3),"")</f>
        <v/>
      </c>
      <c r="BB2155" s="46" t="str">
        <f>TRIM(Table1[[#This Row],[Vendor ID]])</f>
        <v/>
      </c>
      <c r="BC2155">
        <f>IF(Table1[[#This Row],[Reference Number]]=Q2154,BC2154,BC2154+1)</f>
        <v>2</v>
      </c>
    </row>
    <row r="2156" spans="1:55" ht="11.25" hidden="1" customHeight="1">
      <c r="A2156" s="1"/>
      <c r="B2156" s="88" t="str">
        <f>IF(Table1[[#This Row],[Posting Date]]&lt;&gt;"",IF(Table1[[#This Row],[Reference Number]]=Q2155,B2155+1,1),"")</f>
        <v/>
      </c>
      <c r="C2156" s="61"/>
      <c r="D2156" s="61"/>
      <c r="E2156" s="218"/>
      <c r="F2156" s="143" t="str">
        <f>IFERROR(IF(VLOOKUP(Table1[[#This Row],[Budget Code Description]],Dimentions!$X$6:$AC$132,2,FALSE)="","",VLOOKUP(Table1[[#This Row],[Budget Code Description]],Dimentions!$X$6:$AC$132,2,FALSE)),"")</f>
        <v/>
      </c>
      <c r="G2156" s="143" t="str">
        <f>IFERROR(VLOOKUP(Table1[[#This Row],[Budget Code Description]],Dimentions!$X$6:$AC$132,3,FALSE),"")</f>
        <v/>
      </c>
      <c r="H2156" s="64" t="str">
        <f>IFERROR(VLOOKUP(Table1[[#This Row],[Account]],Dimentions!$S$6:$V$233,2,FALSE),"")</f>
        <v/>
      </c>
      <c r="I2156" s="62">
        <f>_xlfn.NUMBERVALUE(LEFT(Table1[[#This Row],[Account]],1))</f>
        <v>0</v>
      </c>
      <c r="J2156" s="62" t="str">
        <f>IFERROR(VLOOKUP(Table1[[#This Row],[Budget Code Description]],Table6[#All],7,FALSE),"")</f>
        <v/>
      </c>
      <c r="K2156" s="143" t="str">
        <f>IFERROR(VLOOKUP(Table1[[#This Row],[Budget Code Description]],Table6[#All],8,FALSE),"")</f>
        <v/>
      </c>
      <c r="L2156" s="63"/>
      <c r="M2156" s="65" t="str">
        <f>IFERROR(VLOOKUP(Table1[[#This Row],[Staff ID]],Table2[],2,FALSE),"")</f>
        <v/>
      </c>
      <c r="N2156" s="211" t="str">
        <f>IFERROR(IF(VLOOKUP(Table1[[#This Row],[Budget Code Description]],Dimentions!$X$6:$AC$97,4,FALSE)="","",VLOOKUP(Table1[[#This Row],[Budget Code Description]],Dimentions!$X$6:$AC$97,4,FALSE)),"")</f>
        <v/>
      </c>
      <c r="O2156" s="65" t="str">
        <f>IFERROR(VLOOKUP(Table1[[#This Row],[Vendor ID]],Table549[],2,FALSE),"")</f>
        <v/>
      </c>
      <c r="P2156" s="63"/>
      <c r="Q2156" s="143" t="str">
        <f>IF(Table1[[#This Row],[Posting Date]]&lt;&gt;"",$D$9,"")</f>
        <v/>
      </c>
      <c r="R2156" s="159" t="str">
        <f>IF(Table1[[#This Row],[Posting Date]]&lt;&gt;"",$D$10,"")</f>
        <v/>
      </c>
      <c r="S2156" s="66"/>
      <c r="T2156" s="63"/>
      <c r="U2156" s="67"/>
      <c r="V2156" s="67"/>
      <c r="W2156" s="67" t="str">
        <f t="shared" si="34"/>
        <v/>
      </c>
      <c r="X2156" s="161" t="str">
        <f>IF(E2156="","",(IF(Table1[[#This Row],[Cur]]="USD",Table1[[#This Row],[Cur_Amount Debit]],Table1[[#This Row],[Cur_Amount Debit]]/Table1[[#This Row],[Exchange Rate]])))</f>
        <v/>
      </c>
      <c r="Y2156" s="161" t="str">
        <f>IF(E2156="","",(IF(Table1[[#This Row],[Cur]]="USD",Table1[[#This Row],[Cur_Amount Credit]],Table1[[#This Row],[Cur_Amount Credit]]/ExchangeRate)))</f>
        <v/>
      </c>
      <c r="Z2156" s="203" t="str">
        <f>IF(E2156="","",(Table1[[#This Row],[Debit USD]]-Table1[[#This Row],[Credit USD]]))</f>
        <v/>
      </c>
      <c r="AA2156" s="122"/>
      <c r="AB2156" s="1"/>
      <c r="AC2156" s="15"/>
      <c r="AD2156" s="15" t="str">
        <f>IF(AND(OR(Table1[[#This Row],[Account]]="15030",Table1[[#This Row],[Account]]="15035",Table1[[#This Row],[Account]]="20150"),Table1[[#This Row],[Vendor ID]]=""),1,"")</f>
        <v/>
      </c>
      <c r="AE2156" s="15"/>
      <c r="AF2156" s="15"/>
      <c r="AG2156" s="15"/>
      <c r="AH2156" s="46" t="str">
        <f>IF(Table1[[#This Row],[Posting Date]]&lt;&gt;"","GJ-"&amp;CountryID,"")</f>
        <v/>
      </c>
      <c r="AI2156" s="59" t="str">
        <f>IF(Table1[[#This Row],[Posting Date]]&lt;&gt;"",Table1[[#This Row],[Posting Date]],"")</f>
        <v/>
      </c>
      <c r="AJ2156" s="46"/>
      <c r="AK2156" s="46" t="str">
        <f>IF(Table1[[#This Row],[Description]]&lt;&gt;"",Table1[[#This Row],[Description]],"")</f>
        <v/>
      </c>
      <c r="AL2156" s="46" t="str">
        <f>IF(Table1[[#This Row],[Posting Date]]&lt;&gt;"",Table1[[#This Row],[Reference Number]],"")</f>
        <v/>
      </c>
      <c r="AM2156" s="46" t="str">
        <f>TRIM(Table1[[#This Row],[Line '#]])</f>
        <v/>
      </c>
      <c r="AN2156" s="46" t="str">
        <f>TRIM(Table1[[#This Row],[Account]])</f>
        <v/>
      </c>
      <c r="AO2156" s="46" t="str">
        <f>IF(Table1[[#This Row],[Posting Date]]&lt;&gt;"",$D$5,"")</f>
        <v/>
      </c>
      <c r="AP2156" s="46" t="str">
        <f>TRIM(Table1[[#This Row],[Departments-Prgrams]])</f>
        <v/>
      </c>
      <c r="AQ2156" s="46" t="str">
        <f>TRIM(Table1[[#This Row],[Grant]])</f>
        <v/>
      </c>
      <c r="AR2156" s="46" t="str">
        <f>TRIM(Table1[[#This Row],[Staff ID]])</f>
        <v/>
      </c>
      <c r="AS2156" s="46" t="str">
        <f>IF(TRIM(Table1[[#This Row],[Budget Code]])=0,"",TRIM(Table1[[#This Row],[Budget Code]]))</f>
        <v/>
      </c>
      <c r="AT2156" s="46" t="str">
        <f>IF(Table1[[#This Row],[Line Description]]&lt;&gt;"",Table1[[#This Row],[Line Description]],"")</f>
        <v/>
      </c>
      <c r="AU2156" s="46" t="str">
        <f>IF(Table1[[#This Row],[Cur_Amount Debit]]&gt;0,ROUND(Table1[[#This Row],[Cur_Amount Debit]],2),"")</f>
        <v/>
      </c>
      <c r="AV2156" s="46" t="str">
        <f>IF(Table1[[#This Row],[Cur_Amount Credit]]&gt;0,ROUND(Table1[[#This Row],[Cur_Amount Credit]],2),"")</f>
        <v/>
      </c>
      <c r="AW2156" s="46" t="str">
        <f>LEFT(Table1[[#This Row],[Cur]],3)</f>
        <v/>
      </c>
      <c r="AX2156" s="59"/>
      <c r="AY2156" s="46"/>
      <c r="AZ2156" s="46" t="str">
        <f>IF(Table1[[#This Row],[Cur]]&lt;&gt;"",IF(Table1[[#This Row],[Cur]]="USD","",ExchangeRate),"")</f>
        <v/>
      </c>
      <c r="BA2156" s="46" t="str">
        <f>IF(Table1[[#This Row],[Grant]]&lt;&gt;"",VLOOKUP(Table1[[#This Row],[Grant]],Grants!B:D,3),"")</f>
        <v/>
      </c>
      <c r="BB2156" s="46" t="str">
        <f>TRIM(Table1[[#This Row],[Vendor ID]])</f>
        <v/>
      </c>
      <c r="BC2156">
        <f>IF(Table1[[#This Row],[Reference Number]]=Q2155,BC2155,BC2155+1)</f>
        <v>2</v>
      </c>
    </row>
    <row r="2157" spans="1:55" ht="11.25" hidden="1" customHeight="1">
      <c r="A2157" s="1"/>
      <c r="B2157" s="88" t="str">
        <f>IF(Table1[[#This Row],[Posting Date]]&lt;&gt;"",IF(Table1[[#This Row],[Reference Number]]=Q2156,B2156+1,1),"")</f>
        <v/>
      </c>
      <c r="C2157" s="61"/>
      <c r="D2157" s="61"/>
      <c r="E2157" s="218"/>
      <c r="F2157" s="143" t="str">
        <f>IFERROR(IF(VLOOKUP(Table1[[#This Row],[Budget Code Description]],Dimentions!$X$6:$AC$132,2,FALSE)="","",VLOOKUP(Table1[[#This Row],[Budget Code Description]],Dimentions!$X$6:$AC$132,2,FALSE)),"")</f>
        <v/>
      </c>
      <c r="G2157" s="143" t="str">
        <f>IFERROR(VLOOKUP(Table1[[#This Row],[Budget Code Description]],Dimentions!$X$6:$AC$132,3,FALSE),"")</f>
        <v/>
      </c>
      <c r="H2157" s="64" t="str">
        <f>IFERROR(VLOOKUP(Table1[[#This Row],[Account]],Dimentions!$S$6:$V$233,2,FALSE),"")</f>
        <v/>
      </c>
      <c r="I2157" s="62">
        <f>_xlfn.NUMBERVALUE(LEFT(Table1[[#This Row],[Account]],1))</f>
        <v>0</v>
      </c>
      <c r="J2157" s="62" t="str">
        <f>IFERROR(VLOOKUP(Table1[[#This Row],[Budget Code Description]],Table6[#All],7,FALSE),"")</f>
        <v/>
      </c>
      <c r="K2157" s="143" t="str">
        <f>IFERROR(VLOOKUP(Table1[[#This Row],[Budget Code Description]],Table6[#All],8,FALSE),"")</f>
        <v/>
      </c>
      <c r="L2157" s="63"/>
      <c r="M2157" s="65" t="str">
        <f>IFERROR(VLOOKUP(Table1[[#This Row],[Staff ID]],Table2[],2,FALSE),"")</f>
        <v/>
      </c>
      <c r="N2157" s="211" t="str">
        <f>IFERROR(IF(VLOOKUP(Table1[[#This Row],[Budget Code Description]],Dimentions!$X$6:$AC$97,4,FALSE)="","",VLOOKUP(Table1[[#This Row],[Budget Code Description]],Dimentions!$X$6:$AC$97,4,FALSE)),"")</f>
        <v/>
      </c>
      <c r="O2157" s="65" t="str">
        <f>IFERROR(VLOOKUP(Table1[[#This Row],[Vendor ID]],Table549[],2,FALSE),"")</f>
        <v/>
      </c>
      <c r="P2157" s="63"/>
      <c r="Q2157" s="143" t="str">
        <f>IF(Table1[[#This Row],[Posting Date]]&lt;&gt;"",$D$9,"")</f>
        <v/>
      </c>
      <c r="R2157" s="159" t="str">
        <f>IF(Table1[[#This Row],[Posting Date]]&lt;&gt;"",$D$10,"")</f>
        <v/>
      </c>
      <c r="S2157" s="66"/>
      <c r="T2157" s="63"/>
      <c r="U2157" s="67"/>
      <c r="V2157" s="67"/>
      <c r="W2157" s="67" t="str">
        <f t="shared" si="34"/>
        <v/>
      </c>
      <c r="X2157" s="161" t="str">
        <f>IF(E2157="","",(IF(Table1[[#This Row],[Cur]]="USD",Table1[[#This Row],[Cur_Amount Debit]],Table1[[#This Row],[Cur_Amount Debit]]/Table1[[#This Row],[Exchange Rate]])))</f>
        <v/>
      </c>
      <c r="Y2157" s="161" t="str">
        <f>IF(E2157="","",(IF(Table1[[#This Row],[Cur]]="USD",Table1[[#This Row],[Cur_Amount Credit]],Table1[[#This Row],[Cur_Amount Credit]]/ExchangeRate)))</f>
        <v/>
      </c>
      <c r="Z2157" s="203" t="str">
        <f>IF(E2157="","",(Table1[[#This Row],[Debit USD]]-Table1[[#This Row],[Credit USD]]))</f>
        <v/>
      </c>
      <c r="AA2157" s="122"/>
      <c r="AB2157" s="1"/>
      <c r="AC2157" s="15"/>
      <c r="AD2157" s="15" t="str">
        <f>IF(AND(OR(Table1[[#This Row],[Account]]="15030",Table1[[#This Row],[Account]]="15035",Table1[[#This Row],[Account]]="20150"),Table1[[#This Row],[Vendor ID]]=""),1,"")</f>
        <v/>
      </c>
      <c r="AE2157" s="15"/>
      <c r="AF2157" s="15"/>
      <c r="AG2157" s="15"/>
      <c r="AH2157" s="46" t="str">
        <f>IF(Table1[[#This Row],[Posting Date]]&lt;&gt;"","GJ-"&amp;CountryID,"")</f>
        <v/>
      </c>
      <c r="AI2157" s="59" t="str">
        <f>IF(Table1[[#This Row],[Posting Date]]&lt;&gt;"",Table1[[#This Row],[Posting Date]],"")</f>
        <v/>
      </c>
      <c r="AJ2157" s="46"/>
      <c r="AK2157" s="46" t="str">
        <f>IF(Table1[[#This Row],[Description]]&lt;&gt;"",Table1[[#This Row],[Description]],"")</f>
        <v/>
      </c>
      <c r="AL2157" s="46" t="str">
        <f>IF(Table1[[#This Row],[Posting Date]]&lt;&gt;"",Table1[[#This Row],[Reference Number]],"")</f>
        <v/>
      </c>
      <c r="AM2157" s="46" t="str">
        <f>TRIM(Table1[[#This Row],[Line '#]])</f>
        <v/>
      </c>
      <c r="AN2157" s="46" t="str">
        <f>TRIM(Table1[[#This Row],[Account]])</f>
        <v/>
      </c>
      <c r="AO2157" s="46" t="str">
        <f>IF(Table1[[#This Row],[Posting Date]]&lt;&gt;"",$D$5,"")</f>
        <v/>
      </c>
      <c r="AP2157" s="46" t="str">
        <f>TRIM(Table1[[#This Row],[Departments-Prgrams]])</f>
        <v/>
      </c>
      <c r="AQ2157" s="46" t="str">
        <f>TRIM(Table1[[#This Row],[Grant]])</f>
        <v/>
      </c>
      <c r="AR2157" s="46" t="str">
        <f>TRIM(Table1[[#This Row],[Staff ID]])</f>
        <v/>
      </c>
      <c r="AS2157" s="46" t="str">
        <f>IF(TRIM(Table1[[#This Row],[Budget Code]])=0,"",TRIM(Table1[[#This Row],[Budget Code]]))</f>
        <v/>
      </c>
      <c r="AT2157" s="46" t="str">
        <f>IF(Table1[[#This Row],[Line Description]]&lt;&gt;"",Table1[[#This Row],[Line Description]],"")</f>
        <v/>
      </c>
      <c r="AU2157" s="46" t="str">
        <f>IF(Table1[[#This Row],[Cur_Amount Debit]]&gt;0,ROUND(Table1[[#This Row],[Cur_Amount Debit]],2),"")</f>
        <v/>
      </c>
      <c r="AV2157" s="46" t="str">
        <f>IF(Table1[[#This Row],[Cur_Amount Credit]]&gt;0,ROUND(Table1[[#This Row],[Cur_Amount Credit]],2),"")</f>
        <v/>
      </c>
      <c r="AW2157" s="46" t="str">
        <f>LEFT(Table1[[#This Row],[Cur]],3)</f>
        <v/>
      </c>
      <c r="AX2157" s="59"/>
      <c r="AY2157" s="46"/>
      <c r="AZ2157" s="46" t="str">
        <f>IF(Table1[[#This Row],[Cur]]&lt;&gt;"",IF(Table1[[#This Row],[Cur]]="USD","",ExchangeRate),"")</f>
        <v/>
      </c>
      <c r="BA2157" s="46" t="str">
        <f>IF(Table1[[#This Row],[Grant]]&lt;&gt;"",VLOOKUP(Table1[[#This Row],[Grant]],Grants!B:D,3),"")</f>
        <v/>
      </c>
      <c r="BB2157" s="46" t="str">
        <f>TRIM(Table1[[#This Row],[Vendor ID]])</f>
        <v/>
      </c>
      <c r="BC2157">
        <f>IF(Table1[[#This Row],[Reference Number]]=Q2156,BC2156,BC2156+1)</f>
        <v>2</v>
      </c>
    </row>
    <row r="2158" spans="1:55" ht="11.25" hidden="1" customHeight="1">
      <c r="A2158" s="1"/>
      <c r="B2158" s="88" t="str">
        <f>IF(Table1[[#This Row],[Posting Date]]&lt;&gt;"",IF(Table1[[#This Row],[Reference Number]]=Q2157,B2157+1,1),"")</f>
        <v/>
      </c>
      <c r="C2158" s="61"/>
      <c r="D2158" s="61"/>
      <c r="E2158" s="218"/>
      <c r="F2158" s="143" t="str">
        <f>IFERROR(IF(VLOOKUP(Table1[[#This Row],[Budget Code Description]],Dimentions!$X$6:$AC$132,2,FALSE)="","",VLOOKUP(Table1[[#This Row],[Budget Code Description]],Dimentions!$X$6:$AC$132,2,FALSE)),"")</f>
        <v/>
      </c>
      <c r="G2158" s="143" t="str">
        <f>IFERROR(VLOOKUP(Table1[[#This Row],[Budget Code Description]],Dimentions!$X$6:$AC$132,3,FALSE),"")</f>
        <v/>
      </c>
      <c r="H2158" s="64" t="str">
        <f>IFERROR(VLOOKUP(Table1[[#This Row],[Account]],Dimentions!$S$6:$V$233,2,FALSE),"")</f>
        <v/>
      </c>
      <c r="I2158" s="62">
        <f>_xlfn.NUMBERVALUE(LEFT(Table1[[#This Row],[Account]],1))</f>
        <v>0</v>
      </c>
      <c r="J2158" s="62" t="str">
        <f>IFERROR(VLOOKUP(Table1[[#This Row],[Budget Code Description]],Table6[#All],7,FALSE),"")</f>
        <v/>
      </c>
      <c r="K2158" s="143" t="str">
        <f>IFERROR(VLOOKUP(Table1[[#This Row],[Budget Code Description]],Table6[#All],8,FALSE),"")</f>
        <v/>
      </c>
      <c r="L2158" s="63"/>
      <c r="M2158" s="65" t="str">
        <f>IFERROR(VLOOKUP(Table1[[#This Row],[Staff ID]],Table2[],2,FALSE),"")</f>
        <v/>
      </c>
      <c r="N2158" s="211" t="str">
        <f>IFERROR(IF(VLOOKUP(Table1[[#This Row],[Budget Code Description]],Dimentions!$X$6:$AC$97,4,FALSE)="","",VLOOKUP(Table1[[#This Row],[Budget Code Description]],Dimentions!$X$6:$AC$97,4,FALSE)),"")</f>
        <v/>
      </c>
      <c r="O2158" s="65" t="str">
        <f>IFERROR(VLOOKUP(Table1[[#This Row],[Vendor ID]],Table549[],2,FALSE),"")</f>
        <v/>
      </c>
      <c r="P2158" s="63"/>
      <c r="Q2158" s="143" t="str">
        <f>IF(Table1[[#This Row],[Posting Date]]&lt;&gt;"",$D$9,"")</f>
        <v/>
      </c>
      <c r="R2158" s="159" t="str">
        <f>IF(Table1[[#This Row],[Posting Date]]&lt;&gt;"",$D$10,"")</f>
        <v/>
      </c>
      <c r="S2158" s="66"/>
      <c r="T2158" s="63"/>
      <c r="U2158" s="67"/>
      <c r="V2158" s="67"/>
      <c r="W2158" s="67" t="str">
        <f t="shared" si="34"/>
        <v/>
      </c>
      <c r="X2158" s="161" t="str">
        <f>IF(E2158="","",(IF(Table1[[#This Row],[Cur]]="USD",Table1[[#This Row],[Cur_Amount Debit]],Table1[[#This Row],[Cur_Amount Debit]]/Table1[[#This Row],[Exchange Rate]])))</f>
        <v/>
      </c>
      <c r="Y2158" s="161" t="str">
        <f>IF(E2158="","",(IF(Table1[[#This Row],[Cur]]="USD",Table1[[#This Row],[Cur_Amount Credit]],Table1[[#This Row],[Cur_Amount Credit]]/ExchangeRate)))</f>
        <v/>
      </c>
      <c r="Z2158" s="203" t="str">
        <f>IF(E2158="","",(Table1[[#This Row],[Debit USD]]-Table1[[#This Row],[Credit USD]]))</f>
        <v/>
      </c>
      <c r="AA2158" s="122"/>
      <c r="AB2158" s="1"/>
      <c r="AC2158" s="15"/>
      <c r="AD2158" s="15" t="str">
        <f>IF(AND(OR(Table1[[#This Row],[Account]]="15030",Table1[[#This Row],[Account]]="15035",Table1[[#This Row],[Account]]="20150"),Table1[[#This Row],[Vendor ID]]=""),1,"")</f>
        <v/>
      </c>
      <c r="AE2158" s="15"/>
      <c r="AF2158" s="15"/>
      <c r="AG2158" s="15"/>
      <c r="AH2158" s="46" t="str">
        <f>IF(Table1[[#This Row],[Posting Date]]&lt;&gt;"","GJ-"&amp;CountryID,"")</f>
        <v/>
      </c>
      <c r="AI2158" s="59" t="str">
        <f>IF(Table1[[#This Row],[Posting Date]]&lt;&gt;"",Table1[[#This Row],[Posting Date]],"")</f>
        <v/>
      </c>
      <c r="AJ2158" s="46"/>
      <c r="AK2158" s="46" t="str">
        <f>IF(Table1[[#This Row],[Description]]&lt;&gt;"",Table1[[#This Row],[Description]],"")</f>
        <v/>
      </c>
      <c r="AL2158" s="46" t="str">
        <f>IF(Table1[[#This Row],[Posting Date]]&lt;&gt;"",Table1[[#This Row],[Reference Number]],"")</f>
        <v/>
      </c>
      <c r="AM2158" s="46" t="str">
        <f>TRIM(Table1[[#This Row],[Line '#]])</f>
        <v/>
      </c>
      <c r="AN2158" s="46" t="str">
        <f>TRIM(Table1[[#This Row],[Account]])</f>
        <v/>
      </c>
      <c r="AO2158" s="46" t="str">
        <f>IF(Table1[[#This Row],[Posting Date]]&lt;&gt;"",$D$5,"")</f>
        <v/>
      </c>
      <c r="AP2158" s="46" t="str">
        <f>TRIM(Table1[[#This Row],[Departments-Prgrams]])</f>
        <v/>
      </c>
      <c r="AQ2158" s="46" t="str">
        <f>TRIM(Table1[[#This Row],[Grant]])</f>
        <v/>
      </c>
      <c r="AR2158" s="46" t="str">
        <f>TRIM(Table1[[#This Row],[Staff ID]])</f>
        <v/>
      </c>
      <c r="AS2158" s="46" t="str">
        <f>IF(TRIM(Table1[[#This Row],[Budget Code]])=0,"",TRIM(Table1[[#This Row],[Budget Code]]))</f>
        <v/>
      </c>
      <c r="AT2158" s="46" t="str">
        <f>IF(Table1[[#This Row],[Line Description]]&lt;&gt;"",Table1[[#This Row],[Line Description]],"")</f>
        <v/>
      </c>
      <c r="AU2158" s="46" t="str">
        <f>IF(Table1[[#This Row],[Cur_Amount Debit]]&gt;0,ROUND(Table1[[#This Row],[Cur_Amount Debit]],2),"")</f>
        <v/>
      </c>
      <c r="AV2158" s="46" t="str">
        <f>IF(Table1[[#This Row],[Cur_Amount Credit]]&gt;0,ROUND(Table1[[#This Row],[Cur_Amount Credit]],2),"")</f>
        <v/>
      </c>
      <c r="AW2158" s="46" t="str">
        <f>LEFT(Table1[[#This Row],[Cur]],3)</f>
        <v/>
      </c>
      <c r="AX2158" s="59"/>
      <c r="AY2158" s="46"/>
      <c r="AZ2158" s="46" t="str">
        <f>IF(Table1[[#This Row],[Cur]]&lt;&gt;"",IF(Table1[[#This Row],[Cur]]="USD","",ExchangeRate),"")</f>
        <v/>
      </c>
      <c r="BA2158" s="46" t="str">
        <f>IF(Table1[[#This Row],[Grant]]&lt;&gt;"",VLOOKUP(Table1[[#This Row],[Grant]],Grants!B:D,3),"")</f>
        <v/>
      </c>
      <c r="BB2158" s="46" t="str">
        <f>TRIM(Table1[[#This Row],[Vendor ID]])</f>
        <v/>
      </c>
      <c r="BC2158">
        <f>IF(Table1[[#This Row],[Reference Number]]=Q2157,BC2157,BC2157+1)</f>
        <v>2</v>
      </c>
    </row>
    <row r="2159" spans="1:55" ht="11.25" hidden="1" customHeight="1">
      <c r="A2159" s="1"/>
      <c r="B2159" s="88" t="str">
        <f>IF(Table1[[#This Row],[Posting Date]]&lt;&gt;"",IF(Table1[[#This Row],[Reference Number]]=Q2158,B2158+1,1),"")</f>
        <v/>
      </c>
      <c r="C2159" s="61"/>
      <c r="D2159" s="61"/>
      <c r="E2159" s="218"/>
      <c r="F2159" s="143" t="str">
        <f>IFERROR(IF(VLOOKUP(Table1[[#This Row],[Budget Code Description]],Dimentions!$X$6:$AC$132,2,FALSE)="","",VLOOKUP(Table1[[#This Row],[Budget Code Description]],Dimentions!$X$6:$AC$132,2,FALSE)),"")</f>
        <v/>
      </c>
      <c r="G2159" s="143" t="str">
        <f>IFERROR(VLOOKUP(Table1[[#This Row],[Budget Code Description]],Dimentions!$X$6:$AC$132,3,FALSE),"")</f>
        <v/>
      </c>
      <c r="H2159" s="64" t="str">
        <f>IFERROR(VLOOKUP(Table1[[#This Row],[Account]],Dimentions!$S$6:$V$233,2,FALSE),"")</f>
        <v/>
      </c>
      <c r="I2159" s="62">
        <f>_xlfn.NUMBERVALUE(LEFT(Table1[[#This Row],[Account]],1))</f>
        <v>0</v>
      </c>
      <c r="J2159" s="62" t="str">
        <f>IFERROR(VLOOKUP(Table1[[#This Row],[Budget Code Description]],Table6[#All],7,FALSE),"")</f>
        <v/>
      </c>
      <c r="K2159" s="143" t="str">
        <f>IFERROR(VLOOKUP(Table1[[#This Row],[Budget Code Description]],Table6[#All],8,FALSE),"")</f>
        <v/>
      </c>
      <c r="L2159" s="63"/>
      <c r="M2159" s="65" t="str">
        <f>IFERROR(VLOOKUP(Table1[[#This Row],[Staff ID]],Table2[],2,FALSE),"")</f>
        <v/>
      </c>
      <c r="N2159" s="211" t="str">
        <f>IFERROR(IF(VLOOKUP(Table1[[#This Row],[Budget Code Description]],Dimentions!$X$6:$AC$97,4,FALSE)="","",VLOOKUP(Table1[[#This Row],[Budget Code Description]],Dimentions!$X$6:$AC$97,4,FALSE)),"")</f>
        <v/>
      </c>
      <c r="O2159" s="65" t="str">
        <f>IFERROR(VLOOKUP(Table1[[#This Row],[Vendor ID]],Table549[],2,FALSE),"")</f>
        <v/>
      </c>
      <c r="P2159" s="63"/>
      <c r="Q2159" s="143" t="str">
        <f>IF(Table1[[#This Row],[Posting Date]]&lt;&gt;"",$D$9,"")</f>
        <v/>
      </c>
      <c r="R2159" s="159" t="str">
        <f>IF(Table1[[#This Row],[Posting Date]]&lt;&gt;"",$D$10,"")</f>
        <v/>
      </c>
      <c r="S2159" s="66"/>
      <c r="T2159" s="63"/>
      <c r="U2159" s="67"/>
      <c r="V2159" s="67"/>
      <c r="W2159" s="67" t="str">
        <f t="shared" si="34"/>
        <v/>
      </c>
      <c r="X2159" s="161" t="str">
        <f>IF(E2159="","",(IF(Table1[[#This Row],[Cur]]="USD",Table1[[#This Row],[Cur_Amount Debit]],Table1[[#This Row],[Cur_Amount Debit]]/Table1[[#This Row],[Exchange Rate]])))</f>
        <v/>
      </c>
      <c r="Y2159" s="161" t="str">
        <f>IF(E2159="","",(IF(Table1[[#This Row],[Cur]]="USD",Table1[[#This Row],[Cur_Amount Credit]],Table1[[#This Row],[Cur_Amount Credit]]/ExchangeRate)))</f>
        <v/>
      </c>
      <c r="Z2159" s="203" t="str">
        <f>IF(E2159="","",(Table1[[#This Row],[Debit USD]]-Table1[[#This Row],[Credit USD]]))</f>
        <v/>
      </c>
      <c r="AA2159" s="122"/>
      <c r="AB2159" s="1"/>
      <c r="AC2159" s="15"/>
      <c r="AD2159" s="15" t="str">
        <f>IF(AND(OR(Table1[[#This Row],[Account]]="15030",Table1[[#This Row],[Account]]="15035",Table1[[#This Row],[Account]]="20150"),Table1[[#This Row],[Vendor ID]]=""),1,"")</f>
        <v/>
      </c>
      <c r="AE2159" s="15"/>
      <c r="AF2159" s="15"/>
      <c r="AG2159" s="15"/>
      <c r="AH2159" s="46" t="str">
        <f>IF(Table1[[#This Row],[Posting Date]]&lt;&gt;"","GJ-"&amp;CountryID,"")</f>
        <v/>
      </c>
      <c r="AI2159" s="59" t="str">
        <f>IF(Table1[[#This Row],[Posting Date]]&lt;&gt;"",Table1[[#This Row],[Posting Date]],"")</f>
        <v/>
      </c>
      <c r="AJ2159" s="46"/>
      <c r="AK2159" s="46" t="str">
        <f>IF(Table1[[#This Row],[Description]]&lt;&gt;"",Table1[[#This Row],[Description]],"")</f>
        <v/>
      </c>
      <c r="AL2159" s="46" t="str">
        <f>IF(Table1[[#This Row],[Posting Date]]&lt;&gt;"",Table1[[#This Row],[Reference Number]],"")</f>
        <v/>
      </c>
      <c r="AM2159" s="46" t="str">
        <f>TRIM(Table1[[#This Row],[Line '#]])</f>
        <v/>
      </c>
      <c r="AN2159" s="46" t="str">
        <f>TRIM(Table1[[#This Row],[Account]])</f>
        <v/>
      </c>
      <c r="AO2159" s="46" t="str">
        <f>IF(Table1[[#This Row],[Posting Date]]&lt;&gt;"",$D$5,"")</f>
        <v/>
      </c>
      <c r="AP2159" s="46" t="str">
        <f>TRIM(Table1[[#This Row],[Departments-Prgrams]])</f>
        <v/>
      </c>
      <c r="AQ2159" s="46" t="str">
        <f>TRIM(Table1[[#This Row],[Grant]])</f>
        <v/>
      </c>
      <c r="AR2159" s="46" t="str">
        <f>TRIM(Table1[[#This Row],[Staff ID]])</f>
        <v/>
      </c>
      <c r="AS2159" s="46" t="str">
        <f>IF(TRIM(Table1[[#This Row],[Budget Code]])=0,"",TRIM(Table1[[#This Row],[Budget Code]]))</f>
        <v/>
      </c>
      <c r="AT2159" s="46" t="str">
        <f>IF(Table1[[#This Row],[Line Description]]&lt;&gt;"",Table1[[#This Row],[Line Description]],"")</f>
        <v/>
      </c>
      <c r="AU2159" s="46" t="str">
        <f>IF(Table1[[#This Row],[Cur_Amount Debit]]&gt;0,ROUND(Table1[[#This Row],[Cur_Amount Debit]],2),"")</f>
        <v/>
      </c>
      <c r="AV2159" s="46" t="str">
        <f>IF(Table1[[#This Row],[Cur_Amount Credit]]&gt;0,ROUND(Table1[[#This Row],[Cur_Amount Credit]],2),"")</f>
        <v/>
      </c>
      <c r="AW2159" s="46" t="str">
        <f>LEFT(Table1[[#This Row],[Cur]],3)</f>
        <v/>
      </c>
      <c r="AX2159" s="59"/>
      <c r="AY2159" s="46"/>
      <c r="AZ2159" s="46" t="str">
        <f>IF(Table1[[#This Row],[Cur]]&lt;&gt;"",IF(Table1[[#This Row],[Cur]]="USD","",ExchangeRate),"")</f>
        <v/>
      </c>
      <c r="BA2159" s="46" t="str">
        <f>IF(Table1[[#This Row],[Grant]]&lt;&gt;"",VLOOKUP(Table1[[#This Row],[Grant]],Grants!B:D,3),"")</f>
        <v/>
      </c>
      <c r="BB2159" s="46" t="str">
        <f>TRIM(Table1[[#This Row],[Vendor ID]])</f>
        <v/>
      </c>
      <c r="BC2159">
        <f>IF(Table1[[#This Row],[Reference Number]]=Q2158,BC2158,BC2158+1)</f>
        <v>2</v>
      </c>
    </row>
    <row r="2160" spans="1:55" ht="11.25" hidden="1" customHeight="1">
      <c r="A2160" s="1"/>
      <c r="B2160" s="88" t="str">
        <f>IF(Table1[[#This Row],[Posting Date]]&lt;&gt;"",IF(Table1[[#This Row],[Reference Number]]=Q2159,B2159+1,1),"")</f>
        <v/>
      </c>
      <c r="C2160" s="61"/>
      <c r="D2160" s="61"/>
      <c r="E2160" s="218"/>
      <c r="F2160" s="143" t="str">
        <f>IFERROR(IF(VLOOKUP(Table1[[#This Row],[Budget Code Description]],Dimentions!$X$6:$AC$132,2,FALSE)="","",VLOOKUP(Table1[[#This Row],[Budget Code Description]],Dimentions!$X$6:$AC$132,2,FALSE)),"")</f>
        <v/>
      </c>
      <c r="G2160" s="143" t="str">
        <f>IFERROR(VLOOKUP(Table1[[#This Row],[Budget Code Description]],Dimentions!$X$6:$AC$132,3,FALSE),"")</f>
        <v/>
      </c>
      <c r="H2160" s="64" t="str">
        <f>IFERROR(VLOOKUP(Table1[[#This Row],[Account]],Dimentions!$S$6:$V$233,2,FALSE),"")</f>
        <v/>
      </c>
      <c r="I2160" s="62">
        <f>_xlfn.NUMBERVALUE(LEFT(Table1[[#This Row],[Account]],1))</f>
        <v>0</v>
      </c>
      <c r="J2160" s="62" t="str">
        <f>IFERROR(VLOOKUP(Table1[[#This Row],[Budget Code Description]],Table6[#All],7,FALSE),"")</f>
        <v/>
      </c>
      <c r="K2160" s="143" t="str">
        <f>IFERROR(VLOOKUP(Table1[[#This Row],[Budget Code Description]],Table6[#All],8,FALSE),"")</f>
        <v/>
      </c>
      <c r="L2160" s="63"/>
      <c r="M2160" s="65" t="str">
        <f>IFERROR(VLOOKUP(Table1[[#This Row],[Staff ID]],Table2[],2,FALSE),"")</f>
        <v/>
      </c>
      <c r="N2160" s="211" t="str">
        <f>IFERROR(IF(VLOOKUP(Table1[[#This Row],[Budget Code Description]],Dimentions!$X$6:$AC$97,4,FALSE)="","",VLOOKUP(Table1[[#This Row],[Budget Code Description]],Dimentions!$X$6:$AC$97,4,FALSE)),"")</f>
        <v/>
      </c>
      <c r="O2160" s="65" t="str">
        <f>IFERROR(VLOOKUP(Table1[[#This Row],[Vendor ID]],Table549[],2,FALSE),"")</f>
        <v/>
      </c>
      <c r="P2160" s="63"/>
      <c r="Q2160" s="143" t="str">
        <f>IF(Table1[[#This Row],[Posting Date]]&lt;&gt;"",$D$9,"")</f>
        <v/>
      </c>
      <c r="R2160" s="159" t="str">
        <f>IF(Table1[[#This Row],[Posting Date]]&lt;&gt;"",$D$10,"")</f>
        <v/>
      </c>
      <c r="S2160" s="66"/>
      <c r="T2160" s="63"/>
      <c r="U2160" s="67"/>
      <c r="V2160" s="67"/>
      <c r="W2160" s="67" t="str">
        <f t="shared" si="34"/>
        <v/>
      </c>
      <c r="X2160" s="161" t="str">
        <f>IF(E2160="","",(IF(Table1[[#This Row],[Cur]]="USD",Table1[[#This Row],[Cur_Amount Debit]],Table1[[#This Row],[Cur_Amount Debit]]/Table1[[#This Row],[Exchange Rate]])))</f>
        <v/>
      </c>
      <c r="Y2160" s="161" t="str">
        <f>IF(E2160="","",(IF(Table1[[#This Row],[Cur]]="USD",Table1[[#This Row],[Cur_Amount Credit]],Table1[[#This Row],[Cur_Amount Credit]]/ExchangeRate)))</f>
        <v/>
      </c>
      <c r="Z2160" s="203" t="str">
        <f>IF(E2160="","",(Table1[[#This Row],[Debit USD]]-Table1[[#This Row],[Credit USD]]))</f>
        <v/>
      </c>
      <c r="AA2160" s="122"/>
      <c r="AB2160" s="1"/>
      <c r="AC2160" s="15"/>
      <c r="AD2160" s="15" t="str">
        <f>IF(AND(OR(Table1[[#This Row],[Account]]="15030",Table1[[#This Row],[Account]]="15035",Table1[[#This Row],[Account]]="20150"),Table1[[#This Row],[Vendor ID]]=""),1,"")</f>
        <v/>
      </c>
      <c r="AE2160" s="15"/>
      <c r="AF2160" s="15"/>
      <c r="AG2160" s="15"/>
      <c r="AH2160" s="46" t="str">
        <f>IF(Table1[[#This Row],[Posting Date]]&lt;&gt;"","GJ-"&amp;CountryID,"")</f>
        <v/>
      </c>
      <c r="AI2160" s="59" t="str">
        <f>IF(Table1[[#This Row],[Posting Date]]&lt;&gt;"",Table1[[#This Row],[Posting Date]],"")</f>
        <v/>
      </c>
      <c r="AJ2160" s="46"/>
      <c r="AK2160" s="46" t="str">
        <f>IF(Table1[[#This Row],[Description]]&lt;&gt;"",Table1[[#This Row],[Description]],"")</f>
        <v/>
      </c>
      <c r="AL2160" s="46" t="str">
        <f>IF(Table1[[#This Row],[Posting Date]]&lt;&gt;"",Table1[[#This Row],[Reference Number]],"")</f>
        <v/>
      </c>
      <c r="AM2160" s="46" t="str">
        <f>TRIM(Table1[[#This Row],[Line '#]])</f>
        <v/>
      </c>
      <c r="AN2160" s="46" t="str">
        <f>TRIM(Table1[[#This Row],[Account]])</f>
        <v/>
      </c>
      <c r="AO2160" s="46" t="str">
        <f>IF(Table1[[#This Row],[Posting Date]]&lt;&gt;"",$D$5,"")</f>
        <v/>
      </c>
      <c r="AP2160" s="46" t="str">
        <f>TRIM(Table1[[#This Row],[Departments-Prgrams]])</f>
        <v/>
      </c>
      <c r="AQ2160" s="46" t="str">
        <f>TRIM(Table1[[#This Row],[Grant]])</f>
        <v/>
      </c>
      <c r="AR2160" s="46" t="str">
        <f>TRIM(Table1[[#This Row],[Staff ID]])</f>
        <v/>
      </c>
      <c r="AS2160" s="46" t="str">
        <f>IF(TRIM(Table1[[#This Row],[Budget Code]])=0,"",TRIM(Table1[[#This Row],[Budget Code]]))</f>
        <v/>
      </c>
      <c r="AT2160" s="46" t="str">
        <f>IF(Table1[[#This Row],[Line Description]]&lt;&gt;"",Table1[[#This Row],[Line Description]],"")</f>
        <v/>
      </c>
      <c r="AU2160" s="46" t="str">
        <f>IF(Table1[[#This Row],[Cur_Amount Debit]]&gt;0,ROUND(Table1[[#This Row],[Cur_Amount Debit]],2),"")</f>
        <v/>
      </c>
      <c r="AV2160" s="46" t="str">
        <f>IF(Table1[[#This Row],[Cur_Amount Credit]]&gt;0,ROUND(Table1[[#This Row],[Cur_Amount Credit]],2),"")</f>
        <v/>
      </c>
      <c r="AW2160" s="46" t="str">
        <f>LEFT(Table1[[#This Row],[Cur]],3)</f>
        <v/>
      </c>
      <c r="AX2160" s="59"/>
      <c r="AY2160" s="46"/>
      <c r="AZ2160" s="46" t="str">
        <f>IF(Table1[[#This Row],[Cur]]&lt;&gt;"",IF(Table1[[#This Row],[Cur]]="USD","",ExchangeRate),"")</f>
        <v/>
      </c>
      <c r="BA2160" s="46" t="str">
        <f>IF(Table1[[#This Row],[Grant]]&lt;&gt;"",VLOOKUP(Table1[[#This Row],[Grant]],Grants!B:D,3),"")</f>
        <v/>
      </c>
      <c r="BB2160" s="46" t="str">
        <f>TRIM(Table1[[#This Row],[Vendor ID]])</f>
        <v/>
      </c>
      <c r="BC2160">
        <f>IF(Table1[[#This Row],[Reference Number]]=Q2159,BC2159,BC2159+1)</f>
        <v>2</v>
      </c>
    </row>
    <row r="2161" spans="1:55" ht="11.25" hidden="1" customHeight="1">
      <c r="A2161" s="1"/>
      <c r="B2161" s="88" t="str">
        <f>IF(Table1[[#This Row],[Posting Date]]&lt;&gt;"",IF(Table1[[#This Row],[Reference Number]]=Q2160,B2160+1,1),"")</f>
        <v/>
      </c>
      <c r="C2161" s="61"/>
      <c r="D2161" s="61"/>
      <c r="E2161" s="218"/>
      <c r="F2161" s="143" t="str">
        <f>IFERROR(IF(VLOOKUP(Table1[[#This Row],[Budget Code Description]],Dimentions!$X$6:$AC$132,2,FALSE)="","",VLOOKUP(Table1[[#This Row],[Budget Code Description]],Dimentions!$X$6:$AC$132,2,FALSE)),"")</f>
        <v/>
      </c>
      <c r="G2161" s="143" t="str">
        <f>IFERROR(VLOOKUP(Table1[[#This Row],[Budget Code Description]],Dimentions!$X$6:$AC$132,3,FALSE),"")</f>
        <v/>
      </c>
      <c r="H2161" s="64" t="str">
        <f>IFERROR(VLOOKUP(Table1[[#This Row],[Account]],Dimentions!$S$6:$V$233,2,FALSE),"")</f>
        <v/>
      </c>
      <c r="I2161" s="62">
        <f>_xlfn.NUMBERVALUE(LEFT(Table1[[#This Row],[Account]],1))</f>
        <v>0</v>
      </c>
      <c r="J2161" s="62" t="str">
        <f>IFERROR(VLOOKUP(Table1[[#This Row],[Budget Code Description]],Table6[#All],7,FALSE),"")</f>
        <v/>
      </c>
      <c r="K2161" s="143" t="str">
        <f>IFERROR(VLOOKUP(Table1[[#This Row],[Budget Code Description]],Table6[#All],8,FALSE),"")</f>
        <v/>
      </c>
      <c r="L2161" s="63"/>
      <c r="M2161" s="65" t="str">
        <f>IFERROR(VLOOKUP(Table1[[#This Row],[Staff ID]],Table2[],2,FALSE),"")</f>
        <v/>
      </c>
      <c r="N2161" s="211" t="str">
        <f>IFERROR(IF(VLOOKUP(Table1[[#This Row],[Budget Code Description]],Dimentions!$X$6:$AC$97,4,FALSE)="","",VLOOKUP(Table1[[#This Row],[Budget Code Description]],Dimentions!$X$6:$AC$97,4,FALSE)),"")</f>
        <v/>
      </c>
      <c r="O2161" s="65" t="str">
        <f>IFERROR(VLOOKUP(Table1[[#This Row],[Vendor ID]],Table549[],2,FALSE),"")</f>
        <v/>
      </c>
      <c r="P2161" s="63"/>
      <c r="Q2161" s="143" t="str">
        <f>IF(Table1[[#This Row],[Posting Date]]&lt;&gt;"",$D$9,"")</f>
        <v/>
      </c>
      <c r="R2161" s="159" t="str">
        <f>IF(Table1[[#This Row],[Posting Date]]&lt;&gt;"",$D$10,"")</f>
        <v/>
      </c>
      <c r="S2161" s="66"/>
      <c r="T2161" s="63"/>
      <c r="U2161" s="67"/>
      <c r="V2161" s="67"/>
      <c r="W2161" s="67" t="str">
        <f t="shared" si="34"/>
        <v/>
      </c>
      <c r="X2161" s="161" t="str">
        <f>IF(E2161="","",(IF(Table1[[#This Row],[Cur]]="USD",Table1[[#This Row],[Cur_Amount Debit]],Table1[[#This Row],[Cur_Amount Debit]]/Table1[[#This Row],[Exchange Rate]])))</f>
        <v/>
      </c>
      <c r="Y2161" s="161" t="str">
        <f>IF(E2161="","",(IF(Table1[[#This Row],[Cur]]="USD",Table1[[#This Row],[Cur_Amount Credit]],Table1[[#This Row],[Cur_Amount Credit]]/ExchangeRate)))</f>
        <v/>
      </c>
      <c r="Z2161" s="203" t="str">
        <f>IF(E2161="","",(Table1[[#This Row],[Debit USD]]-Table1[[#This Row],[Credit USD]]))</f>
        <v/>
      </c>
      <c r="AA2161" s="122"/>
      <c r="AB2161" s="1"/>
      <c r="AC2161" s="15"/>
      <c r="AD2161" s="15" t="str">
        <f>IF(AND(OR(Table1[[#This Row],[Account]]="15030",Table1[[#This Row],[Account]]="15035",Table1[[#This Row],[Account]]="20150"),Table1[[#This Row],[Vendor ID]]=""),1,"")</f>
        <v/>
      </c>
      <c r="AE2161" s="15"/>
      <c r="AF2161" s="15"/>
      <c r="AG2161" s="15"/>
      <c r="AH2161" s="46" t="str">
        <f>IF(Table1[[#This Row],[Posting Date]]&lt;&gt;"","GJ-"&amp;CountryID,"")</f>
        <v/>
      </c>
      <c r="AI2161" s="59" t="str">
        <f>IF(Table1[[#This Row],[Posting Date]]&lt;&gt;"",Table1[[#This Row],[Posting Date]],"")</f>
        <v/>
      </c>
      <c r="AJ2161" s="46"/>
      <c r="AK2161" s="46" t="str">
        <f>IF(Table1[[#This Row],[Description]]&lt;&gt;"",Table1[[#This Row],[Description]],"")</f>
        <v/>
      </c>
      <c r="AL2161" s="46" t="str">
        <f>IF(Table1[[#This Row],[Posting Date]]&lt;&gt;"",Table1[[#This Row],[Reference Number]],"")</f>
        <v/>
      </c>
      <c r="AM2161" s="46" t="str">
        <f>TRIM(Table1[[#This Row],[Line '#]])</f>
        <v/>
      </c>
      <c r="AN2161" s="46" t="str">
        <f>TRIM(Table1[[#This Row],[Account]])</f>
        <v/>
      </c>
      <c r="AO2161" s="46" t="str">
        <f>IF(Table1[[#This Row],[Posting Date]]&lt;&gt;"",$D$5,"")</f>
        <v/>
      </c>
      <c r="AP2161" s="46" t="str">
        <f>TRIM(Table1[[#This Row],[Departments-Prgrams]])</f>
        <v/>
      </c>
      <c r="AQ2161" s="46" t="str">
        <f>TRIM(Table1[[#This Row],[Grant]])</f>
        <v/>
      </c>
      <c r="AR2161" s="46" t="str">
        <f>TRIM(Table1[[#This Row],[Staff ID]])</f>
        <v/>
      </c>
      <c r="AS2161" s="46" t="str">
        <f>IF(TRIM(Table1[[#This Row],[Budget Code]])=0,"",TRIM(Table1[[#This Row],[Budget Code]]))</f>
        <v/>
      </c>
      <c r="AT2161" s="46" t="str">
        <f>IF(Table1[[#This Row],[Line Description]]&lt;&gt;"",Table1[[#This Row],[Line Description]],"")</f>
        <v/>
      </c>
      <c r="AU2161" s="46" t="str">
        <f>IF(Table1[[#This Row],[Cur_Amount Debit]]&gt;0,ROUND(Table1[[#This Row],[Cur_Amount Debit]],2),"")</f>
        <v/>
      </c>
      <c r="AV2161" s="46" t="str">
        <f>IF(Table1[[#This Row],[Cur_Amount Credit]]&gt;0,ROUND(Table1[[#This Row],[Cur_Amount Credit]],2),"")</f>
        <v/>
      </c>
      <c r="AW2161" s="46" t="str">
        <f>LEFT(Table1[[#This Row],[Cur]],3)</f>
        <v/>
      </c>
      <c r="AX2161" s="59"/>
      <c r="AY2161" s="46"/>
      <c r="AZ2161" s="46" t="str">
        <f>IF(Table1[[#This Row],[Cur]]&lt;&gt;"",IF(Table1[[#This Row],[Cur]]="USD","",ExchangeRate),"")</f>
        <v/>
      </c>
      <c r="BA2161" s="46" t="str">
        <f>IF(Table1[[#This Row],[Grant]]&lt;&gt;"",VLOOKUP(Table1[[#This Row],[Grant]],Grants!B:D,3),"")</f>
        <v/>
      </c>
      <c r="BB2161" s="46" t="str">
        <f>TRIM(Table1[[#This Row],[Vendor ID]])</f>
        <v/>
      </c>
      <c r="BC2161">
        <f>IF(Table1[[#This Row],[Reference Number]]=Q2160,BC2160,BC2160+1)</f>
        <v>2</v>
      </c>
    </row>
    <row r="2162" spans="1:55" ht="11.25" hidden="1" customHeight="1">
      <c r="A2162" s="1"/>
      <c r="B2162" s="88" t="str">
        <f>IF(Table1[[#This Row],[Posting Date]]&lt;&gt;"",IF(Table1[[#This Row],[Reference Number]]=Q2161,B2161+1,1),"")</f>
        <v/>
      </c>
      <c r="C2162" s="61"/>
      <c r="D2162" s="61"/>
      <c r="E2162" s="218"/>
      <c r="F2162" s="143" t="str">
        <f>IFERROR(IF(VLOOKUP(Table1[[#This Row],[Budget Code Description]],Dimentions!$X$6:$AC$132,2,FALSE)="","",VLOOKUP(Table1[[#This Row],[Budget Code Description]],Dimentions!$X$6:$AC$132,2,FALSE)),"")</f>
        <v/>
      </c>
      <c r="G2162" s="143" t="str">
        <f>IFERROR(VLOOKUP(Table1[[#This Row],[Budget Code Description]],Dimentions!$X$6:$AC$132,3,FALSE),"")</f>
        <v/>
      </c>
      <c r="H2162" s="64" t="str">
        <f>IFERROR(VLOOKUP(Table1[[#This Row],[Account]],Dimentions!$S$6:$V$233,2,FALSE),"")</f>
        <v/>
      </c>
      <c r="I2162" s="62">
        <f>_xlfn.NUMBERVALUE(LEFT(Table1[[#This Row],[Account]],1))</f>
        <v>0</v>
      </c>
      <c r="J2162" s="62" t="str">
        <f>IFERROR(VLOOKUP(Table1[[#This Row],[Budget Code Description]],Table6[#All],7,FALSE),"")</f>
        <v/>
      </c>
      <c r="K2162" s="143" t="str">
        <f>IFERROR(VLOOKUP(Table1[[#This Row],[Budget Code Description]],Table6[#All],8,FALSE),"")</f>
        <v/>
      </c>
      <c r="L2162" s="63"/>
      <c r="M2162" s="65" t="str">
        <f>IFERROR(VLOOKUP(Table1[[#This Row],[Staff ID]],Table2[],2,FALSE),"")</f>
        <v/>
      </c>
      <c r="N2162" s="211" t="str">
        <f>IFERROR(IF(VLOOKUP(Table1[[#This Row],[Budget Code Description]],Dimentions!$X$6:$AC$97,4,FALSE)="","",VLOOKUP(Table1[[#This Row],[Budget Code Description]],Dimentions!$X$6:$AC$97,4,FALSE)),"")</f>
        <v/>
      </c>
      <c r="O2162" s="65" t="str">
        <f>IFERROR(VLOOKUP(Table1[[#This Row],[Vendor ID]],Table549[],2,FALSE),"")</f>
        <v/>
      </c>
      <c r="P2162" s="63"/>
      <c r="Q2162" s="143" t="str">
        <f>IF(Table1[[#This Row],[Posting Date]]&lt;&gt;"",$D$9,"")</f>
        <v/>
      </c>
      <c r="R2162" s="159" t="str">
        <f>IF(Table1[[#This Row],[Posting Date]]&lt;&gt;"",$D$10,"")</f>
        <v/>
      </c>
      <c r="S2162" s="66"/>
      <c r="T2162" s="63"/>
      <c r="U2162" s="67"/>
      <c r="V2162" s="67"/>
      <c r="W2162" s="67" t="str">
        <f t="shared" si="34"/>
        <v/>
      </c>
      <c r="X2162" s="161" t="str">
        <f>IF(E2162="","",(IF(Table1[[#This Row],[Cur]]="USD",Table1[[#This Row],[Cur_Amount Debit]],Table1[[#This Row],[Cur_Amount Debit]]/Table1[[#This Row],[Exchange Rate]])))</f>
        <v/>
      </c>
      <c r="Y2162" s="161" t="str">
        <f>IF(E2162="","",(IF(Table1[[#This Row],[Cur]]="USD",Table1[[#This Row],[Cur_Amount Credit]],Table1[[#This Row],[Cur_Amount Credit]]/ExchangeRate)))</f>
        <v/>
      </c>
      <c r="Z2162" s="203" t="str">
        <f>IF(E2162="","",(Table1[[#This Row],[Debit USD]]-Table1[[#This Row],[Credit USD]]))</f>
        <v/>
      </c>
      <c r="AA2162" s="122"/>
      <c r="AB2162" s="1"/>
      <c r="AC2162" s="15"/>
      <c r="AD2162" s="15" t="str">
        <f>IF(AND(OR(Table1[[#This Row],[Account]]="15030",Table1[[#This Row],[Account]]="15035",Table1[[#This Row],[Account]]="20150"),Table1[[#This Row],[Vendor ID]]=""),1,"")</f>
        <v/>
      </c>
      <c r="AE2162" s="15"/>
      <c r="AF2162" s="15"/>
      <c r="AG2162" s="15"/>
      <c r="AH2162" s="46" t="str">
        <f>IF(Table1[[#This Row],[Posting Date]]&lt;&gt;"","GJ-"&amp;CountryID,"")</f>
        <v/>
      </c>
      <c r="AI2162" s="59" t="str">
        <f>IF(Table1[[#This Row],[Posting Date]]&lt;&gt;"",Table1[[#This Row],[Posting Date]],"")</f>
        <v/>
      </c>
      <c r="AJ2162" s="46"/>
      <c r="AK2162" s="46" t="str">
        <f>IF(Table1[[#This Row],[Description]]&lt;&gt;"",Table1[[#This Row],[Description]],"")</f>
        <v/>
      </c>
      <c r="AL2162" s="46" t="str">
        <f>IF(Table1[[#This Row],[Posting Date]]&lt;&gt;"",Table1[[#This Row],[Reference Number]],"")</f>
        <v/>
      </c>
      <c r="AM2162" s="46" t="str">
        <f>TRIM(Table1[[#This Row],[Line '#]])</f>
        <v/>
      </c>
      <c r="AN2162" s="46" t="str">
        <f>TRIM(Table1[[#This Row],[Account]])</f>
        <v/>
      </c>
      <c r="AO2162" s="46" t="str">
        <f>IF(Table1[[#This Row],[Posting Date]]&lt;&gt;"",$D$5,"")</f>
        <v/>
      </c>
      <c r="AP2162" s="46" t="str">
        <f>TRIM(Table1[[#This Row],[Departments-Prgrams]])</f>
        <v/>
      </c>
      <c r="AQ2162" s="46" t="str">
        <f>TRIM(Table1[[#This Row],[Grant]])</f>
        <v/>
      </c>
      <c r="AR2162" s="46" t="str">
        <f>TRIM(Table1[[#This Row],[Staff ID]])</f>
        <v/>
      </c>
      <c r="AS2162" s="46" t="str">
        <f>IF(TRIM(Table1[[#This Row],[Budget Code]])=0,"",TRIM(Table1[[#This Row],[Budget Code]]))</f>
        <v/>
      </c>
      <c r="AT2162" s="46" t="str">
        <f>IF(Table1[[#This Row],[Line Description]]&lt;&gt;"",Table1[[#This Row],[Line Description]],"")</f>
        <v/>
      </c>
      <c r="AU2162" s="46" t="str">
        <f>IF(Table1[[#This Row],[Cur_Amount Debit]]&gt;0,ROUND(Table1[[#This Row],[Cur_Amount Debit]],2),"")</f>
        <v/>
      </c>
      <c r="AV2162" s="46" t="str">
        <f>IF(Table1[[#This Row],[Cur_Amount Credit]]&gt;0,ROUND(Table1[[#This Row],[Cur_Amount Credit]],2),"")</f>
        <v/>
      </c>
      <c r="AW2162" s="46" t="str">
        <f>LEFT(Table1[[#This Row],[Cur]],3)</f>
        <v/>
      </c>
      <c r="AX2162" s="59"/>
      <c r="AY2162" s="46"/>
      <c r="AZ2162" s="46" t="str">
        <f>IF(Table1[[#This Row],[Cur]]&lt;&gt;"",IF(Table1[[#This Row],[Cur]]="USD","",ExchangeRate),"")</f>
        <v/>
      </c>
      <c r="BA2162" s="46" t="str">
        <f>IF(Table1[[#This Row],[Grant]]&lt;&gt;"",VLOOKUP(Table1[[#This Row],[Grant]],Grants!B:D,3),"")</f>
        <v/>
      </c>
      <c r="BB2162" s="46" t="str">
        <f>TRIM(Table1[[#This Row],[Vendor ID]])</f>
        <v/>
      </c>
      <c r="BC2162">
        <f>IF(Table1[[#This Row],[Reference Number]]=Q2161,BC2161,BC2161+1)</f>
        <v>2</v>
      </c>
    </row>
    <row r="2163" spans="1:55" ht="11.25" hidden="1" customHeight="1">
      <c r="A2163" s="1"/>
      <c r="B2163" s="88" t="str">
        <f>IF(Table1[[#This Row],[Posting Date]]&lt;&gt;"",IF(Table1[[#This Row],[Reference Number]]=Q2162,B2162+1,1),"")</f>
        <v/>
      </c>
      <c r="C2163" s="61"/>
      <c r="D2163" s="61"/>
      <c r="E2163" s="218"/>
      <c r="F2163" s="143" t="str">
        <f>IFERROR(IF(VLOOKUP(Table1[[#This Row],[Budget Code Description]],Dimentions!$X$6:$AC$132,2,FALSE)="","",VLOOKUP(Table1[[#This Row],[Budget Code Description]],Dimentions!$X$6:$AC$132,2,FALSE)),"")</f>
        <v/>
      </c>
      <c r="G2163" s="143" t="str">
        <f>IFERROR(VLOOKUP(Table1[[#This Row],[Budget Code Description]],Dimentions!$X$6:$AC$132,3,FALSE),"")</f>
        <v/>
      </c>
      <c r="H2163" s="64" t="str">
        <f>IFERROR(VLOOKUP(Table1[[#This Row],[Account]],Dimentions!$S$6:$V$233,2,FALSE),"")</f>
        <v/>
      </c>
      <c r="I2163" s="62">
        <f>_xlfn.NUMBERVALUE(LEFT(Table1[[#This Row],[Account]],1))</f>
        <v>0</v>
      </c>
      <c r="J2163" s="62" t="str">
        <f>IFERROR(VLOOKUP(Table1[[#This Row],[Budget Code Description]],Table6[#All],7,FALSE),"")</f>
        <v/>
      </c>
      <c r="K2163" s="143" t="str">
        <f>IFERROR(VLOOKUP(Table1[[#This Row],[Budget Code Description]],Table6[#All],8,FALSE),"")</f>
        <v/>
      </c>
      <c r="L2163" s="63"/>
      <c r="M2163" s="65" t="str">
        <f>IFERROR(VLOOKUP(Table1[[#This Row],[Staff ID]],Table2[],2,FALSE),"")</f>
        <v/>
      </c>
      <c r="N2163" s="211" t="str">
        <f>IFERROR(IF(VLOOKUP(Table1[[#This Row],[Budget Code Description]],Dimentions!$X$6:$AC$97,4,FALSE)="","",VLOOKUP(Table1[[#This Row],[Budget Code Description]],Dimentions!$X$6:$AC$97,4,FALSE)),"")</f>
        <v/>
      </c>
      <c r="O2163" s="65" t="str">
        <f>IFERROR(VLOOKUP(Table1[[#This Row],[Vendor ID]],Table549[],2,FALSE),"")</f>
        <v/>
      </c>
      <c r="P2163" s="63"/>
      <c r="Q2163" s="143" t="str">
        <f>IF(Table1[[#This Row],[Posting Date]]&lt;&gt;"",$D$9,"")</f>
        <v/>
      </c>
      <c r="R2163" s="159" t="str">
        <f>IF(Table1[[#This Row],[Posting Date]]&lt;&gt;"",$D$10,"")</f>
        <v/>
      </c>
      <c r="S2163" s="66"/>
      <c r="T2163" s="63"/>
      <c r="U2163" s="67"/>
      <c r="V2163" s="67"/>
      <c r="W2163" s="67" t="str">
        <f t="shared" si="34"/>
        <v/>
      </c>
      <c r="X2163" s="161" t="str">
        <f>IF(E2163="","",(IF(Table1[[#This Row],[Cur]]="USD",Table1[[#This Row],[Cur_Amount Debit]],Table1[[#This Row],[Cur_Amount Debit]]/Table1[[#This Row],[Exchange Rate]])))</f>
        <v/>
      </c>
      <c r="Y2163" s="161" t="str">
        <f>IF(E2163="","",(IF(Table1[[#This Row],[Cur]]="USD",Table1[[#This Row],[Cur_Amount Credit]],Table1[[#This Row],[Cur_Amount Credit]]/ExchangeRate)))</f>
        <v/>
      </c>
      <c r="Z2163" s="203" t="str">
        <f>IF(E2163="","",(Table1[[#This Row],[Debit USD]]-Table1[[#This Row],[Credit USD]]))</f>
        <v/>
      </c>
      <c r="AA2163" s="122"/>
      <c r="AB2163" s="1"/>
      <c r="AC2163" s="15"/>
      <c r="AD2163" s="15" t="str">
        <f>IF(AND(OR(Table1[[#This Row],[Account]]="15030",Table1[[#This Row],[Account]]="15035",Table1[[#This Row],[Account]]="20150"),Table1[[#This Row],[Vendor ID]]=""),1,"")</f>
        <v/>
      </c>
      <c r="AE2163" s="15"/>
      <c r="AF2163" s="15"/>
      <c r="AG2163" s="15"/>
      <c r="AH2163" s="46" t="str">
        <f>IF(Table1[[#This Row],[Posting Date]]&lt;&gt;"","GJ-"&amp;CountryID,"")</f>
        <v/>
      </c>
      <c r="AI2163" s="59" t="str">
        <f>IF(Table1[[#This Row],[Posting Date]]&lt;&gt;"",Table1[[#This Row],[Posting Date]],"")</f>
        <v/>
      </c>
      <c r="AJ2163" s="46"/>
      <c r="AK2163" s="46" t="str">
        <f>IF(Table1[[#This Row],[Description]]&lt;&gt;"",Table1[[#This Row],[Description]],"")</f>
        <v/>
      </c>
      <c r="AL2163" s="46" t="str">
        <f>IF(Table1[[#This Row],[Posting Date]]&lt;&gt;"",Table1[[#This Row],[Reference Number]],"")</f>
        <v/>
      </c>
      <c r="AM2163" s="46" t="str">
        <f>TRIM(Table1[[#This Row],[Line '#]])</f>
        <v/>
      </c>
      <c r="AN2163" s="46" t="str">
        <f>TRIM(Table1[[#This Row],[Account]])</f>
        <v/>
      </c>
      <c r="AO2163" s="46" t="str">
        <f>IF(Table1[[#This Row],[Posting Date]]&lt;&gt;"",$D$5,"")</f>
        <v/>
      </c>
      <c r="AP2163" s="46" t="str">
        <f>TRIM(Table1[[#This Row],[Departments-Prgrams]])</f>
        <v/>
      </c>
      <c r="AQ2163" s="46" t="str">
        <f>TRIM(Table1[[#This Row],[Grant]])</f>
        <v/>
      </c>
      <c r="AR2163" s="46" t="str">
        <f>TRIM(Table1[[#This Row],[Staff ID]])</f>
        <v/>
      </c>
      <c r="AS2163" s="46" t="str">
        <f>IF(TRIM(Table1[[#This Row],[Budget Code]])=0,"",TRIM(Table1[[#This Row],[Budget Code]]))</f>
        <v/>
      </c>
      <c r="AT2163" s="46" t="str">
        <f>IF(Table1[[#This Row],[Line Description]]&lt;&gt;"",Table1[[#This Row],[Line Description]],"")</f>
        <v/>
      </c>
      <c r="AU2163" s="46" t="str">
        <f>IF(Table1[[#This Row],[Cur_Amount Debit]]&gt;0,ROUND(Table1[[#This Row],[Cur_Amount Debit]],2),"")</f>
        <v/>
      </c>
      <c r="AV2163" s="46" t="str">
        <f>IF(Table1[[#This Row],[Cur_Amount Credit]]&gt;0,ROUND(Table1[[#This Row],[Cur_Amount Credit]],2),"")</f>
        <v/>
      </c>
      <c r="AW2163" s="46" t="str">
        <f>LEFT(Table1[[#This Row],[Cur]],3)</f>
        <v/>
      </c>
      <c r="AX2163" s="59"/>
      <c r="AY2163" s="46"/>
      <c r="AZ2163" s="46" t="str">
        <f>IF(Table1[[#This Row],[Cur]]&lt;&gt;"",IF(Table1[[#This Row],[Cur]]="USD","",ExchangeRate),"")</f>
        <v/>
      </c>
      <c r="BA2163" s="46" t="str">
        <f>IF(Table1[[#This Row],[Grant]]&lt;&gt;"",VLOOKUP(Table1[[#This Row],[Grant]],Grants!B:D,3),"")</f>
        <v/>
      </c>
      <c r="BB2163" s="46" t="str">
        <f>TRIM(Table1[[#This Row],[Vendor ID]])</f>
        <v/>
      </c>
      <c r="BC2163">
        <f>IF(Table1[[#This Row],[Reference Number]]=Q2162,BC2162,BC2162+1)</f>
        <v>2</v>
      </c>
    </row>
    <row r="2164" spans="1:55" ht="11.25" hidden="1" customHeight="1">
      <c r="A2164" s="1"/>
      <c r="B2164" s="88" t="str">
        <f>IF(Table1[[#This Row],[Posting Date]]&lt;&gt;"",IF(Table1[[#This Row],[Reference Number]]=Q2163,B2163+1,1),"")</f>
        <v/>
      </c>
      <c r="C2164" s="61"/>
      <c r="D2164" s="61"/>
      <c r="E2164" s="218"/>
      <c r="F2164" s="143" t="str">
        <f>IFERROR(IF(VLOOKUP(Table1[[#This Row],[Budget Code Description]],Dimentions!$X$6:$AC$132,2,FALSE)="","",VLOOKUP(Table1[[#This Row],[Budget Code Description]],Dimentions!$X$6:$AC$132,2,FALSE)),"")</f>
        <v/>
      </c>
      <c r="G2164" s="143" t="str">
        <f>IFERROR(VLOOKUP(Table1[[#This Row],[Budget Code Description]],Dimentions!$X$6:$AC$132,3,FALSE),"")</f>
        <v/>
      </c>
      <c r="H2164" s="64" t="str">
        <f>IFERROR(VLOOKUP(Table1[[#This Row],[Account]],Dimentions!$S$6:$V$233,2,FALSE),"")</f>
        <v/>
      </c>
      <c r="I2164" s="62">
        <f>_xlfn.NUMBERVALUE(LEFT(Table1[[#This Row],[Account]],1))</f>
        <v>0</v>
      </c>
      <c r="J2164" s="62" t="str">
        <f>IFERROR(VLOOKUP(Table1[[#This Row],[Budget Code Description]],Table6[#All],7,FALSE),"")</f>
        <v/>
      </c>
      <c r="K2164" s="143" t="str">
        <f>IFERROR(VLOOKUP(Table1[[#This Row],[Budget Code Description]],Table6[#All],8,FALSE),"")</f>
        <v/>
      </c>
      <c r="L2164" s="63"/>
      <c r="M2164" s="65" t="str">
        <f>IFERROR(VLOOKUP(Table1[[#This Row],[Staff ID]],Table2[],2,FALSE),"")</f>
        <v/>
      </c>
      <c r="N2164" s="211" t="str">
        <f>IFERROR(IF(VLOOKUP(Table1[[#This Row],[Budget Code Description]],Dimentions!$X$6:$AC$97,4,FALSE)="","",VLOOKUP(Table1[[#This Row],[Budget Code Description]],Dimentions!$X$6:$AC$97,4,FALSE)),"")</f>
        <v/>
      </c>
      <c r="O2164" s="65" t="str">
        <f>IFERROR(VLOOKUP(Table1[[#This Row],[Vendor ID]],Table549[],2,FALSE),"")</f>
        <v/>
      </c>
      <c r="P2164" s="63"/>
      <c r="Q2164" s="143" t="str">
        <f>IF(Table1[[#This Row],[Posting Date]]&lt;&gt;"",$D$9,"")</f>
        <v/>
      </c>
      <c r="R2164" s="159" t="str">
        <f>IF(Table1[[#This Row],[Posting Date]]&lt;&gt;"",$D$10,"")</f>
        <v/>
      </c>
      <c r="S2164" s="66"/>
      <c r="T2164" s="63"/>
      <c r="U2164" s="67"/>
      <c r="V2164" s="67"/>
      <c r="W2164" s="67" t="str">
        <f t="shared" si="34"/>
        <v/>
      </c>
      <c r="X2164" s="161" t="str">
        <f>IF(E2164="","",(IF(Table1[[#This Row],[Cur]]="USD",Table1[[#This Row],[Cur_Amount Debit]],Table1[[#This Row],[Cur_Amount Debit]]/Table1[[#This Row],[Exchange Rate]])))</f>
        <v/>
      </c>
      <c r="Y2164" s="161" t="str">
        <f>IF(E2164="","",(IF(Table1[[#This Row],[Cur]]="USD",Table1[[#This Row],[Cur_Amount Credit]],Table1[[#This Row],[Cur_Amount Credit]]/ExchangeRate)))</f>
        <v/>
      </c>
      <c r="Z2164" s="203" t="str">
        <f>IF(E2164="","",(Table1[[#This Row],[Debit USD]]-Table1[[#This Row],[Credit USD]]))</f>
        <v/>
      </c>
      <c r="AA2164" s="122"/>
      <c r="AB2164" s="1"/>
      <c r="AC2164" s="15"/>
      <c r="AD2164" s="15" t="str">
        <f>IF(AND(OR(Table1[[#This Row],[Account]]="15030",Table1[[#This Row],[Account]]="15035",Table1[[#This Row],[Account]]="20150"),Table1[[#This Row],[Vendor ID]]=""),1,"")</f>
        <v/>
      </c>
      <c r="AE2164" s="15"/>
      <c r="AF2164" s="15"/>
      <c r="AG2164" s="15"/>
      <c r="AH2164" s="46" t="str">
        <f>IF(Table1[[#This Row],[Posting Date]]&lt;&gt;"","GJ-"&amp;CountryID,"")</f>
        <v/>
      </c>
      <c r="AI2164" s="59" t="str">
        <f>IF(Table1[[#This Row],[Posting Date]]&lt;&gt;"",Table1[[#This Row],[Posting Date]],"")</f>
        <v/>
      </c>
      <c r="AJ2164" s="46"/>
      <c r="AK2164" s="46" t="str">
        <f>IF(Table1[[#This Row],[Description]]&lt;&gt;"",Table1[[#This Row],[Description]],"")</f>
        <v/>
      </c>
      <c r="AL2164" s="46" t="str">
        <f>IF(Table1[[#This Row],[Posting Date]]&lt;&gt;"",Table1[[#This Row],[Reference Number]],"")</f>
        <v/>
      </c>
      <c r="AM2164" s="46" t="str">
        <f>TRIM(Table1[[#This Row],[Line '#]])</f>
        <v/>
      </c>
      <c r="AN2164" s="46" t="str">
        <f>TRIM(Table1[[#This Row],[Account]])</f>
        <v/>
      </c>
      <c r="AO2164" s="46" t="str">
        <f>IF(Table1[[#This Row],[Posting Date]]&lt;&gt;"",$D$5,"")</f>
        <v/>
      </c>
      <c r="AP2164" s="46" t="str">
        <f>TRIM(Table1[[#This Row],[Departments-Prgrams]])</f>
        <v/>
      </c>
      <c r="AQ2164" s="46" t="str">
        <f>TRIM(Table1[[#This Row],[Grant]])</f>
        <v/>
      </c>
      <c r="AR2164" s="46" t="str">
        <f>TRIM(Table1[[#This Row],[Staff ID]])</f>
        <v/>
      </c>
      <c r="AS2164" s="46" t="str">
        <f>IF(TRIM(Table1[[#This Row],[Budget Code]])=0,"",TRIM(Table1[[#This Row],[Budget Code]]))</f>
        <v/>
      </c>
      <c r="AT2164" s="46" t="str">
        <f>IF(Table1[[#This Row],[Line Description]]&lt;&gt;"",Table1[[#This Row],[Line Description]],"")</f>
        <v/>
      </c>
      <c r="AU2164" s="46" t="str">
        <f>IF(Table1[[#This Row],[Cur_Amount Debit]]&gt;0,ROUND(Table1[[#This Row],[Cur_Amount Debit]],2),"")</f>
        <v/>
      </c>
      <c r="AV2164" s="46" t="str">
        <f>IF(Table1[[#This Row],[Cur_Amount Credit]]&gt;0,ROUND(Table1[[#This Row],[Cur_Amount Credit]],2),"")</f>
        <v/>
      </c>
      <c r="AW2164" s="46" t="str">
        <f>LEFT(Table1[[#This Row],[Cur]],3)</f>
        <v/>
      </c>
      <c r="AX2164" s="59"/>
      <c r="AY2164" s="46"/>
      <c r="AZ2164" s="46" t="str">
        <f>IF(Table1[[#This Row],[Cur]]&lt;&gt;"",IF(Table1[[#This Row],[Cur]]="USD","",ExchangeRate),"")</f>
        <v/>
      </c>
      <c r="BA2164" s="46" t="str">
        <f>IF(Table1[[#This Row],[Grant]]&lt;&gt;"",VLOOKUP(Table1[[#This Row],[Grant]],Grants!B:D,3),"")</f>
        <v/>
      </c>
      <c r="BB2164" s="46" t="str">
        <f>TRIM(Table1[[#This Row],[Vendor ID]])</f>
        <v/>
      </c>
      <c r="BC2164">
        <f>IF(Table1[[#This Row],[Reference Number]]=Q2163,BC2163,BC2163+1)</f>
        <v>2</v>
      </c>
    </row>
    <row r="2165" spans="1:55" ht="11.25" hidden="1" customHeight="1">
      <c r="A2165" s="1"/>
      <c r="B2165" s="88" t="str">
        <f>IF(Table1[[#This Row],[Posting Date]]&lt;&gt;"",IF(Table1[[#This Row],[Reference Number]]=Q2164,B2164+1,1),"")</f>
        <v/>
      </c>
      <c r="C2165" s="61"/>
      <c r="D2165" s="61"/>
      <c r="E2165" s="218"/>
      <c r="F2165" s="143" t="str">
        <f>IFERROR(IF(VLOOKUP(Table1[[#This Row],[Budget Code Description]],Dimentions!$X$6:$AC$132,2,FALSE)="","",VLOOKUP(Table1[[#This Row],[Budget Code Description]],Dimentions!$X$6:$AC$132,2,FALSE)),"")</f>
        <v/>
      </c>
      <c r="G2165" s="143" t="str">
        <f>IFERROR(VLOOKUP(Table1[[#This Row],[Budget Code Description]],Dimentions!$X$6:$AC$132,3,FALSE),"")</f>
        <v/>
      </c>
      <c r="H2165" s="64" t="str">
        <f>IFERROR(VLOOKUP(Table1[[#This Row],[Account]],Dimentions!$S$6:$V$233,2,FALSE),"")</f>
        <v/>
      </c>
      <c r="I2165" s="62">
        <f>_xlfn.NUMBERVALUE(LEFT(Table1[[#This Row],[Account]],1))</f>
        <v>0</v>
      </c>
      <c r="J2165" s="62" t="str">
        <f>IFERROR(VLOOKUP(Table1[[#This Row],[Budget Code Description]],Table6[#All],7,FALSE),"")</f>
        <v/>
      </c>
      <c r="K2165" s="143" t="str">
        <f>IFERROR(VLOOKUP(Table1[[#This Row],[Budget Code Description]],Table6[#All],8,FALSE),"")</f>
        <v/>
      </c>
      <c r="L2165" s="63"/>
      <c r="M2165" s="65" t="str">
        <f>IFERROR(VLOOKUP(Table1[[#This Row],[Staff ID]],Table2[],2,FALSE),"")</f>
        <v/>
      </c>
      <c r="N2165" s="211" t="str">
        <f>IFERROR(IF(VLOOKUP(Table1[[#This Row],[Budget Code Description]],Dimentions!$X$6:$AC$97,4,FALSE)="","",VLOOKUP(Table1[[#This Row],[Budget Code Description]],Dimentions!$X$6:$AC$97,4,FALSE)),"")</f>
        <v/>
      </c>
      <c r="O2165" s="65" t="str">
        <f>IFERROR(VLOOKUP(Table1[[#This Row],[Vendor ID]],Table549[],2,FALSE),"")</f>
        <v/>
      </c>
      <c r="P2165" s="63"/>
      <c r="Q2165" s="143" t="str">
        <f>IF(Table1[[#This Row],[Posting Date]]&lt;&gt;"",$D$9,"")</f>
        <v/>
      </c>
      <c r="R2165" s="159" t="str">
        <f>IF(Table1[[#This Row],[Posting Date]]&lt;&gt;"",$D$10,"")</f>
        <v/>
      </c>
      <c r="S2165" s="66"/>
      <c r="T2165" s="63"/>
      <c r="U2165" s="67"/>
      <c r="V2165" s="67"/>
      <c r="W2165" s="67" t="str">
        <f t="shared" si="34"/>
        <v/>
      </c>
      <c r="X2165" s="161" t="str">
        <f>IF(E2165="","",(IF(Table1[[#This Row],[Cur]]="USD",Table1[[#This Row],[Cur_Amount Debit]],Table1[[#This Row],[Cur_Amount Debit]]/Table1[[#This Row],[Exchange Rate]])))</f>
        <v/>
      </c>
      <c r="Y2165" s="161" t="str">
        <f>IF(E2165="","",(IF(Table1[[#This Row],[Cur]]="USD",Table1[[#This Row],[Cur_Amount Credit]],Table1[[#This Row],[Cur_Amount Credit]]/ExchangeRate)))</f>
        <v/>
      </c>
      <c r="Z2165" s="203" t="str">
        <f>IF(E2165="","",(Table1[[#This Row],[Debit USD]]-Table1[[#This Row],[Credit USD]]))</f>
        <v/>
      </c>
      <c r="AA2165" s="122"/>
      <c r="AB2165" s="1"/>
      <c r="AC2165" s="15"/>
      <c r="AD2165" s="15" t="str">
        <f>IF(AND(OR(Table1[[#This Row],[Account]]="15030",Table1[[#This Row],[Account]]="15035",Table1[[#This Row],[Account]]="20150"),Table1[[#This Row],[Vendor ID]]=""),1,"")</f>
        <v/>
      </c>
      <c r="AE2165" s="15"/>
      <c r="AF2165" s="15"/>
      <c r="AG2165" s="15"/>
      <c r="AH2165" s="46" t="str">
        <f>IF(Table1[[#This Row],[Posting Date]]&lt;&gt;"","GJ-"&amp;CountryID,"")</f>
        <v/>
      </c>
      <c r="AI2165" s="59" t="str">
        <f>IF(Table1[[#This Row],[Posting Date]]&lt;&gt;"",Table1[[#This Row],[Posting Date]],"")</f>
        <v/>
      </c>
      <c r="AJ2165" s="46"/>
      <c r="AK2165" s="46" t="str">
        <f>IF(Table1[[#This Row],[Description]]&lt;&gt;"",Table1[[#This Row],[Description]],"")</f>
        <v/>
      </c>
      <c r="AL2165" s="46" t="str">
        <f>IF(Table1[[#This Row],[Posting Date]]&lt;&gt;"",Table1[[#This Row],[Reference Number]],"")</f>
        <v/>
      </c>
      <c r="AM2165" s="46" t="str">
        <f>TRIM(Table1[[#This Row],[Line '#]])</f>
        <v/>
      </c>
      <c r="AN2165" s="46" t="str">
        <f>TRIM(Table1[[#This Row],[Account]])</f>
        <v/>
      </c>
      <c r="AO2165" s="46" t="str">
        <f>IF(Table1[[#This Row],[Posting Date]]&lt;&gt;"",$D$5,"")</f>
        <v/>
      </c>
      <c r="AP2165" s="46" t="str">
        <f>TRIM(Table1[[#This Row],[Departments-Prgrams]])</f>
        <v/>
      </c>
      <c r="AQ2165" s="46" t="str">
        <f>TRIM(Table1[[#This Row],[Grant]])</f>
        <v/>
      </c>
      <c r="AR2165" s="46" t="str">
        <f>TRIM(Table1[[#This Row],[Staff ID]])</f>
        <v/>
      </c>
      <c r="AS2165" s="46" t="str">
        <f>IF(TRIM(Table1[[#This Row],[Budget Code]])=0,"",TRIM(Table1[[#This Row],[Budget Code]]))</f>
        <v/>
      </c>
      <c r="AT2165" s="46" t="str">
        <f>IF(Table1[[#This Row],[Line Description]]&lt;&gt;"",Table1[[#This Row],[Line Description]],"")</f>
        <v/>
      </c>
      <c r="AU2165" s="46" t="str">
        <f>IF(Table1[[#This Row],[Cur_Amount Debit]]&gt;0,ROUND(Table1[[#This Row],[Cur_Amount Debit]],2),"")</f>
        <v/>
      </c>
      <c r="AV2165" s="46" t="str">
        <f>IF(Table1[[#This Row],[Cur_Amount Credit]]&gt;0,ROUND(Table1[[#This Row],[Cur_Amount Credit]],2),"")</f>
        <v/>
      </c>
      <c r="AW2165" s="46" t="str">
        <f>LEFT(Table1[[#This Row],[Cur]],3)</f>
        <v/>
      </c>
      <c r="AX2165" s="59"/>
      <c r="AY2165" s="46"/>
      <c r="AZ2165" s="46" t="str">
        <f>IF(Table1[[#This Row],[Cur]]&lt;&gt;"",IF(Table1[[#This Row],[Cur]]="USD","",ExchangeRate),"")</f>
        <v/>
      </c>
      <c r="BA2165" s="46" t="str">
        <f>IF(Table1[[#This Row],[Grant]]&lt;&gt;"",VLOOKUP(Table1[[#This Row],[Grant]],Grants!B:D,3),"")</f>
        <v/>
      </c>
      <c r="BB2165" s="46" t="str">
        <f>TRIM(Table1[[#This Row],[Vendor ID]])</f>
        <v/>
      </c>
      <c r="BC2165">
        <f>IF(Table1[[#This Row],[Reference Number]]=Q2164,BC2164,BC2164+1)</f>
        <v>2</v>
      </c>
    </row>
    <row r="2166" spans="1:55" ht="11.25" hidden="1" customHeight="1">
      <c r="A2166" s="1"/>
      <c r="B2166" s="88" t="str">
        <f>IF(Table1[[#This Row],[Posting Date]]&lt;&gt;"",IF(Table1[[#This Row],[Reference Number]]=Q2165,B2165+1,1),"")</f>
        <v/>
      </c>
      <c r="C2166" s="61"/>
      <c r="D2166" s="61"/>
      <c r="E2166" s="218"/>
      <c r="F2166" s="143" t="str">
        <f>IFERROR(IF(VLOOKUP(Table1[[#This Row],[Budget Code Description]],Dimentions!$X$6:$AC$132,2,FALSE)="","",VLOOKUP(Table1[[#This Row],[Budget Code Description]],Dimentions!$X$6:$AC$132,2,FALSE)),"")</f>
        <v/>
      </c>
      <c r="G2166" s="143" t="str">
        <f>IFERROR(VLOOKUP(Table1[[#This Row],[Budget Code Description]],Dimentions!$X$6:$AC$132,3,FALSE),"")</f>
        <v/>
      </c>
      <c r="H2166" s="64" t="str">
        <f>IFERROR(VLOOKUP(Table1[[#This Row],[Account]],Dimentions!$S$6:$V$233,2,FALSE),"")</f>
        <v/>
      </c>
      <c r="I2166" s="62">
        <f>_xlfn.NUMBERVALUE(LEFT(Table1[[#This Row],[Account]],1))</f>
        <v>0</v>
      </c>
      <c r="J2166" s="62" t="str">
        <f>IFERROR(VLOOKUP(Table1[[#This Row],[Budget Code Description]],Table6[#All],7,FALSE),"")</f>
        <v/>
      </c>
      <c r="K2166" s="143" t="str">
        <f>IFERROR(VLOOKUP(Table1[[#This Row],[Budget Code Description]],Table6[#All],8,FALSE),"")</f>
        <v/>
      </c>
      <c r="L2166" s="63"/>
      <c r="M2166" s="65" t="str">
        <f>IFERROR(VLOOKUP(Table1[[#This Row],[Staff ID]],Table2[],2,FALSE),"")</f>
        <v/>
      </c>
      <c r="N2166" s="211" t="str">
        <f>IFERROR(IF(VLOOKUP(Table1[[#This Row],[Budget Code Description]],Dimentions!$X$6:$AC$97,4,FALSE)="","",VLOOKUP(Table1[[#This Row],[Budget Code Description]],Dimentions!$X$6:$AC$97,4,FALSE)),"")</f>
        <v/>
      </c>
      <c r="O2166" s="65" t="str">
        <f>IFERROR(VLOOKUP(Table1[[#This Row],[Vendor ID]],Table549[],2,FALSE),"")</f>
        <v/>
      </c>
      <c r="P2166" s="63"/>
      <c r="Q2166" s="143" t="str">
        <f>IF(Table1[[#This Row],[Posting Date]]&lt;&gt;"",$D$9,"")</f>
        <v/>
      </c>
      <c r="R2166" s="159" t="str">
        <f>IF(Table1[[#This Row],[Posting Date]]&lt;&gt;"",$D$10,"")</f>
        <v/>
      </c>
      <c r="S2166" s="66"/>
      <c r="T2166" s="63"/>
      <c r="U2166" s="67"/>
      <c r="V2166" s="67"/>
      <c r="W2166" s="67" t="str">
        <f t="shared" si="34"/>
        <v/>
      </c>
      <c r="X2166" s="161" t="str">
        <f>IF(E2166="","",(IF(Table1[[#This Row],[Cur]]="USD",Table1[[#This Row],[Cur_Amount Debit]],Table1[[#This Row],[Cur_Amount Debit]]/Table1[[#This Row],[Exchange Rate]])))</f>
        <v/>
      </c>
      <c r="Y2166" s="161" t="str">
        <f>IF(E2166="","",(IF(Table1[[#This Row],[Cur]]="USD",Table1[[#This Row],[Cur_Amount Credit]],Table1[[#This Row],[Cur_Amount Credit]]/ExchangeRate)))</f>
        <v/>
      </c>
      <c r="Z2166" s="203" t="str">
        <f>IF(E2166="","",(Table1[[#This Row],[Debit USD]]-Table1[[#This Row],[Credit USD]]))</f>
        <v/>
      </c>
      <c r="AA2166" s="122"/>
      <c r="AB2166" s="1"/>
      <c r="AC2166" s="15"/>
      <c r="AD2166" s="15" t="str">
        <f>IF(AND(OR(Table1[[#This Row],[Account]]="15030",Table1[[#This Row],[Account]]="15035",Table1[[#This Row],[Account]]="20150"),Table1[[#This Row],[Vendor ID]]=""),1,"")</f>
        <v/>
      </c>
      <c r="AE2166" s="15"/>
      <c r="AF2166" s="15"/>
      <c r="AG2166" s="15"/>
      <c r="AH2166" s="46" t="str">
        <f>IF(Table1[[#This Row],[Posting Date]]&lt;&gt;"","GJ-"&amp;CountryID,"")</f>
        <v/>
      </c>
      <c r="AI2166" s="59" t="str">
        <f>IF(Table1[[#This Row],[Posting Date]]&lt;&gt;"",Table1[[#This Row],[Posting Date]],"")</f>
        <v/>
      </c>
      <c r="AJ2166" s="46"/>
      <c r="AK2166" s="46" t="str">
        <f>IF(Table1[[#This Row],[Description]]&lt;&gt;"",Table1[[#This Row],[Description]],"")</f>
        <v/>
      </c>
      <c r="AL2166" s="46" t="str">
        <f>IF(Table1[[#This Row],[Posting Date]]&lt;&gt;"",Table1[[#This Row],[Reference Number]],"")</f>
        <v/>
      </c>
      <c r="AM2166" s="46" t="str">
        <f>TRIM(Table1[[#This Row],[Line '#]])</f>
        <v/>
      </c>
      <c r="AN2166" s="46" t="str">
        <f>TRIM(Table1[[#This Row],[Account]])</f>
        <v/>
      </c>
      <c r="AO2166" s="46" t="str">
        <f>IF(Table1[[#This Row],[Posting Date]]&lt;&gt;"",$D$5,"")</f>
        <v/>
      </c>
      <c r="AP2166" s="46" t="str">
        <f>TRIM(Table1[[#This Row],[Departments-Prgrams]])</f>
        <v/>
      </c>
      <c r="AQ2166" s="46" t="str">
        <f>TRIM(Table1[[#This Row],[Grant]])</f>
        <v/>
      </c>
      <c r="AR2166" s="46" t="str">
        <f>TRIM(Table1[[#This Row],[Staff ID]])</f>
        <v/>
      </c>
      <c r="AS2166" s="46" t="str">
        <f>IF(TRIM(Table1[[#This Row],[Budget Code]])=0,"",TRIM(Table1[[#This Row],[Budget Code]]))</f>
        <v/>
      </c>
      <c r="AT2166" s="46" t="str">
        <f>IF(Table1[[#This Row],[Line Description]]&lt;&gt;"",Table1[[#This Row],[Line Description]],"")</f>
        <v/>
      </c>
      <c r="AU2166" s="46" t="str">
        <f>IF(Table1[[#This Row],[Cur_Amount Debit]]&gt;0,ROUND(Table1[[#This Row],[Cur_Amount Debit]],2),"")</f>
        <v/>
      </c>
      <c r="AV2166" s="46" t="str">
        <f>IF(Table1[[#This Row],[Cur_Amount Credit]]&gt;0,ROUND(Table1[[#This Row],[Cur_Amount Credit]],2),"")</f>
        <v/>
      </c>
      <c r="AW2166" s="46" t="str">
        <f>LEFT(Table1[[#This Row],[Cur]],3)</f>
        <v/>
      </c>
      <c r="AX2166" s="59"/>
      <c r="AY2166" s="46"/>
      <c r="AZ2166" s="46" t="str">
        <f>IF(Table1[[#This Row],[Cur]]&lt;&gt;"",IF(Table1[[#This Row],[Cur]]="USD","",ExchangeRate),"")</f>
        <v/>
      </c>
      <c r="BA2166" s="46" t="str">
        <f>IF(Table1[[#This Row],[Grant]]&lt;&gt;"",VLOOKUP(Table1[[#This Row],[Grant]],Grants!B:D,3),"")</f>
        <v/>
      </c>
      <c r="BB2166" s="46" t="str">
        <f>TRIM(Table1[[#This Row],[Vendor ID]])</f>
        <v/>
      </c>
      <c r="BC2166">
        <f>IF(Table1[[#This Row],[Reference Number]]=Q2165,BC2165,BC2165+1)</f>
        <v>2</v>
      </c>
    </row>
    <row r="2167" spans="1:55" ht="11.25" hidden="1" customHeight="1">
      <c r="A2167" s="1"/>
      <c r="B2167" s="88" t="str">
        <f>IF(Table1[[#This Row],[Posting Date]]&lt;&gt;"",IF(Table1[[#This Row],[Reference Number]]=Q2166,B2166+1,1),"")</f>
        <v/>
      </c>
      <c r="C2167" s="61"/>
      <c r="D2167" s="61"/>
      <c r="E2167" s="218"/>
      <c r="F2167" s="143" t="str">
        <f>IFERROR(IF(VLOOKUP(Table1[[#This Row],[Budget Code Description]],Dimentions!$X$6:$AC$132,2,FALSE)="","",VLOOKUP(Table1[[#This Row],[Budget Code Description]],Dimentions!$X$6:$AC$132,2,FALSE)),"")</f>
        <v/>
      </c>
      <c r="G2167" s="143" t="str">
        <f>IFERROR(VLOOKUP(Table1[[#This Row],[Budget Code Description]],Dimentions!$X$6:$AC$132,3,FALSE),"")</f>
        <v/>
      </c>
      <c r="H2167" s="64" t="str">
        <f>IFERROR(VLOOKUP(Table1[[#This Row],[Account]],Dimentions!$S$6:$V$233,2,FALSE),"")</f>
        <v/>
      </c>
      <c r="I2167" s="62">
        <f>_xlfn.NUMBERVALUE(LEFT(Table1[[#This Row],[Account]],1))</f>
        <v>0</v>
      </c>
      <c r="J2167" s="62" t="str">
        <f>IFERROR(VLOOKUP(Table1[[#This Row],[Budget Code Description]],Table6[#All],7,FALSE),"")</f>
        <v/>
      </c>
      <c r="K2167" s="143" t="str">
        <f>IFERROR(VLOOKUP(Table1[[#This Row],[Budget Code Description]],Table6[#All],8,FALSE),"")</f>
        <v/>
      </c>
      <c r="L2167" s="63"/>
      <c r="M2167" s="65" t="str">
        <f>IFERROR(VLOOKUP(Table1[[#This Row],[Staff ID]],Table2[],2,FALSE),"")</f>
        <v/>
      </c>
      <c r="N2167" s="211" t="str">
        <f>IFERROR(IF(VLOOKUP(Table1[[#This Row],[Budget Code Description]],Dimentions!$X$6:$AC$97,4,FALSE)="","",VLOOKUP(Table1[[#This Row],[Budget Code Description]],Dimentions!$X$6:$AC$97,4,FALSE)),"")</f>
        <v/>
      </c>
      <c r="O2167" s="65" t="str">
        <f>IFERROR(VLOOKUP(Table1[[#This Row],[Vendor ID]],Table549[],2,FALSE),"")</f>
        <v/>
      </c>
      <c r="P2167" s="63"/>
      <c r="Q2167" s="143" t="str">
        <f>IF(Table1[[#This Row],[Posting Date]]&lt;&gt;"",$D$9,"")</f>
        <v/>
      </c>
      <c r="R2167" s="159" t="str">
        <f>IF(Table1[[#This Row],[Posting Date]]&lt;&gt;"",$D$10,"")</f>
        <v/>
      </c>
      <c r="S2167" s="66"/>
      <c r="T2167" s="63"/>
      <c r="U2167" s="67"/>
      <c r="V2167" s="67"/>
      <c r="W2167" s="67" t="str">
        <f t="shared" si="34"/>
        <v/>
      </c>
      <c r="X2167" s="161" t="str">
        <f>IF(E2167="","",(IF(Table1[[#This Row],[Cur]]="USD",Table1[[#This Row],[Cur_Amount Debit]],Table1[[#This Row],[Cur_Amount Debit]]/Table1[[#This Row],[Exchange Rate]])))</f>
        <v/>
      </c>
      <c r="Y2167" s="161" t="str">
        <f>IF(E2167="","",(IF(Table1[[#This Row],[Cur]]="USD",Table1[[#This Row],[Cur_Amount Credit]],Table1[[#This Row],[Cur_Amount Credit]]/ExchangeRate)))</f>
        <v/>
      </c>
      <c r="Z2167" s="203" t="str">
        <f>IF(E2167="","",(Table1[[#This Row],[Debit USD]]-Table1[[#This Row],[Credit USD]]))</f>
        <v/>
      </c>
      <c r="AA2167" s="122"/>
      <c r="AB2167" s="1"/>
      <c r="AC2167" s="15"/>
      <c r="AD2167" s="15" t="str">
        <f>IF(AND(OR(Table1[[#This Row],[Account]]="15030",Table1[[#This Row],[Account]]="15035",Table1[[#This Row],[Account]]="20150"),Table1[[#This Row],[Vendor ID]]=""),1,"")</f>
        <v/>
      </c>
      <c r="AE2167" s="15"/>
      <c r="AF2167" s="15"/>
      <c r="AG2167" s="15"/>
      <c r="AH2167" s="46" t="str">
        <f>IF(Table1[[#This Row],[Posting Date]]&lt;&gt;"","GJ-"&amp;CountryID,"")</f>
        <v/>
      </c>
      <c r="AI2167" s="59" t="str">
        <f>IF(Table1[[#This Row],[Posting Date]]&lt;&gt;"",Table1[[#This Row],[Posting Date]],"")</f>
        <v/>
      </c>
      <c r="AJ2167" s="46"/>
      <c r="AK2167" s="46" t="str">
        <f>IF(Table1[[#This Row],[Description]]&lt;&gt;"",Table1[[#This Row],[Description]],"")</f>
        <v/>
      </c>
      <c r="AL2167" s="46" t="str">
        <f>IF(Table1[[#This Row],[Posting Date]]&lt;&gt;"",Table1[[#This Row],[Reference Number]],"")</f>
        <v/>
      </c>
      <c r="AM2167" s="46" t="str">
        <f>TRIM(Table1[[#This Row],[Line '#]])</f>
        <v/>
      </c>
      <c r="AN2167" s="46" t="str">
        <f>TRIM(Table1[[#This Row],[Account]])</f>
        <v/>
      </c>
      <c r="AO2167" s="46" t="str">
        <f>IF(Table1[[#This Row],[Posting Date]]&lt;&gt;"",$D$5,"")</f>
        <v/>
      </c>
      <c r="AP2167" s="46" t="str">
        <f>TRIM(Table1[[#This Row],[Departments-Prgrams]])</f>
        <v/>
      </c>
      <c r="AQ2167" s="46" t="str">
        <f>TRIM(Table1[[#This Row],[Grant]])</f>
        <v/>
      </c>
      <c r="AR2167" s="46" t="str">
        <f>TRIM(Table1[[#This Row],[Staff ID]])</f>
        <v/>
      </c>
      <c r="AS2167" s="46" t="str">
        <f>IF(TRIM(Table1[[#This Row],[Budget Code]])=0,"",TRIM(Table1[[#This Row],[Budget Code]]))</f>
        <v/>
      </c>
      <c r="AT2167" s="46" t="str">
        <f>IF(Table1[[#This Row],[Line Description]]&lt;&gt;"",Table1[[#This Row],[Line Description]],"")</f>
        <v/>
      </c>
      <c r="AU2167" s="46" t="str">
        <f>IF(Table1[[#This Row],[Cur_Amount Debit]]&gt;0,ROUND(Table1[[#This Row],[Cur_Amount Debit]],2),"")</f>
        <v/>
      </c>
      <c r="AV2167" s="46" t="str">
        <f>IF(Table1[[#This Row],[Cur_Amount Credit]]&gt;0,ROUND(Table1[[#This Row],[Cur_Amount Credit]],2),"")</f>
        <v/>
      </c>
      <c r="AW2167" s="46" t="str">
        <f>LEFT(Table1[[#This Row],[Cur]],3)</f>
        <v/>
      </c>
      <c r="AX2167" s="59"/>
      <c r="AY2167" s="46"/>
      <c r="AZ2167" s="46" t="str">
        <f>IF(Table1[[#This Row],[Cur]]&lt;&gt;"",IF(Table1[[#This Row],[Cur]]="USD","",ExchangeRate),"")</f>
        <v/>
      </c>
      <c r="BA2167" s="46" t="str">
        <f>IF(Table1[[#This Row],[Grant]]&lt;&gt;"",VLOOKUP(Table1[[#This Row],[Grant]],Grants!B:D,3),"")</f>
        <v/>
      </c>
      <c r="BB2167" s="46" t="str">
        <f>TRIM(Table1[[#This Row],[Vendor ID]])</f>
        <v/>
      </c>
      <c r="BC2167">
        <f>IF(Table1[[#This Row],[Reference Number]]=Q2166,BC2166,BC2166+1)</f>
        <v>2</v>
      </c>
    </row>
    <row r="2168" spans="1:55" ht="11.25" hidden="1" customHeight="1">
      <c r="A2168" s="1"/>
      <c r="B2168" s="88" t="str">
        <f>IF(Table1[[#This Row],[Posting Date]]&lt;&gt;"",IF(Table1[[#This Row],[Reference Number]]=Q2167,B2167+1,1),"")</f>
        <v/>
      </c>
      <c r="C2168" s="61"/>
      <c r="D2168" s="61"/>
      <c r="E2168" s="218"/>
      <c r="F2168" s="143" t="str">
        <f>IFERROR(IF(VLOOKUP(Table1[[#This Row],[Budget Code Description]],Dimentions!$X$6:$AC$132,2,FALSE)="","",VLOOKUP(Table1[[#This Row],[Budget Code Description]],Dimentions!$X$6:$AC$132,2,FALSE)),"")</f>
        <v/>
      </c>
      <c r="G2168" s="143" t="str">
        <f>IFERROR(VLOOKUP(Table1[[#This Row],[Budget Code Description]],Dimentions!$X$6:$AC$132,3,FALSE),"")</f>
        <v/>
      </c>
      <c r="H2168" s="64" t="str">
        <f>IFERROR(VLOOKUP(Table1[[#This Row],[Account]],Dimentions!$S$6:$V$233,2,FALSE),"")</f>
        <v/>
      </c>
      <c r="I2168" s="62">
        <f>_xlfn.NUMBERVALUE(LEFT(Table1[[#This Row],[Account]],1))</f>
        <v>0</v>
      </c>
      <c r="J2168" s="62" t="str">
        <f>IFERROR(VLOOKUP(Table1[[#This Row],[Budget Code Description]],Table6[#All],7,FALSE),"")</f>
        <v/>
      </c>
      <c r="K2168" s="143" t="str">
        <f>IFERROR(VLOOKUP(Table1[[#This Row],[Budget Code Description]],Table6[#All],8,FALSE),"")</f>
        <v/>
      </c>
      <c r="L2168" s="63"/>
      <c r="M2168" s="65" t="str">
        <f>IFERROR(VLOOKUP(Table1[[#This Row],[Staff ID]],Table2[],2,FALSE),"")</f>
        <v/>
      </c>
      <c r="N2168" s="211" t="str">
        <f>IFERROR(IF(VLOOKUP(Table1[[#This Row],[Budget Code Description]],Dimentions!$X$6:$AC$97,4,FALSE)="","",VLOOKUP(Table1[[#This Row],[Budget Code Description]],Dimentions!$X$6:$AC$97,4,FALSE)),"")</f>
        <v/>
      </c>
      <c r="O2168" s="65" t="str">
        <f>IFERROR(VLOOKUP(Table1[[#This Row],[Vendor ID]],Table549[],2,FALSE),"")</f>
        <v/>
      </c>
      <c r="P2168" s="63"/>
      <c r="Q2168" s="143" t="str">
        <f>IF(Table1[[#This Row],[Posting Date]]&lt;&gt;"",$D$9,"")</f>
        <v/>
      </c>
      <c r="R2168" s="159" t="str">
        <f>IF(Table1[[#This Row],[Posting Date]]&lt;&gt;"",$D$10,"")</f>
        <v/>
      </c>
      <c r="S2168" s="66"/>
      <c r="T2168" s="63"/>
      <c r="U2168" s="67"/>
      <c r="V2168" s="67"/>
      <c r="W2168" s="67" t="str">
        <f t="shared" si="34"/>
        <v/>
      </c>
      <c r="X2168" s="161" t="str">
        <f>IF(E2168="","",(IF(Table1[[#This Row],[Cur]]="USD",Table1[[#This Row],[Cur_Amount Debit]],Table1[[#This Row],[Cur_Amount Debit]]/Table1[[#This Row],[Exchange Rate]])))</f>
        <v/>
      </c>
      <c r="Y2168" s="161" t="str">
        <f>IF(E2168="","",(IF(Table1[[#This Row],[Cur]]="USD",Table1[[#This Row],[Cur_Amount Credit]],Table1[[#This Row],[Cur_Amount Credit]]/ExchangeRate)))</f>
        <v/>
      </c>
      <c r="Z2168" s="203" t="str">
        <f>IF(E2168="","",(Table1[[#This Row],[Debit USD]]-Table1[[#This Row],[Credit USD]]))</f>
        <v/>
      </c>
      <c r="AA2168" s="122"/>
      <c r="AB2168" s="1"/>
      <c r="AC2168" s="15"/>
      <c r="AD2168" s="15" t="str">
        <f>IF(AND(OR(Table1[[#This Row],[Account]]="15030",Table1[[#This Row],[Account]]="15035",Table1[[#This Row],[Account]]="20150"),Table1[[#This Row],[Vendor ID]]=""),1,"")</f>
        <v/>
      </c>
      <c r="AE2168" s="15"/>
      <c r="AF2168" s="15"/>
      <c r="AG2168" s="15"/>
      <c r="AH2168" s="46" t="str">
        <f>IF(Table1[[#This Row],[Posting Date]]&lt;&gt;"","GJ-"&amp;CountryID,"")</f>
        <v/>
      </c>
      <c r="AI2168" s="59" t="str">
        <f>IF(Table1[[#This Row],[Posting Date]]&lt;&gt;"",Table1[[#This Row],[Posting Date]],"")</f>
        <v/>
      </c>
      <c r="AJ2168" s="46"/>
      <c r="AK2168" s="46" t="str">
        <f>IF(Table1[[#This Row],[Description]]&lt;&gt;"",Table1[[#This Row],[Description]],"")</f>
        <v/>
      </c>
      <c r="AL2168" s="46" t="str">
        <f>IF(Table1[[#This Row],[Posting Date]]&lt;&gt;"",Table1[[#This Row],[Reference Number]],"")</f>
        <v/>
      </c>
      <c r="AM2168" s="46" t="str">
        <f>TRIM(Table1[[#This Row],[Line '#]])</f>
        <v/>
      </c>
      <c r="AN2168" s="46" t="str">
        <f>TRIM(Table1[[#This Row],[Account]])</f>
        <v/>
      </c>
      <c r="AO2168" s="46" t="str">
        <f>IF(Table1[[#This Row],[Posting Date]]&lt;&gt;"",$D$5,"")</f>
        <v/>
      </c>
      <c r="AP2168" s="46" t="str">
        <f>TRIM(Table1[[#This Row],[Departments-Prgrams]])</f>
        <v/>
      </c>
      <c r="AQ2168" s="46" t="str">
        <f>TRIM(Table1[[#This Row],[Grant]])</f>
        <v/>
      </c>
      <c r="AR2168" s="46" t="str">
        <f>TRIM(Table1[[#This Row],[Staff ID]])</f>
        <v/>
      </c>
      <c r="AS2168" s="46" t="str">
        <f>IF(TRIM(Table1[[#This Row],[Budget Code]])=0,"",TRIM(Table1[[#This Row],[Budget Code]]))</f>
        <v/>
      </c>
      <c r="AT2168" s="46" t="str">
        <f>IF(Table1[[#This Row],[Line Description]]&lt;&gt;"",Table1[[#This Row],[Line Description]],"")</f>
        <v/>
      </c>
      <c r="AU2168" s="46" t="str">
        <f>IF(Table1[[#This Row],[Cur_Amount Debit]]&gt;0,ROUND(Table1[[#This Row],[Cur_Amount Debit]],2),"")</f>
        <v/>
      </c>
      <c r="AV2168" s="46" t="str">
        <f>IF(Table1[[#This Row],[Cur_Amount Credit]]&gt;0,ROUND(Table1[[#This Row],[Cur_Amount Credit]],2),"")</f>
        <v/>
      </c>
      <c r="AW2168" s="46" t="str">
        <f>LEFT(Table1[[#This Row],[Cur]],3)</f>
        <v/>
      </c>
      <c r="AX2168" s="59"/>
      <c r="AY2168" s="46"/>
      <c r="AZ2168" s="46" t="str">
        <f>IF(Table1[[#This Row],[Cur]]&lt;&gt;"",IF(Table1[[#This Row],[Cur]]="USD","",ExchangeRate),"")</f>
        <v/>
      </c>
      <c r="BA2168" s="46" t="str">
        <f>IF(Table1[[#This Row],[Grant]]&lt;&gt;"",VLOOKUP(Table1[[#This Row],[Grant]],Grants!B:D,3),"")</f>
        <v/>
      </c>
      <c r="BB2168" s="46" t="str">
        <f>TRIM(Table1[[#This Row],[Vendor ID]])</f>
        <v/>
      </c>
      <c r="BC2168">
        <f>IF(Table1[[#This Row],[Reference Number]]=Q2167,BC2167,BC2167+1)</f>
        <v>2</v>
      </c>
    </row>
    <row r="2169" spans="1:55" ht="11.25" hidden="1" customHeight="1">
      <c r="A2169" s="1"/>
      <c r="B2169" s="88" t="str">
        <f>IF(Table1[[#This Row],[Posting Date]]&lt;&gt;"",IF(Table1[[#This Row],[Reference Number]]=Q2168,B2168+1,1),"")</f>
        <v/>
      </c>
      <c r="C2169" s="61"/>
      <c r="D2169" s="61"/>
      <c r="E2169" s="218"/>
      <c r="F2169" s="143" t="str">
        <f>IFERROR(IF(VLOOKUP(Table1[[#This Row],[Budget Code Description]],Dimentions!$X$6:$AC$132,2,FALSE)="","",VLOOKUP(Table1[[#This Row],[Budget Code Description]],Dimentions!$X$6:$AC$132,2,FALSE)),"")</f>
        <v/>
      </c>
      <c r="G2169" s="143" t="str">
        <f>IFERROR(VLOOKUP(Table1[[#This Row],[Budget Code Description]],Dimentions!$X$6:$AC$132,3,FALSE),"")</f>
        <v/>
      </c>
      <c r="H2169" s="64" t="str">
        <f>IFERROR(VLOOKUP(Table1[[#This Row],[Account]],Dimentions!$S$6:$V$233,2,FALSE),"")</f>
        <v/>
      </c>
      <c r="I2169" s="62">
        <f>_xlfn.NUMBERVALUE(LEFT(Table1[[#This Row],[Account]],1))</f>
        <v>0</v>
      </c>
      <c r="J2169" s="62" t="str">
        <f>IFERROR(VLOOKUP(Table1[[#This Row],[Budget Code Description]],Table6[#All],7,FALSE),"")</f>
        <v/>
      </c>
      <c r="K2169" s="143" t="str">
        <f>IFERROR(VLOOKUP(Table1[[#This Row],[Budget Code Description]],Table6[#All],8,FALSE),"")</f>
        <v/>
      </c>
      <c r="L2169" s="63"/>
      <c r="M2169" s="65" t="str">
        <f>IFERROR(VLOOKUP(Table1[[#This Row],[Staff ID]],Table2[],2,FALSE),"")</f>
        <v/>
      </c>
      <c r="N2169" s="211" t="str">
        <f>IFERROR(IF(VLOOKUP(Table1[[#This Row],[Budget Code Description]],Dimentions!$X$6:$AC$97,4,FALSE)="","",VLOOKUP(Table1[[#This Row],[Budget Code Description]],Dimentions!$X$6:$AC$97,4,FALSE)),"")</f>
        <v/>
      </c>
      <c r="O2169" s="65" t="str">
        <f>IFERROR(VLOOKUP(Table1[[#This Row],[Vendor ID]],Table549[],2,FALSE),"")</f>
        <v/>
      </c>
      <c r="P2169" s="63"/>
      <c r="Q2169" s="143" t="str">
        <f>IF(Table1[[#This Row],[Posting Date]]&lt;&gt;"",$D$9,"")</f>
        <v/>
      </c>
      <c r="R2169" s="159" t="str">
        <f>IF(Table1[[#This Row],[Posting Date]]&lt;&gt;"",$D$10,"")</f>
        <v/>
      </c>
      <c r="S2169" s="66"/>
      <c r="T2169" s="63"/>
      <c r="U2169" s="67"/>
      <c r="V2169" s="67"/>
      <c r="W2169" s="67" t="str">
        <f t="shared" si="34"/>
        <v/>
      </c>
      <c r="X2169" s="161" t="str">
        <f>IF(E2169="","",(IF(Table1[[#This Row],[Cur]]="USD",Table1[[#This Row],[Cur_Amount Debit]],Table1[[#This Row],[Cur_Amount Debit]]/Table1[[#This Row],[Exchange Rate]])))</f>
        <v/>
      </c>
      <c r="Y2169" s="161" t="str">
        <f>IF(E2169="","",(IF(Table1[[#This Row],[Cur]]="USD",Table1[[#This Row],[Cur_Amount Credit]],Table1[[#This Row],[Cur_Amount Credit]]/ExchangeRate)))</f>
        <v/>
      </c>
      <c r="Z2169" s="203" t="str">
        <f>IF(E2169="","",(Table1[[#This Row],[Debit USD]]-Table1[[#This Row],[Credit USD]]))</f>
        <v/>
      </c>
      <c r="AA2169" s="122"/>
      <c r="AB2169" s="1"/>
      <c r="AC2169" s="15"/>
      <c r="AD2169" s="15" t="str">
        <f>IF(AND(OR(Table1[[#This Row],[Account]]="15030",Table1[[#This Row],[Account]]="15035",Table1[[#This Row],[Account]]="20150"),Table1[[#This Row],[Vendor ID]]=""),1,"")</f>
        <v/>
      </c>
      <c r="AE2169" s="15"/>
      <c r="AF2169" s="15"/>
      <c r="AG2169" s="15"/>
      <c r="AH2169" s="46" t="str">
        <f>IF(Table1[[#This Row],[Posting Date]]&lt;&gt;"","GJ-"&amp;CountryID,"")</f>
        <v/>
      </c>
      <c r="AI2169" s="59" t="str">
        <f>IF(Table1[[#This Row],[Posting Date]]&lt;&gt;"",Table1[[#This Row],[Posting Date]],"")</f>
        <v/>
      </c>
      <c r="AJ2169" s="46"/>
      <c r="AK2169" s="46" t="str">
        <f>IF(Table1[[#This Row],[Description]]&lt;&gt;"",Table1[[#This Row],[Description]],"")</f>
        <v/>
      </c>
      <c r="AL2169" s="46" t="str">
        <f>IF(Table1[[#This Row],[Posting Date]]&lt;&gt;"",Table1[[#This Row],[Reference Number]],"")</f>
        <v/>
      </c>
      <c r="AM2169" s="46" t="str">
        <f>TRIM(Table1[[#This Row],[Line '#]])</f>
        <v/>
      </c>
      <c r="AN2169" s="46" t="str">
        <f>TRIM(Table1[[#This Row],[Account]])</f>
        <v/>
      </c>
      <c r="AO2169" s="46" t="str">
        <f>IF(Table1[[#This Row],[Posting Date]]&lt;&gt;"",$D$5,"")</f>
        <v/>
      </c>
      <c r="AP2169" s="46" t="str">
        <f>TRIM(Table1[[#This Row],[Departments-Prgrams]])</f>
        <v/>
      </c>
      <c r="AQ2169" s="46" t="str">
        <f>TRIM(Table1[[#This Row],[Grant]])</f>
        <v/>
      </c>
      <c r="AR2169" s="46" t="str">
        <f>TRIM(Table1[[#This Row],[Staff ID]])</f>
        <v/>
      </c>
      <c r="AS2169" s="46" t="str">
        <f>IF(TRIM(Table1[[#This Row],[Budget Code]])=0,"",TRIM(Table1[[#This Row],[Budget Code]]))</f>
        <v/>
      </c>
      <c r="AT2169" s="46" t="str">
        <f>IF(Table1[[#This Row],[Line Description]]&lt;&gt;"",Table1[[#This Row],[Line Description]],"")</f>
        <v/>
      </c>
      <c r="AU2169" s="46" t="str">
        <f>IF(Table1[[#This Row],[Cur_Amount Debit]]&gt;0,ROUND(Table1[[#This Row],[Cur_Amount Debit]],2),"")</f>
        <v/>
      </c>
      <c r="AV2169" s="46" t="str">
        <f>IF(Table1[[#This Row],[Cur_Amount Credit]]&gt;0,ROUND(Table1[[#This Row],[Cur_Amount Credit]],2),"")</f>
        <v/>
      </c>
      <c r="AW2169" s="46" t="str">
        <f>LEFT(Table1[[#This Row],[Cur]],3)</f>
        <v/>
      </c>
      <c r="AX2169" s="59"/>
      <c r="AY2169" s="46"/>
      <c r="AZ2169" s="46" t="str">
        <f>IF(Table1[[#This Row],[Cur]]&lt;&gt;"",IF(Table1[[#This Row],[Cur]]="USD","",ExchangeRate),"")</f>
        <v/>
      </c>
      <c r="BA2169" s="46" t="str">
        <f>IF(Table1[[#This Row],[Grant]]&lt;&gt;"",VLOOKUP(Table1[[#This Row],[Grant]],Grants!B:D,3),"")</f>
        <v/>
      </c>
      <c r="BB2169" s="46" t="str">
        <f>TRIM(Table1[[#This Row],[Vendor ID]])</f>
        <v/>
      </c>
      <c r="BC2169">
        <f>IF(Table1[[#This Row],[Reference Number]]=Q2168,BC2168,BC2168+1)</f>
        <v>2</v>
      </c>
    </row>
    <row r="2170" spans="1:55" ht="11.25" hidden="1" customHeight="1">
      <c r="A2170" s="1"/>
      <c r="B2170" s="88" t="str">
        <f>IF(Table1[[#This Row],[Posting Date]]&lt;&gt;"",IF(Table1[[#This Row],[Reference Number]]=Q2169,B2169+1,1),"")</f>
        <v/>
      </c>
      <c r="C2170" s="61"/>
      <c r="D2170" s="61"/>
      <c r="E2170" s="218"/>
      <c r="F2170" s="143" t="str">
        <f>IFERROR(IF(VLOOKUP(Table1[[#This Row],[Budget Code Description]],Dimentions!$X$6:$AC$132,2,FALSE)="","",VLOOKUP(Table1[[#This Row],[Budget Code Description]],Dimentions!$X$6:$AC$132,2,FALSE)),"")</f>
        <v/>
      </c>
      <c r="G2170" s="143" t="str">
        <f>IFERROR(VLOOKUP(Table1[[#This Row],[Budget Code Description]],Dimentions!$X$6:$AC$132,3,FALSE),"")</f>
        <v/>
      </c>
      <c r="H2170" s="64" t="str">
        <f>IFERROR(VLOOKUP(Table1[[#This Row],[Account]],Dimentions!$S$6:$V$233,2,FALSE),"")</f>
        <v/>
      </c>
      <c r="I2170" s="62">
        <f>_xlfn.NUMBERVALUE(LEFT(Table1[[#This Row],[Account]],1))</f>
        <v>0</v>
      </c>
      <c r="J2170" s="62" t="str">
        <f>IFERROR(VLOOKUP(Table1[[#This Row],[Budget Code Description]],Table6[#All],7,FALSE),"")</f>
        <v/>
      </c>
      <c r="K2170" s="143" t="str">
        <f>IFERROR(VLOOKUP(Table1[[#This Row],[Budget Code Description]],Table6[#All],8,FALSE),"")</f>
        <v/>
      </c>
      <c r="L2170" s="63"/>
      <c r="M2170" s="65" t="str">
        <f>IFERROR(VLOOKUP(Table1[[#This Row],[Staff ID]],Table2[],2,FALSE),"")</f>
        <v/>
      </c>
      <c r="N2170" s="211" t="str">
        <f>IFERROR(IF(VLOOKUP(Table1[[#This Row],[Budget Code Description]],Dimentions!$X$6:$AC$97,4,FALSE)="","",VLOOKUP(Table1[[#This Row],[Budget Code Description]],Dimentions!$X$6:$AC$97,4,FALSE)),"")</f>
        <v/>
      </c>
      <c r="O2170" s="65" t="str">
        <f>IFERROR(VLOOKUP(Table1[[#This Row],[Vendor ID]],Table549[],2,FALSE),"")</f>
        <v/>
      </c>
      <c r="P2170" s="63"/>
      <c r="Q2170" s="143" t="str">
        <f>IF(Table1[[#This Row],[Posting Date]]&lt;&gt;"",$D$9,"")</f>
        <v/>
      </c>
      <c r="R2170" s="159" t="str">
        <f>IF(Table1[[#This Row],[Posting Date]]&lt;&gt;"",$D$10,"")</f>
        <v/>
      </c>
      <c r="S2170" s="66"/>
      <c r="T2170" s="63"/>
      <c r="U2170" s="67"/>
      <c r="V2170" s="67"/>
      <c r="W2170" s="67" t="str">
        <f t="shared" si="34"/>
        <v/>
      </c>
      <c r="X2170" s="161" t="str">
        <f>IF(E2170="","",(IF(Table1[[#This Row],[Cur]]="USD",Table1[[#This Row],[Cur_Amount Debit]],Table1[[#This Row],[Cur_Amount Debit]]/Table1[[#This Row],[Exchange Rate]])))</f>
        <v/>
      </c>
      <c r="Y2170" s="161" t="str">
        <f>IF(E2170="","",(IF(Table1[[#This Row],[Cur]]="USD",Table1[[#This Row],[Cur_Amount Credit]],Table1[[#This Row],[Cur_Amount Credit]]/ExchangeRate)))</f>
        <v/>
      </c>
      <c r="Z2170" s="203" t="str">
        <f>IF(E2170="","",(Table1[[#This Row],[Debit USD]]-Table1[[#This Row],[Credit USD]]))</f>
        <v/>
      </c>
      <c r="AA2170" s="122"/>
      <c r="AB2170" s="1"/>
      <c r="AC2170" s="15"/>
      <c r="AD2170" s="15" t="str">
        <f>IF(AND(OR(Table1[[#This Row],[Account]]="15030",Table1[[#This Row],[Account]]="15035",Table1[[#This Row],[Account]]="20150"),Table1[[#This Row],[Vendor ID]]=""),1,"")</f>
        <v/>
      </c>
      <c r="AE2170" s="15"/>
      <c r="AF2170" s="15"/>
      <c r="AG2170" s="15"/>
      <c r="AH2170" s="46" t="str">
        <f>IF(Table1[[#This Row],[Posting Date]]&lt;&gt;"","GJ-"&amp;CountryID,"")</f>
        <v/>
      </c>
      <c r="AI2170" s="59" t="str">
        <f>IF(Table1[[#This Row],[Posting Date]]&lt;&gt;"",Table1[[#This Row],[Posting Date]],"")</f>
        <v/>
      </c>
      <c r="AJ2170" s="46"/>
      <c r="AK2170" s="46" t="str">
        <f>IF(Table1[[#This Row],[Description]]&lt;&gt;"",Table1[[#This Row],[Description]],"")</f>
        <v/>
      </c>
      <c r="AL2170" s="46" t="str">
        <f>IF(Table1[[#This Row],[Posting Date]]&lt;&gt;"",Table1[[#This Row],[Reference Number]],"")</f>
        <v/>
      </c>
      <c r="AM2170" s="46" t="str">
        <f>TRIM(Table1[[#This Row],[Line '#]])</f>
        <v/>
      </c>
      <c r="AN2170" s="46" t="str">
        <f>TRIM(Table1[[#This Row],[Account]])</f>
        <v/>
      </c>
      <c r="AO2170" s="46" t="str">
        <f>IF(Table1[[#This Row],[Posting Date]]&lt;&gt;"",$D$5,"")</f>
        <v/>
      </c>
      <c r="AP2170" s="46" t="str">
        <f>TRIM(Table1[[#This Row],[Departments-Prgrams]])</f>
        <v/>
      </c>
      <c r="AQ2170" s="46" t="str">
        <f>TRIM(Table1[[#This Row],[Grant]])</f>
        <v/>
      </c>
      <c r="AR2170" s="46" t="str">
        <f>TRIM(Table1[[#This Row],[Staff ID]])</f>
        <v/>
      </c>
      <c r="AS2170" s="46" t="str">
        <f>IF(TRIM(Table1[[#This Row],[Budget Code]])=0,"",TRIM(Table1[[#This Row],[Budget Code]]))</f>
        <v/>
      </c>
      <c r="AT2170" s="46" t="str">
        <f>IF(Table1[[#This Row],[Line Description]]&lt;&gt;"",Table1[[#This Row],[Line Description]],"")</f>
        <v/>
      </c>
      <c r="AU2170" s="46" t="str">
        <f>IF(Table1[[#This Row],[Cur_Amount Debit]]&gt;0,ROUND(Table1[[#This Row],[Cur_Amount Debit]],2),"")</f>
        <v/>
      </c>
      <c r="AV2170" s="46" t="str">
        <f>IF(Table1[[#This Row],[Cur_Amount Credit]]&gt;0,ROUND(Table1[[#This Row],[Cur_Amount Credit]],2),"")</f>
        <v/>
      </c>
      <c r="AW2170" s="46" t="str">
        <f>LEFT(Table1[[#This Row],[Cur]],3)</f>
        <v/>
      </c>
      <c r="AX2170" s="59"/>
      <c r="AY2170" s="46"/>
      <c r="AZ2170" s="46" t="str">
        <f>IF(Table1[[#This Row],[Cur]]&lt;&gt;"",IF(Table1[[#This Row],[Cur]]="USD","",ExchangeRate),"")</f>
        <v/>
      </c>
      <c r="BA2170" s="46" t="str">
        <f>IF(Table1[[#This Row],[Grant]]&lt;&gt;"",VLOOKUP(Table1[[#This Row],[Grant]],Grants!B:D,3),"")</f>
        <v/>
      </c>
      <c r="BB2170" s="46" t="str">
        <f>TRIM(Table1[[#This Row],[Vendor ID]])</f>
        <v/>
      </c>
      <c r="BC2170">
        <f>IF(Table1[[#This Row],[Reference Number]]=Q2169,BC2169,BC2169+1)</f>
        <v>2</v>
      </c>
    </row>
    <row r="2171" spans="1:55" ht="11.25" hidden="1" customHeight="1">
      <c r="A2171" s="1"/>
      <c r="B2171" s="88" t="str">
        <f>IF(Table1[[#This Row],[Posting Date]]&lt;&gt;"",IF(Table1[[#This Row],[Reference Number]]=Q2170,B2170+1,1),"")</f>
        <v/>
      </c>
      <c r="C2171" s="61"/>
      <c r="D2171" s="61"/>
      <c r="E2171" s="218"/>
      <c r="F2171" s="143" t="str">
        <f>IFERROR(IF(VLOOKUP(Table1[[#This Row],[Budget Code Description]],Dimentions!$X$6:$AC$132,2,FALSE)="","",VLOOKUP(Table1[[#This Row],[Budget Code Description]],Dimentions!$X$6:$AC$132,2,FALSE)),"")</f>
        <v/>
      </c>
      <c r="G2171" s="143" t="str">
        <f>IFERROR(VLOOKUP(Table1[[#This Row],[Budget Code Description]],Dimentions!$X$6:$AC$132,3,FALSE),"")</f>
        <v/>
      </c>
      <c r="H2171" s="64" t="str">
        <f>IFERROR(VLOOKUP(Table1[[#This Row],[Account]],Dimentions!$S$6:$V$233,2,FALSE),"")</f>
        <v/>
      </c>
      <c r="I2171" s="62">
        <f>_xlfn.NUMBERVALUE(LEFT(Table1[[#This Row],[Account]],1))</f>
        <v>0</v>
      </c>
      <c r="J2171" s="62" t="str">
        <f>IFERROR(VLOOKUP(Table1[[#This Row],[Budget Code Description]],Table6[#All],7,FALSE),"")</f>
        <v/>
      </c>
      <c r="K2171" s="143" t="str">
        <f>IFERROR(VLOOKUP(Table1[[#This Row],[Budget Code Description]],Table6[#All],8,FALSE),"")</f>
        <v/>
      </c>
      <c r="L2171" s="63"/>
      <c r="M2171" s="65" t="str">
        <f>IFERROR(VLOOKUP(Table1[[#This Row],[Staff ID]],Table2[],2,FALSE),"")</f>
        <v/>
      </c>
      <c r="N2171" s="211" t="str">
        <f>IFERROR(IF(VLOOKUP(Table1[[#This Row],[Budget Code Description]],Dimentions!$X$6:$AC$97,4,FALSE)="","",VLOOKUP(Table1[[#This Row],[Budget Code Description]],Dimentions!$X$6:$AC$97,4,FALSE)),"")</f>
        <v/>
      </c>
      <c r="O2171" s="65" t="str">
        <f>IFERROR(VLOOKUP(Table1[[#This Row],[Vendor ID]],Table549[],2,FALSE),"")</f>
        <v/>
      </c>
      <c r="P2171" s="63"/>
      <c r="Q2171" s="143" t="str">
        <f>IF(Table1[[#This Row],[Posting Date]]&lt;&gt;"",$D$9,"")</f>
        <v/>
      </c>
      <c r="R2171" s="159" t="str">
        <f>IF(Table1[[#This Row],[Posting Date]]&lt;&gt;"",$D$10,"")</f>
        <v/>
      </c>
      <c r="S2171" s="66"/>
      <c r="T2171" s="63"/>
      <c r="U2171" s="67"/>
      <c r="V2171" s="67"/>
      <c r="W2171" s="67" t="str">
        <f t="shared" si="34"/>
        <v/>
      </c>
      <c r="X2171" s="161" t="str">
        <f>IF(E2171="","",(IF(Table1[[#This Row],[Cur]]="USD",Table1[[#This Row],[Cur_Amount Debit]],Table1[[#This Row],[Cur_Amount Debit]]/Table1[[#This Row],[Exchange Rate]])))</f>
        <v/>
      </c>
      <c r="Y2171" s="161" t="str">
        <f>IF(E2171="","",(IF(Table1[[#This Row],[Cur]]="USD",Table1[[#This Row],[Cur_Amount Credit]],Table1[[#This Row],[Cur_Amount Credit]]/ExchangeRate)))</f>
        <v/>
      </c>
      <c r="Z2171" s="203" t="str">
        <f>IF(E2171="","",(Table1[[#This Row],[Debit USD]]-Table1[[#This Row],[Credit USD]]))</f>
        <v/>
      </c>
      <c r="AA2171" s="122"/>
      <c r="AB2171" s="1"/>
      <c r="AC2171" s="15"/>
      <c r="AD2171" s="15" t="str">
        <f>IF(AND(OR(Table1[[#This Row],[Account]]="15030",Table1[[#This Row],[Account]]="15035",Table1[[#This Row],[Account]]="20150"),Table1[[#This Row],[Vendor ID]]=""),1,"")</f>
        <v/>
      </c>
      <c r="AE2171" s="15"/>
      <c r="AF2171" s="15"/>
      <c r="AG2171" s="15"/>
      <c r="AH2171" s="46" t="str">
        <f>IF(Table1[[#This Row],[Posting Date]]&lt;&gt;"","GJ-"&amp;CountryID,"")</f>
        <v/>
      </c>
      <c r="AI2171" s="59" t="str">
        <f>IF(Table1[[#This Row],[Posting Date]]&lt;&gt;"",Table1[[#This Row],[Posting Date]],"")</f>
        <v/>
      </c>
      <c r="AJ2171" s="46"/>
      <c r="AK2171" s="46" t="str">
        <f>IF(Table1[[#This Row],[Description]]&lt;&gt;"",Table1[[#This Row],[Description]],"")</f>
        <v/>
      </c>
      <c r="AL2171" s="46" t="str">
        <f>IF(Table1[[#This Row],[Posting Date]]&lt;&gt;"",Table1[[#This Row],[Reference Number]],"")</f>
        <v/>
      </c>
      <c r="AM2171" s="46" t="str">
        <f>TRIM(Table1[[#This Row],[Line '#]])</f>
        <v/>
      </c>
      <c r="AN2171" s="46" t="str">
        <f>TRIM(Table1[[#This Row],[Account]])</f>
        <v/>
      </c>
      <c r="AO2171" s="46" t="str">
        <f>IF(Table1[[#This Row],[Posting Date]]&lt;&gt;"",$D$5,"")</f>
        <v/>
      </c>
      <c r="AP2171" s="46" t="str">
        <f>TRIM(Table1[[#This Row],[Departments-Prgrams]])</f>
        <v/>
      </c>
      <c r="AQ2171" s="46" t="str">
        <f>TRIM(Table1[[#This Row],[Grant]])</f>
        <v/>
      </c>
      <c r="AR2171" s="46" t="str">
        <f>TRIM(Table1[[#This Row],[Staff ID]])</f>
        <v/>
      </c>
      <c r="AS2171" s="46" t="str">
        <f>IF(TRIM(Table1[[#This Row],[Budget Code]])=0,"",TRIM(Table1[[#This Row],[Budget Code]]))</f>
        <v/>
      </c>
      <c r="AT2171" s="46" t="str">
        <f>IF(Table1[[#This Row],[Line Description]]&lt;&gt;"",Table1[[#This Row],[Line Description]],"")</f>
        <v/>
      </c>
      <c r="AU2171" s="46" t="str">
        <f>IF(Table1[[#This Row],[Cur_Amount Debit]]&gt;0,ROUND(Table1[[#This Row],[Cur_Amount Debit]],2),"")</f>
        <v/>
      </c>
      <c r="AV2171" s="46" t="str">
        <f>IF(Table1[[#This Row],[Cur_Amount Credit]]&gt;0,ROUND(Table1[[#This Row],[Cur_Amount Credit]],2),"")</f>
        <v/>
      </c>
      <c r="AW2171" s="46" t="str">
        <f>LEFT(Table1[[#This Row],[Cur]],3)</f>
        <v/>
      </c>
      <c r="AX2171" s="59"/>
      <c r="AY2171" s="46"/>
      <c r="AZ2171" s="46" t="str">
        <f>IF(Table1[[#This Row],[Cur]]&lt;&gt;"",IF(Table1[[#This Row],[Cur]]="USD","",ExchangeRate),"")</f>
        <v/>
      </c>
      <c r="BA2171" s="46" t="str">
        <f>IF(Table1[[#This Row],[Grant]]&lt;&gt;"",VLOOKUP(Table1[[#This Row],[Grant]],Grants!B:D,3),"")</f>
        <v/>
      </c>
      <c r="BB2171" s="46" t="str">
        <f>TRIM(Table1[[#This Row],[Vendor ID]])</f>
        <v/>
      </c>
      <c r="BC2171">
        <f>IF(Table1[[#This Row],[Reference Number]]=Q2170,BC2170,BC2170+1)</f>
        <v>2</v>
      </c>
    </row>
    <row r="2172" spans="1:55" ht="11.25" hidden="1" customHeight="1">
      <c r="A2172" s="1"/>
      <c r="B2172" s="88" t="str">
        <f>IF(Table1[[#This Row],[Posting Date]]&lt;&gt;"",IF(Table1[[#This Row],[Reference Number]]=Q2171,B2171+1,1),"")</f>
        <v/>
      </c>
      <c r="C2172" s="61"/>
      <c r="D2172" s="61"/>
      <c r="E2172" s="218"/>
      <c r="F2172" s="143" t="str">
        <f>IFERROR(IF(VLOOKUP(Table1[[#This Row],[Budget Code Description]],Dimentions!$X$6:$AC$132,2,FALSE)="","",VLOOKUP(Table1[[#This Row],[Budget Code Description]],Dimentions!$X$6:$AC$132,2,FALSE)),"")</f>
        <v/>
      </c>
      <c r="G2172" s="143" t="str">
        <f>IFERROR(VLOOKUP(Table1[[#This Row],[Budget Code Description]],Dimentions!$X$6:$AC$132,3,FALSE),"")</f>
        <v/>
      </c>
      <c r="H2172" s="64" t="str">
        <f>IFERROR(VLOOKUP(Table1[[#This Row],[Account]],Dimentions!$S$6:$V$233,2,FALSE),"")</f>
        <v/>
      </c>
      <c r="I2172" s="62">
        <f>_xlfn.NUMBERVALUE(LEFT(Table1[[#This Row],[Account]],1))</f>
        <v>0</v>
      </c>
      <c r="J2172" s="62" t="str">
        <f>IFERROR(VLOOKUP(Table1[[#This Row],[Budget Code Description]],Table6[#All],7,FALSE),"")</f>
        <v/>
      </c>
      <c r="K2172" s="143" t="str">
        <f>IFERROR(VLOOKUP(Table1[[#This Row],[Budget Code Description]],Table6[#All],8,FALSE),"")</f>
        <v/>
      </c>
      <c r="L2172" s="63"/>
      <c r="M2172" s="65" t="str">
        <f>IFERROR(VLOOKUP(Table1[[#This Row],[Staff ID]],Table2[],2,FALSE),"")</f>
        <v/>
      </c>
      <c r="N2172" s="211" t="str">
        <f>IFERROR(IF(VLOOKUP(Table1[[#This Row],[Budget Code Description]],Dimentions!$X$6:$AC$97,4,FALSE)="","",VLOOKUP(Table1[[#This Row],[Budget Code Description]],Dimentions!$X$6:$AC$97,4,FALSE)),"")</f>
        <v/>
      </c>
      <c r="O2172" s="65" t="str">
        <f>IFERROR(VLOOKUP(Table1[[#This Row],[Vendor ID]],Table549[],2,FALSE),"")</f>
        <v/>
      </c>
      <c r="P2172" s="63"/>
      <c r="Q2172" s="143" t="str">
        <f>IF(Table1[[#This Row],[Posting Date]]&lt;&gt;"",$D$9,"")</f>
        <v/>
      </c>
      <c r="R2172" s="159" t="str">
        <f>IF(Table1[[#This Row],[Posting Date]]&lt;&gt;"",$D$10,"")</f>
        <v/>
      </c>
      <c r="S2172" s="66"/>
      <c r="T2172" s="63"/>
      <c r="U2172" s="67"/>
      <c r="V2172" s="67"/>
      <c r="W2172" s="67" t="str">
        <f t="shared" si="34"/>
        <v/>
      </c>
      <c r="X2172" s="161" t="str">
        <f>IF(E2172="","",(IF(Table1[[#This Row],[Cur]]="USD",Table1[[#This Row],[Cur_Amount Debit]],Table1[[#This Row],[Cur_Amount Debit]]/Table1[[#This Row],[Exchange Rate]])))</f>
        <v/>
      </c>
      <c r="Y2172" s="161" t="str">
        <f>IF(E2172="","",(IF(Table1[[#This Row],[Cur]]="USD",Table1[[#This Row],[Cur_Amount Credit]],Table1[[#This Row],[Cur_Amount Credit]]/ExchangeRate)))</f>
        <v/>
      </c>
      <c r="Z2172" s="203" t="str">
        <f>IF(E2172="","",(Table1[[#This Row],[Debit USD]]-Table1[[#This Row],[Credit USD]]))</f>
        <v/>
      </c>
      <c r="AA2172" s="122"/>
      <c r="AB2172" s="1"/>
      <c r="AC2172" s="15"/>
      <c r="AD2172" s="15" t="str">
        <f>IF(AND(OR(Table1[[#This Row],[Account]]="15030",Table1[[#This Row],[Account]]="15035",Table1[[#This Row],[Account]]="20150"),Table1[[#This Row],[Vendor ID]]=""),1,"")</f>
        <v/>
      </c>
      <c r="AE2172" s="15"/>
      <c r="AF2172" s="15"/>
      <c r="AG2172" s="15"/>
      <c r="AH2172" s="46" t="str">
        <f>IF(Table1[[#This Row],[Posting Date]]&lt;&gt;"","GJ-"&amp;CountryID,"")</f>
        <v/>
      </c>
      <c r="AI2172" s="59" t="str">
        <f>IF(Table1[[#This Row],[Posting Date]]&lt;&gt;"",Table1[[#This Row],[Posting Date]],"")</f>
        <v/>
      </c>
      <c r="AJ2172" s="46"/>
      <c r="AK2172" s="46" t="str">
        <f>IF(Table1[[#This Row],[Description]]&lt;&gt;"",Table1[[#This Row],[Description]],"")</f>
        <v/>
      </c>
      <c r="AL2172" s="46" t="str">
        <f>IF(Table1[[#This Row],[Posting Date]]&lt;&gt;"",Table1[[#This Row],[Reference Number]],"")</f>
        <v/>
      </c>
      <c r="AM2172" s="46" t="str">
        <f>TRIM(Table1[[#This Row],[Line '#]])</f>
        <v/>
      </c>
      <c r="AN2172" s="46" t="str">
        <f>TRIM(Table1[[#This Row],[Account]])</f>
        <v/>
      </c>
      <c r="AO2172" s="46" t="str">
        <f>IF(Table1[[#This Row],[Posting Date]]&lt;&gt;"",$D$5,"")</f>
        <v/>
      </c>
      <c r="AP2172" s="46" t="str">
        <f>TRIM(Table1[[#This Row],[Departments-Prgrams]])</f>
        <v/>
      </c>
      <c r="AQ2172" s="46" t="str">
        <f>TRIM(Table1[[#This Row],[Grant]])</f>
        <v/>
      </c>
      <c r="AR2172" s="46" t="str">
        <f>TRIM(Table1[[#This Row],[Staff ID]])</f>
        <v/>
      </c>
      <c r="AS2172" s="46" t="str">
        <f>IF(TRIM(Table1[[#This Row],[Budget Code]])=0,"",TRIM(Table1[[#This Row],[Budget Code]]))</f>
        <v/>
      </c>
      <c r="AT2172" s="46" t="str">
        <f>IF(Table1[[#This Row],[Line Description]]&lt;&gt;"",Table1[[#This Row],[Line Description]],"")</f>
        <v/>
      </c>
      <c r="AU2172" s="46" t="str">
        <f>IF(Table1[[#This Row],[Cur_Amount Debit]]&gt;0,ROUND(Table1[[#This Row],[Cur_Amount Debit]],2),"")</f>
        <v/>
      </c>
      <c r="AV2172" s="46" t="str">
        <f>IF(Table1[[#This Row],[Cur_Amount Credit]]&gt;0,ROUND(Table1[[#This Row],[Cur_Amount Credit]],2),"")</f>
        <v/>
      </c>
      <c r="AW2172" s="46" t="str">
        <f>LEFT(Table1[[#This Row],[Cur]],3)</f>
        <v/>
      </c>
      <c r="AX2172" s="59"/>
      <c r="AY2172" s="46"/>
      <c r="AZ2172" s="46" t="str">
        <f>IF(Table1[[#This Row],[Cur]]&lt;&gt;"",IF(Table1[[#This Row],[Cur]]="USD","",ExchangeRate),"")</f>
        <v/>
      </c>
      <c r="BA2172" s="46" t="str">
        <f>IF(Table1[[#This Row],[Grant]]&lt;&gt;"",VLOOKUP(Table1[[#This Row],[Grant]],Grants!B:D,3),"")</f>
        <v/>
      </c>
      <c r="BB2172" s="46" t="str">
        <f>TRIM(Table1[[#This Row],[Vendor ID]])</f>
        <v/>
      </c>
      <c r="BC2172">
        <f>IF(Table1[[#This Row],[Reference Number]]=Q2171,BC2171,BC2171+1)</f>
        <v>2</v>
      </c>
    </row>
    <row r="2173" spans="1:55" ht="11.25" hidden="1" customHeight="1">
      <c r="A2173" s="1"/>
      <c r="B2173" s="88" t="str">
        <f>IF(Table1[[#This Row],[Posting Date]]&lt;&gt;"",IF(Table1[[#This Row],[Reference Number]]=Q2172,B2172+1,1),"")</f>
        <v/>
      </c>
      <c r="C2173" s="61"/>
      <c r="D2173" s="61"/>
      <c r="E2173" s="218"/>
      <c r="F2173" s="143" t="str">
        <f>IFERROR(IF(VLOOKUP(Table1[[#This Row],[Budget Code Description]],Dimentions!$X$6:$AC$132,2,FALSE)="","",VLOOKUP(Table1[[#This Row],[Budget Code Description]],Dimentions!$X$6:$AC$132,2,FALSE)),"")</f>
        <v/>
      </c>
      <c r="G2173" s="143" t="str">
        <f>IFERROR(VLOOKUP(Table1[[#This Row],[Budget Code Description]],Dimentions!$X$6:$AC$132,3,FALSE),"")</f>
        <v/>
      </c>
      <c r="H2173" s="64" t="str">
        <f>IFERROR(VLOOKUP(Table1[[#This Row],[Account]],Dimentions!$S$6:$V$233,2,FALSE),"")</f>
        <v/>
      </c>
      <c r="I2173" s="62">
        <f>_xlfn.NUMBERVALUE(LEFT(Table1[[#This Row],[Account]],1))</f>
        <v>0</v>
      </c>
      <c r="J2173" s="62" t="str">
        <f>IFERROR(VLOOKUP(Table1[[#This Row],[Budget Code Description]],Table6[#All],7,FALSE),"")</f>
        <v/>
      </c>
      <c r="K2173" s="143" t="str">
        <f>IFERROR(VLOOKUP(Table1[[#This Row],[Budget Code Description]],Table6[#All],8,FALSE),"")</f>
        <v/>
      </c>
      <c r="L2173" s="63"/>
      <c r="M2173" s="65" t="str">
        <f>IFERROR(VLOOKUP(Table1[[#This Row],[Staff ID]],Table2[],2,FALSE),"")</f>
        <v/>
      </c>
      <c r="N2173" s="211" t="str">
        <f>IFERROR(IF(VLOOKUP(Table1[[#This Row],[Budget Code Description]],Dimentions!$X$6:$AC$97,4,FALSE)="","",VLOOKUP(Table1[[#This Row],[Budget Code Description]],Dimentions!$X$6:$AC$97,4,FALSE)),"")</f>
        <v/>
      </c>
      <c r="O2173" s="65" t="str">
        <f>IFERROR(VLOOKUP(Table1[[#This Row],[Vendor ID]],Table549[],2,FALSE),"")</f>
        <v/>
      </c>
      <c r="P2173" s="63"/>
      <c r="Q2173" s="143" t="str">
        <f>IF(Table1[[#This Row],[Posting Date]]&lt;&gt;"",$D$9,"")</f>
        <v/>
      </c>
      <c r="R2173" s="159" t="str">
        <f>IF(Table1[[#This Row],[Posting Date]]&lt;&gt;"",$D$10,"")</f>
        <v/>
      </c>
      <c r="S2173" s="66"/>
      <c r="T2173" s="63"/>
      <c r="U2173" s="67"/>
      <c r="V2173" s="67"/>
      <c r="W2173" s="67" t="str">
        <f t="shared" si="34"/>
        <v/>
      </c>
      <c r="X2173" s="161" t="str">
        <f>IF(E2173="","",(IF(Table1[[#This Row],[Cur]]="USD",Table1[[#This Row],[Cur_Amount Debit]],Table1[[#This Row],[Cur_Amount Debit]]/Table1[[#This Row],[Exchange Rate]])))</f>
        <v/>
      </c>
      <c r="Y2173" s="161" t="str">
        <f>IF(E2173="","",(IF(Table1[[#This Row],[Cur]]="USD",Table1[[#This Row],[Cur_Amount Credit]],Table1[[#This Row],[Cur_Amount Credit]]/ExchangeRate)))</f>
        <v/>
      </c>
      <c r="Z2173" s="203" t="str">
        <f>IF(E2173="","",(Table1[[#This Row],[Debit USD]]-Table1[[#This Row],[Credit USD]]))</f>
        <v/>
      </c>
      <c r="AA2173" s="122"/>
      <c r="AB2173" s="1"/>
      <c r="AC2173" s="15"/>
      <c r="AD2173" s="15" t="str">
        <f>IF(AND(OR(Table1[[#This Row],[Account]]="15030",Table1[[#This Row],[Account]]="15035",Table1[[#This Row],[Account]]="20150"),Table1[[#This Row],[Vendor ID]]=""),1,"")</f>
        <v/>
      </c>
      <c r="AE2173" s="15"/>
      <c r="AF2173" s="15"/>
      <c r="AG2173" s="15"/>
      <c r="AH2173" s="46" t="str">
        <f>IF(Table1[[#This Row],[Posting Date]]&lt;&gt;"","GJ-"&amp;CountryID,"")</f>
        <v/>
      </c>
      <c r="AI2173" s="59" t="str">
        <f>IF(Table1[[#This Row],[Posting Date]]&lt;&gt;"",Table1[[#This Row],[Posting Date]],"")</f>
        <v/>
      </c>
      <c r="AJ2173" s="46"/>
      <c r="AK2173" s="46" t="str">
        <f>IF(Table1[[#This Row],[Description]]&lt;&gt;"",Table1[[#This Row],[Description]],"")</f>
        <v/>
      </c>
      <c r="AL2173" s="46" t="str">
        <f>IF(Table1[[#This Row],[Posting Date]]&lt;&gt;"",Table1[[#This Row],[Reference Number]],"")</f>
        <v/>
      </c>
      <c r="AM2173" s="46" t="str">
        <f>TRIM(Table1[[#This Row],[Line '#]])</f>
        <v/>
      </c>
      <c r="AN2173" s="46" t="str">
        <f>TRIM(Table1[[#This Row],[Account]])</f>
        <v/>
      </c>
      <c r="AO2173" s="46" t="str">
        <f>IF(Table1[[#This Row],[Posting Date]]&lt;&gt;"",$D$5,"")</f>
        <v/>
      </c>
      <c r="AP2173" s="46" t="str">
        <f>TRIM(Table1[[#This Row],[Departments-Prgrams]])</f>
        <v/>
      </c>
      <c r="AQ2173" s="46" t="str">
        <f>TRIM(Table1[[#This Row],[Grant]])</f>
        <v/>
      </c>
      <c r="AR2173" s="46" t="str">
        <f>TRIM(Table1[[#This Row],[Staff ID]])</f>
        <v/>
      </c>
      <c r="AS2173" s="46" t="str">
        <f>IF(TRIM(Table1[[#This Row],[Budget Code]])=0,"",TRIM(Table1[[#This Row],[Budget Code]]))</f>
        <v/>
      </c>
      <c r="AT2173" s="46" t="str">
        <f>IF(Table1[[#This Row],[Line Description]]&lt;&gt;"",Table1[[#This Row],[Line Description]],"")</f>
        <v/>
      </c>
      <c r="AU2173" s="46" t="str">
        <f>IF(Table1[[#This Row],[Cur_Amount Debit]]&gt;0,ROUND(Table1[[#This Row],[Cur_Amount Debit]],2),"")</f>
        <v/>
      </c>
      <c r="AV2173" s="46" t="str">
        <f>IF(Table1[[#This Row],[Cur_Amount Credit]]&gt;0,ROUND(Table1[[#This Row],[Cur_Amount Credit]],2),"")</f>
        <v/>
      </c>
      <c r="AW2173" s="46" t="str">
        <f>LEFT(Table1[[#This Row],[Cur]],3)</f>
        <v/>
      </c>
      <c r="AX2173" s="59"/>
      <c r="AY2173" s="46"/>
      <c r="AZ2173" s="46" t="str">
        <f>IF(Table1[[#This Row],[Cur]]&lt;&gt;"",IF(Table1[[#This Row],[Cur]]="USD","",ExchangeRate),"")</f>
        <v/>
      </c>
      <c r="BA2173" s="46" t="str">
        <f>IF(Table1[[#This Row],[Grant]]&lt;&gt;"",VLOOKUP(Table1[[#This Row],[Grant]],Grants!B:D,3),"")</f>
        <v/>
      </c>
      <c r="BB2173" s="46" t="str">
        <f>TRIM(Table1[[#This Row],[Vendor ID]])</f>
        <v/>
      </c>
      <c r="BC2173">
        <f>IF(Table1[[#This Row],[Reference Number]]=Q2172,BC2172,BC2172+1)</f>
        <v>2</v>
      </c>
    </row>
    <row r="2174" spans="1:55" ht="11.25" hidden="1" customHeight="1">
      <c r="A2174" s="1"/>
      <c r="B2174" s="88" t="str">
        <f>IF(Table1[[#This Row],[Posting Date]]&lt;&gt;"",IF(Table1[[#This Row],[Reference Number]]=Q2173,B2173+1,1),"")</f>
        <v/>
      </c>
      <c r="C2174" s="61"/>
      <c r="D2174" s="61"/>
      <c r="E2174" s="218"/>
      <c r="F2174" s="143" t="str">
        <f>IFERROR(IF(VLOOKUP(Table1[[#This Row],[Budget Code Description]],Dimentions!$X$6:$AC$132,2,FALSE)="","",VLOOKUP(Table1[[#This Row],[Budget Code Description]],Dimentions!$X$6:$AC$132,2,FALSE)),"")</f>
        <v/>
      </c>
      <c r="G2174" s="143" t="str">
        <f>IFERROR(VLOOKUP(Table1[[#This Row],[Budget Code Description]],Dimentions!$X$6:$AC$132,3,FALSE),"")</f>
        <v/>
      </c>
      <c r="H2174" s="64" t="str">
        <f>IFERROR(VLOOKUP(Table1[[#This Row],[Account]],Dimentions!$S$6:$V$233,2,FALSE),"")</f>
        <v/>
      </c>
      <c r="I2174" s="62">
        <f>_xlfn.NUMBERVALUE(LEFT(Table1[[#This Row],[Account]],1))</f>
        <v>0</v>
      </c>
      <c r="J2174" s="62" t="str">
        <f>IFERROR(VLOOKUP(Table1[[#This Row],[Budget Code Description]],Table6[#All],7,FALSE),"")</f>
        <v/>
      </c>
      <c r="K2174" s="143" t="str">
        <f>IFERROR(VLOOKUP(Table1[[#This Row],[Budget Code Description]],Table6[#All],8,FALSE),"")</f>
        <v/>
      </c>
      <c r="L2174" s="63"/>
      <c r="M2174" s="65" t="str">
        <f>IFERROR(VLOOKUP(Table1[[#This Row],[Staff ID]],Table2[],2,FALSE),"")</f>
        <v/>
      </c>
      <c r="N2174" s="211" t="str">
        <f>IFERROR(IF(VLOOKUP(Table1[[#This Row],[Budget Code Description]],Dimentions!$X$6:$AC$97,4,FALSE)="","",VLOOKUP(Table1[[#This Row],[Budget Code Description]],Dimentions!$X$6:$AC$97,4,FALSE)),"")</f>
        <v/>
      </c>
      <c r="O2174" s="65" t="str">
        <f>IFERROR(VLOOKUP(Table1[[#This Row],[Vendor ID]],Table549[],2,FALSE),"")</f>
        <v/>
      </c>
      <c r="P2174" s="63"/>
      <c r="Q2174" s="143" t="str">
        <f>IF(Table1[[#This Row],[Posting Date]]&lt;&gt;"",$D$9,"")</f>
        <v/>
      </c>
      <c r="R2174" s="159" t="str">
        <f>IF(Table1[[#This Row],[Posting Date]]&lt;&gt;"",$D$10,"")</f>
        <v/>
      </c>
      <c r="S2174" s="66"/>
      <c r="T2174" s="63"/>
      <c r="U2174" s="67"/>
      <c r="V2174" s="67"/>
      <c r="W2174" s="67" t="str">
        <f t="shared" si="34"/>
        <v/>
      </c>
      <c r="X2174" s="161" t="str">
        <f>IF(E2174="","",(IF(Table1[[#This Row],[Cur]]="USD",Table1[[#This Row],[Cur_Amount Debit]],Table1[[#This Row],[Cur_Amount Debit]]/Table1[[#This Row],[Exchange Rate]])))</f>
        <v/>
      </c>
      <c r="Y2174" s="161" t="str">
        <f>IF(E2174="","",(IF(Table1[[#This Row],[Cur]]="USD",Table1[[#This Row],[Cur_Amount Credit]],Table1[[#This Row],[Cur_Amount Credit]]/ExchangeRate)))</f>
        <v/>
      </c>
      <c r="Z2174" s="203" t="str">
        <f>IF(E2174="","",(Table1[[#This Row],[Debit USD]]-Table1[[#This Row],[Credit USD]]))</f>
        <v/>
      </c>
      <c r="AA2174" s="122"/>
      <c r="AB2174" s="1"/>
      <c r="AC2174" s="15"/>
      <c r="AD2174" s="15" t="str">
        <f>IF(AND(OR(Table1[[#This Row],[Account]]="15030",Table1[[#This Row],[Account]]="15035",Table1[[#This Row],[Account]]="20150"),Table1[[#This Row],[Vendor ID]]=""),1,"")</f>
        <v/>
      </c>
      <c r="AE2174" s="15"/>
      <c r="AF2174" s="15"/>
      <c r="AG2174" s="15"/>
      <c r="AH2174" s="46" t="str">
        <f>IF(Table1[[#This Row],[Posting Date]]&lt;&gt;"","GJ-"&amp;CountryID,"")</f>
        <v/>
      </c>
      <c r="AI2174" s="59" t="str">
        <f>IF(Table1[[#This Row],[Posting Date]]&lt;&gt;"",Table1[[#This Row],[Posting Date]],"")</f>
        <v/>
      </c>
      <c r="AJ2174" s="46"/>
      <c r="AK2174" s="46" t="str">
        <f>IF(Table1[[#This Row],[Description]]&lt;&gt;"",Table1[[#This Row],[Description]],"")</f>
        <v/>
      </c>
      <c r="AL2174" s="46" t="str">
        <f>IF(Table1[[#This Row],[Posting Date]]&lt;&gt;"",Table1[[#This Row],[Reference Number]],"")</f>
        <v/>
      </c>
      <c r="AM2174" s="46" t="str">
        <f>TRIM(Table1[[#This Row],[Line '#]])</f>
        <v/>
      </c>
      <c r="AN2174" s="46" t="str">
        <f>TRIM(Table1[[#This Row],[Account]])</f>
        <v/>
      </c>
      <c r="AO2174" s="46" t="str">
        <f>IF(Table1[[#This Row],[Posting Date]]&lt;&gt;"",$D$5,"")</f>
        <v/>
      </c>
      <c r="AP2174" s="46" t="str">
        <f>TRIM(Table1[[#This Row],[Departments-Prgrams]])</f>
        <v/>
      </c>
      <c r="AQ2174" s="46" t="str">
        <f>TRIM(Table1[[#This Row],[Grant]])</f>
        <v/>
      </c>
      <c r="AR2174" s="46" t="str">
        <f>TRIM(Table1[[#This Row],[Staff ID]])</f>
        <v/>
      </c>
      <c r="AS2174" s="46" t="str">
        <f>IF(TRIM(Table1[[#This Row],[Budget Code]])=0,"",TRIM(Table1[[#This Row],[Budget Code]]))</f>
        <v/>
      </c>
      <c r="AT2174" s="46" t="str">
        <f>IF(Table1[[#This Row],[Line Description]]&lt;&gt;"",Table1[[#This Row],[Line Description]],"")</f>
        <v/>
      </c>
      <c r="AU2174" s="46" t="str">
        <f>IF(Table1[[#This Row],[Cur_Amount Debit]]&gt;0,ROUND(Table1[[#This Row],[Cur_Amount Debit]],2),"")</f>
        <v/>
      </c>
      <c r="AV2174" s="46" t="str">
        <f>IF(Table1[[#This Row],[Cur_Amount Credit]]&gt;0,ROUND(Table1[[#This Row],[Cur_Amount Credit]],2),"")</f>
        <v/>
      </c>
      <c r="AW2174" s="46" t="str">
        <f>LEFT(Table1[[#This Row],[Cur]],3)</f>
        <v/>
      </c>
      <c r="AX2174" s="59"/>
      <c r="AY2174" s="46"/>
      <c r="AZ2174" s="46" t="str">
        <f>IF(Table1[[#This Row],[Cur]]&lt;&gt;"",IF(Table1[[#This Row],[Cur]]="USD","",ExchangeRate),"")</f>
        <v/>
      </c>
      <c r="BA2174" s="46" t="str">
        <f>IF(Table1[[#This Row],[Grant]]&lt;&gt;"",VLOOKUP(Table1[[#This Row],[Grant]],Grants!B:D,3),"")</f>
        <v/>
      </c>
      <c r="BB2174" s="46" t="str">
        <f>TRIM(Table1[[#This Row],[Vendor ID]])</f>
        <v/>
      </c>
      <c r="BC2174">
        <f>IF(Table1[[#This Row],[Reference Number]]=Q2173,BC2173,BC2173+1)</f>
        <v>2</v>
      </c>
    </row>
    <row r="2175" spans="1:55" ht="11.25" hidden="1" customHeight="1">
      <c r="A2175" s="1"/>
      <c r="B2175" s="88" t="str">
        <f>IF(Table1[[#This Row],[Posting Date]]&lt;&gt;"",IF(Table1[[#This Row],[Reference Number]]=Q2174,B2174+1,1),"")</f>
        <v/>
      </c>
      <c r="C2175" s="61"/>
      <c r="D2175" s="61"/>
      <c r="E2175" s="218"/>
      <c r="F2175" s="143" t="str">
        <f>IFERROR(IF(VLOOKUP(Table1[[#This Row],[Budget Code Description]],Dimentions!$X$6:$AC$132,2,FALSE)="","",VLOOKUP(Table1[[#This Row],[Budget Code Description]],Dimentions!$X$6:$AC$132,2,FALSE)),"")</f>
        <v/>
      </c>
      <c r="G2175" s="143" t="str">
        <f>IFERROR(VLOOKUP(Table1[[#This Row],[Budget Code Description]],Dimentions!$X$6:$AC$132,3,FALSE),"")</f>
        <v/>
      </c>
      <c r="H2175" s="64" t="str">
        <f>IFERROR(VLOOKUP(Table1[[#This Row],[Account]],Dimentions!$S$6:$V$233,2,FALSE),"")</f>
        <v/>
      </c>
      <c r="I2175" s="62">
        <f>_xlfn.NUMBERVALUE(LEFT(Table1[[#This Row],[Account]],1))</f>
        <v>0</v>
      </c>
      <c r="J2175" s="62" t="str">
        <f>IFERROR(VLOOKUP(Table1[[#This Row],[Budget Code Description]],Table6[#All],7,FALSE),"")</f>
        <v/>
      </c>
      <c r="K2175" s="143" t="str">
        <f>IFERROR(VLOOKUP(Table1[[#This Row],[Budget Code Description]],Table6[#All],8,FALSE),"")</f>
        <v/>
      </c>
      <c r="L2175" s="63"/>
      <c r="M2175" s="65" t="str">
        <f>IFERROR(VLOOKUP(Table1[[#This Row],[Staff ID]],Table2[],2,FALSE),"")</f>
        <v/>
      </c>
      <c r="N2175" s="211" t="str">
        <f>IFERROR(IF(VLOOKUP(Table1[[#This Row],[Budget Code Description]],Dimentions!$X$6:$AC$97,4,FALSE)="","",VLOOKUP(Table1[[#This Row],[Budget Code Description]],Dimentions!$X$6:$AC$97,4,FALSE)),"")</f>
        <v/>
      </c>
      <c r="O2175" s="65" t="str">
        <f>IFERROR(VLOOKUP(Table1[[#This Row],[Vendor ID]],Table549[],2,FALSE),"")</f>
        <v/>
      </c>
      <c r="P2175" s="63"/>
      <c r="Q2175" s="143" t="str">
        <f>IF(Table1[[#This Row],[Posting Date]]&lt;&gt;"",$D$9,"")</f>
        <v/>
      </c>
      <c r="R2175" s="159" t="str">
        <f>IF(Table1[[#This Row],[Posting Date]]&lt;&gt;"",$D$10,"")</f>
        <v/>
      </c>
      <c r="S2175" s="66"/>
      <c r="T2175" s="63"/>
      <c r="U2175" s="67"/>
      <c r="V2175" s="67"/>
      <c r="W2175" s="67" t="str">
        <f t="shared" si="34"/>
        <v/>
      </c>
      <c r="X2175" s="161" t="str">
        <f>IF(E2175="","",(IF(Table1[[#This Row],[Cur]]="USD",Table1[[#This Row],[Cur_Amount Debit]],Table1[[#This Row],[Cur_Amount Debit]]/Table1[[#This Row],[Exchange Rate]])))</f>
        <v/>
      </c>
      <c r="Y2175" s="161" t="str">
        <f>IF(E2175="","",(IF(Table1[[#This Row],[Cur]]="USD",Table1[[#This Row],[Cur_Amount Credit]],Table1[[#This Row],[Cur_Amount Credit]]/ExchangeRate)))</f>
        <v/>
      </c>
      <c r="Z2175" s="203" t="str">
        <f>IF(E2175="","",(Table1[[#This Row],[Debit USD]]-Table1[[#This Row],[Credit USD]]))</f>
        <v/>
      </c>
      <c r="AA2175" s="122"/>
      <c r="AB2175" s="1"/>
      <c r="AC2175" s="15"/>
      <c r="AD2175" s="15" t="str">
        <f>IF(AND(OR(Table1[[#This Row],[Account]]="15030",Table1[[#This Row],[Account]]="15035",Table1[[#This Row],[Account]]="20150"),Table1[[#This Row],[Vendor ID]]=""),1,"")</f>
        <v/>
      </c>
      <c r="AE2175" s="15"/>
      <c r="AF2175" s="15"/>
      <c r="AG2175" s="15"/>
      <c r="AH2175" s="46" t="str">
        <f>IF(Table1[[#This Row],[Posting Date]]&lt;&gt;"","GJ-"&amp;CountryID,"")</f>
        <v/>
      </c>
      <c r="AI2175" s="59" t="str">
        <f>IF(Table1[[#This Row],[Posting Date]]&lt;&gt;"",Table1[[#This Row],[Posting Date]],"")</f>
        <v/>
      </c>
      <c r="AJ2175" s="46"/>
      <c r="AK2175" s="46" t="str">
        <f>IF(Table1[[#This Row],[Description]]&lt;&gt;"",Table1[[#This Row],[Description]],"")</f>
        <v/>
      </c>
      <c r="AL2175" s="46" t="str">
        <f>IF(Table1[[#This Row],[Posting Date]]&lt;&gt;"",Table1[[#This Row],[Reference Number]],"")</f>
        <v/>
      </c>
      <c r="AM2175" s="46" t="str">
        <f>TRIM(Table1[[#This Row],[Line '#]])</f>
        <v/>
      </c>
      <c r="AN2175" s="46" t="str">
        <f>TRIM(Table1[[#This Row],[Account]])</f>
        <v/>
      </c>
      <c r="AO2175" s="46" t="str">
        <f>IF(Table1[[#This Row],[Posting Date]]&lt;&gt;"",$D$5,"")</f>
        <v/>
      </c>
      <c r="AP2175" s="46" t="str">
        <f>TRIM(Table1[[#This Row],[Departments-Prgrams]])</f>
        <v/>
      </c>
      <c r="AQ2175" s="46" t="str">
        <f>TRIM(Table1[[#This Row],[Grant]])</f>
        <v/>
      </c>
      <c r="AR2175" s="46" t="str">
        <f>TRIM(Table1[[#This Row],[Staff ID]])</f>
        <v/>
      </c>
      <c r="AS2175" s="46" t="str">
        <f>IF(TRIM(Table1[[#This Row],[Budget Code]])=0,"",TRIM(Table1[[#This Row],[Budget Code]]))</f>
        <v/>
      </c>
      <c r="AT2175" s="46" t="str">
        <f>IF(Table1[[#This Row],[Line Description]]&lt;&gt;"",Table1[[#This Row],[Line Description]],"")</f>
        <v/>
      </c>
      <c r="AU2175" s="46" t="str">
        <f>IF(Table1[[#This Row],[Cur_Amount Debit]]&gt;0,ROUND(Table1[[#This Row],[Cur_Amount Debit]],2),"")</f>
        <v/>
      </c>
      <c r="AV2175" s="46" t="str">
        <f>IF(Table1[[#This Row],[Cur_Amount Credit]]&gt;0,ROUND(Table1[[#This Row],[Cur_Amount Credit]],2),"")</f>
        <v/>
      </c>
      <c r="AW2175" s="46" t="str">
        <f>LEFT(Table1[[#This Row],[Cur]],3)</f>
        <v/>
      </c>
      <c r="AX2175" s="59"/>
      <c r="AY2175" s="46"/>
      <c r="AZ2175" s="46" t="str">
        <f>IF(Table1[[#This Row],[Cur]]&lt;&gt;"",IF(Table1[[#This Row],[Cur]]="USD","",ExchangeRate),"")</f>
        <v/>
      </c>
      <c r="BA2175" s="46" t="str">
        <f>IF(Table1[[#This Row],[Grant]]&lt;&gt;"",VLOOKUP(Table1[[#This Row],[Grant]],Grants!B:D,3),"")</f>
        <v/>
      </c>
      <c r="BB2175" s="46" t="str">
        <f>TRIM(Table1[[#This Row],[Vendor ID]])</f>
        <v/>
      </c>
      <c r="BC2175">
        <f>IF(Table1[[#This Row],[Reference Number]]=Q2174,BC2174,BC2174+1)</f>
        <v>2</v>
      </c>
    </row>
    <row r="2176" spans="1:55" ht="11.25" hidden="1" customHeight="1">
      <c r="A2176" s="1"/>
      <c r="B2176" s="88" t="str">
        <f>IF(Table1[[#This Row],[Posting Date]]&lt;&gt;"",IF(Table1[[#This Row],[Reference Number]]=Q2175,B2175+1,1),"")</f>
        <v/>
      </c>
      <c r="C2176" s="61"/>
      <c r="D2176" s="61"/>
      <c r="E2176" s="218"/>
      <c r="F2176" s="143" t="str">
        <f>IFERROR(IF(VLOOKUP(Table1[[#This Row],[Budget Code Description]],Dimentions!$X$6:$AC$132,2,FALSE)="","",VLOOKUP(Table1[[#This Row],[Budget Code Description]],Dimentions!$X$6:$AC$132,2,FALSE)),"")</f>
        <v/>
      </c>
      <c r="G2176" s="143" t="str">
        <f>IFERROR(VLOOKUP(Table1[[#This Row],[Budget Code Description]],Dimentions!$X$6:$AC$132,3,FALSE),"")</f>
        <v/>
      </c>
      <c r="H2176" s="64" t="str">
        <f>IFERROR(VLOOKUP(Table1[[#This Row],[Account]],Dimentions!$S$6:$V$233,2,FALSE),"")</f>
        <v/>
      </c>
      <c r="I2176" s="62">
        <f>_xlfn.NUMBERVALUE(LEFT(Table1[[#This Row],[Account]],1))</f>
        <v>0</v>
      </c>
      <c r="J2176" s="62" t="str">
        <f>IFERROR(VLOOKUP(Table1[[#This Row],[Budget Code Description]],Table6[#All],7,FALSE),"")</f>
        <v/>
      </c>
      <c r="K2176" s="143" t="str">
        <f>IFERROR(VLOOKUP(Table1[[#This Row],[Budget Code Description]],Table6[#All],8,FALSE),"")</f>
        <v/>
      </c>
      <c r="L2176" s="63"/>
      <c r="M2176" s="65" t="str">
        <f>IFERROR(VLOOKUP(Table1[[#This Row],[Staff ID]],Table2[],2,FALSE),"")</f>
        <v/>
      </c>
      <c r="N2176" s="211" t="str">
        <f>IFERROR(IF(VLOOKUP(Table1[[#This Row],[Budget Code Description]],Dimentions!$X$6:$AC$97,4,FALSE)="","",VLOOKUP(Table1[[#This Row],[Budget Code Description]],Dimentions!$X$6:$AC$97,4,FALSE)),"")</f>
        <v/>
      </c>
      <c r="O2176" s="65" t="str">
        <f>IFERROR(VLOOKUP(Table1[[#This Row],[Vendor ID]],Table549[],2,FALSE),"")</f>
        <v/>
      </c>
      <c r="P2176" s="63"/>
      <c r="Q2176" s="143" t="str">
        <f>IF(Table1[[#This Row],[Posting Date]]&lt;&gt;"",$D$9,"")</f>
        <v/>
      </c>
      <c r="R2176" s="159" t="str">
        <f>IF(Table1[[#This Row],[Posting Date]]&lt;&gt;"",$D$10,"")</f>
        <v/>
      </c>
      <c r="S2176" s="66"/>
      <c r="T2176" s="63"/>
      <c r="U2176" s="67"/>
      <c r="V2176" s="67"/>
      <c r="W2176" s="67" t="str">
        <f t="shared" si="34"/>
        <v/>
      </c>
      <c r="X2176" s="161" t="str">
        <f>IF(E2176="","",(IF(Table1[[#This Row],[Cur]]="USD",Table1[[#This Row],[Cur_Amount Debit]],Table1[[#This Row],[Cur_Amount Debit]]/Table1[[#This Row],[Exchange Rate]])))</f>
        <v/>
      </c>
      <c r="Y2176" s="161" t="str">
        <f>IF(E2176="","",(IF(Table1[[#This Row],[Cur]]="USD",Table1[[#This Row],[Cur_Amount Credit]],Table1[[#This Row],[Cur_Amount Credit]]/ExchangeRate)))</f>
        <v/>
      </c>
      <c r="Z2176" s="203" t="str">
        <f>IF(E2176="","",(Table1[[#This Row],[Debit USD]]-Table1[[#This Row],[Credit USD]]))</f>
        <v/>
      </c>
      <c r="AA2176" s="122"/>
      <c r="AB2176" s="1"/>
      <c r="AC2176" s="15"/>
      <c r="AD2176" s="15" t="str">
        <f>IF(AND(OR(Table1[[#This Row],[Account]]="15030",Table1[[#This Row],[Account]]="15035",Table1[[#This Row],[Account]]="20150"),Table1[[#This Row],[Vendor ID]]=""),1,"")</f>
        <v/>
      </c>
      <c r="AE2176" s="15"/>
      <c r="AF2176" s="15"/>
      <c r="AG2176" s="15"/>
      <c r="AH2176" s="46" t="str">
        <f>IF(Table1[[#This Row],[Posting Date]]&lt;&gt;"","GJ-"&amp;CountryID,"")</f>
        <v/>
      </c>
      <c r="AI2176" s="59" t="str">
        <f>IF(Table1[[#This Row],[Posting Date]]&lt;&gt;"",Table1[[#This Row],[Posting Date]],"")</f>
        <v/>
      </c>
      <c r="AJ2176" s="46"/>
      <c r="AK2176" s="46" t="str">
        <f>IF(Table1[[#This Row],[Description]]&lt;&gt;"",Table1[[#This Row],[Description]],"")</f>
        <v/>
      </c>
      <c r="AL2176" s="46" t="str">
        <f>IF(Table1[[#This Row],[Posting Date]]&lt;&gt;"",Table1[[#This Row],[Reference Number]],"")</f>
        <v/>
      </c>
      <c r="AM2176" s="46" t="str">
        <f>TRIM(Table1[[#This Row],[Line '#]])</f>
        <v/>
      </c>
      <c r="AN2176" s="46" t="str">
        <f>TRIM(Table1[[#This Row],[Account]])</f>
        <v/>
      </c>
      <c r="AO2176" s="46" t="str">
        <f>IF(Table1[[#This Row],[Posting Date]]&lt;&gt;"",$D$5,"")</f>
        <v/>
      </c>
      <c r="AP2176" s="46" t="str">
        <f>TRIM(Table1[[#This Row],[Departments-Prgrams]])</f>
        <v/>
      </c>
      <c r="AQ2176" s="46" t="str">
        <f>TRIM(Table1[[#This Row],[Grant]])</f>
        <v/>
      </c>
      <c r="AR2176" s="46" t="str">
        <f>TRIM(Table1[[#This Row],[Staff ID]])</f>
        <v/>
      </c>
      <c r="AS2176" s="46" t="str">
        <f>IF(TRIM(Table1[[#This Row],[Budget Code]])=0,"",TRIM(Table1[[#This Row],[Budget Code]]))</f>
        <v/>
      </c>
      <c r="AT2176" s="46" t="str">
        <f>IF(Table1[[#This Row],[Line Description]]&lt;&gt;"",Table1[[#This Row],[Line Description]],"")</f>
        <v/>
      </c>
      <c r="AU2176" s="46" t="str">
        <f>IF(Table1[[#This Row],[Cur_Amount Debit]]&gt;0,ROUND(Table1[[#This Row],[Cur_Amount Debit]],2),"")</f>
        <v/>
      </c>
      <c r="AV2176" s="46" t="str">
        <f>IF(Table1[[#This Row],[Cur_Amount Credit]]&gt;0,ROUND(Table1[[#This Row],[Cur_Amount Credit]],2),"")</f>
        <v/>
      </c>
      <c r="AW2176" s="46" t="str">
        <f>LEFT(Table1[[#This Row],[Cur]],3)</f>
        <v/>
      </c>
      <c r="AX2176" s="59"/>
      <c r="AY2176" s="46"/>
      <c r="AZ2176" s="46" t="str">
        <f>IF(Table1[[#This Row],[Cur]]&lt;&gt;"",IF(Table1[[#This Row],[Cur]]="USD","",ExchangeRate),"")</f>
        <v/>
      </c>
      <c r="BA2176" s="46" t="str">
        <f>IF(Table1[[#This Row],[Grant]]&lt;&gt;"",VLOOKUP(Table1[[#This Row],[Grant]],Grants!B:D,3),"")</f>
        <v/>
      </c>
      <c r="BB2176" s="46" t="str">
        <f>TRIM(Table1[[#This Row],[Vendor ID]])</f>
        <v/>
      </c>
      <c r="BC2176">
        <f>IF(Table1[[#This Row],[Reference Number]]=Q2175,BC2175,BC2175+1)</f>
        <v>2</v>
      </c>
    </row>
    <row r="2177" spans="1:55" ht="11.25" hidden="1" customHeight="1">
      <c r="A2177" s="1"/>
      <c r="B2177" s="88" t="str">
        <f>IF(Table1[[#This Row],[Posting Date]]&lt;&gt;"",IF(Table1[[#This Row],[Reference Number]]=Q2176,B2176+1,1),"")</f>
        <v/>
      </c>
      <c r="C2177" s="61"/>
      <c r="D2177" s="61"/>
      <c r="E2177" s="218"/>
      <c r="F2177" s="143" t="str">
        <f>IFERROR(IF(VLOOKUP(Table1[[#This Row],[Budget Code Description]],Dimentions!$X$6:$AC$132,2,FALSE)="","",VLOOKUP(Table1[[#This Row],[Budget Code Description]],Dimentions!$X$6:$AC$132,2,FALSE)),"")</f>
        <v/>
      </c>
      <c r="G2177" s="143" t="str">
        <f>IFERROR(VLOOKUP(Table1[[#This Row],[Budget Code Description]],Dimentions!$X$6:$AC$132,3,FALSE),"")</f>
        <v/>
      </c>
      <c r="H2177" s="64" t="str">
        <f>IFERROR(VLOOKUP(Table1[[#This Row],[Account]],Dimentions!$S$6:$V$233,2,FALSE),"")</f>
        <v/>
      </c>
      <c r="I2177" s="62">
        <f>_xlfn.NUMBERVALUE(LEFT(Table1[[#This Row],[Account]],1))</f>
        <v>0</v>
      </c>
      <c r="J2177" s="62" t="str">
        <f>IFERROR(VLOOKUP(Table1[[#This Row],[Budget Code Description]],Table6[#All],7,FALSE),"")</f>
        <v/>
      </c>
      <c r="K2177" s="143" t="str">
        <f>IFERROR(VLOOKUP(Table1[[#This Row],[Budget Code Description]],Table6[#All],8,FALSE),"")</f>
        <v/>
      </c>
      <c r="L2177" s="63"/>
      <c r="M2177" s="65" t="str">
        <f>IFERROR(VLOOKUP(Table1[[#This Row],[Staff ID]],Table2[],2,FALSE),"")</f>
        <v/>
      </c>
      <c r="N2177" s="211" t="str">
        <f>IFERROR(IF(VLOOKUP(Table1[[#This Row],[Budget Code Description]],Dimentions!$X$6:$AC$97,4,FALSE)="","",VLOOKUP(Table1[[#This Row],[Budget Code Description]],Dimentions!$X$6:$AC$97,4,FALSE)),"")</f>
        <v/>
      </c>
      <c r="O2177" s="65" t="str">
        <f>IFERROR(VLOOKUP(Table1[[#This Row],[Vendor ID]],Table549[],2,FALSE),"")</f>
        <v/>
      </c>
      <c r="P2177" s="63"/>
      <c r="Q2177" s="143" t="str">
        <f>IF(Table1[[#This Row],[Posting Date]]&lt;&gt;"",$D$9,"")</f>
        <v/>
      </c>
      <c r="R2177" s="159" t="str">
        <f>IF(Table1[[#This Row],[Posting Date]]&lt;&gt;"",$D$10,"")</f>
        <v/>
      </c>
      <c r="S2177" s="66"/>
      <c r="T2177" s="63"/>
      <c r="U2177" s="67"/>
      <c r="V2177" s="67"/>
      <c r="W2177" s="67" t="str">
        <f t="shared" si="34"/>
        <v/>
      </c>
      <c r="X2177" s="161" t="str">
        <f>IF(E2177="","",(IF(Table1[[#This Row],[Cur]]="USD",Table1[[#This Row],[Cur_Amount Debit]],Table1[[#This Row],[Cur_Amount Debit]]/Table1[[#This Row],[Exchange Rate]])))</f>
        <v/>
      </c>
      <c r="Y2177" s="161" t="str">
        <f>IF(E2177="","",(IF(Table1[[#This Row],[Cur]]="USD",Table1[[#This Row],[Cur_Amount Credit]],Table1[[#This Row],[Cur_Amount Credit]]/ExchangeRate)))</f>
        <v/>
      </c>
      <c r="Z2177" s="203" t="str">
        <f>IF(E2177="","",(Table1[[#This Row],[Debit USD]]-Table1[[#This Row],[Credit USD]]))</f>
        <v/>
      </c>
      <c r="AA2177" s="122"/>
      <c r="AB2177" s="1"/>
      <c r="AC2177" s="15"/>
      <c r="AD2177" s="15" t="str">
        <f>IF(AND(OR(Table1[[#This Row],[Account]]="15030",Table1[[#This Row],[Account]]="15035",Table1[[#This Row],[Account]]="20150"),Table1[[#This Row],[Vendor ID]]=""),1,"")</f>
        <v/>
      </c>
      <c r="AE2177" s="15"/>
      <c r="AF2177" s="15"/>
      <c r="AG2177" s="15"/>
      <c r="AH2177" s="46" t="str">
        <f>IF(Table1[[#This Row],[Posting Date]]&lt;&gt;"","GJ-"&amp;CountryID,"")</f>
        <v/>
      </c>
      <c r="AI2177" s="59" t="str">
        <f>IF(Table1[[#This Row],[Posting Date]]&lt;&gt;"",Table1[[#This Row],[Posting Date]],"")</f>
        <v/>
      </c>
      <c r="AJ2177" s="46"/>
      <c r="AK2177" s="46" t="str">
        <f>IF(Table1[[#This Row],[Description]]&lt;&gt;"",Table1[[#This Row],[Description]],"")</f>
        <v/>
      </c>
      <c r="AL2177" s="46" t="str">
        <f>IF(Table1[[#This Row],[Posting Date]]&lt;&gt;"",Table1[[#This Row],[Reference Number]],"")</f>
        <v/>
      </c>
      <c r="AM2177" s="46" t="str">
        <f>TRIM(Table1[[#This Row],[Line '#]])</f>
        <v/>
      </c>
      <c r="AN2177" s="46" t="str">
        <f>TRIM(Table1[[#This Row],[Account]])</f>
        <v/>
      </c>
      <c r="AO2177" s="46" t="str">
        <f>IF(Table1[[#This Row],[Posting Date]]&lt;&gt;"",$D$5,"")</f>
        <v/>
      </c>
      <c r="AP2177" s="46" t="str">
        <f>TRIM(Table1[[#This Row],[Departments-Prgrams]])</f>
        <v/>
      </c>
      <c r="AQ2177" s="46" t="str">
        <f>TRIM(Table1[[#This Row],[Grant]])</f>
        <v/>
      </c>
      <c r="AR2177" s="46" t="str">
        <f>TRIM(Table1[[#This Row],[Staff ID]])</f>
        <v/>
      </c>
      <c r="AS2177" s="46" t="str">
        <f>IF(TRIM(Table1[[#This Row],[Budget Code]])=0,"",TRIM(Table1[[#This Row],[Budget Code]]))</f>
        <v/>
      </c>
      <c r="AT2177" s="46" t="str">
        <f>IF(Table1[[#This Row],[Line Description]]&lt;&gt;"",Table1[[#This Row],[Line Description]],"")</f>
        <v/>
      </c>
      <c r="AU2177" s="46" t="str">
        <f>IF(Table1[[#This Row],[Cur_Amount Debit]]&gt;0,ROUND(Table1[[#This Row],[Cur_Amount Debit]],2),"")</f>
        <v/>
      </c>
      <c r="AV2177" s="46" t="str">
        <f>IF(Table1[[#This Row],[Cur_Amount Credit]]&gt;0,ROUND(Table1[[#This Row],[Cur_Amount Credit]],2),"")</f>
        <v/>
      </c>
      <c r="AW2177" s="46" t="str">
        <f>LEFT(Table1[[#This Row],[Cur]],3)</f>
        <v/>
      </c>
      <c r="AX2177" s="59"/>
      <c r="AY2177" s="46"/>
      <c r="AZ2177" s="46" t="str">
        <f>IF(Table1[[#This Row],[Cur]]&lt;&gt;"",IF(Table1[[#This Row],[Cur]]="USD","",ExchangeRate),"")</f>
        <v/>
      </c>
      <c r="BA2177" s="46" t="str">
        <f>IF(Table1[[#This Row],[Grant]]&lt;&gt;"",VLOOKUP(Table1[[#This Row],[Grant]],Grants!B:D,3),"")</f>
        <v/>
      </c>
      <c r="BB2177" s="46" t="str">
        <f>TRIM(Table1[[#This Row],[Vendor ID]])</f>
        <v/>
      </c>
      <c r="BC2177">
        <f>IF(Table1[[#This Row],[Reference Number]]=Q2176,BC2176,BC2176+1)</f>
        <v>2</v>
      </c>
    </row>
    <row r="2178" spans="1:55" ht="11.25" hidden="1" customHeight="1">
      <c r="A2178" s="1"/>
      <c r="B2178" s="88" t="str">
        <f>IF(Table1[[#This Row],[Posting Date]]&lt;&gt;"",IF(Table1[[#This Row],[Reference Number]]=Q2177,B2177+1,1),"")</f>
        <v/>
      </c>
      <c r="C2178" s="61"/>
      <c r="D2178" s="61"/>
      <c r="E2178" s="218"/>
      <c r="F2178" s="143" t="str">
        <f>IFERROR(IF(VLOOKUP(Table1[[#This Row],[Budget Code Description]],Dimentions!$X$6:$AC$132,2,FALSE)="","",VLOOKUP(Table1[[#This Row],[Budget Code Description]],Dimentions!$X$6:$AC$132,2,FALSE)),"")</f>
        <v/>
      </c>
      <c r="G2178" s="143" t="str">
        <f>IFERROR(VLOOKUP(Table1[[#This Row],[Budget Code Description]],Dimentions!$X$6:$AC$132,3,FALSE),"")</f>
        <v/>
      </c>
      <c r="H2178" s="64" t="str">
        <f>IFERROR(VLOOKUP(Table1[[#This Row],[Account]],Dimentions!$S$6:$V$233,2,FALSE),"")</f>
        <v/>
      </c>
      <c r="I2178" s="62">
        <f>_xlfn.NUMBERVALUE(LEFT(Table1[[#This Row],[Account]],1))</f>
        <v>0</v>
      </c>
      <c r="J2178" s="62" t="str">
        <f>IFERROR(VLOOKUP(Table1[[#This Row],[Budget Code Description]],Table6[#All],7,FALSE),"")</f>
        <v/>
      </c>
      <c r="K2178" s="143" t="str">
        <f>IFERROR(VLOOKUP(Table1[[#This Row],[Budget Code Description]],Table6[#All],8,FALSE),"")</f>
        <v/>
      </c>
      <c r="L2178" s="63"/>
      <c r="M2178" s="65" t="str">
        <f>IFERROR(VLOOKUP(Table1[[#This Row],[Staff ID]],Table2[],2,FALSE),"")</f>
        <v/>
      </c>
      <c r="N2178" s="211" t="str">
        <f>IFERROR(IF(VLOOKUP(Table1[[#This Row],[Budget Code Description]],Dimentions!$X$6:$AC$97,4,FALSE)="","",VLOOKUP(Table1[[#This Row],[Budget Code Description]],Dimentions!$X$6:$AC$97,4,FALSE)),"")</f>
        <v/>
      </c>
      <c r="O2178" s="65" t="str">
        <f>IFERROR(VLOOKUP(Table1[[#This Row],[Vendor ID]],Table549[],2,FALSE),"")</f>
        <v/>
      </c>
      <c r="P2178" s="63"/>
      <c r="Q2178" s="143" t="str">
        <f>IF(Table1[[#This Row],[Posting Date]]&lt;&gt;"",$D$9,"")</f>
        <v/>
      </c>
      <c r="R2178" s="159" t="str">
        <f>IF(Table1[[#This Row],[Posting Date]]&lt;&gt;"",$D$10,"")</f>
        <v/>
      </c>
      <c r="S2178" s="66"/>
      <c r="T2178" s="63"/>
      <c r="U2178" s="67"/>
      <c r="V2178" s="67"/>
      <c r="W2178" s="67" t="str">
        <f t="shared" si="34"/>
        <v/>
      </c>
      <c r="X2178" s="161" t="str">
        <f>IF(E2178="","",(IF(Table1[[#This Row],[Cur]]="USD",Table1[[#This Row],[Cur_Amount Debit]],Table1[[#This Row],[Cur_Amount Debit]]/Table1[[#This Row],[Exchange Rate]])))</f>
        <v/>
      </c>
      <c r="Y2178" s="161" t="str">
        <f>IF(E2178="","",(IF(Table1[[#This Row],[Cur]]="USD",Table1[[#This Row],[Cur_Amount Credit]],Table1[[#This Row],[Cur_Amount Credit]]/ExchangeRate)))</f>
        <v/>
      </c>
      <c r="Z2178" s="203" t="str">
        <f>IF(E2178="","",(Table1[[#This Row],[Debit USD]]-Table1[[#This Row],[Credit USD]]))</f>
        <v/>
      </c>
      <c r="AA2178" s="122"/>
      <c r="AB2178" s="1"/>
      <c r="AC2178" s="15"/>
      <c r="AD2178" s="15" t="str">
        <f>IF(AND(OR(Table1[[#This Row],[Account]]="15030",Table1[[#This Row],[Account]]="15035",Table1[[#This Row],[Account]]="20150"),Table1[[#This Row],[Vendor ID]]=""),1,"")</f>
        <v/>
      </c>
      <c r="AE2178" s="15"/>
      <c r="AF2178" s="15"/>
      <c r="AG2178" s="15"/>
      <c r="AH2178" s="46" t="str">
        <f>IF(Table1[[#This Row],[Posting Date]]&lt;&gt;"","GJ-"&amp;CountryID,"")</f>
        <v/>
      </c>
      <c r="AI2178" s="59" t="str">
        <f>IF(Table1[[#This Row],[Posting Date]]&lt;&gt;"",Table1[[#This Row],[Posting Date]],"")</f>
        <v/>
      </c>
      <c r="AJ2178" s="46"/>
      <c r="AK2178" s="46" t="str">
        <f>IF(Table1[[#This Row],[Description]]&lt;&gt;"",Table1[[#This Row],[Description]],"")</f>
        <v/>
      </c>
      <c r="AL2178" s="46" t="str">
        <f>IF(Table1[[#This Row],[Posting Date]]&lt;&gt;"",Table1[[#This Row],[Reference Number]],"")</f>
        <v/>
      </c>
      <c r="AM2178" s="46" t="str">
        <f>TRIM(Table1[[#This Row],[Line '#]])</f>
        <v/>
      </c>
      <c r="AN2178" s="46" t="str">
        <f>TRIM(Table1[[#This Row],[Account]])</f>
        <v/>
      </c>
      <c r="AO2178" s="46" t="str">
        <f>IF(Table1[[#This Row],[Posting Date]]&lt;&gt;"",$D$5,"")</f>
        <v/>
      </c>
      <c r="AP2178" s="46" t="str">
        <f>TRIM(Table1[[#This Row],[Departments-Prgrams]])</f>
        <v/>
      </c>
      <c r="AQ2178" s="46" t="str">
        <f>TRIM(Table1[[#This Row],[Grant]])</f>
        <v/>
      </c>
      <c r="AR2178" s="46" t="str">
        <f>TRIM(Table1[[#This Row],[Staff ID]])</f>
        <v/>
      </c>
      <c r="AS2178" s="46" t="str">
        <f>IF(TRIM(Table1[[#This Row],[Budget Code]])=0,"",TRIM(Table1[[#This Row],[Budget Code]]))</f>
        <v/>
      </c>
      <c r="AT2178" s="46" t="str">
        <f>IF(Table1[[#This Row],[Line Description]]&lt;&gt;"",Table1[[#This Row],[Line Description]],"")</f>
        <v/>
      </c>
      <c r="AU2178" s="46" t="str">
        <f>IF(Table1[[#This Row],[Cur_Amount Debit]]&gt;0,ROUND(Table1[[#This Row],[Cur_Amount Debit]],2),"")</f>
        <v/>
      </c>
      <c r="AV2178" s="46" t="str">
        <f>IF(Table1[[#This Row],[Cur_Amount Credit]]&gt;0,ROUND(Table1[[#This Row],[Cur_Amount Credit]],2),"")</f>
        <v/>
      </c>
      <c r="AW2178" s="46" t="str">
        <f>LEFT(Table1[[#This Row],[Cur]],3)</f>
        <v/>
      </c>
      <c r="AX2178" s="59"/>
      <c r="AY2178" s="46"/>
      <c r="AZ2178" s="46" t="str">
        <f>IF(Table1[[#This Row],[Cur]]&lt;&gt;"",IF(Table1[[#This Row],[Cur]]="USD","",ExchangeRate),"")</f>
        <v/>
      </c>
      <c r="BA2178" s="46" t="str">
        <f>IF(Table1[[#This Row],[Grant]]&lt;&gt;"",VLOOKUP(Table1[[#This Row],[Grant]],Grants!B:D,3),"")</f>
        <v/>
      </c>
      <c r="BB2178" s="46" t="str">
        <f>TRIM(Table1[[#This Row],[Vendor ID]])</f>
        <v/>
      </c>
      <c r="BC2178">
        <f>IF(Table1[[#This Row],[Reference Number]]=Q2177,BC2177,BC2177+1)</f>
        <v>2</v>
      </c>
    </row>
    <row r="2179" spans="1:55" ht="11.25" hidden="1" customHeight="1">
      <c r="A2179" s="1"/>
      <c r="B2179" s="88" t="str">
        <f>IF(Table1[[#This Row],[Posting Date]]&lt;&gt;"",IF(Table1[[#This Row],[Reference Number]]=Q2178,B2178+1,1),"")</f>
        <v/>
      </c>
      <c r="C2179" s="61"/>
      <c r="D2179" s="61"/>
      <c r="E2179" s="218"/>
      <c r="F2179" s="143" t="str">
        <f>IFERROR(IF(VLOOKUP(Table1[[#This Row],[Budget Code Description]],Dimentions!$X$6:$AC$132,2,FALSE)="","",VLOOKUP(Table1[[#This Row],[Budget Code Description]],Dimentions!$X$6:$AC$132,2,FALSE)),"")</f>
        <v/>
      </c>
      <c r="G2179" s="143" t="str">
        <f>IFERROR(VLOOKUP(Table1[[#This Row],[Budget Code Description]],Dimentions!$X$6:$AC$132,3,FALSE),"")</f>
        <v/>
      </c>
      <c r="H2179" s="64" t="str">
        <f>IFERROR(VLOOKUP(Table1[[#This Row],[Account]],Dimentions!$S$6:$V$233,2,FALSE),"")</f>
        <v/>
      </c>
      <c r="I2179" s="62">
        <f>_xlfn.NUMBERVALUE(LEFT(Table1[[#This Row],[Account]],1))</f>
        <v>0</v>
      </c>
      <c r="J2179" s="62" t="str">
        <f>IFERROR(VLOOKUP(Table1[[#This Row],[Budget Code Description]],Table6[#All],7,FALSE),"")</f>
        <v/>
      </c>
      <c r="K2179" s="143" t="str">
        <f>IFERROR(VLOOKUP(Table1[[#This Row],[Budget Code Description]],Table6[#All],8,FALSE),"")</f>
        <v/>
      </c>
      <c r="L2179" s="63"/>
      <c r="M2179" s="65" t="str">
        <f>IFERROR(VLOOKUP(Table1[[#This Row],[Staff ID]],Table2[],2,FALSE),"")</f>
        <v/>
      </c>
      <c r="N2179" s="211" t="str">
        <f>IFERROR(IF(VLOOKUP(Table1[[#This Row],[Budget Code Description]],Dimentions!$X$6:$AC$97,4,FALSE)="","",VLOOKUP(Table1[[#This Row],[Budget Code Description]],Dimentions!$X$6:$AC$97,4,FALSE)),"")</f>
        <v/>
      </c>
      <c r="O2179" s="65" t="str">
        <f>IFERROR(VLOOKUP(Table1[[#This Row],[Vendor ID]],Table549[],2,FALSE),"")</f>
        <v/>
      </c>
      <c r="P2179" s="63"/>
      <c r="Q2179" s="143" t="str">
        <f>IF(Table1[[#This Row],[Posting Date]]&lt;&gt;"",$D$9,"")</f>
        <v/>
      </c>
      <c r="R2179" s="159" t="str">
        <f>IF(Table1[[#This Row],[Posting Date]]&lt;&gt;"",$D$10,"")</f>
        <v/>
      </c>
      <c r="S2179" s="66"/>
      <c r="T2179" s="63"/>
      <c r="U2179" s="67"/>
      <c r="V2179" s="67"/>
      <c r="W2179" s="67" t="str">
        <f t="shared" si="34"/>
        <v/>
      </c>
      <c r="X2179" s="161" t="str">
        <f>IF(E2179="","",(IF(Table1[[#This Row],[Cur]]="USD",Table1[[#This Row],[Cur_Amount Debit]],Table1[[#This Row],[Cur_Amount Debit]]/Table1[[#This Row],[Exchange Rate]])))</f>
        <v/>
      </c>
      <c r="Y2179" s="161" t="str">
        <f>IF(E2179="","",(IF(Table1[[#This Row],[Cur]]="USD",Table1[[#This Row],[Cur_Amount Credit]],Table1[[#This Row],[Cur_Amount Credit]]/ExchangeRate)))</f>
        <v/>
      </c>
      <c r="Z2179" s="203" t="str">
        <f>IF(E2179="","",(Table1[[#This Row],[Debit USD]]-Table1[[#This Row],[Credit USD]]))</f>
        <v/>
      </c>
      <c r="AA2179" s="122"/>
      <c r="AB2179" s="1"/>
      <c r="AC2179" s="15"/>
      <c r="AD2179" s="15" t="str">
        <f>IF(AND(OR(Table1[[#This Row],[Account]]="15030",Table1[[#This Row],[Account]]="15035",Table1[[#This Row],[Account]]="20150"),Table1[[#This Row],[Vendor ID]]=""),1,"")</f>
        <v/>
      </c>
      <c r="AE2179" s="15"/>
      <c r="AF2179" s="15"/>
      <c r="AG2179" s="15"/>
      <c r="AH2179" s="46" t="str">
        <f>IF(Table1[[#This Row],[Posting Date]]&lt;&gt;"","GJ-"&amp;CountryID,"")</f>
        <v/>
      </c>
      <c r="AI2179" s="59" t="str">
        <f>IF(Table1[[#This Row],[Posting Date]]&lt;&gt;"",Table1[[#This Row],[Posting Date]],"")</f>
        <v/>
      </c>
      <c r="AJ2179" s="46"/>
      <c r="AK2179" s="46" t="str">
        <f>IF(Table1[[#This Row],[Description]]&lt;&gt;"",Table1[[#This Row],[Description]],"")</f>
        <v/>
      </c>
      <c r="AL2179" s="46" t="str">
        <f>IF(Table1[[#This Row],[Posting Date]]&lt;&gt;"",Table1[[#This Row],[Reference Number]],"")</f>
        <v/>
      </c>
      <c r="AM2179" s="46" t="str">
        <f>TRIM(Table1[[#This Row],[Line '#]])</f>
        <v/>
      </c>
      <c r="AN2179" s="46" t="str">
        <f>TRIM(Table1[[#This Row],[Account]])</f>
        <v/>
      </c>
      <c r="AO2179" s="46" t="str">
        <f>IF(Table1[[#This Row],[Posting Date]]&lt;&gt;"",$D$5,"")</f>
        <v/>
      </c>
      <c r="AP2179" s="46" t="str">
        <f>TRIM(Table1[[#This Row],[Departments-Prgrams]])</f>
        <v/>
      </c>
      <c r="AQ2179" s="46" t="str">
        <f>TRIM(Table1[[#This Row],[Grant]])</f>
        <v/>
      </c>
      <c r="AR2179" s="46" t="str">
        <f>TRIM(Table1[[#This Row],[Staff ID]])</f>
        <v/>
      </c>
      <c r="AS2179" s="46" t="str">
        <f>IF(TRIM(Table1[[#This Row],[Budget Code]])=0,"",TRIM(Table1[[#This Row],[Budget Code]]))</f>
        <v/>
      </c>
      <c r="AT2179" s="46" t="str">
        <f>IF(Table1[[#This Row],[Line Description]]&lt;&gt;"",Table1[[#This Row],[Line Description]],"")</f>
        <v/>
      </c>
      <c r="AU2179" s="46" t="str">
        <f>IF(Table1[[#This Row],[Cur_Amount Debit]]&gt;0,ROUND(Table1[[#This Row],[Cur_Amount Debit]],2),"")</f>
        <v/>
      </c>
      <c r="AV2179" s="46" t="str">
        <f>IF(Table1[[#This Row],[Cur_Amount Credit]]&gt;0,ROUND(Table1[[#This Row],[Cur_Amount Credit]],2),"")</f>
        <v/>
      </c>
      <c r="AW2179" s="46" t="str">
        <f>LEFT(Table1[[#This Row],[Cur]],3)</f>
        <v/>
      </c>
      <c r="AX2179" s="59"/>
      <c r="AY2179" s="46"/>
      <c r="AZ2179" s="46" t="str">
        <f>IF(Table1[[#This Row],[Cur]]&lt;&gt;"",IF(Table1[[#This Row],[Cur]]="USD","",ExchangeRate),"")</f>
        <v/>
      </c>
      <c r="BA2179" s="46" t="str">
        <f>IF(Table1[[#This Row],[Grant]]&lt;&gt;"",VLOOKUP(Table1[[#This Row],[Grant]],Grants!B:D,3),"")</f>
        <v/>
      </c>
      <c r="BB2179" s="46" t="str">
        <f>TRIM(Table1[[#This Row],[Vendor ID]])</f>
        <v/>
      </c>
      <c r="BC2179">
        <f>IF(Table1[[#This Row],[Reference Number]]=Q2178,BC2178,BC2178+1)</f>
        <v>2</v>
      </c>
    </row>
    <row r="2180" spans="1:55" ht="11.25" hidden="1" customHeight="1">
      <c r="A2180" s="1"/>
      <c r="B2180" s="88" t="str">
        <f>IF(Table1[[#This Row],[Posting Date]]&lt;&gt;"",IF(Table1[[#This Row],[Reference Number]]=Q2179,B2179+1,1),"")</f>
        <v/>
      </c>
      <c r="C2180" s="61"/>
      <c r="D2180" s="61"/>
      <c r="E2180" s="218"/>
      <c r="F2180" s="143" t="str">
        <f>IFERROR(IF(VLOOKUP(Table1[[#This Row],[Budget Code Description]],Dimentions!$X$6:$AC$132,2,FALSE)="","",VLOOKUP(Table1[[#This Row],[Budget Code Description]],Dimentions!$X$6:$AC$132,2,FALSE)),"")</f>
        <v/>
      </c>
      <c r="G2180" s="143" t="str">
        <f>IFERROR(VLOOKUP(Table1[[#This Row],[Budget Code Description]],Dimentions!$X$6:$AC$132,3,FALSE),"")</f>
        <v/>
      </c>
      <c r="H2180" s="64" t="str">
        <f>IFERROR(VLOOKUP(Table1[[#This Row],[Account]],Dimentions!$S$6:$V$233,2,FALSE),"")</f>
        <v/>
      </c>
      <c r="I2180" s="62">
        <f>_xlfn.NUMBERVALUE(LEFT(Table1[[#This Row],[Account]],1))</f>
        <v>0</v>
      </c>
      <c r="J2180" s="62" t="str">
        <f>IFERROR(VLOOKUP(Table1[[#This Row],[Budget Code Description]],Table6[#All],7,FALSE),"")</f>
        <v/>
      </c>
      <c r="K2180" s="143" t="str">
        <f>IFERROR(VLOOKUP(Table1[[#This Row],[Budget Code Description]],Table6[#All],8,FALSE),"")</f>
        <v/>
      </c>
      <c r="L2180" s="63"/>
      <c r="M2180" s="65" t="str">
        <f>IFERROR(VLOOKUP(Table1[[#This Row],[Staff ID]],Table2[],2,FALSE),"")</f>
        <v/>
      </c>
      <c r="N2180" s="211" t="str">
        <f>IFERROR(IF(VLOOKUP(Table1[[#This Row],[Budget Code Description]],Dimentions!$X$6:$AC$97,4,FALSE)="","",VLOOKUP(Table1[[#This Row],[Budget Code Description]],Dimentions!$X$6:$AC$97,4,FALSE)),"")</f>
        <v/>
      </c>
      <c r="O2180" s="65" t="str">
        <f>IFERROR(VLOOKUP(Table1[[#This Row],[Vendor ID]],Table549[],2,FALSE),"")</f>
        <v/>
      </c>
      <c r="P2180" s="63"/>
      <c r="Q2180" s="143" t="str">
        <f>IF(Table1[[#This Row],[Posting Date]]&lt;&gt;"",$D$9,"")</f>
        <v/>
      </c>
      <c r="R2180" s="159" t="str">
        <f>IF(Table1[[#This Row],[Posting Date]]&lt;&gt;"",$D$10,"")</f>
        <v/>
      </c>
      <c r="S2180" s="66"/>
      <c r="T2180" s="63"/>
      <c r="U2180" s="67"/>
      <c r="V2180" s="67"/>
      <c r="W2180" s="67" t="str">
        <f t="shared" si="34"/>
        <v/>
      </c>
      <c r="X2180" s="161" t="str">
        <f>IF(E2180="","",(IF(Table1[[#This Row],[Cur]]="USD",Table1[[#This Row],[Cur_Amount Debit]],Table1[[#This Row],[Cur_Amount Debit]]/Table1[[#This Row],[Exchange Rate]])))</f>
        <v/>
      </c>
      <c r="Y2180" s="161" t="str">
        <f>IF(E2180="","",(IF(Table1[[#This Row],[Cur]]="USD",Table1[[#This Row],[Cur_Amount Credit]],Table1[[#This Row],[Cur_Amount Credit]]/ExchangeRate)))</f>
        <v/>
      </c>
      <c r="Z2180" s="203" t="str">
        <f>IF(E2180="","",(Table1[[#This Row],[Debit USD]]-Table1[[#This Row],[Credit USD]]))</f>
        <v/>
      </c>
      <c r="AA2180" s="122"/>
      <c r="AB2180" s="1"/>
      <c r="AC2180" s="15"/>
      <c r="AD2180" s="15" t="str">
        <f>IF(AND(OR(Table1[[#This Row],[Account]]="15030",Table1[[#This Row],[Account]]="15035",Table1[[#This Row],[Account]]="20150"),Table1[[#This Row],[Vendor ID]]=""),1,"")</f>
        <v/>
      </c>
      <c r="AE2180" s="15"/>
      <c r="AF2180" s="15"/>
      <c r="AG2180" s="15"/>
      <c r="AH2180" s="46" t="str">
        <f>IF(Table1[[#This Row],[Posting Date]]&lt;&gt;"","GJ-"&amp;CountryID,"")</f>
        <v/>
      </c>
      <c r="AI2180" s="59" t="str">
        <f>IF(Table1[[#This Row],[Posting Date]]&lt;&gt;"",Table1[[#This Row],[Posting Date]],"")</f>
        <v/>
      </c>
      <c r="AJ2180" s="46"/>
      <c r="AK2180" s="46" t="str">
        <f>IF(Table1[[#This Row],[Description]]&lt;&gt;"",Table1[[#This Row],[Description]],"")</f>
        <v/>
      </c>
      <c r="AL2180" s="46" t="str">
        <f>IF(Table1[[#This Row],[Posting Date]]&lt;&gt;"",Table1[[#This Row],[Reference Number]],"")</f>
        <v/>
      </c>
      <c r="AM2180" s="46" t="str">
        <f>TRIM(Table1[[#This Row],[Line '#]])</f>
        <v/>
      </c>
      <c r="AN2180" s="46" t="str">
        <f>TRIM(Table1[[#This Row],[Account]])</f>
        <v/>
      </c>
      <c r="AO2180" s="46" t="str">
        <f>IF(Table1[[#This Row],[Posting Date]]&lt;&gt;"",$D$5,"")</f>
        <v/>
      </c>
      <c r="AP2180" s="46" t="str">
        <f>TRIM(Table1[[#This Row],[Departments-Prgrams]])</f>
        <v/>
      </c>
      <c r="AQ2180" s="46" t="str">
        <f>TRIM(Table1[[#This Row],[Grant]])</f>
        <v/>
      </c>
      <c r="AR2180" s="46" t="str">
        <f>TRIM(Table1[[#This Row],[Staff ID]])</f>
        <v/>
      </c>
      <c r="AS2180" s="46" t="str">
        <f>IF(TRIM(Table1[[#This Row],[Budget Code]])=0,"",TRIM(Table1[[#This Row],[Budget Code]]))</f>
        <v/>
      </c>
      <c r="AT2180" s="46" t="str">
        <f>IF(Table1[[#This Row],[Line Description]]&lt;&gt;"",Table1[[#This Row],[Line Description]],"")</f>
        <v/>
      </c>
      <c r="AU2180" s="46" t="str">
        <f>IF(Table1[[#This Row],[Cur_Amount Debit]]&gt;0,ROUND(Table1[[#This Row],[Cur_Amount Debit]],2),"")</f>
        <v/>
      </c>
      <c r="AV2180" s="46" t="str">
        <f>IF(Table1[[#This Row],[Cur_Amount Credit]]&gt;0,ROUND(Table1[[#This Row],[Cur_Amount Credit]],2),"")</f>
        <v/>
      </c>
      <c r="AW2180" s="46" t="str">
        <f>LEFT(Table1[[#This Row],[Cur]],3)</f>
        <v/>
      </c>
      <c r="AX2180" s="59"/>
      <c r="AY2180" s="46"/>
      <c r="AZ2180" s="46" t="str">
        <f>IF(Table1[[#This Row],[Cur]]&lt;&gt;"",IF(Table1[[#This Row],[Cur]]="USD","",ExchangeRate),"")</f>
        <v/>
      </c>
      <c r="BA2180" s="46" t="str">
        <f>IF(Table1[[#This Row],[Grant]]&lt;&gt;"",VLOOKUP(Table1[[#This Row],[Grant]],Grants!B:D,3),"")</f>
        <v/>
      </c>
      <c r="BB2180" s="46" t="str">
        <f>TRIM(Table1[[#This Row],[Vendor ID]])</f>
        <v/>
      </c>
      <c r="BC2180">
        <f>IF(Table1[[#This Row],[Reference Number]]=Q2179,BC2179,BC2179+1)</f>
        <v>2</v>
      </c>
    </row>
    <row r="2181" spans="1:55" ht="11.25" hidden="1" customHeight="1">
      <c r="A2181" s="1"/>
      <c r="B2181" s="88" t="str">
        <f>IF(Table1[[#This Row],[Posting Date]]&lt;&gt;"",IF(Table1[[#This Row],[Reference Number]]=Q2180,B2180+1,1),"")</f>
        <v/>
      </c>
      <c r="C2181" s="61"/>
      <c r="D2181" s="61"/>
      <c r="E2181" s="218"/>
      <c r="F2181" s="143" t="str">
        <f>IFERROR(IF(VLOOKUP(Table1[[#This Row],[Budget Code Description]],Dimentions!$X$6:$AC$132,2,FALSE)="","",VLOOKUP(Table1[[#This Row],[Budget Code Description]],Dimentions!$X$6:$AC$132,2,FALSE)),"")</f>
        <v/>
      </c>
      <c r="G2181" s="143" t="str">
        <f>IFERROR(VLOOKUP(Table1[[#This Row],[Budget Code Description]],Dimentions!$X$6:$AC$132,3,FALSE),"")</f>
        <v/>
      </c>
      <c r="H2181" s="64" t="str">
        <f>IFERROR(VLOOKUP(Table1[[#This Row],[Account]],Dimentions!$S$6:$V$233,2,FALSE),"")</f>
        <v/>
      </c>
      <c r="I2181" s="62">
        <f>_xlfn.NUMBERVALUE(LEFT(Table1[[#This Row],[Account]],1))</f>
        <v>0</v>
      </c>
      <c r="J2181" s="62" t="str">
        <f>IFERROR(VLOOKUP(Table1[[#This Row],[Budget Code Description]],Table6[#All],7,FALSE),"")</f>
        <v/>
      </c>
      <c r="K2181" s="143" t="str">
        <f>IFERROR(VLOOKUP(Table1[[#This Row],[Budget Code Description]],Table6[#All],8,FALSE),"")</f>
        <v/>
      </c>
      <c r="L2181" s="63"/>
      <c r="M2181" s="65" t="str">
        <f>IFERROR(VLOOKUP(Table1[[#This Row],[Staff ID]],Table2[],2,FALSE),"")</f>
        <v/>
      </c>
      <c r="N2181" s="211" t="str">
        <f>IFERROR(IF(VLOOKUP(Table1[[#This Row],[Budget Code Description]],Dimentions!$X$6:$AC$97,4,FALSE)="","",VLOOKUP(Table1[[#This Row],[Budget Code Description]],Dimentions!$X$6:$AC$97,4,FALSE)),"")</f>
        <v/>
      </c>
      <c r="O2181" s="65" t="str">
        <f>IFERROR(VLOOKUP(Table1[[#This Row],[Vendor ID]],Table549[],2,FALSE),"")</f>
        <v/>
      </c>
      <c r="P2181" s="63"/>
      <c r="Q2181" s="143" t="str">
        <f>IF(Table1[[#This Row],[Posting Date]]&lt;&gt;"",$D$9,"")</f>
        <v/>
      </c>
      <c r="R2181" s="159" t="str">
        <f>IF(Table1[[#This Row],[Posting Date]]&lt;&gt;"",$D$10,"")</f>
        <v/>
      </c>
      <c r="S2181" s="66"/>
      <c r="T2181" s="63"/>
      <c r="U2181" s="67"/>
      <c r="V2181" s="67"/>
      <c r="W2181" s="67" t="str">
        <f t="shared" si="34"/>
        <v/>
      </c>
      <c r="X2181" s="161" t="str">
        <f>IF(E2181="","",(IF(Table1[[#This Row],[Cur]]="USD",Table1[[#This Row],[Cur_Amount Debit]],Table1[[#This Row],[Cur_Amount Debit]]/Table1[[#This Row],[Exchange Rate]])))</f>
        <v/>
      </c>
      <c r="Y2181" s="161" t="str">
        <f>IF(E2181="","",(IF(Table1[[#This Row],[Cur]]="USD",Table1[[#This Row],[Cur_Amount Credit]],Table1[[#This Row],[Cur_Amount Credit]]/ExchangeRate)))</f>
        <v/>
      </c>
      <c r="Z2181" s="203" t="str">
        <f>IF(E2181="","",(Table1[[#This Row],[Debit USD]]-Table1[[#This Row],[Credit USD]]))</f>
        <v/>
      </c>
      <c r="AA2181" s="122"/>
      <c r="AB2181" s="1"/>
      <c r="AC2181" s="15"/>
      <c r="AD2181" s="15" t="str">
        <f>IF(AND(OR(Table1[[#This Row],[Account]]="15030",Table1[[#This Row],[Account]]="15035",Table1[[#This Row],[Account]]="20150"),Table1[[#This Row],[Vendor ID]]=""),1,"")</f>
        <v/>
      </c>
      <c r="AE2181" s="15"/>
      <c r="AF2181" s="15"/>
      <c r="AG2181" s="15"/>
      <c r="AH2181" s="46" t="str">
        <f>IF(Table1[[#This Row],[Posting Date]]&lt;&gt;"","GJ-"&amp;CountryID,"")</f>
        <v/>
      </c>
      <c r="AI2181" s="59" t="str">
        <f>IF(Table1[[#This Row],[Posting Date]]&lt;&gt;"",Table1[[#This Row],[Posting Date]],"")</f>
        <v/>
      </c>
      <c r="AJ2181" s="46"/>
      <c r="AK2181" s="46" t="str">
        <f>IF(Table1[[#This Row],[Description]]&lt;&gt;"",Table1[[#This Row],[Description]],"")</f>
        <v/>
      </c>
      <c r="AL2181" s="46" t="str">
        <f>IF(Table1[[#This Row],[Posting Date]]&lt;&gt;"",Table1[[#This Row],[Reference Number]],"")</f>
        <v/>
      </c>
      <c r="AM2181" s="46" t="str">
        <f>TRIM(Table1[[#This Row],[Line '#]])</f>
        <v/>
      </c>
      <c r="AN2181" s="46" t="str">
        <f>TRIM(Table1[[#This Row],[Account]])</f>
        <v/>
      </c>
      <c r="AO2181" s="46" t="str">
        <f>IF(Table1[[#This Row],[Posting Date]]&lt;&gt;"",$D$5,"")</f>
        <v/>
      </c>
      <c r="AP2181" s="46" t="str">
        <f>TRIM(Table1[[#This Row],[Departments-Prgrams]])</f>
        <v/>
      </c>
      <c r="AQ2181" s="46" t="str">
        <f>TRIM(Table1[[#This Row],[Grant]])</f>
        <v/>
      </c>
      <c r="AR2181" s="46" t="str">
        <f>TRIM(Table1[[#This Row],[Staff ID]])</f>
        <v/>
      </c>
      <c r="AS2181" s="46" t="str">
        <f>IF(TRIM(Table1[[#This Row],[Budget Code]])=0,"",TRIM(Table1[[#This Row],[Budget Code]]))</f>
        <v/>
      </c>
      <c r="AT2181" s="46" t="str">
        <f>IF(Table1[[#This Row],[Line Description]]&lt;&gt;"",Table1[[#This Row],[Line Description]],"")</f>
        <v/>
      </c>
      <c r="AU2181" s="46" t="str">
        <f>IF(Table1[[#This Row],[Cur_Amount Debit]]&gt;0,ROUND(Table1[[#This Row],[Cur_Amount Debit]],2),"")</f>
        <v/>
      </c>
      <c r="AV2181" s="46" t="str">
        <f>IF(Table1[[#This Row],[Cur_Amount Credit]]&gt;0,ROUND(Table1[[#This Row],[Cur_Amount Credit]],2),"")</f>
        <v/>
      </c>
      <c r="AW2181" s="46" t="str">
        <f>LEFT(Table1[[#This Row],[Cur]],3)</f>
        <v/>
      </c>
      <c r="AX2181" s="59"/>
      <c r="AY2181" s="46"/>
      <c r="AZ2181" s="46" t="str">
        <f>IF(Table1[[#This Row],[Cur]]&lt;&gt;"",IF(Table1[[#This Row],[Cur]]="USD","",ExchangeRate),"")</f>
        <v/>
      </c>
      <c r="BA2181" s="46" t="str">
        <f>IF(Table1[[#This Row],[Grant]]&lt;&gt;"",VLOOKUP(Table1[[#This Row],[Grant]],Grants!B:D,3),"")</f>
        <v/>
      </c>
      <c r="BB2181" s="46" t="str">
        <f>TRIM(Table1[[#This Row],[Vendor ID]])</f>
        <v/>
      </c>
      <c r="BC2181">
        <f>IF(Table1[[#This Row],[Reference Number]]=Q2180,BC2180,BC2180+1)</f>
        <v>2</v>
      </c>
    </row>
    <row r="2182" spans="1:55" ht="11.25" hidden="1" customHeight="1">
      <c r="A2182" s="1"/>
      <c r="B2182" s="88" t="str">
        <f>IF(Table1[[#This Row],[Posting Date]]&lt;&gt;"",IF(Table1[[#This Row],[Reference Number]]=Q2181,B2181+1,1),"")</f>
        <v/>
      </c>
      <c r="C2182" s="61"/>
      <c r="D2182" s="61"/>
      <c r="E2182" s="218"/>
      <c r="F2182" s="143" t="str">
        <f>IFERROR(IF(VLOOKUP(Table1[[#This Row],[Budget Code Description]],Dimentions!$X$6:$AC$132,2,FALSE)="","",VLOOKUP(Table1[[#This Row],[Budget Code Description]],Dimentions!$X$6:$AC$132,2,FALSE)),"")</f>
        <v/>
      </c>
      <c r="G2182" s="143" t="str">
        <f>IFERROR(VLOOKUP(Table1[[#This Row],[Budget Code Description]],Dimentions!$X$6:$AC$132,3,FALSE),"")</f>
        <v/>
      </c>
      <c r="H2182" s="64" t="str">
        <f>IFERROR(VLOOKUP(Table1[[#This Row],[Account]],Dimentions!$S$6:$V$233,2,FALSE),"")</f>
        <v/>
      </c>
      <c r="I2182" s="62">
        <f>_xlfn.NUMBERVALUE(LEFT(Table1[[#This Row],[Account]],1))</f>
        <v>0</v>
      </c>
      <c r="J2182" s="62" t="str">
        <f>IFERROR(VLOOKUP(Table1[[#This Row],[Budget Code Description]],Table6[#All],7,FALSE),"")</f>
        <v/>
      </c>
      <c r="K2182" s="143" t="str">
        <f>IFERROR(VLOOKUP(Table1[[#This Row],[Budget Code Description]],Table6[#All],8,FALSE),"")</f>
        <v/>
      </c>
      <c r="L2182" s="63"/>
      <c r="M2182" s="65" t="str">
        <f>IFERROR(VLOOKUP(Table1[[#This Row],[Staff ID]],Table2[],2,FALSE),"")</f>
        <v/>
      </c>
      <c r="N2182" s="211" t="str">
        <f>IFERROR(IF(VLOOKUP(Table1[[#This Row],[Budget Code Description]],Dimentions!$X$6:$AC$97,4,FALSE)="","",VLOOKUP(Table1[[#This Row],[Budget Code Description]],Dimentions!$X$6:$AC$97,4,FALSE)),"")</f>
        <v/>
      </c>
      <c r="O2182" s="65" t="str">
        <f>IFERROR(VLOOKUP(Table1[[#This Row],[Vendor ID]],Table549[],2,FALSE),"")</f>
        <v/>
      </c>
      <c r="P2182" s="63"/>
      <c r="Q2182" s="143" t="str">
        <f>IF(Table1[[#This Row],[Posting Date]]&lt;&gt;"",$D$9,"")</f>
        <v/>
      </c>
      <c r="R2182" s="159" t="str">
        <f>IF(Table1[[#This Row],[Posting Date]]&lt;&gt;"",$D$10,"")</f>
        <v/>
      </c>
      <c r="S2182" s="66"/>
      <c r="T2182" s="63"/>
      <c r="U2182" s="67"/>
      <c r="V2182" s="67"/>
      <c r="W2182" s="67" t="str">
        <f t="shared" si="34"/>
        <v/>
      </c>
      <c r="X2182" s="161" t="str">
        <f>IF(E2182="","",(IF(Table1[[#This Row],[Cur]]="USD",Table1[[#This Row],[Cur_Amount Debit]],Table1[[#This Row],[Cur_Amount Debit]]/Table1[[#This Row],[Exchange Rate]])))</f>
        <v/>
      </c>
      <c r="Y2182" s="161" t="str">
        <f>IF(E2182="","",(IF(Table1[[#This Row],[Cur]]="USD",Table1[[#This Row],[Cur_Amount Credit]],Table1[[#This Row],[Cur_Amount Credit]]/ExchangeRate)))</f>
        <v/>
      </c>
      <c r="Z2182" s="203" t="str">
        <f>IF(E2182="","",(Table1[[#This Row],[Debit USD]]-Table1[[#This Row],[Credit USD]]))</f>
        <v/>
      </c>
      <c r="AA2182" s="122"/>
      <c r="AB2182" s="1"/>
      <c r="AC2182" s="15"/>
      <c r="AD2182" s="15" t="str">
        <f>IF(AND(OR(Table1[[#This Row],[Account]]="15030",Table1[[#This Row],[Account]]="15035",Table1[[#This Row],[Account]]="20150"),Table1[[#This Row],[Vendor ID]]=""),1,"")</f>
        <v/>
      </c>
      <c r="AE2182" s="15"/>
      <c r="AF2182" s="15"/>
      <c r="AG2182" s="15"/>
      <c r="AH2182" s="46" t="str">
        <f>IF(Table1[[#This Row],[Posting Date]]&lt;&gt;"","GJ-"&amp;CountryID,"")</f>
        <v/>
      </c>
      <c r="AI2182" s="59" t="str">
        <f>IF(Table1[[#This Row],[Posting Date]]&lt;&gt;"",Table1[[#This Row],[Posting Date]],"")</f>
        <v/>
      </c>
      <c r="AJ2182" s="46"/>
      <c r="AK2182" s="46" t="str">
        <f>IF(Table1[[#This Row],[Description]]&lt;&gt;"",Table1[[#This Row],[Description]],"")</f>
        <v/>
      </c>
      <c r="AL2182" s="46" t="str">
        <f>IF(Table1[[#This Row],[Posting Date]]&lt;&gt;"",Table1[[#This Row],[Reference Number]],"")</f>
        <v/>
      </c>
      <c r="AM2182" s="46" t="str">
        <f>TRIM(Table1[[#This Row],[Line '#]])</f>
        <v/>
      </c>
      <c r="AN2182" s="46" t="str">
        <f>TRIM(Table1[[#This Row],[Account]])</f>
        <v/>
      </c>
      <c r="AO2182" s="46" t="str">
        <f>IF(Table1[[#This Row],[Posting Date]]&lt;&gt;"",$D$5,"")</f>
        <v/>
      </c>
      <c r="AP2182" s="46" t="str">
        <f>TRIM(Table1[[#This Row],[Departments-Prgrams]])</f>
        <v/>
      </c>
      <c r="AQ2182" s="46" t="str">
        <f>TRIM(Table1[[#This Row],[Grant]])</f>
        <v/>
      </c>
      <c r="AR2182" s="46" t="str">
        <f>TRIM(Table1[[#This Row],[Staff ID]])</f>
        <v/>
      </c>
      <c r="AS2182" s="46" t="str">
        <f>IF(TRIM(Table1[[#This Row],[Budget Code]])=0,"",TRIM(Table1[[#This Row],[Budget Code]]))</f>
        <v/>
      </c>
      <c r="AT2182" s="46" t="str">
        <f>IF(Table1[[#This Row],[Line Description]]&lt;&gt;"",Table1[[#This Row],[Line Description]],"")</f>
        <v/>
      </c>
      <c r="AU2182" s="46" t="str">
        <f>IF(Table1[[#This Row],[Cur_Amount Debit]]&gt;0,ROUND(Table1[[#This Row],[Cur_Amount Debit]],2),"")</f>
        <v/>
      </c>
      <c r="AV2182" s="46" t="str">
        <f>IF(Table1[[#This Row],[Cur_Amount Credit]]&gt;0,ROUND(Table1[[#This Row],[Cur_Amount Credit]],2),"")</f>
        <v/>
      </c>
      <c r="AW2182" s="46" t="str">
        <f>LEFT(Table1[[#This Row],[Cur]],3)</f>
        <v/>
      </c>
      <c r="AX2182" s="59"/>
      <c r="AY2182" s="46"/>
      <c r="AZ2182" s="46" t="str">
        <f>IF(Table1[[#This Row],[Cur]]&lt;&gt;"",IF(Table1[[#This Row],[Cur]]="USD","",ExchangeRate),"")</f>
        <v/>
      </c>
      <c r="BA2182" s="46" t="str">
        <f>IF(Table1[[#This Row],[Grant]]&lt;&gt;"",VLOOKUP(Table1[[#This Row],[Grant]],Grants!B:D,3),"")</f>
        <v/>
      </c>
      <c r="BB2182" s="46" t="str">
        <f>TRIM(Table1[[#This Row],[Vendor ID]])</f>
        <v/>
      </c>
      <c r="BC2182">
        <f>IF(Table1[[#This Row],[Reference Number]]=Q2181,BC2181,BC2181+1)</f>
        <v>2</v>
      </c>
    </row>
    <row r="2183" spans="1:55" ht="11.25" hidden="1" customHeight="1">
      <c r="A2183" s="1"/>
      <c r="B2183" s="88" t="str">
        <f>IF(Table1[[#This Row],[Posting Date]]&lt;&gt;"",IF(Table1[[#This Row],[Reference Number]]=Q2182,B2182+1,1),"")</f>
        <v/>
      </c>
      <c r="C2183" s="61"/>
      <c r="D2183" s="61"/>
      <c r="E2183" s="218"/>
      <c r="F2183" s="143" t="str">
        <f>IFERROR(IF(VLOOKUP(Table1[[#This Row],[Budget Code Description]],Dimentions!$X$6:$AC$132,2,FALSE)="","",VLOOKUP(Table1[[#This Row],[Budget Code Description]],Dimentions!$X$6:$AC$132,2,FALSE)),"")</f>
        <v/>
      </c>
      <c r="G2183" s="143" t="str">
        <f>IFERROR(VLOOKUP(Table1[[#This Row],[Budget Code Description]],Dimentions!$X$6:$AC$132,3,FALSE),"")</f>
        <v/>
      </c>
      <c r="H2183" s="64" t="str">
        <f>IFERROR(VLOOKUP(Table1[[#This Row],[Account]],Dimentions!$S$6:$V$233,2,FALSE),"")</f>
        <v/>
      </c>
      <c r="I2183" s="62">
        <f>_xlfn.NUMBERVALUE(LEFT(Table1[[#This Row],[Account]],1))</f>
        <v>0</v>
      </c>
      <c r="J2183" s="62" t="str">
        <f>IFERROR(VLOOKUP(Table1[[#This Row],[Budget Code Description]],Table6[#All],7,FALSE),"")</f>
        <v/>
      </c>
      <c r="K2183" s="143" t="str">
        <f>IFERROR(VLOOKUP(Table1[[#This Row],[Budget Code Description]],Table6[#All],8,FALSE),"")</f>
        <v/>
      </c>
      <c r="L2183" s="63"/>
      <c r="M2183" s="65" t="str">
        <f>IFERROR(VLOOKUP(Table1[[#This Row],[Staff ID]],Table2[],2,FALSE),"")</f>
        <v/>
      </c>
      <c r="N2183" s="211" t="str">
        <f>IFERROR(IF(VLOOKUP(Table1[[#This Row],[Budget Code Description]],Dimentions!$X$6:$AC$97,4,FALSE)="","",VLOOKUP(Table1[[#This Row],[Budget Code Description]],Dimentions!$X$6:$AC$97,4,FALSE)),"")</f>
        <v/>
      </c>
      <c r="O2183" s="65" t="str">
        <f>IFERROR(VLOOKUP(Table1[[#This Row],[Vendor ID]],Table549[],2,FALSE),"")</f>
        <v/>
      </c>
      <c r="P2183" s="63"/>
      <c r="Q2183" s="143" t="str">
        <f>IF(Table1[[#This Row],[Posting Date]]&lt;&gt;"",$D$9,"")</f>
        <v/>
      </c>
      <c r="R2183" s="159" t="str">
        <f>IF(Table1[[#This Row],[Posting Date]]&lt;&gt;"",$D$10,"")</f>
        <v/>
      </c>
      <c r="S2183" s="66"/>
      <c r="T2183" s="63"/>
      <c r="U2183" s="67"/>
      <c r="V2183" s="67"/>
      <c r="W2183" s="67" t="str">
        <f t="shared" si="34"/>
        <v/>
      </c>
      <c r="X2183" s="161" t="str">
        <f>IF(E2183="","",(IF(Table1[[#This Row],[Cur]]="USD",Table1[[#This Row],[Cur_Amount Debit]],Table1[[#This Row],[Cur_Amount Debit]]/Table1[[#This Row],[Exchange Rate]])))</f>
        <v/>
      </c>
      <c r="Y2183" s="161" t="str">
        <f>IF(E2183="","",(IF(Table1[[#This Row],[Cur]]="USD",Table1[[#This Row],[Cur_Amount Credit]],Table1[[#This Row],[Cur_Amount Credit]]/ExchangeRate)))</f>
        <v/>
      </c>
      <c r="Z2183" s="203" t="str">
        <f>IF(E2183="","",(Table1[[#This Row],[Debit USD]]-Table1[[#This Row],[Credit USD]]))</f>
        <v/>
      </c>
      <c r="AA2183" s="122"/>
      <c r="AB2183" s="1"/>
      <c r="AC2183" s="15"/>
      <c r="AD2183" s="15" t="str">
        <f>IF(AND(OR(Table1[[#This Row],[Account]]="15030",Table1[[#This Row],[Account]]="15035",Table1[[#This Row],[Account]]="20150"),Table1[[#This Row],[Vendor ID]]=""),1,"")</f>
        <v/>
      </c>
      <c r="AE2183" s="15"/>
      <c r="AF2183" s="15"/>
      <c r="AG2183" s="15"/>
      <c r="AH2183" s="46" t="str">
        <f>IF(Table1[[#This Row],[Posting Date]]&lt;&gt;"","GJ-"&amp;CountryID,"")</f>
        <v/>
      </c>
      <c r="AI2183" s="59" t="str">
        <f>IF(Table1[[#This Row],[Posting Date]]&lt;&gt;"",Table1[[#This Row],[Posting Date]],"")</f>
        <v/>
      </c>
      <c r="AJ2183" s="46"/>
      <c r="AK2183" s="46" t="str">
        <f>IF(Table1[[#This Row],[Description]]&lt;&gt;"",Table1[[#This Row],[Description]],"")</f>
        <v/>
      </c>
      <c r="AL2183" s="46" t="str">
        <f>IF(Table1[[#This Row],[Posting Date]]&lt;&gt;"",Table1[[#This Row],[Reference Number]],"")</f>
        <v/>
      </c>
      <c r="AM2183" s="46" t="str">
        <f>TRIM(Table1[[#This Row],[Line '#]])</f>
        <v/>
      </c>
      <c r="AN2183" s="46" t="str">
        <f>TRIM(Table1[[#This Row],[Account]])</f>
        <v/>
      </c>
      <c r="AO2183" s="46" t="str">
        <f>IF(Table1[[#This Row],[Posting Date]]&lt;&gt;"",$D$5,"")</f>
        <v/>
      </c>
      <c r="AP2183" s="46" t="str">
        <f>TRIM(Table1[[#This Row],[Departments-Prgrams]])</f>
        <v/>
      </c>
      <c r="AQ2183" s="46" t="str">
        <f>TRIM(Table1[[#This Row],[Grant]])</f>
        <v/>
      </c>
      <c r="AR2183" s="46" t="str">
        <f>TRIM(Table1[[#This Row],[Staff ID]])</f>
        <v/>
      </c>
      <c r="AS2183" s="46" t="str">
        <f>IF(TRIM(Table1[[#This Row],[Budget Code]])=0,"",TRIM(Table1[[#This Row],[Budget Code]]))</f>
        <v/>
      </c>
      <c r="AT2183" s="46" t="str">
        <f>IF(Table1[[#This Row],[Line Description]]&lt;&gt;"",Table1[[#This Row],[Line Description]],"")</f>
        <v/>
      </c>
      <c r="AU2183" s="46" t="str">
        <f>IF(Table1[[#This Row],[Cur_Amount Debit]]&gt;0,ROUND(Table1[[#This Row],[Cur_Amount Debit]],2),"")</f>
        <v/>
      </c>
      <c r="AV2183" s="46" t="str">
        <f>IF(Table1[[#This Row],[Cur_Amount Credit]]&gt;0,ROUND(Table1[[#This Row],[Cur_Amount Credit]],2),"")</f>
        <v/>
      </c>
      <c r="AW2183" s="46" t="str">
        <f>LEFT(Table1[[#This Row],[Cur]],3)</f>
        <v/>
      </c>
      <c r="AX2183" s="59"/>
      <c r="AY2183" s="46"/>
      <c r="AZ2183" s="46" t="str">
        <f>IF(Table1[[#This Row],[Cur]]&lt;&gt;"",IF(Table1[[#This Row],[Cur]]="USD","",ExchangeRate),"")</f>
        <v/>
      </c>
      <c r="BA2183" s="46" t="str">
        <f>IF(Table1[[#This Row],[Grant]]&lt;&gt;"",VLOOKUP(Table1[[#This Row],[Grant]],Grants!B:D,3),"")</f>
        <v/>
      </c>
      <c r="BB2183" s="46" t="str">
        <f>TRIM(Table1[[#This Row],[Vendor ID]])</f>
        <v/>
      </c>
      <c r="BC2183">
        <f>IF(Table1[[#This Row],[Reference Number]]=Q2182,BC2182,BC2182+1)</f>
        <v>2</v>
      </c>
    </row>
    <row r="2184" spans="1:55" ht="11.25" hidden="1" customHeight="1">
      <c r="A2184" s="1"/>
      <c r="B2184" s="88" t="str">
        <f>IF(Table1[[#This Row],[Posting Date]]&lt;&gt;"",IF(Table1[[#This Row],[Reference Number]]=Q2183,B2183+1,1),"")</f>
        <v/>
      </c>
      <c r="C2184" s="61"/>
      <c r="D2184" s="61"/>
      <c r="E2184" s="218"/>
      <c r="F2184" s="143" t="str">
        <f>IFERROR(IF(VLOOKUP(Table1[[#This Row],[Budget Code Description]],Dimentions!$X$6:$AC$132,2,FALSE)="","",VLOOKUP(Table1[[#This Row],[Budget Code Description]],Dimentions!$X$6:$AC$132,2,FALSE)),"")</f>
        <v/>
      </c>
      <c r="G2184" s="143" t="str">
        <f>IFERROR(VLOOKUP(Table1[[#This Row],[Budget Code Description]],Dimentions!$X$6:$AC$132,3,FALSE),"")</f>
        <v/>
      </c>
      <c r="H2184" s="64" t="str">
        <f>IFERROR(VLOOKUP(Table1[[#This Row],[Account]],Dimentions!$S$6:$V$233,2,FALSE),"")</f>
        <v/>
      </c>
      <c r="I2184" s="62">
        <f>_xlfn.NUMBERVALUE(LEFT(Table1[[#This Row],[Account]],1))</f>
        <v>0</v>
      </c>
      <c r="J2184" s="62" t="str">
        <f>IFERROR(VLOOKUP(Table1[[#This Row],[Budget Code Description]],Table6[#All],7,FALSE),"")</f>
        <v/>
      </c>
      <c r="K2184" s="143" t="str">
        <f>IFERROR(VLOOKUP(Table1[[#This Row],[Budget Code Description]],Table6[#All],8,FALSE),"")</f>
        <v/>
      </c>
      <c r="L2184" s="63"/>
      <c r="M2184" s="65" t="str">
        <f>IFERROR(VLOOKUP(Table1[[#This Row],[Staff ID]],Table2[],2,FALSE),"")</f>
        <v/>
      </c>
      <c r="N2184" s="211" t="str">
        <f>IFERROR(IF(VLOOKUP(Table1[[#This Row],[Budget Code Description]],Dimentions!$X$6:$AC$97,4,FALSE)="","",VLOOKUP(Table1[[#This Row],[Budget Code Description]],Dimentions!$X$6:$AC$97,4,FALSE)),"")</f>
        <v/>
      </c>
      <c r="O2184" s="65" t="str">
        <f>IFERROR(VLOOKUP(Table1[[#This Row],[Vendor ID]],Table549[],2,FALSE),"")</f>
        <v/>
      </c>
      <c r="P2184" s="63"/>
      <c r="Q2184" s="143" t="str">
        <f>IF(Table1[[#This Row],[Posting Date]]&lt;&gt;"",$D$9,"")</f>
        <v/>
      </c>
      <c r="R2184" s="159" t="str">
        <f>IF(Table1[[#This Row],[Posting Date]]&lt;&gt;"",$D$10,"")</f>
        <v/>
      </c>
      <c r="S2184" s="66"/>
      <c r="T2184" s="63"/>
      <c r="U2184" s="67"/>
      <c r="V2184" s="67"/>
      <c r="W2184" s="67" t="str">
        <f t="shared" si="34"/>
        <v/>
      </c>
      <c r="X2184" s="161" t="str">
        <f>IF(E2184="","",(IF(Table1[[#This Row],[Cur]]="USD",Table1[[#This Row],[Cur_Amount Debit]],Table1[[#This Row],[Cur_Amount Debit]]/Table1[[#This Row],[Exchange Rate]])))</f>
        <v/>
      </c>
      <c r="Y2184" s="161" t="str">
        <f>IF(E2184="","",(IF(Table1[[#This Row],[Cur]]="USD",Table1[[#This Row],[Cur_Amount Credit]],Table1[[#This Row],[Cur_Amount Credit]]/ExchangeRate)))</f>
        <v/>
      </c>
      <c r="Z2184" s="203" t="str">
        <f>IF(E2184="","",(Table1[[#This Row],[Debit USD]]-Table1[[#This Row],[Credit USD]]))</f>
        <v/>
      </c>
      <c r="AA2184" s="122"/>
      <c r="AB2184" s="1"/>
      <c r="AC2184" s="15"/>
      <c r="AD2184" s="15" t="str">
        <f>IF(AND(OR(Table1[[#This Row],[Account]]="15030",Table1[[#This Row],[Account]]="15035",Table1[[#This Row],[Account]]="20150"),Table1[[#This Row],[Vendor ID]]=""),1,"")</f>
        <v/>
      </c>
      <c r="AE2184" s="15"/>
      <c r="AF2184" s="15"/>
      <c r="AG2184" s="15"/>
      <c r="AH2184" s="46" t="str">
        <f>IF(Table1[[#This Row],[Posting Date]]&lt;&gt;"","GJ-"&amp;CountryID,"")</f>
        <v/>
      </c>
      <c r="AI2184" s="59" t="str">
        <f>IF(Table1[[#This Row],[Posting Date]]&lt;&gt;"",Table1[[#This Row],[Posting Date]],"")</f>
        <v/>
      </c>
      <c r="AJ2184" s="46"/>
      <c r="AK2184" s="46" t="str">
        <f>IF(Table1[[#This Row],[Description]]&lt;&gt;"",Table1[[#This Row],[Description]],"")</f>
        <v/>
      </c>
      <c r="AL2184" s="46" t="str">
        <f>IF(Table1[[#This Row],[Posting Date]]&lt;&gt;"",Table1[[#This Row],[Reference Number]],"")</f>
        <v/>
      </c>
      <c r="AM2184" s="46" t="str">
        <f>TRIM(Table1[[#This Row],[Line '#]])</f>
        <v/>
      </c>
      <c r="AN2184" s="46" t="str">
        <f>TRIM(Table1[[#This Row],[Account]])</f>
        <v/>
      </c>
      <c r="AO2184" s="46" t="str">
        <f>IF(Table1[[#This Row],[Posting Date]]&lt;&gt;"",$D$5,"")</f>
        <v/>
      </c>
      <c r="AP2184" s="46" t="str">
        <f>TRIM(Table1[[#This Row],[Departments-Prgrams]])</f>
        <v/>
      </c>
      <c r="AQ2184" s="46" t="str">
        <f>TRIM(Table1[[#This Row],[Grant]])</f>
        <v/>
      </c>
      <c r="AR2184" s="46" t="str">
        <f>TRIM(Table1[[#This Row],[Staff ID]])</f>
        <v/>
      </c>
      <c r="AS2184" s="46" t="str">
        <f>IF(TRIM(Table1[[#This Row],[Budget Code]])=0,"",TRIM(Table1[[#This Row],[Budget Code]]))</f>
        <v/>
      </c>
      <c r="AT2184" s="46" t="str">
        <f>IF(Table1[[#This Row],[Line Description]]&lt;&gt;"",Table1[[#This Row],[Line Description]],"")</f>
        <v/>
      </c>
      <c r="AU2184" s="46" t="str">
        <f>IF(Table1[[#This Row],[Cur_Amount Debit]]&gt;0,ROUND(Table1[[#This Row],[Cur_Amount Debit]],2),"")</f>
        <v/>
      </c>
      <c r="AV2184" s="46" t="str">
        <f>IF(Table1[[#This Row],[Cur_Amount Credit]]&gt;0,ROUND(Table1[[#This Row],[Cur_Amount Credit]],2),"")</f>
        <v/>
      </c>
      <c r="AW2184" s="46" t="str">
        <f>LEFT(Table1[[#This Row],[Cur]],3)</f>
        <v/>
      </c>
      <c r="AX2184" s="59"/>
      <c r="AY2184" s="46"/>
      <c r="AZ2184" s="46" t="str">
        <f>IF(Table1[[#This Row],[Cur]]&lt;&gt;"",IF(Table1[[#This Row],[Cur]]="USD","",ExchangeRate),"")</f>
        <v/>
      </c>
      <c r="BA2184" s="46" t="str">
        <f>IF(Table1[[#This Row],[Grant]]&lt;&gt;"",VLOOKUP(Table1[[#This Row],[Grant]],Grants!B:D,3),"")</f>
        <v/>
      </c>
      <c r="BB2184" s="46" t="str">
        <f>TRIM(Table1[[#This Row],[Vendor ID]])</f>
        <v/>
      </c>
      <c r="BC2184">
        <f>IF(Table1[[#This Row],[Reference Number]]=Q2183,BC2183,BC2183+1)</f>
        <v>2</v>
      </c>
    </row>
    <row r="2185" spans="1:55" ht="11.25" hidden="1" customHeight="1">
      <c r="A2185" s="1"/>
      <c r="B2185" s="88" t="str">
        <f>IF(Table1[[#This Row],[Posting Date]]&lt;&gt;"",IF(Table1[[#This Row],[Reference Number]]=Q2184,B2184+1,1),"")</f>
        <v/>
      </c>
      <c r="C2185" s="61"/>
      <c r="D2185" s="61"/>
      <c r="E2185" s="218"/>
      <c r="F2185" s="143" t="str">
        <f>IFERROR(IF(VLOOKUP(Table1[[#This Row],[Budget Code Description]],Dimentions!$X$6:$AC$132,2,FALSE)="","",VLOOKUP(Table1[[#This Row],[Budget Code Description]],Dimentions!$X$6:$AC$132,2,FALSE)),"")</f>
        <v/>
      </c>
      <c r="G2185" s="143" t="str">
        <f>IFERROR(VLOOKUP(Table1[[#This Row],[Budget Code Description]],Dimentions!$X$6:$AC$132,3,FALSE),"")</f>
        <v/>
      </c>
      <c r="H2185" s="64" t="str">
        <f>IFERROR(VLOOKUP(Table1[[#This Row],[Account]],Dimentions!$S$6:$V$233,2,FALSE),"")</f>
        <v/>
      </c>
      <c r="I2185" s="62">
        <f>_xlfn.NUMBERVALUE(LEFT(Table1[[#This Row],[Account]],1))</f>
        <v>0</v>
      </c>
      <c r="J2185" s="62" t="str">
        <f>IFERROR(VLOOKUP(Table1[[#This Row],[Budget Code Description]],Table6[#All],7,FALSE),"")</f>
        <v/>
      </c>
      <c r="K2185" s="143" t="str">
        <f>IFERROR(VLOOKUP(Table1[[#This Row],[Budget Code Description]],Table6[#All],8,FALSE),"")</f>
        <v/>
      </c>
      <c r="L2185" s="63"/>
      <c r="M2185" s="65" t="str">
        <f>IFERROR(VLOOKUP(Table1[[#This Row],[Staff ID]],Table2[],2,FALSE),"")</f>
        <v/>
      </c>
      <c r="N2185" s="211" t="str">
        <f>IFERROR(IF(VLOOKUP(Table1[[#This Row],[Budget Code Description]],Dimentions!$X$6:$AC$97,4,FALSE)="","",VLOOKUP(Table1[[#This Row],[Budget Code Description]],Dimentions!$X$6:$AC$97,4,FALSE)),"")</f>
        <v/>
      </c>
      <c r="O2185" s="65" t="str">
        <f>IFERROR(VLOOKUP(Table1[[#This Row],[Vendor ID]],Table549[],2,FALSE),"")</f>
        <v/>
      </c>
      <c r="P2185" s="63"/>
      <c r="Q2185" s="143" t="str">
        <f>IF(Table1[[#This Row],[Posting Date]]&lt;&gt;"",$D$9,"")</f>
        <v/>
      </c>
      <c r="R2185" s="159" t="str">
        <f>IF(Table1[[#This Row],[Posting Date]]&lt;&gt;"",$D$10,"")</f>
        <v/>
      </c>
      <c r="S2185" s="66"/>
      <c r="T2185" s="63"/>
      <c r="U2185" s="67"/>
      <c r="V2185" s="67"/>
      <c r="W2185" s="67" t="str">
        <f t="shared" si="34"/>
        <v/>
      </c>
      <c r="X2185" s="161" t="str">
        <f>IF(E2185="","",(IF(Table1[[#This Row],[Cur]]="USD",Table1[[#This Row],[Cur_Amount Debit]],Table1[[#This Row],[Cur_Amount Debit]]/Table1[[#This Row],[Exchange Rate]])))</f>
        <v/>
      </c>
      <c r="Y2185" s="161" t="str">
        <f>IF(E2185="","",(IF(Table1[[#This Row],[Cur]]="USD",Table1[[#This Row],[Cur_Amount Credit]],Table1[[#This Row],[Cur_Amount Credit]]/ExchangeRate)))</f>
        <v/>
      </c>
      <c r="Z2185" s="203" t="str">
        <f>IF(E2185="","",(Table1[[#This Row],[Debit USD]]-Table1[[#This Row],[Credit USD]]))</f>
        <v/>
      </c>
      <c r="AA2185" s="122"/>
      <c r="AB2185" s="1"/>
      <c r="AC2185" s="15"/>
      <c r="AD2185" s="15" t="str">
        <f>IF(AND(OR(Table1[[#This Row],[Account]]="15030",Table1[[#This Row],[Account]]="15035",Table1[[#This Row],[Account]]="20150"),Table1[[#This Row],[Vendor ID]]=""),1,"")</f>
        <v/>
      </c>
      <c r="AE2185" s="15"/>
      <c r="AF2185" s="15"/>
      <c r="AG2185" s="15"/>
      <c r="AH2185" s="46" t="str">
        <f>IF(Table1[[#This Row],[Posting Date]]&lt;&gt;"","GJ-"&amp;CountryID,"")</f>
        <v/>
      </c>
      <c r="AI2185" s="59" t="str">
        <f>IF(Table1[[#This Row],[Posting Date]]&lt;&gt;"",Table1[[#This Row],[Posting Date]],"")</f>
        <v/>
      </c>
      <c r="AJ2185" s="46"/>
      <c r="AK2185" s="46" t="str">
        <f>IF(Table1[[#This Row],[Description]]&lt;&gt;"",Table1[[#This Row],[Description]],"")</f>
        <v/>
      </c>
      <c r="AL2185" s="46" t="str">
        <f>IF(Table1[[#This Row],[Posting Date]]&lt;&gt;"",Table1[[#This Row],[Reference Number]],"")</f>
        <v/>
      </c>
      <c r="AM2185" s="46" t="str">
        <f>TRIM(Table1[[#This Row],[Line '#]])</f>
        <v/>
      </c>
      <c r="AN2185" s="46" t="str">
        <f>TRIM(Table1[[#This Row],[Account]])</f>
        <v/>
      </c>
      <c r="AO2185" s="46" t="str">
        <f>IF(Table1[[#This Row],[Posting Date]]&lt;&gt;"",$D$5,"")</f>
        <v/>
      </c>
      <c r="AP2185" s="46" t="str">
        <f>TRIM(Table1[[#This Row],[Departments-Prgrams]])</f>
        <v/>
      </c>
      <c r="AQ2185" s="46" t="str">
        <f>TRIM(Table1[[#This Row],[Grant]])</f>
        <v/>
      </c>
      <c r="AR2185" s="46" t="str">
        <f>TRIM(Table1[[#This Row],[Staff ID]])</f>
        <v/>
      </c>
      <c r="AS2185" s="46" t="str">
        <f>IF(TRIM(Table1[[#This Row],[Budget Code]])=0,"",TRIM(Table1[[#This Row],[Budget Code]]))</f>
        <v/>
      </c>
      <c r="AT2185" s="46" t="str">
        <f>IF(Table1[[#This Row],[Line Description]]&lt;&gt;"",Table1[[#This Row],[Line Description]],"")</f>
        <v/>
      </c>
      <c r="AU2185" s="46" t="str">
        <f>IF(Table1[[#This Row],[Cur_Amount Debit]]&gt;0,ROUND(Table1[[#This Row],[Cur_Amount Debit]],2),"")</f>
        <v/>
      </c>
      <c r="AV2185" s="46" t="str">
        <f>IF(Table1[[#This Row],[Cur_Amount Credit]]&gt;0,ROUND(Table1[[#This Row],[Cur_Amount Credit]],2),"")</f>
        <v/>
      </c>
      <c r="AW2185" s="46" t="str">
        <f>LEFT(Table1[[#This Row],[Cur]],3)</f>
        <v/>
      </c>
      <c r="AX2185" s="59"/>
      <c r="AY2185" s="46"/>
      <c r="AZ2185" s="46" t="str">
        <f>IF(Table1[[#This Row],[Cur]]&lt;&gt;"",IF(Table1[[#This Row],[Cur]]="USD","",ExchangeRate),"")</f>
        <v/>
      </c>
      <c r="BA2185" s="46" t="str">
        <f>IF(Table1[[#This Row],[Grant]]&lt;&gt;"",VLOOKUP(Table1[[#This Row],[Grant]],Grants!B:D,3),"")</f>
        <v/>
      </c>
      <c r="BB2185" s="46" t="str">
        <f>TRIM(Table1[[#This Row],[Vendor ID]])</f>
        <v/>
      </c>
      <c r="BC2185">
        <f>IF(Table1[[#This Row],[Reference Number]]=Q2184,BC2184,BC2184+1)</f>
        <v>2</v>
      </c>
    </row>
    <row r="2186" spans="1:55" ht="11.25" hidden="1" customHeight="1">
      <c r="A2186" s="1"/>
      <c r="B2186" s="88" t="str">
        <f>IF(Table1[[#This Row],[Posting Date]]&lt;&gt;"",IF(Table1[[#This Row],[Reference Number]]=Q2185,B2185+1,1),"")</f>
        <v/>
      </c>
      <c r="C2186" s="61"/>
      <c r="D2186" s="61"/>
      <c r="E2186" s="218"/>
      <c r="F2186" s="143" t="str">
        <f>IFERROR(IF(VLOOKUP(Table1[[#This Row],[Budget Code Description]],Dimentions!$X$6:$AC$132,2,FALSE)="","",VLOOKUP(Table1[[#This Row],[Budget Code Description]],Dimentions!$X$6:$AC$132,2,FALSE)),"")</f>
        <v/>
      </c>
      <c r="G2186" s="143" t="str">
        <f>IFERROR(VLOOKUP(Table1[[#This Row],[Budget Code Description]],Dimentions!$X$6:$AC$132,3,FALSE),"")</f>
        <v/>
      </c>
      <c r="H2186" s="64" t="str">
        <f>IFERROR(VLOOKUP(Table1[[#This Row],[Account]],Dimentions!$S$6:$V$233,2,FALSE),"")</f>
        <v/>
      </c>
      <c r="I2186" s="62">
        <f>_xlfn.NUMBERVALUE(LEFT(Table1[[#This Row],[Account]],1))</f>
        <v>0</v>
      </c>
      <c r="J2186" s="62" t="str">
        <f>IFERROR(VLOOKUP(Table1[[#This Row],[Budget Code Description]],Table6[#All],7,FALSE),"")</f>
        <v/>
      </c>
      <c r="K2186" s="143" t="str">
        <f>IFERROR(VLOOKUP(Table1[[#This Row],[Budget Code Description]],Table6[#All],8,FALSE),"")</f>
        <v/>
      </c>
      <c r="L2186" s="63"/>
      <c r="M2186" s="65" t="str">
        <f>IFERROR(VLOOKUP(Table1[[#This Row],[Staff ID]],Table2[],2,FALSE),"")</f>
        <v/>
      </c>
      <c r="N2186" s="211" t="str">
        <f>IFERROR(IF(VLOOKUP(Table1[[#This Row],[Budget Code Description]],Dimentions!$X$6:$AC$97,4,FALSE)="","",VLOOKUP(Table1[[#This Row],[Budget Code Description]],Dimentions!$X$6:$AC$97,4,FALSE)),"")</f>
        <v/>
      </c>
      <c r="O2186" s="65" t="str">
        <f>IFERROR(VLOOKUP(Table1[[#This Row],[Vendor ID]],Table549[],2,FALSE),"")</f>
        <v/>
      </c>
      <c r="P2186" s="63"/>
      <c r="Q2186" s="143" t="str">
        <f>IF(Table1[[#This Row],[Posting Date]]&lt;&gt;"",$D$9,"")</f>
        <v/>
      </c>
      <c r="R2186" s="159" t="str">
        <f>IF(Table1[[#This Row],[Posting Date]]&lt;&gt;"",$D$10,"")</f>
        <v/>
      </c>
      <c r="S2186" s="66"/>
      <c r="T2186" s="63"/>
      <c r="U2186" s="67"/>
      <c r="V2186" s="67"/>
      <c r="W2186" s="67" t="str">
        <f t="shared" si="34"/>
        <v/>
      </c>
      <c r="X2186" s="161" t="str">
        <f>IF(E2186="","",(IF(Table1[[#This Row],[Cur]]="USD",Table1[[#This Row],[Cur_Amount Debit]],Table1[[#This Row],[Cur_Amount Debit]]/Table1[[#This Row],[Exchange Rate]])))</f>
        <v/>
      </c>
      <c r="Y2186" s="161" t="str">
        <f>IF(E2186="","",(IF(Table1[[#This Row],[Cur]]="USD",Table1[[#This Row],[Cur_Amount Credit]],Table1[[#This Row],[Cur_Amount Credit]]/ExchangeRate)))</f>
        <v/>
      </c>
      <c r="Z2186" s="203" t="str">
        <f>IF(E2186="","",(Table1[[#This Row],[Debit USD]]-Table1[[#This Row],[Credit USD]]))</f>
        <v/>
      </c>
      <c r="AA2186" s="122"/>
      <c r="AB2186" s="1"/>
      <c r="AC2186" s="15"/>
      <c r="AD2186" s="15" t="str">
        <f>IF(AND(OR(Table1[[#This Row],[Account]]="15030",Table1[[#This Row],[Account]]="15035",Table1[[#This Row],[Account]]="20150"),Table1[[#This Row],[Vendor ID]]=""),1,"")</f>
        <v/>
      </c>
      <c r="AE2186" s="15"/>
      <c r="AF2186" s="15"/>
      <c r="AG2186" s="15"/>
      <c r="AH2186" s="46" t="str">
        <f>IF(Table1[[#This Row],[Posting Date]]&lt;&gt;"","GJ-"&amp;CountryID,"")</f>
        <v/>
      </c>
      <c r="AI2186" s="59" t="str">
        <f>IF(Table1[[#This Row],[Posting Date]]&lt;&gt;"",Table1[[#This Row],[Posting Date]],"")</f>
        <v/>
      </c>
      <c r="AJ2186" s="46"/>
      <c r="AK2186" s="46" t="str">
        <f>IF(Table1[[#This Row],[Description]]&lt;&gt;"",Table1[[#This Row],[Description]],"")</f>
        <v/>
      </c>
      <c r="AL2186" s="46" t="str">
        <f>IF(Table1[[#This Row],[Posting Date]]&lt;&gt;"",Table1[[#This Row],[Reference Number]],"")</f>
        <v/>
      </c>
      <c r="AM2186" s="46" t="str">
        <f>TRIM(Table1[[#This Row],[Line '#]])</f>
        <v/>
      </c>
      <c r="AN2186" s="46" t="str">
        <f>TRIM(Table1[[#This Row],[Account]])</f>
        <v/>
      </c>
      <c r="AO2186" s="46" t="str">
        <f>IF(Table1[[#This Row],[Posting Date]]&lt;&gt;"",$D$5,"")</f>
        <v/>
      </c>
      <c r="AP2186" s="46" t="str">
        <f>TRIM(Table1[[#This Row],[Departments-Prgrams]])</f>
        <v/>
      </c>
      <c r="AQ2186" s="46" t="str">
        <f>TRIM(Table1[[#This Row],[Grant]])</f>
        <v/>
      </c>
      <c r="AR2186" s="46" t="str">
        <f>TRIM(Table1[[#This Row],[Staff ID]])</f>
        <v/>
      </c>
      <c r="AS2186" s="46" t="str">
        <f>IF(TRIM(Table1[[#This Row],[Budget Code]])=0,"",TRIM(Table1[[#This Row],[Budget Code]]))</f>
        <v/>
      </c>
      <c r="AT2186" s="46" t="str">
        <f>IF(Table1[[#This Row],[Line Description]]&lt;&gt;"",Table1[[#This Row],[Line Description]],"")</f>
        <v/>
      </c>
      <c r="AU2186" s="46" t="str">
        <f>IF(Table1[[#This Row],[Cur_Amount Debit]]&gt;0,ROUND(Table1[[#This Row],[Cur_Amount Debit]],2),"")</f>
        <v/>
      </c>
      <c r="AV2186" s="46" t="str">
        <f>IF(Table1[[#This Row],[Cur_Amount Credit]]&gt;0,ROUND(Table1[[#This Row],[Cur_Amount Credit]],2),"")</f>
        <v/>
      </c>
      <c r="AW2186" s="46" t="str">
        <f>LEFT(Table1[[#This Row],[Cur]],3)</f>
        <v/>
      </c>
      <c r="AX2186" s="59"/>
      <c r="AY2186" s="46"/>
      <c r="AZ2186" s="46" t="str">
        <f>IF(Table1[[#This Row],[Cur]]&lt;&gt;"",IF(Table1[[#This Row],[Cur]]="USD","",ExchangeRate),"")</f>
        <v/>
      </c>
      <c r="BA2186" s="46" t="str">
        <f>IF(Table1[[#This Row],[Grant]]&lt;&gt;"",VLOOKUP(Table1[[#This Row],[Grant]],Grants!B:D,3),"")</f>
        <v/>
      </c>
      <c r="BB2186" s="46" t="str">
        <f>TRIM(Table1[[#This Row],[Vendor ID]])</f>
        <v/>
      </c>
      <c r="BC2186">
        <f>IF(Table1[[#This Row],[Reference Number]]=Q2185,BC2185,BC2185+1)</f>
        <v>2</v>
      </c>
    </row>
    <row r="2187" spans="1:55" ht="11.25" hidden="1" customHeight="1">
      <c r="A2187" s="1"/>
      <c r="B2187" s="88" t="str">
        <f>IF(Table1[[#This Row],[Posting Date]]&lt;&gt;"",IF(Table1[[#This Row],[Reference Number]]=Q2186,B2186+1,1),"")</f>
        <v/>
      </c>
      <c r="C2187" s="61"/>
      <c r="D2187" s="61"/>
      <c r="E2187" s="218"/>
      <c r="F2187" s="143" t="str">
        <f>IFERROR(IF(VLOOKUP(Table1[[#This Row],[Budget Code Description]],Dimentions!$X$6:$AC$132,2,FALSE)="","",VLOOKUP(Table1[[#This Row],[Budget Code Description]],Dimentions!$X$6:$AC$132,2,FALSE)),"")</f>
        <v/>
      </c>
      <c r="G2187" s="143" t="str">
        <f>IFERROR(VLOOKUP(Table1[[#This Row],[Budget Code Description]],Dimentions!$X$6:$AC$132,3,FALSE),"")</f>
        <v/>
      </c>
      <c r="H2187" s="64" t="str">
        <f>IFERROR(VLOOKUP(Table1[[#This Row],[Account]],Dimentions!$S$6:$V$233,2,FALSE),"")</f>
        <v/>
      </c>
      <c r="I2187" s="62">
        <f>_xlfn.NUMBERVALUE(LEFT(Table1[[#This Row],[Account]],1))</f>
        <v>0</v>
      </c>
      <c r="J2187" s="62" t="str">
        <f>IFERROR(VLOOKUP(Table1[[#This Row],[Budget Code Description]],Table6[#All],7,FALSE),"")</f>
        <v/>
      </c>
      <c r="K2187" s="143" t="str">
        <f>IFERROR(VLOOKUP(Table1[[#This Row],[Budget Code Description]],Table6[#All],8,FALSE),"")</f>
        <v/>
      </c>
      <c r="L2187" s="63"/>
      <c r="M2187" s="65" t="str">
        <f>IFERROR(VLOOKUP(Table1[[#This Row],[Staff ID]],Table2[],2,FALSE),"")</f>
        <v/>
      </c>
      <c r="N2187" s="211" t="str">
        <f>IFERROR(IF(VLOOKUP(Table1[[#This Row],[Budget Code Description]],Dimentions!$X$6:$AC$97,4,FALSE)="","",VLOOKUP(Table1[[#This Row],[Budget Code Description]],Dimentions!$X$6:$AC$97,4,FALSE)),"")</f>
        <v/>
      </c>
      <c r="O2187" s="65" t="str">
        <f>IFERROR(VLOOKUP(Table1[[#This Row],[Vendor ID]],Table549[],2,FALSE),"")</f>
        <v/>
      </c>
      <c r="P2187" s="63"/>
      <c r="Q2187" s="143" t="str">
        <f>IF(Table1[[#This Row],[Posting Date]]&lt;&gt;"",$D$9,"")</f>
        <v/>
      </c>
      <c r="R2187" s="159" t="str">
        <f>IF(Table1[[#This Row],[Posting Date]]&lt;&gt;"",$D$10,"")</f>
        <v/>
      </c>
      <c r="S2187" s="66"/>
      <c r="T2187" s="63"/>
      <c r="U2187" s="67"/>
      <c r="V2187" s="67"/>
      <c r="W2187" s="67" t="str">
        <f t="shared" si="34"/>
        <v/>
      </c>
      <c r="X2187" s="161" t="str">
        <f>IF(E2187="","",(IF(Table1[[#This Row],[Cur]]="USD",Table1[[#This Row],[Cur_Amount Debit]],Table1[[#This Row],[Cur_Amount Debit]]/Table1[[#This Row],[Exchange Rate]])))</f>
        <v/>
      </c>
      <c r="Y2187" s="161" t="str">
        <f>IF(E2187="","",(IF(Table1[[#This Row],[Cur]]="USD",Table1[[#This Row],[Cur_Amount Credit]],Table1[[#This Row],[Cur_Amount Credit]]/ExchangeRate)))</f>
        <v/>
      </c>
      <c r="Z2187" s="203" t="str">
        <f>IF(E2187="","",(Table1[[#This Row],[Debit USD]]-Table1[[#This Row],[Credit USD]]))</f>
        <v/>
      </c>
      <c r="AA2187" s="122"/>
      <c r="AB2187" s="1"/>
      <c r="AC2187" s="15"/>
      <c r="AD2187" s="15" t="str">
        <f>IF(AND(OR(Table1[[#This Row],[Account]]="15030",Table1[[#This Row],[Account]]="15035",Table1[[#This Row],[Account]]="20150"),Table1[[#This Row],[Vendor ID]]=""),1,"")</f>
        <v/>
      </c>
      <c r="AE2187" s="15"/>
      <c r="AF2187" s="15"/>
      <c r="AG2187" s="15"/>
      <c r="AH2187" s="46" t="str">
        <f>IF(Table1[[#This Row],[Posting Date]]&lt;&gt;"","GJ-"&amp;CountryID,"")</f>
        <v/>
      </c>
      <c r="AI2187" s="59" t="str">
        <f>IF(Table1[[#This Row],[Posting Date]]&lt;&gt;"",Table1[[#This Row],[Posting Date]],"")</f>
        <v/>
      </c>
      <c r="AJ2187" s="46"/>
      <c r="AK2187" s="46" t="str">
        <f>IF(Table1[[#This Row],[Description]]&lt;&gt;"",Table1[[#This Row],[Description]],"")</f>
        <v/>
      </c>
      <c r="AL2187" s="46" t="str">
        <f>IF(Table1[[#This Row],[Posting Date]]&lt;&gt;"",Table1[[#This Row],[Reference Number]],"")</f>
        <v/>
      </c>
      <c r="AM2187" s="46" t="str">
        <f>TRIM(Table1[[#This Row],[Line '#]])</f>
        <v/>
      </c>
      <c r="AN2187" s="46" t="str">
        <f>TRIM(Table1[[#This Row],[Account]])</f>
        <v/>
      </c>
      <c r="AO2187" s="46" t="str">
        <f>IF(Table1[[#This Row],[Posting Date]]&lt;&gt;"",$D$5,"")</f>
        <v/>
      </c>
      <c r="AP2187" s="46" t="str">
        <f>TRIM(Table1[[#This Row],[Departments-Prgrams]])</f>
        <v/>
      </c>
      <c r="AQ2187" s="46" t="str">
        <f>TRIM(Table1[[#This Row],[Grant]])</f>
        <v/>
      </c>
      <c r="AR2187" s="46" t="str">
        <f>TRIM(Table1[[#This Row],[Staff ID]])</f>
        <v/>
      </c>
      <c r="AS2187" s="46" t="str">
        <f>IF(TRIM(Table1[[#This Row],[Budget Code]])=0,"",TRIM(Table1[[#This Row],[Budget Code]]))</f>
        <v/>
      </c>
      <c r="AT2187" s="46" t="str">
        <f>IF(Table1[[#This Row],[Line Description]]&lt;&gt;"",Table1[[#This Row],[Line Description]],"")</f>
        <v/>
      </c>
      <c r="AU2187" s="46" t="str">
        <f>IF(Table1[[#This Row],[Cur_Amount Debit]]&gt;0,ROUND(Table1[[#This Row],[Cur_Amount Debit]],2),"")</f>
        <v/>
      </c>
      <c r="AV2187" s="46" t="str">
        <f>IF(Table1[[#This Row],[Cur_Amount Credit]]&gt;0,ROUND(Table1[[#This Row],[Cur_Amount Credit]],2),"")</f>
        <v/>
      </c>
      <c r="AW2187" s="46" t="str">
        <f>LEFT(Table1[[#This Row],[Cur]],3)</f>
        <v/>
      </c>
      <c r="AX2187" s="59"/>
      <c r="AY2187" s="46"/>
      <c r="AZ2187" s="46" t="str">
        <f>IF(Table1[[#This Row],[Cur]]&lt;&gt;"",IF(Table1[[#This Row],[Cur]]="USD","",ExchangeRate),"")</f>
        <v/>
      </c>
      <c r="BA2187" s="46" t="str">
        <f>IF(Table1[[#This Row],[Grant]]&lt;&gt;"",VLOOKUP(Table1[[#This Row],[Grant]],Grants!B:D,3),"")</f>
        <v/>
      </c>
      <c r="BB2187" s="46" t="str">
        <f>TRIM(Table1[[#This Row],[Vendor ID]])</f>
        <v/>
      </c>
      <c r="BC2187">
        <f>IF(Table1[[#This Row],[Reference Number]]=Q2186,BC2186,BC2186+1)</f>
        <v>2</v>
      </c>
    </row>
    <row r="2188" spans="1:55" ht="11.25" hidden="1" customHeight="1">
      <c r="A2188" s="1"/>
      <c r="B2188" s="88" t="str">
        <f>IF(Table1[[#This Row],[Posting Date]]&lt;&gt;"",IF(Table1[[#This Row],[Reference Number]]=Q2187,B2187+1,1),"")</f>
        <v/>
      </c>
      <c r="C2188" s="61"/>
      <c r="D2188" s="61"/>
      <c r="E2188" s="218"/>
      <c r="F2188" s="143" t="str">
        <f>IFERROR(IF(VLOOKUP(Table1[[#This Row],[Budget Code Description]],Dimentions!$X$6:$AC$132,2,FALSE)="","",VLOOKUP(Table1[[#This Row],[Budget Code Description]],Dimentions!$X$6:$AC$132,2,FALSE)),"")</f>
        <v/>
      </c>
      <c r="G2188" s="143" t="str">
        <f>IFERROR(VLOOKUP(Table1[[#This Row],[Budget Code Description]],Dimentions!$X$6:$AC$132,3,FALSE),"")</f>
        <v/>
      </c>
      <c r="H2188" s="64" t="str">
        <f>IFERROR(VLOOKUP(Table1[[#This Row],[Account]],Dimentions!$S$6:$V$233,2,FALSE),"")</f>
        <v/>
      </c>
      <c r="I2188" s="62">
        <f>_xlfn.NUMBERVALUE(LEFT(Table1[[#This Row],[Account]],1))</f>
        <v>0</v>
      </c>
      <c r="J2188" s="62" t="str">
        <f>IFERROR(VLOOKUP(Table1[[#This Row],[Budget Code Description]],Table6[#All],7,FALSE),"")</f>
        <v/>
      </c>
      <c r="K2188" s="143" t="str">
        <f>IFERROR(VLOOKUP(Table1[[#This Row],[Budget Code Description]],Table6[#All],8,FALSE),"")</f>
        <v/>
      </c>
      <c r="L2188" s="63"/>
      <c r="M2188" s="65" t="str">
        <f>IFERROR(VLOOKUP(Table1[[#This Row],[Staff ID]],Table2[],2,FALSE),"")</f>
        <v/>
      </c>
      <c r="N2188" s="211" t="str">
        <f>IFERROR(IF(VLOOKUP(Table1[[#This Row],[Budget Code Description]],Dimentions!$X$6:$AC$97,4,FALSE)="","",VLOOKUP(Table1[[#This Row],[Budget Code Description]],Dimentions!$X$6:$AC$97,4,FALSE)),"")</f>
        <v/>
      </c>
      <c r="O2188" s="65" t="str">
        <f>IFERROR(VLOOKUP(Table1[[#This Row],[Vendor ID]],Table549[],2,FALSE),"")</f>
        <v/>
      </c>
      <c r="P2188" s="63"/>
      <c r="Q2188" s="143" t="str">
        <f>IF(Table1[[#This Row],[Posting Date]]&lt;&gt;"",$D$9,"")</f>
        <v/>
      </c>
      <c r="R2188" s="159" t="str">
        <f>IF(Table1[[#This Row],[Posting Date]]&lt;&gt;"",$D$10,"")</f>
        <v/>
      </c>
      <c r="S2188" s="66"/>
      <c r="T2188" s="63"/>
      <c r="U2188" s="67"/>
      <c r="V2188" s="67"/>
      <c r="W2188" s="67" t="str">
        <f t="shared" si="34"/>
        <v/>
      </c>
      <c r="X2188" s="161" t="str">
        <f>IF(E2188="","",(IF(Table1[[#This Row],[Cur]]="USD",Table1[[#This Row],[Cur_Amount Debit]],Table1[[#This Row],[Cur_Amount Debit]]/Table1[[#This Row],[Exchange Rate]])))</f>
        <v/>
      </c>
      <c r="Y2188" s="161" t="str">
        <f>IF(E2188="","",(IF(Table1[[#This Row],[Cur]]="USD",Table1[[#This Row],[Cur_Amount Credit]],Table1[[#This Row],[Cur_Amount Credit]]/ExchangeRate)))</f>
        <v/>
      </c>
      <c r="Z2188" s="203" t="str">
        <f>IF(E2188="","",(Table1[[#This Row],[Debit USD]]-Table1[[#This Row],[Credit USD]]))</f>
        <v/>
      </c>
      <c r="AA2188" s="122"/>
      <c r="AB2188" s="1"/>
      <c r="AC2188" s="15"/>
      <c r="AD2188" s="15" t="str">
        <f>IF(AND(OR(Table1[[#This Row],[Account]]="15030",Table1[[#This Row],[Account]]="15035",Table1[[#This Row],[Account]]="20150"),Table1[[#This Row],[Vendor ID]]=""),1,"")</f>
        <v/>
      </c>
      <c r="AE2188" s="15"/>
      <c r="AF2188" s="15"/>
      <c r="AG2188" s="15"/>
      <c r="AH2188" s="46" t="str">
        <f>IF(Table1[[#This Row],[Posting Date]]&lt;&gt;"","GJ-"&amp;CountryID,"")</f>
        <v/>
      </c>
      <c r="AI2188" s="59" t="str">
        <f>IF(Table1[[#This Row],[Posting Date]]&lt;&gt;"",Table1[[#This Row],[Posting Date]],"")</f>
        <v/>
      </c>
      <c r="AJ2188" s="46"/>
      <c r="AK2188" s="46" t="str">
        <f>IF(Table1[[#This Row],[Description]]&lt;&gt;"",Table1[[#This Row],[Description]],"")</f>
        <v/>
      </c>
      <c r="AL2188" s="46" t="str">
        <f>IF(Table1[[#This Row],[Posting Date]]&lt;&gt;"",Table1[[#This Row],[Reference Number]],"")</f>
        <v/>
      </c>
      <c r="AM2188" s="46" t="str">
        <f>TRIM(Table1[[#This Row],[Line '#]])</f>
        <v/>
      </c>
      <c r="AN2188" s="46" t="str">
        <f>TRIM(Table1[[#This Row],[Account]])</f>
        <v/>
      </c>
      <c r="AO2188" s="46" t="str">
        <f>IF(Table1[[#This Row],[Posting Date]]&lt;&gt;"",$D$5,"")</f>
        <v/>
      </c>
      <c r="AP2188" s="46" t="str">
        <f>TRIM(Table1[[#This Row],[Departments-Prgrams]])</f>
        <v/>
      </c>
      <c r="AQ2188" s="46" t="str">
        <f>TRIM(Table1[[#This Row],[Grant]])</f>
        <v/>
      </c>
      <c r="AR2188" s="46" t="str">
        <f>TRIM(Table1[[#This Row],[Staff ID]])</f>
        <v/>
      </c>
      <c r="AS2188" s="46" t="str">
        <f>IF(TRIM(Table1[[#This Row],[Budget Code]])=0,"",TRIM(Table1[[#This Row],[Budget Code]]))</f>
        <v/>
      </c>
      <c r="AT2188" s="46" t="str">
        <f>IF(Table1[[#This Row],[Line Description]]&lt;&gt;"",Table1[[#This Row],[Line Description]],"")</f>
        <v/>
      </c>
      <c r="AU2188" s="46" t="str">
        <f>IF(Table1[[#This Row],[Cur_Amount Debit]]&gt;0,ROUND(Table1[[#This Row],[Cur_Amount Debit]],2),"")</f>
        <v/>
      </c>
      <c r="AV2188" s="46" t="str">
        <f>IF(Table1[[#This Row],[Cur_Amount Credit]]&gt;0,ROUND(Table1[[#This Row],[Cur_Amount Credit]],2),"")</f>
        <v/>
      </c>
      <c r="AW2188" s="46" t="str">
        <f>LEFT(Table1[[#This Row],[Cur]],3)</f>
        <v/>
      </c>
      <c r="AX2188" s="59"/>
      <c r="AY2188" s="46"/>
      <c r="AZ2188" s="46" t="str">
        <f>IF(Table1[[#This Row],[Cur]]&lt;&gt;"",IF(Table1[[#This Row],[Cur]]="USD","",ExchangeRate),"")</f>
        <v/>
      </c>
      <c r="BA2188" s="46" t="str">
        <f>IF(Table1[[#This Row],[Grant]]&lt;&gt;"",VLOOKUP(Table1[[#This Row],[Grant]],Grants!B:D,3),"")</f>
        <v/>
      </c>
      <c r="BB2188" s="46" t="str">
        <f>TRIM(Table1[[#This Row],[Vendor ID]])</f>
        <v/>
      </c>
      <c r="BC2188">
        <f>IF(Table1[[#This Row],[Reference Number]]=Q2187,BC2187,BC2187+1)</f>
        <v>2</v>
      </c>
    </row>
    <row r="2189" spans="1:55" ht="11.25" hidden="1" customHeight="1">
      <c r="A2189" s="1"/>
      <c r="B2189" s="88" t="str">
        <f>IF(Table1[[#This Row],[Posting Date]]&lt;&gt;"",IF(Table1[[#This Row],[Reference Number]]=Q2188,B2188+1,1),"")</f>
        <v/>
      </c>
      <c r="C2189" s="61"/>
      <c r="D2189" s="61"/>
      <c r="E2189" s="218"/>
      <c r="F2189" s="143" t="str">
        <f>IFERROR(IF(VLOOKUP(Table1[[#This Row],[Budget Code Description]],Dimentions!$X$6:$AC$132,2,FALSE)="","",VLOOKUP(Table1[[#This Row],[Budget Code Description]],Dimentions!$X$6:$AC$132,2,FALSE)),"")</f>
        <v/>
      </c>
      <c r="G2189" s="143" t="str">
        <f>IFERROR(VLOOKUP(Table1[[#This Row],[Budget Code Description]],Dimentions!$X$6:$AC$132,3,FALSE),"")</f>
        <v/>
      </c>
      <c r="H2189" s="64" t="str">
        <f>IFERROR(VLOOKUP(Table1[[#This Row],[Account]],Dimentions!$S$6:$V$233,2,FALSE),"")</f>
        <v/>
      </c>
      <c r="I2189" s="62">
        <f>_xlfn.NUMBERVALUE(LEFT(Table1[[#This Row],[Account]],1))</f>
        <v>0</v>
      </c>
      <c r="J2189" s="62" t="str">
        <f>IFERROR(VLOOKUP(Table1[[#This Row],[Budget Code Description]],Table6[#All],7,FALSE),"")</f>
        <v/>
      </c>
      <c r="K2189" s="143" t="str">
        <f>IFERROR(VLOOKUP(Table1[[#This Row],[Budget Code Description]],Table6[#All],8,FALSE),"")</f>
        <v/>
      </c>
      <c r="L2189" s="63"/>
      <c r="M2189" s="65" t="str">
        <f>IFERROR(VLOOKUP(Table1[[#This Row],[Staff ID]],Table2[],2,FALSE),"")</f>
        <v/>
      </c>
      <c r="N2189" s="211" t="str">
        <f>IFERROR(IF(VLOOKUP(Table1[[#This Row],[Budget Code Description]],Dimentions!$X$6:$AC$97,4,FALSE)="","",VLOOKUP(Table1[[#This Row],[Budget Code Description]],Dimentions!$X$6:$AC$97,4,FALSE)),"")</f>
        <v/>
      </c>
      <c r="O2189" s="65" t="str">
        <f>IFERROR(VLOOKUP(Table1[[#This Row],[Vendor ID]],Table549[],2,FALSE),"")</f>
        <v/>
      </c>
      <c r="P2189" s="63"/>
      <c r="Q2189" s="143" t="str">
        <f>IF(Table1[[#This Row],[Posting Date]]&lt;&gt;"",$D$9,"")</f>
        <v/>
      </c>
      <c r="R2189" s="159" t="str">
        <f>IF(Table1[[#This Row],[Posting Date]]&lt;&gt;"",$D$10,"")</f>
        <v/>
      </c>
      <c r="S2189" s="66"/>
      <c r="T2189" s="63"/>
      <c r="U2189" s="67"/>
      <c r="V2189" s="67"/>
      <c r="W2189" s="67" t="str">
        <f t="shared" si="34"/>
        <v/>
      </c>
      <c r="X2189" s="161" t="str">
        <f>IF(E2189="","",(IF(Table1[[#This Row],[Cur]]="USD",Table1[[#This Row],[Cur_Amount Debit]],Table1[[#This Row],[Cur_Amount Debit]]/Table1[[#This Row],[Exchange Rate]])))</f>
        <v/>
      </c>
      <c r="Y2189" s="161" t="str">
        <f>IF(E2189="","",(IF(Table1[[#This Row],[Cur]]="USD",Table1[[#This Row],[Cur_Amount Credit]],Table1[[#This Row],[Cur_Amount Credit]]/ExchangeRate)))</f>
        <v/>
      </c>
      <c r="Z2189" s="203" t="str">
        <f>IF(E2189="","",(Table1[[#This Row],[Debit USD]]-Table1[[#This Row],[Credit USD]]))</f>
        <v/>
      </c>
      <c r="AA2189" s="122"/>
      <c r="AB2189" s="1"/>
      <c r="AC2189" s="15"/>
      <c r="AD2189" s="15" t="str">
        <f>IF(AND(OR(Table1[[#This Row],[Account]]="15030",Table1[[#This Row],[Account]]="15035",Table1[[#This Row],[Account]]="20150"),Table1[[#This Row],[Vendor ID]]=""),1,"")</f>
        <v/>
      </c>
      <c r="AE2189" s="15"/>
      <c r="AF2189" s="15"/>
      <c r="AG2189" s="15"/>
      <c r="AH2189" s="46" t="str">
        <f>IF(Table1[[#This Row],[Posting Date]]&lt;&gt;"","GJ-"&amp;CountryID,"")</f>
        <v/>
      </c>
      <c r="AI2189" s="59" t="str">
        <f>IF(Table1[[#This Row],[Posting Date]]&lt;&gt;"",Table1[[#This Row],[Posting Date]],"")</f>
        <v/>
      </c>
      <c r="AJ2189" s="46"/>
      <c r="AK2189" s="46" t="str">
        <f>IF(Table1[[#This Row],[Description]]&lt;&gt;"",Table1[[#This Row],[Description]],"")</f>
        <v/>
      </c>
      <c r="AL2189" s="46" t="str">
        <f>IF(Table1[[#This Row],[Posting Date]]&lt;&gt;"",Table1[[#This Row],[Reference Number]],"")</f>
        <v/>
      </c>
      <c r="AM2189" s="46" t="str">
        <f>TRIM(Table1[[#This Row],[Line '#]])</f>
        <v/>
      </c>
      <c r="AN2189" s="46" t="str">
        <f>TRIM(Table1[[#This Row],[Account]])</f>
        <v/>
      </c>
      <c r="AO2189" s="46" t="str">
        <f>IF(Table1[[#This Row],[Posting Date]]&lt;&gt;"",$D$5,"")</f>
        <v/>
      </c>
      <c r="AP2189" s="46" t="str">
        <f>TRIM(Table1[[#This Row],[Departments-Prgrams]])</f>
        <v/>
      </c>
      <c r="AQ2189" s="46" t="str">
        <f>TRIM(Table1[[#This Row],[Grant]])</f>
        <v/>
      </c>
      <c r="AR2189" s="46" t="str">
        <f>TRIM(Table1[[#This Row],[Staff ID]])</f>
        <v/>
      </c>
      <c r="AS2189" s="46" t="str">
        <f>IF(TRIM(Table1[[#This Row],[Budget Code]])=0,"",TRIM(Table1[[#This Row],[Budget Code]]))</f>
        <v/>
      </c>
      <c r="AT2189" s="46" t="str">
        <f>IF(Table1[[#This Row],[Line Description]]&lt;&gt;"",Table1[[#This Row],[Line Description]],"")</f>
        <v/>
      </c>
      <c r="AU2189" s="46" t="str">
        <f>IF(Table1[[#This Row],[Cur_Amount Debit]]&gt;0,ROUND(Table1[[#This Row],[Cur_Amount Debit]],2),"")</f>
        <v/>
      </c>
      <c r="AV2189" s="46" t="str">
        <f>IF(Table1[[#This Row],[Cur_Amount Credit]]&gt;0,ROUND(Table1[[#This Row],[Cur_Amount Credit]],2),"")</f>
        <v/>
      </c>
      <c r="AW2189" s="46" t="str">
        <f>LEFT(Table1[[#This Row],[Cur]],3)</f>
        <v/>
      </c>
      <c r="AX2189" s="59"/>
      <c r="AY2189" s="46"/>
      <c r="AZ2189" s="46" t="str">
        <f>IF(Table1[[#This Row],[Cur]]&lt;&gt;"",IF(Table1[[#This Row],[Cur]]="USD","",ExchangeRate),"")</f>
        <v/>
      </c>
      <c r="BA2189" s="46" t="str">
        <f>IF(Table1[[#This Row],[Grant]]&lt;&gt;"",VLOOKUP(Table1[[#This Row],[Grant]],Grants!B:D,3),"")</f>
        <v/>
      </c>
      <c r="BB2189" s="46" t="str">
        <f>TRIM(Table1[[#This Row],[Vendor ID]])</f>
        <v/>
      </c>
      <c r="BC2189">
        <f>IF(Table1[[#This Row],[Reference Number]]=Q2188,BC2188,BC2188+1)</f>
        <v>2</v>
      </c>
    </row>
    <row r="2190" spans="1:55" ht="11.25" hidden="1" customHeight="1">
      <c r="A2190" s="1"/>
      <c r="B2190" s="88" t="str">
        <f>IF(Table1[[#This Row],[Posting Date]]&lt;&gt;"",IF(Table1[[#This Row],[Reference Number]]=Q2189,B2189+1,1),"")</f>
        <v/>
      </c>
      <c r="C2190" s="61"/>
      <c r="D2190" s="61"/>
      <c r="E2190" s="218"/>
      <c r="F2190" s="143" t="str">
        <f>IFERROR(IF(VLOOKUP(Table1[[#This Row],[Budget Code Description]],Dimentions!$X$6:$AC$132,2,FALSE)="","",VLOOKUP(Table1[[#This Row],[Budget Code Description]],Dimentions!$X$6:$AC$132,2,FALSE)),"")</f>
        <v/>
      </c>
      <c r="G2190" s="143" t="str">
        <f>IFERROR(VLOOKUP(Table1[[#This Row],[Budget Code Description]],Dimentions!$X$6:$AC$132,3,FALSE),"")</f>
        <v/>
      </c>
      <c r="H2190" s="64" t="str">
        <f>IFERROR(VLOOKUP(Table1[[#This Row],[Account]],Dimentions!$S$6:$V$233,2,FALSE),"")</f>
        <v/>
      </c>
      <c r="I2190" s="62">
        <f>_xlfn.NUMBERVALUE(LEFT(Table1[[#This Row],[Account]],1))</f>
        <v>0</v>
      </c>
      <c r="J2190" s="62" t="str">
        <f>IFERROR(VLOOKUP(Table1[[#This Row],[Budget Code Description]],Table6[#All],7,FALSE),"")</f>
        <v/>
      </c>
      <c r="K2190" s="143" t="str">
        <f>IFERROR(VLOOKUP(Table1[[#This Row],[Budget Code Description]],Table6[#All],8,FALSE),"")</f>
        <v/>
      </c>
      <c r="L2190" s="63"/>
      <c r="M2190" s="65" t="str">
        <f>IFERROR(VLOOKUP(Table1[[#This Row],[Staff ID]],Table2[],2,FALSE),"")</f>
        <v/>
      </c>
      <c r="N2190" s="211" t="str">
        <f>IFERROR(IF(VLOOKUP(Table1[[#This Row],[Budget Code Description]],Dimentions!$X$6:$AC$97,4,FALSE)="","",VLOOKUP(Table1[[#This Row],[Budget Code Description]],Dimentions!$X$6:$AC$97,4,FALSE)),"")</f>
        <v/>
      </c>
      <c r="O2190" s="65" t="str">
        <f>IFERROR(VLOOKUP(Table1[[#This Row],[Vendor ID]],Table549[],2,FALSE),"")</f>
        <v/>
      </c>
      <c r="P2190" s="63"/>
      <c r="Q2190" s="143" t="str">
        <f>IF(Table1[[#This Row],[Posting Date]]&lt;&gt;"",$D$9,"")</f>
        <v/>
      </c>
      <c r="R2190" s="159" t="str">
        <f>IF(Table1[[#This Row],[Posting Date]]&lt;&gt;"",$D$10,"")</f>
        <v/>
      </c>
      <c r="S2190" s="66"/>
      <c r="T2190" s="63"/>
      <c r="U2190" s="67"/>
      <c r="V2190" s="67"/>
      <c r="W2190" s="67" t="str">
        <f t="shared" si="34"/>
        <v/>
      </c>
      <c r="X2190" s="161" t="str">
        <f>IF(E2190="","",(IF(Table1[[#This Row],[Cur]]="USD",Table1[[#This Row],[Cur_Amount Debit]],Table1[[#This Row],[Cur_Amount Debit]]/Table1[[#This Row],[Exchange Rate]])))</f>
        <v/>
      </c>
      <c r="Y2190" s="161" t="str">
        <f>IF(E2190="","",(IF(Table1[[#This Row],[Cur]]="USD",Table1[[#This Row],[Cur_Amount Credit]],Table1[[#This Row],[Cur_Amount Credit]]/ExchangeRate)))</f>
        <v/>
      </c>
      <c r="Z2190" s="203" t="str">
        <f>IF(E2190="","",(Table1[[#This Row],[Debit USD]]-Table1[[#This Row],[Credit USD]]))</f>
        <v/>
      </c>
      <c r="AA2190" s="122"/>
      <c r="AB2190" s="1"/>
      <c r="AC2190" s="15"/>
      <c r="AD2190" s="15" t="str">
        <f>IF(AND(OR(Table1[[#This Row],[Account]]="15030",Table1[[#This Row],[Account]]="15035",Table1[[#This Row],[Account]]="20150"),Table1[[#This Row],[Vendor ID]]=""),1,"")</f>
        <v/>
      </c>
      <c r="AE2190" s="15"/>
      <c r="AF2190" s="15"/>
      <c r="AG2190" s="15"/>
      <c r="AH2190" s="46" t="str">
        <f>IF(Table1[[#This Row],[Posting Date]]&lt;&gt;"","GJ-"&amp;CountryID,"")</f>
        <v/>
      </c>
      <c r="AI2190" s="59" t="str">
        <f>IF(Table1[[#This Row],[Posting Date]]&lt;&gt;"",Table1[[#This Row],[Posting Date]],"")</f>
        <v/>
      </c>
      <c r="AJ2190" s="46"/>
      <c r="AK2190" s="46" t="str">
        <f>IF(Table1[[#This Row],[Description]]&lt;&gt;"",Table1[[#This Row],[Description]],"")</f>
        <v/>
      </c>
      <c r="AL2190" s="46" t="str">
        <f>IF(Table1[[#This Row],[Posting Date]]&lt;&gt;"",Table1[[#This Row],[Reference Number]],"")</f>
        <v/>
      </c>
      <c r="AM2190" s="46" t="str">
        <f>TRIM(Table1[[#This Row],[Line '#]])</f>
        <v/>
      </c>
      <c r="AN2190" s="46" t="str">
        <f>TRIM(Table1[[#This Row],[Account]])</f>
        <v/>
      </c>
      <c r="AO2190" s="46" t="str">
        <f>IF(Table1[[#This Row],[Posting Date]]&lt;&gt;"",$D$5,"")</f>
        <v/>
      </c>
      <c r="AP2190" s="46" t="str">
        <f>TRIM(Table1[[#This Row],[Departments-Prgrams]])</f>
        <v/>
      </c>
      <c r="AQ2190" s="46" t="str">
        <f>TRIM(Table1[[#This Row],[Grant]])</f>
        <v/>
      </c>
      <c r="AR2190" s="46" t="str">
        <f>TRIM(Table1[[#This Row],[Staff ID]])</f>
        <v/>
      </c>
      <c r="AS2190" s="46" t="str">
        <f>IF(TRIM(Table1[[#This Row],[Budget Code]])=0,"",TRIM(Table1[[#This Row],[Budget Code]]))</f>
        <v/>
      </c>
      <c r="AT2190" s="46" t="str">
        <f>IF(Table1[[#This Row],[Line Description]]&lt;&gt;"",Table1[[#This Row],[Line Description]],"")</f>
        <v/>
      </c>
      <c r="AU2190" s="46" t="str">
        <f>IF(Table1[[#This Row],[Cur_Amount Debit]]&gt;0,ROUND(Table1[[#This Row],[Cur_Amount Debit]],2),"")</f>
        <v/>
      </c>
      <c r="AV2190" s="46" t="str">
        <f>IF(Table1[[#This Row],[Cur_Amount Credit]]&gt;0,ROUND(Table1[[#This Row],[Cur_Amount Credit]],2),"")</f>
        <v/>
      </c>
      <c r="AW2190" s="46" t="str">
        <f>LEFT(Table1[[#This Row],[Cur]],3)</f>
        <v/>
      </c>
      <c r="AX2190" s="59"/>
      <c r="AY2190" s="46"/>
      <c r="AZ2190" s="46" t="str">
        <f>IF(Table1[[#This Row],[Cur]]&lt;&gt;"",IF(Table1[[#This Row],[Cur]]="USD","",ExchangeRate),"")</f>
        <v/>
      </c>
      <c r="BA2190" s="46" t="str">
        <f>IF(Table1[[#This Row],[Grant]]&lt;&gt;"",VLOOKUP(Table1[[#This Row],[Grant]],Grants!B:D,3),"")</f>
        <v/>
      </c>
      <c r="BB2190" s="46" t="str">
        <f>TRIM(Table1[[#This Row],[Vendor ID]])</f>
        <v/>
      </c>
      <c r="BC2190">
        <f>IF(Table1[[#This Row],[Reference Number]]=Q2189,BC2189,BC2189+1)</f>
        <v>2</v>
      </c>
    </row>
    <row r="2191" spans="1:55" ht="11.25" hidden="1" customHeight="1">
      <c r="A2191" s="1"/>
      <c r="B2191" s="88" t="str">
        <f>IF(Table1[[#This Row],[Posting Date]]&lt;&gt;"",IF(Table1[[#This Row],[Reference Number]]=Q2190,B2190+1,1),"")</f>
        <v/>
      </c>
      <c r="C2191" s="61"/>
      <c r="D2191" s="61"/>
      <c r="E2191" s="218"/>
      <c r="F2191" s="143" t="str">
        <f>IFERROR(IF(VLOOKUP(Table1[[#This Row],[Budget Code Description]],Dimentions!$X$6:$AC$132,2,FALSE)="","",VLOOKUP(Table1[[#This Row],[Budget Code Description]],Dimentions!$X$6:$AC$132,2,FALSE)),"")</f>
        <v/>
      </c>
      <c r="G2191" s="143" t="str">
        <f>IFERROR(VLOOKUP(Table1[[#This Row],[Budget Code Description]],Dimentions!$X$6:$AC$132,3,FALSE),"")</f>
        <v/>
      </c>
      <c r="H2191" s="64" t="str">
        <f>IFERROR(VLOOKUP(Table1[[#This Row],[Account]],Dimentions!$S$6:$V$233,2,FALSE),"")</f>
        <v/>
      </c>
      <c r="I2191" s="62">
        <f>_xlfn.NUMBERVALUE(LEFT(Table1[[#This Row],[Account]],1))</f>
        <v>0</v>
      </c>
      <c r="J2191" s="62" t="str">
        <f>IFERROR(VLOOKUP(Table1[[#This Row],[Budget Code Description]],Table6[#All],7,FALSE),"")</f>
        <v/>
      </c>
      <c r="K2191" s="143" t="str">
        <f>IFERROR(VLOOKUP(Table1[[#This Row],[Budget Code Description]],Table6[#All],8,FALSE),"")</f>
        <v/>
      </c>
      <c r="L2191" s="63"/>
      <c r="M2191" s="65" t="str">
        <f>IFERROR(VLOOKUP(Table1[[#This Row],[Staff ID]],Table2[],2,FALSE),"")</f>
        <v/>
      </c>
      <c r="N2191" s="211" t="str">
        <f>IFERROR(IF(VLOOKUP(Table1[[#This Row],[Budget Code Description]],Dimentions!$X$6:$AC$97,4,FALSE)="","",VLOOKUP(Table1[[#This Row],[Budget Code Description]],Dimentions!$X$6:$AC$97,4,FALSE)),"")</f>
        <v/>
      </c>
      <c r="O2191" s="65" t="str">
        <f>IFERROR(VLOOKUP(Table1[[#This Row],[Vendor ID]],Table549[],2,FALSE),"")</f>
        <v/>
      </c>
      <c r="P2191" s="63"/>
      <c r="Q2191" s="143" t="str">
        <f>IF(Table1[[#This Row],[Posting Date]]&lt;&gt;"",$D$9,"")</f>
        <v/>
      </c>
      <c r="R2191" s="159" t="str">
        <f>IF(Table1[[#This Row],[Posting Date]]&lt;&gt;"",$D$10,"")</f>
        <v/>
      </c>
      <c r="S2191" s="66"/>
      <c r="T2191" s="63"/>
      <c r="U2191" s="67"/>
      <c r="V2191" s="67"/>
      <c r="W2191" s="67" t="str">
        <f t="shared" si="34"/>
        <v/>
      </c>
      <c r="X2191" s="161" t="str">
        <f>IF(E2191="","",(IF(Table1[[#This Row],[Cur]]="USD",Table1[[#This Row],[Cur_Amount Debit]],Table1[[#This Row],[Cur_Amount Debit]]/Table1[[#This Row],[Exchange Rate]])))</f>
        <v/>
      </c>
      <c r="Y2191" s="161" t="str">
        <f>IF(E2191="","",(IF(Table1[[#This Row],[Cur]]="USD",Table1[[#This Row],[Cur_Amount Credit]],Table1[[#This Row],[Cur_Amount Credit]]/ExchangeRate)))</f>
        <v/>
      </c>
      <c r="Z2191" s="203" t="str">
        <f>IF(E2191="","",(Table1[[#This Row],[Debit USD]]-Table1[[#This Row],[Credit USD]]))</f>
        <v/>
      </c>
      <c r="AA2191" s="122"/>
      <c r="AB2191" s="1"/>
      <c r="AC2191" s="15"/>
      <c r="AD2191" s="15" t="str">
        <f>IF(AND(OR(Table1[[#This Row],[Account]]="15030",Table1[[#This Row],[Account]]="15035",Table1[[#This Row],[Account]]="20150"),Table1[[#This Row],[Vendor ID]]=""),1,"")</f>
        <v/>
      </c>
      <c r="AE2191" s="15"/>
      <c r="AF2191" s="15"/>
      <c r="AG2191" s="15"/>
      <c r="AH2191" s="46" t="str">
        <f>IF(Table1[[#This Row],[Posting Date]]&lt;&gt;"","GJ-"&amp;CountryID,"")</f>
        <v/>
      </c>
      <c r="AI2191" s="59" t="str">
        <f>IF(Table1[[#This Row],[Posting Date]]&lt;&gt;"",Table1[[#This Row],[Posting Date]],"")</f>
        <v/>
      </c>
      <c r="AJ2191" s="46"/>
      <c r="AK2191" s="46" t="str">
        <f>IF(Table1[[#This Row],[Description]]&lt;&gt;"",Table1[[#This Row],[Description]],"")</f>
        <v/>
      </c>
      <c r="AL2191" s="46" t="str">
        <f>IF(Table1[[#This Row],[Posting Date]]&lt;&gt;"",Table1[[#This Row],[Reference Number]],"")</f>
        <v/>
      </c>
      <c r="AM2191" s="46" t="str">
        <f>TRIM(Table1[[#This Row],[Line '#]])</f>
        <v/>
      </c>
      <c r="AN2191" s="46" t="str">
        <f>TRIM(Table1[[#This Row],[Account]])</f>
        <v/>
      </c>
      <c r="AO2191" s="46" t="str">
        <f>IF(Table1[[#This Row],[Posting Date]]&lt;&gt;"",$D$5,"")</f>
        <v/>
      </c>
      <c r="AP2191" s="46" t="str">
        <f>TRIM(Table1[[#This Row],[Departments-Prgrams]])</f>
        <v/>
      </c>
      <c r="AQ2191" s="46" t="str">
        <f>TRIM(Table1[[#This Row],[Grant]])</f>
        <v/>
      </c>
      <c r="AR2191" s="46" t="str">
        <f>TRIM(Table1[[#This Row],[Staff ID]])</f>
        <v/>
      </c>
      <c r="AS2191" s="46" t="str">
        <f>IF(TRIM(Table1[[#This Row],[Budget Code]])=0,"",TRIM(Table1[[#This Row],[Budget Code]]))</f>
        <v/>
      </c>
      <c r="AT2191" s="46" t="str">
        <f>IF(Table1[[#This Row],[Line Description]]&lt;&gt;"",Table1[[#This Row],[Line Description]],"")</f>
        <v/>
      </c>
      <c r="AU2191" s="46" t="str">
        <f>IF(Table1[[#This Row],[Cur_Amount Debit]]&gt;0,ROUND(Table1[[#This Row],[Cur_Amount Debit]],2),"")</f>
        <v/>
      </c>
      <c r="AV2191" s="46" t="str">
        <f>IF(Table1[[#This Row],[Cur_Amount Credit]]&gt;0,ROUND(Table1[[#This Row],[Cur_Amount Credit]],2),"")</f>
        <v/>
      </c>
      <c r="AW2191" s="46" t="str">
        <f>LEFT(Table1[[#This Row],[Cur]],3)</f>
        <v/>
      </c>
      <c r="AX2191" s="59"/>
      <c r="AY2191" s="46"/>
      <c r="AZ2191" s="46" t="str">
        <f>IF(Table1[[#This Row],[Cur]]&lt;&gt;"",IF(Table1[[#This Row],[Cur]]="USD","",ExchangeRate),"")</f>
        <v/>
      </c>
      <c r="BA2191" s="46" t="str">
        <f>IF(Table1[[#This Row],[Grant]]&lt;&gt;"",VLOOKUP(Table1[[#This Row],[Grant]],Grants!B:D,3),"")</f>
        <v/>
      </c>
      <c r="BB2191" s="46" t="str">
        <f>TRIM(Table1[[#This Row],[Vendor ID]])</f>
        <v/>
      </c>
      <c r="BC2191">
        <f>IF(Table1[[#This Row],[Reference Number]]=Q2190,BC2190,BC2190+1)</f>
        <v>2</v>
      </c>
    </row>
    <row r="2192" spans="1:55" ht="11.25" hidden="1" customHeight="1">
      <c r="A2192" s="1"/>
      <c r="B2192" s="88" t="str">
        <f>IF(Table1[[#This Row],[Posting Date]]&lt;&gt;"",IF(Table1[[#This Row],[Reference Number]]=Q2191,B2191+1,1),"")</f>
        <v/>
      </c>
      <c r="C2192" s="61"/>
      <c r="D2192" s="61"/>
      <c r="E2192" s="218"/>
      <c r="F2192" s="143" t="str">
        <f>IFERROR(IF(VLOOKUP(Table1[[#This Row],[Budget Code Description]],Dimentions!$X$6:$AC$132,2,FALSE)="","",VLOOKUP(Table1[[#This Row],[Budget Code Description]],Dimentions!$X$6:$AC$132,2,FALSE)),"")</f>
        <v/>
      </c>
      <c r="G2192" s="143" t="str">
        <f>IFERROR(VLOOKUP(Table1[[#This Row],[Budget Code Description]],Dimentions!$X$6:$AC$132,3,FALSE),"")</f>
        <v/>
      </c>
      <c r="H2192" s="64" t="str">
        <f>IFERROR(VLOOKUP(Table1[[#This Row],[Account]],Dimentions!$S$6:$V$233,2,FALSE),"")</f>
        <v/>
      </c>
      <c r="I2192" s="62">
        <f>_xlfn.NUMBERVALUE(LEFT(Table1[[#This Row],[Account]],1))</f>
        <v>0</v>
      </c>
      <c r="J2192" s="62" t="str">
        <f>IFERROR(VLOOKUP(Table1[[#This Row],[Budget Code Description]],Table6[#All],7,FALSE),"")</f>
        <v/>
      </c>
      <c r="K2192" s="143" t="str">
        <f>IFERROR(VLOOKUP(Table1[[#This Row],[Budget Code Description]],Table6[#All],8,FALSE),"")</f>
        <v/>
      </c>
      <c r="L2192" s="63"/>
      <c r="M2192" s="65" t="str">
        <f>IFERROR(VLOOKUP(Table1[[#This Row],[Staff ID]],Table2[],2,FALSE),"")</f>
        <v/>
      </c>
      <c r="N2192" s="211" t="str">
        <f>IFERROR(IF(VLOOKUP(Table1[[#This Row],[Budget Code Description]],Dimentions!$X$6:$AC$97,4,FALSE)="","",VLOOKUP(Table1[[#This Row],[Budget Code Description]],Dimentions!$X$6:$AC$97,4,FALSE)),"")</f>
        <v/>
      </c>
      <c r="O2192" s="65" t="str">
        <f>IFERROR(VLOOKUP(Table1[[#This Row],[Vendor ID]],Table549[],2,FALSE),"")</f>
        <v/>
      </c>
      <c r="P2192" s="63"/>
      <c r="Q2192" s="143" t="str">
        <f>IF(Table1[[#This Row],[Posting Date]]&lt;&gt;"",$D$9,"")</f>
        <v/>
      </c>
      <c r="R2192" s="159" t="str">
        <f>IF(Table1[[#This Row],[Posting Date]]&lt;&gt;"",$D$10,"")</f>
        <v/>
      </c>
      <c r="S2192" s="66"/>
      <c r="T2192" s="63"/>
      <c r="U2192" s="67"/>
      <c r="V2192" s="67"/>
      <c r="W2192" s="67" t="str">
        <f t="shared" si="34"/>
        <v/>
      </c>
      <c r="X2192" s="161" t="str">
        <f>IF(E2192="","",(IF(Table1[[#This Row],[Cur]]="USD",Table1[[#This Row],[Cur_Amount Debit]],Table1[[#This Row],[Cur_Amount Debit]]/Table1[[#This Row],[Exchange Rate]])))</f>
        <v/>
      </c>
      <c r="Y2192" s="161" t="str">
        <f>IF(E2192="","",(IF(Table1[[#This Row],[Cur]]="USD",Table1[[#This Row],[Cur_Amount Credit]],Table1[[#This Row],[Cur_Amount Credit]]/ExchangeRate)))</f>
        <v/>
      </c>
      <c r="Z2192" s="203" t="str">
        <f>IF(E2192="","",(Table1[[#This Row],[Debit USD]]-Table1[[#This Row],[Credit USD]]))</f>
        <v/>
      </c>
      <c r="AA2192" s="122"/>
      <c r="AB2192" s="1"/>
      <c r="AC2192" s="15"/>
      <c r="AD2192" s="15" t="str">
        <f>IF(AND(OR(Table1[[#This Row],[Account]]="15030",Table1[[#This Row],[Account]]="15035",Table1[[#This Row],[Account]]="20150"),Table1[[#This Row],[Vendor ID]]=""),1,"")</f>
        <v/>
      </c>
      <c r="AE2192" s="15"/>
      <c r="AF2192" s="15"/>
      <c r="AG2192" s="15"/>
      <c r="AH2192" s="46" t="str">
        <f>IF(Table1[[#This Row],[Posting Date]]&lt;&gt;"","GJ-"&amp;CountryID,"")</f>
        <v/>
      </c>
      <c r="AI2192" s="59" t="str">
        <f>IF(Table1[[#This Row],[Posting Date]]&lt;&gt;"",Table1[[#This Row],[Posting Date]],"")</f>
        <v/>
      </c>
      <c r="AJ2192" s="46"/>
      <c r="AK2192" s="46" t="str">
        <f>IF(Table1[[#This Row],[Description]]&lt;&gt;"",Table1[[#This Row],[Description]],"")</f>
        <v/>
      </c>
      <c r="AL2192" s="46" t="str">
        <f>IF(Table1[[#This Row],[Posting Date]]&lt;&gt;"",Table1[[#This Row],[Reference Number]],"")</f>
        <v/>
      </c>
      <c r="AM2192" s="46" t="str">
        <f>TRIM(Table1[[#This Row],[Line '#]])</f>
        <v/>
      </c>
      <c r="AN2192" s="46" t="str">
        <f>TRIM(Table1[[#This Row],[Account]])</f>
        <v/>
      </c>
      <c r="AO2192" s="46" t="str">
        <f>IF(Table1[[#This Row],[Posting Date]]&lt;&gt;"",$D$5,"")</f>
        <v/>
      </c>
      <c r="AP2192" s="46" t="str">
        <f>TRIM(Table1[[#This Row],[Departments-Prgrams]])</f>
        <v/>
      </c>
      <c r="AQ2192" s="46" t="str">
        <f>TRIM(Table1[[#This Row],[Grant]])</f>
        <v/>
      </c>
      <c r="AR2192" s="46" t="str">
        <f>TRIM(Table1[[#This Row],[Staff ID]])</f>
        <v/>
      </c>
      <c r="AS2192" s="46" t="str">
        <f>IF(TRIM(Table1[[#This Row],[Budget Code]])=0,"",TRIM(Table1[[#This Row],[Budget Code]]))</f>
        <v/>
      </c>
      <c r="AT2192" s="46" t="str">
        <f>IF(Table1[[#This Row],[Line Description]]&lt;&gt;"",Table1[[#This Row],[Line Description]],"")</f>
        <v/>
      </c>
      <c r="AU2192" s="46" t="str">
        <f>IF(Table1[[#This Row],[Cur_Amount Debit]]&gt;0,ROUND(Table1[[#This Row],[Cur_Amount Debit]],2),"")</f>
        <v/>
      </c>
      <c r="AV2192" s="46" t="str">
        <f>IF(Table1[[#This Row],[Cur_Amount Credit]]&gt;0,ROUND(Table1[[#This Row],[Cur_Amount Credit]],2),"")</f>
        <v/>
      </c>
      <c r="AW2192" s="46" t="str">
        <f>LEFT(Table1[[#This Row],[Cur]],3)</f>
        <v/>
      </c>
      <c r="AX2192" s="59"/>
      <c r="AY2192" s="46"/>
      <c r="AZ2192" s="46" t="str">
        <f>IF(Table1[[#This Row],[Cur]]&lt;&gt;"",IF(Table1[[#This Row],[Cur]]="USD","",ExchangeRate),"")</f>
        <v/>
      </c>
      <c r="BA2192" s="46" t="str">
        <f>IF(Table1[[#This Row],[Grant]]&lt;&gt;"",VLOOKUP(Table1[[#This Row],[Grant]],Grants!B:D,3),"")</f>
        <v/>
      </c>
      <c r="BB2192" s="46" t="str">
        <f>TRIM(Table1[[#This Row],[Vendor ID]])</f>
        <v/>
      </c>
      <c r="BC2192">
        <f>IF(Table1[[#This Row],[Reference Number]]=Q2191,BC2191,BC2191+1)</f>
        <v>2</v>
      </c>
    </row>
    <row r="2193" spans="1:55" ht="11.25" hidden="1" customHeight="1">
      <c r="A2193" s="1"/>
      <c r="B2193" s="88" t="str">
        <f>IF(Table1[[#This Row],[Posting Date]]&lt;&gt;"",IF(Table1[[#This Row],[Reference Number]]=Q2192,B2192+1,1),"")</f>
        <v/>
      </c>
      <c r="C2193" s="61"/>
      <c r="D2193" s="61"/>
      <c r="E2193" s="218"/>
      <c r="F2193" s="143" t="str">
        <f>IFERROR(IF(VLOOKUP(Table1[[#This Row],[Budget Code Description]],Dimentions!$X$6:$AC$132,2,FALSE)="","",VLOOKUP(Table1[[#This Row],[Budget Code Description]],Dimentions!$X$6:$AC$132,2,FALSE)),"")</f>
        <v/>
      </c>
      <c r="G2193" s="143" t="str">
        <f>IFERROR(VLOOKUP(Table1[[#This Row],[Budget Code Description]],Dimentions!$X$6:$AC$132,3,FALSE),"")</f>
        <v/>
      </c>
      <c r="H2193" s="64" t="str">
        <f>IFERROR(VLOOKUP(Table1[[#This Row],[Account]],Dimentions!$S$6:$V$233,2,FALSE),"")</f>
        <v/>
      </c>
      <c r="I2193" s="62">
        <f>_xlfn.NUMBERVALUE(LEFT(Table1[[#This Row],[Account]],1))</f>
        <v>0</v>
      </c>
      <c r="J2193" s="62" t="str">
        <f>IFERROR(VLOOKUP(Table1[[#This Row],[Budget Code Description]],Table6[#All],7,FALSE),"")</f>
        <v/>
      </c>
      <c r="K2193" s="143" t="str">
        <f>IFERROR(VLOOKUP(Table1[[#This Row],[Budget Code Description]],Table6[#All],8,FALSE),"")</f>
        <v/>
      </c>
      <c r="L2193" s="63"/>
      <c r="M2193" s="65" t="str">
        <f>IFERROR(VLOOKUP(Table1[[#This Row],[Staff ID]],Table2[],2,FALSE),"")</f>
        <v/>
      </c>
      <c r="N2193" s="211" t="str">
        <f>IFERROR(IF(VLOOKUP(Table1[[#This Row],[Budget Code Description]],Dimentions!$X$6:$AC$97,4,FALSE)="","",VLOOKUP(Table1[[#This Row],[Budget Code Description]],Dimentions!$X$6:$AC$97,4,FALSE)),"")</f>
        <v/>
      </c>
      <c r="O2193" s="65" t="str">
        <f>IFERROR(VLOOKUP(Table1[[#This Row],[Vendor ID]],Table549[],2,FALSE),"")</f>
        <v/>
      </c>
      <c r="P2193" s="63"/>
      <c r="Q2193" s="143" t="str">
        <f>IF(Table1[[#This Row],[Posting Date]]&lt;&gt;"",$D$9,"")</f>
        <v/>
      </c>
      <c r="R2193" s="159" t="str">
        <f>IF(Table1[[#This Row],[Posting Date]]&lt;&gt;"",$D$10,"")</f>
        <v/>
      </c>
      <c r="S2193" s="66"/>
      <c r="T2193" s="63"/>
      <c r="U2193" s="67"/>
      <c r="V2193" s="67"/>
      <c r="W2193" s="67" t="str">
        <f t="shared" si="34"/>
        <v/>
      </c>
      <c r="X2193" s="161" t="str">
        <f>IF(E2193="","",(IF(Table1[[#This Row],[Cur]]="USD",Table1[[#This Row],[Cur_Amount Debit]],Table1[[#This Row],[Cur_Amount Debit]]/Table1[[#This Row],[Exchange Rate]])))</f>
        <v/>
      </c>
      <c r="Y2193" s="161" t="str">
        <f>IF(E2193="","",(IF(Table1[[#This Row],[Cur]]="USD",Table1[[#This Row],[Cur_Amount Credit]],Table1[[#This Row],[Cur_Amount Credit]]/ExchangeRate)))</f>
        <v/>
      </c>
      <c r="Z2193" s="203" t="str">
        <f>IF(E2193="","",(Table1[[#This Row],[Debit USD]]-Table1[[#This Row],[Credit USD]]))</f>
        <v/>
      </c>
      <c r="AA2193" s="122"/>
      <c r="AB2193" s="1"/>
      <c r="AC2193" s="15"/>
      <c r="AD2193" s="15" t="str">
        <f>IF(AND(OR(Table1[[#This Row],[Account]]="15030",Table1[[#This Row],[Account]]="15035",Table1[[#This Row],[Account]]="20150"),Table1[[#This Row],[Vendor ID]]=""),1,"")</f>
        <v/>
      </c>
      <c r="AE2193" s="15"/>
      <c r="AF2193" s="15"/>
      <c r="AG2193" s="15"/>
      <c r="AH2193" s="46" t="str">
        <f>IF(Table1[[#This Row],[Posting Date]]&lt;&gt;"","GJ-"&amp;CountryID,"")</f>
        <v/>
      </c>
      <c r="AI2193" s="59" t="str">
        <f>IF(Table1[[#This Row],[Posting Date]]&lt;&gt;"",Table1[[#This Row],[Posting Date]],"")</f>
        <v/>
      </c>
      <c r="AJ2193" s="46"/>
      <c r="AK2193" s="46" t="str">
        <f>IF(Table1[[#This Row],[Description]]&lt;&gt;"",Table1[[#This Row],[Description]],"")</f>
        <v/>
      </c>
      <c r="AL2193" s="46" t="str">
        <f>IF(Table1[[#This Row],[Posting Date]]&lt;&gt;"",Table1[[#This Row],[Reference Number]],"")</f>
        <v/>
      </c>
      <c r="AM2193" s="46" t="str">
        <f>TRIM(Table1[[#This Row],[Line '#]])</f>
        <v/>
      </c>
      <c r="AN2193" s="46" t="str">
        <f>TRIM(Table1[[#This Row],[Account]])</f>
        <v/>
      </c>
      <c r="AO2193" s="46" t="str">
        <f>IF(Table1[[#This Row],[Posting Date]]&lt;&gt;"",$D$5,"")</f>
        <v/>
      </c>
      <c r="AP2193" s="46" t="str">
        <f>TRIM(Table1[[#This Row],[Departments-Prgrams]])</f>
        <v/>
      </c>
      <c r="AQ2193" s="46" t="str">
        <f>TRIM(Table1[[#This Row],[Grant]])</f>
        <v/>
      </c>
      <c r="AR2193" s="46" t="str">
        <f>TRIM(Table1[[#This Row],[Staff ID]])</f>
        <v/>
      </c>
      <c r="AS2193" s="46" t="str">
        <f>IF(TRIM(Table1[[#This Row],[Budget Code]])=0,"",TRIM(Table1[[#This Row],[Budget Code]]))</f>
        <v/>
      </c>
      <c r="AT2193" s="46" t="str">
        <f>IF(Table1[[#This Row],[Line Description]]&lt;&gt;"",Table1[[#This Row],[Line Description]],"")</f>
        <v/>
      </c>
      <c r="AU2193" s="46" t="str">
        <f>IF(Table1[[#This Row],[Cur_Amount Debit]]&gt;0,ROUND(Table1[[#This Row],[Cur_Amount Debit]],2),"")</f>
        <v/>
      </c>
      <c r="AV2193" s="46" t="str">
        <f>IF(Table1[[#This Row],[Cur_Amount Credit]]&gt;0,ROUND(Table1[[#This Row],[Cur_Amount Credit]],2),"")</f>
        <v/>
      </c>
      <c r="AW2193" s="46" t="str">
        <f>LEFT(Table1[[#This Row],[Cur]],3)</f>
        <v/>
      </c>
      <c r="AX2193" s="59"/>
      <c r="AY2193" s="46"/>
      <c r="AZ2193" s="46" t="str">
        <f>IF(Table1[[#This Row],[Cur]]&lt;&gt;"",IF(Table1[[#This Row],[Cur]]="USD","",ExchangeRate),"")</f>
        <v/>
      </c>
      <c r="BA2193" s="46" t="str">
        <f>IF(Table1[[#This Row],[Grant]]&lt;&gt;"",VLOOKUP(Table1[[#This Row],[Grant]],Grants!B:D,3),"")</f>
        <v/>
      </c>
      <c r="BB2193" s="46" t="str">
        <f>TRIM(Table1[[#This Row],[Vendor ID]])</f>
        <v/>
      </c>
      <c r="BC2193">
        <f>IF(Table1[[#This Row],[Reference Number]]=Q2192,BC2192,BC2192+1)</f>
        <v>2</v>
      </c>
    </row>
    <row r="2194" spans="1:55" ht="11.25" hidden="1" customHeight="1">
      <c r="A2194" s="1"/>
      <c r="B2194" s="88" t="str">
        <f>IF(Table1[[#This Row],[Posting Date]]&lt;&gt;"",IF(Table1[[#This Row],[Reference Number]]=Q2193,B2193+1,1),"")</f>
        <v/>
      </c>
      <c r="C2194" s="61"/>
      <c r="D2194" s="61"/>
      <c r="E2194" s="218"/>
      <c r="F2194" s="143" t="str">
        <f>IFERROR(IF(VLOOKUP(Table1[[#This Row],[Budget Code Description]],Dimentions!$X$6:$AC$132,2,FALSE)="","",VLOOKUP(Table1[[#This Row],[Budget Code Description]],Dimentions!$X$6:$AC$132,2,FALSE)),"")</f>
        <v/>
      </c>
      <c r="G2194" s="143" t="str">
        <f>IFERROR(VLOOKUP(Table1[[#This Row],[Budget Code Description]],Dimentions!$X$6:$AC$132,3,FALSE),"")</f>
        <v/>
      </c>
      <c r="H2194" s="64" t="str">
        <f>IFERROR(VLOOKUP(Table1[[#This Row],[Account]],Dimentions!$S$6:$V$233,2,FALSE),"")</f>
        <v/>
      </c>
      <c r="I2194" s="62">
        <f>_xlfn.NUMBERVALUE(LEFT(Table1[[#This Row],[Account]],1))</f>
        <v>0</v>
      </c>
      <c r="J2194" s="62" t="str">
        <f>IFERROR(VLOOKUP(Table1[[#This Row],[Budget Code Description]],Table6[#All],7,FALSE),"")</f>
        <v/>
      </c>
      <c r="K2194" s="143" t="str">
        <f>IFERROR(VLOOKUP(Table1[[#This Row],[Budget Code Description]],Table6[#All],8,FALSE),"")</f>
        <v/>
      </c>
      <c r="L2194" s="63"/>
      <c r="M2194" s="65" t="str">
        <f>IFERROR(VLOOKUP(Table1[[#This Row],[Staff ID]],Table2[],2,FALSE),"")</f>
        <v/>
      </c>
      <c r="N2194" s="211" t="str">
        <f>IFERROR(IF(VLOOKUP(Table1[[#This Row],[Budget Code Description]],Dimentions!$X$6:$AC$97,4,FALSE)="","",VLOOKUP(Table1[[#This Row],[Budget Code Description]],Dimentions!$X$6:$AC$97,4,FALSE)),"")</f>
        <v/>
      </c>
      <c r="O2194" s="65" t="str">
        <f>IFERROR(VLOOKUP(Table1[[#This Row],[Vendor ID]],Table549[],2,FALSE),"")</f>
        <v/>
      </c>
      <c r="P2194" s="63"/>
      <c r="Q2194" s="143" t="str">
        <f>IF(Table1[[#This Row],[Posting Date]]&lt;&gt;"",$D$9,"")</f>
        <v/>
      </c>
      <c r="R2194" s="159" t="str">
        <f>IF(Table1[[#This Row],[Posting Date]]&lt;&gt;"",$D$10,"")</f>
        <v/>
      </c>
      <c r="S2194" s="66"/>
      <c r="T2194" s="63"/>
      <c r="U2194" s="67"/>
      <c r="V2194" s="67"/>
      <c r="W2194" s="67" t="str">
        <f t="shared" si="34"/>
        <v/>
      </c>
      <c r="X2194" s="161" t="str">
        <f>IF(E2194="","",(IF(Table1[[#This Row],[Cur]]="USD",Table1[[#This Row],[Cur_Amount Debit]],Table1[[#This Row],[Cur_Amount Debit]]/Table1[[#This Row],[Exchange Rate]])))</f>
        <v/>
      </c>
      <c r="Y2194" s="161" t="str">
        <f>IF(E2194="","",(IF(Table1[[#This Row],[Cur]]="USD",Table1[[#This Row],[Cur_Amount Credit]],Table1[[#This Row],[Cur_Amount Credit]]/ExchangeRate)))</f>
        <v/>
      </c>
      <c r="Z2194" s="203" t="str">
        <f>IF(E2194="","",(Table1[[#This Row],[Debit USD]]-Table1[[#This Row],[Credit USD]]))</f>
        <v/>
      </c>
      <c r="AA2194" s="122"/>
      <c r="AB2194" s="1"/>
      <c r="AC2194" s="15"/>
      <c r="AD2194" s="15" t="str">
        <f>IF(AND(OR(Table1[[#This Row],[Account]]="15030",Table1[[#This Row],[Account]]="15035",Table1[[#This Row],[Account]]="20150"),Table1[[#This Row],[Vendor ID]]=""),1,"")</f>
        <v/>
      </c>
      <c r="AE2194" s="15"/>
      <c r="AF2194" s="15"/>
      <c r="AG2194" s="15"/>
      <c r="AH2194" s="46" t="str">
        <f>IF(Table1[[#This Row],[Posting Date]]&lt;&gt;"","GJ-"&amp;CountryID,"")</f>
        <v/>
      </c>
      <c r="AI2194" s="59" t="str">
        <f>IF(Table1[[#This Row],[Posting Date]]&lt;&gt;"",Table1[[#This Row],[Posting Date]],"")</f>
        <v/>
      </c>
      <c r="AJ2194" s="46"/>
      <c r="AK2194" s="46" t="str">
        <f>IF(Table1[[#This Row],[Description]]&lt;&gt;"",Table1[[#This Row],[Description]],"")</f>
        <v/>
      </c>
      <c r="AL2194" s="46" t="str">
        <f>IF(Table1[[#This Row],[Posting Date]]&lt;&gt;"",Table1[[#This Row],[Reference Number]],"")</f>
        <v/>
      </c>
      <c r="AM2194" s="46" t="str">
        <f>TRIM(Table1[[#This Row],[Line '#]])</f>
        <v/>
      </c>
      <c r="AN2194" s="46" t="str">
        <f>TRIM(Table1[[#This Row],[Account]])</f>
        <v/>
      </c>
      <c r="AO2194" s="46" t="str">
        <f>IF(Table1[[#This Row],[Posting Date]]&lt;&gt;"",$D$5,"")</f>
        <v/>
      </c>
      <c r="AP2194" s="46" t="str">
        <f>TRIM(Table1[[#This Row],[Departments-Prgrams]])</f>
        <v/>
      </c>
      <c r="AQ2194" s="46" t="str">
        <f>TRIM(Table1[[#This Row],[Grant]])</f>
        <v/>
      </c>
      <c r="AR2194" s="46" t="str">
        <f>TRIM(Table1[[#This Row],[Staff ID]])</f>
        <v/>
      </c>
      <c r="AS2194" s="46" t="str">
        <f>IF(TRIM(Table1[[#This Row],[Budget Code]])=0,"",TRIM(Table1[[#This Row],[Budget Code]]))</f>
        <v/>
      </c>
      <c r="AT2194" s="46" t="str">
        <f>IF(Table1[[#This Row],[Line Description]]&lt;&gt;"",Table1[[#This Row],[Line Description]],"")</f>
        <v/>
      </c>
      <c r="AU2194" s="46" t="str">
        <f>IF(Table1[[#This Row],[Cur_Amount Debit]]&gt;0,ROUND(Table1[[#This Row],[Cur_Amount Debit]],2),"")</f>
        <v/>
      </c>
      <c r="AV2194" s="46" t="str">
        <f>IF(Table1[[#This Row],[Cur_Amount Credit]]&gt;0,ROUND(Table1[[#This Row],[Cur_Amount Credit]],2),"")</f>
        <v/>
      </c>
      <c r="AW2194" s="46" t="str">
        <f>LEFT(Table1[[#This Row],[Cur]],3)</f>
        <v/>
      </c>
      <c r="AX2194" s="59"/>
      <c r="AY2194" s="46"/>
      <c r="AZ2194" s="46" t="str">
        <f>IF(Table1[[#This Row],[Cur]]&lt;&gt;"",IF(Table1[[#This Row],[Cur]]="USD","",ExchangeRate),"")</f>
        <v/>
      </c>
      <c r="BA2194" s="46" t="str">
        <f>IF(Table1[[#This Row],[Grant]]&lt;&gt;"",VLOOKUP(Table1[[#This Row],[Grant]],Grants!B:D,3),"")</f>
        <v/>
      </c>
      <c r="BB2194" s="46" t="str">
        <f>TRIM(Table1[[#This Row],[Vendor ID]])</f>
        <v/>
      </c>
      <c r="BC2194">
        <f>IF(Table1[[#This Row],[Reference Number]]=Q2193,BC2193,BC2193+1)</f>
        <v>2</v>
      </c>
    </row>
    <row r="2195" spans="1:55" ht="11.25" hidden="1" customHeight="1">
      <c r="A2195" s="1"/>
      <c r="B2195" s="88" t="str">
        <f>IF(Table1[[#This Row],[Posting Date]]&lt;&gt;"",IF(Table1[[#This Row],[Reference Number]]=Q2194,B2194+1,1),"")</f>
        <v/>
      </c>
      <c r="C2195" s="61"/>
      <c r="D2195" s="61"/>
      <c r="E2195" s="218"/>
      <c r="F2195" s="143" t="str">
        <f>IFERROR(IF(VLOOKUP(Table1[[#This Row],[Budget Code Description]],Dimentions!$X$6:$AC$132,2,FALSE)="","",VLOOKUP(Table1[[#This Row],[Budget Code Description]],Dimentions!$X$6:$AC$132,2,FALSE)),"")</f>
        <v/>
      </c>
      <c r="G2195" s="143" t="str">
        <f>IFERROR(VLOOKUP(Table1[[#This Row],[Budget Code Description]],Dimentions!$X$6:$AC$132,3,FALSE),"")</f>
        <v/>
      </c>
      <c r="H2195" s="64" t="str">
        <f>IFERROR(VLOOKUP(Table1[[#This Row],[Account]],Dimentions!$S$6:$V$233,2,FALSE),"")</f>
        <v/>
      </c>
      <c r="I2195" s="62">
        <f>_xlfn.NUMBERVALUE(LEFT(Table1[[#This Row],[Account]],1))</f>
        <v>0</v>
      </c>
      <c r="J2195" s="62" t="str">
        <f>IFERROR(VLOOKUP(Table1[[#This Row],[Budget Code Description]],Table6[#All],7,FALSE),"")</f>
        <v/>
      </c>
      <c r="K2195" s="143" t="str">
        <f>IFERROR(VLOOKUP(Table1[[#This Row],[Budget Code Description]],Table6[#All],8,FALSE),"")</f>
        <v/>
      </c>
      <c r="L2195" s="63"/>
      <c r="M2195" s="65" t="str">
        <f>IFERROR(VLOOKUP(Table1[[#This Row],[Staff ID]],Table2[],2,FALSE),"")</f>
        <v/>
      </c>
      <c r="N2195" s="211" t="str">
        <f>IFERROR(IF(VLOOKUP(Table1[[#This Row],[Budget Code Description]],Dimentions!$X$6:$AC$97,4,FALSE)="","",VLOOKUP(Table1[[#This Row],[Budget Code Description]],Dimentions!$X$6:$AC$97,4,FALSE)),"")</f>
        <v/>
      </c>
      <c r="O2195" s="65" t="str">
        <f>IFERROR(VLOOKUP(Table1[[#This Row],[Vendor ID]],Table549[],2,FALSE),"")</f>
        <v/>
      </c>
      <c r="P2195" s="63"/>
      <c r="Q2195" s="143" t="str">
        <f>IF(Table1[[#This Row],[Posting Date]]&lt;&gt;"",$D$9,"")</f>
        <v/>
      </c>
      <c r="R2195" s="159" t="str">
        <f>IF(Table1[[#This Row],[Posting Date]]&lt;&gt;"",$D$10,"")</f>
        <v/>
      </c>
      <c r="S2195" s="66"/>
      <c r="T2195" s="63"/>
      <c r="U2195" s="67"/>
      <c r="V2195" s="67"/>
      <c r="W2195" s="67" t="str">
        <f t="shared" si="34"/>
        <v/>
      </c>
      <c r="X2195" s="161" t="str">
        <f>IF(E2195="","",(IF(Table1[[#This Row],[Cur]]="USD",Table1[[#This Row],[Cur_Amount Debit]],Table1[[#This Row],[Cur_Amount Debit]]/Table1[[#This Row],[Exchange Rate]])))</f>
        <v/>
      </c>
      <c r="Y2195" s="161" t="str">
        <f>IF(E2195="","",(IF(Table1[[#This Row],[Cur]]="USD",Table1[[#This Row],[Cur_Amount Credit]],Table1[[#This Row],[Cur_Amount Credit]]/ExchangeRate)))</f>
        <v/>
      </c>
      <c r="Z2195" s="203" t="str">
        <f>IF(E2195="","",(Table1[[#This Row],[Debit USD]]-Table1[[#This Row],[Credit USD]]))</f>
        <v/>
      </c>
      <c r="AA2195" s="122"/>
      <c r="AB2195" s="1"/>
      <c r="AC2195" s="15"/>
      <c r="AD2195" s="15" t="str">
        <f>IF(AND(OR(Table1[[#This Row],[Account]]="15030",Table1[[#This Row],[Account]]="15035",Table1[[#This Row],[Account]]="20150"),Table1[[#This Row],[Vendor ID]]=""),1,"")</f>
        <v/>
      </c>
      <c r="AE2195" s="15"/>
      <c r="AF2195" s="15"/>
      <c r="AG2195" s="15"/>
      <c r="AH2195" s="46" t="str">
        <f>IF(Table1[[#This Row],[Posting Date]]&lt;&gt;"","GJ-"&amp;CountryID,"")</f>
        <v/>
      </c>
      <c r="AI2195" s="59" t="str">
        <f>IF(Table1[[#This Row],[Posting Date]]&lt;&gt;"",Table1[[#This Row],[Posting Date]],"")</f>
        <v/>
      </c>
      <c r="AJ2195" s="46"/>
      <c r="AK2195" s="46" t="str">
        <f>IF(Table1[[#This Row],[Description]]&lt;&gt;"",Table1[[#This Row],[Description]],"")</f>
        <v/>
      </c>
      <c r="AL2195" s="46" t="str">
        <f>IF(Table1[[#This Row],[Posting Date]]&lt;&gt;"",Table1[[#This Row],[Reference Number]],"")</f>
        <v/>
      </c>
      <c r="AM2195" s="46" t="str">
        <f>TRIM(Table1[[#This Row],[Line '#]])</f>
        <v/>
      </c>
      <c r="AN2195" s="46" t="str">
        <f>TRIM(Table1[[#This Row],[Account]])</f>
        <v/>
      </c>
      <c r="AO2195" s="46" t="str">
        <f>IF(Table1[[#This Row],[Posting Date]]&lt;&gt;"",$D$5,"")</f>
        <v/>
      </c>
      <c r="AP2195" s="46" t="str">
        <f>TRIM(Table1[[#This Row],[Departments-Prgrams]])</f>
        <v/>
      </c>
      <c r="AQ2195" s="46" t="str">
        <f>TRIM(Table1[[#This Row],[Grant]])</f>
        <v/>
      </c>
      <c r="AR2195" s="46" t="str">
        <f>TRIM(Table1[[#This Row],[Staff ID]])</f>
        <v/>
      </c>
      <c r="AS2195" s="46" t="str">
        <f>IF(TRIM(Table1[[#This Row],[Budget Code]])=0,"",TRIM(Table1[[#This Row],[Budget Code]]))</f>
        <v/>
      </c>
      <c r="AT2195" s="46" t="str">
        <f>IF(Table1[[#This Row],[Line Description]]&lt;&gt;"",Table1[[#This Row],[Line Description]],"")</f>
        <v/>
      </c>
      <c r="AU2195" s="46" t="str">
        <f>IF(Table1[[#This Row],[Cur_Amount Debit]]&gt;0,ROUND(Table1[[#This Row],[Cur_Amount Debit]],2),"")</f>
        <v/>
      </c>
      <c r="AV2195" s="46" t="str">
        <f>IF(Table1[[#This Row],[Cur_Amount Credit]]&gt;0,ROUND(Table1[[#This Row],[Cur_Amount Credit]],2),"")</f>
        <v/>
      </c>
      <c r="AW2195" s="46" t="str">
        <f>LEFT(Table1[[#This Row],[Cur]],3)</f>
        <v/>
      </c>
      <c r="AX2195" s="59"/>
      <c r="AY2195" s="46"/>
      <c r="AZ2195" s="46" t="str">
        <f>IF(Table1[[#This Row],[Cur]]&lt;&gt;"",IF(Table1[[#This Row],[Cur]]="USD","",ExchangeRate),"")</f>
        <v/>
      </c>
      <c r="BA2195" s="46" t="str">
        <f>IF(Table1[[#This Row],[Grant]]&lt;&gt;"",VLOOKUP(Table1[[#This Row],[Grant]],Grants!B:D,3),"")</f>
        <v/>
      </c>
      <c r="BB2195" s="46" t="str">
        <f>TRIM(Table1[[#This Row],[Vendor ID]])</f>
        <v/>
      </c>
      <c r="BC2195">
        <f>IF(Table1[[#This Row],[Reference Number]]=Q2194,BC2194,BC2194+1)</f>
        <v>2</v>
      </c>
    </row>
    <row r="2196" spans="1:55" ht="11.25" hidden="1" customHeight="1">
      <c r="A2196" s="1"/>
      <c r="B2196" s="88" t="str">
        <f>IF(Table1[[#This Row],[Posting Date]]&lt;&gt;"",IF(Table1[[#This Row],[Reference Number]]=Q2195,B2195+1,1),"")</f>
        <v/>
      </c>
      <c r="C2196" s="61"/>
      <c r="D2196" s="61"/>
      <c r="E2196" s="218"/>
      <c r="F2196" s="143" t="str">
        <f>IFERROR(IF(VLOOKUP(Table1[[#This Row],[Budget Code Description]],Dimentions!$X$6:$AC$132,2,FALSE)="","",VLOOKUP(Table1[[#This Row],[Budget Code Description]],Dimentions!$X$6:$AC$132,2,FALSE)),"")</f>
        <v/>
      </c>
      <c r="G2196" s="143" t="str">
        <f>IFERROR(VLOOKUP(Table1[[#This Row],[Budget Code Description]],Dimentions!$X$6:$AC$132,3,FALSE),"")</f>
        <v/>
      </c>
      <c r="H2196" s="64" t="str">
        <f>IFERROR(VLOOKUP(Table1[[#This Row],[Account]],Dimentions!$S$6:$V$233,2,FALSE),"")</f>
        <v/>
      </c>
      <c r="I2196" s="62">
        <f>_xlfn.NUMBERVALUE(LEFT(Table1[[#This Row],[Account]],1))</f>
        <v>0</v>
      </c>
      <c r="J2196" s="62" t="str">
        <f>IFERROR(VLOOKUP(Table1[[#This Row],[Budget Code Description]],Table6[#All],7,FALSE),"")</f>
        <v/>
      </c>
      <c r="K2196" s="143" t="str">
        <f>IFERROR(VLOOKUP(Table1[[#This Row],[Budget Code Description]],Table6[#All],8,FALSE),"")</f>
        <v/>
      </c>
      <c r="L2196" s="63"/>
      <c r="M2196" s="65" t="str">
        <f>IFERROR(VLOOKUP(Table1[[#This Row],[Staff ID]],Table2[],2,FALSE),"")</f>
        <v/>
      </c>
      <c r="N2196" s="211" t="str">
        <f>IFERROR(IF(VLOOKUP(Table1[[#This Row],[Budget Code Description]],Dimentions!$X$6:$AC$97,4,FALSE)="","",VLOOKUP(Table1[[#This Row],[Budget Code Description]],Dimentions!$X$6:$AC$97,4,FALSE)),"")</f>
        <v/>
      </c>
      <c r="O2196" s="65" t="str">
        <f>IFERROR(VLOOKUP(Table1[[#This Row],[Vendor ID]],Table549[],2,FALSE),"")</f>
        <v/>
      </c>
      <c r="P2196" s="63"/>
      <c r="Q2196" s="143" t="str">
        <f>IF(Table1[[#This Row],[Posting Date]]&lt;&gt;"",$D$9,"")</f>
        <v/>
      </c>
      <c r="R2196" s="159" t="str">
        <f>IF(Table1[[#This Row],[Posting Date]]&lt;&gt;"",$D$10,"")</f>
        <v/>
      </c>
      <c r="S2196" s="66"/>
      <c r="T2196" s="63"/>
      <c r="U2196" s="67"/>
      <c r="V2196" s="67"/>
      <c r="W2196" s="67" t="str">
        <f t="shared" si="34"/>
        <v/>
      </c>
      <c r="X2196" s="161" t="str">
        <f>IF(E2196="","",(IF(Table1[[#This Row],[Cur]]="USD",Table1[[#This Row],[Cur_Amount Debit]],Table1[[#This Row],[Cur_Amount Debit]]/Table1[[#This Row],[Exchange Rate]])))</f>
        <v/>
      </c>
      <c r="Y2196" s="161" t="str">
        <f>IF(E2196="","",(IF(Table1[[#This Row],[Cur]]="USD",Table1[[#This Row],[Cur_Amount Credit]],Table1[[#This Row],[Cur_Amount Credit]]/ExchangeRate)))</f>
        <v/>
      </c>
      <c r="Z2196" s="203" t="str">
        <f>IF(E2196="","",(Table1[[#This Row],[Debit USD]]-Table1[[#This Row],[Credit USD]]))</f>
        <v/>
      </c>
      <c r="AA2196" s="122"/>
      <c r="AB2196" s="1"/>
      <c r="AC2196" s="15"/>
      <c r="AD2196" s="15" t="str">
        <f>IF(AND(OR(Table1[[#This Row],[Account]]="15030",Table1[[#This Row],[Account]]="15035",Table1[[#This Row],[Account]]="20150"),Table1[[#This Row],[Vendor ID]]=""),1,"")</f>
        <v/>
      </c>
      <c r="AE2196" s="15"/>
      <c r="AF2196" s="15"/>
      <c r="AG2196" s="15"/>
      <c r="AH2196" s="46" t="str">
        <f>IF(Table1[[#This Row],[Posting Date]]&lt;&gt;"","GJ-"&amp;CountryID,"")</f>
        <v/>
      </c>
      <c r="AI2196" s="59" t="str">
        <f>IF(Table1[[#This Row],[Posting Date]]&lt;&gt;"",Table1[[#This Row],[Posting Date]],"")</f>
        <v/>
      </c>
      <c r="AJ2196" s="46"/>
      <c r="AK2196" s="46" t="str">
        <f>IF(Table1[[#This Row],[Description]]&lt;&gt;"",Table1[[#This Row],[Description]],"")</f>
        <v/>
      </c>
      <c r="AL2196" s="46" t="str">
        <f>IF(Table1[[#This Row],[Posting Date]]&lt;&gt;"",Table1[[#This Row],[Reference Number]],"")</f>
        <v/>
      </c>
      <c r="AM2196" s="46" t="str">
        <f>TRIM(Table1[[#This Row],[Line '#]])</f>
        <v/>
      </c>
      <c r="AN2196" s="46" t="str">
        <f>TRIM(Table1[[#This Row],[Account]])</f>
        <v/>
      </c>
      <c r="AO2196" s="46" t="str">
        <f>IF(Table1[[#This Row],[Posting Date]]&lt;&gt;"",$D$5,"")</f>
        <v/>
      </c>
      <c r="AP2196" s="46" t="str">
        <f>TRIM(Table1[[#This Row],[Departments-Prgrams]])</f>
        <v/>
      </c>
      <c r="AQ2196" s="46" t="str">
        <f>TRIM(Table1[[#This Row],[Grant]])</f>
        <v/>
      </c>
      <c r="AR2196" s="46" t="str">
        <f>TRIM(Table1[[#This Row],[Staff ID]])</f>
        <v/>
      </c>
      <c r="AS2196" s="46" t="str">
        <f>IF(TRIM(Table1[[#This Row],[Budget Code]])=0,"",TRIM(Table1[[#This Row],[Budget Code]]))</f>
        <v/>
      </c>
      <c r="AT2196" s="46" t="str">
        <f>IF(Table1[[#This Row],[Line Description]]&lt;&gt;"",Table1[[#This Row],[Line Description]],"")</f>
        <v/>
      </c>
      <c r="AU2196" s="46" t="str">
        <f>IF(Table1[[#This Row],[Cur_Amount Debit]]&gt;0,ROUND(Table1[[#This Row],[Cur_Amount Debit]],2),"")</f>
        <v/>
      </c>
      <c r="AV2196" s="46" t="str">
        <f>IF(Table1[[#This Row],[Cur_Amount Credit]]&gt;0,ROUND(Table1[[#This Row],[Cur_Amount Credit]],2),"")</f>
        <v/>
      </c>
      <c r="AW2196" s="46" t="str">
        <f>LEFT(Table1[[#This Row],[Cur]],3)</f>
        <v/>
      </c>
      <c r="AX2196" s="59"/>
      <c r="AY2196" s="46"/>
      <c r="AZ2196" s="46" t="str">
        <f>IF(Table1[[#This Row],[Cur]]&lt;&gt;"",IF(Table1[[#This Row],[Cur]]="USD","",ExchangeRate),"")</f>
        <v/>
      </c>
      <c r="BA2196" s="46" t="str">
        <f>IF(Table1[[#This Row],[Grant]]&lt;&gt;"",VLOOKUP(Table1[[#This Row],[Grant]],Grants!B:D,3),"")</f>
        <v/>
      </c>
      <c r="BB2196" s="46" t="str">
        <f>TRIM(Table1[[#This Row],[Vendor ID]])</f>
        <v/>
      </c>
      <c r="BC2196">
        <f>IF(Table1[[#This Row],[Reference Number]]=Q2195,BC2195,BC2195+1)</f>
        <v>2</v>
      </c>
    </row>
    <row r="2197" spans="1:55" ht="11.25" hidden="1" customHeight="1">
      <c r="A2197" s="1"/>
      <c r="B2197" s="88" t="str">
        <f>IF(Table1[[#This Row],[Posting Date]]&lt;&gt;"",IF(Table1[[#This Row],[Reference Number]]=Q2196,B2196+1,1),"")</f>
        <v/>
      </c>
      <c r="C2197" s="61"/>
      <c r="D2197" s="61"/>
      <c r="E2197" s="218"/>
      <c r="F2197" s="143" t="str">
        <f>IFERROR(IF(VLOOKUP(Table1[[#This Row],[Budget Code Description]],Dimentions!$X$6:$AC$132,2,FALSE)="","",VLOOKUP(Table1[[#This Row],[Budget Code Description]],Dimentions!$X$6:$AC$132,2,FALSE)),"")</f>
        <v/>
      </c>
      <c r="G2197" s="143" t="str">
        <f>IFERROR(VLOOKUP(Table1[[#This Row],[Budget Code Description]],Dimentions!$X$6:$AC$132,3,FALSE),"")</f>
        <v/>
      </c>
      <c r="H2197" s="64" t="str">
        <f>IFERROR(VLOOKUP(Table1[[#This Row],[Account]],Dimentions!$S$6:$V$233,2,FALSE),"")</f>
        <v/>
      </c>
      <c r="I2197" s="62">
        <f>_xlfn.NUMBERVALUE(LEFT(Table1[[#This Row],[Account]],1))</f>
        <v>0</v>
      </c>
      <c r="J2197" s="62" t="str">
        <f>IFERROR(VLOOKUP(Table1[[#This Row],[Budget Code Description]],Table6[#All],7,FALSE),"")</f>
        <v/>
      </c>
      <c r="K2197" s="143" t="str">
        <f>IFERROR(VLOOKUP(Table1[[#This Row],[Budget Code Description]],Table6[#All],8,FALSE),"")</f>
        <v/>
      </c>
      <c r="L2197" s="63"/>
      <c r="M2197" s="65" t="str">
        <f>IFERROR(VLOOKUP(Table1[[#This Row],[Staff ID]],Table2[],2,FALSE),"")</f>
        <v/>
      </c>
      <c r="N2197" s="211" t="str">
        <f>IFERROR(IF(VLOOKUP(Table1[[#This Row],[Budget Code Description]],Dimentions!$X$6:$AC$97,4,FALSE)="","",VLOOKUP(Table1[[#This Row],[Budget Code Description]],Dimentions!$X$6:$AC$97,4,FALSE)),"")</f>
        <v/>
      </c>
      <c r="O2197" s="65" t="str">
        <f>IFERROR(VLOOKUP(Table1[[#This Row],[Vendor ID]],Table549[],2,FALSE),"")</f>
        <v/>
      </c>
      <c r="P2197" s="63"/>
      <c r="Q2197" s="143" t="str">
        <f>IF(Table1[[#This Row],[Posting Date]]&lt;&gt;"",$D$9,"")</f>
        <v/>
      </c>
      <c r="R2197" s="159" t="str">
        <f>IF(Table1[[#This Row],[Posting Date]]&lt;&gt;"",$D$10,"")</f>
        <v/>
      </c>
      <c r="S2197" s="66"/>
      <c r="T2197" s="63"/>
      <c r="U2197" s="67"/>
      <c r="V2197" s="67"/>
      <c r="W2197" s="67" t="str">
        <f t="shared" si="34"/>
        <v/>
      </c>
      <c r="X2197" s="161" t="str">
        <f>IF(E2197="","",(IF(Table1[[#This Row],[Cur]]="USD",Table1[[#This Row],[Cur_Amount Debit]],Table1[[#This Row],[Cur_Amount Debit]]/Table1[[#This Row],[Exchange Rate]])))</f>
        <v/>
      </c>
      <c r="Y2197" s="161" t="str">
        <f>IF(E2197="","",(IF(Table1[[#This Row],[Cur]]="USD",Table1[[#This Row],[Cur_Amount Credit]],Table1[[#This Row],[Cur_Amount Credit]]/ExchangeRate)))</f>
        <v/>
      </c>
      <c r="Z2197" s="203" t="str">
        <f>IF(E2197="","",(Table1[[#This Row],[Debit USD]]-Table1[[#This Row],[Credit USD]]))</f>
        <v/>
      </c>
      <c r="AA2197" s="122"/>
      <c r="AB2197" s="1"/>
      <c r="AC2197" s="15"/>
      <c r="AD2197" s="15" t="str">
        <f>IF(AND(OR(Table1[[#This Row],[Account]]="15030",Table1[[#This Row],[Account]]="15035",Table1[[#This Row],[Account]]="20150"),Table1[[#This Row],[Vendor ID]]=""),1,"")</f>
        <v/>
      </c>
      <c r="AE2197" s="15"/>
      <c r="AF2197" s="15"/>
      <c r="AG2197" s="15"/>
      <c r="AH2197" s="46" t="str">
        <f>IF(Table1[[#This Row],[Posting Date]]&lt;&gt;"","GJ-"&amp;CountryID,"")</f>
        <v/>
      </c>
      <c r="AI2197" s="59" t="str">
        <f>IF(Table1[[#This Row],[Posting Date]]&lt;&gt;"",Table1[[#This Row],[Posting Date]],"")</f>
        <v/>
      </c>
      <c r="AJ2197" s="46"/>
      <c r="AK2197" s="46" t="str">
        <f>IF(Table1[[#This Row],[Description]]&lt;&gt;"",Table1[[#This Row],[Description]],"")</f>
        <v/>
      </c>
      <c r="AL2197" s="46" t="str">
        <f>IF(Table1[[#This Row],[Posting Date]]&lt;&gt;"",Table1[[#This Row],[Reference Number]],"")</f>
        <v/>
      </c>
      <c r="AM2197" s="46" t="str">
        <f>TRIM(Table1[[#This Row],[Line '#]])</f>
        <v/>
      </c>
      <c r="AN2197" s="46" t="str">
        <f>TRIM(Table1[[#This Row],[Account]])</f>
        <v/>
      </c>
      <c r="AO2197" s="46" t="str">
        <f>IF(Table1[[#This Row],[Posting Date]]&lt;&gt;"",$D$5,"")</f>
        <v/>
      </c>
      <c r="AP2197" s="46" t="str">
        <f>TRIM(Table1[[#This Row],[Departments-Prgrams]])</f>
        <v/>
      </c>
      <c r="AQ2197" s="46" t="str">
        <f>TRIM(Table1[[#This Row],[Grant]])</f>
        <v/>
      </c>
      <c r="AR2197" s="46" t="str">
        <f>TRIM(Table1[[#This Row],[Staff ID]])</f>
        <v/>
      </c>
      <c r="AS2197" s="46" t="str">
        <f>IF(TRIM(Table1[[#This Row],[Budget Code]])=0,"",TRIM(Table1[[#This Row],[Budget Code]]))</f>
        <v/>
      </c>
      <c r="AT2197" s="46" t="str">
        <f>IF(Table1[[#This Row],[Line Description]]&lt;&gt;"",Table1[[#This Row],[Line Description]],"")</f>
        <v/>
      </c>
      <c r="AU2197" s="46" t="str">
        <f>IF(Table1[[#This Row],[Cur_Amount Debit]]&gt;0,ROUND(Table1[[#This Row],[Cur_Amount Debit]],2),"")</f>
        <v/>
      </c>
      <c r="AV2197" s="46" t="str">
        <f>IF(Table1[[#This Row],[Cur_Amount Credit]]&gt;0,ROUND(Table1[[#This Row],[Cur_Amount Credit]],2),"")</f>
        <v/>
      </c>
      <c r="AW2197" s="46" t="str">
        <f>LEFT(Table1[[#This Row],[Cur]],3)</f>
        <v/>
      </c>
      <c r="AX2197" s="59"/>
      <c r="AY2197" s="46"/>
      <c r="AZ2197" s="46" t="str">
        <f>IF(Table1[[#This Row],[Cur]]&lt;&gt;"",IF(Table1[[#This Row],[Cur]]="USD","",ExchangeRate),"")</f>
        <v/>
      </c>
      <c r="BA2197" s="46" t="str">
        <f>IF(Table1[[#This Row],[Grant]]&lt;&gt;"",VLOOKUP(Table1[[#This Row],[Grant]],Grants!B:D,3),"")</f>
        <v/>
      </c>
      <c r="BB2197" s="46" t="str">
        <f>TRIM(Table1[[#This Row],[Vendor ID]])</f>
        <v/>
      </c>
      <c r="BC2197">
        <f>IF(Table1[[#This Row],[Reference Number]]=Q2196,BC2196,BC2196+1)</f>
        <v>2</v>
      </c>
    </row>
    <row r="2198" spans="1:55" ht="11.25" hidden="1" customHeight="1">
      <c r="A2198" s="1"/>
      <c r="B2198" s="88" t="str">
        <f>IF(Table1[[#This Row],[Posting Date]]&lt;&gt;"",IF(Table1[[#This Row],[Reference Number]]=Q2197,B2197+1,1),"")</f>
        <v/>
      </c>
      <c r="C2198" s="61"/>
      <c r="D2198" s="61"/>
      <c r="E2198" s="218"/>
      <c r="F2198" s="143" t="str">
        <f>IFERROR(IF(VLOOKUP(Table1[[#This Row],[Budget Code Description]],Dimentions!$X$6:$AC$132,2,FALSE)="","",VLOOKUP(Table1[[#This Row],[Budget Code Description]],Dimentions!$X$6:$AC$132,2,FALSE)),"")</f>
        <v/>
      </c>
      <c r="G2198" s="143" t="str">
        <f>IFERROR(VLOOKUP(Table1[[#This Row],[Budget Code Description]],Dimentions!$X$6:$AC$132,3,FALSE),"")</f>
        <v/>
      </c>
      <c r="H2198" s="64" t="str">
        <f>IFERROR(VLOOKUP(Table1[[#This Row],[Account]],Dimentions!$S$6:$V$233,2,FALSE),"")</f>
        <v/>
      </c>
      <c r="I2198" s="62">
        <f>_xlfn.NUMBERVALUE(LEFT(Table1[[#This Row],[Account]],1))</f>
        <v>0</v>
      </c>
      <c r="J2198" s="62" t="str">
        <f>IFERROR(VLOOKUP(Table1[[#This Row],[Budget Code Description]],Table6[#All],7,FALSE),"")</f>
        <v/>
      </c>
      <c r="K2198" s="143" t="str">
        <f>IFERROR(VLOOKUP(Table1[[#This Row],[Budget Code Description]],Table6[#All],8,FALSE),"")</f>
        <v/>
      </c>
      <c r="L2198" s="63"/>
      <c r="M2198" s="65" t="str">
        <f>IFERROR(VLOOKUP(Table1[[#This Row],[Staff ID]],Table2[],2,FALSE),"")</f>
        <v/>
      </c>
      <c r="N2198" s="211" t="str">
        <f>IFERROR(IF(VLOOKUP(Table1[[#This Row],[Budget Code Description]],Dimentions!$X$6:$AC$97,4,FALSE)="","",VLOOKUP(Table1[[#This Row],[Budget Code Description]],Dimentions!$X$6:$AC$97,4,FALSE)),"")</f>
        <v/>
      </c>
      <c r="O2198" s="65" t="str">
        <f>IFERROR(VLOOKUP(Table1[[#This Row],[Vendor ID]],Table549[],2,FALSE),"")</f>
        <v/>
      </c>
      <c r="P2198" s="63"/>
      <c r="Q2198" s="143" t="str">
        <f>IF(Table1[[#This Row],[Posting Date]]&lt;&gt;"",$D$9,"")</f>
        <v/>
      </c>
      <c r="R2198" s="159" t="str">
        <f>IF(Table1[[#This Row],[Posting Date]]&lt;&gt;"",$D$10,"")</f>
        <v/>
      </c>
      <c r="S2198" s="66"/>
      <c r="T2198" s="63"/>
      <c r="U2198" s="67"/>
      <c r="V2198" s="67"/>
      <c r="W2198" s="67" t="str">
        <f t="shared" si="34"/>
        <v/>
      </c>
      <c r="X2198" s="161" t="str">
        <f>IF(E2198="","",(IF(Table1[[#This Row],[Cur]]="USD",Table1[[#This Row],[Cur_Amount Debit]],Table1[[#This Row],[Cur_Amount Debit]]/Table1[[#This Row],[Exchange Rate]])))</f>
        <v/>
      </c>
      <c r="Y2198" s="161" t="str">
        <f>IF(E2198="","",(IF(Table1[[#This Row],[Cur]]="USD",Table1[[#This Row],[Cur_Amount Credit]],Table1[[#This Row],[Cur_Amount Credit]]/ExchangeRate)))</f>
        <v/>
      </c>
      <c r="Z2198" s="203" t="str">
        <f>IF(E2198="","",(Table1[[#This Row],[Debit USD]]-Table1[[#This Row],[Credit USD]]))</f>
        <v/>
      </c>
      <c r="AA2198" s="122"/>
      <c r="AB2198" s="1"/>
      <c r="AC2198" s="15"/>
      <c r="AD2198" s="15" t="str">
        <f>IF(AND(OR(Table1[[#This Row],[Account]]="15030",Table1[[#This Row],[Account]]="15035",Table1[[#This Row],[Account]]="20150"),Table1[[#This Row],[Vendor ID]]=""),1,"")</f>
        <v/>
      </c>
      <c r="AE2198" s="15"/>
      <c r="AF2198" s="15"/>
      <c r="AG2198" s="15"/>
      <c r="AH2198" s="46" t="str">
        <f>IF(Table1[[#This Row],[Posting Date]]&lt;&gt;"","GJ-"&amp;CountryID,"")</f>
        <v/>
      </c>
      <c r="AI2198" s="59" t="str">
        <f>IF(Table1[[#This Row],[Posting Date]]&lt;&gt;"",Table1[[#This Row],[Posting Date]],"")</f>
        <v/>
      </c>
      <c r="AJ2198" s="46"/>
      <c r="AK2198" s="46" t="str">
        <f>IF(Table1[[#This Row],[Description]]&lt;&gt;"",Table1[[#This Row],[Description]],"")</f>
        <v/>
      </c>
      <c r="AL2198" s="46" t="str">
        <f>IF(Table1[[#This Row],[Posting Date]]&lt;&gt;"",Table1[[#This Row],[Reference Number]],"")</f>
        <v/>
      </c>
      <c r="AM2198" s="46" t="str">
        <f>TRIM(Table1[[#This Row],[Line '#]])</f>
        <v/>
      </c>
      <c r="AN2198" s="46" t="str">
        <f>TRIM(Table1[[#This Row],[Account]])</f>
        <v/>
      </c>
      <c r="AO2198" s="46" t="str">
        <f>IF(Table1[[#This Row],[Posting Date]]&lt;&gt;"",$D$5,"")</f>
        <v/>
      </c>
      <c r="AP2198" s="46" t="str">
        <f>TRIM(Table1[[#This Row],[Departments-Prgrams]])</f>
        <v/>
      </c>
      <c r="AQ2198" s="46" t="str">
        <f>TRIM(Table1[[#This Row],[Grant]])</f>
        <v/>
      </c>
      <c r="AR2198" s="46" t="str">
        <f>TRIM(Table1[[#This Row],[Staff ID]])</f>
        <v/>
      </c>
      <c r="AS2198" s="46" t="str">
        <f>IF(TRIM(Table1[[#This Row],[Budget Code]])=0,"",TRIM(Table1[[#This Row],[Budget Code]]))</f>
        <v/>
      </c>
      <c r="AT2198" s="46" t="str">
        <f>IF(Table1[[#This Row],[Line Description]]&lt;&gt;"",Table1[[#This Row],[Line Description]],"")</f>
        <v/>
      </c>
      <c r="AU2198" s="46" t="str">
        <f>IF(Table1[[#This Row],[Cur_Amount Debit]]&gt;0,ROUND(Table1[[#This Row],[Cur_Amount Debit]],2),"")</f>
        <v/>
      </c>
      <c r="AV2198" s="46" t="str">
        <f>IF(Table1[[#This Row],[Cur_Amount Credit]]&gt;0,ROUND(Table1[[#This Row],[Cur_Amount Credit]],2),"")</f>
        <v/>
      </c>
      <c r="AW2198" s="46" t="str">
        <f>LEFT(Table1[[#This Row],[Cur]],3)</f>
        <v/>
      </c>
      <c r="AX2198" s="59"/>
      <c r="AY2198" s="46"/>
      <c r="AZ2198" s="46" t="str">
        <f>IF(Table1[[#This Row],[Cur]]&lt;&gt;"",IF(Table1[[#This Row],[Cur]]="USD","",ExchangeRate),"")</f>
        <v/>
      </c>
      <c r="BA2198" s="46" t="str">
        <f>IF(Table1[[#This Row],[Grant]]&lt;&gt;"",VLOOKUP(Table1[[#This Row],[Grant]],Grants!B:D,3),"")</f>
        <v/>
      </c>
      <c r="BB2198" s="46" t="str">
        <f>TRIM(Table1[[#This Row],[Vendor ID]])</f>
        <v/>
      </c>
      <c r="BC2198">
        <f>IF(Table1[[#This Row],[Reference Number]]=Q2197,BC2197,BC2197+1)</f>
        <v>2</v>
      </c>
    </row>
    <row r="2199" spans="1:55" ht="11.25" hidden="1" customHeight="1">
      <c r="A2199" s="1"/>
      <c r="B2199" s="88" t="str">
        <f>IF(Table1[[#This Row],[Posting Date]]&lt;&gt;"",IF(Table1[[#This Row],[Reference Number]]=Q2198,B2198+1,1),"")</f>
        <v/>
      </c>
      <c r="C2199" s="61"/>
      <c r="D2199" s="61"/>
      <c r="E2199" s="218"/>
      <c r="F2199" s="143" t="str">
        <f>IFERROR(IF(VLOOKUP(Table1[[#This Row],[Budget Code Description]],Dimentions!$X$6:$AC$132,2,FALSE)="","",VLOOKUP(Table1[[#This Row],[Budget Code Description]],Dimentions!$X$6:$AC$132,2,FALSE)),"")</f>
        <v/>
      </c>
      <c r="G2199" s="143" t="str">
        <f>IFERROR(VLOOKUP(Table1[[#This Row],[Budget Code Description]],Dimentions!$X$6:$AC$132,3,FALSE),"")</f>
        <v/>
      </c>
      <c r="H2199" s="64" t="str">
        <f>IFERROR(VLOOKUP(Table1[[#This Row],[Account]],Dimentions!$S$6:$V$233,2,FALSE),"")</f>
        <v/>
      </c>
      <c r="I2199" s="62">
        <f>_xlfn.NUMBERVALUE(LEFT(Table1[[#This Row],[Account]],1))</f>
        <v>0</v>
      </c>
      <c r="J2199" s="62" t="str">
        <f>IFERROR(VLOOKUP(Table1[[#This Row],[Budget Code Description]],Table6[#All],7,FALSE),"")</f>
        <v/>
      </c>
      <c r="K2199" s="143" t="str">
        <f>IFERROR(VLOOKUP(Table1[[#This Row],[Budget Code Description]],Table6[#All],8,FALSE),"")</f>
        <v/>
      </c>
      <c r="L2199" s="63"/>
      <c r="M2199" s="65" t="str">
        <f>IFERROR(VLOOKUP(Table1[[#This Row],[Staff ID]],Table2[],2,FALSE),"")</f>
        <v/>
      </c>
      <c r="N2199" s="211" t="str">
        <f>IFERROR(IF(VLOOKUP(Table1[[#This Row],[Budget Code Description]],Dimentions!$X$6:$AC$97,4,FALSE)="","",VLOOKUP(Table1[[#This Row],[Budget Code Description]],Dimentions!$X$6:$AC$97,4,FALSE)),"")</f>
        <v/>
      </c>
      <c r="O2199" s="65" t="str">
        <f>IFERROR(VLOOKUP(Table1[[#This Row],[Vendor ID]],Table549[],2,FALSE),"")</f>
        <v/>
      </c>
      <c r="P2199" s="63"/>
      <c r="Q2199" s="143" t="str">
        <f>IF(Table1[[#This Row],[Posting Date]]&lt;&gt;"",$D$9,"")</f>
        <v/>
      </c>
      <c r="R2199" s="159" t="str">
        <f>IF(Table1[[#This Row],[Posting Date]]&lt;&gt;"",$D$10,"")</f>
        <v/>
      </c>
      <c r="S2199" s="66"/>
      <c r="T2199" s="63"/>
      <c r="U2199" s="67"/>
      <c r="V2199" s="67"/>
      <c r="W2199" s="67" t="str">
        <f t="shared" si="34"/>
        <v/>
      </c>
      <c r="X2199" s="161" t="str">
        <f>IF(E2199="","",(IF(Table1[[#This Row],[Cur]]="USD",Table1[[#This Row],[Cur_Amount Debit]],Table1[[#This Row],[Cur_Amount Debit]]/Table1[[#This Row],[Exchange Rate]])))</f>
        <v/>
      </c>
      <c r="Y2199" s="161" t="str">
        <f>IF(E2199="","",(IF(Table1[[#This Row],[Cur]]="USD",Table1[[#This Row],[Cur_Amount Credit]],Table1[[#This Row],[Cur_Amount Credit]]/ExchangeRate)))</f>
        <v/>
      </c>
      <c r="Z2199" s="203" t="str">
        <f>IF(E2199="","",(Table1[[#This Row],[Debit USD]]-Table1[[#This Row],[Credit USD]]))</f>
        <v/>
      </c>
      <c r="AA2199" s="122"/>
      <c r="AB2199" s="1"/>
      <c r="AC2199" s="15"/>
      <c r="AD2199" s="15" t="str">
        <f>IF(AND(OR(Table1[[#This Row],[Account]]="15030",Table1[[#This Row],[Account]]="15035",Table1[[#This Row],[Account]]="20150"),Table1[[#This Row],[Vendor ID]]=""),1,"")</f>
        <v/>
      </c>
      <c r="AE2199" s="15"/>
      <c r="AF2199" s="15"/>
      <c r="AG2199" s="15"/>
      <c r="AH2199" s="46" t="str">
        <f>IF(Table1[[#This Row],[Posting Date]]&lt;&gt;"","GJ-"&amp;CountryID,"")</f>
        <v/>
      </c>
      <c r="AI2199" s="59" t="str">
        <f>IF(Table1[[#This Row],[Posting Date]]&lt;&gt;"",Table1[[#This Row],[Posting Date]],"")</f>
        <v/>
      </c>
      <c r="AJ2199" s="46"/>
      <c r="AK2199" s="46" t="str">
        <f>IF(Table1[[#This Row],[Description]]&lt;&gt;"",Table1[[#This Row],[Description]],"")</f>
        <v/>
      </c>
      <c r="AL2199" s="46" t="str">
        <f>IF(Table1[[#This Row],[Posting Date]]&lt;&gt;"",Table1[[#This Row],[Reference Number]],"")</f>
        <v/>
      </c>
      <c r="AM2199" s="46" t="str">
        <f>TRIM(Table1[[#This Row],[Line '#]])</f>
        <v/>
      </c>
      <c r="AN2199" s="46" t="str">
        <f>TRIM(Table1[[#This Row],[Account]])</f>
        <v/>
      </c>
      <c r="AO2199" s="46" t="str">
        <f>IF(Table1[[#This Row],[Posting Date]]&lt;&gt;"",$D$5,"")</f>
        <v/>
      </c>
      <c r="AP2199" s="46" t="str">
        <f>TRIM(Table1[[#This Row],[Departments-Prgrams]])</f>
        <v/>
      </c>
      <c r="AQ2199" s="46" t="str">
        <f>TRIM(Table1[[#This Row],[Grant]])</f>
        <v/>
      </c>
      <c r="AR2199" s="46" t="str">
        <f>TRIM(Table1[[#This Row],[Staff ID]])</f>
        <v/>
      </c>
      <c r="AS2199" s="46" t="str">
        <f>IF(TRIM(Table1[[#This Row],[Budget Code]])=0,"",TRIM(Table1[[#This Row],[Budget Code]]))</f>
        <v/>
      </c>
      <c r="AT2199" s="46" t="str">
        <f>IF(Table1[[#This Row],[Line Description]]&lt;&gt;"",Table1[[#This Row],[Line Description]],"")</f>
        <v/>
      </c>
      <c r="AU2199" s="46" t="str">
        <f>IF(Table1[[#This Row],[Cur_Amount Debit]]&gt;0,ROUND(Table1[[#This Row],[Cur_Amount Debit]],2),"")</f>
        <v/>
      </c>
      <c r="AV2199" s="46" t="str">
        <f>IF(Table1[[#This Row],[Cur_Amount Credit]]&gt;0,ROUND(Table1[[#This Row],[Cur_Amount Credit]],2),"")</f>
        <v/>
      </c>
      <c r="AW2199" s="46" t="str">
        <f>LEFT(Table1[[#This Row],[Cur]],3)</f>
        <v/>
      </c>
      <c r="AX2199" s="59"/>
      <c r="AY2199" s="46"/>
      <c r="AZ2199" s="46" t="str">
        <f>IF(Table1[[#This Row],[Cur]]&lt;&gt;"",IF(Table1[[#This Row],[Cur]]="USD","",ExchangeRate),"")</f>
        <v/>
      </c>
      <c r="BA2199" s="46" t="str">
        <f>IF(Table1[[#This Row],[Grant]]&lt;&gt;"",VLOOKUP(Table1[[#This Row],[Grant]],Grants!B:D,3),"")</f>
        <v/>
      </c>
      <c r="BB2199" s="46" t="str">
        <f>TRIM(Table1[[#This Row],[Vendor ID]])</f>
        <v/>
      </c>
      <c r="BC2199">
        <f>IF(Table1[[#This Row],[Reference Number]]=Q2198,BC2198,BC2198+1)</f>
        <v>2</v>
      </c>
    </row>
    <row r="2200" spans="1:55" ht="11.25" hidden="1" customHeight="1">
      <c r="A2200" s="1"/>
      <c r="B2200" s="88" t="str">
        <f>IF(Table1[[#This Row],[Posting Date]]&lt;&gt;"",IF(Table1[[#This Row],[Reference Number]]=Q2199,B2199+1,1),"")</f>
        <v/>
      </c>
      <c r="C2200" s="61"/>
      <c r="D2200" s="61"/>
      <c r="E2200" s="218"/>
      <c r="F2200" s="143" t="str">
        <f>IFERROR(IF(VLOOKUP(Table1[[#This Row],[Budget Code Description]],Dimentions!$X$6:$AC$132,2,FALSE)="","",VLOOKUP(Table1[[#This Row],[Budget Code Description]],Dimentions!$X$6:$AC$132,2,FALSE)),"")</f>
        <v/>
      </c>
      <c r="G2200" s="143" t="str">
        <f>IFERROR(VLOOKUP(Table1[[#This Row],[Budget Code Description]],Dimentions!$X$6:$AC$132,3,FALSE),"")</f>
        <v/>
      </c>
      <c r="H2200" s="64" t="str">
        <f>IFERROR(VLOOKUP(Table1[[#This Row],[Account]],Dimentions!$S$6:$V$233,2,FALSE),"")</f>
        <v/>
      </c>
      <c r="I2200" s="62">
        <f>_xlfn.NUMBERVALUE(LEFT(Table1[[#This Row],[Account]],1))</f>
        <v>0</v>
      </c>
      <c r="J2200" s="62" t="str">
        <f>IFERROR(VLOOKUP(Table1[[#This Row],[Budget Code Description]],Table6[#All],7,FALSE),"")</f>
        <v/>
      </c>
      <c r="K2200" s="143" t="str">
        <f>IFERROR(VLOOKUP(Table1[[#This Row],[Budget Code Description]],Table6[#All],8,FALSE),"")</f>
        <v/>
      </c>
      <c r="L2200" s="63"/>
      <c r="M2200" s="65" t="str">
        <f>IFERROR(VLOOKUP(Table1[[#This Row],[Staff ID]],Table2[],2,FALSE),"")</f>
        <v/>
      </c>
      <c r="N2200" s="211" t="str">
        <f>IFERROR(IF(VLOOKUP(Table1[[#This Row],[Budget Code Description]],Dimentions!$X$6:$AC$97,4,FALSE)="","",VLOOKUP(Table1[[#This Row],[Budget Code Description]],Dimentions!$X$6:$AC$97,4,FALSE)),"")</f>
        <v/>
      </c>
      <c r="O2200" s="65" t="str">
        <f>IFERROR(VLOOKUP(Table1[[#This Row],[Vendor ID]],Table549[],2,FALSE),"")</f>
        <v/>
      </c>
      <c r="P2200" s="63"/>
      <c r="Q2200" s="143" t="str">
        <f>IF(Table1[[#This Row],[Posting Date]]&lt;&gt;"",$D$9,"")</f>
        <v/>
      </c>
      <c r="R2200" s="159" t="str">
        <f>IF(Table1[[#This Row],[Posting Date]]&lt;&gt;"",$D$10,"")</f>
        <v/>
      </c>
      <c r="S2200" s="66"/>
      <c r="T2200" s="63"/>
      <c r="U2200" s="67"/>
      <c r="V2200" s="67"/>
      <c r="W2200" s="67" t="str">
        <f t="shared" si="34"/>
        <v/>
      </c>
      <c r="X2200" s="161" t="str">
        <f>IF(E2200="","",(IF(Table1[[#This Row],[Cur]]="USD",Table1[[#This Row],[Cur_Amount Debit]],Table1[[#This Row],[Cur_Amount Debit]]/Table1[[#This Row],[Exchange Rate]])))</f>
        <v/>
      </c>
      <c r="Y2200" s="161" t="str">
        <f>IF(E2200="","",(IF(Table1[[#This Row],[Cur]]="USD",Table1[[#This Row],[Cur_Amount Credit]],Table1[[#This Row],[Cur_Amount Credit]]/ExchangeRate)))</f>
        <v/>
      </c>
      <c r="Z2200" s="203" t="str">
        <f>IF(E2200="","",(Table1[[#This Row],[Debit USD]]-Table1[[#This Row],[Credit USD]]))</f>
        <v/>
      </c>
      <c r="AA2200" s="122"/>
      <c r="AB2200" s="1"/>
      <c r="AC2200" s="15"/>
      <c r="AD2200" s="15" t="str">
        <f>IF(AND(OR(Table1[[#This Row],[Account]]="15030",Table1[[#This Row],[Account]]="15035",Table1[[#This Row],[Account]]="20150"),Table1[[#This Row],[Vendor ID]]=""),1,"")</f>
        <v/>
      </c>
      <c r="AE2200" s="15"/>
      <c r="AF2200" s="15"/>
      <c r="AG2200" s="15"/>
      <c r="AH2200" s="46" t="str">
        <f>IF(Table1[[#This Row],[Posting Date]]&lt;&gt;"","GJ-"&amp;CountryID,"")</f>
        <v/>
      </c>
      <c r="AI2200" s="59" t="str">
        <f>IF(Table1[[#This Row],[Posting Date]]&lt;&gt;"",Table1[[#This Row],[Posting Date]],"")</f>
        <v/>
      </c>
      <c r="AJ2200" s="46"/>
      <c r="AK2200" s="46" t="str">
        <f>IF(Table1[[#This Row],[Description]]&lt;&gt;"",Table1[[#This Row],[Description]],"")</f>
        <v/>
      </c>
      <c r="AL2200" s="46" t="str">
        <f>IF(Table1[[#This Row],[Posting Date]]&lt;&gt;"",Table1[[#This Row],[Reference Number]],"")</f>
        <v/>
      </c>
      <c r="AM2200" s="46" t="str">
        <f>TRIM(Table1[[#This Row],[Line '#]])</f>
        <v/>
      </c>
      <c r="AN2200" s="46" t="str">
        <f>TRIM(Table1[[#This Row],[Account]])</f>
        <v/>
      </c>
      <c r="AO2200" s="46" t="str">
        <f>IF(Table1[[#This Row],[Posting Date]]&lt;&gt;"",$D$5,"")</f>
        <v/>
      </c>
      <c r="AP2200" s="46" t="str">
        <f>TRIM(Table1[[#This Row],[Departments-Prgrams]])</f>
        <v/>
      </c>
      <c r="AQ2200" s="46" t="str">
        <f>TRIM(Table1[[#This Row],[Grant]])</f>
        <v/>
      </c>
      <c r="AR2200" s="46" t="str">
        <f>TRIM(Table1[[#This Row],[Staff ID]])</f>
        <v/>
      </c>
      <c r="AS2200" s="46" t="str">
        <f>IF(TRIM(Table1[[#This Row],[Budget Code]])=0,"",TRIM(Table1[[#This Row],[Budget Code]]))</f>
        <v/>
      </c>
      <c r="AT2200" s="46" t="str">
        <f>IF(Table1[[#This Row],[Line Description]]&lt;&gt;"",Table1[[#This Row],[Line Description]],"")</f>
        <v/>
      </c>
      <c r="AU2200" s="46" t="str">
        <f>IF(Table1[[#This Row],[Cur_Amount Debit]]&gt;0,ROUND(Table1[[#This Row],[Cur_Amount Debit]],2),"")</f>
        <v/>
      </c>
      <c r="AV2200" s="46" t="str">
        <f>IF(Table1[[#This Row],[Cur_Amount Credit]]&gt;0,ROUND(Table1[[#This Row],[Cur_Amount Credit]],2),"")</f>
        <v/>
      </c>
      <c r="AW2200" s="46" t="str">
        <f>LEFT(Table1[[#This Row],[Cur]],3)</f>
        <v/>
      </c>
      <c r="AX2200" s="59"/>
      <c r="AY2200" s="46"/>
      <c r="AZ2200" s="46" t="str">
        <f>IF(Table1[[#This Row],[Cur]]&lt;&gt;"",IF(Table1[[#This Row],[Cur]]="USD","",ExchangeRate),"")</f>
        <v/>
      </c>
      <c r="BA2200" s="46" t="str">
        <f>IF(Table1[[#This Row],[Grant]]&lt;&gt;"",VLOOKUP(Table1[[#This Row],[Grant]],Grants!B:D,3),"")</f>
        <v/>
      </c>
      <c r="BB2200" s="46" t="str">
        <f>TRIM(Table1[[#This Row],[Vendor ID]])</f>
        <v/>
      </c>
      <c r="BC2200">
        <f>IF(Table1[[#This Row],[Reference Number]]=Q2199,BC2199,BC2199+1)</f>
        <v>2</v>
      </c>
    </row>
    <row r="2201" spans="1:55" ht="11.25" hidden="1" customHeight="1">
      <c r="A2201" s="1"/>
      <c r="B2201" s="88" t="str">
        <f>IF(Table1[[#This Row],[Posting Date]]&lt;&gt;"",IF(Table1[[#This Row],[Reference Number]]=Q2200,B2200+1,1),"")</f>
        <v/>
      </c>
      <c r="C2201" s="61"/>
      <c r="D2201" s="61"/>
      <c r="E2201" s="218"/>
      <c r="F2201" s="143" t="str">
        <f>IFERROR(IF(VLOOKUP(Table1[[#This Row],[Budget Code Description]],Dimentions!$X$6:$AC$132,2,FALSE)="","",VLOOKUP(Table1[[#This Row],[Budget Code Description]],Dimentions!$X$6:$AC$132,2,FALSE)),"")</f>
        <v/>
      </c>
      <c r="G2201" s="143" t="str">
        <f>IFERROR(VLOOKUP(Table1[[#This Row],[Budget Code Description]],Dimentions!$X$6:$AC$132,3,FALSE),"")</f>
        <v/>
      </c>
      <c r="H2201" s="64" t="str">
        <f>IFERROR(VLOOKUP(Table1[[#This Row],[Account]],Dimentions!$S$6:$V$233,2,FALSE),"")</f>
        <v/>
      </c>
      <c r="I2201" s="62">
        <f>_xlfn.NUMBERVALUE(LEFT(Table1[[#This Row],[Account]],1))</f>
        <v>0</v>
      </c>
      <c r="J2201" s="62" t="str">
        <f>IFERROR(VLOOKUP(Table1[[#This Row],[Budget Code Description]],Table6[#All],7,FALSE),"")</f>
        <v/>
      </c>
      <c r="K2201" s="143" t="str">
        <f>IFERROR(VLOOKUP(Table1[[#This Row],[Budget Code Description]],Table6[#All],8,FALSE),"")</f>
        <v/>
      </c>
      <c r="L2201" s="63"/>
      <c r="M2201" s="65" t="str">
        <f>IFERROR(VLOOKUP(Table1[[#This Row],[Staff ID]],Table2[],2,FALSE),"")</f>
        <v/>
      </c>
      <c r="N2201" s="211" t="str">
        <f>IFERROR(IF(VLOOKUP(Table1[[#This Row],[Budget Code Description]],Dimentions!$X$6:$AC$97,4,FALSE)="","",VLOOKUP(Table1[[#This Row],[Budget Code Description]],Dimentions!$X$6:$AC$97,4,FALSE)),"")</f>
        <v/>
      </c>
      <c r="O2201" s="65" t="str">
        <f>IFERROR(VLOOKUP(Table1[[#This Row],[Vendor ID]],Table549[],2,FALSE),"")</f>
        <v/>
      </c>
      <c r="P2201" s="63"/>
      <c r="Q2201" s="143" t="str">
        <f>IF(Table1[[#This Row],[Posting Date]]&lt;&gt;"",$D$9,"")</f>
        <v/>
      </c>
      <c r="R2201" s="159" t="str">
        <f>IF(Table1[[#This Row],[Posting Date]]&lt;&gt;"",$D$10,"")</f>
        <v/>
      </c>
      <c r="S2201" s="66"/>
      <c r="T2201" s="63"/>
      <c r="U2201" s="67"/>
      <c r="V2201" s="67"/>
      <c r="W2201" s="67" t="str">
        <f t="shared" si="34"/>
        <v/>
      </c>
      <c r="X2201" s="161" t="str">
        <f>IF(E2201="","",(IF(Table1[[#This Row],[Cur]]="USD",Table1[[#This Row],[Cur_Amount Debit]],Table1[[#This Row],[Cur_Amount Debit]]/Table1[[#This Row],[Exchange Rate]])))</f>
        <v/>
      </c>
      <c r="Y2201" s="161" t="str">
        <f>IF(E2201="","",(IF(Table1[[#This Row],[Cur]]="USD",Table1[[#This Row],[Cur_Amount Credit]],Table1[[#This Row],[Cur_Amount Credit]]/ExchangeRate)))</f>
        <v/>
      </c>
      <c r="Z2201" s="203" t="str">
        <f>IF(E2201="","",(Table1[[#This Row],[Debit USD]]-Table1[[#This Row],[Credit USD]]))</f>
        <v/>
      </c>
      <c r="AA2201" s="122"/>
      <c r="AB2201" s="1"/>
      <c r="AC2201" s="15"/>
      <c r="AD2201" s="15" t="str">
        <f>IF(AND(OR(Table1[[#This Row],[Account]]="15030",Table1[[#This Row],[Account]]="15035",Table1[[#This Row],[Account]]="20150"),Table1[[#This Row],[Vendor ID]]=""),1,"")</f>
        <v/>
      </c>
      <c r="AE2201" s="15"/>
      <c r="AF2201" s="15"/>
      <c r="AG2201" s="15"/>
      <c r="AH2201" s="46" t="str">
        <f>IF(Table1[[#This Row],[Posting Date]]&lt;&gt;"","GJ-"&amp;CountryID,"")</f>
        <v/>
      </c>
      <c r="AI2201" s="59" t="str">
        <f>IF(Table1[[#This Row],[Posting Date]]&lt;&gt;"",Table1[[#This Row],[Posting Date]],"")</f>
        <v/>
      </c>
      <c r="AJ2201" s="46"/>
      <c r="AK2201" s="46" t="str">
        <f>IF(Table1[[#This Row],[Description]]&lt;&gt;"",Table1[[#This Row],[Description]],"")</f>
        <v/>
      </c>
      <c r="AL2201" s="46" t="str">
        <f>IF(Table1[[#This Row],[Posting Date]]&lt;&gt;"",Table1[[#This Row],[Reference Number]],"")</f>
        <v/>
      </c>
      <c r="AM2201" s="46" t="str">
        <f>TRIM(Table1[[#This Row],[Line '#]])</f>
        <v/>
      </c>
      <c r="AN2201" s="46" t="str">
        <f>TRIM(Table1[[#This Row],[Account]])</f>
        <v/>
      </c>
      <c r="AO2201" s="46" t="str">
        <f>IF(Table1[[#This Row],[Posting Date]]&lt;&gt;"",$D$5,"")</f>
        <v/>
      </c>
      <c r="AP2201" s="46" t="str">
        <f>TRIM(Table1[[#This Row],[Departments-Prgrams]])</f>
        <v/>
      </c>
      <c r="AQ2201" s="46" t="str">
        <f>TRIM(Table1[[#This Row],[Grant]])</f>
        <v/>
      </c>
      <c r="AR2201" s="46" t="str">
        <f>TRIM(Table1[[#This Row],[Staff ID]])</f>
        <v/>
      </c>
      <c r="AS2201" s="46" t="str">
        <f>IF(TRIM(Table1[[#This Row],[Budget Code]])=0,"",TRIM(Table1[[#This Row],[Budget Code]]))</f>
        <v/>
      </c>
      <c r="AT2201" s="46" t="str">
        <f>IF(Table1[[#This Row],[Line Description]]&lt;&gt;"",Table1[[#This Row],[Line Description]],"")</f>
        <v/>
      </c>
      <c r="AU2201" s="46" t="str">
        <f>IF(Table1[[#This Row],[Cur_Amount Debit]]&gt;0,ROUND(Table1[[#This Row],[Cur_Amount Debit]],2),"")</f>
        <v/>
      </c>
      <c r="AV2201" s="46" t="str">
        <f>IF(Table1[[#This Row],[Cur_Amount Credit]]&gt;0,ROUND(Table1[[#This Row],[Cur_Amount Credit]],2),"")</f>
        <v/>
      </c>
      <c r="AW2201" s="46" t="str">
        <f>LEFT(Table1[[#This Row],[Cur]],3)</f>
        <v/>
      </c>
      <c r="AX2201" s="59"/>
      <c r="AY2201" s="46"/>
      <c r="AZ2201" s="46" t="str">
        <f>IF(Table1[[#This Row],[Cur]]&lt;&gt;"",IF(Table1[[#This Row],[Cur]]="USD","",ExchangeRate),"")</f>
        <v/>
      </c>
      <c r="BA2201" s="46" t="str">
        <f>IF(Table1[[#This Row],[Grant]]&lt;&gt;"",VLOOKUP(Table1[[#This Row],[Grant]],Grants!B:D,3),"")</f>
        <v/>
      </c>
      <c r="BB2201" s="46" t="str">
        <f>TRIM(Table1[[#This Row],[Vendor ID]])</f>
        <v/>
      </c>
      <c r="BC2201">
        <f>IF(Table1[[#This Row],[Reference Number]]=Q2200,BC2200,BC2200+1)</f>
        <v>2</v>
      </c>
    </row>
    <row r="2202" spans="1:55" ht="11.25" hidden="1" customHeight="1">
      <c r="A2202" s="1"/>
      <c r="B2202" s="88" t="str">
        <f>IF(Table1[[#This Row],[Posting Date]]&lt;&gt;"",IF(Table1[[#This Row],[Reference Number]]=Q2201,B2201+1,1),"")</f>
        <v/>
      </c>
      <c r="C2202" s="61"/>
      <c r="D2202" s="61"/>
      <c r="E2202" s="218"/>
      <c r="F2202" s="143" t="str">
        <f>IFERROR(IF(VLOOKUP(Table1[[#This Row],[Budget Code Description]],Dimentions!$X$6:$AC$132,2,FALSE)="","",VLOOKUP(Table1[[#This Row],[Budget Code Description]],Dimentions!$X$6:$AC$132,2,FALSE)),"")</f>
        <v/>
      </c>
      <c r="G2202" s="143" t="str">
        <f>IFERROR(VLOOKUP(Table1[[#This Row],[Budget Code Description]],Dimentions!$X$6:$AC$132,3,FALSE),"")</f>
        <v/>
      </c>
      <c r="H2202" s="64" t="str">
        <f>IFERROR(VLOOKUP(Table1[[#This Row],[Account]],Dimentions!$S$6:$V$233,2,FALSE),"")</f>
        <v/>
      </c>
      <c r="I2202" s="62">
        <f>_xlfn.NUMBERVALUE(LEFT(Table1[[#This Row],[Account]],1))</f>
        <v>0</v>
      </c>
      <c r="J2202" s="62" t="str">
        <f>IFERROR(VLOOKUP(Table1[[#This Row],[Budget Code Description]],Table6[#All],7,FALSE),"")</f>
        <v/>
      </c>
      <c r="K2202" s="143" t="str">
        <f>IFERROR(VLOOKUP(Table1[[#This Row],[Budget Code Description]],Table6[#All],8,FALSE),"")</f>
        <v/>
      </c>
      <c r="L2202" s="63"/>
      <c r="M2202" s="65" t="str">
        <f>IFERROR(VLOOKUP(Table1[[#This Row],[Staff ID]],Table2[],2,FALSE),"")</f>
        <v/>
      </c>
      <c r="N2202" s="211" t="str">
        <f>IFERROR(IF(VLOOKUP(Table1[[#This Row],[Budget Code Description]],Dimentions!$X$6:$AC$97,4,FALSE)="","",VLOOKUP(Table1[[#This Row],[Budget Code Description]],Dimentions!$X$6:$AC$97,4,FALSE)),"")</f>
        <v/>
      </c>
      <c r="O2202" s="65" t="str">
        <f>IFERROR(VLOOKUP(Table1[[#This Row],[Vendor ID]],Table549[],2,FALSE),"")</f>
        <v/>
      </c>
      <c r="P2202" s="63"/>
      <c r="Q2202" s="143" t="str">
        <f>IF(Table1[[#This Row],[Posting Date]]&lt;&gt;"",$D$9,"")</f>
        <v/>
      </c>
      <c r="R2202" s="159" t="str">
        <f>IF(Table1[[#This Row],[Posting Date]]&lt;&gt;"",$D$10,"")</f>
        <v/>
      </c>
      <c r="S2202" s="66"/>
      <c r="T2202" s="63"/>
      <c r="U2202" s="67"/>
      <c r="V2202" s="67"/>
      <c r="W2202" s="67" t="str">
        <f t="shared" si="34"/>
        <v/>
      </c>
      <c r="X2202" s="161" t="str">
        <f>IF(E2202="","",(IF(Table1[[#This Row],[Cur]]="USD",Table1[[#This Row],[Cur_Amount Debit]],Table1[[#This Row],[Cur_Amount Debit]]/Table1[[#This Row],[Exchange Rate]])))</f>
        <v/>
      </c>
      <c r="Y2202" s="161" t="str">
        <f>IF(E2202="","",(IF(Table1[[#This Row],[Cur]]="USD",Table1[[#This Row],[Cur_Amount Credit]],Table1[[#This Row],[Cur_Amount Credit]]/ExchangeRate)))</f>
        <v/>
      </c>
      <c r="Z2202" s="203" t="str">
        <f>IF(E2202="","",(Table1[[#This Row],[Debit USD]]-Table1[[#This Row],[Credit USD]]))</f>
        <v/>
      </c>
      <c r="AA2202" s="122"/>
      <c r="AB2202" s="1"/>
      <c r="AC2202" s="15"/>
      <c r="AD2202" s="15" t="str">
        <f>IF(AND(OR(Table1[[#This Row],[Account]]="15030",Table1[[#This Row],[Account]]="15035",Table1[[#This Row],[Account]]="20150"),Table1[[#This Row],[Vendor ID]]=""),1,"")</f>
        <v/>
      </c>
      <c r="AE2202" s="15"/>
      <c r="AF2202" s="15"/>
      <c r="AG2202" s="15"/>
      <c r="AH2202" s="46" t="str">
        <f>IF(Table1[[#This Row],[Posting Date]]&lt;&gt;"","GJ-"&amp;CountryID,"")</f>
        <v/>
      </c>
      <c r="AI2202" s="59" t="str">
        <f>IF(Table1[[#This Row],[Posting Date]]&lt;&gt;"",Table1[[#This Row],[Posting Date]],"")</f>
        <v/>
      </c>
      <c r="AJ2202" s="46"/>
      <c r="AK2202" s="46" t="str">
        <f>IF(Table1[[#This Row],[Description]]&lt;&gt;"",Table1[[#This Row],[Description]],"")</f>
        <v/>
      </c>
      <c r="AL2202" s="46" t="str">
        <f>IF(Table1[[#This Row],[Posting Date]]&lt;&gt;"",Table1[[#This Row],[Reference Number]],"")</f>
        <v/>
      </c>
      <c r="AM2202" s="46" t="str">
        <f>TRIM(Table1[[#This Row],[Line '#]])</f>
        <v/>
      </c>
      <c r="AN2202" s="46" t="str">
        <f>TRIM(Table1[[#This Row],[Account]])</f>
        <v/>
      </c>
      <c r="AO2202" s="46" t="str">
        <f>IF(Table1[[#This Row],[Posting Date]]&lt;&gt;"",$D$5,"")</f>
        <v/>
      </c>
      <c r="AP2202" s="46" t="str">
        <f>TRIM(Table1[[#This Row],[Departments-Prgrams]])</f>
        <v/>
      </c>
      <c r="AQ2202" s="46" t="str">
        <f>TRIM(Table1[[#This Row],[Grant]])</f>
        <v/>
      </c>
      <c r="AR2202" s="46" t="str">
        <f>TRIM(Table1[[#This Row],[Staff ID]])</f>
        <v/>
      </c>
      <c r="AS2202" s="46" t="str">
        <f>IF(TRIM(Table1[[#This Row],[Budget Code]])=0,"",TRIM(Table1[[#This Row],[Budget Code]]))</f>
        <v/>
      </c>
      <c r="AT2202" s="46" t="str">
        <f>IF(Table1[[#This Row],[Line Description]]&lt;&gt;"",Table1[[#This Row],[Line Description]],"")</f>
        <v/>
      </c>
      <c r="AU2202" s="46" t="str">
        <f>IF(Table1[[#This Row],[Cur_Amount Debit]]&gt;0,ROUND(Table1[[#This Row],[Cur_Amount Debit]],2),"")</f>
        <v/>
      </c>
      <c r="AV2202" s="46" t="str">
        <f>IF(Table1[[#This Row],[Cur_Amount Credit]]&gt;0,ROUND(Table1[[#This Row],[Cur_Amount Credit]],2),"")</f>
        <v/>
      </c>
      <c r="AW2202" s="46" t="str">
        <f>LEFT(Table1[[#This Row],[Cur]],3)</f>
        <v/>
      </c>
      <c r="AX2202" s="59"/>
      <c r="AY2202" s="46"/>
      <c r="AZ2202" s="46" t="str">
        <f>IF(Table1[[#This Row],[Cur]]&lt;&gt;"",IF(Table1[[#This Row],[Cur]]="USD","",ExchangeRate),"")</f>
        <v/>
      </c>
      <c r="BA2202" s="46" t="str">
        <f>IF(Table1[[#This Row],[Grant]]&lt;&gt;"",VLOOKUP(Table1[[#This Row],[Grant]],Grants!B:D,3),"")</f>
        <v/>
      </c>
      <c r="BB2202" s="46" t="str">
        <f>TRIM(Table1[[#This Row],[Vendor ID]])</f>
        <v/>
      </c>
      <c r="BC2202">
        <f>IF(Table1[[#This Row],[Reference Number]]=Q2201,BC2201,BC2201+1)</f>
        <v>2</v>
      </c>
    </row>
    <row r="2203" spans="1:55" ht="11.25" hidden="1" customHeight="1">
      <c r="A2203" s="1"/>
      <c r="B2203" s="88" t="str">
        <f>IF(Table1[[#This Row],[Posting Date]]&lt;&gt;"",IF(Table1[[#This Row],[Reference Number]]=Q2202,B2202+1,1),"")</f>
        <v/>
      </c>
      <c r="C2203" s="61"/>
      <c r="D2203" s="61"/>
      <c r="E2203" s="218"/>
      <c r="F2203" s="143" t="str">
        <f>IFERROR(IF(VLOOKUP(Table1[[#This Row],[Budget Code Description]],Dimentions!$X$6:$AC$132,2,FALSE)="","",VLOOKUP(Table1[[#This Row],[Budget Code Description]],Dimentions!$X$6:$AC$132,2,FALSE)),"")</f>
        <v/>
      </c>
      <c r="G2203" s="143" t="str">
        <f>IFERROR(VLOOKUP(Table1[[#This Row],[Budget Code Description]],Dimentions!$X$6:$AC$132,3,FALSE),"")</f>
        <v/>
      </c>
      <c r="H2203" s="64" t="str">
        <f>IFERROR(VLOOKUP(Table1[[#This Row],[Account]],Dimentions!$S$6:$V$233,2,FALSE),"")</f>
        <v/>
      </c>
      <c r="I2203" s="62">
        <f>_xlfn.NUMBERVALUE(LEFT(Table1[[#This Row],[Account]],1))</f>
        <v>0</v>
      </c>
      <c r="J2203" s="62" t="str">
        <f>IFERROR(VLOOKUP(Table1[[#This Row],[Budget Code Description]],Table6[#All],7,FALSE),"")</f>
        <v/>
      </c>
      <c r="K2203" s="143" t="str">
        <f>IFERROR(VLOOKUP(Table1[[#This Row],[Budget Code Description]],Table6[#All],8,FALSE),"")</f>
        <v/>
      </c>
      <c r="L2203" s="63"/>
      <c r="M2203" s="65" t="str">
        <f>IFERROR(VLOOKUP(Table1[[#This Row],[Staff ID]],Table2[],2,FALSE),"")</f>
        <v/>
      </c>
      <c r="N2203" s="211" t="str">
        <f>IFERROR(IF(VLOOKUP(Table1[[#This Row],[Budget Code Description]],Dimentions!$X$6:$AC$97,4,FALSE)="","",VLOOKUP(Table1[[#This Row],[Budget Code Description]],Dimentions!$X$6:$AC$97,4,FALSE)),"")</f>
        <v/>
      </c>
      <c r="O2203" s="65" t="str">
        <f>IFERROR(VLOOKUP(Table1[[#This Row],[Vendor ID]],Table549[],2,FALSE),"")</f>
        <v/>
      </c>
      <c r="P2203" s="63"/>
      <c r="Q2203" s="143" t="str">
        <f>IF(Table1[[#This Row],[Posting Date]]&lt;&gt;"",$D$9,"")</f>
        <v/>
      </c>
      <c r="R2203" s="159" t="str">
        <f>IF(Table1[[#This Row],[Posting Date]]&lt;&gt;"",$D$10,"")</f>
        <v/>
      </c>
      <c r="S2203" s="66"/>
      <c r="T2203" s="63"/>
      <c r="U2203" s="67"/>
      <c r="V2203" s="67"/>
      <c r="W2203" s="67" t="str">
        <f t="shared" si="34"/>
        <v/>
      </c>
      <c r="X2203" s="161" t="str">
        <f>IF(E2203="","",(IF(Table1[[#This Row],[Cur]]="USD",Table1[[#This Row],[Cur_Amount Debit]],Table1[[#This Row],[Cur_Amount Debit]]/Table1[[#This Row],[Exchange Rate]])))</f>
        <v/>
      </c>
      <c r="Y2203" s="161" t="str">
        <f>IF(E2203="","",(IF(Table1[[#This Row],[Cur]]="USD",Table1[[#This Row],[Cur_Amount Credit]],Table1[[#This Row],[Cur_Amount Credit]]/ExchangeRate)))</f>
        <v/>
      </c>
      <c r="Z2203" s="203" t="str">
        <f>IF(E2203="","",(Table1[[#This Row],[Debit USD]]-Table1[[#This Row],[Credit USD]]))</f>
        <v/>
      </c>
      <c r="AA2203" s="122"/>
      <c r="AB2203" s="1"/>
      <c r="AC2203" s="15"/>
      <c r="AD2203" s="15" t="str">
        <f>IF(AND(OR(Table1[[#This Row],[Account]]="15030",Table1[[#This Row],[Account]]="15035",Table1[[#This Row],[Account]]="20150"),Table1[[#This Row],[Vendor ID]]=""),1,"")</f>
        <v/>
      </c>
      <c r="AE2203" s="15"/>
      <c r="AF2203" s="15"/>
      <c r="AG2203" s="15"/>
      <c r="AH2203" s="46" t="str">
        <f>IF(Table1[[#This Row],[Posting Date]]&lt;&gt;"","GJ-"&amp;CountryID,"")</f>
        <v/>
      </c>
      <c r="AI2203" s="59" t="str">
        <f>IF(Table1[[#This Row],[Posting Date]]&lt;&gt;"",Table1[[#This Row],[Posting Date]],"")</f>
        <v/>
      </c>
      <c r="AJ2203" s="46"/>
      <c r="AK2203" s="46" t="str">
        <f>IF(Table1[[#This Row],[Description]]&lt;&gt;"",Table1[[#This Row],[Description]],"")</f>
        <v/>
      </c>
      <c r="AL2203" s="46" t="str">
        <f>IF(Table1[[#This Row],[Posting Date]]&lt;&gt;"",Table1[[#This Row],[Reference Number]],"")</f>
        <v/>
      </c>
      <c r="AM2203" s="46" t="str">
        <f>TRIM(Table1[[#This Row],[Line '#]])</f>
        <v/>
      </c>
      <c r="AN2203" s="46" t="str">
        <f>TRIM(Table1[[#This Row],[Account]])</f>
        <v/>
      </c>
      <c r="AO2203" s="46" t="str">
        <f>IF(Table1[[#This Row],[Posting Date]]&lt;&gt;"",$D$5,"")</f>
        <v/>
      </c>
      <c r="AP2203" s="46" t="str">
        <f>TRIM(Table1[[#This Row],[Departments-Prgrams]])</f>
        <v/>
      </c>
      <c r="AQ2203" s="46" t="str">
        <f>TRIM(Table1[[#This Row],[Grant]])</f>
        <v/>
      </c>
      <c r="AR2203" s="46" t="str">
        <f>TRIM(Table1[[#This Row],[Staff ID]])</f>
        <v/>
      </c>
      <c r="AS2203" s="46" t="str">
        <f>IF(TRIM(Table1[[#This Row],[Budget Code]])=0,"",TRIM(Table1[[#This Row],[Budget Code]]))</f>
        <v/>
      </c>
      <c r="AT2203" s="46" t="str">
        <f>IF(Table1[[#This Row],[Line Description]]&lt;&gt;"",Table1[[#This Row],[Line Description]],"")</f>
        <v/>
      </c>
      <c r="AU2203" s="46" t="str">
        <f>IF(Table1[[#This Row],[Cur_Amount Debit]]&gt;0,ROUND(Table1[[#This Row],[Cur_Amount Debit]],2),"")</f>
        <v/>
      </c>
      <c r="AV2203" s="46" t="str">
        <f>IF(Table1[[#This Row],[Cur_Amount Credit]]&gt;0,ROUND(Table1[[#This Row],[Cur_Amount Credit]],2),"")</f>
        <v/>
      </c>
      <c r="AW2203" s="46" t="str">
        <f>LEFT(Table1[[#This Row],[Cur]],3)</f>
        <v/>
      </c>
      <c r="AX2203" s="59"/>
      <c r="AY2203" s="46"/>
      <c r="AZ2203" s="46" t="str">
        <f>IF(Table1[[#This Row],[Cur]]&lt;&gt;"",IF(Table1[[#This Row],[Cur]]="USD","",ExchangeRate),"")</f>
        <v/>
      </c>
      <c r="BA2203" s="46" t="str">
        <f>IF(Table1[[#This Row],[Grant]]&lt;&gt;"",VLOOKUP(Table1[[#This Row],[Grant]],Grants!B:D,3),"")</f>
        <v/>
      </c>
      <c r="BB2203" s="46" t="str">
        <f>TRIM(Table1[[#This Row],[Vendor ID]])</f>
        <v/>
      </c>
      <c r="BC2203">
        <f>IF(Table1[[#This Row],[Reference Number]]=Q2202,BC2202,BC2202+1)</f>
        <v>2</v>
      </c>
    </row>
    <row r="2204" spans="1:55" ht="11.25" hidden="1" customHeight="1">
      <c r="A2204" s="1"/>
      <c r="B2204" s="88" t="str">
        <f>IF(Table1[[#This Row],[Posting Date]]&lt;&gt;"",IF(Table1[[#This Row],[Reference Number]]=Q2203,B2203+1,1),"")</f>
        <v/>
      </c>
      <c r="C2204" s="61"/>
      <c r="D2204" s="61"/>
      <c r="E2204" s="218"/>
      <c r="F2204" s="143" t="str">
        <f>IFERROR(IF(VLOOKUP(Table1[[#This Row],[Budget Code Description]],Dimentions!$X$6:$AC$132,2,FALSE)="","",VLOOKUP(Table1[[#This Row],[Budget Code Description]],Dimentions!$X$6:$AC$132,2,FALSE)),"")</f>
        <v/>
      </c>
      <c r="G2204" s="143" t="str">
        <f>IFERROR(VLOOKUP(Table1[[#This Row],[Budget Code Description]],Dimentions!$X$6:$AC$132,3,FALSE),"")</f>
        <v/>
      </c>
      <c r="H2204" s="64" t="str">
        <f>IFERROR(VLOOKUP(Table1[[#This Row],[Account]],Dimentions!$S$6:$V$233,2,FALSE),"")</f>
        <v/>
      </c>
      <c r="I2204" s="62">
        <f>_xlfn.NUMBERVALUE(LEFT(Table1[[#This Row],[Account]],1))</f>
        <v>0</v>
      </c>
      <c r="J2204" s="62" t="str">
        <f>IFERROR(VLOOKUP(Table1[[#This Row],[Budget Code Description]],Table6[#All],7,FALSE),"")</f>
        <v/>
      </c>
      <c r="K2204" s="143" t="str">
        <f>IFERROR(VLOOKUP(Table1[[#This Row],[Budget Code Description]],Table6[#All],8,FALSE),"")</f>
        <v/>
      </c>
      <c r="L2204" s="63"/>
      <c r="M2204" s="65" t="str">
        <f>IFERROR(VLOOKUP(Table1[[#This Row],[Staff ID]],Table2[],2,FALSE),"")</f>
        <v/>
      </c>
      <c r="N2204" s="211" t="str">
        <f>IFERROR(IF(VLOOKUP(Table1[[#This Row],[Budget Code Description]],Dimentions!$X$6:$AC$97,4,FALSE)="","",VLOOKUP(Table1[[#This Row],[Budget Code Description]],Dimentions!$X$6:$AC$97,4,FALSE)),"")</f>
        <v/>
      </c>
      <c r="O2204" s="65" t="str">
        <f>IFERROR(VLOOKUP(Table1[[#This Row],[Vendor ID]],Table549[],2,FALSE),"")</f>
        <v/>
      </c>
      <c r="P2204" s="63"/>
      <c r="Q2204" s="143" t="str">
        <f>IF(Table1[[#This Row],[Posting Date]]&lt;&gt;"",$D$9,"")</f>
        <v/>
      </c>
      <c r="R2204" s="159" t="str">
        <f>IF(Table1[[#This Row],[Posting Date]]&lt;&gt;"",$D$10,"")</f>
        <v/>
      </c>
      <c r="S2204" s="66"/>
      <c r="T2204" s="63"/>
      <c r="U2204" s="67"/>
      <c r="V2204" s="67"/>
      <c r="W2204" s="67" t="str">
        <f t="shared" si="34"/>
        <v/>
      </c>
      <c r="X2204" s="161" t="str">
        <f>IF(E2204="","",(IF(Table1[[#This Row],[Cur]]="USD",Table1[[#This Row],[Cur_Amount Debit]],Table1[[#This Row],[Cur_Amount Debit]]/Table1[[#This Row],[Exchange Rate]])))</f>
        <v/>
      </c>
      <c r="Y2204" s="161" t="str">
        <f>IF(E2204="","",(IF(Table1[[#This Row],[Cur]]="USD",Table1[[#This Row],[Cur_Amount Credit]],Table1[[#This Row],[Cur_Amount Credit]]/ExchangeRate)))</f>
        <v/>
      </c>
      <c r="Z2204" s="203" t="str">
        <f>IF(E2204="","",(Table1[[#This Row],[Debit USD]]-Table1[[#This Row],[Credit USD]]))</f>
        <v/>
      </c>
      <c r="AA2204" s="122"/>
      <c r="AB2204" s="1"/>
      <c r="AC2204" s="15"/>
      <c r="AD2204" s="15" t="str">
        <f>IF(AND(OR(Table1[[#This Row],[Account]]="15030",Table1[[#This Row],[Account]]="15035",Table1[[#This Row],[Account]]="20150"),Table1[[#This Row],[Vendor ID]]=""),1,"")</f>
        <v/>
      </c>
      <c r="AE2204" s="15"/>
      <c r="AF2204" s="15"/>
      <c r="AG2204" s="15"/>
      <c r="AH2204" s="46" t="str">
        <f>IF(Table1[[#This Row],[Posting Date]]&lt;&gt;"","GJ-"&amp;CountryID,"")</f>
        <v/>
      </c>
      <c r="AI2204" s="59" t="str">
        <f>IF(Table1[[#This Row],[Posting Date]]&lt;&gt;"",Table1[[#This Row],[Posting Date]],"")</f>
        <v/>
      </c>
      <c r="AJ2204" s="46"/>
      <c r="AK2204" s="46" t="str">
        <f>IF(Table1[[#This Row],[Description]]&lt;&gt;"",Table1[[#This Row],[Description]],"")</f>
        <v/>
      </c>
      <c r="AL2204" s="46" t="str">
        <f>IF(Table1[[#This Row],[Posting Date]]&lt;&gt;"",Table1[[#This Row],[Reference Number]],"")</f>
        <v/>
      </c>
      <c r="AM2204" s="46" t="str">
        <f>TRIM(Table1[[#This Row],[Line '#]])</f>
        <v/>
      </c>
      <c r="AN2204" s="46" t="str">
        <f>TRIM(Table1[[#This Row],[Account]])</f>
        <v/>
      </c>
      <c r="AO2204" s="46" t="str">
        <f>IF(Table1[[#This Row],[Posting Date]]&lt;&gt;"",$D$5,"")</f>
        <v/>
      </c>
      <c r="AP2204" s="46" t="str">
        <f>TRIM(Table1[[#This Row],[Departments-Prgrams]])</f>
        <v/>
      </c>
      <c r="AQ2204" s="46" t="str">
        <f>TRIM(Table1[[#This Row],[Grant]])</f>
        <v/>
      </c>
      <c r="AR2204" s="46" t="str">
        <f>TRIM(Table1[[#This Row],[Staff ID]])</f>
        <v/>
      </c>
      <c r="AS2204" s="46" t="str">
        <f>IF(TRIM(Table1[[#This Row],[Budget Code]])=0,"",TRIM(Table1[[#This Row],[Budget Code]]))</f>
        <v/>
      </c>
      <c r="AT2204" s="46" t="str">
        <f>IF(Table1[[#This Row],[Line Description]]&lt;&gt;"",Table1[[#This Row],[Line Description]],"")</f>
        <v/>
      </c>
      <c r="AU2204" s="46" t="str">
        <f>IF(Table1[[#This Row],[Cur_Amount Debit]]&gt;0,ROUND(Table1[[#This Row],[Cur_Amount Debit]],2),"")</f>
        <v/>
      </c>
      <c r="AV2204" s="46" t="str">
        <f>IF(Table1[[#This Row],[Cur_Amount Credit]]&gt;0,ROUND(Table1[[#This Row],[Cur_Amount Credit]],2),"")</f>
        <v/>
      </c>
      <c r="AW2204" s="46" t="str">
        <f>LEFT(Table1[[#This Row],[Cur]],3)</f>
        <v/>
      </c>
      <c r="AX2204" s="59"/>
      <c r="AY2204" s="46"/>
      <c r="AZ2204" s="46" t="str">
        <f>IF(Table1[[#This Row],[Cur]]&lt;&gt;"",IF(Table1[[#This Row],[Cur]]="USD","",ExchangeRate),"")</f>
        <v/>
      </c>
      <c r="BA2204" s="46" t="str">
        <f>IF(Table1[[#This Row],[Grant]]&lt;&gt;"",VLOOKUP(Table1[[#This Row],[Grant]],Grants!B:D,3),"")</f>
        <v/>
      </c>
      <c r="BB2204" s="46" t="str">
        <f>TRIM(Table1[[#This Row],[Vendor ID]])</f>
        <v/>
      </c>
      <c r="BC2204">
        <f>IF(Table1[[#This Row],[Reference Number]]=Q2203,BC2203,BC2203+1)</f>
        <v>2</v>
      </c>
    </row>
    <row r="2205" spans="1:55" ht="11.25" hidden="1" customHeight="1">
      <c r="A2205" s="1"/>
      <c r="B2205" s="88" t="str">
        <f>IF(Table1[[#This Row],[Posting Date]]&lt;&gt;"",IF(Table1[[#This Row],[Reference Number]]=Q2204,B2204+1,1),"")</f>
        <v/>
      </c>
      <c r="C2205" s="61"/>
      <c r="D2205" s="61"/>
      <c r="E2205" s="218"/>
      <c r="F2205" s="143" t="str">
        <f>IFERROR(IF(VLOOKUP(Table1[[#This Row],[Budget Code Description]],Dimentions!$X$6:$AC$132,2,FALSE)="","",VLOOKUP(Table1[[#This Row],[Budget Code Description]],Dimentions!$X$6:$AC$132,2,FALSE)),"")</f>
        <v/>
      </c>
      <c r="G2205" s="143" t="str">
        <f>IFERROR(VLOOKUP(Table1[[#This Row],[Budget Code Description]],Dimentions!$X$6:$AC$132,3,FALSE),"")</f>
        <v/>
      </c>
      <c r="H2205" s="64" t="str">
        <f>IFERROR(VLOOKUP(Table1[[#This Row],[Account]],Dimentions!$S$6:$V$233,2,FALSE),"")</f>
        <v/>
      </c>
      <c r="I2205" s="62">
        <f>_xlfn.NUMBERVALUE(LEFT(Table1[[#This Row],[Account]],1))</f>
        <v>0</v>
      </c>
      <c r="J2205" s="62" t="str">
        <f>IFERROR(VLOOKUP(Table1[[#This Row],[Budget Code Description]],Table6[#All],7,FALSE),"")</f>
        <v/>
      </c>
      <c r="K2205" s="143" t="str">
        <f>IFERROR(VLOOKUP(Table1[[#This Row],[Budget Code Description]],Table6[#All],8,FALSE),"")</f>
        <v/>
      </c>
      <c r="L2205" s="63"/>
      <c r="M2205" s="65" t="str">
        <f>IFERROR(VLOOKUP(Table1[[#This Row],[Staff ID]],Table2[],2,FALSE),"")</f>
        <v/>
      </c>
      <c r="N2205" s="211" t="str">
        <f>IFERROR(IF(VLOOKUP(Table1[[#This Row],[Budget Code Description]],Dimentions!$X$6:$AC$97,4,FALSE)="","",VLOOKUP(Table1[[#This Row],[Budget Code Description]],Dimentions!$X$6:$AC$97,4,FALSE)),"")</f>
        <v/>
      </c>
      <c r="O2205" s="65" t="str">
        <f>IFERROR(VLOOKUP(Table1[[#This Row],[Vendor ID]],Table549[],2,FALSE),"")</f>
        <v/>
      </c>
      <c r="P2205" s="63"/>
      <c r="Q2205" s="143" t="str">
        <f>IF(Table1[[#This Row],[Posting Date]]&lt;&gt;"",$D$9,"")</f>
        <v/>
      </c>
      <c r="R2205" s="159" t="str">
        <f>IF(Table1[[#This Row],[Posting Date]]&lt;&gt;"",$D$10,"")</f>
        <v/>
      </c>
      <c r="S2205" s="66"/>
      <c r="T2205" s="63"/>
      <c r="U2205" s="67"/>
      <c r="V2205" s="67"/>
      <c r="W2205" s="67" t="str">
        <f t="shared" si="34"/>
        <v/>
      </c>
      <c r="X2205" s="161" t="str">
        <f>IF(E2205="","",(IF(Table1[[#This Row],[Cur]]="USD",Table1[[#This Row],[Cur_Amount Debit]],Table1[[#This Row],[Cur_Amount Debit]]/Table1[[#This Row],[Exchange Rate]])))</f>
        <v/>
      </c>
      <c r="Y2205" s="161" t="str">
        <f>IF(E2205="","",(IF(Table1[[#This Row],[Cur]]="USD",Table1[[#This Row],[Cur_Amount Credit]],Table1[[#This Row],[Cur_Amount Credit]]/ExchangeRate)))</f>
        <v/>
      </c>
      <c r="Z2205" s="203" t="str">
        <f>IF(E2205="","",(Table1[[#This Row],[Debit USD]]-Table1[[#This Row],[Credit USD]]))</f>
        <v/>
      </c>
      <c r="AA2205" s="122"/>
      <c r="AB2205" s="1"/>
      <c r="AC2205" s="15"/>
      <c r="AD2205" s="15" t="str">
        <f>IF(AND(OR(Table1[[#This Row],[Account]]="15030",Table1[[#This Row],[Account]]="15035",Table1[[#This Row],[Account]]="20150"),Table1[[#This Row],[Vendor ID]]=""),1,"")</f>
        <v/>
      </c>
      <c r="AE2205" s="15"/>
      <c r="AF2205" s="15"/>
      <c r="AG2205" s="15"/>
      <c r="AH2205" s="46" t="str">
        <f>IF(Table1[[#This Row],[Posting Date]]&lt;&gt;"","GJ-"&amp;CountryID,"")</f>
        <v/>
      </c>
      <c r="AI2205" s="59" t="str">
        <f>IF(Table1[[#This Row],[Posting Date]]&lt;&gt;"",Table1[[#This Row],[Posting Date]],"")</f>
        <v/>
      </c>
      <c r="AJ2205" s="46"/>
      <c r="AK2205" s="46" t="str">
        <f>IF(Table1[[#This Row],[Description]]&lt;&gt;"",Table1[[#This Row],[Description]],"")</f>
        <v/>
      </c>
      <c r="AL2205" s="46" t="str">
        <f>IF(Table1[[#This Row],[Posting Date]]&lt;&gt;"",Table1[[#This Row],[Reference Number]],"")</f>
        <v/>
      </c>
      <c r="AM2205" s="46" t="str">
        <f>TRIM(Table1[[#This Row],[Line '#]])</f>
        <v/>
      </c>
      <c r="AN2205" s="46" t="str">
        <f>TRIM(Table1[[#This Row],[Account]])</f>
        <v/>
      </c>
      <c r="AO2205" s="46" t="str">
        <f>IF(Table1[[#This Row],[Posting Date]]&lt;&gt;"",$D$5,"")</f>
        <v/>
      </c>
      <c r="AP2205" s="46" t="str">
        <f>TRIM(Table1[[#This Row],[Departments-Prgrams]])</f>
        <v/>
      </c>
      <c r="AQ2205" s="46" t="str">
        <f>TRIM(Table1[[#This Row],[Grant]])</f>
        <v/>
      </c>
      <c r="AR2205" s="46" t="str">
        <f>TRIM(Table1[[#This Row],[Staff ID]])</f>
        <v/>
      </c>
      <c r="AS2205" s="46" t="str">
        <f>IF(TRIM(Table1[[#This Row],[Budget Code]])=0,"",TRIM(Table1[[#This Row],[Budget Code]]))</f>
        <v/>
      </c>
      <c r="AT2205" s="46" t="str">
        <f>IF(Table1[[#This Row],[Line Description]]&lt;&gt;"",Table1[[#This Row],[Line Description]],"")</f>
        <v/>
      </c>
      <c r="AU2205" s="46" t="str">
        <f>IF(Table1[[#This Row],[Cur_Amount Debit]]&gt;0,ROUND(Table1[[#This Row],[Cur_Amount Debit]],2),"")</f>
        <v/>
      </c>
      <c r="AV2205" s="46" t="str">
        <f>IF(Table1[[#This Row],[Cur_Amount Credit]]&gt;0,ROUND(Table1[[#This Row],[Cur_Amount Credit]],2),"")</f>
        <v/>
      </c>
      <c r="AW2205" s="46" t="str">
        <f>LEFT(Table1[[#This Row],[Cur]],3)</f>
        <v/>
      </c>
      <c r="AX2205" s="59"/>
      <c r="AY2205" s="46"/>
      <c r="AZ2205" s="46" t="str">
        <f>IF(Table1[[#This Row],[Cur]]&lt;&gt;"",IF(Table1[[#This Row],[Cur]]="USD","",ExchangeRate),"")</f>
        <v/>
      </c>
      <c r="BA2205" s="46" t="str">
        <f>IF(Table1[[#This Row],[Grant]]&lt;&gt;"",VLOOKUP(Table1[[#This Row],[Grant]],Grants!B:D,3),"")</f>
        <v/>
      </c>
      <c r="BB2205" s="46" t="str">
        <f>TRIM(Table1[[#This Row],[Vendor ID]])</f>
        <v/>
      </c>
      <c r="BC2205">
        <f>IF(Table1[[#This Row],[Reference Number]]=Q2204,BC2204,BC2204+1)</f>
        <v>2</v>
      </c>
    </row>
    <row r="2206" spans="1:55" ht="11.25" hidden="1" customHeight="1">
      <c r="A2206" s="1"/>
      <c r="B2206" s="88" t="str">
        <f>IF(Table1[[#This Row],[Posting Date]]&lt;&gt;"",IF(Table1[[#This Row],[Reference Number]]=Q2205,B2205+1,1),"")</f>
        <v/>
      </c>
      <c r="C2206" s="61"/>
      <c r="D2206" s="61"/>
      <c r="E2206" s="218"/>
      <c r="F2206" s="143" t="str">
        <f>IFERROR(IF(VLOOKUP(Table1[[#This Row],[Budget Code Description]],Dimentions!$X$6:$AC$132,2,FALSE)="","",VLOOKUP(Table1[[#This Row],[Budget Code Description]],Dimentions!$X$6:$AC$132,2,FALSE)),"")</f>
        <v/>
      </c>
      <c r="G2206" s="143" t="str">
        <f>IFERROR(VLOOKUP(Table1[[#This Row],[Budget Code Description]],Dimentions!$X$6:$AC$132,3,FALSE),"")</f>
        <v/>
      </c>
      <c r="H2206" s="64" t="str">
        <f>IFERROR(VLOOKUP(Table1[[#This Row],[Account]],Dimentions!$S$6:$V$233,2,FALSE),"")</f>
        <v/>
      </c>
      <c r="I2206" s="62">
        <f>_xlfn.NUMBERVALUE(LEFT(Table1[[#This Row],[Account]],1))</f>
        <v>0</v>
      </c>
      <c r="J2206" s="62" t="str">
        <f>IFERROR(VLOOKUP(Table1[[#This Row],[Budget Code Description]],Table6[#All],7,FALSE),"")</f>
        <v/>
      </c>
      <c r="K2206" s="143" t="str">
        <f>IFERROR(VLOOKUP(Table1[[#This Row],[Budget Code Description]],Table6[#All],8,FALSE),"")</f>
        <v/>
      </c>
      <c r="L2206" s="63"/>
      <c r="M2206" s="65" t="str">
        <f>IFERROR(VLOOKUP(Table1[[#This Row],[Staff ID]],Table2[],2,FALSE),"")</f>
        <v/>
      </c>
      <c r="N2206" s="211" t="str">
        <f>IFERROR(IF(VLOOKUP(Table1[[#This Row],[Budget Code Description]],Dimentions!$X$6:$AC$97,4,FALSE)="","",VLOOKUP(Table1[[#This Row],[Budget Code Description]],Dimentions!$X$6:$AC$97,4,FALSE)),"")</f>
        <v/>
      </c>
      <c r="O2206" s="65" t="str">
        <f>IFERROR(VLOOKUP(Table1[[#This Row],[Vendor ID]],Table549[],2,FALSE),"")</f>
        <v/>
      </c>
      <c r="P2206" s="63"/>
      <c r="Q2206" s="143" t="str">
        <f>IF(Table1[[#This Row],[Posting Date]]&lt;&gt;"",$D$9,"")</f>
        <v/>
      </c>
      <c r="R2206" s="159" t="str">
        <f>IF(Table1[[#This Row],[Posting Date]]&lt;&gt;"",$D$10,"")</f>
        <v/>
      </c>
      <c r="S2206" s="66"/>
      <c r="T2206" s="63"/>
      <c r="U2206" s="67"/>
      <c r="V2206" s="67"/>
      <c r="W2206" s="67" t="str">
        <f t="shared" si="34"/>
        <v/>
      </c>
      <c r="X2206" s="161" t="str">
        <f>IF(E2206="","",(IF(Table1[[#This Row],[Cur]]="USD",Table1[[#This Row],[Cur_Amount Debit]],Table1[[#This Row],[Cur_Amount Debit]]/Table1[[#This Row],[Exchange Rate]])))</f>
        <v/>
      </c>
      <c r="Y2206" s="161" t="str">
        <f>IF(E2206="","",(IF(Table1[[#This Row],[Cur]]="USD",Table1[[#This Row],[Cur_Amount Credit]],Table1[[#This Row],[Cur_Amount Credit]]/ExchangeRate)))</f>
        <v/>
      </c>
      <c r="Z2206" s="203" t="str">
        <f>IF(E2206="","",(Table1[[#This Row],[Debit USD]]-Table1[[#This Row],[Credit USD]]))</f>
        <v/>
      </c>
      <c r="AA2206" s="122"/>
      <c r="AB2206" s="1"/>
      <c r="AC2206" s="15"/>
      <c r="AD2206" s="15" t="str">
        <f>IF(AND(OR(Table1[[#This Row],[Account]]="15030",Table1[[#This Row],[Account]]="15035",Table1[[#This Row],[Account]]="20150"),Table1[[#This Row],[Vendor ID]]=""),1,"")</f>
        <v/>
      </c>
      <c r="AE2206" s="15"/>
      <c r="AF2206" s="15"/>
      <c r="AG2206" s="15"/>
      <c r="AH2206" s="46" t="str">
        <f>IF(Table1[[#This Row],[Posting Date]]&lt;&gt;"","GJ-"&amp;CountryID,"")</f>
        <v/>
      </c>
      <c r="AI2206" s="59" t="str">
        <f>IF(Table1[[#This Row],[Posting Date]]&lt;&gt;"",Table1[[#This Row],[Posting Date]],"")</f>
        <v/>
      </c>
      <c r="AJ2206" s="46"/>
      <c r="AK2206" s="46" t="str">
        <f>IF(Table1[[#This Row],[Description]]&lt;&gt;"",Table1[[#This Row],[Description]],"")</f>
        <v/>
      </c>
      <c r="AL2206" s="46" t="str">
        <f>IF(Table1[[#This Row],[Posting Date]]&lt;&gt;"",Table1[[#This Row],[Reference Number]],"")</f>
        <v/>
      </c>
      <c r="AM2206" s="46" t="str">
        <f>TRIM(Table1[[#This Row],[Line '#]])</f>
        <v/>
      </c>
      <c r="AN2206" s="46" t="str">
        <f>TRIM(Table1[[#This Row],[Account]])</f>
        <v/>
      </c>
      <c r="AO2206" s="46" t="str">
        <f>IF(Table1[[#This Row],[Posting Date]]&lt;&gt;"",$D$5,"")</f>
        <v/>
      </c>
      <c r="AP2206" s="46" t="str">
        <f>TRIM(Table1[[#This Row],[Departments-Prgrams]])</f>
        <v/>
      </c>
      <c r="AQ2206" s="46" t="str">
        <f>TRIM(Table1[[#This Row],[Grant]])</f>
        <v/>
      </c>
      <c r="AR2206" s="46" t="str">
        <f>TRIM(Table1[[#This Row],[Staff ID]])</f>
        <v/>
      </c>
      <c r="AS2206" s="46" t="str">
        <f>IF(TRIM(Table1[[#This Row],[Budget Code]])=0,"",TRIM(Table1[[#This Row],[Budget Code]]))</f>
        <v/>
      </c>
      <c r="AT2206" s="46" t="str">
        <f>IF(Table1[[#This Row],[Line Description]]&lt;&gt;"",Table1[[#This Row],[Line Description]],"")</f>
        <v/>
      </c>
      <c r="AU2206" s="46" t="str">
        <f>IF(Table1[[#This Row],[Cur_Amount Debit]]&gt;0,ROUND(Table1[[#This Row],[Cur_Amount Debit]],2),"")</f>
        <v/>
      </c>
      <c r="AV2206" s="46" t="str">
        <f>IF(Table1[[#This Row],[Cur_Amount Credit]]&gt;0,ROUND(Table1[[#This Row],[Cur_Amount Credit]],2),"")</f>
        <v/>
      </c>
      <c r="AW2206" s="46" t="str">
        <f>LEFT(Table1[[#This Row],[Cur]],3)</f>
        <v/>
      </c>
      <c r="AX2206" s="59"/>
      <c r="AY2206" s="46"/>
      <c r="AZ2206" s="46" t="str">
        <f>IF(Table1[[#This Row],[Cur]]&lt;&gt;"",IF(Table1[[#This Row],[Cur]]="USD","",ExchangeRate),"")</f>
        <v/>
      </c>
      <c r="BA2206" s="46" t="str">
        <f>IF(Table1[[#This Row],[Grant]]&lt;&gt;"",VLOOKUP(Table1[[#This Row],[Grant]],Grants!B:D,3),"")</f>
        <v/>
      </c>
      <c r="BB2206" s="46" t="str">
        <f>TRIM(Table1[[#This Row],[Vendor ID]])</f>
        <v/>
      </c>
      <c r="BC2206">
        <f>IF(Table1[[#This Row],[Reference Number]]=Q2205,BC2205,BC2205+1)</f>
        <v>2</v>
      </c>
    </row>
    <row r="2207" spans="1:55" ht="11.25" hidden="1" customHeight="1">
      <c r="A2207" s="1"/>
      <c r="B2207" s="88" t="str">
        <f>IF(Table1[[#This Row],[Posting Date]]&lt;&gt;"",IF(Table1[[#This Row],[Reference Number]]=Q2206,B2206+1,1),"")</f>
        <v/>
      </c>
      <c r="C2207" s="61"/>
      <c r="D2207" s="61"/>
      <c r="E2207" s="218"/>
      <c r="F2207" s="143" t="str">
        <f>IFERROR(IF(VLOOKUP(Table1[[#This Row],[Budget Code Description]],Dimentions!$X$6:$AC$132,2,FALSE)="","",VLOOKUP(Table1[[#This Row],[Budget Code Description]],Dimentions!$X$6:$AC$132,2,FALSE)),"")</f>
        <v/>
      </c>
      <c r="G2207" s="143" t="str">
        <f>IFERROR(VLOOKUP(Table1[[#This Row],[Budget Code Description]],Dimentions!$X$6:$AC$132,3,FALSE),"")</f>
        <v/>
      </c>
      <c r="H2207" s="64" t="str">
        <f>IFERROR(VLOOKUP(Table1[[#This Row],[Account]],Dimentions!$S$6:$V$233,2,FALSE),"")</f>
        <v/>
      </c>
      <c r="I2207" s="62">
        <f>_xlfn.NUMBERVALUE(LEFT(Table1[[#This Row],[Account]],1))</f>
        <v>0</v>
      </c>
      <c r="J2207" s="62" t="str">
        <f>IFERROR(VLOOKUP(Table1[[#This Row],[Budget Code Description]],Table6[#All],7,FALSE),"")</f>
        <v/>
      </c>
      <c r="K2207" s="143" t="str">
        <f>IFERROR(VLOOKUP(Table1[[#This Row],[Budget Code Description]],Table6[#All],8,FALSE),"")</f>
        <v/>
      </c>
      <c r="L2207" s="63"/>
      <c r="M2207" s="65" t="str">
        <f>IFERROR(VLOOKUP(Table1[[#This Row],[Staff ID]],Table2[],2,FALSE),"")</f>
        <v/>
      </c>
      <c r="N2207" s="211" t="str">
        <f>IFERROR(IF(VLOOKUP(Table1[[#This Row],[Budget Code Description]],Dimentions!$X$6:$AC$97,4,FALSE)="","",VLOOKUP(Table1[[#This Row],[Budget Code Description]],Dimentions!$X$6:$AC$97,4,FALSE)),"")</f>
        <v/>
      </c>
      <c r="O2207" s="65" t="str">
        <f>IFERROR(VLOOKUP(Table1[[#This Row],[Vendor ID]],Table549[],2,FALSE),"")</f>
        <v/>
      </c>
      <c r="P2207" s="63"/>
      <c r="Q2207" s="143" t="str">
        <f>IF(Table1[[#This Row],[Posting Date]]&lt;&gt;"",$D$9,"")</f>
        <v/>
      </c>
      <c r="R2207" s="159" t="str">
        <f>IF(Table1[[#This Row],[Posting Date]]&lt;&gt;"",$D$10,"")</f>
        <v/>
      </c>
      <c r="S2207" s="66"/>
      <c r="T2207" s="63"/>
      <c r="U2207" s="67"/>
      <c r="V2207" s="67"/>
      <c r="W2207" s="67" t="str">
        <f t="shared" si="34"/>
        <v/>
      </c>
      <c r="X2207" s="161" t="str">
        <f>IF(E2207="","",(IF(Table1[[#This Row],[Cur]]="USD",Table1[[#This Row],[Cur_Amount Debit]],Table1[[#This Row],[Cur_Amount Debit]]/Table1[[#This Row],[Exchange Rate]])))</f>
        <v/>
      </c>
      <c r="Y2207" s="161" t="str">
        <f>IF(E2207="","",(IF(Table1[[#This Row],[Cur]]="USD",Table1[[#This Row],[Cur_Amount Credit]],Table1[[#This Row],[Cur_Amount Credit]]/ExchangeRate)))</f>
        <v/>
      </c>
      <c r="Z2207" s="203" t="str">
        <f>IF(E2207="","",(Table1[[#This Row],[Debit USD]]-Table1[[#This Row],[Credit USD]]))</f>
        <v/>
      </c>
      <c r="AA2207" s="122"/>
      <c r="AB2207" s="1"/>
      <c r="AC2207" s="15"/>
      <c r="AD2207" s="15" t="str">
        <f>IF(AND(OR(Table1[[#This Row],[Account]]="15030",Table1[[#This Row],[Account]]="15035",Table1[[#This Row],[Account]]="20150"),Table1[[#This Row],[Vendor ID]]=""),1,"")</f>
        <v/>
      </c>
      <c r="AE2207" s="15"/>
      <c r="AF2207" s="15"/>
      <c r="AG2207" s="15"/>
      <c r="AH2207" s="46" t="str">
        <f>IF(Table1[[#This Row],[Posting Date]]&lt;&gt;"","GJ-"&amp;CountryID,"")</f>
        <v/>
      </c>
      <c r="AI2207" s="59" t="str">
        <f>IF(Table1[[#This Row],[Posting Date]]&lt;&gt;"",Table1[[#This Row],[Posting Date]],"")</f>
        <v/>
      </c>
      <c r="AJ2207" s="46"/>
      <c r="AK2207" s="46" t="str">
        <f>IF(Table1[[#This Row],[Description]]&lt;&gt;"",Table1[[#This Row],[Description]],"")</f>
        <v/>
      </c>
      <c r="AL2207" s="46" t="str">
        <f>IF(Table1[[#This Row],[Posting Date]]&lt;&gt;"",Table1[[#This Row],[Reference Number]],"")</f>
        <v/>
      </c>
      <c r="AM2207" s="46" t="str">
        <f>TRIM(Table1[[#This Row],[Line '#]])</f>
        <v/>
      </c>
      <c r="AN2207" s="46" t="str">
        <f>TRIM(Table1[[#This Row],[Account]])</f>
        <v/>
      </c>
      <c r="AO2207" s="46" t="str">
        <f>IF(Table1[[#This Row],[Posting Date]]&lt;&gt;"",$D$5,"")</f>
        <v/>
      </c>
      <c r="AP2207" s="46" t="str">
        <f>TRIM(Table1[[#This Row],[Departments-Prgrams]])</f>
        <v/>
      </c>
      <c r="AQ2207" s="46" t="str">
        <f>TRIM(Table1[[#This Row],[Grant]])</f>
        <v/>
      </c>
      <c r="AR2207" s="46" t="str">
        <f>TRIM(Table1[[#This Row],[Staff ID]])</f>
        <v/>
      </c>
      <c r="AS2207" s="46" t="str">
        <f>IF(TRIM(Table1[[#This Row],[Budget Code]])=0,"",TRIM(Table1[[#This Row],[Budget Code]]))</f>
        <v/>
      </c>
      <c r="AT2207" s="46" t="str">
        <f>IF(Table1[[#This Row],[Line Description]]&lt;&gt;"",Table1[[#This Row],[Line Description]],"")</f>
        <v/>
      </c>
      <c r="AU2207" s="46" t="str">
        <f>IF(Table1[[#This Row],[Cur_Amount Debit]]&gt;0,ROUND(Table1[[#This Row],[Cur_Amount Debit]],2),"")</f>
        <v/>
      </c>
      <c r="AV2207" s="46" t="str">
        <f>IF(Table1[[#This Row],[Cur_Amount Credit]]&gt;0,ROUND(Table1[[#This Row],[Cur_Amount Credit]],2),"")</f>
        <v/>
      </c>
      <c r="AW2207" s="46" t="str">
        <f>LEFT(Table1[[#This Row],[Cur]],3)</f>
        <v/>
      </c>
      <c r="AX2207" s="59"/>
      <c r="AY2207" s="46"/>
      <c r="AZ2207" s="46" t="str">
        <f>IF(Table1[[#This Row],[Cur]]&lt;&gt;"",IF(Table1[[#This Row],[Cur]]="USD","",ExchangeRate),"")</f>
        <v/>
      </c>
      <c r="BA2207" s="46" t="str">
        <f>IF(Table1[[#This Row],[Grant]]&lt;&gt;"",VLOOKUP(Table1[[#This Row],[Grant]],Grants!B:D,3),"")</f>
        <v/>
      </c>
      <c r="BB2207" s="46" t="str">
        <f>TRIM(Table1[[#This Row],[Vendor ID]])</f>
        <v/>
      </c>
      <c r="BC2207">
        <f>IF(Table1[[#This Row],[Reference Number]]=Q2206,BC2206,BC2206+1)</f>
        <v>2</v>
      </c>
    </row>
    <row r="2208" spans="1:55" ht="11.25" hidden="1" customHeight="1">
      <c r="A2208" s="1"/>
      <c r="B2208" s="88" t="str">
        <f>IF(Table1[[#This Row],[Posting Date]]&lt;&gt;"",IF(Table1[[#This Row],[Reference Number]]=Q2207,B2207+1,1),"")</f>
        <v/>
      </c>
      <c r="C2208" s="61"/>
      <c r="D2208" s="61"/>
      <c r="E2208" s="218"/>
      <c r="F2208" s="143" t="str">
        <f>IFERROR(IF(VLOOKUP(Table1[[#This Row],[Budget Code Description]],Dimentions!$X$6:$AC$132,2,FALSE)="","",VLOOKUP(Table1[[#This Row],[Budget Code Description]],Dimentions!$X$6:$AC$132,2,FALSE)),"")</f>
        <v/>
      </c>
      <c r="G2208" s="143" t="str">
        <f>IFERROR(VLOOKUP(Table1[[#This Row],[Budget Code Description]],Dimentions!$X$6:$AC$132,3,FALSE),"")</f>
        <v/>
      </c>
      <c r="H2208" s="64" t="str">
        <f>IFERROR(VLOOKUP(Table1[[#This Row],[Account]],Dimentions!$S$6:$V$233,2,FALSE),"")</f>
        <v/>
      </c>
      <c r="I2208" s="62">
        <f>_xlfn.NUMBERVALUE(LEFT(Table1[[#This Row],[Account]],1))</f>
        <v>0</v>
      </c>
      <c r="J2208" s="62" t="str">
        <f>IFERROR(VLOOKUP(Table1[[#This Row],[Budget Code Description]],Table6[#All],7,FALSE),"")</f>
        <v/>
      </c>
      <c r="K2208" s="143" t="str">
        <f>IFERROR(VLOOKUP(Table1[[#This Row],[Budget Code Description]],Table6[#All],8,FALSE),"")</f>
        <v/>
      </c>
      <c r="L2208" s="63"/>
      <c r="M2208" s="65" t="str">
        <f>IFERROR(VLOOKUP(Table1[[#This Row],[Staff ID]],Table2[],2,FALSE),"")</f>
        <v/>
      </c>
      <c r="N2208" s="211" t="str">
        <f>IFERROR(IF(VLOOKUP(Table1[[#This Row],[Budget Code Description]],Dimentions!$X$6:$AC$97,4,FALSE)="","",VLOOKUP(Table1[[#This Row],[Budget Code Description]],Dimentions!$X$6:$AC$97,4,FALSE)),"")</f>
        <v/>
      </c>
      <c r="O2208" s="65" t="str">
        <f>IFERROR(VLOOKUP(Table1[[#This Row],[Vendor ID]],Table549[],2,FALSE),"")</f>
        <v/>
      </c>
      <c r="P2208" s="63"/>
      <c r="Q2208" s="143" t="str">
        <f>IF(Table1[[#This Row],[Posting Date]]&lt;&gt;"",$D$9,"")</f>
        <v/>
      </c>
      <c r="R2208" s="159" t="str">
        <f>IF(Table1[[#This Row],[Posting Date]]&lt;&gt;"",$D$10,"")</f>
        <v/>
      </c>
      <c r="S2208" s="66"/>
      <c r="T2208" s="63"/>
      <c r="U2208" s="67"/>
      <c r="V2208" s="67"/>
      <c r="W2208" s="67" t="str">
        <f t="shared" si="34"/>
        <v/>
      </c>
      <c r="X2208" s="161" t="str">
        <f>IF(E2208="","",(IF(Table1[[#This Row],[Cur]]="USD",Table1[[#This Row],[Cur_Amount Debit]],Table1[[#This Row],[Cur_Amount Debit]]/Table1[[#This Row],[Exchange Rate]])))</f>
        <v/>
      </c>
      <c r="Y2208" s="161" t="str">
        <f>IF(E2208="","",(IF(Table1[[#This Row],[Cur]]="USD",Table1[[#This Row],[Cur_Amount Credit]],Table1[[#This Row],[Cur_Amount Credit]]/ExchangeRate)))</f>
        <v/>
      </c>
      <c r="Z2208" s="203" t="str">
        <f>IF(E2208="","",(Table1[[#This Row],[Debit USD]]-Table1[[#This Row],[Credit USD]]))</f>
        <v/>
      </c>
      <c r="AA2208" s="122"/>
      <c r="AB2208" s="1"/>
      <c r="AC2208" s="15"/>
      <c r="AD2208" s="15" t="str">
        <f>IF(AND(OR(Table1[[#This Row],[Account]]="15030",Table1[[#This Row],[Account]]="15035",Table1[[#This Row],[Account]]="20150"),Table1[[#This Row],[Vendor ID]]=""),1,"")</f>
        <v/>
      </c>
      <c r="AE2208" s="15"/>
      <c r="AF2208" s="15"/>
      <c r="AG2208" s="15"/>
      <c r="AH2208" s="46" t="str">
        <f>IF(Table1[[#This Row],[Posting Date]]&lt;&gt;"","GJ-"&amp;CountryID,"")</f>
        <v/>
      </c>
      <c r="AI2208" s="59" t="str">
        <f>IF(Table1[[#This Row],[Posting Date]]&lt;&gt;"",Table1[[#This Row],[Posting Date]],"")</f>
        <v/>
      </c>
      <c r="AJ2208" s="46"/>
      <c r="AK2208" s="46" t="str">
        <f>IF(Table1[[#This Row],[Description]]&lt;&gt;"",Table1[[#This Row],[Description]],"")</f>
        <v/>
      </c>
      <c r="AL2208" s="46" t="str">
        <f>IF(Table1[[#This Row],[Posting Date]]&lt;&gt;"",Table1[[#This Row],[Reference Number]],"")</f>
        <v/>
      </c>
      <c r="AM2208" s="46" t="str">
        <f>TRIM(Table1[[#This Row],[Line '#]])</f>
        <v/>
      </c>
      <c r="AN2208" s="46" t="str">
        <f>TRIM(Table1[[#This Row],[Account]])</f>
        <v/>
      </c>
      <c r="AO2208" s="46" t="str">
        <f>IF(Table1[[#This Row],[Posting Date]]&lt;&gt;"",$D$5,"")</f>
        <v/>
      </c>
      <c r="AP2208" s="46" t="str">
        <f>TRIM(Table1[[#This Row],[Departments-Prgrams]])</f>
        <v/>
      </c>
      <c r="AQ2208" s="46" t="str">
        <f>TRIM(Table1[[#This Row],[Grant]])</f>
        <v/>
      </c>
      <c r="AR2208" s="46" t="str">
        <f>TRIM(Table1[[#This Row],[Staff ID]])</f>
        <v/>
      </c>
      <c r="AS2208" s="46" t="str">
        <f>IF(TRIM(Table1[[#This Row],[Budget Code]])=0,"",TRIM(Table1[[#This Row],[Budget Code]]))</f>
        <v/>
      </c>
      <c r="AT2208" s="46" t="str">
        <f>IF(Table1[[#This Row],[Line Description]]&lt;&gt;"",Table1[[#This Row],[Line Description]],"")</f>
        <v/>
      </c>
      <c r="AU2208" s="46" t="str">
        <f>IF(Table1[[#This Row],[Cur_Amount Debit]]&gt;0,ROUND(Table1[[#This Row],[Cur_Amount Debit]],2),"")</f>
        <v/>
      </c>
      <c r="AV2208" s="46" t="str">
        <f>IF(Table1[[#This Row],[Cur_Amount Credit]]&gt;0,ROUND(Table1[[#This Row],[Cur_Amount Credit]],2),"")</f>
        <v/>
      </c>
      <c r="AW2208" s="46" t="str">
        <f>LEFT(Table1[[#This Row],[Cur]],3)</f>
        <v/>
      </c>
      <c r="AX2208" s="59"/>
      <c r="AY2208" s="46"/>
      <c r="AZ2208" s="46" t="str">
        <f>IF(Table1[[#This Row],[Cur]]&lt;&gt;"",IF(Table1[[#This Row],[Cur]]="USD","",ExchangeRate),"")</f>
        <v/>
      </c>
      <c r="BA2208" s="46" t="str">
        <f>IF(Table1[[#This Row],[Grant]]&lt;&gt;"",VLOOKUP(Table1[[#This Row],[Grant]],Grants!B:D,3),"")</f>
        <v/>
      </c>
      <c r="BB2208" s="46" t="str">
        <f>TRIM(Table1[[#This Row],[Vendor ID]])</f>
        <v/>
      </c>
      <c r="BC2208">
        <f>IF(Table1[[#This Row],[Reference Number]]=Q2207,BC2207,BC2207+1)</f>
        <v>2</v>
      </c>
    </row>
    <row r="2209" spans="1:55" ht="11.25" hidden="1" customHeight="1">
      <c r="A2209" s="1"/>
      <c r="B2209" s="88" t="str">
        <f>IF(Table1[[#This Row],[Posting Date]]&lt;&gt;"",IF(Table1[[#This Row],[Reference Number]]=Q2208,B2208+1,1),"")</f>
        <v/>
      </c>
      <c r="C2209" s="61"/>
      <c r="D2209" s="61"/>
      <c r="E2209" s="218"/>
      <c r="F2209" s="143" t="str">
        <f>IFERROR(IF(VLOOKUP(Table1[[#This Row],[Budget Code Description]],Dimentions!$X$6:$AC$132,2,FALSE)="","",VLOOKUP(Table1[[#This Row],[Budget Code Description]],Dimentions!$X$6:$AC$132,2,FALSE)),"")</f>
        <v/>
      </c>
      <c r="G2209" s="143" t="str">
        <f>IFERROR(VLOOKUP(Table1[[#This Row],[Budget Code Description]],Dimentions!$X$6:$AC$132,3,FALSE),"")</f>
        <v/>
      </c>
      <c r="H2209" s="64" t="str">
        <f>IFERROR(VLOOKUP(Table1[[#This Row],[Account]],Dimentions!$S$6:$V$233,2,FALSE),"")</f>
        <v/>
      </c>
      <c r="I2209" s="62">
        <f>_xlfn.NUMBERVALUE(LEFT(Table1[[#This Row],[Account]],1))</f>
        <v>0</v>
      </c>
      <c r="J2209" s="62" t="str">
        <f>IFERROR(VLOOKUP(Table1[[#This Row],[Budget Code Description]],Table6[#All],7,FALSE),"")</f>
        <v/>
      </c>
      <c r="K2209" s="143" t="str">
        <f>IFERROR(VLOOKUP(Table1[[#This Row],[Budget Code Description]],Table6[#All],8,FALSE),"")</f>
        <v/>
      </c>
      <c r="L2209" s="63"/>
      <c r="M2209" s="65" t="str">
        <f>IFERROR(VLOOKUP(Table1[[#This Row],[Staff ID]],Table2[],2,FALSE),"")</f>
        <v/>
      </c>
      <c r="N2209" s="211" t="str">
        <f>IFERROR(IF(VLOOKUP(Table1[[#This Row],[Budget Code Description]],Dimentions!$X$6:$AC$97,4,FALSE)="","",VLOOKUP(Table1[[#This Row],[Budget Code Description]],Dimentions!$X$6:$AC$97,4,FALSE)),"")</f>
        <v/>
      </c>
      <c r="O2209" s="65" t="str">
        <f>IFERROR(VLOOKUP(Table1[[#This Row],[Vendor ID]],Table549[],2,FALSE),"")</f>
        <v/>
      </c>
      <c r="P2209" s="63"/>
      <c r="Q2209" s="143" t="str">
        <f>IF(Table1[[#This Row],[Posting Date]]&lt;&gt;"",$D$9,"")</f>
        <v/>
      </c>
      <c r="R2209" s="159" t="str">
        <f>IF(Table1[[#This Row],[Posting Date]]&lt;&gt;"",$D$10,"")</f>
        <v/>
      </c>
      <c r="S2209" s="66"/>
      <c r="T2209" s="63"/>
      <c r="U2209" s="67"/>
      <c r="V2209" s="67"/>
      <c r="W2209" s="67" t="str">
        <f t="shared" si="34"/>
        <v/>
      </c>
      <c r="X2209" s="161" t="str">
        <f>IF(E2209="","",(IF(Table1[[#This Row],[Cur]]="USD",Table1[[#This Row],[Cur_Amount Debit]],Table1[[#This Row],[Cur_Amount Debit]]/Table1[[#This Row],[Exchange Rate]])))</f>
        <v/>
      </c>
      <c r="Y2209" s="161" t="str">
        <f>IF(E2209="","",(IF(Table1[[#This Row],[Cur]]="USD",Table1[[#This Row],[Cur_Amount Credit]],Table1[[#This Row],[Cur_Amount Credit]]/ExchangeRate)))</f>
        <v/>
      </c>
      <c r="Z2209" s="203" t="str">
        <f>IF(E2209="","",(Table1[[#This Row],[Debit USD]]-Table1[[#This Row],[Credit USD]]))</f>
        <v/>
      </c>
      <c r="AA2209" s="122"/>
      <c r="AB2209" s="1"/>
      <c r="AC2209" s="15"/>
      <c r="AD2209" s="15" t="str">
        <f>IF(AND(OR(Table1[[#This Row],[Account]]="15030",Table1[[#This Row],[Account]]="15035",Table1[[#This Row],[Account]]="20150"),Table1[[#This Row],[Vendor ID]]=""),1,"")</f>
        <v/>
      </c>
      <c r="AE2209" s="15"/>
      <c r="AF2209" s="15"/>
      <c r="AG2209" s="15"/>
      <c r="AH2209" s="46" t="str">
        <f>IF(Table1[[#This Row],[Posting Date]]&lt;&gt;"","GJ-"&amp;CountryID,"")</f>
        <v/>
      </c>
      <c r="AI2209" s="59" t="str">
        <f>IF(Table1[[#This Row],[Posting Date]]&lt;&gt;"",Table1[[#This Row],[Posting Date]],"")</f>
        <v/>
      </c>
      <c r="AJ2209" s="46"/>
      <c r="AK2209" s="46" t="str">
        <f>IF(Table1[[#This Row],[Description]]&lt;&gt;"",Table1[[#This Row],[Description]],"")</f>
        <v/>
      </c>
      <c r="AL2209" s="46" t="str">
        <f>IF(Table1[[#This Row],[Posting Date]]&lt;&gt;"",Table1[[#This Row],[Reference Number]],"")</f>
        <v/>
      </c>
      <c r="AM2209" s="46" t="str">
        <f>TRIM(Table1[[#This Row],[Line '#]])</f>
        <v/>
      </c>
      <c r="AN2209" s="46" t="str">
        <f>TRIM(Table1[[#This Row],[Account]])</f>
        <v/>
      </c>
      <c r="AO2209" s="46" t="str">
        <f>IF(Table1[[#This Row],[Posting Date]]&lt;&gt;"",$D$5,"")</f>
        <v/>
      </c>
      <c r="AP2209" s="46" t="str">
        <f>TRIM(Table1[[#This Row],[Departments-Prgrams]])</f>
        <v/>
      </c>
      <c r="AQ2209" s="46" t="str">
        <f>TRIM(Table1[[#This Row],[Grant]])</f>
        <v/>
      </c>
      <c r="AR2209" s="46" t="str">
        <f>TRIM(Table1[[#This Row],[Staff ID]])</f>
        <v/>
      </c>
      <c r="AS2209" s="46" t="str">
        <f>IF(TRIM(Table1[[#This Row],[Budget Code]])=0,"",TRIM(Table1[[#This Row],[Budget Code]]))</f>
        <v/>
      </c>
      <c r="AT2209" s="46" t="str">
        <f>IF(Table1[[#This Row],[Line Description]]&lt;&gt;"",Table1[[#This Row],[Line Description]],"")</f>
        <v/>
      </c>
      <c r="AU2209" s="46" t="str">
        <f>IF(Table1[[#This Row],[Cur_Amount Debit]]&gt;0,ROUND(Table1[[#This Row],[Cur_Amount Debit]],2),"")</f>
        <v/>
      </c>
      <c r="AV2209" s="46" t="str">
        <f>IF(Table1[[#This Row],[Cur_Amount Credit]]&gt;0,ROUND(Table1[[#This Row],[Cur_Amount Credit]],2),"")</f>
        <v/>
      </c>
      <c r="AW2209" s="46" t="str">
        <f>LEFT(Table1[[#This Row],[Cur]],3)</f>
        <v/>
      </c>
      <c r="AX2209" s="59"/>
      <c r="AY2209" s="46"/>
      <c r="AZ2209" s="46" t="str">
        <f>IF(Table1[[#This Row],[Cur]]&lt;&gt;"",IF(Table1[[#This Row],[Cur]]="USD","",ExchangeRate),"")</f>
        <v/>
      </c>
      <c r="BA2209" s="46" t="str">
        <f>IF(Table1[[#This Row],[Grant]]&lt;&gt;"",VLOOKUP(Table1[[#This Row],[Grant]],Grants!B:D,3),"")</f>
        <v/>
      </c>
      <c r="BB2209" s="46" t="str">
        <f>TRIM(Table1[[#This Row],[Vendor ID]])</f>
        <v/>
      </c>
      <c r="BC2209">
        <f>IF(Table1[[#This Row],[Reference Number]]=Q2208,BC2208,BC2208+1)</f>
        <v>2</v>
      </c>
    </row>
    <row r="2210" spans="1:55" ht="11.25" hidden="1" customHeight="1">
      <c r="A2210" s="1"/>
      <c r="B2210" s="88" t="str">
        <f>IF(Table1[[#This Row],[Posting Date]]&lt;&gt;"",IF(Table1[[#This Row],[Reference Number]]=Q2209,B2209+1,1),"")</f>
        <v/>
      </c>
      <c r="C2210" s="61"/>
      <c r="D2210" s="61"/>
      <c r="E2210" s="218"/>
      <c r="F2210" s="143" t="str">
        <f>IFERROR(IF(VLOOKUP(Table1[[#This Row],[Budget Code Description]],Dimentions!$X$6:$AC$132,2,FALSE)="","",VLOOKUP(Table1[[#This Row],[Budget Code Description]],Dimentions!$X$6:$AC$132,2,FALSE)),"")</f>
        <v/>
      </c>
      <c r="G2210" s="143" t="str">
        <f>IFERROR(VLOOKUP(Table1[[#This Row],[Budget Code Description]],Dimentions!$X$6:$AC$132,3,FALSE),"")</f>
        <v/>
      </c>
      <c r="H2210" s="64" t="str">
        <f>IFERROR(VLOOKUP(Table1[[#This Row],[Account]],Dimentions!$S$6:$V$233,2,FALSE),"")</f>
        <v/>
      </c>
      <c r="I2210" s="62">
        <f>_xlfn.NUMBERVALUE(LEFT(Table1[[#This Row],[Account]],1))</f>
        <v>0</v>
      </c>
      <c r="J2210" s="62" t="str">
        <f>IFERROR(VLOOKUP(Table1[[#This Row],[Budget Code Description]],Table6[#All],7,FALSE),"")</f>
        <v/>
      </c>
      <c r="K2210" s="143" t="str">
        <f>IFERROR(VLOOKUP(Table1[[#This Row],[Budget Code Description]],Table6[#All],8,FALSE),"")</f>
        <v/>
      </c>
      <c r="L2210" s="63"/>
      <c r="M2210" s="65" t="str">
        <f>IFERROR(VLOOKUP(Table1[[#This Row],[Staff ID]],Table2[],2,FALSE),"")</f>
        <v/>
      </c>
      <c r="N2210" s="211" t="str">
        <f>IFERROR(IF(VLOOKUP(Table1[[#This Row],[Budget Code Description]],Dimentions!$X$6:$AC$97,4,FALSE)="","",VLOOKUP(Table1[[#This Row],[Budget Code Description]],Dimentions!$X$6:$AC$97,4,FALSE)),"")</f>
        <v/>
      </c>
      <c r="O2210" s="65" t="str">
        <f>IFERROR(VLOOKUP(Table1[[#This Row],[Vendor ID]],Table549[],2,FALSE),"")</f>
        <v/>
      </c>
      <c r="P2210" s="63"/>
      <c r="Q2210" s="143" t="str">
        <f>IF(Table1[[#This Row],[Posting Date]]&lt;&gt;"",$D$9,"")</f>
        <v/>
      </c>
      <c r="R2210" s="159" t="str">
        <f>IF(Table1[[#This Row],[Posting Date]]&lt;&gt;"",$D$10,"")</f>
        <v/>
      </c>
      <c r="S2210" s="66"/>
      <c r="T2210" s="63"/>
      <c r="U2210" s="67"/>
      <c r="V2210" s="67"/>
      <c r="W2210" s="67" t="str">
        <f t="shared" si="34"/>
        <v/>
      </c>
      <c r="X2210" s="161" t="str">
        <f>IF(E2210="","",(IF(Table1[[#This Row],[Cur]]="USD",Table1[[#This Row],[Cur_Amount Debit]],Table1[[#This Row],[Cur_Amount Debit]]/Table1[[#This Row],[Exchange Rate]])))</f>
        <v/>
      </c>
      <c r="Y2210" s="161" t="str">
        <f>IF(E2210="","",(IF(Table1[[#This Row],[Cur]]="USD",Table1[[#This Row],[Cur_Amount Credit]],Table1[[#This Row],[Cur_Amount Credit]]/ExchangeRate)))</f>
        <v/>
      </c>
      <c r="Z2210" s="203" t="str">
        <f>IF(E2210="","",(Table1[[#This Row],[Debit USD]]-Table1[[#This Row],[Credit USD]]))</f>
        <v/>
      </c>
      <c r="AA2210" s="122"/>
      <c r="AB2210" s="1"/>
      <c r="AC2210" s="15"/>
      <c r="AD2210" s="15" t="str">
        <f>IF(AND(OR(Table1[[#This Row],[Account]]="15030",Table1[[#This Row],[Account]]="15035",Table1[[#This Row],[Account]]="20150"),Table1[[#This Row],[Vendor ID]]=""),1,"")</f>
        <v/>
      </c>
      <c r="AE2210" s="15"/>
      <c r="AF2210" s="15"/>
      <c r="AG2210" s="15"/>
      <c r="AH2210" s="46" t="str">
        <f>IF(Table1[[#This Row],[Posting Date]]&lt;&gt;"","GJ-"&amp;CountryID,"")</f>
        <v/>
      </c>
      <c r="AI2210" s="59" t="str">
        <f>IF(Table1[[#This Row],[Posting Date]]&lt;&gt;"",Table1[[#This Row],[Posting Date]],"")</f>
        <v/>
      </c>
      <c r="AJ2210" s="46"/>
      <c r="AK2210" s="46" t="str">
        <f>IF(Table1[[#This Row],[Description]]&lt;&gt;"",Table1[[#This Row],[Description]],"")</f>
        <v/>
      </c>
      <c r="AL2210" s="46" t="str">
        <f>IF(Table1[[#This Row],[Posting Date]]&lt;&gt;"",Table1[[#This Row],[Reference Number]],"")</f>
        <v/>
      </c>
      <c r="AM2210" s="46" t="str">
        <f>TRIM(Table1[[#This Row],[Line '#]])</f>
        <v/>
      </c>
      <c r="AN2210" s="46" t="str">
        <f>TRIM(Table1[[#This Row],[Account]])</f>
        <v/>
      </c>
      <c r="AO2210" s="46" t="str">
        <f>IF(Table1[[#This Row],[Posting Date]]&lt;&gt;"",$D$5,"")</f>
        <v/>
      </c>
      <c r="AP2210" s="46" t="str">
        <f>TRIM(Table1[[#This Row],[Departments-Prgrams]])</f>
        <v/>
      </c>
      <c r="AQ2210" s="46" t="str">
        <f>TRIM(Table1[[#This Row],[Grant]])</f>
        <v/>
      </c>
      <c r="AR2210" s="46" t="str">
        <f>TRIM(Table1[[#This Row],[Staff ID]])</f>
        <v/>
      </c>
      <c r="AS2210" s="46" t="str">
        <f>IF(TRIM(Table1[[#This Row],[Budget Code]])=0,"",TRIM(Table1[[#This Row],[Budget Code]]))</f>
        <v/>
      </c>
      <c r="AT2210" s="46" t="str">
        <f>IF(Table1[[#This Row],[Line Description]]&lt;&gt;"",Table1[[#This Row],[Line Description]],"")</f>
        <v/>
      </c>
      <c r="AU2210" s="46" t="str">
        <f>IF(Table1[[#This Row],[Cur_Amount Debit]]&gt;0,ROUND(Table1[[#This Row],[Cur_Amount Debit]],2),"")</f>
        <v/>
      </c>
      <c r="AV2210" s="46" t="str">
        <f>IF(Table1[[#This Row],[Cur_Amount Credit]]&gt;0,ROUND(Table1[[#This Row],[Cur_Amount Credit]],2),"")</f>
        <v/>
      </c>
      <c r="AW2210" s="46" t="str">
        <f>LEFT(Table1[[#This Row],[Cur]],3)</f>
        <v/>
      </c>
      <c r="AX2210" s="59"/>
      <c r="AY2210" s="46"/>
      <c r="AZ2210" s="46" t="str">
        <f>IF(Table1[[#This Row],[Cur]]&lt;&gt;"",IF(Table1[[#This Row],[Cur]]="USD","",ExchangeRate),"")</f>
        <v/>
      </c>
      <c r="BA2210" s="46" t="str">
        <f>IF(Table1[[#This Row],[Grant]]&lt;&gt;"",VLOOKUP(Table1[[#This Row],[Grant]],Grants!B:D,3),"")</f>
        <v/>
      </c>
      <c r="BB2210" s="46" t="str">
        <f>TRIM(Table1[[#This Row],[Vendor ID]])</f>
        <v/>
      </c>
      <c r="BC2210">
        <f>IF(Table1[[#This Row],[Reference Number]]=Q2209,BC2209,BC2209+1)</f>
        <v>2</v>
      </c>
    </row>
    <row r="2211" spans="1:55" ht="11.25" hidden="1" customHeight="1">
      <c r="A2211" s="1"/>
      <c r="B2211" s="88" t="str">
        <f>IF(Table1[[#This Row],[Posting Date]]&lt;&gt;"",IF(Table1[[#This Row],[Reference Number]]=Q2210,B2210+1,1),"")</f>
        <v/>
      </c>
      <c r="C2211" s="61"/>
      <c r="D2211" s="61"/>
      <c r="E2211" s="218"/>
      <c r="F2211" s="143" t="str">
        <f>IFERROR(IF(VLOOKUP(Table1[[#This Row],[Budget Code Description]],Dimentions!$X$6:$AC$132,2,FALSE)="","",VLOOKUP(Table1[[#This Row],[Budget Code Description]],Dimentions!$X$6:$AC$132,2,FALSE)),"")</f>
        <v/>
      </c>
      <c r="G2211" s="143" t="str">
        <f>IFERROR(VLOOKUP(Table1[[#This Row],[Budget Code Description]],Dimentions!$X$6:$AC$132,3,FALSE),"")</f>
        <v/>
      </c>
      <c r="H2211" s="64" t="str">
        <f>IFERROR(VLOOKUP(Table1[[#This Row],[Account]],Dimentions!$S$6:$V$233,2,FALSE),"")</f>
        <v/>
      </c>
      <c r="I2211" s="62">
        <f>_xlfn.NUMBERVALUE(LEFT(Table1[[#This Row],[Account]],1))</f>
        <v>0</v>
      </c>
      <c r="J2211" s="62" t="str">
        <f>IFERROR(VLOOKUP(Table1[[#This Row],[Budget Code Description]],Table6[#All],7,FALSE),"")</f>
        <v/>
      </c>
      <c r="K2211" s="143" t="str">
        <f>IFERROR(VLOOKUP(Table1[[#This Row],[Budget Code Description]],Table6[#All],8,FALSE),"")</f>
        <v/>
      </c>
      <c r="L2211" s="63"/>
      <c r="M2211" s="65" t="str">
        <f>IFERROR(VLOOKUP(Table1[[#This Row],[Staff ID]],Table2[],2,FALSE),"")</f>
        <v/>
      </c>
      <c r="N2211" s="211" t="str">
        <f>IFERROR(IF(VLOOKUP(Table1[[#This Row],[Budget Code Description]],Dimentions!$X$6:$AC$97,4,FALSE)="","",VLOOKUP(Table1[[#This Row],[Budget Code Description]],Dimentions!$X$6:$AC$97,4,FALSE)),"")</f>
        <v/>
      </c>
      <c r="O2211" s="65" t="str">
        <f>IFERROR(VLOOKUP(Table1[[#This Row],[Vendor ID]],Table549[],2,FALSE),"")</f>
        <v/>
      </c>
      <c r="P2211" s="63"/>
      <c r="Q2211" s="143" t="str">
        <f>IF(Table1[[#This Row],[Posting Date]]&lt;&gt;"",$D$9,"")</f>
        <v/>
      </c>
      <c r="R2211" s="159" t="str">
        <f>IF(Table1[[#This Row],[Posting Date]]&lt;&gt;"",$D$10,"")</f>
        <v/>
      </c>
      <c r="S2211" s="66"/>
      <c r="T2211" s="63"/>
      <c r="U2211" s="67"/>
      <c r="V2211" s="67"/>
      <c r="W2211" s="67" t="str">
        <f t="shared" si="34"/>
        <v/>
      </c>
      <c r="X2211" s="161" t="str">
        <f>IF(E2211="","",(IF(Table1[[#This Row],[Cur]]="USD",Table1[[#This Row],[Cur_Amount Debit]],Table1[[#This Row],[Cur_Amount Debit]]/Table1[[#This Row],[Exchange Rate]])))</f>
        <v/>
      </c>
      <c r="Y2211" s="161" t="str">
        <f>IF(E2211="","",(IF(Table1[[#This Row],[Cur]]="USD",Table1[[#This Row],[Cur_Amount Credit]],Table1[[#This Row],[Cur_Amount Credit]]/ExchangeRate)))</f>
        <v/>
      </c>
      <c r="Z2211" s="203" t="str">
        <f>IF(E2211="","",(Table1[[#This Row],[Debit USD]]-Table1[[#This Row],[Credit USD]]))</f>
        <v/>
      </c>
      <c r="AA2211" s="122"/>
      <c r="AB2211" s="1"/>
      <c r="AC2211" s="15"/>
      <c r="AD2211" s="15" t="str">
        <f>IF(AND(OR(Table1[[#This Row],[Account]]="15030",Table1[[#This Row],[Account]]="15035",Table1[[#This Row],[Account]]="20150"),Table1[[#This Row],[Vendor ID]]=""),1,"")</f>
        <v/>
      </c>
      <c r="AE2211" s="15"/>
      <c r="AF2211" s="15"/>
      <c r="AG2211" s="15"/>
      <c r="AH2211" s="46" t="str">
        <f>IF(Table1[[#This Row],[Posting Date]]&lt;&gt;"","GJ-"&amp;CountryID,"")</f>
        <v/>
      </c>
      <c r="AI2211" s="59" t="str">
        <f>IF(Table1[[#This Row],[Posting Date]]&lt;&gt;"",Table1[[#This Row],[Posting Date]],"")</f>
        <v/>
      </c>
      <c r="AJ2211" s="46"/>
      <c r="AK2211" s="46" t="str">
        <f>IF(Table1[[#This Row],[Description]]&lt;&gt;"",Table1[[#This Row],[Description]],"")</f>
        <v/>
      </c>
      <c r="AL2211" s="46" t="str">
        <f>IF(Table1[[#This Row],[Posting Date]]&lt;&gt;"",Table1[[#This Row],[Reference Number]],"")</f>
        <v/>
      </c>
      <c r="AM2211" s="46" t="str">
        <f>TRIM(Table1[[#This Row],[Line '#]])</f>
        <v/>
      </c>
      <c r="AN2211" s="46" t="str">
        <f>TRIM(Table1[[#This Row],[Account]])</f>
        <v/>
      </c>
      <c r="AO2211" s="46" t="str">
        <f>IF(Table1[[#This Row],[Posting Date]]&lt;&gt;"",$D$5,"")</f>
        <v/>
      </c>
      <c r="AP2211" s="46" t="str">
        <f>TRIM(Table1[[#This Row],[Departments-Prgrams]])</f>
        <v/>
      </c>
      <c r="AQ2211" s="46" t="str">
        <f>TRIM(Table1[[#This Row],[Grant]])</f>
        <v/>
      </c>
      <c r="AR2211" s="46" t="str">
        <f>TRIM(Table1[[#This Row],[Staff ID]])</f>
        <v/>
      </c>
      <c r="AS2211" s="46" t="str">
        <f>IF(TRIM(Table1[[#This Row],[Budget Code]])=0,"",TRIM(Table1[[#This Row],[Budget Code]]))</f>
        <v/>
      </c>
      <c r="AT2211" s="46" t="str">
        <f>IF(Table1[[#This Row],[Line Description]]&lt;&gt;"",Table1[[#This Row],[Line Description]],"")</f>
        <v/>
      </c>
      <c r="AU2211" s="46" t="str">
        <f>IF(Table1[[#This Row],[Cur_Amount Debit]]&gt;0,ROUND(Table1[[#This Row],[Cur_Amount Debit]],2),"")</f>
        <v/>
      </c>
      <c r="AV2211" s="46" t="str">
        <f>IF(Table1[[#This Row],[Cur_Amount Credit]]&gt;0,ROUND(Table1[[#This Row],[Cur_Amount Credit]],2),"")</f>
        <v/>
      </c>
      <c r="AW2211" s="46" t="str">
        <f>LEFT(Table1[[#This Row],[Cur]],3)</f>
        <v/>
      </c>
      <c r="AX2211" s="59"/>
      <c r="AY2211" s="46"/>
      <c r="AZ2211" s="46" t="str">
        <f>IF(Table1[[#This Row],[Cur]]&lt;&gt;"",IF(Table1[[#This Row],[Cur]]="USD","",ExchangeRate),"")</f>
        <v/>
      </c>
      <c r="BA2211" s="46" t="str">
        <f>IF(Table1[[#This Row],[Grant]]&lt;&gt;"",VLOOKUP(Table1[[#This Row],[Grant]],Grants!B:D,3),"")</f>
        <v/>
      </c>
      <c r="BB2211" s="46" t="str">
        <f>TRIM(Table1[[#This Row],[Vendor ID]])</f>
        <v/>
      </c>
      <c r="BC2211">
        <f>IF(Table1[[#This Row],[Reference Number]]=Q2210,BC2210,BC2210+1)</f>
        <v>2</v>
      </c>
    </row>
    <row r="2212" spans="1:55" ht="11.25" hidden="1" customHeight="1">
      <c r="A2212" s="1"/>
      <c r="B2212" s="88" t="str">
        <f>IF(Table1[[#This Row],[Posting Date]]&lt;&gt;"",IF(Table1[[#This Row],[Reference Number]]=Q2211,B2211+1,1),"")</f>
        <v/>
      </c>
      <c r="C2212" s="61"/>
      <c r="D2212" s="61"/>
      <c r="E2212" s="218"/>
      <c r="F2212" s="143" t="str">
        <f>IFERROR(IF(VLOOKUP(Table1[[#This Row],[Budget Code Description]],Dimentions!$X$6:$AC$132,2,FALSE)="","",VLOOKUP(Table1[[#This Row],[Budget Code Description]],Dimentions!$X$6:$AC$132,2,FALSE)),"")</f>
        <v/>
      </c>
      <c r="G2212" s="143" t="str">
        <f>IFERROR(VLOOKUP(Table1[[#This Row],[Budget Code Description]],Dimentions!$X$6:$AC$132,3,FALSE),"")</f>
        <v/>
      </c>
      <c r="H2212" s="64" t="str">
        <f>IFERROR(VLOOKUP(Table1[[#This Row],[Account]],Dimentions!$S$6:$V$233,2,FALSE),"")</f>
        <v/>
      </c>
      <c r="I2212" s="62">
        <f>_xlfn.NUMBERVALUE(LEFT(Table1[[#This Row],[Account]],1))</f>
        <v>0</v>
      </c>
      <c r="J2212" s="62" t="str">
        <f>IFERROR(VLOOKUP(Table1[[#This Row],[Budget Code Description]],Table6[#All],7,FALSE),"")</f>
        <v/>
      </c>
      <c r="K2212" s="143" t="str">
        <f>IFERROR(VLOOKUP(Table1[[#This Row],[Budget Code Description]],Table6[#All],8,FALSE),"")</f>
        <v/>
      </c>
      <c r="L2212" s="63"/>
      <c r="M2212" s="65" t="str">
        <f>IFERROR(VLOOKUP(Table1[[#This Row],[Staff ID]],Table2[],2,FALSE),"")</f>
        <v/>
      </c>
      <c r="N2212" s="211" t="str">
        <f>IFERROR(IF(VLOOKUP(Table1[[#This Row],[Budget Code Description]],Dimentions!$X$6:$AC$97,4,FALSE)="","",VLOOKUP(Table1[[#This Row],[Budget Code Description]],Dimentions!$X$6:$AC$97,4,FALSE)),"")</f>
        <v/>
      </c>
      <c r="O2212" s="65" t="str">
        <f>IFERROR(VLOOKUP(Table1[[#This Row],[Vendor ID]],Table549[],2,FALSE),"")</f>
        <v/>
      </c>
      <c r="P2212" s="63"/>
      <c r="Q2212" s="143" t="str">
        <f>IF(Table1[[#This Row],[Posting Date]]&lt;&gt;"",$D$9,"")</f>
        <v/>
      </c>
      <c r="R2212" s="159" t="str">
        <f>IF(Table1[[#This Row],[Posting Date]]&lt;&gt;"",$D$10,"")</f>
        <v/>
      </c>
      <c r="S2212" s="66"/>
      <c r="T2212" s="63"/>
      <c r="U2212" s="67"/>
      <c r="V2212" s="67"/>
      <c r="W2212" s="67" t="str">
        <f t="shared" si="34"/>
        <v/>
      </c>
      <c r="X2212" s="161" t="str">
        <f>IF(E2212="","",(IF(Table1[[#This Row],[Cur]]="USD",Table1[[#This Row],[Cur_Amount Debit]],Table1[[#This Row],[Cur_Amount Debit]]/Table1[[#This Row],[Exchange Rate]])))</f>
        <v/>
      </c>
      <c r="Y2212" s="161" t="str">
        <f>IF(E2212="","",(IF(Table1[[#This Row],[Cur]]="USD",Table1[[#This Row],[Cur_Amount Credit]],Table1[[#This Row],[Cur_Amount Credit]]/ExchangeRate)))</f>
        <v/>
      </c>
      <c r="Z2212" s="203" t="str">
        <f>IF(E2212="","",(Table1[[#This Row],[Debit USD]]-Table1[[#This Row],[Credit USD]]))</f>
        <v/>
      </c>
      <c r="AA2212" s="122"/>
      <c r="AB2212" s="1"/>
      <c r="AC2212" s="15"/>
      <c r="AD2212" s="15" t="str">
        <f>IF(AND(OR(Table1[[#This Row],[Account]]="15030",Table1[[#This Row],[Account]]="15035",Table1[[#This Row],[Account]]="20150"),Table1[[#This Row],[Vendor ID]]=""),1,"")</f>
        <v/>
      </c>
      <c r="AE2212" s="15"/>
      <c r="AF2212" s="15"/>
      <c r="AG2212" s="15"/>
      <c r="AH2212" s="46" t="str">
        <f>IF(Table1[[#This Row],[Posting Date]]&lt;&gt;"","GJ-"&amp;CountryID,"")</f>
        <v/>
      </c>
      <c r="AI2212" s="59" t="str">
        <f>IF(Table1[[#This Row],[Posting Date]]&lt;&gt;"",Table1[[#This Row],[Posting Date]],"")</f>
        <v/>
      </c>
      <c r="AJ2212" s="46"/>
      <c r="AK2212" s="46" t="str">
        <f>IF(Table1[[#This Row],[Description]]&lt;&gt;"",Table1[[#This Row],[Description]],"")</f>
        <v/>
      </c>
      <c r="AL2212" s="46" t="str">
        <f>IF(Table1[[#This Row],[Posting Date]]&lt;&gt;"",Table1[[#This Row],[Reference Number]],"")</f>
        <v/>
      </c>
      <c r="AM2212" s="46" t="str">
        <f>TRIM(Table1[[#This Row],[Line '#]])</f>
        <v/>
      </c>
      <c r="AN2212" s="46" t="str">
        <f>TRIM(Table1[[#This Row],[Account]])</f>
        <v/>
      </c>
      <c r="AO2212" s="46" t="str">
        <f>IF(Table1[[#This Row],[Posting Date]]&lt;&gt;"",$D$5,"")</f>
        <v/>
      </c>
      <c r="AP2212" s="46" t="str">
        <f>TRIM(Table1[[#This Row],[Departments-Prgrams]])</f>
        <v/>
      </c>
      <c r="AQ2212" s="46" t="str">
        <f>TRIM(Table1[[#This Row],[Grant]])</f>
        <v/>
      </c>
      <c r="AR2212" s="46" t="str">
        <f>TRIM(Table1[[#This Row],[Staff ID]])</f>
        <v/>
      </c>
      <c r="AS2212" s="46" t="str">
        <f>IF(TRIM(Table1[[#This Row],[Budget Code]])=0,"",TRIM(Table1[[#This Row],[Budget Code]]))</f>
        <v/>
      </c>
      <c r="AT2212" s="46" t="str">
        <f>IF(Table1[[#This Row],[Line Description]]&lt;&gt;"",Table1[[#This Row],[Line Description]],"")</f>
        <v/>
      </c>
      <c r="AU2212" s="46" t="str">
        <f>IF(Table1[[#This Row],[Cur_Amount Debit]]&gt;0,ROUND(Table1[[#This Row],[Cur_Amount Debit]],2),"")</f>
        <v/>
      </c>
      <c r="AV2212" s="46" t="str">
        <f>IF(Table1[[#This Row],[Cur_Amount Credit]]&gt;0,ROUND(Table1[[#This Row],[Cur_Amount Credit]],2),"")</f>
        <v/>
      </c>
      <c r="AW2212" s="46" t="str">
        <f>LEFT(Table1[[#This Row],[Cur]],3)</f>
        <v/>
      </c>
      <c r="AX2212" s="59"/>
      <c r="AY2212" s="46"/>
      <c r="AZ2212" s="46" t="str">
        <f>IF(Table1[[#This Row],[Cur]]&lt;&gt;"",IF(Table1[[#This Row],[Cur]]="USD","",ExchangeRate),"")</f>
        <v/>
      </c>
      <c r="BA2212" s="46" t="str">
        <f>IF(Table1[[#This Row],[Grant]]&lt;&gt;"",VLOOKUP(Table1[[#This Row],[Grant]],Grants!B:D,3),"")</f>
        <v/>
      </c>
      <c r="BB2212" s="46" t="str">
        <f>TRIM(Table1[[#This Row],[Vendor ID]])</f>
        <v/>
      </c>
      <c r="BC2212">
        <f>IF(Table1[[#This Row],[Reference Number]]=Q2211,BC2211,BC2211+1)</f>
        <v>2</v>
      </c>
    </row>
    <row r="2213" spans="1:55" ht="11.25" hidden="1" customHeight="1">
      <c r="A2213" s="1"/>
      <c r="B2213" s="88" t="str">
        <f>IF(Table1[[#This Row],[Posting Date]]&lt;&gt;"",IF(Table1[[#This Row],[Reference Number]]=Q2212,B2212+1,1),"")</f>
        <v/>
      </c>
      <c r="C2213" s="61"/>
      <c r="D2213" s="61"/>
      <c r="E2213" s="218"/>
      <c r="F2213" s="143" t="str">
        <f>IFERROR(IF(VLOOKUP(Table1[[#This Row],[Budget Code Description]],Dimentions!$X$6:$AC$132,2,FALSE)="","",VLOOKUP(Table1[[#This Row],[Budget Code Description]],Dimentions!$X$6:$AC$132,2,FALSE)),"")</f>
        <v/>
      </c>
      <c r="G2213" s="143" t="str">
        <f>IFERROR(VLOOKUP(Table1[[#This Row],[Budget Code Description]],Dimentions!$X$6:$AC$132,3,FALSE),"")</f>
        <v/>
      </c>
      <c r="H2213" s="64" t="str">
        <f>IFERROR(VLOOKUP(Table1[[#This Row],[Account]],Dimentions!$S$6:$V$233,2,FALSE),"")</f>
        <v/>
      </c>
      <c r="I2213" s="62">
        <f>_xlfn.NUMBERVALUE(LEFT(Table1[[#This Row],[Account]],1))</f>
        <v>0</v>
      </c>
      <c r="J2213" s="62" t="str">
        <f>IFERROR(VLOOKUP(Table1[[#This Row],[Budget Code Description]],Table6[#All],7,FALSE),"")</f>
        <v/>
      </c>
      <c r="K2213" s="143" t="str">
        <f>IFERROR(VLOOKUP(Table1[[#This Row],[Budget Code Description]],Table6[#All],8,FALSE),"")</f>
        <v/>
      </c>
      <c r="L2213" s="63"/>
      <c r="M2213" s="65" t="str">
        <f>IFERROR(VLOOKUP(Table1[[#This Row],[Staff ID]],Table2[],2,FALSE),"")</f>
        <v/>
      </c>
      <c r="N2213" s="211" t="str">
        <f>IFERROR(IF(VLOOKUP(Table1[[#This Row],[Budget Code Description]],Dimentions!$X$6:$AC$97,4,FALSE)="","",VLOOKUP(Table1[[#This Row],[Budget Code Description]],Dimentions!$X$6:$AC$97,4,FALSE)),"")</f>
        <v/>
      </c>
      <c r="O2213" s="65" t="str">
        <f>IFERROR(VLOOKUP(Table1[[#This Row],[Vendor ID]],Table549[],2,FALSE),"")</f>
        <v/>
      </c>
      <c r="P2213" s="63"/>
      <c r="Q2213" s="143" t="str">
        <f>IF(Table1[[#This Row],[Posting Date]]&lt;&gt;"",$D$9,"")</f>
        <v/>
      </c>
      <c r="R2213" s="159" t="str">
        <f>IF(Table1[[#This Row],[Posting Date]]&lt;&gt;"",$D$10,"")</f>
        <v/>
      </c>
      <c r="S2213" s="66"/>
      <c r="T2213" s="63"/>
      <c r="U2213" s="67"/>
      <c r="V2213" s="67"/>
      <c r="W2213" s="67" t="str">
        <f t="shared" si="34"/>
        <v/>
      </c>
      <c r="X2213" s="161" t="str">
        <f>IF(E2213="","",(IF(Table1[[#This Row],[Cur]]="USD",Table1[[#This Row],[Cur_Amount Debit]],Table1[[#This Row],[Cur_Amount Debit]]/Table1[[#This Row],[Exchange Rate]])))</f>
        <v/>
      </c>
      <c r="Y2213" s="161" t="str">
        <f>IF(E2213="","",(IF(Table1[[#This Row],[Cur]]="USD",Table1[[#This Row],[Cur_Amount Credit]],Table1[[#This Row],[Cur_Amount Credit]]/ExchangeRate)))</f>
        <v/>
      </c>
      <c r="Z2213" s="203" t="str">
        <f>IF(E2213="","",(Table1[[#This Row],[Debit USD]]-Table1[[#This Row],[Credit USD]]))</f>
        <v/>
      </c>
      <c r="AA2213" s="122"/>
      <c r="AB2213" s="1"/>
      <c r="AC2213" s="15"/>
      <c r="AD2213" s="15" t="str">
        <f>IF(AND(OR(Table1[[#This Row],[Account]]="15030",Table1[[#This Row],[Account]]="15035",Table1[[#This Row],[Account]]="20150"),Table1[[#This Row],[Vendor ID]]=""),1,"")</f>
        <v/>
      </c>
      <c r="AE2213" s="15"/>
      <c r="AF2213" s="15"/>
      <c r="AG2213" s="15"/>
      <c r="AH2213" s="46" t="str">
        <f>IF(Table1[[#This Row],[Posting Date]]&lt;&gt;"","GJ-"&amp;CountryID,"")</f>
        <v/>
      </c>
      <c r="AI2213" s="59" t="str">
        <f>IF(Table1[[#This Row],[Posting Date]]&lt;&gt;"",Table1[[#This Row],[Posting Date]],"")</f>
        <v/>
      </c>
      <c r="AJ2213" s="46"/>
      <c r="AK2213" s="46" t="str">
        <f>IF(Table1[[#This Row],[Description]]&lt;&gt;"",Table1[[#This Row],[Description]],"")</f>
        <v/>
      </c>
      <c r="AL2213" s="46" t="str">
        <f>IF(Table1[[#This Row],[Posting Date]]&lt;&gt;"",Table1[[#This Row],[Reference Number]],"")</f>
        <v/>
      </c>
      <c r="AM2213" s="46" t="str">
        <f>TRIM(Table1[[#This Row],[Line '#]])</f>
        <v/>
      </c>
      <c r="AN2213" s="46" t="str">
        <f>TRIM(Table1[[#This Row],[Account]])</f>
        <v/>
      </c>
      <c r="AO2213" s="46" t="str">
        <f>IF(Table1[[#This Row],[Posting Date]]&lt;&gt;"",$D$5,"")</f>
        <v/>
      </c>
      <c r="AP2213" s="46" t="str">
        <f>TRIM(Table1[[#This Row],[Departments-Prgrams]])</f>
        <v/>
      </c>
      <c r="AQ2213" s="46" t="str">
        <f>TRIM(Table1[[#This Row],[Grant]])</f>
        <v/>
      </c>
      <c r="AR2213" s="46" t="str">
        <f>TRIM(Table1[[#This Row],[Staff ID]])</f>
        <v/>
      </c>
      <c r="AS2213" s="46" t="str">
        <f>IF(TRIM(Table1[[#This Row],[Budget Code]])=0,"",TRIM(Table1[[#This Row],[Budget Code]]))</f>
        <v/>
      </c>
      <c r="AT2213" s="46" t="str">
        <f>IF(Table1[[#This Row],[Line Description]]&lt;&gt;"",Table1[[#This Row],[Line Description]],"")</f>
        <v/>
      </c>
      <c r="AU2213" s="46" t="str">
        <f>IF(Table1[[#This Row],[Cur_Amount Debit]]&gt;0,ROUND(Table1[[#This Row],[Cur_Amount Debit]],2),"")</f>
        <v/>
      </c>
      <c r="AV2213" s="46" t="str">
        <f>IF(Table1[[#This Row],[Cur_Amount Credit]]&gt;0,ROUND(Table1[[#This Row],[Cur_Amount Credit]],2),"")</f>
        <v/>
      </c>
      <c r="AW2213" s="46" t="str">
        <f>LEFT(Table1[[#This Row],[Cur]],3)</f>
        <v/>
      </c>
      <c r="AX2213" s="59"/>
      <c r="AY2213" s="46"/>
      <c r="AZ2213" s="46" t="str">
        <f>IF(Table1[[#This Row],[Cur]]&lt;&gt;"",IF(Table1[[#This Row],[Cur]]="USD","",ExchangeRate),"")</f>
        <v/>
      </c>
      <c r="BA2213" s="46" t="str">
        <f>IF(Table1[[#This Row],[Grant]]&lt;&gt;"",VLOOKUP(Table1[[#This Row],[Grant]],Grants!B:D,3),"")</f>
        <v/>
      </c>
      <c r="BB2213" s="46" t="str">
        <f>TRIM(Table1[[#This Row],[Vendor ID]])</f>
        <v/>
      </c>
      <c r="BC2213">
        <f>IF(Table1[[#This Row],[Reference Number]]=Q2212,BC2212,BC2212+1)</f>
        <v>2</v>
      </c>
    </row>
    <row r="2214" spans="1:55" ht="11.25" hidden="1" customHeight="1">
      <c r="A2214" s="1"/>
      <c r="B2214" s="88" t="str">
        <f>IF(Table1[[#This Row],[Posting Date]]&lt;&gt;"",IF(Table1[[#This Row],[Reference Number]]=Q2213,B2213+1,1),"")</f>
        <v/>
      </c>
      <c r="C2214" s="61"/>
      <c r="D2214" s="61"/>
      <c r="E2214" s="218"/>
      <c r="F2214" s="143" t="str">
        <f>IFERROR(IF(VLOOKUP(Table1[[#This Row],[Budget Code Description]],Dimentions!$X$6:$AC$132,2,FALSE)="","",VLOOKUP(Table1[[#This Row],[Budget Code Description]],Dimentions!$X$6:$AC$132,2,FALSE)),"")</f>
        <v/>
      </c>
      <c r="G2214" s="143" t="str">
        <f>IFERROR(VLOOKUP(Table1[[#This Row],[Budget Code Description]],Dimentions!$X$6:$AC$132,3,FALSE),"")</f>
        <v/>
      </c>
      <c r="H2214" s="64" t="str">
        <f>IFERROR(VLOOKUP(Table1[[#This Row],[Account]],Dimentions!$S$6:$V$233,2,FALSE),"")</f>
        <v/>
      </c>
      <c r="I2214" s="62">
        <f>_xlfn.NUMBERVALUE(LEFT(Table1[[#This Row],[Account]],1))</f>
        <v>0</v>
      </c>
      <c r="J2214" s="62" t="str">
        <f>IFERROR(VLOOKUP(Table1[[#This Row],[Budget Code Description]],Table6[#All],7,FALSE),"")</f>
        <v/>
      </c>
      <c r="K2214" s="143" t="str">
        <f>IFERROR(VLOOKUP(Table1[[#This Row],[Budget Code Description]],Table6[#All],8,FALSE),"")</f>
        <v/>
      </c>
      <c r="L2214" s="63"/>
      <c r="M2214" s="65" t="str">
        <f>IFERROR(VLOOKUP(Table1[[#This Row],[Staff ID]],Table2[],2,FALSE),"")</f>
        <v/>
      </c>
      <c r="N2214" s="211" t="str">
        <f>IFERROR(IF(VLOOKUP(Table1[[#This Row],[Budget Code Description]],Dimentions!$X$6:$AC$97,4,FALSE)="","",VLOOKUP(Table1[[#This Row],[Budget Code Description]],Dimentions!$X$6:$AC$97,4,FALSE)),"")</f>
        <v/>
      </c>
      <c r="O2214" s="65" t="str">
        <f>IFERROR(VLOOKUP(Table1[[#This Row],[Vendor ID]],Table549[],2,FALSE),"")</f>
        <v/>
      </c>
      <c r="P2214" s="63"/>
      <c r="Q2214" s="143" t="str">
        <f>IF(Table1[[#This Row],[Posting Date]]&lt;&gt;"",$D$9,"")</f>
        <v/>
      </c>
      <c r="R2214" s="159" t="str">
        <f>IF(Table1[[#This Row],[Posting Date]]&lt;&gt;"",$D$10,"")</f>
        <v/>
      </c>
      <c r="S2214" s="66"/>
      <c r="T2214" s="63"/>
      <c r="U2214" s="67"/>
      <c r="V2214" s="67"/>
      <c r="W2214" s="67" t="str">
        <f t="shared" si="34"/>
        <v/>
      </c>
      <c r="X2214" s="161" t="str">
        <f>IF(E2214="","",(IF(Table1[[#This Row],[Cur]]="USD",Table1[[#This Row],[Cur_Amount Debit]],Table1[[#This Row],[Cur_Amount Debit]]/Table1[[#This Row],[Exchange Rate]])))</f>
        <v/>
      </c>
      <c r="Y2214" s="161" t="str">
        <f>IF(E2214="","",(IF(Table1[[#This Row],[Cur]]="USD",Table1[[#This Row],[Cur_Amount Credit]],Table1[[#This Row],[Cur_Amount Credit]]/ExchangeRate)))</f>
        <v/>
      </c>
      <c r="Z2214" s="203" t="str">
        <f>IF(E2214="","",(Table1[[#This Row],[Debit USD]]-Table1[[#This Row],[Credit USD]]))</f>
        <v/>
      </c>
      <c r="AA2214" s="122"/>
      <c r="AB2214" s="1"/>
      <c r="AC2214" s="15"/>
      <c r="AD2214" s="15" t="str">
        <f>IF(AND(OR(Table1[[#This Row],[Account]]="15030",Table1[[#This Row],[Account]]="15035",Table1[[#This Row],[Account]]="20150"),Table1[[#This Row],[Vendor ID]]=""),1,"")</f>
        <v/>
      </c>
      <c r="AE2214" s="15"/>
      <c r="AF2214" s="15"/>
      <c r="AG2214" s="15"/>
      <c r="AH2214" s="46" t="str">
        <f>IF(Table1[[#This Row],[Posting Date]]&lt;&gt;"","GJ-"&amp;CountryID,"")</f>
        <v/>
      </c>
      <c r="AI2214" s="59" t="str">
        <f>IF(Table1[[#This Row],[Posting Date]]&lt;&gt;"",Table1[[#This Row],[Posting Date]],"")</f>
        <v/>
      </c>
      <c r="AJ2214" s="46"/>
      <c r="AK2214" s="46" t="str">
        <f>IF(Table1[[#This Row],[Description]]&lt;&gt;"",Table1[[#This Row],[Description]],"")</f>
        <v/>
      </c>
      <c r="AL2214" s="46" t="str">
        <f>IF(Table1[[#This Row],[Posting Date]]&lt;&gt;"",Table1[[#This Row],[Reference Number]],"")</f>
        <v/>
      </c>
      <c r="AM2214" s="46" t="str">
        <f>TRIM(Table1[[#This Row],[Line '#]])</f>
        <v/>
      </c>
      <c r="AN2214" s="46" t="str">
        <f>TRIM(Table1[[#This Row],[Account]])</f>
        <v/>
      </c>
      <c r="AO2214" s="46" t="str">
        <f>IF(Table1[[#This Row],[Posting Date]]&lt;&gt;"",$D$5,"")</f>
        <v/>
      </c>
      <c r="AP2214" s="46" t="str">
        <f>TRIM(Table1[[#This Row],[Departments-Prgrams]])</f>
        <v/>
      </c>
      <c r="AQ2214" s="46" t="str">
        <f>TRIM(Table1[[#This Row],[Grant]])</f>
        <v/>
      </c>
      <c r="AR2214" s="46" t="str">
        <f>TRIM(Table1[[#This Row],[Staff ID]])</f>
        <v/>
      </c>
      <c r="AS2214" s="46" t="str">
        <f>IF(TRIM(Table1[[#This Row],[Budget Code]])=0,"",TRIM(Table1[[#This Row],[Budget Code]]))</f>
        <v/>
      </c>
      <c r="AT2214" s="46" t="str">
        <f>IF(Table1[[#This Row],[Line Description]]&lt;&gt;"",Table1[[#This Row],[Line Description]],"")</f>
        <v/>
      </c>
      <c r="AU2214" s="46" t="str">
        <f>IF(Table1[[#This Row],[Cur_Amount Debit]]&gt;0,ROUND(Table1[[#This Row],[Cur_Amount Debit]],2),"")</f>
        <v/>
      </c>
      <c r="AV2214" s="46" t="str">
        <f>IF(Table1[[#This Row],[Cur_Amount Credit]]&gt;0,ROUND(Table1[[#This Row],[Cur_Amount Credit]],2),"")</f>
        <v/>
      </c>
      <c r="AW2214" s="46" t="str">
        <f>LEFT(Table1[[#This Row],[Cur]],3)</f>
        <v/>
      </c>
      <c r="AX2214" s="59"/>
      <c r="AY2214" s="46"/>
      <c r="AZ2214" s="46" t="str">
        <f>IF(Table1[[#This Row],[Cur]]&lt;&gt;"",IF(Table1[[#This Row],[Cur]]="USD","",ExchangeRate),"")</f>
        <v/>
      </c>
      <c r="BA2214" s="46" t="str">
        <f>IF(Table1[[#This Row],[Grant]]&lt;&gt;"",VLOOKUP(Table1[[#This Row],[Grant]],Grants!B:D,3),"")</f>
        <v/>
      </c>
      <c r="BB2214" s="46" t="str">
        <f>TRIM(Table1[[#This Row],[Vendor ID]])</f>
        <v/>
      </c>
      <c r="BC2214">
        <f>IF(Table1[[#This Row],[Reference Number]]=Q2213,BC2213,BC2213+1)</f>
        <v>2</v>
      </c>
    </row>
    <row r="2215" spans="1:55" ht="11.25" hidden="1" customHeight="1">
      <c r="A2215" s="1"/>
      <c r="B2215" s="88" t="str">
        <f>IF(Table1[[#This Row],[Posting Date]]&lt;&gt;"",IF(Table1[[#This Row],[Reference Number]]=Q2214,B2214+1,1),"")</f>
        <v/>
      </c>
      <c r="C2215" s="61"/>
      <c r="D2215" s="61"/>
      <c r="E2215" s="218"/>
      <c r="F2215" s="143" t="str">
        <f>IFERROR(IF(VLOOKUP(Table1[[#This Row],[Budget Code Description]],Dimentions!$X$6:$AC$132,2,FALSE)="","",VLOOKUP(Table1[[#This Row],[Budget Code Description]],Dimentions!$X$6:$AC$132,2,FALSE)),"")</f>
        <v/>
      </c>
      <c r="G2215" s="143" t="str">
        <f>IFERROR(VLOOKUP(Table1[[#This Row],[Budget Code Description]],Dimentions!$X$6:$AC$132,3,FALSE),"")</f>
        <v/>
      </c>
      <c r="H2215" s="64" t="str">
        <f>IFERROR(VLOOKUP(Table1[[#This Row],[Account]],Dimentions!$S$6:$V$233,2,FALSE),"")</f>
        <v/>
      </c>
      <c r="I2215" s="62">
        <f>_xlfn.NUMBERVALUE(LEFT(Table1[[#This Row],[Account]],1))</f>
        <v>0</v>
      </c>
      <c r="J2215" s="62" t="str">
        <f>IFERROR(VLOOKUP(Table1[[#This Row],[Budget Code Description]],Table6[#All],7,FALSE),"")</f>
        <v/>
      </c>
      <c r="K2215" s="143" t="str">
        <f>IFERROR(VLOOKUP(Table1[[#This Row],[Budget Code Description]],Table6[#All],8,FALSE),"")</f>
        <v/>
      </c>
      <c r="L2215" s="63"/>
      <c r="M2215" s="65" t="str">
        <f>IFERROR(VLOOKUP(Table1[[#This Row],[Staff ID]],Table2[],2,FALSE),"")</f>
        <v/>
      </c>
      <c r="N2215" s="211" t="str">
        <f>IFERROR(IF(VLOOKUP(Table1[[#This Row],[Budget Code Description]],Dimentions!$X$6:$AC$97,4,FALSE)="","",VLOOKUP(Table1[[#This Row],[Budget Code Description]],Dimentions!$X$6:$AC$97,4,FALSE)),"")</f>
        <v/>
      </c>
      <c r="O2215" s="65" t="str">
        <f>IFERROR(VLOOKUP(Table1[[#This Row],[Vendor ID]],Table549[],2,FALSE),"")</f>
        <v/>
      </c>
      <c r="P2215" s="63"/>
      <c r="Q2215" s="143" t="str">
        <f>IF(Table1[[#This Row],[Posting Date]]&lt;&gt;"",$D$9,"")</f>
        <v/>
      </c>
      <c r="R2215" s="159" t="str">
        <f>IF(Table1[[#This Row],[Posting Date]]&lt;&gt;"",$D$10,"")</f>
        <v/>
      </c>
      <c r="S2215" s="66"/>
      <c r="T2215" s="63"/>
      <c r="U2215" s="67"/>
      <c r="V2215" s="67"/>
      <c r="W2215" s="67" t="str">
        <f t="shared" si="34"/>
        <v/>
      </c>
      <c r="X2215" s="161" t="str">
        <f>IF(E2215="","",(IF(Table1[[#This Row],[Cur]]="USD",Table1[[#This Row],[Cur_Amount Debit]],Table1[[#This Row],[Cur_Amount Debit]]/Table1[[#This Row],[Exchange Rate]])))</f>
        <v/>
      </c>
      <c r="Y2215" s="161" t="str">
        <f>IF(E2215="","",(IF(Table1[[#This Row],[Cur]]="USD",Table1[[#This Row],[Cur_Amount Credit]],Table1[[#This Row],[Cur_Amount Credit]]/ExchangeRate)))</f>
        <v/>
      </c>
      <c r="Z2215" s="203" t="str">
        <f>IF(E2215="","",(Table1[[#This Row],[Debit USD]]-Table1[[#This Row],[Credit USD]]))</f>
        <v/>
      </c>
      <c r="AA2215" s="122"/>
      <c r="AB2215" s="1"/>
      <c r="AC2215" s="15"/>
      <c r="AD2215" s="15" t="str">
        <f>IF(AND(OR(Table1[[#This Row],[Account]]="15030",Table1[[#This Row],[Account]]="15035",Table1[[#This Row],[Account]]="20150"),Table1[[#This Row],[Vendor ID]]=""),1,"")</f>
        <v/>
      </c>
      <c r="AE2215" s="15"/>
      <c r="AF2215" s="15"/>
      <c r="AG2215" s="15"/>
      <c r="AH2215" s="46" t="str">
        <f>IF(Table1[[#This Row],[Posting Date]]&lt;&gt;"","GJ-"&amp;CountryID,"")</f>
        <v/>
      </c>
      <c r="AI2215" s="59" t="str">
        <f>IF(Table1[[#This Row],[Posting Date]]&lt;&gt;"",Table1[[#This Row],[Posting Date]],"")</f>
        <v/>
      </c>
      <c r="AJ2215" s="46"/>
      <c r="AK2215" s="46" t="str">
        <f>IF(Table1[[#This Row],[Description]]&lt;&gt;"",Table1[[#This Row],[Description]],"")</f>
        <v/>
      </c>
      <c r="AL2215" s="46" t="str">
        <f>IF(Table1[[#This Row],[Posting Date]]&lt;&gt;"",Table1[[#This Row],[Reference Number]],"")</f>
        <v/>
      </c>
      <c r="AM2215" s="46" t="str">
        <f>TRIM(Table1[[#This Row],[Line '#]])</f>
        <v/>
      </c>
      <c r="AN2215" s="46" t="str">
        <f>TRIM(Table1[[#This Row],[Account]])</f>
        <v/>
      </c>
      <c r="AO2215" s="46" t="str">
        <f>IF(Table1[[#This Row],[Posting Date]]&lt;&gt;"",$D$5,"")</f>
        <v/>
      </c>
      <c r="AP2215" s="46" t="str">
        <f>TRIM(Table1[[#This Row],[Departments-Prgrams]])</f>
        <v/>
      </c>
      <c r="AQ2215" s="46" t="str">
        <f>TRIM(Table1[[#This Row],[Grant]])</f>
        <v/>
      </c>
      <c r="AR2215" s="46" t="str">
        <f>TRIM(Table1[[#This Row],[Staff ID]])</f>
        <v/>
      </c>
      <c r="AS2215" s="46" t="str">
        <f>IF(TRIM(Table1[[#This Row],[Budget Code]])=0,"",TRIM(Table1[[#This Row],[Budget Code]]))</f>
        <v/>
      </c>
      <c r="AT2215" s="46" t="str">
        <f>IF(Table1[[#This Row],[Line Description]]&lt;&gt;"",Table1[[#This Row],[Line Description]],"")</f>
        <v/>
      </c>
      <c r="AU2215" s="46" t="str">
        <f>IF(Table1[[#This Row],[Cur_Amount Debit]]&gt;0,ROUND(Table1[[#This Row],[Cur_Amount Debit]],2),"")</f>
        <v/>
      </c>
      <c r="AV2215" s="46" t="str">
        <f>IF(Table1[[#This Row],[Cur_Amount Credit]]&gt;0,ROUND(Table1[[#This Row],[Cur_Amount Credit]],2),"")</f>
        <v/>
      </c>
      <c r="AW2215" s="46" t="str">
        <f>LEFT(Table1[[#This Row],[Cur]],3)</f>
        <v/>
      </c>
      <c r="AX2215" s="59"/>
      <c r="AY2215" s="46"/>
      <c r="AZ2215" s="46" t="str">
        <f>IF(Table1[[#This Row],[Cur]]&lt;&gt;"",IF(Table1[[#This Row],[Cur]]="USD","",ExchangeRate),"")</f>
        <v/>
      </c>
      <c r="BA2215" s="46" t="str">
        <f>IF(Table1[[#This Row],[Grant]]&lt;&gt;"",VLOOKUP(Table1[[#This Row],[Grant]],Grants!B:D,3),"")</f>
        <v/>
      </c>
      <c r="BB2215" s="46" t="str">
        <f>TRIM(Table1[[#This Row],[Vendor ID]])</f>
        <v/>
      </c>
      <c r="BC2215">
        <f>IF(Table1[[#This Row],[Reference Number]]=Q2214,BC2214,BC2214+1)</f>
        <v>2</v>
      </c>
    </row>
    <row r="2216" spans="1:55" ht="11.25" hidden="1" customHeight="1">
      <c r="A2216" s="1"/>
      <c r="B2216" s="88" t="str">
        <f>IF(Table1[[#This Row],[Posting Date]]&lt;&gt;"",IF(Table1[[#This Row],[Reference Number]]=Q2215,B2215+1,1),"")</f>
        <v/>
      </c>
      <c r="C2216" s="61"/>
      <c r="D2216" s="61"/>
      <c r="E2216" s="218"/>
      <c r="F2216" s="143" t="str">
        <f>IFERROR(IF(VLOOKUP(Table1[[#This Row],[Budget Code Description]],Dimentions!$X$6:$AC$132,2,FALSE)="","",VLOOKUP(Table1[[#This Row],[Budget Code Description]],Dimentions!$X$6:$AC$132,2,FALSE)),"")</f>
        <v/>
      </c>
      <c r="G2216" s="143" t="str">
        <f>IFERROR(VLOOKUP(Table1[[#This Row],[Budget Code Description]],Dimentions!$X$6:$AC$132,3,FALSE),"")</f>
        <v/>
      </c>
      <c r="H2216" s="64" t="str">
        <f>IFERROR(VLOOKUP(Table1[[#This Row],[Account]],Dimentions!$S$6:$V$233,2,FALSE),"")</f>
        <v/>
      </c>
      <c r="I2216" s="62">
        <f>_xlfn.NUMBERVALUE(LEFT(Table1[[#This Row],[Account]],1))</f>
        <v>0</v>
      </c>
      <c r="J2216" s="62" t="str">
        <f>IFERROR(VLOOKUP(Table1[[#This Row],[Budget Code Description]],Table6[#All],7,FALSE),"")</f>
        <v/>
      </c>
      <c r="K2216" s="143" t="str">
        <f>IFERROR(VLOOKUP(Table1[[#This Row],[Budget Code Description]],Table6[#All],8,FALSE),"")</f>
        <v/>
      </c>
      <c r="L2216" s="63"/>
      <c r="M2216" s="65" t="str">
        <f>IFERROR(VLOOKUP(Table1[[#This Row],[Staff ID]],Table2[],2,FALSE),"")</f>
        <v/>
      </c>
      <c r="N2216" s="211" t="str">
        <f>IFERROR(IF(VLOOKUP(Table1[[#This Row],[Budget Code Description]],Dimentions!$X$6:$AC$97,4,FALSE)="","",VLOOKUP(Table1[[#This Row],[Budget Code Description]],Dimentions!$X$6:$AC$97,4,FALSE)),"")</f>
        <v/>
      </c>
      <c r="O2216" s="65" t="str">
        <f>IFERROR(VLOOKUP(Table1[[#This Row],[Vendor ID]],Table549[],2,FALSE),"")</f>
        <v/>
      </c>
      <c r="P2216" s="63"/>
      <c r="Q2216" s="143" t="str">
        <f>IF(Table1[[#This Row],[Posting Date]]&lt;&gt;"",$D$9,"")</f>
        <v/>
      </c>
      <c r="R2216" s="159" t="str">
        <f>IF(Table1[[#This Row],[Posting Date]]&lt;&gt;"",$D$10,"")</f>
        <v/>
      </c>
      <c r="S2216" s="66"/>
      <c r="T2216" s="63"/>
      <c r="U2216" s="67"/>
      <c r="V2216" s="67"/>
      <c r="W2216" s="67" t="str">
        <f t="shared" si="34"/>
        <v/>
      </c>
      <c r="X2216" s="161" t="str">
        <f>IF(E2216="","",(IF(Table1[[#This Row],[Cur]]="USD",Table1[[#This Row],[Cur_Amount Debit]],Table1[[#This Row],[Cur_Amount Debit]]/Table1[[#This Row],[Exchange Rate]])))</f>
        <v/>
      </c>
      <c r="Y2216" s="161" t="str">
        <f>IF(E2216="","",(IF(Table1[[#This Row],[Cur]]="USD",Table1[[#This Row],[Cur_Amount Credit]],Table1[[#This Row],[Cur_Amount Credit]]/ExchangeRate)))</f>
        <v/>
      </c>
      <c r="Z2216" s="203" t="str">
        <f>IF(E2216="","",(Table1[[#This Row],[Debit USD]]-Table1[[#This Row],[Credit USD]]))</f>
        <v/>
      </c>
      <c r="AA2216" s="122"/>
      <c r="AB2216" s="1"/>
      <c r="AC2216" s="15"/>
      <c r="AD2216" s="15" t="str">
        <f>IF(AND(OR(Table1[[#This Row],[Account]]="15030",Table1[[#This Row],[Account]]="15035",Table1[[#This Row],[Account]]="20150"),Table1[[#This Row],[Vendor ID]]=""),1,"")</f>
        <v/>
      </c>
      <c r="AE2216" s="15"/>
      <c r="AF2216" s="15"/>
      <c r="AG2216" s="15"/>
      <c r="AH2216" s="46" t="str">
        <f>IF(Table1[[#This Row],[Posting Date]]&lt;&gt;"","GJ-"&amp;CountryID,"")</f>
        <v/>
      </c>
      <c r="AI2216" s="59" t="str">
        <f>IF(Table1[[#This Row],[Posting Date]]&lt;&gt;"",Table1[[#This Row],[Posting Date]],"")</f>
        <v/>
      </c>
      <c r="AJ2216" s="46"/>
      <c r="AK2216" s="46" t="str">
        <f>IF(Table1[[#This Row],[Description]]&lt;&gt;"",Table1[[#This Row],[Description]],"")</f>
        <v/>
      </c>
      <c r="AL2216" s="46" t="str">
        <f>IF(Table1[[#This Row],[Posting Date]]&lt;&gt;"",Table1[[#This Row],[Reference Number]],"")</f>
        <v/>
      </c>
      <c r="AM2216" s="46" t="str">
        <f>TRIM(Table1[[#This Row],[Line '#]])</f>
        <v/>
      </c>
      <c r="AN2216" s="46" t="str">
        <f>TRIM(Table1[[#This Row],[Account]])</f>
        <v/>
      </c>
      <c r="AO2216" s="46" t="str">
        <f>IF(Table1[[#This Row],[Posting Date]]&lt;&gt;"",$D$5,"")</f>
        <v/>
      </c>
      <c r="AP2216" s="46" t="str">
        <f>TRIM(Table1[[#This Row],[Departments-Prgrams]])</f>
        <v/>
      </c>
      <c r="AQ2216" s="46" t="str">
        <f>TRIM(Table1[[#This Row],[Grant]])</f>
        <v/>
      </c>
      <c r="AR2216" s="46" t="str">
        <f>TRIM(Table1[[#This Row],[Staff ID]])</f>
        <v/>
      </c>
      <c r="AS2216" s="46" t="str">
        <f>IF(TRIM(Table1[[#This Row],[Budget Code]])=0,"",TRIM(Table1[[#This Row],[Budget Code]]))</f>
        <v/>
      </c>
      <c r="AT2216" s="46" t="str">
        <f>IF(Table1[[#This Row],[Line Description]]&lt;&gt;"",Table1[[#This Row],[Line Description]],"")</f>
        <v/>
      </c>
      <c r="AU2216" s="46" t="str">
        <f>IF(Table1[[#This Row],[Cur_Amount Debit]]&gt;0,ROUND(Table1[[#This Row],[Cur_Amount Debit]],2),"")</f>
        <v/>
      </c>
      <c r="AV2216" s="46" t="str">
        <f>IF(Table1[[#This Row],[Cur_Amount Credit]]&gt;0,ROUND(Table1[[#This Row],[Cur_Amount Credit]],2),"")</f>
        <v/>
      </c>
      <c r="AW2216" s="46" t="str">
        <f>LEFT(Table1[[#This Row],[Cur]],3)</f>
        <v/>
      </c>
      <c r="AX2216" s="59"/>
      <c r="AY2216" s="46"/>
      <c r="AZ2216" s="46" t="str">
        <f>IF(Table1[[#This Row],[Cur]]&lt;&gt;"",IF(Table1[[#This Row],[Cur]]="USD","",ExchangeRate),"")</f>
        <v/>
      </c>
      <c r="BA2216" s="46" t="str">
        <f>IF(Table1[[#This Row],[Grant]]&lt;&gt;"",VLOOKUP(Table1[[#This Row],[Grant]],Grants!B:D,3),"")</f>
        <v/>
      </c>
      <c r="BB2216" s="46" t="str">
        <f>TRIM(Table1[[#This Row],[Vendor ID]])</f>
        <v/>
      </c>
      <c r="BC2216">
        <f>IF(Table1[[#This Row],[Reference Number]]=Q2215,BC2215,BC2215+1)</f>
        <v>2</v>
      </c>
    </row>
    <row r="2217" spans="1:55" ht="11.25" hidden="1" customHeight="1">
      <c r="A2217" s="1"/>
      <c r="B2217" s="88" t="str">
        <f>IF(Table1[[#This Row],[Posting Date]]&lt;&gt;"",IF(Table1[[#This Row],[Reference Number]]=Q2216,B2216+1,1),"")</f>
        <v/>
      </c>
      <c r="C2217" s="61"/>
      <c r="D2217" s="61"/>
      <c r="E2217" s="218"/>
      <c r="F2217" s="143" t="str">
        <f>IFERROR(IF(VLOOKUP(Table1[[#This Row],[Budget Code Description]],Dimentions!$X$6:$AC$132,2,FALSE)="","",VLOOKUP(Table1[[#This Row],[Budget Code Description]],Dimentions!$X$6:$AC$132,2,FALSE)),"")</f>
        <v/>
      </c>
      <c r="G2217" s="143" t="str">
        <f>IFERROR(VLOOKUP(Table1[[#This Row],[Budget Code Description]],Dimentions!$X$6:$AC$132,3,FALSE),"")</f>
        <v/>
      </c>
      <c r="H2217" s="64" t="str">
        <f>IFERROR(VLOOKUP(Table1[[#This Row],[Account]],Dimentions!$S$6:$V$233,2,FALSE),"")</f>
        <v/>
      </c>
      <c r="I2217" s="62">
        <f>_xlfn.NUMBERVALUE(LEFT(Table1[[#This Row],[Account]],1))</f>
        <v>0</v>
      </c>
      <c r="J2217" s="62" t="str">
        <f>IFERROR(VLOOKUP(Table1[[#This Row],[Budget Code Description]],Table6[#All],7,FALSE),"")</f>
        <v/>
      </c>
      <c r="K2217" s="143" t="str">
        <f>IFERROR(VLOOKUP(Table1[[#This Row],[Budget Code Description]],Table6[#All],8,FALSE),"")</f>
        <v/>
      </c>
      <c r="L2217" s="63"/>
      <c r="M2217" s="65" t="str">
        <f>IFERROR(VLOOKUP(Table1[[#This Row],[Staff ID]],Table2[],2,FALSE),"")</f>
        <v/>
      </c>
      <c r="N2217" s="211" t="str">
        <f>IFERROR(IF(VLOOKUP(Table1[[#This Row],[Budget Code Description]],Dimentions!$X$6:$AC$97,4,FALSE)="","",VLOOKUP(Table1[[#This Row],[Budget Code Description]],Dimentions!$X$6:$AC$97,4,FALSE)),"")</f>
        <v/>
      </c>
      <c r="O2217" s="65" t="str">
        <f>IFERROR(VLOOKUP(Table1[[#This Row],[Vendor ID]],Table549[],2,FALSE),"")</f>
        <v/>
      </c>
      <c r="P2217" s="63"/>
      <c r="Q2217" s="143" t="str">
        <f>IF(Table1[[#This Row],[Posting Date]]&lt;&gt;"",$D$9,"")</f>
        <v/>
      </c>
      <c r="R2217" s="159" t="str">
        <f>IF(Table1[[#This Row],[Posting Date]]&lt;&gt;"",$D$10,"")</f>
        <v/>
      </c>
      <c r="S2217" s="66"/>
      <c r="T2217" s="63"/>
      <c r="U2217" s="67"/>
      <c r="V2217" s="67"/>
      <c r="W2217" s="67" t="str">
        <f t="shared" ref="W2217:W2280" si="35">IF(E2217="","",(ExchangeRate))</f>
        <v/>
      </c>
      <c r="X2217" s="161" t="str">
        <f>IF(E2217="","",(IF(Table1[[#This Row],[Cur]]="USD",Table1[[#This Row],[Cur_Amount Debit]],Table1[[#This Row],[Cur_Amount Debit]]/Table1[[#This Row],[Exchange Rate]])))</f>
        <v/>
      </c>
      <c r="Y2217" s="161" t="str">
        <f>IF(E2217="","",(IF(Table1[[#This Row],[Cur]]="USD",Table1[[#This Row],[Cur_Amount Credit]],Table1[[#This Row],[Cur_Amount Credit]]/ExchangeRate)))</f>
        <v/>
      </c>
      <c r="Z2217" s="203" t="str">
        <f>IF(E2217="","",(Table1[[#This Row],[Debit USD]]-Table1[[#This Row],[Credit USD]]))</f>
        <v/>
      </c>
      <c r="AA2217" s="122"/>
      <c r="AB2217" s="1"/>
      <c r="AC2217" s="15"/>
      <c r="AD2217" s="15" t="str">
        <f>IF(AND(OR(Table1[[#This Row],[Account]]="15030",Table1[[#This Row],[Account]]="15035",Table1[[#This Row],[Account]]="20150"),Table1[[#This Row],[Vendor ID]]=""),1,"")</f>
        <v/>
      </c>
      <c r="AE2217" s="15"/>
      <c r="AF2217" s="15"/>
      <c r="AG2217" s="15"/>
      <c r="AH2217" s="46" t="str">
        <f>IF(Table1[[#This Row],[Posting Date]]&lt;&gt;"","GJ-"&amp;CountryID,"")</f>
        <v/>
      </c>
      <c r="AI2217" s="59" t="str">
        <f>IF(Table1[[#This Row],[Posting Date]]&lt;&gt;"",Table1[[#This Row],[Posting Date]],"")</f>
        <v/>
      </c>
      <c r="AJ2217" s="46"/>
      <c r="AK2217" s="46" t="str">
        <f>IF(Table1[[#This Row],[Description]]&lt;&gt;"",Table1[[#This Row],[Description]],"")</f>
        <v/>
      </c>
      <c r="AL2217" s="46" t="str">
        <f>IF(Table1[[#This Row],[Posting Date]]&lt;&gt;"",Table1[[#This Row],[Reference Number]],"")</f>
        <v/>
      </c>
      <c r="AM2217" s="46" t="str">
        <f>TRIM(Table1[[#This Row],[Line '#]])</f>
        <v/>
      </c>
      <c r="AN2217" s="46" t="str">
        <f>TRIM(Table1[[#This Row],[Account]])</f>
        <v/>
      </c>
      <c r="AO2217" s="46" t="str">
        <f>IF(Table1[[#This Row],[Posting Date]]&lt;&gt;"",$D$5,"")</f>
        <v/>
      </c>
      <c r="AP2217" s="46" t="str">
        <f>TRIM(Table1[[#This Row],[Departments-Prgrams]])</f>
        <v/>
      </c>
      <c r="AQ2217" s="46" t="str">
        <f>TRIM(Table1[[#This Row],[Grant]])</f>
        <v/>
      </c>
      <c r="AR2217" s="46" t="str">
        <f>TRIM(Table1[[#This Row],[Staff ID]])</f>
        <v/>
      </c>
      <c r="AS2217" s="46" t="str">
        <f>IF(TRIM(Table1[[#This Row],[Budget Code]])=0,"",TRIM(Table1[[#This Row],[Budget Code]]))</f>
        <v/>
      </c>
      <c r="AT2217" s="46" t="str">
        <f>IF(Table1[[#This Row],[Line Description]]&lt;&gt;"",Table1[[#This Row],[Line Description]],"")</f>
        <v/>
      </c>
      <c r="AU2217" s="46" t="str">
        <f>IF(Table1[[#This Row],[Cur_Amount Debit]]&gt;0,ROUND(Table1[[#This Row],[Cur_Amount Debit]],2),"")</f>
        <v/>
      </c>
      <c r="AV2217" s="46" t="str">
        <f>IF(Table1[[#This Row],[Cur_Amount Credit]]&gt;0,ROUND(Table1[[#This Row],[Cur_Amount Credit]],2),"")</f>
        <v/>
      </c>
      <c r="AW2217" s="46" t="str">
        <f>LEFT(Table1[[#This Row],[Cur]],3)</f>
        <v/>
      </c>
      <c r="AX2217" s="59"/>
      <c r="AY2217" s="46"/>
      <c r="AZ2217" s="46" t="str">
        <f>IF(Table1[[#This Row],[Cur]]&lt;&gt;"",IF(Table1[[#This Row],[Cur]]="USD","",ExchangeRate),"")</f>
        <v/>
      </c>
      <c r="BA2217" s="46" t="str">
        <f>IF(Table1[[#This Row],[Grant]]&lt;&gt;"",VLOOKUP(Table1[[#This Row],[Grant]],Grants!B:D,3),"")</f>
        <v/>
      </c>
      <c r="BB2217" s="46" t="str">
        <f>TRIM(Table1[[#This Row],[Vendor ID]])</f>
        <v/>
      </c>
      <c r="BC2217">
        <f>IF(Table1[[#This Row],[Reference Number]]=Q2216,BC2216,BC2216+1)</f>
        <v>2</v>
      </c>
    </row>
    <row r="2218" spans="1:55" ht="11.25" hidden="1" customHeight="1">
      <c r="A2218" s="1"/>
      <c r="B2218" s="88" t="str">
        <f>IF(Table1[[#This Row],[Posting Date]]&lt;&gt;"",IF(Table1[[#This Row],[Reference Number]]=Q2217,B2217+1,1),"")</f>
        <v/>
      </c>
      <c r="C2218" s="61"/>
      <c r="D2218" s="61"/>
      <c r="E2218" s="218"/>
      <c r="F2218" s="143" t="str">
        <f>IFERROR(IF(VLOOKUP(Table1[[#This Row],[Budget Code Description]],Dimentions!$X$6:$AC$132,2,FALSE)="","",VLOOKUP(Table1[[#This Row],[Budget Code Description]],Dimentions!$X$6:$AC$132,2,FALSE)),"")</f>
        <v/>
      </c>
      <c r="G2218" s="143" t="str">
        <f>IFERROR(VLOOKUP(Table1[[#This Row],[Budget Code Description]],Dimentions!$X$6:$AC$132,3,FALSE),"")</f>
        <v/>
      </c>
      <c r="H2218" s="64" t="str">
        <f>IFERROR(VLOOKUP(Table1[[#This Row],[Account]],Dimentions!$S$6:$V$233,2,FALSE),"")</f>
        <v/>
      </c>
      <c r="I2218" s="62">
        <f>_xlfn.NUMBERVALUE(LEFT(Table1[[#This Row],[Account]],1))</f>
        <v>0</v>
      </c>
      <c r="J2218" s="62" t="str">
        <f>IFERROR(VLOOKUP(Table1[[#This Row],[Budget Code Description]],Table6[#All],7,FALSE),"")</f>
        <v/>
      </c>
      <c r="K2218" s="143" t="str">
        <f>IFERROR(VLOOKUP(Table1[[#This Row],[Budget Code Description]],Table6[#All],8,FALSE),"")</f>
        <v/>
      </c>
      <c r="L2218" s="63"/>
      <c r="M2218" s="65" t="str">
        <f>IFERROR(VLOOKUP(Table1[[#This Row],[Staff ID]],Table2[],2,FALSE),"")</f>
        <v/>
      </c>
      <c r="N2218" s="211" t="str">
        <f>IFERROR(IF(VLOOKUP(Table1[[#This Row],[Budget Code Description]],Dimentions!$X$6:$AC$97,4,FALSE)="","",VLOOKUP(Table1[[#This Row],[Budget Code Description]],Dimentions!$X$6:$AC$97,4,FALSE)),"")</f>
        <v/>
      </c>
      <c r="O2218" s="65" t="str">
        <f>IFERROR(VLOOKUP(Table1[[#This Row],[Vendor ID]],Table549[],2,FALSE),"")</f>
        <v/>
      </c>
      <c r="P2218" s="63"/>
      <c r="Q2218" s="143" t="str">
        <f>IF(Table1[[#This Row],[Posting Date]]&lt;&gt;"",$D$9,"")</f>
        <v/>
      </c>
      <c r="R2218" s="159" t="str">
        <f>IF(Table1[[#This Row],[Posting Date]]&lt;&gt;"",$D$10,"")</f>
        <v/>
      </c>
      <c r="S2218" s="66"/>
      <c r="T2218" s="63"/>
      <c r="U2218" s="67"/>
      <c r="V2218" s="67"/>
      <c r="W2218" s="67" t="str">
        <f t="shared" si="35"/>
        <v/>
      </c>
      <c r="X2218" s="161" t="str">
        <f>IF(E2218="","",(IF(Table1[[#This Row],[Cur]]="USD",Table1[[#This Row],[Cur_Amount Debit]],Table1[[#This Row],[Cur_Amount Debit]]/Table1[[#This Row],[Exchange Rate]])))</f>
        <v/>
      </c>
      <c r="Y2218" s="161" t="str">
        <f>IF(E2218="","",(IF(Table1[[#This Row],[Cur]]="USD",Table1[[#This Row],[Cur_Amount Credit]],Table1[[#This Row],[Cur_Amount Credit]]/ExchangeRate)))</f>
        <v/>
      </c>
      <c r="Z2218" s="203" t="str">
        <f>IF(E2218="","",(Table1[[#This Row],[Debit USD]]-Table1[[#This Row],[Credit USD]]))</f>
        <v/>
      </c>
      <c r="AA2218" s="122"/>
      <c r="AB2218" s="1"/>
      <c r="AC2218" s="15"/>
      <c r="AD2218" s="15" t="str">
        <f>IF(AND(OR(Table1[[#This Row],[Account]]="15030",Table1[[#This Row],[Account]]="15035",Table1[[#This Row],[Account]]="20150"),Table1[[#This Row],[Vendor ID]]=""),1,"")</f>
        <v/>
      </c>
      <c r="AE2218" s="15"/>
      <c r="AF2218" s="15"/>
      <c r="AG2218" s="15"/>
      <c r="AH2218" s="46" t="str">
        <f>IF(Table1[[#This Row],[Posting Date]]&lt;&gt;"","GJ-"&amp;CountryID,"")</f>
        <v/>
      </c>
      <c r="AI2218" s="59" t="str">
        <f>IF(Table1[[#This Row],[Posting Date]]&lt;&gt;"",Table1[[#This Row],[Posting Date]],"")</f>
        <v/>
      </c>
      <c r="AJ2218" s="46"/>
      <c r="AK2218" s="46" t="str">
        <f>IF(Table1[[#This Row],[Description]]&lt;&gt;"",Table1[[#This Row],[Description]],"")</f>
        <v/>
      </c>
      <c r="AL2218" s="46" t="str">
        <f>IF(Table1[[#This Row],[Posting Date]]&lt;&gt;"",Table1[[#This Row],[Reference Number]],"")</f>
        <v/>
      </c>
      <c r="AM2218" s="46" t="str">
        <f>TRIM(Table1[[#This Row],[Line '#]])</f>
        <v/>
      </c>
      <c r="AN2218" s="46" t="str">
        <f>TRIM(Table1[[#This Row],[Account]])</f>
        <v/>
      </c>
      <c r="AO2218" s="46" t="str">
        <f>IF(Table1[[#This Row],[Posting Date]]&lt;&gt;"",$D$5,"")</f>
        <v/>
      </c>
      <c r="AP2218" s="46" t="str">
        <f>TRIM(Table1[[#This Row],[Departments-Prgrams]])</f>
        <v/>
      </c>
      <c r="AQ2218" s="46" t="str">
        <f>TRIM(Table1[[#This Row],[Grant]])</f>
        <v/>
      </c>
      <c r="AR2218" s="46" t="str">
        <f>TRIM(Table1[[#This Row],[Staff ID]])</f>
        <v/>
      </c>
      <c r="AS2218" s="46" t="str">
        <f>IF(TRIM(Table1[[#This Row],[Budget Code]])=0,"",TRIM(Table1[[#This Row],[Budget Code]]))</f>
        <v/>
      </c>
      <c r="AT2218" s="46" t="str">
        <f>IF(Table1[[#This Row],[Line Description]]&lt;&gt;"",Table1[[#This Row],[Line Description]],"")</f>
        <v/>
      </c>
      <c r="AU2218" s="46" t="str">
        <f>IF(Table1[[#This Row],[Cur_Amount Debit]]&gt;0,ROUND(Table1[[#This Row],[Cur_Amount Debit]],2),"")</f>
        <v/>
      </c>
      <c r="AV2218" s="46" t="str">
        <f>IF(Table1[[#This Row],[Cur_Amount Credit]]&gt;0,ROUND(Table1[[#This Row],[Cur_Amount Credit]],2),"")</f>
        <v/>
      </c>
      <c r="AW2218" s="46" t="str">
        <f>LEFT(Table1[[#This Row],[Cur]],3)</f>
        <v/>
      </c>
      <c r="AX2218" s="59"/>
      <c r="AY2218" s="46"/>
      <c r="AZ2218" s="46" t="str">
        <f>IF(Table1[[#This Row],[Cur]]&lt;&gt;"",IF(Table1[[#This Row],[Cur]]="USD","",ExchangeRate),"")</f>
        <v/>
      </c>
      <c r="BA2218" s="46" t="str">
        <f>IF(Table1[[#This Row],[Grant]]&lt;&gt;"",VLOOKUP(Table1[[#This Row],[Grant]],Grants!B:D,3),"")</f>
        <v/>
      </c>
      <c r="BB2218" s="46" t="str">
        <f>TRIM(Table1[[#This Row],[Vendor ID]])</f>
        <v/>
      </c>
      <c r="BC2218">
        <f>IF(Table1[[#This Row],[Reference Number]]=Q2217,BC2217,BC2217+1)</f>
        <v>2</v>
      </c>
    </row>
    <row r="2219" spans="1:55" ht="11.25" hidden="1" customHeight="1">
      <c r="A2219" s="1"/>
      <c r="B2219" s="88" t="str">
        <f>IF(Table1[[#This Row],[Posting Date]]&lt;&gt;"",IF(Table1[[#This Row],[Reference Number]]=Q2218,B2218+1,1),"")</f>
        <v/>
      </c>
      <c r="C2219" s="61"/>
      <c r="D2219" s="61"/>
      <c r="E2219" s="218"/>
      <c r="F2219" s="143" t="str">
        <f>IFERROR(IF(VLOOKUP(Table1[[#This Row],[Budget Code Description]],Dimentions!$X$6:$AC$132,2,FALSE)="","",VLOOKUP(Table1[[#This Row],[Budget Code Description]],Dimentions!$X$6:$AC$132,2,FALSE)),"")</f>
        <v/>
      </c>
      <c r="G2219" s="143" t="str">
        <f>IFERROR(VLOOKUP(Table1[[#This Row],[Budget Code Description]],Dimentions!$X$6:$AC$132,3,FALSE),"")</f>
        <v/>
      </c>
      <c r="H2219" s="64" t="str">
        <f>IFERROR(VLOOKUP(Table1[[#This Row],[Account]],Dimentions!$S$6:$V$233,2,FALSE),"")</f>
        <v/>
      </c>
      <c r="I2219" s="62">
        <f>_xlfn.NUMBERVALUE(LEFT(Table1[[#This Row],[Account]],1))</f>
        <v>0</v>
      </c>
      <c r="J2219" s="62" t="str">
        <f>IFERROR(VLOOKUP(Table1[[#This Row],[Budget Code Description]],Table6[#All],7,FALSE),"")</f>
        <v/>
      </c>
      <c r="K2219" s="143" t="str">
        <f>IFERROR(VLOOKUP(Table1[[#This Row],[Budget Code Description]],Table6[#All],8,FALSE),"")</f>
        <v/>
      </c>
      <c r="L2219" s="63"/>
      <c r="M2219" s="65" t="str">
        <f>IFERROR(VLOOKUP(Table1[[#This Row],[Staff ID]],Table2[],2,FALSE),"")</f>
        <v/>
      </c>
      <c r="N2219" s="211" t="str">
        <f>IFERROR(IF(VLOOKUP(Table1[[#This Row],[Budget Code Description]],Dimentions!$X$6:$AC$97,4,FALSE)="","",VLOOKUP(Table1[[#This Row],[Budget Code Description]],Dimentions!$X$6:$AC$97,4,FALSE)),"")</f>
        <v/>
      </c>
      <c r="O2219" s="65" t="str">
        <f>IFERROR(VLOOKUP(Table1[[#This Row],[Vendor ID]],Table549[],2,FALSE),"")</f>
        <v/>
      </c>
      <c r="P2219" s="63"/>
      <c r="Q2219" s="143" t="str">
        <f>IF(Table1[[#This Row],[Posting Date]]&lt;&gt;"",$D$9,"")</f>
        <v/>
      </c>
      <c r="R2219" s="159" t="str">
        <f>IF(Table1[[#This Row],[Posting Date]]&lt;&gt;"",$D$10,"")</f>
        <v/>
      </c>
      <c r="S2219" s="66"/>
      <c r="T2219" s="63"/>
      <c r="U2219" s="67"/>
      <c r="V2219" s="67"/>
      <c r="W2219" s="67" t="str">
        <f t="shared" si="35"/>
        <v/>
      </c>
      <c r="X2219" s="161" t="str">
        <f>IF(E2219="","",(IF(Table1[[#This Row],[Cur]]="USD",Table1[[#This Row],[Cur_Amount Debit]],Table1[[#This Row],[Cur_Amount Debit]]/Table1[[#This Row],[Exchange Rate]])))</f>
        <v/>
      </c>
      <c r="Y2219" s="161" t="str">
        <f>IF(E2219="","",(IF(Table1[[#This Row],[Cur]]="USD",Table1[[#This Row],[Cur_Amount Credit]],Table1[[#This Row],[Cur_Amount Credit]]/ExchangeRate)))</f>
        <v/>
      </c>
      <c r="Z2219" s="203" t="str">
        <f>IF(E2219="","",(Table1[[#This Row],[Debit USD]]-Table1[[#This Row],[Credit USD]]))</f>
        <v/>
      </c>
      <c r="AA2219" s="122"/>
      <c r="AB2219" s="1"/>
      <c r="AC2219" s="15"/>
      <c r="AD2219" s="15" t="str">
        <f>IF(AND(OR(Table1[[#This Row],[Account]]="15030",Table1[[#This Row],[Account]]="15035",Table1[[#This Row],[Account]]="20150"),Table1[[#This Row],[Vendor ID]]=""),1,"")</f>
        <v/>
      </c>
      <c r="AE2219" s="15"/>
      <c r="AF2219" s="15"/>
      <c r="AG2219" s="15"/>
      <c r="AH2219" s="46" t="str">
        <f>IF(Table1[[#This Row],[Posting Date]]&lt;&gt;"","GJ-"&amp;CountryID,"")</f>
        <v/>
      </c>
      <c r="AI2219" s="59" t="str">
        <f>IF(Table1[[#This Row],[Posting Date]]&lt;&gt;"",Table1[[#This Row],[Posting Date]],"")</f>
        <v/>
      </c>
      <c r="AJ2219" s="46"/>
      <c r="AK2219" s="46" t="str">
        <f>IF(Table1[[#This Row],[Description]]&lt;&gt;"",Table1[[#This Row],[Description]],"")</f>
        <v/>
      </c>
      <c r="AL2219" s="46" t="str">
        <f>IF(Table1[[#This Row],[Posting Date]]&lt;&gt;"",Table1[[#This Row],[Reference Number]],"")</f>
        <v/>
      </c>
      <c r="AM2219" s="46" t="str">
        <f>TRIM(Table1[[#This Row],[Line '#]])</f>
        <v/>
      </c>
      <c r="AN2219" s="46" t="str">
        <f>TRIM(Table1[[#This Row],[Account]])</f>
        <v/>
      </c>
      <c r="AO2219" s="46" t="str">
        <f>IF(Table1[[#This Row],[Posting Date]]&lt;&gt;"",$D$5,"")</f>
        <v/>
      </c>
      <c r="AP2219" s="46" t="str">
        <f>TRIM(Table1[[#This Row],[Departments-Prgrams]])</f>
        <v/>
      </c>
      <c r="AQ2219" s="46" t="str">
        <f>TRIM(Table1[[#This Row],[Grant]])</f>
        <v/>
      </c>
      <c r="AR2219" s="46" t="str">
        <f>TRIM(Table1[[#This Row],[Staff ID]])</f>
        <v/>
      </c>
      <c r="AS2219" s="46" t="str">
        <f>IF(TRIM(Table1[[#This Row],[Budget Code]])=0,"",TRIM(Table1[[#This Row],[Budget Code]]))</f>
        <v/>
      </c>
      <c r="AT2219" s="46" t="str">
        <f>IF(Table1[[#This Row],[Line Description]]&lt;&gt;"",Table1[[#This Row],[Line Description]],"")</f>
        <v/>
      </c>
      <c r="AU2219" s="46" t="str">
        <f>IF(Table1[[#This Row],[Cur_Amount Debit]]&gt;0,ROUND(Table1[[#This Row],[Cur_Amount Debit]],2),"")</f>
        <v/>
      </c>
      <c r="AV2219" s="46" t="str">
        <f>IF(Table1[[#This Row],[Cur_Amount Credit]]&gt;0,ROUND(Table1[[#This Row],[Cur_Amount Credit]],2),"")</f>
        <v/>
      </c>
      <c r="AW2219" s="46" t="str">
        <f>LEFT(Table1[[#This Row],[Cur]],3)</f>
        <v/>
      </c>
      <c r="AX2219" s="59"/>
      <c r="AY2219" s="46"/>
      <c r="AZ2219" s="46" t="str">
        <f>IF(Table1[[#This Row],[Cur]]&lt;&gt;"",IF(Table1[[#This Row],[Cur]]="USD","",ExchangeRate),"")</f>
        <v/>
      </c>
      <c r="BA2219" s="46" t="str">
        <f>IF(Table1[[#This Row],[Grant]]&lt;&gt;"",VLOOKUP(Table1[[#This Row],[Grant]],Grants!B:D,3),"")</f>
        <v/>
      </c>
      <c r="BB2219" s="46" t="str">
        <f>TRIM(Table1[[#This Row],[Vendor ID]])</f>
        <v/>
      </c>
      <c r="BC2219">
        <f>IF(Table1[[#This Row],[Reference Number]]=Q2218,BC2218,BC2218+1)</f>
        <v>2</v>
      </c>
    </row>
    <row r="2220" spans="1:55" ht="11.25" hidden="1" customHeight="1">
      <c r="A2220" s="1"/>
      <c r="B2220" s="88" t="str">
        <f>IF(Table1[[#This Row],[Posting Date]]&lt;&gt;"",IF(Table1[[#This Row],[Reference Number]]=Q2219,B2219+1,1),"")</f>
        <v/>
      </c>
      <c r="C2220" s="61"/>
      <c r="D2220" s="61"/>
      <c r="E2220" s="218"/>
      <c r="F2220" s="143" t="str">
        <f>IFERROR(IF(VLOOKUP(Table1[[#This Row],[Budget Code Description]],Dimentions!$X$6:$AC$132,2,FALSE)="","",VLOOKUP(Table1[[#This Row],[Budget Code Description]],Dimentions!$X$6:$AC$132,2,FALSE)),"")</f>
        <v/>
      </c>
      <c r="G2220" s="143" t="str">
        <f>IFERROR(VLOOKUP(Table1[[#This Row],[Budget Code Description]],Dimentions!$X$6:$AC$132,3,FALSE),"")</f>
        <v/>
      </c>
      <c r="H2220" s="64" t="str">
        <f>IFERROR(VLOOKUP(Table1[[#This Row],[Account]],Dimentions!$S$6:$V$233,2,FALSE),"")</f>
        <v/>
      </c>
      <c r="I2220" s="62">
        <f>_xlfn.NUMBERVALUE(LEFT(Table1[[#This Row],[Account]],1))</f>
        <v>0</v>
      </c>
      <c r="J2220" s="62" t="str">
        <f>IFERROR(VLOOKUP(Table1[[#This Row],[Budget Code Description]],Table6[#All],7,FALSE),"")</f>
        <v/>
      </c>
      <c r="K2220" s="143" t="str">
        <f>IFERROR(VLOOKUP(Table1[[#This Row],[Budget Code Description]],Table6[#All],8,FALSE),"")</f>
        <v/>
      </c>
      <c r="L2220" s="63"/>
      <c r="M2220" s="65" t="str">
        <f>IFERROR(VLOOKUP(Table1[[#This Row],[Staff ID]],Table2[],2,FALSE),"")</f>
        <v/>
      </c>
      <c r="N2220" s="211" t="str">
        <f>IFERROR(IF(VLOOKUP(Table1[[#This Row],[Budget Code Description]],Dimentions!$X$6:$AC$97,4,FALSE)="","",VLOOKUP(Table1[[#This Row],[Budget Code Description]],Dimentions!$X$6:$AC$97,4,FALSE)),"")</f>
        <v/>
      </c>
      <c r="O2220" s="65" t="str">
        <f>IFERROR(VLOOKUP(Table1[[#This Row],[Vendor ID]],Table549[],2,FALSE),"")</f>
        <v/>
      </c>
      <c r="P2220" s="63"/>
      <c r="Q2220" s="143" t="str">
        <f>IF(Table1[[#This Row],[Posting Date]]&lt;&gt;"",$D$9,"")</f>
        <v/>
      </c>
      <c r="R2220" s="159" t="str">
        <f>IF(Table1[[#This Row],[Posting Date]]&lt;&gt;"",$D$10,"")</f>
        <v/>
      </c>
      <c r="S2220" s="66"/>
      <c r="T2220" s="63"/>
      <c r="U2220" s="67"/>
      <c r="V2220" s="67"/>
      <c r="W2220" s="67" t="str">
        <f t="shared" si="35"/>
        <v/>
      </c>
      <c r="X2220" s="161" t="str">
        <f>IF(E2220="","",(IF(Table1[[#This Row],[Cur]]="USD",Table1[[#This Row],[Cur_Amount Debit]],Table1[[#This Row],[Cur_Amount Debit]]/Table1[[#This Row],[Exchange Rate]])))</f>
        <v/>
      </c>
      <c r="Y2220" s="161" t="str">
        <f>IF(E2220="","",(IF(Table1[[#This Row],[Cur]]="USD",Table1[[#This Row],[Cur_Amount Credit]],Table1[[#This Row],[Cur_Amount Credit]]/ExchangeRate)))</f>
        <v/>
      </c>
      <c r="Z2220" s="203" t="str">
        <f>IF(E2220="","",(Table1[[#This Row],[Debit USD]]-Table1[[#This Row],[Credit USD]]))</f>
        <v/>
      </c>
      <c r="AA2220" s="122"/>
      <c r="AB2220" s="1"/>
      <c r="AC2220" s="15"/>
      <c r="AD2220" s="15" t="str">
        <f>IF(AND(OR(Table1[[#This Row],[Account]]="15030",Table1[[#This Row],[Account]]="15035",Table1[[#This Row],[Account]]="20150"),Table1[[#This Row],[Vendor ID]]=""),1,"")</f>
        <v/>
      </c>
      <c r="AE2220" s="15"/>
      <c r="AF2220" s="15"/>
      <c r="AG2220" s="15"/>
      <c r="AH2220" s="46" t="str">
        <f>IF(Table1[[#This Row],[Posting Date]]&lt;&gt;"","GJ-"&amp;CountryID,"")</f>
        <v/>
      </c>
      <c r="AI2220" s="59" t="str">
        <f>IF(Table1[[#This Row],[Posting Date]]&lt;&gt;"",Table1[[#This Row],[Posting Date]],"")</f>
        <v/>
      </c>
      <c r="AJ2220" s="46"/>
      <c r="AK2220" s="46" t="str">
        <f>IF(Table1[[#This Row],[Description]]&lt;&gt;"",Table1[[#This Row],[Description]],"")</f>
        <v/>
      </c>
      <c r="AL2220" s="46" t="str">
        <f>IF(Table1[[#This Row],[Posting Date]]&lt;&gt;"",Table1[[#This Row],[Reference Number]],"")</f>
        <v/>
      </c>
      <c r="AM2220" s="46" t="str">
        <f>TRIM(Table1[[#This Row],[Line '#]])</f>
        <v/>
      </c>
      <c r="AN2220" s="46" t="str">
        <f>TRIM(Table1[[#This Row],[Account]])</f>
        <v/>
      </c>
      <c r="AO2220" s="46" t="str">
        <f>IF(Table1[[#This Row],[Posting Date]]&lt;&gt;"",$D$5,"")</f>
        <v/>
      </c>
      <c r="AP2220" s="46" t="str">
        <f>TRIM(Table1[[#This Row],[Departments-Prgrams]])</f>
        <v/>
      </c>
      <c r="AQ2220" s="46" t="str">
        <f>TRIM(Table1[[#This Row],[Grant]])</f>
        <v/>
      </c>
      <c r="AR2220" s="46" t="str">
        <f>TRIM(Table1[[#This Row],[Staff ID]])</f>
        <v/>
      </c>
      <c r="AS2220" s="46" t="str">
        <f>IF(TRIM(Table1[[#This Row],[Budget Code]])=0,"",TRIM(Table1[[#This Row],[Budget Code]]))</f>
        <v/>
      </c>
      <c r="AT2220" s="46" t="str">
        <f>IF(Table1[[#This Row],[Line Description]]&lt;&gt;"",Table1[[#This Row],[Line Description]],"")</f>
        <v/>
      </c>
      <c r="AU2220" s="46" t="str">
        <f>IF(Table1[[#This Row],[Cur_Amount Debit]]&gt;0,ROUND(Table1[[#This Row],[Cur_Amount Debit]],2),"")</f>
        <v/>
      </c>
      <c r="AV2220" s="46" t="str">
        <f>IF(Table1[[#This Row],[Cur_Amount Credit]]&gt;0,ROUND(Table1[[#This Row],[Cur_Amount Credit]],2),"")</f>
        <v/>
      </c>
      <c r="AW2220" s="46" t="str">
        <f>LEFT(Table1[[#This Row],[Cur]],3)</f>
        <v/>
      </c>
      <c r="AX2220" s="59"/>
      <c r="AY2220" s="46"/>
      <c r="AZ2220" s="46" t="str">
        <f>IF(Table1[[#This Row],[Cur]]&lt;&gt;"",IF(Table1[[#This Row],[Cur]]="USD","",ExchangeRate),"")</f>
        <v/>
      </c>
      <c r="BA2220" s="46" t="str">
        <f>IF(Table1[[#This Row],[Grant]]&lt;&gt;"",VLOOKUP(Table1[[#This Row],[Grant]],Grants!B:D,3),"")</f>
        <v/>
      </c>
      <c r="BB2220" s="46" t="str">
        <f>TRIM(Table1[[#This Row],[Vendor ID]])</f>
        <v/>
      </c>
      <c r="BC2220">
        <f>IF(Table1[[#This Row],[Reference Number]]=Q2219,BC2219,BC2219+1)</f>
        <v>2</v>
      </c>
    </row>
    <row r="2221" spans="1:55" ht="11.25" hidden="1" customHeight="1">
      <c r="A2221" s="1"/>
      <c r="B2221" s="88" t="str">
        <f>IF(Table1[[#This Row],[Posting Date]]&lt;&gt;"",IF(Table1[[#This Row],[Reference Number]]=Q2220,B2220+1,1),"")</f>
        <v/>
      </c>
      <c r="C2221" s="61"/>
      <c r="D2221" s="61"/>
      <c r="E2221" s="218"/>
      <c r="F2221" s="143" t="str">
        <f>IFERROR(IF(VLOOKUP(Table1[[#This Row],[Budget Code Description]],Dimentions!$X$6:$AC$132,2,FALSE)="","",VLOOKUP(Table1[[#This Row],[Budget Code Description]],Dimentions!$X$6:$AC$132,2,FALSE)),"")</f>
        <v/>
      </c>
      <c r="G2221" s="143" t="str">
        <f>IFERROR(VLOOKUP(Table1[[#This Row],[Budget Code Description]],Dimentions!$X$6:$AC$132,3,FALSE),"")</f>
        <v/>
      </c>
      <c r="H2221" s="64" t="str">
        <f>IFERROR(VLOOKUP(Table1[[#This Row],[Account]],Dimentions!$S$6:$V$233,2,FALSE),"")</f>
        <v/>
      </c>
      <c r="I2221" s="62">
        <f>_xlfn.NUMBERVALUE(LEFT(Table1[[#This Row],[Account]],1))</f>
        <v>0</v>
      </c>
      <c r="J2221" s="62" t="str">
        <f>IFERROR(VLOOKUP(Table1[[#This Row],[Budget Code Description]],Table6[#All],7,FALSE),"")</f>
        <v/>
      </c>
      <c r="K2221" s="143" t="str">
        <f>IFERROR(VLOOKUP(Table1[[#This Row],[Budget Code Description]],Table6[#All],8,FALSE),"")</f>
        <v/>
      </c>
      <c r="L2221" s="63"/>
      <c r="M2221" s="65" t="str">
        <f>IFERROR(VLOOKUP(Table1[[#This Row],[Staff ID]],Table2[],2,FALSE),"")</f>
        <v/>
      </c>
      <c r="N2221" s="211" t="str">
        <f>IFERROR(IF(VLOOKUP(Table1[[#This Row],[Budget Code Description]],Dimentions!$X$6:$AC$97,4,FALSE)="","",VLOOKUP(Table1[[#This Row],[Budget Code Description]],Dimentions!$X$6:$AC$97,4,FALSE)),"")</f>
        <v/>
      </c>
      <c r="O2221" s="65" t="str">
        <f>IFERROR(VLOOKUP(Table1[[#This Row],[Vendor ID]],Table549[],2,FALSE),"")</f>
        <v/>
      </c>
      <c r="P2221" s="63"/>
      <c r="Q2221" s="143" t="str">
        <f>IF(Table1[[#This Row],[Posting Date]]&lt;&gt;"",$D$9,"")</f>
        <v/>
      </c>
      <c r="R2221" s="159" t="str">
        <f>IF(Table1[[#This Row],[Posting Date]]&lt;&gt;"",$D$10,"")</f>
        <v/>
      </c>
      <c r="S2221" s="66"/>
      <c r="T2221" s="63"/>
      <c r="U2221" s="67"/>
      <c r="V2221" s="67"/>
      <c r="W2221" s="67" t="str">
        <f t="shared" si="35"/>
        <v/>
      </c>
      <c r="X2221" s="161" t="str">
        <f>IF(E2221="","",(IF(Table1[[#This Row],[Cur]]="USD",Table1[[#This Row],[Cur_Amount Debit]],Table1[[#This Row],[Cur_Amount Debit]]/Table1[[#This Row],[Exchange Rate]])))</f>
        <v/>
      </c>
      <c r="Y2221" s="161" t="str">
        <f>IF(E2221="","",(IF(Table1[[#This Row],[Cur]]="USD",Table1[[#This Row],[Cur_Amount Credit]],Table1[[#This Row],[Cur_Amount Credit]]/ExchangeRate)))</f>
        <v/>
      </c>
      <c r="Z2221" s="203" t="str">
        <f>IF(E2221="","",(Table1[[#This Row],[Debit USD]]-Table1[[#This Row],[Credit USD]]))</f>
        <v/>
      </c>
      <c r="AA2221" s="122"/>
      <c r="AB2221" s="1"/>
      <c r="AC2221" s="15"/>
      <c r="AD2221" s="15" t="str">
        <f>IF(AND(OR(Table1[[#This Row],[Account]]="15030",Table1[[#This Row],[Account]]="15035",Table1[[#This Row],[Account]]="20150"),Table1[[#This Row],[Vendor ID]]=""),1,"")</f>
        <v/>
      </c>
      <c r="AE2221" s="15"/>
      <c r="AF2221" s="15"/>
      <c r="AG2221" s="15"/>
      <c r="AH2221" s="46" t="str">
        <f>IF(Table1[[#This Row],[Posting Date]]&lt;&gt;"","GJ-"&amp;CountryID,"")</f>
        <v/>
      </c>
      <c r="AI2221" s="59" t="str">
        <f>IF(Table1[[#This Row],[Posting Date]]&lt;&gt;"",Table1[[#This Row],[Posting Date]],"")</f>
        <v/>
      </c>
      <c r="AJ2221" s="46"/>
      <c r="AK2221" s="46" t="str">
        <f>IF(Table1[[#This Row],[Description]]&lt;&gt;"",Table1[[#This Row],[Description]],"")</f>
        <v/>
      </c>
      <c r="AL2221" s="46" t="str">
        <f>IF(Table1[[#This Row],[Posting Date]]&lt;&gt;"",Table1[[#This Row],[Reference Number]],"")</f>
        <v/>
      </c>
      <c r="AM2221" s="46" t="str">
        <f>TRIM(Table1[[#This Row],[Line '#]])</f>
        <v/>
      </c>
      <c r="AN2221" s="46" t="str">
        <f>TRIM(Table1[[#This Row],[Account]])</f>
        <v/>
      </c>
      <c r="AO2221" s="46" t="str">
        <f>IF(Table1[[#This Row],[Posting Date]]&lt;&gt;"",$D$5,"")</f>
        <v/>
      </c>
      <c r="AP2221" s="46" t="str">
        <f>TRIM(Table1[[#This Row],[Departments-Prgrams]])</f>
        <v/>
      </c>
      <c r="AQ2221" s="46" t="str">
        <f>TRIM(Table1[[#This Row],[Grant]])</f>
        <v/>
      </c>
      <c r="AR2221" s="46" t="str">
        <f>TRIM(Table1[[#This Row],[Staff ID]])</f>
        <v/>
      </c>
      <c r="AS2221" s="46" t="str">
        <f>IF(TRIM(Table1[[#This Row],[Budget Code]])=0,"",TRIM(Table1[[#This Row],[Budget Code]]))</f>
        <v/>
      </c>
      <c r="AT2221" s="46" t="str">
        <f>IF(Table1[[#This Row],[Line Description]]&lt;&gt;"",Table1[[#This Row],[Line Description]],"")</f>
        <v/>
      </c>
      <c r="AU2221" s="46" t="str">
        <f>IF(Table1[[#This Row],[Cur_Amount Debit]]&gt;0,ROUND(Table1[[#This Row],[Cur_Amount Debit]],2),"")</f>
        <v/>
      </c>
      <c r="AV2221" s="46" t="str">
        <f>IF(Table1[[#This Row],[Cur_Amount Credit]]&gt;0,ROUND(Table1[[#This Row],[Cur_Amount Credit]],2),"")</f>
        <v/>
      </c>
      <c r="AW2221" s="46" t="str">
        <f>LEFT(Table1[[#This Row],[Cur]],3)</f>
        <v/>
      </c>
      <c r="AX2221" s="59"/>
      <c r="AY2221" s="46"/>
      <c r="AZ2221" s="46" t="str">
        <f>IF(Table1[[#This Row],[Cur]]&lt;&gt;"",IF(Table1[[#This Row],[Cur]]="USD","",ExchangeRate),"")</f>
        <v/>
      </c>
      <c r="BA2221" s="46" t="str">
        <f>IF(Table1[[#This Row],[Grant]]&lt;&gt;"",VLOOKUP(Table1[[#This Row],[Grant]],Grants!B:D,3),"")</f>
        <v/>
      </c>
      <c r="BB2221" s="46" t="str">
        <f>TRIM(Table1[[#This Row],[Vendor ID]])</f>
        <v/>
      </c>
      <c r="BC2221">
        <f>IF(Table1[[#This Row],[Reference Number]]=Q2220,BC2220,BC2220+1)</f>
        <v>2</v>
      </c>
    </row>
    <row r="2222" spans="1:55" ht="11.25" hidden="1" customHeight="1">
      <c r="A2222" s="1"/>
      <c r="B2222" s="88" t="str">
        <f>IF(Table1[[#This Row],[Posting Date]]&lt;&gt;"",IF(Table1[[#This Row],[Reference Number]]=Q2221,B2221+1,1),"")</f>
        <v/>
      </c>
      <c r="C2222" s="61"/>
      <c r="D2222" s="61"/>
      <c r="E2222" s="218"/>
      <c r="F2222" s="143" t="str">
        <f>IFERROR(IF(VLOOKUP(Table1[[#This Row],[Budget Code Description]],Dimentions!$X$6:$AC$132,2,FALSE)="","",VLOOKUP(Table1[[#This Row],[Budget Code Description]],Dimentions!$X$6:$AC$132,2,FALSE)),"")</f>
        <v/>
      </c>
      <c r="G2222" s="143" t="str">
        <f>IFERROR(VLOOKUP(Table1[[#This Row],[Budget Code Description]],Dimentions!$X$6:$AC$132,3,FALSE),"")</f>
        <v/>
      </c>
      <c r="H2222" s="64" t="str">
        <f>IFERROR(VLOOKUP(Table1[[#This Row],[Account]],Dimentions!$S$6:$V$233,2,FALSE),"")</f>
        <v/>
      </c>
      <c r="I2222" s="62">
        <f>_xlfn.NUMBERVALUE(LEFT(Table1[[#This Row],[Account]],1))</f>
        <v>0</v>
      </c>
      <c r="J2222" s="62" t="str">
        <f>IFERROR(VLOOKUP(Table1[[#This Row],[Budget Code Description]],Table6[#All],7,FALSE),"")</f>
        <v/>
      </c>
      <c r="K2222" s="143" t="str">
        <f>IFERROR(VLOOKUP(Table1[[#This Row],[Budget Code Description]],Table6[#All],8,FALSE),"")</f>
        <v/>
      </c>
      <c r="L2222" s="63"/>
      <c r="M2222" s="65" t="str">
        <f>IFERROR(VLOOKUP(Table1[[#This Row],[Staff ID]],Table2[],2,FALSE),"")</f>
        <v/>
      </c>
      <c r="N2222" s="211" t="str">
        <f>IFERROR(IF(VLOOKUP(Table1[[#This Row],[Budget Code Description]],Dimentions!$X$6:$AC$97,4,FALSE)="","",VLOOKUP(Table1[[#This Row],[Budget Code Description]],Dimentions!$X$6:$AC$97,4,FALSE)),"")</f>
        <v/>
      </c>
      <c r="O2222" s="65" t="str">
        <f>IFERROR(VLOOKUP(Table1[[#This Row],[Vendor ID]],Table549[],2,FALSE),"")</f>
        <v/>
      </c>
      <c r="P2222" s="63"/>
      <c r="Q2222" s="143" t="str">
        <f>IF(Table1[[#This Row],[Posting Date]]&lt;&gt;"",$D$9,"")</f>
        <v/>
      </c>
      <c r="R2222" s="159" t="str">
        <f>IF(Table1[[#This Row],[Posting Date]]&lt;&gt;"",$D$10,"")</f>
        <v/>
      </c>
      <c r="S2222" s="66"/>
      <c r="T2222" s="63"/>
      <c r="U2222" s="67"/>
      <c r="V2222" s="67"/>
      <c r="W2222" s="67" t="str">
        <f t="shared" si="35"/>
        <v/>
      </c>
      <c r="X2222" s="161" t="str">
        <f>IF(E2222="","",(IF(Table1[[#This Row],[Cur]]="USD",Table1[[#This Row],[Cur_Amount Debit]],Table1[[#This Row],[Cur_Amount Debit]]/Table1[[#This Row],[Exchange Rate]])))</f>
        <v/>
      </c>
      <c r="Y2222" s="161" t="str">
        <f>IF(E2222="","",(IF(Table1[[#This Row],[Cur]]="USD",Table1[[#This Row],[Cur_Amount Credit]],Table1[[#This Row],[Cur_Amount Credit]]/ExchangeRate)))</f>
        <v/>
      </c>
      <c r="Z2222" s="203" t="str">
        <f>IF(E2222="","",(Table1[[#This Row],[Debit USD]]-Table1[[#This Row],[Credit USD]]))</f>
        <v/>
      </c>
      <c r="AA2222" s="122"/>
      <c r="AB2222" s="1"/>
      <c r="AC2222" s="15"/>
      <c r="AD2222" s="15" t="str">
        <f>IF(AND(OR(Table1[[#This Row],[Account]]="15030",Table1[[#This Row],[Account]]="15035",Table1[[#This Row],[Account]]="20150"),Table1[[#This Row],[Vendor ID]]=""),1,"")</f>
        <v/>
      </c>
      <c r="AE2222" s="15"/>
      <c r="AF2222" s="15"/>
      <c r="AG2222" s="15"/>
      <c r="AH2222" s="46" t="str">
        <f>IF(Table1[[#This Row],[Posting Date]]&lt;&gt;"","GJ-"&amp;CountryID,"")</f>
        <v/>
      </c>
      <c r="AI2222" s="59" t="str">
        <f>IF(Table1[[#This Row],[Posting Date]]&lt;&gt;"",Table1[[#This Row],[Posting Date]],"")</f>
        <v/>
      </c>
      <c r="AJ2222" s="46"/>
      <c r="AK2222" s="46" t="str">
        <f>IF(Table1[[#This Row],[Description]]&lt;&gt;"",Table1[[#This Row],[Description]],"")</f>
        <v/>
      </c>
      <c r="AL2222" s="46" t="str">
        <f>IF(Table1[[#This Row],[Posting Date]]&lt;&gt;"",Table1[[#This Row],[Reference Number]],"")</f>
        <v/>
      </c>
      <c r="AM2222" s="46" t="str">
        <f>TRIM(Table1[[#This Row],[Line '#]])</f>
        <v/>
      </c>
      <c r="AN2222" s="46" t="str">
        <f>TRIM(Table1[[#This Row],[Account]])</f>
        <v/>
      </c>
      <c r="AO2222" s="46" t="str">
        <f>IF(Table1[[#This Row],[Posting Date]]&lt;&gt;"",$D$5,"")</f>
        <v/>
      </c>
      <c r="AP2222" s="46" t="str">
        <f>TRIM(Table1[[#This Row],[Departments-Prgrams]])</f>
        <v/>
      </c>
      <c r="AQ2222" s="46" t="str">
        <f>TRIM(Table1[[#This Row],[Grant]])</f>
        <v/>
      </c>
      <c r="AR2222" s="46" t="str">
        <f>TRIM(Table1[[#This Row],[Staff ID]])</f>
        <v/>
      </c>
      <c r="AS2222" s="46" t="str">
        <f>IF(TRIM(Table1[[#This Row],[Budget Code]])=0,"",TRIM(Table1[[#This Row],[Budget Code]]))</f>
        <v/>
      </c>
      <c r="AT2222" s="46" t="str">
        <f>IF(Table1[[#This Row],[Line Description]]&lt;&gt;"",Table1[[#This Row],[Line Description]],"")</f>
        <v/>
      </c>
      <c r="AU2222" s="46" t="str">
        <f>IF(Table1[[#This Row],[Cur_Amount Debit]]&gt;0,ROUND(Table1[[#This Row],[Cur_Amount Debit]],2),"")</f>
        <v/>
      </c>
      <c r="AV2222" s="46" t="str">
        <f>IF(Table1[[#This Row],[Cur_Amount Credit]]&gt;0,ROUND(Table1[[#This Row],[Cur_Amount Credit]],2),"")</f>
        <v/>
      </c>
      <c r="AW2222" s="46" t="str">
        <f>LEFT(Table1[[#This Row],[Cur]],3)</f>
        <v/>
      </c>
      <c r="AX2222" s="59"/>
      <c r="AY2222" s="46"/>
      <c r="AZ2222" s="46" t="str">
        <f>IF(Table1[[#This Row],[Cur]]&lt;&gt;"",IF(Table1[[#This Row],[Cur]]="USD","",ExchangeRate),"")</f>
        <v/>
      </c>
      <c r="BA2222" s="46" t="str">
        <f>IF(Table1[[#This Row],[Grant]]&lt;&gt;"",VLOOKUP(Table1[[#This Row],[Grant]],Grants!B:D,3),"")</f>
        <v/>
      </c>
      <c r="BB2222" s="46" t="str">
        <f>TRIM(Table1[[#This Row],[Vendor ID]])</f>
        <v/>
      </c>
      <c r="BC2222">
        <f>IF(Table1[[#This Row],[Reference Number]]=Q2221,BC2221,BC2221+1)</f>
        <v>2</v>
      </c>
    </row>
    <row r="2223" spans="1:55" ht="11.25" hidden="1" customHeight="1">
      <c r="A2223" s="1"/>
      <c r="B2223" s="88" t="str">
        <f>IF(Table1[[#This Row],[Posting Date]]&lt;&gt;"",IF(Table1[[#This Row],[Reference Number]]=Q2222,B2222+1,1),"")</f>
        <v/>
      </c>
      <c r="C2223" s="61"/>
      <c r="D2223" s="61"/>
      <c r="E2223" s="218"/>
      <c r="F2223" s="143" t="str">
        <f>IFERROR(IF(VLOOKUP(Table1[[#This Row],[Budget Code Description]],Dimentions!$X$6:$AC$132,2,FALSE)="","",VLOOKUP(Table1[[#This Row],[Budget Code Description]],Dimentions!$X$6:$AC$132,2,FALSE)),"")</f>
        <v/>
      </c>
      <c r="G2223" s="143" t="str">
        <f>IFERROR(VLOOKUP(Table1[[#This Row],[Budget Code Description]],Dimentions!$X$6:$AC$132,3,FALSE),"")</f>
        <v/>
      </c>
      <c r="H2223" s="64" t="str">
        <f>IFERROR(VLOOKUP(Table1[[#This Row],[Account]],Dimentions!$S$6:$V$233,2,FALSE),"")</f>
        <v/>
      </c>
      <c r="I2223" s="62">
        <f>_xlfn.NUMBERVALUE(LEFT(Table1[[#This Row],[Account]],1))</f>
        <v>0</v>
      </c>
      <c r="J2223" s="62" t="str">
        <f>IFERROR(VLOOKUP(Table1[[#This Row],[Budget Code Description]],Table6[#All],7,FALSE),"")</f>
        <v/>
      </c>
      <c r="K2223" s="143" t="str">
        <f>IFERROR(VLOOKUP(Table1[[#This Row],[Budget Code Description]],Table6[#All],8,FALSE),"")</f>
        <v/>
      </c>
      <c r="L2223" s="63"/>
      <c r="M2223" s="65" t="str">
        <f>IFERROR(VLOOKUP(Table1[[#This Row],[Staff ID]],Table2[],2,FALSE),"")</f>
        <v/>
      </c>
      <c r="N2223" s="211" t="str">
        <f>IFERROR(IF(VLOOKUP(Table1[[#This Row],[Budget Code Description]],Dimentions!$X$6:$AC$97,4,FALSE)="","",VLOOKUP(Table1[[#This Row],[Budget Code Description]],Dimentions!$X$6:$AC$97,4,FALSE)),"")</f>
        <v/>
      </c>
      <c r="O2223" s="65" t="str">
        <f>IFERROR(VLOOKUP(Table1[[#This Row],[Vendor ID]],Table549[],2,FALSE),"")</f>
        <v/>
      </c>
      <c r="P2223" s="63"/>
      <c r="Q2223" s="143" t="str">
        <f>IF(Table1[[#This Row],[Posting Date]]&lt;&gt;"",$D$9,"")</f>
        <v/>
      </c>
      <c r="R2223" s="159" t="str">
        <f>IF(Table1[[#This Row],[Posting Date]]&lt;&gt;"",$D$10,"")</f>
        <v/>
      </c>
      <c r="S2223" s="66"/>
      <c r="T2223" s="63"/>
      <c r="U2223" s="67"/>
      <c r="V2223" s="67"/>
      <c r="W2223" s="67" t="str">
        <f t="shared" si="35"/>
        <v/>
      </c>
      <c r="X2223" s="161" t="str">
        <f>IF(E2223="","",(IF(Table1[[#This Row],[Cur]]="USD",Table1[[#This Row],[Cur_Amount Debit]],Table1[[#This Row],[Cur_Amount Debit]]/Table1[[#This Row],[Exchange Rate]])))</f>
        <v/>
      </c>
      <c r="Y2223" s="161" t="str">
        <f>IF(E2223="","",(IF(Table1[[#This Row],[Cur]]="USD",Table1[[#This Row],[Cur_Amount Credit]],Table1[[#This Row],[Cur_Amount Credit]]/ExchangeRate)))</f>
        <v/>
      </c>
      <c r="Z2223" s="203" t="str">
        <f>IF(E2223="","",(Table1[[#This Row],[Debit USD]]-Table1[[#This Row],[Credit USD]]))</f>
        <v/>
      </c>
      <c r="AA2223" s="122"/>
      <c r="AB2223" s="1"/>
      <c r="AC2223" s="15"/>
      <c r="AD2223" s="15" t="str">
        <f>IF(AND(OR(Table1[[#This Row],[Account]]="15030",Table1[[#This Row],[Account]]="15035",Table1[[#This Row],[Account]]="20150"),Table1[[#This Row],[Vendor ID]]=""),1,"")</f>
        <v/>
      </c>
      <c r="AE2223" s="15"/>
      <c r="AF2223" s="15"/>
      <c r="AG2223" s="15"/>
      <c r="AH2223" s="46" t="str">
        <f>IF(Table1[[#This Row],[Posting Date]]&lt;&gt;"","GJ-"&amp;CountryID,"")</f>
        <v/>
      </c>
      <c r="AI2223" s="59" t="str">
        <f>IF(Table1[[#This Row],[Posting Date]]&lt;&gt;"",Table1[[#This Row],[Posting Date]],"")</f>
        <v/>
      </c>
      <c r="AJ2223" s="46"/>
      <c r="AK2223" s="46" t="str">
        <f>IF(Table1[[#This Row],[Description]]&lt;&gt;"",Table1[[#This Row],[Description]],"")</f>
        <v/>
      </c>
      <c r="AL2223" s="46" t="str">
        <f>IF(Table1[[#This Row],[Posting Date]]&lt;&gt;"",Table1[[#This Row],[Reference Number]],"")</f>
        <v/>
      </c>
      <c r="AM2223" s="46" t="str">
        <f>TRIM(Table1[[#This Row],[Line '#]])</f>
        <v/>
      </c>
      <c r="AN2223" s="46" t="str">
        <f>TRIM(Table1[[#This Row],[Account]])</f>
        <v/>
      </c>
      <c r="AO2223" s="46" t="str">
        <f>IF(Table1[[#This Row],[Posting Date]]&lt;&gt;"",$D$5,"")</f>
        <v/>
      </c>
      <c r="AP2223" s="46" t="str">
        <f>TRIM(Table1[[#This Row],[Departments-Prgrams]])</f>
        <v/>
      </c>
      <c r="AQ2223" s="46" t="str">
        <f>TRIM(Table1[[#This Row],[Grant]])</f>
        <v/>
      </c>
      <c r="AR2223" s="46" t="str">
        <f>TRIM(Table1[[#This Row],[Staff ID]])</f>
        <v/>
      </c>
      <c r="AS2223" s="46" t="str">
        <f>IF(TRIM(Table1[[#This Row],[Budget Code]])=0,"",TRIM(Table1[[#This Row],[Budget Code]]))</f>
        <v/>
      </c>
      <c r="AT2223" s="46" t="str">
        <f>IF(Table1[[#This Row],[Line Description]]&lt;&gt;"",Table1[[#This Row],[Line Description]],"")</f>
        <v/>
      </c>
      <c r="AU2223" s="46" t="str">
        <f>IF(Table1[[#This Row],[Cur_Amount Debit]]&gt;0,ROUND(Table1[[#This Row],[Cur_Amount Debit]],2),"")</f>
        <v/>
      </c>
      <c r="AV2223" s="46" t="str">
        <f>IF(Table1[[#This Row],[Cur_Amount Credit]]&gt;0,ROUND(Table1[[#This Row],[Cur_Amount Credit]],2),"")</f>
        <v/>
      </c>
      <c r="AW2223" s="46" t="str">
        <f>LEFT(Table1[[#This Row],[Cur]],3)</f>
        <v/>
      </c>
      <c r="AX2223" s="59"/>
      <c r="AY2223" s="46"/>
      <c r="AZ2223" s="46" t="str">
        <f>IF(Table1[[#This Row],[Cur]]&lt;&gt;"",IF(Table1[[#This Row],[Cur]]="USD","",ExchangeRate),"")</f>
        <v/>
      </c>
      <c r="BA2223" s="46" t="str">
        <f>IF(Table1[[#This Row],[Grant]]&lt;&gt;"",VLOOKUP(Table1[[#This Row],[Grant]],Grants!B:D,3),"")</f>
        <v/>
      </c>
      <c r="BB2223" s="46" t="str">
        <f>TRIM(Table1[[#This Row],[Vendor ID]])</f>
        <v/>
      </c>
      <c r="BC2223">
        <f>IF(Table1[[#This Row],[Reference Number]]=Q2222,BC2222,BC2222+1)</f>
        <v>2</v>
      </c>
    </row>
    <row r="2224" spans="1:55" ht="11.25" hidden="1" customHeight="1">
      <c r="A2224" s="1"/>
      <c r="B2224" s="88" t="str">
        <f>IF(Table1[[#This Row],[Posting Date]]&lt;&gt;"",IF(Table1[[#This Row],[Reference Number]]=Q2223,B2223+1,1),"")</f>
        <v/>
      </c>
      <c r="C2224" s="61"/>
      <c r="D2224" s="61"/>
      <c r="E2224" s="218"/>
      <c r="F2224" s="143" t="str">
        <f>IFERROR(IF(VLOOKUP(Table1[[#This Row],[Budget Code Description]],Dimentions!$X$6:$AC$132,2,FALSE)="","",VLOOKUP(Table1[[#This Row],[Budget Code Description]],Dimentions!$X$6:$AC$132,2,FALSE)),"")</f>
        <v/>
      </c>
      <c r="G2224" s="143" t="str">
        <f>IFERROR(VLOOKUP(Table1[[#This Row],[Budget Code Description]],Dimentions!$X$6:$AC$132,3,FALSE),"")</f>
        <v/>
      </c>
      <c r="H2224" s="64" t="str">
        <f>IFERROR(VLOOKUP(Table1[[#This Row],[Account]],Dimentions!$S$6:$V$233,2,FALSE),"")</f>
        <v/>
      </c>
      <c r="I2224" s="62">
        <f>_xlfn.NUMBERVALUE(LEFT(Table1[[#This Row],[Account]],1))</f>
        <v>0</v>
      </c>
      <c r="J2224" s="62" t="str">
        <f>IFERROR(VLOOKUP(Table1[[#This Row],[Budget Code Description]],Table6[#All],7,FALSE),"")</f>
        <v/>
      </c>
      <c r="K2224" s="143" t="str">
        <f>IFERROR(VLOOKUP(Table1[[#This Row],[Budget Code Description]],Table6[#All],8,FALSE),"")</f>
        <v/>
      </c>
      <c r="L2224" s="63"/>
      <c r="M2224" s="65" t="str">
        <f>IFERROR(VLOOKUP(Table1[[#This Row],[Staff ID]],Table2[],2,FALSE),"")</f>
        <v/>
      </c>
      <c r="N2224" s="211" t="str">
        <f>IFERROR(IF(VLOOKUP(Table1[[#This Row],[Budget Code Description]],Dimentions!$X$6:$AC$97,4,FALSE)="","",VLOOKUP(Table1[[#This Row],[Budget Code Description]],Dimentions!$X$6:$AC$97,4,FALSE)),"")</f>
        <v/>
      </c>
      <c r="O2224" s="65" t="str">
        <f>IFERROR(VLOOKUP(Table1[[#This Row],[Vendor ID]],Table549[],2,FALSE),"")</f>
        <v/>
      </c>
      <c r="P2224" s="63"/>
      <c r="Q2224" s="143" t="str">
        <f>IF(Table1[[#This Row],[Posting Date]]&lt;&gt;"",$D$9,"")</f>
        <v/>
      </c>
      <c r="R2224" s="159" t="str">
        <f>IF(Table1[[#This Row],[Posting Date]]&lt;&gt;"",$D$10,"")</f>
        <v/>
      </c>
      <c r="S2224" s="66"/>
      <c r="T2224" s="63"/>
      <c r="U2224" s="67"/>
      <c r="V2224" s="67"/>
      <c r="W2224" s="67" t="str">
        <f t="shared" si="35"/>
        <v/>
      </c>
      <c r="X2224" s="161" t="str">
        <f>IF(E2224="","",(IF(Table1[[#This Row],[Cur]]="USD",Table1[[#This Row],[Cur_Amount Debit]],Table1[[#This Row],[Cur_Amount Debit]]/Table1[[#This Row],[Exchange Rate]])))</f>
        <v/>
      </c>
      <c r="Y2224" s="161" t="str">
        <f>IF(E2224="","",(IF(Table1[[#This Row],[Cur]]="USD",Table1[[#This Row],[Cur_Amount Credit]],Table1[[#This Row],[Cur_Amount Credit]]/ExchangeRate)))</f>
        <v/>
      </c>
      <c r="Z2224" s="203" t="str">
        <f>IF(E2224="","",(Table1[[#This Row],[Debit USD]]-Table1[[#This Row],[Credit USD]]))</f>
        <v/>
      </c>
      <c r="AA2224" s="122"/>
      <c r="AB2224" s="1"/>
      <c r="AC2224" s="15"/>
      <c r="AD2224" s="15" t="str">
        <f>IF(AND(OR(Table1[[#This Row],[Account]]="15030",Table1[[#This Row],[Account]]="15035",Table1[[#This Row],[Account]]="20150"),Table1[[#This Row],[Vendor ID]]=""),1,"")</f>
        <v/>
      </c>
      <c r="AE2224" s="15"/>
      <c r="AF2224" s="15"/>
      <c r="AG2224" s="15"/>
      <c r="AH2224" s="46" t="str">
        <f>IF(Table1[[#This Row],[Posting Date]]&lt;&gt;"","GJ-"&amp;CountryID,"")</f>
        <v/>
      </c>
      <c r="AI2224" s="59" t="str">
        <f>IF(Table1[[#This Row],[Posting Date]]&lt;&gt;"",Table1[[#This Row],[Posting Date]],"")</f>
        <v/>
      </c>
      <c r="AJ2224" s="46"/>
      <c r="AK2224" s="46" t="str">
        <f>IF(Table1[[#This Row],[Description]]&lt;&gt;"",Table1[[#This Row],[Description]],"")</f>
        <v/>
      </c>
      <c r="AL2224" s="46" t="str">
        <f>IF(Table1[[#This Row],[Posting Date]]&lt;&gt;"",Table1[[#This Row],[Reference Number]],"")</f>
        <v/>
      </c>
      <c r="AM2224" s="46" t="str">
        <f>TRIM(Table1[[#This Row],[Line '#]])</f>
        <v/>
      </c>
      <c r="AN2224" s="46" t="str">
        <f>TRIM(Table1[[#This Row],[Account]])</f>
        <v/>
      </c>
      <c r="AO2224" s="46" t="str">
        <f>IF(Table1[[#This Row],[Posting Date]]&lt;&gt;"",$D$5,"")</f>
        <v/>
      </c>
      <c r="AP2224" s="46" t="str">
        <f>TRIM(Table1[[#This Row],[Departments-Prgrams]])</f>
        <v/>
      </c>
      <c r="AQ2224" s="46" t="str">
        <f>TRIM(Table1[[#This Row],[Grant]])</f>
        <v/>
      </c>
      <c r="AR2224" s="46" t="str">
        <f>TRIM(Table1[[#This Row],[Staff ID]])</f>
        <v/>
      </c>
      <c r="AS2224" s="46" t="str">
        <f>IF(TRIM(Table1[[#This Row],[Budget Code]])=0,"",TRIM(Table1[[#This Row],[Budget Code]]))</f>
        <v/>
      </c>
      <c r="AT2224" s="46" t="str">
        <f>IF(Table1[[#This Row],[Line Description]]&lt;&gt;"",Table1[[#This Row],[Line Description]],"")</f>
        <v/>
      </c>
      <c r="AU2224" s="46" t="str">
        <f>IF(Table1[[#This Row],[Cur_Amount Debit]]&gt;0,ROUND(Table1[[#This Row],[Cur_Amount Debit]],2),"")</f>
        <v/>
      </c>
      <c r="AV2224" s="46" t="str">
        <f>IF(Table1[[#This Row],[Cur_Amount Credit]]&gt;0,ROUND(Table1[[#This Row],[Cur_Amount Credit]],2),"")</f>
        <v/>
      </c>
      <c r="AW2224" s="46" t="str">
        <f>LEFT(Table1[[#This Row],[Cur]],3)</f>
        <v/>
      </c>
      <c r="AX2224" s="59"/>
      <c r="AY2224" s="46"/>
      <c r="AZ2224" s="46" t="str">
        <f>IF(Table1[[#This Row],[Cur]]&lt;&gt;"",IF(Table1[[#This Row],[Cur]]="USD","",ExchangeRate),"")</f>
        <v/>
      </c>
      <c r="BA2224" s="46" t="str">
        <f>IF(Table1[[#This Row],[Grant]]&lt;&gt;"",VLOOKUP(Table1[[#This Row],[Grant]],Grants!B:D,3),"")</f>
        <v/>
      </c>
      <c r="BB2224" s="46" t="str">
        <f>TRIM(Table1[[#This Row],[Vendor ID]])</f>
        <v/>
      </c>
      <c r="BC2224">
        <f>IF(Table1[[#This Row],[Reference Number]]=Q2223,BC2223,BC2223+1)</f>
        <v>2</v>
      </c>
    </row>
    <row r="2225" spans="1:55" ht="11.25" hidden="1" customHeight="1">
      <c r="A2225" s="1"/>
      <c r="B2225" s="88" t="str">
        <f>IF(Table1[[#This Row],[Posting Date]]&lt;&gt;"",IF(Table1[[#This Row],[Reference Number]]=Q2224,B2224+1,1),"")</f>
        <v/>
      </c>
      <c r="C2225" s="61"/>
      <c r="D2225" s="61"/>
      <c r="E2225" s="218"/>
      <c r="F2225" s="143" t="str">
        <f>IFERROR(IF(VLOOKUP(Table1[[#This Row],[Budget Code Description]],Dimentions!$X$6:$AC$132,2,FALSE)="","",VLOOKUP(Table1[[#This Row],[Budget Code Description]],Dimentions!$X$6:$AC$132,2,FALSE)),"")</f>
        <v/>
      </c>
      <c r="G2225" s="143" t="str">
        <f>IFERROR(VLOOKUP(Table1[[#This Row],[Budget Code Description]],Dimentions!$X$6:$AC$132,3,FALSE),"")</f>
        <v/>
      </c>
      <c r="H2225" s="64" t="str">
        <f>IFERROR(VLOOKUP(Table1[[#This Row],[Account]],Dimentions!$S$6:$V$233,2,FALSE),"")</f>
        <v/>
      </c>
      <c r="I2225" s="62">
        <f>_xlfn.NUMBERVALUE(LEFT(Table1[[#This Row],[Account]],1))</f>
        <v>0</v>
      </c>
      <c r="J2225" s="62" t="str">
        <f>IFERROR(VLOOKUP(Table1[[#This Row],[Budget Code Description]],Table6[#All],7,FALSE),"")</f>
        <v/>
      </c>
      <c r="K2225" s="143" t="str">
        <f>IFERROR(VLOOKUP(Table1[[#This Row],[Budget Code Description]],Table6[#All],8,FALSE),"")</f>
        <v/>
      </c>
      <c r="L2225" s="63"/>
      <c r="M2225" s="65" t="str">
        <f>IFERROR(VLOOKUP(Table1[[#This Row],[Staff ID]],Table2[],2,FALSE),"")</f>
        <v/>
      </c>
      <c r="N2225" s="211" t="str">
        <f>IFERROR(IF(VLOOKUP(Table1[[#This Row],[Budget Code Description]],Dimentions!$X$6:$AC$97,4,FALSE)="","",VLOOKUP(Table1[[#This Row],[Budget Code Description]],Dimentions!$X$6:$AC$97,4,FALSE)),"")</f>
        <v/>
      </c>
      <c r="O2225" s="65" t="str">
        <f>IFERROR(VLOOKUP(Table1[[#This Row],[Vendor ID]],Table549[],2,FALSE),"")</f>
        <v/>
      </c>
      <c r="P2225" s="63"/>
      <c r="Q2225" s="143" t="str">
        <f>IF(Table1[[#This Row],[Posting Date]]&lt;&gt;"",$D$9,"")</f>
        <v/>
      </c>
      <c r="R2225" s="159" t="str">
        <f>IF(Table1[[#This Row],[Posting Date]]&lt;&gt;"",$D$10,"")</f>
        <v/>
      </c>
      <c r="S2225" s="66"/>
      <c r="T2225" s="63"/>
      <c r="U2225" s="67"/>
      <c r="V2225" s="67"/>
      <c r="W2225" s="67" t="str">
        <f t="shared" si="35"/>
        <v/>
      </c>
      <c r="X2225" s="161" t="str">
        <f>IF(E2225="","",(IF(Table1[[#This Row],[Cur]]="USD",Table1[[#This Row],[Cur_Amount Debit]],Table1[[#This Row],[Cur_Amount Debit]]/Table1[[#This Row],[Exchange Rate]])))</f>
        <v/>
      </c>
      <c r="Y2225" s="161" t="str">
        <f>IF(E2225="","",(IF(Table1[[#This Row],[Cur]]="USD",Table1[[#This Row],[Cur_Amount Credit]],Table1[[#This Row],[Cur_Amount Credit]]/ExchangeRate)))</f>
        <v/>
      </c>
      <c r="Z2225" s="203" t="str">
        <f>IF(E2225="","",(Table1[[#This Row],[Debit USD]]-Table1[[#This Row],[Credit USD]]))</f>
        <v/>
      </c>
      <c r="AA2225" s="122"/>
      <c r="AB2225" s="1"/>
      <c r="AC2225" s="15"/>
      <c r="AD2225" s="15" t="str">
        <f>IF(AND(OR(Table1[[#This Row],[Account]]="15030",Table1[[#This Row],[Account]]="15035",Table1[[#This Row],[Account]]="20150"),Table1[[#This Row],[Vendor ID]]=""),1,"")</f>
        <v/>
      </c>
      <c r="AE2225" s="15"/>
      <c r="AF2225" s="15"/>
      <c r="AG2225" s="15"/>
      <c r="AH2225" s="46" t="str">
        <f>IF(Table1[[#This Row],[Posting Date]]&lt;&gt;"","GJ-"&amp;CountryID,"")</f>
        <v/>
      </c>
      <c r="AI2225" s="59" t="str">
        <f>IF(Table1[[#This Row],[Posting Date]]&lt;&gt;"",Table1[[#This Row],[Posting Date]],"")</f>
        <v/>
      </c>
      <c r="AJ2225" s="46"/>
      <c r="AK2225" s="46" t="str">
        <f>IF(Table1[[#This Row],[Description]]&lt;&gt;"",Table1[[#This Row],[Description]],"")</f>
        <v/>
      </c>
      <c r="AL2225" s="46" t="str">
        <f>IF(Table1[[#This Row],[Posting Date]]&lt;&gt;"",Table1[[#This Row],[Reference Number]],"")</f>
        <v/>
      </c>
      <c r="AM2225" s="46" t="str">
        <f>TRIM(Table1[[#This Row],[Line '#]])</f>
        <v/>
      </c>
      <c r="AN2225" s="46" t="str">
        <f>TRIM(Table1[[#This Row],[Account]])</f>
        <v/>
      </c>
      <c r="AO2225" s="46" t="str">
        <f>IF(Table1[[#This Row],[Posting Date]]&lt;&gt;"",$D$5,"")</f>
        <v/>
      </c>
      <c r="AP2225" s="46" t="str">
        <f>TRIM(Table1[[#This Row],[Departments-Prgrams]])</f>
        <v/>
      </c>
      <c r="AQ2225" s="46" t="str">
        <f>TRIM(Table1[[#This Row],[Grant]])</f>
        <v/>
      </c>
      <c r="AR2225" s="46" t="str">
        <f>TRIM(Table1[[#This Row],[Staff ID]])</f>
        <v/>
      </c>
      <c r="AS2225" s="46" t="str">
        <f>IF(TRIM(Table1[[#This Row],[Budget Code]])=0,"",TRIM(Table1[[#This Row],[Budget Code]]))</f>
        <v/>
      </c>
      <c r="AT2225" s="46" t="str">
        <f>IF(Table1[[#This Row],[Line Description]]&lt;&gt;"",Table1[[#This Row],[Line Description]],"")</f>
        <v/>
      </c>
      <c r="AU2225" s="46" t="str">
        <f>IF(Table1[[#This Row],[Cur_Amount Debit]]&gt;0,ROUND(Table1[[#This Row],[Cur_Amount Debit]],2),"")</f>
        <v/>
      </c>
      <c r="AV2225" s="46" t="str">
        <f>IF(Table1[[#This Row],[Cur_Amount Credit]]&gt;0,ROUND(Table1[[#This Row],[Cur_Amount Credit]],2),"")</f>
        <v/>
      </c>
      <c r="AW2225" s="46" t="str">
        <f>LEFT(Table1[[#This Row],[Cur]],3)</f>
        <v/>
      </c>
      <c r="AX2225" s="59"/>
      <c r="AY2225" s="46"/>
      <c r="AZ2225" s="46" t="str">
        <f>IF(Table1[[#This Row],[Cur]]&lt;&gt;"",IF(Table1[[#This Row],[Cur]]="USD","",ExchangeRate),"")</f>
        <v/>
      </c>
      <c r="BA2225" s="46" t="str">
        <f>IF(Table1[[#This Row],[Grant]]&lt;&gt;"",VLOOKUP(Table1[[#This Row],[Grant]],Grants!B:D,3),"")</f>
        <v/>
      </c>
      <c r="BB2225" s="46" t="str">
        <f>TRIM(Table1[[#This Row],[Vendor ID]])</f>
        <v/>
      </c>
      <c r="BC2225">
        <f>IF(Table1[[#This Row],[Reference Number]]=Q2224,BC2224,BC2224+1)</f>
        <v>2</v>
      </c>
    </row>
    <row r="2226" spans="1:55" ht="11.25" hidden="1" customHeight="1">
      <c r="A2226" s="1"/>
      <c r="B2226" s="88" t="str">
        <f>IF(Table1[[#This Row],[Posting Date]]&lt;&gt;"",IF(Table1[[#This Row],[Reference Number]]=Q2225,B2225+1,1),"")</f>
        <v/>
      </c>
      <c r="C2226" s="61"/>
      <c r="D2226" s="61"/>
      <c r="E2226" s="218"/>
      <c r="F2226" s="143" t="str">
        <f>IFERROR(IF(VLOOKUP(Table1[[#This Row],[Budget Code Description]],Dimentions!$X$6:$AC$132,2,FALSE)="","",VLOOKUP(Table1[[#This Row],[Budget Code Description]],Dimentions!$X$6:$AC$132,2,FALSE)),"")</f>
        <v/>
      </c>
      <c r="G2226" s="143" t="str">
        <f>IFERROR(VLOOKUP(Table1[[#This Row],[Budget Code Description]],Dimentions!$X$6:$AC$132,3,FALSE),"")</f>
        <v/>
      </c>
      <c r="H2226" s="64" t="str">
        <f>IFERROR(VLOOKUP(Table1[[#This Row],[Account]],Dimentions!$S$6:$V$233,2,FALSE),"")</f>
        <v/>
      </c>
      <c r="I2226" s="62">
        <f>_xlfn.NUMBERVALUE(LEFT(Table1[[#This Row],[Account]],1))</f>
        <v>0</v>
      </c>
      <c r="J2226" s="62" t="str">
        <f>IFERROR(VLOOKUP(Table1[[#This Row],[Budget Code Description]],Table6[#All],7,FALSE),"")</f>
        <v/>
      </c>
      <c r="K2226" s="143" t="str">
        <f>IFERROR(VLOOKUP(Table1[[#This Row],[Budget Code Description]],Table6[#All],8,FALSE),"")</f>
        <v/>
      </c>
      <c r="L2226" s="63"/>
      <c r="M2226" s="65" t="str">
        <f>IFERROR(VLOOKUP(Table1[[#This Row],[Staff ID]],Table2[],2,FALSE),"")</f>
        <v/>
      </c>
      <c r="N2226" s="211" t="str">
        <f>IFERROR(IF(VLOOKUP(Table1[[#This Row],[Budget Code Description]],Dimentions!$X$6:$AC$97,4,FALSE)="","",VLOOKUP(Table1[[#This Row],[Budget Code Description]],Dimentions!$X$6:$AC$97,4,FALSE)),"")</f>
        <v/>
      </c>
      <c r="O2226" s="65" t="str">
        <f>IFERROR(VLOOKUP(Table1[[#This Row],[Vendor ID]],Table549[],2,FALSE),"")</f>
        <v/>
      </c>
      <c r="P2226" s="63"/>
      <c r="Q2226" s="143" t="str">
        <f>IF(Table1[[#This Row],[Posting Date]]&lt;&gt;"",$D$9,"")</f>
        <v/>
      </c>
      <c r="R2226" s="159" t="str">
        <f>IF(Table1[[#This Row],[Posting Date]]&lt;&gt;"",$D$10,"")</f>
        <v/>
      </c>
      <c r="S2226" s="66"/>
      <c r="T2226" s="63"/>
      <c r="U2226" s="67"/>
      <c r="V2226" s="67"/>
      <c r="W2226" s="67" t="str">
        <f t="shared" si="35"/>
        <v/>
      </c>
      <c r="X2226" s="161" t="str">
        <f>IF(E2226="","",(IF(Table1[[#This Row],[Cur]]="USD",Table1[[#This Row],[Cur_Amount Debit]],Table1[[#This Row],[Cur_Amount Debit]]/Table1[[#This Row],[Exchange Rate]])))</f>
        <v/>
      </c>
      <c r="Y2226" s="161" t="str">
        <f>IF(E2226="","",(IF(Table1[[#This Row],[Cur]]="USD",Table1[[#This Row],[Cur_Amount Credit]],Table1[[#This Row],[Cur_Amount Credit]]/ExchangeRate)))</f>
        <v/>
      </c>
      <c r="Z2226" s="203" t="str">
        <f>IF(E2226="","",(Table1[[#This Row],[Debit USD]]-Table1[[#This Row],[Credit USD]]))</f>
        <v/>
      </c>
      <c r="AA2226" s="122"/>
      <c r="AB2226" s="1"/>
      <c r="AC2226" s="15"/>
      <c r="AD2226" s="15" t="str">
        <f>IF(AND(OR(Table1[[#This Row],[Account]]="15030",Table1[[#This Row],[Account]]="15035",Table1[[#This Row],[Account]]="20150"),Table1[[#This Row],[Vendor ID]]=""),1,"")</f>
        <v/>
      </c>
      <c r="AE2226" s="15"/>
      <c r="AF2226" s="15"/>
      <c r="AG2226" s="15"/>
      <c r="AH2226" s="46" t="str">
        <f>IF(Table1[[#This Row],[Posting Date]]&lt;&gt;"","GJ-"&amp;CountryID,"")</f>
        <v/>
      </c>
      <c r="AI2226" s="59" t="str">
        <f>IF(Table1[[#This Row],[Posting Date]]&lt;&gt;"",Table1[[#This Row],[Posting Date]],"")</f>
        <v/>
      </c>
      <c r="AJ2226" s="46"/>
      <c r="AK2226" s="46" t="str">
        <f>IF(Table1[[#This Row],[Description]]&lt;&gt;"",Table1[[#This Row],[Description]],"")</f>
        <v/>
      </c>
      <c r="AL2226" s="46" t="str">
        <f>IF(Table1[[#This Row],[Posting Date]]&lt;&gt;"",Table1[[#This Row],[Reference Number]],"")</f>
        <v/>
      </c>
      <c r="AM2226" s="46" t="str">
        <f>TRIM(Table1[[#This Row],[Line '#]])</f>
        <v/>
      </c>
      <c r="AN2226" s="46" t="str">
        <f>TRIM(Table1[[#This Row],[Account]])</f>
        <v/>
      </c>
      <c r="AO2226" s="46" t="str">
        <f>IF(Table1[[#This Row],[Posting Date]]&lt;&gt;"",$D$5,"")</f>
        <v/>
      </c>
      <c r="AP2226" s="46" t="str">
        <f>TRIM(Table1[[#This Row],[Departments-Prgrams]])</f>
        <v/>
      </c>
      <c r="AQ2226" s="46" t="str">
        <f>TRIM(Table1[[#This Row],[Grant]])</f>
        <v/>
      </c>
      <c r="AR2226" s="46" t="str">
        <f>TRIM(Table1[[#This Row],[Staff ID]])</f>
        <v/>
      </c>
      <c r="AS2226" s="46" t="str">
        <f>IF(TRIM(Table1[[#This Row],[Budget Code]])=0,"",TRIM(Table1[[#This Row],[Budget Code]]))</f>
        <v/>
      </c>
      <c r="AT2226" s="46" t="str">
        <f>IF(Table1[[#This Row],[Line Description]]&lt;&gt;"",Table1[[#This Row],[Line Description]],"")</f>
        <v/>
      </c>
      <c r="AU2226" s="46" t="str">
        <f>IF(Table1[[#This Row],[Cur_Amount Debit]]&gt;0,ROUND(Table1[[#This Row],[Cur_Amount Debit]],2),"")</f>
        <v/>
      </c>
      <c r="AV2226" s="46" t="str">
        <f>IF(Table1[[#This Row],[Cur_Amount Credit]]&gt;0,ROUND(Table1[[#This Row],[Cur_Amount Credit]],2),"")</f>
        <v/>
      </c>
      <c r="AW2226" s="46" t="str">
        <f>LEFT(Table1[[#This Row],[Cur]],3)</f>
        <v/>
      </c>
      <c r="AX2226" s="59"/>
      <c r="AY2226" s="46"/>
      <c r="AZ2226" s="46" t="str">
        <f>IF(Table1[[#This Row],[Cur]]&lt;&gt;"",IF(Table1[[#This Row],[Cur]]="USD","",ExchangeRate),"")</f>
        <v/>
      </c>
      <c r="BA2226" s="46" t="str">
        <f>IF(Table1[[#This Row],[Grant]]&lt;&gt;"",VLOOKUP(Table1[[#This Row],[Grant]],Grants!B:D,3),"")</f>
        <v/>
      </c>
      <c r="BB2226" s="46" t="str">
        <f>TRIM(Table1[[#This Row],[Vendor ID]])</f>
        <v/>
      </c>
      <c r="BC2226">
        <f>IF(Table1[[#This Row],[Reference Number]]=Q2225,BC2225,BC2225+1)</f>
        <v>2</v>
      </c>
    </row>
    <row r="2227" spans="1:55" ht="11.25" hidden="1" customHeight="1">
      <c r="A2227" s="1"/>
      <c r="B2227" s="88" t="str">
        <f>IF(Table1[[#This Row],[Posting Date]]&lt;&gt;"",IF(Table1[[#This Row],[Reference Number]]=Q2226,B2226+1,1),"")</f>
        <v/>
      </c>
      <c r="C2227" s="61"/>
      <c r="D2227" s="61"/>
      <c r="E2227" s="218"/>
      <c r="F2227" s="143" t="str">
        <f>IFERROR(IF(VLOOKUP(Table1[[#This Row],[Budget Code Description]],Dimentions!$X$6:$AC$132,2,FALSE)="","",VLOOKUP(Table1[[#This Row],[Budget Code Description]],Dimentions!$X$6:$AC$132,2,FALSE)),"")</f>
        <v/>
      </c>
      <c r="G2227" s="143" t="str">
        <f>IFERROR(VLOOKUP(Table1[[#This Row],[Budget Code Description]],Dimentions!$X$6:$AC$132,3,FALSE),"")</f>
        <v/>
      </c>
      <c r="H2227" s="64" t="str">
        <f>IFERROR(VLOOKUP(Table1[[#This Row],[Account]],Dimentions!$S$6:$V$233,2,FALSE),"")</f>
        <v/>
      </c>
      <c r="I2227" s="62">
        <f>_xlfn.NUMBERVALUE(LEFT(Table1[[#This Row],[Account]],1))</f>
        <v>0</v>
      </c>
      <c r="J2227" s="62" t="str">
        <f>IFERROR(VLOOKUP(Table1[[#This Row],[Budget Code Description]],Table6[#All],7,FALSE),"")</f>
        <v/>
      </c>
      <c r="K2227" s="143" t="str">
        <f>IFERROR(VLOOKUP(Table1[[#This Row],[Budget Code Description]],Table6[#All],8,FALSE),"")</f>
        <v/>
      </c>
      <c r="L2227" s="63"/>
      <c r="M2227" s="65" t="str">
        <f>IFERROR(VLOOKUP(Table1[[#This Row],[Staff ID]],Table2[],2,FALSE),"")</f>
        <v/>
      </c>
      <c r="N2227" s="211" t="str">
        <f>IFERROR(IF(VLOOKUP(Table1[[#This Row],[Budget Code Description]],Dimentions!$X$6:$AC$97,4,FALSE)="","",VLOOKUP(Table1[[#This Row],[Budget Code Description]],Dimentions!$X$6:$AC$97,4,FALSE)),"")</f>
        <v/>
      </c>
      <c r="O2227" s="65" t="str">
        <f>IFERROR(VLOOKUP(Table1[[#This Row],[Vendor ID]],Table549[],2,FALSE),"")</f>
        <v/>
      </c>
      <c r="P2227" s="63"/>
      <c r="Q2227" s="143" t="str">
        <f>IF(Table1[[#This Row],[Posting Date]]&lt;&gt;"",$D$9,"")</f>
        <v/>
      </c>
      <c r="R2227" s="159" t="str">
        <f>IF(Table1[[#This Row],[Posting Date]]&lt;&gt;"",$D$10,"")</f>
        <v/>
      </c>
      <c r="S2227" s="66"/>
      <c r="T2227" s="63"/>
      <c r="U2227" s="67"/>
      <c r="V2227" s="67"/>
      <c r="W2227" s="67" t="str">
        <f t="shared" si="35"/>
        <v/>
      </c>
      <c r="X2227" s="161" t="str">
        <f>IF(E2227="","",(IF(Table1[[#This Row],[Cur]]="USD",Table1[[#This Row],[Cur_Amount Debit]],Table1[[#This Row],[Cur_Amount Debit]]/Table1[[#This Row],[Exchange Rate]])))</f>
        <v/>
      </c>
      <c r="Y2227" s="161" t="str">
        <f>IF(E2227="","",(IF(Table1[[#This Row],[Cur]]="USD",Table1[[#This Row],[Cur_Amount Credit]],Table1[[#This Row],[Cur_Amount Credit]]/ExchangeRate)))</f>
        <v/>
      </c>
      <c r="Z2227" s="203" t="str">
        <f>IF(E2227="","",(Table1[[#This Row],[Debit USD]]-Table1[[#This Row],[Credit USD]]))</f>
        <v/>
      </c>
      <c r="AA2227" s="122"/>
      <c r="AB2227" s="1"/>
      <c r="AC2227" s="15"/>
      <c r="AD2227" s="15" t="str">
        <f>IF(AND(OR(Table1[[#This Row],[Account]]="15030",Table1[[#This Row],[Account]]="15035",Table1[[#This Row],[Account]]="20150"),Table1[[#This Row],[Vendor ID]]=""),1,"")</f>
        <v/>
      </c>
      <c r="AE2227" s="15"/>
      <c r="AF2227" s="15"/>
      <c r="AG2227" s="15"/>
      <c r="AH2227" s="46" t="str">
        <f>IF(Table1[[#This Row],[Posting Date]]&lt;&gt;"","GJ-"&amp;CountryID,"")</f>
        <v/>
      </c>
      <c r="AI2227" s="59" t="str">
        <f>IF(Table1[[#This Row],[Posting Date]]&lt;&gt;"",Table1[[#This Row],[Posting Date]],"")</f>
        <v/>
      </c>
      <c r="AJ2227" s="46"/>
      <c r="AK2227" s="46" t="str">
        <f>IF(Table1[[#This Row],[Description]]&lt;&gt;"",Table1[[#This Row],[Description]],"")</f>
        <v/>
      </c>
      <c r="AL2227" s="46" t="str">
        <f>IF(Table1[[#This Row],[Posting Date]]&lt;&gt;"",Table1[[#This Row],[Reference Number]],"")</f>
        <v/>
      </c>
      <c r="AM2227" s="46" t="str">
        <f>TRIM(Table1[[#This Row],[Line '#]])</f>
        <v/>
      </c>
      <c r="AN2227" s="46" t="str">
        <f>TRIM(Table1[[#This Row],[Account]])</f>
        <v/>
      </c>
      <c r="AO2227" s="46" t="str">
        <f>IF(Table1[[#This Row],[Posting Date]]&lt;&gt;"",$D$5,"")</f>
        <v/>
      </c>
      <c r="AP2227" s="46" t="str">
        <f>TRIM(Table1[[#This Row],[Departments-Prgrams]])</f>
        <v/>
      </c>
      <c r="AQ2227" s="46" t="str">
        <f>TRIM(Table1[[#This Row],[Grant]])</f>
        <v/>
      </c>
      <c r="AR2227" s="46" t="str">
        <f>TRIM(Table1[[#This Row],[Staff ID]])</f>
        <v/>
      </c>
      <c r="AS2227" s="46" t="str">
        <f>IF(TRIM(Table1[[#This Row],[Budget Code]])=0,"",TRIM(Table1[[#This Row],[Budget Code]]))</f>
        <v/>
      </c>
      <c r="AT2227" s="46" t="str">
        <f>IF(Table1[[#This Row],[Line Description]]&lt;&gt;"",Table1[[#This Row],[Line Description]],"")</f>
        <v/>
      </c>
      <c r="AU2227" s="46" t="str">
        <f>IF(Table1[[#This Row],[Cur_Amount Debit]]&gt;0,ROUND(Table1[[#This Row],[Cur_Amount Debit]],2),"")</f>
        <v/>
      </c>
      <c r="AV2227" s="46" t="str">
        <f>IF(Table1[[#This Row],[Cur_Amount Credit]]&gt;0,ROUND(Table1[[#This Row],[Cur_Amount Credit]],2),"")</f>
        <v/>
      </c>
      <c r="AW2227" s="46" t="str">
        <f>LEFT(Table1[[#This Row],[Cur]],3)</f>
        <v/>
      </c>
      <c r="AX2227" s="59"/>
      <c r="AY2227" s="46"/>
      <c r="AZ2227" s="46" t="str">
        <f>IF(Table1[[#This Row],[Cur]]&lt;&gt;"",IF(Table1[[#This Row],[Cur]]="USD","",ExchangeRate),"")</f>
        <v/>
      </c>
      <c r="BA2227" s="46" t="str">
        <f>IF(Table1[[#This Row],[Grant]]&lt;&gt;"",VLOOKUP(Table1[[#This Row],[Grant]],Grants!B:D,3),"")</f>
        <v/>
      </c>
      <c r="BB2227" s="46" t="str">
        <f>TRIM(Table1[[#This Row],[Vendor ID]])</f>
        <v/>
      </c>
      <c r="BC2227">
        <f>IF(Table1[[#This Row],[Reference Number]]=Q2226,BC2226,BC2226+1)</f>
        <v>2</v>
      </c>
    </row>
    <row r="2228" spans="1:55" ht="11.25" hidden="1" customHeight="1">
      <c r="A2228" s="1"/>
      <c r="B2228" s="88" t="str">
        <f>IF(Table1[[#This Row],[Posting Date]]&lt;&gt;"",IF(Table1[[#This Row],[Reference Number]]=Q2227,B2227+1,1),"")</f>
        <v/>
      </c>
      <c r="C2228" s="61"/>
      <c r="D2228" s="61"/>
      <c r="E2228" s="218"/>
      <c r="F2228" s="143" t="str">
        <f>IFERROR(IF(VLOOKUP(Table1[[#This Row],[Budget Code Description]],Dimentions!$X$6:$AC$132,2,FALSE)="","",VLOOKUP(Table1[[#This Row],[Budget Code Description]],Dimentions!$X$6:$AC$132,2,FALSE)),"")</f>
        <v/>
      </c>
      <c r="G2228" s="143" t="str">
        <f>IFERROR(VLOOKUP(Table1[[#This Row],[Budget Code Description]],Dimentions!$X$6:$AC$132,3,FALSE),"")</f>
        <v/>
      </c>
      <c r="H2228" s="64" t="str">
        <f>IFERROR(VLOOKUP(Table1[[#This Row],[Account]],Dimentions!$S$6:$V$233,2,FALSE),"")</f>
        <v/>
      </c>
      <c r="I2228" s="62">
        <f>_xlfn.NUMBERVALUE(LEFT(Table1[[#This Row],[Account]],1))</f>
        <v>0</v>
      </c>
      <c r="J2228" s="62" t="str">
        <f>IFERROR(VLOOKUP(Table1[[#This Row],[Budget Code Description]],Table6[#All],7,FALSE),"")</f>
        <v/>
      </c>
      <c r="K2228" s="143" t="str">
        <f>IFERROR(VLOOKUP(Table1[[#This Row],[Budget Code Description]],Table6[#All],8,FALSE),"")</f>
        <v/>
      </c>
      <c r="L2228" s="63"/>
      <c r="M2228" s="65" t="str">
        <f>IFERROR(VLOOKUP(Table1[[#This Row],[Staff ID]],Table2[],2,FALSE),"")</f>
        <v/>
      </c>
      <c r="N2228" s="211" t="str">
        <f>IFERROR(IF(VLOOKUP(Table1[[#This Row],[Budget Code Description]],Dimentions!$X$6:$AC$97,4,FALSE)="","",VLOOKUP(Table1[[#This Row],[Budget Code Description]],Dimentions!$X$6:$AC$97,4,FALSE)),"")</f>
        <v/>
      </c>
      <c r="O2228" s="65" t="str">
        <f>IFERROR(VLOOKUP(Table1[[#This Row],[Vendor ID]],Table549[],2,FALSE),"")</f>
        <v/>
      </c>
      <c r="P2228" s="63"/>
      <c r="Q2228" s="143" t="str">
        <f>IF(Table1[[#This Row],[Posting Date]]&lt;&gt;"",$D$9,"")</f>
        <v/>
      </c>
      <c r="R2228" s="159" t="str">
        <f>IF(Table1[[#This Row],[Posting Date]]&lt;&gt;"",$D$10,"")</f>
        <v/>
      </c>
      <c r="S2228" s="66"/>
      <c r="T2228" s="63"/>
      <c r="U2228" s="67"/>
      <c r="V2228" s="67"/>
      <c r="W2228" s="67" t="str">
        <f t="shared" si="35"/>
        <v/>
      </c>
      <c r="X2228" s="161" t="str">
        <f>IF(E2228="","",(IF(Table1[[#This Row],[Cur]]="USD",Table1[[#This Row],[Cur_Amount Debit]],Table1[[#This Row],[Cur_Amount Debit]]/Table1[[#This Row],[Exchange Rate]])))</f>
        <v/>
      </c>
      <c r="Y2228" s="161" t="str">
        <f>IF(E2228="","",(IF(Table1[[#This Row],[Cur]]="USD",Table1[[#This Row],[Cur_Amount Credit]],Table1[[#This Row],[Cur_Amount Credit]]/ExchangeRate)))</f>
        <v/>
      </c>
      <c r="Z2228" s="203" t="str">
        <f>IF(E2228="","",(Table1[[#This Row],[Debit USD]]-Table1[[#This Row],[Credit USD]]))</f>
        <v/>
      </c>
      <c r="AA2228" s="122"/>
      <c r="AB2228" s="1"/>
      <c r="AC2228" s="15"/>
      <c r="AD2228" s="15" t="str">
        <f>IF(AND(OR(Table1[[#This Row],[Account]]="15030",Table1[[#This Row],[Account]]="15035",Table1[[#This Row],[Account]]="20150"),Table1[[#This Row],[Vendor ID]]=""),1,"")</f>
        <v/>
      </c>
      <c r="AE2228" s="15"/>
      <c r="AF2228" s="15"/>
      <c r="AG2228" s="15"/>
      <c r="AH2228" s="46" t="str">
        <f>IF(Table1[[#This Row],[Posting Date]]&lt;&gt;"","GJ-"&amp;CountryID,"")</f>
        <v/>
      </c>
      <c r="AI2228" s="59" t="str">
        <f>IF(Table1[[#This Row],[Posting Date]]&lt;&gt;"",Table1[[#This Row],[Posting Date]],"")</f>
        <v/>
      </c>
      <c r="AJ2228" s="46"/>
      <c r="AK2228" s="46" t="str">
        <f>IF(Table1[[#This Row],[Description]]&lt;&gt;"",Table1[[#This Row],[Description]],"")</f>
        <v/>
      </c>
      <c r="AL2228" s="46" t="str">
        <f>IF(Table1[[#This Row],[Posting Date]]&lt;&gt;"",Table1[[#This Row],[Reference Number]],"")</f>
        <v/>
      </c>
      <c r="AM2228" s="46" t="str">
        <f>TRIM(Table1[[#This Row],[Line '#]])</f>
        <v/>
      </c>
      <c r="AN2228" s="46" t="str">
        <f>TRIM(Table1[[#This Row],[Account]])</f>
        <v/>
      </c>
      <c r="AO2228" s="46" t="str">
        <f>IF(Table1[[#This Row],[Posting Date]]&lt;&gt;"",$D$5,"")</f>
        <v/>
      </c>
      <c r="AP2228" s="46" t="str">
        <f>TRIM(Table1[[#This Row],[Departments-Prgrams]])</f>
        <v/>
      </c>
      <c r="AQ2228" s="46" t="str">
        <f>TRIM(Table1[[#This Row],[Grant]])</f>
        <v/>
      </c>
      <c r="AR2228" s="46" t="str">
        <f>TRIM(Table1[[#This Row],[Staff ID]])</f>
        <v/>
      </c>
      <c r="AS2228" s="46" t="str">
        <f>IF(TRIM(Table1[[#This Row],[Budget Code]])=0,"",TRIM(Table1[[#This Row],[Budget Code]]))</f>
        <v/>
      </c>
      <c r="AT2228" s="46" t="str">
        <f>IF(Table1[[#This Row],[Line Description]]&lt;&gt;"",Table1[[#This Row],[Line Description]],"")</f>
        <v/>
      </c>
      <c r="AU2228" s="46" t="str">
        <f>IF(Table1[[#This Row],[Cur_Amount Debit]]&gt;0,ROUND(Table1[[#This Row],[Cur_Amount Debit]],2),"")</f>
        <v/>
      </c>
      <c r="AV2228" s="46" t="str">
        <f>IF(Table1[[#This Row],[Cur_Amount Credit]]&gt;0,ROUND(Table1[[#This Row],[Cur_Amount Credit]],2),"")</f>
        <v/>
      </c>
      <c r="AW2228" s="46" t="str">
        <f>LEFT(Table1[[#This Row],[Cur]],3)</f>
        <v/>
      </c>
      <c r="AX2228" s="59"/>
      <c r="AY2228" s="46"/>
      <c r="AZ2228" s="46" t="str">
        <f>IF(Table1[[#This Row],[Cur]]&lt;&gt;"",IF(Table1[[#This Row],[Cur]]="USD","",ExchangeRate),"")</f>
        <v/>
      </c>
      <c r="BA2228" s="46" t="str">
        <f>IF(Table1[[#This Row],[Grant]]&lt;&gt;"",VLOOKUP(Table1[[#This Row],[Grant]],Grants!B:D,3),"")</f>
        <v/>
      </c>
      <c r="BB2228" s="46" t="str">
        <f>TRIM(Table1[[#This Row],[Vendor ID]])</f>
        <v/>
      </c>
      <c r="BC2228">
        <f>IF(Table1[[#This Row],[Reference Number]]=Q2227,BC2227,BC2227+1)</f>
        <v>2</v>
      </c>
    </row>
    <row r="2229" spans="1:55" ht="11.25" hidden="1" customHeight="1">
      <c r="A2229" s="1"/>
      <c r="B2229" s="88" t="str">
        <f>IF(Table1[[#This Row],[Posting Date]]&lt;&gt;"",IF(Table1[[#This Row],[Reference Number]]=Q2228,B2228+1,1),"")</f>
        <v/>
      </c>
      <c r="C2229" s="61"/>
      <c r="D2229" s="61"/>
      <c r="E2229" s="218"/>
      <c r="F2229" s="143" t="str">
        <f>IFERROR(IF(VLOOKUP(Table1[[#This Row],[Budget Code Description]],Dimentions!$X$6:$AC$132,2,FALSE)="","",VLOOKUP(Table1[[#This Row],[Budget Code Description]],Dimentions!$X$6:$AC$132,2,FALSE)),"")</f>
        <v/>
      </c>
      <c r="G2229" s="143" t="str">
        <f>IFERROR(VLOOKUP(Table1[[#This Row],[Budget Code Description]],Dimentions!$X$6:$AC$132,3,FALSE),"")</f>
        <v/>
      </c>
      <c r="H2229" s="64" t="str">
        <f>IFERROR(VLOOKUP(Table1[[#This Row],[Account]],Dimentions!$S$6:$V$233,2,FALSE),"")</f>
        <v/>
      </c>
      <c r="I2229" s="62">
        <f>_xlfn.NUMBERVALUE(LEFT(Table1[[#This Row],[Account]],1))</f>
        <v>0</v>
      </c>
      <c r="J2229" s="62" t="str">
        <f>IFERROR(VLOOKUP(Table1[[#This Row],[Budget Code Description]],Table6[#All],7,FALSE),"")</f>
        <v/>
      </c>
      <c r="K2229" s="143" t="str">
        <f>IFERROR(VLOOKUP(Table1[[#This Row],[Budget Code Description]],Table6[#All],8,FALSE),"")</f>
        <v/>
      </c>
      <c r="L2229" s="63"/>
      <c r="M2229" s="65" t="str">
        <f>IFERROR(VLOOKUP(Table1[[#This Row],[Staff ID]],Table2[],2,FALSE),"")</f>
        <v/>
      </c>
      <c r="N2229" s="211" t="str">
        <f>IFERROR(IF(VLOOKUP(Table1[[#This Row],[Budget Code Description]],Dimentions!$X$6:$AC$97,4,FALSE)="","",VLOOKUP(Table1[[#This Row],[Budget Code Description]],Dimentions!$X$6:$AC$97,4,FALSE)),"")</f>
        <v/>
      </c>
      <c r="O2229" s="65" t="str">
        <f>IFERROR(VLOOKUP(Table1[[#This Row],[Vendor ID]],Table549[],2,FALSE),"")</f>
        <v/>
      </c>
      <c r="P2229" s="63"/>
      <c r="Q2229" s="143" t="str">
        <f>IF(Table1[[#This Row],[Posting Date]]&lt;&gt;"",$D$9,"")</f>
        <v/>
      </c>
      <c r="R2229" s="159" t="str">
        <f>IF(Table1[[#This Row],[Posting Date]]&lt;&gt;"",$D$10,"")</f>
        <v/>
      </c>
      <c r="S2229" s="66"/>
      <c r="T2229" s="63"/>
      <c r="U2229" s="67"/>
      <c r="V2229" s="67"/>
      <c r="W2229" s="67" t="str">
        <f t="shared" si="35"/>
        <v/>
      </c>
      <c r="X2229" s="161" t="str">
        <f>IF(E2229="","",(IF(Table1[[#This Row],[Cur]]="USD",Table1[[#This Row],[Cur_Amount Debit]],Table1[[#This Row],[Cur_Amount Debit]]/Table1[[#This Row],[Exchange Rate]])))</f>
        <v/>
      </c>
      <c r="Y2229" s="161" t="str">
        <f>IF(E2229="","",(IF(Table1[[#This Row],[Cur]]="USD",Table1[[#This Row],[Cur_Amount Credit]],Table1[[#This Row],[Cur_Amount Credit]]/ExchangeRate)))</f>
        <v/>
      </c>
      <c r="Z2229" s="203" t="str">
        <f>IF(E2229="","",(Table1[[#This Row],[Debit USD]]-Table1[[#This Row],[Credit USD]]))</f>
        <v/>
      </c>
      <c r="AA2229" s="122"/>
      <c r="AB2229" s="1"/>
      <c r="AC2229" s="15"/>
      <c r="AD2229" s="15" t="str">
        <f>IF(AND(OR(Table1[[#This Row],[Account]]="15030",Table1[[#This Row],[Account]]="15035",Table1[[#This Row],[Account]]="20150"),Table1[[#This Row],[Vendor ID]]=""),1,"")</f>
        <v/>
      </c>
      <c r="AE2229" s="15"/>
      <c r="AF2229" s="15"/>
      <c r="AG2229" s="15"/>
      <c r="AH2229" s="46" t="str">
        <f>IF(Table1[[#This Row],[Posting Date]]&lt;&gt;"","GJ-"&amp;CountryID,"")</f>
        <v/>
      </c>
      <c r="AI2229" s="59" t="str">
        <f>IF(Table1[[#This Row],[Posting Date]]&lt;&gt;"",Table1[[#This Row],[Posting Date]],"")</f>
        <v/>
      </c>
      <c r="AJ2229" s="46"/>
      <c r="AK2229" s="46" t="str">
        <f>IF(Table1[[#This Row],[Description]]&lt;&gt;"",Table1[[#This Row],[Description]],"")</f>
        <v/>
      </c>
      <c r="AL2229" s="46" t="str">
        <f>IF(Table1[[#This Row],[Posting Date]]&lt;&gt;"",Table1[[#This Row],[Reference Number]],"")</f>
        <v/>
      </c>
      <c r="AM2229" s="46" t="str">
        <f>TRIM(Table1[[#This Row],[Line '#]])</f>
        <v/>
      </c>
      <c r="AN2229" s="46" t="str">
        <f>TRIM(Table1[[#This Row],[Account]])</f>
        <v/>
      </c>
      <c r="AO2229" s="46" t="str">
        <f>IF(Table1[[#This Row],[Posting Date]]&lt;&gt;"",$D$5,"")</f>
        <v/>
      </c>
      <c r="AP2229" s="46" t="str">
        <f>TRIM(Table1[[#This Row],[Departments-Prgrams]])</f>
        <v/>
      </c>
      <c r="AQ2229" s="46" t="str">
        <f>TRIM(Table1[[#This Row],[Grant]])</f>
        <v/>
      </c>
      <c r="AR2229" s="46" t="str">
        <f>TRIM(Table1[[#This Row],[Staff ID]])</f>
        <v/>
      </c>
      <c r="AS2229" s="46" t="str">
        <f>IF(TRIM(Table1[[#This Row],[Budget Code]])=0,"",TRIM(Table1[[#This Row],[Budget Code]]))</f>
        <v/>
      </c>
      <c r="AT2229" s="46" t="str">
        <f>IF(Table1[[#This Row],[Line Description]]&lt;&gt;"",Table1[[#This Row],[Line Description]],"")</f>
        <v/>
      </c>
      <c r="AU2229" s="46" t="str">
        <f>IF(Table1[[#This Row],[Cur_Amount Debit]]&gt;0,ROUND(Table1[[#This Row],[Cur_Amount Debit]],2),"")</f>
        <v/>
      </c>
      <c r="AV2229" s="46" t="str">
        <f>IF(Table1[[#This Row],[Cur_Amount Credit]]&gt;0,ROUND(Table1[[#This Row],[Cur_Amount Credit]],2),"")</f>
        <v/>
      </c>
      <c r="AW2229" s="46" t="str">
        <f>LEFT(Table1[[#This Row],[Cur]],3)</f>
        <v/>
      </c>
      <c r="AX2229" s="59"/>
      <c r="AY2229" s="46"/>
      <c r="AZ2229" s="46" t="str">
        <f>IF(Table1[[#This Row],[Cur]]&lt;&gt;"",IF(Table1[[#This Row],[Cur]]="USD","",ExchangeRate),"")</f>
        <v/>
      </c>
      <c r="BA2229" s="46" t="str">
        <f>IF(Table1[[#This Row],[Grant]]&lt;&gt;"",VLOOKUP(Table1[[#This Row],[Grant]],Grants!B:D,3),"")</f>
        <v/>
      </c>
      <c r="BB2229" s="46" t="str">
        <f>TRIM(Table1[[#This Row],[Vendor ID]])</f>
        <v/>
      </c>
      <c r="BC2229">
        <f>IF(Table1[[#This Row],[Reference Number]]=Q2228,BC2228,BC2228+1)</f>
        <v>2</v>
      </c>
    </row>
    <row r="2230" spans="1:55" ht="11.25" hidden="1" customHeight="1">
      <c r="A2230" s="1"/>
      <c r="B2230" s="88" t="str">
        <f>IF(Table1[[#This Row],[Posting Date]]&lt;&gt;"",IF(Table1[[#This Row],[Reference Number]]=Q2229,B2229+1,1),"")</f>
        <v/>
      </c>
      <c r="C2230" s="61"/>
      <c r="D2230" s="61"/>
      <c r="E2230" s="218"/>
      <c r="F2230" s="143" t="str">
        <f>IFERROR(IF(VLOOKUP(Table1[[#This Row],[Budget Code Description]],Dimentions!$X$6:$AC$132,2,FALSE)="","",VLOOKUP(Table1[[#This Row],[Budget Code Description]],Dimentions!$X$6:$AC$132,2,FALSE)),"")</f>
        <v/>
      </c>
      <c r="G2230" s="143" t="str">
        <f>IFERROR(VLOOKUP(Table1[[#This Row],[Budget Code Description]],Dimentions!$X$6:$AC$132,3,FALSE),"")</f>
        <v/>
      </c>
      <c r="H2230" s="64" t="str">
        <f>IFERROR(VLOOKUP(Table1[[#This Row],[Account]],Dimentions!$S$6:$V$233,2,FALSE),"")</f>
        <v/>
      </c>
      <c r="I2230" s="62">
        <f>_xlfn.NUMBERVALUE(LEFT(Table1[[#This Row],[Account]],1))</f>
        <v>0</v>
      </c>
      <c r="J2230" s="62" t="str">
        <f>IFERROR(VLOOKUP(Table1[[#This Row],[Budget Code Description]],Table6[#All],7,FALSE),"")</f>
        <v/>
      </c>
      <c r="K2230" s="143" t="str">
        <f>IFERROR(VLOOKUP(Table1[[#This Row],[Budget Code Description]],Table6[#All],8,FALSE),"")</f>
        <v/>
      </c>
      <c r="L2230" s="63"/>
      <c r="M2230" s="65" t="str">
        <f>IFERROR(VLOOKUP(Table1[[#This Row],[Staff ID]],Table2[],2,FALSE),"")</f>
        <v/>
      </c>
      <c r="N2230" s="211" t="str">
        <f>IFERROR(IF(VLOOKUP(Table1[[#This Row],[Budget Code Description]],Dimentions!$X$6:$AC$97,4,FALSE)="","",VLOOKUP(Table1[[#This Row],[Budget Code Description]],Dimentions!$X$6:$AC$97,4,FALSE)),"")</f>
        <v/>
      </c>
      <c r="O2230" s="65" t="str">
        <f>IFERROR(VLOOKUP(Table1[[#This Row],[Vendor ID]],Table549[],2,FALSE),"")</f>
        <v/>
      </c>
      <c r="P2230" s="63"/>
      <c r="Q2230" s="143" t="str">
        <f>IF(Table1[[#This Row],[Posting Date]]&lt;&gt;"",$D$9,"")</f>
        <v/>
      </c>
      <c r="R2230" s="159" t="str">
        <f>IF(Table1[[#This Row],[Posting Date]]&lt;&gt;"",$D$10,"")</f>
        <v/>
      </c>
      <c r="S2230" s="66"/>
      <c r="T2230" s="63"/>
      <c r="U2230" s="67"/>
      <c r="V2230" s="67"/>
      <c r="W2230" s="67" t="str">
        <f t="shared" si="35"/>
        <v/>
      </c>
      <c r="X2230" s="161" t="str">
        <f>IF(E2230="","",(IF(Table1[[#This Row],[Cur]]="USD",Table1[[#This Row],[Cur_Amount Debit]],Table1[[#This Row],[Cur_Amount Debit]]/Table1[[#This Row],[Exchange Rate]])))</f>
        <v/>
      </c>
      <c r="Y2230" s="161" t="str">
        <f>IF(E2230="","",(IF(Table1[[#This Row],[Cur]]="USD",Table1[[#This Row],[Cur_Amount Credit]],Table1[[#This Row],[Cur_Amount Credit]]/ExchangeRate)))</f>
        <v/>
      </c>
      <c r="Z2230" s="203" t="str">
        <f>IF(E2230="","",(Table1[[#This Row],[Debit USD]]-Table1[[#This Row],[Credit USD]]))</f>
        <v/>
      </c>
      <c r="AA2230" s="122"/>
      <c r="AB2230" s="1"/>
      <c r="AC2230" s="15"/>
      <c r="AD2230" s="15" t="str">
        <f>IF(AND(OR(Table1[[#This Row],[Account]]="15030",Table1[[#This Row],[Account]]="15035",Table1[[#This Row],[Account]]="20150"),Table1[[#This Row],[Vendor ID]]=""),1,"")</f>
        <v/>
      </c>
      <c r="AE2230" s="15"/>
      <c r="AF2230" s="15"/>
      <c r="AG2230" s="15"/>
      <c r="AH2230" s="46" t="str">
        <f>IF(Table1[[#This Row],[Posting Date]]&lt;&gt;"","GJ-"&amp;CountryID,"")</f>
        <v/>
      </c>
      <c r="AI2230" s="59" t="str">
        <f>IF(Table1[[#This Row],[Posting Date]]&lt;&gt;"",Table1[[#This Row],[Posting Date]],"")</f>
        <v/>
      </c>
      <c r="AJ2230" s="46"/>
      <c r="AK2230" s="46" t="str">
        <f>IF(Table1[[#This Row],[Description]]&lt;&gt;"",Table1[[#This Row],[Description]],"")</f>
        <v/>
      </c>
      <c r="AL2230" s="46" t="str">
        <f>IF(Table1[[#This Row],[Posting Date]]&lt;&gt;"",Table1[[#This Row],[Reference Number]],"")</f>
        <v/>
      </c>
      <c r="AM2230" s="46" t="str">
        <f>TRIM(Table1[[#This Row],[Line '#]])</f>
        <v/>
      </c>
      <c r="AN2230" s="46" t="str">
        <f>TRIM(Table1[[#This Row],[Account]])</f>
        <v/>
      </c>
      <c r="AO2230" s="46" t="str">
        <f>IF(Table1[[#This Row],[Posting Date]]&lt;&gt;"",$D$5,"")</f>
        <v/>
      </c>
      <c r="AP2230" s="46" t="str">
        <f>TRIM(Table1[[#This Row],[Departments-Prgrams]])</f>
        <v/>
      </c>
      <c r="AQ2230" s="46" t="str">
        <f>TRIM(Table1[[#This Row],[Grant]])</f>
        <v/>
      </c>
      <c r="AR2230" s="46" t="str">
        <f>TRIM(Table1[[#This Row],[Staff ID]])</f>
        <v/>
      </c>
      <c r="AS2230" s="46" t="str">
        <f>IF(TRIM(Table1[[#This Row],[Budget Code]])=0,"",TRIM(Table1[[#This Row],[Budget Code]]))</f>
        <v/>
      </c>
      <c r="AT2230" s="46" t="str">
        <f>IF(Table1[[#This Row],[Line Description]]&lt;&gt;"",Table1[[#This Row],[Line Description]],"")</f>
        <v/>
      </c>
      <c r="AU2230" s="46" t="str">
        <f>IF(Table1[[#This Row],[Cur_Amount Debit]]&gt;0,ROUND(Table1[[#This Row],[Cur_Amount Debit]],2),"")</f>
        <v/>
      </c>
      <c r="AV2230" s="46" t="str">
        <f>IF(Table1[[#This Row],[Cur_Amount Credit]]&gt;0,ROUND(Table1[[#This Row],[Cur_Amount Credit]],2),"")</f>
        <v/>
      </c>
      <c r="AW2230" s="46" t="str">
        <f>LEFT(Table1[[#This Row],[Cur]],3)</f>
        <v/>
      </c>
      <c r="AX2230" s="59"/>
      <c r="AY2230" s="46"/>
      <c r="AZ2230" s="46" t="str">
        <f>IF(Table1[[#This Row],[Cur]]&lt;&gt;"",IF(Table1[[#This Row],[Cur]]="USD","",ExchangeRate),"")</f>
        <v/>
      </c>
      <c r="BA2230" s="46" t="str">
        <f>IF(Table1[[#This Row],[Grant]]&lt;&gt;"",VLOOKUP(Table1[[#This Row],[Grant]],Grants!B:D,3),"")</f>
        <v/>
      </c>
      <c r="BB2230" s="46" t="str">
        <f>TRIM(Table1[[#This Row],[Vendor ID]])</f>
        <v/>
      </c>
      <c r="BC2230">
        <f>IF(Table1[[#This Row],[Reference Number]]=Q2229,BC2229,BC2229+1)</f>
        <v>2</v>
      </c>
    </row>
    <row r="2231" spans="1:55" ht="11.25" hidden="1" customHeight="1">
      <c r="A2231" s="1"/>
      <c r="B2231" s="88" t="str">
        <f>IF(Table1[[#This Row],[Posting Date]]&lt;&gt;"",IF(Table1[[#This Row],[Reference Number]]=Q2230,B2230+1,1),"")</f>
        <v/>
      </c>
      <c r="C2231" s="61"/>
      <c r="D2231" s="61"/>
      <c r="E2231" s="218"/>
      <c r="F2231" s="143" t="str">
        <f>IFERROR(IF(VLOOKUP(Table1[[#This Row],[Budget Code Description]],Dimentions!$X$6:$AC$132,2,FALSE)="","",VLOOKUP(Table1[[#This Row],[Budget Code Description]],Dimentions!$X$6:$AC$132,2,FALSE)),"")</f>
        <v/>
      </c>
      <c r="G2231" s="143" t="str">
        <f>IFERROR(VLOOKUP(Table1[[#This Row],[Budget Code Description]],Dimentions!$X$6:$AC$132,3,FALSE),"")</f>
        <v/>
      </c>
      <c r="H2231" s="64" t="str">
        <f>IFERROR(VLOOKUP(Table1[[#This Row],[Account]],Dimentions!$S$6:$V$233,2,FALSE),"")</f>
        <v/>
      </c>
      <c r="I2231" s="62">
        <f>_xlfn.NUMBERVALUE(LEFT(Table1[[#This Row],[Account]],1))</f>
        <v>0</v>
      </c>
      <c r="J2231" s="62" t="str">
        <f>IFERROR(VLOOKUP(Table1[[#This Row],[Budget Code Description]],Table6[#All],7,FALSE),"")</f>
        <v/>
      </c>
      <c r="K2231" s="143" t="str">
        <f>IFERROR(VLOOKUP(Table1[[#This Row],[Budget Code Description]],Table6[#All],8,FALSE),"")</f>
        <v/>
      </c>
      <c r="L2231" s="63"/>
      <c r="M2231" s="65" t="str">
        <f>IFERROR(VLOOKUP(Table1[[#This Row],[Staff ID]],Table2[],2,FALSE),"")</f>
        <v/>
      </c>
      <c r="N2231" s="211" t="str">
        <f>IFERROR(IF(VLOOKUP(Table1[[#This Row],[Budget Code Description]],Dimentions!$X$6:$AC$97,4,FALSE)="","",VLOOKUP(Table1[[#This Row],[Budget Code Description]],Dimentions!$X$6:$AC$97,4,FALSE)),"")</f>
        <v/>
      </c>
      <c r="O2231" s="65" t="str">
        <f>IFERROR(VLOOKUP(Table1[[#This Row],[Vendor ID]],Table549[],2,FALSE),"")</f>
        <v/>
      </c>
      <c r="P2231" s="63"/>
      <c r="Q2231" s="143" t="str">
        <f>IF(Table1[[#This Row],[Posting Date]]&lt;&gt;"",$D$9,"")</f>
        <v/>
      </c>
      <c r="R2231" s="159" t="str">
        <f>IF(Table1[[#This Row],[Posting Date]]&lt;&gt;"",$D$10,"")</f>
        <v/>
      </c>
      <c r="S2231" s="66"/>
      <c r="T2231" s="63"/>
      <c r="U2231" s="67"/>
      <c r="V2231" s="67"/>
      <c r="W2231" s="67" t="str">
        <f t="shared" si="35"/>
        <v/>
      </c>
      <c r="X2231" s="161" t="str">
        <f>IF(E2231="","",(IF(Table1[[#This Row],[Cur]]="USD",Table1[[#This Row],[Cur_Amount Debit]],Table1[[#This Row],[Cur_Amount Debit]]/Table1[[#This Row],[Exchange Rate]])))</f>
        <v/>
      </c>
      <c r="Y2231" s="161" t="str">
        <f>IF(E2231="","",(IF(Table1[[#This Row],[Cur]]="USD",Table1[[#This Row],[Cur_Amount Credit]],Table1[[#This Row],[Cur_Amount Credit]]/ExchangeRate)))</f>
        <v/>
      </c>
      <c r="Z2231" s="203" t="str">
        <f>IF(E2231="","",(Table1[[#This Row],[Debit USD]]-Table1[[#This Row],[Credit USD]]))</f>
        <v/>
      </c>
      <c r="AA2231" s="122"/>
      <c r="AB2231" s="1"/>
      <c r="AC2231" s="15"/>
      <c r="AD2231" s="15" t="str">
        <f>IF(AND(OR(Table1[[#This Row],[Account]]="15030",Table1[[#This Row],[Account]]="15035",Table1[[#This Row],[Account]]="20150"),Table1[[#This Row],[Vendor ID]]=""),1,"")</f>
        <v/>
      </c>
      <c r="AE2231" s="15"/>
      <c r="AF2231" s="15"/>
      <c r="AG2231" s="15"/>
      <c r="AH2231" s="46" t="str">
        <f>IF(Table1[[#This Row],[Posting Date]]&lt;&gt;"","GJ-"&amp;CountryID,"")</f>
        <v/>
      </c>
      <c r="AI2231" s="59" t="str">
        <f>IF(Table1[[#This Row],[Posting Date]]&lt;&gt;"",Table1[[#This Row],[Posting Date]],"")</f>
        <v/>
      </c>
      <c r="AJ2231" s="46"/>
      <c r="AK2231" s="46" t="str">
        <f>IF(Table1[[#This Row],[Description]]&lt;&gt;"",Table1[[#This Row],[Description]],"")</f>
        <v/>
      </c>
      <c r="AL2231" s="46" t="str">
        <f>IF(Table1[[#This Row],[Posting Date]]&lt;&gt;"",Table1[[#This Row],[Reference Number]],"")</f>
        <v/>
      </c>
      <c r="AM2231" s="46" t="str">
        <f>TRIM(Table1[[#This Row],[Line '#]])</f>
        <v/>
      </c>
      <c r="AN2231" s="46" t="str">
        <f>TRIM(Table1[[#This Row],[Account]])</f>
        <v/>
      </c>
      <c r="AO2231" s="46" t="str">
        <f>IF(Table1[[#This Row],[Posting Date]]&lt;&gt;"",$D$5,"")</f>
        <v/>
      </c>
      <c r="AP2231" s="46" t="str">
        <f>TRIM(Table1[[#This Row],[Departments-Prgrams]])</f>
        <v/>
      </c>
      <c r="AQ2231" s="46" t="str">
        <f>TRIM(Table1[[#This Row],[Grant]])</f>
        <v/>
      </c>
      <c r="AR2231" s="46" t="str">
        <f>TRIM(Table1[[#This Row],[Staff ID]])</f>
        <v/>
      </c>
      <c r="AS2231" s="46" t="str">
        <f>IF(TRIM(Table1[[#This Row],[Budget Code]])=0,"",TRIM(Table1[[#This Row],[Budget Code]]))</f>
        <v/>
      </c>
      <c r="AT2231" s="46" t="str">
        <f>IF(Table1[[#This Row],[Line Description]]&lt;&gt;"",Table1[[#This Row],[Line Description]],"")</f>
        <v/>
      </c>
      <c r="AU2231" s="46" t="str">
        <f>IF(Table1[[#This Row],[Cur_Amount Debit]]&gt;0,ROUND(Table1[[#This Row],[Cur_Amount Debit]],2),"")</f>
        <v/>
      </c>
      <c r="AV2231" s="46" t="str">
        <f>IF(Table1[[#This Row],[Cur_Amount Credit]]&gt;0,ROUND(Table1[[#This Row],[Cur_Amount Credit]],2),"")</f>
        <v/>
      </c>
      <c r="AW2231" s="46" t="str">
        <f>LEFT(Table1[[#This Row],[Cur]],3)</f>
        <v/>
      </c>
      <c r="AX2231" s="59"/>
      <c r="AY2231" s="46"/>
      <c r="AZ2231" s="46" t="str">
        <f>IF(Table1[[#This Row],[Cur]]&lt;&gt;"",IF(Table1[[#This Row],[Cur]]="USD","",ExchangeRate),"")</f>
        <v/>
      </c>
      <c r="BA2231" s="46" t="str">
        <f>IF(Table1[[#This Row],[Grant]]&lt;&gt;"",VLOOKUP(Table1[[#This Row],[Grant]],Grants!B:D,3),"")</f>
        <v/>
      </c>
      <c r="BB2231" s="46" t="str">
        <f>TRIM(Table1[[#This Row],[Vendor ID]])</f>
        <v/>
      </c>
      <c r="BC2231">
        <f>IF(Table1[[#This Row],[Reference Number]]=Q2230,BC2230,BC2230+1)</f>
        <v>2</v>
      </c>
    </row>
    <row r="2232" spans="1:55" ht="11.25" hidden="1" customHeight="1">
      <c r="A2232" s="1"/>
      <c r="B2232" s="88" t="str">
        <f>IF(Table1[[#This Row],[Posting Date]]&lt;&gt;"",IF(Table1[[#This Row],[Reference Number]]=Q2231,B2231+1,1),"")</f>
        <v/>
      </c>
      <c r="C2232" s="61"/>
      <c r="D2232" s="61"/>
      <c r="E2232" s="218"/>
      <c r="F2232" s="143" t="str">
        <f>IFERROR(IF(VLOOKUP(Table1[[#This Row],[Budget Code Description]],Dimentions!$X$6:$AC$132,2,FALSE)="","",VLOOKUP(Table1[[#This Row],[Budget Code Description]],Dimentions!$X$6:$AC$132,2,FALSE)),"")</f>
        <v/>
      </c>
      <c r="G2232" s="143" t="str">
        <f>IFERROR(VLOOKUP(Table1[[#This Row],[Budget Code Description]],Dimentions!$X$6:$AC$132,3,FALSE),"")</f>
        <v/>
      </c>
      <c r="H2232" s="64" t="str">
        <f>IFERROR(VLOOKUP(Table1[[#This Row],[Account]],Dimentions!$S$6:$V$233,2,FALSE),"")</f>
        <v/>
      </c>
      <c r="I2232" s="62">
        <f>_xlfn.NUMBERVALUE(LEFT(Table1[[#This Row],[Account]],1))</f>
        <v>0</v>
      </c>
      <c r="J2232" s="62" t="str">
        <f>IFERROR(VLOOKUP(Table1[[#This Row],[Budget Code Description]],Table6[#All],7,FALSE),"")</f>
        <v/>
      </c>
      <c r="K2232" s="143" t="str">
        <f>IFERROR(VLOOKUP(Table1[[#This Row],[Budget Code Description]],Table6[#All],8,FALSE),"")</f>
        <v/>
      </c>
      <c r="L2232" s="63"/>
      <c r="M2232" s="65" t="str">
        <f>IFERROR(VLOOKUP(Table1[[#This Row],[Staff ID]],Table2[],2,FALSE),"")</f>
        <v/>
      </c>
      <c r="N2232" s="211" t="str">
        <f>IFERROR(IF(VLOOKUP(Table1[[#This Row],[Budget Code Description]],Dimentions!$X$6:$AC$97,4,FALSE)="","",VLOOKUP(Table1[[#This Row],[Budget Code Description]],Dimentions!$X$6:$AC$97,4,FALSE)),"")</f>
        <v/>
      </c>
      <c r="O2232" s="65" t="str">
        <f>IFERROR(VLOOKUP(Table1[[#This Row],[Vendor ID]],Table549[],2,FALSE),"")</f>
        <v/>
      </c>
      <c r="P2232" s="63"/>
      <c r="Q2232" s="143" t="str">
        <f>IF(Table1[[#This Row],[Posting Date]]&lt;&gt;"",$D$9,"")</f>
        <v/>
      </c>
      <c r="R2232" s="159" t="str">
        <f>IF(Table1[[#This Row],[Posting Date]]&lt;&gt;"",$D$10,"")</f>
        <v/>
      </c>
      <c r="S2232" s="66"/>
      <c r="T2232" s="63"/>
      <c r="U2232" s="67"/>
      <c r="V2232" s="67"/>
      <c r="W2232" s="67" t="str">
        <f t="shared" si="35"/>
        <v/>
      </c>
      <c r="X2232" s="161" t="str">
        <f>IF(E2232="","",(IF(Table1[[#This Row],[Cur]]="USD",Table1[[#This Row],[Cur_Amount Debit]],Table1[[#This Row],[Cur_Amount Debit]]/Table1[[#This Row],[Exchange Rate]])))</f>
        <v/>
      </c>
      <c r="Y2232" s="161" t="str">
        <f>IF(E2232="","",(IF(Table1[[#This Row],[Cur]]="USD",Table1[[#This Row],[Cur_Amount Credit]],Table1[[#This Row],[Cur_Amount Credit]]/ExchangeRate)))</f>
        <v/>
      </c>
      <c r="Z2232" s="203" t="str">
        <f>IF(E2232="","",(Table1[[#This Row],[Debit USD]]-Table1[[#This Row],[Credit USD]]))</f>
        <v/>
      </c>
      <c r="AA2232" s="122"/>
      <c r="AB2232" s="1"/>
      <c r="AC2232" s="15"/>
      <c r="AD2232" s="15" t="str">
        <f>IF(AND(OR(Table1[[#This Row],[Account]]="15030",Table1[[#This Row],[Account]]="15035",Table1[[#This Row],[Account]]="20150"),Table1[[#This Row],[Vendor ID]]=""),1,"")</f>
        <v/>
      </c>
      <c r="AE2232" s="15"/>
      <c r="AF2232" s="15"/>
      <c r="AG2232" s="15"/>
      <c r="AH2232" s="46" t="str">
        <f>IF(Table1[[#This Row],[Posting Date]]&lt;&gt;"","GJ-"&amp;CountryID,"")</f>
        <v/>
      </c>
      <c r="AI2232" s="59" t="str">
        <f>IF(Table1[[#This Row],[Posting Date]]&lt;&gt;"",Table1[[#This Row],[Posting Date]],"")</f>
        <v/>
      </c>
      <c r="AJ2232" s="46"/>
      <c r="AK2232" s="46" t="str">
        <f>IF(Table1[[#This Row],[Description]]&lt;&gt;"",Table1[[#This Row],[Description]],"")</f>
        <v/>
      </c>
      <c r="AL2232" s="46" t="str">
        <f>IF(Table1[[#This Row],[Posting Date]]&lt;&gt;"",Table1[[#This Row],[Reference Number]],"")</f>
        <v/>
      </c>
      <c r="AM2232" s="46" t="str">
        <f>TRIM(Table1[[#This Row],[Line '#]])</f>
        <v/>
      </c>
      <c r="AN2232" s="46" t="str">
        <f>TRIM(Table1[[#This Row],[Account]])</f>
        <v/>
      </c>
      <c r="AO2232" s="46" t="str">
        <f>IF(Table1[[#This Row],[Posting Date]]&lt;&gt;"",$D$5,"")</f>
        <v/>
      </c>
      <c r="AP2232" s="46" t="str">
        <f>TRIM(Table1[[#This Row],[Departments-Prgrams]])</f>
        <v/>
      </c>
      <c r="AQ2232" s="46" t="str">
        <f>TRIM(Table1[[#This Row],[Grant]])</f>
        <v/>
      </c>
      <c r="AR2232" s="46" t="str">
        <f>TRIM(Table1[[#This Row],[Staff ID]])</f>
        <v/>
      </c>
      <c r="AS2232" s="46" t="str">
        <f>IF(TRIM(Table1[[#This Row],[Budget Code]])=0,"",TRIM(Table1[[#This Row],[Budget Code]]))</f>
        <v/>
      </c>
      <c r="AT2232" s="46" t="str">
        <f>IF(Table1[[#This Row],[Line Description]]&lt;&gt;"",Table1[[#This Row],[Line Description]],"")</f>
        <v/>
      </c>
      <c r="AU2232" s="46" t="str">
        <f>IF(Table1[[#This Row],[Cur_Amount Debit]]&gt;0,ROUND(Table1[[#This Row],[Cur_Amount Debit]],2),"")</f>
        <v/>
      </c>
      <c r="AV2232" s="46" t="str">
        <f>IF(Table1[[#This Row],[Cur_Amount Credit]]&gt;0,ROUND(Table1[[#This Row],[Cur_Amount Credit]],2),"")</f>
        <v/>
      </c>
      <c r="AW2232" s="46" t="str">
        <f>LEFT(Table1[[#This Row],[Cur]],3)</f>
        <v/>
      </c>
      <c r="AX2232" s="59"/>
      <c r="AY2232" s="46"/>
      <c r="AZ2232" s="46" t="str">
        <f>IF(Table1[[#This Row],[Cur]]&lt;&gt;"",IF(Table1[[#This Row],[Cur]]="USD","",ExchangeRate),"")</f>
        <v/>
      </c>
      <c r="BA2232" s="46" t="str">
        <f>IF(Table1[[#This Row],[Grant]]&lt;&gt;"",VLOOKUP(Table1[[#This Row],[Grant]],Grants!B:D,3),"")</f>
        <v/>
      </c>
      <c r="BB2232" s="46" t="str">
        <f>TRIM(Table1[[#This Row],[Vendor ID]])</f>
        <v/>
      </c>
      <c r="BC2232">
        <f>IF(Table1[[#This Row],[Reference Number]]=Q2231,BC2231,BC2231+1)</f>
        <v>2</v>
      </c>
    </row>
    <row r="2233" spans="1:55" ht="11.25" hidden="1" customHeight="1">
      <c r="A2233" s="1"/>
      <c r="B2233" s="88" t="str">
        <f>IF(Table1[[#This Row],[Posting Date]]&lt;&gt;"",IF(Table1[[#This Row],[Reference Number]]=Q2232,B2232+1,1),"")</f>
        <v/>
      </c>
      <c r="C2233" s="61"/>
      <c r="D2233" s="61"/>
      <c r="E2233" s="218"/>
      <c r="F2233" s="143" t="str">
        <f>IFERROR(IF(VLOOKUP(Table1[[#This Row],[Budget Code Description]],Dimentions!$X$6:$AC$132,2,FALSE)="","",VLOOKUP(Table1[[#This Row],[Budget Code Description]],Dimentions!$X$6:$AC$132,2,FALSE)),"")</f>
        <v/>
      </c>
      <c r="G2233" s="143" t="str">
        <f>IFERROR(VLOOKUP(Table1[[#This Row],[Budget Code Description]],Dimentions!$X$6:$AC$132,3,FALSE),"")</f>
        <v/>
      </c>
      <c r="H2233" s="64" t="str">
        <f>IFERROR(VLOOKUP(Table1[[#This Row],[Account]],Dimentions!$S$6:$V$233,2,FALSE),"")</f>
        <v/>
      </c>
      <c r="I2233" s="62">
        <f>_xlfn.NUMBERVALUE(LEFT(Table1[[#This Row],[Account]],1))</f>
        <v>0</v>
      </c>
      <c r="J2233" s="62" t="str">
        <f>IFERROR(VLOOKUP(Table1[[#This Row],[Budget Code Description]],Table6[#All],7,FALSE),"")</f>
        <v/>
      </c>
      <c r="K2233" s="143" t="str">
        <f>IFERROR(VLOOKUP(Table1[[#This Row],[Budget Code Description]],Table6[#All],8,FALSE),"")</f>
        <v/>
      </c>
      <c r="L2233" s="63"/>
      <c r="M2233" s="65" t="str">
        <f>IFERROR(VLOOKUP(Table1[[#This Row],[Staff ID]],Table2[],2,FALSE),"")</f>
        <v/>
      </c>
      <c r="N2233" s="211" t="str">
        <f>IFERROR(IF(VLOOKUP(Table1[[#This Row],[Budget Code Description]],Dimentions!$X$6:$AC$97,4,FALSE)="","",VLOOKUP(Table1[[#This Row],[Budget Code Description]],Dimentions!$X$6:$AC$97,4,FALSE)),"")</f>
        <v/>
      </c>
      <c r="O2233" s="65" t="str">
        <f>IFERROR(VLOOKUP(Table1[[#This Row],[Vendor ID]],Table549[],2,FALSE),"")</f>
        <v/>
      </c>
      <c r="P2233" s="63"/>
      <c r="Q2233" s="143" t="str">
        <f>IF(Table1[[#This Row],[Posting Date]]&lt;&gt;"",$D$9,"")</f>
        <v/>
      </c>
      <c r="R2233" s="159" t="str">
        <f>IF(Table1[[#This Row],[Posting Date]]&lt;&gt;"",$D$10,"")</f>
        <v/>
      </c>
      <c r="S2233" s="66"/>
      <c r="T2233" s="63"/>
      <c r="U2233" s="67"/>
      <c r="V2233" s="67"/>
      <c r="W2233" s="67" t="str">
        <f t="shared" si="35"/>
        <v/>
      </c>
      <c r="X2233" s="161" t="str">
        <f>IF(E2233="","",(IF(Table1[[#This Row],[Cur]]="USD",Table1[[#This Row],[Cur_Amount Debit]],Table1[[#This Row],[Cur_Amount Debit]]/Table1[[#This Row],[Exchange Rate]])))</f>
        <v/>
      </c>
      <c r="Y2233" s="161" t="str">
        <f>IF(E2233="","",(IF(Table1[[#This Row],[Cur]]="USD",Table1[[#This Row],[Cur_Amount Credit]],Table1[[#This Row],[Cur_Amount Credit]]/ExchangeRate)))</f>
        <v/>
      </c>
      <c r="Z2233" s="203" t="str">
        <f>IF(E2233="","",(Table1[[#This Row],[Debit USD]]-Table1[[#This Row],[Credit USD]]))</f>
        <v/>
      </c>
      <c r="AA2233" s="122"/>
      <c r="AB2233" s="1"/>
      <c r="AC2233" s="15"/>
      <c r="AD2233" s="15" t="str">
        <f>IF(AND(OR(Table1[[#This Row],[Account]]="15030",Table1[[#This Row],[Account]]="15035",Table1[[#This Row],[Account]]="20150"),Table1[[#This Row],[Vendor ID]]=""),1,"")</f>
        <v/>
      </c>
      <c r="AE2233" s="15"/>
      <c r="AF2233" s="15"/>
      <c r="AG2233" s="15"/>
      <c r="AH2233" s="46" t="str">
        <f>IF(Table1[[#This Row],[Posting Date]]&lt;&gt;"","GJ-"&amp;CountryID,"")</f>
        <v/>
      </c>
      <c r="AI2233" s="59" t="str">
        <f>IF(Table1[[#This Row],[Posting Date]]&lt;&gt;"",Table1[[#This Row],[Posting Date]],"")</f>
        <v/>
      </c>
      <c r="AJ2233" s="46"/>
      <c r="AK2233" s="46" t="str">
        <f>IF(Table1[[#This Row],[Description]]&lt;&gt;"",Table1[[#This Row],[Description]],"")</f>
        <v/>
      </c>
      <c r="AL2233" s="46" t="str">
        <f>IF(Table1[[#This Row],[Posting Date]]&lt;&gt;"",Table1[[#This Row],[Reference Number]],"")</f>
        <v/>
      </c>
      <c r="AM2233" s="46" t="str">
        <f>TRIM(Table1[[#This Row],[Line '#]])</f>
        <v/>
      </c>
      <c r="AN2233" s="46" t="str">
        <f>TRIM(Table1[[#This Row],[Account]])</f>
        <v/>
      </c>
      <c r="AO2233" s="46" t="str">
        <f>IF(Table1[[#This Row],[Posting Date]]&lt;&gt;"",$D$5,"")</f>
        <v/>
      </c>
      <c r="AP2233" s="46" t="str">
        <f>TRIM(Table1[[#This Row],[Departments-Prgrams]])</f>
        <v/>
      </c>
      <c r="AQ2233" s="46" t="str">
        <f>TRIM(Table1[[#This Row],[Grant]])</f>
        <v/>
      </c>
      <c r="AR2233" s="46" t="str">
        <f>TRIM(Table1[[#This Row],[Staff ID]])</f>
        <v/>
      </c>
      <c r="AS2233" s="46" t="str">
        <f>IF(TRIM(Table1[[#This Row],[Budget Code]])=0,"",TRIM(Table1[[#This Row],[Budget Code]]))</f>
        <v/>
      </c>
      <c r="AT2233" s="46" t="str">
        <f>IF(Table1[[#This Row],[Line Description]]&lt;&gt;"",Table1[[#This Row],[Line Description]],"")</f>
        <v/>
      </c>
      <c r="AU2233" s="46" t="str">
        <f>IF(Table1[[#This Row],[Cur_Amount Debit]]&gt;0,ROUND(Table1[[#This Row],[Cur_Amount Debit]],2),"")</f>
        <v/>
      </c>
      <c r="AV2233" s="46" t="str">
        <f>IF(Table1[[#This Row],[Cur_Amount Credit]]&gt;0,ROUND(Table1[[#This Row],[Cur_Amount Credit]],2),"")</f>
        <v/>
      </c>
      <c r="AW2233" s="46" t="str">
        <f>LEFT(Table1[[#This Row],[Cur]],3)</f>
        <v/>
      </c>
      <c r="AX2233" s="59"/>
      <c r="AY2233" s="46"/>
      <c r="AZ2233" s="46" t="str">
        <f>IF(Table1[[#This Row],[Cur]]&lt;&gt;"",IF(Table1[[#This Row],[Cur]]="USD","",ExchangeRate),"")</f>
        <v/>
      </c>
      <c r="BA2233" s="46" t="str">
        <f>IF(Table1[[#This Row],[Grant]]&lt;&gt;"",VLOOKUP(Table1[[#This Row],[Grant]],Grants!B:D,3),"")</f>
        <v/>
      </c>
      <c r="BB2233" s="46" t="str">
        <f>TRIM(Table1[[#This Row],[Vendor ID]])</f>
        <v/>
      </c>
      <c r="BC2233">
        <f>IF(Table1[[#This Row],[Reference Number]]=Q2232,BC2232,BC2232+1)</f>
        <v>2</v>
      </c>
    </row>
    <row r="2234" spans="1:55" ht="11.25" hidden="1" customHeight="1">
      <c r="A2234" s="1"/>
      <c r="B2234" s="88" t="str">
        <f>IF(Table1[[#This Row],[Posting Date]]&lt;&gt;"",IF(Table1[[#This Row],[Reference Number]]=Q2233,B2233+1,1),"")</f>
        <v/>
      </c>
      <c r="C2234" s="61"/>
      <c r="D2234" s="61"/>
      <c r="E2234" s="218"/>
      <c r="F2234" s="143" t="str">
        <f>IFERROR(IF(VLOOKUP(Table1[[#This Row],[Budget Code Description]],Dimentions!$X$6:$AC$132,2,FALSE)="","",VLOOKUP(Table1[[#This Row],[Budget Code Description]],Dimentions!$X$6:$AC$132,2,FALSE)),"")</f>
        <v/>
      </c>
      <c r="G2234" s="143" t="str">
        <f>IFERROR(VLOOKUP(Table1[[#This Row],[Budget Code Description]],Dimentions!$X$6:$AC$132,3,FALSE),"")</f>
        <v/>
      </c>
      <c r="H2234" s="64" t="str">
        <f>IFERROR(VLOOKUP(Table1[[#This Row],[Account]],Dimentions!$S$6:$V$233,2,FALSE),"")</f>
        <v/>
      </c>
      <c r="I2234" s="62">
        <f>_xlfn.NUMBERVALUE(LEFT(Table1[[#This Row],[Account]],1))</f>
        <v>0</v>
      </c>
      <c r="J2234" s="62" t="str">
        <f>IFERROR(VLOOKUP(Table1[[#This Row],[Budget Code Description]],Table6[#All],7,FALSE),"")</f>
        <v/>
      </c>
      <c r="K2234" s="143" t="str">
        <f>IFERROR(VLOOKUP(Table1[[#This Row],[Budget Code Description]],Table6[#All],8,FALSE),"")</f>
        <v/>
      </c>
      <c r="L2234" s="63"/>
      <c r="M2234" s="65" t="str">
        <f>IFERROR(VLOOKUP(Table1[[#This Row],[Staff ID]],Table2[],2,FALSE),"")</f>
        <v/>
      </c>
      <c r="N2234" s="211" t="str">
        <f>IFERROR(IF(VLOOKUP(Table1[[#This Row],[Budget Code Description]],Dimentions!$X$6:$AC$97,4,FALSE)="","",VLOOKUP(Table1[[#This Row],[Budget Code Description]],Dimentions!$X$6:$AC$97,4,FALSE)),"")</f>
        <v/>
      </c>
      <c r="O2234" s="65" t="str">
        <f>IFERROR(VLOOKUP(Table1[[#This Row],[Vendor ID]],Table549[],2,FALSE),"")</f>
        <v/>
      </c>
      <c r="P2234" s="63"/>
      <c r="Q2234" s="143" t="str">
        <f>IF(Table1[[#This Row],[Posting Date]]&lt;&gt;"",$D$9,"")</f>
        <v/>
      </c>
      <c r="R2234" s="159" t="str">
        <f>IF(Table1[[#This Row],[Posting Date]]&lt;&gt;"",$D$10,"")</f>
        <v/>
      </c>
      <c r="S2234" s="66"/>
      <c r="T2234" s="63"/>
      <c r="U2234" s="67"/>
      <c r="V2234" s="67"/>
      <c r="W2234" s="67" t="str">
        <f t="shared" si="35"/>
        <v/>
      </c>
      <c r="X2234" s="161" t="str">
        <f>IF(E2234="","",(IF(Table1[[#This Row],[Cur]]="USD",Table1[[#This Row],[Cur_Amount Debit]],Table1[[#This Row],[Cur_Amount Debit]]/Table1[[#This Row],[Exchange Rate]])))</f>
        <v/>
      </c>
      <c r="Y2234" s="161" t="str">
        <f>IF(E2234="","",(IF(Table1[[#This Row],[Cur]]="USD",Table1[[#This Row],[Cur_Amount Credit]],Table1[[#This Row],[Cur_Amount Credit]]/ExchangeRate)))</f>
        <v/>
      </c>
      <c r="Z2234" s="203" t="str">
        <f>IF(E2234="","",(Table1[[#This Row],[Debit USD]]-Table1[[#This Row],[Credit USD]]))</f>
        <v/>
      </c>
      <c r="AA2234" s="122"/>
      <c r="AB2234" s="1"/>
      <c r="AC2234" s="15"/>
      <c r="AD2234" s="15" t="str">
        <f>IF(AND(OR(Table1[[#This Row],[Account]]="15030",Table1[[#This Row],[Account]]="15035",Table1[[#This Row],[Account]]="20150"),Table1[[#This Row],[Vendor ID]]=""),1,"")</f>
        <v/>
      </c>
      <c r="AE2234" s="15"/>
      <c r="AF2234" s="15"/>
      <c r="AG2234" s="15"/>
      <c r="AH2234" s="46" t="str">
        <f>IF(Table1[[#This Row],[Posting Date]]&lt;&gt;"","GJ-"&amp;CountryID,"")</f>
        <v/>
      </c>
      <c r="AI2234" s="59" t="str">
        <f>IF(Table1[[#This Row],[Posting Date]]&lt;&gt;"",Table1[[#This Row],[Posting Date]],"")</f>
        <v/>
      </c>
      <c r="AJ2234" s="46"/>
      <c r="AK2234" s="46" t="str">
        <f>IF(Table1[[#This Row],[Description]]&lt;&gt;"",Table1[[#This Row],[Description]],"")</f>
        <v/>
      </c>
      <c r="AL2234" s="46" t="str">
        <f>IF(Table1[[#This Row],[Posting Date]]&lt;&gt;"",Table1[[#This Row],[Reference Number]],"")</f>
        <v/>
      </c>
      <c r="AM2234" s="46" t="str">
        <f>TRIM(Table1[[#This Row],[Line '#]])</f>
        <v/>
      </c>
      <c r="AN2234" s="46" t="str">
        <f>TRIM(Table1[[#This Row],[Account]])</f>
        <v/>
      </c>
      <c r="AO2234" s="46" t="str">
        <f>IF(Table1[[#This Row],[Posting Date]]&lt;&gt;"",$D$5,"")</f>
        <v/>
      </c>
      <c r="AP2234" s="46" t="str">
        <f>TRIM(Table1[[#This Row],[Departments-Prgrams]])</f>
        <v/>
      </c>
      <c r="AQ2234" s="46" t="str">
        <f>TRIM(Table1[[#This Row],[Grant]])</f>
        <v/>
      </c>
      <c r="AR2234" s="46" t="str">
        <f>TRIM(Table1[[#This Row],[Staff ID]])</f>
        <v/>
      </c>
      <c r="AS2234" s="46" t="str">
        <f>IF(TRIM(Table1[[#This Row],[Budget Code]])=0,"",TRIM(Table1[[#This Row],[Budget Code]]))</f>
        <v/>
      </c>
      <c r="AT2234" s="46" t="str">
        <f>IF(Table1[[#This Row],[Line Description]]&lt;&gt;"",Table1[[#This Row],[Line Description]],"")</f>
        <v/>
      </c>
      <c r="AU2234" s="46" t="str">
        <f>IF(Table1[[#This Row],[Cur_Amount Debit]]&gt;0,ROUND(Table1[[#This Row],[Cur_Amount Debit]],2),"")</f>
        <v/>
      </c>
      <c r="AV2234" s="46" t="str">
        <f>IF(Table1[[#This Row],[Cur_Amount Credit]]&gt;0,ROUND(Table1[[#This Row],[Cur_Amount Credit]],2),"")</f>
        <v/>
      </c>
      <c r="AW2234" s="46" t="str">
        <f>LEFT(Table1[[#This Row],[Cur]],3)</f>
        <v/>
      </c>
      <c r="AX2234" s="59"/>
      <c r="AY2234" s="46"/>
      <c r="AZ2234" s="46" t="str">
        <f>IF(Table1[[#This Row],[Cur]]&lt;&gt;"",IF(Table1[[#This Row],[Cur]]="USD","",ExchangeRate),"")</f>
        <v/>
      </c>
      <c r="BA2234" s="46" t="str">
        <f>IF(Table1[[#This Row],[Grant]]&lt;&gt;"",VLOOKUP(Table1[[#This Row],[Grant]],Grants!B:D,3),"")</f>
        <v/>
      </c>
      <c r="BB2234" s="46" t="str">
        <f>TRIM(Table1[[#This Row],[Vendor ID]])</f>
        <v/>
      </c>
      <c r="BC2234">
        <f>IF(Table1[[#This Row],[Reference Number]]=Q2233,BC2233,BC2233+1)</f>
        <v>2</v>
      </c>
    </row>
    <row r="2235" spans="1:55" ht="11.25" hidden="1" customHeight="1">
      <c r="A2235" s="1"/>
      <c r="B2235" s="88" t="str">
        <f>IF(Table1[[#This Row],[Posting Date]]&lt;&gt;"",IF(Table1[[#This Row],[Reference Number]]=Q2234,B2234+1,1),"")</f>
        <v/>
      </c>
      <c r="C2235" s="61"/>
      <c r="D2235" s="61"/>
      <c r="E2235" s="218"/>
      <c r="F2235" s="143" t="str">
        <f>IFERROR(IF(VLOOKUP(Table1[[#This Row],[Budget Code Description]],Dimentions!$X$6:$AC$132,2,FALSE)="","",VLOOKUP(Table1[[#This Row],[Budget Code Description]],Dimentions!$X$6:$AC$132,2,FALSE)),"")</f>
        <v/>
      </c>
      <c r="G2235" s="143" t="str">
        <f>IFERROR(VLOOKUP(Table1[[#This Row],[Budget Code Description]],Dimentions!$X$6:$AC$132,3,FALSE),"")</f>
        <v/>
      </c>
      <c r="H2235" s="64" t="str">
        <f>IFERROR(VLOOKUP(Table1[[#This Row],[Account]],Dimentions!$S$6:$V$233,2,FALSE),"")</f>
        <v/>
      </c>
      <c r="I2235" s="62">
        <f>_xlfn.NUMBERVALUE(LEFT(Table1[[#This Row],[Account]],1))</f>
        <v>0</v>
      </c>
      <c r="J2235" s="62" t="str">
        <f>IFERROR(VLOOKUP(Table1[[#This Row],[Budget Code Description]],Table6[#All],7,FALSE),"")</f>
        <v/>
      </c>
      <c r="K2235" s="143" t="str">
        <f>IFERROR(VLOOKUP(Table1[[#This Row],[Budget Code Description]],Table6[#All],8,FALSE),"")</f>
        <v/>
      </c>
      <c r="L2235" s="63"/>
      <c r="M2235" s="65" t="str">
        <f>IFERROR(VLOOKUP(Table1[[#This Row],[Staff ID]],Table2[],2,FALSE),"")</f>
        <v/>
      </c>
      <c r="N2235" s="211" t="str">
        <f>IFERROR(IF(VLOOKUP(Table1[[#This Row],[Budget Code Description]],Dimentions!$X$6:$AC$97,4,FALSE)="","",VLOOKUP(Table1[[#This Row],[Budget Code Description]],Dimentions!$X$6:$AC$97,4,FALSE)),"")</f>
        <v/>
      </c>
      <c r="O2235" s="65" t="str">
        <f>IFERROR(VLOOKUP(Table1[[#This Row],[Vendor ID]],Table549[],2,FALSE),"")</f>
        <v/>
      </c>
      <c r="P2235" s="63"/>
      <c r="Q2235" s="143" t="str">
        <f>IF(Table1[[#This Row],[Posting Date]]&lt;&gt;"",$D$9,"")</f>
        <v/>
      </c>
      <c r="R2235" s="159" t="str">
        <f>IF(Table1[[#This Row],[Posting Date]]&lt;&gt;"",$D$10,"")</f>
        <v/>
      </c>
      <c r="S2235" s="66"/>
      <c r="T2235" s="63"/>
      <c r="U2235" s="67"/>
      <c r="V2235" s="67"/>
      <c r="W2235" s="67" t="str">
        <f t="shared" si="35"/>
        <v/>
      </c>
      <c r="X2235" s="161" t="str">
        <f>IF(E2235="","",(IF(Table1[[#This Row],[Cur]]="USD",Table1[[#This Row],[Cur_Amount Debit]],Table1[[#This Row],[Cur_Amount Debit]]/Table1[[#This Row],[Exchange Rate]])))</f>
        <v/>
      </c>
      <c r="Y2235" s="161" t="str">
        <f>IF(E2235="","",(IF(Table1[[#This Row],[Cur]]="USD",Table1[[#This Row],[Cur_Amount Credit]],Table1[[#This Row],[Cur_Amount Credit]]/ExchangeRate)))</f>
        <v/>
      </c>
      <c r="Z2235" s="203" t="str">
        <f>IF(E2235="","",(Table1[[#This Row],[Debit USD]]-Table1[[#This Row],[Credit USD]]))</f>
        <v/>
      </c>
      <c r="AA2235" s="122"/>
      <c r="AB2235" s="1"/>
      <c r="AC2235" s="15"/>
      <c r="AD2235" s="15" t="str">
        <f>IF(AND(OR(Table1[[#This Row],[Account]]="15030",Table1[[#This Row],[Account]]="15035",Table1[[#This Row],[Account]]="20150"),Table1[[#This Row],[Vendor ID]]=""),1,"")</f>
        <v/>
      </c>
      <c r="AE2235" s="15"/>
      <c r="AF2235" s="15"/>
      <c r="AG2235" s="15"/>
      <c r="AH2235" s="46" t="str">
        <f>IF(Table1[[#This Row],[Posting Date]]&lt;&gt;"","GJ-"&amp;CountryID,"")</f>
        <v/>
      </c>
      <c r="AI2235" s="59" t="str">
        <f>IF(Table1[[#This Row],[Posting Date]]&lt;&gt;"",Table1[[#This Row],[Posting Date]],"")</f>
        <v/>
      </c>
      <c r="AJ2235" s="46"/>
      <c r="AK2235" s="46" t="str">
        <f>IF(Table1[[#This Row],[Description]]&lt;&gt;"",Table1[[#This Row],[Description]],"")</f>
        <v/>
      </c>
      <c r="AL2235" s="46" t="str">
        <f>IF(Table1[[#This Row],[Posting Date]]&lt;&gt;"",Table1[[#This Row],[Reference Number]],"")</f>
        <v/>
      </c>
      <c r="AM2235" s="46" t="str">
        <f>TRIM(Table1[[#This Row],[Line '#]])</f>
        <v/>
      </c>
      <c r="AN2235" s="46" t="str">
        <f>TRIM(Table1[[#This Row],[Account]])</f>
        <v/>
      </c>
      <c r="AO2235" s="46" t="str">
        <f>IF(Table1[[#This Row],[Posting Date]]&lt;&gt;"",$D$5,"")</f>
        <v/>
      </c>
      <c r="AP2235" s="46" t="str">
        <f>TRIM(Table1[[#This Row],[Departments-Prgrams]])</f>
        <v/>
      </c>
      <c r="AQ2235" s="46" t="str">
        <f>TRIM(Table1[[#This Row],[Grant]])</f>
        <v/>
      </c>
      <c r="AR2235" s="46" t="str">
        <f>TRIM(Table1[[#This Row],[Staff ID]])</f>
        <v/>
      </c>
      <c r="AS2235" s="46" t="str">
        <f>IF(TRIM(Table1[[#This Row],[Budget Code]])=0,"",TRIM(Table1[[#This Row],[Budget Code]]))</f>
        <v/>
      </c>
      <c r="AT2235" s="46" t="str">
        <f>IF(Table1[[#This Row],[Line Description]]&lt;&gt;"",Table1[[#This Row],[Line Description]],"")</f>
        <v/>
      </c>
      <c r="AU2235" s="46" t="str">
        <f>IF(Table1[[#This Row],[Cur_Amount Debit]]&gt;0,ROUND(Table1[[#This Row],[Cur_Amount Debit]],2),"")</f>
        <v/>
      </c>
      <c r="AV2235" s="46" t="str">
        <f>IF(Table1[[#This Row],[Cur_Amount Credit]]&gt;0,ROUND(Table1[[#This Row],[Cur_Amount Credit]],2),"")</f>
        <v/>
      </c>
      <c r="AW2235" s="46" t="str">
        <f>LEFT(Table1[[#This Row],[Cur]],3)</f>
        <v/>
      </c>
      <c r="AX2235" s="59"/>
      <c r="AY2235" s="46"/>
      <c r="AZ2235" s="46" t="str">
        <f>IF(Table1[[#This Row],[Cur]]&lt;&gt;"",IF(Table1[[#This Row],[Cur]]="USD","",ExchangeRate),"")</f>
        <v/>
      </c>
      <c r="BA2235" s="46" t="str">
        <f>IF(Table1[[#This Row],[Grant]]&lt;&gt;"",VLOOKUP(Table1[[#This Row],[Grant]],Grants!B:D,3),"")</f>
        <v/>
      </c>
      <c r="BB2235" s="46" t="str">
        <f>TRIM(Table1[[#This Row],[Vendor ID]])</f>
        <v/>
      </c>
      <c r="BC2235">
        <f>IF(Table1[[#This Row],[Reference Number]]=Q2234,BC2234,BC2234+1)</f>
        <v>2</v>
      </c>
    </row>
    <row r="2236" spans="1:55" ht="11.25" hidden="1" customHeight="1">
      <c r="A2236" s="1"/>
      <c r="B2236" s="88" t="str">
        <f>IF(Table1[[#This Row],[Posting Date]]&lt;&gt;"",IF(Table1[[#This Row],[Reference Number]]=Q2235,B2235+1,1),"")</f>
        <v/>
      </c>
      <c r="C2236" s="61"/>
      <c r="D2236" s="61"/>
      <c r="E2236" s="218"/>
      <c r="F2236" s="143" t="str">
        <f>IFERROR(IF(VLOOKUP(Table1[[#This Row],[Budget Code Description]],Dimentions!$X$6:$AC$132,2,FALSE)="","",VLOOKUP(Table1[[#This Row],[Budget Code Description]],Dimentions!$X$6:$AC$132,2,FALSE)),"")</f>
        <v/>
      </c>
      <c r="G2236" s="143" t="str">
        <f>IFERROR(VLOOKUP(Table1[[#This Row],[Budget Code Description]],Dimentions!$X$6:$AC$132,3,FALSE),"")</f>
        <v/>
      </c>
      <c r="H2236" s="64" t="str">
        <f>IFERROR(VLOOKUP(Table1[[#This Row],[Account]],Dimentions!$S$6:$V$233,2,FALSE),"")</f>
        <v/>
      </c>
      <c r="I2236" s="62">
        <f>_xlfn.NUMBERVALUE(LEFT(Table1[[#This Row],[Account]],1))</f>
        <v>0</v>
      </c>
      <c r="J2236" s="62" t="str">
        <f>IFERROR(VLOOKUP(Table1[[#This Row],[Budget Code Description]],Table6[#All],7,FALSE),"")</f>
        <v/>
      </c>
      <c r="K2236" s="143" t="str">
        <f>IFERROR(VLOOKUP(Table1[[#This Row],[Budget Code Description]],Table6[#All],8,FALSE),"")</f>
        <v/>
      </c>
      <c r="L2236" s="63"/>
      <c r="M2236" s="65" t="str">
        <f>IFERROR(VLOOKUP(Table1[[#This Row],[Staff ID]],Table2[],2,FALSE),"")</f>
        <v/>
      </c>
      <c r="N2236" s="211" t="str">
        <f>IFERROR(IF(VLOOKUP(Table1[[#This Row],[Budget Code Description]],Dimentions!$X$6:$AC$97,4,FALSE)="","",VLOOKUP(Table1[[#This Row],[Budget Code Description]],Dimentions!$X$6:$AC$97,4,FALSE)),"")</f>
        <v/>
      </c>
      <c r="O2236" s="65" t="str">
        <f>IFERROR(VLOOKUP(Table1[[#This Row],[Vendor ID]],Table549[],2,FALSE),"")</f>
        <v/>
      </c>
      <c r="P2236" s="63"/>
      <c r="Q2236" s="143" t="str">
        <f>IF(Table1[[#This Row],[Posting Date]]&lt;&gt;"",$D$9,"")</f>
        <v/>
      </c>
      <c r="R2236" s="159" t="str">
        <f>IF(Table1[[#This Row],[Posting Date]]&lt;&gt;"",$D$10,"")</f>
        <v/>
      </c>
      <c r="S2236" s="66"/>
      <c r="T2236" s="63"/>
      <c r="U2236" s="67"/>
      <c r="V2236" s="67"/>
      <c r="W2236" s="67" t="str">
        <f t="shared" si="35"/>
        <v/>
      </c>
      <c r="X2236" s="161" t="str">
        <f>IF(E2236="","",(IF(Table1[[#This Row],[Cur]]="USD",Table1[[#This Row],[Cur_Amount Debit]],Table1[[#This Row],[Cur_Amount Debit]]/Table1[[#This Row],[Exchange Rate]])))</f>
        <v/>
      </c>
      <c r="Y2236" s="161" t="str">
        <f>IF(E2236="","",(IF(Table1[[#This Row],[Cur]]="USD",Table1[[#This Row],[Cur_Amount Credit]],Table1[[#This Row],[Cur_Amount Credit]]/ExchangeRate)))</f>
        <v/>
      </c>
      <c r="Z2236" s="203" t="str">
        <f>IF(E2236="","",(Table1[[#This Row],[Debit USD]]-Table1[[#This Row],[Credit USD]]))</f>
        <v/>
      </c>
      <c r="AA2236" s="122"/>
      <c r="AB2236" s="1"/>
      <c r="AC2236" s="15"/>
      <c r="AD2236" s="15" t="str">
        <f>IF(AND(OR(Table1[[#This Row],[Account]]="15030",Table1[[#This Row],[Account]]="15035",Table1[[#This Row],[Account]]="20150"),Table1[[#This Row],[Vendor ID]]=""),1,"")</f>
        <v/>
      </c>
      <c r="AE2236" s="15"/>
      <c r="AF2236" s="15"/>
      <c r="AG2236" s="15"/>
      <c r="AH2236" s="46" t="str">
        <f>IF(Table1[[#This Row],[Posting Date]]&lt;&gt;"","GJ-"&amp;CountryID,"")</f>
        <v/>
      </c>
      <c r="AI2236" s="59" t="str">
        <f>IF(Table1[[#This Row],[Posting Date]]&lt;&gt;"",Table1[[#This Row],[Posting Date]],"")</f>
        <v/>
      </c>
      <c r="AJ2236" s="46"/>
      <c r="AK2236" s="46" t="str">
        <f>IF(Table1[[#This Row],[Description]]&lt;&gt;"",Table1[[#This Row],[Description]],"")</f>
        <v/>
      </c>
      <c r="AL2236" s="46" t="str">
        <f>IF(Table1[[#This Row],[Posting Date]]&lt;&gt;"",Table1[[#This Row],[Reference Number]],"")</f>
        <v/>
      </c>
      <c r="AM2236" s="46" t="str">
        <f>TRIM(Table1[[#This Row],[Line '#]])</f>
        <v/>
      </c>
      <c r="AN2236" s="46" t="str">
        <f>TRIM(Table1[[#This Row],[Account]])</f>
        <v/>
      </c>
      <c r="AO2236" s="46" t="str">
        <f>IF(Table1[[#This Row],[Posting Date]]&lt;&gt;"",$D$5,"")</f>
        <v/>
      </c>
      <c r="AP2236" s="46" t="str">
        <f>TRIM(Table1[[#This Row],[Departments-Prgrams]])</f>
        <v/>
      </c>
      <c r="AQ2236" s="46" t="str">
        <f>TRIM(Table1[[#This Row],[Grant]])</f>
        <v/>
      </c>
      <c r="AR2236" s="46" t="str">
        <f>TRIM(Table1[[#This Row],[Staff ID]])</f>
        <v/>
      </c>
      <c r="AS2236" s="46" t="str">
        <f>IF(TRIM(Table1[[#This Row],[Budget Code]])=0,"",TRIM(Table1[[#This Row],[Budget Code]]))</f>
        <v/>
      </c>
      <c r="AT2236" s="46" t="str">
        <f>IF(Table1[[#This Row],[Line Description]]&lt;&gt;"",Table1[[#This Row],[Line Description]],"")</f>
        <v/>
      </c>
      <c r="AU2236" s="46" t="str">
        <f>IF(Table1[[#This Row],[Cur_Amount Debit]]&gt;0,ROUND(Table1[[#This Row],[Cur_Amount Debit]],2),"")</f>
        <v/>
      </c>
      <c r="AV2236" s="46" t="str">
        <f>IF(Table1[[#This Row],[Cur_Amount Credit]]&gt;0,ROUND(Table1[[#This Row],[Cur_Amount Credit]],2),"")</f>
        <v/>
      </c>
      <c r="AW2236" s="46" t="str">
        <f>LEFT(Table1[[#This Row],[Cur]],3)</f>
        <v/>
      </c>
      <c r="AX2236" s="59"/>
      <c r="AY2236" s="46"/>
      <c r="AZ2236" s="46" t="str">
        <f>IF(Table1[[#This Row],[Cur]]&lt;&gt;"",IF(Table1[[#This Row],[Cur]]="USD","",ExchangeRate),"")</f>
        <v/>
      </c>
      <c r="BA2236" s="46" t="str">
        <f>IF(Table1[[#This Row],[Grant]]&lt;&gt;"",VLOOKUP(Table1[[#This Row],[Grant]],Grants!B:D,3),"")</f>
        <v/>
      </c>
      <c r="BB2236" s="46" t="str">
        <f>TRIM(Table1[[#This Row],[Vendor ID]])</f>
        <v/>
      </c>
      <c r="BC2236">
        <f>IF(Table1[[#This Row],[Reference Number]]=Q2235,BC2235,BC2235+1)</f>
        <v>2</v>
      </c>
    </row>
    <row r="2237" spans="1:55" ht="11.25" hidden="1" customHeight="1">
      <c r="A2237" s="1"/>
      <c r="B2237" s="88" t="str">
        <f>IF(Table1[[#This Row],[Posting Date]]&lt;&gt;"",IF(Table1[[#This Row],[Reference Number]]=Q2236,B2236+1,1),"")</f>
        <v/>
      </c>
      <c r="C2237" s="61"/>
      <c r="D2237" s="61"/>
      <c r="E2237" s="218"/>
      <c r="F2237" s="143" t="str">
        <f>IFERROR(IF(VLOOKUP(Table1[[#This Row],[Budget Code Description]],Dimentions!$X$6:$AC$132,2,FALSE)="","",VLOOKUP(Table1[[#This Row],[Budget Code Description]],Dimentions!$X$6:$AC$132,2,FALSE)),"")</f>
        <v/>
      </c>
      <c r="G2237" s="143" t="str">
        <f>IFERROR(VLOOKUP(Table1[[#This Row],[Budget Code Description]],Dimentions!$X$6:$AC$132,3,FALSE),"")</f>
        <v/>
      </c>
      <c r="H2237" s="64" t="str">
        <f>IFERROR(VLOOKUP(Table1[[#This Row],[Account]],Dimentions!$S$6:$V$233,2,FALSE),"")</f>
        <v/>
      </c>
      <c r="I2237" s="62">
        <f>_xlfn.NUMBERVALUE(LEFT(Table1[[#This Row],[Account]],1))</f>
        <v>0</v>
      </c>
      <c r="J2237" s="62" t="str">
        <f>IFERROR(VLOOKUP(Table1[[#This Row],[Budget Code Description]],Table6[#All],7,FALSE),"")</f>
        <v/>
      </c>
      <c r="K2237" s="143" t="str">
        <f>IFERROR(VLOOKUP(Table1[[#This Row],[Budget Code Description]],Table6[#All],8,FALSE),"")</f>
        <v/>
      </c>
      <c r="L2237" s="63"/>
      <c r="M2237" s="65" t="str">
        <f>IFERROR(VLOOKUP(Table1[[#This Row],[Staff ID]],Table2[],2,FALSE),"")</f>
        <v/>
      </c>
      <c r="N2237" s="211" t="str">
        <f>IFERROR(IF(VLOOKUP(Table1[[#This Row],[Budget Code Description]],Dimentions!$X$6:$AC$97,4,FALSE)="","",VLOOKUP(Table1[[#This Row],[Budget Code Description]],Dimentions!$X$6:$AC$97,4,FALSE)),"")</f>
        <v/>
      </c>
      <c r="O2237" s="65" t="str">
        <f>IFERROR(VLOOKUP(Table1[[#This Row],[Vendor ID]],Table549[],2,FALSE),"")</f>
        <v/>
      </c>
      <c r="P2237" s="63"/>
      <c r="Q2237" s="143" t="str">
        <f>IF(Table1[[#This Row],[Posting Date]]&lt;&gt;"",$D$9,"")</f>
        <v/>
      </c>
      <c r="R2237" s="159" t="str">
        <f>IF(Table1[[#This Row],[Posting Date]]&lt;&gt;"",$D$10,"")</f>
        <v/>
      </c>
      <c r="S2237" s="66"/>
      <c r="T2237" s="63"/>
      <c r="U2237" s="67"/>
      <c r="V2237" s="67"/>
      <c r="W2237" s="67" t="str">
        <f t="shared" si="35"/>
        <v/>
      </c>
      <c r="X2237" s="161" t="str">
        <f>IF(E2237="","",(IF(Table1[[#This Row],[Cur]]="USD",Table1[[#This Row],[Cur_Amount Debit]],Table1[[#This Row],[Cur_Amount Debit]]/Table1[[#This Row],[Exchange Rate]])))</f>
        <v/>
      </c>
      <c r="Y2237" s="161" t="str">
        <f>IF(E2237="","",(IF(Table1[[#This Row],[Cur]]="USD",Table1[[#This Row],[Cur_Amount Credit]],Table1[[#This Row],[Cur_Amount Credit]]/ExchangeRate)))</f>
        <v/>
      </c>
      <c r="Z2237" s="203" t="str">
        <f>IF(E2237="","",(Table1[[#This Row],[Debit USD]]-Table1[[#This Row],[Credit USD]]))</f>
        <v/>
      </c>
      <c r="AA2237" s="122"/>
      <c r="AB2237" s="1"/>
      <c r="AC2237" s="15"/>
      <c r="AD2237" s="15" t="str">
        <f>IF(AND(OR(Table1[[#This Row],[Account]]="15030",Table1[[#This Row],[Account]]="15035",Table1[[#This Row],[Account]]="20150"),Table1[[#This Row],[Vendor ID]]=""),1,"")</f>
        <v/>
      </c>
      <c r="AE2237" s="15"/>
      <c r="AF2237" s="15"/>
      <c r="AG2237" s="15"/>
      <c r="AH2237" s="46" t="str">
        <f>IF(Table1[[#This Row],[Posting Date]]&lt;&gt;"","GJ-"&amp;CountryID,"")</f>
        <v/>
      </c>
      <c r="AI2237" s="59" t="str">
        <f>IF(Table1[[#This Row],[Posting Date]]&lt;&gt;"",Table1[[#This Row],[Posting Date]],"")</f>
        <v/>
      </c>
      <c r="AJ2237" s="46"/>
      <c r="AK2237" s="46" t="str">
        <f>IF(Table1[[#This Row],[Description]]&lt;&gt;"",Table1[[#This Row],[Description]],"")</f>
        <v/>
      </c>
      <c r="AL2237" s="46" t="str">
        <f>IF(Table1[[#This Row],[Posting Date]]&lt;&gt;"",Table1[[#This Row],[Reference Number]],"")</f>
        <v/>
      </c>
      <c r="AM2237" s="46" t="str">
        <f>TRIM(Table1[[#This Row],[Line '#]])</f>
        <v/>
      </c>
      <c r="AN2237" s="46" t="str">
        <f>TRIM(Table1[[#This Row],[Account]])</f>
        <v/>
      </c>
      <c r="AO2237" s="46" t="str">
        <f>IF(Table1[[#This Row],[Posting Date]]&lt;&gt;"",$D$5,"")</f>
        <v/>
      </c>
      <c r="AP2237" s="46" t="str">
        <f>TRIM(Table1[[#This Row],[Departments-Prgrams]])</f>
        <v/>
      </c>
      <c r="AQ2237" s="46" t="str">
        <f>TRIM(Table1[[#This Row],[Grant]])</f>
        <v/>
      </c>
      <c r="AR2237" s="46" t="str">
        <f>TRIM(Table1[[#This Row],[Staff ID]])</f>
        <v/>
      </c>
      <c r="AS2237" s="46" t="str">
        <f>IF(TRIM(Table1[[#This Row],[Budget Code]])=0,"",TRIM(Table1[[#This Row],[Budget Code]]))</f>
        <v/>
      </c>
      <c r="AT2237" s="46" t="str">
        <f>IF(Table1[[#This Row],[Line Description]]&lt;&gt;"",Table1[[#This Row],[Line Description]],"")</f>
        <v/>
      </c>
      <c r="AU2237" s="46" t="str">
        <f>IF(Table1[[#This Row],[Cur_Amount Debit]]&gt;0,ROUND(Table1[[#This Row],[Cur_Amount Debit]],2),"")</f>
        <v/>
      </c>
      <c r="AV2237" s="46" t="str">
        <f>IF(Table1[[#This Row],[Cur_Amount Credit]]&gt;0,ROUND(Table1[[#This Row],[Cur_Amount Credit]],2),"")</f>
        <v/>
      </c>
      <c r="AW2237" s="46" t="str">
        <f>LEFT(Table1[[#This Row],[Cur]],3)</f>
        <v/>
      </c>
      <c r="AX2237" s="59"/>
      <c r="AY2237" s="46"/>
      <c r="AZ2237" s="46" t="str">
        <f>IF(Table1[[#This Row],[Cur]]&lt;&gt;"",IF(Table1[[#This Row],[Cur]]="USD","",ExchangeRate),"")</f>
        <v/>
      </c>
      <c r="BA2237" s="46" t="str">
        <f>IF(Table1[[#This Row],[Grant]]&lt;&gt;"",VLOOKUP(Table1[[#This Row],[Grant]],Grants!B:D,3),"")</f>
        <v/>
      </c>
      <c r="BB2237" s="46" t="str">
        <f>TRIM(Table1[[#This Row],[Vendor ID]])</f>
        <v/>
      </c>
      <c r="BC2237">
        <f>IF(Table1[[#This Row],[Reference Number]]=Q2236,BC2236,BC2236+1)</f>
        <v>2</v>
      </c>
    </row>
    <row r="2238" spans="1:55" ht="11.25" hidden="1" customHeight="1">
      <c r="A2238" s="1"/>
      <c r="B2238" s="88" t="str">
        <f>IF(Table1[[#This Row],[Posting Date]]&lt;&gt;"",IF(Table1[[#This Row],[Reference Number]]=Q2237,B2237+1,1),"")</f>
        <v/>
      </c>
      <c r="C2238" s="61"/>
      <c r="D2238" s="61"/>
      <c r="E2238" s="218"/>
      <c r="F2238" s="143" t="str">
        <f>IFERROR(IF(VLOOKUP(Table1[[#This Row],[Budget Code Description]],Dimentions!$X$6:$AC$132,2,FALSE)="","",VLOOKUP(Table1[[#This Row],[Budget Code Description]],Dimentions!$X$6:$AC$132,2,FALSE)),"")</f>
        <v/>
      </c>
      <c r="G2238" s="143" t="str">
        <f>IFERROR(VLOOKUP(Table1[[#This Row],[Budget Code Description]],Dimentions!$X$6:$AC$132,3,FALSE),"")</f>
        <v/>
      </c>
      <c r="H2238" s="64" t="str">
        <f>IFERROR(VLOOKUP(Table1[[#This Row],[Account]],Dimentions!$S$6:$V$233,2,FALSE),"")</f>
        <v/>
      </c>
      <c r="I2238" s="62">
        <f>_xlfn.NUMBERVALUE(LEFT(Table1[[#This Row],[Account]],1))</f>
        <v>0</v>
      </c>
      <c r="J2238" s="62" t="str">
        <f>IFERROR(VLOOKUP(Table1[[#This Row],[Budget Code Description]],Table6[#All],7,FALSE),"")</f>
        <v/>
      </c>
      <c r="K2238" s="143" t="str">
        <f>IFERROR(VLOOKUP(Table1[[#This Row],[Budget Code Description]],Table6[#All],8,FALSE),"")</f>
        <v/>
      </c>
      <c r="L2238" s="63"/>
      <c r="M2238" s="65" t="str">
        <f>IFERROR(VLOOKUP(Table1[[#This Row],[Staff ID]],Table2[],2,FALSE),"")</f>
        <v/>
      </c>
      <c r="N2238" s="211" t="str">
        <f>IFERROR(IF(VLOOKUP(Table1[[#This Row],[Budget Code Description]],Dimentions!$X$6:$AC$97,4,FALSE)="","",VLOOKUP(Table1[[#This Row],[Budget Code Description]],Dimentions!$X$6:$AC$97,4,FALSE)),"")</f>
        <v/>
      </c>
      <c r="O2238" s="65" t="str">
        <f>IFERROR(VLOOKUP(Table1[[#This Row],[Vendor ID]],Table549[],2,FALSE),"")</f>
        <v/>
      </c>
      <c r="P2238" s="63"/>
      <c r="Q2238" s="143" t="str">
        <f>IF(Table1[[#This Row],[Posting Date]]&lt;&gt;"",$D$9,"")</f>
        <v/>
      </c>
      <c r="R2238" s="159" t="str">
        <f>IF(Table1[[#This Row],[Posting Date]]&lt;&gt;"",$D$10,"")</f>
        <v/>
      </c>
      <c r="S2238" s="66"/>
      <c r="T2238" s="63"/>
      <c r="U2238" s="67"/>
      <c r="V2238" s="67"/>
      <c r="W2238" s="67" t="str">
        <f t="shared" si="35"/>
        <v/>
      </c>
      <c r="X2238" s="161" t="str">
        <f>IF(E2238="","",(IF(Table1[[#This Row],[Cur]]="USD",Table1[[#This Row],[Cur_Amount Debit]],Table1[[#This Row],[Cur_Amount Debit]]/Table1[[#This Row],[Exchange Rate]])))</f>
        <v/>
      </c>
      <c r="Y2238" s="161" t="str">
        <f>IF(E2238="","",(IF(Table1[[#This Row],[Cur]]="USD",Table1[[#This Row],[Cur_Amount Credit]],Table1[[#This Row],[Cur_Amount Credit]]/ExchangeRate)))</f>
        <v/>
      </c>
      <c r="Z2238" s="203" t="str">
        <f>IF(E2238="","",(Table1[[#This Row],[Debit USD]]-Table1[[#This Row],[Credit USD]]))</f>
        <v/>
      </c>
      <c r="AA2238" s="122"/>
      <c r="AB2238" s="1"/>
      <c r="AC2238" s="15"/>
      <c r="AD2238" s="15" t="str">
        <f>IF(AND(OR(Table1[[#This Row],[Account]]="15030",Table1[[#This Row],[Account]]="15035",Table1[[#This Row],[Account]]="20150"),Table1[[#This Row],[Vendor ID]]=""),1,"")</f>
        <v/>
      </c>
      <c r="AE2238" s="15"/>
      <c r="AF2238" s="15"/>
      <c r="AG2238" s="15"/>
      <c r="AH2238" s="46" t="str">
        <f>IF(Table1[[#This Row],[Posting Date]]&lt;&gt;"","GJ-"&amp;CountryID,"")</f>
        <v/>
      </c>
      <c r="AI2238" s="59" t="str">
        <f>IF(Table1[[#This Row],[Posting Date]]&lt;&gt;"",Table1[[#This Row],[Posting Date]],"")</f>
        <v/>
      </c>
      <c r="AJ2238" s="46"/>
      <c r="AK2238" s="46" t="str">
        <f>IF(Table1[[#This Row],[Description]]&lt;&gt;"",Table1[[#This Row],[Description]],"")</f>
        <v/>
      </c>
      <c r="AL2238" s="46" t="str">
        <f>IF(Table1[[#This Row],[Posting Date]]&lt;&gt;"",Table1[[#This Row],[Reference Number]],"")</f>
        <v/>
      </c>
      <c r="AM2238" s="46" t="str">
        <f>TRIM(Table1[[#This Row],[Line '#]])</f>
        <v/>
      </c>
      <c r="AN2238" s="46" t="str">
        <f>TRIM(Table1[[#This Row],[Account]])</f>
        <v/>
      </c>
      <c r="AO2238" s="46" t="str">
        <f>IF(Table1[[#This Row],[Posting Date]]&lt;&gt;"",$D$5,"")</f>
        <v/>
      </c>
      <c r="AP2238" s="46" t="str">
        <f>TRIM(Table1[[#This Row],[Departments-Prgrams]])</f>
        <v/>
      </c>
      <c r="AQ2238" s="46" t="str">
        <f>TRIM(Table1[[#This Row],[Grant]])</f>
        <v/>
      </c>
      <c r="AR2238" s="46" t="str">
        <f>TRIM(Table1[[#This Row],[Staff ID]])</f>
        <v/>
      </c>
      <c r="AS2238" s="46" t="str">
        <f>IF(TRIM(Table1[[#This Row],[Budget Code]])=0,"",TRIM(Table1[[#This Row],[Budget Code]]))</f>
        <v/>
      </c>
      <c r="AT2238" s="46" t="str">
        <f>IF(Table1[[#This Row],[Line Description]]&lt;&gt;"",Table1[[#This Row],[Line Description]],"")</f>
        <v/>
      </c>
      <c r="AU2238" s="46" t="str">
        <f>IF(Table1[[#This Row],[Cur_Amount Debit]]&gt;0,ROUND(Table1[[#This Row],[Cur_Amount Debit]],2),"")</f>
        <v/>
      </c>
      <c r="AV2238" s="46" t="str">
        <f>IF(Table1[[#This Row],[Cur_Amount Credit]]&gt;0,ROUND(Table1[[#This Row],[Cur_Amount Credit]],2),"")</f>
        <v/>
      </c>
      <c r="AW2238" s="46" t="str">
        <f>LEFT(Table1[[#This Row],[Cur]],3)</f>
        <v/>
      </c>
      <c r="AX2238" s="59"/>
      <c r="AY2238" s="46"/>
      <c r="AZ2238" s="46" t="str">
        <f>IF(Table1[[#This Row],[Cur]]&lt;&gt;"",IF(Table1[[#This Row],[Cur]]="USD","",ExchangeRate),"")</f>
        <v/>
      </c>
      <c r="BA2238" s="46" t="str">
        <f>IF(Table1[[#This Row],[Grant]]&lt;&gt;"",VLOOKUP(Table1[[#This Row],[Grant]],Grants!B:D,3),"")</f>
        <v/>
      </c>
      <c r="BB2238" s="46" t="str">
        <f>TRIM(Table1[[#This Row],[Vendor ID]])</f>
        <v/>
      </c>
      <c r="BC2238">
        <f>IF(Table1[[#This Row],[Reference Number]]=Q2237,BC2237,BC2237+1)</f>
        <v>2</v>
      </c>
    </row>
    <row r="2239" spans="1:55" ht="11.25" hidden="1" customHeight="1">
      <c r="A2239" s="1"/>
      <c r="B2239" s="88" t="str">
        <f>IF(Table1[[#This Row],[Posting Date]]&lt;&gt;"",IF(Table1[[#This Row],[Reference Number]]=Q2238,B2238+1,1),"")</f>
        <v/>
      </c>
      <c r="C2239" s="61"/>
      <c r="D2239" s="61"/>
      <c r="E2239" s="218"/>
      <c r="F2239" s="143" t="str">
        <f>IFERROR(IF(VLOOKUP(Table1[[#This Row],[Budget Code Description]],Dimentions!$X$6:$AC$132,2,FALSE)="","",VLOOKUP(Table1[[#This Row],[Budget Code Description]],Dimentions!$X$6:$AC$132,2,FALSE)),"")</f>
        <v/>
      </c>
      <c r="G2239" s="143" t="str">
        <f>IFERROR(VLOOKUP(Table1[[#This Row],[Budget Code Description]],Dimentions!$X$6:$AC$132,3,FALSE),"")</f>
        <v/>
      </c>
      <c r="H2239" s="64" t="str">
        <f>IFERROR(VLOOKUP(Table1[[#This Row],[Account]],Dimentions!$S$6:$V$233,2,FALSE),"")</f>
        <v/>
      </c>
      <c r="I2239" s="62">
        <f>_xlfn.NUMBERVALUE(LEFT(Table1[[#This Row],[Account]],1))</f>
        <v>0</v>
      </c>
      <c r="J2239" s="62" t="str">
        <f>IFERROR(VLOOKUP(Table1[[#This Row],[Budget Code Description]],Table6[#All],7,FALSE),"")</f>
        <v/>
      </c>
      <c r="K2239" s="143" t="str">
        <f>IFERROR(VLOOKUP(Table1[[#This Row],[Budget Code Description]],Table6[#All],8,FALSE),"")</f>
        <v/>
      </c>
      <c r="L2239" s="63"/>
      <c r="M2239" s="65" t="str">
        <f>IFERROR(VLOOKUP(Table1[[#This Row],[Staff ID]],Table2[],2,FALSE),"")</f>
        <v/>
      </c>
      <c r="N2239" s="211" t="str">
        <f>IFERROR(IF(VLOOKUP(Table1[[#This Row],[Budget Code Description]],Dimentions!$X$6:$AC$97,4,FALSE)="","",VLOOKUP(Table1[[#This Row],[Budget Code Description]],Dimentions!$X$6:$AC$97,4,FALSE)),"")</f>
        <v/>
      </c>
      <c r="O2239" s="65" t="str">
        <f>IFERROR(VLOOKUP(Table1[[#This Row],[Vendor ID]],Table549[],2,FALSE),"")</f>
        <v/>
      </c>
      <c r="P2239" s="63"/>
      <c r="Q2239" s="143" t="str">
        <f>IF(Table1[[#This Row],[Posting Date]]&lt;&gt;"",$D$9,"")</f>
        <v/>
      </c>
      <c r="R2239" s="159" t="str">
        <f>IF(Table1[[#This Row],[Posting Date]]&lt;&gt;"",$D$10,"")</f>
        <v/>
      </c>
      <c r="S2239" s="66"/>
      <c r="T2239" s="63"/>
      <c r="U2239" s="67"/>
      <c r="V2239" s="67"/>
      <c r="W2239" s="67" t="str">
        <f t="shared" si="35"/>
        <v/>
      </c>
      <c r="X2239" s="161" t="str">
        <f>IF(E2239="","",(IF(Table1[[#This Row],[Cur]]="USD",Table1[[#This Row],[Cur_Amount Debit]],Table1[[#This Row],[Cur_Amount Debit]]/Table1[[#This Row],[Exchange Rate]])))</f>
        <v/>
      </c>
      <c r="Y2239" s="161" t="str">
        <f>IF(E2239="","",(IF(Table1[[#This Row],[Cur]]="USD",Table1[[#This Row],[Cur_Amount Credit]],Table1[[#This Row],[Cur_Amount Credit]]/ExchangeRate)))</f>
        <v/>
      </c>
      <c r="Z2239" s="203" t="str">
        <f>IF(E2239="","",(Table1[[#This Row],[Debit USD]]-Table1[[#This Row],[Credit USD]]))</f>
        <v/>
      </c>
      <c r="AA2239" s="122"/>
      <c r="AB2239" s="1"/>
      <c r="AC2239" s="15"/>
      <c r="AD2239" s="15" t="str">
        <f>IF(AND(OR(Table1[[#This Row],[Account]]="15030",Table1[[#This Row],[Account]]="15035",Table1[[#This Row],[Account]]="20150"),Table1[[#This Row],[Vendor ID]]=""),1,"")</f>
        <v/>
      </c>
      <c r="AE2239" s="15"/>
      <c r="AF2239" s="15"/>
      <c r="AG2239" s="15"/>
      <c r="AH2239" s="46" t="str">
        <f>IF(Table1[[#This Row],[Posting Date]]&lt;&gt;"","GJ-"&amp;CountryID,"")</f>
        <v/>
      </c>
      <c r="AI2239" s="59" t="str">
        <f>IF(Table1[[#This Row],[Posting Date]]&lt;&gt;"",Table1[[#This Row],[Posting Date]],"")</f>
        <v/>
      </c>
      <c r="AJ2239" s="46"/>
      <c r="AK2239" s="46" t="str">
        <f>IF(Table1[[#This Row],[Description]]&lt;&gt;"",Table1[[#This Row],[Description]],"")</f>
        <v/>
      </c>
      <c r="AL2239" s="46" t="str">
        <f>IF(Table1[[#This Row],[Posting Date]]&lt;&gt;"",Table1[[#This Row],[Reference Number]],"")</f>
        <v/>
      </c>
      <c r="AM2239" s="46" t="str">
        <f>TRIM(Table1[[#This Row],[Line '#]])</f>
        <v/>
      </c>
      <c r="AN2239" s="46" t="str">
        <f>TRIM(Table1[[#This Row],[Account]])</f>
        <v/>
      </c>
      <c r="AO2239" s="46" t="str">
        <f>IF(Table1[[#This Row],[Posting Date]]&lt;&gt;"",$D$5,"")</f>
        <v/>
      </c>
      <c r="AP2239" s="46" t="str">
        <f>TRIM(Table1[[#This Row],[Departments-Prgrams]])</f>
        <v/>
      </c>
      <c r="AQ2239" s="46" t="str">
        <f>TRIM(Table1[[#This Row],[Grant]])</f>
        <v/>
      </c>
      <c r="AR2239" s="46" t="str">
        <f>TRIM(Table1[[#This Row],[Staff ID]])</f>
        <v/>
      </c>
      <c r="AS2239" s="46" t="str">
        <f>IF(TRIM(Table1[[#This Row],[Budget Code]])=0,"",TRIM(Table1[[#This Row],[Budget Code]]))</f>
        <v/>
      </c>
      <c r="AT2239" s="46" t="str">
        <f>IF(Table1[[#This Row],[Line Description]]&lt;&gt;"",Table1[[#This Row],[Line Description]],"")</f>
        <v/>
      </c>
      <c r="AU2239" s="46" t="str">
        <f>IF(Table1[[#This Row],[Cur_Amount Debit]]&gt;0,ROUND(Table1[[#This Row],[Cur_Amount Debit]],2),"")</f>
        <v/>
      </c>
      <c r="AV2239" s="46" t="str">
        <f>IF(Table1[[#This Row],[Cur_Amount Credit]]&gt;0,ROUND(Table1[[#This Row],[Cur_Amount Credit]],2),"")</f>
        <v/>
      </c>
      <c r="AW2239" s="46" t="str">
        <f>LEFT(Table1[[#This Row],[Cur]],3)</f>
        <v/>
      </c>
      <c r="AX2239" s="59"/>
      <c r="AY2239" s="46"/>
      <c r="AZ2239" s="46" t="str">
        <f>IF(Table1[[#This Row],[Cur]]&lt;&gt;"",IF(Table1[[#This Row],[Cur]]="USD","",ExchangeRate),"")</f>
        <v/>
      </c>
      <c r="BA2239" s="46" t="str">
        <f>IF(Table1[[#This Row],[Grant]]&lt;&gt;"",VLOOKUP(Table1[[#This Row],[Grant]],Grants!B:D,3),"")</f>
        <v/>
      </c>
      <c r="BB2239" s="46" t="str">
        <f>TRIM(Table1[[#This Row],[Vendor ID]])</f>
        <v/>
      </c>
      <c r="BC2239">
        <f>IF(Table1[[#This Row],[Reference Number]]=Q2238,BC2238,BC2238+1)</f>
        <v>2</v>
      </c>
    </row>
    <row r="2240" spans="1:55" ht="11.25" hidden="1" customHeight="1">
      <c r="A2240" s="1"/>
      <c r="B2240" s="88" t="str">
        <f>IF(Table1[[#This Row],[Posting Date]]&lt;&gt;"",IF(Table1[[#This Row],[Reference Number]]=Q2239,B2239+1,1),"")</f>
        <v/>
      </c>
      <c r="C2240" s="61"/>
      <c r="D2240" s="61"/>
      <c r="E2240" s="218"/>
      <c r="F2240" s="143" t="str">
        <f>IFERROR(IF(VLOOKUP(Table1[[#This Row],[Budget Code Description]],Dimentions!$X$6:$AC$132,2,FALSE)="","",VLOOKUP(Table1[[#This Row],[Budget Code Description]],Dimentions!$X$6:$AC$132,2,FALSE)),"")</f>
        <v/>
      </c>
      <c r="G2240" s="143" t="str">
        <f>IFERROR(VLOOKUP(Table1[[#This Row],[Budget Code Description]],Dimentions!$X$6:$AC$132,3,FALSE),"")</f>
        <v/>
      </c>
      <c r="H2240" s="64" t="str">
        <f>IFERROR(VLOOKUP(Table1[[#This Row],[Account]],Dimentions!$S$6:$V$233,2,FALSE),"")</f>
        <v/>
      </c>
      <c r="I2240" s="62">
        <f>_xlfn.NUMBERVALUE(LEFT(Table1[[#This Row],[Account]],1))</f>
        <v>0</v>
      </c>
      <c r="J2240" s="62" t="str">
        <f>IFERROR(VLOOKUP(Table1[[#This Row],[Budget Code Description]],Table6[#All],7,FALSE),"")</f>
        <v/>
      </c>
      <c r="K2240" s="143" t="str">
        <f>IFERROR(VLOOKUP(Table1[[#This Row],[Budget Code Description]],Table6[#All],8,FALSE),"")</f>
        <v/>
      </c>
      <c r="L2240" s="63"/>
      <c r="M2240" s="65" t="str">
        <f>IFERROR(VLOOKUP(Table1[[#This Row],[Staff ID]],Table2[],2,FALSE),"")</f>
        <v/>
      </c>
      <c r="N2240" s="211" t="str">
        <f>IFERROR(IF(VLOOKUP(Table1[[#This Row],[Budget Code Description]],Dimentions!$X$6:$AC$97,4,FALSE)="","",VLOOKUP(Table1[[#This Row],[Budget Code Description]],Dimentions!$X$6:$AC$97,4,FALSE)),"")</f>
        <v/>
      </c>
      <c r="O2240" s="65" t="str">
        <f>IFERROR(VLOOKUP(Table1[[#This Row],[Vendor ID]],Table549[],2,FALSE),"")</f>
        <v/>
      </c>
      <c r="P2240" s="63"/>
      <c r="Q2240" s="143" t="str">
        <f>IF(Table1[[#This Row],[Posting Date]]&lt;&gt;"",$D$9,"")</f>
        <v/>
      </c>
      <c r="R2240" s="159" t="str">
        <f>IF(Table1[[#This Row],[Posting Date]]&lt;&gt;"",$D$10,"")</f>
        <v/>
      </c>
      <c r="S2240" s="66"/>
      <c r="T2240" s="63"/>
      <c r="U2240" s="67"/>
      <c r="V2240" s="67"/>
      <c r="W2240" s="67" t="str">
        <f t="shared" si="35"/>
        <v/>
      </c>
      <c r="X2240" s="161" t="str">
        <f>IF(E2240="","",(IF(Table1[[#This Row],[Cur]]="USD",Table1[[#This Row],[Cur_Amount Debit]],Table1[[#This Row],[Cur_Amount Debit]]/Table1[[#This Row],[Exchange Rate]])))</f>
        <v/>
      </c>
      <c r="Y2240" s="161" t="str">
        <f>IF(E2240="","",(IF(Table1[[#This Row],[Cur]]="USD",Table1[[#This Row],[Cur_Amount Credit]],Table1[[#This Row],[Cur_Amount Credit]]/ExchangeRate)))</f>
        <v/>
      </c>
      <c r="Z2240" s="203" t="str">
        <f>IF(E2240="","",(Table1[[#This Row],[Debit USD]]-Table1[[#This Row],[Credit USD]]))</f>
        <v/>
      </c>
      <c r="AA2240" s="122"/>
      <c r="AB2240" s="1"/>
      <c r="AC2240" s="15"/>
      <c r="AD2240" s="15" t="str">
        <f>IF(AND(OR(Table1[[#This Row],[Account]]="15030",Table1[[#This Row],[Account]]="15035",Table1[[#This Row],[Account]]="20150"),Table1[[#This Row],[Vendor ID]]=""),1,"")</f>
        <v/>
      </c>
      <c r="AE2240" s="15"/>
      <c r="AF2240" s="15"/>
      <c r="AG2240" s="15"/>
      <c r="AH2240" s="46" t="str">
        <f>IF(Table1[[#This Row],[Posting Date]]&lt;&gt;"","GJ-"&amp;CountryID,"")</f>
        <v/>
      </c>
      <c r="AI2240" s="59" t="str">
        <f>IF(Table1[[#This Row],[Posting Date]]&lt;&gt;"",Table1[[#This Row],[Posting Date]],"")</f>
        <v/>
      </c>
      <c r="AJ2240" s="46"/>
      <c r="AK2240" s="46" t="str">
        <f>IF(Table1[[#This Row],[Description]]&lt;&gt;"",Table1[[#This Row],[Description]],"")</f>
        <v/>
      </c>
      <c r="AL2240" s="46" t="str">
        <f>IF(Table1[[#This Row],[Posting Date]]&lt;&gt;"",Table1[[#This Row],[Reference Number]],"")</f>
        <v/>
      </c>
      <c r="AM2240" s="46" t="str">
        <f>TRIM(Table1[[#This Row],[Line '#]])</f>
        <v/>
      </c>
      <c r="AN2240" s="46" t="str">
        <f>TRIM(Table1[[#This Row],[Account]])</f>
        <v/>
      </c>
      <c r="AO2240" s="46" t="str">
        <f>IF(Table1[[#This Row],[Posting Date]]&lt;&gt;"",$D$5,"")</f>
        <v/>
      </c>
      <c r="AP2240" s="46" t="str">
        <f>TRIM(Table1[[#This Row],[Departments-Prgrams]])</f>
        <v/>
      </c>
      <c r="AQ2240" s="46" t="str">
        <f>TRIM(Table1[[#This Row],[Grant]])</f>
        <v/>
      </c>
      <c r="AR2240" s="46" t="str">
        <f>TRIM(Table1[[#This Row],[Staff ID]])</f>
        <v/>
      </c>
      <c r="AS2240" s="46" t="str">
        <f>IF(TRIM(Table1[[#This Row],[Budget Code]])=0,"",TRIM(Table1[[#This Row],[Budget Code]]))</f>
        <v/>
      </c>
      <c r="AT2240" s="46" t="str">
        <f>IF(Table1[[#This Row],[Line Description]]&lt;&gt;"",Table1[[#This Row],[Line Description]],"")</f>
        <v/>
      </c>
      <c r="AU2240" s="46" t="str">
        <f>IF(Table1[[#This Row],[Cur_Amount Debit]]&gt;0,ROUND(Table1[[#This Row],[Cur_Amount Debit]],2),"")</f>
        <v/>
      </c>
      <c r="AV2240" s="46" t="str">
        <f>IF(Table1[[#This Row],[Cur_Amount Credit]]&gt;0,ROUND(Table1[[#This Row],[Cur_Amount Credit]],2),"")</f>
        <v/>
      </c>
      <c r="AW2240" s="46" t="str">
        <f>LEFT(Table1[[#This Row],[Cur]],3)</f>
        <v/>
      </c>
      <c r="AX2240" s="59"/>
      <c r="AY2240" s="46"/>
      <c r="AZ2240" s="46" t="str">
        <f>IF(Table1[[#This Row],[Cur]]&lt;&gt;"",IF(Table1[[#This Row],[Cur]]="USD","",ExchangeRate),"")</f>
        <v/>
      </c>
      <c r="BA2240" s="46" t="str">
        <f>IF(Table1[[#This Row],[Grant]]&lt;&gt;"",VLOOKUP(Table1[[#This Row],[Grant]],Grants!B:D,3),"")</f>
        <v/>
      </c>
      <c r="BB2240" s="46" t="str">
        <f>TRIM(Table1[[#This Row],[Vendor ID]])</f>
        <v/>
      </c>
      <c r="BC2240">
        <f>IF(Table1[[#This Row],[Reference Number]]=Q2239,BC2239,BC2239+1)</f>
        <v>2</v>
      </c>
    </row>
    <row r="2241" spans="1:55" ht="11.25" hidden="1" customHeight="1">
      <c r="A2241" s="1"/>
      <c r="B2241" s="88" t="str">
        <f>IF(Table1[[#This Row],[Posting Date]]&lt;&gt;"",IF(Table1[[#This Row],[Reference Number]]=Q2240,B2240+1,1),"")</f>
        <v/>
      </c>
      <c r="C2241" s="61"/>
      <c r="D2241" s="61"/>
      <c r="E2241" s="218"/>
      <c r="F2241" s="143" t="str">
        <f>IFERROR(IF(VLOOKUP(Table1[[#This Row],[Budget Code Description]],Dimentions!$X$6:$AC$132,2,FALSE)="","",VLOOKUP(Table1[[#This Row],[Budget Code Description]],Dimentions!$X$6:$AC$132,2,FALSE)),"")</f>
        <v/>
      </c>
      <c r="G2241" s="143" t="str">
        <f>IFERROR(VLOOKUP(Table1[[#This Row],[Budget Code Description]],Dimentions!$X$6:$AC$132,3,FALSE),"")</f>
        <v/>
      </c>
      <c r="H2241" s="64" t="str">
        <f>IFERROR(VLOOKUP(Table1[[#This Row],[Account]],Dimentions!$S$6:$V$233,2,FALSE),"")</f>
        <v/>
      </c>
      <c r="I2241" s="62">
        <f>_xlfn.NUMBERVALUE(LEFT(Table1[[#This Row],[Account]],1))</f>
        <v>0</v>
      </c>
      <c r="J2241" s="62" t="str">
        <f>IFERROR(VLOOKUP(Table1[[#This Row],[Budget Code Description]],Table6[#All],7,FALSE),"")</f>
        <v/>
      </c>
      <c r="K2241" s="143" t="str">
        <f>IFERROR(VLOOKUP(Table1[[#This Row],[Budget Code Description]],Table6[#All],8,FALSE),"")</f>
        <v/>
      </c>
      <c r="L2241" s="63"/>
      <c r="M2241" s="65" t="str">
        <f>IFERROR(VLOOKUP(Table1[[#This Row],[Staff ID]],Table2[],2,FALSE),"")</f>
        <v/>
      </c>
      <c r="N2241" s="211" t="str">
        <f>IFERROR(IF(VLOOKUP(Table1[[#This Row],[Budget Code Description]],Dimentions!$X$6:$AC$97,4,FALSE)="","",VLOOKUP(Table1[[#This Row],[Budget Code Description]],Dimentions!$X$6:$AC$97,4,FALSE)),"")</f>
        <v/>
      </c>
      <c r="O2241" s="65" t="str">
        <f>IFERROR(VLOOKUP(Table1[[#This Row],[Vendor ID]],Table549[],2,FALSE),"")</f>
        <v/>
      </c>
      <c r="P2241" s="63"/>
      <c r="Q2241" s="143" t="str">
        <f>IF(Table1[[#This Row],[Posting Date]]&lt;&gt;"",$D$9,"")</f>
        <v/>
      </c>
      <c r="R2241" s="159" t="str">
        <f>IF(Table1[[#This Row],[Posting Date]]&lt;&gt;"",$D$10,"")</f>
        <v/>
      </c>
      <c r="S2241" s="66"/>
      <c r="T2241" s="63"/>
      <c r="U2241" s="67"/>
      <c r="V2241" s="67"/>
      <c r="W2241" s="67" t="str">
        <f t="shared" si="35"/>
        <v/>
      </c>
      <c r="X2241" s="161" t="str">
        <f>IF(E2241="","",(IF(Table1[[#This Row],[Cur]]="USD",Table1[[#This Row],[Cur_Amount Debit]],Table1[[#This Row],[Cur_Amount Debit]]/Table1[[#This Row],[Exchange Rate]])))</f>
        <v/>
      </c>
      <c r="Y2241" s="161" t="str">
        <f>IF(E2241="","",(IF(Table1[[#This Row],[Cur]]="USD",Table1[[#This Row],[Cur_Amount Credit]],Table1[[#This Row],[Cur_Amount Credit]]/ExchangeRate)))</f>
        <v/>
      </c>
      <c r="Z2241" s="203" t="str">
        <f>IF(E2241="","",(Table1[[#This Row],[Debit USD]]-Table1[[#This Row],[Credit USD]]))</f>
        <v/>
      </c>
      <c r="AA2241" s="122"/>
      <c r="AB2241" s="1"/>
      <c r="AC2241" s="15"/>
      <c r="AD2241" s="15" t="str">
        <f>IF(AND(OR(Table1[[#This Row],[Account]]="15030",Table1[[#This Row],[Account]]="15035",Table1[[#This Row],[Account]]="20150"),Table1[[#This Row],[Vendor ID]]=""),1,"")</f>
        <v/>
      </c>
      <c r="AE2241" s="15"/>
      <c r="AF2241" s="15"/>
      <c r="AG2241" s="15"/>
      <c r="AH2241" s="46" t="str">
        <f>IF(Table1[[#This Row],[Posting Date]]&lt;&gt;"","GJ-"&amp;CountryID,"")</f>
        <v/>
      </c>
      <c r="AI2241" s="59" t="str">
        <f>IF(Table1[[#This Row],[Posting Date]]&lt;&gt;"",Table1[[#This Row],[Posting Date]],"")</f>
        <v/>
      </c>
      <c r="AJ2241" s="46"/>
      <c r="AK2241" s="46" t="str">
        <f>IF(Table1[[#This Row],[Description]]&lt;&gt;"",Table1[[#This Row],[Description]],"")</f>
        <v/>
      </c>
      <c r="AL2241" s="46" t="str">
        <f>IF(Table1[[#This Row],[Posting Date]]&lt;&gt;"",Table1[[#This Row],[Reference Number]],"")</f>
        <v/>
      </c>
      <c r="AM2241" s="46" t="str">
        <f>TRIM(Table1[[#This Row],[Line '#]])</f>
        <v/>
      </c>
      <c r="AN2241" s="46" t="str">
        <f>TRIM(Table1[[#This Row],[Account]])</f>
        <v/>
      </c>
      <c r="AO2241" s="46" t="str">
        <f>IF(Table1[[#This Row],[Posting Date]]&lt;&gt;"",$D$5,"")</f>
        <v/>
      </c>
      <c r="AP2241" s="46" t="str">
        <f>TRIM(Table1[[#This Row],[Departments-Prgrams]])</f>
        <v/>
      </c>
      <c r="AQ2241" s="46" t="str">
        <f>TRIM(Table1[[#This Row],[Grant]])</f>
        <v/>
      </c>
      <c r="AR2241" s="46" t="str">
        <f>TRIM(Table1[[#This Row],[Staff ID]])</f>
        <v/>
      </c>
      <c r="AS2241" s="46" t="str">
        <f>IF(TRIM(Table1[[#This Row],[Budget Code]])=0,"",TRIM(Table1[[#This Row],[Budget Code]]))</f>
        <v/>
      </c>
      <c r="AT2241" s="46" t="str">
        <f>IF(Table1[[#This Row],[Line Description]]&lt;&gt;"",Table1[[#This Row],[Line Description]],"")</f>
        <v/>
      </c>
      <c r="AU2241" s="46" t="str">
        <f>IF(Table1[[#This Row],[Cur_Amount Debit]]&gt;0,ROUND(Table1[[#This Row],[Cur_Amount Debit]],2),"")</f>
        <v/>
      </c>
      <c r="AV2241" s="46" t="str">
        <f>IF(Table1[[#This Row],[Cur_Amount Credit]]&gt;0,ROUND(Table1[[#This Row],[Cur_Amount Credit]],2),"")</f>
        <v/>
      </c>
      <c r="AW2241" s="46" t="str">
        <f>LEFT(Table1[[#This Row],[Cur]],3)</f>
        <v/>
      </c>
      <c r="AX2241" s="59"/>
      <c r="AY2241" s="46"/>
      <c r="AZ2241" s="46" t="str">
        <f>IF(Table1[[#This Row],[Cur]]&lt;&gt;"",IF(Table1[[#This Row],[Cur]]="USD","",ExchangeRate),"")</f>
        <v/>
      </c>
      <c r="BA2241" s="46" t="str">
        <f>IF(Table1[[#This Row],[Grant]]&lt;&gt;"",VLOOKUP(Table1[[#This Row],[Grant]],Grants!B:D,3),"")</f>
        <v/>
      </c>
      <c r="BB2241" s="46" t="str">
        <f>TRIM(Table1[[#This Row],[Vendor ID]])</f>
        <v/>
      </c>
      <c r="BC2241">
        <f>IF(Table1[[#This Row],[Reference Number]]=Q2240,BC2240,BC2240+1)</f>
        <v>2</v>
      </c>
    </row>
    <row r="2242" spans="1:55" ht="11.25" hidden="1" customHeight="1">
      <c r="A2242" s="1"/>
      <c r="B2242" s="88" t="str">
        <f>IF(Table1[[#This Row],[Posting Date]]&lt;&gt;"",IF(Table1[[#This Row],[Reference Number]]=Q2241,B2241+1,1),"")</f>
        <v/>
      </c>
      <c r="C2242" s="61"/>
      <c r="D2242" s="61"/>
      <c r="E2242" s="218"/>
      <c r="F2242" s="143" t="str">
        <f>IFERROR(IF(VLOOKUP(Table1[[#This Row],[Budget Code Description]],Dimentions!$X$6:$AC$132,2,FALSE)="","",VLOOKUP(Table1[[#This Row],[Budget Code Description]],Dimentions!$X$6:$AC$132,2,FALSE)),"")</f>
        <v/>
      </c>
      <c r="G2242" s="143" t="str">
        <f>IFERROR(VLOOKUP(Table1[[#This Row],[Budget Code Description]],Dimentions!$X$6:$AC$132,3,FALSE),"")</f>
        <v/>
      </c>
      <c r="H2242" s="64" t="str">
        <f>IFERROR(VLOOKUP(Table1[[#This Row],[Account]],Dimentions!$S$6:$V$233,2,FALSE),"")</f>
        <v/>
      </c>
      <c r="I2242" s="62">
        <f>_xlfn.NUMBERVALUE(LEFT(Table1[[#This Row],[Account]],1))</f>
        <v>0</v>
      </c>
      <c r="J2242" s="62" t="str">
        <f>IFERROR(VLOOKUP(Table1[[#This Row],[Budget Code Description]],Table6[#All],7,FALSE),"")</f>
        <v/>
      </c>
      <c r="K2242" s="143" t="str">
        <f>IFERROR(VLOOKUP(Table1[[#This Row],[Budget Code Description]],Table6[#All],8,FALSE),"")</f>
        <v/>
      </c>
      <c r="L2242" s="63"/>
      <c r="M2242" s="65" t="str">
        <f>IFERROR(VLOOKUP(Table1[[#This Row],[Staff ID]],Table2[],2,FALSE),"")</f>
        <v/>
      </c>
      <c r="N2242" s="211" t="str">
        <f>IFERROR(IF(VLOOKUP(Table1[[#This Row],[Budget Code Description]],Dimentions!$X$6:$AC$97,4,FALSE)="","",VLOOKUP(Table1[[#This Row],[Budget Code Description]],Dimentions!$X$6:$AC$97,4,FALSE)),"")</f>
        <v/>
      </c>
      <c r="O2242" s="65" t="str">
        <f>IFERROR(VLOOKUP(Table1[[#This Row],[Vendor ID]],Table549[],2,FALSE),"")</f>
        <v/>
      </c>
      <c r="P2242" s="63"/>
      <c r="Q2242" s="143" t="str">
        <f>IF(Table1[[#This Row],[Posting Date]]&lt;&gt;"",$D$9,"")</f>
        <v/>
      </c>
      <c r="R2242" s="159" t="str">
        <f>IF(Table1[[#This Row],[Posting Date]]&lt;&gt;"",$D$10,"")</f>
        <v/>
      </c>
      <c r="S2242" s="66"/>
      <c r="T2242" s="63"/>
      <c r="U2242" s="67"/>
      <c r="V2242" s="67"/>
      <c r="W2242" s="67" t="str">
        <f t="shared" si="35"/>
        <v/>
      </c>
      <c r="X2242" s="161" t="str">
        <f>IF(E2242="","",(IF(Table1[[#This Row],[Cur]]="USD",Table1[[#This Row],[Cur_Amount Debit]],Table1[[#This Row],[Cur_Amount Debit]]/Table1[[#This Row],[Exchange Rate]])))</f>
        <v/>
      </c>
      <c r="Y2242" s="161" t="str">
        <f>IF(E2242="","",(IF(Table1[[#This Row],[Cur]]="USD",Table1[[#This Row],[Cur_Amount Credit]],Table1[[#This Row],[Cur_Amount Credit]]/ExchangeRate)))</f>
        <v/>
      </c>
      <c r="Z2242" s="203" t="str">
        <f>IF(E2242="","",(Table1[[#This Row],[Debit USD]]-Table1[[#This Row],[Credit USD]]))</f>
        <v/>
      </c>
      <c r="AA2242" s="122"/>
      <c r="AB2242" s="1"/>
      <c r="AC2242" s="15"/>
      <c r="AD2242" s="15" t="str">
        <f>IF(AND(OR(Table1[[#This Row],[Account]]="15030",Table1[[#This Row],[Account]]="15035",Table1[[#This Row],[Account]]="20150"),Table1[[#This Row],[Vendor ID]]=""),1,"")</f>
        <v/>
      </c>
      <c r="AE2242" s="15"/>
      <c r="AF2242" s="15"/>
      <c r="AG2242" s="15"/>
      <c r="AH2242" s="46" t="str">
        <f>IF(Table1[[#This Row],[Posting Date]]&lt;&gt;"","GJ-"&amp;CountryID,"")</f>
        <v/>
      </c>
      <c r="AI2242" s="59" t="str">
        <f>IF(Table1[[#This Row],[Posting Date]]&lt;&gt;"",Table1[[#This Row],[Posting Date]],"")</f>
        <v/>
      </c>
      <c r="AJ2242" s="46"/>
      <c r="AK2242" s="46" t="str">
        <f>IF(Table1[[#This Row],[Description]]&lt;&gt;"",Table1[[#This Row],[Description]],"")</f>
        <v/>
      </c>
      <c r="AL2242" s="46" t="str">
        <f>IF(Table1[[#This Row],[Posting Date]]&lt;&gt;"",Table1[[#This Row],[Reference Number]],"")</f>
        <v/>
      </c>
      <c r="AM2242" s="46" t="str">
        <f>TRIM(Table1[[#This Row],[Line '#]])</f>
        <v/>
      </c>
      <c r="AN2242" s="46" t="str">
        <f>TRIM(Table1[[#This Row],[Account]])</f>
        <v/>
      </c>
      <c r="AO2242" s="46" t="str">
        <f>IF(Table1[[#This Row],[Posting Date]]&lt;&gt;"",$D$5,"")</f>
        <v/>
      </c>
      <c r="AP2242" s="46" t="str">
        <f>TRIM(Table1[[#This Row],[Departments-Prgrams]])</f>
        <v/>
      </c>
      <c r="AQ2242" s="46" t="str">
        <f>TRIM(Table1[[#This Row],[Grant]])</f>
        <v/>
      </c>
      <c r="AR2242" s="46" t="str">
        <f>TRIM(Table1[[#This Row],[Staff ID]])</f>
        <v/>
      </c>
      <c r="AS2242" s="46" t="str">
        <f>IF(TRIM(Table1[[#This Row],[Budget Code]])=0,"",TRIM(Table1[[#This Row],[Budget Code]]))</f>
        <v/>
      </c>
      <c r="AT2242" s="46" t="str">
        <f>IF(Table1[[#This Row],[Line Description]]&lt;&gt;"",Table1[[#This Row],[Line Description]],"")</f>
        <v/>
      </c>
      <c r="AU2242" s="46" t="str">
        <f>IF(Table1[[#This Row],[Cur_Amount Debit]]&gt;0,ROUND(Table1[[#This Row],[Cur_Amount Debit]],2),"")</f>
        <v/>
      </c>
      <c r="AV2242" s="46" t="str">
        <f>IF(Table1[[#This Row],[Cur_Amount Credit]]&gt;0,ROUND(Table1[[#This Row],[Cur_Amount Credit]],2),"")</f>
        <v/>
      </c>
      <c r="AW2242" s="46" t="str">
        <f>LEFT(Table1[[#This Row],[Cur]],3)</f>
        <v/>
      </c>
      <c r="AX2242" s="59"/>
      <c r="AY2242" s="46"/>
      <c r="AZ2242" s="46" t="str">
        <f>IF(Table1[[#This Row],[Cur]]&lt;&gt;"",IF(Table1[[#This Row],[Cur]]="USD","",ExchangeRate),"")</f>
        <v/>
      </c>
      <c r="BA2242" s="46" t="str">
        <f>IF(Table1[[#This Row],[Grant]]&lt;&gt;"",VLOOKUP(Table1[[#This Row],[Grant]],Grants!B:D,3),"")</f>
        <v/>
      </c>
      <c r="BB2242" s="46" t="str">
        <f>TRIM(Table1[[#This Row],[Vendor ID]])</f>
        <v/>
      </c>
      <c r="BC2242">
        <f>IF(Table1[[#This Row],[Reference Number]]=Q2241,BC2241,BC2241+1)</f>
        <v>2</v>
      </c>
    </row>
    <row r="2243" spans="1:55" ht="11.25" hidden="1" customHeight="1">
      <c r="A2243" s="1"/>
      <c r="B2243" s="88" t="str">
        <f>IF(Table1[[#This Row],[Posting Date]]&lt;&gt;"",IF(Table1[[#This Row],[Reference Number]]=Q2242,B2242+1,1),"")</f>
        <v/>
      </c>
      <c r="C2243" s="61"/>
      <c r="D2243" s="61"/>
      <c r="E2243" s="218"/>
      <c r="F2243" s="143" t="str">
        <f>IFERROR(IF(VLOOKUP(Table1[[#This Row],[Budget Code Description]],Dimentions!$X$6:$AC$132,2,FALSE)="","",VLOOKUP(Table1[[#This Row],[Budget Code Description]],Dimentions!$X$6:$AC$132,2,FALSE)),"")</f>
        <v/>
      </c>
      <c r="G2243" s="143" t="str">
        <f>IFERROR(VLOOKUP(Table1[[#This Row],[Budget Code Description]],Dimentions!$X$6:$AC$132,3,FALSE),"")</f>
        <v/>
      </c>
      <c r="H2243" s="64" t="str">
        <f>IFERROR(VLOOKUP(Table1[[#This Row],[Account]],Dimentions!$S$6:$V$233,2,FALSE),"")</f>
        <v/>
      </c>
      <c r="I2243" s="62">
        <f>_xlfn.NUMBERVALUE(LEFT(Table1[[#This Row],[Account]],1))</f>
        <v>0</v>
      </c>
      <c r="J2243" s="62" t="str">
        <f>IFERROR(VLOOKUP(Table1[[#This Row],[Budget Code Description]],Table6[#All],7,FALSE),"")</f>
        <v/>
      </c>
      <c r="K2243" s="143" t="str">
        <f>IFERROR(VLOOKUP(Table1[[#This Row],[Budget Code Description]],Table6[#All],8,FALSE),"")</f>
        <v/>
      </c>
      <c r="L2243" s="63"/>
      <c r="M2243" s="65" t="str">
        <f>IFERROR(VLOOKUP(Table1[[#This Row],[Staff ID]],Table2[],2,FALSE),"")</f>
        <v/>
      </c>
      <c r="N2243" s="211" t="str">
        <f>IFERROR(IF(VLOOKUP(Table1[[#This Row],[Budget Code Description]],Dimentions!$X$6:$AC$97,4,FALSE)="","",VLOOKUP(Table1[[#This Row],[Budget Code Description]],Dimentions!$X$6:$AC$97,4,FALSE)),"")</f>
        <v/>
      </c>
      <c r="O2243" s="65" t="str">
        <f>IFERROR(VLOOKUP(Table1[[#This Row],[Vendor ID]],Table549[],2,FALSE),"")</f>
        <v/>
      </c>
      <c r="P2243" s="63"/>
      <c r="Q2243" s="143" t="str">
        <f>IF(Table1[[#This Row],[Posting Date]]&lt;&gt;"",$D$9,"")</f>
        <v/>
      </c>
      <c r="R2243" s="159" t="str">
        <f>IF(Table1[[#This Row],[Posting Date]]&lt;&gt;"",$D$10,"")</f>
        <v/>
      </c>
      <c r="S2243" s="66"/>
      <c r="T2243" s="63"/>
      <c r="U2243" s="67"/>
      <c r="V2243" s="67"/>
      <c r="W2243" s="67" t="str">
        <f t="shared" si="35"/>
        <v/>
      </c>
      <c r="X2243" s="161" t="str">
        <f>IF(E2243="","",(IF(Table1[[#This Row],[Cur]]="USD",Table1[[#This Row],[Cur_Amount Debit]],Table1[[#This Row],[Cur_Amount Debit]]/Table1[[#This Row],[Exchange Rate]])))</f>
        <v/>
      </c>
      <c r="Y2243" s="161" t="str">
        <f>IF(E2243="","",(IF(Table1[[#This Row],[Cur]]="USD",Table1[[#This Row],[Cur_Amount Credit]],Table1[[#This Row],[Cur_Amount Credit]]/ExchangeRate)))</f>
        <v/>
      </c>
      <c r="Z2243" s="203" t="str">
        <f>IF(E2243="","",(Table1[[#This Row],[Debit USD]]-Table1[[#This Row],[Credit USD]]))</f>
        <v/>
      </c>
      <c r="AA2243" s="122"/>
      <c r="AB2243" s="1"/>
      <c r="AC2243" s="15"/>
      <c r="AD2243" s="15" t="str">
        <f>IF(AND(OR(Table1[[#This Row],[Account]]="15030",Table1[[#This Row],[Account]]="15035",Table1[[#This Row],[Account]]="20150"),Table1[[#This Row],[Vendor ID]]=""),1,"")</f>
        <v/>
      </c>
      <c r="AE2243" s="15"/>
      <c r="AF2243" s="15"/>
      <c r="AG2243" s="15"/>
      <c r="AH2243" s="46" t="str">
        <f>IF(Table1[[#This Row],[Posting Date]]&lt;&gt;"","GJ-"&amp;CountryID,"")</f>
        <v/>
      </c>
      <c r="AI2243" s="59" t="str">
        <f>IF(Table1[[#This Row],[Posting Date]]&lt;&gt;"",Table1[[#This Row],[Posting Date]],"")</f>
        <v/>
      </c>
      <c r="AJ2243" s="46"/>
      <c r="AK2243" s="46" t="str">
        <f>IF(Table1[[#This Row],[Description]]&lt;&gt;"",Table1[[#This Row],[Description]],"")</f>
        <v/>
      </c>
      <c r="AL2243" s="46" t="str">
        <f>IF(Table1[[#This Row],[Posting Date]]&lt;&gt;"",Table1[[#This Row],[Reference Number]],"")</f>
        <v/>
      </c>
      <c r="AM2243" s="46" t="str">
        <f>TRIM(Table1[[#This Row],[Line '#]])</f>
        <v/>
      </c>
      <c r="AN2243" s="46" t="str">
        <f>TRIM(Table1[[#This Row],[Account]])</f>
        <v/>
      </c>
      <c r="AO2243" s="46" t="str">
        <f>IF(Table1[[#This Row],[Posting Date]]&lt;&gt;"",$D$5,"")</f>
        <v/>
      </c>
      <c r="AP2243" s="46" t="str">
        <f>TRIM(Table1[[#This Row],[Departments-Prgrams]])</f>
        <v/>
      </c>
      <c r="AQ2243" s="46" t="str">
        <f>TRIM(Table1[[#This Row],[Grant]])</f>
        <v/>
      </c>
      <c r="AR2243" s="46" t="str">
        <f>TRIM(Table1[[#This Row],[Staff ID]])</f>
        <v/>
      </c>
      <c r="AS2243" s="46" t="str">
        <f>IF(TRIM(Table1[[#This Row],[Budget Code]])=0,"",TRIM(Table1[[#This Row],[Budget Code]]))</f>
        <v/>
      </c>
      <c r="AT2243" s="46" t="str">
        <f>IF(Table1[[#This Row],[Line Description]]&lt;&gt;"",Table1[[#This Row],[Line Description]],"")</f>
        <v/>
      </c>
      <c r="AU2243" s="46" t="str">
        <f>IF(Table1[[#This Row],[Cur_Amount Debit]]&gt;0,ROUND(Table1[[#This Row],[Cur_Amount Debit]],2),"")</f>
        <v/>
      </c>
      <c r="AV2243" s="46" t="str">
        <f>IF(Table1[[#This Row],[Cur_Amount Credit]]&gt;0,ROUND(Table1[[#This Row],[Cur_Amount Credit]],2),"")</f>
        <v/>
      </c>
      <c r="AW2243" s="46" t="str">
        <f>LEFT(Table1[[#This Row],[Cur]],3)</f>
        <v/>
      </c>
      <c r="AX2243" s="59"/>
      <c r="AY2243" s="46"/>
      <c r="AZ2243" s="46" t="str">
        <f>IF(Table1[[#This Row],[Cur]]&lt;&gt;"",IF(Table1[[#This Row],[Cur]]="USD","",ExchangeRate),"")</f>
        <v/>
      </c>
      <c r="BA2243" s="46" t="str">
        <f>IF(Table1[[#This Row],[Grant]]&lt;&gt;"",VLOOKUP(Table1[[#This Row],[Grant]],Grants!B:D,3),"")</f>
        <v/>
      </c>
      <c r="BB2243" s="46" t="str">
        <f>TRIM(Table1[[#This Row],[Vendor ID]])</f>
        <v/>
      </c>
      <c r="BC2243">
        <f>IF(Table1[[#This Row],[Reference Number]]=Q2242,BC2242,BC2242+1)</f>
        <v>2</v>
      </c>
    </row>
    <row r="2244" spans="1:55" ht="11.25" hidden="1" customHeight="1">
      <c r="A2244" s="1"/>
      <c r="B2244" s="88" t="str">
        <f>IF(Table1[[#This Row],[Posting Date]]&lt;&gt;"",IF(Table1[[#This Row],[Reference Number]]=Q2243,B2243+1,1),"")</f>
        <v/>
      </c>
      <c r="C2244" s="61"/>
      <c r="D2244" s="61"/>
      <c r="E2244" s="218"/>
      <c r="F2244" s="143" t="str">
        <f>IFERROR(IF(VLOOKUP(Table1[[#This Row],[Budget Code Description]],Dimentions!$X$6:$AC$132,2,FALSE)="","",VLOOKUP(Table1[[#This Row],[Budget Code Description]],Dimentions!$X$6:$AC$132,2,FALSE)),"")</f>
        <v/>
      </c>
      <c r="G2244" s="143" t="str">
        <f>IFERROR(VLOOKUP(Table1[[#This Row],[Budget Code Description]],Dimentions!$X$6:$AC$132,3,FALSE),"")</f>
        <v/>
      </c>
      <c r="H2244" s="64" t="str">
        <f>IFERROR(VLOOKUP(Table1[[#This Row],[Account]],Dimentions!$S$6:$V$233,2,FALSE),"")</f>
        <v/>
      </c>
      <c r="I2244" s="62">
        <f>_xlfn.NUMBERVALUE(LEFT(Table1[[#This Row],[Account]],1))</f>
        <v>0</v>
      </c>
      <c r="J2244" s="62" t="str">
        <f>IFERROR(VLOOKUP(Table1[[#This Row],[Budget Code Description]],Table6[#All],7,FALSE),"")</f>
        <v/>
      </c>
      <c r="K2244" s="143" t="str">
        <f>IFERROR(VLOOKUP(Table1[[#This Row],[Budget Code Description]],Table6[#All],8,FALSE),"")</f>
        <v/>
      </c>
      <c r="L2244" s="63"/>
      <c r="M2244" s="65" t="str">
        <f>IFERROR(VLOOKUP(Table1[[#This Row],[Staff ID]],Table2[],2,FALSE),"")</f>
        <v/>
      </c>
      <c r="N2244" s="211" t="str">
        <f>IFERROR(IF(VLOOKUP(Table1[[#This Row],[Budget Code Description]],Dimentions!$X$6:$AC$97,4,FALSE)="","",VLOOKUP(Table1[[#This Row],[Budget Code Description]],Dimentions!$X$6:$AC$97,4,FALSE)),"")</f>
        <v/>
      </c>
      <c r="O2244" s="65" t="str">
        <f>IFERROR(VLOOKUP(Table1[[#This Row],[Vendor ID]],Table549[],2,FALSE),"")</f>
        <v/>
      </c>
      <c r="P2244" s="63"/>
      <c r="Q2244" s="143" t="str">
        <f>IF(Table1[[#This Row],[Posting Date]]&lt;&gt;"",$D$9,"")</f>
        <v/>
      </c>
      <c r="R2244" s="159" t="str">
        <f>IF(Table1[[#This Row],[Posting Date]]&lt;&gt;"",$D$10,"")</f>
        <v/>
      </c>
      <c r="S2244" s="66"/>
      <c r="T2244" s="63"/>
      <c r="U2244" s="67"/>
      <c r="V2244" s="67"/>
      <c r="W2244" s="67" t="str">
        <f t="shared" si="35"/>
        <v/>
      </c>
      <c r="X2244" s="161" t="str">
        <f>IF(E2244="","",(IF(Table1[[#This Row],[Cur]]="USD",Table1[[#This Row],[Cur_Amount Debit]],Table1[[#This Row],[Cur_Amount Debit]]/Table1[[#This Row],[Exchange Rate]])))</f>
        <v/>
      </c>
      <c r="Y2244" s="161" t="str">
        <f>IF(E2244="","",(IF(Table1[[#This Row],[Cur]]="USD",Table1[[#This Row],[Cur_Amount Credit]],Table1[[#This Row],[Cur_Amount Credit]]/ExchangeRate)))</f>
        <v/>
      </c>
      <c r="Z2244" s="203" t="str">
        <f>IF(E2244="","",(Table1[[#This Row],[Debit USD]]-Table1[[#This Row],[Credit USD]]))</f>
        <v/>
      </c>
      <c r="AA2244" s="122"/>
      <c r="AB2244" s="1"/>
      <c r="AC2244" s="15"/>
      <c r="AD2244" s="15" t="str">
        <f>IF(AND(OR(Table1[[#This Row],[Account]]="15030",Table1[[#This Row],[Account]]="15035",Table1[[#This Row],[Account]]="20150"),Table1[[#This Row],[Vendor ID]]=""),1,"")</f>
        <v/>
      </c>
      <c r="AE2244" s="15"/>
      <c r="AF2244" s="15"/>
      <c r="AG2244" s="15"/>
      <c r="AH2244" s="46" t="str">
        <f>IF(Table1[[#This Row],[Posting Date]]&lt;&gt;"","GJ-"&amp;CountryID,"")</f>
        <v/>
      </c>
      <c r="AI2244" s="59" t="str">
        <f>IF(Table1[[#This Row],[Posting Date]]&lt;&gt;"",Table1[[#This Row],[Posting Date]],"")</f>
        <v/>
      </c>
      <c r="AJ2244" s="46"/>
      <c r="AK2244" s="46" t="str">
        <f>IF(Table1[[#This Row],[Description]]&lt;&gt;"",Table1[[#This Row],[Description]],"")</f>
        <v/>
      </c>
      <c r="AL2244" s="46" t="str">
        <f>IF(Table1[[#This Row],[Posting Date]]&lt;&gt;"",Table1[[#This Row],[Reference Number]],"")</f>
        <v/>
      </c>
      <c r="AM2244" s="46" t="str">
        <f>TRIM(Table1[[#This Row],[Line '#]])</f>
        <v/>
      </c>
      <c r="AN2244" s="46" t="str">
        <f>TRIM(Table1[[#This Row],[Account]])</f>
        <v/>
      </c>
      <c r="AO2244" s="46" t="str">
        <f>IF(Table1[[#This Row],[Posting Date]]&lt;&gt;"",$D$5,"")</f>
        <v/>
      </c>
      <c r="AP2244" s="46" t="str">
        <f>TRIM(Table1[[#This Row],[Departments-Prgrams]])</f>
        <v/>
      </c>
      <c r="AQ2244" s="46" t="str">
        <f>TRIM(Table1[[#This Row],[Grant]])</f>
        <v/>
      </c>
      <c r="AR2244" s="46" t="str">
        <f>TRIM(Table1[[#This Row],[Staff ID]])</f>
        <v/>
      </c>
      <c r="AS2244" s="46" t="str">
        <f>IF(TRIM(Table1[[#This Row],[Budget Code]])=0,"",TRIM(Table1[[#This Row],[Budget Code]]))</f>
        <v/>
      </c>
      <c r="AT2244" s="46" t="str">
        <f>IF(Table1[[#This Row],[Line Description]]&lt;&gt;"",Table1[[#This Row],[Line Description]],"")</f>
        <v/>
      </c>
      <c r="AU2244" s="46" t="str">
        <f>IF(Table1[[#This Row],[Cur_Amount Debit]]&gt;0,ROUND(Table1[[#This Row],[Cur_Amount Debit]],2),"")</f>
        <v/>
      </c>
      <c r="AV2244" s="46" t="str">
        <f>IF(Table1[[#This Row],[Cur_Amount Credit]]&gt;0,ROUND(Table1[[#This Row],[Cur_Amount Credit]],2),"")</f>
        <v/>
      </c>
      <c r="AW2244" s="46" t="str">
        <f>LEFT(Table1[[#This Row],[Cur]],3)</f>
        <v/>
      </c>
      <c r="AX2244" s="59"/>
      <c r="AY2244" s="46"/>
      <c r="AZ2244" s="46" t="str">
        <f>IF(Table1[[#This Row],[Cur]]&lt;&gt;"",IF(Table1[[#This Row],[Cur]]="USD","",ExchangeRate),"")</f>
        <v/>
      </c>
      <c r="BA2244" s="46" t="str">
        <f>IF(Table1[[#This Row],[Grant]]&lt;&gt;"",VLOOKUP(Table1[[#This Row],[Grant]],Grants!B:D,3),"")</f>
        <v/>
      </c>
      <c r="BB2244" s="46" t="str">
        <f>TRIM(Table1[[#This Row],[Vendor ID]])</f>
        <v/>
      </c>
      <c r="BC2244">
        <f>IF(Table1[[#This Row],[Reference Number]]=Q2243,BC2243,BC2243+1)</f>
        <v>2</v>
      </c>
    </row>
    <row r="2245" spans="1:55" ht="11.25" hidden="1" customHeight="1">
      <c r="A2245" s="1"/>
      <c r="B2245" s="88" t="str">
        <f>IF(Table1[[#This Row],[Posting Date]]&lt;&gt;"",IF(Table1[[#This Row],[Reference Number]]=Q2244,B2244+1,1),"")</f>
        <v/>
      </c>
      <c r="C2245" s="61"/>
      <c r="D2245" s="61"/>
      <c r="E2245" s="218"/>
      <c r="F2245" s="143" t="str">
        <f>IFERROR(IF(VLOOKUP(Table1[[#This Row],[Budget Code Description]],Dimentions!$X$6:$AC$132,2,FALSE)="","",VLOOKUP(Table1[[#This Row],[Budget Code Description]],Dimentions!$X$6:$AC$132,2,FALSE)),"")</f>
        <v/>
      </c>
      <c r="G2245" s="143" t="str">
        <f>IFERROR(VLOOKUP(Table1[[#This Row],[Budget Code Description]],Dimentions!$X$6:$AC$132,3,FALSE),"")</f>
        <v/>
      </c>
      <c r="H2245" s="64" t="str">
        <f>IFERROR(VLOOKUP(Table1[[#This Row],[Account]],Dimentions!$S$6:$V$233,2,FALSE),"")</f>
        <v/>
      </c>
      <c r="I2245" s="62">
        <f>_xlfn.NUMBERVALUE(LEFT(Table1[[#This Row],[Account]],1))</f>
        <v>0</v>
      </c>
      <c r="J2245" s="62" t="str">
        <f>IFERROR(VLOOKUP(Table1[[#This Row],[Budget Code Description]],Table6[#All],7,FALSE),"")</f>
        <v/>
      </c>
      <c r="K2245" s="143" t="str">
        <f>IFERROR(VLOOKUP(Table1[[#This Row],[Budget Code Description]],Table6[#All],8,FALSE),"")</f>
        <v/>
      </c>
      <c r="L2245" s="63"/>
      <c r="M2245" s="65" t="str">
        <f>IFERROR(VLOOKUP(Table1[[#This Row],[Staff ID]],Table2[],2,FALSE),"")</f>
        <v/>
      </c>
      <c r="N2245" s="211" t="str">
        <f>IFERROR(IF(VLOOKUP(Table1[[#This Row],[Budget Code Description]],Dimentions!$X$6:$AC$97,4,FALSE)="","",VLOOKUP(Table1[[#This Row],[Budget Code Description]],Dimentions!$X$6:$AC$97,4,FALSE)),"")</f>
        <v/>
      </c>
      <c r="O2245" s="65" t="str">
        <f>IFERROR(VLOOKUP(Table1[[#This Row],[Vendor ID]],Table549[],2,FALSE),"")</f>
        <v/>
      </c>
      <c r="P2245" s="63"/>
      <c r="Q2245" s="143" t="str">
        <f>IF(Table1[[#This Row],[Posting Date]]&lt;&gt;"",$D$9,"")</f>
        <v/>
      </c>
      <c r="R2245" s="159" t="str">
        <f>IF(Table1[[#This Row],[Posting Date]]&lt;&gt;"",$D$10,"")</f>
        <v/>
      </c>
      <c r="S2245" s="66"/>
      <c r="T2245" s="63"/>
      <c r="U2245" s="67"/>
      <c r="V2245" s="67"/>
      <c r="W2245" s="67" t="str">
        <f t="shared" si="35"/>
        <v/>
      </c>
      <c r="X2245" s="161" t="str">
        <f>IF(E2245="","",(IF(Table1[[#This Row],[Cur]]="USD",Table1[[#This Row],[Cur_Amount Debit]],Table1[[#This Row],[Cur_Amount Debit]]/Table1[[#This Row],[Exchange Rate]])))</f>
        <v/>
      </c>
      <c r="Y2245" s="161" t="str">
        <f>IF(E2245="","",(IF(Table1[[#This Row],[Cur]]="USD",Table1[[#This Row],[Cur_Amount Credit]],Table1[[#This Row],[Cur_Amount Credit]]/ExchangeRate)))</f>
        <v/>
      </c>
      <c r="Z2245" s="203" t="str">
        <f>IF(E2245="","",(Table1[[#This Row],[Debit USD]]-Table1[[#This Row],[Credit USD]]))</f>
        <v/>
      </c>
      <c r="AA2245" s="122"/>
      <c r="AB2245" s="1"/>
      <c r="AC2245" s="15"/>
      <c r="AD2245" s="15" t="str">
        <f>IF(AND(OR(Table1[[#This Row],[Account]]="15030",Table1[[#This Row],[Account]]="15035",Table1[[#This Row],[Account]]="20150"),Table1[[#This Row],[Vendor ID]]=""),1,"")</f>
        <v/>
      </c>
      <c r="AE2245" s="15"/>
      <c r="AF2245" s="15"/>
      <c r="AG2245" s="15"/>
      <c r="AH2245" s="46" t="str">
        <f>IF(Table1[[#This Row],[Posting Date]]&lt;&gt;"","GJ-"&amp;CountryID,"")</f>
        <v/>
      </c>
      <c r="AI2245" s="59" t="str">
        <f>IF(Table1[[#This Row],[Posting Date]]&lt;&gt;"",Table1[[#This Row],[Posting Date]],"")</f>
        <v/>
      </c>
      <c r="AJ2245" s="46"/>
      <c r="AK2245" s="46" t="str">
        <f>IF(Table1[[#This Row],[Description]]&lt;&gt;"",Table1[[#This Row],[Description]],"")</f>
        <v/>
      </c>
      <c r="AL2245" s="46" t="str">
        <f>IF(Table1[[#This Row],[Posting Date]]&lt;&gt;"",Table1[[#This Row],[Reference Number]],"")</f>
        <v/>
      </c>
      <c r="AM2245" s="46" t="str">
        <f>TRIM(Table1[[#This Row],[Line '#]])</f>
        <v/>
      </c>
      <c r="AN2245" s="46" t="str">
        <f>TRIM(Table1[[#This Row],[Account]])</f>
        <v/>
      </c>
      <c r="AO2245" s="46" t="str">
        <f>IF(Table1[[#This Row],[Posting Date]]&lt;&gt;"",$D$5,"")</f>
        <v/>
      </c>
      <c r="AP2245" s="46" t="str">
        <f>TRIM(Table1[[#This Row],[Departments-Prgrams]])</f>
        <v/>
      </c>
      <c r="AQ2245" s="46" t="str">
        <f>TRIM(Table1[[#This Row],[Grant]])</f>
        <v/>
      </c>
      <c r="AR2245" s="46" t="str">
        <f>TRIM(Table1[[#This Row],[Staff ID]])</f>
        <v/>
      </c>
      <c r="AS2245" s="46" t="str">
        <f>IF(TRIM(Table1[[#This Row],[Budget Code]])=0,"",TRIM(Table1[[#This Row],[Budget Code]]))</f>
        <v/>
      </c>
      <c r="AT2245" s="46" t="str">
        <f>IF(Table1[[#This Row],[Line Description]]&lt;&gt;"",Table1[[#This Row],[Line Description]],"")</f>
        <v/>
      </c>
      <c r="AU2245" s="46" t="str">
        <f>IF(Table1[[#This Row],[Cur_Amount Debit]]&gt;0,ROUND(Table1[[#This Row],[Cur_Amount Debit]],2),"")</f>
        <v/>
      </c>
      <c r="AV2245" s="46" t="str">
        <f>IF(Table1[[#This Row],[Cur_Amount Credit]]&gt;0,ROUND(Table1[[#This Row],[Cur_Amount Credit]],2),"")</f>
        <v/>
      </c>
      <c r="AW2245" s="46" t="str">
        <f>LEFT(Table1[[#This Row],[Cur]],3)</f>
        <v/>
      </c>
      <c r="AX2245" s="59"/>
      <c r="AY2245" s="46"/>
      <c r="AZ2245" s="46" t="str">
        <f>IF(Table1[[#This Row],[Cur]]&lt;&gt;"",IF(Table1[[#This Row],[Cur]]="USD","",ExchangeRate),"")</f>
        <v/>
      </c>
      <c r="BA2245" s="46" t="str">
        <f>IF(Table1[[#This Row],[Grant]]&lt;&gt;"",VLOOKUP(Table1[[#This Row],[Grant]],Grants!B:D,3),"")</f>
        <v/>
      </c>
      <c r="BB2245" s="46" t="str">
        <f>TRIM(Table1[[#This Row],[Vendor ID]])</f>
        <v/>
      </c>
      <c r="BC2245">
        <f>IF(Table1[[#This Row],[Reference Number]]=Q2244,BC2244,BC2244+1)</f>
        <v>2</v>
      </c>
    </row>
    <row r="2246" spans="1:55" ht="11.25" hidden="1" customHeight="1">
      <c r="A2246" s="1"/>
      <c r="B2246" s="88" t="str">
        <f>IF(Table1[[#This Row],[Posting Date]]&lt;&gt;"",IF(Table1[[#This Row],[Reference Number]]=Q2245,B2245+1,1),"")</f>
        <v/>
      </c>
      <c r="C2246" s="61"/>
      <c r="D2246" s="61"/>
      <c r="E2246" s="218"/>
      <c r="F2246" s="143" t="str">
        <f>IFERROR(IF(VLOOKUP(Table1[[#This Row],[Budget Code Description]],Dimentions!$X$6:$AC$132,2,FALSE)="","",VLOOKUP(Table1[[#This Row],[Budget Code Description]],Dimentions!$X$6:$AC$132,2,FALSE)),"")</f>
        <v/>
      </c>
      <c r="G2246" s="143" t="str">
        <f>IFERROR(VLOOKUP(Table1[[#This Row],[Budget Code Description]],Dimentions!$X$6:$AC$132,3,FALSE),"")</f>
        <v/>
      </c>
      <c r="H2246" s="64" t="str">
        <f>IFERROR(VLOOKUP(Table1[[#This Row],[Account]],Dimentions!$S$6:$V$233,2,FALSE),"")</f>
        <v/>
      </c>
      <c r="I2246" s="62">
        <f>_xlfn.NUMBERVALUE(LEFT(Table1[[#This Row],[Account]],1))</f>
        <v>0</v>
      </c>
      <c r="J2246" s="62" t="str">
        <f>IFERROR(VLOOKUP(Table1[[#This Row],[Budget Code Description]],Table6[#All],7,FALSE),"")</f>
        <v/>
      </c>
      <c r="K2246" s="143" t="str">
        <f>IFERROR(VLOOKUP(Table1[[#This Row],[Budget Code Description]],Table6[#All],8,FALSE),"")</f>
        <v/>
      </c>
      <c r="L2246" s="63"/>
      <c r="M2246" s="65" t="str">
        <f>IFERROR(VLOOKUP(Table1[[#This Row],[Staff ID]],Table2[],2,FALSE),"")</f>
        <v/>
      </c>
      <c r="N2246" s="211" t="str">
        <f>IFERROR(IF(VLOOKUP(Table1[[#This Row],[Budget Code Description]],Dimentions!$X$6:$AC$97,4,FALSE)="","",VLOOKUP(Table1[[#This Row],[Budget Code Description]],Dimentions!$X$6:$AC$97,4,FALSE)),"")</f>
        <v/>
      </c>
      <c r="O2246" s="65" t="str">
        <f>IFERROR(VLOOKUP(Table1[[#This Row],[Vendor ID]],Table549[],2,FALSE),"")</f>
        <v/>
      </c>
      <c r="P2246" s="63"/>
      <c r="Q2246" s="143" t="str">
        <f>IF(Table1[[#This Row],[Posting Date]]&lt;&gt;"",$D$9,"")</f>
        <v/>
      </c>
      <c r="R2246" s="159" t="str">
        <f>IF(Table1[[#This Row],[Posting Date]]&lt;&gt;"",$D$10,"")</f>
        <v/>
      </c>
      <c r="S2246" s="66"/>
      <c r="T2246" s="63"/>
      <c r="U2246" s="67"/>
      <c r="V2246" s="67"/>
      <c r="W2246" s="67" t="str">
        <f t="shared" si="35"/>
        <v/>
      </c>
      <c r="X2246" s="161" t="str">
        <f>IF(E2246="","",(IF(Table1[[#This Row],[Cur]]="USD",Table1[[#This Row],[Cur_Amount Debit]],Table1[[#This Row],[Cur_Amount Debit]]/Table1[[#This Row],[Exchange Rate]])))</f>
        <v/>
      </c>
      <c r="Y2246" s="161" t="str">
        <f>IF(E2246="","",(IF(Table1[[#This Row],[Cur]]="USD",Table1[[#This Row],[Cur_Amount Credit]],Table1[[#This Row],[Cur_Amount Credit]]/ExchangeRate)))</f>
        <v/>
      </c>
      <c r="Z2246" s="203" t="str">
        <f>IF(E2246="","",(Table1[[#This Row],[Debit USD]]-Table1[[#This Row],[Credit USD]]))</f>
        <v/>
      </c>
      <c r="AA2246" s="122"/>
      <c r="AB2246" s="1"/>
      <c r="AC2246" s="15"/>
      <c r="AD2246" s="15" t="str">
        <f>IF(AND(OR(Table1[[#This Row],[Account]]="15030",Table1[[#This Row],[Account]]="15035",Table1[[#This Row],[Account]]="20150"),Table1[[#This Row],[Vendor ID]]=""),1,"")</f>
        <v/>
      </c>
      <c r="AE2246" s="15"/>
      <c r="AF2246" s="15"/>
      <c r="AG2246" s="15"/>
      <c r="AH2246" s="46" t="str">
        <f>IF(Table1[[#This Row],[Posting Date]]&lt;&gt;"","GJ-"&amp;CountryID,"")</f>
        <v/>
      </c>
      <c r="AI2246" s="59" t="str">
        <f>IF(Table1[[#This Row],[Posting Date]]&lt;&gt;"",Table1[[#This Row],[Posting Date]],"")</f>
        <v/>
      </c>
      <c r="AJ2246" s="46"/>
      <c r="AK2246" s="46" t="str">
        <f>IF(Table1[[#This Row],[Description]]&lt;&gt;"",Table1[[#This Row],[Description]],"")</f>
        <v/>
      </c>
      <c r="AL2246" s="46" t="str">
        <f>IF(Table1[[#This Row],[Posting Date]]&lt;&gt;"",Table1[[#This Row],[Reference Number]],"")</f>
        <v/>
      </c>
      <c r="AM2246" s="46" t="str">
        <f>TRIM(Table1[[#This Row],[Line '#]])</f>
        <v/>
      </c>
      <c r="AN2246" s="46" t="str">
        <f>TRIM(Table1[[#This Row],[Account]])</f>
        <v/>
      </c>
      <c r="AO2246" s="46" t="str">
        <f>IF(Table1[[#This Row],[Posting Date]]&lt;&gt;"",$D$5,"")</f>
        <v/>
      </c>
      <c r="AP2246" s="46" t="str">
        <f>TRIM(Table1[[#This Row],[Departments-Prgrams]])</f>
        <v/>
      </c>
      <c r="AQ2246" s="46" t="str">
        <f>TRIM(Table1[[#This Row],[Grant]])</f>
        <v/>
      </c>
      <c r="AR2246" s="46" t="str">
        <f>TRIM(Table1[[#This Row],[Staff ID]])</f>
        <v/>
      </c>
      <c r="AS2246" s="46" t="str">
        <f>IF(TRIM(Table1[[#This Row],[Budget Code]])=0,"",TRIM(Table1[[#This Row],[Budget Code]]))</f>
        <v/>
      </c>
      <c r="AT2246" s="46" t="str">
        <f>IF(Table1[[#This Row],[Line Description]]&lt;&gt;"",Table1[[#This Row],[Line Description]],"")</f>
        <v/>
      </c>
      <c r="AU2246" s="46" t="str">
        <f>IF(Table1[[#This Row],[Cur_Amount Debit]]&gt;0,ROUND(Table1[[#This Row],[Cur_Amount Debit]],2),"")</f>
        <v/>
      </c>
      <c r="AV2246" s="46" t="str">
        <f>IF(Table1[[#This Row],[Cur_Amount Credit]]&gt;0,ROUND(Table1[[#This Row],[Cur_Amount Credit]],2),"")</f>
        <v/>
      </c>
      <c r="AW2246" s="46" t="str">
        <f>LEFT(Table1[[#This Row],[Cur]],3)</f>
        <v/>
      </c>
      <c r="AX2246" s="59"/>
      <c r="AY2246" s="46"/>
      <c r="AZ2246" s="46" t="str">
        <f>IF(Table1[[#This Row],[Cur]]&lt;&gt;"",IF(Table1[[#This Row],[Cur]]="USD","",ExchangeRate),"")</f>
        <v/>
      </c>
      <c r="BA2246" s="46" t="str">
        <f>IF(Table1[[#This Row],[Grant]]&lt;&gt;"",VLOOKUP(Table1[[#This Row],[Grant]],Grants!B:D,3),"")</f>
        <v/>
      </c>
      <c r="BB2246" s="46" t="str">
        <f>TRIM(Table1[[#This Row],[Vendor ID]])</f>
        <v/>
      </c>
      <c r="BC2246">
        <f>IF(Table1[[#This Row],[Reference Number]]=Q2245,BC2245,BC2245+1)</f>
        <v>2</v>
      </c>
    </row>
    <row r="2247" spans="1:55" ht="11.25" hidden="1" customHeight="1">
      <c r="A2247" s="1"/>
      <c r="B2247" s="88" t="str">
        <f>IF(Table1[[#This Row],[Posting Date]]&lt;&gt;"",IF(Table1[[#This Row],[Reference Number]]=Q2246,B2246+1,1),"")</f>
        <v/>
      </c>
      <c r="C2247" s="61"/>
      <c r="D2247" s="61"/>
      <c r="E2247" s="218"/>
      <c r="F2247" s="143" t="str">
        <f>IFERROR(IF(VLOOKUP(Table1[[#This Row],[Budget Code Description]],Dimentions!$X$6:$AC$132,2,FALSE)="","",VLOOKUP(Table1[[#This Row],[Budget Code Description]],Dimentions!$X$6:$AC$132,2,FALSE)),"")</f>
        <v/>
      </c>
      <c r="G2247" s="143" t="str">
        <f>IFERROR(VLOOKUP(Table1[[#This Row],[Budget Code Description]],Dimentions!$X$6:$AC$132,3,FALSE),"")</f>
        <v/>
      </c>
      <c r="H2247" s="64" t="str">
        <f>IFERROR(VLOOKUP(Table1[[#This Row],[Account]],Dimentions!$S$6:$V$233,2,FALSE),"")</f>
        <v/>
      </c>
      <c r="I2247" s="62">
        <f>_xlfn.NUMBERVALUE(LEFT(Table1[[#This Row],[Account]],1))</f>
        <v>0</v>
      </c>
      <c r="J2247" s="62" t="str">
        <f>IFERROR(VLOOKUP(Table1[[#This Row],[Budget Code Description]],Table6[#All],7,FALSE),"")</f>
        <v/>
      </c>
      <c r="K2247" s="143" t="str">
        <f>IFERROR(VLOOKUP(Table1[[#This Row],[Budget Code Description]],Table6[#All],8,FALSE),"")</f>
        <v/>
      </c>
      <c r="L2247" s="63"/>
      <c r="M2247" s="65" t="str">
        <f>IFERROR(VLOOKUP(Table1[[#This Row],[Staff ID]],Table2[],2,FALSE),"")</f>
        <v/>
      </c>
      <c r="N2247" s="211" t="str">
        <f>IFERROR(IF(VLOOKUP(Table1[[#This Row],[Budget Code Description]],Dimentions!$X$6:$AC$97,4,FALSE)="","",VLOOKUP(Table1[[#This Row],[Budget Code Description]],Dimentions!$X$6:$AC$97,4,FALSE)),"")</f>
        <v/>
      </c>
      <c r="O2247" s="65" t="str">
        <f>IFERROR(VLOOKUP(Table1[[#This Row],[Vendor ID]],Table549[],2,FALSE),"")</f>
        <v/>
      </c>
      <c r="P2247" s="63"/>
      <c r="Q2247" s="143" t="str">
        <f>IF(Table1[[#This Row],[Posting Date]]&lt;&gt;"",$D$9,"")</f>
        <v/>
      </c>
      <c r="R2247" s="159" t="str">
        <f>IF(Table1[[#This Row],[Posting Date]]&lt;&gt;"",$D$10,"")</f>
        <v/>
      </c>
      <c r="S2247" s="66"/>
      <c r="T2247" s="63"/>
      <c r="U2247" s="67"/>
      <c r="V2247" s="67"/>
      <c r="W2247" s="67" t="str">
        <f t="shared" si="35"/>
        <v/>
      </c>
      <c r="X2247" s="161" t="str">
        <f>IF(E2247="","",(IF(Table1[[#This Row],[Cur]]="USD",Table1[[#This Row],[Cur_Amount Debit]],Table1[[#This Row],[Cur_Amount Debit]]/Table1[[#This Row],[Exchange Rate]])))</f>
        <v/>
      </c>
      <c r="Y2247" s="161" t="str">
        <f>IF(E2247="","",(IF(Table1[[#This Row],[Cur]]="USD",Table1[[#This Row],[Cur_Amount Credit]],Table1[[#This Row],[Cur_Amount Credit]]/ExchangeRate)))</f>
        <v/>
      </c>
      <c r="Z2247" s="203" t="str">
        <f>IF(E2247="","",(Table1[[#This Row],[Debit USD]]-Table1[[#This Row],[Credit USD]]))</f>
        <v/>
      </c>
      <c r="AA2247" s="122"/>
      <c r="AB2247" s="1"/>
      <c r="AC2247" s="15"/>
      <c r="AD2247" s="15" t="str">
        <f>IF(AND(OR(Table1[[#This Row],[Account]]="15030",Table1[[#This Row],[Account]]="15035",Table1[[#This Row],[Account]]="20150"),Table1[[#This Row],[Vendor ID]]=""),1,"")</f>
        <v/>
      </c>
      <c r="AE2247" s="15"/>
      <c r="AF2247" s="15"/>
      <c r="AG2247" s="15"/>
      <c r="AH2247" s="46" t="str">
        <f>IF(Table1[[#This Row],[Posting Date]]&lt;&gt;"","GJ-"&amp;CountryID,"")</f>
        <v/>
      </c>
      <c r="AI2247" s="59" t="str">
        <f>IF(Table1[[#This Row],[Posting Date]]&lt;&gt;"",Table1[[#This Row],[Posting Date]],"")</f>
        <v/>
      </c>
      <c r="AJ2247" s="46"/>
      <c r="AK2247" s="46" t="str">
        <f>IF(Table1[[#This Row],[Description]]&lt;&gt;"",Table1[[#This Row],[Description]],"")</f>
        <v/>
      </c>
      <c r="AL2247" s="46" t="str">
        <f>IF(Table1[[#This Row],[Posting Date]]&lt;&gt;"",Table1[[#This Row],[Reference Number]],"")</f>
        <v/>
      </c>
      <c r="AM2247" s="46" t="str">
        <f>TRIM(Table1[[#This Row],[Line '#]])</f>
        <v/>
      </c>
      <c r="AN2247" s="46" t="str">
        <f>TRIM(Table1[[#This Row],[Account]])</f>
        <v/>
      </c>
      <c r="AO2247" s="46" t="str">
        <f>IF(Table1[[#This Row],[Posting Date]]&lt;&gt;"",$D$5,"")</f>
        <v/>
      </c>
      <c r="AP2247" s="46" t="str">
        <f>TRIM(Table1[[#This Row],[Departments-Prgrams]])</f>
        <v/>
      </c>
      <c r="AQ2247" s="46" t="str">
        <f>TRIM(Table1[[#This Row],[Grant]])</f>
        <v/>
      </c>
      <c r="AR2247" s="46" t="str">
        <f>TRIM(Table1[[#This Row],[Staff ID]])</f>
        <v/>
      </c>
      <c r="AS2247" s="46" t="str">
        <f>IF(TRIM(Table1[[#This Row],[Budget Code]])=0,"",TRIM(Table1[[#This Row],[Budget Code]]))</f>
        <v/>
      </c>
      <c r="AT2247" s="46" t="str">
        <f>IF(Table1[[#This Row],[Line Description]]&lt;&gt;"",Table1[[#This Row],[Line Description]],"")</f>
        <v/>
      </c>
      <c r="AU2247" s="46" t="str">
        <f>IF(Table1[[#This Row],[Cur_Amount Debit]]&gt;0,ROUND(Table1[[#This Row],[Cur_Amount Debit]],2),"")</f>
        <v/>
      </c>
      <c r="AV2247" s="46" t="str">
        <f>IF(Table1[[#This Row],[Cur_Amount Credit]]&gt;0,ROUND(Table1[[#This Row],[Cur_Amount Credit]],2),"")</f>
        <v/>
      </c>
      <c r="AW2247" s="46" t="str">
        <f>LEFT(Table1[[#This Row],[Cur]],3)</f>
        <v/>
      </c>
      <c r="AX2247" s="59"/>
      <c r="AY2247" s="46"/>
      <c r="AZ2247" s="46" t="str">
        <f>IF(Table1[[#This Row],[Cur]]&lt;&gt;"",IF(Table1[[#This Row],[Cur]]="USD","",ExchangeRate),"")</f>
        <v/>
      </c>
      <c r="BA2247" s="46" t="str">
        <f>IF(Table1[[#This Row],[Grant]]&lt;&gt;"",VLOOKUP(Table1[[#This Row],[Grant]],Grants!B:D,3),"")</f>
        <v/>
      </c>
      <c r="BB2247" s="46" t="str">
        <f>TRIM(Table1[[#This Row],[Vendor ID]])</f>
        <v/>
      </c>
      <c r="BC2247">
        <f>IF(Table1[[#This Row],[Reference Number]]=Q2246,BC2246,BC2246+1)</f>
        <v>2</v>
      </c>
    </row>
    <row r="2248" spans="1:55" ht="11.25" hidden="1" customHeight="1">
      <c r="A2248" s="1"/>
      <c r="B2248" s="88" t="str">
        <f>IF(Table1[[#This Row],[Posting Date]]&lt;&gt;"",IF(Table1[[#This Row],[Reference Number]]=Q2247,B2247+1,1),"")</f>
        <v/>
      </c>
      <c r="C2248" s="61"/>
      <c r="D2248" s="61"/>
      <c r="E2248" s="218"/>
      <c r="F2248" s="143" t="str">
        <f>IFERROR(IF(VLOOKUP(Table1[[#This Row],[Budget Code Description]],Dimentions!$X$6:$AC$132,2,FALSE)="","",VLOOKUP(Table1[[#This Row],[Budget Code Description]],Dimentions!$X$6:$AC$132,2,FALSE)),"")</f>
        <v/>
      </c>
      <c r="G2248" s="143" t="str">
        <f>IFERROR(VLOOKUP(Table1[[#This Row],[Budget Code Description]],Dimentions!$X$6:$AC$132,3,FALSE),"")</f>
        <v/>
      </c>
      <c r="H2248" s="64" t="str">
        <f>IFERROR(VLOOKUP(Table1[[#This Row],[Account]],Dimentions!$S$6:$V$233,2,FALSE),"")</f>
        <v/>
      </c>
      <c r="I2248" s="62">
        <f>_xlfn.NUMBERVALUE(LEFT(Table1[[#This Row],[Account]],1))</f>
        <v>0</v>
      </c>
      <c r="J2248" s="62" t="str">
        <f>IFERROR(VLOOKUP(Table1[[#This Row],[Budget Code Description]],Table6[#All],7,FALSE),"")</f>
        <v/>
      </c>
      <c r="K2248" s="143" t="str">
        <f>IFERROR(VLOOKUP(Table1[[#This Row],[Budget Code Description]],Table6[#All],8,FALSE),"")</f>
        <v/>
      </c>
      <c r="L2248" s="63"/>
      <c r="M2248" s="65" t="str">
        <f>IFERROR(VLOOKUP(Table1[[#This Row],[Staff ID]],Table2[],2,FALSE),"")</f>
        <v/>
      </c>
      <c r="N2248" s="211" t="str">
        <f>IFERROR(IF(VLOOKUP(Table1[[#This Row],[Budget Code Description]],Dimentions!$X$6:$AC$97,4,FALSE)="","",VLOOKUP(Table1[[#This Row],[Budget Code Description]],Dimentions!$X$6:$AC$97,4,FALSE)),"")</f>
        <v/>
      </c>
      <c r="O2248" s="65" t="str">
        <f>IFERROR(VLOOKUP(Table1[[#This Row],[Vendor ID]],Table549[],2,FALSE),"")</f>
        <v/>
      </c>
      <c r="P2248" s="63"/>
      <c r="Q2248" s="143" t="str">
        <f>IF(Table1[[#This Row],[Posting Date]]&lt;&gt;"",$D$9,"")</f>
        <v/>
      </c>
      <c r="R2248" s="159" t="str">
        <f>IF(Table1[[#This Row],[Posting Date]]&lt;&gt;"",$D$10,"")</f>
        <v/>
      </c>
      <c r="S2248" s="66"/>
      <c r="T2248" s="63"/>
      <c r="U2248" s="67"/>
      <c r="V2248" s="67"/>
      <c r="W2248" s="67" t="str">
        <f t="shared" si="35"/>
        <v/>
      </c>
      <c r="X2248" s="161" t="str">
        <f>IF(E2248="","",(IF(Table1[[#This Row],[Cur]]="USD",Table1[[#This Row],[Cur_Amount Debit]],Table1[[#This Row],[Cur_Amount Debit]]/Table1[[#This Row],[Exchange Rate]])))</f>
        <v/>
      </c>
      <c r="Y2248" s="161" t="str">
        <f>IF(E2248="","",(IF(Table1[[#This Row],[Cur]]="USD",Table1[[#This Row],[Cur_Amount Credit]],Table1[[#This Row],[Cur_Amount Credit]]/ExchangeRate)))</f>
        <v/>
      </c>
      <c r="Z2248" s="203" t="str">
        <f>IF(E2248="","",(Table1[[#This Row],[Debit USD]]-Table1[[#This Row],[Credit USD]]))</f>
        <v/>
      </c>
      <c r="AA2248" s="122"/>
      <c r="AB2248" s="1"/>
      <c r="AC2248" s="15"/>
      <c r="AD2248" s="15" t="str">
        <f>IF(AND(OR(Table1[[#This Row],[Account]]="15030",Table1[[#This Row],[Account]]="15035",Table1[[#This Row],[Account]]="20150"),Table1[[#This Row],[Vendor ID]]=""),1,"")</f>
        <v/>
      </c>
      <c r="AE2248" s="15"/>
      <c r="AF2248" s="15"/>
      <c r="AG2248" s="15"/>
      <c r="AH2248" s="46" t="str">
        <f>IF(Table1[[#This Row],[Posting Date]]&lt;&gt;"","GJ-"&amp;CountryID,"")</f>
        <v/>
      </c>
      <c r="AI2248" s="59" t="str">
        <f>IF(Table1[[#This Row],[Posting Date]]&lt;&gt;"",Table1[[#This Row],[Posting Date]],"")</f>
        <v/>
      </c>
      <c r="AJ2248" s="46"/>
      <c r="AK2248" s="46" t="str">
        <f>IF(Table1[[#This Row],[Description]]&lt;&gt;"",Table1[[#This Row],[Description]],"")</f>
        <v/>
      </c>
      <c r="AL2248" s="46" t="str">
        <f>IF(Table1[[#This Row],[Posting Date]]&lt;&gt;"",Table1[[#This Row],[Reference Number]],"")</f>
        <v/>
      </c>
      <c r="AM2248" s="46" t="str">
        <f>TRIM(Table1[[#This Row],[Line '#]])</f>
        <v/>
      </c>
      <c r="AN2248" s="46" t="str">
        <f>TRIM(Table1[[#This Row],[Account]])</f>
        <v/>
      </c>
      <c r="AO2248" s="46" t="str">
        <f>IF(Table1[[#This Row],[Posting Date]]&lt;&gt;"",$D$5,"")</f>
        <v/>
      </c>
      <c r="AP2248" s="46" t="str">
        <f>TRIM(Table1[[#This Row],[Departments-Prgrams]])</f>
        <v/>
      </c>
      <c r="AQ2248" s="46" t="str">
        <f>TRIM(Table1[[#This Row],[Grant]])</f>
        <v/>
      </c>
      <c r="AR2248" s="46" t="str">
        <f>TRIM(Table1[[#This Row],[Staff ID]])</f>
        <v/>
      </c>
      <c r="AS2248" s="46" t="str">
        <f>IF(TRIM(Table1[[#This Row],[Budget Code]])=0,"",TRIM(Table1[[#This Row],[Budget Code]]))</f>
        <v/>
      </c>
      <c r="AT2248" s="46" t="str">
        <f>IF(Table1[[#This Row],[Line Description]]&lt;&gt;"",Table1[[#This Row],[Line Description]],"")</f>
        <v/>
      </c>
      <c r="AU2248" s="46" t="str">
        <f>IF(Table1[[#This Row],[Cur_Amount Debit]]&gt;0,ROUND(Table1[[#This Row],[Cur_Amount Debit]],2),"")</f>
        <v/>
      </c>
      <c r="AV2248" s="46" t="str">
        <f>IF(Table1[[#This Row],[Cur_Amount Credit]]&gt;0,ROUND(Table1[[#This Row],[Cur_Amount Credit]],2),"")</f>
        <v/>
      </c>
      <c r="AW2248" s="46" t="str">
        <f>LEFT(Table1[[#This Row],[Cur]],3)</f>
        <v/>
      </c>
      <c r="AX2248" s="59"/>
      <c r="AY2248" s="46"/>
      <c r="AZ2248" s="46" t="str">
        <f>IF(Table1[[#This Row],[Cur]]&lt;&gt;"",IF(Table1[[#This Row],[Cur]]="USD","",ExchangeRate),"")</f>
        <v/>
      </c>
      <c r="BA2248" s="46" t="str">
        <f>IF(Table1[[#This Row],[Grant]]&lt;&gt;"",VLOOKUP(Table1[[#This Row],[Grant]],Grants!B:D,3),"")</f>
        <v/>
      </c>
      <c r="BB2248" s="46" t="str">
        <f>TRIM(Table1[[#This Row],[Vendor ID]])</f>
        <v/>
      </c>
      <c r="BC2248">
        <f>IF(Table1[[#This Row],[Reference Number]]=Q2247,BC2247,BC2247+1)</f>
        <v>2</v>
      </c>
    </row>
    <row r="2249" spans="1:55" ht="11.25" hidden="1" customHeight="1">
      <c r="A2249" s="1"/>
      <c r="B2249" s="88" t="str">
        <f>IF(Table1[[#This Row],[Posting Date]]&lt;&gt;"",IF(Table1[[#This Row],[Reference Number]]=Q2248,B2248+1,1),"")</f>
        <v/>
      </c>
      <c r="C2249" s="61"/>
      <c r="D2249" s="61"/>
      <c r="E2249" s="218"/>
      <c r="F2249" s="143" t="str">
        <f>IFERROR(IF(VLOOKUP(Table1[[#This Row],[Budget Code Description]],Dimentions!$X$6:$AC$132,2,FALSE)="","",VLOOKUP(Table1[[#This Row],[Budget Code Description]],Dimentions!$X$6:$AC$132,2,FALSE)),"")</f>
        <v/>
      </c>
      <c r="G2249" s="143" t="str">
        <f>IFERROR(VLOOKUP(Table1[[#This Row],[Budget Code Description]],Dimentions!$X$6:$AC$132,3,FALSE),"")</f>
        <v/>
      </c>
      <c r="H2249" s="64" t="str">
        <f>IFERROR(VLOOKUP(Table1[[#This Row],[Account]],Dimentions!$S$6:$V$233,2,FALSE),"")</f>
        <v/>
      </c>
      <c r="I2249" s="62">
        <f>_xlfn.NUMBERVALUE(LEFT(Table1[[#This Row],[Account]],1))</f>
        <v>0</v>
      </c>
      <c r="J2249" s="62" t="str">
        <f>IFERROR(VLOOKUP(Table1[[#This Row],[Budget Code Description]],Table6[#All],7,FALSE),"")</f>
        <v/>
      </c>
      <c r="K2249" s="143" t="str">
        <f>IFERROR(VLOOKUP(Table1[[#This Row],[Budget Code Description]],Table6[#All],8,FALSE),"")</f>
        <v/>
      </c>
      <c r="L2249" s="63"/>
      <c r="M2249" s="65" t="str">
        <f>IFERROR(VLOOKUP(Table1[[#This Row],[Staff ID]],Table2[],2,FALSE),"")</f>
        <v/>
      </c>
      <c r="N2249" s="211" t="str">
        <f>IFERROR(IF(VLOOKUP(Table1[[#This Row],[Budget Code Description]],Dimentions!$X$6:$AC$97,4,FALSE)="","",VLOOKUP(Table1[[#This Row],[Budget Code Description]],Dimentions!$X$6:$AC$97,4,FALSE)),"")</f>
        <v/>
      </c>
      <c r="O2249" s="65" t="str">
        <f>IFERROR(VLOOKUP(Table1[[#This Row],[Vendor ID]],Table549[],2,FALSE),"")</f>
        <v/>
      </c>
      <c r="P2249" s="63"/>
      <c r="Q2249" s="143" t="str">
        <f>IF(Table1[[#This Row],[Posting Date]]&lt;&gt;"",$D$9,"")</f>
        <v/>
      </c>
      <c r="R2249" s="159" t="str">
        <f>IF(Table1[[#This Row],[Posting Date]]&lt;&gt;"",$D$10,"")</f>
        <v/>
      </c>
      <c r="S2249" s="66"/>
      <c r="T2249" s="63"/>
      <c r="U2249" s="67"/>
      <c r="V2249" s="67"/>
      <c r="W2249" s="67" t="str">
        <f t="shared" si="35"/>
        <v/>
      </c>
      <c r="X2249" s="161" t="str">
        <f>IF(E2249="","",(IF(Table1[[#This Row],[Cur]]="USD",Table1[[#This Row],[Cur_Amount Debit]],Table1[[#This Row],[Cur_Amount Debit]]/Table1[[#This Row],[Exchange Rate]])))</f>
        <v/>
      </c>
      <c r="Y2249" s="161" t="str">
        <f>IF(E2249="","",(IF(Table1[[#This Row],[Cur]]="USD",Table1[[#This Row],[Cur_Amount Credit]],Table1[[#This Row],[Cur_Amount Credit]]/ExchangeRate)))</f>
        <v/>
      </c>
      <c r="Z2249" s="203" t="str">
        <f>IF(E2249="","",(Table1[[#This Row],[Debit USD]]-Table1[[#This Row],[Credit USD]]))</f>
        <v/>
      </c>
      <c r="AA2249" s="122"/>
      <c r="AB2249" s="1"/>
      <c r="AC2249" s="15"/>
      <c r="AD2249" s="15" t="str">
        <f>IF(AND(OR(Table1[[#This Row],[Account]]="15030",Table1[[#This Row],[Account]]="15035",Table1[[#This Row],[Account]]="20150"),Table1[[#This Row],[Vendor ID]]=""),1,"")</f>
        <v/>
      </c>
      <c r="AE2249" s="15"/>
      <c r="AF2249" s="15"/>
      <c r="AG2249" s="15"/>
      <c r="AH2249" s="46" t="str">
        <f>IF(Table1[[#This Row],[Posting Date]]&lt;&gt;"","GJ-"&amp;CountryID,"")</f>
        <v/>
      </c>
      <c r="AI2249" s="59" t="str">
        <f>IF(Table1[[#This Row],[Posting Date]]&lt;&gt;"",Table1[[#This Row],[Posting Date]],"")</f>
        <v/>
      </c>
      <c r="AJ2249" s="46"/>
      <c r="AK2249" s="46" t="str">
        <f>IF(Table1[[#This Row],[Description]]&lt;&gt;"",Table1[[#This Row],[Description]],"")</f>
        <v/>
      </c>
      <c r="AL2249" s="46" t="str">
        <f>IF(Table1[[#This Row],[Posting Date]]&lt;&gt;"",Table1[[#This Row],[Reference Number]],"")</f>
        <v/>
      </c>
      <c r="AM2249" s="46" t="str">
        <f>TRIM(Table1[[#This Row],[Line '#]])</f>
        <v/>
      </c>
      <c r="AN2249" s="46" t="str">
        <f>TRIM(Table1[[#This Row],[Account]])</f>
        <v/>
      </c>
      <c r="AO2249" s="46" t="str">
        <f>IF(Table1[[#This Row],[Posting Date]]&lt;&gt;"",$D$5,"")</f>
        <v/>
      </c>
      <c r="AP2249" s="46" t="str">
        <f>TRIM(Table1[[#This Row],[Departments-Prgrams]])</f>
        <v/>
      </c>
      <c r="AQ2249" s="46" t="str">
        <f>TRIM(Table1[[#This Row],[Grant]])</f>
        <v/>
      </c>
      <c r="AR2249" s="46" t="str">
        <f>TRIM(Table1[[#This Row],[Staff ID]])</f>
        <v/>
      </c>
      <c r="AS2249" s="46" t="str">
        <f>IF(TRIM(Table1[[#This Row],[Budget Code]])=0,"",TRIM(Table1[[#This Row],[Budget Code]]))</f>
        <v/>
      </c>
      <c r="AT2249" s="46" t="str">
        <f>IF(Table1[[#This Row],[Line Description]]&lt;&gt;"",Table1[[#This Row],[Line Description]],"")</f>
        <v/>
      </c>
      <c r="AU2249" s="46" t="str">
        <f>IF(Table1[[#This Row],[Cur_Amount Debit]]&gt;0,ROUND(Table1[[#This Row],[Cur_Amount Debit]],2),"")</f>
        <v/>
      </c>
      <c r="AV2249" s="46" t="str">
        <f>IF(Table1[[#This Row],[Cur_Amount Credit]]&gt;0,ROUND(Table1[[#This Row],[Cur_Amount Credit]],2),"")</f>
        <v/>
      </c>
      <c r="AW2249" s="46" t="str">
        <f>LEFT(Table1[[#This Row],[Cur]],3)</f>
        <v/>
      </c>
      <c r="AX2249" s="59"/>
      <c r="AY2249" s="46"/>
      <c r="AZ2249" s="46" t="str">
        <f>IF(Table1[[#This Row],[Cur]]&lt;&gt;"",IF(Table1[[#This Row],[Cur]]="USD","",ExchangeRate),"")</f>
        <v/>
      </c>
      <c r="BA2249" s="46" t="str">
        <f>IF(Table1[[#This Row],[Grant]]&lt;&gt;"",VLOOKUP(Table1[[#This Row],[Grant]],Grants!B:D,3),"")</f>
        <v/>
      </c>
      <c r="BB2249" s="46" t="str">
        <f>TRIM(Table1[[#This Row],[Vendor ID]])</f>
        <v/>
      </c>
      <c r="BC2249">
        <f>IF(Table1[[#This Row],[Reference Number]]=Q2248,BC2248,BC2248+1)</f>
        <v>2</v>
      </c>
    </row>
    <row r="2250" spans="1:55" ht="11.25" hidden="1" customHeight="1">
      <c r="A2250" s="1"/>
      <c r="B2250" s="88" t="str">
        <f>IF(Table1[[#This Row],[Posting Date]]&lt;&gt;"",IF(Table1[[#This Row],[Reference Number]]=Q2249,B2249+1,1),"")</f>
        <v/>
      </c>
      <c r="C2250" s="61"/>
      <c r="D2250" s="61"/>
      <c r="E2250" s="218"/>
      <c r="F2250" s="143" t="str">
        <f>IFERROR(IF(VLOOKUP(Table1[[#This Row],[Budget Code Description]],Dimentions!$X$6:$AC$132,2,FALSE)="","",VLOOKUP(Table1[[#This Row],[Budget Code Description]],Dimentions!$X$6:$AC$132,2,FALSE)),"")</f>
        <v/>
      </c>
      <c r="G2250" s="143" t="str">
        <f>IFERROR(VLOOKUP(Table1[[#This Row],[Budget Code Description]],Dimentions!$X$6:$AC$132,3,FALSE),"")</f>
        <v/>
      </c>
      <c r="H2250" s="64" t="str">
        <f>IFERROR(VLOOKUP(Table1[[#This Row],[Account]],Dimentions!$S$6:$V$233,2,FALSE),"")</f>
        <v/>
      </c>
      <c r="I2250" s="62">
        <f>_xlfn.NUMBERVALUE(LEFT(Table1[[#This Row],[Account]],1))</f>
        <v>0</v>
      </c>
      <c r="J2250" s="62" t="str">
        <f>IFERROR(VLOOKUP(Table1[[#This Row],[Budget Code Description]],Table6[#All],7,FALSE),"")</f>
        <v/>
      </c>
      <c r="K2250" s="143" t="str">
        <f>IFERROR(VLOOKUP(Table1[[#This Row],[Budget Code Description]],Table6[#All],8,FALSE),"")</f>
        <v/>
      </c>
      <c r="L2250" s="63"/>
      <c r="M2250" s="65" t="str">
        <f>IFERROR(VLOOKUP(Table1[[#This Row],[Staff ID]],Table2[],2,FALSE),"")</f>
        <v/>
      </c>
      <c r="N2250" s="211" t="str">
        <f>IFERROR(IF(VLOOKUP(Table1[[#This Row],[Budget Code Description]],Dimentions!$X$6:$AC$97,4,FALSE)="","",VLOOKUP(Table1[[#This Row],[Budget Code Description]],Dimentions!$X$6:$AC$97,4,FALSE)),"")</f>
        <v/>
      </c>
      <c r="O2250" s="65" t="str">
        <f>IFERROR(VLOOKUP(Table1[[#This Row],[Vendor ID]],Table549[],2,FALSE),"")</f>
        <v/>
      </c>
      <c r="P2250" s="63"/>
      <c r="Q2250" s="143" t="str">
        <f>IF(Table1[[#This Row],[Posting Date]]&lt;&gt;"",$D$9,"")</f>
        <v/>
      </c>
      <c r="R2250" s="159" t="str">
        <f>IF(Table1[[#This Row],[Posting Date]]&lt;&gt;"",$D$10,"")</f>
        <v/>
      </c>
      <c r="S2250" s="66"/>
      <c r="T2250" s="63"/>
      <c r="U2250" s="67"/>
      <c r="V2250" s="67"/>
      <c r="W2250" s="67" t="str">
        <f t="shared" si="35"/>
        <v/>
      </c>
      <c r="X2250" s="161" t="str">
        <f>IF(E2250="","",(IF(Table1[[#This Row],[Cur]]="USD",Table1[[#This Row],[Cur_Amount Debit]],Table1[[#This Row],[Cur_Amount Debit]]/Table1[[#This Row],[Exchange Rate]])))</f>
        <v/>
      </c>
      <c r="Y2250" s="161" t="str">
        <f>IF(E2250="","",(IF(Table1[[#This Row],[Cur]]="USD",Table1[[#This Row],[Cur_Amount Credit]],Table1[[#This Row],[Cur_Amount Credit]]/ExchangeRate)))</f>
        <v/>
      </c>
      <c r="Z2250" s="203" t="str">
        <f>IF(E2250="","",(Table1[[#This Row],[Debit USD]]-Table1[[#This Row],[Credit USD]]))</f>
        <v/>
      </c>
      <c r="AA2250" s="122"/>
      <c r="AB2250" s="1"/>
      <c r="AC2250" s="15"/>
      <c r="AD2250" s="15" t="str">
        <f>IF(AND(OR(Table1[[#This Row],[Account]]="15030",Table1[[#This Row],[Account]]="15035",Table1[[#This Row],[Account]]="20150"),Table1[[#This Row],[Vendor ID]]=""),1,"")</f>
        <v/>
      </c>
      <c r="AE2250" s="15"/>
      <c r="AF2250" s="15"/>
      <c r="AG2250" s="15"/>
      <c r="AH2250" s="46" t="str">
        <f>IF(Table1[[#This Row],[Posting Date]]&lt;&gt;"","GJ-"&amp;CountryID,"")</f>
        <v/>
      </c>
      <c r="AI2250" s="59" t="str">
        <f>IF(Table1[[#This Row],[Posting Date]]&lt;&gt;"",Table1[[#This Row],[Posting Date]],"")</f>
        <v/>
      </c>
      <c r="AJ2250" s="46"/>
      <c r="AK2250" s="46" t="str">
        <f>IF(Table1[[#This Row],[Description]]&lt;&gt;"",Table1[[#This Row],[Description]],"")</f>
        <v/>
      </c>
      <c r="AL2250" s="46" t="str">
        <f>IF(Table1[[#This Row],[Posting Date]]&lt;&gt;"",Table1[[#This Row],[Reference Number]],"")</f>
        <v/>
      </c>
      <c r="AM2250" s="46" t="str">
        <f>TRIM(Table1[[#This Row],[Line '#]])</f>
        <v/>
      </c>
      <c r="AN2250" s="46" t="str">
        <f>TRIM(Table1[[#This Row],[Account]])</f>
        <v/>
      </c>
      <c r="AO2250" s="46" t="str">
        <f>IF(Table1[[#This Row],[Posting Date]]&lt;&gt;"",$D$5,"")</f>
        <v/>
      </c>
      <c r="AP2250" s="46" t="str">
        <f>TRIM(Table1[[#This Row],[Departments-Prgrams]])</f>
        <v/>
      </c>
      <c r="AQ2250" s="46" t="str">
        <f>TRIM(Table1[[#This Row],[Grant]])</f>
        <v/>
      </c>
      <c r="AR2250" s="46" t="str">
        <f>TRIM(Table1[[#This Row],[Staff ID]])</f>
        <v/>
      </c>
      <c r="AS2250" s="46" t="str">
        <f>IF(TRIM(Table1[[#This Row],[Budget Code]])=0,"",TRIM(Table1[[#This Row],[Budget Code]]))</f>
        <v/>
      </c>
      <c r="AT2250" s="46" t="str">
        <f>IF(Table1[[#This Row],[Line Description]]&lt;&gt;"",Table1[[#This Row],[Line Description]],"")</f>
        <v/>
      </c>
      <c r="AU2250" s="46" t="str">
        <f>IF(Table1[[#This Row],[Cur_Amount Debit]]&gt;0,ROUND(Table1[[#This Row],[Cur_Amount Debit]],2),"")</f>
        <v/>
      </c>
      <c r="AV2250" s="46" t="str">
        <f>IF(Table1[[#This Row],[Cur_Amount Credit]]&gt;0,ROUND(Table1[[#This Row],[Cur_Amount Credit]],2),"")</f>
        <v/>
      </c>
      <c r="AW2250" s="46" t="str">
        <f>LEFT(Table1[[#This Row],[Cur]],3)</f>
        <v/>
      </c>
      <c r="AX2250" s="59"/>
      <c r="AY2250" s="46"/>
      <c r="AZ2250" s="46" t="str">
        <f>IF(Table1[[#This Row],[Cur]]&lt;&gt;"",IF(Table1[[#This Row],[Cur]]="USD","",ExchangeRate),"")</f>
        <v/>
      </c>
      <c r="BA2250" s="46" t="str">
        <f>IF(Table1[[#This Row],[Grant]]&lt;&gt;"",VLOOKUP(Table1[[#This Row],[Grant]],Grants!B:D,3),"")</f>
        <v/>
      </c>
      <c r="BB2250" s="46" t="str">
        <f>TRIM(Table1[[#This Row],[Vendor ID]])</f>
        <v/>
      </c>
      <c r="BC2250">
        <f>IF(Table1[[#This Row],[Reference Number]]=Q2249,BC2249,BC2249+1)</f>
        <v>2</v>
      </c>
    </row>
    <row r="2251" spans="1:55" ht="11.25" hidden="1" customHeight="1">
      <c r="A2251" s="1"/>
      <c r="B2251" s="88" t="str">
        <f>IF(Table1[[#This Row],[Posting Date]]&lt;&gt;"",IF(Table1[[#This Row],[Reference Number]]=Q2250,B2250+1,1),"")</f>
        <v/>
      </c>
      <c r="C2251" s="61"/>
      <c r="D2251" s="61"/>
      <c r="E2251" s="218"/>
      <c r="F2251" s="143" t="str">
        <f>IFERROR(IF(VLOOKUP(Table1[[#This Row],[Budget Code Description]],Dimentions!$X$6:$AC$132,2,FALSE)="","",VLOOKUP(Table1[[#This Row],[Budget Code Description]],Dimentions!$X$6:$AC$132,2,FALSE)),"")</f>
        <v/>
      </c>
      <c r="G2251" s="143" t="str">
        <f>IFERROR(VLOOKUP(Table1[[#This Row],[Budget Code Description]],Dimentions!$X$6:$AC$132,3,FALSE),"")</f>
        <v/>
      </c>
      <c r="H2251" s="64" t="str">
        <f>IFERROR(VLOOKUP(Table1[[#This Row],[Account]],Dimentions!$S$6:$V$233,2,FALSE),"")</f>
        <v/>
      </c>
      <c r="I2251" s="62">
        <f>_xlfn.NUMBERVALUE(LEFT(Table1[[#This Row],[Account]],1))</f>
        <v>0</v>
      </c>
      <c r="J2251" s="62" t="str">
        <f>IFERROR(VLOOKUP(Table1[[#This Row],[Budget Code Description]],Table6[#All],7,FALSE),"")</f>
        <v/>
      </c>
      <c r="K2251" s="143" t="str">
        <f>IFERROR(VLOOKUP(Table1[[#This Row],[Budget Code Description]],Table6[#All],8,FALSE),"")</f>
        <v/>
      </c>
      <c r="L2251" s="63"/>
      <c r="M2251" s="65" t="str">
        <f>IFERROR(VLOOKUP(Table1[[#This Row],[Staff ID]],Table2[],2,FALSE),"")</f>
        <v/>
      </c>
      <c r="N2251" s="211" t="str">
        <f>IFERROR(IF(VLOOKUP(Table1[[#This Row],[Budget Code Description]],Dimentions!$X$6:$AC$97,4,FALSE)="","",VLOOKUP(Table1[[#This Row],[Budget Code Description]],Dimentions!$X$6:$AC$97,4,FALSE)),"")</f>
        <v/>
      </c>
      <c r="O2251" s="65" t="str">
        <f>IFERROR(VLOOKUP(Table1[[#This Row],[Vendor ID]],Table549[],2,FALSE),"")</f>
        <v/>
      </c>
      <c r="P2251" s="63"/>
      <c r="Q2251" s="143" t="str">
        <f>IF(Table1[[#This Row],[Posting Date]]&lt;&gt;"",$D$9,"")</f>
        <v/>
      </c>
      <c r="R2251" s="159" t="str">
        <f>IF(Table1[[#This Row],[Posting Date]]&lt;&gt;"",$D$10,"")</f>
        <v/>
      </c>
      <c r="S2251" s="66"/>
      <c r="T2251" s="63"/>
      <c r="U2251" s="67"/>
      <c r="V2251" s="67"/>
      <c r="W2251" s="67" t="str">
        <f t="shared" si="35"/>
        <v/>
      </c>
      <c r="X2251" s="161" t="str">
        <f>IF(E2251="","",(IF(Table1[[#This Row],[Cur]]="USD",Table1[[#This Row],[Cur_Amount Debit]],Table1[[#This Row],[Cur_Amount Debit]]/Table1[[#This Row],[Exchange Rate]])))</f>
        <v/>
      </c>
      <c r="Y2251" s="161" t="str">
        <f>IF(E2251="","",(IF(Table1[[#This Row],[Cur]]="USD",Table1[[#This Row],[Cur_Amount Credit]],Table1[[#This Row],[Cur_Amount Credit]]/ExchangeRate)))</f>
        <v/>
      </c>
      <c r="Z2251" s="203" t="str">
        <f>IF(E2251="","",(Table1[[#This Row],[Debit USD]]-Table1[[#This Row],[Credit USD]]))</f>
        <v/>
      </c>
      <c r="AA2251" s="122"/>
      <c r="AB2251" s="1"/>
      <c r="AC2251" s="15"/>
      <c r="AD2251" s="15" t="str">
        <f>IF(AND(OR(Table1[[#This Row],[Account]]="15030",Table1[[#This Row],[Account]]="15035",Table1[[#This Row],[Account]]="20150"),Table1[[#This Row],[Vendor ID]]=""),1,"")</f>
        <v/>
      </c>
      <c r="AE2251" s="15"/>
      <c r="AF2251" s="15"/>
      <c r="AG2251" s="15"/>
      <c r="AH2251" s="46" t="str">
        <f>IF(Table1[[#This Row],[Posting Date]]&lt;&gt;"","GJ-"&amp;CountryID,"")</f>
        <v/>
      </c>
      <c r="AI2251" s="59" t="str">
        <f>IF(Table1[[#This Row],[Posting Date]]&lt;&gt;"",Table1[[#This Row],[Posting Date]],"")</f>
        <v/>
      </c>
      <c r="AJ2251" s="46"/>
      <c r="AK2251" s="46" t="str">
        <f>IF(Table1[[#This Row],[Description]]&lt;&gt;"",Table1[[#This Row],[Description]],"")</f>
        <v/>
      </c>
      <c r="AL2251" s="46" t="str">
        <f>IF(Table1[[#This Row],[Posting Date]]&lt;&gt;"",Table1[[#This Row],[Reference Number]],"")</f>
        <v/>
      </c>
      <c r="AM2251" s="46" t="str">
        <f>TRIM(Table1[[#This Row],[Line '#]])</f>
        <v/>
      </c>
      <c r="AN2251" s="46" t="str">
        <f>TRIM(Table1[[#This Row],[Account]])</f>
        <v/>
      </c>
      <c r="AO2251" s="46" t="str">
        <f>IF(Table1[[#This Row],[Posting Date]]&lt;&gt;"",$D$5,"")</f>
        <v/>
      </c>
      <c r="AP2251" s="46" t="str">
        <f>TRIM(Table1[[#This Row],[Departments-Prgrams]])</f>
        <v/>
      </c>
      <c r="AQ2251" s="46" t="str">
        <f>TRIM(Table1[[#This Row],[Grant]])</f>
        <v/>
      </c>
      <c r="AR2251" s="46" t="str">
        <f>TRIM(Table1[[#This Row],[Staff ID]])</f>
        <v/>
      </c>
      <c r="AS2251" s="46" t="str">
        <f>IF(TRIM(Table1[[#This Row],[Budget Code]])=0,"",TRIM(Table1[[#This Row],[Budget Code]]))</f>
        <v/>
      </c>
      <c r="AT2251" s="46" t="str">
        <f>IF(Table1[[#This Row],[Line Description]]&lt;&gt;"",Table1[[#This Row],[Line Description]],"")</f>
        <v/>
      </c>
      <c r="AU2251" s="46" t="str">
        <f>IF(Table1[[#This Row],[Cur_Amount Debit]]&gt;0,ROUND(Table1[[#This Row],[Cur_Amount Debit]],2),"")</f>
        <v/>
      </c>
      <c r="AV2251" s="46" t="str">
        <f>IF(Table1[[#This Row],[Cur_Amount Credit]]&gt;0,ROUND(Table1[[#This Row],[Cur_Amount Credit]],2),"")</f>
        <v/>
      </c>
      <c r="AW2251" s="46" t="str">
        <f>LEFT(Table1[[#This Row],[Cur]],3)</f>
        <v/>
      </c>
      <c r="AX2251" s="59"/>
      <c r="AY2251" s="46"/>
      <c r="AZ2251" s="46" t="str">
        <f>IF(Table1[[#This Row],[Cur]]&lt;&gt;"",IF(Table1[[#This Row],[Cur]]="USD","",ExchangeRate),"")</f>
        <v/>
      </c>
      <c r="BA2251" s="46" t="str">
        <f>IF(Table1[[#This Row],[Grant]]&lt;&gt;"",VLOOKUP(Table1[[#This Row],[Grant]],Grants!B:D,3),"")</f>
        <v/>
      </c>
      <c r="BB2251" s="46" t="str">
        <f>TRIM(Table1[[#This Row],[Vendor ID]])</f>
        <v/>
      </c>
      <c r="BC2251">
        <f>IF(Table1[[#This Row],[Reference Number]]=Q2250,BC2250,BC2250+1)</f>
        <v>2</v>
      </c>
    </row>
    <row r="2252" spans="1:55" ht="11.25" hidden="1" customHeight="1">
      <c r="A2252" s="1"/>
      <c r="B2252" s="88" t="str">
        <f>IF(Table1[[#This Row],[Posting Date]]&lt;&gt;"",IF(Table1[[#This Row],[Reference Number]]=Q2251,B2251+1,1),"")</f>
        <v/>
      </c>
      <c r="C2252" s="61"/>
      <c r="D2252" s="61"/>
      <c r="E2252" s="218"/>
      <c r="F2252" s="143" t="str">
        <f>IFERROR(IF(VLOOKUP(Table1[[#This Row],[Budget Code Description]],Dimentions!$X$6:$AC$132,2,FALSE)="","",VLOOKUP(Table1[[#This Row],[Budget Code Description]],Dimentions!$X$6:$AC$132,2,FALSE)),"")</f>
        <v/>
      </c>
      <c r="G2252" s="143" t="str">
        <f>IFERROR(VLOOKUP(Table1[[#This Row],[Budget Code Description]],Dimentions!$X$6:$AC$132,3,FALSE),"")</f>
        <v/>
      </c>
      <c r="H2252" s="64" t="str">
        <f>IFERROR(VLOOKUP(Table1[[#This Row],[Account]],Dimentions!$S$6:$V$233,2,FALSE),"")</f>
        <v/>
      </c>
      <c r="I2252" s="62">
        <f>_xlfn.NUMBERVALUE(LEFT(Table1[[#This Row],[Account]],1))</f>
        <v>0</v>
      </c>
      <c r="J2252" s="62" t="str">
        <f>IFERROR(VLOOKUP(Table1[[#This Row],[Budget Code Description]],Table6[#All],7,FALSE),"")</f>
        <v/>
      </c>
      <c r="K2252" s="143" t="str">
        <f>IFERROR(VLOOKUP(Table1[[#This Row],[Budget Code Description]],Table6[#All],8,FALSE),"")</f>
        <v/>
      </c>
      <c r="L2252" s="63"/>
      <c r="M2252" s="65" t="str">
        <f>IFERROR(VLOOKUP(Table1[[#This Row],[Staff ID]],Table2[],2,FALSE),"")</f>
        <v/>
      </c>
      <c r="N2252" s="211" t="str">
        <f>IFERROR(IF(VLOOKUP(Table1[[#This Row],[Budget Code Description]],Dimentions!$X$6:$AC$97,4,FALSE)="","",VLOOKUP(Table1[[#This Row],[Budget Code Description]],Dimentions!$X$6:$AC$97,4,FALSE)),"")</f>
        <v/>
      </c>
      <c r="O2252" s="65" t="str">
        <f>IFERROR(VLOOKUP(Table1[[#This Row],[Vendor ID]],Table549[],2,FALSE),"")</f>
        <v/>
      </c>
      <c r="P2252" s="63"/>
      <c r="Q2252" s="143" t="str">
        <f>IF(Table1[[#This Row],[Posting Date]]&lt;&gt;"",$D$9,"")</f>
        <v/>
      </c>
      <c r="R2252" s="159" t="str">
        <f>IF(Table1[[#This Row],[Posting Date]]&lt;&gt;"",$D$10,"")</f>
        <v/>
      </c>
      <c r="S2252" s="66"/>
      <c r="T2252" s="63"/>
      <c r="U2252" s="67"/>
      <c r="V2252" s="67"/>
      <c r="W2252" s="67" t="str">
        <f t="shared" si="35"/>
        <v/>
      </c>
      <c r="X2252" s="161" t="str">
        <f>IF(E2252="","",(IF(Table1[[#This Row],[Cur]]="USD",Table1[[#This Row],[Cur_Amount Debit]],Table1[[#This Row],[Cur_Amount Debit]]/Table1[[#This Row],[Exchange Rate]])))</f>
        <v/>
      </c>
      <c r="Y2252" s="161" t="str">
        <f>IF(E2252="","",(IF(Table1[[#This Row],[Cur]]="USD",Table1[[#This Row],[Cur_Amount Credit]],Table1[[#This Row],[Cur_Amount Credit]]/ExchangeRate)))</f>
        <v/>
      </c>
      <c r="Z2252" s="203" t="str">
        <f>IF(E2252="","",(Table1[[#This Row],[Debit USD]]-Table1[[#This Row],[Credit USD]]))</f>
        <v/>
      </c>
      <c r="AA2252" s="122"/>
      <c r="AB2252" s="1"/>
      <c r="AC2252" s="15"/>
      <c r="AD2252" s="15" t="str">
        <f>IF(AND(OR(Table1[[#This Row],[Account]]="15030",Table1[[#This Row],[Account]]="15035",Table1[[#This Row],[Account]]="20150"),Table1[[#This Row],[Vendor ID]]=""),1,"")</f>
        <v/>
      </c>
      <c r="AE2252" s="15"/>
      <c r="AF2252" s="15"/>
      <c r="AG2252" s="15"/>
      <c r="AH2252" s="46" t="str">
        <f>IF(Table1[[#This Row],[Posting Date]]&lt;&gt;"","GJ-"&amp;CountryID,"")</f>
        <v/>
      </c>
      <c r="AI2252" s="59" t="str">
        <f>IF(Table1[[#This Row],[Posting Date]]&lt;&gt;"",Table1[[#This Row],[Posting Date]],"")</f>
        <v/>
      </c>
      <c r="AJ2252" s="46"/>
      <c r="AK2252" s="46" t="str">
        <f>IF(Table1[[#This Row],[Description]]&lt;&gt;"",Table1[[#This Row],[Description]],"")</f>
        <v/>
      </c>
      <c r="AL2252" s="46" t="str">
        <f>IF(Table1[[#This Row],[Posting Date]]&lt;&gt;"",Table1[[#This Row],[Reference Number]],"")</f>
        <v/>
      </c>
      <c r="AM2252" s="46" t="str">
        <f>TRIM(Table1[[#This Row],[Line '#]])</f>
        <v/>
      </c>
      <c r="AN2252" s="46" t="str">
        <f>TRIM(Table1[[#This Row],[Account]])</f>
        <v/>
      </c>
      <c r="AO2252" s="46" t="str">
        <f>IF(Table1[[#This Row],[Posting Date]]&lt;&gt;"",$D$5,"")</f>
        <v/>
      </c>
      <c r="AP2252" s="46" t="str">
        <f>TRIM(Table1[[#This Row],[Departments-Prgrams]])</f>
        <v/>
      </c>
      <c r="AQ2252" s="46" t="str">
        <f>TRIM(Table1[[#This Row],[Grant]])</f>
        <v/>
      </c>
      <c r="AR2252" s="46" t="str">
        <f>TRIM(Table1[[#This Row],[Staff ID]])</f>
        <v/>
      </c>
      <c r="AS2252" s="46" t="str">
        <f>IF(TRIM(Table1[[#This Row],[Budget Code]])=0,"",TRIM(Table1[[#This Row],[Budget Code]]))</f>
        <v/>
      </c>
      <c r="AT2252" s="46" t="str">
        <f>IF(Table1[[#This Row],[Line Description]]&lt;&gt;"",Table1[[#This Row],[Line Description]],"")</f>
        <v/>
      </c>
      <c r="AU2252" s="46" t="str">
        <f>IF(Table1[[#This Row],[Cur_Amount Debit]]&gt;0,ROUND(Table1[[#This Row],[Cur_Amount Debit]],2),"")</f>
        <v/>
      </c>
      <c r="AV2252" s="46" t="str">
        <f>IF(Table1[[#This Row],[Cur_Amount Credit]]&gt;0,ROUND(Table1[[#This Row],[Cur_Amount Credit]],2),"")</f>
        <v/>
      </c>
      <c r="AW2252" s="46" t="str">
        <f>LEFT(Table1[[#This Row],[Cur]],3)</f>
        <v/>
      </c>
      <c r="AX2252" s="59"/>
      <c r="AY2252" s="46"/>
      <c r="AZ2252" s="46" t="str">
        <f>IF(Table1[[#This Row],[Cur]]&lt;&gt;"",IF(Table1[[#This Row],[Cur]]="USD","",ExchangeRate),"")</f>
        <v/>
      </c>
      <c r="BA2252" s="46" t="str">
        <f>IF(Table1[[#This Row],[Grant]]&lt;&gt;"",VLOOKUP(Table1[[#This Row],[Grant]],Grants!B:D,3),"")</f>
        <v/>
      </c>
      <c r="BB2252" s="46" t="str">
        <f>TRIM(Table1[[#This Row],[Vendor ID]])</f>
        <v/>
      </c>
      <c r="BC2252">
        <f>IF(Table1[[#This Row],[Reference Number]]=Q2251,BC2251,BC2251+1)</f>
        <v>2</v>
      </c>
    </row>
    <row r="2253" spans="1:55" ht="11.25" hidden="1" customHeight="1">
      <c r="A2253" s="1"/>
      <c r="B2253" s="88" t="str">
        <f>IF(Table1[[#This Row],[Posting Date]]&lt;&gt;"",IF(Table1[[#This Row],[Reference Number]]=Q2252,B2252+1,1),"")</f>
        <v/>
      </c>
      <c r="C2253" s="61"/>
      <c r="D2253" s="61"/>
      <c r="E2253" s="218"/>
      <c r="F2253" s="143" t="str">
        <f>IFERROR(IF(VLOOKUP(Table1[[#This Row],[Budget Code Description]],Dimentions!$X$6:$AC$132,2,FALSE)="","",VLOOKUP(Table1[[#This Row],[Budget Code Description]],Dimentions!$X$6:$AC$132,2,FALSE)),"")</f>
        <v/>
      </c>
      <c r="G2253" s="143" t="str">
        <f>IFERROR(VLOOKUP(Table1[[#This Row],[Budget Code Description]],Dimentions!$X$6:$AC$132,3,FALSE),"")</f>
        <v/>
      </c>
      <c r="H2253" s="64" t="str">
        <f>IFERROR(VLOOKUP(Table1[[#This Row],[Account]],Dimentions!$S$6:$V$233,2,FALSE),"")</f>
        <v/>
      </c>
      <c r="I2253" s="62">
        <f>_xlfn.NUMBERVALUE(LEFT(Table1[[#This Row],[Account]],1))</f>
        <v>0</v>
      </c>
      <c r="J2253" s="62" t="str">
        <f>IFERROR(VLOOKUP(Table1[[#This Row],[Budget Code Description]],Table6[#All],7,FALSE),"")</f>
        <v/>
      </c>
      <c r="K2253" s="143" t="str">
        <f>IFERROR(VLOOKUP(Table1[[#This Row],[Budget Code Description]],Table6[#All],8,FALSE),"")</f>
        <v/>
      </c>
      <c r="L2253" s="63"/>
      <c r="M2253" s="65" t="str">
        <f>IFERROR(VLOOKUP(Table1[[#This Row],[Staff ID]],Table2[],2,FALSE),"")</f>
        <v/>
      </c>
      <c r="N2253" s="211" t="str">
        <f>IFERROR(IF(VLOOKUP(Table1[[#This Row],[Budget Code Description]],Dimentions!$X$6:$AC$97,4,FALSE)="","",VLOOKUP(Table1[[#This Row],[Budget Code Description]],Dimentions!$X$6:$AC$97,4,FALSE)),"")</f>
        <v/>
      </c>
      <c r="O2253" s="65" t="str">
        <f>IFERROR(VLOOKUP(Table1[[#This Row],[Vendor ID]],Table549[],2,FALSE),"")</f>
        <v/>
      </c>
      <c r="P2253" s="63"/>
      <c r="Q2253" s="143" t="str">
        <f>IF(Table1[[#This Row],[Posting Date]]&lt;&gt;"",$D$9,"")</f>
        <v/>
      </c>
      <c r="R2253" s="159" t="str">
        <f>IF(Table1[[#This Row],[Posting Date]]&lt;&gt;"",$D$10,"")</f>
        <v/>
      </c>
      <c r="S2253" s="66"/>
      <c r="T2253" s="63"/>
      <c r="U2253" s="67"/>
      <c r="V2253" s="67"/>
      <c r="W2253" s="67" t="str">
        <f t="shared" si="35"/>
        <v/>
      </c>
      <c r="X2253" s="161" t="str">
        <f>IF(E2253="","",(IF(Table1[[#This Row],[Cur]]="USD",Table1[[#This Row],[Cur_Amount Debit]],Table1[[#This Row],[Cur_Amount Debit]]/Table1[[#This Row],[Exchange Rate]])))</f>
        <v/>
      </c>
      <c r="Y2253" s="161" t="str">
        <f>IF(E2253="","",(IF(Table1[[#This Row],[Cur]]="USD",Table1[[#This Row],[Cur_Amount Credit]],Table1[[#This Row],[Cur_Amount Credit]]/ExchangeRate)))</f>
        <v/>
      </c>
      <c r="Z2253" s="203" t="str">
        <f>IF(E2253="","",(Table1[[#This Row],[Debit USD]]-Table1[[#This Row],[Credit USD]]))</f>
        <v/>
      </c>
      <c r="AA2253" s="122"/>
      <c r="AB2253" s="1"/>
      <c r="AC2253" s="15"/>
      <c r="AD2253" s="15" t="str">
        <f>IF(AND(OR(Table1[[#This Row],[Account]]="15030",Table1[[#This Row],[Account]]="15035",Table1[[#This Row],[Account]]="20150"),Table1[[#This Row],[Vendor ID]]=""),1,"")</f>
        <v/>
      </c>
      <c r="AE2253" s="15"/>
      <c r="AF2253" s="15"/>
      <c r="AG2253" s="15"/>
      <c r="AH2253" s="46" t="str">
        <f>IF(Table1[[#This Row],[Posting Date]]&lt;&gt;"","GJ-"&amp;CountryID,"")</f>
        <v/>
      </c>
      <c r="AI2253" s="59" t="str">
        <f>IF(Table1[[#This Row],[Posting Date]]&lt;&gt;"",Table1[[#This Row],[Posting Date]],"")</f>
        <v/>
      </c>
      <c r="AJ2253" s="46"/>
      <c r="AK2253" s="46" t="str">
        <f>IF(Table1[[#This Row],[Description]]&lt;&gt;"",Table1[[#This Row],[Description]],"")</f>
        <v/>
      </c>
      <c r="AL2253" s="46" t="str">
        <f>IF(Table1[[#This Row],[Posting Date]]&lt;&gt;"",Table1[[#This Row],[Reference Number]],"")</f>
        <v/>
      </c>
      <c r="AM2253" s="46" t="str">
        <f>TRIM(Table1[[#This Row],[Line '#]])</f>
        <v/>
      </c>
      <c r="AN2253" s="46" t="str">
        <f>TRIM(Table1[[#This Row],[Account]])</f>
        <v/>
      </c>
      <c r="AO2253" s="46" t="str">
        <f>IF(Table1[[#This Row],[Posting Date]]&lt;&gt;"",$D$5,"")</f>
        <v/>
      </c>
      <c r="AP2253" s="46" t="str">
        <f>TRIM(Table1[[#This Row],[Departments-Prgrams]])</f>
        <v/>
      </c>
      <c r="AQ2253" s="46" t="str">
        <f>TRIM(Table1[[#This Row],[Grant]])</f>
        <v/>
      </c>
      <c r="AR2253" s="46" t="str">
        <f>TRIM(Table1[[#This Row],[Staff ID]])</f>
        <v/>
      </c>
      <c r="AS2253" s="46" t="str">
        <f>IF(TRIM(Table1[[#This Row],[Budget Code]])=0,"",TRIM(Table1[[#This Row],[Budget Code]]))</f>
        <v/>
      </c>
      <c r="AT2253" s="46" t="str">
        <f>IF(Table1[[#This Row],[Line Description]]&lt;&gt;"",Table1[[#This Row],[Line Description]],"")</f>
        <v/>
      </c>
      <c r="AU2253" s="46" t="str">
        <f>IF(Table1[[#This Row],[Cur_Amount Debit]]&gt;0,ROUND(Table1[[#This Row],[Cur_Amount Debit]],2),"")</f>
        <v/>
      </c>
      <c r="AV2253" s="46" t="str">
        <f>IF(Table1[[#This Row],[Cur_Amount Credit]]&gt;0,ROUND(Table1[[#This Row],[Cur_Amount Credit]],2),"")</f>
        <v/>
      </c>
      <c r="AW2253" s="46" t="str">
        <f>LEFT(Table1[[#This Row],[Cur]],3)</f>
        <v/>
      </c>
      <c r="AX2253" s="59"/>
      <c r="AY2253" s="46"/>
      <c r="AZ2253" s="46" t="str">
        <f>IF(Table1[[#This Row],[Cur]]&lt;&gt;"",IF(Table1[[#This Row],[Cur]]="USD","",ExchangeRate),"")</f>
        <v/>
      </c>
      <c r="BA2253" s="46" t="str">
        <f>IF(Table1[[#This Row],[Grant]]&lt;&gt;"",VLOOKUP(Table1[[#This Row],[Grant]],Grants!B:D,3),"")</f>
        <v/>
      </c>
      <c r="BB2253" s="46" t="str">
        <f>TRIM(Table1[[#This Row],[Vendor ID]])</f>
        <v/>
      </c>
      <c r="BC2253">
        <f>IF(Table1[[#This Row],[Reference Number]]=Q2252,BC2252,BC2252+1)</f>
        <v>2</v>
      </c>
    </row>
    <row r="2254" spans="1:55" ht="11.25" hidden="1" customHeight="1">
      <c r="A2254" s="1"/>
      <c r="B2254" s="88" t="str">
        <f>IF(Table1[[#This Row],[Posting Date]]&lt;&gt;"",IF(Table1[[#This Row],[Reference Number]]=Q2253,B2253+1,1),"")</f>
        <v/>
      </c>
      <c r="C2254" s="61"/>
      <c r="D2254" s="61"/>
      <c r="E2254" s="218"/>
      <c r="F2254" s="143" t="str">
        <f>IFERROR(IF(VLOOKUP(Table1[[#This Row],[Budget Code Description]],Dimentions!$X$6:$AC$132,2,FALSE)="","",VLOOKUP(Table1[[#This Row],[Budget Code Description]],Dimentions!$X$6:$AC$132,2,FALSE)),"")</f>
        <v/>
      </c>
      <c r="G2254" s="143" t="str">
        <f>IFERROR(VLOOKUP(Table1[[#This Row],[Budget Code Description]],Dimentions!$X$6:$AC$132,3,FALSE),"")</f>
        <v/>
      </c>
      <c r="H2254" s="64" t="str">
        <f>IFERROR(VLOOKUP(Table1[[#This Row],[Account]],Dimentions!$S$6:$V$233,2,FALSE),"")</f>
        <v/>
      </c>
      <c r="I2254" s="62">
        <f>_xlfn.NUMBERVALUE(LEFT(Table1[[#This Row],[Account]],1))</f>
        <v>0</v>
      </c>
      <c r="J2254" s="62" t="str">
        <f>IFERROR(VLOOKUP(Table1[[#This Row],[Budget Code Description]],Table6[#All],7,FALSE),"")</f>
        <v/>
      </c>
      <c r="K2254" s="143" t="str">
        <f>IFERROR(VLOOKUP(Table1[[#This Row],[Budget Code Description]],Table6[#All],8,FALSE),"")</f>
        <v/>
      </c>
      <c r="L2254" s="63"/>
      <c r="M2254" s="65" t="str">
        <f>IFERROR(VLOOKUP(Table1[[#This Row],[Staff ID]],Table2[],2,FALSE),"")</f>
        <v/>
      </c>
      <c r="N2254" s="211" t="str">
        <f>IFERROR(IF(VLOOKUP(Table1[[#This Row],[Budget Code Description]],Dimentions!$X$6:$AC$97,4,FALSE)="","",VLOOKUP(Table1[[#This Row],[Budget Code Description]],Dimentions!$X$6:$AC$97,4,FALSE)),"")</f>
        <v/>
      </c>
      <c r="O2254" s="65" t="str">
        <f>IFERROR(VLOOKUP(Table1[[#This Row],[Vendor ID]],Table549[],2,FALSE),"")</f>
        <v/>
      </c>
      <c r="P2254" s="63"/>
      <c r="Q2254" s="143" t="str">
        <f>IF(Table1[[#This Row],[Posting Date]]&lt;&gt;"",$D$9,"")</f>
        <v/>
      </c>
      <c r="R2254" s="159" t="str">
        <f>IF(Table1[[#This Row],[Posting Date]]&lt;&gt;"",$D$10,"")</f>
        <v/>
      </c>
      <c r="S2254" s="66"/>
      <c r="T2254" s="63"/>
      <c r="U2254" s="67"/>
      <c r="V2254" s="67"/>
      <c r="W2254" s="67" t="str">
        <f t="shared" si="35"/>
        <v/>
      </c>
      <c r="X2254" s="161" t="str">
        <f>IF(E2254="","",(IF(Table1[[#This Row],[Cur]]="USD",Table1[[#This Row],[Cur_Amount Debit]],Table1[[#This Row],[Cur_Amount Debit]]/Table1[[#This Row],[Exchange Rate]])))</f>
        <v/>
      </c>
      <c r="Y2254" s="161" t="str">
        <f>IF(E2254="","",(IF(Table1[[#This Row],[Cur]]="USD",Table1[[#This Row],[Cur_Amount Credit]],Table1[[#This Row],[Cur_Amount Credit]]/ExchangeRate)))</f>
        <v/>
      </c>
      <c r="Z2254" s="203" t="str">
        <f>IF(E2254="","",(Table1[[#This Row],[Debit USD]]-Table1[[#This Row],[Credit USD]]))</f>
        <v/>
      </c>
      <c r="AA2254" s="122"/>
      <c r="AB2254" s="1"/>
      <c r="AC2254" s="15"/>
      <c r="AD2254" s="15" t="str">
        <f>IF(AND(OR(Table1[[#This Row],[Account]]="15030",Table1[[#This Row],[Account]]="15035",Table1[[#This Row],[Account]]="20150"),Table1[[#This Row],[Vendor ID]]=""),1,"")</f>
        <v/>
      </c>
      <c r="AE2254" s="15"/>
      <c r="AF2254" s="15"/>
      <c r="AG2254" s="15"/>
      <c r="AH2254" s="46" t="str">
        <f>IF(Table1[[#This Row],[Posting Date]]&lt;&gt;"","GJ-"&amp;CountryID,"")</f>
        <v/>
      </c>
      <c r="AI2254" s="59" t="str">
        <f>IF(Table1[[#This Row],[Posting Date]]&lt;&gt;"",Table1[[#This Row],[Posting Date]],"")</f>
        <v/>
      </c>
      <c r="AJ2254" s="46"/>
      <c r="AK2254" s="46" t="str">
        <f>IF(Table1[[#This Row],[Description]]&lt;&gt;"",Table1[[#This Row],[Description]],"")</f>
        <v/>
      </c>
      <c r="AL2254" s="46" t="str">
        <f>IF(Table1[[#This Row],[Posting Date]]&lt;&gt;"",Table1[[#This Row],[Reference Number]],"")</f>
        <v/>
      </c>
      <c r="AM2254" s="46" t="str">
        <f>TRIM(Table1[[#This Row],[Line '#]])</f>
        <v/>
      </c>
      <c r="AN2254" s="46" t="str">
        <f>TRIM(Table1[[#This Row],[Account]])</f>
        <v/>
      </c>
      <c r="AO2254" s="46" t="str">
        <f>IF(Table1[[#This Row],[Posting Date]]&lt;&gt;"",$D$5,"")</f>
        <v/>
      </c>
      <c r="AP2254" s="46" t="str">
        <f>TRIM(Table1[[#This Row],[Departments-Prgrams]])</f>
        <v/>
      </c>
      <c r="AQ2254" s="46" t="str">
        <f>TRIM(Table1[[#This Row],[Grant]])</f>
        <v/>
      </c>
      <c r="AR2254" s="46" t="str">
        <f>TRIM(Table1[[#This Row],[Staff ID]])</f>
        <v/>
      </c>
      <c r="AS2254" s="46" t="str">
        <f>IF(TRIM(Table1[[#This Row],[Budget Code]])=0,"",TRIM(Table1[[#This Row],[Budget Code]]))</f>
        <v/>
      </c>
      <c r="AT2254" s="46" t="str">
        <f>IF(Table1[[#This Row],[Line Description]]&lt;&gt;"",Table1[[#This Row],[Line Description]],"")</f>
        <v/>
      </c>
      <c r="AU2254" s="46" t="str">
        <f>IF(Table1[[#This Row],[Cur_Amount Debit]]&gt;0,ROUND(Table1[[#This Row],[Cur_Amount Debit]],2),"")</f>
        <v/>
      </c>
      <c r="AV2254" s="46" t="str">
        <f>IF(Table1[[#This Row],[Cur_Amount Credit]]&gt;0,ROUND(Table1[[#This Row],[Cur_Amount Credit]],2),"")</f>
        <v/>
      </c>
      <c r="AW2254" s="46" t="str">
        <f>LEFT(Table1[[#This Row],[Cur]],3)</f>
        <v/>
      </c>
      <c r="AX2254" s="59"/>
      <c r="AY2254" s="46"/>
      <c r="AZ2254" s="46" t="str">
        <f>IF(Table1[[#This Row],[Cur]]&lt;&gt;"",IF(Table1[[#This Row],[Cur]]="USD","",ExchangeRate),"")</f>
        <v/>
      </c>
      <c r="BA2254" s="46" t="str">
        <f>IF(Table1[[#This Row],[Grant]]&lt;&gt;"",VLOOKUP(Table1[[#This Row],[Grant]],Grants!B:D,3),"")</f>
        <v/>
      </c>
      <c r="BB2254" s="46" t="str">
        <f>TRIM(Table1[[#This Row],[Vendor ID]])</f>
        <v/>
      </c>
      <c r="BC2254">
        <f>IF(Table1[[#This Row],[Reference Number]]=Q2253,BC2253,BC2253+1)</f>
        <v>2</v>
      </c>
    </row>
    <row r="2255" spans="1:55" ht="11.25" hidden="1" customHeight="1">
      <c r="A2255" s="1"/>
      <c r="B2255" s="88" t="str">
        <f>IF(Table1[[#This Row],[Posting Date]]&lt;&gt;"",IF(Table1[[#This Row],[Reference Number]]=Q2254,B2254+1,1),"")</f>
        <v/>
      </c>
      <c r="C2255" s="61"/>
      <c r="D2255" s="61"/>
      <c r="E2255" s="218"/>
      <c r="F2255" s="143" t="str">
        <f>IFERROR(IF(VLOOKUP(Table1[[#This Row],[Budget Code Description]],Dimentions!$X$6:$AC$132,2,FALSE)="","",VLOOKUP(Table1[[#This Row],[Budget Code Description]],Dimentions!$X$6:$AC$132,2,FALSE)),"")</f>
        <v/>
      </c>
      <c r="G2255" s="143" t="str">
        <f>IFERROR(VLOOKUP(Table1[[#This Row],[Budget Code Description]],Dimentions!$X$6:$AC$132,3,FALSE),"")</f>
        <v/>
      </c>
      <c r="H2255" s="64" t="str">
        <f>IFERROR(VLOOKUP(Table1[[#This Row],[Account]],Dimentions!$S$6:$V$233,2,FALSE),"")</f>
        <v/>
      </c>
      <c r="I2255" s="62">
        <f>_xlfn.NUMBERVALUE(LEFT(Table1[[#This Row],[Account]],1))</f>
        <v>0</v>
      </c>
      <c r="J2255" s="62" t="str">
        <f>IFERROR(VLOOKUP(Table1[[#This Row],[Budget Code Description]],Table6[#All],7,FALSE),"")</f>
        <v/>
      </c>
      <c r="K2255" s="143" t="str">
        <f>IFERROR(VLOOKUP(Table1[[#This Row],[Budget Code Description]],Table6[#All],8,FALSE),"")</f>
        <v/>
      </c>
      <c r="L2255" s="63"/>
      <c r="M2255" s="65" t="str">
        <f>IFERROR(VLOOKUP(Table1[[#This Row],[Staff ID]],Table2[],2,FALSE),"")</f>
        <v/>
      </c>
      <c r="N2255" s="211" t="str">
        <f>IFERROR(IF(VLOOKUP(Table1[[#This Row],[Budget Code Description]],Dimentions!$X$6:$AC$97,4,FALSE)="","",VLOOKUP(Table1[[#This Row],[Budget Code Description]],Dimentions!$X$6:$AC$97,4,FALSE)),"")</f>
        <v/>
      </c>
      <c r="O2255" s="65" t="str">
        <f>IFERROR(VLOOKUP(Table1[[#This Row],[Vendor ID]],Table549[],2,FALSE),"")</f>
        <v/>
      </c>
      <c r="P2255" s="63"/>
      <c r="Q2255" s="143" t="str">
        <f>IF(Table1[[#This Row],[Posting Date]]&lt;&gt;"",$D$9,"")</f>
        <v/>
      </c>
      <c r="R2255" s="159" t="str">
        <f>IF(Table1[[#This Row],[Posting Date]]&lt;&gt;"",$D$10,"")</f>
        <v/>
      </c>
      <c r="S2255" s="66"/>
      <c r="T2255" s="63"/>
      <c r="U2255" s="67"/>
      <c r="V2255" s="67"/>
      <c r="W2255" s="67" t="str">
        <f t="shared" si="35"/>
        <v/>
      </c>
      <c r="X2255" s="161" t="str">
        <f>IF(E2255="","",(IF(Table1[[#This Row],[Cur]]="USD",Table1[[#This Row],[Cur_Amount Debit]],Table1[[#This Row],[Cur_Amount Debit]]/Table1[[#This Row],[Exchange Rate]])))</f>
        <v/>
      </c>
      <c r="Y2255" s="161" t="str">
        <f>IF(E2255="","",(IF(Table1[[#This Row],[Cur]]="USD",Table1[[#This Row],[Cur_Amount Credit]],Table1[[#This Row],[Cur_Amount Credit]]/ExchangeRate)))</f>
        <v/>
      </c>
      <c r="Z2255" s="203" t="str">
        <f>IF(E2255="","",(Table1[[#This Row],[Debit USD]]-Table1[[#This Row],[Credit USD]]))</f>
        <v/>
      </c>
      <c r="AA2255" s="122"/>
      <c r="AB2255" s="1"/>
      <c r="AC2255" s="15"/>
      <c r="AD2255" s="15" t="str">
        <f>IF(AND(OR(Table1[[#This Row],[Account]]="15030",Table1[[#This Row],[Account]]="15035",Table1[[#This Row],[Account]]="20150"),Table1[[#This Row],[Vendor ID]]=""),1,"")</f>
        <v/>
      </c>
      <c r="AE2255" s="15"/>
      <c r="AF2255" s="15"/>
      <c r="AG2255" s="15"/>
      <c r="AH2255" s="46" t="str">
        <f>IF(Table1[[#This Row],[Posting Date]]&lt;&gt;"","GJ-"&amp;CountryID,"")</f>
        <v/>
      </c>
      <c r="AI2255" s="59" t="str">
        <f>IF(Table1[[#This Row],[Posting Date]]&lt;&gt;"",Table1[[#This Row],[Posting Date]],"")</f>
        <v/>
      </c>
      <c r="AJ2255" s="46"/>
      <c r="AK2255" s="46" t="str">
        <f>IF(Table1[[#This Row],[Description]]&lt;&gt;"",Table1[[#This Row],[Description]],"")</f>
        <v/>
      </c>
      <c r="AL2255" s="46" t="str">
        <f>IF(Table1[[#This Row],[Posting Date]]&lt;&gt;"",Table1[[#This Row],[Reference Number]],"")</f>
        <v/>
      </c>
      <c r="AM2255" s="46" t="str">
        <f>TRIM(Table1[[#This Row],[Line '#]])</f>
        <v/>
      </c>
      <c r="AN2255" s="46" t="str">
        <f>TRIM(Table1[[#This Row],[Account]])</f>
        <v/>
      </c>
      <c r="AO2255" s="46" t="str">
        <f>IF(Table1[[#This Row],[Posting Date]]&lt;&gt;"",$D$5,"")</f>
        <v/>
      </c>
      <c r="AP2255" s="46" t="str">
        <f>TRIM(Table1[[#This Row],[Departments-Prgrams]])</f>
        <v/>
      </c>
      <c r="AQ2255" s="46" t="str">
        <f>TRIM(Table1[[#This Row],[Grant]])</f>
        <v/>
      </c>
      <c r="AR2255" s="46" t="str">
        <f>TRIM(Table1[[#This Row],[Staff ID]])</f>
        <v/>
      </c>
      <c r="AS2255" s="46" t="str">
        <f>IF(TRIM(Table1[[#This Row],[Budget Code]])=0,"",TRIM(Table1[[#This Row],[Budget Code]]))</f>
        <v/>
      </c>
      <c r="AT2255" s="46" t="str">
        <f>IF(Table1[[#This Row],[Line Description]]&lt;&gt;"",Table1[[#This Row],[Line Description]],"")</f>
        <v/>
      </c>
      <c r="AU2255" s="46" t="str">
        <f>IF(Table1[[#This Row],[Cur_Amount Debit]]&gt;0,ROUND(Table1[[#This Row],[Cur_Amount Debit]],2),"")</f>
        <v/>
      </c>
      <c r="AV2255" s="46" t="str">
        <f>IF(Table1[[#This Row],[Cur_Amount Credit]]&gt;0,ROUND(Table1[[#This Row],[Cur_Amount Credit]],2),"")</f>
        <v/>
      </c>
      <c r="AW2255" s="46" t="str">
        <f>LEFT(Table1[[#This Row],[Cur]],3)</f>
        <v/>
      </c>
      <c r="AX2255" s="59"/>
      <c r="AY2255" s="46"/>
      <c r="AZ2255" s="46" t="str">
        <f>IF(Table1[[#This Row],[Cur]]&lt;&gt;"",IF(Table1[[#This Row],[Cur]]="USD","",ExchangeRate),"")</f>
        <v/>
      </c>
      <c r="BA2255" s="46" t="str">
        <f>IF(Table1[[#This Row],[Grant]]&lt;&gt;"",VLOOKUP(Table1[[#This Row],[Grant]],Grants!B:D,3),"")</f>
        <v/>
      </c>
      <c r="BB2255" s="46" t="str">
        <f>TRIM(Table1[[#This Row],[Vendor ID]])</f>
        <v/>
      </c>
      <c r="BC2255">
        <f>IF(Table1[[#This Row],[Reference Number]]=Q2254,BC2254,BC2254+1)</f>
        <v>2</v>
      </c>
    </row>
    <row r="2256" spans="1:55" ht="11.25" hidden="1" customHeight="1">
      <c r="A2256" s="1"/>
      <c r="B2256" s="88" t="str">
        <f>IF(Table1[[#This Row],[Posting Date]]&lt;&gt;"",IF(Table1[[#This Row],[Reference Number]]=Q2255,B2255+1,1),"")</f>
        <v/>
      </c>
      <c r="C2256" s="61"/>
      <c r="D2256" s="61"/>
      <c r="E2256" s="218"/>
      <c r="F2256" s="143" t="str">
        <f>IFERROR(IF(VLOOKUP(Table1[[#This Row],[Budget Code Description]],Dimentions!$X$6:$AC$132,2,FALSE)="","",VLOOKUP(Table1[[#This Row],[Budget Code Description]],Dimentions!$X$6:$AC$132,2,FALSE)),"")</f>
        <v/>
      </c>
      <c r="G2256" s="143" t="str">
        <f>IFERROR(VLOOKUP(Table1[[#This Row],[Budget Code Description]],Dimentions!$X$6:$AC$132,3,FALSE),"")</f>
        <v/>
      </c>
      <c r="H2256" s="64" t="str">
        <f>IFERROR(VLOOKUP(Table1[[#This Row],[Account]],Dimentions!$S$6:$V$233,2,FALSE),"")</f>
        <v/>
      </c>
      <c r="I2256" s="62">
        <f>_xlfn.NUMBERVALUE(LEFT(Table1[[#This Row],[Account]],1))</f>
        <v>0</v>
      </c>
      <c r="J2256" s="62" t="str">
        <f>IFERROR(VLOOKUP(Table1[[#This Row],[Budget Code Description]],Table6[#All],7,FALSE),"")</f>
        <v/>
      </c>
      <c r="K2256" s="143" t="str">
        <f>IFERROR(VLOOKUP(Table1[[#This Row],[Budget Code Description]],Table6[#All],8,FALSE),"")</f>
        <v/>
      </c>
      <c r="L2256" s="63"/>
      <c r="M2256" s="65" t="str">
        <f>IFERROR(VLOOKUP(Table1[[#This Row],[Staff ID]],Table2[],2,FALSE),"")</f>
        <v/>
      </c>
      <c r="N2256" s="211" t="str">
        <f>IFERROR(IF(VLOOKUP(Table1[[#This Row],[Budget Code Description]],Dimentions!$X$6:$AC$97,4,FALSE)="","",VLOOKUP(Table1[[#This Row],[Budget Code Description]],Dimentions!$X$6:$AC$97,4,FALSE)),"")</f>
        <v/>
      </c>
      <c r="O2256" s="65" t="str">
        <f>IFERROR(VLOOKUP(Table1[[#This Row],[Vendor ID]],Table549[],2,FALSE),"")</f>
        <v/>
      </c>
      <c r="P2256" s="63"/>
      <c r="Q2256" s="143" t="str">
        <f>IF(Table1[[#This Row],[Posting Date]]&lt;&gt;"",$D$9,"")</f>
        <v/>
      </c>
      <c r="R2256" s="159" t="str">
        <f>IF(Table1[[#This Row],[Posting Date]]&lt;&gt;"",$D$10,"")</f>
        <v/>
      </c>
      <c r="S2256" s="66"/>
      <c r="T2256" s="63"/>
      <c r="U2256" s="67"/>
      <c r="V2256" s="67"/>
      <c r="W2256" s="67" t="str">
        <f t="shared" si="35"/>
        <v/>
      </c>
      <c r="X2256" s="161" t="str">
        <f>IF(E2256="","",(IF(Table1[[#This Row],[Cur]]="USD",Table1[[#This Row],[Cur_Amount Debit]],Table1[[#This Row],[Cur_Amount Debit]]/Table1[[#This Row],[Exchange Rate]])))</f>
        <v/>
      </c>
      <c r="Y2256" s="161" t="str">
        <f>IF(E2256="","",(IF(Table1[[#This Row],[Cur]]="USD",Table1[[#This Row],[Cur_Amount Credit]],Table1[[#This Row],[Cur_Amount Credit]]/ExchangeRate)))</f>
        <v/>
      </c>
      <c r="Z2256" s="203" t="str">
        <f>IF(E2256="","",(Table1[[#This Row],[Debit USD]]-Table1[[#This Row],[Credit USD]]))</f>
        <v/>
      </c>
      <c r="AA2256" s="122"/>
      <c r="AB2256" s="1"/>
      <c r="AC2256" s="15"/>
      <c r="AD2256" s="15" t="str">
        <f>IF(AND(OR(Table1[[#This Row],[Account]]="15030",Table1[[#This Row],[Account]]="15035",Table1[[#This Row],[Account]]="20150"),Table1[[#This Row],[Vendor ID]]=""),1,"")</f>
        <v/>
      </c>
      <c r="AE2256" s="15"/>
      <c r="AF2256" s="15"/>
      <c r="AG2256" s="15"/>
      <c r="AH2256" s="46" t="str">
        <f>IF(Table1[[#This Row],[Posting Date]]&lt;&gt;"","GJ-"&amp;CountryID,"")</f>
        <v/>
      </c>
      <c r="AI2256" s="59" t="str">
        <f>IF(Table1[[#This Row],[Posting Date]]&lt;&gt;"",Table1[[#This Row],[Posting Date]],"")</f>
        <v/>
      </c>
      <c r="AJ2256" s="46"/>
      <c r="AK2256" s="46" t="str">
        <f>IF(Table1[[#This Row],[Description]]&lt;&gt;"",Table1[[#This Row],[Description]],"")</f>
        <v/>
      </c>
      <c r="AL2256" s="46" t="str">
        <f>IF(Table1[[#This Row],[Posting Date]]&lt;&gt;"",Table1[[#This Row],[Reference Number]],"")</f>
        <v/>
      </c>
      <c r="AM2256" s="46" t="str">
        <f>TRIM(Table1[[#This Row],[Line '#]])</f>
        <v/>
      </c>
      <c r="AN2256" s="46" t="str">
        <f>TRIM(Table1[[#This Row],[Account]])</f>
        <v/>
      </c>
      <c r="AO2256" s="46" t="str">
        <f>IF(Table1[[#This Row],[Posting Date]]&lt;&gt;"",$D$5,"")</f>
        <v/>
      </c>
      <c r="AP2256" s="46" t="str">
        <f>TRIM(Table1[[#This Row],[Departments-Prgrams]])</f>
        <v/>
      </c>
      <c r="AQ2256" s="46" t="str">
        <f>TRIM(Table1[[#This Row],[Grant]])</f>
        <v/>
      </c>
      <c r="AR2256" s="46" t="str">
        <f>TRIM(Table1[[#This Row],[Staff ID]])</f>
        <v/>
      </c>
      <c r="AS2256" s="46" t="str">
        <f>IF(TRIM(Table1[[#This Row],[Budget Code]])=0,"",TRIM(Table1[[#This Row],[Budget Code]]))</f>
        <v/>
      </c>
      <c r="AT2256" s="46" t="str">
        <f>IF(Table1[[#This Row],[Line Description]]&lt;&gt;"",Table1[[#This Row],[Line Description]],"")</f>
        <v/>
      </c>
      <c r="AU2256" s="46" t="str">
        <f>IF(Table1[[#This Row],[Cur_Amount Debit]]&gt;0,ROUND(Table1[[#This Row],[Cur_Amount Debit]],2),"")</f>
        <v/>
      </c>
      <c r="AV2256" s="46" t="str">
        <f>IF(Table1[[#This Row],[Cur_Amount Credit]]&gt;0,ROUND(Table1[[#This Row],[Cur_Amount Credit]],2),"")</f>
        <v/>
      </c>
      <c r="AW2256" s="46" t="str">
        <f>LEFT(Table1[[#This Row],[Cur]],3)</f>
        <v/>
      </c>
      <c r="AX2256" s="59"/>
      <c r="AY2256" s="46"/>
      <c r="AZ2256" s="46" t="str">
        <f>IF(Table1[[#This Row],[Cur]]&lt;&gt;"",IF(Table1[[#This Row],[Cur]]="USD","",ExchangeRate),"")</f>
        <v/>
      </c>
      <c r="BA2256" s="46" t="str">
        <f>IF(Table1[[#This Row],[Grant]]&lt;&gt;"",VLOOKUP(Table1[[#This Row],[Grant]],Grants!B:D,3),"")</f>
        <v/>
      </c>
      <c r="BB2256" s="46" t="str">
        <f>TRIM(Table1[[#This Row],[Vendor ID]])</f>
        <v/>
      </c>
      <c r="BC2256">
        <f>IF(Table1[[#This Row],[Reference Number]]=Q2255,BC2255,BC2255+1)</f>
        <v>2</v>
      </c>
    </row>
    <row r="2257" spans="1:55" ht="11.25" hidden="1" customHeight="1">
      <c r="A2257" s="1"/>
      <c r="B2257" s="88" t="str">
        <f>IF(Table1[[#This Row],[Posting Date]]&lt;&gt;"",IF(Table1[[#This Row],[Reference Number]]=Q2256,B2256+1,1),"")</f>
        <v/>
      </c>
      <c r="C2257" s="61"/>
      <c r="D2257" s="61"/>
      <c r="E2257" s="218"/>
      <c r="F2257" s="143" t="str">
        <f>IFERROR(IF(VLOOKUP(Table1[[#This Row],[Budget Code Description]],Dimentions!$X$6:$AC$132,2,FALSE)="","",VLOOKUP(Table1[[#This Row],[Budget Code Description]],Dimentions!$X$6:$AC$132,2,FALSE)),"")</f>
        <v/>
      </c>
      <c r="G2257" s="143" t="str">
        <f>IFERROR(VLOOKUP(Table1[[#This Row],[Budget Code Description]],Dimentions!$X$6:$AC$132,3,FALSE),"")</f>
        <v/>
      </c>
      <c r="H2257" s="64" t="str">
        <f>IFERROR(VLOOKUP(Table1[[#This Row],[Account]],Dimentions!$S$6:$V$233,2,FALSE),"")</f>
        <v/>
      </c>
      <c r="I2257" s="62">
        <f>_xlfn.NUMBERVALUE(LEFT(Table1[[#This Row],[Account]],1))</f>
        <v>0</v>
      </c>
      <c r="J2257" s="62" t="str">
        <f>IFERROR(VLOOKUP(Table1[[#This Row],[Budget Code Description]],Table6[#All],7,FALSE),"")</f>
        <v/>
      </c>
      <c r="K2257" s="143" t="str">
        <f>IFERROR(VLOOKUP(Table1[[#This Row],[Budget Code Description]],Table6[#All],8,FALSE),"")</f>
        <v/>
      </c>
      <c r="L2257" s="63"/>
      <c r="M2257" s="65" t="str">
        <f>IFERROR(VLOOKUP(Table1[[#This Row],[Staff ID]],Table2[],2,FALSE),"")</f>
        <v/>
      </c>
      <c r="N2257" s="211" t="str">
        <f>IFERROR(IF(VLOOKUP(Table1[[#This Row],[Budget Code Description]],Dimentions!$X$6:$AC$97,4,FALSE)="","",VLOOKUP(Table1[[#This Row],[Budget Code Description]],Dimentions!$X$6:$AC$97,4,FALSE)),"")</f>
        <v/>
      </c>
      <c r="O2257" s="65" t="str">
        <f>IFERROR(VLOOKUP(Table1[[#This Row],[Vendor ID]],Table549[],2,FALSE),"")</f>
        <v/>
      </c>
      <c r="P2257" s="63"/>
      <c r="Q2257" s="143" t="str">
        <f>IF(Table1[[#This Row],[Posting Date]]&lt;&gt;"",$D$9,"")</f>
        <v/>
      </c>
      <c r="R2257" s="159" t="str">
        <f>IF(Table1[[#This Row],[Posting Date]]&lt;&gt;"",$D$10,"")</f>
        <v/>
      </c>
      <c r="S2257" s="66"/>
      <c r="T2257" s="63"/>
      <c r="U2257" s="67"/>
      <c r="V2257" s="67"/>
      <c r="W2257" s="67" t="str">
        <f t="shared" si="35"/>
        <v/>
      </c>
      <c r="X2257" s="161" t="str">
        <f>IF(E2257="","",(IF(Table1[[#This Row],[Cur]]="USD",Table1[[#This Row],[Cur_Amount Debit]],Table1[[#This Row],[Cur_Amount Debit]]/Table1[[#This Row],[Exchange Rate]])))</f>
        <v/>
      </c>
      <c r="Y2257" s="161" t="str">
        <f>IF(E2257="","",(IF(Table1[[#This Row],[Cur]]="USD",Table1[[#This Row],[Cur_Amount Credit]],Table1[[#This Row],[Cur_Amount Credit]]/ExchangeRate)))</f>
        <v/>
      </c>
      <c r="Z2257" s="203" t="str">
        <f>IF(E2257="","",(Table1[[#This Row],[Debit USD]]-Table1[[#This Row],[Credit USD]]))</f>
        <v/>
      </c>
      <c r="AA2257" s="122"/>
      <c r="AB2257" s="1"/>
      <c r="AC2257" s="15"/>
      <c r="AD2257" s="15" t="str">
        <f>IF(AND(OR(Table1[[#This Row],[Account]]="15030",Table1[[#This Row],[Account]]="15035",Table1[[#This Row],[Account]]="20150"),Table1[[#This Row],[Vendor ID]]=""),1,"")</f>
        <v/>
      </c>
      <c r="AE2257" s="15"/>
      <c r="AF2257" s="15"/>
      <c r="AG2257" s="15"/>
      <c r="AH2257" s="46" t="str">
        <f>IF(Table1[[#This Row],[Posting Date]]&lt;&gt;"","GJ-"&amp;CountryID,"")</f>
        <v/>
      </c>
      <c r="AI2257" s="59" t="str">
        <f>IF(Table1[[#This Row],[Posting Date]]&lt;&gt;"",Table1[[#This Row],[Posting Date]],"")</f>
        <v/>
      </c>
      <c r="AJ2257" s="46"/>
      <c r="AK2257" s="46" t="str">
        <f>IF(Table1[[#This Row],[Description]]&lt;&gt;"",Table1[[#This Row],[Description]],"")</f>
        <v/>
      </c>
      <c r="AL2257" s="46" t="str">
        <f>IF(Table1[[#This Row],[Posting Date]]&lt;&gt;"",Table1[[#This Row],[Reference Number]],"")</f>
        <v/>
      </c>
      <c r="AM2257" s="46" t="str">
        <f>TRIM(Table1[[#This Row],[Line '#]])</f>
        <v/>
      </c>
      <c r="AN2257" s="46" t="str">
        <f>TRIM(Table1[[#This Row],[Account]])</f>
        <v/>
      </c>
      <c r="AO2257" s="46" t="str">
        <f>IF(Table1[[#This Row],[Posting Date]]&lt;&gt;"",$D$5,"")</f>
        <v/>
      </c>
      <c r="AP2257" s="46" t="str">
        <f>TRIM(Table1[[#This Row],[Departments-Prgrams]])</f>
        <v/>
      </c>
      <c r="AQ2257" s="46" t="str">
        <f>TRIM(Table1[[#This Row],[Grant]])</f>
        <v/>
      </c>
      <c r="AR2257" s="46" t="str">
        <f>TRIM(Table1[[#This Row],[Staff ID]])</f>
        <v/>
      </c>
      <c r="AS2257" s="46" t="str">
        <f>IF(TRIM(Table1[[#This Row],[Budget Code]])=0,"",TRIM(Table1[[#This Row],[Budget Code]]))</f>
        <v/>
      </c>
      <c r="AT2257" s="46" t="str">
        <f>IF(Table1[[#This Row],[Line Description]]&lt;&gt;"",Table1[[#This Row],[Line Description]],"")</f>
        <v/>
      </c>
      <c r="AU2257" s="46" t="str">
        <f>IF(Table1[[#This Row],[Cur_Amount Debit]]&gt;0,ROUND(Table1[[#This Row],[Cur_Amount Debit]],2),"")</f>
        <v/>
      </c>
      <c r="AV2257" s="46" t="str">
        <f>IF(Table1[[#This Row],[Cur_Amount Credit]]&gt;0,ROUND(Table1[[#This Row],[Cur_Amount Credit]],2),"")</f>
        <v/>
      </c>
      <c r="AW2257" s="46" t="str">
        <f>LEFT(Table1[[#This Row],[Cur]],3)</f>
        <v/>
      </c>
      <c r="AX2257" s="59"/>
      <c r="AY2257" s="46"/>
      <c r="AZ2257" s="46" t="str">
        <f>IF(Table1[[#This Row],[Cur]]&lt;&gt;"",IF(Table1[[#This Row],[Cur]]="USD","",ExchangeRate),"")</f>
        <v/>
      </c>
      <c r="BA2257" s="46" t="str">
        <f>IF(Table1[[#This Row],[Grant]]&lt;&gt;"",VLOOKUP(Table1[[#This Row],[Grant]],Grants!B:D,3),"")</f>
        <v/>
      </c>
      <c r="BB2257" s="46" t="str">
        <f>TRIM(Table1[[#This Row],[Vendor ID]])</f>
        <v/>
      </c>
      <c r="BC2257">
        <f>IF(Table1[[#This Row],[Reference Number]]=Q2256,BC2256,BC2256+1)</f>
        <v>2</v>
      </c>
    </row>
    <row r="2258" spans="1:55" ht="11.25" hidden="1" customHeight="1">
      <c r="A2258" s="1"/>
      <c r="B2258" s="88" t="str">
        <f>IF(Table1[[#This Row],[Posting Date]]&lt;&gt;"",IF(Table1[[#This Row],[Reference Number]]=Q2257,B2257+1,1),"")</f>
        <v/>
      </c>
      <c r="C2258" s="61"/>
      <c r="D2258" s="61"/>
      <c r="E2258" s="218"/>
      <c r="F2258" s="143" t="str">
        <f>IFERROR(IF(VLOOKUP(Table1[[#This Row],[Budget Code Description]],Dimentions!$X$6:$AC$132,2,FALSE)="","",VLOOKUP(Table1[[#This Row],[Budget Code Description]],Dimentions!$X$6:$AC$132,2,FALSE)),"")</f>
        <v/>
      </c>
      <c r="G2258" s="143" t="str">
        <f>IFERROR(VLOOKUP(Table1[[#This Row],[Budget Code Description]],Dimentions!$X$6:$AC$132,3,FALSE),"")</f>
        <v/>
      </c>
      <c r="H2258" s="64" t="str">
        <f>IFERROR(VLOOKUP(Table1[[#This Row],[Account]],Dimentions!$S$6:$V$233,2,FALSE),"")</f>
        <v/>
      </c>
      <c r="I2258" s="62">
        <f>_xlfn.NUMBERVALUE(LEFT(Table1[[#This Row],[Account]],1))</f>
        <v>0</v>
      </c>
      <c r="J2258" s="62" t="str">
        <f>IFERROR(VLOOKUP(Table1[[#This Row],[Budget Code Description]],Table6[#All],7,FALSE),"")</f>
        <v/>
      </c>
      <c r="K2258" s="143" t="str">
        <f>IFERROR(VLOOKUP(Table1[[#This Row],[Budget Code Description]],Table6[#All],8,FALSE),"")</f>
        <v/>
      </c>
      <c r="L2258" s="63"/>
      <c r="M2258" s="65" t="str">
        <f>IFERROR(VLOOKUP(Table1[[#This Row],[Staff ID]],Table2[],2,FALSE),"")</f>
        <v/>
      </c>
      <c r="N2258" s="211" t="str">
        <f>IFERROR(IF(VLOOKUP(Table1[[#This Row],[Budget Code Description]],Dimentions!$X$6:$AC$97,4,FALSE)="","",VLOOKUP(Table1[[#This Row],[Budget Code Description]],Dimentions!$X$6:$AC$97,4,FALSE)),"")</f>
        <v/>
      </c>
      <c r="O2258" s="65" t="str">
        <f>IFERROR(VLOOKUP(Table1[[#This Row],[Vendor ID]],Table549[],2,FALSE),"")</f>
        <v/>
      </c>
      <c r="P2258" s="63"/>
      <c r="Q2258" s="143" t="str">
        <f>IF(Table1[[#This Row],[Posting Date]]&lt;&gt;"",$D$9,"")</f>
        <v/>
      </c>
      <c r="R2258" s="159" t="str">
        <f>IF(Table1[[#This Row],[Posting Date]]&lt;&gt;"",$D$10,"")</f>
        <v/>
      </c>
      <c r="S2258" s="66"/>
      <c r="T2258" s="63"/>
      <c r="U2258" s="67"/>
      <c r="V2258" s="67"/>
      <c r="W2258" s="67" t="str">
        <f t="shared" si="35"/>
        <v/>
      </c>
      <c r="X2258" s="161" t="str">
        <f>IF(E2258="","",(IF(Table1[[#This Row],[Cur]]="USD",Table1[[#This Row],[Cur_Amount Debit]],Table1[[#This Row],[Cur_Amount Debit]]/Table1[[#This Row],[Exchange Rate]])))</f>
        <v/>
      </c>
      <c r="Y2258" s="161" t="str">
        <f>IF(E2258="","",(IF(Table1[[#This Row],[Cur]]="USD",Table1[[#This Row],[Cur_Amount Credit]],Table1[[#This Row],[Cur_Amount Credit]]/ExchangeRate)))</f>
        <v/>
      </c>
      <c r="Z2258" s="203" t="str">
        <f>IF(E2258="","",(Table1[[#This Row],[Debit USD]]-Table1[[#This Row],[Credit USD]]))</f>
        <v/>
      </c>
      <c r="AA2258" s="122"/>
      <c r="AB2258" s="1"/>
      <c r="AC2258" s="15"/>
      <c r="AD2258" s="15" t="str">
        <f>IF(AND(OR(Table1[[#This Row],[Account]]="15030",Table1[[#This Row],[Account]]="15035",Table1[[#This Row],[Account]]="20150"),Table1[[#This Row],[Vendor ID]]=""),1,"")</f>
        <v/>
      </c>
      <c r="AE2258" s="15"/>
      <c r="AF2258" s="15"/>
      <c r="AG2258" s="15"/>
      <c r="AH2258" s="46" t="str">
        <f>IF(Table1[[#This Row],[Posting Date]]&lt;&gt;"","GJ-"&amp;CountryID,"")</f>
        <v/>
      </c>
      <c r="AI2258" s="59" t="str">
        <f>IF(Table1[[#This Row],[Posting Date]]&lt;&gt;"",Table1[[#This Row],[Posting Date]],"")</f>
        <v/>
      </c>
      <c r="AJ2258" s="46"/>
      <c r="AK2258" s="46" t="str">
        <f>IF(Table1[[#This Row],[Description]]&lt;&gt;"",Table1[[#This Row],[Description]],"")</f>
        <v/>
      </c>
      <c r="AL2258" s="46" t="str">
        <f>IF(Table1[[#This Row],[Posting Date]]&lt;&gt;"",Table1[[#This Row],[Reference Number]],"")</f>
        <v/>
      </c>
      <c r="AM2258" s="46" t="str">
        <f>TRIM(Table1[[#This Row],[Line '#]])</f>
        <v/>
      </c>
      <c r="AN2258" s="46" t="str">
        <f>TRIM(Table1[[#This Row],[Account]])</f>
        <v/>
      </c>
      <c r="AO2258" s="46" t="str">
        <f>IF(Table1[[#This Row],[Posting Date]]&lt;&gt;"",$D$5,"")</f>
        <v/>
      </c>
      <c r="AP2258" s="46" t="str">
        <f>TRIM(Table1[[#This Row],[Departments-Prgrams]])</f>
        <v/>
      </c>
      <c r="AQ2258" s="46" t="str">
        <f>TRIM(Table1[[#This Row],[Grant]])</f>
        <v/>
      </c>
      <c r="AR2258" s="46" t="str">
        <f>TRIM(Table1[[#This Row],[Staff ID]])</f>
        <v/>
      </c>
      <c r="AS2258" s="46" t="str">
        <f>IF(TRIM(Table1[[#This Row],[Budget Code]])=0,"",TRIM(Table1[[#This Row],[Budget Code]]))</f>
        <v/>
      </c>
      <c r="AT2258" s="46" t="str">
        <f>IF(Table1[[#This Row],[Line Description]]&lt;&gt;"",Table1[[#This Row],[Line Description]],"")</f>
        <v/>
      </c>
      <c r="AU2258" s="46" t="str">
        <f>IF(Table1[[#This Row],[Cur_Amount Debit]]&gt;0,ROUND(Table1[[#This Row],[Cur_Amount Debit]],2),"")</f>
        <v/>
      </c>
      <c r="AV2258" s="46" t="str">
        <f>IF(Table1[[#This Row],[Cur_Amount Credit]]&gt;0,ROUND(Table1[[#This Row],[Cur_Amount Credit]],2),"")</f>
        <v/>
      </c>
      <c r="AW2258" s="46" t="str">
        <f>LEFT(Table1[[#This Row],[Cur]],3)</f>
        <v/>
      </c>
      <c r="AX2258" s="59"/>
      <c r="AY2258" s="46"/>
      <c r="AZ2258" s="46" t="str">
        <f>IF(Table1[[#This Row],[Cur]]&lt;&gt;"",IF(Table1[[#This Row],[Cur]]="USD","",ExchangeRate),"")</f>
        <v/>
      </c>
      <c r="BA2258" s="46" t="str">
        <f>IF(Table1[[#This Row],[Grant]]&lt;&gt;"",VLOOKUP(Table1[[#This Row],[Grant]],Grants!B:D,3),"")</f>
        <v/>
      </c>
      <c r="BB2258" s="46" t="str">
        <f>TRIM(Table1[[#This Row],[Vendor ID]])</f>
        <v/>
      </c>
      <c r="BC2258">
        <f>IF(Table1[[#This Row],[Reference Number]]=Q2257,BC2257,BC2257+1)</f>
        <v>2</v>
      </c>
    </row>
    <row r="2259" spans="1:55" ht="11.25" hidden="1" customHeight="1">
      <c r="A2259" s="1"/>
      <c r="B2259" s="88" t="str">
        <f>IF(Table1[[#This Row],[Posting Date]]&lt;&gt;"",IF(Table1[[#This Row],[Reference Number]]=Q2258,B2258+1,1),"")</f>
        <v/>
      </c>
      <c r="C2259" s="61"/>
      <c r="D2259" s="61"/>
      <c r="E2259" s="218"/>
      <c r="F2259" s="143" t="str">
        <f>IFERROR(IF(VLOOKUP(Table1[[#This Row],[Budget Code Description]],Dimentions!$X$6:$AC$132,2,FALSE)="","",VLOOKUP(Table1[[#This Row],[Budget Code Description]],Dimentions!$X$6:$AC$132,2,FALSE)),"")</f>
        <v/>
      </c>
      <c r="G2259" s="143" t="str">
        <f>IFERROR(VLOOKUP(Table1[[#This Row],[Budget Code Description]],Dimentions!$X$6:$AC$132,3,FALSE),"")</f>
        <v/>
      </c>
      <c r="H2259" s="64" t="str">
        <f>IFERROR(VLOOKUP(Table1[[#This Row],[Account]],Dimentions!$S$6:$V$233,2,FALSE),"")</f>
        <v/>
      </c>
      <c r="I2259" s="62">
        <f>_xlfn.NUMBERVALUE(LEFT(Table1[[#This Row],[Account]],1))</f>
        <v>0</v>
      </c>
      <c r="J2259" s="62" t="str">
        <f>IFERROR(VLOOKUP(Table1[[#This Row],[Budget Code Description]],Table6[#All],7,FALSE),"")</f>
        <v/>
      </c>
      <c r="K2259" s="143" t="str">
        <f>IFERROR(VLOOKUP(Table1[[#This Row],[Budget Code Description]],Table6[#All],8,FALSE),"")</f>
        <v/>
      </c>
      <c r="L2259" s="63"/>
      <c r="M2259" s="65" t="str">
        <f>IFERROR(VLOOKUP(Table1[[#This Row],[Staff ID]],Table2[],2,FALSE),"")</f>
        <v/>
      </c>
      <c r="N2259" s="211" t="str">
        <f>IFERROR(IF(VLOOKUP(Table1[[#This Row],[Budget Code Description]],Dimentions!$X$6:$AC$97,4,FALSE)="","",VLOOKUP(Table1[[#This Row],[Budget Code Description]],Dimentions!$X$6:$AC$97,4,FALSE)),"")</f>
        <v/>
      </c>
      <c r="O2259" s="65" t="str">
        <f>IFERROR(VLOOKUP(Table1[[#This Row],[Vendor ID]],Table549[],2,FALSE),"")</f>
        <v/>
      </c>
      <c r="P2259" s="63"/>
      <c r="Q2259" s="143" t="str">
        <f>IF(Table1[[#This Row],[Posting Date]]&lt;&gt;"",$D$9,"")</f>
        <v/>
      </c>
      <c r="R2259" s="159" t="str">
        <f>IF(Table1[[#This Row],[Posting Date]]&lt;&gt;"",$D$10,"")</f>
        <v/>
      </c>
      <c r="S2259" s="66"/>
      <c r="T2259" s="63"/>
      <c r="U2259" s="67"/>
      <c r="V2259" s="67"/>
      <c r="W2259" s="67" t="str">
        <f t="shared" si="35"/>
        <v/>
      </c>
      <c r="X2259" s="161" t="str">
        <f>IF(E2259="","",(IF(Table1[[#This Row],[Cur]]="USD",Table1[[#This Row],[Cur_Amount Debit]],Table1[[#This Row],[Cur_Amount Debit]]/Table1[[#This Row],[Exchange Rate]])))</f>
        <v/>
      </c>
      <c r="Y2259" s="161" t="str">
        <f>IF(E2259="","",(IF(Table1[[#This Row],[Cur]]="USD",Table1[[#This Row],[Cur_Amount Credit]],Table1[[#This Row],[Cur_Amount Credit]]/ExchangeRate)))</f>
        <v/>
      </c>
      <c r="Z2259" s="203" t="str">
        <f>IF(E2259="","",(Table1[[#This Row],[Debit USD]]-Table1[[#This Row],[Credit USD]]))</f>
        <v/>
      </c>
      <c r="AA2259" s="122"/>
      <c r="AB2259" s="1"/>
      <c r="AC2259" s="15"/>
      <c r="AD2259" s="15" t="str">
        <f>IF(AND(OR(Table1[[#This Row],[Account]]="15030",Table1[[#This Row],[Account]]="15035",Table1[[#This Row],[Account]]="20150"),Table1[[#This Row],[Vendor ID]]=""),1,"")</f>
        <v/>
      </c>
      <c r="AE2259" s="15"/>
      <c r="AF2259" s="15"/>
      <c r="AG2259" s="15"/>
      <c r="AH2259" s="46" t="str">
        <f>IF(Table1[[#This Row],[Posting Date]]&lt;&gt;"","GJ-"&amp;CountryID,"")</f>
        <v/>
      </c>
      <c r="AI2259" s="59" t="str">
        <f>IF(Table1[[#This Row],[Posting Date]]&lt;&gt;"",Table1[[#This Row],[Posting Date]],"")</f>
        <v/>
      </c>
      <c r="AJ2259" s="46"/>
      <c r="AK2259" s="46" t="str">
        <f>IF(Table1[[#This Row],[Description]]&lt;&gt;"",Table1[[#This Row],[Description]],"")</f>
        <v/>
      </c>
      <c r="AL2259" s="46" t="str">
        <f>IF(Table1[[#This Row],[Posting Date]]&lt;&gt;"",Table1[[#This Row],[Reference Number]],"")</f>
        <v/>
      </c>
      <c r="AM2259" s="46" t="str">
        <f>TRIM(Table1[[#This Row],[Line '#]])</f>
        <v/>
      </c>
      <c r="AN2259" s="46" t="str">
        <f>TRIM(Table1[[#This Row],[Account]])</f>
        <v/>
      </c>
      <c r="AO2259" s="46" t="str">
        <f>IF(Table1[[#This Row],[Posting Date]]&lt;&gt;"",$D$5,"")</f>
        <v/>
      </c>
      <c r="AP2259" s="46" t="str">
        <f>TRIM(Table1[[#This Row],[Departments-Prgrams]])</f>
        <v/>
      </c>
      <c r="AQ2259" s="46" t="str">
        <f>TRIM(Table1[[#This Row],[Grant]])</f>
        <v/>
      </c>
      <c r="AR2259" s="46" t="str">
        <f>TRIM(Table1[[#This Row],[Staff ID]])</f>
        <v/>
      </c>
      <c r="AS2259" s="46" t="str">
        <f>IF(TRIM(Table1[[#This Row],[Budget Code]])=0,"",TRIM(Table1[[#This Row],[Budget Code]]))</f>
        <v/>
      </c>
      <c r="AT2259" s="46" t="str">
        <f>IF(Table1[[#This Row],[Line Description]]&lt;&gt;"",Table1[[#This Row],[Line Description]],"")</f>
        <v/>
      </c>
      <c r="AU2259" s="46" t="str">
        <f>IF(Table1[[#This Row],[Cur_Amount Debit]]&gt;0,ROUND(Table1[[#This Row],[Cur_Amount Debit]],2),"")</f>
        <v/>
      </c>
      <c r="AV2259" s="46" t="str">
        <f>IF(Table1[[#This Row],[Cur_Amount Credit]]&gt;0,ROUND(Table1[[#This Row],[Cur_Amount Credit]],2),"")</f>
        <v/>
      </c>
      <c r="AW2259" s="46" t="str">
        <f>LEFT(Table1[[#This Row],[Cur]],3)</f>
        <v/>
      </c>
      <c r="AX2259" s="59"/>
      <c r="AY2259" s="46"/>
      <c r="AZ2259" s="46" t="str">
        <f>IF(Table1[[#This Row],[Cur]]&lt;&gt;"",IF(Table1[[#This Row],[Cur]]="USD","",ExchangeRate),"")</f>
        <v/>
      </c>
      <c r="BA2259" s="46" t="str">
        <f>IF(Table1[[#This Row],[Grant]]&lt;&gt;"",VLOOKUP(Table1[[#This Row],[Grant]],Grants!B:D,3),"")</f>
        <v/>
      </c>
      <c r="BB2259" s="46" t="str">
        <f>TRIM(Table1[[#This Row],[Vendor ID]])</f>
        <v/>
      </c>
      <c r="BC2259">
        <f>IF(Table1[[#This Row],[Reference Number]]=Q2258,BC2258,BC2258+1)</f>
        <v>2</v>
      </c>
    </row>
    <row r="2260" spans="1:55" ht="11.25" hidden="1" customHeight="1">
      <c r="A2260" s="1"/>
      <c r="B2260" s="88" t="str">
        <f>IF(Table1[[#This Row],[Posting Date]]&lt;&gt;"",IF(Table1[[#This Row],[Reference Number]]=Q2259,B2259+1,1),"")</f>
        <v/>
      </c>
      <c r="C2260" s="61"/>
      <c r="D2260" s="61"/>
      <c r="E2260" s="218"/>
      <c r="F2260" s="143" t="str">
        <f>IFERROR(IF(VLOOKUP(Table1[[#This Row],[Budget Code Description]],Dimentions!$X$6:$AC$132,2,FALSE)="","",VLOOKUP(Table1[[#This Row],[Budget Code Description]],Dimentions!$X$6:$AC$132,2,FALSE)),"")</f>
        <v/>
      </c>
      <c r="G2260" s="143" t="str">
        <f>IFERROR(VLOOKUP(Table1[[#This Row],[Budget Code Description]],Dimentions!$X$6:$AC$132,3,FALSE),"")</f>
        <v/>
      </c>
      <c r="H2260" s="64" t="str">
        <f>IFERROR(VLOOKUP(Table1[[#This Row],[Account]],Dimentions!$S$6:$V$233,2,FALSE),"")</f>
        <v/>
      </c>
      <c r="I2260" s="62">
        <f>_xlfn.NUMBERVALUE(LEFT(Table1[[#This Row],[Account]],1))</f>
        <v>0</v>
      </c>
      <c r="J2260" s="62" t="str">
        <f>IFERROR(VLOOKUP(Table1[[#This Row],[Budget Code Description]],Table6[#All],7,FALSE),"")</f>
        <v/>
      </c>
      <c r="K2260" s="143" t="str">
        <f>IFERROR(VLOOKUP(Table1[[#This Row],[Budget Code Description]],Table6[#All],8,FALSE),"")</f>
        <v/>
      </c>
      <c r="L2260" s="63"/>
      <c r="M2260" s="65" t="str">
        <f>IFERROR(VLOOKUP(Table1[[#This Row],[Staff ID]],Table2[],2,FALSE),"")</f>
        <v/>
      </c>
      <c r="N2260" s="211" t="str">
        <f>IFERROR(IF(VLOOKUP(Table1[[#This Row],[Budget Code Description]],Dimentions!$X$6:$AC$97,4,FALSE)="","",VLOOKUP(Table1[[#This Row],[Budget Code Description]],Dimentions!$X$6:$AC$97,4,FALSE)),"")</f>
        <v/>
      </c>
      <c r="O2260" s="65" t="str">
        <f>IFERROR(VLOOKUP(Table1[[#This Row],[Vendor ID]],Table549[],2,FALSE),"")</f>
        <v/>
      </c>
      <c r="P2260" s="63"/>
      <c r="Q2260" s="143" t="str">
        <f>IF(Table1[[#This Row],[Posting Date]]&lt;&gt;"",$D$9,"")</f>
        <v/>
      </c>
      <c r="R2260" s="159" t="str">
        <f>IF(Table1[[#This Row],[Posting Date]]&lt;&gt;"",$D$10,"")</f>
        <v/>
      </c>
      <c r="S2260" s="66"/>
      <c r="T2260" s="63"/>
      <c r="U2260" s="67"/>
      <c r="V2260" s="67"/>
      <c r="W2260" s="67" t="str">
        <f t="shared" si="35"/>
        <v/>
      </c>
      <c r="X2260" s="161" t="str">
        <f>IF(E2260="","",(IF(Table1[[#This Row],[Cur]]="USD",Table1[[#This Row],[Cur_Amount Debit]],Table1[[#This Row],[Cur_Amount Debit]]/Table1[[#This Row],[Exchange Rate]])))</f>
        <v/>
      </c>
      <c r="Y2260" s="161" t="str">
        <f>IF(E2260="","",(IF(Table1[[#This Row],[Cur]]="USD",Table1[[#This Row],[Cur_Amount Credit]],Table1[[#This Row],[Cur_Amount Credit]]/ExchangeRate)))</f>
        <v/>
      </c>
      <c r="Z2260" s="203" t="str">
        <f>IF(E2260="","",(Table1[[#This Row],[Debit USD]]-Table1[[#This Row],[Credit USD]]))</f>
        <v/>
      </c>
      <c r="AA2260" s="122"/>
      <c r="AB2260" s="1"/>
      <c r="AC2260" s="15"/>
      <c r="AD2260" s="15" t="str">
        <f>IF(AND(OR(Table1[[#This Row],[Account]]="15030",Table1[[#This Row],[Account]]="15035",Table1[[#This Row],[Account]]="20150"),Table1[[#This Row],[Vendor ID]]=""),1,"")</f>
        <v/>
      </c>
      <c r="AE2260" s="15"/>
      <c r="AF2260" s="15"/>
      <c r="AG2260" s="15"/>
      <c r="AH2260" s="46" t="str">
        <f>IF(Table1[[#This Row],[Posting Date]]&lt;&gt;"","GJ-"&amp;CountryID,"")</f>
        <v/>
      </c>
      <c r="AI2260" s="59" t="str">
        <f>IF(Table1[[#This Row],[Posting Date]]&lt;&gt;"",Table1[[#This Row],[Posting Date]],"")</f>
        <v/>
      </c>
      <c r="AJ2260" s="46"/>
      <c r="AK2260" s="46" t="str">
        <f>IF(Table1[[#This Row],[Description]]&lt;&gt;"",Table1[[#This Row],[Description]],"")</f>
        <v/>
      </c>
      <c r="AL2260" s="46" t="str">
        <f>IF(Table1[[#This Row],[Posting Date]]&lt;&gt;"",Table1[[#This Row],[Reference Number]],"")</f>
        <v/>
      </c>
      <c r="AM2260" s="46" t="str">
        <f>TRIM(Table1[[#This Row],[Line '#]])</f>
        <v/>
      </c>
      <c r="AN2260" s="46" t="str">
        <f>TRIM(Table1[[#This Row],[Account]])</f>
        <v/>
      </c>
      <c r="AO2260" s="46" t="str">
        <f>IF(Table1[[#This Row],[Posting Date]]&lt;&gt;"",$D$5,"")</f>
        <v/>
      </c>
      <c r="AP2260" s="46" t="str">
        <f>TRIM(Table1[[#This Row],[Departments-Prgrams]])</f>
        <v/>
      </c>
      <c r="AQ2260" s="46" t="str">
        <f>TRIM(Table1[[#This Row],[Grant]])</f>
        <v/>
      </c>
      <c r="AR2260" s="46" t="str">
        <f>TRIM(Table1[[#This Row],[Staff ID]])</f>
        <v/>
      </c>
      <c r="AS2260" s="46" t="str">
        <f>IF(TRIM(Table1[[#This Row],[Budget Code]])=0,"",TRIM(Table1[[#This Row],[Budget Code]]))</f>
        <v/>
      </c>
      <c r="AT2260" s="46" t="str">
        <f>IF(Table1[[#This Row],[Line Description]]&lt;&gt;"",Table1[[#This Row],[Line Description]],"")</f>
        <v/>
      </c>
      <c r="AU2260" s="46" t="str">
        <f>IF(Table1[[#This Row],[Cur_Amount Debit]]&gt;0,ROUND(Table1[[#This Row],[Cur_Amount Debit]],2),"")</f>
        <v/>
      </c>
      <c r="AV2260" s="46" t="str">
        <f>IF(Table1[[#This Row],[Cur_Amount Credit]]&gt;0,ROUND(Table1[[#This Row],[Cur_Amount Credit]],2),"")</f>
        <v/>
      </c>
      <c r="AW2260" s="46" t="str">
        <f>LEFT(Table1[[#This Row],[Cur]],3)</f>
        <v/>
      </c>
      <c r="AX2260" s="59"/>
      <c r="AY2260" s="46"/>
      <c r="AZ2260" s="46" t="str">
        <f>IF(Table1[[#This Row],[Cur]]&lt;&gt;"",IF(Table1[[#This Row],[Cur]]="USD","",ExchangeRate),"")</f>
        <v/>
      </c>
      <c r="BA2260" s="46" t="str">
        <f>IF(Table1[[#This Row],[Grant]]&lt;&gt;"",VLOOKUP(Table1[[#This Row],[Grant]],Grants!B:D,3),"")</f>
        <v/>
      </c>
      <c r="BB2260" s="46" t="str">
        <f>TRIM(Table1[[#This Row],[Vendor ID]])</f>
        <v/>
      </c>
      <c r="BC2260">
        <f>IF(Table1[[#This Row],[Reference Number]]=Q2259,BC2259,BC2259+1)</f>
        <v>2</v>
      </c>
    </row>
    <row r="2261" spans="1:55" ht="11.25" hidden="1" customHeight="1">
      <c r="A2261" s="1"/>
      <c r="B2261" s="88" t="str">
        <f>IF(Table1[[#This Row],[Posting Date]]&lt;&gt;"",IF(Table1[[#This Row],[Reference Number]]=Q2260,B2260+1,1),"")</f>
        <v/>
      </c>
      <c r="C2261" s="61"/>
      <c r="D2261" s="61"/>
      <c r="E2261" s="218"/>
      <c r="F2261" s="143" t="str">
        <f>IFERROR(IF(VLOOKUP(Table1[[#This Row],[Budget Code Description]],Dimentions!$X$6:$AC$132,2,FALSE)="","",VLOOKUP(Table1[[#This Row],[Budget Code Description]],Dimentions!$X$6:$AC$132,2,FALSE)),"")</f>
        <v/>
      </c>
      <c r="G2261" s="143" t="str">
        <f>IFERROR(VLOOKUP(Table1[[#This Row],[Budget Code Description]],Dimentions!$X$6:$AC$132,3,FALSE),"")</f>
        <v/>
      </c>
      <c r="H2261" s="64" t="str">
        <f>IFERROR(VLOOKUP(Table1[[#This Row],[Account]],Dimentions!$S$6:$V$233,2,FALSE),"")</f>
        <v/>
      </c>
      <c r="I2261" s="62">
        <f>_xlfn.NUMBERVALUE(LEFT(Table1[[#This Row],[Account]],1))</f>
        <v>0</v>
      </c>
      <c r="J2261" s="62" t="str">
        <f>IFERROR(VLOOKUP(Table1[[#This Row],[Budget Code Description]],Table6[#All],7,FALSE),"")</f>
        <v/>
      </c>
      <c r="K2261" s="143" t="str">
        <f>IFERROR(VLOOKUP(Table1[[#This Row],[Budget Code Description]],Table6[#All],8,FALSE),"")</f>
        <v/>
      </c>
      <c r="L2261" s="63"/>
      <c r="M2261" s="65" t="str">
        <f>IFERROR(VLOOKUP(Table1[[#This Row],[Staff ID]],Table2[],2,FALSE),"")</f>
        <v/>
      </c>
      <c r="N2261" s="211" t="str">
        <f>IFERROR(IF(VLOOKUP(Table1[[#This Row],[Budget Code Description]],Dimentions!$X$6:$AC$97,4,FALSE)="","",VLOOKUP(Table1[[#This Row],[Budget Code Description]],Dimentions!$X$6:$AC$97,4,FALSE)),"")</f>
        <v/>
      </c>
      <c r="O2261" s="65" t="str">
        <f>IFERROR(VLOOKUP(Table1[[#This Row],[Vendor ID]],Table549[],2,FALSE),"")</f>
        <v/>
      </c>
      <c r="P2261" s="63"/>
      <c r="Q2261" s="143" t="str">
        <f>IF(Table1[[#This Row],[Posting Date]]&lt;&gt;"",$D$9,"")</f>
        <v/>
      </c>
      <c r="R2261" s="159" t="str">
        <f>IF(Table1[[#This Row],[Posting Date]]&lt;&gt;"",$D$10,"")</f>
        <v/>
      </c>
      <c r="S2261" s="66"/>
      <c r="T2261" s="63"/>
      <c r="U2261" s="67"/>
      <c r="V2261" s="67"/>
      <c r="W2261" s="67" t="str">
        <f t="shared" si="35"/>
        <v/>
      </c>
      <c r="X2261" s="161" t="str">
        <f>IF(E2261="","",(IF(Table1[[#This Row],[Cur]]="USD",Table1[[#This Row],[Cur_Amount Debit]],Table1[[#This Row],[Cur_Amount Debit]]/Table1[[#This Row],[Exchange Rate]])))</f>
        <v/>
      </c>
      <c r="Y2261" s="161" t="str">
        <f>IF(E2261="","",(IF(Table1[[#This Row],[Cur]]="USD",Table1[[#This Row],[Cur_Amount Credit]],Table1[[#This Row],[Cur_Amount Credit]]/ExchangeRate)))</f>
        <v/>
      </c>
      <c r="Z2261" s="203" t="str">
        <f>IF(E2261="","",(Table1[[#This Row],[Debit USD]]-Table1[[#This Row],[Credit USD]]))</f>
        <v/>
      </c>
      <c r="AA2261" s="122"/>
      <c r="AB2261" s="1"/>
      <c r="AC2261" s="15"/>
      <c r="AD2261" s="15" t="str">
        <f>IF(AND(OR(Table1[[#This Row],[Account]]="15030",Table1[[#This Row],[Account]]="15035",Table1[[#This Row],[Account]]="20150"),Table1[[#This Row],[Vendor ID]]=""),1,"")</f>
        <v/>
      </c>
      <c r="AE2261" s="15"/>
      <c r="AF2261" s="15"/>
      <c r="AG2261" s="15"/>
      <c r="AH2261" s="46" t="str">
        <f>IF(Table1[[#This Row],[Posting Date]]&lt;&gt;"","GJ-"&amp;CountryID,"")</f>
        <v/>
      </c>
      <c r="AI2261" s="59" t="str">
        <f>IF(Table1[[#This Row],[Posting Date]]&lt;&gt;"",Table1[[#This Row],[Posting Date]],"")</f>
        <v/>
      </c>
      <c r="AJ2261" s="46"/>
      <c r="AK2261" s="46" t="str">
        <f>IF(Table1[[#This Row],[Description]]&lt;&gt;"",Table1[[#This Row],[Description]],"")</f>
        <v/>
      </c>
      <c r="AL2261" s="46" t="str">
        <f>IF(Table1[[#This Row],[Posting Date]]&lt;&gt;"",Table1[[#This Row],[Reference Number]],"")</f>
        <v/>
      </c>
      <c r="AM2261" s="46" t="str">
        <f>TRIM(Table1[[#This Row],[Line '#]])</f>
        <v/>
      </c>
      <c r="AN2261" s="46" t="str">
        <f>TRIM(Table1[[#This Row],[Account]])</f>
        <v/>
      </c>
      <c r="AO2261" s="46" t="str">
        <f>IF(Table1[[#This Row],[Posting Date]]&lt;&gt;"",$D$5,"")</f>
        <v/>
      </c>
      <c r="AP2261" s="46" t="str">
        <f>TRIM(Table1[[#This Row],[Departments-Prgrams]])</f>
        <v/>
      </c>
      <c r="AQ2261" s="46" t="str">
        <f>TRIM(Table1[[#This Row],[Grant]])</f>
        <v/>
      </c>
      <c r="AR2261" s="46" t="str">
        <f>TRIM(Table1[[#This Row],[Staff ID]])</f>
        <v/>
      </c>
      <c r="AS2261" s="46" t="str">
        <f>IF(TRIM(Table1[[#This Row],[Budget Code]])=0,"",TRIM(Table1[[#This Row],[Budget Code]]))</f>
        <v/>
      </c>
      <c r="AT2261" s="46" t="str">
        <f>IF(Table1[[#This Row],[Line Description]]&lt;&gt;"",Table1[[#This Row],[Line Description]],"")</f>
        <v/>
      </c>
      <c r="AU2261" s="46" t="str">
        <f>IF(Table1[[#This Row],[Cur_Amount Debit]]&gt;0,ROUND(Table1[[#This Row],[Cur_Amount Debit]],2),"")</f>
        <v/>
      </c>
      <c r="AV2261" s="46" t="str">
        <f>IF(Table1[[#This Row],[Cur_Amount Credit]]&gt;0,ROUND(Table1[[#This Row],[Cur_Amount Credit]],2),"")</f>
        <v/>
      </c>
      <c r="AW2261" s="46" t="str">
        <f>LEFT(Table1[[#This Row],[Cur]],3)</f>
        <v/>
      </c>
      <c r="AX2261" s="59"/>
      <c r="AY2261" s="46"/>
      <c r="AZ2261" s="46" t="str">
        <f>IF(Table1[[#This Row],[Cur]]&lt;&gt;"",IF(Table1[[#This Row],[Cur]]="USD","",ExchangeRate),"")</f>
        <v/>
      </c>
      <c r="BA2261" s="46" t="str">
        <f>IF(Table1[[#This Row],[Grant]]&lt;&gt;"",VLOOKUP(Table1[[#This Row],[Grant]],Grants!B:D,3),"")</f>
        <v/>
      </c>
      <c r="BB2261" s="46" t="str">
        <f>TRIM(Table1[[#This Row],[Vendor ID]])</f>
        <v/>
      </c>
      <c r="BC2261">
        <f>IF(Table1[[#This Row],[Reference Number]]=Q2260,BC2260,BC2260+1)</f>
        <v>2</v>
      </c>
    </row>
    <row r="2262" spans="1:55" ht="11.25" hidden="1" customHeight="1">
      <c r="A2262" s="1"/>
      <c r="B2262" s="88" t="str">
        <f>IF(Table1[[#This Row],[Posting Date]]&lt;&gt;"",IF(Table1[[#This Row],[Reference Number]]=Q2261,B2261+1,1),"")</f>
        <v/>
      </c>
      <c r="C2262" s="61"/>
      <c r="D2262" s="61"/>
      <c r="E2262" s="218"/>
      <c r="F2262" s="143" t="str">
        <f>IFERROR(IF(VLOOKUP(Table1[[#This Row],[Budget Code Description]],Dimentions!$X$6:$AC$132,2,FALSE)="","",VLOOKUP(Table1[[#This Row],[Budget Code Description]],Dimentions!$X$6:$AC$132,2,FALSE)),"")</f>
        <v/>
      </c>
      <c r="G2262" s="143" t="str">
        <f>IFERROR(VLOOKUP(Table1[[#This Row],[Budget Code Description]],Dimentions!$X$6:$AC$132,3,FALSE),"")</f>
        <v/>
      </c>
      <c r="H2262" s="64" t="str">
        <f>IFERROR(VLOOKUP(Table1[[#This Row],[Account]],Dimentions!$S$6:$V$233,2,FALSE),"")</f>
        <v/>
      </c>
      <c r="I2262" s="62">
        <f>_xlfn.NUMBERVALUE(LEFT(Table1[[#This Row],[Account]],1))</f>
        <v>0</v>
      </c>
      <c r="J2262" s="62" t="str">
        <f>IFERROR(VLOOKUP(Table1[[#This Row],[Budget Code Description]],Table6[#All],7,FALSE),"")</f>
        <v/>
      </c>
      <c r="K2262" s="143" t="str">
        <f>IFERROR(VLOOKUP(Table1[[#This Row],[Budget Code Description]],Table6[#All],8,FALSE),"")</f>
        <v/>
      </c>
      <c r="L2262" s="63"/>
      <c r="M2262" s="65" t="str">
        <f>IFERROR(VLOOKUP(Table1[[#This Row],[Staff ID]],Table2[],2,FALSE),"")</f>
        <v/>
      </c>
      <c r="N2262" s="211" t="str">
        <f>IFERROR(IF(VLOOKUP(Table1[[#This Row],[Budget Code Description]],Dimentions!$X$6:$AC$97,4,FALSE)="","",VLOOKUP(Table1[[#This Row],[Budget Code Description]],Dimentions!$X$6:$AC$97,4,FALSE)),"")</f>
        <v/>
      </c>
      <c r="O2262" s="65" t="str">
        <f>IFERROR(VLOOKUP(Table1[[#This Row],[Vendor ID]],Table549[],2,FALSE),"")</f>
        <v/>
      </c>
      <c r="P2262" s="63"/>
      <c r="Q2262" s="143" t="str">
        <f>IF(Table1[[#This Row],[Posting Date]]&lt;&gt;"",$D$9,"")</f>
        <v/>
      </c>
      <c r="R2262" s="159" t="str">
        <f>IF(Table1[[#This Row],[Posting Date]]&lt;&gt;"",$D$10,"")</f>
        <v/>
      </c>
      <c r="S2262" s="66"/>
      <c r="T2262" s="63"/>
      <c r="U2262" s="67"/>
      <c r="V2262" s="67"/>
      <c r="W2262" s="67" t="str">
        <f t="shared" si="35"/>
        <v/>
      </c>
      <c r="X2262" s="161" t="str">
        <f>IF(E2262="","",(IF(Table1[[#This Row],[Cur]]="USD",Table1[[#This Row],[Cur_Amount Debit]],Table1[[#This Row],[Cur_Amount Debit]]/Table1[[#This Row],[Exchange Rate]])))</f>
        <v/>
      </c>
      <c r="Y2262" s="161" t="str">
        <f>IF(E2262="","",(IF(Table1[[#This Row],[Cur]]="USD",Table1[[#This Row],[Cur_Amount Credit]],Table1[[#This Row],[Cur_Amount Credit]]/ExchangeRate)))</f>
        <v/>
      </c>
      <c r="Z2262" s="203" t="str">
        <f>IF(E2262="","",(Table1[[#This Row],[Debit USD]]-Table1[[#This Row],[Credit USD]]))</f>
        <v/>
      </c>
      <c r="AA2262" s="122"/>
      <c r="AB2262" s="1"/>
      <c r="AC2262" s="15"/>
      <c r="AD2262" s="15" t="str">
        <f>IF(AND(OR(Table1[[#This Row],[Account]]="15030",Table1[[#This Row],[Account]]="15035",Table1[[#This Row],[Account]]="20150"),Table1[[#This Row],[Vendor ID]]=""),1,"")</f>
        <v/>
      </c>
      <c r="AE2262" s="15"/>
      <c r="AF2262" s="15"/>
      <c r="AG2262" s="15"/>
      <c r="AH2262" s="46" t="str">
        <f>IF(Table1[[#This Row],[Posting Date]]&lt;&gt;"","GJ-"&amp;CountryID,"")</f>
        <v/>
      </c>
      <c r="AI2262" s="59" t="str">
        <f>IF(Table1[[#This Row],[Posting Date]]&lt;&gt;"",Table1[[#This Row],[Posting Date]],"")</f>
        <v/>
      </c>
      <c r="AJ2262" s="46"/>
      <c r="AK2262" s="46" t="str">
        <f>IF(Table1[[#This Row],[Description]]&lt;&gt;"",Table1[[#This Row],[Description]],"")</f>
        <v/>
      </c>
      <c r="AL2262" s="46" t="str">
        <f>IF(Table1[[#This Row],[Posting Date]]&lt;&gt;"",Table1[[#This Row],[Reference Number]],"")</f>
        <v/>
      </c>
      <c r="AM2262" s="46" t="str">
        <f>TRIM(Table1[[#This Row],[Line '#]])</f>
        <v/>
      </c>
      <c r="AN2262" s="46" t="str">
        <f>TRIM(Table1[[#This Row],[Account]])</f>
        <v/>
      </c>
      <c r="AO2262" s="46" t="str">
        <f>IF(Table1[[#This Row],[Posting Date]]&lt;&gt;"",$D$5,"")</f>
        <v/>
      </c>
      <c r="AP2262" s="46" t="str">
        <f>TRIM(Table1[[#This Row],[Departments-Prgrams]])</f>
        <v/>
      </c>
      <c r="AQ2262" s="46" t="str">
        <f>TRIM(Table1[[#This Row],[Grant]])</f>
        <v/>
      </c>
      <c r="AR2262" s="46" t="str">
        <f>TRIM(Table1[[#This Row],[Staff ID]])</f>
        <v/>
      </c>
      <c r="AS2262" s="46" t="str">
        <f>IF(TRIM(Table1[[#This Row],[Budget Code]])=0,"",TRIM(Table1[[#This Row],[Budget Code]]))</f>
        <v/>
      </c>
      <c r="AT2262" s="46" t="str">
        <f>IF(Table1[[#This Row],[Line Description]]&lt;&gt;"",Table1[[#This Row],[Line Description]],"")</f>
        <v/>
      </c>
      <c r="AU2262" s="46" t="str">
        <f>IF(Table1[[#This Row],[Cur_Amount Debit]]&gt;0,ROUND(Table1[[#This Row],[Cur_Amount Debit]],2),"")</f>
        <v/>
      </c>
      <c r="AV2262" s="46" t="str">
        <f>IF(Table1[[#This Row],[Cur_Amount Credit]]&gt;0,ROUND(Table1[[#This Row],[Cur_Amount Credit]],2),"")</f>
        <v/>
      </c>
      <c r="AW2262" s="46" t="str">
        <f>LEFT(Table1[[#This Row],[Cur]],3)</f>
        <v/>
      </c>
      <c r="AX2262" s="59"/>
      <c r="AY2262" s="46"/>
      <c r="AZ2262" s="46" t="str">
        <f>IF(Table1[[#This Row],[Cur]]&lt;&gt;"",IF(Table1[[#This Row],[Cur]]="USD","",ExchangeRate),"")</f>
        <v/>
      </c>
      <c r="BA2262" s="46" t="str">
        <f>IF(Table1[[#This Row],[Grant]]&lt;&gt;"",VLOOKUP(Table1[[#This Row],[Grant]],Grants!B:D,3),"")</f>
        <v/>
      </c>
      <c r="BB2262" s="46" t="str">
        <f>TRIM(Table1[[#This Row],[Vendor ID]])</f>
        <v/>
      </c>
      <c r="BC2262">
        <f>IF(Table1[[#This Row],[Reference Number]]=Q2261,BC2261,BC2261+1)</f>
        <v>2</v>
      </c>
    </row>
    <row r="2263" spans="1:55" ht="11.25" hidden="1" customHeight="1">
      <c r="A2263" s="1"/>
      <c r="B2263" s="88" t="str">
        <f>IF(Table1[[#This Row],[Posting Date]]&lt;&gt;"",IF(Table1[[#This Row],[Reference Number]]=Q2262,B2262+1,1),"")</f>
        <v/>
      </c>
      <c r="C2263" s="61"/>
      <c r="D2263" s="61"/>
      <c r="E2263" s="218"/>
      <c r="F2263" s="143" t="str">
        <f>IFERROR(IF(VLOOKUP(Table1[[#This Row],[Budget Code Description]],Dimentions!$X$6:$AC$132,2,FALSE)="","",VLOOKUP(Table1[[#This Row],[Budget Code Description]],Dimentions!$X$6:$AC$132,2,FALSE)),"")</f>
        <v/>
      </c>
      <c r="G2263" s="143" t="str">
        <f>IFERROR(VLOOKUP(Table1[[#This Row],[Budget Code Description]],Dimentions!$X$6:$AC$132,3,FALSE),"")</f>
        <v/>
      </c>
      <c r="H2263" s="64" t="str">
        <f>IFERROR(VLOOKUP(Table1[[#This Row],[Account]],Dimentions!$S$6:$V$233,2,FALSE),"")</f>
        <v/>
      </c>
      <c r="I2263" s="62">
        <f>_xlfn.NUMBERVALUE(LEFT(Table1[[#This Row],[Account]],1))</f>
        <v>0</v>
      </c>
      <c r="J2263" s="62" t="str">
        <f>IFERROR(VLOOKUP(Table1[[#This Row],[Budget Code Description]],Table6[#All],7,FALSE),"")</f>
        <v/>
      </c>
      <c r="K2263" s="143" t="str">
        <f>IFERROR(VLOOKUP(Table1[[#This Row],[Budget Code Description]],Table6[#All],8,FALSE),"")</f>
        <v/>
      </c>
      <c r="L2263" s="63"/>
      <c r="M2263" s="65" t="str">
        <f>IFERROR(VLOOKUP(Table1[[#This Row],[Staff ID]],Table2[],2,FALSE),"")</f>
        <v/>
      </c>
      <c r="N2263" s="211" t="str">
        <f>IFERROR(IF(VLOOKUP(Table1[[#This Row],[Budget Code Description]],Dimentions!$X$6:$AC$97,4,FALSE)="","",VLOOKUP(Table1[[#This Row],[Budget Code Description]],Dimentions!$X$6:$AC$97,4,FALSE)),"")</f>
        <v/>
      </c>
      <c r="O2263" s="65" t="str">
        <f>IFERROR(VLOOKUP(Table1[[#This Row],[Vendor ID]],Table549[],2,FALSE),"")</f>
        <v/>
      </c>
      <c r="P2263" s="63"/>
      <c r="Q2263" s="143" t="str">
        <f>IF(Table1[[#This Row],[Posting Date]]&lt;&gt;"",$D$9,"")</f>
        <v/>
      </c>
      <c r="R2263" s="159" t="str">
        <f>IF(Table1[[#This Row],[Posting Date]]&lt;&gt;"",$D$10,"")</f>
        <v/>
      </c>
      <c r="S2263" s="66"/>
      <c r="T2263" s="63"/>
      <c r="U2263" s="67"/>
      <c r="V2263" s="67"/>
      <c r="W2263" s="67" t="str">
        <f t="shared" si="35"/>
        <v/>
      </c>
      <c r="X2263" s="161" t="str">
        <f>IF(E2263="","",(IF(Table1[[#This Row],[Cur]]="USD",Table1[[#This Row],[Cur_Amount Debit]],Table1[[#This Row],[Cur_Amount Debit]]/Table1[[#This Row],[Exchange Rate]])))</f>
        <v/>
      </c>
      <c r="Y2263" s="161" t="str">
        <f>IF(E2263="","",(IF(Table1[[#This Row],[Cur]]="USD",Table1[[#This Row],[Cur_Amount Credit]],Table1[[#This Row],[Cur_Amount Credit]]/ExchangeRate)))</f>
        <v/>
      </c>
      <c r="Z2263" s="203" t="str">
        <f>IF(E2263="","",(Table1[[#This Row],[Debit USD]]-Table1[[#This Row],[Credit USD]]))</f>
        <v/>
      </c>
      <c r="AA2263" s="122"/>
      <c r="AB2263" s="1"/>
      <c r="AC2263" s="15"/>
      <c r="AD2263" s="15" t="str">
        <f>IF(AND(OR(Table1[[#This Row],[Account]]="15030",Table1[[#This Row],[Account]]="15035",Table1[[#This Row],[Account]]="20150"),Table1[[#This Row],[Vendor ID]]=""),1,"")</f>
        <v/>
      </c>
      <c r="AE2263" s="15"/>
      <c r="AF2263" s="15"/>
      <c r="AG2263" s="15"/>
      <c r="AH2263" s="46" t="str">
        <f>IF(Table1[[#This Row],[Posting Date]]&lt;&gt;"","GJ-"&amp;CountryID,"")</f>
        <v/>
      </c>
      <c r="AI2263" s="59" t="str">
        <f>IF(Table1[[#This Row],[Posting Date]]&lt;&gt;"",Table1[[#This Row],[Posting Date]],"")</f>
        <v/>
      </c>
      <c r="AJ2263" s="46"/>
      <c r="AK2263" s="46" t="str">
        <f>IF(Table1[[#This Row],[Description]]&lt;&gt;"",Table1[[#This Row],[Description]],"")</f>
        <v/>
      </c>
      <c r="AL2263" s="46" t="str">
        <f>IF(Table1[[#This Row],[Posting Date]]&lt;&gt;"",Table1[[#This Row],[Reference Number]],"")</f>
        <v/>
      </c>
      <c r="AM2263" s="46" t="str">
        <f>TRIM(Table1[[#This Row],[Line '#]])</f>
        <v/>
      </c>
      <c r="AN2263" s="46" t="str">
        <f>TRIM(Table1[[#This Row],[Account]])</f>
        <v/>
      </c>
      <c r="AO2263" s="46" t="str">
        <f>IF(Table1[[#This Row],[Posting Date]]&lt;&gt;"",$D$5,"")</f>
        <v/>
      </c>
      <c r="AP2263" s="46" t="str">
        <f>TRIM(Table1[[#This Row],[Departments-Prgrams]])</f>
        <v/>
      </c>
      <c r="AQ2263" s="46" t="str">
        <f>TRIM(Table1[[#This Row],[Grant]])</f>
        <v/>
      </c>
      <c r="AR2263" s="46" t="str">
        <f>TRIM(Table1[[#This Row],[Staff ID]])</f>
        <v/>
      </c>
      <c r="AS2263" s="46" t="str">
        <f>IF(TRIM(Table1[[#This Row],[Budget Code]])=0,"",TRIM(Table1[[#This Row],[Budget Code]]))</f>
        <v/>
      </c>
      <c r="AT2263" s="46" t="str">
        <f>IF(Table1[[#This Row],[Line Description]]&lt;&gt;"",Table1[[#This Row],[Line Description]],"")</f>
        <v/>
      </c>
      <c r="AU2263" s="46" t="str">
        <f>IF(Table1[[#This Row],[Cur_Amount Debit]]&gt;0,ROUND(Table1[[#This Row],[Cur_Amount Debit]],2),"")</f>
        <v/>
      </c>
      <c r="AV2263" s="46" t="str">
        <f>IF(Table1[[#This Row],[Cur_Amount Credit]]&gt;0,ROUND(Table1[[#This Row],[Cur_Amount Credit]],2),"")</f>
        <v/>
      </c>
      <c r="AW2263" s="46" t="str">
        <f>LEFT(Table1[[#This Row],[Cur]],3)</f>
        <v/>
      </c>
      <c r="AX2263" s="59"/>
      <c r="AY2263" s="46"/>
      <c r="AZ2263" s="46" t="str">
        <f>IF(Table1[[#This Row],[Cur]]&lt;&gt;"",IF(Table1[[#This Row],[Cur]]="USD","",ExchangeRate),"")</f>
        <v/>
      </c>
      <c r="BA2263" s="46" t="str">
        <f>IF(Table1[[#This Row],[Grant]]&lt;&gt;"",VLOOKUP(Table1[[#This Row],[Grant]],Grants!B:D,3),"")</f>
        <v/>
      </c>
      <c r="BB2263" s="46" t="str">
        <f>TRIM(Table1[[#This Row],[Vendor ID]])</f>
        <v/>
      </c>
      <c r="BC2263">
        <f>IF(Table1[[#This Row],[Reference Number]]=Q2262,BC2262,BC2262+1)</f>
        <v>2</v>
      </c>
    </row>
    <row r="2264" spans="1:55" ht="11.25" hidden="1" customHeight="1">
      <c r="A2264" s="1"/>
      <c r="B2264" s="88" t="str">
        <f>IF(Table1[[#This Row],[Posting Date]]&lt;&gt;"",IF(Table1[[#This Row],[Reference Number]]=Q2263,B2263+1,1),"")</f>
        <v/>
      </c>
      <c r="C2264" s="61"/>
      <c r="D2264" s="61"/>
      <c r="E2264" s="218"/>
      <c r="F2264" s="143" t="str">
        <f>IFERROR(IF(VLOOKUP(Table1[[#This Row],[Budget Code Description]],Dimentions!$X$6:$AC$132,2,FALSE)="","",VLOOKUP(Table1[[#This Row],[Budget Code Description]],Dimentions!$X$6:$AC$132,2,FALSE)),"")</f>
        <v/>
      </c>
      <c r="G2264" s="143" t="str">
        <f>IFERROR(VLOOKUP(Table1[[#This Row],[Budget Code Description]],Dimentions!$X$6:$AC$132,3,FALSE),"")</f>
        <v/>
      </c>
      <c r="H2264" s="64" t="str">
        <f>IFERROR(VLOOKUP(Table1[[#This Row],[Account]],Dimentions!$S$6:$V$233,2,FALSE),"")</f>
        <v/>
      </c>
      <c r="I2264" s="62">
        <f>_xlfn.NUMBERVALUE(LEFT(Table1[[#This Row],[Account]],1))</f>
        <v>0</v>
      </c>
      <c r="J2264" s="62" t="str">
        <f>IFERROR(VLOOKUP(Table1[[#This Row],[Budget Code Description]],Table6[#All],7,FALSE),"")</f>
        <v/>
      </c>
      <c r="K2264" s="143" t="str">
        <f>IFERROR(VLOOKUP(Table1[[#This Row],[Budget Code Description]],Table6[#All],8,FALSE),"")</f>
        <v/>
      </c>
      <c r="L2264" s="63"/>
      <c r="M2264" s="65" t="str">
        <f>IFERROR(VLOOKUP(Table1[[#This Row],[Staff ID]],Table2[],2,FALSE),"")</f>
        <v/>
      </c>
      <c r="N2264" s="211" t="str">
        <f>IFERROR(IF(VLOOKUP(Table1[[#This Row],[Budget Code Description]],Dimentions!$X$6:$AC$97,4,FALSE)="","",VLOOKUP(Table1[[#This Row],[Budget Code Description]],Dimentions!$X$6:$AC$97,4,FALSE)),"")</f>
        <v/>
      </c>
      <c r="O2264" s="65" t="str">
        <f>IFERROR(VLOOKUP(Table1[[#This Row],[Vendor ID]],Table549[],2,FALSE),"")</f>
        <v/>
      </c>
      <c r="P2264" s="63"/>
      <c r="Q2264" s="143" t="str">
        <f>IF(Table1[[#This Row],[Posting Date]]&lt;&gt;"",$D$9,"")</f>
        <v/>
      </c>
      <c r="R2264" s="159" t="str">
        <f>IF(Table1[[#This Row],[Posting Date]]&lt;&gt;"",$D$10,"")</f>
        <v/>
      </c>
      <c r="S2264" s="66"/>
      <c r="T2264" s="63"/>
      <c r="U2264" s="67"/>
      <c r="V2264" s="67"/>
      <c r="W2264" s="67" t="str">
        <f t="shared" si="35"/>
        <v/>
      </c>
      <c r="X2264" s="161" t="str">
        <f>IF(E2264="","",(IF(Table1[[#This Row],[Cur]]="USD",Table1[[#This Row],[Cur_Amount Debit]],Table1[[#This Row],[Cur_Amount Debit]]/Table1[[#This Row],[Exchange Rate]])))</f>
        <v/>
      </c>
      <c r="Y2264" s="161" t="str">
        <f>IF(E2264="","",(IF(Table1[[#This Row],[Cur]]="USD",Table1[[#This Row],[Cur_Amount Credit]],Table1[[#This Row],[Cur_Amount Credit]]/ExchangeRate)))</f>
        <v/>
      </c>
      <c r="Z2264" s="203" t="str">
        <f>IF(E2264="","",(Table1[[#This Row],[Debit USD]]-Table1[[#This Row],[Credit USD]]))</f>
        <v/>
      </c>
      <c r="AA2264" s="122"/>
      <c r="AB2264" s="1"/>
      <c r="AC2264" s="15"/>
      <c r="AD2264" s="15" t="str">
        <f>IF(AND(OR(Table1[[#This Row],[Account]]="15030",Table1[[#This Row],[Account]]="15035",Table1[[#This Row],[Account]]="20150"),Table1[[#This Row],[Vendor ID]]=""),1,"")</f>
        <v/>
      </c>
      <c r="AE2264" s="15"/>
      <c r="AF2264" s="15"/>
      <c r="AG2264" s="15"/>
      <c r="AH2264" s="46" t="str">
        <f>IF(Table1[[#This Row],[Posting Date]]&lt;&gt;"","GJ-"&amp;CountryID,"")</f>
        <v/>
      </c>
      <c r="AI2264" s="59" t="str">
        <f>IF(Table1[[#This Row],[Posting Date]]&lt;&gt;"",Table1[[#This Row],[Posting Date]],"")</f>
        <v/>
      </c>
      <c r="AJ2264" s="46"/>
      <c r="AK2264" s="46" t="str">
        <f>IF(Table1[[#This Row],[Description]]&lt;&gt;"",Table1[[#This Row],[Description]],"")</f>
        <v/>
      </c>
      <c r="AL2264" s="46" t="str">
        <f>IF(Table1[[#This Row],[Posting Date]]&lt;&gt;"",Table1[[#This Row],[Reference Number]],"")</f>
        <v/>
      </c>
      <c r="AM2264" s="46" t="str">
        <f>TRIM(Table1[[#This Row],[Line '#]])</f>
        <v/>
      </c>
      <c r="AN2264" s="46" t="str">
        <f>TRIM(Table1[[#This Row],[Account]])</f>
        <v/>
      </c>
      <c r="AO2264" s="46" t="str">
        <f>IF(Table1[[#This Row],[Posting Date]]&lt;&gt;"",$D$5,"")</f>
        <v/>
      </c>
      <c r="AP2264" s="46" t="str">
        <f>TRIM(Table1[[#This Row],[Departments-Prgrams]])</f>
        <v/>
      </c>
      <c r="AQ2264" s="46" t="str">
        <f>TRIM(Table1[[#This Row],[Grant]])</f>
        <v/>
      </c>
      <c r="AR2264" s="46" t="str">
        <f>TRIM(Table1[[#This Row],[Staff ID]])</f>
        <v/>
      </c>
      <c r="AS2264" s="46" t="str">
        <f>IF(TRIM(Table1[[#This Row],[Budget Code]])=0,"",TRIM(Table1[[#This Row],[Budget Code]]))</f>
        <v/>
      </c>
      <c r="AT2264" s="46" t="str">
        <f>IF(Table1[[#This Row],[Line Description]]&lt;&gt;"",Table1[[#This Row],[Line Description]],"")</f>
        <v/>
      </c>
      <c r="AU2264" s="46" t="str">
        <f>IF(Table1[[#This Row],[Cur_Amount Debit]]&gt;0,ROUND(Table1[[#This Row],[Cur_Amount Debit]],2),"")</f>
        <v/>
      </c>
      <c r="AV2264" s="46" t="str">
        <f>IF(Table1[[#This Row],[Cur_Amount Credit]]&gt;0,ROUND(Table1[[#This Row],[Cur_Amount Credit]],2),"")</f>
        <v/>
      </c>
      <c r="AW2264" s="46" t="str">
        <f>LEFT(Table1[[#This Row],[Cur]],3)</f>
        <v/>
      </c>
      <c r="AX2264" s="59"/>
      <c r="AY2264" s="46"/>
      <c r="AZ2264" s="46" t="str">
        <f>IF(Table1[[#This Row],[Cur]]&lt;&gt;"",IF(Table1[[#This Row],[Cur]]="USD","",ExchangeRate),"")</f>
        <v/>
      </c>
      <c r="BA2264" s="46" t="str">
        <f>IF(Table1[[#This Row],[Grant]]&lt;&gt;"",VLOOKUP(Table1[[#This Row],[Grant]],Grants!B:D,3),"")</f>
        <v/>
      </c>
      <c r="BB2264" s="46" t="str">
        <f>TRIM(Table1[[#This Row],[Vendor ID]])</f>
        <v/>
      </c>
      <c r="BC2264">
        <f>IF(Table1[[#This Row],[Reference Number]]=Q2263,BC2263,BC2263+1)</f>
        <v>2</v>
      </c>
    </row>
    <row r="2265" spans="1:55" ht="11.25" hidden="1" customHeight="1">
      <c r="A2265" s="1"/>
      <c r="B2265" s="88" t="str">
        <f>IF(Table1[[#This Row],[Posting Date]]&lt;&gt;"",IF(Table1[[#This Row],[Reference Number]]=Q2264,B2264+1,1),"")</f>
        <v/>
      </c>
      <c r="C2265" s="61"/>
      <c r="D2265" s="61"/>
      <c r="E2265" s="218"/>
      <c r="F2265" s="143" t="str">
        <f>IFERROR(IF(VLOOKUP(Table1[[#This Row],[Budget Code Description]],Dimentions!$X$6:$AC$132,2,FALSE)="","",VLOOKUP(Table1[[#This Row],[Budget Code Description]],Dimentions!$X$6:$AC$132,2,FALSE)),"")</f>
        <v/>
      </c>
      <c r="G2265" s="143" t="str">
        <f>IFERROR(VLOOKUP(Table1[[#This Row],[Budget Code Description]],Dimentions!$X$6:$AC$132,3,FALSE),"")</f>
        <v/>
      </c>
      <c r="H2265" s="64" t="str">
        <f>IFERROR(VLOOKUP(Table1[[#This Row],[Account]],Dimentions!$S$6:$V$233,2,FALSE),"")</f>
        <v/>
      </c>
      <c r="I2265" s="62">
        <f>_xlfn.NUMBERVALUE(LEFT(Table1[[#This Row],[Account]],1))</f>
        <v>0</v>
      </c>
      <c r="J2265" s="62" t="str">
        <f>IFERROR(VLOOKUP(Table1[[#This Row],[Budget Code Description]],Table6[#All],7,FALSE),"")</f>
        <v/>
      </c>
      <c r="K2265" s="143" t="str">
        <f>IFERROR(VLOOKUP(Table1[[#This Row],[Budget Code Description]],Table6[#All],8,FALSE),"")</f>
        <v/>
      </c>
      <c r="L2265" s="63"/>
      <c r="M2265" s="65" t="str">
        <f>IFERROR(VLOOKUP(Table1[[#This Row],[Staff ID]],Table2[],2,FALSE),"")</f>
        <v/>
      </c>
      <c r="N2265" s="211" t="str">
        <f>IFERROR(IF(VLOOKUP(Table1[[#This Row],[Budget Code Description]],Dimentions!$X$6:$AC$97,4,FALSE)="","",VLOOKUP(Table1[[#This Row],[Budget Code Description]],Dimentions!$X$6:$AC$97,4,FALSE)),"")</f>
        <v/>
      </c>
      <c r="O2265" s="65" t="str">
        <f>IFERROR(VLOOKUP(Table1[[#This Row],[Vendor ID]],Table549[],2,FALSE),"")</f>
        <v/>
      </c>
      <c r="P2265" s="63"/>
      <c r="Q2265" s="143" t="str">
        <f>IF(Table1[[#This Row],[Posting Date]]&lt;&gt;"",$D$9,"")</f>
        <v/>
      </c>
      <c r="R2265" s="159" t="str">
        <f>IF(Table1[[#This Row],[Posting Date]]&lt;&gt;"",$D$10,"")</f>
        <v/>
      </c>
      <c r="S2265" s="66"/>
      <c r="T2265" s="63"/>
      <c r="U2265" s="67"/>
      <c r="V2265" s="67"/>
      <c r="W2265" s="67" t="str">
        <f t="shared" si="35"/>
        <v/>
      </c>
      <c r="X2265" s="161" t="str">
        <f>IF(E2265="","",(IF(Table1[[#This Row],[Cur]]="USD",Table1[[#This Row],[Cur_Amount Debit]],Table1[[#This Row],[Cur_Amount Debit]]/Table1[[#This Row],[Exchange Rate]])))</f>
        <v/>
      </c>
      <c r="Y2265" s="161" t="str">
        <f>IF(E2265="","",(IF(Table1[[#This Row],[Cur]]="USD",Table1[[#This Row],[Cur_Amount Credit]],Table1[[#This Row],[Cur_Amount Credit]]/ExchangeRate)))</f>
        <v/>
      </c>
      <c r="Z2265" s="203" t="str">
        <f>IF(E2265="","",(Table1[[#This Row],[Debit USD]]-Table1[[#This Row],[Credit USD]]))</f>
        <v/>
      </c>
      <c r="AA2265" s="122"/>
      <c r="AB2265" s="1"/>
      <c r="AC2265" s="15"/>
      <c r="AD2265" s="15" t="str">
        <f>IF(AND(OR(Table1[[#This Row],[Account]]="15030",Table1[[#This Row],[Account]]="15035",Table1[[#This Row],[Account]]="20150"),Table1[[#This Row],[Vendor ID]]=""),1,"")</f>
        <v/>
      </c>
      <c r="AE2265" s="15"/>
      <c r="AF2265" s="15"/>
      <c r="AG2265" s="15"/>
      <c r="AH2265" s="46" t="str">
        <f>IF(Table1[[#This Row],[Posting Date]]&lt;&gt;"","GJ-"&amp;CountryID,"")</f>
        <v/>
      </c>
      <c r="AI2265" s="59" t="str">
        <f>IF(Table1[[#This Row],[Posting Date]]&lt;&gt;"",Table1[[#This Row],[Posting Date]],"")</f>
        <v/>
      </c>
      <c r="AJ2265" s="46"/>
      <c r="AK2265" s="46" t="str">
        <f>IF(Table1[[#This Row],[Description]]&lt;&gt;"",Table1[[#This Row],[Description]],"")</f>
        <v/>
      </c>
      <c r="AL2265" s="46" t="str">
        <f>IF(Table1[[#This Row],[Posting Date]]&lt;&gt;"",Table1[[#This Row],[Reference Number]],"")</f>
        <v/>
      </c>
      <c r="AM2265" s="46" t="str">
        <f>TRIM(Table1[[#This Row],[Line '#]])</f>
        <v/>
      </c>
      <c r="AN2265" s="46" t="str">
        <f>TRIM(Table1[[#This Row],[Account]])</f>
        <v/>
      </c>
      <c r="AO2265" s="46" t="str">
        <f>IF(Table1[[#This Row],[Posting Date]]&lt;&gt;"",$D$5,"")</f>
        <v/>
      </c>
      <c r="AP2265" s="46" t="str">
        <f>TRIM(Table1[[#This Row],[Departments-Prgrams]])</f>
        <v/>
      </c>
      <c r="AQ2265" s="46" t="str">
        <f>TRIM(Table1[[#This Row],[Grant]])</f>
        <v/>
      </c>
      <c r="AR2265" s="46" t="str">
        <f>TRIM(Table1[[#This Row],[Staff ID]])</f>
        <v/>
      </c>
      <c r="AS2265" s="46" t="str">
        <f>IF(TRIM(Table1[[#This Row],[Budget Code]])=0,"",TRIM(Table1[[#This Row],[Budget Code]]))</f>
        <v/>
      </c>
      <c r="AT2265" s="46" t="str">
        <f>IF(Table1[[#This Row],[Line Description]]&lt;&gt;"",Table1[[#This Row],[Line Description]],"")</f>
        <v/>
      </c>
      <c r="AU2265" s="46" t="str">
        <f>IF(Table1[[#This Row],[Cur_Amount Debit]]&gt;0,ROUND(Table1[[#This Row],[Cur_Amount Debit]],2),"")</f>
        <v/>
      </c>
      <c r="AV2265" s="46" t="str">
        <f>IF(Table1[[#This Row],[Cur_Amount Credit]]&gt;0,ROUND(Table1[[#This Row],[Cur_Amount Credit]],2),"")</f>
        <v/>
      </c>
      <c r="AW2265" s="46" t="str">
        <f>LEFT(Table1[[#This Row],[Cur]],3)</f>
        <v/>
      </c>
      <c r="AX2265" s="59"/>
      <c r="AY2265" s="46"/>
      <c r="AZ2265" s="46" t="str">
        <f>IF(Table1[[#This Row],[Cur]]&lt;&gt;"",IF(Table1[[#This Row],[Cur]]="USD","",ExchangeRate),"")</f>
        <v/>
      </c>
      <c r="BA2265" s="46" t="str">
        <f>IF(Table1[[#This Row],[Grant]]&lt;&gt;"",VLOOKUP(Table1[[#This Row],[Grant]],Grants!B:D,3),"")</f>
        <v/>
      </c>
      <c r="BB2265" s="46" t="str">
        <f>TRIM(Table1[[#This Row],[Vendor ID]])</f>
        <v/>
      </c>
      <c r="BC2265">
        <f>IF(Table1[[#This Row],[Reference Number]]=Q2264,BC2264,BC2264+1)</f>
        <v>2</v>
      </c>
    </row>
    <row r="2266" spans="1:55" ht="11.25" hidden="1" customHeight="1">
      <c r="A2266" s="1"/>
      <c r="B2266" s="88" t="str">
        <f>IF(Table1[[#This Row],[Posting Date]]&lt;&gt;"",IF(Table1[[#This Row],[Reference Number]]=Q2265,B2265+1,1),"")</f>
        <v/>
      </c>
      <c r="C2266" s="61"/>
      <c r="D2266" s="61"/>
      <c r="E2266" s="218"/>
      <c r="F2266" s="143" t="str">
        <f>IFERROR(IF(VLOOKUP(Table1[[#This Row],[Budget Code Description]],Dimentions!$X$6:$AC$132,2,FALSE)="","",VLOOKUP(Table1[[#This Row],[Budget Code Description]],Dimentions!$X$6:$AC$132,2,FALSE)),"")</f>
        <v/>
      </c>
      <c r="G2266" s="143" t="str">
        <f>IFERROR(VLOOKUP(Table1[[#This Row],[Budget Code Description]],Dimentions!$X$6:$AC$132,3,FALSE),"")</f>
        <v/>
      </c>
      <c r="H2266" s="64" t="str">
        <f>IFERROR(VLOOKUP(Table1[[#This Row],[Account]],Dimentions!$S$6:$V$233,2,FALSE),"")</f>
        <v/>
      </c>
      <c r="I2266" s="62">
        <f>_xlfn.NUMBERVALUE(LEFT(Table1[[#This Row],[Account]],1))</f>
        <v>0</v>
      </c>
      <c r="J2266" s="62" t="str">
        <f>IFERROR(VLOOKUP(Table1[[#This Row],[Budget Code Description]],Table6[#All],7,FALSE),"")</f>
        <v/>
      </c>
      <c r="K2266" s="143" t="str">
        <f>IFERROR(VLOOKUP(Table1[[#This Row],[Budget Code Description]],Table6[#All],8,FALSE),"")</f>
        <v/>
      </c>
      <c r="L2266" s="63"/>
      <c r="M2266" s="65" t="str">
        <f>IFERROR(VLOOKUP(Table1[[#This Row],[Staff ID]],Table2[],2,FALSE),"")</f>
        <v/>
      </c>
      <c r="N2266" s="211" t="str">
        <f>IFERROR(IF(VLOOKUP(Table1[[#This Row],[Budget Code Description]],Dimentions!$X$6:$AC$97,4,FALSE)="","",VLOOKUP(Table1[[#This Row],[Budget Code Description]],Dimentions!$X$6:$AC$97,4,FALSE)),"")</f>
        <v/>
      </c>
      <c r="O2266" s="65" t="str">
        <f>IFERROR(VLOOKUP(Table1[[#This Row],[Vendor ID]],Table549[],2,FALSE),"")</f>
        <v/>
      </c>
      <c r="P2266" s="63"/>
      <c r="Q2266" s="143" t="str">
        <f>IF(Table1[[#This Row],[Posting Date]]&lt;&gt;"",$D$9,"")</f>
        <v/>
      </c>
      <c r="R2266" s="159" t="str">
        <f>IF(Table1[[#This Row],[Posting Date]]&lt;&gt;"",$D$10,"")</f>
        <v/>
      </c>
      <c r="S2266" s="66"/>
      <c r="T2266" s="63"/>
      <c r="U2266" s="67"/>
      <c r="V2266" s="67"/>
      <c r="W2266" s="67" t="str">
        <f t="shared" si="35"/>
        <v/>
      </c>
      <c r="X2266" s="161" t="str">
        <f>IF(E2266="","",(IF(Table1[[#This Row],[Cur]]="USD",Table1[[#This Row],[Cur_Amount Debit]],Table1[[#This Row],[Cur_Amount Debit]]/Table1[[#This Row],[Exchange Rate]])))</f>
        <v/>
      </c>
      <c r="Y2266" s="161" t="str">
        <f>IF(E2266="","",(IF(Table1[[#This Row],[Cur]]="USD",Table1[[#This Row],[Cur_Amount Credit]],Table1[[#This Row],[Cur_Amount Credit]]/ExchangeRate)))</f>
        <v/>
      </c>
      <c r="Z2266" s="203" t="str">
        <f>IF(E2266="","",(Table1[[#This Row],[Debit USD]]-Table1[[#This Row],[Credit USD]]))</f>
        <v/>
      </c>
      <c r="AA2266" s="122"/>
      <c r="AB2266" s="1"/>
      <c r="AC2266" s="15"/>
      <c r="AD2266" s="15" t="str">
        <f>IF(AND(OR(Table1[[#This Row],[Account]]="15030",Table1[[#This Row],[Account]]="15035",Table1[[#This Row],[Account]]="20150"),Table1[[#This Row],[Vendor ID]]=""),1,"")</f>
        <v/>
      </c>
      <c r="AE2266" s="15"/>
      <c r="AF2266" s="15"/>
      <c r="AG2266" s="15"/>
      <c r="AH2266" s="46" t="str">
        <f>IF(Table1[[#This Row],[Posting Date]]&lt;&gt;"","GJ-"&amp;CountryID,"")</f>
        <v/>
      </c>
      <c r="AI2266" s="59" t="str">
        <f>IF(Table1[[#This Row],[Posting Date]]&lt;&gt;"",Table1[[#This Row],[Posting Date]],"")</f>
        <v/>
      </c>
      <c r="AJ2266" s="46"/>
      <c r="AK2266" s="46" t="str">
        <f>IF(Table1[[#This Row],[Description]]&lt;&gt;"",Table1[[#This Row],[Description]],"")</f>
        <v/>
      </c>
      <c r="AL2266" s="46" t="str">
        <f>IF(Table1[[#This Row],[Posting Date]]&lt;&gt;"",Table1[[#This Row],[Reference Number]],"")</f>
        <v/>
      </c>
      <c r="AM2266" s="46" t="str">
        <f>TRIM(Table1[[#This Row],[Line '#]])</f>
        <v/>
      </c>
      <c r="AN2266" s="46" t="str">
        <f>TRIM(Table1[[#This Row],[Account]])</f>
        <v/>
      </c>
      <c r="AO2266" s="46" t="str">
        <f>IF(Table1[[#This Row],[Posting Date]]&lt;&gt;"",$D$5,"")</f>
        <v/>
      </c>
      <c r="AP2266" s="46" t="str">
        <f>TRIM(Table1[[#This Row],[Departments-Prgrams]])</f>
        <v/>
      </c>
      <c r="AQ2266" s="46" t="str">
        <f>TRIM(Table1[[#This Row],[Grant]])</f>
        <v/>
      </c>
      <c r="AR2266" s="46" t="str">
        <f>TRIM(Table1[[#This Row],[Staff ID]])</f>
        <v/>
      </c>
      <c r="AS2266" s="46" t="str">
        <f>IF(TRIM(Table1[[#This Row],[Budget Code]])=0,"",TRIM(Table1[[#This Row],[Budget Code]]))</f>
        <v/>
      </c>
      <c r="AT2266" s="46" t="str">
        <f>IF(Table1[[#This Row],[Line Description]]&lt;&gt;"",Table1[[#This Row],[Line Description]],"")</f>
        <v/>
      </c>
      <c r="AU2266" s="46" t="str">
        <f>IF(Table1[[#This Row],[Cur_Amount Debit]]&gt;0,ROUND(Table1[[#This Row],[Cur_Amount Debit]],2),"")</f>
        <v/>
      </c>
      <c r="AV2266" s="46" t="str">
        <f>IF(Table1[[#This Row],[Cur_Amount Credit]]&gt;0,ROUND(Table1[[#This Row],[Cur_Amount Credit]],2),"")</f>
        <v/>
      </c>
      <c r="AW2266" s="46" t="str">
        <f>LEFT(Table1[[#This Row],[Cur]],3)</f>
        <v/>
      </c>
      <c r="AX2266" s="59"/>
      <c r="AY2266" s="46"/>
      <c r="AZ2266" s="46" t="str">
        <f>IF(Table1[[#This Row],[Cur]]&lt;&gt;"",IF(Table1[[#This Row],[Cur]]="USD","",ExchangeRate),"")</f>
        <v/>
      </c>
      <c r="BA2266" s="46" t="str">
        <f>IF(Table1[[#This Row],[Grant]]&lt;&gt;"",VLOOKUP(Table1[[#This Row],[Grant]],Grants!B:D,3),"")</f>
        <v/>
      </c>
      <c r="BB2266" s="46" t="str">
        <f>TRIM(Table1[[#This Row],[Vendor ID]])</f>
        <v/>
      </c>
      <c r="BC2266">
        <f>IF(Table1[[#This Row],[Reference Number]]=Q2265,BC2265,BC2265+1)</f>
        <v>2</v>
      </c>
    </row>
    <row r="2267" spans="1:55" ht="11.25" hidden="1" customHeight="1">
      <c r="A2267" s="1"/>
      <c r="B2267" s="88" t="str">
        <f>IF(Table1[[#This Row],[Posting Date]]&lt;&gt;"",IF(Table1[[#This Row],[Reference Number]]=Q2266,B2266+1,1),"")</f>
        <v/>
      </c>
      <c r="C2267" s="61"/>
      <c r="D2267" s="61"/>
      <c r="E2267" s="218"/>
      <c r="F2267" s="143" t="str">
        <f>IFERROR(IF(VLOOKUP(Table1[[#This Row],[Budget Code Description]],Dimentions!$X$6:$AC$132,2,FALSE)="","",VLOOKUP(Table1[[#This Row],[Budget Code Description]],Dimentions!$X$6:$AC$132,2,FALSE)),"")</f>
        <v/>
      </c>
      <c r="G2267" s="143" t="str">
        <f>IFERROR(VLOOKUP(Table1[[#This Row],[Budget Code Description]],Dimentions!$X$6:$AC$132,3,FALSE),"")</f>
        <v/>
      </c>
      <c r="H2267" s="64" t="str">
        <f>IFERROR(VLOOKUP(Table1[[#This Row],[Account]],Dimentions!$S$6:$V$233,2,FALSE),"")</f>
        <v/>
      </c>
      <c r="I2267" s="62">
        <f>_xlfn.NUMBERVALUE(LEFT(Table1[[#This Row],[Account]],1))</f>
        <v>0</v>
      </c>
      <c r="J2267" s="62" t="str">
        <f>IFERROR(VLOOKUP(Table1[[#This Row],[Budget Code Description]],Table6[#All],7,FALSE),"")</f>
        <v/>
      </c>
      <c r="K2267" s="143" t="str">
        <f>IFERROR(VLOOKUP(Table1[[#This Row],[Budget Code Description]],Table6[#All],8,FALSE),"")</f>
        <v/>
      </c>
      <c r="L2267" s="63"/>
      <c r="M2267" s="65" t="str">
        <f>IFERROR(VLOOKUP(Table1[[#This Row],[Staff ID]],Table2[],2,FALSE),"")</f>
        <v/>
      </c>
      <c r="N2267" s="211" t="str">
        <f>IFERROR(IF(VLOOKUP(Table1[[#This Row],[Budget Code Description]],Dimentions!$X$6:$AC$97,4,FALSE)="","",VLOOKUP(Table1[[#This Row],[Budget Code Description]],Dimentions!$X$6:$AC$97,4,FALSE)),"")</f>
        <v/>
      </c>
      <c r="O2267" s="65" t="str">
        <f>IFERROR(VLOOKUP(Table1[[#This Row],[Vendor ID]],Table549[],2,FALSE),"")</f>
        <v/>
      </c>
      <c r="P2267" s="63"/>
      <c r="Q2267" s="143" t="str">
        <f>IF(Table1[[#This Row],[Posting Date]]&lt;&gt;"",$D$9,"")</f>
        <v/>
      </c>
      <c r="R2267" s="159" t="str">
        <f>IF(Table1[[#This Row],[Posting Date]]&lt;&gt;"",$D$10,"")</f>
        <v/>
      </c>
      <c r="S2267" s="66"/>
      <c r="T2267" s="63"/>
      <c r="U2267" s="67"/>
      <c r="V2267" s="67"/>
      <c r="W2267" s="67" t="str">
        <f t="shared" si="35"/>
        <v/>
      </c>
      <c r="X2267" s="161" t="str">
        <f>IF(E2267="","",(IF(Table1[[#This Row],[Cur]]="USD",Table1[[#This Row],[Cur_Amount Debit]],Table1[[#This Row],[Cur_Amount Debit]]/Table1[[#This Row],[Exchange Rate]])))</f>
        <v/>
      </c>
      <c r="Y2267" s="161" t="str">
        <f>IF(E2267="","",(IF(Table1[[#This Row],[Cur]]="USD",Table1[[#This Row],[Cur_Amount Credit]],Table1[[#This Row],[Cur_Amount Credit]]/ExchangeRate)))</f>
        <v/>
      </c>
      <c r="Z2267" s="203" t="str">
        <f>IF(E2267="","",(Table1[[#This Row],[Debit USD]]-Table1[[#This Row],[Credit USD]]))</f>
        <v/>
      </c>
      <c r="AA2267" s="122"/>
      <c r="AB2267" s="1"/>
      <c r="AC2267" s="15"/>
      <c r="AD2267" s="15" t="str">
        <f>IF(AND(OR(Table1[[#This Row],[Account]]="15030",Table1[[#This Row],[Account]]="15035",Table1[[#This Row],[Account]]="20150"),Table1[[#This Row],[Vendor ID]]=""),1,"")</f>
        <v/>
      </c>
      <c r="AE2267" s="15"/>
      <c r="AF2267" s="15"/>
      <c r="AG2267" s="15"/>
      <c r="AH2267" s="46" t="str">
        <f>IF(Table1[[#This Row],[Posting Date]]&lt;&gt;"","GJ-"&amp;CountryID,"")</f>
        <v/>
      </c>
      <c r="AI2267" s="59" t="str">
        <f>IF(Table1[[#This Row],[Posting Date]]&lt;&gt;"",Table1[[#This Row],[Posting Date]],"")</f>
        <v/>
      </c>
      <c r="AJ2267" s="46"/>
      <c r="AK2267" s="46" t="str">
        <f>IF(Table1[[#This Row],[Description]]&lt;&gt;"",Table1[[#This Row],[Description]],"")</f>
        <v/>
      </c>
      <c r="AL2267" s="46" t="str">
        <f>IF(Table1[[#This Row],[Posting Date]]&lt;&gt;"",Table1[[#This Row],[Reference Number]],"")</f>
        <v/>
      </c>
      <c r="AM2267" s="46" t="str">
        <f>TRIM(Table1[[#This Row],[Line '#]])</f>
        <v/>
      </c>
      <c r="AN2267" s="46" t="str">
        <f>TRIM(Table1[[#This Row],[Account]])</f>
        <v/>
      </c>
      <c r="AO2267" s="46" t="str">
        <f>IF(Table1[[#This Row],[Posting Date]]&lt;&gt;"",$D$5,"")</f>
        <v/>
      </c>
      <c r="AP2267" s="46" t="str">
        <f>TRIM(Table1[[#This Row],[Departments-Prgrams]])</f>
        <v/>
      </c>
      <c r="AQ2267" s="46" t="str">
        <f>TRIM(Table1[[#This Row],[Grant]])</f>
        <v/>
      </c>
      <c r="AR2267" s="46" t="str">
        <f>TRIM(Table1[[#This Row],[Staff ID]])</f>
        <v/>
      </c>
      <c r="AS2267" s="46" t="str">
        <f>IF(TRIM(Table1[[#This Row],[Budget Code]])=0,"",TRIM(Table1[[#This Row],[Budget Code]]))</f>
        <v/>
      </c>
      <c r="AT2267" s="46" t="str">
        <f>IF(Table1[[#This Row],[Line Description]]&lt;&gt;"",Table1[[#This Row],[Line Description]],"")</f>
        <v/>
      </c>
      <c r="AU2267" s="46" t="str">
        <f>IF(Table1[[#This Row],[Cur_Amount Debit]]&gt;0,ROUND(Table1[[#This Row],[Cur_Amount Debit]],2),"")</f>
        <v/>
      </c>
      <c r="AV2267" s="46" t="str">
        <f>IF(Table1[[#This Row],[Cur_Amount Credit]]&gt;0,ROUND(Table1[[#This Row],[Cur_Amount Credit]],2),"")</f>
        <v/>
      </c>
      <c r="AW2267" s="46" t="str">
        <f>LEFT(Table1[[#This Row],[Cur]],3)</f>
        <v/>
      </c>
      <c r="AX2267" s="59"/>
      <c r="AY2267" s="46"/>
      <c r="AZ2267" s="46" t="str">
        <f>IF(Table1[[#This Row],[Cur]]&lt;&gt;"",IF(Table1[[#This Row],[Cur]]="USD","",ExchangeRate),"")</f>
        <v/>
      </c>
      <c r="BA2267" s="46" t="str">
        <f>IF(Table1[[#This Row],[Grant]]&lt;&gt;"",VLOOKUP(Table1[[#This Row],[Grant]],Grants!B:D,3),"")</f>
        <v/>
      </c>
      <c r="BB2267" s="46" t="str">
        <f>TRIM(Table1[[#This Row],[Vendor ID]])</f>
        <v/>
      </c>
      <c r="BC2267">
        <f>IF(Table1[[#This Row],[Reference Number]]=Q2266,BC2266,BC2266+1)</f>
        <v>2</v>
      </c>
    </row>
    <row r="2268" spans="1:55" ht="11.25" hidden="1" customHeight="1">
      <c r="A2268" s="1"/>
      <c r="B2268" s="88" t="str">
        <f>IF(Table1[[#This Row],[Posting Date]]&lt;&gt;"",IF(Table1[[#This Row],[Reference Number]]=Q2267,B2267+1,1),"")</f>
        <v/>
      </c>
      <c r="C2268" s="61"/>
      <c r="D2268" s="61"/>
      <c r="E2268" s="218"/>
      <c r="F2268" s="143" t="str">
        <f>IFERROR(IF(VLOOKUP(Table1[[#This Row],[Budget Code Description]],Dimentions!$X$6:$AC$132,2,FALSE)="","",VLOOKUP(Table1[[#This Row],[Budget Code Description]],Dimentions!$X$6:$AC$132,2,FALSE)),"")</f>
        <v/>
      </c>
      <c r="G2268" s="143" t="str">
        <f>IFERROR(VLOOKUP(Table1[[#This Row],[Budget Code Description]],Dimentions!$X$6:$AC$132,3,FALSE),"")</f>
        <v/>
      </c>
      <c r="H2268" s="64" t="str">
        <f>IFERROR(VLOOKUP(Table1[[#This Row],[Account]],Dimentions!$S$6:$V$233,2,FALSE),"")</f>
        <v/>
      </c>
      <c r="I2268" s="62">
        <f>_xlfn.NUMBERVALUE(LEFT(Table1[[#This Row],[Account]],1))</f>
        <v>0</v>
      </c>
      <c r="J2268" s="62" t="str">
        <f>IFERROR(VLOOKUP(Table1[[#This Row],[Budget Code Description]],Table6[#All],7,FALSE),"")</f>
        <v/>
      </c>
      <c r="K2268" s="143" t="str">
        <f>IFERROR(VLOOKUP(Table1[[#This Row],[Budget Code Description]],Table6[#All],8,FALSE),"")</f>
        <v/>
      </c>
      <c r="L2268" s="63"/>
      <c r="M2268" s="65" t="str">
        <f>IFERROR(VLOOKUP(Table1[[#This Row],[Staff ID]],Table2[],2,FALSE),"")</f>
        <v/>
      </c>
      <c r="N2268" s="211" t="str">
        <f>IFERROR(IF(VLOOKUP(Table1[[#This Row],[Budget Code Description]],Dimentions!$X$6:$AC$97,4,FALSE)="","",VLOOKUP(Table1[[#This Row],[Budget Code Description]],Dimentions!$X$6:$AC$97,4,FALSE)),"")</f>
        <v/>
      </c>
      <c r="O2268" s="65" t="str">
        <f>IFERROR(VLOOKUP(Table1[[#This Row],[Vendor ID]],Table549[],2,FALSE),"")</f>
        <v/>
      </c>
      <c r="P2268" s="63"/>
      <c r="Q2268" s="143" t="str">
        <f>IF(Table1[[#This Row],[Posting Date]]&lt;&gt;"",$D$9,"")</f>
        <v/>
      </c>
      <c r="R2268" s="159" t="str">
        <f>IF(Table1[[#This Row],[Posting Date]]&lt;&gt;"",$D$10,"")</f>
        <v/>
      </c>
      <c r="S2268" s="66"/>
      <c r="T2268" s="63"/>
      <c r="U2268" s="67"/>
      <c r="V2268" s="67"/>
      <c r="W2268" s="67" t="str">
        <f t="shared" si="35"/>
        <v/>
      </c>
      <c r="X2268" s="161" t="str">
        <f>IF(E2268="","",(IF(Table1[[#This Row],[Cur]]="USD",Table1[[#This Row],[Cur_Amount Debit]],Table1[[#This Row],[Cur_Amount Debit]]/Table1[[#This Row],[Exchange Rate]])))</f>
        <v/>
      </c>
      <c r="Y2268" s="161" t="str">
        <f>IF(E2268="","",(IF(Table1[[#This Row],[Cur]]="USD",Table1[[#This Row],[Cur_Amount Credit]],Table1[[#This Row],[Cur_Amount Credit]]/ExchangeRate)))</f>
        <v/>
      </c>
      <c r="Z2268" s="203" t="str">
        <f>IF(E2268="","",(Table1[[#This Row],[Debit USD]]-Table1[[#This Row],[Credit USD]]))</f>
        <v/>
      </c>
      <c r="AA2268" s="122"/>
      <c r="AB2268" s="1"/>
      <c r="AC2268" s="15"/>
      <c r="AD2268" s="15" t="str">
        <f>IF(AND(OR(Table1[[#This Row],[Account]]="15030",Table1[[#This Row],[Account]]="15035",Table1[[#This Row],[Account]]="20150"),Table1[[#This Row],[Vendor ID]]=""),1,"")</f>
        <v/>
      </c>
      <c r="AE2268" s="15"/>
      <c r="AF2268" s="15"/>
      <c r="AG2268" s="15"/>
      <c r="AH2268" s="46" t="str">
        <f>IF(Table1[[#This Row],[Posting Date]]&lt;&gt;"","GJ-"&amp;CountryID,"")</f>
        <v/>
      </c>
      <c r="AI2268" s="59" t="str">
        <f>IF(Table1[[#This Row],[Posting Date]]&lt;&gt;"",Table1[[#This Row],[Posting Date]],"")</f>
        <v/>
      </c>
      <c r="AJ2268" s="46"/>
      <c r="AK2268" s="46" t="str">
        <f>IF(Table1[[#This Row],[Description]]&lt;&gt;"",Table1[[#This Row],[Description]],"")</f>
        <v/>
      </c>
      <c r="AL2268" s="46" t="str">
        <f>IF(Table1[[#This Row],[Posting Date]]&lt;&gt;"",Table1[[#This Row],[Reference Number]],"")</f>
        <v/>
      </c>
      <c r="AM2268" s="46" t="str">
        <f>TRIM(Table1[[#This Row],[Line '#]])</f>
        <v/>
      </c>
      <c r="AN2268" s="46" t="str">
        <f>TRIM(Table1[[#This Row],[Account]])</f>
        <v/>
      </c>
      <c r="AO2268" s="46" t="str">
        <f>IF(Table1[[#This Row],[Posting Date]]&lt;&gt;"",$D$5,"")</f>
        <v/>
      </c>
      <c r="AP2268" s="46" t="str">
        <f>TRIM(Table1[[#This Row],[Departments-Prgrams]])</f>
        <v/>
      </c>
      <c r="AQ2268" s="46" t="str">
        <f>TRIM(Table1[[#This Row],[Grant]])</f>
        <v/>
      </c>
      <c r="AR2268" s="46" t="str">
        <f>TRIM(Table1[[#This Row],[Staff ID]])</f>
        <v/>
      </c>
      <c r="AS2268" s="46" t="str">
        <f>IF(TRIM(Table1[[#This Row],[Budget Code]])=0,"",TRIM(Table1[[#This Row],[Budget Code]]))</f>
        <v/>
      </c>
      <c r="AT2268" s="46" t="str">
        <f>IF(Table1[[#This Row],[Line Description]]&lt;&gt;"",Table1[[#This Row],[Line Description]],"")</f>
        <v/>
      </c>
      <c r="AU2268" s="46" t="str">
        <f>IF(Table1[[#This Row],[Cur_Amount Debit]]&gt;0,ROUND(Table1[[#This Row],[Cur_Amount Debit]],2),"")</f>
        <v/>
      </c>
      <c r="AV2268" s="46" t="str">
        <f>IF(Table1[[#This Row],[Cur_Amount Credit]]&gt;0,ROUND(Table1[[#This Row],[Cur_Amount Credit]],2),"")</f>
        <v/>
      </c>
      <c r="AW2268" s="46" t="str">
        <f>LEFT(Table1[[#This Row],[Cur]],3)</f>
        <v/>
      </c>
      <c r="AX2268" s="59"/>
      <c r="AY2268" s="46"/>
      <c r="AZ2268" s="46" t="str">
        <f>IF(Table1[[#This Row],[Cur]]&lt;&gt;"",IF(Table1[[#This Row],[Cur]]="USD","",ExchangeRate),"")</f>
        <v/>
      </c>
      <c r="BA2268" s="46" t="str">
        <f>IF(Table1[[#This Row],[Grant]]&lt;&gt;"",VLOOKUP(Table1[[#This Row],[Grant]],Grants!B:D,3),"")</f>
        <v/>
      </c>
      <c r="BB2268" s="46" t="str">
        <f>TRIM(Table1[[#This Row],[Vendor ID]])</f>
        <v/>
      </c>
      <c r="BC2268">
        <f>IF(Table1[[#This Row],[Reference Number]]=Q2267,BC2267,BC2267+1)</f>
        <v>2</v>
      </c>
    </row>
    <row r="2269" spans="1:55" ht="11.25" hidden="1" customHeight="1">
      <c r="A2269" s="1"/>
      <c r="B2269" s="88" t="str">
        <f>IF(Table1[[#This Row],[Posting Date]]&lt;&gt;"",IF(Table1[[#This Row],[Reference Number]]=Q2268,B2268+1,1),"")</f>
        <v/>
      </c>
      <c r="C2269" s="61"/>
      <c r="D2269" s="61"/>
      <c r="E2269" s="218"/>
      <c r="F2269" s="143" t="str">
        <f>IFERROR(IF(VLOOKUP(Table1[[#This Row],[Budget Code Description]],Dimentions!$X$6:$AC$132,2,FALSE)="","",VLOOKUP(Table1[[#This Row],[Budget Code Description]],Dimentions!$X$6:$AC$132,2,FALSE)),"")</f>
        <v/>
      </c>
      <c r="G2269" s="143" t="str">
        <f>IFERROR(VLOOKUP(Table1[[#This Row],[Budget Code Description]],Dimentions!$X$6:$AC$132,3,FALSE),"")</f>
        <v/>
      </c>
      <c r="H2269" s="64" t="str">
        <f>IFERROR(VLOOKUP(Table1[[#This Row],[Account]],Dimentions!$S$6:$V$233,2,FALSE),"")</f>
        <v/>
      </c>
      <c r="I2269" s="62">
        <f>_xlfn.NUMBERVALUE(LEFT(Table1[[#This Row],[Account]],1))</f>
        <v>0</v>
      </c>
      <c r="J2269" s="62" t="str">
        <f>IFERROR(VLOOKUP(Table1[[#This Row],[Budget Code Description]],Table6[#All],7,FALSE),"")</f>
        <v/>
      </c>
      <c r="K2269" s="143" t="str">
        <f>IFERROR(VLOOKUP(Table1[[#This Row],[Budget Code Description]],Table6[#All],8,FALSE),"")</f>
        <v/>
      </c>
      <c r="L2269" s="63"/>
      <c r="M2269" s="65" t="str">
        <f>IFERROR(VLOOKUP(Table1[[#This Row],[Staff ID]],Table2[],2,FALSE),"")</f>
        <v/>
      </c>
      <c r="N2269" s="211" t="str">
        <f>IFERROR(IF(VLOOKUP(Table1[[#This Row],[Budget Code Description]],Dimentions!$X$6:$AC$97,4,FALSE)="","",VLOOKUP(Table1[[#This Row],[Budget Code Description]],Dimentions!$X$6:$AC$97,4,FALSE)),"")</f>
        <v/>
      </c>
      <c r="O2269" s="65" t="str">
        <f>IFERROR(VLOOKUP(Table1[[#This Row],[Vendor ID]],Table549[],2,FALSE),"")</f>
        <v/>
      </c>
      <c r="P2269" s="63"/>
      <c r="Q2269" s="143" t="str">
        <f>IF(Table1[[#This Row],[Posting Date]]&lt;&gt;"",$D$9,"")</f>
        <v/>
      </c>
      <c r="R2269" s="159" t="str">
        <f>IF(Table1[[#This Row],[Posting Date]]&lt;&gt;"",$D$10,"")</f>
        <v/>
      </c>
      <c r="S2269" s="66"/>
      <c r="T2269" s="63"/>
      <c r="U2269" s="67"/>
      <c r="V2269" s="67"/>
      <c r="W2269" s="67" t="str">
        <f t="shared" si="35"/>
        <v/>
      </c>
      <c r="X2269" s="161" t="str">
        <f>IF(E2269="","",(IF(Table1[[#This Row],[Cur]]="USD",Table1[[#This Row],[Cur_Amount Debit]],Table1[[#This Row],[Cur_Amount Debit]]/Table1[[#This Row],[Exchange Rate]])))</f>
        <v/>
      </c>
      <c r="Y2269" s="161" t="str">
        <f>IF(E2269="","",(IF(Table1[[#This Row],[Cur]]="USD",Table1[[#This Row],[Cur_Amount Credit]],Table1[[#This Row],[Cur_Amount Credit]]/ExchangeRate)))</f>
        <v/>
      </c>
      <c r="Z2269" s="203" t="str">
        <f>IF(E2269="","",(Table1[[#This Row],[Debit USD]]-Table1[[#This Row],[Credit USD]]))</f>
        <v/>
      </c>
      <c r="AA2269" s="122"/>
      <c r="AB2269" s="1"/>
      <c r="AC2269" s="15"/>
      <c r="AD2269" s="15" t="str">
        <f>IF(AND(OR(Table1[[#This Row],[Account]]="15030",Table1[[#This Row],[Account]]="15035",Table1[[#This Row],[Account]]="20150"),Table1[[#This Row],[Vendor ID]]=""),1,"")</f>
        <v/>
      </c>
      <c r="AE2269" s="15"/>
      <c r="AF2269" s="15"/>
      <c r="AG2269" s="15"/>
      <c r="AH2269" s="46" t="str">
        <f>IF(Table1[[#This Row],[Posting Date]]&lt;&gt;"","GJ-"&amp;CountryID,"")</f>
        <v/>
      </c>
      <c r="AI2269" s="59" t="str">
        <f>IF(Table1[[#This Row],[Posting Date]]&lt;&gt;"",Table1[[#This Row],[Posting Date]],"")</f>
        <v/>
      </c>
      <c r="AJ2269" s="46"/>
      <c r="AK2269" s="46" t="str">
        <f>IF(Table1[[#This Row],[Description]]&lt;&gt;"",Table1[[#This Row],[Description]],"")</f>
        <v/>
      </c>
      <c r="AL2269" s="46" t="str">
        <f>IF(Table1[[#This Row],[Posting Date]]&lt;&gt;"",Table1[[#This Row],[Reference Number]],"")</f>
        <v/>
      </c>
      <c r="AM2269" s="46" t="str">
        <f>TRIM(Table1[[#This Row],[Line '#]])</f>
        <v/>
      </c>
      <c r="AN2269" s="46" t="str">
        <f>TRIM(Table1[[#This Row],[Account]])</f>
        <v/>
      </c>
      <c r="AO2269" s="46" t="str">
        <f>IF(Table1[[#This Row],[Posting Date]]&lt;&gt;"",$D$5,"")</f>
        <v/>
      </c>
      <c r="AP2269" s="46" t="str">
        <f>TRIM(Table1[[#This Row],[Departments-Prgrams]])</f>
        <v/>
      </c>
      <c r="AQ2269" s="46" t="str">
        <f>TRIM(Table1[[#This Row],[Grant]])</f>
        <v/>
      </c>
      <c r="AR2269" s="46" t="str">
        <f>TRIM(Table1[[#This Row],[Staff ID]])</f>
        <v/>
      </c>
      <c r="AS2269" s="46" t="str">
        <f>IF(TRIM(Table1[[#This Row],[Budget Code]])=0,"",TRIM(Table1[[#This Row],[Budget Code]]))</f>
        <v/>
      </c>
      <c r="AT2269" s="46" t="str">
        <f>IF(Table1[[#This Row],[Line Description]]&lt;&gt;"",Table1[[#This Row],[Line Description]],"")</f>
        <v/>
      </c>
      <c r="AU2269" s="46" t="str">
        <f>IF(Table1[[#This Row],[Cur_Amount Debit]]&gt;0,ROUND(Table1[[#This Row],[Cur_Amount Debit]],2),"")</f>
        <v/>
      </c>
      <c r="AV2269" s="46" t="str">
        <f>IF(Table1[[#This Row],[Cur_Amount Credit]]&gt;0,ROUND(Table1[[#This Row],[Cur_Amount Credit]],2),"")</f>
        <v/>
      </c>
      <c r="AW2269" s="46" t="str">
        <f>LEFT(Table1[[#This Row],[Cur]],3)</f>
        <v/>
      </c>
      <c r="AX2269" s="59"/>
      <c r="AY2269" s="46"/>
      <c r="AZ2269" s="46" t="str">
        <f>IF(Table1[[#This Row],[Cur]]&lt;&gt;"",IF(Table1[[#This Row],[Cur]]="USD","",ExchangeRate),"")</f>
        <v/>
      </c>
      <c r="BA2269" s="46" t="str">
        <f>IF(Table1[[#This Row],[Grant]]&lt;&gt;"",VLOOKUP(Table1[[#This Row],[Grant]],Grants!B:D,3),"")</f>
        <v/>
      </c>
      <c r="BB2269" s="46" t="str">
        <f>TRIM(Table1[[#This Row],[Vendor ID]])</f>
        <v/>
      </c>
      <c r="BC2269">
        <f>IF(Table1[[#This Row],[Reference Number]]=Q2268,BC2268,BC2268+1)</f>
        <v>2</v>
      </c>
    </row>
    <row r="2270" spans="1:55" ht="11.25" hidden="1" customHeight="1">
      <c r="A2270" s="1"/>
      <c r="B2270" s="88" t="str">
        <f>IF(Table1[[#This Row],[Posting Date]]&lt;&gt;"",IF(Table1[[#This Row],[Reference Number]]=Q2269,B2269+1,1),"")</f>
        <v/>
      </c>
      <c r="C2270" s="61"/>
      <c r="D2270" s="61"/>
      <c r="E2270" s="218"/>
      <c r="F2270" s="143" t="str">
        <f>IFERROR(IF(VLOOKUP(Table1[[#This Row],[Budget Code Description]],Dimentions!$X$6:$AC$132,2,FALSE)="","",VLOOKUP(Table1[[#This Row],[Budget Code Description]],Dimentions!$X$6:$AC$132,2,FALSE)),"")</f>
        <v/>
      </c>
      <c r="G2270" s="143" t="str">
        <f>IFERROR(VLOOKUP(Table1[[#This Row],[Budget Code Description]],Dimentions!$X$6:$AC$132,3,FALSE),"")</f>
        <v/>
      </c>
      <c r="H2270" s="64" t="str">
        <f>IFERROR(VLOOKUP(Table1[[#This Row],[Account]],Dimentions!$S$6:$V$233,2,FALSE),"")</f>
        <v/>
      </c>
      <c r="I2270" s="62">
        <f>_xlfn.NUMBERVALUE(LEFT(Table1[[#This Row],[Account]],1))</f>
        <v>0</v>
      </c>
      <c r="J2270" s="62" t="str">
        <f>IFERROR(VLOOKUP(Table1[[#This Row],[Budget Code Description]],Table6[#All],7,FALSE),"")</f>
        <v/>
      </c>
      <c r="K2270" s="143" t="str">
        <f>IFERROR(VLOOKUP(Table1[[#This Row],[Budget Code Description]],Table6[#All],8,FALSE),"")</f>
        <v/>
      </c>
      <c r="L2270" s="63"/>
      <c r="M2270" s="65" t="str">
        <f>IFERROR(VLOOKUP(Table1[[#This Row],[Staff ID]],Table2[],2,FALSE),"")</f>
        <v/>
      </c>
      <c r="N2270" s="211" t="str">
        <f>IFERROR(IF(VLOOKUP(Table1[[#This Row],[Budget Code Description]],Dimentions!$X$6:$AC$97,4,FALSE)="","",VLOOKUP(Table1[[#This Row],[Budget Code Description]],Dimentions!$X$6:$AC$97,4,FALSE)),"")</f>
        <v/>
      </c>
      <c r="O2270" s="65" t="str">
        <f>IFERROR(VLOOKUP(Table1[[#This Row],[Vendor ID]],Table549[],2,FALSE),"")</f>
        <v/>
      </c>
      <c r="P2270" s="63"/>
      <c r="Q2270" s="143" t="str">
        <f>IF(Table1[[#This Row],[Posting Date]]&lt;&gt;"",$D$9,"")</f>
        <v/>
      </c>
      <c r="R2270" s="159" t="str">
        <f>IF(Table1[[#This Row],[Posting Date]]&lt;&gt;"",$D$10,"")</f>
        <v/>
      </c>
      <c r="S2270" s="66"/>
      <c r="T2270" s="63"/>
      <c r="U2270" s="67"/>
      <c r="V2270" s="67"/>
      <c r="W2270" s="67" t="str">
        <f t="shared" si="35"/>
        <v/>
      </c>
      <c r="X2270" s="161" t="str">
        <f>IF(E2270="","",(IF(Table1[[#This Row],[Cur]]="USD",Table1[[#This Row],[Cur_Amount Debit]],Table1[[#This Row],[Cur_Amount Debit]]/Table1[[#This Row],[Exchange Rate]])))</f>
        <v/>
      </c>
      <c r="Y2270" s="161" t="str">
        <f>IF(E2270="","",(IF(Table1[[#This Row],[Cur]]="USD",Table1[[#This Row],[Cur_Amount Credit]],Table1[[#This Row],[Cur_Amount Credit]]/ExchangeRate)))</f>
        <v/>
      </c>
      <c r="Z2270" s="203" t="str">
        <f>IF(E2270="","",(Table1[[#This Row],[Debit USD]]-Table1[[#This Row],[Credit USD]]))</f>
        <v/>
      </c>
      <c r="AA2270" s="122"/>
      <c r="AB2270" s="1"/>
      <c r="AC2270" s="15"/>
      <c r="AD2270" s="15" t="str">
        <f>IF(AND(OR(Table1[[#This Row],[Account]]="15030",Table1[[#This Row],[Account]]="15035",Table1[[#This Row],[Account]]="20150"),Table1[[#This Row],[Vendor ID]]=""),1,"")</f>
        <v/>
      </c>
      <c r="AE2270" s="15"/>
      <c r="AF2270" s="15"/>
      <c r="AG2270" s="15"/>
      <c r="AH2270" s="46" t="str">
        <f>IF(Table1[[#This Row],[Posting Date]]&lt;&gt;"","GJ-"&amp;CountryID,"")</f>
        <v/>
      </c>
      <c r="AI2270" s="59" t="str">
        <f>IF(Table1[[#This Row],[Posting Date]]&lt;&gt;"",Table1[[#This Row],[Posting Date]],"")</f>
        <v/>
      </c>
      <c r="AJ2270" s="46"/>
      <c r="AK2270" s="46" t="str">
        <f>IF(Table1[[#This Row],[Description]]&lt;&gt;"",Table1[[#This Row],[Description]],"")</f>
        <v/>
      </c>
      <c r="AL2270" s="46" t="str">
        <f>IF(Table1[[#This Row],[Posting Date]]&lt;&gt;"",Table1[[#This Row],[Reference Number]],"")</f>
        <v/>
      </c>
      <c r="AM2270" s="46" t="str">
        <f>TRIM(Table1[[#This Row],[Line '#]])</f>
        <v/>
      </c>
      <c r="AN2270" s="46" t="str">
        <f>TRIM(Table1[[#This Row],[Account]])</f>
        <v/>
      </c>
      <c r="AO2270" s="46" t="str">
        <f>IF(Table1[[#This Row],[Posting Date]]&lt;&gt;"",$D$5,"")</f>
        <v/>
      </c>
      <c r="AP2270" s="46" t="str">
        <f>TRIM(Table1[[#This Row],[Departments-Prgrams]])</f>
        <v/>
      </c>
      <c r="AQ2270" s="46" t="str">
        <f>TRIM(Table1[[#This Row],[Grant]])</f>
        <v/>
      </c>
      <c r="AR2270" s="46" t="str">
        <f>TRIM(Table1[[#This Row],[Staff ID]])</f>
        <v/>
      </c>
      <c r="AS2270" s="46" t="str">
        <f>IF(TRIM(Table1[[#This Row],[Budget Code]])=0,"",TRIM(Table1[[#This Row],[Budget Code]]))</f>
        <v/>
      </c>
      <c r="AT2270" s="46" t="str">
        <f>IF(Table1[[#This Row],[Line Description]]&lt;&gt;"",Table1[[#This Row],[Line Description]],"")</f>
        <v/>
      </c>
      <c r="AU2270" s="46" t="str">
        <f>IF(Table1[[#This Row],[Cur_Amount Debit]]&gt;0,ROUND(Table1[[#This Row],[Cur_Amount Debit]],2),"")</f>
        <v/>
      </c>
      <c r="AV2270" s="46" t="str">
        <f>IF(Table1[[#This Row],[Cur_Amount Credit]]&gt;0,ROUND(Table1[[#This Row],[Cur_Amount Credit]],2),"")</f>
        <v/>
      </c>
      <c r="AW2270" s="46" t="str">
        <f>LEFT(Table1[[#This Row],[Cur]],3)</f>
        <v/>
      </c>
      <c r="AX2270" s="59"/>
      <c r="AY2270" s="46"/>
      <c r="AZ2270" s="46" t="str">
        <f>IF(Table1[[#This Row],[Cur]]&lt;&gt;"",IF(Table1[[#This Row],[Cur]]="USD","",ExchangeRate),"")</f>
        <v/>
      </c>
      <c r="BA2270" s="46" t="str">
        <f>IF(Table1[[#This Row],[Grant]]&lt;&gt;"",VLOOKUP(Table1[[#This Row],[Grant]],Grants!B:D,3),"")</f>
        <v/>
      </c>
      <c r="BB2270" s="46" t="str">
        <f>TRIM(Table1[[#This Row],[Vendor ID]])</f>
        <v/>
      </c>
      <c r="BC2270">
        <f>IF(Table1[[#This Row],[Reference Number]]=Q2269,BC2269,BC2269+1)</f>
        <v>2</v>
      </c>
    </row>
    <row r="2271" spans="1:55" ht="11.25" hidden="1" customHeight="1">
      <c r="A2271" s="1"/>
      <c r="B2271" s="88" t="str">
        <f>IF(Table1[[#This Row],[Posting Date]]&lt;&gt;"",IF(Table1[[#This Row],[Reference Number]]=Q2270,B2270+1,1),"")</f>
        <v/>
      </c>
      <c r="C2271" s="61"/>
      <c r="D2271" s="61"/>
      <c r="E2271" s="218"/>
      <c r="F2271" s="143" t="str">
        <f>IFERROR(IF(VLOOKUP(Table1[[#This Row],[Budget Code Description]],Dimentions!$X$6:$AC$132,2,FALSE)="","",VLOOKUP(Table1[[#This Row],[Budget Code Description]],Dimentions!$X$6:$AC$132,2,FALSE)),"")</f>
        <v/>
      </c>
      <c r="G2271" s="143" t="str">
        <f>IFERROR(VLOOKUP(Table1[[#This Row],[Budget Code Description]],Dimentions!$X$6:$AC$132,3,FALSE),"")</f>
        <v/>
      </c>
      <c r="H2271" s="64" t="str">
        <f>IFERROR(VLOOKUP(Table1[[#This Row],[Account]],Dimentions!$S$6:$V$233,2,FALSE),"")</f>
        <v/>
      </c>
      <c r="I2271" s="62">
        <f>_xlfn.NUMBERVALUE(LEFT(Table1[[#This Row],[Account]],1))</f>
        <v>0</v>
      </c>
      <c r="J2271" s="62" t="str">
        <f>IFERROR(VLOOKUP(Table1[[#This Row],[Budget Code Description]],Table6[#All],7,FALSE),"")</f>
        <v/>
      </c>
      <c r="K2271" s="143" t="str">
        <f>IFERROR(VLOOKUP(Table1[[#This Row],[Budget Code Description]],Table6[#All],8,FALSE),"")</f>
        <v/>
      </c>
      <c r="L2271" s="63"/>
      <c r="M2271" s="65" t="str">
        <f>IFERROR(VLOOKUP(Table1[[#This Row],[Staff ID]],Table2[],2,FALSE),"")</f>
        <v/>
      </c>
      <c r="N2271" s="211" t="str">
        <f>IFERROR(IF(VLOOKUP(Table1[[#This Row],[Budget Code Description]],Dimentions!$X$6:$AC$97,4,FALSE)="","",VLOOKUP(Table1[[#This Row],[Budget Code Description]],Dimentions!$X$6:$AC$97,4,FALSE)),"")</f>
        <v/>
      </c>
      <c r="O2271" s="65" t="str">
        <f>IFERROR(VLOOKUP(Table1[[#This Row],[Vendor ID]],Table549[],2,FALSE),"")</f>
        <v/>
      </c>
      <c r="P2271" s="63"/>
      <c r="Q2271" s="143" t="str">
        <f>IF(Table1[[#This Row],[Posting Date]]&lt;&gt;"",$D$9,"")</f>
        <v/>
      </c>
      <c r="R2271" s="159" t="str">
        <f>IF(Table1[[#This Row],[Posting Date]]&lt;&gt;"",$D$10,"")</f>
        <v/>
      </c>
      <c r="S2271" s="66"/>
      <c r="T2271" s="63"/>
      <c r="U2271" s="67"/>
      <c r="V2271" s="67"/>
      <c r="W2271" s="67" t="str">
        <f t="shared" si="35"/>
        <v/>
      </c>
      <c r="X2271" s="161" t="str">
        <f>IF(E2271="","",(IF(Table1[[#This Row],[Cur]]="USD",Table1[[#This Row],[Cur_Amount Debit]],Table1[[#This Row],[Cur_Amount Debit]]/Table1[[#This Row],[Exchange Rate]])))</f>
        <v/>
      </c>
      <c r="Y2271" s="161" t="str">
        <f>IF(E2271="","",(IF(Table1[[#This Row],[Cur]]="USD",Table1[[#This Row],[Cur_Amount Credit]],Table1[[#This Row],[Cur_Amount Credit]]/ExchangeRate)))</f>
        <v/>
      </c>
      <c r="Z2271" s="203" t="str">
        <f>IF(E2271="","",(Table1[[#This Row],[Debit USD]]-Table1[[#This Row],[Credit USD]]))</f>
        <v/>
      </c>
      <c r="AA2271" s="122"/>
      <c r="AB2271" s="1"/>
      <c r="AC2271" s="15"/>
      <c r="AD2271" s="15" t="str">
        <f>IF(AND(OR(Table1[[#This Row],[Account]]="15030",Table1[[#This Row],[Account]]="15035",Table1[[#This Row],[Account]]="20150"),Table1[[#This Row],[Vendor ID]]=""),1,"")</f>
        <v/>
      </c>
      <c r="AE2271" s="15"/>
      <c r="AF2271" s="15"/>
      <c r="AG2271" s="15"/>
      <c r="AH2271" s="46" t="str">
        <f>IF(Table1[[#This Row],[Posting Date]]&lt;&gt;"","GJ-"&amp;CountryID,"")</f>
        <v/>
      </c>
      <c r="AI2271" s="59" t="str">
        <f>IF(Table1[[#This Row],[Posting Date]]&lt;&gt;"",Table1[[#This Row],[Posting Date]],"")</f>
        <v/>
      </c>
      <c r="AJ2271" s="46"/>
      <c r="AK2271" s="46" t="str">
        <f>IF(Table1[[#This Row],[Description]]&lt;&gt;"",Table1[[#This Row],[Description]],"")</f>
        <v/>
      </c>
      <c r="AL2271" s="46" t="str">
        <f>IF(Table1[[#This Row],[Posting Date]]&lt;&gt;"",Table1[[#This Row],[Reference Number]],"")</f>
        <v/>
      </c>
      <c r="AM2271" s="46" t="str">
        <f>TRIM(Table1[[#This Row],[Line '#]])</f>
        <v/>
      </c>
      <c r="AN2271" s="46" t="str">
        <f>TRIM(Table1[[#This Row],[Account]])</f>
        <v/>
      </c>
      <c r="AO2271" s="46" t="str">
        <f>IF(Table1[[#This Row],[Posting Date]]&lt;&gt;"",$D$5,"")</f>
        <v/>
      </c>
      <c r="AP2271" s="46" t="str">
        <f>TRIM(Table1[[#This Row],[Departments-Prgrams]])</f>
        <v/>
      </c>
      <c r="AQ2271" s="46" t="str">
        <f>TRIM(Table1[[#This Row],[Grant]])</f>
        <v/>
      </c>
      <c r="AR2271" s="46" t="str">
        <f>TRIM(Table1[[#This Row],[Staff ID]])</f>
        <v/>
      </c>
      <c r="AS2271" s="46" t="str">
        <f>IF(TRIM(Table1[[#This Row],[Budget Code]])=0,"",TRIM(Table1[[#This Row],[Budget Code]]))</f>
        <v/>
      </c>
      <c r="AT2271" s="46" t="str">
        <f>IF(Table1[[#This Row],[Line Description]]&lt;&gt;"",Table1[[#This Row],[Line Description]],"")</f>
        <v/>
      </c>
      <c r="AU2271" s="46" t="str">
        <f>IF(Table1[[#This Row],[Cur_Amount Debit]]&gt;0,ROUND(Table1[[#This Row],[Cur_Amount Debit]],2),"")</f>
        <v/>
      </c>
      <c r="AV2271" s="46" t="str">
        <f>IF(Table1[[#This Row],[Cur_Amount Credit]]&gt;0,ROUND(Table1[[#This Row],[Cur_Amount Credit]],2),"")</f>
        <v/>
      </c>
      <c r="AW2271" s="46" t="str">
        <f>LEFT(Table1[[#This Row],[Cur]],3)</f>
        <v/>
      </c>
      <c r="AX2271" s="59"/>
      <c r="AY2271" s="46"/>
      <c r="AZ2271" s="46" t="str">
        <f>IF(Table1[[#This Row],[Cur]]&lt;&gt;"",IF(Table1[[#This Row],[Cur]]="USD","",ExchangeRate),"")</f>
        <v/>
      </c>
      <c r="BA2271" s="46" t="str">
        <f>IF(Table1[[#This Row],[Grant]]&lt;&gt;"",VLOOKUP(Table1[[#This Row],[Grant]],Grants!B:D,3),"")</f>
        <v/>
      </c>
      <c r="BB2271" s="46" t="str">
        <f>TRIM(Table1[[#This Row],[Vendor ID]])</f>
        <v/>
      </c>
      <c r="BC2271">
        <f>IF(Table1[[#This Row],[Reference Number]]=Q2270,BC2270,BC2270+1)</f>
        <v>2</v>
      </c>
    </row>
    <row r="2272" spans="1:55" ht="11.25" hidden="1" customHeight="1">
      <c r="A2272" s="1"/>
      <c r="B2272" s="88" t="str">
        <f>IF(Table1[[#This Row],[Posting Date]]&lt;&gt;"",IF(Table1[[#This Row],[Reference Number]]=Q2271,B2271+1,1),"")</f>
        <v/>
      </c>
      <c r="C2272" s="61"/>
      <c r="D2272" s="61"/>
      <c r="E2272" s="218"/>
      <c r="F2272" s="143" t="str">
        <f>IFERROR(IF(VLOOKUP(Table1[[#This Row],[Budget Code Description]],Dimentions!$X$6:$AC$132,2,FALSE)="","",VLOOKUP(Table1[[#This Row],[Budget Code Description]],Dimentions!$X$6:$AC$132,2,FALSE)),"")</f>
        <v/>
      </c>
      <c r="G2272" s="143" t="str">
        <f>IFERROR(VLOOKUP(Table1[[#This Row],[Budget Code Description]],Dimentions!$X$6:$AC$132,3,FALSE),"")</f>
        <v/>
      </c>
      <c r="H2272" s="64" t="str">
        <f>IFERROR(VLOOKUP(Table1[[#This Row],[Account]],Dimentions!$S$6:$V$233,2,FALSE),"")</f>
        <v/>
      </c>
      <c r="I2272" s="62">
        <f>_xlfn.NUMBERVALUE(LEFT(Table1[[#This Row],[Account]],1))</f>
        <v>0</v>
      </c>
      <c r="J2272" s="62" t="str">
        <f>IFERROR(VLOOKUP(Table1[[#This Row],[Budget Code Description]],Table6[#All],7,FALSE),"")</f>
        <v/>
      </c>
      <c r="K2272" s="143" t="str">
        <f>IFERROR(VLOOKUP(Table1[[#This Row],[Budget Code Description]],Table6[#All],8,FALSE),"")</f>
        <v/>
      </c>
      <c r="L2272" s="63"/>
      <c r="M2272" s="65" t="str">
        <f>IFERROR(VLOOKUP(Table1[[#This Row],[Staff ID]],Table2[],2,FALSE),"")</f>
        <v/>
      </c>
      <c r="N2272" s="211" t="str">
        <f>IFERROR(IF(VLOOKUP(Table1[[#This Row],[Budget Code Description]],Dimentions!$X$6:$AC$97,4,FALSE)="","",VLOOKUP(Table1[[#This Row],[Budget Code Description]],Dimentions!$X$6:$AC$97,4,FALSE)),"")</f>
        <v/>
      </c>
      <c r="O2272" s="65" t="str">
        <f>IFERROR(VLOOKUP(Table1[[#This Row],[Vendor ID]],Table549[],2,FALSE),"")</f>
        <v/>
      </c>
      <c r="P2272" s="63"/>
      <c r="Q2272" s="143" t="str">
        <f>IF(Table1[[#This Row],[Posting Date]]&lt;&gt;"",$D$9,"")</f>
        <v/>
      </c>
      <c r="R2272" s="159" t="str">
        <f>IF(Table1[[#This Row],[Posting Date]]&lt;&gt;"",$D$10,"")</f>
        <v/>
      </c>
      <c r="S2272" s="66"/>
      <c r="T2272" s="63"/>
      <c r="U2272" s="67"/>
      <c r="V2272" s="67"/>
      <c r="W2272" s="67" t="str">
        <f t="shared" si="35"/>
        <v/>
      </c>
      <c r="X2272" s="161" t="str">
        <f>IF(E2272="","",(IF(Table1[[#This Row],[Cur]]="USD",Table1[[#This Row],[Cur_Amount Debit]],Table1[[#This Row],[Cur_Amount Debit]]/Table1[[#This Row],[Exchange Rate]])))</f>
        <v/>
      </c>
      <c r="Y2272" s="161" t="str">
        <f>IF(E2272="","",(IF(Table1[[#This Row],[Cur]]="USD",Table1[[#This Row],[Cur_Amount Credit]],Table1[[#This Row],[Cur_Amount Credit]]/ExchangeRate)))</f>
        <v/>
      </c>
      <c r="Z2272" s="203" t="str">
        <f>IF(E2272="","",(Table1[[#This Row],[Debit USD]]-Table1[[#This Row],[Credit USD]]))</f>
        <v/>
      </c>
      <c r="AA2272" s="122"/>
      <c r="AB2272" s="1"/>
      <c r="AC2272" s="15"/>
      <c r="AD2272" s="15" t="str">
        <f>IF(AND(OR(Table1[[#This Row],[Account]]="15030",Table1[[#This Row],[Account]]="15035",Table1[[#This Row],[Account]]="20150"),Table1[[#This Row],[Vendor ID]]=""),1,"")</f>
        <v/>
      </c>
      <c r="AE2272" s="15"/>
      <c r="AF2272" s="15"/>
      <c r="AG2272" s="15"/>
      <c r="AH2272" s="46" t="str">
        <f>IF(Table1[[#This Row],[Posting Date]]&lt;&gt;"","GJ-"&amp;CountryID,"")</f>
        <v/>
      </c>
      <c r="AI2272" s="59" t="str">
        <f>IF(Table1[[#This Row],[Posting Date]]&lt;&gt;"",Table1[[#This Row],[Posting Date]],"")</f>
        <v/>
      </c>
      <c r="AJ2272" s="46"/>
      <c r="AK2272" s="46" t="str">
        <f>IF(Table1[[#This Row],[Description]]&lt;&gt;"",Table1[[#This Row],[Description]],"")</f>
        <v/>
      </c>
      <c r="AL2272" s="46" t="str">
        <f>IF(Table1[[#This Row],[Posting Date]]&lt;&gt;"",Table1[[#This Row],[Reference Number]],"")</f>
        <v/>
      </c>
      <c r="AM2272" s="46" t="str">
        <f>TRIM(Table1[[#This Row],[Line '#]])</f>
        <v/>
      </c>
      <c r="AN2272" s="46" t="str">
        <f>TRIM(Table1[[#This Row],[Account]])</f>
        <v/>
      </c>
      <c r="AO2272" s="46" t="str">
        <f>IF(Table1[[#This Row],[Posting Date]]&lt;&gt;"",$D$5,"")</f>
        <v/>
      </c>
      <c r="AP2272" s="46" t="str">
        <f>TRIM(Table1[[#This Row],[Departments-Prgrams]])</f>
        <v/>
      </c>
      <c r="AQ2272" s="46" t="str">
        <f>TRIM(Table1[[#This Row],[Grant]])</f>
        <v/>
      </c>
      <c r="AR2272" s="46" t="str">
        <f>TRIM(Table1[[#This Row],[Staff ID]])</f>
        <v/>
      </c>
      <c r="AS2272" s="46" t="str">
        <f>IF(TRIM(Table1[[#This Row],[Budget Code]])=0,"",TRIM(Table1[[#This Row],[Budget Code]]))</f>
        <v/>
      </c>
      <c r="AT2272" s="46" t="str">
        <f>IF(Table1[[#This Row],[Line Description]]&lt;&gt;"",Table1[[#This Row],[Line Description]],"")</f>
        <v/>
      </c>
      <c r="AU2272" s="46" t="str">
        <f>IF(Table1[[#This Row],[Cur_Amount Debit]]&gt;0,ROUND(Table1[[#This Row],[Cur_Amount Debit]],2),"")</f>
        <v/>
      </c>
      <c r="AV2272" s="46" t="str">
        <f>IF(Table1[[#This Row],[Cur_Amount Credit]]&gt;0,ROUND(Table1[[#This Row],[Cur_Amount Credit]],2),"")</f>
        <v/>
      </c>
      <c r="AW2272" s="46" t="str">
        <f>LEFT(Table1[[#This Row],[Cur]],3)</f>
        <v/>
      </c>
      <c r="AX2272" s="59"/>
      <c r="AY2272" s="46"/>
      <c r="AZ2272" s="46" t="str">
        <f>IF(Table1[[#This Row],[Cur]]&lt;&gt;"",IF(Table1[[#This Row],[Cur]]="USD","",ExchangeRate),"")</f>
        <v/>
      </c>
      <c r="BA2272" s="46" t="str">
        <f>IF(Table1[[#This Row],[Grant]]&lt;&gt;"",VLOOKUP(Table1[[#This Row],[Grant]],Grants!B:D,3),"")</f>
        <v/>
      </c>
      <c r="BB2272" s="46" t="str">
        <f>TRIM(Table1[[#This Row],[Vendor ID]])</f>
        <v/>
      </c>
      <c r="BC2272">
        <f>IF(Table1[[#This Row],[Reference Number]]=Q2271,BC2271,BC2271+1)</f>
        <v>2</v>
      </c>
    </row>
    <row r="2273" spans="1:55" ht="11.25" hidden="1" customHeight="1">
      <c r="A2273" s="1"/>
      <c r="B2273" s="88" t="str">
        <f>IF(Table1[[#This Row],[Posting Date]]&lt;&gt;"",IF(Table1[[#This Row],[Reference Number]]=Q2272,B2272+1,1),"")</f>
        <v/>
      </c>
      <c r="C2273" s="61"/>
      <c r="D2273" s="61"/>
      <c r="E2273" s="218"/>
      <c r="F2273" s="143" t="str">
        <f>IFERROR(IF(VLOOKUP(Table1[[#This Row],[Budget Code Description]],Dimentions!$X$6:$AC$132,2,FALSE)="","",VLOOKUP(Table1[[#This Row],[Budget Code Description]],Dimentions!$X$6:$AC$132,2,FALSE)),"")</f>
        <v/>
      </c>
      <c r="G2273" s="143" t="str">
        <f>IFERROR(VLOOKUP(Table1[[#This Row],[Budget Code Description]],Dimentions!$X$6:$AC$132,3,FALSE),"")</f>
        <v/>
      </c>
      <c r="H2273" s="64" t="str">
        <f>IFERROR(VLOOKUP(Table1[[#This Row],[Account]],Dimentions!$S$6:$V$233,2,FALSE),"")</f>
        <v/>
      </c>
      <c r="I2273" s="62">
        <f>_xlfn.NUMBERVALUE(LEFT(Table1[[#This Row],[Account]],1))</f>
        <v>0</v>
      </c>
      <c r="J2273" s="62" t="str">
        <f>IFERROR(VLOOKUP(Table1[[#This Row],[Budget Code Description]],Table6[#All],7,FALSE),"")</f>
        <v/>
      </c>
      <c r="K2273" s="143" t="str">
        <f>IFERROR(VLOOKUP(Table1[[#This Row],[Budget Code Description]],Table6[#All],8,FALSE),"")</f>
        <v/>
      </c>
      <c r="L2273" s="63"/>
      <c r="M2273" s="65" t="str">
        <f>IFERROR(VLOOKUP(Table1[[#This Row],[Staff ID]],Table2[],2,FALSE),"")</f>
        <v/>
      </c>
      <c r="N2273" s="211" t="str">
        <f>IFERROR(IF(VLOOKUP(Table1[[#This Row],[Budget Code Description]],Dimentions!$X$6:$AC$97,4,FALSE)="","",VLOOKUP(Table1[[#This Row],[Budget Code Description]],Dimentions!$X$6:$AC$97,4,FALSE)),"")</f>
        <v/>
      </c>
      <c r="O2273" s="65" t="str">
        <f>IFERROR(VLOOKUP(Table1[[#This Row],[Vendor ID]],Table549[],2,FALSE),"")</f>
        <v/>
      </c>
      <c r="P2273" s="63"/>
      <c r="Q2273" s="143" t="str">
        <f>IF(Table1[[#This Row],[Posting Date]]&lt;&gt;"",$D$9,"")</f>
        <v/>
      </c>
      <c r="R2273" s="159" t="str">
        <f>IF(Table1[[#This Row],[Posting Date]]&lt;&gt;"",$D$10,"")</f>
        <v/>
      </c>
      <c r="S2273" s="66"/>
      <c r="T2273" s="63"/>
      <c r="U2273" s="67"/>
      <c r="V2273" s="67"/>
      <c r="W2273" s="67" t="str">
        <f t="shared" si="35"/>
        <v/>
      </c>
      <c r="X2273" s="161" t="str">
        <f>IF(E2273="","",(IF(Table1[[#This Row],[Cur]]="USD",Table1[[#This Row],[Cur_Amount Debit]],Table1[[#This Row],[Cur_Amount Debit]]/Table1[[#This Row],[Exchange Rate]])))</f>
        <v/>
      </c>
      <c r="Y2273" s="161" t="str">
        <f>IF(E2273="","",(IF(Table1[[#This Row],[Cur]]="USD",Table1[[#This Row],[Cur_Amount Credit]],Table1[[#This Row],[Cur_Amount Credit]]/ExchangeRate)))</f>
        <v/>
      </c>
      <c r="Z2273" s="203" t="str">
        <f>IF(E2273="","",(Table1[[#This Row],[Debit USD]]-Table1[[#This Row],[Credit USD]]))</f>
        <v/>
      </c>
      <c r="AA2273" s="122"/>
      <c r="AB2273" s="1"/>
      <c r="AC2273" s="15"/>
      <c r="AD2273" s="15" t="str">
        <f>IF(AND(OR(Table1[[#This Row],[Account]]="15030",Table1[[#This Row],[Account]]="15035",Table1[[#This Row],[Account]]="20150"),Table1[[#This Row],[Vendor ID]]=""),1,"")</f>
        <v/>
      </c>
      <c r="AE2273" s="15"/>
      <c r="AF2273" s="15"/>
      <c r="AG2273" s="15"/>
      <c r="AH2273" s="46" t="str">
        <f>IF(Table1[[#This Row],[Posting Date]]&lt;&gt;"","GJ-"&amp;CountryID,"")</f>
        <v/>
      </c>
      <c r="AI2273" s="59" t="str">
        <f>IF(Table1[[#This Row],[Posting Date]]&lt;&gt;"",Table1[[#This Row],[Posting Date]],"")</f>
        <v/>
      </c>
      <c r="AJ2273" s="46"/>
      <c r="AK2273" s="46" t="str">
        <f>IF(Table1[[#This Row],[Description]]&lt;&gt;"",Table1[[#This Row],[Description]],"")</f>
        <v/>
      </c>
      <c r="AL2273" s="46" t="str">
        <f>IF(Table1[[#This Row],[Posting Date]]&lt;&gt;"",Table1[[#This Row],[Reference Number]],"")</f>
        <v/>
      </c>
      <c r="AM2273" s="46" t="str">
        <f>TRIM(Table1[[#This Row],[Line '#]])</f>
        <v/>
      </c>
      <c r="AN2273" s="46" t="str">
        <f>TRIM(Table1[[#This Row],[Account]])</f>
        <v/>
      </c>
      <c r="AO2273" s="46" t="str">
        <f>IF(Table1[[#This Row],[Posting Date]]&lt;&gt;"",$D$5,"")</f>
        <v/>
      </c>
      <c r="AP2273" s="46" t="str">
        <f>TRIM(Table1[[#This Row],[Departments-Prgrams]])</f>
        <v/>
      </c>
      <c r="AQ2273" s="46" t="str">
        <f>TRIM(Table1[[#This Row],[Grant]])</f>
        <v/>
      </c>
      <c r="AR2273" s="46" t="str">
        <f>TRIM(Table1[[#This Row],[Staff ID]])</f>
        <v/>
      </c>
      <c r="AS2273" s="46" t="str">
        <f>IF(TRIM(Table1[[#This Row],[Budget Code]])=0,"",TRIM(Table1[[#This Row],[Budget Code]]))</f>
        <v/>
      </c>
      <c r="AT2273" s="46" t="str">
        <f>IF(Table1[[#This Row],[Line Description]]&lt;&gt;"",Table1[[#This Row],[Line Description]],"")</f>
        <v/>
      </c>
      <c r="AU2273" s="46" t="str">
        <f>IF(Table1[[#This Row],[Cur_Amount Debit]]&gt;0,ROUND(Table1[[#This Row],[Cur_Amount Debit]],2),"")</f>
        <v/>
      </c>
      <c r="AV2273" s="46" t="str">
        <f>IF(Table1[[#This Row],[Cur_Amount Credit]]&gt;0,ROUND(Table1[[#This Row],[Cur_Amount Credit]],2),"")</f>
        <v/>
      </c>
      <c r="AW2273" s="46" t="str">
        <f>LEFT(Table1[[#This Row],[Cur]],3)</f>
        <v/>
      </c>
      <c r="AX2273" s="59"/>
      <c r="AY2273" s="46"/>
      <c r="AZ2273" s="46" t="str">
        <f>IF(Table1[[#This Row],[Cur]]&lt;&gt;"",IF(Table1[[#This Row],[Cur]]="USD","",ExchangeRate),"")</f>
        <v/>
      </c>
      <c r="BA2273" s="46" t="str">
        <f>IF(Table1[[#This Row],[Grant]]&lt;&gt;"",VLOOKUP(Table1[[#This Row],[Grant]],Grants!B:D,3),"")</f>
        <v/>
      </c>
      <c r="BB2273" s="46" t="str">
        <f>TRIM(Table1[[#This Row],[Vendor ID]])</f>
        <v/>
      </c>
      <c r="BC2273">
        <f>IF(Table1[[#This Row],[Reference Number]]=Q2272,BC2272,BC2272+1)</f>
        <v>2</v>
      </c>
    </row>
    <row r="2274" spans="1:55" ht="11.25" hidden="1" customHeight="1">
      <c r="A2274" s="1"/>
      <c r="B2274" s="88" t="str">
        <f>IF(Table1[[#This Row],[Posting Date]]&lt;&gt;"",IF(Table1[[#This Row],[Reference Number]]=Q2273,B2273+1,1),"")</f>
        <v/>
      </c>
      <c r="C2274" s="61"/>
      <c r="D2274" s="61"/>
      <c r="E2274" s="218"/>
      <c r="F2274" s="143" t="str">
        <f>IFERROR(IF(VLOOKUP(Table1[[#This Row],[Budget Code Description]],Dimentions!$X$6:$AC$132,2,FALSE)="","",VLOOKUP(Table1[[#This Row],[Budget Code Description]],Dimentions!$X$6:$AC$132,2,FALSE)),"")</f>
        <v/>
      </c>
      <c r="G2274" s="143" t="str">
        <f>IFERROR(VLOOKUP(Table1[[#This Row],[Budget Code Description]],Dimentions!$X$6:$AC$132,3,FALSE),"")</f>
        <v/>
      </c>
      <c r="H2274" s="64" t="str">
        <f>IFERROR(VLOOKUP(Table1[[#This Row],[Account]],Dimentions!$S$6:$V$233,2,FALSE),"")</f>
        <v/>
      </c>
      <c r="I2274" s="62">
        <f>_xlfn.NUMBERVALUE(LEFT(Table1[[#This Row],[Account]],1))</f>
        <v>0</v>
      </c>
      <c r="J2274" s="62" t="str">
        <f>IFERROR(VLOOKUP(Table1[[#This Row],[Budget Code Description]],Table6[#All],7,FALSE),"")</f>
        <v/>
      </c>
      <c r="K2274" s="143" t="str">
        <f>IFERROR(VLOOKUP(Table1[[#This Row],[Budget Code Description]],Table6[#All],8,FALSE),"")</f>
        <v/>
      </c>
      <c r="L2274" s="63"/>
      <c r="M2274" s="65" t="str">
        <f>IFERROR(VLOOKUP(Table1[[#This Row],[Staff ID]],Table2[],2,FALSE),"")</f>
        <v/>
      </c>
      <c r="N2274" s="211" t="str">
        <f>IFERROR(IF(VLOOKUP(Table1[[#This Row],[Budget Code Description]],Dimentions!$X$6:$AC$97,4,FALSE)="","",VLOOKUP(Table1[[#This Row],[Budget Code Description]],Dimentions!$X$6:$AC$97,4,FALSE)),"")</f>
        <v/>
      </c>
      <c r="O2274" s="65" t="str">
        <f>IFERROR(VLOOKUP(Table1[[#This Row],[Vendor ID]],Table549[],2,FALSE),"")</f>
        <v/>
      </c>
      <c r="P2274" s="63"/>
      <c r="Q2274" s="143" t="str">
        <f>IF(Table1[[#This Row],[Posting Date]]&lt;&gt;"",$D$9,"")</f>
        <v/>
      </c>
      <c r="R2274" s="159" t="str">
        <f>IF(Table1[[#This Row],[Posting Date]]&lt;&gt;"",$D$10,"")</f>
        <v/>
      </c>
      <c r="S2274" s="66"/>
      <c r="T2274" s="63"/>
      <c r="U2274" s="67"/>
      <c r="V2274" s="67"/>
      <c r="W2274" s="67" t="str">
        <f t="shared" si="35"/>
        <v/>
      </c>
      <c r="X2274" s="161" t="str">
        <f>IF(E2274="","",(IF(Table1[[#This Row],[Cur]]="USD",Table1[[#This Row],[Cur_Amount Debit]],Table1[[#This Row],[Cur_Amount Debit]]/Table1[[#This Row],[Exchange Rate]])))</f>
        <v/>
      </c>
      <c r="Y2274" s="161" t="str">
        <f>IF(E2274="","",(IF(Table1[[#This Row],[Cur]]="USD",Table1[[#This Row],[Cur_Amount Credit]],Table1[[#This Row],[Cur_Amount Credit]]/ExchangeRate)))</f>
        <v/>
      </c>
      <c r="Z2274" s="203" t="str">
        <f>IF(E2274="","",(Table1[[#This Row],[Debit USD]]-Table1[[#This Row],[Credit USD]]))</f>
        <v/>
      </c>
      <c r="AA2274" s="122"/>
      <c r="AB2274" s="1"/>
      <c r="AC2274" s="15"/>
      <c r="AD2274" s="15" t="str">
        <f>IF(AND(OR(Table1[[#This Row],[Account]]="15030",Table1[[#This Row],[Account]]="15035",Table1[[#This Row],[Account]]="20150"),Table1[[#This Row],[Vendor ID]]=""),1,"")</f>
        <v/>
      </c>
      <c r="AE2274" s="15"/>
      <c r="AF2274" s="15"/>
      <c r="AG2274" s="15"/>
      <c r="AH2274" s="46" t="str">
        <f>IF(Table1[[#This Row],[Posting Date]]&lt;&gt;"","GJ-"&amp;CountryID,"")</f>
        <v/>
      </c>
      <c r="AI2274" s="59" t="str">
        <f>IF(Table1[[#This Row],[Posting Date]]&lt;&gt;"",Table1[[#This Row],[Posting Date]],"")</f>
        <v/>
      </c>
      <c r="AJ2274" s="46"/>
      <c r="AK2274" s="46" t="str">
        <f>IF(Table1[[#This Row],[Description]]&lt;&gt;"",Table1[[#This Row],[Description]],"")</f>
        <v/>
      </c>
      <c r="AL2274" s="46" t="str">
        <f>IF(Table1[[#This Row],[Posting Date]]&lt;&gt;"",Table1[[#This Row],[Reference Number]],"")</f>
        <v/>
      </c>
      <c r="AM2274" s="46" t="str">
        <f>TRIM(Table1[[#This Row],[Line '#]])</f>
        <v/>
      </c>
      <c r="AN2274" s="46" t="str">
        <f>TRIM(Table1[[#This Row],[Account]])</f>
        <v/>
      </c>
      <c r="AO2274" s="46" t="str">
        <f>IF(Table1[[#This Row],[Posting Date]]&lt;&gt;"",$D$5,"")</f>
        <v/>
      </c>
      <c r="AP2274" s="46" t="str">
        <f>TRIM(Table1[[#This Row],[Departments-Prgrams]])</f>
        <v/>
      </c>
      <c r="AQ2274" s="46" t="str">
        <f>TRIM(Table1[[#This Row],[Grant]])</f>
        <v/>
      </c>
      <c r="AR2274" s="46" t="str">
        <f>TRIM(Table1[[#This Row],[Staff ID]])</f>
        <v/>
      </c>
      <c r="AS2274" s="46" t="str">
        <f>IF(TRIM(Table1[[#This Row],[Budget Code]])=0,"",TRIM(Table1[[#This Row],[Budget Code]]))</f>
        <v/>
      </c>
      <c r="AT2274" s="46" t="str">
        <f>IF(Table1[[#This Row],[Line Description]]&lt;&gt;"",Table1[[#This Row],[Line Description]],"")</f>
        <v/>
      </c>
      <c r="AU2274" s="46" t="str">
        <f>IF(Table1[[#This Row],[Cur_Amount Debit]]&gt;0,ROUND(Table1[[#This Row],[Cur_Amount Debit]],2),"")</f>
        <v/>
      </c>
      <c r="AV2274" s="46" t="str">
        <f>IF(Table1[[#This Row],[Cur_Amount Credit]]&gt;0,ROUND(Table1[[#This Row],[Cur_Amount Credit]],2),"")</f>
        <v/>
      </c>
      <c r="AW2274" s="46" t="str">
        <f>LEFT(Table1[[#This Row],[Cur]],3)</f>
        <v/>
      </c>
      <c r="AX2274" s="59"/>
      <c r="AY2274" s="46"/>
      <c r="AZ2274" s="46" t="str">
        <f>IF(Table1[[#This Row],[Cur]]&lt;&gt;"",IF(Table1[[#This Row],[Cur]]="USD","",ExchangeRate),"")</f>
        <v/>
      </c>
      <c r="BA2274" s="46" t="str">
        <f>IF(Table1[[#This Row],[Grant]]&lt;&gt;"",VLOOKUP(Table1[[#This Row],[Grant]],Grants!B:D,3),"")</f>
        <v/>
      </c>
      <c r="BB2274" s="46" t="str">
        <f>TRIM(Table1[[#This Row],[Vendor ID]])</f>
        <v/>
      </c>
      <c r="BC2274">
        <f>IF(Table1[[#This Row],[Reference Number]]=Q2273,BC2273,BC2273+1)</f>
        <v>2</v>
      </c>
    </row>
    <row r="2275" spans="1:55" ht="11.25" hidden="1" customHeight="1">
      <c r="A2275" s="1"/>
      <c r="B2275" s="88" t="str">
        <f>IF(Table1[[#This Row],[Posting Date]]&lt;&gt;"",IF(Table1[[#This Row],[Reference Number]]=Q2274,B2274+1,1),"")</f>
        <v/>
      </c>
      <c r="C2275" s="61"/>
      <c r="D2275" s="61"/>
      <c r="E2275" s="218"/>
      <c r="F2275" s="143" t="str">
        <f>IFERROR(IF(VLOOKUP(Table1[[#This Row],[Budget Code Description]],Dimentions!$X$6:$AC$132,2,FALSE)="","",VLOOKUP(Table1[[#This Row],[Budget Code Description]],Dimentions!$X$6:$AC$132,2,FALSE)),"")</f>
        <v/>
      </c>
      <c r="G2275" s="143" t="str">
        <f>IFERROR(VLOOKUP(Table1[[#This Row],[Budget Code Description]],Dimentions!$X$6:$AC$132,3,FALSE),"")</f>
        <v/>
      </c>
      <c r="H2275" s="64" t="str">
        <f>IFERROR(VLOOKUP(Table1[[#This Row],[Account]],Dimentions!$S$6:$V$233,2,FALSE),"")</f>
        <v/>
      </c>
      <c r="I2275" s="62">
        <f>_xlfn.NUMBERVALUE(LEFT(Table1[[#This Row],[Account]],1))</f>
        <v>0</v>
      </c>
      <c r="J2275" s="62" t="str">
        <f>IFERROR(VLOOKUP(Table1[[#This Row],[Budget Code Description]],Table6[#All],7,FALSE),"")</f>
        <v/>
      </c>
      <c r="K2275" s="143" t="str">
        <f>IFERROR(VLOOKUP(Table1[[#This Row],[Budget Code Description]],Table6[#All],8,FALSE),"")</f>
        <v/>
      </c>
      <c r="L2275" s="63"/>
      <c r="M2275" s="65" t="str">
        <f>IFERROR(VLOOKUP(Table1[[#This Row],[Staff ID]],Table2[],2,FALSE),"")</f>
        <v/>
      </c>
      <c r="N2275" s="211" t="str">
        <f>IFERROR(IF(VLOOKUP(Table1[[#This Row],[Budget Code Description]],Dimentions!$X$6:$AC$97,4,FALSE)="","",VLOOKUP(Table1[[#This Row],[Budget Code Description]],Dimentions!$X$6:$AC$97,4,FALSE)),"")</f>
        <v/>
      </c>
      <c r="O2275" s="65" t="str">
        <f>IFERROR(VLOOKUP(Table1[[#This Row],[Vendor ID]],Table549[],2,FALSE),"")</f>
        <v/>
      </c>
      <c r="P2275" s="63"/>
      <c r="Q2275" s="143" t="str">
        <f>IF(Table1[[#This Row],[Posting Date]]&lt;&gt;"",$D$9,"")</f>
        <v/>
      </c>
      <c r="R2275" s="159" t="str">
        <f>IF(Table1[[#This Row],[Posting Date]]&lt;&gt;"",$D$10,"")</f>
        <v/>
      </c>
      <c r="S2275" s="66"/>
      <c r="T2275" s="63"/>
      <c r="U2275" s="67"/>
      <c r="V2275" s="67"/>
      <c r="W2275" s="67" t="str">
        <f t="shared" si="35"/>
        <v/>
      </c>
      <c r="X2275" s="161" t="str">
        <f>IF(E2275="","",(IF(Table1[[#This Row],[Cur]]="USD",Table1[[#This Row],[Cur_Amount Debit]],Table1[[#This Row],[Cur_Amount Debit]]/Table1[[#This Row],[Exchange Rate]])))</f>
        <v/>
      </c>
      <c r="Y2275" s="161" t="str">
        <f>IF(E2275="","",(IF(Table1[[#This Row],[Cur]]="USD",Table1[[#This Row],[Cur_Amount Credit]],Table1[[#This Row],[Cur_Amount Credit]]/ExchangeRate)))</f>
        <v/>
      </c>
      <c r="Z2275" s="203" t="str">
        <f>IF(E2275="","",(Table1[[#This Row],[Debit USD]]-Table1[[#This Row],[Credit USD]]))</f>
        <v/>
      </c>
      <c r="AA2275" s="122"/>
      <c r="AB2275" s="1"/>
      <c r="AC2275" s="15"/>
      <c r="AD2275" s="15" t="str">
        <f>IF(AND(OR(Table1[[#This Row],[Account]]="15030",Table1[[#This Row],[Account]]="15035",Table1[[#This Row],[Account]]="20150"),Table1[[#This Row],[Vendor ID]]=""),1,"")</f>
        <v/>
      </c>
      <c r="AE2275" s="15"/>
      <c r="AF2275" s="15"/>
      <c r="AG2275" s="15"/>
      <c r="AH2275" s="46" t="str">
        <f>IF(Table1[[#This Row],[Posting Date]]&lt;&gt;"","GJ-"&amp;CountryID,"")</f>
        <v/>
      </c>
      <c r="AI2275" s="59" t="str">
        <f>IF(Table1[[#This Row],[Posting Date]]&lt;&gt;"",Table1[[#This Row],[Posting Date]],"")</f>
        <v/>
      </c>
      <c r="AJ2275" s="46"/>
      <c r="AK2275" s="46" t="str">
        <f>IF(Table1[[#This Row],[Description]]&lt;&gt;"",Table1[[#This Row],[Description]],"")</f>
        <v/>
      </c>
      <c r="AL2275" s="46" t="str">
        <f>IF(Table1[[#This Row],[Posting Date]]&lt;&gt;"",Table1[[#This Row],[Reference Number]],"")</f>
        <v/>
      </c>
      <c r="AM2275" s="46" t="str">
        <f>TRIM(Table1[[#This Row],[Line '#]])</f>
        <v/>
      </c>
      <c r="AN2275" s="46" t="str">
        <f>TRIM(Table1[[#This Row],[Account]])</f>
        <v/>
      </c>
      <c r="AO2275" s="46" t="str">
        <f>IF(Table1[[#This Row],[Posting Date]]&lt;&gt;"",$D$5,"")</f>
        <v/>
      </c>
      <c r="AP2275" s="46" t="str">
        <f>TRIM(Table1[[#This Row],[Departments-Prgrams]])</f>
        <v/>
      </c>
      <c r="AQ2275" s="46" t="str">
        <f>TRIM(Table1[[#This Row],[Grant]])</f>
        <v/>
      </c>
      <c r="AR2275" s="46" t="str">
        <f>TRIM(Table1[[#This Row],[Staff ID]])</f>
        <v/>
      </c>
      <c r="AS2275" s="46" t="str">
        <f>IF(TRIM(Table1[[#This Row],[Budget Code]])=0,"",TRIM(Table1[[#This Row],[Budget Code]]))</f>
        <v/>
      </c>
      <c r="AT2275" s="46" t="str">
        <f>IF(Table1[[#This Row],[Line Description]]&lt;&gt;"",Table1[[#This Row],[Line Description]],"")</f>
        <v/>
      </c>
      <c r="AU2275" s="46" t="str">
        <f>IF(Table1[[#This Row],[Cur_Amount Debit]]&gt;0,ROUND(Table1[[#This Row],[Cur_Amount Debit]],2),"")</f>
        <v/>
      </c>
      <c r="AV2275" s="46" t="str">
        <f>IF(Table1[[#This Row],[Cur_Amount Credit]]&gt;0,ROUND(Table1[[#This Row],[Cur_Amount Credit]],2),"")</f>
        <v/>
      </c>
      <c r="AW2275" s="46" t="str">
        <f>LEFT(Table1[[#This Row],[Cur]],3)</f>
        <v/>
      </c>
      <c r="AX2275" s="59"/>
      <c r="AY2275" s="46"/>
      <c r="AZ2275" s="46" t="str">
        <f>IF(Table1[[#This Row],[Cur]]&lt;&gt;"",IF(Table1[[#This Row],[Cur]]="USD","",ExchangeRate),"")</f>
        <v/>
      </c>
      <c r="BA2275" s="46" t="str">
        <f>IF(Table1[[#This Row],[Grant]]&lt;&gt;"",VLOOKUP(Table1[[#This Row],[Grant]],Grants!B:D,3),"")</f>
        <v/>
      </c>
      <c r="BB2275" s="46" t="str">
        <f>TRIM(Table1[[#This Row],[Vendor ID]])</f>
        <v/>
      </c>
      <c r="BC2275">
        <f>IF(Table1[[#This Row],[Reference Number]]=Q2274,BC2274,BC2274+1)</f>
        <v>2</v>
      </c>
    </row>
    <row r="2276" spans="1:55" ht="11.25" hidden="1" customHeight="1">
      <c r="A2276" s="1"/>
      <c r="B2276" s="88" t="str">
        <f>IF(Table1[[#This Row],[Posting Date]]&lt;&gt;"",IF(Table1[[#This Row],[Reference Number]]=Q2275,B2275+1,1),"")</f>
        <v/>
      </c>
      <c r="C2276" s="61"/>
      <c r="D2276" s="61"/>
      <c r="E2276" s="218"/>
      <c r="F2276" s="143" t="str">
        <f>IFERROR(IF(VLOOKUP(Table1[[#This Row],[Budget Code Description]],Dimentions!$X$6:$AC$132,2,FALSE)="","",VLOOKUP(Table1[[#This Row],[Budget Code Description]],Dimentions!$X$6:$AC$132,2,FALSE)),"")</f>
        <v/>
      </c>
      <c r="G2276" s="143" t="str">
        <f>IFERROR(VLOOKUP(Table1[[#This Row],[Budget Code Description]],Dimentions!$X$6:$AC$132,3,FALSE),"")</f>
        <v/>
      </c>
      <c r="H2276" s="64" t="str">
        <f>IFERROR(VLOOKUP(Table1[[#This Row],[Account]],Dimentions!$S$6:$V$233,2,FALSE),"")</f>
        <v/>
      </c>
      <c r="I2276" s="62">
        <f>_xlfn.NUMBERVALUE(LEFT(Table1[[#This Row],[Account]],1))</f>
        <v>0</v>
      </c>
      <c r="J2276" s="62" t="str">
        <f>IFERROR(VLOOKUP(Table1[[#This Row],[Budget Code Description]],Table6[#All],7,FALSE),"")</f>
        <v/>
      </c>
      <c r="K2276" s="143" t="str">
        <f>IFERROR(VLOOKUP(Table1[[#This Row],[Budget Code Description]],Table6[#All],8,FALSE),"")</f>
        <v/>
      </c>
      <c r="L2276" s="63"/>
      <c r="M2276" s="65" t="str">
        <f>IFERROR(VLOOKUP(Table1[[#This Row],[Staff ID]],Table2[],2,FALSE),"")</f>
        <v/>
      </c>
      <c r="N2276" s="211" t="str">
        <f>IFERROR(IF(VLOOKUP(Table1[[#This Row],[Budget Code Description]],Dimentions!$X$6:$AC$97,4,FALSE)="","",VLOOKUP(Table1[[#This Row],[Budget Code Description]],Dimentions!$X$6:$AC$97,4,FALSE)),"")</f>
        <v/>
      </c>
      <c r="O2276" s="65" t="str">
        <f>IFERROR(VLOOKUP(Table1[[#This Row],[Vendor ID]],Table549[],2,FALSE),"")</f>
        <v/>
      </c>
      <c r="P2276" s="63"/>
      <c r="Q2276" s="143" t="str">
        <f>IF(Table1[[#This Row],[Posting Date]]&lt;&gt;"",$D$9,"")</f>
        <v/>
      </c>
      <c r="R2276" s="159" t="str">
        <f>IF(Table1[[#This Row],[Posting Date]]&lt;&gt;"",$D$10,"")</f>
        <v/>
      </c>
      <c r="S2276" s="66"/>
      <c r="T2276" s="63"/>
      <c r="U2276" s="67"/>
      <c r="V2276" s="67"/>
      <c r="W2276" s="67" t="str">
        <f t="shared" si="35"/>
        <v/>
      </c>
      <c r="X2276" s="161" t="str">
        <f>IF(E2276="","",(IF(Table1[[#This Row],[Cur]]="USD",Table1[[#This Row],[Cur_Amount Debit]],Table1[[#This Row],[Cur_Amount Debit]]/Table1[[#This Row],[Exchange Rate]])))</f>
        <v/>
      </c>
      <c r="Y2276" s="161" t="str">
        <f>IF(E2276="","",(IF(Table1[[#This Row],[Cur]]="USD",Table1[[#This Row],[Cur_Amount Credit]],Table1[[#This Row],[Cur_Amount Credit]]/ExchangeRate)))</f>
        <v/>
      </c>
      <c r="Z2276" s="203" t="str">
        <f>IF(E2276="","",(Table1[[#This Row],[Debit USD]]-Table1[[#This Row],[Credit USD]]))</f>
        <v/>
      </c>
      <c r="AA2276" s="122"/>
      <c r="AB2276" s="1"/>
      <c r="AC2276" s="15"/>
      <c r="AD2276" s="15" t="str">
        <f>IF(AND(OR(Table1[[#This Row],[Account]]="15030",Table1[[#This Row],[Account]]="15035",Table1[[#This Row],[Account]]="20150"),Table1[[#This Row],[Vendor ID]]=""),1,"")</f>
        <v/>
      </c>
      <c r="AE2276" s="15"/>
      <c r="AF2276" s="15"/>
      <c r="AG2276" s="15"/>
      <c r="AH2276" s="46" t="str">
        <f>IF(Table1[[#This Row],[Posting Date]]&lt;&gt;"","GJ-"&amp;CountryID,"")</f>
        <v/>
      </c>
      <c r="AI2276" s="59" t="str">
        <f>IF(Table1[[#This Row],[Posting Date]]&lt;&gt;"",Table1[[#This Row],[Posting Date]],"")</f>
        <v/>
      </c>
      <c r="AJ2276" s="46"/>
      <c r="AK2276" s="46" t="str">
        <f>IF(Table1[[#This Row],[Description]]&lt;&gt;"",Table1[[#This Row],[Description]],"")</f>
        <v/>
      </c>
      <c r="AL2276" s="46" t="str">
        <f>IF(Table1[[#This Row],[Posting Date]]&lt;&gt;"",Table1[[#This Row],[Reference Number]],"")</f>
        <v/>
      </c>
      <c r="AM2276" s="46" t="str">
        <f>TRIM(Table1[[#This Row],[Line '#]])</f>
        <v/>
      </c>
      <c r="AN2276" s="46" t="str">
        <f>TRIM(Table1[[#This Row],[Account]])</f>
        <v/>
      </c>
      <c r="AO2276" s="46" t="str">
        <f>IF(Table1[[#This Row],[Posting Date]]&lt;&gt;"",$D$5,"")</f>
        <v/>
      </c>
      <c r="AP2276" s="46" t="str">
        <f>TRIM(Table1[[#This Row],[Departments-Prgrams]])</f>
        <v/>
      </c>
      <c r="AQ2276" s="46" t="str">
        <f>TRIM(Table1[[#This Row],[Grant]])</f>
        <v/>
      </c>
      <c r="AR2276" s="46" t="str">
        <f>TRIM(Table1[[#This Row],[Staff ID]])</f>
        <v/>
      </c>
      <c r="AS2276" s="46" t="str">
        <f>IF(TRIM(Table1[[#This Row],[Budget Code]])=0,"",TRIM(Table1[[#This Row],[Budget Code]]))</f>
        <v/>
      </c>
      <c r="AT2276" s="46" t="str">
        <f>IF(Table1[[#This Row],[Line Description]]&lt;&gt;"",Table1[[#This Row],[Line Description]],"")</f>
        <v/>
      </c>
      <c r="AU2276" s="46" t="str">
        <f>IF(Table1[[#This Row],[Cur_Amount Debit]]&gt;0,ROUND(Table1[[#This Row],[Cur_Amount Debit]],2),"")</f>
        <v/>
      </c>
      <c r="AV2276" s="46" t="str">
        <f>IF(Table1[[#This Row],[Cur_Amount Credit]]&gt;0,ROUND(Table1[[#This Row],[Cur_Amount Credit]],2),"")</f>
        <v/>
      </c>
      <c r="AW2276" s="46" t="str">
        <f>LEFT(Table1[[#This Row],[Cur]],3)</f>
        <v/>
      </c>
      <c r="AX2276" s="59"/>
      <c r="AY2276" s="46"/>
      <c r="AZ2276" s="46" t="str">
        <f>IF(Table1[[#This Row],[Cur]]&lt;&gt;"",IF(Table1[[#This Row],[Cur]]="USD","",ExchangeRate),"")</f>
        <v/>
      </c>
      <c r="BA2276" s="46" t="str">
        <f>IF(Table1[[#This Row],[Grant]]&lt;&gt;"",VLOOKUP(Table1[[#This Row],[Grant]],Grants!B:D,3),"")</f>
        <v/>
      </c>
      <c r="BB2276" s="46" t="str">
        <f>TRIM(Table1[[#This Row],[Vendor ID]])</f>
        <v/>
      </c>
      <c r="BC2276">
        <f>IF(Table1[[#This Row],[Reference Number]]=Q2275,BC2275,BC2275+1)</f>
        <v>2</v>
      </c>
    </row>
    <row r="2277" spans="1:55" ht="11.25" hidden="1" customHeight="1">
      <c r="A2277" s="1"/>
      <c r="B2277" s="88" t="str">
        <f>IF(Table1[[#This Row],[Posting Date]]&lt;&gt;"",IF(Table1[[#This Row],[Reference Number]]=Q2276,B2276+1,1),"")</f>
        <v/>
      </c>
      <c r="C2277" s="61"/>
      <c r="D2277" s="61"/>
      <c r="E2277" s="218"/>
      <c r="F2277" s="143" t="str">
        <f>IFERROR(IF(VLOOKUP(Table1[[#This Row],[Budget Code Description]],Dimentions!$X$6:$AC$132,2,FALSE)="","",VLOOKUP(Table1[[#This Row],[Budget Code Description]],Dimentions!$X$6:$AC$132,2,FALSE)),"")</f>
        <v/>
      </c>
      <c r="G2277" s="143" t="str">
        <f>IFERROR(VLOOKUP(Table1[[#This Row],[Budget Code Description]],Dimentions!$X$6:$AC$132,3,FALSE),"")</f>
        <v/>
      </c>
      <c r="H2277" s="64" t="str">
        <f>IFERROR(VLOOKUP(Table1[[#This Row],[Account]],Dimentions!$S$6:$V$233,2,FALSE),"")</f>
        <v/>
      </c>
      <c r="I2277" s="62">
        <f>_xlfn.NUMBERVALUE(LEFT(Table1[[#This Row],[Account]],1))</f>
        <v>0</v>
      </c>
      <c r="J2277" s="62" t="str">
        <f>IFERROR(VLOOKUP(Table1[[#This Row],[Budget Code Description]],Table6[#All],7,FALSE),"")</f>
        <v/>
      </c>
      <c r="K2277" s="143" t="str">
        <f>IFERROR(VLOOKUP(Table1[[#This Row],[Budget Code Description]],Table6[#All],8,FALSE),"")</f>
        <v/>
      </c>
      <c r="L2277" s="63"/>
      <c r="M2277" s="65" t="str">
        <f>IFERROR(VLOOKUP(Table1[[#This Row],[Staff ID]],Table2[],2,FALSE),"")</f>
        <v/>
      </c>
      <c r="N2277" s="211" t="str">
        <f>IFERROR(IF(VLOOKUP(Table1[[#This Row],[Budget Code Description]],Dimentions!$X$6:$AC$97,4,FALSE)="","",VLOOKUP(Table1[[#This Row],[Budget Code Description]],Dimentions!$X$6:$AC$97,4,FALSE)),"")</f>
        <v/>
      </c>
      <c r="O2277" s="65" t="str">
        <f>IFERROR(VLOOKUP(Table1[[#This Row],[Vendor ID]],Table549[],2,FALSE),"")</f>
        <v/>
      </c>
      <c r="P2277" s="63"/>
      <c r="Q2277" s="143" t="str">
        <f>IF(Table1[[#This Row],[Posting Date]]&lt;&gt;"",$D$9,"")</f>
        <v/>
      </c>
      <c r="R2277" s="159" t="str">
        <f>IF(Table1[[#This Row],[Posting Date]]&lt;&gt;"",$D$10,"")</f>
        <v/>
      </c>
      <c r="S2277" s="66"/>
      <c r="T2277" s="63"/>
      <c r="U2277" s="67"/>
      <c r="V2277" s="67"/>
      <c r="W2277" s="67" t="str">
        <f t="shared" si="35"/>
        <v/>
      </c>
      <c r="X2277" s="161" t="str">
        <f>IF(E2277="","",(IF(Table1[[#This Row],[Cur]]="USD",Table1[[#This Row],[Cur_Amount Debit]],Table1[[#This Row],[Cur_Amount Debit]]/Table1[[#This Row],[Exchange Rate]])))</f>
        <v/>
      </c>
      <c r="Y2277" s="161" t="str">
        <f>IF(E2277="","",(IF(Table1[[#This Row],[Cur]]="USD",Table1[[#This Row],[Cur_Amount Credit]],Table1[[#This Row],[Cur_Amount Credit]]/ExchangeRate)))</f>
        <v/>
      </c>
      <c r="Z2277" s="203" t="str">
        <f>IF(E2277="","",(Table1[[#This Row],[Debit USD]]-Table1[[#This Row],[Credit USD]]))</f>
        <v/>
      </c>
      <c r="AA2277" s="122"/>
      <c r="AB2277" s="1"/>
      <c r="AC2277" s="15"/>
      <c r="AD2277" s="15" t="str">
        <f>IF(AND(OR(Table1[[#This Row],[Account]]="15030",Table1[[#This Row],[Account]]="15035",Table1[[#This Row],[Account]]="20150"),Table1[[#This Row],[Vendor ID]]=""),1,"")</f>
        <v/>
      </c>
      <c r="AE2277" s="15"/>
      <c r="AF2277" s="15"/>
      <c r="AG2277" s="15"/>
      <c r="AH2277" s="46" t="str">
        <f>IF(Table1[[#This Row],[Posting Date]]&lt;&gt;"","GJ-"&amp;CountryID,"")</f>
        <v/>
      </c>
      <c r="AI2277" s="59" t="str">
        <f>IF(Table1[[#This Row],[Posting Date]]&lt;&gt;"",Table1[[#This Row],[Posting Date]],"")</f>
        <v/>
      </c>
      <c r="AJ2277" s="46"/>
      <c r="AK2277" s="46" t="str">
        <f>IF(Table1[[#This Row],[Description]]&lt;&gt;"",Table1[[#This Row],[Description]],"")</f>
        <v/>
      </c>
      <c r="AL2277" s="46" t="str">
        <f>IF(Table1[[#This Row],[Posting Date]]&lt;&gt;"",Table1[[#This Row],[Reference Number]],"")</f>
        <v/>
      </c>
      <c r="AM2277" s="46" t="str">
        <f>TRIM(Table1[[#This Row],[Line '#]])</f>
        <v/>
      </c>
      <c r="AN2277" s="46" t="str">
        <f>TRIM(Table1[[#This Row],[Account]])</f>
        <v/>
      </c>
      <c r="AO2277" s="46" t="str">
        <f>IF(Table1[[#This Row],[Posting Date]]&lt;&gt;"",$D$5,"")</f>
        <v/>
      </c>
      <c r="AP2277" s="46" t="str">
        <f>TRIM(Table1[[#This Row],[Departments-Prgrams]])</f>
        <v/>
      </c>
      <c r="AQ2277" s="46" t="str">
        <f>TRIM(Table1[[#This Row],[Grant]])</f>
        <v/>
      </c>
      <c r="AR2277" s="46" t="str">
        <f>TRIM(Table1[[#This Row],[Staff ID]])</f>
        <v/>
      </c>
      <c r="AS2277" s="46" t="str">
        <f>IF(TRIM(Table1[[#This Row],[Budget Code]])=0,"",TRIM(Table1[[#This Row],[Budget Code]]))</f>
        <v/>
      </c>
      <c r="AT2277" s="46" t="str">
        <f>IF(Table1[[#This Row],[Line Description]]&lt;&gt;"",Table1[[#This Row],[Line Description]],"")</f>
        <v/>
      </c>
      <c r="AU2277" s="46" t="str">
        <f>IF(Table1[[#This Row],[Cur_Amount Debit]]&gt;0,ROUND(Table1[[#This Row],[Cur_Amount Debit]],2),"")</f>
        <v/>
      </c>
      <c r="AV2277" s="46" t="str">
        <f>IF(Table1[[#This Row],[Cur_Amount Credit]]&gt;0,ROUND(Table1[[#This Row],[Cur_Amount Credit]],2),"")</f>
        <v/>
      </c>
      <c r="AW2277" s="46" t="str">
        <f>LEFT(Table1[[#This Row],[Cur]],3)</f>
        <v/>
      </c>
      <c r="AX2277" s="59"/>
      <c r="AY2277" s="46"/>
      <c r="AZ2277" s="46" t="str">
        <f>IF(Table1[[#This Row],[Cur]]&lt;&gt;"",IF(Table1[[#This Row],[Cur]]="USD","",ExchangeRate),"")</f>
        <v/>
      </c>
      <c r="BA2277" s="46" t="str">
        <f>IF(Table1[[#This Row],[Grant]]&lt;&gt;"",VLOOKUP(Table1[[#This Row],[Grant]],Grants!B:D,3),"")</f>
        <v/>
      </c>
      <c r="BB2277" s="46" t="str">
        <f>TRIM(Table1[[#This Row],[Vendor ID]])</f>
        <v/>
      </c>
      <c r="BC2277">
        <f>IF(Table1[[#This Row],[Reference Number]]=Q2276,BC2276,BC2276+1)</f>
        <v>2</v>
      </c>
    </row>
    <row r="2278" spans="1:55" ht="11.25" hidden="1" customHeight="1">
      <c r="A2278" s="1"/>
      <c r="B2278" s="88" t="str">
        <f>IF(Table1[[#This Row],[Posting Date]]&lt;&gt;"",IF(Table1[[#This Row],[Reference Number]]=Q2277,B2277+1,1),"")</f>
        <v/>
      </c>
      <c r="C2278" s="61"/>
      <c r="D2278" s="61"/>
      <c r="E2278" s="218"/>
      <c r="F2278" s="143" t="str">
        <f>IFERROR(IF(VLOOKUP(Table1[[#This Row],[Budget Code Description]],Dimentions!$X$6:$AC$132,2,FALSE)="","",VLOOKUP(Table1[[#This Row],[Budget Code Description]],Dimentions!$X$6:$AC$132,2,FALSE)),"")</f>
        <v/>
      </c>
      <c r="G2278" s="143" t="str">
        <f>IFERROR(VLOOKUP(Table1[[#This Row],[Budget Code Description]],Dimentions!$X$6:$AC$132,3,FALSE),"")</f>
        <v/>
      </c>
      <c r="H2278" s="64" t="str">
        <f>IFERROR(VLOOKUP(Table1[[#This Row],[Account]],Dimentions!$S$6:$V$233,2,FALSE),"")</f>
        <v/>
      </c>
      <c r="I2278" s="62">
        <f>_xlfn.NUMBERVALUE(LEFT(Table1[[#This Row],[Account]],1))</f>
        <v>0</v>
      </c>
      <c r="J2278" s="62" t="str">
        <f>IFERROR(VLOOKUP(Table1[[#This Row],[Budget Code Description]],Table6[#All],7,FALSE),"")</f>
        <v/>
      </c>
      <c r="K2278" s="143" t="str">
        <f>IFERROR(VLOOKUP(Table1[[#This Row],[Budget Code Description]],Table6[#All],8,FALSE),"")</f>
        <v/>
      </c>
      <c r="L2278" s="63"/>
      <c r="M2278" s="65" t="str">
        <f>IFERROR(VLOOKUP(Table1[[#This Row],[Staff ID]],Table2[],2,FALSE),"")</f>
        <v/>
      </c>
      <c r="N2278" s="211" t="str">
        <f>IFERROR(IF(VLOOKUP(Table1[[#This Row],[Budget Code Description]],Dimentions!$X$6:$AC$97,4,FALSE)="","",VLOOKUP(Table1[[#This Row],[Budget Code Description]],Dimentions!$X$6:$AC$97,4,FALSE)),"")</f>
        <v/>
      </c>
      <c r="O2278" s="65" t="str">
        <f>IFERROR(VLOOKUP(Table1[[#This Row],[Vendor ID]],Table549[],2,FALSE),"")</f>
        <v/>
      </c>
      <c r="P2278" s="63"/>
      <c r="Q2278" s="143" t="str">
        <f>IF(Table1[[#This Row],[Posting Date]]&lt;&gt;"",$D$9,"")</f>
        <v/>
      </c>
      <c r="R2278" s="159" t="str">
        <f>IF(Table1[[#This Row],[Posting Date]]&lt;&gt;"",$D$10,"")</f>
        <v/>
      </c>
      <c r="S2278" s="66"/>
      <c r="T2278" s="63"/>
      <c r="U2278" s="67"/>
      <c r="V2278" s="67"/>
      <c r="W2278" s="67" t="str">
        <f t="shared" si="35"/>
        <v/>
      </c>
      <c r="X2278" s="161" t="str">
        <f>IF(E2278="","",(IF(Table1[[#This Row],[Cur]]="USD",Table1[[#This Row],[Cur_Amount Debit]],Table1[[#This Row],[Cur_Amount Debit]]/Table1[[#This Row],[Exchange Rate]])))</f>
        <v/>
      </c>
      <c r="Y2278" s="161" t="str">
        <f>IF(E2278="","",(IF(Table1[[#This Row],[Cur]]="USD",Table1[[#This Row],[Cur_Amount Credit]],Table1[[#This Row],[Cur_Amount Credit]]/ExchangeRate)))</f>
        <v/>
      </c>
      <c r="Z2278" s="203" t="str">
        <f>IF(E2278="","",(Table1[[#This Row],[Debit USD]]-Table1[[#This Row],[Credit USD]]))</f>
        <v/>
      </c>
      <c r="AA2278" s="122"/>
      <c r="AB2278" s="1"/>
      <c r="AC2278" s="15"/>
      <c r="AD2278" s="15" t="str">
        <f>IF(AND(OR(Table1[[#This Row],[Account]]="15030",Table1[[#This Row],[Account]]="15035",Table1[[#This Row],[Account]]="20150"),Table1[[#This Row],[Vendor ID]]=""),1,"")</f>
        <v/>
      </c>
      <c r="AE2278" s="15"/>
      <c r="AF2278" s="15"/>
      <c r="AG2278" s="15"/>
      <c r="AH2278" s="46" t="str">
        <f>IF(Table1[[#This Row],[Posting Date]]&lt;&gt;"","GJ-"&amp;CountryID,"")</f>
        <v/>
      </c>
      <c r="AI2278" s="59" t="str">
        <f>IF(Table1[[#This Row],[Posting Date]]&lt;&gt;"",Table1[[#This Row],[Posting Date]],"")</f>
        <v/>
      </c>
      <c r="AJ2278" s="46"/>
      <c r="AK2278" s="46" t="str">
        <f>IF(Table1[[#This Row],[Description]]&lt;&gt;"",Table1[[#This Row],[Description]],"")</f>
        <v/>
      </c>
      <c r="AL2278" s="46" t="str">
        <f>IF(Table1[[#This Row],[Posting Date]]&lt;&gt;"",Table1[[#This Row],[Reference Number]],"")</f>
        <v/>
      </c>
      <c r="AM2278" s="46" t="str">
        <f>TRIM(Table1[[#This Row],[Line '#]])</f>
        <v/>
      </c>
      <c r="AN2278" s="46" t="str">
        <f>TRIM(Table1[[#This Row],[Account]])</f>
        <v/>
      </c>
      <c r="AO2278" s="46" t="str">
        <f>IF(Table1[[#This Row],[Posting Date]]&lt;&gt;"",$D$5,"")</f>
        <v/>
      </c>
      <c r="AP2278" s="46" t="str">
        <f>TRIM(Table1[[#This Row],[Departments-Prgrams]])</f>
        <v/>
      </c>
      <c r="AQ2278" s="46" t="str">
        <f>TRIM(Table1[[#This Row],[Grant]])</f>
        <v/>
      </c>
      <c r="AR2278" s="46" t="str">
        <f>TRIM(Table1[[#This Row],[Staff ID]])</f>
        <v/>
      </c>
      <c r="AS2278" s="46" t="str">
        <f>IF(TRIM(Table1[[#This Row],[Budget Code]])=0,"",TRIM(Table1[[#This Row],[Budget Code]]))</f>
        <v/>
      </c>
      <c r="AT2278" s="46" t="str">
        <f>IF(Table1[[#This Row],[Line Description]]&lt;&gt;"",Table1[[#This Row],[Line Description]],"")</f>
        <v/>
      </c>
      <c r="AU2278" s="46" t="str">
        <f>IF(Table1[[#This Row],[Cur_Amount Debit]]&gt;0,ROUND(Table1[[#This Row],[Cur_Amount Debit]],2),"")</f>
        <v/>
      </c>
      <c r="AV2278" s="46" t="str">
        <f>IF(Table1[[#This Row],[Cur_Amount Credit]]&gt;0,ROUND(Table1[[#This Row],[Cur_Amount Credit]],2),"")</f>
        <v/>
      </c>
      <c r="AW2278" s="46" t="str">
        <f>LEFT(Table1[[#This Row],[Cur]],3)</f>
        <v/>
      </c>
      <c r="AX2278" s="59"/>
      <c r="AY2278" s="46"/>
      <c r="AZ2278" s="46" t="str">
        <f>IF(Table1[[#This Row],[Cur]]&lt;&gt;"",IF(Table1[[#This Row],[Cur]]="USD","",ExchangeRate),"")</f>
        <v/>
      </c>
      <c r="BA2278" s="46" t="str">
        <f>IF(Table1[[#This Row],[Grant]]&lt;&gt;"",VLOOKUP(Table1[[#This Row],[Grant]],Grants!B:D,3),"")</f>
        <v/>
      </c>
      <c r="BB2278" s="46" t="str">
        <f>TRIM(Table1[[#This Row],[Vendor ID]])</f>
        <v/>
      </c>
      <c r="BC2278">
        <f>IF(Table1[[#This Row],[Reference Number]]=Q2277,BC2277,BC2277+1)</f>
        <v>2</v>
      </c>
    </row>
    <row r="2279" spans="1:55" ht="11.25" hidden="1" customHeight="1">
      <c r="A2279" s="1"/>
      <c r="B2279" s="88" t="str">
        <f>IF(Table1[[#This Row],[Posting Date]]&lt;&gt;"",IF(Table1[[#This Row],[Reference Number]]=Q2278,B2278+1,1),"")</f>
        <v/>
      </c>
      <c r="C2279" s="61"/>
      <c r="D2279" s="61"/>
      <c r="E2279" s="218"/>
      <c r="F2279" s="143" t="str">
        <f>IFERROR(IF(VLOOKUP(Table1[[#This Row],[Budget Code Description]],Dimentions!$X$6:$AC$132,2,FALSE)="","",VLOOKUP(Table1[[#This Row],[Budget Code Description]],Dimentions!$X$6:$AC$132,2,FALSE)),"")</f>
        <v/>
      </c>
      <c r="G2279" s="143" t="str">
        <f>IFERROR(VLOOKUP(Table1[[#This Row],[Budget Code Description]],Dimentions!$X$6:$AC$132,3,FALSE),"")</f>
        <v/>
      </c>
      <c r="H2279" s="64" t="str">
        <f>IFERROR(VLOOKUP(Table1[[#This Row],[Account]],Dimentions!$S$6:$V$233,2,FALSE),"")</f>
        <v/>
      </c>
      <c r="I2279" s="62">
        <f>_xlfn.NUMBERVALUE(LEFT(Table1[[#This Row],[Account]],1))</f>
        <v>0</v>
      </c>
      <c r="J2279" s="62" t="str">
        <f>IFERROR(VLOOKUP(Table1[[#This Row],[Budget Code Description]],Table6[#All],7,FALSE),"")</f>
        <v/>
      </c>
      <c r="K2279" s="143" t="str">
        <f>IFERROR(VLOOKUP(Table1[[#This Row],[Budget Code Description]],Table6[#All],8,FALSE),"")</f>
        <v/>
      </c>
      <c r="L2279" s="63"/>
      <c r="M2279" s="65" t="str">
        <f>IFERROR(VLOOKUP(Table1[[#This Row],[Staff ID]],Table2[],2,FALSE),"")</f>
        <v/>
      </c>
      <c r="N2279" s="211" t="str">
        <f>IFERROR(IF(VLOOKUP(Table1[[#This Row],[Budget Code Description]],Dimentions!$X$6:$AC$97,4,FALSE)="","",VLOOKUP(Table1[[#This Row],[Budget Code Description]],Dimentions!$X$6:$AC$97,4,FALSE)),"")</f>
        <v/>
      </c>
      <c r="O2279" s="65" t="str">
        <f>IFERROR(VLOOKUP(Table1[[#This Row],[Vendor ID]],Table549[],2,FALSE),"")</f>
        <v/>
      </c>
      <c r="P2279" s="63"/>
      <c r="Q2279" s="143" t="str">
        <f>IF(Table1[[#This Row],[Posting Date]]&lt;&gt;"",$D$9,"")</f>
        <v/>
      </c>
      <c r="R2279" s="159" t="str">
        <f>IF(Table1[[#This Row],[Posting Date]]&lt;&gt;"",$D$10,"")</f>
        <v/>
      </c>
      <c r="S2279" s="66"/>
      <c r="T2279" s="63"/>
      <c r="U2279" s="67"/>
      <c r="V2279" s="67"/>
      <c r="W2279" s="67" t="str">
        <f t="shared" si="35"/>
        <v/>
      </c>
      <c r="X2279" s="161" t="str">
        <f>IF(E2279="","",(IF(Table1[[#This Row],[Cur]]="USD",Table1[[#This Row],[Cur_Amount Debit]],Table1[[#This Row],[Cur_Amount Debit]]/Table1[[#This Row],[Exchange Rate]])))</f>
        <v/>
      </c>
      <c r="Y2279" s="161" t="str">
        <f>IF(E2279="","",(IF(Table1[[#This Row],[Cur]]="USD",Table1[[#This Row],[Cur_Amount Credit]],Table1[[#This Row],[Cur_Amount Credit]]/ExchangeRate)))</f>
        <v/>
      </c>
      <c r="Z2279" s="203" t="str">
        <f>IF(E2279="","",(Table1[[#This Row],[Debit USD]]-Table1[[#This Row],[Credit USD]]))</f>
        <v/>
      </c>
      <c r="AA2279" s="122"/>
      <c r="AB2279" s="1"/>
      <c r="AC2279" s="15"/>
      <c r="AD2279" s="15" t="str">
        <f>IF(AND(OR(Table1[[#This Row],[Account]]="15030",Table1[[#This Row],[Account]]="15035",Table1[[#This Row],[Account]]="20150"),Table1[[#This Row],[Vendor ID]]=""),1,"")</f>
        <v/>
      </c>
      <c r="AE2279" s="15"/>
      <c r="AF2279" s="15"/>
      <c r="AG2279" s="15"/>
      <c r="AH2279" s="46" t="str">
        <f>IF(Table1[[#This Row],[Posting Date]]&lt;&gt;"","GJ-"&amp;CountryID,"")</f>
        <v/>
      </c>
      <c r="AI2279" s="59" t="str">
        <f>IF(Table1[[#This Row],[Posting Date]]&lt;&gt;"",Table1[[#This Row],[Posting Date]],"")</f>
        <v/>
      </c>
      <c r="AJ2279" s="46"/>
      <c r="AK2279" s="46" t="str">
        <f>IF(Table1[[#This Row],[Description]]&lt;&gt;"",Table1[[#This Row],[Description]],"")</f>
        <v/>
      </c>
      <c r="AL2279" s="46" t="str">
        <f>IF(Table1[[#This Row],[Posting Date]]&lt;&gt;"",Table1[[#This Row],[Reference Number]],"")</f>
        <v/>
      </c>
      <c r="AM2279" s="46" t="str">
        <f>TRIM(Table1[[#This Row],[Line '#]])</f>
        <v/>
      </c>
      <c r="AN2279" s="46" t="str">
        <f>TRIM(Table1[[#This Row],[Account]])</f>
        <v/>
      </c>
      <c r="AO2279" s="46" t="str">
        <f>IF(Table1[[#This Row],[Posting Date]]&lt;&gt;"",$D$5,"")</f>
        <v/>
      </c>
      <c r="AP2279" s="46" t="str">
        <f>TRIM(Table1[[#This Row],[Departments-Prgrams]])</f>
        <v/>
      </c>
      <c r="AQ2279" s="46" t="str">
        <f>TRIM(Table1[[#This Row],[Grant]])</f>
        <v/>
      </c>
      <c r="AR2279" s="46" t="str">
        <f>TRIM(Table1[[#This Row],[Staff ID]])</f>
        <v/>
      </c>
      <c r="AS2279" s="46" t="str">
        <f>IF(TRIM(Table1[[#This Row],[Budget Code]])=0,"",TRIM(Table1[[#This Row],[Budget Code]]))</f>
        <v/>
      </c>
      <c r="AT2279" s="46" t="str">
        <f>IF(Table1[[#This Row],[Line Description]]&lt;&gt;"",Table1[[#This Row],[Line Description]],"")</f>
        <v/>
      </c>
      <c r="AU2279" s="46" t="str">
        <f>IF(Table1[[#This Row],[Cur_Amount Debit]]&gt;0,ROUND(Table1[[#This Row],[Cur_Amount Debit]],2),"")</f>
        <v/>
      </c>
      <c r="AV2279" s="46" t="str">
        <f>IF(Table1[[#This Row],[Cur_Amount Credit]]&gt;0,ROUND(Table1[[#This Row],[Cur_Amount Credit]],2),"")</f>
        <v/>
      </c>
      <c r="AW2279" s="46" t="str">
        <f>LEFT(Table1[[#This Row],[Cur]],3)</f>
        <v/>
      </c>
      <c r="AX2279" s="59"/>
      <c r="AY2279" s="46"/>
      <c r="AZ2279" s="46" t="str">
        <f>IF(Table1[[#This Row],[Cur]]&lt;&gt;"",IF(Table1[[#This Row],[Cur]]="USD","",ExchangeRate),"")</f>
        <v/>
      </c>
      <c r="BA2279" s="46" t="str">
        <f>IF(Table1[[#This Row],[Grant]]&lt;&gt;"",VLOOKUP(Table1[[#This Row],[Grant]],Grants!B:D,3),"")</f>
        <v/>
      </c>
      <c r="BB2279" s="46" t="str">
        <f>TRIM(Table1[[#This Row],[Vendor ID]])</f>
        <v/>
      </c>
      <c r="BC2279">
        <f>IF(Table1[[#This Row],[Reference Number]]=Q2278,BC2278,BC2278+1)</f>
        <v>2</v>
      </c>
    </row>
    <row r="2280" spans="1:55" ht="11.25" hidden="1" customHeight="1">
      <c r="A2280" s="1"/>
      <c r="B2280" s="88" t="str">
        <f>IF(Table1[[#This Row],[Posting Date]]&lt;&gt;"",IF(Table1[[#This Row],[Reference Number]]=Q2279,B2279+1,1),"")</f>
        <v/>
      </c>
      <c r="C2280" s="61"/>
      <c r="D2280" s="61"/>
      <c r="E2280" s="218"/>
      <c r="F2280" s="143" t="str">
        <f>IFERROR(IF(VLOOKUP(Table1[[#This Row],[Budget Code Description]],Dimentions!$X$6:$AC$132,2,FALSE)="","",VLOOKUP(Table1[[#This Row],[Budget Code Description]],Dimentions!$X$6:$AC$132,2,FALSE)),"")</f>
        <v/>
      </c>
      <c r="G2280" s="143" t="str">
        <f>IFERROR(VLOOKUP(Table1[[#This Row],[Budget Code Description]],Dimentions!$X$6:$AC$132,3,FALSE),"")</f>
        <v/>
      </c>
      <c r="H2280" s="64" t="str">
        <f>IFERROR(VLOOKUP(Table1[[#This Row],[Account]],Dimentions!$S$6:$V$233,2,FALSE),"")</f>
        <v/>
      </c>
      <c r="I2280" s="62">
        <f>_xlfn.NUMBERVALUE(LEFT(Table1[[#This Row],[Account]],1))</f>
        <v>0</v>
      </c>
      <c r="J2280" s="62" t="str">
        <f>IFERROR(VLOOKUP(Table1[[#This Row],[Budget Code Description]],Table6[#All],7,FALSE),"")</f>
        <v/>
      </c>
      <c r="K2280" s="143" t="str">
        <f>IFERROR(VLOOKUP(Table1[[#This Row],[Budget Code Description]],Table6[#All],8,FALSE),"")</f>
        <v/>
      </c>
      <c r="L2280" s="63"/>
      <c r="M2280" s="65" t="str">
        <f>IFERROR(VLOOKUP(Table1[[#This Row],[Staff ID]],Table2[],2,FALSE),"")</f>
        <v/>
      </c>
      <c r="N2280" s="211" t="str">
        <f>IFERROR(IF(VLOOKUP(Table1[[#This Row],[Budget Code Description]],Dimentions!$X$6:$AC$97,4,FALSE)="","",VLOOKUP(Table1[[#This Row],[Budget Code Description]],Dimentions!$X$6:$AC$97,4,FALSE)),"")</f>
        <v/>
      </c>
      <c r="O2280" s="65" t="str">
        <f>IFERROR(VLOOKUP(Table1[[#This Row],[Vendor ID]],Table549[],2,FALSE),"")</f>
        <v/>
      </c>
      <c r="P2280" s="63"/>
      <c r="Q2280" s="143" t="str">
        <f>IF(Table1[[#This Row],[Posting Date]]&lt;&gt;"",$D$9,"")</f>
        <v/>
      </c>
      <c r="R2280" s="159" t="str">
        <f>IF(Table1[[#This Row],[Posting Date]]&lt;&gt;"",$D$10,"")</f>
        <v/>
      </c>
      <c r="S2280" s="66"/>
      <c r="T2280" s="63"/>
      <c r="U2280" s="67"/>
      <c r="V2280" s="67"/>
      <c r="W2280" s="67" t="str">
        <f t="shared" si="35"/>
        <v/>
      </c>
      <c r="X2280" s="161" t="str">
        <f>IF(E2280="","",(IF(Table1[[#This Row],[Cur]]="USD",Table1[[#This Row],[Cur_Amount Debit]],Table1[[#This Row],[Cur_Amount Debit]]/Table1[[#This Row],[Exchange Rate]])))</f>
        <v/>
      </c>
      <c r="Y2280" s="161" t="str">
        <f>IF(E2280="","",(IF(Table1[[#This Row],[Cur]]="USD",Table1[[#This Row],[Cur_Amount Credit]],Table1[[#This Row],[Cur_Amount Credit]]/ExchangeRate)))</f>
        <v/>
      </c>
      <c r="Z2280" s="203" t="str">
        <f>IF(E2280="","",(Table1[[#This Row],[Debit USD]]-Table1[[#This Row],[Credit USD]]))</f>
        <v/>
      </c>
      <c r="AA2280" s="122"/>
      <c r="AB2280" s="1"/>
      <c r="AC2280" s="15"/>
      <c r="AD2280" s="15" t="str">
        <f>IF(AND(OR(Table1[[#This Row],[Account]]="15030",Table1[[#This Row],[Account]]="15035",Table1[[#This Row],[Account]]="20150"),Table1[[#This Row],[Vendor ID]]=""),1,"")</f>
        <v/>
      </c>
      <c r="AE2280" s="15"/>
      <c r="AF2280" s="15"/>
      <c r="AG2280" s="15"/>
      <c r="AH2280" s="46" t="str">
        <f>IF(Table1[[#This Row],[Posting Date]]&lt;&gt;"","GJ-"&amp;CountryID,"")</f>
        <v/>
      </c>
      <c r="AI2280" s="59" t="str">
        <f>IF(Table1[[#This Row],[Posting Date]]&lt;&gt;"",Table1[[#This Row],[Posting Date]],"")</f>
        <v/>
      </c>
      <c r="AJ2280" s="46"/>
      <c r="AK2280" s="46" t="str">
        <f>IF(Table1[[#This Row],[Description]]&lt;&gt;"",Table1[[#This Row],[Description]],"")</f>
        <v/>
      </c>
      <c r="AL2280" s="46" t="str">
        <f>IF(Table1[[#This Row],[Posting Date]]&lt;&gt;"",Table1[[#This Row],[Reference Number]],"")</f>
        <v/>
      </c>
      <c r="AM2280" s="46" t="str">
        <f>TRIM(Table1[[#This Row],[Line '#]])</f>
        <v/>
      </c>
      <c r="AN2280" s="46" t="str">
        <f>TRIM(Table1[[#This Row],[Account]])</f>
        <v/>
      </c>
      <c r="AO2280" s="46" t="str">
        <f>IF(Table1[[#This Row],[Posting Date]]&lt;&gt;"",$D$5,"")</f>
        <v/>
      </c>
      <c r="AP2280" s="46" t="str">
        <f>TRIM(Table1[[#This Row],[Departments-Prgrams]])</f>
        <v/>
      </c>
      <c r="AQ2280" s="46" t="str">
        <f>TRIM(Table1[[#This Row],[Grant]])</f>
        <v/>
      </c>
      <c r="AR2280" s="46" t="str">
        <f>TRIM(Table1[[#This Row],[Staff ID]])</f>
        <v/>
      </c>
      <c r="AS2280" s="46" t="str">
        <f>IF(TRIM(Table1[[#This Row],[Budget Code]])=0,"",TRIM(Table1[[#This Row],[Budget Code]]))</f>
        <v/>
      </c>
      <c r="AT2280" s="46" t="str">
        <f>IF(Table1[[#This Row],[Line Description]]&lt;&gt;"",Table1[[#This Row],[Line Description]],"")</f>
        <v/>
      </c>
      <c r="AU2280" s="46" t="str">
        <f>IF(Table1[[#This Row],[Cur_Amount Debit]]&gt;0,ROUND(Table1[[#This Row],[Cur_Amount Debit]],2),"")</f>
        <v/>
      </c>
      <c r="AV2280" s="46" t="str">
        <f>IF(Table1[[#This Row],[Cur_Amount Credit]]&gt;0,ROUND(Table1[[#This Row],[Cur_Amount Credit]],2),"")</f>
        <v/>
      </c>
      <c r="AW2280" s="46" t="str">
        <f>LEFT(Table1[[#This Row],[Cur]],3)</f>
        <v/>
      </c>
      <c r="AX2280" s="59"/>
      <c r="AY2280" s="46"/>
      <c r="AZ2280" s="46" t="str">
        <f>IF(Table1[[#This Row],[Cur]]&lt;&gt;"",IF(Table1[[#This Row],[Cur]]="USD","",ExchangeRate),"")</f>
        <v/>
      </c>
      <c r="BA2280" s="46" t="str">
        <f>IF(Table1[[#This Row],[Grant]]&lt;&gt;"",VLOOKUP(Table1[[#This Row],[Grant]],Grants!B:D,3),"")</f>
        <v/>
      </c>
      <c r="BB2280" s="46" t="str">
        <f>TRIM(Table1[[#This Row],[Vendor ID]])</f>
        <v/>
      </c>
      <c r="BC2280">
        <f>IF(Table1[[#This Row],[Reference Number]]=Q2279,BC2279,BC2279+1)</f>
        <v>2</v>
      </c>
    </row>
    <row r="2281" spans="1:55" ht="11.25" hidden="1" customHeight="1">
      <c r="A2281" s="1"/>
      <c r="B2281" s="88" t="str">
        <f>IF(Table1[[#This Row],[Posting Date]]&lt;&gt;"",IF(Table1[[#This Row],[Reference Number]]=Q2280,B2280+1,1),"")</f>
        <v/>
      </c>
      <c r="C2281" s="61"/>
      <c r="D2281" s="61"/>
      <c r="E2281" s="218"/>
      <c r="F2281" s="143" t="str">
        <f>IFERROR(IF(VLOOKUP(Table1[[#This Row],[Budget Code Description]],Dimentions!$X$6:$AC$132,2,FALSE)="","",VLOOKUP(Table1[[#This Row],[Budget Code Description]],Dimentions!$X$6:$AC$132,2,FALSE)),"")</f>
        <v/>
      </c>
      <c r="G2281" s="143" t="str">
        <f>IFERROR(VLOOKUP(Table1[[#This Row],[Budget Code Description]],Dimentions!$X$6:$AC$132,3,FALSE),"")</f>
        <v/>
      </c>
      <c r="H2281" s="64" t="str">
        <f>IFERROR(VLOOKUP(Table1[[#This Row],[Account]],Dimentions!$S$6:$V$233,2,FALSE),"")</f>
        <v/>
      </c>
      <c r="I2281" s="62">
        <f>_xlfn.NUMBERVALUE(LEFT(Table1[[#This Row],[Account]],1))</f>
        <v>0</v>
      </c>
      <c r="J2281" s="62" t="str">
        <f>IFERROR(VLOOKUP(Table1[[#This Row],[Budget Code Description]],Table6[#All],7,FALSE),"")</f>
        <v/>
      </c>
      <c r="K2281" s="143" t="str">
        <f>IFERROR(VLOOKUP(Table1[[#This Row],[Budget Code Description]],Table6[#All],8,FALSE),"")</f>
        <v/>
      </c>
      <c r="L2281" s="63"/>
      <c r="M2281" s="65" t="str">
        <f>IFERROR(VLOOKUP(Table1[[#This Row],[Staff ID]],Table2[],2,FALSE),"")</f>
        <v/>
      </c>
      <c r="N2281" s="211" t="str">
        <f>IFERROR(IF(VLOOKUP(Table1[[#This Row],[Budget Code Description]],Dimentions!$X$6:$AC$97,4,FALSE)="","",VLOOKUP(Table1[[#This Row],[Budget Code Description]],Dimentions!$X$6:$AC$97,4,FALSE)),"")</f>
        <v/>
      </c>
      <c r="O2281" s="65" t="str">
        <f>IFERROR(VLOOKUP(Table1[[#This Row],[Vendor ID]],Table549[],2,FALSE),"")</f>
        <v/>
      </c>
      <c r="P2281" s="63"/>
      <c r="Q2281" s="143" t="str">
        <f>IF(Table1[[#This Row],[Posting Date]]&lt;&gt;"",$D$9,"")</f>
        <v/>
      </c>
      <c r="R2281" s="159" t="str">
        <f>IF(Table1[[#This Row],[Posting Date]]&lt;&gt;"",$D$10,"")</f>
        <v/>
      </c>
      <c r="S2281" s="66"/>
      <c r="T2281" s="63"/>
      <c r="U2281" s="67"/>
      <c r="V2281" s="67"/>
      <c r="W2281" s="67" t="str">
        <f t="shared" ref="W2281:W2344" si="36">IF(E2281="","",(ExchangeRate))</f>
        <v/>
      </c>
      <c r="X2281" s="161" t="str">
        <f>IF(E2281="","",(IF(Table1[[#This Row],[Cur]]="USD",Table1[[#This Row],[Cur_Amount Debit]],Table1[[#This Row],[Cur_Amount Debit]]/Table1[[#This Row],[Exchange Rate]])))</f>
        <v/>
      </c>
      <c r="Y2281" s="161" t="str">
        <f>IF(E2281="","",(IF(Table1[[#This Row],[Cur]]="USD",Table1[[#This Row],[Cur_Amount Credit]],Table1[[#This Row],[Cur_Amount Credit]]/ExchangeRate)))</f>
        <v/>
      </c>
      <c r="Z2281" s="203" t="str">
        <f>IF(E2281="","",(Table1[[#This Row],[Debit USD]]-Table1[[#This Row],[Credit USD]]))</f>
        <v/>
      </c>
      <c r="AA2281" s="122"/>
      <c r="AB2281" s="1"/>
      <c r="AC2281" s="15"/>
      <c r="AD2281" s="15" t="str">
        <f>IF(AND(OR(Table1[[#This Row],[Account]]="15030",Table1[[#This Row],[Account]]="15035",Table1[[#This Row],[Account]]="20150"),Table1[[#This Row],[Vendor ID]]=""),1,"")</f>
        <v/>
      </c>
      <c r="AE2281" s="15"/>
      <c r="AF2281" s="15"/>
      <c r="AG2281" s="15"/>
      <c r="AH2281" s="46" t="str">
        <f>IF(Table1[[#This Row],[Posting Date]]&lt;&gt;"","GJ-"&amp;CountryID,"")</f>
        <v/>
      </c>
      <c r="AI2281" s="59" t="str">
        <f>IF(Table1[[#This Row],[Posting Date]]&lt;&gt;"",Table1[[#This Row],[Posting Date]],"")</f>
        <v/>
      </c>
      <c r="AJ2281" s="46"/>
      <c r="AK2281" s="46" t="str">
        <f>IF(Table1[[#This Row],[Description]]&lt;&gt;"",Table1[[#This Row],[Description]],"")</f>
        <v/>
      </c>
      <c r="AL2281" s="46" t="str">
        <f>IF(Table1[[#This Row],[Posting Date]]&lt;&gt;"",Table1[[#This Row],[Reference Number]],"")</f>
        <v/>
      </c>
      <c r="AM2281" s="46" t="str">
        <f>TRIM(Table1[[#This Row],[Line '#]])</f>
        <v/>
      </c>
      <c r="AN2281" s="46" t="str">
        <f>TRIM(Table1[[#This Row],[Account]])</f>
        <v/>
      </c>
      <c r="AO2281" s="46" t="str">
        <f>IF(Table1[[#This Row],[Posting Date]]&lt;&gt;"",$D$5,"")</f>
        <v/>
      </c>
      <c r="AP2281" s="46" t="str">
        <f>TRIM(Table1[[#This Row],[Departments-Prgrams]])</f>
        <v/>
      </c>
      <c r="AQ2281" s="46" t="str">
        <f>TRIM(Table1[[#This Row],[Grant]])</f>
        <v/>
      </c>
      <c r="AR2281" s="46" t="str">
        <f>TRIM(Table1[[#This Row],[Staff ID]])</f>
        <v/>
      </c>
      <c r="AS2281" s="46" t="str">
        <f>IF(TRIM(Table1[[#This Row],[Budget Code]])=0,"",TRIM(Table1[[#This Row],[Budget Code]]))</f>
        <v/>
      </c>
      <c r="AT2281" s="46" t="str">
        <f>IF(Table1[[#This Row],[Line Description]]&lt;&gt;"",Table1[[#This Row],[Line Description]],"")</f>
        <v/>
      </c>
      <c r="AU2281" s="46" t="str">
        <f>IF(Table1[[#This Row],[Cur_Amount Debit]]&gt;0,ROUND(Table1[[#This Row],[Cur_Amount Debit]],2),"")</f>
        <v/>
      </c>
      <c r="AV2281" s="46" t="str">
        <f>IF(Table1[[#This Row],[Cur_Amount Credit]]&gt;0,ROUND(Table1[[#This Row],[Cur_Amount Credit]],2),"")</f>
        <v/>
      </c>
      <c r="AW2281" s="46" t="str">
        <f>LEFT(Table1[[#This Row],[Cur]],3)</f>
        <v/>
      </c>
      <c r="AX2281" s="59"/>
      <c r="AY2281" s="46"/>
      <c r="AZ2281" s="46" t="str">
        <f>IF(Table1[[#This Row],[Cur]]&lt;&gt;"",IF(Table1[[#This Row],[Cur]]="USD","",ExchangeRate),"")</f>
        <v/>
      </c>
      <c r="BA2281" s="46" t="str">
        <f>IF(Table1[[#This Row],[Grant]]&lt;&gt;"",VLOOKUP(Table1[[#This Row],[Grant]],Grants!B:D,3),"")</f>
        <v/>
      </c>
      <c r="BB2281" s="46" t="str">
        <f>TRIM(Table1[[#This Row],[Vendor ID]])</f>
        <v/>
      </c>
      <c r="BC2281">
        <f>IF(Table1[[#This Row],[Reference Number]]=Q2280,BC2280,BC2280+1)</f>
        <v>2</v>
      </c>
    </row>
    <row r="2282" spans="1:55" ht="11.25" hidden="1" customHeight="1">
      <c r="A2282" s="1"/>
      <c r="B2282" s="88" t="str">
        <f>IF(Table1[[#This Row],[Posting Date]]&lt;&gt;"",IF(Table1[[#This Row],[Reference Number]]=Q2281,B2281+1,1),"")</f>
        <v/>
      </c>
      <c r="C2282" s="61"/>
      <c r="D2282" s="61"/>
      <c r="E2282" s="218"/>
      <c r="F2282" s="143" t="str">
        <f>IFERROR(IF(VLOOKUP(Table1[[#This Row],[Budget Code Description]],Dimentions!$X$6:$AC$132,2,FALSE)="","",VLOOKUP(Table1[[#This Row],[Budget Code Description]],Dimentions!$X$6:$AC$132,2,FALSE)),"")</f>
        <v/>
      </c>
      <c r="G2282" s="143" t="str">
        <f>IFERROR(VLOOKUP(Table1[[#This Row],[Budget Code Description]],Dimentions!$X$6:$AC$132,3,FALSE),"")</f>
        <v/>
      </c>
      <c r="H2282" s="64" t="str">
        <f>IFERROR(VLOOKUP(Table1[[#This Row],[Account]],Dimentions!$S$6:$V$233,2,FALSE),"")</f>
        <v/>
      </c>
      <c r="I2282" s="62">
        <f>_xlfn.NUMBERVALUE(LEFT(Table1[[#This Row],[Account]],1))</f>
        <v>0</v>
      </c>
      <c r="J2282" s="62" t="str">
        <f>IFERROR(VLOOKUP(Table1[[#This Row],[Budget Code Description]],Table6[#All],7,FALSE),"")</f>
        <v/>
      </c>
      <c r="K2282" s="143" t="str">
        <f>IFERROR(VLOOKUP(Table1[[#This Row],[Budget Code Description]],Table6[#All],8,FALSE),"")</f>
        <v/>
      </c>
      <c r="L2282" s="63"/>
      <c r="M2282" s="65" t="str">
        <f>IFERROR(VLOOKUP(Table1[[#This Row],[Staff ID]],Table2[],2,FALSE),"")</f>
        <v/>
      </c>
      <c r="N2282" s="211" t="str">
        <f>IFERROR(IF(VLOOKUP(Table1[[#This Row],[Budget Code Description]],Dimentions!$X$6:$AC$97,4,FALSE)="","",VLOOKUP(Table1[[#This Row],[Budget Code Description]],Dimentions!$X$6:$AC$97,4,FALSE)),"")</f>
        <v/>
      </c>
      <c r="O2282" s="65" t="str">
        <f>IFERROR(VLOOKUP(Table1[[#This Row],[Vendor ID]],Table549[],2,FALSE),"")</f>
        <v/>
      </c>
      <c r="P2282" s="63"/>
      <c r="Q2282" s="143" t="str">
        <f>IF(Table1[[#This Row],[Posting Date]]&lt;&gt;"",$D$9,"")</f>
        <v/>
      </c>
      <c r="R2282" s="159" t="str">
        <f>IF(Table1[[#This Row],[Posting Date]]&lt;&gt;"",$D$10,"")</f>
        <v/>
      </c>
      <c r="S2282" s="66"/>
      <c r="T2282" s="63"/>
      <c r="U2282" s="67"/>
      <c r="V2282" s="67"/>
      <c r="W2282" s="67" t="str">
        <f t="shared" si="36"/>
        <v/>
      </c>
      <c r="X2282" s="161" t="str">
        <f>IF(E2282="","",(IF(Table1[[#This Row],[Cur]]="USD",Table1[[#This Row],[Cur_Amount Debit]],Table1[[#This Row],[Cur_Amount Debit]]/Table1[[#This Row],[Exchange Rate]])))</f>
        <v/>
      </c>
      <c r="Y2282" s="161" t="str">
        <f>IF(E2282="","",(IF(Table1[[#This Row],[Cur]]="USD",Table1[[#This Row],[Cur_Amount Credit]],Table1[[#This Row],[Cur_Amount Credit]]/ExchangeRate)))</f>
        <v/>
      </c>
      <c r="Z2282" s="203" t="str">
        <f>IF(E2282="","",(Table1[[#This Row],[Debit USD]]-Table1[[#This Row],[Credit USD]]))</f>
        <v/>
      </c>
      <c r="AA2282" s="122"/>
      <c r="AB2282" s="1"/>
      <c r="AC2282" s="15"/>
      <c r="AD2282" s="15" t="str">
        <f>IF(AND(OR(Table1[[#This Row],[Account]]="15030",Table1[[#This Row],[Account]]="15035",Table1[[#This Row],[Account]]="20150"),Table1[[#This Row],[Vendor ID]]=""),1,"")</f>
        <v/>
      </c>
      <c r="AE2282" s="15"/>
      <c r="AF2282" s="15"/>
      <c r="AG2282" s="15"/>
      <c r="AH2282" s="46" t="str">
        <f>IF(Table1[[#This Row],[Posting Date]]&lt;&gt;"","GJ-"&amp;CountryID,"")</f>
        <v/>
      </c>
      <c r="AI2282" s="59" t="str">
        <f>IF(Table1[[#This Row],[Posting Date]]&lt;&gt;"",Table1[[#This Row],[Posting Date]],"")</f>
        <v/>
      </c>
      <c r="AJ2282" s="46"/>
      <c r="AK2282" s="46" t="str">
        <f>IF(Table1[[#This Row],[Description]]&lt;&gt;"",Table1[[#This Row],[Description]],"")</f>
        <v/>
      </c>
      <c r="AL2282" s="46" t="str">
        <f>IF(Table1[[#This Row],[Posting Date]]&lt;&gt;"",Table1[[#This Row],[Reference Number]],"")</f>
        <v/>
      </c>
      <c r="AM2282" s="46" t="str">
        <f>TRIM(Table1[[#This Row],[Line '#]])</f>
        <v/>
      </c>
      <c r="AN2282" s="46" t="str">
        <f>TRIM(Table1[[#This Row],[Account]])</f>
        <v/>
      </c>
      <c r="AO2282" s="46" t="str">
        <f>IF(Table1[[#This Row],[Posting Date]]&lt;&gt;"",$D$5,"")</f>
        <v/>
      </c>
      <c r="AP2282" s="46" t="str">
        <f>TRIM(Table1[[#This Row],[Departments-Prgrams]])</f>
        <v/>
      </c>
      <c r="AQ2282" s="46" t="str">
        <f>TRIM(Table1[[#This Row],[Grant]])</f>
        <v/>
      </c>
      <c r="AR2282" s="46" t="str">
        <f>TRIM(Table1[[#This Row],[Staff ID]])</f>
        <v/>
      </c>
      <c r="AS2282" s="46" t="str">
        <f>IF(TRIM(Table1[[#This Row],[Budget Code]])=0,"",TRIM(Table1[[#This Row],[Budget Code]]))</f>
        <v/>
      </c>
      <c r="AT2282" s="46" t="str">
        <f>IF(Table1[[#This Row],[Line Description]]&lt;&gt;"",Table1[[#This Row],[Line Description]],"")</f>
        <v/>
      </c>
      <c r="AU2282" s="46" t="str">
        <f>IF(Table1[[#This Row],[Cur_Amount Debit]]&gt;0,ROUND(Table1[[#This Row],[Cur_Amount Debit]],2),"")</f>
        <v/>
      </c>
      <c r="AV2282" s="46" t="str">
        <f>IF(Table1[[#This Row],[Cur_Amount Credit]]&gt;0,ROUND(Table1[[#This Row],[Cur_Amount Credit]],2),"")</f>
        <v/>
      </c>
      <c r="AW2282" s="46" t="str">
        <f>LEFT(Table1[[#This Row],[Cur]],3)</f>
        <v/>
      </c>
      <c r="AX2282" s="59"/>
      <c r="AY2282" s="46"/>
      <c r="AZ2282" s="46" t="str">
        <f>IF(Table1[[#This Row],[Cur]]&lt;&gt;"",IF(Table1[[#This Row],[Cur]]="USD","",ExchangeRate),"")</f>
        <v/>
      </c>
      <c r="BA2282" s="46" t="str">
        <f>IF(Table1[[#This Row],[Grant]]&lt;&gt;"",VLOOKUP(Table1[[#This Row],[Grant]],Grants!B:D,3),"")</f>
        <v/>
      </c>
      <c r="BB2282" s="46" t="str">
        <f>TRIM(Table1[[#This Row],[Vendor ID]])</f>
        <v/>
      </c>
      <c r="BC2282">
        <f>IF(Table1[[#This Row],[Reference Number]]=Q2281,BC2281,BC2281+1)</f>
        <v>2</v>
      </c>
    </row>
    <row r="2283" spans="1:55" ht="11.25" hidden="1" customHeight="1">
      <c r="A2283" s="1"/>
      <c r="B2283" s="88" t="str">
        <f>IF(Table1[[#This Row],[Posting Date]]&lt;&gt;"",IF(Table1[[#This Row],[Reference Number]]=Q2282,B2282+1,1),"")</f>
        <v/>
      </c>
      <c r="C2283" s="61"/>
      <c r="D2283" s="61"/>
      <c r="E2283" s="218"/>
      <c r="F2283" s="143" t="str">
        <f>IFERROR(IF(VLOOKUP(Table1[[#This Row],[Budget Code Description]],Dimentions!$X$6:$AC$132,2,FALSE)="","",VLOOKUP(Table1[[#This Row],[Budget Code Description]],Dimentions!$X$6:$AC$132,2,FALSE)),"")</f>
        <v/>
      </c>
      <c r="G2283" s="143" t="str">
        <f>IFERROR(VLOOKUP(Table1[[#This Row],[Budget Code Description]],Dimentions!$X$6:$AC$132,3,FALSE),"")</f>
        <v/>
      </c>
      <c r="H2283" s="64" t="str">
        <f>IFERROR(VLOOKUP(Table1[[#This Row],[Account]],Dimentions!$S$6:$V$233,2,FALSE),"")</f>
        <v/>
      </c>
      <c r="I2283" s="62">
        <f>_xlfn.NUMBERVALUE(LEFT(Table1[[#This Row],[Account]],1))</f>
        <v>0</v>
      </c>
      <c r="J2283" s="62" t="str">
        <f>IFERROR(VLOOKUP(Table1[[#This Row],[Budget Code Description]],Table6[#All],7,FALSE),"")</f>
        <v/>
      </c>
      <c r="K2283" s="143" t="str">
        <f>IFERROR(VLOOKUP(Table1[[#This Row],[Budget Code Description]],Table6[#All],8,FALSE),"")</f>
        <v/>
      </c>
      <c r="L2283" s="63"/>
      <c r="M2283" s="65" t="str">
        <f>IFERROR(VLOOKUP(Table1[[#This Row],[Staff ID]],Table2[],2,FALSE),"")</f>
        <v/>
      </c>
      <c r="N2283" s="211" t="str">
        <f>IFERROR(IF(VLOOKUP(Table1[[#This Row],[Budget Code Description]],Dimentions!$X$6:$AC$97,4,FALSE)="","",VLOOKUP(Table1[[#This Row],[Budget Code Description]],Dimentions!$X$6:$AC$97,4,FALSE)),"")</f>
        <v/>
      </c>
      <c r="O2283" s="65" t="str">
        <f>IFERROR(VLOOKUP(Table1[[#This Row],[Vendor ID]],Table549[],2,FALSE),"")</f>
        <v/>
      </c>
      <c r="P2283" s="63"/>
      <c r="Q2283" s="143" t="str">
        <f>IF(Table1[[#This Row],[Posting Date]]&lt;&gt;"",$D$9,"")</f>
        <v/>
      </c>
      <c r="R2283" s="159" t="str">
        <f>IF(Table1[[#This Row],[Posting Date]]&lt;&gt;"",$D$10,"")</f>
        <v/>
      </c>
      <c r="S2283" s="66"/>
      <c r="T2283" s="63"/>
      <c r="U2283" s="67"/>
      <c r="V2283" s="67"/>
      <c r="W2283" s="67" t="str">
        <f t="shared" si="36"/>
        <v/>
      </c>
      <c r="X2283" s="161" t="str">
        <f>IF(E2283="","",(IF(Table1[[#This Row],[Cur]]="USD",Table1[[#This Row],[Cur_Amount Debit]],Table1[[#This Row],[Cur_Amount Debit]]/Table1[[#This Row],[Exchange Rate]])))</f>
        <v/>
      </c>
      <c r="Y2283" s="161" t="str">
        <f>IF(E2283="","",(IF(Table1[[#This Row],[Cur]]="USD",Table1[[#This Row],[Cur_Amount Credit]],Table1[[#This Row],[Cur_Amount Credit]]/ExchangeRate)))</f>
        <v/>
      </c>
      <c r="Z2283" s="203" t="str">
        <f>IF(E2283="","",(Table1[[#This Row],[Debit USD]]-Table1[[#This Row],[Credit USD]]))</f>
        <v/>
      </c>
      <c r="AA2283" s="122"/>
      <c r="AB2283" s="1"/>
      <c r="AC2283" s="15"/>
      <c r="AD2283" s="15" t="str">
        <f>IF(AND(OR(Table1[[#This Row],[Account]]="15030",Table1[[#This Row],[Account]]="15035",Table1[[#This Row],[Account]]="20150"),Table1[[#This Row],[Vendor ID]]=""),1,"")</f>
        <v/>
      </c>
      <c r="AE2283" s="15"/>
      <c r="AF2283" s="15"/>
      <c r="AG2283" s="15"/>
      <c r="AH2283" s="46" t="str">
        <f>IF(Table1[[#This Row],[Posting Date]]&lt;&gt;"","GJ-"&amp;CountryID,"")</f>
        <v/>
      </c>
      <c r="AI2283" s="59" t="str">
        <f>IF(Table1[[#This Row],[Posting Date]]&lt;&gt;"",Table1[[#This Row],[Posting Date]],"")</f>
        <v/>
      </c>
      <c r="AJ2283" s="46"/>
      <c r="AK2283" s="46" t="str">
        <f>IF(Table1[[#This Row],[Description]]&lt;&gt;"",Table1[[#This Row],[Description]],"")</f>
        <v/>
      </c>
      <c r="AL2283" s="46" t="str">
        <f>IF(Table1[[#This Row],[Posting Date]]&lt;&gt;"",Table1[[#This Row],[Reference Number]],"")</f>
        <v/>
      </c>
      <c r="AM2283" s="46" t="str">
        <f>TRIM(Table1[[#This Row],[Line '#]])</f>
        <v/>
      </c>
      <c r="AN2283" s="46" t="str">
        <f>TRIM(Table1[[#This Row],[Account]])</f>
        <v/>
      </c>
      <c r="AO2283" s="46" t="str">
        <f>IF(Table1[[#This Row],[Posting Date]]&lt;&gt;"",$D$5,"")</f>
        <v/>
      </c>
      <c r="AP2283" s="46" t="str">
        <f>TRIM(Table1[[#This Row],[Departments-Prgrams]])</f>
        <v/>
      </c>
      <c r="AQ2283" s="46" t="str">
        <f>TRIM(Table1[[#This Row],[Grant]])</f>
        <v/>
      </c>
      <c r="AR2283" s="46" t="str">
        <f>TRIM(Table1[[#This Row],[Staff ID]])</f>
        <v/>
      </c>
      <c r="AS2283" s="46" t="str">
        <f>IF(TRIM(Table1[[#This Row],[Budget Code]])=0,"",TRIM(Table1[[#This Row],[Budget Code]]))</f>
        <v/>
      </c>
      <c r="AT2283" s="46" t="str">
        <f>IF(Table1[[#This Row],[Line Description]]&lt;&gt;"",Table1[[#This Row],[Line Description]],"")</f>
        <v/>
      </c>
      <c r="AU2283" s="46" t="str">
        <f>IF(Table1[[#This Row],[Cur_Amount Debit]]&gt;0,ROUND(Table1[[#This Row],[Cur_Amount Debit]],2),"")</f>
        <v/>
      </c>
      <c r="AV2283" s="46" t="str">
        <f>IF(Table1[[#This Row],[Cur_Amount Credit]]&gt;0,ROUND(Table1[[#This Row],[Cur_Amount Credit]],2),"")</f>
        <v/>
      </c>
      <c r="AW2283" s="46" t="str">
        <f>LEFT(Table1[[#This Row],[Cur]],3)</f>
        <v/>
      </c>
      <c r="AX2283" s="59"/>
      <c r="AY2283" s="46"/>
      <c r="AZ2283" s="46" t="str">
        <f>IF(Table1[[#This Row],[Cur]]&lt;&gt;"",IF(Table1[[#This Row],[Cur]]="USD","",ExchangeRate),"")</f>
        <v/>
      </c>
      <c r="BA2283" s="46" t="str">
        <f>IF(Table1[[#This Row],[Grant]]&lt;&gt;"",VLOOKUP(Table1[[#This Row],[Grant]],Grants!B:D,3),"")</f>
        <v/>
      </c>
      <c r="BB2283" s="46" t="str">
        <f>TRIM(Table1[[#This Row],[Vendor ID]])</f>
        <v/>
      </c>
      <c r="BC2283">
        <f>IF(Table1[[#This Row],[Reference Number]]=Q2282,BC2282,BC2282+1)</f>
        <v>2</v>
      </c>
    </row>
    <row r="2284" spans="1:55" ht="11.25" hidden="1" customHeight="1">
      <c r="A2284" s="1"/>
      <c r="B2284" s="88" t="str">
        <f>IF(Table1[[#This Row],[Posting Date]]&lt;&gt;"",IF(Table1[[#This Row],[Reference Number]]=Q2283,B2283+1,1),"")</f>
        <v/>
      </c>
      <c r="C2284" s="61"/>
      <c r="D2284" s="61"/>
      <c r="E2284" s="218"/>
      <c r="F2284" s="143" t="str">
        <f>IFERROR(IF(VLOOKUP(Table1[[#This Row],[Budget Code Description]],Dimentions!$X$6:$AC$132,2,FALSE)="","",VLOOKUP(Table1[[#This Row],[Budget Code Description]],Dimentions!$X$6:$AC$132,2,FALSE)),"")</f>
        <v/>
      </c>
      <c r="G2284" s="143" t="str">
        <f>IFERROR(VLOOKUP(Table1[[#This Row],[Budget Code Description]],Dimentions!$X$6:$AC$132,3,FALSE),"")</f>
        <v/>
      </c>
      <c r="H2284" s="64" t="str">
        <f>IFERROR(VLOOKUP(Table1[[#This Row],[Account]],Dimentions!$S$6:$V$233,2,FALSE),"")</f>
        <v/>
      </c>
      <c r="I2284" s="62">
        <f>_xlfn.NUMBERVALUE(LEFT(Table1[[#This Row],[Account]],1))</f>
        <v>0</v>
      </c>
      <c r="J2284" s="62" t="str">
        <f>IFERROR(VLOOKUP(Table1[[#This Row],[Budget Code Description]],Table6[#All],7,FALSE),"")</f>
        <v/>
      </c>
      <c r="K2284" s="143" t="str">
        <f>IFERROR(VLOOKUP(Table1[[#This Row],[Budget Code Description]],Table6[#All],8,FALSE),"")</f>
        <v/>
      </c>
      <c r="L2284" s="63"/>
      <c r="M2284" s="65" t="str">
        <f>IFERROR(VLOOKUP(Table1[[#This Row],[Staff ID]],Table2[],2,FALSE),"")</f>
        <v/>
      </c>
      <c r="N2284" s="211" t="str">
        <f>IFERROR(IF(VLOOKUP(Table1[[#This Row],[Budget Code Description]],Dimentions!$X$6:$AC$97,4,FALSE)="","",VLOOKUP(Table1[[#This Row],[Budget Code Description]],Dimentions!$X$6:$AC$97,4,FALSE)),"")</f>
        <v/>
      </c>
      <c r="O2284" s="65" t="str">
        <f>IFERROR(VLOOKUP(Table1[[#This Row],[Vendor ID]],Table549[],2,FALSE),"")</f>
        <v/>
      </c>
      <c r="P2284" s="63"/>
      <c r="Q2284" s="143" t="str">
        <f>IF(Table1[[#This Row],[Posting Date]]&lt;&gt;"",$D$9,"")</f>
        <v/>
      </c>
      <c r="R2284" s="159" t="str">
        <f>IF(Table1[[#This Row],[Posting Date]]&lt;&gt;"",$D$10,"")</f>
        <v/>
      </c>
      <c r="S2284" s="66"/>
      <c r="T2284" s="63"/>
      <c r="U2284" s="67"/>
      <c r="V2284" s="67"/>
      <c r="W2284" s="67" t="str">
        <f t="shared" si="36"/>
        <v/>
      </c>
      <c r="X2284" s="161" t="str">
        <f>IF(E2284="","",(IF(Table1[[#This Row],[Cur]]="USD",Table1[[#This Row],[Cur_Amount Debit]],Table1[[#This Row],[Cur_Amount Debit]]/Table1[[#This Row],[Exchange Rate]])))</f>
        <v/>
      </c>
      <c r="Y2284" s="161" t="str">
        <f>IF(E2284="","",(IF(Table1[[#This Row],[Cur]]="USD",Table1[[#This Row],[Cur_Amount Credit]],Table1[[#This Row],[Cur_Amount Credit]]/ExchangeRate)))</f>
        <v/>
      </c>
      <c r="Z2284" s="203" t="str">
        <f>IF(E2284="","",(Table1[[#This Row],[Debit USD]]-Table1[[#This Row],[Credit USD]]))</f>
        <v/>
      </c>
      <c r="AA2284" s="122"/>
      <c r="AB2284" s="1"/>
      <c r="AC2284" s="15"/>
      <c r="AD2284" s="15" t="str">
        <f>IF(AND(OR(Table1[[#This Row],[Account]]="15030",Table1[[#This Row],[Account]]="15035",Table1[[#This Row],[Account]]="20150"),Table1[[#This Row],[Vendor ID]]=""),1,"")</f>
        <v/>
      </c>
      <c r="AE2284" s="15"/>
      <c r="AF2284" s="15"/>
      <c r="AG2284" s="15"/>
      <c r="AH2284" s="46" t="str">
        <f>IF(Table1[[#This Row],[Posting Date]]&lt;&gt;"","GJ-"&amp;CountryID,"")</f>
        <v/>
      </c>
      <c r="AI2284" s="59" t="str">
        <f>IF(Table1[[#This Row],[Posting Date]]&lt;&gt;"",Table1[[#This Row],[Posting Date]],"")</f>
        <v/>
      </c>
      <c r="AJ2284" s="46"/>
      <c r="AK2284" s="46" t="str">
        <f>IF(Table1[[#This Row],[Description]]&lt;&gt;"",Table1[[#This Row],[Description]],"")</f>
        <v/>
      </c>
      <c r="AL2284" s="46" t="str">
        <f>IF(Table1[[#This Row],[Posting Date]]&lt;&gt;"",Table1[[#This Row],[Reference Number]],"")</f>
        <v/>
      </c>
      <c r="AM2284" s="46" t="str">
        <f>TRIM(Table1[[#This Row],[Line '#]])</f>
        <v/>
      </c>
      <c r="AN2284" s="46" t="str">
        <f>TRIM(Table1[[#This Row],[Account]])</f>
        <v/>
      </c>
      <c r="AO2284" s="46" t="str">
        <f>IF(Table1[[#This Row],[Posting Date]]&lt;&gt;"",$D$5,"")</f>
        <v/>
      </c>
      <c r="AP2284" s="46" t="str">
        <f>TRIM(Table1[[#This Row],[Departments-Prgrams]])</f>
        <v/>
      </c>
      <c r="AQ2284" s="46" t="str">
        <f>TRIM(Table1[[#This Row],[Grant]])</f>
        <v/>
      </c>
      <c r="AR2284" s="46" t="str">
        <f>TRIM(Table1[[#This Row],[Staff ID]])</f>
        <v/>
      </c>
      <c r="AS2284" s="46" t="str">
        <f>IF(TRIM(Table1[[#This Row],[Budget Code]])=0,"",TRIM(Table1[[#This Row],[Budget Code]]))</f>
        <v/>
      </c>
      <c r="AT2284" s="46" t="str">
        <f>IF(Table1[[#This Row],[Line Description]]&lt;&gt;"",Table1[[#This Row],[Line Description]],"")</f>
        <v/>
      </c>
      <c r="AU2284" s="46" t="str">
        <f>IF(Table1[[#This Row],[Cur_Amount Debit]]&gt;0,ROUND(Table1[[#This Row],[Cur_Amount Debit]],2),"")</f>
        <v/>
      </c>
      <c r="AV2284" s="46" t="str">
        <f>IF(Table1[[#This Row],[Cur_Amount Credit]]&gt;0,ROUND(Table1[[#This Row],[Cur_Amount Credit]],2),"")</f>
        <v/>
      </c>
      <c r="AW2284" s="46" t="str">
        <f>LEFT(Table1[[#This Row],[Cur]],3)</f>
        <v/>
      </c>
      <c r="AX2284" s="59"/>
      <c r="AY2284" s="46"/>
      <c r="AZ2284" s="46" t="str">
        <f>IF(Table1[[#This Row],[Cur]]&lt;&gt;"",IF(Table1[[#This Row],[Cur]]="USD","",ExchangeRate),"")</f>
        <v/>
      </c>
      <c r="BA2284" s="46" t="str">
        <f>IF(Table1[[#This Row],[Grant]]&lt;&gt;"",VLOOKUP(Table1[[#This Row],[Grant]],Grants!B:D,3),"")</f>
        <v/>
      </c>
      <c r="BB2284" s="46" t="str">
        <f>TRIM(Table1[[#This Row],[Vendor ID]])</f>
        <v/>
      </c>
      <c r="BC2284">
        <f>IF(Table1[[#This Row],[Reference Number]]=Q2283,BC2283,BC2283+1)</f>
        <v>2</v>
      </c>
    </row>
    <row r="2285" spans="1:55" ht="11.25" hidden="1" customHeight="1">
      <c r="A2285" s="1"/>
      <c r="B2285" s="88" t="str">
        <f>IF(Table1[[#This Row],[Posting Date]]&lt;&gt;"",IF(Table1[[#This Row],[Reference Number]]=Q2284,B2284+1,1),"")</f>
        <v/>
      </c>
      <c r="C2285" s="61"/>
      <c r="D2285" s="61"/>
      <c r="E2285" s="218"/>
      <c r="F2285" s="143" t="str">
        <f>IFERROR(IF(VLOOKUP(Table1[[#This Row],[Budget Code Description]],Dimentions!$X$6:$AC$132,2,FALSE)="","",VLOOKUP(Table1[[#This Row],[Budget Code Description]],Dimentions!$X$6:$AC$132,2,FALSE)),"")</f>
        <v/>
      </c>
      <c r="G2285" s="143" t="str">
        <f>IFERROR(VLOOKUP(Table1[[#This Row],[Budget Code Description]],Dimentions!$X$6:$AC$132,3,FALSE),"")</f>
        <v/>
      </c>
      <c r="H2285" s="64" t="str">
        <f>IFERROR(VLOOKUP(Table1[[#This Row],[Account]],Dimentions!$S$6:$V$233,2,FALSE),"")</f>
        <v/>
      </c>
      <c r="I2285" s="62">
        <f>_xlfn.NUMBERVALUE(LEFT(Table1[[#This Row],[Account]],1))</f>
        <v>0</v>
      </c>
      <c r="J2285" s="62" t="str">
        <f>IFERROR(VLOOKUP(Table1[[#This Row],[Budget Code Description]],Table6[#All],7,FALSE),"")</f>
        <v/>
      </c>
      <c r="K2285" s="143" t="str">
        <f>IFERROR(VLOOKUP(Table1[[#This Row],[Budget Code Description]],Table6[#All],8,FALSE),"")</f>
        <v/>
      </c>
      <c r="L2285" s="63"/>
      <c r="M2285" s="65" t="str">
        <f>IFERROR(VLOOKUP(Table1[[#This Row],[Staff ID]],Table2[],2,FALSE),"")</f>
        <v/>
      </c>
      <c r="N2285" s="211" t="str">
        <f>IFERROR(IF(VLOOKUP(Table1[[#This Row],[Budget Code Description]],Dimentions!$X$6:$AC$97,4,FALSE)="","",VLOOKUP(Table1[[#This Row],[Budget Code Description]],Dimentions!$X$6:$AC$97,4,FALSE)),"")</f>
        <v/>
      </c>
      <c r="O2285" s="65" t="str">
        <f>IFERROR(VLOOKUP(Table1[[#This Row],[Vendor ID]],Table549[],2,FALSE),"")</f>
        <v/>
      </c>
      <c r="P2285" s="63"/>
      <c r="Q2285" s="143" t="str">
        <f>IF(Table1[[#This Row],[Posting Date]]&lt;&gt;"",$D$9,"")</f>
        <v/>
      </c>
      <c r="R2285" s="159" t="str">
        <f>IF(Table1[[#This Row],[Posting Date]]&lt;&gt;"",$D$10,"")</f>
        <v/>
      </c>
      <c r="S2285" s="66"/>
      <c r="T2285" s="63"/>
      <c r="U2285" s="67"/>
      <c r="V2285" s="67"/>
      <c r="W2285" s="67" t="str">
        <f t="shared" si="36"/>
        <v/>
      </c>
      <c r="X2285" s="161" t="str">
        <f>IF(E2285="","",(IF(Table1[[#This Row],[Cur]]="USD",Table1[[#This Row],[Cur_Amount Debit]],Table1[[#This Row],[Cur_Amount Debit]]/Table1[[#This Row],[Exchange Rate]])))</f>
        <v/>
      </c>
      <c r="Y2285" s="161" t="str">
        <f>IF(E2285="","",(IF(Table1[[#This Row],[Cur]]="USD",Table1[[#This Row],[Cur_Amount Credit]],Table1[[#This Row],[Cur_Amount Credit]]/ExchangeRate)))</f>
        <v/>
      </c>
      <c r="Z2285" s="203" t="str">
        <f>IF(E2285="","",(Table1[[#This Row],[Debit USD]]-Table1[[#This Row],[Credit USD]]))</f>
        <v/>
      </c>
      <c r="AA2285" s="122"/>
      <c r="AB2285" s="1"/>
      <c r="AC2285" s="15"/>
      <c r="AD2285" s="15" t="str">
        <f>IF(AND(OR(Table1[[#This Row],[Account]]="15030",Table1[[#This Row],[Account]]="15035",Table1[[#This Row],[Account]]="20150"),Table1[[#This Row],[Vendor ID]]=""),1,"")</f>
        <v/>
      </c>
      <c r="AE2285" s="15"/>
      <c r="AF2285" s="15"/>
      <c r="AG2285" s="15"/>
      <c r="AH2285" s="46" t="str">
        <f>IF(Table1[[#This Row],[Posting Date]]&lt;&gt;"","GJ-"&amp;CountryID,"")</f>
        <v/>
      </c>
      <c r="AI2285" s="59" t="str">
        <f>IF(Table1[[#This Row],[Posting Date]]&lt;&gt;"",Table1[[#This Row],[Posting Date]],"")</f>
        <v/>
      </c>
      <c r="AJ2285" s="46"/>
      <c r="AK2285" s="46" t="str">
        <f>IF(Table1[[#This Row],[Description]]&lt;&gt;"",Table1[[#This Row],[Description]],"")</f>
        <v/>
      </c>
      <c r="AL2285" s="46" t="str">
        <f>IF(Table1[[#This Row],[Posting Date]]&lt;&gt;"",Table1[[#This Row],[Reference Number]],"")</f>
        <v/>
      </c>
      <c r="AM2285" s="46" t="str">
        <f>TRIM(Table1[[#This Row],[Line '#]])</f>
        <v/>
      </c>
      <c r="AN2285" s="46" t="str">
        <f>TRIM(Table1[[#This Row],[Account]])</f>
        <v/>
      </c>
      <c r="AO2285" s="46" t="str">
        <f>IF(Table1[[#This Row],[Posting Date]]&lt;&gt;"",$D$5,"")</f>
        <v/>
      </c>
      <c r="AP2285" s="46" t="str">
        <f>TRIM(Table1[[#This Row],[Departments-Prgrams]])</f>
        <v/>
      </c>
      <c r="AQ2285" s="46" t="str">
        <f>TRIM(Table1[[#This Row],[Grant]])</f>
        <v/>
      </c>
      <c r="AR2285" s="46" t="str">
        <f>TRIM(Table1[[#This Row],[Staff ID]])</f>
        <v/>
      </c>
      <c r="AS2285" s="46" t="str">
        <f>IF(TRIM(Table1[[#This Row],[Budget Code]])=0,"",TRIM(Table1[[#This Row],[Budget Code]]))</f>
        <v/>
      </c>
      <c r="AT2285" s="46" t="str">
        <f>IF(Table1[[#This Row],[Line Description]]&lt;&gt;"",Table1[[#This Row],[Line Description]],"")</f>
        <v/>
      </c>
      <c r="AU2285" s="46" t="str">
        <f>IF(Table1[[#This Row],[Cur_Amount Debit]]&gt;0,ROUND(Table1[[#This Row],[Cur_Amount Debit]],2),"")</f>
        <v/>
      </c>
      <c r="AV2285" s="46" t="str">
        <f>IF(Table1[[#This Row],[Cur_Amount Credit]]&gt;0,ROUND(Table1[[#This Row],[Cur_Amount Credit]],2),"")</f>
        <v/>
      </c>
      <c r="AW2285" s="46" t="str">
        <f>LEFT(Table1[[#This Row],[Cur]],3)</f>
        <v/>
      </c>
      <c r="AX2285" s="59"/>
      <c r="AY2285" s="46"/>
      <c r="AZ2285" s="46" t="str">
        <f>IF(Table1[[#This Row],[Cur]]&lt;&gt;"",IF(Table1[[#This Row],[Cur]]="USD","",ExchangeRate),"")</f>
        <v/>
      </c>
      <c r="BA2285" s="46" t="str">
        <f>IF(Table1[[#This Row],[Grant]]&lt;&gt;"",VLOOKUP(Table1[[#This Row],[Grant]],Grants!B:D,3),"")</f>
        <v/>
      </c>
      <c r="BB2285" s="46" t="str">
        <f>TRIM(Table1[[#This Row],[Vendor ID]])</f>
        <v/>
      </c>
      <c r="BC2285">
        <f>IF(Table1[[#This Row],[Reference Number]]=Q2284,BC2284,BC2284+1)</f>
        <v>2</v>
      </c>
    </row>
    <row r="2286" spans="1:55" ht="11.25" hidden="1" customHeight="1">
      <c r="A2286" s="1"/>
      <c r="B2286" s="88" t="str">
        <f>IF(Table1[[#This Row],[Posting Date]]&lt;&gt;"",IF(Table1[[#This Row],[Reference Number]]=Q2285,B2285+1,1),"")</f>
        <v/>
      </c>
      <c r="C2286" s="61"/>
      <c r="D2286" s="61"/>
      <c r="E2286" s="218"/>
      <c r="F2286" s="143" t="str">
        <f>IFERROR(IF(VLOOKUP(Table1[[#This Row],[Budget Code Description]],Dimentions!$X$6:$AC$132,2,FALSE)="","",VLOOKUP(Table1[[#This Row],[Budget Code Description]],Dimentions!$X$6:$AC$132,2,FALSE)),"")</f>
        <v/>
      </c>
      <c r="G2286" s="143" t="str">
        <f>IFERROR(VLOOKUP(Table1[[#This Row],[Budget Code Description]],Dimentions!$X$6:$AC$132,3,FALSE),"")</f>
        <v/>
      </c>
      <c r="H2286" s="64" t="str">
        <f>IFERROR(VLOOKUP(Table1[[#This Row],[Account]],Dimentions!$S$6:$V$233,2,FALSE),"")</f>
        <v/>
      </c>
      <c r="I2286" s="62">
        <f>_xlfn.NUMBERVALUE(LEFT(Table1[[#This Row],[Account]],1))</f>
        <v>0</v>
      </c>
      <c r="J2286" s="62" t="str">
        <f>IFERROR(VLOOKUP(Table1[[#This Row],[Budget Code Description]],Table6[#All],7,FALSE),"")</f>
        <v/>
      </c>
      <c r="K2286" s="143" t="str">
        <f>IFERROR(VLOOKUP(Table1[[#This Row],[Budget Code Description]],Table6[#All],8,FALSE),"")</f>
        <v/>
      </c>
      <c r="L2286" s="63"/>
      <c r="M2286" s="65" t="str">
        <f>IFERROR(VLOOKUP(Table1[[#This Row],[Staff ID]],Table2[],2,FALSE),"")</f>
        <v/>
      </c>
      <c r="N2286" s="211" t="str">
        <f>IFERROR(IF(VLOOKUP(Table1[[#This Row],[Budget Code Description]],Dimentions!$X$6:$AC$97,4,FALSE)="","",VLOOKUP(Table1[[#This Row],[Budget Code Description]],Dimentions!$X$6:$AC$97,4,FALSE)),"")</f>
        <v/>
      </c>
      <c r="O2286" s="65" t="str">
        <f>IFERROR(VLOOKUP(Table1[[#This Row],[Vendor ID]],Table549[],2,FALSE),"")</f>
        <v/>
      </c>
      <c r="P2286" s="63"/>
      <c r="Q2286" s="143" t="str">
        <f>IF(Table1[[#This Row],[Posting Date]]&lt;&gt;"",$D$9,"")</f>
        <v/>
      </c>
      <c r="R2286" s="159" t="str">
        <f>IF(Table1[[#This Row],[Posting Date]]&lt;&gt;"",$D$10,"")</f>
        <v/>
      </c>
      <c r="S2286" s="66"/>
      <c r="T2286" s="63"/>
      <c r="U2286" s="67"/>
      <c r="V2286" s="67"/>
      <c r="W2286" s="67" t="str">
        <f t="shared" si="36"/>
        <v/>
      </c>
      <c r="X2286" s="161" t="str">
        <f>IF(E2286="","",(IF(Table1[[#This Row],[Cur]]="USD",Table1[[#This Row],[Cur_Amount Debit]],Table1[[#This Row],[Cur_Amount Debit]]/Table1[[#This Row],[Exchange Rate]])))</f>
        <v/>
      </c>
      <c r="Y2286" s="161" t="str">
        <f>IF(E2286="","",(IF(Table1[[#This Row],[Cur]]="USD",Table1[[#This Row],[Cur_Amount Credit]],Table1[[#This Row],[Cur_Amount Credit]]/ExchangeRate)))</f>
        <v/>
      </c>
      <c r="Z2286" s="203" t="str">
        <f>IF(E2286="","",(Table1[[#This Row],[Debit USD]]-Table1[[#This Row],[Credit USD]]))</f>
        <v/>
      </c>
      <c r="AA2286" s="122"/>
      <c r="AB2286" s="1"/>
      <c r="AC2286" s="15"/>
      <c r="AD2286" s="15" t="str">
        <f>IF(AND(OR(Table1[[#This Row],[Account]]="15030",Table1[[#This Row],[Account]]="15035",Table1[[#This Row],[Account]]="20150"),Table1[[#This Row],[Vendor ID]]=""),1,"")</f>
        <v/>
      </c>
      <c r="AE2286" s="15"/>
      <c r="AF2286" s="15"/>
      <c r="AG2286" s="15"/>
      <c r="AH2286" s="46" t="str">
        <f>IF(Table1[[#This Row],[Posting Date]]&lt;&gt;"","GJ-"&amp;CountryID,"")</f>
        <v/>
      </c>
      <c r="AI2286" s="59" t="str">
        <f>IF(Table1[[#This Row],[Posting Date]]&lt;&gt;"",Table1[[#This Row],[Posting Date]],"")</f>
        <v/>
      </c>
      <c r="AJ2286" s="46"/>
      <c r="AK2286" s="46" t="str">
        <f>IF(Table1[[#This Row],[Description]]&lt;&gt;"",Table1[[#This Row],[Description]],"")</f>
        <v/>
      </c>
      <c r="AL2286" s="46" t="str">
        <f>IF(Table1[[#This Row],[Posting Date]]&lt;&gt;"",Table1[[#This Row],[Reference Number]],"")</f>
        <v/>
      </c>
      <c r="AM2286" s="46" t="str">
        <f>TRIM(Table1[[#This Row],[Line '#]])</f>
        <v/>
      </c>
      <c r="AN2286" s="46" t="str">
        <f>TRIM(Table1[[#This Row],[Account]])</f>
        <v/>
      </c>
      <c r="AO2286" s="46" t="str">
        <f>IF(Table1[[#This Row],[Posting Date]]&lt;&gt;"",$D$5,"")</f>
        <v/>
      </c>
      <c r="AP2286" s="46" t="str">
        <f>TRIM(Table1[[#This Row],[Departments-Prgrams]])</f>
        <v/>
      </c>
      <c r="AQ2286" s="46" t="str">
        <f>TRIM(Table1[[#This Row],[Grant]])</f>
        <v/>
      </c>
      <c r="AR2286" s="46" t="str">
        <f>TRIM(Table1[[#This Row],[Staff ID]])</f>
        <v/>
      </c>
      <c r="AS2286" s="46" t="str">
        <f>IF(TRIM(Table1[[#This Row],[Budget Code]])=0,"",TRIM(Table1[[#This Row],[Budget Code]]))</f>
        <v/>
      </c>
      <c r="AT2286" s="46" t="str">
        <f>IF(Table1[[#This Row],[Line Description]]&lt;&gt;"",Table1[[#This Row],[Line Description]],"")</f>
        <v/>
      </c>
      <c r="AU2286" s="46" t="str">
        <f>IF(Table1[[#This Row],[Cur_Amount Debit]]&gt;0,ROUND(Table1[[#This Row],[Cur_Amount Debit]],2),"")</f>
        <v/>
      </c>
      <c r="AV2286" s="46" t="str">
        <f>IF(Table1[[#This Row],[Cur_Amount Credit]]&gt;0,ROUND(Table1[[#This Row],[Cur_Amount Credit]],2),"")</f>
        <v/>
      </c>
      <c r="AW2286" s="46" t="str">
        <f>LEFT(Table1[[#This Row],[Cur]],3)</f>
        <v/>
      </c>
      <c r="AX2286" s="59"/>
      <c r="AY2286" s="46"/>
      <c r="AZ2286" s="46" t="str">
        <f>IF(Table1[[#This Row],[Cur]]&lt;&gt;"",IF(Table1[[#This Row],[Cur]]="USD","",ExchangeRate),"")</f>
        <v/>
      </c>
      <c r="BA2286" s="46" t="str">
        <f>IF(Table1[[#This Row],[Grant]]&lt;&gt;"",VLOOKUP(Table1[[#This Row],[Grant]],Grants!B:D,3),"")</f>
        <v/>
      </c>
      <c r="BB2286" s="46" t="str">
        <f>TRIM(Table1[[#This Row],[Vendor ID]])</f>
        <v/>
      </c>
      <c r="BC2286">
        <f>IF(Table1[[#This Row],[Reference Number]]=Q2285,BC2285,BC2285+1)</f>
        <v>2</v>
      </c>
    </row>
    <row r="2287" spans="1:55" ht="11.25" hidden="1" customHeight="1">
      <c r="A2287" s="1"/>
      <c r="B2287" s="88" t="str">
        <f>IF(Table1[[#This Row],[Posting Date]]&lt;&gt;"",IF(Table1[[#This Row],[Reference Number]]=Q2286,B2286+1,1),"")</f>
        <v/>
      </c>
      <c r="C2287" s="61"/>
      <c r="D2287" s="61"/>
      <c r="E2287" s="218"/>
      <c r="F2287" s="143" t="str">
        <f>IFERROR(IF(VLOOKUP(Table1[[#This Row],[Budget Code Description]],Dimentions!$X$6:$AC$132,2,FALSE)="","",VLOOKUP(Table1[[#This Row],[Budget Code Description]],Dimentions!$X$6:$AC$132,2,FALSE)),"")</f>
        <v/>
      </c>
      <c r="G2287" s="143" t="str">
        <f>IFERROR(VLOOKUP(Table1[[#This Row],[Budget Code Description]],Dimentions!$X$6:$AC$132,3,FALSE),"")</f>
        <v/>
      </c>
      <c r="H2287" s="64" t="str">
        <f>IFERROR(VLOOKUP(Table1[[#This Row],[Account]],Dimentions!$S$6:$V$233,2,FALSE),"")</f>
        <v/>
      </c>
      <c r="I2287" s="62">
        <f>_xlfn.NUMBERVALUE(LEFT(Table1[[#This Row],[Account]],1))</f>
        <v>0</v>
      </c>
      <c r="J2287" s="62" t="str">
        <f>IFERROR(VLOOKUP(Table1[[#This Row],[Budget Code Description]],Table6[#All],7,FALSE),"")</f>
        <v/>
      </c>
      <c r="K2287" s="143" t="str">
        <f>IFERROR(VLOOKUP(Table1[[#This Row],[Budget Code Description]],Table6[#All],8,FALSE),"")</f>
        <v/>
      </c>
      <c r="L2287" s="63"/>
      <c r="M2287" s="65" t="str">
        <f>IFERROR(VLOOKUP(Table1[[#This Row],[Staff ID]],Table2[],2,FALSE),"")</f>
        <v/>
      </c>
      <c r="N2287" s="211" t="str">
        <f>IFERROR(IF(VLOOKUP(Table1[[#This Row],[Budget Code Description]],Dimentions!$X$6:$AC$97,4,FALSE)="","",VLOOKUP(Table1[[#This Row],[Budget Code Description]],Dimentions!$X$6:$AC$97,4,FALSE)),"")</f>
        <v/>
      </c>
      <c r="O2287" s="65" t="str">
        <f>IFERROR(VLOOKUP(Table1[[#This Row],[Vendor ID]],Table549[],2,FALSE),"")</f>
        <v/>
      </c>
      <c r="P2287" s="63"/>
      <c r="Q2287" s="143" t="str">
        <f>IF(Table1[[#This Row],[Posting Date]]&lt;&gt;"",$D$9,"")</f>
        <v/>
      </c>
      <c r="R2287" s="159" t="str">
        <f>IF(Table1[[#This Row],[Posting Date]]&lt;&gt;"",$D$10,"")</f>
        <v/>
      </c>
      <c r="S2287" s="66"/>
      <c r="T2287" s="63"/>
      <c r="U2287" s="67"/>
      <c r="V2287" s="67"/>
      <c r="W2287" s="67" t="str">
        <f t="shared" si="36"/>
        <v/>
      </c>
      <c r="X2287" s="161" t="str">
        <f>IF(E2287="","",(IF(Table1[[#This Row],[Cur]]="USD",Table1[[#This Row],[Cur_Amount Debit]],Table1[[#This Row],[Cur_Amount Debit]]/Table1[[#This Row],[Exchange Rate]])))</f>
        <v/>
      </c>
      <c r="Y2287" s="161" t="str">
        <f>IF(E2287="","",(IF(Table1[[#This Row],[Cur]]="USD",Table1[[#This Row],[Cur_Amount Credit]],Table1[[#This Row],[Cur_Amount Credit]]/ExchangeRate)))</f>
        <v/>
      </c>
      <c r="Z2287" s="203" t="str">
        <f>IF(E2287="","",(Table1[[#This Row],[Debit USD]]-Table1[[#This Row],[Credit USD]]))</f>
        <v/>
      </c>
      <c r="AA2287" s="122"/>
      <c r="AB2287" s="1"/>
      <c r="AC2287" s="15"/>
      <c r="AD2287" s="15" t="str">
        <f>IF(AND(OR(Table1[[#This Row],[Account]]="15030",Table1[[#This Row],[Account]]="15035",Table1[[#This Row],[Account]]="20150"),Table1[[#This Row],[Vendor ID]]=""),1,"")</f>
        <v/>
      </c>
      <c r="AE2287" s="15"/>
      <c r="AF2287" s="15"/>
      <c r="AG2287" s="15"/>
      <c r="AH2287" s="46" t="str">
        <f>IF(Table1[[#This Row],[Posting Date]]&lt;&gt;"","GJ-"&amp;CountryID,"")</f>
        <v/>
      </c>
      <c r="AI2287" s="59" t="str">
        <f>IF(Table1[[#This Row],[Posting Date]]&lt;&gt;"",Table1[[#This Row],[Posting Date]],"")</f>
        <v/>
      </c>
      <c r="AJ2287" s="46"/>
      <c r="AK2287" s="46" t="str">
        <f>IF(Table1[[#This Row],[Description]]&lt;&gt;"",Table1[[#This Row],[Description]],"")</f>
        <v/>
      </c>
      <c r="AL2287" s="46" t="str">
        <f>IF(Table1[[#This Row],[Posting Date]]&lt;&gt;"",Table1[[#This Row],[Reference Number]],"")</f>
        <v/>
      </c>
      <c r="AM2287" s="46" t="str">
        <f>TRIM(Table1[[#This Row],[Line '#]])</f>
        <v/>
      </c>
      <c r="AN2287" s="46" t="str">
        <f>TRIM(Table1[[#This Row],[Account]])</f>
        <v/>
      </c>
      <c r="AO2287" s="46" t="str">
        <f>IF(Table1[[#This Row],[Posting Date]]&lt;&gt;"",$D$5,"")</f>
        <v/>
      </c>
      <c r="AP2287" s="46" t="str">
        <f>TRIM(Table1[[#This Row],[Departments-Prgrams]])</f>
        <v/>
      </c>
      <c r="AQ2287" s="46" t="str">
        <f>TRIM(Table1[[#This Row],[Grant]])</f>
        <v/>
      </c>
      <c r="AR2287" s="46" t="str">
        <f>TRIM(Table1[[#This Row],[Staff ID]])</f>
        <v/>
      </c>
      <c r="AS2287" s="46" t="str">
        <f>IF(TRIM(Table1[[#This Row],[Budget Code]])=0,"",TRIM(Table1[[#This Row],[Budget Code]]))</f>
        <v/>
      </c>
      <c r="AT2287" s="46" t="str">
        <f>IF(Table1[[#This Row],[Line Description]]&lt;&gt;"",Table1[[#This Row],[Line Description]],"")</f>
        <v/>
      </c>
      <c r="AU2287" s="46" t="str">
        <f>IF(Table1[[#This Row],[Cur_Amount Debit]]&gt;0,ROUND(Table1[[#This Row],[Cur_Amount Debit]],2),"")</f>
        <v/>
      </c>
      <c r="AV2287" s="46" t="str">
        <f>IF(Table1[[#This Row],[Cur_Amount Credit]]&gt;0,ROUND(Table1[[#This Row],[Cur_Amount Credit]],2),"")</f>
        <v/>
      </c>
      <c r="AW2287" s="46" t="str">
        <f>LEFT(Table1[[#This Row],[Cur]],3)</f>
        <v/>
      </c>
      <c r="AX2287" s="59"/>
      <c r="AY2287" s="46"/>
      <c r="AZ2287" s="46" t="str">
        <f>IF(Table1[[#This Row],[Cur]]&lt;&gt;"",IF(Table1[[#This Row],[Cur]]="USD","",ExchangeRate),"")</f>
        <v/>
      </c>
      <c r="BA2287" s="46" t="str">
        <f>IF(Table1[[#This Row],[Grant]]&lt;&gt;"",VLOOKUP(Table1[[#This Row],[Grant]],Grants!B:D,3),"")</f>
        <v/>
      </c>
      <c r="BB2287" s="46" t="str">
        <f>TRIM(Table1[[#This Row],[Vendor ID]])</f>
        <v/>
      </c>
      <c r="BC2287">
        <f>IF(Table1[[#This Row],[Reference Number]]=Q2286,BC2286,BC2286+1)</f>
        <v>2</v>
      </c>
    </row>
    <row r="2288" spans="1:55" ht="11.25" hidden="1" customHeight="1">
      <c r="A2288" s="1"/>
      <c r="B2288" s="88" t="str">
        <f>IF(Table1[[#This Row],[Posting Date]]&lt;&gt;"",IF(Table1[[#This Row],[Reference Number]]=Q2287,B2287+1,1),"")</f>
        <v/>
      </c>
      <c r="C2288" s="61"/>
      <c r="D2288" s="61"/>
      <c r="E2288" s="218"/>
      <c r="F2288" s="143" t="str">
        <f>IFERROR(IF(VLOOKUP(Table1[[#This Row],[Budget Code Description]],Dimentions!$X$6:$AC$132,2,FALSE)="","",VLOOKUP(Table1[[#This Row],[Budget Code Description]],Dimentions!$X$6:$AC$132,2,FALSE)),"")</f>
        <v/>
      </c>
      <c r="G2288" s="143" t="str">
        <f>IFERROR(VLOOKUP(Table1[[#This Row],[Budget Code Description]],Dimentions!$X$6:$AC$132,3,FALSE),"")</f>
        <v/>
      </c>
      <c r="H2288" s="64" t="str">
        <f>IFERROR(VLOOKUP(Table1[[#This Row],[Account]],Dimentions!$S$6:$V$233,2,FALSE),"")</f>
        <v/>
      </c>
      <c r="I2288" s="62">
        <f>_xlfn.NUMBERVALUE(LEFT(Table1[[#This Row],[Account]],1))</f>
        <v>0</v>
      </c>
      <c r="J2288" s="62" t="str">
        <f>IFERROR(VLOOKUP(Table1[[#This Row],[Budget Code Description]],Table6[#All],7,FALSE),"")</f>
        <v/>
      </c>
      <c r="K2288" s="143" t="str">
        <f>IFERROR(VLOOKUP(Table1[[#This Row],[Budget Code Description]],Table6[#All],8,FALSE),"")</f>
        <v/>
      </c>
      <c r="L2288" s="63"/>
      <c r="M2288" s="65" t="str">
        <f>IFERROR(VLOOKUP(Table1[[#This Row],[Staff ID]],Table2[],2,FALSE),"")</f>
        <v/>
      </c>
      <c r="N2288" s="211" t="str">
        <f>IFERROR(IF(VLOOKUP(Table1[[#This Row],[Budget Code Description]],Dimentions!$X$6:$AC$97,4,FALSE)="","",VLOOKUP(Table1[[#This Row],[Budget Code Description]],Dimentions!$X$6:$AC$97,4,FALSE)),"")</f>
        <v/>
      </c>
      <c r="O2288" s="65" t="str">
        <f>IFERROR(VLOOKUP(Table1[[#This Row],[Vendor ID]],Table549[],2,FALSE),"")</f>
        <v/>
      </c>
      <c r="P2288" s="63"/>
      <c r="Q2288" s="143" t="str">
        <f>IF(Table1[[#This Row],[Posting Date]]&lt;&gt;"",$D$9,"")</f>
        <v/>
      </c>
      <c r="R2288" s="159" t="str">
        <f>IF(Table1[[#This Row],[Posting Date]]&lt;&gt;"",$D$10,"")</f>
        <v/>
      </c>
      <c r="S2288" s="66"/>
      <c r="T2288" s="63"/>
      <c r="U2288" s="67"/>
      <c r="V2288" s="67"/>
      <c r="W2288" s="67" t="str">
        <f t="shared" si="36"/>
        <v/>
      </c>
      <c r="X2288" s="161" t="str">
        <f>IF(E2288="","",(IF(Table1[[#This Row],[Cur]]="USD",Table1[[#This Row],[Cur_Amount Debit]],Table1[[#This Row],[Cur_Amount Debit]]/Table1[[#This Row],[Exchange Rate]])))</f>
        <v/>
      </c>
      <c r="Y2288" s="161" t="str">
        <f>IF(E2288="","",(IF(Table1[[#This Row],[Cur]]="USD",Table1[[#This Row],[Cur_Amount Credit]],Table1[[#This Row],[Cur_Amount Credit]]/ExchangeRate)))</f>
        <v/>
      </c>
      <c r="Z2288" s="203" t="str">
        <f>IF(E2288="","",(Table1[[#This Row],[Debit USD]]-Table1[[#This Row],[Credit USD]]))</f>
        <v/>
      </c>
      <c r="AA2288" s="122"/>
      <c r="AB2288" s="1"/>
      <c r="AC2288" s="15"/>
      <c r="AD2288" s="15" t="str">
        <f>IF(AND(OR(Table1[[#This Row],[Account]]="15030",Table1[[#This Row],[Account]]="15035",Table1[[#This Row],[Account]]="20150"),Table1[[#This Row],[Vendor ID]]=""),1,"")</f>
        <v/>
      </c>
      <c r="AE2288" s="15"/>
      <c r="AF2288" s="15"/>
      <c r="AG2288" s="15"/>
      <c r="AH2288" s="46" t="str">
        <f>IF(Table1[[#This Row],[Posting Date]]&lt;&gt;"","GJ-"&amp;CountryID,"")</f>
        <v/>
      </c>
      <c r="AI2288" s="59" t="str">
        <f>IF(Table1[[#This Row],[Posting Date]]&lt;&gt;"",Table1[[#This Row],[Posting Date]],"")</f>
        <v/>
      </c>
      <c r="AJ2288" s="46"/>
      <c r="AK2288" s="46" t="str">
        <f>IF(Table1[[#This Row],[Description]]&lt;&gt;"",Table1[[#This Row],[Description]],"")</f>
        <v/>
      </c>
      <c r="AL2288" s="46" t="str">
        <f>IF(Table1[[#This Row],[Posting Date]]&lt;&gt;"",Table1[[#This Row],[Reference Number]],"")</f>
        <v/>
      </c>
      <c r="AM2288" s="46" t="str">
        <f>TRIM(Table1[[#This Row],[Line '#]])</f>
        <v/>
      </c>
      <c r="AN2288" s="46" t="str">
        <f>TRIM(Table1[[#This Row],[Account]])</f>
        <v/>
      </c>
      <c r="AO2288" s="46" t="str">
        <f>IF(Table1[[#This Row],[Posting Date]]&lt;&gt;"",$D$5,"")</f>
        <v/>
      </c>
      <c r="AP2288" s="46" t="str">
        <f>TRIM(Table1[[#This Row],[Departments-Prgrams]])</f>
        <v/>
      </c>
      <c r="AQ2288" s="46" t="str">
        <f>TRIM(Table1[[#This Row],[Grant]])</f>
        <v/>
      </c>
      <c r="AR2288" s="46" t="str">
        <f>TRIM(Table1[[#This Row],[Staff ID]])</f>
        <v/>
      </c>
      <c r="AS2288" s="46" t="str">
        <f>IF(TRIM(Table1[[#This Row],[Budget Code]])=0,"",TRIM(Table1[[#This Row],[Budget Code]]))</f>
        <v/>
      </c>
      <c r="AT2288" s="46" t="str">
        <f>IF(Table1[[#This Row],[Line Description]]&lt;&gt;"",Table1[[#This Row],[Line Description]],"")</f>
        <v/>
      </c>
      <c r="AU2288" s="46" t="str">
        <f>IF(Table1[[#This Row],[Cur_Amount Debit]]&gt;0,ROUND(Table1[[#This Row],[Cur_Amount Debit]],2),"")</f>
        <v/>
      </c>
      <c r="AV2288" s="46" t="str">
        <f>IF(Table1[[#This Row],[Cur_Amount Credit]]&gt;0,ROUND(Table1[[#This Row],[Cur_Amount Credit]],2),"")</f>
        <v/>
      </c>
      <c r="AW2288" s="46" t="str">
        <f>LEFT(Table1[[#This Row],[Cur]],3)</f>
        <v/>
      </c>
      <c r="AX2288" s="59"/>
      <c r="AY2288" s="46"/>
      <c r="AZ2288" s="46" t="str">
        <f>IF(Table1[[#This Row],[Cur]]&lt;&gt;"",IF(Table1[[#This Row],[Cur]]="USD","",ExchangeRate),"")</f>
        <v/>
      </c>
      <c r="BA2288" s="46" t="str">
        <f>IF(Table1[[#This Row],[Grant]]&lt;&gt;"",VLOOKUP(Table1[[#This Row],[Grant]],Grants!B:D,3),"")</f>
        <v/>
      </c>
      <c r="BB2288" s="46" t="str">
        <f>TRIM(Table1[[#This Row],[Vendor ID]])</f>
        <v/>
      </c>
      <c r="BC2288">
        <f>IF(Table1[[#This Row],[Reference Number]]=Q2287,BC2287,BC2287+1)</f>
        <v>2</v>
      </c>
    </row>
    <row r="2289" spans="1:55" ht="11.25" hidden="1" customHeight="1">
      <c r="A2289" s="1"/>
      <c r="B2289" s="88" t="str">
        <f>IF(Table1[[#This Row],[Posting Date]]&lt;&gt;"",IF(Table1[[#This Row],[Reference Number]]=Q2288,B2288+1,1),"")</f>
        <v/>
      </c>
      <c r="C2289" s="61"/>
      <c r="D2289" s="61"/>
      <c r="E2289" s="218"/>
      <c r="F2289" s="143" t="str">
        <f>IFERROR(IF(VLOOKUP(Table1[[#This Row],[Budget Code Description]],Dimentions!$X$6:$AC$132,2,FALSE)="","",VLOOKUP(Table1[[#This Row],[Budget Code Description]],Dimentions!$X$6:$AC$132,2,FALSE)),"")</f>
        <v/>
      </c>
      <c r="G2289" s="143" t="str">
        <f>IFERROR(VLOOKUP(Table1[[#This Row],[Budget Code Description]],Dimentions!$X$6:$AC$132,3,FALSE),"")</f>
        <v/>
      </c>
      <c r="H2289" s="64" t="str">
        <f>IFERROR(VLOOKUP(Table1[[#This Row],[Account]],Dimentions!$S$6:$V$233,2,FALSE),"")</f>
        <v/>
      </c>
      <c r="I2289" s="62">
        <f>_xlfn.NUMBERVALUE(LEFT(Table1[[#This Row],[Account]],1))</f>
        <v>0</v>
      </c>
      <c r="J2289" s="62" t="str">
        <f>IFERROR(VLOOKUP(Table1[[#This Row],[Budget Code Description]],Table6[#All],7,FALSE),"")</f>
        <v/>
      </c>
      <c r="K2289" s="143" t="str">
        <f>IFERROR(VLOOKUP(Table1[[#This Row],[Budget Code Description]],Table6[#All],8,FALSE),"")</f>
        <v/>
      </c>
      <c r="L2289" s="63"/>
      <c r="M2289" s="65" t="str">
        <f>IFERROR(VLOOKUP(Table1[[#This Row],[Staff ID]],Table2[],2,FALSE),"")</f>
        <v/>
      </c>
      <c r="N2289" s="211" t="str">
        <f>IFERROR(IF(VLOOKUP(Table1[[#This Row],[Budget Code Description]],Dimentions!$X$6:$AC$97,4,FALSE)="","",VLOOKUP(Table1[[#This Row],[Budget Code Description]],Dimentions!$X$6:$AC$97,4,FALSE)),"")</f>
        <v/>
      </c>
      <c r="O2289" s="65" t="str">
        <f>IFERROR(VLOOKUP(Table1[[#This Row],[Vendor ID]],Table549[],2,FALSE),"")</f>
        <v/>
      </c>
      <c r="P2289" s="63"/>
      <c r="Q2289" s="143" t="str">
        <f>IF(Table1[[#This Row],[Posting Date]]&lt;&gt;"",$D$9,"")</f>
        <v/>
      </c>
      <c r="R2289" s="159" t="str">
        <f>IF(Table1[[#This Row],[Posting Date]]&lt;&gt;"",$D$10,"")</f>
        <v/>
      </c>
      <c r="S2289" s="66"/>
      <c r="T2289" s="63"/>
      <c r="U2289" s="67"/>
      <c r="V2289" s="67"/>
      <c r="W2289" s="67" t="str">
        <f t="shared" si="36"/>
        <v/>
      </c>
      <c r="X2289" s="161" t="str">
        <f>IF(E2289="","",(IF(Table1[[#This Row],[Cur]]="USD",Table1[[#This Row],[Cur_Amount Debit]],Table1[[#This Row],[Cur_Amount Debit]]/Table1[[#This Row],[Exchange Rate]])))</f>
        <v/>
      </c>
      <c r="Y2289" s="161" t="str">
        <f>IF(E2289="","",(IF(Table1[[#This Row],[Cur]]="USD",Table1[[#This Row],[Cur_Amount Credit]],Table1[[#This Row],[Cur_Amount Credit]]/ExchangeRate)))</f>
        <v/>
      </c>
      <c r="Z2289" s="203" t="str">
        <f>IF(E2289="","",(Table1[[#This Row],[Debit USD]]-Table1[[#This Row],[Credit USD]]))</f>
        <v/>
      </c>
      <c r="AA2289" s="122"/>
      <c r="AB2289" s="1"/>
      <c r="AC2289" s="15"/>
      <c r="AD2289" s="15" t="str">
        <f>IF(AND(OR(Table1[[#This Row],[Account]]="15030",Table1[[#This Row],[Account]]="15035",Table1[[#This Row],[Account]]="20150"),Table1[[#This Row],[Vendor ID]]=""),1,"")</f>
        <v/>
      </c>
      <c r="AE2289" s="15"/>
      <c r="AF2289" s="15"/>
      <c r="AG2289" s="15"/>
      <c r="AH2289" s="46" t="str">
        <f>IF(Table1[[#This Row],[Posting Date]]&lt;&gt;"","GJ-"&amp;CountryID,"")</f>
        <v/>
      </c>
      <c r="AI2289" s="59" t="str">
        <f>IF(Table1[[#This Row],[Posting Date]]&lt;&gt;"",Table1[[#This Row],[Posting Date]],"")</f>
        <v/>
      </c>
      <c r="AJ2289" s="46"/>
      <c r="AK2289" s="46" t="str">
        <f>IF(Table1[[#This Row],[Description]]&lt;&gt;"",Table1[[#This Row],[Description]],"")</f>
        <v/>
      </c>
      <c r="AL2289" s="46" t="str">
        <f>IF(Table1[[#This Row],[Posting Date]]&lt;&gt;"",Table1[[#This Row],[Reference Number]],"")</f>
        <v/>
      </c>
      <c r="AM2289" s="46" t="str">
        <f>TRIM(Table1[[#This Row],[Line '#]])</f>
        <v/>
      </c>
      <c r="AN2289" s="46" t="str">
        <f>TRIM(Table1[[#This Row],[Account]])</f>
        <v/>
      </c>
      <c r="AO2289" s="46" t="str">
        <f>IF(Table1[[#This Row],[Posting Date]]&lt;&gt;"",$D$5,"")</f>
        <v/>
      </c>
      <c r="AP2289" s="46" t="str">
        <f>TRIM(Table1[[#This Row],[Departments-Prgrams]])</f>
        <v/>
      </c>
      <c r="AQ2289" s="46" t="str">
        <f>TRIM(Table1[[#This Row],[Grant]])</f>
        <v/>
      </c>
      <c r="AR2289" s="46" t="str">
        <f>TRIM(Table1[[#This Row],[Staff ID]])</f>
        <v/>
      </c>
      <c r="AS2289" s="46" t="str">
        <f>IF(TRIM(Table1[[#This Row],[Budget Code]])=0,"",TRIM(Table1[[#This Row],[Budget Code]]))</f>
        <v/>
      </c>
      <c r="AT2289" s="46" t="str">
        <f>IF(Table1[[#This Row],[Line Description]]&lt;&gt;"",Table1[[#This Row],[Line Description]],"")</f>
        <v/>
      </c>
      <c r="AU2289" s="46" t="str">
        <f>IF(Table1[[#This Row],[Cur_Amount Debit]]&gt;0,ROUND(Table1[[#This Row],[Cur_Amount Debit]],2),"")</f>
        <v/>
      </c>
      <c r="AV2289" s="46" t="str">
        <f>IF(Table1[[#This Row],[Cur_Amount Credit]]&gt;0,ROUND(Table1[[#This Row],[Cur_Amount Credit]],2),"")</f>
        <v/>
      </c>
      <c r="AW2289" s="46" t="str">
        <f>LEFT(Table1[[#This Row],[Cur]],3)</f>
        <v/>
      </c>
      <c r="AX2289" s="59"/>
      <c r="AY2289" s="46"/>
      <c r="AZ2289" s="46" t="str">
        <f>IF(Table1[[#This Row],[Cur]]&lt;&gt;"",IF(Table1[[#This Row],[Cur]]="USD","",ExchangeRate),"")</f>
        <v/>
      </c>
      <c r="BA2289" s="46" t="str">
        <f>IF(Table1[[#This Row],[Grant]]&lt;&gt;"",VLOOKUP(Table1[[#This Row],[Grant]],Grants!B:D,3),"")</f>
        <v/>
      </c>
      <c r="BB2289" s="46" t="str">
        <f>TRIM(Table1[[#This Row],[Vendor ID]])</f>
        <v/>
      </c>
      <c r="BC2289">
        <f>IF(Table1[[#This Row],[Reference Number]]=Q2288,BC2288,BC2288+1)</f>
        <v>2</v>
      </c>
    </row>
    <row r="2290" spans="1:55" ht="11.25" hidden="1" customHeight="1">
      <c r="A2290" s="1"/>
      <c r="B2290" s="88" t="str">
        <f>IF(Table1[[#This Row],[Posting Date]]&lt;&gt;"",IF(Table1[[#This Row],[Reference Number]]=Q2289,B2289+1,1),"")</f>
        <v/>
      </c>
      <c r="C2290" s="61"/>
      <c r="D2290" s="61"/>
      <c r="E2290" s="218"/>
      <c r="F2290" s="143" t="str">
        <f>IFERROR(IF(VLOOKUP(Table1[[#This Row],[Budget Code Description]],Dimentions!$X$6:$AC$132,2,FALSE)="","",VLOOKUP(Table1[[#This Row],[Budget Code Description]],Dimentions!$X$6:$AC$132,2,FALSE)),"")</f>
        <v/>
      </c>
      <c r="G2290" s="143" t="str">
        <f>IFERROR(VLOOKUP(Table1[[#This Row],[Budget Code Description]],Dimentions!$X$6:$AC$132,3,FALSE),"")</f>
        <v/>
      </c>
      <c r="H2290" s="64" t="str">
        <f>IFERROR(VLOOKUP(Table1[[#This Row],[Account]],Dimentions!$S$6:$V$233,2,FALSE),"")</f>
        <v/>
      </c>
      <c r="I2290" s="62">
        <f>_xlfn.NUMBERVALUE(LEFT(Table1[[#This Row],[Account]],1))</f>
        <v>0</v>
      </c>
      <c r="J2290" s="62" t="str">
        <f>IFERROR(VLOOKUP(Table1[[#This Row],[Budget Code Description]],Table6[#All],7,FALSE),"")</f>
        <v/>
      </c>
      <c r="K2290" s="143" t="str">
        <f>IFERROR(VLOOKUP(Table1[[#This Row],[Budget Code Description]],Table6[#All],8,FALSE),"")</f>
        <v/>
      </c>
      <c r="L2290" s="63"/>
      <c r="M2290" s="65" t="str">
        <f>IFERROR(VLOOKUP(Table1[[#This Row],[Staff ID]],Table2[],2,FALSE),"")</f>
        <v/>
      </c>
      <c r="N2290" s="211" t="str">
        <f>IFERROR(IF(VLOOKUP(Table1[[#This Row],[Budget Code Description]],Dimentions!$X$6:$AC$97,4,FALSE)="","",VLOOKUP(Table1[[#This Row],[Budget Code Description]],Dimentions!$X$6:$AC$97,4,FALSE)),"")</f>
        <v/>
      </c>
      <c r="O2290" s="65" t="str">
        <f>IFERROR(VLOOKUP(Table1[[#This Row],[Vendor ID]],Table549[],2,FALSE),"")</f>
        <v/>
      </c>
      <c r="P2290" s="63"/>
      <c r="Q2290" s="143" t="str">
        <f>IF(Table1[[#This Row],[Posting Date]]&lt;&gt;"",$D$9,"")</f>
        <v/>
      </c>
      <c r="R2290" s="159" t="str">
        <f>IF(Table1[[#This Row],[Posting Date]]&lt;&gt;"",$D$10,"")</f>
        <v/>
      </c>
      <c r="S2290" s="66"/>
      <c r="T2290" s="63"/>
      <c r="U2290" s="67"/>
      <c r="V2290" s="67"/>
      <c r="W2290" s="67" t="str">
        <f t="shared" si="36"/>
        <v/>
      </c>
      <c r="X2290" s="161" t="str">
        <f>IF(E2290="","",(IF(Table1[[#This Row],[Cur]]="USD",Table1[[#This Row],[Cur_Amount Debit]],Table1[[#This Row],[Cur_Amount Debit]]/Table1[[#This Row],[Exchange Rate]])))</f>
        <v/>
      </c>
      <c r="Y2290" s="161" t="str">
        <f>IF(E2290="","",(IF(Table1[[#This Row],[Cur]]="USD",Table1[[#This Row],[Cur_Amount Credit]],Table1[[#This Row],[Cur_Amount Credit]]/ExchangeRate)))</f>
        <v/>
      </c>
      <c r="Z2290" s="203" t="str">
        <f>IF(E2290="","",(Table1[[#This Row],[Debit USD]]-Table1[[#This Row],[Credit USD]]))</f>
        <v/>
      </c>
      <c r="AA2290" s="122"/>
      <c r="AB2290" s="1"/>
      <c r="AC2290" s="15"/>
      <c r="AD2290" s="15" t="str">
        <f>IF(AND(OR(Table1[[#This Row],[Account]]="15030",Table1[[#This Row],[Account]]="15035",Table1[[#This Row],[Account]]="20150"),Table1[[#This Row],[Vendor ID]]=""),1,"")</f>
        <v/>
      </c>
      <c r="AE2290" s="15"/>
      <c r="AF2290" s="15"/>
      <c r="AG2290" s="15"/>
      <c r="AH2290" s="46" t="str">
        <f>IF(Table1[[#This Row],[Posting Date]]&lt;&gt;"","GJ-"&amp;CountryID,"")</f>
        <v/>
      </c>
      <c r="AI2290" s="59" t="str">
        <f>IF(Table1[[#This Row],[Posting Date]]&lt;&gt;"",Table1[[#This Row],[Posting Date]],"")</f>
        <v/>
      </c>
      <c r="AJ2290" s="46"/>
      <c r="AK2290" s="46" t="str">
        <f>IF(Table1[[#This Row],[Description]]&lt;&gt;"",Table1[[#This Row],[Description]],"")</f>
        <v/>
      </c>
      <c r="AL2290" s="46" t="str">
        <f>IF(Table1[[#This Row],[Posting Date]]&lt;&gt;"",Table1[[#This Row],[Reference Number]],"")</f>
        <v/>
      </c>
      <c r="AM2290" s="46" t="str">
        <f>TRIM(Table1[[#This Row],[Line '#]])</f>
        <v/>
      </c>
      <c r="AN2290" s="46" t="str">
        <f>TRIM(Table1[[#This Row],[Account]])</f>
        <v/>
      </c>
      <c r="AO2290" s="46" t="str">
        <f>IF(Table1[[#This Row],[Posting Date]]&lt;&gt;"",$D$5,"")</f>
        <v/>
      </c>
      <c r="AP2290" s="46" t="str">
        <f>TRIM(Table1[[#This Row],[Departments-Prgrams]])</f>
        <v/>
      </c>
      <c r="AQ2290" s="46" t="str">
        <f>TRIM(Table1[[#This Row],[Grant]])</f>
        <v/>
      </c>
      <c r="AR2290" s="46" t="str">
        <f>TRIM(Table1[[#This Row],[Staff ID]])</f>
        <v/>
      </c>
      <c r="AS2290" s="46" t="str">
        <f>IF(TRIM(Table1[[#This Row],[Budget Code]])=0,"",TRIM(Table1[[#This Row],[Budget Code]]))</f>
        <v/>
      </c>
      <c r="AT2290" s="46" t="str">
        <f>IF(Table1[[#This Row],[Line Description]]&lt;&gt;"",Table1[[#This Row],[Line Description]],"")</f>
        <v/>
      </c>
      <c r="AU2290" s="46" t="str">
        <f>IF(Table1[[#This Row],[Cur_Amount Debit]]&gt;0,ROUND(Table1[[#This Row],[Cur_Amount Debit]],2),"")</f>
        <v/>
      </c>
      <c r="AV2290" s="46" t="str">
        <f>IF(Table1[[#This Row],[Cur_Amount Credit]]&gt;0,ROUND(Table1[[#This Row],[Cur_Amount Credit]],2),"")</f>
        <v/>
      </c>
      <c r="AW2290" s="46" t="str">
        <f>LEFT(Table1[[#This Row],[Cur]],3)</f>
        <v/>
      </c>
      <c r="AX2290" s="59"/>
      <c r="AY2290" s="46"/>
      <c r="AZ2290" s="46" t="str">
        <f>IF(Table1[[#This Row],[Cur]]&lt;&gt;"",IF(Table1[[#This Row],[Cur]]="USD","",ExchangeRate),"")</f>
        <v/>
      </c>
      <c r="BA2290" s="46" t="str">
        <f>IF(Table1[[#This Row],[Grant]]&lt;&gt;"",VLOOKUP(Table1[[#This Row],[Grant]],Grants!B:D,3),"")</f>
        <v/>
      </c>
      <c r="BB2290" s="46" t="str">
        <f>TRIM(Table1[[#This Row],[Vendor ID]])</f>
        <v/>
      </c>
      <c r="BC2290">
        <f>IF(Table1[[#This Row],[Reference Number]]=Q2289,BC2289,BC2289+1)</f>
        <v>2</v>
      </c>
    </row>
    <row r="2291" spans="1:55" ht="11.25" hidden="1" customHeight="1">
      <c r="A2291" s="1"/>
      <c r="B2291" s="88" t="str">
        <f>IF(Table1[[#This Row],[Posting Date]]&lt;&gt;"",IF(Table1[[#This Row],[Reference Number]]=Q2290,B2290+1,1),"")</f>
        <v/>
      </c>
      <c r="C2291" s="61"/>
      <c r="D2291" s="61"/>
      <c r="E2291" s="218"/>
      <c r="F2291" s="143" t="str">
        <f>IFERROR(IF(VLOOKUP(Table1[[#This Row],[Budget Code Description]],Dimentions!$X$6:$AC$132,2,FALSE)="","",VLOOKUP(Table1[[#This Row],[Budget Code Description]],Dimentions!$X$6:$AC$132,2,FALSE)),"")</f>
        <v/>
      </c>
      <c r="G2291" s="143" t="str">
        <f>IFERROR(VLOOKUP(Table1[[#This Row],[Budget Code Description]],Dimentions!$X$6:$AC$132,3,FALSE),"")</f>
        <v/>
      </c>
      <c r="H2291" s="64" t="str">
        <f>IFERROR(VLOOKUP(Table1[[#This Row],[Account]],Dimentions!$S$6:$V$233,2,FALSE),"")</f>
        <v/>
      </c>
      <c r="I2291" s="62">
        <f>_xlfn.NUMBERVALUE(LEFT(Table1[[#This Row],[Account]],1))</f>
        <v>0</v>
      </c>
      <c r="J2291" s="62" t="str">
        <f>IFERROR(VLOOKUP(Table1[[#This Row],[Budget Code Description]],Table6[#All],7,FALSE),"")</f>
        <v/>
      </c>
      <c r="K2291" s="143" t="str">
        <f>IFERROR(VLOOKUP(Table1[[#This Row],[Budget Code Description]],Table6[#All],8,FALSE),"")</f>
        <v/>
      </c>
      <c r="L2291" s="63"/>
      <c r="M2291" s="65" t="str">
        <f>IFERROR(VLOOKUP(Table1[[#This Row],[Staff ID]],Table2[],2,FALSE),"")</f>
        <v/>
      </c>
      <c r="N2291" s="211" t="str">
        <f>IFERROR(IF(VLOOKUP(Table1[[#This Row],[Budget Code Description]],Dimentions!$X$6:$AC$97,4,FALSE)="","",VLOOKUP(Table1[[#This Row],[Budget Code Description]],Dimentions!$X$6:$AC$97,4,FALSE)),"")</f>
        <v/>
      </c>
      <c r="O2291" s="65" t="str">
        <f>IFERROR(VLOOKUP(Table1[[#This Row],[Vendor ID]],Table549[],2,FALSE),"")</f>
        <v/>
      </c>
      <c r="P2291" s="63"/>
      <c r="Q2291" s="143" t="str">
        <f>IF(Table1[[#This Row],[Posting Date]]&lt;&gt;"",$D$9,"")</f>
        <v/>
      </c>
      <c r="R2291" s="159" t="str">
        <f>IF(Table1[[#This Row],[Posting Date]]&lt;&gt;"",$D$10,"")</f>
        <v/>
      </c>
      <c r="S2291" s="66"/>
      <c r="T2291" s="63"/>
      <c r="U2291" s="67"/>
      <c r="V2291" s="67"/>
      <c r="W2291" s="67" t="str">
        <f t="shared" si="36"/>
        <v/>
      </c>
      <c r="X2291" s="161" t="str">
        <f>IF(E2291="","",(IF(Table1[[#This Row],[Cur]]="USD",Table1[[#This Row],[Cur_Amount Debit]],Table1[[#This Row],[Cur_Amount Debit]]/Table1[[#This Row],[Exchange Rate]])))</f>
        <v/>
      </c>
      <c r="Y2291" s="161" t="str">
        <f>IF(E2291="","",(IF(Table1[[#This Row],[Cur]]="USD",Table1[[#This Row],[Cur_Amount Credit]],Table1[[#This Row],[Cur_Amount Credit]]/ExchangeRate)))</f>
        <v/>
      </c>
      <c r="Z2291" s="203" t="str">
        <f>IF(E2291="","",(Table1[[#This Row],[Debit USD]]-Table1[[#This Row],[Credit USD]]))</f>
        <v/>
      </c>
      <c r="AA2291" s="122"/>
      <c r="AB2291" s="1"/>
      <c r="AC2291" s="15"/>
      <c r="AD2291" s="15" t="str">
        <f>IF(AND(OR(Table1[[#This Row],[Account]]="15030",Table1[[#This Row],[Account]]="15035",Table1[[#This Row],[Account]]="20150"),Table1[[#This Row],[Vendor ID]]=""),1,"")</f>
        <v/>
      </c>
      <c r="AE2291" s="15"/>
      <c r="AF2291" s="15"/>
      <c r="AG2291" s="15"/>
      <c r="AH2291" s="46" t="str">
        <f>IF(Table1[[#This Row],[Posting Date]]&lt;&gt;"","GJ-"&amp;CountryID,"")</f>
        <v/>
      </c>
      <c r="AI2291" s="59" t="str">
        <f>IF(Table1[[#This Row],[Posting Date]]&lt;&gt;"",Table1[[#This Row],[Posting Date]],"")</f>
        <v/>
      </c>
      <c r="AJ2291" s="46"/>
      <c r="AK2291" s="46" t="str">
        <f>IF(Table1[[#This Row],[Description]]&lt;&gt;"",Table1[[#This Row],[Description]],"")</f>
        <v/>
      </c>
      <c r="AL2291" s="46" t="str">
        <f>IF(Table1[[#This Row],[Posting Date]]&lt;&gt;"",Table1[[#This Row],[Reference Number]],"")</f>
        <v/>
      </c>
      <c r="AM2291" s="46" t="str">
        <f>TRIM(Table1[[#This Row],[Line '#]])</f>
        <v/>
      </c>
      <c r="AN2291" s="46" t="str">
        <f>TRIM(Table1[[#This Row],[Account]])</f>
        <v/>
      </c>
      <c r="AO2291" s="46" t="str">
        <f>IF(Table1[[#This Row],[Posting Date]]&lt;&gt;"",$D$5,"")</f>
        <v/>
      </c>
      <c r="AP2291" s="46" t="str">
        <f>TRIM(Table1[[#This Row],[Departments-Prgrams]])</f>
        <v/>
      </c>
      <c r="AQ2291" s="46" t="str">
        <f>TRIM(Table1[[#This Row],[Grant]])</f>
        <v/>
      </c>
      <c r="AR2291" s="46" t="str">
        <f>TRIM(Table1[[#This Row],[Staff ID]])</f>
        <v/>
      </c>
      <c r="AS2291" s="46" t="str">
        <f>IF(TRIM(Table1[[#This Row],[Budget Code]])=0,"",TRIM(Table1[[#This Row],[Budget Code]]))</f>
        <v/>
      </c>
      <c r="AT2291" s="46" t="str">
        <f>IF(Table1[[#This Row],[Line Description]]&lt;&gt;"",Table1[[#This Row],[Line Description]],"")</f>
        <v/>
      </c>
      <c r="AU2291" s="46" t="str">
        <f>IF(Table1[[#This Row],[Cur_Amount Debit]]&gt;0,ROUND(Table1[[#This Row],[Cur_Amount Debit]],2),"")</f>
        <v/>
      </c>
      <c r="AV2291" s="46" t="str">
        <f>IF(Table1[[#This Row],[Cur_Amount Credit]]&gt;0,ROUND(Table1[[#This Row],[Cur_Amount Credit]],2),"")</f>
        <v/>
      </c>
      <c r="AW2291" s="46" t="str">
        <f>LEFT(Table1[[#This Row],[Cur]],3)</f>
        <v/>
      </c>
      <c r="AX2291" s="59"/>
      <c r="AY2291" s="46"/>
      <c r="AZ2291" s="46" t="str">
        <f>IF(Table1[[#This Row],[Cur]]&lt;&gt;"",IF(Table1[[#This Row],[Cur]]="USD","",ExchangeRate),"")</f>
        <v/>
      </c>
      <c r="BA2291" s="46" t="str">
        <f>IF(Table1[[#This Row],[Grant]]&lt;&gt;"",VLOOKUP(Table1[[#This Row],[Grant]],Grants!B:D,3),"")</f>
        <v/>
      </c>
      <c r="BB2291" s="46" t="str">
        <f>TRIM(Table1[[#This Row],[Vendor ID]])</f>
        <v/>
      </c>
      <c r="BC2291">
        <f>IF(Table1[[#This Row],[Reference Number]]=Q2290,BC2290,BC2290+1)</f>
        <v>2</v>
      </c>
    </row>
    <row r="2292" spans="1:55" ht="11.25" hidden="1" customHeight="1">
      <c r="A2292" s="1"/>
      <c r="B2292" s="88" t="str">
        <f>IF(Table1[[#This Row],[Posting Date]]&lt;&gt;"",IF(Table1[[#This Row],[Reference Number]]=Q2291,B2291+1,1),"")</f>
        <v/>
      </c>
      <c r="C2292" s="61"/>
      <c r="D2292" s="61"/>
      <c r="E2292" s="218"/>
      <c r="F2292" s="143" t="str">
        <f>IFERROR(IF(VLOOKUP(Table1[[#This Row],[Budget Code Description]],Dimentions!$X$6:$AC$132,2,FALSE)="","",VLOOKUP(Table1[[#This Row],[Budget Code Description]],Dimentions!$X$6:$AC$132,2,FALSE)),"")</f>
        <v/>
      </c>
      <c r="G2292" s="143" t="str">
        <f>IFERROR(VLOOKUP(Table1[[#This Row],[Budget Code Description]],Dimentions!$X$6:$AC$132,3,FALSE),"")</f>
        <v/>
      </c>
      <c r="H2292" s="64" t="str">
        <f>IFERROR(VLOOKUP(Table1[[#This Row],[Account]],Dimentions!$S$6:$V$233,2,FALSE),"")</f>
        <v/>
      </c>
      <c r="I2292" s="62">
        <f>_xlfn.NUMBERVALUE(LEFT(Table1[[#This Row],[Account]],1))</f>
        <v>0</v>
      </c>
      <c r="J2292" s="62" t="str">
        <f>IFERROR(VLOOKUP(Table1[[#This Row],[Budget Code Description]],Table6[#All],7,FALSE),"")</f>
        <v/>
      </c>
      <c r="K2292" s="143" t="str">
        <f>IFERROR(VLOOKUP(Table1[[#This Row],[Budget Code Description]],Table6[#All],8,FALSE),"")</f>
        <v/>
      </c>
      <c r="L2292" s="63"/>
      <c r="M2292" s="65" t="str">
        <f>IFERROR(VLOOKUP(Table1[[#This Row],[Staff ID]],Table2[],2,FALSE),"")</f>
        <v/>
      </c>
      <c r="N2292" s="211" t="str">
        <f>IFERROR(IF(VLOOKUP(Table1[[#This Row],[Budget Code Description]],Dimentions!$X$6:$AC$97,4,FALSE)="","",VLOOKUP(Table1[[#This Row],[Budget Code Description]],Dimentions!$X$6:$AC$97,4,FALSE)),"")</f>
        <v/>
      </c>
      <c r="O2292" s="65" t="str">
        <f>IFERROR(VLOOKUP(Table1[[#This Row],[Vendor ID]],Table549[],2,FALSE),"")</f>
        <v/>
      </c>
      <c r="P2292" s="63"/>
      <c r="Q2292" s="143" t="str">
        <f>IF(Table1[[#This Row],[Posting Date]]&lt;&gt;"",$D$9,"")</f>
        <v/>
      </c>
      <c r="R2292" s="159" t="str">
        <f>IF(Table1[[#This Row],[Posting Date]]&lt;&gt;"",$D$10,"")</f>
        <v/>
      </c>
      <c r="S2292" s="66"/>
      <c r="T2292" s="63"/>
      <c r="U2292" s="67"/>
      <c r="V2292" s="67"/>
      <c r="W2292" s="67" t="str">
        <f t="shared" si="36"/>
        <v/>
      </c>
      <c r="X2292" s="161" t="str">
        <f>IF(E2292="","",(IF(Table1[[#This Row],[Cur]]="USD",Table1[[#This Row],[Cur_Amount Debit]],Table1[[#This Row],[Cur_Amount Debit]]/Table1[[#This Row],[Exchange Rate]])))</f>
        <v/>
      </c>
      <c r="Y2292" s="161" t="str">
        <f>IF(E2292="","",(IF(Table1[[#This Row],[Cur]]="USD",Table1[[#This Row],[Cur_Amount Credit]],Table1[[#This Row],[Cur_Amount Credit]]/ExchangeRate)))</f>
        <v/>
      </c>
      <c r="Z2292" s="203" t="str">
        <f>IF(E2292="","",(Table1[[#This Row],[Debit USD]]-Table1[[#This Row],[Credit USD]]))</f>
        <v/>
      </c>
      <c r="AA2292" s="122"/>
      <c r="AB2292" s="1"/>
      <c r="AC2292" s="15"/>
      <c r="AD2292" s="15" t="str">
        <f>IF(AND(OR(Table1[[#This Row],[Account]]="15030",Table1[[#This Row],[Account]]="15035",Table1[[#This Row],[Account]]="20150"),Table1[[#This Row],[Vendor ID]]=""),1,"")</f>
        <v/>
      </c>
      <c r="AE2292" s="15"/>
      <c r="AF2292" s="15"/>
      <c r="AG2292" s="15"/>
      <c r="AH2292" s="46" t="str">
        <f>IF(Table1[[#This Row],[Posting Date]]&lt;&gt;"","GJ-"&amp;CountryID,"")</f>
        <v/>
      </c>
      <c r="AI2292" s="59" t="str">
        <f>IF(Table1[[#This Row],[Posting Date]]&lt;&gt;"",Table1[[#This Row],[Posting Date]],"")</f>
        <v/>
      </c>
      <c r="AJ2292" s="46"/>
      <c r="AK2292" s="46" t="str">
        <f>IF(Table1[[#This Row],[Description]]&lt;&gt;"",Table1[[#This Row],[Description]],"")</f>
        <v/>
      </c>
      <c r="AL2292" s="46" t="str">
        <f>IF(Table1[[#This Row],[Posting Date]]&lt;&gt;"",Table1[[#This Row],[Reference Number]],"")</f>
        <v/>
      </c>
      <c r="AM2292" s="46" t="str">
        <f>TRIM(Table1[[#This Row],[Line '#]])</f>
        <v/>
      </c>
      <c r="AN2292" s="46" t="str">
        <f>TRIM(Table1[[#This Row],[Account]])</f>
        <v/>
      </c>
      <c r="AO2292" s="46" t="str">
        <f>IF(Table1[[#This Row],[Posting Date]]&lt;&gt;"",$D$5,"")</f>
        <v/>
      </c>
      <c r="AP2292" s="46" t="str">
        <f>TRIM(Table1[[#This Row],[Departments-Prgrams]])</f>
        <v/>
      </c>
      <c r="AQ2292" s="46" t="str">
        <f>TRIM(Table1[[#This Row],[Grant]])</f>
        <v/>
      </c>
      <c r="AR2292" s="46" t="str">
        <f>TRIM(Table1[[#This Row],[Staff ID]])</f>
        <v/>
      </c>
      <c r="AS2292" s="46" t="str">
        <f>IF(TRIM(Table1[[#This Row],[Budget Code]])=0,"",TRIM(Table1[[#This Row],[Budget Code]]))</f>
        <v/>
      </c>
      <c r="AT2292" s="46" t="str">
        <f>IF(Table1[[#This Row],[Line Description]]&lt;&gt;"",Table1[[#This Row],[Line Description]],"")</f>
        <v/>
      </c>
      <c r="AU2292" s="46" t="str">
        <f>IF(Table1[[#This Row],[Cur_Amount Debit]]&gt;0,ROUND(Table1[[#This Row],[Cur_Amount Debit]],2),"")</f>
        <v/>
      </c>
      <c r="AV2292" s="46" t="str">
        <f>IF(Table1[[#This Row],[Cur_Amount Credit]]&gt;0,ROUND(Table1[[#This Row],[Cur_Amount Credit]],2),"")</f>
        <v/>
      </c>
      <c r="AW2292" s="46" t="str">
        <f>LEFT(Table1[[#This Row],[Cur]],3)</f>
        <v/>
      </c>
      <c r="AX2292" s="59"/>
      <c r="AY2292" s="46"/>
      <c r="AZ2292" s="46" t="str">
        <f>IF(Table1[[#This Row],[Cur]]&lt;&gt;"",IF(Table1[[#This Row],[Cur]]="USD","",ExchangeRate),"")</f>
        <v/>
      </c>
      <c r="BA2292" s="46" t="str">
        <f>IF(Table1[[#This Row],[Grant]]&lt;&gt;"",VLOOKUP(Table1[[#This Row],[Grant]],Grants!B:D,3),"")</f>
        <v/>
      </c>
      <c r="BB2292" s="46" t="str">
        <f>TRIM(Table1[[#This Row],[Vendor ID]])</f>
        <v/>
      </c>
      <c r="BC2292">
        <f>IF(Table1[[#This Row],[Reference Number]]=Q2291,BC2291,BC2291+1)</f>
        <v>2</v>
      </c>
    </row>
    <row r="2293" spans="1:55" ht="11.25" hidden="1" customHeight="1">
      <c r="A2293" s="1"/>
      <c r="B2293" s="88" t="str">
        <f>IF(Table1[[#This Row],[Posting Date]]&lt;&gt;"",IF(Table1[[#This Row],[Reference Number]]=Q2292,B2292+1,1),"")</f>
        <v/>
      </c>
      <c r="C2293" s="61"/>
      <c r="D2293" s="61"/>
      <c r="E2293" s="218"/>
      <c r="F2293" s="143" t="str">
        <f>IFERROR(IF(VLOOKUP(Table1[[#This Row],[Budget Code Description]],Dimentions!$X$6:$AC$132,2,FALSE)="","",VLOOKUP(Table1[[#This Row],[Budget Code Description]],Dimentions!$X$6:$AC$132,2,FALSE)),"")</f>
        <v/>
      </c>
      <c r="G2293" s="143" t="str">
        <f>IFERROR(VLOOKUP(Table1[[#This Row],[Budget Code Description]],Dimentions!$X$6:$AC$132,3,FALSE),"")</f>
        <v/>
      </c>
      <c r="H2293" s="64" t="str">
        <f>IFERROR(VLOOKUP(Table1[[#This Row],[Account]],Dimentions!$S$6:$V$233,2,FALSE),"")</f>
        <v/>
      </c>
      <c r="I2293" s="62">
        <f>_xlfn.NUMBERVALUE(LEFT(Table1[[#This Row],[Account]],1))</f>
        <v>0</v>
      </c>
      <c r="J2293" s="62" t="str">
        <f>IFERROR(VLOOKUP(Table1[[#This Row],[Budget Code Description]],Table6[#All],7,FALSE),"")</f>
        <v/>
      </c>
      <c r="K2293" s="143" t="str">
        <f>IFERROR(VLOOKUP(Table1[[#This Row],[Budget Code Description]],Table6[#All],8,FALSE),"")</f>
        <v/>
      </c>
      <c r="L2293" s="63"/>
      <c r="M2293" s="65" t="str">
        <f>IFERROR(VLOOKUP(Table1[[#This Row],[Staff ID]],Table2[],2,FALSE),"")</f>
        <v/>
      </c>
      <c r="N2293" s="211" t="str">
        <f>IFERROR(IF(VLOOKUP(Table1[[#This Row],[Budget Code Description]],Dimentions!$X$6:$AC$97,4,FALSE)="","",VLOOKUP(Table1[[#This Row],[Budget Code Description]],Dimentions!$X$6:$AC$97,4,FALSE)),"")</f>
        <v/>
      </c>
      <c r="O2293" s="65" t="str">
        <f>IFERROR(VLOOKUP(Table1[[#This Row],[Vendor ID]],Table549[],2,FALSE),"")</f>
        <v/>
      </c>
      <c r="P2293" s="63"/>
      <c r="Q2293" s="143" t="str">
        <f>IF(Table1[[#This Row],[Posting Date]]&lt;&gt;"",$D$9,"")</f>
        <v/>
      </c>
      <c r="R2293" s="159" t="str">
        <f>IF(Table1[[#This Row],[Posting Date]]&lt;&gt;"",$D$10,"")</f>
        <v/>
      </c>
      <c r="S2293" s="66"/>
      <c r="T2293" s="63"/>
      <c r="U2293" s="67"/>
      <c r="V2293" s="67"/>
      <c r="W2293" s="67" t="str">
        <f t="shared" si="36"/>
        <v/>
      </c>
      <c r="X2293" s="161" t="str">
        <f>IF(E2293="","",(IF(Table1[[#This Row],[Cur]]="USD",Table1[[#This Row],[Cur_Amount Debit]],Table1[[#This Row],[Cur_Amount Debit]]/Table1[[#This Row],[Exchange Rate]])))</f>
        <v/>
      </c>
      <c r="Y2293" s="161" t="str">
        <f>IF(E2293="","",(IF(Table1[[#This Row],[Cur]]="USD",Table1[[#This Row],[Cur_Amount Credit]],Table1[[#This Row],[Cur_Amount Credit]]/ExchangeRate)))</f>
        <v/>
      </c>
      <c r="Z2293" s="203" t="str">
        <f>IF(E2293="","",(Table1[[#This Row],[Debit USD]]-Table1[[#This Row],[Credit USD]]))</f>
        <v/>
      </c>
      <c r="AA2293" s="122"/>
      <c r="AB2293" s="1"/>
      <c r="AC2293" s="15"/>
      <c r="AD2293" s="15" t="str">
        <f>IF(AND(OR(Table1[[#This Row],[Account]]="15030",Table1[[#This Row],[Account]]="15035",Table1[[#This Row],[Account]]="20150"),Table1[[#This Row],[Vendor ID]]=""),1,"")</f>
        <v/>
      </c>
      <c r="AE2293" s="15"/>
      <c r="AF2293" s="15"/>
      <c r="AG2293" s="15"/>
      <c r="AH2293" s="46" t="str">
        <f>IF(Table1[[#This Row],[Posting Date]]&lt;&gt;"","GJ-"&amp;CountryID,"")</f>
        <v/>
      </c>
      <c r="AI2293" s="59" t="str">
        <f>IF(Table1[[#This Row],[Posting Date]]&lt;&gt;"",Table1[[#This Row],[Posting Date]],"")</f>
        <v/>
      </c>
      <c r="AJ2293" s="46"/>
      <c r="AK2293" s="46" t="str">
        <f>IF(Table1[[#This Row],[Description]]&lt;&gt;"",Table1[[#This Row],[Description]],"")</f>
        <v/>
      </c>
      <c r="AL2293" s="46" t="str">
        <f>IF(Table1[[#This Row],[Posting Date]]&lt;&gt;"",Table1[[#This Row],[Reference Number]],"")</f>
        <v/>
      </c>
      <c r="AM2293" s="46" t="str">
        <f>TRIM(Table1[[#This Row],[Line '#]])</f>
        <v/>
      </c>
      <c r="AN2293" s="46" t="str">
        <f>TRIM(Table1[[#This Row],[Account]])</f>
        <v/>
      </c>
      <c r="AO2293" s="46" t="str">
        <f>IF(Table1[[#This Row],[Posting Date]]&lt;&gt;"",$D$5,"")</f>
        <v/>
      </c>
      <c r="AP2293" s="46" t="str">
        <f>TRIM(Table1[[#This Row],[Departments-Prgrams]])</f>
        <v/>
      </c>
      <c r="AQ2293" s="46" t="str">
        <f>TRIM(Table1[[#This Row],[Grant]])</f>
        <v/>
      </c>
      <c r="AR2293" s="46" t="str">
        <f>TRIM(Table1[[#This Row],[Staff ID]])</f>
        <v/>
      </c>
      <c r="AS2293" s="46" t="str">
        <f>IF(TRIM(Table1[[#This Row],[Budget Code]])=0,"",TRIM(Table1[[#This Row],[Budget Code]]))</f>
        <v/>
      </c>
      <c r="AT2293" s="46" t="str">
        <f>IF(Table1[[#This Row],[Line Description]]&lt;&gt;"",Table1[[#This Row],[Line Description]],"")</f>
        <v/>
      </c>
      <c r="AU2293" s="46" t="str">
        <f>IF(Table1[[#This Row],[Cur_Amount Debit]]&gt;0,ROUND(Table1[[#This Row],[Cur_Amount Debit]],2),"")</f>
        <v/>
      </c>
      <c r="AV2293" s="46" t="str">
        <f>IF(Table1[[#This Row],[Cur_Amount Credit]]&gt;0,ROUND(Table1[[#This Row],[Cur_Amount Credit]],2),"")</f>
        <v/>
      </c>
      <c r="AW2293" s="46" t="str">
        <f>LEFT(Table1[[#This Row],[Cur]],3)</f>
        <v/>
      </c>
      <c r="AX2293" s="59"/>
      <c r="AY2293" s="46"/>
      <c r="AZ2293" s="46" t="str">
        <f>IF(Table1[[#This Row],[Cur]]&lt;&gt;"",IF(Table1[[#This Row],[Cur]]="USD","",ExchangeRate),"")</f>
        <v/>
      </c>
      <c r="BA2293" s="46" t="str">
        <f>IF(Table1[[#This Row],[Grant]]&lt;&gt;"",VLOOKUP(Table1[[#This Row],[Grant]],Grants!B:D,3),"")</f>
        <v/>
      </c>
      <c r="BB2293" s="46" t="str">
        <f>TRIM(Table1[[#This Row],[Vendor ID]])</f>
        <v/>
      </c>
      <c r="BC2293">
        <f>IF(Table1[[#This Row],[Reference Number]]=Q2292,BC2292,BC2292+1)</f>
        <v>2</v>
      </c>
    </row>
    <row r="2294" spans="1:55" ht="11.25" hidden="1" customHeight="1">
      <c r="A2294" s="1"/>
      <c r="B2294" s="88" t="str">
        <f>IF(Table1[[#This Row],[Posting Date]]&lt;&gt;"",IF(Table1[[#This Row],[Reference Number]]=Q2293,B2293+1,1),"")</f>
        <v/>
      </c>
      <c r="C2294" s="61"/>
      <c r="D2294" s="61"/>
      <c r="E2294" s="218"/>
      <c r="F2294" s="143" t="str">
        <f>IFERROR(IF(VLOOKUP(Table1[[#This Row],[Budget Code Description]],Dimentions!$X$6:$AC$132,2,FALSE)="","",VLOOKUP(Table1[[#This Row],[Budget Code Description]],Dimentions!$X$6:$AC$132,2,FALSE)),"")</f>
        <v/>
      </c>
      <c r="G2294" s="143" t="str">
        <f>IFERROR(VLOOKUP(Table1[[#This Row],[Budget Code Description]],Dimentions!$X$6:$AC$132,3,FALSE),"")</f>
        <v/>
      </c>
      <c r="H2294" s="64" t="str">
        <f>IFERROR(VLOOKUP(Table1[[#This Row],[Account]],Dimentions!$S$6:$V$233,2,FALSE),"")</f>
        <v/>
      </c>
      <c r="I2294" s="62">
        <f>_xlfn.NUMBERVALUE(LEFT(Table1[[#This Row],[Account]],1))</f>
        <v>0</v>
      </c>
      <c r="J2294" s="62" t="str">
        <f>IFERROR(VLOOKUP(Table1[[#This Row],[Budget Code Description]],Table6[#All],7,FALSE),"")</f>
        <v/>
      </c>
      <c r="K2294" s="143" t="str">
        <f>IFERROR(VLOOKUP(Table1[[#This Row],[Budget Code Description]],Table6[#All],8,FALSE),"")</f>
        <v/>
      </c>
      <c r="L2294" s="63"/>
      <c r="M2294" s="65" t="str">
        <f>IFERROR(VLOOKUP(Table1[[#This Row],[Staff ID]],Table2[],2,FALSE),"")</f>
        <v/>
      </c>
      <c r="N2294" s="211" t="str">
        <f>IFERROR(IF(VLOOKUP(Table1[[#This Row],[Budget Code Description]],Dimentions!$X$6:$AC$97,4,FALSE)="","",VLOOKUP(Table1[[#This Row],[Budget Code Description]],Dimentions!$X$6:$AC$97,4,FALSE)),"")</f>
        <v/>
      </c>
      <c r="O2294" s="65" t="str">
        <f>IFERROR(VLOOKUP(Table1[[#This Row],[Vendor ID]],Table549[],2,FALSE),"")</f>
        <v/>
      </c>
      <c r="P2294" s="63"/>
      <c r="Q2294" s="143" t="str">
        <f>IF(Table1[[#This Row],[Posting Date]]&lt;&gt;"",$D$9,"")</f>
        <v/>
      </c>
      <c r="R2294" s="159" t="str">
        <f>IF(Table1[[#This Row],[Posting Date]]&lt;&gt;"",$D$10,"")</f>
        <v/>
      </c>
      <c r="S2294" s="66"/>
      <c r="T2294" s="63"/>
      <c r="U2294" s="67"/>
      <c r="V2294" s="67"/>
      <c r="W2294" s="67" t="str">
        <f t="shared" si="36"/>
        <v/>
      </c>
      <c r="X2294" s="161" t="str">
        <f>IF(E2294="","",(IF(Table1[[#This Row],[Cur]]="USD",Table1[[#This Row],[Cur_Amount Debit]],Table1[[#This Row],[Cur_Amount Debit]]/Table1[[#This Row],[Exchange Rate]])))</f>
        <v/>
      </c>
      <c r="Y2294" s="161" t="str">
        <f>IF(E2294="","",(IF(Table1[[#This Row],[Cur]]="USD",Table1[[#This Row],[Cur_Amount Credit]],Table1[[#This Row],[Cur_Amount Credit]]/ExchangeRate)))</f>
        <v/>
      </c>
      <c r="Z2294" s="203" t="str">
        <f>IF(E2294="","",(Table1[[#This Row],[Debit USD]]-Table1[[#This Row],[Credit USD]]))</f>
        <v/>
      </c>
      <c r="AA2294" s="122"/>
      <c r="AB2294" s="1"/>
      <c r="AC2294" s="15"/>
      <c r="AD2294" s="15" t="str">
        <f>IF(AND(OR(Table1[[#This Row],[Account]]="15030",Table1[[#This Row],[Account]]="15035",Table1[[#This Row],[Account]]="20150"),Table1[[#This Row],[Vendor ID]]=""),1,"")</f>
        <v/>
      </c>
      <c r="AE2294" s="15"/>
      <c r="AF2294" s="15"/>
      <c r="AG2294" s="15"/>
      <c r="AH2294" s="46" t="str">
        <f>IF(Table1[[#This Row],[Posting Date]]&lt;&gt;"","GJ-"&amp;CountryID,"")</f>
        <v/>
      </c>
      <c r="AI2294" s="59" t="str">
        <f>IF(Table1[[#This Row],[Posting Date]]&lt;&gt;"",Table1[[#This Row],[Posting Date]],"")</f>
        <v/>
      </c>
      <c r="AJ2294" s="46"/>
      <c r="AK2294" s="46" t="str">
        <f>IF(Table1[[#This Row],[Description]]&lt;&gt;"",Table1[[#This Row],[Description]],"")</f>
        <v/>
      </c>
      <c r="AL2294" s="46" t="str">
        <f>IF(Table1[[#This Row],[Posting Date]]&lt;&gt;"",Table1[[#This Row],[Reference Number]],"")</f>
        <v/>
      </c>
      <c r="AM2294" s="46" t="str">
        <f>TRIM(Table1[[#This Row],[Line '#]])</f>
        <v/>
      </c>
      <c r="AN2294" s="46" t="str">
        <f>TRIM(Table1[[#This Row],[Account]])</f>
        <v/>
      </c>
      <c r="AO2294" s="46" t="str">
        <f>IF(Table1[[#This Row],[Posting Date]]&lt;&gt;"",$D$5,"")</f>
        <v/>
      </c>
      <c r="AP2294" s="46" t="str">
        <f>TRIM(Table1[[#This Row],[Departments-Prgrams]])</f>
        <v/>
      </c>
      <c r="AQ2294" s="46" t="str">
        <f>TRIM(Table1[[#This Row],[Grant]])</f>
        <v/>
      </c>
      <c r="AR2294" s="46" t="str">
        <f>TRIM(Table1[[#This Row],[Staff ID]])</f>
        <v/>
      </c>
      <c r="AS2294" s="46" t="str">
        <f>IF(TRIM(Table1[[#This Row],[Budget Code]])=0,"",TRIM(Table1[[#This Row],[Budget Code]]))</f>
        <v/>
      </c>
      <c r="AT2294" s="46" t="str">
        <f>IF(Table1[[#This Row],[Line Description]]&lt;&gt;"",Table1[[#This Row],[Line Description]],"")</f>
        <v/>
      </c>
      <c r="AU2294" s="46" t="str">
        <f>IF(Table1[[#This Row],[Cur_Amount Debit]]&gt;0,ROUND(Table1[[#This Row],[Cur_Amount Debit]],2),"")</f>
        <v/>
      </c>
      <c r="AV2294" s="46" t="str">
        <f>IF(Table1[[#This Row],[Cur_Amount Credit]]&gt;0,ROUND(Table1[[#This Row],[Cur_Amount Credit]],2),"")</f>
        <v/>
      </c>
      <c r="AW2294" s="46" t="str">
        <f>LEFT(Table1[[#This Row],[Cur]],3)</f>
        <v/>
      </c>
      <c r="AX2294" s="59"/>
      <c r="AY2294" s="46"/>
      <c r="AZ2294" s="46" t="str">
        <f>IF(Table1[[#This Row],[Cur]]&lt;&gt;"",IF(Table1[[#This Row],[Cur]]="USD","",ExchangeRate),"")</f>
        <v/>
      </c>
      <c r="BA2294" s="46" t="str">
        <f>IF(Table1[[#This Row],[Grant]]&lt;&gt;"",VLOOKUP(Table1[[#This Row],[Grant]],Grants!B:D,3),"")</f>
        <v/>
      </c>
      <c r="BB2294" s="46" t="str">
        <f>TRIM(Table1[[#This Row],[Vendor ID]])</f>
        <v/>
      </c>
      <c r="BC2294">
        <f>IF(Table1[[#This Row],[Reference Number]]=Q2293,BC2293,BC2293+1)</f>
        <v>2</v>
      </c>
    </row>
    <row r="2295" spans="1:55" ht="11.25" hidden="1" customHeight="1">
      <c r="A2295" s="1"/>
      <c r="B2295" s="88" t="str">
        <f>IF(Table1[[#This Row],[Posting Date]]&lt;&gt;"",IF(Table1[[#This Row],[Reference Number]]=Q2294,B2294+1,1),"")</f>
        <v/>
      </c>
      <c r="C2295" s="61"/>
      <c r="D2295" s="61"/>
      <c r="E2295" s="218"/>
      <c r="F2295" s="143" t="str">
        <f>IFERROR(IF(VLOOKUP(Table1[[#This Row],[Budget Code Description]],Dimentions!$X$6:$AC$132,2,FALSE)="","",VLOOKUP(Table1[[#This Row],[Budget Code Description]],Dimentions!$X$6:$AC$132,2,FALSE)),"")</f>
        <v/>
      </c>
      <c r="G2295" s="143" t="str">
        <f>IFERROR(VLOOKUP(Table1[[#This Row],[Budget Code Description]],Dimentions!$X$6:$AC$132,3,FALSE),"")</f>
        <v/>
      </c>
      <c r="H2295" s="64" t="str">
        <f>IFERROR(VLOOKUP(Table1[[#This Row],[Account]],Dimentions!$S$6:$V$233,2,FALSE),"")</f>
        <v/>
      </c>
      <c r="I2295" s="62">
        <f>_xlfn.NUMBERVALUE(LEFT(Table1[[#This Row],[Account]],1))</f>
        <v>0</v>
      </c>
      <c r="J2295" s="62" t="str">
        <f>IFERROR(VLOOKUP(Table1[[#This Row],[Budget Code Description]],Table6[#All],7,FALSE),"")</f>
        <v/>
      </c>
      <c r="K2295" s="143" t="str">
        <f>IFERROR(VLOOKUP(Table1[[#This Row],[Budget Code Description]],Table6[#All],8,FALSE),"")</f>
        <v/>
      </c>
      <c r="L2295" s="63"/>
      <c r="M2295" s="65" t="str">
        <f>IFERROR(VLOOKUP(Table1[[#This Row],[Staff ID]],Table2[],2,FALSE),"")</f>
        <v/>
      </c>
      <c r="N2295" s="211" t="str">
        <f>IFERROR(IF(VLOOKUP(Table1[[#This Row],[Budget Code Description]],Dimentions!$X$6:$AC$97,4,FALSE)="","",VLOOKUP(Table1[[#This Row],[Budget Code Description]],Dimentions!$X$6:$AC$97,4,FALSE)),"")</f>
        <v/>
      </c>
      <c r="O2295" s="65" t="str">
        <f>IFERROR(VLOOKUP(Table1[[#This Row],[Vendor ID]],Table549[],2,FALSE),"")</f>
        <v/>
      </c>
      <c r="P2295" s="63"/>
      <c r="Q2295" s="143" t="str">
        <f>IF(Table1[[#This Row],[Posting Date]]&lt;&gt;"",$D$9,"")</f>
        <v/>
      </c>
      <c r="R2295" s="159" t="str">
        <f>IF(Table1[[#This Row],[Posting Date]]&lt;&gt;"",$D$10,"")</f>
        <v/>
      </c>
      <c r="S2295" s="66"/>
      <c r="T2295" s="63"/>
      <c r="U2295" s="67"/>
      <c r="V2295" s="67"/>
      <c r="W2295" s="67" t="str">
        <f t="shared" si="36"/>
        <v/>
      </c>
      <c r="X2295" s="161" t="str">
        <f>IF(E2295="","",(IF(Table1[[#This Row],[Cur]]="USD",Table1[[#This Row],[Cur_Amount Debit]],Table1[[#This Row],[Cur_Amount Debit]]/Table1[[#This Row],[Exchange Rate]])))</f>
        <v/>
      </c>
      <c r="Y2295" s="161" t="str">
        <f>IF(E2295="","",(IF(Table1[[#This Row],[Cur]]="USD",Table1[[#This Row],[Cur_Amount Credit]],Table1[[#This Row],[Cur_Amount Credit]]/ExchangeRate)))</f>
        <v/>
      </c>
      <c r="Z2295" s="203" t="str">
        <f>IF(E2295="","",(Table1[[#This Row],[Debit USD]]-Table1[[#This Row],[Credit USD]]))</f>
        <v/>
      </c>
      <c r="AA2295" s="122"/>
      <c r="AB2295" s="1"/>
      <c r="AC2295" s="15"/>
      <c r="AD2295" s="15" t="str">
        <f>IF(AND(OR(Table1[[#This Row],[Account]]="15030",Table1[[#This Row],[Account]]="15035",Table1[[#This Row],[Account]]="20150"),Table1[[#This Row],[Vendor ID]]=""),1,"")</f>
        <v/>
      </c>
      <c r="AE2295" s="15"/>
      <c r="AF2295" s="15"/>
      <c r="AG2295" s="15"/>
      <c r="AH2295" s="46" t="str">
        <f>IF(Table1[[#This Row],[Posting Date]]&lt;&gt;"","GJ-"&amp;CountryID,"")</f>
        <v/>
      </c>
      <c r="AI2295" s="59" t="str">
        <f>IF(Table1[[#This Row],[Posting Date]]&lt;&gt;"",Table1[[#This Row],[Posting Date]],"")</f>
        <v/>
      </c>
      <c r="AJ2295" s="46"/>
      <c r="AK2295" s="46" t="str">
        <f>IF(Table1[[#This Row],[Description]]&lt;&gt;"",Table1[[#This Row],[Description]],"")</f>
        <v/>
      </c>
      <c r="AL2295" s="46" t="str">
        <f>IF(Table1[[#This Row],[Posting Date]]&lt;&gt;"",Table1[[#This Row],[Reference Number]],"")</f>
        <v/>
      </c>
      <c r="AM2295" s="46" t="str">
        <f>TRIM(Table1[[#This Row],[Line '#]])</f>
        <v/>
      </c>
      <c r="AN2295" s="46" t="str">
        <f>TRIM(Table1[[#This Row],[Account]])</f>
        <v/>
      </c>
      <c r="AO2295" s="46" t="str">
        <f>IF(Table1[[#This Row],[Posting Date]]&lt;&gt;"",$D$5,"")</f>
        <v/>
      </c>
      <c r="AP2295" s="46" t="str">
        <f>TRIM(Table1[[#This Row],[Departments-Prgrams]])</f>
        <v/>
      </c>
      <c r="AQ2295" s="46" t="str">
        <f>TRIM(Table1[[#This Row],[Grant]])</f>
        <v/>
      </c>
      <c r="AR2295" s="46" t="str">
        <f>TRIM(Table1[[#This Row],[Staff ID]])</f>
        <v/>
      </c>
      <c r="AS2295" s="46" t="str">
        <f>IF(TRIM(Table1[[#This Row],[Budget Code]])=0,"",TRIM(Table1[[#This Row],[Budget Code]]))</f>
        <v/>
      </c>
      <c r="AT2295" s="46" t="str">
        <f>IF(Table1[[#This Row],[Line Description]]&lt;&gt;"",Table1[[#This Row],[Line Description]],"")</f>
        <v/>
      </c>
      <c r="AU2295" s="46" t="str">
        <f>IF(Table1[[#This Row],[Cur_Amount Debit]]&gt;0,ROUND(Table1[[#This Row],[Cur_Amount Debit]],2),"")</f>
        <v/>
      </c>
      <c r="AV2295" s="46" t="str">
        <f>IF(Table1[[#This Row],[Cur_Amount Credit]]&gt;0,ROUND(Table1[[#This Row],[Cur_Amount Credit]],2),"")</f>
        <v/>
      </c>
      <c r="AW2295" s="46" t="str">
        <f>LEFT(Table1[[#This Row],[Cur]],3)</f>
        <v/>
      </c>
      <c r="AX2295" s="59"/>
      <c r="AY2295" s="46"/>
      <c r="AZ2295" s="46" t="str">
        <f>IF(Table1[[#This Row],[Cur]]&lt;&gt;"",IF(Table1[[#This Row],[Cur]]="USD","",ExchangeRate),"")</f>
        <v/>
      </c>
      <c r="BA2295" s="46" t="str">
        <f>IF(Table1[[#This Row],[Grant]]&lt;&gt;"",VLOOKUP(Table1[[#This Row],[Grant]],Grants!B:D,3),"")</f>
        <v/>
      </c>
      <c r="BB2295" s="46" t="str">
        <f>TRIM(Table1[[#This Row],[Vendor ID]])</f>
        <v/>
      </c>
      <c r="BC2295">
        <f>IF(Table1[[#This Row],[Reference Number]]=Q2294,BC2294,BC2294+1)</f>
        <v>2</v>
      </c>
    </row>
    <row r="2296" spans="1:55" ht="11.25" hidden="1" customHeight="1">
      <c r="A2296" s="1"/>
      <c r="B2296" s="88" t="str">
        <f>IF(Table1[[#This Row],[Posting Date]]&lt;&gt;"",IF(Table1[[#This Row],[Reference Number]]=Q2295,B2295+1,1),"")</f>
        <v/>
      </c>
      <c r="C2296" s="61"/>
      <c r="D2296" s="61"/>
      <c r="E2296" s="218"/>
      <c r="F2296" s="143" t="str">
        <f>IFERROR(IF(VLOOKUP(Table1[[#This Row],[Budget Code Description]],Dimentions!$X$6:$AC$132,2,FALSE)="","",VLOOKUP(Table1[[#This Row],[Budget Code Description]],Dimentions!$X$6:$AC$132,2,FALSE)),"")</f>
        <v/>
      </c>
      <c r="G2296" s="143" t="str">
        <f>IFERROR(VLOOKUP(Table1[[#This Row],[Budget Code Description]],Dimentions!$X$6:$AC$132,3,FALSE),"")</f>
        <v/>
      </c>
      <c r="H2296" s="64" t="str">
        <f>IFERROR(VLOOKUP(Table1[[#This Row],[Account]],Dimentions!$S$6:$V$233,2,FALSE),"")</f>
        <v/>
      </c>
      <c r="I2296" s="62">
        <f>_xlfn.NUMBERVALUE(LEFT(Table1[[#This Row],[Account]],1))</f>
        <v>0</v>
      </c>
      <c r="J2296" s="62" t="str">
        <f>IFERROR(VLOOKUP(Table1[[#This Row],[Budget Code Description]],Table6[#All],7,FALSE),"")</f>
        <v/>
      </c>
      <c r="K2296" s="143" t="str">
        <f>IFERROR(VLOOKUP(Table1[[#This Row],[Budget Code Description]],Table6[#All],8,FALSE),"")</f>
        <v/>
      </c>
      <c r="L2296" s="63"/>
      <c r="M2296" s="65" t="str">
        <f>IFERROR(VLOOKUP(Table1[[#This Row],[Staff ID]],Table2[],2,FALSE),"")</f>
        <v/>
      </c>
      <c r="N2296" s="211" t="str">
        <f>IFERROR(IF(VLOOKUP(Table1[[#This Row],[Budget Code Description]],Dimentions!$X$6:$AC$97,4,FALSE)="","",VLOOKUP(Table1[[#This Row],[Budget Code Description]],Dimentions!$X$6:$AC$97,4,FALSE)),"")</f>
        <v/>
      </c>
      <c r="O2296" s="65" t="str">
        <f>IFERROR(VLOOKUP(Table1[[#This Row],[Vendor ID]],Table549[],2,FALSE),"")</f>
        <v/>
      </c>
      <c r="P2296" s="63"/>
      <c r="Q2296" s="143" t="str">
        <f>IF(Table1[[#This Row],[Posting Date]]&lt;&gt;"",$D$9,"")</f>
        <v/>
      </c>
      <c r="R2296" s="159" t="str">
        <f>IF(Table1[[#This Row],[Posting Date]]&lt;&gt;"",$D$10,"")</f>
        <v/>
      </c>
      <c r="S2296" s="66"/>
      <c r="T2296" s="63"/>
      <c r="U2296" s="67"/>
      <c r="V2296" s="67"/>
      <c r="W2296" s="67" t="str">
        <f t="shared" si="36"/>
        <v/>
      </c>
      <c r="X2296" s="161" t="str">
        <f>IF(E2296="","",(IF(Table1[[#This Row],[Cur]]="USD",Table1[[#This Row],[Cur_Amount Debit]],Table1[[#This Row],[Cur_Amount Debit]]/Table1[[#This Row],[Exchange Rate]])))</f>
        <v/>
      </c>
      <c r="Y2296" s="161" t="str">
        <f>IF(E2296="","",(IF(Table1[[#This Row],[Cur]]="USD",Table1[[#This Row],[Cur_Amount Credit]],Table1[[#This Row],[Cur_Amount Credit]]/ExchangeRate)))</f>
        <v/>
      </c>
      <c r="Z2296" s="203" t="str">
        <f>IF(E2296="","",(Table1[[#This Row],[Debit USD]]-Table1[[#This Row],[Credit USD]]))</f>
        <v/>
      </c>
      <c r="AA2296" s="122"/>
      <c r="AB2296" s="1"/>
      <c r="AC2296" s="15"/>
      <c r="AD2296" s="15" t="str">
        <f>IF(AND(OR(Table1[[#This Row],[Account]]="15030",Table1[[#This Row],[Account]]="15035",Table1[[#This Row],[Account]]="20150"),Table1[[#This Row],[Vendor ID]]=""),1,"")</f>
        <v/>
      </c>
      <c r="AE2296" s="15"/>
      <c r="AF2296" s="15"/>
      <c r="AG2296" s="15"/>
      <c r="AH2296" s="46" t="str">
        <f>IF(Table1[[#This Row],[Posting Date]]&lt;&gt;"","GJ-"&amp;CountryID,"")</f>
        <v/>
      </c>
      <c r="AI2296" s="59" t="str">
        <f>IF(Table1[[#This Row],[Posting Date]]&lt;&gt;"",Table1[[#This Row],[Posting Date]],"")</f>
        <v/>
      </c>
      <c r="AJ2296" s="46"/>
      <c r="AK2296" s="46" t="str">
        <f>IF(Table1[[#This Row],[Description]]&lt;&gt;"",Table1[[#This Row],[Description]],"")</f>
        <v/>
      </c>
      <c r="AL2296" s="46" t="str">
        <f>IF(Table1[[#This Row],[Posting Date]]&lt;&gt;"",Table1[[#This Row],[Reference Number]],"")</f>
        <v/>
      </c>
      <c r="AM2296" s="46" t="str">
        <f>TRIM(Table1[[#This Row],[Line '#]])</f>
        <v/>
      </c>
      <c r="AN2296" s="46" t="str">
        <f>TRIM(Table1[[#This Row],[Account]])</f>
        <v/>
      </c>
      <c r="AO2296" s="46" t="str">
        <f>IF(Table1[[#This Row],[Posting Date]]&lt;&gt;"",$D$5,"")</f>
        <v/>
      </c>
      <c r="AP2296" s="46" t="str">
        <f>TRIM(Table1[[#This Row],[Departments-Prgrams]])</f>
        <v/>
      </c>
      <c r="AQ2296" s="46" t="str">
        <f>TRIM(Table1[[#This Row],[Grant]])</f>
        <v/>
      </c>
      <c r="AR2296" s="46" t="str">
        <f>TRIM(Table1[[#This Row],[Staff ID]])</f>
        <v/>
      </c>
      <c r="AS2296" s="46" t="str">
        <f>IF(TRIM(Table1[[#This Row],[Budget Code]])=0,"",TRIM(Table1[[#This Row],[Budget Code]]))</f>
        <v/>
      </c>
      <c r="AT2296" s="46" t="str">
        <f>IF(Table1[[#This Row],[Line Description]]&lt;&gt;"",Table1[[#This Row],[Line Description]],"")</f>
        <v/>
      </c>
      <c r="AU2296" s="46" t="str">
        <f>IF(Table1[[#This Row],[Cur_Amount Debit]]&gt;0,ROUND(Table1[[#This Row],[Cur_Amount Debit]],2),"")</f>
        <v/>
      </c>
      <c r="AV2296" s="46" t="str">
        <f>IF(Table1[[#This Row],[Cur_Amount Credit]]&gt;0,ROUND(Table1[[#This Row],[Cur_Amount Credit]],2),"")</f>
        <v/>
      </c>
      <c r="AW2296" s="46" t="str">
        <f>LEFT(Table1[[#This Row],[Cur]],3)</f>
        <v/>
      </c>
      <c r="AX2296" s="59"/>
      <c r="AY2296" s="46"/>
      <c r="AZ2296" s="46" t="str">
        <f>IF(Table1[[#This Row],[Cur]]&lt;&gt;"",IF(Table1[[#This Row],[Cur]]="USD","",ExchangeRate),"")</f>
        <v/>
      </c>
      <c r="BA2296" s="46" t="str">
        <f>IF(Table1[[#This Row],[Grant]]&lt;&gt;"",VLOOKUP(Table1[[#This Row],[Grant]],Grants!B:D,3),"")</f>
        <v/>
      </c>
      <c r="BB2296" s="46" t="str">
        <f>TRIM(Table1[[#This Row],[Vendor ID]])</f>
        <v/>
      </c>
      <c r="BC2296">
        <f>IF(Table1[[#This Row],[Reference Number]]=Q2295,BC2295,BC2295+1)</f>
        <v>2</v>
      </c>
    </row>
    <row r="2297" spans="1:55" ht="11.25" hidden="1" customHeight="1">
      <c r="A2297" s="1"/>
      <c r="B2297" s="88" t="str">
        <f>IF(Table1[[#This Row],[Posting Date]]&lt;&gt;"",IF(Table1[[#This Row],[Reference Number]]=Q2296,B2296+1,1),"")</f>
        <v/>
      </c>
      <c r="C2297" s="61"/>
      <c r="D2297" s="61"/>
      <c r="E2297" s="218"/>
      <c r="F2297" s="143" t="str">
        <f>IFERROR(IF(VLOOKUP(Table1[[#This Row],[Budget Code Description]],Dimentions!$X$6:$AC$132,2,FALSE)="","",VLOOKUP(Table1[[#This Row],[Budget Code Description]],Dimentions!$X$6:$AC$132,2,FALSE)),"")</f>
        <v/>
      </c>
      <c r="G2297" s="143" t="str">
        <f>IFERROR(VLOOKUP(Table1[[#This Row],[Budget Code Description]],Dimentions!$X$6:$AC$132,3,FALSE),"")</f>
        <v/>
      </c>
      <c r="H2297" s="64" t="str">
        <f>IFERROR(VLOOKUP(Table1[[#This Row],[Account]],Dimentions!$S$6:$V$233,2,FALSE),"")</f>
        <v/>
      </c>
      <c r="I2297" s="62">
        <f>_xlfn.NUMBERVALUE(LEFT(Table1[[#This Row],[Account]],1))</f>
        <v>0</v>
      </c>
      <c r="J2297" s="62" t="str">
        <f>IFERROR(VLOOKUP(Table1[[#This Row],[Budget Code Description]],Table6[#All],7,FALSE),"")</f>
        <v/>
      </c>
      <c r="K2297" s="143" t="str">
        <f>IFERROR(VLOOKUP(Table1[[#This Row],[Budget Code Description]],Table6[#All],8,FALSE),"")</f>
        <v/>
      </c>
      <c r="L2297" s="63"/>
      <c r="M2297" s="65" t="str">
        <f>IFERROR(VLOOKUP(Table1[[#This Row],[Staff ID]],Table2[],2,FALSE),"")</f>
        <v/>
      </c>
      <c r="N2297" s="211" t="str">
        <f>IFERROR(IF(VLOOKUP(Table1[[#This Row],[Budget Code Description]],Dimentions!$X$6:$AC$97,4,FALSE)="","",VLOOKUP(Table1[[#This Row],[Budget Code Description]],Dimentions!$X$6:$AC$97,4,FALSE)),"")</f>
        <v/>
      </c>
      <c r="O2297" s="65" t="str">
        <f>IFERROR(VLOOKUP(Table1[[#This Row],[Vendor ID]],Table549[],2,FALSE),"")</f>
        <v/>
      </c>
      <c r="P2297" s="63"/>
      <c r="Q2297" s="143" t="str">
        <f>IF(Table1[[#This Row],[Posting Date]]&lt;&gt;"",$D$9,"")</f>
        <v/>
      </c>
      <c r="R2297" s="159" t="str">
        <f>IF(Table1[[#This Row],[Posting Date]]&lt;&gt;"",$D$10,"")</f>
        <v/>
      </c>
      <c r="S2297" s="66"/>
      <c r="T2297" s="63"/>
      <c r="U2297" s="67"/>
      <c r="V2297" s="67"/>
      <c r="W2297" s="67" t="str">
        <f t="shared" si="36"/>
        <v/>
      </c>
      <c r="X2297" s="161" t="str">
        <f>IF(E2297="","",(IF(Table1[[#This Row],[Cur]]="USD",Table1[[#This Row],[Cur_Amount Debit]],Table1[[#This Row],[Cur_Amount Debit]]/Table1[[#This Row],[Exchange Rate]])))</f>
        <v/>
      </c>
      <c r="Y2297" s="161" t="str">
        <f>IF(E2297="","",(IF(Table1[[#This Row],[Cur]]="USD",Table1[[#This Row],[Cur_Amount Credit]],Table1[[#This Row],[Cur_Amount Credit]]/ExchangeRate)))</f>
        <v/>
      </c>
      <c r="Z2297" s="203" t="str">
        <f>IF(E2297="","",(Table1[[#This Row],[Debit USD]]-Table1[[#This Row],[Credit USD]]))</f>
        <v/>
      </c>
      <c r="AA2297" s="122"/>
      <c r="AB2297" s="1"/>
      <c r="AC2297" s="15"/>
      <c r="AD2297" s="15" t="str">
        <f>IF(AND(OR(Table1[[#This Row],[Account]]="15030",Table1[[#This Row],[Account]]="15035",Table1[[#This Row],[Account]]="20150"),Table1[[#This Row],[Vendor ID]]=""),1,"")</f>
        <v/>
      </c>
      <c r="AE2297" s="15"/>
      <c r="AF2297" s="15"/>
      <c r="AG2297" s="15"/>
      <c r="AH2297" s="46" t="str">
        <f>IF(Table1[[#This Row],[Posting Date]]&lt;&gt;"","GJ-"&amp;CountryID,"")</f>
        <v/>
      </c>
      <c r="AI2297" s="59" t="str">
        <f>IF(Table1[[#This Row],[Posting Date]]&lt;&gt;"",Table1[[#This Row],[Posting Date]],"")</f>
        <v/>
      </c>
      <c r="AJ2297" s="46"/>
      <c r="AK2297" s="46" t="str">
        <f>IF(Table1[[#This Row],[Description]]&lt;&gt;"",Table1[[#This Row],[Description]],"")</f>
        <v/>
      </c>
      <c r="AL2297" s="46" t="str">
        <f>IF(Table1[[#This Row],[Posting Date]]&lt;&gt;"",Table1[[#This Row],[Reference Number]],"")</f>
        <v/>
      </c>
      <c r="AM2297" s="46" t="str">
        <f>TRIM(Table1[[#This Row],[Line '#]])</f>
        <v/>
      </c>
      <c r="AN2297" s="46" t="str">
        <f>TRIM(Table1[[#This Row],[Account]])</f>
        <v/>
      </c>
      <c r="AO2297" s="46" t="str">
        <f>IF(Table1[[#This Row],[Posting Date]]&lt;&gt;"",$D$5,"")</f>
        <v/>
      </c>
      <c r="AP2297" s="46" t="str">
        <f>TRIM(Table1[[#This Row],[Departments-Prgrams]])</f>
        <v/>
      </c>
      <c r="AQ2297" s="46" t="str">
        <f>TRIM(Table1[[#This Row],[Grant]])</f>
        <v/>
      </c>
      <c r="AR2297" s="46" t="str">
        <f>TRIM(Table1[[#This Row],[Staff ID]])</f>
        <v/>
      </c>
      <c r="AS2297" s="46" t="str">
        <f>IF(TRIM(Table1[[#This Row],[Budget Code]])=0,"",TRIM(Table1[[#This Row],[Budget Code]]))</f>
        <v/>
      </c>
      <c r="AT2297" s="46" t="str">
        <f>IF(Table1[[#This Row],[Line Description]]&lt;&gt;"",Table1[[#This Row],[Line Description]],"")</f>
        <v/>
      </c>
      <c r="AU2297" s="46" t="str">
        <f>IF(Table1[[#This Row],[Cur_Amount Debit]]&gt;0,ROUND(Table1[[#This Row],[Cur_Amount Debit]],2),"")</f>
        <v/>
      </c>
      <c r="AV2297" s="46" t="str">
        <f>IF(Table1[[#This Row],[Cur_Amount Credit]]&gt;0,ROUND(Table1[[#This Row],[Cur_Amount Credit]],2),"")</f>
        <v/>
      </c>
      <c r="AW2297" s="46" t="str">
        <f>LEFT(Table1[[#This Row],[Cur]],3)</f>
        <v/>
      </c>
      <c r="AX2297" s="59"/>
      <c r="AY2297" s="46"/>
      <c r="AZ2297" s="46" t="str">
        <f>IF(Table1[[#This Row],[Cur]]&lt;&gt;"",IF(Table1[[#This Row],[Cur]]="USD","",ExchangeRate),"")</f>
        <v/>
      </c>
      <c r="BA2297" s="46" t="str">
        <f>IF(Table1[[#This Row],[Grant]]&lt;&gt;"",VLOOKUP(Table1[[#This Row],[Grant]],Grants!B:D,3),"")</f>
        <v/>
      </c>
      <c r="BB2297" s="46" t="str">
        <f>TRIM(Table1[[#This Row],[Vendor ID]])</f>
        <v/>
      </c>
      <c r="BC2297">
        <f>IF(Table1[[#This Row],[Reference Number]]=Q2296,BC2296,BC2296+1)</f>
        <v>2</v>
      </c>
    </row>
    <row r="2298" spans="1:55" ht="11.25" hidden="1" customHeight="1">
      <c r="A2298" s="1"/>
      <c r="B2298" s="88" t="str">
        <f>IF(Table1[[#This Row],[Posting Date]]&lt;&gt;"",IF(Table1[[#This Row],[Reference Number]]=Q2297,B2297+1,1),"")</f>
        <v/>
      </c>
      <c r="C2298" s="61"/>
      <c r="D2298" s="61"/>
      <c r="E2298" s="218"/>
      <c r="F2298" s="143" t="str">
        <f>IFERROR(IF(VLOOKUP(Table1[[#This Row],[Budget Code Description]],Dimentions!$X$6:$AC$132,2,FALSE)="","",VLOOKUP(Table1[[#This Row],[Budget Code Description]],Dimentions!$X$6:$AC$132,2,FALSE)),"")</f>
        <v/>
      </c>
      <c r="G2298" s="143" t="str">
        <f>IFERROR(VLOOKUP(Table1[[#This Row],[Budget Code Description]],Dimentions!$X$6:$AC$132,3,FALSE),"")</f>
        <v/>
      </c>
      <c r="H2298" s="64" t="str">
        <f>IFERROR(VLOOKUP(Table1[[#This Row],[Account]],Dimentions!$S$6:$V$233,2,FALSE),"")</f>
        <v/>
      </c>
      <c r="I2298" s="62">
        <f>_xlfn.NUMBERVALUE(LEFT(Table1[[#This Row],[Account]],1))</f>
        <v>0</v>
      </c>
      <c r="J2298" s="62" t="str">
        <f>IFERROR(VLOOKUP(Table1[[#This Row],[Budget Code Description]],Table6[#All],7,FALSE),"")</f>
        <v/>
      </c>
      <c r="K2298" s="143" t="str">
        <f>IFERROR(VLOOKUP(Table1[[#This Row],[Budget Code Description]],Table6[#All],8,FALSE),"")</f>
        <v/>
      </c>
      <c r="L2298" s="63"/>
      <c r="M2298" s="65" t="str">
        <f>IFERROR(VLOOKUP(Table1[[#This Row],[Staff ID]],Table2[],2,FALSE),"")</f>
        <v/>
      </c>
      <c r="N2298" s="211" t="str">
        <f>IFERROR(IF(VLOOKUP(Table1[[#This Row],[Budget Code Description]],Dimentions!$X$6:$AC$97,4,FALSE)="","",VLOOKUP(Table1[[#This Row],[Budget Code Description]],Dimentions!$X$6:$AC$97,4,FALSE)),"")</f>
        <v/>
      </c>
      <c r="O2298" s="65" t="str">
        <f>IFERROR(VLOOKUP(Table1[[#This Row],[Vendor ID]],Table549[],2,FALSE),"")</f>
        <v/>
      </c>
      <c r="P2298" s="63"/>
      <c r="Q2298" s="143" t="str">
        <f>IF(Table1[[#This Row],[Posting Date]]&lt;&gt;"",$D$9,"")</f>
        <v/>
      </c>
      <c r="R2298" s="159" t="str">
        <f>IF(Table1[[#This Row],[Posting Date]]&lt;&gt;"",$D$10,"")</f>
        <v/>
      </c>
      <c r="S2298" s="66"/>
      <c r="T2298" s="63"/>
      <c r="U2298" s="67"/>
      <c r="V2298" s="67"/>
      <c r="W2298" s="67" t="str">
        <f t="shared" si="36"/>
        <v/>
      </c>
      <c r="X2298" s="161" t="str">
        <f>IF(E2298="","",(IF(Table1[[#This Row],[Cur]]="USD",Table1[[#This Row],[Cur_Amount Debit]],Table1[[#This Row],[Cur_Amount Debit]]/Table1[[#This Row],[Exchange Rate]])))</f>
        <v/>
      </c>
      <c r="Y2298" s="161" t="str">
        <f>IF(E2298="","",(IF(Table1[[#This Row],[Cur]]="USD",Table1[[#This Row],[Cur_Amount Credit]],Table1[[#This Row],[Cur_Amount Credit]]/ExchangeRate)))</f>
        <v/>
      </c>
      <c r="Z2298" s="203" t="str">
        <f>IF(E2298="","",(Table1[[#This Row],[Debit USD]]-Table1[[#This Row],[Credit USD]]))</f>
        <v/>
      </c>
      <c r="AA2298" s="122"/>
      <c r="AB2298" s="1"/>
      <c r="AC2298" s="15"/>
      <c r="AD2298" s="15" t="str">
        <f>IF(AND(OR(Table1[[#This Row],[Account]]="15030",Table1[[#This Row],[Account]]="15035",Table1[[#This Row],[Account]]="20150"),Table1[[#This Row],[Vendor ID]]=""),1,"")</f>
        <v/>
      </c>
      <c r="AE2298" s="15"/>
      <c r="AF2298" s="15"/>
      <c r="AG2298" s="15"/>
      <c r="AH2298" s="46" t="str">
        <f>IF(Table1[[#This Row],[Posting Date]]&lt;&gt;"","GJ-"&amp;CountryID,"")</f>
        <v/>
      </c>
      <c r="AI2298" s="59" t="str">
        <f>IF(Table1[[#This Row],[Posting Date]]&lt;&gt;"",Table1[[#This Row],[Posting Date]],"")</f>
        <v/>
      </c>
      <c r="AJ2298" s="46"/>
      <c r="AK2298" s="46" t="str">
        <f>IF(Table1[[#This Row],[Description]]&lt;&gt;"",Table1[[#This Row],[Description]],"")</f>
        <v/>
      </c>
      <c r="AL2298" s="46" t="str">
        <f>IF(Table1[[#This Row],[Posting Date]]&lt;&gt;"",Table1[[#This Row],[Reference Number]],"")</f>
        <v/>
      </c>
      <c r="AM2298" s="46" t="str">
        <f>TRIM(Table1[[#This Row],[Line '#]])</f>
        <v/>
      </c>
      <c r="AN2298" s="46" t="str">
        <f>TRIM(Table1[[#This Row],[Account]])</f>
        <v/>
      </c>
      <c r="AO2298" s="46" t="str">
        <f>IF(Table1[[#This Row],[Posting Date]]&lt;&gt;"",$D$5,"")</f>
        <v/>
      </c>
      <c r="AP2298" s="46" t="str">
        <f>TRIM(Table1[[#This Row],[Departments-Prgrams]])</f>
        <v/>
      </c>
      <c r="AQ2298" s="46" t="str">
        <f>TRIM(Table1[[#This Row],[Grant]])</f>
        <v/>
      </c>
      <c r="AR2298" s="46" t="str">
        <f>TRIM(Table1[[#This Row],[Staff ID]])</f>
        <v/>
      </c>
      <c r="AS2298" s="46" t="str">
        <f>IF(TRIM(Table1[[#This Row],[Budget Code]])=0,"",TRIM(Table1[[#This Row],[Budget Code]]))</f>
        <v/>
      </c>
      <c r="AT2298" s="46" t="str">
        <f>IF(Table1[[#This Row],[Line Description]]&lt;&gt;"",Table1[[#This Row],[Line Description]],"")</f>
        <v/>
      </c>
      <c r="AU2298" s="46" t="str">
        <f>IF(Table1[[#This Row],[Cur_Amount Debit]]&gt;0,ROUND(Table1[[#This Row],[Cur_Amount Debit]],2),"")</f>
        <v/>
      </c>
      <c r="AV2298" s="46" t="str">
        <f>IF(Table1[[#This Row],[Cur_Amount Credit]]&gt;0,ROUND(Table1[[#This Row],[Cur_Amount Credit]],2),"")</f>
        <v/>
      </c>
      <c r="AW2298" s="46" t="str">
        <f>LEFT(Table1[[#This Row],[Cur]],3)</f>
        <v/>
      </c>
      <c r="AX2298" s="59"/>
      <c r="AY2298" s="46"/>
      <c r="AZ2298" s="46" t="str">
        <f>IF(Table1[[#This Row],[Cur]]&lt;&gt;"",IF(Table1[[#This Row],[Cur]]="USD","",ExchangeRate),"")</f>
        <v/>
      </c>
      <c r="BA2298" s="46" t="str">
        <f>IF(Table1[[#This Row],[Grant]]&lt;&gt;"",VLOOKUP(Table1[[#This Row],[Grant]],Grants!B:D,3),"")</f>
        <v/>
      </c>
      <c r="BB2298" s="46" t="str">
        <f>TRIM(Table1[[#This Row],[Vendor ID]])</f>
        <v/>
      </c>
      <c r="BC2298">
        <f>IF(Table1[[#This Row],[Reference Number]]=Q2297,BC2297,BC2297+1)</f>
        <v>2</v>
      </c>
    </row>
    <row r="2299" spans="1:55" ht="11.25" hidden="1" customHeight="1">
      <c r="A2299" s="1"/>
      <c r="B2299" s="88" t="str">
        <f>IF(Table1[[#This Row],[Posting Date]]&lt;&gt;"",IF(Table1[[#This Row],[Reference Number]]=Q2298,B2298+1,1),"")</f>
        <v/>
      </c>
      <c r="C2299" s="61"/>
      <c r="D2299" s="61"/>
      <c r="E2299" s="218"/>
      <c r="F2299" s="143" t="str">
        <f>IFERROR(IF(VLOOKUP(Table1[[#This Row],[Budget Code Description]],Dimentions!$X$6:$AC$132,2,FALSE)="","",VLOOKUP(Table1[[#This Row],[Budget Code Description]],Dimentions!$X$6:$AC$132,2,FALSE)),"")</f>
        <v/>
      </c>
      <c r="G2299" s="143" t="str">
        <f>IFERROR(VLOOKUP(Table1[[#This Row],[Budget Code Description]],Dimentions!$X$6:$AC$132,3,FALSE),"")</f>
        <v/>
      </c>
      <c r="H2299" s="64" t="str">
        <f>IFERROR(VLOOKUP(Table1[[#This Row],[Account]],Dimentions!$S$6:$V$233,2,FALSE),"")</f>
        <v/>
      </c>
      <c r="I2299" s="62">
        <f>_xlfn.NUMBERVALUE(LEFT(Table1[[#This Row],[Account]],1))</f>
        <v>0</v>
      </c>
      <c r="J2299" s="62" t="str">
        <f>IFERROR(VLOOKUP(Table1[[#This Row],[Budget Code Description]],Table6[#All],7,FALSE),"")</f>
        <v/>
      </c>
      <c r="K2299" s="143" t="str">
        <f>IFERROR(VLOOKUP(Table1[[#This Row],[Budget Code Description]],Table6[#All],8,FALSE),"")</f>
        <v/>
      </c>
      <c r="L2299" s="63"/>
      <c r="M2299" s="65" t="str">
        <f>IFERROR(VLOOKUP(Table1[[#This Row],[Staff ID]],Table2[],2,FALSE),"")</f>
        <v/>
      </c>
      <c r="N2299" s="211" t="str">
        <f>IFERROR(IF(VLOOKUP(Table1[[#This Row],[Budget Code Description]],Dimentions!$X$6:$AC$97,4,FALSE)="","",VLOOKUP(Table1[[#This Row],[Budget Code Description]],Dimentions!$X$6:$AC$97,4,FALSE)),"")</f>
        <v/>
      </c>
      <c r="O2299" s="65" t="str">
        <f>IFERROR(VLOOKUP(Table1[[#This Row],[Vendor ID]],Table549[],2,FALSE),"")</f>
        <v/>
      </c>
      <c r="P2299" s="63"/>
      <c r="Q2299" s="143" t="str">
        <f>IF(Table1[[#This Row],[Posting Date]]&lt;&gt;"",$D$9,"")</f>
        <v/>
      </c>
      <c r="R2299" s="159" t="str">
        <f>IF(Table1[[#This Row],[Posting Date]]&lt;&gt;"",$D$10,"")</f>
        <v/>
      </c>
      <c r="S2299" s="66"/>
      <c r="T2299" s="63"/>
      <c r="U2299" s="67"/>
      <c r="V2299" s="67"/>
      <c r="W2299" s="67" t="str">
        <f t="shared" si="36"/>
        <v/>
      </c>
      <c r="X2299" s="161" t="str">
        <f>IF(E2299="","",(IF(Table1[[#This Row],[Cur]]="USD",Table1[[#This Row],[Cur_Amount Debit]],Table1[[#This Row],[Cur_Amount Debit]]/Table1[[#This Row],[Exchange Rate]])))</f>
        <v/>
      </c>
      <c r="Y2299" s="161" t="str">
        <f>IF(E2299="","",(IF(Table1[[#This Row],[Cur]]="USD",Table1[[#This Row],[Cur_Amount Credit]],Table1[[#This Row],[Cur_Amount Credit]]/ExchangeRate)))</f>
        <v/>
      </c>
      <c r="Z2299" s="203" t="str">
        <f>IF(E2299="","",(Table1[[#This Row],[Debit USD]]-Table1[[#This Row],[Credit USD]]))</f>
        <v/>
      </c>
      <c r="AA2299" s="122"/>
      <c r="AB2299" s="1"/>
      <c r="AC2299" s="15"/>
      <c r="AD2299" s="15" t="str">
        <f>IF(AND(OR(Table1[[#This Row],[Account]]="15030",Table1[[#This Row],[Account]]="15035",Table1[[#This Row],[Account]]="20150"),Table1[[#This Row],[Vendor ID]]=""),1,"")</f>
        <v/>
      </c>
      <c r="AE2299" s="15"/>
      <c r="AF2299" s="15"/>
      <c r="AG2299" s="15"/>
      <c r="AH2299" s="46" t="str">
        <f>IF(Table1[[#This Row],[Posting Date]]&lt;&gt;"","GJ-"&amp;CountryID,"")</f>
        <v/>
      </c>
      <c r="AI2299" s="59" t="str">
        <f>IF(Table1[[#This Row],[Posting Date]]&lt;&gt;"",Table1[[#This Row],[Posting Date]],"")</f>
        <v/>
      </c>
      <c r="AJ2299" s="46"/>
      <c r="AK2299" s="46" t="str">
        <f>IF(Table1[[#This Row],[Description]]&lt;&gt;"",Table1[[#This Row],[Description]],"")</f>
        <v/>
      </c>
      <c r="AL2299" s="46" t="str">
        <f>IF(Table1[[#This Row],[Posting Date]]&lt;&gt;"",Table1[[#This Row],[Reference Number]],"")</f>
        <v/>
      </c>
      <c r="AM2299" s="46" t="str">
        <f>TRIM(Table1[[#This Row],[Line '#]])</f>
        <v/>
      </c>
      <c r="AN2299" s="46" t="str">
        <f>TRIM(Table1[[#This Row],[Account]])</f>
        <v/>
      </c>
      <c r="AO2299" s="46" t="str">
        <f>IF(Table1[[#This Row],[Posting Date]]&lt;&gt;"",$D$5,"")</f>
        <v/>
      </c>
      <c r="AP2299" s="46" t="str">
        <f>TRIM(Table1[[#This Row],[Departments-Prgrams]])</f>
        <v/>
      </c>
      <c r="AQ2299" s="46" t="str">
        <f>TRIM(Table1[[#This Row],[Grant]])</f>
        <v/>
      </c>
      <c r="AR2299" s="46" t="str">
        <f>TRIM(Table1[[#This Row],[Staff ID]])</f>
        <v/>
      </c>
      <c r="AS2299" s="46" t="str">
        <f>IF(TRIM(Table1[[#This Row],[Budget Code]])=0,"",TRIM(Table1[[#This Row],[Budget Code]]))</f>
        <v/>
      </c>
      <c r="AT2299" s="46" t="str">
        <f>IF(Table1[[#This Row],[Line Description]]&lt;&gt;"",Table1[[#This Row],[Line Description]],"")</f>
        <v/>
      </c>
      <c r="AU2299" s="46" t="str">
        <f>IF(Table1[[#This Row],[Cur_Amount Debit]]&gt;0,ROUND(Table1[[#This Row],[Cur_Amount Debit]],2),"")</f>
        <v/>
      </c>
      <c r="AV2299" s="46" t="str">
        <f>IF(Table1[[#This Row],[Cur_Amount Credit]]&gt;0,ROUND(Table1[[#This Row],[Cur_Amount Credit]],2),"")</f>
        <v/>
      </c>
      <c r="AW2299" s="46" t="str">
        <f>LEFT(Table1[[#This Row],[Cur]],3)</f>
        <v/>
      </c>
      <c r="AX2299" s="59"/>
      <c r="AY2299" s="46"/>
      <c r="AZ2299" s="46" t="str">
        <f>IF(Table1[[#This Row],[Cur]]&lt;&gt;"",IF(Table1[[#This Row],[Cur]]="USD","",ExchangeRate),"")</f>
        <v/>
      </c>
      <c r="BA2299" s="46" t="str">
        <f>IF(Table1[[#This Row],[Grant]]&lt;&gt;"",VLOOKUP(Table1[[#This Row],[Grant]],Grants!B:D,3),"")</f>
        <v/>
      </c>
      <c r="BB2299" s="46" t="str">
        <f>TRIM(Table1[[#This Row],[Vendor ID]])</f>
        <v/>
      </c>
      <c r="BC2299">
        <f>IF(Table1[[#This Row],[Reference Number]]=Q2298,BC2298,BC2298+1)</f>
        <v>2</v>
      </c>
    </row>
    <row r="2300" spans="1:55" ht="11.25" hidden="1" customHeight="1">
      <c r="A2300" s="1"/>
      <c r="B2300" s="88" t="str">
        <f>IF(Table1[[#This Row],[Posting Date]]&lt;&gt;"",IF(Table1[[#This Row],[Reference Number]]=Q2299,B2299+1,1),"")</f>
        <v/>
      </c>
      <c r="C2300" s="61"/>
      <c r="D2300" s="61"/>
      <c r="E2300" s="218"/>
      <c r="F2300" s="143" t="str">
        <f>IFERROR(IF(VLOOKUP(Table1[[#This Row],[Budget Code Description]],Dimentions!$X$6:$AC$132,2,FALSE)="","",VLOOKUP(Table1[[#This Row],[Budget Code Description]],Dimentions!$X$6:$AC$132,2,FALSE)),"")</f>
        <v/>
      </c>
      <c r="G2300" s="143" t="str">
        <f>IFERROR(VLOOKUP(Table1[[#This Row],[Budget Code Description]],Dimentions!$X$6:$AC$132,3,FALSE),"")</f>
        <v/>
      </c>
      <c r="H2300" s="64" t="str">
        <f>IFERROR(VLOOKUP(Table1[[#This Row],[Account]],Dimentions!$S$6:$V$233,2,FALSE),"")</f>
        <v/>
      </c>
      <c r="I2300" s="62">
        <f>_xlfn.NUMBERVALUE(LEFT(Table1[[#This Row],[Account]],1))</f>
        <v>0</v>
      </c>
      <c r="J2300" s="62" t="str">
        <f>IFERROR(VLOOKUP(Table1[[#This Row],[Budget Code Description]],Table6[#All],7,FALSE),"")</f>
        <v/>
      </c>
      <c r="K2300" s="143" t="str">
        <f>IFERROR(VLOOKUP(Table1[[#This Row],[Budget Code Description]],Table6[#All],8,FALSE),"")</f>
        <v/>
      </c>
      <c r="L2300" s="63"/>
      <c r="M2300" s="65" t="str">
        <f>IFERROR(VLOOKUP(Table1[[#This Row],[Staff ID]],Table2[],2,FALSE),"")</f>
        <v/>
      </c>
      <c r="N2300" s="211" t="str">
        <f>IFERROR(IF(VLOOKUP(Table1[[#This Row],[Budget Code Description]],Dimentions!$X$6:$AC$97,4,FALSE)="","",VLOOKUP(Table1[[#This Row],[Budget Code Description]],Dimentions!$X$6:$AC$97,4,FALSE)),"")</f>
        <v/>
      </c>
      <c r="O2300" s="65" t="str">
        <f>IFERROR(VLOOKUP(Table1[[#This Row],[Vendor ID]],Table549[],2,FALSE),"")</f>
        <v/>
      </c>
      <c r="P2300" s="63"/>
      <c r="Q2300" s="143" t="str">
        <f>IF(Table1[[#This Row],[Posting Date]]&lt;&gt;"",$D$9,"")</f>
        <v/>
      </c>
      <c r="R2300" s="159" t="str">
        <f>IF(Table1[[#This Row],[Posting Date]]&lt;&gt;"",$D$10,"")</f>
        <v/>
      </c>
      <c r="S2300" s="66"/>
      <c r="T2300" s="63"/>
      <c r="U2300" s="67"/>
      <c r="V2300" s="67"/>
      <c r="W2300" s="67" t="str">
        <f t="shared" si="36"/>
        <v/>
      </c>
      <c r="X2300" s="161" t="str">
        <f>IF(E2300="","",(IF(Table1[[#This Row],[Cur]]="USD",Table1[[#This Row],[Cur_Amount Debit]],Table1[[#This Row],[Cur_Amount Debit]]/Table1[[#This Row],[Exchange Rate]])))</f>
        <v/>
      </c>
      <c r="Y2300" s="161" t="str">
        <f>IF(E2300="","",(IF(Table1[[#This Row],[Cur]]="USD",Table1[[#This Row],[Cur_Amount Credit]],Table1[[#This Row],[Cur_Amount Credit]]/ExchangeRate)))</f>
        <v/>
      </c>
      <c r="Z2300" s="203" t="str">
        <f>IF(E2300="","",(Table1[[#This Row],[Debit USD]]-Table1[[#This Row],[Credit USD]]))</f>
        <v/>
      </c>
      <c r="AA2300" s="122"/>
      <c r="AB2300" s="1"/>
      <c r="AC2300" s="15"/>
      <c r="AD2300" s="15" t="str">
        <f>IF(AND(OR(Table1[[#This Row],[Account]]="15030",Table1[[#This Row],[Account]]="15035",Table1[[#This Row],[Account]]="20150"),Table1[[#This Row],[Vendor ID]]=""),1,"")</f>
        <v/>
      </c>
      <c r="AE2300" s="15"/>
      <c r="AF2300" s="15"/>
      <c r="AG2300" s="15"/>
      <c r="AH2300" s="46" t="str">
        <f>IF(Table1[[#This Row],[Posting Date]]&lt;&gt;"","GJ-"&amp;CountryID,"")</f>
        <v/>
      </c>
      <c r="AI2300" s="59" t="str">
        <f>IF(Table1[[#This Row],[Posting Date]]&lt;&gt;"",Table1[[#This Row],[Posting Date]],"")</f>
        <v/>
      </c>
      <c r="AJ2300" s="46"/>
      <c r="AK2300" s="46" t="str">
        <f>IF(Table1[[#This Row],[Description]]&lt;&gt;"",Table1[[#This Row],[Description]],"")</f>
        <v/>
      </c>
      <c r="AL2300" s="46" t="str">
        <f>IF(Table1[[#This Row],[Posting Date]]&lt;&gt;"",Table1[[#This Row],[Reference Number]],"")</f>
        <v/>
      </c>
      <c r="AM2300" s="46" t="str">
        <f>TRIM(Table1[[#This Row],[Line '#]])</f>
        <v/>
      </c>
      <c r="AN2300" s="46" t="str">
        <f>TRIM(Table1[[#This Row],[Account]])</f>
        <v/>
      </c>
      <c r="AO2300" s="46" t="str">
        <f>IF(Table1[[#This Row],[Posting Date]]&lt;&gt;"",$D$5,"")</f>
        <v/>
      </c>
      <c r="AP2300" s="46" t="str">
        <f>TRIM(Table1[[#This Row],[Departments-Prgrams]])</f>
        <v/>
      </c>
      <c r="AQ2300" s="46" t="str">
        <f>TRIM(Table1[[#This Row],[Grant]])</f>
        <v/>
      </c>
      <c r="AR2300" s="46" t="str">
        <f>TRIM(Table1[[#This Row],[Staff ID]])</f>
        <v/>
      </c>
      <c r="AS2300" s="46" t="str">
        <f>IF(TRIM(Table1[[#This Row],[Budget Code]])=0,"",TRIM(Table1[[#This Row],[Budget Code]]))</f>
        <v/>
      </c>
      <c r="AT2300" s="46" t="str">
        <f>IF(Table1[[#This Row],[Line Description]]&lt;&gt;"",Table1[[#This Row],[Line Description]],"")</f>
        <v/>
      </c>
      <c r="AU2300" s="46" t="str">
        <f>IF(Table1[[#This Row],[Cur_Amount Debit]]&gt;0,ROUND(Table1[[#This Row],[Cur_Amount Debit]],2),"")</f>
        <v/>
      </c>
      <c r="AV2300" s="46" t="str">
        <f>IF(Table1[[#This Row],[Cur_Amount Credit]]&gt;0,ROUND(Table1[[#This Row],[Cur_Amount Credit]],2),"")</f>
        <v/>
      </c>
      <c r="AW2300" s="46" t="str">
        <f>LEFT(Table1[[#This Row],[Cur]],3)</f>
        <v/>
      </c>
      <c r="AX2300" s="59"/>
      <c r="AY2300" s="46"/>
      <c r="AZ2300" s="46" t="str">
        <f>IF(Table1[[#This Row],[Cur]]&lt;&gt;"",IF(Table1[[#This Row],[Cur]]="USD","",ExchangeRate),"")</f>
        <v/>
      </c>
      <c r="BA2300" s="46" t="str">
        <f>IF(Table1[[#This Row],[Grant]]&lt;&gt;"",VLOOKUP(Table1[[#This Row],[Grant]],Grants!B:D,3),"")</f>
        <v/>
      </c>
      <c r="BB2300" s="46" t="str">
        <f>TRIM(Table1[[#This Row],[Vendor ID]])</f>
        <v/>
      </c>
      <c r="BC2300">
        <f>IF(Table1[[#This Row],[Reference Number]]=Q2299,BC2299,BC2299+1)</f>
        <v>2</v>
      </c>
    </row>
    <row r="2301" spans="1:55" ht="11.25" hidden="1" customHeight="1">
      <c r="A2301" s="1"/>
      <c r="B2301" s="88" t="str">
        <f>IF(Table1[[#This Row],[Posting Date]]&lt;&gt;"",IF(Table1[[#This Row],[Reference Number]]=Q2300,B2300+1,1),"")</f>
        <v/>
      </c>
      <c r="C2301" s="61"/>
      <c r="D2301" s="61"/>
      <c r="E2301" s="218"/>
      <c r="F2301" s="143" t="str">
        <f>IFERROR(IF(VLOOKUP(Table1[[#This Row],[Budget Code Description]],Dimentions!$X$6:$AC$132,2,FALSE)="","",VLOOKUP(Table1[[#This Row],[Budget Code Description]],Dimentions!$X$6:$AC$132,2,FALSE)),"")</f>
        <v/>
      </c>
      <c r="G2301" s="143" t="str">
        <f>IFERROR(VLOOKUP(Table1[[#This Row],[Budget Code Description]],Dimentions!$X$6:$AC$132,3,FALSE),"")</f>
        <v/>
      </c>
      <c r="H2301" s="64" t="str">
        <f>IFERROR(VLOOKUP(Table1[[#This Row],[Account]],Dimentions!$S$6:$V$233,2,FALSE),"")</f>
        <v/>
      </c>
      <c r="I2301" s="62">
        <f>_xlfn.NUMBERVALUE(LEFT(Table1[[#This Row],[Account]],1))</f>
        <v>0</v>
      </c>
      <c r="J2301" s="62" t="str">
        <f>IFERROR(VLOOKUP(Table1[[#This Row],[Budget Code Description]],Table6[#All],7,FALSE),"")</f>
        <v/>
      </c>
      <c r="K2301" s="143" t="str">
        <f>IFERROR(VLOOKUP(Table1[[#This Row],[Budget Code Description]],Table6[#All],8,FALSE),"")</f>
        <v/>
      </c>
      <c r="L2301" s="63"/>
      <c r="M2301" s="65" t="str">
        <f>IFERROR(VLOOKUP(Table1[[#This Row],[Staff ID]],Table2[],2,FALSE),"")</f>
        <v/>
      </c>
      <c r="N2301" s="211" t="str">
        <f>IFERROR(IF(VLOOKUP(Table1[[#This Row],[Budget Code Description]],Dimentions!$X$6:$AC$97,4,FALSE)="","",VLOOKUP(Table1[[#This Row],[Budget Code Description]],Dimentions!$X$6:$AC$97,4,FALSE)),"")</f>
        <v/>
      </c>
      <c r="O2301" s="65" t="str">
        <f>IFERROR(VLOOKUP(Table1[[#This Row],[Vendor ID]],Table549[],2,FALSE),"")</f>
        <v/>
      </c>
      <c r="P2301" s="63"/>
      <c r="Q2301" s="143" t="str">
        <f>IF(Table1[[#This Row],[Posting Date]]&lt;&gt;"",$D$9,"")</f>
        <v/>
      </c>
      <c r="R2301" s="159" t="str">
        <f>IF(Table1[[#This Row],[Posting Date]]&lt;&gt;"",$D$10,"")</f>
        <v/>
      </c>
      <c r="S2301" s="66"/>
      <c r="T2301" s="63"/>
      <c r="U2301" s="67"/>
      <c r="V2301" s="67"/>
      <c r="W2301" s="67" t="str">
        <f t="shared" si="36"/>
        <v/>
      </c>
      <c r="X2301" s="161" t="str">
        <f>IF(E2301="","",(IF(Table1[[#This Row],[Cur]]="USD",Table1[[#This Row],[Cur_Amount Debit]],Table1[[#This Row],[Cur_Amount Debit]]/Table1[[#This Row],[Exchange Rate]])))</f>
        <v/>
      </c>
      <c r="Y2301" s="161" t="str">
        <f>IF(E2301="","",(IF(Table1[[#This Row],[Cur]]="USD",Table1[[#This Row],[Cur_Amount Credit]],Table1[[#This Row],[Cur_Amount Credit]]/ExchangeRate)))</f>
        <v/>
      </c>
      <c r="Z2301" s="203" t="str">
        <f>IF(E2301="","",(Table1[[#This Row],[Debit USD]]-Table1[[#This Row],[Credit USD]]))</f>
        <v/>
      </c>
      <c r="AA2301" s="122"/>
      <c r="AB2301" s="1"/>
      <c r="AC2301" s="15"/>
      <c r="AD2301" s="15" t="str">
        <f>IF(AND(OR(Table1[[#This Row],[Account]]="15030",Table1[[#This Row],[Account]]="15035",Table1[[#This Row],[Account]]="20150"),Table1[[#This Row],[Vendor ID]]=""),1,"")</f>
        <v/>
      </c>
      <c r="AE2301" s="15"/>
      <c r="AF2301" s="15"/>
      <c r="AG2301" s="15"/>
      <c r="AH2301" s="46" t="str">
        <f>IF(Table1[[#This Row],[Posting Date]]&lt;&gt;"","GJ-"&amp;CountryID,"")</f>
        <v/>
      </c>
      <c r="AI2301" s="59" t="str">
        <f>IF(Table1[[#This Row],[Posting Date]]&lt;&gt;"",Table1[[#This Row],[Posting Date]],"")</f>
        <v/>
      </c>
      <c r="AJ2301" s="46"/>
      <c r="AK2301" s="46" t="str">
        <f>IF(Table1[[#This Row],[Description]]&lt;&gt;"",Table1[[#This Row],[Description]],"")</f>
        <v/>
      </c>
      <c r="AL2301" s="46" t="str">
        <f>IF(Table1[[#This Row],[Posting Date]]&lt;&gt;"",Table1[[#This Row],[Reference Number]],"")</f>
        <v/>
      </c>
      <c r="AM2301" s="46" t="str">
        <f>TRIM(Table1[[#This Row],[Line '#]])</f>
        <v/>
      </c>
      <c r="AN2301" s="46" t="str">
        <f>TRIM(Table1[[#This Row],[Account]])</f>
        <v/>
      </c>
      <c r="AO2301" s="46" t="str">
        <f>IF(Table1[[#This Row],[Posting Date]]&lt;&gt;"",$D$5,"")</f>
        <v/>
      </c>
      <c r="AP2301" s="46" t="str">
        <f>TRIM(Table1[[#This Row],[Departments-Prgrams]])</f>
        <v/>
      </c>
      <c r="AQ2301" s="46" t="str">
        <f>TRIM(Table1[[#This Row],[Grant]])</f>
        <v/>
      </c>
      <c r="AR2301" s="46" t="str">
        <f>TRIM(Table1[[#This Row],[Staff ID]])</f>
        <v/>
      </c>
      <c r="AS2301" s="46" t="str">
        <f>IF(TRIM(Table1[[#This Row],[Budget Code]])=0,"",TRIM(Table1[[#This Row],[Budget Code]]))</f>
        <v/>
      </c>
      <c r="AT2301" s="46" t="str">
        <f>IF(Table1[[#This Row],[Line Description]]&lt;&gt;"",Table1[[#This Row],[Line Description]],"")</f>
        <v/>
      </c>
      <c r="AU2301" s="46" t="str">
        <f>IF(Table1[[#This Row],[Cur_Amount Debit]]&gt;0,ROUND(Table1[[#This Row],[Cur_Amount Debit]],2),"")</f>
        <v/>
      </c>
      <c r="AV2301" s="46" t="str">
        <f>IF(Table1[[#This Row],[Cur_Amount Credit]]&gt;0,ROUND(Table1[[#This Row],[Cur_Amount Credit]],2),"")</f>
        <v/>
      </c>
      <c r="AW2301" s="46" t="str">
        <f>LEFT(Table1[[#This Row],[Cur]],3)</f>
        <v/>
      </c>
      <c r="AX2301" s="59"/>
      <c r="AY2301" s="46"/>
      <c r="AZ2301" s="46" t="str">
        <f>IF(Table1[[#This Row],[Cur]]&lt;&gt;"",IF(Table1[[#This Row],[Cur]]="USD","",ExchangeRate),"")</f>
        <v/>
      </c>
      <c r="BA2301" s="46" t="str">
        <f>IF(Table1[[#This Row],[Grant]]&lt;&gt;"",VLOOKUP(Table1[[#This Row],[Grant]],Grants!B:D,3),"")</f>
        <v/>
      </c>
      <c r="BB2301" s="46" t="str">
        <f>TRIM(Table1[[#This Row],[Vendor ID]])</f>
        <v/>
      </c>
      <c r="BC2301">
        <f>IF(Table1[[#This Row],[Reference Number]]=Q2300,BC2300,BC2300+1)</f>
        <v>2</v>
      </c>
    </row>
    <row r="2302" spans="1:55" ht="11.25" hidden="1" customHeight="1">
      <c r="A2302" s="1"/>
      <c r="B2302" s="88" t="str">
        <f>IF(Table1[[#This Row],[Posting Date]]&lt;&gt;"",IF(Table1[[#This Row],[Reference Number]]=Q2301,B2301+1,1),"")</f>
        <v/>
      </c>
      <c r="C2302" s="61"/>
      <c r="D2302" s="61"/>
      <c r="E2302" s="218"/>
      <c r="F2302" s="143" t="str">
        <f>IFERROR(IF(VLOOKUP(Table1[[#This Row],[Budget Code Description]],Dimentions!$X$6:$AC$132,2,FALSE)="","",VLOOKUP(Table1[[#This Row],[Budget Code Description]],Dimentions!$X$6:$AC$132,2,FALSE)),"")</f>
        <v/>
      </c>
      <c r="G2302" s="143" t="str">
        <f>IFERROR(VLOOKUP(Table1[[#This Row],[Budget Code Description]],Dimentions!$X$6:$AC$132,3,FALSE),"")</f>
        <v/>
      </c>
      <c r="H2302" s="64" t="str">
        <f>IFERROR(VLOOKUP(Table1[[#This Row],[Account]],Dimentions!$S$6:$V$233,2,FALSE),"")</f>
        <v/>
      </c>
      <c r="I2302" s="62">
        <f>_xlfn.NUMBERVALUE(LEFT(Table1[[#This Row],[Account]],1))</f>
        <v>0</v>
      </c>
      <c r="J2302" s="62" t="str">
        <f>IFERROR(VLOOKUP(Table1[[#This Row],[Budget Code Description]],Table6[#All],7,FALSE),"")</f>
        <v/>
      </c>
      <c r="K2302" s="143" t="str">
        <f>IFERROR(VLOOKUP(Table1[[#This Row],[Budget Code Description]],Table6[#All],8,FALSE),"")</f>
        <v/>
      </c>
      <c r="L2302" s="63"/>
      <c r="M2302" s="65" t="str">
        <f>IFERROR(VLOOKUP(Table1[[#This Row],[Staff ID]],Table2[],2,FALSE),"")</f>
        <v/>
      </c>
      <c r="N2302" s="211" t="str">
        <f>IFERROR(IF(VLOOKUP(Table1[[#This Row],[Budget Code Description]],Dimentions!$X$6:$AC$97,4,FALSE)="","",VLOOKUP(Table1[[#This Row],[Budget Code Description]],Dimentions!$X$6:$AC$97,4,FALSE)),"")</f>
        <v/>
      </c>
      <c r="O2302" s="65" t="str">
        <f>IFERROR(VLOOKUP(Table1[[#This Row],[Vendor ID]],Table549[],2,FALSE),"")</f>
        <v/>
      </c>
      <c r="P2302" s="63"/>
      <c r="Q2302" s="143" t="str">
        <f>IF(Table1[[#This Row],[Posting Date]]&lt;&gt;"",$D$9,"")</f>
        <v/>
      </c>
      <c r="R2302" s="159" t="str">
        <f>IF(Table1[[#This Row],[Posting Date]]&lt;&gt;"",$D$10,"")</f>
        <v/>
      </c>
      <c r="S2302" s="66"/>
      <c r="T2302" s="63"/>
      <c r="U2302" s="67"/>
      <c r="V2302" s="67"/>
      <c r="W2302" s="67" t="str">
        <f t="shared" si="36"/>
        <v/>
      </c>
      <c r="X2302" s="161" t="str">
        <f>IF(E2302="","",(IF(Table1[[#This Row],[Cur]]="USD",Table1[[#This Row],[Cur_Amount Debit]],Table1[[#This Row],[Cur_Amount Debit]]/Table1[[#This Row],[Exchange Rate]])))</f>
        <v/>
      </c>
      <c r="Y2302" s="161" t="str">
        <f>IF(E2302="","",(IF(Table1[[#This Row],[Cur]]="USD",Table1[[#This Row],[Cur_Amount Credit]],Table1[[#This Row],[Cur_Amount Credit]]/ExchangeRate)))</f>
        <v/>
      </c>
      <c r="Z2302" s="203" t="str">
        <f>IF(E2302="","",(Table1[[#This Row],[Debit USD]]-Table1[[#This Row],[Credit USD]]))</f>
        <v/>
      </c>
      <c r="AA2302" s="122"/>
      <c r="AB2302" s="1"/>
      <c r="AC2302" s="15"/>
      <c r="AD2302" s="15" t="str">
        <f>IF(AND(OR(Table1[[#This Row],[Account]]="15030",Table1[[#This Row],[Account]]="15035",Table1[[#This Row],[Account]]="20150"),Table1[[#This Row],[Vendor ID]]=""),1,"")</f>
        <v/>
      </c>
      <c r="AE2302" s="15"/>
      <c r="AF2302" s="15"/>
      <c r="AG2302" s="15"/>
      <c r="AH2302" s="46" t="str">
        <f>IF(Table1[[#This Row],[Posting Date]]&lt;&gt;"","GJ-"&amp;CountryID,"")</f>
        <v/>
      </c>
      <c r="AI2302" s="59" t="str">
        <f>IF(Table1[[#This Row],[Posting Date]]&lt;&gt;"",Table1[[#This Row],[Posting Date]],"")</f>
        <v/>
      </c>
      <c r="AJ2302" s="46"/>
      <c r="AK2302" s="46" t="str">
        <f>IF(Table1[[#This Row],[Description]]&lt;&gt;"",Table1[[#This Row],[Description]],"")</f>
        <v/>
      </c>
      <c r="AL2302" s="46" t="str">
        <f>IF(Table1[[#This Row],[Posting Date]]&lt;&gt;"",Table1[[#This Row],[Reference Number]],"")</f>
        <v/>
      </c>
      <c r="AM2302" s="46" t="str">
        <f>TRIM(Table1[[#This Row],[Line '#]])</f>
        <v/>
      </c>
      <c r="AN2302" s="46" t="str">
        <f>TRIM(Table1[[#This Row],[Account]])</f>
        <v/>
      </c>
      <c r="AO2302" s="46" t="str">
        <f>IF(Table1[[#This Row],[Posting Date]]&lt;&gt;"",$D$5,"")</f>
        <v/>
      </c>
      <c r="AP2302" s="46" t="str">
        <f>TRIM(Table1[[#This Row],[Departments-Prgrams]])</f>
        <v/>
      </c>
      <c r="AQ2302" s="46" t="str">
        <f>TRIM(Table1[[#This Row],[Grant]])</f>
        <v/>
      </c>
      <c r="AR2302" s="46" t="str">
        <f>TRIM(Table1[[#This Row],[Staff ID]])</f>
        <v/>
      </c>
      <c r="AS2302" s="46" t="str">
        <f>IF(TRIM(Table1[[#This Row],[Budget Code]])=0,"",TRIM(Table1[[#This Row],[Budget Code]]))</f>
        <v/>
      </c>
      <c r="AT2302" s="46" t="str">
        <f>IF(Table1[[#This Row],[Line Description]]&lt;&gt;"",Table1[[#This Row],[Line Description]],"")</f>
        <v/>
      </c>
      <c r="AU2302" s="46" t="str">
        <f>IF(Table1[[#This Row],[Cur_Amount Debit]]&gt;0,ROUND(Table1[[#This Row],[Cur_Amount Debit]],2),"")</f>
        <v/>
      </c>
      <c r="AV2302" s="46" t="str">
        <f>IF(Table1[[#This Row],[Cur_Amount Credit]]&gt;0,ROUND(Table1[[#This Row],[Cur_Amount Credit]],2),"")</f>
        <v/>
      </c>
      <c r="AW2302" s="46" t="str">
        <f>LEFT(Table1[[#This Row],[Cur]],3)</f>
        <v/>
      </c>
      <c r="AX2302" s="59"/>
      <c r="AY2302" s="46"/>
      <c r="AZ2302" s="46" t="str">
        <f>IF(Table1[[#This Row],[Cur]]&lt;&gt;"",IF(Table1[[#This Row],[Cur]]="USD","",ExchangeRate),"")</f>
        <v/>
      </c>
      <c r="BA2302" s="46" t="str">
        <f>IF(Table1[[#This Row],[Grant]]&lt;&gt;"",VLOOKUP(Table1[[#This Row],[Grant]],Grants!B:D,3),"")</f>
        <v/>
      </c>
      <c r="BB2302" s="46" t="str">
        <f>TRIM(Table1[[#This Row],[Vendor ID]])</f>
        <v/>
      </c>
      <c r="BC2302">
        <f>IF(Table1[[#This Row],[Reference Number]]=Q2301,BC2301,BC2301+1)</f>
        <v>2</v>
      </c>
    </row>
    <row r="2303" spans="1:55" ht="11.25" hidden="1" customHeight="1">
      <c r="A2303" s="1"/>
      <c r="B2303" s="88" t="str">
        <f>IF(Table1[[#This Row],[Posting Date]]&lt;&gt;"",IF(Table1[[#This Row],[Reference Number]]=Q2302,B2302+1,1),"")</f>
        <v/>
      </c>
      <c r="C2303" s="61"/>
      <c r="D2303" s="61"/>
      <c r="E2303" s="218"/>
      <c r="F2303" s="143" t="str">
        <f>IFERROR(IF(VLOOKUP(Table1[[#This Row],[Budget Code Description]],Dimentions!$X$6:$AC$132,2,FALSE)="","",VLOOKUP(Table1[[#This Row],[Budget Code Description]],Dimentions!$X$6:$AC$132,2,FALSE)),"")</f>
        <v/>
      </c>
      <c r="G2303" s="143" t="str">
        <f>IFERROR(VLOOKUP(Table1[[#This Row],[Budget Code Description]],Dimentions!$X$6:$AC$132,3,FALSE),"")</f>
        <v/>
      </c>
      <c r="H2303" s="64" t="str">
        <f>IFERROR(VLOOKUP(Table1[[#This Row],[Account]],Dimentions!$S$6:$V$233,2,FALSE),"")</f>
        <v/>
      </c>
      <c r="I2303" s="62">
        <f>_xlfn.NUMBERVALUE(LEFT(Table1[[#This Row],[Account]],1))</f>
        <v>0</v>
      </c>
      <c r="J2303" s="62" t="str">
        <f>IFERROR(VLOOKUP(Table1[[#This Row],[Budget Code Description]],Table6[#All],7,FALSE),"")</f>
        <v/>
      </c>
      <c r="K2303" s="143" t="str">
        <f>IFERROR(VLOOKUP(Table1[[#This Row],[Budget Code Description]],Table6[#All],8,FALSE),"")</f>
        <v/>
      </c>
      <c r="L2303" s="63"/>
      <c r="M2303" s="65" t="str">
        <f>IFERROR(VLOOKUP(Table1[[#This Row],[Staff ID]],Table2[],2,FALSE),"")</f>
        <v/>
      </c>
      <c r="N2303" s="211" t="str">
        <f>IFERROR(IF(VLOOKUP(Table1[[#This Row],[Budget Code Description]],Dimentions!$X$6:$AC$97,4,FALSE)="","",VLOOKUP(Table1[[#This Row],[Budget Code Description]],Dimentions!$X$6:$AC$97,4,FALSE)),"")</f>
        <v/>
      </c>
      <c r="O2303" s="65" t="str">
        <f>IFERROR(VLOOKUP(Table1[[#This Row],[Vendor ID]],Table549[],2,FALSE),"")</f>
        <v/>
      </c>
      <c r="P2303" s="63"/>
      <c r="Q2303" s="143" t="str">
        <f>IF(Table1[[#This Row],[Posting Date]]&lt;&gt;"",$D$9,"")</f>
        <v/>
      </c>
      <c r="R2303" s="159" t="str">
        <f>IF(Table1[[#This Row],[Posting Date]]&lt;&gt;"",$D$10,"")</f>
        <v/>
      </c>
      <c r="S2303" s="66"/>
      <c r="T2303" s="63"/>
      <c r="U2303" s="67"/>
      <c r="V2303" s="67"/>
      <c r="W2303" s="67" t="str">
        <f t="shared" si="36"/>
        <v/>
      </c>
      <c r="X2303" s="161" t="str">
        <f>IF(E2303="","",(IF(Table1[[#This Row],[Cur]]="USD",Table1[[#This Row],[Cur_Amount Debit]],Table1[[#This Row],[Cur_Amount Debit]]/Table1[[#This Row],[Exchange Rate]])))</f>
        <v/>
      </c>
      <c r="Y2303" s="161" t="str">
        <f>IF(E2303="","",(IF(Table1[[#This Row],[Cur]]="USD",Table1[[#This Row],[Cur_Amount Credit]],Table1[[#This Row],[Cur_Amount Credit]]/ExchangeRate)))</f>
        <v/>
      </c>
      <c r="Z2303" s="203" t="str">
        <f>IF(E2303="","",(Table1[[#This Row],[Debit USD]]-Table1[[#This Row],[Credit USD]]))</f>
        <v/>
      </c>
      <c r="AA2303" s="122"/>
      <c r="AB2303" s="1"/>
      <c r="AC2303" s="15"/>
      <c r="AD2303" s="15" t="str">
        <f>IF(AND(OR(Table1[[#This Row],[Account]]="15030",Table1[[#This Row],[Account]]="15035",Table1[[#This Row],[Account]]="20150"),Table1[[#This Row],[Vendor ID]]=""),1,"")</f>
        <v/>
      </c>
      <c r="AE2303" s="15"/>
      <c r="AF2303" s="15"/>
      <c r="AG2303" s="15"/>
      <c r="AH2303" s="46" t="str">
        <f>IF(Table1[[#This Row],[Posting Date]]&lt;&gt;"","GJ-"&amp;CountryID,"")</f>
        <v/>
      </c>
      <c r="AI2303" s="59" t="str">
        <f>IF(Table1[[#This Row],[Posting Date]]&lt;&gt;"",Table1[[#This Row],[Posting Date]],"")</f>
        <v/>
      </c>
      <c r="AJ2303" s="46"/>
      <c r="AK2303" s="46" t="str">
        <f>IF(Table1[[#This Row],[Description]]&lt;&gt;"",Table1[[#This Row],[Description]],"")</f>
        <v/>
      </c>
      <c r="AL2303" s="46" t="str">
        <f>IF(Table1[[#This Row],[Posting Date]]&lt;&gt;"",Table1[[#This Row],[Reference Number]],"")</f>
        <v/>
      </c>
      <c r="AM2303" s="46" t="str">
        <f>TRIM(Table1[[#This Row],[Line '#]])</f>
        <v/>
      </c>
      <c r="AN2303" s="46" t="str">
        <f>TRIM(Table1[[#This Row],[Account]])</f>
        <v/>
      </c>
      <c r="AO2303" s="46" t="str">
        <f>IF(Table1[[#This Row],[Posting Date]]&lt;&gt;"",$D$5,"")</f>
        <v/>
      </c>
      <c r="AP2303" s="46" t="str">
        <f>TRIM(Table1[[#This Row],[Departments-Prgrams]])</f>
        <v/>
      </c>
      <c r="AQ2303" s="46" t="str">
        <f>TRIM(Table1[[#This Row],[Grant]])</f>
        <v/>
      </c>
      <c r="AR2303" s="46" t="str">
        <f>TRIM(Table1[[#This Row],[Staff ID]])</f>
        <v/>
      </c>
      <c r="AS2303" s="46" t="str">
        <f>IF(TRIM(Table1[[#This Row],[Budget Code]])=0,"",TRIM(Table1[[#This Row],[Budget Code]]))</f>
        <v/>
      </c>
      <c r="AT2303" s="46" t="str">
        <f>IF(Table1[[#This Row],[Line Description]]&lt;&gt;"",Table1[[#This Row],[Line Description]],"")</f>
        <v/>
      </c>
      <c r="AU2303" s="46" t="str">
        <f>IF(Table1[[#This Row],[Cur_Amount Debit]]&gt;0,ROUND(Table1[[#This Row],[Cur_Amount Debit]],2),"")</f>
        <v/>
      </c>
      <c r="AV2303" s="46" t="str">
        <f>IF(Table1[[#This Row],[Cur_Amount Credit]]&gt;0,ROUND(Table1[[#This Row],[Cur_Amount Credit]],2),"")</f>
        <v/>
      </c>
      <c r="AW2303" s="46" t="str">
        <f>LEFT(Table1[[#This Row],[Cur]],3)</f>
        <v/>
      </c>
      <c r="AX2303" s="59"/>
      <c r="AY2303" s="46"/>
      <c r="AZ2303" s="46" t="str">
        <f>IF(Table1[[#This Row],[Cur]]&lt;&gt;"",IF(Table1[[#This Row],[Cur]]="USD","",ExchangeRate),"")</f>
        <v/>
      </c>
      <c r="BA2303" s="46" t="str">
        <f>IF(Table1[[#This Row],[Grant]]&lt;&gt;"",VLOOKUP(Table1[[#This Row],[Grant]],Grants!B:D,3),"")</f>
        <v/>
      </c>
      <c r="BB2303" s="46" t="str">
        <f>TRIM(Table1[[#This Row],[Vendor ID]])</f>
        <v/>
      </c>
      <c r="BC2303">
        <f>IF(Table1[[#This Row],[Reference Number]]=Q2302,BC2302,BC2302+1)</f>
        <v>2</v>
      </c>
    </row>
    <row r="2304" spans="1:55" ht="11.25" hidden="1" customHeight="1">
      <c r="A2304" s="1"/>
      <c r="B2304" s="88" t="str">
        <f>IF(Table1[[#This Row],[Posting Date]]&lt;&gt;"",IF(Table1[[#This Row],[Reference Number]]=Q2303,B2303+1,1),"")</f>
        <v/>
      </c>
      <c r="C2304" s="61"/>
      <c r="D2304" s="61"/>
      <c r="E2304" s="218"/>
      <c r="F2304" s="143" t="str">
        <f>IFERROR(IF(VLOOKUP(Table1[[#This Row],[Budget Code Description]],Dimentions!$X$6:$AC$132,2,FALSE)="","",VLOOKUP(Table1[[#This Row],[Budget Code Description]],Dimentions!$X$6:$AC$132,2,FALSE)),"")</f>
        <v/>
      </c>
      <c r="G2304" s="143" t="str">
        <f>IFERROR(VLOOKUP(Table1[[#This Row],[Budget Code Description]],Dimentions!$X$6:$AC$132,3,FALSE),"")</f>
        <v/>
      </c>
      <c r="H2304" s="64" t="str">
        <f>IFERROR(VLOOKUP(Table1[[#This Row],[Account]],Dimentions!$S$6:$V$233,2,FALSE),"")</f>
        <v/>
      </c>
      <c r="I2304" s="62">
        <f>_xlfn.NUMBERVALUE(LEFT(Table1[[#This Row],[Account]],1))</f>
        <v>0</v>
      </c>
      <c r="J2304" s="62" t="str">
        <f>IFERROR(VLOOKUP(Table1[[#This Row],[Budget Code Description]],Table6[#All],7,FALSE),"")</f>
        <v/>
      </c>
      <c r="K2304" s="143" t="str">
        <f>IFERROR(VLOOKUP(Table1[[#This Row],[Budget Code Description]],Table6[#All],8,FALSE),"")</f>
        <v/>
      </c>
      <c r="L2304" s="63"/>
      <c r="M2304" s="65" t="str">
        <f>IFERROR(VLOOKUP(Table1[[#This Row],[Staff ID]],Table2[],2,FALSE),"")</f>
        <v/>
      </c>
      <c r="N2304" s="211" t="str">
        <f>IFERROR(IF(VLOOKUP(Table1[[#This Row],[Budget Code Description]],Dimentions!$X$6:$AC$97,4,FALSE)="","",VLOOKUP(Table1[[#This Row],[Budget Code Description]],Dimentions!$X$6:$AC$97,4,FALSE)),"")</f>
        <v/>
      </c>
      <c r="O2304" s="65" t="str">
        <f>IFERROR(VLOOKUP(Table1[[#This Row],[Vendor ID]],Table549[],2,FALSE),"")</f>
        <v/>
      </c>
      <c r="P2304" s="63"/>
      <c r="Q2304" s="143" t="str">
        <f>IF(Table1[[#This Row],[Posting Date]]&lt;&gt;"",$D$9,"")</f>
        <v/>
      </c>
      <c r="R2304" s="159" t="str">
        <f>IF(Table1[[#This Row],[Posting Date]]&lt;&gt;"",$D$10,"")</f>
        <v/>
      </c>
      <c r="S2304" s="66"/>
      <c r="T2304" s="63"/>
      <c r="U2304" s="67"/>
      <c r="V2304" s="67"/>
      <c r="W2304" s="67" t="str">
        <f t="shared" si="36"/>
        <v/>
      </c>
      <c r="X2304" s="161" t="str">
        <f>IF(E2304="","",(IF(Table1[[#This Row],[Cur]]="USD",Table1[[#This Row],[Cur_Amount Debit]],Table1[[#This Row],[Cur_Amount Debit]]/Table1[[#This Row],[Exchange Rate]])))</f>
        <v/>
      </c>
      <c r="Y2304" s="161" t="str">
        <f>IF(E2304="","",(IF(Table1[[#This Row],[Cur]]="USD",Table1[[#This Row],[Cur_Amount Credit]],Table1[[#This Row],[Cur_Amount Credit]]/ExchangeRate)))</f>
        <v/>
      </c>
      <c r="Z2304" s="203" t="str">
        <f>IF(E2304="","",(Table1[[#This Row],[Debit USD]]-Table1[[#This Row],[Credit USD]]))</f>
        <v/>
      </c>
      <c r="AA2304" s="122"/>
      <c r="AB2304" s="1"/>
      <c r="AC2304" s="15"/>
      <c r="AD2304" s="15" t="str">
        <f>IF(AND(OR(Table1[[#This Row],[Account]]="15030",Table1[[#This Row],[Account]]="15035",Table1[[#This Row],[Account]]="20150"),Table1[[#This Row],[Vendor ID]]=""),1,"")</f>
        <v/>
      </c>
      <c r="AE2304" s="15"/>
      <c r="AF2304" s="15"/>
      <c r="AG2304" s="15"/>
      <c r="AH2304" s="46" t="str">
        <f>IF(Table1[[#This Row],[Posting Date]]&lt;&gt;"","GJ-"&amp;CountryID,"")</f>
        <v/>
      </c>
      <c r="AI2304" s="59" t="str">
        <f>IF(Table1[[#This Row],[Posting Date]]&lt;&gt;"",Table1[[#This Row],[Posting Date]],"")</f>
        <v/>
      </c>
      <c r="AJ2304" s="46"/>
      <c r="AK2304" s="46" t="str">
        <f>IF(Table1[[#This Row],[Description]]&lt;&gt;"",Table1[[#This Row],[Description]],"")</f>
        <v/>
      </c>
      <c r="AL2304" s="46" t="str">
        <f>IF(Table1[[#This Row],[Posting Date]]&lt;&gt;"",Table1[[#This Row],[Reference Number]],"")</f>
        <v/>
      </c>
      <c r="AM2304" s="46" t="str">
        <f>TRIM(Table1[[#This Row],[Line '#]])</f>
        <v/>
      </c>
      <c r="AN2304" s="46" t="str">
        <f>TRIM(Table1[[#This Row],[Account]])</f>
        <v/>
      </c>
      <c r="AO2304" s="46" t="str">
        <f>IF(Table1[[#This Row],[Posting Date]]&lt;&gt;"",$D$5,"")</f>
        <v/>
      </c>
      <c r="AP2304" s="46" t="str">
        <f>TRIM(Table1[[#This Row],[Departments-Prgrams]])</f>
        <v/>
      </c>
      <c r="AQ2304" s="46" t="str">
        <f>TRIM(Table1[[#This Row],[Grant]])</f>
        <v/>
      </c>
      <c r="AR2304" s="46" t="str">
        <f>TRIM(Table1[[#This Row],[Staff ID]])</f>
        <v/>
      </c>
      <c r="AS2304" s="46" t="str">
        <f>IF(TRIM(Table1[[#This Row],[Budget Code]])=0,"",TRIM(Table1[[#This Row],[Budget Code]]))</f>
        <v/>
      </c>
      <c r="AT2304" s="46" t="str">
        <f>IF(Table1[[#This Row],[Line Description]]&lt;&gt;"",Table1[[#This Row],[Line Description]],"")</f>
        <v/>
      </c>
      <c r="AU2304" s="46" t="str">
        <f>IF(Table1[[#This Row],[Cur_Amount Debit]]&gt;0,ROUND(Table1[[#This Row],[Cur_Amount Debit]],2),"")</f>
        <v/>
      </c>
      <c r="AV2304" s="46" t="str">
        <f>IF(Table1[[#This Row],[Cur_Amount Credit]]&gt;0,ROUND(Table1[[#This Row],[Cur_Amount Credit]],2),"")</f>
        <v/>
      </c>
      <c r="AW2304" s="46" t="str">
        <f>LEFT(Table1[[#This Row],[Cur]],3)</f>
        <v/>
      </c>
      <c r="AX2304" s="59"/>
      <c r="AY2304" s="46"/>
      <c r="AZ2304" s="46" t="str">
        <f>IF(Table1[[#This Row],[Cur]]&lt;&gt;"",IF(Table1[[#This Row],[Cur]]="USD","",ExchangeRate),"")</f>
        <v/>
      </c>
      <c r="BA2304" s="46" t="str">
        <f>IF(Table1[[#This Row],[Grant]]&lt;&gt;"",VLOOKUP(Table1[[#This Row],[Grant]],Grants!B:D,3),"")</f>
        <v/>
      </c>
      <c r="BB2304" s="46" t="str">
        <f>TRIM(Table1[[#This Row],[Vendor ID]])</f>
        <v/>
      </c>
      <c r="BC2304">
        <f>IF(Table1[[#This Row],[Reference Number]]=Q2303,BC2303,BC2303+1)</f>
        <v>2</v>
      </c>
    </row>
    <row r="2305" spans="1:55" ht="11.25" hidden="1" customHeight="1">
      <c r="A2305" s="1"/>
      <c r="B2305" s="88" t="str">
        <f>IF(Table1[[#This Row],[Posting Date]]&lt;&gt;"",IF(Table1[[#This Row],[Reference Number]]=Q2304,B2304+1,1),"")</f>
        <v/>
      </c>
      <c r="C2305" s="61"/>
      <c r="D2305" s="61"/>
      <c r="E2305" s="218"/>
      <c r="F2305" s="143" t="str">
        <f>IFERROR(IF(VLOOKUP(Table1[[#This Row],[Budget Code Description]],Dimentions!$X$6:$AC$132,2,FALSE)="","",VLOOKUP(Table1[[#This Row],[Budget Code Description]],Dimentions!$X$6:$AC$132,2,FALSE)),"")</f>
        <v/>
      </c>
      <c r="G2305" s="143" t="str">
        <f>IFERROR(VLOOKUP(Table1[[#This Row],[Budget Code Description]],Dimentions!$X$6:$AC$132,3,FALSE),"")</f>
        <v/>
      </c>
      <c r="H2305" s="64" t="str">
        <f>IFERROR(VLOOKUP(Table1[[#This Row],[Account]],Dimentions!$S$6:$V$233,2,FALSE),"")</f>
        <v/>
      </c>
      <c r="I2305" s="62">
        <f>_xlfn.NUMBERVALUE(LEFT(Table1[[#This Row],[Account]],1))</f>
        <v>0</v>
      </c>
      <c r="J2305" s="62" t="str">
        <f>IFERROR(VLOOKUP(Table1[[#This Row],[Budget Code Description]],Table6[#All],7,FALSE),"")</f>
        <v/>
      </c>
      <c r="K2305" s="143" t="str">
        <f>IFERROR(VLOOKUP(Table1[[#This Row],[Budget Code Description]],Table6[#All],8,FALSE),"")</f>
        <v/>
      </c>
      <c r="L2305" s="63"/>
      <c r="M2305" s="65" t="str">
        <f>IFERROR(VLOOKUP(Table1[[#This Row],[Staff ID]],Table2[],2,FALSE),"")</f>
        <v/>
      </c>
      <c r="N2305" s="211" t="str">
        <f>IFERROR(IF(VLOOKUP(Table1[[#This Row],[Budget Code Description]],Dimentions!$X$6:$AC$97,4,FALSE)="","",VLOOKUP(Table1[[#This Row],[Budget Code Description]],Dimentions!$X$6:$AC$97,4,FALSE)),"")</f>
        <v/>
      </c>
      <c r="O2305" s="65" t="str">
        <f>IFERROR(VLOOKUP(Table1[[#This Row],[Vendor ID]],Table549[],2,FALSE),"")</f>
        <v/>
      </c>
      <c r="P2305" s="63"/>
      <c r="Q2305" s="143" t="str">
        <f>IF(Table1[[#This Row],[Posting Date]]&lt;&gt;"",$D$9,"")</f>
        <v/>
      </c>
      <c r="R2305" s="159" t="str">
        <f>IF(Table1[[#This Row],[Posting Date]]&lt;&gt;"",$D$10,"")</f>
        <v/>
      </c>
      <c r="S2305" s="66"/>
      <c r="T2305" s="63"/>
      <c r="U2305" s="67"/>
      <c r="V2305" s="67"/>
      <c r="W2305" s="67" t="str">
        <f t="shared" si="36"/>
        <v/>
      </c>
      <c r="X2305" s="161" t="str">
        <f>IF(E2305="","",(IF(Table1[[#This Row],[Cur]]="USD",Table1[[#This Row],[Cur_Amount Debit]],Table1[[#This Row],[Cur_Amount Debit]]/Table1[[#This Row],[Exchange Rate]])))</f>
        <v/>
      </c>
      <c r="Y2305" s="161" t="str">
        <f>IF(E2305="","",(IF(Table1[[#This Row],[Cur]]="USD",Table1[[#This Row],[Cur_Amount Credit]],Table1[[#This Row],[Cur_Amount Credit]]/ExchangeRate)))</f>
        <v/>
      </c>
      <c r="Z2305" s="203" t="str">
        <f>IF(E2305="","",(Table1[[#This Row],[Debit USD]]-Table1[[#This Row],[Credit USD]]))</f>
        <v/>
      </c>
      <c r="AA2305" s="122"/>
      <c r="AB2305" s="1"/>
      <c r="AC2305" s="15"/>
      <c r="AD2305" s="15" t="str">
        <f>IF(AND(OR(Table1[[#This Row],[Account]]="15030",Table1[[#This Row],[Account]]="15035",Table1[[#This Row],[Account]]="20150"),Table1[[#This Row],[Vendor ID]]=""),1,"")</f>
        <v/>
      </c>
      <c r="AE2305" s="15"/>
      <c r="AF2305" s="15"/>
      <c r="AG2305" s="15"/>
      <c r="AH2305" s="46" t="str">
        <f>IF(Table1[[#This Row],[Posting Date]]&lt;&gt;"","GJ-"&amp;CountryID,"")</f>
        <v/>
      </c>
      <c r="AI2305" s="59" t="str">
        <f>IF(Table1[[#This Row],[Posting Date]]&lt;&gt;"",Table1[[#This Row],[Posting Date]],"")</f>
        <v/>
      </c>
      <c r="AJ2305" s="46"/>
      <c r="AK2305" s="46" t="str">
        <f>IF(Table1[[#This Row],[Description]]&lt;&gt;"",Table1[[#This Row],[Description]],"")</f>
        <v/>
      </c>
      <c r="AL2305" s="46" t="str">
        <f>IF(Table1[[#This Row],[Posting Date]]&lt;&gt;"",Table1[[#This Row],[Reference Number]],"")</f>
        <v/>
      </c>
      <c r="AM2305" s="46" t="str">
        <f>TRIM(Table1[[#This Row],[Line '#]])</f>
        <v/>
      </c>
      <c r="AN2305" s="46" t="str">
        <f>TRIM(Table1[[#This Row],[Account]])</f>
        <v/>
      </c>
      <c r="AO2305" s="46" t="str">
        <f>IF(Table1[[#This Row],[Posting Date]]&lt;&gt;"",$D$5,"")</f>
        <v/>
      </c>
      <c r="AP2305" s="46" t="str">
        <f>TRIM(Table1[[#This Row],[Departments-Prgrams]])</f>
        <v/>
      </c>
      <c r="AQ2305" s="46" t="str">
        <f>TRIM(Table1[[#This Row],[Grant]])</f>
        <v/>
      </c>
      <c r="AR2305" s="46" t="str">
        <f>TRIM(Table1[[#This Row],[Staff ID]])</f>
        <v/>
      </c>
      <c r="AS2305" s="46" t="str">
        <f>IF(TRIM(Table1[[#This Row],[Budget Code]])=0,"",TRIM(Table1[[#This Row],[Budget Code]]))</f>
        <v/>
      </c>
      <c r="AT2305" s="46" t="str">
        <f>IF(Table1[[#This Row],[Line Description]]&lt;&gt;"",Table1[[#This Row],[Line Description]],"")</f>
        <v/>
      </c>
      <c r="AU2305" s="46" t="str">
        <f>IF(Table1[[#This Row],[Cur_Amount Debit]]&gt;0,ROUND(Table1[[#This Row],[Cur_Amount Debit]],2),"")</f>
        <v/>
      </c>
      <c r="AV2305" s="46" t="str">
        <f>IF(Table1[[#This Row],[Cur_Amount Credit]]&gt;0,ROUND(Table1[[#This Row],[Cur_Amount Credit]],2),"")</f>
        <v/>
      </c>
      <c r="AW2305" s="46" t="str">
        <f>LEFT(Table1[[#This Row],[Cur]],3)</f>
        <v/>
      </c>
      <c r="AX2305" s="59"/>
      <c r="AY2305" s="46"/>
      <c r="AZ2305" s="46" t="str">
        <f>IF(Table1[[#This Row],[Cur]]&lt;&gt;"",IF(Table1[[#This Row],[Cur]]="USD","",ExchangeRate),"")</f>
        <v/>
      </c>
      <c r="BA2305" s="46" t="str">
        <f>IF(Table1[[#This Row],[Grant]]&lt;&gt;"",VLOOKUP(Table1[[#This Row],[Grant]],Grants!B:D,3),"")</f>
        <v/>
      </c>
      <c r="BB2305" s="46" t="str">
        <f>TRIM(Table1[[#This Row],[Vendor ID]])</f>
        <v/>
      </c>
      <c r="BC2305">
        <f>IF(Table1[[#This Row],[Reference Number]]=Q2304,BC2304,BC2304+1)</f>
        <v>2</v>
      </c>
    </row>
    <row r="2306" spans="1:55" ht="11.25" hidden="1" customHeight="1">
      <c r="A2306" s="1"/>
      <c r="B2306" s="88" t="str">
        <f>IF(Table1[[#This Row],[Posting Date]]&lt;&gt;"",IF(Table1[[#This Row],[Reference Number]]=Q2305,B2305+1,1),"")</f>
        <v/>
      </c>
      <c r="C2306" s="61"/>
      <c r="D2306" s="61"/>
      <c r="E2306" s="218"/>
      <c r="F2306" s="143" t="str">
        <f>IFERROR(IF(VLOOKUP(Table1[[#This Row],[Budget Code Description]],Dimentions!$X$6:$AC$132,2,FALSE)="","",VLOOKUP(Table1[[#This Row],[Budget Code Description]],Dimentions!$X$6:$AC$132,2,FALSE)),"")</f>
        <v/>
      </c>
      <c r="G2306" s="143" t="str">
        <f>IFERROR(VLOOKUP(Table1[[#This Row],[Budget Code Description]],Dimentions!$X$6:$AC$132,3,FALSE),"")</f>
        <v/>
      </c>
      <c r="H2306" s="64" t="str">
        <f>IFERROR(VLOOKUP(Table1[[#This Row],[Account]],Dimentions!$S$6:$V$233,2,FALSE),"")</f>
        <v/>
      </c>
      <c r="I2306" s="62">
        <f>_xlfn.NUMBERVALUE(LEFT(Table1[[#This Row],[Account]],1))</f>
        <v>0</v>
      </c>
      <c r="J2306" s="62" t="str">
        <f>IFERROR(VLOOKUP(Table1[[#This Row],[Budget Code Description]],Table6[#All],7,FALSE),"")</f>
        <v/>
      </c>
      <c r="K2306" s="143" t="str">
        <f>IFERROR(VLOOKUP(Table1[[#This Row],[Budget Code Description]],Table6[#All],8,FALSE),"")</f>
        <v/>
      </c>
      <c r="L2306" s="63"/>
      <c r="M2306" s="65" t="str">
        <f>IFERROR(VLOOKUP(Table1[[#This Row],[Staff ID]],Table2[],2,FALSE),"")</f>
        <v/>
      </c>
      <c r="N2306" s="211" t="str">
        <f>IFERROR(IF(VLOOKUP(Table1[[#This Row],[Budget Code Description]],Dimentions!$X$6:$AC$97,4,FALSE)="","",VLOOKUP(Table1[[#This Row],[Budget Code Description]],Dimentions!$X$6:$AC$97,4,FALSE)),"")</f>
        <v/>
      </c>
      <c r="O2306" s="65" t="str">
        <f>IFERROR(VLOOKUP(Table1[[#This Row],[Vendor ID]],Table549[],2,FALSE),"")</f>
        <v/>
      </c>
      <c r="P2306" s="63"/>
      <c r="Q2306" s="143" t="str">
        <f>IF(Table1[[#This Row],[Posting Date]]&lt;&gt;"",$D$9,"")</f>
        <v/>
      </c>
      <c r="R2306" s="159" t="str">
        <f>IF(Table1[[#This Row],[Posting Date]]&lt;&gt;"",$D$10,"")</f>
        <v/>
      </c>
      <c r="S2306" s="66"/>
      <c r="T2306" s="63"/>
      <c r="U2306" s="67"/>
      <c r="V2306" s="67"/>
      <c r="W2306" s="67" t="str">
        <f t="shared" si="36"/>
        <v/>
      </c>
      <c r="X2306" s="161" t="str">
        <f>IF(E2306="","",(IF(Table1[[#This Row],[Cur]]="USD",Table1[[#This Row],[Cur_Amount Debit]],Table1[[#This Row],[Cur_Amount Debit]]/Table1[[#This Row],[Exchange Rate]])))</f>
        <v/>
      </c>
      <c r="Y2306" s="161" t="str">
        <f>IF(E2306="","",(IF(Table1[[#This Row],[Cur]]="USD",Table1[[#This Row],[Cur_Amount Credit]],Table1[[#This Row],[Cur_Amount Credit]]/ExchangeRate)))</f>
        <v/>
      </c>
      <c r="Z2306" s="203" t="str">
        <f>IF(E2306="","",(Table1[[#This Row],[Debit USD]]-Table1[[#This Row],[Credit USD]]))</f>
        <v/>
      </c>
      <c r="AA2306" s="122"/>
      <c r="AB2306" s="1"/>
      <c r="AC2306" s="15"/>
      <c r="AD2306" s="15" t="str">
        <f>IF(AND(OR(Table1[[#This Row],[Account]]="15030",Table1[[#This Row],[Account]]="15035",Table1[[#This Row],[Account]]="20150"),Table1[[#This Row],[Vendor ID]]=""),1,"")</f>
        <v/>
      </c>
      <c r="AE2306" s="15"/>
      <c r="AF2306" s="15"/>
      <c r="AG2306" s="15"/>
      <c r="AH2306" s="46" t="str">
        <f>IF(Table1[[#This Row],[Posting Date]]&lt;&gt;"","GJ-"&amp;CountryID,"")</f>
        <v/>
      </c>
      <c r="AI2306" s="59" t="str">
        <f>IF(Table1[[#This Row],[Posting Date]]&lt;&gt;"",Table1[[#This Row],[Posting Date]],"")</f>
        <v/>
      </c>
      <c r="AJ2306" s="46"/>
      <c r="AK2306" s="46" t="str">
        <f>IF(Table1[[#This Row],[Description]]&lt;&gt;"",Table1[[#This Row],[Description]],"")</f>
        <v/>
      </c>
      <c r="AL2306" s="46" t="str">
        <f>IF(Table1[[#This Row],[Posting Date]]&lt;&gt;"",Table1[[#This Row],[Reference Number]],"")</f>
        <v/>
      </c>
      <c r="AM2306" s="46" t="str">
        <f>TRIM(Table1[[#This Row],[Line '#]])</f>
        <v/>
      </c>
      <c r="AN2306" s="46" t="str">
        <f>TRIM(Table1[[#This Row],[Account]])</f>
        <v/>
      </c>
      <c r="AO2306" s="46" t="str">
        <f>IF(Table1[[#This Row],[Posting Date]]&lt;&gt;"",$D$5,"")</f>
        <v/>
      </c>
      <c r="AP2306" s="46" t="str">
        <f>TRIM(Table1[[#This Row],[Departments-Prgrams]])</f>
        <v/>
      </c>
      <c r="AQ2306" s="46" t="str">
        <f>TRIM(Table1[[#This Row],[Grant]])</f>
        <v/>
      </c>
      <c r="AR2306" s="46" t="str">
        <f>TRIM(Table1[[#This Row],[Staff ID]])</f>
        <v/>
      </c>
      <c r="AS2306" s="46" t="str">
        <f>IF(TRIM(Table1[[#This Row],[Budget Code]])=0,"",TRIM(Table1[[#This Row],[Budget Code]]))</f>
        <v/>
      </c>
      <c r="AT2306" s="46" t="str">
        <f>IF(Table1[[#This Row],[Line Description]]&lt;&gt;"",Table1[[#This Row],[Line Description]],"")</f>
        <v/>
      </c>
      <c r="AU2306" s="46" t="str">
        <f>IF(Table1[[#This Row],[Cur_Amount Debit]]&gt;0,ROUND(Table1[[#This Row],[Cur_Amount Debit]],2),"")</f>
        <v/>
      </c>
      <c r="AV2306" s="46" t="str">
        <f>IF(Table1[[#This Row],[Cur_Amount Credit]]&gt;0,ROUND(Table1[[#This Row],[Cur_Amount Credit]],2),"")</f>
        <v/>
      </c>
      <c r="AW2306" s="46" t="str">
        <f>LEFT(Table1[[#This Row],[Cur]],3)</f>
        <v/>
      </c>
      <c r="AX2306" s="59"/>
      <c r="AY2306" s="46"/>
      <c r="AZ2306" s="46" t="str">
        <f>IF(Table1[[#This Row],[Cur]]&lt;&gt;"",IF(Table1[[#This Row],[Cur]]="USD","",ExchangeRate),"")</f>
        <v/>
      </c>
      <c r="BA2306" s="46" t="str">
        <f>IF(Table1[[#This Row],[Grant]]&lt;&gt;"",VLOOKUP(Table1[[#This Row],[Grant]],Grants!B:D,3),"")</f>
        <v/>
      </c>
      <c r="BB2306" s="46" t="str">
        <f>TRIM(Table1[[#This Row],[Vendor ID]])</f>
        <v/>
      </c>
      <c r="BC2306">
        <f>IF(Table1[[#This Row],[Reference Number]]=Q2305,BC2305,BC2305+1)</f>
        <v>2</v>
      </c>
    </row>
    <row r="2307" spans="1:55" ht="11.25" hidden="1" customHeight="1">
      <c r="A2307" s="1"/>
      <c r="B2307" s="88" t="str">
        <f>IF(Table1[[#This Row],[Posting Date]]&lt;&gt;"",IF(Table1[[#This Row],[Reference Number]]=Q2306,B2306+1,1),"")</f>
        <v/>
      </c>
      <c r="C2307" s="61"/>
      <c r="D2307" s="61"/>
      <c r="E2307" s="218"/>
      <c r="F2307" s="143" t="str">
        <f>IFERROR(IF(VLOOKUP(Table1[[#This Row],[Budget Code Description]],Dimentions!$X$6:$AC$132,2,FALSE)="","",VLOOKUP(Table1[[#This Row],[Budget Code Description]],Dimentions!$X$6:$AC$132,2,FALSE)),"")</f>
        <v/>
      </c>
      <c r="G2307" s="143" t="str">
        <f>IFERROR(VLOOKUP(Table1[[#This Row],[Budget Code Description]],Dimentions!$X$6:$AC$132,3,FALSE),"")</f>
        <v/>
      </c>
      <c r="H2307" s="64" t="str">
        <f>IFERROR(VLOOKUP(Table1[[#This Row],[Account]],Dimentions!$S$6:$V$233,2,FALSE),"")</f>
        <v/>
      </c>
      <c r="I2307" s="62">
        <f>_xlfn.NUMBERVALUE(LEFT(Table1[[#This Row],[Account]],1))</f>
        <v>0</v>
      </c>
      <c r="J2307" s="62" t="str">
        <f>IFERROR(VLOOKUP(Table1[[#This Row],[Budget Code Description]],Table6[#All],7,FALSE),"")</f>
        <v/>
      </c>
      <c r="K2307" s="143" t="str">
        <f>IFERROR(VLOOKUP(Table1[[#This Row],[Budget Code Description]],Table6[#All],8,FALSE),"")</f>
        <v/>
      </c>
      <c r="L2307" s="63"/>
      <c r="M2307" s="65" t="str">
        <f>IFERROR(VLOOKUP(Table1[[#This Row],[Staff ID]],Table2[],2,FALSE),"")</f>
        <v/>
      </c>
      <c r="N2307" s="211" t="str">
        <f>IFERROR(IF(VLOOKUP(Table1[[#This Row],[Budget Code Description]],Dimentions!$X$6:$AC$97,4,FALSE)="","",VLOOKUP(Table1[[#This Row],[Budget Code Description]],Dimentions!$X$6:$AC$97,4,FALSE)),"")</f>
        <v/>
      </c>
      <c r="O2307" s="65" t="str">
        <f>IFERROR(VLOOKUP(Table1[[#This Row],[Vendor ID]],Table549[],2,FALSE),"")</f>
        <v/>
      </c>
      <c r="P2307" s="63"/>
      <c r="Q2307" s="143" t="str">
        <f>IF(Table1[[#This Row],[Posting Date]]&lt;&gt;"",$D$9,"")</f>
        <v/>
      </c>
      <c r="R2307" s="159" t="str">
        <f>IF(Table1[[#This Row],[Posting Date]]&lt;&gt;"",$D$10,"")</f>
        <v/>
      </c>
      <c r="S2307" s="66"/>
      <c r="T2307" s="63"/>
      <c r="U2307" s="67"/>
      <c r="V2307" s="67"/>
      <c r="W2307" s="67" t="str">
        <f t="shared" si="36"/>
        <v/>
      </c>
      <c r="X2307" s="161" t="str">
        <f>IF(E2307="","",(IF(Table1[[#This Row],[Cur]]="USD",Table1[[#This Row],[Cur_Amount Debit]],Table1[[#This Row],[Cur_Amount Debit]]/Table1[[#This Row],[Exchange Rate]])))</f>
        <v/>
      </c>
      <c r="Y2307" s="161" t="str">
        <f>IF(E2307="","",(IF(Table1[[#This Row],[Cur]]="USD",Table1[[#This Row],[Cur_Amount Credit]],Table1[[#This Row],[Cur_Amount Credit]]/ExchangeRate)))</f>
        <v/>
      </c>
      <c r="Z2307" s="203" t="str">
        <f>IF(E2307="","",(Table1[[#This Row],[Debit USD]]-Table1[[#This Row],[Credit USD]]))</f>
        <v/>
      </c>
      <c r="AA2307" s="122"/>
      <c r="AB2307" s="1"/>
      <c r="AC2307" s="15"/>
      <c r="AD2307" s="15" t="str">
        <f>IF(AND(OR(Table1[[#This Row],[Account]]="15030",Table1[[#This Row],[Account]]="15035",Table1[[#This Row],[Account]]="20150"),Table1[[#This Row],[Vendor ID]]=""),1,"")</f>
        <v/>
      </c>
      <c r="AE2307" s="15"/>
      <c r="AF2307" s="15"/>
      <c r="AG2307" s="15"/>
      <c r="AH2307" s="46" t="str">
        <f>IF(Table1[[#This Row],[Posting Date]]&lt;&gt;"","GJ-"&amp;CountryID,"")</f>
        <v/>
      </c>
      <c r="AI2307" s="59" t="str">
        <f>IF(Table1[[#This Row],[Posting Date]]&lt;&gt;"",Table1[[#This Row],[Posting Date]],"")</f>
        <v/>
      </c>
      <c r="AJ2307" s="46"/>
      <c r="AK2307" s="46" t="str">
        <f>IF(Table1[[#This Row],[Description]]&lt;&gt;"",Table1[[#This Row],[Description]],"")</f>
        <v/>
      </c>
      <c r="AL2307" s="46" t="str">
        <f>IF(Table1[[#This Row],[Posting Date]]&lt;&gt;"",Table1[[#This Row],[Reference Number]],"")</f>
        <v/>
      </c>
      <c r="AM2307" s="46" t="str">
        <f>TRIM(Table1[[#This Row],[Line '#]])</f>
        <v/>
      </c>
      <c r="AN2307" s="46" t="str">
        <f>TRIM(Table1[[#This Row],[Account]])</f>
        <v/>
      </c>
      <c r="AO2307" s="46" t="str">
        <f>IF(Table1[[#This Row],[Posting Date]]&lt;&gt;"",$D$5,"")</f>
        <v/>
      </c>
      <c r="AP2307" s="46" t="str">
        <f>TRIM(Table1[[#This Row],[Departments-Prgrams]])</f>
        <v/>
      </c>
      <c r="AQ2307" s="46" t="str">
        <f>TRIM(Table1[[#This Row],[Grant]])</f>
        <v/>
      </c>
      <c r="AR2307" s="46" t="str">
        <f>TRIM(Table1[[#This Row],[Staff ID]])</f>
        <v/>
      </c>
      <c r="AS2307" s="46" t="str">
        <f>IF(TRIM(Table1[[#This Row],[Budget Code]])=0,"",TRIM(Table1[[#This Row],[Budget Code]]))</f>
        <v/>
      </c>
      <c r="AT2307" s="46" t="str">
        <f>IF(Table1[[#This Row],[Line Description]]&lt;&gt;"",Table1[[#This Row],[Line Description]],"")</f>
        <v/>
      </c>
      <c r="AU2307" s="46" t="str">
        <f>IF(Table1[[#This Row],[Cur_Amount Debit]]&gt;0,ROUND(Table1[[#This Row],[Cur_Amount Debit]],2),"")</f>
        <v/>
      </c>
      <c r="AV2307" s="46" t="str">
        <f>IF(Table1[[#This Row],[Cur_Amount Credit]]&gt;0,ROUND(Table1[[#This Row],[Cur_Amount Credit]],2),"")</f>
        <v/>
      </c>
      <c r="AW2307" s="46" t="str">
        <f>LEFT(Table1[[#This Row],[Cur]],3)</f>
        <v/>
      </c>
      <c r="AX2307" s="59"/>
      <c r="AY2307" s="46"/>
      <c r="AZ2307" s="46" t="str">
        <f>IF(Table1[[#This Row],[Cur]]&lt;&gt;"",IF(Table1[[#This Row],[Cur]]="USD","",ExchangeRate),"")</f>
        <v/>
      </c>
      <c r="BA2307" s="46" t="str">
        <f>IF(Table1[[#This Row],[Grant]]&lt;&gt;"",VLOOKUP(Table1[[#This Row],[Grant]],Grants!B:D,3),"")</f>
        <v/>
      </c>
      <c r="BB2307" s="46" t="str">
        <f>TRIM(Table1[[#This Row],[Vendor ID]])</f>
        <v/>
      </c>
      <c r="BC2307">
        <f>IF(Table1[[#This Row],[Reference Number]]=Q2306,BC2306,BC2306+1)</f>
        <v>2</v>
      </c>
    </row>
    <row r="2308" spans="1:55" ht="11.25" hidden="1" customHeight="1">
      <c r="A2308" s="1"/>
      <c r="B2308" s="88" t="str">
        <f>IF(Table1[[#This Row],[Posting Date]]&lt;&gt;"",IF(Table1[[#This Row],[Reference Number]]=Q2307,B2307+1,1),"")</f>
        <v/>
      </c>
      <c r="C2308" s="61"/>
      <c r="D2308" s="61"/>
      <c r="E2308" s="218"/>
      <c r="F2308" s="143" t="str">
        <f>IFERROR(IF(VLOOKUP(Table1[[#This Row],[Budget Code Description]],Dimentions!$X$6:$AC$132,2,FALSE)="","",VLOOKUP(Table1[[#This Row],[Budget Code Description]],Dimentions!$X$6:$AC$132,2,FALSE)),"")</f>
        <v/>
      </c>
      <c r="G2308" s="143" t="str">
        <f>IFERROR(VLOOKUP(Table1[[#This Row],[Budget Code Description]],Dimentions!$X$6:$AC$132,3,FALSE),"")</f>
        <v/>
      </c>
      <c r="H2308" s="64" t="str">
        <f>IFERROR(VLOOKUP(Table1[[#This Row],[Account]],Dimentions!$S$6:$V$233,2,FALSE),"")</f>
        <v/>
      </c>
      <c r="I2308" s="62">
        <f>_xlfn.NUMBERVALUE(LEFT(Table1[[#This Row],[Account]],1))</f>
        <v>0</v>
      </c>
      <c r="J2308" s="62" t="str">
        <f>IFERROR(VLOOKUP(Table1[[#This Row],[Budget Code Description]],Table6[#All],7,FALSE),"")</f>
        <v/>
      </c>
      <c r="K2308" s="143" t="str">
        <f>IFERROR(VLOOKUP(Table1[[#This Row],[Budget Code Description]],Table6[#All],8,FALSE),"")</f>
        <v/>
      </c>
      <c r="L2308" s="63"/>
      <c r="M2308" s="65" t="str">
        <f>IFERROR(VLOOKUP(Table1[[#This Row],[Staff ID]],Table2[],2,FALSE),"")</f>
        <v/>
      </c>
      <c r="N2308" s="211" t="str">
        <f>IFERROR(IF(VLOOKUP(Table1[[#This Row],[Budget Code Description]],Dimentions!$X$6:$AC$97,4,FALSE)="","",VLOOKUP(Table1[[#This Row],[Budget Code Description]],Dimentions!$X$6:$AC$97,4,FALSE)),"")</f>
        <v/>
      </c>
      <c r="O2308" s="65" t="str">
        <f>IFERROR(VLOOKUP(Table1[[#This Row],[Vendor ID]],Table549[],2,FALSE),"")</f>
        <v/>
      </c>
      <c r="P2308" s="63"/>
      <c r="Q2308" s="143" t="str">
        <f>IF(Table1[[#This Row],[Posting Date]]&lt;&gt;"",$D$9,"")</f>
        <v/>
      </c>
      <c r="R2308" s="159" t="str">
        <f>IF(Table1[[#This Row],[Posting Date]]&lt;&gt;"",$D$10,"")</f>
        <v/>
      </c>
      <c r="S2308" s="66"/>
      <c r="T2308" s="63"/>
      <c r="U2308" s="67"/>
      <c r="V2308" s="67"/>
      <c r="W2308" s="67" t="str">
        <f t="shared" si="36"/>
        <v/>
      </c>
      <c r="X2308" s="161" t="str">
        <f>IF(E2308="","",(IF(Table1[[#This Row],[Cur]]="USD",Table1[[#This Row],[Cur_Amount Debit]],Table1[[#This Row],[Cur_Amount Debit]]/Table1[[#This Row],[Exchange Rate]])))</f>
        <v/>
      </c>
      <c r="Y2308" s="161" t="str">
        <f>IF(E2308="","",(IF(Table1[[#This Row],[Cur]]="USD",Table1[[#This Row],[Cur_Amount Credit]],Table1[[#This Row],[Cur_Amount Credit]]/ExchangeRate)))</f>
        <v/>
      </c>
      <c r="Z2308" s="203" t="str">
        <f>IF(E2308="","",(Table1[[#This Row],[Debit USD]]-Table1[[#This Row],[Credit USD]]))</f>
        <v/>
      </c>
      <c r="AA2308" s="122"/>
      <c r="AB2308" s="1"/>
      <c r="AC2308" s="15"/>
      <c r="AD2308" s="15" t="str">
        <f>IF(AND(OR(Table1[[#This Row],[Account]]="15030",Table1[[#This Row],[Account]]="15035",Table1[[#This Row],[Account]]="20150"),Table1[[#This Row],[Vendor ID]]=""),1,"")</f>
        <v/>
      </c>
      <c r="AE2308" s="15"/>
      <c r="AF2308" s="15"/>
      <c r="AG2308" s="15"/>
      <c r="AH2308" s="46" t="str">
        <f>IF(Table1[[#This Row],[Posting Date]]&lt;&gt;"","GJ-"&amp;CountryID,"")</f>
        <v/>
      </c>
      <c r="AI2308" s="59" t="str">
        <f>IF(Table1[[#This Row],[Posting Date]]&lt;&gt;"",Table1[[#This Row],[Posting Date]],"")</f>
        <v/>
      </c>
      <c r="AJ2308" s="46"/>
      <c r="AK2308" s="46" t="str">
        <f>IF(Table1[[#This Row],[Description]]&lt;&gt;"",Table1[[#This Row],[Description]],"")</f>
        <v/>
      </c>
      <c r="AL2308" s="46" t="str">
        <f>IF(Table1[[#This Row],[Posting Date]]&lt;&gt;"",Table1[[#This Row],[Reference Number]],"")</f>
        <v/>
      </c>
      <c r="AM2308" s="46" t="str">
        <f>TRIM(Table1[[#This Row],[Line '#]])</f>
        <v/>
      </c>
      <c r="AN2308" s="46" t="str">
        <f>TRIM(Table1[[#This Row],[Account]])</f>
        <v/>
      </c>
      <c r="AO2308" s="46" t="str">
        <f>IF(Table1[[#This Row],[Posting Date]]&lt;&gt;"",$D$5,"")</f>
        <v/>
      </c>
      <c r="AP2308" s="46" t="str">
        <f>TRIM(Table1[[#This Row],[Departments-Prgrams]])</f>
        <v/>
      </c>
      <c r="AQ2308" s="46" t="str">
        <f>TRIM(Table1[[#This Row],[Grant]])</f>
        <v/>
      </c>
      <c r="AR2308" s="46" t="str">
        <f>TRIM(Table1[[#This Row],[Staff ID]])</f>
        <v/>
      </c>
      <c r="AS2308" s="46" t="str">
        <f>IF(TRIM(Table1[[#This Row],[Budget Code]])=0,"",TRIM(Table1[[#This Row],[Budget Code]]))</f>
        <v/>
      </c>
      <c r="AT2308" s="46" t="str">
        <f>IF(Table1[[#This Row],[Line Description]]&lt;&gt;"",Table1[[#This Row],[Line Description]],"")</f>
        <v/>
      </c>
      <c r="AU2308" s="46" t="str">
        <f>IF(Table1[[#This Row],[Cur_Amount Debit]]&gt;0,ROUND(Table1[[#This Row],[Cur_Amount Debit]],2),"")</f>
        <v/>
      </c>
      <c r="AV2308" s="46" t="str">
        <f>IF(Table1[[#This Row],[Cur_Amount Credit]]&gt;0,ROUND(Table1[[#This Row],[Cur_Amount Credit]],2),"")</f>
        <v/>
      </c>
      <c r="AW2308" s="46" t="str">
        <f>LEFT(Table1[[#This Row],[Cur]],3)</f>
        <v/>
      </c>
      <c r="AX2308" s="59"/>
      <c r="AY2308" s="46"/>
      <c r="AZ2308" s="46" t="str">
        <f>IF(Table1[[#This Row],[Cur]]&lt;&gt;"",IF(Table1[[#This Row],[Cur]]="USD","",ExchangeRate),"")</f>
        <v/>
      </c>
      <c r="BA2308" s="46" t="str">
        <f>IF(Table1[[#This Row],[Grant]]&lt;&gt;"",VLOOKUP(Table1[[#This Row],[Grant]],Grants!B:D,3),"")</f>
        <v/>
      </c>
      <c r="BB2308" s="46" t="str">
        <f>TRIM(Table1[[#This Row],[Vendor ID]])</f>
        <v/>
      </c>
      <c r="BC2308">
        <f>IF(Table1[[#This Row],[Reference Number]]=Q2307,BC2307,BC2307+1)</f>
        <v>2</v>
      </c>
    </row>
    <row r="2309" spans="1:55" ht="11.25" hidden="1" customHeight="1">
      <c r="A2309" s="1"/>
      <c r="B2309" s="88" t="str">
        <f>IF(Table1[[#This Row],[Posting Date]]&lt;&gt;"",IF(Table1[[#This Row],[Reference Number]]=Q2308,B2308+1,1),"")</f>
        <v/>
      </c>
      <c r="C2309" s="61"/>
      <c r="D2309" s="61"/>
      <c r="E2309" s="218"/>
      <c r="F2309" s="143" t="str">
        <f>IFERROR(IF(VLOOKUP(Table1[[#This Row],[Budget Code Description]],Dimentions!$X$6:$AC$132,2,FALSE)="","",VLOOKUP(Table1[[#This Row],[Budget Code Description]],Dimentions!$X$6:$AC$132,2,FALSE)),"")</f>
        <v/>
      </c>
      <c r="G2309" s="143" t="str">
        <f>IFERROR(VLOOKUP(Table1[[#This Row],[Budget Code Description]],Dimentions!$X$6:$AC$132,3,FALSE),"")</f>
        <v/>
      </c>
      <c r="H2309" s="64" t="str">
        <f>IFERROR(VLOOKUP(Table1[[#This Row],[Account]],Dimentions!$S$6:$V$233,2,FALSE),"")</f>
        <v/>
      </c>
      <c r="I2309" s="62">
        <f>_xlfn.NUMBERVALUE(LEFT(Table1[[#This Row],[Account]],1))</f>
        <v>0</v>
      </c>
      <c r="J2309" s="62" t="str">
        <f>IFERROR(VLOOKUP(Table1[[#This Row],[Budget Code Description]],Table6[#All],7,FALSE),"")</f>
        <v/>
      </c>
      <c r="K2309" s="143" t="str">
        <f>IFERROR(VLOOKUP(Table1[[#This Row],[Budget Code Description]],Table6[#All],8,FALSE),"")</f>
        <v/>
      </c>
      <c r="L2309" s="63"/>
      <c r="M2309" s="65" t="str">
        <f>IFERROR(VLOOKUP(Table1[[#This Row],[Staff ID]],Table2[],2,FALSE),"")</f>
        <v/>
      </c>
      <c r="N2309" s="211" t="str">
        <f>IFERROR(IF(VLOOKUP(Table1[[#This Row],[Budget Code Description]],Dimentions!$X$6:$AC$97,4,FALSE)="","",VLOOKUP(Table1[[#This Row],[Budget Code Description]],Dimentions!$X$6:$AC$97,4,FALSE)),"")</f>
        <v/>
      </c>
      <c r="O2309" s="65" t="str">
        <f>IFERROR(VLOOKUP(Table1[[#This Row],[Vendor ID]],Table549[],2,FALSE),"")</f>
        <v/>
      </c>
      <c r="P2309" s="63"/>
      <c r="Q2309" s="143" t="str">
        <f>IF(Table1[[#This Row],[Posting Date]]&lt;&gt;"",$D$9,"")</f>
        <v/>
      </c>
      <c r="R2309" s="159" t="str">
        <f>IF(Table1[[#This Row],[Posting Date]]&lt;&gt;"",$D$10,"")</f>
        <v/>
      </c>
      <c r="S2309" s="66"/>
      <c r="T2309" s="63"/>
      <c r="U2309" s="67"/>
      <c r="V2309" s="67"/>
      <c r="W2309" s="67" t="str">
        <f t="shared" si="36"/>
        <v/>
      </c>
      <c r="X2309" s="161" t="str">
        <f>IF(E2309="","",(IF(Table1[[#This Row],[Cur]]="USD",Table1[[#This Row],[Cur_Amount Debit]],Table1[[#This Row],[Cur_Amount Debit]]/Table1[[#This Row],[Exchange Rate]])))</f>
        <v/>
      </c>
      <c r="Y2309" s="161" t="str">
        <f>IF(E2309="","",(IF(Table1[[#This Row],[Cur]]="USD",Table1[[#This Row],[Cur_Amount Credit]],Table1[[#This Row],[Cur_Amount Credit]]/ExchangeRate)))</f>
        <v/>
      </c>
      <c r="Z2309" s="203" t="str">
        <f>IF(E2309="","",(Table1[[#This Row],[Debit USD]]-Table1[[#This Row],[Credit USD]]))</f>
        <v/>
      </c>
      <c r="AA2309" s="122"/>
      <c r="AB2309" s="1"/>
      <c r="AC2309" s="15"/>
      <c r="AD2309" s="15" t="str">
        <f>IF(AND(OR(Table1[[#This Row],[Account]]="15030",Table1[[#This Row],[Account]]="15035",Table1[[#This Row],[Account]]="20150"),Table1[[#This Row],[Vendor ID]]=""),1,"")</f>
        <v/>
      </c>
      <c r="AE2309" s="15"/>
      <c r="AF2309" s="15"/>
      <c r="AG2309" s="15"/>
      <c r="AH2309" s="46" t="str">
        <f>IF(Table1[[#This Row],[Posting Date]]&lt;&gt;"","GJ-"&amp;CountryID,"")</f>
        <v/>
      </c>
      <c r="AI2309" s="59" t="str">
        <f>IF(Table1[[#This Row],[Posting Date]]&lt;&gt;"",Table1[[#This Row],[Posting Date]],"")</f>
        <v/>
      </c>
      <c r="AJ2309" s="46"/>
      <c r="AK2309" s="46" t="str">
        <f>IF(Table1[[#This Row],[Description]]&lt;&gt;"",Table1[[#This Row],[Description]],"")</f>
        <v/>
      </c>
      <c r="AL2309" s="46" t="str">
        <f>IF(Table1[[#This Row],[Posting Date]]&lt;&gt;"",Table1[[#This Row],[Reference Number]],"")</f>
        <v/>
      </c>
      <c r="AM2309" s="46" t="str">
        <f>TRIM(Table1[[#This Row],[Line '#]])</f>
        <v/>
      </c>
      <c r="AN2309" s="46" t="str">
        <f>TRIM(Table1[[#This Row],[Account]])</f>
        <v/>
      </c>
      <c r="AO2309" s="46" t="str">
        <f>IF(Table1[[#This Row],[Posting Date]]&lt;&gt;"",$D$5,"")</f>
        <v/>
      </c>
      <c r="AP2309" s="46" t="str">
        <f>TRIM(Table1[[#This Row],[Departments-Prgrams]])</f>
        <v/>
      </c>
      <c r="AQ2309" s="46" t="str">
        <f>TRIM(Table1[[#This Row],[Grant]])</f>
        <v/>
      </c>
      <c r="AR2309" s="46" t="str">
        <f>TRIM(Table1[[#This Row],[Staff ID]])</f>
        <v/>
      </c>
      <c r="AS2309" s="46" t="str">
        <f>IF(TRIM(Table1[[#This Row],[Budget Code]])=0,"",TRIM(Table1[[#This Row],[Budget Code]]))</f>
        <v/>
      </c>
      <c r="AT2309" s="46" t="str">
        <f>IF(Table1[[#This Row],[Line Description]]&lt;&gt;"",Table1[[#This Row],[Line Description]],"")</f>
        <v/>
      </c>
      <c r="AU2309" s="46" t="str">
        <f>IF(Table1[[#This Row],[Cur_Amount Debit]]&gt;0,ROUND(Table1[[#This Row],[Cur_Amount Debit]],2),"")</f>
        <v/>
      </c>
      <c r="AV2309" s="46" t="str">
        <f>IF(Table1[[#This Row],[Cur_Amount Credit]]&gt;0,ROUND(Table1[[#This Row],[Cur_Amount Credit]],2),"")</f>
        <v/>
      </c>
      <c r="AW2309" s="46" t="str">
        <f>LEFT(Table1[[#This Row],[Cur]],3)</f>
        <v/>
      </c>
      <c r="AX2309" s="59"/>
      <c r="AY2309" s="46"/>
      <c r="AZ2309" s="46" t="str">
        <f>IF(Table1[[#This Row],[Cur]]&lt;&gt;"",IF(Table1[[#This Row],[Cur]]="USD","",ExchangeRate),"")</f>
        <v/>
      </c>
      <c r="BA2309" s="46" t="str">
        <f>IF(Table1[[#This Row],[Grant]]&lt;&gt;"",VLOOKUP(Table1[[#This Row],[Grant]],Grants!B:D,3),"")</f>
        <v/>
      </c>
      <c r="BB2309" s="46" t="str">
        <f>TRIM(Table1[[#This Row],[Vendor ID]])</f>
        <v/>
      </c>
      <c r="BC2309">
        <f>IF(Table1[[#This Row],[Reference Number]]=Q2308,BC2308,BC2308+1)</f>
        <v>2</v>
      </c>
    </row>
    <row r="2310" spans="1:55" ht="11.25" hidden="1" customHeight="1">
      <c r="A2310" s="1"/>
      <c r="B2310" s="88" t="str">
        <f>IF(Table1[[#This Row],[Posting Date]]&lt;&gt;"",IF(Table1[[#This Row],[Reference Number]]=Q2309,B2309+1,1),"")</f>
        <v/>
      </c>
      <c r="C2310" s="61"/>
      <c r="D2310" s="61"/>
      <c r="E2310" s="218"/>
      <c r="F2310" s="143" t="str">
        <f>IFERROR(IF(VLOOKUP(Table1[[#This Row],[Budget Code Description]],Dimentions!$X$6:$AC$132,2,FALSE)="","",VLOOKUP(Table1[[#This Row],[Budget Code Description]],Dimentions!$X$6:$AC$132,2,FALSE)),"")</f>
        <v/>
      </c>
      <c r="G2310" s="143" t="str">
        <f>IFERROR(VLOOKUP(Table1[[#This Row],[Budget Code Description]],Dimentions!$X$6:$AC$132,3,FALSE),"")</f>
        <v/>
      </c>
      <c r="H2310" s="64" t="str">
        <f>IFERROR(VLOOKUP(Table1[[#This Row],[Account]],Dimentions!$S$6:$V$233,2,FALSE),"")</f>
        <v/>
      </c>
      <c r="I2310" s="62">
        <f>_xlfn.NUMBERVALUE(LEFT(Table1[[#This Row],[Account]],1))</f>
        <v>0</v>
      </c>
      <c r="J2310" s="62" t="str">
        <f>IFERROR(VLOOKUP(Table1[[#This Row],[Budget Code Description]],Table6[#All],7,FALSE),"")</f>
        <v/>
      </c>
      <c r="K2310" s="143" t="str">
        <f>IFERROR(VLOOKUP(Table1[[#This Row],[Budget Code Description]],Table6[#All],8,FALSE),"")</f>
        <v/>
      </c>
      <c r="L2310" s="63"/>
      <c r="M2310" s="65" t="str">
        <f>IFERROR(VLOOKUP(Table1[[#This Row],[Staff ID]],Table2[],2,FALSE),"")</f>
        <v/>
      </c>
      <c r="N2310" s="211" t="str">
        <f>IFERROR(IF(VLOOKUP(Table1[[#This Row],[Budget Code Description]],Dimentions!$X$6:$AC$97,4,FALSE)="","",VLOOKUP(Table1[[#This Row],[Budget Code Description]],Dimentions!$X$6:$AC$97,4,FALSE)),"")</f>
        <v/>
      </c>
      <c r="O2310" s="65" t="str">
        <f>IFERROR(VLOOKUP(Table1[[#This Row],[Vendor ID]],Table549[],2,FALSE),"")</f>
        <v/>
      </c>
      <c r="P2310" s="63"/>
      <c r="Q2310" s="143" t="str">
        <f>IF(Table1[[#This Row],[Posting Date]]&lt;&gt;"",$D$9,"")</f>
        <v/>
      </c>
      <c r="R2310" s="159" t="str">
        <f>IF(Table1[[#This Row],[Posting Date]]&lt;&gt;"",$D$10,"")</f>
        <v/>
      </c>
      <c r="S2310" s="66"/>
      <c r="T2310" s="63"/>
      <c r="U2310" s="67"/>
      <c r="V2310" s="67"/>
      <c r="W2310" s="67" t="str">
        <f t="shared" si="36"/>
        <v/>
      </c>
      <c r="X2310" s="161" t="str">
        <f>IF(E2310="","",(IF(Table1[[#This Row],[Cur]]="USD",Table1[[#This Row],[Cur_Amount Debit]],Table1[[#This Row],[Cur_Amount Debit]]/Table1[[#This Row],[Exchange Rate]])))</f>
        <v/>
      </c>
      <c r="Y2310" s="161" t="str">
        <f>IF(E2310="","",(IF(Table1[[#This Row],[Cur]]="USD",Table1[[#This Row],[Cur_Amount Credit]],Table1[[#This Row],[Cur_Amount Credit]]/ExchangeRate)))</f>
        <v/>
      </c>
      <c r="Z2310" s="203" t="str">
        <f>IF(E2310="","",(Table1[[#This Row],[Debit USD]]-Table1[[#This Row],[Credit USD]]))</f>
        <v/>
      </c>
      <c r="AA2310" s="122"/>
      <c r="AB2310" s="1"/>
      <c r="AC2310" s="15"/>
      <c r="AD2310" s="15" t="str">
        <f>IF(AND(OR(Table1[[#This Row],[Account]]="15030",Table1[[#This Row],[Account]]="15035",Table1[[#This Row],[Account]]="20150"),Table1[[#This Row],[Vendor ID]]=""),1,"")</f>
        <v/>
      </c>
      <c r="AE2310" s="15"/>
      <c r="AF2310" s="15"/>
      <c r="AG2310" s="15"/>
      <c r="AH2310" s="46" t="str">
        <f>IF(Table1[[#This Row],[Posting Date]]&lt;&gt;"","GJ-"&amp;CountryID,"")</f>
        <v/>
      </c>
      <c r="AI2310" s="59" t="str">
        <f>IF(Table1[[#This Row],[Posting Date]]&lt;&gt;"",Table1[[#This Row],[Posting Date]],"")</f>
        <v/>
      </c>
      <c r="AJ2310" s="46"/>
      <c r="AK2310" s="46" t="str">
        <f>IF(Table1[[#This Row],[Description]]&lt;&gt;"",Table1[[#This Row],[Description]],"")</f>
        <v/>
      </c>
      <c r="AL2310" s="46" t="str">
        <f>IF(Table1[[#This Row],[Posting Date]]&lt;&gt;"",Table1[[#This Row],[Reference Number]],"")</f>
        <v/>
      </c>
      <c r="AM2310" s="46" t="str">
        <f>TRIM(Table1[[#This Row],[Line '#]])</f>
        <v/>
      </c>
      <c r="AN2310" s="46" t="str">
        <f>TRIM(Table1[[#This Row],[Account]])</f>
        <v/>
      </c>
      <c r="AO2310" s="46" t="str">
        <f>IF(Table1[[#This Row],[Posting Date]]&lt;&gt;"",$D$5,"")</f>
        <v/>
      </c>
      <c r="AP2310" s="46" t="str">
        <f>TRIM(Table1[[#This Row],[Departments-Prgrams]])</f>
        <v/>
      </c>
      <c r="AQ2310" s="46" t="str">
        <f>TRIM(Table1[[#This Row],[Grant]])</f>
        <v/>
      </c>
      <c r="AR2310" s="46" t="str">
        <f>TRIM(Table1[[#This Row],[Staff ID]])</f>
        <v/>
      </c>
      <c r="AS2310" s="46" t="str">
        <f>IF(TRIM(Table1[[#This Row],[Budget Code]])=0,"",TRIM(Table1[[#This Row],[Budget Code]]))</f>
        <v/>
      </c>
      <c r="AT2310" s="46" t="str">
        <f>IF(Table1[[#This Row],[Line Description]]&lt;&gt;"",Table1[[#This Row],[Line Description]],"")</f>
        <v/>
      </c>
      <c r="AU2310" s="46" t="str">
        <f>IF(Table1[[#This Row],[Cur_Amount Debit]]&gt;0,ROUND(Table1[[#This Row],[Cur_Amount Debit]],2),"")</f>
        <v/>
      </c>
      <c r="AV2310" s="46" t="str">
        <f>IF(Table1[[#This Row],[Cur_Amount Credit]]&gt;0,ROUND(Table1[[#This Row],[Cur_Amount Credit]],2),"")</f>
        <v/>
      </c>
      <c r="AW2310" s="46" t="str">
        <f>LEFT(Table1[[#This Row],[Cur]],3)</f>
        <v/>
      </c>
      <c r="AX2310" s="59"/>
      <c r="AY2310" s="46"/>
      <c r="AZ2310" s="46" t="str">
        <f>IF(Table1[[#This Row],[Cur]]&lt;&gt;"",IF(Table1[[#This Row],[Cur]]="USD","",ExchangeRate),"")</f>
        <v/>
      </c>
      <c r="BA2310" s="46" t="str">
        <f>IF(Table1[[#This Row],[Grant]]&lt;&gt;"",VLOOKUP(Table1[[#This Row],[Grant]],Grants!B:D,3),"")</f>
        <v/>
      </c>
      <c r="BB2310" s="46" t="str">
        <f>TRIM(Table1[[#This Row],[Vendor ID]])</f>
        <v/>
      </c>
      <c r="BC2310">
        <f>IF(Table1[[#This Row],[Reference Number]]=Q2309,BC2309,BC2309+1)</f>
        <v>2</v>
      </c>
    </row>
    <row r="2311" spans="1:55" ht="11.25" hidden="1" customHeight="1">
      <c r="A2311" s="1"/>
      <c r="B2311" s="88" t="str">
        <f>IF(Table1[[#This Row],[Posting Date]]&lt;&gt;"",IF(Table1[[#This Row],[Reference Number]]=Q2310,B2310+1,1),"")</f>
        <v/>
      </c>
      <c r="C2311" s="61"/>
      <c r="D2311" s="61"/>
      <c r="E2311" s="218"/>
      <c r="F2311" s="143" t="str">
        <f>IFERROR(IF(VLOOKUP(Table1[[#This Row],[Budget Code Description]],Dimentions!$X$6:$AC$132,2,FALSE)="","",VLOOKUP(Table1[[#This Row],[Budget Code Description]],Dimentions!$X$6:$AC$132,2,FALSE)),"")</f>
        <v/>
      </c>
      <c r="G2311" s="143" t="str">
        <f>IFERROR(VLOOKUP(Table1[[#This Row],[Budget Code Description]],Dimentions!$X$6:$AC$132,3,FALSE),"")</f>
        <v/>
      </c>
      <c r="H2311" s="64" t="str">
        <f>IFERROR(VLOOKUP(Table1[[#This Row],[Account]],Dimentions!$S$6:$V$233,2,FALSE),"")</f>
        <v/>
      </c>
      <c r="I2311" s="62">
        <f>_xlfn.NUMBERVALUE(LEFT(Table1[[#This Row],[Account]],1))</f>
        <v>0</v>
      </c>
      <c r="J2311" s="62" t="str">
        <f>IFERROR(VLOOKUP(Table1[[#This Row],[Budget Code Description]],Table6[#All],7,FALSE),"")</f>
        <v/>
      </c>
      <c r="K2311" s="143" t="str">
        <f>IFERROR(VLOOKUP(Table1[[#This Row],[Budget Code Description]],Table6[#All],8,FALSE),"")</f>
        <v/>
      </c>
      <c r="L2311" s="63"/>
      <c r="M2311" s="65" t="str">
        <f>IFERROR(VLOOKUP(Table1[[#This Row],[Staff ID]],Table2[],2,FALSE),"")</f>
        <v/>
      </c>
      <c r="N2311" s="211" t="str">
        <f>IFERROR(IF(VLOOKUP(Table1[[#This Row],[Budget Code Description]],Dimentions!$X$6:$AC$97,4,FALSE)="","",VLOOKUP(Table1[[#This Row],[Budget Code Description]],Dimentions!$X$6:$AC$97,4,FALSE)),"")</f>
        <v/>
      </c>
      <c r="O2311" s="65" t="str">
        <f>IFERROR(VLOOKUP(Table1[[#This Row],[Vendor ID]],Table549[],2,FALSE),"")</f>
        <v/>
      </c>
      <c r="P2311" s="63"/>
      <c r="Q2311" s="143" t="str">
        <f>IF(Table1[[#This Row],[Posting Date]]&lt;&gt;"",$D$9,"")</f>
        <v/>
      </c>
      <c r="R2311" s="159" t="str">
        <f>IF(Table1[[#This Row],[Posting Date]]&lt;&gt;"",$D$10,"")</f>
        <v/>
      </c>
      <c r="S2311" s="66"/>
      <c r="T2311" s="63"/>
      <c r="U2311" s="67"/>
      <c r="V2311" s="67"/>
      <c r="W2311" s="67" t="str">
        <f t="shared" si="36"/>
        <v/>
      </c>
      <c r="X2311" s="161" t="str">
        <f>IF(E2311="","",(IF(Table1[[#This Row],[Cur]]="USD",Table1[[#This Row],[Cur_Amount Debit]],Table1[[#This Row],[Cur_Amount Debit]]/Table1[[#This Row],[Exchange Rate]])))</f>
        <v/>
      </c>
      <c r="Y2311" s="161" t="str">
        <f>IF(E2311="","",(IF(Table1[[#This Row],[Cur]]="USD",Table1[[#This Row],[Cur_Amount Credit]],Table1[[#This Row],[Cur_Amount Credit]]/ExchangeRate)))</f>
        <v/>
      </c>
      <c r="Z2311" s="203" t="str">
        <f>IF(E2311="","",(Table1[[#This Row],[Debit USD]]-Table1[[#This Row],[Credit USD]]))</f>
        <v/>
      </c>
      <c r="AA2311" s="122"/>
      <c r="AB2311" s="1"/>
      <c r="AC2311" s="15"/>
      <c r="AD2311" s="15" t="str">
        <f>IF(AND(OR(Table1[[#This Row],[Account]]="15030",Table1[[#This Row],[Account]]="15035",Table1[[#This Row],[Account]]="20150"),Table1[[#This Row],[Vendor ID]]=""),1,"")</f>
        <v/>
      </c>
      <c r="AE2311" s="15"/>
      <c r="AF2311" s="15"/>
      <c r="AG2311" s="15"/>
      <c r="AH2311" s="46" t="str">
        <f>IF(Table1[[#This Row],[Posting Date]]&lt;&gt;"","GJ-"&amp;CountryID,"")</f>
        <v/>
      </c>
      <c r="AI2311" s="59" t="str">
        <f>IF(Table1[[#This Row],[Posting Date]]&lt;&gt;"",Table1[[#This Row],[Posting Date]],"")</f>
        <v/>
      </c>
      <c r="AJ2311" s="46"/>
      <c r="AK2311" s="46" t="str">
        <f>IF(Table1[[#This Row],[Description]]&lt;&gt;"",Table1[[#This Row],[Description]],"")</f>
        <v/>
      </c>
      <c r="AL2311" s="46" t="str">
        <f>IF(Table1[[#This Row],[Posting Date]]&lt;&gt;"",Table1[[#This Row],[Reference Number]],"")</f>
        <v/>
      </c>
      <c r="AM2311" s="46" t="str">
        <f>TRIM(Table1[[#This Row],[Line '#]])</f>
        <v/>
      </c>
      <c r="AN2311" s="46" t="str">
        <f>TRIM(Table1[[#This Row],[Account]])</f>
        <v/>
      </c>
      <c r="AO2311" s="46" t="str">
        <f>IF(Table1[[#This Row],[Posting Date]]&lt;&gt;"",$D$5,"")</f>
        <v/>
      </c>
      <c r="AP2311" s="46" t="str">
        <f>TRIM(Table1[[#This Row],[Departments-Prgrams]])</f>
        <v/>
      </c>
      <c r="AQ2311" s="46" t="str">
        <f>TRIM(Table1[[#This Row],[Grant]])</f>
        <v/>
      </c>
      <c r="AR2311" s="46" t="str">
        <f>TRIM(Table1[[#This Row],[Staff ID]])</f>
        <v/>
      </c>
      <c r="AS2311" s="46" t="str">
        <f>IF(TRIM(Table1[[#This Row],[Budget Code]])=0,"",TRIM(Table1[[#This Row],[Budget Code]]))</f>
        <v/>
      </c>
      <c r="AT2311" s="46" t="str">
        <f>IF(Table1[[#This Row],[Line Description]]&lt;&gt;"",Table1[[#This Row],[Line Description]],"")</f>
        <v/>
      </c>
      <c r="AU2311" s="46" t="str">
        <f>IF(Table1[[#This Row],[Cur_Amount Debit]]&gt;0,ROUND(Table1[[#This Row],[Cur_Amount Debit]],2),"")</f>
        <v/>
      </c>
      <c r="AV2311" s="46" t="str">
        <f>IF(Table1[[#This Row],[Cur_Amount Credit]]&gt;0,ROUND(Table1[[#This Row],[Cur_Amount Credit]],2),"")</f>
        <v/>
      </c>
      <c r="AW2311" s="46" t="str">
        <f>LEFT(Table1[[#This Row],[Cur]],3)</f>
        <v/>
      </c>
      <c r="AX2311" s="59"/>
      <c r="AY2311" s="46"/>
      <c r="AZ2311" s="46" t="str">
        <f>IF(Table1[[#This Row],[Cur]]&lt;&gt;"",IF(Table1[[#This Row],[Cur]]="USD","",ExchangeRate),"")</f>
        <v/>
      </c>
      <c r="BA2311" s="46" t="str">
        <f>IF(Table1[[#This Row],[Grant]]&lt;&gt;"",VLOOKUP(Table1[[#This Row],[Grant]],Grants!B:D,3),"")</f>
        <v/>
      </c>
      <c r="BB2311" s="46" t="str">
        <f>TRIM(Table1[[#This Row],[Vendor ID]])</f>
        <v/>
      </c>
      <c r="BC2311">
        <f>IF(Table1[[#This Row],[Reference Number]]=Q2310,BC2310,BC2310+1)</f>
        <v>2</v>
      </c>
    </row>
    <row r="2312" spans="1:55" ht="11.25" hidden="1" customHeight="1">
      <c r="A2312" s="1"/>
      <c r="B2312" s="88" t="str">
        <f>IF(Table1[[#This Row],[Posting Date]]&lt;&gt;"",IF(Table1[[#This Row],[Reference Number]]=Q2311,B2311+1,1),"")</f>
        <v/>
      </c>
      <c r="C2312" s="61"/>
      <c r="D2312" s="61"/>
      <c r="E2312" s="218"/>
      <c r="F2312" s="143" t="str">
        <f>IFERROR(IF(VLOOKUP(Table1[[#This Row],[Budget Code Description]],Dimentions!$X$6:$AC$132,2,FALSE)="","",VLOOKUP(Table1[[#This Row],[Budget Code Description]],Dimentions!$X$6:$AC$132,2,FALSE)),"")</f>
        <v/>
      </c>
      <c r="G2312" s="143" t="str">
        <f>IFERROR(VLOOKUP(Table1[[#This Row],[Budget Code Description]],Dimentions!$X$6:$AC$132,3,FALSE),"")</f>
        <v/>
      </c>
      <c r="H2312" s="64" t="str">
        <f>IFERROR(VLOOKUP(Table1[[#This Row],[Account]],Dimentions!$S$6:$V$233,2,FALSE),"")</f>
        <v/>
      </c>
      <c r="I2312" s="62">
        <f>_xlfn.NUMBERVALUE(LEFT(Table1[[#This Row],[Account]],1))</f>
        <v>0</v>
      </c>
      <c r="J2312" s="62" t="str">
        <f>IFERROR(VLOOKUP(Table1[[#This Row],[Budget Code Description]],Table6[#All],7,FALSE),"")</f>
        <v/>
      </c>
      <c r="K2312" s="143" t="str">
        <f>IFERROR(VLOOKUP(Table1[[#This Row],[Budget Code Description]],Table6[#All],8,FALSE),"")</f>
        <v/>
      </c>
      <c r="L2312" s="63"/>
      <c r="M2312" s="65" t="str">
        <f>IFERROR(VLOOKUP(Table1[[#This Row],[Staff ID]],Table2[],2,FALSE),"")</f>
        <v/>
      </c>
      <c r="N2312" s="211" t="str">
        <f>IFERROR(IF(VLOOKUP(Table1[[#This Row],[Budget Code Description]],Dimentions!$X$6:$AC$97,4,FALSE)="","",VLOOKUP(Table1[[#This Row],[Budget Code Description]],Dimentions!$X$6:$AC$97,4,FALSE)),"")</f>
        <v/>
      </c>
      <c r="O2312" s="65" t="str">
        <f>IFERROR(VLOOKUP(Table1[[#This Row],[Vendor ID]],Table549[],2,FALSE),"")</f>
        <v/>
      </c>
      <c r="P2312" s="63"/>
      <c r="Q2312" s="143" t="str">
        <f>IF(Table1[[#This Row],[Posting Date]]&lt;&gt;"",$D$9,"")</f>
        <v/>
      </c>
      <c r="R2312" s="159" t="str">
        <f>IF(Table1[[#This Row],[Posting Date]]&lt;&gt;"",$D$10,"")</f>
        <v/>
      </c>
      <c r="S2312" s="66"/>
      <c r="T2312" s="63"/>
      <c r="U2312" s="67"/>
      <c r="V2312" s="67"/>
      <c r="W2312" s="67" t="str">
        <f t="shared" si="36"/>
        <v/>
      </c>
      <c r="X2312" s="161" t="str">
        <f>IF(E2312="","",(IF(Table1[[#This Row],[Cur]]="USD",Table1[[#This Row],[Cur_Amount Debit]],Table1[[#This Row],[Cur_Amount Debit]]/Table1[[#This Row],[Exchange Rate]])))</f>
        <v/>
      </c>
      <c r="Y2312" s="161" t="str">
        <f>IF(E2312="","",(IF(Table1[[#This Row],[Cur]]="USD",Table1[[#This Row],[Cur_Amount Credit]],Table1[[#This Row],[Cur_Amount Credit]]/ExchangeRate)))</f>
        <v/>
      </c>
      <c r="Z2312" s="203" t="str">
        <f>IF(E2312="","",(Table1[[#This Row],[Debit USD]]-Table1[[#This Row],[Credit USD]]))</f>
        <v/>
      </c>
      <c r="AA2312" s="122"/>
      <c r="AB2312" s="1"/>
      <c r="AC2312" s="15"/>
      <c r="AD2312" s="15" t="str">
        <f>IF(AND(OR(Table1[[#This Row],[Account]]="15030",Table1[[#This Row],[Account]]="15035",Table1[[#This Row],[Account]]="20150"),Table1[[#This Row],[Vendor ID]]=""),1,"")</f>
        <v/>
      </c>
      <c r="AE2312" s="15"/>
      <c r="AF2312" s="15"/>
      <c r="AG2312" s="15"/>
      <c r="AH2312" s="46" t="str">
        <f>IF(Table1[[#This Row],[Posting Date]]&lt;&gt;"","GJ-"&amp;CountryID,"")</f>
        <v/>
      </c>
      <c r="AI2312" s="59" t="str">
        <f>IF(Table1[[#This Row],[Posting Date]]&lt;&gt;"",Table1[[#This Row],[Posting Date]],"")</f>
        <v/>
      </c>
      <c r="AJ2312" s="46"/>
      <c r="AK2312" s="46" t="str">
        <f>IF(Table1[[#This Row],[Description]]&lt;&gt;"",Table1[[#This Row],[Description]],"")</f>
        <v/>
      </c>
      <c r="AL2312" s="46" t="str">
        <f>IF(Table1[[#This Row],[Posting Date]]&lt;&gt;"",Table1[[#This Row],[Reference Number]],"")</f>
        <v/>
      </c>
      <c r="AM2312" s="46" t="str">
        <f>TRIM(Table1[[#This Row],[Line '#]])</f>
        <v/>
      </c>
      <c r="AN2312" s="46" t="str">
        <f>TRIM(Table1[[#This Row],[Account]])</f>
        <v/>
      </c>
      <c r="AO2312" s="46" t="str">
        <f>IF(Table1[[#This Row],[Posting Date]]&lt;&gt;"",$D$5,"")</f>
        <v/>
      </c>
      <c r="AP2312" s="46" t="str">
        <f>TRIM(Table1[[#This Row],[Departments-Prgrams]])</f>
        <v/>
      </c>
      <c r="AQ2312" s="46" t="str">
        <f>TRIM(Table1[[#This Row],[Grant]])</f>
        <v/>
      </c>
      <c r="AR2312" s="46" t="str">
        <f>TRIM(Table1[[#This Row],[Staff ID]])</f>
        <v/>
      </c>
      <c r="AS2312" s="46" t="str">
        <f>IF(TRIM(Table1[[#This Row],[Budget Code]])=0,"",TRIM(Table1[[#This Row],[Budget Code]]))</f>
        <v/>
      </c>
      <c r="AT2312" s="46" t="str">
        <f>IF(Table1[[#This Row],[Line Description]]&lt;&gt;"",Table1[[#This Row],[Line Description]],"")</f>
        <v/>
      </c>
      <c r="AU2312" s="46" t="str">
        <f>IF(Table1[[#This Row],[Cur_Amount Debit]]&gt;0,ROUND(Table1[[#This Row],[Cur_Amount Debit]],2),"")</f>
        <v/>
      </c>
      <c r="AV2312" s="46" t="str">
        <f>IF(Table1[[#This Row],[Cur_Amount Credit]]&gt;0,ROUND(Table1[[#This Row],[Cur_Amount Credit]],2),"")</f>
        <v/>
      </c>
      <c r="AW2312" s="46" t="str">
        <f>LEFT(Table1[[#This Row],[Cur]],3)</f>
        <v/>
      </c>
      <c r="AX2312" s="59"/>
      <c r="AY2312" s="46"/>
      <c r="AZ2312" s="46" t="str">
        <f>IF(Table1[[#This Row],[Cur]]&lt;&gt;"",IF(Table1[[#This Row],[Cur]]="USD","",ExchangeRate),"")</f>
        <v/>
      </c>
      <c r="BA2312" s="46" t="str">
        <f>IF(Table1[[#This Row],[Grant]]&lt;&gt;"",VLOOKUP(Table1[[#This Row],[Grant]],Grants!B:D,3),"")</f>
        <v/>
      </c>
      <c r="BB2312" s="46" t="str">
        <f>TRIM(Table1[[#This Row],[Vendor ID]])</f>
        <v/>
      </c>
      <c r="BC2312">
        <f>IF(Table1[[#This Row],[Reference Number]]=Q2311,BC2311,BC2311+1)</f>
        <v>2</v>
      </c>
    </row>
    <row r="2313" spans="1:55" ht="11.25" hidden="1" customHeight="1">
      <c r="A2313" s="1"/>
      <c r="B2313" s="88" t="str">
        <f>IF(Table1[[#This Row],[Posting Date]]&lt;&gt;"",IF(Table1[[#This Row],[Reference Number]]=Q2312,B2312+1,1),"")</f>
        <v/>
      </c>
      <c r="C2313" s="61"/>
      <c r="D2313" s="61"/>
      <c r="E2313" s="218"/>
      <c r="F2313" s="143" t="str">
        <f>IFERROR(IF(VLOOKUP(Table1[[#This Row],[Budget Code Description]],Dimentions!$X$6:$AC$132,2,FALSE)="","",VLOOKUP(Table1[[#This Row],[Budget Code Description]],Dimentions!$X$6:$AC$132,2,FALSE)),"")</f>
        <v/>
      </c>
      <c r="G2313" s="143" t="str">
        <f>IFERROR(VLOOKUP(Table1[[#This Row],[Budget Code Description]],Dimentions!$X$6:$AC$132,3,FALSE),"")</f>
        <v/>
      </c>
      <c r="H2313" s="64" t="str">
        <f>IFERROR(VLOOKUP(Table1[[#This Row],[Account]],Dimentions!$S$6:$V$233,2,FALSE),"")</f>
        <v/>
      </c>
      <c r="I2313" s="62">
        <f>_xlfn.NUMBERVALUE(LEFT(Table1[[#This Row],[Account]],1))</f>
        <v>0</v>
      </c>
      <c r="J2313" s="62" t="str">
        <f>IFERROR(VLOOKUP(Table1[[#This Row],[Budget Code Description]],Table6[#All],7,FALSE),"")</f>
        <v/>
      </c>
      <c r="K2313" s="143" t="str">
        <f>IFERROR(VLOOKUP(Table1[[#This Row],[Budget Code Description]],Table6[#All],8,FALSE),"")</f>
        <v/>
      </c>
      <c r="L2313" s="63"/>
      <c r="M2313" s="65" t="str">
        <f>IFERROR(VLOOKUP(Table1[[#This Row],[Staff ID]],Table2[],2,FALSE),"")</f>
        <v/>
      </c>
      <c r="N2313" s="211" t="str">
        <f>IFERROR(IF(VLOOKUP(Table1[[#This Row],[Budget Code Description]],Dimentions!$X$6:$AC$97,4,FALSE)="","",VLOOKUP(Table1[[#This Row],[Budget Code Description]],Dimentions!$X$6:$AC$97,4,FALSE)),"")</f>
        <v/>
      </c>
      <c r="O2313" s="65" t="str">
        <f>IFERROR(VLOOKUP(Table1[[#This Row],[Vendor ID]],Table549[],2,FALSE),"")</f>
        <v/>
      </c>
      <c r="P2313" s="63"/>
      <c r="Q2313" s="143" t="str">
        <f>IF(Table1[[#This Row],[Posting Date]]&lt;&gt;"",$D$9,"")</f>
        <v/>
      </c>
      <c r="R2313" s="159" t="str">
        <f>IF(Table1[[#This Row],[Posting Date]]&lt;&gt;"",$D$10,"")</f>
        <v/>
      </c>
      <c r="S2313" s="66"/>
      <c r="T2313" s="63"/>
      <c r="U2313" s="67"/>
      <c r="V2313" s="67"/>
      <c r="W2313" s="67" t="str">
        <f t="shared" si="36"/>
        <v/>
      </c>
      <c r="X2313" s="161" t="str">
        <f>IF(E2313="","",(IF(Table1[[#This Row],[Cur]]="USD",Table1[[#This Row],[Cur_Amount Debit]],Table1[[#This Row],[Cur_Amount Debit]]/Table1[[#This Row],[Exchange Rate]])))</f>
        <v/>
      </c>
      <c r="Y2313" s="161" t="str">
        <f>IF(E2313="","",(IF(Table1[[#This Row],[Cur]]="USD",Table1[[#This Row],[Cur_Amount Credit]],Table1[[#This Row],[Cur_Amount Credit]]/ExchangeRate)))</f>
        <v/>
      </c>
      <c r="Z2313" s="203" t="str">
        <f>IF(E2313="","",(Table1[[#This Row],[Debit USD]]-Table1[[#This Row],[Credit USD]]))</f>
        <v/>
      </c>
      <c r="AA2313" s="122"/>
      <c r="AB2313" s="1"/>
      <c r="AC2313" s="15"/>
      <c r="AD2313" s="15" t="str">
        <f>IF(AND(OR(Table1[[#This Row],[Account]]="15030",Table1[[#This Row],[Account]]="15035",Table1[[#This Row],[Account]]="20150"),Table1[[#This Row],[Vendor ID]]=""),1,"")</f>
        <v/>
      </c>
      <c r="AE2313" s="15"/>
      <c r="AF2313" s="15"/>
      <c r="AG2313" s="15"/>
      <c r="AH2313" s="46" t="str">
        <f>IF(Table1[[#This Row],[Posting Date]]&lt;&gt;"","GJ-"&amp;CountryID,"")</f>
        <v/>
      </c>
      <c r="AI2313" s="59" t="str">
        <f>IF(Table1[[#This Row],[Posting Date]]&lt;&gt;"",Table1[[#This Row],[Posting Date]],"")</f>
        <v/>
      </c>
      <c r="AJ2313" s="46"/>
      <c r="AK2313" s="46" t="str">
        <f>IF(Table1[[#This Row],[Description]]&lt;&gt;"",Table1[[#This Row],[Description]],"")</f>
        <v/>
      </c>
      <c r="AL2313" s="46" t="str">
        <f>IF(Table1[[#This Row],[Posting Date]]&lt;&gt;"",Table1[[#This Row],[Reference Number]],"")</f>
        <v/>
      </c>
      <c r="AM2313" s="46" t="str">
        <f>TRIM(Table1[[#This Row],[Line '#]])</f>
        <v/>
      </c>
      <c r="AN2313" s="46" t="str">
        <f>TRIM(Table1[[#This Row],[Account]])</f>
        <v/>
      </c>
      <c r="AO2313" s="46" t="str">
        <f>IF(Table1[[#This Row],[Posting Date]]&lt;&gt;"",$D$5,"")</f>
        <v/>
      </c>
      <c r="AP2313" s="46" t="str">
        <f>TRIM(Table1[[#This Row],[Departments-Prgrams]])</f>
        <v/>
      </c>
      <c r="AQ2313" s="46" t="str">
        <f>TRIM(Table1[[#This Row],[Grant]])</f>
        <v/>
      </c>
      <c r="AR2313" s="46" t="str">
        <f>TRIM(Table1[[#This Row],[Staff ID]])</f>
        <v/>
      </c>
      <c r="AS2313" s="46" t="str">
        <f>IF(TRIM(Table1[[#This Row],[Budget Code]])=0,"",TRIM(Table1[[#This Row],[Budget Code]]))</f>
        <v/>
      </c>
      <c r="AT2313" s="46" t="str">
        <f>IF(Table1[[#This Row],[Line Description]]&lt;&gt;"",Table1[[#This Row],[Line Description]],"")</f>
        <v/>
      </c>
      <c r="AU2313" s="46" t="str">
        <f>IF(Table1[[#This Row],[Cur_Amount Debit]]&gt;0,ROUND(Table1[[#This Row],[Cur_Amount Debit]],2),"")</f>
        <v/>
      </c>
      <c r="AV2313" s="46" t="str">
        <f>IF(Table1[[#This Row],[Cur_Amount Credit]]&gt;0,ROUND(Table1[[#This Row],[Cur_Amount Credit]],2),"")</f>
        <v/>
      </c>
      <c r="AW2313" s="46" t="str">
        <f>LEFT(Table1[[#This Row],[Cur]],3)</f>
        <v/>
      </c>
      <c r="AX2313" s="59"/>
      <c r="AY2313" s="46"/>
      <c r="AZ2313" s="46" t="str">
        <f>IF(Table1[[#This Row],[Cur]]&lt;&gt;"",IF(Table1[[#This Row],[Cur]]="USD","",ExchangeRate),"")</f>
        <v/>
      </c>
      <c r="BA2313" s="46" t="str">
        <f>IF(Table1[[#This Row],[Grant]]&lt;&gt;"",VLOOKUP(Table1[[#This Row],[Grant]],Grants!B:D,3),"")</f>
        <v/>
      </c>
      <c r="BB2313" s="46" t="str">
        <f>TRIM(Table1[[#This Row],[Vendor ID]])</f>
        <v/>
      </c>
      <c r="BC2313">
        <f>IF(Table1[[#This Row],[Reference Number]]=Q2312,BC2312,BC2312+1)</f>
        <v>2</v>
      </c>
    </row>
    <row r="2314" spans="1:55" ht="11.25" hidden="1" customHeight="1">
      <c r="A2314" s="1"/>
      <c r="B2314" s="88" t="str">
        <f>IF(Table1[[#This Row],[Posting Date]]&lt;&gt;"",IF(Table1[[#This Row],[Reference Number]]=Q2313,B2313+1,1),"")</f>
        <v/>
      </c>
      <c r="C2314" s="61"/>
      <c r="D2314" s="61"/>
      <c r="E2314" s="218"/>
      <c r="F2314" s="143" t="str">
        <f>IFERROR(IF(VLOOKUP(Table1[[#This Row],[Budget Code Description]],Dimentions!$X$6:$AC$132,2,FALSE)="","",VLOOKUP(Table1[[#This Row],[Budget Code Description]],Dimentions!$X$6:$AC$132,2,FALSE)),"")</f>
        <v/>
      </c>
      <c r="G2314" s="143" t="str">
        <f>IFERROR(VLOOKUP(Table1[[#This Row],[Budget Code Description]],Dimentions!$X$6:$AC$132,3,FALSE),"")</f>
        <v/>
      </c>
      <c r="H2314" s="64" t="str">
        <f>IFERROR(VLOOKUP(Table1[[#This Row],[Account]],Dimentions!$S$6:$V$233,2,FALSE),"")</f>
        <v/>
      </c>
      <c r="I2314" s="62">
        <f>_xlfn.NUMBERVALUE(LEFT(Table1[[#This Row],[Account]],1))</f>
        <v>0</v>
      </c>
      <c r="J2314" s="62" t="str">
        <f>IFERROR(VLOOKUP(Table1[[#This Row],[Budget Code Description]],Table6[#All],7,FALSE),"")</f>
        <v/>
      </c>
      <c r="K2314" s="143" t="str">
        <f>IFERROR(VLOOKUP(Table1[[#This Row],[Budget Code Description]],Table6[#All],8,FALSE),"")</f>
        <v/>
      </c>
      <c r="L2314" s="63"/>
      <c r="M2314" s="65" t="str">
        <f>IFERROR(VLOOKUP(Table1[[#This Row],[Staff ID]],Table2[],2,FALSE),"")</f>
        <v/>
      </c>
      <c r="N2314" s="211" t="str">
        <f>IFERROR(IF(VLOOKUP(Table1[[#This Row],[Budget Code Description]],Dimentions!$X$6:$AC$97,4,FALSE)="","",VLOOKUP(Table1[[#This Row],[Budget Code Description]],Dimentions!$X$6:$AC$97,4,FALSE)),"")</f>
        <v/>
      </c>
      <c r="O2314" s="65" t="str">
        <f>IFERROR(VLOOKUP(Table1[[#This Row],[Vendor ID]],Table549[],2,FALSE),"")</f>
        <v/>
      </c>
      <c r="P2314" s="63"/>
      <c r="Q2314" s="143" t="str">
        <f>IF(Table1[[#This Row],[Posting Date]]&lt;&gt;"",$D$9,"")</f>
        <v/>
      </c>
      <c r="R2314" s="159" t="str">
        <f>IF(Table1[[#This Row],[Posting Date]]&lt;&gt;"",$D$10,"")</f>
        <v/>
      </c>
      <c r="S2314" s="66"/>
      <c r="T2314" s="63"/>
      <c r="U2314" s="67"/>
      <c r="V2314" s="67"/>
      <c r="W2314" s="67" t="str">
        <f t="shared" si="36"/>
        <v/>
      </c>
      <c r="X2314" s="161" t="str">
        <f>IF(E2314="","",(IF(Table1[[#This Row],[Cur]]="USD",Table1[[#This Row],[Cur_Amount Debit]],Table1[[#This Row],[Cur_Amount Debit]]/Table1[[#This Row],[Exchange Rate]])))</f>
        <v/>
      </c>
      <c r="Y2314" s="161" t="str">
        <f>IF(E2314="","",(IF(Table1[[#This Row],[Cur]]="USD",Table1[[#This Row],[Cur_Amount Credit]],Table1[[#This Row],[Cur_Amount Credit]]/ExchangeRate)))</f>
        <v/>
      </c>
      <c r="Z2314" s="203" t="str">
        <f>IF(E2314="","",(Table1[[#This Row],[Debit USD]]-Table1[[#This Row],[Credit USD]]))</f>
        <v/>
      </c>
      <c r="AA2314" s="122"/>
      <c r="AB2314" s="1"/>
      <c r="AC2314" s="15"/>
      <c r="AD2314" s="15" t="str">
        <f>IF(AND(OR(Table1[[#This Row],[Account]]="15030",Table1[[#This Row],[Account]]="15035",Table1[[#This Row],[Account]]="20150"),Table1[[#This Row],[Vendor ID]]=""),1,"")</f>
        <v/>
      </c>
      <c r="AE2314" s="15"/>
      <c r="AF2314" s="15"/>
      <c r="AG2314" s="15"/>
      <c r="AH2314" s="46" t="str">
        <f>IF(Table1[[#This Row],[Posting Date]]&lt;&gt;"","GJ-"&amp;CountryID,"")</f>
        <v/>
      </c>
      <c r="AI2314" s="59" t="str">
        <f>IF(Table1[[#This Row],[Posting Date]]&lt;&gt;"",Table1[[#This Row],[Posting Date]],"")</f>
        <v/>
      </c>
      <c r="AJ2314" s="46"/>
      <c r="AK2314" s="46" t="str">
        <f>IF(Table1[[#This Row],[Description]]&lt;&gt;"",Table1[[#This Row],[Description]],"")</f>
        <v/>
      </c>
      <c r="AL2314" s="46" t="str">
        <f>IF(Table1[[#This Row],[Posting Date]]&lt;&gt;"",Table1[[#This Row],[Reference Number]],"")</f>
        <v/>
      </c>
      <c r="AM2314" s="46" t="str">
        <f>TRIM(Table1[[#This Row],[Line '#]])</f>
        <v/>
      </c>
      <c r="AN2314" s="46" t="str">
        <f>TRIM(Table1[[#This Row],[Account]])</f>
        <v/>
      </c>
      <c r="AO2314" s="46" t="str">
        <f>IF(Table1[[#This Row],[Posting Date]]&lt;&gt;"",$D$5,"")</f>
        <v/>
      </c>
      <c r="AP2314" s="46" t="str">
        <f>TRIM(Table1[[#This Row],[Departments-Prgrams]])</f>
        <v/>
      </c>
      <c r="AQ2314" s="46" t="str">
        <f>TRIM(Table1[[#This Row],[Grant]])</f>
        <v/>
      </c>
      <c r="AR2314" s="46" t="str">
        <f>TRIM(Table1[[#This Row],[Staff ID]])</f>
        <v/>
      </c>
      <c r="AS2314" s="46" t="str">
        <f>IF(TRIM(Table1[[#This Row],[Budget Code]])=0,"",TRIM(Table1[[#This Row],[Budget Code]]))</f>
        <v/>
      </c>
      <c r="AT2314" s="46" t="str">
        <f>IF(Table1[[#This Row],[Line Description]]&lt;&gt;"",Table1[[#This Row],[Line Description]],"")</f>
        <v/>
      </c>
      <c r="AU2314" s="46" t="str">
        <f>IF(Table1[[#This Row],[Cur_Amount Debit]]&gt;0,ROUND(Table1[[#This Row],[Cur_Amount Debit]],2),"")</f>
        <v/>
      </c>
      <c r="AV2314" s="46" t="str">
        <f>IF(Table1[[#This Row],[Cur_Amount Credit]]&gt;0,ROUND(Table1[[#This Row],[Cur_Amount Credit]],2),"")</f>
        <v/>
      </c>
      <c r="AW2314" s="46" t="str">
        <f>LEFT(Table1[[#This Row],[Cur]],3)</f>
        <v/>
      </c>
      <c r="AX2314" s="59"/>
      <c r="AY2314" s="46"/>
      <c r="AZ2314" s="46" t="str">
        <f>IF(Table1[[#This Row],[Cur]]&lt;&gt;"",IF(Table1[[#This Row],[Cur]]="USD","",ExchangeRate),"")</f>
        <v/>
      </c>
      <c r="BA2314" s="46" t="str">
        <f>IF(Table1[[#This Row],[Grant]]&lt;&gt;"",VLOOKUP(Table1[[#This Row],[Grant]],Grants!B:D,3),"")</f>
        <v/>
      </c>
      <c r="BB2314" s="46" t="str">
        <f>TRIM(Table1[[#This Row],[Vendor ID]])</f>
        <v/>
      </c>
      <c r="BC2314">
        <f>IF(Table1[[#This Row],[Reference Number]]=Q2313,BC2313,BC2313+1)</f>
        <v>2</v>
      </c>
    </row>
    <row r="2315" spans="1:55" ht="11.25" hidden="1" customHeight="1">
      <c r="A2315" s="1"/>
      <c r="B2315" s="88" t="str">
        <f>IF(Table1[[#This Row],[Posting Date]]&lt;&gt;"",IF(Table1[[#This Row],[Reference Number]]=Q2314,B2314+1,1),"")</f>
        <v/>
      </c>
      <c r="C2315" s="61"/>
      <c r="D2315" s="61"/>
      <c r="E2315" s="218"/>
      <c r="F2315" s="143" t="str">
        <f>IFERROR(IF(VLOOKUP(Table1[[#This Row],[Budget Code Description]],Dimentions!$X$6:$AC$132,2,FALSE)="","",VLOOKUP(Table1[[#This Row],[Budget Code Description]],Dimentions!$X$6:$AC$132,2,FALSE)),"")</f>
        <v/>
      </c>
      <c r="G2315" s="143" t="str">
        <f>IFERROR(VLOOKUP(Table1[[#This Row],[Budget Code Description]],Dimentions!$X$6:$AC$132,3,FALSE),"")</f>
        <v/>
      </c>
      <c r="H2315" s="64" t="str">
        <f>IFERROR(VLOOKUP(Table1[[#This Row],[Account]],Dimentions!$S$6:$V$233,2,FALSE),"")</f>
        <v/>
      </c>
      <c r="I2315" s="62">
        <f>_xlfn.NUMBERVALUE(LEFT(Table1[[#This Row],[Account]],1))</f>
        <v>0</v>
      </c>
      <c r="J2315" s="62" t="str">
        <f>IFERROR(VLOOKUP(Table1[[#This Row],[Budget Code Description]],Table6[#All],7,FALSE),"")</f>
        <v/>
      </c>
      <c r="K2315" s="143" t="str">
        <f>IFERROR(VLOOKUP(Table1[[#This Row],[Budget Code Description]],Table6[#All],8,FALSE),"")</f>
        <v/>
      </c>
      <c r="L2315" s="63"/>
      <c r="M2315" s="65" t="str">
        <f>IFERROR(VLOOKUP(Table1[[#This Row],[Staff ID]],Table2[],2,FALSE),"")</f>
        <v/>
      </c>
      <c r="N2315" s="211" t="str">
        <f>IFERROR(IF(VLOOKUP(Table1[[#This Row],[Budget Code Description]],Dimentions!$X$6:$AC$97,4,FALSE)="","",VLOOKUP(Table1[[#This Row],[Budget Code Description]],Dimentions!$X$6:$AC$97,4,FALSE)),"")</f>
        <v/>
      </c>
      <c r="O2315" s="65" t="str">
        <f>IFERROR(VLOOKUP(Table1[[#This Row],[Vendor ID]],Table549[],2,FALSE),"")</f>
        <v/>
      </c>
      <c r="P2315" s="63"/>
      <c r="Q2315" s="143" t="str">
        <f>IF(Table1[[#This Row],[Posting Date]]&lt;&gt;"",$D$9,"")</f>
        <v/>
      </c>
      <c r="R2315" s="159" t="str">
        <f>IF(Table1[[#This Row],[Posting Date]]&lt;&gt;"",$D$10,"")</f>
        <v/>
      </c>
      <c r="S2315" s="66"/>
      <c r="T2315" s="63"/>
      <c r="U2315" s="67"/>
      <c r="V2315" s="67"/>
      <c r="W2315" s="67" t="str">
        <f t="shared" si="36"/>
        <v/>
      </c>
      <c r="X2315" s="161" t="str">
        <f>IF(E2315="","",(IF(Table1[[#This Row],[Cur]]="USD",Table1[[#This Row],[Cur_Amount Debit]],Table1[[#This Row],[Cur_Amount Debit]]/Table1[[#This Row],[Exchange Rate]])))</f>
        <v/>
      </c>
      <c r="Y2315" s="161" t="str">
        <f>IF(E2315="","",(IF(Table1[[#This Row],[Cur]]="USD",Table1[[#This Row],[Cur_Amount Credit]],Table1[[#This Row],[Cur_Amount Credit]]/ExchangeRate)))</f>
        <v/>
      </c>
      <c r="Z2315" s="203" t="str">
        <f>IF(E2315="","",(Table1[[#This Row],[Debit USD]]-Table1[[#This Row],[Credit USD]]))</f>
        <v/>
      </c>
      <c r="AA2315" s="122"/>
      <c r="AB2315" s="1"/>
      <c r="AC2315" s="15"/>
      <c r="AD2315" s="15" t="str">
        <f>IF(AND(OR(Table1[[#This Row],[Account]]="15030",Table1[[#This Row],[Account]]="15035",Table1[[#This Row],[Account]]="20150"),Table1[[#This Row],[Vendor ID]]=""),1,"")</f>
        <v/>
      </c>
      <c r="AE2315" s="15"/>
      <c r="AF2315" s="15"/>
      <c r="AG2315" s="15"/>
      <c r="AH2315" s="46" t="str">
        <f>IF(Table1[[#This Row],[Posting Date]]&lt;&gt;"","GJ-"&amp;CountryID,"")</f>
        <v/>
      </c>
      <c r="AI2315" s="59" t="str">
        <f>IF(Table1[[#This Row],[Posting Date]]&lt;&gt;"",Table1[[#This Row],[Posting Date]],"")</f>
        <v/>
      </c>
      <c r="AJ2315" s="46"/>
      <c r="AK2315" s="46" t="str">
        <f>IF(Table1[[#This Row],[Description]]&lt;&gt;"",Table1[[#This Row],[Description]],"")</f>
        <v/>
      </c>
      <c r="AL2315" s="46" t="str">
        <f>IF(Table1[[#This Row],[Posting Date]]&lt;&gt;"",Table1[[#This Row],[Reference Number]],"")</f>
        <v/>
      </c>
      <c r="AM2315" s="46" t="str">
        <f>TRIM(Table1[[#This Row],[Line '#]])</f>
        <v/>
      </c>
      <c r="AN2315" s="46" t="str">
        <f>TRIM(Table1[[#This Row],[Account]])</f>
        <v/>
      </c>
      <c r="AO2315" s="46" t="str">
        <f>IF(Table1[[#This Row],[Posting Date]]&lt;&gt;"",$D$5,"")</f>
        <v/>
      </c>
      <c r="AP2315" s="46" t="str">
        <f>TRIM(Table1[[#This Row],[Departments-Prgrams]])</f>
        <v/>
      </c>
      <c r="AQ2315" s="46" t="str">
        <f>TRIM(Table1[[#This Row],[Grant]])</f>
        <v/>
      </c>
      <c r="AR2315" s="46" t="str">
        <f>TRIM(Table1[[#This Row],[Staff ID]])</f>
        <v/>
      </c>
      <c r="AS2315" s="46" t="str">
        <f>IF(TRIM(Table1[[#This Row],[Budget Code]])=0,"",TRIM(Table1[[#This Row],[Budget Code]]))</f>
        <v/>
      </c>
      <c r="AT2315" s="46" t="str">
        <f>IF(Table1[[#This Row],[Line Description]]&lt;&gt;"",Table1[[#This Row],[Line Description]],"")</f>
        <v/>
      </c>
      <c r="AU2315" s="46" t="str">
        <f>IF(Table1[[#This Row],[Cur_Amount Debit]]&gt;0,ROUND(Table1[[#This Row],[Cur_Amount Debit]],2),"")</f>
        <v/>
      </c>
      <c r="AV2315" s="46" t="str">
        <f>IF(Table1[[#This Row],[Cur_Amount Credit]]&gt;0,ROUND(Table1[[#This Row],[Cur_Amount Credit]],2),"")</f>
        <v/>
      </c>
      <c r="AW2315" s="46" t="str">
        <f>LEFT(Table1[[#This Row],[Cur]],3)</f>
        <v/>
      </c>
      <c r="AX2315" s="59"/>
      <c r="AY2315" s="46"/>
      <c r="AZ2315" s="46" t="str">
        <f>IF(Table1[[#This Row],[Cur]]&lt;&gt;"",IF(Table1[[#This Row],[Cur]]="USD","",ExchangeRate),"")</f>
        <v/>
      </c>
      <c r="BA2315" s="46" t="str">
        <f>IF(Table1[[#This Row],[Grant]]&lt;&gt;"",VLOOKUP(Table1[[#This Row],[Grant]],Grants!B:D,3),"")</f>
        <v/>
      </c>
      <c r="BB2315" s="46" t="str">
        <f>TRIM(Table1[[#This Row],[Vendor ID]])</f>
        <v/>
      </c>
      <c r="BC2315">
        <f>IF(Table1[[#This Row],[Reference Number]]=Q2314,BC2314,BC2314+1)</f>
        <v>2</v>
      </c>
    </row>
    <row r="2316" spans="1:55" ht="11.25" hidden="1" customHeight="1">
      <c r="A2316" s="1"/>
      <c r="B2316" s="88" t="str">
        <f>IF(Table1[[#This Row],[Posting Date]]&lt;&gt;"",IF(Table1[[#This Row],[Reference Number]]=Q2315,B2315+1,1),"")</f>
        <v/>
      </c>
      <c r="C2316" s="61"/>
      <c r="D2316" s="61"/>
      <c r="E2316" s="218"/>
      <c r="F2316" s="143" t="str">
        <f>IFERROR(IF(VLOOKUP(Table1[[#This Row],[Budget Code Description]],Dimentions!$X$6:$AC$132,2,FALSE)="","",VLOOKUP(Table1[[#This Row],[Budget Code Description]],Dimentions!$X$6:$AC$132,2,FALSE)),"")</f>
        <v/>
      </c>
      <c r="G2316" s="143" t="str">
        <f>IFERROR(VLOOKUP(Table1[[#This Row],[Budget Code Description]],Dimentions!$X$6:$AC$132,3,FALSE),"")</f>
        <v/>
      </c>
      <c r="H2316" s="64" t="str">
        <f>IFERROR(VLOOKUP(Table1[[#This Row],[Account]],Dimentions!$S$6:$V$233,2,FALSE),"")</f>
        <v/>
      </c>
      <c r="I2316" s="62">
        <f>_xlfn.NUMBERVALUE(LEFT(Table1[[#This Row],[Account]],1))</f>
        <v>0</v>
      </c>
      <c r="J2316" s="62" t="str">
        <f>IFERROR(VLOOKUP(Table1[[#This Row],[Budget Code Description]],Table6[#All],7,FALSE),"")</f>
        <v/>
      </c>
      <c r="K2316" s="143" t="str">
        <f>IFERROR(VLOOKUP(Table1[[#This Row],[Budget Code Description]],Table6[#All],8,FALSE),"")</f>
        <v/>
      </c>
      <c r="L2316" s="63"/>
      <c r="M2316" s="65" t="str">
        <f>IFERROR(VLOOKUP(Table1[[#This Row],[Staff ID]],Table2[],2,FALSE),"")</f>
        <v/>
      </c>
      <c r="N2316" s="211" t="str">
        <f>IFERROR(IF(VLOOKUP(Table1[[#This Row],[Budget Code Description]],Dimentions!$X$6:$AC$97,4,FALSE)="","",VLOOKUP(Table1[[#This Row],[Budget Code Description]],Dimentions!$X$6:$AC$97,4,FALSE)),"")</f>
        <v/>
      </c>
      <c r="O2316" s="65" t="str">
        <f>IFERROR(VLOOKUP(Table1[[#This Row],[Vendor ID]],Table549[],2,FALSE),"")</f>
        <v/>
      </c>
      <c r="P2316" s="63"/>
      <c r="Q2316" s="143" t="str">
        <f>IF(Table1[[#This Row],[Posting Date]]&lt;&gt;"",$D$9,"")</f>
        <v/>
      </c>
      <c r="R2316" s="159" t="str">
        <f>IF(Table1[[#This Row],[Posting Date]]&lt;&gt;"",$D$10,"")</f>
        <v/>
      </c>
      <c r="S2316" s="66"/>
      <c r="T2316" s="63"/>
      <c r="U2316" s="67"/>
      <c r="V2316" s="67"/>
      <c r="W2316" s="67" t="str">
        <f t="shared" si="36"/>
        <v/>
      </c>
      <c r="X2316" s="161" t="str">
        <f>IF(E2316="","",(IF(Table1[[#This Row],[Cur]]="USD",Table1[[#This Row],[Cur_Amount Debit]],Table1[[#This Row],[Cur_Amount Debit]]/Table1[[#This Row],[Exchange Rate]])))</f>
        <v/>
      </c>
      <c r="Y2316" s="161" t="str">
        <f>IF(E2316="","",(IF(Table1[[#This Row],[Cur]]="USD",Table1[[#This Row],[Cur_Amount Credit]],Table1[[#This Row],[Cur_Amount Credit]]/ExchangeRate)))</f>
        <v/>
      </c>
      <c r="Z2316" s="203" t="str">
        <f>IF(E2316="","",(Table1[[#This Row],[Debit USD]]-Table1[[#This Row],[Credit USD]]))</f>
        <v/>
      </c>
      <c r="AA2316" s="122"/>
      <c r="AB2316" s="1"/>
      <c r="AC2316" s="15"/>
      <c r="AD2316" s="15" t="str">
        <f>IF(AND(OR(Table1[[#This Row],[Account]]="15030",Table1[[#This Row],[Account]]="15035",Table1[[#This Row],[Account]]="20150"),Table1[[#This Row],[Vendor ID]]=""),1,"")</f>
        <v/>
      </c>
      <c r="AE2316" s="15"/>
      <c r="AF2316" s="15"/>
      <c r="AG2316" s="15"/>
      <c r="AH2316" s="46" t="str">
        <f>IF(Table1[[#This Row],[Posting Date]]&lt;&gt;"","GJ-"&amp;CountryID,"")</f>
        <v/>
      </c>
      <c r="AI2316" s="59" t="str">
        <f>IF(Table1[[#This Row],[Posting Date]]&lt;&gt;"",Table1[[#This Row],[Posting Date]],"")</f>
        <v/>
      </c>
      <c r="AJ2316" s="46"/>
      <c r="AK2316" s="46" t="str">
        <f>IF(Table1[[#This Row],[Description]]&lt;&gt;"",Table1[[#This Row],[Description]],"")</f>
        <v/>
      </c>
      <c r="AL2316" s="46" t="str">
        <f>IF(Table1[[#This Row],[Posting Date]]&lt;&gt;"",Table1[[#This Row],[Reference Number]],"")</f>
        <v/>
      </c>
      <c r="AM2316" s="46" t="str">
        <f>TRIM(Table1[[#This Row],[Line '#]])</f>
        <v/>
      </c>
      <c r="AN2316" s="46" t="str">
        <f>TRIM(Table1[[#This Row],[Account]])</f>
        <v/>
      </c>
      <c r="AO2316" s="46" t="str">
        <f>IF(Table1[[#This Row],[Posting Date]]&lt;&gt;"",$D$5,"")</f>
        <v/>
      </c>
      <c r="AP2316" s="46" t="str">
        <f>TRIM(Table1[[#This Row],[Departments-Prgrams]])</f>
        <v/>
      </c>
      <c r="AQ2316" s="46" t="str">
        <f>TRIM(Table1[[#This Row],[Grant]])</f>
        <v/>
      </c>
      <c r="AR2316" s="46" t="str">
        <f>TRIM(Table1[[#This Row],[Staff ID]])</f>
        <v/>
      </c>
      <c r="AS2316" s="46" t="str">
        <f>IF(TRIM(Table1[[#This Row],[Budget Code]])=0,"",TRIM(Table1[[#This Row],[Budget Code]]))</f>
        <v/>
      </c>
      <c r="AT2316" s="46" t="str">
        <f>IF(Table1[[#This Row],[Line Description]]&lt;&gt;"",Table1[[#This Row],[Line Description]],"")</f>
        <v/>
      </c>
      <c r="AU2316" s="46" t="str">
        <f>IF(Table1[[#This Row],[Cur_Amount Debit]]&gt;0,ROUND(Table1[[#This Row],[Cur_Amount Debit]],2),"")</f>
        <v/>
      </c>
      <c r="AV2316" s="46" t="str">
        <f>IF(Table1[[#This Row],[Cur_Amount Credit]]&gt;0,ROUND(Table1[[#This Row],[Cur_Amount Credit]],2),"")</f>
        <v/>
      </c>
      <c r="AW2316" s="46" t="str">
        <f>LEFT(Table1[[#This Row],[Cur]],3)</f>
        <v/>
      </c>
      <c r="AX2316" s="59"/>
      <c r="AY2316" s="46"/>
      <c r="AZ2316" s="46" t="str">
        <f>IF(Table1[[#This Row],[Cur]]&lt;&gt;"",IF(Table1[[#This Row],[Cur]]="USD","",ExchangeRate),"")</f>
        <v/>
      </c>
      <c r="BA2316" s="46" t="str">
        <f>IF(Table1[[#This Row],[Grant]]&lt;&gt;"",VLOOKUP(Table1[[#This Row],[Grant]],Grants!B:D,3),"")</f>
        <v/>
      </c>
      <c r="BB2316" s="46" t="str">
        <f>TRIM(Table1[[#This Row],[Vendor ID]])</f>
        <v/>
      </c>
      <c r="BC2316">
        <f>IF(Table1[[#This Row],[Reference Number]]=Q2315,BC2315,BC2315+1)</f>
        <v>2</v>
      </c>
    </row>
    <row r="2317" spans="1:55" ht="11.25" hidden="1" customHeight="1">
      <c r="A2317" s="1"/>
      <c r="B2317" s="88" t="str">
        <f>IF(Table1[[#This Row],[Posting Date]]&lt;&gt;"",IF(Table1[[#This Row],[Reference Number]]=Q2316,B2316+1,1),"")</f>
        <v/>
      </c>
      <c r="C2317" s="61"/>
      <c r="D2317" s="61"/>
      <c r="E2317" s="218"/>
      <c r="F2317" s="143" t="str">
        <f>IFERROR(IF(VLOOKUP(Table1[[#This Row],[Budget Code Description]],Dimentions!$X$6:$AC$132,2,FALSE)="","",VLOOKUP(Table1[[#This Row],[Budget Code Description]],Dimentions!$X$6:$AC$132,2,FALSE)),"")</f>
        <v/>
      </c>
      <c r="G2317" s="143" t="str">
        <f>IFERROR(VLOOKUP(Table1[[#This Row],[Budget Code Description]],Dimentions!$X$6:$AC$132,3,FALSE),"")</f>
        <v/>
      </c>
      <c r="H2317" s="64" t="str">
        <f>IFERROR(VLOOKUP(Table1[[#This Row],[Account]],Dimentions!$S$6:$V$233,2,FALSE),"")</f>
        <v/>
      </c>
      <c r="I2317" s="62">
        <f>_xlfn.NUMBERVALUE(LEFT(Table1[[#This Row],[Account]],1))</f>
        <v>0</v>
      </c>
      <c r="J2317" s="62" t="str">
        <f>IFERROR(VLOOKUP(Table1[[#This Row],[Budget Code Description]],Table6[#All],7,FALSE),"")</f>
        <v/>
      </c>
      <c r="K2317" s="143" t="str">
        <f>IFERROR(VLOOKUP(Table1[[#This Row],[Budget Code Description]],Table6[#All],8,FALSE),"")</f>
        <v/>
      </c>
      <c r="L2317" s="63"/>
      <c r="M2317" s="65" t="str">
        <f>IFERROR(VLOOKUP(Table1[[#This Row],[Staff ID]],Table2[],2,FALSE),"")</f>
        <v/>
      </c>
      <c r="N2317" s="211" t="str">
        <f>IFERROR(IF(VLOOKUP(Table1[[#This Row],[Budget Code Description]],Dimentions!$X$6:$AC$97,4,FALSE)="","",VLOOKUP(Table1[[#This Row],[Budget Code Description]],Dimentions!$X$6:$AC$97,4,FALSE)),"")</f>
        <v/>
      </c>
      <c r="O2317" s="65" t="str">
        <f>IFERROR(VLOOKUP(Table1[[#This Row],[Vendor ID]],Table549[],2,FALSE),"")</f>
        <v/>
      </c>
      <c r="P2317" s="63"/>
      <c r="Q2317" s="143" t="str">
        <f>IF(Table1[[#This Row],[Posting Date]]&lt;&gt;"",$D$9,"")</f>
        <v/>
      </c>
      <c r="R2317" s="159" t="str">
        <f>IF(Table1[[#This Row],[Posting Date]]&lt;&gt;"",$D$10,"")</f>
        <v/>
      </c>
      <c r="S2317" s="66"/>
      <c r="T2317" s="63"/>
      <c r="U2317" s="67"/>
      <c r="V2317" s="67"/>
      <c r="W2317" s="67" t="str">
        <f t="shared" si="36"/>
        <v/>
      </c>
      <c r="X2317" s="161" t="str">
        <f>IF(E2317="","",(IF(Table1[[#This Row],[Cur]]="USD",Table1[[#This Row],[Cur_Amount Debit]],Table1[[#This Row],[Cur_Amount Debit]]/Table1[[#This Row],[Exchange Rate]])))</f>
        <v/>
      </c>
      <c r="Y2317" s="161" t="str">
        <f>IF(E2317="","",(IF(Table1[[#This Row],[Cur]]="USD",Table1[[#This Row],[Cur_Amount Credit]],Table1[[#This Row],[Cur_Amount Credit]]/ExchangeRate)))</f>
        <v/>
      </c>
      <c r="Z2317" s="203" t="str">
        <f>IF(E2317="","",(Table1[[#This Row],[Debit USD]]-Table1[[#This Row],[Credit USD]]))</f>
        <v/>
      </c>
      <c r="AA2317" s="122"/>
      <c r="AB2317" s="1"/>
      <c r="AC2317" s="15"/>
      <c r="AD2317" s="15" t="str">
        <f>IF(AND(OR(Table1[[#This Row],[Account]]="15030",Table1[[#This Row],[Account]]="15035",Table1[[#This Row],[Account]]="20150"),Table1[[#This Row],[Vendor ID]]=""),1,"")</f>
        <v/>
      </c>
      <c r="AE2317" s="15"/>
      <c r="AF2317" s="15"/>
      <c r="AG2317" s="15"/>
      <c r="AH2317" s="46" t="str">
        <f>IF(Table1[[#This Row],[Posting Date]]&lt;&gt;"","GJ-"&amp;CountryID,"")</f>
        <v/>
      </c>
      <c r="AI2317" s="59" t="str">
        <f>IF(Table1[[#This Row],[Posting Date]]&lt;&gt;"",Table1[[#This Row],[Posting Date]],"")</f>
        <v/>
      </c>
      <c r="AJ2317" s="46"/>
      <c r="AK2317" s="46" t="str">
        <f>IF(Table1[[#This Row],[Description]]&lt;&gt;"",Table1[[#This Row],[Description]],"")</f>
        <v/>
      </c>
      <c r="AL2317" s="46" t="str">
        <f>IF(Table1[[#This Row],[Posting Date]]&lt;&gt;"",Table1[[#This Row],[Reference Number]],"")</f>
        <v/>
      </c>
      <c r="AM2317" s="46" t="str">
        <f>TRIM(Table1[[#This Row],[Line '#]])</f>
        <v/>
      </c>
      <c r="AN2317" s="46" t="str">
        <f>TRIM(Table1[[#This Row],[Account]])</f>
        <v/>
      </c>
      <c r="AO2317" s="46" t="str">
        <f>IF(Table1[[#This Row],[Posting Date]]&lt;&gt;"",$D$5,"")</f>
        <v/>
      </c>
      <c r="AP2317" s="46" t="str">
        <f>TRIM(Table1[[#This Row],[Departments-Prgrams]])</f>
        <v/>
      </c>
      <c r="AQ2317" s="46" t="str">
        <f>TRIM(Table1[[#This Row],[Grant]])</f>
        <v/>
      </c>
      <c r="AR2317" s="46" t="str">
        <f>TRIM(Table1[[#This Row],[Staff ID]])</f>
        <v/>
      </c>
      <c r="AS2317" s="46" t="str">
        <f>IF(TRIM(Table1[[#This Row],[Budget Code]])=0,"",TRIM(Table1[[#This Row],[Budget Code]]))</f>
        <v/>
      </c>
      <c r="AT2317" s="46" t="str">
        <f>IF(Table1[[#This Row],[Line Description]]&lt;&gt;"",Table1[[#This Row],[Line Description]],"")</f>
        <v/>
      </c>
      <c r="AU2317" s="46" t="str">
        <f>IF(Table1[[#This Row],[Cur_Amount Debit]]&gt;0,ROUND(Table1[[#This Row],[Cur_Amount Debit]],2),"")</f>
        <v/>
      </c>
      <c r="AV2317" s="46" t="str">
        <f>IF(Table1[[#This Row],[Cur_Amount Credit]]&gt;0,ROUND(Table1[[#This Row],[Cur_Amount Credit]],2),"")</f>
        <v/>
      </c>
      <c r="AW2317" s="46" t="str">
        <f>LEFT(Table1[[#This Row],[Cur]],3)</f>
        <v/>
      </c>
      <c r="AX2317" s="59"/>
      <c r="AY2317" s="46"/>
      <c r="AZ2317" s="46" t="str">
        <f>IF(Table1[[#This Row],[Cur]]&lt;&gt;"",IF(Table1[[#This Row],[Cur]]="USD","",ExchangeRate),"")</f>
        <v/>
      </c>
      <c r="BA2317" s="46" t="str">
        <f>IF(Table1[[#This Row],[Grant]]&lt;&gt;"",VLOOKUP(Table1[[#This Row],[Grant]],Grants!B:D,3),"")</f>
        <v/>
      </c>
      <c r="BB2317" s="46" t="str">
        <f>TRIM(Table1[[#This Row],[Vendor ID]])</f>
        <v/>
      </c>
      <c r="BC2317">
        <f>IF(Table1[[#This Row],[Reference Number]]=Q2316,BC2316,BC2316+1)</f>
        <v>2</v>
      </c>
    </row>
    <row r="2318" spans="1:55" ht="11.25" hidden="1" customHeight="1">
      <c r="A2318" s="1"/>
      <c r="B2318" s="88" t="str">
        <f>IF(Table1[[#This Row],[Posting Date]]&lt;&gt;"",IF(Table1[[#This Row],[Reference Number]]=Q2317,B2317+1,1),"")</f>
        <v/>
      </c>
      <c r="C2318" s="61"/>
      <c r="D2318" s="61"/>
      <c r="E2318" s="218"/>
      <c r="F2318" s="143" t="str">
        <f>IFERROR(IF(VLOOKUP(Table1[[#This Row],[Budget Code Description]],Dimentions!$X$6:$AC$132,2,FALSE)="","",VLOOKUP(Table1[[#This Row],[Budget Code Description]],Dimentions!$X$6:$AC$132,2,FALSE)),"")</f>
        <v/>
      </c>
      <c r="G2318" s="143" t="str">
        <f>IFERROR(VLOOKUP(Table1[[#This Row],[Budget Code Description]],Dimentions!$X$6:$AC$132,3,FALSE),"")</f>
        <v/>
      </c>
      <c r="H2318" s="64" t="str">
        <f>IFERROR(VLOOKUP(Table1[[#This Row],[Account]],Dimentions!$S$6:$V$233,2,FALSE),"")</f>
        <v/>
      </c>
      <c r="I2318" s="62">
        <f>_xlfn.NUMBERVALUE(LEFT(Table1[[#This Row],[Account]],1))</f>
        <v>0</v>
      </c>
      <c r="J2318" s="62" t="str">
        <f>IFERROR(VLOOKUP(Table1[[#This Row],[Budget Code Description]],Table6[#All],7,FALSE),"")</f>
        <v/>
      </c>
      <c r="K2318" s="143" t="str">
        <f>IFERROR(VLOOKUP(Table1[[#This Row],[Budget Code Description]],Table6[#All],8,FALSE),"")</f>
        <v/>
      </c>
      <c r="L2318" s="63"/>
      <c r="M2318" s="65" t="str">
        <f>IFERROR(VLOOKUP(Table1[[#This Row],[Staff ID]],Table2[],2,FALSE),"")</f>
        <v/>
      </c>
      <c r="N2318" s="211" t="str">
        <f>IFERROR(IF(VLOOKUP(Table1[[#This Row],[Budget Code Description]],Dimentions!$X$6:$AC$97,4,FALSE)="","",VLOOKUP(Table1[[#This Row],[Budget Code Description]],Dimentions!$X$6:$AC$97,4,FALSE)),"")</f>
        <v/>
      </c>
      <c r="O2318" s="65" t="str">
        <f>IFERROR(VLOOKUP(Table1[[#This Row],[Vendor ID]],Table549[],2,FALSE),"")</f>
        <v/>
      </c>
      <c r="P2318" s="63"/>
      <c r="Q2318" s="143" t="str">
        <f>IF(Table1[[#This Row],[Posting Date]]&lt;&gt;"",$D$9,"")</f>
        <v/>
      </c>
      <c r="R2318" s="159" t="str">
        <f>IF(Table1[[#This Row],[Posting Date]]&lt;&gt;"",$D$10,"")</f>
        <v/>
      </c>
      <c r="S2318" s="66"/>
      <c r="T2318" s="63"/>
      <c r="U2318" s="67"/>
      <c r="V2318" s="67"/>
      <c r="W2318" s="67" t="str">
        <f t="shared" si="36"/>
        <v/>
      </c>
      <c r="X2318" s="161" t="str">
        <f>IF(E2318="","",(IF(Table1[[#This Row],[Cur]]="USD",Table1[[#This Row],[Cur_Amount Debit]],Table1[[#This Row],[Cur_Amount Debit]]/Table1[[#This Row],[Exchange Rate]])))</f>
        <v/>
      </c>
      <c r="Y2318" s="161" t="str">
        <f>IF(E2318="","",(IF(Table1[[#This Row],[Cur]]="USD",Table1[[#This Row],[Cur_Amount Credit]],Table1[[#This Row],[Cur_Amount Credit]]/ExchangeRate)))</f>
        <v/>
      </c>
      <c r="Z2318" s="203" t="str">
        <f>IF(E2318="","",(Table1[[#This Row],[Debit USD]]-Table1[[#This Row],[Credit USD]]))</f>
        <v/>
      </c>
      <c r="AA2318" s="122"/>
      <c r="AB2318" s="1"/>
      <c r="AC2318" s="15"/>
      <c r="AD2318" s="15" t="str">
        <f>IF(AND(OR(Table1[[#This Row],[Account]]="15030",Table1[[#This Row],[Account]]="15035",Table1[[#This Row],[Account]]="20150"),Table1[[#This Row],[Vendor ID]]=""),1,"")</f>
        <v/>
      </c>
      <c r="AE2318" s="15"/>
      <c r="AF2318" s="15"/>
      <c r="AG2318" s="15"/>
      <c r="AH2318" s="46" t="str">
        <f>IF(Table1[[#This Row],[Posting Date]]&lt;&gt;"","GJ-"&amp;CountryID,"")</f>
        <v/>
      </c>
      <c r="AI2318" s="59" t="str">
        <f>IF(Table1[[#This Row],[Posting Date]]&lt;&gt;"",Table1[[#This Row],[Posting Date]],"")</f>
        <v/>
      </c>
      <c r="AJ2318" s="46"/>
      <c r="AK2318" s="46" t="str">
        <f>IF(Table1[[#This Row],[Description]]&lt;&gt;"",Table1[[#This Row],[Description]],"")</f>
        <v/>
      </c>
      <c r="AL2318" s="46" t="str">
        <f>IF(Table1[[#This Row],[Posting Date]]&lt;&gt;"",Table1[[#This Row],[Reference Number]],"")</f>
        <v/>
      </c>
      <c r="AM2318" s="46" t="str">
        <f>TRIM(Table1[[#This Row],[Line '#]])</f>
        <v/>
      </c>
      <c r="AN2318" s="46" t="str">
        <f>TRIM(Table1[[#This Row],[Account]])</f>
        <v/>
      </c>
      <c r="AO2318" s="46" t="str">
        <f>IF(Table1[[#This Row],[Posting Date]]&lt;&gt;"",$D$5,"")</f>
        <v/>
      </c>
      <c r="AP2318" s="46" t="str">
        <f>TRIM(Table1[[#This Row],[Departments-Prgrams]])</f>
        <v/>
      </c>
      <c r="AQ2318" s="46" t="str">
        <f>TRIM(Table1[[#This Row],[Grant]])</f>
        <v/>
      </c>
      <c r="AR2318" s="46" t="str">
        <f>TRIM(Table1[[#This Row],[Staff ID]])</f>
        <v/>
      </c>
      <c r="AS2318" s="46" t="str">
        <f>IF(TRIM(Table1[[#This Row],[Budget Code]])=0,"",TRIM(Table1[[#This Row],[Budget Code]]))</f>
        <v/>
      </c>
      <c r="AT2318" s="46" t="str">
        <f>IF(Table1[[#This Row],[Line Description]]&lt;&gt;"",Table1[[#This Row],[Line Description]],"")</f>
        <v/>
      </c>
      <c r="AU2318" s="46" t="str">
        <f>IF(Table1[[#This Row],[Cur_Amount Debit]]&gt;0,ROUND(Table1[[#This Row],[Cur_Amount Debit]],2),"")</f>
        <v/>
      </c>
      <c r="AV2318" s="46" t="str">
        <f>IF(Table1[[#This Row],[Cur_Amount Credit]]&gt;0,ROUND(Table1[[#This Row],[Cur_Amount Credit]],2),"")</f>
        <v/>
      </c>
      <c r="AW2318" s="46" t="str">
        <f>LEFT(Table1[[#This Row],[Cur]],3)</f>
        <v/>
      </c>
      <c r="AX2318" s="59"/>
      <c r="AY2318" s="46"/>
      <c r="AZ2318" s="46" t="str">
        <f>IF(Table1[[#This Row],[Cur]]&lt;&gt;"",IF(Table1[[#This Row],[Cur]]="USD","",ExchangeRate),"")</f>
        <v/>
      </c>
      <c r="BA2318" s="46" t="str">
        <f>IF(Table1[[#This Row],[Grant]]&lt;&gt;"",VLOOKUP(Table1[[#This Row],[Grant]],Grants!B:D,3),"")</f>
        <v/>
      </c>
      <c r="BB2318" s="46" t="str">
        <f>TRIM(Table1[[#This Row],[Vendor ID]])</f>
        <v/>
      </c>
      <c r="BC2318">
        <f>IF(Table1[[#This Row],[Reference Number]]=Q2317,BC2317,BC2317+1)</f>
        <v>2</v>
      </c>
    </row>
    <row r="2319" spans="1:55" ht="11.25" hidden="1" customHeight="1">
      <c r="A2319" s="1"/>
      <c r="B2319" s="88" t="str">
        <f>IF(Table1[[#This Row],[Posting Date]]&lt;&gt;"",IF(Table1[[#This Row],[Reference Number]]=Q2318,B2318+1,1),"")</f>
        <v/>
      </c>
      <c r="C2319" s="61"/>
      <c r="D2319" s="61"/>
      <c r="E2319" s="218"/>
      <c r="F2319" s="143" t="str">
        <f>IFERROR(IF(VLOOKUP(Table1[[#This Row],[Budget Code Description]],Dimentions!$X$6:$AC$132,2,FALSE)="","",VLOOKUP(Table1[[#This Row],[Budget Code Description]],Dimentions!$X$6:$AC$132,2,FALSE)),"")</f>
        <v/>
      </c>
      <c r="G2319" s="143" t="str">
        <f>IFERROR(VLOOKUP(Table1[[#This Row],[Budget Code Description]],Dimentions!$X$6:$AC$132,3,FALSE),"")</f>
        <v/>
      </c>
      <c r="H2319" s="64" t="str">
        <f>IFERROR(VLOOKUP(Table1[[#This Row],[Account]],Dimentions!$S$6:$V$233,2,FALSE),"")</f>
        <v/>
      </c>
      <c r="I2319" s="62">
        <f>_xlfn.NUMBERVALUE(LEFT(Table1[[#This Row],[Account]],1))</f>
        <v>0</v>
      </c>
      <c r="J2319" s="62" t="str">
        <f>IFERROR(VLOOKUP(Table1[[#This Row],[Budget Code Description]],Table6[#All],7,FALSE),"")</f>
        <v/>
      </c>
      <c r="K2319" s="143" t="str">
        <f>IFERROR(VLOOKUP(Table1[[#This Row],[Budget Code Description]],Table6[#All],8,FALSE),"")</f>
        <v/>
      </c>
      <c r="L2319" s="63"/>
      <c r="M2319" s="65" t="str">
        <f>IFERROR(VLOOKUP(Table1[[#This Row],[Staff ID]],Table2[],2,FALSE),"")</f>
        <v/>
      </c>
      <c r="N2319" s="211" t="str">
        <f>IFERROR(IF(VLOOKUP(Table1[[#This Row],[Budget Code Description]],Dimentions!$X$6:$AC$97,4,FALSE)="","",VLOOKUP(Table1[[#This Row],[Budget Code Description]],Dimentions!$X$6:$AC$97,4,FALSE)),"")</f>
        <v/>
      </c>
      <c r="O2319" s="65" t="str">
        <f>IFERROR(VLOOKUP(Table1[[#This Row],[Vendor ID]],Table549[],2,FALSE),"")</f>
        <v/>
      </c>
      <c r="P2319" s="63"/>
      <c r="Q2319" s="143" t="str">
        <f>IF(Table1[[#This Row],[Posting Date]]&lt;&gt;"",$D$9,"")</f>
        <v/>
      </c>
      <c r="R2319" s="159" t="str">
        <f>IF(Table1[[#This Row],[Posting Date]]&lt;&gt;"",$D$10,"")</f>
        <v/>
      </c>
      <c r="S2319" s="66"/>
      <c r="T2319" s="63"/>
      <c r="U2319" s="67"/>
      <c r="V2319" s="67"/>
      <c r="W2319" s="67" t="str">
        <f t="shared" si="36"/>
        <v/>
      </c>
      <c r="X2319" s="161" t="str">
        <f>IF(E2319="","",(IF(Table1[[#This Row],[Cur]]="USD",Table1[[#This Row],[Cur_Amount Debit]],Table1[[#This Row],[Cur_Amount Debit]]/Table1[[#This Row],[Exchange Rate]])))</f>
        <v/>
      </c>
      <c r="Y2319" s="161" t="str">
        <f>IF(E2319="","",(IF(Table1[[#This Row],[Cur]]="USD",Table1[[#This Row],[Cur_Amount Credit]],Table1[[#This Row],[Cur_Amount Credit]]/ExchangeRate)))</f>
        <v/>
      </c>
      <c r="Z2319" s="203" t="str">
        <f>IF(E2319="","",(Table1[[#This Row],[Debit USD]]-Table1[[#This Row],[Credit USD]]))</f>
        <v/>
      </c>
      <c r="AA2319" s="122"/>
      <c r="AB2319" s="1"/>
      <c r="AC2319" s="15"/>
      <c r="AD2319" s="15" t="str">
        <f>IF(AND(OR(Table1[[#This Row],[Account]]="15030",Table1[[#This Row],[Account]]="15035",Table1[[#This Row],[Account]]="20150"),Table1[[#This Row],[Vendor ID]]=""),1,"")</f>
        <v/>
      </c>
      <c r="AE2319" s="15"/>
      <c r="AF2319" s="15"/>
      <c r="AG2319" s="15"/>
      <c r="AH2319" s="46" t="str">
        <f>IF(Table1[[#This Row],[Posting Date]]&lt;&gt;"","GJ-"&amp;CountryID,"")</f>
        <v/>
      </c>
      <c r="AI2319" s="59" t="str">
        <f>IF(Table1[[#This Row],[Posting Date]]&lt;&gt;"",Table1[[#This Row],[Posting Date]],"")</f>
        <v/>
      </c>
      <c r="AJ2319" s="46"/>
      <c r="AK2319" s="46" t="str">
        <f>IF(Table1[[#This Row],[Description]]&lt;&gt;"",Table1[[#This Row],[Description]],"")</f>
        <v/>
      </c>
      <c r="AL2319" s="46" t="str">
        <f>IF(Table1[[#This Row],[Posting Date]]&lt;&gt;"",Table1[[#This Row],[Reference Number]],"")</f>
        <v/>
      </c>
      <c r="AM2319" s="46" t="str">
        <f>TRIM(Table1[[#This Row],[Line '#]])</f>
        <v/>
      </c>
      <c r="AN2319" s="46" t="str">
        <f>TRIM(Table1[[#This Row],[Account]])</f>
        <v/>
      </c>
      <c r="AO2319" s="46" t="str">
        <f>IF(Table1[[#This Row],[Posting Date]]&lt;&gt;"",$D$5,"")</f>
        <v/>
      </c>
      <c r="AP2319" s="46" t="str">
        <f>TRIM(Table1[[#This Row],[Departments-Prgrams]])</f>
        <v/>
      </c>
      <c r="AQ2319" s="46" t="str">
        <f>TRIM(Table1[[#This Row],[Grant]])</f>
        <v/>
      </c>
      <c r="AR2319" s="46" t="str">
        <f>TRIM(Table1[[#This Row],[Staff ID]])</f>
        <v/>
      </c>
      <c r="AS2319" s="46" t="str">
        <f>IF(TRIM(Table1[[#This Row],[Budget Code]])=0,"",TRIM(Table1[[#This Row],[Budget Code]]))</f>
        <v/>
      </c>
      <c r="AT2319" s="46" t="str">
        <f>IF(Table1[[#This Row],[Line Description]]&lt;&gt;"",Table1[[#This Row],[Line Description]],"")</f>
        <v/>
      </c>
      <c r="AU2319" s="46" t="str">
        <f>IF(Table1[[#This Row],[Cur_Amount Debit]]&gt;0,ROUND(Table1[[#This Row],[Cur_Amount Debit]],2),"")</f>
        <v/>
      </c>
      <c r="AV2319" s="46" t="str">
        <f>IF(Table1[[#This Row],[Cur_Amount Credit]]&gt;0,ROUND(Table1[[#This Row],[Cur_Amount Credit]],2),"")</f>
        <v/>
      </c>
      <c r="AW2319" s="46" t="str">
        <f>LEFT(Table1[[#This Row],[Cur]],3)</f>
        <v/>
      </c>
      <c r="AX2319" s="59"/>
      <c r="AY2319" s="46"/>
      <c r="AZ2319" s="46" t="str">
        <f>IF(Table1[[#This Row],[Cur]]&lt;&gt;"",IF(Table1[[#This Row],[Cur]]="USD","",ExchangeRate),"")</f>
        <v/>
      </c>
      <c r="BA2319" s="46" t="str">
        <f>IF(Table1[[#This Row],[Grant]]&lt;&gt;"",VLOOKUP(Table1[[#This Row],[Grant]],Grants!B:D,3),"")</f>
        <v/>
      </c>
      <c r="BB2319" s="46" t="str">
        <f>TRIM(Table1[[#This Row],[Vendor ID]])</f>
        <v/>
      </c>
      <c r="BC2319">
        <f>IF(Table1[[#This Row],[Reference Number]]=Q2318,BC2318,BC2318+1)</f>
        <v>2</v>
      </c>
    </row>
    <row r="2320" spans="1:55" ht="11.25" hidden="1" customHeight="1">
      <c r="A2320" s="1"/>
      <c r="B2320" s="88" t="str">
        <f>IF(Table1[[#This Row],[Posting Date]]&lt;&gt;"",IF(Table1[[#This Row],[Reference Number]]=Q2319,B2319+1,1),"")</f>
        <v/>
      </c>
      <c r="C2320" s="61"/>
      <c r="D2320" s="61"/>
      <c r="E2320" s="218"/>
      <c r="F2320" s="143" t="str">
        <f>IFERROR(IF(VLOOKUP(Table1[[#This Row],[Budget Code Description]],Dimentions!$X$6:$AC$132,2,FALSE)="","",VLOOKUP(Table1[[#This Row],[Budget Code Description]],Dimentions!$X$6:$AC$132,2,FALSE)),"")</f>
        <v/>
      </c>
      <c r="G2320" s="143" t="str">
        <f>IFERROR(VLOOKUP(Table1[[#This Row],[Budget Code Description]],Dimentions!$X$6:$AC$132,3,FALSE),"")</f>
        <v/>
      </c>
      <c r="H2320" s="64" t="str">
        <f>IFERROR(VLOOKUP(Table1[[#This Row],[Account]],Dimentions!$S$6:$V$233,2,FALSE),"")</f>
        <v/>
      </c>
      <c r="I2320" s="62">
        <f>_xlfn.NUMBERVALUE(LEFT(Table1[[#This Row],[Account]],1))</f>
        <v>0</v>
      </c>
      <c r="J2320" s="62" t="str">
        <f>IFERROR(VLOOKUP(Table1[[#This Row],[Budget Code Description]],Table6[#All],7,FALSE),"")</f>
        <v/>
      </c>
      <c r="K2320" s="143" t="str">
        <f>IFERROR(VLOOKUP(Table1[[#This Row],[Budget Code Description]],Table6[#All],8,FALSE),"")</f>
        <v/>
      </c>
      <c r="L2320" s="63"/>
      <c r="M2320" s="65" t="str">
        <f>IFERROR(VLOOKUP(Table1[[#This Row],[Staff ID]],Table2[],2,FALSE),"")</f>
        <v/>
      </c>
      <c r="N2320" s="211" t="str">
        <f>IFERROR(IF(VLOOKUP(Table1[[#This Row],[Budget Code Description]],Dimentions!$X$6:$AC$97,4,FALSE)="","",VLOOKUP(Table1[[#This Row],[Budget Code Description]],Dimentions!$X$6:$AC$97,4,FALSE)),"")</f>
        <v/>
      </c>
      <c r="O2320" s="65" t="str">
        <f>IFERROR(VLOOKUP(Table1[[#This Row],[Vendor ID]],Table549[],2,FALSE),"")</f>
        <v/>
      </c>
      <c r="P2320" s="63"/>
      <c r="Q2320" s="143" t="str">
        <f>IF(Table1[[#This Row],[Posting Date]]&lt;&gt;"",$D$9,"")</f>
        <v/>
      </c>
      <c r="R2320" s="159" t="str">
        <f>IF(Table1[[#This Row],[Posting Date]]&lt;&gt;"",$D$10,"")</f>
        <v/>
      </c>
      <c r="S2320" s="66"/>
      <c r="T2320" s="63"/>
      <c r="U2320" s="67"/>
      <c r="V2320" s="67"/>
      <c r="W2320" s="67" t="str">
        <f t="shared" si="36"/>
        <v/>
      </c>
      <c r="X2320" s="161" t="str">
        <f>IF(E2320="","",(IF(Table1[[#This Row],[Cur]]="USD",Table1[[#This Row],[Cur_Amount Debit]],Table1[[#This Row],[Cur_Amount Debit]]/Table1[[#This Row],[Exchange Rate]])))</f>
        <v/>
      </c>
      <c r="Y2320" s="161" t="str">
        <f>IF(E2320="","",(IF(Table1[[#This Row],[Cur]]="USD",Table1[[#This Row],[Cur_Amount Credit]],Table1[[#This Row],[Cur_Amount Credit]]/ExchangeRate)))</f>
        <v/>
      </c>
      <c r="Z2320" s="203" t="str">
        <f>IF(E2320="","",(Table1[[#This Row],[Debit USD]]-Table1[[#This Row],[Credit USD]]))</f>
        <v/>
      </c>
      <c r="AA2320" s="122"/>
      <c r="AB2320" s="1"/>
      <c r="AC2320" s="15"/>
      <c r="AD2320" s="15" t="str">
        <f>IF(AND(OR(Table1[[#This Row],[Account]]="15030",Table1[[#This Row],[Account]]="15035",Table1[[#This Row],[Account]]="20150"),Table1[[#This Row],[Vendor ID]]=""),1,"")</f>
        <v/>
      </c>
      <c r="AE2320" s="15"/>
      <c r="AF2320" s="15"/>
      <c r="AG2320" s="15"/>
      <c r="AH2320" s="46" t="str">
        <f>IF(Table1[[#This Row],[Posting Date]]&lt;&gt;"","GJ-"&amp;CountryID,"")</f>
        <v/>
      </c>
      <c r="AI2320" s="59" t="str">
        <f>IF(Table1[[#This Row],[Posting Date]]&lt;&gt;"",Table1[[#This Row],[Posting Date]],"")</f>
        <v/>
      </c>
      <c r="AJ2320" s="46"/>
      <c r="AK2320" s="46" t="str">
        <f>IF(Table1[[#This Row],[Description]]&lt;&gt;"",Table1[[#This Row],[Description]],"")</f>
        <v/>
      </c>
      <c r="AL2320" s="46" t="str">
        <f>IF(Table1[[#This Row],[Posting Date]]&lt;&gt;"",Table1[[#This Row],[Reference Number]],"")</f>
        <v/>
      </c>
      <c r="AM2320" s="46" t="str">
        <f>TRIM(Table1[[#This Row],[Line '#]])</f>
        <v/>
      </c>
      <c r="AN2320" s="46" t="str">
        <f>TRIM(Table1[[#This Row],[Account]])</f>
        <v/>
      </c>
      <c r="AO2320" s="46" t="str">
        <f>IF(Table1[[#This Row],[Posting Date]]&lt;&gt;"",$D$5,"")</f>
        <v/>
      </c>
      <c r="AP2320" s="46" t="str">
        <f>TRIM(Table1[[#This Row],[Departments-Prgrams]])</f>
        <v/>
      </c>
      <c r="AQ2320" s="46" t="str">
        <f>TRIM(Table1[[#This Row],[Grant]])</f>
        <v/>
      </c>
      <c r="AR2320" s="46" t="str">
        <f>TRIM(Table1[[#This Row],[Staff ID]])</f>
        <v/>
      </c>
      <c r="AS2320" s="46" t="str">
        <f>IF(TRIM(Table1[[#This Row],[Budget Code]])=0,"",TRIM(Table1[[#This Row],[Budget Code]]))</f>
        <v/>
      </c>
      <c r="AT2320" s="46" t="str">
        <f>IF(Table1[[#This Row],[Line Description]]&lt;&gt;"",Table1[[#This Row],[Line Description]],"")</f>
        <v/>
      </c>
      <c r="AU2320" s="46" t="str">
        <f>IF(Table1[[#This Row],[Cur_Amount Debit]]&gt;0,ROUND(Table1[[#This Row],[Cur_Amount Debit]],2),"")</f>
        <v/>
      </c>
      <c r="AV2320" s="46" t="str">
        <f>IF(Table1[[#This Row],[Cur_Amount Credit]]&gt;0,ROUND(Table1[[#This Row],[Cur_Amount Credit]],2),"")</f>
        <v/>
      </c>
      <c r="AW2320" s="46" t="str">
        <f>LEFT(Table1[[#This Row],[Cur]],3)</f>
        <v/>
      </c>
      <c r="AX2320" s="59"/>
      <c r="AY2320" s="46"/>
      <c r="AZ2320" s="46" t="str">
        <f>IF(Table1[[#This Row],[Cur]]&lt;&gt;"",IF(Table1[[#This Row],[Cur]]="USD","",ExchangeRate),"")</f>
        <v/>
      </c>
      <c r="BA2320" s="46" t="str">
        <f>IF(Table1[[#This Row],[Grant]]&lt;&gt;"",VLOOKUP(Table1[[#This Row],[Grant]],Grants!B:D,3),"")</f>
        <v/>
      </c>
      <c r="BB2320" s="46" t="str">
        <f>TRIM(Table1[[#This Row],[Vendor ID]])</f>
        <v/>
      </c>
      <c r="BC2320">
        <f>IF(Table1[[#This Row],[Reference Number]]=Q2319,BC2319,BC2319+1)</f>
        <v>2</v>
      </c>
    </row>
    <row r="2321" spans="1:55" ht="11.25" hidden="1" customHeight="1">
      <c r="A2321" s="1"/>
      <c r="B2321" s="88" t="str">
        <f>IF(Table1[[#This Row],[Posting Date]]&lt;&gt;"",IF(Table1[[#This Row],[Reference Number]]=Q2320,B2320+1,1),"")</f>
        <v/>
      </c>
      <c r="C2321" s="61"/>
      <c r="D2321" s="61"/>
      <c r="E2321" s="218"/>
      <c r="F2321" s="143" t="str">
        <f>IFERROR(IF(VLOOKUP(Table1[[#This Row],[Budget Code Description]],Dimentions!$X$6:$AC$132,2,FALSE)="","",VLOOKUP(Table1[[#This Row],[Budget Code Description]],Dimentions!$X$6:$AC$132,2,FALSE)),"")</f>
        <v/>
      </c>
      <c r="G2321" s="143" t="str">
        <f>IFERROR(VLOOKUP(Table1[[#This Row],[Budget Code Description]],Dimentions!$X$6:$AC$132,3,FALSE),"")</f>
        <v/>
      </c>
      <c r="H2321" s="64" t="str">
        <f>IFERROR(VLOOKUP(Table1[[#This Row],[Account]],Dimentions!$S$6:$V$233,2,FALSE),"")</f>
        <v/>
      </c>
      <c r="I2321" s="62">
        <f>_xlfn.NUMBERVALUE(LEFT(Table1[[#This Row],[Account]],1))</f>
        <v>0</v>
      </c>
      <c r="J2321" s="62" t="str">
        <f>IFERROR(VLOOKUP(Table1[[#This Row],[Budget Code Description]],Table6[#All],7,FALSE),"")</f>
        <v/>
      </c>
      <c r="K2321" s="143" t="str">
        <f>IFERROR(VLOOKUP(Table1[[#This Row],[Budget Code Description]],Table6[#All],8,FALSE),"")</f>
        <v/>
      </c>
      <c r="L2321" s="63"/>
      <c r="M2321" s="65" t="str">
        <f>IFERROR(VLOOKUP(Table1[[#This Row],[Staff ID]],Table2[],2,FALSE),"")</f>
        <v/>
      </c>
      <c r="N2321" s="211" t="str">
        <f>IFERROR(IF(VLOOKUP(Table1[[#This Row],[Budget Code Description]],Dimentions!$X$6:$AC$97,4,FALSE)="","",VLOOKUP(Table1[[#This Row],[Budget Code Description]],Dimentions!$X$6:$AC$97,4,FALSE)),"")</f>
        <v/>
      </c>
      <c r="O2321" s="65" t="str">
        <f>IFERROR(VLOOKUP(Table1[[#This Row],[Vendor ID]],Table549[],2,FALSE),"")</f>
        <v/>
      </c>
      <c r="P2321" s="63"/>
      <c r="Q2321" s="143" t="str">
        <f>IF(Table1[[#This Row],[Posting Date]]&lt;&gt;"",$D$9,"")</f>
        <v/>
      </c>
      <c r="R2321" s="159" t="str">
        <f>IF(Table1[[#This Row],[Posting Date]]&lt;&gt;"",$D$10,"")</f>
        <v/>
      </c>
      <c r="S2321" s="66"/>
      <c r="T2321" s="63"/>
      <c r="U2321" s="67"/>
      <c r="V2321" s="67"/>
      <c r="W2321" s="67" t="str">
        <f t="shared" si="36"/>
        <v/>
      </c>
      <c r="X2321" s="161" t="str">
        <f>IF(E2321="","",(IF(Table1[[#This Row],[Cur]]="USD",Table1[[#This Row],[Cur_Amount Debit]],Table1[[#This Row],[Cur_Amount Debit]]/Table1[[#This Row],[Exchange Rate]])))</f>
        <v/>
      </c>
      <c r="Y2321" s="161" t="str">
        <f>IF(E2321="","",(IF(Table1[[#This Row],[Cur]]="USD",Table1[[#This Row],[Cur_Amount Credit]],Table1[[#This Row],[Cur_Amount Credit]]/ExchangeRate)))</f>
        <v/>
      </c>
      <c r="Z2321" s="203" t="str">
        <f>IF(E2321="","",(Table1[[#This Row],[Debit USD]]-Table1[[#This Row],[Credit USD]]))</f>
        <v/>
      </c>
      <c r="AA2321" s="122"/>
      <c r="AB2321" s="1"/>
      <c r="AC2321" s="15"/>
      <c r="AD2321" s="15" t="str">
        <f>IF(AND(OR(Table1[[#This Row],[Account]]="15030",Table1[[#This Row],[Account]]="15035",Table1[[#This Row],[Account]]="20150"),Table1[[#This Row],[Vendor ID]]=""),1,"")</f>
        <v/>
      </c>
      <c r="AE2321" s="15"/>
      <c r="AF2321" s="15"/>
      <c r="AG2321" s="15"/>
      <c r="AH2321" s="46" t="str">
        <f>IF(Table1[[#This Row],[Posting Date]]&lt;&gt;"","GJ-"&amp;CountryID,"")</f>
        <v/>
      </c>
      <c r="AI2321" s="59" t="str">
        <f>IF(Table1[[#This Row],[Posting Date]]&lt;&gt;"",Table1[[#This Row],[Posting Date]],"")</f>
        <v/>
      </c>
      <c r="AJ2321" s="46"/>
      <c r="AK2321" s="46" t="str">
        <f>IF(Table1[[#This Row],[Description]]&lt;&gt;"",Table1[[#This Row],[Description]],"")</f>
        <v/>
      </c>
      <c r="AL2321" s="46" t="str">
        <f>IF(Table1[[#This Row],[Posting Date]]&lt;&gt;"",Table1[[#This Row],[Reference Number]],"")</f>
        <v/>
      </c>
      <c r="AM2321" s="46" t="str">
        <f>TRIM(Table1[[#This Row],[Line '#]])</f>
        <v/>
      </c>
      <c r="AN2321" s="46" t="str">
        <f>TRIM(Table1[[#This Row],[Account]])</f>
        <v/>
      </c>
      <c r="AO2321" s="46" t="str">
        <f>IF(Table1[[#This Row],[Posting Date]]&lt;&gt;"",$D$5,"")</f>
        <v/>
      </c>
      <c r="AP2321" s="46" t="str">
        <f>TRIM(Table1[[#This Row],[Departments-Prgrams]])</f>
        <v/>
      </c>
      <c r="AQ2321" s="46" t="str">
        <f>TRIM(Table1[[#This Row],[Grant]])</f>
        <v/>
      </c>
      <c r="AR2321" s="46" t="str">
        <f>TRIM(Table1[[#This Row],[Staff ID]])</f>
        <v/>
      </c>
      <c r="AS2321" s="46" t="str">
        <f>IF(TRIM(Table1[[#This Row],[Budget Code]])=0,"",TRIM(Table1[[#This Row],[Budget Code]]))</f>
        <v/>
      </c>
      <c r="AT2321" s="46" t="str">
        <f>IF(Table1[[#This Row],[Line Description]]&lt;&gt;"",Table1[[#This Row],[Line Description]],"")</f>
        <v/>
      </c>
      <c r="AU2321" s="46" t="str">
        <f>IF(Table1[[#This Row],[Cur_Amount Debit]]&gt;0,ROUND(Table1[[#This Row],[Cur_Amount Debit]],2),"")</f>
        <v/>
      </c>
      <c r="AV2321" s="46" t="str">
        <f>IF(Table1[[#This Row],[Cur_Amount Credit]]&gt;0,ROUND(Table1[[#This Row],[Cur_Amount Credit]],2),"")</f>
        <v/>
      </c>
      <c r="AW2321" s="46" t="str">
        <f>LEFT(Table1[[#This Row],[Cur]],3)</f>
        <v/>
      </c>
      <c r="AX2321" s="59"/>
      <c r="AY2321" s="46"/>
      <c r="AZ2321" s="46" t="str">
        <f>IF(Table1[[#This Row],[Cur]]&lt;&gt;"",IF(Table1[[#This Row],[Cur]]="USD","",ExchangeRate),"")</f>
        <v/>
      </c>
      <c r="BA2321" s="46" t="str">
        <f>IF(Table1[[#This Row],[Grant]]&lt;&gt;"",VLOOKUP(Table1[[#This Row],[Grant]],Grants!B:D,3),"")</f>
        <v/>
      </c>
      <c r="BB2321" s="46" t="str">
        <f>TRIM(Table1[[#This Row],[Vendor ID]])</f>
        <v/>
      </c>
      <c r="BC2321">
        <f>IF(Table1[[#This Row],[Reference Number]]=Q2320,BC2320,BC2320+1)</f>
        <v>2</v>
      </c>
    </row>
    <row r="2322" spans="1:55" ht="11.25" hidden="1" customHeight="1">
      <c r="A2322" s="1"/>
      <c r="B2322" s="88" t="str">
        <f>IF(Table1[[#This Row],[Posting Date]]&lt;&gt;"",IF(Table1[[#This Row],[Reference Number]]=Q2321,B2321+1,1),"")</f>
        <v/>
      </c>
      <c r="C2322" s="61"/>
      <c r="D2322" s="61"/>
      <c r="E2322" s="218"/>
      <c r="F2322" s="143" t="str">
        <f>IFERROR(IF(VLOOKUP(Table1[[#This Row],[Budget Code Description]],Dimentions!$X$6:$AC$132,2,FALSE)="","",VLOOKUP(Table1[[#This Row],[Budget Code Description]],Dimentions!$X$6:$AC$132,2,FALSE)),"")</f>
        <v/>
      </c>
      <c r="G2322" s="143" t="str">
        <f>IFERROR(VLOOKUP(Table1[[#This Row],[Budget Code Description]],Dimentions!$X$6:$AC$132,3,FALSE),"")</f>
        <v/>
      </c>
      <c r="H2322" s="64" t="str">
        <f>IFERROR(VLOOKUP(Table1[[#This Row],[Account]],Dimentions!$S$6:$V$233,2,FALSE),"")</f>
        <v/>
      </c>
      <c r="I2322" s="62">
        <f>_xlfn.NUMBERVALUE(LEFT(Table1[[#This Row],[Account]],1))</f>
        <v>0</v>
      </c>
      <c r="J2322" s="62" t="str">
        <f>IFERROR(VLOOKUP(Table1[[#This Row],[Budget Code Description]],Table6[#All],7,FALSE),"")</f>
        <v/>
      </c>
      <c r="K2322" s="143" t="str">
        <f>IFERROR(VLOOKUP(Table1[[#This Row],[Budget Code Description]],Table6[#All],8,FALSE),"")</f>
        <v/>
      </c>
      <c r="L2322" s="63"/>
      <c r="M2322" s="65" t="str">
        <f>IFERROR(VLOOKUP(Table1[[#This Row],[Staff ID]],Table2[],2,FALSE),"")</f>
        <v/>
      </c>
      <c r="N2322" s="211" t="str">
        <f>IFERROR(IF(VLOOKUP(Table1[[#This Row],[Budget Code Description]],Dimentions!$X$6:$AC$97,4,FALSE)="","",VLOOKUP(Table1[[#This Row],[Budget Code Description]],Dimentions!$X$6:$AC$97,4,FALSE)),"")</f>
        <v/>
      </c>
      <c r="O2322" s="65" t="str">
        <f>IFERROR(VLOOKUP(Table1[[#This Row],[Vendor ID]],Table549[],2,FALSE),"")</f>
        <v/>
      </c>
      <c r="P2322" s="63"/>
      <c r="Q2322" s="143" t="str">
        <f>IF(Table1[[#This Row],[Posting Date]]&lt;&gt;"",$D$9,"")</f>
        <v/>
      </c>
      <c r="R2322" s="159" t="str">
        <f>IF(Table1[[#This Row],[Posting Date]]&lt;&gt;"",$D$10,"")</f>
        <v/>
      </c>
      <c r="S2322" s="66"/>
      <c r="T2322" s="63"/>
      <c r="U2322" s="67"/>
      <c r="V2322" s="67"/>
      <c r="W2322" s="67" t="str">
        <f t="shared" si="36"/>
        <v/>
      </c>
      <c r="X2322" s="161" t="str">
        <f>IF(E2322="","",(IF(Table1[[#This Row],[Cur]]="USD",Table1[[#This Row],[Cur_Amount Debit]],Table1[[#This Row],[Cur_Amount Debit]]/Table1[[#This Row],[Exchange Rate]])))</f>
        <v/>
      </c>
      <c r="Y2322" s="161" t="str">
        <f>IF(E2322="","",(IF(Table1[[#This Row],[Cur]]="USD",Table1[[#This Row],[Cur_Amount Credit]],Table1[[#This Row],[Cur_Amount Credit]]/ExchangeRate)))</f>
        <v/>
      </c>
      <c r="Z2322" s="203" t="str">
        <f>IF(E2322="","",(Table1[[#This Row],[Debit USD]]-Table1[[#This Row],[Credit USD]]))</f>
        <v/>
      </c>
      <c r="AA2322" s="122"/>
      <c r="AB2322" s="1"/>
      <c r="AC2322" s="15"/>
      <c r="AD2322" s="15" t="str">
        <f>IF(AND(OR(Table1[[#This Row],[Account]]="15030",Table1[[#This Row],[Account]]="15035",Table1[[#This Row],[Account]]="20150"),Table1[[#This Row],[Vendor ID]]=""),1,"")</f>
        <v/>
      </c>
      <c r="AE2322" s="15"/>
      <c r="AF2322" s="15"/>
      <c r="AG2322" s="15"/>
      <c r="AH2322" s="46" t="str">
        <f>IF(Table1[[#This Row],[Posting Date]]&lt;&gt;"","GJ-"&amp;CountryID,"")</f>
        <v/>
      </c>
      <c r="AI2322" s="59" t="str">
        <f>IF(Table1[[#This Row],[Posting Date]]&lt;&gt;"",Table1[[#This Row],[Posting Date]],"")</f>
        <v/>
      </c>
      <c r="AJ2322" s="46"/>
      <c r="AK2322" s="46" t="str">
        <f>IF(Table1[[#This Row],[Description]]&lt;&gt;"",Table1[[#This Row],[Description]],"")</f>
        <v/>
      </c>
      <c r="AL2322" s="46" t="str">
        <f>IF(Table1[[#This Row],[Posting Date]]&lt;&gt;"",Table1[[#This Row],[Reference Number]],"")</f>
        <v/>
      </c>
      <c r="AM2322" s="46" t="str">
        <f>TRIM(Table1[[#This Row],[Line '#]])</f>
        <v/>
      </c>
      <c r="AN2322" s="46" t="str">
        <f>TRIM(Table1[[#This Row],[Account]])</f>
        <v/>
      </c>
      <c r="AO2322" s="46" t="str">
        <f>IF(Table1[[#This Row],[Posting Date]]&lt;&gt;"",$D$5,"")</f>
        <v/>
      </c>
      <c r="AP2322" s="46" t="str">
        <f>TRIM(Table1[[#This Row],[Departments-Prgrams]])</f>
        <v/>
      </c>
      <c r="AQ2322" s="46" t="str">
        <f>TRIM(Table1[[#This Row],[Grant]])</f>
        <v/>
      </c>
      <c r="AR2322" s="46" t="str">
        <f>TRIM(Table1[[#This Row],[Staff ID]])</f>
        <v/>
      </c>
      <c r="AS2322" s="46" t="str">
        <f>IF(TRIM(Table1[[#This Row],[Budget Code]])=0,"",TRIM(Table1[[#This Row],[Budget Code]]))</f>
        <v/>
      </c>
      <c r="AT2322" s="46" t="str">
        <f>IF(Table1[[#This Row],[Line Description]]&lt;&gt;"",Table1[[#This Row],[Line Description]],"")</f>
        <v/>
      </c>
      <c r="AU2322" s="46" t="str">
        <f>IF(Table1[[#This Row],[Cur_Amount Debit]]&gt;0,ROUND(Table1[[#This Row],[Cur_Amount Debit]],2),"")</f>
        <v/>
      </c>
      <c r="AV2322" s="46" t="str">
        <f>IF(Table1[[#This Row],[Cur_Amount Credit]]&gt;0,ROUND(Table1[[#This Row],[Cur_Amount Credit]],2),"")</f>
        <v/>
      </c>
      <c r="AW2322" s="46" t="str">
        <f>LEFT(Table1[[#This Row],[Cur]],3)</f>
        <v/>
      </c>
      <c r="AX2322" s="59"/>
      <c r="AY2322" s="46"/>
      <c r="AZ2322" s="46" t="str">
        <f>IF(Table1[[#This Row],[Cur]]&lt;&gt;"",IF(Table1[[#This Row],[Cur]]="USD","",ExchangeRate),"")</f>
        <v/>
      </c>
      <c r="BA2322" s="46" t="str">
        <f>IF(Table1[[#This Row],[Grant]]&lt;&gt;"",VLOOKUP(Table1[[#This Row],[Grant]],Grants!B:D,3),"")</f>
        <v/>
      </c>
      <c r="BB2322" s="46" t="str">
        <f>TRIM(Table1[[#This Row],[Vendor ID]])</f>
        <v/>
      </c>
      <c r="BC2322">
        <f>IF(Table1[[#This Row],[Reference Number]]=Q2321,BC2321,BC2321+1)</f>
        <v>2</v>
      </c>
    </row>
    <row r="2323" spans="1:55" ht="11.25" hidden="1" customHeight="1">
      <c r="A2323" s="1"/>
      <c r="B2323" s="88" t="str">
        <f>IF(Table1[[#This Row],[Posting Date]]&lt;&gt;"",IF(Table1[[#This Row],[Reference Number]]=Q2322,B2322+1,1),"")</f>
        <v/>
      </c>
      <c r="C2323" s="61"/>
      <c r="D2323" s="61"/>
      <c r="E2323" s="218"/>
      <c r="F2323" s="143" t="str">
        <f>IFERROR(IF(VLOOKUP(Table1[[#This Row],[Budget Code Description]],Dimentions!$X$6:$AC$132,2,FALSE)="","",VLOOKUP(Table1[[#This Row],[Budget Code Description]],Dimentions!$X$6:$AC$132,2,FALSE)),"")</f>
        <v/>
      </c>
      <c r="G2323" s="143" t="str">
        <f>IFERROR(VLOOKUP(Table1[[#This Row],[Budget Code Description]],Dimentions!$X$6:$AC$132,3,FALSE),"")</f>
        <v/>
      </c>
      <c r="H2323" s="64" t="str">
        <f>IFERROR(VLOOKUP(Table1[[#This Row],[Account]],Dimentions!$S$6:$V$233,2,FALSE),"")</f>
        <v/>
      </c>
      <c r="I2323" s="62">
        <f>_xlfn.NUMBERVALUE(LEFT(Table1[[#This Row],[Account]],1))</f>
        <v>0</v>
      </c>
      <c r="J2323" s="62" t="str">
        <f>IFERROR(VLOOKUP(Table1[[#This Row],[Budget Code Description]],Table6[#All],7,FALSE),"")</f>
        <v/>
      </c>
      <c r="K2323" s="143" t="str">
        <f>IFERROR(VLOOKUP(Table1[[#This Row],[Budget Code Description]],Table6[#All],8,FALSE),"")</f>
        <v/>
      </c>
      <c r="L2323" s="63"/>
      <c r="M2323" s="65" t="str">
        <f>IFERROR(VLOOKUP(Table1[[#This Row],[Staff ID]],Table2[],2,FALSE),"")</f>
        <v/>
      </c>
      <c r="N2323" s="211" t="str">
        <f>IFERROR(IF(VLOOKUP(Table1[[#This Row],[Budget Code Description]],Dimentions!$X$6:$AC$97,4,FALSE)="","",VLOOKUP(Table1[[#This Row],[Budget Code Description]],Dimentions!$X$6:$AC$97,4,FALSE)),"")</f>
        <v/>
      </c>
      <c r="O2323" s="65" t="str">
        <f>IFERROR(VLOOKUP(Table1[[#This Row],[Vendor ID]],Table549[],2,FALSE),"")</f>
        <v/>
      </c>
      <c r="P2323" s="63"/>
      <c r="Q2323" s="143" t="str">
        <f>IF(Table1[[#This Row],[Posting Date]]&lt;&gt;"",$D$9,"")</f>
        <v/>
      </c>
      <c r="R2323" s="159" t="str">
        <f>IF(Table1[[#This Row],[Posting Date]]&lt;&gt;"",$D$10,"")</f>
        <v/>
      </c>
      <c r="S2323" s="66"/>
      <c r="T2323" s="63"/>
      <c r="U2323" s="67"/>
      <c r="V2323" s="67"/>
      <c r="W2323" s="67" t="str">
        <f t="shared" si="36"/>
        <v/>
      </c>
      <c r="X2323" s="161" t="str">
        <f>IF(E2323="","",(IF(Table1[[#This Row],[Cur]]="USD",Table1[[#This Row],[Cur_Amount Debit]],Table1[[#This Row],[Cur_Amount Debit]]/Table1[[#This Row],[Exchange Rate]])))</f>
        <v/>
      </c>
      <c r="Y2323" s="161" t="str">
        <f>IF(E2323="","",(IF(Table1[[#This Row],[Cur]]="USD",Table1[[#This Row],[Cur_Amount Credit]],Table1[[#This Row],[Cur_Amount Credit]]/ExchangeRate)))</f>
        <v/>
      </c>
      <c r="Z2323" s="203" t="str">
        <f>IF(E2323="","",(Table1[[#This Row],[Debit USD]]-Table1[[#This Row],[Credit USD]]))</f>
        <v/>
      </c>
      <c r="AA2323" s="122"/>
      <c r="AB2323" s="1"/>
      <c r="AC2323" s="15"/>
      <c r="AD2323" s="15" t="str">
        <f>IF(AND(OR(Table1[[#This Row],[Account]]="15030",Table1[[#This Row],[Account]]="15035",Table1[[#This Row],[Account]]="20150"),Table1[[#This Row],[Vendor ID]]=""),1,"")</f>
        <v/>
      </c>
      <c r="AE2323" s="15"/>
      <c r="AF2323" s="15"/>
      <c r="AG2323" s="15"/>
      <c r="AH2323" s="46" t="str">
        <f>IF(Table1[[#This Row],[Posting Date]]&lt;&gt;"","GJ-"&amp;CountryID,"")</f>
        <v/>
      </c>
      <c r="AI2323" s="59" t="str">
        <f>IF(Table1[[#This Row],[Posting Date]]&lt;&gt;"",Table1[[#This Row],[Posting Date]],"")</f>
        <v/>
      </c>
      <c r="AJ2323" s="46"/>
      <c r="AK2323" s="46" t="str">
        <f>IF(Table1[[#This Row],[Description]]&lt;&gt;"",Table1[[#This Row],[Description]],"")</f>
        <v/>
      </c>
      <c r="AL2323" s="46" t="str">
        <f>IF(Table1[[#This Row],[Posting Date]]&lt;&gt;"",Table1[[#This Row],[Reference Number]],"")</f>
        <v/>
      </c>
      <c r="AM2323" s="46" t="str">
        <f>TRIM(Table1[[#This Row],[Line '#]])</f>
        <v/>
      </c>
      <c r="AN2323" s="46" t="str">
        <f>TRIM(Table1[[#This Row],[Account]])</f>
        <v/>
      </c>
      <c r="AO2323" s="46" t="str">
        <f>IF(Table1[[#This Row],[Posting Date]]&lt;&gt;"",$D$5,"")</f>
        <v/>
      </c>
      <c r="AP2323" s="46" t="str">
        <f>TRIM(Table1[[#This Row],[Departments-Prgrams]])</f>
        <v/>
      </c>
      <c r="AQ2323" s="46" t="str">
        <f>TRIM(Table1[[#This Row],[Grant]])</f>
        <v/>
      </c>
      <c r="AR2323" s="46" t="str">
        <f>TRIM(Table1[[#This Row],[Staff ID]])</f>
        <v/>
      </c>
      <c r="AS2323" s="46" t="str">
        <f>IF(TRIM(Table1[[#This Row],[Budget Code]])=0,"",TRIM(Table1[[#This Row],[Budget Code]]))</f>
        <v/>
      </c>
      <c r="AT2323" s="46" t="str">
        <f>IF(Table1[[#This Row],[Line Description]]&lt;&gt;"",Table1[[#This Row],[Line Description]],"")</f>
        <v/>
      </c>
      <c r="AU2323" s="46" t="str">
        <f>IF(Table1[[#This Row],[Cur_Amount Debit]]&gt;0,ROUND(Table1[[#This Row],[Cur_Amount Debit]],2),"")</f>
        <v/>
      </c>
      <c r="AV2323" s="46" t="str">
        <f>IF(Table1[[#This Row],[Cur_Amount Credit]]&gt;0,ROUND(Table1[[#This Row],[Cur_Amount Credit]],2),"")</f>
        <v/>
      </c>
      <c r="AW2323" s="46" t="str">
        <f>LEFT(Table1[[#This Row],[Cur]],3)</f>
        <v/>
      </c>
      <c r="AX2323" s="59"/>
      <c r="AY2323" s="46"/>
      <c r="AZ2323" s="46" t="str">
        <f>IF(Table1[[#This Row],[Cur]]&lt;&gt;"",IF(Table1[[#This Row],[Cur]]="USD","",ExchangeRate),"")</f>
        <v/>
      </c>
      <c r="BA2323" s="46" t="str">
        <f>IF(Table1[[#This Row],[Grant]]&lt;&gt;"",VLOOKUP(Table1[[#This Row],[Grant]],Grants!B:D,3),"")</f>
        <v/>
      </c>
      <c r="BB2323" s="46" t="str">
        <f>TRIM(Table1[[#This Row],[Vendor ID]])</f>
        <v/>
      </c>
      <c r="BC2323">
        <f>IF(Table1[[#This Row],[Reference Number]]=Q2322,BC2322,BC2322+1)</f>
        <v>2</v>
      </c>
    </row>
    <row r="2324" spans="1:55" ht="11.25" hidden="1" customHeight="1">
      <c r="A2324" s="1"/>
      <c r="B2324" s="88" t="str">
        <f>IF(Table1[[#This Row],[Posting Date]]&lt;&gt;"",IF(Table1[[#This Row],[Reference Number]]=Q2323,B2323+1,1),"")</f>
        <v/>
      </c>
      <c r="C2324" s="61"/>
      <c r="D2324" s="61"/>
      <c r="E2324" s="218"/>
      <c r="F2324" s="143" t="str">
        <f>IFERROR(IF(VLOOKUP(Table1[[#This Row],[Budget Code Description]],Dimentions!$X$6:$AC$132,2,FALSE)="","",VLOOKUP(Table1[[#This Row],[Budget Code Description]],Dimentions!$X$6:$AC$132,2,FALSE)),"")</f>
        <v/>
      </c>
      <c r="G2324" s="143" t="str">
        <f>IFERROR(VLOOKUP(Table1[[#This Row],[Budget Code Description]],Dimentions!$X$6:$AC$132,3,FALSE),"")</f>
        <v/>
      </c>
      <c r="H2324" s="64" t="str">
        <f>IFERROR(VLOOKUP(Table1[[#This Row],[Account]],Dimentions!$S$6:$V$233,2,FALSE),"")</f>
        <v/>
      </c>
      <c r="I2324" s="62">
        <f>_xlfn.NUMBERVALUE(LEFT(Table1[[#This Row],[Account]],1))</f>
        <v>0</v>
      </c>
      <c r="J2324" s="62" t="str">
        <f>IFERROR(VLOOKUP(Table1[[#This Row],[Budget Code Description]],Table6[#All],7,FALSE),"")</f>
        <v/>
      </c>
      <c r="K2324" s="143" t="str">
        <f>IFERROR(VLOOKUP(Table1[[#This Row],[Budget Code Description]],Table6[#All],8,FALSE),"")</f>
        <v/>
      </c>
      <c r="L2324" s="63"/>
      <c r="M2324" s="65" t="str">
        <f>IFERROR(VLOOKUP(Table1[[#This Row],[Staff ID]],Table2[],2,FALSE),"")</f>
        <v/>
      </c>
      <c r="N2324" s="211" t="str">
        <f>IFERROR(IF(VLOOKUP(Table1[[#This Row],[Budget Code Description]],Dimentions!$X$6:$AC$97,4,FALSE)="","",VLOOKUP(Table1[[#This Row],[Budget Code Description]],Dimentions!$X$6:$AC$97,4,FALSE)),"")</f>
        <v/>
      </c>
      <c r="O2324" s="65" t="str">
        <f>IFERROR(VLOOKUP(Table1[[#This Row],[Vendor ID]],Table549[],2,FALSE),"")</f>
        <v/>
      </c>
      <c r="P2324" s="63"/>
      <c r="Q2324" s="143" t="str">
        <f>IF(Table1[[#This Row],[Posting Date]]&lt;&gt;"",$D$9,"")</f>
        <v/>
      </c>
      <c r="R2324" s="159" t="str">
        <f>IF(Table1[[#This Row],[Posting Date]]&lt;&gt;"",$D$10,"")</f>
        <v/>
      </c>
      <c r="S2324" s="66"/>
      <c r="T2324" s="63"/>
      <c r="U2324" s="67"/>
      <c r="V2324" s="67"/>
      <c r="W2324" s="67" t="str">
        <f t="shared" si="36"/>
        <v/>
      </c>
      <c r="X2324" s="161" t="str">
        <f>IF(E2324="","",(IF(Table1[[#This Row],[Cur]]="USD",Table1[[#This Row],[Cur_Amount Debit]],Table1[[#This Row],[Cur_Amount Debit]]/Table1[[#This Row],[Exchange Rate]])))</f>
        <v/>
      </c>
      <c r="Y2324" s="161" t="str">
        <f>IF(E2324="","",(IF(Table1[[#This Row],[Cur]]="USD",Table1[[#This Row],[Cur_Amount Credit]],Table1[[#This Row],[Cur_Amount Credit]]/ExchangeRate)))</f>
        <v/>
      </c>
      <c r="Z2324" s="203" t="str">
        <f>IF(E2324="","",(Table1[[#This Row],[Debit USD]]-Table1[[#This Row],[Credit USD]]))</f>
        <v/>
      </c>
      <c r="AA2324" s="122"/>
      <c r="AB2324" s="1"/>
      <c r="AC2324" s="15"/>
      <c r="AD2324" s="15" t="str">
        <f>IF(AND(OR(Table1[[#This Row],[Account]]="15030",Table1[[#This Row],[Account]]="15035",Table1[[#This Row],[Account]]="20150"),Table1[[#This Row],[Vendor ID]]=""),1,"")</f>
        <v/>
      </c>
      <c r="AE2324" s="15"/>
      <c r="AF2324" s="15"/>
      <c r="AG2324" s="15"/>
      <c r="AH2324" s="46" t="str">
        <f>IF(Table1[[#This Row],[Posting Date]]&lt;&gt;"","GJ-"&amp;CountryID,"")</f>
        <v/>
      </c>
      <c r="AI2324" s="59" t="str">
        <f>IF(Table1[[#This Row],[Posting Date]]&lt;&gt;"",Table1[[#This Row],[Posting Date]],"")</f>
        <v/>
      </c>
      <c r="AJ2324" s="46"/>
      <c r="AK2324" s="46" t="str">
        <f>IF(Table1[[#This Row],[Description]]&lt;&gt;"",Table1[[#This Row],[Description]],"")</f>
        <v/>
      </c>
      <c r="AL2324" s="46" t="str">
        <f>IF(Table1[[#This Row],[Posting Date]]&lt;&gt;"",Table1[[#This Row],[Reference Number]],"")</f>
        <v/>
      </c>
      <c r="AM2324" s="46" t="str">
        <f>TRIM(Table1[[#This Row],[Line '#]])</f>
        <v/>
      </c>
      <c r="AN2324" s="46" t="str">
        <f>TRIM(Table1[[#This Row],[Account]])</f>
        <v/>
      </c>
      <c r="AO2324" s="46" t="str">
        <f>IF(Table1[[#This Row],[Posting Date]]&lt;&gt;"",$D$5,"")</f>
        <v/>
      </c>
      <c r="AP2324" s="46" t="str">
        <f>TRIM(Table1[[#This Row],[Departments-Prgrams]])</f>
        <v/>
      </c>
      <c r="AQ2324" s="46" t="str">
        <f>TRIM(Table1[[#This Row],[Grant]])</f>
        <v/>
      </c>
      <c r="AR2324" s="46" t="str">
        <f>TRIM(Table1[[#This Row],[Staff ID]])</f>
        <v/>
      </c>
      <c r="AS2324" s="46" t="str">
        <f>IF(TRIM(Table1[[#This Row],[Budget Code]])=0,"",TRIM(Table1[[#This Row],[Budget Code]]))</f>
        <v/>
      </c>
      <c r="AT2324" s="46" t="str">
        <f>IF(Table1[[#This Row],[Line Description]]&lt;&gt;"",Table1[[#This Row],[Line Description]],"")</f>
        <v/>
      </c>
      <c r="AU2324" s="46" t="str">
        <f>IF(Table1[[#This Row],[Cur_Amount Debit]]&gt;0,ROUND(Table1[[#This Row],[Cur_Amount Debit]],2),"")</f>
        <v/>
      </c>
      <c r="AV2324" s="46" t="str">
        <f>IF(Table1[[#This Row],[Cur_Amount Credit]]&gt;0,ROUND(Table1[[#This Row],[Cur_Amount Credit]],2),"")</f>
        <v/>
      </c>
      <c r="AW2324" s="46" t="str">
        <f>LEFT(Table1[[#This Row],[Cur]],3)</f>
        <v/>
      </c>
      <c r="AX2324" s="59"/>
      <c r="AY2324" s="46"/>
      <c r="AZ2324" s="46" t="str">
        <f>IF(Table1[[#This Row],[Cur]]&lt;&gt;"",IF(Table1[[#This Row],[Cur]]="USD","",ExchangeRate),"")</f>
        <v/>
      </c>
      <c r="BA2324" s="46" t="str">
        <f>IF(Table1[[#This Row],[Grant]]&lt;&gt;"",VLOOKUP(Table1[[#This Row],[Grant]],Grants!B:D,3),"")</f>
        <v/>
      </c>
      <c r="BB2324" s="46" t="str">
        <f>TRIM(Table1[[#This Row],[Vendor ID]])</f>
        <v/>
      </c>
      <c r="BC2324">
        <f>IF(Table1[[#This Row],[Reference Number]]=Q2323,BC2323,BC2323+1)</f>
        <v>2</v>
      </c>
    </row>
    <row r="2325" spans="1:55" ht="11.25" hidden="1" customHeight="1">
      <c r="A2325" s="1"/>
      <c r="B2325" s="88" t="str">
        <f>IF(Table1[[#This Row],[Posting Date]]&lt;&gt;"",IF(Table1[[#This Row],[Reference Number]]=Q2324,B2324+1,1),"")</f>
        <v/>
      </c>
      <c r="C2325" s="61"/>
      <c r="D2325" s="61"/>
      <c r="E2325" s="218"/>
      <c r="F2325" s="143" t="str">
        <f>IFERROR(IF(VLOOKUP(Table1[[#This Row],[Budget Code Description]],Dimentions!$X$6:$AC$132,2,FALSE)="","",VLOOKUP(Table1[[#This Row],[Budget Code Description]],Dimentions!$X$6:$AC$132,2,FALSE)),"")</f>
        <v/>
      </c>
      <c r="G2325" s="143" t="str">
        <f>IFERROR(VLOOKUP(Table1[[#This Row],[Budget Code Description]],Dimentions!$X$6:$AC$132,3,FALSE),"")</f>
        <v/>
      </c>
      <c r="H2325" s="64" t="str">
        <f>IFERROR(VLOOKUP(Table1[[#This Row],[Account]],Dimentions!$S$6:$V$233,2,FALSE),"")</f>
        <v/>
      </c>
      <c r="I2325" s="62">
        <f>_xlfn.NUMBERVALUE(LEFT(Table1[[#This Row],[Account]],1))</f>
        <v>0</v>
      </c>
      <c r="J2325" s="62" t="str">
        <f>IFERROR(VLOOKUP(Table1[[#This Row],[Budget Code Description]],Table6[#All],7,FALSE),"")</f>
        <v/>
      </c>
      <c r="K2325" s="143" t="str">
        <f>IFERROR(VLOOKUP(Table1[[#This Row],[Budget Code Description]],Table6[#All],8,FALSE),"")</f>
        <v/>
      </c>
      <c r="L2325" s="63"/>
      <c r="M2325" s="65" t="str">
        <f>IFERROR(VLOOKUP(Table1[[#This Row],[Staff ID]],Table2[],2,FALSE),"")</f>
        <v/>
      </c>
      <c r="N2325" s="211" t="str">
        <f>IFERROR(IF(VLOOKUP(Table1[[#This Row],[Budget Code Description]],Dimentions!$X$6:$AC$97,4,FALSE)="","",VLOOKUP(Table1[[#This Row],[Budget Code Description]],Dimentions!$X$6:$AC$97,4,FALSE)),"")</f>
        <v/>
      </c>
      <c r="O2325" s="65" t="str">
        <f>IFERROR(VLOOKUP(Table1[[#This Row],[Vendor ID]],Table549[],2,FALSE),"")</f>
        <v/>
      </c>
      <c r="P2325" s="63"/>
      <c r="Q2325" s="143" t="str">
        <f>IF(Table1[[#This Row],[Posting Date]]&lt;&gt;"",$D$9,"")</f>
        <v/>
      </c>
      <c r="R2325" s="159" t="str">
        <f>IF(Table1[[#This Row],[Posting Date]]&lt;&gt;"",$D$10,"")</f>
        <v/>
      </c>
      <c r="S2325" s="66"/>
      <c r="T2325" s="63"/>
      <c r="U2325" s="67"/>
      <c r="V2325" s="67"/>
      <c r="W2325" s="67" t="str">
        <f t="shared" si="36"/>
        <v/>
      </c>
      <c r="X2325" s="161" t="str">
        <f>IF(E2325="","",(IF(Table1[[#This Row],[Cur]]="USD",Table1[[#This Row],[Cur_Amount Debit]],Table1[[#This Row],[Cur_Amount Debit]]/Table1[[#This Row],[Exchange Rate]])))</f>
        <v/>
      </c>
      <c r="Y2325" s="161" t="str">
        <f>IF(E2325="","",(IF(Table1[[#This Row],[Cur]]="USD",Table1[[#This Row],[Cur_Amount Credit]],Table1[[#This Row],[Cur_Amount Credit]]/ExchangeRate)))</f>
        <v/>
      </c>
      <c r="Z2325" s="203" t="str">
        <f>IF(E2325="","",(Table1[[#This Row],[Debit USD]]-Table1[[#This Row],[Credit USD]]))</f>
        <v/>
      </c>
      <c r="AA2325" s="122"/>
      <c r="AB2325" s="1"/>
      <c r="AC2325" s="15"/>
      <c r="AD2325" s="15" t="str">
        <f>IF(AND(OR(Table1[[#This Row],[Account]]="15030",Table1[[#This Row],[Account]]="15035",Table1[[#This Row],[Account]]="20150"),Table1[[#This Row],[Vendor ID]]=""),1,"")</f>
        <v/>
      </c>
      <c r="AE2325" s="15"/>
      <c r="AF2325" s="15"/>
      <c r="AG2325" s="15"/>
      <c r="AH2325" s="46" t="str">
        <f>IF(Table1[[#This Row],[Posting Date]]&lt;&gt;"","GJ-"&amp;CountryID,"")</f>
        <v/>
      </c>
      <c r="AI2325" s="59" t="str">
        <f>IF(Table1[[#This Row],[Posting Date]]&lt;&gt;"",Table1[[#This Row],[Posting Date]],"")</f>
        <v/>
      </c>
      <c r="AJ2325" s="46"/>
      <c r="AK2325" s="46" t="str">
        <f>IF(Table1[[#This Row],[Description]]&lt;&gt;"",Table1[[#This Row],[Description]],"")</f>
        <v/>
      </c>
      <c r="AL2325" s="46" t="str">
        <f>IF(Table1[[#This Row],[Posting Date]]&lt;&gt;"",Table1[[#This Row],[Reference Number]],"")</f>
        <v/>
      </c>
      <c r="AM2325" s="46" t="str">
        <f>TRIM(Table1[[#This Row],[Line '#]])</f>
        <v/>
      </c>
      <c r="AN2325" s="46" t="str">
        <f>TRIM(Table1[[#This Row],[Account]])</f>
        <v/>
      </c>
      <c r="AO2325" s="46" t="str">
        <f>IF(Table1[[#This Row],[Posting Date]]&lt;&gt;"",$D$5,"")</f>
        <v/>
      </c>
      <c r="AP2325" s="46" t="str">
        <f>TRIM(Table1[[#This Row],[Departments-Prgrams]])</f>
        <v/>
      </c>
      <c r="AQ2325" s="46" t="str">
        <f>TRIM(Table1[[#This Row],[Grant]])</f>
        <v/>
      </c>
      <c r="AR2325" s="46" t="str">
        <f>TRIM(Table1[[#This Row],[Staff ID]])</f>
        <v/>
      </c>
      <c r="AS2325" s="46" t="str">
        <f>IF(TRIM(Table1[[#This Row],[Budget Code]])=0,"",TRIM(Table1[[#This Row],[Budget Code]]))</f>
        <v/>
      </c>
      <c r="AT2325" s="46" t="str">
        <f>IF(Table1[[#This Row],[Line Description]]&lt;&gt;"",Table1[[#This Row],[Line Description]],"")</f>
        <v/>
      </c>
      <c r="AU2325" s="46" t="str">
        <f>IF(Table1[[#This Row],[Cur_Amount Debit]]&gt;0,ROUND(Table1[[#This Row],[Cur_Amount Debit]],2),"")</f>
        <v/>
      </c>
      <c r="AV2325" s="46" t="str">
        <f>IF(Table1[[#This Row],[Cur_Amount Credit]]&gt;0,ROUND(Table1[[#This Row],[Cur_Amount Credit]],2),"")</f>
        <v/>
      </c>
      <c r="AW2325" s="46" t="str">
        <f>LEFT(Table1[[#This Row],[Cur]],3)</f>
        <v/>
      </c>
      <c r="AX2325" s="59"/>
      <c r="AY2325" s="46"/>
      <c r="AZ2325" s="46" t="str">
        <f>IF(Table1[[#This Row],[Cur]]&lt;&gt;"",IF(Table1[[#This Row],[Cur]]="USD","",ExchangeRate),"")</f>
        <v/>
      </c>
      <c r="BA2325" s="46" t="str">
        <f>IF(Table1[[#This Row],[Grant]]&lt;&gt;"",VLOOKUP(Table1[[#This Row],[Grant]],Grants!B:D,3),"")</f>
        <v/>
      </c>
      <c r="BB2325" s="46" t="str">
        <f>TRIM(Table1[[#This Row],[Vendor ID]])</f>
        <v/>
      </c>
      <c r="BC2325">
        <f>IF(Table1[[#This Row],[Reference Number]]=Q2324,BC2324,BC2324+1)</f>
        <v>2</v>
      </c>
    </row>
    <row r="2326" spans="1:55" ht="11.25" hidden="1" customHeight="1">
      <c r="A2326" s="1"/>
      <c r="B2326" s="88" t="str">
        <f>IF(Table1[[#This Row],[Posting Date]]&lt;&gt;"",IF(Table1[[#This Row],[Reference Number]]=Q2325,B2325+1,1),"")</f>
        <v/>
      </c>
      <c r="C2326" s="61"/>
      <c r="D2326" s="61"/>
      <c r="E2326" s="218"/>
      <c r="F2326" s="143" t="str">
        <f>IFERROR(IF(VLOOKUP(Table1[[#This Row],[Budget Code Description]],Dimentions!$X$6:$AC$132,2,FALSE)="","",VLOOKUP(Table1[[#This Row],[Budget Code Description]],Dimentions!$X$6:$AC$132,2,FALSE)),"")</f>
        <v/>
      </c>
      <c r="G2326" s="143" t="str">
        <f>IFERROR(VLOOKUP(Table1[[#This Row],[Budget Code Description]],Dimentions!$X$6:$AC$132,3,FALSE),"")</f>
        <v/>
      </c>
      <c r="H2326" s="64" t="str">
        <f>IFERROR(VLOOKUP(Table1[[#This Row],[Account]],Dimentions!$S$6:$V$233,2,FALSE),"")</f>
        <v/>
      </c>
      <c r="I2326" s="62">
        <f>_xlfn.NUMBERVALUE(LEFT(Table1[[#This Row],[Account]],1))</f>
        <v>0</v>
      </c>
      <c r="J2326" s="62" t="str">
        <f>IFERROR(VLOOKUP(Table1[[#This Row],[Budget Code Description]],Table6[#All],7,FALSE),"")</f>
        <v/>
      </c>
      <c r="K2326" s="143" t="str">
        <f>IFERROR(VLOOKUP(Table1[[#This Row],[Budget Code Description]],Table6[#All],8,FALSE),"")</f>
        <v/>
      </c>
      <c r="L2326" s="63"/>
      <c r="M2326" s="65" t="str">
        <f>IFERROR(VLOOKUP(Table1[[#This Row],[Staff ID]],Table2[],2,FALSE),"")</f>
        <v/>
      </c>
      <c r="N2326" s="211" t="str">
        <f>IFERROR(IF(VLOOKUP(Table1[[#This Row],[Budget Code Description]],Dimentions!$X$6:$AC$97,4,FALSE)="","",VLOOKUP(Table1[[#This Row],[Budget Code Description]],Dimentions!$X$6:$AC$97,4,FALSE)),"")</f>
        <v/>
      </c>
      <c r="O2326" s="65" t="str">
        <f>IFERROR(VLOOKUP(Table1[[#This Row],[Vendor ID]],Table549[],2,FALSE),"")</f>
        <v/>
      </c>
      <c r="P2326" s="63"/>
      <c r="Q2326" s="143" t="str">
        <f>IF(Table1[[#This Row],[Posting Date]]&lt;&gt;"",$D$9,"")</f>
        <v/>
      </c>
      <c r="R2326" s="159" t="str">
        <f>IF(Table1[[#This Row],[Posting Date]]&lt;&gt;"",$D$10,"")</f>
        <v/>
      </c>
      <c r="S2326" s="66"/>
      <c r="T2326" s="63"/>
      <c r="U2326" s="67"/>
      <c r="V2326" s="67"/>
      <c r="W2326" s="67" t="str">
        <f t="shared" si="36"/>
        <v/>
      </c>
      <c r="X2326" s="161" t="str">
        <f>IF(E2326="","",(IF(Table1[[#This Row],[Cur]]="USD",Table1[[#This Row],[Cur_Amount Debit]],Table1[[#This Row],[Cur_Amount Debit]]/Table1[[#This Row],[Exchange Rate]])))</f>
        <v/>
      </c>
      <c r="Y2326" s="161" t="str">
        <f>IF(E2326="","",(IF(Table1[[#This Row],[Cur]]="USD",Table1[[#This Row],[Cur_Amount Credit]],Table1[[#This Row],[Cur_Amount Credit]]/ExchangeRate)))</f>
        <v/>
      </c>
      <c r="Z2326" s="203" t="str">
        <f>IF(E2326="","",(Table1[[#This Row],[Debit USD]]-Table1[[#This Row],[Credit USD]]))</f>
        <v/>
      </c>
      <c r="AA2326" s="122"/>
      <c r="AB2326" s="1"/>
      <c r="AC2326" s="15"/>
      <c r="AD2326" s="15" t="str">
        <f>IF(AND(OR(Table1[[#This Row],[Account]]="15030",Table1[[#This Row],[Account]]="15035",Table1[[#This Row],[Account]]="20150"),Table1[[#This Row],[Vendor ID]]=""),1,"")</f>
        <v/>
      </c>
      <c r="AE2326" s="15"/>
      <c r="AF2326" s="15"/>
      <c r="AG2326" s="15"/>
      <c r="AH2326" s="46" t="str">
        <f>IF(Table1[[#This Row],[Posting Date]]&lt;&gt;"","GJ-"&amp;CountryID,"")</f>
        <v/>
      </c>
      <c r="AI2326" s="59" t="str">
        <f>IF(Table1[[#This Row],[Posting Date]]&lt;&gt;"",Table1[[#This Row],[Posting Date]],"")</f>
        <v/>
      </c>
      <c r="AJ2326" s="46"/>
      <c r="AK2326" s="46" t="str">
        <f>IF(Table1[[#This Row],[Description]]&lt;&gt;"",Table1[[#This Row],[Description]],"")</f>
        <v/>
      </c>
      <c r="AL2326" s="46" t="str">
        <f>IF(Table1[[#This Row],[Posting Date]]&lt;&gt;"",Table1[[#This Row],[Reference Number]],"")</f>
        <v/>
      </c>
      <c r="AM2326" s="46" t="str">
        <f>TRIM(Table1[[#This Row],[Line '#]])</f>
        <v/>
      </c>
      <c r="AN2326" s="46" t="str">
        <f>TRIM(Table1[[#This Row],[Account]])</f>
        <v/>
      </c>
      <c r="AO2326" s="46" t="str">
        <f>IF(Table1[[#This Row],[Posting Date]]&lt;&gt;"",$D$5,"")</f>
        <v/>
      </c>
      <c r="AP2326" s="46" t="str">
        <f>TRIM(Table1[[#This Row],[Departments-Prgrams]])</f>
        <v/>
      </c>
      <c r="AQ2326" s="46" t="str">
        <f>TRIM(Table1[[#This Row],[Grant]])</f>
        <v/>
      </c>
      <c r="AR2326" s="46" t="str">
        <f>TRIM(Table1[[#This Row],[Staff ID]])</f>
        <v/>
      </c>
      <c r="AS2326" s="46" t="str">
        <f>IF(TRIM(Table1[[#This Row],[Budget Code]])=0,"",TRIM(Table1[[#This Row],[Budget Code]]))</f>
        <v/>
      </c>
      <c r="AT2326" s="46" t="str">
        <f>IF(Table1[[#This Row],[Line Description]]&lt;&gt;"",Table1[[#This Row],[Line Description]],"")</f>
        <v/>
      </c>
      <c r="AU2326" s="46" t="str">
        <f>IF(Table1[[#This Row],[Cur_Amount Debit]]&gt;0,ROUND(Table1[[#This Row],[Cur_Amount Debit]],2),"")</f>
        <v/>
      </c>
      <c r="AV2326" s="46" t="str">
        <f>IF(Table1[[#This Row],[Cur_Amount Credit]]&gt;0,ROUND(Table1[[#This Row],[Cur_Amount Credit]],2),"")</f>
        <v/>
      </c>
      <c r="AW2326" s="46" t="str">
        <f>LEFT(Table1[[#This Row],[Cur]],3)</f>
        <v/>
      </c>
      <c r="AX2326" s="59"/>
      <c r="AY2326" s="46"/>
      <c r="AZ2326" s="46" t="str">
        <f>IF(Table1[[#This Row],[Cur]]&lt;&gt;"",IF(Table1[[#This Row],[Cur]]="USD","",ExchangeRate),"")</f>
        <v/>
      </c>
      <c r="BA2326" s="46" t="str">
        <f>IF(Table1[[#This Row],[Grant]]&lt;&gt;"",VLOOKUP(Table1[[#This Row],[Grant]],Grants!B:D,3),"")</f>
        <v/>
      </c>
      <c r="BB2326" s="46" t="str">
        <f>TRIM(Table1[[#This Row],[Vendor ID]])</f>
        <v/>
      </c>
      <c r="BC2326">
        <f>IF(Table1[[#This Row],[Reference Number]]=Q2325,BC2325,BC2325+1)</f>
        <v>2</v>
      </c>
    </row>
    <row r="2327" spans="1:55" ht="11.25" hidden="1" customHeight="1">
      <c r="A2327" s="1"/>
      <c r="B2327" s="88" t="str">
        <f>IF(Table1[[#This Row],[Posting Date]]&lt;&gt;"",IF(Table1[[#This Row],[Reference Number]]=Q2326,B2326+1,1),"")</f>
        <v/>
      </c>
      <c r="C2327" s="61"/>
      <c r="D2327" s="61"/>
      <c r="E2327" s="218"/>
      <c r="F2327" s="143" t="str">
        <f>IFERROR(IF(VLOOKUP(Table1[[#This Row],[Budget Code Description]],Dimentions!$X$6:$AC$132,2,FALSE)="","",VLOOKUP(Table1[[#This Row],[Budget Code Description]],Dimentions!$X$6:$AC$132,2,FALSE)),"")</f>
        <v/>
      </c>
      <c r="G2327" s="143" t="str">
        <f>IFERROR(VLOOKUP(Table1[[#This Row],[Budget Code Description]],Dimentions!$X$6:$AC$132,3,FALSE),"")</f>
        <v/>
      </c>
      <c r="H2327" s="64" t="str">
        <f>IFERROR(VLOOKUP(Table1[[#This Row],[Account]],Dimentions!$S$6:$V$233,2,FALSE),"")</f>
        <v/>
      </c>
      <c r="I2327" s="62">
        <f>_xlfn.NUMBERVALUE(LEFT(Table1[[#This Row],[Account]],1))</f>
        <v>0</v>
      </c>
      <c r="J2327" s="62" t="str">
        <f>IFERROR(VLOOKUP(Table1[[#This Row],[Budget Code Description]],Table6[#All],7,FALSE),"")</f>
        <v/>
      </c>
      <c r="K2327" s="143" t="str">
        <f>IFERROR(VLOOKUP(Table1[[#This Row],[Budget Code Description]],Table6[#All],8,FALSE),"")</f>
        <v/>
      </c>
      <c r="L2327" s="63"/>
      <c r="M2327" s="65" t="str">
        <f>IFERROR(VLOOKUP(Table1[[#This Row],[Staff ID]],Table2[],2,FALSE),"")</f>
        <v/>
      </c>
      <c r="N2327" s="211" t="str">
        <f>IFERROR(IF(VLOOKUP(Table1[[#This Row],[Budget Code Description]],Dimentions!$X$6:$AC$97,4,FALSE)="","",VLOOKUP(Table1[[#This Row],[Budget Code Description]],Dimentions!$X$6:$AC$97,4,FALSE)),"")</f>
        <v/>
      </c>
      <c r="O2327" s="65" t="str">
        <f>IFERROR(VLOOKUP(Table1[[#This Row],[Vendor ID]],Table549[],2,FALSE),"")</f>
        <v/>
      </c>
      <c r="P2327" s="63"/>
      <c r="Q2327" s="143" t="str">
        <f>IF(Table1[[#This Row],[Posting Date]]&lt;&gt;"",$D$9,"")</f>
        <v/>
      </c>
      <c r="R2327" s="159" t="str">
        <f>IF(Table1[[#This Row],[Posting Date]]&lt;&gt;"",$D$10,"")</f>
        <v/>
      </c>
      <c r="S2327" s="66"/>
      <c r="T2327" s="63"/>
      <c r="U2327" s="67"/>
      <c r="V2327" s="67"/>
      <c r="W2327" s="67" t="str">
        <f t="shared" si="36"/>
        <v/>
      </c>
      <c r="X2327" s="161" t="str">
        <f>IF(E2327="","",(IF(Table1[[#This Row],[Cur]]="USD",Table1[[#This Row],[Cur_Amount Debit]],Table1[[#This Row],[Cur_Amount Debit]]/Table1[[#This Row],[Exchange Rate]])))</f>
        <v/>
      </c>
      <c r="Y2327" s="161" t="str">
        <f>IF(E2327="","",(IF(Table1[[#This Row],[Cur]]="USD",Table1[[#This Row],[Cur_Amount Credit]],Table1[[#This Row],[Cur_Amount Credit]]/ExchangeRate)))</f>
        <v/>
      </c>
      <c r="Z2327" s="203" t="str">
        <f>IF(E2327="","",(Table1[[#This Row],[Debit USD]]-Table1[[#This Row],[Credit USD]]))</f>
        <v/>
      </c>
      <c r="AA2327" s="122"/>
      <c r="AB2327" s="1"/>
      <c r="AC2327" s="15"/>
      <c r="AD2327" s="15" t="str">
        <f>IF(AND(OR(Table1[[#This Row],[Account]]="15030",Table1[[#This Row],[Account]]="15035",Table1[[#This Row],[Account]]="20150"),Table1[[#This Row],[Vendor ID]]=""),1,"")</f>
        <v/>
      </c>
      <c r="AE2327" s="15"/>
      <c r="AF2327" s="15"/>
      <c r="AG2327" s="15"/>
      <c r="AH2327" s="46" t="str">
        <f>IF(Table1[[#This Row],[Posting Date]]&lt;&gt;"","GJ-"&amp;CountryID,"")</f>
        <v/>
      </c>
      <c r="AI2327" s="59" t="str">
        <f>IF(Table1[[#This Row],[Posting Date]]&lt;&gt;"",Table1[[#This Row],[Posting Date]],"")</f>
        <v/>
      </c>
      <c r="AJ2327" s="46"/>
      <c r="AK2327" s="46" t="str">
        <f>IF(Table1[[#This Row],[Description]]&lt;&gt;"",Table1[[#This Row],[Description]],"")</f>
        <v/>
      </c>
      <c r="AL2327" s="46" t="str">
        <f>IF(Table1[[#This Row],[Posting Date]]&lt;&gt;"",Table1[[#This Row],[Reference Number]],"")</f>
        <v/>
      </c>
      <c r="AM2327" s="46" t="str">
        <f>TRIM(Table1[[#This Row],[Line '#]])</f>
        <v/>
      </c>
      <c r="AN2327" s="46" t="str">
        <f>TRIM(Table1[[#This Row],[Account]])</f>
        <v/>
      </c>
      <c r="AO2327" s="46" t="str">
        <f>IF(Table1[[#This Row],[Posting Date]]&lt;&gt;"",$D$5,"")</f>
        <v/>
      </c>
      <c r="AP2327" s="46" t="str">
        <f>TRIM(Table1[[#This Row],[Departments-Prgrams]])</f>
        <v/>
      </c>
      <c r="AQ2327" s="46" t="str">
        <f>TRIM(Table1[[#This Row],[Grant]])</f>
        <v/>
      </c>
      <c r="AR2327" s="46" t="str">
        <f>TRIM(Table1[[#This Row],[Staff ID]])</f>
        <v/>
      </c>
      <c r="AS2327" s="46" t="str">
        <f>IF(TRIM(Table1[[#This Row],[Budget Code]])=0,"",TRIM(Table1[[#This Row],[Budget Code]]))</f>
        <v/>
      </c>
      <c r="AT2327" s="46" t="str">
        <f>IF(Table1[[#This Row],[Line Description]]&lt;&gt;"",Table1[[#This Row],[Line Description]],"")</f>
        <v/>
      </c>
      <c r="AU2327" s="46" t="str">
        <f>IF(Table1[[#This Row],[Cur_Amount Debit]]&gt;0,ROUND(Table1[[#This Row],[Cur_Amount Debit]],2),"")</f>
        <v/>
      </c>
      <c r="AV2327" s="46" t="str">
        <f>IF(Table1[[#This Row],[Cur_Amount Credit]]&gt;0,ROUND(Table1[[#This Row],[Cur_Amount Credit]],2),"")</f>
        <v/>
      </c>
      <c r="AW2327" s="46" t="str">
        <f>LEFT(Table1[[#This Row],[Cur]],3)</f>
        <v/>
      </c>
      <c r="AX2327" s="59"/>
      <c r="AY2327" s="46"/>
      <c r="AZ2327" s="46" t="str">
        <f>IF(Table1[[#This Row],[Cur]]&lt;&gt;"",IF(Table1[[#This Row],[Cur]]="USD","",ExchangeRate),"")</f>
        <v/>
      </c>
      <c r="BA2327" s="46" t="str">
        <f>IF(Table1[[#This Row],[Grant]]&lt;&gt;"",VLOOKUP(Table1[[#This Row],[Grant]],Grants!B:D,3),"")</f>
        <v/>
      </c>
      <c r="BB2327" s="46" t="str">
        <f>TRIM(Table1[[#This Row],[Vendor ID]])</f>
        <v/>
      </c>
      <c r="BC2327">
        <f>IF(Table1[[#This Row],[Reference Number]]=Q2326,BC2326,BC2326+1)</f>
        <v>2</v>
      </c>
    </row>
    <row r="2328" spans="1:55" ht="11.25" hidden="1" customHeight="1">
      <c r="A2328" s="1"/>
      <c r="B2328" s="88" t="str">
        <f>IF(Table1[[#This Row],[Posting Date]]&lt;&gt;"",IF(Table1[[#This Row],[Reference Number]]=Q2327,B2327+1,1),"")</f>
        <v/>
      </c>
      <c r="C2328" s="61"/>
      <c r="D2328" s="61"/>
      <c r="E2328" s="218"/>
      <c r="F2328" s="143" t="str">
        <f>IFERROR(IF(VLOOKUP(Table1[[#This Row],[Budget Code Description]],Dimentions!$X$6:$AC$132,2,FALSE)="","",VLOOKUP(Table1[[#This Row],[Budget Code Description]],Dimentions!$X$6:$AC$132,2,FALSE)),"")</f>
        <v/>
      </c>
      <c r="G2328" s="143" t="str">
        <f>IFERROR(VLOOKUP(Table1[[#This Row],[Budget Code Description]],Dimentions!$X$6:$AC$132,3,FALSE),"")</f>
        <v/>
      </c>
      <c r="H2328" s="64" t="str">
        <f>IFERROR(VLOOKUP(Table1[[#This Row],[Account]],Dimentions!$S$6:$V$233,2,FALSE),"")</f>
        <v/>
      </c>
      <c r="I2328" s="62">
        <f>_xlfn.NUMBERVALUE(LEFT(Table1[[#This Row],[Account]],1))</f>
        <v>0</v>
      </c>
      <c r="J2328" s="62" t="str">
        <f>IFERROR(VLOOKUP(Table1[[#This Row],[Budget Code Description]],Table6[#All],7,FALSE),"")</f>
        <v/>
      </c>
      <c r="K2328" s="143" t="str">
        <f>IFERROR(VLOOKUP(Table1[[#This Row],[Budget Code Description]],Table6[#All],8,FALSE),"")</f>
        <v/>
      </c>
      <c r="L2328" s="63"/>
      <c r="M2328" s="65" t="str">
        <f>IFERROR(VLOOKUP(Table1[[#This Row],[Staff ID]],Table2[],2,FALSE),"")</f>
        <v/>
      </c>
      <c r="N2328" s="211" t="str">
        <f>IFERROR(IF(VLOOKUP(Table1[[#This Row],[Budget Code Description]],Dimentions!$X$6:$AC$97,4,FALSE)="","",VLOOKUP(Table1[[#This Row],[Budget Code Description]],Dimentions!$X$6:$AC$97,4,FALSE)),"")</f>
        <v/>
      </c>
      <c r="O2328" s="65" t="str">
        <f>IFERROR(VLOOKUP(Table1[[#This Row],[Vendor ID]],Table549[],2,FALSE),"")</f>
        <v/>
      </c>
      <c r="P2328" s="63"/>
      <c r="Q2328" s="143" t="str">
        <f>IF(Table1[[#This Row],[Posting Date]]&lt;&gt;"",$D$9,"")</f>
        <v/>
      </c>
      <c r="R2328" s="159" t="str">
        <f>IF(Table1[[#This Row],[Posting Date]]&lt;&gt;"",$D$10,"")</f>
        <v/>
      </c>
      <c r="S2328" s="66"/>
      <c r="T2328" s="63"/>
      <c r="U2328" s="67"/>
      <c r="V2328" s="67"/>
      <c r="W2328" s="67" t="str">
        <f t="shared" si="36"/>
        <v/>
      </c>
      <c r="X2328" s="161" t="str">
        <f>IF(E2328="","",(IF(Table1[[#This Row],[Cur]]="USD",Table1[[#This Row],[Cur_Amount Debit]],Table1[[#This Row],[Cur_Amount Debit]]/Table1[[#This Row],[Exchange Rate]])))</f>
        <v/>
      </c>
      <c r="Y2328" s="161" t="str">
        <f>IF(E2328="","",(IF(Table1[[#This Row],[Cur]]="USD",Table1[[#This Row],[Cur_Amount Credit]],Table1[[#This Row],[Cur_Amount Credit]]/ExchangeRate)))</f>
        <v/>
      </c>
      <c r="Z2328" s="203" t="str">
        <f>IF(E2328="","",(Table1[[#This Row],[Debit USD]]-Table1[[#This Row],[Credit USD]]))</f>
        <v/>
      </c>
      <c r="AA2328" s="122"/>
      <c r="AB2328" s="1"/>
      <c r="AC2328" s="15"/>
      <c r="AD2328" s="15" t="str">
        <f>IF(AND(OR(Table1[[#This Row],[Account]]="15030",Table1[[#This Row],[Account]]="15035",Table1[[#This Row],[Account]]="20150"),Table1[[#This Row],[Vendor ID]]=""),1,"")</f>
        <v/>
      </c>
      <c r="AE2328" s="15"/>
      <c r="AF2328" s="15"/>
      <c r="AG2328" s="15"/>
      <c r="AH2328" s="46" t="str">
        <f>IF(Table1[[#This Row],[Posting Date]]&lt;&gt;"","GJ-"&amp;CountryID,"")</f>
        <v/>
      </c>
      <c r="AI2328" s="59" t="str">
        <f>IF(Table1[[#This Row],[Posting Date]]&lt;&gt;"",Table1[[#This Row],[Posting Date]],"")</f>
        <v/>
      </c>
      <c r="AJ2328" s="46"/>
      <c r="AK2328" s="46" t="str">
        <f>IF(Table1[[#This Row],[Description]]&lt;&gt;"",Table1[[#This Row],[Description]],"")</f>
        <v/>
      </c>
      <c r="AL2328" s="46" t="str">
        <f>IF(Table1[[#This Row],[Posting Date]]&lt;&gt;"",Table1[[#This Row],[Reference Number]],"")</f>
        <v/>
      </c>
      <c r="AM2328" s="46" t="str">
        <f>TRIM(Table1[[#This Row],[Line '#]])</f>
        <v/>
      </c>
      <c r="AN2328" s="46" t="str">
        <f>TRIM(Table1[[#This Row],[Account]])</f>
        <v/>
      </c>
      <c r="AO2328" s="46" t="str">
        <f>IF(Table1[[#This Row],[Posting Date]]&lt;&gt;"",$D$5,"")</f>
        <v/>
      </c>
      <c r="AP2328" s="46" t="str">
        <f>TRIM(Table1[[#This Row],[Departments-Prgrams]])</f>
        <v/>
      </c>
      <c r="AQ2328" s="46" t="str">
        <f>TRIM(Table1[[#This Row],[Grant]])</f>
        <v/>
      </c>
      <c r="AR2328" s="46" t="str">
        <f>TRIM(Table1[[#This Row],[Staff ID]])</f>
        <v/>
      </c>
      <c r="AS2328" s="46" t="str">
        <f>IF(TRIM(Table1[[#This Row],[Budget Code]])=0,"",TRIM(Table1[[#This Row],[Budget Code]]))</f>
        <v/>
      </c>
      <c r="AT2328" s="46" t="str">
        <f>IF(Table1[[#This Row],[Line Description]]&lt;&gt;"",Table1[[#This Row],[Line Description]],"")</f>
        <v/>
      </c>
      <c r="AU2328" s="46" t="str">
        <f>IF(Table1[[#This Row],[Cur_Amount Debit]]&gt;0,ROUND(Table1[[#This Row],[Cur_Amount Debit]],2),"")</f>
        <v/>
      </c>
      <c r="AV2328" s="46" t="str">
        <f>IF(Table1[[#This Row],[Cur_Amount Credit]]&gt;0,ROUND(Table1[[#This Row],[Cur_Amount Credit]],2),"")</f>
        <v/>
      </c>
      <c r="AW2328" s="46" t="str">
        <f>LEFT(Table1[[#This Row],[Cur]],3)</f>
        <v/>
      </c>
      <c r="AX2328" s="59"/>
      <c r="AY2328" s="46"/>
      <c r="AZ2328" s="46" t="str">
        <f>IF(Table1[[#This Row],[Cur]]&lt;&gt;"",IF(Table1[[#This Row],[Cur]]="USD","",ExchangeRate),"")</f>
        <v/>
      </c>
      <c r="BA2328" s="46" t="str">
        <f>IF(Table1[[#This Row],[Grant]]&lt;&gt;"",VLOOKUP(Table1[[#This Row],[Grant]],Grants!B:D,3),"")</f>
        <v/>
      </c>
      <c r="BB2328" s="46" t="str">
        <f>TRIM(Table1[[#This Row],[Vendor ID]])</f>
        <v/>
      </c>
      <c r="BC2328">
        <f>IF(Table1[[#This Row],[Reference Number]]=Q2327,BC2327,BC2327+1)</f>
        <v>2</v>
      </c>
    </row>
    <row r="2329" spans="1:55" ht="11.25" hidden="1" customHeight="1">
      <c r="A2329" s="1"/>
      <c r="B2329" s="88" t="str">
        <f>IF(Table1[[#This Row],[Posting Date]]&lt;&gt;"",IF(Table1[[#This Row],[Reference Number]]=Q2328,B2328+1,1),"")</f>
        <v/>
      </c>
      <c r="C2329" s="61"/>
      <c r="D2329" s="61"/>
      <c r="E2329" s="218"/>
      <c r="F2329" s="143" t="str">
        <f>IFERROR(IF(VLOOKUP(Table1[[#This Row],[Budget Code Description]],Dimentions!$X$6:$AC$132,2,FALSE)="","",VLOOKUP(Table1[[#This Row],[Budget Code Description]],Dimentions!$X$6:$AC$132,2,FALSE)),"")</f>
        <v/>
      </c>
      <c r="G2329" s="143" t="str">
        <f>IFERROR(VLOOKUP(Table1[[#This Row],[Budget Code Description]],Dimentions!$X$6:$AC$132,3,FALSE),"")</f>
        <v/>
      </c>
      <c r="H2329" s="64" t="str">
        <f>IFERROR(VLOOKUP(Table1[[#This Row],[Account]],Dimentions!$S$6:$V$233,2,FALSE),"")</f>
        <v/>
      </c>
      <c r="I2329" s="62">
        <f>_xlfn.NUMBERVALUE(LEFT(Table1[[#This Row],[Account]],1))</f>
        <v>0</v>
      </c>
      <c r="J2329" s="62" t="str">
        <f>IFERROR(VLOOKUP(Table1[[#This Row],[Budget Code Description]],Table6[#All],7,FALSE),"")</f>
        <v/>
      </c>
      <c r="K2329" s="143" t="str">
        <f>IFERROR(VLOOKUP(Table1[[#This Row],[Budget Code Description]],Table6[#All],8,FALSE),"")</f>
        <v/>
      </c>
      <c r="L2329" s="63"/>
      <c r="M2329" s="65" t="str">
        <f>IFERROR(VLOOKUP(Table1[[#This Row],[Staff ID]],Table2[],2,FALSE),"")</f>
        <v/>
      </c>
      <c r="N2329" s="211" t="str">
        <f>IFERROR(IF(VLOOKUP(Table1[[#This Row],[Budget Code Description]],Dimentions!$X$6:$AC$97,4,FALSE)="","",VLOOKUP(Table1[[#This Row],[Budget Code Description]],Dimentions!$X$6:$AC$97,4,FALSE)),"")</f>
        <v/>
      </c>
      <c r="O2329" s="65" t="str">
        <f>IFERROR(VLOOKUP(Table1[[#This Row],[Vendor ID]],Table549[],2,FALSE),"")</f>
        <v/>
      </c>
      <c r="P2329" s="63"/>
      <c r="Q2329" s="143" t="str">
        <f>IF(Table1[[#This Row],[Posting Date]]&lt;&gt;"",$D$9,"")</f>
        <v/>
      </c>
      <c r="R2329" s="159" t="str">
        <f>IF(Table1[[#This Row],[Posting Date]]&lt;&gt;"",$D$10,"")</f>
        <v/>
      </c>
      <c r="S2329" s="66"/>
      <c r="T2329" s="63"/>
      <c r="U2329" s="67"/>
      <c r="V2329" s="67"/>
      <c r="W2329" s="67" t="str">
        <f t="shared" si="36"/>
        <v/>
      </c>
      <c r="X2329" s="161" t="str">
        <f>IF(E2329="","",(IF(Table1[[#This Row],[Cur]]="USD",Table1[[#This Row],[Cur_Amount Debit]],Table1[[#This Row],[Cur_Amount Debit]]/Table1[[#This Row],[Exchange Rate]])))</f>
        <v/>
      </c>
      <c r="Y2329" s="161" t="str">
        <f>IF(E2329="","",(IF(Table1[[#This Row],[Cur]]="USD",Table1[[#This Row],[Cur_Amount Credit]],Table1[[#This Row],[Cur_Amount Credit]]/ExchangeRate)))</f>
        <v/>
      </c>
      <c r="Z2329" s="203" t="str">
        <f>IF(E2329="","",(Table1[[#This Row],[Debit USD]]-Table1[[#This Row],[Credit USD]]))</f>
        <v/>
      </c>
      <c r="AA2329" s="122"/>
      <c r="AB2329" s="1"/>
      <c r="AC2329" s="15"/>
      <c r="AD2329" s="15" t="str">
        <f>IF(AND(OR(Table1[[#This Row],[Account]]="15030",Table1[[#This Row],[Account]]="15035",Table1[[#This Row],[Account]]="20150"),Table1[[#This Row],[Vendor ID]]=""),1,"")</f>
        <v/>
      </c>
      <c r="AE2329" s="15"/>
      <c r="AF2329" s="15"/>
      <c r="AG2329" s="15"/>
      <c r="AH2329" s="46" t="str">
        <f>IF(Table1[[#This Row],[Posting Date]]&lt;&gt;"","GJ-"&amp;CountryID,"")</f>
        <v/>
      </c>
      <c r="AI2329" s="59" t="str">
        <f>IF(Table1[[#This Row],[Posting Date]]&lt;&gt;"",Table1[[#This Row],[Posting Date]],"")</f>
        <v/>
      </c>
      <c r="AJ2329" s="46"/>
      <c r="AK2329" s="46" t="str">
        <f>IF(Table1[[#This Row],[Description]]&lt;&gt;"",Table1[[#This Row],[Description]],"")</f>
        <v/>
      </c>
      <c r="AL2329" s="46" t="str">
        <f>IF(Table1[[#This Row],[Posting Date]]&lt;&gt;"",Table1[[#This Row],[Reference Number]],"")</f>
        <v/>
      </c>
      <c r="AM2329" s="46" t="str">
        <f>TRIM(Table1[[#This Row],[Line '#]])</f>
        <v/>
      </c>
      <c r="AN2329" s="46" t="str">
        <f>TRIM(Table1[[#This Row],[Account]])</f>
        <v/>
      </c>
      <c r="AO2329" s="46" t="str">
        <f>IF(Table1[[#This Row],[Posting Date]]&lt;&gt;"",$D$5,"")</f>
        <v/>
      </c>
      <c r="AP2329" s="46" t="str">
        <f>TRIM(Table1[[#This Row],[Departments-Prgrams]])</f>
        <v/>
      </c>
      <c r="AQ2329" s="46" t="str">
        <f>TRIM(Table1[[#This Row],[Grant]])</f>
        <v/>
      </c>
      <c r="AR2329" s="46" t="str">
        <f>TRIM(Table1[[#This Row],[Staff ID]])</f>
        <v/>
      </c>
      <c r="AS2329" s="46" t="str">
        <f>IF(TRIM(Table1[[#This Row],[Budget Code]])=0,"",TRIM(Table1[[#This Row],[Budget Code]]))</f>
        <v/>
      </c>
      <c r="AT2329" s="46" t="str">
        <f>IF(Table1[[#This Row],[Line Description]]&lt;&gt;"",Table1[[#This Row],[Line Description]],"")</f>
        <v/>
      </c>
      <c r="AU2329" s="46" t="str">
        <f>IF(Table1[[#This Row],[Cur_Amount Debit]]&gt;0,ROUND(Table1[[#This Row],[Cur_Amount Debit]],2),"")</f>
        <v/>
      </c>
      <c r="AV2329" s="46" t="str">
        <f>IF(Table1[[#This Row],[Cur_Amount Credit]]&gt;0,ROUND(Table1[[#This Row],[Cur_Amount Credit]],2),"")</f>
        <v/>
      </c>
      <c r="AW2329" s="46" t="str">
        <f>LEFT(Table1[[#This Row],[Cur]],3)</f>
        <v/>
      </c>
      <c r="AX2329" s="59"/>
      <c r="AY2329" s="46"/>
      <c r="AZ2329" s="46" t="str">
        <f>IF(Table1[[#This Row],[Cur]]&lt;&gt;"",IF(Table1[[#This Row],[Cur]]="USD","",ExchangeRate),"")</f>
        <v/>
      </c>
      <c r="BA2329" s="46" t="str">
        <f>IF(Table1[[#This Row],[Grant]]&lt;&gt;"",VLOOKUP(Table1[[#This Row],[Grant]],Grants!B:D,3),"")</f>
        <v/>
      </c>
      <c r="BB2329" s="46" t="str">
        <f>TRIM(Table1[[#This Row],[Vendor ID]])</f>
        <v/>
      </c>
      <c r="BC2329">
        <f>IF(Table1[[#This Row],[Reference Number]]=Q2328,BC2328,BC2328+1)</f>
        <v>2</v>
      </c>
    </row>
    <row r="2330" spans="1:55" ht="11.25" hidden="1" customHeight="1">
      <c r="A2330" s="1"/>
      <c r="B2330" s="88" t="str">
        <f>IF(Table1[[#This Row],[Posting Date]]&lt;&gt;"",IF(Table1[[#This Row],[Reference Number]]=Q2329,B2329+1,1),"")</f>
        <v/>
      </c>
      <c r="C2330" s="61"/>
      <c r="D2330" s="61"/>
      <c r="E2330" s="218"/>
      <c r="F2330" s="143" t="str">
        <f>IFERROR(IF(VLOOKUP(Table1[[#This Row],[Budget Code Description]],Dimentions!$X$6:$AC$132,2,FALSE)="","",VLOOKUP(Table1[[#This Row],[Budget Code Description]],Dimentions!$X$6:$AC$132,2,FALSE)),"")</f>
        <v/>
      </c>
      <c r="G2330" s="143" t="str">
        <f>IFERROR(VLOOKUP(Table1[[#This Row],[Budget Code Description]],Dimentions!$X$6:$AC$132,3,FALSE),"")</f>
        <v/>
      </c>
      <c r="H2330" s="64" t="str">
        <f>IFERROR(VLOOKUP(Table1[[#This Row],[Account]],Dimentions!$S$6:$V$233,2,FALSE),"")</f>
        <v/>
      </c>
      <c r="I2330" s="62">
        <f>_xlfn.NUMBERVALUE(LEFT(Table1[[#This Row],[Account]],1))</f>
        <v>0</v>
      </c>
      <c r="J2330" s="62" t="str">
        <f>IFERROR(VLOOKUP(Table1[[#This Row],[Budget Code Description]],Table6[#All],7,FALSE),"")</f>
        <v/>
      </c>
      <c r="K2330" s="143" t="str">
        <f>IFERROR(VLOOKUP(Table1[[#This Row],[Budget Code Description]],Table6[#All],8,FALSE),"")</f>
        <v/>
      </c>
      <c r="L2330" s="63"/>
      <c r="M2330" s="65" t="str">
        <f>IFERROR(VLOOKUP(Table1[[#This Row],[Staff ID]],Table2[],2,FALSE),"")</f>
        <v/>
      </c>
      <c r="N2330" s="211" t="str">
        <f>IFERROR(IF(VLOOKUP(Table1[[#This Row],[Budget Code Description]],Dimentions!$X$6:$AC$97,4,FALSE)="","",VLOOKUP(Table1[[#This Row],[Budget Code Description]],Dimentions!$X$6:$AC$97,4,FALSE)),"")</f>
        <v/>
      </c>
      <c r="O2330" s="65" t="str">
        <f>IFERROR(VLOOKUP(Table1[[#This Row],[Vendor ID]],Table549[],2,FALSE),"")</f>
        <v/>
      </c>
      <c r="P2330" s="63"/>
      <c r="Q2330" s="143" t="str">
        <f>IF(Table1[[#This Row],[Posting Date]]&lt;&gt;"",$D$9,"")</f>
        <v/>
      </c>
      <c r="R2330" s="159" t="str">
        <f>IF(Table1[[#This Row],[Posting Date]]&lt;&gt;"",$D$10,"")</f>
        <v/>
      </c>
      <c r="S2330" s="66"/>
      <c r="T2330" s="63"/>
      <c r="U2330" s="67"/>
      <c r="V2330" s="67"/>
      <c r="W2330" s="67" t="str">
        <f t="shared" si="36"/>
        <v/>
      </c>
      <c r="X2330" s="161" t="str">
        <f>IF(E2330="","",(IF(Table1[[#This Row],[Cur]]="USD",Table1[[#This Row],[Cur_Amount Debit]],Table1[[#This Row],[Cur_Amount Debit]]/Table1[[#This Row],[Exchange Rate]])))</f>
        <v/>
      </c>
      <c r="Y2330" s="161" t="str">
        <f>IF(E2330="","",(IF(Table1[[#This Row],[Cur]]="USD",Table1[[#This Row],[Cur_Amount Credit]],Table1[[#This Row],[Cur_Amount Credit]]/ExchangeRate)))</f>
        <v/>
      </c>
      <c r="Z2330" s="203" t="str">
        <f>IF(E2330="","",(Table1[[#This Row],[Debit USD]]-Table1[[#This Row],[Credit USD]]))</f>
        <v/>
      </c>
      <c r="AA2330" s="122"/>
      <c r="AB2330" s="1"/>
      <c r="AC2330" s="15"/>
      <c r="AD2330" s="15" t="str">
        <f>IF(AND(OR(Table1[[#This Row],[Account]]="15030",Table1[[#This Row],[Account]]="15035",Table1[[#This Row],[Account]]="20150"),Table1[[#This Row],[Vendor ID]]=""),1,"")</f>
        <v/>
      </c>
      <c r="AE2330" s="15"/>
      <c r="AF2330" s="15"/>
      <c r="AG2330" s="15"/>
      <c r="AH2330" s="46" t="str">
        <f>IF(Table1[[#This Row],[Posting Date]]&lt;&gt;"","GJ-"&amp;CountryID,"")</f>
        <v/>
      </c>
      <c r="AI2330" s="59" t="str">
        <f>IF(Table1[[#This Row],[Posting Date]]&lt;&gt;"",Table1[[#This Row],[Posting Date]],"")</f>
        <v/>
      </c>
      <c r="AJ2330" s="46"/>
      <c r="AK2330" s="46" t="str">
        <f>IF(Table1[[#This Row],[Description]]&lt;&gt;"",Table1[[#This Row],[Description]],"")</f>
        <v/>
      </c>
      <c r="AL2330" s="46" t="str">
        <f>IF(Table1[[#This Row],[Posting Date]]&lt;&gt;"",Table1[[#This Row],[Reference Number]],"")</f>
        <v/>
      </c>
      <c r="AM2330" s="46" t="str">
        <f>TRIM(Table1[[#This Row],[Line '#]])</f>
        <v/>
      </c>
      <c r="AN2330" s="46" t="str">
        <f>TRIM(Table1[[#This Row],[Account]])</f>
        <v/>
      </c>
      <c r="AO2330" s="46" t="str">
        <f>IF(Table1[[#This Row],[Posting Date]]&lt;&gt;"",$D$5,"")</f>
        <v/>
      </c>
      <c r="AP2330" s="46" t="str">
        <f>TRIM(Table1[[#This Row],[Departments-Prgrams]])</f>
        <v/>
      </c>
      <c r="AQ2330" s="46" t="str">
        <f>TRIM(Table1[[#This Row],[Grant]])</f>
        <v/>
      </c>
      <c r="AR2330" s="46" t="str">
        <f>TRIM(Table1[[#This Row],[Staff ID]])</f>
        <v/>
      </c>
      <c r="AS2330" s="46" t="str">
        <f>IF(TRIM(Table1[[#This Row],[Budget Code]])=0,"",TRIM(Table1[[#This Row],[Budget Code]]))</f>
        <v/>
      </c>
      <c r="AT2330" s="46" t="str">
        <f>IF(Table1[[#This Row],[Line Description]]&lt;&gt;"",Table1[[#This Row],[Line Description]],"")</f>
        <v/>
      </c>
      <c r="AU2330" s="46" t="str">
        <f>IF(Table1[[#This Row],[Cur_Amount Debit]]&gt;0,ROUND(Table1[[#This Row],[Cur_Amount Debit]],2),"")</f>
        <v/>
      </c>
      <c r="AV2330" s="46" t="str">
        <f>IF(Table1[[#This Row],[Cur_Amount Credit]]&gt;0,ROUND(Table1[[#This Row],[Cur_Amount Credit]],2),"")</f>
        <v/>
      </c>
      <c r="AW2330" s="46" t="str">
        <f>LEFT(Table1[[#This Row],[Cur]],3)</f>
        <v/>
      </c>
      <c r="AX2330" s="59"/>
      <c r="AY2330" s="46"/>
      <c r="AZ2330" s="46" t="str">
        <f>IF(Table1[[#This Row],[Cur]]&lt;&gt;"",IF(Table1[[#This Row],[Cur]]="USD","",ExchangeRate),"")</f>
        <v/>
      </c>
      <c r="BA2330" s="46" t="str">
        <f>IF(Table1[[#This Row],[Grant]]&lt;&gt;"",VLOOKUP(Table1[[#This Row],[Grant]],Grants!B:D,3),"")</f>
        <v/>
      </c>
      <c r="BB2330" s="46" t="str">
        <f>TRIM(Table1[[#This Row],[Vendor ID]])</f>
        <v/>
      </c>
      <c r="BC2330">
        <f>IF(Table1[[#This Row],[Reference Number]]=Q2329,BC2329,BC2329+1)</f>
        <v>2</v>
      </c>
    </row>
    <row r="2331" spans="1:55" ht="11.25" hidden="1" customHeight="1">
      <c r="A2331" s="1"/>
      <c r="B2331" s="88" t="str">
        <f>IF(Table1[[#This Row],[Posting Date]]&lt;&gt;"",IF(Table1[[#This Row],[Reference Number]]=Q2330,B2330+1,1),"")</f>
        <v/>
      </c>
      <c r="C2331" s="61"/>
      <c r="D2331" s="61"/>
      <c r="E2331" s="218"/>
      <c r="F2331" s="143" t="str">
        <f>IFERROR(IF(VLOOKUP(Table1[[#This Row],[Budget Code Description]],Dimentions!$X$6:$AC$132,2,FALSE)="","",VLOOKUP(Table1[[#This Row],[Budget Code Description]],Dimentions!$X$6:$AC$132,2,FALSE)),"")</f>
        <v/>
      </c>
      <c r="G2331" s="143" t="str">
        <f>IFERROR(VLOOKUP(Table1[[#This Row],[Budget Code Description]],Dimentions!$X$6:$AC$132,3,FALSE),"")</f>
        <v/>
      </c>
      <c r="H2331" s="64" t="str">
        <f>IFERROR(VLOOKUP(Table1[[#This Row],[Account]],Dimentions!$S$6:$V$233,2,FALSE),"")</f>
        <v/>
      </c>
      <c r="I2331" s="62">
        <f>_xlfn.NUMBERVALUE(LEFT(Table1[[#This Row],[Account]],1))</f>
        <v>0</v>
      </c>
      <c r="J2331" s="62" t="str">
        <f>IFERROR(VLOOKUP(Table1[[#This Row],[Budget Code Description]],Table6[#All],7,FALSE),"")</f>
        <v/>
      </c>
      <c r="K2331" s="143" t="str">
        <f>IFERROR(VLOOKUP(Table1[[#This Row],[Budget Code Description]],Table6[#All],8,FALSE),"")</f>
        <v/>
      </c>
      <c r="L2331" s="63"/>
      <c r="M2331" s="65" t="str">
        <f>IFERROR(VLOOKUP(Table1[[#This Row],[Staff ID]],Table2[],2,FALSE),"")</f>
        <v/>
      </c>
      <c r="N2331" s="211" t="str">
        <f>IFERROR(IF(VLOOKUP(Table1[[#This Row],[Budget Code Description]],Dimentions!$X$6:$AC$97,4,FALSE)="","",VLOOKUP(Table1[[#This Row],[Budget Code Description]],Dimentions!$X$6:$AC$97,4,FALSE)),"")</f>
        <v/>
      </c>
      <c r="O2331" s="65" t="str">
        <f>IFERROR(VLOOKUP(Table1[[#This Row],[Vendor ID]],Table549[],2,FALSE),"")</f>
        <v/>
      </c>
      <c r="P2331" s="63"/>
      <c r="Q2331" s="143" t="str">
        <f>IF(Table1[[#This Row],[Posting Date]]&lt;&gt;"",$D$9,"")</f>
        <v/>
      </c>
      <c r="R2331" s="159" t="str">
        <f>IF(Table1[[#This Row],[Posting Date]]&lt;&gt;"",$D$10,"")</f>
        <v/>
      </c>
      <c r="S2331" s="66"/>
      <c r="T2331" s="63"/>
      <c r="U2331" s="67"/>
      <c r="V2331" s="67"/>
      <c r="W2331" s="67" t="str">
        <f t="shared" si="36"/>
        <v/>
      </c>
      <c r="X2331" s="161" t="str">
        <f>IF(E2331="","",(IF(Table1[[#This Row],[Cur]]="USD",Table1[[#This Row],[Cur_Amount Debit]],Table1[[#This Row],[Cur_Amount Debit]]/Table1[[#This Row],[Exchange Rate]])))</f>
        <v/>
      </c>
      <c r="Y2331" s="161" t="str">
        <f>IF(E2331="","",(IF(Table1[[#This Row],[Cur]]="USD",Table1[[#This Row],[Cur_Amount Credit]],Table1[[#This Row],[Cur_Amount Credit]]/ExchangeRate)))</f>
        <v/>
      </c>
      <c r="Z2331" s="203" t="str">
        <f>IF(E2331="","",(Table1[[#This Row],[Debit USD]]-Table1[[#This Row],[Credit USD]]))</f>
        <v/>
      </c>
      <c r="AA2331" s="122"/>
      <c r="AB2331" s="1"/>
      <c r="AC2331" s="15"/>
      <c r="AD2331" s="15" t="str">
        <f>IF(AND(OR(Table1[[#This Row],[Account]]="15030",Table1[[#This Row],[Account]]="15035",Table1[[#This Row],[Account]]="20150"),Table1[[#This Row],[Vendor ID]]=""),1,"")</f>
        <v/>
      </c>
      <c r="AE2331" s="15"/>
      <c r="AF2331" s="15"/>
      <c r="AG2331" s="15"/>
      <c r="AH2331" s="46" t="str">
        <f>IF(Table1[[#This Row],[Posting Date]]&lt;&gt;"","GJ-"&amp;CountryID,"")</f>
        <v/>
      </c>
      <c r="AI2331" s="59" t="str">
        <f>IF(Table1[[#This Row],[Posting Date]]&lt;&gt;"",Table1[[#This Row],[Posting Date]],"")</f>
        <v/>
      </c>
      <c r="AJ2331" s="46"/>
      <c r="AK2331" s="46" t="str">
        <f>IF(Table1[[#This Row],[Description]]&lt;&gt;"",Table1[[#This Row],[Description]],"")</f>
        <v/>
      </c>
      <c r="AL2331" s="46" t="str">
        <f>IF(Table1[[#This Row],[Posting Date]]&lt;&gt;"",Table1[[#This Row],[Reference Number]],"")</f>
        <v/>
      </c>
      <c r="AM2331" s="46" t="str">
        <f>TRIM(Table1[[#This Row],[Line '#]])</f>
        <v/>
      </c>
      <c r="AN2331" s="46" t="str">
        <f>TRIM(Table1[[#This Row],[Account]])</f>
        <v/>
      </c>
      <c r="AO2331" s="46" t="str">
        <f>IF(Table1[[#This Row],[Posting Date]]&lt;&gt;"",$D$5,"")</f>
        <v/>
      </c>
      <c r="AP2331" s="46" t="str">
        <f>TRIM(Table1[[#This Row],[Departments-Prgrams]])</f>
        <v/>
      </c>
      <c r="AQ2331" s="46" t="str">
        <f>TRIM(Table1[[#This Row],[Grant]])</f>
        <v/>
      </c>
      <c r="AR2331" s="46" t="str">
        <f>TRIM(Table1[[#This Row],[Staff ID]])</f>
        <v/>
      </c>
      <c r="AS2331" s="46" t="str">
        <f>IF(TRIM(Table1[[#This Row],[Budget Code]])=0,"",TRIM(Table1[[#This Row],[Budget Code]]))</f>
        <v/>
      </c>
      <c r="AT2331" s="46" t="str">
        <f>IF(Table1[[#This Row],[Line Description]]&lt;&gt;"",Table1[[#This Row],[Line Description]],"")</f>
        <v/>
      </c>
      <c r="AU2331" s="46" t="str">
        <f>IF(Table1[[#This Row],[Cur_Amount Debit]]&gt;0,ROUND(Table1[[#This Row],[Cur_Amount Debit]],2),"")</f>
        <v/>
      </c>
      <c r="AV2331" s="46" t="str">
        <f>IF(Table1[[#This Row],[Cur_Amount Credit]]&gt;0,ROUND(Table1[[#This Row],[Cur_Amount Credit]],2),"")</f>
        <v/>
      </c>
      <c r="AW2331" s="46" t="str">
        <f>LEFT(Table1[[#This Row],[Cur]],3)</f>
        <v/>
      </c>
      <c r="AX2331" s="59"/>
      <c r="AY2331" s="46"/>
      <c r="AZ2331" s="46" t="str">
        <f>IF(Table1[[#This Row],[Cur]]&lt;&gt;"",IF(Table1[[#This Row],[Cur]]="USD","",ExchangeRate),"")</f>
        <v/>
      </c>
      <c r="BA2331" s="46" t="str">
        <f>IF(Table1[[#This Row],[Grant]]&lt;&gt;"",VLOOKUP(Table1[[#This Row],[Grant]],Grants!B:D,3),"")</f>
        <v/>
      </c>
      <c r="BB2331" s="46" t="str">
        <f>TRIM(Table1[[#This Row],[Vendor ID]])</f>
        <v/>
      </c>
      <c r="BC2331">
        <f>IF(Table1[[#This Row],[Reference Number]]=Q2330,BC2330,BC2330+1)</f>
        <v>2</v>
      </c>
    </row>
    <row r="2332" spans="1:55" ht="11.25" hidden="1" customHeight="1">
      <c r="A2332" s="1"/>
      <c r="B2332" s="88" t="str">
        <f>IF(Table1[[#This Row],[Posting Date]]&lt;&gt;"",IF(Table1[[#This Row],[Reference Number]]=Q2331,B2331+1,1),"")</f>
        <v/>
      </c>
      <c r="C2332" s="61"/>
      <c r="D2332" s="61"/>
      <c r="E2332" s="218"/>
      <c r="F2332" s="143" t="str">
        <f>IFERROR(IF(VLOOKUP(Table1[[#This Row],[Budget Code Description]],Dimentions!$X$6:$AC$132,2,FALSE)="","",VLOOKUP(Table1[[#This Row],[Budget Code Description]],Dimentions!$X$6:$AC$132,2,FALSE)),"")</f>
        <v/>
      </c>
      <c r="G2332" s="143" t="str">
        <f>IFERROR(VLOOKUP(Table1[[#This Row],[Budget Code Description]],Dimentions!$X$6:$AC$132,3,FALSE),"")</f>
        <v/>
      </c>
      <c r="H2332" s="64" t="str">
        <f>IFERROR(VLOOKUP(Table1[[#This Row],[Account]],Dimentions!$S$6:$V$233,2,FALSE),"")</f>
        <v/>
      </c>
      <c r="I2332" s="62">
        <f>_xlfn.NUMBERVALUE(LEFT(Table1[[#This Row],[Account]],1))</f>
        <v>0</v>
      </c>
      <c r="J2332" s="62" t="str">
        <f>IFERROR(VLOOKUP(Table1[[#This Row],[Budget Code Description]],Table6[#All],7,FALSE),"")</f>
        <v/>
      </c>
      <c r="K2332" s="143" t="str">
        <f>IFERROR(VLOOKUP(Table1[[#This Row],[Budget Code Description]],Table6[#All],8,FALSE),"")</f>
        <v/>
      </c>
      <c r="L2332" s="63"/>
      <c r="M2332" s="65" t="str">
        <f>IFERROR(VLOOKUP(Table1[[#This Row],[Staff ID]],Table2[],2,FALSE),"")</f>
        <v/>
      </c>
      <c r="N2332" s="211" t="str">
        <f>IFERROR(IF(VLOOKUP(Table1[[#This Row],[Budget Code Description]],Dimentions!$X$6:$AC$97,4,FALSE)="","",VLOOKUP(Table1[[#This Row],[Budget Code Description]],Dimentions!$X$6:$AC$97,4,FALSE)),"")</f>
        <v/>
      </c>
      <c r="O2332" s="65" t="str">
        <f>IFERROR(VLOOKUP(Table1[[#This Row],[Vendor ID]],Table549[],2,FALSE),"")</f>
        <v/>
      </c>
      <c r="P2332" s="63"/>
      <c r="Q2332" s="143" t="str">
        <f>IF(Table1[[#This Row],[Posting Date]]&lt;&gt;"",$D$9,"")</f>
        <v/>
      </c>
      <c r="R2332" s="159" t="str">
        <f>IF(Table1[[#This Row],[Posting Date]]&lt;&gt;"",$D$10,"")</f>
        <v/>
      </c>
      <c r="S2332" s="66"/>
      <c r="T2332" s="63"/>
      <c r="U2332" s="67"/>
      <c r="V2332" s="67"/>
      <c r="W2332" s="67" t="str">
        <f t="shared" si="36"/>
        <v/>
      </c>
      <c r="X2332" s="161" t="str">
        <f>IF(E2332="","",(IF(Table1[[#This Row],[Cur]]="USD",Table1[[#This Row],[Cur_Amount Debit]],Table1[[#This Row],[Cur_Amount Debit]]/Table1[[#This Row],[Exchange Rate]])))</f>
        <v/>
      </c>
      <c r="Y2332" s="161" t="str">
        <f>IF(E2332="","",(IF(Table1[[#This Row],[Cur]]="USD",Table1[[#This Row],[Cur_Amount Credit]],Table1[[#This Row],[Cur_Amount Credit]]/ExchangeRate)))</f>
        <v/>
      </c>
      <c r="Z2332" s="203" t="str">
        <f>IF(E2332="","",(Table1[[#This Row],[Debit USD]]-Table1[[#This Row],[Credit USD]]))</f>
        <v/>
      </c>
      <c r="AA2332" s="122"/>
      <c r="AB2332" s="1"/>
      <c r="AC2332" s="15"/>
      <c r="AD2332" s="15" t="str">
        <f>IF(AND(OR(Table1[[#This Row],[Account]]="15030",Table1[[#This Row],[Account]]="15035",Table1[[#This Row],[Account]]="20150"),Table1[[#This Row],[Vendor ID]]=""),1,"")</f>
        <v/>
      </c>
      <c r="AE2332" s="15"/>
      <c r="AF2332" s="15"/>
      <c r="AG2332" s="15"/>
      <c r="AH2332" s="46" t="str">
        <f>IF(Table1[[#This Row],[Posting Date]]&lt;&gt;"","GJ-"&amp;CountryID,"")</f>
        <v/>
      </c>
      <c r="AI2332" s="59" t="str">
        <f>IF(Table1[[#This Row],[Posting Date]]&lt;&gt;"",Table1[[#This Row],[Posting Date]],"")</f>
        <v/>
      </c>
      <c r="AJ2332" s="46"/>
      <c r="AK2332" s="46" t="str">
        <f>IF(Table1[[#This Row],[Description]]&lt;&gt;"",Table1[[#This Row],[Description]],"")</f>
        <v/>
      </c>
      <c r="AL2332" s="46" t="str">
        <f>IF(Table1[[#This Row],[Posting Date]]&lt;&gt;"",Table1[[#This Row],[Reference Number]],"")</f>
        <v/>
      </c>
      <c r="AM2332" s="46" t="str">
        <f>TRIM(Table1[[#This Row],[Line '#]])</f>
        <v/>
      </c>
      <c r="AN2332" s="46" t="str">
        <f>TRIM(Table1[[#This Row],[Account]])</f>
        <v/>
      </c>
      <c r="AO2332" s="46" t="str">
        <f>IF(Table1[[#This Row],[Posting Date]]&lt;&gt;"",$D$5,"")</f>
        <v/>
      </c>
      <c r="AP2332" s="46" t="str">
        <f>TRIM(Table1[[#This Row],[Departments-Prgrams]])</f>
        <v/>
      </c>
      <c r="AQ2332" s="46" t="str">
        <f>TRIM(Table1[[#This Row],[Grant]])</f>
        <v/>
      </c>
      <c r="AR2332" s="46" t="str">
        <f>TRIM(Table1[[#This Row],[Staff ID]])</f>
        <v/>
      </c>
      <c r="AS2332" s="46" t="str">
        <f>IF(TRIM(Table1[[#This Row],[Budget Code]])=0,"",TRIM(Table1[[#This Row],[Budget Code]]))</f>
        <v/>
      </c>
      <c r="AT2332" s="46" t="str">
        <f>IF(Table1[[#This Row],[Line Description]]&lt;&gt;"",Table1[[#This Row],[Line Description]],"")</f>
        <v/>
      </c>
      <c r="AU2332" s="46" t="str">
        <f>IF(Table1[[#This Row],[Cur_Amount Debit]]&gt;0,ROUND(Table1[[#This Row],[Cur_Amount Debit]],2),"")</f>
        <v/>
      </c>
      <c r="AV2332" s="46" t="str">
        <f>IF(Table1[[#This Row],[Cur_Amount Credit]]&gt;0,ROUND(Table1[[#This Row],[Cur_Amount Credit]],2),"")</f>
        <v/>
      </c>
      <c r="AW2332" s="46" t="str">
        <f>LEFT(Table1[[#This Row],[Cur]],3)</f>
        <v/>
      </c>
      <c r="AX2332" s="59"/>
      <c r="AY2332" s="46"/>
      <c r="AZ2332" s="46" t="str">
        <f>IF(Table1[[#This Row],[Cur]]&lt;&gt;"",IF(Table1[[#This Row],[Cur]]="USD","",ExchangeRate),"")</f>
        <v/>
      </c>
      <c r="BA2332" s="46" t="str">
        <f>IF(Table1[[#This Row],[Grant]]&lt;&gt;"",VLOOKUP(Table1[[#This Row],[Grant]],Grants!B:D,3),"")</f>
        <v/>
      </c>
      <c r="BB2332" s="46" t="str">
        <f>TRIM(Table1[[#This Row],[Vendor ID]])</f>
        <v/>
      </c>
      <c r="BC2332">
        <f>IF(Table1[[#This Row],[Reference Number]]=Q2331,BC2331,BC2331+1)</f>
        <v>2</v>
      </c>
    </row>
    <row r="2333" spans="1:55" ht="11.25" hidden="1" customHeight="1">
      <c r="A2333" s="1"/>
      <c r="B2333" s="88" t="str">
        <f>IF(Table1[[#This Row],[Posting Date]]&lt;&gt;"",IF(Table1[[#This Row],[Reference Number]]=Q2332,B2332+1,1),"")</f>
        <v/>
      </c>
      <c r="C2333" s="61"/>
      <c r="D2333" s="61"/>
      <c r="E2333" s="218"/>
      <c r="F2333" s="143" t="str">
        <f>IFERROR(IF(VLOOKUP(Table1[[#This Row],[Budget Code Description]],Dimentions!$X$6:$AC$132,2,FALSE)="","",VLOOKUP(Table1[[#This Row],[Budget Code Description]],Dimentions!$X$6:$AC$132,2,FALSE)),"")</f>
        <v/>
      </c>
      <c r="G2333" s="143" t="str">
        <f>IFERROR(VLOOKUP(Table1[[#This Row],[Budget Code Description]],Dimentions!$X$6:$AC$132,3,FALSE),"")</f>
        <v/>
      </c>
      <c r="H2333" s="64" t="str">
        <f>IFERROR(VLOOKUP(Table1[[#This Row],[Account]],Dimentions!$S$6:$V$233,2,FALSE),"")</f>
        <v/>
      </c>
      <c r="I2333" s="62">
        <f>_xlfn.NUMBERVALUE(LEFT(Table1[[#This Row],[Account]],1))</f>
        <v>0</v>
      </c>
      <c r="J2333" s="62" t="str">
        <f>IFERROR(VLOOKUP(Table1[[#This Row],[Budget Code Description]],Table6[#All],7,FALSE),"")</f>
        <v/>
      </c>
      <c r="K2333" s="143" t="str">
        <f>IFERROR(VLOOKUP(Table1[[#This Row],[Budget Code Description]],Table6[#All],8,FALSE),"")</f>
        <v/>
      </c>
      <c r="L2333" s="63"/>
      <c r="M2333" s="65" t="str">
        <f>IFERROR(VLOOKUP(Table1[[#This Row],[Staff ID]],Table2[],2,FALSE),"")</f>
        <v/>
      </c>
      <c r="N2333" s="211" t="str">
        <f>IFERROR(IF(VLOOKUP(Table1[[#This Row],[Budget Code Description]],Dimentions!$X$6:$AC$97,4,FALSE)="","",VLOOKUP(Table1[[#This Row],[Budget Code Description]],Dimentions!$X$6:$AC$97,4,FALSE)),"")</f>
        <v/>
      </c>
      <c r="O2333" s="65" t="str">
        <f>IFERROR(VLOOKUP(Table1[[#This Row],[Vendor ID]],Table549[],2,FALSE),"")</f>
        <v/>
      </c>
      <c r="P2333" s="63"/>
      <c r="Q2333" s="143" t="str">
        <f>IF(Table1[[#This Row],[Posting Date]]&lt;&gt;"",$D$9,"")</f>
        <v/>
      </c>
      <c r="R2333" s="159" t="str">
        <f>IF(Table1[[#This Row],[Posting Date]]&lt;&gt;"",$D$10,"")</f>
        <v/>
      </c>
      <c r="S2333" s="66"/>
      <c r="T2333" s="63"/>
      <c r="U2333" s="67"/>
      <c r="V2333" s="67"/>
      <c r="W2333" s="67" t="str">
        <f t="shared" si="36"/>
        <v/>
      </c>
      <c r="X2333" s="161" t="str">
        <f>IF(E2333="","",(IF(Table1[[#This Row],[Cur]]="USD",Table1[[#This Row],[Cur_Amount Debit]],Table1[[#This Row],[Cur_Amount Debit]]/Table1[[#This Row],[Exchange Rate]])))</f>
        <v/>
      </c>
      <c r="Y2333" s="161" t="str">
        <f>IF(E2333="","",(IF(Table1[[#This Row],[Cur]]="USD",Table1[[#This Row],[Cur_Amount Credit]],Table1[[#This Row],[Cur_Amount Credit]]/ExchangeRate)))</f>
        <v/>
      </c>
      <c r="Z2333" s="203" t="str">
        <f>IF(E2333="","",(Table1[[#This Row],[Debit USD]]-Table1[[#This Row],[Credit USD]]))</f>
        <v/>
      </c>
      <c r="AA2333" s="122"/>
      <c r="AB2333" s="1"/>
      <c r="AC2333" s="15"/>
      <c r="AD2333" s="15" t="str">
        <f>IF(AND(OR(Table1[[#This Row],[Account]]="15030",Table1[[#This Row],[Account]]="15035",Table1[[#This Row],[Account]]="20150"),Table1[[#This Row],[Vendor ID]]=""),1,"")</f>
        <v/>
      </c>
      <c r="AE2333" s="15"/>
      <c r="AF2333" s="15"/>
      <c r="AG2333" s="15"/>
      <c r="AH2333" s="46" t="str">
        <f>IF(Table1[[#This Row],[Posting Date]]&lt;&gt;"","GJ-"&amp;CountryID,"")</f>
        <v/>
      </c>
      <c r="AI2333" s="59" t="str">
        <f>IF(Table1[[#This Row],[Posting Date]]&lt;&gt;"",Table1[[#This Row],[Posting Date]],"")</f>
        <v/>
      </c>
      <c r="AJ2333" s="46"/>
      <c r="AK2333" s="46" t="str">
        <f>IF(Table1[[#This Row],[Description]]&lt;&gt;"",Table1[[#This Row],[Description]],"")</f>
        <v/>
      </c>
      <c r="AL2333" s="46" t="str">
        <f>IF(Table1[[#This Row],[Posting Date]]&lt;&gt;"",Table1[[#This Row],[Reference Number]],"")</f>
        <v/>
      </c>
      <c r="AM2333" s="46" t="str">
        <f>TRIM(Table1[[#This Row],[Line '#]])</f>
        <v/>
      </c>
      <c r="AN2333" s="46" t="str">
        <f>TRIM(Table1[[#This Row],[Account]])</f>
        <v/>
      </c>
      <c r="AO2333" s="46" t="str">
        <f>IF(Table1[[#This Row],[Posting Date]]&lt;&gt;"",$D$5,"")</f>
        <v/>
      </c>
      <c r="AP2333" s="46" t="str">
        <f>TRIM(Table1[[#This Row],[Departments-Prgrams]])</f>
        <v/>
      </c>
      <c r="AQ2333" s="46" t="str">
        <f>TRIM(Table1[[#This Row],[Grant]])</f>
        <v/>
      </c>
      <c r="AR2333" s="46" t="str">
        <f>TRIM(Table1[[#This Row],[Staff ID]])</f>
        <v/>
      </c>
      <c r="AS2333" s="46" t="str">
        <f>IF(TRIM(Table1[[#This Row],[Budget Code]])=0,"",TRIM(Table1[[#This Row],[Budget Code]]))</f>
        <v/>
      </c>
      <c r="AT2333" s="46" t="str">
        <f>IF(Table1[[#This Row],[Line Description]]&lt;&gt;"",Table1[[#This Row],[Line Description]],"")</f>
        <v/>
      </c>
      <c r="AU2333" s="46" t="str">
        <f>IF(Table1[[#This Row],[Cur_Amount Debit]]&gt;0,ROUND(Table1[[#This Row],[Cur_Amount Debit]],2),"")</f>
        <v/>
      </c>
      <c r="AV2333" s="46" t="str">
        <f>IF(Table1[[#This Row],[Cur_Amount Credit]]&gt;0,ROUND(Table1[[#This Row],[Cur_Amount Credit]],2),"")</f>
        <v/>
      </c>
      <c r="AW2333" s="46" t="str">
        <f>LEFT(Table1[[#This Row],[Cur]],3)</f>
        <v/>
      </c>
      <c r="AX2333" s="59"/>
      <c r="AY2333" s="46"/>
      <c r="AZ2333" s="46" t="str">
        <f>IF(Table1[[#This Row],[Cur]]&lt;&gt;"",IF(Table1[[#This Row],[Cur]]="USD","",ExchangeRate),"")</f>
        <v/>
      </c>
      <c r="BA2333" s="46" t="str">
        <f>IF(Table1[[#This Row],[Grant]]&lt;&gt;"",VLOOKUP(Table1[[#This Row],[Grant]],Grants!B:D,3),"")</f>
        <v/>
      </c>
      <c r="BB2333" s="46" t="str">
        <f>TRIM(Table1[[#This Row],[Vendor ID]])</f>
        <v/>
      </c>
      <c r="BC2333">
        <f>IF(Table1[[#This Row],[Reference Number]]=Q2332,BC2332,BC2332+1)</f>
        <v>2</v>
      </c>
    </row>
    <row r="2334" spans="1:55" ht="11.25" hidden="1" customHeight="1">
      <c r="A2334" s="1"/>
      <c r="B2334" s="88" t="str">
        <f>IF(Table1[[#This Row],[Posting Date]]&lt;&gt;"",IF(Table1[[#This Row],[Reference Number]]=Q2333,B2333+1,1),"")</f>
        <v/>
      </c>
      <c r="C2334" s="61"/>
      <c r="D2334" s="61"/>
      <c r="E2334" s="218"/>
      <c r="F2334" s="143" t="str">
        <f>IFERROR(IF(VLOOKUP(Table1[[#This Row],[Budget Code Description]],Dimentions!$X$6:$AC$132,2,FALSE)="","",VLOOKUP(Table1[[#This Row],[Budget Code Description]],Dimentions!$X$6:$AC$132,2,FALSE)),"")</f>
        <v/>
      </c>
      <c r="G2334" s="143" t="str">
        <f>IFERROR(VLOOKUP(Table1[[#This Row],[Budget Code Description]],Dimentions!$X$6:$AC$132,3,FALSE),"")</f>
        <v/>
      </c>
      <c r="H2334" s="64" t="str">
        <f>IFERROR(VLOOKUP(Table1[[#This Row],[Account]],Dimentions!$S$6:$V$233,2,FALSE),"")</f>
        <v/>
      </c>
      <c r="I2334" s="62">
        <f>_xlfn.NUMBERVALUE(LEFT(Table1[[#This Row],[Account]],1))</f>
        <v>0</v>
      </c>
      <c r="J2334" s="62" t="str">
        <f>IFERROR(VLOOKUP(Table1[[#This Row],[Budget Code Description]],Table6[#All],7,FALSE),"")</f>
        <v/>
      </c>
      <c r="K2334" s="143" t="str">
        <f>IFERROR(VLOOKUP(Table1[[#This Row],[Budget Code Description]],Table6[#All],8,FALSE),"")</f>
        <v/>
      </c>
      <c r="L2334" s="63"/>
      <c r="M2334" s="65" t="str">
        <f>IFERROR(VLOOKUP(Table1[[#This Row],[Staff ID]],Table2[],2,FALSE),"")</f>
        <v/>
      </c>
      <c r="N2334" s="211" t="str">
        <f>IFERROR(IF(VLOOKUP(Table1[[#This Row],[Budget Code Description]],Dimentions!$X$6:$AC$97,4,FALSE)="","",VLOOKUP(Table1[[#This Row],[Budget Code Description]],Dimentions!$X$6:$AC$97,4,FALSE)),"")</f>
        <v/>
      </c>
      <c r="O2334" s="65" t="str">
        <f>IFERROR(VLOOKUP(Table1[[#This Row],[Vendor ID]],Table549[],2,FALSE),"")</f>
        <v/>
      </c>
      <c r="P2334" s="63"/>
      <c r="Q2334" s="143" t="str">
        <f>IF(Table1[[#This Row],[Posting Date]]&lt;&gt;"",$D$9,"")</f>
        <v/>
      </c>
      <c r="R2334" s="159" t="str">
        <f>IF(Table1[[#This Row],[Posting Date]]&lt;&gt;"",$D$10,"")</f>
        <v/>
      </c>
      <c r="S2334" s="66"/>
      <c r="T2334" s="63"/>
      <c r="U2334" s="67"/>
      <c r="V2334" s="67"/>
      <c r="W2334" s="67" t="str">
        <f t="shared" si="36"/>
        <v/>
      </c>
      <c r="X2334" s="161" t="str">
        <f>IF(E2334="","",(IF(Table1[[#This Row],[Cur]]="USD",Table1[[#This Row],[Cur_Amount Debit]],Table1[[#This Row],[Cur_Amount Debit]]/Table1[[#This Row],[Exchange Rate]])))</f>
        <v/>
      </c>
      <c r="Y2334" s="161" t="str">
        <f>IF(E2334="","",(IF(Table1[[#This Row],[Cur]]="USD",Table1[[#This Row],[Cur_Amount Credit]],Table1[[#This Row],[Cur_Amount Credit]]/ExchangeRate)))</f>
        <v/>
      </c>
      <c r="Z2334" s="203" t="str">
        <f>IF(E2334="","",(Table1[[#This Row],[Debit USD]]-Table1[[#This Row],[Credit USD]]))</f>
        <v/>
      </c>
      <c r="AA2334" s="122"/>
      <c r="AB2334" s="1"/>
      <c r="AC2334" s="15"/>
      <c r="AD2334" s="15" t="str">
        <f>IF(AND(OR(Table1[[#This Row],[Account]]="15030",Table1[[#This Row],[Account]]="15035",Table1[[#This Row],[Account]]="20150"),Table1[[#This Row],[Vendor ID]]=""),1,"")</f>
        <v/>
      </c>
      <c r="AE2334" s="15"/>
      <c r="AF2334" s="15"/>
      <c r="AG2334" s="15"/>
      <c r="AH2334" s="46" t="str">
        <f>IF(Table1[[#This Row],[Posting Date]]&lt;&gt;"","GJ-"&amp;CountryID,"")</f>
        <v/>
      </c>
      <c r="AI2334" s="59" t="str">
        <f>IF(Table1[[#This Row],[Posting Date]]&lt;&gt;"",Table1[[#This Row],[Posting Date]],"")</f>
        <v/>
      </c>
      <c r="AJ2334" s="46"/>
      <c r="AK2334" s="46" t="str">
        <f>IF(Table1[[#This Row],[Description]]&lt;&gt;"",Table1[[#This Row],[Description]],"")</f>
        <v/>
      </c>
      <c r="AL2334" s="46" t="str">
        <f>IF(Table1[[#This Row],[Posting Date]]&lt;&gt;"",Table1[[#This Row],[Reference Number]],"")</f>
        <v/>
      </c>
      <c r="AM2334" s="46" t="str">
        <f>TRIM(Table1[[#This Row],[Line '#]])</f>
        <v/>
      </c>
      <c r="AN2334" s="46" t="str">
        <f>TRIM(Table1[[#This Row],[Account]])</f>
        <v/>
      </c>
      <c r="AO2334" s="46" t="str">
        <f>IF(Table1[[#This Row],[Posting Date]]&lt;&gt;"",$D$5,"")</f>
        <v/>
      </c>
      <c r="AP2334" s="46" t="str">
        <f>TRIM(Table1[[#This Row],[Departments-Prgrams]])</f>
        <v/>
      </c>
      <c r="AQ2334" s="46" t="str">
        <f>TRIM(Table1[[#This Row],[Grant]])</f>
        <v/>
      </c>
      <c r="AR2334" s="46" t="str">
        <f>TRIM(Table1[[#This Row],[Staff ID]])</f>
        <v/>
      </c>
      <c r="AS2334" s="46" t="str">
        <f>IF(TRIM(Table1[[#This Row],[Budget Code]])=0,"",TRIM(Table1[[#This Row],[Budget Code]]))</f>
        <v/>
      </c>
      <c r="AT2334" s="46" t="str">
        <f>IF(Table1[[#This Row],[Line Description]]&lt;&gt;"",Table1[[#This Row],[Line Description]],"")</f>
        <v/>
      </c>
      <c r="AU2334" s="46" t="str">
        <f>IF(Table1[[#This Row],[Cur_Amount Debit]]&gt;0,ROUND(Table1[[#This Row],[Cur_Amount Debit]],2),"")</f>
        <v/>
      </c>
      <c r="AV2334" s="46" t="str">
        <f>IF(Table1[[#This Row],[Cur_Amount Credit]]&gt;0,ROUND(Table1[[#This Row],[Cur_Amount Credit]],2),"")</f>
        <v/>
      </c>
      <c r="AW2334" s="46" t="str">
        <f>LEFT(Table1[[#This Row],[Cur]],3)</f>
        <v/>
      </c>
      <c r="AX2334" s="59"/>
      <c r="AY2334" s="46"/>
      <c r="AZ2334" s="46" t="str">
        <f>IF(Table1[[#This Row],[Cur]]&lt;&gt;"",IF(Table1[[#This Row],[Cur]]="USD","",ExchangeRate),"")</f>
        <v/>
      </c>
      <c r="BA2334" s="46" t="str">
        <f>IF(Table1[[#This Row],[Grant]]&lt;&gt;"",VLOOKUP(Table1[[#This Row],[Grant]],Grants!B:D,3),"")</f>
        <v/>
      </c>
      <c r="BB2334" s="46" t="str">
        <f>TRIM(Table1[[#This Row],[Vendor ID]])</f>
        <v/>
      </c>
      <c r="BC2334">
        <f>IF(Table1[[#This Row],[Reference Number]]=Q2333,BC2333,BC2333+1)</f>
        <v>2</v>
      </c>
    </row>
    <row r="2335" spans="1:55" ht="11.25" hidden="1" customHeight="1">
      <c r="A2335" s="1"/>
      <c r="B2335" s="88" t="str">
        <f>IF(Table1[[#This Row],[Posting Date]]&lt;&gt;"",IF(Table1[[#This Row],[Reference Number]]=Q2334,B2334+1,1),"")</f>
        <v/>
      </c>
      <c r="C2335" s="61"/>
      <c r="D2335" s="61"/>
      <c r="E2335" s="218"/>
      <c r="F2335" s="143" t="str">
        <f>IFERROR(IF(VLOOKUP(Table1[[#This Row],[Budget Code Description]],Dimentions!$X$6:$AC$132,2,FALSE)="","",VLOOKUP(Table1[[#This Row],[Budget Code Description]],Dimentions!$X$6:$AC$132,2,FALSE)),"")</f>
        <v/>
      </c>
      <c r="G2335" s="143" t="str">
        <f>IFERROR(VLOOKUP(Table1[[#This Row],[Budget Code Description]],Dimentions!$X$6:$AC$132,3,FALSE),"")</f>
        <v/>
      </c>
      <c r="H2335" s="64" t="str">
        <f>IFERROR(VLOOKUP(Table1[[#This Row],[Account]],Dimentions!$S$6:$V$233,2,FALSE),"")</f>
        <v/>
      </c>
      <c r="I2335" s="62">
        <f>_xlfn.NUMBERVALUE(LEFT(Table1[[#This Row],[Account]],1))</f>
        <v>0</v>
      </c>
      <c r="J2335" s="62" t="str">
        <f>IFERROR(VLOOKUP(Table1[[#This Row],[Budget Code Description]],Table6[#All],7,FALSE),"")</f>
        <v/>
      </c>
      <c r="K2335" s="143" t="str">
        <f>IFERROR(VLOOKUP(Table1[[#This Row],[Budget Code Description]],Table6[#All],8,FALSE),"")</f>
        <v/>
      </c>
      <c r="L2335" s="63"/>
      <c r="M2335" s="65" t="str">
        <f>IFERROR(VLOOKUP(Table1[[#This Row],[Staff ID]],Table2[],2,FALSE),"")</f>
        <v/>
      </c>
      <c r="N2335" s="211" t="str">
        <f>IFERROR(IF(VLOOKUP(Table1[[#This Row],[Budget Code Description]],Dimentions!$X$6:$AC$97,4,FALSE)="","",VLOOKUP(Table1[[#This Row],[Budget Code Description]],Dimentions!$X$6:$AC$97,4,FALSE)),"")</f>
        <v/>
      </c>
      <c r="O2335" s="65" t="str">
        <f>IFERROR(VLOOKUP(Table1[[#This Row],[Vendor ID]],Table549[],2,FALSE),"")</f>
        <v/>
      </c>
      <c r="P2335" s="63"/>
      <c r="Q2335" s="143" t="str">
        <f>IF(Table1[[#This Row],[Posting Date]]&lt;&gt;"",$D$9,"")</f>
        <v/>
      </c>
      <c r="R2335" s="159" t="str">
        <f>IF(Table1[[#This Row],[Posting Date]]&lt;&gt;"",$D$10,"")</f>
        <v/>
      </c>
      <c r="S2335" s="66"/>
      <c r="T2335" s="63"/>
      <c r="U2335" s="67"/>
      <c r="V2335" s="67"/>
      <c r="W2335" s="67" t="str">
        <f t="shared" si="36"/>
        <v/>
      </c>
      <c r="X2335" s="161" t="str">
        <f>IF(E2335="","",(IF(Table1[[#This Row],[Cur]]="USD",Table1[[#This Row],[Cur_Amount Debit]],Table1[[#This Row],[Cur_Amount Debit]]/Table1[[#This Row],[Exchange Rate]])))</f>
        <v/>
      </c>
      <c r="Y2335" s="161" t="str">
        <f>IF(E2335="","",(IF(Table1[[#This Row],[Cur]]="USD",Table1[[#This Row],[Cur_Amount Credit]],Table1[[#This Row],[Cur_Amount Credit]]/ExchangeRate)))</f>
        <v/>
      </c>
      <c r="Z2335" s="203" t="str">
        <f>IF(E2335="","",(Table1[[#This Row],[Debit USD]]-Table1[[#This Row],[Credit USD]]))</f>
        <v/>
      </c>
      <c r="AA2335" s="122"/>
      <c r="AB2335" s="1"/>
      <c r="AC2335" s="15"/>
      <c r="AD2335" s="15" t="str">
        <f>IF(AND(OR(Table1[[#This Row],[Account]]="15030",Table1[[#This Row],[Account]]="15035",Table1[[#This Row],[Account]]="20150"),Table1[[#This Row],[Vendor ID]]=""),1,"")</f>
        <v/>
      </c>
      <c r="AE2335" s="15"/>
      <c r="AF2335" s="15"/>
      <c r="AG2335" s="15"/>
      <c r="AH2335" s="46" t="str">
        <f>IF(Table1[[#This Row],[Posting Date]]&lt;&gt;"","GJ-"&amp;CountryID,"")</f>
        <v/>
      </c>
      <c r="AI2335" s="59" t="str">
        <f>IF(Table1[[#This Row],[Posting Date]]&lt;&gt;"",Table1[[#This Row],[Posting Date]],"")</f>
        <v/>
      </c>
      <c r="AJ2335" s="46"/>
      <c r="AK2335" s="46" t="str">
        <f>IF(Table1[[#This Row],[Description]]&lt;&gt;"",Table1[[#This Row],[Description]],"")</f>
        <v/>
      </c>
      <c r="AL2335" s="46" t="str">
        <f>IF(Table1[[#This Row],[Posting Date]]&lt;&gt;"",Table1[[#This Row],[Reference Number]],"")</f>
        <v/>
      </c>
      <c r="AM2335" s="46" t="str">
        <f>TRIM(Table1[[#This Row],[Line '#]])</f>
        <v/>
      </c>
      <c r="AN2335" s="46" t="str">
        <f>TRIM(Table1[[#This Row],[Account]])</f>
        <v/>
      </c>
      <c r="AO2335" s="46" t="str">
        <f>IF(Table1[[#This Row],[Posting Date]]&lt;&gt;"",$D$5,"")</f>
        <v/>
      </c>
      <c r="AP2335" s="46" t="str">
        <f>TRIM(Table1[[#This Row],[Departments-Prgrams]])</f>
        <v/>
      </c>
      <c r="AQ2335" s="46" t="str">
        <f>TRIM(Table1[[#This Row],[Grant]])</f>
        <v/>
      </c>
      <c r="AR2335" s="46" t="str">
        <f>TRIM(Table1[[#This Row],[Staff ID]])</f>
        <v/>
      </c>
      <c r="AS2335" s="46" t="str">
        <f>IF(TRIM(Table1[[#This Row],[Budget Code]])=0,"",TRIM(Table1[[#This Row],[Budget Code]]))</f>
        <v/>
      </c>
      <c r="AT2335" s="46" t="str">
        <f>IF(Table1[[#This Row],[Line Description]]&lt;&gt;"",Table1[[#This Row],[Line Description]],"")</f>
        <v/>
      </c>
      <c r="AU2335" s="46" t="str">
        <f>IF(Table1[[#This Row],[Cur_Amount Debit]]&gt;0,ROUND(Table1[[#This Row],[Cur_Amount Debit]],2),"")</f>
        <v/>
      </c>
      <c r="AV2335" s="46" t="str">
        <f>IF(Table1[[#This Row],[Cur_Amount Credit]]&gt;0,ROUND(Table1[[#This Row],[Cur_Amount Credit]],2),"")</f>
        <v/>
      </c>
      <c r="AW2335" s="46" t="str">
        <f>LEFT(Table1[[#This Row],[Cur]],3)</f>
        <v/>
      </c>
      <c r="AX2335" s="59"/>
      <c r="AY2335" s="46"/>
      <c r="AZ2335" s="46" t="str">
        <f>IF(Table1[[#This Row],[Cur]]&lt;&gt;"",IF(Table1[[#This Row],[Cur]]="USD","",ExchangeRate),"")</f>
        <v/>
      </c>
      <c r="BA2335" s="46" t="str">
        <f>IF(Table1[[#This Row],[Grant]]&lt;&gt;"",VLOOKUP(Table1[[#This Row],[Grant]],Grants!B:D,3),"")</f>
        <v/>
      </c>
      <c r="BB2335" s="46" t="str">
        <f>TRIM(Table1[[#This Row],[Vendor ID]])</f>
        <v/>
      </c>
      <c r="BC2335">
        <f>IF(Table1[[#This Row],[Reference Number]]=Q2334,BC2334,BC2334+1)</f>
        <v>2</v>
      </c>
    </row>
    <row r="2336" spans="1:55" ht="11.25" hidden="1" customHeight="1">
      <c r="A2336" s="1"/>
      <c r="B2336" s="88" t="str">
        <f>IF(Table1[[#This Row],[Posting Date]]&lt;&gt;"",IF(Table1[[#This Row],[Reference Number]]=Q2335,B2335+1,1),"")</f>
        <v/>
      </c>
      <c r="C2336" s="61"/>
      <c r="D2336" s="61"/>
      <c r="E2336" s="218"/>
      <c r="F2336" s="143" t="str">
        <f>IFERROR(IF(VLOOKUP(Table1[[#This Row],[Budget Code Description]],Dimentions!$X$6:$AC$132,2,FALSE)="","",VLOOKUP(Table1[[#This Row],[Budget Code Description]],Dimentions!$X$6:$AC$132,2,FALSE)),"")</f>
        <v/>
      </c>
      <c r="G2336" s="143" t="str">
        <f>IFERROR(VLOOKUP(Table1[[#This Row],[Budget Code Description]],Dimentions!$X$6:$AC$132,3,FALSE),"")</f>
        <v/>
      </c>
      <c r="H2336" s="64" t="str">
        <f>IFERROR(VLOOKUP(Table1[[#This Row],[Account]],Dimentions!$S$6:$V$233,2,FALSE),"")</f>
        <v/>
      </c>
      <c r="I2336" s="62">
        <f>_xlfn.NUMBERVALUE(LEFT(Table1[[#This Row],[Account]],1))</f>
        <v>0</v>
      </c>
      <c r="J2336" s="62" t="str">
        <f>IFERROR(VLOOKUP(Table1[[#This Row],[Budget Code Description]],Table6[#All],7,FALSE),"")</f>
        <v/>
      </c>
      <c r="K2336" s="143" t="str">
        <f>IFERROR(VLOOKUP(Table1[[#This Row],[Budget Code Description]],Table6[#All],8,FALSE),"")</f>
        <v/>
      </c>
      <c r="L2336" s="63"/>
      <c r="M2336" s="65" t="str">
        <f>IFERROR(VLOOKUP(Table1[[#This Row],[Staff ID]],Table2[],2,FALSE),"")</f>
        <v/>
      </c>
      <c r="N2336" s="211" t="str">
        <f>IFERROR(IF(VLOOKUP(Table1[[#This Row],[Budget Code Description]],Dimentions!$X$6:$AC$97,4,FALSE)="","",VLOOKUP(Table1[[#This Row],[Budget Code Description]],Dimentions!$X$6:$AC$97,4,FALSE)),"")</f>
        <v/>
      </c>
      <c r="O2336" s="65" t="str">
        <f>IFERROR(VLOOKUP(Table1[[#This Row],[Vendor ID]],Table549[],2,FALSE),"")</f>
        <v/>
      </c>
      <c r="P2336" s="63"/>
      <c r="Q2336" s="143" t="str">
        <f>IF(Table1[[#This Row],[Posting Date]]&lt;&gt;"",$D$9,"")</f>
        <v/>
      </c>
      <c r="R2336" s="159" t="str">
        <f>IF(Table1[[#This Row],[Posting Date]]&lt;&gt;"",$D$10,"")</f>
        <v/>
      </c>
      <c r="S2336" s="66"/>
      <c r="T2336" s="63"/>
      <c r="U2336" s="67"/>
      <c r="V2336" s="67"/>
      <c r="W2336" s="67" t="str">
        <f t="shared" si="36"/>
        <v/>
      </c>
      <c r="X2336" s="161" t="str">
        <f>IF(E2336="","",(IF(Table1[[#This Row],[Cur]]="USD",Table1[[#This Row],[Cur_Amount Debit]],Table1[[#This Row],[Cur_Amount Debit]]/Table1[[#This Row],[Exchange Rate]])))</f>
        <v/>
      </c>
      <c r="Y2336" s="161" t="str">
        <f>IF(E2336="","",(IF(Table1[[#This Row],[Cur]]="USD",Table1[[#This Row],[Cur_Amount Credit]],Table1[[#This Row],[Cur_Amount Credit]]/ExchangeRate)))</f>
        <v/>
      </c>
      <c r="Z2336" s="203" t="str">
        <f>IF(E2336="","",(Table1[[#This Row],[Debit USD]]-Table1[[#This Row],[Credit USD]]))</f>
        <v/>
      </c>
      <c r="AA2336" s="122"/>
      <c r="AB2336" s="1"/>
      <c r="AC2336" s="15"/>
      <c r="AD2336" s="15" t="str">
        <f>IF(AND(OR(Table1[[#This Row],[Account]]="15030",Table1[[#This Row],[Account]]="15035",Table1[[#This Row],[Account]]="20150"),Table1[[#This Row],[Vendor ID]]=""),1,"")</f>
        <v/>
      </c>
      <c r="AE2336" s="15"/>
      <c r="AF2336" s="15"/>
      <c r="AG2336" s="15"/>
      <c r="AH2336" s="46" t="str">
        <f>IF(Table1[[#This Row],[Posting Date]]&lt;&gt;"","GJ-"&amp;CountryID,"")</f>
        <v/>
      </c>
      <c r="AI2336" s="59" t="str">
        <f>IF(Table1[[#This Row],[Posting Date]]&lt;&gt;"",Table1[[#This Row],[Posting Date]],"")</f>
        <v/>
      </c>
      <c r="AJ2336" s="46"/>
      <c r="AK2336" s="46" t="str">
        <f>IF(Table1[[#This Row],[Description]]&lt;&gt;"",Table1[[#This Row],[Description]],"")</f>
        <v/>
      </c>
      <c r="AL2336" s="46" t="str">
        <f>IF(Table1[[#This Row],[Posting Date]]&lt;&gt;"",Table1[[#This Row],[Reference Number]],"")</f>
        <v/>
      </c>
      <c r="AM2336" s="46" t="str">
        <f>TRIM(Table1[[#This Row],[Line '#]])</f>
        <v/>
      </c>
      <c r="AN2336" s="46" t="str">
        <f>TRIM(Table1[[#This Row],[Account]])</f>
        <v/>
      </c>
      <c r="AO2336" s="46" t="str">
        <f>IF(Table1[[#This Row],[Posting Date]]&lt;&gt;"",$D$5,"")</f>
        <v/>
      </c>
      <c r="AP2336" s="46" t="str">
        <f>TRIM(Table1[[#This Row],[Departments-Prgrams]])</f>
        <v/>
      </c>
      <c r="AQ2336" s="46" t="str">
        <f>TRIM(Table1[[#This Row],[Grant]])</f>
        <v/>
      </c>
      <c r="AR2336" s="46" t="str">
        <f>TRIM(Table1[[#This Row],[Staff ID]])</f>
        <v/>
      </c>
      <c r="AS2336" s="46" t="str">
        <f>IF(TRIM(Table1[[#This Row],[Budget Code]])=0,"",TRIM(Table1[[#This Row],[Budget Code]]))</f>
        <v/>
      </c>
      <c r="AT2336" s="46" t="str">
        <f>IF(Table1[[#This Row],[Line Description]]&lt;&gt;"",Table1[[#This Row],[Line Description]],"")</f>
        <v/>
      </c>
      <c r="AU2336" s="46" t="str">
        <f>IF(Table1[[#This Row],[Cur_Amount Debit]]&gt;0,ROUND(Table1[[#This Row],[Cur_Amount Debit]],2),"")</f>
        <v/>
      </c>
      <c r="AV2336" s="46" t="str">
        <f>IF(Table1[[#This Row],[Cur_Amount Credit]]&gt;0,ROUND(Table1[[#This Row],[Cur_Amount Credit]],2),"")</f>
        <v/>
      </c>
      <c r="AW2336" s="46" t="str">
        <f>LEFT(Table1[[#This Row],[Cur]],3)</f>
        <v/>
      </c>
      <c r="AX2336" s="59"/>
      <c r="AY2336" s="46"/>
      <c r="AZ2336" s="46" t="str">
        <f>IF(Table1[[#This Row],[Cur]]&lt;&gt;"",IF(Table1[[#This Row],[Cur]]="USD","",ExchangeRate),"")</f>
        <v/>
      </c>
      <c r="BA2336" s="46" t="str">
        <f>IF(Table1[[#This Row],[Grant]]&lt;&gt;"",VLOOKUP(Table1[[#This Row],[Grant]],Grants!B:D,3),"")</f>
        <v/>
      </c>
      <c r="BB2336" s="46" t="str">
        <f>TRIM(Table1[[#This Row],[Vendor ID]])</f>
        <v/>
      </c>
      <c r="BC2336">
        <f>IF(Table1[[#This Row],[Reference Number]]=Q2335,BC2335,BC2335+1)</f>
        <v>2</v>
      </c>
    </row>
    <row r="2337" spans="1:55" ht="11.25" hidden="1" customHeight="1">
      <c r="A2337" s="1"/>
      <c r="B2337" s="88" t="str">
        <f>IF(Table1[[#This Row],[Posting Date]]&lt;&gt;"",IF(Table1[[#This Row],[Reference Number]]=Q2336,B2336+1,1),"")</f>
        <v/>
      </c>
      <c r="C2337" s="61"/>
      <c r="D2337" s="61"/>
      <c r="E2337" s="218"/>
      <c r="F2337" s="143" t="str">
        <f>IFERROR(IF(VLOOKUP(Table1[[#This Row],[Budget Code Description]],Dimentions!$X$6:$AC$132,2,FALSE)="","",VLOOKUP(Table1[[#This Row],[Budget Code Description]],Dimentions!$X$6:$AC$132,2,FALSE)),"")</f>
        <v/>
      </c>
      <c r="G2337" s="143" t="str">
        <f>IFERROR(VLOOKUP(Table1[[#This Row],[Budget Code Description]],Dimentions!$X$6:$AC$132,3,FALSE),"")</f>
        <v/>
      </c>
      <c r="H2337" s="64" t="str">
        <f>IFERROR(VLOOKUP(Table1[[#This Row],[Account]],Dimentions!$S$6:$V$233,2,FALSE),"")</f>
        <v/>
      </c>
      <c r="I2337" s="62">
        <f>_xlfn.NUMBERVALUE(LEFT(Table1[[#This Row],[Account]],1))</f>
        <v>0</v>
      </c>
      <c r="J2337" s="62" t="str">
        <f>IFERROR(VLOOKUP(Table1[[#This Row],[Budget Code Description]],Table6[#All],7,FALSE),"")</f>
        <v/>
      </c>
      <c r="K2337" s="143" t="str">
        <f>IFERROR(VLOOKUP(Table1[[#This Row],[Budget Code Description]],Table6[#All],8,FALSE),"")</f>
        <v/>
      </c>
      <c r="L2337" s="63"/>
      <c r="M2337" s="65" t="str">
        <f>IFERROR(VLOOKUP(Table1[[#This Row],[Staff ID]],Table2[],2,FALSE),"")</f>
        <v/>
      </c>
      <c r="N2337" s="211" t="str">
        <f>IFERROR(IF(VLOOKUP(Table1[[#This Row],[Budget Code Description]],Dimentions!$X$6:$AC$97,4,FALSE)="","",VLOOKUP(Table1[[#This Row],[Budget Code Description]],Dimentions!$X$6:$AC$97,4,FALSE)),"")</f>
        <v/>
      </c>
      <c r="O2337" s="65" t="str">
        <f>IFERROR(VLOOKUP(Table1[[#This Row],[Vendor ID]],Table549[],2,FALSE),"")</f>
        <v/>
      </c>
      <c r="P2337" s="63"/>
      <c r="Q2337" s="143" t="str">
        <f>IF(Table1[[#This Row],[Posting Date]]&lt;&gt;"",$D$9,"")</f>
        <v/>
      </c>
      <c r="R2337" s="159" t="str">
        <f>IF(Table1[[#This Row],[Posting Date]]&lt;&gt;"",$D$10,"")</f>
        <v/>
      </c>
      <c r="S2337" s="66"/>
      <c r="T2337" s="63"/>
      <c r="U2337" s="67"/>
      <c r="V2337" s="67"/>
      <c r="W2337" s="67" t="str">
        <f t="shared" si="36"/>
        <v/>
      </c>
      <c r="X2337" s="161" t="str">
        <f>IF(E2337="","",(IF(Table1[[#This Row],[Cur]]="USD",Table1[[#This Row],[Cur_Amount Debit]],Table1[[#This Row],[Cur_Amount Debit]]/Table1[[#This Row],[Exchange Rate]])))</f>
        <v/>
      </c>
      <c r="Y2337" s="161" t="str">
        <f>IF(E2337="","",(IF(Table1[[#This Row],[Cur]]="USD",Table1[[#This Row],[Cur_Amount Credit]],Table1[[#This Row],[Cur_Amount Credit]]/ExchangeRate)))</f>
        <v/>
      </c>
      <c r="Z2337" s="203" t="str">
        <f>IF(E2337="","",(Table1[[#This Row],[Debit USD]]-Table1[[#This Row],[Credit USD]]))</f>
        <v/>
      </c>
      <c r="AA2337" s="122"/>
      <c r="AB2337" s="1"/>
      <c r="AC2337" s="15"/>
      <c r="AD2337" s="15" t="str">
        <f>IF(AND(OR(Table1[[#This Row],[Account]]="15030",Table1[[#This Row],[Account]]="15035",Table1[[#This Row],[Account]]="20150"),Table1[[#This Row],[Vendor ID]]=""),1,"")</f>
        <v/>
      </c>
      <c r="AE2337" s="15"/>
      <c r="AF2337" s="15"/>
      <c r="AG2337" s="15"/>
      <c r="AH2337" s="46" t="str">
        <f>IF(Table1[[#This Row],[Posting Date]]&lt;&gt;"","GJ-"&amp;CountryID,"")</f>
        <v/>
      </c>
      <c r="AI2337" s="59" t="str">
        <f>IF(Table1[[#This Row],[Posting Date]]&lt;&gt;"",Table1[[#This Row],[Posting Date]],"")</f>
        <v/>
      </c>
      <c r="AJ2337" s="46"/>
      <c r="AK2337" s="46" t="str">
        <f>IF(Table1[[#This Row],[Description]]&lt;&gt;"",Table1[[#This Row],[Description]],"")</f>
        <v/>
      </c>
      <c r="AL2337" s="46" t="str">
        <f>IF(Table1[[#This Row],[Posting Date]]&lt;&gt;"",Table1[[#This Row],[Reference Number]],"")</f>
        <v/>
      </c>
      <c r="AM2337" s="46" t="str">
        <f>TRIM(Table1[[#This Row],[Line '#]])</f>
        <v/>
      </c>
      <c r="AN2337" s="46" t="str">
        <f>TRIM(Table1[[#This Row],[Account]])</f>
        <v/>
      </c>
      <c r="AO2337" s="46" t="str">
        <f>IF(Table1[[#This Row],[Posting Date]]&lt;&gt;"",$D$5,"")</f>
        <v/>
      </c>
      <c r="AP2337" s="46" t="str">
        <f>TRIM(Table1[[#This Row],[Departments-Prgrams]])</f>
        <v/>
      </c>
      <c r="AQ2337" s="46" t="str">
        <f>TRIM(Table1[[#This Row],[Grant]])</f>
        <v/>
      </c>
      <c r="AR2337" s="46" t="str">
        <f>TRIM(Table1[[#This Row],[Staff ID]])</f>
        <v/>
      </c>
      <c r="AS2337" s="46" t="str">
        <f>IF(TRIM(Table1[[#This Row],[Budget Code]])=0,"",TRIM(Table1[[#This Row],[Budget Code]]))</f>
        <v/>
      </c>
      <c r="AT2337" s="46" t="str">
        <f>IF(Table1[[#This Row],[Line Description]]&lt;&gt;"",Table1[[#This Row],[Line Description]],"")</f>
        <v/>
      </c>
      <c r="AU2337" s="46" t="str">
        <f>IF(Table1[[#This Row],[Cur_Amount Debit]]&gt;0,ROUND(Table1[[#This Row],[Cur_Amount Debit]],2),"")</f>
        <v/>
      </c>
      <c r="AV2337" s="46" t="str">
        <f>IF(Table1[[#This Row],[Cur_Amount Credit]]&gt;0,ROUND(Table1[[#This Row],[Cur_Amount Credit]],2),"")</f>
        <v/>
      </c>
      <c r="AW2337" s="46" t="str">
        <f>LEFT(Table1[[#This Row],[Cur]],3)</f>
        <v/>
      </c>
      <c r="AX2337" s="59"/>
      <c r="AY2337" s="46"/>
      <c r="AZ2337" s="46" t="str">
        <f>IF(Table1[[#This Row],[Cur]]&lt;&gt;"",IF(Table1[[#This Row],[Cur]]="USD","",ExchangeRate),"")</f>
        <v/>
      </c>
      <c r="BA2337" s="46" t="str">
        <f>IF(Table1[[#This Row],[Grant]]&lt;&gt;"",VLOOKUP(Table1[[#This Row],[Grant]],Grants!B:D,3),"")</f>
        <v/>
      </c>
      <c r="BB2337" s="46" t="str">
        <f>TRIM(Table1[[#This Row],[Vendor ID]])</f>
        <v/>
      </c>
      <c r="BC2337">
        <f>IF(Table1[[#This Row],[Reference Number]]=Q2336,BC2336,BC2336+1)</f>
        <v>2</v>
      </c>
    </row>
    <row r="2338" spans="1:55" ht="11.25" hidden="1" customHeight="1">
      <c r="A2338" s="1"/>
      <c r="B2338" s="88" t="str">
        <f>IF(Table1[[#This Row],[Posting Date]]&lt;&gt;"",IF(Table1[[#This Row],[Reference Number]]=Q2337,B2337+1,1),"")</f>
        <v/>
      </c>
      <c r="C2338" s="61"/>
      <c r="D2338" s="61"/>
      <c r="E2338" s="218"/>
      <c r="F2338" s="143" t="str">
        <f>IFERROR(IF(VLOOKUP(Table1[[#This Row],[Budget Code Description]],Dimentions!$X$6:$AC$132,2,FALSE)="","",VLOOKUP(Table1[[#This Row],[Budget Code Description]],Dimentions!$X$6:$AC$132,2,FALSE)),"")</f>
        <v/>
      </c>
      <c r="G2338" s="143" t="str">
        <f>IFERROR(VLOOKUP(Table1[[#This Row],[Budget Code Description]],Dimentions!$X$6:$AC$132,3,FALSE),"")</f>
        <v/>
      </c>
      <c r="H2338" s="64" t="str">
        <f>IFERROR(VLOOKUP(Table1[[#This Row],[Account]],Dimentions!$S$6:$V$233,2,FALSE),"")</f>
        <v/>
      </c>
      <c r="I2338" s="62">
        <f>_xlfn.NUMBERVALUE(LEFT(Table1[[#This Row],[Account]],1))</f>
        <v>0</v>
      </c>
      <c r="J2338" s="62" t="str">
        <f>IFERROR(VLOOKUP(Table1[[#This Row],[Budget Code Description]],Table6[#All],7,FALSE),"")</f>
        <v/>
      </c>
      <c r="K2338" s="143" t="str">
        <f>IFERROR(VLOOKUP(Table1[[#This Row],[Budget Code Description]],Table6[#All],8,FALSE),"")</f>
        <v/>
      </c>
      <c r="L2338" s="63"/>
      <c r="M2338" s="65" t="str">
        <f>IFERROR(VLOOKUP(Table1[[#This Row],[Staff ID]],Table2[],2,FALSE),"")</f>
        <v/>
      </c>
      <c r="N2338" s="211" t="str">
        <f>IFERROR(IF(VLOOKUP(Table1[[#This Row],[Budget Code Description]],Dimentions!$X$6:$AC$97,4,FALSE)="","",VLOOKUP(Table1[[#This Row],[Budget Code Description]],Dimentions!$X$6:$AC$97,4,FALSE)),"")</f>
        <v/>
      </c>
      <c r="O2338" s="65" t="str">
        <f>IFERROR(VLOOKUP(Table1[[#This Row],[Vendor ID]],Table549[],2,FALSE),"")</f>
        <v/>
      </c>
      <c r="P2338" s="63"/>
      <c r="Q2338" s="143" t="str">
        <f>IF(Table1[[#This Row],[Posting Date]]&lt;&gt;"",$D$9,"")</f>
        <v/>
      </c>
      <c r="R2338" s="159" t="str">
        <f>IF(Table1[[#This Row],[Posting Date]]&lt;&gt;"",$D$10,"")</f>
        <v/>
      </c>
      <c r="S2338" s="66"/>
      <c r="T2338" s="63"/>
      <c r="U2338" s="67"/>
      <c r="V2338" s="67"/>
      <c r="W2338" s="67" t="str">
        <f t="shared" si="36"/>
        <v/>
      </c>
      <c r="X2338" s="161" t="str">
        <f>IF(E2338="","",(IF(Table1[[#This Row],[Cur]]="USD",Table1[[#This Row],[Cur_Amount Debit]],Table1[[#This Row],[Cur_Amount Debit]]/Table1[[#This Row],[Exchange Rate]])))</f>
        <v/>
      </c>
      <c r="Y2338" s="161" t="str">
        <f>IF(E2338="","",(IF(Table1[[#This Row],[Cur]]="USD",Table1[[#This Row],[Cur_Amount Credit]],Table1[[#This Row],[Cur_Amount Credit]]/ExchangeRate)))</f>
        <v/>
      </c>
      <c r="Z2338" s="203" t="str">
        <f>IF(E2338="","",(Table1[[#This Row],[Debit USD]]-Table1[[#This Row],[Credit USD]]))</f>
        <v/>
      </c>
      <c r="AA2338" s="122"/>
      <c r="AB2338" s="1"/>
      <c r="AC2338" s="15"/>
      <c r="AD2338" s="15" t="str">
        <f>IF(AND(OR(Table1[[#This Row],[Account]]="15030",Table1[[#This Row],[Account]]="15035",Table1[[#This Row],[Account]]="20150"),Table1[[#This Row],[Vendor ID]]=""),1,"")</f>
        <v/>
      </c>
      <c r="AE2338" s="15"/>
      <c r="AF2338" s="15"/>
      <c r="AG2338" s="15"/>
      <c r="AH2338" s="46" t="str">
        <f>IF(Table1[[#This Row],[Posting Date]]&lt;&gt;"","GJ-"&amp;CountryID,"")</f>
        <v/>
      </c>
      <c r="AI2338" s="59" t="str">
        <f>IF(Table1[[#This Row],[Posting Date]]&lt;&gt;"",Table1[[#This Row],[Posting Date]],"")</f>
        <v/>
      </c>
      <c r="AJ2338" s="46"/>
      <c r="AK2338" s="46" t="str">
        <f>IF(Table1[[#This Row],[Description]]&lt;&gt;"",Table1[[#This Row],[Description]],"")</f>
        <v/>
      </c>
      <c r="AL2338" s="46" t="str">
        <f>IF(Table1[[#This Row],[Posting Date]]&lt;&gt;"",Table1[[#This Row],[Reference Number]],"")</f>
        <v/>
      </c>
      <c r="AM2338" s="46" t="str">
        <f>TRIM(Table1[[#This Row],[Line '#]])</f>
        <v/>
      </c>
      <c r="AN2338" s="46" t="str">
        <f>TRIM(Table1[[#This Row],[Account]])</f>
        <v/>
      </c>
      <c r="AO2338" s="46" t="str">
        <f>IF(Table1[[#This Row],[Posting Date]]&lt;&gt;"",$D$5,"")</f>
        <v/>
      </c>
      <c r="AP2338" s="46" t="str">
        <f>TRIM(Table1[[#This Row],[Departments-Prgrams]])</f>
        <v/>
      </c>
      <c r="AQ2338" s="46" t="str">
        <f>TRIM(Table1[[#This Row],[Grant]])</f>
        <v/>
      </c>
      <c r="AR2338" s="46" t="str">
        <f>TRIM(Table1[[#This Row],[Staff ID]])</f>
        <v/>
      </c>
      <c r="AS2338" s="46" t="str">
        <f>IF(TRIM(Table1[[#This Row],[Budget Code]])=0,"",TRIM(Table1[[#This Row],[Budget Code]]))</f>
        <v/>
      </c>
      <c r="AT2338" s="46" t="str">
        <f>IF(Table1[[#This Row],[Line Description]]&lt;&gt;"",Table1[[#This Row],[Line Description]],"")</f>
        <v/>
      </c>
      <c r="AU2338" s="46" t="str">
        <f>IF(Table1[[#This Row],[Cur_Amount Debit]]&gt;0,ROUND(Table1[[#This Row],[Cur_Amount Debit]],2),"")</f>
        <v/>
      </c>
      <c r="AV2338" s="46" t="str">
        <f>IF(Table1[[#This Row],[Cur_Amount Credit]]&gt;0,ROUND(Table1[[#This Row],[Cur_Amount Credit]],2),"")</f>
        <v/>
      </c>
      <c r="AW2338" s="46" t="str">
        <f>LEFT(Table1[[#This Row],[Cur]],3)</f>
        <v/>
      </c>
      <c r="AX2338" s="59"/>
      <c r="AY2338" s="46"/>
      <c r="AZ2338" s="46" t="str">
        <f>IF(Table1[[#This Row],[Cur]]&lt;&gt;"",IF(Table1[[#This Row],[Cur]]="USD","",ExchangeRate),"")</f>
        <v/>
      </c>
      <c r="BA2338" s="46" t="str">
        <f>IF(Table1[[#This Row],[Grant]]&lt;&gt;"",VLOOKUP(Table1[[#This Row],[Grant]],Grants!B:D,3),"")</f>
        <v/>
      </c>
      <c r="BB2338" s="46" t="str">
        <f>TRIM(Table1[[#This Row],[Vendor ID]])</f>
        <v/>
      </c>
      <c r="BC2338">
        <f>IF(Table1[[#This Row],[Reference Number]]=Q2337,BC2337,BC2337+1)</f>
        <v>2</v>
      </c>
    </row>
    <row r="2339" spans="1:55" ht="11.25" hidden="1" customHeight="1">
      <c r="A2339" s="1"/>
      <c r="B2339" s="88" t="str">
        <f>IF(Table1[[#This Row],[Posting Date]]&lt;&gt;"",IF(Table1[[#This Row],[Reference Number]]=Q2338,B2338+1,1),"")</f>
        <v/>
      </c>
      <c r="C2339" s="61"/>
      <c r="D2339" s="61"/>
      <c r="E2339" s="218"/>
      <c r="F2339" s="143" t="str">
        <f>IFERROR(IF(VLOOKUP(Table1[[#This Row],[Budget Code Description]],Dimentions!$X$6:$AC$132,2,FALSE)="","",VLOOKUP(Table1[[#This Row],[Budget Code Description]],Dimentions!$X$6:$AC$132,2,FALSE)),"")</f>
        <v/>
      </c>
      <c r="G2339" s="143" t="str">
        <f>IFERROR(VLOOKUP(Table1[[#This Row],[Budget Code Description]],Dimentions!$X$6:$AC$132,3,FALSE),"")</f>
        <v/>
      </c>
      <c r="H2339" s="64" t="str">
        <f>IFERROR(VLOOKUP(Table1[[#This Row],[Account]],Dimentions!$S$6:$V$233,2,FALSE),"")</f>
        <v/>
      </c>
      <c r="I2339" s="62">
        <f>_xlfn.NUMBERVALUE(LEFT(Table1[[#This Row],[Account]],1))</f>
        <v>0</v>
      </c>
      <c r="J2339" s="62" t="str">
        <f>IFERROR(VLOOKUP(Table1[[#This Row],[Budget Code Description]],Table6[#All],7,FALSE),"")</f>
        <v/>
      </c>
      <c r="K2339" s="143" t="str">
        <f>IFERROR(VLOOKUP(Table1[[#This Row],[Budget Code Description]],Table6[#All],8,FALSE),"")</f>
        <v/>
      </c>
      <c r="L2339" s="63"/>
      <c r="M2339" s="65" t="str">
        <f>IFERROR(VLOOKUP(Table1[[#This Row],[Staff ID]],Table2[],2,FALSE),"")</f>
        <v/>
      </c>
      <c r="N2339" s="211" t="str">
        <f>IFERROR(IF(VLOOKUP(Table1[[#This Row],[Budget Code Description]],Dimentions!$X$6:$AC$97,4,FALSE)="","",VLOOKUP(Table1[[#This Row],[Budget Code Description]],Dimentions!$X$6:$AC$97,4,FALSE)),"")</f>
        <v/>
      </c>
      <c r="O2339" s="65" t="str">
        <f>IFERROR(VLOOKUP(Table1[[#This Row],[Vendor ID]],Table549[],2,FALSE),"")</f>
        <v/>
      </c>
      <c r="P2339" s="63"/>
      <c r="Q2339" s="143" t="str">
        <f>IF(Table1[[#This Row],[Posting Date]]&lt;&gt;"",$D$9,"")</f>
        <v/>
      </c>
      <c r="R2339" s="159" t="str">
        <f>IF(Table1[[#This Row],[Posting Date]]&lt;&gt;"",$D$10,"")</f>
        <v/>
      </c>
      <c r="S2339" s="66"/>
      <c r="T2339" s="63"/>
      <c r="U2339" s="67"/>
      <c r="V2339" s="67"/>
      <c r="W2339" s="67" t="str">
        <f t="shared" si="36"/>
        <v/>
      </c>
      <c r="X2339" s="161" t="str">
        <f>IF(E2339="","",(IF(Table1[[#This Row],[Cur]]="USD",Table1[[#This Row],[Cur_Amount Debit]],Table1[[#This Row],[Cur_Amount Debit]]/Table1[[#This Row],[Exchange Rate]])))</f>
        <v/>
      </c>
      <c r="Y2339" s="161" t="str">
        <f>IF(E2339="","",(IF(Table1[[#This Row],[Cur]]="USD",Table1[[#This Row],[Cur_Amount Credit]],Table1[[#This Row],[Cur_Amount Credit]]/ExchangeRate)))</f>
        <v/>
      </c>
      <c r="Z2339" s="203" t="str">
        <f>IF(E2339="","",(Table1[[#This Row],[Debit USD]]-Table1[[#This Row],[Credit USD]]))</f>
        <v/>
      </c>
      <c r="AA2339" s="122"/>
      <c r="AB2339" s="1"/>
      <c r="AC2339" s="15"/>
      <c r="AD2339" s="15" t="str">
        <f>IF(AND(OR(Table1[[#This Row],[Account]]="15030",Table1[[#This Row],[Account]]="15035",Table1[[#This Row],[Account]]="20150"),Table1[[#This Row],[Vendor ID]]=""),1,"")</f>
        <v/>
      </c>
      <c r="AE2339" s="15"/>
      <c r="AF2339" s="15"/>
      <c r="AG2339" s="15"/>
      <c r="AH2339" s="46" t="str">
        <f>IF(Table1[[#This Row],[Posting Date]]&lt;&gt;"","GJ-"&amp;CountryID,"")</f>
        <v/>
      </c>
      <c r="AI2339" s="59" t="str">
        <f>IF(Table1[[#This Row],[Posting Date]]&lt;&gt;"",Table1[[#This Row],[Posting Date]],"")</f>
        <v/>
      </c>
      <c r="AJ2339" s="46"/>
      <c r="AK2339" s="46" t="str">
        <f>IF(Table1[[#This Row],[Description]]&lt;&gt;"",Table1[[#This Row],[Description]],"")</f>
        <v/>
      </c>
      <c r="AL2339" s="46" t="str">
        <f>IF(Table1[[#This Row],[Posting Date]]&lt;&gt;"",Table1[[#This Row],[Reference Number]],"")</f>
        <v/>
      </c>
      <c r="AM2339" s="46" t="str">
        <f>TRIM(Table1[[#This Row],[Line '#]])</f>
        <v/>
      </c>
      <c r="AN2339" s="46" t="str">
        <f>TRIM(Table1[[#This Row],[Account]])</f>
        <v/>
      </c>
      <c r="AO2339" s="46" t="str">
        <f>IF(Table1[[#This Row],[Posting Date]]&lt;&gt;"",$D$5,"")</f>
        <v/>
      </c>
      <c r="AP2339" s="46" t="str">
        <f>TRIM(Table1[[#This Row],[Departments-Prgrams]])</f>
        <v/>
      </c>
      <c r="AQ2339" s="46" t="str">
        <f>TRIM(Table1[[#This Row],[Grant]])</f>
        <v/>
      </c>
      <c r="AR2339" s="46" t="str">
        <f>TRIM(Table1[[#This Row],[Staff ID]])</f>
        <v/>
      </c>
      <c r="AS2339" s="46" t="str">
        <f>IF(TRIM(Table1[[#This Row],[Budget Code]])=0,"",TRIM(Table1[[#This Row],[Budget Code]]))</f>
        <v/>
      </c>
      <c r="AT2339" s="46" t="str">
        <f>IF(Table1[[#This Row],[Line Description]]&lt;&gt;"",Table1[[#This Row],[Line Description]],"")</f>
        <v/>
      </c>
      <c r="AU2339" s="46" t="str">
        <f>IF(Table1[[#This Row],[Cur_Amount Debit]]&gt;0,ROUND(Table1[[#This Row],[Cur_Amount Debit]],2),"")</f>
        <v/>
      </c>
      <c r="AV2339" s="46" t="str">
        <f>IF(Table1[[#This Row],[Cur_Amount Credit]]&gt;0,ROUND(Table1[[#This Row],[Cur_Amount Credit]],2),"")</f>
        <v/>
      </c>
      <c r="AW2339" s="46" t="str">
        <f>LEFT(Table1[[#This Row],[Cur]],3)</f>
        <v/>
      </c>
      <c r="AX2339" s="59"/>
      <c r="AY2339" s="46"/>
      <c r="AZ2339" s="46" t="str">
        <f>IF(Table1[[#This Row],[Cur]]&lt;&gt;"",IF(Table1[[#This Row],[Cur]]="USD","",ExchangeRate),"")</f>
        <v/>
      </c>
      <c r="BA2339" s="46" t="str">
        <f>IF(Table1[[#This Row],[Grant]]&lt;&gt;"",VLOOKUP(Table1[[#This Row],[Grant]],Grants!B:D,3),"")</f>
        <v/>
      </c>
      <c r="BB2339" s="46" t="str">
        <f>TRIM(Table1[[#This Row],[Vendor ID]])</f>
        <v/>
      </c>
      <c r="BC2339">
        <f>IF(Table1[[#This Row],[Reference Number]]=Q2338,BC2338,BC2338+1)</f>
        <v>2</v>
      </c>
    </row>
    <row r="2340" spans="1:55" ht="11.25" hidden="1" customHeight="1">
      <c r="A2340" s="1"/>
      <c r="B2340" s="88" t="str">
        <f>IF(Table1[[#This Row],[Posting Date]]&lt;&gt;"",IF(Table1[[#This Row],[Reference Number]]=Q2339,B2339+1,1),"")</f>
        <v/>
      </c>
      <c r="C2340" s="61"/>
      <c r="D2340" s="61"/>
      <c r="E2340" s="218"/>
      <c r="F2340" s="143" t="str">
        <f>IFERROR(IF(VLOOKUP(Table1[[#This Row],[Budget Code Description]],Dimentions!$X$6:$AC$132,2,FALSE)="","",VLOOKUP(Table1[[#This Row],[Budget Code Description]],Dimentions!$X$6:$AC$132,2,FALSE)),"")</f>
        <v/>
      </c>
      <c r="G2340" s="143" t="str">
        <f>IFERROR(VLOOKUP(Table1[[#This Row],[Budget Code Description]],Dimentions!$X$6:$AC$132,3,FALSE),"")</f>
        <v/>
      </c>
      <c r="H2340" s="64" t="str">
        <f>IFERROR(VLOOKUP(Table1[[#This Row],[Account]],Dimentions!$S$6:$V$233,2,FALSE),"")</f>
        <v/>
      </c>
      <c r="I2340" s="62">
        <f>_xlfn.NUMBERVALUE(LEFT(Table1[[#This Row],[Account]],1))</f>
        <v>0</v>
      </c>
      <c r="J2340" s="62" t="str">
        <f>IFERROR(VLOOKUP(Table1[[#This Row],[Budget Code Description]],Table6[#All],7,FALSE),"")</f>
        <v/>
      </c>
      <c r="K2340" s="143" t="str">
        <f>IFERROR(VLOOKUP(Table1[[#This Row],[Budget Code Description]],Table6[#All],8,FALSE),"")</f>
        <v/>
      </c>
      <c r="L2340" s="63"/>
      <c r="M2340" s="65" t="str">
        <f>IFERROR(VLOOKUP(Table1[[#This Row],[Staff ID]],Table2[],2,FALSE),"")</f>
        <v/>
      </c>
      <c r="N2340" s="211" t="str">
        <f>IFERROR(IF(VLOOKUP(Table1[[#This Row],[Budget Code Description]],Dimentions!$X$6:$AC$97,4,FALSE)="","",VLOOKUP(Table1[[#This Row],[Budget Code Description]],Dimentions!$X$6:$AC$97,4,FALSE)),"")</f>
        <v/>
      </c>
      <c r="O2340" s="65" t="str">
        <f>IFERROR(VLOOKUP(Table1[[#This Row],[Vendor ID]],Table549[],2,FALSE),"")</f>
        <v/>
      </c>
      <c r="P2340" s="63"/>
      <c r="Q2340" s="143" t="str">
        <f>IF(Table1[[#This Row],[Posting Date]]&lt;&gt;"",$D$9,"")</f>
        <v/>
      </c>
      <c r="R2340" s="159" t="str">
        <f>IF(Table1[[#This Row],[Posting Date]]&lt;&gt;"",$D$10,"")</f>
        <v/>
      </c>
      <c r="S2340" s="66"/>
      <c r="T2340" s="63"/>
      <c r="U2340" s="67"/>
      <c r="V2340" s="67"/>
      <c r="W2340" s="67" t="str">
        <f t="shared" si="36"/>
        <v/>
      </c>
      <c r="X2340" s="161" t="str">
        <f>IF(E2340="","",(IF(Table1[[#This Row],[Cur]]="USD",Table1[[#This Row],[Cur_Amount Debit]],Table1[[#This Row],[Cur_Amount Debit]]/Table1[[#This Row],[Exchange Rate]])))</f>
        <v/>
      </c>
      <c r="Y2340" s="161" t="str">
        <f>IF(E2340="","",(IF(Table1[[#This Row],[Cur]]="USD",Table1[[#This Row],[Cur_Amount Credit]],Table1[[#This Row],[Cur_Amount Credit]]/ExchangeRate)))</f>
        <v/>
      </c>
      <c r="Z2340" s="203" t="str">
        <f>IF(E2340="","",(Table1[[#This Row],[Debit USD]]-Table1[[#This Row],[Credit USD]]))</f>
        <v/>
      </c>
      <c r="AA2340" s="122"/>
      <c r="AB2340" s="1"/>
      <c r="AC2340" s="15"/>
      <c r="AD2340" s="15" t="str">
        <f>IF(AND(OR(Table1[[#This Row],[Account]]="15030",Table1[[#This Row],[Account]]="15035",Table1[[#This Row],[Account]]="20150"),Table1[[#This Row],[Vendor ID]]=""),1,"")</f>
        <v/>
      </c>
      <c r="AE2340" s="15"/>
      <c r="AF2340" s="15"/>
      <c r="AG2340" s="15"/>
      <c r="AH2340" s="46" t="str">
        <f>IF(Table1[[#This Row],[Posting Date]]&lt;&gt;"","GJ-"&amp;CountryID,"")</f>
        <v/>
      </c>
      <c r="AI2340" s="59" t="str">
        <f>IF(Table1[[#This Row],[Posting Date]]&lt;&gt;"",Table1[[#This Row],[Posting Date]],"")</f>
        <v/>
      </c>
      <c r="AJ2340" s="46"/>
      <c r="AK2340" s="46" t="str">
        <f>IF(Table1[[#This Row],[Description]]&lt;&gt;"",Table1[[#This Row],[Description]],"")</f>
        <v/>
      </c>
      <c r="AL2340" s="46" t="str">
        <f>IF(Table1[[#This Row],[Posting Date]]&lt;&gt;"",Table1[[#This Row],[Reference Number]],"")</f>
        <v/>
      </c>
      <c r="AM2340" s="46" t="str">
        <f>TRIM(Table1[[#This Row],[Line '#]])</f>
        <v/>
      </c>
      <c r="AN2340" s="46" t="str">
        <f>TRIM(Table1[[#This Row],[Account]])</f>
        <v/>
      </c>
      <c r="AO2340" s="46" t="str">
        <f>IF(Table1[[#This Row],[Posting Date]]&lt;&gt;"",$D$5,"")</f>
        <v/>
      </c>
      <c r="AP2340" s="46" t="str">
        <f>TRIM(Table1[[#This Row],[Departments-Prgrams]])</f>
        <v/>
      </c>
      <c r="AQ2340" s="46" t="str">
        <f>TRIM(Table1[[#This Row],[Grant]])</f>
        <v/>
      </c>
      <c r="AR2340" s="46" t="str">
        <f>TRIM(Table1[[#This Row],[Staff ID]])</f>
        <v/>
      </c>
      <c r="AS2340" s="46" t="str">
        <f>IF(TRIM(Table1[[#This Row],[Budget Code]])=0,"",TRIM(Table1[[#This Row],[Budget Code]]))</f>
        <v/>
      </c>
      <c r="AT2340" s="46" t="str">
        <f>IF(Table1[[#This Row],[Line Description]]&lt;&gt;"",Table1[[#This Row],[Line Description]],"")</f>
        <v/>
      </c>
      <c r="AU2340" s="46" t="str">
        <f>IF(Table1[[#This Row],[Cur_Amount Debit]]&gt;0,ROUND(Table1[[#This Row],[Cur_Amount Debit]],2),"")</f>
        <v/>
      </c>
      <c r="AV2340" s="46" t="str">
        <f>IF(Table1[[#This Row],[Cur_Amount Credit]]&gt;0,ROUND(Table1[[#This Row],[Cur_Amount Credit]],2),"")</f>
        <v/>
      </c>
      <c r="AW2340" s="46" t="str">
        <f>LEFT(Table1[[#This Row],[Cur]],3)</f>
        <v/>
      </c>
      <c r="AX2340" s="59"/>
      <c r="AY2340" s="46"/>
      <c r="AZ2340" s="46" t="str">
        <f>IF(Table1[[#This Row],[Cur]]&lt;&gt;"",IF(Table1[[#This Row],[Cur]]="USD","",ExchangeRate),"")</f>
        <v/>
      </c>
      <c r="BA2340" s="46" t="str">
        <f>IF(Table1[[#This Row],[Grant]]&lt;&gt;"",VLOOKUP(Table1[[#This Row],[Grant]],Grants!B:D,3),"")</f>
        <v/>
      </c>
      <c r="BB2340" s="46" t="str">
        <f>TRIM(Table1[[#This Row],[Vendor ID]])</f>
        <v/>
      </c>
      <c r="BC2340">
        <f>IF(Table1[[#This Row],[Reference Number]]=Q2339,BC2339,BC2339+1)</f>
        <v>2</v>
      </c>
    </row>
    <row r="2341" spans="1:55" ht="11.25" hidden="1" customHeight="1">
      <c r="A2341" s="1"/>
      <c r="B2341" s="88" t="str">
        <f>IF(Table1[[#This Row],[Posting Date]]&lt;&gt;"",IF(Table1[[#This Row],[Reference Number]]=Q2340,B2340+1,1),"")</f>
        <v/>
      </c>
      <c r="C2341" s="61"/>
      <c r="D2341" s="61"/>
      <c r="E2341" s="218"/>
      <c r="F2341" s="143" t="str">
        <f>IFERROR(IF(VLOOKUP(Table1[[#This Row],[Budget Code Description]],Dimentions!$X$6:$AC$132,2,FALSE)="","",VLOOKUP(Table1[[#This Row],[Budget Code Description]],Dimentions!$X$6:$AC$132,2,FALSE)),"")</f>
        <v/>
      </c>
      <c r="G2341" s="143" t="str">
        <f>IFERROR(VLOOKUP(Table1[[#This Row],[Budget Code Description]],Dimentions!$X$6:$AC$132,3,FALSE),"")</f>
        <v/>
      </c>
      <c r="H2341" s="64" t="str">
        <f>IFERROR(VLOOKUP(Table1[[#This Row],[Account]],Dimentions!$S$6:$V$233,2,FALSE),"")</f>
        <v/>
      </c>
      <c r="I2341" s="62">
        <f>_xlfn.NUMBERVALUE(LEFT(Table1[[#This Row],[Account]],1))</f>
        <v>0</v>
      </c>
      <c r="J2341" s="62" t="str">
        <f>IFERROR(VLOOKUP(Table1[[#This Row],[Budget Code Description]],Table6[#All],7,FALSE),"")</f>
        <v/>
      </c>
      <c r="K2341" s="143" t="str">
        <f>IFERROR(VLOOKUP(Table1[[#This Row],[Budget Code Description]],Table6[#All],8,FALSE),"")</f>
        <v/>
      </c>
      <c r="L2341" s="63"/>
      <c r="M2341" s="65" t="str">
        <f>IFERROR(VLOOKUP(Table1[[#This Row],[Staff ID]],Table2[],2,FALSE),"")</f>
        <v/>
      </c>
      <c r="N2341" s="211" t="str">
        <f>IFERROR(IF(VLOOKUP(Table1[[#This Row],[Budget Code Description]],Dimentions!$X$6:$AC$97,4,FALSE)="","",VLOOKUP(Table1[[#This Row],[Budget Code Description]],Dimentions!$X$6:$AC$97,4,FALSE)),"")</f>
        <v/>
      </c>
      <c r="O2341" s="65" t="str">
        <f>IFERROR(VLOOKUP(Table1[[#This Row],[Vendor ID]],Table549[],2,FALSE),"")</f>
        <v/>
      </c>
      <c r="P2341" s="63"/>
      <c r="Q2341" s="143" t="str">
        <f>IF(Table1[[#This Row],[Posting Date]]&lt;&gt;"",$D$9,"")</f>
        <v/>
      </c>
      <c r="R2341" s="159" t="str">
        <f>IF(Table1[[#This Row],[Posting Date]]&lt;&gt;"",$D$10,"")</f>
        <v/>
      </c>
      <c r="S2341" s="66"/>
      <c r="T2341" s="63"/>
      <c r="U2341" s="67"/>
      <c r="V2341" s="67"/>
      <c r="W2341" s="67" t="str">
        <f t="shared" si="36"/>
        <v/>
      </c>
      <c r="X2341" s="161" t="str">
        <f>IF(E2341="","",(IF(Table1[[#This Row],[Cur]]="USD",Table1[[#This Row],[Cur_Amount Debit]],Table1[[#This Row],[Cur_Amount Debit]]/Table1[[#This Row],[Exchange Rate]])))</f>
        <v/>
      </c>
      <c r="Y2341" s="161" t="str">
        <f>IF(E2341="","",(IF(Table1[[#This Row],[Cur]]="USD",Table1[[#This Row],[Cur_Amount Credit]],Table1[[#This Row],[Cur_Amount Credit]]/ExchangeRate)))</f>
        <v/>
      </c>
      <c r="Z2341" s="203" t="str">
        <f>IF(E2341="","",(Table1[[#This Row],[Debit USD]]-Table1[[#This Row],[Credit USD]]))</f>
        <v/>
      </c>
      <c r="AA2341" s="122"/>
      <c r="AB2341" s="1"/>
      <c r="AC2341" s="15"/>
      <c r="AD2341" s="15" t="str">
        <f>IF(AND(OR(Table1[[#This Row],[Account]]="15030",Table1[[#This Row],[Account]]="15035",Table1[[#This Row],[Account]]="20150"),Table1[[#This Row],[Vendor ID]]=""),1,"")</f>
        <v/>
      </c>
      <c r="AE2341" s="15"/>
      <c r="AF2341" s="15"/>
      <c r="AG2341" s="15"/>
      <c r="AH2341" s="46" t="str">
        <f>IF(Table1[[#This Row],[Posting Date]]&lt;&gt;"","GJ-"&amp;CountryID,"")</f>
        <v/>
      </c>
      <c r="AI2341" s="59" t="str">
        <f>IF(Table1[[#This Row],[Posting Date]]&lt;&gt;"",Table1[[#This Row],[Posting Date]],"")</f>
        <v/>
      </c>
      <c r="AJ2341" s="46"/>
      <c r="AK2341" s="46" t="str">
        <f>IF(Table1[[#This Row],[Description]]&lt;&gt;"",Table1[[#This Row],[Description]],"")</f>
        <v/>
      </c>
      <c r="AL2341" s="46" t="str">
        <f>IF(Table1[[#This Row],[Posting Date]]&lt;&gt;"",Table1[[#This Row],[Reference Number]],"")</f>
        <v/>
      </c>
      <c r="AM2341" s="46" t="str">
        <f>TRIM(Table1[[#This Row],[Line '#]])</f>
        <v/>
      </c>
      <c r="AN2341" s="46" t="str">
        <f>TRIM(Table1[[#This Row],[Account]])</f>
        <v/>
      </c>
      <c r="AO2341" s="46" t="str">
        <f>IF(Table1[[#This Row],[Posting Date]]&lt;&gt;"",$D$5,"")</f>
        <v/>
      </c>
      <c r="AP2341" s="46" t="str">
        <f>TRIM(Table1[[#This Row],[Departments-Prgrams]])</f>
        <v/>
      </c>
      <c r="AQ2341" s="46" t="str">
        <f>TRIM(Table1[[#This Row],[Grant]])</f>
        <v/>
      </c>
      <c r="AR2341" s="46" t="str">
        <f>TRIM(Table1[[#This Row],[Staff ID]])</f>
        <v/>
      </c>
      <c r="AS2341" s="46" t="str">
        <f>IF(TRIM(Table1[[#This Row],[Budget Code]])=0,"",TRIM(Table1[[#This Row],[Budget Code]]))</f>
        <v/>
      </c>
      <c r="AT2341" s="46" t="str">
        <f>IF(Table1[[#This Row],[Line Description]]&lt;&gt;"",Table1[[#This Row],[Line Description]],"")</f>
        <v/>
      </c>
      <c r="AU2341" s="46" t="str">
        <f>IF(Table1[[#This Row],[Cur_Amount Debit]]&gt;0,ROUND(Table1[[#This Row],[Cur_Amount Debit]],2),"")</f>
        <v/>
      </c>
      <c r="AV2341" s="46" t="str">
        <f>IF(Table1[[#This Row],[Cur_Amount Credit]]&gt;0,ROUND(Table1[[#This Row],[Cur_Amount Credit]],2),"")</f>
        <v/>
      </c>
      <c r="AW2341" s="46" t="str">
        <f>LEFT(Table1[[#This Row],[Cur]],3)</f>
        <v/>
      </c>
      <c r="AX2341" s="59"/>
      <c r="AY2341" s="46"/>
      <c r="AZ2341" s="46" t="str">
        <f>IF(Table1[[#This Row],[Cur]]&lt;&gt;"",IF(Table1[[#This Row],[Cur]]="USD","",ExchangeRate),"")</f>
        <v/>
      </c>
      <c r="BA2341" s="46" t="str">
        <f>IF(Table1[[#This Row],[Grant]]&lt;&gt;"",VLOOKUP(Table1[[#This Row],[Grant]],Grants!B:D,3),"")</f>
        <v/>
      </c>
      <c r="BB2341" s="46" t="str">
        <f>TRIM(Table1[[#This Row],[Vendor ID]])</f>
        <v/>
      </c>
      <c r="BC2341">
        <f>IF(Table1[[#This Row],[Reference Number]]=Q2340,BC2340,BC2340+1)</f>
        <v>2</v>
      </c>
    </row>
    <row r="2342" spans="1:55" ht="11.25" hidden="1" customHeight="1">
      <c r="A2342" s="1"/>
      <c r="B2342" s="88" t="str">
        <f>IF(Table1[[#This Row],[Posting Date]]&lt;&gt;"",IF(Table1[[#This Row],[Reference Number]]=Q2341,B2341+1,1),"")</f>
        <v/>
      </c>
      <c r="C2342" s="61"/>
      <c r="D2342" s="61"/>
      <c r="E2342" s="218"/>
      <c r="F2342" s="143" t="str">
        <f>IFERROR(IF(VLOOKUP(Table1[[#This Row],[Budget Code Description]],Dimentions!$X$6:$AC$132,2,FALSE)="","",VLOOKUP(Table1[[#This Row],[Budget Code Description]],Dimentions!$X$6:$AC$132,2,FALSE)),"")</f>
        <v/>
      </c>
      <c r="G2342" s="143" t="str">
        <f>IFERROR(VLOOKUP(Table1[[#This Row],[Budget Code Description]],Dimentions!$X$6:$AC$132,3,FALSE),"")</f>
        <v/>
      </c>
      <c r="H2342" s="64" t="str">
        <f>IFERROR(VLOOKUP(Table1[[#This Row],[Account]],Dimentions!$S$6:$V$233,2,FALSE),"")</f>
        <v/>
      </c>
      <c r="I2342" s="62">
        <f>_xlfn.NUMBERVALUE(LEFT(Table1[[#This Row],[Account]],1))</f>
        <v>0</v>
      </c>
      <c r="J2342" s="62" t="str">
        <f>IFERROR(VLOOKUP(Table1[[#This Row],[Budget Code Description]],Table6[#All],7,FALSE),"")</f>
        <v/>
      </c>
      <c r="K2342" s="143" t="str">
        <f>IFERROR(VLOOKUP(Table1[[#This Row],[Budget Code Description]],Table6[#All],8,FALSE),"")</f>
        <v/>
      </c>
      <c r="L2342" s="63"/>
      <c r="M2342" s="65" t="str">
        <f>IFERROR(VLOOKUP(Table1[[#This Row],[Staff ID]],Table2[],2,FALSE),"")</f>
        <v/>
      </c>
      <c r="N2342" s="211" t="str">
        <f>IFERROR(IF(VLOOKUP(Table1[[#This Row],[Budget Code Description]],Dimentions!$X$6:$AC$97,4,FALSE)="","",VLOOKUP(Table1[[#This Row],[Budget Code Description]],Dimentions!$X$6:$AC$97,4,FALSE)),"")</f>
        <v/>
      </c>
      <c r="O2342" s="65" t="str">
        <f>IFERROR(VLOOKUP(Table1[[#This Row],[Vendor ID]],Table549[],2,FALSE),"")</f>
        <v/>
      </c>
      <c r="P2342" s="63"/>
      <c r="Q2342" s="143" t="str">
        <f>IF(Table1[[#This Row],[Posting Date]]&lt;&gt;"",$D$9,"")</f>
        <v/>
      </c>
      <c r="R2342" s="159" t="str">
        <f>IF(Table1[[#This Row],[Posting Date]]&lt;&gt;"",$D$10,"")</f>
        <v/>
      </c>
      <c r="S2342" s="66"/>
      <c r="T2342" s="63"/>
      <c r="U2342" s="67"/>
      <c r="V2342" s="67"/>
      <c r="W2342" s="67" t="str">
        <f t="shared" si="36"/>
        <v/>
      </c>
      <c r="X2342" s="161" t="str">
        <f>IF(E2342="","",(IF(Table1[[#This Row],[Cur]]="USD",Table1[[#This Row],[Cur_Amount Debit]],Table1[[#This Row],[Cur_Amount Debit]]/Table1[[#This Row],[Exchange Rate]])))</f>
        <v/>
      </c>
      <c r="Y2342" s="161" t="str">
        <f>IF(E2342="","",(IF(Table1[[#This Row],[Cur]]="USD",Table1[[#This Row],[Cur_Amount Credit]],Table1[[#This Row],[Cur_Amount Credit]]/ExchangeRate)))</f>
        <v/>
      </c>
      <c r="Z2342" s="203" t="str">
        <f>IF(E2342="","",(Table1[[#This Row],[Debit USD]]-Table1[[#This Row],[Credit USD]]))</f>
        <v/>
      </c>
      <c r="AA2342" s="122"/>
      <c r="AB2342" s="1"/>
      <c r="AC2342" s="15"/>
      <c r="AD2342" s="15" t="str">
        <f>IF(AND(OR(Table1[[#This Row],[Account]]="15030",Table1[[#This Row],[Account]]="15035",Table1[[#This Row],[Account]]="20150"),Table1[[#This Row],[Vendor ID]]=""),1,"")</f>
        <v/>
      </c>
      <c r="AE2342" s="15"/>
      <c r="AF2342" s="15"/>
      <c r="AG2342" s="15"/>
      <c r="AH2342" s="46" t="str">
        <f>IF(Table1[[#This Row],[Posting Date]]&lt;&gt;"","GJ-"&amp;CountryID,"")</f>
        <v/>
      </c>
      <c r="AI2342" s="59" t="str">
        <f>IF(Table1[[#This Row],[Posting Date]]&lt;&gt;"",Table1[[#This Row],[Posting Date]],"")</f>
        <v/>
      </c>
      <c r="AJ2342" s="46"/>
      <c r="AK2342" s="46" t="str">
        <f>IF(Table1[[#This Row],[Description]]&lt;&gt;"",Table1[[#This Row],[Description]],"")</f>
        <v/>
      </c>
      <c r="AL2342" s="46" t="str">
        <f>IF(Table1[[#This Row],[Posting Date]]&lt;&gt;"",Table1[[#This Row],[Reference Number]],"")</f>
        <v/>
      </c>
      <c r="AM2342" s="46" t="str">
        <f>TRIM(Table1[[#This Row],[Line '#]])</f>
        <v/>
      </c>
      <c r="AN2342" s="46" t="str">
        <f>TRIM(Table1[[#This Row],[Account]])</f>
        <v/>
      </c>
      <c r="AO2342" s="46" t="str">
        <f>IF(Table1[[#This Row],[Posting Date]]&lt;&gt;"",$D$5,"")</f>
        <v/>
      </c>
      <c r="AP2342" s="46" t="str">
        <f>TRIM(Table1[[#This Row],[Departments-Prgrams]])</f>
        <v/>
      </c>
      <c r="AQ2342" s="46" t="str">
        <f>TRIM(Table1[[#This Row],[Grant]])</f>
        <v/>
      </c>
      <c r="AR2342" s="46" t="str">
        <f>TRIM(Table1[[#This Row],[Staff ID]])</f>
        <v/>
      </c>
      <c r="AS2342" s="46" t="str">
        <f>IF(TRIM(Table1[[#This Row],[Budget Code]])=0,"",TRIM(Table1[[#This Row],[Budget Code]]))</f>
        <v/>
      </c>
      <c r="AT2342" s="46" t="str">
        <f>IF(Table1[[#This Row],[Line Description]]&lt;&gt;"",Table1[[#This Row],[Line Description]],"")</f>
        <v/>
      </c>
      <c r="AU2342" s="46" t="str">
        <f>IF(Table1[[#This Row],[Cur_Amount Debit]]&gt;0,ROUND(Table1[[#This Row],[Cur_Amount Debit]],2),"")</f>
        <v/>
      </c>
      <c r="AV2342" s="46" t="str">
        <f>IF(Table1[[#This Row],[Cur_Amount Credit]]&gt;0,ROUND(Table1[[#This Row],[Cur_Amount Credit]],2),"")</f>
        <v/>
      </c>
      <c r="AW2342" s="46" t="str">
        <f>LEFT(Table1[[#This Row],[Cur]],3)</f>
        <v/>
      </c>
      <c r="AX2342" s="59"/>
      <c r="AY2342" s="46"/>
      <c r="AZ2342" s="46" t="str">
        <f>IF(Table1[[#This Row],[Cur]]&lt;&gt;"",IF(Table1[[#This Row],[Cur]]="USD","",ExchangeRate),"")</f>
        <v/>
      </c>
      <c r="BA2342" s="46" t="str">
        <f>IF(Table1[[#This Row],[Grant]]&lt;&gt;"",VLOOKUP(Table1[[#This Row],[Grant]],Grants!B:D,3),"")</f>
        <v/>
      </c>
      <c r="BB2342" s="46" t="str">
        <f>TRIM(Table1[[#This Row],[Vendor ID]])</f>
        <v/>
      </c>
      <c r="BC2342">
        <f>IF(Table1[[#This Row],[Reference Number]]=Q2341,BC2341,BC2341+1)</f>
        <v>2</v>
      </c>
    </row>
    <row r="2343" spans="1:55" ht="11.25" hidden="1" customHeight="1">
      <c r="A2343" s="1"/>
      <c r="B2343" s="88" t="str">
        <f>IF(Table1[[#This Row],[Posting Date]]&lt;&gt;"",IF(Table1[[#This Row],[Reference Number]]=Q2342,B2342+1,1),"")</f>
        <v/>
      </c>
      <c r="C2343" s="61"/>
      <c r="D2343" s="61"/>
      <c r="E2343" s="218"/>
      <c r="F2343" s="143" t="str">
        <f>IFERROR(IF(VLOOKUP(Table1[[#This Row],[Budget Code Description]],Dimentions!$X$6:$AC$132,2,FALSE)="","",VLOOKUP(Table1[[#This Row],[Budget Code Description]],Dimentions!$X$6:$AC$132,2,FALSE)),"")</f>
        <v/>
      </c>
      <c r="G2343" s="143" t="str">
        <f>IFERROR(VLOOKUP(Table1[[#This Row],[Budget Code Description]],Dimentions!$X$6:$AC$132,3,FALSE),"")</f>
        <v/>
      </c>
      <c r="H2343" s="64" t="str">
        <f>IFERROR(VLOOKUP(Table1[[#This Row],[Account]],Dimentions!$S$6:$V$233,2,FALSE),"")</f>
        <v/>
      </c>
      <c r="I2343" s="62">
        <f>_xlfn.NUMBERVALUE(LEFT(Table1[[#This Row],[Account]],1))</f>
        <v>0</v>
      </c>
      <c r="J2343" s="62" t="str">
        <f>IFERROR(VLOOKUP(Table1[[#This Row],[Budget Code Description]],Table6[#All],7,FALSE),"")</f>
        <v/>
      </c>
      <c r="K2343" s="143" t="str">
        <f>IFERROR(VLOOKUP(Table1[[#This Row],[Budget Code Description]],Table6[#All],8,FALSE),"")</f>
        <v/>
      </c>
      <c r="L2343" s="63"/>
      <c r="M2343" s="65" t="str">
        <f>IFERROR(VLOOKUP(Table1[[#This Row],[Staff ID]],Table2[],2,FALSE),"")</f>
        <v/>
      </c>
      <c r="N2343" s="211" t="str">
        <f>IFERROR(IF(VLOOKUP(Table1[[#This Row],[Budget Code Description]],Dimentions!$X$6:$AC$97,4,FALSE)="","",VLOOKUP(Table1[[#This Row],[Budget Code Description]],Dimentions!$X$6:$AC$97,4,FALSE)),"")</f>
        <v/>
      </c>
      <c r="O2343" s="65" t="str">
        <f>IFERROR(VLOOKUP(Table1[[#This Row],[Vendor ID]],Table549[],2,FALSE),"")</f>
        <v/>
      </c>
      <c r="P2343" s="63"/>
      <c r="Q2343" s="143" t="str">
        <f>IF(Table1[[#This Row],[Posting Date]]&lt;&gt;"",$D$9,"")</f>
        <v/>
      </c>
      <c r="R2343" s="159" t="str">
        <f>IF(Table1[[#This Row],[Posting Date]]&lt;&gt;"",$D$10,"")</f>
        <v/>
      </c>
      <c r="S2343" s="66"/>
      <c r="T2343" s="63"/>
      <c r="U2343" s="67"/>
      <c r="V2343" s="67"/>
      <c r="W2343" s="67" t="str">
        <f t="shared" si="36"/>
        <v/>
      </c>
      <c r="X2343" s="161" t="str">
        <f>IF(E2343="","",(IF(Table1[[#This Row],[Cur]]="USD",Table1[[#This Row],[Cur_Amount Debit]],Table1[[#This Row],[Cur_Amount Debit]]/Table1[[#This Row],[Exchange Rate]])))</f>
        <v/>
      </c>
      <c r="Y2343" s="161" t="str">
        <f>IF(E2343="","",(IF(Table1[[#This Row],[Cur]]="USD",Table1[[#This Row],[Cur_Amount Credit]],Table1[[#This Row],[Cur_Amount Credit]]/ExchangeRate)))</f>
        <v/>
      </c>
      <c r="Z2343" s="203" t="str">
        <f>IF(E2343="","",(Table1[[#This Row],[Debit USD]]-Table1[[#This Row],[Credit USD]]))</f>
        <v/>
      </c>
      <c r="AA2343" s="122"/>
      <c r="AB2343" s="1"/>
      <c r="AC2343" s="15"/>
      <c r="AD2343" s="15" t="str">
        <f>IF(AND(OR(Table1[[#This Row],[Account]]="15030",Table1[[#This Row],[Account]]="15035",Table1[[#This Row],[Account]]="20150"),Table1[[#This Row],[Vendor ID]]=""),1,"")</f>
        <v/>
      </c>
      <c r="AE2343" s="15"/>
      <c r="AF2343" s="15"/>
      <c r="AG2343" s="15"/>
      <c r="AH2343" s="46" t="str">
        <f>IF(Table1[[#This Row],[Posting Date]]&lt;&gt;"","GJ-"&amp;CountryID,"")</f>
        <v/>
      </c>
      <c r="AI2343" s="59" t="str">
        <f>IF(Table1[[#This Row],[Posting Date]]&lt;&gt;"",Table1[[#This Row],[Posting Date]],"")</f>
        <v/>
      </c>
      <c r="AJ2343" s="46"/>
      <c r="AK2343" s="46" t="str">
        <f>IF(Table1[[#This Row],[Description]]&lt;&gt;"",Table1[[#This Row],[Description]],"")</f>
        <v/>
      </c>
      <c r="AL2343" s="46" t="str">
        <f>IF(Table1[[#This Row],[Posting Date]]&lt;&gt;"",Table1[[#This Row],[Reference Number]],"")</f>
        <v/>
      </c>
      <c r="AM2343" s="46" t="str">
        <f>TRIM(Table1[[#This Row],[Line '#]])</f>
        <v/>
      </c>
      <c r="AN2343" s="46" t="str">
        <f>TRIM(Table1[[#This Row],[Account]])</f>
        <v/>
      </c>
      <c r="AO2343" s="46" t="str">
        <f>IF(Table1[[#This Row],[Posting Date]]&lt;&gt;"",$D$5,"")</f>
        <v/>
      </c>
      <c r="AP2343" s="46" t="str">
        <f>TRIM(Table1[[#This Row],[Departments-Prgrams]])</f>
        <v/>
      </c>
      <c r="AQ2343" s="46" t="str">
        <f>TRIM(Table1[[#This Row],[Grant]])</f>
        <v/>
      </c>
      <c r="AR2343" s="46" t="str">
        <f>TRIM(Table1[[#This Row],[Staff ID]])</f>
        <v/>
      </c>
      <c r="AS2343" s="46" t="str">
        <f>IF(TRIM(Table1[[#This Row],[Budget Code]])=0,"",TRIM(Table1[[#This Row],[Budget Code]]))</f>
        <v/>
      </c>
      <c r="AT2343" s="46" t="str">
        <f>IF(Table1[[#This Row],[Line Description]]&lt;&gt;"",Table1[[#This Row],[Line Description]],"")</f>
        <v/>
      </c>
      <c r="AU2343" s="46" t="str">
        <f>IF(Table1[[#This Row],[Cur_Amount Debit]]&gt;0,ROUND(Table1[[#This Row],[Cur_Amount Debit]],2),"")</f>
        <v/>
      </c>
      <c r="AV2343" s="46" t="str">
        <f>IF(Table1[[#This Row],[Cur_Amount Credit]]&gt;0,ROUND(Table1[[#This Row],[Cur_Amount Credit]],2),"")</f>
        <v/>
      </c>
      <c r="AW2343" s="46" t="str">
        <f>LEFT(Table1[[#This Row],[Cur]],3)</f>
        <v/>
      </c>
      <c r="AX2343" s="59"/>
      <c r="AY2343" s="46"/>
      <c r="AZ2343" s="46" t="str">
        <f>IF(Table1[[#This Row],[Cur]]&lt;&gt;"",IF(Table1[[#This Row],[Cur]]="USD","",ExchangeRate),"")</f>
        <v/>
      </c>
      <c r="BA2343" s="46" t="str">
        <f>IF(Table1[[#This Row],[Grant]]&lt;&gt;"",VLOOKUP(Table1[[#This Row],[Grant]],Grants!B:D,3),"")</f>
        <v/>
      </c>
      <c r="BB2343" s="46" t="str">
        <f>TRIM(Table1[[#This Row],[Vendor ID]])</f>
        <v/>
      </c>
      <c r="BC2343">
        <f>IF(Table1[[#This Row],[Reference Number]]=Q2342,BC2342,BC2342+1)</f>
        <v>2</v>
      </c>
    </row>
    <row r="2344" spans="1:55" ht="11.25" hidden="1" customHeight="1">
      <c r="A2344" s="1"/>
      <c r="B2344" s="88" t="str">
        <f>IF(Table1[[#This Row],[Posting Date]]&lt;&gt;"",IF(Table1[[#This Row],[Reference Number]]=Q2343,B2343+1,1),"")</f>
        <v/>
      </c>
      <c r="C2344" s="61"/>
      <c r="D2344" s="61"/>
      <c r="E2344" s="218"/>
      <c r="F2344" s="143" t="str">
        <f>IFERROR(IF(VLOOKUP(Table1[[#This Row],[Budget Code Description]],Dimentions!$X$6:$AC$132,2,FALSE)="","",VLOOKUP(Table1[[#This Row],[Budget Code Description]],Dimentions!$X$6:$AC$132,2,FALSE)),"")</f>
        <v/>
      </c>
      <c r="G2344" s="143" t="str">
        <f>IFERROR(VLOOKUP(Table1[[#This Row],[Budget Code Description]],Dimentions!$X$6:$AC$132,3,FALSE),"")</f>
        <v/>
      </c>
      <c r="H2344" s="64" t="str">
        <f>IFERROR(VLOOKUP(Table1[[#This Row],[Account]],Dimentions!$S$6:$V$233,2,FALSE),"")</f>
        <v/>
      </c>
      <c r="I2344" s="62">
        <f>_xlfn.NUMBERVALUE(LEFT(Table1[[#This Row],[Account]],1))</f>
        <v>0</v>
      </c>
      <c r="J2344" s="62" t="str">
        <f>IFERROR(VLOOKUP(Table1[[#This Row],[Budget Code Description]],Table6[#All],7,FALSE),"")</f>
        <v/>
      </c>
      <c r="K2344" s="143" t="str">
        <f>IFERROR(VLOOKUP(Table1[[#This Row],[Budget Code Description]],Table6[#All],8,FALSE),"")</f>
        <v/>
      </c>
      <c r="L2344" s="63"/>
      <c r="M2344" s="65" t="str">
        <f>IFERROR(VLOOKUP(Table1[[#This Row],[Staff ID]],Table2[],2,FALSE),"")</f>
        <v/>
      </c>
      <c r="N2344" s="211" t="str">
        <f>IFERROR(IF(VLOOKUP(Table1[[#This Row],[Budget Code Description]],Dimentions!$X$6:$AC$97,4,FALSE)="","",VLOOKUP(Table1[[#This Row],[Budget Code Description]],Dimentions!$X$6:$AC$97,4,FALSE)),"")</f>
        <v/>
      </c>
      <c r="O2344" s="65" t="str">
        <f>IFERROR(VLOOKUP(Table1[[#This Row],[Vendor ID]],Table549[],2,FALSE),"")</f>
        <v/>
      </c>
      <c r="P2344" s="63"/>
      <c r="Q2344" s="143" t="str">
        <f>IF(Table1[[#This Row],[Posting Date]]&lt;&gt;"",$D$9,"")</f>
        <v/>
      </c>
      <c r="R2344" s="159" t="str">
        <f>IF(Table1[[#This Row],[Posting Date]]&lt;&gt;"",$D$10,"")</f>
        <v/>
      </c>
      <c r="S2344" s="66"/>
      <c r="T2344" s="63"/>
      <c r="U2344" s="67"/>
      <c r="V2344" s="67"/>
      <c r="W2344" s="67" t="str">
        <f t="shared" si="36"/>
        <v/>
      </c>
      <c r="X2344" s="161" t="str">
        <f>IF(E2344="","",(IF(Table1[[#This Row],[Cur]]="USD",Table1[[#This Row],[Cur_Amount Debit]],Table1[[#This Row],[Cur_Amount Debit]]/Table1[[#This Row],[Exchange Rate]])))</f>
        <v/>
      </c>
      <c r="Y2344" s="161" t="str">
        <f>IF(E2344="","",(IF(Table1[[#This Row],[Cur]]="USD",Table1[[#This Row],[Cur_Amount Credit]],Table1[[#This Row],[Cur_Amount Credit]]/ExchangeRate)))</f>
        <v/>
      </c>
      <c r="Z2344" s="203" t="str">
        <f>IF(E2344="","",(Table1[[#This Row],[Debit USD]]-Table1[[#This Row],[Credit USD]]))</f>
        <v/>
      </c>
      <c r="AA2344" s="122"/>
      <c r="AB2344" s="1"/>
      <c r="AC2344" s="15"/>
      <c r="AD2344" s="15" t="str">
        <f>IF(AND(OR(Table1[[#This Row],[Account]]="15030",Table1[[#This Row],[Account]]="15035",Table1[[#This Row],[Account]]="20150"),Table1[[#This Row],[Vendor ID]]=""),1,"")</f>
        <v/>
      </c>
      <c r="AE2344" s="15"/>
      <c r="AF2344" s="15"/>
      <c r="AG2344" s="15"/>
      <c r="AH2344" s="46" t="str">
        <f>IF(Table1[[#This Row],[Posting Date]]&lt;&gt;"","GJ-"&amp;CountryID,"")</f>
        <v/>
      </c>
      <c r="AI2344" s="59" t="str">
        <f>IF(Table1[[#This Row],[Posting Date]]&lt;&gt;"",Table1[[#This Row],[Posting Date]],"")</f>
        <v/>
      </c>
      <c r="AJ2344" s="46"/>
      <c r="AK2344" s="46" t="str">
        <f>IF(Table1[[#This Row],[Description]]&lt;&gt;"",Table1[[#This Row],[Description]],"")</f>
        <v/>
      </c>
      <c r="AL2344" s="46" t="str">
        <f>IF(Table1[[#This Row],[Posting Date]]&lt;&gt;"",Table1[[#This Row],[Reference Number]],"")</f>
        <v/>
      </c>
      <c r="AM2344" s="46" t="str">
        <f>TRIM(Table1[[#This Row],[Line '#]])</f>
        <v/>
      </c>
      <c r="AN2344" s="46" t="str">
        <f>TRIM(Table1[[#This Row],[Account]])</f>
        <v/>
      </c>
      <c r="AO2344" s="46" t="str">
        <f>IF(Table1[[#This Row],[Posting Date]]&lt;&gt;"",$D$5,"")</f>
        <v/>
      </c>
      <c r="AP2344" s="46" t="str">
        <f>TRIM(Table1[[#This Row],[Departments-Prgrams]])</f>
        <v/>
      </c>
      <c r="AQ2344" s="46" t="str">
        <f>TRIM(Table1[[#This Row],[Grant]])</f>
        <v/>
      </c>
      <c r="AR2344" s="46" t="str">
        <f>TRIM(Table1[[#This Row],[Staff ID]])</f>
        <v/>
      </c>
      <c r="AS2344" s="46" t="str">
        <f>IF(TRIM(Table1[[#This Row],[Budget Code]])=0,"",TRIM(Table1[[#This Row],[Budget Code]]))</f>
        <v/>
      </c>
      <c r="AT2344" s="46" t="str">
        <f>IF(Table1[[#This Row],[Line Description]]&lt;&gt;"",Table1[[#This Row],[Line Description]],"")</f>
        <v/>
      </c>
      <c r="AU2344" s="46" t="str">
        <f>IF(Table1[[#This Row],[Cur_Amount Debit]]&gt;0,ROUND(Table1[[#This Row],[Cur_Amount Debit]],2),"")</f>
        <v/>
      </c>
      <c r="AV2344" s="46" t="str">
        <f>IF(Table1[[#This Row],[Cur_Amount Credit]]&gt;0,ROUND(Table1[[#This Row],[Cur_Amount Credit]],2),"")</f>
        <v/>
      </c>
      <c r="AW2344" s="46" t="str">
        <f>LEFT(Table1[[#This Row],[Cur]],3)</f>
        <v/>
      </c>
      <c r="AX2344" s="59"/>
      <c r="AY2344" s="46"/>
      <c r="AZ2344" s="46" t="str">
        <f>IF(Table1[[#This Row],[Cur]]&lt;&gt;"",IF(Table1[[#This Row],[Cur]]="USD","",ExchangeRate),"")</f>
        <v/>
      </c>
      <c r="BA2344" s="46" t="str">
        <f>IF(Table1[[#This Row],[Grant]]&lt;&gt;"",VLOOKUP(Table1[[#This Row],[Grant]],Grants!B:D,3),"")</f>
        <v/>
      </c>
      <c r="BB2344" s="46" t="str">
        <f>TRIM(Table1[[#This Row],[Vendor ID]])</f>
        <v/>
      </c>
      <c r="BC2344">
        <f>IF(Table1[[#This Row],[Reference Number]]=Q2343,BC2343,BC2343+1)</f>
        <v>2</v>
      </c>
    </row>
    <row r="2345" spans="1:55" ht="11.25" hidden="1" customHeight="1">
      <c r="A2345" s="1"/>
      <c r="B2345" s="88" t="str">
        <f>IF(Table1[[#This Row],[Posting Date]]&lt;&gt;"",IF(Table1[[#This Row],[Reference Number]]=Q2344,B2344+1,1),"")</f>
        <v/>
      </c>
      <c r="C2345" s="61"/>
      <c r="D2345" s="61"/>
      <c r="E2345" s="218"/>
      <c r="F2345" s="143" t="str">
        <f>IFERROR(IF(VLOOKUP(Table1[[#This Row],[Budget Code Description]],Dimentions!$X$6:$AC$132,2,FALSE)="","",VLOOKUP(Table1[[#This Row],[Budget Code Description]],Dimentions!$X$6:$AC$132,2,FALSE)),"")</f>
        <v/>
      </c>
      <c r="G2345" s="143" t="str">
        <f>IFERROR(VLOOKUP(Table1[[#This Row],[Budget Code Description]],Dimentions!$X$6:$AC$132,3,FALSE),"")</f>
        <v/>
      </c>
      <c r="H2345" s="64" t="str">
        <f>IFERROR(VLOOKUP(Table1[[#This Row],[Account]],Dimentions!$S$6:$V$233,2,FALSE),"")</f>
        <v/>
      </c>
      <c r="I2345" s="62">
        <f>_xlfn.NUMBERVALUE(LEFT(Table1[[#This Row],[Account]],1))</f>
        <v>0</v>
      </c>
      <c r="J2345" s="62" t="str">
        <f>IFERROR(VLOOKUP(Table1[[#This Row],[Budget Code Description]],Table6[#All],7,FALSE),"")</f>
        <v/>
      </c>
      <c r="K2345" s="143" t="str">
        <f>IFERROR(VLOOKUP(Table1[[#This Row],[Budget Code Description]],Table6[#All],8,FALSE),"")</f>
        <v/>
      </c>
      <c r="L2345" s="63"/>
      <c r="M2345" s="65" t="str">
        <f>IFERROR(VLOOKUP(Table1[[#This Row],[Staff ID]],Table2[],2,FALSE),"")</f>
        <v/>
      </c>
      <c r="N2345" s="211" t="str">
        <f>IFERROR(IF(VLOOKUP(Table1[[#This Row],[Budget Code Description]],Dimentions!$X$6:$AC$97,4,FALSE)="","",VLOOKUP(Table1[[#This Row],[Budget Code Description]],Dimentions!$X$6:$AC$97,4,FALSE)),"")</f>
        <v/>
      </c>
      <c r="O2345" s="65" t="str">
        <f>IFERROR(VLOOKUP(Table1[[#This Row],[Vendor ID]],Table549[],2,FALSE),"")</f>
        <v/>
      </c>
      <c r="P2345" s="63"/>
      <c r="Q2345" s="143" t="str">
        <f>IF(Table1[[#This Row],[Posting Date]]&lt;&gt;"",$D$9,"")</f>
        <v/>
      </c>
      <c r="R2345" s="159" t="str">
        <f>IF(Table1[[#This Row],[Posting Date]]&lt;&gt;"",$D$10,"")</f>
        <v/>
      </c>
      <c r="S2345" s="66"/>
      <c r="T2345" s="63"/>
      <c r="U2345" s="67"/>
      <c r="V2345" s="67"/>
      <c r="W2345" s="67" t="str">
        <f t="shared" ref="W2345:W2408" si="37">IF(E2345="","",(ExchangeRate))</f>
        <v/>
      </c>
      <c r="X2345" s="161" t="str">
        <f>IF(E2345="","",(IF(Table1[[#This Row],[Cur]]="USD",Table1[[#This Row],[Cur_Amount Debit]],Table1[[#This Row],[Cur_Amount Debit]]/Table1[[#This Row],[Exchange Rate]])))</f>
        <v/>
      </c>
      <c r="Y2345" s="161" t="str">
        <f>IF(E2345="","",(IF(Table1[[#This Row],[Cur]]="USD",Table1[[#This Row],[Cur_Amount Credit]],Table1[[#This Row],[Cur_Amount Credit]]/ExchangeRate)))</f>
        <v/>
      </c>
      <c r="Z2345" s="203" t="str">
        <f>IF(E2345="","",(Table1[[#This Row],[Debit USD]]-Table1[[#This Row],[Credit USD]]))</f>
        <v/>
      </c>
      <c r="AA2345" s="122"/>
      <c r="AB2345" s="1"/>
      <c r="AC2345" s="15"/>
      <c r="AD2345" s="15" t="str">
        <f>IF(AND(OR(Table1[[#This Row],[Account]]="15030",Table1[[#This Row],[Account]]="15035",Table1[[#This Row],[Account]]="20150"),Table1[[#This Row],[Vendor ID]]=""),1,"")</f>
        <v/>
      </c>
      <c r="AE2345" s="15"/>
      <c r="AF2345" s="15"/>
      <c r="AG2345" s="15"/>
      <c r="AH2345" s="46" t="str">
        <f>IF(Table1[[#This Row],[Posting Date]]&lt;&gt;"","GJ-"&amp;CountryID,"")</f>
        <v/>
      </c>
      <c r="AI2345" s="59" t="str">
        <f>IF(Table1[[#This Row],[Posting Date]]&lt;&gt;"",Table1[[#This Row],[Posting Date]],"")</f>
        <v/>
      </c>
      <c r="AJ2345" s="46"/>
      <c r="AK2345" s="46" t="str">
        <f>IF(Table1[[#This Row],[Description]]&lt;&gt;"",Table1[[#This Row],[Description]],"")</f>
        <v/>
      </c>
      <c r="AL2345" s="46" t="str">
        <f>IF(Table1[[#This Row],[Posting Date]]&lt;&gt;"",Table1[[#This Row],[Reference Number]],"")</f>
        <v/>
      </c>
      <c r="AM2345" s="46" t="str">
        <f>TRIM(Table1[[#This Row],[Line '#]])</f>
        <v/>
      </c>
      <c r="AN2345" s="46" t="str">
        <f>TRIM(Table1[[#This Row],[Account]])</f>
        <v/>
      </c>
      <c r="AO2345" s="46" t="str">
        <f>IF(Table1[[#This Row],[Posting Date]]&lt;&gt;"",$D$5,"")</f>
        <v/>
      </c>
      <c r="AP2345" s="46" t="str">
        <f>TRIM(Table1[[#This Row],[Departments-Prgrams]])</f>
        <v/>
      </c>
      <c r="AQ2345" s="46" t="str">
        <f>TRIM(Table1[[#This Row],[Grant]])</f>
        <v/>
      </c>
      <c r="AR2345" s="46" t="str">
        <f>TRIM(Table1[[#This Row],[Staff ID]])</f>
        <v/>
      </c>
      <c r="AS2345" s="46" t="str">
        <f>IF(TRIM(Table1[[#This Row],[Budget Code]])=0,"",TRIM(Table1[[#This Row],[Budget Code]]))</f>
        <v/>
      </c>
      <c r="AT2345" s="46" t="str">
        <f>IF(Table1[[#This Row],[Line Description]]&lt;&gt;"",Table1[[#This Row],[Line Description]],"")</f>
        <v/>
      </c>
      <c r="AU2345" s="46" t="str">
        <f>IF(Table1[[#This Row],[Cur_Amount Debit]]&gt;0,ROUND(Table1[[#This Row],[Cur_Amount Debit]],2),"")</f>
        <v/>
      </c>
      <c r="AV2345" s="46" t="str">
        <f>IF(Table1[[#This Row],[Cur_Amount Credit]]&gt;0,ROUND(Table1[[#This Row],[Cur_Amount Credit]],2),"")</f>
        <v/>
      </c>
      <c r="AW2345" s="46" t="str">
        <f>LEFT(Table1[[#This Row],[Cur]],3)</f>
        <v/>
      </c>
      <c r="AX2345" s="59"/>
      <c r="AY2345" s="46"/>
      <c r="AZ2345" s="46" t="str">
        <f>IF(Table1[[#This Row],[Cur]]&lt;&gt;"",IF(Table1[[#This Row],[Cur]]="USD","",ExchangeRate),"")</f>
        <v/>
      </c>
      <c r="BA2345" s="46" t="str">
        <f>IF(Table1[[#This Row],[Grant]]&lt;&gt;"",VLOOKUP(Table1[[#This Row],[Grant]],Grants!B:D,3),"")</f>
        <v/>
      </c>
      <c r="BB2345" s="46" t="str">
        <f>TRIM(Table1[[#This Row],[Vendor ID]])</f>
        <v/>
      </c>
      <c r="BC2345">
        <f>IF(Table1[[#This Row],[Reference Number]]=Q2344,BC2344,BC2344+1)</f>
        <v>2</v>
      </c>
    </row>
    <row r="2346" spans="1:55" ht="11.25" hidden="1" customHeight="1">
      <c r="A2346" s="1"/>
      <c r="B2346" s="88" t="str">
        <f>IF(Table1[[#This Row],[Posting Date]]&lt;&gt;"",IF(Table1[[#This Row],[Reference Number]]=Q2345,B2345+1,1),"")</f>
        <v/>
      </c>
      <c r="C2346" s="61"/>
      <c r="D2346" s="61"/>
      <c r="E2346" s="218"/>
      <c r="F2346" s="143" t="str">
        <f>IFERROR(IF(VLOOKUP(Table1[[#This Row],[Budget Code Description]],Dimentions!$X$6:$AC$132,2,FALSE)="","",VLOOKUP(Table1[[#This Row],[Budget Code Description]],Dimentions!$X$6:$AC$132,2,FALSE)),"")</f>
        <v/>
      </c>
      <c r="G2346" s="143" t="str">
        <f>IFERROR(VLOOKUP(Table1[[#This Row],[Budget Code Description]],Dimentions!$X$6:$AC$132,3,FALSE),"")</f>
        <v/>
      </c>
      <c r="H2346" s="64" t="str">
        <f>IFERROR(VLOOKUP(Table1[[#This Row],[Account]],Dimentions!$S$6:$V$233,2,FALSE),"")</f>
        <v/>
      </c>
      <c r="I2346" s="62">
        <f>_xlfn.NUMBERVALUE(LEFT(Table1[[#This Row],[Account]],1))</f>
        <v>0</v>
      </c>
      <c r="J2346" s="62" t="str">
        <f>IFERROR(VLOOKUP(Table1[[#This Row],[Budget Code Description]],Table6[#All],7,FALSE),"")</f>
        <v/>
      </c>
      <c r="K2346" s="143" t="str">
        <f>IFERROR(VLOOKUP(Table1[[#This Row],[Budget Code Description]],Table6[#All],8,FALSE),"")</f>
        <v/>
      </c>
      <c r="L2346" s="63"/>
      <c r="M2346" s="65" t="str">
        <f>IFERROR(VLOOKUP(Table1[[#This Row],[Staff ID]],Table2[],2,FALSE),"")</f>
        <v/>
      </c>
      <c r="N2346" s="211" t="str">
        <f>IFERROR(IF(VLOOKUP(Table1[[#This Row],[Budget Code Description]],Dimentions!$X$6:$AC$97,4,FALSE)="","",VLOOKUP(Table1[[#This Row],[Budget Code Description]],Dimentions!$X$6:$AC$97,4,FALSE)),"")</f>
        <v/>
      </c>
      <c r="O2346" s="65" t="str">
        <f>IFERROR(VLOOKUP(Table1[[#This Row],[Vendor ID]],Table549[],2,FALSE),"")</f>
        <v/>
      </c>
      <c r="P2346" s="63"/>
      <c r="Q2346" s="143" t="str">
        <f>IF(Table1[[#This Row],[Posting Date]]&lt;&gt;"",$D$9,"")</f>
        <v/>
      </c>
      <c r="R2346" s="159" t="str">
        <f>IF(Table1[[#This Row],[Posting Date]]&lt;&gt;"",$D$10,"")</f>
        <v/>
      </c>
      <c r="S2346" s="66"/>
      <c r="T2346" s="63"/>
      <c r="U2346" s="67"/>
      <c r="V2346" s="67"/>
      <c r="W2346" s="67" t="str">
        <f t="shared" si="37"/>
        <v/>
      </c>
      <c r="X2346" s="161" t="str">
        <f>IF(E2346="","",(IF(Table1[[#This Row],[Cur]]="USD",Table1[[#This Row],[Cur_Amount Debit]],Table1[[#This Row],[Cur_Amount Debit]]/Table1[[#This Row],[Exchange Rate]])))</f>
        <v/>
      </c>
      <c r="Y2346" s="161" t="str">
        <f>IF(E2346="","",(IF(Table1[[#This Row],[Cur]]="USD",Table1[[#This Row],[Cur_Amount Credit]],Table1[[#This Row],[Cur_Amount Credit]]/ExchangeRate)))</f>
        <v/>
      </c>
      <c r="Z2346" s="203" t="str">
        <f>IF(E2346="","",(Table1[[#This Row],[Debit USD]]-Table1[[#This Row],[Credit USD]]))</f>
        <v/>
      </c>
      <c r="AA2346" s="122"/>
      <c r="AB2346" s="1"/>
      <c r="AC2346" s="15"/>
      <c r="AD2346" s="15" t="str">
        <f>IF(AND(OR(Table1[[#This Row],[Account]]="15030",Table1[[#This Row],[Account]]="15035",Table1[[#This Row],[Account]]="20150"),Table1[[#This Row],[Vendor ID]]=""),1,"")</f>
        <v/>
      </c>
      <c r="AE2346" s="15"/>
      <c r="AF2346" s="15"/>
      <c r="AG2346" s="15"/>
      <c r="AH2346" s="46" t="str">
        <f>IF(Table1[[#This Row],[Posting Date]]&lt;&gt;"","GJ-"&amp;CountryID,"")</f>
        <v/>
      </c>
      <c r="AI2346" s="59" t="str">
        <f>IF(Table1[[#This Row],[Posting Date]]&lt;&gt;"",Table1[[#This Row],[Posting Date]],"")</f>
        <v/>
      </c>
      <c r="AJ2346" s="46"/>
      <c r="AK2346" s="46" t="str">
        <f>IF(Table1[[#This Row],[Description]]&lt;&gt;"",Table1[[#This Row],[Description]],"")</f>
        <v/>
      </c>
      <c r="AL2346" s="46" t="str">
        <f>IF(Table1[[#This Row],[Posting Date]]&lt;&gt;"",Table1[[#This Row],[Reference Number]],"")</f>
        <v/>
      </c>
      <c r="AM2346" s="46" t="str">
        <f>TRIM(Table1[[#This Row],[Line '#]])</f>
        <v/>
      </c>
      <c r="AN2346" s="46" t="str">
        <f>TRIM(Table1[[#This Row],[Account]])</f>
        <v/>
      </c>
      <c r="AO2346" s="46" t="str">
        <f>IF(Table1[[#This Row],[Posting Date]]&lt;&gt;"",$D$5,"")</f>
        <v/>
      </c>
      <c r="AP2346" s="46" t="str">
        <f>TRIM(Table1[[#This Row],[Departments-Prgrams]])</f>
        <v/>
      </c>
      <c r="AQ2346" s="46" t="str">
        <f>TRIM(Table1[[#This Row],[Grant]])</f>
        <v/>
      </c>
      <c r="AR2346" s="46" t="str">
        <f>TRIM(Table1[[#This Row],[Staff ID]])</f>
        <v/>
      </c>
      <c r="AS2346" s="46" t="str">
        <f>IF(TRIM(Table1[[#This Row],[Budget Code]])=0,"",TRIM(Table1[[#This Row],[Budget Code]]))</f>
        <v/>
      </c>
      <c r="AT2346" s="46" t="str">
        <f>IF(Table1[[#This Row],[Line Description]]&lt;&gt;"",Table1[[#This Row],[Line Description]],"")</f>
        <v/>
      </c>
      <c r="AU2346" s="46" t="str">
        <f>IF(Table1[[#This Row],[Cur_Amount Debit]]&gt;0,ROUND(Table1[[#This Row],[Cur_Amount Debit]],2),"")</f>
        <v/>
      </c>
      <c r="AV2346" s="46" t="str">
        <f>IF(Table1[[#This Row],[Cur_Amount Credit]]&gt;0,ROUND(Table1[[#This Row],[Cur_Amount Credit]],2),"")</f>
        <v/>
      </c>
      <c r="AW2346" s="46" t="str">
        <f>LEFT(Table1[[#This Row],[Cur]],3)</f>
        <v/>
      </c>
      <c r="AX2346" s="59"/>
      <c r="AY2346" s="46"/>
      <c r="AZ2346" s="46" t="str">
        <f>IF(Table1[[#This Row],[Cur]]&lt;&gt;"",IF(Table1[[#This Row],[Cur]]="USD","",ExchangeRate),"")</f>
        <v/>
      </c>
      <c r="BA2346" s="46" t="str">
        <f>IF(Table1[[#This Row],[Grant]]&lt;&gt;"",VLOOKUP(Table1[[#This Row],[Grant]],Grants!B:D,3),"")</f>
        <v/>
      </c>
      <c r="BB2346" s="46" t="str">
        <f>TRIM(Table1[[#This Row],[Vendor ID]])</f>
        <v/>
      </c>
      <c r="BC2346">
        <f>IF(Table1[[#This Row],[Reference Number]]=Q2345,BC2345,BC2345+1)</f>
        <v>2</v>
      </c>
    </row>
    <row r="2347" spans="1:55" ht="11.25" hidden="1" customHeight="1">
      <c r="A2347" s="1"/>
      <c r="B2347" s="88" t="str">
        <f>IF(Table1[[#This Row],[Posting Date]]&lt;&gt;"",IF(Table1[[#This Row],[Reference Number]]=Q2346,B2346+1,1),"")</f>
        <v/>
      </c>
      <c r="C2347" s="61"/>
      <c r="D2347" s="61"/>
      <c r="E2347" s="218"/>
      <c r="F2347" s="143" t="str">
        <f>IFERROR(IF(VLOOKUP(Table1[[#This Row],[Budget Code Description]],Dimentions!$X$6:$AC$132,2,FALSE)="","",VLOOKUP(Table1[[#This Row],[Budget Code Description]],Dimentions!$X$6:$AC$132,2,FALSE)),"")</f>
        <v/>
      </c>
      <c r="G2347" s="143" t="str">
        <f>IFERROR(VLOOKUP(Table1[[#This Row],[Budget Code Description]],Dimentions!$X$6:$AC$132,3,FALSE),"")</f>
        <v/>
      </c>
      <c r="H2347" s="64" t="str">
        <f>IFERROR(VLOOKUP(Table1[[#This Row],[Account]],Dimentions!$S$6:$V$233,2,FALSE),"")</f>
        <v/>
      </c>
      <c r="I2347" s="62">
        <f>_xlfn.NUMBERVALUE(LEFT(Table1[[#This Row],[Account]],1))</f>
        <v>0</v>
      </c>
      <c r="J2347" s="62" t="str">
        <f>IFERROR(VLOOKUP(Table1[[#This Row],[Budget Code Description]],Table6[#All],7,FALSE),"")</f>
        <v/>
      </c>
      <c r="K2347" s="143" t="str">
        <f>IFERROR(VLOOKUP(Table1[[#This Row],[Budget Code Description]],Table6[#All],8,FALSE),"")</f>
        <v/>
      </c>
      <c r="L2347" s="63"/>
      <c r="M2347" s="65" t="str">
        <f>IFERROR(VLOOKUP(Table1[[#This Row],[Staff ID]],Table2[],2,FALSE),"")</f>
        <v/>
      </c>
      <c r="N2347" s="211" t="str">
        <f>IFERROR(IF(VLOOKUP(Table1[[#This Row],[Budget Code Description]],Dimentions!$X$6:$AC$97,4,FALSE)="","",VLOOKUP(Table1[[#This Row],[Budget Code Description]],Dimentions!$X$6:$AC$97,4,FALSE)),"")</f>
        <v/>
      </c>
      <c r="O2347" s="65" t="str">
        <f>IFERROR(VLOOKUP(Table1[[#This Row],[Vendor ID]],Table549[],2,FALSE),"")</f>
        <v/>
      </c>
      <c r="P2347" s="63"/>
      <c r="Q2347" s="143" t="str">
        <f>IF(Table1[[#This Row],[Posting Date]]&lt;&gt;"",$D$9,"")</f>
        <v/>
      </c>
      <c r="R2347" s="159" t="str">
        <f>IF(Table1[[#This Row],[Posting Date]]&lt;&gt;"",$D$10,"")</f>
        <v/>
      </c>
      <c r="S2347" s="66"/>
      <c r="T2347" s="63"/>
      <c r="U2347" s="67"/>
      <c r="V2347" s="67"/>
      <c r="W2347" s="67" t="str">
        <f t="shared" si="37"/>
        <v/>
      </c>
      <c r="X2347" s="161" t="str">
        <f>IF(E2347="","",(IF(Table1[[#This Row],[Cur]]="USD",Table1[[#This Row],[Cur_Amount Debit]],Table1[[#This Row],[Cur_Amount Debit]]/Table1[[#This Row],[Exchange Rate]])))</f>
        <v/>
      </c>
      <c r="Y2347" s="161" t="str">
        <f>IF(E2347="","",(IF(Table1[[#This Row],[Cur]]="USD",Table1[[#This Row],[Cur_Amount Credit]],Table1[[#This Row],[Cur_Amount Credit]]/ExchangeRate)))</f>
        <v/>
      </c>
      <c r="Z2347" s="203" t="str">
        <f>IF(E2347="","",(Table1[[#This Row],[Debit USD]]-Table1[[#This Row],[Credit USD]]))</f>
        <v/>
      </c>
      <c r="AA2347" s="122"/>
      <c r="AB2347" s="1"/>
      <c r="AC2347" s="15"/>
      <c r="AD2347" s="15" t="str">
        <f>IF(AND(OR(Table1[[#This Row],[Account]]="15030",Table1[[#This Row],[Account]]="15035",Table1[[#This Row],[Account]]="20150"),Table1[[#This Row],[Vendor ID]]=""),1,"")</f>
        <v/>
      </c>
      <c r="AE2347" s="15"/>
      <c r="AF2347" s="15"/>
      <c r="AG2347" s="15"/>
      <c r="AH2347" s="46" t="str">
        <f>IF(Table1[[#This Row],[Posting Date]]&lt;&gt;"","GJ-"&amp;CountryID,"")</f>
        <v/>
      </c>
      <c r="AI2347" s="59" t="str">
        <f>IF(Table1[[#This Row],[Posting Date]]&lt;&gt;"",Table1[[#This Row],[Posting Date]],"")</f>
        <v/>
      </c>
      <c r="AJ2347" s="46"/>
      <c r="AK2347" s="46" t="str">
        <f>IF(Table1[[#This Row],[Description]]&lt;&gt;"",Table1[[#This Row],[Description]],"")</f>
        <v/>
      </c>
      <c r="AL2347" s="46" t="str">
        <f>IF(Table1[[#This Row],[Posting Date]]&lt;&gt;"",Table1[[#This Row],[Reference Number]],"")</f>
        <v/>
      </c>
      <c r="AM2347" s="46" t="str">
        <f>TRIM(Table1[[#This Row],[Line '#]])</f>
        <v/>
      </c>
      <c r="AN2347" s="46" t="str">
        <f>TRIM(Table1[[#This Row],[Account]])</f>
        <v/>
      </c>
      <c r="AO2347" s="46" t="str">
        <f>IF(Table1[[#This Row],[Posting Date]]&lt;&gt;"",$D$5,"")</f>
        <v/>
      </c>
      <c r="AP2347" s="46" t="str">
        <f>TRIM(Table1[[#This Row],[Departments-Prgrams]])</f>
        <v/>
      </c>
      <c r="AQ2347" s="46" t="str">
        <f>TRIM(Table1[[#This Row],[Grant]])</f>
        <v/>
      </c>
      <c r="AR2347" s="46" t="str">
        <f>TRIM(Table1[[#This Row],[Staff ID]])</f>
        <v/>
      </c>
      <c r="AS2347" s="46" t="str">
        <f>IF(TRIM(Table1[[#This Row],[Budget Code]])=0,"",TRIM(Table1[[#This Row],[Budget Code]]))</f>
        <v/>
      </c>
      <c r="AT2347" s="46" t="str">
        <f>IF(Table1[[#This Row],[Line Description]]&lt;&gt;"",Table1[[#This Row],[Line Description]],"")</f>
        <v/>
      </c>
      <c r="AU2347" s="46" t="str">
        <f>IF(Table1[[#This Row],[Cur_Amount Debit]]&gt;0,ROUND(Table1[[#This Row],[Cur_Amount Debit]],2),"")</f>
        <v/>
      </c>
      <c r="AV2347" s="46" t="str">
        <f>IF(Table1[[#This Row],[Cur_Amount Credit]]&gt;0,ROUND(Table1[[#This Row],[Cur_Amount Credit]],2),"")</f>
        <v/>
      </c>
      <c r="AW2347" s="46" t="str">
        <f>LEFT(Table1[[#This Row],[Cur]],3)</f>
        <v/>
      </c>
      <c r="AX2347" s="59"/>
      <c r="AY2347" s="46"/>
      <c r="AZ2347" s="46" t="str">
        <f>IF(Table1[[#This Row],[Cur]]&lt;&gt;"",IF(Table1[[#This Row],[Cur]]="USD","",ExchangeRate),"")</f>
        <v/>
      </c>
      <c r="BA2347" s="46" t="str">
        <f>IF(Table1[[#This Row],[Grant]]&lt;&gt;"",VLOOKUP(Table1[[#This Row],[Grant]],Grants!B:D,3),"")</f>
        <v/>
      </c>
      <c r="BB2347" s="46" t="str">
        <f>TRIM(Table1[[#This Row],[Vendor ID]])</f>
        <v/>
      </c>
      <c r="BC2347">
        <f>IF(Table1[[#This Row],[Reference Number]]=Q2346,BC2346,BC2346+1)</f>
        <v>2</v>
      </c>
    </row>
    <row r="2348" spans="1:55" ht="11.25" hidden="1" customHeight="1">
      <c r="A2348" s="1"/>
      <c r="B2348" s="88" t="str">
        <f>IF(Table1[[#This Row],[Posting Date]]&lt;&gt;"",IF(Table1[[#This Row],[Reference Number]]=Q2347,B2347+1,1),"")</f>
        <v/>
      </c>
      <c r="C2348" s="61"/>
      <c r="D2348" s="61"/>
      <c r="E2348" s="218"/>
      <c r="F2348" s="143" t="str">
        <f>IFERROR(IF(VLOOKUP(Table1[[#This Row],[Budget Code Description]],Dimentions!$X$6:$AC$132,2,FALSE)="","",VLOOKUP(Table1[[#This Row],[Budget Code Description]],Dimentions!$X$6:$AC$132,2,FALSE)),"")</f>
        <v/>
      </c>
      <c r="G2348" s="143" t="str">
        <f>IFERROR(VLOOKUP(Table1[[#This Row],[Budget Code Description]],Dimentions!$X$6:$AC$132,3,FALSE),"")</f>
        <v/>
      </c>
      <c r="H2348" s="64" t="str">
        <f>IFERROR(VLOOKUP(Table1[[#This Row],[Account]],Dimentions!$S$6:$V$233,2,FALSE),"")</f>
        <v/>
      </c>
      <c r="I2348" s="62">
        <f>_xlfn.NUMBERVALUE(LEFT(Table1[[#This Row],[Account]],1))</f>
        <v>0</v>
      </c>
      <c r="J2348" s="62" t="str">
        <f>IFERROR(VLOOKUP(Table1[[#This Row],[Budget Code Description]],Table6[#All],7,FALSE),"")</f>
        <v/>
      </c>
      <c r="K2348" s="143" t="str">
        <f>IFERROR(VLOOKUP(Table1[[#This Row],[Budget Code Description]],Table6[#All],8,FALSE),"")</f>
        <v/>
      </c>
      <c r="L2348" s="63"/>
      <c r="M2348" s="65" t="str">
        <f>IFERROR(VLOOKUP(Table1[[#This Row],[Staff ID]],Table2[],2,FALSE),"")</f>
        <v/>
      </c>
      <c r="N2348" s="211" t="str">
        <f>IFERROR(IF(VLOOKUP(Table1[[#This Row],[Budget Code Description]],Dimentions!$X$6:$AC$97,4,FALSE)="","",VLOOKUP(Table1[[#This Row],[Budget Code Description]],Dimentions!$X$6:$AC$97,4,FALSE)),"")</f>
        <v/>
      </c>
      <c r="O2348" s="65" t="str">
        <f>IFERROR(VLOOKUP(Table1[[#This Row],[Vendor ID]],Table549[],2,FALSE),"")</f>
        <v/>
      </c>
      <c r="P2348" s="63"/>
      <c r="Q2348" s="143" t="str">
        <f>IF(Table1[[#This Row],[Posting Date]]&lt;&gt;"",$D$9,"")</f>
        <v/>
      </c>
      <c r="R2348" s="159" t="str">
        <f>IF(Table1[[#This Row],[Posting Date]]&lt;&gt;"",$D$10,"")</f>
        <v/>
      </c>
      <c r="S2348" s="66"/>
      <c r="T2348" s="63"/>
      <c r="U2348" s="67"/>
      <c r="V2348" s="67"/>
      <c r="W2348" s="67" t="str">
        <f t="shared" si="37"/>
        <v/>
      </c>
      <c r="X2348" s="161" t="str">
        <f>IF(E2348="","",(IF(Table1[[#This Row],[Cur]]="USD",Table1[[#This Row],[Cur_Amount Debit]],Table1[[#This Row],[Cur_Amount Debit]]/Table1[[#This Row],[Exchange Rate]])))</f>
        <v/>
      </c>
      <c r="Y2348" s="161" t="str">
        <f>IF(E2348="","",(IF(Table1[[#This Row],[Cur]]="USD",Table1[[#This Row],[Cur_Amount Credit]],Table1[[#This Row],[Cur_Amount Credit]]/ExchangeRate)))</f>
        <v/>
      </c>
      <c r="Z2348" s="203" t="str">
        <f>IF(E2348="","",(Table1[[#This Row],[Debit USD]]-Table1[[#This Row],[Credit USD]]))</f>
        <v/>
      </c>
      <c r="AA2348" s="122"/>
      <c r="AB2348" s="1"/>
      <c r="AC2348" s="15"/>
      <c r="AD2348" s="15" t="str">
        <f>IF(AND(OR(Table1[[#This Row],[Account]]="15030",Table1[[#This Row],[Account]]="15035",Table1[[#This Row],[Account]]="20150"),Table1[[#This Row],[Vendor ID]]=""),1,"")</f>
        <v/>
      </c>
      <c r="AE2348" s="15"/>
      <c r="AF2348" s="15"/>
      <c r="AG2348" s="15"/>
      <c r="AH2348" s="46" t="str">
        <f>IF(Table1[[#This Row],[Posting Date]]&lt;&gt;"","GJ-"&amp;CountryID,"")</f>
        <v/>
      </c>
      <c r="AI2348" s="59" t="str">
        <f>IF(Table1[[#This Row],[Posting Date]]&lt;&gt;"",Table1[[#This Row],[Posting Date]],"")</f>
        <v/>
      </c>
      <c r="AJ2348" s="46"/>
      <c r="AK2348" s="46" t="str">
        <f>IF(Table1[[#This Row],[Description]]&lt;&gt;"",Table1[[#This Row],[Description]],"")</f>
        <v/>
      </c>
      <c r="AL2348" s="46" t="str">
        <f>IF(Table1[[#This Row],[Posting Date]]&lt;&gt;"",Table1[[#This Row],[Reference Number]],"")</f>
        <v/>
      </c>
      <c r="AM2348" s="46" t="str">
        <f>TRIM(Table1[[#This Row],[Line '#]])</f>
        <v/>
      </c>
      <c r="AN2348" s="46" t="str">
        <f>TRIM(Table1[[#This Row],[Account]])</f>
        <v/>
      </c>
      <c r="AO2348" s="46" t="str">
        <f>IF(Table1[[#This Row],[Posting Date]]&lt;&gt;"",$D$5,"")</f>
        <v/>
      </c>
      <c r="AP2348" s="46" t="str">
        <f>TRIM(Table1[[#This Row],[Departments-Prgrams]])</f>
        <v/>
      </c>
      <c r="AQ2348" s="46" t="str">
        <f>TRIM(Table1[[#This Row],[Grant]])</f>
        <v/>
      </c>
      <c r="AR2348" s="46" t="str">
        <f>TRIM(Table1[[#This Row],[Staff ID]])</f>
        <v/>
      </c>
      <c r="AS2348" s="46" t="str">
        <f>IF(TRIM(Table1[[#This Row],[Budget Code]])=0,"",TRIM(Table1[[#This Row],[Budget Code]]))</f>
        <v/>
      </c>
      <c r="AT2348" s="46" t="str">
        <f>IF(Table1[[#This Row],[Line Description]]&lt;&gt;"",Table1[[#This Row],[Line Description]],"")</f>
        <v/>
      </c>
      <c r="AU2348" s="46" t="str">
        <f>IF(Table1[[#This Row],[Cur_Amount Debit]]&gt;0,ROUND(Table1[[#This Row],[Cur_Amount Debit]],2),"")</f>
        <v/>
      </c>
      <c r="AV2348" s="46" t="str">
        <f>IF(Table1[[#This Row],[Cur_Amount Credit]]&gt;0,ROUND(Table1[[#This Row],[Cur_Amount Credit]],2),"")</f>
        <v/>
      </c>
      <c r="AW2348" s="46" t="str">
        <f>LEFT(Table1[[#This Row],[Cur]],3)</f>
        <v/>
      </c>
      <c r="AX2348" s="59"/>
      <c r="AY2348" s="46"/>
      <c r="AZ2348" s="46" t="str">
        <f>IF(Table1[[#This Row],[Cur]]&lt;&gt;"",IF(Table1[[#This Row],[Cur]]="USD","",ExchangeRate),"")</f>
        <v/>
      </c>
      <c r="BA2348" s="46" t="str">
        <f>IF(Table1[[#This Row],[Grant]]&lt;&gt;"",VLOOKUP(Table1[[#This Row],[Grant]],Grants!B:D,3),"")</f>
        <v/>
      </c>
      <c r="BB2348" s="46" t="str">
        <f>TRIM(Table1[[#This Row],[Vendor ID]])</f>
        <v/>
      </c>
      <c r="BC2348">
        <f>IF(Table1[[#This Row],[Reference Number]]=Q2347,BC2347,BC2347+1)</f>
        <v>2</v>
      </c>
    </row>
    <row r="2349" spans="1:55" ht="11.25" hidden="1" customHeight="1">
      <c r="A2349" s="1"/>
      <c r="B2349" s="88" t="str">
        <f>IF(Table1[[#This Row],[Posting Date]]&lt;&gt;"",IF(Table1[[#This Row],[Reference Number]]=Q2348,B2348+1,1),"")</f>
        <v/>
      </c>
      <c r="C2349" s="61"/>
      <c r="D2349" s="61"/>
      <c r="E2349" s="218"/>
      <c r="F2349" s="143" t="str">
        <f>IFERROR(IF(VLOOKUP(Table1[[#This Row],[Budget Code Description]],Dimentions!$X$6:$AC$132,2,FALSE)="","",VLOOKUP(Table1[[#This Row],[Budget Code Description]],Dimentions!$X$6:$AC$132,2,FALSE)),"")</f>
        <v/>
      </c>
      <c r="G2349" s="143" t="str">
        <f>IFERROR(VLOOKUP(Table1[[#This Row],[Budget Code Description]],Dimentions!$X$6:$AC$132,3,FALSE),"")</f>
        <v/>
      </c>
      <c r="H2349" s="64" t="str">
        <f>IFERROR(VLOOKUP(Table1[[#This Row],[Account]],Dimentions!$S$6:$V$233,2,FALSE),"")</f>
        <v/>
      </c>
      <c r="I2349" s="62">
        <f>_xlfn.NUMBERVALUE(LEFT(Table1[[#This Row],[Account]],1))</f>
        <v>0</v>
      </c>
      <c r="J2349" s="62" t="str">
        <f>IFERROR(VLOOKUP(Table1[[#This Row],[Budget Code Description]],Table6[#All],7,FALSE),"")</f>
        <v/>
      </c>
      <c r="K2349" s="143" t="str">
        <f>IFERROR(VLOOKUP(Table1[[#This Row],[Budget Code Description]],Table6[#All],8,FALSE),"")</f>
        <v/>
      </c>
      <c r="L2349" s="63"/>
      <c r="M2349" s="65" t="str">
        <f>IFERROR(VLOOKUP(Table1[[#This Row],[Staff ID]],Table2[],2,FALSE),"")</f>
        <v/>
      </c>
      <c r="N2349" s="211" t="str">
        <f>IFERROR(IF(VLOOKUP(Table1[[#This Row],[Budget Code Description]],Dimentions!$X$6:$AC$97,4,FALSE)="","",VLOOKUP(Table1[[#This Row],[Budget Code Description]],Dimentions!$X$6:$AC$97,4,FALSE)),"")</f>
        <v/>
      </c>
      <c r="O2349" s="65" t="str">
        <f>IFERROR(VLOOKUP(Table1[[#This Row],[Vendor ID]],Table549[],2,FALSE),"")</f>
        <v/>
      </c>
      <c r="P2349" s="63"/>
      <c r="Q2349" s="143" t="str">
        <f>IF(Table1[[#This Row],[Posting Date]]&lt;&gt;"",$D$9,"")</f>
        <v/>
      </c>
      <c r="R2349" s="159" t="str">
        <f>IF(Table1[[#This Row],[Posting Date]]&lt;&gt;"",$D$10,"")</f>
        <v/>
      </c>
      <c r="S2349" s="66"/>
      <c r="T2349" s="63"/>
      <c r="U2349" s="67"/>
      <c r="V2349" s="67"/>
      <c r="W2349" s="67" t="str">
        <f t="shared" si="37"/>
        <v/>
      </c>
      <c r="X2349" s="161" t="str">
        <f>IF(E2349="","",(IF(Table1[[#This Row],[Cur]]="USD",Table1[[#This Row],[Cur_Amount Debit]],Table1[[#This Row],[Cur_Amount Debit]]/Table1[[#This Row],[Exchange Rate]])))</f>
        <v/>
      </c>
      <c r="Y2349" s="161" t="str">
        <f>IF(E2349="","",(IF(Table1[[#This Row],[Cur]]="USD",Table1[[#This Row],[Cur_Amount Credit]],Table1[[#This Row],[Cur_Amount Credit]]/ExchangeRate)))</f>
        <v/>
      </c>
      <c r="Z2349" s="203" t="str">
        <f>IF(E2349="","",(Table1[[#This Row],[Debit USD]]-Table1[[#This Row],[Credit USD]]))</f>
        <v/>
      </c>
      <c r="AA2349" s="122"/>
      <c r="AB2349" s="1"/>
      <c r="AC2349" s="15"/>
      <c r="AD2349" s="15" t="str">
        <f>IF(AND(OR(Table1[[#This Row],[Account]]="15030",Table1[[#This Row],[Account]]="15035",Table1[[#This Row],[Account]]="20150"),Table1[[#This Row],[Vendor ID]]=""),1,"")</f>
        <v/>
      </c>
      <c r="AE2349" s="15"/>
      <c r="AF2349" s="15"/>
      <c r="AG2349" s="15"/>
      <c r="AH2349" s="46" t="str">
        <f>IF(Table1[[#This Row],[Posting Date]]&lt;&gt;"","GJ-"&amp;CountryID,"")</f>
        <v/>
      </c>
      <c r="AI2349" s="59" t="str">
        <f>IF(Table1[[#This Row],[Posting Date]]&lt;&gt;"",Table1[[#This Row],[Posting Date]],"")</f>
        <v/>
      </c>
      <c r="AJ2349" s="46"/>
      <c r="AK2349" s="46" t="str">
        <f>IF(Table1[[#This Row],[Description]]&lt;&gt;"",Table1[[#This Row],[Description]],"")</f>
        <v/>
      </c>
      <c r="AL2349" s="46" t="str">
        <f>IF(Table1[[#This Row],[Posting Date]]&lt;&gt;"",Table1[[#This Row],[Reference Number]],"")</f>
        <v/>
      </c>
      <c r="AM2349" s="46" t="str">
        <f>TRIM(Table1[[#This Row],[Line '#]])</f>
        <v/>
      </c>
      <c r="AN2349" s="46" t="str">
        <f>TRIM(Table1[[#This Row],[Account]])</f>
        <v/>
      </c>
      <c r="AO2349" s="46" t="str">
        <f>IF(Table1[[#This Row],[Posting Date]]&lt;&gt;"",$D$5,"")</f>
        <v/>
      </c>
      <c r="AP2349" s="46" t="str">
        <f>TRIM(Table1[[#This Row],[Departments-Prgrams]])</f>
        <v/>
      </c>
      <c r="AQ2349" s="46" t="str">
        <f>TRIM(Table1[[#This Row],[Grant]])</f>
        <v/>
      </c>
      <c r="AR2349" s="46" t="str">
        <f>TRIM(Table1[[#This Row],[Staff ID]])</f>
        <v/>
      </c>
      <c r="AS2349" s="46" t="str">
        <f>IF(TRIM(Table1[[#This Row],[Budget Code]])=0,"",TRIM(Table1[[#This Row],[Budget Code]]))</f>
        <v/>
      </c>
      <c r="AT2349" s="46" t="str">
        <f>IF(Table1[[#This Row],[Line Description]]&lt;&gt;"",Table1[[#This Row],[Line Description]],"")</f>
        <v/>
      </c>
      <c r="AU2349" s="46" t="str">
        <f>IF(Table1[[#This Row],[Cur_Amount Debit]]&gt;0,ROUND(Table1[[#This Row],[Cur_Amount Debit]],2),"")</f>
        <v/>
      </c>
      <c r="AV2349" s="46" t="str">
        <f>IF(Table1[[#This Row],[Cur_Amount Credit]]&gt;0,ROUND(Table1[[#This Row],[Cur_Amount Credit]],2),"")</f>
        <v/>
      </c>
      <c r="AW2349" s="46" t="str">
        <f>LEFT(Table1[[#This Row],[Cur]],3)</f>
        <v/>
      </c>
      <c r="AX2349" s="59"/>
      <c r="AY2349" s="46"/>
      <c r="AZ2349" s="46" t="str">
        <f>IF(Table1[[#This Row],[Cur]]&lt;&gt;"",IF(Table1[[#This Row],[Cur]]="USD","",ExchangeRate),"")</f>
        <v/>
      </c>
      <c r="BA2349" s="46" t="str">
        <f>IF(Table1[[#This Row],[Grant]]&lt;&gt;"",VLOOKUP(Table1[[#This Row],[Grant]],Grants!B:D,3),"")</f>
        <v/>
      </c>
      <c r="BB2349" s="46" t="str">
        <f>TRIM(Table1[[#This Row],[Vendor ID]])</f>
        <v/>
      </c>
      <c r="BC2349">
        <f>IF(Table1[[#This Row],[Reference Number]]=Q2348,BC2348,BC2348+1)</f>
        <v>2</v>
      </c>
    </row>
    <row r="2350" spans="1:55" ht="11.25" hidden="1" customHeight="1">
      <c r="A2350" s="1"/>
      <c r="B2350" s="88" t="str">
        <f>IF(Table1[[#This Row],[Posting Date]]&lt;&gt;"",IF(Table1[[#This Row],[Reference Number]]=Q2349,B2349+1,1),"")</f>
        <v/>
      </c>
      <c r="C2350" s="61"/>
      <c r="D2350" s="61"/>
      <c r="E2350" s="218"/>
      <c r="F2350" s="143" t="str">
        <f>IFERROR(IF(VLOOKUP(Table1[[#This Row],[Budget Code Description]],Dimentions!$X$6:$AC$132,2,FALSE)="","",VLOOKUP(Table1[[#This Row],[Budget Code Description]],Dimentions!$X$6:$AC$132,2,FALSE)),"")</f>
        <v/>
      </c>
      <c r="G2350" s="143" t="str">
        <f>IFERROR(VLOOKUP(Table1[[#This Row],[Budget Code Description]],Dimentions!$X$6:$AC$132,3,FALSE),"")</f>
        <v/>
      </c>
      <c r="H2350" s="64" t="str">
        <f>IFERROR(VLOOKUP(Table1[[#This Row],[Account]],Dimentions!$S$6:$V$233,2,FALSE),"")</f>
        <v/>
      </c>
      <c r="I2350" s="62">
        <f>_xlfn.NUMBERVALUE(LEFT(Table1[[#This Row],[Account]],1))</f>
        <v>0</v>
      </c>
      <c r="J2350" s="62" t="str">
        <f>IFERROR(VLOOKUP(Table1[[#This Row],[Budget Code Description]],Table6[#All],7,FALSE),"")</f>
        <v/>
      </c>
      <c r="K2350" s="143" t="str">
        <f>IFERROR(VLOOKUP(Table1[[#This Row],[Budget Code Description]],Table6[#All],8,FALSE),"")</f>
        <v/>
      </c>
      <c r="L2350" s="63"/>
      <c r="M2350" s="65" t="str">
        <f>IFERROR(VLOOKUP(Table1[[#This Row],[Staff ID]],Table2[],2,FALSE),"")</f>
        <v/>
      </c>
      <c r="N2350" s="211" t="str">
        <f>IFERROR(IF(VLOOKUP(Table1[[#This Row],[Budget Code Description]],Dimentions!$X$6:$AC$97,4,FALSE)="","",VLOOKUP(Table1[[#This Row],[Budget Code Description]],Dimentions!$X$6:$AC$97,4,FALSE)),"")</f>
        <v/>
      </c>
      <c r="O2350" s="65" t="str">
        <f>IFERROR(VLOOKUP(Table1[[#This Row],[Vendor ID]],Table549[],2,FALSE),"")</f>
        <v/>
      </c>
      <c r="P2350" s="63"/>
      <c r="Q2350" s="143" t="str">
        <f>IF(Table1[[#This Row],[Posting Date]]&lt;&gt;"",$D$9,"")</f>
        <v/>
      </c>
      <c r="R2350" s="159" t="str">
        <f>IF(Table1[[#This Row],[Posting Date]]&lt;&gt;"",$D$10,"")</f>
        <v/>
      </c>
      <c r="S2350" s="66"/>
      <c r="T2350" s="63"/>
      <c r="U2350" s="67"/>
      <c r="V2350" s="67"/>
      <c r="W2350" s="67" t="str">
        <f t="shared" si="37"/>
        <v/>
      </c>
      <c r="X2350" s="161" t="str">
        <f>IF(E2350="","",(IF(Table1[[#This Row],[Cur]]="USD",Table1[[#This Row],[Cur_Amount Debit]],Table1[[#This Row],[Cur_Amount Debit]]/Table1[[#This Row],[Exchange Rate]])))</f>
        <v/>
      </c>
      <c r="Y2350" s="161" t="str">
        <f>IF(E2350="","",(IF(Table1[[#This Row],[Cur]]="USD",Table1[[#This Row],[Cur_Amount Credit]],Table1[[#This Row],[Cur_Amount Credit]]/ExchangeRate)))</f>
        <v/>
      </c>
      <c r="Z2350" s="203" t="str">
        <f>IF(E2350="","",(Table1[[#This Row],[Debit USD]]-Table1[[#This Row],[Credit USD]]))</f>
        <v/>
      </c>
      <c r="AA2350" s="122"/>
      <c r="AB2350" s="1"/>
      <c r="AC2350" s="15"/>
      <c r="AD2350" s="15" t="str">
        <f>IF(AND(OR(Table1[[#This Row],[Account]]="15030",Table1[[#This Row],[Account]]="15035",Table1[[#This Row],[Account]]="20150"),Table1[[#This Row],[Vendor ID]]=""),1,"")</f>
        <v/>
      </c>
      <c r="AE2350" s="15"/>
      <c r="AF2350" s="15"/>
      <c r="AG2350" s="15"/>
      <c r="AH2350" s="46" t="str">
        <f>IF(Table1[[#This Row],[Posting Date]]&lt;&gt;"","GJ-"&amp;CountryID,"")</f>
        <v/>
      </c>
      <c r="AI2350" s="59" t="str">
        <f>IF(Table1[[#This Row],[Posting Date]]&lt;&gt;"",Table1[[#This Row],[Posting Date]],"")</f>
        <v/>
      </c>
      <c r="AJ2350" s="46"/>
      <c r="AK2350" s="46" t="str">
        <f>IF(Table1[[#This Row],[Description]]&lt;&gt;"",Table1[[#This Row],[Description]],"")</f>
        <v/>
      </c>
      <c r="AL2350" s="46" t="str">
        <f>IF(Table1[[#This Row],[Posting Date]]&lt;&gt;"",Table1[[#This Row],[Reference Number]],"")</f>
        <v/>
      </c>
      <c r="AM2350" s="46" t="str">
        <f>TRIM(Table1[[#This Row],[Line '#]])</f>
        <v/>
      </c>
      <c r="AN2350" s="46" t="str">
        <f>TRIM(Table1[[#This Row],[Account]])</f>
        <v/>
      </c>
      <c r="AO2350" s="46" t="str">
        <f>IF(Table1[[#This Row],[Posting Date]]&lt;&gt;"",$D$5,"")</f>
        <v/>
      </c>
      <c r="AP2350" s="46" t="str">
        <f>TRIM(Table1[[#This Row],[Departments-Prgrams]])</f>
        <v/>
      </c>
      <c r="AQ2350" s="46" t="str">
        <f>TRIM(Table1[[#This Row],[Grant]])</f>
        <v/>
      </c>
      <c r="AR2350" s="46" t="str">
        <f>TRIM(Table1[[#This Row],[Staff ID]])</f>
        <v/>
      </c>
      <c r="AS2350" s="46" t="str">
        <f>IF(TRIM(Table1[[#This Row],[Budget Code]])=0,"",TRIM(Table1[[#This Row],[Budget Code]]))</f>
        <v/>
      </c>
      <c r="AT2350" s="46" t="str">
        <f>IF(Table1[[#This Row],[Line Description]]&lt;&gt;"",Table1[[#This Row],[Line Description]],"")</f>
        <v/>
      </c>
      <c r="AU2350" s="46" t="str">
        <f>IF(Table1[[#This Row],[Cur_Amount Debit]]&gt;0,ROUND(Table1[[#This Row],[Cur_Amount Debit]],2),"")</f>
        <v/>
      </c>
      <c r="AV2350" s="46" t="str">
        <f>IF(Table1[[#This Row],[Cur_Amount Credit]]&gt;0,ROUND(Table1[[#This Row],[Cur_Amount Credit]],2),"")</f>
        <v/>
      </c>
      <c r="AW2350" s="46" t="str">
        <f>LEFT(Table1[[#This Row],[Cur]],3)</f>
        <v/>
      </c>
      <c r="AX2350" s="59"/>
      <c r="AY2350" s="46"/>
      <c r="AZ2350" s="46" t="str">
        <f>IF(Table1[[#This Row],[Cur]]&lt;&gt;"",IF(Table1[[#This Row],[Cur]]="USD","",ExchangeRate),"")</f>
        <v/>
      </c>
      <c r="BA2350" s="46" t="str">
        <f>IF(Table1[[#This Row],[Grant]]&lt;&gt;"",VLOOKUP(Table1[[#This Row],[Grant]],Grants!B:D,3),"")</f>
        <v/>
      </c>
      <c r="BB2350" s="46" t="str">
        <f>TRIM(Table1[[#This Row],[Vendor ID]])</f>
        <v/>
      </c>
      <c r="BC2350">
        <f>IF(Table1[[#This Row],[Reference Number]]=Q2349,BC2349,BC2349+1)</f>
        <v>2</v>
      </c>
    </row>
    <row r="2351" spans="1:55" ht="11.25" hidden="1" customHeight="1">
      <c r="A2351" s="1"/>
      <c r="B2351" s="88" t="str">
        <f>IF(Table1[[#This Row],[Posting Date]]&lt;&gt;"",IF(Table1[[#This Row],[Reference Number]]=Q2350,B2350+1,1),"")</f>
        <v/>
      </c>
      <c r="C2351" s="61"/>
      <c r="D2351" s="61"/>
      <c r="E2351" s="218"/>
      <c r="F2351" s="143" t="str">
        <f>IFERROR(IF(VLOOKUP(Table1[[#This Row],[Budget Code Description]],Dimentions!$X$6:$AC$132,2,FALSE)="","",VLOOKUP(Table1[[#This Row],[Budget Code Description]],Dimentions!$X$6:$AC$132,2,FALSE)),"")</f>
        <v/>
      </c>
      <c r="G2351" s="143" t="str">
        <f>IFERROR(VLOOKUP(Table1[[#This Row],[Budget Code Description]],Dimentions!$X$6:$AC$132,3,FALSE),"")</f>
        <v/>
      </c>
      <c r="H2351" s="64" t="str">
        <f>IFERROR(VLOOKUP(Table1[[#This Row],[Account]],Dimentions!$S$6:$V$233,2,FALSE),"")</f>
        <v/>
      </c>
      <c r="I2351" s="62">
        <f>_xlfn.NUMBERVALUE(LEFT(Table1[[#This Row],[Account]],1))</f>
        <v>0</v>
      </c>
      <c r="J2351" s="62" t="str">
        <f>IFERROR(VLOOKUP(Table1[[#This Row],[Budget Code Description]],Table6[#All],7,FALSE),"")</f>
        <v/>
      </c>
      <c r="K2351" s="143" t="str">
        <f>IFERROR(VLOOKUP(Table1[[#This Row],[Budget Code Description]],Table6[#All],8,FALSE),"")</f>
        <v/>
      </c>
      <c r="L2351" s="63"/>
      <c r="M2351" s="65" t="str">
        <f>IFERROR(VLOOKUP(Table1[[#This Row],[Staff ID]],Table2[],2,FALSE),"")</f>
        <v/>
      </c>
      <c r="N2351" s="211" t="str">
        <f>IFERROR(IF(VLOOKUP(Table1[[#This Row],[Budget Code Description]],Dimentions!$X$6:$AC$97,4,FALSE)="","",VLOOKUP(Table1[[#This Row],[Budget Code Description]],Dimentions!$X$6:$AC$97,4,FALSE)),"")</f>
        <v/>
      </c>
      <c r="O2351" s="65" t="str">
        <f>IFERROR(VLOOKUP(Table1[[#This Row],[Vendor ID]],Table549[],2,FALSE),"")</f>
        <v/>
      </c>
      <c r="P2351" s="63"/>
      <c r="Q2351" s="143" t="str">
        <f>IF(Table1[[#This Row],[Posting Date]]&lt;&gt;"",$D$9,"")</f>
        <v/>
      </c>
      <c r="R2351" s="159" t="str">
        <f>IF(Table1[[#This Row],[Posting Date]]&lt;&gt;"",$D$10,"")</f>
        <v/>
      </c>
      <c r="S2351" s="66"/>
      <c r="T2351" s="63"/>
      <c r="U2351" s="67"/>
      <c r="V2351" s="67"/>
      <c r="W2351" s="67" t="str">
        <f t="shared" si="37"/>
        <v/>
      </c>
      <c r="X2351" s="161" t="str">
        <f>IF(E2351="","",(IF(Table1[[#This Row],[Cur]]="USD",Table1[[#This Row],[Cur_Amount Debit]],Table1[[#This Row],[Cur_Amount Debit]]/Table1[[#This Row],[Exchange Rate]])))</f>
        <v/>
      </c>
      <c r="Y2351" s="161" t="str">
        <f>IF(E2351="","",(IF(Table1[[#This Row],[Cur]]="USD",Table1[[#This Row],[Cur_Amount Credit]],Table1[[#This Row],[Cur_Amount Credit]]/ExchangeRate)))</f>
        <v/>
      </c>
      <c r="Z2351" s="203" t="str">
        <f>IF(E2351="","",(Table1[[#This Row],[Debit USD]]-Table1[[#This Row],[Credit USD]]))</f>
        <v/>
      </c>
      <c r="AA2351" s="122"/>
      <c r="AB2351" s="1"/>
      <c r="AC2351" s="15"/>
      <c r="AD2351" s="15" t="str">
        <f>IF(AND(OR(Table1[[#This Row],[Account]]="15030",Table1[[#This Row],[Account]]="15035",Table1[[#This Row],[Account]]="20150"),Table1[[#This Row],[Vendor ID]]=""),1,"")</f>
        <v/>
      </c>
      <c r="AE2351" s="15"/>
      <c r="AF2351" s="15"/>
      <c r="AG2351" s="15"/>
      <c r="AH2351" s="46" t="str">
        <f>IF(Table1[[#This Row],[Posting Date]]&lt;&gt;"","GJ-"&amp;CountryID,"")</f>
        <v/>
      </c>
      <c r="AI2351" s="59" t="str">
        <f>IF(Table1[[#This Row],[Posting Date]]&lt;&gt;"",Table1[[#This Row],[Posting Date]],"")</f>
        <v/>
      </c>
      <c r="AJ2351" s="46"/>
      <c r="AK2351" s="46" t="str">
        <f>IF(Table1[[#This Row],[Description]]&lt;&gt;"",Table1[[#This Row],[Description]],"")</f>
        <v/>
      </c>
      <c r="AL2351" s="46" t="str">
        <f>IF(Table1[[#This Row],[Posting Date]]&lt;&gt;"",Table1[[#This Row],[Reference Number]],"")</f>
        <v/>
      </c>
      <c r="AM2351" s="46" t="str">
        <f>TRIM(Table1[[#This Row],[Line '#]])</f>
        <v/>
      </c>
      <c r="AN2351" s="46" t="str">
        <f>TRIM(Table1[[#This Row],[Account]])</f>
        <v/>
      </c>
      <c r="AO2351" s="46" t="str">
        <f>IF(Table1[[#This Row],[Posting Date]]&lt;&gt;"",$D$5,"")</f>
        <v/>
      </c>
      <c r="AP2351" s="46" t="str">
        <f>TRIM(Table1[[#This Row],[Departments-Prgrams]])</f>
        <v/>
      </c>
      <c r="AQ2351" s="46" t="str">
        <f>TRIM(Table1[[#This Row],[Grant]])</f>
        <v/>
      </c>
      <c r="AR2351" s="46" t="str">
        <f>TRIM(Table1[[#This Row],[Staff ID]])</f>
        <v/>
      </c>
      <c r="AS2351" s="46" t="str">
        <f>IF(TRIM(Table1[[#This Row],[Budget Code]])=0,"",TRIM(Table1[[#This Row],[Budget Code]]))</f>
        <v/>
      </c>
      <c r="AT2351" s="46" t="str">
        <f>IF(Table1[[#This Row],[Line Description]]&lt;&gt;"",Table1[[#This Row],[Line Description]],"")</f>
        <v/>
      </c>
      <c r="AU2351" s="46" t="str">
        <f>IF(Table1[[#This Row],[Cur_Amount Debit]]&gt;0,ROUND(Table1[[#This Row],[Cur_Amount Debit]],2),"")</f>
        <v/>
      </c>
      <c r="AV2351" s="46" t="str">
        <f>IF(Table1[[#This Row],[Cur_Amount Credit]]&gt;0,ROUND(Table1[[#This Row],[Cur_Amount Credit]],2),"")</f>
        <v/>
      </c>
      <c r="AW2351" s="46" t="str">
        <f>LEFT(Table1[[#This Row],[Cur]],3)</f>
        <v/>
      </c>
      <c r="AX2351" s="59"/>
      <c r="AY2351" s="46"/>
      <c r="AZ2351" s="46" t="str">
        <f>IF(Table1[[#This Row],[Cur]]&lt;&gt;"",IF(Table1[[#This Row],[Cur]]="USD","",ExchangeRate),"")</f>
        <v/>
      </c>
      <c r="BA2351" s="46" t="str">
        <f>IF(Table1[[#This Row],[Grant]]&lt;&gt;"",VLOOKUP(Table1[[#This Row],[Grant]],Grants!B:D,3),"")</f>
        <v/>
      </c>
      <c r="BB2351" s="46" t="str">
        <f>TRIM(Table1[[#This Row],[Vendor ID]])</f>
        <v/>
      </c>
      <c r="BC2351">
        <f>IF(Table1[[#This Row],[Reference Number]]=Q2350,BC2350,BC2350+1)</f>
        <v>2</v>
      </c>
    </row>
    <row r="2352" spans="1:55" ht="11.25" hidden="1" customHeight="1">
      <c r="A2352" s="1"/>
      <c r="B2352" s="88" t="str">
        <f>IF(Table1[[#This Row],[Posting Date]]&lt;&gt;"",IF(Table1[[#This Row],[Reference Number]]=Q2351,B2351+1,1),"")</f>
        <v/>
      </c>
      <c r="C2352" s="61"/>
      <c r="D2352" s="61"/>
      <c r="E2352" s="218"/>
      <c r="F2352" s="143" t="str">
        <f>IFERROR(IF(VLOOKUP(Table1[[#This Row],[Budget Code Description]],Dimentions!$X$6:$AC$132,2,FALSE)="","",VLOOKUP(Table1[[#This Row],[Budget Code Description]],Dimentions!$X$6:$AC$132,2,FALSE)),"")</f>
        <v/>
      </c>
      <c r="G2352" s="143" t="str">
        <f>IFERROR(VLOOKUP(Table1[[#This Row],[Budget Code Description]],Dimentions!$X$6:$AC$132,3,FALSE),"")</f>
        <v/>
      </c>
      <c r="H2352" s="64" t="str">
        <f>IFERROR(VLOOKUP(Table1[[#This Row],[Account]],Dimentions!$S$6:$V$233,2,FALSE),"")</f>
        <v/>
      </c>
      <c r="I2352" s="62">
        <f>_xlfn.NUMBERVALUE(LEFT(Table1[[#This Row],[Account]],1))</f>
        <v>0</v>
      </c>
      <c r="J2352" s="62" t="str">
        <f>IFERROR(VLOOKUP(Table1[[#This Row],[Budget Code Description]],Table6[#All],7,FALSE),"")</f>
        <v/>
      </c>
      <c r="K2352" s="143" t="str">
        <f>IFERROR(VLOOKUP(Table1[[#This Row],[Budget Code Description]],Table6[#All],8,FALSE),"")</f>
        <v/>
      </c>
      <c r="L2352" s="63"/>
      <c r="M2352" s="65" t="str">
        <f>IFERROR(VLOOKUP(Table1[[#This Row],[Staff ID]],Table2[],2,FALSE),"")</f>
        <v/>
      </c>
      <c r="N2352" s="211" t="str">
        <f>IFERROR(IF(VLOOKUP(Table1[[#This Row],[Budget Code Description]],Dimentions!$X$6:$AC$97,4,FALSE)="","",VLOOKUP(Table1[[#This Row],[Budget Code Description]],Dimentions!$X$6:$AC$97,4,FALSE)),"")</f>
        <v/>
      </c>
      <c r="O2352" s="65" t="str">
        <f>IFERROR(VLOOKUP(Table1[[#This Row],[Vendor ID]],Table549[],2,FALSE),"")</f>
        <v/>
      </c>
      <c r="P2352" s="63"/>
      <c r="Q2352" s="143" t="str">
        <f>IF(Table1[[#This Row],[Posting Date]]&lt;&gt;"",$D$9,"")</f>
        <v/>
      </c>
      <c r="R2352" s="159" t="str">
        <f>IF(Table1[[#This Row],[Posting Date]]&lt;&gt;"",$D$10,"")</f>
        <v/>
      </c>
      <c r="S2352" s="66"/>
      <c r="T2352" s="63"/>
      <c r="U2352" s="67"/>
      <c r="V2352" s="67"/>
      <c r="W2352" s="67" t="str">
        <f t="shared" si="37"/>
        <v/>
      </c>
      <c r="X2352" s="161" t="str">
        <f>IF(E2352="","",(IF(Table1[[#This Row],[Cur]]="USD",Table1[[#This Row],[Cur_Amount Debit]],Table1[[#This Row],[Cur_Amount Debit]]/Table1[[#This Row],[Exchange Rate]])))</f>
        <v/>
      </c>
      <c r="Y2352" s="161" t="str">
        <f>IF(E2352="","",(IF(Table1[[#This Row],[Cur]]="USD",Table1[[#This Row],[Cur_Amount Credit]],Table1[[#This Row],[Cur_Amount Credit]]/ExchangeRate)))</f>
        <v/>
      </c>
      <c r="Z2352" s="203" t="str">
        <f>IF(E2352="","",(Table1[[#This Row],[Debit USD]]-Table1[[#This Row],[Credit USD]]))</f>
        <v/>
      </c>
      <c r="AA2352" s="122"/>
      <c r="AB2352" s="1"/>
      <c r="AC2352" s="15"/>
      <c r="AD2352" s="15" t="str">
        <f>IF(AND(OR(Table1[[#This Row],[Account]]="15030",Table1[[#This Row],[Account]]="15035",Table1[[#This Row],[Account]]="20150"),Table1[[#This Row],[Vendor ID]]=""),1,"")</f>
        <v/>
      </c>
      <c r="AE2352" s="15"/>
      <c r="AF2352" s="15"/>
      <c r="AG2352" s="15"/>
      <c r="AH2352" s="46" t="str">
        <f>IF(Table1[[#This Row],[Posting Date]]&lt;&gt;"","GJ-"&amp;CountryID,"")</f>
        <v/>
      </c>
      <c r="AI2352" s="59" t="str">
        <f>IF(Table1[[#This Row],[Posting Date]]&lt;&gt;"",Table1[[#This Row],[Posting Date]],"")</f>
        <v/>
      </c>
      <c r="AJ2352" s="46"/>
      <c r="AK2352" s="46" t="str">
        <f>IF(Table1[[#This Row],[Description]]&lt;&gt;"",Table1[[#This Row],[Description]],"")</f>
        <v/>
      </c>
      <c r="AL2352" s="46" t="str">
        <f>IF(Table1[[#This Row],[Posting Date]]&lt;&gt;"",Table1[[#This Row],[Reference Number]],"")</f>
        <v/>
      </c>
      <c r="AM2352" s="46" t="str">
        <f>TRIM(Table1[[#This Row],[Line '#]])</f>
        <v/>
      </c>
      <c r="AN2352" s="46" t="str">
        <f>TRIM(Table1[[#This Row],[Account]])</f>
        <v/>
      </c>
      <c r="AO2352" s="46" t="str">
        <f>IF(Table1[[#This Row],[Posting Date]]&lt;&gt;"",$D$5,"")</f>
        <v/>
      </c>
      <c r="AP2352" s="46" t="str">
        <f>TRIM(Table1[[#This Row],[Departments-Prgrams]])</f>
        <v/>
      </c>
      <c r="AQ2352" s="46" t="str">
        <f>TRIM(Table1[[#This Row],[Grant]])</f>
        <v/>
      </c>
      <c r="AR2352" s="46" t="str">
        <f>TRIM(Table1[[#This Row],[Staff ID]])</f>
        <v/>
      </c>
      <c r="AS2352" s="46" t="str">
        <f>IF(TRIM(Table1[[#This Row],[Budget Code]])=0,"",TRIM(Table1[[#This Row],[Budget Code]]))</f>
        <v/>
      </c>
      <c r="AT2352" s="46" t="str">
        <f>IF(Table1[[#This Row],[Line Description]]&lt;&gt;"",Table1[[#This Row],[Line Description]],"")</f>
        <v/>
      </c>
      <c r="AU2352" s="46" t="str">
        <f>IF(Table1[[#This Row],[Cur_Amount Debit]]&gt;0,ROUND(Table1[[#This Row],[Cur_Amount Debit]],2),"")</f>
        <v/>
      </c>
      <c r="AV2352" s="46" t="str">
        <f>IF(Table1[[#This Row],[Cur_Amount Credit]]&gt;0,ROUND(Table1[[#This Row],[Cur_Amount Credit]],2),"")</f>
        <v/>
      </c>
      <c r="AW2352" s="46" t="str">
        <f>LEFT(Table1[[#This Row],[Cur]],3)</f>
        <v/>
      </c>
      <c r="AX2352" s="59"/>
      <c r="AY2352" s="46"/>
      <c r="AZ2352" s="46" t="str">
        <f>IF(Table1[[#This Row],[Cur]]&lt;&gt;"",IF(Table1[[#This Row],[Cur]]="USD","",ExchangeRate),"")</f>
        <v/>
      </c>
      <c r="BA2352" s="46" t="str">
        <f>IF(Table1[[#This Row],[Grant]]&lt;&gt;"",VLOOKUP(Table1[[#This Row],[Grant]],Grants!B:D,3),"")</f>
        <v/>
      </c>
      <c r="BB2352" s="46" t="str">
        <f>TRIM(Table1[[#This Row],[Vendor ID]])</f>
        <v/>
      </c>
      <c r="BC2352">
        <f>IF(Table1[[#This Row],[Reference Number]]=Q2351,BC2351,BC2351+1)</f>
        <v>2</v>
      </c>
    </row>
    <row r="2353" spans="1:55" ht="11.25" hidden="1" customHeight="1">
      <c r="A2353" s="1"/>
      <c r="B2353" s="88" t="str">
        <f>IF(Table1[[#This Row],[Posting Date]]&lt;&gt;"",IF(Table1[[#This Row],[Reference Number]]=Q2352,B2352+1,1),"")</f>
        <v/>
      </c>
      <c r="C2353" s="61"/>
      <c r="D2353" s="61"/>
      <c r="E2353" s="218"/>
      <c r="F2353" s="143" t="str">
        <f>IFERROR(IF(VLOOKUP(Table1[[#This Row],[Budget Code Description]],Dimentions!$X$6:$AC$132,2,FALSE)="","",VLOOKUP(Table1[[#This Row],[Budget Code Description]],Dimentions!$X$6:$AC$132,2,FALSE)),"")</f>
        <v/>
      </c>
      <c r="G2353" s="143" t="str">
        <f>IFERROR(VLOOKUP(Table1[[#This Row],[Budget Code Description]],Dimentions!$X$6:$AC$132,3,FALSE),"")</f>
        <v/>
      </c>
      <c r="H2353" s="64" t="str">
        <f>IFERROR(VLOOKUP(Table1[[#This Row],[Account]],Dimentions!$S$6:$V$233,2,FALSE),"")</f>
        <v/>
      </c>
      <c r="I2353" s="62">
        <f>_xlfn.NUMBERVALUE(LEFT(Table1[[#This Row],[Account]],1))</f>
        <v>0</v>
      </c>
      <c r="J2353" s="62" t="str">
        <f>IFERROR(VLOOKUP(Table1[[#This Row],[Budget Code Description]],Table6[#All],7,FALSE),"")</f>
        <v/>
      </c>
      <c r="K2353" s="143" t="str">
        <f>IFERROR(VLOOKUP(Table1[[#This Row],[Budget Code Description]],Table6[#All],8,FALSE),"")</f>
        <v/>
      </c>
      <c r="L2353" s="63"/>
      <c r="M2353" s="65" t="str">
        <f>IFERROR(VLOOKUP(Table1[[#This Row],[Staff ID]],Table2[],2,FALSE),"")</f>
        <v/>
      </c>
      <c r="N2353" s="211" t="str">
        <f>IFERROR(IF(VLOOKUP(Table1[[#This Row],[Budget Code Description]],Dimentions!$X$6:$AC$97,4,FALSE)="","",VLOOKUP(Table1[[#This Row],[Budget Code Description]],Dimentions!$X$6:$AC$97,4,FALSE)),"")</f>
        <v/>
      </c>
      <c r="O2353" s="65" t="str">
        <f>IFERROR(VLOOKUP(Table1[[#This Row],[Vendor ID]],Table549[],2,FALSE),"")</f>
        <v/>
      </c>
      <c r="P2353" s="63"/>
      <c r="Q2353" s="143" t="str">
        <f>IF(Table1[[#This Row],[Posting Date]]&lt;&gt;"",$D$9,"")</f>
        <v/>
      </c>
      <c r="R2353" s="159" t="str">
        <f>IF(Table1[[#This Row],[Posting Date]]&lt;&gt;"",$D$10,"")</f>
        <v/>
      </c>
      <c r="S2353" s="66"/>
      <c r="T2353" s="63"/>
      <c r="U2353" s="67"/>
      <c r="V2353" s="67"/>
      <c r="W2353" s="67" t="str">
        <f t="shared" si="37"/>
        <v/>
      </c>
      <c r="X2353" s="161" t="str">
        <f>IF(E2353="","",(IF(Table1[[#This Row],[Cur]]="USD",Table1[[#This Row],[Cur_Amount Debit]],Table1[[#This Row],[Cur_Amount Debit]]/Table1[[#This Row],[Exchange Rate]])))</f>
        <v/>
      </c>
      <c r="Y2353" s="161" t="str">
        <f>IF(E2353="","",(IF(Table1[[#This Row],[Cur]]="USD",Table1[[#This Row],[Cur_Amount Credit]],Table1[[#This Row],[Cur_Amount Credit]]/ExchangeRate)))</f>
        <v/>
      </c>
      <c r="Z2353" s="203" t="str">
        <f>IF(E2353="","",(Table1[[#This Row],[Debit USD]]-Table1[[#This Row],[Credit USD]]))</f>
        <v/>
      </c>
      <c r="AA2353" s="122"/>
      <c r="AB2353" s="1"/>
      <c r="AC2353" s="15"/>
      <c r="AD2353" s="15" t="str">
        <f>IF(AND(OR(Table1[[#This Row],[Account]]="15030",Table1[[#This Row],[Account]]="15035",Table1[[#This Row],[Account]]="20150"),Table1[[#This Row],[Vendor ID]]=""),1,"")</f>
        <v/>
      </c>
      <c r="AE2353" s="15"/>
      <c r="AF2353" s="15"/>
      <c r="AG2353" s="15"/>
      <c r="AH2353" s="46" t="str">
        <f>IF(Table1[[#This Row],[Posting Date]]&lt;&gt;"","GJ-"&amp;CountryID,"")</f>
        <v/>
      </c>
      <c r="AI2353" s="59" t="str">
        <f>IF(Table1[[#This Row],[Posting Date]]&lt;&gt;"",Table1[[#This Row],[Posting Date]],"")</f>
        <v/>
      </c>
      <c r="AJ2353" s="46"/>
      <c r="AK2353" s="46" t="str">
        <f>IF(Table1[[#This Row],[Description]]&lt;&gt;"",Table1[[#This Row],[Description]],"")</f>
        <v/>
      </c>
      <c r="AL2353" s="46" t="str">
        <f>IF(Table1[[#This Row],[Posting Date]]&lt;&gt;"",Table1[[#This Row],[Reference Number]],"")</f>
        <v/>
      </c>
      <c r="AM2353" s="46" t="str">
        <f>TRIM(Table1[[#This Row],[Line '#]])</f>
        <v/>
      </c>
      <c r="AN2353" s="46" t="str">
        <f>TRIM(Table1[[#This Row],[Account]])</f>
        <v/>
      </c>
      <c r="AO2353" s="46" t="str">
        <f>IF(Table1[[#This Row],[Posting Date]]&lt;&gt;"",$D$5,"")</f>
        <v/>
      </c>
      <c r="AP2353" s="46" t="str">
        <f>TRIM(Table1[[#This Row],[Departments-Prgrams]])</f>
        <v/>
      </c>
      <c r="AQ2353" s="46" t="str">
        <f>TRIM(Table1[[#This Row],[Grant]])</f>
        <v/>
      </c>
      <c r="AR2353" s="46" t="str">
        <f>TRIM(Table1[[#This Row],[Staff ID]])</f>
        <v/>
      </c>
      <c r="AS2353" s="46" t="str">
        <f>IF(TRIM(Table1[[#This Row],[Budget Code]])=0,"",TRIM(Table1[[#This Row],[Budget Code]]))</f>
        <v/>
      </c>
      <c r="AT2353" s="46" t="str">
        <f>IF(Table1[[#This Row],[Line Description]]&lt;&gt;"",Table1[[#This Row],[Line Description]],"")</f>
        <v/>
      </c>
      <c r="AU2353" s="46" t="str">
        <f>IF(Table1[[#This Row],[Cur_Amount Debit]]&gt;0,ROUND(Table1[[#This Row],[Cur_Amount Debit]],2),"")</f>
        <v/>
      </c>
      <c r="AV2353" s="46" t="str">
        <f>IF(Table1[[#This Row],[Cur_Amount Credit]]&gt;0,ROUND(Table1[[#This Row],[Cur_Amount Credit]],2),"")</f>
        <v/>
      </c>
      <c r="AW2353" s="46" t="str">
        <f>LEFT(Table1[[#This Row],[Cur]],3)</f>
        <v/>
      </c>
      <c r="AX2353" s="59"/>
      <c r="AY2353" s="46"/>
      <c r="AZ2353" s="46" t="str">
        <f>IF(Table1[[#This Row],[Cur]]&lt;&gt;"",IF(Table1[[#This Row],[Cur]]="USD","",ExchangeRate),"")</f>
        <v/>
      </c>
      <c r="BA2353" s="46" t="str">
        <f>IF(Table1[[#This Row],[Grant]]&lt;&gt;"",VLOOKUP(Table1[[#This Row],[Grant]],Grants!B:D,3),"")</f>
        <v/>
      </c>
      <c r="BB2353" s="46" t="str">
        <f>TRIM(Table1[[#This Row],[Vendor ID]])</f>
        <v/>
      </c>
      <c r="BC2353">
        <f>IF(Table1[[#This Row],[Reference Number]]=Q2352,BC2352,BC2352+1)</f>
        <v>2</v>
      </c>
    </row>
    <row r="2354" spans="1:55" ht="11.25" hidden="1" customHeight="1">
      <c r="A2354" s="1"/>
      <c r="B2354" s="88" t="str">
        <f>IF(Table1[[#This Row],[Posting Date]]&lt;&gt;"",IF(Table1[[#This Row],[Reference Number]]=Q2353,B2353+1,1),"")</f>
        <v/>
      </c>
      <c r="C2354" s="61"/>
      <c r="D2354" s="61"/>
      <c r="E2354" s="218"/>
      <c r="F2354" s="143" t="str">
        <f>IFERROR(IF(VLOOKUP(Table1[[#This Row],[Budget Code Description]],Dimentions!$X$6:$AC$132,2,FALSE)="","",VLOOKUP(Table1[[#This Row],[Budget Code Description]],Dimentions!$X$6:$AC$132,2,FALSE)),"")</f>
        <v/>
      </c>
      <c r="G2354" s="143" t="str">
        <f>IFERROR(VLOOKUP(Table1[[#This Row],[Budget Code Description]],Dimentions!$X$6:$AC$132,3,FALSE),"")</f>
        <v/>
      </c>
      <c r="H2354" s="64" t="str">
        <f>IFERROR(VLOOKUP(Table1[[#This Row],[Account]],Dimentions!$S$6:$V$233,2,FALSE),"")</f>
        <v/>
      </c>
      <c r="I2354" s="62">
        <f>_xlfn.NUMBERVALUE(LEFT(Table1[[#This Row],[Account]],1))</f>
        <v>0</v>
      </c>
      <c r="J2354" s="62" t="str">
        <f>IFERROR(VLOOKUP(Table1[[#This Row],[Budget Code Description]],Table6[#All],7,FALSE),"")</f>
        <v/>
      </c>
      <c r="K2354" s="143" t="str">
        <f>IFERROR(VLOOKUP(Table1[[#This Row],[Budget Code Description]],Table6[#All],8,FALSE),"")</f>
        <v/>
      </c>
      <c r="L2354" s="63"/>
      <c r="M2354" s="65" t="str">
        <f>IFERROR(VLOOKUP(Table1[[#This Row],[Staff ID]],Table2[],2,FALSE),"")</f>
        <v/>
      </c>
      <c r="N2354" s="211" t="str">
        <f>IFERROR(IF(VLOOKUP(Table1[[#This Row],[Budget Code Description]],Dimentions!$X$6:$AC$97,4,FALSE)="","",VLOOKUP(Table1[[#This Row],[Budget Code Description]],Dimentions!$X$6:$AC$97,4,FALSE)),"")</f>
        <v/>
      </c>
      <c r="O2354" s="65" t="str">
        <f>IFERROR(VLOOKUP(Table1[[#This Row],[Vendor ID]],Table549[],2,FALSE),"")</f>
        <v/>
      </c>
      <c r="P2354" s="63"/>
      <c r="Q2354" s="143" t="str">
        <f>IF(Table1[[#This Row],[Posting Date]]&lt;&gt;"",$D$9,"")</f>
        <v/>
      </c>
      <c r="R2354" s="159" t="str">
        <f>IF(Table1[[#This Row],[Posting Date]]&lt;&gt;"",$D$10,"")</f>
        <v/>
      </c>
      <c r="S2354" s="66"/>
      <c r="T2354" s="63"/>
      <c r="U2354" s="67"/>
      <c r="V2354" s="67"/>
      <c r="W2354" s="67" t="str">
        <f t="shared" si="37"/>
        <v/>
      </c>
      <c r="X2354" s="161" t="str">
        <f>IF(E2354="","",(IF(Table1[[#This Row],[Cur]]="USD",Table1[[#This Row],[Cur_Amount Debit]],Table1[[#This Row],[Cur_Amount Debit]]/Table1[[#This Row],[Exchange Rate]])))</f>
        <v/>
      </c>
      <c r="Y2354" s="161" t="str">
        <f>IF(E2354="","",(IF(Table1[[#This Row],[Cur]]="USD",Table1[[#This Row],[Cur_Amount Credit]],Table1[[#This Row],[Cur_Amount Credit]]/ExchangeRate)))</f>
        <v/>
      </c>
      <c r="Z2354" s="203" t="str">
        <f>IF(E2354="","",(Table1[[#This Row],[Debit USD]]-Table1[[#This Row],[Credit USD]]))</f>
        <v/>
      </c>
      <c r="AA2354" s="122"/>
      <c r="AB2354" s="1"/>
      <c r="AC2354" s="15"/>
      <c r="AD2354" s="15" t="str">
        <f>IF(AND(OR(Table1[[#This Row],[Account]]="15030",Table1[[#This Row],[Account]]="15035",Table1[[#This Row],[Account]]="20150"),Table1[[#This Row],[Vendor ID]]=""),1,"")</f>
        <v/>
      </c>
      <c r="AE2354" s="15"/>
      <c r="AF2354" s="15"/>
      <c r="AG2354" s="15"/>
      <c r="AH2354" s="46" t="str">
        <f>IF(Table1[[#This Row],[Posting Date]]&lt;&gt;"","GJ-"&amp;CountryID,"")</f>
        <v/>
      </c>
      <c r="AI2354" s="59" t="str">
        <f>IF(Table1[[#This Row],[Posting Date]]&lt;&gt;"",Table1[[#This Row],[Posting Date]],"")</f>
        <v/>
      </c>
      <c r="AJ2354" s="46"/>
      <c r="AK2354" s="46" t="str">
        <f>IF(Table1[[#This Row],[Description]]&lt;&gt;"",Table1[[#This Row],[Description]],"")</f>
        <v/>
      </c>
      <c r="AL2354" s="46" t="str">
        <f>IF(Table1[[#This Row],[Posting Date]]&lt;&gt;"",Table1[[#This Row],[Reference Number]],"")</f>
        <v/>
      </c>
      <c r="AM2354" s="46" t="str">
        <f>TRIM(Table1[[#This Row],[Line '#]])</f>
        <v/>
      </c>
      <c r="AN2354" s="46" t="str">
        <f>TRIM(Table1[[#This Row],[Account]])</f>
        <v/>
      </c>
      <c r="AO2354" s="46" t="str">
        <f>IF(Table1[[#This Row],[Posting Date]]&lt;&gt;"",$D$5,"")</f>
        <v/>
      </c>
      <c r="AP2354" s="46" t="str">
        <f>TRIM(Table1[[#This Row],[Departments-Prgrams]])</f>
        <v/>
      </c>
      <c r="AQ2354" s="46" t="str">
        <f>TRIM(Table1[[#This Row],[Grant]])</f>
        <v/>
      </c>
      <c r="AR2354" s="46" t="str">
        <f>TRIM(Table1[[#This Row],[Staff ID]])</f>
        <v/>
      </c>
      <c r="AS2354" s="46" t="str">
        <f>IF(TRIM(Table1[[#This Row],[Budget Code]])=0,"",TRIM(Table1[[#This Row],[Budget Code]]))</f>
        <v/>
      </c>
      <c r="AT2354" s="46" t="str">
        <f>IF(Table1[[#This Row],[Line Description]]&lt;&gt;"",Table1[[#This Row],[Line Description]],"")</f>
        <v/>
      </c>
      <c r="AU2354" s="46" t="str">
        <f>IF(Table1[[#This Row],[Cur_Amount Debit]]&gt;0,ROUND(Table1[[#This Row],[Cur_Amount Debit]],2),"")</f>
        <v/>
      </c>
      <c r="AV2354" s="46" t="str">
        <f>IF(Table1[[#This Row],[Cur_Amount Credit]]&gt;0,ROUND(Table1[[#This Row],[Cur_Amount Credit]],2),"")</f>
        <v/>
      </c>
      <c r="AW2354" s="46" t="str">
        <f>LEFT(Table1[[#This Row],[Cur]],3)</f>
        <v/>
      </c>
      <c r="AX2354" s="59"/>
      <c r="AY2354" s="46"/>
      <c r="AZ2354" s="46" t="str">
        <f>IF(Table1[[#This Row],[Cur]]&lt;&gt;"",IF(Table1[[#This Row],[Cur]]="USD","",ExchangeRate),"")</f>
        <v/>
      </c>
      <c r="BA2354" s="46" t="str">
        <f>IF(Table1[[#This Row],[Grant]]&lt;&gt;"",VLOOKUP(Table1[[#This Row],[Grant]],Grants!B:D,3),"")</f>
        <v/>
      </c>
      <c r="BB2354" s="46" t="str">
        <f>TRIM(Table1[[#This Row],[Vendor ID]])</f>
        <v/>
      </c>
      <c r="BC2354">
        <f>IF(Table1[[#This Row],[Reference Number]]=Q2353,BC2353,BC2353+1)</f>
        <v>2</v>
      </c>
    </row>
    <row r="2355" spans="1:55" ht="11.25" hidden="1" customHeight="1">
      <c r="A2355" s="1"/>
      <c r="B2355" s="88" t="str">
        <f>IF(Table1[[#This Row],[Posting Date]]&lt;&gt;"",IF(Table1[[#This Row],[Reference Number]]=Q2354,B2354+1,1),"")</f>
        <v/>
      </c>
      <c r="C2355" s="61"/>
      <c r="D2355" s="61"/>
      <c r="E2355" s="218"/>
      <c r="F2355" s="143" t="str">
        <f>IFERROR(IF(VLOOKUP(Table1[[#This Row],[Budget Code Description]],Dimentions!$X$6:$AC$132,2,FALSE)="","",VLOOKUP(Table1[[#This Row],[Budget Code Description]],Dimentions!$X$6:$AC$132,2,FALSE)),"")</f>
        <v/>
      </c>
      <c r="G2355" s="143" t="str">
        <f>IFERROR(VLOOKUP(Table1[[#This Row],[Budget Code Description]],Dimentions!$X$6:$AC$132,3,FALSE),"")</f>
        <v/>
      </c>
      <c r="H2355" s="64" t="str">
        <f>IFERROR(VLOOKUP(Table1[[#This Row],[Account]],Dimentions!$S$6:$V$233,2,FALSE),"")</f>
        <v/>
      </c>
      <c r="I2355" s="62">
        <f>_xlfn.NUMBERVALUE(LEFT(Table1[[#This Row],[Account]],1))</f>
        <v>0</v>
      </c>
      <c r="J2355" s="62" t="str">
        <f>IFERROR(VLOOKUP(Table1[[#This Row],[Budget Code Description]],Table6[#All],7,FALSE),"")</f>
        <v/>
      </c>
      <c r="K2355" s="143" t="str">
        <f>IFERROR(VLOOKUP(Table1[[#This Row],[Budget Code Description]],Table6[#All],8,FALSE),"")</f>
        <v/>
      </c>
      <c r="L2355" s="63"/>
      <c r="M2355" s="65" t="str">
        <f>IFERROR(VLOOKUP(Table1[[#This Row],[Staff ID]],Table2[],2,FALSE),"")</f>
        <v/>
      </c>
      <c r="N2355" s="211" t="str">
        <f>IFERROR(IF(VLOOKUP(Table1[[#This Row],[Budget Code Description]],Dimentions!$X$6:$AC$97,4,FALSE)="","",VLOOKUP(Table1[[#This Row],[Budget Code Description]],Dimentions!$X$6:$AC$97,4,FALSE)),"")</f>
        <v/>
      </c>
      <c r="O2355" s="65" t="str">
        <f>IFERROR(VLOOKUP(Table1[[#This Row],[Vendor ID]],Table549[],2,FALSE),"")</f>
        <v/>
      </c>
      <c r="P2355" s="63"/>
      <c r="Q2355" s="143" t="str">
        <f>IF(Table1[[#This Row],[Posting Date]]&lt;&gt;"",$D$9,"")</f>
        <v/>
      </c>
      <c r="R2355" s="159" t="str">
        <f>IF(Table1[[#This Row],[Posting Date]]&lt;&gt;"",$D$10,"")</f>
        <v/>
      </c>
      <c r="S2355" s="66"/>
      <c r="T2355" s="63"/>
      <c r="U2355" s="67"/>
      <c r="V2355" s="67"/>
      <c r="W2355" s="67" t="str">
        <f t="shared" si="37"/>
        <v/>
      </c>
      <c r="X2355" s="161" t="str">
        <f>IF(E2355="","",(IF(Table1[[#This Row],[Cur]]="USD",Table1[[#This Row],[Cur_Amount Debit]],Table1[[#This Row],[Cur_Amount Debit]]/Table1[[#This Row],[Exchange Rate]])))</f>
        <v/>
      </c>
      <c r="Y2355" s="161" t="str">
        <f>IF(E2355="","",(IF(Table1[[#This Row],[Cur]]="USD",Table1[[#This Row],[Cur_Amount Credit]],Table1[[#This Row],[Cur_Amount Credit]]/ExchangeRate)))</f>
        <v/>
      </c>
      <c r="Z2355" s="203" t="str">
        <f>IF(E2355="","",(Table1[[#This Row],[Debit USD]]-Table1[[#This Row],[Credit USD]]))</f>
        <v/>
      </c>
      <c r="AA2355" s="122"/>
      <c r="AB2355" s="1"/>
      <c r="AC2355" s="15"/>
      <c r="AD2355" s="15" t="str">
        <f>IF(AND(OR(Table1[[#This Row],[Account]]="15030",Table1[[#This Row],[Account]]="15035",Table1[[#This Row],[Account]]="20150"),Table1[[#This Row],[Vendor ID]]=""),1,"")</f>
        <v/>
      </c>
      <c r="AE2355" s="15"/>
      <c r="AF2355" s="15"/>
      <c r="AG2355" s="15"/>
      <c r="AH2355" s="46" t="str">
        <f>IF(Table1[[#This Row],[Posting Date]]&lt;&gt;"","GJ-"&amp;CountryID,"")</f>
        <v/>
      </c>
      <c r="AI2355" s="59" t="str">
        <f>IF(Table1[[#This Row],[Posting Date]]&lt;&gt;"",Table1[[#This Row],[Posting Date]],"")</f>
        <v/>
      </c>
      <c r="AJ2355" s="46"/>
      <c r="AK2355" s="46" t="str">
        <f>IF(Table1[[#This Row],[Description]]&lt;&gt;"",Table1[[#This Row],[Description]],"")</f>
        <v/>
      </c>
      <c r="AL2355" s="46" t="str">
        <f>IF(Table1[[#This Row],[Posting Date]]&lt;&gt;"",Table1[[#This Row],[Reference Number]],"")</f>
        <v/>
      </c>
      <c r="AM2355" s="46" t="str">
        <f>TRIM(Table1[[#This Row],[Line '#]])</f>
        <v/>
      </c>
      <c r="AN2355" s="46" t="str">
        <f>TRIM(Table1[[#This Row],[Account]])</f>
        <v/>
      </c>
      <c r="AO2355" s="46" t="str">
        <f>IF(Table1[[#This Row],[Posting Date]]&lt;&gt;"",$D$5,"")</f>
        <v/>
      </c>
      <c r="AP2355" s="46" t="str">
        <f>TRIM(Table1[[#This Row],[Departments-Prgrams]])</f>
        <v/>
      </c>
      <c r="AQ2355" s="46" t="str">
        <f>TRIM(Table1[[#This Row],[Grant]])</f>
        <v/>
      </c>
      <c r="AR2355" s="46" t="str">
        <f>TRIM(Table1[[#This Row],[Staff ID]])</f>
        <v/>
      </c>
      <c r="AS2355" s="46" t="str">
        <f>IF(TRIM(Table1[[#This Row],[Budget Code]])=0,"",TRIM(Table1[[#This Row],[Budget Code]]))</f>
        <v/>
      </c>
      <c r="AT2355" s="46" t="str">
        <f>IF(Table1[[#This Row],[Line Description]]&lt;&gt;"",Table1[[#This Row],[Line Description]],"")</f>
        <v/>
      </c>
      <c r="AU2355" s="46" t="str">
        <f>IF(Table1[[#This Row],[Cur_Amount Debit]]&gt;0,ROUND(Table1[[#This Row],[Cur_Amount Debit]],2),"")</f>
        <v/>
      </c>
      <c r="AV2355" s="46" t="str">
        <f>IF(Table1[[#This Row],[Cur_Amount Credit]]&gt;0,ROUND(Table1[[#This Row],[Cur_Amount Credit]],2),"")</f>
        <v/>
      </c>
      <c r="AW2355" s="46" t="str">
        <f>LEFT(Table1[[#This Row],[Cur]],3)</f>
        <v/>
      </c>
      <c r="AX2355" s="59"/>
      <c r="AY2355" s="46"/>
      <c r="AZ2355" s="46" t="str">
        <f>IF(Table1[[#This Row],[Cur]]&lt;&gt;"",IF(Table1[[#This Row],[Cur]]="USD","",ExchangeRate),"")</f>
        <v/>
      </c>
      <c r="BA2355" s="46" t="str">
        <f>IF(Table1[[#This Row],[Grant]]&lt;&gt;"",VLOOKUP(Table1[[#This Row],[Grant]],Grants!B:D,3),"")</f>
        <v/>
      </c>
      <c r="BB2355" s="46" t="str">
        <f>TRIM(Table1[[#This Row],[Vendor ID]])</f>
        <v/>
      </c>
      <c r="BC2355">
        <f>IF(Table1[[#This Row],[Reference Number]]=Q2354,BC2354,BC2354+1)</f>
        <v>2</v>
      </c>
    </row>
    <row r="2356" spans="1:55" ht="11.25" hidden="1" customHeight="1">
      <c r="A2356" s="1"/>
      <c r="B2356" s="88" t="str">
        <f>IF(Table1[[#This Row],[Posting Date]]&lt;&gt;"",IF(Table1[[#This Row],[Reference Number]]=Q2355,B2355+1,1),"")</f>
        <v/>
      </c>
      <c r="C2356" s="61"/>
      <c r="D2356" s="61"/>
      <c r="E2356" s="218"/>
      <c r="F2356" s="143" t="str">
        <f>IFERROR(IF(VLOOKUP(Table1[[#This Row],[Budget Code Description]],Dimentions!$X$6:$AC$132,2,FALSE)="","",VLOOKUP(Table1[[#This Row],[Budget Code Description]],Dimentions!$X$6:$AC$132,2,FALSE)),"")</f>
        <v/>
      </c>
      <c r="G2356" s="143" t="str">
        <f>IFERROR(VLOOKUP(Table1[[#This Row],[Budget Code Description]],Dimentions!$X$6:$AC$132,3,FALSE),"")</f>
        <v/>
      </c>
      <c r="H2356" s="64" t="str">
        <f>IFERROR(VLOOKUP(Table1[[#This Row],[Account]],Dimentions!$S$6:$V$233,2,FALSE),"")</f>
        <v/>
      </c>
      <c r="I2356" s="62">
        <f>_xlfn.NUMBERVALUE(LEFT(Table1[[#This Row],[Account]],1))</f>
        <v>0</v>
      </c>
      <c r="J2356" s="62" t="str">
        <f>IFERROR(VLOOKUP(Table1[[#This Row],[Budget Code Description]],Table6[#All],7,FALSE),"")</f>
        <v/>
      </c>
      <c r="K2356" s="143" t="str">
        <f>IFERROR(VLOOKUP(Table1[[#This Row],[Budget Code Description]],Table6[#All],8,FALSE),"")</f>
        <v/>
      </c>
      <c r="L2356" s="63"/>
      <c r="M2356" s="65" t="str">
        <f>IFERROR(VLOOKUP(Table1[[#This Row],[Staff ID]],Table2[],2,FALSE),"")</f>
        <v/>
      </c>
      <c r="N2356" s="211" t="str">
        <f>IFERROR(IF(VLOOKUP(Table1[[#This Row],[Budget Code Description]],Dimentions!$X$6:$AC$97,4,FALSE)="","",VLOOKUP(Table1[[#This Row],[Budget Code Description]],Dimentions!$X$6:$AC$97,4,FALSE)),"")</f>
        <v/>
      </c>
      <c r="O2356" s="65" t="str">
        <f>IFERROR(VLOOKUP(Table1[[#This Row],[Vendor ID]],Table549[],2,FALSE),"")</f>
        <v/>
      </c>
      <c r="P2356" s="63"/>
      <c r="Q2356" s="143" t="str">
        <f>IF(Table1[[#This Row],[Posting Date]]&lt;&gt;"",$D$9,"")</f>
        <v/>
      </c>
      <c r="R2356" s="159" t="str">
        <f>IF(Table1[[#This Row],[Posting Date]]&lt;&gt;"",$D$10,"")</f>
        <v/>
      </c>
      <c r="S2356" s="66"/>
      <c r="T2356" s="63"/>
      <c r="U2356" s="67"/>
      <c r="V2356" s="67"/>
      <c r="W2356" s="67" t="str">
        <f t="shared" si="37"/>
        <v/>
      </c>
      <c r="X2356" s="161" t="str">
        <f>IF(E2356="","",(IF(Table1[[#This Row],[Cur]]="USD",Table1[[#This Row],[Cur_Amount Debit]],Table1[[#This Row],[Cur_Amount Debit]]/Table1[[#This Row],[Exchange Rate]])))</f>
        <v/>
      </c>
      <c r="Y2356" s="161" t="str">
        <f>IF(E2356="","",(IF(Table1[[#This Row],[Cur]]="USD",Table1[[#This Row],[Cur_Amount Credit]],Table1[[#This Row],[Cur_Amount Credit]]/ExchangeRate)))</f>
        <v/>
      </c>
      <c r="Z2356" s="203" t="str">
        <f>IF(E2356="","",(Table1[[#This Row],[Debit USD]]-Table1[[#This Row],[Credit USD]]))</f>
        <v/>
      </c>
      <c r="AA2356" s="122"/>
      <c r="AB2356" s="1"/>
      <c r="AC2356" s="15"/>
      <c r="AD2356" s="15" t="str">
        <f>IF(AND(OR(Table1[[#This Row],[Account]]="15030",Table1[[#This Row],[Account]]="15035",Table1[[#This Row],[Account]]="20150"),Table1[[#This Row],[Vendor ID]]=""),1,"")</f>
        <v/>
      </c>
      <c r="AE2356" s="15"/>
      <c r="AF2356" s="15"/>
      <c r="AG2356" s="15"/>
      <c r="AH2356" s="46" t="str">
        <f>IF(Table1[[#This Row],[Posting Date]]&lt;&gt;"","GJ-"&amp;CountryID,"")</f>
        <v/>
      </c>
      <c r="AI2356" s="59" t="str">
        <f>IF(Table1[[#This Row],[Posting Date]]&lt;&gt;"",Table1[[#This Row],[Posting Date]],"")</f>
        <v/>
      </c>
      <c r="AJ2356" s="46"/>
      <c r="AK2356" s="46" t="str">
        <f>IF(Table1[[#This Row],[Description]]&lt;&gt;"",Table1[[#This Row],[Description]],"")</f>
        <v/>
      </c>
      <c r="AL2356" s="46" t="str">
        <f>IF(Table1[[#This Row],[Posting Date]]&lt;&gt;"",Table1[[#This Row],[Reference Number]],"")</f>
        <v/>
      </c>
      <c r="AM2356" s="46" t="str">
        <f>TRIM(Table1[[#This Row],[Line '#]])</f>
        <v/>
      </c>
      <c r="AN2356" s="46" t="str">
        <f>TRIM(Table1[[#This Row],[Account]])</f>
        <v/>
      </c>
      <c r="AO2356" s="46" t="str">
        <f>IF(Table1[[#This Row],[Posting Date]]&lt;&gt;"",$D$5,"")</f>
        <v/>
      </c>
      <c r="AP2356" s="46" t="str">
        <f>TRIM(Table1[[#This Row],[Departments-Prgrams]])</f>
        <v/>
      </c>
      <c r="AQ2356" s="46" t="str">
        <f>TRIM(Table1[[#This Row],[Grant]])</f>
        <v/>
      </c>
      <c r="AR2356" s="46" t="str">
        <f>TRIM(Table1[[#This Row],[Staff ID]])</f>
        <v/>
      </c>
      <c r="AS2356" s="46" t="str">
        <f>IF(TRIM(Table1[[#This Row],[Budget Code]])=0,"",TRIM(Table1[[#This Row],[Budget Code]]))</f>
        <v/>
      </c>
      <c r="AT2356" s="46" t="str">
        <f>IF(Table1[[#This Row],[Line Description]]&lt;&gt;"",Table1[[#This Row],[Line Description]],"")</f>
        <v/>
      </c>
      <c r="AU2356" s="46" t="str">
        <f>IF(Table1[[#This Row],[Cur_Amount Debit]]&gt;0,ROUND(Table1[[#This Row],[Cur_Amount Debit]],2),"")</f>
        <v/>
      </c>
      <c r="AV2356" s="46" t="str">
        <f>IF(Table1[[#This Row],[Cur_Amount Credit]]&gt;0,ROUND(Table1[[#This Row],[Cur_Amount Credit]],2),"")</f>
        <v/>
      </c>
      <c r="AW2356" s="46" t="str">
        <f>LEFT(Table1[[#This Row],[Cur]],3)</f>
        <v/>
      </c>
      <c r="AX2356" s="59"/>
      <c r="AY2356" s="46"/>
      <c r="AZ2356" s="46" t="str">
        <f>IF(Table1[[#This Row],[Cur]]&lt;&gt;"",IF(Table1[[#This Row],[Cur]]="USD","",ExchangeRate),"")</f>
        <v/>
      </c>
      <c r="BA2356" s="46" t="str">
        <f>IF(Table1[[#This Row],[Grant]]&lt;&gt;"",VLOOKUP(Table1[[#This Row],[Grant]],Grants!B:D,3),"")</f>
        <v/>
      </c>
      <c r="BB2356" s="46" t="str">
        <f>TRIM(Table1[[#This Row],[Vendor ID]])</f>
        <v/>
      </c>
      <c r="BC2356">
        <f>IF(Table1[[#This Row],[Reference Number]]=Q2355,BC2355,BC2355+1)</f>
        <v>2</v>
      </c>
    </row>
    <row r="2357" spans="1:55" ht="11.25" hidden="1" customHeight="1">
      <c r="A2357" s="1"/>
      <c r="B2357" s="88" t="str">
        <f>IF(Table1[[#This Row],[Posting Date]]&lt;&gt;"",IF(Table1[[#This Row],[Reference Number]]=Q2356,B2356+1,1),"")</f>
        <v/>
      </c>
      <c r="C2357" s="61"/>
      <c r="D2357" s="61"/>
      <c r="E2357" s="218"/>
      <c r="F2357" s="143" t="str">
        <f>IFERROR(IF(VLOOKUP(Table1[[#This Row],[Budget Code Description]],Dimentions!$X$6:$AC$132,2,FALSE)="","",VLOOKUP(Table1[[#This Row],[Budget Code Description]],Dimentions!$X$6:$AC$132,2,FALSE)),"")</f>
        <v/>
      </c>
      <c r="G2357" s="143" t="str">
        <f>IFERROR(VLOOKUP(Table1[[#This Row],[Budget Code Description]],Dimentions!$X$6:$AC$132,3,FALSE),"")</f>
        <v/>
      </c>
      <c r="H2357" s="64" t="str">
        <f>IFERROR(VLOOKUP(Table1[[#This Row],[Account]],Dimentions!$S$6:$V$233,2,FALSE),"")</f>
        <v/>
      </c>
      <c r="I2357" s="62">
        <f>_xlfn.NUMBERVALUE(LEFT(Table1[[#This Row],[Account]],1))</f>
        <v>0</v>
      </c>
      <c r="J2357" s="62" t="str">
        <f>IFERROR(VLOOKUP(Table1[[#This Row],[Budget Code Description]],Table6[#All],7,FALSE),"")</f>
        <v/>
      </c>
      <c r="K2357" s="143" t="str">
        <f>IFERROR(VLOOKUP(Table1[[#This Row],[Budget Code Description]],Table6[#All],8,FALSE),"")</f>
        <v/>
      </c>
      <c r="L2357" s="63"/>
      <c r="M2357" s="65" t="str">
        <f>IFERROR(VLOOKUP(Table1[[#This Row],[Staff ID]],Table2[],2,FALSE),"")</f>
        <v/>
      </c>
      <c r="N2357" s="211" t="str">
        <f>IFERROR(IF(VLOOKUP(Table1[[#This Row],[Budget Code Description]],Dimentions!$X$6:$AC$97,4,FALSE)="","",VLOOKUP(Table1[[#This Row],[Budget Code Description]],Dimentions!$X$6:$AC$97,4,FALSE)),"")</f>
        <v/>
      </c>
      <c r="O2357" s="65" t="str">
        <f>IFERROR(VLOOKUP(Table1[[#This Row],[Vendor ID]],Table549[],2,FALSE),"")</f>
        <v/>
      </c>
      <c r="P2357" s="63"/>
      <c r="Q2357" s="143" t="str">
        <f>IF(Table1[[#This Row],[Posting Date]]&lt;&gt;"",$D$9,"")</f>
        <v/>
      </c>
      <c r="R2357" s="159" t="str">
        <f>IF(Table1[[#This Row],[Posting Date]]&lt;&gt;"",$D$10,"")</f>
        <v/>
      </c>
      <c r="S2357" s="66"/>
      <c r="T2357" s="63"/>
      <c r="U2357" s="67"/>
      <c r="V2357" s="67"/>
      <c r="W2357" s="67" t="str">
        <f t="shared" si="37"/>
        <v/>
      </c>
      <c r="X2357" s="161" t="str">
        <f>IF(E2357="","",(IF(Table1[[#This Row],[Cur]]="USD",Table1[[#This Row],[Cur_Amount Debit]],Table1[[#This Row],[Cur_Amount Debit]]/Table1[[#This Row],[Exchange Rate]])))</f>
        <v/>
      </c>
      <c r="Y2357" s="161" t="str">
        <f>IF(E2357="","",(IF(Table1[[#This Row],[Cur]]="USD",Table1[[#This Row],[Cur_Amount Credit]],Table1[[#This Row],[Cur_Amount Credit]]/ExchangeRate)))</f>
        <v/>
      </c>
      <c r="Z2357" s="203" t="str">
        <f>IF(E2357="","",(Table1[[#This Row],[Debit USD]]-Table1[[#This Row],[Credit USD]]))</f>
        <v/>
      </c>
      <c r="AA2357" s="122"/>
      <c r="AB2357" s="1"/>
      <c r="AC2357" s="15"/>
      <c r="AD2357" s="15" t="str">
        <f>IF(AND(OR(Table1[[#This Row],[Account]]="15030",Table1[[#This Row],[Account]]="15035",Table1[[#This Row],[Account]]="20150"),Table1[[#This Row],[Vendor ID]]=""),1,"")</f>
        <v/>
      </c>
      <c r="AE2357" s="15"/>
      <c r="AF2357" s="15"/>
      <c r="AG2357" s="15"/>
      <c r="AH2357" s="46" t="str">
        <f>IF(Table1[[#This Row],[Posting Date]]&lt;&gt;"","GJ-"&amp;CountryID,"")</f>
        <v/>
      </c>
      <c r="AI2357" s="59" t="str">
        <f>IF(Table1[[#This Row],[Posting Date]]&lt;&gt;"",Table1[[#This Row],[Posting Date]],"")</f>
        <v/>
      </c>
      <c r="AJ2357" s="46"/>
      <c r="AK2357" s="46" t="str">
        <f>IF(Table1[[#This Row],[Description]]&lt;&gt;"",Table1[[#This Row],[Description]],"")</f>
        <v/>
      </c>
      <c r="AL2357" s="46" t="str">
        <f>IF(Table1[[#This Row],[Posting Date]]&lt;&gt;"",Table1[[#This Row],[Reference Number]],"")</f>
        <v/>
      </c>
      <c r="AM2357" s="46" t="str">
        <f>TRIM(Table1[[#This Row],[Line '#]])</f>
        <v/>
      </c>
      <c r="AN2357" s="46" t="str">
        <f>TRIM(Table1[[#This Row],[Account]])</f>
        <v/>
      </c>
      <c r="AO2357" s="46" t="str">
        <f>IF(Table1[[#This Row],[Posting Date]]&lt;&gt;"",$D$5,"")</f>
        <v/>
      </c>
      <c r="AP2357" s="46" t="str">
        <f>TRIM(Table1[[#This Row],[Departments-Prgrams]])</f>
        <v/>
      </c>
      <c r="AQ2357" s="46" t="str">
        <f>TRIM(Table1[[#This Row],[Grant]])</f>
        <v/>
      </c>
      <c r="AR2357" s="46" t="str">
        <f>TRIM(Table1[[#This Row],[Staff ID]])</f>
        <v/>
      </c>
      <c r="AS2357" s="46" t="str">
        <f>IF(TRIM(Table1[[#This Row],[Budget Code]])=0,"",TRIM(Table1[[#This Row],[Budget Code]]))</f>
        <v/>
      </c>
      <c r="AT2357" s="46" t="str">
        <f>IF(Table1[[#This Row],[Line Description]]&lt;&gt;"",Table1[[#This Row],[Line Description]],"")</f>
        <v/>
      </c>
      <c r="AU2357" s="46" t="str">
        <f>IF(Table1[[#This Row],[Cur_Amount Debit]]&gt;0,ROUND(Table1[[#This Row],[Cur_Amount Debit]],2),"")</f>
        <v/>
      </c>
      <c r="AV2357" s="46" t="str">
        <f>IF(Table1[[#This Row],[Cur_Amount Credit]]&gt;0,ROUND(Table1[[#This Row],[Cur_Amount Credit]],2),"")</f>
        <v/>
      </c>
      <c r="AW2357" s="46" t="str">
        <f>LEFT(Table1[[#This Row],[Cur]],3)</f>
        <v/>
      </c>
      <c r="AX2357" s="59"/>
      <c r="AY2357" s="46"/>
      <c r="AZ2357" s="46" t="str">
        <f>IF(Table1[[#This Row],[Cur]]&lt;&gt;"",IF(Table1[[#This Row],[Cur]]="USD","",ExchangeRate),"")</f>
        <v/>
      </c>
      <c r="BA2357" s="46" t="str">
        <f>IF(Table1[[#This Row],[Grant]]&lt;&gt;"",VLOOKUP(Table1[[#This Row],[Grant]],Grants!B:D,3),"")</f>
        <v/>
      </c>
      <c r="BB2357" s="46" t="str">
        <f>TRIM(Table1[[#This Row],[Vendor ID]])</f>
        <v/>
      </c>
      <c r="BC2357">
        <f>IF(Table1[[#This Row],[Reference Number]]=Q2356,BC2356,BC2356+1)</f>
        <v>2</v>
      </c>
    </row>
    <row r="2358" spans="1:55" ht="11.25" hidden="1" customHeight="1">
      <c r="A2358" s="1"/>
      <c r="B2358" s="88" t="str">
        <f>IF(Table1[[#This Row],[Posting Date]]&lt;&gt;"",IF(Table1[[#This Row],[Reference Number]]=Q2357,B2357+1,1),"")</f>
        <v/>
      </c>
      <c r="C2358" s="61"/>
      <c r="D2358" s="61"/>
      <c r="E2358" s="218"/>
      <c r="F2358" s="143" t="str">
        <f>IFERROR(IF(VLOOKUP(Table1[[#This Row],[Budget Code Description]],Dimentions!$X$6:$AC$132,2,FALSE)="","",VLOOKUP(Table1[[#This Row],[Budget Code Description]],Dimentions!$X$6:$AC$132,2,FALSE)),"")</f>
        <v/>
      </c>
      <c r="G2358" s="143" t="str">
        <f>IFERROR(VLOOKUP(Table1[[#This Row],[Budget Code Description]],Dimentions!$X$6:$AC$132,3,FALSE),"")</f>
        <v/>
      </c>
      <c r="H2358" s="64" t="str">
        <f>IFERROR(VLOOKUP(Table1[[#This Row],[Account]],Dimentions!$S$6:$V$233,2,FALSE),"")</f>
        <v/>
      </c>
      <c r="I2358" s="62">
        <f>_xlfn.NUMBERVALUE(LEFT(Table1[[#This Row],[Account]],1))</f>
        <v>0</v>
      </c>
      <c r="J2358" s="62" t="str">
        <f>IFERROR(VLOOKUP(Table1[[#This Row],[Budget Code Description]],Table6[#All],7,FALSE),"")</f>
        <v/>
      </c>
      <c r="K2358" s="143" t="str">
        <f>IFERROR(VLOOKUP(Table1[[#This Row],[Budget Code Description]],Table6[#All],8,FALSE),"")</f>
        <v/>
      </c>
      <c r="L2358" s="63"/>
      <c r="M2358" s="65" t="str">
        <f>IFERROR(VLOOKUP(Table1[[#This Row],[Staff ID]],Table2[],2,FALSE),"")</f>
        <v/>
      </c>
      <c r="N2358" s="211" t="str">
        <f>IFERROR(IF(VLOOKUP(Table1[[#This Row],[Budget Code Description]],Dimentions!$X$6:$AC$97,4,FALSE)="","",VLOOKUP(Table1[[#This Row],[Budget Code Description]],Dimentions!$X$6:$AC$97,4,FALSE)),"")</f>
        <v/>
      </c>
      <c r="O2358" s="65" t="str">
        <f>IFERROR(VLOOKUP(Table1[[#This Row],[Vendor ID]],Table549[],2,FALSE),"")</f>
        <v/>
      </c>
      <c r="P2358" s="63"/>
      <c r="Q2358" s="143" t="str">
        <f>IF(Table1[[#This Row],[Posting Date]]&lt;&gt;"",$D$9,"")</f>
        <v/>
      </c>
      <c r="R2358" s="159" t="str">
        <f>IF(Table1[[#This Row],[Posting Date]]&lt;&gt;"",$D$10,"")</f>
        <v/>
      </c>
      <c r="S2358" s="66"/>
      <c r="T2358" s="63"/>
      <c r="U2358" s="67"/>
      <c r="V2358" s="67"/>
      <c r="W2358" s="67" t="str">
        <f t="shared" si="37"/>
        <v/>
      </c>
      <c r="X2358" s="161" t="str">
        <f>IF(E2358="","",(IF(Table1[[#This Row],[Cur]]="USD",Table1[[#This Row],[Cur_Amount Debit]],Table1[[#This Row],[Cur_Amount Debit]]/Table1[[#This Row],[Exchange Rate]])))</f>
        <v/>
      </c>
      <c r="Y2358" s="161" t="str">
        <f>IF(E2358="","",(IF(Table1[[#This Row],[Cur]]="USD",Table1[[#This Row],[Cur_Amount Credit]],Table1[[#This Row],[Cur_Amount Credit]]/ExchangeRate)))</f>
        <v/>
      </c>
      <c r="Z2358" s="203" t="str">
        <f>IF(E2358="","",(Table1[[#This Row],[Debit USD]]-Table1[[#This Row],[Credit USD]]))</f>
        <v/>
      </c>
      <c r="AA2358" s="122"/>
      <c r="AB2358" s="1"/>
      <c r="AC2358" s="15"/>
      <c r="AD2358" s="15" t="str">
        <f>IF(AND(OR(Table1[[#This Row],[Account]]="15030",Table1[[#This Row],[Account]]="15035",Table1[[#This Row],[Account]]="20150"),Table1[[#This Row],[Vendor ID]]=""),1,"")</f>
        <v/>
      </c>
      <c r="AE2358" s="15"/>
      <c r="AF2358" s="15"/>
      <c r="AG2358" s="15"/>
      <c r="AH2358" s="46" t="str">
        <f>IF(Table1[[#This Row],[Posting Date]]&lt;&gt;"","GJ-"&amp;CountryID,"")</f>
        <v/>
      </c>
      <c r="AI2358" s="59" t="str">
        <f>IF(Table1[[#This Row],[Posting Date]]&lt;&gt;"",Table1[[#This Row],[Posting Date]],"")</f>
        <v/>
      </c>
      <c r="AJ2358" s="46"/>
      <c r="AK2358" s="46" t="str">
        <f>IF(Table1[[#This Row],[Description]]&lt;&gt;"",Table1[[#This Row],[Description]],"")</f>
        <v/>
      </c>
      <c r="AL2358" s="46" t="str">
        <f>IF(Table1[[#This Row],[Posting Date]]&lt;&gt;"",Table1[[#This Row],[Reference Number]],"")</f>
        <v/>
      </c>
      <c r="AM2358" s="46" t="str">
        <f>TRIM(Table1[[#This Row],[Line '#]])</f>
        <v/>
      </c>
      <c r="AN2358" s="46" t="str">
        <f>TRIM(Table1[[#This Row],[Account]])</f>
        <v/>
      </c>
      <c r="AO2358" s="46" t="str">
        <f>IF(Table1[[#This Row],[Posting Date]]&lt;&gt;"",$D$5,"")</f>
        <v/>
      </c>
      <c r="AP2358" s="46" t="str">
        <f>TRIM(Table1[[#This Row],[Departments-Prgrams]])</f>
        <v/>
      </c>
      <c r="AQ2358" s="46" t="str">
        <f>TRIM(Table1[[#This Row],[Grant]])</f>
        <v/>
      </c>
      <c r="AR2358" s="46" t="str">
        <f>TRIM(Table1[[#This Row],[Staff ID]])</f>
        <v/>
      </c>
      <c r="AS2358" s="46" t="str">
        <f>IF(TRIM(Table1[[#This Row],[Budget Code]])=0,"",TRIM(Table1[[#This Row],[Budget Code]]))</f>
        <v/>
      </c>
      <c r="AT2358" s="46" t="str">
        <f>IF(Table1[[#This Row],[Line Description]]&lt;&gt;"",Table1[[#This Row],[Line Description]],"")</f>
        <v/>
      </c>
      <c r="AU2358" s="46" t="str">
        <f>IF(Table1[[#This Row],[Cur_Amount Debit]]&gt;0,ROUND(Table1[[#This Row],[Cur_Amount Debit]],2),"")</f>
        <v/>
      </c>
      <c r="AV2358" s="46" t="str">
        <f>IF(Table1[[#This Row],[Cur_Amount Credit]]&gt;0,ROUND(Table1[[#This Row],[Cur_Amount Credit]],2),"")</f>
        <v/>
      </c>
      <c r="AW2358" s="46" t="str">
        <f>LEFT(Table1[[#This Row],[Cur]],3)</f>
        <v/>
      </c>
      <c r="AX2358" s="59"/>
      <c r="AY2358" s="46"/>
      <c r="AZ2358" s="46" t="str">
        <f>IF(Table1[[#This Row],[Cur]]&lt;&gt;"",IF(Table1[[#This Row],[Cur]]="USD","",ExchangeRate),"")</f>
        <v/>
      </c>
      <c r="BA2358" s="46" t="str">
        <f>IF(Table1[[#This Row],[Grant]]&lt;&gt;"",VLOOKUP(Table1[[#This Row],[Grant]],Grants!B:D,3),"")</f>
        <v/>
      </c>
      <c r="BB2358" s="46" t="str">
        <f>TRIM(Table1[[#This Row],[Vendor ID]])</f>
        <v/>
      </c>
      <c r="BC2358">
        <f>IF(Table1[[#This Row],[Reference Number]]=Q2357,BC2357,BC2357+1)</f>
        <v>2</v>
      </c>
    </row>
    <row r="2359" spans="1:55" ht="11.25" hidden="1" customHeight="1">
      <c r="A2359" s="1"/>
      <c r="B2359" s="88" t="str">
        <f>IF(Table1[[#This Row],[Posting Date]]&lt;&gt;"",IF(Table1[[#This Row],[Reference Number]]=Q2358,B2358+1,1),"")</f>
        <v/>
      </c>
      <c r="C2359" s="61"/>
      <c r="D2359" s="61"/>
      <c r="E2359" s="218"/>
      <c r="F2359" s="143" t="str">
        <f>IFERROR(IF(VLOOKUP(Table1[[#This Row],[Budget Code Description]],Dimentions!$X$6:$AC$132,2,FALSE)="","",VLOOKUP(Table1[[#This Row],[Budget Code Description]],Dimentions!$X$6:$AC$132,2,FALSE)),"")</f>
        <v/>
      </c>
      <c r="G2359" s="143" t="str">
        <f>IFERROR(VLOOKUP(Table1[[#This Row],[Budget Code Description]],Dimentions!$X$6:$AC$132,3,FALSE),"")</f>
        <v/>
      </c>
      <c r="H2359" s="64" t="str">
        <f>IFERROR(VLOOKUP(Table1[[#This Row],[Account]],Dimentions!$S$6:$V$233,2,FALSE),"")</f>
        <v/>
      </c>
      <c r="I2359" s="62">
        <f>_xlfn.NUMBERVALUE(LEFT(Table1[[#This Row],[Account]],1))</f>
        <v>0</v>
      </c>
      <c r="J2359" s="62" t="str">
        <f>IFERROR(VLOOKUP(Table1[[#This Row],[Budget Code Description]],Table6[#All],7,FALSE),"")</f>
        <v/>
      </c>
      <c r="K2359" s="143" t="str">
        <f>IFERROR(VLOOKUP(Table1[[#This Row],[Budget Code Description]],Table6[#All],8,FALSE),"")</f>
        <v/>
      </c>
      <c r="L2359" s="63"/>
      <c r="M2359" s="65" t="str">
        <f>IFERROR(VLOOKUP(Table1[[#This Row],[Staff ID]],Table2[],2,FALSE),"")</f>
        <v/>
      </c>
      <c r="N2359" s="211" t="str">
        <f>IFERROR(IF(VLOOKUP(Table1[[#This Row],[Budget Code Description]],Dimentions!$X$6:$AC$97,4,FALSE)="","",VLOOKUP(Table1[[#This Row],[Budget Code Description]],Dimentions!$X$6:$AC$97,4,FALSE)),"")</f>
        <v/>
      </c>
      <c r="O2359" s="65" t="str">
        <f>IFERROR(VLOOKUP(Table1[[#This Row],[Vendor ID]],Table549[],2,FALSE),"")</f>
        <v/>
      </c>
      <c r="P2359" s="63"/>
      <c r="Q2359" s="143" t="str">
        <f>IF(Table1[[#This Row],[Posting Date]]&lt;&gt;"",$D$9,"")</f>
        <v/>
      </c>
      <c r="R2359" s="159" t="str">
        <f>IF(Table1[[#This Row],[Posting Date]]&lt;&gt;"",$D$10,"")</f>
        <v/>
      </c>
      <c r="S2359" s="66"/>
      <c r="T2359" s="63"/>
      <c r="U2359" s="67"/>
      <c r="V2359" s="67"/>
      <c r="W2359" s="67" t="str">
        <f t="shared" si="37"/>
        <v/>
      </c>
      <c r="X2359" s="161" t="str">
        <f>IF(E2359="","",(IF(Table1[[#This Row],[Cur]]="USD",Table1[[#This Row],[Cur_Amount Debit]],Table1[[#This Row],[Cur_Amount Debit]]/Table1[[#This Row],[Exchange Rate]])))</f>
        <v/>
      </c>
      <c r="Y2359" s="161" t="str">
        <f>IF(E2359="","",(IF(Table1[[#This Row],[Cur]]="USD",Table1[[#This Row],[Cur_Amount Credit]],Table1[[#This Row],[Cur_Amount Credit]]/ExchangeRate)))</f>
        <v/>
      </c>
      <c r="Z2359" s="203" t="str">
        <f>IF(E2359="","",(Table1[[#This Row],[Debit USD]]-Table1[[#This Row],[Credit USD]]))</f>
        <v/>
      </c>
      <c r="AA2359" s="122"/>
      <c r="AB2359" s="1"/>
      <c r="AC2359" s="15"/>
      <c r="AD2359" s="15" t="str">
        <f>IF(AND(OR(Table1[[#This Row],[Account]]="15030",Table1[[#This Row],[Account]]="15035",Table1[[#This Row],[Account]]="20150"),Table1[[#This Row],[Vendor ID]]=""),1,"")</f>
        <v/>
      </c>
      <c r="AE2359" s="15"/>
      <c r="AF2359" s="15"/>
      <c r="AG2359" s="15"/>
      <c r="AH2359" s="46" t="str">
        <f>IF(Table1[[#This Row],[Posting Date]]&lt;&gt;"","GJ-"&amp;CountryID,"")</f>
        <v/>
      </c>
      <c r="AI2359" s="59" t="str">
        <f>IF(Table1[[#This Row],[Posting Date]]&lt;&gt;"",Table1[[#This Row],[Posting Date]],"")</f>
        <v/>
      </c>
      <c r="AJ2359" s="46"/>
      <c r="AK2359" s="46" t="str">
        <f>IF(Table1[[#This Row],[Description]]&lt;&gt;"",Table1[[#This Row],[Description]],"")</f>
        <v/>
      </c>
      <c r="AL2359" s="46" t="str">
        <f>IF(Table1[[#This Row],[Posting Date]]&lt;&gt;"",Table1[[#This Row],[Reference Number]],"")</f>
        <v/>
      </c>
      <c r="AM2359" s="46" t="str">
        <f>TRIM(Table1[[#This Row],[Line '#]])</f>
        <v/>
      </c>
      <c r="AN2359" s="46" t="str">
        <f>TRIM(Table1[[#This Row],[Account]])</f>
        <v/>
      </c>
      <c r="AO2359" s="46" t="str">
        <f>IF(Table1[[#This Row],[Posting Date]]&lt;&gt;"",$D$5,"")</f>
        <v/>
      </c>
      <c r="AP2359" s="46" t="str">
        <f>TRIM(Table1[[#This Row],[Departments-Prgrams]])</f>
        <v/>
      </c>
      <c r="AQ2359" s="46" t="str">
        <f>TRIM(Table1[[#This Row],[Grant]])</f>
        <v/>
      </c>
      <c r="AR2359" s="46" t="str">
        <f>TRIM(Table1[[#This Row],[Staff ID]])</f>
        <v/>
      </c>
      <c r="AS2359" s="46" t="str">
        <f>IF(TRIM(Table1[[#This Row],[Budget Code]])=0,"",TRIM(Table1[[#This Row],[Budget Code]]))</f>
        <v/>
      </c>
      <c r="AT2359" s="46" t="str">
        <f>IF(Table1[[#This Row],[Line Description]]&lt;&gt;"",Table1[[#This Row],[Line Description]],"")</f>
        <v/>
      </c>
      <c r="AU2359" s="46" t="str">
        <f>IF(Table1[[#This Row],[Cur_Amount Debit]]&gt;0,ROUND(Table1[[#This Row],[Cur_Amount Debit]],2),"")</f>
        <v/>
      </c>
      <c r="AV2359" s="46" t="str">
        <f>IF(Table1[[#This Row],[Cur_Amount Credit]]&gt;0,ROUND(Table1[[#This Row],[Cur_Amount Credit]],2),"")</f>
        <v/>
      </c>
      <c r="AW2359" s="46" t="str">
        <f>LEFT(Table1[[#This Row],[Cur]],3)</f>
        <v/>
      </c>
      <c r="AX2359" s="59"/>
      <c r="AY2359" s="46"/>
      <c r="AZ2359" s="46" t="str">
        <f>IF(Table1[[#This Row],[Cur]]&lt;&gt;"",IF(Table1[[#This Row],[Cur]]="USD","",ExchangeRate),"")</f>
        <v/>
      </c>
      <c r="BA2359" s="46" t="str">
        <f>IF(Table1[[#This Row],[Grant]]&lt;&gt;"",VLOOKUP(Table1[[#This Row],[Grant]],Grants!B:D,3),"")</f>
        <v/>
      </c>
      <c r="BB2359" s="46" t="str">
        <f>TRIM(Table1[[#This Row],[Vendor ID]])</f>
        <v/>
      </c>
      <c r="BC2359">
        <f>IF(Table1[[#This Row],[Reference Number]]=Q2358,BC2358,BC2358+1)</f>
        <v>2</v>
      </c>
    </row>
    <row r="2360" spans="1:55" ht="11.25" hidden="1" customHeight="1">
      <c r="A2360" s="1"/>
      <c r="B2360" s="88" t="str">
        <f>IF(Table1[[#This Row],[Posting Date]]&lt;&gt;"",IF(Table1[[#This Row],[Reference Number]]=Q2359,B2359+1,1),"")</f>
        <v/>
      </c>
      <c r="C2360" s="61"/>
      <c r="D2360" s="61"/>
      <c r="E2360" s="218"/>
      <c r="F2360" s="143" t="str">
        <f>IFERROR(IF(VLOOKUP(Table1[[#This Row],[Budget Code Description]],Dimentions!$X$6:$AC$132,2,FALSE)="","",VLOOKUP(Table1[[#This Row],[Budget Code Description]],Dimentions!$X$6:$AC$132,2,FALSE)),"")</f>
        <v/>
      </c>
      <c r="G2360" s="143" t="str">
        <f>IFERROR(VLOOKUP(Table1[[#This Row],[Budget Code Description]],Dimentions!$X$6:$AC$132,3,FALSE),"")</f>
        <v/>
      </c>
      <c r="H2360" s="64" t="str">
        <f>IFERROR(VLOOKUP(Table1[[#This Row],[Account]],Dimentions!$S$6:$V$233,2,FALSE),"")</f>
        <v/>
      </c>
      <c r="I2360" s="62">
        <f>_xlfn.NUMBERVALUE(LEFT(Table1[[#This Row],[Account]],1))</f>
        <v>0</v>
      </c>
      <c r="J2360" s="62" t="str">
        <f>IFERROR(VLOOKUP(Table1[[#This Row],[Budget Code Description]],Table6[#All],7,FALSE),"")</f>
        <v/>
      </c>
      <c r="K2360" s="143" t="str">
        <f>IFERROR(VLOOKUP(Table1[[#This Row],[Budget Code Description]],Table6[#All],8,FALSE),"")</f>
        <v/>
      </c>
      <c r="L2360" s="63"/>
      <c r="M2360" s="65" t="str">
        <f>IFERROR(VLOOKUP(Table1[[#This Row],[Staff ID]],Table2[],2,FALSE),"")</f>
        <v/>
      </c>
      <c r="N2360" s="211" t="str">
        <f>IFERROR(IF(VLOOKUP(Table1[[#This Row],[Budget Code Description]],Dimentions!$X$6:$AC$97,4,FALSE)="","",VLOOKUP(Table1[[#This Row],[Budget Code Description]],Dimentions!$X$6:$AC$97,4,FALSE)),"")</f>
        <v/>
      </c>
      <c r="O2360" s="65" t="str">
        <f>IFERROR(VLOOKUP(Table1[[#This Row],[Vendor ID]],Table549[],2,FALSE),"")</f>
        <v/>
      </c>
      <c r="P2360" s="63"/>
      <c r="Q2360" s="143" t="str">
        <f>IF(Table1[[#This Row],[Posting Date]]&lt;&gt;"",$D$9,"")</f>
        <v/>
      </c>
      <c r="R2360" s="159" t="str">
        <f>IF(Table1[[#This Row],[Posting Date]]&lt;&gt;"",$D$10,"")</f>
        <v/>
      </c>
      <c r="S2360" s="66"/>
      <c r="T2360" s="63"/>
      <c r="U2360" s="67"/>
      <c r="V2360" s="67"/>
      <c r="W2360" s="67" t="str">
        <f t="shared" si="37"/>
        <v/>
      </c>
      <c r="X2360" s="161" t="str">
        <f>IF(E2360="","",(IF(Table1[[#This Row],[Cur]]="USD",Table1[[#This Row],[Cur_Amount Debit]],Table1[[#This Row],[Cur_Amount Debit]]/Table1[[#This Row],[Exchange Rate]])))</f>
        <v/>
      </c>
      <c r="Y2360" s="161" t="str">
        <f>IF(E2360="","",(IF(Table1[[#This Row],[Cur]]="USD",Table1[[#This Row],[Cur_Amount Credit]],Table1[[#This Row],[Cur_Amount Credit]]/ExchangeRate)))</f>
        <v/>
      </c>
      <c r="Z2360" s="203" t="str">
        <f>IF(E2360="","",(Table1[[#This Row],[Debit USD]]-Table1[[#This Row],[Credit USD]]))</f>
        <v/>
      </c>
      <c r="AA2360" s="122"/>
      <c r="AB2360" s="1"/>
      <c r="AC2360" s="15"/>
      <c r="AD2360" s="15" t="str">
        <f>IF(AND(OR(Table1[[#This Row],[Account]]="15030",Table1[[#This Row],[Account]]="15035",Table1[[#This Row],[Account]]="20150"),Table1[[#This Row],[Vendor ID]]=""),1,"")</f>
        <v/>
      </c>
      <c r="AE2360" s="15"/>
      <c r="AF2360" s="15"/>
      <c r="AG2360" s="15"/>
      <c r="AH2360" s="46" t="str">
        <f>IF(Table1[[#This Row],[Posting Date]]&lt;&gt;"","GJ-"&amp;CountryID,"")</f>
        <v/>
      </c>
      <c r="AI2360" s="59" t="str">
        <f>IF(Table1[[#This Row],[Posting Date]]&lt;&gt;"",Table1[[#This Row],[Posting Date]],"")</f>
        <v/>
      </c>
      <c r="AJ2360" s="46"/>
      <c r="AK2360" s="46" t="str">
        <f>IF(Table1[[#This Row],[Description]]&lt;&gt;"",Table1[[#This Row],[Description]],"")</f>
        <v/>
      </c>
      <c r="AL2360" s="46" t="str">
        <f>IF(Table1[[#This Row],[Posting Date]]&lt;&gt;"",Table1[[#This Row],[Reference Number]],"")</f>
        <v/>
      </c>
      <c r="AM2360" s="46" t="str">
        <f>TRIM(Table1[[#This Row],[Line '#]])</f>
        <v/>
      </c>
      <c r="AN2360" s="46" t="str">
        <f>TRIM(Table1[[#This Row],[Account]])</f>
        <v/>
      </c>
      <c r="AO2360" s="46" t="str">
        <f>IF(Table1[[#This Row],[Posting Date]]&lt;&gt;"",$D$5,"")</f>
        <v/>
      </c>
      <c r="AP2360" s="46" t="str">
        <f>TRIM(Table1[[#This Row],[Departments-Prgrams]])</f>
        <v/>
      </c>
      <c r="AQ2360" s="46" t="str">
        <f>TRIM(Table1[[#This Row],[Grant]])</f>
        <v/>
      </c>
      <c r="AR2360" s="46" t="str">
        <f>TRIM(Table1[[#This Row],[Staff ID]])</f>
        <v/>
      </c>
      <c r="AS2360" s="46" t="str">
        <f>IF(TRIM(Table1[[#This Row],[Budget Code]])=0,"",TRIM(Table1[[#This Row],[Budget Code]]))</f>
        <v/>
      </c>
      <c r="AT2360" s="46" t="str">
        <f>IF(Table1[[#This Row],[Line Description]]&lt;&gt;"",Table1[[#This Row],[Line Description]],"")</f>
        <v/>
      </c>
      <c r="AU2360" s="46" t="str">
        <f>IF(Table1[[#This Row],[Cur_Amount Debit]]&gt;0,ROUND(Table1[[#This Row],[Cur_Amount Debit]],2),"")</f>
        <v/>
      </c>
      <c r="AV2360" s="46" t="str">
        <f>IF(Table1[[#This Row],[Cur_Amount Credit]]&gt;0,ROUND(Table1[[#This Row],[Cur_Amount Credit]],2),"")</f>
        <v/>
      </c>
      <c r="AW2360" s="46" t="str">
        <f>LEFT(Table1[[#This Row],[Cur]],3)</f>
        <v/>
      </c>
      <c r="AX2360" s="59"/>
      <c r="AY2360" s="46"/>
      <c r="AZ2360" s="46" t="str">
        <f>IF(Table1[[#This Row],[Cur]]&lt;&gt;"",IF(Table1[[#This Row],[Cur]]="USD","",ExchangeRate),"")</f>
        <v/>
      </c>
      <c r="BA2360" s="46" t="str">
        <f>IF(Table1[[#This Row],[Grant]]&lt;&gt;"",VLOOKUP(Table1[[#This Row],[Grant]],Grants!B:D,3),"")</f>
        <v/>
      </c>
      <c r="BB2360" s="46" t="str">
        <f>TRIM(Table1[[#This Row],[Vendor ID]])</f>
        <v/>
      </c>
      <c r="BC2360">
        <f>IF(Table1[[#This Row],[Reference Number]]=Q2359,BC2359,BC2359+1)</f>
        <v>2</v>
      </c>
    </row>
    <row r="2361" spans="1:55" ht="11.25" hidden="1" customHeight="1">
      <c r="A2361" s="1"/>
      <c r="B2361" s="88" t="str">
        <f>IF(Table1[[#This Row],[Posting Date]]&lt;&gt;"",IF(Table1[[#This Row],[Reference Number]]=Q2360,B2360+1,1),"")</f>
        <v/>
      </c>
      <c r="C2361" s="61"/>
      <c r="D2361" s="61"/>
      <c r="E2361" s="218"/>
      <c r="F2361" s="143" t="str">
        <f>IFERROR(IF(VLOOKUP(Table1[[#This Row],[Budget Code Description]],Dimentions!$X$6:$AC$132,2,FALSE)="","",VLOOKUP(Table1[[#This Row],[Budget Code Description]],Dimentions!$X$6:$AC$132,2,FALSE)),"")</f>
        <v/>
      </c>
      <c r="G2361" s="143" t="str">
        <f>IFERROR(VLOOKUP(Table1[[#This Row],[Budget Code Description]],Dimentions!$X$6:$AC$132,3,FALSE),"")</f>
        <v/>
      </c>
      <c r="H2361" s="64" t="str">
        <f>IFERROR(VLOOKUP(Table1[[#This Row],[Account]],Dimentions!$S$6:$V$233,2,FALSE),"")</f>
        <v/>
      </c>
      <c r="I2361" s="62">
        <f>_xlfn.NUMBERVALUE(LEFT(Table1[[#This Row],[Account]],1))</f>
        <v>0</v>
      </c>
      <c r="J2361" s="62" t="str">
        <f>IFERROR(VLOOKUP(Table1[[#This Row],[Budget Code Description]],Table6[#All],7,FALSE),"")</f>
        <v/>
      </c>
      <c r="K2361" s="143" t="str">
        <f>IFERROR(VLOOKUP(Table1[[#This Row],[Budget Code Description]],Table6[#All],8,FALSE),"")</f>
        <v/>
      </c>
      <c r="L2361" s="63"/>
      <c r="M2361" s="65" t="str">
        <f>IFERROR(VLOOKUP(Table1[[#This Row],[Staff ID]],Table2[],2,FALSE),"")</f>
        <v/>
      </c>
      <c r="N2361" s="211" t="str">
        <f>IFERROR(IF(VLOOKUP(Table1[[#This Row],[Budget Code Description]],Dimentions!$X$6:$AC$97,4,FALSE)="","",VLOOKUP(Table1[[#This Row],[Budget Code Description]],Dimentions!$X$6:$AC$97,4,FALSE)),"")</f>
        <v/>
      </c>
      <c r="O2361" s="65" t="str">
        <f>IFERROR(VLOOKUP(Table1[[#This Row],[Vendor ID]],Table549[],2,FALSE),"")</f>
        <v/>
      </c>
      <c r="P2361" s="63"/>
      <c r="Q2361" s="143" t="str">
        <f>IF(Table1[[#This Row],[Posting Date]]&lt;&gt;"",$D$9,"")</f>
        <v/>
      </c>
      <c r="R2361" s="159" t="str">
        <f>IF(Table1[[#This Row],[Posting Date]]&lt;&gt;"",$D$10,"")</f>
        <v/>
      </c>
      <c r="S2361" s="66"/>
      <c r="T2361" s="63"/>
      <c r="U2361" s="67"/>
      <c r="V2361" s="67"/>
      <c r="W2361" s="67" t="str">
        <f t="shared" si="37"/>
        <v/>
      </c>
      <c r="X2361" s="161" t="str">
        <f>IF(E2361="","",(IF(Table1[[#This Row],[Cur]]="USD",Table1[[#This Row],[Cur_Amount Debit]],Table1[[#This Row],[Cur_Amount Debit]]/Table1[[#This Row],[Exchange Rate]])))</f>
        <v/>
      </c>
      <c r="Y2361" s="161" t="str">
        <f>IF(E2361="","",(IF(Table1[[#This Row],[Cur]]="USD",Table1[[#This Row],[Cur_Amount Credit]],Table1[[#This Row],[Cur_Amount Credit]]/ExchangeRate)))</f>
        <v/>
      </c>
      <c r="Z2361" s="203" t="str">
        <f>IF(E2361="","",(Table1[[#This Row],[Debit USD]]-Table1[[#This Row],[Credit USD]]))</f>
        <v/>
      </c>
      <c r="AA2361" s="122"/>
      <c r="AB2361" s="1"/>
      <c r="AC2361" s="15"/>
      <c r="AD2361" s="15" t="str">
        <f>IF(AND(OR(Table1[[#This Row],[Account]]="15030",Table1[[#This Row],[Account]]="15035",Table1[[#This Row],[Account]]="20150"),Table1[[#This Row],[Vendor ID]]=""),1,"")</f>
        <v/>
      </c>
      <c r="AE2361" s="15"/>
      <c r="AF2361" s="15"/>
      <c r="AG2361" s="15"/>
      <c r="AH2361" s="46" t="str">
        <f>IF(Table1[[#This Row],[Posting Date]]&lt;&gt;"","GJ-"&amp;CountryID,"")</f>
        <v/>
      </c>
      <c r="AI2361" s="59" t="str">
        <f>IF(Table1[[#This Row],[Posting Date]]&lt;&gt;"",Table1[[#This Row],[Posting Date]],"")</f>
        <v/>
      </c>
      <c r="AJ2361" s="46"/>
      <c r="AK2361" s="46" t="str">
        <f>IF(Table1[[#This Row],[Description]]&lt;&gt;"",Table1[[#This Row],[Description]],"")</f>
        <v/>
      </c>
      <c r="AL2361" s="46" t="str">
        <f>IF(Table1[[#This Row],[Posting Date]]&lt;&gt;"",Table1[[#This Row],[Reference Number]],"")</f>
        <v/>
      </c>
      <c r="AM2361" s="46" t="str">
        <f>TRIM(Table1[[#This Row],[Line '#]])</f>
        <v/>
      </c>
      <c r="AN2361" s="46" t="str">
        <f>TRIM(Table1[[#This Row],[Account]])</f>
        <v/>
      </c>
      <c r="AO2361" s="46" t="str">
        <f>IF(Table1[[#This Row],[Posting Date]]&lt;&gt;"",$D$5,"")</f>
        <v/>
      </c>
      <c r="AP2361" s="46" t="str">
        <f>TRIM(Table1[[#This Row],[Departments-Prgrams]])</f>
        <v/>
      </c>
      <c r="AQ2361" s="46" t="str">
        <f>TRIM(Table1[[#This Row],[Grant]])</f>
        <v/>
      </c>
      <c r="AR2361" s="46" t="str">
        <f>TRIM(Table1[[#This Row],[Staff ID]])</f>
        <v/>
      </c>
      <c r="AS2361" s="46" t="str">
        <f>IF(TRIM(Table1[[#This Row],[Budget Code]])=0,"",TRIM(Table1[[#This Row],[Budget Code]]))</f>
        <v/>
      </c>
      <c r="AT2361" s="46" t="str">
        <f>IF(Table1[[#This Row],[Line Description]]&lt;&gt;"",Table1[[#This Row],[Line Description]],"")</f>
        <v/>
      </c>
      <c r="AU2361" s="46" t="str">
        <f>IF(Table1[[#This Row],[Cur_Amount Debit]]&gt;0,ROUND(Table1[[#This Row],[Cur_Amount Debit]],2),"")</f>
        <v/>
      </c>
      <c r="AV2361" s="46" t="str">
        <f>IF(Table1[[#This Row],[Cur_Amount Credit]]&gt;0,ROUND(Table1[[#This Row],[Cur_Amount Credit]],2),"")</f>
        <v/>
      </c>
      <c r="AW2361" s="46" t="str">
        <f>LEFT(Table1[[#This Row],[Cur]],3)</f>
        <v/>
      </c>
      <c r="AX2361" s="59"/>
      <c r="AY2361" s="46"/>
      <c r="AZ2361" s="46" t="str">
        <f>IF(Table1[[#This Row],[Cur]]&lt;&gt;"",IF(Table1[[#This Row],[Cur]]="USD","",ExchangeRate),"")</f>
        <v/>
      </c>
      <c r="BA2361" s="46" t="str">
        <f>IF(Table1[[#This Row],[Grant]]&lt;&gt;"",VLOOKUP(Table1[[#This Row],[Grant]],Grants!B:D,3),"")</f>
        <v/>
      </c>
      <c r="BB2361" s="46" t="str">
        <f>TRIM(Table1[[#This Row],[Vendor ID]])</f>
        <v/>
      </c>
      <c r="BC2361">
        <f>IF(Table1[[#This Row],[Reference Number]]=Q2360,BC2360,BC2360+1)</f>
        <v>2</v>
      </c>
    </row>
    <row r="2362" spans="1:55" ht="11.25" hidden="1" customHeight="1">
      <c r="A2362" s="1"/>
      <c r="B2362" s="88" t="str">
        <f>IF(Table1[[#This Row],[Posting Date]]&lt;&gt;"",IF(Table1[[#This Row],[Reference Number]]=Q2361,B2361+1,1),"")</f>
        <v/>
      </c>
      <c r="C2362" s="61"/>
      <c r="D2362" s="61"/>
      <c r="E2362" s="218"/>
      <c r="F2362" s="143" t="str">
        <f>IFERROR(IF(VLOOKUP(Table1[[#This Row],[Budget Code Description]],Dimentions!$X$6:$AC$132,2,FALSE)="","",VLOOKUP(Table1[[#This Row],[Budget Code Description]],Dimentions!$X$6:$AC$132,2,FALSE)),"")</f>
        <v/>
      </c>
      <c r="G2362" s="143" t="str">
        <f>IFERROR(VLOOKUP(Table1[[#This Row],[Budget Code Description]],Dimentions!$X$6:$AC$132,3,FALSE),"")</f>
        <v/>
      </c>
      <c r="H2362" s="64" t="str">
        <f>IFERROR(VLOOKUP(Table1[[#This Row],[Account]],Dimentions!$S$6:$V$233,2,FALSE),"")</f>
        <v/>
      </c>
      <c r="I2362" s="62">
        <f>_xlfn.NUMBERVALUE(LEFT(Table1[[#This Row],[Account]],1))</f>
        <v>0</v>
      </c>
      <c r="J2362" s="62" t="str">
        <f>IFERROR(VLOOKUP(Table1[[#This Row],[Budget Code Description]],Table6[#All],7,FALSE),"")</f>
        <v/>
      </c>
      <c r="K2362" s="143" t="str">
        <f>IFERROR(VLOOKUP(Table1[[#This Row],[Budget Code Description]],Table6[#All],8,FALSE),"")</f>
        <v/>
      </c>
      <c r="L2362" s="63"/>
      <c r="M2362" s="65" t="str">
        <f>IFERROR(VLOOKUP(Table1[[#This Row],[Staff ID]],Table2[],2,FALSE),"")</f>
        <v/>
      </c>
      <c r="N2362" s="211" t="str">
        <f>IFERROR(IF(VLOOKUP(Table1[[#This Row],[Budget Code Description]],Dimentions!$X$6:$AC$97,4,FALSE)="","",VLOOKUP(Table1[[#This Row],[Budget Code Description]],Dimentions!$X$6:$AC$97,4,FALSE)),"")</f>
        <v/>
      </c>
      <c r="O2362" s="65" t="str">
        <f>IFERROR(VLOOKUP(Table1[[#This Row],[Vendor ID]],Table549[],2,FALSE),"")</f>
        <v/>
      </c>
      <c r="P2362" s="63"/>
      <c r="Q2362" s="143" t="str">
        <f>IF(Table1[[#This Row],[Posting Date]]&lt;&gt;"",$D$9,"")</f>
        <v/>
      </c>
      <c r="R2362" s="159" t="str">
        <f>IF(Table1[[#This Row],[Posting Date]]&lt;&gt;"",$D$10,"")</f>
        <v/>
      </c>
      <c r="S2362" s="66"/>
      <c r="T2362" s="63"/>
      <c r="U2362" s="67"/>
      <c r="V2362" s="67"/>
      <c r="W2362" s="67" t="str">
        <f t="shared" si="37"/>
        <v/>
      </c>
      <c r="X2362" s="161" t="str">
        <f>IF(E2362="","",(IF(Table1[[#This Row],[Cur]]="USD",Table1[[#This Row],[Cur_Amount Debit]],Table1[[#This Row],[Cur_Amount Debit]]/Table1[[#This Row],[Exchange Rate]])))</f>
        <v/>
      </c>
      <c r="Y2362" s="161" t="str">
        <f>IF(E2362="","",(IF(Table1[[#This Row],[Cur]]="USD",Table1[[#This Row],[Cur_Amount Credit]],Table1[[#This Row],[Cur_Amount Credit]]/ExchangeRate)))</f>
        <v/>
      </c>
      <c r="Z2362" s="203" t="str">
        <f>IF(E2362="","",(Table1[[#This Row],[Debit USD]]-Table1[[#This Row],[Credit USD]]))</f>
        <v/>
      </c>
      <c r="AA2362" s="122"/>
      <c r="AB2362" s="1"/>
      <c r="AC2362" s="15"/>
      <c r="AD2362" s="15" t="str">
        <f>IF(AND(OR(Table1[[#This Row],[Account]]="15030",Table1[[#This Row],[Account]]="15035",Table1[[#This Row],[Account]]="20150"),Table1[[#This Row],[Vendor ID]]=""),1,"")</f>
        <v/>
      </c>
      <c r="AE2362" s="15"/>
      <c r="AF2362" s="15"/>
      <c r="AG2362" s="15"/>
      <c r="AH2362" s="46" t="str">
        <f>IF(Table1[[#This Row],[Posting Date]]&lt;&gt;"","GJ-"&amp;CountryID,"")</f>
        <v/>
      </c>
      <c r="AI2362" s="59" t="str">
        <f>IF(Table1[[#This Row],[Posting Date]]&lt;&gt;"",Table1[[#This Row],[Posting Date]],"")</f>
        <v/>
      </c>
      <c r="AJ2362" s="46"/>
      <c r="AK2362" s="46" t="str">
        <f>IF(Table1[[#This Row],[Description]]&lt;&gt;"",Table1[[#This Row],[Description]],"")</f>
        <v/>
      </c>
      <c r="AL2362" s="46" t="str">
        <f>IF(Table1[[#This Row],[Posting Date]]&lt;&gt;"",Table1[[#This Row],[Reference Number]],"")</f>
        <v/>
      </c>
      <c r="AM2362" s="46" t="str">
        <f>TRIM(Table1[[#This Row],[Line '#]])</f>
        <v/>
      </c>
      <c r="AN2362" s="46" t="str">
        <f>TRIM(Table1[[#This Row],[Account]])</f>
        <v/>
      </c>
      <c r="AO2362" s="46" t="str">
        <f>IF(Table1[[#This Row],[Posting Date]]&lt;&gt;"",$D$5,"")</f>
        <v/>
      </c>
      <c r="AP2362" s="46" t="str">
        <f>TRIM(Table1[[#This Row],[Departments-Prgrams]])</f>
        <v/>
      </c>
      <c r="AQ2362" s="46" t="str">
        <f>TRIM(Table1[[#This Row],[Grant]])</f>
        <v/>
      </c>
      <c r="AR2362" s="46" t="str">
        <f>TRIM(Table1[[#This Row],[Staff ID]])</f>
        <v/>
      </c>
      <c r="AS2362" s="46" t="str">
        <f>IF(TRIM(Table1[[#This Row],[Budget Code]])=0,"",TRIM(Table1[[#This Row],[Budget Code]]))</f>
        <v/>
      </c>
      <c r="AT2362" s="46" t="str">
        <f>IF(Table1[[#This Row],[Line Description]]&lt;&gt;"",Table1[[#This Row],[Line Description]],"")</f>
        <v/>
      </c>
      <c r="AU2362" s="46" t="str">
        <f>IF(Table1[[#This Row],[Cur_Amount Debit]]&gt;0,ROUND(Table1[[#This Row],[Cur_Amount Debit]],2),"")</f>
        <v/>
      </c>
      <c r="AV2362" s="46" t="str">
        <f>IF(Table1[[#This Row],[Cur_Amount Credit]]&gt;0,ROUND(Table1[[#This Row],[Cur_Amount Credit]],2),"")</f>
        <v/>
      </c>
      <c r="AW2362" s="46" t="str">
        <f>LEFT(Table1[[#This Row],[Cur]],3)</f>
        <v/>
      </c>
      <c r="AX2362" s="59"/>
      <c r="AY2362" s="46"/>
      <c r="AZ2362" s="46" t="str">
        <f>IF(Table1[[#This Row],[Cur]]&lt;&gt;"",IF(Table1[[#This Row],[Cur]]="USD","",ExchangeRate),"")</f>
        <v/>
      </c>
      <c r="BA2362" s="46" t="str">
        <f>IF(Table1[[#This Row],[Grant]]&lt;&gt;"",VLOOKUP(Table1[[#This Row],[Grant]],Grants!B:D,3),"")</f>
        <v/>
      </c>
      <c r="BB2362" s="46" t="str">
        <f>TRIM(Table1[[#This Row],[Vendor ID]])</f>
        <v/>
      </c>
      <c r="BC2362">
        <f>IF(Table1[[#This Row],[Reference Number]]=Q2361,BC2361,BC2361+1)</f>
        <v>2</v>
      </c>
    </row>
    <row r="2363" spans="1:55" ht="11.25" hidden="1" customHeight="1">
      <c r="A2363" s="1"/>
      <c r="B2363" s="88" t="str">
        <f>IF(Table1[[#This Row],[Posting Date]]&lt;&gt;"",IF(Table1[[#This Row],[Reference Number]]=Q2362,B2362+1,1),"")</f>
        <v/>
      </c>
      <c r="C2363" s="61"/>
      <c r="D2363" s="61"/>
      <c r="E2363" s="218"/>
      <c r="F2363" s="143" t="str">
        <f>IFERROR(IF(VLOOKUP(Table1[[#This Row],[Budget Code Description]],Dimentions!$X$6:$AC$132,2,FALSE)="","",VLOOKUP(Table1[[#This Row],[Budget Code Description]],Dimentions!$X$6:$AC$132,2,FALSE)),"")</f>
        <v/>
      </c>
      <c r="G2363" s="143" t="str">
        <f>IFERROR(VLOOKUP(Table1[[#This Row],[Budget Code Description]],Dimentions!$X$6:$AC$132,3,FALSE),"")</f>
        <v/>
      </c>
      <c r="H2363" s="64" t="str">
        <f>IFERROR(VLOOKUP(Table1[[#This Row],[Account]],Dimentions!$S$6:$V$233,2,FALSE),"")</f>
        <v/>
      </c>
      <c r="I2363" s="62">
        <f>_xlfn.NUMBERVALUE(LEFT(Table1[[#This Row],[Account]],1))</f>
        <v>0</v>
      </c>
      <c r="J2363" s="62" t="str">
        <f>IFERROR(VLOOKUP(Table1[[#This Row],[Budget Code Description]],Table6[#All],7,FALSE),"")</f>
        <v/>
      </c>
      <c r="K2363" s="143" t="str">
        <f>IFERROR(VLOOKUP(Table1[[#This Row],[Budget Code Description]],Table6[#All],8,FALSE),"")</f>
        <v/>
      </c>
      <c r="L2363" s="63"/>
      <c r="M2363" s="65" t="str">
        <f>IFERROR(VLOOKUP(Table1[[#This Row],[Staff ID]],Table2[],2,FALSE),"")</f>
        <v/>
      </c>
      <c r="N2363" s="211" t="str">
        <f>IFERROR(IF(VLOOKUP(Table1[[#This Row],[Budget Code Description]],Dimentions!$X$6:$AC$97,4,FALSE)="","",VLOOKUP(Table1[[#This Row],[Budget Code Description]],Dimentions!$X$6:$AC$97,4,FALSE)),"")</f>
        <v/>
      </c>
      <c r="O2363" s="65" t="str">
        <f>IFERROR(VLOOKUP(Table1[[#This Row],[Vendor ID]],Table549[],2,FALSE),"")</f>
        <v/>
      </c>
      <c r="P2363" s="63"/>
      <c r="Q2363" s="143" t="str">
        <f>IF(Table1[[#This Row],[Posting Date]]&lt;&gt;"",$D$9,"")</f>
        <v/>
      </c>
      <c r="R2363" s="159" t="str">
        <f>IF(Table1[[#This Row],[Posting Date]]&lt;&gt;"",$D$10,"")</f>
        <v/>
      </c>
      <c r="S2363" s="66"/>
      <c r="T2363" s="63"/>
      <c r="U2363" s="67"/>
      <c r="V2363" s="67"/>
      <c r="W2363" s="67" t="str">
        <f t="shared" si="37"/>
        <v/>
      </c>
      <c r="X2363" s="161" t="str">
        <f>IF(E2363="","",(IF(Table1[[#This Row],[Cur]]="USD",Table1[[#This Row],[Cur_Amount Debit]],Table1[[#This Row],[Cur_Amount Debit]]/Table1[[#This Row],[Exchange Rate]])))</f>
        <v/>
      </c>
      <c r="Y2363" s="161" t="str">
        <f>IF(E2363="","",(IF(Table1[[#This Row],[Cur]]="USD",Table1[[#This Row],[Cur_Amount Credit]],Table1[[#This Row],[Cur_Amount Credit]]/ExchangeRate)))</f>
        <v/>
      </c>
      <c r="Z2363" s="203" t="str">
        <f>IF(E2363="","",(Table1[[#This Row],[Debit USD]]-Table1[[#This Row],[Credit USD]]))</f>
        <v/>
      </c>
      <c r="AA2363" s="122"/>
      <c r="AB2363" s="1"/>
      <c r="AC2363" s="15"/>
      <c r="AD2363" s="15" t="str">
        <f>IF(AND(OR(Table1[[#This Row],[Account]]="15030",Table1[[#This Row],[Account]]="15035",Table1[[#This Row],[Account]]="20150"),Table1[[#This Row],[Vendor ID]]=""),1,"")</f>
        <v/>
      </c>
      <c r="AE2363" s="15"/>
      <c r="AF2363" s="15"/>
      <c r="AG2363" s="15"/>
      <c r="AH2363" s="46" t="str">
        <f>IF(Table1[[#This Row],[Posting Date]]&lt;&gt;"","GJ-"&amp;CountryID,"")</f>
        <v/>
      </c>
      <c r="AI2363" s="59" t="str">
        <f>IF(Table1[[#This Row],[Posting Date]]&lt;&gt;"",Table1[[#This Row],[Posting Date]],"")</f>
        <v/>
      </c>
      <c r="AJ2363" s="46"/>
      <c r="AK2363" s="46" t="str">
        <f>IF(Table1[[#This Row],[Description]]&lt;&gt;"",Table1[[#This Row],[Description]],"")</f>
        <v/>
      </c>
      <c r="AL2363" s="46" t="str">
        <f>IF(Table1[[#This Row],[Posting Date]]&lt;&gt;"",Table1[[#This Row],[Reference Number]],"")</f>
        <v/>
      </c>
      <c r="AM2363" s="46" t="str">
        <f>TRIM(Table1[[#This Row],[Line '#]])</f>
        <v/>
      </c>
      <c r="AN2363" s="46" t="str">
        <f>TRIM(Table1[[#This Row],[Account]])</f>
        <v/>
      </c>
      <c r="AO2363" s="46" t="str">
        <f>IF(Table1[[#This Row],[Posting Date]]&lt;&gt;"",$D$5,"")</f>
        <v/>
      </c>
      <c r="AP2363" s="46" t="str">
        <f>TRIM(Table1[[#This Row],[Departments-Prgrams]])</f>
        <v/>
      </c>
      <c r="AQ2363" s="46" t="str">
        <f>TRIM(Table1[[#This Row],[Grant]])</f>
        <v/>
      </c>
      <c r="AR2363" s="46" t="str">
        <f>TRIM(Table1[[#This Row],[Staff ID]])</f>
        <v/>
      </c>
      <c r="AS2363" s="46" t="str">
        <f>IF(TRIM(Table1[[#This Row],[Budget Code]])=0,"",TRIM(Table1[[#This Row],[Budget Code]]))</f>
        <v/>
      </c>
      <c r="AT2363" s="46" t="str">
        <f>IF(Table1[[#This Row],[Line Description]]&lt;&gt;"",Table1[[#This Row],[Line Description]],"")</f>
        <v/>
      </c>
      <c r="AU2363" s="46" t="str">
        <f>IF(Table1[[#This Row],[Cur_Amount Debit]]&gt;0,ROUND(Table1[[#This Row],[Cur_Amount Debit]],2),"")</f>
        <v/>
      </c>
      <c r="AV2363" s="46" t="str">
        <f>IF(Table1[[#This Row],[Cur_Amount Credit]]&gt;0,ROUND(Table1[[#This Row],[Cur_Amount Credit]],2),"")</f>
        <v/>
      </c>
      <c r="AW2363" s="46" t="str">
        <f>LEFT(Table1[[#This Row],[Cur]],3)</f>
        <v/>
      </c>
      <c r="AX2363" s="59"/>
      <c r="AY2363" s="46"/>
      <c r="AZ2363" s="46" t="str">
        <f>IF(Table1[[#This Row],[Cur]]&lt;&gt;"",IF(Table1[[#This Row],[Cur]]="USD","",ExchangeRate),"")</f>
        <v/>
      </c>
      <c r="BA2363" s="46" t="str">
        <f>IF(Table1[[#This Row],[Grant]]&lt;&gt;"",VLOOKUP(Table1[[#This Row],[Grant]],Grants!B:D,3),"")</f>
        <v/>
      </c>
      <c r="BB2363" s="46" t="str">
        <f>TRIM(Table1[[#This Row],[Vendor ID]])</f>
        <v/>
      </c>
      <c r="BC2363">
        <f>IF(Table1[[#This Row],[Reference Number]]=Q2362,BC2362,BC2362+1)</f>
        <v>2</v>
      </c>
    </row>
    <row r="2364" spans="1:55" ht="11.25" hidden="1" customHeight="1">
      <c r="A2364" s="1"/>
      <c r="B2364" s="88" t="str">
        <f>IF(Table1[[#This Row],[Posting Date]]&lt;&gt;"",IF(Table1[[#This Row],[Reference Number]]=Q2363,B2363+1,1),"")</f>
        <v/>
      </c>
      <c r="C2364" s="61"/>
      <c r="D2364" s="61"/>
      <c r="E2364" s="218"/>
      <c r="F2364" s="143" t="str">
        <f>IFERROR(IF(VLOOKUP(Table1[[#This Row],[Budget Code Description]],Dimentions!$X$6:$AC$132,2,FALSE)="","",VLOOKUP(Table1[[#This Row],[Budget Code Description]],Dimentions!$X$6:$AC$132,2,FALSE)),"")</f>
        <v/>
      </c>
      <c r="G2364" s="143" t="str">
        <f>IFERROR(VLOOKUP(Table1[[#This Row],[Budget Code Description]],Dimentions!$X$6:$AC$132,3,FALSE),"")</f>
        <v/>
      </c>
      <c r="H2364" s="64" t="str">
        <f>IFERROR(VLOOKUP(Table1[[#This Row],[Account]],Dimentions!$S$6:$V$233,2,FALSE),"")</f>
        <v/>
      </c>
      <c r="I2364" s="62">
        <f>_xlfn.NUMBERVALUE(LEFT(Table1[[#This Row],[Account]],1))</f>
        <v>0</v>
      </c>
      <c r="J2364" s="62" t="str">
        <f>IFERROR(VLOOKUP(Table1[[#This Row],[Budget Code Description]],Table6[#All],7,FALSE),"")</f>
        <v/>
      </c>
      <c r="K2364" s="143" t="str">
        <f>IFERROR(VLOOKUP(Table1[[#This Row],[Budget Code Description]],Table6[#All],8,FALSE),"")</f>
        <v/>
      </c>
      <c r="L2364" s="63"/>
      <c r="M2364" s="65" t="str">
        <f>IFERROR(VLOOKUP(Table1[[#This Row],[Staff ID]],Table2[],2,FALSE),"")</f>
        <v/>
      </c>
      <c r="N2364" s="211" t="str">
        <f>IFERROR(IF(VLOOKUP(Table1[[#This Row],[Budget Code Description]],Dimentions!$X$6:$AC$97,4,FALSE)="","",VLOOKUP(Table1[[#This Row],[Budget Code Description]],Dimentions!$X$6:$AC$97,4,FALSE)),"")</f>
        <v/>
      </c>
      <c r="O2364" s="65" t="str">
        <f>IFERROR(VLOOKUP(Table1[[#This Row],[Vendor ID]],Table549[],2,FALSE),"")</f>
        <v/>
      </c>
      <c r="P2364" s="63"/>
      <c r="Q2364" s="143" t="str">
        <f>IF(Table1[[#This Row],[Posting Date]]&lt;&gt;"",$D$9,"")</f>
        <v/>
      </c>
      <c r="R2364" s="159" t="str">
        <f>IF(Table1[[#This Row],[Posting Date]]&lt;&gt;"",$D$10,"")</f>
        <v/>
      </c>
      <c r="S2364" s="66"/>
      <c r="T2364" s="63"/>
      <c r="U2364" s="67"/>
      <c r="V2364" s="67"/>
      <c r="W2364" s="67" t="str">
        <f t="shared" si="37"/>
        <v/>
      </c>
      <c r="X2364" s="161" t="str">
        <f>IF(E2364="","",(IF(Table1[[#This Row],[Cur]]="USD",Table1[[#This Row],[Cur_Amount Debit]],Table1[[#This Row],[Cur_Amount Debit]]/Table1[[#This Row],[Exchange Rate]])))</f>
        <v/>
      </c>
      <c r="Y2364" s="161" t="str">
        <f>IF(E2364="","",(IF(Table1[[#This Row],[Cur]]="USD",Table1[[#This Row],[Cur_Amount Credit]],Table1[[#This Row],[Cur_Amount Credit]]/ExchangeRate)))</f>
        <v/>
      </c>
      <c r="Z2364" s="203" t="str">
        <f>IF(E2364="","",(Table1[[#This Row],[Debit USD]]-Table1[[#This Row],[Credit USD]]))</f>
        <v/>
      </c>
      <c r="AA2364" s="122"/>
      <c r="AB2364" s="1"/>
      <c r="AC2364" s="15"/>
      <c r="AD2364" s="15" t="str">
        <f>IF(AND(OR(Table1[[#This Row],[Account]]="15030",Table1[[#This Row],[Account]]="15035",Table1[[#This Row],[Account]]="20150"),Table1[[#This Row],[Vendor ID]]=""),1,"")</f>
        <v/>
      </c>
      <c r="AE2364" s="15"/>
      <c r="AF2364" s="15"/>
      <c r="AG2364" s="15"/>
      <c r="AH2364" s="46" t="str">
        <f>IF(Table1[[#This Row],[Posting Date]]&lt;&gt;"","GJ-"&amp;CountryID,"")</f>
        <v/>
      </c>
      <c r="AI2364" s="59" t="str">
        <f>IF(Table1[[#This Row],[Posting Date]]&lt;&gt;"",Table1[[#This Row],[Posting Date]],"")</f>
        <v/>
      </c>
      <c r="AJ2364" s="46"/>
      <c r="AK2364" s="46" t="str">
        <f>IF(Table1[[#This Row],[Description]]&lt;&gt;"",Table1[[#This Row],[Description]],"")</f>
        <v/>
      </c>
      <c r="AL2364" s="46" t="str">
        <f>IF(Table1[[#This Row],[Posting Date]]&lt;&gt;"",Table1[[#This Row],[Reference Number]],"")</f>
        <v/>
      </c>
      <c r="AM2364" s="46" t="str">
        <f>TRIM(Table1[[#This Row],[Line '#]])</f>
        <v/>
      </c>
      <c r="AN2364" s="46" t="str">
        <f>TRIM(Table1[[#This Row],[Account]])</f>
        <v/>
      </c>
      <c r="AO2364" s="46" t="str">
        <f>IF(Table1[[#This Row],[Posting Date]]&lt;&gt;"",$D$5,"")</f>
        <v/>
      </c>
      <c r="AP2364" s="46" t="str">
        <f>TRIM(Table1[[#This Row],[Departments-Prgrams]])</f>
        <v/>
      </c>
      <c r="AQ2364" s="46" t="str">
        <f>TRIM(Table1[[#This Row],[Grant]])</f>
        <v/>
      </c>
      <c r="AR2364" s="46" t="str">
        <f>TRIM(Table1[[#This Row],[Staff ID]])</f>
        <v/>
      </c>
      <c r="AS2364" s="46" t="str">
        <f>IF(TRIM(Table1[[#This Row],[Budget Code]])=0,"",TRIM(Table1[[#This Row],[Budget Code]]))</f>
        <v/>
      </c>
      <c r="AT2364" s="46" t="str">
        <f>IF(Table1[[#This Row],[Line Description]]&lt;&gt;"",Table1[[#This Row],[Line Description]],"")</f>
        <v/>
      </c>
      <c r="AU2364" s="46" t="str">
        <f>IF(Table1[[#This Row],[Cur_Amount Debit]]&gt;0,ROUND(Table1[[#This Row],[Cur_Amount Debit]],2),"")</f>
        <v/>
      </c>
      <c r="AV2364" s="46" t="str">
        <f>IF(Table1[[#This Row],[Cur_Amount Credit]]&gt;0,ROUND(Table1[[#This Row],[Cur_Amount Credit]],2),"")</f>
        <v/>
      </c>
      <c r="AW2364" s="46" t="str">
        <f>LEFT(Table1[[#This Row],[Cur]],3)</f>
        <v/>
      </c>
      <c r="AX2364" s="59"/>
      <c r="AY2364" s="46"/>
      <c r="AZ2364" s="46" t="str">
        <f>IF(Table1[[#This Row],[Cur]]&lt;&gt;"",IF(Table1[[#This Row],[Cur]]="USD","",ExchangeRate),"")</f>
        <v/>
      </c>
      <c r="BA2364" s="46" t="str">
        <f>IF(Table1[[#This Row],[Grant]]&lt;&gt;"",VLOOKUP(Table1[[#This Row],[Grant]],Grants!B:D,3),"")</f>
        <v/>
      </c>
      <c r="BB2364" s="46" t="str">
        <f>TRIM(Table1[[#This Row],[Vendor ID]])</f>
        <v/>
      </c>
      <c r="BC2364">
        <f>IF(Table1[[#This Row],[Reference Number]]=Q2363,BC2363,BC2363+1)</f>
        <v>2</v>
      </c>
    </row>
    <row r="2365" spans="1:55" ht="11.25" hidden="1" customHeight="1">
      <c r="A2365" s="1"/>
      <c r="B2365" s="88" t="str">
        <f>IF(Table1[[#This Row],[Posting Date]]&lt;&gt;"",IF(Table1[[#This Row],[Reference Number]]=Q2364,B2364+1,1),"")</f>
        <v/>
      </c>
      <c r="C2365" s="61"/>
      <c r="D2365" s="61"/>
      <c r="E2365" s="218"/>
      <c r="F2365" s="143" t="str">
        <f>IFERROR(IF(VLOOKUP(Table1[[#This Row],[Budget Code Description]],Dimentions!$X$6:$AC$132,2,FALSE)="","",VLOOKUP(Table1[[#This Row],[Budget Code Description]],Dimentions!$X$6:$AC$132,2,FALSE)),"")</f>
        <v/>
      </c>
      <c r="G2365" s="143" t="str">
        <f>IFERROR(VLOOKUP(Table1[[#This Row],[Budget Code Description]],Dimentions!$X$6:$AC$132,3,FALSE),"")</f>
        <v/>
      </c>
      <c r="H2365" s="64" t="str">
        <f>IFERROR(VLOOKUP(Table1[[#This Row],[Account]],Dimentions!$S$6:$V$233,2,FALSE),"")</f>
        <v/>
      </c>
      <c r="I2365" s="62">
        <f>_xlfn.NUMBERVALUE(LEFT(Table1[[#This Row],[Account]],1))</f>
        <v>0</v>
      </c>
      <c r="J2365" s="62" t="str">
        <f>IFERROR(VLOOKUP(Table1[[#This Row],[Budget Code Description]],Table6[#All],7,FALSE),"")</f>
        <v/>
      </c>
      <c r="K2365" s="143" t="str">
        <f>IFERROR(VLOOKUP(Table1[[#This Row],[Budget Code Description]],Table6[#All],8,FALSE),"")</f>
        <v/>
      </c>
      <c r="L2365" s="63"/>
      <c r="M2365" s="65" t="str">
        <f>IFERROR(VLOOKUP(Table1[[#This Row],[Staff ID]],Table2[],2,FALSE),"")</f>
        <v/>
      </c>
      <c r="N2365" s="211" t="str">
        <f>IFERROR(IF(VLOOKUP(Table1[[#This Row],[Budget Code Description]],Dimentions!$X$6:$AC$97,4,FALSE)="","",VLOOKUP(Table1[[#This Row],[Budget Code Description]],Dimentions!$X$6:$AC$97,4,FALSE)),"")</f>
        <v/>
      </c>
      <c r="O2365" s="65" t="str">
        <f>IFERROR(VLOOKUP(Table1[[#This Row],[Vendor ID]],Table549[],2,FALSE),"")</f>
        <v/>
      </c>
      <c r="P2365" s="63"/>
      <c r="Q2365" s="143" t="str">
        <f>IF(Table1[[#This Row],[Posting Date]]&lt;&gt;"",$D$9,"")</f>
        <v/>
      </c>
      <c r="R2365" s="159" t="str">
        <f>IF(Table1[[#This Row],[Posting Date]]&lt;&gt;"",$D$10,"")</f>
        <v/>
      </c>
      <c r="S2365" s="66"/>
      <c r="T2365" s="63"/>
      <c r="U2365" s="67"/>
      <c r="V2365" s="67"/>
      <c r="W2365" s="67" t="str">
        <f t="shared" si="37"/>
        <v/>
      </c>
      <c r="X2365" s="161" t="str">
        <f>IF(E2365="","",(IF(Table1[[#This Row],[Cur]]="USD",Table1[[#This Row],[Cur_Amount Debit]],Table1[[#This Row],[Cur_Amount Debit]]/Table1[[#This Row],[Exchange Rate]])))</f>
        <v/>
      </c>
      <c r="Y2365" s="161" t="str">
        <f>IF(E2365="","",(IF(Table1[[#This Row],[Cur]]="USD",Table1[[#This Row],[Cur_Amount Credit]],Table1[[#This Row],[Cur_Amount Credit]]/ExchangeRate)))</f>
        <v/>
      </c>
      <c r="Z2365" s="203" t="str">
        <f>IF(E2365="","",(Table1[[#This Row],[Debit USD]]-Table1[[#This Row],[Credit USD]]))</f>
        <v/>
      </c>
      <c r="AA2365" s="122"/>
      <c r="AB2365" s="1"/>
      <c r="AC2365" s="15"/>
      <c r="AD2365" s="15" t="str">
        <f>IF(AND(OR(Table1[[#This Row],[Account]]="15030",Table1[[#This Row],[Account]]="15035",Table1[[#This Row],[Account]]="20150"),Table1[[#This Row],[Vendor ID]]=""),1,"")</f>
        <v/>
      </c>
      <c r="AE2365" s="15"/>
      <c r="AF2365" s="15"/>
      <c r="AG2365" s="15"/>
      <c r="AH2365" s="46" t="str">
        <f>IF(Table1[[#This Row],[Posting Date]]&lt;&gt;"","GJ-"&amp;CountryID,"")</f>
        <v/>
      </c>
      <c r="AI2365" s="59" t="str">
        <f>IF(Table1[[#This Row],[Posting Date]]&lt;&gt;"",Table1[[#This Row],[Posting Date]],"")</f>
        <v/>
      </c>
      <c r="AJ2365" s="46"/>
      <c r="AK2365" s="46" t="str">
        <f>IF(Table1[[#This Row],[Description]]&lt;&gt;"",Table1[[#This Row],[Description]],"")</f>
        <v/>
      </c>
      <c r="AL2365" s="46" t="str">
        <f>IF(Table1[[#This Row],[Posting Date]]&lt;&gt;"",Table1[[#This Row],[Reference Number]],"")</f>
        <v/>
      </c>
      <c r="AM2365" s="46" t="str">
        <f>TRIM(Table1[[#This Row],[Line '#]])</f>
        <v/>
      </c>
      <c r="AN2365" s="46" t="str">
        <f>TRIM(Table1[[#This Row],[Account]])</f>
        <v/>
      </c>
      <c r="AO2365" s="46" t="str">
        <f>IF(Table1[[#This Row],[Posting Date]]&lt;&gt;"",$D$5,"")</f>
        <v/>
      </c>
      <c r="AP2365" s="46" t="str">
        <f>TRIM(Table1[[#This Row],[Departments-Prgrams]])</f>
        <v/>
      </c>
      <c r="AQ2365" s="46" t="str">
        <f>TRIM(Table1[[#This Row],[Grant]])</f>
        <v/>
      </c>
      <c r="AR2365" s="46" t="str">
        <f>TRIM(Table1[[#This Row],[Staff ID]])</f>
        <v/>
      </c>
      <c r="AS2365" s="46" t="str">
        <f>IF(TRIM(Table1[[#This Row],[Budget Code]])=0,"",TRIM(Table1[[#This Row],[Budget Code]]))</f>
        <v/>
      </c>
      <c r="AT2365" s="46" t="str">
        <f>IF(Table1[[#This Row],[Line Description]]&lt;&gt;"",Table1[[#This Row],[Line Description]],"")</f>
        <v/>
      </c>
      <c r="AU2365" s="46" t="str">
        <f>IF(Table1[[#This Row],[Cur_Amount Debit]]&gt;0,ROUND(Table1[[#This Row],[Cur_Amount Debit]],2),"")</f>
        <v/>
      </c>
      <c r="AV2365" s="46" t="str">
        <f>IF(Table1[[#This Row],[Cur_Amount Credit]]&gt;0,ROUND(Table1[[#This Row],[Cur_Amount Credit]],2),"")</f>
        <v/>
      </c>
      <c r="AW2365" s="46" t="str">
        <f>LEFT(Table1[[#This Row],[Cur]],3)</f>
        <v/>
      </c>
      <c r="AX2365" s="59"/>
      <c r="AY2365" s="46"/>
      <c r="AZ2365" s="46" t="str">
        <f>IF(Table1[[#This Row],[Cur]]&lt;&gt;"",IF(Table1[[#This Row],[Cur]]="USD","",ExchangeRate),"")</f>
        <v/>
      </c>
      <c r="BA2365" s="46" t="str">
        <f>IF(Table1[[#This Row],[Grant]]&lt;&gt;"",VLOOKUP(Table1[[#This Row],[Grant]],Grants!B:D,3),"")</f>
        <v/>
      </c>
      <c r="BB2365" s="46" t="str">
        <f>TRIM(Table1[[#This Row],[Vendor ID]])</f>
        <v/>
      </c>
      <c r="BC2365">
        <f>IF(Table1[[#This Row],[Reference Number]]=Q2364,BC2364,BC2364+1)</f>
        <v>2</v>
      </c>
    </row>
    <row r="2366" spans="1:55" ht="11.25" hidden="1" customHeight="1">
      <c r="A2366" s="1"/>
      <c r="B2366" s="88" t="str">
        <f>IF(Table1[[#This Row],[Posting Date]]&lt;&gt;"",IF(Table1[[#This Row],[Reference Number]]=Q2365,B2365+1,1),"")</f>
        <v/>
      </c>
      <c r="C2366" s="61"/>
      <c r="D2366" s="61"/>
      <c r="E2366" s="218"/>
      <c r="F2366" s="143" t="str">
        <f>IFERROR(IF(VLOOKUP(Table1[[#This Row],[Budget Code Description]],Dimentions!$X$6:$AC$132,2,FALSE)="","",VLOOKUP(Table1[[#This Row],[Budget Code Description]],Dimentions!$X$6:$AC$132,2,FALSE)),"")</f>
        <v/>
      </c>
      <c r="G2366" s="143" t="str">
        <f>IFERROR(VLOOKUP(Table1[[#This Row],[Budget Code Description]],Dimentions!$X$6:$AC$132,3,FALSE),"")</f>
        <v/>
      </c>
      <c r="H2366" s="64" t="str">
        <f>IFERROR(VLOOKUP(Table1[[#This Row],[Account]],Dimentions!$S$6:$V$233,2,FALSE),"")</f>
        <v/>
      </c>
      <c r="I2366" s="62">
        <f>_xlfn.NUMBERVALUE(LEFT(Table1[[#This Row],[Account]],1))</f>
        <v>0</v>
      </c>
      <c r="J2366" s="62" t="str">
        <f>IFERROR(VLOOKUP(Table1[[#This Row],[Budget Code Description]],Table6[#All],7,FALSE),"")</f>
        <v/>
      </c>
      <c r="K2366" s="143" t="str">
        <f>IFERROR(VLOOKUP(Table1[[#This Row],[Budget Code Description]],Table6[#All],8,FALSE),"")</f>
        <v/>
      </c>
      <c r="L2366" s="63"/>
      <c r="M2366" s="65" t="str">
        <f>IFERROR(VLOOKUP(Table1[[#This Row],[Staff ID]],Table2[],2,FALSE),"")</f>
        <v/>
      </c>
      <c r="N2366" s="211" t="str">
        <f>IFERROR(IF(VLOOKUP(Table1[[#This Row],[Budget Code Description]],Dimentions!$X$6:$AC$97,4,FALSE)="","",VLOOKUP(Table1[[#This Row],[Budget Code Description]],Dimentions!$X$6:$AC$97,4,FALSE)),"")</f>
        <v/>
      </c>
      <c r="O2366" s="65" t="str">
        <f>IFERROR(VLOOKUP(Table1[[#This Row],[Vendor ID]],Table549[],2,FALSE),"")</f>
        <v/>
      </c>
      <c r="P2366" s="63"/>
      <c r="Q2366" s="143" t="str">
        <f>IF(Table1[[#This Row],[Posting Date]]&lt;&gt;"",$D$9,"")</f>
        <v/>
      </c>
      <c r="R2366" s="159" t="str">
        <f>IF(Table1[[#This Row],[Posting Date]]&lt;&gt;"",$D$10,"")</f>
        <v/>
      </c>
      <c r="S2366" s="66"/>
      <c r="T2366" s="63"/>
      <c r="U2366" s="67"/>
      <c r="V2366" s="67"/>
      <c r="W2366" s="67" t="str">
        <f t="shared" si="37"/>
        <v/>
      </c>
      <c r="X2366" s="161" t="str">
        <f>IF(E2366="","",(IF(Table1[[#This Row],[Cur]]="USD",Table1[[#This Row],[Cur_Amount Debit]],Table1[[#This Row],[Cur_Amount Debit]]/Table1[[#This Row],[Exchange Rate]])))</f>
        <v/>
      </c>
      <c r="Y2366" s="161" t="str">
        <f>IF(E2366="","",(IF(Table1[[#This Row],[Cur]]="USD",Table1[[#This Row],[Cur_Amount Credit]],Table1[[#This Row],[Cur_Amount Credit]]/ExchangeRate)))</f>
        <v/>
      </c>
      <c r="Z2366" s="203" t="str">
        <f>IF(E2366="","",(Table1[[#This Row],[Debit USD]]-Table1[[#This Row],[Credit USD]]))</f>
        <v/>
      </c>
      <c r="AA2366" s="122"/>
      <c r="AB2366" s="1"/>
      <c r="AC2366" s="15"/>
      <c r="AD2366" s="15" t="str">
        <f>IF(AND(OR(Table1[[#This Row],[Account]]="15030",Table1[[#This Row],[Account]]="15035",Table1[[#This Row],[Account]]="20150"),Table1[[#This Row],[Vendor ID]]=""),1,"")</f>
        <v/>
      </c>
      <c r="AE2366" s="15"/>
      <c r="AF2366" s="15"/>
      <c r="AG2366" s="15"/>
      <c r="AH2366" s="46" t="str">
        <f>IF(Table1[[#This Row],[Posting Date]]&lt;&gt;"","GJ-"&amp;CountryID,"")</f>
        <v/>
      </c>
      <c r="AI2366" s="59" t="str">
        <f>IF(Table1[[#This Row],[Posting Date]]&lt;&gt;"",Table1[[#This Row],[Posting Date]],"")</f>
        <v/>
      </c>
      <c r="AJ2366" s="46"/>
      <c r="AK2366" s="46" t="str">
        <f>IF(Table1[[#This Row],[Description]]&lt;&gt;"",Table1[[#This Row],[Description]],"")</f>
        <v/>
      </c>
      <c r="AL2366" s="46" t="str">
        <f>IF(Table1[[#This Row],[Posting Date]]&lt;&gt;"",Table1[[#This Row],[Reference Number]],"")</f>
        <v/>
      </c>
      <c r="AM2366" s="46" t="str">
        <f>TRIM(Table1[[#This Row],[Line '#]])</f>
        <v/>
      </c>
      <c r="AN2366" s="46" t="str">
        <f>TRIM(Table1[[#This Row],[Account]])</f>
        <v/>
      </c>
      <c r="AO2366" s="46" t="str">
        <f>IF(Table1[[#This Row],[Posting Date]]&lt;&gt;"",$D$5,"")</f>
        <v/>
      </c>
      <c r="AP2366" s="46" t="str">
        <f>TRIM(Table1[[#This Row],[Departments-Prgrams]])</f>
        <v/>
      </c>
      <c r="AQ2366" s="46" t="str">
        <f>TRIM(Table1[[#This Row],[Grant]])</f>
        <v/>
      </c>
      <c r="AR2366" s="46" t="str">
        <f>TRIM(Table1[[#This Row],[Staff ID]])</f>
        <v/>
      </c>
      <c r="AS2366" s="46" t="str">
        <f>IF(TRIM(Table1[[#This Row],[Budget Code]])=0,"",TRIM(Table1[[#This Row],[Budget Code]]))</f>
        <v/>
      </c>
      <c r="AT2366" s="46" t="str">
        <f>IF(Table1[[#This Row],[Line Description]]&lt;&gt;"",Table1[[#This Row],[Line Description]],"")</f>
        <v/>
      </c>
      <c r="AU2366" s="46" t="str">
        <f>IF(Table1[[#This Row],[Cur_Amount Debit]]&gt;0,ROUND(Table1[[#This Row],[Cur_Amount Debit]],2),"")</f>
        <v/>
      </c>
      <c r="AV2366" s="46" t="str">
        <f>IF(Table1[[#This Row],[Cur_Amount Credit]]&gt;0,ROUND(Table1[[#This Row],[Cur_Amount Credit]],2),"")</f>
        <v/>
      </c>
      <c r="AW2366" s="46" t="str">
        <f>LEFT(Table1[[#This Row],[Cur]],3)</f>
        <v/>
      </c>
      <c r="AX2366" s="59"/>
      <c r="AY2366" s="46"/>
      <c r="AZ2366" s="46" t="str">
        <f>IF(Table1[[#This Row],[Cur]]&lt;&gt;"",IF(Table1[[#This Row],[Cur]]="USD","",ExchangeRate),"")</f>
        <v/>
      </c>
      <c r="BA2366" s="46" t="str">
        <f>IF(Table1[[#This Row],[Grant]]&lt;&gt;"",VLOOKUP(Table1[[#This Row],[Grant]],Grants!B:D,3),"")</f>
        <v/>
      </c>
      <c r="BB2366" s="46" t="str">
        <f>TRIM(Table1[[#This Row],[Vendor ID]])</f>
        <v/>
      </c>
      <c r="BC2366">
        <f>IF(Table1[[#This Row],[Reference Number]]=Q2365,BC2365,BC2365+1)</f>
        <v>2</v>
      </c>
    </row>
    <row r="2367" spans="1:55" ht="11.25" hidden="1" customHeight="1">
      <c r="A2367" s="1"/>
      <c r="B2367" s="88" t="str">
        <f>IF(Table1[[#This Row],[Posting Date]]&lt;&gt;"",IF(Table1[[#This Row],[Reference Number]]=Q2366,B2366+1,1),"")</f>
        <v/>
      </c>
      <c r="C2367" s="61"/>
      <c r="D2367" s="61"/>
      <c r="E2367" s="218"/>
      <c r="F2367" s="143" t="str">
        <f>IFERROR(IF(VLOOKUP(Table1[[#This Row],[Budget Code Description]],Dimentions!$X$6:$AC$132,2,FALSE)="","",VLOOKUP(Table1[[#This Row],[Budget Code Description]],Dimentions!$X$6:$AC$132,2,FALSE)),"")</f>
        <v/>
      </c>
      <c r="G2367" s="143" t="str">
        <f>IFERROR(VLOOKUP(Table1[[#This Row],[Budget Code Description]],Dimentions!$X$6:$AC$132,3,FALSE),"")</f>
        <v/>
      </c>
      <c r="H2367" s="64" t="str">
        <f>IFERROR(VLOOKUP(Table1[[#This Row],[Account]],Dimentions!$S$6:$V$233,2,FALSE),"")</f>
        <v/>
      </c>
      <c r="I2367" s="62">
        <f>_xlfn.NUMBERVALUE(LEFT(Table1[[#This Row],[Account]],1))</f>
        <v>0</v>
      </c>
      <c r="J2367" s="62" t="str">
        <f>IFERROR(VLOOKUP(Table1[[#This Row],[Budget Code Description]],Table6[#All],7,FALSE),"")</f>
        <v/>
      </c>
      <c r="K2367" s="143" t="str">
        <f>IFERROR(VLOOKUP(Table1[[#This Row],[Budget Code Description]],Table6[#All],8,FALSE),"")</f>
        <v/>
      </c>
      <c r="L2367" s="63"/>
      <c r="M2367" s="65" t="str">
        <f>IFERROR(VLOOKUP(Table1[[#This Row],[Staff ID]],Table2[],2,FALSE),"")</f>
        <v/>
      </c>
      <c r="N2367" s="211" t="str">
        <f>IFERROR(IF(VLOOKUP(Table1[[#This Row],[Budget Code Description]],Dimentions!$X$6:$AC$97,4,FALSE)="","",VLOOKUP(Table1[[#This Row],[Budget Code Description]],Dimentions!$X$6:$AC$97,4,FALSE)),"")</f>
        <v/>
      </c>
      <c r="O2367" s="65" t="str">
        <f>IFERROR(VLOOKUP(Table1[[#This Row],[Vendor ID]],Table549[],2,FALSE),"")</f>
        <v/>
      </c>
      <c r="P2367" s="63"/>
      <c r="Q2367" s="143" t="str">
        <f>IF(Table1[[#This Row],[Posting Date]]&lt;&gt;"",$D$9,"")</f>
        <v/>
      </c>
      <c r="R2367" s="159" t="str">
        <f>IF(Table1[[#This Row],[Posting Date]]&lt;&gt;"",$D$10,"")</f>
        <v/>
      </c>
      <c r="S2367" s="66"/>
      <c r="T2367" s="63"/>
      <c r="U2367" s="67"/>
      <c r="V2367" s="67"/>
      <c r="W2367" s="67" t="str">
        <f t="shared" si="37"/>
        <v/>
      </c>
      <c r="X2367" s="161" t="str">
        <f>IF(E2367="","",(IF(Table1[[#This Row],[Cur]]="USD",Table1[[#This Row],[Cur_Amount Debit]],Table1[[#This Row],[Cur_Amount Debit]]/Table1[[#This Row],[Exchange Rate]])))</f>
        <v/>
      </c>
      <c r="Y2367" s="161" t="str">
        <f>IF(E2367="","",(IF(Table1[[#This Row],[Cur]]="USD",Table1[[#This Row],[Cur_Amount Credit]],Table1[[#This Row],[Cur_Amount Credit]]/ExchangeRate)))</f>
        <v/>
      </c>
      <c r="Z2367" s="203" t="str">
        <f>IF(E2367="","",(Table1[[#This Row],[Debit USD]]-Table1[[#This Row],[Credit USD]]))</f>
        <v/>
      </c>
      <c r="AA2367" s="122"/>
      <c r="AB2367" s="1"/>
      <c r="AC2367" s="15"/>
      <c r="AD2367" s="15" t="str">
        <f>IF(AND(OR(Table1[[#This Row],[Account]]="15030",Table1[[#This Row],[Account]]="15035",Table1[[#This Row],[Account]]="20150"),Table1[[#This Row],[Vendor ID]]=""),1,"")</f>
        <v/>
      </c>
      <c r="AE2367" s="15"/>
      <c r="AF2367" s="15"/>
      <c r="AG2367" s="15"/>
      <c r="AH2367" s="46" t="str">
        <f>IF(Table1[[#This Row],[Posting Date]]&lt;&gt;"","GJ-"&amp;CountryID,"")</f>
        <v/>
      </c>
      <c r="AI2367" s="59" t="str">
        <f>IF(Table1[[#This Row],[Posting Date]]&lt;&gt;"",Table1[[#This Row],[Posting Date]],"")</f>
        <v/>
      </c>
      <c r="AJ2367" s="46"/>
      <c r="AK2367" s="46" t="str">
        <f>IF(Table1[[#This Row],[Description]]&lt;&gt;"",Table1[[#This Row],[Description]],"")</f>
        <v/>
      </c>
      <c r="AL2367" s="46" t="str">
        <f>IF(Table1[[#This Row],[Posting Date]]&lt;&gt;"",Table1[[#This Row],[Reference Number]],"")</f>
        <v/>
      </c>
      <c r="AM2367" s="46" t="str">
        <f>TRIM(Table1[[#This Row],[Line '#]])</f>
        <v/>
      </c>
      <c r="AN2367" s="46" t="str">
        <f>TRIM(Table1[[#This Row],[Account]])</f>
        <v/>
      </c>
      <c r="AO2367" s="46" t="str">
        <f>IF(Table1[[#This Row],[Posting Date]]&lt;&gt;"",$D$5,"")</f>
        <v/>
      </c>
      <c r="AP2367" s="46" t="str">
        <f>TRIM(Table1[[#This Row],[Departments-Prgrams]])</f>
        <v/>
      </c>
      <c r="AQ2367" s="46" t="str">
        <f>TRIM(Table1[[#This Row],[Grant]])</f>
        <v/>
      </c>
      <c r="AR2367" s="46" t="str">
        <f>TRIM(Table1[[#This Row],[Staff ID]])</f>
        <v/>
      </c>
      <c r="AS2367" s="46" t="str">
        <f>IF(TRIM(Table1[[#This Row],[Budget Code]])=0,"",TRIM(Table1[[#This Row],[Budget Code]]))</f>
        <v/>
      </c>
      <c r="AT2367" s="46" t="str">
        <f>IF(Table1[[#This Row],[Line Description]]&lt;&gt;"",Table1[[#This Row],[Line Description]],"")</f>
        <v/>
      </c>
      <c r="AU2367" s="46" t="str">
        <f>IF(Table1[[#This Row],[Cur_Amount Debit]]&gt;0,ROUND(Table1[[#This Row],[Cur_Amount Debit]],2),"")</f>
        <v/>
      </c>
      <c r="AV2367" s="46" t="str">
        <f>IF(Table1[[#This Row],[Cur_Amount Credit]]&gt;0,ROUND(Table1[[#This Row],[Cur_Amount Credit]],2),"")</f>
        <v/>
      </c>
      <c r="AW2367" s="46" t="str">
        <f>LEFT(Table1[[#This Row],[Cur]],3)</f>
        <v/>
      </c>
      <c r="AX2367" s="59"/>
      <c r="AY2367" s="46"/>
      <c r="AZ2367" s="46" t="str">
        <f>IF(Table1[[#This Row],[Cur]]&lt;&gt;"",IF(Table1[[#This Row],[Cur]]="USD","",ExchangeRate),"")</f>
        <v/>
      </c>
      <c r="BA2367" s="46" t="str">
        <f>IF(Table1[[#This Row],[Grant]]&lt;&gt;"",VLOOKUP(Table1[[#This Row],[Grant]],Grants!B:D,3),"")</f>
        <v/>
      </c>
      <c r="BB2367" s="46" t="str">
        <f>TRIM(Table1[[#This Row],[Vendor ID]])</f>
        <v/>
      </c>
      <c r="BC2367">
        <f>IF(Table1[[#This Row],[Reference Number]]=Q2366,BC2366,BC2366+1)</f>
        <v>2</v>
      </c>
    </row>
    <row r="2368" spans="1:55" ht="11.25" hidden="1" customHeight="1">
      <c r="A2368" s="1"/>
      <c r="B2368" s="88" t="str">
        <f>IF(Table1[[#This Row],[Posting Date]]&lt;&gt;"",IF(Table1[[#This Row],[Reference Number]]=Q2367,B2367+1,1),"")</f>
        <v/>
      </c>
      <c r="C2368" s="61"/>
      <c r="D2368" s="61"/>
      <c r="E2368" s="218"/>
      <c r="F2368" s="143" t="str">
        <f>IFERROR(IF(VLOOKUP(Table1[[#This Row],[Budget Code Description]],Dimentions!$X$6:$AC$132,2,FALSE)="","",VLOOKUP(Table1[[#This Row],[Budget Code Description]],Dimentions!$X$6:$AC$132,2,FALSE)),"")</f>
        <v/>
      </c>
      <c r="G2368" s="143" t="str">
        <f>IFERROR(VLOOKUP(Table1[[#This Row],[Budget Code Description]],Dimentions!$X$6:$AC$132,3,FALSE),"")</f>
        <v/>
      </c>
      <c r="H2368" s="64" t="str">
        <f>IFERROR(VLOOKUP(Table1[[#This Row],[Account]],Dimentions!$S$6:$V$233,2,FALSE),"")</f>
        <v/>
      </c>
      <c r="I2368" s="62">
        <f>_xlfn.NUMBERVALUE(LEFT(Table1[[#This Row],[Account]],1))</f>
        <v>0</v>
      </c>
      <c r="J2368" s="62" t="str">
        <f>IFERROR(VLOOKUP(Table1[[#This Row],[Budget Code Description]],Table6[#All],7,FALSE),"")</f>
        <v/>
      </c>
      <c r="K2368" s="143" t="str">
        <f>IFERROR(VLOOKUP(Table1[[#This Row],[Budget Code Description]],Table6[#All],8,FALSE),"")</f>
        <v/>
      </c>
      <c r="L2368" s="63"/>
      <c r="M2368" s="65" t="str">
        <f>IFERROR(VLOOKUP(Table1[[#This Row],[Staff ID]],Table2[],2,FALSE),"")</f>
        <v/>
      </c>
      <c r="N2368" s="211" t="str">
        <f>IFERROR(IF(VLOOKUP(Table1[[#This Row],[Budget Code Description]],Dimentions!$X$6:$AC$97,4,FALSE)="","",VLOOKUP(Table1[[#This Row],[Budget Code Description]],Dimentions!$X$6:$AC$97,4,FALSE)),"")</f>
        <v/>
      </c>
      <c r="O2368" s="65" t="str">
        <f>IFERROR(VLOOKUP(Table1[[#This Row],[Vendor ID]],Table549[],2,FALSE),"")</f>
        <v/>
      </c>
      <c r="P2368" s="63"/>
      <c r="Q2368" s="143" t="str">
        <f>IF(Table1[[#This Row],[Posting Date]]&lt;&gt;"",$D$9,"")</f>
        <v/>
      </c>
      <c r="R2368" s="159" t="str">
        <f>IF(Table1[[#This Row],[Posting Date]]&lt;&gt;"",$D$10,"")</f>
        <v/>
      </c>
      <c r="S2368" s="66"/>
      <c r="T2368" s="63"/>
      <c r="U2368" s="67"/>
      <c r="V2368" s="67"/>
      <c r="W2368" s="67" t="str">
        <f t="shared" si="37"/>
        <v/>
      </c>
      <c r="X2368" s="161" t="str">
        <f>IF(E2368="","",(IF(Table1[[#This Row],[Cur]]="USD",Table1[[#This Row],[Cur_Amount Debit]],Table1[[#This Row],[Cur_Amount Debit]]/Table1[[#This Row],[Exchange Rate]])))</f>
        <v/>
      </c>
      <c r="Y2368" s="161" t="str">
        <f>IF(E2368="","",(IF(Table1[[#This Row],[Cur]]="USD",Table1[[#This Row],[Cur_Amount Credit]],Table1[[#This Row],[Cur_Amount Credit]]/ExchangeRate)))</f>
        <v/>
      </c>
      <c r="Z2368" s="203" t="str">
        <f>IF(E2368="","",(Table1[[#This Row],[Debit USD]]-Table1[[#This Row],[Credit USD]]))</f>
        <v/>
      </c>
      <c r="AA2368" s="122"/>
      <c r="AB2368" s="1"/>
      <c r="AC2368" s="15"/>
      <c r="AD2368" s="15" t="str">
        <f>IF(AND(OR(Table1[[#This Row],[Account]]="15030",Table1[[#This Row],[Account]]="15035",Table1[[#This Row],[Account]]="20150"),Table1[[#This Row],[Vendor ID]]=""),1,"")</f>
        <v/>
      </c>
      <c r="AE2368" s="15"/>
      <c r="AF2368" s="15"/>
      <c r="AG2368" s="15"/>
      <c r="AH2368" s="46" t="str">
        <f>IF(Table1[[#This Row],[Posting Date]]&lt;&gt;"","GJ-"&amp;CountryID,"")</f>
        <v/>
      </c>
      <c r="AI2368" s="59" t="str">
        <f>IF(Table1[[#This Row],[Posting Date]]&lt;&gt;"",Table1[[#This Row],[Posting Date]],"")</f>
        <v/>
      </c>
      <c r="AJ2368" s="46"/>
      <c r="AK2368" s="46" t="str">
        <f>IF(Table1[[#This Row],[Description]]&lt;&gt;"",Table1[[#This Row],[Description]],"")</f>
        <v/>
      </c>
      <c r="AL2368" s="46" t="str">
        <f>IF(Table1[[#This Row],[Posting Date]]&lt;&gt;"",Table1[[#This Row],[Reference Number]],"")</f>
        <v/>
      </c>
      <c r="AM2368" s="46" t="str">
        <f>TRIM(Table1[[#This Row],[Line '#]])</f>
        <v/>
      </c>
      <c r="AN2368" s="46" t="str">
        <f>TRIM(Table1[[#This Row],[Account]])</f>
        <v/>
      </c>
      <c r="AO2368" s="46" t="str">
        <f>IF(Table1[[#This Row],[Posting Date]]&lt;&gt;"",$D$5,"")</f>
        <v/>
      </c>
      <c r="AP2368" s="46" t="str">
        <f>TRIM(Table1[[#This Row],[Departments-Prgrams]])</f>
        <v/>
      </c>
      <c r="AQ2368" s="46" t="str">
        <f>TRIM(Table1[[#This Row],[Grant]])</f>
        <v/>
      </c>
      <c r="AR2368" s="46" t="str">
        <f>TRIM(Table1[[#This Row],[Staff ID]])</f>
        <v/>
      </c>
      <c r="AS2368" s="46" t="str">
        <f>IF(TRIM(Table1[[#This Row],[Budget Code]])=0,"",TRIM(Table1[[#This Row],[Budget Code]]))</f>
        <v/>
      </c>
      <c r="AT2368" s="46" t="str">
        <f>IF(Table1[[#This Row],[Line Description]]&lt;&gt;"",Table1[[#This Row],[Line Description]],"")</f>
        <v/>
      </c>
      <c r="AU2368" s="46" t="str">
        <f>IF(Table1[[#This Row],[Cur_Amount Debit]]&gt;0,ROUND(Table1[[#This Row],[Cur_Amount Debit]],2),"")</f>
        <v/>
      </c>
      <c r="AV2368" s="46" t="str">
        <f>IF(Table1[[#This Row],[Cur_Amount Credit]]&gt;0,ROUND(Table1[[#This Row],[Cur_Amount Credit]],2),"")</f>
        <v/>
      </c>
      <c r="AW2368" s="46" t="str">
        <f>LEFT(Table1[[#This Row],[Cur]],3)</f>
        <v/>
      </c>
      <c r="AX2368" s="59"/>
      <c r="AY2368" s="46"/>
      <c r="AZ2368" s="46" t="str">
        <f>IF(Table1[[#This Row],[Cur]]&lt;&gt;"",IF(Table1[[#This Row],[Cur]]="USD","",ExchangeRate),"")</f>
        <v/>
      </c>
      <c r="BA2368" s="46" t="str">
        <f>IF(Table1[[#This Row],[Grant]]&lt;&gt;"",VLOOKUP(Table1[[#This Row],[Grant]],Grants!B:D,3),"")</f>
        <v/>
      </c>
      <c r="BB2368" s="46" t="str">
        <f>TRIM(Table1[[#This Row],[Vendor ID]])</f>
        <v/>
      </c>
      <c r="BC2368">
        <f>IF(Table1[[#This Row],[Reference Number]]=Q2367,BC2367,BC2367+1)</f>
        <v>2</v>
      </c>
    </row>
    <row r="2369" spans="1:55" ht="11.25" hidden="1" customHeight="1">
      <c r="A2369" s="1"/>
      <c r="B2369" s="88" t="str">
        <f>IF(Table1[[#This Row],[Posting Date]]&lt;&gt;"",IF(Table1[[#This Row],[Reference Number]]=Q2368,B2368+1,1),"")</f>
        <v/>
      </c>
      <c r="C2369" s="61"/>
      <c r="D2369" s="61"/>
      <c r="E2369" s="218"/>
      <c r="F2369" s="143" t="str">
        <f>IFERROR(IF(VLOOKUP(Table1[[#This Row],[Budget Code Description]],Dimentions!$X$6:$AC$132,2,FALSE)="","",VLOOKUP(Table1[[#This Row],[Budget Code Description]],Dimentions!$X$6:$AC$132,2,FALSE)),"")</f>
        <v/>
      </c>
      <c r="G2369" s="143" t="str">
        <f>IFERROR(VLOOKUP(Table1[[#This Row],[Budget Code Description]],Dimentions!$X$6:$AC$132,3,FALSE),"")</f>
        <v/>
      </c>
      <c r="H2369" s="64" t="str">
        <f>IFERROR(VLOOKUP(Table1[[#This Row],[Account]],Dimentions!$S$6:$V$233,2,FALSE),"")</f>
        <v/>
      </c>
      <c r="I2369" s="62">
        <f>_xlfn.NUMBERVALUE(LEFT(Table1[[#This Row],[Account]],1))</f>
        <v>0</v>
      </c>
      <c r="J2369" s="62" t="str">
        <f>IFERROR(VLOOKUP(Table1[[#This Row],[Budget Code Description]],Table6[#All],7,FALSE),"")</f>
        <v/>
      </c>
      <c r="K2369" s="143" t="str">
        <f>IFERROR(VLOOKUP(Table1[[#This Row],[Budget Code Description]],Table6[#All],8,FALSE),"")</f>
        <v/>
      </c>
      <c r="L2369" s="63"/>
      <c r="M2369" s="65" t="str">
        <f>IFERROR(VLOOKUP(Table1[[#This Row],[Staff ID]],Table2[],2,FALSE),"")</f>
        <v/>
      </c>
      <c r="N2369" s="211" t="str">
        <f>IFERROR(IF(VLOOKUP(Table1[[#This Row],[Budget Code Description]],Dimentions!$X$6:$AC$97,4,FALSE)="","",VLOOKUP(Table1[[#This Row],[Budget Code Description]],Dimentions!$X$6:$AC$97,4,FALSE)),"")</f>
        <v/>
      </c>
      <c r="O2369" s="65" t="str">
        <f>IFERROR(VLOOKUP(Table1[[#This Row],[Vendor ID]],Table549[],2,FALSE),"")</f>
        <v/>
      </c>
      <c r="P2369" s="63"/>
      <c r="Q2369" s="143" t="str">
        <f>IF(Table1[[#This Row],[Posting Date]]&lt;&gt;"",$D$9,"")</f>
        <v/>
      </c>
      <c r="R2369" s="159" t="str">
        <f>IF(Table1[[#This Row],[Posting Date]]&lt;&gt;"",$D$10,"")</f>
        <v/>
      </c>
      <c r="S2369" s="66"/>
      <c r="T2369" s="63"/>
      <c r="U2369" s="67"/>
      <c r="V2369" s="67"/>
      <c r="W2369" s="67" t="str">
        <f t="shared" si="37"/>
        <v/>
      </c>
      <c r="X2369" s="161" t="str">
        <f>IF(E2369="","",(IF(Table1[[#This Row],[Cur]]="USD",Table1[[#This Row],[Cur_Amount Debit]],Table1[[#This Row],[Cur_Amount Debit]]/Table1[[#This Row],[Exchange Rate]])))</f>
        <v/>
      </c>
      <c r="Y2369" s="161" t="str">
        <f>IF(E2369="","",(IF(Table1[[#This Row],[Cur]]="USD",Table1[[#This Row],[Cur_Amount Credit]],Table1[[#This Row],[Cur_Amount Credit]]/ExchangeRate)))</f>
        <v/>
      </c>
      <c r="Z2369" s="203" t="str">
        <f>IF(E2369="","",(Table1[[#This Row],[Debit USD]]-Table1[[#This Row],[Credit USD]]))</f>
        <v/>
      </c>
      <c r="AA2369" s="122"/>
      <c r="AB2369" s="1"/>
      <c r="AC2369" s="15"/>
      <c r="AD2369" s="15" t="str">
        <f>IF(AND(OR(Table1[[#This Row],[Account]]="15030",Table1[[#This Row],[Account]]="15035",Table1[[#This Row],[Account]]="20150"),Table1[[#This Row],[Vendor ID]]=""),1,"")</f>
        <v/>
      </c>
      <c r="AE2369" s="15"/>
      <c r="AF2369" s="15"/>
      <c r="AG2369" s="15"/>
      <c r="AH2369" s="46" t="str">
        <f>IF(Table1[[#This Row],[Posting Date]]&lt;&gt;"","GJ-"&amp;CountryID,"")</f>
        <v/>
      </c>
      <c r="AI2369" s="59" t="str">
        <f>IF(Table1[[#This Row],[Posting Date]]&lt;&gt;"",Table1[[#This Row],[Posting Date]],"")</f>
        <v/>
      </c>
      <c r="AJ2369" s="46"/>
      <c r="AK2369" s="46" t="str">
        <f>IF(Table1[[#This Row],[Description]]&lt;&gt;"",Table1[[#This Row],[Description]],"")</f>
        <v/>
      </c>
      <c r="AL2369" s="46" t="str">
        <f>IF(Table1[[#This Row],[Posting Date]]&lt;&gt;"",Table1[[#This Row],[Reference Number]],"")</f>
        <v/>
      </c>
      <c r="AM2369" s="46" t="str">
        <f>TRIM(Table1[[#This Row],[Line '#]])</f>
        <v/>
      </c>
      <c r="AN2369" s="46" t="str">
        <f>TRIM(Table1[[#This Row],[Account]])</f>
        <v/>
      </c>
      <c r="AO2369" s="46" t="str">
        <f>IF(Table1[[#This Row],[Posting Date]]&lt;&gt;"",$D$5,"")</f>
        <v/>
      </c>
      <c r="AP2369" s="46" t="str">
        <f>TRIM(Table1[[#This Row],[Departments-Prgrams]])</f>
        <v/>
      </c>
      <c r="AQ2369" s="46" t="str">
        <f>TRIM(Table1[[#This Row],[Grant]])</f>
        <v/>
      </c>
      <c r="AR2369" s="46" t="str">
        <f>TRIM(Table1[[#This Row],[Staff ID]])</f>
        <v/>
      </c>
      <c r="AS2369" s="46" t="str">
        <f>IF(TRIM(Table1[[#This Row],[Budget Code]])=0,"",TRIM(Table1[[#This Row],[Budget Code]]))</f>
        <v/>
      </c>
      <c r="AT2369" s="46" t="str">
        <f>IF(Table1[[#This Row],[Line Description]]&lt;&gt;"",Table1[[#This Row],[Line Description]],"")</f>
        <v/>
      </c>
      <c r="AU2369" s="46" t="str">
        <f>IF(Table1[[#This Row],[Cur_Amount Debit]]&gt;0,ROUND(Table1[[#This Row],[Cur_Amount Debit]],2),"")</f>
        <v/>
      </c>
      <c r="AV2369" s="46" t="str">
        <f>IF(Table1[[#This Row],[Cur_Amount Credit]]&gt;0,ROUND(Table1[[#This Row],[Cur_Amount Credit]],2),"")</f>
        <v/>
      </c>
      <c r="AW2369" s="46" t="str">
        <f>LEFT(Table1[[#This Row],[Cur]],3)</f>
        <v/>
      </c>
      <c r="AX2369" s="59"/>
      <c r="AY2369" s="46"/>
      <c r="AZ2369" s="46" t="str">
        <f>IF(Table1[[#This Row],[Cur]]&lt;&gt;"",IF(Table1[[#This Row],[Cur]]="USD","",ExchangeRate),"")</f>
        <v/>
      </c>
      <c r="BA2369" s="46" t="str">
        <f>IF(Table1[[#This Row],[Grant]]&lt;&gt;"",VLOOKUP(Table1[[#This Row],[Grant]],Grants!B:D,3),"")</f>
        <v/>
      </c>
      <c r="BB2369" s="46" t="str">
        <f>TRIM(Table1[[#This Row],[Vendor ID]])</f>
        <v/>
      </c>
      <c r="BC2369">
        <f>IF(Table1[[#This Row],[Reference Number]]=Q2368,BC2368,BC2368+1)</f>
        <v>2</v>
      </c>
    </row>
    <row r="2370" spans="1:55" ht="11.25" hidden="1" customHeight="1">
      <c r="A2370" s="1"/>
      <c r="B2370" s="88" t="str">
        <f>IF(Table1[[#This Row],[Posting Date]]&lt;&gt;"",IF(Table1[[#This Row],[Reference Number]]=Q2369,B2369+1,1),"")</f>
        <v/>
      </c>
      <c r="C2370" s="61"/>
      <c r="D2370" s="61"/>
      <c r="E2370" s="218"/>
      <c r="F2370" s="143" t="str">
        <f>IFERROR(IF(VLOOKUP(Table1[[#This Row],[Budget Code Description]],Dimentions!$X$6:$AC$132,2,FALSE)="","",VLOOKUP(Table1[[#This Row],[Budget Code Description]],Dimentions!$X$6:$AC$132,2,FALSE)),"")</f>
        <v/>
      </c>
      <c r="G2370" s="143" t="str">
        <f>IFERROR(VLOOKUP(Table1[[#This Row],[Budget Code Description]],Dimentions!$X$6:$AC$132,3,FALSE),"")</f>
        <v/>
      </c>
      <c r="H2370" s="64" t="str">
        <f>IFERROR(VLOOKUP(Table1[[#This Row],[Account]],Dimentions!$S$6:$V$233,2,FALSE),"")</f>
        <v/>
      </c>
      <c r="I2370" s="62">
        <f>_xlfn.NUMBERVALUE(LEFT(Table1[[#This Row],[Account]],1))</f>
        <v>0</v>
      </c>
      <c r="J2370" s="62" t="str">
        <f>IFERROR(VLOOKUP(Table1[[#This Row],[Budget Code Description]],Table6[#All],7,FALSE),"")</f>
        <v/>
      </c>
      <c r="K2370" s="143" t="str">
        <f>IFERROR(VLOOKUP(Table1[[#This Row],[Budget Code Description]],Table6[#All],8,FALSE),"")</f>
        <v/>
      </c>
      <c r="L2370" s="63"/>
      <c r="M2370" s="65" t="str">
        <f>IFERROR(VLOOKUP(Table1[[#This Row],[Staff ID]],Table2[],2,FALSE),"")</f>
        <v/>
      </c>
      <c r="N2370" s="211" t="str">
        <f>IFERROR(IF(VLOOKUP(Table1[[#This Row],[Budget Code Description]],Dimentions!$X$6:$AC$97,4,FALSE)="","",VLOOKUP(Table1[[#This Row],[Budget Code Description]],Dimentions!$X$6:$AC$97,4,FALSE)),"")</f>
        <v/>
      </c>
      <c r="O2370" s="65" t="str">
        <f>IFERROR(VLOOKUP(Table1[[#This Row],[Vendor ID]],Table549[],2,FALSE),"")</f>
        <v/>
      </c>
      <c r="P2370" s="63"/>
      <c r="Q2370" s="143" t="str">
        <f>IF(Table1[[#This Row],[Posting Date]]&lt;&gt;"",$D$9,"")</f>
        <v/>
      </c>
      <c r="R2370" s="159" t="str">
        <f>IF(Table1[[#This Row],[Posting Date]]&lt;&gt;"",$D$10,"")</f>
        <v/>
      </c>
      <c r="S2370" s="66"/>
      <c r="T2370" s="63"/>
      <c r="U2370" s="67"/>
      <c r="V2370" s="67"/>
      <c r="W2370" s="67" t="str">
        <f t="shared" si="37"/>
        <v/>
      </c>
      <c r="X2370" s="161" t="str">
        <f>IF(E2370="","",(IF(Table1[[#This Row],[Cur]]="USD",Table1[[#This Row],[Cur_Amount Debit]],Table1[[#This Row],[Cur_Amount Debit]]/Table1[[#This Row],[Exchange Rate]])))</f>
        <v/>
      </c>
      <c r="Y2370" s="161" t="str">
        <f>IF(E2370="","",(IF(Table1[[#This Row],[Cur]]="USD",Table1[[#This Row],[Cur_Amount Credit]],Table1[[#This Row],[Cur_Amount Credit]]/ExchangeRate)))</f>
        <v/>
      </c>
      <c r="Z2370" s="203" t="str">
        <f>IF(E2370="","",(Table1[[#This Row],[Debit USD]]-Table1[[#This Row],[Credit USD]]))</f>
        <v/>
      </c>
      <c r="AA2370" s="122"/>
      <c r="AB2370" s="1"/>
      <c r="AC2370" s="15"/>
      <c r="AD2370" s="15" t="str">
        <f>IF(AND(OR(Table1[[#This Row],[Account]]="15030",Table1[[#This Row],[Account]]="15035",Table1[[#This Row],[Account]]="20150"),Table1[[#This Row],[Vendor ID]]=""),1,"")</f>
        <v/>
      </c>
      <c r="AE2370" s="15"/>
      <c r="AF2370" s="15"/>
      <c r="AG2370" s="15"/>
      <c r="AH2370" s="46" t="str">
        <f>IF(Table1[[#This Row],[Posting Date]]&lt;&gt;"","GJ-"&amp;CountryID,"")</f>
        <v/>
      </c>
      <c r="AI2370" s="59" t="str">
        <f>IF(Table1[[#This Row],[Posting Date]]&lt;&gt;"",Table1[[#This Row],[Posting Date]],"")</f>
        <v/>
      </c>
      <c r="AJ2370" s="46"/>
      <c r="AK2370" s="46" t="str">
        <f>IF(Table1[[#This Row],[Description]]&lt;&gt;"",Table1[[#This Row],[Description]],"")</f>
        <v/>
      </c>
      <c r="AL2370" s="46" t="str">
        <f>IF(Table1[[#This Row],[Posting Date]]&lt;&gt;"",Table1[[#This Row],[Reference Number]],"")</f>
        <v/>
      </c>
      <c r="AM2370" s="46" t="str">
        <f>TRIM(Table1[[#This Row],[Line '#]])</f>
        <v/>
      </c>
      <c r="AN2370" s="46" t="str">
        <f>TRIM(Table1[[#This Row],[Account]])</f>
        <v/>
      </c>
      <c r="AO2370" s="46" t="str">
        <f>IF(Table1[[#This Row],[Posting Date]]&lt;&gt;"",$D$5,"")</f>
        <v/>
      </c>
      <c r="AP2370" s="46" t="str">
        <f>TRIM(Table1[[#This Row],[Departments-Prgrams]])</f>
        <v/>
      </c>
      <c r="AQ2370" s="46" t="str">
        <f>TRIM(Table1[[#This Row],[Grant]])</f>
        <v/>
      </c>
      <c r="AR2370" s="46" t="str">
        <f>TRIM(Table1[[#This Row],[Staff ID]])</f>
        <v/>
      </c>
      <c r="AS2370" s="46" t="str">
        <f>IF(TRIM(Table1[[#This Row],[Budget Code]])=0,"",TRIM(Table1[[#This Row],[Budget Code]]))</f>
        <v/>
      </c>
      <c r="AT2370" s="46" t="str">
        <f>IF(Table1[[#This Row],[Line Description]]&lt;&gt;"",Table1[[#This Row],[Line Description]],"")</f>
        <v/>
      </c>
      <c r="AU2370" s="46" t="str">
        <f>IF(Table1[[#This Row],[Cur_Amount Debit]]&gt;0,ROUND(Table1[[#This Row],[Cur_Amount Debit]],2),"")</f>
        <v/>
      </c>
      <c r="AV2370" s="46" t="str">
        <f>IF(Table1[[#This Row],[Cur_Amount Credit]]&gt;0,ROUND(Table1[[#This Row],[Cur_Amount Credit]],2),"")</f>
        <v/>
      </c>
      <c r="AW2370" s="46" t="str">
        <f>LEFT(Table1[[#This Row],[Cur]],3)</f>
        <v/>
      </c>
      <c r="AX2370" s="59"/>
      <c r="AY2370" s="46"/>
      <c r="AZ2370" s="46" t="str">
        <f>IF(Table1[[#This Row],[Cur]]&lt;&gt;"",IF(Table1[[#This Row],[Cur]]="USD","",ExchangeRate),"")</f>
        <v/>
      </c>
      <c r="BA2370" s="46" t="str">
        <f>IF(Table1[[#This Row],[Grant]]&lt;&gt;"",VLOOKUP(Table1[[#This Row],[Grant]],Grants!B:D,3),"")</f>
        <v/>
      </c>
      <c r="BB2370" s="46" t="str">
        <f>TRIM(Table1[[#This Row],[Vendor ID]])</f>
        <v/>
      </c>
      <c r="BC2370">
        <f>IF(Table1[[#This Row],[Reference Number]]=Q2369,BC2369,BC2369+1)</f>
        <v>2</v>
      </c>
    </row>
    <row r="2371" spans="1:55" ht="11.25" hidden="1" customHeight="1">
      <c r="A2371" s="1"/>
      <c r="B2371" s="88" t="str">
        <f>IF(Table1[[#This Row],[Posting Date]]&lt;&gt;"",IF(Table1[[#This Row],[Reference Number]]=Q2370,B2370+1,1),"")</f>
        <v/>
      </c>
      <c r="C2371" s="61"/>
      <c r="D2371" s="61"/>
      <c r="E2371" s="218"/>
      <c r="F2371" s="143" t="str">
        <f>IFERROR(IF(VLOOKUP(Table1[[#This Row],[Budget Code Description]],Dimentions!$X$6:$AC$132,2,FALSE)="","",VLOOKUP(Table1[[#This Row],[Budget Code Description]],Dimentions!$X$6:$AC$132,2,FALSE)),"")</f>
        <v/>
      </c>
      <c r="G2371" s="143" t="str">
        <f>IFERROR(VLOOKUP(Table1[[#This Row],[Budget Code Description]],Dimentions!$X$6:$AC$132,3,FALSE),"")</f>
        <v/>
      </c>
      <c r="H2371" s="64" t="str">
        <f>IFERROR(VLOOKUP(Table1[[#This Row],[Account]],Dimentions!$S$6:$V$233,2,FALSE),"")</f>
        <v/>
      </c>
      <c r="I2371" s="62">
        <f>_xlfn.NUMBERVALUE(LEFT(Table1[[#This Row],[Account]],1))</f>
        <v>0</v>
      </c>
      <c r="J2371" s="62" t="str">
        <f>IFERROR(VLOOKUP(Table1[[#This Row],[Budget Code Description]],Table6[#All],7,FALSE),"")</f>
        <v/>
      </c>
      <c r="K2371" s="143" t="str">
        <f>IFERROR(VLOOKUP(Table1[[#This Row],[Budget Code Description]],Table6[#All],8,FALSE),"")</f>
        <v/>
      </c>
      <c r="L2371" s="63"/>
      <c r="M2371" s="65" t="str">
        <f>IFERROR(VLOOKUP(Table1[[#This Row],[Staff ID]],Table2[],2,FALSE),"")</f>
        <v/>
      </c>
      <c r="N2371" s="211" t="str">
        <f>IFERROR(IF(VLOOKUP(Table1[[#This Row],[Budget Code Description]],Dimentions!$X$6:$AC$97,4,FALSE)="","",VLOOKUP(Table1[[#This Row],[Budget Code Description]],Dimentions!$X$6:$AC$97,4,FALSE)),"")</f>
        <v/>
      </c>
      <c r="O2371" s="65" t="str">
        <f>IFERROR(VLOOKUP(Table1[[#This Row],[Vendor ID]],Table549[],2,FALSE),"")</f>
        <v/>
      </c>
      <c r="P2371" s="63"/>
      <c r="Q2371" s="143" t="str">
        <f>IF(Table1[[#This Row],[Posting Date]]&lt;&gt;"",$D$9,"")</f>
        <v/>
      </c>
      <c r="R2371" s="159" t="str">
        <f>IF(Table1[[#This Row],[Posting Date]]&lt;&gt;"",$D$10,"")</f>
        <v/>
      </c>
      <c r="S2371" s="66"/>
      <c r="T2371" s="63"/>
      <c r="U2371" s="67"/>
      <c r="V2371" s="67"/>
      <c r="W2371" s="67" t="str">
        <f t="shared" si="37"/>
        <v/>
      </c>
      <c r="X2371" s="161" t="str">
        <f>IF(E2371="","",(IF(Table1[[#This Row],[Cur]]="USD",Table1[[#This Row],[Cur_Amount Debit]],Table1[[#This Row],[Cur_Amount Debit]]/Table1[[#This Row],[Exchange Rate]])))</f>
        <v/>
      </c>
      <c r="Y2371" s="161" t="str">
        <f>IF(E2371="","",(IF(Table1[[#This Row],[Cur]]="USD",Table1[[#This Row],[Cur_Amount Credit]],Table1[[#This Row],[Cur_Amount Credit]]/ExchangeRate)))</f>
        <v/>
      </c>
      <c r="Z2371" s="203" t="str">
        <f>IF(E2371="","",(Table1[[#This Row],[Debit USD]]-Table1[[#This Row],[Credit USD]]))</f>
        <v/>
      </c>
      <c r="AA2371" s="122"/>
      <c r="AB2371" s="1"/>
      <c r="AC2371" s="15"/>
      <c r="AD2371" s="15" t="str">
        <f>IF(AND(OR(Table1[[#This Row],[Account]]="15030",Table1[[#This Row],[Account]]="15035",Table1[[#This Row],[Account]]="20150"),Table1[[#This Row],[Vendor ID]]=""),1,"")</f>
        <v/>
      </c>
      <c r="AE2371" s="15"/>
      <c r="AF2371" s="15"/>
      <c r="AG2371" s="15"/>
      <c r="AH2371" s="46" t="str">
        <f>IF(Table1[[#This Row],[Posting Date]]&lt;&gt;"","GJ-"&amp;CountryID,"")</f>
        <v/>
      </c>
      <c r="AI2371" s="59" t="str">
        <f>IF(Table1[[#This Row],[Posting Date]]&lt;&gt;"",Table1[[#This Row],[Posting Date]],"")</f>
        <v/>
      </c>
      <c r="AJ2371" s="46"/>
      <c r="AK2371" s="46" t="str">
        <f>IF(Table1[[#This Row],[Description]]&lt;&gt;"",Table1[[#This Row],[Description]],"")</f>
        <v/>
      </c>
      <c r="AL2371" s="46" t="str">
        <f>IF(Table1[[#This Row],[Posting Date]]&lt;&gt;"",Table1[[#This Row],[Reference Number]],"")</f>
        <v/>
      </c>
      <c r="AM2371" s="46" t="str">
        <f>TRIM(Table1[[#This Row],[Line '#]])</f>
        <v/>
      </c>
      <c r="AN2371" s="46" t="str">
        <f>TRIM(Table1[[#This Row],[Account]])</f>
        <v/>
      </c>
      <c r="AO2371" s="46" t="str">
        <f>IF(Table1[[#This Row],[Posting Date]]&lt;&gt;"",$D$5,"")</f>
        <v/>
      </c>
      <c r="AP2371" s="46" t="str">
        <f>TRIM(Table1[[#This Row],[Departments-Prgrams]])</f>
        <v/>
      </c>
      <c r="AQ2371" s="46" t="str">
        <f>TRIM(Table1[[#This Row],[Grant]])</f>
        <v/>
      </c>
      <c r="AR2371" s="46" t="str">
        <f>TRIM(Table1[[#This Row],[Staff ID]])</f>
        <v/>
      </c>
      <c r="AS2371" s="46" t="str">
        <f>IF(TRIM(Table1[[#This Row],[Budget Code]])=0,"",TRIM(Table1[[#This Row],[Budget Code]]))</f>
        <v/>
      </c>
      <c r="AT2371" s="46" t="str">
        <f>IF(Table1[[#This Row],[Line Description]]&lt;&gt;"",Table1[[#This Row],[Line Description]],"")</f>
        <v/>
      </c>
      <c r="AU2371" s="46" t="str">
        <f>IF(Table1[[#This Row],[Cur_Amount Debit]]&gt;0,ROUND(Table1[[#This Row],[Cur_Amount Debit]],2),"")</f>
        <v/>
      </c>
      <c r="AV2371" s="46" t="str">
        <f>IF(Table1[[#This Row],[Cur_Amount Credit]]&gt;0,ROUND(Table1[[#This Row],[Cur_Amount Credit]],2),"")</f>
        <v/>
      </c>
      <c r="AW2371" s="46" t="str">
        <f>LEFT(Table1[[#This Row],[Cur]],3)</f>
        <v/>
      </c>
      <c r="AX2371" s="59"/>
      <c r="AY2371" s="46"/>
      <c r="AZ2371" s="46" t="str">
        <f>IF(Table1[[#This Row],[Cur]]&lt;&gt;"",IF(Table1[[#This Row],[Cur]]="USD","",ExchangeRate),"")</f>
        <v/>
      </c>
      <c r="BA2371" s="46" t="str">
        <f>IF(Table1[[#This Row],[Grant]]&lt;&gt;"",VLOOKUP(Table1[[#This Row],[Grant]],Grants!B:D,3),"")</f>
        <v/>
      </c>
      <c r="BB2371" s="46" t="str">
        <f>TRIM(Table1[[#This Row],[Vendor ID]])</f>
        <v/>
      </c>
      <c r="BC2371">
        <f>IF(Table1[[#This Row],[Reference Number]]=Q2370,BC2370,BC2370+1)</f>
        <v>2</v>
      </c>
    </row>
    <row r="2372" spans="1:55" ht="11.25" hidden="1" customHeight="1">
      <c r="A2372" s="1"/>
      <c r="B2372" s="88" t="str">
        <f>IF(Table1[[#This Row],[Posting Date]]&lt;&gt;"",IF(Table1[[#This Row],[Reference Number]]=Q2371,B2371+1,1),"")</f>
        <v/>
      </c>
      <c r="C2372" s="61"/>
      <c r="D2372" s="61"/>
      <c r="E2372" s="218"/>
      <c r="F2372" s="143" t="str">
        <f>IFERROR(IF(VLOOKUP(Table1[[#This Row],[Budget Code Description]],Dimentions!$X$6:$AC$132,2,FALSE)="","",VLOOKUP(Table1[[#This Row],[Budget Code Description]],Dimentions!$X$6:$AC$132,2,FALSE)),"")</f>
        <v/>
      </c>
      <c r="G2372" s="143" t="str">
        <f>IFERROR(VLOOKUP(Table1[[#This Row],[Budget Code Description]],Dimentions!$X$6:$AC$132,3,FALSE),"")</f>
        <v/>
      </c>
      <c r="H2372" s="64" t="str">
        <f>IFERROR(VLOOKUP(Table1[[#This Row],[Account]],Dimentions!$S$6:$V$233,2,FALSE),"")</f>
        <v/>
      </c>
      <c r="I2372" s="62">
        <f>_xlfn.NUMBERVALUE(LEFT(Table1[[#This Row],[Account]],1))</f>
        <v>0</v>
      </c>
      <c r="J2372" s="62" t="str">
        <f>IFERROR(VLOOKUP(Table1[[#This Row],[Budget Code Description]],Table6[#All],7,FALSE),"")</f>
        <v/>
      </c>
      <c r="K2372" s="143" t="str">
        <f>IFERROR(VLOOKUP(Table1[[#This Row],[Budget Code Description]],Table6[#All],8,FALSE),"")</f>
        <v/>
      </c>
      <c r="L2372" s="63"/>
      <c r="M2372" s="65" t="str">
        <f>IFERROR(VLOOKUP(Table1[[#This Row],[Staff ID]],Table2[],2,FALSE),"")</f>
        <v/>
      </c>
      <c r="N2372" s="211" t="str">
        <f>IFERROR(IF(VLOOKUP(Table1[[#This Row],[Budget Code Description]],Dimentions!$X$6:$AC$97,4,FALSE)="","",VLOOKUP(Table1[[#This Row],[Budget Code Description]],Dimentions!$X$6:$AC$97,4,FALSE)),"")</f>
        <v/>
      </c>
      <c r="O2372" s="65" t="str">
        <f>IFERROR(VLOOKUP(Table1[[#This Row],[Vendor ID]],Table549[],2,FALSE),"")</f>
        <v/>
      </c>
      <c r="P2372" s="63"/>
      <c r="Q2372" s="143" t="str">
        <f>IF(Table1[[#This Row],[Posting Date]]&lt;&gt;"",$D$9,"")</f>
        <v/>
      </c>
      <c r="R2372" s="159" t="str">
        <f>IF(Table1[[#This Row],[Posting Date]]&lt;&gt;"",$D$10,"")</f>
        <v/>
      </c>
      <c r="S2372" s="66"/>
      <c r="T2372" s="63"/>
      <c r="U2372" s="67"/>
      <c r="V2372" s="67"/>
      <c r="W2372" s="67" t="str">
        <f t="shared" si="37"/>
        <v/>
      </c>
      <c r="X2372" s="161" t="str">
        <f>IF(E2372="","",(IF(Table1[[#This Row],[Cur]]="USD",Table1[[#This Row],[Cur_Amount Debit]],Table1[[#This Row],[Cur_Amount Debit]]/Table1[[#This Row],[Exchange Rate]])))</f>
        <v/>
      </c>
      <c r="Y2372" s="161" t="str">
        <f>IF(E2372="","",(IF(Table1[[#This Row],[Cur]]="USD",Table1[[#This Row],[Cur_Amount Credit]],Table1[[#This Row],[Cur_Amount Credit]]/ExchangeRate)))</f>
        <v/>
      </c>
      <c r="Z2372" s="203" t="str">
        <f>IF(E2372="","",(Table1[[#This Row],[Debit USD]]-Table1[[#This Row],[Credit USD]]))</f>
        <v/>
      </c>
      <c r="AA2372" s="122"/>
      <c r="AB2372" s="1"/>
      <c r="AC2372" s="15"/>
      <c r="AD2372" s="15" t="str">
        <f>IF(AND(OR(Table1[[#This Row],[Account]]="15030",Table1[[#This Row],[Account]]="15035",Table1[[#This Row],[Account]]="20150"),Table1[[#This Row],[Vendor ID]]=""),1,"")</f>
        <v/>
      </c>
      <c r="AE2372" s="15"/>
      <c r="AF2372" s="15"/>
      <c r="AG2372" s="15"/>
      <c r="AH2372" s="46" t="str">
        <f>IF(Table1[[#This Row],[Posting Date]]&lt;&gt;"","GJ-"&amp;CountryID,"")</f>
        <v/>
      </c>
      <c r="AI2372" s="59" t="str">
        <f>IF(Table1[[#This Row],[Posting Date]]&lt;&gt;"",Table1[[#This Row],[Posting Date]],"")</f>
        <v/>
      </c>
      <c r="AJ2372" s="46"/>
      <c r="AK2372" s="46" t="str">
        <f>IF(Table1[[#This Row],[Description]]&lt;&gt;"",Table1[[#This Row],[Description]],"")</f>
        <v/>
      </c>
      <c r="AL2372" s="46" t="str">
        <f>IF(Table1[[#This Row],[Posting Date]]&lt;&gt;"",Table1[[#This Row],[Reference Number]],"")</f>
        <v/>
      </c>
      <c r="AM2372" s="46" t="str">
        <f>TRIM(Table1[[#This Row],[Line '#]])</f>
        <v/>
      </c>
      <c r="AN2372" s="46" t="str">
        <f>TRIM(Table1[[#This Row],[Account]])</f>
        <v/>
      </c>
      <c r="AO2372" s="46" t="str">
        <f>IF(Table1[[#This Row],[Posting Date]]&lt;&gt;"",$D$5,"")</f>
        <v/>
      </c>
      <c r="AP2372" s="46" t="str">
        <f>TRIM(Table1[[#This Row],[Departments-Prgrams]])</f>
        <v/>
      </c>
      <c r="AQ2372" s="46" t="str">
        <f>TRIM(Table1[[#This Row],[Grant]])</f>
        <v/>
      </c>
      <c r="AR2372" s="46" t="str">
        <f>TRIM(Table1[[#This Row],[Staff ID]])</f>
        <v/>
      </c>
      <c r="AS2372" s="46" t="str">
        <f>IF(TRIM(Table1[[#This Row],[Budget Code]])=0,"",TRIM(Table1[[#This Row],[Budget Code]]))</f>
        <v/>
      </c>
      <c r="AT2372" s="46" t="str">
        <f>IF(Table1[[#This Row],[Line Description]]&lt;&gt;"",Table1[[#This Row],[Line Description]],"")</f>
        <v/>
      </c>
      <c r="AU2372" s="46" t="str">
        <f>IF(Table1[[#This Row],[Cur_Amount Debit]]&gt;0,ROUND(Table1[[#This Row],[Cur_Amount Debit]],2),"")</f>
        <v/>
      </c>
      <c r="AV2372" s="46" t="str">
        <f>IF(Table1[[#This Row],[Cur_Amount Credit]]&gt;0,ROUND(Table1[[#This Row],[Cur_Amount Credit]],2),"")</f>
        <v/>
      </c>
      <c r="AW2372" s="46" t="str">
        <f>LEFT(Table1[[#This Row],[Cur]],3)</f>
        <v/>
      </c>
      <c r="AX2372" s="59"/>
      <c r="AY2372" s="46"/>
      <c r="AZ2372" s="46" t="str">
        <f>IF(Table1[[#This Row],[Cur]]&lt;&gt;"",IF(Table1[[#This Row],[Cur]]="USD","",ExchangeRate),"")</f>
        <v/>
      </c>
      <c r="BA2372" s="46" t="str">
        <f>IF(Table1[[#This Row],[Grant]]&lt;&gt;"",VLOOKUP(Table1[[#This Row],[Grant]],Grants!B:D,3),"")</f>
        <v/>
      </c>
      <c r="BB2372" s="46" t="str">
        <f>TRIM(Table1[[#This Row],[Vendor ID]])</f>
        <v/>
      </c>
      <c r="BC2372">
        <f>IF(Table1[[#This Row],[Reference Number]]=Q2371,BC2371,BC2371+1)</f>
        <v>2</v>
      </c>
    </row>
    <row r="2373" spans="1:55" ht="11.25" hidden="1" customHeight="1">
      <c r="A2373" s="1"/>
      <c r="B2373" s="88" t="str">
        <f>IF(Table1[[#This Row],[Posting Date]]&lt;&gt;"",IF(Table1[[#This Row],[Reference Number]]=Q2372,B2372+1,1),"")</f>
        <v/>
      </c>
      <c r="C2373" s="61"/>
      <c r="D2373" s="61"/>
      <c r="E2373" s="218"/>
      <c r="F2373" s="143" t="str">
        <f>IFERROR(IF(VLOOKUP(Table1[[#This Row],[Budget Code Description]],Dimentions!$X$6:$AC$132,2,FALSE)="","",VLOOKUP(Table1[[#This Row],[Budget Code Description]],Dimentions!$X$6:$AC$132,2,FALSE)),"")</f>
        <v/>
      </c>
      <c r="G2373" s="143" t="str">
        <f>IFERROR(VLOOKUP(Table1[[#This Row],[Budget Code Description]],Dimentions!$X$6:$AC$132,3,FALSE),"")</f>
        <v/>
      </c>
      <c r="H2373" s="64" t="str">
        <f>IFERROR(VLOOKUP(Table1[[#This Row],[Account]],Dimentions!$S$6:$V$233,2,FALSE),"")</f>
        <v/>
      </c>
      <c r="I2373" s="62">
        <f>_xlfn.NUMBERVALUE(LEFT(Table1[[#This Row],[Account]],1))</f>
        <v>0</v>
      </c>
      <c r="J2373" s="62" t="str">
        <f>IFERROR(VLOOKUP(Table1[[#This Row],[Budget Code Description]],Table6[#All],7,FALSE),"")</f>
        <v/>
      </c>
      <c r="K2373" s="143" t="str">
        <f>IFERROR(VLOOKUP(Table1[[#This Row],[Budget Code Description]],Table6[#All],8,FALSE),"")</f>
        <v/>
      </c>
      <c r="L2373" s="63"/>
      <c r="M2373" s="65" t="str">
        <f>IFERROR(VLOOKUP(Table1[[#This Row],[Staff ID]],Table2[],2,FALSE),"")</f>
        <v/>
      </c>
      <c r="N2373" s="211" t="str">
        <f>IFERROR(IF(VLOOKUP(Table1[[#This Row],[Budget Code Description]],Dimentions!$X$6:$AC$97,4,FALSE)="","",VLOOKUP(Table1[[#This Row],[Budget Code Description]],Dimentions!$X$6:$AC$97,4,FALSE)),"")</f>
        <v/>
      </c>
      <c r="O2373" s="65" t="str">
        <f>IFERROR(VLOOKUP(Table1[[#This Row],[Vendor ID]],Table549[],2,FALSE),"")</f>
        <v/>
      </c>
      <c r="P2373" s="63"/>
      <c r="Q2373" s="143" t="str">
        <f>IF(Table1[[#This Row],[Posting Date]]&lt;&gt;"",$D$9,"")</f>
        <v/>
      </c>
      <c r="R2373" s="159" t="str">
        <f>IF(Table1[[#This Row],[Posting Date]]&lt;&gt;"",$D$10,"")</f>
        <v/>
      </c>
      <c r="S2373" s="66"/>
      <c r="T2373" s="63"/>
      <c r="U2373" s="67"/>
      <c r="V2373" s="67"/>
      <c r="W2373" s="67" t="str">
        <f t="shared" si="37"/>
        <v/>
      </c>
      <c r="X2373" s="161" t="str">
        <f>IF(E2373="","",(IF(Table1[[#This Row],[Cur]]="USD",Table1[[#This Row],[Cur_Amount Debit]],Table1[[#This Row],[Cur_Amount Debit]]/Table1[[#This Row],[Exchange Rate]])))</f>
        <v/>
      </c>
      <c r="Y2373" s="161" t="str">
        <f>IF(E2373="","",(IF(Table1[[#This Row],[Cur]]="USD",Table1[[#This Row],[Cur_Amount Credit]],Table1[[#This Row],[Cur_Amount Credit]]/ExchangeRate)))</f>
        <v/>
      </c>
      <c r="Z2373" s="203" t="str">
        <f>IF(E2373="","",(Table1[[#This Row],[Debit USD]]-Table1[[#This Row],[Credit USD]]))</f>
        <v/>
      </c>
      <c r="AA2373" s="122"/>
      <c r="AB2373" s="1"/>
      <c r="AC2373" s="15"/>
      <c r="AD2373" s="15" t="str">
        <f>IF(AND(OR(Table1[[#This Row],[Account]]="15030",Table1[[#This Row],[Account]]="15035",Table1[[#This Row],[Account]]="20150"),Table1[[#This Row],[Vendor ID]]=""),1,"")</f>
        <v/>
      </c>
      <c r="AE2373" s="15"/>
      <c r="AF2373" s="15"/>
      <c r="AG2373" s="15"/>
      <c r="AH2373" s="46" t="str">
        <f>IF(Table1[[#This Row],[Posting Date]]&lt;&gt;"","GJ-"&amp;CountryID,"")</f>
        <v/>
      </c>
      <c r="AI2373" s="59" t="str">
        <f>IF(Table1[[#This Row],[Posting Date]]&lt;&gt;"",Table1[[#This Row],[Posting Date]],"")</f>
        <v/>
      </c>
      <c r="AJ2373" s="46"/>
      <c r="AK2373" s="46" t="str">
        <f>IF(Table1[[#This Row],[Description]]&lt;&gt;"",Table1[[#This Row],[Description]],"")</f>
        <v/>
      </c>
      <c r="AL2373" s="46" t="str">
        <f>IF(Table1[[#This Row],[Posting Date]]&lt;&gt;"",Table1[[#This Row],[Reference Number]],"")</f>
        <v/>
      </c>
      <c r="AM2373" s="46" t="str">
        <f>TRIM(Table1[[#This Row],[Line '#]])</f>
        <v/>
      </c>
      <c r="AN2373" s="46" t="str">
        <f>TRIM(Table1[[#This Row],[Account]])</f>
        <v/>
      </c>
      <c r="AO2373" s="46" t="str">
        <f>IF(Table1[[#This Row],[Posting Date]]&lt;&gt;"",$D$5,"")</f>
        <v/>
      </c>
      <c r="AP2373" s="46" t="str">
        <f>TRIM(Table1[[#This Row],[Departments-Prgrams]])</f>
        <v/>
      </c>
      <c r="AQ2373" s="46" t="str">
        <f>TRIM(Table1[[#This Row],[Grant]])</f>
        <v/>
      </c>
      <c r="AR2373" s="46" t="str">
        <f>TRIM(Table1[[#This Row],[Staff ID]])</f>
        <v/>
      </c>
      <c r="AS2373" s="46" t="str">
        <f>IF(TRIM(Table1[[#This Row],[Budget Code]])=0,"",TRIM(Table1[[#This Row],[Budget Code]]))</f>
        <v/>
      </c>
      <c r="AT2373" s="46" t="str">
        <f>IF(Table1[[#This Row],[Line Description]]&lt;&gt;"",Table1[[#This Row],[Line Description]],"")</f>
        <v/>
      </c>
      <c r="AU2373" s="46" t="str">
        <f>IF(Table1[[#This Row],[Cur_Amount Debit]]&gt;0,ROUND(Table1[[#This Row],[Cur_Amount Debit]],2),"")</f>
        <v/>
      </c>
      <c r="AV2373" s="46" t="str">
        <f>IF(Table1[[#This Row],[Cur_Amount Credit]]&gt;0,ROUND(Table1[[#This Row],[Cur_Amount Credit]],2),"")</f>
        <v/>
      </c>
      <c r="AW2373" s="46" t="str">
        <f>LEFT(Table1[[#This Row],[Cur]],3)</f>
        <v/>
      </c>
      <c r="AX2373" s="59"/>
      <c r="AY2373" s="46"/>
      <c r="AZ2373" s="46" t="str">
        <f>IF(Table1[[#This Row],[Cur]]&lt;&gt;"",IF(Table1[[#This Row],[Cur]]="USD","",ExchangeRate),"")</f>
        <v/>
      </c>
      <c r="BA2373" s="46" t="str">
        <f>IF(Table1[[#This Row],[Grant]]&lt;&gt;"",VLOOKUP(Table1[[#This Row],[Grant]],Grants!B:D,3),"")</f>
        <v/>
      </c>
      <c r="BB2373" s="46" t="str">
        <f>TRIM(Table1[[#This Row],[Vendor ID]])</f>
        <v/>
      </c>
      <c r="BC2373">
        <f>IF(Table1[[#This Row],[Reference Number]]=Q2372,BC2372,BC2372+1)</f>
        <v>2</v>
      </c>
    </row>
    <row r="2374" spans="1:55" ht="11.25" hidden="1" customHeight="1">
      <c r="A2374" s="1"/>
      <c r="B2374" s="88" t="str">
        <f>IF(Table1[[#This Row],[Posting Date]]&lt;&gt;"",IF(Table1[[#This Row],[Reference Number]]=Q2373,B2373+1,1),"")</f>
        <v/>
      </c>
      <c r="C2374" s="61"/>
      <c r="D2374" s="61"/>
      <c r="E2374" s="218"/>
      <c r="F2374" s="143" t="str">
        <f>IFERROR(IF(VLOOKUP(Table1[[#This Row],[Budget Code Description]],Dimentions!$X$6:$AC$132,2,FALSE)="","",VLOOKUP(Table1[[#This Row],[Budget Code Description]],Dimentions!$X$6:$AC$132,2,FALSE)),"")</f>
        <v/>
      </c>
      <c r="G2374" s="143" t="str">
        <f>IFERROR(VLOOKUP(Table1[[#This Row],[Budget Code Description]],Dimentions!$X$6:$AC$132,3,FALSE),"")</f>
        <v/>
      </c>
      <c r="H2374" s="64" t="str">
        <f>IFERROR(VLOOKUP(Table1[[#This Row],[Account]],Dimentions!$S$6:$V$233,2,FALSE),"")</f>
        <v/>
      </c>
      <c r="I2374" s="62">
        <f>_xlfn.NUMBERVALUE(LEFT(Table1[[#This Row],[Account]],1))</f>
        <v>0</v>
      </c>
      <c r="J2374" s="62" t="str">
        <f>IFERROR(VLOOKUP(Table1[[#This Row],[Budget Code Description]],Table6[#All],7,FALSE),"")</f>
        <v/>
      </c>
      <c r="K2374" s="143" t="str">
        <f>IFERROR(VLOOKUP(Table1[[#This Row],[Budget Code Description]],Table6[#All],8,FALSE),"")</f>
        <v/>
      </c>
      <c r="L2374" s="63"/>
      <c r="M2374" s="65" t="str">
        <f>IFERROR(VLOOKUP(Table1[[#This Row],[Staff ID]],Table2[],2,FALSE),"")</f>
        <v/>
      </c>
      <c r="N2374" s="211" t="str">
        <f>IFERROR(IF(VLOOKUP(Table1[[#This Row],[Budget Code Description]],Dimentions!$X$6:$AC$97,4,FALSE)="","",VLOOKUP(Table1[[#This Row],[Budget Code Description]],Dimentions!$X$6:$AC$97,4,FALSE)),"")</f>
        <v/>
      </c>
      <c r="O2374" s="65" t="str">
        <f>IFERROR(VLOOKUP(Table1[[#This Row],[Vendor ID]],Table549[],2,FALSE),"")</f>
        <v/>
      </c>
      <c r="P2374" s="63"/>
      <c r="Q2374" s="143" t="str">
        <f>IF(Table1[[#This Row],[Posting Date]]&lt;&gt;"",$D$9,"")</f>
        <v/>
      </c>
      <c r="R2374" s="159" t="str">
        <f>IF(Table1[[#This Row],[Posting Date]]&lt;&gt;"",$D$10,"")</f>
        <v/>
      </c>
      <c r="S2374" s="66"/>
      <c r="T2374" s="63"/>
      <c r="U2374" s="67"/>
      <c r="V2374" s="67"/>
      <c r="W2374" s="67" t="str">
        <f t="shared" si="37"/>
        <v/>
      </c>
      <c r="X2374" s="161" t="str">
        <f>IF(E2374="","",(IF(Table1[[#This Row],[Cur]]="USD",Table1[[#This Row],[Cur_Amount Debit]],Table1[[#This Row],[Cur_Amount Debit]]/Table1[[#This Row],[Exchange Rate]])))</f>
        <v/>
      </c>
      <c r="Y2374" s="161" t="str">
        <f>IF(E2374="","",(IF(Table1[[#This Row],[Cur]]="USD",Table1[[#This Row],[Cur_Amount Credit]],Table1[[#This Row],[Cur_Amount Credit]]/ExchangeRate)))</f>
        <v/>
      </c>
      <c r="Z2374" s="203" t="str">
        <f>IF(E2374="","",(Table1[[#This Row],[Debit USD]]-Table1[[#This Row],[Credit USD]]))</f>
        <v/>
      </c>
      <c r="AA2374" s="122"/>
      <c r="AB2374" s="1"/>
      <c r="AC2374" s="15"/>
      <c r="AD2374" s="15" t="str">
        <f>IF(AND(OR(Table1[[#This Row],[Account]]="15030",Table1[[#This Row],[Account]]="15035",Table1[[#This Row],[Account]]="20150"),Table1[[#This Row],[Vendor ID]]=""),1,"")</f>
        <v/>
      </c>
      <c r="AE2374" s="15"/>
      <c r="AF2374" s="15"/>
      <c r="AG2374" s="15"/>
      <c r="AH2374" s="46" t="str">
        <f>IF(Table1[[#This Row],[Posting Date]]&lt;&gt;"","GJ-"&amp;CountryID,"")</f>
        <v/>
      </c>
      <c r="AI2374" s="59" t="str">
        <f>IF(Table1[[#This Row],[Posting Date]]&lt;&gt;"",Table1[[#This Row],[Posting Date]],"")</f>
        <v/>
      </c>
      <c r="AJ2374" s="46"/>
      <c r="AK2374" s="46" t="str">
        <f>IF(Table1[[#This Row],[Description]]&lt;&gt;"",Table1[[#This Row],[Description]],"")</f>
        <v/>
      </c>
      <c r="AL2374" s="46" t="str">
        <f>IF(Table1[[#This Row],[Posting Date]]&lt;&gt;"",Table1[[#This Row],[Reference Number]],"")</f>
        <v/>
      </c>
      <c r="AM2374" s="46" t="str">
        <f>TRIM(Table1[[#This Row],[Line '#]])</f>
        <v/>
      </c>
      <c r="AN2374" s="46" t="str">
        <f>TRIM(Table1[[#This Row],[Account]])</f>
        <v/>
      </c>
      <c r="AO2374" s="46" t="str">
        <f>IF(Table1[[#This Row],[Posting Date]]&lt;&gt;"",$D$5,"")</f>
        <v/>
      </c>
      <c r="AP2374" s="46" t="str">
        <f>TRIM(Table1[[#This Row],[Departments-Prgrams]])</f>
        <v/>
      </c>
      <c r="AQ2374" s="46" t="str">
        <f>TRIM(Table1[[#This Row],[Grant]])</f>
        <v/>
      </c>
      <c r="AR2374" s="46" t="str">
        <f>TRIM(Table1[[#This Row],[Staff ID]])</f>
        <v/>
      </c>
      <c r="AS2374" s="46" t="str">
        <f>IF(TRIM(Table1[[#This Row],[Budget Code]])=0,"",TRIM(Table1[[#This Row],[Budget Code]]))</f>
        <v/>
      </c>
      <c r="AT2374" s="46" t="str">
        <f>IF(Table1[[#This Row],[Line Description]]&lt;&gt;"",Table1[[#This Row],[Line Description]],"")</f>
        <v/>
      </c>
      <c r="AU2374" s="46" t="str">
        <f>IF(Table1[[#This Row],[Cur_Amount Debit]]&gt;0,ROUND(Table1[[#This Row],[Cur_Amount Debit]],2),"")</f>
        <v/>
      </c>
      <c r="AV2374" s="46" t="str">
        <f>IF(Table1[[#This Row],[Cur_Amount Credit]]&gt;0,ROUND(Table1[[#This Row],[Cur_Amount Credit]],2),"")</f>
        <v/>
      </c>
      <c r="AW2374" s="46" t="str">
        <f>LEFT(Table1[[#This Row],[Cur]],3)</f>
        <v/>
      </c>
      <c r="AX2374" s="59"/>
      <c r="AY2374" s="46"/>
      <c r="AZ2374" s="46" t="str">
        <f>IF(Table1[[#This Row],[Cur]]&lt;&gt;"",IF(Table1[[#This Row],[Cur]]="USD","",ExchangeRate),"")</f>
        <v/>
      </c>
      <c r="BA2374" s="46" t="str">
        <f>IF(Table1[[#This Row],[Grant]]&lt;&gt;"",VLOOKUP(Table1[[#This Row],[Grant]],Grants!B:D,3),"")</f>
        <v/>
      </c>
      <c r="BB2374" s="46" t="str">
        <f>TRIM(Table1[[#This Row],[Vendor ID]])</f>
        <v/>
      </c>
      <c r="BC2374">
        <f>IF(Table1[[#This Row],[Reference Number]]=Q2373,BC2373,BC2373+1)</f>
        <v>2</v>
      </c>
    </row>
    <row r="2375" spans="1:55" ht="11.25" hidden="1" customHeight="1">
      <c r="A2375" s="1"/>
      <c r="B2375" s="88" t="str">
        <f>IF(Table1[[#This Row],[Posting Date]]&lt;&gt;"",IF(Table1[[#This Row],[Reference Number]]=Q2374,B2374+1,1),"")</f>
        <v/>
      </c>
      <c r="C2375" s="61"/>
      <c r="D2375" s="61"/>
      <c r="E2375" s="218"/>
      <c r="F2375" s="143" t="str">
        <f>IFERROR(IF(VLOOKUP(Table1[[#This Row],[Budget Code Description]],Dimentions!$X$6:$AC$132,2,FALSE)="","",VLOOKUP(Table1[[#This Row],[Budget Code Description]],Dimentions!$X$6:$AC$132,2,FALSE)),"")</f>
        <v/>
      </c>
      <c r="G2375" s="143" t="str">
        <f>IFERROR(VLOOKUP(Table1[[#This Row],[Budget Code Description]],Dimentions!$X$6:$AC$132,3,FALSE),"")</f>
        <v/>
      </c>
      <c r="H2375" s="64" t="str">
        <f>IFERROR(VLOOKUP(Table1[[#This Row],[Account]],Dimentions!$S$6:$V$233,2,FALSE),"")</f>
        <v/>
      </c>
      <c r="I2375" s="62">
        <f>_xlfn.NUMBERVALUE(LEFT(Table1[[#This Row],[Account]],1))</f>
        <v>0</v>
      </c>
      <c r="J2375" s="62" t="str">
        <f>IFERROR(VLOOKUP(Table1[[#This Row],[Budget Code Description]],Table6[#All],7,FALSE),"")</f>
        <v/>
      </c>
      <c r="K2375" s="143" t="str">
        <f>IFERROR(VLOOKUP(Table1[[#This Row],[Budget Code Description]],Table6[#All],8,FALSE),"")</f>
        <v/>
      </c>
      <c r="L2375" s="63"/>
      <c r="M2375" s="65" t="str">
        <f>IFERROR(VLOOKUP(Table1[[#This Row],[Staff ID]],Table2[],2,FALSE),"")</f>
        <v/>
      </c>
      <c r="N2375" s="211" t="str">
        <f>IFERROR(IF(VLOOKUP(Table1[[#This Row],[Budget Code Description]],Dimentions!$X$6:$AC$97,4,FALSE)="","",VLOOKUP(Table1[[#This Row],[Budget Code Description]],Dimentions!$X$6:$AC$97,4,FALSE)),"")</f>
        <v/>
      </c>
      <c r="O2375" s="65" t="str">
        <f>IFERROR(VLOOKUP(Table1[[#This Row],[Vendor ID]],Table549[],2,FALSE),"")</f>
        <v/>
      </c>
      <c r="P2375" s="63"/>
      <c r="Q2375" s="143" t="str">
        <f>IF(Table1[[#This Row],[Posting Date]]&lt;&gt;"",$D$9,"")</f>
        <v/>
      </c>
      <c r="R2375" s="159" t="str">
        <f>IF(Table1[[#This Row],[Posting Date]]&lt;&gt;"",$D$10,"")</f>
        <v/>
      </c>
      <c r="S2375" s="66"/>
      <c r="T2375" s="63"/>
      <c r="U2375" s="67"/>
      <c r="V2375" s="67"/>
      <c r="W2375" s="67" t="str">
        <f t="shared" si="37"/>
        <v/>
      </c>
      <c r="X2375" s="161" t="str">
        <f>IF(E2375="","",(IF(Table1[[#This Row],[Cur]]="USD",Table1[[#This Row],[Cur_Amount Debit]],Table1[[#This Row],[Cur_Amount Debit]]/Table1[[#This Row],[Exchange Rate]])))</f>
        <v/>
      </c>
      <c r="Y2375" s="161" t="str">
        <f>IF(E2375="","",(IF(Table1[[#This Row],[Cur]]="USD",Table1[[#This Row],[Cur_Amount Credit]],Table1[[#This Row],[Cur_Amount Credit]]/ExchangeRate)))</f>
        <v/>
      </c>
      <c r="Z2375" s="203" t="str">
        <f>IF(E2375="","",(Table1[[#This Row],[Debit USD]]-Table1[[#This Row],[Credit USD]]))</f>
        <v/>
      </c>
      <c r="AA2375" s="122"/>
      <c r="AB2375" s="1"/>
      <c r="AC2375" s="15"/>
      <c r="AD2375" s="15" t="str">
        <f>IF(AND(OR(Table1[[#This Row],[Account]]="15030",Table1[[#This Row],[Account]]="15035",Table1[[#This Row],[Account]]="20150"),Table1[[#This Row],[Vendor ID]]=""),1,"")</f>
        <v/>
      </c>
      <c r="AE2375" s="15"/>
      <c r="AF2375" s="15"/>
      <c r="AG2375" s="15"/>
      <c r="AH2375" s="46" t="str">
        <f>IF(Table1[[#This Row],[Posting Date]]&lt;&gt;"","GJ-"&amp;CountryID,"")</f>
        <v/>
      </c>
      <c r="AI2375" s="59" t="str">
        <f>IF(Table1[[#This Row],[Posting Date]]&lt;&gt;"",Table1[[#This Row],[Posting Date]],"")</f>
        <v/>
      </c>
      <c r="AJ2375" s="46"/>
      <c r="AK2375" s="46" t="str">
        <f>IF(Table1[[#This Row],[Description]]&lt;&gt;"",Table1[[#This Row],[Description]],"")</f>
        <v/>
      </c>
      <c r="AL2375" s="46" t="str">
        <f>IF(Table1[[#This Row],[Posting Date]]&lt;&gt;"",Table1[[#This Row],[Reference Number]],"")</f>
        <v/>
      </c>
      <c r="AM2375" s="46" t="str">
        <f>TRIM(Table1[[#This Row],[Line '#]])</f>
        <v/>
      </c>
      <c r="AN2375" s="46" t="str">
        <f>TRIM(Table1[[#This Row],[Account]])</f>
        <v/>
      </c>
      <c r="AO2375" s="46" t="str">
        <f>IF(Table1[[#This Row],[Posting Date]]&lt;&gt;"",$D$5,"")</f>
        <v/>
      </c>
      <c r="AP2375" s="46" t="str">
        <f>TRIM(Table1[[#This Row],[Departments-Prgrams]])</f>
        <v/>
      </c>
      <c r="AQ2375" s="46" t="str">
        <f>TRIM(Table1[[#This Row],[Grant]])</f>
        <v/>
      </c>
      <c r="AR2375" s="46" t="str">
        <f>TRIM(Table1[[#This Row],[Staff ID]])</f>
        <v/>
      </c>
      <c r="AS2375" s="46" t="str">
        <f>IF(TRIM(Table1[[#This Row],[Budget Code]])=0,"",TRIM(Table1[[#This Row],[Budget Code]]))</f>
        <v/>
      </c>
      <c r="AT2375" s="46" t="str">
        <f>IF(Table1[[#This Row],[Line Description]]&lt;&gt;"",Table1[[#This Row],[Line Description]],"")</f>
        <v/>
      </c>
      <c r="AU2375" s="46" t="str">
        <f>IF(Table1[[#This Row],[Cur_Amount Debit]]&gt;0,ROUND(Table1[[#This Row],[Cur_Amount Debit]],2),"")</f>
        <v/>
      </c>
      <c r="AV2375" s="46" t="str">
        <f>IF(Table1[[#This Row],[Cur_Amount Credit]]&gt;0,ROUND(Table1[[#This Row],[Cur_Amount Credit]],2),"")</f>
        <v/>
      </c>
      <c r="AW2375" s="46" t="str">
        <f>LEFT(Table1[[#This Row],[Cur]],3)</f>
        <v/>
      </c>
      <c r="AX2375" s="59"/>
      <c r="AY2375" s="46"/>
      <c r="AZ2375" s="46" t="str">
        <f>IF(Table1[[#This Row],[Cur]]&lt;&gt;"",IF(Table1[[#This Row],[Cur]]="USD","",ExchangeRate),"")</f>
        <v/>
      </c>
      <c r="BA2375" s="46" t="str">
        <f>IF(Table1[[#This Row],[Grant]]&lt;&gt;"",VLOOKUP(Table1[[#This Row],[Grant]],Grants!B:D,3),"")</f>
        <v/>
      </c>
      <c r="BB2375" s="46" t="str">
        <f>TRIM(Table1[[#This Row],[Vendor ID]])</f>
        <v/>
      </c>
      <c r="BC2375">
        <f>IF(Table1[[#This Row],[Reference Number]]=Q2374,BC2374,BC2374+1)</f>
        <v>2</v>
      </c>
    </row>
    <row r="2376" spans="1:55" ht="11.25" hidden="1" customHeight="1">
      <c r="A2376" s="1"/>
      <c r="B2376" s="88" t="str">
        <f>IF(Table1[[#This Row],[Posting Date]]&lt;&gt;"",IF(Table1[[#This Row],[Reference Number]]=Q2375,B2375+1,1),"")</f>
        <v/>
      </c>
      <c r="C2376" s="61"/>
      <c r="D2376" s="61"/>
      <c r="E2376" s="218"/>
      <c r="F2376" s="143" t="str">
        <f>IFERROR(IF(VLOOKUP(Table1[[#This Row],[Budget Code Description]],Dimentions!$X$6:$AC$132,2,FALSE)="","",VLOOKUP(Table1[[#This Row],[Budget Code Description]],Dimentions!$X$6:$AC$132,2,FALSE)),"")</f>
        <v/>
      </c>
      <c r="G2376" s="143" t="str">
        <f>IFERROR(VLOOKUP(Table1[[#This Row],[Budget Code Description]],Dimentions!$X$6:$AC$132,3,FALSE),"")</f>
        <v/>
      </c>
      <c r="H2376" s="64" t="str">
        <f>IFERROR(VLOOKUP(Table1[[#This Row],[Account]],Dimentions!$S$6:$V$233,2,FALSE),"")</f>
        <v/>
      </c>
      <c r="I2376" s="62">
        <f>_xlfn.NUMBERVALUE(LEFT(Table1[[#This Row],[Account]],1))</f>
        <v>0</v>
      </c>
      <c r="J2376" s="62" t="str">
        <f>IFERROR(VLOOKUP(Table1[[#This Row],[Budget Code Description]],Table6[#All],7,FALSE),"")</f>
        <v/>
      </c>
      <c r="K2376" s="143" t="str">
        <f>IFERROR(VLOOKUP(Table1[[#This Row],[Budget Code Description]],Table6[#All],8,FALSE),"")</f>
        <v/>
      </c>
      <c r="L2376" s="63"/>
      <c r="M2376" s="65" t="str">
        <f>IFERROR(VLOOKUP(Table1[[#This Row],[Staff ID]],Table2[],2,FALSE),"")</f>
        <v/>
      </c>
      <c r="N2376" s="211" t="str">
        <f>IFERROR(IF(VLOOKUP(Table1[[#This Row],[Budget Code Description]],Dimentions!$X$6:$AC$97,4,FALSE)="","",VLOOKUP(Table1[[#This Row],[Budget Code Description]],Dimentions!$X$6:$AC$97,4,FALSE)),"")</f>
        <v/>
      </c>
      <c r="O2376" s="65" t="str">
        <f>IFERROR(VLOOKUP(Table1[[#This Row],[Vendor ID]],Table549[],2,FALSE),"")</f>
        <v/>
      </c>
      <c r="P2376" s="63"/>
      <c r="Q2376" s="143" t="str">
        <f>IF(Table1[[#This Row],[Posting Date]]&lt;&gt;"",$D$9,"")</f>
        <v/>
      </c>
      <c r="R2376" s="159" t="str">
        <f>IF(Table1[[#This Row],[Posting Date]]&lt;&gt;"",$D$10,"")</f>
        <v/>
      </c>
      <c r="S2376" s="66"/>
      <c r="T2376" s="63"/>
      <c r="U2376" s="67"/>
      <c r="V2376" s="67"/>
      <c r="W2376" s="67" t="str">
        <f t="shared" si="37"/>
        <v/>
      </c>
      <c r="X2376" s="161" t="str">
        <f>IF(E2376="","",(IF(Table1[[#This Row],[Cur]]="USD",Table1[[#This Row],[Cur_Amount Debit]],Table1[[#This Row],[Cur_Amount Debit]]/Table1[[#This Row],[Exchange Rate]])))</f>
        <v/>
      </c>
      <c r="Y2376" s="161" t="str">
        <f>IF(E2376="","",(IF(Table1[[#This Row],[Cur]]="USD",Table1[[#This Row],[Cur_Amount Credit]],Table1[[#This Row],[Cur_Amount Credit]]/ExchangeRate)))</f>
        <v/>
      </c>
      <c r="Z2376" s="203" t="str">
        <f>IF(E2376="","",(Table1[[#This Row],[Debit USD]]-Table1[[#This Row],[Credit USD]]))</f>
        <v/>
      </c>
      <c r="AA2376" s="122"/>
      <c r="AB2376" s="1"/>
      <c r="AC2376" s="15"/>
      <c r="AD2376" s="15" t="str">
        <f>IF(AND(OR(Table1[[#This Row],[Account]]="15030",Table1[[#This Row],[Account]]="15035",Table1[[#This Row],[Account]]="20150"),Table1[[#This Row],[Vendor ID]]=""),1,"")</f>
        <v/>
      </c>
      <c r="AE2376" s="15"/>
      <c r="AF2376" s="15"/>
      <c r="AG2376" s="15"/>
      <c r="AH2376" s="46" t="str">
        <f>IF(Table1[[#This Row],[Posting Date]]&lt;&gt;"","GJ-"&amp;CountryID,"")</f>
        <v/>
      </c>
      <c r="AI2376" s="59" t="str">
        <f>IF(Table1[[#This Row],[Posting Date]]&lt;&gt;"",Table1[[#This Row],[Posting Date]],"")</f>
        <v/>
      </c>
      <c r="AJ2376" s="46"/>
      <c r="AK2376" s="46" t="str">
        <f>IF(Table1[[#This Row],[Description]]&lt;&gt;"",Table1[[#This Row],[Description]],"")</f>
        <v/>
      </c>
      <c r="AL2376" s="46" t="str">
        <f>IF(Table1[[#This Row],[Posting Date]]&lt;&gt;"",Table1[[#This Row],[Reference Number]],"")</f>
        <v/>
      </c>
      <c r="AM2376" s="46" t="str">
        <f>TRIM(Table1[[#This Row],[Line '#]])</f>
        <v/>
      </c>
      <c r="AN2376" s="46" t="str">
        <f>TRIM(Table1[[#This Row],[Account]])</f>
        <v/>
      </c>
      <c r="AO2376" s="46" t="str">
        <f>IF(Table1[[#This Row],[Posting Date]]&lt;&gt;"",$D$5,"")</f>
        <v/>
      </c>
      <c r="AP2376" s="46" t="str">
        <f>TRIM(Table1[[#This Row],[Departments-Prgrams]])</f>
        <v/>
      </c>
      <c r="AQ2376" s="46" t="str">
        <f>TRIM(Table1[[#This Row],[Grant]])</f>
        <v/>
      </c>
      <c r="AR2376" s="46" t="str">
        <f>TRIM(Table1[[#This Row],[Staff ID]])</f>
        <v/>
      </c>
      <c r="AS2376" s="46" t="str">
        <f>IF(TRIM(Table1[[#This Row],[Budget Code]])=0,"",TRIM(Table1[[#This Row],[Budget Code]]))</f>
        <v/>
      </c>
      <c r="AT2376" s="46" t="str">
        <f>IF(Table1[[#This Row],[Line Description]]&lt;&gt;"",Table1[[#This Row],[Line Description]],"")</f>
        <v/>
      </c>
      <c r="AU2376" s="46" t="str">
        <f>IF(Table1[[#This Row],[Cur_Amount Debit]]&gt;0,ROUND(Table1[[#This Row],[Cur_Amount Debit]],2),"")</f>
        <v/>
      </c>
      <c r="AV2376" s="46" t="str">
        <f>IF(Table1[[#This Row],[Cur_Amount Credit]]&gt;0,ROUND(Table1[[#This Row],[Cur_Amount Credit]],2),"")</f>
        <v/>
      </c>
      <c r="AW2376" s="46" t="str">
        <f>LEFT(Table1[[#This Row],[Cur]],3)</f>
        <v/>
      </c>
      <c r="AX2376" s="59"/>
      <c r="AY2376" s="46"/>
      <c r="AZ2376" s="46" t="str">
        <f>IF(Table1[[#This Row],[Cur]]&lt;&gt;"",IF(Table1[[#This Row],[Cur]]="USD","",ExchangeRate),"")</f>
        <v/>
      </c>
      <c r="BA2376" s="46" t="str">
        <f>IF(Table1[[#This Row],[Grant]]&lt;&gt;"",VLOOKUP(Table1[[#This Row],[Grant]],Grants!B:D,3),"")</f>
        <v/>
      </c>
      <c r="BB2376" s="46" t="str">
        <f>TRIM(Table1[[#This Row],[Vendor ID]])</f>
        <v/>
      </c>
      <c r="BC2376">
        <f>IF(Table1[[#This Row],[Reference Number]]=Q2375,BC2375,BC2375+1)</f>
        <v>2</v>
      </c>
    </row>
    <row r="2377" spans="1:55" ht="11.25" hidden="1" customHeight="1">
      <c r="A2377" s="1"/>
      <c r="B2377" s="88" t="str">
        <f>IF(Table1[[#This Row],[Posting Date]]&lt;&gt;"",IF(Table1[[#This Row],[Reference Number]]=Q2376,B2376+1,1),"")</f>
        <v/>
      </c>
      <c r="C2377" s="61"/>
      <c r="D2377" s="61"/>
      <c r="E2377" s="218"/>
      <c r="F2377" s="143" t="str">
        <f>IFERROR(IF(VLOOKUP(Table1[[#This Row],[Budget Code Description]],Dimentions!$X$6:$AC$132,2,FALSE)="","",VLOOKUP(Table1[[#This Row],[Budget Code Description]],Dimentions!$X$6:$AC$132,2,FALSE)),"")</f>
        <v/>
      </c>
      <c r="G2377" s="143" t="str">
        <f>IFERROR(VLOOKUP(Table1[[#This Row],[Budget Code Description]],Dimentions!$X$6:$AC$132,3,FALSE),"")</f>
        <v/>
      </c>
      <c r="H2377" s="64" t="str">
        <f>IFERROR(VLOOKUP(Table1[[#This Row],[Account]],Dimentions!$S$6:$V$233,2,FALSE),"")</f>
        <v/>
      </c>
      <c r="I2377" s="62">
        <f>_xlfn.NUMBERVALUE(LEFT(Table1[[#This Row],[Account]],1))</f>
        <v>0</v>
      </c>
      <c r="J2377" s="62" t="str">
        <f>IFERROR(VLOOKUP(Table1[[#This Row],[Budget Code Description]],Table6[#All],7,FALSE),"")</f>
        <v/>
      </c>
      <c r="K2377" s="143" t="str">
        <f>IFERROR(VLOOKUP(Table1[[#This Row],[Budget Code Description]],Table6[#All],8,FALSE),"")</f>
        <v/>
      </c>
      <c r="L2377" s="63"/>
      <c r="M2377" s="65" t="str">
        <f>IFERROR(VLOOKUP(Table1[[#This Row],[Staff ID]],Table2[],2,FALSE),"")</f>
        <v/>
      </c>
      <c r="N2377" s="211" t="str">
        <f>IFERROR(IF(VLOOKUP(Table1[[#This Row],[Budget Code Description]],Dimentions!$X$6:$AC$97,4,FALSE)="","",VLOOKUP(Table1[[#This Row],[Budget Code Description]],Dimentions!$X$6:$AC$97,4,FALSE)),"")</f>
        <v/>
      </c>
      <c r="O2377" s="65" t="str">
        <f>IFERROR(VLOOKUP(Table1[[#This Row],[Vendor ID]],Table549[],2,FALSE),"")</f>
        <v/>
      </c>
      <c r="P2377" s="63"/>
      <c r="Q2377" s="143" t="str">
        <f>IF(Table1[[#This Row],[Posting Date]]&lt;&gt;"",$D$9,"")</f>
        <v/>
      </c>
      <c r="R2377" s="159" t="str">
        <f>IF(Table1[[#This Row],[Posting Date]]&lt;&gt;"",$D$10,"")</f>
        <v/>
      </c>
      <c r="S2377" s="66"/>
      <c r="T2377" s="63"/>
      <c r="U2377" s="67"/>
      <c r="V2377" s="67"/>
      <c r="W2377" s="67" t="str">
        <f t="shared" si="37"/>
        <v/>
      </c>
      <c r="X2377" s="161" t="str">
        <f>IF(E2377="","",(IF(Table1[[#This Row],[Cur]]="USD",Table1[[#This Row],[Cur_Amount Debit]],Table1[[#This Row],[Cur_Amount Debit]]/Table1[[#This Row],[Exchange Rate]])))</f>
        <v/>
      </c>
      <c r="Y2377" s="161" t="str">
        <f>IF(E2377="","",(IF(Table1[[#This Row],[Cur]]="USD",Table1[[#This Row],[Cur_Amount Credit]],Table1[[#This Row],[Cur_Amount Credit]]/ExchangeRate)))</f>
        <v/>
      </c>
      <c r="Z2377" s="203" t="str">
        <f>IF(E2377="","",(Table1[[#This Row],[Debit USD]]-Table1[[#This Row],[Credit USD]]))</f>
        <v/>
      </c>
      <c r="AA2377" s="122"/>
      <c r="AB2377" s="1"/>
      <c r="AC2377" s="15"/>
      <c r="AD2377" s="15" t="str">
        <f>IF(AND(OR(Table1[[#This Row],[Account]]="15030",Table1[[#This Row],[Account]]="15035",Table1[[#This Row],[Account]]="20150"),Table1[[#This Row],[Vendor ID]]=""),1,"")</f>
        <v/>
      </c>
      <c r="AE2377" s="15"/>
      <c r="AF2377" s="15"/>
      <c r="AG2377" s="15"/>
      <c r="AH2377" s="46" t="str">
        <f>IF(Table1[[#This Row],[Posting Date]]&lt;&gt;"","GJ-"&amp;CountryID,"")</f>
        <v/>
      </c>
      <c r="AI2377" s="59" t="str">
        <f>IF(Table1[[#This Row],[Posting Date]]&lt;&gt;"",Table1[[#This Row],[Posting Date]],"")</f>
        <v/>
      </c>
      <c r="AJ2377" s="46"/>
      <c r="AK2377" s="46" t="str">
        <f>IF(Table1[[#This Row],[Description]]&lt;&gt;"",Table1[[#This Row],[Description]],"")</f>
        <v/>
      </c>
      <c r="AL2377" s="46" t="str">
        <f>IF(Table1[[#This Row],[Posting Date]]&lt;&gt;"",Table1[[#This Row],[Reference Number]],"")</f>
        <v/>
      </c>
      <c r="AM2377" s="46" t="str">
        <f>TRIM(Table1[[#This Row],[Line '#]])</f>
        <v/>
      </c>
      <c r="AN2377" s="46" t="str">
        <f>TRIM(Table1[[#This Row],[Account]])</f>
        <v/>
      </c>
      <c r="AO2377" s="46" t="str">
        <f>IF(Table1[[#This Row],[Posting Date]]&lt;&gt;"",$D$5,"")</f>
        <v/>
      </c>
      <c r="AP2377" s="46" t="str">
        <f>TRIM(Table1[[#This Row],[Departments-Prgrams]])</f>
        <v/>
      </c>
      <c r="AQ2377" s="46" t="str">
        <f>TRIM(Table1[[#This Row],[Grant]])</f>
        <v/>
      </c>
      <c r="AR2377" s="46" t="str">
        <f>TRIM(Table1[[#This Row],[Staff ID]])</f>
        <v/>
      </c>
      <c r="AS2377" s="46" t="str">
        <f>IF(TRIM(Table1[[#This Row],[Budget Code]])=0,"",TRIM(Table1[[#This Row],[Budget Code]]))</f>
        <v/>
      </c>
      <c r="AT2377" s="46" t="str">
        <f>IF(Table1[[#This Row],[Line Description]]&lt;&gt;"",Table1[[#This Row],[Line Description]],"")</f>
        <v/>
      </c>
      <c r="AU2377" s="46" t="str">
        <f>IF(Table1[[#This Row],[Cur_Amount Debit]]&gt;0,ROUND(Table1[[#This Row],[Cur_Amount Debit]],2),"")</f>
        <v/>
      </c>
      <c r="AV2377" s="46" t="str">
        <f>IF(Table1[[#This Row],[Cur_Amount Credit]]&gt;0,ROUND(Table1[[#This Row],[Cur_Amount Credit]],2),"")</f>
        <v/>
      </c>
      <c r="AW2377" s="46" t="str">
        <f>LEFT(Table1[[#This Row],[Cur]],3)</f>
        <v/>
      </c>
      <c r="AX2377" s="59"/>
      <c r="AY2377" s="46"/>
      <c r="AZ2377" s="46" t="str">
        <f>IF(Table1[[#This Row],[Cur]]&lt;&gt;"",IF(Table1[[#This Row],[Cur]]="USD","",ExchangeRate),"")</f>
        <v/>
      </c>
      <c r="BA2377" s="46" t="str">
        <f>IF(Table1[[#This Row],[Grant]]&lt;&gt;"",VLOOKUP(Table1[[#This Row],[Grant]],Grants!B:D,3),"")</f>
        <v/>
      </c>
      <c r="BB2377" s="46" t="str">
        <f>TRIM(Table1[[#This Row],[Vendor ID]])</f>
        <v/>
      </c>
      <c r="BC2377">
        <f>IF(Table1[[#This Row],[Reference Number]]=Q2376,BC2376,BC2376+1)</f>
        <v>2</v>
      </c>
    </row>
    <row r="2378" spans="1:55" ht="11.25" hidden="1" customHeight="1">
      <c r="A2378" s="1"/>
      <c r="B2378" s="88" t="str">
        <f>IF(Table1[[#This Row],[Posting Date]]&lt;&gt;"",IF(Table1[[#This Row],[Reference Number]]=Q2377,B2377+1,1),"")</f>
        <v/>
      </c>
      <c r="C2378" s="61"/>
      <c r="D2378" s="61"/>
      <c r="E2378" s="218"/>
      <c r="F2378" s="143" t="str">
        <f>IFERROR(IF(VLOOKUP(Table1[[#This Row],[Budget Code Description]],Dimentions!$X$6:$AC$132,2,FALSE)="","",VLOOKUP(Table1[[#This Row],[Budget Code Description]],Dimentions!$X$6:$AC$132,2,FALSE)),"")</f>
        <v/>
      </c>
      <c r="G2378" s="143" t="str">
        <f>IFERROR(VLOOKUP(Table1[[#This Row],[Budget Code Description]],Dimentions!$X$6:$AC$132,3,FALSE),"")</f>
        <v/>
      </c>
      <c r="H2378" s="64" t="str">
        <f>IFERROR(VLOOKUP(Table1[[#This Row],[Account]],Dimentions!$S$6:$V$233,2,FALSE),"")</f>
        <v/>
      </c>
      <c r="I2378" s="62">
        <f>_xlfn.NUMBERVALUE(LEFT(Table1[[#This Row],[Account]],1))</f>
        <v>0</v>
      </c>
      <c r="J2378" s="62" t="str">
        <f>IFERROR(VLOOKUP(Table1[[#This Row],[Budget Code Description]],Table6[#All],7,FALSE),"")</f>
        <v/>
      </c>
      <c r="K2378" s="143" t="str">
        <f>IFERROR(VLOOKUP(Table1[[#This Row],[Budget Code Description]],Table6[#All],8,FALSE),"")</f>
        <v/>
      </c>
      <c r="L2378" s="63"/>
      <c r="M2378" s="65" t="str">
        <f>IFERROR(VLOOKUP(Table1[[#This Row],[Staff ID]],Table2[],2,FALSE),"")</f>
        <v/>
      </c>
      <c r="N2378" s="211" t="str">
        <f>IFERROR(IF(VLOOKUP(Table1[[#This Row],[Budget Code Description]],Dimentions!$X$6:$AC$97,4,FALSE)="","",VLOOKUP(Table1[[#This Row],[Budget Code Description]],Dimentions!$X$6:$AC$97,4,FALSE)),"")</f>
        <v/>
      </c>
      <c r="O2378" s="65" t="str">
        <f>IFERROR(VLOOKUP(Table1[[#This Row],[Vendor ID]],Table549[],2,FALSE),"")</f>
        <v/>
      </c>
      <c r="P2378" s="63"/>
      <c r="Q2378" s="143" t="str">
        <f>IF(Table1[[#This Row],[Posting Date]]&lt;&gt;"",$D$9,"")</f>
        <v/>
      </c>
      <c r="R2378" s="159" t="str">
        <f>IF(Table1[[#This Row],[Posting Date]]&lt;&gt;"",$D$10,"")</f>
        <v/>
      </c>
      <c r="S2378" s="66"/>
      <c r="T2378" s="63"/>
      <c r="U2378" s="67"/>
      <c r="V2378" s="67"/>
      <c r="W2378" s="67" t="str">
        <f t="shared" si="37"/>
        <v/>
      </c>
      <c r="X2378" s="161" t="str">
        <f>IF(E2378="","",(IF(Table1[[#This Row],[Cur]]="USD",Table1[[#This Row],[Cur_Amount Debit]],Table1[[#This Row],[Cur_Amount Debit]]/Table1[[#This Row],[Exchange Rate]])))</f>
        <v/>
      </c>
      <c r="Y2378" s="161" t="str">
        <f>IF(E2378="","",(IF(Table1[[#This Row],[Cur]]="USD",Table1[[#This Row],[Cur_Amount Credit]],Table1[[#This Row],[Cur_Amount Credit]]/ExchangeRate)))</f>
        <v/>
      </c>
      <c r="Z2378" s="203" t="str">
        <f>IF(E2378="","",(Table1[[#This Row],[Debit USD]]-Table1[[#This Row],[Credit USD]]))</f>
        <v/>
      </c>
      <c r="AA2378" s="122"/>
      <c r="AB2378" s="1"/>
      <c r="AC2378" s="15"/>
      <c r="AD2378" s="15" t="str">
        <f>IF(AND(OR(Table1[[#This Row],[Account]]="15030",Table1[[#This Row],[Account]]="15035",Table1[[#This Row],[Account]]="20150"),Table1[[#This Row],[Vendor ID]]=""),1,"")</f>
        <v/>
      </c>
      <c r="AE2378" s="15"/>
      <c r="AF2378" s="15"/>
      <c r="AG2378" s="15"/>
      <c r="AH2378" s="46" t="str">
        <f>IF(Table1[[#This Row],[Posting Date]]&lt;&gt;"","GJ-"&amp;CountryID,"")</f>
        <v/>
      </c>
      <c r="AI2378" s="59" t="str">
        <f>IF(Table1[[#This Row],[Posting Date]]&lt;&gt;"",Table1[[#This Row],[Posting Date]],"")</f>
        <v/>
      </c>
      <c r="AJ2378" s="46"/>
      <c r="AK2378" s="46" t="str">
        <f>IF(Table1[[#This Row],[Description]]&lt;&gt;"",Table1[[#This Row],[Description]],"")</f>
        <v/>
      </c>
      <c r="AL2378" s="46" t="str">
        <f>IF(Table1[[#This Row],[Posting Date]]&lt;&gt;"",Table1[[#This Row],[Reference Number]],"")</f>
        <v/>
      </c>
      <c r="AM2378" s="46" t="str">
        <f>TRIM(Table1[[#This Row],[Line '#]])</f>
        <v/>
      </c>
      <c r="AN2378" s="46" t="str">
        <f>TRIM(Table1[[#This Row],[Account]])</f>
        <v/>
      </c>
      <c r="AO2378" s="46" t="str">
        <f>IF(Table1[[#This Row],[Posting Date]]&lt;&gt;"",$D$5,"")</f>
        <v/>
      </c>
      <c r="AP2378" s="46" t="str">
        <f>TRIM(Table1[[#This Row],[Departments-Prgrams]])</f>
        <v/>
      </c>
      <c r="AQ2378" s="46" t="str">
        <f>TRIM(Table1[[#This Row],[Grant]])</f>
        <v/>
      </c>
      <c r="AR2378" s="46" t="str">
        <f>TRIM(Table1[[#This Row],[Staff ID]])</f>
        <v/>
      </c>
      <c r="AS2378" s="46" t="str">
        <f>IF(TRIM(Table1[[#This Row],[Budget Code]])=0,"",TRIM(Table1[[#This Row],[Budget Code]]))</f>
        <v/>
      </c>
      <c r="AT2378" s="46" t="str">
        <f>IF(Table1[[#This Row],[Line Description]]&lt;&gt;"",Table1[[#This Row],[Line Description]],"")</f>
        <v/>
      </c>
      <c r="AU2378" s="46" t="str">
        <f>IF(Table1[[#This Row],[Cur_Amount Debit]]&gt;0,ROUND(Table1[[#This Row],[Cur_Amount Debit]],2),"")</f>
        <v/>
      </c>
      <c r="AV2378" s="46" t="str">
        <f>IF(Table1[[#This Row],[Cur_Amount Credit]]&gt;0,ROUND(Table1[[#This Row],[Cur_Amount Credit]],2),"")</f>
        <v/>
      </c>
      <c r="AW2378" s="46" t="str">
        <f>LEFT(Table1[[#This Row],[Cur]],3)</f>
        <v/>
      </c>
      <c r="AX2378" s="59"/>
      <c r="AY2378" s="46"/>
      <c r="AZ2378" s="46" t="str">
        <f>IF(Table1[[#This Row],[Cur]]&lt;&gt;"",IF(Table1[[#This Row],[Cur]]="USD","",ExchangeRate),"")</f>
        <v/>
      </c>
      <c r="BA2378" s="46" t="str">
        <f>IF(Table1[[#This Row],[Grant]]&lt;&gt;"",VLOOKUP(Table1[[#This Row],[Grant]],Grants!B:D,3),"")</f>
        <v/>
      </c>
      <c r="BB2378" s="46" t="str">
        <f>TRIM(Table1[[#This Row],[Vendor ID]])</f>
        <v/>
      </c>
      <c r="BC2378">
        <f>IF(Table1[[#This Row],[Reference Number]]=Q2377,BC2377,BC2377+1)</f>
        <v>2</v>
      </c>
    </row>
    <row r="2379" spans="1:55" ht="11.25" hidden="1" customHeight="1">
      <c r="A2379" s="1"/>
      <c r="B2379" s="88" t="str">
        <f>IF(Table1[[#This Row],[Posting Date]]&lt;&gt;"",IF(Table1[[#This Row],[Reference Number]]=Q2378,B2378+1,1),"")</f>
        <v/>
      </c>
      <c r="C2379" s="61"/>
      <c r="D2379" s="61"/>
      <c r="E2379" s="218"/>
      <c r="F2379" s="143" t="str">
        <f>IFERROR(IF(VLOOKUP(Table1[[#This Row],[Budget Code Description]],Dimentions!$X$6:$AC$132,2,FALSE)="","",VLOOKUP(Table1[[#This Row],[Budget Code Description]],Dimentions!$X$6:$AC$132,2,FALSE)),"")</f>
        <v/>
      </c>
      <c r="G2379" s="143" t="str">
        <f>IFERROR(VLOOKUP(Table1[[#This Row],[Budget Code Description]],Dimentions!$X$6:$AC$132,3,FALSE),"")</f>
        <v/>
      </c>
      <c r="H2379" s="64" t="str">
        <f>IFERROR(VLOOKUP(Table1[[#This Row],[Account]],Dimentions!$S$6:$V$233,2,FALSE),"")</f>
        <v/>
      </c>
      <c r="I2379" s="62">
        <f>_xlfn.NUMBERVALUE(LEFT(Table1[[#This Row],[Account]],1))</f>
        <v>0</v>
      </c>
      <c r="J2379" s="62" t="str">
        <f>IFERROR(VLOOKUP(Table1[[#This Row],[Budget Code Description]],Table6[#All],7,FALSE),"")</f>
        <v/>
      </c>
      <c r="K2379" s="143" t="str">
        <f>IFERROR(VLOOKUP(Table1[[#This Row],[Budget Code Description]],Table6[#All],8,FALSE),"")</f>
        <v/>
      </c>
      <c r="L2379" s="63"/>
      <c r="M2379" s="65" t="str">
        <f>IFERROR(VLOOKUP(Table1[[#This Row],[Staff ID]],Table2[],2,FALSE),"")</f>
        <v/>
      </c>
      <c r="N2379" s="211" t="str">
        <f>IFERROR(IF(VLOOKUP(Table1[[#This Row],[Budget Code Description]],Dimentions!$X$6:$AC$97,4,FALSE)="","",VLOOKUP(Table1[[#This Row],[Budget Code Description]],Dimentions!$X$6:$AC$97,4,FALSE)),"")</f>
        <v/>
      </c>
      <c r="O2379" s="65" t="str">
        <f>IFERROR(VLOOKUP(Table1[[#This Row],[Vendor ID]],Table549[],2,FALSE),"")</f>
        <v/>
      </c>
      <c r="P2379" s="63"/>
      <c r="Q2379" s="143" t="str">
        <f>IF(Table1[[#This Row],[Posting Date]]&lt;&gt;"",$D$9,"")</f>
        <v/>
      </c>
      <c r="R2379" s="159" t="str">
        <f>IF(Table1[[#This Row],[Posting Date]]&lt;&gt;"",$D$10,"")</f>
        <v/>
      </c>
      <c r="S2379" s="66"/>
      <c r="T2379" s="63"/>
      <c r="U2379" s="67"/>
      <c r="V2379" s="67"/>
      <c r="W2379" s="67" t="str">
        <f t="shared" si="37"/>
        <v/>
      </c>
      <c r="X2379" s="161" t="str">
        <f>IF(E2379="","",(IF(Table1[[#This Row],[Cur]]="USD",Table1[[#This Row],[Cur_Amount Debit]],Table1[[#This Row],[Cur_Amount Debit]]/Table1[[#This Row],[Exchange Rate]])))</f>
        <v/>
      </c>
      <c r="Y2379" s="161" t="str">
        <f>IF(E2379="","",(IF(Table1[[#This Row],[Cur]]="USD",Table1[[#This Row],[Cur_Amount Credit]],Table1[[#This Row],[Cur_Amount Credit]]/ExchangeRate)))</f>
        <v/>
      </c>
      <c r="Z2379" s="203" t="str">
        <f>IF(E2379="","",(Table1[[#This Row],[Debit USD]]-Table1[[#This Row],[Credit USD]]))</f>
        <v/>
      </c>
      <c r="AA2379" s="122"/>
      <c r="AB2379" s="1"/>
      <c r="AC2379" s="15"/>
      <c r="AD2379" s="15" t="str">
        <f>IF(AND(OR(Table1[[#This Row],[Account]]="15030",Table1[[#This Row],[Account]]="15035",Table1[[#This Row],[Account]]="20150"),Table1[[#This Row],[Vendor ID]]=""),1,"")</f>
        <v/>
      </c>
      <c r="AE2379" s="15"/>
      <c r="AF2379" s="15"/>
      <c r="AG2379" s="15"/>
      <c r="AH2379" s="46" t="str">
        <f>IF(Table1[[#This Row],[Posting Date]]&lt;&gt;"","GJ-"&amp;CountryID,"")</f>
        <v/>
      </c>
      <c r="AI2379" s="59" t="str">
        <f>IF(Table1[[#This Row],[Posting Date]]&lt;&gt;"",Table1[[#This Row],[Posting Date]],"")</f>
        <v/>
      </c>
      <c r="AJ2379" s="46"/>
      <c r="AK2379" s="46" t="str">
        <f>IF(Table1[[#This Row],[Description]]&lt;&gt;"",Table1[[#This Row],[Description]],"")</f>
        <v/>
      </c>
      <c r="AL2379" s="46" t="str">
        <f>IF(Table1[[#This Row],[Posting Date]]&lt;&gt;"",Table1[[#This Row],[Reference Number]],"")</f>
        <v/>
      </c>
      <c r="AM2379" s="46" t="str">
        <f>TRIM(Table1[[#This Row],[Line '#]])</f>
        <v/>
      </c>
      <c r="AN2379" s="46" t="str">
        <f>TRIM(Table1[[#This Row],[Account]])</f>
        <v/>
      </c>
      <c r="AO2379" s="46" t="str">
        <f>IF(Table1[[#This Row],[Posting Date]]&lt;&gt;"",$D$5,"")</f>
        <v/>
      </c>
      <c r="AP2379" s="46" t="str">
        <f>TRIM(Table1[[#This Row],[Departments-Prgrams]])</f>
        <v/>
      </c>
      <c r="AQ2379" s="46" t="str">
        <f>TRIM(Table1[[#This Row],[Grant]])</f>
        <v/>
      </c>
      <c r="AR2379" s="46" t="str">
        <f>TRIM(Table1[[#This Row],[Staff ID]])</f>
        <v/>
      </c>
      <c r="AS2379" s="46" t="str">
        <f>IF(TRIM(Table1[[#This Row],[Budget Code]])=0,"",TRIM(Table1[[#This Row],[Budget Code]]))</f>
        <v/>
      </c>
      <c r="AT2379" s="46" t="str">
        <f>IF(Table1[[#This Row],[Line Description]]&lt;&gt;"",Table1[[#This Row],[Line Description]],"")</f>
        <v/>
      </c>
      <c r="AU2379" s="46" t="str">
        <f>IF(Table1[[#This Row],[Cur_Amount Debit]]&gt;0,ROUND(Table1[[#This Row],[Cur_Amount Debit]],2),"")</f>
        <v/>
      </c>
      <c r="AV2379" s="46" t="str">
        <f>IF(Table1[[#This Row],[Cur_Amount Credit]]&gt;0,ROUND(Table1[[#This Row],[Cur_Amount Credit]],2),"")</f>
        <v/>
      </c>
      <c r="AW2379" s="46" t="str">
        <f>LEFT(Table1[[#This Row],[Cur]],3)</f>
        <v/>
      </c>
      <c r="AX2379" s="59"/>
      <c r="AY2379" s="46"/>
      <c r="AZ2379" s="46" t="str">
        <f>IF(Table1[[#This Row],[Cur]]&lt;&gt;"",IF(Table1[[#This Row],[Cur]]="USD","",ExchangeRate),"")</f>
        <v/>
      </c>
      <c r="BA2379" s="46" t="str">
        <f>IF(Table1[[#This Row],[Grant]]&lt;&gt;"",VLOOKUP(Table1[[#This Row],[Grant]],Grants!B:D,3),"")</f>
        <v/>
      </c>
      <c r="BB2379" s="46" t="str">
        <f>TRIM(Table1[[#This Row],[Vendor ID]])</f>
        <v/>
      </c>
      <c r="BC2379">
        <f>IF(Table1[[#This Row],[Reference Number]]=Q2378,BC2378,BC2378+1)</f>
        <v>2</v>
      </c>
    </row>
    <row r="2380" spans="1:55" ht="11.25" hidden="1" customHeight="1">
      <c r="A2380" s="1"/>
      <c r="B2380" s="88" t="str">
        <f>IF(Table1[[#This Row],[Posting Date]]&lt;&gt;"",IF(Table1[[#This Row],[Reference Number]]=Q2379,B2379+1,1),"")</f>
        <v/>
      </c>
      <c r="C2380" s="61"/>
      <c r="D2380" s="61"/>
      <c r="E2380" s="218"/>
      <c r="F2380" s="143" t="str">
        <f>IFERROR(IF(VLOOKUP(Table1[[#This Row],[Budget Code Description]],Dimentions!$X$6:$AC$132,2,FALSE)="","",VLOOKUP(Table1[[#This Row],[Budget Code Description]],Dimentions!$X$6:$AC$132,2,FALSE)),"")</f>
        <v/>
      </c>
      <c r="G2380" s="143" t="str">
        <f>IFERROR(VLOOKUP(Table1[[#This Row],[Budget Code Description]],Dimentions!$X$6:$AC$132,3,FALSE),"")</f>
        <v/>
      </c>
      <c r="H2380" s="64" t="str">
        <f>IFERROR(VLOOKUP(Table1[[#This Row],[Account]],Dimentions!$S$6:$V$233,2,FALSE),"")</f>
        <v/>
      </c>
      <c r="I2380" s="62">
        <f>_xlfn.NUMBERVALUE(LEFT(Table1[[#This Row],[Account]],1))</f>
        <v>0</v>
      </c>
      <c r="J2380" s="62" t="str">
        <f>IFERROR(VLOOKUP(Table1[[#This Row],[Budget Code Description]],Table6[#All],7,FALSE),"")</f>
        <v/>
      </c>
      <c r="K2380" s="143" t="str">
        <f>IFERROR(VLOOKUP(Table1[[#This Row],[Budget Code Description]],Table6[#All],8,FALSE),"")</f>
        <v/>
      </c>
      <c r="L2380" s="63"/>
      <c r="M2380" s="65" t="str">
        <f>IFERROR(VLOOKUP(Table1[[#This Row],[Staff ID]],Table2[],2,FALSE),"")</f>
        <v/>
      </c>
      <c r="N2380" s="211" t="str">
        <f>IFERROR(IF(VLOOKUP(Table1[[#This Row],[Budget Code Description]],Dimentions!$X$6:$AC$97,4,FALSE)="","",VLOOKUP(Table1[[#This Row],[Budget Code Description]],Dimentions!$X$6:$AC$97,4,FALSE)),"")</f>
        <v/>
      </c>
      <c r="O2380" s="65" t="str">
        <f>IFERROR(VLOOKUP(Table1[[#This Row],[Vendor ID]],Table549[],2,FALSE),"")</f>
        <v/>
      </c>
      <c r="P2380" s="63"/>
      <c r="Q2380" s="143" t="str">
        <f>IF(Table1[[#This Row],[Posting Date]]&lt;&gt;"",$D$9,"")</f>
        <v/>
      </c>
      <c r="R2380" s="159" t="str">
        <f>IF(Table1[[#This Row],[Posting Date]]&lt;&gt;"",$D$10,"")</f>
        <v/>
      </c>
      <c r="S2380" s="66"/>
      <c r="T2380" s="63"/>
      <c r="U2380" s="67"/>
      <c r="V2380" s="67"/>
      <c r="W2380" s="67" t="str">
        <f t="shared" si="37"/>
        <v/>
      </c>
      <c r="X2380" s="161" t="str">
        <f>IF(E2380="","",(IF(Table1[[#This Row],[Cur]]="USD",Table1[[#This Row],[Cur_Amount Debit]],Table1[[#This Row],[Cur_Amount Debit]]/Table1[[#This Row],[Exchange Rate]])))</f>
        <v/>
      </c>
      <c r="Y2380" s="161" t="str">
        <f>IF(E2380="","",(IF(Table1[[#This Row],[Cur]]="USD",Table1[[#This Row],[Cur_Amount Credit]],Table1[[#This Row],[Cur_Amount Credit]]/ExchangeRate)))</f>
        <v/>
      </c>
      <c r="Z2380" s="203" t="str">
        <f>IF(E2380="","",(Table1[[#This Row],[Debit USD]]-Table1[[#This Row],[Credit USD]]))</f>
        <v/>
      </c>
      <c r="AA2380" s="122"/>
      <c r="AB2380" s="1"/>
      <c r="AC2380" s="15"/>
      <c r="AD2380" s="15" t="str">
        <f>IF(AND(OR(Table1[[#This Row],[Account]]="15030",Table1[[#This Row],[Account]]="15035",Table1[[#This Row],[Account]]="20150"),Table1[[#This Row],[Vendor ID]]=""),1,"")</f>
        <v/>
      </c>
      <c r="AE2380" s="15"/>
      <c r="AF2380" s="15"/>
      <c r="AG2380" s="15"/>
      <c r="AH2380" s="46" t="str">
        <f>IF(Table1[[#This Row],[Posting Date]]&lt;&gt;"","GJ-"&amp;CountryID,"")</f>
        <v/>
      </c>
      <c r="AI2380" s="59" t="str">
        <f>IF(Table1[[#This Row],[Posting Date]]&lt;&gt;"",Table1[[#This Row],[Posting Date]],"")</f>
        <v/>
      </c>
      <c r="AJ2380" s="46"/>
      <c r="AK2380" s="46" t="str">
        <f>IF(Table1[[#This Row],[Description]]&lt;&gt;"",Table1[[#This Row],[Description]],"")</f>
        <v/>
      </c>
      <c r="AL2380" s="46" t="str">
        <f>IF(Table1[[#This Row],[Posting Date]]&lt;&gt;"",Table1[[#This Row],[Reference Number]],"")</f>
        <v/>
      </c>
      <c r="AM2380" s="46" t="str">
        <f>TRIM(Table1[[#This Row],[Line '#]])</f>
        <v/>
      </c>
      <c r="AN2380" s="46" t="str">
        <f>TRIM(Table1[[#This Row],[Account]])</f>
        <v/>
      </c>
      <c r="AO2380" s="46" t="str">
        <f>IF(Table1[[#This Row],[Posting Date]]&lt;&gt;"",$D$5,"")</f>
        <v/>
      </c>
      <c r="AP2380" s="46" t="str">
        <f>TRIM(Table1[[#This Row],[Departments-Prgrams]])</f>
        <v/>
      </c>
      <c r="AQ2380" s="46" t="str">
        <f>TRIM(Table1[[#This Row],[Grant]])</f>
        <v/>
      </c>
      <c r="AR2380" s="46" t="str">
        <f>TRIM(Table1[[#This Row],[Staff ID]])</f>
        <v/>
      </c>
      <c r="AS2380" s="46" t="str">
        <f>IF(TRIM(Table1[[#This Row],[Budget Code]])=0,"",TRIM(Table1[[#This Row],[Budget Code]]))</f>
        <v/>
      </c>
      <c r="AT2380" s="46" t="str">
        <f>IF(Table1[[#This Row],[Line Description]]&lt;&gt;"",Table1[[#This Row],[Line Description]],"")</f>
        <v/>
      </c>
      <c r="AU2380" s="46" t="str">
        <f>IF(Table1[[#This Row],[Cur_Amount Debit]]&gt;0,ROUND(Table1[[#This Row],[Cur_Amount Debit]],2),"")</f>
        <v/>
      </c>
      <c r="AV2380" s="46" t="str">
        <f>IF(Table1[[#This Row],[Cur_Amount Credit]]&gt;0,ROUND(Table1[[#This Row],[Cur_Amount Credit]],2),"")</f>
        <v/>
      </c>
      <c r="AW2380" s="46" t="str">
        <f>LEFT(Table1[[#This Row],[Cur]],3)</f>
        <v/>
      </c>
      <c r="AX2380" s="59"/>
      <c r="AY2380" s="46"/>
      <c r="AZ2380" s="46" t="str">
        <f>IF(Table1[[#This Row],[Cur]]&lt;&gt;"",IF(Table1[[#This Row],[Cur]]="USD","",ExchangeRate),"")</f>
        <v/>
      </c>
      <c r="BA2380" s="46" t="str">
        <f>IF(Table1[[#This Row],[Grant]]&lt;&gt;"",VLOOKUP(Table1[[#This Row],[Grant]],Grants!B:D,3),"")</f>
        <v/>
      </c>
      <c r="BB2380" s="46" t="str">
        <f>TRIM(Table1[[#This Row],[Vendor ID]])</f>
        <v/>
      </c>
      <c r="BC2380">
        <f>IF(Table1[[#This Row],[Reference Number]]=Q2379,BC2379,BC2379+1)</f>
        <v>2</v>
      </c>
    </row>
    <row r="2381" spans="1:55" ht="11.25" hidden="1" customHeight="1">
      <c r="A2381" s="1"/>
      <c r="B2381" s="88" t="str">
        <f>IF(Table1[[#This Row],[Posting Date]]&lt;&gt;"",IF(Table1[[#This Row],[Reference Number]]=Q2380,B2380+1,1),"")</f>
        <v/>
      </c>
      <c r="C2381" s="61"/>
      <c r="D2381" s="61"/>
      <c r="E2381" s="218"/>
      <c r="F2381" s="143" t="str">
        <f>IFERROR(IF(VLOOKUP(Table1[[#This Row],[Budget Code Description]],Dimentions!$X$6:$AC$132,2,FALSE)="","",VLOOKUP(Table1[[#This Row],[Budget Code Description]],Dimentions!$X$6:$AC$132,2,FALSE)),"")</f>
        <v/>
      </c>
      <c r="G2381" s="143" t="str">
        <f>IFERROR(VLOOKUP(Table1[[#This Row],[Budget Code Description]],Dimentions!$X$6:$AC$132,3,FALSE),"")</f>
        <v/>
      </c>
      <c r="H2381" s="64" t="str">
        <f>IFERROR(VLOOKUP(Table1[[#This Row],[Account]],Dimentions!$S$6:$V$233,2,FALSE),"")</f>
        <v/>
      </c>
      <c r="I2381" s="62">
        <f>_xlfn.NUMBERVALUE(LEFT(Table1[[#This Row],[Account]],1))</f>
        <v>0</v>
      </c>
      <c r="J2381" s="62" t="str">
        <f>IFERROR(VLOOKUP(Table1[[#This Row],[Budget Code Description]],Table6[#All],7,FALSE),"")</f>
        <v/>
      </c>
      <c r="K2381" s="143" t="str">
        <f>IFERROR(VLOOKUP(Table1[[#This Row],[Budget Code Description]],Table6[#All],8,FALSE),"")</f>
        <v/>
      </c>
      <c r="L2381" s="63"/>
      <c r="M2381" s="65" t="str">
        <f>IFERROR(VLOOKUP(Table1[[#This Row],[Staff ID]],Table2[],2,FALSE),"")</f>
        <v/>
      </c>
      <c r="N2381" s="211" t="str">
        <f>IFERROR(IF(VLOOKUP(Table1[[#This Row],[Budget Code Description]],Dimentions!$X$6:$AC$97,4,FALSE)="","",VLOOKUP(Table1[[#This Row],[Budget Code Description]],Dimentions!$X$6:$AC$97,4,FALSE)),"")</f>
        <v/>
      </c>
      <c r="O2381" s="65" t="str">
        <f>IFERROR(VLOOKUP(Table1[[#This Row],[Vendor ID]],Table549[],2,FALSE),"")</f>
        <v/>
      </c>
      <c r="P2381" s="63"/>
      <c r="Q2381" s="143" t="str">
        <f>IF(Table1[[#This Row],[Posting Date]]&lt;&gt;"",$D$9,"")</f>
        <v/>
      </c>
      <c r="R2381" s="159" t="str">
        <f>IF(Table1[[#This Row],[Posting Date]]&lt;&gt;"",$D$10,"")</f>
        <v/>
      </c>
      <c r="S2381" s="66"/>
      <c r="T2381" s="63"/>
      <c r="U2381" s="67"/>
      <c r="V2381" s="67"/>
      <c r="W2381" s="67" t="str">
        <f t="shared" si="37"/>
        <v/>
      </c>
      <c r="X2381" s="161" t="str">
        <f>IF(E2381="","",(IF(Table1[[#This Row],[Cur]]="USD",Table1[[#This Row],[Cur_Amount Debit]],Table1[[#This Row],[Cur_Amount Debit]]/Table1[[#This Row],[Exchange Rate]])))</f>
        <v/>
      </c>
      <c r="Y2381" s="161" t="str">
        <f>IF(E2381="","",(IF(Table1[[#This Row],[Cur]]="USD",Table1[[#This Row],[Cur_Amount Credit]],Table1[[#This Row],[Cur_Amount Credit]]/ExchangeRate)))</f>
        <v/>
      </c>
      <c r="Z2381" s="203" t="str">
        <f>IF(E2381="","",(Table1[[#This Row],[Debit USD]]-Table1[[#This Row],[Credit USD]]))</f>
        <v/>
      </c>
      <c r="AA2381" s="122"/>
      <c r="AB2381" s="1"/>
      <c r="AC2381" s="15"/>
      <c r="AD2381" s="15" t="str">
        <f>IF(AND(OR(Table1[[#This Row],[Account]]="15030",Table1[[#This Row],[Account]]="15035",Table1[[#This Row],[Account]]="20150"),Table1[[#This Row],[Vendor ID]]=""),1,"")</f>
        <v/>
      </c>
      <c r="AE2381" s="15"/>
      <c r="AF2381" s="15"/>
      <c r="AG2381" s="15"/>
      <c r="AH2381" s="46" t="str">
        <f>IF(Table1[[#This Row],[Posting Date]]&lt;&gt;"","GJ-"&amp;CountryID,"")</f>
        <v/>
      </c>
      <c r="AI2381" s="59" t="str">
        <f>IF(Table1[[#This Row],[Posting Date]]&lt;&gt;"",Table1[[#This Row],[Posting Date]],"")</f>
        <v/>
      </c>
      <c r="AJ2381" s="46"/>
      <c r="AK2381" s="46" t="str">
        <f>IF(Table1[[#This Row],[Description]]&lt;&gt;"",Table1[[#This Row],[Description]],"")</f>
        <v/>
      </c>
      <c r="AL2381" s="46" t="str">
        <f>IF(Table1[[#This Row],[Posting Date]]&lt;&gt;"",Table1[[#This Row],[Reference Number]],"")</f>
        <v/>
      </c>
      <c r="AM2381" s="46" t="str">
        <f>TRIM(Table1[[#This Row],[Line '#]])</f>
        <v/>
      </c>
      <c r="AN2381" s="46" t="str">
        <f>TRIM(Table1[[#This Row],[Account]])</f>
        <v/>
      </c>
      <c r="AO2381" s="46" t="str">
        <f>IF(Table1[[#This Row],[Posting Date]]&lt;&gt;"",$D$5,"")</f>
        <v/>
      </c>
      <c r="AP2381" s="46" t="str">
        <f>TRIM(Table1[[#This Row],[Departments-Prgrams]])</f>
        <v/>
      </c>
      <c r="AQ2381" s="46" t="str">
        <f>TRIM(Table1[[#This Row],[Grant]])</f>
        <v/>
      </c>
      <c r="AR2381" s="46" t="str">
        <f>TRIM(Table1[[#This Row],[Staff ID]])</f>
        <v/>
      </c>
      <c r="AS2381" s="46" t="str">
        <f>IF(TRIM(Table1[[#This Row],[Budget Code]])=0,"",TRIM(Table1[[#This Row],[Budget Code]]))</f>
        <v/>
      </c>
      <c r="AT2381" s="46" t="str">
        <f>IF(Table1[[#This Row],[Line Description]]&lt;&gt;"",Table1[[#This Row],[Line Description]],"")</f>
        <v/>
      </c>
      <c r="AU2381" s="46" t="str">
        <f>IF(Table1[[#This Row],[Cur_Amount Debit]]&gt;0,ROUND(Table1[[#This Row],[Cur_Amount Debit]],2),"")</f>
        <v/>
      </c>
      <c r="AV2381" s="46" t="str">
        <f>IF(Table1[[#This Row],[Cur_Amount Credit]]&gt;0,ROUND(Table1[[#This Row],[Cur_Amount Credit]],2),"")</f>
        <v/>
      </c>
      <c r="AW2381" s="46" t="str">
        <f>LEFT(Table1[[#This Row],[Cur]],3)</f>
        <v/>
      </c>
      <c r="AX2381" s="59"/>
      <c r="AY2381" s="46"/>
      <c r="AZ2381" s="46" t="str">
        <f>IF(Table1[[#This Row],[Cur]]&lt;&gt;"",IF(Table1[[#This Row],[Cur]]="USD","",ExchangeRate),"")</f>
        <v/>
      </c>
      <c r="BA2381" s="46" t="str">
        <f>IF(Table1[[#This Row],[Grant]]&lt;&gt;"",VLOOKUP(Table1[[#This Row],[Grant]],Grants!B:D,3),"")</f>
        <v/>
      </c>
      <c r="BB2381" s="46" t="str">
        <f>TRIM(Table1[[#This Row],[Vendor ID]])</f>
        <v/>
      </c>
      <c r="BC2381">
        <f>IF(Table1[[#This Row],[Reference Number]]=Q2380,BC2380,BC2380+1)</f>
        <v>2</v>
      </c>
    </row>
    <row r="2382" spans="1:55" ht="11.25" hidden="1" customHeight="1">
      <c r="A2382" s="1"/>
      <c r="B2382" s="88" t="str">
        <f>IF(Table1[[#This Row],[Posting Date]]&lt;&gt;"",IF(Table1[[#This Row],[Reference Number]]=Q2381,B2381+1,1),"")</f>
        <v/>
      </c>
      <c r="C2382" s="61"/>
      <c r="D2382" s="61"/>
      <c r="E2382" s="218"/>
      <c r="F2382" s="143" t="str">
        <f>IFERROR(IF(VLOOKUP(Table1[[#This Row],[Budget Code Description]],Dimentions!$X$6:$AC$132,2,FALSE)="","",VLOOKUP(Table1[[#This Row],[Budget Code Description]],Dimentions!$X$6:$AC$132,2,FALSE)),"")</f>
        <v/>
      </c>
      <c r="G2382" s="143" t="str">
        <f>IFERROR(VLOOKUP(Table1[[#This Row],[Budget Code Description]],Dimentions!$X$6:$AC$132,3,FALSE),"")</f>
        <v/>
      </c>
      <c r="H2382" s="64" t="str">
        <f>IFERROR(VLOOKUP(Table1[[#This Row],[Account]],Dimentions!$S$6:$V$233,2,FALSE),"")</f>
        <v/>
      </c>
      <c r="I2382" s="62">
        <f>_xlfn.NUMBERVALUE(LEFT(Table1[[#This Row],[Account]],1))</f>
        <v>0</v>
      </c>
      <c r="J2382" s="62" t="str">
        <f>IFERROR(VLOOKUP(Table1[[#This Row],[Budget Code Description]],Table6[#All],7,FALSE),"")</f>
        <v/>
      </c>
      <c r="K2382" s="143" t="str">
        <f>IFERROR(VLOOKUP(Table1[[#This Row],[Budget Code Description]],Table6[#All],8,FALSE),"")</f>
        <v/>
      </c>
      <c r="L2382" s="63"/>
      <c r="M2382" s="65" t="str">
        <f>IFERROR(VLOOKUP(Table1[[#This Row],[Staff ID]],Table2[],2,FALSE),"")</f>
        <v/>
      </c>
      <c r="N2382" s="211" t="str">
        <f>IFERROR(IF(VLOOKUP(Table1[[#This Row],[Budget Code Description]],Dimentions!$X$6:$AC$97,4,FALSE)="","",VLOOKUP(Table1[[#This Row],[Budget Code Description]],Dimentions!$X$6:$AC$97,4,FALSE)),"")</f>
        <v/>
      </c>
      <c r="O2382" s="65" t="str">
        <f>IFERROR(VLOOKUP(Table1[[#This Row],[Vendor ID]],Table549[],2,FALSE),"")</f>
        <v/>
      </c>
      <c r="P2382" s="63"/>
      <c r="Q2382" s="143" t="str">
        <f>IF(Table1[[#This Row],[Posting Date]]&lt;&gt;"",$D$9,"")</f>
        <v/>
      </c>
      <c r="R2382" s="159" t="str">
        <f>IF(Table1[[#This Row],[Posting Date]]&lt;&gt;"",$D$10,"")</f>
        <v/>
      </c>
      <c r="S2382" s="66"/>
      <c r="T2382" s="63"/>
      <c r="U2382" s="67"/>
      <c r="V2382" s="67"/>
      <c r="W2382" s="67" t="str">
        <f t="shared" si="37"/>
        <v/>
      </c>
      <c r="X2382" s="161" t="str">
        <f>IF(E2382="","",(IF(Table1[[#This Row],[Cur]]="USD",Table1[[#This Row],[Cur_Amount Debit]],Table1[[#This Row],[Cur_Amount Debit]]/Table1[[#This Row],[Exchange Rate]])))</f>
        <v/>
      </c>
      <c r="Y2382" s="161" t="str">
        <f>IF(E2382="","",(IF(Table1[[#This Row],[Cur]]="USD",Table1[[#This Row],[Cur_Amount Credit]],Table1[[#This Row],[Cur_Amount Credit]]/ExchangeRate)))</f>
        <v/>
      </c>
      <c r="Z2382" s="203" t="str">
        <f>IF(E2382="","",(Table1[[#This Row],[Debit USD]]-Table1[[#This Row],[Credit USD]]))</f>
        <v/>
      </c>
      <c r="AA2382" s="122"/>
      <c r="AB2382" s="1"/>
      <c r="AC2382" s="15"/>
      <c r="AD2382" s="15" t="str">
        <f>IF(AND(OR(Table1[[#This Row],[Account]]="15030",Table1[[#This Row],[Account]]="15035",Table1[[#This Row],[Account]]="20150"),Table1[[#This Row],[Vendor ID]]=""),1,"")</f>
        <v/>
      </c>
      <c r="AE2382" s="15"/>
      <c r="AF2382" s="15"/>
      <c r="AG2382" s="15"/>
      <c r="AH2382" s="46" t="str">
        <f>IF(Table1[[#This Row],[Posting Date]]&lt;&gt;"","GJ-"&amp;CountryID,"")</f>
        <v/>
      </c>
      <c r="AI2382" s="59" t="str">
        <f>IF(Table1[[#This Row],[Posting Date]]&lt;&gt;"",Table1[[#This Row],[Posting Date]],"")</f>
        <v/>
      </c>
      <c r="AJ2382" s="46"/>
      <c r="AK2382" s="46" t="str">
        <f>IF(Table1[[#This Row],[Description]]&lt;&gt;"",Table1[[#This Row],[Description]],"")</f>
        <v/>
      </c>
      <c r="AL2382" s="46" t="str">
        <f>IF(Table1[[#This Row],[Posting Date]]&lt;&gt;"",Table1[[#This Row],[Reference Number]],"")</f>
        <v/>
      </c>
      <c r="AM2382" s="46" t="str">
        <f>TRIM(Table1[[#This Row],[Line '#]])</f>
        <v/>
      </c>
      <c r="AN2382" s="46" t="str">
        <f>TRIM(Table1[[#This Row],[Account]])</f>
        <v/>
      </c>
      <c r="AO2382" s="46" t="str">
        <f>IF(Table1[[#This Row],[Posting Date]]&lt;&gt;"",$D$5,"")</f>
        <v/>
      </c>
      <c r="AP2382" s="46" t="str">
        <f>TRIM(Table1[[#This Row],[Departments-Prgrams]])</f>
        <v/>
      </c>
      <c r="AQ2382" s="46" t="str">
        <f>TRIM(Table1[[#This Row],[Grant]])</f>
        <v/>
      </c>
      <c r="AR2382" s="46" t="str">
        <f>TRIM(Table1[[#This Row],[Staff ID]])</f>
        <v/>
      </c>
      <c r="AS2382" s="46" t="str">
        <f>IF(TRIM(Table1[[#This Row],[Budget Code]])=0,"",TRIM(Table1[[#This Row],[Budget Code]]))</f>
        <v/>
      </c>
      <c r="AT2382" s="46" t="str">
        <f>IF(Table1[[#This Row],[Line Description]]&lt;&gt;"",Table1[[#This Row],[Line Description]],"")</f>
        <v/>
      </c>
      <c r="AU2382" s="46" t="str">
        <f>IF(Table1[[#This Row],[Cur_Amount Debit]]&gt;0,ROUND(Table1[[#This Row],[Cur_Amount Debit]],2),"")</f>
        <v/>
      </c>
      <c r="AV2382" s="46" t="str">
        <f>IF(Table1[[#This Row],[Cur_Amount Credit]]&gt;0,ROUND(Table1[[#This Row],[Cur_Amount Credit]],2),"")</f>
        <v/>
      </c>
      <c r="AW2382" s="46" t="str">
        <f>LEFT(Table1[[#This Row],[Cur]],3)</f>
        <v/>
      </c>
      <c r="AX2382" s="59"/>
      <c r="AY2382" s="46"/>
      <c r="AZ2382" s="46" t="str">
        <f>IF(Table1[[#This Row],[Cur]]&lt;&gt;"",IF(Table1[[#This Row],[Cur]]="USD","",ExchangeRate),"")</f>
        <v/>
      </c>
      <c r="BA2382" s="46" t="str">
        <f>IF(Table1[[#This Row],[Grant]]&lt;&gt;"",VLOOKUP(Table1[[#This Row],[Grant]],Grants!B:D,3),"")</f>
        <v/>
      </c>
      <c r="BB2382" s="46" t="str">
        <f>TRIM(Table1[[#This Row],[Vendor ID]])</f>
        <v/>
      </c>
      <c r="BC2382">
        <f>IF(Table1[[#This Row],[Reference Number]]=Q2381,BC2381,BC2381+1)</f>
        <v>2</v>
      </c>
    </row>
    <row r="2383" spans="1:55" ht="11.25" hidden="1" customHeight="1">
      <c r="A2383" s="1"/>
      <c r="B2383" s="88" t="str">
        <f>IF(Table1[[#This Row],[Posting Date]]&lt;&gt;"",IF(Table1[[#This Row],[Reference Number]]=Q2382,B2382+1,1),"")</f>
        <v/>
      </c>
      <c r="C2383" s="61"/>
      <c r="D2383" s="61"/>
      <c r="E2383" s="218"/>
      <c r="F2383" s="143" t="str">
        <f>IFERROR(IF(VLOOKUP(Table1[[#This Row],[Budget Code Description]],Dimentions!$X$6:$AC$132,2,FALSE)="","",VLOOKUP(Table1[[#This Row],[Budget Code Description]],Dimentions!$X$6:$AC$132,2,FALSE)),"")</f>
        <v/>
      </c>
      <c r="G2383" s="143" t="str">
        <f>IFERROR(VLOOKUP(Table1[[#This Row],[Budget Code Description]],Dimentions!$X$6:$AC$132,3,FALSE),"")</f>
        <v/>
      </c>
      <c r="H2383" s="64" t="str">
        <f>IFERROR(VLOOKUP(Table1[[#This Row],[Account]],Dimentions!$S$6:$V$233,2,FALSE),"")</f>
        <v/>
      </c>
      <c r="I2383" s="62">
        <f>_xlfn.NUMBERVALUE(LEFT(Table1[[#This Row],[Account]],1))</f>
        <v>0</v>
      </c>
      <c r="J2383" s="62" t="str">
        <f>IFERROR(VLOOKUP(Table1[[#This Row],[Budget Code Description]],Table6[#All],7,FALSE),"")</f>
        <v/>
      </c>
      <c r="K2383" s="143" t="str">
        <f>IFERROR(VLOOKUP(Table1[[#This Row],[Budget Code Description]],Table6[#All],8,FALSE),"")</f>
        <v/>
      </c>
      <c r="L2383" s="63"/>
      <c r="M2383" s="65" t="str">
        <f>IFERROR(VLOOKUP(Table1[[#This Row],[Staff ID]],Table2[],2,FALSE),"")</f>
        <v/>
      </c>
      <c r="N2383" s="211" t="str">
        <f>IFERROR(IF(VLOOKUP(Table1[[#This Row],[Budget Code Description]],Dimentions!$X$6:$AC$97,4,FALSE)="","",VLOOKUP(Table1[[#This Row],[Budget Code Description]],Dimentions!$X$6:$AC$97,4,FALSE)),"")</f>
        <v/>
      </c>
      <c r="O2383" s="65" t="str">
        <f>IFERROR(VLOOKUP(Table1[[#This Row],[Vendor ID]],Table549[],2,FALSE),"")</f>
        <v/>
      </c>
      <c r="P2383" s="63"/>
      <c r="Q2383" s="143" t="str">
        <f>IF(Table1[[#This Row],[Posting Date]]&lt;&gt;"",$D$9,"")</f>
        <v/>
      </c>
      <c r="R2383" s="159" t="str">
        <f>IF(Table1[[#This Row],[Posting Date]]&lt;&gt;"",$D$10,"")</f>
        <v/>
      </c>
      <c r="S2383" s="66"/>
      <c r="T2383" s="63"/>
      <c r="U2383" s="67"/>
      <c r="V2383" s="67"/>
      <c r="W2383" s="67" t="str">
        <f t="shared" si="37"/>
        <v/>
      </c>
      <c r="X2383" s="161" t="str">
        <f>IF(E2383="","",(IF(Table1[[#This Row],[Cur]]="USD",Table1[[#This Row],[Cur_Amount Debit]],Table1[[#This Row],[Cur_Amount Debit]]/Table1[[#This Row],[Exchange Rate]])))</f>
        <v/>
      </c>
      <c r="Y2383" s="161" t="str">
        <f>IF(E2383="","",(IF(Table1[[#This Row],[Cur]]="USD",Table1[[#This Row],[Cur_Amount Credit]],Table1[[#This Row],[Cur_Amount Credit]]/ExchangeRate)))</f>
        <v/>
      </c>
      <c r="Z2383" s="203" t="str">
        <f>IF(E2383="","",(Table1[[#This Row],[Debit USD]]-Table1[[#This Row],[Credit USD]]))</f>
        <v/>
      </c>
      <c r="AA2383" s="122"/>
      <c r="AB2383" s="1"/>
      <c r="AC2383" s="15"/>
      <c r="AD2383" s="15" t="str">
        <f>IF(AND(OR(Table1[[#This Row],[Account]]="15030",Table1[[#This Row],[Account]]="15035",Table1[[#This Row],[Account]]="20150"),Table1[[#This Row],[Vendor ID]]=""),1,"")</f>
        <v/>
      </c>
      <c r="AE2383" s="15"/>
      <c r="AF2383" s="15"/>
      <c r="AG2383" s="15"/>
      <c r="AH2383" s="46" t="str">
        <f>IF(Table1[[#This Row],[Posting Date]]&lt;&gt;"","GJ-"&amp;CountryID,"")</f>
        <v/>
      </c>
      <c r="AI2383" s="59" t="str">
        <f>IF(Table1[[#This Row],[Posting Date]]&lt;&gt;"",Table1[[#This Row],[Posting Date]],"")</f>
        <v/>
      </c>
      <c r="AJ2383" s="46"/>
      <c r="AK2383" s="46" t="str">
        <f>IF(Table1[[#This Row],[Description]]&lt;&gt;"",Table1[[#This Row],[Description]],"")</f>
        <v/>
      </c>
      <c r="AL2383" s="46" t="str">
        <f>IF(Table1[[#This Row],[Posting Date]]&lt;&gt;"",Table1[[#This Row],[Reference Number]],"")</f>
        <v/>
      </c>
      <c r="AM2383" s="46" t="str">
        <f>TRIM(Table1[[#This Row],[Line '#]])</f>
        <v/>
      </c>
      <c r="AN2383" s="46" t="str">
        <f>TRIM(Table1[[#This Row],[Account]])</f>
        <v/>
      </c>
      <c r="AO2383" s="46" t="str">
        <f>IF(Table1[[#This Row],[Posting Date]]&lt;&gt;"",$D$5,"")</f>
        <v/>
      </c>
      <c r="AP2383" s="46" t="str">
        <f>TRIM(Table1[[#This Row],[Departments-Prgrams]])</f>
        <v/>
      </c>
      <c r="AQ2383" s="46" t="str">
        <f>TRIM(Table1[[#This Row],[Grant]])</f>
        <v/>
      </c>
      <c r="AR2383" s="46" t="str">
        <f>TRIM(Table1[[#This Row],[Staff ID]])</f>
        <v/>
      </c>
      <c r="AS2383" s="46" t="str">
        <f>IF(TRIM(Table1[[#This Row],[Budget Code]])=0,"",TRIM(Table1[[#This Row],[Budget Code]]))</f>
        <v/>
      </c>
      <c r="AT2383" s="46" t="str">
        <f>IF(Table1[[#This Row],[Line Description]]&lt;&gt;"",Table1[[#This Row],[Line Description]],"")</f>
        <v/>
      </c>
      <c r="AU2383" s="46" t="str">
        <f>IF(Table1[[#This Row],[Cur_Amount Debit]]&gt;0,ROUND(Table1[[#This Row],[Cur_Amount Debit]],2),"")</f>
        <v/>
      </c>
      <c r="AV2383" s="46" t="str">
        <f>IF(Table1[[#This Row],[Cur_Amount Credit]]&gt;0,ROUND(Table1[[#This Row],[Cur_Amount Credit]],2),"")</f>
        <v/>
      </c>
      <c r="AW2383" s="46" t="str">
        <f>LEFT(Table1[[#This Row],[Cur]],3)</f>
        <v/>
      </c>
      <c r="AX2383" s="59"/>
      <c r="AY2383" s="46"/>
      <c r="AZ2383" s="46" t="str">
        <f>IF(Table1[[#This Row],[Cur]]&lt;&gt;"",IF(Table1[[#This Row],[Cur]]="USD","",ExchangeRate),"")</f>
        <v/>
      </c>
      <c r="BA2383" s="46" t="str">
        <f>IF(Table1[[#This Row],[Grant]]&lt;&gt;"",VLOOKUP(Table1[[#This Row],[Grant]],Grants!B:D,3),"")</f>
        <v/>
      </c>
      <c r="BB2383" s="46" t="str">
        <f>TRIM(Table1[[#This Row],[Vendor ID]])</f>
        <v/>
      </c>
      <c r="BC2383">
        <f>IF(Table1[[#This Row],[Reference Number]]=Q2382,BC2382,BC2382+1)</f>
        <v>2</v>
      </c>
    </row>
    <row r="2384" spans="1:55" ht="11.25" hidden="1" customHeight="1">
      <c r="A2384" s="1"/>
      <c r="B2384" s="88" t="str">
        <f>IF(Table1[[#This Row],[Posting Date]]&lt;&gt;"",IF(Table1[[#This Row],[Reference Number]]=Q2383,B2383+1,1),"")</f>
        <v/>
      </c>
      <c r="C2384" s="61"/>
      <c r="D2384" s="61"/>
      <c r="E2384" s="218"/>
      <c r="F2384" s="143" t="str">
        <f>IFERROR(IF(VLOOKUP(Table1[[#This Row],[Budget Code Description]],Dimentions!$X$6:$AC$132,2,FALSE)="","",VLOOKUP(Table1[[#This Row],[Budget Code Description]],Dimentions!$X$6:$AC$132,2,FALSE)),"")</f>
        <v/>
      </c>
      <c r="G2384" s="143" t="str">
        <f>IFERROR(VLOOKUP(Table1[[#This Row],[Budget Code Description]],Dimentions!$X$6:$AC$132,3,FALSE),"")</f>
        <v/>
      </c>
      <c r="H2384" s="64" t="str">
        <f>IFERROR(VLOOKUP(Table1[[#This Row],[Account]],Dimentions!$S$6:$V$233,2,FALSE),"")</f>
        <v/>
      </c>
      <c r="I2384" s="62">
        <f>_xlfn.NUMBERVALUE(LEFT(Table1[[#This Row],[Account]],1))</f>
        <v>0</v>
      </c>
      <c r="J2384" s="62" t="str">
        <f>IFERROR(VLOOKUP(Table1[[#This Row],[Budget Code Description]],Table6[#All],7,FALSE),"")</f>
        <v/>
      </c>
      <c r="K2384" s="143" t="str">
        <f>IFERROR(VLOOKUP(Table1[[#This Row],[Budget Code Description]],Table6[#All],8,FALSE),"")</f>
        <v/>
      </c>
      <c r="L2384" s="63"/>
      <c r="M2384" s="65" t="str">
        <f>IFERROR(VLOOKUP(Table1[[#This Row],[Staff ID]],Table2[],2,FALSE),"")</f>
        <v/>
      </c>
      <c r="N2384" s="211" t="str">
        <f>IFERROR(IF(VLOOKUP(Table1[[#This Row],[Budget Code Description]],Dimentions!$X$6:$AC$97,4,FALSE)="","",VLOOKUP(Table1[[#This Row],[Budget Code Description]],Dimentions!$X$6:$AC$97,4,FALSE)),"")</f>
        <v/>
      </c>
      <c r="O2384" s="65" t="str">
        <f>IFERROR(VLOOKUP(Table1[[#This Row],[Vendor ID]],Table549[],2,FALSE),"")</f>
        <v/>
      </c>
      <c r="P2384" s="63"/>
      <c r="Q2384" s="143" t="str">
        <f>IF(Table1[[#This Row],[Posting Date]]&lt;&gt;"",$D$9,"")</f>
        <v/>
      </c>
      <c r="R2384" s="159" t="str">
        <f>IF(Table1[[#This Row],[Posting Date]]&lt;&gt;"",$D$10,"")</f>
        <v/>
      </c>
      <c r="S2384" s="66"/>
      <c r="T2384" s="63"/>
      <c r="U2384" s="67"/>
      <c r="V2384" s="67"/>
      <c r="W2384" s="67" t="str">
        <f t="shared" si="37"/>
        <v/>
      </c>
      <c r="X2384" s="161" t="str">
        <f>IF(E2384="","",(IF(Table1[[#This Row],[Cur]]="USD",Table1[[#This Row],[Cur_Amount Debit]],Table1[[#This Row],[Cur_Amount Debit]]/Table1[[#This Row],[Exchange Rate]])))</f>
        <v/>
      </c>
      <c r="Y2384" s="161" t="str">
        <f>IF(E2384="","",(IF(Table1[[#This Row],[Cur]]="USD",Table1[[#This Row],[Cur_Amount Credit]],Table1[[#This Row],[Cur_Amount Credit]]/ExchangeRate)))</f>
        <v/>
      </c>
      <c r="Z2384" s="203" t="str">
        <f>IF(E2384="","",(Table1[[#This Row],[Debit USD]]-Table1[[#This Row],[Credit USD]]))</f>
        <v/>
      </c>
      <c r="AA2384" s="122"/>
      <c r="AB2384" s="1"/>
      <c r="AC2384" s="15"/>
      <c r="AD2384" s="15" t="str">
        <f>IF(AND(OR(Table1[[#This Row],[Account]]="15030",Table1[[#This Row],[Account]]="15035",Table1[[#This Row],[Account]]="20150"),Table1[[#This Row],[Vendor ID]]=""),1,"")</f>
        <v/>
      </c>
      <c r="AE2384" s="15"/>
      <c r="AF2384" s="15"/>
      <c r="AG2384" s="15"/>
      <c r="AH2384" s="46" t="str">
        <f>IF(Table1[[#This Row],[Posting Date]]&lt;&gt;"","GJ-"&amp;CountryID,"")</f>
        <v/>
      </c>
      <c r="AI2384" s="59" t="str">
        <f>IF(Table1[[#This Row],[Posting Date]]&lt;&gt;"",Table1[[#This Row],[Posting Date]],"")</f>
        <v/>
      </c>
      <c r="AJ2384" s="46"/>
      <c r="AK2384" s="46" t="str">
        <f>IF(Table1[[#This Row],[Description]]&lt;&gt;"",Table1[[#This Row],[Description]],"")</f>
        <v/>
      </c>
      <c r="AL2384" s="46" t="str">
        <f>IF(Table1[[#This Row],[Posting Date]]&lt;&gt;"",Table1[[#This Row],[Reference Number]],"")</f>
        <v/>
      </c>
      <c r="AM2384" s="46" t="str">
        <f>TRIM(Table1[[#This Row],[Line '#]])</f>
        <v/>
      </c>
      <c r="AN2384" s="46" t="str">
        <f>TRIM(Table1[[#This Row],[Account]])</f>
        <v/>
      </c>
      <c r="AO2384" s="46" t="str">
        <f>IF(Table1[[#This Row],[Posting Date]]&lt;&gt;"",$D$5,"")</f>
        <v/>
      </c>
      <c r="AP2384" s="46" t="str">
        <f>TRIM(Table1[[#This Row],[Departments-Prgrams]])</f>
        <v/>
      </c>
      <c r="AQ2384" s="46" t="str">
        <f>TRIM(Table1[[#This Row],[Grant]])</f>
        <v/>
      </c>
      <c r="AR2384" s="46" t="str">
        <f>TRIM(Table1[[#This Row],[Staff ID]])</f>
        <v/>
      </c>
      <c r="AS2384" s="46" t="str">
        <f>IF(TRIM(Table1[[#This Row],[Budget Code]])=0,"",TRIM(Table1[[#This Row],[Budget Code]]))</f>
        <v/>
      </c>
      <c r="AT2384" s="46" t="str">
        <f>IF(Table1[[#This Row],[Line Description]]&lt;&gt;"",Table1[[#This Row],[Line Description]],"")</f>
        <v/>
      </c>
      <c r="AU2384" s="46" t="str">
        <f>IF(Table1[[#This Row],[Cur_Amount Debit]]&gt;0,ROUND(Table1[[#This Row],[Cur_Amount Debit]],2),"")</f>
        <v/>
      </c>
      <c r="AV2384" s="46" t="str">
        <f>IF(Table1[[#This Row],[Cur_Amount Credit]]&gt;0,ROUND(Table1[[#This Row],[Cur_Amount Credit]],2),"")</f>
        <v/>
      </c>
      <c r="AW2384" s="46" t="str">
        <f>LEFT(Table1[[#This Row],[Cur]],3)</f>
        <v/>
      </c>
      <c r="AX2384" s="59"/>
      <c r="AY2384" s="46"/>
      <c r="AZ2384" s="46" t="str">
        <f>IF(Table1[[#This Row],[Cur]]&lt;&gt;"",IF(Table1[[#This Row],[Cur]]="USD","",ExchangeRate),"")</f>
        <v/>
      </c>
      <c r="BA2384" s="46" t="str">
        <f>IF(Table1[[#This Row],[Grant]]&lt;&gt;"",VLOOKUP(Table1[[#This Row],[Grant]],Grants!B:D,3),"")</f>
        <v/>
      </c>
      <c r="BB2384" s="46" t="str">
        <f>TRIM(Table1[[#This Row],[Vendor ID]])</f>
        <v/>
      </c>
      <c r="BC2384">
        <f>IF(Table1[[#This Row],[Reference Number]]=Q2383,BC2383,BC2383+1)</f>
        <v>2</v>
      </c>
    </row>
    <row r="2385" spans="1:55" ht="11.25" hidden="1" customHeight="1">
      <c r="A2385" s="1"/>
      <c r="B2385" s="88" t="str">
        <f>IF(Table1[[#This Row],[Posting Date]]&lt;&gt;"",IF(Table1[[#This Row],[Reference Number]]=Q2384,B2384+1,1),"")</f>
        <v/>
      </c>
      <c r="C2385" s="61"/>
      <c r="D2385" s="61"/>
      <c r="E2385" s="218"/>
      <c r="F2385" s="143" t="str">
        <f>IFERROR(IF(VLOOKUP(Table1[[#This Row],[Budget Code Description]],Dimentions!$X$6:$AC$132,2,FALSE)="","",VLOOKUP(Table1[[#This Row],[Budget Code Description]],Dimentions!$X$6:$AC$132,2,FALSE)),"")</f>
        <v/>
      </c>
      <c r="G2385" s="143" t="str">
        <f>IFERROR(VLOOKUP(Table1[[#This Row],[Budget Code Description]],Dimentions!$X$6:$AC$132,3,FALSE),"")</f>
        <v/>
      </c>
      <c r="H2385" s="64" t="str">
        <f>IFERROR(VLOOKUP(Table1[[#This Row],[Account]],Dimentions!$S$6:$V$233,2,FALSE),"")</f>
        <v/>
      </c>
      <c r="I2385" s="62">
        <f>_xlfn.NUMBERVALUE(LEFT(Table1[[#This Row],[Account]],1))</f>
        <v>0</v>
      </c>
      <c r="J2385" s="62" t="str">
        <f>IFERROR(VLOOKUP(Table1[[#This Row],[Budget Code Description]],Table6[#All],7,FALSE),"")</f>
        <v/>
      </c>
      <c r="K2385" s="143" t="str">
        <f>IFERROR(VLOOKUP(Table1[[#This Row],[Budget Code Description]],Table6[#All],8,FALSE),"")</f>
        <v/>
      </c>
      <c r="L2385" s="63"/>
      <c r="M2385" s="65" t="str">
        <f>IFERROR(VLOOKUP(Table1[[#This Row],[Staff ID]],Table2[],2,FALSE),"")</f>
        <v/>
      </c>
      <c r="N2385" s="211" t="str">
        <f>IFERROR(IF(VLOOKUP(Table1[[#This Row],[Budget Code Description]],Dimentions!$X$6:$AC$97,4,FALSE)="","",VLOOKUP(Table1[[#This Row],[Budget Code Description]],Dimentions!$X$6:$AC$97,4,FALSE)),"")</f>
        <v/>
      </c>
      <c r="O2385" s="65" t="str">
        <f>IFERROR(VLOOKUP(Table1[[#This Row],[Vendor ID]],Table549[],2,FALSE),"")</f>
        <v/>
      </c>
      <c r="P2385" s="63"/>
      <c r="Q2385" s="143" t="str">
        <f>IF(Table1[[#This Row],[Posting Date]]&lt;&gt;"",$D$9,"")</f>
        <v/>
      </c>
      <c r="R2385" s="159" t="str">
        <f>IF(Table1[[#This Row],[Posting Date]]&lt;&gt;"",$D$10,"")</f>
        <v/>
      </c>
      <c r="S2385" s="66"/>
      <c r="T2385" s="63"/>
      <c r="U2385" s="67"/>
      <c r="V2385" s="67"/>
      <c r="W2385" s="67" t="str">
        <f t="shared" si="37"/>
        <v/>
      </c>
      <c r="X2385" s="161" t="str">
        <f>IF(E2385="","",(IF(Table1[[#This Row],[Cur]]="USD",Table1[[#This Row],[Cur_Amount Debit]],Table1[[#This Row],[Cur_Amount Debit]]/Table1[[#This Row],[Exchange Rate]])))</f>
        <v/>
      </c>
      <c r="Y2385" s="161" t="str">
        <f>IF(E2385="","",(IF(Table1[[#This Row],[Cur]]="USD",Table1[[#This Row],[Cur_Amount Credit]],Table1[[#This Row],[Cur_Amount Credit]]/ExchangeRate)))</f>
        <v/>
      </c>
      <c r="Z2385" s="203" t="str">
        <f>IF(E2385="","",(Table1[[#This Row],[Debit USD]]-Table1[[#This Row],[Credit USD]]))</f>
        <v/>
      </c>
      <c r="AA2385" s="122"/>
      <c r="AB2385" s="1"/>
      <c r="AC2385" s="15"/>
      <c r="AD2385" s="15" t="str">
        <f>IF(AND(OR(Table1[[#This Row],[Account]]="15030",Table1[[#This Row],[Account]]="15035",Table1[[#This Row],[Account]]="20150"),Table1[[#This Row],[Vendor ID]]=""),1,"")</f>
        <v/>
      </c>
      <c r="AE2385" s="15"/>
      <c r="AF2385" s="15"/>
      <c r="AG2385" s="15"/>
      <c r="AH2385" s="46" t="str">
        <f>IF(Table1[[#This Row],[Posting Date]]&lt;&gt;"","GJ-"&amp;CountryID,"")</f>
        <v/>
      </c>
      <c r="AI2385" s="59" t="str">
        <f>IF(Table1[[#This Row],[Posting Date]]&lt;&gt;"",Table1[[#This Row],[Posting Date]],"")</f>
        <v/>
      </c>
      <c r="AJ2385" s="46"/>
      <c r="AK2385" s="46" t="str">
        <f>IF(Table1[[#This Row],[Description]]&lt;&gt;"",Table1[[#This Row],[Description]],"")</f>
        <v/>
      </c>
      <c r="AL2385" s="46" t="str">
        <f>IF(Table1[[#This Row],[Posting Date]]&lt;&gt;"",Table1[[#This Row],[Reference Number]],"")</f>
        <v/>
      </c>
      <c r="AM2385" s="46" t="str">
        <f>TRIM(Table1[[#This Row],[Line '#]])</f>
        <v/>
      </c>
      <c r="AN2385" s="46" t="str">
        <f>TRIM(Table1[[#This Row],[Account]])</f>
        <v/>
      </c>
      <c r="AO2385" s="46" t="str">
        <f>IF(Table1[[#This Row],[Posting Date]]&lt;&gt;"",$D$5,"")</f>
        <v/>
      </c>
      <c r="AP2385" s="46" t="str">
        <f>TRIM(Table1[[#This Row],[Departments-Prgrams]])</f>
        <v/>
      </c>
      <c r="AQ2385" s="46" t="str">
        <f>TRIM(Table1[[#This Row],[Grant]])</f>
        <v/>
      </c>
      <c r="AR2385" s="46" t="str">
        <f>TRIM(Table1[[#This Row],[Staff ID]])</f>
        <v/>
      </c>
      <c r="AS2385" s="46" t="str">
        <f>IF(TRIM(Table1[[#This Row],[Budget Code]])=0,"",TRIM(Table1[[#This Row],[Budget Code]]))</f>
        <v/>
      </c>
      <c r="AT2385" s="46" t="str">
        <f>IF(Table1[[#This Row],[Line Description]]&lt;&gt;"",Table1[[#This Row],[Line Description]],"")</f>
        <v/>
      </c>
      <c r="AU2385" s="46" t="str">
        <f>IF(Table1[[#This Row],[Cur_Amount Debit]]&gt;0,ROUND(Table1[[#This Row],[Cur_Amount Debit]],2),"")</f>
        <v/>
      </c>
      <c r="AV2385" s="46" t="str">
        <f>IF(Table1[[#This Row],[Cur_Amount Credit]]&gt;0,ROUND(Table1[[#This Row],[Cur_Amount Credit]],2),"")</f>
        <v/>
      </c>
      <c r="AW2385" s="46" t="str">
        <f>LEFT(Table1[[#This Row],[Cur]],3)</f>
        <v/>
      </c>
      <c r="AX2385" s="59"/>
      <c r="AY2385" s="46"/>
      <c r="AZ2385" s="46" t="str">
        <f>IF(Table1[[#This Row],[Cur]]&lt;&gt;"",IF(Table1[[#This Row],[Cur]]="USD","",ExchangeRate),"")</f>
        <v/>
      </c>
      <c r="BA2385" s="46" t="str">
        <f>IF(Table1[[#This Row],[Grant]]&lt;&gt;"",VLOOKUP(Table1[[#This Row],[Grant]],Grants!B:D,3),"")</f>
        <v/>
      </c>
      <c r="BB2385" s="46" t="str">
        <f>TRIM(Table1[[#This Row],[Vendor ID]])</f>
        <v/>
      </c>
      <c r="BC2385">
        <f>IF(Table1[[#This Row],[Reference Number]]=Q2384,BC2384,BC2384+1)</f>
        <v>2</v>
      </c>
    </row>
    <row r="2386" spans="1:55" ht="11.25" hidden="1" customHeight="1">
      <c r="A2386" s="1"/>
      <c r="B2386" s="88" t="str">
        <f>IF(Table1[[#This Row],[Posting Date]]&lt;&gt;"",IF(Table1[[#This Row],[Reference Number]]=Q2385,B2385+1,1),"")</f>
        <v/>
      </c>
      <c r="C2386" s="61"/>
      <c r="D2386" s="61"/>
      <c r="E2386" s="218"/>
      <c r="F2386" s="143" t="str">
        <f>IFERROR(IF(VLOOKUP(Table1[[#This Row],[Budget Code Description]],Dimentions!$X$6:$AC$132,2,FALSE)="","",VLOOKUP(Table1[[#This Row],[Budget Code Description]],Dimentions!$X$6:$AC$132,2,FALSE)),"")</f>
        <v/>
      </c>
      <c r="G2386" s="143" t="str">
        <f>IFERROR(VLOOKUP(Table1[[#This Row],[Budget Code Description]],Dimentions!$X$6:$AC$132,3,FALSE),"")</f>
        <v/>
      </c>
      <c r="H2386" s="64" t="str">
        <f>IFERROR(VLOOKUP(Table1[[#This Row],[Account]],Dimentions!$S$6:$V$233,2,FALSE),"")</f>
        <v/>
      </c>
      <c r="I2386" s="62">
        <f>_xlfn.NUMBERVALUE(LEFT(Table1[[#This Row],[Account]],1))</f>
        <v>0</v>
      </c>
      <c r="J2386" s="62" t="str">
        <f>IFERROR(VLOOKUP(Table1[[#This Row],[Budget Code Description]],Table6[#All],7,FALSE),"")</f>
        <v/>
      </c>
      <c r="K2386" s="143" t="str">
        <f>IFERROR(VLOOKUP(Table1[[#This Row],[Budget Code Description]],Table6[#All],8,FALSE),"")</f>
        <v/>
      </c>
      <c r="L2386" s="63"/>
      <c r="M2386" s="65" t="str">
        <f>IFERROR(VLOOKUP(Table1[[#This Row],[Staff ID]],Table2[],2,FALSE),"")</f>
        <v/>
      </c>
      <c r="N2386" s="211" t="str">
        <f>IFERROR(IF(VLOOKUP(Table1[[#This Row],[Budget Code Description]],Dimentions!$X$6:$AC$97,4,FALSE)="","",VLOOKUP(Table1[[#This Row],[Budget Code Description]],Dimentions!$X$6:$AC$97,4,FALSE)),"")</f>
        <v/>
      </c>
      <c r="O2386" s="65" t="str">
        <f>IFERROR(VLOOKUP(Table1[[#This Row],[Vendor ID]],Table549[],2,FALSE),"")</f>
        <v/>
      </c>
      <c r="P2386" s="63"/>
      <c r="Q2386" s="143" t="str">
        <f>IF(Table1[[#This Row],[Posting Date]]&lt;&gt;"",$D$9,"")</f>
        <v/>
      </c>
      <c r="R2386" s="159" t="str">
        <f>IF(Table1[[#This Row],[Posting Date]]&lt;&gt;"",$D$10,"")</f>
        <v/>
      </c>
      <c r="S2386" s="66"/>
      <c r="T2386" s="63"/>
      <c r="U2386" s="67"/>
      <c r="V2386" s="67"/>
      <c r="W2386" s="67" t="str">
        <f t="shared" si="37"/>
        <v/>
      </c>
      <c r="X2386" s="161" t="str">
        <f>IF(E2386="","",(IF(Table1[[#This Row],[Cur]]="USD",Table1[[#This Row],[Cur_Amount Debit]],Table1[[#This Row],[Cur_Amount Debit]]/Table1[[#This Row],[Exchange Rate]])))</f>
        <v/>
      </c>
      <c r="Y2386" s="161" t="str">
        <f>IF(E2386="","",(IF(Table1[[#This Row],[Cur]]="USD",Table1[[#This Row],[Cur_Amount Credit]],Table1[[#This Row],[Cur_Amount Credit]]/ExchangeRate)))</f>
        <v/>
      </c>
      <c r="Z2386" s="203" t="str">
        <f>IF(E2386="","",(Table1[[#This Row],[Debit USD]]-Table1[[#This Row],[Credit USD]]))</f>
        <v/>
      </c>
      <c r="AA2386" s="122"/>
      <c r="AB2386" s="1"/>
      <c r="AC2386" s="15"/>
      <c r="AD2386" s="15" t="str">
        <f>IF(AND(OR(Table1[[#This Row],[Account]]="15030",Table1[[#This Row],[Account]]="15035",Table1[[#This Row],[Account]]="20150"),Table1[[#This Row],[Vendor ID]]=""),1,"")</f>
        <v/>
      </c>
      <c r="AE2386" s="15"/>
      <c r="AF2386" s="15"/>
      <c r="AG2386" s="15"/>
      <c r="AH2386" s="46" t="str">
        <f>IF(Table1[[#This Row],[Posting Date]]&lt;&gt;"","GJ-"&amp;CountryID,"")</f>
        <v/>
      </c>
      <c r="AI2386" s="59" t="str">
        <f>IF(Table1[[#This Row],[Posting Date]]&lt;&gt;"",Table1[[#This Row],[Posting Date]],"")</f>
        <v/>
      </c>
      <c r="AJ2386" s="46"/>
      <c r="AK2386" s="46" t="str">
        <f>IF(Table1[[#This Row],[Description]]&lt;&gt;"",Table1[[#This Row],[Description]],"")</f>
        <v/>
      </c>
      <c r="AL2386" s="46" t="str">
        <f>IF(Table1[[#This Row],[Posting Date]]&lt;&gt;"",Table1[[#This Row],[Reference Number]],"")</f>
        <v/>
      </c>
      <c r="AM2386" s="46" t="str">
        <f>TRIM(Table1[[#This Row],[Line '#]])</f>
        <v/>
      </c>
      <c r="AN2386" s="46" t="str">
        <f>TRIM(Table1[[#This Row],[Account]])</f>
        <v/>
      </c>
      <c r="AO2386" s="46" t="str">
        <f>IF(Table1[[#This Row],[Posting Date]]&lt;&gt;"",$D$5,"")</f>
        <v/>
      </c>
      <c r="AP2386" s="46" t="str">
        <f>TRIM(Table1[[#This Row],[Departments-Prgrams]])</f>
        <v/>
      </c>
      <c r="AQ2386" s="46" t="str">
        <f>TRIM(Table1[[#This Row],[Grant]])</f>
        <v/>
      </c>
      <c r="AR2386" s="46" t="str">
        <f>TRIM(Table1[[#This Row],[Staff ID]])</f>
        <v/>
      </c>
      <c r="AS2386" s="46" t="str">
        <f>IF(TRIM(Table1[[#This Row],[Budget Code]])=0,"",TRIM(Table1[[#This Row],[Budget Code]]))</f>
        <v/>
      </c>
      <c r="AT2386" s="46" t="str">
        <f>IF(Table1[[#This Row],[Line Description]]&lt;&gt;"",Table1[[#This Row],[Line Description]],"")</f>
        <v/>
      </c>
      <c r="AU2386" s="46" t="str">
        <f>IF(Table1[[#This Row],[Cur_Amount Debit]]&gt;0,ROUND(Table1[[#This Row],[Cur_Amount Debit]],2),"")</f>
        <v/>
      </c>
      <c r="AV2386" s="46" t="str">
        <f>IF(Table1[[#This Row],[Cur_Amount Credit]]&gt;0,ROUND(Table1[[#This Row],[Cur_Amount Credit]],2),"")</f>
        <v/>
      </c>
      <c r="AW2386" s="46" t="str">
        <f>LEFT(Table1[[#This Row],[Cur]],3)</f>
        <v/>
      </c>
      <c r="AX2386" s="59"/>
      <c r="AY2386" s="46"/>
      <c r="AZ2386" s="46" t="str">
        <f>IF(Table1[[#This Row],[Cur]]&lt;&gt;"",IF(Table1[[#This Row],[Cur]]="USD","",ExchangeRate),"")</f>
        <v/>
      </c>
      <c r="BA2386" s="46" t="str">
        <f>IF(Table1[[#This Row],[Grant]]&lt;&gt;"",VLOOKUP(Table1[[#This Row],[Grant]],Grants!B:D,3),"")</f>
        <v/>
      </c>
      <c r="BB2386" s="46" t="str">
        <f>TRIM(Table1[[#This Row],[Vendor ID]])</f>
        <v/>
      </c>
      <c r="BC2386">
        <f>IF(Table1[[#This Row],[Reference Number]]=Q2385,BC2385,BC2385+1)</f>
        <v>2</v>
      </c>
    </row>
    <row r="2387" spans="1:55" ht="11.25" hidden="1" customHeight="1">
      <c r="A2387" s="1"/>
      <c r="B2387" s="88" t="str">
        <f>IF(Table1[[#This Row],[Posting Date]]&lt;&gt;"",IF(Table1[[#This Row],[Reference Number]]=Q2386,B2386+1,1),"")</f>
        <v/>
      </c>
      <c r="C2387" s="61"/>
      <c r="D2387" s="61"/>
      <c r="E2387" s="218"/>
      <c r="F2387" s="143" t="str">
        <f>IFERROR(IF(VLOOKUP(Table1[[#This Row],[Budget Code Description]],Dimentions!$X$6:$AC$132,2,FALSE)="","",VLOOKUP(Table1[[#This Row],[Budget Code Description]],Dimentions!$X$6:$AC$132,2,FALSE)),"")</f>
        <v/>
      </c>
      <c r="G2387" s="143" t="str">
        <f>IFERROR(VLOOKUP(Table1[[#This Row],[Budget Code Description]],Dimentions!$X$6:$AC$132,3,FALSE),"")</f>
        <v/>
      </c>
      <c r="H2387" s="64" t="str">
        <f>IFERROR(VLOOKUP(Table1[[#This Row],[Account]],Dimentions!$S$6:$V$233,2,FALSE),"")</f>
        <v/>
      </c>
      <c r="I2387" s="62">
        <f>_xlfn.NUMBERVALUE(LEFT(Table1[[#This Row],[Account]],1))</f>
        <v>0</v>
      </c>
      <c r="J2387" s="62" t="str">
        <f>IFERROR(VLOOKUP(Table1[[#This Row],[Budget Code Description]],Table6[#All],7,FALSE),"")</f>
        <v/>
      </c>
      <c r="K2387" s="143" t="str">
        <f>IFERROR(VLOOKUP(Table1[[#This Row],[Budget Code Description]],Table6[#All],8,FALSE),"")</f>
        <v/>
      </c>
      <c r="L2387" s="63"/>
      <c r="M2387" s="65" t="str">
        <f>IFERROR(VLOOKUP(Table1[[#This Row],[Staff ID]],Table2[],2,FALSE),"")</f>
        <v/>
      </c>
      <c r="N2387" s="211" t="str">
        <f>IFERROR(IF(VLOOKUP(Table1[[#This Row],[Budget Code Description]],Dimentions!$X$6:$AC$97,4,FALSE)="","",VLOOKUP(Table1[[#This Row],[Budget Code Description]],Dimentions!$X$6:$AC$97,4,FALSE)),"")</f>
        <v/>
      </c>
      <c r="O2387" s="65" t="str">
        <f>IFERROR(VLOOKUP(Table1[[#This Row],[Vendor ID]],Table549[],2,FALSE),"")</f>
        <v/>
      </c>
      <c r="P2387" s="63"/>
      <c r="Q2387" s="143" t="str">
        <f>IF(Table1[[#This Row],[Posting Date]]&lt;&gt;"",$D$9,"")</f>
        <v/>
      </c>
      <c r="R2387" s="159" t="str">
        <f>IF(Table1[[#This Row],[Posting Date]]&lt;&gt;"",$D$10,"")</f>
        <v/>
      </c>
      <c r="S2387" s="66"/>
      <c r="T2387" s="63"/>
      <c r="U2387" s="67"/>
      <c r="V2387" s="67"/>
      <c r="W2387" s="67" t="str">
        <f t="shared" si="37"/>
        <v/>
      </c>
      <c r="X2387" s="161" t="str">
        <f>IF(E2387="","",(IF(Table1[[#This Row],[Cur]]="USD",Table1[[#This Row],[Cur_Amount Debit]],Table1[[#This Row],[Cur_Amount Debit]]/Table1[[#This Row],[Exchange Rate]])))</f>
        <v/>
      </c>
      <c r="Y2387" s="161" t="str">
        <f>IF(E2387="","",(IF(Table1[[#This Row],[Cur]]="USD",Table1[[#This Row],[Cur_Amount Credit]],Table1[[#This Row],[Cur_Amount Credit]]/ExchangeRate)))</f>
        <v/>
      </c>
      <c r="Z2387" s="203" t="str">
        <f>IF(E2387="","",(Table1[[#This Row],[Debit USD]]-Table1[[#This Row],[Credit USD]]))</f>
        <v/>
      </c>
      <c r="AA2387" s="122"/>
      <c r="AB2387" s="1"/>
      <c r="AC2387" s="15"/>
      <c r="AD2387" s="15" t="str">
        <f>IF(AND(OR(Table1[[#This Row],[Account]]="15030",Table1[[#This Row],[Account]]="15035",Table1[[#This Row],[Account]]="20150"),Table1[[#This Row],[Vendor ID]]=""),1,"")</f>
        <v/>
      </c>
      <c r="AE2387" s="15"/>
      <c r="AF2387" s="15"/>
      <c r="AG2387" s="15"/>
      <c r="AH2387" s="46" t="str">
        <f>IF(Table1[[#This Row],[Posting Date]]&lt;&gt;"","GJ-"&amp;CountryID,"")</f>
        <v/>
      </c>
      <c r="AI2387" s="59" t="str">
        <f>IF(Table1[[#This Row],[Posting Date]]&lt;&gt;"",Table1[[#This Row],[Posting Date]],"")</f>
        <v/>
      </c>
      <c r="AJ2387" s="46"/>
      <c r="AK2387" s="46" t="str">
        <f>IF(Table1[[#This Row],[Description]]&lt;&gt;"",Table1[[#This Row],[Description]],"")</f>
        <v/>
      </c>
      <c r="AL2387" s="46" t="str">
        <f>IF(Table1[[#This Row],[Posting Date]]&lt;&gt;"",Table1[[#This Row],[Reference Number]],"")</f>
        <v/>
      </c>
      <c r="AM2387" s="46" t="str">
        <f>TRIM(Table1[[#This Row],[Line '#]])</f>
        <v/>
      </c>
      <c r="AN2387" s="46" t="str">
        <f>TRIM(Table1[[#This Row],[Account]])</f>
        <v/>
      </c>
      <c r="AO2387" s="46" t="str">
        <f>IF(Table1[[#This Row],[Posting Date]]&lt;&gt;"",$D$5,"")</f>
        <v/>
      </c>
      <c r="AP2387" s="46" t="str">
        <f>TRIM(Table1[[#This Row],[Departments-Prgrams]])</f>
        <v/>
      </c>
      <c r="AQ2387" s="46" t="str">
        <f>TRIM(Table1[[#This Row],[Grant]])</f>
        <v/>
      </c>
      <c r="AR2387" s="46" t="str">
        <f>TRIM(Table1[[#This Row],[Staff ID]])</f>
        <v/>
      </c>
      <c r="AS2387" s="46" t="str">
        <f>IF(TRIM(Table1[[#This Row],[Budget Code]])=0,"",TRIM(Table1[[#This Row],[Budget Code]]))</f>
        <v/>
      </c>
      <c r="AT2387" s="46" t="str">
        <f>IF(Table1[[#This Row],[Line Description]]&lt;&gt;"",Table1[[#This Row],[Line Description]],"")</f>
        <v/>
      </c>
      <c r="AU2387" s="46" t="str">
        <f>IF(Table1[[#This Row],[Cur_Amount Debit]]&gt;0,ROUND(Table1[[#This Row],[Cur_Amount Debit]],2),"")</f>
        <v/>
      </c>
      <c r="AV2387" s="46" t="str">
        <f>IF(Table1[[#This Row],[Cur_Amount Credit]]&gt;0,ROUND(Table1[[#This Row],[Cur_Amount Credit]],2),"")</f>
        <v/>
      </c>
      <c r="AW2387" s="46" t="str">
        <f>LEFT(Table1[[#This Row],[Cur]],3)</f>
        <v/>
      </c>
      <c r="AX2387" s="59"/>
      <c r="AY2387" s="46"/>
      <c r="AZ2387" s="46" t="str">
        <f>IF(Table1[[#This Row],[Cur]]&lt;&gt;"",IF(Table1[[#This Row],[Cur]]="USD","",ExchangeRate),"")</f>
        <v/>
      </c>
      <c r="BA2387" s="46" t="str">
        <f>IF(Table1[[#This Row],[Grant]]&lt;&gt;"",VLOOKUP(Table1[[#This Row],[Grant]],Grants!B:D,3),"")</f>
        <v/>
      </c>
      <c r="BB2387" s="46" t="str">
        <f>TRIM(Table1[[#This Row],[Vendor ID]])</f>
        <v/>
      </c>
      <c r="BC2387">
        <f>IF(Table1[[#This Row],[Reference Number]]=Q2386,BC2386,BC2386+1)</f>
        <v>2</v>
      </c>
    </row>
    <row r="2388" spans="1:55" ht="11.25" hidden="1" customHeight="1">
      <c r="A2388" s="1"/>
      <c r="B2388" s="88" t="str">
        <f>IF(Table1[[#This Row],[Posting Date]]&lt;&gt;"",IF(Table1[[#This Row],[Reference Number]]=Q2387,B2387+1,1),"")</f>
        <v/>
      </c>
      <c r="C2388" s="61"/>
      <c r="D2388" s="61"/>
      <c r="E2388" s="218"/>
      <c r="F2388" s="143" t="str">
        <f>IFERROR(IF(VLOOKUP(Table1[[#This Row],[Budget Code Description]],Dimentions!$X$6:$AC$132,2,FALSE)="","",VLOOKUP(Table1[[#This Row],[Budget Code Description]],Dimentions!$X$6:$AC$132,2,FALSE)),"")</f>
        <v/>
      </c>
      <c r="G2388" s="143" t="str">
        <f>IFERROR(VLOOKUP(Table1[[#This Row],[Budget Code Description]],Dimentions!$X$6:$AC$132,3,FALSE),"")</f>
        <v/>
      </c>
      <c r="H2388" s="64" t="str">
        <f>IFERROR(VLOOKUP(Table1[[#This Row],[Account]],Dimentions!$S$6:$V$233,2,FALSE),"")</f>
        <v/>
      </c>
      <c r="I2388" s="62">
        <f>_xlfn.NUMBERVALUE(LEFT(Table1[[#This Row],[Account]],1))</f>
        <v>0</v>
      </c>
      <c r="J2388" s="62" t="str">
        <f>IFERROR(VLOOKUP(Table1[[#This Row],[Budget Code Description]],Table6[#All],7,FALSE),"")</f>
        <v/>
      </c>
      <c r="K2388" s="143" t="str">
        <f>IFERROR(VLOOKUP(Table1[[#This Row],[Budget Code Description]],Table6[#All],8,FALSE),"")</f>
        <v/>
      </c>
      <c r="L2388" s="63"/>
      <c r="M2388" s="65" t="str">
        <f>IFERROR(VLOOKUP(Table1[[#This Row],[Staff ID]],Table2[],2,FALSE),"")</f>
        <v/>
      </c>
      <c r="N2388" s="211" t="str">
        <f>IFERROR(IF(VLOOKUP(Table1[[#This Row],[Budget Code Description]],Dimentions!$X$6:$AC$97,4,FALSE)="","",VLOOKUP(Table1[[#This Row],[Budget Code Description]],Dimentions!$X$6:$AC$97,4,FALSE)),"")</f>
        <v/>
      </c>
      <c r="O2388" s="65" t="str">
        <f>IFERROR(VLOOKUP(Table1[[#This Row],[Vendor ID]],Table549[],2,FALSE),"")</f>
        <v/>
      </c>
      <c r="P2388" s="63"/>
      <c r="Q2388" s="143" t="str">
        <f>IF(Table1[[#This Row],[Posting Date]]&lt;&gt;"",$D$9,"")</f>
        <v/>
      </c>
      <c r="R2388" s="159" t="str">
        <f>IF(Table1[[#This Row],[Posting Date]]&lt;&gt;"",$D$10,"")</f>
        <v/>
      </c>
      <c r="S2388" s="66"/>
      <c r="T2388" s="63"/>
      <c r="U2388" s="67"/>
      <c r="V2388" s="67"/>
      <c r="W2388" s="67" t="str">
        <f t="shared" si="37"/>
        <v/>
      </c>
      <c r="X2388" s="161" t="str">
        <f>IF(E2388="","",(IF(Table1[[#This Row],[Cur]]="USD",Table1[[#This Row],[Cur_Amount Debit]],Table1[[#This Row],[Cur_Amount Debit]]/Table1[[#This Row],[Exchange Rate]])))</f>
        <v/>
      </c>
      <c r="Y2388" s="161" t="str">
        <f>IF(E2388="","",(IF(Table1[[#This Row],[Cur]]="USD",Table1[[#This Row],[Cur_Amount Credit]],Table1[[#This Row],[Cur_Amount Credit]]/ExchangeRate)))</f>
        <v/>
      </c>
      <c r="Z2388" s="203" t="str">
        <f>IF(E2388="","",(Table1[[#This Row],[Debit USD]]-Table1[[#This Row],[Credit USD]]))</f>
        <v/>
      </c>
      <c r="AA2388" s="122"/>
      <c r="AB2388" s="1"/>
      <c r="AC2388" s="15"/>
      <c r="AD2388" s="15" t="str">
        <f>IF(AND(OR(Table1[[#This Row],[Account]]="15030",Table1[[#This Row],[Account]]="15035",Table1[[#This Row],[Account]]="20150"),Table1[[#This Row],[Vendor ID]]=""),1,"")</f>
        <v/>
      </c>
      <c r="AE2388" s="15"/>
      <c r="AF2388" s="15"/>
      <c r="AG2388" s="15"/>
      <c r="AH2388" s="46" t="str">
        <f>IF(Table1[[#This Row],[Posting Date]]&lt;&gt;"","GJ-"&amp;CountryID,"")</f>
        <v/>
      </c>
      <c r="AI2388" s="59" t="str">
        <f>IF(Table1[[#This Row],[Posting Date]]&lt;&gt;"",Table1[[#This Row],[Posting Date]],"")</f>
        <v/>
      </c>
      <c r="AJ2388" s="46"/>
      <c r="AK2388" s="46" t="str">
        <f>IF(Table1[[#This Row],[Description]]&lt;&gt;"",Table1[[#This Row],[Description]],"")</f>
        <v/>
      </c>
      <c r="AL2388" s="46" t="str">
        <f>IF(Table1[[#This Row],[Posting Date]]&lt;&gt;"",Table1[[#This Row],[Reference Number]],"")</f>
        <v/>
      </c>
      <c r="AM2388" s="46" t="str">
        <f>TRIM(Table1[[#This Row],[Line '#]])</f>
        <v/>
      </c>
      <c r="AN2388" s="46" t="str">
        <f>TRIM(Table1[[#This Row],[Account]])</f>
        <v/>
      </c>
      <c r="AO2388" s="46" t="str">
        <f>IF(Table1[[#This Row],[Posting Date]]&lt;&gt;"",$D$5,"")</f>
        <v/>
      </c>
      <c r="AP2388" s="46" t="str">
        <f>TRIM(Table1[[#This Row],[Departments-Prgrams]])</f>
        <v/>
      </c>
      <c r="AQ2388" s="46" t="str">
        <f>TRIM(Table1[[#This Row],[Grant]])</f>
        <v/>
      </c>
      <c r="AR2388" s="46" t="str">
        <f>TRIM(Table1[[#This Row],[Staff ID]])</f>
        <v/>
      </c>
      <c r="AS2388" s="46" t="str">
        <f>IF(TRIM(Table1[[#This Row],[Budget Code]])=0,"",TRIM(Table1[[#This Row],[Budget Code]]))</f>
        <v/>
      </c>
      <c r="AT2388" s="46" t="str">
        <f>IF(Table1[[#This Row],[Line Description]]&lt;&gt;"",Table1[[#This Row],[Line Description]],"")</f>
        <v/>
      </c>
      <c r="AU2388" s="46" t="str">
        <f>IF(Table1[[#This Row],[Cur_Amount Debit]]&gt;0,ROUND(Table1[[#This Row],[Cur_Amount Debit]],2),"")</f>
        <v/>
      </c>
      <c r="AV2388" s="46" t="str">
        <f>IF(Table1[[#This Row],[Cur_Amount Credit]]&gt;0,ROUND(Table1[[#This Row],[Cur_Amount Credit]],2),"")</f>
        <v/>
      </c>
      <c r="AW2388" s="46" t="str">
        <f>LEFT(Table1[[#This Row],[Cur]],3)</f>
        <v/>
      </c>
      <c r="AX2388" s="59"/>
      <c r="AY2388" s="46"/>
      <c r="AZ2388" s="46" t="str">
        <f>IF(Table1[[#This Row],[Cur]]&lt;&gt;"",IF(Table1[[#This Row],[Cur]]="USD","",ExchangeRate),"")</f>
        <v/>
      </c>
      <c r="BA2388" s="46" t="str">
        <f>IF(Table1[[#This Row],[Grant]]&lt;&gt;"",VLOOKUP(Table1[[#This Row],[Grant]],Grants!B:D,3),"")</f>
        <v/>
      </c>
      <c r="BB2388" s="46" t="str">
        <f>TRIM(Table1[[#This Row],[Vendor ID]])</f>
        <v/>
      </c>
      <c r="BC2388">
        <f>IF(Table1[[#This Row],[Reference Number]]=Q2387,BC2387,BC2387+1)</f>
        <v>2</v>
      </c>
    </row>
    <row r="2389" spans="1:55" ht="11.25" hidden="1" customHeight="1">
      <c r="A2389" s="1"/>
      <c r="B2389" s="88" t="str">
        <f>IF(Table1[[#This Row],[Posting Date]]&lt;&gt;"",IF(Table1[[#This Row],[Reference Number]]=Q2388,B2388+1,1),"")</f>
        <v/>
      </c>
      <c r="C2389" s="61"/>
      <c r="D2389" s="61"/>
      <c r="E2389" s="218"/>
      <c r="F2389" s="143" t="str">
        <f>IFERROR(IF(VLOOKUP(Table1[[#This Row],[Budget Code Description]],Dimentions!$X$6:$AC$132,2,FALSE)="","",VLOOKUP(Table1[[#This Row],[Budget Code Description]],Dimentions!$X$6:$AC$132,2,FALSE)),"")</f>
        <v/>
      </c>
      <c r="G2389" s="143" t="str">
        <f>IFERROR(VLOOKUP(Table1[[#This Row],[Budget Code Description]],Dimentions!$X$6:$AC$132,3,FALSE),"")</f>
        <v/>
      </c>
      <c r="H2389" s="64" t="str">
        <f>IFERROR(VLOOKUP(Table1[[#This Row],[Account]],Dimentions!$S$6:$V$233,2,FALSE),"")</f>
        <v/>
      </c>
      <c r="I2389" s="62">
        <f>_xlfn.NUMBERVALUE(LEFT(Table1[[#This Row],[Account]],1))</f>
        <v>0</v>
      </c>
      <c r="J2389" s="62" t="str">
        <f>IFERROR(VLOOKUP(Table1[[#This Row],[Budget Code Description]],Table6[#All],7,FALSE),"")</f>
        <v/>
      </c>
      <c r="K2389" s="143" t="str">
        <f>IFERROR(VLOOKUP(Table1[[#This Row],[Budget Code Description]],Table6[#All],8,FALSE),"")</f>
        <v/>
      </c>
      <c r="L2389" s="63"/>
      <c r="M2389" s="65" t="str">
        <f>IFERROR(VLOOKUP(Table1[[#This Row],[Staff ID]],Table2[],2,FALSE),"")</f>
        <v/>
      </c>
      <c r="N2389" s="211" t="str">
        <f>IFERROR(IF(VLOOKUP(Table1[[#This Row],[Budget Code Description]],Dimentions!$X$6:$AC$97,4,FALSE)="","",VLOOKUP(Table1[[#This Row],[Budget Code Description]],Dimentions!$X$6:$AC$97,4,FALSE)),"")</f>
        <v/>
      </c>
      <c r="O2389" s="65" t="str">
        <f>IFERROR(VLOOKUP(Table1[[#This Row],[Vendor ID]],Table549[],2,FALSE),"")</f>
        <v/>
      </c>
      <c r="P2389" s="63"/>
      <c r="Q2389" s="143" t="str">
        <f>IF(Table1[[#This Row],[Posting Date]]&lt;&gt;"",$D$9,"")</f>
        <v/>
      </c>
      <c r="R2389" s="159" t="str">
        <f>IF(Table1[[#This Row],[Posting Date]]&lt;&gt;"",$D$10,"")</f>
        <v/>
      </c>
      <c r="S2389" s="66"/>
      <c r="T2389" s="63"/>
      <c r="U2389" s="67"/>
      <c r="V2389" s="67"/>
      <c r="W2389" s="67" t="str">
        <f t="shared" si="37"/>
        <v/>
      </c>
      <c r="X2389" s="161" t="str">
        <f>IF(E2389="","",(IF(Table1[[#This Row],[Cur]]="USD",Table1[[#This Row],[Cur_Amount Debit]],Table1[[#This Row],[Cur_Amount Debit]]/Table1[[#This Row],[Exchange Rate]])))</f>
        <v/>
      </c>
      <c r="Y2389" s="161" t="str">
        <f>IF(E2389="","",(IF(Table1[[#This Row],[Cur]]="USD",Table1[[#This Row],[Cur_Amount Credit]],Table1[[#This Row],[Cur_Amount Credit]]/ExchangeRate)))</f>
        <v/>
      </c>
      <c r="Z2389" s="203" t="str">
        <f>IF(E2389="","",(Table1[[#This Row],[Debit USD]]-Table1[[#This Row],[Credit USD]]))</f>
        <v/>
      </c>
      <c r="AA2389" s="122"/>
      <c r="AB2389" s="1"/>
      <c r="AC2389" s="15"/>
      <c r="AD2389" s="15" t="str">
        <f>IF(AND(OR(Table1[[#This Row],[Account]]="15030",Table1[[#This Row],[Account]]="15035",Table1[[#This Row],[Account]]="20150"),Table1[[#This Row],[Vendor ID]]=""),1,"")</f>
        <v/>
      </c>
      <c r="AE2389" s="15"/>
      <c r="AF2389" s="15"/>
      <c r="AG2389" s="15"/>
      <c r="AH2389" s="46" t="str">
        <f>IF(Table1[[#This Row],[Posting Date]]&lt;&gt;"","GJ-"&amp;CountryID,"")</f>
        <v/>
      </c>
      <c r="AI2389" s="59" t="str">
        <f>IF(Table1[[#This Row],[Posting Date]]&lt;&gt;"",Table1[[#This Row],[Posting Date]],"")</f>
        <v/>
      </c>
      <c r="AJ2389" s="46"/>
      <c r="AK2389" s="46" t="str">
        <f>IF(Table1[[#This Row],[Description]]&lt;&gt;"",Table1[[#This Row],[Description]],"")</f>
        <v/>
      </c>
      <c r="AL2389" s="46" t="str">
        <f>IF(Table1[[#This Row],[Posting Date]]&lt;&gt;"",Table1[[#This Row],[Reference Number]],"")</f>
        <v/>
      </c>
      <c r="AM2389" s="46" t="str">
        <f>TRIM(Table1[[#This Row],[Line '#]])</f>
        <v/>
      </c>
      <c r="AN2389" s="46" t="str">
        <f>TRIM(Table1[[#This Row],[Account]])</f>
        <v/>
      </c>
      <c r="AO2389" s="46" t="str">
        <f>IF(Table1[[#This Row],[Posting Date]]&lt;&gt;"",$D$5,"")</f>
        <v/>
      </c>
      <c r="AP2389" s="46" t="str">
        <f>TRIM(Table1[[#This Row],[Departments-Prgrams]])</f>
        <v/>
      </c>
      <c r="AQ2389" s="46" t="str">
        <f>TRIM(Table1[[#This Row],[Grant]])</f>
        <v/>
      </c>
      <c r="AR2389" s="46" t="str">
        <f>TRIM(Table1[[#This Row],[Staff ID]])</f>
        <v/>
      </c>
      <c r="AS2389" s="46" t="str">
        <f>IF(TRIM(Table1[[#This Row],[Budget Code]])=0,"",TRIM(Table1[[#This Row],[Budget Code]]))</f>
        <v/>
      </c>
      <c r="AT2389" s="46" t="str">
        <f>IF(Table1[[#This Row],[Line Description]]&lt;&gt;"",Table1[[#This Row],[Line Description]],"")</f>
        <v/>
      </c>
      <c r="AU2389" s="46" t="str">
        <f>IF(Table1[[#This Row],[Cur_Amount Debit]]&gt;0,ROUND(Table1[[#This Row],[Cur_Amount Debit]],2),"")</f>
        <v/>
      </c>
      <c r="AV2389" s="46" t="str">
        <f>IF(Table1[[#This Row],[Cur_Amount Credit]]&gt;0,ROUND(Table1[[#This Row],[Cur_Amount Credit]],2),"")</f>
        <v/>
      </c>
      <c r="AW2389" s="46" t="str">
        <f>LEFT(Table1[[#This Row],[Cur]],3)</f>
        <v/>
      </c>
      <c r="AX2389" s="59"/>
      <c r="AY2389" s="46"/>
      <c r="AZ2389" s="46" t="str">
        <f>IF(Table1[[#This Row],[Cur]]&lt;&gt;"",IF(Table1[[#This Row],[Cur]]="USD","",ExchangeRate),"")</f>
        <v/>
      </c>
      <c r="BA2389" s="46" t="str">
        <f>IF(Table1[[#This Row],[Grant]]&lt;&gt;"",VLOOKUP(Table1[[#This Row],[Grant]],Grants!B:D,3),"")</f>
        <v/>
      </c>
      <c r="BB2389" s="46" t="str">
        <f>TRIM(Table1[[#This Row],[Vendor ID]])</f>
        <v/>
      </c>
      <c r="BC2389">
        <f>IF(Table1[[#This Row],[Reference Number]]=Q2388,BC2388,BC2388+1)</f>
        <v>2</v>
      </c>
    </row>
    <row r="2390" spans="1:55" ht="11.25" hidden="1" customHeight="1">
      <c r="A2390" s="1"/>
      <c r="B2390" s="88" t="str">
        <f>IF(Table1[[#This Row],[Posting Date]]&lt;&gt;"",IF(Table1[[#This Row],[Reference Number]]=Q2389,B2389+1,1),"")</f>
        <v/>
      </c>
      <c r="C2390" s="61"/>
      <c r="D2390" s="61"/>
      <c r="E2390" s="218"/>
      <c r="F2390" s="143" t="str">
        <f>IFERROR(IF(VLOOKUP(Table1[[#This Row],[Budget Code Description]],Dimentions!$X$6:$AC$132,2,FALSE)="","",VLOOKUP(Table1[[#This Row],[Budget Code Description]],Dimentions!$X$6:$AC$132,2,FALSE)),"")</f>
        <v/>
      </c>
      <c r="G2390" s="143" t="str">
        <f>IFERROR(VLOOKUP(Table1[[#This Row],[Budget Code Description]],Dimentions!$X$6:$AC$132,3,FALSE),"")</f>
        <v/>
      </c>
      <c r="H2390" s="64" t="str">
        <f>IFERROR(VLOOKUP(Table1[[#This Row],[Account]],Dimentions!$S$6:$V$233,2,FALSE),"")</f>
        <v/>
      </c>
      <c r="I2390" s="62">
        <f>_xlfn.NUMBERVALUE(LEFT(Table1[[#This Row],[Account]],1))</f>
        <v>0</v>
      </c>
      <c r="J2390" s="62" t="str">
        <f>IFERROR(VLOOKUP(Table1[[#This Row],[Budget Code Description]],Table6[#All],7,FALSE),"")</f>
        <v/>
      </c>
      <c r="K2390" s="143" t="str">
        <f>IFERROR(VLOOKUP(Table1[[#This Row],[Budget Code Description]],Table6[#All],8,FALSE),"")</f>
        <v/>
      </c>
      <c r="L2390" s="63"/>
      <c r="M2390" s="65" t="str">
        <f>IFERROR(VLOOKUP(Table1[[#This Row],[Staff ID]],Table2[],2,FALSE),"")</f>
        <v/>
      </c>
      <c r="N2390" s="211" t="str">
        <f>IFERROR(IF(VLOOKUP(Table1[[#This Row],[Budget Code Description]],Dimentions!$X$6:$AC$97,4,FALSE)="","",VLOOKUP(Table1[[#This Row],[Budget Code Description]],Dimentions!$X$6:$AC$97,4,FALSE)),"")</f>
        <v/>
      </c>
      <c r="O2390" s="65" t="str">
        <f>IFERROR(VLOOKUP(Table1[[#This Row],[Vendor ID]],Table549[],2,FALSE),"")</f>
        <v/>
      </c>
      <c r="P2390" s="63"/>
      <c r="Q2390" s="143" t="str">
        <f>IF(Table1[[#This Row],[Posting Date]]&lt;&gt;"",$D$9,"")</f>
        <v/>
      </c>
      <c r="R2390" s="159" t="str">
        <f>IF(Table1[[#This Row],[Posting Date]]&lt;&gt;"",$D$10,"")</f>
        <v/>
      </c>
      <c r="S2390" s="66"/>
      <c r="T2390" s="63"/>
      <c r="U2390" s="67"/>
      <c r="V2390" s="67"/>
      <c r="W2390" s="67" t="str">
        <f t="shared" si="37"/>
        <v/>
      </c>
      <c r="X2390" s="161" t="str">
        <f>IF(E2390="","",(IF(Table1[[#This Row],[Cur]]="USD",Table1[[#This Row],[Cur_Amount Debit]],Table1[[#This Row],[Cur_Amount Debit]]/Table1[[#This Row],[Exchange Rate]])))</f>
        <v/>
      </c>
      <c r="Y2390" s="161" t="str">
        <f>IF(E2390="","",(IF(Table1[[#This Row],[Cur]]="USD",Table1[[#This Row],[Cur_Amount Credit]],Table1[[#This Row],[Cur_Amount Credit]]/ExchangeRate)))</f>
        <v/>
      </c>
      <c r="Z2390" s="203" t="str">
        <f>IF(E2390="","",(Table1[[#This Row],[Debit USD]]-Table1[[#This Row],[Credit USD]]))</f>
        <v/>
      </c>
      <c r="AA2390" s="122"/>
      <c r="AB2390" s="1"/>
      <c r="AC2390" s="15"/>
      <c r="AD2390" s="15" t="str">
        <f>IF(AND(OR(Table1[[#This Row],[Account]]="15030",Table1[[#This Row],[Account]]="15035",Table1[[#This Row],[Account]]="20150"),Table1[[#This Row],[Vendor ID]]=""),1,"")</f>
        <v/>
      </c>
      <c r="AE2390" s="15"/>
      <c r="AF2390" s="15"/>
      <c r="AG2390" s="15"/>
      <c r="AH2390" s="46" t="str">
        <f>IF(Table1[[#This Row],[Posting Date]]&lt;&gt;"","GJ-"&amp;CountryID,"")</f>
        <v/>
      </c>
      <c r="AI2390" s="59" t="str">
        <f>IF(Table1[[#This Row],[Posting Date]]&lt;&gt;"",Table1[[#This Row],[Posting Date]],"")</f>
        <v/>
      </c>
      <c r="AJ2390" s="46"/>
      <c r="AK2390" s="46" t="str">
        <f>IF(Table1[[#This Row],[Description]]&lt;&gt;"",Table1[[#This Row],[Description]],"")</f>
        <v/>
      </c>
      <c r="AL2390" s="46" t="str">
        <f>IF(Table1[[#This Row],[Posting Date]]&lt;&gt;"",Table1[[#This Row],[Reference Number]],"")</f>
        <v/>
      </c>
      <c r="AM2390" s="46" t="str">
        <f>TRIM(Table1[[#This Row],[Line '#]])</f>
        <v/>
      </c>
      <c r="AN2390" s="46" t="str">
        <f>TRIM(Table1[[#This Row],[Account]])</f>
        <v/>
      </c>
      <c r="AO2390" s="46" t="str">
        <f>IF(Table1[[#This Row],[Posting Date]]&lt;&gt;"",$D$5,"")</f>
        <v/>
      </c>
      <c r="AP2390" s="46" t="str">
        <f>TRIM(Table1[[#This Row],[Departments-Prgrams]])</f>
        <v/>
      </c>
      <c r="AQ2390" s="46" t="str">
        <f>TRIM(Table1[[#This Row],[Grant]])</f>
        <v/>
      </c>
      <c r="AR2390" s="46" t="str">
        <f>TRIM(Table1[[#This Row],[Staff ID]])</f>
        <v/>
      </c>
      <c r="AS2390" s="46" t="str">
        <f>IF(TRIM(Table1[[#This Row],[Budget Code]])=0,"",TRIM(Table1[[#This Row],[Budget Code]]))</f>
        <v/>
      </c>
      <c r="AT2390" s="46" t="str">
        <f>IF(Table1[[#This Row],[Line Description]]&lt;&gt;"",Table1[[#This Row],[Line Description]],"")</f>
        <v/>
      </c>
      <c r="AU2390" s="46" t="str">
        <f>IF(Table1[[#This Row],[Cur_Amount Debit]]&gt;0,ROUND(Table1[[#This Row],[Cur_Amount Debit]],2),"")</f>
        <v/>
      </c>
      <c r="AV2390" s="46" t="str">
        <f>IF(Table1[[#This Row],[Cur_Amount Credit]]&gt;0,ROUND(Table1[[#This Row],[Cur_Amount Credit]],2),"")</f>
        <v/>
      </c>
      <c r="AW2390" s="46" t="str">
        <f>LEFT(Table1[[#This Row],[Cur]],3)</f>
        <v/>
      </c>
      <c r="AX2390" s="59"/>
      <c r="AY2390" s="46"/>
      <c r="AZ2390" s="46" t="str">
        <f>IF(Table1[[#This Row],[Cur]]&lt;&gt;"",IF(Table1[[#This Row],[Cur]]="USD","",ExchangeRate),"")</f>
        <v/>
      </c>
      <c r="BA2390" s="46" t="str">
        <f>IF(Table1[[#This Row],[Grant]]&lt;&gt;"",VLOOKUP(Table1[[#This Row],[Grant]],Grants!B:D,3),"")</f>
        <v/>
      </c>
      <c r="BB2390" s="46" t="str">
        <f>TRIM(Table1[[#This Row],[Vendor ID]])</f>
        <v/>
      </c>
      <c r="BC2390">
        <f>IF(Table1[[#This Row],[Reference Number]]=Q2389,BC2389,BC2389+1)</f>
        <v>2</v>
      </c>
    </row>
    <row r="2391" spans="1:55" ht="11.25" hidden="1" customHeight="1">
      <c r="A2391" s="1"/>
      <c r="B2391" s="88" t="str">
        <f>IF(Table1[[#This Row],[Posting Date]]&lt;&gt;"",IF(Table1[[#This Row],[Reference Number]]=Q2390,B2390+1,1),"")</f>
        <v/>
      </c>
      <c r="C2391" s="61"/>
      <c r="D2391" s="61"/>
      <c r="E2391" s="218"/>
      <c r="F2391" s="143" t="str">
        <f>IFERROR(IF(VLOOKUP(Table1[[#This Row],[Budget Code Description]],Dimentions!$X$6:$AC$132,2,FALSE)="","",VLOOKUP(Table1[[#This Row],[Budget Code Description]],Dimentions!$X$6:$AC$132,2,FALSE)),"")</f>
        <v/>
      </c>
      <c r="G2391" s="143" t="str">
        <f>IFERROR(VLOOKUP(Table1[[#This Row],[Budget Code Description]],Dimentions!$X$6:$AC$132,3,FALSE),"")</f>
        <v/>
      </c>
      <c r="H2391" s="64" t="str">
        <f>IFERROR(VLOOKUP(Table1[[#This Row],[Account]],Dimentions!$S$6:$V$233,2,FALSE),"")</f>
        <v/>
      </c>
      <c r="I2391" s="62">
        <f>_xlfn.NUMBERVALUE(LEFT(Table1[[#This Row],[Account]],1))</f>
        <v>0</v>
      </c>
      <c r="J2391" s="62" t="str">
        <f>IFERROR(VLOOKUP(Table1[[#This Row],[Budget Code Description]],Table6[#All],7,FALSE),"")</f>
        <v/>
      </c>
      <c r="K2391" s="143" t="str">
        <f>IFERROR(VLOOKUP(Table1[[#This Row],[Budget Code Description]],Table6[#All],8,FALSE),"")</f>
        <v/>
      </c>
      <c r="L2391" s="63"/>
      <c r="M2391" s="65" t="str">
        <f>IFERROR(VLOOKUP(Table1[[#This Row],[Staff ID]],Table2[],2,FALSE),"")</f>
        <v/>
      </c>
      <c r="N2391" s="211" t="str">
        <f>IFERROR(IF(VLOOKUP(Table1[[#This Row],[Budget Code Description]],Dimentions!$X$6:$AC$97,4,FALSE)="","",VLOOKUP(Table1[[#This Row],[Budget Code Description]],Dimentions!$X$6:$AC$97,4,FALSE)),"")</f>
        <v/>
      </c>
      <c r="O2391" s="65" t="str">
        <f>IFERROR(VLOOKUP(Table1[[#This Row],[Vendor ID]],Table549[],2,FALSE),"")</f>
        <v/>
      </c>
      <c r="P2391" s="63"/>
      <c r="Q2391" s="143" t="str">
        <f>IF(Table1[[#This Row],[Posting Date]]&lt;&gt;"",$D$9,"")</f>
        <v/>
      </c>
      <c r="R2391" s="159" t="str">
        <f>IF(Table1[[#This Row],[Posting Date]]&lt;&gt;"",$D$10,"")</f>
        <v/>
      </c>
      <c r="S2391" s="66"/>
      <c r="T2391" s="63"/>
      <c r="U2391" s="67"/>
      <c r="V2391" s="67"/>
      <c r="W2391" s="67" t="str">
        <f t="shared" si="37"/>
        <v/>
      </c>
      <c r="X2391" s="161" t="str">
        <f>IF(E2391="","",(IF(Table1[[#This Row],[Cur]]="USD",Table1[[#This Row],[Cur_Amount Debit]],Table1[[#This Row],[Cur_Amount Debit]]/Table1[[#This Row],[Exchange Rate]])))</f>
        <v/>
      </c>
      <c r="Y2391" s="161" t="str">
        <f>IF(E2391="","",(IF(Table1[[#This Row],[Cur]]="USD",Table1[[#This Row],[Cur_Amount Credit]],Table1[[#This Row],[Cur_Amount Credit]]/ExchangeRate)))</f>
        <v/>
      </c>
      <c r="Z2391" s="203" t="str">
        <f>IF(E2391="","",(Table1[[#This Row],[Debit USD]]-Table1[[#This Row],[Credit USD]]))</f>
        <v/>
      </c>
      <c r="AA2391" s="122"/>
      <c r="AB2391" s="1"/>
      <c r="AC2391" s="15"/>
      <c r="AD2391" s="15" t="str">
        <f>IF(AND(OR(Table1[[#This Row],[Account]]="15030",Table1[[#This Row],[Account]]="15035",Table1[[#This Row],[Account]]="20150"),Table1[[#This Row],[Vendor ID]]=""),1,"")</f>
        <v/>
      </c>
      <c r="AE2391" s="15"/>
      <c r="AF2391" s="15"/>
      <c r="AG2391" s="15"/>
      <c r="AH2391" s="46" t="str">
        <f>IF(Table1[[#This Row],[Posting Date]]&lt;&gt;"","GJ-"&amp;CountryID,"")</f>
        <v/>
      </c>
      <c r="AI2391" s="59" t="str">
        <f>IF(Table1[[#This Row],[Posting Date]]&lt;&gt;"",Table1[[#This Row],[Posting Date]],"")</f>
        <v/>
      </c>
      <c r="AJ2391" s="46"/>
      <c r="AK2391" s="46" t="str">
        <f>IF(Table1[[#This Row],[Description]]&lt;&gt;"",Table1[[#This Row],[Description]],"")</f>
        <v/>
      </c>
      <c r="AL2391" s="46" t="str">
        <f>IF(Table1[[#This Row],[Posting Date]]&lt;&gt;"",Table1[[#This Row],[Reference Number]],"")</f>
        <v/>
      </c>
      <c r="AM2391" s="46" t="str">
        <f>TRIM(Table1[[#This Row],[Line '#]])</f>
        <v/>
      </c>
      <c r="AN2391" s="46" t="str">
        <f>TRIM(Table1[[#This Row],[Account]])</f>
        <v/>
      </c>
      <c r="AO2391" s="46" t="str">
        <f>IF(Table1[[#This Row],[Posting Date]]&lt;&gt;"",$D$5,"")</f>
        <v/>
      </c>
      <c r="AP2391" s="46" t="str">
        <f>TRIM(Table1[[#This Row],[Departments-Prgrams]])</f>
        <v/>
      </c>
      <c r="AQ2391" s="46" t="str">
        <f>TRIM(Table1[[#This Row],[Grant]])</f>
        <v/>
      </c>
      <c r="AR2391" s="46" t="str">
        <f>TRIM(Table1[[#This Row],[Staff ID]])</f>
        <v/>
      </c>
      <c r="AS2391" s="46" t="str">
        <f>IF(TRIM(Table1[[#This Row],[Budget Code]])=0,"",TRIM(Table1[[#This Row],[Budget Code]]))</f>
        <v/>
      </c>
      <c r="AT2391" s="46" t="str">
        <f>IF(Table1[[#This Row],[Line Description]]&lt;&gt;"",Table1[[#This Row],[Line Description]],"")</f>
        <v/>
      </c>
      <c r="AU2391" s="46" t="str">
        <f>IF(Table1[[#This Row],[Cur_Amount Debit]]&gt;0,ROUND(Table1[[#This Row],[Cur_Amount Debit]],2),"")</f>
        <v/>
      </c>
      <c r="AV2391" s="46" t="str">
        <f>IF(Table1[[#This Row],[Cur_Amount Credit]]&gt;0,ROUND(Table1[[#This Row],[Cur_Amount Credit]],2),"")</f>
        <v/>
      </c>
      <c r="AW2391" s="46" t="str">
        <f>LEFT(Table1[[#This Row],[Cur]],3)</f>
        <v/>
      </c>
      <c r="AX2391" s="59"/>
      <c r="AY2391" s="46"/>
      <c r="AZ2391" s="46" t="str">
        <f>IF(Table1[[#This Row],[Cur]]&lt;&gt;"",IF(Table1[[#This Row],[Cur]]="USD","",ExchangeRate),"")</f>
        <v/>
      </c>
      <c r="BA2391" s="46" t="str">
        <f>IF(Table1[[#This Row],[Grant]]&lt;&gt;"",VLOOKUP(Table1[[#This Row],[Grant]],Grants!B:D,3),"")</f>
        <v/>
      </c>
      <c r="BB2391" s="46" t="str">
        <f>TRIM(Table1[[#This Row],[Vendor ID]])</f>
        <v/>
      </c>
      <c r="BC2391">
        <f>IF(Table1[[#This Row],[Reference Number]]=Q2390,BC2390,BC2390+1)</f>
        <v>2</v>
      </c>
    </row>
    <row r="2392" spans="1:55" ht="11.25" hidden="1" customHeight="1">
      <c r="A2392" s="1"/>
      <c r="B2392" s="88" t="str">
        <f>IF(Table1[[#This Row],[Posting Date]]&lt;&gt;"",IF(Table1[[#This Row],[Reference Number]]=Q2391,B2391+1,1),"")</f>
        <v/>
      </c>
      <c r="C2392" s="61"/>
      <c r="D2392" s="61"/>
      <c r="E2392" s="218"/>
      <c r="F2392" s="143" t="str">
        <f>IFERROR(IF(VLOOKUP(Table1[[#This Row],[Budget Code Description]],Dimentions!$X$6:$AC$132,2,FALSE)="","",VLOOKUP(Table1[[#This Row],[Budget Code Description]],Dimentions!$X$6:$AC$132,2,FALSE)),"")</f>
        <v/>
      </c>
      <c r="G2392" s="143" t="str">
        <f>IFERROR(VLOOKUP(Table1[[#This Row],[Budget Code Description]],Dimentions!$X$6:$AC$132,3,FALSE),"")</f>
        <v/>
      </c>
      <c r="H2392" s="64" t="str">
        <f>IFERROR(VLOOKUP(Table1[[#This Row],[Account]],Dimentions!$S$6:$V$233,2,FALSE),"")</f>
        <v/>
      </c>
      <c r="I2392" s="62">
        <f>_xlfn.NUMBERVALUE(LEFT(Table1[[#This Row],[Account]],1))</f>
        <v>0</v>
      </c>
      <c r="J2392" s="62" t="str">
        <f>IFERROR(VLOOKUP(Table1[[#This Row],[Budget Code Description]],Table6[#All],7,FALSE),"")</f>
        <v/>
      </c>
      <c r="K2392" s="143" t="str">
        <f>IFERROR(VLOOKUP(Table1[[#This Row],[Budget Code Description]],Table6[#All],8,FALSE),"")</f>
        <v/>
      </c>
      <c r="L2392" s="63"/>
      <c r="M2392" s="65" t="str">
        <f>IFERROR(VLOOKUP(Table1[[#This Row],[Staff ID]],Table2[],2,FALSE),"")</f>
        <v/>
      </c>
      <c r="N2392" s="211" t="str">
        <f>IFERROR(IF(VLOOKUP(Table1[[#This Row],[Budget Code Description]],Dimentions!$X$6:$AC$97,4,FALSE)="","",VLOOKUP(Table1[[#This Row],[Budget Code Description]],Dimentions!$X$6:$AC$97,4,FALSE)),"")</f>
        <v/>
      </c>
      <c r="O2392" s="65" t="str">
        <f>IFERROR(VLOOKUP(Table1[[#This Row],[Vendor ID]],Table549[],2,FALSE),"")</f>
        <v/>
      </c>
      <c r="P2392" s="63"/>
      <c r="Q2392" s="143" t="str">
        <f>IF(Table1[[#This Row],[Posting Date]]&lt;&gt;"",$D$9,"")</f>
        <v/>
      </c>
      <c r="R2392" s="159" t="str">
        <f>IF(Table1[[#This Row],[Posting Date]]&lt;&gt;"",$D$10,"")</f>
        <v/>
      </c>
      <c r="S2392" s="66"/>
      <c r="T2392" s="63"/>
      <c r="U2392" s="67"/>
      <c r="V2392" s="67"/>
      <c r="W2392" s="67" t="str">
        <f t="shared" si="37"/>
        <v/>
      </c>
      <c r="X2392" s="161" t="str">
        <f>IF(E2392="","",(IF(Table1[[#This Row],[Cur]]="USD",Table1[[#This Row],[Cur_Amount Debit]],Table1[[#This Row],[Cur_Amount Debit]]/Table1[[#This Row],[Exchange Rate]])))</f>
        <v/>
      </c>
      <c r="Y2392" s="161" t="str">
        <f>IF(E2392="","",(IF(Table1[[#This Row],[Cur]]="USD",Table1[[#This Row],[Cur_Amount Credit]],Table1[[#This Row],[Cur_Amount Credit]]/ExchangeRate)))</f>
        <v/>
      </c>
      <c r="Z2392" s="203" t="str">
        <f>IF(E2392="","",(Table1[[#This Row],[Debit USD]]-Table1[[#This Row],[Credit USD]]))</f>
        <v/>
      </c>
      <c r="AA2392" s="122"/>
      <c r="AB2392" s="1"/>
      <c r="AC2392" s="15"/>
      <c r="AD2392" s="15" t="str">
        <f>IF(AND(OR(Table1[[#This Row],[Account]]="15030",Table1[[#This Row],[Account]]="15035",Table1[[#This Row],[Account]]="20150"),Table1[[#This Row],[Vendor ID]]=""),1,"")</f>
        <v/>
      </c>
      <c r="AE2392" s="15"/>
      <c r="AF2392" s="15"/>
      <c r="AG2392" s="15"/>
      <c r="AH2392" s="46" t="str">
        <f>IF(Table1[[#This Row],[Posting Date]]&lt;&gt;"","GJ-"&amp;CountryID,"")</f>
        <v/>
      </c>
      <c r="AI2392" s="59" t="str">
        <f>IF(Table1[[#This Row],[Posting Date]]&lt;&gt;"",Table1[[#This Row],[Posting Date]],"")</f>
        <v/>
      </c>
      <c r="AJ2392" s="46"/>
      <c r="AK2392" s="46" t="str">
        <f>IF(Table1[[#This Row],[Description]]&lt;&gt;"",Table1[[#This Row],[Description]],"")</f>
        <v/>
      </c>
      <c r="AL2392" s="46" t="str">
        <f>IF(Table1[[#This Row],[Posting Date]]&lt;&gt;"",Table1[[#This Row],[Reference Number]],"")</f>
        <v/>
      </c>
      <c r="AM2392" s="46" t="str">
        <f>TRIM(Table1[[#This Row],[Line '#]])</f>
        <v/>
      </c>
      <c r="AN2392" s="46" t="str">
        <f>TRIM(Table1[[#This Row],[Account]])</f>
        <v/>
      </c>
      <c r="AO2392" s="46" t="str">
        <f>IF(Table1[[#This Row],[Posting Date]]&lt;&gt;"",$D$5,"")</f>
        <v/>
      </c>
      <c r="AP2392" s="46" t="str">
        <f>TRIM(Table1[[#This Row],[Departments-Prgrams]])</f>
        <v/>
      </c>
      <c r="AQ2392" s="46" t="str">
        <f>TRIM(Table1[[#This Row],[Grant]])</f>
        <v/>
      </c>
      <c r="AR2392" s="46" t="str">
        <f>TRIM(Table1[[#This Row],[Staff ID]])</f>
        <v/>
      </c>
      <c r="AS2392" s="46" t="str">
        <f>IF(TRIM(Table1[[#This Row],[Budget Code]])=0,"",TRIM(Table1[[#This Row],[Budget Code]]))</f>
        <v/>
      </c>
      <c r="AT2392" s="46" t="str">
        <f>IF(Table1[[#This Row],[Line Description]]&lt;&gt;"",Table1[[#This Row],[Line Description]],"")</f>
        <v/>
      </c>
      <c r="AU2392" s="46" t="str">
        <f>IF(Table1[[#This Row],[Cur_Amount Debit]]&gt;0,ROUND(Table1[[#This Row],[Cur_Amount Debit]],2),"")</f>
        <v/>
      </c>
      <c r="AV2392" s="46" t="str">
        <f>IF(Table1[[#This Row],[Cur_Amount Credit]]&gt;0,ROUND(Table1[[#This Row],[Cur_Amount Credit]],2),"")</f>
        <v/>
      </c>
      <c r="AW2392" s="46" t="str">
        <f>LEFT(Table1[[#This Row],[Cur]],3)</f>
        <v/>
      </c>
      <c r="AX2392" s="59"/>
      <c r="AY2392" s="46"/>
      <c r="AZ2392" s="46" t="str">
        <f>IF(Table1[[#This Row],[Cur]]&lt;&gt;"",IF(Table1[[#This Row],[Cur]]="USD","",ExchangeRate),"")</f>
        <v/>
      </c>
      <c r="BA2392" s="46" t="str">
        <f>IF(Table1[[#This Row],[Grant]]&lt;&gt;"",VLOOKUP(Table1[[#This Row],[Grant]],Grants!B:D,3),"")</f>
        <v/>
      </c>
      <c r="BB2392" s="46" t="str">
        <f>TRIM(Table1[[#This Row],[Vendor ID]])</f>
        <v/>
      </c>
      <c r="BC2392">
        <f>IF(Table1[[#This Row],[Reference Number]]=Q2391,BC2391,BC2391+1)</f>
        <v>2</v>
      </c>
    </row>
    <row r="2393" spans="1:55" ht="11.25" hidden="1" customHeight="1">
      <c r="A2393" s="1"/>
      <c r="B2393" s="88" t="str">
        <f>IF(Table1[[#This Row],[Posting Date]]&lt;&gt;"",IF(Table1[[#This Row],[Reference Number]]=Q2392,B2392+1,1),"")</f>
        <v/>
      </c>
      <c r="C2393" s="61"/>
      <c r="D2393" s="61"/>
      <c r="E2393" s="218"/>
      <c r="F2393" s="143" t="str">
        <f>IFERROR(IF(VLOOKUP(Table1[[#This Row],[Budget Code Description]],Dimentions!$X$6:$AC$132,2,FALSE)="","",VLOOKUP(Table1[[#This Row],[Budget Code Description]],Dimentions!$X$6:$AC$132,2,FALSE)),"")</f>
        <v/>
      </c>
      <c r="G2393" s="143" t="str">
        <f>IFERROR(VLOOKUP(Table1[[#This Row],[Budget Code Description]],Dimentions!$X$6:$AC$132,3,FALSE),"")</f>
        <v/>
      </c>
      <c r="H2393" s="64" t="str">
        <f>IFERROR(VLOOKUP(Table1[[#This Row],[Account]],Dimentions!$S$6:$V$233,2,FALSE),"")</f>
        <v/>
      </c>
      <c r="I2393" s="62">
        <f>_xlfn.NUMBERVALUE(LEFT(Table1[[#This Row],[Account]],1))</f>
        <v>0</v>
      </c>
      <c r="J2393" s="62" t="str">
        <f>IFERROR(VLOOKUP(Table1[[#This Row],[Budget Code Description]],Table6[#All],7,FALSE),"")</f>
        <v/>
      </c>
      <c r="K2393" s="143" t="str">
        <f>IFERROR(VLOOKUP(Table1[[#This Row],[Budget Code Description]],Table6[#All],8,FALSE),"")</f>
        <v/>
      </c>
      <c r="L2393" s="63"/>
      <c r="M2393" s="65" t="str">
        <f>IFERROR(VLOOKUP(Table1[[#This Row],[Staff ID]],Table2[],2,FALSE),"")</f>
        <v/>
      </c>
      <c r="N2393" s="211" t="str">
        <f>IFERROR(IF(VLOOKUP(Table1[[#This Row],[Budget Code Description]],Dimentions!$X$6:$AC$97,4,FALSE)="","",VLOOKUP(Table1[[#This Row],[Budget Code Description]],Dimentions!$X$6:$AC$97,4,FALSE)),"")</f>
        <v/>
      </c>
      <c r="O2393" s="65" t="str">
        <f>IFERROR(VLOOKUP(Table1[[#This Row],[Vendor ID]],Table549[],2,FALSE),"")</f>
        <v/>
      </c>
      <c r="P2393" s="63"/>
      <c r="Q2393" s="143" t="str">
        <f>IF(Table1[[#This Row],[Posting Date]]&lt;&gt;"",$D$9,"")</f>
        <v/>
      </c>
      <c r="R2393" s="159" t="str">
        <f>IF(Table1[[#This Row],[Posting Date]]&lt;&gt;"",$D$10,"")</f>
        <v/>
      </c>
      <c r="S2393" s="66"/>
      <c r="T2393" s="63"/>
      <c r="U2393" s="67"/>
      <c r="V2393" s="67"/>
      <c r="W2393" s="67" t="str">
        <f t="shared" si="37"/>
        <v/>
      </c>
      <c r="X2393" s="161" t="str">
        <f>IF(E2393="","",(IF(Table1[[#This Row],[Cur]]="USD",Table1[[#This Row],[Cur_Amount Debit]],Table1[[#This Row],[Cur_Amount Debit]]/Table1[[#This Row],[Exchange Rate]])))</f>
        <v/>
      </c>
      <c r="Y2393" s="161" t="str">
        <f>IF(E2393="","",(IF(Table1[[#This Row],[Cur]]="USD",Table1[[#This Row],[Cur_Amount Credit]],Table1[[#This Row],[Cur_Amount Credit]]/ExchangeRate)))</f>
        <v/>
      </c>
      <c r="Z2393" s="203" t="str">
        <f>IF(E2393="","",(Table1[[#This Row],[Debit USD]]-Table1[[#This Row],[Credit USD]]))</f>
        <v/>
      </c>
      <c r="AA2393" s="122"/>
      <c r="AB2393" s="1"/>
      <c r="AC2393" s="15"/>
      <c r="AD2393" s="15" t="str">
        <f>IF(AND(OR(Table1[[#This Row],[Account]]="15030",Table1[[#This Row],[Account]]="15035",Table1[[#This Row],[Account]]="20150"),Table1[[#This Row],[Vendor ID]]=""),1,"")</f>
        <v/>
      </c>
      <c r="AE2393" s="15"/>
      <c r="AF2393" s="15"/>
      <c r="AG2393" s="15"/>
      <c r="AH2393" s="46" t="str">
        <f>IF(Table1[[#This Row],[Posting Date]]&lt;&gt;"","GJ-"&amp;CountryID,"")</f>
        <v/>
      </c>
      <c r="AI2393" s="59" t="str">
        <f>IF(Table1[[#This Row],[Posting Date]]&lt;&gt;"",Table1[[#This Row],[Posting Date]],"")</f>
        <v/>
      </c>
      <c r="AJ2393" s="46"/>
      <c r="AK2393" s="46" t="str">
        <f>IF(Table1[[#This Row],[Description]]&lt;&gt;"",Table1[[#This Row],[Description]],"")</f>
        <v/>
      </c>
      <c r="AL2393" s="46" t="str">
        <f>IF(Table1[[#This Row],[Posting Date]]&lt;&gt;"",Table1[[#This Row],[Reference Number]],"")</f>
        <v/>
      </c>
      <c r="AM2393" s="46" t="str">
        <f>TRIM(Table1[[#This Row],[Line '#]])</f>
        <v/>
      </c>
      <c r="AN2393" s="46" t="str">
        <f>TRIM(Table1[[#This Row],[Account]])</f>
        <v/>
      </c>
      <c r="AO2393" s="46" t="str">
        <f>IF(Table1[[#This Row],[Posting Date]]&lt;&gt;"",$D$5,"")</f>
        <v/>
      </c>
      <c r="AP2393" s="46" t="str">
        <f>TRIM(Table1[[#This Row],[Departments-Prgrams]])</f>
        <v/>
      </c>
      <c r="AQ2393" s="46" t="str">
        <f>TRIM(Table1[[#This Row],[Grant]])</f>
        <v/>
      </c>
      <c r="AR2393" s="46" t="str">
        <f>TRIM(Table1[[#This Row],[Staff ID]])</f>
        <v/>
      </c>
      <c r="AS2393" s="46" t="str">
        <f>IF(TRIM(Table1[[#This Row],[Budget Code]])=0,"",TRIM(Table1[[#This Row],[Budget Code]]))</f>
        <v/>
      </c>
      <c r="AT2393" s="46" t="str">
        <f>IF(Table1[[#This Row],[Line Description]]&lt;&gt;"",Table1[[#This Row],[Line Description]],"")</f>
        <v/>
      </c>
      <c r="AU2393" s="46" t="str">
        <f>IF(Table1[[#This Row],[Cur_Amount Debit]]&gt;0,ROUND(Table1[[#This Row],[Cur_Amount Debit]],2),"")</f>
        <v/>
      </c>
      <c r="AV2393" s="46" t="str">
        <f>IF(Table1[[#This Row],[Cur_Amount Credit]]&gt;0,ROUND(Table1[[#This Row],[Cur_Amount Credit]],2),"")</f>
        <v/>
      </c>
      <c r="AW2393" s="46" t="str">
        <f>LEFT(Table1[[#This Row],[Cur]],3)</f>
        <v/>
      </c>
      <c r="AX2393" s="59"/>
      <c r="AY2393" s="46"/>
      <c r="AZ2393" s="46" t="str">
        <f>IF(Table1[[#This Row],[Cur]]&lt;&gt;"",IF(Table1[[#This Row],[Cur]]="USD","",ExchangeRate),"")</f>
        <v/>
      </c>
      <c r="BA2393" s="46" t="str">
        <f>IF(Table1[[#This Row],[Grant]]&lt;&gt;"",VLOOKUP(Table1[[#This Row],[Grant]],Grants!B:D,3),"")</f>
        <v/>
      </c>
      <c r="BB2393" s="46" t="str">
        <f>TRIM(Table1[[#This Row],[Vendor ID]])</f>
        <v/>
      </c>
      <c r="BC2393">
        <f>IF(Table1[[#This Row],[Reference Number]]=Q2392,BC2392,BC2392+1)</f>
        <v>2</v>
      </c>
    </row>
    <row r="2394" spans="1:55" ht="11.25" hidden="1" customHeight="1">
      <c r="A2394" s="1"/>
      <c r="B2394" s="88" t="str">
        <f>IF(Table1[[#This Row],[Posting Date]]&lt;&gt;"",IF(Table1[[#This Row],[Reference Number]]=Q2393,B2393+1,1),"")</f>
        <v/>
      </c>
      <c r="C2394" s="61"/>
      <c r="D2394" s="61"/>
      <c r="E2394" s="218"/>
      <c r="F2394" s="143" t="str">
        <f>IFERROR(IF(VLOOKUP(Table1[[#This Row],[Budget Code Description]],Dimentions!$X$6:$AC$132,2,FALSE)="","",VLOOKUP(Table1[[#This Row],[Budget Code Description]],Dimentions!$X$6:$AC$132,2,FALSE)),"")</f>
        <v/>
      </c>
      <c r="G2394" s="143" t="str">
        <f>IFERROR(VLOOKUP(Table1[[#This Row],[Budget Code Description]],Dimentions!$X$6:$AC$132,3,FALSE),"")</f>
        <v/>
      </c>
      <c r="H2394" s="64" t="str">
        <f>IFERROR(VLOOKUP(Table1[[#This Row],[Account]],Dimentions!$S$6:$V$233,2,FALSE),"")</f>
        <v/>
      </c>
      <c r="I2394" s="62">
        <f>_xlfn.NUMBERVALUE(LEFT(Table1[[#This Row],[Account]],1))</f>
        <v>0</v>
      </c>
      <c r="J2394" s="62" t="str">
        <f>IFERROR(VLOOKUP(Table1[[#This Row],[Budget Code Description]],Table6[#All],7,FALSE),"")</f>
        <v/>
      </c>
      <c r="K2394" s="143" t="str">
        <f>IFERROR(VLOOKUP(Table1[[#This Row],[Budget Code Description]],Table6[#All],8,FALSE),"")</f>
        <v/>
      </c>
      <c r="L2394" s="63"/>
      <c r="M2394" s="65" t="str">
        <f>IFERROR(VLOOKUP(Table1[[#This Row],[Staff ID]],Table2[],2,FALSE),"")</f>
        <v/>
      </c>
      <c r="N2394" s="211" t="str">
        <f>IFERROR(IF(VLOOKUP(Table1[[#This Row],[Budget Code Description]],Dimentions!$X$6:$AC$97,4,FALSE)="","",VLOOKUP(Table1[[#This Row],[Budget Code Description]],Dimentions!$X$6:$AC$97,4,FALSE)),"")</f>
        <v/>
      </c>
      <c r="O2394" s="65" t="str">
        <f>IFERROR(VLOOKUP(Table1[[#This Row],[Vendor ID]],Table549[],2,FALSE),"")</f>
        <v/>
      </c>
      <c r="P2394" s="63"/>
      <c r="Q2394" s="143" t="str">
        <f>IF(Table1[[#This Row],[Posting Date]]&lt;&gt;"",$D$9,"")</f>
        <v/>
      </c>
      <c r="R2394" s="159" t="str">
        <f>IF(Table1[[#This Row],[Posting Date]]&lt;&gt;"",$D$10,"")</f>
        <v/>
      </c>
      <c r="S2394" s="66"/>
      <c r="T2394" s="63"/>
      <c r="U2394" s="67"/>
      <c r="V2394" s="67"/>
      <c r="W2394" s="67" t="str">
        <f t="shared" si="37"/>
        <v/>
      </c>
      <c r="X2394" s="161" t="str">
        <f>IF(E2394="","",(IF(Table1[[#This Row],[Cur]]="USD",Table1[[#This Row],[Cur_Amount Debit]],Table1[[#This Row],[Cur_Amount Debit]]/Table1[[#This Row],[Exchange Rate]])))</f>
        <v/>
      </c>
      <c r="Y2394" s="161" t="str">
        <f>IF(E2394="","",(IF(Table1[[#This Row],[Cur]]="USD",Table1[[#This Row],[Cur_Amount Credit]],Table1[[#This Row],[Cur_Amount Credit]]/ExchangeRate)))</f>
        <v/>
      </c>
      <c r="Z2394" s="203" t="str">
        <f>IF(E2394="","",(Table1[[#This Row],[Debit USD]]-Table1[[#This Row],[Credit USD]]))</f>
        <v/>
      </c>
      <c r="AA2394" s="122"/>
      <c r="AB2394" s="1"/>
      <c r="AC2394" s="15"/>
      <c r="AD2394" s="15" t="str">
        <f>IF(AND(OR(Table1[[#This Row],[Account]]="15030",Table1[[#This Row],[Account]]="15035",Table1[[#This Row],[Account]]="20150"),Table1[[#This Row],[Vendor ID]]=""),1,"")</f>
        <v/>
      </c>
      <c r="AE2394" s="15"/>
      <c r="AF2394" s="15"/>
      <c r="AG2394" s="15"/>
      <c r="AH2394" s="46" t="str">
        <f>IF(Table1[[#This Row],[Posting Date]]&lt;&gt;"","GJ-"&amp;CountryID,"")</f>
        <v/>
      </c>
      <c r="AI2394" s="59" t="str">
        <f>IF(Table1[[#This Row],[Posting Date]]&lt;&gt;"",Table1[[#This Row],[Posting Date]],"")</f>
        <v/>
      </c>
      <c r="AJ2394" s="46"/>
      <c r="AK2394" s="46" t="str">
        <f>IF(Table1[[#This Row],[Description]]&lt;&gt;"",Table1[[#This Row],[Description]],"")</f>
        <v/>
      </c>
      <c r="AL2394" s="46" t="str">
        <f>IF(Table1[[#This Row],[Posting Date]]&lt;&gt;"",Table1[[#This Row],[Reference Number]],"")</f>
        <v/>
      </c>
      <c r="AM2394" s="46" t="str">
        <f>TRIM(Table1[[#This Row],[Line '#]])</f>
        <v/>
      </c>
      <c r="AN2394" s="46" t="str">
        <f>TRIM(Table1[[#This Row],[Account]])</f>
        <v/>
      </c>
      <c r="AO2394" s="46" t="str">
        <f>IF(Table1[[#This Row],[Posting Date]]&lt;&gt;"",$D$5,"")</f>
        <v/>
      </c>
      <c r="AP2394" s="46" t="str">
        <f>TRIM(Table1[[#This Row],[Departments-Prgrams]])</f>
        <v/>
      </c>
      <c r="AQ2394" s="46" t="str">
        <f>TRIM(Table1[[#This Row],[Grant]])</f>
        <v/>
      </c>
      <c r="AR2394" s="46" t="str">
        <f>TRIM(Table1[[#This Row],[Staff ID]])</f>
        <v/>
      </c>
      <c r="AS2394" s="46" t="str">
        <f>IF(TRIM(Table1[[#This Row],[Budget Code]])=0,"",TRIM(Table1[[#This Row],[Budget Code]]))</f>
        <v/>
      </c>
      <c r="AT2394" s="46" t="str">
        <f>IF(Table1[[#This Row],[Line Description]]&lt;&gt;"",Table1[[#This Row],[Line Description]],"")</f>
        <v/>
      </c>
      <c r="AU2394" s="46" t="str">
        <f>IF(Table1[[#This Row],[Cur_Amount Debit]]&gt;0,ROUND(Table1[[#This Row],[Cur_Amount Debit]],2),"")</f>
        <v/>
      </c>
      <c r="AV2394" s="46" t="str">
        <f>IF(Table1[[#This Row],[Cur_Amount Credit]]&gt;0,ROUND(Table1[[#This Row],[Cur_Amount Credit]],2),"")</f>
        <v/>
      </c>
      <c r="AW2394" s="46" t="str">
        <f>LEFT(Table1[[#This Row],[Cur]],3)</f>
        <v/>
      </c>
      <c r="AX2394" s="59"/>
      <c r="AY2394" s="46"/>
      <c r="AZ2394" s="46" t="str">
        <f>IF(Table1[[#This Row],[Cur]]&lt;&gt;"",IF(Table1[[#This Row],[Cur]]="USD","",ExchangeRate),"")</f>
        <v/>
      </c>
      <c r="BA2394" s="46" t="str">
        <f>IF(Table1[[#This Row],[Grant]]&lt;&gt;"",VLOOKUP(Table1[[#This Row],[Grant]],Grants!B:D,3),"")</f>
        <v/>
      </c>
      <c r="BB2394" s="46" t="str">
        <f>TRIM(Table1[[#This Row],[Vendor ID]])</f>
        <v/>
      </c>
      <c r="BC2394">
        <f>IF(Table1[[#This Row],[Reference Number]]=Q2393,BC2393,BC2393+1)</f>
        <v>2</v>
      </c>
    </row>
    <row r="2395" spans="1:55" ht="11.25" hidden="1" customHeight="1">
      <c r="A2395" s="1"/>
      <c r="B2395" s="88" t="str">
        <f>IF(Table1[[#This Row],[Posting Date]]&lt;&gt;"",IF(Table1[[#This Row],[Reference Number]]=Q2394,B2394+1,1),"")</f>
        <v/>
      </c>
      <c r="C2395" s="61"/>
      <c r="D2395" s="61"/>
      <c r="E2395" s="218"/>
      <c r="F2395" s="143" t="str">
        <f>IFERROR(IF(VLOOKUP(Table1[[#This Row],[Budget Code Description]],Dimentions!$X$6:$AC$132,2,FALSE)="","",VLOOKUP(Table1[[#This Row],[Budget Code Description]],Dimentions!$X$6:$AC$132,2,FALSE)),"")</f>
        <v/>
      </c>
      <c r="G2395" s="143" t="str">
        <f>IFERROR(VLOOKUP(Table1[[#This Row],[Budget Code Description]],Dimentions!$X$6:$AC$132,3,FALSE),"")</f>
        <v/>
      </c>
      <c r="H2395" s="64" t="str">
        <f>IFERROR(VLOOKUP(Table1[[#This Row],[Account]],Dimentions!$S$6:$V$233,2,FALSE),"")</f>
        <v/>
      </c>
      <c r="I2395" s="62">
        <f>_xlfn.NUMBERVALUE(LEFT(Table1[[#This Row],[Account]],1))</f>
        <v>0</v>
      </c>
      <c r="J2395" s="62" t="str">
        <f>IFERROR(VLOOKUP(Table1[[#This Row],[Budget Code Description]],Table6[#All],7,FALSE),"")</f>
        <v/>
      </c>
      <c r="K2395" s="143" t="str">
        <f>IFERROR(VLOOKUP(Table1[[#This Row],[Budget Code Description]],Table6[#All],8,FALSE),"")</f>
        <v/>
      </c>
      <c r="L2395" s="63"/>
      <c r="M2395" s="65" t="str">
        <f>IFERROR(VLOOKUP(Table1[[#This Row],[Staff ID]],Table2[],2,FALSE),"")</f>
        <v/>
      </c>
      <c r="N2395" s="211" t="str">
        <f>IFERROR(IF(VLOOKUP(Table1[[#This Row],[Budget Code Description]],Dimentions!$X$6:$AC$97,4,FALSE)="","",VLOOKUP(Table1[[#This Row],[Budget Code Description]],Dimentions!$X$6:$AC$97,4,FALSE)),"")</f>
        <v/>
      </c>
      <c r="O2395" s="65" t="str">
        <f>IFERROR(VLOOKUP(Table1[[#This Row],[Vendor ID]],Table549[],2,FALSE),"")</f>
        <v/>
      </c>
      <c r="P2395" s="63"/>
      <c r="Q2395" s="143" t="str">
        <f>IF(Table1[[#This Row],[Posting Date]]&lt;&gt;"",$D$9,"")</f>
        <v/>
      </c>
      <c r="R2395" s="159" t="str">
        <f>IF(Table1[[#This Row],[Posting Date]]&lt;&gt;"",$D$10,"")</f>
        <v/>
      </c>
      <c r="S2395" s="66"/>
      <c r="T2395" s="63"/>
      <c r="U2395" s="67"/>
      <c r="V2395" s="67"/>
      <c r="W2395" s="67" t="str">
        <f t="shared" si="37"/>
        <v/>
      </c>
      <c r="X2395" s="161" t="str">
        <f>IF(E2395="","",(IF(Table1[[#This Row],[Cur]]="USD",Table1[[#This Row],[Cur_Amount Debit]],Table1[[#This Row],[Cur_Amount Debit]]/Table1[[#This Row],[Exchange Rate]])))</f>
        <v/>
      </c>
      <c r="Y2395" s="161" t="str">
        <f>IF(E2395="","",(IF(Table1[[#This Row],[Cur]]="USD",Table1[[#This Row],[Cur_Amount Credit]],Table1[[#This Row],[Cur_Amount Credit]]/ExchangeRate)))</f>
        <v/>
      </c>
      <c r="Z2395" s="203" t="str">
        <f>IF(E2395="","",(Table1[[#This Row],[Debit USD]]-Table1[[#This Row],[Credit USD]]))</f>
        <v/>
      </c>
      <c r="AA2395" s="122"/>
      <c r="AB2395" s="1"/>
      <c r="AC2395" s="15"/>
      <c r="AD2395" s="15" t="str">
        <f>IF(AND(OR(Table1[[#This Row],[Account]]="15030",Table1[[#This Row],[Account]]="15035",Table1[[#This Row],[Account]]="20150"),Table1[[#This Row],[Vendor ID]]=""),1,"")</f>
        <v/>
      </c>
      <c r="AE2395" s="15"/>
      <c r="AF2395" s="15"/>
      <c r="AG2395" s="15"/>
      <c r="AH2395" s="46" t="str">
        <f>IF(Table1[[#This Row],[Posting Date]]&lt;&gt;"","GJ-"&amp;CountryID,"")</f>
        <v/>
      </c>
      <c r="AI2395" s="59" t="str">
        <f>IF(Table1[[#This Row],[Posting Date]]&lt;&gt;"",Table1[[#This Row],[Posting Date]],"")</f>
        <v/>
      </c>
      <c r="AJ2395" s="46"/>
      <c r="AK2395" s="46" t="str">
        <f>IF(Table1[[#This Row],[Description]]&lt;&gt;"",Table1[[#This Row],[Description]],"")</f>
        <v/>
      </c>
      <c r="AL2395" s="46" t="str">
        <f>IF(Table1[[#This Row],[Posting Date]]&lt;&gt;"",Table1[[#This Row],[Reference Number]],"")</f>
        <v/>
      </c>
      <c r="AM2395" s="46" t="str">
        <f>TRIM(Table1[[#This Row],[Line '#]])</f>
        <v/>
      </c>
      <c r="AN2395" s="46" t="str">
        <f>TRIM(Table1[[#This Row],[Account]])</f>
        <v/>
      </c>
      <c r="AO2395" s="46" t="str">
        <f>IF(Table1[[#This Row],[Posting Date]]&lt;&gt;"",$D$5,"")</f>
        <v/>
      </c>
      <c r="AP2395" s="46" t="str">
        <f>TRIM(Table1[[#This Row],[Departments-Prgrams]])</f>
        <v/>
      </c>
      <c r="AQ2395" s="46" t="str">
        <f>TRIM(Table1[[#This Row],[Grant]])</f>
        <v/>
      </c>
      <c r="AR2395" s="46" t="str">
        <f>TRIM(Table1[[#This Row],[Staff ID]])</f>
        <v/>
      </c>
      <c r="AS2395" s="46" t="str">
        <f>IF(TRIM(Table1[[#This Row],[Budget Code]])=0,"",TRIM(Table1[[#This Row],[Budget Code]]))</f>
        <v/>
      </c>
      <c r="AT2395" s="46" t="str">
        <f>IF(Table1[[#This Row],[Line Description]]&lt;&gt;"",Table1[[#This Row],[Line Description]],"")</f>
        <v/>
      </c>
      <c r="AU2395" s="46" t="str">
        <f>IF(Table1[[#This Row],[Cur_Amount Debit]]&gt;0,ROUND(Table1[[#This Row],[Cur_Amount Debit]],2),"")</f>
        <v/>
      </c>
      <c r="AV2395" s="46" t="str">
        <f>IF(Table1[[#This Row],[Cur_Amount Credit]]&gt;0,ROUND(Table1[[#This Row],[Cur_Amount Credit]],2),"")</f>
        <v/>
      </c>
      <c r="AW2395" s="46" t="str">
        <f>LEFT(Table1[[#This Row],[Cur]],3)</f>
        <v/>
      </c>
      <c r="AX2395" s="59"/>
      <c r="AY2395" s="46"/>
      <c r="AZ2395" s="46" t="str">
        <f>IF(Table1[[#This Row],[Cur]]&lt;&gt;"",IF(Table1[[#This Row],[Cur]]="USD","",ExchangeRate),"")</f>
        <v/>
      </c>
      <c r="BA2395" s="46" t="str">
        <f>IF(Table1[[#This Row],[Grant]]&lt;&gt;"",VLOOKUP(Table1[[#This Row],[Grant]],Grants!B:D,3),"")</f>
        <v/>
      </c>
      <c r="BB2395" s="46" t="str">
        <f>TRIM(Table1[[#This Row],[Vendor ID]])</f>
        <v/>
      </c>
      <c r="BC2395">
        <f>IF(Table1[[#This Row],[Reference Number]]=Q2394,BC2394,BC2394+1)</f>
        <v>2</v>
      </c>
    </row>
    <row r="2396" spans="1:55" ht="11.25" hidden="1" customHeight="1">
      <c r="A2396" s="1"/>
      <c r="B2396" s="88" t="str">
        <f>IF(Table1[[#This Row],[Posting Date]]&lt;&gt;"",IF(Table1[[#This Row],[Reference Number]]=Q2395,B2395+1,1),"")</f>
        <v/>
      </c>
      <c r="C2396" s="61"/>
      <c r="D2396" s="61"/>
      <c r="E2396" s="218"/>
      <c r="F2396" s="143" t="str">
        <f>IFERROR(IF(VLOOKUP(Table1[[#This Row],[Budget Code Description]],Dimentions!$X$6:$AC$132,2,FALSE)="","",VLOOKUP(Table1[[#This Row],[Budget Code Description]],Dimentions!$X$6:$AC$132,2,FALSE)),"")</f>
        <v/>
      </c>
      <c r="G2396" s="143" t="str">
        <f>IFERROR(VLOOKUP(Table1[[#This Row],[Budget Code Description]],Dimentions!$X$6:$AC$132,3,FALSE),"")</f>
        <v/>
      </c>
      <c r="H2396" s="64" t="str">
        <f>IFERROR(VLOOKUP(Table1[[#This Row],[Account]],Dimentions!$S$6:$V$233,2,FALSE),"")</f>
        <v/>
      </c>
      <c r="I2396" s="62">
        <f>_xlfn.NUMBERVALUE(LEFT(Table1[[#This Row],[Account]],1))</f>
        <v>0</v>
      </c>
      <c r="J2396" s="62" t="str">
        <f>IFERROR(VLOOKUP(Table1[[#This Row],[Budget Code Description]],Table6[#All],7,FALSE),"")</f>
        <v/>
      </c>
      <c r="K2396" s="143" t="str">
        <f>IFERROR(VLOOKUP(Table1[[#This Row],[Budget Code Description]],Table6[#All],8,FALSE),"")</f>
        <v/>
      </c>
      <c r="L2396" s="63"/>
      <c r="M2396" s="65" t="str">
        <f>IFERROR(VLOOKUP(Table1[[#This Row],[Staff ID]],Table2[],2,FALSE),"")</f>
        <v/>
      </c>
      <c r="N2396" s="211" t="str">
        <f>IFERROR(IF(VLOOKUP(Table1[[#This Row],[Budget Code Description]],Dimentions!$X$6:$AC$97,4,FALSE)="","",VLOOKUP(Table1[[#This Row],[Budget Code Description]],Dimentions!$X$6:$AC$97,4,FALSE)),"")</f>
        <v/>
      </c>
      <c r="O2396" s="65" t="str">
        <f>IFERROR(VLOOKUP(Table1[[#This Row],[Vendor ID]],Table549[],2,FALSE),"")</f>
        <v/>
      </c>
      <c r="P2396" s="63"/>
      <c r="Q2396" s="143" t="str">
        <f>IF(Table1[[#This Row],[Posting Date]]&lt;&gt;"",$D$9,"")</f>
        <v/>
      </c>
      <c r="R2396" s="159" t="str">
        <f>IF(Table1[[#This Row],[Posting Date]]&lt;&gt;"",$D$10,"")</f>
        <v/>
      </c>
      <c r="S2396" s="66"/>
      <c r="T2396" s="63"/>
      <c r="U2396" s="67"/>
      <c r="V2396" s="67"/>
      <c r="W2396" s="67" t="str">
        <f t="shared" si="37"/>
        <v/>
      </c>
      <c r="X2396" s="161" t="str">
        <f>IF(E2396="","",(IF(Table1[[#This Row],[Cur]]="USD",Table1[[#This Row],[Cur_Amount Debit]],Table1[[#This Row],[Cur_Amount Debit]]/Table1[[#This Row],[Exchange Rate]])))</f>
        <v/>
      </c>
      <c r="Y2396" s="161" t="str">
        <f>IF(E2396="","",(IF(Table1[[#This Row],[Cur]]="USD",Table1[[#This Row],[Cur_Amount Credit]],Table1[[#This Row],[Cur_Amount Credit]]/ExchangeRate)))</f>
        <v/>
      </c>
      <c r="Z2396" s="203" t="str">
        <f>IF(E2396="","",(Table1[[#This Row],[Debit USD]]-Table1[[#This Row],[Credit USD]]))</f>
        <v/>
      </c>
      <c r="AA2396" s="122"/>
      <c r="AB2396" s="1"/>
      <c r="AC2396" s="15"/>
      <c r="AD2396" s="15" t="str">
        <f>IF(AND(OR(Table1[[#This Row],[Account]]="15030",Table1[[#This Row],[Account]]="15035",Table1[[#This Row],[Account]]="20150"),Table1[[#This Row],[Vendor ID]]=""),1,"")</f>
        <v/>
      </c>
      <c r="AE2396" s="15"/>
      <c r="AF2396" s="15"/>
      <c r="AG2396" s="15"/>
      <c r="AH2396" s="46" t="str">
        <f>IF(Table1[[#This Row],[Posting Date]]&lt;&gt;"","GJ-"&amp;CountryID,"")</f>
        <v/>
      </c>
      <c r="AI2396" s="59" t="str">
        <f>IF(Table1[[#This Row],[Posting Date]]&lt;&gt;"",Table1[[#This Row],[Posting Date]],"")</f>
        <v/>
      </c>
      <c r="AJ2396" s="46"/>
      <c r="AK2396" s="46" t="str">
        <f>IF(Table1[[#This Row],[Description]]&lt;&gt;"",Table1[[#This Row],[Description]],"")</f>
        <v/>
      </c>
      <c r="AL2396" s="46" t="str">
        <f>IF(Table1[[#This Row],[Posting Date]]&lt;&gt;"",Table1[[#This Row],[Reference Number]],"")</f>
        <v/>
      </c>
      <c r="AM2396" s="46" t="str">
        <f>TRIM(Table1[[#This Row],[Line '#]])</f>
        <v/>
      </c>
      <c r="AN2396" s="46" t="str">
        <f>TRIM(Table1[[#This Row],[Account]])</f>
        <v/>
      </c>
      <c r="AO2396" s="46" t="str">
        <f>IF(Table1[[#This Row],[Posting Date]]&lt;&gt;"",$D$5,"")</f>
        <v/>
      </c>
      <c r="AP2396" s="46" t="str">
        <f>TRIM(Table1[[#This Row],[Departments-Prgrams]])</f>
        <v/>
      </c>
      <c r="AQ2396" s="46" t="str">
        <f>TRIM(Table1[[#This Row],[Grant]])</f>
        <v/>
      </c>
      <c r="AR2396" s="46" t="str">
        <f>TRIM(Table1[[#This Row],[Staff ID]])</f>
        <v/>
      </c>
      <c r="AS2396" s="46" t="str">
        <f>IF(TRIM(Table1[[#This Row],[Budget Code]])=0,"",TRIM(Table1[[#This Row],[Budget Code]]))</f>
        <v/>
      </c>
      <c r="AT2396" s="46" t="str">
        <f>IF(Table1[[#This Row],[Line Description]]&lt;&gt;"",Table1[[#This Row],[Line Description]],"")</f>
        <v/>
      </c>
      <c r="AU2396" s="46" t="str">
        <f>IF(Table1[[#This Row],[Cur_Amount Debit]]&gt;0,ROUND(Table1[[#This Row],[Cur_Amount Debit]],2),"")</f>
        <v/>
      </c>
      <c r="AV2396" s="46" t="str">
        <f>IF(Table1[[#This Row],[Cur_Amount Credit]]&gt;0,ROUND(Table1[[#This Row],[Cur_Amount Credit]],2),"")</f>
        <v/>
      </c>
      <c r="AW2396" s="46" t="str">
        <f>LEFT(Table1[[#This Row],[Cur]],3)</f>
        <v/>
      </c>
      <c r="AX2396" s="59"/>
      <c r="AY2396" s="46"/>
      <c r="AZ2396" s="46" t="str">
        <f>IF(Table1[[#This Row],[Cur]]&lt;&gt;"",IF(Table1[[#This Row],[Cur]]="USD","",ExchangeRate),"")</f>
        <v/>
      </c>
      <c r="BA2396" s="46" t="str">
        <f>IF(Table1[[#This Row],[Grant]]&lt;&gt;"",VLOOKUP(Table1[[#This Row],[Grant]],Grants!B:D,3),"")</f>
        <v/>
      </c>
      <c r="BB2396" s="46" t="str">
        <f>TRIM(Table1[[#This Row],[Vendor ID]])</f>
        <v/>
      </c>
      <c r="BC2396">
        <f>IF(Table1[[#This Row],[Reference Number]]=Q2395,BC2395,BC2395+1)</f>
        <v>2</v>
      </c>
    </row>
    <row r="2397" spans="1:55" ht="11.25" hidden="1" customHeight="1">
      <c r="A2397" s="1"/>
      <c r="B2397" s="88" t="str">
        <f>IF(Table1[[#This Row],[Posting Date]]&lt;&gt;"",IF(Table1[[#This Row],[Reference Number]]=Q2396,B2396+1,1),"")</f>
        <v/>
      </c>
      <c r="C2397" s="61"/>
      <c r="D2397" s="61"/>
      <c r="E2397" s="218"/>
      <c r="F2397" s="143" t="str">
        <f>IFERROR(IF(VLOOKUP(Table1[[#This Row],[Budget Code Description]],Dimentions!$X$6:$AC$132,2,FALSE)="","",VLOOKUP(Table1[[#This Row],[Budget Code Description]],Dimentions!$X$6:$AC$132,2,FALSE)),"")</f>
        <v/>
      </c>
      <c r="G2397" s="143" t="str">
        <f>IFERROR(VLOOKUP(Table1[[#This Row],[Budget Code Description]],Dimentions!$X$6:$AC$132,3,FALSE),"")</f>
        <v/>
      </c>
      <c r="H2397" s="64" t="str">
        <f>IFERROR(VLOOKUP(Table1[[#This Row],[Account]],Dimentions!$S$6:$V$233,2,FALSE),"")</f>
        <v/>
      </c>
      <c r="I2397" s="62">
        <f>_xlfn.NUMBERVALUE(LEFT(Table1[[#This Row],[Account]],1))</f>
        <v>0</v>
      </c>
      <c r="J2397" s="62" t="str">
        <f>IFERROR(VLOOKUP(Table1[[#This Row],[Budget Code Description]],Table6[#All],7,FALSE),"")</f>
        <v/>
      </c>
      <c r="K2397" s="143" t="str">
        <f>IFERROR(VLOOKUP(Table1[[#This Row],[Budget Code Description]],Table6[#All],8,FALSE),"")</f>
        <v/>
      </c>
      <c r="L2397" s="63"/>
      <c r="M2397" s="65" t="str">
        <f>IFERROR(VLOOKUP(Table1[[#This Row],[Staff ID]],Table2[],2,FALSE),"")</f>
        <v/>
      </c>
      <c r="N2397" s="211" t="str">
        <f>IFERROR(IF(VLOOKUP(Table1[[#This Row],[Budget Code Description]],Dimentions!$X$6:$AC$97,4,FALSE)="","",VLOOKUP(Table1[[#This Row],[Budget Code Description]],Dimentions!$X$6:$AC$97,4,FALSE)),"")</f>
        <v/>
      </c>
      <c r="O2397" s="65" t="str">
        <f>IFERROR(VLOOKUP(Table1[[#This Row],[Vendor ID]],Table549[],2,FALSE),"")</f>
        <v/>
      </c>
      <c r="P2397" s="63"/>
      <c r="Q2397" s="143" t="str">
        <f>IF(Table1[[#This Row],[Posting Date]]&lt;&gt;"",$D$9,"")</f>
        <v/>
      </c>
      <c r="R2397" s="159" t="str">
        <f>IF(Table1[[#This Row],[Posting Date]]&lt;&gt;"",$D$10,"")</f>
        <v/>
      </c>
      <c r="S2397" s="66"/>
      <c r="T2397" s="63"/>
      <c r="U2397" s="67"/>
      <c r="V2397" s="67"/>
      <c r="W2397" s="67" t="str">
        <f t="shared" si="37"/>
        <v/>
      </c>
      <c r="X2397" s="161" t="str">
        <f>IF(E2397="","",(IF(Table1[[#This Row],[Cur]]="USD",Table1[[#This Row],[Cur_Amount Debit]],Table1[[#This Row],[Cur_Amount Debit]]/Table1[[#This Row],[Exchange Rate]])))</f>
        <v/>
      </c>
      <c r="Y2397" s="161" t="str">
        <f>IF(E2397="","",(IF(Table1[[#This Row],[Cur]]="USD",Table1[[#This Row],[Cur_Amount Credit]],Table1[[#This Row],[Cur_Amount Credit]]/ExchangeRate)))</f>
        <v/>
      </c>
      <c r="Z2397" s="203" t="str">
        <f>IF(E2397="","",(Table1[[#This Row],[Debit USD]]-Table1[[#This Row],[Credit USD]]))</f>
        <v/>
      </c>
      <c r="AA2397" s="122"/>
      <c r="AB2397" s="1"/>
      <c r="AC2397" s="15"/>
      <c r="AD2397" s="15" t="str">
        <f>IF(AND(OR(Table1[[#This Row],[Account]]="15030",Table1[[#This Row],[Account]]="15035",Table1[[#This Row],[Account]]="20150"),Table1[[#This Row],[Vendor ID]]=""),1,"")</f>
        <v/>
      </c>
      <c r="AE2397" s="15"/>
      <c r="AF2397" s="15"/>
      <c r="AG2397" s="15"/>
      <c r="AH2397" s="46" t="str">
        <f>IF(Table1[[#This Row],[Posting Date]]&lt;&gt;"","GJ-"&amp;CountryID,"")</f>
        <v/>
      </c>
      <c r="AI2397" s="59" t="str">
        <f>IF(Table1[[#This Row],[Posting Date]]&lt;&gt;"",Table1[[#This Row],[Posting Date]],"")</f>
        <v/>
      </c>
      <c r="AJ2397" s="46"/>
      <c r="AK2397" s="46" t="str">
        <f>IF(Table1[[#This Row],[Description]]&lt;&gt;"",Table1[[#This Row],[Description]],"")</f>
        <v/>
      </c>
      <c r="AL2397" s="46" t="str">
        <f>IF(Table1[[#This Row],[Posting Date]]&lt;&gt;"",Table1[[#This Row],[Reference Number]],"")</f>
        <v/>
      </c>
      <c r="AM2397" s="46" t="str">
        <f>TRIM(Table1[[#This Row],[Line '#]])</f>
        <v/>
      </c>
      <c r="AN2397" s="46" t="str">
        <f>TRIM(Table1[[#This Row],[Account]])</f>
        <v/>
      </c>
      <c r="AO2397" s="46" t="str">
        <f>IF(Table1[[#This Row],[Posting Date]]&lt;&gt;"",$D$5,"")</f>
        <v/>
      </c>
      <c r="AP2397" s="46" t="str">
        <f>TRIM(Table1[[#This Row],[Departments-Prgrams]])</f>
        <v/>
      </c>
      <c r="AQ2397" s="46" t="str">
        <f>TRIM(Table1[[#This Row],[Grant]])</f>
        <v/>
      </c>
      <c r="AR2397" s="46" t="str">
        <f>TRIM(Table1[[#This Row],[Staff ID]])</f>
        <v/>
      </c>
      <c r="AS2397" s="46" t="str">
        <f>IF(TRIM(Table1[[#This Row],[Budget Code]])=0,"",TRIM(Table1[[#This Row],[Budget Code]]))</f>
        <v/>
      </c>
      <c r="AT2397" s="46" t="str">
        <f>IF(Table1[[#This Row],[Line Description]]&lt;&gt;"",Table1[[#This Row],[Line Description]],"")</f>
        <v/>
      </c>
      <c r="AU2397" s="46" t="str">
        <f>IF(Table1[[#This Row],[Cur_Amount Debit]]&gt;0,ROUND(Table1[[#This Row],[Cur_Amount Debit]],2),"")</f>
        <v/>
      </c>
      <c r="AV2397" s="46" t="str">
        <f>IF(Table1[[#This Row],[Cur_Amount Credit]]&gt;0,ROUND(Table1[[#This Row],[Cur_Amount Credit]],2),"")</f>
        <v/>
      </c>
      <c r="AW2397" s="46" t="str">
        <f>LEFT(Table1[[#This Row],[Cur]],3)</f>
        <v/>
      </c>
      <c r="AX2397" s="59"/>
      <c r="AY2397" s="46"/>
      <c r="AZ2397" s="46" t="str">
        <f>IF(Table1[[#This Row],[Cur]]&lt;&gt;"",IF(Table1[[#This Row],[Cur]]="USD","",ExchangeRate),"")</f>
        <v/>
      </c>
      <c r="BA2397" s="46" t="str">
        <f>IF(Table1[[#This Row],[Grant]]&lt;&gt;"",VLOOKUP(Table1[[#This Row],[Grant]],Grants!B:D,3),"")</f>
        <v/>
      </c>
      <c r="BB2397" s="46" t="str">
        <f>TRIM(Table1[[#This Row],[Vendor ID]])</f>
        <v/>
      </c>
      <c r="BC2397">
        <f>IF(Table1[[#This Row],[Reference Number]]=Q2396,BC2396,BC2396+1)</f>
        <v>2</v>
      </c>
    </row>
    <row r="2398" spans="1:55" ht="11.25" hidden="1" customHeight="1">
      <c r="A2398" s="1"/>
      <c r="B2398" s="88" t="str">
        <f>IF(Table1[[#This Row],[Posting Date]]&lt;&gt;"",IF(Table1[[#This Row],[Reference Number]]=Q2397,B2397+1,1),"")</f>
        <v/>
      </c>
      <c r="C2398" s="61"/>
      <c r="D2398" s="61"/>
      <c r="E2398" s="218"/>
      <c r="F2398" s="143" t="str">
        <f>IFERROR(IF(VLOOKUP(Table1[[#This Row],[Budget Code Description]],Dimentions!$X$6:$AC$132,2,FALSE)="","",VLOOKUP(Table1[[#This Row],[Budget Code Description]],Dimentions!$X$6:$AC$132,2,FALSE)),"")</f>
        <v/>
      </c>
      <c r="G2398" s="143" t="str">
        <f>IFERROR(VLOOKUP(Table1[[#This Row],[Budget Code Description]],Dimentions!$X$6:$AC$132,3,FALSE),"")</f>
        <v/>
      </c>
      <c r="H2398" s="64" t="str">
        <f>IFERROR(VLOOKUP(Table1[[#This Row],[Account]],Dimentions!$S$6:$V$233,2,FALSE),"")</f>
        <v/>
      </c>
      <c r="I2398" s="62">
        <f>_xlfn.NUMBERVALUE(LEFT(Table1[[#This Row],[Account]],1))</f>
        <v>0</v>
      </c>
      <c r="J2398" s="62" t="str">
        <f>IFERROR(VLOOKUP(Table1[[#This Row],[Budget Code Description]],Table6[#All],7,FALSE),"")</f>
        <v/>
      </c>
      <c r="K2398" s="143" t="str">
        <f>IFERROR(VLOOKUP(Table1[[#This Row],[Budget Code Description]],Table6[#All],8,FALSE),"")</f>
        <v/>
      </c>
      <c r="L2398" s="63"/>
      <c r="M2398" s="65" t="str">
        <f>IFERROR(VLOOKUP(Table1[[#This Row],[Staff ID]],Table2[],2,FALSE),"")</f>
        <v/>
      </c>
      <c r="N2398" s="211" t="str">
        <f>IFERROR(IF(VLOOKUP(Table1[[#This Row],[Budget Code Description]],Dimentions!$X$6:$AC$97,4,FALSE)="","",VLOOKUP(Table1[[#This Row],[Budget Code Description]],Dimentions!$X$6:$AC$97,4,FALSE)),"")</f>
        <v/>
      </c>
      <c r="O2398" s="65" t="str">
        <f>IFERROR(VLOOKUP(Table1[[#This Row],[Vendor ID]],Table549[],2,FALSE),"")</f>
        <v/>
      </c>
      <c r="P2398" s="63"/>
      <c r="Q2398" s="143" t="str">
        <f>IF(Table1[[#This Row],[Posting Date]]&lt;&gt;"",$D$9,"")</f>
        <v/>
      </c>
      <c r="R2398" s="159" t="str">
        <f>IF(Table1[[#This Row],[Posting Date]]&lt;&gt;"",$D$10,"")</f>
        <v/>
      </c>
      <c r="S2398" s="66"/>
      <c r="T2398" s="63"/>
      <c r="U2398" s="67"/>
      <c r="V2398" s="67"/>
      <c r="W2398" s="67" t="str">
        <f t="shared" si="37"/>
        <v/>
      </c>
      <c r="X2398" s="161" t="str">
        <f>IF(E2398="","",(IF(Table1[[#This Row],[Cur]]="USD",Table1[[#This Row],[Cur_Amount Debit]],Table1[[#This Row],[Cur_Amount Debit]]/Table1[[#This Row],[Exchange Rate]])))</f>
        <v/>
      </c>
      <c r="Y2398" s="161" t="str">
        <f>IF(E2398="","",(IF(Table1[[#This Row],[Cur]]="USD",Table1[[#This Row],[Cur_Amount Credit]],Table1[[#This Row],[Cur_Amount Credit]]/ExchangeRate)))</f>
        <v/>
      </c>
      <c r="Z2398" s="203" t="str">
        <f>IF(E2398="","",(Table1[[#This Row],[Debit USD]]-Table1[[#This Row],[Credit USD]]))</f>
        <v/>
      </c>
      <c r="AA2398" s="122"/>
      <c r="AB2398" s="1"/>
      <c r="AC2398" s="15"/>
      <c r="AD2398" s="15" t="str">
        <f>IF(AND(OR(Table1[[#This Row],[Account]]="15030",Table1[[#This Row],[Account]]="15035",Table1[[#This Row],[Account]]="20150"),Table1[[#This Row],[Vendor ID]]=""),1,"")</f>
        <v/>
      </c>
      <c r="AE2398" s="15"/>
      <c r="AF2398" s="15"/>
      <c r="AG2398" s="15"/>
      <c r="AH2398" s="46" t="str">
        <f>IF(Table1[[#This Row],[Posting Date]]&lt;&gt;"","GJ-"&amp;CountryID,"")</f>
        <v/>
      </c>
      <c r="AI2398" s="59" t="str">
        <f>IF(Table1[[#This Row],[Posting Date]]&lt;&gt;"",Table1[[#This Row],[Posting Date]],"")</f>
        <v/>
      </c>
      <c r="AJ2398" s="46"/>
      <c r="AK2398" s="46" t="str">
        <f>IF(Table1[[#This Row],[Description]]&lt;&gt;"",Table1[[#This Row],[Description]],"")</f>
        <v/>
      </c>
      <c r="AL2398" s="46" t="str">
        <f>IF(Table1[[#This Row],[Posting Date]]&lt;&gt;"",Table1[[#This Row],[Reference Number]],"")</f>
        <v/>
      </c>
      <c r="AM2398" s="46" t="str">
        <f>TRIM(Table1[[#This Row],[Line '#]])</f>
        <v/>
      </c>
      <c r="AN2398" s="46" t="str">
        <f>TRIM(Table1[[#This Row],[Account]])</f>
        <v/>
      </c>
      <c r="AO2398" s="46" t="str">
        <f>IF(Table1[[#This Row],[Posting Date]]&lt;&gt;"",$D$5,"")</f>
        <v/>
      </c>
      <c r="AP2398" s="46" t="str">
        <f>TRIM(Table1[[#This Row],[Departments-Prgrams]])</f>
        <v/>
      </c>
      <c r="AQ2398" s="46" t="str">
        <f>TRIM(Table1[[#This Row],[Grant]])</f>
        <v/>
      </c>
      <c r="AR2398" s="46" t="str">
        <f>TRIM(Table1[[#This Row],[Staff ID]])</f>
        <v/>
      </c>
      <c r="AS2398" s="46" t="str">
        <f>IF(TRIM(Table1[[#This Row],[Budget Code]])=0,"",TRIM(Table1[[#This Row],[Budget Code]]))</f>
        <v/>
      </c>
      <c r="AT2398" s="46" t="str">
        <f>IF(Table1[[#This Row],[Line Description]]&lt;&gt;"",Table1[[#This Row],[Line Description]],"")</f>
        <v/>
      </c>
      <c r="AU2398" s="46" t="str">
        <f>IF(Table1[[#This Row],[Cur_Amount Debit]]&gt;0,ROUND(Table1[[#This Row],[Cur_Amount Debit]],2),"")</f>
        <v/>
      </c>
      <c r="AV2398" s="46" t="str">
        <f>IF(Table1[[#This Row],[Cur_Amount Credit]]&gt;0,ROUND(Table1[[#This Row],[Cur_Amount Credit]],2),"")</f>
        <v/>
      </c>
      <c r="AW2398" s="46" t="str">
        <f>LEFT(Table1[[#This Row],[Cur]],3)</f>
        <v/>
      </c>
      <c r="AX2398" s="59"/>
      <c r="AY2398" s="46"/>
      <c r="AZ2398" s="46" t="str">
        <f>IF(Table1[[#This Row],[Cur]]&lt;&gt;"",IF(Table1[[#This Row],[Cur]]="USD","",ExchangeRate),"")</f>
        <v/>
      </c>
      <c r="BA2398" s="46" t="str">
        <f>IF(Table1[[#This Row],[Grant]]&lt;&gt;"",VLOOKUP(Table1[[#This Row],[Grant]],Grants!B:D,3),"")</f>
        <v/>
      </c>
      <c r="BB2398" s="46" t="str">
        <f>TRIM(Table1[[#This Row],[Vendor ID]])</f>
        <v/>
      </c>
      <c r="BC2398">
        <f>IF(Table1[[#This Row],[Reference Number]]=Q2397,BC2397,BC2397+1)</f>
        <v>2</v>
      </c>
    </row>
    <row r="2399" spans="1:55" ht="11.25" hidden="1" customHeight="1">
      <c r="A2399" s="1"/>
      <c r="B2399" s="88" t="str">
        <f>IF(Table1[[#This Row],[Posting Date]]&lt;&gt;"",IF(Table1[[#This Row],[Reference Number]]=Q2398,B2398+1,1),"")</f>
        <v/>
      </c>
      <c r="C2399" s="61"/>
      <c r="D2399" s="61"/>
      <c r="E2399" s="218"/>
      <c r="F2399" s="143" t="str">
        <f>IFERROR(IF(VLOOKUP(Table1[[#This Row],[Budget Code Description]],Dimentions!$X$6:$AC$132,2,FALSE)="","",VLOOKUP(Table1[[#This Row],[Budget Code Description]],Dimentions!$X$6:$AC$132,2,FALSE)),"")</f>
        <v/>
      </c>
      <c r="G2399" s="143" t="str">
        <f>IFERROR(VLOOKUP(Table1[[#This Row],[Budget Code Description]],Dimentions!$X$6:$AC$132,3,FALSE),"")</f>
        <v/>
      </c>
      <c r="H2399" s="64" t="str">
        <f>IFERROR(VLOOKUP(Table1[[#This Row],[Account]],Dimentions!$S$6:$V$233,2,FALSE),"")</f>
        <v/>
      </c>
      <c r="I2399" s="62">
        <f>_xlfn.NUMBERVALUE(LEFT(Table1[[#This Row],[Account]],1))</f>
        <v>0</v>
      </c>
      <c r="J2399" s="62" t="str">
        <f>IFERROR(VLOOKUP(Table1[[#This Row],[Budget Code Description]],Table6[#All],7,FALSE),"")</f>
        <v/>
      </c>
      <c r="K2399" s="143" t="str">
        <f>IFERROR(VLOOKUP(Table1[[#This Row],[Budget Code Description]],Table6[#All],8,FALSE),"")</f>
        <v/>
      </c>
      <c r="L2399" s="63"/>
      <c r="M2399" s="65" t="str">
        <f>IFERROR(VLOOKUP(Table1[[#This Row],[Staff ID]],Table2[],2,FALSE),"")</f>
        <v/>
      </c>
      <c r="N2399" s="211" t="str">
        <f>IFERROR(IF(VLOOKUP(Table1[[#This Row],[Budget Code Description]],Dimentions!$X$6:$AC$97,4,FALSE)="","",VLOOKUP(Table1[[#This Row],[Budget Code Description]],Dimentions!$X$6:$AC$97,4,FALSE)),"")</f>
        <v/>
      </c>
      <c r="O2399" s="65" t="str">
        <f>IFERROR(VLOOKUP(Table1[[#This Row],[Vendor ID]],Table549[],2,FALSE),"")</f>
        <v/>
      </c>
      <c r="P2399" s="63"/>
      <c r="Q2399" s="143" t="str">
        <f>IF(Table1[[#This Row],[Posting Date]]&lt;&gt;"",$D$9,"")</f>
        <v/>
      </c>
      <c r="R2399" s="159" t="str">
        <f>IF(Table1[[#This Row],[Posting Date]]&lt;&gt;"",$D$10,"")</f>
        <v/>
      </c>
      <c r="S2399" s="66"/>
      <c r="T2399" s="63"/>
      <c r="U2399" s="67"/>
      <c r="V2399" s="67"/>
      <c r="W2399" s="67" t="str">
        <f t="shared" si="37"/>
        <v/>
      </c>
      <c r="X2399" s="161" t="str">
        <f>IF(E2399="","",(IF(Table1[[#This Row],[Cur]]="USD",Table1[[#This Row],[Cur_Amount Debit]],Table1[[#This Row],[Cur_Amount Debit]]/Table1[[#This Row],[Exchange Rate]])))</f>
        <v/>
      </c>
      <c r="Y2399" s="161" t="str">
        <f>IF(E2399="","",(IF(Table1[[#This Row],[Cur]]="USD",Table1[[#This Row],[Cur_Amount Credit]],Table1[[#This Row],[Cur_Amount Credit]]/ExchangeRate)))</f>
        <v/>
      </c>
      <c r="Z2399" s="203" t="str">
        <f>IF(E2399="","",(Table1[[#This Row],[Debit USD]]-Table1[[#This Row],[Credit USD]]))</f>
        <v/>
      </c>
      <c r="AA2399" s="122"/>
      <c r="AB2399" s="1"/>
      <c r="AC2399" s="15"/>
      <c r="AD2399" s="15" t="str">
        <f>IF(AND(OR(Table1[[#This Row],[Account]]="15030",Table1[[#This Row],[Account]]="15035",Table1[[#This Row],[Account]]="20150"),Table1[[#This Row],[Vendor ID]]=""),1,"")</f>
        <v/>
      </c>
      <c r="AE2399" s="15"/>
      <c r="AF2399" s="15"/>
      <c r="AG2399" s="15"/>
      <c r="AH2399" s="46" t="str">
        <f>IF(Table1[[#This Row],[Posting Date]]&lt;&gt;"","GJ-"&amp;CountryID,"")</f>
        <v/>
      </c>
      <c r="AI2399" s="59" t="str">
        <f>IF(Table1[[#This Row],[Posting Date]]&lt;&gt;"",Table1[[#This Row],[Posting Date]],"")</f>
        <v/>
      </c>
      <c r="AJ2399" s="46"/>
      <c r="AK2399" s="46" t="str">
        <f>IF(Table1[[#This Row],[Description]]&lt;&gt;"",Table1[[#This Row],[Description]],"")</f>
        <v/>
      </c>
      <c r="AL2399" s="46" t="str">
        <f>IF(Table1[[#This Row],[Posting Date]]&lt;&gt;"",Table1[[#This Row],[Reference Number]],"")</f>
        <v/>
      </c>
      <c r="AM2399" s="46" t="str">
        <f>TRIM(Table1[[#This Row],[Line '#]])</f>
        <v/>
      </c>
      <c r="AN2399" s="46" t="str">
        <f>TRIM(Table1[[#This Row],[Account]])</f>
        <v/>
      </c>
      <c r="AO2399" s="46" t="str">
        <f>IF(Table1[[#This Row],[Posting Date]]&lt;&gt;"",$D$5,"")</f>
        <v/>
      </c>
      <c r="AP2399" s="46" t="str">
        <f>TRIM(Table1[[#This Row],[Departments-Prgrams]])</f>
        <v/>
      </c>
      <c r="AQ2399" s="46" t="str">
        <f>TRIM(Table1[[#This Row],[Grant]])</f>
        <v/>
      </c>
      <c r="AR2399" s="46" t="str">
        <f>TRIM(Table1[[#This Row],[Staff ID]])</f>
        <v/>
      </c>
      <c r="AS2399" s="46" t="str">
        <f>IF(TRIM(Table1[[#This Row],[Budget Code]])=0,"",TRIM(Table1[[#This Row],[Budget Code]]))</f>
        <v/>
      </c>
      <c r="AT2399" s="46" t="str">
        <f>IF(Table1[[#This Row],[Line Description]]&lt;&gt;"",Table1[[#This Row],[Line Description]],"")</f>
        <v/>
      </c>
      <c r="AU2399" s="46" t="str">
        <f>IF(Table1[[#This Row],[Cur_Amount Debit]]&gt;0,ROUND(Table1[[#This Row],[Cur_Amount Debit]],2),"")</f>
        <v/>
      </c>
      <c r="AV2399" s="46" t="str">
        <f>IF(Table1[[#This Row],[Cur_Amount Credit]]&gt;0,ROUND(Table1[[#This Row],[Cur_Amount Credit]],2),"")</f>
        <v/>
      </c>
      <c r="AW2399" s="46" t="str">
        <f>LEFT(Table1[[#This Row],[Cur]],3)</f>
        <v/>
      </c>
      <c r="AX2399" s="59"/>
      <c r="AY2399" s="46"/>
      <c r="AZ2399" s="46" t="str">
        <f>IF(Table1[[#This Row],[Cur]]&lt;&gt;"",IF(Table1[[#This Row],[Cur]]="USD","",ExchangeRate),"")</f>
        <v/>
      </c>
      <c r="BA2399" s="46" t="str">
        <f>IF(Table1[[#This Row],[Grant]]&lt;&gt;"",VLOOKUP(Table1[[#This Row],[Grant]],Grants!B:D,3),"")</f>
        <v/>
      </c>
      <c r="BB2399" s="46" t="str">
        <f>TRIM(Table1[[#This Row],[Vendor ID]])</f>
        <v/>
      </c>
      <c r="BC2399">
        <f>IF(Table1[[#This Row],[Reference Number]]=Q2398,BC2398,BC2398+1)</f>
        <v>2</v>
      </c>
    </row>
    <row r="2400" spans="1:55" ht="11.25" hidden="1" customHeight="1">
      <c r="A2400" s="1"/>
      <c r="B2400" s="88" t="str">
        <f>IF(Table1[[#This Row],[Posting Date]]&lt;&gt;"",IF(Table1[[#This Row],[Reference Number]]=Q2399,B2399+1,1),"")</f>
        <v/>
      </c>
      <c r="C2400" s="61"/>
      <c r="D2400" s="61"/>
      <c r="E2400" s="218"/>
      <c r="F2400" s="143" t="str">
        <f>IFERROR(IF(VLOOKUP(Table1[[#This Row],[Budget Code Description]],Dimentions!$X$6:$AC$132,2,FALSE)="","",VLOOKUP(Table1[[#This Row],[Budget Code Description]],Dimentions!$X$6:$AC$132,2,FALSE)),"")</f>
        <v/>
      </c>
      <c r="G2400" s="143" t="str">
        <f>IFERROR(VLOOKUP(Table1[[#This Row],[Budget Code Description]],Dimentions!$X$6:$AC$132,3,FALSE),"")</f>
        <v/>
      </c>
      <c r="H2400" s="64" t="str">
        <f>IFERROR(VLOOKUP(Table1[[#This Row],[Account]],Dimentions!$S$6:$V$233,2,FALSE),"")</f>
        <v/>
      </c>
      <c r="I2400" s="62">
        <f>_xlfn.NUMBERVALUE(LEFT(Table1[[#This Row],[Account]],1))</f>
        <v>0</v>
      </c>
      <c r="J2400" s="62" t="str">
        <f>IFERROR(VLOOKUP(Table1[[#This Row],[Budget Code Description]],Table6[#All],7,FALSE),"")</f>
        <v/>
      </c>
      <c r="K2400" s="143" t="str">
        <f>IFERROR(VLOOKUP(Table1[[#This Row],[Budget Code Description]],Table6[#All],8,FALSE),"")</f>
        <v/>
      </c>
      <c r="L2400" s="63"/>
      <c r="M2400" s="65" t="str">
        <f>IFERROR(VLOOKUP(Table1[[#This Row],[Staff ID]],Table2[],2,FALSE),"")</f>
        <v/>
      </c>
      <c r="N2400" s="211" t="str">
        <f>IFERROR(IF(VLOOKUP(Table1[[#This Row],[Budget Code Description]],Dimentions!$X$6:$AC$97,4,FALSE)="","",VLOOKUP(Table1[[#This Row],[Budget Code Description]],Dimentions!$X$6:$AC$97,4,FALSE)),"")</f>
        <v/>
      </c>
      <c r="O2400" s="65" t="str">
        <f>IFERROR(VLOOKUP(Table1[[#This Row],[Vendor ID]],Table549[],2,FALSE),"")</f>
        <v/>
      </c>
      <c r="P2400" s="63"/>
      <c r="Q2400" s="143" t="str">
        <f>IF(Table1[[#This Row],[Posting Date]]&lt;&gt;"",$D$9,"")</f>
        <v/>
      </c>
      <c r="R2400" s="159" t="str">
        <f>IF(Table1[[#This Row],[Posting Date]]&lt;&gt;"",$D$10,"")</f>
        <v/>
      </c>
      <c r="S2400" s="66"/>
      <c r="T2400" s="63"/>
      <c r="U2400" s="67"/>
      <c r="V2400" s="67"/>
      <c r="W2400" s="67" t="str">
        <f t="shared" si="37"/>
        <v/>
      </c>
      <c r="X2400" s="161" t="str">
        <f>IF(E2400="","",(IF(Table1[[#This Row],[Cur]]="USD",Table1[[#This Row],[Cur_Amount Debit]],Table1[[#This Row],[Cur_Amount Debit]]/Table1[[#This Row],[Exchange Rate]])))</f>
        <v/>
      </c>
      <c r="Y2400" s="161" t="str">
        <f>IF(E2400="","",(IF(Table1[[#This Row],[Cur]]="USD",Table1[[#This Row],[Cur_Amount Credit]],Table1[[#This Row],[Cur_Amount Credit]]/ExchangeRate)))</f>
        <v/>
      </c>
      <c r="Z2400" s="203" t="str">
        <f>IF(E2400="","",(Table1[[#This Row],[Debit USD]]-Table1[[#This Row],[Credit USD]]))</f>
        <v/>
      </c>
      <c r="AA2400" s="122"/>
      <c r="AB2400" s="1"/>
      <c r="AC2400" s="15"/>
      <c r="AD2400" s="15" t="str">
        <f>IF(AND(OR(Table1[[#This Row],[Account]]="15030",Table1[[#This Row],[Account]]="15035",Table1[[#This Row],[Account]]="20150"),Table1[[#This Row],[Vendor ID]]=""),1,"")</f>
        <v/>
      </c>
      <c r="AE2400" s="15"/>
      <c r="AF2400" s="15"/>
      <c r="AG2400" s="15"/>
      <c r="AH2400" s="46" t="str">
        <f>IF(Table1[[#This Row],[Posting Date]]&lt;&gt;"","GJ-"&amp;CountryID,"")</f>
        <v/>
      </c>
      <c r="AI2400" s="59" t="str">
        <f>IF(Table1[[#This Row],[Posting Date]]&lt;&gt;"",Table1[[#This Row],[Posting Date]],"")</f>
        <v/>
      </c>
      <c r="AJ2400" s="46"/>
      <c r="AK2400" s="46" t="str">
        <f>IF(Table1[[#This Row],[Description]]&lt;&gt;"",Table1[[#This Row],[Description]],"")</f>
        <v/>
      </c>
      <c r="AL2400" s="46" t="str">
        <f>IF(Table1[[#This Row],[Posting Date]]&lt;&gt;"",Table1[[#This Row],[Reference Number]],"")</f>
        <v/>
      </c>
      <c r="AM2400" s="46" t="str">
        <f>TRIM(Table1[[#This Row],[Line '#]])</f>
        <v/>
      </c>
      <c r="AN2400" s="46" t="str">
        <f>TRIM(Table1[[#This Row],[Account]])</f>
        <v/>
      </c>
      <c r="AO2400" s="46" t="str">
        <f>IF(Table1[[#This Row],[Posting Date]]&lt;&gt;"",$D$5,"")</f>
        <v/>
      </c>
      <c r="AP2400" s="46" t="str">
        <f>TRIM(Table1[[#This Row],[Departments-Prgrams]])</f>
        <v/>
      </c>
      <c r="AQ2400" s="46" t="str">
        <f>TRIM(Table1[[#This Row],[Grant]])</f>
        <v/>
      </c>
      <c r="AR2400" s="46" t="str">
        <f>TRIM(Table1[[#This Row],[Staff ID]])</f>
        <v/>
      </c>
      <c r="AS2400" s="46" t="str">
        <f>IF(TRIM(Table1[[#This Row],[Budget Code]])=0,"",TRIM(Table1[[#This Row],[Budget Code]]))</f>
        <v/>
      </c>
      <c r="AT2400" s="46" t="str">
        <f>IF(Table1[[#This Row],[Line Description]]&lt;&gt;"",Table1[[#This Row],[Line Description]],"")</f>
        <v/>
      </c>
      <c r="AU2400" s="46" t="str">
        <f>IF(Table1[[#This Row],[Cur_Amount Debit]]&gt;0,ROUND(Table1[[#This Row],[Cur_Amount Debit]],2),"")</f>
        <v/>
      </c>
      <c r="AV2400" s="46" t="str">
        <f>IF(Table1[[#This Row],[Cur_Amount Credit]]&gt;0,ROUND(Table1[[#This Row],[Cur_Amount Credit]],2),"")</f>
        <v/>
      </c>
      <c r="AW2400" s="46" t="str">
        <f>LEFT(Table1[[#This Row],[Cur]],3)</f>
        <v/>
      </c>
      <c r="AX2400" s="59"/>
      <c r="AY2400" s="46"/>
      <c r="AZ2400" s="46" t="str">
        <f>IF(Table1[[#This Row],[Cur]]&lt;&gt;"",IF(Table1[[#This Row],[Cur]]="USD","",ExchangeRate),"")</f>
        <v/>
      </c>
      <c r="BA2400" s="46" t="str">
        <f>IF(Table1[[#This Row],[Grant]]&lt;&gt;"",VLOOKUP(Table1[[#This Row],[Grant]],Grants!B:D,3),"")</f>
        <v/>
      </c>
      <c r="BB2400" s="46" t="str">
        <f>TRIM(Table1[[#This Row],[Vendor ID]])</f>
        <v/>
      </c>
      <c r="BC2400">
        <f>IF(Table1[[#This Row],[Reference Number]]=Q2399,BC2399,BC2399+1)</f>
        <v>2</v>
      </c>
    </row>
    <row r="2401" spans="1:55" ht="11.25" hidden="1" customHeight="1">
      <c r="A2401" s="1"/>
      <c r="B2401" s="88" t="str">
        <f>IF(Table1[[#This Row],[Posting Date]]&lt;&gt;"",IF(Table1[[#This Row],[Reference Number]]=Q2400,B2400+1,1),"")</f>
        <v/>
      </c>
      <c r="C2401" s="61"/>
      <c r="D2401" s="61"/>
      <c r="E2401" s="218"/>
      <c r="F2401" s="143" t="str">
        <f>IFERROR(IF(VLOOKUP(Table1[[#This Row],[Budget Code Description]],Dimentions!$X$6:$AC$132,2,FALSE)="","",VLOOKUP(Table1[[#This Row],[Budget Code Description]],Dimentions!$X$6:$AC$132,2,FALSE)),"")</f>
        <v/>
      </c>
      <c r="G2401" s="143" t="str">
        <f>IFERROR(VLOOKUP(Table1[[#This Row],[Budget Code Description]],Dimentions!$X$6:$AC$132,3,FALSE),"")</f>
        <v/>
      </c>
      <c r="H2401" s="64" t="str">
        <f>IFERROR(VLOOKUP(Table1[[#This Row],[Account]],Dimentions!$S$6:$V$233,2,FALSE),"")</f>
        <v/>
      </c>
      <c r="I2401" s="62">
        <f>_xlfn.NUMBERVALUE(LEFT(Table1[[#This Row],[Account]],1))</f>
        <v>0</v>
      </c>
      <c r="J2401" s="62" t="str">
        <f>IFERROR(VLOOKUP(Table1[[#This Row],[Budget Code Description]],Table6[#All],7,FALSE),"")</f>
        <v/>
      </c>
      <c r="K2401" s="143" t="str">
        <f>IFERROR(VLOOKUP(Table1[[#This Row],[Budget Code Description]],Table6[#All],8,FALSE),"")</f>
        <v/>
      </c>
      <c r="L2401" s="63"/>
      <c r="M2401" s="65" t="str">
        <f>IFERROR(VLOOKUP(Table1[[#This Row],[Staff ID]],Table2[],2,FALSE),"")</f>
        <v/>
      </c>
      <c r="N2401" s="211" t="str">
        <f>IFERROR(IF(VLOOKUP(Table1[[#This Row],[Budget Code Description]],Dimentions!$X$6:$AC$97,4,FALSE)="","",VLOOKUP(Table1[[#This Row],[Budget Code Description]],Dimentions!$X$6:$AC$97,4,FALSE)),"")</f>
        <v/>
      </c>
      <c r="O2401" s="65" t="str">
        <f>IFERROR(VLOOKUP(Table1[[#This Row],[Vendor ID]],Table549[],2,FALSE),"")</f>
        <v/>
      </c>
      <c r="P2401" s="63"/>
      <c r="Q2401" s="143" t="str">
        <f>IF(Table1[[#This Row],[Posting Date]]&lt;&gt;"",$D$9,"")</f>
        <v/>
      </c>
      <c r="R2401" s="159" t="str">
        <f>IF(Table1[[#This Row],[Posting Date]]&lt;&gt;"",$D$10,"")</f>
        <v/>
      </c>
      <c r="S2401" s="66"/>
      <c r="T2401" s="63"/>
      <c r="U2401" s="67"/>
      <c r="V2401" s="67"/>
      <c r="W2401" s="67" t="str">
        <f t="shared" si="37"/>
        <v/>
      </c>
      <c r="X2401" s="161" t="str">
        <f>IF(E2401="","",(IF(Table1[[#This Row],[Cur]]="USD",Table1[[#This Row],[Cur_Amount Debit]],Table1[[#This Row],[Cur_Amount Debit]]/Table1[[#This Row],[Exchange Rate]])))</f>
        <v/>
      </c>
      <c r="Y2401" s="161" t="str">
        <f>IF(E2401="","",(IF(Table1[[#This Row],[Cur]]="USD",Table1[[#This Row],[Cur_Amount Credit]],Table1[[#This Row],[Cur_Amount Credit]]/ExchangeRate)))</f>
        <v/>
      </c>
      <c r="Z2401" s="203" t="str">
        <f>IF(E2401="","",(Table1[[#This Row],[Debit USD]]-Table1[[#This Row],[Credit USD]]))</f>
        <v/>
      </c>
      <c r="AA2401" s="122"/>
      <c r="AB2401" s="1"/>
      <c r="AC2401" s="15"/>
      <c r="AD2401" s="15" t="str">
        <f>IF(AND(OR(Table1[[#This Row],[Account]]="15030",Table1[[#This Row],[Account]]="15035",Table1[[#This Row],[Account]]="20150"),Table1[[#This Row],[Vendor ID]]=""),1,"")</f>
        <v/>
      </c>
      <c r="AE2401" s="15"/>
      <c r="AF2401" s="15"/>
      <c r="AG2401" s="15"/>
      <c r="AH2401" s="46" t="str">
        <f>IF(Table1[[#This Row],[Posting Date]]&lt;&gt;"","GJ-"&amp;CountryID,"")</f>
        <v/>
      </c>
      <c r="AI2401" s="59" t="str">
        <f>IF(Table1[[#This Row],[Posting Date]]&lt;&gt;"",Table1[[#This Row],[Posting Date]],"")</f>
        <v/>
      </c>
      <c r="AJ2401" s="46"/>
      <c r="AK2401" s="46" t="str">
        <f>IF(Table1[[#This Row],[Description]]&lt;&gt;"",Table1[[#This Row],[Description]],"")</f>
        <v/>
      </c>
      <c r="AL2401" s="46" t="str">
        <f>IF(Table1[[#This Row],[Posting Date]]&lt;&gt;"",Table1[[#This Row],[Reference Number]],"")</f>
        <v/>
      </c>
      <c r="AM2401" s="46" t="str">
        <f>TRIM(Table1[[#This Row],[Line '#]])</f>
        <v/>
      </c>
      <c r="AN2401" s="46" t="str">
        <f>TRIM(Table1[[#This Row],[Account]])</f>
        <v/>
      </c>
      <c r="AO2401" s="46" t="str">
        <f>IF(Table1[[#This Row],[Posting Date]]&lt;&gt;"",$D$5,"")</f>
        <v/>
      </c>
      <c r="AP2401" s="46" t="str">
        <f>TRIM(Table1[[#This Row],[Departments-Prgrams]])</f>
        <v/>
      </c>
      <c r="AQ2401" s="46" t="str">
        <f>TRIM(Table1[[#This Row],[Grant]])</f>
        <v/>
      </c>
      <c r="AR2401" s="46" t="str">
        <f>TRIM(Table1[[#This Row],[Staff ID]])</f>
        <v/>
      </c>
      <c r="AS2401" s="46" t="str">
        <f>IF(TRIM(Table1[[#This Row],[Budget Code]])=0,"",TRIM(Table1[[#This Row],[Budget Code]]))</f>
        <v/>
      </c>
      <c r="AT2401" s="46" t="str">
        <f>IF(Table1[[#This Row],[Line Description]]&lt;&gt;"",Table1[[#This Row],[Line Description]],"")</f>
        <v/>
      </c>
      <c r="AU2401" s="46" t="str">
        <f>IF(Table1[[#This Row],[Cur_Amount Debit]]&gt;0,ROUND(Table1[[#This Row],[Cur_Amount Debit]],2),"")</f>
        <v/>
      </c>
      <c r="AV2401" s="46" t="str">
        <f>IF(Table1[[#This Row],[Cur_Amount Credit]]&gt;0,ROUND(Table1[[#This Row],[Cur_Amount Credit]],2),"")</f>
        <v/>
      </c>
      <c r="AW2401" s="46" t="str">
        <f>LEFT(Table1[[#This Row],[Cur]],3)</f>
        <v/>
      </c>
      <c r="AX2401" s="59"/>
      <c r="AY2401" s="46"/>
      <c r="AZ2401" s="46" t="str">
        <f>IF(Table1[[#This Row],[Cur]]&lt;&gt;"",IF(Table1[[#This Row],[Cur]]="USD","",ExchangeRate),"")</f>
        <v/>
      </c>
      <c r="BA2401" s="46" t="str">
        <f>IF(Table1[[#This Row],[Grant]]&lt;&gt;"",VLOOKUP(Table1[[#This Row],[Grant]],Grants!B:D,3),"")</f>
        <v/>
      </c>
      <c r="BB2401" s="46" t="str">
        <f>TRIM(Table1[[#This Row],[Vendor ID]])</f>
        <v/>
      </c>
      <c r="BC2401">
        <f>IF(Table1[[#This Row],[Reference Number]]=Q2400,BC2400,BC2400+1)</f>
        <v>2</v>
      </c>
    </row>
    <row r="2402" spans="1:55" ht="11.25" hidden="1" customHeight="1">
      <c r="A2402" s="1"/>
      <c r="B2402" s="88" t="str">
        <f>IF(Table1[[#This Row],[Posting Date]]&lt;&gt;"",IF(Table1[[#This Row],[Reference Number]]=Q2401,B2401+1,1),"")</f>
        <v/>
      </c>
      <c r="C2402" s="61"/>
      <c r="D2402" s="61"/>
      <c r="E2402" s="218"/>
      <c r="F2402" s="143" t="str">
        <f>IFERROR(IF(VLOOKUP(Table1[[#This Row],[Budget Code Description]],Dimentions!$X$6:$AC$132,2,FALSE)="","",VLOOKUP(Table1[[#This Row],[Budget Code Description]],Dimentions!$X$6:$AC$132,2,FALSE)),"")</f>
        <v/>
      </c>
      <c r="G2402" s="143" t="str">
        <f>IFERROR(VLOOKUP(Table1[[#This Row],[Budget Code Description]],Dimentions!$X$6:$AC$132,3,FALSE),"")</f>
        <v/>
      </c>
      <c r="H2402" s="64" t="str">
        <f>IFERROR(VLOOKUP(Table1[[#This Row],[Account]],Dimentions!$S$6:$V$233,2,FALSE),"")</f>
        <v/>
      </c>
      <c r="I2402" s="62">
        <f>_xlfn.NUMBERVALUE(LEFT(Table1[[#This Row],[Account]],1))</f>
        <v>0</v>
      </c>
      <c r="J2402" s="62" t="str">
        <f>IFERROR(VLOOKUP(Table1[[#This Row],[Budget Code Description]],Table6[#All],7,FALSE),"")</f>
        <v/>
      </c>
      <c r="K2402" s="143" t="str">
        <f>IFERROR(VLOOKUP(Table1[[#This Row],[Budget Code Description]],Table6[#All],8,FALSE),"")</f>
        <v/>
      </c>
      <c r="L2402" s="63"/>
      <c r="M2402" s="65" t="str">
        <f>IFERROR(VLOOKUP(Table1[[#This Row],[Staff ID]],Table2[],2,FALSE),"")</f>
        <v/>
      </c>
      <c r="N2402" s="211" t="str">
        <f>IFERROR(IF(VLOOKUP(Table1[[#This Row],[Budget Code Description]],Dimentions!$X$6:$AC$97,4,FALSE)="","",VLOOKUP(Table1[[#This Row],[Budget Code Description]],Dimentions!$X$6:$AC$97,4,FALSE)),"")</f>
        <v/>
      </c>
      <c r="O2402" s="65" t="str">
        <f>IFERROR(VLOOKUP(Table1[[#This Row],[Vendor ID]],Table549[],2,FALSE),"")</f>
        <v/>
      </c>
      <c r="P2402" s="63"/>
      <c r="Q2402" s="143" t="str">
        <f>IF(Table1[[#This Row],[Posting Date]]&lt;&gt;"",$D$9,"")</f>
        <v/>
      </c>
      <c r="R2402" s="159" t="str">
        <f>IF(Table1[[#This Row],[Posting Date]]&lt;&gt;"",$D$10,"")</f>
        <v/>
      </c>
      <c r="S2402" s="66"/>
      <c r="T2402" s="63"/>
      <c r="U2402" s="67"/>
      <c r="V2402" s="67"/>
      <c r="W2402" s="67" t="str">
        <f t="shared" si="37"/>
        <v/>
      </c>
      <c r="X2402" s="161" t="str">
        <f>IF(E2402="","",(IF(Table1[[#This Row],[Cur]]="USD",Table1[[#This Row],[Cur_Amount Debit]],Table1[[#This Row],[Cur_Amount Debit]]/Table1[[#This Row],[Exchange Rate]])))</f>
        <v/>
      </c>
      <c r="Y2402" s="161" t="str">
        <f>IF(E2402="","",(IF(Table1[[#This Row],[Cur]]="USD",Table1[[#This Row],[Cur_Amount Credit]],Table1[[#This Row],[Cur_Amount Credit]]/ExchangeRate)))</f>
        <v/>
      </c>
      <c r="Z2402" s="203" t="str">
        <f>IF(E2402="","",(Table1[[#This Row],[Debit USD]]-Table1[[#This Row],[Credit USD]]))</f>
        <v/>
      </c>
      <c r="AA2402" s="122"/>
      <c r="AB2402" s="1"/>
      <c r="AC2402" s="15"/>
      <c r="AD2402" s="15" t="str">
        <f>IF(AND(OR(Table1[[#This Row],[Account]]="15030",Table1[[#This Row],[Account]]="15035",Table1[[#This Row],[Account]]="20150"),Table1[[#This Row],[Vendor ID]]=""),1,"")</f>
        <v/>
      </c>
      <c r="AE2402" s="15"/>
      <c r="AF2402" s="15"/>
      <c r="AG2402" s="15"/>
      <c r="AH2402" s="46" t="str">
        <f>IF(Table1[[#This Row],[Posting Date]]&lt;&gt;"","GJ-"&amp;CountryID,"")</f>
        <v/>
      </c>
      <c r="AI2402" s="59" t="str">
        <f>IF(Table1[[#This Row],[Posting Date]]&lt;&gt;"",Table1[[#This Row],[Posting Date]],"")</f>
        <v/>
      </c>
      <c r="AJ2402" s="46"/>
      <c r="AK2402" s="46" t="str">
        <f>IF(Table1[[#This Row],[Description]]&lt;&gt;"",Table1[[#This Row],[Description]],"")</f>
        <v/>
      </c>
      <c r="AL2402" s="46" t="str">
        <f>IF(Table1[[#This Row],[Posting Date]]&lt;&gt;"",Table1[[#This Row],[Reference Number]],"")</f>
        <v/>
      </c>
      <c r="AM2402" s="46" t="str">
        <f>TRIM(Table1[[#This Row],[Line '#]])</f>
        <v/>
      </c>
      <c r="AN2402" s="46" t="str">
        <f>TRIM(Table1[[#This Row],[Account]])</f>
        <v/>
      </c>
      <c r="AO2402" s="46" t="str">
        <f>IF(Table1[[#This Row],[Posting Date]]&lt;&gt;"",$D$5,"")</f>
        <v/>
      </c>
      <c r="AP2402" s="46" t="str">
        <f>TRIM(Table1[[#This Row],[Departments-Prgrams]])</f>
        <v/>
      </c>
      <c r="AQ2402" s="46" t="str">
        <f>TRIM(Table1[[#This Row],[Grant]])</f>
        <v/>
      </c>
      <c r="AR2402" s="46" t="str">
        <f>TRIM(Table1[[#This Row],[Staff ID]])</f>
        <v/>
      </c>
      <c r="AS2402" s="46" t="str">
        <f>IF(TRIM(Table1[[#This Row],[Budget Code]])=0,"",TRIM(Table1[[#This Row],[Budget Code]]))</f>
        <v/>
      </c>
      <c r="AT2402" s="46" t="str">
        <f>IF(Table1[[#This Row],[Line Description]]&lt;&gt;"",Table1[[#This Row],[Line Description]],"")</f>
        <v/>
      </c>
      <c r="AU2402" s="46" t="str">
        <f>IF(Table1[[#This Row],[Cur_Amount Debit]]&gt;0,ROUND(Table1[[#This Row],[Cur_Amount Debit]],2),"")</f>
        <v/>
      </c>
      <c r="AV2402" s="46" t="str">
        <f>IF(Table1[[#This Row],[Cur_Amount Credit]]&gt;0,ROUND(Table1[[#This Row],[Cur_Amount Credit]],2),"")</f>
        <v/>
      </c>
      <c r="AW2402" s="46" t="str">
        <f>LEFT(Table1[[#This Row],[Cur]],3)</f>
        <v/>
      </c>
      <c r="AX2402" s="59"/>
      <c r="AY2402" s="46"/>
      <c r="AZ2402" s="46" t="str">
        <f>IF(Table1[[#This Row],[Cur]]&lt;&gt;"",IF(Table1[[#This Row],[Cur]]="USD","",ExchangeRate),"")</f>
        <v/>
      </c>
      <c r="BA2402" s="46" t="str">
        <f>IF(Table1[[#This Row],[Grant]]&lt;&gt;"",VLOOKUP(Table1[[#This Row],[Grant]],Grants!B:D,3),"")</f>
        <v/>
      </c>
      <c r="BB2402" s="46" t="str">
        <f>TRIM(Table1[[#This Row],[Vendor ID]])</f>
        <v/>
      </c>
      <c r="BC2402">
        <f>IF(Table1[[#This Row],[Reference Number]]=Q2401,BC2401,BC2401+1)</f>
        <v>2</v>
      </c>
    </row>
    <row r="2403" spans="1:55" ht="11.25" hidden="1" customHeight="1">
      <c r="A2403" s="1"/>
      <c r="B2403" s="88" t="str">
        <f>IF(Table1[[#This Row],[Posting Date]]&lt;&gt;"",IF(Table1[[#This Row],[Reference Number]]=Q2402,B2402+1,1),"")</f>
        <v/>
      </c>
      <c r="C2403" s="61"/>
      <c r="D2403" s="61"/>
      <c r="E2403" s="218"/>
      <c r="F2403" s="143" t="str">
        <f>IFERROR(IF(VLOOKUP(Table1[[#This Row],[Budget Code Description]],Dimentions!$X$6:$AC$132,2,FALSE)="","",VLOOKUP(Table1[[#This Row],[Budget Code Description]],Dimentions!$X$6:$AC$132,2,FALSE)),"")</f>
        <v/>
      </c>
      <c r="G2403" s="143" t="str">
        <f>IFERROR(VLOOKUP(Table1[[#This Row],[Budget Code Description]],Dimentions!$X$6:$AC$132,3,FALSE),"")</f>
        <v/>
      </c>
      <c r="H2403" s="64" t="str">
        <f>IFERROR(VLOOKUP(Table1[[#This Row],[Account]],Dimentions!$S$6:$V$233,2,FALSE),"")</f>
        <v/>
      </c>
      <c r="I2403" s="62">
        <f>_xlfn.NUMBERVALUE(LEFT(Table1[[#This Row],[Account]],1))</f>
        <v>0</v>
      </c>
      <c r="J2403" s="62" t="str">
        <f>IFERROR(VLOOKUP(Table1[[#This Row],[Budget Code Description]],Table6[#All],7,FALSE),"")</f>
        <v/>
      </c>
      <c r="K2403" s="143" t="str">
        <f>IFERROR(VLOOKUP(Table1[[#This Row],[Budget Code Description]],Table6[#All],8,FALSE),"")</f>
        <v/>
      </c>
      <c r="L2403" s="63"/>
      <c r="M2403" s="65" t="str">
        <f>IFERROR(VLOOKUP(Table1[[#This Row],[Staff ID]],Table2[],2,FALSE),"")</f>
        <v/>
      </c>
      <c r="N2403" s="211" t="str">
        <f>IFERROR(IF(VLOOKUP(Table1[[#This Row],[Budget Code Description]],Dimentions!$X$6:$AC$97,4,FALSE)="","",VLOOKUP(Table1[[#This Row],[Budget Code Description]],Dimentions!$X$6:$AC$97,4,FALSE)),"")</f>
        <v/>
      </c>
      <c r="O2403" s="65" t="str">
        <f>IFERROR(VLOOKUP(Table1[[#This Row],[Vendor ID]],Table549[],2,FALSE),"")</f>
        <v/>
      </c>
      <c r="P2403" s="63"/>
      <c r="Q2403" s="143" t="str">
        <f>IF(Table1[[#This Row],[Posting Date]]&lt;&gt;"",$D$9,"")</f>
        <v/>
      </c>
      <c r="R2403" s="159" t="str">
        <f>IF(Table1[[#This Row],[Posting Date]]&lt;&gt;"",$D$10,"")</f>
        <v/>
      </c>
      <c r="S2403" s="66"/>
      <c r="T2403" s="63"/>
      <c r="U2403" s="67"/>
      <c r="V2403" s="67"/>
      <c r="W2403" s="67" t="str">
        <f t="shared" si="37"/>
        <v/>
      </c>
      <c r="X2403" s="161" t="str">
        <f>IF(E2403="","",(IF(Table1[[#This Row],[Cur]]="USD",Table1[[#This Row],[Cur_Amount Debit]],Table1[[#This Row],[Cur_Amount Debit]]/Table1[[#This Row],[Exchange Rate]])))</f>
        <v/>
      </c>
      <c r="Y2403" s="161" t="str">
        <f>IF(E2403="","",(IF(Table1[[#This Row],[Cur]]="USD",Table1[[#This Row],[Cur_Amount Credit]],Table1[[#This Row],[Cur_Amount Credit]]/ExchangeRate)))</f>
        <v/>
      </c>
      <c r="Z2403" s="203" t="str">
        <f>IF(E2403="","",(Table1[[#This Row],[Debit USD]]-Table1[[#This Row],[Credit USD]]))</f>
        <v/>
      </c>
      <c r="AA2403" s="122"/>
      <c r="AB2403" s="1"/>
      <c r="AC2403" s="15"/>
      <c r="AD2403" s="15" t="str">
        <f>IF(AND(OR(Table1[[#This Row],[Account]]="15030",Table1[[#This Row],[Account]]="15035",Table1[[#This Row],[Account]]="20150"),Table1[[#This Row],[Vendor ID]]=""),1,"")</f>
        <v/>
      </c>
      <c r="AE2403" s="15"/>
      <c r="AF2403" s="15"/>
      <c r="AG2403" s="15"/>
      <c r="AH2403" s="46" t="str">
        <f>IF(Table1[[#This Row],[Posting Date]]&lt;&gt;"","GJ-"&amp;CountryID,"")</f>
        <v/>
      </c>
      <c r="AI2403" s="59" t="str">
        <f>IF(Table1[[#This Row],[Posting Date]]&lt;&gt;"",Table1[[#This Row],[Posting Date]],"")</f>
        <v/>
      </c>
      <c r="AJ2403" s="46"/>
      <c r="AK2403" s="46" t="str">
        <f>IF(Table1[[#This Row],[Description]]&lt;&gt;"",Table1[[#This Row],[Description]],"")</f>
        <v/>
      </c>
      <c r="AL2403" s="46" t="str">
        <f>IF(Table1[[#This Row],[Posting Date]]&lt;&gt;"",Table1[[#This Row],[Reference Number]],"")</f>
        <v/>
      </c>
      <c r="AM2403" s="46" t="str">
        <f>TRIM(Table1[[#This Row],[Line '#]])</f>
        <v/>
      </c>
      <c r="AN2403" s="46" t="str">
        <f>TRIM(Table1[[#This Row],[Account]])</f>
        <v/>
      </c>
      <c r="AO2403" s="46" t="str">
        <f>IF(Table1[[#This Row],[Posting Date]]&lt;&gt;"",$D$5,"")</f>
        <v/>
      </c>
      <c r="AP2403" s="46" t="str">
        <f>TRIM(Table1[[#This Row],[Departments-Prgrams]])</f>
        <v/>
      </c>
      <c r="AQ2403" s="46" t="str">
        <f>TRIM(Table1[[#This Row],[Grant]])</f>
        <v/>
      </c>
      <c r="AR2403" s="46" t="str">
        <f>TRIM(Table1[[#This Row],[Staff ID]])</f>
        <v/>
      </c>
      <c r="AS2403" s="46" t="str">
        <f>IF(TRIM(Table1[[#This Row],[Budget Code]])=0,"",TRIM(Table1[[#This Row],[Budget Code]]))</f>
        <v/>
      </c>
      <c r="AT2403" s="46" t="str">
        <f>IF(Table1[[#This Row],[Line Description]]&lt;&gt;"",Table1[[#This Row],[Line Description]],"")</f>
        <v/>
      </c>
      <c r="AU2403" s="46" t="str">
        <f>IF(Table1[[#This Row],[Cur_Amount Debit]]&gt;0,ROUND(Table1[[#This Row],[Cur_Amount Debit]],2),"")</f>
        <v/>
      </c>
      <c r="AV2403" s="46" t="str">
        <f>IF(Table1[[#This Row],[Cur_Amount Credit]]&gt;0,ROUND(Table1[[#This Row],[Cur_Amount Credit]],2),"")</f>
        <v/>
      </c>
      <c r="AW2403" s="46" t="str">
        <f>LEFT(Table1[[#This Row],[Cur]],3)</f>
        <v/>
      </c>
      <c r="AX2403" s="59"/>
      <c r="AY2403" s="46"/>
      <c r="AZ2403" s="46" t="str">
        <f>IF(Table1[[#This Row],[Cur]]&lt;&gt;"",IF(Table1[[#This Row],[Cur]]="USD","",ExchangeRate),"")</f>
        <v/>
      </c>
      <c r="BA2403" s="46" t="str">
        <f>IF(Table1[[#This Row],[Grant]]&lt;&gt;"",VLOOKUP(Table1[[#This Row],[Grant]],Grants!B:D,3),"")</f>
        <v/>
      </c>
      <c r="BB2403" s="46" t="str">
        <f>TRIM(Table1[[#This Row],[Vendor ID]])</f>
        <v/>
      </c>
      <c r="BC2403">
        <f>IF(Table1[[#This Row],[Reference Number]]=Q2402,BC2402,BC2402+1)</f>
        <v>2</v>
      </c>
    </row>
    <row r="2404" spans="1:55" ht="11.25" hidden="1" customHeight="1">
      <c r="A2404" s="1"/>
      <c r="B2404" s="88" t="str">
        <f>IF(Table1[[#This Row],[Posting Date]]&lt;&gt;"",IF(Table1[[#This Row],[Reference Number]]=Q2403,B2403+1,1),"")</f>
        <v/>
      </c>
      <c r="C2404" s="61"/>
      <c r="D2404" s="61"/>
      <c r="E2404" s="218"/>
      <c r="F2404" s="143" t="str">
        <f>IFERROR(IF(VLOOKUP(Table1[[#This Row],[Budget Code Description]],Dimentions!$X$6:$AC$132,2,FALSE)="","",VLOOKUP(Table1[[#This Row],[Budget Code Description]],Dimentions!$X$6:$AC$132,2,FALSE)),"")</f>
        <v/>
      </c>
      <c r="G2404" s="143" t="str">
        <f>IFERROR(VLOOKUP(Table1[[#This Row],[Budget Code Description]],Dimentions!$X$6:$AC$132,3,FALSE),"")</f>
        <v/>
      </c>
      <c r="H2404" s="64" t="str">
        <f>IFERROR(VLOOKUP(Table1[[#This Row],[Account]],Dimentions!$S$6:$V$233,2,FALSE),"")</f>
        <v/>
      </c>
      <c r="I2404" s="62">
        <f>_xlfn.NUMBERVALUE(LEFT(Table1[[#This Row],[Account]],1))</f>
        <v>0</v>
      </c>
      <c r="J2404" s="62" t="str">
        <f>IFERROR(VLOOKUP(Table1[[#This Row],[Budget Code Description]],Table6[#All],7,FALSE),"")</f>
        <v/>
      </c>
      <c r="K2404" s="143" t="str">
        <f>IFERROR(VLOOKUP(Table1[[#This Row],[Budget Code Description]],Table6[#All],8,FALSE),"")</f>
        <v/>
      </c>
      <c r="L2404" s="63"/>
      <c r="M2404" s="65" t="str">
        <f>IFERROR(VLOOKUP(Table1[[#This Row],[Staff ID]],Table2[],2,FALSE),"")</f>
        <v/>
      </c>
      <c r="N2404" s="211" t="str">
        <f>IFERROR(IF(VLOOKUP(Table1[[#This Row],[Budget Code Description]],Dimentions!$X$6:$AC$97,4,FALSE)="","",VLOOKUP(Table1[[#This Row],[Budget Code Description]],Dimentions!$X$6:$AC$97,4,FALSE)),"")</f>
        <v/>
      </c>
      <c r="O2404" s="65" t="str">
        <f>IFERROR(VLOOKUP(Table1[[#This Row],[Vendor ID]],Table549[],2,FALSE),"")</f>
        <v/>
      </c>
      <c r="P2404" s="63"/>
      <c r="Q2404" s="143" t="str">
        <f>IF(Table1[[#This Row],[Posting Date]]&lt;&gt;"",$D$9,"")</f>
        <v/>
      </c>
      <c r="R2404" s="159" t="str">
        <f>IF(Table1[[#This Row],[Posting Date]]&lt;&gt;"",$D$10,"")</f>
        <v/>
      </c>
      <c r="S2404" s="66"/>
      <c r="T2404" s="63"/>
      <c r="U2404" s="67"/>
      <c r="V2404" s="67"/>
      <c r="W2404" s="67" t="str">
        <f t="shared" si="37"/>
        <v/>
      </c>
      <c r="X2404" s="161" t="str">
        <f>IF(E2404="","",(IF(Table1[[#This Row],[Cur]]="USD",Table1[[#This Row],[Cur_Amount Debit]],Table1[[#This Row],[Cur_Amount Debit]]/Table1[[#This Row],[Exchange Rate]])))</f>
        <v/>
      </c>
      <c r="Y2404" s="161" t="str">
        <f>IF(E2404="","",(IF(Table1[[#This Row],[Cur]]="USD",Table1[[#This Row],[Cur_Amount Credit]],Table1[[#This Row],[Cur_Amount Credit]]/ExchangeRate)))</f>
        <v/>
      </c>
      <c r="Z2404" s="203" t="str">
        <f>IF(E2404="","",(Table1[[#This Row],[Debit USD]]-Table1[[#This Row],[Credit USD]]))</f>
        <v/>
      </c>
      <c r="AA2404" s="122"/>
      <c r="AB2404" s="1"/>
      <c r="AC2404" s="15"/>
      <c r="AD2404" s="15" t="str">
        <f>IF(AND(OR(Table1[[#This Row],[Account]]="15030",Table1[[#This Row],[Account]]="15035",Table1[[#This Row],[Account]]="20150"),Table1[[#This Row],[Vendor ID]]=""),1,"")</f>
        <v/>
      </c>
      <c r="AE2404" s="15"/>
      <c r="AF2404" s="15"/>
      <c r="AG2404" s="15"/>
      <c r="AH2404" s="46" t="str">
        <f>IF(Table1[[#This Row],[Posting Date]]&lt;&gt;"","GJ-"&amp;CountryID,"")</f>
        <v/>
      </c>
      <c r="AI2404" s="59" t="str">
        <f>IF(Table1[[#This Row],[Posting Date]]&lt;&gt;"",Table1[[#This Row],[Posting Date]],"")</f>
        <v/>
      </c>
      <c r="AJ2404" s="46"/>
      <c r="AK2404" s="46" t="str">
        <f>IF(Table1[[#This Row],[Description]]&lt;&gt;"",Table1[[#This Row],[Description]],"")</f>
        <v/>
      </c>
      <c r="AL2404" s="46" t="str">
        <f>IF(Table1[[#This Row],[Posting Date]]&lt;&gt;"",Table1[[#This Row],[Reference Number]],"")</f>
        <v/>
      </c>
      <c r="AM2404" s="46" t="str">
        <f>TRIM(Table1[[#This Row],[Line '#]])</f>
        <v/>
      </c>
      <c r="AN2404" s="46" t="str">
        <f>TRIM(Table1[[#This Row],[Account]])</f>
        <v/>
      </c>
      <c r="AO2404" s="46" t="str">
        <f>IF(Table1[[#This Row],[Posting Date]]&lt;&gt;"",$D$5,"")</f>
        <v/>
      </c>
      <c r="AP2404" s="46" t="str">
        <f>TRIM(Table1[[#This Row],[Departments-Prgrams]])</f>
        <v/>
      </c>
      <c r="AQ2404" s="46" t="str">
        <f>TRIM(Table1[[#This Row],[Grant]])</f>
        <v/>
      </c>
      <c r="AR2404" s="46" t="str">
        <f>TRIM(Table1[[#This Row],[Staff ID]])</f>
        <v/>
      </c>
      <c r="AS2404" s="46" t="str">
        <f>IF(TRIM(Table1[[#This Row],[Budget Code]])=0,"",TRIM(Table1[[#This Row],[Budget Code]]))</f>
        <v/>
      </c>
      <c r="AT2404" s="46" t="str">
        <f>IF(Table1[[#This Row],[Line Description]]&lt;&gt;"",Table1[[#This Row],[Line Description]],"")</f>
        <v/>
      </c>
      <c r="AU2404" s="46" t="str">
        <f>IF(Table1[[#This Row],[Cur_Amount Debit]]&gt;0,ROUND(Table1[[#This Row],[Cur_Amount Debit]],2),"")</f>
        <v/>
      </c>
      <c r="AV2404" s="46" t="str">
        <f>IF(Table1[[#This Row],[Cur_Amount Credit]]&gt;0,ROUND(Table1[[#This Row],[Cur_Amount Credit]],2),"")</f>
        <v/>
      </c>
      <c r="AW2404" s="46" t="str">
        <f>LEFT(Table1[[#This Row],[Cur]],3)</f>
        <v/>
      </c>
      <c r="AX2404" s="59"/>
      <c r="AY2404" s="46"/>
      <c r="AZ2404" s="46" t="str">
        <f>IF(Table1[[#This Row],[Cur]]&lt;&gt;"",IF(Table1[[#This Row],[Cur]]="USD","",ExchangeRate),"")</f>
        <v/>
      </c>
      <c r="BA2404" s="46" t="str">
        <f>IF(Table1[[#This Row],[Grant]]&lt;&gt;"",VLOOKUP(Table1[[#This Row],[Grant]],Grants!B:D,3),"")</f>
        <v/>
      </c>
      <c r="BB2404" s="46" t="str">
        <f>TRIM(Table1[[#This Row],[Vendor ID]])</f>
        <v/>
      </c>
      <c r="BC2404">
        <f>IF(Table1[[#This Row],[Reference Number]]=Q2403,BC2403,BC2403+1)</f>
        <v>2</v>
      </c>
    </row>
    <row r="2405" spans="1:55" ht="11.25" hidden="1" customHeight="1">
      <c r="A2405" s="1"/>
      <c r="B2405" s="88" t="str">
        <f>IF(Table1[[#This Row],[Posting Date]]&lt;&gt;"",IF(Table1[[#This Row],[Reference Number]]=Q2404,B2404+1,1),"")</f>
        <v/>
      </c>
      <c r="C2405" s="61"/>
      <c r="D2405" s="61"/>
      <c r="E2405" s="218"/>
      <c r="F2405" s="143" t="str">
        <f>IFERROR(IF(VLOOKUP(Table1[[#This Row],[Budget Code Description]],Dimentions!$X$6:$AC$132,2,FALSE)="","",VLOOKUP(Table1[[#This Row],[Budget Code Description]],Dimentions!$X$6:$AC$132,2,FALSE)),"")</f>
        <v/>
      </c>
      <c r="G2405" s="143" t="str">
        <f>IFERROR(VLOOKUP(Table1[[#This Row],[Budget Code Description]],Dimentions!$X$6:$AC$132,3,FALSE),"")</f>
        <v/>
      </c>
      <c r="H2405" s="64" t="str">
        <f>IFERROR(VLOOKUP(Table1[[#This Row],[Account]],Dimentions!$S$6:$V$233,2,FALSE),"")</f>
        <v/>
      </c>
      <c r="I2405" s="62">
        <f>_xlfn.NUMBERVALUE(LEFT(Table1[[#This Row],[Account]],1))</f>
        <v>0</v>
      </c>
      <c r="J2405" s="62" t="str">
        <f>IFERROR(VLOOKUP(Table1[[#This Row],[Budget Code Description]],Table6[#All],7,FALSE),"")</f>
        <v/>
      </c>
      <c r="K2405" s="143" t="str">
        <f>IFERROR(VLOOKUP(Table1[[#This Row],[Budget Code Description]],Table6[#All],8,FALSE),"")</f>
        <v/>
      </c>
      <c r="L2405" s="63"/>
      <c r="M2405" s="65" t="str">
        <f>IFERROR(VLOOKUP(Table1[[#This Row],[Staff ID]],Table2[],2,FALSE),"")</f>
        <v/>
      </c>
      <c r="N2405" s="211" t="str">
        <f>IFERROR(IF(VLOOKUP(Table1[[#This Row],[Budget Code Description]],Dimentions!$X$6:$AC$97,4,FALSE)="","",VLOOKUP(Table1[[#This Row],[Budget Code Description]],Dimentions!$X$6:$AC$97,4,FALSE)),"")</f>
        <v/>
      </c>
      <c r="O2405" s="65" t="str">
        <f>IFERROR(VLOOKUP(Table1[[#This Row],[Vendor ID]],Table549[],2,FALSE),"")</f>
        <v/>
      </c>
      <c r="P2405" s="63"/>
      <c r="Q2405" s="143" t="str">
        <f>IF(Table1[[#This Row],[Posting Date]]&lt;&gt;"",$D$9,"")</f>
        <v/>
      </c>
      <c r="R2405" s="159" t="str">
        <f>IF(Table1[[#This Row],[Posting Date]]&lt;&gt;"",$D$10,"")</f>
        <v/>
      </c>
      <c r="S2405" s="66"/>
      <c r="T2405" s="63"/>
      <c r="U2405" s="67"/>
      <c r="V2405" s="67"/>
      <c r="W2405" s="67" t="str">
        <f t="shared" si="37"/>
        <v/>
      </c>
      <c r="X2405" s="161" t="str">
        <f>IF(E2405="","",(IF(Table1[[#This Row],[Cur]]="USD",Table1[[#This Row],[Cur_Amount Debit]],Table1[[#This Row],[Cur_Amount Debit]]/Table1[[#This Row],[Exchange Rate]])))</f>
        <v/>
      </c>
      <c r="Y2405" s="161" t="str">
        <f>IF(E2405="","",(IF(Table1[[#This Row],[Cur]]="USD",Table1[[#This Row],[Cur_Amount Credit]],Table1[[#This Row],[Cur_Amount Credit]]/ExchangeRate)))</f>
        <v/>
      </c>
      <c r="Z2405" s="203" t="str">
        <f>IF(E2405="","",(Table1[[#This Row],[Debit USD]]-Table1[[#This Row],[Credit USD]]))</f>
        <v/>
      </c>
      <c r="AA2405" s="122"/>
      <c r="AB2405" s="1"/>
      <c r="AC2405" s="15"/>
      <c r="AD2405" s="15" t="str">
        <f>IF(AND(OR(Table1[[#This Row],[Account]]="15030",Table1[[#This Row],[Account]]="15035",Table1[[#This Row],[Account]]="20150"),Table1[[#This Row],[Vendor ID]]=""),1,"")</f>
        <v/>
      </c>
      <c r="AE2405" s="15"/>
      <c r="AF2405" s="15"/>
      <c r="AG2405" s="15"/>
      <c r="AH2405" s="46" t="str">
        <f>IF(Table1[[#This Row],[Posting Date]]&lt;&gt;"","GJ-"&amp;CountryID,"")</f>
        <v/>
      </c>
      <c r="AI2405" s="59" t="str">
        <f>IF(Table1[[#This Row],[Posting Date]]&lt;&gt;"",Table1[[#This Row],[Posting Date]],"")</f>
        <v/>
      </c>
      <c r="AJ2405" s="46"/>
      <c r="AK2405" s="46" t="str">
        <f>IF(Table1[[#This Row],[Description]]&lt;&gt;"",Table1[[#This Row],[Description]],"")</f>
        <v/>
      </c>
      <c r="AL2405" s="46" t="str">
        <f>IF(Table1[[#This Row],[Posting Date]]&lt;&gt;"",Table1[[#This Row],[Reference Number]],"")</f>
        <v/>
      </c>
      <c r="AM2405" s="46" t="str">
        <f>TRIM(Table1[[#This Row],[Line '#]])</f>
        <v/>
      </c>
      <c r="AN2405" s="46" t="str">
        <f>TRIM(Table1[[#This Row],[Account]])</f>
        <v/>
      </c>
      <c r="AO2405" s="46" t="str">
        <f>IF(Table1[[#This Row],[Posting Date]]&lt;&gt;"",$D$5,"")</f>
        <v/>
      </c>
      <c r="AP2405" s="46" t="str">
        <f>TRIM(Table1[[#This Row],[Departments-Prgrams]])</f>
        <v/>
      </c>
      <c r="AQ2405" s="46" t="str">
        <f>TRIM(Table1[[#This Row],[Grant]])</f>
        <v/>
      </c>
      <c r="AR2405" s="46" t="str">
        <f>TRIM(Table1[[#This Row],[Staff ID]])</f>
        <v/>
      </c>
      <c r="AS2405" s="46" t="str">
        <f>IF(TRIM(Table1[[#This Row],[Budget Code]])=0,"",TRIM(Table1[[#This Row],[Budget Code]]))</f>
        <v/>
      </c>
      <c r="AT2405" s="46" t="str">
        <f>IF(Table1[[#This Row],[Line Description]]&lt;&gt;"",Table1[[#This Row],[Line Description]],"")</f>
        <v/>
      </c>
      <c r="AU2405" s="46" t="str">
        <f>IF(Table1[[#This Row],[Cur_Amount Debit]]&gt;0,ROUND(Table1[[#This Row],[Cur_Amount Debit]],2),"")</f>
        <v/>
      </c>
      <c r="AV2405" s="46" t="str">
        <f>IF(Table1[[#This Row],[Cur_Amount Credit]]&gt;0,ROUND(Table1[[#This Row],[Cur_Amount Credit]],2),"")</f>
        <v/>
      </c>
      <c r="AW2405" s="46" t="str">
        <f>LEFT(Table1[[#This Row],[Cur]],3)</f>
        <v/>
      </c>
      <c r="AX2405" s="59"/>
      <c r="AY2405" s="46"/>
      <c r="AZ2405" s="46" t="str">
        <f>IF(Table1[[#This Row],[Cur]]&lt;&gt;"",IF(Table1[[#This Row],[Cur]]="USD","",ExchangeRate),"")</f>
        <v/>
      </c>
      <c r="BA2405" s="46" t="str">
        <f>IF(Table1[[#This Row],[Grant]]&lt;&gt;"",VLOOKUP(Table1[[#This Row],[Grant]],Grants!B:D,3),"")</f>
        <v/>
      </c>
      <c r="BB2405" s="46" t="str">
        <f>TRIM(Table1[[#This Row],[Vendor ID]])</f>
        <v/>
      </c>
      <c r="BC2405">
        <f>IF(Table1[[#This Row],[Reference Number]]=Q2404,BC2404,BC2404+1)</f>
        <v>2</v>
      </c>
    </row>
    <row r="2406" spans="1:55" ht="11.25" hidden="1" customHeight="1">
      <c r="A2406" s="1"/>
      <c r="B2406" s="88" t="str">
        <f>IF(Table1[[#This Row],[Posting Date]]&lt;&gt;"",IF(Table1[[#This Row],[Reference Number]]=Q2405,B2405+1,1),"")</f>
        <v/>
      </c>
      <c r="C2406" s="61"/>
      <c r="D2406" s="61"/>
      <c r="E2406" s="218"/>
      <c r="F2406" s="143" t="str">
        <f>IFERROR(IF(VLOOKUP(Table1[[#This Row],[Budget Code Description]],Dimentions!$X$6:$AC$132,2,FALSE)="","",VLOOKUP(Table1[[#This Row],[Budget Code Description]],Dimentions!$X$6:$AC$132,2,FALSE)),"")</f>
        <v/>
      </c>
      <c r="G2406" s="143" t="str">
        <f>IFERROR(VLOOKUP(Table1[[#This Row],[Budget Code Description]],Dimentions!$X$6:$AC$132,3,FALSE),"")</f>
        <v/>
      </c>
      <c r="H2406" s="64" t="str">
        <f>IFERROR(VLOOKUP(Table1[[#This Row],[Account]],Dimentions!$S$6:$V$233,2,FALSE),"")</f>
        <v/>
      </c>
      <c r="I2406" s="62">
        <f>_xlfn.NUMBERVALUE(LEFT(Table1[[#This Row],[Account]],1))</f>
        <v>0</v>
      </c>
      <c r="J2406" s="62" t="str">
        <f>IFERROR(VLOOKUP(Table1[[#This Row],[Budget Code Description]],Table6[#All],7,FALSE),"")</f>
        <v/>
      </c>
      <c r="K2406" s="143" t="str">
        <f>IFERROR(VLOOKUP(Table1[[#This Row],[Budget Code Description]],Table6[#All],8,FALSE),"")</f>
        <v/>
      </c>
      <c r="L2406" s="63"/>
      <c r="M2406" s="65" t="str">
        <f>IFERROR(VLOOKUP(Table1[[#This Row],[Staff ID]],Table2[],2,FALSE),"")</f>
        <v/>
      </c>
      <c r="N2406" s="211" t="str">
        <f>IFERROR(IF(VLOOKUP(Table1[[#This Row],[Budget Code Description]],Dimentions!$X$6:$AC$97,4,FALSE)="","",VLOOKUP(Table1[[#This Row],[Budget Code Description]],Dimentions!$X$6:$AC$97,4,FALSE)),"")</f>
        <v/>
      </c>
      <c r="O2406" s="65" t="str">
        <f>IFERROR(VLOOKUP(Table1[[#This Row],[Vendor ID]],Table549[],2,FALSE),"")</f>
        <v/>
      </c>
      <c r="P2406" s="63"/>
      <c r="Q2406" s="143" t="str">
        <f>IF(Table1[[#This Row],[Posting Date]]&lt;&gt;"",$D$9,"")</f>
        <v/>
      </c>
      <c r="R2406" s="159" t="str">
        <f>IF(Table1[[#This Row],[Posting Date]]&lt;&gt;"",$D$10,"")</f>
        <v/>
      </c>
      <c r="S2406" s="66"/>
      <c r="T2406" s="63"/>
      <c r="U2406" s="67"/>
      <c r="V2406" s="67"/>
      <c r="W2406" s="67" t="str">
        <f t="shared" si="37"/>
        <v/>
      </c>
      <c r="X2406" s="161" t="str">
        <f>IF(E2406="","",(IF(Table1[[#This Row],[Cur]]="USD",Table1[[#This Row],[Cur_Amount Debit]],Table1[[#This Row],[Cur_Amount Debit]]/Table1[[#This Row],[Exchange Rate]])))</f>
        <v/>
      </c>
      <c r="Y2406" s="161" t="str">
        <f>IF(E2406="","",(IF(Table1[[#This Row],[Cur]]="USD",Table1[[#This Row],[Cur_Amount Credit]],Table1[[#This Row],[Cur_Amount Credit]]/ExchangeRate)))</f>
        <v/>
      </c>
      <c r="Z2406" s="203" t="str">
        <f>IF(E2406="","",(Table1[[#This Row],[Debit USD]]-Table1[[#This Row],[Credit USD]]))</f>
        <v/>
      </c>
      <c r="AA2406" s="122"/>
      <c r="AB2406" s="1"/>
      <c r="AC2406" s="15"/>
      <c r="AD2406" s="15" t="str">
        <f>IF(AND(OR(Table1[[#This Row],[Account]]="15030",Table1[[#This Row],[Account]]="15035",Table1[[#This Row],[Account]]="20150"),Table1[[#This Row],[Vendor ID]]=""),1,"")</f>
        <v/>
      </c>
      <c r="AE2406" s="15"/>
      <c r="AF2406" s="15"/>
      <c r="AG2406" s="15"/>
      <c r="AH2406" s="46" t="str">
        <f>IF(Table1[[#This Row],[Posting Date]]&lt;&gt;"","GJ-"&amp;CountryID,"")</f>
        <v/>
      </c>
      <c r="AI2406" s="59" t="str">
        <f>IF(Table1[[#This Row],[Posting Date]]&lt;&gt;"",Table1[[#This Row],[Posting Date]],"")</f>
        <v/>
      </c>
      <c r="AJ2406" s="46"/>
      <c r="AK2406" s="46" t="str">
        <f>IF(Table1[[#This Row],[Description]]&lt;&gt;"",Table1[[#This Row],[Description]],"")</f>
        <v/>
      </c>
      <c r="AL2406" s="46" t="str">
        <f>IF(Table1[[#This Row],[Posting Date]]&lt;&gt;"",Table1[[#This Row],[Reference Number]],"")</f>
        <v/>
      </c>
      <c r="AM2406" s="46" t="str">
        <f>TRIM(Table1[[#This Row],[Line '#]])</f>
        <v/>
      </c>
      <c r="AN2406" s="46" t="str">
        <f>TRIM(Table1[[#This Row],[Account]])</f>
        <v/>
      </c>
      <c r="AO2406" s="46" t="str">
        <f>IF(Table1[[#This Row],[Posting Date]]&lt;&gt;"",$D$5,"")</f>
        <v/>
      </c>
      <c r="AP2406" s="46" t="str">
        <f>TRIM(Table1[[#This Row],[Departments-Prgrams]])</f>
        <v/>
      </c>
      <c r="AQ2406" s="46" t="str">
        <f>TRIM(Table1[[#This Row],[Grant]])</f>
        <v/>
      </c>
      <c r="AR2406" s="46" t="str">
        <f>TRIM(Table1[[#This Row],[Staff ID]])</f>
        <v/>
      </c>
      <c r="AS2406" s="46" t="str">
        <f>IF(TRIM(Table1[[#This Row],[Budget Code]])=0,"",TRIM(Table1[[#This Row],[Budget Code]]))</f>
        <v/>
      </c>
      <c r="AT2406" s="46" t="str">
        <f>IF(Table1[[#This Row],[Line Description]]&lt;&gt;"",Table1[[#This Row],[Line Description]],"")</f>
        <v/>
      </c>
      <c r="AU2406" s="46" t="str">
        <f>IF(Table1[[#This Row],[Cur_Amount Debit]]&gt;0,ROUND(Table1[[#This Row],[Cur_Amount Debit]],2),"")</f>
        <v/>
      </c>
      <c r="AV2406" s="46" t="str">
        <f>IF(Table1[[#This Row],[Cur_Amount Credit]]&gt;0,ROUND(Table1[[#This Row],[Cur_Amount Credit]],2),"")</f>
        <v/>
      </c>
      <c r="AW2406" s="46" t="str">
        <f>LEFT(Table1[[#This Row],[Cur]],3)</f>
        <v/>
      </c>
      <c r="AX2406" s="59"/>
      <c r="AY2406" s="46"/>
      <c r="AZ2406" s="46" t="str">
        <f>IF(Table1[[#This Row],[Cur]]&lt;&gt;"",IF(Table1[[#This Row],[Cur]]="USD","",ExchangeRate),"")</f>
        <v/>
      </c>
      <c r="BA2406" s="46" t="str">
        <f>IF(Table1[[#This Row],[Grant]]&lt;&gt;"",VLOOKUP(Table1[[#This Row],[Grant]],Grants!B:D,3),"")</f>
        <v/>
      </c>
      <c r="BB2406" s="46" t="str">
        <f>TRIM(Table1[[#This Row],[Vendor ID]])</f>
        <v/>
      </c>
      <c r="BC2406">
        <f>IF(Table1[[#This Row],[Reference Number]]=Q2405,BC2405,BC2405+1)</f>
        <v>2</v>
      </c>
    </row>
    <row r="2407" spans="1:55" ht="11.25" hidden="1" customHeight="1">
      <c r="A2407" s="1"/>
      <c r="B2407" s="88" t="str">
        <f>IF(Table1[[#This Row],[Posting Date]]&lt;&gt;"",IF(Table1[[#This Row],[Reference Number]]=Q2406,B2406+1,1),"")</f>
        <v/>
      </c>
      <c r="C2407" s="61"/>
      <c r="D2407" s="61"/>
      <c r="E2407" s="218"/>
      <c r="F2407" s="143" t="str">
        <f>IFERROR(IF(VLOOKUP(Table1[[#This Row],[Budget Code Description]],Dimentions!$X$6:$AC$132,2,FALSE)="","",VLOOKUP(Table1[[#This Row],[Budget Code Description]],Dimentions!$X$6:$AC$132,2,FALSE)),"")</f>
        <v/>
      </c>
      <c r="G2407" s="143" t="str">
        <f>IFERROR(VLOOKUP(Table1[[#This Row],[Budget Code Description]],Dimentions!$X$6:$AC$132,3,FALSE),"")</f>
        <v/>
      </c>
      <c r="H2407" s="64" t="str">
        <f>IFERROR(VLOOKUP(Table1[[#This Row],[Account]],Dimentions!$S$6:$V$233,2,FALSE),"")</f>
        <v/>
      </c>
      <c r="I2407" s="62">
        <f>_xlfn.NUMBERVALUE(LEFT(Table1[[#This Row],[Account]],1))</f>
        <v>0</v>
      </c>
      <c r="J2407" s="62" t="str">
        <f>IFERROR(VLOOKUP(Table1[[#This Row],[Budget Code Description]],Table6[#All],7,FALSE),"")</f>
        <v/>
      </c>
      <c r="K2407" s="143" t="str">
        <f>IFERROR(VLOOKUP(Table1[[#This Row],[Budget Code Description]],Table6[#All],8,FALSE),"")</f>
        <v/>
      </c>
      <c r="L2407" s="63"/>
      <c r="M2407" s="65" t="str">
        <f>IFERROR(VLOOKUP(Table1[[#This Row],[Staff ID]],Table2[],2,FALSE),"")</f>
        <v/>
      </c>
      <c r="N2407" s="211" t="str">
        <f>IFERROR(IF(VLOOKUP(Table1[[#This Row],[Budget Code Description]],Dimentions!$X$6:$AC$97,4,FALSE)="","",VLOOKUP(Table1[[#This Row],[Budget Code Description]],Dimentions!$X$6:$AC$97,4,FALSE)),"")</f>
        <v/>
      </c>
      <c r="O2407" s="65" t="str">
        <f>IFERROR(VLOOKUP(Table1[[#This Row],[Vendor ID]],Table549[],2,FALSE),"")</f>
        <v/>
      </c>
      <c r="P2407" s="63"/>
      <c r="Q2407" s="143" t="str">
        <f>IF(Table1[[#This Row],[Posting Date]]&lt;&gt;"",$D$9,"")</f>
        <v/>
      </c>
      <c r="R2407" s="159" t="str">
        <f>IF(Table1[[#This Row],[Posting Date]]&lt;&gt;"",$D$10,"")</f>
        <v/>
      </c>
      <c r="S2407" s="66"/>
      <c r="T2407" s="63"/>
      <c r="U2407" s="67"/>
      <c r="V2407" s="67"/>
      <c r="W2407" s="67" t="str">
        <f t="shared" si="37"/>
        <v/>
      </c>
      <c r="X2407" s="161" t="str">
        <f>IF(E2407="","",(IF(Table1[[#This Row],[Cur]]="USD",Table1[[#This Row],[Cur_Amount Debit]],Table1[[#This Row],[Cur_Amount Debit]]/Table1[[#This Row],[Exchange Rate]])))</f>
        <v/>
      </c>
      <c r="Y2407" s="161" t="str">
        <f>IF(E2407="","",(IF(Table1[[#This Row],[Cur]]="USD",Table1[[#This Row],[Cur_Amount Credit]],Table1[[#This Row],[Cur_Amount Credit]]/ExchangeRate)))</f>
        <v/>
      </c>
      <c r="Z2407" s="203" t="str">
        <f>IF(E2407="","",(Table1[[#This Row],[Debit USD]]-Table1[[#This Row],[Credit USD]]))</f>
        <v/>
      </c>
      <c r="AA2407" s="122"/>
      <c r="AB2407" s="1"/>
      <c r="AC2407" s="15"/>
      <c r="AD2407" s="15" t="str">
        <f>IF(AND(OR(Table1[[#This Row],[Account]]="15030",Table1[[#This Row],[Account]]="15035",Table1[[#This Row],[Account]]="20150"),Table1[[#This Row],[Vendor ID]]=""),1,"")</f>
        <v/>
      </c>
      <c r="AE2407" s="15"/>
      <c r="AF2407" s="15"/>
      <c r="AG2407" s="15"/>
      <c r="AH2407" s="46" t="str">
        <f>IF(Table1[[#This Row],[Posting Date]]&lt;&gt;"","GJ-"&amp;CountryID,"")</f>
        <v/>
      </c>
      <c r="AI2407" s="59" t="str">
        <f>IF(Table1[[#This Row],[Posting Date]]&lt;&gt;"",Table1[[#This Row],[Posting Date]],"")</f>
        <v/>
      </c>
      <c r="AJ2407" s="46"/>
      <c r="AK2407" s="46" t="str">
        <f>IF(Table1[[#This Row],[Description]]&lt;&gt;"",Table1[[#This Row],[Description]],"")</f>
        <v/>
      </c>
      <c r="AL2407" s="46" t="str">
        <f>IF(Table1[[#This Row],[Posting Date]]&lt;&gt;"",Table1[[#This Row],[Reference Number]],"")</f>
        <v/>
      </c>
      <c r="AM2407" s="46" t="str">
        <f>TRIM(Table1[[#This Row],[Line '#]])</f>
        <v/>
      </c>
      <c r="AN2407" s="46" t="str">
        <f>TRIM(Table1[[#This Row],[Account]])</f>
        <v/>
      </c>
      <c r="AO2407" s="46" t="str">
        <f>IF(Table1[[#This Row],[Posting Date]]&lt;&gt;"",$D$5,"")</f>
        <v/>
      </c>
      <c r="AP2407" s="46" t="str">
        <f>TRIM(Table1[[#This Row],[Departments-Prgrams]])</f>
        <v/>
      </c>
      <c r="AQ2407" s="46" t="str">
        <f>TRIM(Table1[[#This Row],[Grant]])</f>
        <v/>
      </c>
      <c r="AR2407" s="46" t="str">
        <f>TRIM(Table1[[#This Row],[Staff ID]])</f>
        <v/>
      </c>
      <c r="AS2407" s="46" t="str">
        <f>IF(TRIM(Table1[[#This Row],[Budget Code]])=0,"",TRIM(Table1[[#This Row],[Budget Code]]))</f>
        <v/>
      </c>
      <c r="AT2407" s="46" t="str">
        <f>IF(Table1[[#This Row],[Line Description]]&lt;&gt;"",Table1[[#This Row],[Line Description]],"")</f>
        <v/>
      </c>
      <c r="AU2407" s="46" t="str">
        <f>IF(Table1[[#This Row],[Cur_Amount Debit]]&gt;0,ROUND(Table1[[#This Row],[Cur_Amount Debit]],2),"")</f>
        <v/>
      </c>
      <c r="AV2407" s="46" t="str">
        <f>IF(Table1[[#This Row],[Cur_Amount Credit]]&gt;0,ROUND(Table1[[#This Row],[Cur_Amount Credit]],2),"")</f>
        <v/>
      </c>
      <c r="AW2407" s="46" t="str">
        <f>LEFT(Table1[[#This Row],[Cur]],3)</f>
        <v/>
      </c>
      <c r="AX2407" s="59"/>
      <c r="AY2407" s="46"/>
      <c r="AZ2407" s="46" t="str">
        <f>IF(Table1[[#This Row],[Cur]]&lt;&gt;"",IF(Table1[[#This Row],[Cur]]="USD","",ExchangeRate),"")</f>
        <v/>
      </c>
      <c r="BA2407" s="46" t="str">
        <f>IF(Table1[[#This Row],[Grant]]&lt;&gt;"",VLOOKUP(Table1[[#This Row],[Grant]],Grants!B:D,3),"")</f>
        <v/>
      </c>
      <c r="BB2407" s="46" t="str">
        <f>TRIM(Table1[[#This Row],[Vendor ID]])</f>
        <v/>
      </c>
      <c r="BC2407">
        <f>IF(Table1[[#This Row],[Reference Number]]=Q2406,BC2406,BC2406+1)</f>
        <v>2</v>
      </c>
    </row>
    <row r="2408" spans="1:55" ht="11.25" hidden="1" customHeight="1">
      <c r="A2408" s="1"/>
      <c r="B2408" s="88" t="str">
        <f>IF(Table1[[#This Row],[Posting Date]]&lt;&gt;"",IF(Table1[[#This Row],[Reference Number]]=Q2407,B2407+1,1),"")</f>
        <v/>
      </c>
      <c r="C2408" s="61"/>
      <c r="D2408" s="61"/>
      <c r="E2408" s="218"/>
      <c r="F2408" s="143" t="str">
        <f>IFERROR(IF(VLOOKUP(Table1[[#This Row],[Budget Code Description]],Dimentions!$X$6:$AC$132,2,FALSE)="","",VLOOKUP(Table1[[#This Row],[Budget Code Description]],Dimentions!$X$6:$AC$132,2,FALSE)),"")</f>
        <v/>
      </c>
      <c r="G2408" s="143" t="str">
        <f>IFERROR(VLOOKUP(Table1[[#This Row],[Budget Code Description]],Dimentions!$X$6:$AC$132,3,FALSE),"")</f>
        <v/>
      </c>
      <c r="H2408" s="64" t="str">
        <f>IFERROR(VLOOKUP(Table1[[#This Row],[Account]],Dimentions!$S$6:$V$233,2,FALSE),"")</f>
        <v/>
      </c>
      <c r="I2408" s="62">
        <f>_xlfn.NUMBERVALUE(LEFT(Table1[[#This Row],[Account]],1))</f>
        <v>0</v>
      </c>
      <c r="J2408" s="62" t="str">
        <f>IFERROR(VLOOKUP(Table1[[#This Row],[Budget Code Description]],Table6[#All],7,FALSE),"")</f>
        <v/>
      </c>
      <c r="K2408" s="143" t="str">
        <f>IFERROR(VLOOKUP(Table1[[#This Row],[Budget Code Description]],Table6[#All],8,FALSE),"")</f>
        <v/>
      </c>
      <c r="L2408" s="63"/>
      <c r="M2408" s="65" t="str">
        <f>IFERROR(VLOOKUP(Table1[[#This Row],[Staff ID]],Table2[],2,FALSE),"")</f>
        <v/>
      </c>
      <c r="N2408" s="211" t="str">
        <f>IFERROR(IF(VLOOKUP(Table1[[#This Row],[Budget Code Description]],Dimentions!$X$6:$AC$97,4,FALSE)="","",VLOOKUP(Table1[[#This Row],[Budget Code Description]],Dimentions!$X$6:$AC$97,4,FALSE)),"")</f>
        <v/>
      </c>
      <c r="O2408" s="65" t="str">
        <f>IFERROR(VLOOKUP(Table1[[#This Row],[Vendor ID]],Table549[],2,FALSE),"")</f>
        <v/>
      </c>
      <c r="P2408" s="63"/>
      <c r="Q2408" s="143" t="str">
        <f>IF(Table1[[#This Row],[Posting Date]]&lt;&gt;"",$D$9,"")</f>
        <v/>
      </c>
      <c r="R2408" s="159" t="str">
        <f>IF(Table1[[#This Row],[Posting Date]]&lt;&gt;"",$D$10,"")</f>
        <v/>
      </c>
      <c r="S2408" s="66"/>
      <c r="T2408" s="63"/>
      <c r="U2408" s="67"/>
      <c r="V2408" s="67"/>
      <c r="W2408" s="67" t="str">
        <f t="shared" si="37"/>
        <v/>
      </c>
      <c r="X2408" s="161" t="str">
        <f>IF(E2408="","",(IF(Table1[[#This Row],[Cur]]="USD",Table1[[#This Row],[Cur_Amount Debit]],Table1[[#This Row],[Cur_Amount Debit]]/Table1[[#This Row],[Exchange Rate]])))</f>
        <v/>
      </c>
      <c r="Y2408" s="161" t="str">
        <f>IF(E2408="","",(IF(Table1[[#This Row],[Cur]]="USD",Table1[[#This Row],[Cur_Amount Credit]],Table1[[#This Row],[Cur_Amount Credit]]/ExchangeRate)))</f>
        <v/>
      </c>
      <c r="Z2408" s="203" t="str">
        <f>IF(E2408="","",(Table1[[#This Row],[Debit USD]]-Table1[[#This Row],[Credit USD]]))</f>
        <v/>
      </c>
      <c r="AA2408" s="122"/>
      <c r="AB2408" s="1"/>
      <c r="AC2408" s="15"/>
      <c r="AD2408" s="15" t="str">
        <f>IF(AND(OR(Table1[[#This Row],[Account]]="15030",Table1[[#This Row],[Account]]="15035",Table1[[#This Row],[Account]]="20150"),Table1[[#This Row],[Vendor ID]]=""),1,"")</f>
        <v/>
      </c>
      <c r="AE2408" s="15"/>
      <c r="AF2408" s="15"/>
      <c r="AG2408" s="15"/>
      <c r="AH2408" s="46" t="str">
        <f>IF(Table1[[#This Row],[Posting Date]]&lt;&gt;"","GJ-"&amp;CountryID,"")</f>
        <v/>
      </c>
      <c r="AI2408" s="59" t="str">
        <f>IF(Table1[[#This Row],[Posting Date]]&lt;&gt;"",Table1[[#This Row],[Posting Date]],"")</f>
        <v/>
      </c>
      <c r="AJ2408" s="46"/>
      <c r="AK2408" s="46" t="str">
        <f>IF(Table1[[#This Row],[Description]]&lt;&gt;"",Table1[[#This Row],[Description]],"")</f>
        <v/>
      </c>
      <c r="AL2408" s="46" t="str">
        <f>IF(Table1[[#This Row],[Posting Date]]&lt;&gt;"",Table1[[#This Row],[Reference Number]],"")</f>
        <v/>
      </c>
      <c r="AM2408" s="46" t="str">
        <f>TRIM(Table1[[#This Row],[Line '#]])</f>
        <v/>
      </c>
      <c r="AN2408" s="46" t="str">
        <f>TRIM(Table1[[#This Row],[Account]])</f>
        <v/>
      </c>
      <c r="AO2408" s="46" t="str">
        <f>IF(Table1[[#This Row],[Posting Date]]&lt;&gt;"",$D$5,"")</f>
        <v/>
      </c>
      <c r="AP2408" s="46" t="str">
        <f>TRIM(Table1[[#This Row],[Departments-Prgrams]])</f>
        <v/>
      </c>
      <c r="AQ2408" s="46" t="str">
        <f>TRIM(Table1[[#This Row],[Grant]])</f>
        <v/>
      </c>
      <c r="AR2408" s="46" t="str">
        <f>TRIM(Table1[[#This Row],[Staff ID]])</f>
        <v/>
      </c>
      <c r="AS2408" s="46" t="str">
        <f>IF(TRIM(Table1[[#This Row],[Budget Code]])=0,"",TRIM(Table1[[#This Row],[Budget Code]]))</f>
        <v/>
      </c>
      <c r="AT2408" s="46" t="str">
        <f>IF(Table1[[#This Row],[Line Description]]&lt;&gt;"",Table1[[#This Row],[Line Description]],"")</f>
        <v/>
      </c>
      <c r="AU2408" s="46" t="str">
        <f>IF(Table1[[#This Row],[Cur_Amount Debit]]&gt;0,ROUND(Table1[[#This Row],[Cur_Amount Debit]],2),"")</f>
        <v/>
      </c>
      <c r="AV2408" s="46" t="str">
        <f>IF(Table1[[#This Row],[Cur_Amount Credit]]&gt;0,ROUND(Table1[[#This Row],[Cur_Amount Credit]],2),"")</f>
        <v/>
      </c>
      <c r="AW2408" s="46" t="str">
        <f>LEFT(Table1[[#This Row],[Cur]],3)</f>
        <v/>
      </c>
      <c r="AX2408" s="59"/>
      <c r="AY2408" s="46"/>
      <c r="AZ2408" s="46" t="str">
        <f>IF(Table1[[#This Row],[Cur]]&lt;&gt;"",IF(Table1[[#This Row],[Cur]]="USD","",ExchangeRate),"")</f>
        <v/>
      </c>
      <c r="BA2408" s="46" t="str">
        <f>IF(Table1[[#This Row],[Grant]]&lt;&gt;"",VLOOKUP(Table1[[#This Row],[Grant]],Grants!B:D,3),"")</f>
        <v/>
      </c>
      <c r="BB2408" s="46" t="str">
        <f>TRIM(Table1[[#This Row],[Vendor ID]])</f>
        <v/>
      </c>
      <c r="BC2408">
        <f>IF(Table1[[#This Row],[Reference Number]]=Q2407,BC2407,BC2407+1)</f>
        <v>2</v>
      </c>
    </row>
    <row r="2409" spans="1:55" ht="11.25" hidden="1" customHeight="1">
      <c r="A2409" s="1"/>
      <c r="B2409" s="88" t="str">
        <f>IF(Table1[[#This Row],[Posting Date]]&lt;&gt;"",IF(Table1[[#This Row],[Reference Number]]=Q2408,B2408+1,1),"")</f>
        <v/>
      </c>
      <c r="C2409" s="61"/>
      <c r="D2409" s="61"/>
      <c r="E2409" s="218"/>
      <c r="F2409" s="143" t="str">
        <f>IFERROR(IF(VLOOKUP(Table1[[#This Row],[Budget Code Description]],Dimentions!$X$6:$AC$132,2,FALSE)="","",VLOOKUP(Table1[[#This Row],[Budget Code Description]],Dimentions!$X$6:$AC$132,2,FALSE)),"")</f>
        <v/>
      </c>
      <c r="G2409" s="143" t="str">
        <f>IFERROR(VLOOKUP(Table1[[#This Row],[Budget Code Description]],Dimentions!$X$6:$AC$132,3,FALSE),"")</f>
        <v/>
      </c>
      <c r="H2409" s="64" t="str">
        <f>IFERROR(VLOOKUP(Table1[[#This Row],[Account]],Dimentions!$S$6:$V$233,2,FALSE),"")</f>
        <v/>
      </c>
      <c r="I2409" s="62">
        <f>_xlfn.NUMBERVALUE(LEFT(Table1[[#This Row],[Account]],1))</f>
        <v>0</v>
      </c>
      <c r="J2409" s="62" t="str">
        <f>IFERROR(VLOOKUP(Table1[[#This Row],[Budget Code Description]],Table6[#All],7,FALSE),"")</f>
        <v/>
      </c>
      <c r="K2409" s="143" t="str">
        <f>IFERROR(VLOOKUP(Table1[[#This Row],[Budget Code Description]],Table6[#All],8,FALSE),"")</f>
        <v/>
      </c>
      <c r="L2409" s="63"/>
      <c r="M2409" s="65" t="str">
        <f>IFERROR(VLOOKUP(Table1[[#This Row],[Staff ID]],Table2[],2,FALSE),"")</f>
        <v/>
      </c>
      <c r="N2409" s="211" t="str">
        <f>IFERROR(IF(VLOOKUP(Table1[[#This Row],[Budget Code Description]],Dimentions!$X$6:$AC$97,4,FALSE)="","",VLOOKUP(Table1[[#This Row],[Budget Code Description]],Dimentions!$X$6:$AC$97,4,FALSE)),"")</f>
        <v/>
      </c>
      <c r="O2409" s="65" t="str">
        <f>IFERROR(VLOOKUP(Table1[[#This Row],[Vendor ID]],Table549[],2,FALSE),"")</f>
        <v/>
      </c>
      <c r="P2409" s="63"/>
      <c r="Q2409" s="143" t="str">
        <f>IF(Table1[[#This Row],[Posting Date]]&lt;&gt;"",$D$9,"")</f>
        <v/>
      </c>
      <c r="R2409" s="159" t="str">
        <f>IF(Table1[[#This Row],[Posting Date]]&lt;&gt;"",$D$10,"")</f>
        <v/>
      </c>
      <c r="S2409" s="66"/>
      <c r="T2409" s="63"/>
      <c r="U2409" s="67"/>
      <c r="V2409" s="67"/>
      <c r="W2409" s="67" t="str">
        <f t="shared" ref="W2409:W2472" si="38">IF(E2409="","",(ExchangeRate))</f>
        <v/>
      </c>
      <c r="X2409" s="161" t="str">
        <f>IF(E2409="","",(IF(Table1[[#This Row],[Cur]]="USD",Table1[[#This Row],[Cur_Amount Debit]],Table1[[#This Row],[Cur_Amount Debit]]/Table1[[#This Row],[Exchange Rate]])))</f>
        <v/>
      </c>
      <c r="Y2409" s="161" t="str">
        <f>IF(E2409="","",(IF(Table1[[#This Row],[Cur]]="USD",Table1[[#This Row],[Cur_Amount Credit]],Table1[[#This Row],[Cur_Amount Credit]]/ExchangeRate)))</f>
        <v/>
      </c>
      <c r="Z2409" s="203" t="str">
        <f>IF(E2409="","",(Table1[[#This Row],[Debit USD]]-Table1[[#This Row],[Credit USD]]))</f>
        <v/>
      </c>
      <c r="AA2409" s="122"/>
      <c r="AB2409" s="1"/>
      <c r="AC2409" s="15"/>
      <c r="AD2409" s="15" t="str">
        <f>IF(AND(OR(Table1[[#This Row],[Account]]="15030",Table1[[#This Row],[Account]]="15035",Table1[[#This Row],[Account]]="20150"),Table1[[#This Row],[Vendor ID]]=""),1,"")</f>
        <v/>
      </c>
      <c r="AE2409" s="15"/>
      <c r="AF2409" s="15"/>
      <c r="AG2409" s="15"/>
      <c r="AH2409" s="46" t="str">
        <f>IF(Table1[[#This Row],[Posting Date]]&lt;&gt;"","GJ-"&amp;CountryID,"")</f>
        <v/>
      </c>
      <c r="AI2409" s="59" t="str">
        <f>IF(Table1[[#This Row],[Posting Date]]&lt;&gt;"",Table1[[#This Row],[Posting Date]],"")</f>
        <v/>
      </c>
      <c r="AJ2409" s="46"/>
      <c r="AK2409" s="46" t="str">
        <f>IF(Table1[[#This Row],[Description]]&lt;&gt;"",Table1[[#This Row],[Description]],"")</f>
        <v/>
      </c>
      <c r="AL2409" s="46" t="str">
        <f>IF(Table1[[#This Row],[Posting Date]]&lt;&gt;"",Table1[[#This Row],[Reference Number]],"")</f>
        <v/>
      </c>
      <c r="AM2409" s="46" t="str">
        <f>TRIM(Table1[[#This Row],[Line '#]])</f>
        <v/>
      </c>
      <c r="AN2409" s="46" t="str">
        <f>TRIM(Table1[[#This Row],[Account]])</f>
        <v/>
      </c>
      <c r="AO2409" s="46" t="str">
        <f>IF(Table1[[#This Row],[Posting Date]]&lt;&gt;"",$D$5,"")</f>
        <v/>
      </c>
      <c r="AP2409" s="46" t="str">
        <f>TRIM(Table1[[#This Row],[Departments-Prgrams]])</f>
        <v/>
      </c>
      <c r="AQ2409" s="46" t="str">
        <f>TRIM(Table1[[#This Row],[Grant]])</f>
        <v/>
      </c>
      <c r="AR2409" s="46" t="str">
        <f>TRIM(Table1[[#This Row],[Staff ID]])</f>
        <v/>
      </c>
      <c r="AS2409" s="46" t="str">
        <f>IF(TRIM(Table1[[#This Row],[Budget Code]])=0,"",TRIM(Table1[[#This Row],[Budget Code]]))</f>
        <v/>
      </c>
      <c r="AT2409" s="46" t="str">
        <f>IF(Table1[[#This Row],[Line Description]]&lt;&gt;"",Table1[[#This Row],[Line Description]],"")</f>
        <v/>
      </c>
      <c r="AU2409" s="46" t="str">
        <f>IF(Table1[[#This Row],[Cur_Amount Debit]]&gt;0,ROUND(Table1[[#This Row],[Cur_Amount Debit]],2),"")</f>
        <v/>
      </c>
      <c r="AV2409" s="46" t="str">
        <f>IF(Table1[[#This Row],[Cur_Amount Credit]]&gt;0,ROUND(Table1[[#This Row],[Cur_Amount Credit]],2),"")</f>
        <v/>
      </c>
      <c r="AW2409" s="46" t="str">
        <f>LEFT(Table1[[#This Row],[Cur]],3)</f>
        <v/>
      </c>
      <c r="AX2409" s="59"/>
      <c r="AY2409" s="46"/>
      <c r="AZ2409" s="46" t="str">
        <f>IF(Table1[[#This Row],[Cur]]&lt;&gt;"",IF(Table1[[#This Row],[Cur]]="USD","",ExchangeRate),"")</f>
        <v/>
      </c>
      <c r="BA2409" s="46" t="str">
        <f>IF(Table1[[#This Row],[Grant]]&lt;&gt;"",VLOOKUP(Table1[[#This Row],[Grant]],Grants!B:D,3),"")</f>
        <v/>
      </c>
      <c r="BB2409" s="46" t="str">
        <f>TRIM(Table1[[#This Row],[Vendor ID]])</f>
        <v/>
      </c>
      <c r="BC2409">
        <f>IF(Table1[[#This Row],[Reference Number]]=Q2408,BC2408,BC2408+1)</f>
        <v>2</v>
      </c>
    </row>
    <row r="2410" spans="1:55" ht="11.25" hidden="1" customHeight="1">
      <c r="A2410" s="1"/>
      <c r="B2410" s="88" t="str">
        <f>IF(Table1[[#This Row],[Posting Date]]&lt;&gt;"",IF(Table1[[#This Row],[Reference Number]]=Q2409,B2409+1,1),"")</f>
        <v/>
      </c>
      <c r="C2410" s="61"/>
      <c r="D2410" s="61"/>
      <c r="E2410" s="218"/>
      <c r="F2410" s="143" t="str">
        <f>IFERROR(IF(VLOOKUP(Table1[[#This Row],[Budget Code Description]],Dimentions!$X$6:$AC$132,2,FALSE)="","",VLOOKUP(Table1[[#This Row],[Budget Code Description]],Dimentions!$X$6:$AC$132,2,FALSE)),"")</f>
        <v/>
      </c>
      <c r="G2410" s="143" t="str">
        <f>IFERROR(VLOOKUP(Table1[[#This Row],[Budget Code Description]],Dimentions!$X$6:$AC$132,3,FALSE),"")</f>
        <v/>
      </c>
      <c r="H2410" s="64" t="str">
        <f>IFERROR(VLOOKUP(Table1[[#This Row],[Account]],Dimentions!$S$6:$V$233,2,FALSE),"")</f>
        <v/>
      </c>
      <c r="I2410" s="62">
        <f>_xlfn.NUMBERVALUE(LEFT(Table1[[#This Row],[Account]],1))</f>
        <v>0</v>
      </c>
      <c r="J2410" s="62" t="str">
        <f>IFERROR(VLOOKUP(Table1[[#This Row],[Budget Code Description]],Table6[#All],7,FALSE),"")</f>
        <v/>
      </c>
      <c r="K2410" s="143" t="str">
        <f>IFERROR(VLOOKUP(Table1[[#This Row],[Budget Code Description]],Table6[#All],8,FALSE),"")</f>
        <v/>
      </c>
      <c r="L2410" s="63"/>
      <c r="M2410" s="65" t="str">
        <f>IFERROR(VLOOKUP(Table1[[#This Row],[Staff ID]],Table2[],2,FALSE),"")</f>
        <v/>
      </c>
      <c r="N2410" s="211" t="str">
        <f>IFERROR(IF(VLOOKUP(Table1[[#This Row],[Budget Code Description]],Dimentions!$X$6:$AC$97,4,FALSE)="","",VLOOKUP(Table1[[#This Row],[Budget Code Description]],Dimentions!$X$6:$AC$97,4,FALSE)),"")</f>
        <v/>
      </c>
      <c r="O2410" s="65" t="str">
        <f>IFERROR(VLOOKUP(Table1[[#This Row],[Vendor ID]],Table549[],2,FALSE),"")</f>
        <v/>
      </c>
      <c r="P2410" s="63"/>
      <c r="Q2410" s="143" t="str">
        <f>IF(Table1[[#This Row],[Posting Date]]&lt;&gt;"",$D$9,"")</f>
        <v/>
      </c>
      <c r="R2410" s="159" t="str">
        <f>IF(Table1[[#This Row],[Posting Date]]&lt;&gt;"",$D$10,"")</f>
        <v/>
      </c>
      <c r="S2410" s="66"/>
      <c r="T2410" s="63"/>
      <c r="U2410" s="67"/>
      <c r="V2410" s="67"/>
      <c r="W2410" s="67" t="str">
        <f t="shared" si="38"/>
        <v/>
      </c>
      <c r="X2410" s="161" t="str">
        <f>IF(E2410="","",(IF(Table1[[#This Row],[Cur]]="USD",Table1[[#This Row],[Cur_Amount Debit]],Table1[[#This Row],[Cur_Amount Debit]]/Table1[[#This Row],[Exchange Rate]])))</f>
        <v/>
      </c>
      <c r="Y2410" s="161" t="str">
        <f>IF(E2410="","",(IF(Table1[[#This Row],[Cur]]="USD",Table1[[#This Row],[Cur_Amount Credit]],Table1[[#This Row],[Cur_Amount Credit]]/ExchangeRate)))</f>
        <v/>
      </c>
      <c r="Z2410" s="203" t="str">
        <f>IF(E2410="","",(Table1[[#This Row],[Debit USD]]-Table1[[#This Row],[Credit USD]]))</f>
        <v/>
      </c>
      <c r="AA2410" s="122"/>
      <c r="AB2410" s="1"/>
      <c r="AC2410" s="15"/>
      <c r="AD2410" s="15" t="str">
        <f>IF(AND(OR(Table1[[#This Row],[Account]]="15030",Table1[[#This Row],[Account]]="15035",Table1[[#This Row],[Account]]="20150"),Table1[[#This Row],[Vendor ID]]=""),1,"")</f>
        <v/>
      </c>
      <c r="AE2410" s="15"/>
      <c r="AF2410" s="15"/>
      <c r="AG2410" s="15"/>
      <c r="AH2410" s="46" t="str">
        <f>IF(Table1[[#This Row],[Posting Date]]&lt;&gt;"","GJ-"&amp;CountryID,"")</f>
        <v/>
      </c>
      <c r="AI2410" s="59" t="str">
        <f>IF(Table1[[#This Row],[Posting Date]]&lt;&gt;"",Table1[[#This Row],[Posting Date]],"")</f>
        <v/>
      </c>
      <c r="AJ2410" s="46"/>
      <c r="AK2410" s="46" t="str">
        <f>IF(Table1[[#This Row],[Description]]&lt;&gt;"",Table1[[#This Row],[Description]],"")</f>
        <v/>
      </c>
      <c r="AL2410" s="46" t="str">
        <f>IF(Table1[[#This Row],[Posting Date]]&lt;&gt;"",Table1[[#This Row],[Reference Number]],"")</f>
        <v/>
      </c>
      <c r="AM2410" s="46" t="str">
        <f>TRIM(Table1[[#This Row],[Line '#]])</f>
        <v/>
      </c>
      <c r="AN2410" s="46" t="str">
        <f>TRIM(Table1[[#This Row],[Account]])</f>
        <v/>
      </c>
      <c r="AO2410" s="46" t="str">
        <f>IF(Table1[[#This Row],[Posting Date]]&lt;&gt;"",$D$5,"")</f>
        <v/>
      </c>
      <c r="AP2410" s="46" t="str">
        <f>TRIM(Table1[[#This Row],[Departments-Prgrams]])</f>
        <v/>
      </c>
      <c r="AQ2410" s="46" t="str">
        <f>TRIM(Table1[[#This Row],[Grant]])</f>
        <v/>
      </c>
      <c r="AR2410" s="46" t="str">
        <f>TRIM(Table1[[#This Row],[Staff ID]])</f>
        <v/>
      </c>
      <c r="AS2410" s="46" t="str">
        <f>IF(TRIM(Table1[[#This Row],[Budget Code]])=0,"",TRIM(Table1[[#This Row],[Budget Code]]))</f>
        <v/>
      </c>
      <c r="AT2410" s="46" t="str">
        <f>IF(Table1[[#This Row],[Line Description]]&lt;&gt;"",Table1[[#This Row],[Line Description]],"")</f>
        <v/>
      </c>
      <c r="AU2410" s="46" t="str">
        <f>IF(Table1[[#This Row],[Cur_Amount Debit]]&gt;0,ROUND(Table1[[#This Row],[Cur_Amount Debit]],2),"")</f>
        <v/>
      </c>
      <c r="AV2410" s="46" t="str">
        <f>IF(Table1[[#This Row],[Cur_Amount Credit]]&gt;0,ROUND(Table1[[#This Row],[Cur_Amount Credit]],2),"")</f>
        <v/>
      </c>
      <c r="AW2410" s="46" t="str">
        <f>LEFT(Table1[[#This Row],[Cur]],3)</f>
        <v/>
      </c>
      <c r="AX2410" s="59"/>
      <c r="AY2410" s="46"/>
      <c r="AZ2410" s="46" t="str">
        <f>IF(Table1[[#This Row],[Cur]]&lt;&gt;"",IF(Table1[[#This Row],[Cur]]="USD","",ExchangeRate),"")</f>
        <v/>
      </c>
      <c r="BA2410" s="46" t="str">
        <f>IF(Table1[[#This Row],[Grant]]&lt;&gt;"",VLOOKUP(Table1[[#This Row],[Grant]],Grants!B:D,3),"")</f>
        <v/>
      </c>
      <c r="BB2410" s="46" t="str">
        <f>TRIM(Table1[[#This Row],[Vendor ID]])</f>
        <v/>
      </c>
      <c r="BC2410">
        <f>IF(Table1[[#This Row],[Reference Number]]=Q2409,BC2409,BC2409+1)</f>
        <v>2</v>
      </c>
    </row>
    <row r="2411" spans="1:55" ht="11.25" hidden="1" customHeight="1">
      <c r="A2411" s="1"/>
      <c r="B2411" s="88" t="str">
        <f>IF(Table1[[#This Row],[Posting Date]]&lt;&gt;"",IF(Table1[[#This Row],[Reference Number]]=Q2410,B2410+1,1),"")</f>
        <v/>
      </c>
      <c r="C2411" s="61"/>
      <c r="D2411" s="61"/>
      <c r="E2411" s="218"/>
      <c r="F2411" s="143" t="str">
        <f>IFERROR(IF(VLOOKUP(Table1[[#This Row],[Budget Code Description]],Dimentions!$X$6:$AC$132,2,FALSE)="","",VLOOKUP(Table1[[#This Row],[Budget Code Description]],Dimentions!$X$6:$AC$132,2,FALSE)),"")</f>
        <v/>
      </c>
      <c r="G2411" s="143" t="str">
        <f>IFERROR(VLOOKUP(Table1[[#This Row],[Budget Code Description]],Dimentions!$X$6:$AC$132,3,FALSE),"")</f>
        <v/>
      </c>
      <c r="H2411" s="64" t="str">
        <f>IFERROR(VLOOKUP(Table1[[#This Row],[Account]],Dimentions!$S$6:$V$233,2,FALSE),"")</f>
        <v/>
      </c>
      <c r="I2411" s="62">
        <f>_xlfn.NUMBERVALUE(LEFT(Table1[[#This Row],[Account]],1))</f>
        <v>0</v>
      </c>
      <c r="J2411" s="62" t="str">
        <f>IFERROR(VLOOKUP(Table1[[#This Row],[Budget Code Description]],Table6[#All],7,FALSE),"")</f>
        <v/>
      </c>
      <c r="K2411" s="143" t="str">
        <f>IFERROR(VLOOKUP(Table1[[#This Row],[Budget Code Description]],Table6[#All],8,FALSE),"")</f>
        <v/>
      </c>
      <c r="L2411" s="63"/>
      <c r="M2411" s="65" t="str">
        <f>IFERROR(VLOOKUP(Table1[[#This Row],[Staff ID]],Table2[],2,FALSE),"")</f>
        <v/>
      </c>
      <c r="N2411" s="211" t="str">
        <f>IFERROR(IF(VLOOKUP(Table1[[#This Row],[Budget Code Description]],Dimentions!$X$6:$AC$97,4,FALSE)="","",VLOOKUP(Table1[[#This Row],[Budget Code Description]],Dimentions!$X$6:$AC$97,4,FALSE)),"")</f>
        <v/>
      </c>
      <c r="O2411" s="65" t="str">
        <f>IFERROR(VLOOKUP(Table1[[#This Row],[Vendor ID]],Table549[],2,FALSE),"")</f>
        <v/>
      </c>
      <c r="P2411" s="63"/>
      <c r="Q2411" s="143" t="str">
        <f>IF(Table1[[#This Row],[Posting Date]]&lt;&gt;"",$D$9,"")</f>
        <v/>
      </c>
      <c r="R2411" s="159" t="str">
        <f>IF(Table1[[#This Row],[Posting Date]]&lt;&gt;"",$D$10,"")</f>
        <v/>
      </c>
      <c r="S2411" s="66"/>
      <c r="T2411" s="63"/>
      <c r="U2411" s="67"/>
      <c r="V2411" s="67"/>
      <c r="W2411" s="67" t="str">
        <f t="shared" si="38"/>
        <v/>
      </c>
      <c r="X2411" s="161" t="str">
        <f>IF(E2411="","",(IF(Table1[[#This Row],[Cur]]="USD",Table1[[#This Row],[Cur_Amount Debit]],Table1[[#This Row],[Cur_Amount Debit]]/Table1[[#This Row],[Exchange Rate]])))</f>
        <v/>
      </c>
      <c r="Y2411" s="161" t="str">
        <f>IF(E2411="","",(IF(Table1[[#This Row],[Cur]]="USD",Table1[[#This Row],[Cur_Amount Credit]],Table1[[#This Row],[Cur_Amount Credit]]/ExchangeRate)))</f>
        <v/>
      </c>
      <c r="Z2411" s="203" t="str">
        <f>IF(E2411="","",(Table1[[#This Row],[Debit USD]]-Table1[[#This Row],[Credit USD]]))</f>
        <v/>
      </c>
      <c r="AA2411" s="122"/>
      <c r="AB2411" s="1"/>
      <c r="AC2411" s="15"/>
      <c r="AD2411" s="15" t="str">
        <f>IF(AND(OR(Table1[[#This Row],[Account]]="15030",Table1[[#This Row],[Account]]="15035",Table1[[#This Row],[Account]]="20150"),Table1[[#This Row],[Vendor ID]]=""),1,"")</f>
        <v/>
      </c>
      <c r="AE2411" s="15"/>
      <c r="AF2411" s="15"/>
      <c r="AG2411" s="15"/>
      <c r="AH2411" s="46" t="str">
        <f>IF(Table1[[#This Row],[Posting Date]]&lt;&gt;"","GJ-"&amp;CountryID,"")</f>
        <v/>
      </c>
      <c r="AI2411" s="59" t="str">
        <f>IF(Table1[[#This Row],[Posting Date]]&lt;&gt;"",Table1[[#This Row],[Posting Date]],"")</f>
        <v/>
      </c>
      <c r="AJ2411" s="46"/>
      <c r="AK2411" s="46" t="str">
        <f>IF(Table1[[#This Row],[Description]]&lt;&gt;"",Table1[[#This Row],[Description]],"")</f>
        <v/>
      </c>
      <c r="AL2411" s="46" t="str">
        <f>IF(Table1[[#This Row],[Posting Date]]&lt;&gt;"",Table1[[#This Row],[Reference Number]],"")</f>
        <v/>
      </c>
      <c r="AM2411" s="46" t="str">
        <f>TRIM(Table1[[#This Row],[Line '#]])</f>
        <v/>
      </c>
      <c r="AN2411" s="46" t="str">
        <f>TRIM(Table1[[#This Row],[Account]])</f>
        <v/>
      </c>
      <c r="AO2411" s="46" t="str">
        <f>IF(Table1[[#This Row],[Posting Date]]&lt;&gt;"",$D$5,"")</f>
        <v/>
      </c>
      <c r="AP2411" s="46" t="str">
        <f>TRIM(Table1[[#This Row],[Departments-Prgrams]])</f>
        <v/>
      </c>
      <c r="AQ2411" s="46" t="str">
        <f>TRIM(Table1[[#This Row],[Grant]])</f>
        <v/>
      </c>
      <c r="AR2411" s="46" t="str">
        <f>TRIM(Table1[[#This Row],[Staff ID]])</f>
        <v/>
      </c>
      <c r="AS2411" s="46" t="str">
        <f>IF(TRIM(Table1[[#This Row],[Budget Code]])=0,"",TRIM(Table1[[#This Row],[Budget Code]]))</f>
        <v/>
      </c>
      <c r="AT2411" s="46" t="str">
        <f>IF(Table1[[#This Row],[Line Description]]&lt;&gt;"",Table1[[#This Row],[Line Description]],"")</f>
        <v/>
      </c>
      <c r="AU2411" s="46" t="str">
        <f>IF(Table1[[#This Row],[Cur_Amount Debit]]&gt;0,ROUND(Table1[[#This Row],[Cur_Amount Debit]],2),"")</f>
        <v/>
      </c>
      <c r="AV2411" s="46" t="str">
        <f>IF(Table1[[#This Row],[Cur_Amount Credit]]&gt;0,ROUND(Table1[[#This Row],[Cur_Amount Credit]],2),"")</f>
        <v/>
      </c>
      <c r="AW2411" s="46" t="str">
        <f>LEFT(Table1[[#This Row],[Cur]],3)</f>
        <v/>
      </c>
      <c r="AX2411" s="59"/>
      <c r="AY2411" s="46"/>
      <c r="AZ2411" s="46" t="str">
        <f>IF(Table1[[#This Row],[Cur]]&lt;&gt;"",IF(Table1[[#This Row],[Cur]]="USD","",ExchangeRate),"")</f>
        <v/>
      </c>
      <c r="BA2411" s="46" t="str">
        <f>IF(Table1[[#This Row],[Grant]]&lt;&gt;"",VLOOKUP(Table1[[#This Row],[Grant]],Grants!B:D,3),"")</f>
        <v/>
      </c>
      <c r="BB2411" s="46" t="str">
        <f>TRIM(Table1[[#This Row],[Vendor ID]])</f>
        <v/>
      </c>
      <c r="BC2411">
        <f>IF(Table1[[#This Row],[Reference Number]]=Q2410,BC2410,BC2410+1)</f>
        <v>2</v>
      </c>
    </row>
    <row r="2412" spans="1:55" ht="11.25" hidden="1" customHeight="1">
      <c r="A2412" s="1"/>
      <c r="B2412" s="88" t="str">
        <f>IF(Table1[[#This Row],[Posting Date]]&lt;&gt;"",IF(Table1[[#This Row],[Reference Number]]=Q2411,B2411+1,1),"")</f>
        <v/>
      </c>
      <c r="C2412" s="61"/>
      <c r="D2412" s="61"/>
      <c r="E2412" s="218"/>
      <c r="F2412" s="143" t="str">
        <f>IFERROR(IF(VLOOKUP(Table1[[#This Row],[Budget Code Description]],Dimentions!$X$6:$AC$132,2,FALSE)="","",VLOOKUP(Table1[[#This Row],[Budget Code Description]],Dimentions!$X$6:$AC$132,2,FALSE)),"")</f>
        <v/>
      </c>
      <c r="G2412" s="143" t="str">
        <f>IFERROR(VLOOKUP(Table1[[#This Row],[Budget Code Description]],Dimentions!$X$6:$AC$132,3,FALSE),"")</f>
        <v/>
      </c>
      <c r="H2412" s="64" t="str">
        <f>IFERROR(VLOOKUP(Table1[[#This Row],[Account]],Dimentions!$S$6:$V$233,2,FALSE),"")</f>
        <v/>
      </c>
      <c r="I2412" s="62">
        <f>_xlfn.NUMBERVALUE(LEFT(Table1[[#This Row],[Account]],1))</f>
        <v>0</v>
      </c>
      <c r="J2412" s="62" t="str">
        <f>IFERROR(VLOOKUP(Table1[[#This Row],[Budget Code Description]],Table6[#All],7,FALSE),"")</f>
        <v/>
      </c>
      <c r="K2412" s="143" t="str">
        <f>IFERROR(VLOOKUP(Table1[[#This Row],[Budget Code Description]],Table6[#All],8,FALSE),"")</f>
        <v/>
      </c>
      <c r="L2412" s="63"/>
      <c r="M2412" s="65" t="str">
        <f>IFERROR(VLOOKUP(Table1[[#This Row],[Staff ID]],Table2[],2,FALSE),"")</f>
        <v/>
      </c>
      <c r="N2412" s="211" t="str">
        <f>IFERROR(IF(VLOOKUP(Table1[[#This Row],[Budget Code Description]],Dimentions!$X$6:$AC$97,4,FALSE)="","",VLOOKUP(Table1[[#This Row],[Budget Code Description]],Dimentions!$X$6:$AC$97,4,FALSE)),"")</f>
        <v/>
      </c>
      <c r="O2412" s="65" t="str">
        <f>IFERROR(VLOOKUP(Table1[[#This Row],[Vendor ID]],Table549[],2,FALSE),"")</f>
        <v/>
      </c>
      <c r="P2412" s="63"/>
      <c r="Q2412" s="143" t="str">
        <f>IF(Table1[[#This Row],[Posting Date]]&lt;&gt;"",$D$9,"")</f>
        <v/>
      </c>
      <c r="R2412" s="159" t="str">
        <f>IF(Table1[[#This Row],[Posting Date]]&lt;&gt;"",$D$10,"")</f>
        <v/>
      </c>
      <c r="S2412" s="66"/>
      <c r="T2412" s="63"/>
      <c r="U2412" s="67"/>
      <c r="V2412" s="67"/>
      <c r="W2412" s="67" t="str">
        <f t="shared" si="38"/>
        <v/>
      </c>
      <c r="X2412" s="161" t="str">
        <f>IF(E2412="","",(IF(Table1[[#This Row],[Cur]]="USD",Table1[[#This Row],[Cur_Amount Debit]],Table1[[#This Row],[Cur_Amount Debit]]/Table1[[#This Row],[Exchange Rate]])))</f>
        <v/>
      </c>
      <c r="Y2412" s="161" t="str">
        <f>IF(E2412="","",(IF(Table1[[#This Row],[Cur]]="USD",Table1[[#This Row],[Cur_Amount Credit]],Table1[[#This Row],[Cur_Amount Credit]]/ExchangeRate)))</f>
        <v/>
      </c>
      <c r="Z2412" s="203" t="str">
        <f>IF(E2412="","",(Table1[[#This Row],[Debit USD]]-Table1[[#This Row],[Credit USD]]))</f>
        <v/>
      </c>
      <c r="AA2412" s="122"/>
      <c r="AB2412" s="1"/>
      <c r="AC2412" s="15"/>
      <c r="AD2412" s="15" t="str">
        <f>IF(AND(OR(Table1[[#This Row],[Account]]="15030",Table1[[#This Row],[Account]]="15035",Table1[[#This Row],[Account]]="20150"),Table1[[#This Row],[Vendor ID]]=""),1,"")</f>
        <v/>
      </c>
      <c r="AE2412" s="15"/>
      <c r="AF2412" s="15"/>
      <c r="AG2412" s="15"/>
      <c r="AH2412" s="46" t="str">
        <f>IF(Table1[[#This Row],[Posting Date]]&lt;&gt;"","GJ-"&amp;CountryID,"")</f>
        <v/>
      </c>
      <c r="AI2412" s="59" t="str">
        <f>IF(Table1[[#This Row],[Posting Date]]&lt;&gt;"",Table1[[#This Row],[Posting Date]],"")</f>
        <v/>
      </c>
      <c r="AJ2412" s="46"/>
      <c r="AK2412" s="46" t="str">
        <f>IF(Table1[[#This Row],[Description]]&lt;&gt;"",Table1[[#This Row],[Description]],"")</f>
        <v/>
      </c>
      <c r="AL2412" s="46" t="str">
        <f>IF(Table1[[#This Row],[Posting Date]]&lt;&gt;"",Table1[[#This Row],[Reference Number]],"")</f>
        <v/>
      </c>
      <c r="AM2412" s="46" t="str">
        <f>TRIM(Table1[[#This Row],[Line '#]])</f>
        <v/>
      </c>
      <c r="AN2412" s="46" t="str">
        <f>TRIM(Table1[[#This Row],[Account]])</f>
        <v/>
      </c>
      <c r="AO2412" s="46" t="str">
        <f>IF(Table1[[#This Row],[Posting Date]]&lt;&gt;"",$D$5,"")</f>
        <v/>
      </c>
      <c r="AP2412" s="46" t="str">
        <f>TRIM(Table1[[#This Row],[Departments-Prgrams]])</f>
        <v/>
      </c>
      <c r="AQ2412" s="46" t="str">
        <f>TRIM(Table1[[#This Row],[Grant]])</f>
        <v/>
      </c>
      <c r="AR2412" s="46" t="str">
        <f>TRIM(Table1[[#This Row],[Staff ID]])</f>
        <v/>
      </c>
      <c r="AS2412" s="46" t="str">
        <f>IF(TRIM(Table1[[#This Row],[Budget Code]])=0,"",TRIM(Table1[[#This Row],[Budget Code]]))</f>
        <v/>
      </c>
      <c r="AT2412" s="46" t="str">
        <f>IF(Table1[[#This Row],[Line Description]]&lt;&gt;"",Table1[[#This Row],[Line Description]],"")</f>
        <v/>
      </c>
      <c r="AU2412" s="46" t="str">
        <f>IF(Table1[[#This Row],[Cur_Amount Debit]]&gt;0,ROUND(Table1[[#This Row],[Cur_Amount Debit]],2),"")</f>
        <v/>
      </c>
      <c r="AV2412" s="46" t="str">
        <f>IF(Table1[[#This Row],[Cur_Amount Credit]]&gt;0,ROUND(Table1[[#This Row],[Cur_Amount Credit]],2),"")</f>
        <v/>
      </c>
      <c r="AW2412" s="46" t="str">
        <f>LEFT(Table1[[#This Row],[Cur]],3)</f>
        <v/>
      </c>
      <c r="AX2412" s="59"/>
      <c r="AY2412" s="46"/>
      <c r="AZ2412" s="46" t="str">
        <f>IF(Table1[[#This Row],[Cur]]&lt;&gt;"",IF(Table1[[#This Row],[Cur]]="USD","",ExchangeRate),"")</f>
        <v/>
      </c>
      <c r="BA2412" s="46" t="str">
        <f>IF(Table1[[#This Row],[Grant]]&lt;&gt;"",VLOOKUP(Table1[[#This Row],[Grant]],Grants!B:D,3),"")</f>
        <v/>
      </c>
      <c r="BB2412" s="46" t="str">
        <f>TRIM(Table1[[#This Row],[Vendor ID]])</f>
        <v/>
      </c>
      <c r="BC2412">
        <f>IF(Table1[[#This Row],[Reference Number]]=Q2411,BC2411,BC2411+1)</f>
        <v>2</v>
      </c>
    </row>
    <row r="2413" spans="1:55" ht="11.25" hidden="1" customHeight="1">
      <c r="A2413" s="1"/>
      <c r="B2413" s="88" t="str">
        <f>IF(Table1[[#This Row],[Posting Date]]&lt;&gt;"",IF(Table1[[#This Row],[Reference Number]]=Q2412,B2412+1,1),"")</f>
        <v/>
      </c>
      <c r="C2413" s="61"/>
      <c r="D2413" s="61"/>
      <c r="E2413" s="218"/>
      <c r="F2413" s="143" t="str">
        <f>IFERROR(IF(VLOOKUP(Table1[[#This Row],[Budget Code Description]],Dimentions!$X$6:$AC$132,2,FALSE)="","",VLOOKUP(Table1[[#This Row],[Budget Code Description]],Dimentions!$X$6:$AC$132,2,FALSE)),"")</f>
        <v/>
      </c>
      <c r="G2413" s="143" t="str">
        <f>IFERROR(VLOOKUP(Table1[[#This Row],[Budget Code Description]],Dimentions!$X$6:$AC$132,3,FALSE),"")</f>
        <v/>
      </c>
      <c r="H2413" s="64" t="str">
        <f>IFERROR(VLOOKUP(Table1[[#This Row],[Account]],Dimentions!$S$6:$V$233,2,FALSE),"")</f>
        <v/>
      </c>
      <c r="I2413" s="62">
        <f>_xlfn.NUMBERVALUE(LEFT(Table1[[#This Row],[Account]],1))</f>
        <v>0</v>
      </c>
      <c r="J2413" s="62" t="str">
        <f>IFERROR(VLOOKUP(Table1[[#This Row],[Budget Code Description]],Table6[#All],7,FALSE),"")</f>
        <v/>
      </c>
      <c r="K2413" s="143" t="str">
        <f>IFERROR(VLOOKUP(Table1[[#This Row],[Budget Code Description]],Table6[#All],8,FALSE),"")</f>
        <v/>
      </c>
      <c r="L2413" s="63"/>
      <c r="M2413" s="65" t="str">
        <f>IFERROR(VLOOKUP(Table1[[#This Row],[Staff ID]],Table2[],2,FALSE),"")</f>
        <v/>
      </c>
      <c r="N2413" s="211" t="str">
        <f>IFERROR(IF(VLOOKUP(Table1[[#This Row],[Budget Code Description]],Dimentions!$X$6:$AC$97,4,FALSE)="","",VLOOKUP(Table1[[#This Row],[Budget Code Description]],Dimentions!$X$6:$AC$97,4,FALSE)),"")</f>
        <v/>
      </c>
      <c r="O2413" s="65" t="str">
        <f>IFERROR(VLOOKUP(Table1[[#This Row],[Vendor ID]],Table549[],2,FALSE),"")</f>
        <v/>
      </c>
      <c r="P2413" s="63"/>
      <c r="Q2413" s="143" t="str">
        <f>IF(Table1[[#This Row],[Posting Date]]&lt;&gt;"",$D$9,"")</f>
        <v/>
      </c>
      <c r="R2413" s="159" t="str">
        <f>IF(Table1[[#This Row],[Posting Date]]&lt;&gt;"",$D$10,"")</f>
        <v/>
      </c>
      <c r="S2413" s="66"/>
      <c r="T2413" s="63"/>
      <c r="U2413" s="67"/>
      <c r="V2413" s="67"/>
      <c r="W2413" s="67" t="str">
        <f t="shared" si="38"/>
        <v/>
      </c>
      <c r="X2413" s="161" t="str">
        <f>IF(E2413="","",(IF(Table1[[#This Row],[Cur]]="USD",Table1[[#This Row],[Cur_Amount Debit]],Table1[[#This Row],[Cur_Amount Debit]]/Table1[[#This Row],[Exchange Rate]])))</f>
        <v/>
      </c>
      <c r="Y2413" s="161" t="str">
        <f>IF(E2413="","",(IF(Table1[[#This Row],[Cur]]="USD",Table1[[#This Row],[Cur_Amount Credit]],Table1[[#This Row],[Cur_Amount Credit]]/ExchangeRate)))</f>
        <v/>
      </c>
      <c r="Z2413" s="203" t="str">
        <f>IF(E2413="","",(Table1[[#This Row],[Debit USD]]-Table1[[#This Row],[Credit USD]]))</f>
        <v/>
      </c>
      <c r="AA2413" s="122"/>
      <c r="AB2413" s="1"/>
      <c r="AC2413" s="15"/>
      <c r="AD2413" s="15" t="str">
        <f>IF(AND(OR(Table1[[#This Row],[Account]]="15030",Table1[[#This Row],[Account]]="15035",Table1[[#This Row],[Account]]="20150"),Table1[[#This Row],[Vendor ID]]=""),1,"")</f>
        <v/>
      </c>
      <c r="AE2413" s="15"/>
      <c r="AF2413" s="15"/>
      <c r="AG2413" s="15"/>
      <c r="AH2413" s="46" t="str">
        <f>IF(Table1[[#This Row],[Posting Date]]&lt;&gt;"","GJ-"&amp;CountryID,"")</f>
        <v/>
      </c>
      <c r="AI2413" s="59" t="str">
        <f>IF(Table1[[#This Row],[Posting Date]]&lt;&gt;"",Table1[[#This Row],[Posting Date]],"")</f>
        <v/>
      </c>
      <c r="AJ2413" s="46"/>
      <c r="AK2413" s="46" t="str">
        <f>IF(Table1[[#This Row],[Description]]&lt;&gt;"",Table1[[#This Row],[Description]],"")</f>
        <v/>
      </c>
      <c r="AL2413" s="46" t="str">
        <f>IF(Table1[[#This Row],[Posting Date]]&lt;&gt;"",Table1[[#This Row],[Reference Number]],"")</f>
        <v/>
      </c>
      <c r="AM2413" s="46" t="str">
        <f>TRIM(Table1[[#This Row],[Line '#]])</f>
        <v/>
      </c>
      <c r="AN2413" s="46" t="str">
        <f>TRIM(Table1[[#This Row],[Account]])</f>
        <v/>
      </c>
      <c r="AO2413" s="46" t="str">
        <f>IF(Table1[[#This Row],[Posting Date]]&lt;&gt;"",$D$5,"")</f>
        <v/>
      </c>
      <c r="AP2413" s="46" t="str">
        <f>TRIM(Table1[[#This Row],[Departments-Prgrams]])</f>
        <v/>
      </c>
      <c r="AQ2413" s="46" t="str">
        <f>TRIM(Table1[[#This Row],[Grant]])</f>
        <v/>
      </c>
      <c r="AR2413" s="46" t="str">
        <f>TRIM(Table1[[#This Row],[Staff ID]])</f>
        <v/>
      </c>
      <c r="AS2413" s="46" t="str">
        <f>IF(TRIM(Table1[[#This Row],[Budget Code]])=0,"",TRIM(Table1[[#This Row],[Budget Code]]))</f>
        <v/>
      </c>
      <c r="AT2413" s="46" t="str">
        <f>IF(Table1[[#This Row],[Line Description]]&lt;&gt;"",Table1[[#This Row],[Line Description]],"")</f>
        <v/>
      </c>
      <c r="AU2413" s="46" t="str">
        <f>IF(Table1[[#This Row],[Cur_Amount Debit]]&gt;0,ROUND(Table1[[#This Row],[Cur_Amount Debit]],2),"")</f>
        <v/>
      </c>
      <c r="AV2413" s="46" t="str">
        <f>IF(Table1[[#This Row],[Cur_Amount Credit]]&gt;0,ROUND(Table1[[#This Row],[Cur_Amount Credit]],2),"")</f>
        <v/>
      </c>
      <c r="AW2413" s="46" t="str">
        <f>LEFT(Table1[[#This Row],[Cur]],3)</f>
        <v/>
      </c>
      <c r="AX2413" s="59"/>
      <c r="AY2413" s="46"/>
      <c r="AZ2413" s="46" t="str">
        <f>IF(Table1[[#This Row],[Cur]]&lt;&gt;"",IF(Table1[[#This Row],[Cur]]="USD","",ExchangeRate),"")</f>
        <v/>
      </c>
      <c r="BA2413" s="46" t="str">
        <f>IF(Table1[[#This Row],[Grant]]&lt;&gt;"",VLOOKUP(Table1[[#This Row],[Grant]],Grants!B:D,3),"")</f>
        <v/>
      </c>
      <c r="BB2413" s="46" t="str">
        <f>TRIM(Table1[[#This Row],[Vendor ID]])</f>
        <v/>
      </c>
      <c r="BC2413">
        <f>IF(Table1[[#This Row],[Reference Number]]=Q2412,BC2412,BC2412+1)</f>
        <v>2</v>
      </c>
    </row>
    <row r="2414" spans="1:55" ht="11.25" hidden="1" customHeight="1">
      <c r="A2414" s="1"/>
      <c r="B2414" s="88" t="str">
        <f>IF(Table1[[#This Row],[Posting Date]]&lt;&gt;"",IF(Table1[[#This Row],[Reference Number]]=Q2413,B2413+1,1),"")</f>
        <v/>
      </c>
      <c r="C2414" s="61"/>
      <c r="D2414" s="61"/>
      <c r="E2414" s="218"/>
      <c r="F2414" s="143" t="str">
        <f>IFERROR(IF(VLOOKUP(Table1[[#This Row],[Budget Code Description]],Dimentions!$X$6:$AC$132,2,FALSE)="","",VLOOKUP(Table1[[#This Row],[Budget Code Description]],Dimentions!$X$6:$AC$132,2,FALSE)),"")</f>
        <v/>
      </c>
      <c r="G2414" s="143" t="str">
        <f>IFERROR(VLOOKUP(Table1[[#This Row],[Budget Code Description]],Dimentions!$X$6:$AC$132,3,FALSE),"")</f>
        <v/>
      </c>
      <c r="H2414" s="64" t="str">
        <f>IFERROR(VLOOKUP(Table1[[#This Row],[Account]],Dimentions!$S$6:$V$233,2,FALSE),"")</f>
        <v/>
      </c>
      <c r="I2414" s="62">
        <f>_xlfn.NUMBERVALUE(LEFT(Table1[[#This Row],[Account]],1))</f>
        <v>0</v>
      </c>
      <c r="J2414" s="62" t="str">
        <f>IFERROR(VLOOKUP(Table1[[#This Row],[Budget Code Description]],Table6[#All],7,FALSE),"")</f>
        <v/>
      </c>
      <c r="K2414" s="143" t="str">
        <f>IFERROR(VLOOKUP(Table1[[#This Row],[Budget Code Description]],Table6[#All],8,FALSE),"")</f>
        <v/>
      </c>
      <c r="L2414" s="63"/>
      <c r="M2414" s="65" t="str">
        <f>IFERROR(VLOOKUP(Table1[[#This Row],[Staff ID]],Table2[],2,FALSE),"")</f>
        <v/>
      </c>
      <c r="N2414" s="211" t="str">
        <f>IFERROR(IF(VLOOKUP(Table1[[#This Row],[Budget Code Description]],Dimentions!$X$6:$AC$97,4,FALSE)="","",VLOOKUP(Table1[[#This Row],[Budget Code Description]],Dimentions!$X$6:$AC$97,4,FALSE)),"")</f>
        <v/>
      </c>
      <c r="O2414" s="65" t="str">
        <f>IFERROR(VLOOKUP(Table1[[#This Row],[Vendor ID]],Table549[],2,FALSE),"")</f>
        <v/>
      </c>
      <c r="P2414" s="63"/>
      <c r="Q2414" s="143" t="str">
        <f>IF(Table1[[#This Row],[Posting Date]]&lt;&gt;"",$D$9,"")</f>
        <v/>
      </c>
      <c r="R2414" s="159" t="str">
        <f>IF(Table1[[#This Row],[Posting Date]]&lt;&gt;"",$D$10,"")</f>
        <v/>
      </c>
      <c r="S2414" s="66"/>
      <c r="T2414" s="63"/>
      <c r="U2414" s="67"/>
      <c r="V2414" s="67"/>
      <c r="W2414" s="67" t="str">
        <f t="shared" si="38"/>
        <v/>
      </c>
      <c r="X2414" s="161" t="str">
        <f>IF(E2414="","",(IF(Table1[[#This Row],[Cur]]="USD",Table1[[#This Row],[Cur_Amount Debit]],Table1[[#This Row],[Cur_Amount Debit]]/Table1[[#This Row],[Exchange Rate]])))</f>
        <v/>
      </c>
      <c r="Y2414" s="161" t="str">
        <f>IF(E2414="","",(IF(Table1[[#This Row],[Cur]]="USD",Table1[[#This Row],[Cur_Amount Credit]],Table1[[#This Row],[Cur_Amount Credit]]/ExchangeRate)))</f>
        <v/>
      </c>
      <c r="Z2414" s="203" t="str">
        <f>IF(E2414="","",(Table1[[#This Row],[Debit USD]]-Table1[[#This Row],[Credit USD]]))</f>
        <v/>
      </c>
      <c r="AA2414" s="122"/>
      <c r="AB2414" s="1"/>
      <c r="AC2414" s="15"/>
      <c r="AD2414" s="15" t="str">
        <f>IF(AND(OR(Table1[[#This Row],[Account]]="15030",Table1[[#This Row],[Account]]="15035",Table1[[#This Row],[Account]]="20150"),Table1[[#This Row],[Vendor ID]]=""),1,"")</f>
        <v/>
      </c>
      <c r="AE2414" s="15"/>
      <c r="AF2414" s="15"/>
      <c r="AG2414" s="15"/>
      <c r="AH2414" s="46" t="str">
        <f>IF(Table1[[#This Row],[Posting Date]]&lt;&gt;"","GJ-"&amp;CountryID,"")</f>
        <v/>
      </c>
      <c r="AI2414" s="59" t="str">
        <f>IF(Table1[[#This Row],[Posting Date]]&lt;&gt;"",Table1[[#This Row],[Posting Date]],"")</f>
        <v/>
      </c>
      <c r="AJ2414" s="46"/>
      <c r="AK2414" s="46" t="str">
        <f>IF(Table1[[#This Row],[Description]]&lt;&gt;"",Table1[[#This Row],[Description]],"")</f>
        <v/>
      </c>
      <c r="AL2414" s="46" t="str">
        <f>IF(Table1[[#This Row],[Posting Date]]&lt;&gt;"",Table1[[#This Row],[Reference Number]],"")</f>
        <v/>
      </c>
      <c r="AM2414" s="46" t="str">
        <f>TRIM(Table1[[#This Row],[Line '#]])</f>
        <v/>
      </c>
      <c r="AN2414" s="46" t="str">
        <f>TRIM(Table1[[#This Row],[Account]])</f>
        <v/>
      </c>
      <c r="AO2414" s="46" t="str">
        <f>IF(Table1[[#This Row],[Posting Date]]&lt;&gt;"",$D$5,"")</f>
        <v/>
      </c>
      <c r="AP2414" s="46" t="str">
        <f>TRIM(Table1[[#This Row],[Departments-Prgrams]])</f>
        <v/>
      </c>
      <c r="AQ2414" s="46" t="str">
        <f>TRIM(Table1[[#This Row],[Grant]])</f>
        <v/>
      </c>
      <c r="AR2414" s="46" t="str">
        <f>TRIM(Table1[[#This Row],[Staff ID]])</f>
        <v/>
      </c>
      <c r="AS2414" s="46" t="str">
        <f>IF(TRIM(Table1[[#This Row],[Budget Code]])=0,"",TRIM(Table1[[#This Row],[Budget Code]]))</f>
        <v/>
      </c>
      <c r="AT2414" s="46" t="str">
        <f>IF(Table1[[#This Row],[Line Description]]&lt;&gt;"",Table1[[#This Row],[Line Description]],"")</f>
        <v/>
      </c>
      <c r="AU2414" s="46" t="str">
        <f>IF(Table1[[#This Row],[Cur_Amount Debit]]&gt;0,ROUND(Table1[[#This Row],[Cur_Amount Debit]],2),"")</f>
        <v/>
      </c>
      <c r="AV2414" s="46" t="str">
        <f>IF(Table1[[#This Row],[Cur_Amount Credit]]&gt;0,ROUND(Table1[[#This Row],[Cur_Amount Credit]],2),"")</f>
        <v/>
      </c>
      <c r="AW2414" s="46" t="str">
        <f>LEFT(Table1[[#This Row],[Cur]],3)</f>
        <v/>
      </c>
      <c r="AX2414" s="59"/>
      <c r="AY2414" s="46"/>
      <c r="AZ2414" s="46" t="str">
        <f>IF(Table1[[#This Row],[Cur]]&lt;&gt;"",IF(Table1[[#This Row],[Cur]]="USD","",ExchangeRate),"")</f>
        <v/>
      </c>
      <c r="BA2414" s="46" t="str">
        <f>IF(Table1[[#This Row],[Grant]]&lt;&gt;"",VLOOKUP(Table1[[#This Row],[Grant]],Grants!B:D,3),"")</f>
        <v/>
      </c>
      <c r="BB2414" s="46" t="str">
        <f>TRIM(Table1[[#This Row],[Vendor ID]])</f>
        <v/>
      </c>
      <c r="BC2414">
        <f>IF(Table1[[#This Row],[Reference Number]]=Q2413,BC2413,BC2413+1)</f>
        <v>2</v>
      </c>
    </row>
    <row r="2415" spans="1:55" ht="11.25" hidden="1" customHeight="1">
      <c r="A2415" s="1"/>
      <c r="B2415" s="88" t="str">
        <f>IF(Table1[[#This Row],[Posting Date]]&lt;&gt;"",IF(Table1[[#This Row],[Reference Number]]=Q2414,B2414+1,1),"")</f>
        <v/>
      </c>
      <c r="C2415" s="61"/>
      <c r="D2415" s="61"/>
      <c r="E2415" s="218"/>
      <c r="F2415" s="143" t="str">
        <f>IFERROR(IF(VLOOKUP(Table1[[#This Row],[Budget Code Description]],Dimentions!$X$6:$AC$132,2,FALSE)="","",VLOOKUP(Table1[[#This Row],[Budget Code Description]],Dimentions!$X$6:$AC$132,2,FALSE)),"")</f>
        <v/>
      </c>
      <c r="G2415" s="143" t="str">
        <f>IFERROR(VLOOKUP(Table1[[#This Row],[Budget Code Description]],Dimentions!$X$6:$AC$132,3,FALSE),"")</f>
        <v/>
      </c>
      <c r="H2415" s="64" t="str">
        <f>IFERROR(VLOOKUP(Table1[[#This Row],[Account]],Dimentions!$S$6:$V$233,2,FALSE),"")</f>
        <v/>
      </c>
      <c r="I2415" s="62">
        <f>_xlfn.NUMBERVALUE(LEFT(Table1[[#This Row],[Account]],1))</f>
        <v>0</v>
      </c>
      <c r="J2415" s="62" t="str">
        <f>IFERROR(VLOOKUP(Table1[[#This Row],[Budget Code Description]],Table6[#All],7,FALSE),"")</f>
        <v/>
      </c>
      <c r="K2415" s="143" t="str">
        <f>IFERROR(VLOOKUP(Table1[[#This Row],[Budget Code Description]],Table6[#All],8,FALSE),"")</f>
        <v/>
      </c>
      <c r="L2415" s="63"/>
      <c r="M2415" s="65" t="str">
        <f>IFERROR(VLOOKUP(Table1[[#This Row],[Staff ID]],Table2[],2,FALSE),"")</f>
        <v/>
      </c>
      <c r="N2415" s="211" t="str">
        <f>IFERROR(IF(VLOOKUP(Table1[[#This Row],[Budget Code Description]],Dimentions!$X$6:$AC$97,4,FALSE)="","",VLOOKUP(Table1[[#This Row],[Budget Code Description]],Dimentions!$X$6:$AC$97,4,FALSE)),"")</f>
        <v/>
      </c>
      <c r="O2415" s="65" t="str">
        <f>IFERROR(VLOOKUP(Table1[[#This Row],[Vendor ID]],Table549[],2,FALSE),"")</f>
        <v/>
      </c>
      <c r="P2415" s="63"/>
      <c r="Q2415" s="143" t="str">
        <f>IF(Table1[[#This Row],[Posting Date]]&lt;&gt;"",$D$9,"")</f>
        <v/>
      </c>
      <c r="R2415" s="159" t="str">
        <f>IF(Table1[[#This Row],[Posting Date]]&lt;&gt;"",$D$10,"")</f>
        <v/>
      </c>
      <c r="S2415" s="66"/>
      <c r="T2415" s="63"/>
      <c r="U2415" s="67"/>
      <c r="V2415" s="67"/>
      <c r="W2415" s="67" t="str">
        <f t="shared" si="38"/>
        <v/>
      </c>
      <c r="X2415" s="161" t="str">
        <f>IF(E2415="","",(IF(Table1[[#This Row],[Cur]]="USD",Table1[[#This Row],[Cur_Amount Debit]],Table1[[#This Row],[Cur_Amount Debit]]/Table1[[#This Row],[Exchange Rate]])))</f>
        <v/>
      </c>
      <c r="Y2415" s="161" t="str">
        <f>IF(E2415="","",(IF(Table1[[#This Row],[Cur]]="USD",Table1[[#This Row],[Cur_Amount Credit]],Table1[[#This Row],[Cur_Amount Credit]]/ExchangeRate)))</f>
        <v/>
      </c>
      <c r="Z2415" s="203" t="str">
        <f>IF(E2415="","",(Table1[[#This Row],[Debit USD]]-Table1[[#This Row],[Credit USD]]))</f>
        <v/>
      </c>
      <c r="AA2415" s="122"/>
      <c r="AB2415" s="1"/>
      <c r="AC2415" s="15"/>
      <c r="AD2415" s="15" t="str">
        <f>IF(AND(OR(Table1[[#This Row],[Account]]="15030",Table1[[#This Row],[Account]]="15035",Table1[[#This Row],[Account]]="20150"),Table1[[#This Row],[Vendor ID]]=""),1,"")</f>
        <v/>
      </c>
      <c r="AE2415" s="15"/>
      <c r="AF2415" s="15"/>
      <c r="AG2415" s="15"/>
      <c r="AH2415" s="46" t="str">
        <f>IF(Table1[[#This Row],[Posting Date]]&lt;&gt;"","GJ-"&amp;CountryID,"")</f>
        <v/>
      </c>
      <c r="AI2415" s="59" t="str">
        <f>IF(Table1[[#This Row],[Posting Date]]&lt;&gt;"",Table1[[#This Row],[Posting Date]],"")</f>
        <v/>
      </c>
      <c r="AJ2415" s="46"/>
      <c r="AK2415" s="46" t="str">
        <f>IF(Table1[[#This Row],[Description]]&lt;&gt;"",Table1[[#This Row],[Description]],"")</f>
        <v/>
      </c>
      <c r="AL2415" s="46" t="str">
        <f>IF(Table1[[#This Row],[Posting Date]]&lt;&gt;"",Table1[[#This Row],[Reference Number]],"")</f>
        <v/>
      </c>
      <c r="AM2415" s="46" t="str">
        <f>TRIM(Table1[[#This Row],[Line '#]])</f>
        <v/>
      </c>
      <c r="AN2415" s="46" t="str">
        <f>TRIM(Table1[[#This Row],[Account]])</f>
        <v/>
      </c>
      <c r="AO2415" s="46" t="str">
        <f>IF(Table1[[#This Row],[Posting Date]]&lt;&gt;"",$D$5,"")</f>
        <v/>
      </c>
      <c r="AP2415" s="46" t="str">
        <f>TRIM(Table1[[#This Row],[Departments-Prgrams]])</f>
        <v/>
      </c>
      <c r="AQ2415" s="46" t="str">
        <f>TRIM(Table1[[#This Row],[Grant]])</f>
        <v/>
      </c>
      <c r="AR2415" s="46" t="str">
        <f>TRIM(Table1[[#This Row],[Staff ID]])</f>
        <v/>
      </c>
      <c r="AS2415" s="46" t="str">
        <f>IF(TRIM(Table1[[#This Row],[Budget Code]])=0,"",TRIM(Table1[[#This Row],[Budget Code]]))</f>
        <v/>
      </c>
      <c r="AT2415" s="46" t="str">
        <f>IF(Table1[[#This Row],[Line Description]]&lt;&gt;"",Table1[[#This Row],[Line Description]],"")</f>
        <v/>
      </c>
      <c r="AU2415" s="46" t="str">
        <f>IF(Table1[[#This Row],[Cur_Amount Debit]]&gt;0,ROUND(Table1[[#This Row],[Cur_Amount Debit]],2),"")</f>
        <v/>
      </c>
      <c r="AV2415" s="46" t="str">
        <f>IF(Table1[[#This Row],[Cur_Amount Credit]]&gt;0,ROUND(Table1[[#This Row],[Cur_Amount Credit]],2),"")</f>
        <v/>
      </c>
      <c r="AW2415" s="46" t="str">
        <f>LEFT(Table1[[#This Row],[Cur]],3)</f>
        <v/>
      </c>
      <c r="AX2415" s="59"/>
      <c r="AY2415" s="46"/>
      <c r="AZ2415" s="46" t="str">
        <f>IF(Table1[[#This Row],[Cur]]&lt;&gt;"",IF(Table1[[#This Row],[Cur]]="USD","",ExchangeRate),"")</f>
        <v/>
      </c>
      <c r="BA2415" s="46" t="str">
        <f>IF(Table1[[#This Row],[Grant]]&lt;&gt;"",VLOOKUP(Table1[[#This Row],[Grant]],Grants!B:D,3),"")</f>
        <v/>
      </c>
      <c r="BB2415" s="46" t="str">
        <f>TRIM(Table1[[#This Row],[Vendor ID]])</f>
        <v/>
      </c>
      <c r="BC2415">
        <f>IF(Table1[[#This Row],[Reference Number]]=Q2414,BC2414,BC2414+1)</f>
        <v>2</v>
      </c>
    </row>
    <row r="2416" spans="1:55" ht="11.25" hidden="1" customHeight="1">
      <c r="A2416" s="1"/>
      <c r="B2416" s="88" t="str">
        <f>IF(Table1[[#This Row],[Posting Date]]&lt;&gt;"",IF(Table1[[#This Row],[Reference Number]]=Q2415,B2415+1,1),"")</f>
        <v/>
      </c>
      <c r="C2416" s="61"/>
      <c r="D2416" s="61"/>
      <c r="E2416" s="218"/>
      <c r="F2416" s="143" t="str">
        <f>IFERROR(IF(VLOOKUP(Table1[[#This Row],[Budget Code Description]],Dimentions!$X$6:$AC$132,2,FALSE)="","",VLOOKUP(Table1[[#This Row],[Budget Code Description]],Dimentions!$X$6:$AC$132,2,FALSE)),"")</f>
        <v/>
      </c>
      <c r="G2416" s="143" t="str">
        <f>IFERROR(VLOOKUP(Table1[[#This Row],[Budget Code Description]],Dimentions!$X$6:$AC$132,3,FALSE),"")</f>
        <v/>
      </c>
      <c r="H2416" s="64" t="str">
        <f>IFERROR(VLOOKUP(Table1[[#This Row],[Account]],Dimentions!$S$6:$V$233,2,FALSE),"")</f>
        <v/>
      </c>
      <c r="I2416" s="62">
        <f>_xlfn.NUMBERVALUE(LEFT(Table1[[#This Row],[Account]],1))</f>
        <v>0</v>
      </c>
      <c r="J2416" s="62" t="str">
        <f>IFERROR(VLOOKUP(Table1[[#This Row],[Budget Code Description]],Table6[#All],7,FALSE),"")</f>
        <v/>
      </c>
      <c r="K2416" s="143" t="str">
        <f>IFERROR(VLOOKUP(Table1[[#This Row],[Budget Code Description]],Table6[#All],8,FALSE),"")</f>
        <v/>
      </c>
      <c r="L2416" s="63"/>
      <c r="M2416" s="65" t="str">
        <f>IFERROR(VLOOKUP(Table1[[#This Row],[Staff ID]],Table2[],2,FALSE),"")</f>
        <v/>
      </c>
      <c r="N2416" s="211" t="str">
        <f>IFERROR(IF(VLOOKUP(Table1[[#This Row],[Budget Code Description]],Dimentions!$X$6:$AC$97,4,FALSE)="","",VLOOKUP(Table1[[#This Row],[Budget Code Description]],Dimentions!$X$6:$AC$97,4,FALSE)),"")</f>
        <v/>
      </c>
      <c r="O2416" s="65" t="str">
        <f>IFERROR(VLOOKUP(Table1[[#This Row],[Vendor ID]],Table549[],2,FALSE),"")</f>
        <v/>
      </c>
      <c r="P2416" s="63"/>
      <c r="Q2416" s="143" t="str">
        <f>IF(Table1[[#This Row],[Posting Date]]&lt;&gt;"",$D$9,"")</f>
        <v/>
      </c>
      <c r="R2416" s="159" t="str">
        <f>IF(Table1[[#This Row],[Posting Date]]&lt;&gt;"",$D$10,"")</f>
        <v/>
      </c>
      <c r="S2416" s="66"/>
      <c r="T2416" s="63"/>
      <c r="U2416" s="67"/>
      <c r="V2416" s="67"/>
      <c r="W2416" s="67" t="str">
        <f t="shared" si="38"/>
        <v/>
      </c>
      <c r="X2416" s="161" t="str">
        <f>IF(E2416="","",(IF(Table1[[#This Row],[Cur]]="USD",Table1[[#This Row],[Cur_Amount Debit]],Table1[[#This Row],[Cur_Amount Debit]]/Table1[[#This Row],[Exchange Rate]])))</f>
        <v/>
      </c>
      <c r="Y2416" s="161" t="str">
        <f>IF(E2416="","",(IF(Table1[[#This Row],[Cur]]="USD",Table1[[#This Row],[Cur_Amount Credit]],Table1[[#This Row],[Cur_Amount Credit]]/ExchangeRate)))</f>
        <v/>
      </c>
      <c r="Z2416" s="203" t="str">
        <f>IF(E2416="","",(Table1[[#This Row],[Debit USD]]-Table1[[#This Row],[Credit USD]]))</f>
        <v/>
      </c>
      <c r="AA2416" s="122"/>
      <c r="AB2416" s="1"/>
      <c r="AC2416" s="15"/>
      <c r="AD2416" s="15" t="str">
        <f>IF(AND(OR(Table1[[#This Row],[Account]]="15030",Table1[[#This Row],[Account]]="15035",Table1[[#This Row],[Account]]="20150"),Table1[[#This Row],[Vendor ID]]=""),1,"")</f>
        <v/>
      </c>
      <c r="AE2416" s="15"/>
      <c r="AF2416" s="15"/>
      <c r="AG2416" s="15"/>
      <c r="AH2416" s="46" t="str">
        <f>IF(Table1[[#This Row],[Posting Date]]&lt;&gt;"","GJ-"&amp;CountryID,"")</f>
        <v/>
      </c>
      <c r="AI2416" s="59" t="str">
        <f>IF(Table1[[#This Row],[Posting Date]]&lt;&gt;"",Table1[[#This Row],[Posting Date]],"")</f>
        <v/>
      </c>
      <c r="AJ2416" s="46"/>
      <c r="AK2416" s="46" t="str">
        <f>IF(Table1[[#This Row],[Description]]&lt;&gt;"",Table1[[#This Row],[Description]],"")</f>
        <v/>
      </c>
      <c r="AL2416" s="46" t="str">
        <f>IF(Table1[[#This Row],[Posting Date]]&lt;&gt;"",Table1[[#This Row],[Reference Number]],"")</f>
        <v/>
      </c>
      <c r="AM2416" s="46" t="str">
        <f>TRIM(Table1[[#This Row],[Line '#]])</f>
        <v/>
      </c>
      <c r="AN2416" s="46" t="str">
        <f>TRIM(Table1[[#This Row],[Account]])</f>
        <v/>
      </c>
      <c r="AO2416" s="46" t="str">
        <f>IF(Table1[[#This Row],[Posting Date]]&lt;&gt;"",$D$5,"")</f>
        <v/>
      </c>
      <c r="AP2416" s="46" t="str">
        <f>TRIM(Table1[[#This Row],[Departments-Prgrams]])</f>
        <v/>
      </c>
      <c r="AQ2416" s="46" t="str">
        <f>TRIM(Table1[[#This Row],[Grant]])</f>
        <v/>
      </c>
      <c r="AR2416" s="46" t="str">
        <f>TRIM(Table1[[#This Row],[Staff ID]])</f>
        <v/>
      </c>
      <c r="AS2416" s="46" t="str">
        <f>IF(TRIM(Table1[[#This Row],[Budget Code]])=0,"",TRIM(Table1[[#This Row],[Budget Code]]))</f>
        <v/>
      </c>
      <c r="AT2416" s="46" t="str">
        <f>IF(Table1[[#This Row],[Line Description]]&lt;&gt;"",Table1[[#This Row],[Line Description]],"")</f>
        <v/>
      </c>
      <c r="AU2416" s="46" t="str">
        <f>IF(Table1[[#This Row],[Cur_Amount Debit]]&gt;0,ROUND(Table1[[#This Row],[Cur_Amount Debit]],2),"")</f>
        <v/>
      </c>
      <c r="AV2416" s="46" t="str">
        <f>IF(Table1[[#This Row],[Cur_Amount Credit]]&gt;0,ROUND(Table1[[#This Row],[Cur_Amount Credit]],2),"")</f>
        <v/>
      </c>
      <c r="AW2416" s="46" t="str">
        <f>LEFT(Table1[[#This Row],[Cur]],3)</f>
        <v/>
      </c>
      <c r="AX2416" s="59"/>
      <c r="AY2416" s="46"/>
      <c r="AZ2416" s="46" t="str">
        <f>IF(Table1[[#This Row],[Cur]]&lt;&gt;"",IF(Table1[[#This Row],[Cur]]="USD","",ExchangeRate),"")</f>
        <v/>
      </c>
      <c r="BA2416" s="46" t="str">
        <f>IF(Table1[[#This Row],[Grant]]&lt;&gt;"",VLOOKUP(Table1[[#This Row],[Grant]],Grants!B:D,3),"")</f>
        <v/>
      </c>
      <c r="BB2416" s="46" t="str">
        <f>TRIM(Table1[[#This Row],[Vendor ID]])</f>
        <v/>
      </c>
      <c r="BC2416">
        <f>IF(Table1[[#This Row],[Reference Number]]=Q2415,BC2415,BC2415+1)</f>
        <v>2</v>
      </c>
    </row>
    <row r="2417" spans="1:55" ht="11.25" hidden="1" customHeight="1">
      <c r="A2417" s="1"/>
      <c r="B2417" s="88" t="str">
        <f>IF(Table1[[#This Row],[Posting Date]]&lt;&gt;"",IF(Table1[[#This Row],[Reference Number]]=Q2416,B2416+1,1),"")</f>
        <v/>
      </c>
      <c r="C2417" s="61"/>
      <c r="D2417" s="61"/>
      <c r="E2417" s="218"/>
      <c r="F2417" s="143" t="str">
        <f>IFERROR(IF(VLOOKUP(Table1[[#This Row],[Budget Code Description]],Dimentions!$X$6:$AC$132,2,FALSE)="","",VLOOKUP(Table1[[#This Row],[Budget Code Description]],Dimentions!$X$6:$AC$132,2,FALSE)),"")</f>
        <v/>
      </c>
      <c r="G2417" s="143" t="str">
        <f>IFERROR(VLOOKUP(Table1[[#This Row],[Budget Code Description]],Dimentions!$X$6:$AC$132,3,FALSE),"")</f>
        <v/>
      </c>
      <c r="H2417" s="64" t="str">
        <f>IFERROR(VLOOKUP(Table1[[#This Row],[Account]],Dimentions!$S$6:$V$233,2,FALSE),"")</f>
        <v/>
      </c>
      <c r="I2417" s="62">
        <f>_xlfn.NUMBERVALUE(LEFT(Table1[[#This Row],[Account]],1))</f>
        <v>0</v>
      </c>
      <c r="J2417" s="62" t="str">
        <f>IFERROR(VLOOKUP(Table1[[#This Row],[Budget Code Description]],Table6[#All],7,FALSE),"")</f>
        <v/>
      </c>
      <c r="K2417" s="143" t="str">
        <f>IFERROR(VLOOKUP(Table1[[#This Row],[Budget Code Description]],Table6[#All],8,FALSE),"")</f>
        <v/>
      </c>
      <c r="L2417" s="63"/>
      <c r="M2417" s="65" t="str">
        <f>IFERROR(VLOOKUP(Table1[[#This Row],[Staff ID]],Table2[],2,FALSE),"")</f>
        <v/>
      </c>
      <c r="N2417" s="211" t="str">
        <f>IFERROR(IF(VLOOKUP(Table1[[#This Row],[Budget Code Description]],Dimentions!$X$6:$AC$97,4,FALSE)="","",VLOOKUP(Table1[[#This Row],[Budget Code Description]],Dimentions!$X$6:$AC$97,4,FALSE)),"")</f>
        <v/>
      </c>
      <c r="O2417" s="65" t="str">
        <f>IFERROR(VLOOKUP(Table1[[#This Row],[Vendor ID]],Table549[],2,FALSE),"")</f>
        <v/>
      </c>
      <c r="P2417" s="63"/>
      <c r="Q2417" s="143" t="str">
        <f>IF(Table1[[#This Row],[Posting Date]]&lt;&gt;"",$D$9,"")</f>
        <v/>
      </c>
      <c r="R2417" s="159" t="str">
        <f>IF(Table1[[#This Row],[Posting Date]]&lt;&gt;"",$D$10,"")</f>
        <v/>
      </c>
      <c r="S2417" s="66"/>
      <c r="T2417" s="63"/>
      <c r="U2417" s="67"/>
      <c r="V2417" s="67"/>
      <c r="W2417" s="67" t="str">
        <f t="shared" si="38"/>
        <v/>
      </c>
      <c r="X2417" s="161" t="str">
        <f>IF(E2417="","",(IF(Table1[[#This Row],[Cur]]="USD",Table1[[#This Row],[Cur_Amount Debit]],Table1[[#This Row],[Cur_Amount Debit]]/Table1[[#This Row],[Exchange Rate]])))</f>
        <v/>
      </c>
      <c r="Y2417" s="161" t="str">
        <f>IF(E2417="","",(IF(Table1[[#This Row],[Cur]]="USD",Table1[[#This Row],[Cur_Amount Credit]],Table1[[#This Row],[Cur_Amount Credit]]/ExchangeRate)))</f>
        <v/>
      </c>
      <c r="Z2417" s="203" t="str">
        <f>IF(E2417="","",(Table1[[#This Row],[Debit USD]]-Table1[[#This Row],[Credit USD]]))</f>
        <v/>
      </c>
      <c r="AA2417" s="122"/>
      <c r="AB2417" s="1"/>
      <c r="AC2417" s="15"/>
      <c r="AD2417" s="15" t="str">
        <f>IF(AND(OR(Table1[[#This Row],[Account]]="15030",Table1[[#This Row],[Account]]="15035",Table1[[#This Row],[Account]]="20150"),Table1[[#This Row],[Vendor ID]]=""),1,"")</f>
        <v/>
      </c>
      <c r="AE2417" s="15"/>
      <c r="AF2417" s="15"/>
      <c r="AG2417" s="15"/>
      <c r="AH2417" s="46" t="str">
        <f>IF(Table1[[#This Row],[Posting Date]]&lt;&gt;"","GJ-"&amp;CountryID,"")</f>
        <v/>
      </c>
      <c r="AI2417" s="59" t="str">
        <f>IF(Table1[[#This Row],[Posting Date]]&lt;&gt;"",Table1[[#This Row],[Posting Date]],"")</f>
        <v/>
      </c>
      <c r="AJ2417" s="46"/>
      <c r="AK2417" s="46" t="str">
        <f>IF(Table1[[#This Row],[Description]]&lt;&gt;"",Table1[[#This Row],[Description]],"")</f>
        <v/>
      </c>
      <c r="AL2417" s="46" t="str">
        <f>IF(Table1[[#This Row],[Posting Date]]&lt;&gt;"",Table1[[#This Row],[Reference Number]],"")</f>
        <v/>
      </c>
      <c r="AM2417" s="46" t="str">
        <f>TRIM(Table1[[#This Row],[Line '#]])</f>
        <v/>
      </c>
      <c r="AN2417" s="46" t="str">
        <f>TRIM(Table1[[#This Row],[Account]])</f>
        <v/>
      </c>
      <c r="AO2417" s="46" t="str">
        <f>IF(Table1[[#This Row],[Posting Date]]&lt;&gt;"",$D$5,"")</f>
        <v/>
      </c>
      <c r="AP2417" s="46" t="str">
        <f>TRIM(Table1[[#This Row],[Departments-Prgrams]])</f>
        <v/>
      </c>
      <c r="AQ2417" s="46" t="str">
        <f>TRIM(Table1[[#This Row],[Grant]])</f>
        <v/>
      </c>
      <c r="AR2417" s="46" t="str">
        <f>TRIM(Table1[[#This Row],[Staff ID]])</f>
        <v/>
      </c>
      <c r="AS2417" s="46" t="str">
        <f>IF(TRIM(Table1[[#This Row],[Budget Code]])=0,"",TRIM(Table1[[#This Row],[Budget Code]]))</f>
        <v/>
      </c>
      <c r="AT2417" s="46" t="str">
        <f>IF(Table1[[#This Row],[Line Description]]&lt;&gt;"",Table1[[#This Row],[Line Description]],"")</f>
        <v/>
      </c>
      <c r="AU2417" s="46" t="str">
        <f>IF(Table1[[#This Row],[Cur_Amount Debit]]&gt;0,ROUND(Table1[[#This Row],[Cur_Amount Debit]],2),"")</f>
        <v/>
      </c>
      <c r="AV2417" s="46" t="str">
        <f>IF(Table1[[#This Row],[Cur_Amount Credit]]&gt;0,ROUND(Table1[[#This Row],[Cur_Amount Credit]],2),"")</f>
        <v/>
      </c>
      <c r="AW2417" s="46" t="str">
        <f>LEFT(Table1[[#This Row],[Cur]],3)</f>
        <v/>
      </c>
      <c r="AX2417" s="59"/>
      <c r="AY2417" s="46"/>
      <c r="AZ2417" s="46" t="str">
        <f>IF(Table1[[#This Row],[Cur]]&lt;&gt;"",IF(Table1[[#This Row],[Cur]]="USD","",ExchangeRate),"")</f>
        <v/>
      </c>
      <c r="BA2417" s="46" t="str">
        <f>IF(Table1[[#This Row],[Grant]]&lt;&gt;"",VLOOKUP(Table1[[#This Row],[Grant]],Grants!B:D,3),"")</f>
        <v/>
      </c>
      <c r="BB2417" s="46" t="str">
        <f>TRIM(Table1[[#This Row],[Vendor ID]])</f>
        <v/>
      </c>
      <c r="BC2417">
        <f>IF(Table1[[#This Row],[Reference Number]]=Q2416,BC2416,BC2416+1)</f>
        <v>2</v>
      </c>
    </row>
    <row r="2418" spans="1:55" ht="11.25" hidden="1" customHeight="1">
      <c r="A2418" s="1"/>
      <c r="B2418" s="88" t="str">
        <f>IF(Table1[[#This Row],[Posting Date]]&lt;&gt;"",IF(Table1[[#This Row],[Reference Number]]=Q2417,B2417+1,1),"")</f>
        <v/>
      </c>
      <c r="C2418" s="61"/>
      <c r="D2418" s="61"/>
      <c r="E2418" s="218"/>
      <c r="F2418" s="143" t="str">
        <f>IFERROR(IF(VLOOKUP(Table1[[#This Row],[Budget Code Description]],Dimentions!$X$6:$AC$132,2,FALSE)="","",VLOOKUP(Table1[[#This Row],[Budget Code Description]],Dimentions!$X$6:$AC$132,2,FALSE)),"")</f>
        <v/>
      </c>
      <c r="G2418" s="143" t="str">
        <f>IFERROR(VLOOKUP(Table1[[#This Row],[Budget Code Description]],Dimentions!$X$6:$AC$132,3,FALSE),"")</f>
        <v/>
      </c>
      <c r="H2418" s="64" t="str">
        <f>IFERROR(VLOOKUP(Table1[[#This Row],[Account]],Dimentions!$S$6:$V$233,2,FALSE),"")</f>
        <v/>
      </c>
      <c r="I2418" s="62">
        <f>_xlfn.NUMBERVALUE(LEFT(Table1[[#This Row],[Account]],1))</f>
        <v>0</v>
      </c>
      <c r="J2418" s="62" t="str">
        <f>IFERROR(VLOOKUP(Table1[[#This Row],[Budget Code Description]],Table6[#All],7,FALSE),"")</f>
        <v/>
      </c>
      <c r="K2418" s="143" t="str">
        <f>IFERROR(VLOOKUP(Table1[[#This Row],[Budget Code Description]],Table6[#All],8,FALSE),"")</f>
        <v/>
      </c>
      <c r="L2418" s="63"/>
      <c r="M2418" s="65" t="str">
        <f>IFERROR(VLOOKUP(Table1[[#This Row],[Staff ID]],Table2[],2,FALSE),"")</f>
        <v/>
      </c>
      <c r="N2418" s="211" t="str">
        <f>IFERROR(IF(VLOOKUP(Table1[[#This Row],[Budget Code Description]],Dimentions!$X$6:$AC$97,4,FALSE)="","",VLOOKUP(Table1[[#This Row],[Budget Code Description]],Dimentions!$X$6:$AC$97,4,FALSE)),"")</f>
        <v/>
      </c>
      <c r="O2418" s="65" t="str">
        <f>IFERROR(VLOOKUP(Table1[[#This Row],[Vendor ID]],Table549[],2,FALSE),"")</f>
        <v/>
      </c>
      <c r="P2418" s="63"/>
      <c r="Q2418" s="143" t="str">
        <f>IF(Table1[[#This Row],[Posting Date]]&lt;&gt;"",$D$9,"")</f>
        <v/>
      </c>
      <c r="R2418" s="159" t="str">
        <f>IF(Table1[[#This Row],[Posting Date]]&lt;&gt;"",$D$10,"")</f>
        <v/>
      </c>
      <c r="S2418" s="66"/>
      <c r="T2418" s="63"/>
      <c r="U2418" s="67"/>
      <c r="V2418" s="67"/>
      <c r="W2418" s="67" t="str">
        <f t="shared" si="38"/>
        <v/>
      </c>
      <c r="X2418" s="161" t="str">
        <f>IF(E2418="","",(IF(Table1[[#This Row],[Cur]]="USD",Table1[[#This Row],[Cur_Amount Debit]],Table1[[#This Row],[Cur_Amount Debit]]/Table1[[#This Row],[Exchange Rate]])))</f>
        <v/>
      </c>
      <c r="Y2418" s="161" t="str">
        <f>IF(E2418="","",(IF(Table1[[#This Row],[Cur]]="USD",Table1[[#This Row],[Cur_Amount Credit]],Table1[[#This Row],[Cur_Amount Credit]]/ExchangeRate)))</f>
        <v/>
      </c>
      <c r="Z2418" s="203" t="str">
        <f>IF(E2418="","",(Table1[[#This Row],[Debit USD]]-Table1[[#This Row],[Credit USD]]))</f>
        <v/>
      </c>
      <c r="AA2418" s="122"/>
      <c r="AB2418" s="1"/>
      <c r="AC2418" s="15"/>
      <c r="AD2418" s="15" t="str">
        <f>IF(AND(OR(Table1[[#This Row],[Account]]="15030",Table1[[#This Row],[Account]]="15035",Table1[[#This Row],[Account]]="20150"),Table1[[#This Row],[Vendor ID]]=""),1,"")</f>
        <v/>
      </c>
      <c r="AE2418" s="15"/>
      <c r="AF2418" s="15"/>
      <c r="AG2418" s="15"/>
      <c r="AH2418" s="46" t="str">
        <f>IF(Table1[[#This Row],[Posting Date]]&lt;&gt;"","GJ-"&amp;CountryID,"")</f>
        <v/>
      </c>
      <c r="AI2418" s="59" t="str">
        <f>IF(Table1[[#This Row],[Posting Date]]&lt;&gt;"",Table1[[#This Row],[Posting Date]],"")</f>
        <v/>
      </c>
      <c r="AJ2418" s="46"/>
      <c r="AK2418" s="46" t="str">
        <f>IF(Table1[[#This Row],[Description]]&lt;&gt;"",Table1[[#This Row],[Description]],"")</f>
        <v/>
      </c>
      <c r="AL2418" s="46" t="str">
        <f>IF(Table1[[#This Row],[Posting Date]]&lt;&gt;"",Table1[[#This Row],[Reference Number]],"")</f>
        <v/>
      </c>
      <c r="AM2418" s="46" t="str">
        <f>TRIM(Table1[[#This Row],[Line '#]])</f>
        <v/>
      </c>
      <c r="AN2418" s="46" t="str">
        <f>TRIM(Table1[[#This Row],[Account]])</f>
        <v/>
      </c>
      <c r="AO2418" s="46" t="str">
        <f>IF(Table1[[#This Row],[Posting Date]]&lt;&gt;"",$D$5,"")</f>
        <v/>
      </c>
      <c r="AP2418" s="46" t="str">
        <f>TRIM(Table1[[#This Row],[Departments-Prgrams]])</f>
        <v/>
      </c>
      <c r="AQ2418" s="46" t="str">
        <f>TRIM(Table1[[#This Row],[Grant]])</f>
        <v/>
      </c>
      <c r="AR2418" s="46" t="str">
        <f>TRIM(Table1[[#This Row],[Staff ID]])</f>
        <v/>
      </c>
      <c r="AS2418" s="46" t="str">
        <f>IF(TRIM(Table1[[#This Row],[Budget Code]])=0,"",TRIM(Table1[[#This Row],[Budget Code]]))</f>
        <v/>
      </c>
      <c r="AT2418" s="46" t="str">
        <f>IF(Table1[[#This Row],[Line Description]]&lt;&gt;"",Table1[[#This Row],[Line Description]],"")</f>
        <v/>
      </c>
      <c r="AU2418" s="46" t="str">
        <f>IF(Table1[[#This Row],[Cur_Amount Debit]]&gt;0,ROUND(Table1[[#This Row],[Cur_Amount Debit]],2),"")</f>
        <v/>
      </c>
      <c r="AV2418" s="46" t="str">
        <f>IF(Table1[[#This Row],[Cur_Amount Credit]]&gt;0,ROUND(Table1[[#This Row],[Cur_Amount Credit]],2),"")</f>
        <v/>
      </c>
      <c r="AW2418" s="46" t="str">
        <f>LEFT(Table1[[#This Row],[Cur]],3)</f>
        <v/>
      </c>
      <c r="AX2418" s="59"/>
      <c r="AY2418" s="46"/>
      <c r="AZ2418" s="46" t="str">
        <f>IF(Table1[[#This Row],[Cur]]&lt;&gt;"",IF(Table1[[#This Row],[Cur]]="USD","",ExchangeRate),"")</f>
        <v/>
      </c>
      <c r="BA2418" s="46" t="str">
        <f>IF(Table1[[#This Row],[Grant]]&lt;&gt;"",VLOOKUP(Table1[[#This Row],[Grant]],Grants!B:D,3),"")</f>
        <v/>
      </c>
      <c r="BB2418" s="46" t="str">
        <f>TRIM(Table1[[#This Row],[Vendor ID]])</f>
        <v/>
      </c>
      <c r="BC2418">
        <f>IF(Table1[[#This Row],[Reference Number]]=Q2417,BC2417,BC2417+1)</f>
        <v>2</v>
      </c>
    </row>
    <row r="2419" spans="1:55" ht="11.25" hidden="1" customHeight="1">
      <c r="A2419" s="1"/>
      <c r="B2419" s="88" t="str">
        <f>IF(Table1[[#This Row],[Posting Date]]&lt;&gt;"",IF(Table1[[#This Row],[Reference Number]]=Q2418,B2418+1,1),"")</f>
        <v/>
      </c>
      <c r="C2419" s="61"/>
      <c r="D2419" s="61"/>
      <c r="E2419" s="218"/>
      <c r="F2419" s="143" t="str">
        <f>IFERROR(IF(VLOOKUP(Table1[[#This Row],[Budget Code Description]],Dimentions!$X$6:$AC$132,2,FALSE)="","",VLOOKUP(Table1[[#This Row],[Budget Code Description]],Dimentions!$X$6:$AC$132,2,FALSE)),"")</f>
        <v/>
      </c>
      <c r="G2419" s="143" t="str">
        <f>IFERROR(VLOOKUP(Table1[[#This Row],[Budget Code Description]],Dimentions!$X$6:$AC$132,3,FALSE),"")</f>
        <v/>
      </c>
      <c r="H2419" s="64" t="str">
        <f>IFERROR(VLOOKUP(Table1[[#This Row],[Account]],Dimentions!$S$6:$V$233,2,FALSE),"")</f>
        <v/>
      </c>
      <c r="I2419" s="62">
        <f>_xlfn.NUMBERVALUE(LEFT(Table1[[#This Row],[Account]],1))</f>
        <v>0</v>
      </c>
      <c r="J2419" s="62" t="str">
        <f>IFERROR(VLOOKUP(Table1[[#This Row],[Budget Code Description]],Table6[#All],7,FALSE),"")</f>
        <v/>
      </c>
      <c r="K2419" s="143" t="str">
        <f>IFERROR(VLOOKUP(Table1[[#This Row],[Budget Code Description]],Table6[#All],8,FALSE),"")</f>
        <v/>
      </c>
      <c r="L2419" s="63"/>
      <c r="M2419" s="65" t="str">
        <f>IFERROR(VLOOKUP(Table1[[#This Row],[Staff ID]],Table2[],2,FALSE),"")</f>
        <v/>
      </c>
      <c r="N2419" s="211" t="str">
        <f>IFERROR(IF(VLOOKUP(Table1[[#This Row],[Budget Code Description]],Dimentions!$X$6:$AC$97,4,FALSE)="","",VLOOKUP(Table1[[#This Row],[Budget Code Description]],Dimentions!$X$6:$AC$97,4,FALSE)),"")</f>
        <v/>
      </c>
      <c r="O2419" s="65" t="str">
        <f>IFERROR(VLOOKUP(Table1[[#This Row],[Vendor ID]],Table549[],2,FALSE),"")</f>
        <v/>
      </c>
      <c r="P2419" s="63"/>
      <c r="Q2419" s="143" t="str">
        <f>IF(Table1[[#This Row],[Posting Date]]&lt;&gt;"",$D$9,"")</f>
        <v/>
      </c>
      <c r="R2419" s="159" t="str">
        <f>IF(Table1[[#This Row],[Posting Date]]&lt;&gt;"",$D$10,"")</f>
        <v/>
      </c>
      <c r="S2419" s="66"/>
      <c r="T2419" s="63"/>
      <c r="U2419" s="67"/>
      <c r="V2419" s="67"/>
      <c r="W2419" s="67" t="str">
        <f t="shared" si="38"/>
        <v/>
      </c>
      <c r="X2419" s="161" t="str">
        <f>IF(E2419="","",(IF(Table1[[#This Row],[Cur]]="USD",Table1[[#This Row],[Cur_Amount Debit]],Table1[[#This Row],[Cur_Amount Debit]]/Table1[[#This Row],[Exchange Rate]])))</f>
        <v/>
      </c>
      <c r="Y2419" s="161" t="str">
        <f>IF(E2419="","",(IF(Table1[[#This Row],[Cur]]="USD",Table1[[#This Row],[Cur_Amount Credit]],Table1[[#This Row],[Cur_Amount Credit]]/ExchangeRate)))</f>
        <v/>
      </c>
      <c r="Z2419" s="203" t="str">
        <f>IF(E2419="","",(Table1[[#This Row],[Debit USD]]-Table1[[#This Row],[Credit USD]]))</f>
        <v/>
      </c>
      <c r="AA2419" s="122"/>
      <c r="AB2419" s="1"/>
      <c r="AC2419" s="15"/>
      <c r="AD2419" s="15" t="str">
        <f>IF(AND(OR(Table1[[#This Row],[Account]]="15030",Table1[[#This Row],[Account]]="15035",Table1[[#This Row],[Account]]="20150"),Table1[[#This Row],[Vendor ID]]=""),1,"")</f>
        <v/>
      </c>
      <c r="AE2419" s="15"/>
      <c r="AF2419" s="15"/>
      <c r="AG2419" s="15"/>
      <c r="AH2419" s="46" t="str">
        <f>IF(Table1[[#This Row],[Posting Date]]&lt;&gt;"","GJ-"&amp;CountryID,"")</f>
        <v/>
      </c>
      <c r="AI2419" s="59" t="str">
        <f>IF(Table1[[#This Row],[Posting Date]]&lt;&gt;"",Table1[[#This Row],[Posting Date]],"")</f>
        <v/>
      </c>
      <c r="AJ2419" s="46"/>
      <c r="AK2419" s="46" t="str">
        <f>IF(Table1[[#This Row],[Description]]&lt;&gt;"",Table1[[#This Row],[Description]],"")</f>
        <v/>
      </c>
      <c r="AL2419" s="46" t="str">
        <f>IF(Table1[[#This Row],[Posting Date]]&lt;&gt;"",Table1[[#This Row],[Reference Number]],"")</f>
        <v/>
      </c>
      <c r="AM2419" s="46" t="str">
        <f>TRIM(Table1[[#This Row],[Line '#]])</f>
        <v/>
      </c>
      <c r="AN2419" s="46" t="str">
        <f>TRIM(Table1[[#This Row],[Account]])</f>
        <v/>
      </c>
      <c r="AO2419" s="46" t="str">
        <f>IF(Table1[[#This Row],[Posting Date]]&lt;&gt;"",$D$5,"")</f>
        <v/>
      </c>
      <c r="AP2419" s="46" t="str">
        <f>TRIM(Table1[[#This Row],[Departments-Prgrams]])</f>
        <v/>
      </c>
      <c r="AQ2419" s="46" t="str">
        <f>TRIM(Table1[[#This Row],[Grant]])</f>
        <v/>
      </c>
      <c r="AR2419" s="46" t="str">
        <f>TRIM(Table1[[#This Row],[Staff ID]])</f>
        <v/>
      </c>
      <c r="AS2419" s="46" t="str">
        <f>IF(TRIM(Table1[[#This Row],[Budget Code]])=0,"",TRIM(Table1[[#This Row],[Budget Code]]))</f>
        <v/>
      </c>
      <c r="AT2419" s="46" t="str">
        <f>IF(Table1[[#This Row],[Line Description]]&lt;&gt;"",Table1[[#This Row],[Line Description]],"")</f>
        <v/>
      </c>
      <c r="AU2419" s="46" t="str">
        <f>IF(Table1[[#This Row],[Cur_Amount Debit]]&gt;0,ROUND(Table1[[#This Row],[Cur_Amount Debit]],2),"")</f>
        <v/>
      </c>
      <c r="AV2419" s="46" t="str">
        <f>IF(Table1[[#This Row],[Cur_Amount Credit]]&gt;0,ROUND(Table1[[#This Row],[Cur_Amount Credit]],2),"")</f>
        <v/>
      </c>
      <c r="AW2419" s="46" t="str">
        <f>LEFT(Table1[[#This Row],[Cur]],3)</f>
        <v/>
      </c>
      <c r="AX2419" s="59"/>
      <c r="AY2419" s="46"/>
      <c r="AZ2419" s="46" t="str">
        <f>IF(Table1[[#This Row],[Cur]]&lt;&gt;"",IF(Table1[[#This Row],[Cur]]="USD","",ExchangeRate),"")</f>
        <v/>
      </c>
      <c r="BA2419" s="46" t="str">
        <f>IF(Table1[[#This Row],[Grant]]&lt;&gt;"",VLOOKUP(Table1[[#This Row],[Grant]],Grants!B:D,3),"")</f>
        <v/>
      </c>
      <c r="BB2419" s="46" t="str">
        <f>TRIM(Table1[[#This Row],[Vendor ID]])</f>
        <v/>
      </c>
      <c r="BC2419">
        <f>IF(Table1[[#This Row],[Reference Number]]=Q2418,BC2418,BC2418+1)</f>
        <v>2</v>
      </c>
    </row>
    <row r="2420" spans="1:55" ht="11.25" hidden="1" customHeight="1">
      <c r="A2420" s="1"/>
      <c r="B2420" s="88" t="str">
        <f>IF(Table1[[#This Row],[Posting Date]]&lt;&gt;"",IF(Table1[[#This Row],[Reference Number]]=Q2419,B2419+1,1),"")</f>
        <v/>
      </c>
      <c r="C2420" s="61"/>
      <c r="D2420" s="61"/>
      <c r="E2420" s="218"/>
      <c r="F2420" s="143" t="str">
        <f>IFERROR(IF(VLOOKUP(Table1[[#This Row],[Budget Code Description]],Dimentions!$X$6:$AC$132,2,FALSE)="","",VLOOKUP(Table1[[#This Row],[Budget Code Description]],Dimentions!$X$6:$AC$132,2,FALSE)),"")</f>
        <v/>
      </c>
      <c r="G2420" s="143" t="str">
        <f>IFERROR(VLOOKUP(Table1[[#This Row],[Budget Code Description]],Dimentions!$X$6:$AC$132,3,FALSE),"")</f>
        <v/>
      </c>
      <c r="H2420" s="64" t="str">
        <f>IFERROR(VLOOKUP(Table1[[#This Row],[Account]],Dimentions!$S$6:$V$233,2,FALSE),"")</f>
        <v/>
      </c>
      <c r="I2420" s="62">
        <f>_xlfn.NUMBERVALUE(LEFT(Table1[[#This Row],[Account]],1))</f>
        <v>0</v>
      </c>
      <c r="J2420" s="62" t="str">
        <f>IFERROR(VLOOKUP(Table1[[#This Row],[Budget Code Description]],Table6[#All],7,FALSE),"")</f>
        <v/>
      </c>
      <c r="K2420" s="143" t="str">
        <f>IFERROR(VLOOKUP(Table1[[#This Row],[Budget Code Description]],Table6[#All],8,FALSE),"")</f>
        <v/>
      </c>
      <c r="L2420" s="63"/>
      <c r="M2420" s="65" t="str">
        <f>IFERROR(VLOOKUP(Table1[[#This Row],[Staff ID]],Table2[],2,FALSE),"")</f>
        <v/>
      </c>
      <c r="N2420" s="211" t="str">
        <f>IFERROR(IF(VLOOKUP(Table1[[#This Row],[Budget Code Description]],Dimentions!$X$6:$AC$97,4,FALSE)="","",VLOOKUP(Table1[[#This Row],[Budget Code Description]],Dimentions!$X$6:$AC$97,4,FALSE)),"")</f>
        <v/>
      </c>
      <c r="O2420" s="65" t="str">
        <f>IFERROR(VLOOKUP(Table1[[#This Row],[Vendor ID]],Table549[],2,FALSE),"")</f>
        <v/>
      </c>
      <c r="P2420" s="63"/>
      <c r="Q2420" s="143" t="str">
        <f>IF(Table1[[#This Row],[Posting Date]]&lt;&gt;"",$D$9,"")</f>
        <v/>
      </c>
      <c r="R2420" s="159" t="str">
        <f>IF(Table1[[#This Row],[Posting Date]]&lt;&gt;"",$D$10,"")</f>
        <v/>
      </c>
      <c r="S2420" s="66"/>
      <c r="T2420" s="63"/>
      <c r="U2420" s="67"/>
      <c r="V2420" s="67"/>
      <c r="W2420" s="67" t="str">
        <f t="shared" si="38"/>
        <v/>
      </c>
      <c r="X2420" s="161" t="str">
        <f>IF(E2420="","",(IF(Table1[[#This Row],[Cur]]="USD",Table1[[#This Row],[Cur_Amount Debit]],Table1[[#This Row],[Cur_Amount Debit]]/Table1[[#This Row],[Exchange Rate]])))</f>
        <v/>
      </c>
      <c r="Y2420" s="161" t="str">
        <f>IF(E2420="","",(IF(Table1[[#This Row],[Cur]]="USD",Table1[[#This Row],[Cur_Amount Credit]],Table1[[#This Row],[Cur_Amount Credit]]/ExchangeRate)))</f>
        <v/>
      </c>
      <c r="Z2420" s="203" t="str">
        <f>IF(E2420="","",(Table1[[#This Row],[Debit USD]]-Table1[[#This Row],[Credit USD]]))</f>
        <v/>
      </c>
      <c r="AA2420" s="122"/>
      <c r="AB2420" s="1"/>
      <c r="AC2420" s="15"/>
      <c r="AD2420" s="15" t="str">
        <f>IF(AND(OR(Table1[[#This Row],[Account]]="15030",Table1[[#This Row],[Account]]="15035",Table1[[#This Row],[Account]]="20150"),Table1[[#This Row],[Vendor ID]]=""),1,"")</f>
        <v/>
      </c>
      <c r="AE2420" s="15"/>
      <c r="AF2420" s="15"/>
      <c r="AG2420" s="15"/>
      <c r="AH2420" s="46" t="str">
        <f>IF(Table1[[#This Row],[Posting Date]]&lt;&gt;"","GJ-"&amp;CountryID,"")</f>
        <v/>
      </c>
      <c r="AI2420" s="59" t="str">
        <f>IF(Table1[[#This Row],[Posting Date]]&lt;&gt;"",Table1[[#This Row],[Posting Date]],"")</f>
        <v/>
      </c>
      <c r="AJ2420" s="46"/>
      <c r="AK2420" s="46" t="str">
        <f>IF(Table1[[#This Row],[Description]]&lt;&gt;"",Table1[[#This Row],[Description]],"")</f>
        <v/>
      </c>
      <c r="AL2420" s="46" t="str">
        <f>IF(Table1[[#This Row],[Posting Date]]&lt;&gt;"",Table1[[#This Row],[Reference Number]],"")</f>
        <v/>
      </c>
      <c r="AM2420" s="46" t="str">
        <f>TRIM(Table1[[#This Row],[Line '#]])</f>
        <v/>
      </c>
      <c r="AN2420" s="46" t="str">
        <f>TRIM(Table1[[#This Row],[Account]])</f>
        <v/>
      </c>
      <c r="AO2420" s="46" t="str">
        <f>IF(Table1[[#This Row],[Posting Date]]&lt;&gt;"",$D$5,"")</f>
        <v/>
      </c>
      <c r="AP2420" s="46" t="str">
        <f>TRIM(Table1[[#This Row],[Departments-Prgrams]])</f>
        <v/>
      </c>
      <c r="AQ2420" s="46" t="str">
        <f>TRIM(Table1[[#This Row],[Grant]])</f>
        <v/>
      </c>
      <c r="AR2420" s="46" t="str">
        <f>TRIM(Table1[[#This Row],[Staff ID]])</f>
        <v/>
      </c>
      <c r="AS2420" s="46" t="str">
        <f>IF(TRIM(Table1[[#This Row],[Budget Code]])=0,"",TRIM(Table1[[#This Row],[Budget Code]]))</f>
        <v/>
      </c>
      <c r="AT2420" s="46" t="str">
        <f>IF(Table1[[#This Row],[Line Description]]&lt;&gt;"",Table1[[#This Row],[Line Description]],"")</f>
        <v/>
      </c>
      <c r="AU2420" s="46" t="str">
        <f>IF(Table1[[#This Row],[Cur_Amount Debit]]&gt;0,ROUND(Table1[[#This Row],[Cur_Amount Debit]],2),"")</f>
        <v/>
      </c>
      <c r="AV2420" s="46" t="str">
        <f>IF(Table1[[#This Row],[Cur_Amount Credit]]&gt;0,ROUND(Table1[[#This Row],[Cur_Amount Credit]],2),"")</f>
        <v/>
      </c>
      <c r="AW2420" s="46" t="str">
        <f>LEFT(Table1[[#This Row],[Cur]],3)</f>
        <v/>
      </c>
      <c r="AX2420" s="59"/>
      <c r="AY2420" s="46"/>
      <c r="AZ2420" s="46" t="str">
        <f>IF(Table1[[#This Row],[Cur]]&lt;&gt;"",IF(Table1[[#This Row],[Cur]]="USD","",ExchangeRate),"")</f>
        <v/>
      </c>
      <c r="BA2420" s="46" t="str">
        <f>IF(Table1[[#This Row],[Grant]]&lt;&gt;"",VLOOKUP(Table1[[#This Row],[Grant]],Grants!B:D,3),"")</f>
        <v/>
      </c>
      <c r="BB2420" s="46" t="str">
        <f>TRIM(Table1[[#This Row],[Vendor ID]])</f>
        <v/>
      </c>
      <c r="BC2420">
        <f>IF(Table1[[#This Row],[Reference Number]]=Q2419,BC2419,BC2419+1)</f>
        <v>2</v>
      </c>
    </row>
    <row r="2421" spans="1:55" ht="11.25" hidden="1" customHeight="1">
      <c r="A2421" s="1"/>
      <c r="B2421" s="88" t="str">
        <f>IF(Table1[[#This Row],[Posting Date]]&lt;&gt;"",IF(Table1[[#This Row],[Reference Number]]=Q2420,B2420+1,1),"")</f>
        <v/>
      </c>
      <c r="C2421" s="61"/>
      <c r="D2421" s="61"/>
      <c r="E2421" s="218"/>
      <c r="F2421" s="143" t="str">
        <f>IFERROR(IF(VLOOKUP(Table1[[#This Row],[Budget Code Description]],Dimentions!$X$6:$AC$132,2,FALSE)="","",VLOOKUP(Table1[[#This Row],[Budget Code Description]],Dimentions!$X$6:$AC$132,2,FALSE)),"")</f>
        <v/>
      </c>
      <c r="G2421" s="143" t="str">
        <f>IFERROR(VLOOKUP(Table1[[#This Row],[Budget Code Description]],Dimentions!$X$6:$AC$132,3,FALSE),"")</f>
        <v/>
      </c>
      <c r="H2421" s="64" t="str">
        <f>IFERROR(VLOOKUP(Table1[[#This Row],[Account]],Dimentions!$S$6:$V$233,2,FALSE),"")</f>
        <v/>
      </c>
      <c r="I2421" s="62">
        <f>_xlfn.NUMBERVALUE(LEFT(Table1[[#This Row],[Account]],1))</f>
        <v>0</v>
      </c>
      <c r="J2421" s="62" t="str">
        <f>IFERROR(VLOOKUP(Table1[[#This Row],[Budget Code Description]],Table6[#All],7,FALSE),"")</f>
        <v/>
      </c>
      <c r="K2421" s="143" t="str">
        <f>IFERROR(VLOOKUP(Table1[[#This Row],[Budget Code Description]],Table6[#All],8,FALSE),"")</f>
        <v/>
      </c>
      <c r="L2421" s="63"/>
      <c r="M2421" s="65" t="str">
        <f>IFERROR(VLOOKUP(Table1[[#This Row],[Staff ID]],Table2[],2,FALSE),"")</f>
        <v/>
      </c>
      <c r="N2421" s="211" t="str">
        <f>IFERROR(IF(VLOOKUP(Table1[[#This Row],[Budget Code Description]],Dimentions!$X$6:$AC$97,4,FALSE)="","",VLOOKUP(Table1[[#This Row],[Budget Code Description]],Dimentions!$X$6:$AC$97,4,FALSE)),"")</f>
        <v/>
      </c>
      <c r="O2421" s="65" t="str">
        <f>IFERROR(VLOOKUP(Table1[[#This Row],[Vendor ID]],Table549[],2,FALSE),"")</f>
        <v/>
      </c>
      <c r="P2421" s="63"/>
      <c r="Q2421" s="143" t="str">
        <f>IF(Table1[[#This Row],[Posting Date]]&lt;&gt;"",$D$9,"")</f>
        <v/>
      </c>
      <c r="R2421" s="159" t="str">
        <f>IF(Table1[[#This Row],[Posting Date]]&lt;&gt;"",$D$10,"")</f>
        <v/>
      </c>
      <c r="S2421" s="66"/>
      <c r="T2421" s="63"/>
      <c r="U2421" s="67"/>
      <c r="V2421" s="67"/>
      <c r="W2421" s="67" t="str">
        <f t="shared" si="38"/>
        <v/>
      </c>
      <c r="X2421" s="161" t="str">
        <f>IF(E2421="","",(IF(Table1[[#This Row],[Cur]]="USD",Table1[[#This Row],[Cur_Amount Debit]],Table1[[#This Row],[Cur_Amount Debit]]/Table1[[#This Row],[Exchange Rate]])))</f>
        <v/>
      </c>
      <c r="Y2421" s="161" t="str">
        <f>IF(E2421="","",(IF(Table1[[#This Row],[Cur]]="USD",Table1[[#This Row],[Cur_Amount Credit]],Table1[[#This Row],[Cur_Amount Credit]]/ExchangeRate)))</f>
        <v/>
      </c>
      <c r="Z2421" s="203" t="str">
        <f>IF(E2421="","",(Table1[[#This Row],[Debit USD]]-Table1[[#This Row],[Credit USD]]))</f>
        <v/>
      </c>
      <c r="AA2421" s="122"/>
      <c r="AB2421" s="1"/>
      <c r="AC2421" s="15"/>
      <c r="AD2421" s="15" t="str">
        <f>IF(AND(OR(Table1[[#This Row],[Account]]="15030",Table1[[#This Row],[Account]]="15035",Table1[[#This Row],[Account]]="20150"),Table1[[#This Row],[Vendor ID]]=""),1,"")</f>
        <v/>
      </c>
      <c r="AE2421" s="15"/>
      <c r="AF2421" s="15"/>
      <c r="AG2421" s="15"/>
      <c r="AH2421" s="46" t="str">
        <f>IF(Table1[[#This Row],[Posting Date]]&lt;&gt;"","GJ-"&amp;CountryID,"")</f>
        <v/>
      </c>
      <c r="AI2421" s="59" t="str">
        <f>IF(Table1[[#This Row],[Posting Date]]&lt;&gt;"",Table1[[#This Row],[Posting Date]],"")</f>
        <v/>
      </c>
      <c r="AJ2421" s="46"/>
      <c r="AK2421" s="46" t="str">
        <f>IF(Table1[[#This Row],[Description]]&lt;&gt;"",Table1[[#This Row],[Description]],"")</f>
        <v/>
      </c>
      <c r="AL2421" s="46" t="str">
        <f>IF(Table1[[#This Row],[Posting Date]]&lt;&gt;"",Table1[[#This Row],[Reference Number]],"")</f>
        <v/>
      </c>
      <c r="AM2421" s="46" t="str">
        <f>TRIM(Table1[[#This Row],[Line '#]])</f>
        <v/>
      </c>
      <c r="AN2421" s="46" t="str">
        <f>TRIM(Table1[[#This Row],[Account]])</f>
        <v/>
      </c>
      <c r="AO2421" s="46" t="str">
        <f>IF(Table1[[#This Row],[Posting Date]]&lt;&gt;"",$D$5,"")</f>
        <v/>
      </c>
      <c r="AP2421" s="46" t="str">
        <f>TRIM(Table1[[#This Row],[Departments-Prgrams]])</f>
        <v/>
      </c>
      <c r="AQ2421" s="46" t="str">
        <f>TRIM(Table1[[#This Row],[Grant]])</f>
        <v/>
      </c>
      <c r="AR2421" s="46" t="str">
        <f>TRIM(Table1[[#This Row],[Staff ID]])</f>
        <v/>
      </c>
      <c r="AS2421" s="46" t="str">
        <f>IF(TRIM(Table1[[#This Row],[Budget Code]])=0,"",TRIM(Table1[[#This Row],[Budget Code]]))</f>
        <v/>
      </c>
      <c r="AT2421" s="46" t="str">
        <f>IF(Table1[[#This Row],[Line Description]]&lt;&gt;"",Table1[[#This Row],[Line Description]],"")</f>
        <v/>
      </c>
      <c r="AU2421" s="46" t="str">
        <f>IF(Table1[[#This Row],[Cur_Amount Debit]]&gt;0,ROUND(Table1[[#This Row],[Cur_Amount Debit]],2),"")</f>
        <v/>
      </c>
      <c r="AV2421" s="46" t="str">
        <f>IF(Table1[[#This Row],[Cur_Amount Credit]]&gt;0,ROUND(Table1[[#This Row],[Cur_Amount Credit]],2),"")</f>
        <v/>
      </c>
      <c r="AW2421" s="46" t="str">
        <f>LEFT(Table1[[#This Row],[Cur]],3)</f>
        <v/>
      </c>
      <c r="AX2421" s="59"/>
      <c r="AY2421" s="46"/>
      <c r="AZ2421" s="46" t="str">
        <f>IF(Table1[[#This Row],[Cur]]&lt;&gt;"",IF(Table1[[#This Row],[Cur]]="USD","",ExchangeRate),"")</f>
        <v/>
      </c>
      <c r="BA2421" s="46" t="str">
        <f>IF(Table1[[#This Row],[Grant]]&lt;&gt;"",VLOOKUP(Table1[[#This Row],[Grant]],Grants!B:D,3),"")</f>
        <v/>
      </c>
      <c r="BB2421" s="46" t="str">
        <f>TRIM(Table1[[#This Row],[Vendor ID]])</f>
        <v/>
      </c>
      <c r="BC2421">
        <f>IF(Table1[[#This Row],[Reference Number]]=Q2420,BC2420,BC2420+1)</f>
        <v>2</v>
      </c>
    </row>
    <row r="2422" spans="1:55" ht="11.25" hidden="1" customHeight="1">
      <c r="A2422" s="1"/>
      <c r="B2422" s="88" t="str">
        <f>IF(Table1[[#This Row],[Posting Date]]&lt;&gt;"",IF(Table1[[#This Row],[Reference Number]]=Q2421,B2421+1,1),"")</f>
        <v/>
      </c>
      <c r="C2422" s="61"/>
      <c r="D2422" s="61"/>
      <c r="E2422" s="218"/>
      <c r="F2422" s="143" t="str">
        <f>IFERROR(IF(VLOOKUP(Table1[[#This Row],[Budget Code Description]],Dimentions!$X$6:$AC$132,2,FALSE)="","",VLOOKUP(Table1[[#This Row],[Budget Code Description]],Dimentions!$X$6:$AC$132,2,FALSE)),"")</f>
        <v/>
      </c>
      <c r="G2422" s="143" t="str">
        <f>IFERROR(VLOOKUP(Table1[[#This Row],[Budget Code Description]],Dimentions!$X$6:$AC$132,3,FALSE),"")</f>
        <v/>
      </c>
      <c r="H2422" s="64" t="str">
        <f>IFERROR(VLOOKUP(Table1[[#This Row],[Account]],Dimentions!$S$6:$V$233,2,FALSE),"")</f>
        <v/>
      </c>
      <c r="I2422" s="62">
        <f>_xlfn.NUMBERVALUE(LEFT(Table1[[#This Row],[Account]],1))</f>
        <v>0</v>
      </c>
      <c r="J2422" s="62" t="str">
        <f>IFERROR(VLOOKUP(Table1[[#This Row],[Budget Code Description]],Table6[#All],7,FALSE),"")</f>
        <v/>
      </c>
      <c r="K2422" s="143" t="str">
        <f>IFERROR(VLOOKUP(Table1[[#This Row],[Budget Code Description]],Table6[#All],8,FALSE),"")</f>
        <v/>
      </c>
      <c r="L2422" s="63"/>
      <c r="M2422" s="65" t="str">
        <f>IFERROR(VLOOKUP(Table1[[#This Row],[Staff ID]],Table2[],2,FALSE),"")</f>
        <v/>
      </c>
      <c r="N2422" s="211" t="str">
        <f>IFERROR(IF(VLOOKUP(Table1[[#This Row],[Budget Code Description]],Dimentions!$X$6:$AC$97,4,FALSE)="","",VLOOKUP(Table1[[#This Row],[Budget Code Description]],Dimentions!$X$6:$AC$97,4,FALSE)),"")</f>
        <v/>
      </c>
      <c r="O2422" s="65" t="str">
        <f>IFERROR(VLOOKUP(Table1[[#This Row],[Vendor ID]],Table549[],2,FALSE),"")</f>
        <v/>
      </c>
      <c r="P2422" s="63"/>
      <c r="Q2422" s="143" t="str">
        <f>IF(Table1[[#This Row],[Posting Date]]&lt;&gt;"",$D$9,"")</f>
        <v/>
      </c>
      <c r="R2422" s="159" t="str">
        <f>IF(Table1[[#This Row],[Posting Date]]&lt;&gt;"",$D$10,"")</f>
        <v/>
      </c>
      <c r="S2422" s="66"/>
      <c r="T2422" s="63"/>
      <c r="U2422" s="67"/>
      <c r="V2422" s="67"/>
      <c r="W2422" s="67" t="str">
        <f t="shared" si="38"/>
        <v/>
      </c>
      <c r="X2422" s="161" t="str">
        <f>IF(E2422="","",(IF(Table1[[#This Row],[Cur]]="USD",Table1[[#This Row],[Cur_Amount Debit]],Table1[[#This Row],[Cur_Amount Debit]]/Table1[[#This Row],[Exchange Rate]])))</f>
        <v/>
      </c>
      <c r="Y2422" s="161" t="str">
        <f>IF(E2422="","",(IF(Table1[[#This Row],[Cur]]="USD",Table1[[#This Row],[Cur_Amount Credit]],Table1[[#This Row],[Cur_Amount Credit]]/ExchangeRate)))</f>
        <v/>
      </c>
      <c r="Z2422" s="203" t="str">
        <f>IF(E2422="","",(Table1[[#This Row],[Debit USD]]-Table1[[#This Row],[Credit USD]]))</f>
        <v/>
      </c>
      <c r="AA2422" s="122"/>
      <c r="AB2422" s="1"/>
      <c r="AC2422" s="15"/>
      <c r="AD2422" s="15" t="str">
        <f>IF(AND(OR(Table1[[#This Row],[Account]]="15030",Table1[[#This Row],[Account]]="15035",Table1[[#This Row],[Account]]="20150"),Table1[[#This Row],[Vendor ID]]=""),1,"")</f>
        <v/>
      </c>
      <c r="AE2422" s="15"/>
      <c r="AF2422" s="15"/>
      <c r="AG2422" s="15"/>
      <c r="AH2422" s="46" t="str">
        <f>IF(Table1[[#This Row],[Posting Date]]&lt;&gt;"","GJ-"&amp;CountryID,"")</f>
        <v/>
      </c>
      <c r="AI2422" s="59" t="str">
        <f>IF(Table1[[#This Row],[Posting Date]]&lt;&gt;"",Table1[[#This Row],[Posting Date]],"")</f>
        <v/>
      </c>
      <c r="AJ2422" s="46"/>
      <c r="AK2422" s="46" t="str">
        <f>IF(Table1[[#This Row],[Description]]&lt;&gt;"",Table1[[#This Row],[Description]],"")</f>
        <v/>
      </c>
      <c r="AL2422" s="46" t="str">
        <f>IF(Table1[[#This Row],[Posting Date]]&lt;&gt;"",Table1[[#This Row],[Reference Number]],"")</f>
        <v/>
      </c>
      <c r="AM2422" s="46" t="str">
        <f>TRIM(Table1[[#This Row],[Line '#]])</f>
        <v/>
      </c>
      <c r="AN2422" s="46" t="str">
        <f>TRIM(Table1[[#This Row],[Account]])</f>
        <v/>
      </c>
      <c r="AO2422" s="46" t="str">
        <f>IF(Table1[[#This Row],[Posting Date]]&lt;&gt;"",$D$5,"")</f>
        <v/>
      </c>
      <c r="AP2422" s="46" t="str">
        <f>TRIM(Table1[[#This Row],[Departments-Prgrams]])</f>
        <v/>
      </c>
      <c r="AQ2422" s="46" t="str">
        <f>TRIM(Table1[[#This Row],[Grant]])</f>
        <v/>
      </c>
      <c r="AR2422" s="46" t="str">
        <f>TRIM(Table1[[#This Row],[Staff ID]])</f>
        <v/>
      </c>
      <c r="AS2422" s="46" t="str">
        <f>IF(TRIM(Table1[[#This Row],[Budget Code]])=0,"",TRIM(Table1[[#This Row],[Budget Code]]))</f>
        <v/>
      </c>
      <c r="AT2422" s="46" t="str">
        <f>IF(Table1[[#This Row],[Line Description]]&lt;&gt;"",Table1[[#This Row],[Line Description]],"")</f>
        <v/>
      </c>
      <c r="AU2422" s="46" t="str">
        <f>IF(Table1[[#This Row],[Cur_Amount Debit]]&gt;0,ROUND(Table1[[#This Row],[Cur_Amount Debit]],2),"")</f>
        <v/>
      </c>
      <c r="AV2422" s="46" t="str">
        <f>IF(Table1[[#This Row],[Cur_Amount Credit]]&gt;0,ROUND(Table1[[#This Row],[Cur_Amount Credit]],2),"")</f>
        <v/>
      </c>
      <c r="AW2422" s="46" t="str">
        <f>LEFT(Table1[[#This Row],[Cur]],3)</f>
        <v/>
      </c>
      <c r="AX2422" s="59"/>
      <c r="AY2422" s="46"/>
      <c r="AZ2422" s="46" t="str">
        <f>IF(Table1[[#This Row],[Cur]]&lt;&gt;"",IF(Table1[[#This Row],[Cur]]="USD","",ExchangeRate),"")</f>
        <v/>
      </c>
      <c r="BA2422" s="46" t="str">
        <f>IF(Table1[[#This Row],[Grant]]&lt;&gt;"",VLOOKUP(Table1[[#This Row],[Grant]],Grants!B:D,3),"")</f>
        <v/>
      </c>
      <c r="BB2422" s="46" t="str">
        <f>TRIM(Table1[[#This Row],[Vendor ID]])</f>
        <v/>
      </c>
      <c r="BC2422">
        <f>IF(Table1[[#This Row],[Reference Number]]=Q2421,BC2421,BC2421+1)</f>
        <v>2</v>
      </c>
    </row>
    <row r="2423" spans="1:55" ht="11.25" hidden="1" customHeight="1">
      <c r="A2423" s="1"/>
      <c r="B2423" s="88" t="str">
        <f>IF(Table1[[#This Row],[Posting Date]]&lt;&gt;"",IF(Table1[[#This Row],[Reference Number]]=Q2422,B2422+1,1),"")</f>
        <v/>
      </c>
      <c r="C2423" s="61"/>
      <c r="D2423" s="61"/>
      <c r="E2423" s="218"/>
      <c r="F2423" s="143" t="str">
        <f>IFERROR(IF(VLOOKUP(Table1[[#This Row],[Budget Code Description]],Dimentions!$X$6:$AC$132,2,FALSE)="","",VLOOKUP(Table1[[#This Row],[Budget Code Description]],Dimentions!$X$6:$AC$132,2,FALSE)),"")</f>
        <v/>
      </c>
      <c r="G2423" s="143" t="str">
        <f>IFERROR(VLOOKUP(Table1[[#This Row],[Budget Code Description]],Dimentions!$X$6:$AC$132,3,FALSE),"")</f>
        <v/>
      </c>
      <c r="H2423" s="64" t="str">
        <f>IFERROR(VLOOKUP(Table1[[#This Row],[Account]],Dimentions!$S$6:$V$233,2,FALSE),"")</f>
        <v/>
      </c>
      <c r="I2423" s="62">
        <f>_xlfn.NUMBERVALUE(LEFT(Table1[[#This Row],[Account]],1))</f>
        <v>0</v>
      </c>
      <c r="J2423" s="62" t="str">
        <f>IFERROR(VLOOKUP(Table1[[#This Row],[Budget Code Description]],Table6[#All],7,FALSE),"")</f>
        <v/>
      </c>
      <c r="K2423" s="143" t="str">
        <f>IFERROR(VLOOKUP(Table1[[#This Row],[Budget Code Description]],Table6[#All],8,FALSE),"")</f>
        <v/>
      </c>
      <c r="L2423" s="63"/>
      <c r="M2423" s="65" t="str">
        <f>IFERROR(VLOOKUP(Table1[[#This Row],[Staff ID]],Table2[],2,FALSE),"")</f>
        <v/>
      </c>
      <c r="N2423" s="211" t="str">
        <f>IFERROR(IF(VLOOKUP(Table1[[#This Row],[Budget Code Description]],Dimentions!$X$6:$AC$97,4,FALSE)="","",VLOOKUP(Table1[[#This Row],[Budget Code Description]],Dimentions!$X$6:$AC$97,4,FALSE)),"")</f>
        <v/>
      </c>
      <c r="O2423" s="65" t="str">
        <f>IFERROR(VLOOKUP(Table1[[#This Row],[Vendor ID]],Table549[],2,FALSE),"")</f>
        <v/>
      </c>
      <c r="P2423" s="63"/>
      <c r="Q2423" s="143" t="str">
        <f>IF(Table1[[#This Row],[Posting Date]]&lt;&gt;"",$D$9,"")</f>
        <v/>
      </c>
      <c r="R2423" s="159" t="str">
        <f>IF(Table1[[#This Row],[Posting Date]]&lt;&gt;"",$D$10,"")</f>
        <v/>
      </c>
      <c r="S2423" s="66"/>
      <c r="T2423" s="63"/>
      <c r="U2423" s="67"/>
      <c r="V2423" s="67"/>
      <c r="W2423" s="67" t="str">
        <f t="shared" si="38"/>
        <v/>
      </c>
      <c r="X2423" s="161" t="str">
        <f>IF(E2423="","",(IF(Table1[[#This Row],[Cur]]="USD",Table1[[#This Row],[Cur_Amount Debit]],Table1[[#This Row],[Cur_Amount Debit]]/Table1[[#This Row],[Exchange Rate]])))</f>
        <v/>
      </c>
      <c r="Y2423" s="161" t="str">
        <f>IF(E2423="","",(IF(Table1[[#This Row],[Cur]]="USD",Table1[[#This Row],[Cur_Amount Credit]],Table1[[#This Row],[Cur_Amount Credit]]/ExchangeRate)))</f>
        <v/>
      </c>
      <c r="Z2423" s="203" t="str">
        <f>IF(E2423="","",(Table1[[#This Row],[Debit USD]]-Table1[[#This Row],[Credit USD]]))</f>
        <v/>
      </c>
      <c r="AA2423" s="122"/>
      <c r="AB2423" s="1"/>
      <c r="AC2423" s="15"/>
      <c r="AD2423" s="15" t="str">
        <f>IF(AND(OR(Table1[[#This Row],[Account]]="15030",Table1[[#This Row],[Account]]="15035",Table1[[#This Row],[Account]]="20150"),Table1[[#This Row],[Vendor ID]]=""),1,"")</f>
        <v/>
      </c>
      <c r="AE2423" s="15"/>
      <c r="AF2423" s="15"/>
      <c r="AG2423" s="15"/>
      <c r="AH2423" s="46" t="str">
        <f>IF(Table1[[#This Row],[Posting Date]]&lt;&gt;"","GJ-"&amp;CountryID,"")</f>
        <v/>
      </c>
      <c r="AI2423" s="59" t="str">
        <f>IF(Table1[[#This Row],[Posting Date]]&lt;&gt;"",Table1[[#This Row],[Posting Date]],"")</f>
        <v/>
      </c>
      <c r="AJ2423" s="46"/>
      <c r="AK2423" s="46" t="str">
        <f>IF(Table1[[#This Row],[Description]]&lt;&gt;"",Table1[[#This Row],[Description]],"")</f>
        <v/>
      </c>
      <c r="AL2423" s="46" t="str">
        <f>IF(Table1[[#This Row],[Posting Date]]&lt;&gt;"",Table1[[#This Row],[Reference Number]],"")</f>
        <v/>
      </c>
      <c r="AM2423" s="46" t="str">
        <f>TRIM(Table1[[#This Row],[Line '#]])</f>
        <v/>
      </c>
      <c r="AN2423" s="46" t="str">
        <f>TRIM(Table1[[#This Row],[Account]])</f>
        <v/>
      </c>
      <c r="AO2423" s="46" t="str">
        <f>IF(Table1[[#This Row],[Posting Date]]&lt;&gt;"",$D$5,"")</f>
        <v/>
      </c>
      <c r="AP2423" s="46" t="str">
        <f>TRIM(Table1[[#This Row],[Departments-Prgrams]])</f>
        <v/>
      </c>
      <c r="AQ2423" s="46" t="str">
        <f>TRIM(Table1[[#This Row],[Grant]])</f>
        <v/>
      </c>
      <c r="AR2423" s="46" t="str">
        <f>TRIM(Table1[[#This Row],[Staff ID]])</f>
        <v/>
      </c>
      <c r="AS2423" s="46" t="str">
        <f>IF(TRIM(Table1[[#This Row],[Budget Code]])=0,"",TRIM(Table1[[#This Row],[Budget Code]]))</f>
        <v/>
      </c>
      <c r="AT2423" s="46" t="str">
        <f>IF(Table1[[#This Row],[Line Description]]&lt;&gt;"",Table1[[#This Row],[Line Description]],"")</f>
        <v/>
      </c>
      <c r="AU2423" s="46" t="str">
        <f>IF(Table1[[#This Row],[Cur_Amount Debit]]&gt;0,ROUND(Table1[[#This Row],[Cur_Amount Debit]],2),"")</f>
        <v/>
      </c>
      <c r="AV2423" s="46" t="str">
        <f>IF(Table1[[#This Row],[Cur_Amount Credit]]&gt;0,ROUND(Table1[[#This Row],[Cur_Amount Credit]],2),"")</f>
        <v/>
      </c>
      <c r="AW2423" s="46" t="str">
        <f>LEFT(Table1[[#This Row],[Cur]],3)</f>
        <v/>
      </c>
      <c r="AX2423" s="59"/>
      <c r="AY2423" s="46"/>
      <c r="AZ2423" s="46" t="str">
        <f>IF(Table1[[#This Row],[Cur]]&lt;&gt;"",IF(Table1[[#This Row],[Cur]]="USD","",ExchangeRate),"")</f>
        <v/>
      </c>
      <c r="BA2423" s="46" t="str">
        <f>IF(Table1[[#This Row],[Grant]]&lt;&gt;"",VLOOKUP(Table1[[#This Row],[Grant]],Grants!B:D,3),"")</f>
        <v/>
      </c>
      <c r="BB2423" s="46" t="str">
        <f>TRIM(Table1[[#This Row],[Vendor ID]])</f>
        <v/>
      </c>
      <c r="BC2423">
        <f>IF(Table1[[#This Row],[Reference Number]]=Q2422,BC2422,BC2422+1)</f>
        <v>2</v>
      </c>
    </row>
    <row r="2424" spans="1:55" ht="11.25" hidden="1" customHeight="1">
      <c r="A2424" s="1"/>
      <c r="B2424" s="88" t="str">
        <f>IF(Table1[[#This Row],[Posting Date]]&lt;&gt;"",IF(Table1[[#This Row],[Reference Number]]=Q2423,B2423+1,1),"")</f>
        <v/>
      </c>
      <c r="C2424" s="61"/>
      <c r="D2424" s="61"/>
      <c r="E2424" s="218"/>
      <c r="F2424" s="143" t="str">
        <f>IFERROR(IF(VLOOKUP(Table1[[#This Row],[Budget Code Description]],Dimentions!$X$6:$AC$132,2,FALSE)="","",VLOOKUP(Table1[[#This Row],[Budget Code Description]],Dimentions!$X$6:$AC$132,2,FALSE)),"")</f>
        <v/>
      </c>
      <c r="G2424" s="143" t="str">
        <f>IFERROR(VLOOKUP(Table1[[#This Row],[Budget Code Description]],Dimentions!$X$6:$AC$132,3,FALSE),"")</f>
        <v/>
      </c>
      <c r="H2424" s="64" t="str">
        <f>IFERROR(VLOOKUP(Table1[[#This Row],[Account]],Dimentions!$S$6:$V$233,2,FALSE),"")</f>
        <v/>
      </c>
      <c r="I2424" s="62">
        <f>_xlfn.NUMBERVALUE(LEFT(Table1[[#This Row],[Account]],1))</f>
        <v>0</v>
      </c>
      <c r="J2424" s="62" t="str">
        <f>IFERROR(VLOOKUP(Table1[[#This Row],[Budget Code Description]],Table6[#All],7,FALSE),"")</f>
        <v/>
      </c>
      <c r="K2424" s="143" t="str">
        <f>IFERROR(VLOOKUP(Table1[[#This Row],[Budget Code Description]],Table6[#All],8,FALSE),"")</f>
        <v/>
      </c>
      <c r="L2424" s="63"/>
      <c r="M2424" s="65" t="str">
        <f>IFERROR(VLOOKUP(Table1[[#This Row],[Staff ID]],Table2[],2,FALSE),"")</f>
        <v/>
      </c>
      <c r="N2424" s="211" t="str">
        <f>IFERROR(IF(VLOOKUP(Table1[[#This Row],[Budget Code Description]],Dimentions!$X$6:$AC$97,4,FALSE)="","",VLOOKUP(Table1[[#This Row],[Budget Code Description]],Dimentions!$X$6:$AC$97,4,FALSE)),"")</f>
        <v/>
      </c>
      <c r="O2424" s="65" t="str">
        <f>IFERROR(VLOOKUP(Table1[[#This Row],[Vendor ID]],Table549[],2,FALSE),"")</f>
        <v/>
      </c>
      <c r="P2424" s="63"/>
      <c r="Q2424" s="143" t="str">
        <f>IF(Table1[[#This Row],[Posting Date]]&lt;&gt;"",$D$9,"")</f>
        <v/>
      </c>
      <c r="R2424" s="159" t="str">
        <f>IF(Table1[[#This Row],[Posting Date]]&lt;&gt;"",$D$10,"")</f>
        <v/>
      </c>
      <c r="S2424" s="66"/>
      <c r="T2424" s="63"/>
      <c r="U2424" s="67"/>
      <c r="V2424" s="67"/>
      <c r="W2424" s="67" t="str">
        <f t="shared" si="38"/>
        <v/>
      </c>
      <c r="X2424" s="161" t="str">
        <f>IF(E2424="","",(IF(Table1[[#This Row],[Cur]]="USD",Table1[[#This Row],[Cur_Amount Debit]],Table1[[#This Row],[Cur_Amount Debit]]/Table1[[#This Row],[Exchange Rate]])))</f>
        <v/>
      </c>
      <c r="Y2424" s="161" t="str">
        <f>IF(E2424="","",(IF(Table1[[#This Row],[Cur]]="USD",Table1[[#This Row],[Cur_Amount Credit]],Table1[[#This Row],[Cur_Amount Credit]]/ExchangeRate)))</f>
        <v/>
      </c>
      <c r="Z2424" s="203" t="str">
        <f>IF(E2424="","",(Table1[[#This Row],[Debit USD]]-Table1[[#This Row],[Credit USD]]))</f>
        <v/>
      </c>
      <c r="AA2424" s="122"/>
      <c r="AB2424" s="1"/>
      <c r="AC2424" s="15"/>
      <c r="AD2424" s="15" t="str">
        <f>IF(AND(OR(Table1[[#This Row],[Account]]="15030",Table1[[#This Row],[Account]]="15035",Table1[[#This Row],[Account]]="20150"),Table1[[#This Row],[Vendor ID]]=""),1,"")</f>
        <v/>
      </c>
      <c r="AE2424" s="15"/>
      <c r="AF2424" s="15"/>
      <c r="AG2424" s="15"/>
      <c r="AH2424" s="46" t="str">
        <f>IF(Table1[[#This Row],[Posting Date]]&lt;&gt;"","GJ-"&amp;CountryID,"")</f>
        <v/>
      </c>
      <c r="AI2424" s="59" t="str">
        <f>IF(Table1[[#This Row],[Posting Date]]&lt;&gt;"",Table1[[#This Row],[Posting Date]],"")</f>
        <v/>
      </c>
      <c r="AJ2424" s="46"/>
      <c r="AK2424" s="46" t="str">
        <f>IF(Table1[[#This Row],[Description]]&lt;&gt;"",Table1[[#This Row],[Description]],"")</f>
        <v/>
      </c>
      <c r="AL2424" s="46" t="str">
        <f>IF(Table1[[#This Row],[Posting Date]]&lt;&gt;"",Table1[[#This Row],[Reference Number]],"")</f>
        <v/>
      </c>
      <c r="AM2424" s="46" t="str">
        <f>TRIM(Table1[[#This Row],[Line '#]])</f>
        <v/>
      </c>
      <c r="AN2424" s="46" t="str">
        <f>TRIM(Table1[[#This Row],[Account]])</f>
        <v/>
      </c>
      <c r="AO2424" s="46" t="str">
        <f>IF(Table1[[#This Row],[Posting Date]]&lt;&gt;"",$D$5,"")</f>
        <v/>
      </c>
      <c r="AP2424" s="46" t="str">
        <f>TRIM(Table1[[#This Row],[Departments-Prgrams]])</f>
        <v/>
      </c>
      <c r="AQ2424" s="46" t="str">
        <f>TRIM(Table1[[#This Row],[Grant]])</f>
        <v/>
      </c>
      <c r="AR2424" s="46" t="str">
        <f>TRIM(Table1[[#This Row],[Staff ID]])</f>
        <v/>
      </c>
      <c r="AS2424" s="46" t="str">
        <f>IF(TRIM(Table1[[#This Row],[Budget Code]])=0,"",TRIM(Table1[[#This Row],[Budget Code]]))</f>
        <v/>
      </c>
      <c r="AT2424" s="46" t="str">
        <f>IF(Table1[[#This Row],[Line Description]]&lt;&gt;"",Table1[[#This Row],[Line Description]],"")</f>
        <v/>
      </c>
      <c r="AU2424" s="46" t="str">
        <f>IF(Table1[[#This Row],[Cur_Amount Debit]]&gt;0,ROUND(Table1[[#This Row],[Cur_Amount Debit]],2),"")</f>
        <v/>
      </c>
      <c r="AV2424" s="46" t="str">
        <f>IF(Table1[[#This Row],[Cur_Amount Credit]]&gt;0,ROUND(Table1[[#This Row],[Cur_Amount Credit]],2),"")</f>
        <v/>
      </c>
      <c r="AW2424" s="46" t="str">
        <f>LEFT(Table1[[#This Row],[Cur]],3)</f>
        <v/>
      </c>
      <c r="AX2424" s="59"/>
      <c r="AY2424" s="46"/>
      <c r="AZ2424" s="46" t="str">
        <f>IF(Table1[[#This Row],[Cur]]&lt;&gt;"",IF(Table1[[#This Row],[Cur]]="USD","",ExchangeRate),"")</f>
        <v/>
      </c>
      <c r="BA2424" s="46" t="str">
        <f>IF(Table1[[#This Row],[Grant]]&lt;&gt;"",VLOOKUP(Table1[[#This Row],[Grant]],Grants!B:D,3),"")</f>
        <v/>
      </c>
      <c r="BB2424" s="46" t="str">
        <f>TRIM(Table1[[#This Row],[Vendor ID]])</f>
        <v/>
      </c>
      <c r="BC2424">
        <f>IF(Table1[[#This Row],[Reference Number]]=Q2423,BC2423,BC2423+1)</f>
        <v>2</v>
      </c>
    </row>
    <row r="2425" spans="1:55" ht="11.25" hidden="1" customHeight="1">
      <c r="A2425" s="1"/>
      <c r="B2425" s="88" t="str">
        <f>IF(Table1[[#This Row],[Posting Date]]&lt;&gt;"",IF(Table1[[#This Row],[Reference Number]]=Q2424,B2424+1,1),"")</f>
        <v/>
      </c>
      <c r="C2425" s="61"/>
      <c r="D2425" s="61"/>
      <c r="E2425" s="218"/>
      <c r="F2425" s="143" t="str">
        <f>IFERROR(IF(VLOOKUP(Table1[[#This Row],[Budget Code Description]],Dimentions!$X$6:$AC$132,2,FALSE)="","",VLOOKUP(Table1[[#This Row],[Budget Code Description]],Dimentions!$X$6:$AC$132,2,FALSE)),"")</f>
        <v/>
      </c>
      <c r="G2425" s="143" t="str">
        <f>IFERROR(VLOOKUP(Table1[[#This Row],[Budget Code Description]],Dimentions!$X$6:$AC$132,3,FALSE),"")</f>
        <v/>
      </c>
      <c r="H2425" s="64" t="str">
        <f>IFERROR(VLOOKUP(Table1[[#This Row],[Account]],Dimentions!$S$6:$V$233,2,FALSE),"")</f>
        <v/>
      </c>
      <c r="I2425" s="62">
        <f>_xlfn.NUMBERVALUE(LEFT(Table1[[#This Row],[Account]],1))</f>
        <v>0</v>
      </c>
      <c r="J2425" s="62" t="str">
        <f>IFERROR(VLOOKUP(Table1[[#This Row],[Budget Code Description]],Table6[#All],7,FALSE),"")</f>
        <v/>
      </c>
      <c r="K2425" s="143" t="str">
        <f>IFERROR(VLOOKUP(Table1[[#This Row],[Budget Code Description]],Table6[#All],8,FALSE),"")</f>
        <v/>
      </c>
      <c r="L2425" s="63"/>
      <c r="M2425" s="65" t="str">
        <f>IFERROR(VLOOKUP(Table1[[#This Row],[Staff ID]],Table2[],2,FALSE),"")</f>
        <v/>
      </c>
      <c r="N2425" s="211" t="str">
        <f>IFERROR(IF(VLOOKUP(Table1[[#This Row],[Budget Code Description]],Dimentions!$X$6:$AC$97,4,FALSE)="","",VLOOKUP(Table1[[#This Row],[Budget Code Description]],Dimentions!$X$6:$AC$97,4,FALSE)),"")</f>
        <v/>
      </c>
      <c r="O2425" s="65" t="str">
        <f>IFERROR(VLOOKUP(Table1[[#This Row],[Vendor ID]],Table549[],2,FALSE),"")</f>
        <v/>
      </c>
      <c r="P2425" s="63"/>
      <c r="Q2425" s="143" t="str">
        <f>IF(Table1[[#This Row],[Posting Date]]&lt;&gt;"",$D$9,"")</f>
        <v/>
      </c>
      <c r="R2425" s="159" t="str">
        <f>IF(Table1[[#This Row],[Posting Date]]&lt;&gt;"",$D$10,"")</f>
        <v/>
      </c>
      <c r="S2425" s="66"/>
      <c r="T2425" s="63"/>
      <c r="U2425" s="67"/>
      <c r="V2425" s="67"/>
      <c r="W2425" s="67" t="str">
        <f t="shared" si="38"/>
        <v/>
      </c>
      <c r="X2425" s="161" t="str">
        <f>IF(E2425="","",(IF(Table1[[#This Row],[Cur]]="USD",Table1[[#This Row],[Cur_Amount Debit]],Table1[[#This Row],[Cur_Amount Debit]]/Table1[[#This Row],[Exchange Rate]])))</f>
        <v/>
      </c>
      <c r="Y2425" s="161" t="str">
        <f>IF(E2425="","",(IF(Table1[[#This Row],[Cur]]="USD",Table1[[#This Row],[Cur_Amount Credit]],Table1[[#This Row],[Cur_Amount Credit]]/ExchangeRate)))</f>
        <v/>
      </c>
      <c r="Z2425" s="203" t="str">
        <f>IF(E2425="","",(Table1[[#This Row],[Debit USD]]-Table1[[#This Row],[Credit USD]]))</f>
        <v/>
      </c>
      <c r="AA2425" s="122"/>
      <c r="AB2425" s="1"/>
      <c r="AC2425" s="15"/>
      <c r="AD2425" s="15" t="str">
        <f>IF(AND(OR(Table1[[#This Row],[Account]]="15030",Table1[[#This Row],[Account]]="15035",Table1[[#This Row],[Account]]="20150"),Table1[[#This Row],[Vendor ID]]=""),1,"")</f>
        <v/>
      </c>
      <c r="AE2425" s="15"/>
      <c r="AF2425" s="15"/>
      <c r="AG2425" s="15"/>
      <c r="AH2425" s="46" t="str">
        <f>IF(Table1[[#This Row],[Posting Date]]&lt;&gt;"","GJ-"&amp;CountryID,"")</f>
        <v/>
      </c>
      <c r="AI2425" s="59" t="str">
        <f>IF(Table1[[#This Row],[Posting Date]]&lt;&gt;"",Table1[[#This Row],[Posting Date]],"")</f>
        <v/>
      </c>
      <c r="AJ2425" s="46"/>
      <c r="AK2425" s="46" t="str">
        <f>IF(Table1[[#This Row],[Description]]&lt;&gt;"",Table1[[#This Row],[Description]],"")</f>
        <v/>
      </c>
      <c r="AL2425" s="46" t="str">
        <f>IF(Table1[[#This Row],[Posting Date]]&lt;&gt;"",Table1[[#This Row],[Reference Number]],"")</f>
        <v/>
      </c>
      <c r="AM2425" s="46" t="str">
        <f>TRIM(Table1[[#This Row],[Line '#]])</f>
        <v/>
      </c>
      <c r="AN2425" s="46" t="str">
        <f>TRIM(Table1[[#This Row],[Account]])</f>
        <v/>
      </c>
      <c r="AO2425" s="46" t="str">
        <f>IF(Table1[[#This Row],[Posting Date]]&lt;&gt;"",$D$5,"")</f>
        <v/>
      </c>
      <c r="AP2425" s="46" t="str">
        <f>TRIM(Table1[[#This Row],[Departments-Prgrams]])</f>
        <v/>
      </c>
      <c r="AQ2425" s="46" t="str">
        <f>TRIM(Table1[[#This Row],[Grant]])</f>
        <v/>
      </c>
      <c r="AR2425" s="46" t="str">
        <f>TRIM(Table1[[#This Row],[Staff ID]])</f>
        <v/>
      </c>
      <c r="AS2425" s="46" t="str">
        <f>IF(TRIM(Table1[[#This Row],[Budget Code]])=0,"",TRIM(Table1[[#This Row],[Budget Code]]))</f>
        <v/>
      </c>
      <c r="AT2425" s="46" t="str">
        <f>IF(Table1[[#This Row],[Line Description]]&lt;&gt;"",Table1[[#This Row],[Line Description]],"")</f>
        <v/>
      </c>
      <c r="AU2425" s="46" t="str">
        <f>IF(Table1[[#This Row],[Cur_Amount Debit]]&gt;0,ROUND(Table1[[#This Row],[Cur_Amount Debit]],2),"")</f>
        <v/>
      </c>
      <c r="AV2425" s="46" t="str">
        <f>IF(Table1[[#This Row],[Cur_Amount Credit]]&gt;0,ROUND(Table1[[#This Row],[Cur_Amount Credit]],2),"")</f>
        <v/>
      </c>
      <c r="AW2425" s="46" t="str">
        <f>LEFT(Table1[[#This Row],[Cur]],3)</f>
        <v/>
      </c>
      <c r="AX2425" s="59"/>
      <c r="AY2425" s="46"/>
      <c r="AZ2425" s="46" t="str">
        <f>IF(Table1[[#This Row],[Cur]]&lt;&gt;"",IF(Table1[[#This Row],[Cur]]="USD","",ExchangeRate),"")</f>
        <v/>
      </c>
      <c r="BA2425" s="46" t="str">
        <f>IF(Table1[[#This Row],[Grant]]&lt;&gt;"",VLOOKUP(Table1[[#This Row],[Grant]],Grants!B:D,3),"")</f>
        <v/>
      </c>
      <c r="BB2425" s="46" t="str">
        <f>TRIM(Table1[[#This Row],[Vendor ID]])</f>
        <v/>
      </c>
      <c r="BC2425">
        <f>IF(Table1[[#This Row],[Reference Number]]=Q2424,BC2424,BC2424+1)</f>
        <v>2</v>
      </c>
    </row>
    <row r="2426" spans="1:55" ht="11.25" hidden="1" customHeight="1">
      <c r="A2426" s="1"/>
      <c r="B2426" s="88" t="str">
        <f>IF(Table1[[#This Row],[Posting Date]]&lt;&gt;"",IF(Table1[[#This Row],[Reference Number]]=Q2425,B2425+1,1),"")</f>
        <v/>
      </c>
      <c r="C2426" s="61"/>
      <c r="D2426" s="61"/>
      <c r="E2426" s="218"/>
      <c r="F2426" s="143" t="str">
        <f>IFERROR(IF(VLOOKUP(Table1[[#This Row],[Budget Code Description]],Dimentions!$X$6:$AC$132,2,FALSE)="","",VLOOKUP(Table1[[#This Row],[Budget Code Description]],Dimentions!$X$6:$AC$132,2,FALSE)),"")</f>
        <v/>
      </c>
      <c r="G2426" s="143" t="str">
        <f>IFERROR(VLOOKUP(Table1[[#This Row],[Budget Code Description]],Dimentions!$X$6:$AC$132,3,FALSE),"")</f>
        <v/>
      </c>
      <c r="H2426" s="64" t="str">
        <f>IFERROR(VLOOKUP(Table1[[#This Row],[Account]],Dimentions!$S$6:$V$233,2,FALSE),"")</f>
        <v/>
      </c>
      <c r="I2426" s="62">
        <f>_xlfn.NUMBERVALUE(LEFT(Table1[[#This Row],[Account]],1))</f>
        <v>0</v>
      </c>
      <c r="J2426" s="62" t="str">
        <f>IFERROR(VLOOKUP(Table1[[#This Row],[Budget Code Description]],Table6[#All],7,FALSE),"")</f>
        <v/>
      </c>
      <c r="K2426" s="143" t="str">
        <f>IFERROR(VLOOKUP(Table1[[#This Row],[Budget Code Description]],Table6[#All],8,FALSE),"")</f>
        <v/>
      </c>
      <c r="L2426" s="63"/>
      <c r="M2426" s="65" t="str">
        <f>IFERROR(VLOOKUP(Table1[[#This Row],[Staff ID]],Table2[],2,FALSE),"")</f>
        <v/>
      </c>
      <c r="N2426" s="211" t="str">
        <f>IFERROR(IF(VLOOKUP(Table1[[#This Row],[Budget Code Description]],Dimentions!$X$6:$AC$97,4,FALSE)="","",VLOOKUP(Table1[[#This Row],[Budget Code Description]],Dimentions!$X$6:$AC$97,4,FALSE)),"")</f>
        <v/>
      </c>
      <c r="O2426" s="65" t="str">
        <f>IFERROR(VLOOKUP(Table1[[#This Row],[Vendor ID]],Table549[],2,FALSE),"")</f>
        <v/>
      </c>
      <c r="P2426" s="63"/>
      <c r="Q2426" s="143" t="str">
        <f>IF(Table1[[#This Row],[Posting Date]]&lt;&gt;"",$D$9,"")</f>
        <v/>
      </c>
      <c r="R2426" s="159" t="str">
        <f>IF(Table1[[#This Row],[Posting Date]]&lt;&gt;"",$D$10,"")</f>
        <v/>
      </c>
      <c r="S2426" s="66"/>
      <c r="T2426" s="63"/>
      <c r="U2426" s="67"/>
      <c r="V2426" s="67"/>
      <c r="W2426" s="67" t="str">
        <f t="shared" si="38"/>
        <v/>
      </c>
      <c r="X2426" s="161" t="str">
        <f>IF(E2426="","",(IF(Table1[[#This Row],[Cur]]="USD",Table1[[#This Row],[Cur_Amount Debit]],Table1[[#This Row],[Cur_Amount Debit]]/Table1[[#This Row],[Exchange Rate]])))</f>
        <v/>
      </c>
      <c r="Y2426" s="161" t="str">
        <f>IF(E2426="","",(IF(Table1[[#This Row],[Cur]]="USD",Table1[[#This Row],[Cur_Amount Credit]],Table1[[#This Row],[Cur_Amount Credit]]/ExchangeRate)))</f>
        <v/>
      </c>
      <c r="Z2426" s="203" t="str">
        <f>IF(E2426="","",(Table1[[#This Row],[Debit USD]]-Table1[[#This Row],[Credit USD]]))</f>
        <v/>
      </c>
      <c r="AA2426" s="122"/>
      <c r="AB2426" s="1"/>
      <c r="AC2426" s="15"/>
      <c r="AD2426" s="15" t="str">
        <f>IF(AND(OR(Table1[[#This Row],[Account]]="15030",Table1[[#This Row],[Account]]="15035",Table1[[#This Row],[Account]]="20150"),Table1[[#This Row],[Vendor ID]]=""),1,"")</f>
        <v/>
      </c>
      <c r="AE2426" s="15"/>
      <c r="AF2426" s="15"/>
      <c r="AG2426" s="15"/>
      <c r="AH2426" s="46" t="str">
        <f>IF(Table1[[#This Row],[Posting Date]]&lt;&gt;"","GJ-"&amp;CountryID,"")</f>
        <v/>
      </c>
      <c r="AI2426" s="59" t="str">
        <f>IF(Table1[[#This Row],[Posting Date]]&lt;&gt;"",Table1[[#This Row],[Posting Date]],"")</f>
        <v/>
      </c>
      <c r="AJ2426" s="46"/>
      <c r="AK2426" s="46" t="str">
        <f>IF(Table1[[#This Row],[Description]]&lt;&gt;"",Table1[[#This Row],[Description]],"")</f>
        <v/>
      </c>
      <c r="AL2426" s="46" t="str">
        <f>IF(Table1[[#This Row],[Posting Date]]&lt;&gt;"",Table1[[#This Row],[Reference Number]],"")</f>
        <v/>
      </c>
      <c r="AM2426" s="46" t="str">
        <f>TRIM(Table1[[#This Row],[Line '#]])</f>
        <v/>
      </c>
      <c r="AN2426" s="46" t="str">
        <f>TRIM(Table1[[#This Row],[Account]])</f>
        <v/>
      </c>
      <c r="AO2426" s="46" t="str">
        <f>IF(Table1[[#This Row],[Posting Date]]&lt;&gt;"",$D$5,"")</f>
        <v/>
      </c>
      <c r="AP2426" s="46" t="str">
        <f>TRIM(Table1[[#This Row],[Departments-Prgrams]])</f>
        <v/>
      </c>
      <c r="AQ2426" s="46" t="str">
        <f>TRIM(Table1[[#This Row],[Grant]])</f>
        <v/>
      </c>
      <c r="AR2426" s="46" t="str">
        <f>TRIM(Table1[[#This Row],[Staff ID]])</f>
        <v/>
      </c>
      <c r="AS2426" s="46" t="str">
        <f>IF(TRIM(Table1[[#This Row],[Budget Code]])=0,"",TRIM(Table1[[#This Row],[Budget Code]]))</f>
        <v/>
      </c>
      <c r="AT2426" s="46" t="str">
        <f>IF(Table1[[#This Row],[Line Description]]&lt;&gt;"",Table1[[#This Row],[Line Description]],"")</f>
        <v/>
      </c>
      <c r="AU2426" s="46" t="str">
        <f>IF(Table1[[#This Row],[Cur_Amount Debit]]&gt;0,ROUND(Table1[[#This Row],[Cur_Amount Debit]],2),"")</f>
        <v/>
      </c>
      <c r="AV2426" s="46" t="str">
        <f>IF(Table1[[#This Row],[Cur_Amount Credit]]&gt;0,ROUND(Table1[[#This Row],[Cur_Amount Credit]],2),"")</f>
        <v/>
      </c>
      <c r="AW2426" s="46" t="str">
        <f>LEFT(Table1[[#This Row],[Cur]],3)</f>
        <v/>
      </c>
      <c r="AX2426" s="59"/>
      <c r="AY2426" s="46"/>
      <c r="AZ2426" s="46" t="str">
        <f>IF(Table1[[#This Row],[Cur]]&lt;&gt;"",IF(Table1[[#This Row],[Cur]]="USD","",ExchangeRate),"")</f>
        <v/>
      </c>
      <c r="BA2426" s="46" t="str">
        <f>IF(Table1[[#This Row],[Grant]]&lt;&gt;"",VLOOKUP(Table1[[#This Row],[Grant]],Grants!B:D,3),"")</f>
        <v/>
      </c>
      <c r="BB2426" s="46" t="str">
        <f>TRIM(Table1[[#This Row],[Vendor ID]])</f>
        <v/>
      </c>
      <c r="BC2426">
        <f>IF(Table1[[#This Row],[Reference Number]]=Q2425,BC2425,BC2425+1)</f>
        <v>2</v>
      </c>
    </row>
    <row r="2427" spans="1:55" ht="11.25" hidden="1" customHeight="1">
      <c r="A2427" s="1"/>
      <c r="B2427" s="88" t="str">
        <f>IF(Table1[[#This Row],[Posting Date]]&lt;&gt;"",IF(Table1[[#This Row],[Reference Number]]=Q2426,B2426+1,1),"")</f>
        <v/>
      </c>
      <c r="C2427" s="61"/>
      <c r="D2427" s="61"/>
      <c r="E2427" s="218"/>
      <c r="F2427" s="143" t="str">
        <f>IFERROR(IF(VLOOKUP(Table1[[#This Row],[Budget Code Description]],Dimentions!$X$6:$AC$132,2,FALSE)="","",VLOOKUP(Table1[[#This Row],[Budget Code Description]],Dimentions!$X$6:$AC$132,2,FALSE)),"")</f>
        <v/>
      </c>
      <c r="G2427" s="143" t="str">
        <f>IFERROR(VLOOKUP(Table1[[#This Row],[Budget Code Description]],Dimentions!$X$6:$AC$132,3,FALSE),"")</f>
        <v/>
      </c>
      <c r="H2427" s="64" t="str">
        <f>IFERROR(VLOOKUP(Table1[[#This Row],[Account]],Dimentions!$S$6:$V$233,2,FALSE),"")</f>
        <v/>
      </c>
      <c r="I2427" s="62">
        <f>_xlfn.NUMBERVALUE(LEFT(Table1[[#This Row],[Account]],1))</f>
        <v>0</v>
      </c>
      <c r="J2427" s="62" t="str">
        <f>IFERROR(VLOOKUP(Table1[[#This Row],[Budget Code Description]],Table6[#All],7,FALSE),"")</f>
        <v/>
      </c>
      <c r="K2427" s="143" t="str">
        <f>IFERROR(VLOOKUP(Table1[[#This Row],[Budget Code Description]],Table6[#All],8,FALSE),"")</f>
        <v/>
      </c>
      <c r="L2427" s="63"/>
      <c r="M2427" s="65" t="str">
        <f>IFERROR(VLOOKUP(Table1[[#This Row],[Staff ID]],Table2[],2,FALSE),"")</f>
        <v/>
      </c>
      <c r="N2427" s="211" t="str">
        <f>IFERROR(IF(VLOOKUP(Table1[[#This Row],[Budget Code Description]],Dimentions!$X$6:$AC$97,4,FALSE)="","",VLOOKUP(Table1[[#This Row],[Budget Code Description]],Dimentions!$X$6:$AC$97,4,FALSE)),"")</f>
        <v/>
      </c>
      <c r="O2427" s="65" t="str">
        <f>IFERROR(VLOOKUP(Table1[[#This Row],[Vendor ID]],Table549[],2,FALSE),"")</f>
        <v/>
      </c>
      <c r="P2427" s="63"/>
      <c r="Q2427" s="143" t="str">
        <f>IF(Table1[[#This Row],[Posting Date]]&lt;&gt;"",$D$9,"")</f>
        <v/>
      </c>
      <c r="R2427" s="159" t="str">
        <f>IF(Table1[[#This Row],[Posting Date]]&lt;&gt;"",$D$10,"")</f>
        <v/>
      </c>
      <c r="S2427" s="66"/>
      <c r="T2427" s="63"/>
      <c r="U2427" s="67"/>
      <c r="V2427" s="67"/>
      <c r="W2427" s="67" t="str">
        <f t="shared" si="38"/>
        <v/>
      </c>
      <c r="X2427" s="161" t="str">
        <f>IF(E2427="","",(IF(Table1[[#This Row],[Cur]]="USD",Table1[[#This Row],[Cur_Amount Debit]],Table1[[#This Row],[Cur_Amount Debit]]/Table1[[#This Row],[Exchange Rate]])))</f>
        <v/>
      </c>
      <c r="Y2427" s="161" t="str">
        <f>IF(E2427="","",(IF(Table1[[#This Row],[Cur]]="USD",Table1[[#This Row],[Cur_Amount Credit]],Table1[[#This Row],[Cur_Amount Credit]]/ExchangeRate)))</f>
        <v/>
      </c>
      <c r="Z2427" s="203" t="str">
        <f>IF(E2427="","",(Table1[[#This Row],[Debit USD]]-Table1[[#This Row],[Credit USD]]))</f>
        <v/>
      </c>
      <c r="AA2427" s="122"/>
      <c r="AB2427" s="1"/>
      <c r="AC2427" s="15"/>
      <c r="AD2427" s="15" t="str">
        <f>IF(AND(OR(Table1[[#This Row],[Account]]="15030",Table1[[#This Row],[Account]]="15035",Table1[[#This Row],[Account]]="20150"),Table1[[#This Row],[Vendor ID]]=""),1,"")</f>
        <v/>
      </c>
      <c r="AE2427" s="15"/>
      <c r="AF2427" s="15"/>
      <c r="AG2427" s="15"/>
      <c r="AH2427" s="46" t="str">
        <f>IF(Table1[[#This Row],[Posting Date]]&lt;&gt;"","GJ-"&amp;CountryID,"")</f>
        <v/>
      </c>
      <c r="AI2427" s="59" t="str">
        <f>IF(Table1[[#This Row],[Posting Date]]&lt;&gt;"",Table1[[#This Row],[Posting Date]],"")</f>
        <v/>
      </c>
      <c r="AJ2427" s="46"/>
      <c r="AK2427" s="46" t="str">
        <f>IF(Table1[[#This Row],[Description]]&lt;&gt;"",Table1[[#This Row],[Description]],"")</f>
        <v/>
      </c>
      <c r="AL2427" s="46" t="str">
        <f>IF(Table1[[#This Row],[Posting Date]]&lt;&gt;"",Table1[[#This Row],[Reference Number]],"")</f>
        <v/>
      </c>
      <c r="AM2427" s="46" t="str">
        <f>TRIM(Table1[[#This Row],[Line '#]])</f>
        <v/>
      </c>
      <c r="AN2427" s="46" t="str">
        <f>TRIM(Table1[[#This Row],[Account]])</f>
        <v/>
      </c>
      <c r="AO2427" s="46" t="str">
        <f>IF(Table1[[#This Row],[Posting Date]]&lt;&gt;"",$D$5,"")</f>
        <v/>
      </c>
      <c r="AP2427" s="46" t="str">
        <f>TRIM(Table1[[#This Row],[Departments-Prgrams]])</f>
        <v/>
      </c>
      <c r="AQ2427" s="46" t="str">
        <f>TRIM(Table1[[#This Row],[Grant]])</f>
        <v/>
      </c>
      <c r="AR2427" s="46" t="str">
        <f>TRIM(Table1[[#This Row],[Staff ID]])</f>
        <v/>
      </c>
      <c r="AS2427" s="46" t="str">
        <f>IF(TRIM(Table1[[#This Row],[Budget Code]])=0,"",TRIM(Table1[[#This Row],[Budget Code]]))</f>
        <v/>
      </c>
      <c r="AT2427" s="46" t="str">
        <f>IF(Table1[[#This Row],[Line Description]]&lt;&gt;"",Table1[[#This Row],[Line Description]],"")</f>
        <v/>
      </c>
      <c r="AU2427" s="46" t="str">
        <f>IF(Table1[[#This Row],[Cur_Amount Debit]]&gt;0,ROUND(Table1[[#This Row],[Cur_Amount Debit]],2),"")</f>
        <v/>
      </c>
      <c r="AV2427" s="46" t="str">
        <f>IF(Table1[[#This Row],[Cur_Amount Credit]]&gt;0,ROUND(Table1[[#This Row],[Cur_Amount Credit]],2),"")</f>
        <v/>
      </c>
      <c r="AW2427" s="46" t="str">
        <f>LEFT(Table1[[#This Row],[Cur]],3)</f>
        <v/>
      </c>
      <c r="AX2427" s="59"/>
      <c r="AY2427" s="46"/>
      <c r="AZ2427" s="46" t="str">
        <f>IF(Table1[[#This Row],[Cur]]&lt;&gt;"",IF(Table1[[#This Row],[Cur]]="USD","",ExchangeRate),"")</f>
        <v/>
      </c>
      <c r="BA2427" s="46" t="str">
        <f>IF(Table1[[#This Row],[Grant]]&lt;&gt;"",VLOOKUP(Table1[[#This Row],[Grant]],Grants!B:D,3),"")</f>
        <v/>
      </c>
      <c r="BB2427" s="46" t="str">
        <f>TRIM(Table1[[#This Row],[Vendor ID]])</f>
        <v/>
      </c>
      <c r="BC2427">
        <f>IF(Table1[[#This Row],[Reference Number]]=Q2426,BC2426,BC2426+1)</f>
        <v>2</v>
      </c>
    </row>
    <row r="2428" spans="1:55" ht="11.25" hidden="1" customHeight="1">
      <c r="A2428" s="1"/>
      <c r="B2428" s="88" t="str">
        <f>IF(Table1[[#This Row],[Posting Date]]&lt;&gt;"",IF(Table1[[#This Row],[Reference Number]]=Q2427,B2427+1,1),"")</f>
        <v/>
      </c>
      <c r="C2428" s="61"/>
      <c r="D2428" s="61"/>
      <c r="E2428" s="218"/>
      <c r="F2428" s="143" t="str">
        <f>IFERROR(IF(VLOOKUP(Table1[[#This Row],[Budget Code Description]],Dimentions!$X$6:$AC$132,2,FALSE)="","",VLOOKUP(Table1[[#This Row],[Budget Code Description]],Dimentions!$X$6:$AC$132,2,FALSE)),"")</f>
        <v/>
      </c>
      <c r="G2428" s="143" t="str">
        <f>IFERROR(VLOOKUP(Table1[[#This Row],[Budget Code Description]],Dimentions!$X$6:$AC$132,3,FALSE),"")</f>
        <v/>
      </c>
      <c r="H2428" s="64" t="str">
        <f>IFERROR(VLOOKUP(Table1[[#This Row],[Account]],Dimentions!$S$6:$V$233,2,FALSE),"")</f>
        <v/>
      </c>
      <c r="I2428" s="62">
        <f>_xlfn.NUMBERVALUE(LEFT(Table1[[#This Row],[Account]],1))</f>
        <v>0</v>
      </c>
      <c r="J2428" s="62" t="str">
        <f>IFERROR(VLOOKUP(Table1[[#This Row],[Budget Code Description]],Table6[#All],7,FALSE),"")</f>
        <v/>
      </c>
      <c r="K2428" s="143" t="str">
        <f>IFERROR(VLOOKUP(Table1[[#This Row],[Budget Code Description]],Table6[#All],8,FALSE),"")</f>
        <v/>
      </c>
      <c r="L2428" s="63"/>
      <c r="M2428" s="65" t="str">
        <f>IFERROR(VLOOKUP(Table1[[#This Row],[Staff ID]],Table2[],2,FALSE),"")</f>
        <v/>
      </c>
      <c r="N2428" s="211" t="str">
        <f>IFERROR(IF(VLOOKUP(Table1[[#This Row],[Budget Code Description]],Dimentions!$X$6:$AC$97,4,FALSE)="","",VLOOKUP(Table1[[#This Row],[Budget Code Description]],Dimentions!$X$6:$AC$97,4,FALSE)),"")</f>
        <v/>
      </c>
      <c r="O2428" s="65" t="str">
        <f>IFERROR(VLOOKUP(Table1[[#This Row],[Vendor ID]],Table549[],2,FALSE),"")</f>
        <v/>
      </c>
      <c r="P2428" s="63"/>
      <c r="Q2428" s="143" t="str">
        <f>IF(Table1[[#This Row],[Posting Date]]&lt;&gt;"",$D$9,"")</f>
        <v/>
      </c>
      <c r="R2428" s="159" t="str">
        <f>IF(Table1[[#This Row],[Posting Date]]&lt;&gt;"",$D$10,"")</f>
        <v/>
      </c>
      <c r="S2428" s="66"/>
      <c r="T2428" s="63"/>
      <c r="U2428" s="67"/>
      <c r="V2428" s="67"/>
      <c r="W2428" s="67" t="str">
        <f t="shared" si="38"/>
        <v/>
      </c>
      <c r="X2428" s="161" t="str">
        <f>IF(E2428="","",(IF(Table1[[#This Row],[Cur]]="USD",Table1[[#This Row],[Cur_Amount Debit]],Table1[[#This Row],[Cur_Amount Debit]]/Table1[[#This Row],[Exchange Rate]])))</f>
        <v/>
      </c>
      <c r="Y2428" s="161" t="str">
        <f>IF(E2428="","",(IF(Table1[[#This Row],[Cur]]="USD",Table1[[#This Row],[Cur_Amount Credit]],Table1[[#This Row],[Cur_Amount Credit]]/ExchangeRate)))</f>
        <v/>
      </c>
      <c r="Z2428" s="203" t="str">
        <f>IF(E2428="","",(Table1[[#This Row],[Debit USD]]-Table1[[#This Row],[Credit USD]]))</f>
        <v/>
      </c>
      <c r="AA2428" s="122"/>
      <c r="AB2428" s="1"/>
      <c r="AC2428" s="15"/>
      <c r="AD2428" s="15" t="str">
        <f>IF(AND(OR(Table1[[#This Row],[Account]]="15030",Table1[[#This Row],[Account]]="15035",Table1[[#This Row],[Account]]="20150"),Table1[[#This Row],[Vendor ID]]=""),1,"")</f>
        <v/>
      </c>
      <c r="AE2428" s="15"/>
      <c r="AF2428" s="15"/>
      <c r="AG2428" s="15"/>
      <c r="AH2428" s="46" t="str">
        <f>IF(Table1[[#This Row],[Posting Date]]&lt;&gt;"","GJ-"&amp;CountryID,"")</f>
        <v/>
      </c>
      <c r="AI2428" s="59" t="str">
        <f>IF(Table1[[#This Row],[Posting Date]]&lt;&gt;"",Table1[[#This Row],[Posting Date]],"")</f>
        <v/>
      </c>
      <c r="AJ2428" s="46"/>
      <c r="AK2428" s="46" t="str">
        <f>IF(Table1[[#This Row],[Description]]&lt;&gt;"",Table1[[#This Row],[Description]],"")</f>
        <v/>
      </c>
      <c r="AL2428" s="46" t="str">
        <f>IF(Table1[[#This Row],[Posting Date]]&lt;&gt;"",Table1[[#This Row],[Reference Number]],"")</f>
        <v/>
      </c>
      <c r="AM2428" s="46" t="str">
        <f>TRIM(Table1[[#This Row],[Line '#]])</f>
        <v/>
      </c>
      <c r="AN2428" s="46" t="str">
        <f>TRIM(Table1[[#This Row],[Account]])</f>
        <v/>
      </c>
      <c r="AO2428" s="46" t="str">
        <f>IF(Table1[[#This Row],[Posting Date]]&lt;&gt;"",$D$5,"")</f>
        <v/>
      </c>
      <c r="AP2428" s="46" t="str">
        <f>TRIM(Table1[[#This Row],[Departments-Prgrams]])</f>
        <v/>
      </c>
      <c r="AQ2428" s="46" t="str">
        <f>TRIM(Table1[[#This Row],[Grant]])</f>
        <v/>
      </c>
      <c r="AR2428" s="46" t="str">
        <f>TRIM(Table1[[#This Row],[Staff ID]])</f>
        <v/>
      </c>
      <c r="AS2428" s="46" t="str">
        <f>IF(TRIM(Table1[[#This Row],[Budget Code]])=0,"",TRIM(Table1[[#This Row],[Budget Code]]))</f>
        <v/>
      </c>
      <c r="AT2428" s="46" t="str">
        <f>IF(Table1[[#This Row],[Line Description]]&lt;&gt;"",Table1[[#This Row],[Line Description]],"")</f>
        <v/>
      </c>
      <c r="AU2428" s="46" t="str">
        <f>IF(Table1[[#This Row],[Cur_Amount Debit]]&gt;0,ROUND(Table1[[#This Row],[Cur_Amount Debit]],2),"")</f>
        <v/>
      </c>
      <c r="AV2428" s="46" t="str">
        <f>IF(Table1[[#This Row],[Cur_Amount Credit]]&gt;0,ROUND(Table1[[#This Row],[Cur_Amount Credit]],2),"")</f>
        <v/>
      </c>
      <c r="AW2428" s="46" t="str">
        <f>LEFT(Table1[[#This Row],[Cur]],3)</f>
        <v/>
      </c>
      <c r="AX2428" s="59"/>
      <c r="AY2428" s="46"/>
      <c r="AZ2428" s="46" t="str">
        <f>IF(Table1[[#This Row],[Cur]]&lt;&gt;"",IF(Table1[[#This Row],[Cur]]="USD","",ExchangeRate),"")</f>
        <v/>
      </c>
      <c r="BA2428" s="46" t="str">
        <f>IF(Table1[[#This Row],[Grant]]&lt;&gt;"",VLOOKUP(Table1[[#This Row],[Grant]],Grants!B:D,3),"")</f>
        <v/>
      </c>
      <c r="BB2428" s="46" t="str">
        <f>TRIM(Table1[[#This Row],[Vendor ID]])</f>
        <v/>
      </c>
      <c r="BC2428">
        <f>IF(Table1[[#This Row],[Reference Number]]=Q2427,BC2427,BC2427+1)</f>
        <v>2</v>
      </c>
    </row>
    <row r="2429" spans="1:55" ht="11.25" hidden="1" customHeight="1">
      <c r="A2429" s="1"/>
      <c r="B2429" s="88" t="str">
        <f>IF(Table1[[#This Row],[Posting Date]]&lt;&gt;"",IF(Table1[[#This Row],[Reference Number]]=Q2428,B2428+1,1),"")</f>
        <v/>
      </c>
      <c r="C2429" s="61"/>
      <c r="D2429" s="61"/>
      <c r="E2429" s="218"/>
      <c r="F2429" s="143" t="str">
        <f>IFERROR(IF(VLOOKUP(Table1[[#This Row],[Budget Code Description]],Dimentions!$X$6:$AC$132,2,FALSE)="","",VLOOKUP(Table1[[#This Row],[Budget Code Description]],Dimentions!$X$6:$AC$132,2,FALSE)),"")</f>
        <v/>
      </c>
      <c r="G2429" s="143" t="str">
        <f>IFERROR(VLOOKUP(Table1[[#This Row],[Budget Code Description]],Dimentions!$X$6:$AC$132,3,FALSE),"")</f>
        <v/>
      </c>
      <c r="H2429" s="64" t="str">
        <f>IFERROR(VLOOKUP(Table1[[#This Row],[Account]],Dimentions!$S$6:$V$233,2,FALSE),"")</f>
        <v/>
      </c>
      <c r="I2429" s="62">
        <f>_xlfn.NUMBERVALUE(LEFT(Table1[[#This Row],[Account]],1))</f>
        <v>0</v>
      </c>
      <c r="J2429" s="62" t="str">
        <f>IFERROR(VLOOKUP(Table1[[#This Row],[Budget Code Description]],Table6[#All],7,FALSE),"")</f>
        <v/>
      </c>
      <c r="K2429" s="143" t="str">
        <f>IFERROR(VLOOKUP(Table1[[#This Row],[Budget Code Description]],Table6[#All],8,FALSE),"")</f>
        <v/>
      </c>
      <c r="L2429" s="63"/>
      <c r="M2429" s="65" t="str">
        <f>IFERROR(VLOOKUP(Table1[[#This Row],[Staff ID]],Table2[],2,FALSE),"")</f>
        <v/>
      </c>
      <c r="N2429" s="211" t="str">
        <f>IFERROR(IF(VLOOKUP(Table1[[#This Row],[Budget Code Description]],Dimentions!$X$6:$AC$97,4,FALSE)="","",VLOOKUP(Table1[[#This Row],[Budget Code Description]],Dimentions!$X$6:$AC$97,4,FALSE)),"")</f>
        <v/>
      </c>
      <c r="O2429" s="65" t="str">
        <f>IFERROR(VLOOKUP(Table1[[#This Row],[Vendor ID]],Table549[],2,FALSE),"")</f>
        <v/>
      </c>
      <c r="P2429" s="63"/>
      <c r="Q2429" s="143" t="str">
        <f>IF(Table1[[#This Row],[Posting Date]]&lt;&gt;"",$D$9,"")</f>
        <v/>
      </c>
      <c r="R2429" s="159" t="str">
        <f>IF(Table1[[#This Row],[Posting Date]]&lt;&gt;"",$D$10,"")</f>
        <v/>
      </c>
      <c r="S2429" s="66"/>
      <c r="T2429" s="63"/>
      <c r="U2429" s="67"/>
      <c r="V2429" s="67"/>
      <c r="W2429" s="67" t="str">
        <f t="shared" si="38"/>
        <v/>
      </c>
      <c r="X2429" s="161" t="str">
        <f>IF(E2429="","",(IF(Table1[[#This Row],[Cur]]="USD",Table1[[#This Row],[Cur_Amount Debit]],Table1[[#This Row],[Cur_Amount Debit]]/Table1[[#This Row],[Exchange Rate]])))</f>
        <v/>
      </c>
      <c r="Y2429" s="161" t="str">
        <f>IF(E2429="","",(IF(Table1[[#This Row],[Cur]]="USD",Table1[[#This Row],[Cur_Amount Credit]],Table1[[#This Row],[Cur_Amount Credit]]/ExchangeRate)))</f>
        <v/>
      </c>
      <c r="Z2429" s="203" t="str">
        <f>IF(E2429="","",(Table1[[#This Row],[Debit USD]]-Table1[[#This Row],[Credit USD]]))</f>
        <v/>
      </c>
      <c r="AA2429" s="122"/>
      <c r="AB2429" s="1"/>
      <c r="AC2429" s="15"/>
      <c r="AD2429" s="15" t="str">
        <f>IF(AND(OR(Table1[[#This Row],[Account]]="15030",Table1[[#This Row],[Account]]="15035",Table1[[#This Row],[Account]]="20150"),Table1[[#This Row],[Vendor ID]]=""),1,"")</f>
        <v/>
      </c>
      <c r="AE2429" s="15"/>
      <c r="AF2429" s="15"/>
      <c r="AG2429" s="15"/>
      <c r="AH2429" s="46" t="str">
        <f>IF(Table1[[#This Row],[Posting Date]]&lt;&gt;"","GJ-"&amp;CountryID,"")</f>
        <v/>
      </c>
      <c r="AI2429" s="59" t="str">
        <f>IF(Table1[[#This Row],[Posting Date]]&lt;&gt;"",Table1[[#This Row],[Posting Date]],"")</f>
        <v/>
      </c>
      <c r="AJ2429" s="46"/>
      <c r="AK2429" s="46" t="str">
        <f>IF(Table1[[#This Row],[Description]]&lt;&gt;"",Table1[[#This Row],[Description]],"")</f>
        <v/>
      </c>
      <c r="AL2429" s="46" t="str">
        <f>IF(Table1[[#This Row],[Posting Date]]&lt;&gt;"",Table1[[#This Row],[Reference Number]],"")</f>
        <v/>
      </c>
      <c r="AM2429" s="46" t="str">
        <f>TRIM(Table1[[#This Row],[Line '#]])</f>
        <v/>
      </c>
      <c r="AN2429" s="46" t="str">
        <f>TRIM(Table1[[#This Row],[Account]])</f>
        <v/>
      </c>
      <c r="AO2429" s="46" t="str">
        <f>IF(Table1[[#This Row],[Posting Date]]&lt;&gt;"",$D$5,"")</f>
        <v/>
      </c>
      <c r="AP2429" s="46" t="str">
        <f>TRIM(Table1[[#This Row],[Departments-Prgrams]])</f>
        <v/>
      </c>
      <c r="AQ2429" s="46" t="str">
        <f>TRIM(Table1[[#This Row],[Grant]])</f>
        <v/>
      </c>
      <c r="AR2429" s="46" t="str">
        <f>TRIM(Table1[[#This Row],[Staff ID]])</f>
        <v/>
      </c>
      <c r="AS2429" s="46" t="str">
        <f>IF(TRIM(Table1[[#This Row],[Budget Code]])=0,"",TRIM(Table1[[#This Row],[Budget Code]]))</f>
        <v/>
      </c>
      <c r="AT2429" s="46" t="str">
        <f>IF(Table1[[#This Row],[Line Description]]&lt;&gt;"",Table1[[#This Row],[Line Description]],"")</f>
        <v/>
      </c>
      <c r="AU2429" s="46" t="str">
        <f>IF(Table1[[#This Row],[Cur_Amount Debit]]&gt;0,ROUND(Table1[[#This Row],[Cur_Amount Debit]],2),"")</f>
        <v/>
      </c>
      <c r="AV2429" s="46" t="str">
        <f>IF(Table1[[#This Row],[Cur_Amount Credit]]&gt;0,ROUND(Table1[[#This Row],[Cur_Amount Credit]],2),"")</f>
        <v/>
      </c>
      <c r="AW2429" s="46" t="str">
        <f>LEFT(Table1[[#This Row],[Cur]],3)</f>
        <v/>
      </c>
      <c r="AX2429" s="59"/>
      <c r="AY2429" s="46"/>
      <c r="AZ2429" s="46" t="str">
        <f>IF(Table1[[#This Row],[Cur]]&lt;&gt;"",IF(Table1[[#This Row],[Cur]]="USD","",ExchangeRate),"")</f>
        <v/>
      </c>
      <c r="BA2429" s="46" t="str">
        <f>IF(Table1[[#This Row],[Grant]]&lt;&gt;"",VLOOKUP(Table1[[#This Row],[Grant]],Grants!B:D,3),"")</f>
        <v/>
      </c>
      <c r="BB2429" s="46" t="str">
        <f>TRIM(Table1[[#This Row],[Vendor ID]])</f>
        <v/>
      </c>
      <c r="BC2429">
        <f>IF(Table1[[#This Row],[Reference Number]]=Q2428,BC2428,BC2428+1)</f>
        <v>2</v>
      </c>
    </row>
    <row r="2430" spans="1:55" ht="11.25" hidden="1" customHeight="1">
      <c r="A2430" s="1"/>
      <c r="B2430" s="88" t="str">
        <f>IF(Table1[[#This Row],[Posting Date]]&lt;&gt;"",IF(Table1[[#This Row],[Reference Number]]=Q2429,B2429+1,1),"")</f>
        <v/>
      </c>
      <c r="C2430" s="61"/>
      <c r="D2430" s="61"/>
      <c r="E2430" s="218"/>
      <c r="F2430" s="143" t="str">
        <f>IFERROR(IF(VLOOKUP(Table1[[#This Row],[Budget Code Description]],Dimentions!$X$6:$AC$132,2,FALSE)="","",VLOOKUP(Table1[[#This Row],[Budget Code Description]],Dimentions!$X$6:$AC$132,2,FALSE)),"")</f>
        <v/>
      </c>
      <c r="G2430" s="143" t="str">
        <f>IFERROR(VLOOKUP(Table1[[#This Row],[Budget Code Description]],Dimentions!$X$6:$AC$132,3,FALSE),"")</f>
        <v/>
      </c>
      <c r="H2430" s="64" t="str">
        <f>IFERROR(VLOOKUP(Table1[[#This Row],[Account]],Dimentions!$S$6:$V$233,2,FALSE),"")</f>
        <v/>
      </c>
      <c r="I2430" s="62">
        <f>_xlfn.NUMBERVALUE(LEFT(Table1[[#This Row],[Account]],1))</f>
        <v>0</v>
      </c>
      <c r="J2430" s="62" t="str">
        <f>IFERROR(VLOOKUP(Table1[[#This Row],[Budget Code Description]],Table6[#All],7,FALSE),"")</f>
        <v/>
      </c>
      <c r="K2430" s="143" t="str">
        <f>IFERROR(VLOOKUP(Table1[[#This Row],[Budget Code Description]],Table6[#All],8,FALSE),"")</f>
        <v/>
      </c>
      <c r="L2430" s="63"/>
      <c r="M2430" s="65" t="str">
        <f>IFERROR(VLOOKUP(Table1[[#This Row],[Staff ID]],Table2[],2,FALSE),"")</f>
        <v/>
      </c>
      <c r="N2430" s="211" t="str">
        <f>IFERROR(IF(VLOOKUP(Table1[[#This Row],[Budget Code Description]],Dimentions!$X$6:$AC$97,4,FALSE)="","",VLOOKUP(Table1[[#This Row],[Budget Code Description]],Dimentions!$X$6:$AC$97,4,FALSE)),"")</f>
        <v/>
      </c>
      <c r="O2430" s="65" t="str">
        <f>IFERROR(VLOOKUP(Table1[[#This Row],[Vendor ID]],Table549[],2,FALSE),"")</f>
        <v/>
      </c>
      <c r="P2430" s="63"/>
      <c r="Q2430" s="143" t="str">
        <f>IF(Table1[[#This Row],[Posting Date]]&lt;&gt;"",$D$9,"")</f>
        <v/>
      </c>
      <c r="R2430" s="159" t="str">
        <f>IF(Table1[[#This Row],[Posting Date]]&lt;&gt;"",$D$10,"")</f>
        <v/>
      </c>
      <c r="S2430" s="66"/>
      <c r="T2430" s="63"/>
      <c r="U2430" s="67"/>
      <c r="V2430" s="67"/>
      <c r="W2430" s="67" t="str">
        <f t="shared" si="38"/>
        <v/>
      </c>
      <c r="X2430" s="161" t="str">
        <f>IF(E2430="","",(IF(Table1[[#This Row],[Cur]]="USD",Table1[[#This Row],[Cur_Amount Debit]],Table1[[#This Row],[Cur_Amount Debit]]/Table1[[#This Row],[Exchange Rate]])))</f>
        <v/>
      </c>
      <c r="Y2430" s="161" t="str">
        <f>IF(E2430="","",(IF(Table1[[#This Row],[Cur]]="USD",Table1[[#This Row],[Cur_Amount Credit]],Table1[[#This Row],[Cur_Amount Credit]]/ExchangeRate)))</f>
        <v/>
      </c>
      <c r="Z2430" s="203" t="str">
        <f>IF(E2430="","",(Table1[[#This Row],[Debit USD]]-Table1[[#This Row],[Credit USD]]))</f>
        <v/>
      </c>
      <c r="AA2430" s="122"/>
      <c r="AB2430" s="1"/>
      <c r="AC2430" s="15"/>
      <c r="AD2430" s="15" t="str">
        <f>IF(AND(OR(Table1[[#This Row],[Account]]="15030",Table1[[#This Row],[Account]]="15035",Table1[[#This Row],[Account]]="20150"),Table1[[#This Row],[Vendor ID]]=""),1,"")</f>
        <v/>
      </c>
      <c r="AE2430" s="15"/>
      <c r="AF2430" s="15"/>
      <c r="AG2430" s="15"/>
      <c r="AH2430" s="46" t="str">
        <f>IF(Table1[[#This Row],[Posting Date]]&lt;&gt;"","GJ-"&amp;CountryID,"")</f>
        <v/>
      </c>
      <c r="AI2430" s="59" t="str">
        <f>IF(Table1[[#This Row],[Posting Date]]&lt;&gt;"",Table1[[#This Row],[Posting Date]],"")</f>
        <v/>
      </c>
      <c r="AJ2430" s="46"/>
      <c r="AK2430" s="46" t="str">
        <f>IF(Table1[[#This Row],[Description]]&lt;&gt;"",Table1[[#This Row],[Description]],"")</f>
        <v/>
      </c>
      <c r="AL2430" s="46" t="str">
        <f>IF(Table1[[#This Row],[Posting Date]]&lt;&gt;"",Table1[[#This Row],[Reference Number]],"")</f>
        <v/>
      </c>
      <c r="AM2430" s="46" t="str">
        <f>TRIM(Table1[[#This Row],[Line '#]])</f>
        <v/>
      </c>
      <c r="AN2430" s="46" t="str">
        <f>TRIM(Table1[[#This Row],[Account]])</f>
        <v/>
      </c>
      <c r="AO2430" s="46" t="str">
        <f>IF(Table1[[#This Row],[Posting Date]]&lt;&gt;"",$D$5,"")</f>
        <v/>
      </c>
      <c r="AP2430" s="46" t="str">
        <f>TRIM(Table1[[#This Row],[Departments-Prgrams]])</f>
        <v/>
      </c>
      <c r="AQ2430" s="46" t="str">
        <f>TRIM(Table1[[#This Row],[Grant]])</f>
        <v/>
      </c>
      <c r="AR2430" s="46" t="str">
        <f>TRIM(Table1[[#This Row],[Staff ID]])</f>
        <v/>
      </c>
      <c r="AS2430" s="46" t="str">
        <f>IF(TRIM(Table1[[#This Row],[Budget Code]])=0,"",TRIM(Table1[[#This Row],[Budget Code]]))</f>
        <v/>
      </c>
      <c r="AT2430" s="46" t="str">
        <f>IF(Table1[[#This Row],[Line Description]]&lt;&gt;"",Table1[[#This Row],[Line Description]],"")</f>
        <v/>
      </c>
      <c r="AU2430" s="46" t="str">
        <f>IF(Table1[[#This Row],[Cur_Amount Debit]]&gt;0,ROUND(Table1[[#This Row],[Cur_Amount Debit]],2),"")</f>
        <v/>
      </c>
      <c r="AV2430" s="46" t="str">
        <f>IF(Table1[[#This Row],[Cur_Amount Credit]]&gt;0,ROUND(Table1[[#This Row],[Cur_Amount Credit]],2),"")</f>
        <v/>
      </c>
      <c r="AW2430" s="46" t="str">
        <f>LEFT(Table1[[#This Row],[Cur]],3)</f>
        <v/>
      </c>
      <c r="AX2430" s="59"/>
      <c r="AY2430" s="46"/>
      <c r="AZ2430" s="46" t="str">
        <f>IF(Table1[[#This Row],[Cur]]&lt;&gt;"",IF(Table1[[#This Row],[Cur]]="USD","",ExchangeRate),"")</f>
        <v/>
      </c>
      <c r="BA2430" s="46" t="str">
        <f>IF(Table1[[#This Row],[Grant]]&lt;&gt;"",VLOOKUP(Table1[[#This Row],[Grant]],Grants!B:D,3),"")</f>
        <v/>
      </c>
      <c r="BB2430" s="46" t="str">
        <f>TRIM(Table1[[#This Row],[Vendor ID]])</f>
        <v/>
      </c>
      <c r="BC2430">
        <f>IF(Table1[[#This Row],[Reference Number]]=Q2429,BC2429,BC2429+1)</f>
        <v>2</v>
      </c>
    </row>
    <row r="2431" spans="1:55" ht="11.25" hidden="1" customHeight="1">
      <c r="A2431" s="1"/>
      <c r="B2431" s="88" t="str">
        <f>IF(Table1[[#This Row],[Posting Date]]&lt;&gt;"",IF(Table1[[#This Row],[Reference Number]]=Q2430,B2430+1,1),"")</f>
        <v/>
      </c>
      <c r="C2431" s="61"/>
      <c r="D2431" s="61"/>
      <c r="E2431" s="218"/>
      <c r="F2431" s="143" t="str">
        <f>IFERROR(IF(VLOOKUP(Table1[[#This Row],[Budget Code Description]],Dimentions!$X$6:$AC$132,2,FALSE)="","",VLOOKUP(Table1[[#This Row],[Budget Code Description]],Dimentions!$X$6:$AC$132,2,FALSE)),"")</f>
        <v/>
      </c>
      <c r="G2431" s="143" t="str">
        <f>IFERROR(VLOOKUP(Table1[[#This Row],[Budget Code Description]],Dimentions!$X$6:$AC$132,3,FALSE),"")</f>
        <v/>
      </c>
      <c r="H2431" s="64" t="str">
        <f>IFERROR(VLOOKUP(Table1[[#This Row],[Account]],Dimentions!$S$6:$V$233,2,FALSE),"")</f>
        <v/>
      </c>
      <c r="I2431" s="62">
        <f>_xlfn.NUMBERVALUE(LEFT(Table1[[#This Row],[Account]],1))</f>
        <v>0</v>
      </c>
      <c r="J2431" s="62" t="str">
        <f>IFERROR(VLOOKUP(Table1[[#This Row],[Budget Code Description]],Table6[#All],7,FALSE),"")</f>
        <v/>
      </c>
      <c r="K2431" s="143" t="str">
        <f>IFERROR(VLOOKUP(Table1[[#This Row],[Budget Code Description]],Table6[#All],8,FALSE),"")</f>
        <v/>
      </c>
      <c r="L2431" s="63"/>
      <c r="M2431" s="65" t="str">
        <f>IFERROR(VLOOKUP(Table1[[#This Row],[Staff ID]],Table2[],2,FALSE),"")</f>
        <v/>
      </c>
      <c r="N2431" s="211" t="str">
        <f>IFERROR(IF(VLOOKUP(Table1[[#This Row],[Budget Code Description]],Dimentions!$X$6:$AC$97,4,FALSE)="","",VLOOKUP(Table1[[#This Row],[Budget Code Description]],Dimentions!$X$6:$AC$97,4,FALSE)),"")</f>
        <v/>
      </c>
      <c r="O2431" s="65" t="str">
        <f>IFERROR(VLOOKUP(Table1[[#This Row],[Vendor ID]],Table549[],2,FALSE),"")</f>
        <v/>
      </c>
      <c r="P2431" s="63"/>
      <c r="Q2431" s="143" t="str">
        <f>IF(Table1[[#This Row],[Posting Date]]&lt;&gt;"",$D$9,"")</f>
        <v/>
      </c>
      <c r="R2431" s="159" t="str">
        <f>IF(Table1[[#This Row],[Posting Date]]&lt;&gt;"",$D$10,"")</f>
        <v/>
      </c>
      <c r="S2431" s="66"/>
      <c r="T2431" s="63"/>
      <c r="U2431" s="67"/>
      <c r="V2431" s="67"/>
      <c r="W2431" s="67" t="str">
        <f t="shared" si="38"/>
        <v/>
      </c>
      <c r="X2431" s="161" t="str">
        <f>IF(E2431="","",(IF(Table1[[#This Row],[Cur]]="USD",Table1[[#This Row],[Cur_Amount Debit]],Table1[[#This Row],[Cur_Amount Debit]]/Table1[[#This Row],[Exchange Rate]])))</f>
        <v/>
      </c>
      <c r="Y2431" s="161" t="str">
        <f>IF(E2431="","",(IF(Table1[[#This Row],[Cur]]="USD",Table1[[#This Row],[Cur_Amount Credit]],Table1[[#This Row],[Cur_Amount Credit]]/ExchangeRate)))</f>
        <v/>
      </c>
      <c r="Z2431" s="203" t="str">
        <f>IF(E2431="","",(Table1[[#This Row],[Debit USD]]-Table1[[#This Row],[Credit USD]]))</f>
        <v/>
      </c>
      <c r="AA2431" s="122"/>
      <c r="AB2431" s="1"/>
      <c r="AC2431" s="15"/>
      <c r="AD2431" s="15" t="str">
        <f>IF(AND(OR(Table1[[#This Row],[Account]]="15030",Table1[[#This Row],[Account]]="15035",Table1[[#This Row],[Account]]="20150"),Table1[[#This Row],[Vendor ID]]=""),1,"")</f>
        <v/>
      </c>
      <c r="AE2431" s="15"/>
      <c r="AF2431" s="15"/>
      <c r="AG2431" s="15"/>
      <c r="AH2431" s="46" t="str">
        <f>IF(Table1[[#This Row],[Posting Date]]&lt;&gt;"","GJ-"&amp;CountryID,"")</f>
        <v/>
      </c>
      <c r="AI2431" s="59" t="str">
        <f>IF(Table1[[#This Row],[Posting Date]]&lt;&gt;"",Table1[[#This Row],[Posting Date]],"")</f>
        <v/>
      </c>
      <c r="AJ2431" s="46"/>
      <c r="AK2431" s="46" t="str">
        <f>IF(Table1[[#This Row],[Description]]&lt;&gt;"",Table1[[#This Row],[Description]],"")</f>
        <v/>
      </c>
      <c r="AL2431" s="46" t="str">
        <f>IF(Table1[[#This Row],[Posting Date]]&lt;&gt;"",Table1[[#This Row],[Reference Number]],"")</f>
        <v/>
      </c>
      <c r="AM2431" s="46" t="str">
        <f>TRIM(Table1[[#This Row],[Line '#]])</f>
        <v/>
      </c>
      <c r="AN2431" s="46" t="str">
        <f>TRIM(Table1[[#This Row],[Account]])</f>
        <v/>
      </c>
      <c r="AO2431" s="46" t="str">
        <f>IF(Table1[[#This Row],[Posting Date]]&lt;&gt;"",$D$5,"")</f>
        <v/>
      </c>
      <c r="AP2431" s="46" t="str">
        <f>TRIM(Table1[[#This Row],[Departments-Prgrams]])</f>
        <v/>
      </c>
      <c r="AQ2431" s="46" t="str">
        <f>TRIM(Table1[[#This Row],[Grant]])</f>
        <v/>
      </c>
      <c r="AR2431" s="46" t="str">
        <f>TRIM(Table1[[#This Row],[Staff ID]])</f>
        <v/>
      </c>
      <c r="AS2431" s="46" t="str">
        <f>IF(TRIM(Table1[[#This Row],[Budget Code]])=0,"",TRIM(Table1[[#This Row],[Budget Code]]))</f>
        <v/>
      </c>
      <c r="AT2431" s="46" t="str">
        <f>IF(Table1[[#This Row],[Line Description]]&lt;&gt;"",Table1[[#This Row],[Line Description]],"")</f>
        <v/>
      </c>
      <c r="AU2431" s="46" t="str">
        <f>IF(Table1[[#This Row],[Cur_Amount Debit]]&gt;0,ROUND(Table1[[#This Row],[Cur_Amount Debit]],2),"")</f>
        <v/>
      </c>
      <c r="AV2431" s="46" t="str">
        <f>IF(Table1[[#This Row],[Cur_Amount Credit]]&gt;0,ROUND(Table1[[#This Row],[Cur_Amount Credit]],2),"")</f>
        <v/>
      </c>
      <c r="AW2431" s="46" t="str">
        <f>LEFT(Table1[[#This Row],[Cur]],3)</f>
        <v/>
      </c>
      <c r="AX2431" s="59"/>
      <c r="AY2431" s="46"/>
      <c r="AZ2431" s="46" t="str">
        <f>IF(Table1[[#This Row],[Cur]]&lt;&gt;"",IF(Table1[[#This Row],[Cur]]="USD","",ExchangeRate),"")</f>
        <v/>
      </c>
      <c r="BA2431" s="46" t="str">
        <f>IF(Table1[[#This Row],[Grant]]&lt;&gt;"",VLOOKUP(Table1[[#This Row],[Grant]],Grants!B:D,3),"")</f>
        <v/>
      </c>
      <c r="BB2431" s="46" t="str">
        <f>TRIM(Table1[[#This Row],[Vendor ID]])</f>
        <v/>
      </c>
      <c r="BC2431">
        <f>IF(Table1[[#This Row],[Reference Number]]=Q2430,BC2430,BC2430+1)</f>
        <v>2</v>
      </c>
    </row>
    <row r="2432" spans="1:55" ht="11.25" hidden="1" customHeight="1">
      <c r="A2432" s="1"/>
      <c r="B2432" s="88" t="str">
        <f>IF(Table1[[#This Row],[Posting Date]]&lt;&gt;"",IF(Table1[[#This Row],[Reference Number]]=Q2431,B2431+1,1),"")</f>
        <v/>
      </c>
      <c r="C2432" s="61"/>
      <c r="D2432" s="61"/>
      <c r="E2432" s="218"/>
      <c r="F2432" s="143" t="str">
        <f>IFERROR(IF(VLOOKUP(Table1[[#This Row],[Budget Code Description]],Dimentions!$X$6:$AC$132,2,FALSE)="","",VLOOKUP(Table1[[#This Row],[Budget Code Description]],Dimentions!$X$6:$AC$132,2,FALSE)),"")</f>
        <v/>
      </c>
      <c r="G2432" s="143" t="str">
        <f>IFERROR(VLOOKUP(Table1[[#This Row],[Budget Code Description]],Dimentions!$X$6:$AC$132,3,FALSE),"")</f>
        <v/>
      </c>
      <c r="H2432" s="64" t="str">
        <f>IFERROR(VLOOKUP(Table1[[#This Row],[Account]],Dimentions!$S$6:$V$233,2,FALSE),"")</f>
        <v/>
      </c>
      <c r="I2432" s="62">
        <f>_xlfn.NUMBERVALUE(LEFT(Table1[[#This Row],[Account]],1))</f>
        <v>0</v>
      </c>
      <c r="J2432" s="62" t="str">
        <f>IFERROR(VLOOKUP(Table1[[#This Row],[Budget Code Description]],Table6[#All],7,FALSE),"")</f>
        <v/>
      </c>
      <c r="K2432" s="143" t="str">
        <f>IFERROR(VLOOKUP(Table1[[#This Row],[Budget Code Description]],Table6[#All],8,FALSE),"")</f>
        <v/>
      </c>
      <c r="L2432" s="63"/>
      <c r="M2432" s="65" t="str">
        <f>IFERROR(VLOOKUP(Table1[[#This Row],[Staff ID]],Table2[],2,FALSE),"")</f>
        <v/>
      </c>
      <c r="N2432" s="211" t="str">
        <f>IFERROR(IF(VLOOKUP(Table1[[#This Row],[Budget Code Description]],Dimentions!$X$6:$AC$97,4,FALSE)="","",VLOOKUP(Table1[[#This Row],[Budget Code Description]],Dimentions!$X$6:$AC$97,4,FALSE)),"")</f>
        <v/>
      </c>
      <c r="O2432" s="65" t="str">
        <f>IFERROR(VLOOKUP(Table1[[#This Row],[Vendor ID]],Table549[],2,FALSE),"")</f>
        <v/>
      </c>
      <c r="P2432" s="63"/>
      <c r="Q2432" s="143" t="str">
        <f>IF(Table1[[#This Row],[Posting Date]]&lt;&gt;"",$D$9,"")</f>
        <v/>
      </c>
      <c r="R2432" s="159" t="str">
        <f>IF(Table1[[#This Row],[Posting Date]]&lt;&gt;"",$D$10,"")</f>
        <v/>
      </c>
      <c r="S2432" s="66"/>
      <c r="T2432" s="63"/>
      <c r="U2432" s="67"/>
      <c r="V2432" s="67"/>
      <c r="W2432" s="67" t="str">
        <f t="shared" si="38"/>
        <v/>
      </c>
      <c r="X2432" s="161" t="str">
        <f>IF(E2432="","",(IF(Table1[[#This Row],[Cur]]="USD",Table1[[#This Row],[Cur_Amount Debit]],Table1[[#This Row],[Cur_Amount Debit]]/Table1[[#This Row],[Exchange Rate]])))</f>
        <v/>
      </c>
      <c r="Y2432" s="161" t="str">
        <f>IF(E2432="","",(IF(Table1[[#This Row],[Cur]]="USD",Table1[[#This Row],[Cur_Amount Credit]],Table1[[#This Row],[Cur_Amount Credit]]/ExchangeRate)))</f>
        <v/>
      </c>
      <c r="Z2432" s="203" t="str">
        <f>IF(E2432="","",(Table1[[#This Row],[Debit USD]]-Table1[[#This Row],[Credit USD]]))</f>
        <v/>
      </c>
      <c r="AA2432" s="122"/>
      <c r="AB2432" s="1"/>
      <c r="AC2432" s="15"/>
      <c r="AD2432" s="15" t="str">
        <f>IF(AND(OR(Table1[[#This Row],[Account]]="15030",Table1[[#This Row],[Account]]="15035",Table1[[#This Row],[Account]]="20150"),Table1[[#This Row],[Vendor ID]]=""),1,"")</f>
        <v/>
      </c>
      <c r="AE2432" s="15"/>
      <c r="AF2432" s="15"/>
      <c r="AG2432" s="15"/>
      <c r="AH2432" s="46" t="str">
        <f>IF(Table1[[#This Row],[Posting Date]]&lt;&gt;"","GJ-"&amp;CountryID,"")</f>
        <v/>
      </c>
      <c r="AI2432" s="59" t="str">
        <f>IF(Table1[[#This Row],[Posting Date]]&lt;&gt;"",Table1[[#This Row],[Posting Date]],"")</f>
        <v/>
      </c>
      <c r="AJ2432" s="46"/>
      <c r="AK2432" s="46" t="str">
        <f>IF(Table1[[#This Row],[Description]]&lt;&gt;"",Table1[[#This Row],[Description]],"")</f>
        <v/>
      </c>
      <c r="AL2432" s="46" t="str">
        <f>IF(Table1[[#This Row],[Posting Date]]&lt;&gt;"",Table1[[#This Row],[Reference Number]],"")</f>
        <v/>
      </c>
      <c r="AM2432" s="46" t="str">
        <f>TRIM(Table1[[#This Row],[Line '#]])</f>
        <v/>
      </c>
      <c r="AN2432" s="46" t="str">
        <f>TRIM(Table1[[#This Row],[Account]])</f>
        <v/>
      </c>
      <c r="AO2432" s="46" t="str">
        <f>IF(Table1[[#This Row],[Posting Date]]&lt;&gt;"",$D$5,"")</f>
        <v/>
      </c>
      <c r="AP2432" s="46" t="str">
        <f>TRIM(Table1[[#This Row],[Departments-Prgrams]])</f>
        <v/>
      </c>
      <c r="AQ2432" s="46" t="str">
        <f>TRIM(Table1[[#This Row],[Grant]])</f>
        <v/>
      </c>
      <c r="AR2432" s="46" t="str">
        <f>TRIM(Table1[[#This Row],[Staff ID]])</f>
        <v/>
      </c>
      <c r="AS2432" s="46" t="str">
        <f>IF(TRIM(Table1[[#This Row],[Budget Code]])=0,"",TRIM(Table1[[#This Row],[Budget Code]]))</f>
        <v/>
      </c>
      <c r="AT2432" s="46" t="str">
        <f>IF(Table1[[#This Row],[Line Description]]&lt;&gt;"",Table1[[#This Row],[Line Description]],"")</f>
        <v/>
      </c>
      <c r="AU2432" s="46" t="str">
        <f>IF(Table1[[#This Row],[Cur_Amount Debit]]&gt;0,ROUND(Table1[[#This Row],[Cur_Amount Debit]],2),"")</f>
        <v/>
      </c>
      <c r="AV2432" s="46" t="str">
        <f>IF(Table1[[#This Row],[Cur_Amount Credit]]&gt;0,ROUND(Table1[[#This Row],[Cur_Amount Credit]],2),"")</f>
        <v/>
      </c>
      <c r="AW2432" s="46" t="str">
        <f>LEFT(Table1[[#This Row],[Cur]],3)</f>
        <v/>
      </c>
      <c r="AX2432" s="59"/>
      <c r="AY2432" s="46"/>
      <c r="AZ2432" s="46" t="str">
        <f>IF(Table1[[#This Row],[Cur]]&lt;&gt;"",IF(Table1[[#This Row],[Cur]]="USD","",ExchangeRate),"")</f>
        <v/>
      </c>
      <c r="BA2432" s="46" t="str">
        <f>IF(Table1[[#This Row],[Grant]]&lt;&gt;"",VLOOKUP(Table1[[#This Row],[Grant]],Grants!B:D,3),"")</f>
        <v/>
      </c>
      <c r="BB2432" s="46" t="str">
        <f>TRIM(Table1[[#This Row],[Vendor ID]])</f>
        <v/>
      </c>
      <c r="BC2432">
        <f>IF(Table1[[#This Row],[Reference Number]]=Q2431,BC2431,BC2431+1)</f>
        <v>2</v>
      </c>
    </row>
    <row r="2433" spans="1:55" ht="11.25" hidden="1" customHeight="1">
      <c r="A2433" s="1"/>
      <c r="B2433" s="88" t="str">
        <f>IF(Table1[[#This Row],[Posting Date]]&lt;&gt;"",IF(Table1[[#This Row],[Reference Number]]=Q2432,B2432+1,1),"")</f>
        <v/>
      </c>
      <c r="C2433" s="61"/>
      <c r="D2433" s="61"/>
      <c r="E2433" s="218"/>
      <c r="F2433" s="143" t="str">
        <f>IFERROR(IF(VLOOKUP(Table1[[#This Row],[Budget Code Description]],Dimentions!$X$6:$AC$132,2,FALSE)="","",VLOOKUP(Table1[[#This Row],[Budget Code Description]],Dimentions!$X$6:$AC$132,2,FALSE)),"")</f>
        <v/>
      </c>
      <c r="G2433" s="143" t="str">
        <f>IFERROR(VLOOKUP(Table1[[#This Row],[Budget Code Description]],Dimentions!$X$6:$AC$132,3,FALSE),"")</f>
        <v/>
      </c>
      <c r="H2433" s="64" t="str">
        <f>IFERROR(VLOOKUP(Table1[[#This Row],[Account]],Dimentions!$S$6:$V$233,2,FALSE),"")</f>
        <v/>
      </c>
      <c r="I2433" s="62">
        <f>_xlfn.NUMBERVALUE(LEFT(Table1[[#This Row],[Account]],1))</f>
        <v>0</v>
      </c>
      <c r="J2433" s="62" t="str">
        <f>IFERROR(VLOOKUP(Table1[[#This Row],[Budget Code Description]],Table6[#All],7,FALSE),"")</f>
        <v/>
      </c>
      <c r="K2433" s="143" t="str">
        <f>IFERROR(VLOOKUP(Table1[[#This Row],[Budget Code Description]],Table6[#All],8,FALSE),"")</f>
        <v/>
      </c>
      <c r="L2433" s="63"/>
      <c r="M2433" s="65" t="str">
        <f>IFERROR(VLOOKUP(Table1[[#This Row],[Staff ID]],Table2[],2,FALSE),"")</f>
        <v/>
      </c>
      <c r="N2433" s="211" t="str">
        <f>IFERROR(IF(VLOOKUP(Table1[[#This Row],[Budget Code Description]],Dimentions!$X$6:$AC$97,4,FALSE)="","",VLOOKUP(Table1[[#This Row],[Budget Code Description]],Dimentions!$X$6:$AC$97,4,FALSE)),"")</f>
        <v/>
      </c>
      <c r="O2433" s="65" t="str">
        <f>IFERROR(VLOOKUP(Table1[[#This Row],[Vendor ID]],Table549[],2,FALSE),"")</f>
        <v/>
      </c>
      <c r="P2433" s="63"/>
      <c r="Q2433" s="143" t="str">
        <f>IF(Table1[[#This Row],[Posting Date]]&lt;&gt;"",$D$9,"")</f>
        <v/>
      </c>
      <c r="R2433" s="159" t="str">
        <f>IF(Table1[[#This Row],[Posting Date]]&lt;&gt;"",$D$10,"")</f>
        <v/>
      </c>
      <c r="S2433" s="66"/>
      <c r="T2433" s="63"/>
      <c r="U2433" s="67"/>
      <c r="V2433" s="67"/>
      <c r="W2433" s="67" t="str">
        <f t="shared" si="38"/>
        <v/>
      </c>
      <c r="X2433" s="161" t="str">
        <f>IF(E2433="","",(IF(Table1[[#This Row],[Cur]]="USD",Table1[[#This Row],[Cur_Amount Debit]],Table1[[#This Row],[Cur_Amount Debit]]/Table1[[#This Row],[Exchange Rate]])))</f>
        <v/>
      </c>
      <c r="Y2433" s="161" t="str">
        <f>IF(E2433="","",(IF(Table1[[#This Row],[Cur]]="USD",Table1[[#This Row],[Cur_Amount Credit]],Table1[[#This Row],[Cur_Amount Credit]]/ExchangeRate)))</f>
        <v/>
      </c>
      <c r="Z2433" s="203" t="str">
        <f>IF(E2433="","",(Table1[[#This Row],[Debit USD]]-Table1[[#This Row],[Credit USD]]))</f>
        <v/>
      </c>
      <c r="AA2433" s="122"/>
      <c r="AB2433" s="1"/>
      <c r="AC2433" s="15"/>
      <c r="AD2433" s="15" t="str">
        <f>IF(AND(OR(Table1[[#This Row],[Account]]="15030",Table1[[#This Row],[Account]]="15035",Table1[[#This Row],[Account]]="20150"),Table1[[#This Row],[Vendor ID]]=""),1,"")</f>
        <v/>
      </c>
      <c r="AE2433" s="15"/>
      <c r="AF2433" s="15"/>
      <c r="AG2433" s="15"/>
      <c r="AH2433" s="46" t="str">
        <f>IF(Table1[[#This Row],[Posting Date]]&lt;&gt;"","GJ-"&amp;CountryID,"")</f>
        <v/>
      </c>
      <c r="AI2433" s="59" t="str">
        <f>IF(Table1[[#This Row],[Posting Date]]&lt;&gt;"",Table1[[#This Row],[Posting Date]],"")</f>
        <v/>
      </c>
      <c r="AJ2433" s="46"/>
      <c r="AK2433" s="46" t="str">
        <f>IF(Table1[[#This Row],[Description]]&lt;&gt;"",Table1[[#This Row],[Description]],"")</f>
        <v/>
      </c>
      <c r="AL2433" s="46" t="str">
        <f>IF(Table1[[#This Row],[Posting Date]]&lt;&gt;"",Table1[[#This Row],[Reference Number]],"")</f>
        <v/>
      </c>
      <c r="AM2433" s="46" t="str">
        <f>TRIM(Table1[[#This Row],[Line '#]])</f>
        <v/>
      </c>
      <c r="AN2433" s="46" t="str">
        <f>TRIM(Table1[[#This Row],[Account]])</f>
        <v/>
      </c>
      <c r="AO2433" s="46" t="str">
        <f>IF(Table1[[#This Row],[Posting Date]]&lt;&gt;"",$D$5,"")</f>
        <v/>
      </c>
      <c r="AP2433" s="46" t="str">
        <f>TRIM(Table1[[#This Row],[Departments-Prgrams]])</f>
        <v/>
      </c>
      <c r="AQ2433" s="46" t="str">
        <f>TRIM(Table1[[#This Row],[Grant]])</f>
        <v/>
      </c>
      <c r="AR2433" s="46" t="str">
        <f>TRIM(Table1[[#This Row],[Staff ID]])</f>
        <v/>
      </c>
      <c r="AS2433" s="46" t="str">
        <f>IF(TRIM(Table1[[#This Row],[Budget Code]])=0,"",TRIM(Table1[[#This Row],[Budget Code]]))</f>
        <v/>
      </c>
      <c r="AT2433" s="46" t="str">
        <f>IF(Table1[[#This Row],[Line Description]]&lt;&gt;"",Table1[[#This Row],[Line Description]],"")</f>
        <v/>
      </c>
      <c r="AU2433" s="46" t="str">
        <f>IF(Table1[[#This Row],[Cur_Amount Debit]]&gt;0,ROUND(Table1[[#This Row],[Cur_Amount Debit]],2),"")</f>
        <v/>
      </c>
      <c r="AV2433" s="46" t="str">
        <f>IF(Table1[[#This Row],[Cur_Amount Credit]]&gt;0,ROUND(Table1[[#This Row],[Cur_Amount Credit]],2),"")</f>
        <v/>
      </c>
      <c r="AW2433" s="46" t="str">
        <f>LEFT(Table1[[#This Row],[Cur]],3)</f>
        <v/>
      </c>
      <c r="AX2433" s="59"/>
      <c r="AY2433" s="46"/>
      <c r="AZ2433" s="46" t="str">
        <f>IF(Table1[[#This Row],[Cur]]&lt;&gt;"",IF(Table1[[#This Row],[Cur]]="USD","",ExchangeRate),"")</f>
        <v/>
      </c>
      <c r="BA2433" s="46" t="str">
        <f>IF(Table1[[#This Row],[Grant]]&lt;&gt;"",VLOOKUP(Table1[[#This Row],[Grant]],Grants!B:D,3),"")</f>
        <v/>
      </c>
      <c r="BB2433" s="46" t="str">
        <f>TRIM(Table1[[#This Row],[Vendor ID]])</f>
        <v/>
      </c>
      <c r="BC2433">
        <f>IF(Table1[[#This Row],[Reference Number]]=Q2432,BC2432,BC2432+1)</f>
        <v>2</v>
      </c>
    </row>
    <row r="2434" spans="1:55" ht="11.25" hidden="1" customHeight="1">
      <c r="A2434" s="1"/>
      <c r="B2434" s="88" t="str">
        <f>IF(Table1[[#This Row],[Posting Date]]&lt;&gt;"",IF(Table1[[#This Row],[Reference Number]]=Q2433,B2433+1,1),"")</f>
        <v/>
      </c>
      <c r="C2434" s="61"/>
      <c r="D2434" s="61"/>
      <c r="E2434" s="218"/>
      <c r="F2434" s="143" t="str">
        <f>IFERROR(IF(VLOOKUP(Table1[[#This Row],[Budget Code Description]],Dimentions!$X$6:$AC$132,2,FALSE)="","",VLOOKUP(Table1[[#This Row],[Budget Code Description]],Dimentions!$X$6:$AC$132,2,FALSE)),"")</f>
        <v/>
      </c>
      <c r="G2434" s="143" t="str">
        <f>IFERROR(VLOOKUP(Table1[[#This Row],[Budget Code Description]],Dimentions!$X$6:$AC$132,3,FALSE),"")</f>
        <v/>
      </c>
      <c r="H2434" s="64" t="str">
        <f>IFERROR(VLOOKUP(Table1[[#This Row],[Account]],Dimentions!$S$6:$V$233,2,FALSE),"")</f>
        <v/>
      </c>
      <c r="I2434" s="62">
        <f>_xlfn.NUMBERVALUE(LEFT(Table1[[#This Row],[Account]],1))</f>
        <v>0</v>
      </c>
      <c r="J2434" s="62" t="str">
        <f>IFERROR(VLOOKUP(Table1[[#This Row],[Budget Code Description]],Table6[#All],7,FALSE),"")</f>
        <v/>
      </c>
      <c r="K2434" s="143" t="str">
        <f>IFERROR(VLOOKUP(Table1[[#This Row],[Budget Code Description]],Table6[#All],8,FALSE),"")</f>
        <v/>
      </c>
      <c r="L2434" s="63"/>
      <c r="M2434" s="65" t="str">
        <f>IFERROR(VLOOKUP(Table1[[#This Row],[Staff ID]],Table2[],2,FALSE),"")</f>
        <v/>
      </c>
      <c r="N2434" s="211" t="str">
        <f>IFERROR(IF(VLOOKUP(Table1[[#This Row],[Budget Code Description]],Dimentions!$X$6:$AC$97,4,FALSE)="","",VLOOKUP(Table1[[#This Row],[Budget Code Description]],Dimentions!$X$6:$AC$97,4,FALSE)),"")</f>
        <v/>
      </c>
      <c r="O2434" s="65" t="str">
        <f>IFERROR(VLOOKUP(Table1[[#This Row],[Vendor ID]],Table549[],2,FALSE),"")</f>
        <v/>
      </c>
      <c r="P2434" s="63"/>
      <c r="Q2434" s="143" t="str">
        <f>IF(Table1[[#This Row],[Posting Date]]&lt;&gt;"",$D$9,"")</f>
        <v/>
      </c>
      <c r="R2434" s="159" t="str">
        <f>IF(Table1[[#This Row],[Posting Date]]&lt;&gt;"",$D$10,"")</f>
        <v/>
      </c>
      <c r="S2434" s="66"/>
      <c r="T2434" s="63"/>
      <c r="U2434" s="67"/>
      <c r="V2434" s="67"/>
      <c r="W2434" s="67" t="str">
        <f t="shared" si="38"/>
        <v/>
      </c>
      <c r="X2434" s="161" t="str">
        <f>IF(E2434="","",(IF(Table1[[#This Row],[Cur]]="USD",Table1[[#This Row],[Cur_Amount Debit]],Table1[[#This Row],[Cur_Amount Debit]]/Table1[[#This Row],[Exchange Rate]])))</f>
        <v/>
      </c>
      <c r="Y2434" s="161" t="str">
        <f>IF(E2434="","",(IF(Table1[[#This Row],[Cur]]="USD",Table1[[#This Row],[Cur_Amount Credit]],Table1[[#This Row],[Cur_Amount Credit]]/ExchangeRate)))</f>
        <v/>
      </c>
      <c r="Z2434" s="203" t="str">
        <f>IF(E2434="","",(Table1[[#This Row],[Debit USD]]-Table1[[#This Row],[Credit USD]]))</f>
        <v/>
      </c>
      <c r="AA2434" s="122"/>
      <c r="AB2434" s="1"/>
      <c r="AC2434" s="15"/>
      <c r="AD2434" s="15" t="str">
        <f>IF(AND(OR(Table1[[#This Row],[Account]]="15030",Table1[[#This Row],[Account]]="15035",Table1[[#This Row],[Account]]="20150"),Table1[[#This Row],[Vendor ID]]=""),1,"")</f>
        <v/>
      </c>
      <c r="AE2434" s="15"/>
      <c r="AF2434" s="15"/>
      <c r="AG2434" s="15"/>
      <c r="AH2434" s="46" t="str">
        <f>IF(Table1[[#This Row],[Posting Date]]&lt;&gt;"","GJ-"&amp;CountryID,"")</f>
        <v/>
      </c>
      <c r="AI2434" s="59" t="str">
        <f>IF(Table1[[#This Row],[Posting Date]]&lt;&gt;"",Table1[[#This Row],[Posting Date]],"")</f>
        <v/>
      </c>
      <c r="AJ2434" s="46"/>
      <c r="AK2434" s="46" t="str">
        <f>IF(Table1[[#This Row],[Description]]&lt;&gt;"",Table1[[#This Row],[Description]],"")</f>
        <v/>
      </c>
      <c r="AL2434" s="46" t="str">
        <f>IF(Table1[[#This Row],[Posting Date]]&lt;&gt;"",Table1[[#This Row],[Reference Number]],"")</f>
        <v/>
      </c>
      <c r="AM2434" s="46" t="str">
        <f>TRIM(Table1[[#This Row],[Line '#]])</f>
        <v/>
      </c>
      <c r="AN2434" s="46" t="str">
        <f>TRIM(Table1[[#This Row],[Account]])</f>
        <v/>
      </c>
      <c r="AO2434" s="46" t="str">
        <f>IF(Table1[[#This Row],[Posting Date]]&lt;&gt;"",$D$5,"")</f>
        <v/>
      </c>
      <c r="AP2434" s="46" t="str">
        <f>TRIM(Table1[[#This Row],[Departments-Prgrams]])</f>
        <v/>
      </c>
      <c r="AQ2434" s="46" t="str">
        <f>TRIM(Table1[[#This Row],[Grant]])</f>
        <v/>
      </c>
      <c r="AR2434" s="46" t="str">
        <f>TRIM(Table1[[#This Row],[Staff ID]])</f>
        <v/>
      </c>
      <c r="AS2434" s="46" t="str">
        <f>IF(TRIM(Table1[[#This Row],[Budget Code]])=0,"",TRIM(Table1[[#This Row],[Budget Code]]))</f>
        <v/>
      </c>
      <c r="AT2434" s="46" t="str">
        <f>IF(Table1[[#This Row],[Line Description]]&lt;&gt;"",Table1[[#This Row],[Line Description]],"")</f>
        <v/>
      </c>
      <c r="AU2434" s="46" t="str">
        <f>IF(Table1[[#This Row],[Cur_Amount Debit]]&gt;0,ROUND(Table1[[#This Row],[Cur_Amount Debit]],2),"")</f>
        <v/>
      </c>
      <c r="AV2434" s="46" t="str">
        <f>IF(Table1[[#This Row],[Cur_Amount Credit]]&gt;0,ROUND(Table1[[#This Row],[Cur_Amount Credit]],2),"")</f>
        <v/>
      </c>
      <c r="AW2434" s="46" t="str">
        <f>LEFT(Table1[[#This Row],[Cur]],3)</f>
        <v/>
      </c>
      <c r="AX2434" s="59"/>
      <c r="AY2434" s="46"/>
      <c r="AZ2434" s="46" t="str">
        <f>IF(Table1[[#This Row],[Cur]]&lt;&gt;"",IF(Table1[[#This Row],[Cur]]="USD","",ExchangeRate),"")</f>
        <v/>
      </c>
      <c r="BA2434" s="46" t="str">
        <f>IF(Table1[[#This Row],[Grant]]&lt;&gt;"",VLOOKUP(Table1[[#This Row],[Grant]],Grants!B:D,3),"")</f>
        <v/>
      </c>
      <c r="BB2434" s="46" t="str">
        <f>TRIM(Table1[[#This Row],[Vendor ID]])</f>
        <v/>
      </c>
      <c r="BC2434">
        <f>IF(Table1[[#This Row],[Reference Number]]=Q2433,BC2433,BC2433+1)</f>
        <v>2</v>
      </c>
    </row>
    <row r="2435" spans="1:55" ht="11.25" hidden="1" customHeight="1">
      <c r="A2435" s="1"/>
      <c r="B2435" s="88" t="str">
        <f>IF(Table1[[#This Row],[Posting Date]]&lt;&gt;"",IF(Table1[[#This Row],[Reference Number]]=Q2434,B2434+1,1),"")</f>
        <v/>
      </c>
      <c r="C2435" s="61"/>
      <c r="D2435" s="61"/>
      <c r="E2435" s="218"/>
      <c r="F2435" s="143" t="str">
        <f>IFERROR(IF(VLOOKUP(Table1[[#This Row],[Budget Code Description]],Dimentions!$X$6:$AC$132,2,FALSE)="","",VLOOKUP(Table1[[#This Row],[Budget Code Description]],Dimentions!$X$6:$AC$132,2,FALSE)),"")</f>
        <v/>
      </c>
      <c r="G2435" s="143" t="str">
        <f>IFERROR(VLOOKUP(Table1[[#This Row],[Budget Code Description]],Dimentions!$X$6:$AC$132,3,FALSE),"")</f>
        <v/>
      </c>
      <c r="H2435" s="64" t="str">
        <f>IFERROR(VLOOKUP(Table1[[#This Row],[Account]],Dimentions!$S$6:$V$233,2,FALSE),"")</f>
        <v/>
      </c>
      <c r="I2435" s="62">
        <f>_xlfn.NUMBERVALUE(LEFT(Table1[[#This Row],[Account]],1))</f>
        <v>0</v>
      </c>
      <c r="J2435" s="62" t="str">
        <f>IFERROR(VLOOKUP(Table1[[#This Row],[Budget Code Description]],Table6[#All],7,FALSE),"")</f>
        <v/>
      </c>
      <c r="K2435" s="143" t="str">
        <f>IFERROR(VLOOKUP(Table1[[#This Row],[Budget Code Description]],Table6[#All],8,FALSE),"")</f>
        <v/>
      </c>
      <c r="L2435" s="63"/>
      <c r="M2435" s="65" t="str">
        <f>IFERROR(VLOOKUP(Table1[[#This Row],[Staff ID]],Table2[],2,FALSE),"")</f>
        <v/>
      </c>
      <c r="N2435" s="211" t="str">
        <f>IFERROR(IF(VLOOKUP(Table1[[#This Row],[Budget Code Description]],Dimentions!$X$6:$AC$97,4,FALSE)="","",VLOOKUP(Table1[[#This Row],[Budget Code Description]],Dimentions!$X$6:$AC$97,4,FALSE)),"")</f>
        <v/>
      </c>
      <c r="O2435" s="65" t="str">
        <f>IFERROR(VLOOKUP(Table1[[#This Row],[Vendor ID]],Table549[],2,FALSE),"")</f>
        <v/>
      </c>
      <c r="P2435" s="63"/>
      <c r="Q2435" s="143" t="str">
        <f>IF(Table1[[#This Row],[Posting Date]]&lt;&gt;"",$D$9,"")</f>
        <v/>
      </c>
      <c r="R2435" s="159" t="str">
        <f>IF(Table1[[#This Row],[Posting Date]]&lt;&gt;"",$D$10,"")</f>
        <v/>
      </c>
      <c r="S2435" s="66"/>
      <c r="T2435" s="63"/>
      <c r="U2435" s="67"/>
      <c r="V2435" s="67"/>
      <c r="W2435" s="67" t="str">
        <f t="shared" si="38"/>
        <v/>
      </c>
      <c r="X2435" s="161" t="str">
        <f>IF(E2435="","",(IF(Table1[[#This Row],[Cur]]="USD",Table1[[#This Row],[Cur_Amount Debit]],Table1[[#This Row],[Cur_Amount Debit]]/Table1[[#This Row],[Exchange Rate]])))</f>
        <v/>
      </c>
      <c r="Y2435" s="161" t="str">
        <f>IF(E2435="","",(IF(Table1[[#This Row],[Cur]]="USD",Table1[[#This Row],[Cur_Amount Credit]],Table1[[#This Row],[Cur_Amount Credit]]/ExchangeRate)))</f>
        <v/>
      </c>
      <c r="Z2435" s="203" t="str">
        <f>IF(E2435="","",(Table1[[#This Row],[Debit USD]]-Table1[[#This Row],[Credit USD]]))</f>
        <v/>
      </c>
      <c r="AA2435" s="122"/>
      <c r="AB2435" s="1"/>
      <c r="AC2435" s="15"/>
      <c r="AD2435" s="15" t="str">
        <f>IF(AND(OR(Table1[[#This Row],[Account]]="15030",Table1[[#This Row],[Account]]="15035",Table1[[#This Row],[Account]]="20150"),Table1[[#This Row],[Vendor ID]]=""),1,"")</f>
        <v/>
      </c>
      <c r="AE2435" s="15"/>
      <c r="AF2435" s="15"/>
      <c r="AG2435" s="15"/>
      <c r="AH2435" s="46" t="str">
        <f>IF(Table1[[#This Row],[Posting Date]]&lt;&gt;"","GJ-"&amp;CountryID,"")</f>
        <v/>
      </c>
      <c r="AI2435" s="59" t="str">
        <f>IF(Table1[[#This Row],[Posting Date]]&lt;&gt;"",Table1[[#This Row],[Posting Date]],"")</f>
        <v/>
      </c>
      <c r="AJ2435" s="46"/>
      <c r="AK2435" s="46" t="str">
        <f>IF(Table1[[#This Row],[Description]]&lt;&gt;"",Table1[[#This Row],[Description]],"")</f>
        <v/>
      </c>
      <c r="AL2435" s="46" t="str">
        <f>IF(Table1[[#This Row],[Posting Date]]&lt;&gt;"",Table1[[#This Row],[Reference Number]],"")</f>
        <v/>
      </c>
      <c r="AM2435" s="46" t="str">
        <f>TRIM(Table1[[#This Row],[Line '#]])</f>
        <v/>
      </c>
      <c r="AN2435" s="46" t="str">
        <f>TRIM(Table1[[#This Row],[Account]])</f>
        <v/>
      </c>
      <c r="AO2435" s="46" t="str">
        <f>IF(Table1[[#This Row],[Posting Date]]&lt;&gt;"",$D$5,"")</f>
        <v/>
      </c>
      <c r="AP2435" s="46" t="str">
        <f>TRIM(Table1[[#This Row],[Departments-Prgrams]])</f>
        <v/>
      </c>
      <c r="AQ2435" s="46" t="str">
        <f>TRIM(Table1[[#This Row],[Grant]])</f>
        <v/>
      </c>
      <c r="AR2435" s="46" t="str">
        <f>TRIM(Table1[[#This Row],[Staff ID]])</f>
        <v/>
      </c>
      <c r="AS2435" s="46" t="str">
        <f>IF(TRIM(Table1[[#This Row],[Budget Code]])=0,"",TRIM(Table1[[#This Row],[Budget Code]]))</f>
        <v/>
      </c>
      <c r="AT2435" s="46" t="str">
        <f>IF(Table1[[#This Row],[Line Description]]&lt;&gt;"",Table1[[#This Row],[Line Description]],"")</f>
        <v/>
      </c>
      <c r="AU2435" s="46" t="str">
        <f>IF(Table1[[#This Row],[Cur_Amount Debit]]&gt;0,ROUND(Table1[[#This Row],[Cur_Amount Debit]],2),"")</f>
        <v/>
      </c>
      <c r="AV2435" s="46" t="str">
        <f>IF(Table1[[#This Row],[Cur_Amount Credit]]&gt;0,ROUND(Table1[[#This Row],[Cur_Amount Credit]],2),"")</f>
        <v/>
      </c>
      <c r="AW2435" s="46" t="str">
        <f>LEFT(Table1[[#This Row],[Cur]],3)</f>
        <v/>
      </c>
      <c r="AX2435" s="59"/>
      <c r="AY2435" s="46"/>
      <c r="AZ2435" s="46" t="str">
        <f>IF(Table1[[#This Row],[Cur]]&lt;&gt;"",IF(Table1[[#This Row],[Cur]]="USD","",ExchangeRate),"")</f>
        <v/>
      </c>
      <c r="BA2435" s="46" t="str">
        <f>IF(Table1[[#This Row],[Grant]]&lt;&gt;"",VLOOKUP(Table1[[#This Row],[Grant]],Grants!B:D,3),"")</f>
        <v/>
      </c>
      <c r="BB2435" s="46" t="str">
        <f>TRIM(Table1[[#This Row],[Vendor ID]])</f>
        <v/>
      </c>
      <c r="BC2435">
        <f>IF(Table1[[#This Row],[Reference Number]]=Q2434,BC2434,BC2434+1)</f>
        <v>2</v>
      </c>
    </row>
    <row r="2436" spans="1:55" ht="11.25" hidden="1" customHeight="1">
      <c r="A2436" s="1"/>
      <c r="B2436" s="88" t="str">
        <f>IF(Table1[[#This Row],[Posting Date]]&lt;&gt;"",IF(Table1[[#This Row],[Reference Number]]=Q2435,B2435+1,1),"")</f>
        <v/>
      </c>
      <c r="C2436" s="61"/>
      <c r="D2436" s="61"/>
      <c r="E2436" s="218"/>
      <c r="F2436" s="143" t="str">
        <f>IFERROR(IF(VLOOKUP(Table1[[#This Row],[Budget Code Description]],Dimentions!$X$6:$AC$132,2,FALSE)="","",VLOOKUP(Table1[[#This Row],[Budget Code Description]],Dimentions!$X$6:$AC$132,2,FALSE)),"")</f>
        <v/>
      </c>
      <c r="G2436" s="143" t="str">
        <f>IFERROR(VLOOKUP(Table1[[#This Row],[Budget Code Description]],Dimentions!$X$6:$AC$132,3,FALSE),"")</f>
        <v/>
      </c>
      <c r="H2436" s="64" t="str">
        <f>IFERROR(VLOOKUP(Table1[[#This Row],[Account]],Dimentions!$S$6:$V$233,2,FALSE),"")</f>
        <v/>
      </c>
      <c r="I2436" s="62">
        <f>_xlfn.NUMBERVALUE(LEFT(Table1[[#This Row],[Account]],1))</f>
        <v>0</v>
      </c>
      <c r="J2436" s="62" t="str">
        <f>IFERROR(VLOOKUP(Table1[[#This Row],[Budget Code Description]],Table6[#All],7,FALSE),"")</f>
        <v/>
      </c>
      <c r="K2436" s="143" t="str">
        <f>IFERROR(VLOOKUP(Table1[[#This Row],[Budget Code Description]],Table6[#All],8,FALSE),"")</f>
        <v/>
      </c>
      <c r="L2436" s="63"/>
      <c r="M2436" s="65" t="str">
        <f>IFERROR(VLOOKUP(Table1[[#This Row],[Staff ID]],Table2[],2,FALSE),"")</f>
        <v/>
      </c>
      <c r="N2436" s="211" t="str">
        <f>IFERROR(IF(VLOOKUP(Table1[[#This Row],[Budget Code Description]],Dimentions!$X$6:$AC$97,4,FALSE)="","",VLOOKUP(Table1[[#This Row],[Budget Code Description]],Dimentions!$X$6:$AC$97,4,FALSE)),"")</f>
        <v/>
      </c>
      <c r="O2436" s="65" t="str">
        <f>IFERROR(VLOOKUP(Table1[[#This Row],[Vendor ID]],Table549[],2,FALSE),"")</f>
        <v/>
      </c>
      <c r="P2436" s="63"/>
      <c r="Q2436" s="143" t="str">
        <f>IF(Table1[[#This Row],[Posting Date]]&lt;&gt;"",$D$9,"")</f>
        <v/>
      </c>
      <c r="R2436" s="159" t="str">
        <f>IF(Table1[[#This Row],[Posting Date]]&lt;&gt;"",$D$10,"")</f>
        <v/>
      </c>
      <c r="S2436" s="66"/>
      <c r="T2436" s="63"/>
      <c r="U2436" s="67"/>
      <c r="V2436" s="67"/>
      <c r="W2436" s="67" t="str">
        <f t="shared" si="38"/>
        <v/>
      </c>
      <c r="X2436" s="161" t="str">
        <f>IF(E2436="","",(IF(Table1[[#This Row],[Cur]]="USD",Table1[[#This Row],[Cur_Amount Debit]],Table1[[#This Row],[Cur_Amount Debit]]/Table1[[#This Row],[Exchange Rate]])))</f>
        <v/>
      </c>
      <c r="Y2436" s="161" t="str">
        <f>IF(E2436="","",(IF(Table1[[#This Row],[Cur]]="USD",Table1[[#This Row],[Cur_Amount Credit]],Table1[[#This Row],[Cur_Amount Credit]]/ExchangeRate)))</f>
        <v/>
      </c>
      <c r="Z2436" s="203" t="str">
        <f>IF(E2436="","",(Table1[[#This Row],[Debit USD]]-Table1[[#This Row],[Credit USD]]))</f>
        <v/>
      </c>
      <c r="AA2436" s="122"/>
      <c r="AB2436" s="1"/>
      <c r="AC2436" s="15"/>
      <c r="AD2436" s="15" t="str">
        <f>IF(AND(OR(Table1[[#This Row],[Account]]="15030",Table1[[#This Row],[Account]]="15035",Table1[[#This Row],[Account]]="20150"),Table1[[#This Row],[Vendor ID]]=""),1,"")</f>
        <v/>
      </c>
      <c r="AE2436" s="15"/>
      <c r="AF2436" s="15"/>
      <c r="AG2436" s="15"/>
      <c r="AH2436" s="46" t="str">
        <f>IF(Table1[[#This Row],[Posting Date]]&lt;&gt;"","GJ-"&amp;CountryID,"")</f>
        <v/>
      </c>
      <c r="AI2436" s="59" t="str">
        <f>IF(Table1[[#This Row],[Posting Date]]&lt;&gt;"",Table1[[#This Row],[Posting Date]],"")</f>
        <v/>
      </c>
      <c r="AJ2436" s="46"/>
      <c r="AK2436" s="46" t="str">
        <f>IF(Table1[[#This Row],[Description]]&lt;&gt;"",Table1[[#This Row],[Description]],"")</f>
        <v/>
      </c>
      <c r="AL2436" s="46" t="str">
        <f>IF(Table1[[#This Row],[Posting Date]]&lt;&gt;"",Table1[[#This Row],[Reference Number]],"")</f>
        <v/>
      </c>
      <c r="AM2436" s="46" t="str">
        <f>TRIM(Table1[[#This Row],[Line '#]])</f>
        <v/>
      </c>
      <c r="AN2436" s="46" t="str">
        <f>TRIM(Table1[[#This Row],[Account]])</f>
        <v/>
      </c>
      <c r="AO2436" s="46" t="str">
        <f>IF(Table1[[#This Row],[Posting Date]]&lt;&gt;"",$D$5,"")</f>
        <v/>
      </c>
      <c r="AP2436" s="46" t="str">
        <f>TRIM(Table1[[#This Row],[Departments-Prgrams]])</f>
        <v/>
      </c>
      <c r="AQ2436" s="46" t="str">
        <f>TRIM(Table1[[#This Row],[Grant]])</f>
        <v/>
      </c>
      <c r="AR2436" s="46" t="str">
        <f>TRIM(Table1[[#This Row],[Staff ID]])</f>
        <v/>
      </c>
      <c r="AS2436" s="46" t="str">
        <f>IF(TRIM(Table1[[#This Row],[Budget Code]])=0,"",TRIM(Table1[[#This Row],[Budget Code]]))</f>
        <v/>
      </c>
      <c r="AT2436" s="46" t="str">
        <f>IF(Table1[[#This Row],[Line Description]]&lt;&gt;"",Table1[[#This Row],[Line Description]],"")</f>
        <v/>
      </c>
      <c r="AU2436" s="46" t="str">
        <f>IF(Table1[[#This Row],[Cur_Amount Debit]]&gt;0,ROUND(Table1[[#This Row],[Cur_Amount Debit]],2),"")</f>
        <v/>
      </c>
      <c r="AV2436" s="46" t="str">
        <f>IF(Table1[[#This Row],[Cur_Amount Credit]]&gt;0,ROUND(Table1[[#This Row],[Cur_Amount Credit]],2),"")</f>
        <v/>
      </c>
      <c r="AW2436" s="46" t="str">
        <f>LEFT(Table1[[#This Row],[Cur]],3)</f>
        <v/>
      </c>
      <c r="AX2436" s="59"/>
      <c r="AY2436" s="46"/>
      <c r="AZ2436" s="46" t="str">
        <f>IF(Table1[[#This Row],[Cur]]&lt;&gt;"",IF(Table1[[#This Row],[Cur]]="USD","",ExchangeRate),"")</f>
        <v/>
      </c>
      <c r="BA2436" s="46" t="str">
        <f>IF(Table1[[#This Row],[Grant]]&lt;&gt;"",VLOOKUP(Table1[[#This Row],[Grant]],Grants!B:D,3),"")</f>
        <v/>
      </c>
      <c r="BB2436" s="46" t="str">
        <f>TRIM(Table1[[#This Row],[Vendor ID]])</f>
        <v/>
      </c>
      <c r="BC2436">
        <f>IF(Table1[[#This Row],[Reference Number]]=Q2435,BC2435,BC2435+1)</f>
        <v>2</v>
      </c>
    </row>
    <row r="2437" spans="1:55" ht="11.25" hidden="1" customHeight="1">
      <c r="A2437" s="1"/>
      <c r="B2437" s="88" t="str">
        <f>IF(Table1[[#This Row],[Posting Date]]&lt;&gt;"",IF(Table1[[#This Row],[Reference Number]]=Q2436,B2436+1,1),"")</f>
        <v/>
      </c>
      <c r="C2437" s="61"/>
      <c r="D2437" s="61"/>
      <c r="E2437" s="218"/>
      <c r="F2437" s="143" t="str">
        <f>IFERROR(IF(VLOOKUP(Table1[[#This Row],[Budget Code Description]],Dimentions!$X$6:$AC$132,2,FALSE)="","",VLOOKUP(Table1[[#This Row],[Budget Code Description]],Dimentions!$X$6:$AC$132,2,FALSE)),"")</f>
        <v/>
      </c>
      <c r="G2437" s="143" t="str">
        <f>IFERROR(VLOOKUP(Table1[[#This Row],[Budget Code Description]],Dimentions!$X$6:$AC$132,3,FALSE),"")</f>
        <v/>
      </c>
      <c r="H2437" s="64" t="str">
        <f>IFERROR(VLOOKUP(Table1[[#This Row],[Account]],Dimentions!$S$6:$V$233,2,FALSE),"")</f>
        <v/>
      </c>
      <c r="I2437" s="62">
        <f>_xlfn.NUMBERVALUE(LEFT(Table1[[#This Row],[Account]],1))</f>
        <v>0</v>
      </c>
      <c r="J2437" s="62" t="str">
        <f>IFERROR(VLOOKUP(Table1[[#This Row],[Budget Code Description]],Table6[#All],7,FALSE),"")</f>
        <v/>
      </c>
      <c r="K2437" s="143" t="str">
        <f>IFERROR(VLOOKUP(Table1[[#This Row],[Budget Code Description]],Table6[#All],8,FALSE),"")</f>
        <v/>
      </c>
      <c r="L2437" s="63"/>
      <c r="M2437" s="65" t="str">
        <f>IFERROR(VLOOKUP(Table1[[#This Row],[Staff ID]],Table2[],2,FALSE),"")</f>
        <v/>
      </c>
      <c r="N2437" s="211" t="str">
        <f>IFERROR(IF(VLOOKUP(Table1[[#This Row],[Budget Code Description]],Dimentions!$X$6:$AC$97,4,FALSE)="","",VLOOKUP(Table1[[#This Row],[Budget Code Description]],Dimentions!$X$6:$AC$97,4,FALSE)),"")</f>
        <v/>
      </c>
      <c r="O2437" s="65" t="str">
        <f>IFERROR(VLOOKUP(Table1[[#This Row],[Vendor ID]],Table549[],2,FALSE),"")</f>
        <v/>
      </c>
      <c r="P2437" s="63"/>
      <c r="Q2437" s="143" t="str">
        <f>IF(Table1[[#This Row],[Posting Date]]&lt;&gt;"",$D$9,"")</f>
        <v/>
      </c>
      <c r="R2437" s="159" t="str">
        <f>IF(Table1[[#This Row],[Posting Date]]&lt;&gt;"",$D$10,"")</f>
        <v/>
      </c>
      <c r="S2437" s="66"/>
      <c r="T2437" s="63"/>
      <c r="U2437" s="67"/>
      <c r="V2437" s="67"/>
      <c r="W2437" s="67" t="str">
        <f t="shared" si="38"/>
        <v/>
      </c>
      <c r="X2437" s="161" t="str">
        <f>IF(E2437="","",(IF(Table1[[#This Row],[Cur]]="USD",Table1[[#This Row],[Cur_Amount Debit]],Table1[[#This Row],[Cur_Amount Debit]]/Table1[[#This Row],[Exchange Rate]])))</f>
        <v/>
      </c>
      <c r="Y2437" s="161" t="str">
        <f>IF(E2437="","",(IF(Table1[[#This Row],[Cur]]="USD",Table1[[#This Row],[Cur_Amount Credit]],Table1[[#This Row],[Cur_Amount Credit]]/ExchangeRate)))</f>
        <v/>
      </c>
      <c r="Z2437" s="203" t="str">
        <f>IF(E2437="","",(Table1[[#This Row],[Debit USD]]-Table1[[#This Row],[Credit USD]]))</f>
        <v/>
      </c>
      <c r="AA2437" s="122"/>
      <c r="AB2437" s="1"/>
      <c r="AC2437" s="15"/>
      <c r="AD2437" s="15" t="str">
        <f>IF(AND(OR(Table1[[#This Row],[Account]]="15030",Table1[[#This Row],[Account]]="15035",Table1[[#This Row],[Account]]="20150"),Table1[[#This Row],[Vendor ID]]=""),1,"")</f>
        <v/>
      </c>
      <c r="AE2437" s="15"/>
      <c r="AF2437" s="15"/>
      <c r="AG2437" s="15"/>
      <c r="AH2437" s="46" t="str">
        <f>IF(Table1[[#This Row],[Posting Date]]&lt;&gt;"","GJ-"&amp;CountryID,"")</f>
        <v/>
      </c>
      <c r="AI2437" s="59" t="str">
        <f>IF(Table1[[#This Row],[Posting Date]]&lt;&gt;"",Table1[[#This Row],[Posting Date]],"")</f>
        <v/>
      </c>
      <c r="AJ2437" s="46"/>
      <c r="AK2437" s="46" t="str">
        <f>IF(Table1[[#This Row],[Description]]&lt;&gt;"",Table1[[#This Row],[Description]],"")</f>
        <v/>
      </c>
      <c r="AL2437" s="46" t="str">
        <f>IF(Table1[[#This Row],[Posting Date]]&lt;&gt;"",Table1[[#This Row],[Reference Number]],"")</f>
        <v/>
      </c>
      <c r="AM2437" s="46" t="str">
        <f>TRIM(Table1[[#This Row],[Line '#]])</f>
        <v/>
      </c>
      <c r="AN2437" s="46" t="str">
        <f>TRIM(Table1[[#This Row],[Account]])</f>
        <v/>
      </c>
      <c r="AO2437" s="46" t="str">
        <f>IF(Table1[[#This Row],[Posting Date]]&lt;&gt;"",$D$5,"")</f>
        <v/>
      </c>
      <c r="AP2437" s="46" t="str">
        <f>TRIM(Table1[[#This Row],[Departments-Prgrams]])</f>
        <v/>
      </c>
      <c r="AQ2437" s="46" t="str">
        <f>TRIM(Table1[[#This Row],[Grant]])</f>
        <v/>
      </c>
      <c r="AR2437" s="46" t="str">
        <f>TRIM(Table1[[#This Row],[Staff ID]])</f>
        <v/>
      </c>
      <c r="AS2437" s="46" t="str">
        <f>IF(TRIM(Table1[[#This Row],[Budget Code]])=0,"",TRIM(Table1[[#This Row],[Budget Code]]))</f>
        <v/>
      </c>
      <c r="AT2437" s="46" t="str">
        <f>IF(Table1[[#This Row],[Line Description]]&lt;&gt;"",Table1[[#This Row],[Line Description]],"")</f>
        <v/>
      </c>
      <c r="AU2437" s="46" t="str">
        <f>IF(Table1[[#This Row],[Cur_Amount Debit]]&gt;0,ROUND(Table1[[#This Row],[Cur_Amount Debit]],2),"")</f>
        <v/>
      </c>
      <c r="AV2437" s="46" t="str">
        <f>IF(Table1[[#This Row],[Cur_Amount Credit]]&gt;0,ROUND(Table1[[#This Row],[Cur_Amount Credit]],2),"")</f>
        <v/>
      </c>
      <c r="AW2437" s="46" t="str">
        <f>LEFT(Table1[[#This Row],[Cur]],3)</f>
        <v/>
      </c>
      <c r="AX2437" s="59"/>
      <c r="AY2437" s="46"/>
      <c r="AZ2437" s="46" t="str">
        <f>IF(Table1[[#This Row],[Cur]]&lt;&gt;"",IF(Table1[[#This Row],[Cur]]="USD","",ExchangeRate),"")</f>
        <v/>
      </c>
      <c r="BA2437" s="46" t="str">
        <f>IF(Table1[[#This Row],[Grant]]&lt;&gt;"",VLOOKUP(Table1[[#This Row],[Grant]],Grants!B:D,3),"")</f>
        <v/>
      </c>
      <c r="BB2437" s="46" t="str">
        <f>TRIM(Table1[[#This Row],[Vendor ID]])</f>
        <v/>
      </c>
      <c r="BC2437">
        <f>IF(Table1[[#This Row],[Reference Number]]=Q2436,BC2436,BC2436+1)</f>
        <v>2</v>
      </c>
    </row>
    <row r="2438" spans="1:55" ht="11.25" hidden="1" customHeight="1">
      <c r="A2438" s="1"/>
      <c r="B2438" s="88" t="str">
        <f>IF(Table1[[#This Row],[Posting Date]]&lt;&gt;"",IF(Table1[[#This Row],[Reference Number]]=Q2437,B2437+1,1),"")</f>
        <v/>
      </c>
      <c r="C2438" s="61"/>
      <c r="D2438" s="61"/>
      <c r="E2438" s="218"/>
      <c r="F2438" s="143" t="str">
        <f>IFERROR(IF(VLOOKUP(Table1[[#This Row],[Budget Code Description]],Dimentions!$X$6:$AC$132,2,FALSE)="","",VLOOKUP(Table1[[#This Row],[Budget Code Description]],Dimentions!$X$6:$AC$132,2,FALSE)),"")</f>
        <v/>
      </c>
      <c r="G2438" s="143" t="str">
        <f>IFERROR(VLOOKUP(Table1[[#This Row],[Budget Code Description]],Dimentions!$X$6:$AC$132,3,FALSE),"")</f>
        <v/>
      </c>
      <c r="H2438" s="64" t="str">
        <f>IFERROR(VLOOKUP(Table1[[#This Row],[Account]],Dimentions!$S$6:$V$233,2,FALSE),"")</f>
        <v/>
      </c>
      <c r="I2438" s="62">
        <f>_xlfn.NUMBERVALUE(LEFT(Table1[[#This Row],[Account]],1))</f>
        <v>0</v>
      </c>
      <c r="J2438" s="62" t="str">
        <f>IFERROR(VLOOKUP(Table1[[#This Row],[Budget Code Description]],Table6[#All],7,FALSE),"")</f>
        <v/>
      </c>
      <c r="K2438" s="143" t="str">
        <f>IFERROR(VLOOKUP(Table1[[#This Row],[Budget Code Description]],Table6[#All],8,FALSE),"")</f>
        <v/>
      </c>
      <c r="L2438" s="63"/>
      <c r="M2438" s="65" t="str">
        <f>IFERROR(VLOOKUP(Table1[[#This Row],[Staff ID]],Table2[],2,FALSE),"")</f>
        <v/>
      </c>
      <c r="N2438" s="211" t="str">
        <f>IFERROR(IF(VLOOKUP(Table1[[#This Row],[Budget Code Description]],Dimentions!$X$6:$AC$97,4,FALSE)="","",VLOOKUP(Table1[[#This Row],[Budget Code Description]],Dimentions!$X$6:$AC$97,4,FALSE)),"")</f>
        <v/>
      </c>
      <c r="O2438" s="65" t="str">
        <f>IFERROR(VLOOKUP(Table1[[#This Row],[Vendor ID]],Table549[],2,FALSE),"")</f>
        <v/>
      </c>
      <c r="P2438" s="63"/>
      <c r="Q2438" s="143" t="str">
        <f>IF(Table1[[#This Row],[Posting Date]]&lt;&gt;"",$D$9,"")</f>
        <v/>
      </c>
      <c r="R2438" s="159" t="str">
        <f>IF(Table1[[#This Row],[Posting Date]]&lt;&gt;"",$D$10,"")</f>
        <v/>
      </c>
      <c r="S2438" s="66"/>
      <c r="T2438" s="63"/>
      <c r="U2438" s="67"/>
      <c r="V2438" s="67"/>
      <c r="W2438" s="67" t="str">
        <f t="shared" si="38"/>
        <v/>
      </c>
      <c r="X2438" s="161" t="str">
        <f>IF(E2438="","",(IF(Table1[[#This Row],[Cur]]="USD",Table1[[#This Row],[Cur_Amount Debit]],Table1[[#This Row],[Cur_Amount Debit]]/Table1[[#This Row],[Exchange Rate]])))</f>
        <v/>
      </c>
      <c r="Y2438" s="161" t="str">
        <f>IF(E2438="","",(IF(Table1[[#This Row],[Cur]]="USD",Table1[[#This Row],[Cur_Amount Credit]],Table1[[#This Row],[Cur_Amount Credit]]/ExchangeRate)))</f>
        <v/>
      </c>
      <c r="Z2438" s="203" t="str">
        <f>IF(E2438="","",(Table1[[#This Row],[Debit USD]]-Table1[[#This Row],[Credit USD]]))</f>
        <v/>
      </c>
      <c r="AA2438" s="122"/>
      <c r="AB2438" s="1"/>
      <c r="AC2438" s="15"/>
      <c r="AD2438" s="15" t="str">
        <f>IF(AND(OR(Table1[[#This Row],[Account]]="15030",Table1[[#This Row],[Account]]="15035",Table1[[#This Row],[Account]]="20150"),Table1[[#This Row],[Vendor ID]]=""),1,"")</f>
        <v/>
      </c>
      <c r="AE2438" s="15"/>
      <c r="AF2438" s="15"/>
      <c r="AG2438" s="15"/>
      <c r="AH2438" s="46" t="str">
        <f>IF(Table1[[#This Row],[Posting Date]]&lt;&gt;"","GJ-"&amp;CountryID,"")</f>
        <v/>
      </c>
      <c r="AI2438" s="59" t="str">
        <f>IF(Table1[[#This Row],[Posting Date]]&lt;&gt;"",Table1[[#This Row],[Posting Date]],"")</f>
        <v/>
      </c>
      <c r="AJ2438" s="46"/>
      <c r="AK2438" s="46" t="str">
        <f>IF(Table1[[#This Row],[Description]]&lt;&gt;"",Table1[[#This Row],[Description]],"")</f>
        <v/>
      </c>
      <c r="AL2438" s="46" t="str">
        <f>IF(Table1[[#This Row],[Posting Date]]&lt;&gt;"",Table1[[#This Row],[Reference Number]],"")</f>
        <v/>
      </c>
      <c r="AM2438" s="46" t="str">
        <f>TRIM(Table1[[#This Row],[Line '#]])</f>
        <v/>
      </c>
      <c r="AN2438" s="46" t="str">
        <f>TRIM(Table1[[#This Row],[Account]])</f>
        <v/>
      </c>
      <c r="AO2438" s="46" t="str">
        <f>IF(Table1[[#This Row],[Posting Date]]&lt;&gt;"",$D$5,"")</f>
        <v/>
      </c>
      <c r="AP2438" s="46" t="str">
        <f>TRIM(Table1[[#This Row],[Departments-Prgrams]])</f>
        <v/>
      </c>
      <c r="AQ2438" s="46" t="str">
        <f>TRIM(Table1[[#This Row],[Grant]])</f>
        <v/>
      </c>
      <c r="AR2438" s="46" t="str">
        <f>TRIM(Table1[[#This Row],[Staff ID]])</f>
        <v/>
      </c>
      <c r="AS2438" s="46" t="str">
        <f>IF(TRIM(Table1[[#This Row],[Budget Code]])=0,"",TRIM(Table1[[#This Row],[Budget Code]]))</f>
        <v/>
      </c>
      <c r="AT2438" s="46" t="str">
        <f>IF(Table1[[#This Row],[Line Description]]&lt;&gt;"",Table1[[#This Row],[Line Description]],"")</f>
        <v/>
      </c>
      <c r="AU2438" s="46" t="str">
        <f>IF(Table1[[#This Row],[Cur_Amount Debit]]&gt;0,ROUND(Table1[[#This Row],[Cur_Amount Debit]],2),"")</f>
        <v/>
      </c>
      <c r="AV2438" s="46" t="str">
        <f>IF(Table1[[#This Row],[Cur_Amount Credit]]&gt;0,ROUND(Table1[[#This Row],[Cur_Amount Credit]],2),"")</f>
        <v/>
      </c>
      <c r="AW2438" s="46" t="str">
        <f>LEFT(Table1[[#This Row],[Cur]],3)</f>
        <v/>
      </c>
      <c r="AX2438" s="59"/>
      <c r="AY2438" s="46"/>
      <c r="AZ2438" s="46" t="str">
        <f>IF(Table1[[#This Row],[Cur]]&lt;&gt;"",IF(Table1[[#This Row],[Cur]]="USD","",ExchangeRate),"")</f>
        <v/>
      </c>
      <c r="BA2438" s="46" t="str">
        <f>IF(Table1[[#This Row],[Grant]]&lt;&gt;"",VLOOKUP(Table1[[#This Row],[Grant]],Grants!B:D,3),"")</f>
        <v/>
      </c>
      <c r="BB2438" s="46" t="str">
        <f>TRIM(Table1[[#This Row],[Vendor ID]])</f>
        <v/>
      </c>
      <c r="BC2438">
        <f>IF(Table1[[#This Row],[Reference Number]]=Q2437,BC2437,BC2437+1)</f>
        <v>2</v>
      </c>
    </row>
    <row r="2439" spans="1:55" ht="11.25" hidden="1" customHeight="1">
      <c r="A2439" s="1"/>
      <c r="B2439" s="88" t="str">
        <f>IF(Table1[[#This Row],[Posting Date]]&lt;&gt;"",IF(Table1[[#This Row],[Reference Number]]=Q2438,B2438+1,1),"")</f>
        <v/>
      </c>
      <c r="C2439" s="61"/>
      <c r="D2439" s="61"/>
      <c r="E2439" s="218"/>
      <c r="F2439" s="143" t="str">
        <f>IFERROR(IF(VLOOKUP(Table1[[#This Row],[Budget Code Description]],Dimentions!$X$6:$AC$132,2,FALSE)="","",VLOOKUP(Table1[[#This Row],[Budget Code Description]],Dimentions!$X$6:$AC$132,2,FALSE)),"")</f>
        <v/>
      </c>
      <c r="G2439" s="143" t="str">
        <f>IFERROR(VLOOKUP(Table1[[#This Row],[Budget Code Description]],Dimentions!$X$6:$AC$132,3,FALSE),"")</f>
        <v/>
      </c>
      <c r="H2439" s="64" t="str">
        <f>IFERROR(VLOOKUP(Table1[[#This Row],[Account]],Dimentions!$S$6:$V$233,2,FALSE),"")</f>
        <v/>
      </c>
      <c r="I2439" s="62">
        <f>_xlfn.NUMBERVALUE(LEFT(Table1[[#This Row],[Account]],1))</f>
        <v>0</v>
      </c>
      <c r="J2439" s="62" t="str">
        <f>IFERROR(VLOOKUP(Table1[[#This Row],[Budget Code Description]],Table6[#All],7,FALSE),"")</f>
        <v/>
      </c>
      <c r="K2439" s="143" t="str">
        <f>IFERROR(VLOOKUP(Table1[[#This Row],[Budget Code Description]],Table6[#All],8,FALSE),"")</f>
        <v/>
      </c>
      <c r="L2439" s="63"/>
      <c r="M2439" s="65" t="str">
        <f>IFERROR(VLOOKUP(Table1[[#This Row],[Staff ID]],Table2[],2,FALSE),"")</f>
        <v/>
      </c>
      <c r="N2439" s="211" t="str">
        <f>IFERROR(IF(VLOOKUP(Table1[[#This Row],[Budget Code Description]],Dimentions!$X$6:$AC$97,4,FALSE)="","",VLOOKUP(Table1[[#This Row],[Budget Code Description]],Dimentions!$X$6:$AC$97,4,FALSE)),"")</f>
        <v/>
      </c>
      <c r="O2439" s="65" t="str">
        <f>IFERROR(VLOOKUP(Table1[[#This Row],[Vendor ID]],Table549[],2,FALSE),"")</f>
        <v/>
      </c>
      <c r="P2439" s="63"/>
      <c r="Q2439" s="143" t="str">
        <f>IF(Table1[[#This Row],[Posting Date]]&lt;&gt;"",$D$9,"")</f>
        <v/>
      </c>
      <c r="R2439" s="159" t="str">
        <f>IF(Table1[[#This Row],[Posting Date]]&lt;&gt;"",$D$10,"")</f>
        <v/>
      </c>
      <c r="S2439" s="66"/>
      <c r="T2439" s="63"/>
      <c r="U2439" s="67"/>
      <c r="V2439" s="67"/>
      <c r="W2439" s="67" t="str">
        <f t="shared" si="38"/>
        <v/>
      </c>
      <c r="X2439" s="161" t="str">
        <f>IF(E2439="","",(IF(Table1[[#This Row],[Cur]]="USD",Table1[[#This Row],[Cur_Amount Debit]],Table1[[#This Row],[Cur_Amount Debit]]/Table1[[#This Row],[Exchange Rate]])))</f>
        <v/>
      </c>
      <c r="Y2439" s="161" t="str">
        <f>IF(E2439="","",(IF(Table1[[#This Row],[Cur]]="USD",Table1[[#This Row],[Cur_Amount Credit]],Table1[[#This Row],[Cur_Amount Credit]]/ExchangeRate)))</f>
        <v/>
      </c>
      <c r="Z2439" s="203" t="str">
        <f>IF(E2439="","",(Table1[[#This Row],[Debit USD]]-Table1[[#This Row],[Credit USD]]))</f>
        <v/>
      </c>
      <c r="AA2439" s="122"/>
      <c r="AB2439" s="1"/>
      <c r="AC2439" s="15"/>
      <c r="AD2439" s="15" t="str">
        <f>IF(AND(OR(Table1[[#This Row],[Account]]="15030",Table1[[#This Row],[Account]]="15035",Table1[[#This Row],[Account]]="20150"),Table1[[#This Row],[Vendor ID]]=""),1,"")</f>
        <v/>
      </c>
      <c r="AE2439" s="15"/>
      <c r="AF2439" s="15"/>
      <c r="AG2439" s="15"/>
      <c r="AH2439" s="46" t="str">
        <f>IF(Table1[[#This Row],[Posting Date]]&lt;&gt;"","GJ-"&amp;CountryID,"")</f>
        <v/>
      </c>
      <c r="AI2439" s="59" t="str">
        <f>IF(Table1[[#This Row],[Posting Date]]&lt;&gt;"",Table1[[#This Row],[Posting Date]],"")</f>
        <v/>
      </c>
      <c r="AJ2439" s="46"/>
      <c r="AK2439" s="46" t="str">
        <f>IF(Table1[[#This Row],[Description]]&lt;&gt;"",Table1[[#This Row],[Description]],"")</f>
        <v/>
      </c>
      <c r="AL2439" s="46" t="str">
        <f>IF(Table1[[#This Row],[Posting Date]]&lt;&gt;"",Table1[[#This Row],[Reference Number]],"")</f>
        <v/>
      </c>
      <c r="AM2439" s="46" t="str">
        <f>TRIM(Table1[[#This Row],[Line '#]])</f>
        <v/>
      </c>
      <c r="AN2439" s="46" t="str">
        <f>TRIM(Table1[[#This Row],[Account]])</f>
        <v/>
      </c>
      <c r="AO2439" s="46" t="str">
        <f>IF(Table1[[#This Row],[Posting Date]]&lt;&gt;"",$D$5,"")</f>
        <v/>
      </c>
      <c r="AP2439" s="46" t="str">
        <f>TRIM(Table1[[#This Row],[Departments-Prgrams]])</f>
        <v/>
      </c>
      <c r="AQ2439" s="46" t="str">
        <f>TRIM(Table1[[#This Row],[Grant]])</f>
        <v/>
      </c>
      <c r="AR2439" s="46" t="str">
        <f>TRIM(Table1[[#This Row],[Staff ID]])</f>
        <v/>
      </c>
      <c r="AS2439" s="46" t="str">
        <f>IF(TRIM(Table1[[#This Row],[Budget Code]])=0,"",TRIM(Table1[[#This Row],[Budget Code]]))</f>
        <v/>
      </c>
      <c r="AT2439" s="46" t="str">
        <f>IF(Table1[[#This Row],[Line Description]]&lt;&gt;"",Table1[[#This Row],[Line Description]],"")</f>
        <v/>
      </c>
      <c r="AU2439" s="46" t="str">
        <f>IF(Table1[[#This Row],[Cur_Amount Debit]]&gt;0,ROUND(Table1[[#This Row],[Cur_Amount Debit]],2),"")</f>
        <v/>
      </c>
      <c r="AV2439" s="46" t="str">
        <f>IF(Table1[[#This Row],[Cur_Amount Credit]]&gt;0,ROUND(Table1[[#This Row],[Cur_Amount Credit]],2),"")</f>
        <v/>
      </c>
      <c r="AW2439" s="46" t="str">
        <f>LEFT(Table1[[#This Row],[Cur]],3)</f>
        <v/>
      </c>
      <c r="AX2439" s="59"/>
      <c r="AY2439" s="46"/>
      <c r="AZ2439" s="46" t="str">
        <f>IF(Table1[[#This Row],[Cur]]&lt;&gt;"",IF(Table1[[#This Row],[Cur]]="USD","",ExchangeRate),"")</f>
        <v/>
      </c>
      <c r="BA2439" s="46" t="str">
        <f>IF(Table1[[#This Row],[Grant]]&lt;&gt;"",VLOOKUP(Table1[[#This Row],[Grant]],Grants!B:D,3),"")</f>
        <v/>
      </c>
      <c r="BB2439" s="46" t="str">
        <f>TRIM(Table1[[#This Row],[Vendor ID]])</f>
        <v/>
      </c>
      <c r="BC2439">
        <f>IF(Table1[[#This Row],[Reference Number]]=Q2438,BC2438,BC2438+1)</f>
        <v>2</v>
      </c>
    </row>
    <row r="2440" spans="1:55" ht="11.25" hidden="1" customHeight="1">
      <c r="A2440" s="1"/>
      <c r="B2440" s="88" t="str">
        <f>IF(Table1[[#This Row],[Posting Date]]&lt;&gt;"",IF(Table1[[#This Row],[Reference Number]]=Q2439,B2439+1,1),"")</f>
        <v/>
      </c>
      <c r="C2440" s="61"/>
      <c r="D2440" s="61"/>
      <c r="E2440" s="218"/>
      <c r="F2440" s="143" t="str">
        <f>IFERROR(IF(VLOOKUP(Table1[[#This Row],[Budget Code Description]],Dimentions!$X$6:$AC$132,2,FALSE)="","",VLOOKUP(Table1[[#This Row],[Budget Code Description]],Dimentions!$X$6:$AC$132,2,FALSE)),"")</f>
        <v/>
      </c>
      <c r="G2440" s="143" t="str">
        <f>IFERROR(VLOOKUP(Table1[[#This Row],[Budget Code Description]],Dimentions!$X$6:$AC$132,3,FALSE),"")</f>
        <v/>
      </c>
      <c r="H2440" s="64" t="str">
        <f>IFERROR(VLOOKUP(Table1[[#This Row],[Account]],Dimentions!$S$6:$V$233,2,FALSE),"")</f>
        <v/>
      </c>
      <c r="I2440" s="62">
        <f>_xlfn.NUMBERVALUE(LEFT(Table1[[#This Row],[Account]],1))</f>
        <v>0</v>
      </c>
      <c r="J2440" s="62" t="str">
        <f>IFERROR(VLOOKUP(Table1[[#This Row],[Budget Code Description]],Table6[#All],7,FALSE),"")</f>
        <v/>
      </c>
      <c r="K2440" s="143" t="str">
        <f>IFERROR(VLOOKUP(Table1[[#This Row],[Budget Code Description]],Table6[#All],8,FALSE),"")</f>
        <v/>
      </c>
      <c r="L2440" s="63"/>
      <c r="M2440" s="65" t="str">
        <f>IFERROR(VLOOKUP(Table1[[#This Row],[Staff ID]],Table2[],2,FALSE),"")</f>
        <v/>
      </c>
      <c r="N2440" s="211" t="str">
        <f>IFERROR(IF(VLOOKUP(Table1[[#This Row],[Budget Code Description]],Dimentions!$X$6:$AC$97,4,FALSE)="","",VLOOKUP(Table1[[#This Row],[Budget Code Description]],Dimentions!$X$6:$AC$97,4,FALSE)),"")</f>
        <v/>
      </c>
      <c r="O2440" s="65" t="str">
        <f>IFERROR(VLOOKUP(Table1[[#This Row],[Vendor ID]],Table549[],2,FALSE),"")</f>
        <v/>
      </c>
      <c r="P2440" s="63"/>
      <c r="Q2440" s="143" t="str">
        <f>IF(Table1[[#This Row],[Posting Date]]&lt;&gt;"",$D$9,"")</f>
        <v/>
      </c>
      <c r="R2440" s="159" t="str">
        <f>IF(Table1[[#This Row],[Posting Date]]&lt;&gt;"",$D$10,"")</f>
        <v/>
      </c>
      <c r="S2440" s="66"/>
      <c r="T2440" s="63"/>
      <c r="U2440" s="67"/>
      <c r="V2440" s="67"/>
      <c r="W2440" s="67" t="str">
        <f t="shared" si="38"/>
        <v/>
      </c>
      <c r="X2440" s="161" t="str">
        <f>IF(E2440="","",(IF(Table1[[#This Row],[Cur]]="USD",Table1[[#This Row],[Cur_Amount Debit]],Table1[[#This Row],[Cur_Amount Debit]]/Table1[[#This Row],[Exchange Rate]])))</f>
        <v/>
      </c>
      <c r="Y2440" s="161" t="str">
        <f>IF(E2440="","",(IF(Table1[[#This Row],[Cur]]="USD",Table1[[#This Row],[Cur_Amount Credit]],Table1[[#This Row],[Cur_Amount Credit]]/ExchangeRate)))</f>
        <v/>
      </c>
      <c r="Z2440" s="203" t="str">
        <f>IF(E2440="","",(Table1[[#This Row],[Debit USD]]-Table1[[#This Row],[Credit USD]]))</f>
        <v/>
      </c>
      <c r="AA2440" s="122"/>
      <c r="AB2440" s="1"/>
      <c r="AC2440" s="15"/>
      <c r="AD2440" s="15" t="str">
        <f>IF(AND(OR(Table1[[#This Row],[Account]]="15030",Table1[[#This Row],[Account]]="15035",Table1[[#This Row],[Account]]="20150"),Table1[[#This Row],[Vendor ID]]=""),1,"")</f>
        <v/>
      </c>
      <c r="AE2440" s="15"/>
      <c r="AF2440" s="15"/>
      <c r="AG2440" s="15"/>
      <c r="AH2440" s="46" t="str">
        <f>IF(Table1[[#This Row],[Posting Date]]&lt;&gt;"","GJ-"&amp;CountryID,"")</f>
        <v/>
      </c>
      <c r="AI2440" s="59" t="str">
        <f>IF(Table1[[#This Row],[Posting Date]]&lt;&gt;"",Table1[[#This Row],[Posting Date]],"")</f>
        <v/>
      </c>
      <c r="AJ2440" s="46"/>
      <c r="AK2440" s="46" t="str">
        <f>IF(Table1[[#This Row],[Description]]&lt;&gt;"",Table1[[#This Row],[Description]],"")</f>
        <v/>
      </c>
      <c r="AL2440" s="46" t="str">
        <f>IF(Table1[[#This Row],[Posting Date]]&lt;&gt;"",Table1[[#This Row],[Reference Number]],"")</f>
        <v/>
      </c>
      <c r="AM2440" s="46" t="str">
        <f>TRIM(Table1[[#This Row],[Line '#]])</f>
        <v/>
      </c>
      <c r="AN2440" s="46" t="str">
        <f>TRIM(Table1[[#This Row],[Account]])</f>
        <v/>
      </c>
      <c r="AO2440" s="46" t="str">
        <f>IF(Table1[[#This Row],[Posting Date]]&lt;&gt;"",$D$5,"")</f>
        <v/>
      </c>
      <c r="AP2440" s="46" t="str">
        <f>TRIM(Table1[[#This Row],[Departments-Prgrams]])</f>
        <v/>
      </c>
      <c r="AQ2440" s="46" t="str">
        <f>TRIM(Table1[[#This Row],[Grant]])</f>
        <v/>
      </c>
      <c r="AR2440" s="46" t="str">
        <f>TRIM(Table1[[#This Row],[Staff ID]])</f>
        <v/>
      </c>
      <c r="AS2440" s="46" t="str">
        <f>IF(TRIM(Table1[[#This Row],[Budget Code]])=0,"",TRIM(Table1[[#This Row],[Budget Code]]))</f>
        <v/>
      </c>
      <c r="AT2440" s="46" t="str">
        <f>IF(Table1[[#This Row],[Line Description]]&lt;&gt;"",Table1[[#This Row],[Line Description]],"")</f>
        <v/>
      </c>
      <c r="AU2440" s="46" t="str">
        <f>IF(Table1[[#This Row],[Cur_Amount Debit]]&gt;0,ROUND(Table1[[#This Row],[Cur_Amount Debit]],2),"")</f>
        <v/>
      </c>
      <c r="AV2440" s="46" t="str">
        <f>IF(Table1[[#This Row],[Cur_Amount Credit]]&gt;0,ROUND(Table1[[#This Row],[Cur_Amount Credit]],2),"")</f>
        <v/>
      </c>
      <c r="AW2440" s="46" t="str">
        <f>LEFT(Table1[[#This Row],[Cur]],3)</f>
        <v/>
      </c>
      <c r="AX2440" s="59"/>
      <c r="AY2440" s="46"/>
      <c r="AZ2440" s="46" t="str">
        <f>IF(Table1[[#This Row],[Cur]]&lt;&gt;"",IF(Table1[[#This Row],[Cur]]="USD","",ExchangeRate),"")</f>
        <v/>
      </c>
      <c r="BA2440" s="46" t="str">
        <f>IF(Table1[[#This Row],[Grant]]&lt;&gt;"",VLOOKUP(Table1[[#This Row],[Grant]],Grants!B:D,3),"")</f>
        <v/>
      </c>
      <c r="BB2440" s="46" t="str">
        <f>TRIM(Table1[[#This Row],[Vendor ID]])</f>
        <v/>
      </c>
      <c r="BC2440">
        <f>IF(Table1[[#This Row],[Reference Number]]=Q2439,BC2439,BC2439+1)</f>
        <v>2</v>
      </c>
    </row>
    <row r="2441" spans="1:55" ht="11.25" hidden="1" customHeight="1">
      <c r="A2441" s="1"/>
      <c r="B2441" s="88" t="str">
        <f>IF(Table1[[#This Row],[Posting Date]]&lt;&gt;"",IF(Table1[[#This Row],[Reference Number]]=Q2440,B2440+1,1),"")</f>
        <v/>
      </c>
      <c r="C2441" s="61"/>
      <c r="D2441" s="61"/>
      <c r="E2441" s="218"/>
      <c r="F2441" s="143" t="str">
        <f>IFERROR(IF(VLOOKUP(Table1[[#This Row],[Budget Code Description]],Dimentions!$X$6:$AC$132,2,FALSE)="","",VLOOKUP(Table1[[#This Row],[Budget Code Description]],Dimentions!$X$6:$AC$132,2,FALSE)),"")</f>
        <v/>
      </c>
      <c r="G2441" s="143" t="str">
        <f>IFERROR(VLOOKUP(Table1[[#This Row],[Budget Code Description]],Dimentions!$X$6:$AC$132,3,FALSE),"")</f>
        <v/>
      </c>
      <c r="H2441" s="64" t="str">
        <f>IFERROR(VLOOKUP(Table1[[#This Row],[Account]],Dimentions!$S$6:$V$233,2,FALSE),"")</f>
        <v/>
      </c>
      <c r="I2441" s="62">
        <f>_xlfn.NUMBERVALUE(LEFT(Table1[[#This Row],[Account]],1))</f>
        <v>0</v>
      </c>
      <c r="J2441" s="62" t="str">
        <f>IFERROR(VLOOKUP(Table1[[#This Row],[Budget Code Description]],Table6[#All],7,FALSE),"")</f>
        <v/>
      </c>
      <c r="K2441" s="143" t="str">
        <f>IFERROR(VLOOKUP(Table1[[#This Row],[Budget Code Description]],Table6[#All],8,FALSE),"")</f>
        <v/>
      </c>
      <c r="L2441" s="63"/>
      <c r="M2441" s="65" t="str">
        <f>IFERROR(VLOOKUP(Table1[[#This Row],[Staff ID]],Table2[],2,FALSE),"")</f>
        <v/>
      </c>
      <c r="N2441" s="211" t="str">
        <f>IFERROR(IF(VLOOKUP(Table1[[#This Row],[Budget Code Description]],Dimentions!$X$6:$AC$97,4,FALSE)="","",VLOOKUP(Table1[[#This Row],[Budget Code Description]],Dimentions!$X$6:$AC$97,4,FALSE)),"")</f>
        <v/>
      </c>
      <c r="O2441" s="65" t="str">
        <f>IFERROR(VLOOKUP(Table1[[#This Row],[Vendor ID]],Table549[],2,FALSE),"")</f>
        <v/>
      </c>
      <c r="P2441" s="63"/>
      <c r="Q2441" s="143" t="str">
        <f>IF(Table1[[#This Row],[Posting Date]]&lt;&gt;"",$D$9,"")</f>
        <v/>
      </c>
      <c r="R2441" s="159" t="str">
        <f>IF(Table1[[#This Row],[Posting Date]]&lt;&gt;"",$D$10,"")</f>
        <v/>
      </c>
      <c r="S2441" s="66"/>
      <c r="T2441" s="63"/>
      <c r="U2441" s="67"/>
      <c r="V2441" s="67"/>
      <c r="W2441" s="67" t="str">
        <f t="shared" si="38"/>
        <v/>
      </c>
      <c r="X2441" s="161" t="str">
        <f>IF(E2441="","",(IF(Table1[[#This Row],[Cur]]="USD",Table1[[#This Row],[Cur_Amount Debit]],Table1[[#This Row],[Cur_Amount Debit]]/Table1[[#This Row],[Exchange Rate]])))</f>
        <v/>
      </c>
      <c r="Y2441" s="161" t="str">
        <f>IF(E2441="","",(IF(Table1[[#This Row],[Cur]]="USD",Table1[[#This Row],[Cur_Amount Credit]],Table1[[#This Row],[Cur_Amount Credit]]/ExchangeRate)))</f>
        <v/>
      </c>
      <c r="Z2441" s="203" t="str">
        <f>IF(E2441="","",(Table1[[#This Row],[Debit USD]]-Table1[[#This Row],[Credit USD]]))</f>
        <v/>
      </c>
      <c r="AA2441" s="122"/>
      <c r="AB2441" s="1"/>
      <c r="AC2441" s="15"/>
      <c r="AD2441" s="15" t="str">
        <f>IF(AND(OR(Table1[[#This Row],[Account]]="15030",Table1[[#This Row],[Account]]="15035",Table1[[#This Row],[Account]]="20150"),Table1[[#This Row],[Vendor ID]]=""),1,"")</f>
        <v/>
      </c>
      <c r="AE2441" s="15"/>
      <c r="AF2441" s="15"/>
      <c r="AG2441" s="15"/>
      <c r="AH2441" s="46" t="str">
        <f>IF(Table1[[#This Row],[Posting Date]]&lt;&gt;"","GJ-"&amp;CountryID,"")</f>
        <v/>
      </c>
      <c r="AI2441" s="59" t="str">
        <f>IF(Table1[[#This Row],[Posting Date]]&lt;&gt;"",Table1[[#This Row],[Posting Date]],"")</f>
        <v/>
      </c>
      <c r="AJ2441" s="46"/>
      <c r="AK2441" s="46" t="str">
        <f>IF(Table1[[#This Row],[Description]]&lt;&gt;"",Table1[[#This Row],[Description]],"")</f>
        <v/>
      </c>
      <c r="AL2441" s="46" t="str">
        <f>IF(Table1[[#This Row],[Posting Date]]&lt;&gt;"",Table1[[#This Row],[Reference Number]],"")</f>
        <v/>
      </c>
      <c r="AM2441" s="46" t="str">
        <f>TRIM(Table1[[#This Row],[Line '#]])</f>
        <v/>
      </c>
      <c r="AN2441" s="46" t="str">
        <f>TRIM(Table1[[#This Row],[Account]])</f>
        <v/>
      </c>
      <c r="AO2441" s="46" t="str">
        <f>IF(Table1[[#This Row],[Posting Date]]&lt;&gt;"",$D$5,"")</f>
        <v/>
      </c>
      <c r="AP2441" s="46" t="str">
        <f>TRIM(Table1[[#This Row],[Departments-Prgrams]])</f>
        <v/>
      </c>
      <c r="AQ2441" s="46" t="str">
        <f>TRIM(Table1[[#This Row],[Grant]])</f>
        <v/>
      </c>
      <c r="AR2441" s="46" t="str">
        <f>TRIM(Table1[[#This Row],[Staff ID]])</f>
        <v/>
      </c>
      <c r="AS2441" s="46" t="str">
        <f>IF(TRIM(Table1[[#This Row],[Budget Code]])=0,"",TRIM(Table1[[#This Row],[Budget Code]]))</f>
        <v/>
      </c>
      <c r="AT2441" s="46" t="str">
        <f>IF(Table1[[#This Row],[Line Description]]&lt;&gt;"",Table1[[#This Row],[Line Description]],"")</f>
        <v/>
      </c>
      <c r="AU2441" s="46" t="str">
        <f>IF(Table1[[#This Row],[Cur_Amount Debit]]&gt;0,ROUND(Table1[[#This Row],[Cur_Amount Debit]],2),"")</f>
        <v/>
      </c>
      <c r="AV2441" s="46" t="str">
        <f>IF(Table1[[#This Row],[Cur_Amount Credit]]&gt;0,ROUND(Table1[[#This Row],[Cur_Amount Credit]],2),"")</f>
        <v/>
      </c>
      <c r="AW2441" s="46" t="str">
        <f>LEFT(Table1[[#This Row],[Cur]],3)</f>
        <v/>
      </c>
      <c r="AX2441" s="59"/>
      <c r="AY2441" s="46"/>
      <c r="AZ2441" s="46" t="str">
        <f>IF(Table1[[#This Row],[Cur]]&lt;&gt;"",IF(Table1[[#This Row],[Cur]]="USD","",ExchangeRate),"")</f>
        <v/>
      </c>
      <c r="BA2441" s="46" t="str">
        <f>IF(Table1[[#This Row],[Grant]]&lt;&gt;"",VLOOKUP(Table1[[#This Row],[Grant]],Grants!B:D,3),"")</f>
        <v/>
      </c>
      <c r="BB2441" s="46" t="str">
        <f>TRIM(Table1[[#This Row],[Vendor ID]])</f>
        <v/>
      </c>
      <c r="BC2441">
        <f>IF(Table1[[#This Row],[Reference Number]]=Q2440,BC2440,BC2440+1)</f>
        <v>2</v>
      </c>
    </row>
    <row r="2442" spans="1:55" ht="11.25" hidden="1" customHeight="1">
      <c r="A2442" s="1"/>
      <c r="B2442" s="88" t="str">
        <f>IF(Table1[[#This Row],[Posting Date]]&lt;&gt;"",IF(Table1[[#This Row],[Reference Number]]=Q2441,B2441+1,1),"")</f>
        <v/>
      </c>
      <c r="C2442" s="61"/>
      <c r="D2442" s="61"/>
      <c r="E2442" s="218"/>
      <c r="F2442" s="143" t="str">
        <f>IFERROR(IF(VLOOKUP(Table1[[#This Row],[Budget Code Description]],Dimentions!$X$6:$AC$132,2,FALSE)="","",VLOOKUP(Table1[[#This Row],[Budget Code Description]],Dimentions!$X$6:$AC$132,2,FALSE)),"")</f>
        <v/>
      </c>
      <c r="G2442" s="143" t="str">
        <f>IFERROR(VLOOKUP(Table1[[#This Row],[Budget Code Description]],Dimentions!$X$6:$AC$132,3,FALSE),"")</f>
        <v/>
      </c>
      <c r="H2442" s="64" t="str">
        <f>IFERROR(VLOOKUP(Table1[[#This Row],[Account]],Dimentions!$S$6:$V$233,2,FALSE),"")</f>
        <v/>
      </c>
      <c r="I2442" s="62">
        <f>_xlfn.NUMBERVALUE(LEFT(Table1[[#This Row],[Account]],1))</f>
        <v>0</v>
      </c>
      <c r="J2442" s="62" t="str">
        <f>IFERROR(VLOOKUP(Table1[[#This Row],[Budget Code Description]],Table6[#All],7,FALSE),"")</f>
        <v/>
      </c>
      <c r="K2442" s="143" t="str">
        <f>IFERROR(VLOOKUP(Table1[[#This Row],[Budget Code Description]],Table6[#All],8,FALSE),"")</f>
        <v/>
      </c>
      <c r="L2442" s="63"/>
      <c r="M2442" s="65" t="str">
        <f>IFERROR(VLOOKUP(Table1[[#This Row],[Staff ID]],Table2[],2,FALSE),"")</f>
        <v/>
      </c>
      <c r="N2442" s="211" t="str">
        <f>IFERROR(IF(VLOOKUP(Table1[[#This Row],[Budget Code Description]],Dimentions!$X$6:$AC$97,4,FALSE)="","",VLOOKUP(Table1[[#This Row],[Budget Code Description]],Dimentions!$X$6:$AC$97,4,FALSE)),"")</f>
        <v/>
      </c>
      <c r="O2442" s="65" t="str">
        <f>IFERROR(VLOOKUP(Table1[[#This Row],[Vendor ID]],Table549[],2,FALSE),"")</f>
        <v/>
      </c>
      <c r="P2442" s="63"/>
      <c r="Q2442" s="143" t="str">
        <f>IF(Table1[[#This Row],[Posting Date]]&lt;&gt;"",$D$9,"")</f>
        <v/>
      </c>
      <c r="R2442" s="159" t="str">
        <f>IF(Table1[[#This Row],[Posting Date]]&lt;&gt;"",$D$10,"")</f>
        <v/>
      </c>
      <c r="S2442" s="66"/>
      <c r="T2442" s="63"/>
      <c r="U2442" s="67"/>
      <c r="V2442" s="67"/>
      <c r="W2442" s="67" t="str">
        <f t="shared" si="38"/>
        <v/>
      </c>
      <c r="X2442" s="161" t="str">
        <f>IF(E2442="","",(IF(Table1[[#This Row],[Cur]]="USD",Table1[[#This Row],[Cur_Amount Debit]],Table1[[#This Row],[Cur_Amount Debit]]/Table1[[#This Row],[Exchange Rate]])))</f>
        <v/>
      </c>
      <c r="Y2442" s="161" t="str">
        <f>IF(E2442="","",(IF(Table1[[#This Row],[Cur]]="USD",Table1[[#This Row],[Cur_Amount Credit]],Table1[[#This Row],[Cur_Amount Credit]]/ExchangeRate)))</f>
        <v/>
      </c>
      <c r="Z2442" s="203" t="str">
        <f>IF(E2442="","",(Table1[[#This Row],[Debit USD]]-Table1[[#This Row],[Credit USD]]))</f>
        <v/>
      </c>
      <c r="AA2442" s="122"/>
      <c r="AB2442" s="1"/>
      <c r="AC2442" s="15"/>
      <c r="AD2442" s="15" t="str">
        <f>IF(AND(OR(Table1[[#This Row],[Account]]="15030",Table1[[#This Row],[Account]]="15035",Table1[[#This Row],[Account]]="20150"),Table1[[#This Row],[Vendor ID]]=""),1,"")</f>
        <v/>
      </c>
      <c r="AE2442" s="15"/>
      <c r="AF2442" s="15"/>
      <c r="AG2442" s="15"/>
      <c r="AH2442" s="46" t="str">
        <f>IF(Table1[[#This Row],[Posting Date]]&lt;&gt;"","GJ-"&amp;CountryID,"")</f>
        <v/>
      </c>
      <c r="AI2442" s="59" t="str">
        <f>IF(Table1[[#This Row],[Posting Date]]&lt;&gt;"",Table1[[#This Row],[Posting Date]],"")</f>
        <v/>
      </c>
      <c r="AJ2442" s="46"/>
      <c r="AK2442" s="46" t="str">
        <f>IF(Table1[[#This Row],[Description]]&lt;&gt;"",Table1[[#This Row],[Description]],"")</f>
        <v/>
      </c>
      <c r="AL2442" s="46" t="str">
        <f>IF(Table1[[#This Row],[Posting Date]]&lt;&gt;"",Table1[[#This Row],[Reference Number]],"")</f>
        <v/>
      </c>
      <c r="AM2442" s="46" t="str">
        <f>TRIM(Table1[[#This Row],[Line '#]])</f>
        <v/>
      </c>
      <c r="AN2442" s="46" t="str">
        <f>TRIM(Table1[[#This Row],[Account]])</f>
        <v/>
      </c>
      <c r="AO2442" s="46" t="str">
        <f>IF(Table1[[#This Row],[Posting Date]]&lt;&gt;"",$D$5,"")</f>
        <v/>
      </c>
      <c r="AP2442" s="46" t="str">
        <f>TRIM(Table1[[#This Row],[Departments-Prgrams]])</f>
        <v/>
      </c>
      <c r="AQ2442" s="46" t="str">
        <f>TRIM(Table1[[#This Row],[Grant]])</f>
        <v/>
      </c>
      <c r="AR2442" s="46" t="str">
        <f>TRIM(Table1[[#This Row],[Staff ID]])</f>
        <v/>
      </c>
      <c r="AS2442" s="46" t="str">
        <f>IF(TRIM(Table1[[#This Row],[Budget Code]])=0,"",TRIM(Table1[[#This Row],[Budget Code]]))</f>
        <v/>
      </c>
      <c r="AT2442" s="46" t="str">
        <f>IF(Table1[[#This Row],[Line Description]]&lt;&gt;"",Table1[[#This Row],[Line Description]],"")</f>
        <v/>
      </c>
      <c r="AU2442" s="46" t="str">
        <f>IF(Table1[[#This Row],[Cur_Amount Debit]]&gt;0,ROUND(Table1[[#This Row],[Cur_Amount Debit]],2),"")</f>
        <v/>
      </c>
      <c r="AV2442" s="46" t="str">
        <f>IF(Table1[[#This Row],[Cur_Amount Credit]]&gt;0,ROUND(Table1[[#This Row],[Cur_Amount Credit]],2),"")</f>
        <v/>
      </c>
      <c r="AW2442" s="46" t="str">
        <f>LEFT(Table1[[#This Row],[Cur]],3)</f>
        <v/>
      </c>
      <c r="AX2442" s="59"/>
      <c r="AY2442" s="46"/>
      <c r="AZ2442" s="46" t="str">
        <f>IF(Table1[[#This Row],[Cur]]&lt;&gt;"",IF(Table1[[#This Row],[Cur]]="USD","",ExchangeRate),"")</f>
        <v/>
      </c>
      <c r="BA2442" s="46" t="str">
        <f>IF(Table1[[#This Row],[Grant]]&lt;&gt;"",VLOOKUP(Table1[[#This Row],[Grant]],Grants!B:D,3),"")</f>
        <v/>
      </c>
      <c r="BB2442" s="46" t="str">
        <f>TRIM(Table1[[#This Row],[Vendor ID]])</f>
        <v/>
      </c>
      <c r="BC2442">
        <f>IF(Table1[[#This Row],[Reference Number]]=Q2441,BC2441,BC2441+1)</f>
        <v>2</v>
      </c>
    </row>
    <row r="2443" spans="1:55" ht="11.25" hidden="1" customHeight="1">
      <c r="A2443" s="1"/>
      <c r="B2443" s="88" t="str">
        <f>IF(Table1[[#This Row],[Posting Date]]&lt;&gt;"",IF(Table1[[#This Row],[Reference Number]]=Q2442,B2442+1,1),"")</f>
        <v/>
      </c>
      <c r="C2443" s="61"/>
      <c r="D2443" s="61"/>
      <c r="E2443" s="218"/>
      <c r="F2443" s="143" t="str">
        <f>IFERROR(IF(VLOOKUP(Table1[[#This Row],[Budget Code Description]],Dimentions!$X$6:$AC$132,2,FALSE)="","",VLOOKUP(Table1[[#This Row],[Budget Code Description]],Dimentions!$X$6:$AC$132,2,FALSE)),"")</f>
        <v/>
      </c>
      <c r="G2443" s="143" t="str">
        <f>IFERROR(VLOOKUP(Table1[[#This Row],[Budget Code Description]],Dimentions!$X$6:$AC$132,3,FALSE),"")</f>
        <v/>
      </c>
      <c r="H2443" s="64" t="str">
        <f>IFERROR(VLOOKUP(Table1[[#This Row],[Account]],Dimentions!$S$6:$V$233,2,FALSE),"")</f>
        <v/>
      </c>
      <c r="I2443" s="62">
        <f>_xlfn.NUMBERVALUE(LEFT(Table1[[#This Row],[Account]],1))</f>
        <v>0</v>
      </c>
      <c r="J2443" s="62" t="str">
        <f>IFERROR(VLOOKUP(Table1[[#This Row],[Budget Code Description]],Table6[#All],7,FALSE),"")</f>
        <v/>
      </c>
      <c r="K2443" s="143" t="str">
        <f>IFERROR(VLOOKUP(Table1[[#This Row],[Budget Code Description]],Table6[#All],8,FALSE),"")</f>
        <v/>
      </c>
      <c r="L2443" s="63"/>
      <c r="M2443" s="65" t="str">
        <f>IFERROR(VLOOKUP(Table1[[#This Row],[Staff ID]],Table2[],2,FALSE),"")</f>
        <v/>
      </c>
      <c r="N2443" s="211" t="str">
        <f>IFERROR(IF(VLOOKUP(Table1[[#This Row],[Budget Code Description]],Dimentions!$X$6:$AC$97,4,FALSE)="","",VLOOKUP(Table1[[#This Row],[Budget Code Description]],Dimentions!$X$6:$AC$97,4,FALSE)),"")</f>
        <v/>
      </c>
      <c r="O2443" s="65" t="str">
        <f>IFERROR(VLOOKUP(Table1[[#This Row],[Vendor ID]],Table549[],2,FALSE),"")</f>
        <v/>
      </c>
      <c r="P2443" s="63"/>
      <c r="Q2443" s="143" t="str">
        <f>IF(Table1[[#This Row],[Posting Date]]&lt;&gt;"",$D$9,"")</f>
        <v/>
      </c>
      <c r="R2443" s="159" t="str">
        <f>IF(Table1[[#This Row],[Posting Date]]&lt;&gt;"",$D$10,"")</f>
        <v/>
      </c>
      <c r="S2443" s="66"/>
      <c r="T2443" s="63"/>
      <c r="U2443" s="67"/>
      <c r="V2443" s="67"/>
      <c r="W2443" s="67" t="str">
        <f t="shared" si="38"/>
        <v/>
      </c>
      <c r="X2443" s="161" t="str">
        <f>IF(E2443="","",(IF(Table1[[#This Row],[Cur]]="USD",Table1[[#This Row],[Cur_Amount Debit]],Table1[[#This Row],[Cur_Amount Debit]]/Table1[[#This Row],[Exchange Rate]])))</f>
        <v/>
      </c>
      <c r="Y2443" s="161" t="str">
        <f>IF(E2443="","",(IF(Table1[[#This Row],[Cur]]="USD",Table1[[#This Row],[Cur_Amount Credit]],Table1[[#This Row],[Cur_Amount Credit]]/ExchangeRate)))</f>
        <v/>
      </c>
      <c r="Z2443" s="203" t="str">
        <f>IF(E2443="","",(Table1[[#This Row],[Debit USD]]-Table1[[#This Row],[Credit USD]]))</f>
        <v/>
      </c>
      <c r="AA2443" s="122"/>
      <c r="AB2443" s="1"/>
      <c r="AC2443" s="15"/>
      <c r="AD2443" s="15" t="str">
        <f>IF(AND(OR(Table1[[#This Row],[Account]]="15030",Table1[[#This Row],[Account]]="15035",Table1[[#This Row],[Account]]="20150"),Table1[[#This Row],[Vendor ID]]=""),1,"")</f>
        <v/>
      </c>
      <c r="AE2443" s="15"/>
      <c r="AF2443" s="15"/>
      <c r="AG2443" s="15"/>
      <c r="AH2443" s="46" t="str">
        <f>IF(Table1[[#This Row],[Posting Date]]&lt;&gt;"","GJ-"&amp;CountryID,"")</f>
        <v/>
      </c>
      <c r="AI2443" s="59" t="str">
        <f>IF(Table1[[#This Row],[Posting Date]]&lt;&gt;"",Table1[[#This Row],[Posting Date]],"")</f>
        <v/>
      </c>
      <c r="AJ2443" s="46"/>
      <c r="AK2443" s="46" t="str">
        <f>IF(Table1[[#This Row],[Description]]&lt;&gt;"",Table1[[#This Row],[Description]],"")</f>
        <v/>
      </c>
      <c r="AL2443" s="46" t="str">
        <f>IF(Table1[[#This Row],[Posting Date]]&lt;&gt;"",Table1[[#This Row],[Reference Number]],"")</f>
        <v/>
      </c>
      <c r="AM2443" s="46" t="str">
        <f>TRIM(Table1[[#This Row],[Line '#]])</f>
        <v/>
      </c>
      <c r="AN2443" s="46" t="str">
        <f>TRIM(Table1[[#This Row],[Account]])</f>
        <v/>
      </c>
      <c r="AO2443" s="46" t="str">
        <f>IF(Table1[[#This Row],[Posting Date]]&lt;&gt;"",$D$5,"")</f>
        <v/>
      </c>
      <c r="AP2443" s="46" t="str">
        <f>TRIM(Table1[[#This Row],[Departments-Prgrams]])</f>
        <v/>
      </c>
      <c r="AQ2443" s="46" t="str">
        <f>TRIM(Table1[[#This Row],[Grant]])</f>
        <v/>
      </c>
      <c r="AR2443" s="46" t="str">
        <f>TRIM(Table1[[#This Row],[Staff ID]])</f>
        <v/>
      </c>
      <c r="AS2443" s="46" t="str">
        <f>IF(TRIM(Table1[[#This Row],[Budget Code]])=0,"",TRIM(Table1[[#This Row],[Budget Code]]))</f>
        <v/>
      </c>
      <c r="AT2443" s="46" t="str">
        <f>IF(Table1[[#This Row],[Line Description]]&lt;&gt;"",Table1[[#This Row],[Line Description]],"")</f>
        <v/>
      </c>
      <c r="AU2443" s="46" t="str">
        <f>IF(Table1[[#This Row],[Cur_Amount Debit]]&gt;0,ROUND(Table1[[#This Row],[Cur_Amount Debit]],2),"")</f>
        <v/>
      </c>
      <c r="AV2443" s="46" t="str">
        <f>IF(Table1[[#This Row],[Cur_Amount Credit]]&gt;0,ROUND(Table1[[#This Row],[Cur_Amount Credit]],2),"")</f>
        <v/>
      </c>
      <c r="AW2443" s="46" t="str">
        <f>LEFT(Table1[[#This Row],[Cur]],3)</f>
        <v/>
      </c>
      <c r="AX2443" s="59"/>
      <c r="AY2443" s="46"/>
      <c r="AZ2443" s="46" t="str">
        <f>IF(Table1[[#This Row],[Cur]]&lt;&gt;"",IF(Table1[[#This Row],[Cur]]="USD","",ExchangeRate),"")</f>
        <v/>
      </c>
      <c r="BA2443" s="46" t="str">
        <f>IF(Table1[[#This Row],[Grant]]&lt;&gt;"",VLOOKUP(Table1[[#This Row],[Grant]],Grants!B:D,3),"")</f>
        <v/>
      </c>
      <c r="BB2443" s="46" t="str">
        <f>TRIM(Table1[[#This Row],[Vendor ID]])</f>
        <v/>
      </c>
      <c r="BC2443">
        <f>IF(Table1[[#This Row],[Reference Number]]=Q2442,BC2442,BC2442+1)</f>
        <v>2</v>
      </c>
    </row>
    <row r="2444" spans="1:55" ht="11.25" hidden="1" customHeight="1">
      <c r="A2444" s="1"/>
      <c r="B2444" s="88" t="str">
        <f>IF(Table1[[#This Row],[Posting Date]]&lt;&gt;"",IF(Table1[[#This Row],[Reference Number]]=Q2443,B2443+1,1),"")</f>
        <v/>
      </c>
      <c r="C2444" s="61"/>
      <c r="D2444" s="61"/>
      <c r="E2444" s="218"/>
      <c r="F2444" s="143" t="str">
        <f>IFERROR(IF(VLOOKUP(Table1[[#This Row],[Budget Code Description]],Dimentions!$X$6:$AC$132,2,FALSE)="","",VLOOKUP(Table1[[#This Row],[Budget Code Description]],Dimentions!$X$6:$AC$132,2,FALSE)),"")</f>
        <v/>
      </c>
      <c r="G2444" s="143" t="str">
        <f>IFERROR(VLOOKUP(Table1[[#This Row],[Budget Code Description]],Dimentions!$X$6:$AC$132,3,FALSE),"")</f>
        <v/>
      </c>
      <c r="H2444" s="64" t="str">
        <f>IFERROR(VLOOKUP(Table1[[#This Row],[Account]],Dimentions!$S$6:$V$233,2,FALSE),"")</f>
        <v/>
      </c>
      <c r="I2444" s="62">
        <f>_xlfn.NUMBERVALUE(LEFT(Table1[[#This Row],[Account]],1))</f>
        <v>0</v>
      </c>
      <c r="J2444" s="62" t="str">
        <f>IFERROR(VLOOKUP(Table1[[#This Row],[Budget Code Description]],Table6[#All],7,FALSE),"")</f>
        <v/>
      </c>
      <c r="K2444" s="143" t="str">
        <f>IFERROR(VLOOKUP(Table1[[#This Row],[Budget Code Description]],Table6[#All],8,FALSE),"")</f>
        <v/>
      </c>
      <c r="L2444" s="63"/>
      <c r="M2444" s="65" t="str">
        <f>IFERROR(VLOOKUP(Table1[[#This Row],[Staff ID]],Table2[],2,FALSE),"")</f>
        <v/>
      </c>
      <c r="N2444" s="211" t="str">
        <f>IFERROR(IF(VLOOKUP(Table1[[#This Row],[Budget Code Description]],Dimentions!$X$6:$AC$97,4,FALSE)="","",VLOOKUP(Table1[[#This Row],[Budget Code Description]],Dimentions!$X$6:$AC$97,4,FALSE)),"")</f>
        <v/>
      </c>
      <c r="O2444" s="65" t="str">
        <f>IFERROR(VLOOKUP(Table1[[#This Row],[Vendor ID]],Table549[],2,FALSE),"")</f>
        <v/>
      </c>
      <c r="P2444" s="63"/>
      <c r="Q2444" s="143" t="str">
        <f>IF(Table1[[#This Row],[Posting Date]]&lt;&gt;"",$D$9,"")</f>
        <v/>
      </c>
      <c r="R2444" s="159" t="str">
        <f>IF(Table1[[#This Row],[Posting Date]]&lt;&gt;"",$D$10,"")</f>
        <v/>
      </c>
      <c r="S2444" s="66"/>
      <c r="T2444" s="63"/>
      <c r="U2444" s="67"/>
      <c r="V2444" s="67"/>
      <c r="W2444" s="67" t="str">
        <f t="shared" si="38"/>
        <v/>
      </c>
      <c r="X2444" s="161" t="str">
        <f>IF(E2444="","",(IF(Table1[[#This Row],[Cur]]="USD",Table1[[#This Row],[Cur_Amount Debit]],Table1[[#This Row],[Cur_Amount Debit]]/Table1[[#This Row],[Exchange Rate]])))</f>
        <v/>
      </c>
      <c r="Y2444" s="161" t="str">
        <f>IF(E2444="","",(IF(Table1[[#This Row],[Cur]]="USD",Table1[[#This Row],[Cur_Amount Credit]],Table1[[#This Row],[Cur_Amount Credit]]/ExchangeRate)))</f>
        <v/>
      </c>
      <c r="Z2444" s="203" t="str">
        <f>IF(E2444="","",(Table1[[#This Row],[Debit USD]]-Table1[[#This Row],[Credit USD]]))</f>
        <v/>
      </c>
      <c r="AA2444" s="122"/>
      <c r="AB2444" s="1"/>
      <c r="AC2444" s="15"/>
      <c r="AD2444" s="15" t="str">
        <f>IF(AND(OR(Table1[[#This Row],[Account]]="15030",Table1[[#This Row],[Account]]="15035",Table1[[#This Row],[Account]]="20150"),Table1[[#This Row],[Vendor ID]]=""),1,"")</f>
        <v/>
      </c>
      <c r="AE2444" s="15"/>
      <c r="AF2444" s="15"/>
      <c r="AG2444" s="15"/>
      <c r="AH2444" s="46" t="str">
        <f>IF(Table1[[#This Row],[Posting Date]]&lt;&gt;"","GJ-"&amp;CountryID,"")</f>
        <v/>
      </c>
      <c r="AI2444" s="59" t="str">
        <f>IF(Table1[[#This Row],[Posting Date]]&lt;&gt;"",Table1[[#This Row],[Posting Date]],"")</f>
        <v/>
      </c>
      <c r="AJ2444" s="46"/>
      <c r="AK2444" s="46" t="str">
        <f>IF(Table1[[#This Row],[Description]]&lt;&gt;"",Table1[[#This Row],[Description]],"")</f>
        <v/>
      </c>
      <c r="AL2444" s="46" t="str">
        <f>IF(Table1[[#This Row],[Posting Date]]&lt;&gt;"",Table1[[#This Row],[Reference Number]],"")</f>
        <v/>
      </c>
      <c r="AM2444" s="46" t="str">
        <f>TRIM(Table1[[#This Row],[Line '#]])</f>
        <v/>
      </c>
      <c r="AN2444" s="46" t="str">
        <f>TRIM(Table1[[#This Row],[Account]])</f>
        <v/>
      </c>
      <c r="AO2444" s="46" t="str">
        <f>IF(Table1[[#This Row],[Posting Date]]&lt;&gt;"",$D$5,"")</f>
        <v/>
      </c>
      <c r="AP2444" s="46" t="str">
        <f>TRIM(Table1[[#This Row],[Departments-Prgrams]])</f>
        <v/>
      </c>
      <c r="AQ2444" s="46" t="str">
        <f>TRIM(Table1[[#This Row],[Grant]])</f>
        <v/>
      </c>
      <c r="AR2444" s="46" t="str">
        <f>TRIM(Table1[[#This Row],[Staff ID]])</f>
        <v/>
      </c>
      <c r="AS2444" s="46" t="str">
        <f>IF(TRIM(Table1[[#This Row],[Budget Code]])=0,"",TRIM(Table1[[#This Row],[Budget Code]]))</f>
        <v/>
      </c>
      <c r="AT2444" s="46" t="str">
        <f>IF(Table1[[#This Row],[Line Description]]&lt;&gt;"",Table1[[#This Row],[Line Description]],"")</f>
        <v/>
      </c>
      <c r="AU2444" s="46" t="str">
        <f>IF(Table1[[#This Row],[Cur_Amount Debit]]&gt;0,ROUND(Table1[[#This Row],[Cur_Amount Debit]],2),"")</f>
        <v/>
      </c>
      <c r="AV2444" s="46" t="str">
        <f>IF(Table1[[#This Row],[Cur_Amount Credit]]&gt;0,ROUND(Table1[[#This Row],[Cur_Amount Credit]],2),"")</f>
        <v/>
      </c>
      <c r="AW2444" s="46" t="str">
        <f>LEFT(Table1[[#This Row],[Cur]],3)</f>
        <v/>
      </c>
      <c r="AX2444" s="59"/>
      <c r="AY2444" s="46"/>
      <c r="AZ2444" s="46" t="str">
        <f>IF(Table1[[#This Row],[Cur]]&lt;&gt;"",IF(Table1[[#This Row],[Cur]]="USD","",ExchangeRate),"")</f>
        <v/>
      </c>
      <c r="BA2444" s="46" t="str">
        <f>IF(Table1[[#This Row],[Grant]]&lt;&gt;"",VLOOKUP(Table1[[#This Row],[Grant]],Grants!B:D,3),"")</f>
        <v/>
      </c>
      <c r="BB2444" s="46" t="str">
        <f>TRIM(Table1[[#This Row],[Vendor ID]])</f>
        <v/>
      </c>
      <c r="BC2444">
        <f>IF(Table1[[#This Row],[Reference Number]]=Q2443,BC2443,BC2443+1)</f>
        <v>2</v>
      </c>
    </row>
    <row r="2445" spans="1:55" ht="11.25" hidden="1" customHeight="1">
      <c r="A2445" s="1"/>
      <c r="B2445" s="88" t="str">
        <f>IF(Table1[[#This Row],[Posting Date]]&lt;&gt;"",IF(Table1[[#This Row],[Reference Number]]=Q2444,B2444+1,1),"")</f>
        <v/>
      </c>
      <c r="C2445" s="61"/>
      <c r="D2445" s="61"/>
      <c r="E2445" s="218"/>
      <c r="F2445" s="143" t="str">
        <f>IFERROR(IF(VLOOKUP(Table1[[#This Row],[Budget Code Description]],Dimentions!$X$6:$AC$132,2,FALSE)="","",VLOOKUP(Table1[[#This Row],[Budget Code Description]],Dimentions!$X$6:$AC$132,2,FALSE)),"")</f>
        <v/>
      </c>
      <c r="G2445" s="143" t="str">
        <f>IFERROR(VLOOKUP(Table1[[#This Row],[Budget Code Description]],Dimentions!$X$6:$AC$132,3,FALSE),"")</f>
        <v/>
      </c>
      <c r="H2445" s="64" t="str">
        <f>IFERROR(VLOOKUP(Table1[[#This Row],[Account]],Dimentions!$S$6:$V$233,2,FALSE),"")</f>
        <v/>
      </c>
      <c r="I2445" s="62">
        <f>_xlfn.NUMBERVALUE(LEFT(Table1[[#This Row],[Account]],1))</f>
        <v>0</v>
      </c>
      <c r="J2445" s="62" t="str">
        <f>IFERROR(VLOOKUP(Table1[[#This Row],[Budget Code Description]],Table6[#All],7,FALSE),"")</f>
        <v/>
      </c>
      <c r="K2445" s="143" t="str">
        <f>IFERROR(VLOOKUP(Table1[[#This Row],[Budget Code Description]],Table6[#All],8,FALSE),"")</f>
        <v/>
      </c>
      <c r="L2445" s="63"/>
      <c r="M2445" s="65" t="str">
        <f>IFERROR(VLOOKUP(Table1[[#This Row],[Staff ID]],Table2[],2,FALSE),"")</f>
        <v/>
      </c>
      <c r="N2445" s="211" t="str">
        <f>IFERROR(IF(VLOOKUP(Table1[[#This Row],[Budget Code Description]],Dimentions!$X$6:$AC$97,4,FALSE)="","",VLOOKUP(Table1[[#This Row],[Budget Code Description]],Dimentions!$X$6:$AC$97,4,FALSE)),"")</f>
        <v/>
      </c>
      <c r="O2445" s="65" t="str">
        <f>IFERROR(VLOOKUP(Table1[[#This Row],[Vendor ID]],Table549[],2,FALSE),"")</f>
        <v/>
      </c>
      <c r="P2445" s="63"/>
      <c r="Q2445" s="143" t="str">
        <f>IF(Table1[[#This Row],[Posting Date]]&lt;&gt;"",$D$9,"")</f>
        <v/>
      </c>
      <c r="R2445" s="159" t="str">
        <f>IF(Table1[[#This Row],[Posting Date]]&lt;&gt;"",$D$10,"")</f>
        <v/>
      </c>
      <c r="S2445" s="66"/>
      <c r="T2445" s="63"/>
      <c r="U2445" s="67"/>
      <c r="V2445" s="67"/>
      <c r="W2445" s="67" t="str">
        <f t="shared" si="38"/>
        <v/>
      </c>
      <c r="X2445" s="161" t="str">
        <f>IF(E2445="","",(IF(Table1[[#This Row],[Cur]]="USD",Table1[[#This Row],[Cur_Amount Debit]],Table1[[#This Row],[Cur_Amount Debit]]/Table1[[#This Row],[Exchange Rate]])))</f>
        <v/>
      </c>
      <c r="Y2445" s="161" t="str">
        <f>IF(E2445="","",(IF(Table1[[#This Row],[Cur]]="USD",Table1[[#This Row],[Cur_Amount Credit]],Table1[[#This Row],[Cur_Amount Credit]]/ExchangeRate)))</f>
        <v/>
      </c>
      <c r="Z2445" s="203" t="str">
        <f>IF(E2445="","",(Table1[[#This Row],[Debit USD]]-Table1[[#This Row],[Credit USD]]))</f>
        <v/>
      </c>
      <c r="AA2445" s="122"/>
      <c r="AB2445" s="1"/>
      <c r="AC2445" s="15"/>
      <c r="AD2445" s="15" t="str">
        <f>IF(AND(OR(Table1[[#This Row],[Account]]="15030",Table1[[#This Row],[Account]]="15035",Table1[[#This Row],[Account]]="20150"),Table1[[#This Row],[Vendor ID]]=""),1,"")</f>
        <v/>
      </c>
      <c r="AE2445" s="15"/>
      <c r="AF2445" s="15"/>
      <c r="AG2445" s="15"/>
      <c r="AH2445" s="46" t="str">
        <f>IF(Table1[[#This Row],[Posting Date]]&lt;&gt;"","GJ-"&amp;CountryID,"")</f>
        <v/>
      </c>
      <c r="AI2445" s="59" t="str">
        <f>IF(Table1[[#This Row],[Posting Date]]&lt;&gt;"",Table1[[#This Row],[Posting Date]],"")</f>
        <v/>
      </c>
      <c r="AJ2445" s="46"/>
      <c r="AK2445" s="46" t="str">
        <f>IF(Table1[[#This Row],[Description]]&lt;&gt;"",Table1[[#This Row],[Description]],"")</f>
        <v/>
      </c>
      <c r="AL2445" s="46" t="str">
        <f>IF(Table1[[#This Row],[Posting Date]]&lt;&gt;"",Table1[[#This Row],[Reference Number]],"")</f>
        <v/>
      </c>
      <c r="AM2445" s="46" t="str">
        <f>TRIM(Table1[[#This Row],[Line '#]])</f>
        <v/>
      </c>
      <c r="AN2445" s="46" t="str">
        <f>TRIM(Table1[[#This Row],[Account]])</f>
        <v/>
      </c>
      <c r="AO2445" s="46" t="str">
        <f>IF(Table1[[#This Row],[Posting Date]]&lt;&gt;"",$D$5,"")</f>
        <v/>
      </c>
      <c r="AP2445" s="46" t="str">
        <f>TRIM(Table1[[#This Row],[Departments-Prgrams]])</f>
        <v/>
      </c>
      <c r="AQ2445" s="46" t="str">
        <f>TRIM(Table1[[#This Row],[Grant]])</f>
        <v/>
      </c>
      <c r="AR2445" s="46" t="str">
        <f>TRIM(Table1[[#This Row],[Staff ID]])</f>
        <v/>
      </c>
      <c r="AS2445" s="46" t="str">
        <f>IF(TRIM(Table1[[#This Row],[Budget Code]])=0,"",TRIM(Table1[[#This Row],[Budget Code]]))</f>
        <v/>
      </c>
      <c r="AT2445" s="46" t="str">
        <f>IF(Table1[[#This Row],[Line Description]]&lt;&gt;"",Table1[[#This Row],[Line Description]],"")</f>
        <v/>
      </c>
      <c r="AU2445" s="46" t="str">
        <f>IF(Table1[[#This Row],[Cur_Amount Debit]]&gt;0,ROUND(Table1[[#This Row],[Cur_Amount Debit]],2),"")</f>
        <v/>
      </c>
      <c r="AV2445" s="46" t="str">
        <f>IF(Table1[[#This Row],[Cur_Amount Credit]]&gt;0,ROUND(Table1[[#This Row],[Cur_Amount Credit]],2),"")</f>
        <v/>
      </c>
      <c r="AW2445" s="46" t="str">
        <f>LEFT(Table1[[#This Row],[Cur]],3)</f>
        <v/>
      </c>
      <c r="AX2445" s="59"/>
      <c r="AY2445" s="46"/>
      <c r="AZ2445" s="46" t="str">
        <f>IF(Table1[[#This Row],[Cur]]&lt;&gt;"",IF(Table1[[#This Row],[Cur]]="USD","",ExchangeRate),"")</f>
        <v/>
      </c>
      <c r="BA2445" s="46" t="str">
        <f>IF(Table1[[#This Row],[Grant]]&lt;&gt;"",VLOOKUP(Table1[[#This Row],[Grant]],Grants!B:D,3),"")</f>
        <v/>
      </c>
      <c r="BB2445" s="46" t="str">
        <f>TRIM(Table1[[#This Row],[Vendor ID]])</f>
        <v/>
      </c>
      <c r="BC2445">
        <f>IF(Table1[[#This Row],[Reference Number]]=Q2444,BC2444,BC2444+1)</f>
        <v>2</v>
      </c>
    </row>
    <row r="2446" spans="1:55" ht="11.25" hidden="1" customHeight="1">
      <c r="A2446" s="1"/>
      <c r="B2446" s="88" t="str">
        <f>IF(Table1[[#This Row],[Posting Date]]&lt;&gt;"",IF(Table1[[#This Row],[Reference Number]]=Q2445,B2445+1,1),"")</f>
        <v/>
      </c>
      <c r="C2446" s="61"/>
      <c r="D2446" s="61"/>
      <c r="E2446" s="218"/>
      <c r="F2446" s="143" t="str">
        <f>IFERROR(IF(VLOOKUP(Table1[[#This Row],[Budget Code Description]],Dimentions!$X$6:$AC$132,2,FALSE)="","",VLOOKUP(Table1[[#This Row],[Budget Code Description]],Dimentions!$X$6:$AC$132,2,FALSE)),"")</f>
        <v/>
      </c>
      <c r="G2446" s="143" t="str">
        <f>IFERROR(VLOOKUP(Table1[[#This Row],[Budget Code Description]],Dimentions!$X$6:$AC$132,3,FALSE),"")</f>
        <v/>
      </c>
      <c r="H2446" s="64" t="str">
        <f>IFERROR(VLOOKUP(Table1[[#This Row],[Account]],Dimentions!$S$6:$V$233,2,FALSE),"")</f>
        <v/>
      </c>
      <c r="I2446" s="62">
        <f>_xlfn.NUMBERVALUE(LEFT(Table1[[#This Row],[Account]],1))</f>
        <v>0</v>
      </c>
      <c r="J2446" s="62" t="str">
        <f>IFERROR(VLOOKUP(Table1[[#This Row],[Budget Code Description]],Table6[#All],7,FALSE),"")</f>
        <v/>
      </c>
      <c r="K2446" s="143" t="str">
        <f>IFERROR(VLOOKUP(Table1[[#This Row],[Budget Code Description]],Table6[#All],8,FALSE),"")</f>
        <v/>
      </c>
      <c r="L2446" s="63"/>
      <c r="M2446" s="65" t="str">
        <f>IFERROR(VLOOKUP(Table1[[#This Row],[Staff ID]],Table2[],2,FALSE),"")</f>
        <v/>
      </c>
      <c r="N2446" s="211" t="str">
        <f>IFERROR(IF(VLOOKUP(Table1[[#This Row],[Budget Code Description]],Dimentions!$X$6:$AC$97,4,FALSE)="","",VLOOKUP(Table1[[#This Row],[Budget Code Description]],Dimentions!$X$6:$AC$97,4,FALSE)),"")</f>
        <v/>
      </c>
      <c r="O2446" s="65" t="str">
        <f>IFERROR(VLOOKUP(Table1[[#This Row],[Vendor ID]],Table549[],2,FALSE),"")</f>
        <v/>
      </c>
      <c r="P2446" s="63"/>
      <c r="Q2446" s="143" t="str">
        <f>IF(Table1[[#This Row],[Posting Date]]&lt;&gt;"",$D$9,"")</f>
        <v/>
      </c>
      <c r="R2446" s="159" t="str">
        <f>IF(Table1[[#This Row],[Posting Date]]&lt;&gt;"",$D$10,"")</f>
        <v/>
      </c>
      <c r="S2446" s="66"/>
      <c r="T2446" s="63"/>
      <c r="U2446" s="67"/>
      <c r="V2446" s="67"/>
      <c r="W2446" s="67" t="str">
        <f t="shared" si="38"/>
        <v/>
      </c>
      <c r="X2446" s="161" t="str">
        <f>IF(E2446="","",(IF(Table1[[#This Row],[Cur]]="USD",Table1[[#This Row],[Cur_Amount Debit]],Table1[[#This Row],[Cur_Amount Debit]]/Table1[[#This Row],[Exchange Rate]])))</f>
        <v/>
      </c>
      <c r="Y2446" s="161" t="str">
        <f>IF(E2446="","",(IF(Table1[[#This Row],[Cur]]="USD",Table1[[#This Row],[Cur_Amount Credit]],Table1[[#This Row],[Cur_Amount Credit]]/ExchangeRate)))</f>
        <v/>
      </c>
      <c r="Z2446" s="203" t="str">
        <f>IF(E2446="","",(Table1[[#This Row],[Debit USD]]-Table1[[#This Row],[Credit USD]]))</f>
        <v/>
      </c>
      <c r="AA2446" s="122"/>
      <c r="AB2446" s="1"/>
      <c r="AC2446" s="15"/>
      <c r="AD2446" s="15" t="str">
        <f>IF(AND(OR(Table1[[#This Row],[Account]]="15030",Table1[[#This Row],[Account]]="15035",Table1[[#This Row],[Account]]="20150"),Table1[[#This Row],[Vendor ID]]=""),1,"")</f>
        <v/>
      </c>
      <c r="AE2446" s="15"/>
      <c r="AF2446" s="15"/>
      <c r="AG2446" s="15"/>
      <c r="AH2446" s="46" t="str">
        <f>IF(Table1[[#This Row],[Posting Date]]&lt;&gt;"","GJ-"&amp;CountryID,"")</f>
        <v/>
      </c>
      <c r="AI2446" s="59" t="str">
        <f>IF(Table1[[#This Row],[Posting Date]]&lt;&gt;"",Table1[[#This Row],[Posting Date]],"")</f>
        <v/>
      </c>
      <c r="AJ2446" s="46"/>
      <c r="AK2446" s="46" t="str">
        <f>IF(Table1[[#This Row],[Description]]&lt;&gt;"",Table1[[#This Row],[Description]],"")</f>
        <v/>
      </c>
      <c r="AL2446" s="46" t="str">
        <f>IF(Table1[[#This Row],[Posting Date]]&lt;&gt;"",Table1[[#This Row],[Reference Number]],"")</f>
        <v/>
      </c>
      <c r="AM2446" s="46" t="str">
        <f>TRIM(Table1[[#This Row],[Line '#]])</f>
        <v/>
      </c>
      <c r="AN2446" s="46" t="str">
        <f>TRIM(Table1[[#This Row],[Account]])</f>
        <v/>
      </c>
      <c r="AO2446" s="46" t="str">
        <f>IF(Table1[[#This Row],[Posting Date]]&lt;&gt;"",$D$5,"")</f>
        <v/>
      </c>
      <c r="AP2446" s="46" t="str">
        <f>TRIM(Table1[[#This Row],[Departments-Prgrams]])</f>
        <v/>
      </c>
      <c r="AQ2446" s="46" t="str">
        <f>TRIM(Table1[[#This Row],[Grant]])</f>
        <v/>
      </c>
      <c r="AR2446" s="46" t="str">
        <f>TRIM(Table1[[#This Row],[Staff ID]])</f>
        <v/>
      </c>
      <c r="AS2446" s="46" t="str">
        <f>IF(TRIM(Table1[[#This Row],[Budget Code]])=0,"",TRIM(Table1[[#This Row],[Budget Code]]))</f>
        <v/>
      </c>
      <c r="AT2446" s="46" t="str">
        <f>IF(Table1[[#This Row],[Line Description]]&lt;&gt;"",Table1[[#This Row],[Line Description]],"")</f>
        <v/>
      </c>
      <c r="AU2446" s="46" t="str">
        <f>IF(Table1[[#This Row],[Cur_Amount Debit]]&gt;0,ROUND(Table1[[#This Row],[Cur_Amount Debit]],2),"")</f>
        <v/>
      </c>
      <c r="AV2446" s="46" t="str">
        <f>IF(Table1[[#This Row],[Cur_Amount Credit]]&gt;0,ROUND(Table1[[#This Row],[Cur_Amount Credit]],2),"")</f>
        <v/>
      </c>
      <c r="AW2446" s="46" t="str">
        <f>LEFT(Table1[[#This Row],[Cur]],3)</f>
        <v/>
      </c>
      <c r="AX2446" s="59"/>
      <c r="AY2446" s="46"/>
      <c r="AZ2446" s="46" t="str">
        <f>IF(Table1[[#This Row],[Cur]]&lt;&gt;"",IF(Table1[[#This Row],[Cur]]="USD","",ExchangeRate),"")</f>
        <v/>
      </c>
      <c r="BA2446" s="46" t="str">
        <f>IF(Table1[[#This Row],[Grant]]&lt;&gt;"",VLOOKUP(Table1[[#This Row],[Grant]],Grants!B:D,3),"")</f>
        <v/>
      </c>
      <c r="BB2446" s="46" t="str">
        <f>TRIM(Table1[[#This Row],[Vendor ID]])</f>
        <v/>
      </c>
      <c r="BC2446">
        <f>IF(Table1[[#This Row],[Reference Number]]=Q2445,BC2445,BC2445+1)</f>
        <v>2</v>
      </c>
    </row>
    <row r="2447" spans="1:55" ht="11.25" hidden="1" customHeight="1">
      <c r="A2447" s="1"/>
      <c r="B2447" s="88" t="str">
        <f>IF(Table1[[#This Row],[Posting Date]]&lt;&gt;"",IF(Table1[[#This Row],[Reference Number]]=Q2446,B2446+1,1),"")</f>
        <v/>
      </c>
      <c r="C2447" s="61"/>
      <c r="D2447" s="61"/>
      <c r="E2447" s="218"/>
      <c r="F2447" s="143" t="str">
        <f>IFERROR(IF(VLOOKUP(Table1[[#This Row],[Budget Code Description]],Dimentions!$X$6:$AC$132,2,FALSE)="","",VLOOKUP(Table1[[#This Row],[Budget Code Description]],Dimentions!$X$6:$AC$132,2,FALSE)),"")</f>
        <v/>
      </c>
      <c r="G2447" s="143" t="str">
        <f>IFERROR(VLOOKUP(Table1[[#This Row],[Budget Code Description]],Dimentions!$X$6:$AC$132,3,FALSE),"")</f>
        <v/>
      </c>
      <c r="H2447" s="64" t="str">
        <f>IFERROR(VLOOKUP(Table1[[#This Row],[Account]],Dimentions!$S$6:$V$233,2,FALSE),"")</f>
        <v/>
      </c>
      <c r="I2447" s="62">
        <f>_xlfn.NUMBERVALUE(LEFT(Table1[[#This Row],[Account]],1))</f>
        <v>0</v>
      </c>
      <c r="J2447" s="62" t="str">
        <f>IFERROR(VLOOKUP(Table1[[#This Row],[Budget Code Description]],Table6[#All],7,FALSE),"")</f>
        <v/>
      </c>
      <c r="K2447" s="143" t="str">
        <f>IFERROR(VLOOKUP(Table1[[#This Row],[Budget Code Description]],Table6[#All],8,FALSE),"")</f>
        <v/>
      </c>
      <c r="L2447" s="63"/>
      <c r="M2447" s="65" t="str">
        <f>IFERROR(VLOOKUP(Table1[[#This Row],[Staff ID]],Table2[],2,FALSE),"")</f>
        <v/>
      </c>
      <c r="N2447" s="211" t="str">
        <f>IFERROR(IF(VLOOKUP(Table1[[#This Row],[Budget Code Description]],Dimentions!$X$6:$AC$97,4,FALSE)="","",VLOOKUP(Table1[[#This Row],[Budget Code Description]],Dimentions!$X$6:$AC$97,4,FALSE)),"")</f>
        <v/>
      </c>
      <c r="O2447" s="65" t="str">
        <f>IFERROR(VLOOKUP(Table1[[#This Row],[Vendor ID]],Table549[],2,FALSE),"")</f>
        <v/>
      </c>
      <c r="P2447" s="63"/>
      <c r="Q2447" s="143" t="str">
        <f>IF(Table1[[#This Row],[Posting Date]]&lt;&gt;"",$D$9,"")</f>
        <v/>
      </c>
      <c r="R2447" s="159" t="str">
        <f>IF(Table1[[#This Row],[Posting Date]]&lt;&gt;"",$D$10,"")</f>
        <v/>
      </c>
      <c r="S2447" s="66"/>
      <c r="T2447" s="63"/>
      <c r="U2447" s="67"/>
      <c r="V2447" s="67"/>
      <c r="W2447" s="67" t="str">
        <f t="shared" si="38"/>
        <v/>
      </c>
      <c r="X2447" s="161" t="str">
        <f>IF(E2447="","",(IF(Table1[[#This Row],[Cur]]="USD",Table1[[#This Row],[Cur_Amount Debit]],Table1[[#This Row],[Cur_Amount Debit]]/Table1[[#This Row],[Exchange Rate]])))</f>
        <v/>
      </c>
      <c r="Y2447" s="161" t="str">
        <f>IF(E2447="","",(IF(Table1[[#This Row],[Cur]]="USD",Table1[[#This Row],[Cur_Amount Credit]],Table1[[#This Row],[Cur_Amount Credit]]/ExchangeRate)))</f>
        <v/>
      </c>
      <c r="Z2447" s="203" t="str">
        <f>IF(E2447="","",(Table1[[#This Row],[Debit USD]]-Table1[[#This Row],[Credit USD]]))</f>
        <v/>
      </c>
      <c r="AA2447" s="122"/>
      <c r="AB2447" s="1"/>
      <c r="AC2447" s="15"/>
      <c r="AD2447" s="15" t="str">
        <f>IF(AND(OR(Table1[[#This Row],[Account]]="15030",Table1[[#This Row],[Account]]="15035",Table1[[#This Row],[Account]]="20150"),Table1[[#This Row],[Vendor ID]]=""),1,"")</f>
        <v/>
      </c>
      <c r="AE2447" s="15"/>
      <c r="AF2447" s="15"/>
      <c r="AG2447" s="15"/>
      <c r="AH2447" s="46" t="str">
        <f>IF(Table1[[#This Row],[Posting Date]]&lt;&gt;"","GJ-"&amp;CountryID,"")</f>
        <v/>
      </c>
      <c r="AI2447" s="59" t="str">
        <f>IF(Table1[[#This Row],[Posting Date]]&lt;&gt;"",Table1[[#This Row],[Posting Date]],"")</f>
        <v/>
      </c>
      <c r="AJ2447" s="46"/>
      <c r="AK2447" s="46" t="str">
        <f>IF(Table1[[#This Row],[Description]]&lt;&gt;"",Table1[[#This Row],[Description]],"")</f>
        <v/>
      </c>
      <c r="AL2447" s="46" t="str">
        <f>IF(Table1[[#This Row],[Posting Date]]&lt;&gt;"",Table1[[#This Row],[Reference Number]],"")</f>
        <v/>
      </c>
      <c r="AM2447" s="46" t="str">
        <f>TRIM(Table1[[#This Row],[Line '#]])</f>
        <v/>
      </c>
      <c r="AN2447" s="46" t="str">
        <f>TRIM(Table1[[#This Row],[Account]])</f>
        <v/>
      </c>
      <c r="AO2447" s="46" t="str">
        <f>IF(Table1[[#This Row],[Posting Date]]&lt;&gt;"",$D$5,"")</f>
        <v/>
      </c>
      <c r="AP2447" s="46" t="str">
        <f>TRIM(Table1[[#This Row],[Departments-Prgrams]])</f>
        <v/>
      </c>
      <c r="AQ2447" s="46" t="str">
        <f>TRIM(Table1[[#This Row],[Grant]])</f>
        <v/>
      </c>
      <c r="AR2447" s="46" t="str">
        <f>TRIM(Table1[[#This Row],[Staff ID]])</f>
        <v/>
      </c>
      <c r="AS2447" s="46" t="str">
        <f>IF(TRIM(Table1[[#This Row],[Budget Code]])=0,"",TRIM(Table1[[#This Row],[Budget Code]]))</f>
        <v/>
      </c>
      <c r="AT2447" s="46" t="str">
        <f>IF(Table1[[#This Row],[Line Description]]&lt;&gt;"",Table1[[#This Row],[Line Description]],"")</f>
        <v/>
      </c>
      <c r="AU2447" s="46" t="str">
        <f>IF(Table1[[#This Row],[Cur_Amount Debit]]&gt;0,ROUND(Table1[[#This Row],[Cur_Amount Debit]],2),"")</f>
        <v/>
      </c>
      <c r="AV2447" s="46" t="str">
        <f>IF(Table1[[#This Row],[Cur_Amount Credit]]&gt;0,ROUND(Table1[[#This Row],[Cur_Amount Credit]],2),"")</f>
        <v/>
      </c>
      <c r="AW2447" s="46" t="str">
        <f>LEFT(Table1[[#This Row],[Cur]],3)</f>
        <v/>
      </c>
      <c r="AX2447" s="59"/>
      <c r="AY2447" s="46"/>
      <c r="AZ2447" s="46" t="str">
        <f>IF(Table1[[#This Row],[Cur]]&lt;&gt;"",IF(Table1[[#This Row],[Cur]]="USD","",ExchangeRate),"")</f>
        <v/>
      </c>
      <c r="BA2447" s="46" t="str">
        <f>IF(Table1[[#This Row],[Grant]]&lt;&gt;"",VLOOKUP(Table1[[#This Row],[Grant]],Grants!B:D,3),"")</f>
        <v/>
      </c>
      <c r="BB2447" s="46" t="str">
        <f>TRIM(Table1[[#This Row],[Vendor ID]])</f>
        <v/>
      </c>
      <c r="BC2447">
        <f>IF(Table1[[#This Row],[Reference Number]]=Q2446,BC2446,BC2446+1)</f>
        <v>2</v>
      </c>
    </row>
    <row r="2448" spans="1:55" ht="11.25" hidden="1" customHeight="1">
      <c r="A2448" s="1"/>
      <c r="B2448" s="88" t="str">
        <f>IF(Table1[[#This Row],[Posting Date]]&lt;&gt;"",IF(Table1[[#This Row],[Reference Number]]=Q2447,B2447+1,1),"")</f>
        <v/>
      </c>
      <c r="C2448" s="61"/>
      <c r="D2448" s="61"/>
      <c r="E2448" s="218"/>
      <c r="F2448" s="143" t="str">
        <f>IFERROR(IF(VLOOKUP(Table1[[#This Row],[Budget Code Description]],Dimentions!$X$6:$AC$132,2,FALSE)="","",VLOOKUP(Table1[[#This Row],[Budget Code Description]],Dimentions!$X$6:$AC$132,2,FALSE)),"")</f>
        <v/>
      </c>
      <c r="G2448" s="143" t="str">
        <f>IFERROR(VLOOKUP(Table1[[#This Row],[Budget Code Description]],Dimentions!$X$6:$AC$132,3,FALSE),"")</f>
        <v/>
      </c>
      <c r="H2448" s="64" t="str">
        <f>IFERROR(VLOOKUP(Table1[[#This Row],[Account]],Dimentions!$S$6:$V$233,2,FALSE),"")</f>
        <v/>
      </c>
      <c r="I2448" s="62">
        <f>_xlfn.NUMBERVALUE(LEFT(Table1[[#This Row],[Account]],1))</f>
        <v>0</v>
      </c>
      <c r="J2448" s="62" t="str">
        <f>IFERROR(VLOOKUP(Table1[[#This Row],[Budget Code Description]],Table6[#All],7,FALSE),"")</f>
        <v/>
      </c>
      <c r="K2448" s="143" t="str">
        <f>IFERROR(VLOOKUP(Table1[[#This Row],[Budget Code Description]],Table6[#All],8,FALSE),"")</f>
        <v/>
      </c>
      <c r="L2448" s="63"/>
      <c r="M2448" s="65" t="str">
        <f>IFERROR(VLOOKUP(Table1[[#This Row],[Staff ID]],Table2[],2,FALSE),"")</f>
        <v/>
      </c>
      <c r="N2448" s="211" t="str">
        <f>IFERROR(IF(VLOOKUP(Table1[[#This Row],[Budget Code Description]],Dimentions!$X$6:$AC$97,4,FALSE)="","",VLOOKUP(Table1[[#This Row],[Budget Code Description]],Dimentions!$X$6:$AC$97,4,FALSE)),"")</f>
        <v/>
      </c>
      <c r="O2448" s="65" t="str">
        <f>IFERROR(VLOOKUP(Table1[[#This Row],[Vendor ID]],Table549[],2,FALSE),"")</f>
        <v/>
      </c>
      <c r="P2448" s="63"/>
      <c r="Q2448" s="143" t="str">
        <f>IF(Table1[[#This Row],[Posting Date]]&lt;&gt;"",$D$9,"")</f>
        <v/>
      </c>
      <c r="R2448" s="159" t="str">
        <f>IF(Table1[[#This Row],[Posting Date]]&lt;&gt;"",$D$10,"")</f>
        <v/>
      </c>
      <c r="S2448" s="66"/>
      <c r="T2448" s="63"/>
      <c r="U2448" s="67"/>
      <c r="V2448" s="67"/>
      <c r="W2448" s="67" t="str">
        <f t="shared" si="38"/>
        <v/>
      </c>
      <c r="X2448" s="161" t="str">
        <f>IF(E2448="","",(IF(Table1[[#This Row],[Cur]]="USD",Table1[[#This Row],[Cur_Amount Debit]],Table1[[#This Row],[Cur_Amount Debit]]/Table1[[#This Row],[Exchange Rate]])))</f>
        <v/>
      </c>
      <c r="Y2448" s="161" t="str">
        <f>IF(E2448="","",(IF(Table1[[#This Row],[Cur]]="USD",Table1[[#This Row],[Cur_Amount Credit]],Table1[[#This Row],[Cur_Amount Credit]]/ExchangeRate)))</f>
        <v/>
      </c>
      <c r="Z2448" s="203" t="str">
        <f>IF(E2448="","",(Table1[[#This Row],[Debit USD]]-Table1[[#This Row],[Credit USD]]))</f>
        <v/>
      </c>
      <c r="AA2448" s="122"/>
      <c r="AB2448" s="1"/>
      <c r="AC2448" s="15"/>
      <c r="AD2448" s="15" t="str">
        <f>IF(AND(OR(Table1[[#This Row],[Account]]="15030",Table1[[#This Row],[Account]]="15035",Table1[[#This Row],[Account]]="20150"),Table1[[#This Row],[Vendor ID]]=""),1,"")</f>
        <v/>
      </c>
      <c r="AE2448" s="15"/>
      <c r="AF2448" s="15"/>
      <c r="AG2448" s="15"/>
      <c r="AH2448" s="46" t="str">
        <f>IF(Table1[[#This Row],[Posting Date]]&lt;&gt;"","GJ-"&amp;CountryID,"")</f>
        <v/>
      </c>
      <c r="AI2448" s="59" t="str">
        <f>IF(Table1[[#This Row],[Posting Date]]&lt;&gt;"",Table1[[#This Row],[Posting Date]],"")</f>
        <v/>
      </c>
      <c r="AJ2448" s="46"/>
      <c r="AK2448" s="46" t="str">
        <f>IF(Table1[[#This Row],[Description]]&lt;&gt;"",Table1[[#This Row],[Description]],"")</f>
        <v/>
      </c>
      <c r="AL2448" s="46" t="str">
        <f>IF(Table1[[#This Row],[Posting Date]]&lt;&gt;"",Table1[[#This Row],[Reference Number]],"")</f>
        <v/>
      </c>
      <c r="AM2448" s="46" t="str">
        <f>TRIM(Table1[[#This Row],[Line '#]])</f>
        <v/>
      </c>
      <c r="AN2448" s="46" t="str">
        <f>TRIM(Table1[[#This Row],[Account]])</f>
        <v/>
      </c>
      <c r="AO2448" s="46" t="str">
        <f>IF(Table1[[#This Row],[Posting Date]]&lt;&gt;"",$D$5,"")</f>
        <v/>
      </c>
      <c r="AP2448" s="46" t="str">
        <f>TRIM(Table1[[#This Row],[Departments-Prgrams]])</f>
        <v/>
      </c>
      <c r="AQ2448" s="46" t="str">
        <f>TRIM(Table1[[#This Row],[Grant]])</f>
        <v/>
      </c>
      <c r="AR2448" s="46" t="str">
        <f>TRIM(Table1[[#This Row],[Staff ID]])</f>
        <v/>
      </c>
      <c r="AS2448" s="46" t="str">
        <f>IF(TRIM(Table1[[#This Row],[Budget Code]])=0,"",TRIM(Table1[[#This Row],[Budget Code]]))</f>
        <v/>
      </c>
      <c r="AT2448" s="46" t="str">
        <f>IF(Table1[[#This Row],[Line Description]]&lt;&gt;"",Table1[[#This Row],[Line Description]],"")</f>
        <v/>
      </c>
      <c r="AU2448" s="46" t="str">
        <f>IF(Table1[[#This Row],[Cur_Amount Debit]]&gt;0,ROUND(Table1[[#This Row],[Cur_Amount Debit]],2),"")</f>
        <v/>
      </c>
      <c r="AV2448" s="46" t="str">
        <f>IF(Table1[[#This Row],[Cur_Amount Credit]]&gt;0,ROUND(Table1[[#This Row],[Cur_Amount Credit]],2),"")</f>
        <v/>
      </c>
      <c r="AW2448" s="46" t="str">
        <f>LEFT(Table1[[#This Row],[Cur]],3)</f>
        <v/>
      </c>
      <c r="AX2448" s="59"/>
      <c r="AY2448" s="46"/>
      <c r="AZ2448" s="46" t="str">
        <f>IF(Table1[[#This Row],[Cur]]&lt;&gt;"",IF(Table1[[#This Row],[Cur]]="USD","",ExchangeRate),"")</f>
        <v/>
      </c>
      <c r="BA2448" s="46" t="str">
        <f>IF(Table1[[#This Row],[Grant]]&lt;&gt;"",VLOOKUP(Table1[[#This Row],[Grant]],Grants!B:D,3),"")</f>
        <v/>
      </c>
      <c r="BB2448" s="46" t="str">
        <f>TRIM(Table1[[#This Row],[Vendor ID]])</f>
        <v/>
      </c>
      <c r="BC2448">
        <f>IF(Table1[[#This Row],[Reference Number]]=Q2447,BC2447,BC2447+1)</f>
        <v>2</v>
      </c>
    </row>
    <row r="2449" spans="1:55" ht="11.25" hidden="1" customHeight="1">
      <c r="A2449" s="1"/>
      <c r="B2449" s="88" t="str">
        <f>IF(Table1[[#This Row],[Posting Date]]&lt;&gt;"",IF(Table1[[#This Row],[Reference Number]]=Q2448,B2448+1,1),"")</f>
        <v/>
      </c>
      <c r="C2449" s="61"/>
      <c r="D2449" s="61"/>
      <c r="E2449" s="218"/>
      <c r="F2449" s="143" t="str">
        <f>IFERROR(IF(VLOOKUP(Table1[[#This Row],[Budget Code Description]],Dimentions!$X$6:$AC$132,2,FALSE)="","",VLOOKUP(Table1[[#This Row],[Budget Code Description]],Dimentions!$X$6:$AC$132,2,FALSE)),"")</f>
        <v/>
      </c>
      <c r="G2449" s="143" t="str">
        <f>IFERROR(VLOOKUP(Table1[[#This Row],[Budget Code Description]],Dimentions!$X$6:$AC$132,3,FALSE),"")</f>
        <v/>
      </c>
      <c r="H2449" s="64" t="str">
        <f>IFERROR(VLOOKUP(Table1[[#This Row],[Account]],Dimentions!$S$6:$V$233,2,FALSE),"")</f>
        <v/>
      </c>
      <c r="I2449" s="62">
        <f>_xlfn.NUMBERVALUE(LEFT(Table1[[#This Row],[Account]],1))</f>
        <v>0</v>
      </c>
      <c r="J2449" s="62" t="str">
        <f>IFERROR(VLOOKUP(Table1[[#This Row],[Budget Code Description]],Table6[#All],7,FALSE),"")</f>
        <v/>
      </c>
      <c r="K2449" s="143" t="str">
        <f>IFERROR(VLOOKUP(Table1[[#This Row],[Budget Code Description]],Table6[#All],8,FALSE),"")</f>
        <v/>
      </c>
      <c r="L2449" s="63"/>
      <c r="M2449" s="65" t="str">
        <f>IFERROR(VLOOKUP(Table1[[#This Row],[Staff ID]],Table2[],2,FALSE),"")</f>
        <v/>
      </c>
      <c r="N2449" s="211" t="str">
        <f>IFERROR(IF(VLOOKUP(Table1[[#This Row],[Budget Code Description]],Dimentions!$X$6:$AC$97,4,FALSE)="","",VLOOKUP(Table1[[#This Row],[Budget Code Description]],Dimentions!$X$6:$AC$97,4,FALSE)),"")</f>
        <v/>
      </c>
      <c r="O2449" s="65" t="str">
        <f>IFERROR(VLOOKUP(Table1[[#This Row],[Vendor ID]],Table549[],2,FALSE),"")</f>
        <v/>
      </c>
      <c r="P2449" s="63"/>
      <c r="Q2449" s="143" t="str">
        <f>IF(Table1[[#This Row],[Posting Date]]&lt;&gt;"",$D$9,"")</f>
        <v/>
      </c>
      <c r="R2449" s="159" t="str">
        <f>IF(Table1[[#This Row],[Posting Date]]&lt;&gt;"",$D$10,"")</f>
        <v/>
      </c>
      <c r="S2449" s="66"/>
      <c r="T2449" s="63"/>
      <c r="U2449" s="67"/>
      <c r="V2449" s="67"/>
      <c r="W2449" s="67" t="str">
        <f t="shared" si="38"/>
        <v/>
      </c>
      <c r="X2449" s="161" t="str">
        <f>IF(E2449="","",(IF(Table1[[#This Row],[Cur]]="USD",Table1[[#This Row],[Cur_Amount Debit]],Table1[[#This Row],[Cur_Amount Debit]]/Table1[[#This Row],[Exchange Rate]])))</f>
        <v/>
      </c>
      <c r="Y2449" s="161" t="str">
        <f>IF(E2449="","",(IF(Table1[[#This Row],[Cur]]="USD",Table1[[#This Row],[Cur_Amount Credit]],Table1[[#This Row],[Cur_Amount Credit]]/ExchangeRate)))</f>
        <v/>
      </c>
      <c r="Z2449" s="203" t="str">
        <f>IF(E2449="","",(Table1[[#This Row],[Debit USD]]-Table1[[#This Row],[Credit USD]]))</f>
        <v/>
      </c>
      <c r="AA2449" s="122"/>
      <c r="AB2449" s="1"/>
      <c r="AC2449" s="15"/>
      <c r="AD2449" s="15" t="str">
        <f>IF(AND(OR(Table1[[#This Row],[Account]]="15030",Table1[[#This Row],[Account]]="15035",Table1[[#This Row],[Account]]="20150"),Table1[[#This Row],[Vendor ID]]=""),1,"")</f>
        <v/>
      </c>
      <c r="AE2449" s="15"/>
      <c r="AF2449" s="15"/>
      <c r="AG2449" s="15"/>
      <c r="AH2449" s="46" t="str">
        <f>IF(Table1[[#This Row],[Posting Date]]&lt;&gt;"","GJ-"&amp;CountryID,"")</f>
        <v/>
      </c>
      <c r="AI2449" s="59" t="str">
        <f>IF(Table1[[#This Row],[Posting Date]]&lt;&gt;"",Table1[[#This Row],[Posting Date]],"")</f>
        <v/>
      </c>
      <c r="AJ2449" s="46"/>
      <c r="AK2449" s="46" t="str">
        <f>IF(Table1[[#This Row],[Description]]&lt;&gt;"",Table1[[#This Row],[Description]],"")</f>
        <v/>
      </c>
      <c r="AL2449" s="46" t="str">
        <f>IF(Table1[[#This Row],[Posting Date]]&lt;&gt;"",Table1[[#This Row],[Reference Number]],"")</f>
        <v/>
      </c>
      <c r="AM2449" s="46" t="str">
        <f>TRIM(Table1[[#This Row],[Line '#]])</f>
        <v/>
      </c>
      <c r="AN2449" s="46" t="str">
        <f>TRIM(Table1[[#This Row],[Account]])</f>
        <v/>
      </c>
      <c r="AO2449" s="46" t="str">
        <f>IF(Table1[[#This Row],[Posting Date]]&lt;&gt;"",$D$5,"")</f>
        <v/>
      </c>
      <c r="AP2449" s="46" t="str">
        <f>TRIM(Table1[[#This Row],[Departments-Prgrams]])</f>
        <v/>
      </c>
      <c r="AQ2449" s="46" t="str">
        <f>TRIM(Table1[[#This Row],[Grant]])</f>
        <v/>
      </c>
      <c r="AR2449" s="46" t="str">
        <f>TRIM(Table1[[#This Row],[Staff ID]])</f>
        <v/>
      </c>
      <c r="AS2449" s="46" t="str">
        <f>IF(TRIM(Table1[[#This Row],[Budget Code]])=0,"",TRIM(Table1[[#This Row],[Budget Code]]))</f>
        <v/>
      </c>
      <c r="AT2449" s="46" t="str">
        <f>IF(Table1[[#This Row],[Line Description]]&lt;&gt;"",Table1[[#This Row],[Line Description]],"")</f>
        <v/>
      </c>
      <c r="AU2449" s="46" t="str">
        <f>IF(Table1[[#This Row],[Cur_Amount Debit]]&gt;0,ROUND(Table1[[#This Row],[Cur_Amount Debit]],2),"")</f>
        <v/>
      </c>
      <c r="AV2449" s="46" t="str">
        <f>IF(Table1[[#This Row],[Cur_Amount Credit]]&gt;0,ROUND(Table1[[#This Row],[Cur_Amount Credit]],2),"")</f>
        <v/>
      </c>
      <c r="AW2449" s="46" t="str">
        <f>LEFT(Table1[[#This Row],[Cur]],3)</f>
        <v/>
      </c>
      <c r="AX2449" s="59"/>
      <c r="AY2449" s="46"/>
      <c r="AZ2449" s="46" t="str">
        <f>IF(Table1[[#This Row],[Cur]]&lt;&gt;"",IF(Table1[[#This Row],[Cur]]="USD","",ExchangeRate),"")</f>
        <v/>
      </c>
      <c r="BA2449" s="46" t="str">
        <f>IF(Table1[[#This Row],[Grant]]&lt;&gt;"",VLOOKUP(Table1[[#This Row],[Grant]],Grants!B:D,3),"")</f>
        <v/>
      </c>
      <c r="BB2449" s="46" t="str">
        <f>TRIM(Table1[[#This Row],[Vendor ID]])</f>
        <v/>
      </c>
      <c r="BC2449">
        <f>IF(Table1[[#This Row],[Reference Number]]=Q2448,BC2448,BC2448+1)</f>
        <v>2</v>
      </c>
    </row>
    <row r="2450" spans="1:55" ht="11.25" hidden="1" customHeight="1">
      <c r="A2450" s="1"/>
      <c r="B2450" s="88" t="str">
        <f>IF(Table1[[#This Row],[Posting Date]]&lt;&gt;"",IF(Table1[[#This Row],[Reference Number]]=Q2449,B2449+1,1),"")</f>
        <v/>
      </c>
      <c r="C2450" s="61"/>
      <c r="D2450" s="61"/>
      <c r="E2450" s="218"/>
      <c r="F2450" s="143" t="str">
        <f>IFERROR(IF(VLOOKUP(Table1[[#This Row],[Budget Code Description]],Dimentions!$X$6:$AC$132,2,FALSE)="","",VLOOKUP(Table1[[#This Row],[Budget Code Description]],Dimentions!$X$6:$AC$132,2,FALSE)),"")</f>
        <v/>
      </c>
      <c r="G2450" s="143" t="str">
        <f>IFERROR(VLOOKUP(Table1[[#This Row],[Budget Code Description]],Dimentions!$X$6:$AC$132,3,FALSE),"")</f>
        <v/>
      </c>
      <c r="H2450" s="64" t="str">
        <f>IFERROR(VLOOKUP(Table1[[#This Row],[Account]],Dimentions!$S$6:$V$233,2,FALSE),"")</f>
        <v/>
      </c>
      <c r="I2450" s="62">
        <f>_xlfn.NUMBERVALUE(LEFT(Table1[[#This Row],[Account]],1))</f>
        <v>0</v>
      </c>
      <c r="J2450" s="62" t="str">
        <f>IFERROR(VLOOKUP(Table1[[#This Row],[Budget Code Description]],Table6[#All],7,FALSE),"")</f>
        <v/>
      </c>
      <c r="K2450" s="143" t="str">
        <f>IFERROR(VLOOKUP(Table1[[#This Row],[Budget Code Description]],Table6[#All],8,FALSE),"")</f>
        <v/>
      </c>
      <c r="L2450" s="63"/>
      <c r="M2450" s="65" t="str">
        <f>IFERROR(VLOOKUP(Table1[[#This Row],[Staff ID]],Table2[],2,FALSE),"")</f>
        <v/>
      </c>
      <c r="N2450" s="211" t="str">
        <f>IFERROR(IF(VLOOKUP(Table1[[#This Row],[Budget Code Description]],Dimentions!$X$6:$AC$97,4,FALSE)="","",VLOOKUP(Table1[[#This Row],[Budget Code Description]],Dimentions!$X$6:$AC$97,4,FALSE)),"")</f>
        <v/>
      </c>
      <c r="O2450" s="65" t="str">
        <f>IFERROR(VLOOKUP(Table1[[#This Row],[Vendor ID]],Table549[],2,FALSE),"")</f>
        <v/>
      </c>
      <c r="P2450" s="63"/>
      <c r="Q2450" s="143" t="str">
        <f>IF(Table1[[#This Row],[Posting Date]]&lt;&gt;"",$D$9,"")</f>
        <v/>
      </c>
      <c r="R2450" s="159" t="str">
        <f>IF(Table1[[#This Row],[Posting Date]]&lt;&gt;"",$D$10,"")</f>
        <v/>
      </c>
      <c r="S2450" s="66"/>
      <c r="T2450" s="63"/>
      <c r="U2450" s="67"/>
      <c r="V2450" s="67"/>
      <c r="W2450" s="67" t="str">
        <f t="shared" si="38"/>
        <v/>
      </c>
      <c r="X2450" s="161" t="str">
        <f>IF(E2450="","",(IF(Table1[[#This Row],[Cur]]="USD",Table1[[#This Row],[Cur_Amount Debit]],Table1[[#This Row],[Cur_Amount Debit]]/Table1[[#This Row],[Exchange Rate]])))</f>
        <v/>
      </c>
      <c r="Y2450" s="161" t="str">
        <f>IF(E2450="","",(IF(Table1[[#This Row],[Cur]]="USD",Table1[[#This Row],[Cur_Amount Credit]],Table1[[#This Row],[Cur_Amount Credit]]/ExchangeRate)))</f>
        <v/>
      </c>
      <c r="Z2450" s="203" t="str">
        <f>IF(E2450="","",(Table1[[#This Row],[Debit USD]]-Table1[[#This Row],[Credit USD]]))</f>
        <v/>
      </c>
      <c r="AA2450" s="122"/>
      <c r="AB2450" s="1"/>
      <c r="AC2450" s="15"/>
      <c r="AD2450" s="15" t="str">
        <f>IF(AND(OR(Table1[[#This Row],[Account]]="15030",Table1[[#This Row],[Account]]="15035",Table1[[#This Row],[Account]]="20150"),Table1[[#This Row],[Vendor ID]]=""),1,"")</f>
        <v/>
      </c>
      <c r="AE2450" s="15"/>
      <c r="AF2450" s="15"/>
      <c r="AG2450" s="15"/>
      <c r="AH2450" s="46" t="str">
        <f>IF(Table1[[#This Row],[Posting Date]]&lt;&gt;"","GJ-"&amp;CountryID,"")</f>
        <v/>
      </c>
      <c r="AI2450" s="59" t="str">
        <f>IF(Table1[[#This Row],[Posting Date]]&lt;&gt;"",Table1[[#This Row],[Posting Date]],"")</f>
        <v/>
      </c>
      <c r="AJ2450" s="46"/>
      <c r="AK2450" s="46" t="str">
        <f>IF(Table1[[#This Row],[Description]]&lt;&gt;"",Table1[[#This Row],[Description]],"")</f>
        <v/>
      </c>
      <c r="AL2450" s="46" t="str">
        <f>IF(Table1[[#This Row],[Posting Date]]&lt;&gt;"",Table1[[#This Row],[Reference Number]],"")</f>
        <v/>
      </c>
      <c r="AM2450" s="46" t="str">
        <f>TRIM(Table1[[#This Row],[Line '#]])</f>
        <v/>
      </c>
      <c r="AN2450" s="46" t="str">
        <f>TRIM(Table1[[#This Row],[Account]])</f>
        <v/>
      </c>
      <c r="AO2450" s="46" t="str">
        <f>IF(Table1[[#This Row],[Posting Date]]&lt;&gt;"",$D$5,"")</f>
        <v/>
      </c>
      <c r="AP2450" s="46" t="str">
        <f>TRIM(Table1[[#This Row],[Departments-Prgrams]])</f>
        <v/>
      </c>
      <c r="AQ2450" s="46" t="str">
        <f>TRIM(Table1[[#This Row],[Grant]])</f>
        <v/>
      </c>
      <c r="AR2450" s="46" t="str">
        <f>TRIM(Table1[[#This Row],[Staff ID]])</f>
        <v/>
      </c>
      <c r="AS2450" s="46" t="str">
        <f>IF(TRIM(Table1[[#This Row],[Budget Code]])=0,"",TRIM(Table1[[#This Row],[Budget Code]]))</f>
        <v/>
      </c>
      <c r="AT2450" s="46" t="str">
        <f>IF(Table1[[#This Row],[Line Description]]&lt;&gt;"",Table1[[#This Row],[Line Description]],"")</f>
        <v/>
      </c>
      <c r="AU2450" s="46" t="str">
        <f>IF(Table1[[#This Row],[Cur_Amount Debit]]&gt;0,ROUND(Table1[[#This Row],[Cur_Amount Debit]],2),"")</f>
        <v/>
      </c>
      <c r="AV2450" s="46" t="str">
        <f>IF(Table1[[#This Row],[Cur_Amount Credit]]&gt;0,ROUND(Table1[[#This Row],[Cur_Amount Credit]],2),"")</f>
        <v/>
      </c>
      <c r="AW2450" s="46" t="str">
        <f>LEFT(Table1[[#This Row],[Cur]],3)</f>
        <v/>
      </c>
      <c r="AX2450" s="59"/>
      <c r="AY2450" s="46"/>
      <c r="AZ2450" s="46" t="str">
        <f>IF(Table1[[#This Row],[Cur]]&lt;&gt;"",IF(Table1[[#This Row],[Cur]]="USD","",ExchangeRate),"")</f>
        <v/>
      </c>
      <c r="BA2450" s="46" t="str">
        <f>IF(Table1[[#This Row],[Grant]]&lt;&gt;"",VLOOKUP(Table1[[#This Row],[Grant]],Grants!B:D,3),"")</f>
        <v/>
      </c>
      <c r="BB2450" s="46" t="str">
        <f>TRIM(Table1[[#This Row],[Vendor ID]])</f>
        <v/>
      </c>
      <c r="BC2450">
        <f>IF(Table1[[#This Row],[Reference Number]]=Q2449,BC2449,BC2449+1)</f>
        <v>2</v>
      </c>
    </row>
    <row r="2451" spans="1:55" ht="11.25" hidden="1" customHeight="1">
      <c r="A2451" s="1"/>
      <c r="B2451" s="88" t="str">
        <f>IF(Table1[[#This Row],[Posting Date]]&lt;&gt;"",IF(Table1[[#This Row],[Reference Number]]=Q2450,B2450+1,1),"")</f>
        <v/>
      </c>
      <c r="C2451" s="61"/>
      <c r="D2451" s="61"/>
      <c r="E2451" s="218"/>
      <c r="F2451" s="143" t="str">
        <f>IFERROR(IF(VLOOKUP(Table1[[#This Row],[Budget Code Description]],Dimentions!$X$6:$AC$132,2,FALSE)="","",VLOOKUP(Table1[[#This Row],[Budget Code Description]],Dimentions!$X$6:$AC$132,2,FALSE)),"")</f>
        <v/>
      </c>
      <c r="G2451" s="143" t="str">
        <f>IFERROR(VLOOKUP(Table1[[#This Row],[Budget Code Description]],Dimentions!$X$6:$AC$132,3,FALSE),"")</f>
        <v/>
      </c>
      <c r="H2451" s="64" t="str">
        <f>IFERROR(VLOOKUP(Table1[[#This Row],[Account]],Dimentions!$S$6:$V$233,2,FALSE),"")</f>
        <v/>
      </c>
      <c r="I2451" s="62">
        <f>_xlfn.NUMBERVALUE(LEFT(Table1[[#This Row],[Account]],1))</f>
        <v>0</v>
      </c>
      <c r="J2451" s="62" t="str">
        <f>IFERROR(VLOOKUP(Table1[[#This Row],[Budget Code Description]],Table6[#All],7,FALSE),"")</f>
        <v/>
      </c>
      <c r="K2451" s="143" t="str">
        <f>IFERROR(VLOOKUP(Table1[[#This Row],[Budget Code Description]],Table6[#All],8,FALSE),"")</f>
        <v/>
      </c>
      <c r="L2451" s="63"/>
      <c r="M2451" s="65" t="str">
        <f>IFERROR(VLOOKUP(Table1[[#This Row],[Staff ID]],Table2[],2,FALSE),"")</f>
        <v/>
      </c>
      <c r="N2451" s="211" t="str">
        <f>IFERROR(IF(VLOOKUP(Table1[[#This Row],[Budget Code Description]],Dimentions!$X$6:$AC$97,4,FALSE)="","",VLOOKUP(Table1[[#This Row],[Budget Code Description]],Dimentions!$X$6:$AC$97,4,FALSE)),"")</f>
        <v/>
      </c>
      <c r="O2451" s="65" t="str">
        <f>IFERROR(VLOOKUP(Table1[[#This Row],[Vendor ID]],Table549[],2,FALSE),"")</f>
        <v/>
      </c>
      <c r="P2451" s="63"/>
      <c r="Q2451" s="143" t="str">
        <f>IF(Table1[[#This Row],[Posting Date]]&lt;&gt;"",$D$9,"")</f>
        <v/>
      </c>
      <c r="R2451" s="159" t="str">
        <f>IF(Table1[[#This Row],[Posting Date]]&lt;&gt;"",$D$10,"")</f>
        <v/>
      </c>
      <c r="S2451" s="66"/>
      <c r="T2451" s="63"/>
      <c r="U2451" s="67"/>
      <c r="V2451" s="67"/>
      <c r="W2451" s="67" t="str">
        <f t="shared" si="38"/>
        <v/>
      </c>
      <c r="X2451" s="161" t="str">
        <f>IF(E2451="","",(IF(Table1[[#This Row],[Cur]]="USD",Table1[[#This Row],[Cur_Amount Debit]],Table1[[#This Row],[Cur_Amount Debit]]/Table1[[#This Row],[Exchange Rate]])))</f>
        <v/>
      </c>
      <c r="Y2451" s="161" t="str">
        <f>IF(E2451="","",(IF(Table1[[#This Row],[Cur]]="USD",Table1[[#This Row],[Cur_Amount Credit]],Table1[[#This Row],[Cur_Amount Credit]]/ExchangeRate)))</f>
        <v/>
      </c>
      <c r="Z2451" s="203" t="str">
        <f>IF(E2451="","",(Table1[[#This Row],[Debit USD]]-Table1[[#This Row],[Credit USD]]))</f>
        <v/>
      </c>
      <c r="AA2451" s="122"/>
      <c r="AB2451" s="1"/>
      <c r="AC2451" s="15"/>
      <c r="AD2451" s="15" t="str">
        <f>IF(AND(OR(Table1[[#This Row],[Account]]="15030",Table1[[#This Row],[Account]]="15035",Table1[[#This Row],[Account]]="20150"),Table1[[#This Row],[Vendor ID]]=""),1,"")</f>
        <v/>
      </c>
      <c r="AE2451" s="15"/>
      <c r="AF2451" s="15"/>
      <c r="AG2451" s="15"/>
      <c r="AH2451" s="46" t="str">
        <f>IF(Table1[[#This Row],[Posting Date]]&lt;&gt;"","GJ-"&amp;CountryID,"")</f>
        <v/>
      </c>
      <c r="AI2451" s="59" t="str">
        <f>IF(Table1[[#This Row],[Posting Date]]&lt;&gt;"",Table1[[#This Row],[Posting Date]],"")</f>
        <v/>
      </c>
      <c r="AJ2451" s="46"/>
      <c r="AK2451" s="46" t="str">
        <f>IF(Table1[[#This Row],[Description]]&lt;&gt;"",Table1[[#This Row],[Description]],"")</f>
        <v/>
      </c>
      <c r="AL2451" s="46" t="str">
        <f>IF(Table1[[#This Row],[Posting Date]]&lt;&gt;"",Table1[[#This Row],[Reference Number]],"")</f>
        <v/>
      </c>
      <c r="AM2451" s="46" t="str">
        <f>TRIM(Table1[[#This Row],[Line '#]])</f>
        <v/>
      </c>
      <c r="AN2451" s="46" t="str">
        <f>TRIM(Table1[[#This Row],[Account]])</f>
        <v/>
      </c>
      <c r="AO2451" s="46" t="str">
        <f>IF(Table1[[#This Row],[Posting Date]]&lt;&gt;"",$D$5,"")</f>
        <v/>
      </c>
      <c r="AP2451" s="46" t="str">
        <f>TRIM(Table1[[#This Row],[Departments-Prgrams]])</f>
        <v/>
      </c>
      <c r="AQ2451" s="46" t="str">
        <f>TRIM(Table1[[#This Row],[Grant]])</f>
        <v/>
      </c>
      <c r="AR2451" s="46" t="str">
        <f>TRIM(Table1[[#This Row],[Staff ID]])</f>
        <v/>
      </c>
      <c r="AS2451" s="46" t="str">
        <f>IF(TRIM(Table1[[#This Row],[Budget Code]])=0,"",TRIM(Table1[[#This Row],[Budget Code]]))</f>
        <v/>
      </c>
      <c r="AT2451" s="46" t="str">
        <f>IF(Table1[[#This Row],[Line Description]]&lt;&gt;"",Table1[[#This Row],[Line Description]],"")</f>
        <v/>
      </c>
      <c r="AU2451" s="46" t="str">
        <f>IF(Table1[[#This Row],[Cur_Amount Debit]]&gt;0,ROUND(Table1[[#This Row],[Cur_Amount Debit]],2),"")</f>
        <v/>
      </c>
      <c r="AV2451" s="46" t="str">
        <f>IF(Table1[[#This Row],[Cur_Amount Credit]]&gt;0,ROUND(Table1[[#This Row],[Cur_Amount Credit]],2),"")</f>
        <v/>
      </c>
      <c r="AW2451" s="46" t="str">
        <f>LEFT(Table1[[#This Row],[Cur]],3)</f>
        <v/>
      </c>
      <c r="AX2451" s="59"/>
      <c r="AY2451" s="46"/>
      <c r="AZ2451" s="46" t="str">
        <f>IF(Table1[[#This Row],[Cur]]&lt;&gt;"",IF(Table1[[#This Row],[Cur]]="USD","",ExchangeRate),"")</f>
        <v/>
      </c>
      <c r="BA2451" s="46" t="str">
        <f>IF(Table1[[#This Row],[Grant]]&lt;&gt;"",VLOOKUP(Table1[[#This Row],[Grant]],Grants!B:D,3),"")</f>
        <v/>
      </c>
      <c r="BB2451" s="46" t="str">
        <f>TRIM(Table1[[#This Row],[Vendor ID]])</f>
        <v/>
      </c>
      <c r="BC2451">
        <f>IF(Table1[[#This Row],[Reference Number]]=Q2450,BC2450,BC2450+1)</f>
        <v>2</v>
      </c>
    </row>
    <row r="2452" spans="1:55" ht="11.25" hidden="1" customHeight="1">
      <c r="A2452" s="1"/>
      <c r="B2452" s="88" t="str">
        <f>IF(Table1[[#This Row],[Posting Date]]&lt;&gt;"",IF(Table1[[#This Row],[Reference Number]]=Q2451,B2451+1,1),"")</f>
        <v/>
      </c>
      <c r="C2452" s="61"/>
      <c r="D2452" s="61"/>
      <c r="E2452" s="218"/>
      <c r="F2452" s="143" t="str">
        <f>IFERROR(IF(VLOOKUP(Table1[[#This Row],[Budget Code Description]],Dimentions!$X$6:$AC$132,2,FALSE)="","",VLOOKUP(Table1[[#This Row],[Budget Code Description]],Dimentions!$X$6:$AC$132,2,FALSE)),"")</f>
        <v/>
      </c>
      <c r="G2452" s="143" t="str">
        <f>IFERROR(VLOOKUP(Table1[[#This Row],[Budget Code Description]],Dimentions!$X$6:$AC$132,3,FALSE),"")</f>
        <v/>
      </c>
      <c r="H2452" s="64" t="str">
        <f>IFERROR(VLOOKUP(Table1[[#This Row],[Account]],Dimentions!$S$6:$V$233,2,FALSE),"")</f>
        <v/>
      </c>
      <c r="I2452" s="62">
        <f>_xlfn.NUMBERVALUE(LEFT(Table1[[#This Row],[Account]],1))</f>
        <v>0</v>
      </c>
      <c r="J2452" s="62" t="str">
        <f>IFERROR(VLOOKUP(Table1[[#This Row],[Budget Code Description]],Table6[#All],7,FALSE),"")</f>
        <v/>
      </c>
      <c r="K2452" s="143" t="str">
        <f>IFERROR(VLOOKUP(Table1[[#This Row],[Budget Code Description]],Table6[#All],8,FALSE),"")</f>
        <v/>
      </c>
      <c r="L2452" s="63"/>
      <c r="M2452" s="65" t="str">
        <f>IFERROR(VLOOKUP(Table1[[#This Row],[Staff ID]],Table2[],2,FALSE),"")</f>
        <v/>
      </c>
      <c r="N2452" s="211" t="str">
        <f>IFERROR(IF(VLOOKUP(Table1[[#This Row],[Budget Code Description]],Dimentions!$X$6:$AC$97,4,FALSE)="","",VLOOKUP(Table1[[#This Row],[Budget Code Description]],Dimentions!$X$6:$AC$97,4,FALSE)),"")</f>
        <v/>
      </c>
      <c r="O2452" s="65" t="str">
        <f>IFERROR(VLOOKUP(Table1[[#This Row],[Vendor ID]],Table549[],2,FALSE),"")</f>
        <v/>
      </c>
      <c r="P2452" s="63"/>
      <c r="Q2452" s="143" t="str">
        <f>IF(Table1[[#This Row],[Posting Date]]&lt;&gt;"",$D$9,"")</f>
        <v/>
      </c>
      <c r="R2452" s="159" t="str">
        <f>IF(Table1[[#This Row],[Posting Date]]&lt;&gt;"",$D$10,"")</f>
        <v/>
      </c>
      <c r="S2452" s="66"/>
      <c r="T2452" s="63"/>
      <c r="U2452" s="67"/>
      <c r="V2452" s="67"/>
      <c r="W2452" s="67" t="str">
        <f t="shared" si="38"/>
        <v/>
      </c>
      <c r="X2452" s="161" t="str">
        <f>IF(E2452="","",(IF(Table1[[#This Row],[Cur]]="USD",Table1[[#This Row],[Cur_Amount Debit]],Table1[[#This Row],[Cur_Amount Debit]]/Table1[[#This Row],[Exchange Rate]])))</f>
        <v/>
      </c>
      <c r="Y2452" s="161" t="str">
        <f>IF(E2452="","",(IF(Table1[[#This Row],[Cur]]="USD",Table1[[#This Row],[Cur_Amount Credit]],Table1[[#This Row],[Cur_Amount Credit]]/ExchangeRate)))</f>
        <v/>
      </c>
      <c r="Z2452" s="203" t="str">
        <f>IF(E2452="","",(Table1[[#This Row],[Debit USD]]-Table1[[#This Row],[Credit USD]]))</f>
        <v/>
      </c>
      <c r="AA2452" s="122"/>
      <c r="AB2452" s="1"/>
      <c r="AC2452" s="15"/>
      <c r="AD2452" s="15" t="str">
        <f>IF(AND(OR(Table1[[#This Row],[Account]]="15030",Table1[[#This Row],[Account]]="15035",Table1[[#This Row],[Account]]="20150"),Table1[[#This Row],[Vendor ID]]=""),1,"")</f>
        <v/>
      </c>
      <c r="AE2452" s="15"/>
      <c r="AF2452" s="15"/>
      <c r="AG2452" s="15"/>
      <c r="AH2452" s="46" t="str">
        <f>IF(Table1[[#This Row],[Posting Date]]&lt;&gt;"","GJ-"&amp;CountryID,"")</f>
        <v/>
      </c>
      <c r="AI2452" s="59" t="str">
        <f>IF(Table1[[#This Row],[Posting Date]]&lt;&gt;"",Table1[[#This Row],[Posting Date]],"")</f>
        <v/>
      </c>
      <c r="AJ2452" s="46"/>
      <c r="AK2452" s="46" t="str">
        <f>IF(Table1[[#This Row],[Description]]&lt;&gt;"",Table1[[#This Row],[Description]],"")</f>
        <v/>
      </c>
      <c r="AL2452" s="46" t="str">
        <f>IF(Table1[[#This Row],[Posting Date]]&lt;&gt;"",Table1[[#This Row],[Reference Number]],"")</f>
        <v/>
      </c>
      <c r="AM2452" s="46" t="str">
        <f>TRIM(Table1[[#This Row],[Line '#]])</f>
        <v/>
      </c>
      <c r="AN2452" s="46" t="str">
        <f>TRIM(Table1[[#This Row],[Account]])</f>
        <v/>
      </c>
      <c r="AO2452" s="46" t="str">
        <f>IF(Table1[[#This Row],[Posting Date]]&lt;&gt;"",$D$5,"")</f>
        <v/>
      </c>
      <c r="AP2452" s="46" t="str">
        <f>TRIM(Table1[[#This Row],[Departments-Prgrams]])</f>
        <v/>
      </c>
      <c r="AQ2452" s="46" t="str">
        <f>TRIM(Table1[[#This Row],[Grant]])</f>
        <v/>
      </c>
      <c r="AR2452" s="46" t="str">
        <f>TRIM(Table1[[#This Row],[Staff ID]])</f>
        <v/>
      </c>
      <c r="AS2452" s="46" t="str">
        <f>IF(TRIM(Table1[[#This Row],[Budget Code]])=0,"",TRIM(Table1[[#This Row],[Budget Code]]))</f>
        <v/>
      </c>
      <c r="AT2452" s="46" t="str">
        <f>IF(Table1[[#This Row],[Line Description]]&lt;&gt;"",Table1[[#This Row],[Line Description]],"")</f>
        <v/>
      </c>
      <c r="AU2452" s="46" t="str">
        <f>IF(Table1[[#This Row],[Cur_Amount Debit]]&gt;0,ROUND(Table1[[#This Row],[Cur_Amount Debit]],2),"")</f>
        <v/>
      </c>
      <c r="AV2452" s="46" t="str">
        <f>IF(Table1[[#This Row],[Cur_Amount Credit]]&gt;0,ROUND(Table1[[#This Row],[Cur_Amount Credit]],2),"")</f>
        <v/>
      </c>
      <c r="AW2452" s="46" t="str">
        <f>LEFT(Table1[[#This Row],[Cur]],3)</f>
        <v/>
      </c>
      <c r="AX2452" s="59"/>
      <c r="AY2452" s="46"/>
      <c r="AZ2452" s="46" t="str">
        <f>IF(Table1[[#This Row],[Cur]]&lt;&gt;"",IF(Table1[[#This Row],[Cur]]="USD","",ExchangeRate),"")</f>
        <v/>
      </c>
      <c r="BA2452" s="46" t="str">
        <f>IF(Table1[[#This Row],[Grant]]&lt;&gt;"",VLOOKUP(Table1[[#This Row],[Grant]],Grants!B:D,3),"")</f>
        <v/>
      </c>
      <c r="BB2452" s="46" t="str">
        <f>TRIM(Table1[[#This Row],[Vendor ID]])</f>
        <v/>
      </c>
      <c r="BC2452">
        <f>IF(Table1[[#This Row],[Reference Number]]=Q2451,BC2451,BC2451+1)</f>
        <v>2</v>
      </c>
    </row>
    <row r="2453" spans="1:55" ht="11.25" hidden="1" customHeight="1">
      <c r="A2453" s="1"/>
      <c r="B2453" s="88" t="str">
        <f>IF(Table1[[#This Row],[Posting Date]]&lt;&gt;"",IF(Table1[[#This Row],[Reference Number]]=Q2452,B2452+1,1),"")</f>
        <v/>
      </c>
      <c r="C2453" s="61"/>
      <c r="D2453" s="61"/>
      <c r="E2453" s="218"/>
      <c r="F2453" s="143" t="str">
        <f>IFERROR(IF(VLOOKUP(Table1[[#This Row],[Budget Code Description]],Dimentions!$X$6:$AC$132,2,FALSE)="","",VLOOKUP(Table1[[#This Row],[Budget Code Description]],Dimentions!$X$6:$AC$132,2,FALSE)),"")</f>
        <v/>
      </c>
      <c r="G2453" s="143" t="str">
        <f>IFERROR(VLOOKUP(Table1[[#This Row],[Budget Code Description]],Dimentions!$X$6:$AC$132,3,FALSE),"")</f>
        <v/>
      </c>
      <c r="H2453" s="64" t="str">
        <f>IFERROR(VLOOKUP(Table1[[#This Row],[Account]],Dimentions!$S$6:$V$233,2,FALSE),"")</f>
        <v/>
      </c>
      <c r="I2453" s="62">
        <f>_xlfn.NUMBERVALUE(LEFT(Table1[[#This Row],[Account]],1))</f>
        <v>0</v>
      </c>
      <c r="J2453" s="62" t="str">
        <f>IFERROR(VLOOKUP(Table1[[#This Row],[Budget Code Description]],Table6[#All],7,FALSE),"")</f>
        <v/>
      </c>
      <c r="K2453" s="143" t="str">
        <f>IFERROR(VLOOKUP(Table1[[#This Row],[Budget Code Description]],Table6[#All],8,FALSE),"")</f>
        <v/>
      </c>
      <c r="L2453" s="63"/>
      <c r="M2453" s="65" t="str">
        <f>IFERROR(VLOOKUP(Table1[[#This Row],[Staff ID]],Table2[],2,FALSE),"")</f>
        <v/>
      </c>
      <c r="N2453" s="211" t="str">
        <f>IFERROR(IF(VLOOKUP(Table1[[#This Row],[Budget Code Description]],Dimentions!$X$6:$AC$97,4,FALSE)="","",VLOOKUP(Table1[[#This Row],[Budget Code Description]],Dimentions!$X$6:$AC$97,4,FALSE)),"")</f>
        <v/>
      </c>
      <c r="O2453" s="65" t="str">
        <f>IFERROR(VLOOKUP(Table1[[#This Row],[Vendor ID]],Table549[],2,FALSE),"")</f>
        <v/>
      </c>
      <c r="P2453" s="63"/>
      <c r="Q2453" s="143" t="str">
        <f>IF(Table1[[#This Row],[Posting Date]]&lt;&gt;"",$D$9,"")</f>
        <v/>
      </c>
      <c r="R2453" s="159" t="str">
        <f>IF(Table1[[#This Row],[Posting Date]]&lt;&gt;"",$D$10,"")</f>
        <v/>
      </c>
      <c r="S2453" s="66"/>
      <c r="T2453" s="63"/>
      <c r="U2453" s="67"/>
      <c r="V2453" s="67"/>
      <c r="W2453" s="67" t="str">
        <f t="shared" si="38"/>
        <v/>
      </c>
      <c r="X2453" s="161" t="str">
        <f>IF(E2453="","",(IF(Table1[[#This Row],[Cur]]="USD",Table1[[#This Row],[Cur_Amount Debit]],Table1[[#This Row],[Cur_Amount Debit]]/Table1[[#This Row],[Exchange Rate]])))</f>
        <v/>
      </c>
      <c r="Y2453" s="161" t="str">
        <f>IF(E2453="","",(IF(Table1[[#This Row],[Cur]]="USD",Table1[[#This Row],[Cur_Amount Credit]],Table1[[#This Row],[Cur_Amount Credit]]/ExchangeRate)))</f>
        <v/>
      </c>
      <c r="Z2453" s="203" t="str">
        <f>IF(E2453="","",(Table1[[#This Row],[Debit USD]]-Table1[[#This Row],[Credit USD]]))</f>
        <v/>
      </c>
      <c r="AA2453" s="122"/>
      <c r="AB2453" s="1"/>
      <c r="AC2453" s="15"/>
      <c r="AD2453" s="15" t="str">
        <f>IF(AND(OR(Table1[[#This Row],[Account]]="15030",Table1[[#This Row],[Account]]="15035",Table1[[#This Row],[Account]]="20150"),Table1[[#This Row],[Vendor ID]]=""),1,"")</f>
        <v/>
      </c>
      <c r="AE2453" s="15"/>
      <c r="AF2453" s="15"/>
      <c r="AG2453" s="15"/>
      <c r="AH2453" s="46" t="str">
        <f>IF(Table1[[#This Row],[Posting Date]]&lt;&gt;"","GJ-"&amp;CountryID,"")</f>
        <v/>
      </c>
      <c r="AI2453" s="59" t="str">
        <f>IF(Table1[[#This Row],[Posting Date]]&lt;&gt;"",Table1[[#This Row],[Posting Date]],"")</f>
        <v/>
      </c>
      <c r="AJ2453" s="46"/>
      <c r="AK2453" s="46" t="str">
        <f>IF(Table1[[#This Row],[Description]]&lt;&gt;"",Table1[[#This Row],[Description]],"")</f>
        <v/>
      </c>
      <c r="AL2453" s="46" t="str">
        <f>IF(Table1[[#This Row],[Posting Date]]&lt;&gt;"",Table1[[#This Row],[Reference Number]],"")</f>
        <v/>
      </c>
      <c r="AM2453" s="46" t="str">
        <f>TRIM(Table1[[#This Row],[Line '#]])</f>
        <v/>
      </c>
      <c r="AN2453" s="46" t="str">
        <f>TRIM(Table1[[#This Row],[Account]])</f>
        <v/>
      </c>
      <c r="AO2453" s="46" t="str">
        <f>IF(Table1[[#This Row],[Posting Date]]&lt;&gt;"",$D$5,"")</f>
        <v/>
      </c>
      <c r="AP2453" s="46" t="str">
        <f>TRIM(Table1[[#This Row],[Departments-Prgrams]])</f>
        <v/>
      </c>
      <c r="AQ2453" s="46" t="str">
        <f>TRIM(Table1[[#This Row],[Grant]])</f>
        <v/>
      </c>
      <c r="AR2453" s="46" t="str">
        <f>TRIM(Table1[[#This Row],[Staff ID]])</f>
        <v/>
      </c>
      <c r="AS2453" s="46" t="str">
        <f>IF(TRIM(Table1[[#This Row],[Budget Code]])=0,"",TRIM(Table1[[#This Row],[Budget Code]]))</f>
        <v/>
      </c>
      <c r="AT2453" s="46" t="str">
        <f>IF(Table1[[#This Row],[Line Description]]&lt;&gt;"",Table1[[#This Row],[Line Description]],"")</f>
        <v/>
      </c>
      <c r="AU2453" s="46" t="str">
        <f>IF(Table1[[#This Row],[Cur_Amount Debit]]&gt;0,ROUND(Table1[[#This Row],[Cur_Amount Debit]],2),"")</f>
        <v/>
      </c>
      <c r="AV2453" s="46" t="str">
        <f>IF(Table1[[#This Row],[Cur_Amount Credit]]&gt;0,ROUND(Table1[[#This Row],[Cur_Amount Credit]],2),"")</f>
        <v/>
      </c>
      <c r="AW2453" s="46" t="str">
        <f>LEFT(Table1[[#This Row],[Cur]],3)</f>
        <v/>
      </c>
      <c r="AX2453" s="59"/>
      <c r="AY2453" s="46"/>
      <c r="AZ2453" s="46" t="str">
        <f>IF(Table1[[#This Row],[Cur]]&lt;&gt;"",IF(Table1[[#This Row],[Cur]]="USD","",ExchangeRate),"")</f>
        <v/>
      </c>
      <c r="BA2453" s="46" t="str">
        <f>IF(Table1[[#This Row],[Grant]]&lt;&gt;"",VLOOKUP(Table1[[#This Row],[Grant]],Grants!B:D,3),"")</f>
        <v/>
      </c>
      <c r="BB2453" s="46" t="str">
        <f>TRIM(Table1[[#This Row],[Vendor ID]])</f>
        <v/>
      </c>
      <c r="BC2453">
        <f>IF(Table1[[#This Row],[Reference Number]]=Q2452,BC2452,BC2452+1)</f>
        <v>2</v>
      </c>
    </row>
    <row r="2454" spans="1:55" ht="11.25" hidden="1" customHeight="1">
      <c r="A2454" s="1"/>
      <c r="B2454" s="88" t="str">
        <f>IF(Table1[[#This Row],[Posting Date]]&lt;&gt;"",IF(Table1[[#This Row],[Reference Number]]=Q2453,B2453+1,1),"")</f>
        <v/>
      </c>
      <c r="C2454" s="61"/>
      <c r="D2454" s="61"/>
      <c r="E2454" s="218"/>
      <c r="F2454" s="143" t="str">
        <f>IFERROR(IF(VLOOKUP(Table1[[#This Row],[Budget Code Description]],Dimentions!$X$6:$AC$132,2,FALSE)="","",VLOOKUP(Table1[[#This Row],[Budget Code Description]],Dimentions!$X$6:$AC$132,2,FALSE)),"")</f>
        <v/>
      </c>
      <c r="G2454" s="143" t="str">
        <f>IFERROR(VLOOKUP(Table1[[#This Row],[Budget Code Description]],Dimentions!$X$6:$AC$132,3,FALSE),"")</f>
        <v/>
      </c>
      <c r="H2454" s="64" t="str">
        <f>IFERROR(VLOOKUP(Table1[[#This Row],[Account]],Dimentions!$S$6:$V$233,2,FALSE),"")</f>
        <v/>
      </c>
      <c r="I2454" s="62">
        <f>_xlfn.NUMBERVALUE(LEFT(Table1[[#This Row],[Account]],1))</f>
        <v>0</v>
      </c>
      <c r="J2454" s="62" t="str">
        <f>IFERROR(VLOOKUP(Table1[[#This Row],[Budget Code Description]],Table6[#All],7,FALSE),"")</f>
        <v/>
      </c>
      <c r="K2454" s="143" t="str">
        <f>IFERROR(VLOOKUP(Table1[[#This Row],[Budget Code Description]],Table6[#All],8,FALSE),"")</f>
        <v/>
      </c>
      <c r="L2454" s="63"/>
      <c r="M2454" s="65" t="str">
        <f>IFERROR(VLOOKUP(Table1[[#This Row],[Staff ID]],Table2[],2,FALSE),"")</f>
        <v/>
      </c>
      <c r="N2454" s="211" t="str">
        <f>IFERROR(IF(VLOOKUP(Table1[[#This Row],[Budget Code Description]],Dimentions!$X$6:$AC$97,4,FALSE)="","",VLOOKUP(Table1[[#This Row],[Budget Code Description]],Dimentions!$X$6:$AC$97,4,FALSE)),"")</f>
        <v/>
      </c>
      <c r="O2454" s="65" t="str">
        <f>IFERROR(VLOOKUP(Table1[[#This Row],[Vendor ID]],Table549[],2,FALSE),"")</f>
        <v/>
      </c>
      <c r="P2454" s="63"/>
      <c r="Q2454" s="143" t="str">
        <f>IF(Table1[[#This Row],[Posting Date]]&lt;&gt;"",$D$9,"")</f>
        <v/>
      </c>
      <c r="R2454" s="159" t="str">
        <f>IF(Table1[[#This Row],[Posting Date]]&lt;&gt;"",$D$10,"")</f>
        <v/>
      </c>
      <c r="S2454" s="66"/>
      <c r="T2454" s="63"/>
      <c r="U2454" s="67"/>
      <c r="V2454" s="67"/>
      <c r="W2454" s="67" t="str">
        <f t="shared" si="38"/>
        <v/>
      </c>
      <c r="X2454" s="161" t="str">
        <f>IF(E2454="","",(IF(Table1[[#This Row],[Cur]]="USD",Table1[[#This Row],[Cur_Amount Debit]],Table1[[#This Row],[Cur_Amount Debit]]/Table1[[#This Row],[Exchange Rate]])))</f>
        <v/>
      </c>
      <c r="Y2454" s="161" t="str">
        <f>IF(E2454="","",(IF(Table1[[#This Row],[Cur]]="USD",Table1[[#This Row],[Cur_Amount Credit]],Table1[[#This Row],[Cur_Amount Credit]]/ExchangeRate)))</f>
        <v/>
      </c>
      <c r="Z2454" s="203" t="str">
        <f>IF(E2454="","",(Table1[[#This Row],[Debit USD]]-Table1[[#This Row],[Credit USD]]))</f>
        <v/>
      </c>
      <c r="AA2454" s="122"/>
      <c r="AB2454" s="1"/>
      <c r="AC2454" s="15"/>
      <c r="AD2454" s="15" t="str">
        <f>IF(AND(OR(Table1[[#This Row],[Account]]="15030",Table1[[#This Row],[Account]]="15035",Table1[[#This Row],[Account]]="20150"),Table1[[#This Row],[Vendor ID]]=""),1,"")</f>
        <v/>
      </c>
      <c r="AE2454" s="15"/>
      <c r="AF2454" s="15"/>
      <c r="AG2454" s="15"/>
      <c r="AH2454" s="46" t="str">
        <f>IF(Table1[[#This Row],[Posting Date]]&lt;&gt;"","GJ-"&amp;CountryID,"")</f>
        <v/>
      </c>
      <c r="AI2454" s="59" t="str">
        <f>IF(Table1[[#This Row],[Posting Date]]&lt;&gt;"",Table1[[#This Row],[Posting Date]],"")</f>
        <v/>
      </c>
      <c r="AJ2454" s="46"/>
      <c r="AK2454" s="46" t="str">
        <f>IF(Table1[[#This Row],[Description]]&lt;&gt;"",Table1[[#This Row],[Description]],"")</f>
        <v/>
      </c>
      <c r="AL2454" s="46" t="str">
        <f>IF(Table1[[#This Row],[Posting Date]]&lt;&gt;"",Table1[[#This Row],[Reference Number]],"")</f>
        <v/>
      </c>
      <c r="AM2454" s="46" t="str">
        <f>TRIM(Table1[[#This Row],[Line '#]])</f>
        <v/>
      </c>
      <c r="AN2454" s="46" t="str">
        <f>TRIM(Table1[[#This Row],[Account]])</f>
        <v/>
      </c>
      <c r="AO2454" s="46" t="str">
        <f>IF(Table1[[#This Row],[Posting Date]]&lt;&gt;"",$D$5,"")</f>
        <v/>
      </c>
      <c r="AP2454" s="46" t="str">
        <f>TRIM(Table1[[#This Row],[Departments-Prgrams]])</f>
        <v/>
      </c>
      <c r="AQ2454" s="46" t="str">
        <f>TRIM(Table1[[#This Row],[Grant]])</f>
        <v/>
      </c>
      <c r="AR2454" s="46" t="str">
        <f>TRIM(Table1[[#This Row],[Staff ID]])</f>
        <v/>
      </c>
      <c r="AS2454" s="46" t="str">
        <f>IF(TRIM(Table1[[#This Row],[Budget Code]])=0,"",TRIM(Table1[[#This Row],[Budget Code]]))</f>
        <v/>
      </c>
      <c r="AT2454" s="46" t="str">
        <f>IF(Table1[[#This Row],[Line Description]]&lt;&gt;"",Table1[[#This Row],[Line Description]],"")</f>
        <v/>
      </c>
      <c r="AU2454" s="46" t="str">
        <f>IF(Table1[[#This Row],[Cur_Amount Debit]]&gt;0,ROUND(Table1[[#This Row],[Cur_Amount Debit]],2),"")</f>
        <v/>
      </c>
      <c r="AV2454" s="46" t="str">
        <f>IF(Table1[[#This Row],[Cur_Amount Credit]]&gt;0,ROUND(Table1[[#This Row],[Cur_Amount Credit]],2),"")</f>
        <v/>
      </c>
      <c r="AW2454" s="46" t="str">
        <f>LEFT(Table1[[#This Row],[Cur]],3)</f>
        <v/>
      </c>
      <c r="AX2454" s="59"/>
      <c r="AY2454" s="46"/>
      <c r="AZ2454" s="46" t="str">
        <f>IF(Table1[[#This Row],[Cur]]&lt;&gt;"",IF(Table1[[#This Row],[Cur]]="USD","",ExchangeRate),"")</f>
        <v/>
      </c>
      <c r="BA2454" s="46" t="str">
        <f>IF(Table1[[#This Row],[Grant]]&lt;&gt;"",VLOOKUP(Table1[[#This Row],[Grant]],Grants!B:D,3),"")</f>
        <v/>
      </c>
      <c r="BB2454" s="46" t="str">
        <f>TRIM(Table1[[#This Row],[Vendor ID]])</f>
        <v/>
      </c>
      <c r="BC2454">
        <f>IF(Table1[[#This Row],[Reference Number]]=Q2453,BC2453,BC2453+1)</f>
        <v>2</v>
      </c>
    </row>
    <row r="2455" spans="1:55" ht="11.25" hidden="1" customHeight="1">
      <c r="A2455" s="1"/>
      <c r="B2455" s="88" t="str">
        <f>IF(Table1[[#This Row],[Posting Date]]&lt;&gt;"",IF(Table1[[#This Row],[Reference Number]]=Q2454,B2454+1,1),"")</f>
        <v/>
      </c>
      <c r="C2455" s="61"/>
      <c r="D2455" s="61"/>
      <c r="E2455" s="218"/>
      <c r="F2455" s="143" t="str">
        <f>IFERROR(IF(VLOOKUP(Table1[[#This Row],[Budget Code Description]],Dimentions!$X$6:$AC$132,2,FALSE)="","",VLOOKUP(Table1[[#This Row],[Budget Code Description]],Dimentions!$X$6:$AC$132,2,FALSE)),"")</f>
        <v/>
      </c>
      <c r="G2455" s="143" t="str">
        <f>IFERROR(VLOOKUP(Table1[[#This Row],[Budget Code Description]],Dimentions!$X$6:$AC$132,3,FALSE),"")</f>
        <v/>
      </c>
      <c r="H2455" s="64" t="str">
        <f>IFERROR(VLOOKUP(Table1[[#This Row],[Account]],Dimentions!$S$6:$V$233,2,FALSE),"")</f>
        <v/>
      </c>
      <c r="I2455" s="62">
        <f>_xlfn.NUMBERVALUE(LEFT(Table1[[#This Row],[Account]],1))</f>
        <v>0</v>
      </c>
      <c r="J2455" s="62" t="str">
        <f>IFERROR(VLOOKUP(Table1[[#This Row],[Budget Code Description]],Table6[#All],7,FALSE),"")</f>
        <v/>
      </c>
      <c r="K2455" s="143" t="str">
        <f>IFERROR(VLOOKUP(Table1[[#This Row],[Budget Code Description]],Table6[#All],8,FALSE),"")</f>
        <v/>
      </c>
      <c r="L2455" s="63"/>
      <c r="M2455" s="65" t="str">
        <f>IFERROR(VLOOKUP(Table1[[#This Row],[Staff ID]],Table2[],2,FALSE),"")</f>
        <v/>
      </c>
      <c r="N2455" s="211" t="str">
        <f>IFERROR(IF(VLOOKUP(Table1[[#This Row],[Budget Code Description]],Dimentions!$X$6:$AC$97,4,FALSE)="","",VLOOKUP(Table1[[#This Row],[Budget Code Description]],Dimentions!$X$6:$AC$97,4,FALSE)),"")</f>
        <v/>
      </c>
      <c r="O2455" s="65" t="str">
        <f>IFERROR(VLOOKUP(Table1[[#This Row],[Vendor ID]],Table549[],2,FALSE),"")</f>
        <v/>
      </c>
      <c r="P2455" s="63"/>
      <c r="Q2455" s="143" t="str">
        <f>IF(Table1[[#This Row],[Posting Date]]&lt;&gt;"",$D$9,"")</f>
        <v/>
      </c>
      <c r="R2455" s="159" t="str">
        <f>IF(Table1[[#This Row],[Posting Date]]&lt;&gt;"",$D$10,"")</f>
        <v/>
      </c>
      <c r="S2455" s="66"/>
      <c r="T2455" s="63"/>
      <c r="U2455" s="67"/>
      <c r="V2455" s="67"/>
      <c r="W2455" s="67" t="str">
        <f t="shared" si="38"/>
        <v/>
      </c>
      <c r="X2455" s="161" t="str">
        <f>IF(E2455="","",(IF(Table1[[#This Row],[Cur]]="USD",Table1[[#This Row],[Cur_Amount Debit]],Table1[[#This Row],[Cur_Amount Debit]]/Table1[[#This Row],[Exchange Rate]])))</f>
        <v/>
      </c>
      <c r="Y2455" s="161" t="str">
        <f>IF(E2455="","",(IF(Table1[[#This Row],[Cur]]="USD",Table1[[#This Row],[Cur_Amount Credit]],Table1[[#This Row],[Cur_Amount Credit]]/ExchangeRate)))</f>
        <v/>
      </c>
      <c r="Z2455" s="203" t="str">
        <f>IF(E2455="","",(Table1[[#This Row],[Debit USD]]-Table1[[#This Row],[Credit USD]]))</f>
        <v/>
      </c>
      <c r="AA2455" s="122"/>
      <c r="AB2455" s="1"/>
      <c r="AC2455" s="15"/>
      <c r="AD2455" s="15" t="str">
        <f>IF(AND(OR(Table1[[#This Row],[Account]]="15030",Table1[[#This Row],[Account]]="15035",Table1[[#This Row],[Account]]="20150"),Table1[[#This Row],[Vendor ID]]=""),1,"")</f>
        <v/>
      </c>
      <c r="AE2455" s="15"/>
      <c r="AF2455" s="15"/>
      <c r="AG2455" s="15"/>
      <c r="AH2455" s="46" t="str">
        <f>IF(Table1[[#This Row],[Posting Date]]&lt;&gt;"","GJ-"&amp;CountryID,"")</f>
        <v/>
      </c>
      <c r="AI2455" s="59" t="str">
        <f>IF(Table1[[#This Row],[Posting Date]]&lt;&gt;"",Table1[[#This Row],[Posting Date]],"")</f>
        <v/>
      </c>
      <c r="AJ2455" s="46"/>
      <c r="AK2455" s="46" t="str">
        <f>IF(Table1[[#This Row],[Description]]&lt;&gt;"",Table1[[#This Row],[Description]],"")</f>
        <v/>
      </c>
      <c r="AL2455" s="46" t="str">
        <f>IF(Table1[[#This Row],[Posting Date]]&lt;&gt;"",Table1[[#This Row],[Reference Number]],"")</f>
        <v/>
      </c>
      <c r="AM2455" s="46" t="str">
        <f>TRIM(Table1[[#This Row],[Line '#]])</f>
        <v/>
      </c>
      <c r="AN2455" s="46" t="str">
        <f>TRIM(Table1[[#This Row],[Account]])</f>
        <v/>
      </c>
      <c r="AO2455" s="46" t="str">
        <f>IF(Table1[[#This Row],[Posting Date]]&lt;&gt;"",$D$5,"")</f>
        <v/>
      </c>
      <c r="AP2455" s="46" t="str">
        <f>TRIM(Table1[[#This Row],[Departments-Prgrams]])</f>
        <v/>
      </c>
      <c r="AQ2455" s="46" t="str">
        <f>TRIM(Table1[[#This Row],[Grant]])</f>
        <v/>
      </c>
      <c r="AR2455" s="46" t="str">
        <f>TRIM(Table1[[#This Row],[Staff ID]])</f>
        <v/>
      </c>
      <c r="AS2455" s="46" t="str">
        <f>IF(TRIM(Table1[[#This Row],[Budget Code]])=0,"",TRIM(Table1[[#This Row],[Budget Code]]))</f>
        <v/>
      </c>
      <c r="AT2455" s="46" t="str">
        <f>IF(Table1[[#This Row],[Line Description]]&lt;&gt;"",Table1[[#This Row],[Line Description]],"")</f>
        <v/>
      </c>
      <c r="AU2455" s="46" t="str">
        <f>IF(Table1[[#This Row],[Cur_Amount Debit]]&gt;0,ROUND(Table1[[#This Row],[Cur_Amount Debit]],2),"")</f>
        <v/>
      </c>
      <c r="AV2455" s="46" t="str">
        <f>IF(Table1[[#This Row],[Cur_Amount Credit]]&gt;0,ROUND(Table1[[#This Row],[Cur_Amount Credit]],2),"")</f>
        <v/>
      </c>
      <c r="AW2455" s="46" t="str">
        <f>LEFT(Table1[[#This Row],[Cur]],3)</f>
        <v/>
      </c>
      <c r="AX2455" s="59"/>
      <c r="AY2455" s="46"/>
      <c r="AZ2455" s="46" t="str">
        <f>IF(Table1[[#This Row],[Cur]]&lt;&gt;"",IF(Table1[[#This Row],[Cur]]="USD","",ExchangeRate),"")</f>
        <v/>
      </c>
      <c r="BA2455" s="46" t="str">
        <f>IF(Table1[[#This Row],[Grant]]&lt;&gt;"",VLOOKUP(Table1[[#This Row],[Grant]],Grants!B:D,3),"")</f>
        <v/>
      </c>
      <c r="BB2455" s="46" t="str">
        <f>TRIM(Table1[[#This Row],[Vendor ID]])</f>
        <v/>
      </c>
      <c r="BC2455">
        <f>IF(Table1[[#This Row],[Reference Number]]=Q2454,BC2454,BC2454+1)</f>
        <v>2</v>
      </c>
    </row>
    <row r="2456" spans="1:55" ht="11.25" hidden="1" customHeight="1">
      <c r="A2456" s="1"/>
      <c r="B2456" s="88" t="str">
        <f>IF(Table1[[#This Row],[Posting Date]]&lt;&gt;"",IF(Table1[[#This Row],[Reference Number]]=Q2455,B2455+1,1),"")</f>
        <v/>
      </c>
      <c r="C2456" s="61"/>
      <c r="D2456" s="61"/>
      <c r="E2456" s="218"/>
      <c r="F2456" s="143" t="str">
        <f>IFERROR(IF(VLOOKUP(Table1[[#This Row],[Budget Code Description]],Dimentions!$X$6:$AC$132,2,FALSE)="","",VLOOKUP(Table1[[#This Row],[Budget Code Description]],Dimentions!$X$6:$AC$132,2,FALSE)),"")</f>
        <v/>
      </c>
      <c r="G2456" s="143" t="str">
        <f>IFERROR(VLOOKUP(Table1[[#This Row],[Budget Code Description]],Dimentions!$X$6:$AC$132,3,FALSE),"")</f>
        <v/>
      </c>
      <c r="H2456" s="64" t="str">
        <f>IFERROR(VLOOKUP(Table1[[#This Row],[Account]],Dimentions!$S$6:$V$233,2,FALSE),"")</f>
        <v/>
      </c>
      <c r="I2456" s="62">
        <f>_xlfn.NUMBERVALUE(LEFT(Table1[[#This Row],[Account]],1))</f>
        <v>0</v>
      </c>
      <c r="J2456" s="62" t="str">
        <f>IFERROR(VLOOKUP(Table1[[#This Row],[Budget Code Description]],Table6[#All],7,FALSE),"")</f>
        <v/>
      </c>
      <c r="K2456" s="143" t="str">
        <f>IFERROR(VLOOKUP(Table1[[#This Row],[Budget Code Description]],Table6[#All],8,FALSE),"")</f>
        <v/>
      </c>
      <c r="L2456" s="63"/>
      <c r="M2456" s="65" t="str">
        <f>IFERROR(VLOOKUP(Table1[[#This Row],[Staff ID]],Table2[],2,FALSE),"")</f>
        <v/>
      </c>
      <c r="N2456" s="211" t="str">
        <f>IFERROR(IF(VLOOKUP(Table1[[#This Row],[Budget Code Description]],Dimentions!$X$6:$AC$97,4,FALSE)="","",VLOOKUP(Table1[[#This Row],[Budget Code Description]],Dimentions!$X$6:$AC$97,4,FALSE)),"")</f>
        <v/>
      </c>
      <c r="O2456" s="65" t="str">
        <f>IFERROR(VLOOKUP(Table1[[#This Row],[Vendor ID]],Table549[],2,FALSE),"")</f>
        <v/>
      </c>
      <c r="P2456" s="63"/>
      <c r="Q2456" s="143" t="str">
        <f>IF(Table1[[#This Row],[Posting Date]]&lt;&gt;"",$D$9,"")</f>
        <v/>
      </c>
      <c r="R2456" s="159" t="str">
        <f>IF(Table1[[#This Row],[Posting Date]]&lt;&gt;"",$D$10,"")</f>
        <v/>
      </c>
      <c r="S2456" s="66"/>
      <c r="T2456" s="63"/>
      <c r="U2456" s="67"/>
      <c r="V2456" s="67"/>
      <c r="W2456" s="67" t="str">
        <f t="shared" si="38"/>
        <v/>
      </c>
      <c r="X2456" s="161" t="str">
        <f>IF(E2456="","",(IF(Table1[[#This Row],[Cur]]="USD",Table1[[#This Row],[Cur_Amount Debit]],Table1[[#This Row],[Cur_Amount Debit]]/Table1[[#This Row],[Exchange Rate]])))</f>
        <v/>
      </c>
      <c r="Y2456" s="161" t="str">
        <f>IF(E2456="","",(IF(Table1[[#This Row],[Cur]]="USD",Table1[[#This Row],[Cur_Amount Credit]],Table1[[#This Row],[Cur_Amount Credit]]/ExchangeRate)))</f>
        <v/>
      </c>
      <c r="Z2456" s="203" t="str">
        <f>IF(E2456="","",(Table1[[#This Row],[Debit USD]]-Table1[[#This Row],[Credit USD]]))</f>
        <v/>
      </c>
      <c r="AA2456" s="122"/>
      <c r="AB2456" s="1"/>
      <c r="AC2456" s="15"/>
      <c r="AD2456" s="15" t="str">
        <f>IF(AND(OR(Table1[[#This Row],[Account]]="15030",Table1[[#This Row],[Account]]="15035",Table1[[#This Row],[Account]]="20150"),Table1[[#This Row],[Vendor ID]]=""),1,"")</f>
        <v/>
      </c>
      <c r="AE2456" s="15"/>
      <c r="AF2456" s="15"/>
      <c r="AG2456" s="15"/>
      <c r="AH2456" s="46" t="str">
        <f>IF(Table1[[#This Row],[Posting Date]]&lt;&gt;"","GJ-"&amp;CountryID,"")</f>
        <v/>
      </c>
      <c r="AI2456" s="59" t="str">
        <f>IF(Table1[[#This Row],[Posting Date]]&lt;&gt;"",Table1[[#This Row],[Posting Date]],"")</f>
        <v/>
      </c>
      <c r="AJ2456" s="46"/>
      <c r="AK2456" s="46" t="str">
        <f>IF(Table1[[#This Row],[Description]]&lt;&gt;"",Table1[[#This Row],[Description]],"")</f>
        <v/>
      </c>
      <c r="AL2456" s="46" t="str">
        <f>IF(Table1[[#This Row],[Posting Date]]&lt;&gt;"",Table1[[#This Row],[Reference Number]],"")</f>
        <v/>
      </c>
      <c r="AM2456" s="46" t="str">
        <f>TRIM(Table1[[#This Row],[Line '#]])</f>
        <v/>
      </c>
      <c r="AN2456" s="46" t="str">
        <f>TRIM(Table1[[#This Row],[Account]])</f>
        <v/>
      </c>
      <c r="AO2456" s="46" t="str">
        <f>IF(Table1[[#This Row],[Posting Date]]&lt;&gt;"",$D$5,"")</f>
        <v/>
      </c>
      <c r="AP2456" s="46" t="str">
        <f>TRIM(Table1[[#This Row],[Departments-Prgrams]])</f>
        <v/>
      </c>
      <c r="AQ2456" s="46" t="str">
        <f>TRIM(Table1[[#This Row],[Grant]])</f>
        <v/>
      </c>
      <c r="AR2456" s="46" t="str">
        <f>TRIM(Table1[[#This Row],[Staff ID]])</f>
        <v/>
      </c>
      <c r="AS2456" s="46" t="str">
        <f>IF(TRIM(Table1[[#This Row],[Budget Code]])=0,"",TRIM(Table1[[#This Row],[Budget Code]]))</f>
        <v/>
      </c>
      <c r="AT2456" s="46" t="str">
        <f>IF(Table1[[#This Row],[Line Description]]&lt;&gt;"",Table1[[#This Row],[Line Description]],"")</f>
        <v/>
      </c>
      <c r="AU2456" s="46" t="str">
        <f>IF(Table1[[#This Row],[Cur_Amount Debit]]&gt;0,ROUND(Table1[[#This Row],[Cur_Amount Debit]],2),"")</f>
        <v/>
      </c>
      <c r="AV2456" s="46" t="str">
        <f>IF(Table1[[#This Row],[Cur_Amount Credit]]&gt;0,ROUND(Table1[[#This Row],[Cur_Amount Credit]],2),"")</f>
        <v/>
      </c>
      <c r="AW2456" s="46" t="str">
        <f>LEFT(Table1[[#This Row],[Cur]],3)</f>
        <v/>
      </c>
      <c r="AX2456" s="59"/>
      <c r="AY2456" s="46"/>
      <c r="AZ2456" s="46" t="str">
        <f>IF(Table1[[#This Row],[Cur]]&lt;&gt;"",IF(Table1[[#This Row],[Cur]]="USD","",ExchangeRate),"")</f>
        <v/>
      </c>
      <c r="BA2456" s="46" t="str">
        <f>IF(Table1[[#This Row],[Grant]]&lt;&gt;"",VLOOKUP(Table1[[#This Row],[Grant]],Grants!B:D,3),"")</f>
        <v/>
      </c>
      <c r="BB2456" s="46" t="str">
        <f>TRIM(Table1[[#This Row],[Vendor ID]])</f>
        <v/>
      </c>
      <c r="BC2456">
        <f>IF(Table1[[#This Row],[Reference Number]]=Q2455,BC2455,BC2455+1)</f>
        <v>2</v>
      </c>
    </row>
    <row r="2457" spans="1:55" ht="11.25" hidden="1" customHeight="1">
      <c r="A2457" s="1"/>
      <c r="B2457" s="88" t="str">
        <f>IF(Table1[[#This Row],[Posting Date]]&lt;&gt;"",IF(Table1[[#This Row],[Reference Number]]=Q2456,B2456+1,1),"")</f>
        <v/>
      </c>
      <c r="C2457" s="61"/>
      <c r="D2457" s="61"/>
      <c r="E2457" s="218"/>
      <c r="F2457" s="143" t="str">
        <f>IFERROR(IF(VLOOKUP(Table1[[#This Row],[Budget Code Description]],Dimentions!$X$6:$AC$132,2,FALSE)="","",VLOOKUP(Table1[[#This Row],[Budget Code Description]],Dimentions!$X$6:$AC$132,2,FALSE)),"")</f>
        <v/>
      </c>
      <c r="G2457" s="143" t="str">
        <f>IFERROR(VLOOKUP(Table1[[#This Row],[Budget Code Description]],Dimentions!$X$6:$AC$132,3,FALSE),"")</f>
        <v/>
      </c>
      <c r="H2457" s="64" t="str">
        <f>IFERROR(VLOOKUP(Table1[[#This Row],[Account]],Dimentions!$S$6:$V$233,2,FALSE),"")</f>
        <v/>
      </c>
      <c r="I2457" s="62">
        <f>_xlfn.NUMBERVALUE(LEFT(Table1[[#This Row],[Account]],1))</f>
        <v>0</v>
      </c>
      <c r="J2457" s="62" t="str">
        <f>IFERROR(VLOOKUP(Table1[[#This Row],[Budget Code Description]],Table6[#All],7,FALSE),"")</f>
        <v/>
      </c>
      <c r="K2457" s="143" t="str">
        <f>IFERROR(VLOOKUP(Table1[[#This Row],[Budget Code Description]],Table6[#All],8,FALSE),"")</f>
        <v/>
      </c>
      <c r="L2457" s="63"/>
      <c r="M2457" s="65" t="str">
        <f>IFERROR(VLOOKUP(Table1[[#This Row],[Staff ID]],Table2[],2,FALSE),"")</f>
        <v/>
      </c>
      <c r="N2457" s="211" t="str">
        <f>IFERROR(IF(VLOOKUP(Table1[[#This Row],[Budget Code Description]],Dimentions!$X$6:$AC$97,4,FALSE)="","",VLOOKUP(Table1[[#This Row],[Budget Code Description]],Dimentions!$X$6:$AC$97,4,FALSE)),"")</f>
        <v/>
      </c>
      <c r="O2457" s="65" t="str">
        <f>IFERROR(VLOOKUP(Table1[[#This Row],[Vendor ID]],Table549[],2,FALSE),"")</f>
        <v/>
      </c>
      <c r="P2457" s="63"/>
      <c r="Q2457" s="143" t="str">
        <f>IF(Table1[[#This Row],[Posting Date]]&lt;&gt;"",$D$9,"")</f>
        <v/>
      </c>
      <c r="R2457" s="159" t="str">
        <f>IF(Table1[[#This Row],[Posting Date]]&lt;&gt;"",$D$10,"")</f>
        <v/>
      </c>
      <c r="S2457" s="66"/>
      <c r="T2457" s="63"/>
      <c r="U2457" s="67"/>
      <c r="V2457" s="67"/>
      <c r="W2457" s="67" t="str">
        <f t="shared" si="38"/>
        <v/>
      </c>
      <c r="X2457" s="161" t="str">
        <f>IF(E2457="","",(IF(Table1[[#This Row],[Cur]]="USD",Table1[[#This Row],[Cur_Amount Debit]],Table1[[#This Row],[Cur_Amount Debit]]/Table1[[#This Row],[Exchange Rate]])))</f>
        <v/>
      </c>
      <c r="Y2457" s="161" t="str">
        <f>IF(E2457="","",(IF(Table1[[#This Row],[Cur]]="USD",Table1[[#This Row],[Cur_Amount Credit]],Table1[[#This Row],[Cur_Amount Credit]]/ExchangeRate)))</f>
        <v/>
      </c>
      <c r="Z2457" s="203" t="str">
        <f>IF(E2457="","",(Table1[[#This Row],[Debit USD]]-Table1[[#This Row],[Credit USD]]))</f>
        <v/>
      </c>
      <c r="AA2457" s="122"/>
      <c r="AB2457" s="1"/>
      <c r="AC2457" s="15"/>
      <c r="AD2457" s="15" t="str">
        <f>IF(AND(OR(Table1[[#This Row],[Account]]="15030",Table1[[#This Row],[Account]]="15035",Table1[[#This Row],[Account]]="20150"),Table1[[#This Row],[Vendor ID]]=""),1,"")</f>
        <v/>
      </c>
      <c r="AE2457" s="15"/>
      <c r="AF2457" s="15"/>
      <c r="AG2457" s="15"/>
      <c r="AH2457" s="46" t="str">
        <f>IF(Table1[[#This Row],[Posting Date]]&lt;&gt;"","GJ-"&amp;CountryID,"")</f>
        <v/>
      </c>
      <c r="AI2457" s="59" t="str">
        <f>IF(Table1[[#This Row],[Posting Date]]&lt;&gt;"",Table1[[#This Row],[Posting Date]],"")</f>
        <v/>
      </c>
      <c r="AJ2457" s="46"/>
      <c r="AK2457" s="46" t="str">
        <f>IF(Table1[[#This Row],[Description]]&lt;&gt;"",Table1[[#This Row],[Description]],"")</f>
        <v/>
      </c>
      <c r="AL2457" s="46" t="str">
        <f>IF(Table1[[#This Row],[Posting Date]]&lt;&gt;"",Table1[[#This Row],[Reference Number]],"")</f>
        <v/>
      </c>
      <c r="AM2457" s="46" t="str">
        <f>TRIM(Table1[[#This Row],[Line '#]])</f>
        <v/>
      </c>
      <c r="AN2457" s="46" t="str">
        <f>TRIM(Table1[[#This Row],[Account]])</f>
        <v/>
      </c>
      <c r="AO2457" s="46" t="str">
        <f>IF(Table1[[#This Row],[Posting Date]]&lt;&gt;"",$D$5,"")</f>
        <v/>
      </c>
      <c r="AP2457" s="46" t="str">
        <f>TRIM(Table1[[#This Row],[Departments-Prgrams]])</f>
        <v/>
      </c>
      <c r="AQ2457" s="46" t="str">
        <f>TRIM(Table1[[#This Row],[Grant]])</f>
        <v/>
      </c>
      <c r="AR2457" s="46" t="str">
        <f>TRIM(Table1[[#This Row],[Staff ID]])</f>
        <v/>
      </c>
      <c r="AS2457" s="46" t="str">
        <f>IF(TRIM(Table1[[#This Row],[Budget Code]])=0,"",TRIM(Table1[[#This Row],[Budget Code]]))</f>
        <v/>
      </c>
      <c r="AT2457" s="46" t="str">
        <f>IF(Table1[[#This Row],[Line Description]]&lt;&gt;"",Table1[[#This Row],[Line Description]],"")</f>
        <v/>
      </c>
      <c r="AU2457" s="46" t="str">
        <f>IF(Table1[[#This Row],[Cur_Amount Debit]]&gt;0,ROUND(Table1[[#This Row],[Cur_Amount Debit]],2),"")</f>
        <v/>
      </c>
      <c r="AV2457" s="46" t="str">
        <f>IF(Table1[[#This Row],[Cur_Amount Credit]]&gt;0,ROUND(Table1[[#This Row],[Cur_Amount Credit]],2),"")</f>
        <v/>
      </c>
      <c r="AW2457" s="46" t="str">
        <f>LEFT(Table1[[#This Row],[Cur]],3)</f>
        <v/>
      </c>
      <c r="AX2457" s="59"/>
      <c r="AY2457" s="46"/>
      <c r="AZ2457" s="46" t="str">
        <f>IF(Table1[[#This Row],[Cur]]&lt;&gt;"",IF(Table1[[#This Row],[Cur]]="USD","",ExchangeRate),"")</f>
        <v/>
      </c>
      <c r="BA2457" s="46" t="str">
        <f>IF(Table1[[#This Row],[Grant]]&lt;&gt;"",VLOOKUP(Table1[[#This Row],[Grant]],Grants!B:D,3),"")</f>
        <v/>
      </c>
      <c r="BB2457" s="46" t="str">
        <f>TRIM(Table1[[#This Row],[Vendor ID]])</f>
        <v/>
      </c>
      <c r="BC2457">
        <f>IF(Table1[[#This Row],[Reference Number]]=Q2456,BC2456,BC2456+1)</f>
        <v>2</v>
      </c>
    </row>
    <row r="2458" spans="1:55" ht="11.25" hidden="1" customHeight="1">
      <c r="A2458" s="1"/>
      <c r="B2458" s="88" t="str">
        <f>IF(Table1[[#This Row],[Posting Date]]&lt;&gt;"",IF(Table1[[#This Row],[Reference Number]]=Q2457,B2457+1,1),"")</f>
        <v/>
      </c>
      <c r="C2458" s="61"/>
      <c r="D2458" s="61"/>
      <c r="E2458" s="218"/>
      <c r="F2458" s="143" t="str">
        <f>IFERROR(IF(VLOOKUP(Table1[[#This Row],[Budget Code Description]],Dimentions!$X$6:$AC$132,2,FALSE)="","",VLOOKUP(Table1[[#This Row],[Budget Code Description]],Dimentions!$X$6:$AC$132,2,FALSE)),"")</f>
        <v/>
      </c>
      <c r="G2458" s="143" t="str">
        <f>IFERROR(VLOOKUP(Table1[[#This Row],[Budget Code Description]],Dimentions!$X$6:$AC$132,3,FALSE),"")</f>
        <v/>
      </c>
      <c r="H2458" s="64" t="str">
        <f>IFERROR(VLOOKUP(Table1[[#This Row],[Account]],Dimentions!$S$6:$V$233,2,FALSE),"")</f>
        <v/>
      </c>
      <c r="I2458" s="62">
        <f>_xlfn.NUMBERVALUE(LEFT(Table1[[#This Row],[Account]],1))</f>
        <v>0</v>
      </c>
      <c r="J2458" s="62" t="str">
        <f>IFERROR(VLOOKUP(Table1[[#This Row],[Budget Code Description]],Table6[#All],7,FALSE),"")</f>
        <v/>
      </c>
      <c r="K2458" s="143" t="str">
        <f>IFERROR(VLOOKUP(Table1[[#This Row],[Budget Code Description]],Table6[#All],8,FALSE),"")</f>
        <v/>
      </c>
      <c r="L2458" s="63"/>
      <c r="M2458" s="65" t="str">
        <f>IFERROR(VLOOKUP(Table1[[#This Row],[Staff ID]],Table2[],2,FALSE),"")</f>
        <v/>
      </c>
      <c r="N2458" s="211" t="str">
        <f>IFERROR(IF(VLOOKUP(Table1[[#This Row],[Budget Code Description]],Dimentions!$X$6:$AC$97,4,FALSE)="","",VLOOKUP(Table1[[#This Row],[Budget Code Description]],Dimentions!$X$6:$AC$97,4,FALSE)),"")</f>
        <v/>
      </c>
      <c r="O2458" s="65" t="str">
        <f>IFERROR(VLOOKUP(Table1[[#This Row],[Vendor ID]],Table549[],2,FALSE),"")</f>
        <v/>
      </c>
      <c r="P2458" s="63"/>
      <c r="Q2458" s="143" t="str">
        <f>IF(Table1[[#This Row],[Posting Date]]&lt;&gt;"",$D$9,"")</f>
        <v/>
      </c>
      <c r="R2458" s="159" t="str">
        <f>IF(Table1[[#This Row],[Posting Date]]&lt;&gt;"",$D$10,"")</f>
        <v/>
      </c>
      <c r="S2458" s="66"/>
      <c r="T2458" s="63"/>
      <c r="U2458" s="67"/>
      <c r="V2458" s="67"/>
      <c r="W2458" s="67" t="str">
        <f t="shared" si="38"/>
        <v/>
      </c>
      <c r="X2458" s="161" t="str">
        <f>IF(E2458="","",(IF(Table1[[#This Row],[Cur]]="USD",Table1[[#This Row],[Cur_Amount Debit]],Table1[[#This Row],[Cur_Amount Debit]]/Table1[[#This Row],[Exchange Rate]])))</f>
        <v/>
      </c>
      <c r="Y2458" s="161" t="str">
        <f>IF(E2458="","",(IF(Table1[[#This Row],[Cur]]="USD",Table1[[#This Row],[Cur_Amount Credit]],Table1[[#This Row],[Cur_Amount Credit]]/ExchangeRate)))</f>
        <v/>
      </c>
      <c r="Z2458" s="203" t="str">
        <f>IF(E2458="","",(Table1[[#This Row],[Debit USD]]-Table1[[#This Row],[Credit USD]]))</f>
        <v/>
      </c>
      <c r="AA2458" s="122"/>
      <c r="AB2458" s="1"/>
      <c r="AC2458" s="15"/>
      <c r="AD2458" s="15" t="str">
        <f>IF(AND(OR(Table1[[#This Row],[Account]]="15030",Table1[[#This Row],[Account]]="15035",Table1[[#This Row],[Account]]="20150"),Table1[[#This Row],[Vendor ID]]=""),1,"")</f>
        <v/>
      </c>
      <c r="AE2458" s="15"/>
      <c r="AF2458" s="15"/>
      <c r="AG2458" s="15"/>
      <c r="AH2458" s="46" t="str">
        <f>IF(Table1[[#This Row],[Posting Date]]&lt;&gt;"","GJ-"&amp;CountryID,"")</f>
        <v/>
      </c>
      <c r="AI2458" s="59" t="str">
        <f>IF(Table1[[#This Row],[Posting Date]]&lt;&gt;"",Table1[[#This Row],[Posting Date]],"")</f>
        <v/>
      </c>
      <c r="AJ2458" s="46"/>
      <c r="AK2458" s="46" t="str">
        <f>IF(Table1[[#This Row],[Description]]&lt;&gt;"",Table1[[#This Row],[Description]],"")</f>
        <v/>
      </c>
      <c r="AL2458" s="46" t="str">
        <f>IF(Table1[[#This Row],[Posting Date]]&lt;&gt;"",Table1[[#This Row],[Reference Number]],"")</f>
        <v/>
      </c>
      <c r="AM2458" s="46" t="str">
        <f>TRIM(Table1[[#This Row],[Line '#]])</f>
        <v/>
      </c>
      <c r="AN2458" s="46" t="str">
        <f>TRIM(Table1[[#This Row],[Account]])</f>
        <v/>
      </c>
      <c r="AO2458" s="46" t="str">
        <f>IF(Table1[[#This Row],[Posting Date]]&lt;&gt;"",$D$5,"")</f>
        <v/>
      </c>
      <c r="AP2458" s="46" t="str">
        <f>TRIM(Table1[[#This Row],[Departments-Prgrams]])</f>
        <v/>
      </c>
      <c r="AQ2458" s="46" t="str">
        <f>TRIM(Table1[[#This Row],[Grant]])</f>
        <v/>
      </c>
      <c r="AR2458" s="46" t="str">
        <f>TRIM(Table1[[#This Row],[Staff ID]])</f>
        <v/>
      </c>
      <c r="AS2458" s="46" t="str">
        <f>IF(TRIM(Table1[[#This Row],[Budget Code]])=0,"",TRIM(Table1[[#This Row],[Budget Code]]))</f>
        <v/>
      </c>
      <c r="AT2458" s="46" t="str">
        <f>IF(Table1[[#This Row],[Line Description]]&lt;&gt;"",Table1[[#This Row],[Line Description]],"")</f>
        <v/>
      </c>
      <c r="AU2458" s="46" t="str">
        <f>IF(Table1[[#This Row],[Cur_Amount Debit]]&gt;0,ROUND(Table1[[#This Row],[Cur_Amount Debit]],2),"")</f>
        <v/>
      </c>
      <c r="AV2458" s="46" t="str">
        <f>IF(Table1[[#This Row],[Cur_Amount Credit]]&gt;0,ROUND(Table1[[#This Row],[Cur_Amount Credit]],2),"")</f>
        <v/>
      </c>
      <c r="AW2458" s="46" t="str">
        <f>LEFT(Table1[[#This Row],[Cur]],3)</f>
        <v/>
      </c>
      <c r="AX2458" s="59"/>
      <c r="AY2458" s="46"/>
      <c r="AZ2458" s="46" t="str">
        <f>IF(Table1[[#This Row],[Cur]]&lt;&gt;"",IF(Table1[[#This Row],[Cur]]="USD","",ExchangeRate),"")</f>
        <v/>
      </c>
      <c r="BA2458" s="46" t="str">
        <f>IF(Table1[[#This Row],[Grant]]&lt;&gt;"",VLOOKUP(Table1[[#This Row],[Grant]],Grants!B:D,3),"")</f>
        <v/>
      </c>
      <c r="BB2458" s="46" t="str">
        <f>TRIM(Table1[[#This Row],[Vendor ID]])</f>
        <v/>
      </c>
      <c r="BC2458">
        <f>IF(Table1[[#This Row],[Reference Number]]=Q2457,BC2457,BC2457+1)</f>
        <v>2</v>
      </c>
    </row>
    <row r="2459" spans="1:55" ht="11.25" hidden="1" customHeight="1">
      <c r="A2459" s="1"/>
      <c r="B2459" s="88" t="str">
        <f>IF(Table1[[#This Row],[Posting Date]]&lt;&gt;"",IF(Table1[[#This Row],[Reference Number]]=Q2458,B2458+1,1),"")</f>
        <v/>
      </c>
      <c r="C2459" s="61"/>
      <c r="D2459" s="61"/>
      <c r="E2459" s="218"/>
      <c r="F2459" s="143" t="str">
        <f>IFERROR(IF(VLOOKUP(Table1[[#This Row],[Budget Code Description]],Dimentions!$X$6:$AC$132,2,FALSE)="","",VLOOKUP(Table1[[#This Row],[Budget Code Description]],Dimentions!$X$6:$AC$132,2,FALSE)),"")</f>
        <v/>
      </c>
      <c r="G2459" s="143" t="str">
        <f>IFERROR(VLOOKUP(Table1[[#This Row],[Budget Code Description]],Dimentions!$X$6:$AC$132,3,FALSE),"")</f>
        <v/>
      </c>
      <c r="H2459" s="64" t="str">
        <f>IFERROR(VLOOKUP(Table1[[#This Row],[Account]],Dimentions!$S$6:$V$233,2,FALSE),"")</f>
        <v/>
      </c>
      <c r="I2459" s="62">
        <f>_xlfn.NUMBERVALUE(LEFT(Table1[[#This Row],[Account]],1))</f>
        <v>0</v>
      </c>
      <c r="J2459" s="62" t="str">
        <f>IFERROR(VLOOKUP(Table1[[#This Row],[Budget Code Description]],Table6[#All],7,FALSE),"")</f>
        <v/>
      </c>
      <c r="K2459" s="143" t="str">
        <f>IFERROR(VLOOKUP(Table1[[#This Row],[Budget Code Description]],Table6[#All],8,FALSE),"")</f>
        <v/>
      </c>
      <c r="L2459" s="63"/>
      <c r="M2459" s="65" t="str">
        <f>IFERROR(VLOOKUP(Table1[[#This Row],[Staff ID]],Table2[],2,FALSE),"")</f>
        <v/>
      </c>
      <c r="N2459" s="211" t="str">
        <f>IFERROR(IF(VLOOKUP(Table1[[#This Row],[Budget Code Description]],Dimentions!$X$6:$AC$97,4,FALSE)="","",VLOOKUP(Table1[[#This Row],[Budget Code Description]],Dimentions!$X$6:$AC$97,4,FALSE)),"")</f>
        <v/>
      </c>
      <c r="O2459" s="65" t="str">
        <f>IFERROR(VLOOKUP(Table1[[#This Row],[Vendor ID]],Table549[],2,FALSE),"")</f>
        <v/>
      </c>
      <c r="P2459" s="63"/>
      <c r="Q2459" s="143" t="str">
        <f>IF(Table1[[#This Row],[Posting Date]]&lt;&gt;"",$D$9,"")</f>
        <v/>
      </c>
      <c r="R2459" s="159" t="str">
        <f>IF(Table1[[#This Row],[Posting Date]]&lt;&gt;"",$D$10,"")</f>
        <v/>
      </c>
      <c r="S2459" s="66"/>
      <c r="T2459" s="63"/>
      <c r="U2459" s="67"/>
      <c r="V2459" s="67"/>
      <c r="W2459" s="67" t="str">
        <f t="shared" si="38"/>
        <v/>
      </c>
      <c r="X2459" s="161" t="str">
        <f>IF(E2459="","",(IF(Table1[[#This Row],[Cur]]="USD",Table1[[#This Row],[Cur_Amount Debit]],Table1[[#This Row],[Cur_Amount Debit]]/Table1[[#This Row],[Exchange Rate]])))</f>
        <v/>
      </c>
      <c r="Y2459" s="161" t="str">
        <f>IF(E2459="","",(IF(Table1[[#This Row],[Cur]]="USD",Table1[[#This Row],[Cur_Amount Credit]],Table1[[#This Row],[Cur_Amount Credit]]/ExchangeRate)))</f>
        <v/>
      </c>
      <c r="Z2459" s="203" t="str">
        <f>IF(E2459="","",(Table1[[#This Row],[Debit USD]]-Table1[[#This Row],[Credit USD]]))</f>
        <v/>
      </c>
      <c r="AA2459" s="122"/>
      <c r="AB2459" s="1"/>
      <c r="AC2459" s="15"/>
      <c r="AD2459" s="15" t="str">
        <f>IF(AND(OR(Table1[[#This Row],[Account]]="15030",Table1[[#This Row],[Account]]="15035",Table1[[#This Row],[Account]]="20150"),Table1[[#This Row],[Vendor ID]]=""),1,"")</f>
        <v/>
      </c>
      <c r="AE2459" s="15"/>
      <c r="AF2459" s="15"/>
      <c r="AG2459" s="15"/>
      <c r="AH2459" s="46" t="str">
        <f>IF(Table1[[#This Row],[Posting Date]]&lt;&gt;"","GJ-"&amp;CountryID,"")</f>
        <v/>
      </c>
      <c r="AI2459" s="59" t="str">
        <f>IF(Table1[[#This Row],[Posting Date]]&lt;&gt;"",Table1[[#This Row],[Posting Date]],"")</f>
        <v/>
      </c>
      <c r="AJ2459" s="46"/>
      <c r="AK2459" s="46" t="str">
        <f>IF(Table1[[#This Row],[Description]]&lt;&gt;"",Table1[[#This Row],[Description]],"")</f>
        <v/>
      </c>
      <c r="AL2459" s="46" t="str">
        <f>IF(Table1[[#This Row],[Posting Date]]&lt;&gt;"",Table1[[#This Row],[Reference Number]],"")</f>
        <v/>
      </c>
      <c r="AM2459" s="46" t="str">
        <f>TRIM(Table1[[#This Row],[Line '#]])</f>
        <v/>
      </c>
      <c r="AN2459" s="46" t="str">
        <f>TRIM(Table1[[#This Row],[Account]])</f>
        <v/>
      </c>
      <c r="AO2459" s="46" t="str">
        <f>IF(Table1[[#This Row],[Posting Date]]&lt;&gt;"",$D$5,"")</f>
        <v/>
      </c>
      <c r="AP2459" s="46" t="str">
        <f>TRIM(Table1[[#This Row],[Departments-Prgrams]])</f>
        <v/>
      </c>
      <c r="AQ2459" s="46" t="str">
        <f>TRIM(Table1[[#This Row],[Grant]])</f>
        <v/>
      </c>
      <c r="AR2459" s="46" t="str">
        <f>TRIM(Table1[[#This Row],[Staff ID]])</f>
        <v/>
      </c>
      <c r="AS2459" s="46" t="str">
        <f>IF(TRIM(Table1[[#This Row],[Budget Code]])=0,"",TRIM(Table1[[#This Row],[Budget Code]]))</f>
        <v/>
      </c>
      <c r="AT2459" s="46" t="str">
        <f>IF(Table1[[#This Row],[Line Description]]&lt;&gt;"",Table1[[#This Row],[Line Description]],"")</f>
        <v/>
      </c>
      <c r="AU2459" s="46" t="str">
        <f>IF(Table1[[#This Row],[Cur_Amount Debit]]&gt;0,ROUND(Table1[[#This Row],[Cur_Amount Debit]],2),"")</f>
        <v/>
      </c>
      <c r="AV2459" s="46" t="str">
        <f>IF(Table1[[#This Row],[Cur_Amount Credit]]&gt;0,ROUND(Table1[[#This Row],[Cur_Amount Credit]],2),"")</f>
        <v/>
      </c>
      <c r="AW2459" s="46" t="str">
        <f>LEFT(Table1[[#This Row],[Cur]],3)</f>
        <v/>
      </c>
      <c r="AX2459" s="59"/>
      <c r="AY2459" s="46"/>
      <c r="AZ2459" s="46" t="str">
        <f>IF(Table1[[#This Row],[Cur]]&lt;&gt;"",IF(Table1[[#This Row],[Cur]]="USD","",ExchangeRate),"")</f>
        <v/>
      </c>
      <c r="BA2459" s="46" t="str">
        <f>IF(Table1[[#This Row],[Grant]]&lt;&gt;"",VLOOKUP(Table1[[#This Row],[Grant]],Grants!B:D,3),"")</f>
        <v/>
      </c>
      <c r="BB2459" s="46" t="str">
        <f>TRIM(Table1[[#This Row],[Vendor ID]])</f>
        <v/>
      </c>
      <c r="BC2459">
        <f>IF(Table1[[#This Row],[Reference Number]]=Q2458,BC2458,BC2458+1)</f>
        <v>2</v>
      </c>
    </row>
    <row r="2460" spans="1:55" ht="11.25" hidden="1" customHeight="1">
      <c r="A2460" s="1"/>
      <c r="B2460" s="88" t="str">
        <f>IF(Table1[[#This Row],[Posting Date]]&lt;&gt;"",IF(Table1[[#This Row],[Reference Number]]=Q2459,B2459+1,1),"")</f>
        <v/>
      </c>
      <c r="C2460" s="61"/>
      <c r="D2460" s="61"/>
      <c r="E2460" s="218"/>
      <c r="F2460" s="143" t="str">
        <f>IFERROR(IF(VLOOKUP(Table1[[#This Row],[Budget Code Description]],Dimentions!$X$6:$AC$132,2,FALSE)="","",VLOOKUP(Table1[[#This Row],[Budget Code Description]],Dimentions!$X$6:$AC$132,2,FALSE)),"")</f>
        <v/>
      </c>
      <c r="G2460" s="143" t="str">
        <f>IFERROR(VLOOKUP(Table1[[#This Row],[Budget Code Description]],Dimentions!$X$6:$AC$132,3,FALSE),"")</f>
        <v/>
      </c>
      <c r="H2460" s="64" t="str">
        <f>IFERROR(VLOOKUP(Table1[[#This Row],[Account]],Dimentions!$S$6:$V$233,2,FALSE),"")</f>
        <v/>
      </c>
      <c r="I2460" s="62">
        <f>_xlfn.NUMBERVALUE(LEFT(Table1[[#This Row],[Account]],1))</f>
        <v>0</v>
      </c>
      <c r="J2460" s="62" t="str">
        <f>IFERROR(VLOOKUP(Table1[[#This Row],[Budget Code Description]],Table6[#All],7,FALSE),"")</f>
        <v/>
      </c>
      <c r="K2460" s="143" t="str">
        <f>IFERROR(VLOOKUP(Table1[[#This Row],[Budget Code Description]],Table6[#All],8,FALSE),"")</f>
        <v/>
      </c>
      <c r="L2460" s="63"/>
      <c r="M2460" s="65" t="str">
        <f>IFERROR(VLOOKUP(Table1[[#This Row],[Staff ID]],Table2[],2,FALSE),"")</f>
        <v/>
      </c>
      <c r="N2460" s="211" t="str">
        <f>IFERROR(IF(VLOOKUP(Table1[[#This Row],[Budget Code Description]],Dimentions!$X$6:$AC$97,4,FALSE)="","",VLOOKUP(Table1[[#This Row],[Budget Code Description]],Dimentions!$X$6:$AC$97,4,FALSE)),"")</f>
        <v/>
      </c>
      <c r="O2460" s="65" t="str">
        <f>IFERROR(VLOOKUP(Table1[[#This Row],[Vendor ID]],Table549[],2,FALSE),"")</f>
        <v/>
      </c>
      <c r="P2460" s="63"/>
      <c r="Q2460" s="143" t="str">
        <f>IF(Table1[[#This Row],[Posting Date]]&lt;&gt;"",$D$9,"")</f>
        <v/>
      </c>
      <c r="R2460" s="159" t="str">
        <f>IF(Table1[[#This Row],[Posting Date]]&lt;&gt;"",$D$10,"")</f>
        <v/>
      </c>
      <c r="S2460" s="66"/>
      <c r="T2460" s="63"/>
      <c r="U2460" s="67"/>
      <c r="V2460" s="67"/>
      <c r="W2460" s="67" t="str">
        <f t="shared" si="38"/>
        <v/>
      </c>
      <c r="X2460" s="161" t="str">
        <f>IF(E2460="","",(IF(Table1[[#This Row],[Cur]]="USD",Table1[[#This Row],[Cur_Amount Debit]],Table1[[#This Row],[Cur_Amount Debit]]/Table1[[#This Row],[Exchange Rate]])))</f>
        <v/>
      </c>
      <c r="Y2460" s="161" t="str">
        <f>IF(E2460="","",(IF(Table1[[#This Row],[Cur]]="USD",Table1[[#This Row],[Cur_Amount Credit]],Table1[[#This Row],[Cur_Amount Credit]]/ExchangeRate)))</f>
        <v/>
      </c>
      <c r="Z2460" s="203" t="str">
        <f>IF(E2460="","",(Table1[[#This Row],[Debit USD]]-Table1[[#This Row],[Credit USD]]))</f>
        <v/>
      </c>
      <c r="AA2460" s="122"/>
      <c r="AB2460" s="1"/>
      <c r="AC2460" s="15"/>
      <c r="AD2460" s="15" t="str">
        <f>IF(AND(OR(Table1[[#This Row],[Account]]="15030",Table1[[#This Row],[Account]]="15035",Table1[[#This Row],[Account]]="20150"),Table1[[#This Row],[Vendor ID]]=""),1,"")</f>
        <v/>
      </c>
      <c r="AE2460" s="15"/>
      <c r="AF2460" s="15"/>
      <c r="AG2460" s="15"/>
      <c r="AH2460" s="46" t="str">
        <f>IF(Table1[[#This Row],[Posting Date]]&lt;&gt;"","GJ-"&amp;CountryID,"")</f>
        <v/>
      </c>
      <c r="AI2460" s="59" t="str">
        <f>IF(Table1[[#This Row],[Posting Date]]&lt;&gt;"",Table1[[#This Row],[Posting Date]],"")</f>
        <v/>
      </c>
      <c r="AJ2460" s="46"/>
      <c r="AK2460" s="46" t="str">
        <f>IF(Table1[[#This Row],[Description]]&lt;&gt;"",Table1[[#This Row],[Description]],"")</f>
        <v/>
      </c>
      <c r="AL2460" s="46" t="str">
        <f>IF(Table1[[#This Row],[Posting Date]]&lt;&gt;"",Table1[[#This Row],[Reference Number]],"")</f>
        <v/>
      </c>
      <c r="AM2460" s="46" t="str">
        <f>TRIM(Table1[[#This Row],[Line '#]])</f>
        <v/>
      </c>
      <c r="AN2460" s="46" t="str">
        <f>TRIM(Table1[[#This Row],[Account]])</f>
        <v/>
      </c>
      <c r="AO2460" s="46" t="str">
        <f>IF(Table1[[#This Row],[Posting Date]]&lt;&gt;"",$D$5,"")</f>
        <v/>
      </c>
      <c r="AP2460" s="46" t="str">
        <f>TRIM(Table1[[#This Row],[Departments-Prgrams]])</f>
        <v/>
      </c>
      <c r="AQ2460" s="46" t="str">
        <f>TRIM(Table1[[#This Row],[Grant]])</f>
        <v/>
      </c>
      <c r="AR2460" s="46" t="str">
        <f>TRIM(Table1[[#This Row],[Staff ID]])</f>
        <v/>
      </c>
      <c r="AS2460" s="46" t="str">
        <f>IF(TRIM(Table1[[#This Row],[Budget Code]])=0,"",TRIM(Table1[[#This Row],[Budget Code]]))</f>
        <v/>
      </c>
      <c r="AT2460" s="46" t="str">
        <f>IF(Table1[[#This Row],[Line Description]]&lt;&gt;"",Table1[[#This Row],[Line Description]],"")</f>
        <v/>
      </c>
      <c r="AU2460" s="46" t="str">
        <f>IF(Table1[[#This Row],[Cur_Amount Debit]]&gt;0,ROUND(Table1[[#This Row],[Cur_Amount Debit]],2),"")</f>
        <v/>
      </c>
      <c r="AV2460" s="46" t="str">
        <f>IF(Table1[[#This Row],[Cur_Amount Credit]]&gt;0,ROUND(Table1[[#This Row],[Cur_Amount Credit]],2),"")</f>
        <v/>
      </c>
      <c r="AW2460" s="46" t="str">
        <f>LEFT(Table1[[#This Row],[Cur]],3)</f>
        <v/>
      </c>
      <c r="AX2460" s="59"/>
      <c r="AY2460" s="46"/>
      <c r="AZ2460" s="46" t="str">
        <f>IF(Table1[[#This Row],[Cur]]&lt;&gt;"",IF(Table1[[#This Row],[Cur]]="USD","",ExchangeRate),"")</f>
        <v/>
      </c>
      <c r="BA2460" s="46" t="str">
        <f>IF(Table1[[#This Row],[Grant]]&lt;&gt;"",VLOOKUP(Table1[[#This Row],[Grant]],Grants!B:D,3),"")</f>
        <v/>
      </c>
      <c r="BB2460" s="46" t="str">
        <f>TRIM(Table1[[#This Row],[Vendor ID]])</f>
        <v/>
      </c>
      <c r="BC2460">
        <f>IF(Table1[[#This Row],[Reference Number]]=Q2459,BC2459,BC2459+1)</f>
        <v>2</v>
      </c>
    </row>
    <row r="2461" spans="1:55" ht="11.25" hidden="1" customHeight="1">
      <c r="A2461" s="1"/>
      <c r="B2461" s="88" t="str">
        <f>IF(Table1[[#This Row],[Posting Date]]&lt;&gt;"",IF(Table1[[#This Row],[Reference Number]]=Q2460,B2460+1,1),"")</f>
        <v/>
      </c>
      <c r="C2461" s="61"/>
      <c r="D2461" s="61"/>
      <c r="E2461" s="218"/>
      <c r="F2461" s="143" t="str">
        <f>IFERROR(IF(VLOOKUP(Table1[[#This Row],[Budget Code Description]],Dimentions!$X$6:$AC$132,2,FALSE)="","",VLOOKUP(Table1[[#This Row],[Budget Code Description]],Dimentions!$X$6:$AC$132,2,FALSE)),"")</f>
        <v/>
      </c>
      <c r="G2461" s="143" t="str">
        <f>IFERROR(VLOOKUP(Table1[[#This Row],[Budget Code Description]],Dimentions!$X$6:$AC$132,3,FALSE),"")</f>
        <v/>
      </c>
      <c r="H2461" s="64" t="str">
        <f>IFERROR(VLOOKUP(Table1[[#This Row],[Account]],Dimentions!$S$6:$V$233,2,FALSE),"")</f>
        <v/>
      </c>
      <c r="I2461" s="62">
        <f>_xlfn.NUMBERVALUE(LEFT(Table1[[#This Row],[Account]],1))</f>
        <v>0</v>
      </c>
      <c r="J2461" s="62" t="str">
        <f>IFERROR(VLOOKUP(Table1[[#This Row],[Budget Code Description]],Table6[#All],7,FALSE),"")</f>
        <v/>
      </c>
      <c r="K2461" s="143" t="str">
        <f>IFERROR(VLOOKUP(Table1[[#This Row],[Budget Code Description]],Table6[#All],8,FALSE),"")</f>
        <v/>
      </c>
      <c r="L2461" s="63"/>
      <c r="M2461" s="65" t="str">
        <f>IFERROR(VLOOKUP(Table1[[#This Row],[Staff ID]],Table2[],2,FALSE),"")</f>
        <v/>
      </c>
      <c r="N2461" s="211" t="str">
        <f>IFERROR(IF(VLOOKUP(Table1[[#This Row],[Budget Code Description]],Dimentions!$X$6:$AC$97,4,FALSE)="","",VLOOKUP(Table1[[#This Row],[Budget Code Description]],Dimentions!$X$6:$AC$97,4,FALSE)),"")</f>
        <v/>
      </c>
      <c r="O2461" s="65" t="str">
        <f>IFERROR(VLOOKUP(Table1[[#This Row],[Vendor ID]],Table549[],2,FALSE),"")</f>
        <v/>
      </c>
      <c r="P2461" s="63"/>
      <c r="Q2461" s="143" t="str">
        <f>IF(Table1[[#This Row],[Posting Date]]&lt;&gt;"",$D$9,"")</f>
        <v/>
      </c>
      <c r="R2461" s="159" t="str">
        <f>IF(Table1[[#This Row],[Posting Date]]&lt;&gt;"",$D$10,"")</f>
        <v/>
      </c>
      <c r="S2461" s="66"/>
      <c r="T2461" s="63"/>
      <c r="U2461" s="67"/>
      <c r="V2461" s="67"/>
      <c r="W2461" s="67" t="str">
        <f t="shared" si="38"/>
        <v/>
      </c>
      <c r="X2461" s="161" t="str">
        <f>IF(E2461="","",(IF(Table1[[#This Row],[Cur]]="USD",Table1[[#This Row],[Cur_Amount Debit]],Table1[[#This Row],[Cur_Amount Debit]]/Table1[[#This Row],[Exchange Rate]])))</f>
        <v/>
      </c>
      <c r="Y2461" s="161" t="str">
        <f>IF(E2461="","",(IF(Table1[[#This Row],[Cur]]="USD",Table1[[#This Row],[Cur_Amount Credit]],Table1[[#This Row],[Cur_Amount Credit]]/ExchangeRate)))</f>
        <v/>
      </c>
      <c r="Z2461" s="203" t="str">
        <f>IF(E2461="","",(Table1[[#This Row],[Debit USD]]-Table1[[#This Row],[Credit USD]]))</f>
        <v/>
      </c>
      <c r="AA2461" s="122"/>
      <c r="AB2461" s="1"/>
      <c r="AC2461" s="15"/>
      <c r="AD2461" s="15" t="str">
        <f>IF(AND(OR(Table1[[#This Row],[Account]]="15030",Table1[[#This Row],[Account]]="15035",Table1[[#This Row],[Account]]="20150"),Table1[[#This Row],[Vendor ID]]=""),1,"")</f>
        <v/>
      </c>
      <c r="AE2461" s="15"/>
      <c r="AF2461" s="15"/>
      <c r="AG2461" s="15"/>
      <c r="AH2461" s="46" t="str">
        <f>IF(Table1[[#This Row],[Posting Date]]&lt;&gt;"","GJ-"&amp;CountryID,"")</f>
        <v/>
      </c>
      <c r="AI2461" s="59" t="str">
        <f>IF(Table1[[#This Row],[Posting Date]]&lt;&gt;"",Table1[[#This Row],[Posting Date]],"")</f>
        <v/>
      </c>
      <c r="AJ2461" s="46"/>
      <c r="AK2461" s="46" t="str">
        <f>IF(Table1[[#This Row],[Description]]&lt;&gt;"",Table1[[#This Row],[Description]],"")</f>
        <v/>
      </c>
      <c r="AL2461" s="46" t="str">
        <f>IF(Table1[[#This Row],[Posting Date]]&lt;&gt;"",Table1[[#This Row],[Reference Number]],"")</f>
        <v/>
      </c>
      <c r="AM2461" s="46" t="str">
        <f>TRIM(Table1[[#This Row],[Line '#]])</f>
        <v/>
      </c>
      <c r="AN2461" s="46" t="str">
        <f>TRIM(Table1[[#This Row],[Account]])</f>
        <v/>
      </c>
      <c r="AO2461" s="46" t="str">
        <f>IF(Table1[[#This Row],[Posting Date]]&lt;&gt;"",$D$5,"")</f>
        <v/>
      </c>
      <c r="AP2461" s="46" t="str">
        <f>TRIM(Table1[[#This Row],[Departments-Prgrams]])</f>
        <v/>
      </c>
      <c r="AQ2461" s="46" t="str">
        <f>TRIM(Table1[[#This Row],[Grant]])</f>
        <v/>
      </c>
      <c r="AR2461" s="46" t="str">
        <f>TRIM(Table1[[#This Row],[Staff ID]])</f>
        <v/>
      </c>
      <c r="AS2461" s="46" t="str">
        <f>IF(TRIM(Table1[[#This Row],[Budget Code]])=0,"",TRIM(Table1[[#This Row],[Budget Code]]))</f>
        <v/>
      </c>
      <c r="AT2461" s="46" t="str">
        <f>IF(Table1[[#This Row],[Line Description]]&lt;&gt;"",Table1[[#This Row],[Line Description]],"")</f>
        <v/>
      </c>
      <c r="AU2461" s="46" t="str">
        <f>IF(Table1[[#This Row],[Cur_Amount Debit]]&gt;0,ROUND(Table1[[#This Row],[Cur_Amount Debit]],2),"")</f>
        <v/>
      </c>
      <c r="AV2461" s="46" t="str">
        <f>IF(Table1[[#This Row],[Cur_Amount Credit]]&gt;0,ROUND(Table1[[#This Row],[Cur_Amount Credit]],2),"")</f>
        <v/>
      </c>
      <c r="AW2461" s="46" t="str">
        <f>LEFT(Table1[[#This Row],[Cur]],3)</f>
        <v/>
      </c>
      <c r="AX2461" s="59"/>
      <c r="AY2461" s="46"/>
      <c r="AZ2461" s="46" t="str">
        <f>IF(Table1[[#This Row],[Cur]]&lt;&gt;"",IF(Table1[[#This Row],[Cur]]="USD","",ExchangeRate),"")</f>
        <v/>
      </c>
      <c r="BA2461" s="46" t="str">
        <f>IF(Table1[[#This Row],[Grant]]&lt;&gt;"",VLOOKUP(Table1[[#This Row],[Grant]],Grants!B:D,3),"")</f>
        <v/>
      </c>
      <c r="BB2461" s="46" t="str">
        <f>TRIM(Table1[[#This Row],[Vendor ID]])</f>
        <v/>
      </c>
      <c r="BC2461">
        <f>IF(Table1[[#This Row],[Reference Number]]=Q2460,BC2460,BC2460+1)</f>
        <v>2</v>
      </c>
    </row>
    <row r="2462" spans="1:55" ht="11.25" hidden="1" customHeight="1">
      <c r="A2462" s="1"/>
      <c r="B2462" s="88" t="str">
        <f>IF(Table1[[#This Row],[Posting Date]]&lt;&gt;"",IF(Table1[[#This Row],[Reference Number]]=Q2461,B2461+1,1),"")</f>
        <v/>
      </c>
      <c r="C2462" s="61"/>
      <c r="D2462" s="61"/>
      <c r="E2462" s="218"/>
      <c r="F2462" s="143" t="str">
        <f>IFERROR(IF(VLOOKUP(Table1[[#This Row],[Budget Code Description]],Dimentions!$X$6:$AC$132,2,FALSE)="","",VLOOKUP(Table1[[#This Row],[Budget Code Description]],Dimentions!$X$6:$AC$132,2,FALSE)),"")</f>
        <v/>
      </c>
      <c r="G2462" s="143" t="str">
        <f>IFERROR(VLOOKUP(Table1[[#This Row],[Budget Code Description]],Dimentions!$X$6:$AC$132,3,FALSE),"")</f>
        <v/>
      </c>
      <c r="H2462" s="64" t="str">
        <f>IFERROR(VLOOKUP(Table1[[#This Row],[Account]],Dimentions!$S$6:$V$233,2,FALSE),"")</f>
        <v/>
      </c>
      <c r="I2462" s="62">
        <f>_xlfn.NUMBERVALUE(LEFT(Table1[[#This Row],[Account]],1))</f>
        <v>0</v>
      </c>
      <c r="J2462" s="62" t="str">
        <f>IFERROR(VLOOKUP(Table1[[#This Row],[Budget Code Description]],Table6[#All],7,FALSE),"")</f>
        <v/>
      </c>
      <c r="K2462" s="143" t="str">
        <f>IFERROR(VLOOKUP(Table1[[#This Row],[Budget Code Description]],Table6[#All],8,FALSE),"")</f>
        <v/>
      </c>
      <c r="L2462" s="63"/>
      <c r="M2462" s="65" t="str">
        <f>IFERROR(VLOOKUP(Table1[[#This Row],[Staff ID]],Table2[],2,FALSE),"")</f>
        <v/>
      </c>
      <c r="N2462" s="211" t="str">
        <f>IFERROR(IF(VLOOKUP(Table1[[#This Row],[Budget Code Description]],Dimentions!$X$6:$AC$97,4,FALSE)="","",VLOOKUP(Table1[[#This Row],[Budget Code Description]],Dimentions!$X$6:$AC$97,4,FALSE)),"")</f>
        <v/>
      </c>
      <c r="O2462" s="65" t="str">
        <f>IFERROR(VLOOKUP(Table1[[#This Row],[Vendor ID]],Table549[],2,FALSE),"")</f>
        <v/>
      </c>
      <c r="P2462" s="63"/>
      <c r="Q2462" s="143" t="str">
        <f>IF(Table1[[#This Row],[Posting Date]]&lt;&gt;"",$D$9,"")</f>
        <v/>
      </c>
      <c r="R2462" s="159" t="str">
        <f>IF(Table1[[#This Row],[Posting Date]]&lt;&gt;"",$D$10,"")</f>
        <v/>
      </c>
      <c r="S2462" s="66"/>
      <c r="T2462" s="63"/>
      <c r="U2462" s="67"/>
      <c r="V2462" s="67"/>
      <c r="W2462" s="67" t="str">
        <f t="shared" si="38"/>
        <v/>
      </c>
      <c r="X2462" s="161" t="str">
        <f>IF(E2462="","",(IF(Table1[[#This Row],[Cur]]="USD",Table1[[#This Row],[Cur_Amount Debit]],Table1[[#This Row],[Cur_Amount Debit]]/Table1[[#This Row],[Exchange Rate]])))</f>
        <v/>
      </c>
      <c r="Y2462" s="161" t="str">
        <f>IF(E2462="","",(IF(Table1[[#This Row],[Cur]]="USD",Table1[[#This Row],[Cur_Amount Credit]],Table1[[#This Row],[Cur_Amount Credit]]/ExchangeRate)))</f>
        <v/>
      </c>
      <c r="Z2462" s="203" t="str">
        <f>IF(E2462="","",(Table1[[#This Row],[Debit USD]]-Table1[[#This Row],[Credit USD]]))</f>
        <v/>
      </c>
      <c r="AA2462" s="122"/>
      <c r="AB2462" s="1"/>
      <c r="AC2462" s="15"/>
      <c r="AD2462" s="15" t="str">
        <f>IF(AND(OR(Table1[[#This Row],[Account]]="15030",Table1[[#This Row],[Account]]="15035",Table1[[#This Row],[Account]]="20150"),Table1[[#This Row],[Vendor ID]]=""),1,"")</f>
        <v/>
      </c>
      <c r="AE2462" s="15"/>
      <c r="AF2462" s="15"/>
      <c r="AG2462" s="15"/>
      <c r="AH2462" s="46" t="str">
        <f>IF(Table1[[#This Row],[Posting Date]]&lt;&gt;"","GJ-"&amp;CountryID,"")</f>
        <v/>
      </c>
      <c r="AI2462" s="59" t="str">
        <f>IF(Table1[[#This Row],[Posting Date]]&lt;&gt;"",Table1[[#This Row],[Posting Date]],"")</f>
        <v/>
      </c>
      <c r="AJ2462" s="46"/>
      <c r="AK2462" s="46" t="str">
        <f>IF(Table1[[#This Row],[Description]]&lt;&gt;"",Table1[[#This Row],[Description]],"")</f>
        <v/>
      </c>
      <c r="AL2462" s="46" t="str">
        <f>IF(Table1[[#This Row],[Posting Date]]&lt;&gt;"",Table1[[#This Row],[Reference Number]],"")</f>
        <v/>
      </c>
      <c r="AM2462" s="46" t="str">
        <f>TRIM(Table1[[#This Row],[Line '#]])</f>
        <v/>
      </c>
      <c r="AN2462" s="46" t="str">
        <f>TRIM(Table1[[#This Row],[Account]])</f>
        <v/>
      </c>
      <c r="AO2462" s="46" t="str">
        <f>IF(Table1[[#This Row],[Posting Date]]&lt;&gt;"",$D$5,"")</f>
        <v/>
      </c>
      <c r="AP2462" s="46" t="str">
        <f>TRIM(Table1[[#This Row],[Departments-Prgrams]])</f>
        <v/>
      </c>
      <c r="AQ2462" s="46" t="str">
        <f>TRIM(Table1[[#This Row],[Grant]])</f>
        <v/>
      </c>
      <c r="AR2462" s="46" t="str">
        <f>TRIM(Table1[[#This Row],[Staff ID]])</f>
        <v/>
      </c>
      <c r="AS2462" s="46" t="str">
        <f>IF(TRIM(Table1[[#This Row],[Budget Code]])=0,"",TRIM(Table1[[#This Row],[Budget Code]]))</f>
        <v/>
      </c>
      <c r="AT2462" s="46" t="str">
        <f>IF(Table1[[#This Row],[Line Description]]&lt;&gt;"",Table1[[#This Row],[Line Description]],"")</f>
        <v/>
      </c>
      <c r="AU2462" s="46" t="str">
        <f>IF(Table1[[#This Row],[Cur_Amount Debit]]&gt;0,ROUND(Table1[[#This Row],[Cur_Amount Debit]],2),"")</f>
        <v/>
      </c>
      <c r="AV2462" s="46" t="str">
        <f>IF(Table1[[#This Row],[Cur_Amount Credit]]&gt;0,ROUND(Table1[[#This Row],[Cur_Amount Credit]],2),"")</f>
        <v/>
      </c>
      <c r="AW2462" s="46" t="str">
        <f>LEFT(Table1[[#This Row],[Cur]],3)</f>
        <v/>
      </c>
      <c r="AX2462" s="59"/>
      <c r="AY2462" s="46"/>
      <c r="AZ2462" s="46" t="str">
        <f>IF(Table1[[#This Row],[Cur]]&lt;&gt;"",IF(Table1[[#This Row],[Cur]]="USD","",ExchangeRate),"")</f>
        <v/>
      </c>
      <c r="BA2462" s="46" t="str">
        <f>IF(Table1[[#This Row],[Grant]]&lt;&gt;"",VLOOKUP(Table1[[#This Row],[Grant]],Grants!B:D,3),"")</f>
        <v/>
      </c>
      <c r="BB2462" s="46" t="str">
        <f>TRIM(Table1[[#This Row],[Vendor ID]])</f>
        <v/>
      </c>
      <c r="BC2462">
        <f>IF(Table1[[#This Row],[Reference Number]]=Q2461,BC2461,BC2461+1)</f>
        <v>2</v>
      </c>
    </row>
    <row r="2463" spans="1:55" ht="11.25" hidden="1" customHeight="1">
      <c r="A2463" s="1"/>
      <c r="B2463" s="88" t="str">
        <f>IF(Table1[[#This Row],[Posting Date]]&lt;&gt;"",IF(Table1[[#This Row],[Reference Number]]=Q2462,B2462+1,1),"")</f>
        <v/>
      </c>
      <c r="C2463" s="61"/>
      <c r="D2463" s="61"/>
      <c r="E2463" s="218"/>
      <c r="F2463" s="143" t="str">
        <f>IFERROR(IF(VLOOKUP(Table1[[#This Row],[Budget Code Description]],Dimentions!$X$6:$AC$132,2,FALSE)="","",VLOOKUP(Table1[[#This Row],[Budget Code Description]],Dimentions!$X$6:$AC$132,2,FALSE)),"")</f>
        <v/>
      </c>
      <c r="G2463" s="143" t="str">
        <f>IFERROR(VLOOKUP(Table1[[#This Row],[Budget Code Description]],Dimentions!$X$6:$AC$132,3,FALSE),"")</f>
        <v/>
      </c>
      <c r="H2463" s="64" t="str">
        <f>IFERROR(VLOOKUP(Table1[[#This Row],[Account]],Dimentions!$S$6:$V$233,2,FALSE),"")</f>
        <v/>
      </c>
      <c r="I2463" s="62">
        <f>_xlfn.NUMBERVALUE(LEFT(Table1[[#This Row],[Account]],1))</f>
        <v>0</v>
      </c>
      <c r="J2463" s="62" t="str">
        <f>IFERROR(VLOOKUP(Table1[[#This Row],[Budget Code Description]],Table6[#All],7,FALSE),"")</f>
        <v/>
      </c>
      <c r="K2463" s="143" t="str">
        <f>IFERROR(VLOOKUP(Table1[[#This Row],[Budget Code Description]],Table6[#All],8,FALSE),"")</f>
        <v/>
      </c>
      <c r="L2463" s="63"/>
      <c r="M2463" s="65" t="str">
        <f>IFERROR(VLOOKUP(Table1[[#This Row],[Staff ID]],Table2[],2,FALSE),"")</f>
        <v/>
      </c>
      <c r="N2463" s="211" t="str">
        <f>IFERROR(IF(VLOOKUP(Table1[[#This Row],[Budget Code Description]],Dimentions!$X$6:$AC$97,4,FALSE)="","",VLOOKUP(Table1[[#This Row],[Budget Code Description]],Dimentions!$X$6:$AC$97,4,FALSE)),"")</f>
        <v/>
      </c>
      <c r="O2463" s="65" t="str">
        <f>IFERROR(VLOOKUP(Table1[[#This Row],[Vendor ID]],Table549[],2,FALSE),"")</f>
        <v/>
      </c>
      <c r="P2463" s="63"/>
      <c r="Q2463" s="143" t="str">
        <f>IF(Table1[[#This Row],[Posting Date]]&lt;&gt;"",$D$9,"")</f>
        <v/>
      </c>
      <c r="R2463" s="159" t="str">
        <f>IF(Table1[[#This Row],[Posting Date]]&lt;&gt;"",$D$10,"")</f>
        <v/>
      </c>
      <c r="S2463" s="66"/>
      <c r="T2463" s="63"/>
      <c r="U2463" s="67"/>
      <c r="V2463" s="67"/>
      <c r="W2463" s="67" t="str">
        <f t="shared" si="38"/>
        <v/>
      </c>
      <c r="X2463" s="161" t="str">
        <f>IF(E2463="","",(IF(Table1[[#This Row],[Cur]]="USD",Table1[[#This Row],[Cur_Amount Debit]],Table1[[#This Row],[Cur_Amount Debit]]/Table1[[#This Row],[Exchange Rate]])))</f>
        <v/>
      </c>
      <c r="Y2463" s="161" t="str">
        <f>IF(E2463="","",(IF(Table1[[#This Row],[Cur]]="USD",Table1[[#This Row],[Cur_Amount Credit]],Table1[[#This Row],[Cur_Amount Credit]]/ExchangeRate)))</f>
        <v/>
      </c>
      <c r="Z2463" s="203" t="str">
        <f>IF(E2463="","",(Table1[[#This Row],[Debit USD]]-Table1[[#This Row],[Credit USD]]))</f>
        <v/>
      </c>
      <c r="AA2463" s="122"/>
      <c r="AB2463" s="1"/>
      <c r="AC2463" s="15"/>
      <c r="AD2463" s="15" t="str">
        <f>IF(AND(OR(Table1[[#This Row],[Account]]="15030",Table1[[#This Row],[Account]]="15035",Table1[[#This Row],[Account]]="20150"),Table1[[#This Row],[Vendor ID]]=""),1,"")</f>
        <v/>
      </c>
      <c r="AE2463" s="15"/>
      <c r="AF2463" s="15"/>
      <c r="AG2463" s="15"/>
      <c r="AH2463" s="46" t="str">
        <f>IF(Table1[[#This Row],[Posting Date]]&lt;&gt;"","GJ-"&amp;CountryID,"")</f>
        <v/>
      </c>
      <c r="AI2463" s="59" t="str">
        <f>IF(Table1[[#This Row],[Posting Date]]&lt;&gt;"",Table1[[#This Row],[Posting Date]],"")</f>
        <v/>
      </c>
      <c r="AJ2463" s="46"/>
      <c r="AK2463" s="46" t="str">
        <f>IF(Table1[[#This Row],[Description]]&lt;&gt;"",Table1[[#This Row],[Description]],"")</f>
        <v/>
      </c>
      <c r="AL2463" s="46" t="str">
        <f>IF(Table1[[#This Row],[Posting Date]]&lt;&gt;"",Table1[[#This Row],[Reference Number]],"")</f>
        <v/>
      </c>
      <c r="AM2463" s="46" t="str">
        <f>TRIM(Table1[[#This Row],[Line '#]])</f>
        <v/>
      </c>
      <c r="AN2463" s="46" t="str">
        <f>TRIM(Table1[[#This Row],[Account]])</f>
        <v/>
      </c>
      <c r="AO2463" s="46" t="str">
        <f>IF(Table1[[#This Row],[Posting Date]]&lt;&gt;"",$D$5,"")</f>
        <v/>
      </c>
      <c r="AP2463" s="46" t="str">
        <f>TRIM(Table1[[#This Row],[Departments-Prgrams]])</f>
        <v/>
      </c>
      <c r="AQ2463" s="46" t="str">
        <f>TRIM(Table1[[#This Row],[Grant]])</f>
        <v/>
      </c>
      <c r="AR2463" s="46" t="str">
        <f>TRIM(Table1[[#This Row],[Staff ID]])</f>
        <v/>
      </c>
      <c r="AS2463" s="46" t="str">
        <f>IF(TRIM(Table1[[#This Row],[Budget Code]])=0,"",TRIM(Table1[[#This Row],[Budget Code]]))</f>
        <v/>
      </c>
      <c r="AT2463" s="46" t="str">
        <f>IF(Table1[[#This Row],[Line Description]]&lt;&gt;"",Table1[[#This Row],[Line Description]],"")</f>
        <v/>
      </c>
      <c r="AU2463" s="46" t="str">
        <f>IF(Table1[[#This Row],[Cur_Amount Debit]]&gt;0,ROUND(Table1[[#This Row],[Cur_Amount Debit]],2),"")</f>
        <v/>
      </c>
      <c r="AV2463" s="46" t="str">
        <f>IF(Table1[[#This Row],[Cur_Amount Credit]]&gt;0,ROUND(Table1[[#This Row],[Cur_Amount Credit]],2),"")</f>
        <v/>
      </c>
      <c r="AW2463" s="46" t="str">
        <f>LEFT(Table1[[#This Row],[Cur]],3)</f>
        <v/>
      </c>
      <c r="AX2463" s="59"/>
      <c r="AY2463" s="46"/>
      <c r="AZ2463" s="46" t="str">
        <f>IF(Table1[[#This Row],[Cur]]&lt;&gt;"",IF(Table1[[#This Row],[Cur]]="USD","",ExchangeRate),"")</f>
        <v/>
      </c>
      <c r="BA2463" s="46" t="str">
        <f>IF(Table1[[#This Row],[Grant]]&lt;&gt;"",VLOOKUP(Table1[[#This Row],[Grant]],Grants!B:D,3),"")</f>
        <v/>
      </c>
      <c r="BB2463" s="46" t="str">
        <f>TRIM(Table1[[#This Row],[Vendor ID]])</f>
        <v/>
      </c>
      <c r="BC2463">
        <f>IF(Table1[[#This Row],[Reference Number]]=Q2462,BC2462,BC2462+1)</f>
        <v>2</v>
      </c>
    </row>
    <row r="2464" spans="1:55" ht="11.25" hidden="1" customHeight="1">
      <c r="A2464" s="1"/>
      <c r="B2464" s="88" t="str">
        <f>IF(Table1[[#This Row],[Posting Date]]&lt;&gt;"",IF(Table1[[#This Row],[Reference Number]]=Q2463,B2463+1,1),"")</f>
        <v/>
      </c>
      <c r="C2464" s="61"/>
      <c r="D2464" s="61"/>
      <c r="E2464" s="218"/>
      <c r="F2464" s="143" t="str">
        <f>IFERROR(IF(VLOOKUP(Table1[[#This Row],[Budget Code Description]],Dimentions!$X$6:$AC$132,2,FALSE)="","",VLOOKUP(Table1[[#This Row],[Budget Code Description]],Dimentions!$X$6:$AC$132,2,FALSE)),"")</f>
        <v/>
      </c>
      <c r="G2464" s="143" t="str">
        <f>IFERROR(VLOOKUP(Table1[[#This Row],[Budget Code Description]],Dimentions!$X$6:$AC$132,3,FALSE),"")</f>
        <v/>
      </c>
      <c r="H2464" s="64" t="str">
        <f>IFERROR(VLOOKUP(Table1[[#This Row],[Account]],Dimentions!$S$6:$V$233,2,FALSE),"")</f>
        <v/>
      </c>
      <c r="I2464" s="62">
        <f>_xlfn.NUMBERVALUE(LEFT(Table1[[#This Row],[Account]],1))</f>
        <v>0</v>
      </c>
      <c r="J2464" s="62" t="str">
        <f>IFERROR(VLOOKUP(Table1[[#This Row],[Budget Code Description]],Table6[#All],7,FALSE),"")</f>
        <v/>
      </c>
      <c r="K2464" s="143" t="str">
        <f>IFERROR(VLOOKUP(Table1[[#This Row],[Budget Code Description]],Table6[#All],8,FALSE),"")</f>
        <v/>
      </c>
      <c r="L2464" s="63"/>
      <c r="M2464" s="65" t="str">
        <f>IFERROR(VLOOKUP(Table1[[#This Row],[Staff ID]],Table2[],2,FALSE),"")</f>
        <v/>
      </c>
      <c r="N2464" s="211" t="str">
        <f>IFERROR(IF(VLOOKUP(Table1[[#This Row],[Budget Code Description]],Dimentions!$X$6:$AC$97,4,FALSE)="","",VLOOKUP(Table1[[#This Row],[Budget Code Description]],Dimentions!$X$6:$AC$97,4,FALSE)),"")</f>
        <v/>
      </c>
      <c r="O2464" s="65" t="str">
        <f>IFERROR(VLOOKUP(Table1[[#This Row],[Vendor ID]],Table549[],2,FALSE),"")</f>
        <v/>
      </c>
      <c r="P2464" s="63"/>
      <c r="Q2464" s="143" t="str">
        <f>IF(Table1[[#This Row],[Posting Date]]&lt;&gt;"",$D$9,"")</f>
        <v/>
      </c>
      <c r="R2464" s="159" t="str">
        <f>IF(Table1[[#This Row],[Posting Date]]&lt;&gt;"",$D$10,"")</f>
        <v/>
      </c>
      <c r="S2464" s="66"/>
      <c r="T2464" s="63"/>
      <c r="U2464" s="67"/>
      <c r="V2464" s="67"/>
      <c r="W2464" s="67" t="str">
        <f t="shared" si="38"/>
        <v/>
      </c>
      <c r="X2464" s="161" t="str">
        <f>IF(E2464="","",(IF(Table1[[#This Row],[Cur]]="USD",Table1[[#This Row],[Cur_Amount Debit]],Table1[[#This Row],[Cur_Amount Debit]]/Table1[[#This Row],[Exchange Rate]])))</f>
        <v/>
      </c>
      <c r="Y2464" s="161" t="str">
        <f>IF(E2464="","",(IF(Table1[[#This Row],[Cur]]="USD",Table1[[#This Row],[Cur_Amount Credit]],Table1[[#This Row],[Cur_Amount Credit]]/ExchangeRate)))</f>
        <v/>
      </c>
      <c r="Z2464" s="203" t="str">
        <f>IF(E2464="","",(Table1[[#This Row],[Debit USD]]-Table1[[#This Row],[Credit USD]]))</f>
        <v/>
      </c>
      <c r="AA2464" s="122"/>
      <c r="AB2464" s="1"/>
      <c r="AC2464" s="15"/>
      <c r="AD2464" s="15" t="str">
        <f>IF(AND(OR(Table1[[#This Row],[Account]]="15030",Table1[[#This Row],[Account]]="15035",Table1[[#This Row],[Account]]="20150"),Table1[[#This Row],[Vendor ID]]=""),1,"")</f>
        <v/>
      </c>
      <c r="AE2464" s="15"/>
      <c r="AF2464" s="15"/>
      <c r="AG2464" s="15"/>
      <c r="AH2464" s="46" t="str">
        <f>IF(Table1[[#This Row],[Posting Date]]&lt;&gt;"","GJ-"&amp;CountryID,"")</f>
        <v/>
      </c>
      <c r="AI2464" s="59" t="str">
        <f>IF(Table1[[#This Row],[Posting Date]]&lt;&gt;"",Table1[[#This Row],[Posting Date]],"")</f>
        <v/>
      </c>
      <c r="AJ2464" s="46"/>
      <c r="AK2464" s="46" t="str">
        <f>IF(Table1[[#This Row],[Description]]&lt;&gt;"",Table1[[#This Row],[Description]],"")</f>
        <v/>
      </c>
      <c r="AL2464" s="46" t="str">
        <f>IF(Table1[[#This Row],[Posting Date]]&lt;&gt;"",Table1[[#This Row],[Reference Number]],"")</f>
        <v/>
      </c>
      <c r="AM2464" s="46" t="str">
        <f>TRIM(Table1[[#This Row],[Line '#]])</f>
        <v/>
      </c>
      <c r="AN2464" s="46" t="str">
        <f>TRIM(Table1[[#This Row],[Account]])</f>
        <v/>
      </c>
      <c r="AO2464" s="46" t="str">
        <f>IF(Table1[[#This Row],[Posting Date]]&lt;&gt;"",$D$5,"")</f>
        <v/>
      </c>
      <c r="AP2464" s="46" t="str">
        <f>TRIM(Table1[[#This Row],[Departments-Prgrams]])</f>
        <v/>
      </c>
      <c r="AQ2464" s="46" t="str">
        <f>TRIM(Table1[[#This Row],[Grant]])</f>
        <v/>
      </c>
      <c r="AR2464" s="46" t="str">
        <f>TRIM(Table1[[#This Row],[Staff ID]])</f>
        <v/>
      </c>
      <c r="AS2464" s="46" t="str">
        <f>IF(TRIM(Table1[[#This Row],[Budget Code]])=0,"",TRIM(Table1[[#This Row],[Budget Code]]))</f>
        <v/>
      </c>
      <c r="AT2464" s="46" t="str">
        <f>IF(Table1[[#This Row],[Line Description]]&lt;&gt;"",Table1[[#This Row],[Line Description]],"")</f>
        <v/>
      </c>
      <c r="AU2464" s="46" t="str">
        <f>IF(Table1[[#This Row],[Cur_Amount Debit]]&gt;0,ROUND(Table1[[#This Row],[Cur_Amount Debit]],2),"")</f>
        <v/>
      </c>
      <c r="AV2464" s="46" t="str">
        <f>IF(Table1[[#This Row],[Cur_Amount Credit]]&gt;0,ROUND(Table1[[#This Row],[Cur_Amount Credit]],2),"")</f>
        <v/>
      </c>
      <c r="AW2464" s="46" t="str">
        <f>LEFT(Table1[[#This Row],[Cur]],3)</f>
        <v/>
      </c>
      <c r="AX2464" s="59"/>
      <c r="AY2464" s="46"/>
      <c r="AZ2464" s="46" t="str">
        <f>IF(Table1[[#This Row],[Cur]]&lt;&gt;"",IF(Table1[[#This Row],[Cur]]="USD","",ExchangeRate),"")</f>
        <v/>
      </c>
      <c r="BA2464" s="46" t="str">
        <f>IF(Table1[[#This Row],[Grant]]&lt;&gt;"",VLOOKUP(Table1[[#This Row],[Grant]],Grants!B:D,3),"")</f>
        <v/>
      </c>
      <c r="BB2464" s="46" t="str">
        <f>TRIM(Table1[[#This Row],[Vendor ID]])</f>
        <v/>
      </c>
      <c r="BC2464">
        <f>IF(Table1[[#This Row],[Reference Number]]=Q2463,BC2463,BC2463+1)</f>
        <v>2</v>
      </c>
    </row>
    <row r="2465" spans="1:55" ht="11.25" hidden="1" customHeight="1">
      <c r="A2465" s="1"/>
      <c r="B2465" s="88" t="str">
        <f>IF(Table1[[#This Row],[Posting Date]]&lt;&gt;"",IF(Table1[[#This Row],[Reference Number]]=Q2464,B2464+1,1),"")</f>
        <v/>
      </c>
      <c r="C2465" s="61"/>
      <c r="D2465" s="61"/>
      <c r="E2465" s="218"/>
      <c r="F2465" s="143" t="str">
        <f>IFERROR(IF(VLOOKUP(Table1[[#This Row],[Budget Code Description]],Dimentions!$X$6:$AC$132,2,FALSE)="","",VLOOKUP(Table1[[#This Row],[Budget Code Description]],Dimentions!$X$6:$AC$132,2,FALSE)),"")</f>
        <v/>
      </c>
      <c r="G2465" s="143" t="str">
        <f>IFERROR(VLOOKUP(Table1[[#This Row],[Budget Code Description]],Dimentions!$X$6:$AC$132,3,FALSE),"")</f>
        <v/>
      </c>
      <c r="H2465" s="64" t="str">
        <f>IFERROR(VLOOKUP(Table1[[#This Row],[Account]],Dimentions!$S$6:$V$233,2,FALSE),"")</f>
        <v/>
      </c>
      <c r="I2465" s="62">
        <f>_xlfn.NUMBERVALUE(LEFT(Table1[[#This Row],[Account]],1))</f>
        <v>0</v>
      </c>
      <c r="J2465" s="62" t="str">
        <f>IFERROR(VLOOKUP(Table1[[#This Row],[Budget Code Description]],Table6[#All],7,FALSE),"")</f>
        <v/>
      </c>
      <c r="K2465" s="143" t="str">
        <f>IFERROR(VLOOKUP(Table1[[#This Row],[Budget Code Description]],Table6[#All],8,FALSE),"")</f>
        <v/>
      </c>
      <c r="L2465" s="63"/>
      <c r="M2465" s="65" t="str">
        <f>IFERROR(VLOOKUP(Table1[[#This Row],[Staff ID]],Table2[],2,FALSE),"")</f>
        <v/>
      </c>
      <c r="N2465" s="211" t="str">
        <f>IFERROR(IF(VLOOKUP(Table1[[#This Row],[Budget Code Description]],Dimentions!$X$6:$AC$97,4,FALSE)="","",VLOOKUP(Table1[[#This Row],[Budget Code Description]],Dimentions!$X$6:$AC$97,4,FALSE)),"")</f>
        <v/>
      </c>
      <c r="O2465" s="65" t="str">
        <f>IFERROR(VLOOKUP(Table1[[#This Row],[Vendor ID]],Table549[],2,FALSE),"")</f>
        <v/>
      </c>
      <c r="P2465" s="63"/>
      <c r="Q2465" s="143" t="str">
        <f>IF(Table1[[#This Row],[Posting Date]]&lt;&gt;"",$D$9,"")</f>
        <v/>
      </c>
      <c r="R2465" s="159" t="str">
        <f>IF(Table1[[#This Row],[Posting Date]]&lt;&gt;"",$D$10,"")</f>
        <v/>
      </c>
      <c r="S2465" s="66"/>
      <c r="T2465" s="63"/>
      <c r="U2465" s="67"/>
      <c r="V2465" s="67"/>
      <c r="W2465" s="67" t="str">
        <f t="shared" si="38"/>
        <v/>
      </c>
      <c r="X2465" s="161" t="str">
        <f>IF(E2465="","",(IF(Table1[[#This Row],[Cur]]="USD",Table1[[#This Row],[Cur_Amount Debit]],Table1[[#This Row],[Cur_Amount Debit]]/Table1[[#This Row],[Exchange Rate]])))</f>
        <v/>
      </c>
      <c r="Y2465" s="161" t="str">
        <f>IF(E2465="","",(IF(Table1[[#This Row],[Cur]]="USD",Table1[[#This Row],[Cur_Amount Credit]],Table1[[#This Row],[Cur_Amount Credit]]/ExchangeRate)))</f>
        <v/>
      </c>
      <c r="Z2465" s="203" t="str">
        <f>IF(E2465="","",(Table1[[#This Row],[Debit USD]]-Table1[[#This Row],[Credit USD]]))</f>
        <v/>
      </c>
      <c r="AA2465" s="122"/>
      <c r="AB2465" s="1"/>
      <c r="AC2465" s="15"/>
      <c r="AD2465" s="15" t="str">
        <f>IF(AND(OR(Table1[[#This Row],[Account]]="15030",Table1[[#This Row],[Account]]="15035",Table1[[#This Row],[Account]]="20150"),Table1[[#This Row],[Vendor ID]]=""),1,"")</f>
        <v/>
      </c>
      <c r="AE2465" s="15"/>
      <c r="AF2465" s="15"/>
      <c r="AG2465" s="15"/>
      <c r="AH2465" s="46" t="str">
        <f>IF(Table1[[#This Row],[Posting Date]]&lt;&gt;"","GJ-"&amp;CountryID,"")</f>
        <v/>
      </c>
      <c r="AI2465" s="59" t="str">
        <f>IF(Table1[[#This Row],[Posting Date]]&lt;&gt;"",Table1[[#This Row],[Posting Date]],"")</f>
        <v/>
      </c>
      <c r="AJ2465" s="46"/>
      <c r="AK2465" s="46" t="str">
        <f>IF(Table1[[#This Row],[Description]]&lt;&gt;"",Table1[[#This Row],[Description]],"")</f>
        <v/>
      </c>
      <c r="AL2465" s="46" t="str">
        <f>IF(Table1[[#This Row],[Posting Date]]&lt;&gt;"",Table1[[#This Row],[Reference Number]],"")</f>
        <v/>
      </c>
      <c r="AM2465" s="46" t="str">
        <f>TRIM(Table1[[#This Row],[Line '#]])</f>
        <v/>
      </c>
      <c r="AN2465" s="46" t="str">
        <f>TRIM(Table1[[#This Row],[Account]])</f>
        <v/>
      </c>
      <c r="AO2465" s="46" t="str">
        <f>IF(Table1[[#This Row],[Posting Date]]&lt;&gt;"",$D$5,"")</f>
        <v/>
      </c>
      <c r="AP2465" s="46" t="str">
        <f>TRIM(Table1[[#This Row],[Departments-Prgrams]])</f>
        <v/>
      </c>
      <c r="AQ2465" s="46" t="str">
        <f>TRIM(Table1[[#This Row],[Grant]])</f>
        <v/>
      </c>
      <c r="AR2465" s="46" t="str">
        <f>TRIM(Table1[[#This Row],[Staff ID]])</f>
        <v/>
      </c>
      <c r="AS2465" s="46" t="str">
        <f>IF(TRIM(Table1[[#This Row],[Budget Code]])=0,"",TRIM(Table1[[#This Row],[Budget Code]]))</f>
        <v/>
      </c>
      <c r="AT2465" s="46" t="str">
        <f>IF(Table1[[#This Row],[Line Description]]&lt;&gt;"",Table1[[#This Row],[Line Description]],"")</f>
        <v/>
      </c>
      <c r="AU2465" s="46" t="str">
        <f>IF(Table1[[#This Row],[Cur_Amount Debit]]&gt;0,ROUND(Table1[[#This Row],[Cur_Amount Debit]],2),"")</f>
        <v/>
      </c>
      <c r="AV2465" s="46" t="str">
        <f>IF(Table1[[#This Row],[Cur_Amount Credit]]&gt;0,ROUND(Table1[[#This Row],[Cur_Amount Credit]],2),"")</f>
        <v/>
      </c>
      <c r="AW2465" s="46" t="str">
        <f>LEFT(Table1[[#This Row],[Cur]],3)</f>
        <v/>
      </c>
      <c r="AX2465" s="59"/>
      <c r="AY2465" s="46"/>
      <c r="AZ2465" s="46" t="str">
        <f>IF(Table1[[#This Row],[Cur]]&lt;&gt;"",IF(Table1[[#This Row],[Cur]]="USD","",ExchangeRate),"")</f>
        <v/>
      </c>
      <c r="BA2465" s="46" t="str">
        <f>IF(Table1[[#This Row],[Grant]]&lt;&gt;"",VLOOKUP(Table1[[#This Row],[Grant]],Grants!B:D,3),"")</f>
        <v/>
      </c>
      <c r="BB2465" s="46" t="str">
        <f>TRIM(Table1[[#This Row],[Vendor ID]])</f>
        <v/>
      </c>
      <c r="BC2465">
        <f>IF(Table1[[#This Row],[Reference Number]]=Q2464,BC2464,BC2464+1)</f>
        <v>2</v>
      </c>
    </row>
    <row r="2466" spans="1:55" ht="11.25" hidden="1" customHeight="1">
      <c r="A2466" s="1"/>
      <c r="B2466" s="88" t="str">
        <f>IF(Table1[[#This Row],[Posting Date]]&lt;&gt;"",IF(Table1[[#This Row],[Reference Number]]=Q2465,B2465+1,1),"")</f>
        <v/>
      </c>
      <c r="C2466" s="61"/>
      <c r="D2466" s="61"/>
      <c r="E2466" s="218"/>
      <c r="F2466" s="143" t="str">
        <f>IFERROR(IF(VLOOKUP(Table1[[#This Row],[Budget Code Description]],Dimentions!$X$6:$AC$132,2,FALSE)="","",VLOOKUP(Table1[[#This Row],[Budget Code Description]],Dimentions!$X$6:$AC$132,2,FALSE)),"")</f>
        <v/>
      </c>
      <c r="G2466" s="143" t="str">
        <f>IFERROR(VLOOKUP(Table1[[#This Row],[Budget Code Description]],Dimentions!$X$6:$AC$132,3,FALSE),"")</f>
        <v/>
      </c>
      <c r="H2466" s="64" t="str">
        <f>IFERROR(VLOOKUP(Table1[[#This Row],[Account]],Dimentions!$S$6:$V$233,2,FALSE),"")</f>
        <v/>
      </c>
      <c r="I2466" s="62">
        <f>_xlfn.NUMBERVALUE(LEFT(Table1[[#This Row],[Account]],1))</f>
        <v>0</v>
      </c>
      <c r="J2466" s="62" t="str">
        <f>IFERROR(VLOOKUP(Table1[[#This Row],[Budget Code Description]],Table6[#All],7,FALSE),"")</f>
        <v/>
      </c>
      <c r="K2466" s="143" t="str">
        <f>IFERROR(VLOOKUP(Table1[[#This Row],[Budget Code Description]],Table6[#All],8,FALSE),"")</f>
        <v/>
      </c>
      <c r="L2466" s="63"/>
      <c r="M2466" s="65" t="str">
        <f>IFERROR(VLOOKUP(Table1[[#This Row],[Staff ID]],Table2[],2,FALSE),"")</f>
        <v/>
      </c>
      <c r="N2466" s="211" t="str">
        <f>IFERROR(IF(VLOOKUP(Table1[[#This Row],[Budget Code Description]],Dimentions!$X$6:$AC$97,4,FALSE)="","",VLOOKUP(Table1[[#This Row],[Budget Code Description]],Dimentions!$X$6:$AC$97,4,FALSE)),"")</f>
        <v/>
      </c>
      <c r="O2466" s="65" t="str">
        <f>IFERROR(VLOOKUP(Table1[[#This Row],[Vendor ID]],Table549[],2,FALSE),"")</f>
        <v/>
      </c>
      <c r="P2466" s="63"/>
      <c r="Q2466" s="143" t="str">
        <f>IF(Table1[[#This Row],[Posting Date]]&lt;&gt;"",$D$9,"")</f>
        <v/>
      </c>
      <c r="R2466" s="159" t="str">
        <f>IF(Table1[[#This Row],[Posting Date]]&lt;&gt;"",$D$10,"")</f>
        <v/>
      </c>
      <c r="S2466" s="66"/>
      <c r="T2466" s="63"/>
      <c r="U2466" s="67"/>
      <c r="V2466" s="67"/>
      <c r="W2466" s="67" t="str">
        <f t="shared" si="38"/>
        <v/>
      </c>
      <c r="X2466" s="161" t="str">
        <f>IF(E2466="","",(IF(Table1[[#This Row],[Cur]]="USD",Table1[[#This Row],[Cur_Amount Debit]],Table1[[#This Row],[Cur_Amount Debit]]/Table1[[#This Row],[Exchange Rate]])))</f>
        <v/>
      </c>
      <c r="Y2466" s="161" t="str">
        <f>IF(E2466="","",(IF(Table1[[#This Row],[Cur]]="USD",Table1[[#This Row],[Cur_Amount Credit]],Table1[[#This Row],[Cur_Amount Credit]]/ExchangeRate)))</f>
        <v/>
      </c>
      <c r="Z2466" s="203" t="str">
        <f>IF(E2466="","",(Table1[[#This Row],[Debit USD]]-Table1[[#This Row],[Credit USD]]))</f>
        <v/>
      </c>
      <c r="AA2466" s="122"/>
      <c r="AB2466" s="1"/>
      <c r="AC2466" s="15"/>
      <c r="AD2466" s="15" t="str">
        <f>IF(AND(OR(Table1[[#This Row],[Account]]="15030",Table1[[#This Row],[Account]]="15035",Table1[[#This Row],[Account]]="20150"),Table1[[#This Row],[Vendor ID]]=""),1,"")</f>
        <v/>
      </c>
      <c r="AE2466" s="15"/>
      <c r="AF2466" s="15"/>
      <c r="AG2466" s="15"/>
      <c r="AH2466" s="46" t="str">
        <f>IF(Table1[[#This Row],[Posting Date]]&lt;&gt;"","GJ-"&amp;CountryID,"")</f>
        <v/>
      </c>
      <c r="AI2466" s="59" t="str">
        <f>IF(Table1[[#This Row],[Posting Date]]&lt;&gt;"",Table1[[#This Row],[Posting Date]],"")</f>
        <v/>
      </c>
      <c r="AJ2466" s="46"/>
      <c r="AK2466" s="46" t="str">
        <f>IF(Table1[[#This Row],[Description]]&lt;&gt;"",Table1[[#This Row],[Description]],"")</f>
        <v/>
      </c>
      <c r="AL2466" s="46" t="str">
        <f>IF(Table1[[#This Row],[Posting Date]]&lt;&gt;"",Table1[[#This Row],[Reference Number]],"")</f>
        <v/>
      </c>
      <c r="AM2466" s="46" t="str">
        <f>TRIM(Table1[[#This Row],[Line '#]])</f>
        <v/>
      </c>
      <c r="AN2466" s="46" t="str">
        <f>TRIM(Table1[[#This Row],[Account]])</f>
        <v/>
      </c>
      <c r="AO2466" s="46" t="str">
        <f>IF(Table1[[#This Row],[Posting Date]]&lt;&gt;"",$D$5,"")</f>
        <v/>
      </c>
      <c r="AP2466" s="46" t="str">
        <f>TRIM(Table1[[#This Row],[Departments-Prgrams]])</f>
        <v/>
      </c>
      <c r="AQ2466" s="46" t="str">
        <f>TRIM(Table1[[#This Row],[Grant]])</f>
        <v/>
      </c>
      <c r="AR2466" s="46" t="str">
        <f>TRIM(Table1[[#This Row],[Staff ID]])</f>
        <v/>
      </c>
      <c r="AS2466" s="46" t="str">
        <f>IF(TRIM(Table1[[#This Row],[Budget Code]])=0,"",TRIM(Table1[[#This Row],[Budget Code]]))</f>
        <v/>
      </c>
      <c r="AT2466" s="46" t="str">
        <f>IF(Table1[[#This Row],[Line Description]]&lt;&gt;"",Table1[[#This Row],[Line Description]],"")</f>
        <v/>
      </c>
      <c r="AU2466" s="46" t="str">
        <f>IF(Table1[[#This Row],[Cur_Amount Debit]]&gt;0,ROUND(Table1[[#This Row],[Cur_Amount Debit]],2),"")</f>
        <v/>
      </c>
      <c r="AV2466" s="46" t="str">
        <f>IF(Table1[[#This Row],[Cur_Amount Credit]]&gt;0,ROUND(Table1[[#This Row],[Cur_Amount Credit]],2),"")</f>
        <v/>
      </c>
      <c r="AW2466" s="46" t="str">
        <f>LEFT(Table1[[#This Row],[Cur]],3)</f>
        <v/>
      </c>
      <c r="AX2466" s="59"/>
      <c r="AY2466" s="46"/>
      <c r="AZ2466" s="46" t="str">
        <f>IF(Table1[[#This Row],[Cur]]&lt;&gt;"",IF(Table1[[#This Row],[Cur]]="USD","",ExchangeRate),"")</f>
        <v/>
      </c>
      <c r="BA2466" s="46" t="str">
        <f>IF(Table1[[#This Row],[Grant]]&lt;&gt;"",VLOOKUP(Table1[[#This Row],[Grant]],Grants!B:D,3),"")</f>
        <v/>
      </c>
      <c r="BB2466" s="46" t="str">
        <f>TRIM(Table1[[#This Row],[Vendor ID]])</f>
        <v/>
      </c>
      <c r="BC2466">
        <f>IF(Table1[[#This Row],[Reference Number]]=Q2465,BC2465,BC2465+1)</f>
        <v>2</v>
      </c>
    </row>
    <row r="2467" spans="1:55" ht="11.25" hidden="1" customHeight="1">
      <c r="A2467" s="1"/>
      <c r="B2467" s="88" t="str">
        <f>IF(Table1[[#This Row],[Posting Date]]&lt;&gt;"",IF(Table1[[#This Row],[Reference Number]]=Q2466,B2466+1,1),"")</f>
        <v/>
      </c>
      <c r="C2467" s="61"/>
      <c r="D2467" s="61"/>
      <c r="E2467" s="218"/>
      <c r="F2467" s="143" t="str">
        <f>IFERROR(IF(VLOOKUP(Table1[[#This Row],[Budget Code Description]],Dimentions!$X$6:$AC$132,2,FALSE)="","",VLOOKUP(Table1[[#This Row],[Budget Code Description]],Dimentions!$X$6:$AC$132,2,FALSE)),"")</f>
        <v/>
      </c>
      <c r="G2467" s="143" t="str">
        <f>IFERROR(VLOOKUP(Table1[[#This Row],[Budget Code Description]],Dimentions!$X$6:$AC$132,3,FALSE),"")</f>
        <v/>
      </c>
      <c r="H2467" s="64" t="str">
        <f>IFERROR(VLOOKUP(Table1[[#This Row],[Account]],Dimentions!$S$6:$V$233,2,FALSE),"")</f>
        <v/>
      </c>
      <c r="I2467" s="62">
        <f>_xlfn.NUMBERVALUE(LEFT(Table1[[#This Row],[Account]],1))</f>
        <v>0</v>
      </c>
      <c r="J2467" s="62" t="str">
        <f>IFERROR(VLOOKUP(Table1[[#This Row],[Budget Code Description]],Table6[#All],7,FALSE),"")</f>
        <v/>
      </c>
      <c r="K2467" s="143" t="str">
        <f>IFERROR(VLOOKUP(Table1[[#This Row],[Budget Code Description]],Table6[#All],8,FALSE),"")</f>
        <v/>
      </c>
      <c r="L2467" s="63"/>
      <c r="M2467" s="65" t="str">
        <f>IFERROR(VLOOKUP(Table1[[#This Row],[Staff ID]],Table2[],2,FALSE),"")</f>
        <v/>
      </c>
      <c r="N2467" s="211" t="str">
        <f>IFERROR(IF(VLOOKUP(Table1[[#This Row],[Budget Code Description]],Dimentions!$X$6:$AC$97,4,FALSE)="","",VLOOKUP(Table1[[#This Row],[Budget Code Description]],Dimentions!$X$6:$AC$97,4,FALSE)),"")</f>
        <v/>
      </c>
      <c r="O2467" s="65" t="str">
        <f>IFERROR(VLOOKUP(Table1[[#This Row],[Vendor ID]],Table549[],2,FALSE),"")</f>
        <v/>
      </c>
      <c r="P2467" s="63"/>
      <c r="Q2467" s="143" t="str">
        <f>IF(Table1[[#This Row],[Posting Date]]&lt;&gt;"",$D$9,"")</f>
        <v/>
      </c>
      <c r="R2467" s="159" t="str">
        <f>IF(Table1[[#This Row],[Posting Date]]&lt;&gt;"",$D$10,"")</f>
        <v/>
      </c>
      <c r="S2467" s="66"/>
      <c r="T2467" s="63"/>
      <c r="U2467" s="67"/>
      <c r="V2467" s="67"/>
      <c r="W2467" s="67" t="str">
        <f t="shared" si="38"/>
        <v/>
      </c>
      <c r="X2467" s="161" t="str">
        <f>IF(E2467="","",(IF(Table1[[#This Row],[Cur]]="USD",Table1[[#This Row],[Cur_Amount Debit]],Table1[[#This Row],[Cur_Amount Debit]]/Table1[[#This Row],[Exchange Rate]])))</f>
        <v/>
      </c>
      <c r="Y2467" s="161" t="str">
        <f>IF(E2467="","",(IF(Table1[[#This Row],[Cur]]="USD",Table1[[#This Row],[Cur_Amount Credit]],Table1[[#This Row],[Cur_Amount Credit]]/ExchangeRate)))</f>
        <v/>
      </c>
      <c r="Z2467" s="203" t="str">
        <f>IF(E2467="","",(Table1[[#This Row],[Debit USD]]-Table1[[#This Row],[Credit USD]]))</f>
        <v/>
      </c>
      <c r="AA2467" s="122"/>
      <c r="AB2467" s="1"/>
      <c r="AC2467" s="15"/>
      <c r="AD2467" s="15" t="str">
        <f>IF(AND(OR(Table1[[#This Row],[Account]]="15030",Table1[[#This Row],[Account]]="15035",Table1[[#This Row],[Account]]="20150"),Table1[[#This Row],[Vendor ID]]=""),1,"")</f>
        <v/>
      </c>
      <c r="AE2467" s="15"/>
      <c r="AF2467" s="15"/>
      <c r="AG2467" s="15"/>
      <c r="AH2467" s="46" t="str">
        <f>IF(Table1[[#This Row],[Posting Date]]&lt;&gt;"","GJ-"&amp;CountryID,"")</f>
        <v/>
      </c>
      <c r="AI2467" s="59" t="str">
        <f>IF(Table1[[#This Row],[Posting Date]]&lt;&gt;"",Table1[[#This Row],[Posting Date]],"")</f>
        <v/>
      </c>
      <c r="AJ2467" s="46"/>
      <c r="AK2467" s="46" t="str">
        <f>IF(Table1[[#This Row],[Description]]&lt;&gt;"",Table1[[#This Row],[Description]],"")</f>
        <v/>
      </c>
      <c r="AL2467" s="46" t="str">
        <f>IF(Table1[[#This Row],[Posting Date]]&lt;&gt;"",Table1[[#This Row],[Reference Number]],"")</f>
        <v/>
      </c>
      <c r="AM2467" s="46" t="str">
        <f>TRIM(Table1[[#This Row],[Line '#]])</f>
        <v/>
      </c>
      <c r="AN2467" s="46" t="str">
        <f>TRIM(Table1[[#This Row],[Account]])</f>
        <v/>
      </c>
      <c r="AO2467" s="46" t="str">
        <f>IF(Table1[[#This Row],[Posting Date]]&lt;&gt;"",$D$5,"")</f>
        <v/>
      </c>
      <c r="AP2467" s="46" t="str">
        <f>TRIM(Table1[[#This Row],[Departments-Prgrams]])</f>
        <v/>
      </c>
      <c r="AQ2467" s="46" t="str">
        <f>TRIM(Table1[[#This Row],[Grant]])</f>
        <v/>
      </c>
      <c r="AR2467" s="46" t="str">
        <f>TRIM(Table1[[#This Row],[Staff ID]])</f>
        <v/>
      </c>
      <c r="AS2467" s="46" t="str">
        <f>IF(TRIM(Table1[[#This Row],[Budget Code]])=0,"",TRIM(Table1[[#This Row],[Budget Code]]))</f>
        <v/>
      </c>
      <c r="AT2467" s="46" t="str">
        <f>IF(Table1[[#This Row],[Line Description]]&lt;&gt;"",Table1[[#This Row],[Line Description]],"")</f>
        <v/>
      </c>
      <c r="AU2467" s="46" t="str">
        <f>IF(Table1[[#This Row],[Cur_Amount Debit]]&gt;0,ROUND(Table1[[#This Row],[Cur_Amount Debit]],2),"")</f>
        <v/>
      </c>
      <c r="AV2467" s="46" t="str">
        <f>IF(Table1[[#This Row],[Cur_Amount Credit]]&gt;0,ROUND(Table1[[#This Row],[Cur_Amount Credit]],2),"")</f>
        <v/>
      </c>
      <c r="AW2467" s="46" t="str">
        <f>LEFT(Table1[[#This Row],[Cur]],3)</f>
        <v/>
      </c>
      <c r="AX2467" s="59"/>
      <c r="AY2467" s="46"/>
      <c r="AZ2467" s="46" t="str">
        <f>IF(Table1[[#This Row],[Cur]]&lt;&gt;"",IF(Table1[[#This Row],[Cur]]="USD","",ExchangeRate),"")</f>
        <v/>
      </c>
      <c r="BA2467" s="46" t="str">
        <f>IF(Table1[[#This Row],[Grant]]&lt;&gt;"",VLOOKUP(Table1[[#This Row],[Grant]],Grants!B:D,3),"")</f>
        <v/>
      </c>
      <c r="BB2467" s="46" t="str">
        <f>TRIM(Table1[[#This Row],[Vendor ID]])</f>
        <v/>
      </c>
      <c r="BC2467">
        <f>IF(Table1[[#This Row],[Reference Number]]=Q2466,BC2466,BC2466+1)</f>
        <v>2</v>
      </c>
    </row>
    <row r="2468" spans="1:55" ht="11.25" hidden="1" customHeight="1">
      <c r="A2468" s="1"/>
      <c r="B2468" s="88" t="str">
        <f>IF(Table1[[#This Row],[Posting Date]]&lt;&gt;"",IF(Table1[[#This Row],[Reference Number]]=Q2467,B2467+1,1),"")</f>
        <v/>
      </c>
      <c r="C2468" s="61"/>
      <c r="D2468" s="61"/>
      <c r="E2468" s="218"/>
      <c r="F2468" s="143" t="str">
        <f>IFERROR(IF(VLOOKUP(Table1[[#This Row],[Budget Code Description]],Dimentions!$X$6:$AC$132,2,FALSE)="","",VLOOKUP(Table1[[#This Row],[Budget Code Description]],Dimentions!$X$6:$AC$132,2,FALSE)),"")</f>
        <v/>
      </c>
      <c r="G2468" s="143" t="str">
        <f>IFERROR(VLOOKUP(Table1[[#This Row],[Budget Code Description]],Dimentions!$X$6:$AC$132,3,FALSE),"")</f>
        <v/>
      </c>
      <c r="H2468" s="64" t="str">
        <f>IFERROR(VLOOKUP(Table1[[#This Row],[Account]],Dimentions!$S$6:$V$233,2,FALSE),"")</f>
        <v/>
      </c>
      <c r="I2468" s="62">
        <f>_xlfn.NUMBERVALUE(LEFT(Table1[[#This Row],[Account]],1))</f>
        <v>0</v>
      </c>
      <c r="J2468" s="62" t="str">
        <f>IFERROR(VLOOKUP(Table1[[#This Row],[Budget Code Description]],Table6[#All],7,FALSE),"")</f>
        <v/>
      </c>
      <c r="K2468" s="143" t="str">
        <f>IFERROR(VLOOKUP(Table1[[#This Row],[Budget Code Description]],Table6[#All],8,FALSE),"")</f>
        <v/>
      </c>
      <c r="L2468" s="63"/>
      <c r="M2468" s="65" t="str">
        <f>IFERROR(VLOOKUP(Table1[[#This Row],[Staff ID]],Table2[],2,FALSE),"")</f>
        <v/>
      </c>
      <c r="N2468" s="211" t="str">
        <f>IFERROR(IF(VLOOKUP(Table1[[#This Row],[Budget Code Description]],Dimentions!$X$6:$AC$97,4,FALSE)="","",VLOOKUP(Table1[[#This Row],[Budget Code Description]],Dimentions!$X$6:$AC$97,4,FALSE)),"")</f>
        <v/>
      </c>
      <c r="O2468" s="65" t="str">
        <f>IFERROR(VLOOKUP(Table1[[#This Row],[Vendor ID]],Table549[],2,FALSE),"")</f>
        <v/>
      </c>
      <c r="P2468" s="63"/>
      <c r="Q2468" s="143" t="str">
        <f>IF(Table1[[#This Row],[Posting Date]]&lt;&gt;"",$D$9,"")</f>
        <v/>
      </c>
      <c r="R2468" s="159" t="str">
        <f>IF(Table1[[#This Row],[Posting Date]]&lt;&gt;"",$D$10,"")</f>
        <v/>
      </c>
      <c r="S2468" s="66"/>
      <c r="T2468" s="63"/>
      <c r="U2468" s="67"/>
      <c r="V2468" s="67"/>
      <c r="W2468" s="67" t="str">
        <f t="shared" si="38"/>
        <v/>
      </c>
      <c r="X2468" s="161" t="str">
        <f>IF(E2468="","",(IF(Table1[[#This Row],[Cur]]="USD",Table1[[#This Row],[Cur_Amount Debit]],Table1[[#This Row],[Cur_Amount Debit]]/Table1[[#This Row],[Exchange Rate]])))</f>
        <v/>
      </c>
      <c r="Y2468" s="161" t="str">
        <f>IF(E2468="","",(IF(Table1[[#This Row],[Cur]]="USD",Table1[[#This Row],[Cur_Amount Credit]],Table1[[#This Row],[Cur_Amount Credit]]/ExchangeRate)))</f>
        <v/>
      </c>
      <c r="Z2468" s="203" t="str">
        <f>IF(E2468="","",(Table1[[#This Row],[Debit USD]]-Table1[[#This Row],[Credit USD]]))</f>
        <v/>
      </c>
      <c r="AA2468" s="122"/>
      <c r="AB2468" s="1"/>
      <c r="AC2468" s="15"/>
      <c r="AD2468" s="15" t="str">
        <f>IF(AND(OR(Table1[[#This Row],[Account]]="15030",Table1[[#This Row],[Account]]="15035",Table1[[#This Row],[Account]]="20150"),Table1[[#This Row],[Vendor ID]]=""),1,"")</f>
        <v/>
      </c>
      <c r="AE2468" s="15"/>
      <c r="AF2468" s="15"/>
      <c r="AG2468" s="15"/>
      <c r="AH2468" s="46" t="str">
        <f>IF(Table1[[#This Row],[Posting Date]]&lt;&gt;"","GJ-"&amp;CountryID,"")</f>
        <v/>
      </c>
      <c r="AI2468" s="59" t="str">
        <f>IF(Table1[[#This Row],[Posting Date]]&lt;&gt;"",Table1[[#This Row],[Posting Date]],"")</f>
        <v/>
      </c>
      <c r="AJ2468" s="46"/>
      <c r="AK2468" s="46" t="str">
        <f>IF(Table1[[#This Row],[Description]]&lt;&gt;"",Table1[[#This Row],[Description]],"")</f>
        <v/>
      </c>
      <c r="AL2468" s="46" t="str">
        <f>IF(Table1[[#This Row],[Posting Date]]&lt;&gt;"",Table1[[#This Row],[Reference Number]],"")</f>
        <v/>
      </c>
      <c r="AM2468" s="46" t="str">
        <f>TRIM(Table1[[#This Row],[Line '#]])</f>
        <v/>
      </c>
      <c r="AN2468" s="46" t="str">
        <f>TRIM(Table1[[#This Row],[Account]])</f>
        <v/>
      </c>
      <c r="AO2468" s="46" t="str">
        <f>IF(Table1[[#This Row],[Posting Date]]&lt;&gt;"",$D$5,"")</f>
        <v/>
      </c>
      <c r="AP2468" s="46" t="str">
        <f>TRIM(Table1[[#This Row],[Departments-Prgrams]])</f>
        <v/>
      </c>
      <c r="AQ2468" s="46" t="str">
        <f>TRIM(Table1[[#This Row],[Grant]])</f>
        <v/>
      </c>
      <c r="AR2468" s="46" t="str">
        <f>TRIM(Table1[[#This Row],[Staff ID]])</f>
        <v/>
      </c>
      <c r="AS2468" s="46" t="str">
        <f>IF(TRIM(Table1[[#This Row],[Budget Code]])=0,"",TRIM(Table1[[#This Row],[Budget Code]]))</f>
        <v/>
      </c>
      <c r="AT2468" s="46" t="str">
        <f>IF(Table1[[#This Row],[Line Description]]&lt;&gt;"",Table1[[#This Row],[Line Description]],"")</f>
        <v/>
      </c>
      <c r="AU2468" s="46" t="str">
        <f>IF(Table1[[#This Row],[Cur_Amount Debit]]&gt;0,ROUND(Table1[[#This Row],[Cur_Amount Debit]],2),"")</f>
        <v/>
      </c>
      <c r="AV2468" s="46" t="str">
        <f>IF(Table1[[#This Row],[Cur_Amount Credit]]&gt;0,ROUND(Table1[[#This Row],[Cur_Amount Credit]],2),"")</f>
        <v/>
      </c>
      <c r="AW2468" s="46" t="str">
        <f>LEFT(Table1[[#This Row],[Cur]],3)</f>
        <v/>
      </c>
      <c r="AX2468" s="59"/>
      <c r="AY2468" s="46"/>
      <c r="AZ2468" s="46" t="str">
        <f>IF(Table1[[#This Row],[Cur]]&lt;&gt;"",IF(Table1[[#This Row],[Cur]]="USD","",ExchangeRate),"")</f>
        <v/>
      </c>
      <c r="BA2468" s="46" t="str">
        <f>IF(Table1[[#This Row],[Grant]]&lt;&gt;"",VLOOKUP(Table1[[#This Row],[Grant]],Grants!B:D,3),"")</f>
        <v/>
      </c>
      <c r="BB2468" s="46" t="str">
        <f>TRIM(Table1[[#This Row],[Vendor ID]])</f>
        <v/>
      </c>
      <c r="BC2468">
        <f>IF(Table1[[#This Row],[Reference Number]]=Q2467,BC2467,BC2467+1)</f>
        <v>2</v>
      </c>
    </row>
    <row r="2469" spans="1:55" ht="11.25" hidden="1" customHeight="1">
      <c r="A2469" s="1"/>
      <c r="B2469" s="88" t="str">
        <f>IF(Table1[[#This Row],[Posting Date]]&lt;&gt;"",IF(Table1[[#This Row],[Reference Number]]=Q2468,B2468+1,1),"")</f>
        <v/>
      </c>
      <c r="C2469" s="61"/>
      <c r="D2469" s="61"/>
      <c r="E2469" s="218"/>
      <c r="F2469" s="143" t="str">
        <f>IFERROR(IF(VLOOKUP(Table1[[#This Row],[Budget Code Description]],Dimentions!$X$6:$AC$132,2,FALSE)="","",VLOOKUP(Table1[[#This Row],[Budget Code Description]],Dimentions!$X$6:$AC$132,2,FALSE)),"")</f>
        <v/>
      </c>
      <c r="G2469" s="143" t="str">
        <f>IFERROR(VLOOKUP(Table1[[#This Row],[Budget Code Description]],Dimentions!$X$6:$AC$132,3,FALSE),"")</f>
        <v/>
      </c>
      <c r="H2469" s="64" t="str">
        <f>IFERROR(VLOOKUP(Table1[[#This Row],[Account]],Dimentions!$S$6:$V$233,2,FALSE),"")</f>
        <v/>
      </c>
      <c r="I2469" s="62">
        <f>_xlfn.NUMBERVALUE(LEFT(Table1[[#This Row],[Account]],1))</f>
        <v>0</v>
      </c>
      <c r="J2469" s="62" t="str">
        <f>IFERROR(VLOOKUP(Table1[[#This Row],[Budget Code Description]],Table6[#All],7,FALSE),"")</f>
        <v/>
      </c>
      <c r="K2469" s="143" t="str">
        <f>IFERROR(VLOOKUP(Table1[[#This Row],[Budget Code Description]],Table6[#All],8,FALSE),"")</f>
        <v/>
      </c>
      <c r="L2469" s="63"/>
      <c r="M2469" s="65" t="str">
        <f>IFERROR(VLOOKUP(Table1[[#This Row],[Staff ID]],Table2[],2,FALSE),"")</f>
        <v/>
      </c>
      <c r="N2469" s="211" t="str">
        <f>IFERROR(IF(VLOOKUP(Table1[[#This Row],[Budget Code Description]],Dimentions!$X$6:$AC$97,4,FALSE)="","",VLOOKUP(Table1[[#This Row],[Budget Code Description]],Dimentions!$X$6:$AC$97,4,FALSE)),"")</f>
        <v/>
      </c>
      <c r="O2469" s="65" t="str">
        <f>IFERROR(VLOOKUP(Table1[[#This Row],[Vendor ID]],Table549[],2,FALSE),"")</f>
        <v/>
      </c>
      <c r="P2469" s="63"/>
      <c r="Q2469" s="143" t="str">
        <f>IF(Table1[[#This Row],[Posting Date]]&lt;&gt;"",$D$9,"")</f>
        <v/>
      </c>
      <c r="R2469" s="159" t="str">
        <f>IF(Table1[[#This Row],[Posting Date]]&lt;&gt;"",$D$10,"")</f>
        <v/>
      </c>
      <c r="S2469" s="66"/>
      <c r="T2469" s="63"/>
      <c r="U2469" s="67"/>
      <c r="V2469" s="67"/>
      <c r="W2469" s="67" t="str">
        <f t="shared" si="38"/>
        <v/>
      </c>
      <c r="X2469" s="161" t="str">
        <f>IF(E2469="","",(IF(Table1[[#This Row],[Cur]]="USD",Table1[[#This Row],[Cur_Amount Debit]],Table1[[#This Row],[Cur_Amount Debit]]/Table1[[#This Row],[Exchange Rate]])))</f>
        <v/>
      </c>
      <c r="Y2469" s="161" t="str">
        <f>IF(E2469="","",(IF(Table1[[#This Row],[Cur]]="USD",Table1[[#This Row],[Cur_Amount Credit]],Table1[[#This Row],[Cur_Amount Credit]]/ExchangeRate)))</f>
        <v/>
      </c>
      <c r="Z2469" s="203" t="str">
        <f>IF(E2469="","",(Table1[[#This Row],[Debit USD]]-Table1[[#This Row],[Credit USD]]))</f>
        <v/>
      </c>
      <c r="AA2469" s="122"/>
      <c r="AB2469" s="1"/>
      <c r="AC2469" s="15"/>
      <c r="AD2469" s="15" t="str">
        <f>IF(AND(OR(Table1[[#This Row],[Account]]="15030",Table1[[#This Row],[Account]]="15035",Table1[[#This Row],[Account]]="20150"),Table1[[#This Row],[Vendor ID]]=""),1,"")</f>
        <v/>
      </c>
      <c r="AE2469" s="15"/>
      <c r="AF2469" s="15"/>
      <c r="AG2469" s="15"/>
      <c r="AH2469" s="46" t="str">
        <f>IF(Table1[[#This Row],[Posting Date]]&lt;&gt;"","GJ-"&amp;CountryID,"")</f>
        <v/>
      </c>
      <c r="AI2469" s="59" t="str">
        <f>IF(Table1[[#This Row],[Posting Date]]&lt;&gt;"",Table1[[#This Row],[Posting Date]],"")</f>
        <v/>
      </c>
      <c r="AJ2469" s="46"/>
      <c r="AK2469" s="46" t="str">
        <f>IF(Table1[[#This Row],[Description]]&lt;&gt;"",Table1[[#This Row],[Description]],"")</f>
        <v/>
      </c>
      <c r="AL2469" s="46" t="str">
        <f>IF(Table1[[#This Row],[Posting Date]]&lt;&gt;"",Table1[[#This Row],[Reference Number]],"")</f>
        <v/>
      </c>
      <c r="AM2469" s="46" t="str">
        <f>TRIM(Table1[[#This Row],[Line '#]])</f>
        <v/>
      </c>
      <c r="AN2469" s="46" t="str">
        <f>TRIM(Table1[[#This Row],[Account]])</f>
        <v/>
      </c>
      <c r="AO2469" s="46" t="str">
        <f>IF(Table1[[#This Row],[Posting Date]]&lt;&gt;"",$D$5,"")</f>
        <v/>
      </c>
      <c r="AP2469" s="46" t="str">
        <f>TRIM(Table1[[#This Row],[Departments-Prgrams]])</f>
        <v/>
      </c>
      <c r="AQ2469" s="46" t="str">
        <f>TRIM(Table1[[#This Row],[Grant]])</f>
        <v/>
      </c>
      <c r="AR2469" s="46" t="str">
        <f>TRIM(Table1[[#This Row],[Staff ID]])</f>
        <v/>
      </c>
      <c r="AS2469" s="46" t="str">
        <f>IF(TRIM(Table1[[#This Row],[Budget Code]])=0,"",TRIM(Table1[[#This Row],[Budget Code]]))</f>
        <v/>
      </c>
      <c r="AT2469" s="46" t="str">
        <f>IF(Table1[[#This Row],[Line Description]]&lt;&gt;"",Table1[[#This Row],[Line Description]],"")</f>
        <v/>
      </c>
      <c r="AU2469" s="46" t="str">
        <f>IF(Table1[[#This Row],[Cur_Amount Debit]]&gt;0,ROUND(Table1[[#This Row],[Cur_Amount Debit]],2),"")</f>
        <v/>
      </c>
      <c r="AV2469" s="46" t="str">
        <f>IF(Table1[[#This Row],[Cur_Amount Credit]]&gt;0,ROUND(Table1[[#This Row],[Cur_Amount Credit]],2),"")</f>
        <v/>
      </c>
      <c r="AW2469" s="46" t="str">
        <f>LEFT(Table1[[#This Row],[Cur]],3)</f>
        <v/>
      </c>
      <c r="AX2469" s="59"/>
      <c r="AY2469" s="46"/>
      <c r="AZ2469" s="46" t="str">
        <f>IF(Table1[[#This Row],[Cur]]&lt;&gt;"",IF(Table1[[#This Row],[Cur]]="USD","",ExchangeRate),"")</f>
        <v/>
      </c>
      <c r="BA2469" s="46" t="str">
        <f>IF(Table1[[#This Row],[Grant]]&lt;&gt;"",VLOOKUP(Table1[[#This Row],[Grant]],Grants!B:D,3),"")</f>
        <v/>
      </c>
      <c r="BB2469" s="46" t="str">
        <f>TRIM(Table1[[#This Row],[Vendor ID]])</f>
        <v/>
      </c>
      <c r="BC2469">
        <f>IF(Table1[[#This Row],[Reference Number]]=Q2468,BC2468,BC2468+1)</f>
        <v>2</v>
      </c>
    </row>
    <row r="2470" spans="1:55" ht="11.25" hidden="1" customHeight="1">
      <c r="A2470" s="1"/>
      <c r="B2470" s="88" t="str">
        <f>IF(Table1[[#This Row],[Posting Date]]&lt;&gt;"",IF(Table1[[#This Row],[Reference Number]]=Q2469,B2469+1,1),"")</f>
        <v/>
      </c>
      <c r="C2470" s="61"/>
      <c r="D2470" s="61"/>
      <c r="E2470" s="218"/>
      <c r="F2470" s="143" t="str">
        <f>IFERROR(IF(VLOOKUP(Table1[[#This Row],[Budget Code Description]],Dimentions!$X$6:$AC$132,2,FALSE)="","",VLOOKUP(Table1[[#This Row],[Budget Code Description]],Dimentions!$X$6:$AC$132,2,FALSE)),"")</f>
        <v/>
      </c>
      <c r="G2470" s="143" t="str">
        <f>IFERROR(VLOOKUP(Table1[[#This Row],[Budget Code Description]],Dimentions!$X$6:$AC$132,3,FALSE),"")</f>
        <v/>
      </c>
      <c r="H2470" s="64" t="str">
        <f>IFERROR(VLOOKUP(Table1[[#This Row],[Account]],Dimentions!$S$6:$V$233,2,FALSE),"")</f>
        <v/>
      </c>
      <c r="I2470" s="62">
        <f>_xlfn.NUMBERVALUE(LEFT(Table1[[#This Row],[Account]],1))</f>
        <v>0</v>
      </c>
      <c r="J2470" s="62" t="str">
        <f>IFERROR(VLOOKUP(Table1[[#This Row],[Budget Code Description]],Table6[#All],7,FALSE),"")</f>
        <v/>
      </c>
      <c r="K2470" s="143" t="str">
        <f>IFERROR(VLOOKUP(Table1[[#This Row],[Budget Code Description]],Table6[#All],8,FALSE),"")</f>
        <v/>
      </c>
      <c r="L2470" s="63"/>
      <c r="M2470" s="65" t="str">
        <f>IFERROR(VLOOKUP(Table1[[#This Row],[Staff ID]],Table2[],2,FALSE),"")</f>
        <v/>
      </c>
      <c r="N2470" s="211" t="str">
        <f>IFERROR(IF(VLOOKUP(Table1[[#This Row],[Budget Code Description]],Dimentions!$X$6:$AC$97,4,FALSE)="","",VLOOKUP(Table1[[#This Row],[Budget Code Description]],Dimentions!$X$6:$AC$97,4,FALSE)),"")</f>
        <v/>
      </c>
      <c r="O2470" s="65" t="str">
        <f>IFERROR(VLOOKUP(Table1[[#This Row],[Vendor ID]],Table549[],2,FALSE),"")</f>
        <v/>
      </c>
      <c r="P2470" s="63"/>
      <c r="Q2470" s="143" t="str">
        <f>IF(Table1[[#This Row],[Posting Date]]&lt;&gt;"",$D$9,"")</f>
        <v/>
      </c>
      <c r="R2470" s="159" t="str">
        <f>IF(Table1[[#This Row],[Posting Date]]&lt;&gt;"",$D$10,"")</f>
        <v/>
      </c>
      <c r="S2470" s="66"/>
      <c r="T2470" s="63"/>
      <c r="U2470" s="67"/>
      <c r="V2470" s="67"/>
      <c r="W2470" s="67" t="str">
        <f t="shared" si="38"/>
        <v/>
      </c>
      <c r="X2470" s="161" t="str">
        <f>IF(E2470="","",(IF(Table1[[#This Row],[Cur]]="USD",Table1[[#This Row],[Cur_Amount Debit]],Table1[[#This Row],[Cur_Amount Debit]]/Table1[[#This Row],[Exchange Rate]])))</f>
        <v/>
      </c>
      <c r="Y2470" s="161" t="str">
        <f>IF(E2470="","",(IF(Table1[[#This Row],[Cur]]="USD",Table1[[#This Row],[Cur_Amount Credit]],Table1[[#This Row],[Cur_Amount Credit]]/ExchangeRate)))</f>
        <v/>
      </c>
      <c r="Z2470" s="203" t="str">
        <f>IF(E2470="","",(Table1[[#This Row],[Debit USD]]-Table1[[#This Row],[Credit USD]]))</f>
        <v/>
      </c>
      <c r="AA2470" s="122"/>
      <c r="AB2470" s="1"/>
      <c r="AC2470" s="15"/>
      <c r="AD2470" s="15" t="str">
        <f>IF(AND(OR(Table1[[#This Row],[Account]]="15030",Table1[[#This Row],[Account]]="15035",Table1[[#This Row],[Account]]="20150"),Table1[[#This Row],[Vendor ID]]=""),1,"")</f>
        <v/>
      </c>
      <c r="AE2470" s="15"/>
      <c r="AF2470" s="15"/>
      <c r="AG2470" s="15"/>
      <c r="AH2470" s="46" t="str">
        <f>IF(Table1[[#This Row],[Posting Date]]&lt;&gt;"","GJ-"&amp;CountryID,"")</f>
        <v/>
      </c>
      <c r="AI2470" s="59" t="str">
        <f>IF(Table1[[#This Row],[Posting Date]]&lt;&gt;"",Table1[[#This Row],[Posting Date]],"")</f>
        <v/>
      </c>
      <c r="AJ2470" s="46"/>
      <c r="AK2470" s="46" t="str">
        <f>IF(Table1[[#This Row],[Description]]&lt;&gt;"",Table1[[#This Row],[Description]],"")</f>
        <v/>
      </c>
      <c r="AL2470" s="46" t="str">
        <f>IF(Table1[[#This Row],[Posting Date]]&lt;&gt;"",Table1[[#This Row],[Reference Number]],"")</f>
        <v/>
      </c>
      <c r="AM2470" s="46" t="str">
        <f>TRIM(Table1[[#This Row],[Line '#]])</f>
        <v/>
      </c>
      <c r="AN2470" s="46" t="str">
        <f>TRIM(Table1[[#This Row],[Account]])</f>
        <v/>
      </c>
      <c r="AO2470" s="46" t="str">
        <f>IF(Table1[[#This Row],[Posting Date]]&lt;&gt;"",$D$5,"")</f>
        <v/>
      </c>
      <c r="AP2470" s="46" t="str">
        <f>TRIM(Table1[[#This Row],[Departments-Prgrams]])</f>
        <v/>
      </c>
      <c r="AQ2470" s="46" t="str">
        <f>TRIM(Table1[[#This Row],[Grant]])</f>
        <v/>
      </c>
      <c r="AR2470" s="46" t="str">
        <f>TRIM(Table1[[#This Row],[Staff ID]])</f>
        <v/>
      </c>
      <c r="AS2470" s="46" t="str">
        <f>IF(TRIM(Table1[[#This Row],[Budget Code]])=0,"",TRIM(Table1[[#This Row],[Budget Code]]))</f>
        <v/>
      </c>
      <c r="AT2470" s="46" t="str">
        <f>IF(Table1[[#This Row],[Line Description]]&lt;&gt;"",Table1[[#This Row],[Line Description]],"")</f>
        <v/>
      </c>
      <c r="AU2470" s="46" t="str">
        <f>IF(Table1[[#This Row],[Cur_Amount Debit]]&gt;0,ROUND(Table1[[#This Row],[Cur_Amount Debit]],2),"")</f>
        <v/>
      </c>
      <c r="AV2470" s="46" t="str">
        <f>IF(Table1[[#This Row],[Cur_Amount Credit]]&gt;0,ROUND(Table1[[#This Row],[Cur_Amount Credit]],2),"")</f>
        <v/>
      </c>
      <c r="AW2470" s="46" t="str">
        <f>LEFT(Table1[[#This Row],[Cur]],3)</f>
        <v/>
      </c>
      <c r="AX2470" s="59"/>
      <c r="AY2470" s="46"/>
      <c r="AZ2470" s="46" t="str">
        <f>IF(Table1[[#This Row],[Cur]]&lt;&gt;"",IF(Table1[[#This Row],[Cur]]="USD","",ExchangeRate),"")</f>
        <v/>
      </c>
      <c r="BA2470" s="46" t="str">
        <f>IF(Table1[[#This Row],[Grant]]&lt;&gt;"",VLOOKUP(Table1[[#This Row],[Grant]],Grants!B:D,3),"")</f>
        <v/>
      </c>
      <c r="BB2470" s="46" t="str">
        <f>TRIM(Table1[[#This Row],[Vendor ID]])</f>
        <v/>
      </c>
      <c r="BC2470">
        <f>IF(Table1[[#This Row],[Reference Number]]=Q2469,BC2469,BC2469+1)</f>
        <v>2</v>
      </c>
    </row>
    <row r="2471" spans="1:55" ht="11.25" hidden="1" customHeight="1">
      <c r="A2471" s="1"/>
      <c r="B2471" s="88" t="str">
        <f>IF(Table1[[#This Row],[Posting Date]]&lt;&gt;"",IF(Table1[[#This Row],[Reference Number]]=Q2470,B2470+1,1),"")</f>
        <v/>
      </c>
      <c r="C2471" s="61"/>
      <c r="D2471" s="61"/>
      <c r="E2471" s="218"/>
      <c r="F2471" s="143" t="str">
        <f>IFERROR(IF(VLOOKUP(Table1[[#This Row],[Budget Code Description]],Dimentions!$X$6:$AC$132,2,FALSE)="","",VLOOKUP(Table1[[#This Row],[Budget Code Description]],Dimentions!$X$6:$AC$132,2,FALSE)),"")</f>
        <v/>
      </c>
      <c r="G2471" s="143" t="str">
        <f>IFERROR(VLOOKUP(Table1[[#This Row],[Budget Code Description]],Dimentions!$X$6:$AC$132,3,FALSE),"")</f>
        <v/>
      </c>
      <c r="H2471" s="64" t="str">
        <f>IFERROR(VLOOKUP(Table1[[#This Row],[Account]],Dimentions!$S$6:$V$233,2,FALSE),"")</f>
        <v/>
      </c>
      <c r="I2471" s="62">
        <f>_xlfn.NUMBERVALUE(LEFT(Table1[[#This Row],[Account]],1))</f>
        <v>0</v>
      </c>
      <c r="J2471" s="62" t="str">
        <f>IFERROR(VLOOKUP(Table1[[#This Row],[Budget Code Description]],Table6[#All],7,FALSE),"")</f>
        <v/>
      </c>
      <c r="K2471" s="143" t="str">
        <f>IFERROR(VLOOKUP(Table1[[#This Row],[Budget Code Description]],Table6[#All],8,FALSE),"")</f>
        <v/>
      </c>
      <c r="L2471" s="63"/>
      <c r="M2471" s="65" t="str">
        <f>IFERROR(VLOOKUP(Table1[[#This Row],[Staff ID]],Table2[],2,FALSE),"")</f>
        <v/>
      </c>
      <c r="N2471" s="211" t="str">
        <f>IFERROR(IF(VLOOKUP(Table1[[#This Row],[Budget Code Description]],Dimentions!$X$6:$AC$97,4,FALSE)="","",VLOOKUP(Table1[[#This Row],[Budget Code Description]],Dimentions!$X$6:$AC$97,4,FALSE)),"")</f>
        <v/>
      </c>
      <c r="O2471" s="65" t="str">
        <f>IFERROR(VLOOKUP(Table1[[#This Row],[Vendor ID]],Table549[],2,FALSE),"")</f>
        <v/>
      </c>
      <c r="P2471" s="63"/>
      <c r="Q2471" s="143" t="str">
        <f>IF(Table1[[#This Row],[Posting Date]]&lt;&gt;"",$D$9,"")</f>
        <v/>
      </c>
      <c r="R2471" s="159" t="str">
        <f>IF(Table1[[#This Row],[Posting Date]]&lt;&gt;"",$D$10,"")</f>
        <v/>
      </c>
      <c r="S2471" s="66"/>
      <c r="T2471" s="63"/>
      <c r="U2471" s="67"/>
      <c r="V2471" s="67"/>
      <c r="W2471" s="67" t="str">
        <f t="shared" si="38"/>
        <v/>
      </c>
      <c r="X2471" s="161" t="str">
        <f>IF(E2471="","",(IF(Table1[[#This Row],[Cur]]="USD",Table1[[#This Row],[Cur_Amount Debit]],Table1[[#This Row],[Cur_Amount Debit]]/Table1[[#This Row],[Exchange Rate]])))</f>
        <v/>
      </c>
      <c r="Y2471" s="161" t="str">
        <f>IF(E2471="","",(IF(Table1[[#This Row],[Cur]]="USD",Table1[[#This Row],[Cur_Amount Credit]],Table1[[#This Row],[Cur_Amount Credit]]/ExchangeRate)))</f>
        <v/>
      </c>
      <c r="Z2471" s="203" t="str">
        <f>IF(E2471="","",(Table1[[#This Row],[Debit USD]]-Table1[[#This Row],[Credit USD]]))</f>
        <v/>
      </c>
      <c r="AA2471" s="122"/>
      <c r="AB2471" s="1"/>
      <c r="AC2471" s="15"/>
      <c r="AD2471" s="15" t="str">
        <f>IF(AND(OR(Table1[[#This Row],[Account]]="15030",Table1[[#This Row],[Account]]="15035",Table1[[#This Row],[Account]]="20150"),Table1[[#This Row],[Vendor ID]]=""),1,"")</f>
        <v/>
      </c>
      <c r="AE2471" s="15"/>
      <c r="AF2471" s="15"/>
      <c r="AG2471" s="15"/>
      <c r="AH2471" s="46" t="str">
        <f>IF(Table1[[#This Row],[Posting Date]]&lt;&gt;"","GJ-"&amp;CountryID,"")</f>
        <v/>
      </c>
      <c r="AI2471" s="59" t="str">
        <f>IF(Table1[[#This Row],[Posting Date]]&lt;&gt;"",Table1[[#This Row],[Posting Date]],"")</f>
        <v/>
      </c>
      <c r="AJ2471" s="46"/>
      <c r="AK2471" s="46" t="str">
        <f>IF(Table1[[#This Row],[Description]]&lt;&gt;"",Table1[[#This Row],[Description]],"")</f>
        <v/>
      </c>
      <c r="AL2471" s="46" t="str">
        <f>IF(Table1[[#This Row],[Posting Date]]&lt;&gt;"",Table1[[#This Row],[Reference Number]],"")</f>
        <v/>
      </c>
      <c r="AM2471" s="46" t="str">
        <f>TRIM(Table1[[#This Row],[Line '#]])</f>
        <v/>
      </c>
      <c r="AN2471" s="46" t="str">
        <f>TRIM(Table1[[#This Row],[Account]])</f>
        <v/>
      </c>
      <c r="AO2471" s="46" t="str">
        <f>IF(Table1[[#This Row],[Posting Date]]&lt;&gt;"",$D$5,"")</f>
        <v/>
      </c>
      <c r="AP2471" s="46" t="str">
        <f>TRIM(Table1[[#This Row],[Departments-Prgrams]])</f>
        <v/>
      </c>
      <c r="AQ2471" s="46" t="str">
        <f>TRIM(Table1[[#This Row],[Grant]])</f>
        <v/>
      </c>
      <c r="AR2471" s="46" t="str">
        <f>TRIM(Table1[[#This Row],[Staff ID]])</f>
        <v/>
      </c>
      <c r="AS2471" s="46" t="str">
        <f>IF(TRIM(Table1[[#This Row],[Budget Code]])=0,"",TRIM(Table1[[#This Row],[Budget Code]]))</f>
        <v/>
      </c>
      <c r="AT2471" s="46" t="str">
        <f>IF(Table1[[#This Row],[Line Description]]&lt;&gt;"",Table1[[#This Row],[Line Description]],"")</f>
        <v/>
      </c>
      <c r="AU2471" s="46" t="str">
        <f>IF(Table1[[#This Row],[Cur_Amount Debit]]&gt;0,ROUND(Table1[[#This Row],[Cur_Amount Debit]],2),"")</f>
        <v/>
      </c>
      <c r="AV2471" s="46" t="str">
        <f>IF(Table1[[#This Row],[Cur_Amount Credit]]&gt;0,ROUND(Table1[[#This Row],[Cur_Amount Credit]],2),"")</f>
        <v/>
      </c>
      <c r="AW2471" s="46" t="str">
        <f>LEFT(Table1[[#This Row],[Cur]],3)</f>
        <v/>
      </c>
      <c r="AX2471" s="59"/>
      <c r="AY2471" s="46"/>
      <c r="AZ2471" s="46" t="str">
        <f>IF(Table1[[#This Row],[Cur]]&lt;&gt;"",IF(Table1[[#This Row],[Cur]]="USD","",ExchangeRate),"")</f>
        <v/>
      </c>
      <c r="BA2471" s="46" t="str">
        <f>IF(Table1[[#This Row],[Grant]]&lt;&gt;"",VLOOKUP(Table1[[#This Row],[Grant]],Grants!B:D,3),"")</f>
        <v/>
      </c>
      <c r="BB2471" s="46" t="str">
        <f>TRIM(Table1[[#This Row],[Vendor ID]])</f>
        <v/>
      </c>
      <c r="BC2471">
        <f>IF(Table1[[#This Row],[Reference Number]]=Q2470,BC2470,BC2470+1)</f>
        <v>2</v>
      </c>
    </row>
    <row r="2472" spans="1:55" ht="11.25" hidden="1" customHeight="1">
      <c r="A2472" s="1"/>
      <c r="B2472" s="88" t="str">
        <f>IF(Table1[[#This Row],[Posting Date]]&lt;&gt;"",IF(Table1[[#This Row],[Reference Number]]=Q2471,B2471+1,1),"")</f>
        <v/>
      </c>
      <c r="C2472" s="61"/>
      <c r="D2472" s="61"/>
      <c r="E2472" s="218"/>
      <c r="F2472" s="143" t="str">
        <f>IFERROR(IF(VLOOKUP(Table1[[#This Row],[Budget Code Description]],Dimentions!$X$6:$AC$132,2,FALSE)="","",VLOOKUP(Table1[[#This Row],[Budget Code Description]],Dimentions!$X$6:$AC$132,2,FALSE)),"")</f>
        <v/>
      </c>
      <c r="G2472" s="143" t="str">
        <f>IFERROR(VLOOKUP(Table1[[#This Row],[Budget Code Description]],Dimentions!$X$6:$AC$132,3,FALSE),"")</f>
        <v/>
      </c>
      <c r="H2472" s="64" t="str">
        <f>IFERROR(VLOOKUP(Table1[[#This Row],[Account]],Dimentions!$S$6:$V$233,2,FALSE),"")</f>
        <v/>
      </c>
      <c r="I2472" s="62">
        <f>_xlfn.NUMBERVALUE(LEFT(Table1[[#This Row],[Account]],1))</f>
        <v>0</v>
      </c>
      <c r="J2472" s="62" t="str">
        <f>IFERROR(VLOOKUP(Table1[[#This Row],[Budget Code Description]],Table6[#All],7,FALSE),"")</f>
        <v/>
      </c>
      <c r="K2472" s="143" t="str">
        <f>IFERROR(VLOOKUP(Table1[[#This Row],[Budget Code Description]],Table6[#All],8,FALSE),"")</f>
        <v/>
      </c>
      <c r="L2472" s="63"/>
      <c r="M2472" s="65" t="str">
        <f>IFERROR(VLOOKUP(Table1[[#This Row],[Staff ID]],Table2[],2,FALSE),"")</f>
        <v/>
      </c>
      <c r="N2472" s="211" t="str">
        <f>IFERROR(IF(VLOOKUP(Table1[[#This Row],[Budget Code Description]],Dimentions!$X$6:$AC$97,4,FALSE)="","",VLOOKUP(Table1[[#This Row],[Budget Code Description]],Dimentions!$X$6:$AC$97,4,FALSE)),"")</f>
        <v/>
      </c>
      <c r="O2472" s="65" t="str">
        <f>IFERROR(VLOOKUP(Table1[[#This Row],[Vendor ID]],Table549[],2,FALSE),"")</f>
        <v/>
      </c>
      <c r="P2472" s="63"/>
      <c r="Q2472" s="143" t="str">
        <f>IF(Table1[[#This Row],[Posting Date]]&lt;&gt;"",$D$9,"")</f>
        <v/>
      </c>
      <c r="R2472" s="159" t="str">
        <f>IF(Table1[[#This Row],[Posting Date]]&lt;&gt;"",$D$10,"")</f>
        <v/>
      </c>
      <c r="S2472" s="66"/>
      <c r="T2472" s="63"/>
      <c r="U2472" s="67"/>
      <c r="V2472" s="67"/>
      <c r="W2472" s="67" t="str">
        <f t="shared" si="38"/>
        <v/>
      </c>
      <c r="X2472" s="161" t="str">
        <f>IF(E2472="","",(IF(Table1[[#This Row],[Cur]]="USD",Table1[[#This Row],[Cur_Amount Debit]],Table1[[#This Row],[Cur_Amount Debit]]/Table1[[#This Row],[Exchange Rate]])))</f>
        <v/>
      </c>
      <c r="Y2472" s="161" t="str">
        <f>IF(E2472="","",(IF(Table1[[#This Row],[Cur]]="USD",Table1[[#This Row],[Cur_Amount Credit]],Table1[[#This Row],[Cur_Amount Credit]]/ExchangeRate)))</f>
        <v/>
      </c>
      <c r="Z2472" s="203" t="str">
        <f>IF(E2472="","",(Table1[[#This Row],[Debit USD]]-Table1[[#This Row],[Credit USD]]))</f>
        <v/>
      </c>
      <c r="AA2472" s="122"/>
      <c r="AB2472" s="1"/>
      <c r="AC2472" s="15"/>
      <c r="AD2472" s="15" t="str">
        <f>IF(AND(OR(Table1[[#This Row],[Account]]="15030",Table1[[#This Row],[Account]]="15035",Table1[[#This Row],[Account]]="20150"),Table1[[#This Row],[Vendor ID]]=""),1,"")</f>
        <v/>
      </c>
      <c r="AE2472" s="15"/>
      <c r="AF2472" s="15"/>
      <c r="AG2472" s="15"/>
      <c r="AH2472" s="46" t="str">
        <f>IF(Table1[[#This Row],[Posting Date]]&lt;&gt;"","GJ-"&amp;CountryID,"")</f>
        <v/>
      </c>
      <c r="AI2472" s="59" t="str">
        <f>IF(Table1[[#This Row],[Posting Date]]&lt;&gt;"",Table1[[#This Row],[Posting Date]],"")</f>
        <v/>
      </c>
      <c r="AJ2472" s="46"/>
      <c r="AK2472" s="46" t="str">
        <f>IF(Table1[[#This Row],[Description]]&lt;&gt;"",Table1[[#This Row],[Description]],"")</f>
        <v/>
      </c>
      <c r="AL2472" s="46" t="str">
        <f>IF(Table1[[#This Row],[Posting Date]]&lt;&gt;"",Table1[[#This Row],[Reference Number]],"")</f>
        <v/>
      </c>
      <c r="AM2472" s="46" t="str">
        <f>TRIM(Table1[[#This Row],[Line '#]])</f>
        <v/>
      </c>
      <c r="AN2472" s="46" t="str">
        <f>TRIM(Table1[[#This Row],[Account]])</f>
        <v/>
      </c>
      <c r="AO2472" s="46" t="str">
        <f>IF(Table1[[#This Row],[Posting Date]]&lt;&gt;"",$D$5,"")</f>
        <v/>
      </c>
      <c r="AP2472" s="46" t="str">
        <f>TRIM(Table1[[#This Row],[Departments-Prgrams]])</f>
        <v/>
      </c>
      <c r="AQ2472" s="46" t="str">
        <f>TRIM(Table1[[#This Row],[Grant]])</f>
        <v/>
      </c>
      <c r="AR2472" s="46" t="str">
        <f>TRIM(Table1[[#This Row],[Staff ID]])</f>
        <v/>
      </c>
      <c r="AS2472" s="46" t="str">
        <f>IF(TRIM(Table1[[#This Row],[Budget Code]])=0,"",TRIM(Table1[[#This Row],[Budget Code]]))</f>
        <v/>
      </c>
      <c r="AT2472" s="46" t="str">
        <f>IF(Table1[[#This Row],[Line Description]]&lt;&gt;"",Table1[[#This Row],[Line Description]],"")</f>
        <v/>
      </c>
      <c r="AU2472" s="46" t="str">
        <f>IF(Table1[[#This Row],[Cur_Amount Debit]]&gt;0,ROUND(Table1[[#This Row],[Cur_Amount Debit]],2),"")</f>
        <v/>
      </c>
      <c r="AV2472" s="46" t="str">
        <f>IF(Table1[[#This Row],[Cur_Amount Credit]]&gt;0,ROUND(Table1[[#This Row],[Cur_Amount Credit]],2),"")</f>
        <v/>
      </c>
      <c r="AW2472" s="46" t="str">
        <f>LEFT(Table1[[#This Row],[Cur]],3)</f>
        <v/>
      </c>
      <c r="AX2472" s="59"/>
      <c r="AY2472" s="46"/>
      <c r="AZ2472" s="46" t="str">
        <f>IF(Table1[[#This Row],[Cur]]&lt;&gt;"",IF(Table1[[#This Row],[Cur]]="USD","",ExchangeRate),"")</f>
        <v/>
      </c>
      <c r="BA2472" s="46" t="str">
        <f>IF(Table1[[#This Row],[Grant]]&lt;&gt;"",VLOOKUP(Table1[[#This Row],[Grant]],Grants!B:D,3),"")</f>
        <v/>
      </c>
      <c r="BB2472" s="46" t="str">
        <f>TRIM(Table1[[#This Row],[Vendor ID]])</f>
        <v/>
      </c>
      <c r="BC2472">
        <f>IF(Table1[[#This Row],[Reference Number]]=Q2471,BC2471,BC2471+1)</f>
        <v>2</v>
      </c>
    </row>
    <row r="2473" spans="1:55" ht="11.25" hidden="1" customHeight="1">
      <c r="A2473" s="1"/>
      <c r="B2473" s="88" t="str">
        <f>IF(Table1[[#This Row],[Posting Date]]&lt;&gt;"",IF(Table1[[#This Row],[Reference Number]]=Q2472,B2472+1,1),"")</f>
        <v/>
      </c>
      <c r="C2473" s="61"/>
      <c r="D2473" s="61"/>
      <c r="E2473" s="218"/>
      <c r="F2473" s="143" t="str">
        <f>IFERROR(IF(VLOOKUP(Table1[[#This Row],[Budget Code Description]],Dimentions!$X$6:$AC$132,2,FALSE)="","",VLOOKUP(Table1[[#This Row],[Budget Code Description]],Dimentions!$X$6:$AC$132,2,FALSE)),"")</f>
        <v/>
      </c>
      <c r="G2473" s="143" t="str">
        <f>IFERROR(VLOOKUP(Table1[[#This Row],[Budget Code Description]],Dimentions!$X$6:$AC$132,3,FALSE),"")</f>
        <v/>
      </c>
      <c r="H2473" s="64" t="str">
        <f>IFERROR(VLOOKUP(Table1[[#This Row],[Account]],Dimentions!$S$6:$V$233,2,FALSE),"")</f>
        <v/>
      </c>
      <c r="I2473" s="62">
        <f>_xlfn.NUMBERVALUE(LEFT(Table1[[#This Row],[Account]],1))</f>
        <v>0</v>
      </c>
      <c r="J2473" s="62" t="str">
        <f>IFERROR(VLOOKUP(Table1[[#This Row],[Budget Code Description]],Table6[#All],7,FALSE),"")</f>
        <v/>
      </c>
      <c r="K2473" s="143" t="str">
        <f>IFERROR(VLOOKUP(Table1[[#This Row],[Budget Code Description]],Table6[#All],8,FALSE),"")</f>
        <v/>
      </c>
      <c r="L2473" s="63"/>
      <c r="M2473" s="65" t="str">
        <f>IFERROR(VLOOKUP(Table1[[#This Row],[Staff ID]],Table2[],2,FALSE),"")</f>
        <v/>
      </c>
      <c r="N2473" s="211" t="str">
        <f>IFERROR(IF(VLOOKUP(Table1[[#This Row],[Budget Code Description]],Dimentions!$X$6:$AC$97,4,FALSE)="","",VLOOKUP(Table1[[#This Row],[Budget Code Description]],Dimentions!$X$6:$AC$97,4,FALSE)),"")</f>
        <v/>
      </c>
      <c r="O2473" s="65" t="str">
        <f>IFERROR(VLOOKUP(Table1[[#This Row],[Vendor ID]],Table549[],2,FALSE),"")</f>
        <v/>
      </c>
      <c r="P2473" s="63"/>
      <c r="Q2473" s="143" t="str">
        <f>IF(Table1[[#This Row],[Posting Date]]&lt;&gt;"",$D$9,"")</f>
        <v/>
      </c>
      <c r="R2473" s="159" t="str">
        <f>IF(Table1[[#This Row],[Posting Date]]&lt;&gt;"",$D$10,"")</f>
        <v/>
      </c>
      <c r="S2473" s="66"/>
      <c r="T2473" s="63"/>
      <c r="U2473" s="67"/>
      <c r="V2473" s="67"/>
      <c r="W2473" s="67" t="str">
        <f t="shared" ref="W2473:W2536" si="39">IF(E2473="","",(ExchangeRate))</f>
        <v/>
      </c>
      <c r="X2473" s="161" t="str">
        <f>IF(E2473="","",(IF(Table1[[#This Row],[Cur]]="USD",Table1[[#This Row],[Cur_Amount Debit]],Table1[[#This Row],[Cur_Amount Debit]]/Table1[[#This Row],[Exchange Rate]])))</f>
        <v/>
      </c>
      <c r="Y2473" s="161" t="str">
        <f>IF(E2473="","",(IF(Table1[[#This Row],[Cur]]="USD",Table1[[#This Row],[Cur_Amount Credit]],Table1[[#This Row],[Cur_Amount Credit]]/ExchangeRate)))</f>
        <v/>
      </c>
      <c r="Z2473" s="203" t="str">
        <f>IF(E2473="","",(Table1[[#This Row],[Debit USD]]-Table1[[#This Row],[Credit USD]]))</f>
        <v/>
      </c>
      <c r="AA2473" s="122"/>
      <c r="AB2473" s="1"/>
      <c r="AC2473" s="15"/>
      <c r="AD2473" s="15" t="str">
        <f>IF(AND(OR(Table1[[#This Row],[Account]]="15030",Table1[[#This Row],[Account]]="15035",Table1[[#This Row],[Account]]="20150"),Table1[[#This Row],[Vendor ID]]=""),1,"")</f>
        <v/>
      </c>
      <c r="AE2473" s="15"/>
      <c r="AF2473" s="15"/>
      <c r="AG2473" s="15"/>
      <c r="AH2473" s="46" t="str">
        <f>IF(Table1[[#This Row],[Posting Date]]&lt;&gt;"","GJ-"&amp;CountryID,"")</f>
        <v/>
      </c>
      <c r="AI2473" s="59" t="str">
        <f>IF(Table1[[#This Row],[Posting Date]]&lt;&gt;"",Table1[[#This Row],[Posting Date]],"")</f>
        <v/>
      </c>
      <c r="AJ2473" s="46"/>
      <c r="AK2473" s="46" t="str">
        <f>IF(Table1[[#This Row],[Description]]&lt;&gt;"",Table1[[#This Row],[Description]],"")</f>
        <v/>
      </c>
      <c r="AL2473" s="46" t="str">
        <f>IF(Table1[[#This Row],[Posting Date]]&lt;&gt;"",Table1[[#This Row],[Reference Number]],"")</f>
        <v/>
      </c>
      <c r="AM2473" s="46" t="str">
        <f>TRIM(Table1[[#This Row],[Line '#]])</f>
        <v/>
      </c>
      <c r="AN2473" s="46" t="str">
        <f>TRIM(Table1[[#This Row],[Account]])</f>
        <v/>
      </c>
      <c r="AO2473" s="46" t="str">
        <f>IF(Table1[[#This Row],[Posting Date]]&lt;&gt;"",$D$5,"")</f>
        <v/>
      </c>
      <c r="AP2473" s="46" t="str">
        <f>TRIM(Table1[[#This Row],[Departments-Prgrams]])</f>
        <v/>
      </c>
      <c r="AQ2473" s="46" t="str">
        <f>TRIM(Table1[[#This Row],[Grant]])</f>
        <v/>
      </c>
      <c r="AR2473" s="46" t="str">
        <f>TRIM(Table1[[#This Row],[Staff ID]])</f>
        <v/>
      </c>
      <c r="AS2473" s="46" t="str">
        <f>IF(TRIM(Table1[[#This Row],[Budget Code]])=0,"",TRIM(Table1[[#This Row],[Budget Code]]))</f>
        <v/>
      </c>
      <c r="AT2473" s="46" t="str">
        <f>IF(Table1[[#This Row],[Line Description]]&lt;&gt;"",Table1[[#This Row],[Line Description]],"")</f>
        <v/>
      </c>
      <c r="AU2473" s="46" t="str">
        <f>IF(Table1[[#This Row],[Cur_Amount Debit]]&gt;0,ROUND(Table1[[#This Row],[Cur_Amount Debit]],2),"")</f>
        <v/>
      </c>
      <c r="AV2473" s="46" t="str">
        <f>IF(Table1[[#This Row],[Cur_Amount Credit]]&gt;0,ROUND(Table1[[#This Row],[Cur_Amount Credit]],2),"")</f>
        <v/>
      </c>
      <c r="AW2473" s="46" t="str">
        <f>LEFT(Table1[[#This Row],[Cur]],3)</f>
        <v/>
      </c>
      <c r="AX2473" s="59"/>
      <c r="AY2473" s="46"/>
      <c r="AZ2473" s="46" t="str">
        <f>IF(Table1[[#This Row],[Cur]]&lt;&gt;"",IF(Table1[[#This Row],[Cur]]="USD","",ExchangeRate),"")</f>
        <v/>
      </c>
      <c r="BA2473" s="46" t="str">
        <f>IF(Table1[[#This Row],[Grant]]&lt;&gt;"",VLOOKUP(Table1[[#This Row],[Grant]],Grants!B:D,3),"")</f>
        <v/>
      </c>
      <c r="BB2473" s="46" t="str">
        <f>TRIM(Table1[[#This Row],[Vendor ID]])</f>
        <v/>
      </c>
      <c r="BC2473">
        <f>IF(Table1[[#This Row],[Reference Number]]=Q2472,BC2472,BC2472+1)</f>
        <v>2</v>
      </c>
    </row>
    <row r="2474" spans="1:55" ht="11.25" hidden="1" customHeight="1">
      <c r="A2474" s="1"/>
      <c r="B2474" s="88" t="str">
        <f>IF(Table1[[#This Row],[Posting Date]]&lt;&gt;"",IF(Table1[[#This Row],[Reference Number]]=Q2473,B2473+1,1),"")</f>
        <v/>
      </c>
      <c r="C2474" s="61"/>
      <c r="D2474" s="61"/>
      <c r="E2474" s="218"/>
      <c r="F2474" s="143" t="str">
        <f>IFERROR(IF(VLOOKUP(Table1[[#This Row],[Budget Code Description]],Dimentions!$X$6:$AC$132,2,FALSE)="","",VLOOKUP(Table1[[#This Row],[Budget Code Description]],Dimentions!$X$6:$AC$132,2,FALSE)),"")</f>
        <v/>
      </c>
      <c r="G2474" s="143" t="str">
        <f>IFERROR(VLOOKUP(Table1[[#This Row],[Budget Code Description]],Dimentions!$X$6:$AC$132,3,FALSE),"")</f>
        <v/>
      </c>
      <c r="H2474" s="64" t="str">
        <f>IFERROR(VLOOKUP(Table1[[#This Row],[Account]],Dimentions!$S$6:$V$233,2,FALSE),"")</f>
        <v/>
      </c>
      <c r="I2474" s="62">
        <f>_xlfn.NUMBERVALUE(LEFT(Table1[[#This Row],[Account]],1))</f>
        <v>0</v>
      </c>
      <c r="J2474" s="62" t="str">
        <f>IFERROR(VLOOKUP(Table1[[#This Row],[Budget Code Description]],Table6[#All],7,FALSE),"")</f>
        <v/>
      </c>
      <c r="K2474" s="143" t="str">
        <f>IFERROR(VLOOKUP(Table1[[#This Row],[Budget Code Description]],Table6[#All],8,FALSE),"")</f>
        <v/>
      </c>
      <c r="L2474" s="63"/>
      <c r="M2474" s="65" t="str">
        <f>IFERROR(VLOOKUP(Table1[[#This Row],[Staff ID]],Table2[],2,FALSE),"")</f>
        <v/>
      </c>
      <c r="N2474" s="211" t="str">
        <f>IFERROR(IF(VLOOKUP(Table1[[#This Row],[Budget Code Description]],Dimentions!$X$6:$AC$97,4,FALSE)="","",VLOOKUP(Table1[[#This Row],[Budget Code Description]],Dimentions!$X$6:$AC$97,4,FALSE)),"")</f>
        <v/>
      </c>
      <c r="O2474" s="65" t="str">
        <f>IFERROR(VLOOKUP(Table1[[#This Row],[Vendor ID]],Table549[],2,FALSE),"")</f>
        <v/>
      </c>
      <c r="P2474" s="63"/>
      <c r="Q2474" s="143" t="str">
        <f>IF(Table1[[#This Row],[Posting Date]]&lt;&gt;"",$D$9,"")</f>
        <v/>
      </c>
      <c r="R2474" s="159" t="str">
        <f>IF(Table1[[#This Row],[Posting Date]]&lt;&gt;"",$D$10,"")</f>
        <v/>
      </c>
      <c r="S2474" s="66"/>
      <c r="T2474" s="63"/>
      <c r="U2474" s="67"/>
      <c r="V2474" s="67"/>
      <c r="W2474" s="67" t="str">
        <f t="shared" si="39"/>
        <v/>
      </c>
      <c r="X2474" s="161" t="str">
        <f>IF(E2474="","",(IF(Table1[[#This Row],[Cur]]="USD",Table1[[#This Row],[Cur_Amount Debit]],Table1[[#This Row],[Cur_Amount Debit]]/Table1[[#This Row],[Exchange Rate]])))</f>
        <v/>
      </c>
      <c r="Y2474" s="161" t="str">
        <f>IF(E2474="","",(IF(Table1[[#This Row],[Cur]]="USD",Table1[[#This Row],[Cur_Amount Credit]],Table1[[#This Row],[Cur_Amount Credit]]/ExchangeRate)))</f>
        <v/>
      </c>
      <c r="Z2474" s="203" t="str">
        <f>IF(E2474="","",(Table1[[#This Row],[Debit USD]]-Table1[[#This Row],[Credit USD]]))</f>
        <v/>
      </c>
      <c r="AA2474" s="122"/>
      <c r="AB2474" s="1"/>
      <c r="AC2474" s="15"/>
      <c r="AD2474" s="15" t="str">
        <f>IF(AND(OR(Table1[[#This Row],[Account]]="15030",Table1[[#This Row],[Account]]="15035",Table1[[#This Row],[Account]]="20150"),Table1[[#This Row],[Vendor ID]]=""),1,"")</f>
        <v/>
      </c>
      <c r="AE2474" s="15"/>
      <c r="AF2474" s="15"/>
      <c r="AG2474" s="15"/>
      <c r="AH2474" s="46" t="str">
        <f>IF(Table1[[#This Row],[Posting Date]]&lt;&gt;"","GJ-"&amp;CountryID,"")</f>
        <v/>
      </c>
      <c r="AI2474" s="59" t="str">
        <f>IF(Table1[[#This Row],[Posting Date]]&lt;&gt;"",Table1[[#This Row],[Posting Date]],"")</f>
        <v/>
      </c>
      <c r="AJ2474" s="46"/>
      <c r="AK2474" s="46" t="str">
        <f>IF(Table1[[#This Row],[Description]]&lt;&gt;"",Table1[[#This Row],[Description]],"")</f>
        <v/>
      </c>
      <c r="AL2474" s="46" t="str">
        <f>IF(Table1[[#This Row],[Posting Date]]&lt;&gt;"",Table1[[#This Row],[Reference Number]],"")</f>
        <v/>
      </c>
      <c r="AM2474" s="46" t="str">
        <f>TRIM(Table1[[#This Row],[Line '#]])</f>
        <v/>
      </c>
      <c r="AN2474" s="46" t="str">
        <f>TRIM(Table1[[#This Row],[Account]])</f>
        <v/>
      </c>
      <c r="AO2474" s="46" t="str">
        <f>IF(Table1[[#This Row],[Posting Date]]&lt;&gt;"",$D$5,"")</f>
        <v/>
      </c>
      <c r="AP2474" s="46" t="str">
        <f>TRIM(Table1[[#This Row],[Departments-Prgrams]])</f>
        <v/>
      </c>
      <c r="AQ2474" s="46" t="str">
        <f>TRIM(Table1[[#This Row],[Grant]])</f>
        <v/>
      </c>
      <c r="AR2474" s="46" t="str">
        <f>TRIM(Table1[[#This Row],[Staff ID]])</f>
        <v/>
      </c>
      <c r="AS2474" s="46" t="str">
        <f>IF(TRIM(Table1[[#This Row],[Budget Code]])=0,"",TRIM(Table1[[#This Row],[Budget Code]]))</f>
        <v/>
      </c>
      <c r="AT2474" s="46" t="str">
        <f>IF(Table1[[#This Row],[Line Description]]&lt;&gt;"",Table1[[#This Row],[Line Description]],"")</f>
        <v/>
      </c>
      <c r="AU2474" s="46" t="str">
        <f>IF(Table1[[#This Row],[Cur_Amount Debit]]&gt;0,ROUND(Table1[[#This Row],[Cur_Amount Debit]],2),"")</f>
        <v/>
      </c>
      <c r="AV2474" s="46" t="str">
        <f>IF(Table1[[#This Row],[Cur_Amount Credit]]&gt;0,ROUND(Table1[[#This Row],[Cur_Amount Credit]],2),"")</f>
        <v/>
      </c>
      <c r="AW2474" s="46" t="str">
        <f>LEFT(Table1[[#This Row],[Cur]],3)</f>
        <v/>
      </c>
      <c r="AX2474" s="59"/>
      <c r="AY2474" s="46"/>
      <c r="AZ2474" s="46" t="str">
        <f>IF(Table1[[#This Row],[Cur]]&lt;&gt;"",IF(Table1[[#This Row],[Cur]]="USD","",ExchangeRate),"")</f>
        <v/>
      </c>
      <c r="BA2474" s="46" t="str">
        <f>IF(Table1[[#This Row],[Grant]]&lt;&gt;"",VLOOKUP(Table1[[#This Row],[Grant]],Grants!B:D,3),"")</f>
        <v/>
      </c>
      <c r="BB2474" s="46" t="str">
        <f>TRIM(Table1[[#This Row],[Vendor ID]])</f>
        <v/>
      </c>
      <c r="BC2474">
        <f>IF(Table1[[#This Row],[Reference Number]]=Q2473,BC2473,BC2473+1)</f>
        <v>2</v>
      </c>
    </row>
    <row r="2475" spans="1:55" ht="11.25" hidden="1" customHeight="1">
      <c r="A2475" s="1"/>
      <c r="B2475" s="88" t="str">
        <f>IF(Table1[[#This Row],[Posting Date]]&lt;&gt;"",IF(Table1[[#This Row],[Reference Number]]=Q2474,B2474+1,1),"")</f>
        <v/>
      </c>
      <c r="C2475" s="61"/>
      <c r="D2475" s="61"/>
      <c r="E2475" s="218"/>
      <c r="F2475" s="143" t="str">
        <f>IFERROR(IF(VLOOKUP(Table1[[#This Row],[Budget Code Description]],Dimentions!$X$6:$AC$132,2,FALSE)="","",VLOOKUP(Table1[[#This Row],[Budget Code Description]],Dimentions!$X$6:$AC$132,2,FALSE)),"")</f>
        <v/>
      </c>
      <c r="G2475" s="143" t="str">
        <f>IFERROR(VLOOKUP(Table1[[#This Row],[Budget Code Description]],Dimentions!$X$6:$AC$132,3,FALSE),"")</f>
        <v/>
      </c>
      <c r="H2475" s="64" t="str">
        <f>IFERROR(VLOOKUP(Table1[[#This Row],[Account]],Dimentions!$S$6:$V$233,2,FALSE),"")</f>
        <v/>
      </c>
      <c r="I2475" s="62">
        <f>_xlfn.NUMBERVALUE(LEFT(Table1[[#This Row],[Account]],1))</f>
        <v>0</v>
      </c>
      <c r="J2475" s="62" t="str">
        <f>IFERROR(VLOOKUP(Table1[[#This Row],[Budget Code Description]],Table6[#All],7,FALSE),"")</f>
        <v/>
      </c>
      <c r="K2475" s="143" t="str">
        <f>IFERROR(VLOOKUP(Table1[[#This Row],[Budget Code Description]],Table6[#All],8,FALSE),"")</f>
        <v/>
      </c>
      <c r="L2475" s="63"/>
      <c r="M2475" s="65" t="str">
        <f>IFERROR(VLOOKUP(Table1[[#This Row],[Staff ID]],Table2[],2,FALSE),"")</f>
        <v/>
      </c>
      <c r="N2475" s="211" t="str">
        <f>IFERROR(IF(VLOOKUP(Table1[[#This Row],[Budget Code Description]],Dimentions!$X$6:$AC$97,4,FALSE)="","",VLOOKUP(Table1[[#This Row],[Budget Code Description]],Dimentions!$X$6:$AC$97,4,FALSE)),"")</f>
        <v/>
      </c>
      <c r="O2475" s="65" t="str">
        <f>IFERROR(VLOOKUP(Table1[[#This Row],[Vendor ID]],Table549[],2,FALSE),"")</f>
        <v/>
      </c>
      <c r="P2475" s="63"/>
      <c r="Q2475" s="143" t="str">
        <f>IF(Table1[[#This Row],[Posting Date]]&lt;&gt;"",$D$9,"")</f>
        <v/>
      </c>
      <c r="R2475" s="159" t="str">
        <f>IF(Table1[[#This Row],[Posting Date]]&lt;&gt;"",$D$10,"")</f>
        <v/>
      </c>
      <c r="S2475" s="66"/>
      <c r="T2475" s="63"/>
      <c r="U2475" s="67"/>
      <c r="V2475" s="67"/>
      <c r="W2475" s="67" t="str">
        <f t="shared" si="39"/>
        <v/>
      </c>
      <c r="X2475" s="161" t="str">
        <f>IF(E2475="","",(IF(Table1[[#This Row],[Cur]]="USD",Table1[[#This Row],[Cur_Amount Debit]],Table1[[#This Row],[Cur_Amount Debit]]/Table1[[#This Row],[Exchange Rate]])))</f>
        <v/>
      </c>
      <c r="Y2475" s="161" t="str">
        <f>IF(E2475="","",(IF(Table1[[#This Row],[Cur]]="USD",Table1[[#This Row],[Cur_Amount Credit]],Table1[[#This Row],[Cur_Amount Credit]]/ExchangeRate)))</f>
        <v/>
      </c>
      <c r="Z2475" s="203" t="str">
        <f>IF(E2475="","",(Table1[[#This Row],[Debit USD]]-Table1[[#This Row],[Credit USD]]))</f>
        <v/>
      </c>
      <c r="AA2475" s="122"/>
      <c r="AB2475" s="1"/>
      <c r="AC2475" s="15"/>
      <c r="AD2475" s="15" t="str">
        <f>IF(AND(OR(Table1[[#This Row],[Account]]="15030",Table1[[#This Row],[Account]]="15035",Table1[[#This Row],[Account]]="20150"),Table1[[#This Row],[Vendor ID]]=""),1,"")</f>
        <v/>
      </c>
      <c r="AE2475" s="15"/>
      <c r="AF2475" s="15"/>
      <c r="AG2475" s="15"/>
      <c r="AH2475" s="46" t="str">
        <f>IF(Table1[[#This Row],[Posting Date]]&lt;&gt;"","GJ-"&amp;CountryID,"")</f>
        <v/>
      </c>
      <c r="AI2475" s="59" t="str">
        <f>IF(Table1[[#This Row],[Posting Date]]&lt;&gt;"",Table1[[#This Row],[Posting Date]],"")</f>
        <v/>
      </c>
      <c r="AJ2475" s="46"/>
      <c r="AK2475" s="46" t="str">
        <f>IF(Table1[[#This Row],[Description]]&lt;&gt;"",Table1[[#This Row],[Description]],"")</f>
        <v/>
      </c>
      <c r="AL2475" s="46" t="str">
        <f>IF(Table1[[#This Row],[Posting Date]]&lt;&gt;"",Table1[[#This Row],[Reference Number]],"")</f>
        <v/>
      </c>
      <c r="AM2475" s="46" t="str">
        <f>TRIM(Table1[[#This Row],[Line '#]])</f>
        <v/>
      </c>
      <c r="AN2475" s="46" t="str">
        <f>TRIM(Table1[[#This Row],[Account]])</f>
        <v/>
      </c>
      <c r="AO2475" s="46" t="str">
        <f>IF(Table1[[#This Row],[Posting Date]]&lt;&gt;"",$D$5,"")</f>
        <v/>
      </c>
      <c r="AP2475" s="46" t="str">
        <f>TRIM(Table1[[#This Row],[Departments-Prgrams]])</f>
        <v/>
      </c>
      <c r="AQ2475" s="46" t="str">
        <f>TRIM(Table1[[#This Row],[Grant]])</f>
        <v/>
      </c>
      <c r="AR2475" s="46" t="str">
        <f>TRIM(Table1[[#This Row],[Staff ID]])</f>
        <v/>
      </c>
      <c r="AS2475" s="46" t="str">
        <f>IF(TRIM(Table1[[#This Row],[Budget Code]])=0,"",TRIM(Table1[[#This Row],[Budget Code]]))</f>
        <v/>
      </c>
      <c r="AT2475" s="46" t="str">
        <f>IF(Table1[[#This Row],[Line Description]]&lt;&gt;"",Table1[[#This Row],[Line Description]],"")</f>
        <v/>
      </c>
      <c r="AU2475" s="46" t="str">
        <f>IF(Table1[[#This Row],[Cur_Amount Debit]]&gt;0,ROUND(Table1[[#This Row],[Cur_Amount Debit]],2),"")</f>
        <v/>
      </c>
      <c r="AV2475" s="46" t="str">
        <f>IF(Table1[[#This Row],[Cur_Amount Credit]]&gt;0,ROUND(Table1[[#This Row],[Cur_Amount Credit]],2),"")</f>
        <v/>
      </c>
      <c r="AW2475" s="46" t="str">
        <f>LEFT(Table1[[#This Row],[Cur]],3)</f>
        <v/>
      </c>
      <c r="AX2475" s="59"/>
      <c r="AY2475" s="46"/>
      <c r="AZ2475" s="46" t="str">
        <f>IF(Table1[[#This Row],[Cur]]&lt;&gt;"",IF(Table1[[#This Row],[Cur]]="USD","",ExchangeRate),"")</f>
        <v/>
      </c>
      <c r="BA2475" s="46" t="str">
        <f>IF(Table1[[#This Row],[Grant]]&lt;&gt;"",VLOOKUP(Table1[[#This Row],[Grant]],Grants!B:D,3),"")</f>
        <v/>
      </c>
      <c r="BB2475" s="46" t="str">
        <f>TRIM(Table1[[#This Row],[Vendor ID]])</f>
        <v/>
      </c>
      <c r="BC2475">
        <f>IF(Table1[[#This Row],[Reference Number]]=Q2474,BC2474,BC2474+1)</f>
        <v>2</v>
      </c>
    </row>
    <row r="2476" spans="1:55" ht="11.25" hidden="1" customHeight="1">
      <c r="A2476" s="1"/>
      <c r="B2476" s="88" t="str">
        <f>IF(Table1[[#This Row],[Posting Date]]&lt;&gt;"",IF(Table1[[#This Row],[Reference Number]]=Q2475,B2475+1,1),"")</f>
        <v/>
      </c>
      <c r="C2476" s="61"/>
      <c r="D2476" s="61"/>
      <c r="E2476" s="218"/>
      <c r="F2476" s="143" t="str">
        <f>IFERROR(IF(VLOOKUP(Table1[[#This Row],[Budget Code Description]],Dimentions!$X$6:$AC$132,2,FALSE)="","",VLOOKUP(Table1[[#This Row],[Budget Code Description]],Dimentions!$X$6:$AC$132,2,FALSE)),"")</f>
        <v/>
      </c>
      <c r="G2476" s="143" t="str">
        <f>IFERROR(VLOOKUP(Table1[[#This Row],[Budget Code Description]],Dimentions!$X$6:$AC$132,3,FALSE),"")</f>
        <v/>
      </c>
      <c r="H2476" s="64" t="str">
        <f>IFERROR(VLOOKUP(Table1[[#This Row],[Account]],Dimentions!$S$6:$V$233,2,FALSE),"")</f>
        <v/>
      </c>
      <c r="I2476" s="62">
        <f>_xlfn.NUMBERVALUE(LEFT(Table1[[#This Row],[Account]],1))</f>
        <v>0</v>
      </c>
      <c r="J2476" s="62" t="str">
        <f>IFERROR(VLOOKUP(Table1[[#This Row],[Budget Code Description]],Table6[#All],7,FALSE),"")</f>
        <v/>
      </c>
      <c r="K2476" s="143" t="str">
        <f>IFERROR(VLOOKUP(Table1[[#This Row],[Budget Code Description]],Table6[#All],8,FALSE),"")</f>
        <v/>
      </c>
      <c r="L2476" s="63"/>
      <c r="M2476" s="65" t="str">
        <f>IFERROR(VLOOKUP(Table1[[#This Row],[Staff ID]],Table2[],2,FALSE),"")</f>
        <v/>
      </c>
      <c r="N2476" s="211" t="str">
        <f>IFERROR(IF(VLOOKUP(Table1[[#This Row],[Budget Code Description]],Dimentions!$X$6:$AC$97,4,FALSE)="","",VLOOKUP(Table1[[#This Row],[Budget Code Description]],Dimentions!$X$6:$AC$97,4,FALSE)),"")</f>
        <v/>
      </c>
      <c r="O2476" s="65" t="str">
        <f>IFERROR(VLOOKUP(Table1[[#This Row],[Vendor ID]],Table549[],2,FALSE),"")</f>
        <v/>
      </c>
      <c r="P2476" s="63"/>
      <c r="Q2476" s="143" t="str">
        <f>IF(Table1[[#This Row],[Posting Date]]&lt;&gt;"",$D$9,"")</f>
        <v/>
      </c>
      <c r="R2476" s="159" t="str">
        <f>IF(Table1[[#This Row],[Posting Date]]&lt;&gt;"",$D$10,"")</f>
        <v/>
      </c>
      <c r="S2476" s="66"/>
      <c r="T2476" s="63"/>
      <c r="U2476" s="67"/>
      <c r="V2476" s="67"/>
      <c r="W2476" s="67" t="str">
        <f t="shared" si="39"/>
        <v/>
      </c>
      <c r="X2476" s="161" t="str">
        <f>IF(E2476="","",(IF(Table1[[#This Row],[Cur]]="USD",Table1[[#This Row],[Cur_Amount Debit]],Table1[[#This Row],[Cur_Amount Debit]]/Table1[[#This Row],[Exchange Rate]])))</f>
        <v/>
      </c>
      <c r="Y2476" s="161" t="str">
        <f>IF(E2476="","",(IF(Table1[[#This Row],[Cur]]="USD",Table1[[#This Row],[Cur_Amount Credit]],Table1[[#This Row],[Cur_Amount Credit]]/ExchangeRate)))</f>
        <v/>
      </c>
      <c r="Z2476" s="203" t="str">
        <f>IF(E2476="","",(Table1[[#This Row],[Debit USD]]-Table1[[#This Row],[Credit USD]]))</f>
        <v/>
      </c>
      <c r="AA2476" s="122"/>
      <c r="AB2476" s="1"/>
      <c r="AC2476" s="15"/>
      <c r="AD2476" s="15" t="str">
        <f>IF(AND(OR(Table1[[#This Row],[Account]]="15030",Table1[[#This Row],[Account]]="15035",Table1[[#This Row],[Account]]="20150"),Table1[[#This Row],[Vendor ID]]=""),1,"")</f>
        <v/>
      </c>
      <c r="AE2476" s="15"/>
      <c r="AF2476" s="15"/>
      <c r="AG2476" s="15"/>
      <c r="AH2476" s="46" t="str">
        <f>IF(Table1[[#This Row],[Posting Date]]&lt;&gt;"","GJ-"&amp;CountryID,"")</f>
        <v/>
      </c>
      <c r="AI2476" s="59" t="str">
        <f>IF(Table1[[#This Row],[Posting Date]]&lt;&gt;"",Table1[[#This Row],[Posting Date]],"")</f>
        <v/>
      </c>
      <c r="AJ2476" s="46"/>
      <c r="AK2476" s="46" t="str">
        <f>IF(Table1[[#This Row],[Description]]&lt;&gt;"",Table1[[#This Row],[Description]],"")</f>
        <v/>
      </c>
      <c r="AL2476" s="46" t="str">
        <f>IF(Table1[[#This Row],[Posting Date]]&lt;&gt;"",Table1[[#This Row],[Reference Number]],"")</f>
        <v/>
      </c>
      <c r="AM2476" s="46" t="str">
        <f>TRIM(Table1[[#This Row],[Line '#]])</f>
        <v/>
      </c>
      <c r="AN2476" s="46" t="str">
        <f>TRIM(Table1[[#This Row],[Account]])</f>
        <v/>
      </c>
      <c r="AO2476" s="46" t="str">
        <f>IF(Table1[[#This Row],[Posting Date]]&lt;&gt;"",$D$5,"")</f>
        <v/>
      </c>
      <c r="AP2476" s="46" t="str">
        <f>TRIM(Table1[[#This Row],[Departments-Prgrams]])</f>
        <v/>
      </c>
      <c r="AQ2476" s="46" t="str">
        <f>TRIM(Table1[[#This Row],[Grant]])</f>
        <v/>
      </c>
      <c r="AR2476" s="46" t="str">
        <f>TRIM(Table1[[#This Row],[Staff ID]])</f>
        <v/>
      </c>
      <c r="AS2476" s="46" t="str">
        <f>IF(TRIM(Table1[[#This Row],[Budget Code]])=0,"",TRIM(Table1[[#This Row],[Budget Code]]))</f>
        <v/>
      </c>
      <c r="AT2476" s="46" t="str">
        <f>IF(Table1[[#This Row],[Line Description]]&lt;&gt;"",Table1[[#This Row],[Line Description]],"")</f>
        <v/>
      </c>
      <c r="AU2476" s="46" t="str">
        <f>IF(Table1[[#This Row],[Cur_Amount Debit]]&gt;0,ROUND(Table1[[#This Row],[Cur_Amount Debit]],2),"")</f>
        <v/>
      </c>
      <c r="AV2476" s="46" t="str">
        <f>IF(Table1[[#This Row],[Cur_Amount Credit]]&gt;0,ROUND(Table1[[#This Row],[Cur_Amount Credit]],2),"")</f>
        <v/>
      </c>
      <c r="AW2476" s="46" t="str">
        <f>LEFT(Table1[[#This Row],[Cur]],3)</f>
        <v/>
      </c>
      <c r="AX2476" s="59"/>
      <c r="AY2476" s="46"/>
      <c r="AZ2476" s="46" t="str">
        <f>IF(Table1[[#This Row],[Cur]]&lt;&gt;"",IF(Table1[[#This Row],[Cur]]="USD","",ExchangeRate),"")</f>
        <v/>
      </c>
      <c r="BA2476" s="46" t="str">
        <f>IF(Table1[[#This Row],[Grant]]&lt;&gt;"",VLOOKUP(Table1[[#This Row],[Grant]],Grants!B:D,3),"")</f>
        <v/>
      </c>
      <c r="BB2476" s="46" t="str">
        <f>TRIM(Table1[[#This Row],[Vendor ID]])</f>
        <v/>
      </c>
      <c r="BC2476">
        <f>IF(Table1[[#This Row],[Reference Number]]=Q2475,BC2475,BC2475+1)</f>
        <v>2</v>
      </c>
    </row>
    <row r="2477" spans="1:55" ht="11.25" hidden="1" customHeight="1">
      <c r="A2477" s="1"/>
      <c r="B2477" s="88" t="str">
        <f>IF(Table1[[#This Row],[Posting Date]]&lt;&gt;"",IF(Table1[[#This Row],[Reference Number]]=Q2476,B2476+1,1),"")</f>
        <v/>
      </c>
      <c r="C2477" s="61"/>
      <c r="D2477" s="61"/>
      <c r="E2477" s="218"/>
      <c r="F2477" s="143" t="str">
        <f>IFERROR(IF(VLOOKUP(Table1[[#This Row],[Budget Code Description]],Dimentions!$X$6:$AC$132,2,FALSE)="","",VLOOKUP(Table1[[#This Row],[Budget Code Description]],Dimentions!$X$6:$AC$132,2,FALSE)),"")</f>
        <v/>
      </c>
      <c r="G2477" s="143" t="str">
        <f>IFERROR(VLOOKUP(Table1[[#This Row],[Budget Code Description]],Dimentions!$X$6:$AC$132,3,FALSE),"")</f>
        <v/>
      </c>
      <c r="H2477" s="64" t="str">
        <f>IFERROR(VLOOKUP(Table1[[#This Row],[Account]],Dimentions!$S$6:$V$233,2,FALSE),"")</f>
        <v/>
      </c>
      <c r="I2477" s="62">
        <f>_xlfn.NUMBERVALUE(LEFT(Table1[[#This Row],[Account]],1))</f>
        <v>0</v>
      </c>
      <c r="J2477" s="62" t="str">
        <f>IFERROR(VLOOKUP(Table1[[#This Row],[Budget Code Description]],Table6[#All],7,FALSE),"")</f>
        <v/>
      </c>
      <c r="K2477" s="143" t="str">
        <f>IFERROR(VLOOKUP(Table1[[#This Row],[Budget Code Description]],Table6[#All],8,FALSE),"")</f>
        <v/>
      </c>
      <c r="L2477" s="63"/>
      <c r="M2477" s="65" t="str">
        <f>IFERROR(VLOOKUP(Table1[[#This Row],[Staff ID]],Table2[],2,FALSE),"")</f>
        <v/>
      </c>
      <c r="N2477" s="211" t="str">
        <f>IFERROR(IF(VLOOKUP(Table1[[#This Row],[Budget Code Description]],Dimentions!$X$6:$AC$97,4,FALSE)="","",VLOOKUP(Table1[[#This Row],[Budget Code Description]],Dimentions!$X$6:$AC$97,4,FALSE)),"")</f>
        <v/>
      </c>
      <c r="O2477" s="65" t="str">
        <f>IFERROR(VLOOKUP(Table1[[#This Row],[Vendor ID]],Table549[],2,FALSE),"")</f>
        <v/>
      </c>
      <c r="P2477" s="63"/>
      <c r="Q2477" s="143" t="str">
        <f>IF(Table1[[#This Row],[Posting Date]]&lt;&gt;"",$D$9,"")</f>
        <v/>
      </c>
      <c r="R2477" s="159" t="str">
        <f>IF(Table1[[#This Row],[Posting Date]]&lt;&gt;"",$D$10,"")</f>
        <v/>
      </c>
      <c r="S2477" s="66"/>
      <c r="T2477" s="63"/>
      <c r="U2477" s="67"/>
      <c r="V2477" s="67"/>
      <c r="W2477" s="67" t="str">
        <f t="shared" si="39"/>
        <v/>
      </c>
      <c r="X2477" s="161" t="str">
        <f>IF(E2477="","",(IF(Table1[[#This Row],[Cur]]="USD",Table1[[#This Row],[Cur_Amount Debit]],Table1[[#This Row],[Cur_Amount Debit]]/Table1[[#This Row],[Exchange Rate]])))</f>
        <v/>
      </c>
      <c r="Y2477" s="161" t="str">
        <f>IF(E2477="","",(IF(Table1[[#This Row],[Cur]]="USD",Table1[[#This Row],[Cur_Amount Credit]],Table1[[#This Row],[Cur_Amount Credit]]/ExchangeRate)))</f>
        <v/>
      </c>
      <c r="Z2477" s="203" t="str">
        <f>IF(E2477="","",(Table1[[#This Row],[Debit USD]]-Table1[[#This Row],[Credit USD]]))</f>
        <v/>
      </c>
      <c r="AA2477" s="122"/>
      <c r="AB2477" s="1"/>
      <c r="AC2477" s="15"/>
      <c r="AD2477" s="15" t="str">
        <f>IF(AND(OR(Table1[[#This Row],[Account]]="15030",Table1[[#This Row],[Account]]="15035",Table1[[#This Row],[Account]]="20150"),Table1[[#This Row],[Vendor ID]]=""),1,"")</f>
        <v/>
      </c>
      <c r="AE2477" s="15"/>
      <c r="AF2477" s="15"/>
      <c r="AG2477" s="15"/>
      <c r="AH2477" s="46" t="str">
        <f>IF(Table1[[#This Row],[Posting Date]]&lt;&gt;"","GJ-"&amp;CountryID,"")</f>
        <v/>
      </c>
      <c r="AI2477" s="59" t="str">
        <f>IF(Table1[[#This Row],[Posting Date]]&lt;&gt;"",Table1[[#This Row],[Posting Date]],"")</f>
        <v/>
      </c>
      <c r="AJ2477" s="46"/>
      <c r="AK2477" s="46" t="str">
        <f>IF(Table1[[#This Row],[Description]]&lt;&gt;"",Table1[[#This Row],[Description]],"")</f>
        <v/>
      </c>
      <c r="AL2477" s="46" t="str">
        <f>IF(Table1[[#This Row],[Posting Date]]&lt;&gt;"",Table1[[#This Row],[Reference Number]],"")</f>
        <v/>
      </c>
      <c r="AM2477" s="46" t="str">
        <f>TRIM(Table1[[#This Row],[Line '#]])</f>
        <v/>
      </c>
      <c r="AN2477" s="46" t="str">
        <f>TRIM(Table1[[#This Row],[Account]])</f>
        <v/>
      </c>
      <c r="AO2477" s="46" t="str">
        <f>IF(Table1[[#This Row],[Posting Date]]&lt;&gt;"",$D$5,"")</f>
        <v/>
      </c>
      <c r="AP2477" s="46" t="str">
        <f>TRIM(Table1[[#This Row],[Departments-Prgrams]])</f>
        <v/>
      </c>
      <c r="AQ2477" s="46" t="str">
        <f>TRIM(Table1[[#This Row],[Grant]])</f>
        <v/>
      </c>
      <c r="AR2477" s="46" t="str">
        <f>TRIM(Table1[[#This Row],[Staff ID]])</f>
        <v/>
      </c>
      <c r="AS2477" s="46" t="str">
        <f>IF(TRIM(Table1[[#This Row],[Budget Code]])=0,"",TRIM(Table1[[#This Row],[Budget Code]]))</f>
        <v/>
      </c>
      <c r="AT2477" s="46" t="str">
        <f>IF(Table1[[#This Row],[Line Description]]&lt;&gt;"",Table1[[#This Row],[Line Description]],"")</f>
        <v/>
      </c>
      <c r="AU2477" s="46" t="str">
        <f>IF(Table1[[#This Row],[Cur_Amount Debit]]&gt;0,ROUND(Table1[[#This Row],[Cur_Amount Debit]],2),"")</f>
        <v/>
      </c>
      <c r="AV2477" s="46" t="str">
        <f>IF(Table1[[#This Row],[Cur_Amount Credit]]&gt;0,ROUND(Table1[[#This Row],[Cur_Amount Credit]],2),"")</f>
        <v/>
      </c>
      <c r="AW2477" s="46" t="str">
        <f>LEFT(Table1[[#This Row],[Cur]],3)</f>
        <v/>
      </c>
      <c r="AX2477" s="59"/>
      <c r="AY2477" s="46"/>
      <c r="AZ2477" s="46" t="str">
        <f>IF(Table1[[#This Row],[Cur]]&lt;&gt;"",IF(Table1[[#This Row],[Cur]]="USD","",ExchangeRate),"")</f>
        <v/>
      </c>
      <c r="BA2477" s="46" t="str">
        <f>IF(Table1[[#This Row],[Grant]]&lt;&gt;"",VLOOKUP(Table1[[#This Row],[Grant]],Grants!B:D,3),"")</f>
        <v/>
      </c>
      <c r="BB2477" s="46" t="str">
        <f>TRIM(Table1[[#This Row],[Vendor ID]])</f>
        <v/>
      </c>
      <c r="BC2477">
        <f>IF(Table1[[#This Row],[Reference Number]]=Q2476,BC2476,BC2476+1)</f>
        <v>2</v>
      </c>
    </row>
    <row r="2478" spans="1:55" ht="11.25" hidden="1" customHeight="1">
      <c r="A2478" s="1"/>
      <c r="B2478" s="88" t="str">
        <f>IF(Table1[[#This Row],[Posting Date]]&lt;&gt;"",IF(Table1[[#This Row],[Reference Number]]=Q2477,B2477+1,1),"")</f>
        <v/>
      </c>
      <c r="C2478" s="61"/>
      <c r="D2478" s="61"/>
      <c r="E2478" s="218"/>
      <c r="F2478" s="143" t="str">
        <f>IFERROR(IF(VLOOKUP(Table1[[#This Row],[Budget Code Description]],Dimentions!$X$6:$AC$132,2,FALSE)="","",VLOOKUP(Table1[[#This Row],[Budget Code Description]],Dimentions!$X$6:$AC$132,2,FALSE)),"")</f>
        <v/>
      </c>
      <c r="G2478" s="143" t="str">
        <f>IFERROR(VLOOKUP(Table1[[#This Row],[Budget Code Description]],Dimentions!$X$6:$AC$132,3,FALSE),"")</f>
        <v/>
      </c>
      <c r="H2478" s="64" t="str">
        <f>IFERROR(VLOOKUP(Table1[[#This Row],[Account]],Dimentions!$S$6:$V$233,2,FALSE),"")</f>
        <v/>
      </c>
      <c r="I2478" s="62">
        <f>_xlfn.NUMBERVALUE(LEFT(Table1[[#This Row],[Account]],1))</f>
        <v>0</v>
      </c>
      <c r="J2478" s="62" t="str">
        <f>IFERROR(VLOOKUP(Table1[[#This Row],[Budget Code Description]],Table6[#All],7,FALSE),"")</f>
        <v/>
      </c>
      <c r="K2478" s="143" t="str">
        <f>IFERROR(VLOOKUP(Table1[[#This Row],[Budget Code Description]],Table6[#All],8,FALSE),"")</f>
        <v/>
      </c>
      <c r="L2478" s="63"/>
      <c r="M2478" s="65" t="str">
        <f>IFERROR(VLOOKUP(Table1[[#This Row],[Staff ID]],Table2[],2,FALSE),"")</f>
        <v/>
      </c>
      <c r="N2478" s="211" t="str">
        <f>IFERROR(IF(VLOOKUP(Table1[[#This Row],[Budget Code Description]],Dimentions!$X$6:$AC$97,4,FALSE)="","",VLOOKUP(Table1[[#This Row],[Budget Code Description]],Dimentions!$X$6:$AC$97,4,FALSE)),"")</f>
        <v/>
      </c>
      <c r="O2478" s="65" t="str">
        <f>IFERROR(VLOOKUP(Table1[[#This Row],[Vendor ID]],Table549[],2,FALSE),"")</f>
        <v/>
      </c>
      <c r="P2478" s="63"/>
      <c r="Q2478" s="143" t="str">
        <f>IF(Table1[[#This Row],[Posting Date]]&lt;&gt;"",$D$9,"")</f>
        <v/>
      </c>
      <c r="R2478" s="159" t="str">
        <f>IF(Table1[[#This Row],[Posting Date]]&lt;&gt;"",$D$10,"")</f>
        <v/>
      </c>
      <c r="S2478" s="66"/>
      <c r="T2478" s="63"/>
      <c r="U2478" s="67"/>
      <c r="V2478" s="67"/>
      <c r="W2478" s="67" t="str">
        <f t="shared" si="39"/>
        <v/>
      </c>
      <c r="X2478" s="161" t="str">
        <f>IF(E2478="","",(IF(Table1[[#This Row],[Cur]]="USD",Table1[[#This Row],[Cur_Amount Debit]],Table1[[#This Row],[Cur_Amount Debit]]/Table1[[#This Row],[Exchange Rate]])))</f>
        <v/>
      </c>
      <c r="Y2478" s="161" t="str">
        <f>IF(E2478="","",(IF(Table1[[#This Row],[Cur]]="USD",Table1[[#This Row],[Cur_Amount Credit]],Table1[[#This Row],[Cur_Amount Credit]]/ExchangeRate)))</f>
        <v/>
      </c>
      <c r="Z2478" s="203" t="str">
        <f>IF(E2478="","",(Table1[[#This Row],[Debit USD]]-Table1[[#This Row],[Credit USD]]))</f>
        <v/>
      </c>
      <c r="AA2478" s="122"/>
      <c r="AB2478" s="1"/>
      <c r="AC2478" s="15"/>
      <c r="AD2478" s="15" t="str">
        <f>IF(AND(OR(Table1[[#This Row],[Account]]="15030",Table1[[#This Row],[Account]]="15035",Table1[[#This Row],[Account]]="20150"),Table1[[#This Row],[Vendor ID]]=""),1,"")</f>
        <v/>
      </c>
      <c r="AE2478" s="15"/>
      <c r="AF2478" s="15"/>
      <c r="AG2478" s="15"/>
      <c r="AH2478" s="46" t="str">
        <f>IF(Table1[[#This Row],[Posting Date]]&lt;&gt;"","GJ-"&amp;CountryID,"")</f>
        <v/>
      </c>
      <c r="AI2478" s="59" t="str">
        <f>IF(Table1[[#This Row],[Posting Date]]&lt;&gt;"",Table1[[#This Row],[Posting Date]],"")</f>
        <v/>
      </c>
      <c r="AJ2478" s="46"/>
      <c r="AK2478" s="46" t="str">
        <f>IF(Table1[[#This Row],[Description]]&lt;&gt;"",Table1[[#This Row],[Description]],"")</f>
        <v/>
      </c>
      <c r="AL2478" s="46" t="str">
        <f>IF(Table1[[#This Row],[Posting Date]]&lt;&gt;"",Table1[[#This Row],[Reference Number]],"")</f>
        <v/>
      </c>
      <c r="AM2478" s="46" t="str">
        <f>TRIM(Table1[[#This Row],[Line '#]])</f>
        <v/>
      </c>
      <c r="AN2478" s="46" t="str">
        <f>TRIM(Table1[[#This Row],[Account]])</f>
        <v/>
      </c>
      <c r="AO2478" s="46" t="str">
        <f>IF(Table1[[#This Row],[Posting Date]]&lt;&gt;"",$D$5,"")</f>
        <v/>
      </c>
      <c r="AP2478" s="46" t="str">
        <f>TRIM(Table1[[#This Row],[Departments-Prgrams]])</f>
        <v/>
      </c>
      <c r="AQ2478" s="46" t="str">
        <f>TRIM(Table1[[#This Row],[Grant]])</f>
        <v/>
      </c>
      <c r="AR2478" s="46" t="str">
        <f>TRIM(Table1[[#This Row],[Staff ID]])</f>
        <v/>
      </c>
      <c r="AS2478" s="46" t="str">
        <f>IF(TRIM(Table1[[#This Row],[Budget Code]])=0,"",TRIM(Table1[[#This Row],[Budget Code]]))</f>
        <v/>
      </c>
      <c r="AT2478" s="46" t="str">
        <f>IF(Table1[[#This Row],[Line Description]]&lt;&gt;"",Table1[[#This Row],[Line Description]],"")</f>
        <v/>
      </c>
      <c r="AU2478" s="46" t="str">
        <f>IF(Table1[[#This Row],[Cur_Amount Debit]]&gt;0,ROUND(Table1[[#This Row],[Cur_Amount Debit]],2),"")</f>
        <v/>
      </c>
      <c r="AV2478" s="46" t="str">
        <f>IF(Table1[[#This Row],[Cur_Amount Credit]]&gt;0,ROUND(Table1[[#This Row],[Cur_Amount Credit]],2),"")</f>
        <v/>
      </c>
      <c r="AW2478" s="46" t="str">
        <f>LEFT(Table1[[#This Row],[Cur]],3)</f>
        <v/>
      </c>
      <c r="AX2478" s="59"/>
      <c r="AY2478" s="46"/>
      <c r="AZ2478" s="46" t="str">
        <f>IF(Table1[[#This Row],[Cur]]&lt;&gt;"",IF(Table1[[#This Row],[Cur]]="USD","",ExchangeRate),"")</f>
        <v/>
      </c>
      <c r="BA2478" s="46" t="str">
        <f>IF(Table1[[#This Row],[Grant]]&lt;&gt;"",VLOOKUP(Table1[[#This Row],[Grant]],Grants!B:D,3),"")</f>
        <v/>
      </c>
      <c r="BB2478" s="46" t="str">
        <f>TRIM(Table1[[#This Row],[Vendor ID]])</f>
        <v/>
      </c>
      <c r="BC2478">
        <f>IF(Table1[[#This Row],[Reference Number]]=Q2477,BC2477,BC2477+1)</f>
        <v>2</v>
      </c>
    </row>
    <row r="2479" spans="1:55" ht="11.25" hidden="1" customHeight="1">
      <c r="A2479" s="1"/>
      <c r="B2479" s="88" t="str">
        <f>IF(Table1[[#This Row],[Posting Date]]&lt;&gt;"",IF(Table1[[#This Row],[Reference Number]]=Q2478,B2478+1,1),"")</f>
        <v/>
      </c>
      <c r="C2479" s="61"/>
      <c r="D2479" s="61"/>
      <c r="E2479" s="218"/>
      <c r="F2479" s="143" t="str">
        <f>IFERROR(IF(VLOOKUP(Table1[[#This Row],[Budget Code Description]],Dimentions!$X$6:$AC$132,2,FALSE)="","",VLOOKUP(Table1[[#This Row],[Budget Code Description]],Dimentions!$X$6:$AC$132,2,FALSE)),"")</f>
        <v/>
      </c>
      <c r="G2479" s="143" t="str">
        <f>IFERROR(VLOOKUP(Table1[[#This Row],[Budget Code Description]],Dimentions!$X$6:$AC$132,3,FALSE),"")</f>
        <v/>
      </c>
      <c r="H2479" s="64" t="str">
        <f>IFERROR(VLOOKUP(Table1[[#This Row],[Account]],Dimentions!$S$6:$V$233,2,FALSE),"")</f>
        <v/>
      </c>
      <c r="I2479" s="62">
        <f>_xlfn.NUMBERVALUE(LEFT(Table1[[#This Row],[Account]],1))</f>
        <v>0</v>
      </c>
      <c r="J2479" s="62" t="str">
        <f>IFERROR(VLOOKUP(Table1[[#This Row],[Budget Code Description]],Table6[#All],7,FALSE),"")</f>
        <v/>
      </c>
      <c r="K2479" s="143" t="str">
        <f>IFERROR(VLOOKUP(Table1[[#This Row],[Budget Code Description]],Table6[#All],8,FALSE),"")</f>
        <v/>
      </c>
      <c r="L2479" s="63"/>
      <c r="M2479" s="65" t="str">
        <f>IFERROR(VLOOKUP(Table1[[#This Row],[Staff ID]],Table2[],2,FALSE),"")</f>
        <v/>
      </c>
      <c r="N2479" s="211" t="str">
        <f>IFERROR(IF(VLOOKUP(Table1[[#This Row],[Budget Code Description]],Dimentions!$X$6:$AC$97,4,FALSE)="","",VLOOKUP(Table1[[#This Row],[Budget Code Description]],Dimentions!$X$6:$AC$97,4,FALSE)),"")</f>
        <v/>
      </c>
      <c r="O2479" s="65" t="str">
        <f>IFERROR(VLOOKUP(Table1[[#This Row],[Vendor ID]],Table549[],2,FALSE),"")</f>
        <v/>
      </c>
      <c r="P2479" s="63"/>
      <c r="Q2479" s="143" t="str">
        <f>IF(Table1[[#This Row],[Posting Date]]&lt;&gt;"",$D$9,"")</f>
        <v/>
      </c>
      <c r="R2479" s="159" t="str">
        <f>IF(Table1[[#This Row],[Posting Date]]&lt;&gt;"",$D$10,"")</f>
        <v/>
      </c>
      <c r="S2479" s="66"/>
      <c r="T2479" s="63"/>
      <c r="U2479" s="67"/>
      <c r="V2479" s="67"/>
      <c r="W2479" s="67" t="str">
        <f t="shared" si="39"/>
        <v/>
      </c>
      <c r="X2479" s="161" t="str">
        <f>IF(E2479="","",(IF(Table1[[#This Row],[Cur]]="USD",Table1[[#This Row],[Cur_Amount Debit]],Table1[[#This Row],[Cur_Amount Debit]]/Table1[[#This Row],[Exchange Rate]])))</f>
        <v/>
      </c>
      <c r="Y2479" s="161" t="str">
        <f>IF(E2479="","",(IF(Table1[[#This Row],[Cur]]="USD",Table1[[#This Row],[Cur_Amount Credit]],Table1[[#This Row],[Cur_Amount Credit]]/ExchangeRate)))</f>
        <v/>
      </c>
      <c r="Z2479" s="203" t="str">
        <f>IF(E2479="","",(Table1[[#This Row],[Debit USD]]-Table1[[#This Row],[Credit USD]]))</f>
        <v/>
      </c>
      <c r="AA2479" s="122"/>
      <c r="AB2479" s="1"/>
      <c r="AC2479" s="15"/>
      <c r="AD2479" s="15" t="str">
        <f>IF(AND(OR(Table1[[#This Row],[Account]]="15030",Table1[[#This Row],[Account]]="15035",Table1[[#This Row],[Account]]="20150"),Table1[[#This Row],[Vendor ID]]=""),1,"")</f>
        <v/>
      </c>
      <c r="AE2479" s="15"/>
      <c r="AF2479" s="15"/>
      <c r="AG2479" s="15"/>
      <c r="AH2479" s="46" t="str">
        <f>IF(Table1[[#This Row],[Posting Date]]&lt;&gt;"","GJ-"&amp;CountryID,"")</f>
        <v/>
      </c>
      <c r="AI2479" s="59" t="str">
        <f>IF(Table1[[#This Row],[Posting Date]]&lt;&gt;"",Table1[[#This Row],[Posting Date]],"")</f>
        <v/>
      </c>
      <c r="AJ2479" s="46"/>
      <c r="AK2479" s="46" t="str">
        <f>IF(Table1[[#This Row],[Description]]&lt;&gt;"",Table1[[#This Row],[Description]],"")</f>
        <v/>
      </c>
      <c r="AL2479" s="46" t="str">
        <f>IF(Table1[[#This Row],[Posting Date]]&lt;&gt;"",Table1[[#This Row],[Reference Number]],"")</f>
        <v/>
      </c>
      <c r="AM2479" s="46" t="str">
        <f>TRIM(Table1[[#This Row],[Line '#]])</f>
        <v/>
      </c>
      <c r="AN2479" s="46" t="str">
        <f>TRIM(Table1[[#This Row],[Account]])</f>
        <v/>
      </c>
      <c r="AO2479" s="46" t="str">
        <f>IF(Table1[[#This Row],[Posting Date]]&lt;&gt;"",$D$5,"")</f>
        <v/>
      </c>
      <c r="AP2479" s="46" t="str">
        <f>TRIM(Table1[[#This Row],[Departments-Prgrams]])</f>
        <v/>
      </c>
      <c r="AQ2479" s="46" t="str">
        <f>TRIM(Table1[[#This Row],[Grant]])</f>
        <v/>
      </c>
      <c r="AR2479" s="46" t="str">
        <f>TRIM(Table1[[#This Row],[Staff ID]])</f>
        <v/>
      </c>
      <c r="AS2479" s="46" t="str">
        <f>IF(TRIM(Table1[[#This Row],[Budget Code]])=0,"",TRIM(Table1[[#This Row],[Budget Code]]))</f>
        <v/>
      </c>
      <c r="AT2479" s="46" t="str">
        <f>IF(Table1[[#This Row],[Line Description]]&lt;&gt;"",Table1[[#This Row],[Line Description]],"")</f>
        <v/>
      </c>
      <c r="AU2479" s="46" t="str">
        <f>IF(Table1[[#This Row],[Cur_Amount Debit]]&gt;0,ROUND(Table1[[#This Row],[Cur_Amount Debit]],2),"")</f>
        <v/>
      </c>
      <c r="AV2479" s="46" t="str">
        <f>IF(Table1[[#This Row],[Cur_Amount Credit]]&gt;0,ROUND(Table1[[#This Row],[Cur_Amount Credit]],2),"")</f>
        <v/>
      </c>
      <c r="AW2479" s="46" t="str">
        <f>LEFT(Table1[[#This Row],[Cur]],3)</f>
        <v/>
      </c>
      <c r="AX2479" s="59"/>
      <c r="AY2479" s="46"/>
      <c r="AZ2479" s="46" t="str">
        <f>IF(Table1[[#This Row],[Cur]]&lt;&gt;"",IF(Table1[[#This Row],[Cur]]="USD","",ExchangeRate),"")</f>
        <v/>
      </c>
      <c r="BA2479" s="46" t="str">
        <f>IF(Table1[[#This Row],[Grant]]&lt;&gt;"",VLOOKUP(Table1[[#This Row],[Grant]],Grants!B:D,3),"")</f>
        <v/>
      </c>
      <c r="BB2479" s="46" t="str">
        <f>TRIM(Table1[[#This Row],[Vendor ID]])</f>
        <v/>
      </c>
      <c r="BC2479">
        <f>IF(Table1[[#This Row],[Reference Number]]=Q2478,BC2478,BC2478+1)</f>
        <v>2</v>
      </c>
    </row>
    <row r="2480" spans="1:55" ht="11.25" hidden="1" customHeight="1">
      <c r="A2480" s="1"/>
      <c r="B2480" s="88" t="str">
        <f>IF(Table1[[#This Row],[Posting Date]]&lt;&gt;"",IF(Table1[[#This Row],[Reference Number]]=Q2479,B2479+1,1),"")</f>
        <v/>
      </c>
      <c r="C2480" s="61"/>
      <c r="D2480" s="61"/>
      <c r="E2480" s="218"/>
      <c r="F2480" s="143" t="str">
        <f>IFERROR(IF(VLOOKUP(Table1[[#This Row],[Budget Code Description]],Dimentions!$X$6:$AC$132,2,FALSE)="","",VLOOKUP(Table1[[#This Row],[Budget Code Description]],Dimentions!$X$6:$AC$132,2,FALSE)),"")</f>
        <v/>
      </c>
      <c r="G2480" s="143" t="str">
        <f>IFERROR(VLOOKUP(Table1[[#This Row],[Budget Code Description]],Dimentions!$X$6:$AC$132,3,FALSE),"")</f>
        <v/>
      </c>
      <c r="H2480" s="64" t="str">
        <f>IFERROR(VLOOKUP(Table1[[#This Row],[Account]],Dimentions!$S$6:$V$233,2,FALSE),"")</f>
        <v/>
      </c>
      <c r="I2480" s="62">
        <f>_xlfn.NUMBERVALUE(LEFT(Table1[[#This Row],[Account]],1))</f>
        <v>0</v>
      </c>
      <c r="J2480" s="62" t="str">
        <f>IFERROR(VLOOKUP(Table1[[#This Row],[Budget Code Description]],Table6[#All],7,FALSE),"")</f>
        <v/>
      </c>
      <c r="K2480" s="143" t="str">
        <f>IFERROR(VLOOKUP(Table1[[#This Row],[Budget Code Description]],Table6[#All],8,FALSE),"")</f>
        <v/>
      </c>
      <c r="L2480" s="63"/>
      <c r="M2480" s="65" t="str">
        <f>IFERROR(VLOOKUP(Table1[[#This Row],[Staff ID]],Table2[],2,FALSE),"")</f>
        <v/>
      </c>
      <c r="N2480" s="211" t="str">
        <f>IFERROR(IF(VLOOKUP(Table1[[#This Row],[Budget Code Description]],Dimentions!$X$6:$AC$97,4,FALSE)="","",VLOOKUP(Table1[[#This Row],[Budget Code Description]],Dimentions!$X$6:$AC$97,4,FALSE)),"")</f>
        <v/>
      </c>
      <c r="O2480" s="65" t="str">
        <f>IFERROR(VLOOKUP(Table1[[#This Row],[Vendor ID]],Table549[],2,FALSE),"")</f>
        <v/>
      </c>
      <c r="P2480" s="63"/>
      <c r="Q2480" s="143" t="str">
        <f>IF(Table1[[#This Row],[Posting Date]]&lt;&gt;"",$D$9,"")</f>
        <v/>
      </c>
      <c r="R2480" s="159" t="str">
        <f>IF(Table1[[#This Row],[Posting Date]]&lt;&gt;"",$D$10,"")</f>
        <v/>
      </c>
      <c r="S2480" s="66"/>
      <c r="T2480" s="63"/>
      <c r="U2480" s="67"/>
      <c r="V2480" s="67"/>
      <c r="W2480" s="67" t="str">
        <f t="shared" si="39"/>
        <v/>
      </c>
      <c r="X2480" s="161" t="str">
        <f>IF(E2480="","",(IF(Table1[[#This Row],[Cur]]="USD",Table1[[#This Row],[Cur_Amount Debit]],Table1[[#This Row],[Cur_Amount Debit]]/Table1[[#This Row],[Exchange Rate]])))</f>
        <v/>
      </c>
      <c r="Y2480" s="161" t="str">
        <f>IF(E2480="","",(IF(Table1[[#This Row],[Cur]]="USD",Table1[[#This Row],[Cur_Amount Credit]],Table1[[#This Row],[Cur_Amount Credit]]/ExchangeRate)))</f>
        <v/>
      </c>
      <c r="Z2480" s="203" t="str">
        <f>IF(E2480="","",(Table1[[#This Row],[Debit USD]]-Table1[[#This Row],[Credit USD]]))</f>
        <v/>
      </c>
      <c r="AA2480" s="122"/>
      <c r="AB2480" s="1"/>
      <c r="AC2480" s="15"/>
      <c r="AD2480" s="15" t="str">
        <f>IF(AND(OR(Table1[[#This Row],[Account]]="15030",Table1[[#This Row],[Account]]="15035",Table1[[#This Row],[Account]]="20150"),Table1[[#This Row],[Vendor ID]]=""),1,"")</f>
        <v/>
      </c>
      <c r="AE2480" s="15"/>
      <c r="AF2480" s="15"/>
      <c r="AG2480" s="15"/>
      <c r="AH2480" s="46" t="str">
        <f>IF(Table1[[#This Row],[Posting Date]]&lt;&gt;"","GJ-"&amp;CountryID,"")</f>
        <v/>
      </c>
      <c r="AI2480" s="59" t="str">
        <f>IF(Table1[[#This Row],[Posting Date]]&lt;&gt;"",Table1[[#This Row],[Posting Date]],"")</f>
        <v/>
      </c>
      <c r="AJ2480" s="46"/>
      <c r="AK2480" s="46" t="str">
        <f>IF(Table1[[#This Row],[Description]]&lt;&gt;"",Table1[[#This Row],[Description]],"")</f>
        <v/>
      </c>
      <c r="AL2480" s="46" t="str">
        <f>IF(Table1[[#This Row],[Posting Date]]&lt;&gt;"",Table1[[#This Row],[Reference Number]],"")</f>
        <v/>
      </c>
      <c r="AM2480" s="46" t="str">
        <f>TRIM(Table1[[#This Row],[Line '#]])</f>
        <v/>
      </c>
      <c r="AN2480" s="46" t="str">
        <f>TRIM(Table1[[#This Row],[Account]])</f>
        <v/>
      </c>
      <c r="AO2480" s="46" t="str">
        <f>IF(Table1[[#This Row],[Posting Date]]&lt;&gt;"",$D$5,"")</f>
        <v/>
      </c>
      <c r="AP2480" s="46" t="str">
        <f>TRIM(Table1[[#This Row],[Departments-Prgrams]])</f>
        <v/>
      </c>
      <c r="AQ2480" s="46" t="str">
        <f>TRIM(Table1[[#This Row],[Grant]])</f>
        <v/>
      </c>
      <c r="AR2480" s="46" t="str">
        <f>TRIM(Table1[[#This Row],[Staff ID]])</f>
        <v/>
      </c>
      <c r="AS2480" s="46" t="str">
        <f>IF(TRIM(Table1[[#This Row],[Budget Code]])=0,"",TRIM(Table1[[#This Row],[Budget Code]]))</f>
        <v/>
      </c>
      <c r="AT2480" s="46" t="str">
        <f>IF(Table1[[#This Row],[Line Description]]&lt;&gt;"",Table1[[#This Row],[Line Description]],"")</f>
        <v/>
      </c>
      <c r="AU2480" s="46" t="str">
        <f>IF(Table1[[#This Row],[Cur_Amount Debit]]&gt;0,ROUND(Table1[[#This Row],[Cur_Amount Debit]],2),"")</f>
        <v/>
      </c>
      <c r="AV2480" s="46" t="str">
        <f>IF(Table1[[#This Row],[Cur_Amount Credit]]&gt;0,ROUND(Table1[[#This Row],[Cur_Amount Credit]],2),"")</f>
        <v/>
      </c>
      <c r="AW2480" s="46" t="str">
        <f>LEFT(Table1[[#This Row],[Cur]],3)</f>
        <v/>
      </c>
      <c r="AX2480" s="59"/>
      <c r="AY2480" s="46"/>
      <c r="AZ2480" s="46" t="str">
        <f>IF(Table1[[#This Row],[Cur]]&lt;&gt;"",IF(Table1[[#This Row],[Cur]]="USD","",ExchangeRate),"")</f>
        <v/>
      </c>
      <c r="BA2480" s="46" t="str">
        <f>IF(Table1[[#This Row],[Grant]]&lt;&gt;"",VLOOKUP(Table1[[#This Row],[Grant]],Grants!B:D,3),"")</f>
        <v/>
      </c>
      <c r="BB2480" s="46" t="str">
        <f>TRIM(Table1[[#This Row],[Vendor ID]])</f>
        <v/>
      </c>
      <c r="BC2480">
        <f>IF(Table1[[#This Row],[Reference Number]]=Q2479,BC2479,BC2479+1)</f>
        <v>2</v>
      </c>
    </row>
    <row r="2481" spans="1:55" ht="11.25" hidden="1" customHeight="1">
      <c r="A2481" s="1"/>
      <c r="B2481" s="88" t="str">
        <f>IF(Table1[[#This Row],[Posting Date]]&lt;&gt;"",IF(Table1[[#This Row],[Reference Number]]=Q2480,B2480+1,1),"")</f>
        <v/>
      </c>
      <c r="C2481" s="61"/>
      <c r="D2481" s="61"/>
      <c r="E2481" s="218"/>
      <c r="F2481" s="143" t="str">
        <f>IFERROR(IF(VLOOKUP(Table1[[#This Row],[Budget Code Description]],Dimentions!$X$6:$AC$132,2,FALSE)="","",VLOOKUP(Table1[[#This Row],[Budget Code Description]],Dimentions!$X$6:$AC$132,2,FALSE)),"")</f>
        <v/>
      </c>
      <c r="G2481" s="143" t="str">
        <f>IFERROR(VLOOKUP(Table1[[#This Row],[Budget Code Description]],Dimentions!$X$6:$AC$132,3,FALSE),"")</f>
        <v/>
      </c>
      <c r="H2481" s="64" t="str">
        <f>IFERROR(VLOOKUP(Table1[[#This Row],[Account]],Dimentions!$S$6:$V$233,2,FALSE),"")</f>
        <v/>
      </c>
      <c r="I2481" s="62">
        <f>_xlfn.NUMBERVALUE(LEFT(Table1[[#This Row],[Account]],1))</f>
        <v>0</v>
      </c>
      <c r="J2481" s="62" t="str">
        <f>IFERROR(VLOOKUP(Table1[[#This Row],[Budget Code Description]],Table6[#All],7,FALSE),"")</f>
        <v/>
      </c>
      <c r="K2481" s="143" t="str">
        <f>IFERROR(VLOOKUP(Table1[[#This Row],[Budget Code Description]],Table6[#All],8,FALSE),"")</f>
        <v/>
      </c>
      <c r="L2481" s="63"/>
      <c r="M2481" s="65" t="str">
        <f>IFERROR(VLOOKUP(Table1[[#This Row],[Staff ID]],Table2[],2,FALSE),"")</f>
        <v/>
      </c>
      <c r="N2481" s="211" t="str">
        <f>IFERROR(IF(VLOOKUP(Table1[[#This Row],[Budget Code Description]],Dimentions!$X$6:$AC$97,4,FALSE)="","",VLOOKUP(Table1[[#This Row],[Budget Code Description]],Dimentions!$X$6:$AC$97,4,FALSE)),"")</f>
        <v/>
      </c>
      <c r="O2481" s="65" t="str">
        <f>IFERROR(VLOOKUP(Table1[[#This Row],[Vendor ID]],Table549[],2,FALSE),"")</f>
        <v/>
      </c>
      <c r="P2481" s="63"/>
      <c r="Q2481" s="143" t="str">
        <f>IF(Table1[[#This Row],[Posting Date]]&lt;&gt;"",$D$9,"")</f>
        <v/>
      </c>
      <c r="R2481" s="159" t="str">
        <f>IF(Table1[[#This Row],[Posting Date]]&lt;&gt;"",$D$10,"")</f>
        <v/>
      </c>
      <c r="S2481" s="66"/>
      <c r="T2481" s="63"/>
      <c r="U2481" s="67"/>
      <c r="V2481" s="67"/>
      <c r="W2481" s="67" t="str">
        <f t="shared" si="39"/>
        <v/>
      </c>
      <c r="X2481" s="161" t="str">
        <f>IF(E2481="","",(IF(Table1[[#This Row],[Cur]]="USD",Table1[[#This Row],[Cur_Amount Debit]],Table1[[#This Row],[Cur_Amount Debit]]/Table1[[#This Row],[Exchange Rate]])))</f>
        <v/>
      </c>
      <c r="Y2481" s="161" t="str">
        <f>IF(E2481="","",(IF(Table1[[#This Row],[Cur]]="USD",Table1[[#This Row],[Cur_Amount Credit]],Table1[[#This Row],[Cur_Amount Credit]]/ExchangeRate)))</f>
        <v/>
      </c>
      <c r="Z2481" s="203" t="str">
        <f>IF(E2481="","",(Table1[[#This Row],[Debit USD]]-Table1[[#This Row],[Credit USD]]))</f>
        <v/>
      </c>
      <c r="AA2481" s="122"/>
      <c r="AB2481" s="1"/>
      <c r="AC2481" s="15"/>
      <c r="AD2481" s="15" t="str">
        <f>IF(AND(OR(Table1[[#This Row],[Account]]="15030",Table1[[#This Row],[Account]]="15035",Table1[[#This Row],[Account]]="20150"),Table1[[#This Row],[Vendor ID]]=""),1,"")</f>
        <v/>
      </c>
      <c r="AE2481" s="15"/>
      <c r="AF2481" s="15"/>
      <c r="AG2481" s="15"/>
      <c r="AH2481" s="46" t="str">
        <f>IF(Table1[[#This Row],[Posting Date]]&lt;&gt;"","GJ-"&amp;CountryID,"")</f>
        <v/>
      </c>
      <c r="AI2481" s="59" t="str">
        <f>IF(Table1[[#This Row],[Posting Date]]&lt;&gt;"",Table1[[#This Row],[Posting Date]],"")</f>
        <v/>
      </c>
      <c r="AJ2481" s="46"/>
      <c r="AK2481" s="46" t="str">
        <f>IF(Table1[[#This Row],[Description]]&lt;&gt;"",Table1[[#This Row],[Description]],"")</f>
        <v/>
      </c>
      <c r="AL2481" s="46" t="str">
        <f>IF(Table1[[#This Row],[Posting Date]]&lt;&gt;"",Table1[[#This Row],[Reference Number]],"")</f>
        <v/>
      </c>
      <c r="AM2481" s="46" t="str">
        <f>TRIM(Table1[[#This Row],[Line '#]])</f>
        <v/>
      </c>
      <c r="AN2481" s="46" t="str">
        <f>TRIM(Table1[[#This Row],[Account]])</f>
        <v/>
      </c>
      <c r="AO2481" s="46" t="str">
        <f>IF(Table1[[#This Row],[Posting Date]]&lt;&gt;"",$D$5,"")</f>
        <v/>
      </c>
      <c r="AP2481" s="46" t="str">
        <f>TRIM(Table1[[#This Row],[Departments-Prgrams]])</f>
        <v/>
      </c>
      <c r="AQ2481" s="46" t="str">
        <f>TRIM(Table1[[#This Row],[Grant]])</f>
        <v/>
      </c>
      <c r="AR2481" s="46" t="str">
        <f>TRIM(Table1[[#This Row],[Staff ID]])</f>
        <v/>
      </c>
      <c r="AS2481" s="46" t="str">
        <f>IF(TRIM(Table1[[#This Row],[Budget Code]])=0,"",TRIM(Table1[[#This Row],[Budget Code]]))</f>
        <v/>
      </c>
      <c r="AT2481" s="46" t="str">
        <f>IF(Table1[[#This Row],[Line Description]]&lt;&gt;"",Table1[[#This Row],[Line Description]],"")</f>
        <v/>
      </c>
      <c r="AU2481" s="46" t="str">
        <f>IF(Table1[[#This Row],[Cur_Amount Debit]]&gt;0,ROUND(Table1[[#This Row],[Cur_Amount Debit]],2),"")</f>
        <v/>
      </c>
      <c r="AV2481" s="46" t="str">
        <f>IF(Table1[[#This Row],[Cur_Amount Credit]]&gt;0,ROUND(Table1[[#This Row],[Cur_Amount Credit]],2),"")</f>
        <v/>
      </c>
      <c r="AW2481" s="46" t="str">
        <f>LEFT(Table1[[#This Row],[Cur]],3)</f>
        <v/>
      </c>
      <c r="AX2481" s="59"/>
      <c r="AY2481" s="46"/>
      <c r="AZ2481" s="46" t="str">
        <f>IF(Table1[[#This Row],[Cur]]&lt;&gt;"",IF(Table1[[#This Row],[Cur]]="USD","",ExchangeRate),"")</f>
        <v/>
      </c>
      <c r="BA2481" s="46" t="str">
        <f>IF(Table1[[#This Row],[Grant]]&lt;&gt;"",VLOOKUP(Table1[[#This Row],[Grant]],Grants!B:D,3),"")</f>
        <v/>
      </c>
      <c r="BB2481" s="46" t="str">
        <f>TRIM(Table1[[#This Row],[Vendor ID]])</f>
        <v/>
      </c>
      <c r="BC2481">
        <f>IF(Table1[[#This Row],[Reference Number]]=Q2480,BC2480,BC2480+1)</f>
        <v>2</v>
      </c>
    </row>
    <row r="2482" spans="1:55" ht="11.25" hidden="1" customHeight="1">
      <c r="A2482" s="1"/>
      <c r="B2482" s="88" t="str">
        <f>IF(Table1[[#This Row],[Posting Date]]&lt;&gt;"",IF(Table1[[#This Row],[Reference Number]]=Q2481,B2481+1,1),"")</f>
        <v/>
      </c>
      <c r="C2482" s="61"/>
      <c r="D2482" s="61"/>
      <c r="E2482" s="218"/>
      <c r="F2482" s="143" t="str">
        <f>IFERROR(IF(VLOOKUP(Table1[[#This Row],[Budget Code Description]],Dimentions!$X$6:$AC$132,2,FALSE)="","",VLOOKUP(Table1[[#This Row],[Budget Code Description]],Dimentions!$X$6:$AC$132,2,FALSE)),"")</f>
        <v/>
      </c>
      <c r="G2482" s="143" t="str">
        <f>IFERROR(VLOOKUP(Table1[[#This Row],[Budget Code Description]],Dimentions!$X$6:$AC$132,3,FALSE),"")</f>
        <v/>
      </c>
      <c r="H2482" s="64" t="str">
        <f>IFERROR(VLOOKUP(Table1[[#This Row],[Account]],Dimentions!$S$6:$V$233,2,FALSE),"")</f>
        <v/>
      </c>
      <c r="I2482" s="62">
        <f>_xlfn.NUMBERVALUE(LEFT(Table1[[#This Row],[Account]],1))</f>
        <v>0</v>
      </c>
      <c r="J2482" s="62" t="str">
        <f>IFERROR(VLOOKUP(Table1[[#This Row],[Budget Code Description]],Table6[#All],7,FALSE),"")</f>
        <v/>
      </c>
      <c r="K2482" s="143" t="str">
        <f>IFERROR(VLOOKUP(Table1[[#This Row],[Budget Code Description]],Table6[#All],8,FALSE),"")</f>
        <v/>
      </c>
      <c r="L2482" s="63"/>
      <c r="M2482" s="65" t="str">
        <f>IFERROR(VLOOKUP(Table1[[#This Row],[Staff ID]],Table2[],2,FALSE),"")</f>
        <v/>
      </c>
      <c r="N2482" s="211" t="str">
        <f>IFERROR(IF(VLOOKUP(Table1[[#This Row],[Budget Code Description]],Dimentions!$X$6:$AC$97,4,FALSE)="","",VLOOKUP(Table1[[#This Row],[Budget Code Description]],Dimentions!$X$6:$AC$97,4,FALSE)),"")</f>
        <v/>
      </c>
      <c r="O2482" s="65" t="str">
        <f>IFERROR(VLOOKUP(Table1[[#This Row],[Vendor ID]],Table549[],2,FALSE),"")</f>
        <v/>
      </c>
      <c r="P2482" s="63"/>
      <c r="Q2482" s="143" t="str">
        <f>IF(Table1[[#This Row],[Posting Date]]&lt;&gt;"",$D$9,"")</f>
        <v/>
      </c>
      <c r="R2482" s="159" t="str">
        <f>IF(Table1[[#This Row],[Posting Date]]&lt;&gt;"",$D$10,"")</f>
        <v/>
      </c>
      <c r="S2482" s="66"/>
      <c r="T2482" s="63"/>
      <c r="U2482" s="67"/>
      <c r="V2482" s="67"/>
      <c r="W2482" s="67" t="str">
        <f t="shared" si="39"/>
        <v/>
      </c>
      <c r="X2482" s="161" t="str">
        <f>IF(E2482="","",(IF(Table1[[#This Row],[Cur]]="USD",Table1[[#This Row],[Cur_Amount Debit]],Table1[[#This Row],[Cur_Amount Debit]]/Table1[[#This Row],[Exchange Rate]])))</f>
        <v/>
      </c>
      <c r="Y2482" s="161" t="str">
        <f>IF(E2482="","",(IF(Table1[[#This Row],[Cur]]="USD",Table1[[#This Row],[Cur_Amount Credit]],Table1[[#This Row],[Cur_Amount Credit]]/ExchangeRate)))</f>
        <v/>
      </c>
      <c r="Z2482" s="203" t="str">
        <f>IF(E2482="","",(Table1[[#This Row],[Debit USD]]-Table1[[#This Row],[Credit USD]]))</f>
        <v/>
      </c>
      <c r="AA2482" s="122"/>
      <c r="AB2482" s="1"/>
      <c r="AC2482" s="15"/>
      <c r="AD2482" s="15" t="str">
        <f>IF(AND(OR(Table1[[#This Row],[Account]]="15030",Table1[[#This Row],[Account]]="15035",Table1[[#This Row],[Account]]="20150"),Table1[[#This Row],[Vendor ID]]=""),1,"")</f>
        <v/>
      </c>
      <c r="AE2482" s="15"/>
      <c r="AF2482" s="15"/>
      <c r="AG2482" s="15"/>
      <c r="AH2482" s="46" t="str">
        <f>IF(Table1[[#This Row],[Posting Date]]&lt;&gt;"","GJ-"&amp;CountryID,"")</f>
        <v/>
      </c>
      <c r="AI2482" s="59" t="str">
        <f>IF(Table1[[#This Row],[Posting Date]]&lt;&gt;"",Table1[[#This Row],[Posting Date]],"")</f>
        <v/>
      </c>
      <c r="AJ2482" s="46"/>
      <c r="AK2482" s="46" t="str">
        <f>IF(Table1[[#This Row],[Description]]&lt;&gt;"",Table1[[#This Row],[Description]],"")</f>
        <v/>
      </c>
      <c r="AL2482" s="46" t="str">
        <f>IF(Table1[[#This Row],[Posting Date]]&lt;&gt;"",Table1[[#This Row],[Reference Number]],"")</f>
        <v/>
      </c>
      <c r="AM2482" s="46" t="str">
        <f>TRIM(Table1[[#This Row],[Line '#]])</f>
        <v/>
      </c>
      <c r="AN2482" s="46" t="str">
        <f>TRIM(Table1[[#This Row],[Account]])</f>
        <v/>
      </c>
      <c r="AO2482" s="46" t="str">
        <f>IF(Table1[[#This Row],[Posting Date]]&lt;&gt;"",$D$5,"")</f>
        <v/>
      </c>
      <c r="AP2482" s="46" t="str">
        <f>TRIM(Table1[[#This Row],[Departments-Prgrams]])</f>
        <v/>
      </c>
      <c r="AQ2482" s="46" t="str">
        <f>TRIM(Table1[[#This Row],[Grant]])</f>
        <v/>
      </c>
      <c r="AR2482" s="46" t="str">
        <f>TRIM(Table1[[#This Row],[Staff ID]])</f>
        <v/>
      </c>
      <c r="AS2482" s="46" t="str">
        <f>IF(TRIM(Table1[[#This Row],[Budget Code]])=0,"",TRIM(Table1[[#This Row],[Budget Code]]))</f>
        <v/>
      </c>
      <c r="AT2482" s="46" t="str">
        <f>IF(Table1[[#This Row],[Line Description]]&lt;&gt;"",Table1[[#This Row],[Line Description]],"")</f>
        <v/>
      </c>
      <c r="AU2482" s="46" t="str">
        <f>IF(Table1[[#This Row],[Cur_Amount Debit]]&gt;0,ROUND(Table1[[#This Row],[Cur_Amount Debit]],2),"")</f>
        <v/>
      </c>
      <c r="AV2482" s="46" t="str">
        <f>IF(Table1[[#This Row],[Cur_Amount Credit]]&gt;0,ROUND(Table1[[#This Row],[Cur_Amount Credit]],2),"")</f>
        <v/>
      </c>
      <c r="AW2482" s="46" t="str">
        <f>LEFT(Table1[[#This Row],[Cur]],3)</f>
        <v/>
      </c>
      <c r="AX2482" s="59"/>
      <c r="AY2482" s="46"/>
      <c r="AZ2482" s="46" t="str">
        <f>IF(Table1[[#This Row],[Cur]]&lt;&gt;"",IF(Table1[[#This Row],[Cur]]="USD","",ExchangeRate),"")</f>
        <v/>
      </c>
      <c r="BA2482" s="46" t="str">
        <f>IF(Table1[[#This Row],[Grant]]&lt;&gt;"",VLOOKUP(Table1[[#This Row],[Grant]],Grants!B:D,3),"")</f>
        <v/>
      </c>
      <c r="BB2482" s="46" t="str">
        <f>TRIM(Table1[[#This Row],[Vendor ID]])</f>
        <v/>
      </c>
      <c r="BC2482">
        <f>IF(Table1[[#This Row],[Reference Number]]=Q2481,BC2481,BC2481+1)</f>
        <v>2</v>
      </c>
    </row>
    <row r="2483" spans="1:55" ht="11.25" hidden="1" customHeight="1">
      <c r="A2483" s="1"/>
      <c r="B2483" s="88" t="str">
        <f>IF(Table1[[#This Row],[Posting Date]]&lt;&gt;"",IF(Table1[[#This Row],[Reference Number]]=Q2482,B2482+1,1),"")</f>
        <v/>
      </c>
      <c r="C2483" s="61"/>
      <c r="D2483" s="61"/>
      <c r="E2483" s="218"/>
      <c r="F2483" s="143" t="str">
        <f>IFERROR(IF(VLOOKUP(Table1[[#This Row],[Budget Code Description]],Dimentions!$X$6:$AC$132,2,FALSE)="","",VLOOKUP(Table1[[#This Row],[Budget Code Description]],Dimentions!$X$6:$AC$132,2,FALSE)),"")</f>
        <v/>
      </c>
      <c r="G2483" s="143" t="str">
        <f>IFERROR(VLOOKUP(Table1[[#This Row],[Budget Code Description]],Dimentions!$X$6:$AC$132,3,FALSE),"")</f>
        <v/>
      </c>
      <c r="H2483" s="64" t="str">
        <f>IFERROR(VLOOKUP(Table1[[#This Row],[Account]],Dimentions!$S$6:$V$233,2,FALSE),"")</f>
        <v/>
      </c>
      <c r="I2483" s="62">
        <f>_xlfn.NUMBERVALUE(LEFT(Table1[[#This Row],[Account]],1))</f>
        <v>0</v>
      </c>
      <c r="J2483" s="62" t="str">
        <f>IFERROR(VLOOKUP(Table1[[#This Row],[Budget Code Description]],Table6[#All],7,FALSE),"")</f>
        <v/>
      </c>
      <c r="K2483" s="143" t="str">
        <f>IFERROR(VLOOKUP(Table1[[#This Row],[Budget Code Description]],Table6[#All],8,FALSE),"")</f>
        <v/>
      </c>
      <c r="L2483" s="63"/>
      <c r="M2483" s="65" t="str">
        <f>IFERROR(VLOOKUP(Table1[[#This Row],[Staff ID]],Table2[],2,FALSE),"")</f>
        <v/>
      </c>
      <c r="N2483" s="211" t="str">
        <f>IFERROR(IF(VLOOKUP(Table1[[#This Row],[Budget Code Description]],Dimentions!$X$6:$AC$97,4,FALSE)="","",VLOOKUP(Table1[[#This Row],[Budget Code Description]],Dimentions!$X$6:$AC$97,4,FALSE)),"")</f>
        <v/>
      </c>
      <c r="O2483" s="65" t="str">
        <f>IFERROR(VLOOKUP(Table1[[#This Row],[Vendor ID]],Table549[],2,FALSE),"")</f>
        <v/>
      </c>
      <c r="P2483" s="63"/>
      <c r="Q2483" s="143" t="str">
        <f>IF(Table1[[#This Row],[Posting Date]]&lt;&gt;"",$D$9,"")</f>
        <v/>
      </c>
      <c r="R2483" s="159" t="str">
        <f>IF(Table1[[#This Row],[Posting Date]]&lt;&gt;"",$D$10,"")</f>
        <v/>
      </c>
      <c r="S2483" s="66"/>
      <c r="T2483" s="63"/>
      <c r="U2483" s="67"/>
      <c r="V2483" s="67"/>
      <c r="W2483" s="67" t="str">
        <f t="shared" si="39"/>
        <v/>
      </c>
      <c r="X2483" s="161" t="str">
        <f>IF(E2483="","",(IF(Table1[[#This Row],[Cur]]="USD",Table1[[#This Row],[Cur_Amount Debit]],Table1[[#This Row],[Cur_Amount Debit]]/Table1[[#This Row],[Exchange Rate]])))</f>
        <v/>
      </c>
      <c r="Y2483" s="161" t="str">
        <f>IF(E2483="","",(IF(Table1[[#This Row],[Cur]]="USD",Table1[[#This Row],[Cur_Amount Credit]],Table1[[#This Row],[Cur_Amount Credit]]/ExchangeRate)))</f>
        <v/>
      </c>
      <c r="Z2483" s="203" t="str">
        <f>IF(E2483="","",(Table1[[#This Row],[Debit USD]]-Table1[[#This Row],[Credit USD]]))</f>
        <v/>
      </c>
      <c r="AA2483" s="122"/>
      <c r="AB2483" s="1"/>
      <c r="AC2483" s="15"/>
      <c r="AD2483" s="15" t="str">
        <f>IF(AND(OR(Table1[[#This Row],[Account]]="15030",Table1[[#This Row],[Account]]="15035",Table1[[#This Row],[Account]]="20150"),Table1[[#This Row],[Vendor ID]]=""),1,"")</f>
        <v/>
      </c>
      <c r="AE2483" s="15"/>
      <c r="AF2483" s="15"/>
      <c r="AG2483" s="15"/>
      <c r="AH2483" s="46" t="str">
        <f>IF(Table1[[#This Row],[Posting Date]]&lt;&gt;"","GJ-"&amp;CountryID,"")</f>
        <v/>
      </c>
      <c r="AI2483" s="59" t="str">
        <f>IF(Table1[[#This Row],[Posting Date]]&lt;&gt;"",Table1[[#This Row],[Posting Date]],"")</f>
        <v/>
      </c>
      <c r="AJ2483" s="46"/>
      <c r="AK2483" s="46" t="str">
        <f>IF(Table1[[#This Row],[Description]]&lt;&gt;"",Table1[[#This Row],[Description]],"")</f>
        <v/>
      </c>
      <c r="AL2483" s="46" t="str">
        <f>IF(Table1[[#This Row],[Posting Date]]&lt;&gt;"",Table1[[#This Row],[Reference Number]],"")</f>
        <v/>
      </c>
      <c r="AM2483" s="46" t="str">
        <f>TRIM(Table1[[#This Row],[Line '#]])</f>
        <v/>
      </c>
      <c r="AN2483" s="46" t="str">
        <f>TRIM(Table1[[#This Row],[Account]])</f>
        <v/>
      </c>
      <c r="AO2483" s="46" t="str">
        <f>IF(Table1[[#This Row],[Posting Date]]&lt;&gt;"",$D$5,"")</f>
        <v/>
      </c>
      <c r="AP2483" s="46" t="str">
        <f>TRIM(Table1[[#This Row],[Departments-Prgrams]])</f>
        <v/>
      </c>
      <c r="AQ2483" s="46" t="str">
        <f>TRIM(Table1[[#This Row],[Grant]])</f>
        <v/>
      </c>
      <c r="AR2483" s="46" t="str">
        <f>TRIM(Table1[[#This Row],[Staff ID]])</f>
        <v/>
      </c>
      <c r="AS2483" s="46" t="str">
        <f>IF(TRIM(Table1[[#This Row],[Budget Code]])=0,"",TRIM(Table1[[#This Row],[Budget Code]]))</f>
        <v/>
      </c>
      <c r="AT2483" s="46" t="str">
        <f>IF(Table1[[#This Row],[Line Description]]&lt;&gt;"",Table1[[#This Row],[Line Description]],"")</f>
        <v/>
      </c>
      <c r="AU2483" s="46" t="str">
        <f>IF(Table1[[#This Row],[Cur_Amount Debit]]&gt;0,ROUND(Table1[[#This Row],[Cur_Amount Debit]],2),"")</f>
        <v/>
      </c>
      <c r="AV2483" s="46" t="str">
        <f>IF(Table1[[#This Row],[Cur_Amount Credit]]&gt;0,ROUND(Table1[[#This Row],[Cur_Amount Credit]],2),"")</f>
        <v/>
      </c>
      <c r="AW2483" s="46" t="str">
        <f>LEFT(Table1[[#This Row],[Cur]],3)</f>
        <v/>
      </c>
      <c r="AX2483" s="59"/>
      <c r="AY2483" s="46"/>
      <c r="AZ2483" s="46" t="str">
        <f>IF(Table1[[#This Row],[Cur]]&lt;&gt;"",IF(Table1[[#This Row],[Cur]]="USD","",ExchangeRate),"")</f>
        <v/>
      </c>
      <c r="BA2483" s="46" t="str">
        <f>IF(Table1[[#This Row],[Grant]]&lt;&gt;"",VLOOKUP(Table1[[#This Row],[Grant]],Grants!B:D,3),"")</f>
        <v/>
      </c>
      <c r="BB2483" s="46" t="str">
        <f>TRIM(Table1[[#This Row],[Vendor ID]])</f>
        <v/>
      </c>
      <c r="BC2483">
        <f>IF(Table1[[#This Row],[Reference Number]]=Q2482,BC2482,BC2482+1)</f>
        <v>2</v>
      </c>
    </row>
    <row r="2484" spans="1:55" ht="11.25" hidden="1" customHeight="1">
      <c r="A2484" s="1"/>
      <c r="B2484" s="88" t="str">
        <f>IF(Table1[[#This Row],[Posting Date]]&lt;&gt;"",IF(Table1[[#This Row],[Reference Number]]=Q2483,B2483+1,1),"")</f>
        <v/>
      </c>
      <c r="C2484" s="61"/>
      <c r="D2484" s="61"/>
      <c r="E2484" s="218"/>
      <c r="F2484" s="143" t="str">
        <f>IFERROR(IF(VLOOKUP(Table1[[#This Row],[Budget Code Description]],Dimentions!$X$6:$AC$132,2,FALSE)="","",VLOOKUP(Table1[[#This Row],[Budget Code Description]],Dimentions!$X$6:$AC$132,2,FALSE)),"")</f>
        <v/>
      </c>
      <c r="G2484" s="143" t="str">
        <f>IFERROR(VLOOKUP(Table1[[#This Row],[Budget Code Description]],Dimentions!$X$6:$AC$132,3,FALSE),"")</f>
        <v/>
      </c>
      <c r="H2484" s="64" t="str">
        <f>IFERROR(VLOOKUP(Table1[[#This Row],[Account]],Dimentions!$S$6:$V$233,2,FALSE),"")</f>
        <v/>
      </c>
      <c r="I2484" s="62">
        <f>_xlfn.NUMBERVALUE(LEFT(Table1[[#This Row],[Account]],1))</f>
        <v>0</v>
      </c>
      <c r="J2484" s="62" t="str">
        <f>IFERROR(VLOOKUP(Table1[[#This Row],[Budget Code Description]],Table6[#All],7,FALSE),"")</f>
        <v/>
      </c>
      <c r="K2484" s="143" t="str">
        <f>IFERROR(VLOOKUP(Table1[[#This Row],[Budget Code Description]],Table6[#All],8,FALSE),"")</f>
        <v/>
      </c>
      <c r="L2484" s="63"/>
      <c r="M2484" s="65" t="str">
        <f>IFERROR(VLOOKUP(Table1[[#This Row],[Staff ID]],Table2[],2,FALSE),"")</f>
        <v/>
      </c>
      <c r="N2484" s="211" t="str">
        <f>IFERROR(IF(VLOOKUP(Table1[[#This Row],[Budget Code Description]],Dimentions!$X$6:$AC$97,4,FALSE)="","",VLOOKUP(Table1[[#This Row],[Budget Code Description]],Dimentions!$X$6:$AC$97,4,FALSE)),"")</f>
        <v/>
      </c>
      <c r="O2484" s="65" t="str">
        <f>IFERROR(VLOOKUP(Table1[[#This Row],[Vendor ID]],Table549[],2,FALSE),"")</f>
        <v/>
      </c>
      <c r="P2484" s="63"/>
      <c r="Q2484" s="143" t="str">
        <f>IF(Table1[[#This Row],[Posting Date]]&lt;&gt;"",$D$9,"")</f>
        <v/>
      </c>
      <c r="R2484" s="159" t="str">
        <f>IF(Table1[[#This Row],[Posting Date]]&lt;&gt;"",$D$10,"")</f>
        <v/>
      </c>
      <c r="S2484" s="66"/>
      <c r="T2484" s="63"/>
      <c r="U2484" s="67"/>
      <c r="V2484" s="67"/>
      <c r="W2484" s="67" t="str">
        <f t="shared" si="39"/>
        <v/>
      </c>
      <c r="X2484" s="161" t="str">
        <f>IF(E2484="","",(IF(Table1[[#This Row],[Cur]]="USD",Table1[[#This Row],[Cur_Amount Debit]],Table1[[#This Row],[Cur_Amount Debit]]/Table1[[#This Row],[Exchange Rate]])))</f>
        <v/>
      </c>
      <c r="Y2484" s="161" t="str">
        <f>IF(E2484="","",(IF(Table1[[#This Row],[Cur]]="USD",Table1[[#This Row],[Cur_Amount Credit]],Table1[[#This Row],[Cur_Amount Credit]]/ExchangeRate)))</f>
        <v/>
      </c>
      <c r="Z2484" s="203" t="str">
        <f>IF(E2484="","",(Table1[[#This Row],[Debit USD]]-Table1[[#This Row],[Credit USD]]))</f>
        <v/>
      </c>
      <c r="AA2484" s="122"/>
      <c r="AB2484" s="1"/>
      <c r="AC2484" s="15"/>
      <c r="AD2484" s="15" t="str">
        <f>IF(AND(OR(Table1[[#This Row],[Account]]="15030",Table1[[#This Row],[Account]]="15035",Table1[[#This Row],[Account]]="20150"),Table1[[#This Row],[Vendor ID]]=""),1,"")</f>
        <v/>
      </c>
      <c r="AE2484" s="15"/>
      <c r="AF2484" s="15"/>
      <c r="AG2484" s="15"/>
      <c r="AH2484" s="46" t="str">
        <f>IF(Table1[[#This Row],[Posting Date]]&lt;&gt;"","GJ-"&amp;CountryID,"")</f>
        <v/>
      </c>
      <c r="AI2484" s="59" t="str">
        <f>IF(Table1[[#This Row],[Posting Date]]&lt;&gt;"",Table1[[#This Row],[Posting Date]],"")</f>
        <v/>
      </c>
      <c r="AJ2484" s="46"/>
      <c r="AK2484" s="46" t="str">
        <f>IF(Table1[[#This Row],[Description]]&lt;&gt;"",Table1[[#This Row],[Description]],"")</f>
        <v/>
      </c>
      <c r="AL2484" s="46" t="str">
        <f>IF(Table1[[#This Row],[Posting Date]]&lt;&gt;"",Table1[[#This Row],[Reference Number]],"")</f>
        <v/>
      </c>
      <c r="AM2484" s="46" t="str">
        <f>TRIM(Table1[[#This Row],[Line '#]])</f>
        <v/>
      </c>
      <c r="AN2484" s="46" t="str">
        <f>TRIM(Table1[[#This Row],[Account]])</f>
        <v/>
      </c>
      <c r="AO2484" s="46" t="str">
        <f>IF(Table1[[#This Row],[Posting Date]]&lt;&gt;"",$D$5,"")</f>
        <v/>
      </c>
      <c r="AP2484" s="46" t="str">
        <f>TRIM(Table1[[#This Row],[Departments-Prgrams]])</f>
        <v/>
      </c>
      <c r="AQ2484" s="46" t="str">
        <f>TRIM(Table1[[#This Row],[Grant]])</f>
        <v/>
      </c>
      <c r="AR2484" s="46" t="str">
        <f>TRIM(Table1[[#This Row],[Staff ID]])</f>
        <v/>
      </c>
      <c r="AS2484" s="46" t="str">
        <f>IF(TRIM(Table1[[#This Row],[Budget Code]])=0,"",TRIM(Table1[[#This Row],[Budget Code]]))</f>
        <v/>
      </c>
      <c r="AT2484" s="46" t="str">
        <f>IF(Table1[[#This Row],[Line Description]]&lt;&gt;"",Table1[[#This Row],[Line Description]],"")</f>
        <v/>
      </c>
      <c r="AU2484" s="46" t="str">
        <f>IF(Table1[[#This Row],[Cur_Amount Debit]]&gt;0,ROUND(Table1[[#This Row],[Cur_Amount Debit]],2),"")</f>
        <v/>
      </c>
      <c r="AV2484" s="46" t="str">
        <f>IF(Table1[[#This Row],[Cur_Amount Credit]]&gt;0,ROUND(Table1[[#This Row],[Cur_Amount Credit]],2),"")</f>
        <v/>
      </c>
      <c r="AW2484" s="46" t="str">
        <f>LEFT(Table1[[#This Row],[Cur]],3)</f>
        <v/>
      </c>
      <c r="AX2484" s="59"/>
      <c r="AY2484" s="46"/>
      <c r="AZ2484" s="46" t="str">
        <f>IF(Table1[[#This Row],[Cur]]&lt;&gt;"",IF(Table1[[#This Row],[Cur]]="USD","",ExchangeRate),"")</f>
        <v/>
      </c>
      <c r="BA2484" s="46" t="str">
        <f>IF(Table1[[#This Row],[Grant]]&lt;&gt;"",VLOOKUP(Table1[[#This Row],[Grant]],Grants!B:D,3),"")</f>
        <v/>
      </c>
      <c r="BB2484" s="46" t="str">
        <f>TRIM(Table1[[#This Row],[Vendor ID]])</f>
        <v/>
      </c>
      <c r="BC2484">
        <f>IF(Table1[[#This Row],[Reference Number]]=Q2483,BC2483,BC2483+1)</f>
        <v>2</v>
      </c>
    </row>
    <row r="2485" spans="1:55" ht="11.25" hidden="1" customHeight="1">
      <c r="A2485" s="1"/>
      <c r="B2485" s="88" t="str">
        <f>IF(Table1[[#This Row],[Posting Date]]&lt;&gt;"",IF(Table1[[#This Row],[Reference Number]]=Q2484,B2484+1,1),"")</f>
        <v/>
      </c>
      <c r="C2485" s="61"/>
      <c r="D2485" s="61"/>
      <c r="E2485" s="218"/>
      <c r="F2485" s="143" t="str">
        <f>IFERROR(IF(VLOOKUP(Table1[[#This Row],[Budget Code Description]],Dimentions!$X$6:$AC$132,2,FALSE)="","",VLOOKUP(Table1[[#This Row],[Budget Code Description]],Dimentions!$X$6:$AC$132,2,FALSE)),"")</f>
        <v/>
      </c>
      <c r="G2485" s="143" t="str">
        <f>IFERROR(VLOOKUP(Table1[[#This Row],[Budget Code Description]],Dimentions!$X$6:$AC$132,3,FALSE),"")</f>
        <v/>
      </c>
      <c r="H2485" s="64" t="str">
        <f>IFERROR(VLOOKUP(Table1[[#This Row],[Account]],Dimentions!$S$6:$V$233,2,FALSE),"")</f>
        <v/>
      </c>
      <c r="I2485" s="62">
        <f>_xlfn.NUMBERVALUE(LEFT(Table1[[#This Row],[Account]],1))</f>
        <v>0</v>
      </c>
      <c r="J2485" s="62" t="str">
        <f>IFERROR(VLOOKUP(Table1[[#This Row],[Budget Code Description]],Table6[#All],7,FALSE),"")</f>
        <v/>
      </c>
      <c r="K2485" s="143" t="str">
        <f>IFERROR(VLOOKUP(Table1[[#This Row],[Budget Code Description]],Table6[#All],8,FALSE),"")</f>
        <v/>
      </c>
      <c r="L2485" s="63"/>
      <c r="M2485" s="65" t="str">
        <f>IFERROR(VLOOKUP(Table1[[#This Row],[Staff ID]],Table2[],2,FALSE),"")</f>
        <v/>
      </c>
      <c r="N2485" s="211" t="str">
        <f>IFERROR(IF(VLOOKUP(Table1[[#This Row],[Budget Code Description]],Dimentions!$X$6:$AC$97,4,FALSE)="","",VLOOKUP(Table1[[#This Row],[Budget Code Description]],Dimentions!$X$6:$AC$97,4,FALSE)),"")</f>
        <v/>
      </c>
      <c r="O2485" s="65" t="str">
        <f>IFERROR(VLOOKUP(Table1[[#This Row],[Vendor ID]],Table549[],2,FALSE),"")</f>
        <v/>
      </c>
      <c r="P2485" s="63"/>
      <c r="Q2485" s="143" t="str">
        <f>IF(Table1[[#This Row],[Posting Date]]&lt;&gt;"",$D$9,"")</f>
        <v/>
      </c>
      <c r="R2485" s="159" t="str">
        <f>IF(Table1[[#This Row],[Posting Date]]&lt;&gt;"",$D$10,"")</f>
        <v/>
      </c>
      <c r="S2485" s="66"/>
      <c r="T2485" s="63"/>
      <c r="U2485" s="67"/>
      <c r="V2485" s="67"/>
      <c r="W2485" s="67" t="str">
        <f t="shared" si="39"/>
        <v/>
      </c>
      <c r="X2485" s="161" t="str">
        <f>IF(E2485="","",(IF(Table1[[#This Row],[Cur]]="USD",Table1[[#This Row],[Cur_Amount Debit]],Table1[[#This Row],[Cur_Amount Debit]]/Table1[[#This Row],[Exchange Rate]])))</f>
        <v/>
      </c>
      <c r="Y2485" s="161" t="str">
        <f>IF(E2485="","",(IF(Table1[[#This Row],[Cur]]="USD",Table1[[#This Row],[Cur_Amount Credit]],Table1[[#This Row],[Cur_Amount Credit]]/ExchangeRate)))</f>
        <v/>
      </c>
      <c r="Z2485" s="203" t="str">
        <f>IF(E2485="","",(Table1[[#This Row],[Debit USD]]-Table1[[#This Row],[Credit USD]]))</f>
        <v/>
      </c>
      <c r="AA2485" s="122"/>
      <c r="AB2485" s="1"/>
      <c r="AC2485" s="15"/>
      <c r="AD2485" s="15" t="str">
        <f>IF(AND(OR(Table1[[#This Row],[Account]]="15030",Table1[[#This Row],[Account]]="15035",Table1[[#This Row],[Account]]="20150"),Table1[[#This Row],[Vendor ID]]=""),1,"")</f>
        <v/>
      </c>
      <c r="AE2485" s="15"/>
      <c r="AF2485" s="15"/>
      <c r="AG2485" s="15"/>
      <c r="AH2485" s="46" t="str">
        <f>IF(Table1[[#This Row],[Posting Date]]&lt;&gt;"","GJ-"&amp;CountryID,"")</f>
        <v/>
      </c>
      <c r="AI2485" s="59" t="str">
        <f>IF(Table1[[#This Row],[Posting Date]]&lt;&gt;"",Table1[[#This Row],[Posting Date]],"")</f>
        <v/>
      </c>
      <c r="AJ2485" s="46"/>
      <c r="AK2485" s="46" t="str">
        <f>IF(Table1[[#This Row],[Description]]&lt;&gt;"",Table1[[#This Row],[Description]],"")</f>
        <v/>
      </c>
      <c r="AL2485" s="46" t="str">
        <f>IF(Table1[[#This Row],[Posting Date]]&lt;&gt;"",Table1[[#This Row],[Reference Number]],"")</f>
        <v/>
      </c>
      <c r="AM2485" s="46" t="str">
        <f>TRIM(Table1[[#This Row],[Line '#]])</f>
        <v/>
      </c>
      <c r="AN2485" s="46" t="str">
        <f>TRIM(Table1[[#This Row],[Account]])</f>
        <v/>
      </c>
      <c r="AO2485" s="46" t="str">
        <f>IF(Table1[[#This Row],[Posting Date]]&lt;&gt;"",$D$5,"")</f>
        <v/>
      </c>
      <c r="AP2485" s="46" t="str">
        <f>TRIM(Table1[[#This Row],[Departments-Prgrams]])</f>
        <v/>
      </c>
      <c r="AQ2485" s="46" t="str">
        <f>TRIM(Table1[[#This Row],[Grant]])</f>
        <v/>
      </c>
      <c r="AR2485" s="46" t="str">
        <f>TRIM(Table1[[#This Row],[Staff ID]])</f>
        <v/>
      </c>
      <c r="AS2485" s="46" t="str">
        <f>IF(TRIM(Table1[[#This Row],[Budget Code]])=0,"",TRIM(Table1[[#This Row],[Budget Code]]))</f>
        <v/>
      </c>
      <c r="AT2485" s="46" t="str">
        <f>IF(Table1[[#This Row],[Line Description]]&lt;&gt;"",Table1[[#This Row],[Line Description]],"")</f>
        <v/>
      </c>
      <c r="AU2485" s="46" t="str">
        <f>IF(Table1[[#This Row],[Cur_Amount Debit]]&gt;0,ROUND(Table1[[#This Row],[Cur_Amount Debit]],2),"")</f>
        <v/>
      </c>
      <c r="AV2485" s="46" t="str">
        <f>IF(Table1[[#This Row],[Cur_Amount Credit]]&gt;0,ROUND(Table1[[#This Row],[Cur_Amount Credit]],2),"")</f>
        <v/>
      </c>
      <c r="AW2485" s="46" t="str">
        <f>LEFT(Table1[[#This Row],[Cur]],3)</f>
        <v/>
      </c>
      <c r="AX2485" s="59"/>
      <c r="AY2485" s="46"/>
      <c r="AZ2485" s="46" t="str">
        <f>IF(Table1[[#This Row],[Cur]]&lt;&gt;"",IF(Table1[[#This Row],[Cur]]="USD","",ExchangeRate),"")</f>
        <v/>
      </c>
      <c r="BA2485" s="46" t="str">
        <f>IF(Table1[[#This Row],[Grant]]&lt;&gt;"",VLOOKUP(Table1[[#This Row],[Grant]],Grants!B:D,3),"")</f>
        <v/>
      </c>
      <c r="BB2485" s="46" t="str">
        <f>TRIM(Table1[[#This Row],[Vendor ID]])</f>
        <v/>
      </c>
      <c r="BC2485">
        <f>IF(Table1[[#This Row],[Reference Number]]=Q2484,BC2484,BC2484+1)</f>
        <v>2</v>
      </c>
    </row>
    <row r="2486" spans="1:55" ht="11.25" hidden="1" customHeight="1">
      <c r="A2486" s="1"/>
      <c r="B2486" s="88" t="str">
        <f>IF(Table1[[#This Row],[Posting Date]]&lt;&gt;"",IF(Table1[[#This Row],[Reference Number]]=Q2485,B2485+1,1),"")</f>
        <v/>
      </c>
      <c r="C2486" s="61"/>
      <c r="D2486" s="61"/>
      <c r="E2486" s="218"/>
      <c r="F2486" s="143" t="str">
        <f>IFERROR(IF(VLOOKUP(Table1[[#This Row],[Budget Code Description]],Dimentions!$X$6:$AC$132,2,FALSE)="","",VLOOKUP(Table1[[#This Row],[Budget Code Description]],Dimentions!$X$6:$AC$132,2,FALSE)),"")</f>
        <v/>
      </c>
      <c r="G2486" s="143" t="str">
        <f>IFERROR(VLOOKUP(Table1[[#This Row],[Budget Code Description]],Dimentions!$X$6:$AC$132,3,FALSE),"")</f>
        <v/>
      </c>
      <c r="H2486" s="64" t="str">
        <f>IFERROR(VLOOKUP(Table1[[#This Row],[Account]],Dimentions!$S$6:$V$233,2,FALSE),"")</f>
        <v/>
      </c>
      <c r="I2486" s="62">
        <f>_xlfn.NUMBERVALUE(LEFT(Table1[[#This Row],[Account]],1))</f>
        <v>0</v>
      </c>
      <c r="J2486" s="62" t="str">
        <f>IFERROR(VLOOKUP(Table1[[#This Row],[Budget Code Description]],Table6[#All],7,FALSE),"")</f>
        <v/>
      </c>
      <c r="K2486" s="143" t="str">
        <f>IFERROR(VLOOKUP(Table1[[#This Row],[Budget Code Description]],Table6[#All],8,FALSE),"")</f>
        <v/>
      </c>
      <c r="L2486" s="63"/>
      <c r="M2486" s="65" t="str">
        <f>IFERROR(VLOOKUP(Table1[[#This Row],[Staff ID]],Table2[],2,FALSE),"")</f>
        <v/>
      </c>
      <c r="N2486" s="211" t="str">
        <f>IFERROR(IF(VLOOKUP(Table1[[#This Row],[Budget Code Description]],Dimentions!$X$6:$AC$97,4,FALSE)="","",VLOOKUP(Table1[[#This Row],[Budget Code Description]],Dimentions!$X$6:$AC$97,4,FALSE)),"")</f>
        <v/>
      </c>
      <c r="O2486" s="65" t="str">
        <f>IFERROR(VLOOKUP(Table1[[#This Row],[Vendor ID]],Table549[],2,FALSE),"")</f>
        <v/>
      </c>
      <c r="P2486" s="63"/>
      <c r="Q2486" s="143" t="str">
        <f>IF(Table1[[#This Row],[Posting Date]]&lt;&gt;"",$D$9,"")</f>
        <v/>
      </c>
      <c r="R2486" s="159" t="str">
        <f>IF(Table1[[#This Row],[Posting Date]]&lt;&gt;"",$D$10,"")</f>
        <v/>
      </c>
      <c r="S2486" s="66"/>
      <c r="T2486" s="63"/>
      <c r="U2486" s="67"/>
      <c r="V2486" s="67"/>
      <c r="W2486" s="67" t="str">
        <f t="shared" si="39"/>
        <v/>
      </c>
      <c r="X2486" s="161" t="str">
        <f>IF(E2486="","",(IF(Table1[[#This Row],[Cur]]="USD",Table1[[#This Row],[Cur_Amount Debit]],Table1[[#This Row],[Cur_Amount Debit]]/Table1[[#This Row],[Exchange Rate]])))</f>
        <v/>
      </c>
      <c r="Y2486" s="161" t="str">
        <f>IF(E2486="","",(IF(Table1[[#This Row],[Cur]]="USD",Table1[[#This Row],[Cur_Amount Credit]],Table1[[#This Row],[Cur_Amount Credit]]/ExchangeRate)))</f>
        <v/>
      </c>
      <c r="Z2486" s="203" t="str">
        <f>IF(E2486="","",(Table1[[#This Row],[Debit USD]]-Table1[[#This Row],[Credit USD]]))</f>
        <v/>
      </c>
      <c r="AA2486" s="122"/>
      <c r="AB2486" s="1"/>
      <c r="AC2486" s="15"/>
      <c r="AD2486" s="15" t="str">
        <f>IF(AND(OR(Table1[[#This Row],[Account]]="15030",Table1[[#This Row],[Account]]="15035",Table1[[#This Row],[Account]]="20150"),Table1[[#This Row],[Vendor ID]]=""),1,"")</f>
        <v/>
      </c>
      <c r="AE2486" s="15"/>
      <c r="AF2486" s="15"/>
      <c r="AG2486" s="15"/>
      <c r="AH2486" s="46" t="str">
        <f>IF(Table1[[#This Row],[Posting Date]]&lt;&gt;"","GJ-"&amp;CountryID,"")</f>
        <v/>
      </c>
      <c r="AI2486" s="59" t="str">
        <f>IF(Table1[[#This Row],[Posting Date]]&lt;&gt;"",Table1[[#This Row],[Posting Date]],"")</f>
        <v/>
      </c>
      <c r="AJ2486" s="46"/>
      <c r="AK2486" s="46" t="str">
        <f>IF(Table1[[#This Row],[Description]]&lt;&gt;"",Table1[[#This Row],[Description]],"")</f>
        <v/>
      </c>
      <c r="AL2486" s="46" t="str">
        <f>IF(Table1[[#This Row],[Posting Date]]&lt;&gt;"",Table1[[#This Row],[Reference Number]],"")</f>
        <v/>
      </c>
      <c r="AM2486" s="46" t="str">
        <f>TRIM(Table1[[#This Row],[Line '#]])</f>
        <v/>
      </c>
      <c r="AN2486" s="46" t="str">
        <f>TRIM(Table1[[#This Row],[Account]])</f>
        <v/>
      </c>
      <c r="AO2486" s="46" t="str">
        <f>IF(Table1[[#This Row],[Posting Date]]&lt;&gt;"",$D$5,"")</f>
        <v/>
      </c>
      <c r="AP2486" s="46" t="str">
        <f>TRIM(Table1[[#This Row],[Departments-Prgrams]])</f>
        <v/>
      </c>
      <c r="AQ2486" s="46" t="str">
        <f>TRIM(Table1[[#This Row],[Grant]])</f>
        <v/>
      </c>
      <c r="AR2486" s="46" t="str">
        <f>TRIM(Table1[[#This Row],[Staff ID]])</f>
        <v/>
      </c>
      <c r="AS2486" s="46" t="str">
        <f>IF(TRIM(Table1[[#This Row],[Budget Code]])=0,"",TRIM(Table1[[#This Row],[Budget Code]]))</f>
        <v/>
      </c>
      <c r="AT2486" s="46" t="str">
        <f>IF(Table1[[#This Row],[Line Description]]&lt;&gt;"",Table1[[#This Row],[Line Description]],"")</f>
        <v/>
      </c>
      <c r="AU2486" s="46" t="str">
        <f>IF(Table1[[#This Row],[Cur_Amount Debit]]&gt;0,ROUND(Table1[[#This Row],[Cur_Amount Debit]],2),"")</f>
        <v/>
      </c>
      <c r="AV2486" s="46" t="str">
        <f>IF(Table1[[#This Row],[Cur_Amount Credit]]&gt;0,ROUND(Table1[[#This Row],[Cur_Amount Credit]],2),"")</f>
        <v/>
      </c>
      <c r="AW2486" s="46" t="str">
        <f>LEFT(Table1[[#This Row],[Cur]],3)</f>
        <v/>
      </c>
      <c r="AX2486" s="59"/>
      <c r="AY2486" s="46"/>
      <c r="AZ2486" s="46" t="str">
        <f>IF(Table1[[#This Row],[Cur]]&lt;&gt;"",IF(Table1[[#This Row],[Cur]]="USD","",ExchangeRate),"")</f>
        <v/>
      </c>
      <c r="BA2486" s="46" t="str">
        <f>IF(Table1[[#This Row],[Grant]]&lt;&gt;"",VLOOKUP(Table1[[#This Row],[Grant]],Grants!B:D,3),"")</f>
        <v/>
      </c>
      <c r="BB2486" s="46" t="str">
        <f>TRIM(Table1[[#This Row],[Vendor ID]])</f>
        <v/>
      </c>
      <c r="BC2486">
        <f>IF(Table1[[#This Row],[Reference Number]]=Q2485,BC2485,BC2485+1)</f>
        <v>2</v>
      </c>
    </row>
    <row r="2487" spans="1:55" ht="11.25" hidden="1" customHeight="1">
      <c r="A2487" s="1"/>
      <c r="B2487" s="88" t="str">
        <f>IF(Table1[[#This Row],[Posting Date]]&lt;&gt;"",IF(Table1[[#This Row],[Reference Number]]=Q2486,B2486+1,1),"")</f>
        <v/>
      </c>
      <c r="C2487" s="61"/>
      <c r="D2487" s="61"/>
      <c r="E2487" s="218"/>
      <c r="F2487" s="143" t="str">
        <f>IFERROR(IF(VLOOKUP(Table1[[#This Row],[Budget Code Description]],Dimentions!$X$6:$AC$132,2,FALSE)="","",VLOOKUP(Table1[[#This Row],[Budget Code Description]],Dimentions!$X$6:$AC$132,2,FALSE)),"")</f>
        <v/>
      </c>
      <c r="G2487" s="143" t="str">
        <f>IFERROR(VLOOKUP(Table1[[#This Row],[Budget Code Description]],Dimentions!$X$6:$AC$132,3,FALSE),"")</f>
        <v/>
      </c>
      <c r="H2487" s="64" t="str">
        <f>IFERROR(VLOOKUP(Table1[[#This Row],[Account]],Dimentions!$S$6:$V$233,2,FALSE),"")</f>
        <v/>
      </c>
      <c r="I2487" s="62">
        <f>_xlfn.NUMBERVALUE(LEFT(Table1[[#This Row],[Account]],1))</f>
        <v>0</v>
      </c>
      <c r="J2487" s="62" t="str">
        <f>IFERROR(VLOOKUP(Table1[[#This Row],[Budget Code Description]],Table6[#All],7,FALSE),"")</f>
        <v/>
      </c>
      <c r="K2487" s="143" t="str">
        <f>IFERROR(VLOOKUP(Table1[[#This Row],[Budget Code Description]],Table6[#All],8,FALSE),"")</f>
        <v/>
      </c>
      <c r="L2487" s="63"/>
      <c r="M2487" s="65" t="str">
        <f>IFERROR(VLOOKUP(Table1[[#This Row],[Staff ID]],Table2[],2,FALSE),"")</f>
        <v/>
      </c>
      <c r="N2487" s="211" t="str">
        <f>IFERROR(IF(VLOOKUP(Table1[[#This Row],[Budget Code Description]],Dimentions!$X$6:$AC$97,4,FALSE)="","",VLOOKUP(Table1[[#This Row],[Budget Code Description]],Dimentions!$X$6:$AC$97,4,FALSE)),"")</f>
        <v/>
      </c>
      <c r="O2487" s="65" t="str">
        <f>IFERROR(VLOOKUP(Table1[[#This Row],[Vendor ID]],Table549[],2,FALSE),"")</f>
        <v/>
      </c>
      <c r="P2487" s="63"/>
      <c r="Q2487" s="143" t="str">
        <f>IF(Table1[[#This Row],[Posting Date]]&lt;&gt;"",$D$9,"")</f>
        <v/>
      </c>
      <c r="R2487" s="159" t="str">
        <f>IF(Table1[[#This Row],[Posting Date]]&lt;&gt;"",$D$10,"")</f>
        <v/>
      </c>
      <c r="S2487" s="66"/>
      <c r="T2487" s="63"/>
      <c r="U2487" s="67"/>
      <c r="V2487" s="67"/>
      <c r="W2487" s="67" t="str">
        <f t="shared" si="39"/>
        <v/>
      </c>
      <c r="X2487" s="161" t="str">
        <f>IF(E2487="","",(IF(Table1[[#This Row],[Cur]]="USD",Table1[[#This Row],[Cur_Amount Debit]],Table1[[#This Row],[Cur_Amount Debit]]/Table1[[#This Row],[Exchange Rate]])))</f>
        <v/>
      </c>
      <c r="Y2487" s="161" t="str">
        <f>IF(E2487="","",(IF(Table1[[#This Row],[Cur]]="USD",Table1[[#This Row],[Cur_Amount Credit]],Table1[[#This Row],[Cur_Amount Credit]]/ExchangeRate)))</f>
        <v/>
      </c>
      <c r="Z2487" s="203" t="str">
        <f>IF(E2487="","",(Table1[[#This Row],[Debit USD]]-Table1[[#This Row],[Credit USD]]))</f>
        <v/>
      </c>
      <c r="AA2487" s="122"/>
      <c r="AB2487" s="1"/>
      <c r="AC2487" s="15"/>
      <c r="AD2487" s="15" t="str">
        <f>IF(AND(OR(Table1[[#This Row],[Account]]="15030",Table1[[#This Row],[Account]]="15035",Table1[[#This Row],[Account]]="20150"),Table1[[#This Row],[Vendor ID]]=""),1,"")</f>
        <v/>
      </c>
      <c r="AE2487" s="15"/>
      <c r="AF2487" s="15"/>
      <c r="AG2487" s="15"/>
      <c r="AH2487" s="46" t="str">
        <f>IF(Table1[[#This Row],[Posting Date]]&lt;&gt;"","GJ-"&amp;CountryID,"")</f>
        <v/>
      </c>
      <c r="AI2487" s="59" t="str">
        <f>IF(Table1[[#This Row],[Posting Date]]&lt;&gt;"",Table1[[#This Row],[Posting Date]],"")</f>
        <v/>
      </c>
      <c r="AJ2487" s="46"/>
      <c r="AK2487" s="46" t="str">
        <f>IF(Table1[[#This Row],[Description]]&lt;&gt;"",Table1[[#This Row],[Description]],"")</f>
        <v/>
      </c>
      <c r="AL2487" s="46" t="str">
        <f>IF(Table1[[#This Row],[Posting Date]]&lt;&gt;"",Table1[[#This Row],[Reference Number]],"")</f>
        <v/>
      </c>
      <c r="AM2487" s="46" t="str">
        <f>TRIM(Table1[[#This Row],[Line '#]])</f>
        <v/>
      </c>
      <c r="AN2487" s="46" t="str">
        <f>TRIM(Table1[[#This Row],[Account]])</f>
        <v/>
      </c>
      <c r="AO2487" s="46" t="str">
        <f>IF(Table1[[#This Row],[Posting Date]]&lt;&gt;"",$D$5,"")</f>
        <v/>
      </c>
      <c r="AP2487" s="46" t="str">
        <f>TRIM(Table1[[#This Row],[Departments-Prgrams]])</f>
        <v/>
      </c>
      <c r="AQ2487" s="46" t="str">
        <f>TRIM(Table1[[#This Row],[Grant]])</f>
        <v/>
      </c>
      <c r="AR2487" s="46" t="str">
        <f>TRIM(Table1[[#This Row],[Staff ID]])</f>
        <v/>
      </c>
      <c r="AS2487" s="46" t="str">
        <f>IF(TRIM(Table1[[#This Row],[Budget Code]])=0,"",TRIM(Table1[[#This Row],[Budget Code]]))</f>
        <v/>
      </c>
      <c r="AT2487" s="46" t="str">
        <f>IF(Table1[[#This Row],[Line Description]]&lt;&gt;"",Table1[[#This Row],[Line Description]],"")</f>
        <v/>
      </c>
      <c r="AU2487" s="46" t="str">
        <f>IF(Table1[[#This Row],[Cur_Amount Debit]]&gt;0,ROUND(Table1[[#This Row],[Cur_Amount Debit]],2),"")</f>
        <v/>
      </c>
      <c r="AV2487" s="46" t="str">
        <f>IF(Table1[[#This Row],[Cur_Amount Credit]]&gt;0,ROUND(Table1[[#This Row],[Cur_Amount Credit]],2),"")</f>
        <v/>
      </c>
      <c r="AW2487" s="46" t="str">
        <f>LEFT(Table1[[#This Row],[Cur]],3)</f>
        <v/>
      </c>
      <c r="AX2487" s="59"/>
      <c r="AY2487" s="46"/>
      <c r="AZ2487" s="46" t="str">
        <f>IF(Table1[[#This Row],[Cur]]&lt;&gt;"",IF(Table1[[#This Row],[Cur]]="USD","",ExchangeRate),"")</f>
        <v/>
      </c>
      <c r="BA2487" s="46" t="str">
        <f>IF(Table1[[#This Row],[Grant]]&lt;&gt;"",VLOOKUP(Table1[[#This Row],[Grant]],Grants!B:D,3),"")</f>
        <v/>
      </c>
      <c r="BB2487" s="46" t="str">
        <f>TRIM(Table1[[#This Row],[Vendor ID]])</f>
        <v/>
      </c>
      <c r="BC2487">
        <f>IF(Table1[[#This Row],[Reference Number]]=Q2486,BC2486,BC2486+1)</f>
        <v>2</v>
      </c>
    </row>
    <row r="2488" spans="1:55" ht="11.25" hidden="1" customHeight="1">
      <c r="A2488" s="1"/>
      <c r="B2488" s="88" t="str">
        <f>IF(Table1[[#This Row],[Posting Date]]&lt;&gt;"",IF(Table1[[#This Row],[Reference Number]]=Q2487,B2487+1,1),"")</f>
        <v/>
      </c>
      <c r="C2488" s="61"/>
      <c r="D2488" s="61"/>
      <c r="E2488" s="218"/>
      <c r="F2488" s="143" t="str">
        <f>IFERROR(IF(VLOOKUP(Table1[[#This Row],[Budget Code Description]],Dimentions!$X$6:$AC$132,2,FALSE)="","",VLOOKUP(Table1[[#This Row],[Budget Code Description]],Dimentions!$X$6:$AC$132,2,FALSE)),"")</f>
        <v/>
      </c>
      <c r="G2488" s="143" t="str">
        <f>IFERROR(VLOOKUP(Table1[[#This Row],[Budget Code Description]],Dimentions!$X$6:$AC$132,3,FALSE),"")</f>
        <v/>
      </c>
      <c r="H2488" s="64" t="str">
        <f>IFERROR(VLOOKUP(Table1[[#This Row],[Account]],Dimentions!$S$6:$V$233,2,FALSE),"")</f>
        <v/>
      </c>
      <c r="I2488" s="62">
        <f>_xlfn.NUMBERVALUE(LEFT(Table1[[#This Row],[Account]],1))</f>
        <v>0</v>
      </c>
      <c r="J2488" s="62" t="str">
        <f>IFERROR(VLOOKUP(Table1[[#This Row],[Budget Code Description]],Table6[#All],7,FALSE),"")</f>
        <v/>
      </c>
      <c r="K2488" s="143" t="str">
        <f>IFERROR(VLOOKUP(Table1[[#This Row],[Budget Code Description]],Table6[#All],8,FALSE),"")</f>
        <v/>
      </c>
      <c r="L2488" s="63"/>
      <c r="M2488" s="65" t="str">
        <f>IFERROR(VLOOKUP(Table1[[#This Row],[Staff ID]],Table2[],2,FALSE),"")</f>
        <v/>
      </c>
      <c r="N2488" s="211" t="str">
        <f>IFERROR(IF(VLOOKUP(Table1[[#This Row],[Budget Code Description]],Dimentions!$X$6:$AC$97,4,FALSE)="","",VLOOKUP(Table1[[#This Row],[Budget Code Description]],Dimentions!$X$6:$AC$97,4,FALSE)),"")</f>
        <v/>
      </c>
      <c r="O2488" s="65" t="str">
        <f>IFERROR(VLOOKUP(Table1[[#This Row],[Vendor ID]],Table549[],2,FALSE),"")</f>
        <v/>
      </c>
      <c r="P2488" s="63"/>
      <c r="Q2488" s="143" t="str">
        <f>IF(Table1[[#This Row],[Posting Date]]&lt;&gt;"",$D$9,"")</f>
        <v/>
      </c>
      <c r="R2488" s="159" t="str">
        <f>IF(Table1[[#This Row],[Posting Date]]&lt;&gt;"",$D$10,"")</f>
        <v/>
      </c>
      <c r="S2488" s="66"/>
      <c r="T2488" s="63"/>
      <c r="U2488" s="67"/>
      <c r="V2488" s="67"/>
      <c r="W2488" s="67" t="str">
        <f t="shared" si="39"/>
        <v/>
      </c>
      <c r="X2488" s="161" t="str">
        <f>IF(E2488="","",(IF(Table1[[#This Row],[Cur]]="USD",Table1[[#This Row],[Cur_Amount Debit]],Table1[[#This Row],[Cur_Amount Debit]]/Table1[[#This Row],[Exchange Rate]])))</f>
        <v/>
      </c>
      <c r="Y2488" s="161" t="str">
        <f>IF(E2488="","",(IF(Table1[[#This Row],[Cur]]="USD",Table1[[#This Row],[Cur_Amount Credit]],Table1[[#This Row],[Cur_Amount Credit]]/ExchangeRate)))</f>
        <v/>
      </c>
      <c r="Z2488" s="203" t="str">
        <f>IF(E2488="","",(Table1[[#This Row],[Debit USD]]-Table1[[#This Row],[Credit USD]]))</f>
        <v/>
      </c>
      <c r="AA2488" s="122"/>
      <c r="AB2488" s="1"/>
      <c r="AC2488" s="15"/>
      <c r="AD2488" s="15" t="str">
        <f>IF(AND(OR(Table1[[#This Row],[Account]]="15030",Table1[[#This Row],[Account]]="15035",Table1[[#This Row],[Account]]="20150"),Table1[[#This Row],[Vendor ID]]=""),1,"")</f>
        <v/>
      </c>
      <c r="AE2488" s="15"/>
      <c r="AF2488" s="15"/>
      <c r="AG2488" s="15"/>
      <c r="AH2488" s="46" t="str">
        <f>IF(Table1[[#This Row],[Posting Date]]&lt;&gt;"","GJ-"&amp;CountryID,"")</f>
        <v/>
      </c>
      <c r="AI2488" s="59" t="str">
        <f>IF(Table1[[#This Row],[Posting Date]]&lt;&gt;"",Table1[[#This Row],[Posting Date]],"")</f>
        <v/>
      </c>
      <c r="AJ2488" s="46"/>
      <c r="AK2488" s="46" t="str">
        <f>IF(Table1[[#This Row],[Description]]&lt;&gt;"",Table1[[#This Row],[Description]],"")</f>
        <v/>
      </c>
      <c r="AL2488" s="46" t="str">
        <f>IF(Table1[[#This Row],[Posting Date]]&lt;&gt;"",Table1[[#This Row],[Reference Number]],"")</f>
        <v/>
      </c>
      <c r="AM2488" s="46" t="str">
        <f>TRIM(Table1[[#This Row],[Line '#]])</f>
        <v/>
      </c>
      <c r="AN2488" s="46" t="str">
        <f>TRIM(Table1[[#This Row],[Account]])</f>
        <v/>
      </c>
      <c r="AO2488" s="46" t="str">
        <f>IF(Table1[[#This Row],[Posting Date]]&lt;&gt;"",$D$5,"")</f>
        <v/>
      </c>
      <c r="AP2488" s="46" t="str">
        <f>TRIM(Table1[[#This Row],[Departments-Prgrams]])</f>
        <v/>
      </c>
      <c r="AQ2488" s="46" t="str">
        <f>TRIM(Table1[[#This Row],[Grant]])</f>
        <v/>
      </c>
      <c r="AR2488" s="46" t="str">
        <f>TRIM(Table1[[#This Row],[Staff ID]])</f>
        <v/>
      </c>
      <c r="AS2488" s="46" t="str">
        <f>IF(TRIM(Table1[[#This Row],[Budget Code]])=0,"",TRIM(Table1[[#This Row],[Budget Code]]))</f>
        <v/>
      </c>
      <c r="AT2488" s="46" t="str">
        <f>IF(Table1[[#This Row],[Line Description]]&lt;&gt;"",Table1[[#This Row],[Line Description]],"")</f>
        <v/>
      </c>
      <c r="AU2488" s="46" t="str">
        <f>IF(Table1[[#This Row],[Cur_Amount Debit]]&gt;0,ROUND(Table1[[#This Row],[Cur_Amount Debit]],2),"")</f>
        <v/>
      </c>
      <c r="AV2488" s="46" t="str">
        <f>IF(Table1[[#This Row],[Cur_Amount Credit]]&gt;0,ROUND(Table1[[#This Row],[Cur_Amount Credit]],2),"")</f>
        <v/>
      </c>
      <c r="AW2488" s="46" t="str">
        <f>LEFT(Table1[[#This Row],[Cur]],3)</f>
        <v/>
      </c>
      <c r="AX2488" s="59"/>
      <c r="AY2488" s="46"/>
      <c r="AZ2488" s="46" t="str">
        <f>IF(Table1[[#This Row],[Cur]]&lt;&gt;"",IF(Table1[[#This Row],[Cur]]="USD","",ExchangeRate),"")</f>
        <v/>
      </c>
      <c r="BA2488" s="46" t="str">
        <f>IF(Table1[[#This Row],[Grant]]&lt;&gt;"",VLOOKUP(Table1[[#This Row],[Grant]],Grants!B:D,3),"")</f>
        <v/>
      </c>
      <c r="BB2488" s="46" t="str">
        <f>TRIM(Table1[[#This Row],[Vendor ID]])</f>
        <v/>
      </c>
      <c r="BC2488">
        <f>IF(Table1[[#This Row],[Reference Number]]=Q2487,BC2487,BC2487+1)</f>
        <v>2</v>
      </c>
    </row>
    <row r="2489" spans="1:55" ht="11.25" hidden="1" customHeight="1">
      <c r="A2489" s="1"/>
      <c r="B2489" s="88" t="str">
        <f>IF(Table1[[#This Row],[Posting Date]]&lt;&gt;"",IF(Table1[[#This Row],[Reference Number]]=Q2488,B2488+1,1),"")</f>
        <v/>
      </c>
      <c r="C2489" s="61"/>
      <c r="D2489" s="61"/>
      <c r="E2489" s="218"/>
      <c r="F2489" s="143" t="str">
        <f>IFERROR(IF(VLOOKUP(Table1[[#This Row],[Budget Code Description]],Dimentions!$X$6:$AC$132,2,FALSE)="","",VLOOKUP(Table1[[#This Row],[Budget Code Description]],Dimentions!$X$6:$AC$132,2,FALSE)),"")</f>
        <v/>
      </c>
      <c r="G2489" s="143" t="str">
        <f>IFERROR(VLOOKUP(Table1[[#This Row],[Budget Code Description]],Dimentions!$X$6:$AC$132,3,FALSE),"")</f>
        <v/>
      </c>
      <c r="H2489" s="64" t="str">
        <f>IFERROR(VLOOKUP(Table1[[#This Row],[Account]],Dimentions!$S$6:$V$233,2,FALSE),"")</f>
        <v/>
      </c>
      <c r="I2489" s="62">
        <f>_xlfn.NUMBERVALUE(LEFT(Table1[[#This Row],[Account]],1))</f>
        <v>0</v>
      </c>
      <c r="J2489" s="62" t="str">
        <f>IFERROR(VLOOKUP(Table1[[#This Row],[Budget Code Description]],Table6[#All],7,FALSE),"")</f>
        <v/>
      </c>
      <c r="K2489" s="143" t="str">
        <f>IFERROR(VLOOKUP(Table1[[#This Row],[Budget Code Description]],Table6[#All],8,FALSE),"")</f>
        <v/>
      </c>
      <c r="L2489" s="63"/>
      <c r="M2489" s="65" t="str">
        <f>IFERROR(VLOOKUP(Table1[[#This Row],[Staff ID]],Table2[],2,FALSE),"")</f>
        <v/>
      </c>
      <c r="N2489" s="211" t="str">
        <f>IFERROR(IF(VLOOKUP(Table1[[#This Row],[Budget Code Description]],Dimentions!$X$6:$AC$97,4,FALSE)="","",VLOOKUP(Table1[[#This Row],[Budget Code Description]],Dimentions!$X$6:$AC$97,4,FALSE)),"")</f>
        <v/>
      </c>
      <c r="O2489" s="65" t="str">
        <f>IFERROR(VLOOKUP(Table1[[#This Row],[Vendor ID]],Table549[],2,FALSE),"")</f>
        <v/>
      </c>
      <c r="P2489" s="63"/>
      <c r="Q2489" s="143" t="str">
        <f>IF(Table1[[#This Row],[Posting Date]]&lt;&gt;"",$D$9,"")</f>
        <v/>
      </c>
      <c r="R2489" s="159" t="str">
        <f>IF(Table1[[#This Row],[Posting Date]]&lt;&gt;"",$D$10,"")</f>
        <v/>
      </c>
      <c r="S2489" s="66"/>
      <c r="T2489" s="63"/>
      <c r="U2489" s="67"/>
      <c r="V2489" s="67"/>
      <c r="W2489" s="67" t="str">
        <f t="shared" si="39"/>
        <v/>
      </c>
      <c r="X2489" s="161" t="str">
        <f>IF(E2489="","",(IF(Table1[[#This Row],[Cur]]="USD",Table1[[#This Row],[Cur_Amount Debit]],Table1[[#This Row],[Cur_Amount Debit]]/Table1[[#This Row],[Exchange Rate]])))</f>
        <v/>
      </c>
      <c r="Y2489" s="161" t="str">
        <f>IF(E2489="","",(IF(Table1[[#This Row],[Cur]]="USD",Table1[[#This Row],[Cur_Amount Credit]],Table1[[#This Row],[Cur_Amount Credit]]/ExchangeRate)))</f>
        <v/>
      </c>
      <c r="Z2489" s="203" t="str">
        <f>IF(E2489="","",(Table1[[#This Row],[Debit USD]]-Table1[[#This Row],[Credit USD]]))</f>
        <v/>
      </c>
      <c r="AA2489" s="122"/>
      <c r="AB2489" s="1"/>
      <c r="AC2489" s="15"/>
      <c r="AD2489" s="15" t="str">
        <f>IF(AND(OR(Table1[[#This Row],[Account]]="15030",Table1[[#This Row],[Account]]="15035",Table1[[#This Row],[Account]]="20150"),Table1[[#This Row],[Vendor ID]]=""),1,"")</f>
        <v/>
      </c>
      <c r="AE2489" s="15"/>
      <c r="AF2489" s="15"/>
      <c r="AG2489" s="15"/>
      <c r="AH2489" s="46" t="str">
        <f>IF(Table1[[#This Row],[Posting Date]]&lt;&gt;"","GJ-"&amp;CountryID,"")</f>
        <v/>
      </c>
      <c r="AI2489" s="59" t="str">
        <f>IF(Table1[[#This Row],[Posting Date]]&lt;&gt;"",Table1[[#This Row],[Posting Date]],"")</f>
        <v/>
      </c>
      <c r="AJ2489" s="46"/>
      <c r="AK2489" s="46" t="str">
        <f>IF(Table1[[#This Row],[Description]]&lt;&gt;"",Table1[[#This Row],[Description]],"")</f>
        <v/>
      </c>
      <c r="AL2489" s="46" t="str">
        <f>IF(Table1[[#This Row],[Posting Date]]&lt;&gt;"",Table1[[#This Row],[Reference Number]],"")</f>
        <v/>
      </c>
      <c r="AM2489" s="46" t="str">
        <f>TRIM(Table1[[#This Row],[Line '#]])</f>
        <v/>
      </c>
      <c r="AN2489" s="46" t="str">
        <f>TRIM(Table1[[#This Row],[Account]])</f>
        <v/>
      </c>
      <c r="AO2489" s="46" t="str">
        <f>IF(Table1[[#This Row],[Posting Date]]&lt;&gt;"",$D$5,"")</f>
        <v/>
      </c>
      <c r="AP2489" s="46" t="str">
        <f>TRIM(Table1[[#This Row],[Departments-Prgrams]])</f>
        <v/>
      </c>
      <c r="AQ2489" s="46" t="str">
        <f>TRIM(Table1[[#This Row],[Grant]])</f>
        <v/>
      </c>
      <c r="AR2489" s="46" t="str">
        <f>TRIM(Table1[[#This Row],[Staff ID]])</f>
        <v/>
      </c>
      <c r="AS2489" s="46" t="str">
        <f>IF(TRIM(Table1[[#This Row],[Budget Code]])=0,"",TRIM(Table1[[#This Row],[Budget Code]]))</f>
        <v/>
      </c>
      <c r="AT2489" s="46" t="str">
        <f>IF(Table1[[#This Row],[Line Description]]&lt;&gt;"",Table1[[#This Row],[Line Description]],"")</f>
        <v/>
      </c>
      <c r="AU2489" s="46" t="str">
        <f>IF(Table1[[#This Row],[Cur_Amount Debit]]&gt;0,ROUND(Table1[[#This Row],[Cur_Amount Debit]],2),"")</f>
        <v/>
      </c>
      <c r="AV2489" s="46" t="str">
        <f>IF(Table1[[#This Row],[Cur_Amount Credit]]&gt;0,ROUND(Table1[[#This Row],[Cur_Amount Credit]],2),"")</f>
        <v/>
      </c>
      <c r="AW2489" s="46" t="str">
        <f>LEFT(Table1[[#This Row],[Cur]],3)</f>
        <v/>
      </c>
      <c r="AX2489" s="59"/>
      <c r="AY2489" s="46"/>
      <c r="AZ2489" s="46" t="str">
        <f>IF(Table1[[#This Row],[Cur]]&lt;&gt;"",IF(Table1[[#This Row],[Cur]]="USD","",ExchangeRate),"")</f>
        <v/>
      </c>
      <c r="BA2489" s="46" t="str">
        <f>IF(Table1[[#This Row],[Grant]]&lt;&gt;"",VLOOKUP(Table1[[#This Row],[Grant]],Grants!B:D,3),"")</f>
        <v/>
      </c>
      <c r="BB2489" s="46" t="str">
        <f>TRIM(Table1[[#This Row],[Vendor ID]])</f>
        <v/>
      </c>
      <c r="BC2489">
        <f>IF(Table1[[#This Row],[Reference Number]]=Q2488,BC2488,BC2488+1)</f>
        <v>2</v>
      </c>
    </row>
    <row r="2490" spans="1:55" ht="11.25" hidden="1" customHeight="1">
      <c r="A2490" s="1"/>
      <c r="B2490" s="88" t="str">
        <f>IF(Table1[[#This Row],[Posting Date]]&lt;&gt;"",IF(Table1[[#This Row],[Reference Number]]=Q2489,B2489+1,1),"")</f>
        <v/>
      </c>
      <c r="C2490" s="61"/>
      <c r="D2490" s="61"/>
      <c r="E2490" s="218"/>
      <c r="F2490" s="143" t="str">
        <f>IFERROR(IF(VLOOKUP(Table1[[#This Row],[Budget Code Description]],Dimentions!$X$6:$AC$132,2,FALSE)="","",VLOOKUP(Table1[[#This Row],[Budget Code Description]],Dimentions!$X$6:$AC$132,2,FALSE)),"")</f>
        <v/>
      </c>
      <c r="G2490" s="143" t="str">
        <f>IFERROR(VLOOKUP(Table1[[#This Row],[Budget Code Description]],Dimentions!$X$6:$AC$132,3,FALSE),"")</f>
        <v/>
      </c>
      <c r="H2490" s="64" t="str">
        <f>IFERROR(VLOOKUP(Table1[[#This Row],[Account]],Dimentions!$S$6:$V$233,2,FALSE),"")</f>
        <v/>
      </c>
      <c r="I2490" s="62">
        <f>_xlfn.NUMBERVALUE(LEFT(Table1[[#This Row],[Account]],1))</f>
        <v>0</v>
      </c>
      <c r="J2490" s="62" t="str">
        <f>IFERROR(VLOOKUP(Table1[[#This Row],[Budget Code Description]],Table6[#All],7,FALSE),"")</f>
        <v/>
      </c>
      <c r="K2490" s="143" t="str">
        <f>IFERROR(VLOOKUP(Table1[[#This Row],[Budget Code Description]],Table6[#All],8,FALSE),"")</f>
        <v/>
      </c>
      <c r="L2490" s="63"/>
      <c r="M2490" s="65" t="str">
        <f>IFERROR(VLOOKUP(Table1[[#This Row],[Staff ID]],Table2[],2,FALSE),"")</f>
        <v/>
      </c>
      <c r="N2490" s="211" t="str">
        <f>IFERROR(IF(VLOOKUP(Table1[[#This Row],[Budget Code Description]],Dimentions!$X$6:$AC$97,4,FALSE)="","",VLOOKUP(Table1[[#This Row],[Budget Code Description]],Dimentions!$X$6:$AC$97,4,FALSE)),"")</f>
        <v/>
      </c>
      <c r="O2490" s="65" t="str">
        <f>IFERROR(VLOOKUP(Table1[[#This Row],[Vendor ID]],Table549[],2,FALSE),"")</f>
        <v/>
      </c>
      <c r="P2490" s="63"/>
      <c r="Q2490" s="143" t="str">
        <f>IF(Table1[[#This Row],[Posting Date]]&lt;&gt;"",$D$9,"")</f>
        <v/>
      </c>
      <c r="R2490" s="159" t="str">
        <f>IF(Table1[[#This Row],[Posting Date]]&lt;&gt;"",$D$10,"")</f>
        <v/>
      </c>
      <c r="S2490" s="66"/>
      <c r="T2490" s="63"/>
      <c r="U2490" s="67"/>
      <c r="V2490" s="67"/>
      <c r="W2490" s="67" t="str">
        <f t="shared" si="39"/>
        <v/>
      </c>
      <c r="X2490" s="161" t="str">
        <f>IF(E2490="","",(IF(Table1[[#This Row],[Cur]]="USD",Table1[[#This Row],[Cur_Amount Debit]],Table1[[#This Row],[Cur_Amount Debit]]/Table1[[#This Row],[Exchange Rate]])))</f>
        <v/>
      </c>
      <c r="Y2490" s="161" t="str">
        <f>IF(E2490="","",(IF(Table1[[#This Row],[Cur]]="USD",Table1[[#This Row],[Cur_Amount Credit]],Table1[[#This Row],[Cur_Amount Credit]]/ExchangeRate)))</f>
        <v/>
      </c>
      <c r="Z2490" s="203" t="str">
        <f>IF(E2490="","",(Table1[[#This Row],[Debit USD]]-Table1[[#This Row],[Credit USD]]))</f>
        <v/>
      </c>
      <c r="AA2490" s="122"/>
      <c r="AB2490" s="1"/>
      <c r="AC2490" s="15"/>
      <c r="AD2490" s="15" t="str">
        <f>IF(AND(OR(Table1[[#This Row],[Account]]="15030",Table1[[#This Row],[Account]]="15035",Table1[[#This Row],[Account]]="20150"),Table1[[#This Row],[Vendor ID]]=""),1,"")</f>
        <v/>
      </c>
      <c r="AE2490" s="15"/>
      <c r="AF2490" s="15"/>
      <c r="AG2490" s="15"/>
      <c r="AH2490" s="46" t="str">
        <f>IF(Table1[[#This Row],[Posting Date]]&lt;&gt;"","GJ-"&amp;CountryID,"")</f>
        <v/>
      </c>
      <c r="AI2490" s="59" t="str">
        <f>IF(Table1[[#This Row],[Posting Date]]&lt;&gt;"",Table1[[#This Row],[Posting Date]],"")</f>
        <v/>
      </c>
      <c r="AJ2490" s="46"/>
      <c r="AK2490" s="46" t="str">
        <f>IF(Table1[[#This Row],[Description]]&lt;&gt;"",Table1[[#This Row],[Description]],"")</f>
        <v/>
      </c>
      <c r="AL2490" s="46" t="str">
        <f>IF(Table1[[#This Row],[Posting Date]]&lt;&gt;"",Table1[[#This Row],[Reference Number]],"")</f>
        <v/>
      </c>
      <c r="AM2490" s="46" t="str">
        <f>TRIM(Table1[[#This Row],[Line '#]])</f>
        <v/>
      </c>
      <c r="AN2490" s="46" t="str">
        <f>TRIM(Table1[[#This Row],[Account]])</f>
        <v/>
      </c>
      <c r="AO2490" s="46" t="str">
        <f>IF(Table1[[#This Row],[Posting Date]]&lt;&gt;"",$D$5,"")</f>
        <v/>
      </c>
      <c r="AP2490" s="46" t="str">
        <f>TRIM(Table1[[#This Row],[Departments-Prgrams]])</f>
        <v/>
      </c>
      <c r="AQ2490" s="46" t="str">
        <f>TRIM(Table1[[#This Row],[Grant]])</f>
        <v/>
      </c>
      <c r="AR2490" s="46" t="str">
        <f>TRIM(Table1[[#This Row],[Staff ID]])</f>
        <v/>
      </c>
      <c r="AS2490" s="46" t="str">
        <f>IF(TRIM(Table1[[#This Row],[Budget Code]])=0,"",TRIM(Table1[[#This Row],[Budget Code]]))</f>
        <v/>
      </c>
      <c r="AT2490" s="46" t="str">
        <f>IF(Table1[[#This Row],[Line Description]]&lt;&gt;"",Table1[[#This Row],[Line Description]],"")</f>
        <v/>
      </c>
      <c r="AU2490" s="46" t="str">
        <f>IF(Table1[[#This Row],[Cur_Amount Debit]]&gt;0,ROUND(Table1[[#This Row],[Cur_Amount Debit]],2),"")</f>
        <v/>
      </c>
      <c r="AV2490" s="46" t="str">
        <f>IF(Table1[[#This Row],[Cur_Amount Credit]]&gt;0,ROUND(Table1[[#This Row],[Cur_Amount Credit]],2),"")</f>
        <v/>
      </c>
      <c r="AW2490" s="46" t="str">
        <f>LEFT(Table1[[#This Row],[Cur]],3)</f>
        <v/>
      </c>
      <c r="AX2490" s="59"/>
      <c r="AY2490" s="46"/>
      <c r="AZ2490" s="46" t="str">
        <f>IF(Table1[[#This Row],[Cur]]&lt;&gt;"",IF(Table1[[#This Row],[Cur]]="USD","",ExchangeRate),"")</f>
        <v/>
      </c>
      <c r="BA2490" s="46" t="str">
        <f>IF(Table1[[#This Row],[Grant]]&lt;&gt;"",VLOOKUP(Table1[[#This Row],[Grant]],Grants!B:D,3),"")</f>
        <v/>
      </c>
      <c r="BB2490" s="46" t="str">
        <f>TRIM(Table1[[#This Row],[Vendor ID]])</f>
        <v/>
      </c>
      <c r="BC2490">
        <f>IF(Table1[[#This Row],[Reference Number]]=Q2489,BC2489,BC2489+1)</f>
        <v>2</v>
      </c>
    </row>
    <row r="2491" spans="1:55" ht="11.25" hidden="1" customHeight="1">
      <c r="A2491" s="1"/>
      <c r="B2491" s="88" t="str">
        <f>IF(Table1[[#This Row],[Posting Date]]&lt;&gt;"",IF(Table1[[#This Row],[Reference Number]]=Q2490,B2490+1,1),"")</f>
        <v/>
      </c>
      <c r="C2491" s="61"/>
      <c r="D2491" s="61"/>
      <c r="E2491" s="218"/>
      <c r="F2491" s="143" t="str">
        <f>IFERROR(IF(VLOOKUP(Table1[[#This Row],[Budget Code Description]],Dimentions!$X$6:$AC$132,2,FALSE)="","",VLOOKUP(Table1[[#This Row],[Budget Code Description]],Dimentions!$X$6:$AC$132,2,FALSE)),"")</f>
        <v/>
      </c>
      <c r="G2491" s="143" t="str">
        <f>IFERROR(VLOOKUP(Table1[[#This Row],[Budget Code Description]],Dimentions!$X$6:$AC$132,3,FALSE),"")</f>
        <v/>
      </c>
      <c r="H2491" s="64" t="str">
        <f>IFERROR(VLOOKUP(Table1[[#This Row],[Account]],Dimentions!$S$6:$V$233,2,FALSE),"")</f>
        <v/>
      </c>
      <c r="I2491" s="62">
        <f>_xlfn.NUMBERVALUE(LEFT(Table1[[#This Row],[Account]],1))</f>
        <v>0</v>
      </c>
      <c r="J2491" s="62" t="str">
        <f>IFERROR(VLOOKUP(Table1[[#This Row],[Budget Code Description]],Table6[#All],7,FALSE),"")</f>
        <v/>
      </c>
      <c r="K2491" s="143" t="str">
        <f>IFERROR(VLOOKUP(Table1[[#This Row],[Budget Code Description]],Table6[#All],8,FALSE),"")</f>
        <v/>
      </c>
      <c r="L2491" s="63"/>
      <c r="M2491" s="65" t="str">
        <f>IFERROR(VLOOKUP(Table1[[#This Row],[Staff ID]],Table2[],2,FALSE),"")</f>
        <v/>
      </c>
      <c r="N2491" s="211" t="str">
        <f>IFERROR(IF(VLOOKUP(Table1[[#This Row],[Budget Code Description]],Dimentions!$X$6:$AC$97,4,FALSE)="","",VLOOKUP(Table1[[#This Row],[Budget Code Description]],Dimentions!$X$6:$AC$97,4,FALSE)),"")</f>
        <v/>
      </c>
      <c r="O2491" s="65" t="str">
        <f>IFERROR(VLOOKUP(Table1[[#This Row],[Vendor ID]],Table549[],2,FALSE),"")</f>
        <v/>
      </c>
      <c r="P2491" s="63"/>
      <c r="Q2491" s="143" t="str">
        <f>IF(Table1[[#This Row],[Posting Date]]&lt;&gt;"",$D$9,"")</f>
        <v/>
      </c>
      <c r="R2491" s="159" t="str">
        <f>IF(Table1[[#This Row],[Posting Date]]&lt;&gt;"",$D$10,"")</f>
        <v/>
      </c>
      <c r="S2491" s="66"/>
      <c r="T2491" s="63"/>
      <c r="U2491" s="67"/>
      <c r="V2491" s="67"/>
      <c r="W2491" s="67" t="str">
        <f t="shared" si="39"/>
        <v/>
      </c>
      <c r="X2491" s="161" t="str">
        <f>IF(E2491="","",(IF(Table1[[#This Row],[Cur]]="USD",Table1[[#This Row],[Cur_Amount Debit]],Table1[[#This Row],[Cur_Amount Debit]]/Table1[[#This Row],[Exchange Rate]])))</f>
        <v/>
      </c>
      <c r="Y2491" s="161" t="str">
        <f>IF(E2491="","",(IF(Table1[[#This Row],[Cur]]="USD",Table1[[#This Row],[Cur_Amount Credit]],Table1[[#This Row],[Cur_Amount Credit]]/ExchangeRate)))</f>
        <v/>
      </c>
      <c r="Z2491" s="203" t="str">
        <f>IF(E2491="","",(Table1[[#This Row],[Debit USD]]-Table1[[#This Row],[Credit USD]]))</f>
        <v/>
      </c>
      <c r="AA2491" s="122"/>
      <c r="AB2491" s="1"/>
      <c r="AC2491" s="15"/>
      <c r="AD2491" s="15" t="str">
        <f>IF(AND(OR(Table1[[#This Row],[Account]]="15030",Table1[[#This Row],[Account]]="15035",Table1[[#This Row],[Account]]="20150"),Table1[[#This Row],[Vendor ID]]=""),1,"")</f>
        <v/>
      </c>
      <c r="AE2491" s="15"/>
      <c r="AF2491" s="15"/>
      <c r="AG2491" s="15"/>
      <c r="AH2491" s="46" t="str">
        <f>IF(Table1[[#This Row],[Posting Date]]&lt;&gt;"","GJ-"&amp;CountryID,"")</f>
        <v/>
      </c>
      <c r="AI2491" s="59" t="str">
        <f>IF(Table1[[#This Row],[Posting Date]]&lt;&gt;"",Table1[[#This Row],[Posting Date]],"")</f>
        <v/>
      </c>
      <c r="AJ2491" s="46"/>
      <c r="AK2491" s="46" t="str">
        <f>IF(Table1[[#This Row],[Description]]&lt;&gt;"",Table1[[#This Row],[Description]],"")</f>
        <v/>
      </c>
      <c r="AL2491" s="46" t="str">
        <f>IF(Table1[[#This Row],[Posting Date]]&lt;&gt;"",Table1[[#This Row],[Reference Number]],"")</f>
        <v/>
      </c>
      <c r="AM2491" s="46" t="str">
        <f>TRIM(Table1[[#This Row],[Line '#]])</f>
        <v/>
      </c>
      <c r="AN2491" s="46" t="str">
        <f>TRIM(Table1[[#This Row],[Account]])</f>
        <v/>
      </c>
      <c r="AO2491" s="46" t="str">
        <f>IF(Table1[[#This Row],[Posting Date]]&lt;&gt;"",$D$5,"")</f>
        <v/>
      </c>
      <c r="AP2491" s="46" t="str">
        <f>TRIM(Table1[[#This Row],[Departments-Prgrams]])</f>
        <v/>
      </c>
      <c r="AQ2491" s="46" t="str">
        <f>TRIM(Table1[[#This Row],[Grant]])</f>
        <v/>
      </c>
      <c r="AR2491" s="46" t="str">
        <f>TRIM(Table1[[#This Row],[Staff ID]])</f>
        <v/>
      </c>
      <c r="AS2491" s="46" t="str">
        <f>IF(TRIM(Table1[[#This Row],[Budget Code]])=0,"",TRIM(Table1[[#This Row],[Budget Code]]))</f>
        <v/>
      </c>
      <c r="AT2491" s="46" t="str">
        <f>IF(Table1[[#This Row],[Line Description]]&lt;&gt;"",Table1[[#This Row],[Line Description]],"")</f>
        <v/>
      </c>
      <c r="AU2491" s="46" t="str">
        <f>IF(Table1[[#This Row],[Cur_Amount Debit]]&gt;0,ROUND(Table1[[#This Row],[Cur_Amount Debit]],2),"")</f>
        <v/>
      </c>
      <c r="AV2491" s="46" t="str">
        <f>IF(Table1[[#This Row],[Cur_Amount Credit]]&gt;0,ROUND(Table1[[#This Row],[Cur_Amount Credit]],2),"")</f>
        <v/>
      </c>
      <c r="AW2491" s="46" t="str">
        <f>LEFT(Table1[[#This Row],[Cur]],3)</f>
        <v/>
      </c>
      <c r="AX2491" s="59"/>
      <c r="AY2491" s="46"/>
      <c r="AZ2491" s="46" t="str">
        <f>IF(Table1[[#This Row],[Cur]]&lt;&gt;"",IF(Table1[[#This Row],[Cur]]="USD","",ExchangeRate),"")</f>
        <v/>
      </c>
      <c r="BA2491" s="46" t="str">
        <f>IF(Table1[[#This Row],[Grant]]&lt;&gt;"",VLOOKUP(Table1[[#This Row],[Grant]],Grants!B:D,3),"")</f>
        <v/>
      </c>
      <c r="BB2491" s="46" t="str">
        <f>TRIM(Table1[[#This Row],[Vendor ID]])</f>
        <v/>
      </c>
      <c r="BC2491">
        <f>IF(Table1[[#This Row],[Reference Number]]=Q2490,BC2490,BC2490+1)</f>
        <v>2</v>
      </c>
    </row>
    <row r="2492" spans="1:55" ht="11.25" hidden="1" customHeight="1">
      <c r="A2492" s="1"/>
      <c r="B2492" s="88" t="str">
        <f>IF(Table1[[#This Row],[Posting Date]]&lt;&gt;"",IF(Table1[[#This Row],[Reference Number]]=Q2491,B2491+1,1),"")</f>
        <v/>
      </c>
      <c r="C2492" s="61"/>
      <c r="D2492" s="61"/>
      <c r="E2492" s="218"/>
      <c r="F2492" s="143" t="str">
        <f>IFERROR(IF(VLOOKUP(Table1[[#This Row],[Budget Code Description]],Dimentions!$X$6:$AC$132,2,FALSE)="","",VLOOKUP(Table1[[#This Row],[Budget Code Description]],Dimentions!$X$6:$AC$132,2,FALSE)),"")</f>
        <v/>
      </c>
      <c r="G2492" s="143" t="str">
        <f>IFERROR(VLOOKUP(Table1[[#This Row],[Budget Code Description]],Dimentions!$X$6:$AC$132,3,FALSE),"")</f>
        <v/>
      </c>
      <c r="H2492" s="64" t="str">
        <f>IFERROR(VLOOKUP(Table1[[#This Row],[Account]],Dimentions!$S$6:$V$233,2,FALSE),"")</f>
        <v/>
      </c>
      <c r="I2492" s="62">
        <f>_xlfn.NUMBERVALUE(LEFT(Table1[[#This Row],[Account]],1))</f>
        <v>0</v>
      </c>
      <c r="J2492" s="62" t="str">
        <f>IFERROR(VLOOKUP(Table1[[#This Row],[Budget Code Description]],Table6[#All],7,FALSE),"")</f>
        <v/>
      </c>
      <c r="K2492" s="143" t="str">
        <f>IFERROR(VLOOKUP(Table1[[#This Row],[Budget Code Description]],Table6[#All],8,FALSE),"")</f>
        <v/>
      </c>
      <c r="L2492" s="63"/>
      <c r="M2492" s="65" t="str">
        <f>IFERROR(VLOOKUP(Table1[[#This Row],[Staff ID]],Table2[],2,FALSE),"")</f>
        <v/>
      </c>
      <c r="N2492" s="211" t="str">
        <f>IFERROR(IF(VLOOKUP(Table1[[#This Row],[Budget Code Description]],Dimentions!$X$6:$AC$97,4,FALSE)="","",VLOOKUP(Table1[[#This Row],[Budget Code Description]],Dimentions!$X$6:$AC$97,4,FALSE)),"")</f>
        <v/>
      </c>
      <c r="O2492" s="65" t="str">
        <f>IFERROR(VLOOKUP(Table1[[#This Row],[Vendor ID]],Table549[],2,FALSE),"")</f>
        <v/>
      </c>
      <c r="P2492" s="63"/>
      <c r="Q2492" s="143" t="str">
        <f>IF(Table1[[#This Row],[Posting Date]]&lt;&gt;"",$D$9,"")</f>
        <v/>
      </c>
      <c r="R2492" s="159" t="str">
        <f>IF(Table1[[#This Row],[Posting Date]]&lt;&gt;"",$D$10,"")</f>
        <v/>
      </c>
      <c r="S2492" s="66"/>
      <c r="T2492" s="63"/>
      <c r="U2492" s="67"/>
      <c r="V2492" s="67"/>
      <c r="W2492" s="67" t="str">
        <f t="shared" si="39"/>
        <v/>
      </c>
      <c r="X2492" s="161" t="str">
        <f>IF(E2492="","",(IF(Table1[[#This Row],[Cur]]="USD",Table1[[#This Row],[Cur_Amount Debit]],Table1[[#This Row],[Cur_Amount Debit]]/Table1[[#This Row],[Exchange Rate]])))</f>
        <v/>
      </c>
      <c r="Y2492" s="161" t="str">
        <f>IF(E2492="","",(IF(Table1[[#This Row],[Cur]]="USD",Table1[[#This Row],[Cur_Amount Credit]],Table1[[#This Row],[Cur_Amount Credit]]/ExchangeRate)))</f>
        <v/>
      </c>
      <c r="Z2492" s="203" t="str">
        <f>IF(E2492="","",(Table1[[#This Row],[Debit USD]]-Table1[[#This Row],[Credit USD]]))</f>
        <v/>
      </c>
      <c r="AA2492" s="122"/>
      <c r="AB2492" s="1"/>
      <c r="AC2492" s="15"/>
      <c r="AD2492" s="15" t="str">
        <f>IF(AND(OR(Table1[[#This Row],[Account]]="15030",Table1[[#This Row],[Account]]="15035",Table1[[#This Row],[Account]]="20150"),Table1[[#This Row],[Vendor ID]]=""),1,"")</f>
        <v/>
      </c>
      <c r="AE2492" s="15"/>
      <c r="AF2492" s="15"/>
      <c r="AG2492" s="15"/>
      <c r="AH2492" s="46" t="str">
        <f>IF(Table1[[#This Row],[Posting Date]]&lt;&gt;"","GJ-"&amp;CountryID,"")</f>
        <v/>
      </c>
      <c r="AI2492" s="59" t="str">
        <f>IF(Table1[[#This Row],[Posting Date]]&lt;&gt;"",Table1[[#This Row],[Posting Date]],"")</f>
        <v/>
      </c>
      <c r="AJ2492" s="46"/>
      <c r="AK2492" s="46" t="str">
        <f>IF(Table1[[#This Row],[Description]]&lt;&gt;"",Table1[[#This Row],[Description]],"")</f>
        <v/>
      </c>
      <c r="AL2492" s="46" t="str">
        <f>IF(Table1[[#This Row],[Posting Date]]&lt;&gt;"",Table1[[#This Row],[Reference Number]],"")</f>
        <v/>
      </c>
      <c r="AM2492" s="46" t="str">
        <f>TRIM(Table1[[#This Row],[Line '#]])</f>
        <v/>
      </c>
      <c r="AN2492" s="46" t="str">
        <f>TRIM(Table1[[#This Row],[Account]])</f>
        <v/>
      </c>
      <c r="AO2492" s="46" t="str">
        <f>IF(Table1[[#This Row],[Posting Date]]&lt;&gt;"",$D$5,"")</f>
        <v/>
      </c>
      <c r="AP2492" s="46" t="str">
        <f>TRIM(Table1[[#This Row],[Departments-Prgrams]])</f>
        <v/>
      </c>
      <c r="AQ2492" s="46" t="str">
        <f>TRIM(Table1[[#This Row],[Grant]])</f>
        <v/>
      </c>
      <c r="AR2492" s="46" t="str">
        <f>TRIM(Table1[[#This Row],[Staff ID]])</f>
        <v/>
      </c>
      <c r="AS2492" s="46" t="str">
        <f>IF(TRIM(Table1[[#This Row],[Budget Code]])=0,"",TRIM(Table1[[#This Row],[Budget Code]]))</f>
        <v/>
      </c>
      <c r="AT2492" s="46" t="str">
        <f>IF(Table1[[#This Row],[Line Description]]&lt;&gt;"",Table1[[#This Row],[Line Description]],"")</f>
        <v/>
      </c>
      <c r="AU2492" s="46" t="str">
        <f>IF(Table1[[#This Row],[Cur_Amount Debit]]&gt;0,ROUND(Table1[[#This Row],[Cur_Amount Debit]],2),"")</f>
        <v/>
      </c>
      <c r="AV2492" s="46" t="str">
        <f>IF(Table1[[#This Row],[Cur_Amount Credit]]&gt;0,ROUND(Table1[[#This Row],[Cur_Amount Credit]],2),"")</f>
        <v/>
      </c>
      <c r="AW2492" s="46" t="str">
        <f>LEFT(Table1[[#This Row],[Cur]],3)</f>
        <v/>
      </c>
      <c r="AX2492" s="59"/>
      <c r="AY2492" s="46"/>
      <c r="AZ2492" s="46" t="str">
        <f>IF(Table1[[#This Row],[Cur]]&lt;&gt;"",IF(Table1[[#This Row],[Cur]]="USD","",ExchangeRate),"")</f>
        <v/>
      </c>
      <c r="BA2492" s="46" t="str">
        <f>IF(Table1[[#This Row],[Grant]]&lt;&gt;"",VLOOKUP(Table1[[#This Row],[Grant]],Grants!B:D,3),"")</f>
        <v/>
      </c>
      <c r="BB2492" s="46" t="str">
        <f>TRIM(Table1[[#This Row],[Vendor ID]])</f>
        <v/>
      </c>
      <c r="BC2492">
        <f>IF(Table1[[#This Row],[Reference Number]]=Q2491,BC2491,BC2491+1)</f>
        <v>2</v>
      </c>
    </row>
    <row r="2493" spans="1:55" ht="11.25" hidden="1" customHeight="1">
      <c r="A2493" s="1"/>
      <c r="B2493" s="88" t="str">
        <f>IF(Table1[[#This Row],[Posting Date]]&lt;&gt;"",IF(Table1[[#This Row],[Reference Number]]=Q2492,B2492+1,1),"")</f>
        <v/>
      </c>
      <c r="C2493" s="61"/>
      <c r="D2493" s="61"/>
      <c r="E2493" s="218"/>
      <c r="F2493" s="143" t="str">
        <f>IFERROR(IF(VLOOKUP(Table1[[#This Row],[Budget Code Description]],Dimentions!$X$6:$AC$132,2,FALSE)="","",VLOOKUP(Table1[[#This Row],[Budget Code Description]],Dimentions!$X$6:$AC$132,2,FALSE)),"")</f>
        <v/>
      </c>
      <c r="G2493" s="143" t="str">
        <f>IFERROR(VLOOKUP(Table1[[#This Row],[Budget Code Description]],Dimentions!$X$6:$AC$132,3,FALSE),"")</f>
        <v/>
      </c>
      <c r="H2493" s="64" t="str">
        <f>IFERROR(VLOOKUP(Table1[[#This Row],[Account]],Dimentions!$S$6:$V$233,2,FALSE),"")</f>
        <v/>
      </c>
      <c r="I2493" s="62">
        <f>_xlfn.NUMBERVALUE(LEFT(Table1[[#This Row],[Account]],1))</f>
        <v>0</v>
      </c>
      <c r="J2493" s="62" t="str">
        <f>IFERROR(VLOOKUP(Table1[[#This Row],[Budget Code Description]],Table6[#All],7,FALSE),"")</f>
        <v/>
      </c>
      <c r="K2493" s="143" t="str">
        <f>IFERROR(VLOOKUP(Table1[[#This Row],[Budget Code Description]],Table6[#All],8,FALSE),"")</f>
        <v/>
      </c>
      <c r="L2493" s="63"/>
      <c r="M2493" s="65" t="str">
        <f>IFERROR(VLOOKUP(Table1[[#This Row],[Staff ID]],Table2[],2,FALSE),"")</f>
        <v/>
      </c>
      <c r="N2493" s="211" t="str">
        <f>IFERROR(IF(VLOOKUP(Table1[[#This Row],[Budget Code Description]],Dimentions!$X$6:$AC$97,4,FALSE)="","",VLOOKUP(Table1[[#This Row],[Budget Code Description]],Dimentions!$X$6:$AC$97,4,FALSE)),"")</f>
        <v/>
      </c>
      <c r="O2493" s="65" t="str">
        <f>IFERROR(VLOOKUP(Table1[[#This Row],[Vendor ID]],Table549[],2,FALSE),"")</f>
        <v/>
      </c>
      <c r="P2493" s="63"/>
      <c r="Q2493" s="143" t="str">
        <f>IF(Table1[[#This Row],[Posting Date]]&lt;&gt;"",$D$9,"")</f>
        <v/>
      </c>
      <c r="R2493" s="159" t="str">
        <f>IF(Table1[[#This Row],[Posting Date]]&lt;&gt;"",$D$10,"")</f>
        <v/>
      </c>
      <c r="S2493" s="66"/>
      <c r="T2493" s="63"/>
      <c r="U2493" s="67"/>
      <c r="V2493" s="67"/>
      <c r="W2493" s="67" t="str">
        <f t="shared" si="39"/>
        <v/>
      </c>
      <c r="X2493" s="161" t="str">
        <f>IF(E2493="","",(IF(Table1[[#This Row],[Cur]]="USD",Table1[[#This Row],[Cur_Amount Debit]],Table1[[#This Row],[Cur_Amount Debit]]/Table1[[#This Row],[Exchange Rate]])))</f>
        <v/>
      </c>
      <c r="Y2493" s="161" t="str">
        <f>IF(E2493="","",(IF(Table1[[#This Row],[Cur]]="USD",Table1[[#This Row],[Cur_Amount Credit]],Table1[[#This Row],[Cur_Amount Credit]]/ExchangeRate)))</f>
        <v/>
      </c>
      <c r="Z2493" s="203" t="str">
        <f>IF(E2493="","",(Table1[[#This Row],[Debit USD]]-Table1[[#This Row],[Credit USD]]))</f>
        <v/>
      </c>
      <c r="AA2493" s="122"/>
      <c r="AB2493" s="1"/>
      <c r="AC2493" s="15"/>
      <c r="AD2493" s="15" t="str">
        <f>IF(AND(OR(Table1[[#This Row],[Account]]="15030",Table1[[#This Row],[Account]]="15035",Table1[[#This Row],[Account]]="20150"),Table1[[#This Row],[Vendor ID]]=""),1,"")</f>
        <v/>
      </c>
      <c r="AE2493" s="15"/>
      <c r="AF2493" s="15"/>
      <c r="AG2493" s="15"/>
      <c r="AH2493" s="46" t="str">
        <f>IF(Table1[[#This Row],[Posting Date]]&lt;&gt;"","GJ-"&amp;CountryID,"")</f>
        <v/>
      </c>
      <c r="AI2493" s="59" t="str">
        <f>IF(Table1[[#This Row],[Posting Date]]&lt;&gt;"",Table1[[#This Row],[Posting Date]],"")</f>
        <v/>
      </c>
      <c r="AJ2493" s="46"/>
      <c r="AK2493" s="46" t="str">
        <f>IF(Table1[[#This Row],[Description]]&lt;&gt;"",Table1[[#This Row],[Description]],"")</f>
        <v/>
      </c>
      <c r="AL2493" s="46" t="str">
        <f>IF(Table1[[#This Row],[Posting Date]]&lt;&gt;"",Table1[[#This Row],[Reference Number]],"")</f>
        <v/>
      </c>
      <c r="AM2493" s="46" t="str">
        <f>TRIM(Table1[[#This Row],[Line '#]])</f>
        <v/>
      </c>
      <c r="AN2493" s="46" t="str">
        <f>TRIM(Table1[[#This Row],[Account]])</f>
        <v/>
      </c>
      <c r="AO2493" s="46" t="str">
        <f>IF(Table1[[#This Row],[Posting Date]]&lt;&gt;"",$D$5,"")</f>
        <v/>
      </c>
      <c r="AP2493" s="46" t="str">
        <f>TRIM(Table1[[#This Row],[Departments-Prgrams]])</f>
        <v/>
      </c>
      <c r="AQ2493" s="46" t="str">
        <f>TRIM(Table1[[#This Row],[Grant]])</f>
        <v/>
      </c>
      <c r="AR2493" s="46" t="str">
        <f>TRIM(Table1[[#This Row],[Staff ID]])</f>
        <v/>
      </c>
      <c r="AS2493" s="46" t="str">
        <f>IF(TRIM(Table1[[#This Row],[Budget Code]])=0,"",TRIM(Table1[[#This Row],[Budget Code]]))</f>
        <v/>
      </c>
      <c r="AT2493" s="46" t="str">
        <f>IF(Table1[[#This Row],[Line Description]]&lt;&gt;"",Table1[[#This Row],[Line Description]],"")</f>
        <v/>
      </c>
      <c r="AU2493" s="46" t="str">
        <f>IF(Table1[[#This Row],[Cur_Amount Debit]]&gt;0,ROUND(Table1[[#This Row],[Cur_Amount Debit]],2),"")</f>
        <v/>
      </c>
      <c r="AV2493" s="46" t="str">
        <f>IF(Table1[[#This Row],[Cur_Amount Credit]]&gt;0,ROUND(Table1[[#This Row],[Cur_Amount Credit]],2),"")</f>
        <v/>
      </c>
      <c r="AW2493" s="46" t="str">
        <f>LEFT(Table1[[#This Row],[Cur]],3)</f>
        <v/>
      </c>
      <c r="AX2493" s="59"/>
      <c r="AY2493" s="46"/>
      <c r="AZ2493" s="46" t="str">
        <f>IF(Table1[[#This Row],[Cur]]&lt;&gt;"",IF(Table1[[#This Row],[Cur]]="USD","",ExchangeRate),"")</f>
        <v/>
      </c>
      <c r="BA2493" s="46" t="str">
        <f>IF(Table1[[#This Row],[Grant]]&lt;&gt;"",VLOOKUP(Table1[[#This Row],[Grant]],Grants!B:D,3),"")</f>
        <v/>
      </c>
      <c r="BB2493" s="46" t="str">
        <f>TRIM(Table1[[#This Row],[Vendor ID]])</f>
        <v/>
      </c>
      <c r="BC2493">
        <f>IF(Table1[[#This Row],[Reference Number]]=Q2492,BC2492,BC2492+1)</f>
        <v>2</v>
      </c>
    </row>
    <row r="2494" spans="1:55" ht="11.25" hidden="1" customHeight="1">
      <c r="A2494" s="1"/>
      <c r="B2494" s="88" t="str">
        <f>IF(Table1[[#This Row],[Posting Date]]&lt;&gt;"",IF(Table1[[#This Row],[Reference Number]]=Q2493,B2493+1,1),"")</f>
        <v/>
      </c>
      <c r="C2494" s="61"/>
      <c r="D2494" s="61"/>
      <c r="E2494" s="218"/>
      <c r="F2494" s="143" t="str">
        <f>IFERROR(IF(VLOOKUP(Table1[[#This Row],[Budget Code Description]],Dimentions!$X$6:$AC$132,2,FALSE)="","",VLOOKUP(Table1[[#This Row],[Budget Code Description]],Dimentions!$X$6:$AC$132,2,FALSE)),"")</f>
        <v/>
      </c>
      <c r="G2494" s="143" t="str">
        <f>IFERROR(VLOOKUP(Table1[[#This Row],[Budget Code Description]],Dimentions!$X$6:$AC$132,3,FALSE),"")</f>
        <v/>
      </c>
      <c r="H2494" s="64" t="str">
        <f>IFERROR(VLOOKUP(Table1[[#This Row],[Account]],Dimentions!$S$6:$V$233,2,FALSE),"")</f>
        <v/>
      </c>
      <c r="I2494" s="62">
        <f>_xlfn.NUMBERVALUE(LEFT(Table1[[#This Row],[Account]],1))</f>
        <v>0</v>
      </c>
      <c r="J2494" s="62" t="str">
        <f>IFERROR(VLOOKUP(Table1[[#This Row],[Budget Code Description]],Table6[#All],7,FALSE),"")</f>
        <v/>
      </c>
      <c r="K2494" s="143" t="str">
        <f>IFERROR(VLOOKUP(Table1[[#This Row],[Budget Code Description]],Table6[#All],8,FALSE),"")</f>
        <v/>
      </c>
      <c r="L2494" s="63"/>
      <c r="M2494" s="65" t="str">
        <f>IFERROR(VLOOKUP(Table1[[#This Row],[Staff ID]],Table2[],2,FALSE),"")</f>
        <v/>
      </c>
      <c r="N2494" s="211" t="str">
        <f>IFERROR(IF(VLOOKUP(Table1[[#This Row],[Budget Code Description]],Dimentions!$X$6:$AC$97,4,FALSE)="","",VLOOKUP(Table1[[#This Row],[Budget Code Description]],Dimentions!$X$6:$AC$97,4,FALSE)),"")</f>
        <v/>
      </c>
      <c r="O2494" s="65" t="str">
        <f>IFERROR(VLOOKUP(Table1[[#This Row],[Vendor ID]],Table549[],2,FALSE),"")</f>
        <v/>
      </c>
      <c r="P2494" s="63"/>
      <c r="Q2494" s="143" t="str">
        <f>IF(Table1[[#This Row],[Posting Date]]&lt;&gt;"",$D$9,"")</f>
        <v/>
      </c>
      <c r="R2494" s="159" t="str">
        <f>IF(Table1[[#This Row],[Posting Date]]&lt;&gt;"",$D$10,"")</f>
        <v/>
      </c>
      <c r="S2494" s="66"/>
      <c r="T2494" s="63"/>
      <c r="U2494" s="67"/>
      <c r="V2494" s="67"/>
      <c r="W2494" s="67" t="str">
        <f t="shared" si="39"/>
        <v/>
      </c>
      <c r="X2494" s="161" t="str">
        <f>IF(E2494="","",(IF(Table1[[#This Row],[Cur]]="USD",Table1[[#This Row],[Cur_Amount Debit]],Table1[[#This Row],[Cur_Amount Debit]]/Table1[[#This Row],[Exchange Rate]])))</f>
        <v/>
      </c>
      <c r="Y2494" s="161" t="str">
        <f>IF(E2494="","",(IF(Table1[[#This Row],[Cur]]="USD",Table1[[#This Row],[Cur_Amount Credit]],Table1[[#This Row],[Cur_Amount Credit]]/ExchangeRate)))</f>
        <v/>
      </c>
      <c r="Z2494" s="203" t="str">
        <f>IF(E2494="","",(Table1[[#This Row],[Debit USD]]-Table1[[#This Row],[Credit USD]]))</f>
        <v/>
      </c>
      <c r="AA2494" s="122"/>
      <c r="AB2494" s="1"/>
      <c r="AC2494" s="15"/>
      <c r="AD2494" s="15" t="str">
        <f>IF(AND(OR(Table1[[#This Row],[Account]]="15030",Table1[[#This Row],[Account]]="15035",Table1[[#This Row],[Account]]="20150"),Table1[[#This Row],[Vendor ID]]=""),1,"")</f>
        <v/>
      </c>
      <c r="AE2494" s="15"/>
      <c r="AF2494" s="15"/>
      <c r="AG2494" s="15"/>
      <c r="AH2494" s="46" t="str">
        <f>IF(Table1[[#This Row],[Posting Date]]&lt;&gt;"","GJ-"&amp;CountryID,"")</f>
        <v/>
      </c>
      <c r="AI2494" s="59" t="str">
        <f>IF(Table1[[#This Row],[Posting Date]]&lt;&gt;"",Table1[[#This Row],[Posting Date]],"")</f>
        <v/>
      </c>
      <c r="AJ2494" s="46"/>
      <c r="AK2494" s="46" t="str">
        <f>IF(Table1[[#This Row],[Description]]&lt;&gt;"",Table1[[#This Row],[Description]],"")</f>
        <v/>
      </c>
      <c r="AL2494" s="46" t="str">
        <f>IF(Table1[[#This Row],[Posting Date]]&lt;&gt;"",Table1[[#This Row],[Reference Number]],"")</f>
        <v/>
      </c>
      <c r="AM2494" s="46" t="str">
        <f>TRIM(Table1[[#This Row],[Line '#]])</f>
        <v/>
      </c>
      <c r="AN2494" s="46" t="str">
        <f>TRIM(Table1[[#This Row],[Account]])</f>
        <v/>
      </c>
      <c r="AO2494" s="46" t="str">
        <f>IF(Table1[[#This Row],[Posting Date]]&lt;&gt;"",$D$5,"")</f>
        <v/>
      </c>
      <c r="AP2494" s="46" t="str">
        <f>TRIM(Table1[[#This Row],[Departments-Prgrams]])</f>
        <v/>
      </c>
      <c r="AQ2494" s="46" t="str">
        <f>TRIM(Table1[[#This Row],[Grant]])</f>
        <v/>
      </c>
      <c r="AR2494" s="46" t="str">
        <f>TRIM(Table1[[#This Row],[Staff ID]])</f>
        <v/>
      </c>
      <c r="AS2494" s="46" t="str">
        <f>IF(TRIM(Table1[[#This Row],[Budget Code]])=0,"",TRIM(Table1[[#This Row],[Budget Code]]))</f>
        <v/>
      </c>
      <c r="AT2494" s="46" t="str">
        <f>IF(Table1[[#This Row],[Line Description]]&lt;&gt;"",Table1[[#This Row],[Line Description]],"")</f>
        <v/>
      </c>
      <c r="AU2494" s="46" t="str">
        <f>IF(Table1[[#This Row],[Cur_Amount Debit]]&gt;0,ROUND(Table1[[#This Row],[Cur_Amount Debit]],2),"")</f>
        <v/>
      </c>
      <c r="AV2494" s="46" t="str">
        <f>IF(Table1[[#This Row],[Cur_Amount Credit]]&gt;0,ROUND(Table1[[#This Row],[Cur_Amount Credit]],2),"")</f>
        <v/>
      </c>
      <c r="AW2494" s="46" t="str">
        <f>LEFT(Table1[[#This Row],[Cur]],3)</f>
        <v/>
      </c>
      <c r="AX2494" s="59"/>
      <c r="AY2494" s="46"/>
      <c r="AZ2494" s="46" t="str">
        <f>IF(Table1[[#This Row],[Cur]]&lt;&gt;"",IF(Table1[[#This Row],[Cur]]="USD","",ExchangeRate),"")</f>
        <v/>
      </c>
      <c r="BA2494" s="46" t="str">
        <f>IF(Table1[[#This Row],[Grant]]&lt;&gt;"",VLOOKUP(Table1[[#This Row],[Grant]],Grants!B:D,3),"")</f>
        <v/>
      </c>
      <c r="BB2494" s="46" t="str">
        <f>TRIM(Table1[[#This Row],[Vendor ID]])</f>
        <v/>
      </c>
      <c r="BC2494">
        <f>IF(Table1[[#This Row],[Reference Number]]=Q2493,BC2493,BC2493+1)</f>
        <v>2</v>
      </c>
    </row>
    <row r="2495" spans="1:55" ht="11.25" hidden="1" customHeight="1">
      <c r="A2495" s="1"/>
      <c r="B2495" s="88" t="str">
        <f>IF(Table1[[#This Row],[Posting Date]]&lt;&gt;"",IF(Table1[[#This Row],[Reference Number]]=Q2494,B2494+1,1),"")</f>
        <v/>
      </c>
      <c r="C2495" s="61"/>
      <c r="D2495" s="61"/>
      <c r="E2495" s="218"/>
      <c r="F2495" s="143" t="str">
        <f>IFERROR(IF(VLOOKUP(Table1[[#This Row],[Budget Code Description]],Dimentions!$X$6:$AC$132,2,FALSE)="","",VLOOKUP(Table1[[#This Row],[Budget Code Description]],Dimentions!$X$6:$AC$132,2,FALSE)),"")</f>
        <v/>
      </c>
      <c r="G2495" s="143" t="str">
        <f>IFERROR(VLOOKUP(Table1[[#This Row],[Budget Code Description]],Dimentions!$X$6:$AC$132,3,FALSE),"")</f>
        <v/>
      </c>
      <c r="H2495" s="64" t="str">
        <f>IFERROR(VLOOKUP(Table1[[#This Row],[Account]],Dimentions!$S$6:$V$233,2,FALSE),"")</f>
        <v/>
      </c>
      <c r="I2495" s="62">
        <f>_xlfn.NUMBERVALUE(LEFT(Table1[[#This Row],[Account]],1))</f>
        <v>0</v>
      </c>
      <c r="J2495" s="62" t="str">
        <f>IFERROR(VLOOKUP(Table1[[#This Row],[Budget Code Description]],Table6[#All],7,FALSE),"")</f>
        <v/>
      </c>
      <c r="K2495" s="143" t="str">
        <f>IFERROR(VLOOKUP(Table1[[#This Row],[Budget Code Description]],Table6[#All],8,FALSE),"")</f>
        <v/>
      </c>
      <c r="L2495" s="63"/>
      <c r="M2495" s="65" t="str">
        <f>IFERROR(VLOOKUP(Table1[[#This Row],[Staff ID]],Table2[],2,FALSE),"")</f>
        <v/>
      </c>
      <c r="N2495" s="211" t="str">
        <f>IFERROR(IF(VLOOKUP(Table1[[#This Row],[Budget Code Description]],Dimentions!$X$6:$AC$97,4,FALSE)="","",VLOOKUP(Table1[[#This Row],[Budget Code Description]],Dimentions!$X$6:$AC$97,4,FALSE)),"")</f>
        <v/>
      </c>
      <c r="O2495" s="65" t="str">
        <f>IFERROR(VLOOKUP(Table1[[#This Row],[Vendor ID]],Table549[],2,FALSE),"")</f>
        <v/>
      </c>
      <c r="P2495" s="63"/>
      <c r="Q2495" s="143" t="str">
        <f>IF(Table1[[#This Row],[Posting Date]]&lt;&gt;"",$D$9,"")</f>
        <v/>
      </c>
      <c r="R2495" s="159" t="str">
        <f>IF(Table1[[#This Row],[Posting Date]]&lt;&gt;"",$D$10,"")</f>
        <v/>
      </c>
      <c r="S2495" s="66"/>
      <c r="T2495" s="63"/>
      <c r="U2495" s="67"/>
      <c r="V2495" s="67"/>
      <c r="W2495" s="67" t="str">
        <f t="shared" si="39"/>
        <v/>
      </c>
      <c r="X2495" s="161" t="str">
        <f>IF(E2495="","",(IF(Table1[[#This Row],[Cur]]="USD",Table1[[#This Row],[Cur_Amount Debit]],Table1[[#This Row],[Cur_Amount Debit]]/Table1[[#This Row],[Exchange Rate]])))</f>
        <v/>
      </c>
      <c r="Y2495" s="161" t="str">
        <f>IF(E2495="","",(IF(Table1[[#This Row],[Cur]]="USD",Table1[[#This Row],[Cur_Amount Credit]],Table1[[#This Row],[Cur_Amount Credit]]/ExchangeRate)))</f>
        <v/>
      </c>
      <c r="Z2495" s="203" t="str">
        <f>IF(E2495="","",(Table1[[#This Row],[Debit USD]]-Table1[[#This Row],[Credit USD]]))</f>
        <v/>
      </c>
      <c r="AA2495" s="122"/>
      <c r="AB2495" s="1"/>
      <c r="AC2495" s="15"/>
      <c r="AD2495" s="15" t="str">
        <f>IF(AND(OR(Table1[[#This Row],[Account]]="15030",Table1[[#This Row],[Account]]="15035",Table1[[#This Row],[Account]]="20150"),Table1[[#This Row],[Vendor ID]]=""),1,"")</f>
        <v/>
      </c>
      <c r="AE2495" s="15"/>
      <c r="AF2495" s="15"/>
      <c r="AG2495" s="15"/>
      <c r="AH2495" s="46" t="str">
        <f>IF(Table1[[#This Row],[Posting Date]]&lt;&gt;"","GJ-"&amp;CountryID,"")</f>
        <v/>
      </c>
      <c r="AI2495" s="59" t="str">
        <f>IF(Table1[[#This Row],[Posting Date]]&lt;&gt;"",Table1[[#This Row],[Posting Date]],"")</f>
        <v/>
      </c>
      <c r="AJ2495" s="46"/>
      <c r="AK2495" s="46" t="str">
        <f>IF(Table1[[#This Row],[Description]]&lt;&gt;"",Table1[[#This Row],[Description]],"")</f>
        <v/>
      </c>
      <c r="AL2495" s="46" t="str">
        <f>IF(Table1[[#This Row],[Posting Date]]&lt;&gt;"",Table1[[#This Row],[Reference Number]],"")</f>
        <v/>
      </c>
      <c r="AM2495" s="46" t="str">
        <f>TRIM(Table1[[#This Row],[Line '#]])</f>
        <v/>
      </c>
      <c r="AN2495" s="46" t="str">
        <f>TRIM(Table1[[#This Row],[Account]])</f>
        <v/>
      </c>
      <c r="AO2495" s="46" t="str">
        <f>IF(Table1[[#This Row],[Posting Date]]&lt;&gt;"",$D$5,"")</f>
        <v/>
      </c>
      <c r="AP2495" s="46" t="str">
        <f>TRIM(Table1[[#This Row],[Departments-Prgrams]])</f>
        <v/>
      </c>
      <c r="AQ2495" s="46" t="str">
        <f>TRIM(Table1[[#This Row],[Grant]])</f>
        <v/>
      </c>
      <c r="AR2495" s="46" t="str">
        <f>TRIM(Table1[[#This Row],[Staff ID]])</f>
        <v/>
      </c>
      <c r="AS2495" s="46" t="str">
        <f>IF(TRIM(Table1[[#This Row],[Budget Code]])=0,"",TRIM(Table1[[#This Row],[Budget Code]]))</f>
        <v/>
      </c>
      <c r="AT2495" s="46" t="str">
        <f>IF(Table1[[#This Row],[Line Description]]&lt;&gt;"",Table1[[#This Row],[Line Description]],"")</f>
        <v/>
      </c>
      <c r="AU2495" s="46" t="str">
        <f>IF(Table1[[#This Row],[Cur_Amount Debit]]&gt;0,ROUND(Table1[[#This Row],[Cur_Amount Debit]],2),"")</f>
        <v/>
      </c>
      <c r="AV2495" s="46" t="str">
        <f>IF(Table1[[#This Row],[Cur_Amount Credit]]&gt;0,ROUND(Table1[[#This Row],[Cur_Amount Credit]],2),"")</f>
        <v/>
      </c>
      <c r="AW2495" s="46" t="str">
        <f>LEFT(Table1[[#This Row],[Cur]],3)</f>
        <v/>
      </c>
      <c r="AX2495" s="59"/>
      <c r="AY2495" s="46"/>
      <c r="AZ2495" s="46" t="str">
        <f>IF(Table1[[#This Row],[Cur]]&lt;&gt;"",IF(Table1[[#This Row],[Cur]]="USD","",ExchangeRate),"")</f>
        <v/>
      </c>
      <c r="BA2495" s="46" t="str">
        <f>IF(Table1[[#This Row],[Grant]]&lt;&gt;"",VLOOKUP(Table1[[#This Row],[Grant]],Grants!B:D,3),"")</f>
        <v/>
      </c>
      <c r="BB2495" s="46" t="str">
        <f>TRIM(Table1[[#This Row],[Vendor ID]])</f>
        <v/>
      </c>
      <c r="BC2495">
        <f>IF(Table1[[#This Row],[Reference Number]]=Q2494,BC2494,BC2494+1)</f>
        <v>2</v>
      </c>
    </row>
    <row r="2496" spans="1:55" ht="11.25" hidden="1" customHeight="1">
      <c r="A2496" s="1"/>
      <c r="B2496" s="88" t="str">
        <f>IF(Table1[[#This Row],[Posting Date]]&lt;&gt;"",IF(Table1[[#This Row],[Reference Number]]=Q2495,B2495+1,1),"")</f>
        <v/>
      </c>
      <c r="C2496" s="61"/>
      <c r="D2496" s="61"/>
      <c r="E2496" s="218"/>
      <c r="F2496" s="143" t="str">
        <f>IFERROR(IF(VLOOKUP(Table1[[#This Row],[Budget Code Description]],Dimentions!$X$6:$AC$132,2,FALSE)="","",VLOOKUP(Table1[[#This Row],[Budget Code Description]],Dimentions!$X$6:$AC$132,2,FALSE)),"")</f>
        <v/>
      </c>
      <c r="G2496" s="143" t="str">
        <f>IFERROR(VLOOKUP(Table1[[#This Row],[Budget Code Description]],Dimentions!$X$6:$AC$132,3,FALSE),"")</f>
        <v/>
      </c>
      <c r="H2496" s="64" t="str">
        <f>IFERROR(VLOOKUP(Table1[[#This Row],[Account]],Dimentions!$S$6:$V$233,2,FALSE),"")</f>
        <v/>
      </c>
      <c r="I2496" s="62">
        <f>_xlfn.NUMBERVALUE(LEFT(Table1[[#This Row],[Account]],1))</f>
        <v>0</v>
      </c>
      <c r="J2496" s="62" t="str">
        <f>IFERROR(VLOOKUP(Table1[[#This Row],[Budget Code Description]],Table6[#All],7,FALSE),"")</f>
        <v/>
      </c>
      <c r="K2496" s="143" t="str">
        <f>IFERROR(VLOOKUP(Table1[[#This Row],[Budget Code Description]],Table6[#All],8,FALSE),"")</f>
        <v/>
      </c>
      <c r="L2496" s="63"/>
      <c r="M2496" s="65" t="str">
        <f>IFERROR(VLOOKUP(Table1[[#This Row],[Staff ID]],Table2[],2,FALSE),"")</f>
        <v/>
      </c>
      <c r="N2496" s="211" t="str">
        <f>IFERROR(IF(VLOOKUP(Table1[[#This Row],[Budget Code Description]],Dimentions!$X$6:$AC$97,4,FALSE)="","",VLOOKUP(Table1[[#This Row],[Budget Code Description]],Dimentions!$X$6:$AC$97,4,FALSE)),"")</f>
        <v/>
      </c>
      <c r="O2496" s="65" t="str">
        <f>IFERROR(VLOOKUP(Table1[[#This Row],[Vendor ID]],Table549[],2,FALSE),"")</f>
        <v/>
      </c>
      <c r="P2496" s="63"/>
      <c r="Q2496" s="143" t="str">
        <f>IF(Table1[[#This Row],[Posting Date]]&lt;&gt;"",$D$9,"")</f>
        <v/>
      </c>
      <c r="R2496" s="159" t="str">
        <f>IF(Table1[[#This Row],[Posting Date]]&lt;&gt;"",$D$10,"")</f>
        <v/>
      </c>
      <c r="S2496" s="66"/>
      <c r="T2496" s="63"/>
      <c r="U2496" s="67"/>
      <c r="V2496" s="67"/>
      <c r="W2496" s="67" t="str">
        <f t="shared" si="39"/>
        <v/>
      </c>
      <c r="X2496" s="161" t="str">
        <f>IF(E2496="","",(IF(Table1[[#This Row],[Cur]]="USD",Table1[[#This Row],[Cur_Amount Debit]],Table1[[#This Row],[Cur_Amount Debit]]/Table1[[#This Row],[Exchange Rate]])))</f>
        <v/>
      </c>
      <c r="Y2496" s="161" t="str">
        <f>IF(E2496="","",(IF(Table1[[#This Row],[Cur]]="USD",Table1[[#This Row],[Cur_Amount Credit]],Table1[[#This Row],[Cur_Amount Credit]]/ExchangeRate)))</f>
        <v/>
      </c>
      <c r="Z2496" s="203" t="str">
        <f>IF(E2496="","",(Table1[[#This Row],[Debit USD]]-Table1[[#This Row],[Credit USD]]))</f>
        <v/>
      </c>
      <c r="AA2496" s="122"/>
      <c r="AB2496" s="1"/>
      <c r="AC2496" s="15"/>
      <c r="AD2496" s="15" t="str">
        <f>IF(AND(OR(Table1[[#This Row],[Account]]="15030",Table1[[#This Row],[Account]]="15035",Table1[[#This Row],[Account]]="20150"),Table1[[#This Row],[Vendor ID]]=""),1,"")</f>
        <v/>
      </c>
      <c r="AE2496" s="15"/>
      <c r="AF2496" s="15"/>
      <c r="AG2496" s="15"/>
      <c r="AH2496" s="46" t="str">
        <f>IF(Table1[[#This Row],[Posting Date]]&lt;&gt;"","GJ-"&amp;CountryID,"")</f>
        <v/>
      </c>
      <c r="AI2496" s="59" t="str">
        <f>IF(Table1[[#This Row],[Posting Date]]&lt;&gt;"",Table1[[#This Row],[Posting Date]],"")</f>
        <v/>
      </c>
      <c r="AJ2496" s="46"/>
      <c r="AK2496" s="46" t="str">
        <f>IF(Table1[[#This Row],[Description]]&lt;&gt;"",Table1[[#This Row],[Description]],"")</f>
        <v/>
      </c>
      <c r="AL2496" s="46" t="str">
        <f>IF(Table1[[#This Row],[Posting Date]]&lt;&gt;"",Table1[[#This Row],[Reference Number]],"")</f>
        <v/>
      </c>
      <c r="AM2496" s="46" t="str">
        <f>TRIM(Table1[[#This Row],[Line '#]])</f>
        <v/>
      </c>
      <c r="AN2496" s="46" t="str">
        <f>TRIM(Table1[[#This Row],[Account]])</f>
        <v/>
      </c>
      <c r="AO2496" s="46" t="str">
        <f>IF(Table1[[#This Row],[Posting Date]]&lt;&gt;"",$D$5,"")</f>
        <v/>
      </c>
      <c r="AP2496" s="46" t="str">
        <f>TRIM(Table1[[#This Row],[Departments-Prgrams]])</f>
        <v/>
      </c>
      <c r="AQ2496" s="46" t="str">
        <f>TRIM(Table1[[#This Row],[Grant]])</f>
        <v/>
      </c>
      <c r="AR2496" s="46" t="str">
        <f>TRIM(Table1[[#This Row],[Staff ID]])</f>
        <v/>
      </c>
      <c r="AS2496" s="46" t="str">
        <f>IF(TRIM(Table1[[#This Row],[Budget Code]])=0,"",TRIM(Table1[[#This Row],[Budget Code]]))</f>
        <v/>
      </c>
      <c r="AT2496" s="46" t="str">
        <f>IF(Table1[[#This Row],[Line Description]]&lt;&gt;"",Table1[[#This Row],[Line Description]],"")</f>
        <v/>
      </c>
      <c r="AU2496" s="46" t="str">
        <f>IF(Table1[[#This Row],[Cur_Amount Debit]]&gt;0,ROUND(Table1[[#This Row],[Cur_Amount Debit]],2),"")</f>
        <v/>
      </c>
      <c r="AV2496" s="46" t="str">
        <f>IF(Table1[[#This Row],[Cur_Amount Credit]]&gt;0,ROUND(Table1[[#This Row],[Cur_Amount Credit]],2),"")</f>
        <v/>
      </c>
      <c r="AW2496" s="46" t="str">
        <f>LEFT(Table1[[#This Row],[Cur]],3)</f>
        <v/>
      </c>
      <c r="AX2496" s="59"/>
      <c r="AY2496" s="46"/>
      <c r="AZ2496" s="46" t="str">
        <f>IF(Table1[[#This Row],[Cur]]&lt;&gt;"",IF(Table1[[#This Row],[Cur]]="USD","",ExchangeRate),"")</f>
        <v/>
      </c>
      <c r="BA2496" s="46" t="str">
        <f>IF(Table1[[#This Row],[Grant]]&lt;&gt;"",VLOOKUP(Table1[[#This Row],[Grant]],Grants!B:D,3),"")</f>
        <v/>
      </c>
      <c r="BB2496" s="46" t="str">
        <f>TRIM(Table1[[#This Row],[Vendor ID]])</f>
        <v/>
      </c>
      <c r="BC2496">
        <f>IF(Table1[[#This Row],[Reference Number]]=Q2495,BC2495,BC2495+1)</f>
        <v>2</v>
      </c>
    </row>
    <row r="2497" spans="1:55" ht="11.25" hidden="1" customHeight="1">
      <c r="A2497" s="1"/>
      <c r="B2497" s="88" t="str">
        <f>IF(Table1[[#This Row],[Posting Date]]&lt;&gt;"",IF(Table1[[#This Row],[Reference Number]]=Q2496,B2496+1,1),"")</f>
        <v/>
      </c>
      <c r="C2497" s="61"/>
      <c r="D2497" s="61"/>
      <c r="E2497" s="218"/>
      <c r="F2497" s="143" t="str">
        <f>IFERROR(IF(VLOOKUP(Table1[[#This Row],[Budget Code Description]],Dimentions!$X$6:$AC$132,2,FALSE)="","",VLOOKUP(Table1[[#This Row],[Budget Code Description]],Dimentions!$X$6:$AC$132,2,FALSE)),"")</f>
        <v/>
      </c>
      <c r="G2497" s="143" t="str">
        <f>IFERROR(VLOOKUP(Table1[[#This Row],[Budget Code Description]],Dimentions!$X$6:$AC$132,3,FALSE),"")</f>
        <v/>
      </c>
      <c r="H2497" s="64" t="str">
        <f>IFERROR(VLOOKUP(Table1[[#This Row],[Account]],Dimentions!$S$6:$V$233,2,FALSE),"")</f>
        <v/>
      </c>
      <c r="I2497" s="62">
        <f>_xlfn.NUMBERVALUE(LEFT(Table1[[#This Row],[Account]],1))</f>
        <v>0</v>
      </c>
      <c r="J2497" s="62" t="str">
        <f>IFERROR(VLOOKUP(Table1[[#This Row],[Budget Code Description]],Table6[#All],7,FALSE),"")</f>
        <v/>
      </c>
      <c r="K2497" s="143" t="str">
        <f>IFERROR(VLOOKUP(Table1[[#This Row],[Budget Code Description]],Table6[#All],8,FALSE),"")</f>
        <v/>
      </c>
      <c r="L2497" s="63"/>
      <c r="M2497" s="65" t="str">
        <f>IFERROR(VLOOKUP(Table1[[#This Row],[Staff ID]],Table2[],2,FALSE),"")</f>
        <v/>
      </c>
      <c r="N2497" s="211" t="str">
        <f>IFERROR(IF(VLOOKUP(Table1[[#This Row],[Budget Code Description]],Dimentions!$X$6:$AC$97,4,FALSE)="","",VLOOKUP(Table1[[#This Row],[Budget Code Description]],Dimentions!$X$6:$AC$97,4,FALSE)),"")</f>
        <v/>
      </c>
      <c r="O2497" s="65" t="str">
        <f>IFERROR(VLOOKUP(Table1[[#This Row],[Vendor ID]],Table549[],2,FALSE),"")</f>
        <v/>
      </c>
      <c r="P2497" s="63"/>
      <c r="Q2497" s="143" t="str">
        <f>IF(Table1[[#This Row],[Posting Date]]&lt;&gt;"",$D$9,"")</f>
        <v/>
      </c>
      <c r="R2497" s="159" t="str">
        <f>IF(Table1[[#This Row],[Posting Date]]&lt;&gt;"",$D$10,"")</f>
        <v/>
      </c>
      <c r="S2497" s="66"/>
      <c r="T2497" s="63"/>
      <c r="U2497" s="67"/>
      <c r="V2497" s="67"/>
      <c r="W2497" s="67" t="str">
        <f t="shared" si="39"/>
        <v/>
      </c>
      <c r="X2497" s="161" t="str">
        <f>IF(E2497="","",(IF(Table1[[#This Row],[Cur]]="USD",Table1[[#This Row],[Cur_Amount Debit]],Table1[[#This Row],[Cur_Amount Debit]]/Table1[[#This Row],[Exchange Rate]])))</f>
        <v/>
      </c>
      <c r="Y2497" s="161" t="str">
        <f>IF(E2497="","",(IF(Table1[[#This Row],[Cur]]="USD",Table1[[#This Row],[Cur_Amount Credit]],Table1[[#This Row],[Cur_Amount Credit]]/ExchangeRate)))</f>
        <v/>
      </c>
      <c r="Z2497" s="203" t="str">
        <f>IF(E2497="","",(Table1[[#This Row],[Debit USD]]-Table1[[#This Row],[Credit USD]]))</f>
        <v/>
      </c>
      <c r="AA2497" s="122"/>
      <c r="AB2497" s="1"/>
      <c r="AC2497" s="15"/>
      <c r="AD2497" s="15" t="str">
        <f>IF(AND(OR(Table1[[#This Row],[Account]]="15030",Table1[[#This Row],[Account]]="15035",Table1[[#This Row],[Account]]="20150"),Table1[[#This Row],[Vendor ID]]=""),1,"")</f>
        <v/>
      </c>
      <c r="AE2497" s="15"/>
      <c r="AF2497" s="15"/>
      <c r="AG2497" s="15"/>
      <c r="AH2497" s="46" t="str">
        <f>IF(Table1[[#This Row],[Posting Date]]&lt;&gt;"","GJ-"&amp;CountryID,"")</f>
        <v/>
      </c>
      <c r="AI2497" s="59" t="str">
        <f>IF(Table1[[#This Row],[Posting Date]]&lt;&gt;"",Table1[[#This Row],[Posting Date]],"")</f>
        <v/>
      </c>
      <c r="AJ2497" s="46"/>
      <c r="AK2497" s="46" t="str">
        <f>IF(Table1[[#This Row],[Description]]&lt;&gt;"",Table1[[#This Row],[Description]],"")</f>
        <v/>
      </c>
      <c r="AL2497" s="46" t="str">
        <f>IF(Table1[[#This Row],[Posting Date]]&lt;&gt;"",Table1[[#This Row],[Reference Number]],"")</f>
        <v/>
      </c>
      <c r="AM2497" s="46" t="str">
        <f>TRIM(Table1[[#This Row],[Line '#]])</f>
        <v/>
      </c>
      <c r="AN2497" s="46" t="str">
        <f>TRIM(Table1[[#This Row],[Account]])</f>
        <v/>
      </c>
      <c r="AO2497" s="46" t="str">
        <f>IF(Table1[[#This Row],[Posting Date]]&lt;&gt;"",$D$5,"")</f>
        <v/>
      </c>
      <c r="AP2497" s="46" t="str">
        <f>TRIM(Table1[[#This Row],[Departments-Prgrams]])</f>
        <v/>
      </c>
      <c r="AQ2497" s="46" t="str">
        <f>TRIM(Table1[[#This Row],[Grant]])</f>
        <v/>
      </c>
      <c r="AR2497" s="46" t="str">
        <f>TRIM(Table1[[#This Row],[Staff ID]])</f>
        <v/>
      </c>
      <c r="AS2497" s="46" t="str">
        <f>IF(TRIM(Table1[[#This Row],[Budget Code]])=0,"",TRIM(Table1[[#This Row],[Budget Code]]))</f>
        <v/>
      </c>
      <c r="AT2497" s="46" t="str">
        <f>IF(Table1[[#This Row],[Line Description]]&lt;&gt;"",Table1[[#This Row],[Line Description]],"")</f>
        <v/>
      </c>
      <c r="AU2497" s="46" t="str">
        <f>IF(Table1[[#This Row],[Cur_Amount Debit]]&gt;0,ROUND(Table1[[#This Row],[Cur_Amount Debit]],2),"")</f>
        <v/>
      </c>
      <c r="AV2497" s="46" t="str">
        <f>IF(Table1[[#This Row],[Cur_Amount Credit]]&gt;0,ROUND(Table1[[#This Row],[Cur_Amount Credit]],2),"")</f>
        <v/>
      </c>
      <c r="AW2497" s="46" t="str">
        <f>LEFT(Table1[[#This Row],[Cur]],3)</f>
        <v/>
      </c>
      <c r="AX2497" s="59"/>
      <c r="AY2497" s="46"/>
      <c r="AZ2497" s="46" t="str">
        <f>IF(Table1[[#This Row],[Cur]]&lt;&gt;"",IF(Table1[[#This Row],[Cur]]="USD","",ExchangeRate),"")</f>
        <v/>
      </c>
      <c r="BA2497" s="46" t="str">
        <f>IF(Table1[[#This Row],[Grant]]&lt;&gt;"",VLOOKUP(Table1[[#This Row],[Grant]],Grants!B:D,3),"")</f>
        <v/>
      </c>
      <c r="BB2497" s="46" t="str">
        <f>TRIM(Table1[[#This Row],[Vendor ID]])</f>
        <v/>
      </c>
      <c r="BC2497">
        <f>IF(Table1[[#This Row],[Reference Number]]=Q2496,BC2496,BC2496+1)</f>
        <v>2</v>
      </c>
    </row>
    <row r="2498" spans="1:55" ht="11.25" hidden="1" customHeight="1">
      <c r="A2498" s="1"/>
      <c r="B2498" s="88" t="str">
        <f>IF(Table1[[#This Row],[Posting Date]]&lt;&gt;"",IF(Table1[[#This Row],[Reference Number]]=Q2497,B2497+1,1),"")</f>
        <v/>
      </c>
      <c r="C2498" s="61"/>
      <c r="D2498" s="61"/>
      <c r="E2498" s="218"/>
      <c r="F2498" s="143" t="str">
        <f>IFERROR(IF(VLOOKUP(Table1[[#This Row],[Budget Code Description]],Dimentions!$X$6:$AC$132,2,FALSE)="","",VLOOKUP(Table1[[#This Row],[Budget Code Description]],Dimentions!$X$6:$AC$132,2,FALSE)),"")</f>
        <v/>
      </c>
      <c r="G2498" s="143" t="str">
        <f>IFERROR(VLOOKUP(Table1[[#This Row],[Budget Code Description]],Dimentions!$X$6:$AC$132,3,FALSE),"")</f>
        <v/>
      </c>
      <c r="H2498" s="64" t="str">
        <f>IFERROR(VLOOKUP(Table1[[#This Row],[Account]],Dimentions!$S$6:$V$233,2,FALSE),"")</f>
        <v/>
      </c>
      <c r="I2498" s="62">
        <f>_xlfn.NUMBERVALUE(LEFT(Table1[[#This Row],[Account]],1))</f>
        <v>0</v>
      </c>
      <c r="J2498" s="62" t="str">
        <f>IFERROR(VLOOKUP(Table1[[#This Row],[Budget Code Description]],Table6[#All],7,FALSE),"")</f>
        <v/>
      </c>
      <c r="K2498" s="143" t="str">
        <f>IFERROR(VLOOKUP(Table1[[#This Row],[Budget Code Description]],Table6[#All],8,FALSE),"")</f>
        <v/>
      </c>
      <c r="L2498" s="63"/>
      <c r="M2498" s="65" t="str">
        <f>IFERROR(VLOOKUP(Table1[[#This Row],[Staff ID]],Table2[],2,FALSE),"")</f>
        <v/>
      </c>
      <c r="N2498" s="211" t="str">
        <f>IFERROR(IF(VLOOKUP(Table1[[#This Row],[Budget Code Description]],Dimentions!$X$6:$AC$97,4,FALSE)="","",VLOOKUP(Table1[[#This Row],[Budget Code Description]],Dimentions!$X$6:$AC$97,4,FALSE)),"")</f>
        <v/>
      </c>
      <c r="O2498" s="65" t="str">
        <f>IFERROR(VLOOKUP(Table1[[#This Row],[Vendor ID]],Table549[],2,FALSE),"")</f>
        <v/>
      </c>
      <c r="P2498" s="63"/>
      <c r="Q2498" s="143" t="str">
        <f>IF(Table1[[#This Row],[Posting Date]]&lt;&gt;"",$D$9,"")</f>
        <v/>
      </c>
      <c r="R2498" s="159" t="str">
        <f>IF(Table1[[#This Row],[Posting Date]]&lt;&gt;"",$D$10,"")</f>
        <v/>
      </c>
      <c r="S2498" s="66"/>
      <c r="T2498" s="63"/>
      <c r="U2498" s="67"/>
      <c r="V2498" s="67"/>
      <c r="W2498" s="67" t="str">
        <f t="shared" si="39"/>
        <v/>
      </c>
      <c r="X2498" s="161" t="str">
        <f>IF(E2498="","",(IF(Table1[[#This Row],[Cur]]="USD",Table1[[#This Row],[Cur_Amount Debit]],Table1[[#This Row],[Cur_Amount Debit]]/Table1[[#This Row],[Exchange Rate]])))</f>
        <v/>
      </c>
      <c r="Y2498" s="161" t="str">
        <f>IF(E2498="","",(IF(Table1[[#This Row],[Cur]]="USD",Table1[[#This Row],[Cur_Amount Credit]],Table1[[#This Row],[Cur_Amount Credit]]/ExchangeRate)))</f>
        <v/>
      </c>
      <c r="Z2498" s="203" t="str">
        <f>IF(E2498="","",(Table1[[#This Row],[Debit USD]]-Table1[[#This Row],[Credit USD]]))</f>
        <v/>
      </c>
      <c r="AA2498" s="122"/>
      <c r="AB2498" s="1"/>
      <c r="AC2498" s="15"/>
      <c r="AD2498" s="15" t="str">
        <f>IF(AND(OR(Table1[[#This Row],[Account]]="15030",Table1[[#This Row],[Account]]="15035",Table1[[#This Row],[Account]]="20150"),Table1[[#This Row],[Vendor ID]]=""),1,"")</f>
        <v/>
      </c>
      <c r="AE2498" s="15"/>
      <c r="AF2498" s="15"/>
      <c r="AG2498" s="15"/>
      <c r="AH2498" s="46" t="str">
        <f>IF(Table1[[#This Row],[Posting Date]]&lt;&gt;"","GJ-"&amp;CountryID,"")</f>
        <v/>
      </c>
      <c r="AI2498" s="59" t="str">
        <f>IF(Table1[[#This Row],[Posting Date]]&lt;&gt;"",Table1[[#This Row],[Posting Date]],"")</f>
        <v/>
      </c>
      <c r="AJ2498" s="46"/>
      <c r="AK2498" s="46" t="str">
        <f>IF(Table1[[#This Row],[Description]]&lt;&gt;"",Table1[[#This Row],[Description]],"")</f>
        <v/>
      </c>
      <c r="AL2498" s="46" t="str">
        <f>IF(Table1[[#This Row],[Posting Date]]&lt;&gt;"",Table1[[#This Row],[Reference Number]],"")</f>
        <v/>
      </c>
      <c r="AM2498" s="46" t="str">
        <f>TRIM(Table1[[#This Row],[Line '#]])</f>
        <v/>
      </c>
      <c r="AN2498" s="46" t="str">
        <f>TRIM(Table1[[#This Row],[Account]])</f>
        <v/>
      </c>
      <c r="AO2498" s="46" t="str">
        <f>IF(Table1[[#This Row],[Posting Date]]&lt;&gt;"",$D$5,"")</f>
        <v/>
      </c>
      <c r="AP2498" s="46" t="str">
        <f>TRIM(Table1[[#This Row],[Departments-Prgrams]])</f>
        <v/>
      </c>
      <c r="AQ2498" s="46" t="str">
        <f>TRIM(Table1[[#This Row],[Grant]])</f>
        <v/>
      </c>
      <c r="AR2498" s="46" t="str">
        <f>TRIM(Table1[[#This Row],[Staff ID]])</f>
        <v/>
      </c>
      <c r="AS2498" s="46" t="str">
        <f>IF(TRIM(Table1[[#This Row],[Budget Code]])=0,"",TRIM(Table1[[#This Row],[Budget Code]]))</f>
        <v/>
      </c>
      <c r="AT2498" s="46" t="str">
        <f>IF(Table1[[#This Row],[Line Description]]&lt;&gt;"",Table1[[#This Row],[Line Description]],"")</f>
        <v/>
      </c>
      <c r="AU2498" s="46" t="str">
        <f>IF(Table1[[#This Row],[Cur_Amount Debit]]&gt;0,ROUND(Table1[[#This Row],[Cur_Amount Debit]],2),"")</f>
        <v/>
      </c>
      <c r="AV2498" s="46" t="str">
        <f>IF(Table1[[#This Row],[Cur_Amount Credit]]&gt;0,ROUND(Table1[[#This Row],[Cur_Amount Credit]],2),"")</f>
        <v/>
      </c>
      <c r="AW2498" s="46" t="str">
        <f>LEFT(Table1[[#This Row],[Cur]],3)</f>
        <v/>
      </c>
      <c r="AX2498" s="59"/>
      <c r="AY2498" s="46"/>
      <c r="AZ2498" s="46" t="str">
        <f>IF(Table1[[#This Row],[Cur]]&lt;&gt;"",IF(Table1[[#This Row],[Cur]]="USD","",ExchangeRate),"")</f>
        <v/>
      </c>
      <c r="BA2498" s="46" t="str">
        <f>IF(Table1[[#This Row],[Grant]]&lt;&gt;"",VLOOKUP(Table1[[#This Row],[Grant]],Grants!B:D,3),"")</f>
        <v/>
      </c>
      <c r="BB2498" s="46" t="str">
        <f>TRIM(Table1[[#This Row],[Vendor ID]])</f>
        <v/>
      </c>
      <c r="BC2498">
        <f>IF(Table1[[#This Row],[Reference Number]]=Q2497,BC2497,BC2497+1)</f>
        <v>2</v>
      </c>
    </row>
    <row r="2499" spans="1:55" ht="11.25" hidden="1" customHeight="1">
      <c r="A2499" s="1"/>
      <c r="B2499" s="88" t="str">
        <f>IF(Table1[[#This Row],[Posting Date]]&lt;&gt;"",IF(Table1[[#This Row],[Reference Number]]=Q2498,B2498+1,1),"")</f>
        <v/>
      </c>
      <c r="C2499" s="61"/>
      <c r="D2499" s="61"/>
      <c r="E2499" s="218"/>
      <c r="F2499" s="143" t="str">
        <f>IFERROR(IF(VLOOKUP(Table1[[#This Row],[Budget Code Description]],Dimentions!$X$6:$AC$132,2,FALSE)="","",VLOOKUP(Table1[[#This Row],[Budget Code Description]],Dimentions!$X$6:$AC$132,2,FALSE)),"")</f>
        <v/>
      </c>
      <c r="G2499" s="143" t="str">
        <f>IFERROR(VLOOKUP(Table1[[#This Row],[Budget Code Description]],Dimentions!$X$6:$AC$132,3,FALSE),"")</f>
        <v/>
      </c>
      <c r="H2499" s="64" t="str">
        <f>IFERROR(VLOOKUP(Table1[[#This Row],[Account]],Dimentions!$S$6:$V$233,2,FALSE),"")</f>
        <v/>
      </c>
      <c r="I2499" s="62">
        <f>_xlfn.NUMBERVALUE(LEFT(Table1[[#This Row],[Account]],1))</f>
        <v>0</v>
      </c>
      <c r="J2499" s="62" t="str">
        <f>IFERROR(VLOOKUP(Table1[[#This Row],[Budget Code Description]],Table6[#All],7,FALSE),"")</f>
        <v/>
      </c>
      <c r="K2499" s="143" t="str">
        <f>IFERROR(VLOOKUP(Table1[[#This Row],[Budget Code Description]],Table6[#All],8,FALSE),"")</f>
        <v/>
      </c>
      <c r="L2499" s="63"/>
      <c r="M2499" s="65" t="str">
        <f>IFERROR(VLOOKUP(Table1[[#This Row],[Staff ID]],Table2[],2,FALSE),"")</f>
        <v/>
      </c>
      <c r="N2499" s="211" t="str">
        <f>IFERROR(IF(VLOOKUP(Table1[[#This Row],[Budget Code Description]],Dimentions!$X$6:$AC$97,4,FALSE)="","",VLOOKUP(Table1[[#This Row],[Budget Code Description]],Dimentions!$X$6:$AC$97,4,FALSE)),"")</f>
        <v/>
      </c>
      <c r="O2499" s="65" t="str">
        <f>IFERROR(VLOOKUP(Table1[[#This Row],[Vendor ID]],Table549[],2,FALSE),"")</f>
        <v/>
      </c>
      <c r="P2499" s="63"/>
      <c r="Q2499" s="143" t="str">
        <f>IF(Table1[[#This Row],[Posting Date]]&lt;&gt;"",$D$9,"")</f>
        <v/>
      </c>
      <c r="R2499" s="159" t="str">
        <f>IF(Table1[[#This Row],[Posting Date]]&lt;&gt;"",$D$10,"")</f>
        <v/>
      </c>
      <c r="S2499" s="66"/>
      <c r="T2499" s="63"/>
      <c r="U2499" s="67"/>
      <c r="V2499" s="67"/>
      <c r="W2499" s="67" t="str">
        <f t="shared" si="39"/>
        <v/>
      </c>
      <c r="X2499" s="161" t="str">
        <f>IF(E2499="","",(IF(Table1[[#This Row],[Cur]]="USD",Table1[[#This Row],[Cur_Amount Debit]],Table1[[#This Row],[Cur_Amount Debit]]/Table1[[#This Row],[Exchange Rate]])))</f>
        <v/>
      </c>
      <c r="Y2499" s="161" t="str">
        <f>IF(E2499="","",(IF(Table1[[#This Row],[Cur]]="USD",Table1[[#This Row],[Cur_Amount Credit]],Table1[[#This Row],[Cur_Amount Credit]]/ExchangeRate)))</f>
        <v/>
      </c>
      <c r="Z2499" s="203" t="str">
        <f>IF(E2499="","",(Table1[[#This Row],[Debit USD]]-Table1[[#This Row],[Credit USD]]))</f>
        <v/>
      </c>
      <c r="AA2499" s="122"/>
      <c r="AB2499" s="1"/>
      <c r="AC2499" s="15"/>
      <c r="AD2499" s="15" t="str">
        <f>IF(AND(OR(Table1[[#This Row],[Account]]="15030",Table1[[#This Row],[Account]]="15035",Table1[[#This Row],[Account]]="20150"),Table1[[#This Row],[Vendor ID]]=""),1,"")</f>
        <v/>
      </c>
      <c r="AE2499" s="15"/>
      <c r="AF2499" s="15"/>
      <c r="AG2499" s="15"/>
      <c r="AH2499" s="46" t="str">
        <f>IF(Table1[[#This Row],[Posting Date]]&lt;&gt;"","GJ-"&amp;CountryID,"")</f>
        <v/>
      </c>
      <c r="AI2499" s="59" t="str">
        <f>IF(Table1[[#This Row],[Posting Date]]&lt;&gt;"",Table1[[#This Row],[Posting Date]],"")</f>
        <v/>
      </c>
      <c r="AJ2499" s="46"/>
      <c r="AK2499" s="46" t="str">
        <f>IF(Table1[[#This Row],[Description]]&lt;&gt;"",Table1[[#This Row],[Description]],"")</f>
        <v/>
      </c>
      <c r="AL2499" s="46" t="str">
        <f>IF(Table1[[#This Row],[Posting Date]]&lt;&gt;"",Table1[[#This Row],[Reference Number]],"")</f>
        <v/>
      </c>
      <c r="AM2499" s="46" t="str">
        <f>TRIM(Table1[[#This Row],[Line '#]])</f>
        <v/>
      </c>
      <c r="AN2499" s="46" t="str">
        <f>TRIM(Table1[[#This Row],[Account]])</f>
        <v/>
      </c>
      <c r="AO2499" s="46" t="str">
        <f>IF(Table1[[#This Row],[Posting Date]]&lt;&gt;"",$D$5,"")</f>
        <v/>
      </c>
      <c r="AP2499" s="46" t="str">
        <f>TRIM(Table1[[#This Row],[Departments-Prgrams]])</f>
        <v/>
      </c>
      <c r="AQ2499" s="46" t="str">
        <f>TRIM(Table1[[#This Row],[Grant]])</f>
        <v/>
      </c>
      <c r="AR2499" s="46" t="str">
        <f>TRIM(Table1[[#This Row],[Staff ID]])</f>
        <v/>
      </c>
      <c r="AS2499" s="46" t="str">
        <f>IF(TRIM(Table1[[#This Row],[Budget Code]])=0,"",TRIM(Table1[[#This Row],[Budget Code]]))</f>
        <v/>
      </c>
      <c r="AT2499" s="46" t="str">
        <f>IF(Table1[[#This Row],[Line Description]]&lt;&gt;"",Table1[[#This Row],[Line Description]],"")</f>
        <v/>
      </c>
      <c r="AU2499" s="46" t="str">
        <f>IF(Table1[[#This Row],[Cur_Amount Debit]]&gt;0,ROUND(Table1[[#This Row],[Cur_Amount Debit]],2),"")</f>
        <v/>
      </c>
      <c r="AV2499" s="46" t="str">
        <f>IF(Table1[[#This Row],[Cur_Amount Credit]]&gt;0,ROUND(Table1[[#This Row],[Cur_Amount Credit]],2),"")</f>
        <v/>
      </c>
      <c r="AW2499" s="46" t="str">
        <f>LEFT(Table1[[#This Row],[Cur]],3)</f>
        <v/>
      </c>
      <c r="AX2499" s="59"/>
      <c r="AY2499" s="46"/>
      <c r="AZ2499" s="46" t="str">
        <f>IF(Table1[[#This Row],[Cur]]&lt;&gt;"",IF(Table1[[#This Row],[Cur]]="USD","",ExchangeRate),"")</f>
        <v/>
      </c>
      <c r="BA2499" s="46" t="str">
        <f>IF(Table1[[#This Row],[Grant]]&lt;&gt;"",VLOOKUP(Table1[[#This Row],[Grant]],Grants!B:D,3),"")</f>
        <v/>
      </c>
      <c r="BB2499" s="46" t="str">
        <f>TRIM(Table1[[#This Row],[Vendor ID]])</f>
        <v/>
      </c>
      <c r="BC2499">
        <f>IF(Table1[[#This Row],[Reference Number]]=Q2498,BC2498,BC2498+1)</f>
        <v>2</v>
      </c>
    </row>
    <row r="2500" spans="1:55" ht="11.25" hidden="1" customHeight="1">
      <c r="A2500" s="1"/>
      <c r="B2500" s="88" t="str">
        <f>IF(Table1[[#This Row],[Posting Date]]&lt;&gt;"",IF(Table1[[#This Row],[Reference Number]]=Q2499,B2499+1,1),"")</f>
        <v/>
      </c>
      <c r="C2500" s="61"/>
      <c r="D2500" s="61"/>
      <c r="E2500" s="218"/>
      <c r="F2500" s="143" t="str">
        <f>IFERROR(IF(VLOOKUP(Table1[[#This Row],[Budget Code Description]],Dimentions!$X$6:$AC$132,2,FALSE)="","",VLOOKUP(Table1[[#This Row],[Budget Code Description]],Dimentions!$X$6:$AC$132,2,FALSE)),"")</f>
        <v/>
      </c>
      <c r="G2500" s="143" t="str">
        <f>IFERROR(VLOOKUP(Table1[[#This Row],[Budget Code Description]],Dimentions!$X$6:$AC$132,3,FALSE),"")</f>
        <v/>
      </c>
      <c r="H2500" s="64" t="str">
        <f>IFERROR(VLOOKUP(Table1[[#This Row],[Account]],Dimentions!$S$6:$V$233,2,FALSE),"")</f>
        <v/>
      </c>
      <c r="I2500" s="62">
        <f>_xlfn.NUMBERVALUE(LEFT(Table1[[#This Row],[Account]],1))</f>
        <v>0</v>
      </c>
      <c r="J2500" s="62" t="str">
        <f>IFERROR(VLOOKUP(Table1[[#This Row],[Budget Code Description]],Table6[#All],7,FALSE),"")</f>
        <v/>
      </c>
      <c r="K2500" s="143" t="str">
        <f>IFERROR(VLOOKUP(Table1[[#This Row],[Budget Code Description]],Table6[#All],8,FALSE),"")</f>
        <v/>
      </c>
      <c r="L2500" s="63"/>
      <c r="M2500" s="65" t="str">
        <f>IFERROR(VLOOKUP(Table1[[#This Row],[Staff ID]],Table2[],2,FALSE),"")</f>
        <v/>
      </c>
      <c r="N2500" s="211" t="str">
        <f>IFERROR(IF(VLOOKUP(Table1[[#This Row],[Budget Code Description]],Dimentions!$X$6:$AC$97,4,FALSE)="","",VLOOKUP(Table1[[#This Row],[Budget Code Description]],Dimentions!$X$6:$AC$97,4,FALSE)),"")</f>
        <v/>
      </c>
      <c r="O2500" s="65" t="str">
        <f>IFERROR(VLOOKUP(Table1[[#This Row],[Vendor ID]],Table549[],2,FALSE),"")</f>
        <v/>
      </c>
      <c r="P2500" s="63"/>
      <c r="Q2500" s="143" t="str">
        <f>IF(Table1[[#This Row],[Posting Date]]&lt;&gt;"",$D$9,"")</f>
        <v/>
      </c>
      <c r="R2500" s="159" t="str">
        <f>IF(Table1[[#This Row],[Posting Date]]&lt;&gt;"",$D$10,"")</f>
        <v/>
      </c>
      <c r="S2500" s="66"/>
      <c r="T2500" s="63"/>
      <c r="U2500" s="67"/>
      <c r="V2500" s="67"/>
      <c r="W2500" s="67" t="str">
        <f t="shared" si="39"/>
        <v/>
      </c>
      <c r="X2500" s="161" t="str">
        <f>IF(E2500="","",(IF(Table1[[#This Row],[Cur]]="USD",Table1[[#This Row],[Cur_Amount Debit]],Table1[[#This Row],[Cur_Amount Debit]]/Table1[[#This Row],[Exchange Rate]])))</f>
        <v/>
      </c>
      <c r="Y2500" s="161" t="str">
        <f>IF(E2500="","",(IF(Table1[[#This Row],[Cur]]="USD",Table1[[#This Row],[Cur_Amount Credit]],Table1[[#This Row],[Cur_Amount Credit]]/ExchangeRate)))</f>
        <v/>
      </c>
      <c r="Z2500" s="203" t="str">
        <f>IF(E2500="","",(Table1[[#This Row],[Debit USD]]-Table1[[#This Row],[Credit USD]]))</f>
        <v/>
      </c>
      <c r="AA2500" s="122"/>
      <c r="AB2500" s="1"/>
      <c r="AC2500" s="15"/>
      <c r="AD2500" s="15" t="str">
        <f>IF(AND(OR(Table1[[#This Row],[Account]]="15030",Table1[[#This Row],[Account]]="15035",Table1[[#This Row],[Account]]="20150"),Table1[[#This Row],[Vendor ID]]=""),1,"")</f>
        <v/>
      </c>
      <c r="AE2500" s="15"/>
      <c r="AF2500" s="15"/>
      <c r="AG2500" s="15"/>
      <c r="AH2500" s="46" t="str">
        <f>IF(Table1[[#This Row],[Posting Date]]&lt;&gt;"","GJ-"&amp;CountryID,"")</f>
        <v/>
      </c>
      <c r="AI2500" s="59" t="str">
        <f>IF(Table1[[#This Row],[Posting Date]]&lt;&gt;"",Table1[[#This Row],[Posting Date]],"")</f>
        <v/>
      </c>
      <c r="AJ2500" s="46"/>
      <c r="AK2500" s="46" t="str">
        <f>IF(Table1[[#This Row],[Description]]&lt;&gt;"",Table1[[#This Row],[Description]],"")</f>
        <v/>
      </c>
      <c r="AL2500" s="46" t="str">
        <f>IF(Table1[[#This Row],[Posting Date]]&lt;&gt;"",Table1[[#This Row],[Reference Number]],"")</f>
        <v/>
      </c>
      <c r="AM2500" s="46" t="str">
        <f>TRIM(Table1[[#This Row],[Line '#]])</f>
        <v/>
      </c>
      <c r="AN2500" s="46" t="str">
        <f>TRIM(Table1[[#This Row],[Account]])</f>
        <v/>
      </c>
      <c r="AO2500" s="46" t="str">
        <f>IF(Table1[[#This Row],[Posting Date]]&lt;&gt;"",$D$5,"")</f>
        <v/>
      </c>
      <c r="AP2500" s="46" t="str">
        <f>TRIM(Table1[[#This Row],[Departments-Prgrams]])</f>
        <v/>
      </c>
      <c r="AQ2500" s="46" t="str">
        <f>TRIM(Table1[[#This Row],[Grant]])</f>
        <v/>
      </c>
      <c r="AR2500" s="46" t="str">
        <f>TRIM(Table1[[#This Row],[Staff ID]])</f>
        <v/>
      </c>
      <c r="AS2500" s="46" t="str">
        <f>IF(TRIM(Table1[[#This Row],[Budget Code]])=0,"",TRIM(Table1[[#This Row],[Budget Code]]))</f>
        <v/>
      </c>
      <c r="AT2500" s="46" t="str">
        <f>IF(Table1[[#This Row],[Line Description]]&lt;&gt;"",Table1[[#This Row],[Line Description]],"")</f>
        <v/>
      </c>
      <c r="AU2500" s="46" t="str">
        <f>IF(Table1[[#This Row],[Cur_Amount Debit]]&gt;0,ROUND(Table1[[#This Row],[Cur_Amount Debit]],2),"")</f>
        <v/>
      </c>
      <c r="AV2500" s="46" t="str">
        <f>IF(Table1[[#This Row],[Cur_Amount Credit]]&gt;0,ROUND(Table1[[#This Row],[Cur_Amount Credit]],2),"")</f>
        <v/>
      </c>
      <c r="AW2500" s="46" t="str">
        <f>LEFT(Table1[[#This Row],[Cur]],3)</f>
        <v/>
      </c>
      <c r="AX2500" s="59"/>
      <c r="AY2500" s="46"/>
      <c r="AZ2500" s="46" t="str">
        <f>IF(Table1[[#This Row],[Cur]]&lt;&gt;"",IF(Table1[[#This Row],[Cur]]="USD","",ExchangeRate),"")</f>
        <v/>
      </c>
      <c r="BA2500" s="46" t="str">
        <f>IF(Table1[[#This Row],[Grant]]&lt;&gt;"",VLOOKUP(Table1[[#This Row],[Grant]],Grants!B:D,3),"")</f>
        <v/>
      </c>
      <c r="BB2500" s="46" t="str">
        <f>TRIM(Table1[[#This Row],[Vendor ID]])</f>
        <v/>
      </c>
      <c r="BC2500">
        <f>IF(Table1[[#This Row],[Reference Number]]=Q2499,BC2499,BC2499+1)</f>
        <v>2</v>
      </c>
    </row>
    <row r="2501" spans="1:55" ht="11.25" hidden="1" customHeight="1">
      <c r="A2501" s="1"/>
      <c r="B2501" s="88" t="str">
        <f>IF(Table1[[#This Row],[Posting Date]]&lt;&gt;"",IF(Table1[[#This Row],[Reference Number]]=Q2500,B2500+1,1),"")</f>
        <v/>
      </c>
      <c r="C2501" s="61"/>
      <c r="D2501" s="61"/>
      <c r="E2501" s="218"/>
      <c r="F2501" s="143" t="str">
        <f>IFERROR(IF(VLOOKUP(Table1[[#This Row],[Budget Code Description]],Dimentions!$X$6:$AC$132,2,FALSE)="","",VLOOKUP(Table1[[#This Row],[Budget Code Description]],Dimentions!$X$6:$AC$132,2,FALSE)),"")</f>
        <v/>
      </c>
      <c r="G2501" s="143" t="str">
        <f>IFERROR(VLOOKUP(Table1[[#This Row],[Budget Code Description]],Dimentions!$X$6:$AC$132,3,FALSE),"")</f>
        <v/>
      </c>
      <c r="H2501" s="64" t="str">
        <f>IFERROR(VLOOKUP(Table1[[#This Row],[Account]],Dimentions!$S$6:$V$233,2,FALSE),"")</f>
        <v/>
      </c>
      <c r="I2501" s="62">
        <f>_xlfn.NUMBERVALUE(LEFT(Table1[[#This Row],[Account]],1))</f>
        <v>0</v>
      </c>
      <c r="J2501" s="62" t="str">
        <f>IFERROR(VLOOKUP(Table1[[#This Row],[Budget Code Description]],Table6[#All],7,FALSE),"")</f>
        <v/>
      </c>
      <c r="K2501" s="143" t="str">
        <f>IFERROR(VLOOKUP(Table1[[#This Row],[Budget Code Description]],Table6[#All],8,FALSE),"")</f>
        <v/>
      </c>
      <c r="L2501" s="63"/>
      <c r="M2501" s="65" t="str">
        <f>IFERROR(VLOOKUP(Table1[[#This Row],[Staff ID]],Table2[],2,FALSE),"")</f>
        <v/>
      </c>
      <c r="N2501" s="211" t="str">
        <f>IFERROR(IF(VLOOKUP(Table1[[#This Row],[Budget Code Description]],Dimentions!$X$6:$AC$97,4,FALSE)="","",VLOOKUP(Table1[[#This Row],[Budget Code Description]],Dimentions!$X$6:$AC$97,4,FALSE)),"")</f>
        <v/>
      </c>
      <c r="O2501" s="65" t="str">
        <f>IFERROR(VLOOKUP(Table1[[#This Row],[Vendor ID]],Table549[],2,FALSE),"")</f>
        <v/>
      </c>
      <c r="P2501" s="63"/>
      <c r="Q2501" s="143" t="str">
        <f>IF(Table1[[#This Row],[Posting Date]]&lt;&gt;"",$D$9,"")</f>
        <v/>
      </c>
      <c r="R2501" s="159" t="str">
        <f>IF(Table1[[#This Row],[Posting Date]]&lt;&gt;"",$D$10,"")</f>
        <v/>
      </c>
      <c r="S2501" s="66"/>
      <c r="T2501" s="63"/>
      <c r="U2501" s="67"/>
      <c r="V2501" s="67"/>
      <c r="W2501" s="67" t="str">
        <f t="shared" si="39"/>
        <v/>
      </c>
      <c r="X2501" s="161" t="str">
        <f>IF(E2501="","",(IF(Table1[[#This Row],[Cur]]="USD",Table1[[#This Row],[Cur_Amount Debit]],Table1[[#This Row],[Cur_Amount Debit]]/Table1[[#This Row],[Exchange Rate]])))</f>
        <v/>
      </c>
      <c r="Y2501" s="161" t="str">
        <f>IF(E2501="","",(IF(Table1[[#This Row],[Cur]]="USD",Table1[[#This Row],[Cur_Amount Credit]],Table1[[#This Row],[Cur_Amount Credit]]/ExchangeRate)))</f>
        <v/>
      </c>
      <c r="Z2501" s="203" t="str">
        <f>IF(E2501="","",(Table1[[#This Row],[Debit USD]]-Table1[[#This Row],[Credit USD]]))</f>
        <v/>
      </c>
      <c r="AA2501" s="122"/>
      <c r="AB2501" s="1"/>
      <c r="AC2501" s="15"/>
      <c r="AD2501" s="15" t="str">
        <f>IF(AND(OR(Table1[[#This Row],[Account]]="15030",Table1[[#This Row],[Account]]="15035",Table1[[#This Row],[Account]]="20150"),Table1[[#This Row],[Vendor ID]]=""),1,"")</f>
        <v/>
      </c>
      <c r="AE2501" s="15"/>
      <c r="AF2501" s="15"/>
      <c r="AG2501" s="15"/>
      <c r="AH2501" s="46" t="str">
        <f>IF(Table1[[#This Row],[Posting Date]]&lt;&gt;"","GJ-"&amp;CountryID,"")</f>
        <v/>
      </c>
      <c r="AI2501" s="59" t="str">
        <f>IF(Table1[[#This Row],[Posting Date]]&lt;&gt;"",Table1[[#This Row],[Posting Date]],"")</f>
        <v/>
      </c>
      <c r="AJ2501" s="46"/>
      <c r="AK2501" s="46" t="str">
        <f>IF(Table1[[#This Row],[Description]]&lt;&gt;"",Table1[[#This Row],[Description]],"")</f>
        <v/>
      </c>
      <c r="AL2501" s="46" t="str">
        <f>IF(Table1[[#This Row],[Posting Date]]&lt;&gt;"",Table1[[#This Row],[Reference Number]],"")</f>
        <v/>
      </c>
      <c r="AM2501" s="46" t="str">
        <f>TRIM(Table1[[#This Row],[Line '#]])</f>
        <v/>
      </c>
      <c r="AN2501" s="46" t="str">
        <f>TRIM(Table1[[#This Row],[Account]])</f>
        <v/>
      </c>
      <c r="AO2501" s="46" t="str">
        <f>IF(Table1[[#This Row],[Posting Date]]&lt;&gt;"",$D$5,"")</f>
        <v/>
      </c>
      <c r="AP2501" s="46" t="str">
        <f>TRIM(Table1[[#This Row],[Departments-Prgrams]])</f>
        <v/>
      </c>
      <c r="AQ2501" s="46" t="str">
        <f>TRIM(Table1[[#This Row],[Grant]])</f>
        <v/>
      </c>
      <c r="AR2501" s="46" t="str">
        <f>TRIM(Table1[[#This Row],[Staff ID]])</f>
        <v/>
      </c>
      <c r="AS2501" s="46" t="str">
        <f>IF(TRIM(Table1[[#This Row],[Budget Code]])=0,"",TRIM(Table1[[#This Row],[Budget Code]]))</f>
        <v/>
      </c>
      <c r="AT2501" s="46" t="str">
        <f>IF(Table1[[#This Row],[Line Description]]&lt;&gt;"",Table1[[#This Row],[Line Description]],"")</f>
        <v/>
      </c>
      <c r="AU2501" s="46" t="str">
        <f>IF(Table1[[#This Row],[Cur_Amount Debit]]&gt;0,ROUND(Table1[[#This Row],[Cur_Amount Debit]],2),"")</f>
        <v/>
      </c>
      <c r="AV2501" s="46" t="str">
        <f>IF(Table1[[#This Row],[Cur_Amount Credit]]&gt;0,ROUND(Table1[[#This Row],[Cur_Amount Credit]],2),"")</f>
        <v/>
      </c>
      <c r="AW2501" s="46" t="str">
        <f>LEFT(Table1[[#This Row],[Cur]],3)</f>
        <v/>
      </c>
      <c r="AX2501" s="59"/>
      <c r="AY2501" s="46"/>
      <c r="AZ2501" s="46" t="str">
        <f>IF(Table1[[#This Row],[Cur]]&lt;&gt;"",IF(Table1[[#This Row],[Cur]]="USD","",ExchangeRate),"")</f>
        <v/>
      </c>
      <c r="BA2501" s="46" t="str">
        <f>IF(Table1[[#This Row],[Grant]]&lt;&gt;"",VLOOKUP(Table1[[#This Row],[Grant]],Grants!B:D,3),"")</f>
        <v/>
      </c>
      <c r="BB2501" s="46" t="str">
        <f>TRIM(Table1[[#This Row],[Vendor ID]])</f>
        <v/>
      </c>
      <c r="BC2501">
        <f>IF(Table1[[#This Row],[Reference Number]]=Q2500,BC2500,BC2500+1)</f>
        <v>2</v>
      </c>
    </row>
    <row r="2502" spans="1:55" ht="11.25" hidden="1" customHeight="1">
      <c r="A2502" s="1"/>
      <c r="B2502" s="88" t="str">
        <f>IF(Table1[[#This Row],[Posting Date]]&lt;&gt;"",IF(Table1[[#This Row],[Reference Number]]=Q2501,B2501+1,1),"")</f>
        <v/>
      </c>
      <c r="C2502" s="61"/>
      <c r="D2502" s="61"/>
      <c r="E2502" s="218"/>
      <c r="F2502" s="143" t="str">
        <f>IFERROR(IF(VLOOKUP(Table1[[#This Row],[Budget Code Description]],Dimentions!$X$6:$AC$132,2,FALSE)="","",VLOOKUP(Table1[[#This Row],[Budget Code Description]],Dimentions!$X$6:$AC$132,2,FALSE)),"")</f>
        <v/>
      </c>
      <c r="G2502" s="143" t="str">
        <f>IFERROR(VLOOKUP(Table1[[#This Row],[Budget Code Description]],Dimentions!$X$6:$AC$132,3,FALSE),"")</f>
        <v/>
      </c>
      <c r="H2502" s="64" t="str">
        <f>IFERROR(VLOOKUP(Table1[[#This Row],[Account]],Dimentions!$S$6:$V$233,2,FALSE),"")</f>
        <v/>
      </c>
      <c r="I2502" s="62">
        <f>_xlfn.NUMBERVALUE(LEFT(Table1[[#This Row],[Account]],1))</f>
        <v>0</v>
      </c>
      <c r="J2502" s="62" t="str">
        <f>IFERROR(VLOOKUP(Table1[[#This Row],[Budget Code Description]],Table6[#All],7,FALSE),"")</f>
        <v/>
      </c>
      <c r="K2502" s="143" t="str">
        <f>IFERROR(VLOOKUP(Table1[[#This Row],[Budget Code Description]],Table6[#All],8,FALSE),"")</f>
        <v/>
      </c>
      <c r="L2502" s="63"/>
      <c r="M2502" s="65" t="str">
        <f>IFERROR(VLOOKUP(Table1[[#This Row],[Staff ID]],Table2[],2,FALSE),"")</f>
        <v/>
      </c>
      <c r="N2502" s="211" t="str">
        <f>IFERROR(IF(VLOOKUP(Table1[[#This Row],[Budget Code Description]],Dimentions!$X$6:$AC$97,4,FALSE)="","",VLOOKUP(Table1[[#This Row],[Budget Code Description]],Dimentions!$X$6:$AC$97,4,FALSE)),"")</f>
        <v/>
      </c>
      <c r="O2502" s="65" t="str">
        <f>IFERROR(VLOOKUP(Table1[[#This Row],[Vendor ID]],Table549[],2,FALSE),"")</f>
        <v/>
      </c>
      <c r="P2502" s="63"/>
      <c r="Q2502" s="143" t="str">
        <f>IF(Table1[[#This Row],[Posting Date]]&lt;&gt;"",$D$9,"")</f>
        <v/>
      </c>
      <c r="R2502" s="159" t="str">
        <f>IF(Table1[[#This Row],[Posting Date]]&lt;&gt;"",$D$10,"")</f>
        <v/>
      </c>
      <c r="S2502" s="66"/>
      <c r="T2502" s="63"/>
      <c r="U2502" s="67"/>
      <c r="V2502" s="67"/>
      <c r="W2502" s="67" t="str">
        <f t="shared" si="39"/>
        <v/>
      </c>
      <c r="X2502" s="161" t="str">
        <f>IF(E2502="","",(IF(Table1[[#This Row],[Cur]]="USD",Table1[[#This Row],[Cur_Amount Debit]],Table1[[#This Row],[Cur_Amount Debit]]/Table1[[#This Row],[Exchange Rate]])))</f>
        <v/>
      </c>
      <c r="Y2502" s="161" t="str">
        <f>IF(E2502="","",(IF(Table1[[#This Row],[Cur]]="USD",Table1[[#This Row],[Cur_Amount Credit]],Table1[[#This Row],[Cur_Amount Credit]]/ExchangeRate)))</f>
        <v/>
      </c>
      <c r="Z2502" s="203" t="str">
        <f>IF(E2502="","",(Table1[[#This Row],[Debit USD]]-Table1[[#This Row],[Credit USD]]))</f>
        <v/>
      </c>
      <c r="AA2502" s="122"/>
      <c r="AB2502" s="1"/>
      <c r="AC2502" s="15"/>
      <c r="AD2502" s="15" t="str">
        <f>IF(AND(OR(Table1[[#This Row],[Account]]="15030",Table1[[#This Row],[Account]]="15035",Table1[[#This Row],[Account]]="20150"),Table1[[#This Row],[Vendor ID]]=""),1,"")</f>
        <v/>
      </c>
      <c r="AE2502" s="15"/>
      <c r="AF2502" s="15"/>
      <c r="AG2502" s="15"/>
      <c r="AH2502" s="46" t="str">
        <f>IF(Table1[[#This Row],[Posting Date]]&lt;&gt;"","GJ-"&amp;CountryID,"")</f>
        <v/>
      </c>
      <c r="AI2502" s="59" t="str">
        <f>IF(Table1[[#This Row],[Posting Date]]&lt;&gt;"",Table1[[#This Row],[Posting Date]],"")</f>
        <v/>
      </c>
      <c r="AJ2502" s="46"/>
      <c r="AK2502" s="46" t="str">
        <f>IF(Table1[[#This Row],[Description]]&lt;&gt;"",Table1[[#This Row],[Description]],"")</f>
        <v/>
      </c>
      <c r="AL2502" s="46" t="str">
        <f>IF(Table1[[#This Row],[Posting Date]]&lt;&gt;"",Table1[[#This Row],[Reference Number]],"")</f>
        <v/>
      </c>
      <c r="AM2502" s="46" t="str">
        <f>TRIM(Table1[[#This Row],[Line '#]])</f>
        <v/>
      </c>
      <c r="AN2502" s="46" t="str">
        <f>TRIM(Table1[[#This Row],[Account]])</f>
        <v/>
      </c>
      <c r="AO2502" s="46" t="str">
        <f>IF(Table1[[#This Row],[Posting Date]]&lt;&gt;"",$D$5,"")</f>
        <v/>
      </c>
      <c r="AP2502" s="46" t="str">
        <f>TRIM(Table1[[#This Row],[Departments-Prgrams]])</f>
        <v/>
      </c>
      <c r="AQ2502" s="46" t="str">
        <f>TRIM(Table1[[#This Row],[Grant]])</f>
        <v/>
      </c>
      <c r="AR2502" s="46" t="str">
        <f>TRIM(Table1[[#This Row],[Staff ID]])</f>
        <v/>
      </c>
      <c r="AS2502" s="46" t="str">
        <f>IF(TRIM(Table1[[#This Row],[Budget Code]])=0,"",TRIM(Table1[[#This Row],[Budget Code]]))</f>
        <v/>
      </c>
      <c r="AT2502" s="46" t="str">
        <f>IF(Table1[[#This Row],[Line Description]]&lt;&gt;"",Table1[[#This Row],[Line Description]],"")</f>
        <v/>
      </c>
      <c r="AU2502" s="46" t="str">
        <f>IF(Table1[[#This Row],[Cur_Amount Debit]]&gt;0,ROUND(Table1[[#This Row],[Cur_Amount Debit]],2),"")</f>
        <v/>
      </c>
      <c r="AV2502" s="46" t="str">
        <f>IF(Table1[[#This Row],[Cur_Amount Credit]]&gt;0,ROUND(Table1[[#This Row],[Cur_Amount Credit]],2),"")</f>
        <v/>
      </c>
      <c r="AW2502" s="46" t="str">
        <f>LEFT(Table1[[#This Row],[Cur]],3)</f>
        <v/>
      </c>
      <c r="AX2502" s="59"/>
      <c r="AY2502" s="46"/>
      <c r="AZ2502" s="46" t="str">
        <f>IF(Table1[[#This Row],[Cur]]&lt;&gt;"",IF(Table1[[#This Row],[Cur]]="USD","",ExchangeRate),"")</f>
        <v/>
      </c>
      <c r="BA2502" s="46" t="str">
        <f>IF(Table1[[#This Row],[Grant]]&lt;&gt;"",VLOOKUP(Table1[[#This Row],[Grant]],Grants!B:D,3),"")</f>
        <v/>
      </c>
      <c r="BB2502" s="46" t="str">
        <f>TRIM(Table1[[#This Row],[Vendor ID]])</f>
        <v/>
      </c>
      <c r="BC2502">
        <f>IF(Table1[[#This Row],[Reference Number]]=Q2501,BC2501,BC2501+1)</f>
        <v>2</v>
      </c>
    </row>
    <row r="2503" spans="1:55" ht="11.25" hidden="1" customHeight="1">
      <c r="A2503" s="1"/>
      <c r="B2503" s="88" t="str">
        <f>IF(Table1[[#This Row],[Posting Date]]&lt;&gt;"",IF(Table1[[#This Row],[Reference Number]]=Q2502,B2502+1,1),"")</f>
        <v/>
      </c>
      <c r="C2503" s="61"/>
      <c r="D2503" s="61"/>
      <c r="E2503" s="218"/>
      <c r="F2503" s="143" t="str">
        <f>IFERROR(IF(VLOOKUP(Table1[[#This Row],[Budget Code Description]],Dimentions!$X$6:$AC$132,2,FALSE)="","",VLOOKUP(Table1[[#This Row],[Budget Code Description]],Dimentions!$X$6:$AC$132,2,FALSE)),"")</f>
        <v/>
      </c>
      <c r="G2503" s="143" t="str">
        <f>IFERROR(VLOOKUP(Table1[[#This Row],[Budget Code Description]],Dimentions!$X$6:$AC$132,3,FALSE),"")</f>
        <v/>
      </c>
      <c r="H2503" s="64" t="str">
        <f>IFERROR(VLOOKUP(Table1[[#This Row],[Account]],Dimentions!$S$6:$V$233,2,FALSE),"")</f>
        <v/>
      </c>
      <c r="I2503" s="62">
        <f>_xlfn.NUMBERVALUE(LEFT(Table1[[#This Row],[Account]],1))</f>
        <v>0</v>
      </c>
      <c r="J2503" s="62" t="str">
        <f>IFERROR(VLOOKUP(Table1[[#This Row],[Budget Code Description]],Table6[#All],7,FALSE),"")</f>
        <v/>
      </c>
      <c r="K2503" s="143" t="str">
        <f>IFERROR(VLOOKUP(Table1[[#This Row],[Budget Code Description]],Table6[#All],8,FALSE),"")</f>
        <v/>
      </c>
      <c r="L2503" s="63"/>
      <c r="M2503" s="65" t="str">
        <f>IFERROR(VLOOKUP(Table1[[#This Row],[Staff ID]],Table2[],2,FALSE),"")</f>
        <v/>
      </c>
      <c r="N2503" s="211" t="str">
        <f>IFERROR(IF(VLOOKUP(Table1[[#This Row],[Budget Code Description]],Dimentions!$X$6:$AC$97,4,FALSE)="","",VLOOKUP(Table1[[#This Row],[Budget Code Description]],Dimentions!$X$6:$AC$97,4,FALSE)),"")</f>
        <v/>
      </c>
      <c r="O2503" s="65" t="str">
        <f>IFERROR(VLOOKUP(Table1[[#This Row],[Vendor ID]],Table549[],2,FALSE),"")</f>
        <v/>
      </c>
      <c r="P2503" s="63"/>
      <c r="Q2503" s="143" t="str">
        <f>IF(Table1[[#This Row],[Posting Date]]&lt;&gt;"",$D$9,"")</f>
        <v/>
      </c>
      <c r="R2503" s="159" t="str">
        <f>IF(Table1[[#This Row],[Posting Date]]&lt;&gt;"",$D$10,"")</f>
        <v/>
      </c>
      <c r="S2503" s="66"/>
      <c r="T2503" s="63"/>
      <c r="U2503" s="67"/>
      <c r="V2503" s="67"/>
      <c r="W2503" s="67" t="str">
        <f t="shared" si="39"/>
        <v/>
      </c>
      <c r="X2503" s="161" t="str">
        <f>IF(E2503="","",(IF(Table1[[#This Row],[Cur]]="USD",Table1[[#This Row],[Cur_Amount Debit]],Table1[[#This Row],[Cur_Amount Debit]]/Table1[[#This Row],[Exchange Rate]])))</f>
        <v/>
      </c>
      <c r="Y2503" s="161" t="str">
        <f>IF(E2503="","",(IF(Table1[[#This Row],[Cur]]="USD",Table1[[#This Row],[Cur_Amount Credit]],Table1[[#This Row],[Cur_Amount Credit]]/ExchangeRate)))</f>
        <v/>
      </c>
      <c r="Z2503" s="203" t="str">
        <f>IF(E2503="","",(Table1[[#This Row],[Debit USD]]-Table1[[#This Row],[Credit USD]]))</f>
        <v/>
      </c>
      <c r="AA2503" s="122"/>
      <c r="AB2503" s="1"/>
      <c r="AC2503" s="15"/>
      <c r="AD2503" s="15" t="str">
        <f>IF(AND(OR(Table1[[#This Row],[Account]]="15030",Table1[[#This Row],[Account]]="15035",Table1[[#This Row],[Account]]="20150"),Table1[[#This Row],[Vendor ID]]=""),1,"")</f>
        <v/>
      </c>
      <c r="AE2503" s="15"/>
      <c r="AF2503" s="15"/>
      <c r="AG2503" s="15"/>
      <c r="AH2503" s="46" t="str">
        <f>IF(Table1[[#This Row],[Posting Date]]&lt;&gt;"","GJ-"&amp;CountryID,"")</f>
        <v/>
      </c>
      <c r="AI2503" s="59" t="str">
        <f>IF(Table1[[#This Row],[Posting Date]]&lt;&gt;"",Table1[[#This Row],[Posting Date]],"")</f>
        <v/>
      </c>
      <c r="AJ2503" s="46"/>
      <c r="AK2503" s="46" t="str">
        <f>IF(Table1[[#This Row],[Description]]&lt;&gt;"",Table1[[#This Row],[Description]],"")</f>
        <v/>
      </c>
      <c r="AL2503" s="46" t="str">
        <f>IF(Table1[[#This Row],[Posting Date]]&lt;&gt;"",Table1[[#This Row],[Reference Number]],"")</f>
        <v/>
      </c>
      <c r="AM2503" s="46" t="str">
        <f>TRIM(Table1[[#This Row],[Line '#]])</f>
        <v/>
      </c>
      <c r="AN2503" s="46" t="str">
        <f>TRIM(Table1[[#This Row],[Account]])</f>
        <v/>
      </c>
      <c r="AO2503" s="46" t="str">
        <f>IF(Table1[[#This Row],[Posting Date]]&lt;&gt;"",$D$5,"")</f>
        <v/>
      </c>
      <c r="AP2503" s="46" t="str">
        <f>TRIM(Table1[[#This Row],[Departments-Prgrams]])</f>
        <v/>
      </c>
      <c r="AQ2503" s="46" t="str">
        <f>TRIM(Table1[[#This Row],[Grant]])</f>
        <v/>
      </c>
      <c r="AR2503" s="46" t="str">
        <f>TRIM(Table1[[#This Row],[Staff ID]])</f>
        <v/>
      </c>
      <c r="AS2503" s="46" t="str">
        <f>IF(TRIM(Table1[[#This Row],[Budget Code]])=0,"",TRIM(Table1[[#This Row],[Budget Code]]))</f>
        <v/>
      </c>
      <c r="AT2503" s="46" t="str">
        <f>IF(Table1[[#This Row],[Line Description]]&lt;&gt;"",Table1[[#This Row],[Line Description]],"")</f>
        <v/>
      </c>
      <c r="AU2503" s="46" t="str">
        <f>IF(Table1[[#This Row],[Cur_Amount Debit]]&gt;0,ROUND(Table1[[#This Row],[Cur_Amount Debit]],2),"")</f>
        <v/>
      </c>
      <c r="AV2503" s="46" t="str">
        <f>IF(Table1[[#This Row],[Cur_Amount Credit]]&gt;0,ROUND(Table1[[#This Row],[Cur_Amount Credit]],2),"")</f>
        <v/>
      </c>
      <c r="AW2503" s="46" t="str">
        <f>LEFT(Table1[[#This Row],[Cur]],3)</f>
        <v/>
      </c>
      <c r="AX2503" s="59"/>
      <c r="AY2503" s="46"/>
      <c r="AZ2503" s="46" t="str">
        <f>IF(Table1[[#This Row],[Cur]]&lt;&gt;"",IF(Table1[[#This Row],[Cur]]="USD","",ExchangeRate),"")</f>
        <v/>
      </c>
      <c r="BA2503" s="46" t="str">
        <f>IF(Table1[[#This Row],[Grant]]&lt;&gt;"",VLOOKUP(Table1[[#This Row],[Grant]],Grants!B:D,3),"")</f>
        <v/>
      </c>
      <c r="BB2503" s="46" t="str">
        <f>TRIM(Table1[[#This Row],[Vendor ID]])</f>
        <v/>
      </c>
      <c r="BC2503">
        <f>IF(Table1[[#This Row],[Reference Number]]=Q2502,BC2502,BC2502+1)</f>
        <v>2</v>
      </c>
    </row>
    <row r="2504" spans="1:55" ht="11.25" hidden="1" customHeight="1">
      <c r="A2504" s="1"/>
      <c r="B2504" s="88" t="str">
        <f>IF(Table1[[#This Row],[Posting Date]]&lt;&gt;"",IF(Table1[[#This Row],[Reference Number]]=Q2503,B2503+1,1),"")</f>
        <v/>
      </c>
      <c r="C2504" s="61"/>
      <c r="D2504" s="61"/>
      <c r="E2504" s="218"/>
      <c r="F2504" s="143" t="str">
        <f>IFERROR(IF(VLOOKUP(Table1[[#This Row],[Budget Code Description]],Dimentions!$X$6:$AC$132,2,FALSE)="","",VLOOKUP(Table1[[#This Row],[Budget Code Description]],Dimentions!$X$6:$AC$132,2,FALSE)),"")</f>
        <v/>
      </c>
      <c r="G2504" s="143" t="str">
        <f>IFERROR(VLOOKUP(Table1[[#This Row],[Budget Code Description]],Dimentions!$X$6:$AC$132,3,FALSE),"")</f>
        <v/>
      </c>
      <c r="H2504" s="64" t="str">
        <f>IFERROR(VLOOKUP(Table1[[#This Row],[Account]],Dimentions!$S$6:$V$233,2,FALSE),"")</f>
        <v/>
      </c>
      <c r="I2504" s="62">
        <f>_xlfn.NUMBERVALUE(LEFT(Table1[[#This Row],[Account]],1))</f>
        <v>0</v>
      </c>
      <c r="J2504" s="62" t="str">
        <f>IFERROR(VLOOKUP(Table1[[#This Row],[Budget Code Description]],Table6[#All],7,FALSE),"")</f>
        <v/>
      </c>
      <c r="K2504" s="143" t="str">
        <f>IFERROR(VLOOKUP(Table1[[#This Row],[Budget Code Description]],Table6[#All],8,FALSE),"")</f>
        <v/>
      </c>
      <c r="L2504" s="63"/>
      <c r="M2504" s="65" t="str">
        <f>IFERROR(VLOOKUP(Table1[[#This Row],[Staff ID]],Table2[],2,FALSE),"")</f>
        <v/>
      </c>
      <c r="N2504" s="211" t="str">
        <f>IFERROR(IF(VLOOKUP(Table1[[#This Row],[Budget Code Description]],Dimentions!$X$6:$AC$97,4,FALSE)="","",VLOOKUP(Table1[[#This Row],[Budget Code Description]],Dimentions!$X$6:$AC$97,4,FALSE)),"")</f>
        <v/>
      </c>
      <c r="O2504" s="65" t="str">
        <f>IFERROR(VLOOKUP(Table1[[#This Row],[Vendor ID]],Table549[],2,FALSE),"")</f>
        <v/>
      </c>
      <c r="P2504" s="63"/>
      <c r="Q2504" s="143" t="str">
        <f>IF(Table1[[#This Row],[Posting Date]]&lt;&gt;"",$D$9,"")</f>
        <v/>
      </c>
      <c r="R2504" s="159" t="str">
        <f>IF(Table1[[#This Row],[Posting Date]]&lt;&gt;"",$D$10,"")</f>
        <v/>
      </c>
      <c r="S2504" s="66"/>
      <c r="T2504" s="63"/>
      <c r="U2504" s="67"/>
      <c r="V2504" s="67"/>
      <c r="W2504" s="67" t="str">
        <f t="shared" si="39"/>
        <v/>
      </c>
      <c r="X2504" s="161" t="str">
        <f>IF(E2504="","",(IF(Table1[[#This Row],[Cur]]="USD",Table1[[#This Row],[Cur_Amount Debit]],Table1[[#This Row],[Cur_Amount Debit]]/Table1[[#This Row],[Exchange Rate]])))</f>
        <v/>
      </c>
      <c r="Y2504" s="161" t="str">
        <f>IF(E2504="","",(IF(Table1[[#This Row],[Cur]]="USD",Table1[[#This Row],[Cur_Amount Credit]],Table1[[#This Row],[Cur_Amount Credit]]/ExchangeRate)))</f>
        <v/>
      </c>
      <c r="Z2504" s="203" t="str">
        <f>IF(E2504="","",(Table1[[#This Row],[Debit USD]]-Table1[[#This Row],[Credit USD]]))</f>
        <v/>
      </c>
      <c r="AA2504" s="122"/>
      <c r="AB2504" s="1"/>
      <c r="AC2504" s="15"/>
      <c r="AD2504" s="15" t="str">
        <f>IF(AND(OR(Table1[[#This Row],[Account]]="15030",Table1[[#This Row],[Account]]="15035",Table1[[#This Row],[Account]]="20150"),Table1[[#This Row],[Vendor ID]]=""),1,"")</f>
        <v/>
      </c>
      <c r="AE2504" s="15"/>
      <c r="AF2504" s="15"/>
      <c r="AG2504" s="15"/>
      <c r="AH2504" s="46" t="str">
        <f>IF(Table1[[#This Row],[Posting Date]]&lt;&gt;"","GJ-"&amp;CountryID,"")</f>
        <v/>
      </c>
      <c r="AI2504" s="59" t="str">
        <f>IF(Table1[[#This Row],[Posting Date]]&lt;&gt;"",Table1[[#This Row],[Posting Date]],"")</f>
        <v/>
      </c>
      <c r="AJ2504" s="46"/>
      <c r="AK2504" s="46" t="str">
        <f>IF(Table1[[#This Row],[Description]]&lt;&gt;"",Table1[[#This Row],[Description]],"")</f>
        <v/>
      </c>
      <c r="AL2504" s="46" t="str">
        <f>IF(Table1[[#This Row],[Posting Date]]&lt;&gt;"",Table1[[#This Row],[Reference Number]],"")</f>
        <v/>
      </c>
      <c r="AM2504" s="46" t="str">
        <f>TRIM(Table1[[#This Row],[Line '#]])</f>
        <v/>
      </c>
      <c r="AN2504" s="46" t="str">
        <f>TRIM(Table1[[#This Row],[Account]])</f>
        <v/>
      </c>
      <c r="AO2504" s="46" t="str">
        <f>IF(Table1[[#This Row],[Posting Date]]&lt;&gt;"",$D$5,"")</f>
        <v/>
      </c>
      <c r="AP2504" s="46" t="str">
        <f>TRIM(Table1[[#This Row],[Departments-Prgrams]])</f>
        <v/>
      </c>
      <c r="AQ2504" s="46" t="str">
        <f>TRIM(Table1[[#This Row],[Grant]])</f>
        <v/>
      </c>
      <c r="AR2504" s="46" t="str">
        <f>TRIM(Table1[[#This Row],[Staff ID]])</f>
        <v/>
      </c>
      <c r="AS2504" s="46" t="str">
        <f>IF(TRIM(Table1[[#This Row],[Budget Code]])=0,"",TRIM(Table1[[#This Row],[Budget Code]]))</f>
        <v/>
      </c>
      <c r="AT2504" s="46" t="str">
        <f>IF(Table1[[#This Row],[Line Description]]&lt;&gt;"",Table1[[#This Row],[Line Description]],"")</f>
        <v/>
      </c>
      <c r="AU2504" s="46" t="str">
        <f>IF(Table1[[#This Row],[Cur_Amount Debit]]&gt;0,ROUND(Table1[[#This Row],[Cur_Amount Debit]],2),"")</f>
        <v/>
      </c>
      <c r="AV2504" s="46" t="str">
        <f>IF(Table1[[#This Row],[Cur_Amount Credit]]&gt;0,ROUND(Table1[[#This Row],[Cur_Amount Credit]],2),"")</f>
        <v/>
      </c>
      <c r="AW2504" s="46" t="str">
        <f>LEFT(Table1[[#This Row],[Cur]],3)</f>
        <v/>
      </c>
      <c r="AX2504" s="59"/>
      <c r="AY2504" s="46"/>
      <c r="AZ2504" s="46" t="str">
        <f>IF(Table1[[#This Row],[Cur]]&lt;&gt;"",IF(Table1[[#This Row],[Cur]]="USD","",ExchangeRate),"")</f>
        <v/>
      </c>
      <c r="BA2504" s="46" t="str">
        <f>IF(Table1[[#This Row],[Grant]]&lt;&gt;"",VLOOKUP(Table1[[#This Row],[Grant]],Grants!B:D,3),"")</f>
        <v/>
      </c>
      <c r="BB2504" s="46" t="str">
        <f>TRIM(Table1[[#This Row],[Vendor ID]])</f>
        <v/>
      </c>
      <c r="BC2504">
        <f>IF(Table1[[#This Row],[Reference Number]]=Q2503,BC2503,BC2503+1)</f>
        <v>2</v>
      </c>
    </row>
    <row r="2505" spans="1:55" ht="11.25" hidden="1" customHeight="1">
      <c r="A2505" s="1"/>
      <c r="B2505" s="88" t="str">
        <f>IF(Table1[[#This Row],[Posting Date]]&lt;&gt;"",IF(Table1[[#This Row],[Reference Number]]=Q2504,B2504+1,1),"")</f>
        <v/>
      </c>
      <c r="C2505" s="61"/>
      <c r="D2505" s="61"/>
      <c r="E2505" s="218"/>
      <c r="F2505" s="143" t="str">
        <f>IFERROR(IF(VLOOKUP(Table1[[#This Row],[Budget Code Description]],Dimentions!$X$6:$AC$132,2,FALSE)="","",VLOOKUP(Table1[[#This Row],[Budget Code Description]],Dimentions!$X$6:$AC$132,2,FALSE)),"")</f>
        <v/>
      </c>
      <c r="G2505" s="143" t="str">
        <f>IFERROR(VLOOKUP(Table1[[#This Row],[Budget Code Description]],Dimentions!$X$6:$AC$132,3,FALSE),"")</f>
        <v/>
      </c>
      <c r="H2505" s="64" t="str">
        <f>IFERROR(VLOOKUP(Table1[[#This Row],[Account]],Dimentions!$S$6:$V$233,2,FALSE),"")</f>
        <v/>
      </c>
      <c r="I2505" s="62">
        <f>_xlfn.NUMBERVALUE(LEFT(Table1[[#This Row],[Account]],1))</f>
        <v>0</v>
      </c>
      <c r="J2505" s="62" t="str">
        <f>IFERROR(VLOOKUP(Table1[[#This Row],[Budget Code Description]],Table6[#All],7,FALSE),"")</f>
        <v/>
      </c>
      <c r="K2505" s="143" t="str">
        <f>IFERROR(VLOOKUP(Table1[[#This Row],[Budget Code Description]],Table6[#All],8,FALSE),"")</f>
        <v/>
      </c>
      <c r="L2505" s="63"/>
      <c r="M2505" s="65" t="str">
        <f>IFERROR(VLOOKUP(Table1[[#This Row],[Staff ID]],Table2[],2,FALSE),"")</f>
        <v/>
      </c>
      <c r="N2505" s="211" t="str">
        <f>IFERROR(IF(VLOOKUP(Table1[[#This Row],[Budget Code Description]],Dimentions!$X$6:$AC$97,4,FALSE)="","",VLOOKUP(Table1[[#This Row],[Budget Code Description]],Dimentions!$X$6:$AC$97,4,FALSE)),"")</f>
        <v/>
      </c>
      <c r="O2505" s="65" t="str">
        <f>IFERROR(VLOOKUP(Table1[[#This Row],[Vendor ID]],Table549[],2,FALSE),"")</f>
        <v/>
      </c>
      <c r="P2505" s="63"/>
      <c r="Q2505" s="143" t="str">
        <f>IF(Table1[[#This Row],[Posting Date]]&lt;&gt;"",$D$9,"")</f>
        <v/>
      </c>
      <c r="R2505" s="159" t="str">
        <f>IF(Table1[[#This Row],[Posting Date]]&lt;&gt;"",$D$10,"")</f>
        <v/>
      </c>
      <c r="S2505" s="66"/>
      <c r="T2505" s="63"/>
      <c r="U2505" s="67"/>
      <c r="V2505" s="67"/>
      <c r="W2505" s="67" t="str">
        <f t="shared" si="39"/>
        <v/>
      </c>
      <c r="X2505" s="161" t="str">
        <f>IF(E2505="","",(IF(Table1[[#This Row],[Cur]]="USD",Table1[[#This Row],[Cur_Amount Debit]],Table1[[#This Row],[Cur_Amount Debit]]/Table1[[#This Row],[Exchange Rate]])))</f>
        <v/>
      </c>
      <c r="Y2505" s="161" t="str">
        <f>IF(E2505="","",(IF(Table1[[#This Row],[Cur]]="USD",Table1[[#This Row],[Cur_Amount Credit]],Table1[[#This Row],[Cur_Amount Credit]]/ExchangeRate)))</f>
        <v/>
      </c>
      <c r="Z2505" s="203" t="str">
        <f>IF(E2505="","",(Table1[[#This Row],[Debit USD]]-Table1[[#This Row],[Credit USD]]))</f>
        <v/>
      </c>
      <c r="AA2505" s="122"/>
      <c r="AB2505" s="1"/>
      <c r="AC2505" s="15"/>
      <c r="AD2505" s="15" t="str">
        <f>IF(AND(OR(Table1[[#This Row],[Account]]="15030",Table1[[#This Row],[Account]]="15035",Table1[[#This Row],[Account]]="20150"),Table1[[#This Row],[Vendor ID]]=""),1,"")</f>
        <v/>
      </c>
      <c r="AE2505" s="15"/>
      <c r="AF2505" s="15"/>
      <c r="AG2505" s="15"/>
      <c r="AH2505" s="46" t="str">
        <f>IF(Table1[[#This Row],[Posting Date]]&lt;&gt;"","GJ-"&amp;CountryID,"")</f>
        <v/>
      </c>
      <c r="AI2505" s="59" t="str">
        <f>IF(Table1[[#This Row],[Posting Date]]&lt;&gt;"",Table1[[#This Row],[Posting Date]],"")</f>
        <v/>
      </c>
      <c r="AJ2505" s="46"/>
      <c r="AK2505" s="46" t="str">
        <f>IF(Table1[[#This Row],[Description]]&lt;&gt;"",Table1[[#This Row],[Description]],"")</f>
        <v/>
      </c>
      <c r="AL2505" s="46" t="str">
        <f>IF(Table1[[#This Row],[Posting Date]]&lt;&gt;"",Table1[[#This Row],[Reference Number]],"")</f>
        <v/>
      </c>
      <c r="AM2505" s="46" t="str">
        <f>TRIM(Table1[[#This Row],[Line '#]])</f>
        <v/>
      </c>
      <c r="AN2505" s="46" t="str">
        <f>TRIM(Table1[[#This Row],[Account]])</f>
        <v/>
      </c>
      <c r="AO2505" s="46" t="str">
        <f>IF(Table1[[#This Row],[Posting Date]]&lt;&gt;"",$D$5,"")</f>
        <v/>
      </c>
      <c r="AP2505" s="46" t="str">
        <f>TRIM(Table1[[#This Row],[Departments-Prgrams]])</f>
        <v/>
      </c>
      <c r="AQ2505" s="46" t="str">
        <f>TRIM(Table1[[#This Row],[Grant]])</f>
        <v/>
      </c>
      <c r="AR2505" s="46" t="str">
        <f>TRIM(Table1[[#This Row],[Staff ID]])</f>
        <v/>
      </c>
      <c r="AS2505" s="46" t="str">
        <f>IF(TRIM(Table1[[#This Row],[Budget Code]])=0,"",TRIM(Table1[[#This Row],[Budget Code]]))</f>
        <v/>
      </c>
      <c r="AT2505" s="46" t="str">
        <f>IF(Table1[[#This Row],[Line Description]]&lt;&gt;"",Table1[[#This Row],[Line Description]],"")</f>
        <v/>
      </c>
      <c r="AU2505" s="46" t="str">
        <f>IF(Table1[[#This Row],[Cur_Amount Debit]]&gt;0,ROUND(Table1[[#This Row],[Cur_Amount Debit]],2),"")</f>
        <v/>
      </c>
      <c r="AV2505" s="46" t="str">
        <f>IF(Table1[[#This Row],[Cur_Amount Credit]]&gt;0,ROUND(Table1[[#This Row],[Cur_Amount Credit]],2),"")</f>
        <v/>
      </c>
      <c r="AW2505" s="46" t="str">
        <f>LEFT(Table1[[#This Row],[Cur]],3)</f>
        <v/>
      </c>
      <c r="AX2505" s="59"/>
      <c r="AY2505" s="46"/>
      <c r="AZ2505" s="46" t="str">
        <f>IF(Table1[[#This Row],[Cur]]&lt;&gt;"",IF(Table1[[#This Row],[Cur]]="USD","",ExchangeRate),"")</f>
        <v/>
      </c>
      <c r="BA2505" s="46" t="str">
        <f>IF(Table1[[#This Row],[Grant]]&lt;&gt;"",VLOOKUP(Table1[[#This Row],[Grant]],Grants!B:D,3),"")</f>
        <v/>
      </c>
      <c r="BB2505" s="46" t="str">
        <f>TRIM(Table1[[#This Row],[Vendor ID]])</f>
        <v/>
      </c>
      <c r="BC2505">
        <f>IF(Table1[[#This Row],[Reference Number]]=Q2504,BC2504,BC2504+1)</f>
        <v>2</v>
      </c>
    </row>
    <row r="2506" spans="1:55" ht="11.25" hidden="1" customHeight="1">
      <c r="A2506" s="1"/>
      <c r="B2506" s="88" t="str">
        <f>IF(Table1[[#This Row],[Posting Date]]&lt;&gt;"",IF(Table1[[#This Row],[Reference Number]]=Q2505,B2505+1,1),"")</f>
        <v/>
      </c>
      <c r="C2506" s="61"/>
      <c r="D2506" s="61"/>
      <c r="E2506" s="218"/>
      <c r="F2506" s="143" t="str">
        <f>IFERROR(IF(VLOOKUP(Table1[[#This Row],[Budget Code Description]],Dimentions!$X$6:$AC$132,2,FALSE)="","",VLOOKUP(Table1[[#This Row],[Budget Code Description]],Dimentions!$X$6:$AC$132,2,FALSE)),"")</f>
        <v/>
      </c>
      <c r="G2506" s="143" t="str">
        <f>IFERROR(VLOOKUP(Table1[[#This Row],[Budget Code Description]],Dimentions!$X$6:$AC$132,3,FALSE),"")</f>
        <v/>
      </c>
      <c r="H2506" s="64" t="str">
        <f>IFERROR(VLOOKUP(Table1[[#This Row],[Account]],Dimentions!$S$6:$V$233,2,FALSE),"")</f>
        <v/>
      </c>
      <c r="I2506" s="62">
        <f>_xlfn.NUMBERVALUE(LEFT(Table1[[#This Row],[Account]],1))</f>
        <v>0</v>
      </c>
      <c r="J2506" s="62" t="str">
        <f>IFERROR(VLOOKUP(Table1[[#This Row],[Budget Code Description]],Table6[#All],7,FALSE),"")</f>
        <v/>
      </c>
      <c r="K2506" s="143" t="str">
        <f>IFERROR(VLOOKUP(Table1[[#This Row],[Budget Code Description]],Table6[#All],8,FALSE),"")</f>
        <v/>
      </c>
      <c r="L2506" s="63"/>
      <c r="M2506" s="65" t="str">
        <f>IFERROR(VLOOKUP(Table1[[#This Row],[Staff ID]],Table2[],2,FALSE),"")</f>
        <v/>
      </c>
      <c r="N2506" s="211" t="str">
        <f>IFERROR(IF(VLOOKUP(Table1[[#This Row],[Budget Code Description]],Dimentions!$X$6:$AC$97,4,FALSE)="","",VLOOKUP(Table1[[#This Row],[Budget Code Description]],Dimentions!$X$6:$AC$97,4,FALSE)),"")</f>
        <v/>
      </c>
      <c r="O2506" s="65" t="str">
        <f>IFERROR(VLOOKUP(Table1[[#This Row],[Vendor ID]],Table549[],2,FALSE),"")</f>
        <v/>
      </c>
      <c r="P2506" s="63"/>
      <c r="Q2506" s="143" t="str">
        <f>IF(Table1[[#This Row],[Posting Date]]&lt;&gt;"",$D$9,"")</f>
        <v/>
      </c>
      <c r="R2506" s="159" t="str">
        <f>IF(Table1[[#This Row],[Posting Date]]&lt;&gt;"",$D$10,"")</f>
        <v/>
      </c>
      <c r="S2506" s="66"/>
      <c r="T2506" s="63"/>
      <c r="U2506" s="67"/>
      <c r="V2506" s="67"/>
      <c r="W2506" s="67" t="str">
        <f t="shared" si="39"/>
        <v/>
      </c>
      <c r="X2506" s="161" t="str">
        <f>IF(E2506="","",(IF(Table1[[#This Row],[Cur]]="USD",Table1[[#This Row],[Cur_Amount Debit]],Table1[[#This Row],[Cur_Amount Debit]]/Table1[[#This Row],[Exchange Rate]])))</f>
        <v/>
      </c>
      <c r="Y2506" s="161" t="str">
        <f>IF(E2506="","",(IF(Table1[[#This Row],[Cur]]="USD",Table1[[#This Row],[Cur_Amount Credit]],Table1[[#This Row],[Cur_Amount Credit]]/ExchangeRate)))</f>
        <v/>
      </c>
      <c r="Z2506" s="203" t="str">
        <f>IF(E2506="","",(Table1[[#This Row],[Debit USD]]-Table1[[#This Row],[Credit USD]]))</f>
        <v/>
      </c>
      <c r="AA2506" s="122"/>
      <c r="AB2506" s="1"/>
      <c r="AC2506" s="15"/>
      <c r="AD2506" s="15" t="str">
        <f>IF(AND(OR(Table1[[#This Row],[Account]]="15030",Table1[[#This Row],[Account]]="15035",Table1[[#This Row],[Account]]="20150"),Table1[[#This Row],[Vendor ID]]=""),1,"")</f>
        <v/>
      </c>
      <c r="AE2506" s="15"/>
      <c r="AF2506" s="15"/>
      <c r="AG2506" s="15"/>
      <c r="AH2506" s="46" t="str">
        <f>IF(Table1[[#This Row],[Posting Date]]&lt;&gt;"","GJ-"&amp;CountryID,"")</f>
        <v/>
      </c>
      <c r="AI2506" s="59" t="str">
        <f>IF(Table1[[#This Row],[Posting Date]]&lt;&gt;"",Table1[[#This Row],[Posting Date]],"")</f>
        <v/>
      </c>
      <c r="AJ2506" s="46"/>
      <c r="AK2506" s="46" t="str">
        <f>IF(Table1[[#This Row],[Description]]&lt;&gt;"",Table1[[#This Row],[Description]],"")</f>
        <v/>
      </c>
      <c r="AL2506" s="46" t="str">
        <f>IF(Table1[[#This Row],[Posting Date]]&lt;&gt;"",Table1[[#This Row],[Reference Number]],"")</f>
        <v/>
      </c>
      <c r="AM2506" s="46" t="str">
        <f>TRIM(Table1[[#This Row],[Line '#]])</f>
        <v/>
      </c>
      <c r="AN2506" s="46" t="str">
        <f>TRIM(Table1[[#This Row],[Account]])</f>
        <v/>
      </c>
      <c r="AO2506" s="46" t="str">
        <f>IF(Table1[[#This Row],[Posting Date]]&lt;&gt;"",$D$5,"")</f>
        <v/>
      </c>
      <c r="AP2506" s="46" t="str">
        <f>TRIM(Table1[[#This Row],[Departments-Prgrams]])</f>
        <v/>
      </c>
      <c r="AQ2506" s="46" t="str">
        <f>TRIM(Table1[[#This Row],[Grant]])</f>
        <v/>
      </c>
      <c r="AR2506" s="46" t="str">
        <f>TRIM(Table1[[#This Row],[Staff ID]])</f>
        <v/>
      </c>
      <c r="AS2506" s="46" t="str">
        <f>IF(TRIM(Table1[[#This Row],[Budget Code]])=0,"",TRIM(Table1[[#This Row],[Budget Code]]))</f>
        <v/>
      </c>
      <c r="AT2506" s="46" t="str">
        <f>IF(Table1[[#This Row],[Line Description]]&lt;&gt;"",Table1[[#This Row],[Line Description]],"")</f>
        <v/>
      </c>
      <c r="AU2506" s="46" t="str">
        <f>IF(Table1[[#This Row],[Cur_Amount Debit]]&gt;0,ROUND(Table1[[#This Row],[Cur_Amount Debit]],2),"")</f>
        <v/>
      </c>
      <c r="AV2506" s="46" t="str">
        <f>IF(Table1[[#This Row],[Cur_Amount Credit]]&gt;0,ROUND(Table1[[#This Row],[Cur_Amount Credit]],2),"")</f>
        <v/>
      </c>
      <c r="AW2506" s="46" t="str">
        <f>LEFT(Table1[[#This Row],[Cur]],3)</f>
        <v/>
      </c>
      <c r="AX2506" s="59"/>
      <c r="AY2506" s="46"/>
      <c r="AZ2506" s="46" t="str">
        <f>IF(Table1[[#This Row],[Cur]]&lt;&gt;"",IF(Table1[[#This Row],[Cur]]="USD","",ExchangeRate),"")</f>
        <v/>
      </c>
      <c r="BA2506" s="46" t="str">
        <f>IF(Table1[[#This Row],[Grant]]&lt;&gt;"",VLOOKUP(Table1[[#This Row],[Grant]],Grants!B:D,3),"")</f>
        <v/>
      </c>
      <c r="BB2506" s="46" t="str">
        <f>TRIM(Table1[[#This Row],[Vendor ID]])</f>
        <v/>
      </c>
      <c r="BC2506">
        <f>IF(Table1[[#This Row],[Reference Number]]=Q2505,BC2505,BC2505+1)</f>
        <v>2</v>
      </c>
    </row>
    <row r="2507" spans="1:55" ht="11.25" hidden="1" customHeight="1">
      <c r="A2507" s="1"/>
      <c r="B2507" s="88" t="str">
        <f>IF(Table1[[#This Row],[Posting Date]]&lt;&gt;"",IF(Table1[[#This Row],[Reference Number]]=Q2506,B2506+1,1),"")</f>
        <v/>
      </c>
      <c r="C2507" s="61"/>
      <c r="D2507" s="61"/>
      <c r="E2507" s="218"/>
      <c r="F2507" s="143" t="str">
        <f>IFERROR(IF(VLOOKUP(Table1[[#This Row],[Budget Code Description]],Dimentions!$X$6:$AC$132,2,FALSE)="","",VLOOKUP(Table1[[#This Row],[Budget Code Description]],Dimentions!$X$6:$AC$132,2,FALSE)),"")</f>
        <v/>
      </c>
      <c r="G2507" s="143" t="str">
        <f>IFERROR(VLOOKUP(Table1[[#This Row],[Budget Code Description]],Dimentions!$X$6:$AC$132,3,FALSE),"")</f>
        <v/>
      </c>
      <c r="H2507" s="64" t="str">
        <f>IFERROR(VLOOKUP(Table1[[#This Row],[Account]],Dimentions!$S$6:$V$233,2,FALSE),"")</f>
        <v/>
      </c>
      <c r="I2507" s="62">
        <f>_xlfn.NUMBERVALUE(LEFT(Table1[[#This Row],[Account]],1))</f>
        <v>0</v>
      </c>
      <c r="J2507" s="62" t="str">
        <f>IFERROR(VLOOKUP(Table1[[#This Row],[Budget Code Description]],Table6[#All],7,FALSE),"")</f>
        <v/>
      </c>
      <c r="K2507" s="143" t="str">
        <f>IFERROR(VLOOKUP(Table1[[#This Row],[Budget Code Description]],Table6[#All],8,FALSE),"")</f>
        <v/>
      </c>
      <c r="L2507" s="63"/>
      <c r="M2507" s="65" t="str">
        <f>IFERROR(VLOOKUP(Table1[[#This Row],[Staff ID]],Table2[],2,FALSE),"")</f>
        <v/>
      </c>
      <c r="N2507" s="211" t="str">
        <f>IFERROR(IF(VLOOKUP(Table1[[#This Row],[Budget Code Description]],Dimentions!$X$6:$AC$97,4,FALSE)="","",VLOOKUP(Table1[[#This Row],[Budget Code Description]],Dimentions!$X$6:$AC$97,4,FALSE)),"")</f>
        <v/>
      </c>
      <c r="O2507" s="65" t="str">
        <f>IFERROR(VLOOKUP(Table1[[#This Row],[Vendor ID]],Table549[],2,FALSE),"")</f>
        <v/>
      </c>
      <c r="P2507" s="63"/>
      <c r="Q2507" s="143" t="str">
        <f>IF(Table1[[#This Row],[Posting Date]]&lt;&gt;"",$D$9,"")</f>
        <v/>
      </c>
      <c r="R2507" s="159" t="str">
        <f>IF(Table1[[#This Row],[Posting Date]]&lt;&gt;"",$D$10,"")</f>
        <v/>
      </c>
      <c r="S2507" s="66"/>
      <c r="T2507" s="63"/>
      <c r="U2507" s="67"/>
      <c r="V2507" s="67"/>
      <c r="W2507" s="67" t="str">
        <f t="shared" si="39"/>
        <v/>
      </c>
      <c r="X2507" s="161" t="str">
        <f>IF(E2507="","",(IF(Table1[[#This Row],[Cur]]="USD",Table1[[#This Row],[Cur_Amount Debit]],Table1[[#This Row],[Cur_Amount Debit]]/Table1[[#This Row],[Exchange Rate]])))</f>
        <v/>
      </c>
      <c r="Y2507" s="161" t="str">
        <f>IF(E2507="","",(IF(Table1[[#This Row],[Cur]]="USD",Table1[[#This Row],[Cur_Amount Credit]],Table1[[#This Row],[Cur_Amount Credit]]/ExchangeRate)))</f>
        <v/>
      </c>
      <c r="Z2507" s="203" t="str">
        <f>IF(E2507="","",(Table1[[#This Row],[Debit USD]]-Table1[[#This Row],[Credit USD]]))</f>
        <v/>
      </c>
      <c r="AA2507" s="122"/>
      <c r="AB2507" s="1"/>
      <c r="AC2507" s="15"/>
      <c r="AD2507" s="15" t="str">
        <f>IF(AND(OR(Table1[[#This Row],[Account]]="15030",Table1[[#This Row],[Account]]="15035",Table1[[#This Row],[Account]]="20150"),Table1[[#This Row],[Vendor ID]]=""),1,"")</f>
        <v/>
      </c>
      <c r="AE2507" s="15"/>
      <c r="AF2507" s="15"/>
      <c r="AG2507" s="15"/>
      <c r="AH2507" s="46" t="str">
        <f>IF(Table1[[#This Row],[Posting Date]]&lt;&gt;"","GJ-"&amp;CountryID,"")</f>
        <v/>
      </c>
      <c r="AI2507" s="59" t="str">
        <f>IF(Table1[[#This Row],[Posting Date]]&lt;&gt;"",Table1[[#This Row],[Posting Date]],"")</f>
        <v/>
      </c>
      <c r="AJ2507" s="46"/>
      <c r="AK2507" s="46" t="str">
        <f>IF(Table1[[#This Row],[Description]]&lt;&gt;"",Table1[[#This Row],[Description]],"")</f>
        <v/>
      </c>
      <c r="AL2507" s="46" t="str">
        <f>IF(Table1[[#This Row],[Posting Date]]&lt;&gt;"",Table1[[#This Row],[Reference Number]],"")</f>
        <v/>
      </c>
      <c r="AM2507" s="46" t="str">
        <f>TRIM(Table1[[#This Row],[Line '#]])</f>
        <v/>
      </c>
      <c r="AN2507" s="46" t="str">
        <f>TRIM(Table1[[#This Row],[Account]])</f>
        <v/>
      </c>
      <c r="AO2507" s="46" t="str">
        <f>IF(Table1[[#This Row],[Posting Date]]&lt;&gt;"",$D$5,"")</f>
        <v/>
      </c>
      <c r="AP2507" s="46" t="str">
        <f>TRIM(Table1[[#This Row],[Departments-Prgrams]])</f>
        <v/>
      </c>
      <c r="AQ2507" s="46" t="str">
        <f>TRIM(Table1[[#This Row],[Grant]])</f>
        <v/>
      </c>
      <c r="AR2507" s="46" t="str">
        <f>TRIM(Table1[[#This Row],[Staff ID]])</f>
        <v/>
      </c>
      <c r="AS2507" s="46" t="str">
        <f>IF(TRIM(Table1[[#This Row],[Budget Code]])=0,"",TRIM(Table1[[#This Row],[Budget Code]]))</f>
        <v/>
      </c>
      <c r="AT2507" s="46" t="str">
        <f>IF(Table1[[#This Row],[Line Description]]&lt;&gt;"",Table1[[#This Row],[Line Description]],"")</f>
        <v/>
      </c>
      <c r="AU2507" s="46" t="str">
        <f>IF(Table1[[#This Row],[Cur_Amount Debit]]&gt;0,ROUND(Table1[[#This Row],[Cur_Amount Debit]],2),"")</f>
        <v/>
      </c>
      <c r="AV2507" s="46" t="str">
        <f>IF(Table1[[#This Row],[Cur_Amount Credit]]&gt;0,ROUND(Table1[[#This Row],[Cur_Amount Credit]],2),"")</f>
        <v/>
      </c>
      <c r="AW2507" s="46" t="str">
        <f>LEFT(Table1[[#This Row],[Cur]],3)</f>
        <v/>
      </c>
      <c r="AX2507" s="59"/>
      <c r="AY2507" s="46"/>
      <c r="AZ2507" s="46" t="str">
        <f>IF(Table1[[#This Row],[Cur]]&lt;&gt;"",IF(Table1[[#This Row],[Cur]]="USD","",ExchangeRate),"")</f>
        <v/>
      </c>
      <c r="BA2507" s="46" t="str">
        <f>IF(Table1[[#This Row],[Grant]]&lt;&gt;"",VLOOKUP(Table1[[#This Row],[Grant]],Grants!B:D,3),"")</f>
        <v/>
      </c>
      <c r="BB2507" s="46" t="str">
        <f>TRIM(Table1[[#This Row],[Vendor ID]])</f>
        <v/>
      </c>
      <c r="BC2507">
        <f>IF(Table1[[#This Row],[Reference Number]]=Q2506,BC2506,BC2506+1)</f>
        <v>2</v>
      </c>
    </row>
    <row r="2508" spans="1:55" ht="11.25" hidden="1" customHeight="1">
      <c r="A2508" s="1"/>
      <c r="B2508" s="88" t="str">
        <f>IF(Table1[[#This Row],[Posting Date]]&lt;&gt;"",IF(Table1[[#This Row],[Reference Number]]=Q2507,B2507+1,1),"")</f>
        <v/>
      </c>
      <c r="C2508" s="61"/>
      <c r="D2508" s="61"/>
      <c r="E2508" s="218"/>
      <c r="F2508" s="143" t="str">
        <f>IFERROR(IF(VLOOKUP(Table1[[#This Row],[Budget Code Description]],Dimentions!$X$6:$AC$132,2,FALSE)="","",VLOOKUP(Table1[[#This Row],[Budget Code Description]],Dimentions!$X$6:$AC$132,2,FALSE)),"")</f>
        <v/>
      </c>
      <c r="G2508" s="143" t="str">
        <f>IFERROR(VLOOKUP(Table1[[#This Row],[Budget Code Description]],Dimentions!$X$6:$AC$132,3,FALSE),"")</f>
        <v/>
      </c>
      <c r="H2508" s="64" t="str">
        <f>IFERROR(VLOOKUP(Table1[[#This Row],[Account]],Dimentions!$S$6:$V$233,2,FALSE),"")</f>
        <v/>
      </c>
      <c r="I2508" s="62">
        <f>_xlfn.NUMBERVALUE(LEFT(Table1[[#This Row],[Account]],1))</f>
        <v>0</v>
      </c>
      <c r="J2508" s="62" t="str">
        <f>IFERROR(VLOOKUP(Table1[[#This Row],[Budget Code Description]],Table6[#All],7,FALSE),"")</f>
        <v/>
      </c>
      <c r="K2508" s="143" t="str">
        <f>IFERROR(VLOOKUP(Table1[[#This Row],[Budget Code Description]],Table6[#All],8,FALSE),"")</f>
        <v/>
      </c>
      <c r="L2508" s="63"/>
      <c r="M2508" s="65" t="str">
        <f>IFERROR(VLOOKUP(Table1[[#This Row],[Staff ID]],Table2[],2,FALSE),"")</f>
        <v/>
      </c>
      <c r="N2508" s="211" t="str">
        <f>IFERROR(IF(VLOOKUP(Table1[[#This Row],[Budget Code Description]],Dimentions!$X$6:$AC$97,4,FALSE)="","",VLOOKUP(Table1[[#This Row],[Budget Code Description]],Dimentions!$X$6:$AC$97,4,FALSE)),"")</f>
        <v/>
      </c>
      <c r="O2508" s="65" t="str">
        <f>IFERROR(VLOOKUP(Table1[[#This Row],[Vendor ID]],Table549[],2,FALSE),"")</f>
        <v/>
      </c>
      <c r="P2508" s="63"/>
      <c r="Q2508" s="143" t="str">
        <f>IF(Table1[[#This Row],[Posting Date]]&lt;&gt;"",$D$9,"")</f>
        <v/>
      </c>
      <c r="R2508" s="159" t="str">
        <f>IF(Table1[[#This Row],[Posting Date]]&lt;&gt;"",$D$10,"")</f>
        <v/>
      </c>
      <c r="S2508" s="66"/>
      <c r="T2508" s="63"/>
      <c r="U2508" s="67"/>
      <c r="V2508" s="67"/>
      <c r="W2508" s="67" t="str">
        <f t="shared" si="39"/>
        <v/>
      </c>
      <c r="X2508" s="161" t="str">
        <f>IF(E2508="","",(IF(Table1[[#This Row],[Cur]]="USD",Table1[[#This Row],[Cur_Amount Debit]],Table1[[#This Row],[Cur_Amount Debit]]/Table1[[#This Row],[Exchange Rate]])))</f>
        <v/>
      </c>
      <c r="Y2508" s="161" t="str">
        <f>IF(E2508="","",(IF(Table1[[#This Row],[Cur]]="USD",Table1[[#This Row],[Cur_Amount Credit]],Table1[[#This Row],[Cur_Amount Credit]]/ExchangeRate)))</f>
        <v/>
      </c>
      <c r="Z2508" s="203" t="str">
        <f>IF(E2508="","",(Table1[[#This Row],[Debit USD]]-Table1[[#This Row],[Credit USD]]))</f>
        <v/>
      </c>
      <c r="AA2508" s="122"/>
      <c r="AB2508" s="1"/>
      <c r="AC2508" s="15"/>
      <c r="AD2508" s="15" t="str">
        <f>IF(AND(OR(Table1[[#This Row],[Account]]="15030",Table1[[#This Row],[Account]]="15035",Table1[[#This Row],[Account]]="20150"),Table1[[#This Row],[Vendor ID]]=""),1,"")</f>
        <v/>
      </c>
      <c r="AE2508" s="15"/>
      <c r="AF2508" s="15"/>
      <c r="AG2508" s="15"/>
      <c r="AH2508" s="46" t="str">
        <f>IF(Table1[[#This Row],[Posting Date]]&lt;&gt;"","GJ-"&amp;CountryID,"")</f>
        <v/>
      </c>
      <c r="AI2508" s="59" t="str">
        <f>IF(Table1[[#This Row],[Posting Date]]&lt;&gt;"",Table1[[#This Row],[Posting Date]],"")</f>
        <v/>
      </c>
      <c r="AJ2508" s="46"/>
      <c r="AK2508" s="46" t="str">
        <f>IF(Table1[[#This Row],[Description]]&lt;&gt;"",Table1[[#This Row],[Description]],"")</f>
        <v/>
      </c>
      <c r="AL2508" s="46" t="str">
        <f>IF(Table1[[#This Row],[Posting Date]]&lt;&gt;"",Table1[[#This Row],[Reference Number]],"")</f>
        <v/>
      </c>
      <c r="AM2508" s="46" t="str">
        <f>TRIM(Table1[[#This Row],[Line '#]])</f>
        <v/>
      </c>
      <c r="AN2508" s="46" t="str">
        <f>TRIM(Table1[[#This Row],[Account]])</f>
        <v/>
      </c>
      <c r="AO2508" s="46" t="str">
        <f>IF(Table1[[#This Row],[Posting Date]]&lt;&gt;"",$D$5,"")</f>
        <v/>
      </c>
      <c r="AP2508" s="46" t="str">
        <f>TRIM(Table1[[#This Row],[Departments-Prgrams]])</f>
        <v/>
      </c>
      <c r="AQ2508" s="46" t="str">
        <f>TRIM(Table1[[#This Row],[Grant]])</f>
        <v/>
      </c>
      <c r="AR2508" s="46" t="str">
        <f>TRIM(Table1[[#This Row],[Staff ID]])</f>
        <v/>
      </c>
      <c r="AS2508" s="46" t="str">
        <f>IF(TRIM(Table1[[#This Row],[Budget Code]])=0,"",TRIM(Table1[[#This Row],[Budget Code]]))</f>
        <v/>
      </c>
      <c r="AT2508" s="46" t="str">
        <f>IF(Table1[[#This Row],[Line Description]]&lt;&gt;"",Table1[[#This Row],[Line Description]],"")</f>
        <v/>
      </c>
      <c r="AU2508" s="46" t="str">
        <f>IF(Table1[[#This Row],[Cur_Amount Debit]]&gt;0,ROUND(Table1[[#This Row],[Cur_Amount Debit]],2),"")</f>
        <v/>
      </c>
      <c r="AV2508" s="46" t="str">
        <f>IF(Table1[[#This Row],[Cur_Amount Credit]]&gt;0,ROUND(Table1[[#This Row],[Cur_Amount Credit]],2),"")</f>
        <v/>
      </c>
      <c r="AW2508" s="46" t="str">
        <f>LEFT(Table1[[#This Row],[Cur]],3)</f>
        <v/>
      </c>
      <c r="AX2508" s="59"/>
      <c r="AY2508" s="46"/>
      <c r="AZ2508" s="46" t="str">
        <f>IF(Table1[[#This Row],[Cur]]&lt;&gt;"",IF(Table1[[#This Row],[Cur]]="USD","",ExchangeRate),"")</f>
        <v/>
      </c>
      <c r="BA2508" s="46" t="str">
        <f>IF(Table1[[#This Row],[Grant]]&lt;&gt;"",VLOOKUP(Table1[[#This Row],[Grant]],Grants!B:D,3),"")</f>
        <v/>
      </c>
      <c r="BB2508" s="46" t="str">
        <f>TRIM(Table1[[#This Row],[Vendor ID]])</f>
        <v/>
      </c>
      <c r="BC2508">
        <f>IF(Table1[[#This Row],[Reference Number]]=Q2507,BC2507,BC2507+1)</f>
        <v>2</v>
      </c>
    </row>
    <row r="2509" spans="1:55" ht="11.25" hidden="1" customHeight="1">
      <c r="A2509" s="1"/>
      <c r="B2509" s="88" t="str">
        <f>IF(Table1[[#This Row],[Posting Date]]&lt;&gt;"",IF(Table1[[#This Row],[Reference Number]]=Q2508,B2508+1,1),"")</f>
        <v/>
      </c>
      <c r="C2509" s="61"/>
      <c r="D2509" s="61"/>
      <c r="E2509" s="218"/>
      <c r="F2509" s="143" t="str">
        <f>IFERROR(IF(VLOOKUP(Table1[[#This Row],[Budget Code Description]],Dimentions!$X$6:$AC$132,2,FALSE)="","",VLOOKUP(Table1[[#This Row],[Budget Code Description]],Dimentions!$X$6:$AC$132,2,FALSE)),"")</f>
        <v/>
      </c>
      <c r="G2509" s="143" t="str">
        <f>IFERROR(VLOOKUP(Table1[[#This Row],[Budget Code Description]],Dimentions!$X$6:$AC$132,3,FALSE),"")</f>
        <v/>
      </c>
      <c r="H2509" s="64" t="str">
        <f>IFERROR(VLOOKUP(Table1[[#This Row],[Account]],Dimentions!$S$6:$V$233,2,FALSE),"")</f>
        <v/>
      </c>
      <c r="I2509" s="62">
        <f>_xlfn.NUMBERVALUE(LEFT(Table1[[#This Row],[Account]],1))</f>
        <v>0</v>
      </c>
      <c r="J2509" s="62" t="str">
        <f>IFERROR(VLOOKUP(Table1[[#This Row],[Budget Code Description]],Table6[#All],7,FALSE),"")</f>
        <v/>
      </c>
      <c r="K2509" s="143" t="str">
        <f>IFERROR(VLOOKUP(Table1[[#This Row],[Budget Code Description]],Table6[#All],8,FALSE),"")</f>
        <v/>
      </c>
      <c r="L2509" s="63"/>
      <c r="M2509" s="65" t="str">
        <f>IFERROR(VLOOKUP(Table1[[#This Row],[Staff ID]],Table2[],2,FALSE),"")</f>
        <v/>
      </c>
      <c r="N2509" s="211" t="str">
        <f>IFERROR(IF(VLOOKUP(Table1[[#This Row],[Budget Code Description]],Dimentions!$X$6:$AC$97,4,FALSE)="","",VLOOKUP(Table1[[#This Row],[Budget Code Description]],Dimentions!$X$6:$AC$97,4,FALSE)),"")</f>
        <v/>
      </c>
      <c r="O2509" s="65" t="str">
        <f>IFERROR(VLOOKUP(Table1[[#This Row],[Vendor ID]],Table549[],2,FALSE),"")</f>
        <v/>
      </c>
      <c r="P2509" s="63"/>
      <c r="Q2509" s="143" t="str">
        <f>IF(Table1[[#This Row],[Posting Date]]&lt;&gt;"",$D$9,"")</f>
        <v/>
      </c>
      <c r="R2509" s="159" t="str">
        <f>IF(Table1[[#This Row],[Posting Date]]&lt;&gt;"",$D$10,"")</f>
        <v/>
      </c>
      <c r="S2509" s="66"/>
      <c r="T2509" s="63"/>
      <c r="U2509" s="67"/>
      <c r="V2509" s="67"/>
      <c r="W2509" s="67" t="str">
        <f t="shared" si="39"/>
        <v/>
      </c>
      <c r="X2509" s="161" t="str">
        <f>IF(E2509="","",(IF(Table1[[#This Row],[Cur]]="USD",Table1[[#This Row],[Cur_Amount Debit]],Table1[[#This Row],[Cur_Amount Debit]]/Table1[[#This Row],[Exchange Rate]])))</f>
        <v/>
      </c>
      <c r="Y2509" s="161" t="str">
        <f>IF(E2509="","",(IF(Table1[[#This Row],[Cur]]="USD",Table1[[#This Row],[Cur_Amount Credit]],Table1[[#This Row],[Cur_Amount Credit]]/ExchangeRate)))</f>
        <v/>
      </c>
      <c r="Z2509" s="203" t="str">
        <f>IF(E2509="","",(Table1[[#This Row],[Debit USD]]-Table1[[#This Row],[Credit USD]]))</f>
        <v/>
      </c>
      <c r="AA2509" s="122"/>
      <c r="AB2509" s="1"/>
      <c r="AC2509" s="15"/>
      <c r="AD2509" s="15" t="str">
        <f>IF(AND(OR(Table1[[#This Row],[Account]]="15030",Table1[[#This Row],[Account]]="15035",Table1[[#This Row],[Account]]="20150"),Table1[[#This Row],[Vendor ID]]=""),1,"")</f>
        <v/>
      </c>
      <c r="AE2509" s="15"/>
      <c r="AF2509" s="15"/>
      <c r="AG2509" s="15"/>
      <c r="AH2509" s="46" t="str">
        <f>IF(Table1[[#This Row],[Posting Date]]&lt;&gt;"","GJ-"&amp;CountryID,"")</f>
        <v/>
      </c>
      <c r="AI2509" s="59" t="str">
        <f>IF(Table1[[#This Row],[Posting Date]]&lt;&gt;"",Table1[[#This Row],[Posting Date]],"")</f>
        <v/>
      </c>
      <c r="AJ2509" s="46"/>
      <c r="AK2509" s="46" t="str">
        <f>IF(Table1[[#This Row],[Description]]&lt;&gt;"",Table1[[#This Row],[Description]],"")</f>
        <v/>
      </c>
      <c r="AL2509" s="46" t="str">
        <f>IF(Table1[[#This Row],[Posting Date]]&lt;&gt;"",Table1[[#This Row],[Reference Number]],"")</f>
        <v/>
      </c>
      <c r="AM2509" s="46" t="str">
        <f>TRIM(Table1[[#This Row],[Line '#]])</f>
        <v/>
      </c>
      <c r="AN2509" s="46" t="str">
        <f>TRIM(Table1[[#This Row],[Account]])</f>
        <v/>
      </c>
      <c r="AO2509" s="46" t="str">
        <f>IF(Table1[[#This Row],[Posting Date]]&lt;&gt;"",$D$5,"")</f>
        <v/>
      </c>
      <c r="AP2509" s="46" t="str">
        <f>TRIM(Table1[[#This Row],[Departments-Prgrams]])</f>
        <v/>
      </c>
      <c r="AQ2509" s="46" t="str">
        <f>TRIM(Table1[[#This Row],[Grant]])</f>
        <v/>
      </c>
      <c r="AR2509" s="46" t="str">
        <f>TRIM(Table1[[#This Row],[Staff ID]])</f>
        <v/>
      </c>
      <c r="AS2509" s="46" t="str">
        <f>IF(TRIM(Table1[[#This Row],[Budget Code]])=0,"",TRIM(Table1[[#This Row],[Budget Code]]))</f>
        <v/>
      </c>
      <c r="AT2509" s="46" t="str">
        <f>IF(Table1[[#This Row],[Line Description]]&lt;&gt;"",Table1[[#This Row],[Line Description]],"")</f>
        <v/>
      </c>
      <c r="AU2509" s="46" t="str">
        <f>IF(Table1[[#This Row],[Cur_Amount Debit]]&gt;0,ROUND(Table1[[#This Row],[Cur_Amount Debit]],2),"")</f>
        <v/>
      </c>
      <c r="AV2509" s="46" t="str">
        <f>IF(Table1[[#This Row],[Cur_Amount Credit]]&gt;0,ROUND(Table1[[#This Row],[Cur_Amount Credit]],2),"")</f>
        <v/>
      </c>
      <c r="AW2509" s="46" t="str">
        <f>LEFT(Table1[[#This Row],[Cur]],3)</f>
        <v/>
      </c>
      <c r="AX2509" s="59"/>
      <c r="AY2509" s="46"/>
      <c r="AZ2509" s="46" t="str">
        <f>IF(Table1[[#This Row],[Cur]]&lt;&gt;"",IF(Table1[[#This Row],[Cur]]="USD","",ExchangeRate),"")</f>
        <v/>
      </c>
      <c r="BA2509" s="46" t="str">
        <f>IF(Table1[[#This Row],[Grant]]&lt;&gt;"",VLOOKUP(Table1[[#This Row],[Grant]],Grants!B:D,3),"")</f>
        <v/>
      </c>
      <c r="BB2509" s="46" t="str">
        <f>TRIM(Table1[[#This Row],[Vendor ID]])</f>
        <v/>
      </c>
      <c r="BC2509">
        <f>IF(Table1[[#This Row],[Reference Number]]=Q2508,BC2508,BC2508+1)</f>
        <v>2</v>
      </c>
    </row>
    <row r="2510" spans="1:55" ht="11.25" hidden="1" customHeight="1">
      <c r="A2510" s="1"/>
      <c r="B2510" s="88" t="str">
        <f>IF(Table1[[#This Row],[Posting Date]]&lt;&gt;"",IF(Table1[[#This Row],[Reference Number]]=Q2509,B2509+1,1),"")</f>
        <v/>
      </c>
      <c r="C2510" s="61"/>
      <c r="D2510" s="61"/>
      <c r="E2510" s="218"/>
      <c r="F2510" s="143" t="str">
        <f>IFERROR(IF(VLOOKUP(Table1[[#This Row],[Budget Code Description]],Dimentions!$X$6:$AC$132,2,FALSE)="","",VLOOKUP(Table1[[#This Row],[Budget Code Description]],Dimentions!$X$6:$AC$132,2,FALSE)),"")</f>
        <v/>
      </c>
      <c r="G2510" s="143" t="str">
        <f>IFERROR(VLOOKUP(Table1[[#This Row],[Budget Code Description]],Dimentions!$X$6:$AC$132,3,FALSE),"")</f>
        <v/>
      </c>
      <c r="H2510" s="64" t="str">
        <f>IFERROR(VLOOKUP(Table1[[#This Row],[Account]],Dimentions!$S$6:$V$233,2,FALSE),"")</f>
        <v/>
      </c>
      <c r="I2510" s="62">
        <f>_xlfn.NUMBERVALUE(LEFT(Table1[[#This Row],[Account]],1))</f>
        <v>0</v>
      </c>
      <c r="J2510" s="62" t="str">
        <f>IFERROR(VLOOKUP(Table1[[#This Row],[Budget Code Description]],Table6[#All],7,FALSE),"")</f>
        <v/>
      </c>
      <c r="K2510" s="143" t="str">
        <f>IFERROR(VLOOKUP(Table1[[#This Row],[Budget Code Description]],Table6[#All],8,FALSE),"")</f>
        <v/>
      </c>
      <c r="L2510" s="63"/>
      <c r="M2510" s="65" t="str">
        <f>IFERROR(VLOOKUP(Table1[[#This Row],[Staff ID]],Table2[],2,FALSE),"")</f>
        <v/>
      </c>
      <c r="N2510" s="211" t="str">
        <f>IFERROR(IF(VLOOKUP(Table1[[#This Row],[Budget Code Description]],Dimentions!$X$6:$AC$97,4,FALSE)="","",VLOOKUP(Table1[[#This Row],[Budget Code Description]],Dimentions!$X$6:$AC$97,4,FALSE)),"")</f>
        <v/>
      </c>
      <c r="O2510" s="65" t="str">
        <f>IFERROR(VLOOKUP(Table1[[#This Row],[Vendor ID]],Table549[],2,FALSE),"")</f>
        <v/>
      </c>
      <c r="P2510" s="63"/>
      <c r="Q2510" s="143" t="str">
        <f>IF(Table1[[#This Row],[Posting Date]]&lt;&gt;"",$D$9,"")</f>
        <v/>
      </c>
      <c r="R2510" s="159" t="str">
        <f>IF(Table1[[#This Row],[Posting Date]]&lt;&gt;"",$D$10,"")</f>
        <v/>
      </c>
      <c r="S2510" s="66"/>
      <c r="T2510" s="63"/>
      <c r="U2510" s="67"/>
      <c r="V2510" s="67"/>
      <c r="W2510" s="67" t="str">
        <f t="shared" si="39"/>
        <v/>
      </c>
      <c r="X2510" s="161" t="str">
        <f>IF(E2510="","",(IF(Table1[[#This Row],[Cur]]="USD",Table1[[#This Row],[Cur_Amount Debit]],Table1[[#This Row],[Cur_Amount Debit]]/Table1[[#This Row],[Exchange Rate]])))</f>
        <v/>
      </c>
      <c r="Y2510" s="161" t="str">
        <f>IF(E2510="","",(IF(Table1[[#This Row],[Cur]]="USD",Table1[[#This Row],[Cur_Amount Credit]],Table1[[#This Row],[Cur_Amount Credit]]/ExchangeRate)))</f>
        <v/>
      </c>
      <c r="Z2510" s="203" t="str">
        <f>IF(E2510="","",(Table1[[#This Row],[Debit USD]]-Table1[[#This Row],[Credit USD]]))</f>
        <v/>
      </c>
      <c r="AA2510" s="122"/>
      <c r="AB2510" s="1"/>
      <c r="AC2510" s="15"/>
      <c r="AD2510" s="15" t="str">
        <f>IF(AND(OR(Table1[[#This Row],[Account]]="15030",Table1[[#This Row],[Account]]="15035",Table1[[#This Row],[Account]]="20150"),Table1[[#This Row],[Vendor ID]]=""),1,"")</f>
        <v/>
      </c>
      <c r="AE2510" s="15"/>
      <c r="AF2510" s="15"/>
      <c r="AG2510" s="15"/>
      <c r="AH2510" s="46" t="str">
        <f>IF(Table1[[#This Row],[Posting Date]]&lt;&gt;"","GJ-"&amp;CountryID,"")</f>
        <v/>
      </c>
      <c r="AI2510" s="59" t="str">
        <f>IF(Table1[[#This Row],[Posting Date]]&lt;&gt;"",Table1[[#This Row],[Posting Date]],"")</f>
        <v/>
      </c>
      <c r="AJ2510" s="46"/>
      <c r="AK2510" s="46" t="str">
        <f>IF(Table1[[#This Row],[Description]]&lt;&gt;"",Table1[[#This Row],[Description]],"")</f>
        <v/>
      </c>
      <c r="AL2510" s="46" t="str">
        <f>IF(Table1[[#This Row],[Posting Date]]&lt;&gt;"",Table1[[#This Row],[Reference Number]],"")</f>
        <v/>
      </c>
      <c r="AM2510" s="46" t="str">
        <f>TRIM(Table1[[#This Row],[Line '#]])</f>
        <v/>
      </c>
      <c r="AN2510" s="46" t="str">
        <f>TRIM(Table1[[#This Row],[Account]])</f>
        <v/>
      </c>
      <c r="AO2510" s="46" t="str">
        <f>IF(Table1[[#This Row],[Posting Date]]&lt;&gt;"",$D$5,"")</f>
        <v/>
      </c>
      <c r="AP2510" s="46" t="str">
        <f>TRIM(Table1[[#This Row],[Departments-Prgrams]])</f>
        <v/>
      </c>
      <c r="AQ2510" s="46" t="str">
        <f>TRIM(Table1[[#This Row],[Grant]])</f>
        <v/>
      </c>
      <c r="AR2510" s="46" t="str">
        <f>TRIM(Table1[[#This Row],[Staff ID]])</f>
        <v/>
      </c>
      <c r="AS2510" s="46" t="str">
        <f>IF(TRIM(Table1[[#This Row],[Budget Code]])=0,"",TRIM(Table1[[#This Row],[Budget Code]]))</f>
        <v/>
      </c>
      <c r="AT2510" s="46" t="str">
        <f>IF(Table1[[#This Row],[Line Description]]&lt;&gt;"",Table1[[#This Row],[Line Description]],"")</f>
        <v/>
      </c>
      <c r="AU2510" s="46" t="str">
        <f>IF(Table1[[#This Row],[Cur_Amount Debit]]&gt;0,ROUND(Table1[[#This Row],[Cur_Amount Debit]],2),"")</f>
        <v/>
      </c>
      <c r="AV2510" s="46" t="str">
        <f>IF(Table1[[#This Row],[Cur_Amount Credit]]&gt;0,ROUND(Table1[[#This Row],[Cur_Amount Credit]],2),"")</f>
        <v/>
      </c>
      <c r="AW2510" s="46" t="str">
        <f>LEFT(Table1[[#This Row],[Cur]],3)</f>
        <v/>
      </c>
      <c r="AX2510" s="59"/>
      <c r="AY2510" s="46"/>
      <c r="AZ2510" s="46" t="str">
        <f>IF(Table1[[#This Row],[Cur]]&lt;&gt;"",IF(Table1[[#This Row],[Cur]]="USD","",ExchangeRate),"")</f>
        <v/>
      </c>
      <c r="BA2510" s="46" t="str">
        <f>IF(Table1[[#This Row],[Grant]]&lt;&gt;"",VLOOKUP(Table1[[#This Row],[Grant]],Grants!B:D,3),"")</f>
        <v/>
      </c>
      <c r="BB2510" s="46" t="str">
        <f>TRIM(Table1[[#This Row],[Vendor ID]])</f>
        <v/>
      </c>
      <c r="BC2510">
        <f>IF(Table1[[#This Row],[Reference Number]]=Q2509,BC2509,BC2509+1)</f>
        <v>2</v>
      </c>
    </row>
    <row r="2511" spans="1:55" ht="11.25" hidden="1" customHeight="1">
      <c r="A2511" s="1"/>
      <c r="B2511" s="88" t="str">
        <f>IF(Table1[[#This Row],[Posting Date]]&lt;&gt;"",IF(Table1[[#This Row],[Reference Number]]=Q2510,B2510+1,1),"")</f>
        <v/>
      </c>
      <c r="C2511" s="61"/>
      <c r="D2511" s="61"/>
      <c r="E2511" s="218"/>
      <c r="F2511" s="143" t="str">
        <f>IFERROR(IF(VLOOKUP(Table1[[#This Row],[Budget Code Description]],Dimentions!$X$6:$AC$132,2,FALSE)="","",VLOOKUP(Table1[[#This Row],[Budget Code Description]],Dimentions!$X$6:$AC$132,2,FALSE)),"")</f>
        <v/>
      </c>
      <c r="G2511" s="143" t="str">
        <f>IFERROR(VLOOKUP(Table1[[#This Row],[Budget Code Description]],Dimentions!$X$6:$AC$132,3,FALSE),"")</f>
        <v/>
      </c>
      <c r="H2511" s="64" t="str">
        <f>IFERROR(VLOOKUP(Table1[[#This Row],[Account]],Dimentions!$S$6:$V$233,2,FALSE),"")</f>
        <v/>
      </c>
      <c r="I2511" s="62">
        <f>_xlfn.NUMBERVALUE(LEFT(Table1[[#This Row],[Account]],1))</f>
        <v>0</v>
      </c>
      <c r="J2511" s="62" t="str">
        <f>IFERROR(VLOOKUP(Table1[[#This Row],[Budget Code Description]],Table6[#All],7,FALSE),"")</f>
        <v/>
      </c>
      <c r="K2511" s="143" t="str">
        <f>IFERROR(VLOOKUP(Table1[[#This Row],[Budget Code Description]],Table6[#All],8,FALSE),"")</f>
        <v/>
      </c>
      <c r="L2511" s="63"/>
      <c r="M2511" s="65" t="str">
        <f>IFERROR(VLOOKUP(Table1[[#This Row],[Staff ID]],Table2[],2,FALSE),"")</f>
        <v/>
      </c>
      <c r="N2511" s="211" t="str">
        <f>IFERROR(IF(VLOOKUP(Table1[[#This Row],[Budget Code Description]],Dimentions!$X$6:$AC$97,4,FALSE)="","",VLOOKUP(Table1[[#This Row],[Budget Code Description]],Dimentions!$X$6:$AC$97,4,FALSE)),"")</f>
        <v/>
      </c>
      <c r="O2511" s="65" t="str">
        <f>IFERROR(VLOOKUP(Table1[[#This Row],[Vendor ID]],Table549[],2,FALSE),"")</f>
        <v/>
      </c>
      <c r="P2511" s="63"/>
      <c r="Q2511" s="143" t="str">
        <f>IF(Table1[[#This Row],[Posting Date]]&lt;&gt;"",$D$9,"")</f>
        <v/>
      </c>
      <c r="R2511" s="159" t="str">
        <f>IF(Table1[[#This Row],[Posting Date]]&lt;&gt;"",$D$10,"")</f>
        <v/>
      </c>
      <c r="S2511" s="66"/>
      <c r="T2511" s="63"/>
      <c r="U2511" s="67"/>
      <c r="V2511" s="67"/>
      <c r="W2511" s="67" t="str">
        <f t="shared" si="39"/>
        <v/>
      </c>
      <c r="X2511" s="161" t="str">
        <f>IF(E2511="","",(IF(Table1[[#This Row],[Cur]]="USD",Table1[[#This Row],[Cur_Amount Debit]],Table1[[#This Row],[Cur_Amount Debit]]/Table1[[#This Row],[Exchange Rate]])))</f>
        <v/>
      </c>
      <c r="Y2511" s="161" t="str">
        <f>IF(E2511="","",(IF(Table1[[#This Row],[Cur]]="USD",Table1[[#This Row],[Cur_Amount Credit]],Table1[[#This Row],[Cur_Amount Credit]]/ExchangeRate)))</f>
        <v/>
      </c>
      <c r="Z2511" s="203" t="str">
        <f>IF(E2511="","",(Table1[[#This Row],[Debit USD]]-Table1[[#This Row],[Credit USD]]))</f>
        <v/>
      </c>
      <c r="AA2511" s="122"/>
      <c r="AB2511" s="1"/>
      <c r="AC2511" s="15"/>
      <c r="AD2511" s="15" t="str">
        <f>IF(AND(OR(Table1[[#This Row],[Account]]="15030",Table1[[#This Row],[Account]]="15035",Table1[[#This Row],[Account]]="20150"),Table1[[#This Row],[Vendor ID]]=""),1,"")</f>
        <v/>
      </c>
      <c r="AE2511" s="15"/>
      <c r="AF2511" s="15"/>
      <c r="AG2511" s="15"/>
      <c r="AH2511" s="46" t="str">
        <f>IF(Table1[[#This Row],[Posting Date]]&lt;&gt;"","GJ-"&amp;CountryID,"")</f>
        <v/>
      </c>
      <c r="AI2511" s="59" t="str">
        <f>IF(Table1[[#This Row],[Posting Date]]&lt;&gt;"",Table1[[#This Row],[Posting Date]],"")</f>
        <v/>
      </c>
      <c r="AJ2511" s="46"/>
      <c r="AK2511" s="46" t="str">
        <f>IF(Table1[[#This Row],[Description]]&lt;&gt;"",Table1[[#This Row],[Description]],"")</f>
        <v/>
      </c>
      <c r="AL2511" s="46" t="str">
        <f>IF(Table1[[#This Row],[Posting Date]]&lt;&gt;"",Table1[[#This Row],[Reference Number]],"")</f>
        <v/>
      </c>
      <c r="AM2511" s="46" t="str">
        <f>TRIM(Table1[[#This Row],[Line '#]])</f>
        <v/>
      </c>
      <c r="AN2511" s="46" t="str">
        <f>TRIM(Table1[[#This Row],[Account]])</f>
        <v/>
      </c>
      <c r="AO2511" s="46" t="str">
        <f>IF(Table1[[#This Row],[Posting Date]]&lt;&gt;"",$D$5,"")</f>
        <v/>
      </c>
      <c r="AP2511" s="46" t="str">
        <f>TRIM(Table1[[#This Row],[Departments-Prgrams]])</f>
        <v/>
      </c>
      <c r="AQ2511" s="46" t="str">
        <f>TRIM(Table1[[#This Row],[Grant]])</f>
        <v/>
      </c>
      <c r="AR2511" s="46" t="str">
        <f>TRIM(Table1[[#This Row],[Staff ID]])</f>
        <v/>
      </c>
      <c r="AS2511" s="46" t="str">
        <f>IF(TRIM(Table1[[#This Row],[Budget Code]])=0,"",TRIM(Table1[[#This Row],[Budget Code]]))</f>
        <v/>
      </c>
      <c r="AT2511" s="46" t="str">
        <f>IF(Table1[[#This Row],[Line Description]]&lt;&gt;"",Table1[[#This Row],[Line Description]],"")</f>
        <v/>
      </c>
      <c r="AU2511" s="46" t="str">
        <f>IF(Table1[[#This Row],[Cur_Amount Debit]]&gt;0,ROUND(Table1[[#This Row],[Cur_Amount Debit]],2),"")</f>
        <v/>
      </c>
      <c r="AV2511" s="46" t="str">
        <f>IF(Table1[[#This Row],[Cur_Amount Credit]]&gt;0,ROUND(Table1[[#This Row],[Cur_Amount Credit]],2),"")</f>
        <v/>
      </c>
      <c r="AW2511" s="46" t="str">
        <f>LEFT(Table1[[#This Row],[Cur]],3)</f>
        <v/>
      </c>
      <c r="AX2511" s="59"/>
      <c r="AY2511" s="46"/>
      <c r="AZ2511" s="46" t="str">
        <f>IF(Table1[[#This Row],[Cur]]&lt;&gt;"",IF(Table1[[#This Row],[Cur]]="USD","",ExchangeRate),"")</f>
        <v/>
      </c>
      <c r="BA2511" s="46" t="str">
        <f>IF(Table1[[#This Row],[Grant]]&lt;&gt;"",VLOOKUP(Table1[[#This Row],[Grant]],Grants!B:D,3),"")</f>
        <v/>
      </c>
      <c r="BB2511" s="46" t="str">
        <f>TRIM(Table1[[#This Row],[Vendor ID]])</f>
        <v/>
      </c>
      <c r="BC2511">
        <f>IF(Table1[[#This Row],[Reference Number]]=Q2510,BC2510,BC2510+1)</f>
        <v>2</v>
      </c>
    </row>
    <row r="2512" spans="1:55" ht="11.25" hidden="1" customHeight="1">
      <c r="A2512" s="1"/>
      <c r="B2512" s="88" t="str">
        <f>IF(Table1[[#This Row],[Posting Date]]&lt;&gt;"",IF(Table1[[#This Row],[Reference Number]]=Q2511,B2511+1,1),"")</f>
        <v/>
      </c>
      <c r="C2512" s="61"/>
      <c r="D2512" s="61"/>
      <c r="E2512" s="218"/>
      <c r="F2512" s="143" t="str">
        <f>IFERROR(IF(VLOOKUP(Table1[[#This Row],[Budget Code Description]],Dimentions!$X$6:$AC$132,2,FALSE)="","",VLOOKUP(Table1[[#This Row],[Budget Code Description]],Dimentions!$X$6:$AC$132,2,FALSE)),"")</f>
        <v/>
      </c>
      <c r="G2512" s="143" t="str">
        <f>IFERROR(VLOOKUP(Table1[[#This Row],[Budget Code Description]],Dimentions!$X$6:$AC$132,3,FALSE),"")</f>
        <v/>
      </c>
      <c r="H2512" s="64" t="str">
        <f>IFERROR(VLOOKUP(Table1[[#This Row],[Account]],Dimentions!$S$6:$V$233,2,FALSE),"")</f>
        <v/>
      </c>
      <c r="I2512" s="62">
        <f>_xlfn.NUMBERVALUE(LEFT(Table1[[#This Row],[Account]],1))</f>
        <v>0</v>
      </c>
      <c r="J2512" s="62" t="str">
        <f>IFERROR(VLOOKUP(Table1[[#This Row],[Budget Code Description]],Table6[#All],7,FALSE),"")</f>
        <v/>
      </c>
      <c r="K2512" s="143" t="str">
        <f>IFERROR(VLOOKUP(Table1[[#This Row],[Budget Code Description]],Table6[#All],8,FALSE),"")</f>
        <v/>
      </c>
      <c r="L2512" s="63"/>
      <c r="M2512" s="65" t="str">
        <f>IFERROR(VLOOKUP(Table1[[#This Row],[Staff ID]],Table2[],2,FALSE),"")</f>
        <v/>
      </c>
      <c r="N2512" s="211" t="str">
        <f>IFERROR(IF(VLOOKUP(Table1[[#This Row],[Budget Code Description]],Dimentions!$X$6:$AC$97,4,FALSE)="","",VLOOKUP(Table1[[#This Row],[Budget Code Description]],Dimentions!$X$6:$AC$97,4,FALSE)),"")</f>
        <v/>
      </c>
      <c r="O2512" s="65" t="str">
        <f>IFERROR(VLOOKUP(Table1[[#This Row],[Vendor ID]],Table549[],2,FALSE),"")</f>
        <v/>
      </c>
      <c r="P2512" s="63"/>
      <c r="Q2512" s="143" t="str">
        <f>IF(Table1[[#This Row],[Posting Date]]&lt;&gt;"",$D$9,"")</f>
        <v/>
      </c>
      <c r="R2512" s="159" t="str">
        <f>IF(Table1[[#This Row],[Posting Date]]&lt;&gt;"",$D$10,"")</f>
        <v/>
      </c>
      <c r="S2512" s="66"/>
      <c r="T2512" s="63"/>
      <c r="U2512" s="67"/>
      <c r="V2512" s="67"/>
      <c r="W2512" s="67" t="str">
        <f t="shared" si="39"/>
        <v/>
      </c>
      <c r="X2512" s="161" t="str">
        <f>IF(E2512="","",(IF(Table1[[#This Row],[Cur]]="USD",Table1[[#This Row],[Cur_Amount Debit]],Table1[[#This Row],[Cur_Amount Debit]]/Table1[[#This Row],[Exchange Rate]])))</f>
        <v/>
      </c>
      <c r="Y2512" s="161" t="str">
        <f>IF(E2512="","",(IF(Table1[[#This Row],[Cur]]="USD",Table1[[#This Row],[Cur_Amount Credit]],Table1[[#This Row],[Cur_Amount Credit]]/ExchangeRate)))</f>
        <v/>
      </c>
      <c r="Z2512" s="203" t="str">
        <f>IF(E2512="","",(Table1[[#This Row],[Debit USD]]-Table1[[#This Row],[Credit USD]]))</f>
        <v/>
      </c>
      <c r="AA2512" s="122"/>
      <c r="AB2512" s="1"/>
      <c r="AC2512" s="15"/>
      <c r="AD2512" s="15" t="str">
        <f>IF(AND(OR(Table1[[#This Row],[Account]]="15030",Table1[[#This Row],[Account]]="15035",Table1[[#This Row],[Account]]="20150"),Table1[[#This Row],[Vendor ID]]=""),1,"")</f>
        <v/>
      </c>
      <c r="AE2512" s="15"/>
      <c r="AF2512" s="15"/>
      <c r="AG2512" s="15"/>
      <c r="AH2512" s="46" t="str">
        <f>IF(Table1[[#This Row],[Posting Date]]&lt;&gt;"","GJ-"&amp;CountryID,"")</f>
        <v/>
      </c>
      <c r="AI2512" s="59" t="str">
        <f>IF(Table1[[#This Row],[Posting Date]]&lt;&gt;"",Table1[[#This Row],[Posting Date]],"")</f>
        <v/>
      </c>
      <c r="AJ2512" s="46"/>
      <c r="AK2512" s="46" t="str">
        <f>IF(Table1[[#This Row],[Description]]&lt;&gt;"",Table1[[#This Row],[Description]],"")</f>
        <v/>
      </c>
      <c r="AL2512" s="46" t="str">
        <f>IF(Table1[[#This Row],[Posting Date]]&lt;&gt;"",Table1[[#This Row],[Reference Number]],"")</f>
        <v/>
      </c>
      <c r="AM2512" s="46" t="str">
        <f>TRIM(Table1[[#This Row],[Line '#]])</f>
        <v/>
      </c>
      <c r="AN2512" s="46" t="str">
        <f>TRIM(Table1[[#This Row],[Account]])</f>
        <v/>
      </c>
      <c r="AO2512" s="46" t="str">
        <f>IF(Table1[[#This Row],[Posting Date]]&lt;&gt;"",$D$5,"")</f>
        <v/>
      </c>
      <c r="AP2512" s="46" t="str">
        <f>TRIM(Table1[[#This Row],[Departments-Prgrams]])</f>
        <v/>
      </c>
      <c r="AQ2512" s="46" t="str">
        <f>TRIM(Table1[[#This Row],[Grant]])</f>
        <v/>
      </c>
      <c r="AR2512" s="46" t="str">
        <f>TRIM(Table1[[#This Row],[Staff ID]])</f>
        <v/>
      </c>
      <c r="AS2512" s="46" t="str">
        <f>IF(TRIM(Table1[[#This Row],[Budget Code]])=0,"",TRIM(Table1[[#This Row],[Budget Code]]))</f>
        <v/>
      </c>
      <c r="AT2512" s="46" t="str">
        <f>IF(Table1[[#This Row],[Line Description]]&lt;&gt;"",Table1[[#This Row],[Line Description]],"")</f>
        <v/>
      </c>
      <c r="AU2512" s="46" t="str">
        <f>IF(Table1[[#This Row],[Cur_Amount Debit]]&gt;0,ROUND(Table1[[#This Row],[Cur_Amount Debit]],2),"")</f>
        <v/>
      </c>
      <c r="AV2512" s="46" t="str">
        <f>IF(Table1[[#This Row],[Cur_Amount Credit]]&gt;0,ROUND(Table1[[#This Row],[Cur_Amount Credit]],2),"")</f>
        <v/>
      </c>
      <c r="AW2512" s="46" t="str">
        <f>LEFT(Table1[[#This Row],[Cur]],3)</f>
        <v/>
      </c>
      <c r="AX2512" s="59"/>
      <c r="AY2512" s="46"/>
      <c r="AZ2512" s="46" t="str">
        <f>IF(Table1[[#This Row],[Cur]]&lt;&gt;"",IF(Table1[[#This Row],[Cur]]="USD","",ExchangeRate),"")</f>
        <v/>
      </c>
      <c r="BA2512" s="46" t="str">
        <f>IF(Table1[[#This Row],[Grant]]&lt;&gt;"",VLOOKUP(Table1[[#This Row],[Grant]],Grants!B:D,3),"")</f>
        <v/>
      </c>
      <c r="BB2512" s="46" t="str">
        <f>TRIM(Table1[[#This Row],[Vendor ID]])</f>
        <v/>
      </c>
      <c r="BC2512">
        <f>IF(Table1[[#This Row],[Reference Number]]=Q2511,BC2511,BC2511+1)</f>
        <v>2</v>
      </c>
    </row>
    <row r="2513" spans="1:55" ht="11.25" hidden="1" customHeight="1">
      <c r="A2513" s="1"/>
      <c r="B2513" s="88" t="str">
        <f>IF(Table1[[#This Row],[Posting Date]]&lt;&gt;"",IF(Table1[[#This Row],[Reference Number]]=Q2512,B2512+1,1),"")</f>
        <v/>
      </c>
      <c r="C2513" s="61"/>
      <c r="D2513" s="61"/>
      <c r="E2513" s="218"/>
      <c r="F2513" s="143" t="str">
        <f>IFERROR(IF(VLOOKUP(Table1[[#This Row],[Budget Code Description]],Dimentions!$X$6:$AC$132,2,FALSE)="","",VLOOKUP(Table1[[#This Row],[Budget Code Description]],Dimentions!$X$6:$AC$132,2,FALSE)),"")</f>
        <v/>
      </c>
      <c r="G2513" s="143" t="str">
        <f>IFERROR(VLOOKUP(Table1[[#This Row],[Budget Code Description]],Dimentions!$X$6:$AC$132,3,FALSE),"")</f>
        <v/>
      </c>
      <c r="H2513" s="64" t="str">
        <f>IFERROR(VLOOKUP(Table1[[#This Row],[Account]],Dimentions!$S$6:$V$233,2,FALSE),"")</f>
        <v/>
      </c>
      <c r="I2513" s="62">
        <f>_xlfn.NUMBERVALUE(LEFT(Table1[[#This Row],[Account]],1))</f>
        <v>0</v>
      </c>
      <c r="J2513" s="62" t="str">
        <f>IFERROR(VLOOKUP(Table1[[#This Row],[Budget Code Description]],Table6[#All],7,FALSE),"")</f>
        <v/>
      </c>
      <c r="K2513" s="143" t="str">
        <f>IFERROR(VLOOKUP(Table1[[#This Row],[Budget Code Description]],Table6[#All],8,FALSE),"")</f>
        <v/>
      </c>
      <c r="L2513" s="63"/>
      <c r="M2513" s="65" t="str">
        <f>IFERROR(VLOOKUP(Table1[[#This Row],[Staff ID]],Table2[],2,FALSE),"")</f>
        <v/>
      </c>
      <c r="N2513" s="211" t="str">
        <f>IFERROR(IF(VLOOKUP(Table1[[#This Row],[Budget Code Description]],Dimentions!$X$6:$AC$97,4,FALSE)="","",VLOOKUP(Table1[[#This Row],[Budget Code Description]],Dimentions!$X$6:$AC$97,4,FALSE)),"")</f>
        <v/>
      </c>
      <c r="O2513" s="65" t="str">
        <f>IFERROR(VLOOKUP(Table1[[#This Row],[Vendor ID]],Table549[],2,FALSE),"")</f>
        <v/>
      </c>
      <c r="P2513" s="63"/>
      <c r="Q2513" s="143" t="str">
        <f>IF(Table1[[#This Row],[Posting Date]]&lt;&gt;"",$D$9,"")</f>
        <v/>
      </c>
      <c r="R2513" s="159" t="str">
        <f>IF(Table1[[#This Row],[Posting Date]]&lt;&gt;"",$D$10,"")</f>
        <v/>
      </c>
      <c r="S2513" s="66"/>
      <c r="T2513" s="63"/>
      <c r="U2513" s="67"/>
      <c r="V2513" s="67"/>
      <c r="W2513" s="67" t="str">
        <f t="shared" si="39"/>
        <v/>
      </c>
      <c r="X2513" s="161" t="str">
        <f>IF(E2513="","",(IF(Table1[[#This Row],[Cur]]="USD",Table1[[#This Row],[Cur_Amount Debit]],Table1[[#This Row],[Cur_Amount Debit]]/Table1[[#This Row],[Exchange Rate]])))</f>
        <v/>
      </c>
      <c r="Y2513" s="161" t="str">
        <f>IF(E2513="","",(IF(Table1[[#This Row],[Cur]]="USD",Table1[[#This Row],[Cur_Amount Credit]],Table1[[#This Row],[Cur_Amount Credit]]/ExchangeRate)))</f>
        <v/>
      </c>
      <c r="Z2513" s="203" t="str">
        <f>IF(E2513="","",(Table1[[#This Row],[Debit USD]]-Table1[[#This Row],[Credit USD]]))</f>
        <v/>
      </c>
      <c r="AA2513" s="122"/>
      <c r="AB2513" s="1"/>
      <c r="AC2513" s="15"/>
      <c r="AD2513" s="15" t="str">
        <f>IF(AND(OR(Table1[[#This Row],[Account]]="15030",Table1[[#This Row],[Account]]="15035",Table1[[#This Row],[Account]]="20150"),Table1[[#This Row],[Vendor ID]]=""),1,"")</f>
        <v/>
      </c>
      <c r="AE2513" s="15"/>
      <c r="AF2513" s="15"/>
      <c r="AG2513" s="15"/>
      <c r="AH2513" s="46" t="str">
        <f>IF(Table1[[#This Row],[Posting Date]]&lt;&gt;"","GJ-"&amp;CountryID,"")</f>
        <v/>
      </c>
      <c r="AI2513" s="59" t="str">
        <f>IF(Table1[[#This Row],[Posting Date]]&lt;&gt;"",Table1[[#This Row],[Posting Date]],"")</f>
        <v/>
      </c>
      <c r="AJ2513" s="46"/>
      <c r="AK2513" s="46" t="str">
        <f>IF(Table1[[#This Row],[Description]]&lt;&gt;"",Table1[[#This Row],[Description]],"")</f>
        <v/>
      </c>
      <c r="AL2513" s="46" t="str">
        <f>IF(Table1[[#This Row],[Posting Date]]&lt;&gt;"",Table1[[#This Row],[Reference Number]],"")</f>
        <v/>
      </c>
      <c r="AM2513" s="46" t="str">
        <f>TRIM(Table1[[#This Row],[Line '#]])</f>
        <v/>
      </c>
      <c r="AN2513" s="46" t="str">
        <f>TRIM(Table1[[#This Row],[Account]])</f>
        <v/>
      </c>
      <c r="AO2513" s="46" t="str">
        <f>IF(Table1[[#This Row],[Posting Date]]&lt;&gt;"",$D$5,"")</f>
        <v/>
      </c>
      <c r="AP2513" s="46" t="str">
        <f>TRIM(Table1[[#This Row],[Departments-Prgrams]])</f>
        <v/>
      </c>
      <c r="AQ2513" s="46" t="str">
        <f>TRIM(Table1[[#This Row],[Grant]])</f>
        <v/>
      </c>
      <c r="AR2513" s="46" t="str">
        <f>TRIM(Table1[[#This Row],[Staff ID]])</f>
        <v/>
      </c>
      <c r="AS2513" s="46" t="str">
        <f>IF(TRIM(Table1[[#This Row],[Budget Code]])=0,"",TRIM(Table1[[#This Row],[Budget Code]]))</f>
        <v/>
      </c>
      <c r="AT2513" s="46" t="str">
        <f>IF(Table1[[#This Row],[Line Description]]&lt;&gt;"",Table1[[#This Row],[Line Description]],"")</f>
        <v/>
      </c>
      <c r="AU2513" s="46" t="str">
        <f>IF(Table1[[#This Row],[Cur_Amount Debit]]&gt;0,ROUND(Table1[[#This Row],[Cur_Amount Debit]],2),"")</f>
        <v/>
      </c>
      <c r="AV2513" s="46" t="str">
        <f>IF(Table1[[#This Row],[Cur_Amount Credit]]&gt;0,ROUND(Table1[[#This Row],[Cur_Amount Credit]],2),"")</f>
        <v/>
      </c>
      <c r="AW2513" s="46" t="str">
        <f>LEFT(Table1[[#This Row],[Cur]],3)</f>
        <v/>
      </c>
      <c r="AX2513" s="59"/>
      <c r="AY2513" s="46"/>
      <c r="AZ2513" s="46" t="str">
        <f>IF(Table1[[#This Row],[Cur]]&lt;&gt;"",IF(Table1[[#This Row],[Cur]]="USD","",ExchangeRate),"")</f>
        <v/>
      </c>
      <c r="BA2513" s="46" t="str">
        <f>IF(Table1[[#This Row],[Grant]]&lt;&gt;"",VLOOKUP(Table1[[#This Row],[Grant]],Grants!B:D,3),"")</f>
        <v/>
      </c>
      <c r="BB2513" s="46" t="str">
        <f>TRIM(Table1[[#This Row],[Vendor ID]])</f>
        <v/>
      </c>
      <c r="BC2513">
        <f>IF(Table1[[#This Row],[Reference Number]]=Q2512,BC2512,BC2512+1)</f>
        <v>2</v>
      </c>
    </row>
    <row r="2514" spans="1:55" ht="11.25" hidden="1" customHeight="1">
      <c r="A2514" s="1"/>
      <c r="B2514" s="88" t="str">
        <f>IF(Table1[[#This Row],[Posting Date]]&lt;&gt;"",IF(Table1[[#This Row],[Reference Number]]=Q2513,B2513+1,1),"")</f>
        <v/>
      </c>
      <c r="C2514" s="61"/>
      <c r="D2514" s="61"/>
      <c r="E2514" s="218"/>
      <c r="F2514" s="143" t="str">
        <f>IFERROR(IF(VLOOKUP(Table1[[#This Row],[Budget Code Description]],Dimentions!$X$6:$AC$132,2,FALSE)="","",VLOOKUP(Table1[[#This Row],[Budget Code Description]],Dimentions!$X$6:$AC$132,2,FALSE)),"")</f>
        <v/>
      </c>
      <c r="G2514" s="143" t="str">
        <f>IFERROR(VLOOKUP(Table1[[#This Row],[Budget Code Description]],Dimentions!$X$6:$AC$132,3,FALSE),"")</f>
        <v/>
      </c>
      <c r="H2514" s="64" t="str">
        <f>IFERROR(VLOOKUP(Table1[[#This Row],[Account]],Dimentions!$S$6:$V$233,2,FALSE),"")</f>
        <v/>
      </c>
      <c r="I2514" s="62">
        <f>_xlfn.NUMBERVALUE(LEFT(Table1[[#This Row],[Account]],1))</f>
        <v>0</v>
      </c>
      <c r="J2514" s="62" t="str">
        <f>IFERROR(VLOOKUP(Table1[[#This Row],[Budget Code Description]],Table6[#All],7,FALSE),"")</f>
        <v/>
      </c>
      <c r="K2514" s="143" t="str">
        <f>IFERROR(VLOOKUP(Table1[[#This Row],[Budget Code Description]],Table6[#All],8,FALSE),"")</f>
        <v/>
      </c>
      <c r="L2514" s="63"/>
      <c r="M2514" s="65" t="str">
        <f>IFERROR(VLOOKUP(Table1[[#This Row],[Staff ID]],Table2[],2,FALSE),"")</f>
        <v/>
      </c>
      <c r="N2514" s="211" t="str">
        <f>IFERROR(IF(VLOOKUP(Table1[[#This Row],[Budget Code Description]],Dimentions!$X$6:$AC$97,4,FALSE)="","",VLOOKUP(Table1[[#This Row],[Budget Code Description]],Dimentions!$X$6:$AC$97,4,FALSE)),"")</f>
        <v/>
      </c>
      <c r="O2514" s="65" t="str">
        <f>IFERROR(VLOOKUP(Table1[[#This Row],[Vendor ID]],Table549[],2,FALSE),"")</f>
        <v/>
      </c>
      <c r="P2514" s="63"/>
      <c r="Q2514" s="143" t="str">
        <f>IF(Table1[[#This Row],[Posting Date]]&lt;&gt;"",$D$9,"")</f>
        <v/>
      </c>
      <c r="R2514" s="159" t="str">
        <f>IF(Table1[[#This Row],[Posting Date]]&lt;&gt;"",$D$10,"")</f>
        <v/>
      </c>
      <c r="S2514" s="66"/>
      <c r="T2514" s="63"/>
      <c r="U2514" s="67"/>
      <c r="V2514" s="67"/>
      <c r="W2514" s="67" t="str">
        <f t="shared" si="39"/>
        <v/>
      </c>
      <c r="X2514" s="161" t="str">
        <f>IF(E2514="","",(IF(Table1[[#This Row],[Cur]]="USD",Table1[[#This Row],[Cur_Amount Debit]],Table1[[#This Row],[Cur_Amount Debit]]/Table1[[#This Row],[Exchange Rate]])))</f>
        <v/>
      </c>
      <c r="Y2514" s="161" t="str">
        <f>IF(E2514="","",(IF(Table1[[#This Row],[Cur]]="USD",Table1[[#This Row],[Cur_Amount Credit]],Table1[[#This Row],[Cur_Amount Credit]]/ExchangeRate)))</f>
        <v/>
      </c>
      <c r="Z2514" s="203" t="str">
        <f>IF(E2514="","",(Table1[[#This Row],[Debit USD]]-Table1[[#This Row],[Credit USD]]))</f>
        <v/>
      </c>
      <c r="AA2514" s="122"/>
      <c r="AB2514" s="1"/>
      <c r="AC2514" s="15"/>
      <c r="AD2514" s="15" t="str">
        <f>IF(AND(OR(Table1[[#This Row],[Account]]="15030",Table1[[#This Row],[Account]]="15035",Table1[[#This Row],[Account]]="20150"),Table1[[#This Row],[Vendor ID]]=""),1,"")</f>
        <v/>
      </c>
      <c r="AE2514" s="15"/>
      <c r="AF2514" s="15"/>
      <c r="AG2514" s="15"/>
      <c r="AH2514" s="46" t="str">
        <f>IF(Table1[[#This Row],[Posting Date]]&lt;&gt;"","GJ-"&amp;CountryID,"")</f>
        <v/>
      </c>
      <c r="AI2514" s="59" t="str">
        <f>IF(Table1[[#This Row],[Posting Date]]&lt;&gt;"",Table1[[#This Row],[Posting Date]],"")</f>
        <v/>
      </c>
      <c r="AJ2514" s="46"/>
      <c r="AK2514" s="46" t="str">
        <f>IF(Table1[[#This Row],[Description]]&lt;&gt;"",Table1[[#This Row],[Description]],"")</f>
        <v/>
      </c>
      <c r="AL2514" s="46" t="str">
        <f>IF(Table1[[#This Row],[Posting Date]]&lt;&gt;"",Table1[[#This Row],[Reference Number]],"")</f>
        <v/>
      </c>
      <c r="AM2514" s="46" t="str">
        <f>TRIM(Table1[[#This Row],[Line '#]])</f>
        <v/>
      </c>
      <c r="AN2514" s="46" t="str">
        <f>TRIM(Table1[[#This Row],[Account]])</f>
        <v/>
      </c>
      <c r="AO2514" s="46" t="str">
        <f>IF(Table1[[#This Row],[Posting Date]]&lt;&gt;"",$D$5,"")</f>
        <v/>
      </c>
      <c r="AP2514" s="46" t="str">
        <f>TRIM(Table1[[#This Row],[Departments-Prgrams]])</f>
        <v/>
      </c>
      <c r="AQ2514" s="46" t="str">
        <f>TRIM(Table1[[#This Row],[Grant]])</f>
        <v/>
      </c>
      <c r="AR2514" s="46" t="str">
        <f>TRIM(Table1[[#This Row],[Staff ID]])</f>
        <v/>
      </c>
      <c r="AS2514" s="46" t="str">
        <f>IF(TRIM(Table1[[#This Row],[Budget Code]])=0,"",TRIM(Table1[[#This Row],[Budget Code]]))</f>
        <v/>
      </c>
      <c r="AT2514" s="46" t="str">
        <f>IF(Table1[[#This Row],[Line Description]]&lt;&gt;"",Table1[[#This Row],[Line Description]],"")</f>
        <v/>
      </c>
      <c r="AU2514" s="46" t="str">
        <f>IF(Table1[[#This Row],[Cur_Amount Debit]]&gt;0,ROUND(Table1[[#This Row],[Cur_Amount Debit]],2),"")</f>
        <v/>
      </c>
      <c r="AV2514" s="46" t="str">
        <f>IF(Table1[[#This Row],[Cur_Amount Credit]]&gt;0,ROUND(Table1[[#This Row],[Cur_Amount Credit]],2),"")</f>
        <v/>
      </c>
      <c r="AW2514" s="46" t="str">
        <f>LEFT(Table1[[#This Row],[Cur]],3)</f>
        <v/>
      </c>
      <c r="AX2514" s="59"/>
      <c r="AY2514" s="46"/>
      <c r="AZ2514" s="46" t="str">
        <f>IF(Table1[[#This Row],[Cur]]&lt;&gt;"",IF(Table1[[#This Row],[Cur]]="USD","",ExchangeRate),"")</f>
        <v/>
      </c>
      <c r="BA2514" s="46" t="str">
        <f>IF(Table1[[#This Row],[Grant]]&lt;&gt;"",VLOOKUP(Table1[[#This Row],[Grant]],Grants!B:D,3),"")</f>
        <v/>
      </c>
      <c r="BB2514" s="46" t="str">
        <f>TRIM(Table1[[#This Row],[Vendor ID]])</f>
        <v/>
      </c>
      <c r="BC2514">
        <f>IF(Table1[[#This Row],[Reference Number]]=Q2513,BC2513,BC2513+1)</f>
        <v>2</v>
      </c>
    </row>
    <row r="2515" spans="1:55" ht="11.25" hidden="1" customHeight="1">
      <c r="A2515" s="1"/>
      <c r="B2515" s="88" t="str">
        <f>IF(Table1[[#This Row],[Posting Date]]&lt;&gt;"",IF(Table1[[#This Row],[Reference Number]]=Q2514,B2514+1,1),"")</f>
        <v/>
      </c>
      <c r="C2515" s="61"/>
      <c r="D2515" s="61"/>
      <c r="E2515" s="218"/>
      <c r="F2515" s="143" t="str">
        <f>IFERROR(IF(VLOOKUP(Table1[[#This Row],[Budget Code Description]],Dimentions!$X$6:$AC$132,2,FALSE)="","",VLOOKUP(Table1[[#This Row],[Budget Code Description]],Dimentions!$X$6:$AC$132,2,FALSE)),"")</f>
        <v/>
      </c>
      <c r="G2515" s="143" t="str">
        <f>IFERROR(VLOOKUP(Table1[[#This Row],[Budget Code Description]],Dimentions!$X$6:$AC$132,3,FALSE),"")</f>
        <v/>
      </c>
      <c r="H2515" s="64" t="str">
        <f>IFERROR(VLOOKUP(Table1[[#This Row],[Account]],Dimentions!$S$6:$V$233,2,FALSE),"")</f>
        <v/>
      </c>
      <c r="I2515" s="62">
        <f>_xlfn.NUMBERVALUE(LEFT(Table1[[#This Row],[Account]],1))</f>
        <v>0</v>
      </c>
      <c r="J2515" s="62" t="str">
        <f>IFERROR(VLOOKUP(Table1[[#This Row],[Budget Code Description]],Table6[#All],7,FALSE),"")</f>
        <v/>
      </c>
      <c r="K2515" s="143" t="str">
        <f>IFERROR(VLOOKUP(Table1[[#This Row],[Budget Code Description]],Table6[#All],8,FALSE),"")</f>
        <v/>
      </c>
      <c r="L2515" s="63"/>
      <c r="M2515" s="65" t="str">
        <f>IFERROR(VLOOKUP(Table1[[#This Row],[Staff ID]],Table2[],2,FALSE),"")</f>
        <v/>
      </c>
      <c r="N2515" s="211" t="str">
        <f>IFERROR(IF(VLOOKUP(Table1[[#This Row],[Budget Code Description]],Dimentions!$X$6:$AC$97,4,FALSE)="","",VLOOKUP(Table1[[#This Row],[Budget Code Description]],Dimentions!$X$6:$AC$97,4,FALSE)),"")</f>
        <v/>
      </c>
      <c r="O2515" s="65" t="str">
        <f>IFERROR(VLOOKUP(Table1[[#This Row],[Vendor ID]],Table549[],2,FALSE),"")</f>
        <v/>
      </c>
      <c r="P2515" s="63"/>
      <c r="Q2515" s="143" t="str">
        <f>IF(Table1[[#This Row],[Posting Date]]&lt;&gt;"",$D$9,"")</f>
        <v/>
      </c>
      <c r="R2515" s="159" t="str">
        <f>IF(Table1[[#This Row],[Posting Date]]&lt;&gt;"",$D$10,"")</f>
        <v/>
      </c>
      <c r="S2515" s="66"/>
      <c r="T2515" s="63"/>
      <c r="U2515" s="67"/>
      <c r="V2515" s="67"/>
      <c r="W2515" s="67" t="str">
        <f t="shared" si="39"/>
        <v/>
      </c>
      <c r="X2515" s="161" t="str">
        <f>IF(E2515="","",(IF(Table1[[#This Row],[Cur]]="USD",Table1[[#This Row],[Cur_Amount Debit]],Table1[[#This Row],[Cur_Amount Debit]]/Table1[[#This Row],[Exchange Rate]])))</f>
        <v/>
      </c>
      <c r="Y2515" s="161" t="str">
        <f>IF(E2515="","",(IF(Table1[[#This Row],[Cur]]="USD",Table1[[#This Row],[Cur_Amount Credit]],Table1[[#This Row],[Cur_Amount Credit]]/ExchangeRate)))</f>
        <v/>
      </c>
      <c r="Z2515" s="203" t="str">
        <f>IF(E2515="","",(Table1[[#This Row],[Debit USD]]-Table1[[#This Row],[Credit USD]]))</f>
        <v/>
      </c>
      <c r="AA2515" s="122"/>
      <c r="AB2515" s="1"/>
      <c r="AC2515" s="15"/>
      <c r="AD2515" s="15" t="str">
        <f>IF(AND(OR(Table1[[#This Row],[Account]]="15030",Table1[[#This Row],[Account]]="15035",Table1[[#This Row],[Account]]="20150"),Table1[[#This Row],[Vendor ID]]=""),1,"")</f>
        <v/>
      </c>
      <c r="AE2515" s="15"/>
      <c r="AF2515" s="15"/>
      <c r="AG2515" s="15"/>
      <c r="AH2515" s="46" t="str">
        <f>IF(Table1[[#This Row],[Posting Date]]&lt;&gt;"","GJ-"&amp;CountryID,"")</f>
        <v/>
      </c>
      <c r="AI2515" s="59" t="str">
        <f>IF(Table1[[#This Row],[Posting Date]]&lt;&gt;"",Table1[[#This Row],[Posting Date]],"")</f>
        <v/>
      </c>
      <c r="AJ2515" s="46"/>
      <c r="AK2515" s="46" t="str">
        <f>IF(Table1[[#This Row],[Description]]&lt;&gt;"",Table1[[#This Row],[Description]],"")</f>
        <v/>
      </c>
      <c r="AL2515" s="46" t="str">
        <f>IF(Table1[[#This Row],[Posting Date]]&lt;&gt;"",Table1[[#This Row],[Reference Number]],"")</f>
        <v/>
      </c>
      <c r="AM2515" s="46" t="str">
        <f>TRIM(Table1[[#This Row],[Line '#]])</f>
        <v/>
      </c>
      <c r="AN2515" s="46" t="str">
        <f>TRIM(Table1[[#This Row],[Account]])</f>
        <v/>
      </c>
      <c r="AO2515" s="46" t="str">
        <f>IF(Table1[[#This Row],[Posting Date]]&lt;&gt;"",$D$5,"")</f>
        <v/>
      </c>
      <c r="AP2515" s="46" t="str">
        <f>TRIM(Table1[[#This Row],[Departments-Prgrams]])</f>
        <v/>
      </c>
      <c r="AQ2515" s="46" t="str">
        <f>TRIM(Table1[[#This Row],[Grant]])</f>
        <v/>
      </c>
      <c r="AR2515" s="46" t="str">
        <f>TRIM(Table1[[#This Row],[Staff ID]])</f>
        <v/>
      </c>
      <c r="AS2515" s="46" t="str">
        <f>IF(TRIM(Table1[[#This Row],[Budget Code]])=0,"",TRIM(Table1[[#This Row],[Budget Code]]))</f>
        <v/>
      </c>
      <c r="AT2515" s="46" t="str">
        <f>IF(Table1[[#This Row],[Line Description]]&lt;&gt;"",Table1[[#This Row],[Line Description]],"")</f>
        <v/>
      </c>
      <c r="AU2515" s="46" t="str">
        <f>IF(Table1[[#This Row],[Cur_Amount Debit]]&gt;0,ROUND(Table1[[#This Row],[Cur_Amount Debit]],2),"")</f>
        <v/>
      </c>
      <c r="AV2515" s="46" t="str">
        <f>IF(Table1[[#This Row],[Cur_Amount Credit]]&gt;0,ROUND(Table1[[#This Row],[Cur_Amount Credit]],2),"")</f>
        <v/>
      </c>
      <c r="AW2515" s="46" t="str">
        <f>LEFT(Table1[[#This Row],[Cur]],3)</f>
        <v/>
      </c>
      <c r="AX2515" s="59"/>
      <c r="AY2515" s="46"/>
      <c r="AZ2515" s="46" t="str">
        <f>IF(Table1[[#This Row],[Cur]]&lt;&gt;"",IF(Table1[[#This Row],[Cur]]="USD","",ExchangeRate),"")</f>
        <v/>
      </c>
      <c r="BA2515" s="46" t="str">
        <f>IF(Table1[[#This Row],[Grant]]&lt;&gt;"",VLOOKUP(Table1[[#This Row],[Grant]],Grants!B:D,3),"")</f>
        <v/>
      </c>
      <c r="BB2515" s="46" t="str">
        <f>TRIM(Table1[[#This Row],[Vendor ID]])</f>
        <v/>
      </c>
      <c r="BC2515">
        <f>IF(Table1[[#This Row],[Reference Number]]=Q2514,BC2514,BC2514+1)</f>
        <v>2</v>
      </c>
    </row>
    <row r="2516" spans="1:55" ht="11.25" hidden="1" customHeight="1">
      <c r="A2516" s="1"/>
      <c r="B2516" s="88" t="str">
        <f>IF(Table1[[#This Row],[Posting Date]]&lt;&gt;"",IF(Table1[[#This Row],[Reference Number]]=Q2515,B2515+1,1),"")</f>
        <v/>
      </c>
      <c r="C2516" s="61"/>
      <c r="D2516" s="61"/>
      <c r="E2516" s="218"/>
      <c r="F2516" s="143" t="str">
        <f>IFERROR(IF(VLOOKUP(Table1[[#This Row],[Budget Code Description]],Dimentions!$X$6:$AC$132,2,FALSE)="","",VLOOKUP(Table1[[#This Row],[Budget Code Description]],Dimentions!$X$6:$AC$132,2,FALSE)),"")</f>
        <v/>
      </c>
      <c r="G2516" s="143" t="str">
        <f>IFERROR(VLOOKUP(Table1[[#This Row],[Budget Code Description]],Dimentions!$X$6:$AC$132,3,FALSE),"")</f>
        <v/>
      </c>
      <c r="H2516" s="64" t="str">
        <f>IFERROR(VLOOKUP(Table1[[#This Row],[Account]],Dimentions!$S$6:$V$233,2,FALSE),"")</f>
        <v/>
      </c>
      <c r="I2516" s="62">
        <f>_xlfn.NUMBERVALUE(LEFT(Table1[[#This Row],[Account]],1))</f>
        <v>0</v>
      </c>
      <c r="J2516" s="62" t="str">
        <f>IFERROR(VLOOKUP(Table1[[#This Row],[Budget Code Description]],Table6[#All],7,FALSE),"")</f>
        <v/>
      </c>
      <c r="K2516" s="143" t="str">
        <f>IFERROR(VLOOKUP(Table1[[#This Row],[Budget Code Description]],Table6[#All],8,FALSE),"")</f>
        <v/>
      </c>
      <c r="L2516" s="63"/>
      <c r="M2516" s="65" t="str">
        <f>IFERROR(VLOOKUP(Table1[[#This Row],[Staff ID]],Table2[],2,FALSE),"")</f>
        <v/>
      </c>
      <c r="N2516" s="211" t="str">
        <f>IFERROR(IF(VLOOKUP(Table1[[#This Row],[Budget Code Description]],Dimentions!$X$6:$AC$97,4,FALSE)="","",VLOOKUP(Table1[[#This Row],[Budget Code Description]],Dimentions!$X$6:$AC$97,4,FALSE)),"")</f>
        <v/>
      </c>
      <c r="O2516" s="65" t="str">
        <f>IFERROR(VLOOKUP(Table1[[#This Row],[Vendor ID]],Table549[],2,FALSE),"")</f>
        <v/>
      </c>
      <c r="P2516" s="63"/>
      <c r="Q2516" s="143" t="str">
        <f>IF(Table1[[#This Row],[Posting Date]]&lt;&gt;"",$D$9,"")</f>
        <v/>
      </c>
      <c r="R2516" s="159" t="str">
        <f>IF(Table1[[#This Row],[Posting Date]]&lt;&gt;"",$D$10,"")</f>
        <v/>
      </c>
      <c r="S2516" s="66"/>
      <c r="T2516" s="63"/>
      <c r="U2516" s="67"/>
      <c r="V2516" s="67"/>
      <c r="W2516" s="67" t="str">
        <f t="shared" si="39"/>
        <v/>
      </c>
      <c r="X2516" s="161" t="str">
        <f>IF(E2516="","",(IF(Table1[[#This Row],[Cur]]="USD",Table1[[#This Row],[Cur_Amount Debit]],Table1[[#This Row],[Cur_Amount Debit]]/Table1[[#This Row],[Exchange Rate]])))</f>
        <v/>
      </c>
      <c r="Y2516" s="161" t="str">
        <f>IF(E2516="","",(IF(Table1[[#This Row],[Cur]]="USD",Table1[[#This Row],[Cur_Amount Credit]],Table1[[#This Row],[Cur_Amount Credit]]/ExchangeRate)))</f>
        <v/>
      </c>
      <c r="Z2516" s="203" t="str">
        <f>IF(E2516="","",(Table1[[#This Row],[Debit USD]]-Table1[[#This Row],[Credit USD]]))</f>
        <v/>
      </c>
      <c r="AA2516" s="122"/>
      <c r="AB2516" s="1"/>
      <c r="AC2516" s="15"/>
      <c r="AD2516" s="15" t="str">
        <f>IF(AND(OR(Table1[[#This Row],[Account]]="15030",Table1[[#This Row],[Account]]="15035",Table1[[#This Row],[Account]]="20150"),Table1[[#This Row],[Vendor ID]]=""),1,"")</f>
        <v/>
      </c>
      <c r="AE2516" s="15"/>
      <c r="AF2516" s="15"/>
      <c r="AG2516" s="15"/>
      <c r="AH2516" s="46" t="str">
        <f>IF(Table1[[#This Row],[Posting Date]]&lt;&gt;"","GJ-"&amp;CountryID,"")</f>
        <v/>
      </c>
      <c r="AI2516" s="59" t="str">
        <f>IF(Table1[[#This Row],[Posting Date]]&lt;&gt;"",Table1[[#This Row],[Posting Date]],"")</f>
        <v/>
      </c>
      <c r="AJ2516" s="46"/>
      <c r="AK2516" s="46" t="str">
        <f>IF(Table1[[#This Row],[Description]]&lt;&gt;"",Table1[[#This Row],[Description]],"")</f>
        <v/>
      </c>
      <c r="AL2516" s="46" t="str">
        <f>IF(Table1[[#This Row],[Posting Date]]&lt;&gt;"",Table1[[#This Row],[Reference Number]],"")</f>
        <v/>
      </c>
      <c r="AM2516" s="46" t="str">
        <f>TRIM(Table1[[#This Row],[Line '#]])</f>
        <v/>
      </c>
      <c r="AN2516" s="46" t="str">
        <f>TRIM(Table1[[#This Row],[Account]])</f>
        <v/>
      </c>
      <c r="AO2516" s="46" t="str">
        <f>IF(Table1[[#This Row],[Posting Date]]&lt;&gt;"",$D$5,"")</f>
        <v/>
      </c>
      <c r="AP2516" s="46" t="str">
        <f>TRIM(Table1[[#This Row],[Departments-Prgrams]])</f>
        <v/>
      </c>
      <c r="AQ2516" s="46" t="str">
        <f>TRIM(Table1[[#This Row],[Grant]])</f>
        <v/>
      </c>
      <c r="AR2516" s="46" t="str">
        <f>TRIM(Table1[[#This Row],[Staff ID]])</f>
        <v/>
      </c>
      <c r="AS2516" s="46" t="str">
        <f>IF(TRIM(Table1[[#This Row],[Budget Code]])=0,"",TRIM(Table1[[#This Row],[Budget Code]]))</f>
        <v/>
      </c>
      <c r="AT2516" s="46" t="str">
        <f>IF(Table1[[#This Row],[Line Description]]&lt;&gt;"",Table1[[#This Row],[Line Description]],"")</f>
        <v/>
      </c>
      <c r="AU2516" s="46" t="str">
        <f>IF(Table1[[#This Row],[Cur_Amount Debit]]&gt;0,ROUND(Table1[[#This Row],[Cur_Amount Debit]],2),"")</f>
        <v/>
      </c>
      <c r="AV2516" s="46" t="str">
        <f>IF(Table1[[#This Row],[Cur_Amount Credit]]&gt;0,ROUND(Table1[[#This Row],[Cur_Amount Credit]],2),"")</f>
        <v/>
      </c>
      <c r="AW2516" s="46" t="str">
        <f>LEFT(Table1[[#This Row],[Cur]],3)</f>
        <v/>
      </c>
      <c r="AX2516" s="59"/>
      <c r="AY2516" s="46"/>
      <c r="AZ2516" s="46" t="str">
        <f>IF(Table1[[#This Row],[Cur]]&lt;&gt;"",IF(Table1[[#This Row],[Cur]]="USD","",ExchangeRate),"")</f>
        <v/>
      </c>
      <c r="BA2516" s="46" t="str">
        <f>IF(Table1[[#This Row],[Grant]]&lt;&gt;"",VLOOKUP(Table1[[#This Row],[Grant]],Grants!B:D,3),"")</f>
        <v/>
      </c>
      <c r="BB2516" s="46" t="str">
        <f>TRIM(Table1[[#This Row],[Vendor ID]])</f>
        <v/>
      </c>
      <c r="BC2516">
        <f>IF(Table1[[#This Row],[Reference Number]]=Q2515,BC2515,BC2515+1)</f>
        <v>2</v>
      </c>
    </row>
    <row r="2517" spans="1:55" ht="11.25" hidden="1" customHeight="1">
      <c r="A2517" s="1"/>
      <c r="B2517" s="88" t="str">
        <f>IF(Table1[[#This Row],[Posting Date]]&lt;&gt;"",IF(Table1[[#This Row],[Reference Number]]=Q2516,B2516+1,1),"")</f>
        <v/>
      </c>
      <c r="C2517" s="61"/>
      <c r="D2517" s="61"/>
      <c r="E2517" s="218"/>
      <c r="F2517" s="143" t="str">
        <f>IFERROR(IF(VLOOKUP(Table1[[#This Row],[Budget Code Description]],Dimentions!$X$6:$AC$132,2,FALSE)="","",VLOOKUP(Table1[[#This Row],[Budget Code Description]],Dimentions!$X$6:$AC$132,2,FALSE)),"")</f>
        <v/>
      </c>
      <c r="G2517" s="143" t="str">
        <f>IFERROR(VLOOKUP(Table1[[#This Row],[Budget Code Description]],Dimentions!$X$6:$AC$132,3,FALSE),"")</f>
        <v/>
      </c>
      <c r="H2517" s="64" t="str">
        <f>IFERROR(VLOOKUP(Table1[[#This Row],[Account]],Dimentions!$S$6:$V$233,2,FALSE),"")</f>
        <v/>
      </c>
      <c r="I2517" s="62">
        <f>_xlfn.NUMBERVALUE(LEFT(Table1[[#This Row],[Account]],1))</f>
        <v>0</v>
      </c>
      <c r="J2517" s="62" t="str">
        <f>IFERROR(VLOOKUP(Table1[[#This Row],[Budget Code Description]],Table6[#All],7,FALSE),"")</f>
        <v/>
      </c>
      <c r="K2517" s="143" t="str">
        <f>IFERROR(VLOOKUP(Table1[[#This Row],[Budget Code Description]],Table6[#All],8,FALSE),"")</f>
        <v/>
      </c>
      <c r="L2517" s="63"/>
      <c r="M2517" s="65" t="str">
        <f>IFERROR(VLOOKUP(Table1[[#This Row],[Staff ID]],Table2[],2,FALSE),"")</f>
        <v/>
      </c>
      <c r="N2517" s="211" t="str">
        <f>IFERROR(IF(VLOOKUP(Table1[[#This Row],[Budget Code Description]],Dimentions!$X$6:$AC$97,4,FALSE)="","",VLOOKUP(Table1[[#This Row],[Budget Code Description]],Dimentions!$X$6:$AC$97,4,FALSE)),"")</f>
        <v/>
      </c>
      <c r="O2517" s="65" t="str">
        <f>IFERROR(VLOOKUP(Table1[[#This Row],[Vendor ID]],Table549[],2,FALSE),"")</f>
        <v/>
      </c>
      <c r="P2517" s="63"/>
      <c r="Q2517" s="143" t="str">
        <f>IF(Table1[[#This Row],[Posting Date]]&lt;&gt;"",$D$9,"")</f>
        <v/>
      </c>
      <c r="R2517" s="159" t="str">
        <f>IF(Table1[[#This Row],[Posting Date]]&lt;&gt;"",$D$10,"")</f>
        <v/>
      </c>
      <c r="S2517" s="66"/>
      <c r="T2517" s="63"/>
      <c r="U2517" s="67"/>
      <c r="V2517" s="67"/>
      <c r="W2517" s="67" t="str">
        <f t="shared" si="39"/>
        <v/>
      </c>
      <c r="X2517" s="161" t="str">
        <f>IF(E2517="","",(IF(Table1[[#This Row],[Cur]]="USD",Table1[[#This Row],[Cur_Amount Debit]],Table1[[#This Row],[Cur_Amount Debit]]/Table1[[#This Row],[Exchange Rate]])))</f>
        <v/>
      </c>
      <c r="Y2517" s="161" t="str">
        <f>IF(E2517="","",(IF(Table1[[#This Row],[Cur]]="USD",Table1[[#This Row],[Cur_Amount Credit]],Table1[[#This Row],[Cur_Amount Credit]]/ExchangeRate)))</f>
        <v/>
      </c>
      <c r="Z2517" s="203" t="str">
        <f>IF(E2517="","",(Table1[[#This Row],[Debit USD]]-Table1[[#This Row],[Credit USD]]))</f>
        <v/>
      </c>
      <c r="AA2517" s="122"/>
      <c r="AB2517" s="1"/>
      <c r="AC2517" s="15"/>
      <c r="AD2517" s="15" t="str">
        <f>IF(AND(OR(Table1[[#This Row],[Account]]="15030",Table1[[#This Row],[Account]]="15035",Table1[[#This Row],[Account]]="20150"),Table1[[#This Row],[Vendor ID]]=""),1,"")</f>
        <v/>
      </c>
      <c r="AE2517" s="15"/>
      <c r="AF2517" s="15"/>
      <c r="AG2517" s="15"/>
      <c r="AH2517" s="46" t="str">
        <f>IF(Table1[[#This Row],[Posting Date]]&lt;&gt;"","GJ-"&amp;CountryID,"")</f>
        <v/>
      </c>
      <c r="AI2517" s="59" t="str">
        <f>IF(Table1[[#This Row],[Posting Date]]&lt;&gt;"",Table1[[#This Row],[Posting Date]],"")</f>
        <v/>
      </c>
      <c r="AJ2517" s="46"/>
      <c r="AK2517" s="46" t="str">
        <f>IF(Table1[[#This Row],[Description]]&lt;&gt;"",Table1[[#This Row],[Description]],"")</f>
        <v/>
      </c>
      <c r="AL2517" s="46" t="str">
        <f>IF(Table1[[#This Row],[Posting Date]]&lt;&gt;"",Table1[[#This Row],[Reference Number]],"")</f>
        <v/>
      </c>
      <c r="AM2517" s="46" t="str">
        <f>TRIM(Table1[[#This Row],[Line '#]])</f>
        <v/>
      </c>
      <c r="AN2517" s="46" t="str">
        <f>TRIM(Table1[[#This Row],[Account]])</f>
        <v/>
      </c>
      <c r="AO2517" s="46" t="str">
        <f>IF(Table1[[#This Row],[Posting Date]]&lt;&gt;"",$D$5,"")</f>
        <v/>
      </c>
      <c r="AP2517" s="46" t="str">
        <f>TRIM(Table1[[#This Row],[Departments-Prgrams]])</f>
        <v/>
      </c>
      <c r="AQ2517" s="46" t="str">
        <f>TRIM(Table1[[#This Row],[Grant]])</f>
        <v/>
      </c>
      <c r="AR2517" s="46" t="str">
        <f>TRIM(Table1[[#This Row],[Staff ID]])</f>
        <v/>
      </c>
      <c r="AS2517" s="46" t="str">
        <f>IF(TRIM(Table1[[#This Row],[Budget Code]])=0,"",TRIM(Table1[[#This Row],[Budget Code]]))</f>
        <v/>
      </c>
      <c r="AT2517" s="46" t="str">
        <f>IF(Table1[[#This Row],[Line Description]]&lt;&gt;"",Table1[[#This Row],[Line Description]],"")</f>
        <v/>
      </c>
      <c r="AU2517" s="46" t="str">
        <f>IF(Table1[[#This Row],[Cur_Amount Debit]]&gt;0,ROUND(Table1[[#This Row],[Cur_Amount Debit]],2),"")</f>
        <v/>
      </c>
      <c r="AV2517" s="46" t="str">
        <f>IF(Table1[[#This Row],[Cur_Amount Credit]]&gt;0,ROUND(Table1[[#This Row],[Cur_Amount Credit]],2),"")</f>
        <v/>
      </c>
      <c r="AW2517" s="46" t="str">
        <f>LEFT(Table1[[#This Row],[Cur]],3)</f>
        <v/>
      </c>
      <c r="AX2517" s="59"/>
      <c r="AY2517" s="46"/>
      <c r="AZ2517" s="46" t="str">
        <f>IF(Table1[[#This Row],[Cur]]&lt;&gt;"",IF(Table1[[#This Row],[Cur]]="USD","",ExchangeRate),"")</f>
        <v/>
      </c>
      <c r="BA2517" s="46" t="str">
        <f>IF(Table1[[#This Row],[Grant]]&lt;&gt;"",VLOOKUP(Table1[[#This Row],[Grant]],Grants!B:D,3),"")</f>
        <v/>
      </c>
      <c r="BB2517" s="46" t="str">
        <f>TRIM(Table1[[#This Row],[Vendor ID]])</f>
        <v/>
      </c>
      <c r="BC2517">
        <f>IF(Table1[[#This Row],[Reference Number]]=Q2516,BC2516,BC2516+1)</f>
        <v>2</v>
      </c>
    </row>
    <row r="2518" spans="1:55" ht="11.25" hidden="1" customHeight="1">
      <c r="A2518" s="1"/>
      <c r="B2518" s="88" t="str">
        <f>IF(Table1[[#This Row],[Posting Date]]&lt;&gt;"",IF(Table1[[#This Row],[Reference Number]]=Q2517,B2517+1,1),"")</f>
        <v/>
      </c>
      <c r="C2518" s="61"/>
      <c r="D2518" s="61"/>
      <c r="E2518" s="218"/>
      <c r="F2518" s="143" t="str">
        <f>IFERROR(IF(VLOOKUP(Table1[[#This Row],[Budget Code Description]],Dimentions!$X$6:$AC$132,2,FALSE)="","",VLOOKUP(Table1[[#This Row],[Budget Code Description]],Dimentions!$X$6:$AC$132,2,FALSE)),"")</f>
        <v/>
      </c>
      <c r="G2518" s="143" t="str">
        <f>IFERROR(VLOOKUP(Table1[[#This Row],[Budget Code Description]],Dimentions!$X$6:$AC$132,3,FALSE),"")</f>
        <v/>
      </c>
      <c r="H2518" s="64" t="str">
        <f>IFERROR(VLOOKUP(Table1[[#This Row],[Account]],Dimentions!$S$6:$V$233,2,FALSE),"")</f>
        <v/>
      </c>
      <c r="I2518" s="62">
        <f>_xlfn.NUMBERVALUE(LEFT(Table1[[#This Row],[Account]],1))</f>
        <v>0</v>
      </c>
      <c r="J2518" s="62" t="str">
        <f>IFERROR(VLOOKUP(Table1[[#This Row],[Budget Code Description]],Table6[#All],7,FALSE),"")</f>
        <v/>
      </c>
      <c r="K2518" s="143" t="str">
        <f>IFERROR(VLOOKUP(Table1[[#This Row],[Budget Code Description]],Table6[#All],8,FALSE),"")</f>
        <v/>
      </c>
      <c r="L2518" s="63"/>
      <c r="M2518" s="65" t="str">
        <f>IFERROR(VLOOKUP(Table1[[#This Row],[Staff ID]],Table2[],2,FALSE),"")</f>
        <v/>
      </c>
      <c r="N2518" s="211" t="str">
        <f>IFERROR(IF(VLOOKUP(Table1[[#This Row],[Budget Code Description]],Dimentions!$X$6:$AC$97,4,FALSE)="","",VLOOKUP(Table1[[#This Row],[Budget Code Description]],Dimentions!$X$6:$AC$97,4,FALSE)),"")</f>
        <v/>
      </c>
      <c r="O2518" s="65" t="str">
        <f>IFERROR(VLOOKUP(Table1[[#This Row],[Vendor ID]],Table549[],2,FALSE),"")</f>
        <v/>
      </c>
      <c r="P2518" s="63"/>
      <c r="Q2518" s="143" t="str">
        <f>IF(Table1[[#This Row],[Posting Date]]&lt;&gt;"",$D$9,"")</f>
        <v/>
      </c>
      <c r="R2518" s="159" t="str">
        <f>IF(Table1[[#This Row],[Posting Date]]&lt;&gt;"",$D$10,"")</f>
        <v/>
      </c>
      <c r="S2518" s="66"/>
      <c r="T2518" s="63"/>
      <c r="U2518" s="67"/>
      <c r="V2518" s="67"/>
      <c r="W2518" s="67" t="str">
        <f t="shared" si="39"/>
        <v/>
      </c>
      <c r="X2518" s="161" t="str">
        <f>IF(E2518="","",(IF(Table1[[#This Row],[Cur]]="USD",Table1[[#This Row],[Cur_Amount Debit]],Table1[[#This Row],[Cur_Amount Debit]]/Table1[[#This Row],[Exchange Rate]])))</f>
        <v/>
      </c>
      <c r="Y2518" s="161" t="str">
        <f>IF(E2518="","",(IF(Table1[[#This Row],[Cur]]="USD",Table1[[#This Row],[Cur_Amount Credit]],Table1[[#This Row],[Cur_Amount Credit]]/ExchangeRate)))</f>
        <v/>
      </c>
      <c r="Z2518" s="203" t="str">
        <f>IF(E2518="","",(Table1[[#This Row],[Debit USD]]-Table1[[#This Row],[Credit USD]]))</f>
        <v/>
      </c>
      <c r="AA2518" s="122"/>
      <c r="AB2518" s="1"/>
      <c r="AC2518" s="15"/>
      <c r="AD2518" s="15" t="str">
        <f>IF(AND(OR(Table1[[#This Row],[Account]]="15030",Table1[[#This Row],[Account]]="15035",Table1[[#This Row],[Account]]="20150"),Table1[[#This Row],[Vendor ID]]=""),1,"")</f>
        <v/>
      </c>
      <c r="AE2518" s="15"/>
      <c r="AF2518" s="15"/>
      <c r="AG2518" s="15"/>
      <c r="AH2518" s="46" t="str">
        <f>IF(Table1[[#This Row],[Posting Date]]&lt;&gt;"","GJ-"&amp;CountryID,"")</f>
        <v/>
      </c>
      <c r="AI2518" s="59" t="str">
        <f>IF(Table1[[#This Row],[Posting Date]]&lt;&gt;"",Table1[[#This Row],[Posting Date]],"")</f>
        <v/>
      </c>
      <c r="AJ2518" s="46"/>
      <c r="AK2518" s="46" t="str">
        <f>IF(Table1[[#This Row],[Description]]&lt;&gt;"",Table1[[#This Row],[Description]],"")</f>
        <v/>
      </c>
      <c r="AL2518" s="46" t="str">
        <f>IF(Table1[[#This Row],[Posting Date]]&lt;&gt;"",Table1[[#This Row],[Reference Number]],"")</f>
        <v/>
      </c>
      <c r="AM2518" s="46" t="str">
        <f>TRIM(Table1[[#This Row],[Line '#]])</f>
        <v/>
      </c>
      <c r="AN2518" s="46" t="str">
        <f>TRIM(Table1[[#This Row],[Account]])</f>
        <v/>
      </c>
      <c r="AO2518" s="46" t="str">
        <f>IF(Table1[[#This Row],[Posting Date]]&lt;&gt;"",$D$5,"")</f>
        <v/>
      </c>
      <c r="AP2518" s="46" t="str">
        <f>TRIM(Table1[[#This Row],[Departments-Prgrams]])</f>
        <v/>
      </c>
      <c r="AQ2518" s="46" t="str">
        <f>TRIM(Table1[[#This Row],[Grant]])</f>
        <v/>
      </c>
      <c r="AR2518" s="46" t="str">
        <f>TRIM(Table1[[#This Row],[Staff ID]])</f>
        <v/>
      </c>
      <c r="AS2518" s="46" t="str">
        <f>IF(TRIM(Table1[[#This Row],[Budget Code]])=0,"",TRIM(Table1[[#This Row],[Budget Code]]))</f>
        <v/>
      </c>
      <c r="AT2518" s="46" t="str">
        <f>IF(Table1[[#This Row],[Line Description]]&lt;&gt;"",Table1[[#This Row],[Line Description]],"")</f>
        <v/>
      </c>
      <c r="AU2518" s="46" t="str">
        <f>IF(Table1[[#This Row],[Cur_Amount Debit]]&gt;0,ROUND(Table1[[#This Row],[Cur_Amount Debit]],2),"")</f>
        <v/>
      </c>
      <c r="AV2518" s="46" t="str">
        <f>IF(Table1[[#This Row],[Cur_Amount Credit]]&gt;0,ROUND(Table1[[#This Row],[Cur_Amount Credit]],2),"")</f>
        <v/>
      </c>
      <c r="AW2518" s="46" t="str">
        <f>LEFT(Table1[[#This Row],[Cur]],3)</f>
        <v/>
      </c>
      <c r="AX2518" s="59"/>
      <c r="AY2518" s="46"/>
      <c r="AZ2518" s="46" t="str">
        <f>IF(Table1[[#This Row],[Cur]]&lt;&gt;"",IF(Table1[[#This Row],[Cur]]="USD","",ExchangeRate),"")</f>
        <v/>
      </c>
      <c r="BA2518" s="46" t="str">
        <f>IF(Table1[[#This Row],[Grant]]&lt;&gt;"",VLOOKUP(Table1[[#This Row],[Grant]],Grants!B:D,3),"")</f>
        <v/>
      </c>
      <c r="BB2518" s="46" t="str">
        <f>TRIM(Table1[[#This Row],[Vendor ID]])</f>
        <v/>
      </c>
      <c r="BC2518">
        <f>IF(Table1[[#This Row],[Reference Number]]=Q2517,BC2517,BC2517+1)</f>
        <v>2</v>
      </c>
    </row>
    <row r="2519" spans="1:55" ht="11.25" hidden="1" customHeight="1">
      <c r="A2519" s="1"/>
      <c r="B2519" s="88" t="str">
        <f>IF(Table1[[#This Row],[Posting Date]]&lt;&gt;"",IF(Table1[[#This Row],[Reference Number]]=Q2518,B2518+1,1),"")</f>
        <v/>
      </c>
      <c r="C2519" s="61"/>
      <c r="D2519" s="61"/>
      <c r="E2519" s="218"/>
      <c r="F2519" s="143" t="str">
        <f>IFERROR(IF(VLOOKUP(Table1[[#This Row],[Budget Code Description]],Dimentions!$X$6:$AC$132,2,FALSE)="","",VLOOKUP(Table1[[#This Row],[Budget Code Description]],Dimentions!$X$6:$AC$132,2,FALSE)),"")</f>
        <v/>
      </c>
      <c r="G2519" s="143" t="str">
        <f>IFERROR(VLOOKUP(Table1[[#This Row],[Budget Code Description]],Dimentions!$X$6:$AC$132,3,FALSE),"")</f>
        <v/>
      </c>
      <c r="H2519" s="64" t="str">
        <f>IFERROR(VLOOKUP(Table1[[#This Row],[Account]],Dimentions!$S$6:$V$233,2,FALSE),"")</f>
        <v/>
      </c>
      <c r="I2519" s="62">
        <f>_xlfn.NUMBERVALUE(LEFT(Table1[[#This Row],[Account]],1))</f>
        <v>0</v>
      </c>
      <c r="J2519" s="62" t="str">
        <f>IFERROR(VLOOKUP(Table1[[#This Row],[Budget Code Description]],Table6[#All],7,FALSE),"")</f>
        <v/>
      </c>
      <c r="K2519" s="143" t="str">
        <f>IFERROR(VLOOKUP(Table1[[#This Row],[Budget Code Description]],Table6[#All],8,FALSE),"")</f>
        <v/>
      </c>
      <c r="L2519" s="63"/>
      <c r="M2519" s="65" t="str">
        <f>IFERROR(VLOOKUP(Table1[[#This Row],[Staff ID]],Table2[],2,FALSE),"")</f>
        <v/>
      </c>
      <c r="N2519" s="211" t="str">
        <f>IFERROR(IF(VLOOKUP(Table1[[#This Row],[Budget Code Description]],Dimentions!$X$6:$AC$97,4,FALSE)="","",VLOOKUP(Table1[[#This Row],[Budget Code Description]],Dimentions!$X$6:$AC$97,4,FALSE)),"")</f>
        <v/>
      </c>
      <c r="O2519" s="65" t="str">
        <f>IFERROR(VLOOKUP(Table1[[#This Row],[Vendor ID]],Table549[],2,FALSE),"")</f>
        <v/>
      </c>
      <c r="P2519" s="63"/>
      <c r="Q2519" s="143" t="str">
        <f>IF(Table1[[#This Row],[Posting Date]]&lt;&gt;"",$D$9,"")</f>
        <v/>
      </c>
      <c r="R2519" s="159" t="str">
        <f>IF(Table1[[#This Row],[Posting Date]]&lt;&gt;"",$D$10,"")</f>
        <v/>
      </c>
      <c r="S2519" s="66"/>
      <c r="T2519" s="63"/>
      <c r="U2519" s="67"/>
      <c r="V2519" s="67"/>
      <c r="W2519" s="67" t="str">
        <f t="shared" si="39"/>
        <v/>
      </c>
      <c r="X2519" s="161" t="str">
        <f>IF(E2519="","",(IF(Table1[[#This Row],[Cur]]="USD",Table1[[#This Row],[Cur_Amount Debit]],Table1[[#This Row],[Cur_Amount Debit]]/Table1[[#This Row],[Exchange Rate]])))</f>
        <v/>
      </c>
      <c r="Y2519" s="161" t="str">
        <f>IF(E2519="","",(IF(Table1[[#This Row],[Cur]]="USD",Table1[[#This Row],[Cur_Amount Credit]],Table1[[#This Row],[Cur_Amount Credit]]/ExchangeRate)))</f>
        <v/>
      </c>
      <c r="Z2519" s="203" t="str">
        <f>IF(E2519="","",(Table1[[#This Row],[Debit USD]]-Table1[[#This Row],[Credit USD]]))</f>
        <v/>
      </c>
      <c r="AA2519" s="122"/>
      <c r="AB2519" s="1"/>
      <c r="AC2519" s="15"/>
      <c r="AD2519" s="15" t="str">
        <f>IF(AND(OR(Table1[[#This Row],[Account]]="15030",Table1[[#This Row],[Account]]="15035",Table1[[#This Row],[Account]]="20150"),Table1[[#This Row],[Vendor ID]]=""),1,"")</f>
        <v/>
      </c>
      <c r="AE2519" s="15"/>
      <c r="AF2519" s="15"/>
      <c r="AG2519" s="15"/>
      <c r="AH2519" s="46" t="str">
        <f>IF(Table1[[#This Row],[Posting Date]]&lt;&gt;"","GJ-"&amp;CountryID,"")</f>
        <v/>
      </c>
      <c r="AI2519" s="59" t="str">
        <f>IF(Table1[[#This Row],[Posting Date]]&lt;&gt;"",Table1[[#This Row],[Posting Date]],"")</f>
        <v/>
      </c>
      <c r="AJ2519" s="46"/>
      <c r="AK2519" s="46" t="str">
        <f>IF(Table1[[#This Row],[Description]]&lt;&gt;"",Table1[[#This Row],[Description]],"")</f>
        <v/>
      </c>
      <c r="AL2519" s="46" t="str">
        <f>IF(Table1[[#This Row],[Posting Date]]&lt;&gt;"",Table1[[#This Row],[Reference Number]],"")</f>
        <v/>
      </c>
      <c r="AM2519" s="46" t="str">
        <f>TRIM(Table1[[#This Row],[Line '#]])</f>
        <v/>
      </c>
      <c r="AN2519" s="46" t="str">
        <f>TRIM(Table1[[#This Row],[Account]])</f>
        <v/>
      </c>
      <c r="AO2519" s="46" t="str">
        <f>IF(Table1[[#This Row],[Posting Date]]&lt;&gt;"",$D$5,"")</f>
        <v/>
      </c>
      <c r="AP2519" s="46" t="str">
        <f>TRIM(Table1[[#This Row],[Departments-Prgrams]])</f>
        <v/>
      </c>
      <c r="AQ2519" s="46" t="str">
        <f>TRIM(Table1[[#This Row],[Grant]])</f>
        <v/>
      </c>
      <c r="AR2519" s="46" t="str">
        <f>TRIM(Table1[[#This Row],[Staff ID]])</f>
        <v/>
      </c>
      <c r="AS2519" s="46" t="str">
        <f>IF(TRIM(Table1[[#This Row],[Budget Code]])=0,"",TRIM(Table1[[#This Row],[Budget Code]]))</f>
        <v/>
      </c>
      <c r="AT2519" s="46" t="str">
        <f>IF(Table1[[#This Row],[Line Description]]&lt;&gt;"",Table1[[#This Row],[Line Description]],"")</f>
        <v/>
      </c>
      <c r="AU2519" s="46" t="str">
        <f>IF(Table1[[#This Row],[Cur_Amount Debit]]&gt;0,ROUND(Table1[[#This Row],[Cur_Amount Debit]],2),"")</f>
        <v/>
      </c>
      <c r="AV2519" s="46" t="str">
        <f>IF(Table1[[#This Row],[Cur_Amount Credit]]&gt;0,ROUND(Table1[[#This Row],[Cur_Amount Credit]],2),"")</f>
        <v/>
      </c>
      <c r="AW2519" s="46" t="str">
        <f>LEFT(Table1[[#This Row],[Cur]],3)</f>
        <v/>
      </c>
      <c r="AX2519" s="59"/>
      <c r="AY2519" s="46"/>
      <c r="AZ2519" s="46" t="str">
        <f>IF(Table1[[#This Row],[Cur]]&lt;&gt;"",IF(Table1[[#This Row],[Cur]]="USD","",ExchangeRate),"")</f>
        <v/>
      </c>
      <c r="BA2519" s="46" t="str">
        <f>IF(Table1[[#This Row],[Grant]]&lt;&gt;"",VLOOKUP(Table1[[#This Row],[Grant]],Grants!B:D,3),"")</f>
        <v/>
      </c>
      <c r="BB2519" s="46" t="str">
        <f>TRIM(Table1[[#This Row],[Vendor ID]])</f>
        <v/>
      </c>
      <c r="BC2519">
        <f>IF(Table1[[#This Row],[Reference Number]]=Q2518,BC2518,BC2518+1)</f>
        <v>2</v>
      </c>
    </row>
    <row r="2520" spans="1:55" ht="11.25" hidden="1" customHeight="1">
      <c r="A2520" s="1"/>
      <c r="B2520" s="88" t="str">
        <f>IF(Table1[[#This Row],[Posting Date]]&lt;&gt;"",IF(Table1[[#This Row],[Reference Number]]=Q2519,B2519+1,1),"")</f>
        <v/>
      </c>
      <c r="C2520" s="61"/>
      <c r="D2520" s="61"/>
      <c r="E2520" s="218"/>
      <c r="F2520" s="143" t="str">
        <f>IFERROR(IF(VLOOKUP(Table1[[#This Row],[Budget Code Description]],Dimentions!$X$6:$AC$132,2,FALSE)="","",VLOOKUP(Table1[[#This Row],[Budget Code Description]],Dimentions!$X$6:$AC$132,2,FALSE)),"")</f>
        <v/>
      </c>
      <c r="G2520" s="143" t="str">
        <f>IFERROR(VLOOKUP(Table1[[#This Row],[Budget Code Description]],Dimentions!$X$6:$AC$132,3,FALSE),"")</f>
        <v/>
      </c>
      <c r="H2520" s="64" t="str">
        <f>IFERROR(VLOOKUP(Table1[[#This Row],[Account]],Dimentions!$S$6:$V$233,2,FALSE),"")</f>
        <v/>
      </c>
      <c r="I2520" s="62">
        <f>_xlfn.NUMBERVALUE(LEFT(Table1[[#This Row],[Account]],1))</f>
        <v>0</v>
      </c>
      <c r="J2520" s="62" t="str">
        <f>IFERROR(VLOOKUP(Table1[[#This Row],[Budget Code Description]],Table6[#All],7,FALSE),"")</f>
        <v/>
      </c>
      <c r="K2520" s="143" t="str">
        <f>IFERROR(VLOOKUP(Table1[[#This Row],[Budget Code Description]],Table6[#All],8,FALSE),"")</f>
        <v/>
      </c>
      <c r="L2520" s="63"/>
      <c r="M2520" s="65" t="str">
        <f>IFERROR(VLOOKUP(Table1[[#This Row],[Staff ID]],Table2[],2,FALSE),"")</f>
        <v/>
      </c>
      <c r="N2520" s="211" t="str">
        <f>IFERROR(IF(VLOOKUP(Table1[[#This Row],[Budget Code Description]],Dimentions!$X$6:$AC$97,4,FALSE)="","",VLOOKUP(Table1[[#This Row],[Budget Code Description]],Dimentions!$X$6:$AC$97,4,FALSE)),"")</f>
        <v/>
      </c>
      <c r="O2520" s="65" t="str">
        <f>IFERROR(VLOOKUP(Table1[[#This Row],[Vendor ID]],Table549[],2,FALSE),"")</f>
        <v/>
      </c>
      <c r="P2520" s="63"/>
      <c r="Q2520" s="143" t="str">
        <f>IF(Table1[[#This Row],[Posting Date]]&lt;&gt;"",$D$9,"")</f>
        <v/>
      </c>
      <c r="R2520" s="159" t="str">
        <f>IF(Table1[[#This Row],[Posting Date]]&lt;&gt;"",$D$10,"")</f>
        <v/>
      </c>
      <c r="S2520" s="66"/>
      <c r="T2520" s="63"/>
      <c r="U2520" s="67"/>
      <c r="V2520" s="67"/>
      <c r="W2520" s="67" t="str">
        <f t="shared" si="39"/>
        <v/>
      </c>
      <c r="X2520" s="161" t="str">
        <f>IF(E2520="","",(IF(Table1[[#This Row],[Cur]]="USD",Table1[[#This Row],[Cur_Amount Debit]],Table1[[#This Row],[Cur_Amount Debit]]/Table1[[#This Row],[Exchange Rate]])))</f>
        <v/>
      </c>
      <c r="Y2520" s="161" t="str">
        <f>IF(E2520="","",(IF(Table1[[#This Row],[Cur]]="USD",Table1[[#This Row],[Cur_Amount Credit]],Table1[[#This Row],[Cur_Amount Credit]]/ExchangeRate)))</f>
        <v/>
      </c>
      <c r="Z2520" s="203" t="str">
        <f>IF(E2520="","",(Table1[[#This Row],[Debit USD]]-Table1[[#This Row],[Credit USD]]))</f>
        <v/>
      </c>
      <c r="AA2520" s="122"/>
      <c r="AB2520" s="1"/>
      <c r="AC2520" s="15"/>
      <c r="AD2520" s="15" t="str">
        <f>IF(AND(OR(Table1[[#This Row],[Account]]="15030",Table1[[#This Row],[Account]]="15035",Table1[[#This Row],[Account]]="20150"),Table1[[#This Row],[Vendor ID]]=""),1,"")</f>
        <v/>
      </c>
      <c r="AE2520" s="15"/>
      <c r="AF2520" s="15"/>
      <c r="AG2520" s="15"/>
      <c r="AH2520" s="46" t="str">
        <f>IF(Table1[[#This Row],[Posting Date]]&lt;&gt;"","GJ-"&amp;CountryID,"")</f>
        <v/>
      </c>
      <c r="AI2520" s="59" t="str">
        <f>IF(Table1[[#This Row],[Posting Date]]&lt;&gt;"",Table1[[#This Row],[Posting Date]],"")</f>
        <v/>
      </c>
      <c r="AJ2520" s="46"/>
      <c r="AK2520" s="46" t="str">
        <f>IF(Table1[[#This Row],[Description]]&lt;&gt;"",Table1[[#This Row],[Description]],"")</f>
        <v/>
      </c>
      <c r="AL2520" s="46" t="str">
        <f>IF(Table1[[#This Row],[Posting Date]]&lt;&gt;"",Table1[[#This Row],[Reference Number]],"")</f>
        <v/>
      </c>
      <c r="AM2520" s="46" t="str">
        <f>TRIM(Table1[[#This Row],[Line '#]])</f>
        <v/>
      </c>
      <c r="AN2520" s="46" t="str">
        <f>TRIM(Table1[[#This Row],[Account]])</f>
        <v/>
      </c>
      <c r="AO2520" s="46" t="str">
        <f>IF(Table1[[#This Row],[Posting Date]]&lt;&gt;"",$D$5,"")</f>
        <v/>
      </c>
      <c r="AP2520" s="46" t="str">
        <f>TRIM(Table1[[#This Row],[Departments-Prgrams]])</f>
        <v/>
      </c>
      <c r="AQ2520" s="46" t="str">
        <f>TRIM(Table1[[#This Row],[Grant]])</f>
        <v/>
      </c>
      <c r="AR2520" s="46" t="str">
        <f>TRIM(Table1[[#This Row],[Staff ID]])</f>
        <v/>
      </c>
      <c r="AS2520" s="46" t="str">
        <f>IF(TRIM(Table1[[#This Row],[Budget Code]])=0,"",TRIM(Table1[[#This Row],[Budget Code]]))</f>
        <v/>
      </c>
      <c r="AT2520" s="46" t="str">
        <f>IF(Table1[[#This Row],[Line Description]]&lt;&gt;"",Table1[[#This Row],[Line Description]],"")</f>
        <v/>
      </c>
      <c r="AU2520" s="46" t="str">
        <f>IF(Table1[[#This Row],[Cur_Amount Debit]]&gt;0,ROUND(Table1[[#This Row],[Cur_Amount Debit]],2),"")</f>
        <v/>
      </c>
      <c r="AV2520" s="46" t="str">
        <f>IF(Table1[[#This Row],[Cur_Amount Credit]]&gt;0,ROUND(Table1[[#This Row],[Cur_Amount Credit]],2),"")</f>
        <v/>
      </c>
      <c r="AW2520" s="46" t="str">
        <f>LEFT(Table1[[#This Row],[Cur]],3)</f>
        <v/>
      </c>
      <c r="AX2520" s="59"/>
      <c r="AY2520" s="46"/>
      <c r="AZ2520" s="46" t="str">
        <f>IF(Table1[[#This Row],[Cur]]&lt;&gt;"",IF(Table1[[#This Row],[Cur]]="USD","",ExchangeRate),"")</f>
        <v/>
      </c>
      <c r="BA2520" s="46" t="str">
        <f>IF(Table1[[#This Row],[Grant]]&lt;&gt;"",VLOOKUP(Table1[[#This Row],[Grant]],Grants!B:D,3),"")</f>
        <v/>
      </c>
      <c r="BB2520" s="46" t="str">
        <f>TRIM(Table1[[#This Row],[Vendor ID]])</f>
        <v/>
      </c>
      <c r="BC2520">
        <f>IF(Table1[[#This Row],[Reference Number]]=Q2519,BC2519,BC2519+1)</f>
        <v>2</v>
      </c>
    </row>
    <row r="2521" spans="1:55" ht="11.25" hidden="1" customHeight="1">
      <c r="A2521" s="1"/>
      <c r="B2521" s="88" t="str">
        <f>IF(Table1[[#This Row],[Posting Date]]&lt;&gt;"",IF(Table1[[#This Row],[Reference Number]]=Q2520,B2520+1,1),"")</f>
        <v/>
      </c>
      <c r="C2521" s="61"/>
      <c r="D2521" s="61"/>
      <c r="E2521" s="218"/>
      <c r="F2521" s="143" t="str">
        <f>IFERROR(IF(VLOOKUP(Table1[[#This Row],[Budget Code Description]],Dimentions!$X$6:$AC$132,2,FALSE)="","",VLOOKUP(Table1[[#This Row],[Budget Code Description]],Dimentions!$X$6:$AC$132,2,FALSE)),"")</f>
        <v/>
      </c>
      <c r="G2521" s="143" t="str">
        <f>IFERROR(VLOOKUP(Table1[[#This Row],[Budget Code Description]],Dimentions!$X$6:$AC$132,3,FALSE),"")</f>
        <v/>
      </c>
      <c r="H2521" s="64" t="str">
        <f>IFERROR(VLOOKUP(Table1[[#This Row],[Account]],Dimentions!$S$6:$V$233,2,FALSE),"")</f>
        <v/>
      </c>
      <c r="I2521" s="62">
        <f>_xlfn.NUMBERVALUE(LEFT(Table1[[#This Row],[Account]],1))</f>
        <v>0</v>
      </c>
      <c r="J2521" s="62" t="str">
        <f>IFERROR(VLOOKUP(Table1[[#This Row],[Budget Code Description]],Table6[#All],7,FALSE),"")</f>
        <v/>
      </c>
      <c r="K2521" s="143" t="str">
        <f>IFERROR(VLOOKUP(Table1[[#This Row],[Budget Code Description]],Table6[#All],8,FALSE),"")</f>
        <v/>
      </c>
      <c r="L2521" s="63"/>
      <c r="M2521" s="65" t="str">
        <f>IFERROR(VLOOKUP(Table1[[#This Row],[Staff ID]],Table2[],2,FALSE),"")</f>
        <v/>
      </c>
      <c r="N2521" s="211" t="str">
        <f>IFERROR(IF(VLOOKUP(Table1[[#This Row],[Budget Code Description]],Dimentions!$X$6:$AC$97,4,FALSE)="","",VLOOKUP(Table1[[#This Row],[Budget Code Description]],Dimentions!$X$6:$AC$97,4,FALSE)),"")</f>
        <v/>
      </c>
      <c r="O2521" s="65" t="str">
        <f>IFERROR(VLOOKUP(Table1[[#This Row],[Vendor ID]],Table549[],2,FALSE),"")</f>
        <v/>
      </c>
      <c r="P2521" s="63"/>
      <c r="Q2521" s="143" t="str">
        <f>IF(Table1[[#This Row],[Posting Date]]&lt;&gt;"",$D$9,"")</f>
        <v/>
      </c>
      <c r="R2521" s="159" t="str">
        <f>IF(Table1[[#This Row],[Posting Date]]&lt;&gt;"",$D$10,"")</f>
        <v/>
      </c>
      <c r="S2521" s="66"/>
      <c r="T2521" s="63"/>
      <c r="U2521" s="67"/>
      <c r="V2521" s="67"/>
      <c r="W2521" s="67" t="str">
        <f t="shared" si="39"/>
        <v/>
      </c>
      <c r="X2521" s="161" t="str">
        <f>IF(E2521="","",(IF(Table1[[#This Row],[Cur]]="USD",Table1[[#This Row],[Cur_Amount Debit]],Table1[[#This Row],[Cur_Amount Debit]]/Table1[[#This Row],[Exchange Rate]])))</f>
        <v/>
      </c>
      <c r="Y2521" s="161" t="str">
        <f>IF(E2521="","",(IF(Table1[[#This Row],[Cur]]="USD",Table1[[#This Row],[Cur_Amount Credit]],Table1[[#This Row],[Cur_Amount Credit]]/ExchangeRate)))</f>
        <v/>
      </c>
      <c r="Z2521" s="203" t="str">
        <f>IF(E2521="","",(Table1[[#This Row],[Debit USD]]-Table1[[#This Row],[Credit USD]]))</f>
        <v/>
      </c>
      <c r="AA2521" s="122"/>
      <c r="AB2521" s="1"/>
      <c r="AC2521" s="15"/>
      <c r="AD2521" s="15" t="str">
        <f>IF(AND(OR(Table1[[#This Row],[Account]]="15030",Table1[[#This Row],[Account]]="15035",Table1[[#This Row],[Account]]="20150"),Table1[[#This Row],[Vendor ID]]=""),1,"")</f>
        <v/>
      </c>
      <c r="AE2521" s="15"/>
      <c r="AF2521" s="15"/>
      <c r="AG2521" s="15"/>
      <c r="AH2521" s="46" t="str">
        <f>IF(Table1[[#This Row],[Posting Date]]&lt;&gt;"","GJ-"&amp;CountryID,"")</f>
        <v/>
      </c>
      <c r="AI2521" s="59" t="str">
        <f>IF(Table1[[#This Row],[Posting Date]]&lt;&gt;"",Table1[[#This Row],[Posting Date]],"")</f>
        <v/>
      </c>
      <c r="AJ2521" s="46"/>
      <c r="AK2521" s="46" t="str">
        <f>IF(Table1[[#This Row],[Description]]&lt;&gt;"",Table1[[#This Row],[Description]],"")</f>
        <v/>
      </c>
      <c r="AL2521" s="46" t="str">
        <f>IF(Table1[[#This Row],[Posting Date]]&lt;&gt;"",Table1[[#This Row],[Reference Number]],"")</f>
        <v/>
      </c>
      <c r="AM2521" s="46" t="str">
        <f>TRIM(Table1[[#This Row],[Line '#]])</f>
        <v/>
      </c>
      <c r="AN2521" s="46" t="str">
        <f>TRIM(Table1[[#This Row],[Account]])</f>
        <v/>
      </c>
      <c r="AO2521" s="46" t="str">
        <f>IF(Table1[[#This Row],[Posting Date]]&lt;&gt;"",$D$5,"")</f>
        <v/>
      </c>
      <c r="AP2521" s="46" t="str">
        <f>TRIM(Table1[[#This Row],[Departments-Prgrams]])</f>
        <v/>
      </c>
      <c r="AQ2521" s="46" t="str">
        <f>TRIM(Table1[[#This Row],[Grant]])</f>
        <v/>
      </c>
      <c r="AR2521" s="46" t="str">
        <f>TRIM(Table1[[#This Row],[Staff ID]])</f>
        <v/>
      </c>
      <c r="AS2521" s="46" t="str">
        <f>IF(TRIM(Table1[[#This Row],[Budget Code]])=0,"",TRIM(Table1[[#This Row],[Budget Code]]))</f>
        <v/>
      </c>
      <c r="AT2521" s="46" t="str">
        <f>IF(Table1[[#This Row],[Line Description]]&lt;&gt;"",Table1[[#This Row],[Line Description]],"")</f>
        <v/>
      </c>
      <c r="AU2521" s="46" t="str">
        <f>IF(Table1[[#This Row],[Cur_Amount Debit]]&gt;0,ROUND(Table1[[#This Row],[Cur_Amount Debit]],2),"")</f>
        <v/>
      </c>
      <c r="AV2521" s="46" t="str">
        <f>IF(Table1[[#This Row],[Cur_Amount Credit]]&gt;0,ROUND(Table1[[#This Row],[Cur_Amount Credit]],2),"")</f>
        <v/>
      </c>
      <c r="AW2521" s="46" t="str">
        <f>LEFT(Table1[[#This Row],[Cur]],3)</f>
        <v/>
      </c>
      <c r="AX2521" s="59"/>
      <c r="AY2521" s="46"/>
      <c r="AZ2521" s="46" t="str">
        <f>IF(Table1[[#This Row],[Cur]]&lt;&gt;"",IF(Table1[[#This Row],[Cur]]="USD","",ExchangeRate),"")</f>
        <v/>
      </c>
      <c r="BA2521" s="46" t="str">
        <f>IF(Table1[[#This Row],[Grant]]&lt;&gt;"",VLOOKUP(Table1[[#This Row],[Grant]],Grants!B:D,3),"")</f>
        <v/>
      </c>
      <c r="BB2521" s="46" t="str">
        <f>TRIM(Table1[[#This Row],[Vendor ID]])</f>
        <v/>
      </c>
      <c r="BC2521">
        <f>IF(Table1[[#This Row],[Reference Number]]=Q2520,BC2520,BC2520+1)</f>
        <v>2</v>
      </c>
    </row>
    <row r="2522" spans="1:55" ht="11.25" hidden="1" customHeight="1">
      <c r="A2522" s="1"/>
      <c r="B2522" s="88" t="str">
        <f>IF(Table1[[#This Row],[Posting Date]]&lt;&gt;"",IF(Table1[[#This Row],[Reference Number]]=Q2521,B2521+1,1),"")</f>
        <v/>
      </c>
      <c r="C2522" s="61"/>
      <c r="D2522" s="61"/>
      <c r="E2522" s="218"/>
      <c r="F2522" s="143" t="str">
        <f>IFERROR(IF(VLOOKUP(Table1[[#This Row],[Budget Code Description]],Dimentions!$X$6:$AC$132,2,FALSE)="","",VLOOKUP(Table1[[#This Row],[Budget Code Description]],Dimentions!$X$6:$AC$132,2,FALSE)),"")</f>
        <v/>
      </c>
      <c r="G2522" s="143" t="str">
        <f>IFERROR(VLOOKUP(Table1[[#This Row],[Budget Code Description]],Dimentions!$X$6:$AC$132,3,FALSE),"")</f>
        <v/>
      </c>
      <c r="H2522" s="64" t="str">
        <f>IFERROR(VLOOKUP(Table1[[#This Row],[Account]],Dimentions!$S$6:$V$233,2,FALSE),"")</f>
        <v/>
      </c>
      <c r="I2522" s="62">
        <f>_xlfn.NUMBERVALUE(LEFT(Table1[[#This Row],[Account]],1))</f>
        <v>0</v>
      </c>
      <c r="J2522" s="62" t="str">
        <f>IFERROR(VLOOKUP(Table1[[#This Row],[Budget Code Description]],Table6[#All],7,FALSE),"")</f>
        <v/>
      </c>
      <c r="K2522" s="143" t="str">
        <f>IFERROR(VLOOKUP(Table1[[#This Row],[Budget Code Description]],Table6[#All],8,FALSE),"")</f>
        <v/>
      </c>
      <c r="L2522" s="63"/>
      <c r="M2522" s="65" t="str">
        <f>IFERROR(VLOOKUP(Table1[[#This Row],[Staff ID]],Table2[],2,FALSE),"")</f>
        <v/>
      </c>
      <c r="N2522" s="211" t="str">
        <f>IFERROR(IF(VLOOKUP(Table1[[#This Row],[Budget Code Description]],Dimentions!$X$6:$AC$97,4,FALSE)="","",VLOOKUP(Table1[[#This Row],[Budget Code Description]],Dimentions!$X$6:$AC$97,4,FALSE)),"")</f>
        <v/>
      </c>
      <c r="O2522" s="65" t="str">
        <f>IFERROR(VLOOKUP(Table1[[#This Row],[Vendor ID]],Table549[],2,FALSE),"")</f>
        <v/>
      </c>
      <c r="P2522" s="63"/>
      <c r="Q2522" s="143" t="str">
        <f>IF(Table1[[#This Row],[Posting Date]]&lt;&gt;"",$D$9,"")</f>
        <v/>
      </c>
      <c r="R2522" s="159" t="str">
        <f>IF(Table1[[#This Row],[Posting Date]]&lt;&gt;"",$D$10,"")</f>
        <v/>
      </c>
      <c r="S2522" s="66"/>
      <c r="T2522" s="63"/>
      <c r="U2522" s="67"/>
      <c r="V2522" s="67"/>
      <c r="W2522" s="67" t="str">
        <f t="shared" si="39"/>
        <v/>
      </c>
      <c r="X2522" s="161" t="str">
        <f>IF(E2522="","",(IF(Table1[[#This Row],[Cur]]="USD",Table1[[#This Row],[Cur_Amount Debit]],Table1[[#This Row],[Cur_Amount Debit]]/Table1[[#This Row],[Exchange Rate]])))</f>
        <v/>
      </c>
      <c r="Y2522" s="161" t="str">
        <f>IF(E2522="","",(IF(Table1[[#This Row],[Cur]]="USD",Table1[[#This Row],[Cur_Amount Credit]],Table1[[#This Row],[Cur_Amount Credit]]/ExchangeRate)))</f>
        <v/>
      </c>
      <c r="Z2522" s="203" t="str">
        <f>IF(E2522="","",(Table1[[#This Row],[Debit USD]]-Table1[[#This Row],[Credit USD]]))</f>
        <v/>
      </c>
      <c r="AA2522" s="122"/>
      <c r="AB2522" s="1"/>
      <c r="AC2522" s="15"/>
      <c r="AD2522" s="15" t="str">
        <f>IF(AND(OR(Table1[[#This Row],[Account]]="15030",Table1[[#This Row],[Account]]="15035",Table1[[#This Row],[Account]]="20150"),Table1[[#This Row],[Vendor ID]]=""),1,"")</f>
        <v/>
      </c>
      <c r="AE2522" s="15"/>
      <c r="AF2522" s="15"/>
      <c r="AG2522" s="15"/>
      <c r="AH2522" s="46" t="str">
        <f>IF(Table1[[#This Row],[Posting Date]]&lt;&gt;"","GJ-"&amp;CountryID,"")</f>
        <v/>
      </c>
      <c r="AI2522" s="59" t="str">
        <f>IF(Table1[[#This Row],[Posting Date]]&lt;&gt;"",Table1[[#This Row],[Posting Date]],"")</f>
        <v/>
      </c>
      <c r="AJ2522" s="46"/>
      <c r="AK2522" s="46" t="str">
        <f>IF(Table1[[#This Row],[Description]]&lt;&gt;"",Table1[[#This Row],[Description]],"")</f>
        <v/>
      </c>
      <c r="AL2522" s="46" t="str">
        <f>IF(Table1[[#This Row],[Posting Date]]&lt;&gt;"",Table1[[#This Row],[Reference Number]],"")</f>
        <v/>
      </c>
      <c r="AM2522" s="46" t="str">
        <f>TRIM(Table1[[#This Row],[Line '#]])</f>
        <v/>
      </c>
      <c r="AN2522" s="46" t="str">
        <f>TRIM(Table1[[#This Row],[Account]])</f>
        <v/>
      </c>
      <c r="AO2522" s="46" t="str">
        <f>IF(Table1[[#This Row],[Posting Date]]&lt;&gt;"",$D$5,"")</f>
        <v/>
      </c>
      <c r="AP2522" s="46" t="str">
        <f>TRIM(Table1[[#This Row],[Departments-Prgrams]])</f>
        <v/>
      </c>
      <c r="AQ2522" s="46" t="str">
        <f>TRIM(Table1[[#This Row],[Grant]])</f>
        <v/>
      </c>
      <c r="AR2522" s="46" t="str">
        <f>TRIM(Table1[[#This Row],[Staff ID]])</f>
        <v/>
      </c>
      <c r="AS2522" s="46" t="str">
        <f>IF(TRIM(Table1[[#This Row],[Budget Code]])=0,"",TRIM(Table1[[#This Row],[Budget Code]]))</f>
        <v/>
      </c>
      <c r="AT2522" s="46" t="str">
        <f>IF(Table1[[#This Row],[Line Description]]&lt;&gt;"",Table1[[#This Row],[Line Description]],"")</f>
        <v/>
      </c>
      <c r="AU2522" s="46" t="str">
        <f>IF(Table1[[#This Row],[Cur_Amount Debit]]&gt;0,ROUND(Table1[[#This Row],[Cur_Amount Debit]],2),"")</f>
        <v/>
      </c>
      <c r="AV2522" s="46" t="str">
        <f>IF(Table1[[#This Row],[Cur_Amount Credit]]&gt;0,ROUND(Table1[[#This Row],[Cur_Amount Credit]],2),"")</f>
        <v/>
      </c>
      <c r="AW2522" s="46" t="str">
        <f>LEFT(Table1[[#This Row],[Cur]],3)</f>
        <v/>
      </c>
      <c r="AX2522" s="59"/>
      <c r="AY2522" s="46"/>
      <c r="AZ2522" s="46" t="str">
        <f>IF(Table1[[#This Row],[Cur]]&lt;&gt;"",IF(Table1[[#This Row],[Cur]]="USD","",ExchangeRate),"")</f>
        <v/>
      </c>
      <c r="BA2522" s="46" t="str">
        <f>IF(Table1[[#This Row],[Grant]]&lt;&gt;"",VLOOKUP(Table1[[#This Row],[Grant]],Grants!B:D,3),"")</f>
        <v/>
      </c>
      <c r="BB2522" s="46" t="str">
        <f>TRIM(Table1[[#This Row],[Vendor ID]])</f>
        <v/>
      </c>
      <c r="BC2522">
        <f>IF(Table1[[#This Row],[Reference Number]]=Q2521,BC2521,BC2521+1)</f>
        <v>2</v>
      </c>
    </row>
    <row r="2523" spans="1:55" ht="11.25" hidden="1" customHeight="1">
      <c r="A2523" s="1"/>
      <c r="B2523" s="88" t="str">
        <f>IF(Table1[[#This Row],[Posting Date]]&lt;&gt;"",IF(Table1[[#This Row],[Reference Number]]=Q2522,B2522+1,1),"")</f>
        <v/>
      </c>
      <c r="C2523" s="61"/>
      <c r="D2523" s="61"/>
      <c r="E2523" s="218"/>
      <c r="F2523" s="143" t="str">
        <f>IFERROR(IF(VLOOKUP(Table1[[#This Row],[Budget Code Description]],Dimentions!$X$6:$AC$132,2,FALSE)="","",VLOOKUP(Table1[[#This Row],[Budget Code Description]],Dimentions!$X$6:$AC$132,2,FALSE)),"")</f>
        <v/>
      </c>
      <c r="G2523" s="143" t="str">
        <f>IFERROR(VLOOKUP(Table1[[#This Row],[Budget Code Description]],Dimentions!$X$6:$AC$132,3,FALSE),"")</f>
        <v/>
      </c>
      <c r="H2523" s="64" t="str">
        <f>IFERROR(VLOOKUP(Table1[[#This Row],[Account]],Dimentions!$S$6:$V$233,2,FALSE),"")</f>
        <v/>
      </c>
      <c r="I2523" s="62">
        <f>_xlfn.NUMBERVALUE(LEFT(Table1[[#This Row],[Account]],1))</f>
        <v>0</v>
      </c>
      <c r="J2523" s="62" t="str">
        <f>IFERROR(VLOOKUP(Table1[[#This Row],[Budget Code Description]],Table6[#All],7,FALSE),"")</f>
        <v/>
      </c>
      <c r="K2523" s="143" t="str">
        <f>IFERROR(VLOOKUP(Table1[[#This Row],[Budget Code Description]],Table6[#All],8,FALSE),"")</f>
        <v/>
      </c>
      <c r="L2523" s="63"/>
      <c r="M2523" s="65" t="str">
        <f>IFERROR(VLOOKUP(Table1[[#This Row],[Staff ID]],Table2[],2,FALSE),"")</f>
        <v/>
      </c>
      <c r="N2523" s="211" t="str">
        <f>IFERROR(IF(VLOOKUP(Table1[[#This Row],[Budget Code Description]],Dimentions!$X$6:$AC$97,4,FALSE)="","",VLOOKUP(Table1[[#This Row],[Budget Code Description]],Dimentions!$X$6:$AC$97,4,FALSE)),"")</f>
        <v/>
      </c>
      <c r="O2523" s="65" t="str">
        <f>IFERROR(VLOOKUP(Table1[[#This Row],[Vendor ID]],Table549[],2,FALSE),"")</f>
        <v/>
      </c>
      <c r="P2523" s="63"/>
      <c r="Q2523" s="143" t="str">
        <f>IF(Table1[[#This Row],[Posting Date]]&lt;&gt;"",$D$9,"")</f>
        <v/>
      </c>
      <c r="R2523" s="159" t="str">
        <f>IF(Table1[[#This Row],[Posting Date]]&lt;&gt;"",$D$10,"")</f>
        <v/>
      </c>
      <c r="S2523" s="66"/>
      <c r="T2523" s="63"/>
      <c r="U2523" s="67"/>
      <c r="V2523" s="67"/>
      <c r="W2523" s="67" t="str">
        <f t="shared" si="39"/>
        <v/>
      </c>
      <c r="X2523" s="161" t="str">
        <f>IF(E2523="","",(IF(Table1[[#This Row],[Cur]]="USD",Table1[[#This Row],[Cur_Amount Debit]],Table1[[#This Row],[Cur_Amount Debit]]/Table1[[#This Row],[Exchange Rate]])))</f>
        <v/>
      </c>
      <c r="Y2523" s="161" t="str">
        <f>IF(E2523="","",(IF(Table1[[#This Row],[Cur]]="USD",Table1[[#This Row],[Cur_Amount Credit]],Table1[[#This Row],[Cur_Amount Credit]]/ExchangeRate)))</f>
        <v/>
      </c>
      <c r="Z2523" s="203" t="str">
        <f>IF(E2523="","",(Table1[[#This Row],[Debit USD]]-Table1[[#This Row],[Credit USD]]))</f>
        <v/>
      </c>
      <c r="AA2523" s="122"/>
      <c r="AB2523" s="1"/>
      <c r="AC2523" s="15"/>
      <c r="AD2523" s="15" t="str">
        <f>IF(AND(OR(Table1[[#This Row],[Account]]="15030",Table1[[#This Row],[Account]]="15035",Table1[[#This Row],[Account]]="20150"),Table1[[#This Row],[Vendor ID]]=""),1,"")</f>
        <v/>
      </c>
      <c r="AE2523" s="15"/>
      <c r="AF2523" s="15"/>
      <c r="AG2523" s="15"/>
      <c r="AH2523" s="46" t="str">
        <f>IF(Table1[[#This Row],[Posting Date]]&lt;&gt;"","GJ-"&amp;CountryID,"")</f>
        <v/>
      </c>
      <c r="AI2523" s="59" t="str">
        <f>IF(Table1[[#This Row],[Posting Date]]&lt;&gt;"",Table1[[#This Row],[Posting Date]],"")</f>
        <v/>
      </c>
      <c r="AJ2523" s="46"/>
      <c r="AK2523" s="46" t="str">
        <f>IF(Table1[[#This Row],[Description]]&lt;&gt;"",Table1[[#This Row],[Description]],"")</f>
        <v/>
      </c>
      <c r="AL2523" s="46" t="str">
        <f>IF(Table1[[#This Row],[Posting Date]]&lt;&gt;"",Table1[[#This Row],[Reference Number]],"")</f>
        <v/>
      </c>
      <c r="AM2523" s="46" t="str">
        <f>TRIM(Table1[[#This Row],[Line '#]])</f>
        <v/>
      </c>
      <c r="AN2523" s="46" t="str">
        <f>TRIM(Table1[[#This Row],[Account]])</f>
        <v/>
      </c>
      <c r="AO2523" s="46" t="str">
        <f>IF(Table1[[#This Row],[Posting Date]]&lt;&gt;"",$D$5,"")</f>
        <v/>
      </c>
      <c r="AP2523" s="46" t="str">
        <f>TRIM(Table1[[#This Row],[Departments-Prgrams]])</f>
        <v/>
      </c>
      <c r="AQ2523" s="46" t="str">
        <f>TRIM(Table1[[#This Row],[Grant]])</f>
        <v/>
      </c>
      <c r="AR2523" s="46" t="str">
        <f>TRIM(Table1[[#This Row],[Staff ID]])</f>
        <v/>
      </c>
      <c r="AS2523" s="46" t="str">
        <f>IF(TRIM(Table1[[#This Row],[Budget Code]])=0,"",TRIM(Table1[[#This Row],[Budget Code]]))</f>
        <v/>
      </c>
      <c r="AT2523" s="46" t="str">
        <f>IF(Table1[[#This Row],[Line Description]]&lt;&gt;"",Table1[[#This Row],[Line Description]],"")</f>
        <v/>
      </c>
      <c r="AU2523" s="46" t="str">
        <f>IF(Table1[[#This Row],[Cur_Amount Debit]]&gt;0,ROUND(Table1[[#This Row],[Cur_Amount Debit]],2),"")</f>
        <v/>
      </c>
      <c r="AV2523" s="46" t="str">
        <f>IF(Table1[[#This Row],[Cur_Amount Credit]]&gt;0,ROUND(Table1[[#This Row],[Cur_Amount Credit]],2),"")</f>
        <v/>
      </c>
      <c r="AW2523" s="46" t="str">
        <f>LEFT(Table1[[#This Row],[Cur]],3)</f>
        <v/>
      </c>
      <c r="AX2523" s="59"/>
      <c r="AY2523" s="46"/>
      <c r="AZ2523" s="46" t="str">
        <f>IF(Table1[[#This Row],[Cur]]&lt;&gt;"",IF(Table1[[#This Row],[Cur]]="USD","",ExchangeRate),"")</f>
        <v/>
      </c>
      <c r="BA2523" s="46" t="str">
        <f>IF(Table1[[#This Row],[Grant]]&lt;&gt;"",VLOOKUP(Table1[[#This Row],[Grant]],Grants!B:D,3),"")</f>
        <v/>
      </c>
      <c r="BB2523" s="46" t="str">
        <f>TRIM(Table1[[#This Row],[Vendor ID]])</f>
        <v/>
      </c>
      <c r="BC2523">
        <f>IF(Table1[[#This Row],[Reference Number]]=Q2522,BC2522,BC2522+1)</f>
        <v>2</v>
      </c>
    </row>
    <row r="2524" spans="1:55" ht="11.25" hidden="1" customHeight="1">
      <c r="A2524" s="1"/>
      <c r="B2524" s="88" t="str">
        <f>IF(Table1[[#This Row],[Posting Date]]&lt;&gt;"",IF(Table1[[#This Row],[Reference Number]]=Q2523,B2523+1,1),"")</f>
        <v/>
      </c>
      <c r="C2524" s="61"/>
      <c r="D2524" s="61"/>
      <c r="E2524" s="218"/>
      <c r="F2524" s="143" t="str">
        <f>IFERROR(IF(VLOOKUP(Table1[[#This Row],[Budget Code Description]],Dimentions!$X$6:$AC$132,2,FALSE)="","",VLOOKUP(Table1[[#This Row],[Budget Code Description]],Dimentions!$X$6:$AC$132,2,FALSE)),"")</f>
        <v/>
      </c>
      <c r="G2524" s="143" t="str">
        <f>IFERROR(VLOOKUP(Table1[[#This Row],[Budget Code Description]],Dimentions!$X$6:$AC$132,3,FALSE),"")</f>
        <v/>
      </c>
      <c r="H2524" s="64" t="str">
        <f>IFERROR(VLOOKUP(Table1[[#This Row],[Account]],Dimentions!$S$6:$V$233,2,FALSE),"")</f>
        <v/>
      </c>
      <c r="I2524" s="62">
        <f>_xlfn.NUMBERVALUE(LEFT(Table1[[#This Row],[Account]],1))</f>
        <v>0</v>
      </c>
      <c r="J2524" s="62" t="str">
        <f>IFERROR(VLOOKUP(Table1[[#This Row],[Budget Code Description]],Table6[#All],7,FALSE),"")</f>
        <v/>
      </c>
      <c r="K2524" s="143" t="str">
        <f>IFERROR(VLOOKUP(Table1[[#This Row],[Budget Code Description]],Table6[#All],8,FALSE),"")</f>
        <v/>
      </c>
      <c r="L2524" s="63"/>
      <c r="M2524" s="65" t="str">
        <f>IFERROR(VLOOKUP(Table1[[#This Row],[Staff ID]],Table2[],2,FALSE),"")</f>
        <v/>
      </c>
      <c r="N2524" s="211" t="str">
        <f>IFERROR(IF(VLOOKUP(Table1[[#This Row],[Budget Code Description]],Dimentions!$X$6:$AC$97,4,FALSE)="","",VLOOKUP(Table1[[#This Row],[Budget Code Description]],Dimentions!$X$6:$AC$97,4,FALSE)),"")</f>
        <v/>
      </c>
      <c r="O2524" s="65" t="str">
        <f>IFERROR(VLOOKUP(Table1[[#This Row],[Vendor ID]],Table549[],2,FALSE),"")</f>
        <v/>
      </c>
      <c r="P2524" s="63"/>
      <c r="Q2524" s="143" t="str">
        <f>IF(Table1[[#This Row],[Posting Date]]&lt;&gt;"",$D$9,"")</f>
        <v/>
      </c>
      <c r="R2524" s="159" t="str">
        <f>IF(Table1[[#This Row],[Posting Date]]&lt;&gt;"",$D$10,"")</f>
        <v/>
      </c>
      <c r="S2524" s="66"/>
      <c r="T2524" s="63"/>
      <c r="U2524" s="67"/>
      <c r="V2524" s="67"/>
      <c r="W2524" s="67" t="str">
        <f t="shared" si="39"/>
        <v/>
      </c>
      <c r="X2524" s="161" t="str">
        <f>IF(E2524="","",(IF(Table1[[#This Row],[Cur]]="USD",Table1[[#This Row],[Cur_Amount Debit]],Table1[[#This Row],[Cur_Amount Debit]]/Table1[[#This Row],[Exchange Rate]])))</f>
        <v/>
      </c>
      <c r="Y2524" s="161" t="str">
        <f>IF(E2524="","",(IF(Table1[[#This Row],[Cur]]="USD",Table1[[#This Row],[Cur_Amount Credit]],Table1[[#This Row],[Cur_Amount Credit]]/ExchangeRate)))</f>
        <v/>
      </c>
      <c r="Z2524" s="203" t="str">
        <f>IF(E2524="","",(Table1[[#This Row],[Debit USD]]-Table1[[#This Row],[Credit USD]]))</f>
        <v/>
      </c>
      <c r="AA2524" s="122"/>
      <c r="AB2524" s="1"/>
      <c r="AC2524" s="15"/>
      <c r="AD2524" s="15" t="str">
        <f>IF(AND(OR(Table1[[#This Row],[Account]]="15030",Table1[[#This Row],[Account]]="15035",Table1[[#This Row],[Account]]="20150"),Table1[[#This Row],[Vendor ID]]=""),1,"")</f>
        <v/>
      </c>
      <c r="AE2524" s="15"/>
      <c r="AF2524" s="15"/>
      <c r="AG2524" s="15"/>
      <c r="AH2524" s="46" t="str">
        <f>IF(Table1[[#This Row],[Posting Date]]&lt;&gt;"","GJ-"&amp;CountryID,"")</f>
        <v/>
      </c>
      <c r="AI2524" s="59" t="str">
        <f>IF(Table1[[#This Row],[Posting Date]]&lt;&gt;"",Table1[[#This Row],[Posting Date]],"")</f>
        <v/>
      </c>
      <c r="AJ2524" s="46"/>
      <c r="AK2524" s="46" t="str">
        <f>IF(Table1[[#This Row],[Description]]&lt;&gt;"",Table1[[#This Row],[Description]],"")</f>
        <v/>
      </c>
      <c r="AL2524" s="46" t="str">
        <f>IF(Table1[[#This Row],[Posting Date]]&lt;&gt;"",Table1[[#This Row],[Reference Number]],"")</f>
        <v/>
      </c>
      <c r="AM2524" s="46" t="str">
        <f>TRIM(Table1[[#This Row],[Line '#]])</f>
        <v/>
      </c>
      <c r="AN2524" s="46" t="str">
        <f>TRIM(Table1[[#This Row],[Account]])</f>
        <v/>
      </c>
      <c r="AO2524" s="46" t="str">
        <f>IF(Table1[[#This Row],[Posting Date]]&lt;&gt;"",$D$5,"")</f>
        <v/>
      </c>
      <c r="AP2524" s="46" t="str">
        <f>TRIM(Table1[[#This Row],[Departments-Prgrams]])</f>
        <v/>
      </c>
      <c r="AQ2524" s="46" t="str">
        <f>TRIM(Table1[[#This Row],[Grant]])</f>
        <v/>
      </c>
      <c r="AR2524" s="46" t="str">
        <f>TRIM(Table1[[#This Row],[Staff ID]])</f>
        <v/>
      </c>
      <c r="AS2524" s="46" t="str">
        <f>IF(TRIM(Table1[[#This Row],[Budget Code]])=0,"",TRIM(Table1[[#This Row],[Budget Code]]))</f>
        <v/>
      </c>
      <c r="AT2524" s="46" t="str">
        <f>IF(Table1[[#This Row],[Line Description]]&lt;&gt;"",Table1[[#This Row],[Line Description]],"")</f>
        <v/>
      </c>
      <c r="AU2524" s="46" t="str">
        <f>IF(Table1[[#This Row],[Cur_Amount Debit]]&gt;0,ROUND(Table1[[#This Row],[Cur_Amount Debit]],2),"")</f>
        <v/>
      </c>
      <c r="AV2524" s="46" t="str">
        <f>IF(Table1[[#This Row],[Cur_Amount Credit]]&gt;0,ROUND(Table1[[#This Row],[Cur_Amount Credit]],2),"")</f>
        <v/>
      </c>
      <c r="AW2524" s="46" t="str">
        <f>LEFT(Table1[[#This Row],[Cur]],3)</f>
        <v/>
      </c>
      <c r="AX2524" s="59"/>
      <c r="AY2524" s="46"/>
      <c r="AZ2524" s="46" t="str">
        <f>IF(Table1[[#This Row],[Cur]]&lt;&gt;"",IF(Table1[[#This Row],[Cur]]="USD","",ExchangeRate),"")</f>
        <v/>
      </c>
      <c r="BA2524" s="46" t="str">
        <f>IF(Table1[[#This Row],[Grant]]&lt;&gt;"",VLOOKUP(Table1[[#This Row],[Grant]],Grants!B:D,3),"")</f>
        <v/>
      </c>
      <c r="BB2524" s="46" t="str">
        <f>TRIM(Table1[[#This Row],[Vendor ID]])</f>
        <v/>
      </c>
      <c r="BC2524">
        <f>IF(Table1[[#This Row],[Reference Number]]=Q2523,BC2523,BC2523+1)</f>
        <v>2</v>
      </c>
    </row>
    <row r="2525" spans="1:55" ht="11.25" hidden="1" customHeight="1">
      <c r="A2525" s="1"/>
      <c r="B2525" s="88" t="str">
        <f>IF(Table1[[#This Row],[Posting Date]]&lt;&gt;"",IF(Table1[[#This Row],[Reference Number]]=Q2524,B2524+1,1),"")</f>
        <v/>
      </c>
      <c r="C2525" s="61"/>
      <c r="D2525" s="61"/>
      <c r="E2525" s="218"/>
      <c r="F2525" s="143" t="str">
        <f>IFERROR(IF(VLOOKUP(Table1[[#This Row],[Budget Code Description]],Dimentions!$X$6:$AC$132,2,FALSE)="","",VLOOKUP(Table1[[#This Row],[Budget Code Description]],Dimentions!$X$6:$AC$132,2,FALSE)),"")</f>
        <v/>
      </c>
      <c r="G2525" s="143" t="str">
        <f>IFERROR(VLOOKUP(Table1[[#This Row],[Budget Code Description]],Dimentions!$X$6:$AC$132,3,FALSE),"")</f>
        <v/>
      </c>
      <c r="H2525" s="64" t="str">
        <f>IFERROR(VLOOKUP(Table1[[#This Row],[Account]],Dimentions!$S$6:$V$233,2,FALSE),"")</f>
        <v/>
      </c>
      <c r="I2525" s="62">
        <f>_xlfn.NUMBERVALUE(LEFT(Table1[[#This Row],[Account]],1))</f>
        <v>0</v>
      </c>
      <c r="J2525" s="62" t="str">
        <f>IFERROR(VLOOKUP(Table1[[#This Row],[Budget Code Description]],Table6[#All],7,FALSE),"")</f>
        <v/>
      </c>
      <c r="K2525" s="143" t="str">
        <f>IFERROR(VLOOKUP(Table1[[#This Row],[Budget Code Description]],Table6[#All],8,FALSE),"")</f>
        <v/>
      </c>
      <c r="L2525" s="63"/>
      <c r="M2525" s="65" t="str">
        <f>IFERROR(VLOOKUP(Table1[[#This Row],[Staff ID]],Table2[],2,FALSE),"")</f>
        <v/>
      </c>
      <c r="N2525" s="211" t="str">
        <f>IFERROR(IF(VLOOKUP(Table1[[#This Row],[Budget Code Description]],Dimentions!$X$6:$AC$97,4,FALSE)="","",VLOOKUP(Table1[[#This Row],[Budget Code Description]],Dimentions!$X$6:$AC$97,4,FALSE)),"")</f>
        <v/>
      </c>
      <c r="O2525" s="65" t="str">
        <f>IFERROR(VLOOKUP(Table1[[#This Row],[Vendor ID]],Table549[],2,FALSE),"")</f>
        <v/>
      </c>
      <c r="P2525" s="63"/>
      <c r="Q2525" s="143" t="str">
        <f>IF(Table1[[#This Row],[Posting Date]]&lt;&gt;"",$D$9,"")</f>
        <v/>
      </c>
      <c r="R2525" s="159" t="str">
        <f>IF(Table1[[#This Row],[Posting Date]]&lt;&gt;"",$D$10,"")</f>
        <v/>
      </c>
      <c r="S2525" s="66"/>
      <c r="T2525" s="63"/>
      <c r="U2525" s="67"/>
      <c r="V2525" s="67"/>
      <c r="W2525" s="67" t="str">
        <f t="shared" si="39"/>
        <v/>
      </c>
      <c r="X2525" s="161" t="str">
        <f>IF(E2525="","",(IF(Table1[[#This Row],[Cur]]="USD",Table1[[#This Row],[Cur_Amount Debit]],Table1[[#This Row],[Cur_Amount Debit]]/Table1[[#This Row],[Exchange Rate]])))</f>
        <v/>
      </c>
      <c r="Y2525" s="161" t="str">
        <f>IF(E2525="","",(IF(Table1[[#This Row],[Cur]]="USD",Table1[[#This Row],[Cur_Amount Credit]],Table1[[#This Row],[Cur_Amount Credit]]/ExchangeRate)))</f>
        <v/>
      </c>
      <c r="Z2525" s="203" t="str">
        <f>IF(E2525="","",(Table1[[#This Row],[Debit USD]]-Table1[[#This Row],[Credit USD]]))</f>
        <v/>
      </c>
      <c r="AA2525" s="122"/>
      <c r="AB2525" s="1"/>
      <c r="AC2525" s="15"/>
      <c r="AD2525" s="15" t="str">
        <f>IF(AND(OR(Table1[[#This Row],[Account]]="15030",Table1[[#This Row],[Account]]="15035",Table1[[#This Row],[Account]]="20150"),Table1[[#This Row],[Vendor ID]]=""),1,"")</f>
        <v/>
      </c>
      <c r="AE2525" s="15"/>
      <c r="AF2525" s="15"/>
      <c r="AG2525" s="15"/>
      <c r="AH2525" s="46" t="str">
        <f>IF(Table1[[#This Row],[Posting Date]]&lt;&gt;"","GJ-"&amp;CountryID,"")</f>
        <v/>
      </c>
      <c r="AI2525" s="59" t="str">
        <f>IF(Table1[[#This Row],[Posting Date]]&lt;&gt;"",Table1[[#This Row],[Posting Date]],"")</f>
        <v/>
      </c>
      <c r="AJ2525" s="46"/>
      <c r="AK2525" s="46" t="str">
        <f>IF(Table1[[#This Row],[Description]]&lt;&gt;"",Table1[[#This Row],[Description]],"")</f>
        <v/>
      </c>
      <c r="AL2525" s="46" t="str">
        <f>IF(Table1[[#This Row],[Posting Date]]&lt;&gt;"",Table1[[#This Row],[Reference Number]],"")</f>
        <v/>
      </c>
      <c r="AM2525" s="46" t="str">
        <f>TRIM(Table1[[#This Row],[Line '#]])</f>
        <v/>
      </c>
      <c r="AN2525" s="46" t="str">
        <f>TRIM(Table1[[#This Row],[Account]])</f>
        <v/>
      </c>
      <c r="AO2525" s="46" t="str">
        <f>IF(Table1[[#This Row],[Posting Date]]&lt;&gt;"",$D$5,"")</f>
        <v/>
      </c>
      <c r="AP2525" s="46" t="str">
        <f>TRIM(Table1[[#This Row],[Departments-Prgrams]])</f>
        <v/>
      </c>
      <c r="AQ2525" s="46" t="str">
        <f>TRIM(Table1[[#This Row],[Grant]])</f>
        <v/>
      </c>
      <c r="AR2525" s="46" t="str">
        <f>TRIM(Table1[[#This Row],[Staff ID]])</f>
        <v/>
      </c>
      <c r="AS2525" s="46" t="str">
        <f>IF(TRIM(Table1[[#This Row],[Budget Code]])=0,"",TRIM(Table1[[#This Row],[Budget Code]]))</f>
        <v/>
      </c>
      <c r="AT2525" s="46" t="str">
        <f>IF(Table1[[#This Row],[Line Description]]&lt;&gt;"",Table1[[#This Row],[Line Description]],"")</f>
        <v/>
      </c>
      <c r="AU2525" s="46" t="str">
        <f>IF(Table1[[#This Row],[Cur_Amount Debit]]&gt;0,ROUND(Table1[[#This Row],[Cur_Amount Debit]],2),"")</f>
        <v/>
      </c>
      <c r="AV2525" s="46" t="str">
        <f>IF(Table1[[#This Row],[Cur_Amount Credit]]&gt;0,ROUND(Table1[[#This Row],[Cur_Amount Credit]],2),"")</f>
        <v/>
      </c>
      <c r="AW2525" s="46" t="str">
        <f>LEFT(Table1[[#This Row],[Cur]],3)</f>
        <v/>
      </c>
      <c r="AX2525" s="59"/>
      <c r="AY2525" s="46"/>
      <c r="AZ2525" s="46" t="str">
        <f>IF(Table1[[#This Row],[Cur]]&lt;&gt;"",IF(Table1[[#This Row],[Cur]]="USD","",ExchangeRate),"")</f>
        <v/>
      </c>
      <c r="BA2525" s="46" t="str">
        <f>IF(Table1[[#This Row],[Grant]]&lt;&gt;"",VLOOKUP(Table1[[#This Row],[Grant]],Grants!B:D,3),"")</f>
        <v/>
      </c>
      <c r="BB2525" s="46" t="str">
        <f>TRIM(Table1[[#This Row],[Vendor ID]])</f>
        <v/>
      </c>
      <c r="BC2525">
        <f>IF(Table1[[#This Row],[Reference Number]]=Q2524,BC2524,BC2524+1)</f>
        <v>2</v>
      </c>
    </row>
    <row r="2526" spans="1:55" ht="11.25" hidden="1" customHeight="1">
      <c r="A2526" s="1"/>
      <c r="B2526" s="88" t="str">
        <f>IF(Table1[[#This Row],[Posting Date]]&lt;&gt;"",IF(Table1[[#This Row],[Reference Number]]=Q2525,B2525+1,1),"")</f>
        <v/>
      </c>
      <c r="C2526" s="61"/>
      <c r="D2526" s="61"/>
      <c r="E2526" s="218"/>
      <c r="F2526" s="143" t="str">
        <f>IFERROR(IF(VLOOKUP(Table1[[#This Row],[Budget Code Description]],Dimentions!$X$6:$AC$132,2,FALSE)="","",VLOOKUP(Table1[[#This Row],[Budget Code Description]],Dimentions!$X$6:$AC$132,2,FALSE)),"")</f>
        <v/>
      </c>
      <c r="G2526" s="143" t="str">
        <f>IFERROR(VLOOKUP(Table1[[#This Row],[Budget Code Description]],Dimentions!$X$6:$AC$132,3,FALSE),"")</f>
        <v/>
      </c>
      <c r="H2526" s="64" t="str">
        <f>IFERROR(VLOOKUP(Table1[[#This Row],[Account]],Dimentions!$S$6:$V$233,2,FALSE),"")</f>
        <v/>
      </c>
      <c r="I2526" s="62">
        <f>_xlfn.NUMBERVALUE(LEFT(Table1[[#This Row],[Account]],1))</f>
        <v>0</v>
      </c>
      <c r="J2526" s="62" t="str">
        <f>IFERROR(VLOOKUP(Table1[[#This Row],[Budget Code Description]],Table6[#All],7,FALSE),"")</f>
        <v/>
      </c>
      <c r="K2526" s="143" t="str">
        <f>IFERROR(VLOOKUP(Table1[[#This Row],[Budget Code Description]],Table6[#All],8,FALSE),"")</f>
        <v/>
      </c>
      <c r="L2526" s="63"/>
      <c r="M2526" s="65" t="str">
        <f>IFERROR(VLOOKUP(Table1[[#This Row],[Staff ID]],Table2[],2,FALSE),"")</f>
        <v/>
      </c>
      <c r="N2526" s="211" t="str">
        <f>IFERROR(IF(VLOOKUP(Table1[[#This Row],[Budget Code Description]],Dimentions!$X$6:$AC$97,4,FALSE)="","",VLOOKUP(Table1[[#This Row],[Budget Code Description]],Dimentions!$X$6:$AC$97,4,FALSE)),"")</f>
        <v/>
      </c>
      <c r="O2526" s="65" t="str">
        <f>IFERROR(VLOOKUP(Table1[[#This Row],[Vendor ID]],Table549[],2,FALSE),"")</f>
        <v/>
      </c>
      <c r="P2526" s="63"/>
      <c r="Q2526" s="143" t="str">
        <f>IF(Table1[[#This Row],[Posting Date]]&lt;&gt;"",$D$9,"")</f>
        <v/>
      </c>
      <c r="R2526" s="159" t="str">
        <f>IF(Table1[[#This Row],[Posting Date]]&lt;&gt;"",$D$10,"")</f>
        <v/>
      </c>
      <c r="S2526" s="66"/>
      <c r="T2526" s="63"/>
      <c r="U2526" s="67"/>
      <c r="V2526" s="67"/>
      <c r="W2526" s="67" t="str">
        <f t="shared" si="39"/>
        <v/>
      </c>
      <c r="X2526" s="161" t="str">
        <f>IF(E2526="","",(IF(Table1[[#This Row],[Cur]]="USD",Table1[[#This Row],[Cur_Amount Debit]],Table1[[#This Row],[Cur_Amount Debit]]/Table1[[#This Row],[Exchange Rate]])))</f>
        <v/>
      </c>
      <c r="Y2526" s="161" t="str">
        <f>IF(E2526="","",(IF(Table1[[#This Row],[Cur]]="USD",Table1[[#This Row],[Cur_Amount Credit]],Table1[[#This Row],[Cur_Amount Credit]]/ExchangeRate)))</f>
        <v/>
      </c>
      <c r="Z2526" s="203" t="str">
        <f>IF(E2526="","",(Table1[[#This Row],[Debit USD]]-Table1[[#This Row],[Credit USD]]))</f>
        <v/>
      </c>
      <c r="AA2526" s="122"/>
      <c r="AB2526" s="1"/>
      <c r="AC2526" s="15"/>
      <c r="AD2526" s="15" t="str">
        <f>IF(AND(OR(Table1[[#This Row],[Account]]="15030",Table1[[#This Row],[Account]]="15035",Table1[[#This Row],[Account]]="20150"),Table1[[#This Row],[Vendor ID]]=""),1,"")</f>
        <v/>
      </c>
      <c r="AE2526" s="15"/>
      <c r="AF2526" s="15"/>
      <c r="AG2526" s="15"/>
      <c r="AH2526" s="46" t="str">
        <f>IF(Table1[[#This Row],[Posting Date]]&lt;&gt;"","GJ-"&amp;CountryID,"")</f>
        <v/>
      </c>
      <c r="AI2526" s="59" t="str">
        <f>IF(Table1[[#This Row],[Posting Date]]&lt;&gt;"",Table1[[#This Row],[Posting Date]],"")</f>
        <v/>
      </c>
      <c r="AJ2526" s="46"/>
      <c r="AK2526" s="46" t="str">
        <f>IF(Table1[[#This Row],[Description]]&lt;&gt;"",Table1[[#This Row],[Description]],"")</f>
        <v/>
      </c>
      <c r="AL2526" s="46" t="str">
        <f>IF(Table1[[#This Row],[Posting Date]]&lt;&gt;"",Table1[[#This Row],[Reference Number]],"")</f>
        <v/>
      </c>
      <c r="AM2526" s="46" t="str">
        <f>TRIM(Table1[[#This Row],[Line '#]])</f>
        <v/>
      </c>
      <c r="AN2526" s="46" t="str">
        <f>TRIM(Table1[[#This Row],[Account]])</f>
        <v/>
      </c>
      <c r="AO2526" s="46" t="str">
        <f>IF(Table1[[#This Row],[Posting Date]]&lt;&gt;"",$D$5,"")</f>
        <v/>
      </c>
      <c r="AP2526" s="46" t="str">
        <f>TRIM(Table1[[#This Row],[Departments-Prgrams]])</f>
        <v/>
      </c>
      <c r="AQ2526" s="46" t="str">
        <f>TRIM(Table1[[#This Row],[Grant]])</f>
        <v/>
      </c>
      <c r="AR2526" s="46" t="str">
        <f>TRIM(Table1[[#This Row],[Staff ID]])</f>
        <v/>
      </c>
      <c r="AS2526" s="46" t="str">
        <f>IF(TRIM(Table1[[#This Row],[Budget Code]])=0,"",TRIM(Table1[[#This Row],[Budget Code]]))</f>
        <v/>
      </c>
      <c r="AT2526" s="46" t="str">
        <f>IF(Table1[[#This Row],[Line Description]]&lt;&gt;"",Table1[[#This Row],[Line Description]],"")</f>
        <v/>
      </c>
      <c r="AU2526" s="46" t="str">
        <f>IF(Table1[[#This Row],[Cur_Amount Debit]]&gt;0,ROUND(Table1[[#This Row],[Cur_Amount Debit]],2),"")</f>
        <v/>
      </c>
      <c r="AV2526" s="46" t="str">
        <f>IF(Table1[[#This Row],[Cur_Amount Credit]]&gt;0,ROUND(Table1[[#This Row],[Cur_Amount Credit]],2),"")</f>
        <v/>
      </c>
      <c r="AW2526" s="46" t="str">
        <f>LEFT(Table1[[#This Row],[Cur]],3)</f>
        <v/>
      </c>
      <c r="AX2526" s="59"/>
      <c r="AY2526" s="46"/>
      <c r="AZ2526" s="46" t="str">
        <f>IF(Table1[[#This Row],[Cur]]&lt;&gt;"",IF(Table1[[#This Row],[Cur]]="USD","",ExchangeRate),"")</f>
        <v/>
      </c>
      <c r="BA2526" s="46" t="str">
        <f>IF(Table1[[#This Row],[Grant]]&lt;&gt;"",VLOOKUP(Table1[[#This Row],[Grant]],Grants!B:D,3),"")</f>
        <v/>
      </c>
      <c r="BB2526" s="46" t="str">
        <f>TRIM(Table1[[#This Row],[Vendor ID]])</f>
        <v/>
      </c>
      <c r="BC2526">
        <f>IF(Table1[[#This Row],[Reference Number]]=Q2525,BC2525,BC2525+1)</f>
        <v>2</v>
      </c>
    </row>
    <row r="2527" spans="1:55" ht="11.25" hidden="1" customHeight="1">
      <c r="A2527" s="1"/>
      <c r="B2527" s="88" t="str">
        <f>IF(Table1[[#This Row],[Posting Date]]&lt;&gt;"",IF(Table1[[#This Row],[Reference Number]]=Q2526,B2526+1,1),"")</f>
        <v/>
      </c>
      <c r="C2527" s="61"/>
      <c r="D2527" s="61"/>
      <c r="E2527" s="218"/>
      <c r="F2527" s="143" t="str">
        <f>IFERROR(IF(VLOOKUP(Table1[[#This Row],[Budget Code Description]],Dimentions!$X$6:$AC$132,2,FALSE)="","",VLOOKUP(Table1[[#This Row],[Budget Code Description]],Dimentions!$X$6:$AC$132,2,FALSE)),"")</f>
        <v/>
      </c>
      <c r="G2527" s="143" t="str">
        <f>IFERROR(VLOOKUP(Table1[[#This Row],[Budget Code Description]],Dimentions!$X$6:$AC$132,3,FALSE),"")</f>
        <v/>
      </c>
      <c r="H2527" s="64" t="str">
        <f>IFERROR(VLOOKUP(Table1[[#This Row],[Account]],Dimentions!$S$6:$V$233,2,FALSE),"")</f>
        <v/>
      </c>
      <c r="I2527" s="62">
        <f>_xlfn.NUMBERVALUE(LEFT(Table1[[#This Row],[Account]],1))</f>
        <v>0</v>
      </c>
      <c r="J2527" s="62" t="str">
        <f>IFERROR(VLOOKUP(Table1[[#This Row],[Budget Code Description]],Table6[#All],7,FALSE),"")</f>
        <v/>
      </c>
      <c r="K2527" s="143" t="str">
        <f>IFERROR(VLOOKUP(Table1[[#This Row],[Budget Code Description]],Table6[#All],8,FALSE),"")</f>
        <v/>
      </c>
      <c r="L2527" s="63"/>
      <c r="M2527" s="65" t="str">
        <f>IFERROR(VLOOKUP(Table1[[#This Row],[Staff ID]],Table2[],2,FALSE),"")</f>
        <v/>
      </c>
      <c r="N2527" s="211" t="str">
        <f>IFERROR(IF(VLOOKUP(Table1[[#This Row],[Budget Code Description]],Dimentions!$X$6:$AC$97,4,FALSE)="","",VLOOKUP(Table1[[#This Row],[Budget Code Description]],Dimentions!$X$6:$AC$97,4,FALSE)),"")</f>
        <v/>
      </c>
      <c r="O2527" s="65" t="str">
        <f>IFERROR(VLOOKUP(Table1[[#This Row],[Vendor ID]],Table549[],2,FALSE),"")</f>
        <v/>
      </c>
      <c r="P2527" s="63"/>
      <c r="Q2527" s="143" t="str">
        <f>IF(Table1[[#This Row],[Posting Date]]&lt;&gt;"",$D$9,"")</f>
        <v/>
      </c>
      <c r="R2527" s="159" t="str">
        <f>IF(Table1[[#This Row],[Posting Date]]&lt;&gt;"",$D$10,"")</f>
        <v/>
      </c>
      <c r="S2527" s="66"/>
      <c r="T2527" s="63"/>
      <c r="U2527" s="67"/>
      <c r="V2527" s="67"/>
      <c r="W2527" s="67" t="str">
        <f t="shared" si="39"/>
        <v/>
      </c>
      <c r="X2527" s="161" t="str">
        <f>IF(E2527="","",(IF(Table1[[#This Row],[Cur]]="USD",Table1[[#This Row],[Cur_Amount Debit]],Table1[[#This Row],[Cur_Amount Debit]]/Table1[[#This Row],[Exchange Rate]])))</f>
        <v/>
      </c>
      <c r="Y2527" s="161" t="str">
        <f>IF(E2527="","",(IF(Table1[[#This Row],[Cur]]="USD",Table1[[#This Row],[Cur_Amount Credit]],Table1[[#This Row],[Cur_Amount Credit]]/ExchangeRate)))</f>
        <v/>
      </c>
      <c r="Z2527" s="203" t="str">
        <f>IF(E2527="","",(Table1[[#This Row],[Debit USD]]-Table1[[#This Row],[Credit USD]]))</f>
        <v/>
      </c>
      <c r="AA2527" s="122"/>
      <c r="AB2527" s="1"/>
      <c r="AC2527" s="15"/>
      <c r="AD2527" s="15" t="str">
        <f>IF(AND(OR(Table1[[#This Row],[Account]]="15030",Table1[[#This Row],[Account]]="15035",Table1[[#This Row],[Account]]="20150"),Table1[[#This Row],[Vendor ID]]=""),1,"")</f>
        <v/>
      </c>
      <c r="AE2527" s="15"/>
      <c r="AF2527" s="15"/>
      <c r="AG2527" s="15"/>
      <c r="AH2527" s="46" t="str">
        <f>IF(Table1[[#This Row],[Posting Date]]&lt;&gt;"","GJ-"&amp;CountryID,"")</f>
        <v/>
      </c>
      <c r="AI2527" s="59" t="str">
        <f>IF(Table1[[#This Row],[Posting Date]]&lt;&gt;"",Table1[[#This Row],[Posting Date]],"")</f>
        <v/>
      </c>
      <c r="AJ2527" s="46"/>
      <c r="AK2527" s="46" t="str">
        <f>IF(Table1[[#This Row],[Description]]&lt;&gt;"",Table1[[#This Row],[Description]],"")</f>
        <v/>
      </c>
      <c r="AL2527" s="46" t="str">
        <f>IF(Table1[[#This Row],[Posting Date]]&lt;&gt;"",Table1[[#This Row],[Reference Number]],"")</f>
        <v/>
      </c>
      <c r="AM2527" s="46" t="str">
        <f>TRIM(Table1[[#This Row],[Line '#]])</f>
        <v/>
      </c>
      <c r="AN2527" s="46" t="str">
        <f>TRIM(Table1[[#This Row],[Account]])</f>
        <v/>
      </c>
      <c r="AO2527" s="46" t="str">
        <f>IF(Table1[[#This Row],[Posting Date]]&lt;&gt;"",$D$5,"")</f>
        <v/>
      </c>
      <c r="AP2527" s="46" t="str">
        <f>TRIM(Table1[[#This Row],[Departments-Prgrams]])</f>
        <v/>
      </c>
      <c r="AQ2527" s="46" t="str">
        <f>TRIM(Table1[[#This Row],[Grant]])</f>
        <v/>
      </c>
      <c r="AR2527" s="46" t="str">
        <f>TRIM(Table1[[#This Row],[Staff ID]])</f>
        <v/>
      </c>
      <c r="AS2527" s="46" t="str">
        <f>IF(TRIM(Table1[[#This Row],[Budget Code]])=0,"",TRIM(Table1[[#This Row],[Budget Code]]))</f>
        <v/>
      </c>
      <c r="AT2527" s="46" t="str">
        <f>IF(Table1[[#This Row],[Line Description]]&lt;&gt;"",Table1[[#This Row],[Line Description]],"")</f>
        <v/>
      </c>
      <c r="AU2527" s="46" t="str">
        <f>IF(Table1[[#This Row],[Cur_Amount Debit]]&gt;0,ROUND(Table1[[#This Row],[Cur_Amount Debit]],2),"")</f>
        <v/>
      </c>
      <c r="AV2527" s="46" t="str">
        <f>IF(Table1[[#This Row],[Cur_Amount Credit]]&gt;0,ROUND(Table1[[#This Row],[Cur_Amount Credit]],2),"")</f>
        <v/>
      </c>
      <c r="AW2527" s="46" t="str">
        <f>LEFT(Table1[[#This Row],[Cur]],3)</f>
        <v/>
      </c>
      <c r="AX2527" s="59"/>
      <c r="AY2527" s="46"/>
      <c r="AZ2527" s="46" t="str">
        <f>IF(Table1[[#This Row],[Cur]]&lt;&gt;"",IF(Table1[[#This Row],[Cur]]="USD","",ExchangeRate),"")</f>
        <v/>
      </c>
      <c r="BA2527" s="46" t="str">
        <f>IF(Table1[[#This Row],[Grant]]&lt;&gt;"",VLOOKUP(Table1[[#This Row],[Grant]],Grants!B:D,3),"")</f>
        <v/>
      </c>
      <c r="BB2527" s="46" t="str">
        <f>TRIM(Table1[[#This Row],[Vendor ID]])</f>
        <v/>
      </c>
      <c r="BC2527">
        <f>IF(Table1[[#This Row],[Reference Number]]=Q2526,BC2526,BC2526+1)</f>
        <v>2</v>
      </c>
    </row>
    <row r="2528" spans="1:55" ht="11.25" hidden="1" customHeight="1">
      <c r="A2528" s="1"/>
      <c r="B2528" s="88" t="str">
        <f>IF(Table1[[#This Row],[Posting Date]]&lt;&gt;"",IF(Table1[[#This Row],[Reference Number]]=Q2527,B2527+1,1),"")</f>
        <v/>
      </c>
      <c r="C2528" s="61"/>
      <c r="D2528" s="61"/>
      <c r="E2528" s="218"/>
      <c r="F2528" s="143" t="str">
        <f>IFERROR(IF(VLOOKUP(Table1[[#This Row],[Budget Code Description]],Dimentions!$X$6:$AC$132,2,FALSE)="","",VLOOKUP(Table1[[#This Row],[Budget Code Description]],Dimentions!$X$6:$AC$132,2,FALSE)),"")</f>
        <v/>
      </c>
      <c r="G2528" s="143" t="str">
        <f>IFERROR(VLOOKUP(Table1[[#This Row],[Budget Code Description]],Dimentions!$X$6:$AC$132,3,FALSE),"")</f>
        <v/>
      </c>
      <c r="H2528" s="64" t="str">
        <f>IFERROR(VLOOKUP(Table1[[#This Row],[Account]],Dimentions!$S$6:$V$233,2,FALSE),"")</f>
        <v/>
      </c>
      <c r="I2528" s="62">
        <f>_xlfn.NUMBERVALUE(LEFT(Table1[[#This Row],[Account]],1))</f>
        <v>0</v>
      </c>
      <c r="J2528" s="62" t="str">
        <f>IFERROR(VLOOKUP(Table1[[#This Row],[Budget Code Description]],Table6[#All],7,FALSE),"")</f>
        <v/>
      </c>
      <c r="K2528" s="143" t="str">
        <f>IFERROR(VLOOKUP(Table1[[#This Row],[Budget Code Description]],Table6[#All],8,FALSE),"")</f>
        <v/>
      </c>
      <c r="L2528" s="63"/>
      <c r="M2528" s="65" t="str">
        <f>IFERROR(VLOOKUP(Table1[[#This Row],[Staff ID]],Table2[],2,FALSE),"")</f>
        <v/>
      </c>
      <c r="N2528" s="211" t="str">
        <f>IFERROR(IF(VLOOKUP(Table1[[#This Row],[Budget Code Description]],Dimentions!$X$6:$AC$97,4,FALSE)="","",VLOOKUP(Table1[[#This Row],[Budget Code Description]],Dimentions!$X$6:$AC$97,4,FALSE)),"")</f>
        <v/>
      </c>
      <c r="O2528" s="65" t="str">
        <f>IFERROR(VLOOKUP(Table1[[#This Row],[Vendor ID]],Table549[],2,FALSE),"")</f>
        <v/>
      </c>
      <c r="P2528" s="63"/>
      <c r="Q2528" s="143" t="str">
        <f>IF(Table1[[#This Row],[Posting Date]]&lt;&gt;"",$D$9,"")</f>
        <v/>
      </c>
      <c r="R2528" s="159" t="str">
        <f>IF(Table1[[#This Row],[Posting Date]]&lt;&gt;"",$D$10,"")</f>
        <v/>
      </c>
      <c r="S2528" s="66"/>
      <c r="T2528" s="63"/>
      <c r="U2528" s="67"/>
      <c r="V2528" s="67"/>
      <c r="W2528" s="67" t="str">
        <f t="shared" si="39"/>
        <v/>
      </c>
      <c r="X2528" s="161" t="str">
        <f>IF(E2528="","",(IF(Table1[[#This Row],[Cur]]="USD",Table1[[#This Row],[Cur_Amount Debit]],Table1[[#This Row],[Cur_Amount Debit]]/Table1[[#This Row],[Exchange Rate]])))</f>
        <v/>
      </c>
      <c r="Y2528" s="161" t="str">
        <f>IF(E2528="","",(IF(Table1[[#This Row],[Cur]]="USD",Table1[[#This Row],[Cur_Amount Credit]],Table1[[#This Row],[Cur_Amount Credit]]/ExchangeRate)))</f>
        <v/>
      </c>
      <c r="Z2528" s="203" t="str">
        <f>IF(E2528="","",(Table1[[#This Row],[Debit USD]]-Table1[[#This Row],[Credit USD]]))</f>
        <v/>
      </c>
      <c r="AA2528" s="122"/>
      <c r="AB2528" s="1"/>
      <c r="AC2528" s="15"/>
      <c r="AD2528" s="15" t="str">
        <f>IF(AND(OR(Table1[[#This Row],[Account]]="15030",Table1[[#This Row],[Account]]="15035",Table1[[#This Row],[Account]]="20150"),Table1[[#This Row],[Vendor ID]]=""),1,"")</f>
        <v/>
      </c>
      <c r="AE2528" s="15"/>
      <c r="AF2528" s="15"/>
      <c r="AG2528" s="15"/>
      <c r="AH2528" s="46" t="str">
        <f>IF(Table1[[#This Row],[Posting Date]]&lt;&gt;"","GJ-"&amp;CountryID,"")</f>
        <v/>
      </c>
      <c r="AI2528" s="59" t="str">
        <f>IF(Table1[[#This Row],[Posting Date]]&lt;&gt;"",Table1[[#This Row],[Posting Date]],"")</f>
        <v/>
      </c>
      <c r="AJ2528" s="46"/>
      <c r="AK2528" s="46" t="str">
        <f>IF(Table1[[#This Row],[Description]]&lt;&gt;"",Table1[[#This Row],[Description]],"")</f>
        <v/>
      </c>
      <c r="AL2528" s="46" t="str">
        <f>IF(Table1[[#This Row],[Posting Date]]&lt;&gt;"",Table1[[#This Row],[Reference Number]],"")</f>
        <v/>
      </c>
      <c r="AM2528" s="46" t="str">
        <f>TRIM(Table1[[#This Row],[Line '#]])</f>
        <v/>
      </c>
      <c r="AN2528" s="46" t="str">
        <f>TRIM(Table1[[#This Row],[Account]])</f>
        <v/>
      </c>
      <c r="AO2528" s="46" t="str">
        <f>IF(Table1[[#This Row],[Posting Date]]&lt;&gt;"",$D$5,"")</f>
        <v/>
      </c>
      <c r="AP2528" s="46" t="str">
        <f>TRIM(Table1[[#This Row],[Departments-Prgrams]])</f>
        <v/>
      </c>
      <c r="AQ2528" s="46" t="str">
        <f>TRIM(Table1[[#This Row],[Grant]])</f>
        <v/>
      </c>
      <c r="AR2528" s="46" t="str">
        <f>TRIM(Table1[[#This Row],[Staff ID]])</f>
        <v/>
      </c>
      <c r="AS2528" s="46" t="str">
        <f>IF(TRIM(Table1[[#This Row],[Budget Code]])=0,"",TRIM(Table1[[#This Row],[Budget Code]]))</f>
        <v/>
      </c>
      <c r="AT2528" s="46" t="str">
        <f>IF(Table1[[#This Row],[Line Description]]&lt;&gt;"",Table1[[#This Row],[Line Description]],"")</f>
        <v/>
      </c>
      <c r="AU2528" s="46" t="str">
        <f>IF(Table1[[#This Row],[Cur_Amount Debit]]&gt;0,ROUND(Table1[[#This Row],[Cur_Amount Debit]],2),"")</f>
        <v/>
      </c>
      <c r="AV2528" s="46" t="str">
        <f>IF(Table1[[#This Row],[Cur_Amount Credit]]&gt;0,ROUND(Table1[[#This Row],[Cur_Amount Credit]],2),"")</f>
        <v/>
      </c>
      <c r="AW2528" s="46" t="str">
        <f>LEFT(Table1[[#This Row],[Cur]],3)</f>
        <v/>
      </c>
      <c r="AX2528" s="59"/>
      <c r="AY2528" s="46"/>
      <c r="AZ2528" s="46" t="str">
        <f>IF(Table1[[#This Row],[Cur]]&lt;&gt;"",IF(Table1[[#This Row],[Cur]]="USD","",ExchangeRate),"")</f>
        <v/>
      </c>
      <c r="BA2528" s="46" t="str">
        <f>IF(Table1[[#This Row],[Grant]]&lt;&gt;"",VLOOKUP(Table1[[#This Row],[Grant]],Grants!B:D,3),"")</f>
        <v/>
      </c>
      <c r="BB2528" s="46" t="str">
        <f>TRIM(Table1[[#This Row],[Vendor ID]])</f>
        <v/>
      </c>
      <c r="BC2528">
        <f>IF(Table1[[#This Row],[Reference Number]]=Q2527,BC2527,BC2527+1)</f>
        <v>2</v>
      </c>
    </row>
    <row r="2529" spans="1:55" ht="11.25" hidden="1" customHeight="1">
      <c r="A2529" s="1"/>
      <c r="B2529" s="88" t="str">
        <f>IF(Table1[[#This Row],[Posting Date]]&lt;&gt;"",IF(Table1[[#This Row],[Reference Number]]=Q2528,B2528+1,1),"")</f>
        <v/>
      </c>
      <c r="C2529" s="61"/>
      <c r="D2529" s="61"/>
      <c r="E2529" s="218"/>
      <c r="F2529" s="143" t="str">
        <f>IFERROR(IF(VLOOKUP(Table1[[#This Row],[Budget Code Description]],Dimentions!$X$6:$AC$132,2,FALSE)="","",VLOOKUP(Table1[[#This Row],[Budget Code Description]],Dimentions!$X$6:$AC$132,2,FALSE)),"")</f>
        <v/>
      </c>
      <c r="G2529" s="143" t="str">
        <f>IFERROR(VLOOKUP(Table1[[#This Row],[Budget Code Description]],Dimentions!$X$6:$AC$132,3,FALSE),"")</f>
        <v/>
      </c>
      <c r="H2529" s="64" t="str">
        <f>IFERROR(VLOOKUP(Table1[[#This Row],[Account]],Dimentions!$S$6:$V$233,2,FALSE),"")</f>
        <v/>
      </c>
      <c r="I2529" s="62">
        <f>_xlfn.NUMBERVALUE(LEFT(Table1[[#This Row],[Account]],1))</f>
        <v>0</v>
      </c>
      <c r="J2529" s="62" t="str">
        <f>IFERROR(VLOOKUP(Table1[[#This Row],[Budget Code Description]],Table6[#All],7,FALSE),"")</f>
        <v/>
      </c>
      <c r="K2529" s="143" t="str">
        <f>IFERROR(VLOOKUP(Table1[[#This Row],[Budget Code Description]],Table6[#All],8,FALSE),"")</f>
        <v/>
      </c>
      <c r="L2529" s="63"/>
      <c r="M2529" s="65" t="str">
        <f>IFERROR(VLOOKUP(Table1[[#This Row],[Staff ID]],Table2[],2,FALSE),"")</f>
        <v/>
      </c>
      <c r="N2529" s="211" t="str">
        <f>IFERROR(IF(VLOOKUP(Table1[[#This Row],[Budget Code Description]],Dimentions!$X$6:$AC$97,4,FALSE)="","",VLOOKUP(Table1[[#This Row],[Budget Code Description]],Dimentions!$X$6:$AC$97,4,FALSE)),"")</f>
        <v/>
      </c>
      <c r="O2529" s="65" t="str">
        <f>IFERROR(VLOOKUP(Table1[[#This Row],[Vendor ID]],Table549[],2,FALSE),"")</f>
        <v/>
      </c>
      <c r="P2529" s="63"/>
      <c r="Q2529" s="143" t="str">
        <f>IF(Table1[[#This Row],[Posting Date]]&lt;&gt;"",$D$9,"")</f>
        <v/>
      </c>
      <c r="R2529" s="159" t="str">
        <f>IF(Table1[[#This Row],[Posting Date]]&lt;&gt;"",$D$10,"")</f>
        <v/>
      </c>
      <c r="S2529" s="66"/>
      <c r="T2529" s="63"/>
      <c r="U2529" s="67"/>
      <c r="V2529" s="67"/>
      <c r="W2529" s="67" t="str">
        <f t="shared" si="39"/>
        <v/>
      </c>
      <c r="X2529" s="161" t="str">
        <f>IF(E2529="","",(IF(Table1[[#This Row],[Cur]]="USD",Table1[[#This Row],[Cur_Amount Debit]],Table1[[#This Row],[Cur_Amount Debit]]/Table1[[#This Row],[Exchange Rate]])))</f>
        <v/>
      </c>
      <c r="Y2529" s="161" t="str">
        <f>IF(E2529="","",(IF(Table1[[#This Row],[Cur]]="USD",Table1[[#This Row],[Cur_Amount Credit]],Table1[[#This Row],[Cur_Amount Credit]]/ExchangeRate)))</f>
        <v/>
      </c>
      <c r="Z2529" s="203" t="str">
        <f>IF(E2529="","",(Table1[[#This Row],[Debit USD]]-Table1[[#This Row],[Credit USD]]))</f>
        <v/>
      </c>
      <c r="AA2529" s="122"/>
      <c r="AB2529" s="1"/>
      <c r="AC2529" s="15"/>
      <c r="AD2529" s="15" t="str">
        <f>IF(AND(OR(Table1[[#This Row],[Account]]="15030",Table1[[#This Row],[Account]]="15035",Table1[[#This Row],[Account]]="20150"),Table1[[#This Row],[Vendor ID]]=""),1,"")</f>
        <v/>
      </c>
      <c r="AE2529" s="15"/>
      <c r="AF2529" s="15"/>
      <c r="AG2529" s="15"/>
      <c r="AH2529" s="46" t="str">
        <f>IF(Table1[[#This Row],[Posting Date]]&lt;&gt;"","GJ-"&amp;CountryID,"")</f>
        <v/>
      </c>
      <c r="AI2529" s="59" t="str">
        <f>IF(Table1[[#This Row],[Posting Date]]&lt;&gt;"",Table1[[#This Row],[Posting Date]],"")</f>
        <v/>
      </c>
      <c r="AJ2529" s="46"/>
      <c r="AK2529" s="46" t="str">
        <f>IF(Table1[[#This Row],[Description]]&lt;&gt;"",Table1[[#This Row],[Description]],"")</f>
        <v/>
      </c>
      <c r="AL2529" s="46" t="str">
        <f>IF(Table1[[#This Row],[Posting Date]]&lt;&gt;"",Table1[[#This Row],[Reference Number]],"")</f>
        <v/>
      </c>
      <c r="AM2529" s="46" t="str">
        <f>TRIM(Table1[[#This Row],[Line '#]])</f>
        <v/>
      </c>
      <c r="AN2529" s="46" t="str">
        <f>TRIM(Table1[[#This Row],[Account]])</f>
        <v/>
      </c>
      <c r="AO2529" s="46" t="str">
        <f>IF(Table1[[#This Row],[Posting Date]]&lt;&gt;"",$D$5,"")</f>
        <v/>
      </c>
      <c r="AP2529" s="46" t="str">
        <f>TRIM(Table1[[#This Row],[Departments-Prgrams]])</f>
        <v/>
      </c>
      <c r="AQ2529" s="46" t="str">
        <f>TRIM(Table1[[#This Row],[Grant]])</f>
        <v/>
      </c>
      <c r="AR2529" s="46" t="str">
        <f>TRIM(Table1[[#This Row],[Staff ID]])</f>
        <v/>
      </c>
      <c r="AS2529" s="46" t="str">
        <f>IF(TRIM(Table1[[#This Row],[Budget Code]])=0,"",TRIM(Table1[[#This Row],[Budget Code]]))</f>
        <v/>
      </c>
      <c r="AT2529" s="46" t="str">
        <f>IF(Table1[[#This Row],[Line Description]]&lt;&gt;"",Table1[[#This Row],[Line Description]],"")</f>
        <v/>
      </c>
      <c r="AU2529" s="46" t="str">
        <f>IF(Table1[[#This Row],[Cur_Amount Debit]]&gt;0,ROUND(Table1[[#This Row],[Cur_Amount Debit]],2),"")</f>
        <v/>
      </c>
      <c r="AV2529" s="46" t="str">
        <f>IF(Table1[[#This Row],[Cur_Amount Credit]]&gt;0,ROUND(Table1[[#This Row],[Cur_Amount Credit]],2),"")</f>
        <v/>
      </c>
      <c r="AW2529" s="46" t="str">
        <f>LEFT(Table1[[#This Row],[Cur]],3)</f>
        <v/>
      </c>
      <c r="AX2529" s="59"/>
      <c r="AY2529" s="46"/>
      <c r="AZ2529" s="46" t="str">
        <f>IF(Table1[[#This Row],[Cur]]&lt;&gt;"",IF(Table1[[#This Row],[Cur]]="USD","",ExchangeRate),"")</f>
        <v/>
      </c>
      <c r="BA2529" s="46" t="str">
        <f>IF(Table1[[#This Row],[Grant]]&lt;&gt;"",VLOOKUP(Table1[[#This Row],[Grant]],Grants!B:D,3),"")</f>
        <v/>
      </c>
      <c r="BB2529" s="46" t="str">
        <f>TRIM(Table1[[#This Row],[Vendor ID]])</f>
        <v/>
      </c>
      <c r="BC2529">
        <f>IF(Table1[[#This Row],[Reference Number]]=Q2528,BC2528,BC2528+1)</f>
        <v>2</v>
      </c>
    </row>
    <row r="2530" spans="1:55" ht="11.25" hidden="1" customHeight="1">
      <c r="A2530" s="1"/>
      <c r="B2530" s="88" t="str">
        <f>IF(Table1[[#This Row],[Posting Date]]&lt;&gt;"",IF(Table1[[#This Row],[Reference Number]]=Q2529,B2529+1,1),"")</f>
        <v/>
      </c>
      <c r="C2530" s="61"/>
      <c r="D2530" s="61"/>
      <c r="E2530" s="218"/>
      <c r="F2530" s="143" t="str">
        <f>IFERROR(IF(VLOOKUP(Table1[[#This Row],[Budget Code Description]],Dimentions!$X$6:$AC$132,2,FALSE)="","",VLOOKUP(Table1[[#This Row],[Budget Code Description]],Dimentions!$X$6:$AC$132,2,FALSE)),"")</f>
        <v/>
      </c>
      <c r="G2530" s="143" t="str">
        <f>IFERROR(VLOOKUP(Table1[[#This Row],[Budget Code Description]],Dimentions!$X$6:$AC$132,3,FALSE),"")</f>
        <v/>
      </c>
      <c r="H2530" s="64" t="str">
        <f>IFERROR(VLOOKUP(Table1[[#This Row],[Account]],Dimentions!$S$6:$V$233,2,FALSE),"")</f>
        <v/>
      </c>
      <c r="I2530" s="62">
        <f>_xlfn.NUMBERVALUE(LEFT(Table1[[#This Row],[Account]],1))</f>
        <v>0</v>
      </c>
      <c r="J2530" s="62" t="str">
        <f>IFERROR(VLOOKUP(Table1[[#This Row],[Budget Code Description]],Table6[#All],7,FALSE),"")</f>
        <v/>
      </c>
      <c r="K2530" s="143" t="str">
        <f>IFERROR(VLOOKUP(Table1[[#This Row],[Budget Code Description]],Table6[#All],8,FALSE),"")</f>
        <v/>
      </c>
      <c r="L2530" s="63"/>
      <c r="M2530" s="65" t="str">
        <f>IFERROR(VLOOKUP(Table1[[#This Row],[Staff ID]],Table2[],2,FALSE),"")</f>
        <v/>
      </c>
      <c r="N2530" s="211" t="str">
        <f>IFERROR(IF(VLOOKUP(Table1[[#This Row],[Budget Code Description]],Dimentions!$X$6:$AC$97,4,FALSE)="","",VLOOKUP(Table1[[#This Row],[Budget Code Description]],Dimentions!$X$6:$AC$97,4,FALSE)),"")</f>
        <v/>
      </c>
      <c r="O2530" s="65" t="str">
        <f>IFERROR(VLOOKUP(Table1[[#This Row],[Vendor ID]],Table549[],2,FALSE),"")</f>
        <v/>
      </c>
      <c r="P2530" s="63"/>
      <c r="Q2530" s="143" t="str">
        <f>IF(Table1[[#This Row],[Posting Date]]&lt;&gt;"",$D$9,"")</f>
        <v/>
      </c>
      <c r="R2530" s="159" t="str">
        <f>IF(Table1[[#This Row],[Posting Date]]&lt;&gt;"",$D$10,"")</f>
        <v/>
      </c>
      <c r="S2530" s="66"/>
      <c r="T2530" s="63"/>
      <c r="U2530" s="67"/>
      <c r="V2530" s="67"/>
      <c r="W2530" s="67" t="str">
        <f t="shared" si="39"/>
        <v/>
      </c>
      <c r="X2530" s="161" t="str">
        <f>IF(E2530="","",(IF(Table1[[#This Row],[Cur]]="USD",Table1[[#This Row],[Cur_Amount Debit]],Table1[[#This Row],[Cur_Amount Debit]]/Table1[[#This Row],[Exchange Rate]])))</f>
        <v/>
      </c>
      <c r="Y2530" s="161" t="str">
        <f>IF(E2530="","",(IF(Table1[[#This Row],[Cur]]="USD",Table1[[#This Row],[Cur_Amount Credit]],Table1[[#This Row],[Cur_Amount Credit]]/ExchangeRate)))</f>
        <v/>
      </c>
      <c r="Z2530" s="203" t="str">
        <f>IF(E2530="","",(Table1[[#This Row],[Debit USD]]-Table1[[#This Row],[Credit USD]]))</f>
        <v/>
      </c>
      <c r="AA2530" s="122"/>
      <c r="AB2530" s="1"/>
      <c r="AC2530" s="15"/>
      <c r="AD2530" s="15" t="str">
        <f>IF(AND(OR(Table1[[#This Row],[Account]]="15030",Table1[[#This Row],[Account]]="15035",Table1[[#This Row],[Account]]="20150"),Table1[[#This Row],[Vendor ID]]=""),1,"")</f>
        <v/>
      </c>
      <c r="AE2530" s="15"/>
      <c r="AF2530" s="15"/>
      <c r="AG2530" s="15"/>
      <c r="AH2530" s="46" t="str">
        <f>IF(Table1[[#This Row],[Posting Date]]&lt;&gt;"","GJ-"&amp;CountryID,"")</f>
        <v/>
      </c>
      <c r="AI2530" s="59" t="str">
        <f>IF(Table1[[#This Row],[Posting Date]]&lt;&gt;"",Table1[[#This Row],[Posting Date]],"")</f>
        <v/>
      </c>
      <c r="AJ2530" s="46"/>
      <c r="AK2530" s="46" t="str">
        <f>IF(Table1[[#This Row],[Description]]&lt;&gt;"",Table1[[#This Row],[Description]],"")</f>
        <v/>
      </c>
      <c r="AL2530" s="46" t="str">
        <f>IF(Table1[[#This Row],[Posting Date]]&lt;&gt;"",Table1[[#This Row],[Reference Number]],"")</f>
        <v/>
      </c>
      <c r="AM2530" s="46" t="str">
        <f>TRIM(Table1[[#This Row],[Line '#]])</f>
        <v/>
      </c>
      <c r="AN2530" s="46" t="str">
        <f>TRIM(Table1[[#This Row],[Account]])</f>
        <v/>
      </c>
      <c r="AO2530" s="46" t="str">
        <f>IF(Table1[[#This Row],[Posting Date]]&lt;&gt;"",$D$5,"")</f>
        <v/>
      </c>
      <c r="AP2530" s="46" t="str">
        <f>TRIM(Table1[[#This Row],[Departments-Prgrams]])</f>
        <v/>
      </c>
      <c r="AQ2530" s="46" t="str">
        <f>TRIM(Table1[[#This Row],[Grant]])</f>
        <v/>
      </c>
      <c r="AR2530" s="46" t="str">
        <f>TRIM(Table1[[#This Row],[Staff ID]])</f>
        <v/>
      </c>
      <c r="AS2530" s="46" t="str">
        <f>IF(TRIM(Table1[[#This Row],[Budget Code]])=0,"",TRIM(Table1[[#This Row],[Budget Code]]))</f>
        <v/>
      </c>
      <c r="AT2530" s="46" t="str">
        <f>IF(Table1[[#This Row],[Line Description]]&lt;&gt;"",Table1[[#This Row],[Line Description]],"")</f>
        <v/>
      </c>
      <c r="AU2530" s="46" t="str">
        <f>IF(Table1[[#This Row],[Cur_Amount Debit]]&gt;0,ROUND(Table1[[#This Row],[Cur_Amount Debit]],2),"")</f>
        <v/>
      </c>
      <c r="AV2530" s="46" t="str">
        <f>IF(Table1[[#This Row],[Cur_Amount Credit]]&gt;0,ROUND(Table1[[#This Row],[Cur_Amount Credit]],2),"")</f>
        <v/>
      </c>
      <c r="AW2530" s="46" t="str">
        <f>LEFT(Table1[[#This Row],[Cur]],3)</f>
        <v/>
      </c>
      <c r="AX2530" s="59"/>
      <c r="AY2530" s="46"/>
      <c r="AZ2530" s="46" t="str">
        <f>IF(Table1[[#This Row],[Cur]]&lt;&gt;"",IF(Table1[[#This Row],[Cur]]="USD","",ExchangeRate),"")</f>
        <v/>
      </c>
      <c r="BA2530" s="46" t="str">
        <f>IF(Table1[[#This Row],[Grant]]&lt;&gt;"",VLOOKUP(Table1[[#This Row],[Grant]],Grants!B:D,3),"")</f>
        <v/>
      </c>
      <c r="BB2530" s="46" t="str">
        <f>TRIM(Table1[[#This Row],[Vendor ID]])</f>
        <v/>
      </c>
      <c r="BC2530">
        <f>IF(Table1[[#This Row],[Reference Number]]=Q2529,BC2529,BC2529+1)</f>
        <v>2</v>
      </c>
    </row>
    <row r="2531" spans="1:55" ht="11.25" hidden="1" customHeight="1">
      <c r="A2531" s="1"/>
      <c r="B2531" s="88" t="str">
        <f>IF(Table1[[#This Row],[Posting Date]]&lt;&gt;"",IF(Table1[[#This Row],[Reference Number]]=Q2530,B2530+1,1),"")</f>
        <v/>
      </c>
      <c r="C2531" s="61"/>
      <c r="D2531" s="61"/>
      <c r="E2531" s="218"/>
      <c r="F2531" s="143" t="str">
        <f>IFERROR(IF(VLOOKUP(Table1[[#This Row],[Budget Code Description]],Dimentions!$X$6:$AC$132,2,FALSE)="","",VLOOKUP(Table1[[#This Row],[Budget Code Description]],Dimentions!$X$6:$AC$132,2,FALSE)),"")</f>
        <v/>
      </c>
      <c r="G2531" s="143" t="str">
        <f>IFERROR(VLOOKUP(Table1[[#This Row],[Budget Code Description]],Dimentions!$X$6:$AC$132,3,FALSE),"")</f>
        <v/>
      </c>
      <c r="H2531" s="64" t="str">
        <f>IFERROR(VLOOKUP(Table1[[#This Row],[Account]],Dimentions!$S$6:$V$233,2,FALSE),"")</f>
        <v/>
      </c>
      <c r="I2531" s="62">
        <f>_xlfn.NUMBERVALUE(LEFT(Table1[[#This Row],[Account]],1))</f>
        <v>0</v>
      </c>
      <c r="J2531" s="62" t="str">
        <f>IFERROR(VLOOKUP(Table1[[#This Row],[Budget Code Description]],Table6[#All],7,FALSE),"")</f>
        <v/>
      </c>
      <c r="K2531" s="143" t="str">
        <f>IFERROR(VLOOKUP(Table1[[#This Row],[Budget Code Description]],Table6[#All],8,FALSE),"")</f>
        <v/>
      </c>
      <c r="L2531" s="63"/>
      <c r="M2531" s="65" t="str">
        <f>IFERROR(VLOOKUP(Table1[[#This Row],[Staff ID]],Table2[],2,FALSE),"")</f>
        <v/>
      </c>
      <c r="N2531" s="211" t="str">
        <f>IFERROR(IF(VLOOKUP(Table1[[#This Row],[Budget Code Description]],Dimentions!$X$6:$AC$97,4,FALSE)="","",VLOOKUP(Table1[[#This Row],[Budget Code Description]],Dimentions!$X$6:$AC$97,4,FALSE)),"")</f>
        <v/>
      </c>
      <c r="O2531" s="65" t="str">
        <f>IFERROR(VLOOKUP(Table1[[#This Row],[Vendor ID]],Table549[],2,FALSE),"")</f>
        <v/>
      </c>
      <c r="P2531" s="63"/>
      <c r="Q2531" s="143" t="str">
        <f>IF(Table1[[#This Row],[Posting Date]]&lt;&gt;"",$D$9,"")</f>
        <v/>
      </c>
      <c r="R2531" s="159" t="str">
        <f>IF(Table1[[#This Row],[Posting Date]]&lt;&gt;"",$D$10,"")</f>
        <v/>
      </c>
      <c r="S2531" s="66"/>
      <c r="T2531" s="63"/>
      <c r="U2531" s="67"/>
      <c r="V2531" s="67"/>
      <c r="W2531" s="67" t="str">
        <f t="shared" si="39"/>
        <v/>
      </c>
      <c r="X2531" s="161" t="str">
        <f>IF(E2531="","",(IF(Table1[[#This Row],[Cur]]="USD",Table1[[#This Row],[Cur_Amount Debit]],Table1[[#This Row],[Cur_Amount Debit]]/Table1[[#This Row],[Exchange Rate]])))</f>
        <v/>
      </c>
      <c r="Y2531" s="161" t="str">
        <f>IF(E2531="","",(IF(Table1[[#This Row],[Cur]]="USD",Table1[[#This Row],[Cur_Amount Credit]],Table1[[#This Row],[Cur_Amount Credit]]/ExchangeRate)))</f>
        <v/>
      </c>
      <c r="Z2531" s="203" t="str">
        <f>IF(E2531="","",(Table1[[#This Row],[Debit USD]]-Table1[[#This Row],[Credit USD]]))</f>
        <v/>
      </c>
      <c r="AA2531" s="122"/>
      <c r="AB2531" s="1"/>
      <c r="AC2531" s="15"/>
      <c r="AD2531" s="15" t="str">
        <f>IF(AND(OR(Table1[[#This Row],[Account]]="15030",Table1[[#This Row],[Account]]="15035",Table1[[#This Row],[Account]]="20150"),Table1[[#This Row],[Vendor ID]]=""),1,"")</f>
        <v/>
      </c>
      <c r="AE2531" s="15"/>
      <c r="AF2531" s="15"/>
      <c r="AG2531" s="15"/>
      <c r="AH2531" s="46" t="str">
        <f>IF(Table1[[#This Row],[Posting Date]]&lt;&gt;"","GJ-"&amp;CountryID,"")</f>
        <v/>
      </c>
      <c r="AI2531" s="59" t="str">
        <f>IF(Table1[[#This Row],[Posting Date]]&lt;&gt;"",Table1[[#This Row],[Posting Date]],"")</f>
        <v/>
      </c>
      <c r="AJ2531" s="46"/>
      <c r="AK2531" s="46" t="str">
        <f>IF(Table1[[#This Row],[Description]]&lt;&gt;"",Table1[[#This Row],[Description]],"")</f>
        <v/>
      </c>
      <c r="AL2531" s="46" t="str">
        <f>IF(Table1[[#This Row],[Posting Date]]&lt;&gt;"",Table1[[#This Row],[Reference Number]],"")</f>
        <v/>
      </c>
      <c r="AM2531" s="46" t="str">
        <f>TRIM(Table1[[#This Row],[Line '#]])</f>
        <v/>
      </c>
      <c r="AN2531" s="46" t="str">
        <f>TRIM(Table1[[#This Row],[Account]])</f>
        <v/>
      </c>
      <c r="AO2531" s="46" t="str">
        <f>IF(Table1[[#This Row],[Posting Date]]&lt;&gt;"",$D$5,"")</f>
        <v/>
      </c>
      <c r="AP2531" s="46" t="str">
        <f>TRIM(Table1[[#This Row],[Departments-Prgrams]])</f>
        <v/>
      </c>
      <c r="AQ2531" s="46" t="str">
        <f>TRIM(Table1[[#This Row],[Grant]])</f>
        <v/>
      </c>
      <c r="AR2531" s="46" t="str">
        <f>TRIM(Table1[[#This Row],[Staff ID]])</f>
        <v/>
      </c>
      <c r="AS2531" s="46" t="str">
        <f>IF(TRIM(Table1[[#This Row],[Budget Code]])=0,"",TRIM(Table1[[#This Row],[Budget Code]]))</f>
        <v/>
      </c>
      <c r="AT2531" s="46" t="str">
        <f>IF(Table1[[#This Row],[Line Description]]&lt;&gt;"",Table1[[#This Row],[Line Description]],"")</f>
        <v/>
      </c>
      <c r="AU2531" s="46" t="str">
        <f>IF(Table1[[#This Row],[Cur_Amount Debit]]&gt;0,ROUND(Table1[[#This Row],[Cur_Amount Debit]],2),"")</f>
        <v/>
      </c>
      <c r="AV2531" s="46" t="str">
        <f>IF(Table1[[#This Row],[Cur_Amount Credit]]&gt;0,ROUND(Table1[[#This Row],[Cur_Amount Credit]],2),"")</f>
        <v/>
      </c>
      <c r="AW2531" s="46" t="str">
        <f>LEFT(Table1[[#This Row],[Cur]],3)</f>
        <v/>
      </c>
      <c r="AX2531" s="59"/>
      <c r="AY2531" s="46"/>
      <c r="AZ2531" s="46" t="str">
        <f>IF(Table1[[#This Row],[Cur]]&lt;&gt;"",IF(Table1[[#This Row],[Cur]]="USD","",ExchangeRate),"")</f>
        <v/>
      </c>
      <c r="BA2531" s="46" t="str">
        <f>IF(Table1[[#This Row],[Grant]]&lt;&gt;"",VLOOKUP(Table1[[#This Row],[Grant]],Grants!B:D,3),"")</f>
        <v/>
      </c>
      <c r="BB2531" s="46" t="str">
        <f>TRIM(Table1[[#This Row],[Vendor ID]])</f>
        <v/>
      </c>
      <c r="BC2531">
        <f>IF(Table1[[#This Row],[Reference Number]]=Q2530,BC2530,BC2530+1)</f>
        <v>2</v>
      </c>
    </row>
    <row r="2532" spans="1:55" ht="11.25" hidden="1" customHeight="1">
      <c r="A2532" s="1"/>
      <c r="B2532" s="88" t="str">
        <f>IF(Table1[[#This Row],[Posting Date]]&lt;&gt;"",IF(Table1[[#This Row],[Reference Number]]=Q2531,B2531+1,1),"")</f>
        <v/>
      </c>
      <c r="C2532" s="61"/>
      <c r="D2532" s="61"/>
      <c r="E2532" s="218"/>
      <c r="F2532" s="143" t="str">
        <f>IFERROR(IF(VLOOKUP(Table1[[#This Row],[Budget Code Description]],Dimentions!$X$6:$AC$132,2,FALSE)="","",VLOOKUP(Table1[[#This Row],[Budget Code Description]],Dimentions!$X$6:$AC$132,2,FALSE)),"")</f>
        <v/>
      </c>
      <c r="G2532" s="143" t="str">
        <f>IFERROR(VLOOKUP(Table1[[#This Row],[Budget Code Description]],Dimentions!$X$6:$AC$132,3,FALSE),"")</f>
        <v/>
      </c>
      <c r="H2532" s="64" t="str">
        <f>IFERROR(VLOOKUP(Table1[[#This Row],[Account]],Dimentions!$S$6:$V$233,2,FALSE),"")</f>
        <v/>
      </c>
      <c r="I2532" s="62">
        <f>_xlfn.NUMBERVALUE(LEFT(Table1[[#This Row],[Account]],1))</f>
        <v>0</v>
      </c>
      <c r="J2532" s="62" t="str">
        <f>IFERROR(VLOOKUP(Table1[[#This Row],[Budget Code Description]],Table6[#All],7,FALSE),"")</f>
        <v/>
      </c>
      <c r="K2532" s="143" t="str">
        <f>IFERROR(VLOOKUP(Table1[[#This Row],[Budget Code Description]],Table6[#All],8,FALSE),"")</f>
        <v/>
      </c>
      <c r="L2532" s="63"/>
      <c r="M2532" s="65" t="str">
        <f>IFERROR(VLOOKUP(Table1[[#This Row],[Staff ID]],Table2[],2,FALSE),"")</f>
        <v/>
      </c>
      <c r="N2532" s="211" t="str">
        <f>IFERROR(IF(VLOOKUP(Table1[[#This Row],[Budget Code Description]],Dimentions!$X$6:$AC$97,4,FALSE)="","",VLOOKUP(Table1[[#This Row],[Budget Code Description]],Dimentions!$X$6:$AC$97,4,FALSE)),"")</f>
        <v/>
      </c>
      <c r="O2532" s="65" t="str">
        <f>IFERROR(VLOOKUP(Table1[[#This Row],[Vendor ID]],Table549[],2,FALSE),"")</f>
        <v/>
      </c>
      <c r="P2532" s="63"/>
      <c r="Q2532" s="143" t="str">
        <f>IF(Table1[[#This Row],[Posting Date]]&lt;&gt;"",$D$9,"")</f>
        <v/>
      </c>
      <c r="R2532" s="159" t="str">
        <f>IF(Table1[[#This Row],[Posting Date]]&lt;&gt;"",$D$10,"")</f>
        <v/>
      </c>
      <c r="S2532" s="66"/>
      <c r="T2532" s="63"/>
      <c r="U2532" s="67"/>
      <c r="V2532" s="67"/>
      <c r="W2532" s="67" t="str">
        <f t="shared" si="39"/>
        <v/>
      </c>
      <c r="X2532" s="161" t="str">
        <f>IF(E2532="","",(IF(Table1[[#This Row],[Cur]]="USD",Table1[[#This Row],[Cur_Amount Debit]],Table1[[#This Row],[Cur_Amount Debit]]/Table1[[#This Row],[Exchange Rate]])))</f>
        <v/>
      </c>
      <c r="Y2532" s="161" t="str">
        <f>IF(E2532="","",(IF(Table1[[#This Row],[Cur]]="USD",Table1[[#This Row],[Cur_Amount Credit]],Table1[[#This Row],[Cur_Amount Credit]]/ExchangeRate)))</f>
        <v/>
      </c>
      <c r="Z2532" s="203" t="str">
        <f>IF(E2532="","",(Table1[[#This Row],[Debit USD]]-Table1[[#This Row],[Credit USD]]))</f>
        <v/>
      </c>
      <c r="AA2532" s="122"/>
      <c r="AB2532" s="1"/>
      <c r="AC2532" s="15"/>
      <c r="AD2532" s="15" t="str">
        <f>IF(AND(OR(Table1[[#This Row],[Account]]="15030",Table1[[#This Row],[Account]]="15035",Table1[[#This Row],[Account]]="20150"),Table1[[#This Row],[Vendor ID]]=""),1,"")</f>
        <v/>
      </c>
      <c r="AE2532" s="15"/>
      <c r="AF2532" s="15"/>
      <c r="AG2532" s="15"/>
      <c r="AH2532" s="46" t="str">
        <f>IF(Table1[[#This Row],[Posting Date]]&lt;&gt;"","GJ-"&amp;CountryID,"")</f>
        <v/>
      </c>
      <c r="AI2532" s="59" t="str">
        <f>IF(Table1[[#This Row],[Posting Date]]&lt;&gt;"",Table1[[#This Row],[Posting Date]],"")</f>
        <v/>
      </c>
      <c r="AJ2532" s="46"/>
      <c r="AK2532" s="46" t="str">
        <f>IF(Table1[[#This Row],[Description]]&lt;&gt;"",Table1[[#This Row],[Description]],"")</f>
        <v/>
      </c>
      <c r="AL2532" s="46" t="str">
        <f>IF(Table1[[#This Row],[Posting Date]]&lt;&gt;"",Table1[[#This Row],[Reference Number]],"")</f>
        <v/>
      </c>
      <c r="AM2532" s="46" t="str">
        <f>TRIM(Table1[[#This Row],[Line '#]])</f>
        <v/>
      </c>
      <c r="AN2532" s="46" t="str">
        <f>TRIM(Table1[[#This Row],[Account]])</f>
        <v/>
      </c>
      <c r="AO2532" s="46" t="str">
        <f>IF(Table1[[#This Row],[Posting Date]]&lt;&gt;"",$D$5,"")</f>
        <v/>
      </c>
      <c r="AP2532" s="46" t="str">
        <f>TRIM(Table1[[#This Row],[Departments-Prgrams]])</f>
        <v/>
      </c>
      <c r="AQ2532" s="46" t="str">
        <f>TRIM(Table1[[#This Row],[Grant]])</f>
        <v/>
      </c>
      <c r="AR2532" s="46" t="str">
        <f>TRIM(Table1[[#This Row],[Staff ID]])</f>
        <v/>
      </c>
      <c r="AS2532" s="46" t="str">
        <f>IF(TRIM(Table1[[#This Row],[Budget Code]])=0,"",TRIM(Table1[[#This Row],[Budget Code]]))</f>
        <v/>
      </c>
      <c r="AT2532" s="46" t="str">
        <f>IF(Table1[[#This Row],[Line Description]]&lt;&gt;"",Table1[[#This Row],[Line Description]],"")</f>
        <v/>
      </c>
      <c r="AU2532" s="46" t="str">
        <f>IF(Table1[[#This Row],[Cur_Amount Debit]]&gt;0,ROUND(Table1[[#This Row],[Cur_Amount Debit]],2),"")</f>
        <v/>
      </c>
      <c r="AV2532" s="46" t="str">
        <f>IF(Table1[[#This Row],[Cur_Amount Credit]]&gt;0,ROUND(Table1[[#This Row],[Cur_Amount Credit]],2),"")</f>
        <v/>
      </c>
      <c r="AW2532" s="46" t="str">
        <f>LEFT(Table1[[#This Row],[Cur]],3)</f>
        <v/>
      </c>
      <c r="AX2532" s="59"/>
      <c r="AY2532" s="46"/>
      <c r="AZ2532" s="46" t="str">
        <f>IF(Table1[[#This Row],[Cur]]&lt;&gt;"",IF(Table1[[#This Row],[Cur]]="USD","",ExchangeRate),"")</f>
        <v/>
      </c>
      <c r="BA2532" s="46" t="str">
        <f>IF(Table1[[#This Row],[Grant]]&lt;&gt;"",VLOOKUP(Table1[[#This Row],[Grant]],Grants!B:D,3),"")</f>
        <v/>
      </c>
      <c r="BB2532" s="46" t="str">
        <f>TRIM(Table1[[#This Row],[Vendor ID]])</f>
        <v/>
      </c>
      <c r="BC2532">
        <f>IF(Table1[[#This Row],[Reference Number]]=Q2531,BC2531,BC2531+1)</f>
        <v>2</v>
      </c>
    </row>
    <row r="2533" spans="1:55" ht="11.25" hidden="1" customHeight="1">
      <c r="A2533" s="1"/>
      <c r="B2533" s="88" t="str">
        <f>IF(Table1[[#This Row],[Posting Date]]&lt;&gt;"",IF(Table1[[#This Row],[Reference Number]]=Q2532,B2532+1,1),"")</f>
        <v/>
      </c>
      <c r="C2533" s="61"/>
      <c r="D2533" s="61"/>
      <c r="E2533" s="218"/>
      <c r="F2533" s="143" t="str">
        <f>IFERROR(IF(VLOOKUP(Table1[[#This Row],[Budget Code Description]],Dimentions!$X$6:$AC$132,2,FALSE)="","",VLOOKUP(Table1[[#This Row],[Budget Code Description]],Dimentions!$X$6:$AC$132,2,FALSE)),"")</f>
        <v/>
      </c>
      <c r="G2533" s="143" t="str">
        <f>IFERROR(VLOOKUP(Table1[[#This Row],[Budget Code Description]],Dimentions!$X$6:$AC$132,3,FALSE),"")</f>
        <v/>
      </c>
      <c r="H2533" s="64" t="str">
        <f>IFERROR(VLOOKUP(Table1[[#This Row],[Account]],Dimentions!$S$6:$V$233,2,FALSE),"")</f>
        <v/>
      </c>
      <c r="I2533" s="62">
        <f>_xlfn.NUMBERVALUE(LEFT(Table1[[#This Row],[Account]],1))</f>
        <v>0</v>
      </c>
      <c r="J2533" s="62" t="str">
        <f>IFERROR(VLOOKUP(Table1[[#This Row],[Budget Code Description]],Table6[#All],7,FALSE),"")</f>
        <v/>
      </c>
      <c r="K2533" s="143" t="str">
        <f>IFERROR(VLOOKUP(Table1[[#This Row],[Budget Code Description]],Table6[#All],8,FALSE),"")</f>
        <v/>
      </c>
      <c r="L2533" s="63"/>
      <c r="M2533" s="65" t="str">
        <f>IFERROR(VLOOKUP(Table1[[#This Row],[Staff ID]],Table2[],2,FALSE),"")</f>
        <v/>
      </c>
      <c r="N2533" s="211" t="str">
        <f>IFERROR(IF(VLOOKUP(Table1[[#This Row],[Budget Code Description]],Dimentions!$X$6:$AC$97,4,FALSE)="","",VLOOKUP(Table1[[#This Row],[Budget Code Description]],Dimentions!$X$6:$AC$97,4,FALSE)),"")</f>
        <v/>
      </c>
      <c r="O2533" s="65" t="str">
        <f>IFERROR(VLOOKUP(Table1[[#This Row],[Vendor ID]],Table549[],2,FALSE),"")</f>
        <v/>
      </c>
      <c r="P2533" s="63"/>
      <c r="Q2533" s="143" t="str">
        <f>IF(Table1[[#This Row],[Posting Date]]&lt;&gt;"",$D$9,"")</f>
        <v/>
      </c>
      <c r="R2533" s="159" t="str">
        <f>IF(Table1[[#This Row],[Posting Date]]&lt;&gt;"",$D$10,"")</f>
        <v/>
      </c>
      <c r="S2533" s="66"/>
      <c r="T2533" s="63"/>
      <c r="U2533" s="67"/>
      <c r="V2533" s="67"/>
      <c r="W2533" s="67" t="str">
        <f t="shared" si="39"/>
        <v/>
      </c>
      <c r="X2533" s="161" t="str">
        <f>IF(E2533="","",(IF(Table1[[#This Row],[Cur]]="USD",Table1[[#This Row],[Cur_Amount Debit]],Table1[[#This Row],[Cur_Amount Debit]]/Table1[[#This Row],[Exchange Rate]])))</f>
        <v/>
      </c>
      <c r="Y2533" s="161" t="str">
        <f>IF(E2533="","",(IF(Table1[[#This Row],[Cur]]="USD",Table1[[#This Row],[Cur_Amount Credit]],Table1[[#This Row],[Cur_Amount Credit]]/ExchangeRate)))</f>
        <v/>
      </c>
      <c r="Z2533" s="203" t="str">
        <f>IF(E2533="","",(Table1[[#This Row],[Debit USD]]-Table1[[#This Row],[Credit USD]]))</f>
        <v/>
      </c>
      <c r="AA2533" s="122"/>
      <c r="AB2533" s="1"/>
      <c r="AC2533" s="15"/>
      <c r="AD2533" s="15" t="str">
        <f>IF(AND(OR(Table1[[#This Row],[Account]]="15030",Table1[[#This Row],[Account]]="15035",Table1[[#This Row],[Account]]="20150"),Table1[[#This Row],[Vendor ID]]=""),1,"")</f>
        <v/>
      </c>
      <c r="AE2533" s="15"/>
      <c r="AF2533" s="15"/>
      <c r="AG2533" s="15"/>
      <c r="AH2533" s="46" t="str">
        <f>IF(Table1[[#This Row],[Posting Date]]&lt;&gt;"","GJ-"&amp;CountryID,"")</f>
        <v/>
      </c>
      <c r="AI2533" s="59" t="str">
        <f>IF(Table1[[#This Row],[Posting Date]]&lt;&gt;"",Table1[[#This Row],[Posting Date]],"")</f>
        <v/>
      </c>
      <c r="AJ2533" s="46"/>
      <c r="AK2533" s="46" t="str">
        <f>IF(Table1[[#This Row],[Description]]&lt;&gt;"",Table1[[#This Row],[Description]],"")</f>
        <v/>
      </c>
      <c r="AL2533" s="46" t="str">
        <f>IF(Table1[[#This Row],[Posting Date]]&lt;&gt;"",Table1[[#This Row],[Reference Number]],"")</f>
        <v/>
      </c>
      <c r="AM2533" s="46" t="str">
        <f>TRIM(Table1[[#This Row],[Line '#]])</f>
        <v/>
      </c>
      <c r="AN2533" s="46" t="str">
        <f>TRIM(Table1[[#This Row],[Account]])</f>
        <v/>
      </c>
      <c r="AO2533" s="46" t="str">
        <f>IF(Table1[[#This Row],[Posting Date]]&lt;&gt;"",$D$5,"")</f>
        <v/>
      </c>
      <c r="AP2533" s="46" t="str">
        <f>TRIM(Table1[[#This Row],[Departments-Prgrams]])</f>
        <v/>
      </c>
      <c r="AQ2533" s="46" t="str">
        <f>TRIM(Table1[[#This Row],[Grant]])</f>
        <v/>
      </c>
      <c r="AR2533" s="46" t="str">
        <f>TRIM(Table1[[#This Row],[Staff ID]])</f>
        <v/>
      </c>
      <c r="AS2533" s="46" t="str">
        <f>IF(TRIM(Table1[[#This Row],[Budget Code]])=0,"",TRIM(Table1[[#This Row],[Budget Code]]))</f>
        <v/>
      </c>
      <c r="AT2533" s="46" t="str">
        <f>IF(Table1[[#This Row],[Line Description]]&lt;&gt;"",Table1[[#This Row],[Line Description]],"")</f>
        <v/>
      </c>
      <c r="AU2533" s="46" t="str">
        <f>IF(Table1[[#This Row],[Cur_Amount Debit]]&gt;0,ROUND(Table1[[#This Row],[Cur_Amount Debit]],2),"")</f>
        <v/>
      </c>
      <c r="AV2533" s="46" t="str">
        <f>IF(Table1[[#This Row],[Cur_Amount Credit]]&gt;0,ROUND(Table1[[#This Row],[Cur_Amount Credit]],2),"")</f>
        <v/>
      </c>
      <c r="AW2533" s="46" t="str">
        <f>LEFT(Table1[[#This Row],[Cur]],3)</f>
        <v/>
      </c>
      <c r="AX2533" s="59"/>
      <c r="AY2533" s="46"/>
      <c r="AZ2533" s="46" t="str">
        <f>IF(Table1[[#This Row],[Cur]]&lt;&gt;"",IF(Table1[[#This Row],[Cur]]="USD","",ExchangeRate),"")</f>
        <v/>
      </c>
      <c r="BA2533" s="46" t="str">
        <f>IF(Table1[[#This Row],[Grant]]&lt;&gt;"",VLOOKUP(Table1[[#This Row],[Grant]],Grants!B:D,3),"")</f>
        <v/>
      </c>
      <c r="BB2533" s="46" t="str">
        <f>TRIM(Table1[[#This Row],[Vendor ID]])</f>
        <v/>
      </c>
      <c r="BC2533">
        <f>IF(Table1[[#This Row],[Reference Number]]=Q2532,BC2532,BC2532+1)</f>
        <v>2</v>
      </c>
    </row>
    <row r="2534" spans="1:55" ht="11.25" hidden="1" customHeight="1">
      <c r="A2534" s="1"/>
      <c r="B2534" s="88" t="str">
        <f>IF(Table1[[#This Row],[Posting Date]]&lt;&gt;"",IF(Table1[[#This Row],[Reference Number]]=Q2533,B2533+1,1),"")</f>
        <v/>
      </c>
      <c r="C2534" s="61"/>
      <c r="D2534" s="61"/>
      <c r="E2534" s="218"/>
      <c r="F2534" s="143" t="str">
        <f>IFERROR(IF(VLOOKUP(Table1[[#This Row],[Budget Code Description]],Dimentions!$X$6:$AC$132,2,FALSE)="","",VLOOKUP(Table1[[#This Row],[Budget Code Description]],Dimentions!$X$6:$AC$132,2,FALSE)),"")</f>
        <v/>
      </c>
      <c r="G2534" s="143" t="str">
        <f>IFERROR(VLOOKUP(Table1[[#This Row],[Budget Code Description]],Dimentions!$X$6:$AC$132,3,FALSE),"")</f>
        <v/>
      </c>
      <c r="H2534" s="64" t="str">
        <f>IFERROR(VLOOKUP(Table1[[#This Row],[Account]],Dimentions!$S$6:$V$233,2,FALSE),"")</f>
        <v/>
      </c>
      <c r="I2534" s="62">
        <f>_xlfn.NUMBERVALUE(LEFT(Table1[[#This Row],[Account]],1))</f>
        <v>0</v>
      </c>
      <c r="J2534" s="62" t="str">
        <f>IFERROR(VLOOKUP(Table1[[#This Row],[Budget Code Description]],Table6[#All],7,FALSE),"")</f>
        <v/>
      </c>
      <c r="K2534" s="143" t="str">
        <f>IFERROR(VLOOKUP(Table1[[#This Row],[Budget Code Description]],Table6[#All],8,FALSE),"")</f>
        <v/>
      </c>
      <c r="L2534" s="63"/>
      <c r="M2534" s="65" t="str">
        <f>IFERROR(VLOOKUP(Table1[[#This Row],[Staff ID]],Table2[],2,FALSE),"")</f>
        <v/>
      </c>
      <c r="N2534" s="211" t="str">
        <f>IFERROR(IF(VLOOKUP(Table1[[#This Row],[Budget Code Description]],Dimentions!$X$6:$AC$97,4,FALSE)="","",VLOOKUP(Table1[[#This Row],[Budget Code Description]],Dimentions!$X$6:$AC$97,4,FALSE)),"")</f>
        <v/>
      </c>
      <c r="O2534" s="65" t="str">
        <f>IFERROR(VLOOKUP(Table1[[#This Row],[Vendor ID]],Table549[],2,FALSE),"")</f>
        <v/>
      </c>
      <c r="P2534" s="63"/>
      <c r="Q2534" s="143" t="str">
        <f>IF(Table1[[#This Row],[Posting Date]]&lt;&gt;"",$D$9,"")</f>
        <v/>
      </c>
      <c r="R2534" s="159" t="str">
        <f>IF(Table1[[#This Row],[Posting Date]]&lt;&gt;"",$D$10,"")</f>
        <v/>
      </c>
      <c r="S2534" s="66"/>
      <c r="T2534" s="63"/>
      <c r="U2534" s="67"/>
      <c r="V2534" s="67"/>
      <c r="W2534" s="67" t="str">
        <f t="shared" si="39"/>
        <v/>
      </c>
      <c r="X2534" s="161" t="str">
        <f>IF(E2534="","",(IF(Table1[[#This Row],[Cur]]="USD",Table1[[#This Row],[Cur_Amount Debit]],Table1[[#This Row],[Cur_Amount Debit]]/Table1[[#This Row],[Exchange Rate]])))</f>
        <v/>
      </c>
      <c r="Y2534" s="161" t="str">
        <f>IF(E2534="","",(IF(Table1[[#This Row],[Cur]]="USD",Table1[[#This Row],[Cur_Amount Credit]],Table1[[#This Row],[Cur_Amount Credit]]/ExchangeRate)))</f>
        <v/>
      </c>
      <c r="Z2534" s="203" t="str">
        <f>IF(E2534="","",(Table1[[#This Row],[Debit USD]]-Table1[[#This Row],[Credit USD]]))</f>
        <v/>
      </c>
      <c r="AA2534" s="122"/>
      <c r="AB2534" s="1"/>
      <c r="AC2534" s="15"/>
      <c r="AD2534" s="15" t="str">
        <f>IF(AND(OR(Table1[[#This Row],[Account]]="15030",Table1[[#This Row],[Account]]="15035",Table1[[#This Row],[Account]]="20150"),Table1[[#This Row],[Vendor ID]]=""),1,"")</f>
        <v/>
      </c>
      <c r="AE2534" s="15"/>
      <c r="AF2534" s="15"/>
      <c r="AG2534" s="15"/>
      <c r="AH2534" s="46" t="str">
        <f>IF(Table1[[#This Row],[Posting Date]]&lt;&gt;"","GJ-"&amp;CountryID,"")</f>
        <v/>
      </c>
      <c r="AI2534" s="59" t="str">
        <f>IF(Table1[[#This Row],[Posting Date]]&lt;&gt;"",Table1[[#This Row],[Posting Date]],"")</f>
        <v/>
      </c>
      <c r="AJ2534" s="46"/>
      <c r="AK2534" s="46" t="str">
        <f>IF(Table1[[#This Row],[Description]]&lt;&gt;"",Table1[[#This Row],[Description]],"")</f>
        <v/>
      </c>
      <c r="AL2534" s="46" t="str">
        <f>IF(Table1[[#This Row],[Posting Date]]&lt;&gt;"",Table1[[#This Row],[Reference Number]],"")</f>
        <v/>
      </c>
      <c r="AM2534" s="46" t="str">
        <f>TRIM(Table1[[#This Row],[Line '#]])</f>
        <v/>
      </c>
      <c r="AN2534" s="46" t="str">
        <f>TRIM(Table1[[#This Row],[Account]])</f>
        <v/>
      </c>
      <c r="AO2534" s="46" t="str">
        <f>IF(Table1[[#This Row],[Posting Date]]&lt;&gt;"",$D$5,"")</f>
        <v/>
      </c>
      <c r="AP2534" s="46" t="str">
        <f>TRIM(Table1[[#This Row],[Departments-Prgrams]])</f>
        <v/>
      </c>
      <c r="AQ2534" s="46" t="str">
        <f>TRIM(Table1[[#This Row],[Grant]])</f>
        <v/>
      </c>
      <c r="AR2534" s="46" t="str">
        <f>TRIM(Table1[[#This Row],[Staff ID]])</f>
        <v/>
      </c>
      <c r="AS2534" s="46" t="str">
        <f>IF(TRIM(Table1[[#This Row],[Budget Code]])=0,"",TRIM(Table1[[#This Row],[Budget Code]]))</f>
        <v/>
      </c>
      <c r="AT2534" s="46" t="str">
        <f>IF(Table1[[#This Row],[Line Description]]&lt;&gt;"",Table1[[#This Row],[Line Description]],"")</f>
        <v/>
      </c>
      <c r="AU2534" s="46" t="str">
        <f>IF(Table1[[#This Row],[Cur_Amount Debit]]&gt;0,ROUND(Table1[[#This Row],[Cur_Amount Debit]],2),"")</f>
        <v/>
      </c>
      <c r="AV2534" s="46" t="str">
        <f>IF(Table1[[#This Row],[Cur_Amount Credit]]&gt;0,ROUND(Table1[[#This Row],[Cur_Amount Credit]],2),"")</f>
        <v/>
      </c>
      <c r="AW2534" s="46" t="str">
        <f>LEFT(Table1[[#This Row],[Cur]],3)</f>
        <v/>
      </c>
      <c r="AX2534" s="59"/>
      <c r="AY2534" s="46"/>
      <c r="AZ2534" s="46" t="str">
        <f>IF(Table1[[#This Row],[Cur]]&lt;&gt;"",IF(Table1[[#This Row],[Cur]]="USD","",ExchangeRate),"")</f>
        <v/>
      </c>
      <c r="BA2534" s="46" t="str">
        <f>IF(Table1[[#This Row],[Grant]]&lt;&gt;"",VLOOKUP(Table1[[#This Row],[Grant]],Grants!B:D,3),"")</f>
        <v/>
      </c>
      <c r="BB2534" s="46" t="str">
        <f>TRIM(Table1[[#This Row],[Vendor ID]])</f>
        <v/>
      </c>
      <c r="BC2534">
        <f>IF(Table1[[#This Row],[Reference Number]]=Q2533,BC2533,BC2533+1)</f>
        <v>2</v>
      </c>
    </row>
    <row r="2535" spans="1:55" ht="11.25" hidden="1" customHeight="1">
      <c r="A2535" s="1"/>
      <c r="B2535" s="88" t="str">
        <f>IF(Table1[[#This Row],[Posting Date]]&lt;&gt;"",IF(Table1[[#This Row],[Reference Number]]=Q2534,B2534+1,1),"")</f>
        <v/>
      </c>
      <c r="C2535" s="61"/>
      <c r="D2535" s="61"/>
      <c r="E2535" s="218"/>
      <c r="F2535" s="143" t="str">
        <f>IFERROR(IF(VLOOKUP(Table1[[#This Row],[Budget Code Description]],Dimentions!$X$6:$AC$132,2,FALSE)="","",VLOOKUP(Table1[[#This Row],[Budget Code Description]],Dimentions!$X$6:$AC$132,2,FALSE)),"")</f>
        <v/>
      </c>
      <c r="G2535" s="143" t="str">
        <f>IFERROR(VLOOKUP(Table1[[#This Row],[Budget Code Description]],Dimentions!$X$6:$AC$132,3,FALSE),"")</f>
        <v/>
      </c>
      <c r="H2535" s="64" t="str">
        <f>IFERROR(VLOOKUP(Table1[[#This Row],[Account]],Dimentions!$S$6:$V$233,2,FALSE),"")</f>
        <v/>
      </c>
      <c r="I2535" s="62">
        <f>_xlfn.NUMBERVALUE(LEFT(Table1[[#This Row],[Account]],1))</f>
        <v>0</v>
      </c>
      <c r="J2535" s="62" t="str">
        <f>IFERROR(VLOOKUP(Table1[[#This Row],[Budget Code Description]],Table6[#All],7,FALSE),"")</f>
        <v/>
      </c>
      <c r="K2535" s="143" t="str">
        <f>IFERROR(VLOOKUP(Table1[[#This Row],[Budget Code Description]],Table6[#All],8,FALSE),"")</f>
        <v/>
      </c>
      <c r="L2535" s="63"/>
      <c r="M2535" s="65" t="str">
        <f>IFERROR(VLOOKUP(Table1[[#This Row],[Staff ID]],Table2[],2,FALSE),"")</f>
        <v/>
      </c>
      <c r="N2535" s="211" t="str">
        <f>IFERROR(IF(VLOOKUP(Table1[[#This Row],[Budget Code Description]],Dimentions!$X$6:$AC$97,4,FALSE)="","",VLOOKUP(Table1[[#This Row],[Budget Code Description]],Dimentions!$X$6:$AC$97,4,FALSE)),"")</f>
        <v/>
      </c>
      <c r="O2535" s="65" t="str">
        <f>IFERROR(VLOOKUP(Table1[[#This Row],[Vendor ID]],Table549[],2,FALSE),"")</f>
        <v/>
      </c>
      <c r="P2535" s="63"/>
      <c r="Q2535" s="143" t="str">
        <f>IF(Table1[[#This Row],[Posting Date]]&lt;&gt;"",$D$9,"")</f>
        <v/>
      </c>
      <c r="R2535" s="159" t="str">
        <f>IF(Table1[[#This Row],[Posting Date]]&lt;&gt;"",$D$10,"")</f>
        <v/>
      </c>
      <c r="S2535" s="66"/>
      <c r="T2535" s="63"/>
      <c r="U2535" s="67"/>
      <c r="V2535" s="67"/>
      <c r="W2535" s="67" t="str">
        <f t="shared" si="39"/>
        <v/>
      </c>
      <c r="X2535" s="161" t="str">
        <f>IF(E2535="","",(IF(Table1[[#This Row],[Cur]]="USD",Table1[[#This Row],[Cur_Amount Debit]],Table1[[#This Row],[Cur_Amount Debit]]/Table1[[#This Row],[Exchange Rate]])))</f>
        <v/>
      </c>
      <c r="Y2535" s="161" t="str">
        <f>IF(E2535="","",(IF(Table1[[#This Row],[Cur]]="USD",Table1[[#This Row],[Cur_Amount Credit]],Table1[[#This Row],[Cur_Amount Credit]]/ExchangeRate)))</f>
        <v/>
      </c>
      <c r="Z2535" s="203" t="str">
        <f>IF(E2535="","",(Table1[[#This Row],[Debit USD]]-Table1[[#This Row],[Credit USD]]))</f>
        <v/>
      </c>
      <c r="AA2535" s="122"/>
      <c r="AB2535" s="1"/>
      <c r="AC2535" s="15"/>
      <c r="AD2535" s="15" t="str">
        <f>IF(AND(OR(Table1[[#This Row],[Account]]="15030",Table1[[#This Row],[Account]]="15035",Table1[[#This Row],[Account]]="20150"),Table1[[#This Row],[Vendor ID]]=""),1,"")</f>
        <v/>
      </c>
      <c r="AE2535" s="15"/>
      <c r="AF2535" s="15"/>
      <c r="AG2535" s="15"/>
      <c r="AH2535" s="46" t="str">
        <f>IF(Table1[[#This Row],[Posting Date]]&lt;&gt;"","GJ-"&amp;CountryID,"")</f>
        <v/>
      </c>
      <c r="AI2535" s="59" t="str">
        <f>IF(Table1[[#This Row],[Posting Date]]&lt;&gt;"",Table1[[#This Row],[Posting Date]],"")</f>
        <v/>
      </c>
      <c r="AJ2535" s="46"/>
      <c r="AK2535" s="46" t="str">
        <f>IF(Table1[[#This Row],[Description]]&lt;&gt;"",Table1[[#This Row],[Description]],"")</f>
        <v/>
      </c>
      <c r="AL2535" s="46" t="str">
        <f>IF(Table1[[#This Row],[Posting Date]]&lt;&gt;"",Table1[[#This Row],[Reference Number]],"")</f>
        <v/>
      </c>
      <c r="AM2535" s="46" t="str">
        <f>TRIM(Table1[[#This Row],[Line '#]])</f>
        <v/>
      </c>
      <c r="AN2535" s="46" t="str">
        <f>TRIM(Table1[[#This Row],[Account]])</f>
        <v/>
      </c>
      <c r="AO2535" s="46" t="str">
        <f>IF(Table1[[#This Row],[Posting Date]]&lt;&gt;"",$D$5,"")</f>
        <v/>
      </c>
      <c r="AP2535" s="46" t="str">
        <f>TRIM(Table1[[#This Row],[Departments-Prgrams]])</f>
        <v/>
      </c>
      <c r="AQ2535" s="46" t="str">
        <f>TRIM(Table1[[#This Row],[Grant]])</f>
        <v/>
      </c>
      <c r="AR2535" s="46" t="str">
        <f>TRIM(Table1[[#This Row],[Staff ID]])</f>
        <v/>
      </c>
      <c r="AS2535" s="46" t="str">
        <f>IF(TRIM(Table1[[#This Row],[Budget Code]])=0,"",TRIM(Table1[[#This Row],[Budget Code]]))</f>
        <v/>
      </c>
      <c r="AT2535" s="46" t="str">
        <f>IF(Table1[[#This Row],[Line Description]]&lt;&gt;"",Table1[[#This Row],[Line Description]],"")</f>
        <v/>
      </c>
      <c r="AU2535" s="46" t="str">
        <f>IF(Table1[[#This Row],[Cur_Amount Debit]]&gt;0,ROUND(Table1[[#This Row],[Cur_Amount Debit]],2),"")</f>
        <v/>
      </c>
      <c r="AV2535" s="46" t="str">
        <f>IF(Table1[[#This Row],[Cur_Amount Credit]]&gt;0,ROUND(Table1[[#This Row],[Cur_Amount Credit]],2),"")</f>
        <v/>
      </c>
      <c r="AW2535" s="46" t="str">
        <f>LEFT(Table1[[#This Row],[Cur]],3)</f>
        <v/>
      </c>
      <c r="AX2535" s="59"/>
      <c r="AY2535" s="46"/>
      <c r="AZ2535" s="46" t="str">
        <f>IF(Table1[[#This Row],[Cur]]&lt;&gt;"",IF(Table1[[#This Row],[Cur]]="USD","",ExchangeRate),"")</f>
        <v/>
      </c>
      <c r="BA2535" s="46" t="str">
        <f>IF(Table1[[#This Row],[Grant]]&lt;&gt;"",VLOOKUP(Table1[[#This Row],[Grant]],Grants!B:D,3),"")</f>
        <v/>
      </c>
      <c r="BB2535" s="46" t="str">
        <f>TRIM(Table1[[#This Row],[Vendor ID]])</f>
        <v/>
      </c>
      <c r="BC2535">
        <f>IF(Table1[[#This Row],[Reference Number]]=Q2534,BC2534,BC2534+1)</f>
        <v>2</v>
      </c>
    </row>
    <row r="2536" spans="1:55" ht="11.25" hidden="1" customHeight="1">
      <c r="A2536" s="1"/>
      <c r="B2536" s="88" t="str">
        <f>IF(Table1[[#This Row],[Posting Date]]&lt;&gt;"",IF(Table1[[#This Row],[Reference Number]]=Q2535,B2535+1,1),"")</f>
        <v/>
      </c>
      <c r="C2536" s="61"/>
      <c r="D2536" s="61"/>
      <c r="E2536" s="218"/>
      <c r="F2536" s="143" t="str">
        <f>IFERROR(IF(VLOOKUP(Table1[[#This Row],[Budget Code Description]],Dimentions!$X$6:$AC$132,2,FALSE)="","",VLOOKUP(Table1[[#This Row],[Budget Code Description]],Dimentions!$X$6:$AC$132,2,FALSE)),"")</f>
        <v/>
      </c>
      <c r="G2536" s="143" t="str">
        <f>IFERROR(VLOOKUP(Table1[[#This Row],[Budget Code Description]],Dimentions!$X$6:$AC$132,3,FALSE),"")</f>
        <v/>
      </c>
      <c r="H2536" s="64" t="str">
        <f>IFERROR(VLOOKUP(Table1[[#This Row],[Account]],Dimentions!$S$6:$V$233,2,FALSE),"")</f>
        <v/>
      </c>
      <c r="I2536" s="62">
        <f>_xlfn.NUMBERVALUE(LEFT(Table1[[#This Row],[Account]],1))</f>
        <v>0</v>
      </c>
      <c r="J2536" s="62" t="str">
        <f>IFERROR(VLOOKUP(Table1[[#This Row],[Budget Code Description]],Table6[#All],7,FALSE),"")</f>
        <v/>
      </c>
      <c r="K2536" s="143" t="str">
        <f>IFERROR(VLOOKUP(Table1[[#This Row],[Budget Code Description]],Table6[#All],8,FALSE),"")</f>
        <v/>
      </c>
      <c r="L2536" s="63"/>
      <c r="M2536" s="65" t="str">
        <f>IFERROR(VLOOKUP(Table1[[#This Row],[Staff ID]],Table2[],2,FALSE),"")</f>
        <v/>
      </c>
      <c r="N2536" s="211" t="str">
        <f>IFERROR(IF(VLOOKUP(Table1[[#This Row],[Budget Code Description]],Dimentions!$X$6:$AC$97,4,FALSE)="","",VLOOKUP(Table1[[#This Row],[Budget Code Description]],Dimentions!$X$6:$AC$97,4,FALSE)),"")</f>
        <v/>
      </c>
      <c r="O2536" s="65" t="str">
        <f>IFERROR(VLOOKUP(Table1[[#This Row],[Vendor ID]],Table549[],2,FALSE),"")</f>
        <v/>
      </c>
      <c r="P2536" s="63"/>
      <c r="Q2536" s="143" t="str">
        <f>IF(Table1[[#This Row],[Posting Date]]&lt;&gt;"",$D$9,"")</f>
        <v/>
      </c>
      <c r="R2536" s="159" t="str">
        <f>IF(Table1[[#This Row],[Posting Date]]&lt;&gt;"",$D$10,"")</f>
        <v/>
      </c>
      <c r="S2536" s="66"/>
      <c r="T2536" s="63"/>
      <c r="U2536" s="67"/>
      <c r="V2536" s="67"/>
      <c r="W2536" s="67" t="str">
        <f t="shared" si="39"/>
        <v/>
      </c>
      <c r="X2536" s="161" t="str">
        <f>IF(E2536="","",(IF(Table1[[#This Row],[Cur]]="USD",Table1[[#This Row],[Cur_Amount Debit]],Table1[[#This Row],[Cur_Amount Debit]]/Table1[[#This Row],[Exchange Rate]])))</f>
        <v/>
      </c>
      <c r="Y2536" s="161" t="str">
        <f>IF(E2536="","",(IF(Table1[[#This Row],[Cur]]="USD",Table1[[#This Row],[Cur_Amount Credit]],Table1[[#This Row],[Cur_Amount Credit]]/ExchangeRate)))</f>
        <v/>
      </c>
      <c r="Z2536" s="203" t="str">
        <f>IF(E2536="","",(Table1[[#This Row],[Debit USD]]-Table1[[#This Row],[Credit USD]]))</f>
        <v/>
      </c>
      <c r="AA2536" s="122"/>
      <c r="AB2536" s="1"/>
      <c r="AC2536" s="15"/>
      <c r="AD2536" s="15" t="str">
        <f>IF(AND(OR(Table1[[#This Row],[Account]]="15030",Table1[[#This Row],[Account]]="15035",Table1[[#This Row],[Account]]="20150"),Table1[[#This Row],[Vendor ID]]=""),1,"")</f>
        <v/>
      </c>
      <c r="AE2536" s="15"/>
      <c r="AF2536" s="15"/>
      <c r="AG2536" s="15"/>
      <c r="AH2536" s="46" t="str">
        <f>IF(Table1[[#This Row],[Posting Date]]&lt;&gt;"","GJ-"&amp;CountryID,"")</f>
        <v/>
      </c>
      <c r="AI2536" s="59" t="str">
        <f>IF(Table1[[#This Row],[Posting Date]]&lt;&gt;"",Table1[[#This Row],[Posting Date]],"")</f>
        <v/>
      </c>
      <c r="AJ2536" s="46"/>
      <c r="AK2536" s="46" t="str">
        <f>IF(Table1[[#This Row],[Description]]&lt;&gt;"",Table1[[#This Row],[Description]],"")</f>
        <v/>
      </c>
      <c r="AL2536" s="46" t="str">
        <f>IF(Table1[[#This Row],[Posting Date]]&lt;&gt;"",Table1[[#This Row],[Reference Number]],"")</f>
        <v/>
      </c>
      <c r="AM2536" s="46" t="str">
        <f>TRIM(Table1[[#This Row],[Line '#]])</f>
        <v/>
      </c>
      <c r="AN2536" s="46" t="str">
        <f>TRIM(Table1[[#This Row],[Account]])</f>
        <v/>
      </c>
      <c r="AO2536" s="46" t="str">
        <f>IF(Table1[[#This Row],[Posting Date]]&lt;&gt;"",$D$5,"")</f>
        <v/>
      </c>
      <c r="AP2536" s="46" t="str">
        <f>TRIM(Table1[[#This Row],[Departments-Prgrams]])</f>
        <v/>
      </c>
      <c r="AQ2536" s="46" t="str">
        <f>TRIM(Table1[[#This Row],[Grant]])</f>
        <v/>
      </c>
      <c r="AR2536" s="46" t="str">
        <f>TRIM(Table1[[#This Row],[Staff ID]])</f>
        <v/>
      </c>
      <c r="AS2536" s="46" t="str">
        <f>IF(TRIM(Table1[[#This Row],[Budget Code]])=0,"",TRIM(Table1[[#This Row],[Budget Code]]))</f>
        <v/>
      </c>
      <c r="AT2536" s="46" t="str">
        <f>IF(Table1[[#This Row],[Line Description]]&lt;&gt;"",Table1[[#This Row],[Line Description]],"")</f>
        <v/>
      </c>
      <c r="AU2536" s="46" t="str">
        <f>IF(Table1[[#This Row],[Cur_Amount Debit]]&gt;0,ROUND(Table1[[#This Row],[Cur_Amount Debit]],2),"")</f>
        <v/>
      </c>
      <c r="AV2536" s="46" t="str">
        <f>IF(Table1[[#This Row],[Cur_Amount Credit]]&gt;0,ROUND(Table1[[#This Row],[Cur_Amount Credit]],2),"")</f>
        <v/>
      </c>
      <c r="AW2536" s="46" t="str">
        <f>LEFT(Table1[[#This Row],[Cur]],3)</f>
        <v/>
      </c>
      <c r="AX2536" s="59"/>
      <c r="AY2536" s="46"/>
      <c r="AZ2536" s="46" t="str">
        <f>IF(Table1[[#This Row],[Cur]]&lt;&gt;"",IF(Table1[[#This Row],[Cur]]="USD","",ExchangeRate),"")</f>
        <v/>
      </c>
      <c r="BA2536" s="46" t="str">
        <f>IF(Table1[[#This Row],[Grant]]&lt;&gt;"",VLOOKUP(Table1[[#This Row],[Grant]],Grants!B:D,3),"")</f>
        <v/>
      </c>
      <c r="BB2536" s="46" t="str">
        <f>TRIM(Table1[[#This Row],[Vendor ID]])</f>
        <v/>
      </c>
      <c r="BC2536">
        <f>IF(Table1[[#This Row],[Reference Number]]=Q2535,BC2535,BC2535+1)</f>
        <v>2</v>
      </c>
    </row>
    <row r="2537" spans="1:55" ht="11.25" hidden="1" customHeight="1">
      <c r="A2537" s="1"/>
      <c r="B2537" s="88" t="str">
        <f>IF(Table1[[#This Row],[Posting Date]]&lt;&gt;"",IF(Table1[[#This Row],[Reference Number]]=Q2536,B2536+1,1),"")</f>
        <v/>
      </c>
      <c r="C2537" s="61"/>
      <c r="D2537" s="61"/>
      <c r="E2537" s="218"/>
      <c r="F2537" s="143" t="str">
        <f>IFERROR(IF(VLOOKUP(Table1[[#This Row],[Budget Code Description]],Dimentions!$X$6:$AC$132,2,FALSE)="","",VLOOKUP(Table1[[#This Row],[Budget Code Description]],Dimentions!$X$6:$AC$132,2,FALSE)),"")</f>
        <v/>
      </c>
      <c r="G2537" s="143" t="str">
        <f>IFERROR(VLOOKUP(Table1[[#This Row],[Budget Code Description]],Dimentions!$X$6:$AC$132,3,FALSE),"")</f>
        <v/>
      </c>
      <c r="H2537" s="64" t="str">
        <f>IFERROR(VLOOKUP(Table1[[#This Row],[Account]],Dimentions!$S$6:$V$233,2,FALSE),"")</f>
        <v/>
      </c>
      <c r="I2537" s="62">
        <f>_xlfn.NUMBERVALUE(LEFT(Table1[[#This Row],[Account]],1))</f>
        <v>0</v>
      </c>
      <c r="J2537" s="62" t="str">
        <f>IFERROR(VLOOKUP(Table1[[#This Row],[Budget Code Description]],Table6[#All],7,FALSE),"")</f>
        <v/>
      </c>
      <c r="K2537" s="143" t="str">
        <f>IFERROR(VLOOKUP(Table1[[#This Row],[Budget Code Description]],Table6[#All],8,FALSE),"")</f>
        <v/>
      </c>
      <c r="L2537" s="63"/>
      <c r="M2537" s="65" t="str">
        <f>IFERROR(VLOOKUP(Table1[[#This Row],[Staff ID]],Table2[],2,FALSE),"")</f>
        <v/>
      </c>
      <c r="N2537" s="211" t="str">
        <f>IFERROR(IF(VLOOKUP(Table1[[#This Row],[Budget Code Description]],Dimentions!$X$6:$AC$97,4,FALSE)="","",VLOOKUP(Table1[[#This Row],[Budget Code Description]],Dimentions!$X$6:$AC$97,4,FALSE)),"")</f>
        <v/>
      </c>
      <c r="O2537" s="65" t="str">
        <f>IFERROR(VLOOKUP(Table1[[#This Row],[Vendor ID]],Table549[],2,FALSE),"")</f>
        <v/>
      </c>
      <c r="P2537" s="63"/>
      <c r="Q2537" s="143" t="str">
        <f>IF(Table1[[#This Row],[Posting Date]]&lt;&gt;"",$D$9,"")</f>
        <v/>
      </c>
      <c r="R2537" s="159" t="str">
        <f>IF(Table1[[#This Row],[Posting Date]]&lt;&gt;"",$D$10,"")</f>
        <v/>
      </c>
      <c r="S2537" s="66"/>
      <c r="T2537" s="63"/>
      <c r="U2537" s="67"/>
      <c r="V2537" s="67"/>
      <c r="W2537" s="67" t="str">
        <f t="shared" ref="W2537:W2600" si="40">IF(E2537="","",(ExchangeRate))</f>
        <v/>
      </c>
      <c r="X2537" s="161" t="str">
        <f>IF(E2537="","",(IF(Table1[[#This Row],[Cur]]="USD",Table1[[#This Row],[Cur_Amount Debit]],Table1[[#This Row],[Cur_Amount Debit]]/Table1[[#This Row],[Exchange Rate]])))</f>
        <v/>
      </c>
      <c r="Y2537" s="161" t="str">
        <f>IF(E2537="","",(IF(Table1[[#This Row],[Cur]]="USD",Table1[[#This Row],[Cur_Amount Credit]],Table1[[#This Row],[Cur_Amount Credit]]/ExchangeRate)))</f>
        <v/>
      </c>
      <c r="Z2537" s="203" t="str">
        <f>IF(E2537="","",(Table1[[#This Row],[Debit USD]]-Table1[[#This Row],[Credit USD]]))</f>
        <v/>
      </c>
      <c r="AA2537" s="122"/>
      <c r="AB2537" s="1"/>
      <c r="AC2537" s="15"/>
      <c r="AD2537" s="15" t="str">
        <f>IF(AND(OR(Table1[[#This Row],[Account]]="15030",Table1[[#This Row],[Account]]="15035",Table1[[#This Row],[Account]]="20150"),Table1[[#This Row],[Vendor ID]]=""),1,"")</f>
        <v/>
      </c>
      <c r="AE2537" s="15"/>
      <c r="AF2537" s="15"/>
      <c r="AG2537" s="15"/>
      <c r="AH2537" s="46" t="str">
        <f>IF(Table1[[#This Row],[Posting Date]]&lt;&gt;"","GJ-"&amp;CountryID,"")</f>
        <v/>
      </c>
      <c r="AI2537" s="59" t="str">
        <f>IF(Table1[[#This Row],[Posting Date]]&lt;&gt;"",Table1[[#This Row],[Posting Date]],"")</f>
        <v/>
      </c>
      <c r="AJ2537" s="46"/>
      <c r="AK2537" s="46" t="str">
        <f>IF(Table1[[#This Row],[Description]]&lt;&gt;"",Table1[[#This Row],[Description]],"")</f>
        <v/>
      </c>
      <c r="AL2537" s="46" t="str">
        <f>IF(Table1[[#This Row],[Posting Date]]&lt;&gt;"",Table1[[#This Row],[Reference Number]],"")</f>
        <v/>
      </c>
      <c r="AM2537" s="46" t="str">
        <f>TRIM(Table1[[#This Row],[Line '#]])</f>
        <v/>
      </c>
      <c r="AN2537" s="46" t="str">
        <f>TRIM(Table1[[#This Row],[Account]])</f>
        <v/>
      </c>
      <c r="AO2537" s="46" t="str">
        <f>IF(Table1[[#This Row],[Posting Date]]&lt;&gt;"",$D$5,"")</f>
        <v/>
      </c>
      <c r="AP2537" s="46" t="str">
        <f>TRIM(Table1[[#This Row],[Departments-Prgrams]])</f>
        <v/>
      </c>
      <c r="AQ2537" s="46" t="str">
        <f>TRIM(Table1[[#This Row],[Grant]])</f>
        <v/>
      </c>
      <c r="AR2537" s="46" t="str">
        <f>TRIM(Table1[[#This Row],[Staff ID]])</f>
        <v/>
      </c>
      <c r="AS2537" s="46" t="str">
        <f>IF(TRIM(Table1[[#This Row],[Budget Code]])=0,"",TRIM(Table1[[#This Row],[Budget Code]]))</f>
        <v/>
      </c>
      <c r="AT2537" s="46" t="str">
        <f>IF(Table1[[#This Row],[Line Description]]&lt;&gt;"",Table1[[#This Row],[Line Description]],"")</f>
        <v/>
      </c>
      <c r="AU2537" s="46" t="str">
        <f>IF(Table1[[#This Row],[Cur_Amount Debit]]&gt;0,ROUND(Table1[[#This Row],[Cur_Amount Debit]],2),"")</f>
        <v/>
      </c>
      <c r="AV2537" s="46" t="str">
        <f>IF(Table1[[#This Row],[Cur_Amount Credit]]&gt;0,ROUND(Table1[[#This Row],[Cur_Amount Credit]],2),"")</f>
        <v/>
      </c>
      <c r="AW2537" s="46" t="str">
        <f>LEFT(Table1[[#This Row],[Cur]],3)</f>
        <v/>
      </c>
      <c r="AX2537" s="59"/>
      <c r="AY2537" s="46"/>
      <c r="AZ2537" s="46" t="str">
        <f>IF(Table1[[#This Row],[Cur]]&lt;&gt;"",IF(Table1[[#This Row],[Cur]]="USD","",ExchangeRate),"")</f>
        <v/>
      </c>
      <c r="BA2537" s="46" t="str">
        <f>IF(Table1[[#This Row],[Grant]]&lt;&gt;"",VLOOKUP(Table1[[#This Row],[Grant]],Grants!B:D,3),"")</f>
        <v/>
      </c>
      <c r="BB2537" s="46" t="str">
        <f>TRIM(Table1[[#This Row],[Vendor ID]])</f>
        <v/>
      </c>
      <c r="BC2537">
        <f>IF(Table1[[#This Row],[Reference Number]]=Q2536,BC2536,BC2536+1)</f>
        <v>2</v>
      </c>
    </row>
    <row r="2538" spans="1:55" ht="11.25" hidden="1" customHeight="1">
      <c r="A2538" s="1"/>
      <c r="B2538" s="88" t="str">
        <f>IF(Table1[[#This Row],[Posting Date]]&lt;&gt;"",IF(Table1[[#This Row],[Reference Number]]=Q2537,B2537+1,1),"")</f>
        <v/>
      </c>
      <c r="C2538" s="61"/>
      <c r="D2538" s="61"/>
      <c r="E2538" s="218"/>
      <c r="F2538" s="143" t="str">
        <f>IFERROR(IF(VLOOKUP(Table1[[#This Row],[Budget Code Description]],Dimentions!$X$6:$AC$132,2,FALSE)="","",VLOOKUP(Table1[[#This Row],[Budget Code Description]],Dimentions!$X$6:$AC$132,2,FALSE)),"")</f>
        <v/>
      </c>
      <c r="G2538" s="143" t="str">
        <f>IFERROR(VLOOKUP(Table1[[#This Row],[Budget Code Description]],Dimentions!$X$6:$AC$132,3,FALSE),"")</f>
        <v/>
      </c>
      <c r="H2538" s="64" t="str">
        <f>IFERROR(VLOOKUP(Table1[[#This Row],[Account]],Dimentions!$S$6:$V$233,2,FALSE),"")</f>
        <v/>
      </c>
      <c r="I2538" s="62">
        <f>_xlfn.NUMBERVALUE(LEFT(Table1[[#This Row],[Account]],1))</f>
        <v>0</v>
      </c>
      <c r="J2538" s="62" t="str">
        <f>IFERROR(VLOOKUP(Table1[[#This Row],[Budget Code Description]],Table6[#All],7,FALSE),"")</f>
        <v/>
      </c>
      <c r="K2538" s="143" t="str">
        <f>IFERROR(VLOOKUP(Table1[[#This Row],[Budget Code Description]],Table6[#All],8,FALSE),"")</f>
        <v/>
      </c>
      <c r="L2538" s="63"/>
      <c r="M2538" s="65" t="str">
        <f>IFERROR(VLOOKUP(Table1[[#This Row],[Staff ID]],Table2[],2,FALSE),"")</f>
        <v/>
      </c>
      <c r="N2538" s="211" t="str">
        <f>IFERROR(IF(VLOOKUP(Table1[[#This Row],[Budget Code Description]],Dimentions!$X$6:$AC$97,4,FALSE)="","",VLOOKUP(Table1[[#This Row],[Budget Code Description]],Dimentions!$X$6:$AC$97,4,FALSE)),"")</f>
        <v/>
      </c>
      <c r="O2538" s="65" t="str">
        <f>IFERROR(VLOOKUP(Table1[[#This Row],[Vendor ID]],Table549[],2,FALSE),"")</f>
        <v/>
      </c>
      <c r="P2538" s="63"/>
      <c r="Q2538" s="143" t="str">
        <f>IF(Table1[[#This Row],[Posting Date]]&lt;&gt;"",$D$9,"")</f>
        <v/>
      </c>
      <c r="R2538" s="159" t="str">
        <f>IF(Table1[[#This Row],[Posting Date]]&lt;&gt;"",$D$10,"")</f>
        <v/>
      </c>
      <c r="S2538" s="66"/>
      <c r="T2538" s="63"/>
      <c r="U2538" s="67"/>
      <c r="V2538" s="67"/>
      <c r="W2538" s="67" t="str">
        <f t="shared" si="40"/>
        <v/>
      </c>
      <c r="X2538" s="161" t="str">
        <f>IF(E2538="","",(IF(Table1[[#This Row],[Cur]]="USD",Table1[[#This Row],[Cur_Amount Debit]],Table1[[#This Row],[Cur_Amount Debit]]/Table1[[#This Row],[Exchange Rate]])))</f>
        <v/>
      </c>
      <c r="Y2538" s="161" t="str">
        <f>IF(E2538="","",(IF(Table1[[#This Row],[Cur]]="USD",Table1[[#This Row],[Cur_Amount Credit]],Table1[[#This Row],[Cur_Amount Credit]]/ExchangeRate)))</f>
        <v/>
      </c>
      <c r="Z2538" s="203" t="str">
        <f>IF(E2538="","",(Table1[[#This Row],[Debit USD]]-Table1[[#This Row],[Credit USD]]))</f>
        <v/>
      </c>
      <c r="AA2538" s="122"/>
      <c r="AB2538" s="1"/>
      <c r="AC2538" s="15"/>
      <c r="AD2538" s="15" t="str">
        <f>IF(AND(OR(Table1[[#This Row],[Account]]="15030",Table1[[#This Row],[Account]]="15035",Table1[[#This Row],[Account]]="20150"),Table1[[#This Row],[Vendor ID]]=""),1,"")</f>
        <v/>
      </c>
      <c r="AE2538" s="15"/>
      <c r="AF2538" s="15"/>
      <c r="AG2538" s="15"/>
      <c r="AH2538" s="46" t="str">
        <f>IF(Table1[[#This Row],[Posting Date]]&lt;&gt;"","GJ-"&amp;CountryID,"")</f>
        <v/>
      </c>
      <c r="AI2538" s="59" t="str">
        <f>IF(Table1[[#This Row],[Posting Date]]&lt;&gt;"",Table1[[#This Row],[Posting Date]],"")</f>
        <v/>
      </c>
      <c r="AJ2538" s="46"/>
      <c r="AK2538" s="46" t="str">
        <f>IF(Table1[[#This Row],[Description]]&lt;&gt;"",Table1[[#This Row],[Description]],"")</f>
        <v/>
      </c>
      <c r="AL2538" s="46" t="str">
        <f>IF(Table1[[#This Row],[Posting Date]]&lt;&gt;"",Table1[[#This Row],[Reference Number]],"")</f>
        <v/>
      </c>
      <c r="AM2538" s="46" t="str">
        <f>TRIM(Table1[[#This Row],[Line '#]])</f>
        <v/>
      </c>
      <c r="AN2538" s="46" t="str">
        <f>TRIM(Table1[[#This Row],[Account]])</f>
        <v/>
      </c>
      <c r="AO2538" s="46" t="str">
        <f>IF(Table1[[#This Row],[Posting Date]]&lt;&gt;"",$D$5,"")</f>
        <v/>
      </c>
      <c r="AP2538" s="46" t="str">
        <f>TRIM(Table1[[#This Row],[Departments-Prgrams]])</f>
        <v/>
      </c>
      <c r="AQ2538" s="46" t="str">
        <f>TRIM(Table1[[#This Row],[Grant]])</f>
        <v/>
      </c>
      <c r="AR2538" s="46" t="str">
        <f>TRIM(Table1[[#This Row],[Staff ID]])</f>
        <v/>
      </c>
      <c r="AS2538" s="46" t="str">
        <f>IF(TRIM(Table1[[#This Row],[Budget Code]])=0,"",TRIM(Table1[[#This Row],[Budget Code]]))</f>
        <v/>
      </c>
      <c r="AT2538" s="46" t="str">
        <f>IF(Table1[[#This Row],[Line Description]]&lt;&gt;"",Table1[[#This Row],[Line Description]],"")</f>
        <v/>
      </c>
      <c r="AU2538" s="46" t="str">
        <f>IF(Table1[[#This Row],[Cur_Amount Debit]]&gt;0,ROUND(Table1[[#This Row],[Cur_Amount Debit]],2),"")</f>
        <v/>
      </c>
      <c r="AV2538" s="46" t="str">
        <f>IF(Table1[[#This Row],[Cur_Amount Credit]]&gt;0,ROUND(Table1[[#This Row],[Cur_Amount Credit]],2),"")</f>
        <v/>
      </c>
      <c r="AW2538" s="46" t="str">
        <f>LEFT(Table1[[#This Row],[Cur]],3)</f>
        <v/>
      </c>
      <c r="AX2538" s="59"/>
      <c r="AY2538" s="46"/>
      <c r="AZ2538" s="46" t="str">
        <f>IF(Table1[[#This Row],[Cur]]&lt;&gt;"",IF(Table1[[#This Row],[Cur]]="USD","",ExchangeRate),"")</f>
        <v/>
      </c>
      <c r="BA2538" s="46" t="str">
        <f>IF(Table1[[#This Row],[Grant]]&lt;&gt;"",VLOOKUP(Table1[[#This Row],[Grant]],Grants!B:D,3),"")</f>
        <v/>
      </c>
      <c r="BB2538" s="46" t="str">
        <f>TRIM(Table1[[#This Row],[Vendor ID]])</f>
        <v/>
      </c>
      <c r="BC2538">
        <f>IF(Table1[[#This Row],[Reference Number]]=Q2537,BC2537,BC2537+1)</f>
        <v>2</v>
      </c>
    </row>
    <row r="2539" spans="1:55" ht="11.25" hidden="1" customHeight="1">
      <c r="A2539" s="1"/>
      <c r="B2539" s="88" t="str">
        <f>IF(Table1[[#This Row],[Posting Date]]&lt;&gt;"",IF(Table1[[#This Row],[Reference Number]]=Q2538,B2538+1,1),"")</f>
        <v/>
      </c>
      <c r="C2539" s="61"/>
      <c r="D2539" s="61"/>
      <c r="E2539" s="218"/>
      <c r="F2539" s="143" t="str">
        <f>IFERROR(IF(VLOOKUP(Table1[[#This Row],[Budget Code Description]],Dimentions!$X$6:$AC$132,2,FALSE)="","",VLOOKUP(Table1[[#This Row],[Budget Code Description]],Dimentions!$X$6:$AC$132,2,FALSE)),"")</f>
        <v/>
      </c>
      <c r="G2539" s="143" t="str">
        <f>IFERROR(VLOOKUP(Table1[[#This Row],[Budget Code Description]],Dimentions!$X$6:$AC$132,3,FALSE),"")</f>
        <v/>
      </c>
      <c r="H2539" s="64" t="str">
        <f>IFERROR(VLOOKUP(Table1[[#This Row],[Account]],Dimentions!$S$6:$V$233,2,FALSE),"")</f>
        <v/>
      </c>
      <c r="I2539" s="62">
        <f>_xlfn.NUMBERVALUE(LEFT(Table1[[#This Row],[Account]],1))</f>
        <v>0</v>
      </c>
      <c r="J2539" s="62" t="str">
        <f>IFERROR(VLOOKUP(Table1[[#This Row],[Budget Code Description]],Table6[#All],7,FALSE),"")</f>
        <v/>
      </c>
      <c r="K2539" s="143" t="str">
        <f>IFERROR(VLOOKUP(Table1[[#This Row],[Budget Code Description]],Table6[#All],8,FALSE),"")</f>
        <v/>
      </c>
      <c r="L2539" s="63"/>
      <c r="M2539" s="65" t="str">
        <f>IFERROR(VLOOKUP(Table1[[#This Row],[Staff ID]],Table2[],2,FALSE),"")</f>
        <v/>
      </c>
      <c r="N2539" s="211" t="str">
        <f>IFERROR(IF(VLOOKUP(Table1[[#This Row],[Budget Code Description]],Dimentions!$X$6:$AC$97,4,FALSE)="","",VLOOKUP(Table1[[#This Row],[Budget Code Description]],Dimentions!$X$6:$AC$97,4,FALSE)),"")</f>
        <v/>
      </c>
      <c r="O2539" s="65" t="str">
        <f>IFERROR(VLOOKUP(Table1[[#This Row],[Vendor ID]],Table549[],2,FALSE),"")</f>
        <v/>
      </c>
      <c r="P2539" s="63"/>
      <c r="Q2539" s="143" t="str">
        <f>IF(Table1[[#This Row],[Posting Date]]&lt;&gt;"",$D$9,"")</f>
        <v/>
      </c>
      <c r="R2539" s="159" t="str">
        <f>IF(Table1[[#This Row],[Posting Date]]&lt;&gt;"",$D$10,"")</f>
        <v/>
      </c>
      <c r="S2539" s="66"/>
      <c r="T2539" s="63"/>
      <c r="U2539" s="67"/>
      <c r="V2539" s="67"/>
      <c r="W2539" s="67" t="str">
        <f t="shared" si="40"/>
        <v/>
      </c>
      <c r="X2539" s="161" t="str">
        <f>IF(E2539="","",(IF(Table1[[#This Row],[Cur]]="USD",Table1[[#This Row],[Cur_Amount Debit]],Table1[[#This Row],[Cur_Amount Debit]]/Table1[[#This Row],[Exchange Rate]])))</f>
        <v/>
      </c>
      <c r="Y2539" s="161" t="str">
        <f>IF(E2539="","",(IF(Table1[[#This Row],[Cur]]="USD",Table1[[#This Row],[Cur_Amount Credit]],Table1[[#This Row],[Cur_Amount Credit]]/ExchangeRate)))</f>
        <v/>
      </c>
      <c r="Z2539" s="203" t="str">
        <f>IF(E2539="","",(Table1[[#This Row],[Debit USD]]-Table1[[#This Row],[Credit USD]]))</f>
        <v/>
      </c>
      <c r="AA2539" s="122"/>
      <c r="AB2539" s="1"/>
      <c r="AC2539" s="15"/>
      <c r="AD2539" s="15" t="str">
        <f>IF(AND(OR(Table1[[#This Row],[Account]]="15030",Table1[[#This Row],[Account]]="15035",Table1[[#This Row],[Account]]="20150"),Table1[[#This Row],[Vendor ID]]=""),1,"")</f>
        <v/>
      </c>
      <c r="AE2539" s="15"/>
      <c r="AF2539" s="15"/>
      <c r="AG2539" s="15"/>
      <c r="AH2539" s="46" t="str">
        <f>IF(Table1[[#This Row],[Posting Date]]&lt;&gt;"","GJ-"&amp;CountryID,"")</f>
        <v/>
      </c>
      <c r="AI2539" s="59" t="str">
        <f>IF(Table1[[#This Row],[Posting Date]]&lt;&gt;"",Table1[[#This Row],[Posting Date]],"")</f>
        <v/>
      </c>
      <c r="AJ2539" s="46"/>
      <c r="AK2539" s="46" t="str">
        <f>IF(Table1[[#This Row],[Description]]&lt;&gt;"",Table1[[#This Row],[Description]],"")</f>
        <v/>
      </c>
      <c r="AL2539" s="46" t="str">
        <f>IF(Table1[[#This Row],[Posting Date]]&lt;&gt;"",Table1[[#This Row],[Reference Number]],"")</f>
        <v/>
      </c>
      <c r="AM2539" s="46" t="str">
        <f>TRIM(Table1[[#This Row],[Line '#]])</f>
        <v/>
      </c>
      <c r="AN2539" s="46" t="str">
        <f>TRIM(Table1[[#This Row],[Account]])</f>
        <v/>
      </c>
      <c r="AO2539" s="46" t="str">
        <f>IF(Table1[[#This Row],[Posting Date]]&lt;&gt;"",$D$5,"")</f>
        <v/>
      </c>
      <c r="AP2539" s="46" t="str">
        <f>TRIM(Table1[[#This Row],[Departments-Prgrams]])</f>
        <v/>
      </c>
      <c r="AQ2539" s="46" t="str">
        <f>TRIM(Table1[[#This Row],[Grant]])</f>
        <v/>
      </c>
      <c r="AR2539" s="46" t="str">
        <f>TRIM(Table1[[#This Row],[Staff ID]])</f>
        <v/>
      </c>
      <c r="AS2539" s="46" t="str">
        <f>IF(TRIM(Table1[[#This Row],[Budget Code]])=0,"",TRIM(Table1[[#This Row],[Budget Code]]))</f>
        <v/>
      </c>
      <c r="AT2539" s="46" t="str">
        <f>IF(Table1[[#This Row],[Line Description]]&lt;&gt;"",Table1[[#This Row],[Line Description]],"")</f>
        <v/>
      </c>
      <c r="AU2539" s="46" t="str">
        <f>IF(Table1[[#This Row],[Cur_Amount Debit]]&gt;0,ROUND(Table1[[#This Row],[Cur_Amount Debit]],2),"")</f>
        <v/>
      </c>
      <c r="AV2539" s="46" t="str">
        <f>IF(Table1[[#This Row],[Cur_Amount Credit]]&gt;0,ROUND(Table1[[#This Row],[Cur_Amount Credit]],2),"")</f>
        <v/>
      </c>
      <c r="AW2539" s="46" t="str">
        <f>LEFT(Table1[[#This Row],[Cur]],3)</f>
        <v/>
      </c>
      <c r="AX2539" s="59"/>
      <c r="AY2539" s="46"/>
      <c r="AZ2539" s="46" t="str">
        <f>IF(Table1[[#This Row],[Cur]]&lt;&gt;"",IF(Table1[[#This Row],[Cur]]="USD","",ExchangeRate),"")</f>
        <v/>
      </c>
      <c r="BA2539" s="46" t="str">
        <f>IF(Table1[[#This Row],[Grant]]&lt;&gt;"",VLOOKUP(Table1[[#This Row],[Grant]],Grants!B:D,3),"")</f>
        <v/>
      </c>
      <c r="BB2539" s="46" t="str">
        <f>TRIM(Table1[[#This Row],[Vendor ID]])</f>
        <v/>
      </c>
      <c r="BC2539">
        <f>IF(Table1[[#This Row],[Reference Number]]=Q2538,BC2538,BC2538+1)</f>
        <v>2</v>
      </c>
    </row>
    <row r="2540" spans="1:55" ht="11.25" hidden="1" customHeight="1">
      <c r="A2540" s="1"/>
      <c r="B2540" s="88" t="str">
        <f>IF(Table1[[#This Row],[Posting Date]]&lt;&gt;"",IF(Table1[[#This Row],[Reference Number]]=Q2539,B2539+1,1),"")</f>
        <v/>
      </c>
      <c r="C2540" s="61"/>
      <c r="D2540" s="61"/>
      <c r="E2540" s="218"/>
      <c r="F2540" s="143" t="str">
        <f>IFERROR(IF(VLOOKUP(Table1[[#This Row],[Budget Code Description]],Dimentions!$X$6:$AC$132,2,FALSE)="","",VLOOKUP(Table1[[#This Row],[Budget Code Description]],Dimentions!$X$6:$AC$132,2,FALSE)),"")</f>
        <v/>
      </c>
      <c r="G2540" s="143" t="str">
        <f>IFERROR(VLOOKUP(Table1[[#This Row],[Budget Code Description]],Dimentions!$X$6:$AC$132,3,FALSE),"")</f>
        <v/>
      </c>
      <c r="H2540" s="64" t="str">
        <f>IFERROR(VLOOKUP(Table1[[#This Row],[Account]],Dimentions!$S$6:$V$233,2,FALSE),"")</f>
        <v/>
      </c>
      <c r="I2540" s="62">
        <f>_xlfn.NUMBERVALUE(LEFT(Table1[[#This Row],[Account]],1))</f>
        <v>0</v>
      </c>
      <c r="J2540" s="62" t="str">
        <f>IFERROR(VLOOKUP(Table1[[#This Row],[Budget Code Description]],Table6[#All],7,FALSE),"")</f>
        <v/>
      </c>
      <c r="K2540" s="143" t="str">
        <f>IFERROR(VLOOKUP(Table1[[#This Row],[Budget Code Description]],Table6[#All],8,FALSE),"")</f>
        <v/>
      </c>
      <c r="L2540" s="63"/>
      <c r="M2540" s="65" t="str">
        <f>IFERROR(VLOOKUP(Table1[[#This Row],[Staff ID]],Table2[],2,FALSE),"")</f>
        <v/>
      </c>
      <c r="N2540" s="211" t="str">
        <f>IFERROR(IF(VLOOKUP(Table1[[#This Row],[Budget Code Description]],Dimentions!$X$6:$AC$97,4,FALSE)="","",VLOOKUP(Table1[[#This Row],[Budget Code Description]],Dimentions!$X$6:$AC$97,4,FALSE)),"")</f>
        <v/>
      </c>
      <c r="O2540" s="65" t="str">
        <f>IFERROR(VLOOKUP(Table1[[#This Row],[Vendor ID]],Table549[],2,FALSE),"")</f>
        <v/>
      </c>
      <c r="P2540" s="63"/>
      <c r="Q2540" s="143" t="str">
        <f>IF(Table1[[#This Row],[Posting Date]]&lt;&gt;"",$D$9,"")</f>
        <v/>
      </c>
      <c r="R2540" s="159" t="str">
        <f>IF(Table1[[#This Row],[Posting Date]]&lt;&gt;"",$D$10,"")</f>
        <v/>
      </c>
      <c r="S2540" s="66"/>
      <c r="T2540" s="63"/>
      <c r="U2540" s="67"/>
      <c r="V2540" s="67"/>
      <c r="W2540" s="67" t="str">
        <f t="shared" si="40"/>
        <v/>
      </c>
      <c r="X2540" s="161" t="str">
        <f>IF(E2540="","",(IF(Table1[[#This Row],[Cur]]="USD",Table1[[#This Row],[Cur_Amount Debit]],Table1[[#This Row],[Cur_Amount Debit]]/Table1[[#This Row],[Exchange Rate]])))</f>
        <v/>
      </c>
      <c r="Y2540" s="161" t="str">
        <f>IF(E2540="","",(IF(Table1[[#This Row],[Cur]]="USD",Table1[[#This Row],[Cur_Amount Credit]],Table1[[#This Row],[Cur_Amount Credit]]/ExchangeRate)))</f>
        <v/>
      </c>
      <c r="Z2540" s="203" t="str">
        <f>IF(E2540="","",(Table1[[#This Row],[Debit USD]]-Table1[[#This Row],[Credit USD]]))</f>
        <v/>
      </c>
      <c r="AA2540" s="122"/>
      <c r="AB2540" s="1"/>
      <c r="AC2540" s="15"/>
      <c r="AD2540" s="15" t="str">
        <f>IF(AND(OR(Table1[[#This Row],[Account]]="15030",Table1[[#This Row],[Account]]="15035",Table1[[#This Row],[Account]]="20150"),Table1[[#This Row],[Vendor ID]]=""),1,"")</f>
        <v/>
      </c>
      <c r="AE2540" s="15"/>
      <c r="AF2540" s="15"/>
      <c r="AG2540" s="15"/>
      <c r="AH2540" s="46" t="str">
        <f>IF(Table1[[#This Row],[Posting Date]]&lt;&gt;"","GJ-"&amp;CountryID,"")</f>
        <v/>
      </c>
      <c r="AI2540" s="59" t="str">
        <f>IF(Table1[[#This Row],[Posting Date]]&lt;&gt;"",Table1[[#This Row],[Posting Date]],"")</f>
        <v/>
      </c>
      <c r="AJ2540" s="46"/>
      <c r="AK2540" s="46" t="str">
        <f>IF(Table1[[#This Row],[Description]]&lt;&gt;"",Table1[[#This Row],[Description]],"")</f>
        <v/>
      </c>
      <c r="AL2540" s="46" t="str">
        <f>IF(Table1[[#This Row],[Posting Date]]&lt;&gt;"",Table1[[#This Row],[Reference Number]],"")</f>
        <v/>
      </c>
      <c r="AM2540" s="46" t="str">
        <f>TRIM(Table1[[#This Row],[Line '#]])</f>
        <v/>
      </c>
      <c r="AN2540" s="46" t="str">
        <f>TRIM(Table1[[#This Row],[Account]])</f>
        <v/>
      </c>
      <c r="AO2540" s="46" t="str">
        <f>IF(Table1[[#This Row],[Posting Date]]&lt;&gt;"",$D$5,"")</f>
        <v/>
      </c>
      <c r="AP2540" s="46" t="str">
        <f>TRIM(Table1[[#This Row],[Departments-Prgrams]])</f>
        <v/>
      </c>
      <c r="AQ2540" s="46" t="str">
        <f>TRIM(Table1[[#This Row],[Grant]])</f>
        <v/>
      </c>
      <c r="AR2540" s="46" t="str">
        <f>TRIM(Table1[[#This Row],[Staff ID]])</f>
        <v/>
      </c>
      <c r="AS2540" s="46" t="str">
        <f>IF(TRIM(Table1[[#This Row],[Budget Code]])=0,"",TRIM(Table1[[#This Row],[Budget Code]]))</f>
        <v/>
      </c>
      <c r="AT2540" s="46" t="str">
        <f>IF(Table1[[#This Row],[Line Description]]&lt;&gt;"",Table1[[#This Row],[Line Description]],"")</f>
        <v/>
      </c>
      <c r="AU2540" s="46" t="str">
        <f>IF(Table1[[#This Row],[Cur_Amount Debit]]&gt;0,ROUND(Table1[[#This Row],[Cur_Amount Debit]],2),"")</f>
        <v/>
      </c>
      <c r="AV2540" s="46" t="str">
        <f>IF(Table1[[#This Row],[Cur_Amount Credit]]&gt;0,ROUND(Table1[[#This Row],[Cur_Amount Credit]],2),"")</f>
        <v/>
      </c>
      <c r="AW2540" s="46" t="str">
        <f>LEFT(Table1[[#This Row],[Cur]],3)</f>
        <v/>
      </c>
      <c r="AX2540" s="59"/>
      <c r="AY2540" s="46"/>
      <c r="AZ2540" s="46" t="str">
        <f>IF(Table1[[#This Row],[Cur]]&lt;&gt;"",IF(Table1[[#This Row],[Cur]]="USD","",ExchangeRate),"")</f>
        <v/>
      </c>
      <c r="BA2540" s="46" t="str">
        <f>IF(Table1[[#This Row],[Grant]]&lt;&gt;"",VLOOKUP(Table1[[#This Row],[Grant]],Grants!B:D,3),"")</f>
        <v/>
      </c>
      <c r="BB2540" s="46" t="str">
        <f>TRIM(Table1[[#This Row],[Vendor ID]])</f>
        <v/>
      </c>
      <c r="BC2540">
        <f>IF(Table1[[#This Row],[Reference Number]]=Q2539,BC2539,BC2539+1)</f>
        <v>2</v>
      </c>
    </row>
    <row r="2541" spans="1:55" ht="11.25" hidden="1" customHeight="1">
      <c r="A2541" s="1"/>
      <c r="B2541" s="88" t="str">
        <f>IF(Table1[[#This Row],[Posting Date]]&lt;&gt;"",IF(Table1[[#This Row],[Reference Number]]=Q2540,B2540+1,1),"")</f>
        <v/>
      </c>
      <c r="C2541" s="61"/>
      <c r="D2541" s="61"/>
      <c r="E2541" s="218"/>
      <c r="F2541" s="143" t="str">
        <f>IFERROR(IF(VLOOKUP(Table1[[#This Row],[Budget Code Description]],Dimentions!$X$6:$AC$132,2,FALSE)="","",VLOOKUP(Table1[[#This Row],[Budget Code Description]],Dimentions!$X$6:$AC$132,2,FALSE)),"")</f>
        <v/>
      </c>
      <c r="G2541" s="143" t="str">
        <f>IFERROR(VLOOKUP(Table1[[#This Row],[Budget Code Description]],Dimentions!$X$6:$AC$132,3,FALSE),"")</f>
        <v/>
      </c>
      <c r="H2541" s="64" t="str">
        <f>IFERROR(VLOOKUP(Table1[[#This Row],[Account]],Dimentions!$S$6:$V$233,2,FALSE),"")</f>
        <v/>
      </c>
      <c r="I2541" s="62">
        <f>_xlfn.NUMBERVALUE(LEFT(Table1[[#This Row],[Account]],1))</f>
        <v>0</v>
      </c>
      <c r="J2541" s="62" t="str">
        <f>IFERROR(VLOOKUP(Table1[[#This Row],[Budget Code Description]],Table6[#All],7,FALSE),"")</f>
        <v/>
      </c>
      <c r="K2541" s="143" t="str">
        <f>IFERROR(VLOOKUP(Table1[[#This Row],[Budget Code Description]],Table6[#All],8,FALSE),"")</f>
        <v/>
      </c>
      <c r="L2541" s="63"/>
      <c r="M2541" s="65" t="str">
        <f>IFERROR(VLOOKUP(Table1[[#This Row],[Staff ID]],Table2[],2,FALSE),"")</f>
        <v/>
      </c>
      <c r="N2541" s="211" t="str">
        <f>IFERROR(IF(VLOOKUP(Table1[[#This Row],[Budget Code Description]],Dimentions!$X$6:$AC$97,4,FALSE)="","",VLOOKUP(Table1[[#This Row],[Budget Code Description]],Dimentions!$X$6:$AC$97,4,FALSE)),"")</f>
        <v/>
      </c>
      <c r="O2541" s="65" t="str">
        <f>IFERROR(VLOOKUP(Table1[[#This Row],[Vendor ID]],Table549[],2,FALSE),"")</f>
        <v/>
      </c>
      <c r="P2541" s="63"/>
      <c r="Q2541" s="143" t="str">
        <f>IF(Table1[[#This Row],[Posting Date]]&lt;&gt;"",$D$9,"")</f>
        <v/>
      </c>
      <c r="R2541" s="159" t="str">
        <f>IF(Table1[[#This Row],[Posting Date]]&lt;&gt;"",$D$10,"")</f>
        <v/>
      </c>
      <c r="S2541" s="66"/>
      <c r="T2541" s="63"/>
      <c r="U2541" s="67"/>
      <c r="V2541" s="67"/>
      <c r="W2541" s="67" t="str">
        <f t="shared" si="40"/>
        <v/>
      </c>
      <c r="X2541" s="161" t="str">
        <f>IF(E2541="","",(IF(Table1[[#This Row],[Cur]]="USD",Table1[[#This Row],[Cur_Amount Debit]],Table1[[#This Row],[Cur_Amount Debit]]/Table1[[#This Row],[Exchange Rate]])))</f>
        <v/>
      </c>
      <c r="Y2541" s="161" t="str">
        <f>IF(E2541="","",(IF(Table1[[#This Row],[Cur]]="USD",Table1[[#This Row],[Cur_Amount Credit]],Table1[[#This Row],[Cur_Amount Credit]]/ExchangeRate)))</f>
        <v/>
      </c>
      <c r="Z2541" s="203" t="str">
        <f>IF(E2541="","",(Table1[[#This Row],[Debit USD]]-Table1[[#This Row],[Credit USD]]))</f>
        <v/>
      </c>
      <c r="AA2541" s="122"/>
      <c r="AB2541" s="1"/>
      <c r="AC2541" s="15"/>
      <c r="AD2541" s="15" t="str">
        <f>IF(AND(OR(Table1[[#This Row],[Account]]="15030",Table1[[#This Row],[Account]]="15035",Table1[[#This Row],[Account]]="20150"),Table1[[#This Row],[Vendor ID]]=""),1,"")</f>
        <v/>
      </c>
      <c r="AE2541" s="15"/>
      <c r="AF2541" s="15"/>
      <c r="AG2541" s="15"/>
      <c r="AH2541" s="46" t="str">
        <f>IF(Table1[[#This Row],[Posting Date]]&lt;&gt;"","GJ-"&amp;CountryID,"")</f>
        <v/>
      </c>
      <c r="AI2541" s="59" t="str">
        <f>IF(Table1[[#This Row],[Posting Date]]&lt;&gt;"",Table1[[#This Row],[Posting Date]],"")</f>
        <v/>
      </c>
      <c r="AJ2541" s="46"/>
      <c r="AK2541" s="46" t="str">
        <f>IF(Table1[[#This Row],[Description]]&lt;&gt;"",Table1[[#This Row],[Description]],"")</f>
        <v/>
      </c>
      <c r="AL2541" s="46" t="str">
        <f>IF(Table1[[#This Row],[Posting Date]]&lt;&gt;"",Table1[[#This Row],[Reference Number]],"")</f>
        <v/>
      </c>
      <c r="AM2541" s="46" t="str">
        <f>TRIM(Table1[[#This Row],[Line '#]])</f>
        <v/>
      </c>
      <c r="AN2541" s="46" t="str">
        <f>TRIM(Table1[[#This Row],[Account]])</f>
        <v/>
      </c>
      <c r="AO2541" s="46" t="str">
        <f>IF(Table1[[#This Row],[Posting Date]]&lt;&gt;"",$D$5,"")</f>
        <v/>
      </c>
      <c r="AP2541" s="46" t="str">
        <f>TRIM(Table1[[#This Row],[Departments-Prgrams]])</f>
        <v/>
      </c>
      <c r="AQ2541" s="46" t="str">
        <f>TRIM(Table1[[#This Row],[Grant]])</f>
        <v/>
      </c>
      <c r="AR2541" s="46" t="str">
        <f>TRIM(Table1[[#This Row],[Staff ID]])</f>
        <v/>
      </c>
      <c r="AS2541" s="46" t="str">
        <f>IF(TRIM(Table1[[#This Row],[Budget Code]])=0,"",TRIM(Table1[[#This Row],[Budget Code]]))</f>
        <v/>
      </c>
      <c r="AT2541" s="46" t="str">
        <f>IF(Table1[[#This Row],[Line Description]]&lt;&gt;"",Table1[[#This Row],[Line Description]],"")</f>
        <v/>
      </c>
      <c r="AU2541" s="46" t="str">
        <f>IF(Table1[[#This Row],[Cur_Amount Debit]]&gt;0,ROUND(Table1[[#This Row],[Cur_Amount Debit]],2),"")</f>
        <v/>
      </c>
      <c r="AV2541" s="46" t="str">
        <f>IF(Table1[[#This Row],[Cur_Amount Credit]]&gt;0,ROUND(Table1[[#This Row],[Cur_Amount Credit]],2),"")</f>
        <v/>
      </c>
      <c r="AW2541" s="46" t="str">
        <f>LEFT(Table1[[#This Row],[Cur]],3)</f>
        <v/>
      </c>
      <c r="AX2541" s="59"/>
      <c r="AY2541" s="46"/>
      <c r="AZ2541" s="46" t="str">
        <f>IF(Table1[[#This Row],[Cur]]&lt;&gt;"",IF(Table1[[#This Row],[Cur]]="USD","",ExchangeRate),"")</f>
        <v/>
      </c>
      <c r="BA2541" s="46" t="str">
        <f>IF(Table1[[#This Row],[Grant]]&lt;&gt;"",VLOOKUP(Table1[[#This Row],[Grant]],Grants!B:D,3),"")</f>
        <v/>
      </c>
      <c r="BB2541" s="46" t="str">
        <f>TRIM(Table1[[#This Row],[Vendor ID]])</f>
        <v/>
      </c>
      <c r="BC2541">
        <f>IF(Table1[[#This Row],[Reference Number]]=Q2540,BC2540,BC2540+1)</f>
        <v>2</v>
      </c>
    </row>
    <row r="2542" spans="1:55" ht="11.25" hidden="1" customHeight="1">
      <c r="A2542" s="1"/>
      <c r="B2542" s="88" t="str">
        <f>IF(Table1[[#This Row],[Posting Date]]&lt;&gt;"",IF(Table1[[#This Row],[Reference Number]]=Q2541,B2541+1,1),"")</f>
        <v/>
      </c>
      <c r="C2542" s="61"/>
      <c r="D2542" s="61"/>
      <c r="E2542" s="218"/>
      <c r="F2542" s="143" t="str">
        <f>IFERROR(IF(VLOOKUP(Table1[[#This Row],[Budget Code Description]],Dimentions!$X$6:$AC$132,2,FALSE)="","",VLOOKUP(Table1[[#This Row],[Budget Code Description]],Dimentions!$X$6:$AC$132,2,FALSE)),"")</f>
        <v/>
      </c>
      <c r="G2542" s="143" t="str">
        <f>IFERROR(VLOOKUP(Table1[[#This Row],[Budget Code Description]],Dimentions!$X$6:$AC$132,3,FALSE),"")</f>
        <v/>
      </c>
      <c r="H2542" s="64" t="str">
        <f>IFERROR(VLOOKUP(Table1[[#This Row],[Account]],Dimentions!$S$6:$V$233,2,FALSE),"")</f>
        <v/>
      </c>
      <c r="I2542" s="62">
        <f>_xlfn.NUMBERVALUE(LEFT(Table1[[#This Row],[Account]],1))</f>
        <v>0</v>
      </c>
      <c r="J2542" s="62" t="str">
        <f>IFERROR(VLOOKUP(Table1[[#This Row],[Budget Code Description]],Table6[#All],7,FALSE),"")</f>
        <v/>
      </c>
      <c r="K2542" s="143" t="str">
        <f>IFERROR(VLOOKUP(Table1[[#This Row],[Budget Code Description]],Table6[#All],8,FALSE),"")</f>
        <v/>
      </c>
      <c r="L2542" s="63"/>
      <c r="M2542" s="65" t="str">
        <f>IFERROR(VLOOKUP(Table1[[#This Row],[Staff ID]],Table2[],2,FALSE),"")</f>
        <v/>
      </c>
      <c r="N2542" s="211" t="str">
        <f>IFERROR(IF(VLOOKUP(Table1[[#This Row],[Budget Code Description]],Dimentions!$X$6:$AC$97,4,FALSE)="","",VLOOKUP(Table1[[#This Row],[Budget Code Description]],Dimentions!$X$6:$AC$97,4,FALSE)),"")</f>
        <v/>
      </c>
      <c r="O2542" s="65" t="str">
        <f>IFERROR(VLOOKUP(Table1[[#This Row],[Vendor ID]],Table549[],2,FALSE),"")</f>
        <v/>
      </c>
      <c r="P2542" s="63"/>
      <c r="Q2542" s="143" t="str">
        <f>IF(Table1[[#This Row],[Posting Date]]&lt;&gt;"",$D$9,"")</f>
        <v/>
      </c>
      <c r="R2542" s="159" t="str">
        <f>IF(Table1[[#This Row],[Posting Date]]&lt;&gt;"",$D$10,"")</f>
        <v/>
      </c>
      <c r="S2542" s="66"/>
      <c r="T2542" s="63"/>
      <c r="U2542" s="67"/>
      <c r="V2542" s="67"/>
      <c r="W2542" s="67" t="str">
        <f t="shared" si="40"/>
        <v/>
      </c>
      <c r="X2542" s="161" t="str">
        <f>IF(E2542="","",(IF(Table1[[#This Row],[Cur]]="USD",Table1[[#This Row],[Cur_Amount Debit]],Table1[[#This Row],[Cur_Amount Debit]]/Table1[[#This Row],[Exchange Rate]])))</f>
        <v/>
      </c>
      <c r="Y2542" s="161" t="str">
        <f>IF(E2542="","",(IF(Table1[[#This Row],[Cur]]="USD",Table1[[#This Row],[Cur_Amount Credit]],Table1[[#This Row],[Cur_Amount Credit]]/ExchangeRate)))</f>
        <v/>
      </c>
      <c r="Z2542" s="203" t="str">
        <f>IF(E2542="","",(Table1[[#This Row],[Debit USD]]-Table1[[#This Row],[Credit USD]]))</f>
        <v/>
      </c>
      <c r="AA2542" s="122"/>
      <c r="AB2542" s="1"/>
      <c r="AC2542" s="15"/>
      <c r="AD2542" s="15" t="str">
        <f>IF(AND(OR(Table1[[#This Row],[Account]]="15030",Table1[[#This Row],[Account]]="15035",Table1[[#This Row],[Account]]="20150"),Table1[[#This Row],[Vendor ID]]=""),1,"")</f>
        <v/>
      </c>
      <c r="AE2542" s="15"/>
      <c r="AF2542" s="15"/>
      <c r="AG2542" s="15"/>
      <c r="AH2542" s="46" t="str">
        <f>IF(Table1[[#This Row],[Posting Date]]&lt;&gt;"","GJ-"&amp;CountryID,"")</f>
        <v/>
      </c>
      <c r="AI2542" s="59" t="str">
        <f>IF(Table1[[#This Row],[Posting Date]]&lt;&gt;"",Table1[[#This Row],[Posting Date]],"")</f>
        <v/>
      </c>
      <c r="AJ2542" s="46"/>
      <c r="AK2542" s="46" t="str">
        <f>IF(Table1[[#This Row],[Description]]&lt;&gt;"",Table1[[#This Row],[Description]],"")</f>
        <v/>
      </c>
      <c r="AL2542" s="46" t="str">
        <f>IF(Table1[[#This Row],[Posting Date]]&lt;&gt;"",Table1[[#This Row],[Reference Number]],"")</f>
        <v/>
      </c>
      <c r="AM2542" s="46" t="str">
        <f>TRIM(Table1[[#This Row],[Line '#]])</f>
        <v/>
      </c>
      <c r="AN2542" s="46" t="str">
        <f>TRIM(Table1[[#This Row],[Account]])</f>
        <v/>
      </c>
      <c r="AO2542" s="46" t="str">
        <f>IF(Table1[[#This Row],[Posting Date]]&lt;&gt;"",$D$5,"")</f>
        <v/>
      </c>
      <c r="AP2542" s="46" t="str">
        <f>TRIM(Table1[[#This Row],[Departments-Prgrams]])</f>
        <v/>
      </c>
      <c r="AQ2542" s="46" t="str">
        <f>TRIM(Table1[[#This Row],[Grant]])</f>
        <v/>
      </c>
      <c r="AR2542" s="46" t="str">
        <f>TRIM(Table1[[#This Row],[Staff ID]])</f>
        <v/>
      </c>
      <c r="AS2542" s="46" t="str">
        <f>IF(TRIM(Table1[[#This Row],[Budget Code]])=0,"",TRIM(Table1[[#This Row],[Budget Code]]))</f>
        <v/>
      </c>
      <c r="AT2542" s="46" t="str">
        <f>IF(Table1[[#This Row],[Line Description]]&lt;&gt;"",Table1[[#This Row],[Line Description]],"")</f>
        <v/>
      </c>
      <c r="AU2542" s="46" t="str">
        <f>IF(Table1[[#This Row],[Cur_Amount Debit]]&gt;0,ROUND(Table1[[#This Row],[Cur_Amount Debit]],2),"")</f>
        <v/>
      </c>
      <c r="AV2542" s="46" t="str">
        <f>IF(Table1[[#This Row],[Cur_Amount Credit]]&gt;0,ROUND(Table1[[#This Row],[Cur_Amount Credit]],2),"")</f>
        <v/>
      </c>
      <c r="AW2542" s="46" t="str">
        <f>LEFT(Table1[[#This Row],[Cur]],3)</f>
        <v/>
      </c>
      <c r="AX2542" s="59"/>
      <c r="AY2542" s="46"/>
      <c r="AZ2542" s="46" t="str">
        <f>IF(Table1[[#This Row],[Cur]]&lt;&gt;"",IF(Table1[[#This Row],[Cur]]="USD","",ExchangeRate),"")</f>
        <v/>
      </c>
      <c r="BA2542" s="46" t="str">
        <f>IF(Table1[[#This Row],[Grant]]&lt;&gt;"",VLOOKUP(Table1[[#This Row],[Grant]],Grants!B:D,3),"")</f>
        <v/>
      </c>
      <c r="BB2542" s="46" t="str">
        <f>TRIM(Table1[[#This Row],[Vendor ID]])</f>
        <v/>
      </c>
      <c r="BC2542">
        <f>IF(Table1[[#This Row],[Reference Number]]=Q2541,BC2541,BC2541+1)</f>
        <v>2</v>
      </c>
    </row>
    <row r="2543" spans="1:55" ht="11.25" hidden="1" customHeight="1">
      <c r="A2543" s="1"/>
      <c r="B2543" s="88" t="str">
        <f>IF(Table1[[#This Row],[Posting Date]]&lt;&gt;"",IF(Table1[[#This Row],[Reference Number]]=Q2542,B2542+1,1),"")</f>
        <v/>
      </c>
      <c r="C2543" s="61"/>
      <c r="D2543" s="61"/>
      <c r="E2543" s="218"/>
      <c r="F2543" s="143" t="str">
        <f>IFERROR(IF(VLOOKUP(Table1[[#This Row],[Budget Code Description]],Dimentions!$X$6:$AC$132,2,FALSE)="","",VLOOKUP(Table1[[#This Row],[Budget Code Description]],Dimentions!$X$6:$AC$132,2,FALSE)),"")</f>
        <v/>
      </c>
      <c r="G2543" s="143" t="str">
        <f>IFERROR(VLOOKUP(Table1[[#This Row],[Budget Code Description]],Dimentions!$X$6:$AC$132,3,FALSE),"")</f>
        <v/>
      </c>
      <c r="H2543" s="64" t="str">
        <f>IFERROR(VLOOKUP(Table1[[#This Row],[Account]],Dimentions!$S$6:$V$233,2,FALSE),"")</f>
        <v/>
      </c>
      <c r="I2543" s="62">
        <f>_xlfn.NUMBERVALUE(LEFT(Table1[[#This Row],[Account]],1))</f>
        <v>0</v>
      </c>
      <c r="J2543" s="62" t="str">
        <f>IFERROR(VLOOKUP(Table1[[#This Row],[Budget Code Description]],Table6[#All],7,FALSE),"")</f>
        <v/>
      </c>
      <c r="K2543" s="143" t="str">
        <f>IFERROR(VLOOKUP(Table1[[#This Row],[Budget Code Description]],Table6[#All],8,FALSE),"")</f>
        <v/>
      </c>
      <c r="L2543" s="63"/>
      <c r="M2543" s="65" t="str">
        <f>IFERROR(VLOOKUP(Table1[[#This Row],[Staff ID]],Table2[],2,FALSE),"")</f>
        <v/>
      </c>
      <c r="N2543" s="211" t="str">
        <f>IFERROR(IF(VLOOKUP(Table1[[#This Row],[Budget Code Description]],Dimentions!$X$6:$AC$97,4,FALSE)="","",VLOOKUP(Table1[[#This Row],[Budget Code Description]],Dimentions!$X$6:$AC$97,4,FALSE)),"")</f>
        <v/>
      </c>
      <c r="O2543" s="65" t="str">
        <f>IFERROR(VLOOKUP(Table1[[#This Row],[Vendor ID]],Table549[],2,FALSE),"")</f>
        <v/>
      </c>
      <c r="P2543" s="63"/>
      <c r="Q2543" s="143" t="str">
        <f>IF(Table1[[#This Row],[Posting Date]]&lt;&gt;"",$D$9,"")</f>
        <v/>
      </c>
      <c r="R2543" s="159" t="str">
        <f>IF(Table1[[#This Row],[Posting Date]]&lt;&gt;"",$D$10,"")</f>
        <v/>
      </c>
      <c r="S2543" s="66"/>
      <c r="T2543" s="63"/>
      <c r="U2543" s="67"/>
      <c r="V2543" s="67"/>
      <c r="W2543" s="67" t="str">
        <f t="shared" si="40"/>
        <v/>
      </c>
      <c r="X2543" s="161" t="str">
        <f>IF(E2543="","",(IF(Table1[[#This Row],[Cur]]="USD",Table1[[#This Row],[Cur_Amount Debit]],Table1[[#This Row],[Cur_Amount Debit]]/Table1[[#This Row],[Exchange Rate]])))</f>
        <v/>
      </c>
      <c r="Y2543" s="161" t="str">
        <f>IF(E2543="","",(IF(Table1[[#This Row],[Cur]]="USD",Table1[[#This Row],[Cur_Amount Credit]],Table1[[#This Row],[Cur_Amount Credit]]/ExchangeRate)))</f>
        <v/>
      </c>
      <c r="Z2543" s="203" t="str">
        <f>IF(E2543="","",(Table1[[#This Row],[Debit USD]]-Table1[[#This Row],[Credit USD]]))</f>
        <v/>
      </c>
      <c r="AA2543" s="122"/>
      <c r="AB2543" s="1"/>
      <c r="AC2543" s="15"/>
      <c r="AD2543" s="15" t="str">
        <f>IF(AND(OR(Table1[[#This Row],[Account]]="15030",Table1[[#This Row],[Account]]="15035",Table1[[#This Row],[Account]]="20150"),Table1[[#This Row],[Vendor ID]]=""),1,"")</f>
        <v/>
      </c>
      <c r="AE2543" s="15"/>
      <c r="AF2543" s="15"/>
      <c r="AG2543" s="15"/>
      <c r="AH2543" s="46" t="str">
        <f>IF(Table1[[#This Row],[Posting Date]]&lt;&gt;"","GJ-"&amp;CountryID,"")</f>
        <v/>
      </c>
      <c r="AI2543" s="59" t="str">
        <f>IF(Table1[[#This Row],[Posting Date]]&lt;&gt;"",Table1[[#This Row],[Posting Date]],"")</f>
        <v/>
      </c>
      <c r="AJ2543" s="46"/>
      <c r="AK2543" s="46" t="str">
        <f>IF(Table1[[#This Row],[Description]]&lt;&gt;"",Table1[[#This Row],[Description]],"")</f>
        <v/>
      </c>
      <c r="AL2543" s="46" t="str">
        <f>IF(Table1[[#This Row],[Posting Date]]&lt;&gt;"",Table1[[#This Row],[Reference Number]],"")</f>
        <v/>
      </c>
      <c r="AM2543" s="46" t="str">
        <f>TRIM(Table1[[#This Row],[Line '#]])</f>
        <v/>
      </c>
      <c r="AN2543" s="46" t="str">
        <f>TRIM(Table1[[#This Row],[Account]])</f>
        <v/>
      </c>
      <c r="AO2543" s="46" t="str">
        <f>IF(Table1[[#This Row],[Posting Date]]&lt;&gt;"",$D$5,"")</f>
        <v/>
      </c>
      <c r="AP2543" s="46" t="str">
        <f>TRIM(Table1[[#This Row],[Departments-Prgrams]])</f>
        <v/>
      </c>
      <c r="AQ2543" s="46" t="str">
        <f>TRIM(Table1[[#This Row],[Grant]])</f>
        <v/>
      </c>
      <c r="AR2543" s="46" t="str">
        <f>TRIM(Table1[[#This Row],[Staff ID]])</f>
        <v/>
      </c>
      <c r="AS2543" s="46" t="str">
        <f>IF(TRIM(Table1[[#This Row],[Budget Code]])=0,"",TRIM(Table1[[#This Row],[Budget Code]]))</f>
        <v/>
      </c>
      <c r="AT2543" s="46" t="str">
        <f>IF(Table1[[#This Row],[Line Description]]&lt;&gt;"",Table1[[#This Row],[Line Description]],"")</f>
        <v/>
      </c>
      <c r="AU2543" s="46" t="str">
        <f>IF(Table1[[#This Row],[Cur_Amount Debit]]&gt;0,ROUND(Table1[[#This Row],[Cur_Amount Debit]],2),"")</f>
        <v/>
      </c>
      <c r="AV2543" s="46" t="str">
        <f>IF(Table1[[#This Row],[Cur_Amount Credit]]&gt;0,ROUND(Table1[[#This Row],[Cur_Amount Credit]],2),"")</f>
        <v/>
      </c>
      <c r="AW2543" s="46" t="str">
        <f>LEFT(Table1[[#This Row],[Cur]],3)</f>
        <v/>
      </c>
      <c r="AX2543" s="59"/>
      <c r="AY2543" s="46"/>
      <c r="AZ2543" s="46" t="str">
        <f>IF(Table1[[#This Row],[Cur]]&lt;&gt;"",IF(Table1[[#This Row],[Cur]]="USD","",ExchangeRate),"")</f>
        <v/>
      </c>
      <c r="BA2543" s="46" t="str">
        <f>IF(Table1[[#This Row],[Grant]]&lt;&gt;"",VLOOKUP(Table1[[#This Row],[Grant]],Grants!B:D,3),"")</f>
        <v/>
      </c>
      <c r="BB2543" s="46" t="str">
        <f>TRIM(Table1[[#This Row],[Vendor ID]])</f>
        <v/>
      </c>
      <c r="BC2543">
        <f>IF(Table1[[#This Row],[Reference Number]]=Q2542,BC2542,BC2542+1)</f>
        <v>2</v>
      </c>
    </row>
    <row r="2544" spans="1:55" ht="11.25" hidden="1" customHeight="1">
      <c r="A2544" s="1"/>
      <c r="B2544" s="88" t="str">
        <f>IF(Table1[[#This Row],[Posting Date]]&lt;&gt;"",IF(Table1[[#This Row],[Reference Number]]=Q2543,B2543+1,1),"")</f>
        <v/>
      </c>
      <c r="C2544" s="61"/>
      <c r="D2544" s="61"/>
      <c r="E2544" s="218"/>
      <c r="F2544" s="143" t="str">
        <f>IFERROR(IF(VLOOKUP(Table1[[#This Row],[Budget Code Description]],Dimentions!$X$6:$AC$132,2,FALSE)="","",VLOOKUP(Table1[[#This Row],[Budget Code Description]],Dimentions!$X$6:$AC$132,2,FALSE)),"")</f>
        <v/>
      </c>
      <c r="G2544" s="143" t="str">
        <f>IFERROR(VLOOKUP(Table1[[#This Row],[Budget Code Description]],Dimentions!$X$6:$AC$132,3,FALSE),"")</f>
        <v/>
      </c>
      <c r="H2544" s="64" t="str">
        <f>IFERROR(VLOOKUP(Table1[[#This Row],[Account]],Dimentions!$S$6:$V$233,2,FALSE),"")</f>
        <v/>
      </c>
      <c r="I2544" s="62">
        <f>_xlfn.NUMBERVALUE(LEFT(Table1[[#This Row],[Account]],1))</f>
        <v>0</v>
      </c>
      <c r="J2544" s="62" t="str">
        <f>IFERROR(VLOOKUP(Table1[[#This Row],[Budget Code Description]],Table6[#All],7,FALSE),"")</f>
        <v/>
      </c>
      <c r="K2544" s="143" t="str">
        <f>IFERROR(VLOOKUP(Table1[[#This Row],[Budget Code Description]],Table6[#All],8,FALSE),"")</f>
        <v/>
      </c>
      <c r="L2544" s="63"/>
      <c r="M2544" s="65" t="str">
        <f>IFERROR(VLOOKUP(Table1[[#This Row],[Staff ID]],Table2[],2,FALSE),"")</f>
        <v/>
      </c>
      <c r="N2544" s="211" t="str">
        <f>IFERROR(IF(VLOOKUP(Table1[[#This Row],[Budget Code Description]],Dimentions!$X$6:$AC$97,4,FALSE)="","",VLOOKUP(Table1[[#This Row],[Budget Code Description]],Dimentions!$X$6:$AC$97,4,FALSE)),"")</f>
        <v/>
      </c>
      <c r="O2544" s="65" t="str">
        <f>IFERROR(VLOOKUP(Table1[[#This Row],[Vendor ID]],Table549[],2,FALSE),"")</f>
        <v/>
      </c>
      <c r="P2544" s="63"/>
      <c r="Q2544" s="143" t="str">
        <f>IF(Table1[[#This Row],[Posting Date]]&lt;&gt;"",$D$9,"")</f>
        <v/>
      </c>
      <c r="R2544" s="159" t="str">
        <f>IF(Table1[[#This Row],[Posting Date]]&lt;&gt;"",$D$10,"")</f>
        <v/>
      </c>
      <c r="S2544" s="66"/>
      <c r="T2544" s="63"/>
      <c r="U2544" s="67"/>
      <c r="V2544" s="67"/>
      <c r="W2544" s="67" t="str">
        <f t="shared" si="40"/>
        <v/>
      </c>
      <c r="X2544" s="161" t="str">
        <f>IF(E2544="","",(IF(Table1[[#This Row],[Cur]]="USD",Table1[[#This Row],[Cur_Amount Debit]],Table1[[#This Row],[Cur_Amount Debit]]/Table1[[#This Row],[Exchange Rate]])))</f>
        <v/>
      </c>
      <c r="Y2544" s="161" t="str">
        <f>IF(E2544="","",(IF(Table1[[#This Row],[Cur]]="USD",Table1[[#This Row],[Cur_Amount Credit]],Table1[[#This Row],[Cur_Amount Credit]]/ExchangeRate)))</f>
        <v/>
      </c>
      <c r="Z2544" s="203" t="str">
        <f>IF(E2544="","",(Table1[[#This Row],[Debit USD]]-Table1[[#This Row],[Credit USD]]))</f>
        <v/>
      </c>
      <c r="AA2544" s="122"/>
      <c r="AB2544" s="1"/>
      <c r="AC2544" s="15"/>
      <c r="AD2544" s="15" t="str">
        <f>IF(AND(OR(Table1[[#This Row],[Account]]="15030",Table1[[#This Row],[Account]]="15035",Table1[[#This Row],[Account]]="20150"),Table1[[#This Row],[Vendor ID]]=""),1,"")</f>
        <v/>
      </c>
      <c r="AE2544" s="15"/>
      <c r="AF2544" s="15"/>
      <c r="AG2544" s="15"/>
      <c r="AH2544" s="46" t="str">
        <f>IF(Table1[[#This Row],[Posting Date]]&lt;&gt;"","GJ-"&amp;CountryID,"")</f>
        <v/>
      </c>
      <c r="AI2544" s="59" t="str">
        <f>IF(Table1[[#This Row],[Posting Date]]&lt;&gt;"",Table1[[#This Row],[Posting Date]],"")</f>
        <v/>
      </c>
      <c r="AJ2544" s="46"/>
      <c r="AK2544" s="46" t="str">
        <f>IF(Table1[[#This Row],[Description]]&lt;&gt;"",Table1[[#This Row],[Description]],"")</f>
        <v/>
      </c>
      <c r="AL2544" s="46" t="str">
        <f>IF(Table1[[#This Row],[Posting Date]]&lt;&gt;"",Table1[[#This Row],[Reference Number]],"")</f>
        <v/>
      </c>
      <c r="AM2544" s="46" t="str">
        <f>TRIM(Table1[[#This Row],[Line '#]])</f>
        <v/>
      </c>
      <c r="AN2544" s="46" t="str">
        <f>TRIM(Table1[[#This Row],[Account]])</f>
        <v/>
      </c>
      <c r="AO2544" s="46" t="str">
        <f>IF(Table1[[#This Row],[Posting Date]]&lt;&gt;"",$D$5,"")</f>
        <v/>
      </c>
      <c r="AP2544" s="46" t="str">
        <f>TRIM(Table1[[#This Row],[Departments-Prgrams]])</f>
        <v/>
      </c>
      <c r="AQ2544" s="46" t="str">
        <f>TRIM(Table1[[#This Row],[Grant]])</f>
        <v/>
      </c>
      <c r="AR2544" s="46" t="str">
        <f>TRIM(Table1[[#This Row],[Staff ID]])</f>
        <v/>
      </c>
      <c r="AS2544" s="46" t="str">
        <f>IF(TRIM(Table1[[#This Row],[Budget Code]])=0,"",TRIM(Table1[[#This Row],[Budget Code]]))</f>
        <v/>
      </c>
      <c r="AT2544" s="46" t="str">
        <f>IF(Table1[[#This Row],[Line Description]]&lt;&gt;"",Table1[[#This Row],[Line Description]],"")</f>
        <v/>
      </c>
      <c r="AU2544" s="46" t="str">
        <f>IF(Table1[[#This Row],[Cur_Amount Debit]]&gt;0,ROUND(Table1[[#This Row],[Cur_Amount Debit]],2),"")</f>
        <v/>
      </c>
      <c r="AV2544" s="46" t="str">
        <f>IF(Table1[[#This Row],[Cur_Amount Credit]]&gt;0,ROUND(Table1[[#This Row],[Cur_Amount Credit]],2),"")</f>
        <v/>
      </c>
      <c r="AW2544" s="46" t="str">
        <f>LEFT(Table1[[#This Row],[Cur]],3)</f>
        <v/>
      </c>
      <c r="AX2544" s="59"/>
      <c r="AY2544" s="46"/>
      <c r="AZ2544" s="46" t="str">
        <f>IF(Table1[[#This Row],[Cur]]&lt;&gt;"",IF(Table1[[#This Row],[Cur]]="USD","",ExchangeRate),"")</f>
        <v/>
      </c>
      <c r="BA2544" s="46" t="str">
        <f>IF(Table1[[#This Row],[Grant]]&lt;&gt;"",VLOOKUP(Table1[[#This Row],[Grant]],Grants!B:D,3),"")</f>
        <v/>
      </c>
      <c r="BB2544" s="46" t="str">
        <f>TRIM(Table1[[#This Row],[Vendor ID]])</f>
        <v/>
      </c>
      <c r="BC2544">
        <f>IF(Table1[[#This Row],[Reference Number]]=Q2543,BC2543,BC2543+1)</f>
        <v>2</v>
      </c>
    </row>
    <row r="2545" spans="1:55" ht="11.25" hidden="1" customHeight="1">
      <c r="A2545" s="1"/>
      <c r="B2545" s="88" t="str">
        <f>IF(Table1[[#This Row],[Posting Date]]&lt;&gt;"",IF(Table1[[#This Row],[Reference Number]]=Q2544,B2544+1,1),"")</f>
        <v/>
      </c>
      <c r="C2545" s="61"/>
      <c r="D2545" s="61"/>
      <c r="E2545" s="218"/>
      <c r="F2545" s="143" t="str">
        <f>IFERROR(IF(VLOOKUP(Table1[[#This Row],[Budget Code Description]],Dimentions!$X$6:$AC$132,2,FALSE)="","",VLOOKUP(Table1[[#This Row],[Budget Code Description]],Dimentions!$X$6:$AC$132,2,FALSE)),"")</f>
        <v/>
      </c>
      <c r="G2545" s="143" t="str">
        <f>IFERROR(VLOOKUP(Table1[[#This Row],[Budget Code Description]],Dimentions!$X$6:$AC$132,3,FALSE),"")</f>
        <v/>
      </c>
      <c r="H2545" s="64" t="str">
        <f>IFERROR(VLOOKUP(Table1[[#This Row],[Account]],Dimentions!$S$6:$V$233,2,FALSE),"")</f>
        <v/>
      </c>
      <c r="I2545" s="62">
        <f>_xlfn.NUMBERVALUE(LEFT(Table1[[#This Row],[Account]],1))</f>
        <v>0</v>
      </c>
      <c r="J2545" s="62" t="str">
        <f>IFERROR(VLOOKUP(Table1[[#This Row],[Budget Code Description]],Table6[#All],7,FALSE),"")</f>
        <v/>
      </c>
      <c r="K2545" s="143" t="str">
        <f>IFERROR(VLOOKUP(Table1[[#This Row],[Budget Code Description]],Table6[#All],8,FALSE),"")</f>
        <v/>
      </c>
      <c r="L2545" s="63"/>
      <c r="M2545" s="65" t="str">
        <f>IFERROR(VLOOKUP(Table1[[#This Row],[Staff ID]],Table2[],2,FALSE),"")</f>
        <v/>
      </c>
      <c r="N2545" s="211" t="str">
        <f>IFERROR(IF(VLOOKUP(Table1[[#This Row],[Budget Code Description]],Dimentions!$X$6:$AC$97,4,FALSE)="","",VLOOKUP(Table1[[#This Row],[Budget Code Description]],Dimentions!$X$6:$AC$97,4,FALSE)),"")</f>
        <v/>
      </c>
      <c r="O2545" s="65" t="str">
        <f>IFERROR(VLOOKUP(Table1[[#This Row],[Vendor ID]],Table549[],2,FALSE),"")</f>
        <v/>
      </c>
      <c r="P2545" s="63"/>
      <c r="Q2545" s="143" t="str">
        <f>IF(Table1[[#This Row],[Posting Date]]&lt;&gt;"",$D$9,"")</f>
        <v/>
      </c>
      <c r="R2545" s="159" t="str">
        <f>IF(Table1[[#This Row],[Posting Date]]&lt;&gt;"",$D$10,"")</f>
        <v/>
      </c>
      <c r="S2545" s="66"/>
      <c r="T2545" s="63"/>
      <c r="U2545" s="67"/>
      <c r="V2545" s="67"/>
      <c r="W2545" s="67" t="str">
        <f t="shared" si="40"/>
        <v/>
      </c>
      <c r="X2545" s="161" t="str">
        <f>IF(E2545="","",(IF(Table1[[#This Row],[Cur]]="USD",Table1[[#This Row],[Cur_Amount Debit]],Table1[[#This Row],[Cur_Amount Debit]]/Table1[[#This Row],[Exchange Rate]])))</f>
        <v/>
      </c>
      <c r="Y2545" s="161" t="str">
        <f>IF(E2545="","",(IF(Table1[[#This Row],[Cur]]="USD",Table1[[#This Row],[Cur_Amount Credit]],Table1[[#This Row],[Cur_Amount Credit]]/ExchangeRate)))</f>
        <v/>
      </c>
      <c r="Z2545" s="203" t="str">
        <f>IF(E2545="","",(Table1[[#This Row],[Debit USD]]-Table1[[#This Row],[Credit USD]]))</f>
        <v/>
      </c>
      <c r="AA2545" s="122"/>
      <c r="AB2545" s="1"/>
      <c r="AC2545" s="15"/>
      <c r="AD2545" s="15" t="str">
        <f>IF(AND(OR(Table1[[#This Row],[Account]]="15030",Table1[[#This Row],[Account]]="15035",Table1[[#This Row],[Account]]="20150"),Table1[[#This Row],[Vendor ID]]=""),1,"")</f>
        <v/>
      </c>
      <c r="AE2545" s="15"/>
      <c r="AF2545" s="15"/>
      <c r="AG2545" s="15"/>
      <c r="AH2545" s="46" t="str">
        <f>IF(Table1[[#This Row],[Posting Date]]&lt;&gt;"","GJ-"&amp;CountryID,"")</f>
        <v/>
      </c>
      <c r="AI2545" s="59" t="str">
        <f>IF(Table1[[#This Row],[Posting Date]]&lt;&gt;"",Table1[[#This Row],[Posting Date]],"")</f>
        <v/>
      </c>
      <c r="AJ2545" s="46"/>
      <c r="AK2545" s="46" t="str">
        <f>IF(Table1[[#This Row],[Description]]&lt;&gt;"",Table1[[#This Row],[Description]],"")</f>
        <v/>
      </c>
      <c r="AL2545" s="46" t="str">
        <f>IF(Table1[[#This Row],[Posting Date]]&lt;&gt;"",Table1[[#This Row],[Reference Number]],"")</f>
        <v/>
      </c>
      <c r="AM2545" s="46" t="str">
        <f>TRIM(Table1[[#This Row],[Line '#]])</f>
        <v/>
      </c>
      <c r="AN2545" s="46" t="str">
        <f>TRIM(Table1[[#This Row],[Account]])</f>
        <v/>
      </c>
      <c r="AO2545" s="46" t="str">
        <f>IF(Table1[[#This Row],[Posting Date]]&lt;&gt;"",$D$5,"")</f>
        <v/>
      </c>
      <c r="AP2545" s="46" t="str">
        <f>TRIM(Table1[[#This Row],[Departments-Prgrams]])</f>
        <v/>
      </c>
      <c r="AQ2545" s="46" t="str">
        <f>TRIM(Table1[[#This Row],[Grant]])</f>
        <v/>
      </c>
      <c r="AR2545" s="46" t="str">
        <f>TRIM(Table1[[#This Row],[Staff ID]])</f>
        <v/>
      </c>
      <c r="AS2545" s="46" t="str">
        <f>IF(TRIM(Table1[[#This Row],[Budget Code]])=0,"",TRIM(Table1[[#This Row],[Budget Code]]))</f>
        <v/>
      </c>
      <c r="AT2545" s="46" t="str">
        <f>IF(Table1[[#This Row],[Line Description]]&lt;&gt;"",Table1[[#This Row],[Line Description]],"")</f>
        <v/>
      </c>
      <c r="AU2545" s="46" t="str">
        <f>IF(Table1[[#This Row],[Cur_Amount Debit]]&gt;0,ROUND(Table1[[#This Row],[Cur_Amount Debit]],2),"")</f>
        <v/>
      </c>
      <c r="AV2545" s="46" t="str">
        <f>IF(Table1[[#This Row],[Cur_Amount Credit]]&gt;0,ROUND(Table1[[#This Row],[Cur_Amount Credit]],2),"")</f>
        <v/>
      </c>
      <c r="AW2545" s="46" t="str">
        <f>LEFT(Table1[[#This Row],[Cur]],3)</f>
        <v/>
      </c>
      <c r="AX2545" s="59"/>
      <c r="AY2545" s="46"/>
      <c r="AZ2545" s="46" t="str">
        <f>IF(Table1[[#This Row],[Cur]]&lt;&gt;"",IF(Table1[[#This Row],[Cur]]="USD","",ExchangeRate),"")</f>
        <v/>
      </c>
      <c r="BA2545" s="46" t="str">
        <f>IF(Table1[[#This Row],[Grant]]&lt;&gt;"",VLOOKUP(Table1[[#This Row],[Grant]],Grants!B:D,3),"")</f>
        <v/>
      </c>
      <c r="BB2545" s="46" t="str">
        <f>TRIM(Table1[[#This Row],[Vendor ID]])</f>
        <v/>
      </c>
      <c r="BC2545">
        <f>IF(Table1[[#This Row],[Reference Number]]=Q2544,BC2544,BC2544+1)</f>
        <v>2</v>
      </c>
    </row>
    <row r="2546" spans="1:55" ht="11.25" hidden="1" customHeight="1">
      <c r="A2546" s="1"/>
      <c r="B2546" s="88" t="str">
        <f>IF(Table1[[#This Row],[Posting Date]]&lt;&gt;"",IF(Table1[[#This Row],[Reference Number]]=Q2545,B2545+1,1),"")</f>
        <v/>
      </c>
      <c r="C2546" s="61"/>
      <c r="D2546" s="61"/>
      <c r="E2546" s="218"/>
      <c r="F2546" s="143" t="str">
        <f>IFERROR(IF(VLOOKUP(Table1[[#This Row],[Budget Code Description]],Dimentions!$X$6:$AC$132,2,FALSE)="","",VLOOKUP(Table1[[#This Row],[Budget Code Description]],Dimentions!$X$6:$AC$132,2,FALSE)),"")</f>
        <v/>
      </c>
      <c r="G2546" s="143" t="str">
        <f>IFERROR(VLOOKUP(Table1[[#This Row],[Budget Code Description]],Dimentions!$X$6:$AC$132,3,FALSE),"")</f>
        <v/>
      </c>
      <c r="H2546" s="64" t="str">
        <f>IFERROR(VLOOKUP(Table1[[#This Row],[Account]],Dimentions!$S$6:$V$233,2,FALSE),"")</f>
        <v/>
      </c>
      <c r="I2546" s="62">
        <f>_xlfn.NUMBERVALUE(LEFT(Table1[[#This Row],[Account]],1))</f>
        <v>0</v>
      </c>
      <c r="J2546" s="62" t="str">
        <f>IFERROR(VLOOKUP(Table1[[#This Row],[Budget Code Description]],Table6[#All],7,FALSE),"")</f>
        <v/>
      </c>
      <c r="K2546" s="143" t="str">
        <f>IFERROR(VLOOKUP(Table1[[#This Row],[Budget Code Description]],Table6[#All],8,FALSE),"")</f>
        <v/>
      </c>
      <c r="L2546" s="63"/>
      <c r="M2546" s="65" t="str">
        <f>IFERROR(VLOOKUP(Table1[[#This Row],[Staff ID]],Table2[],2,FALSE),"")</f>
        <v/>
      </c>
      <c r="N2546" s="211" t="str">
        <f>IFERROR(IF(VLOOKUP(Table1[[#This Row],[Budget Code Description]],Dimentions!$X$6:$AC$97,4,FALSE)="","",VLOOKUP(Table1[[#This Row],[Budget Code Description]],Dimentions!$X$6:$AC$97,4,FALSE)),"")</f>
        <v/>
      </c>
      <c r="O2546" s="65" t="str">
        <f>IFERROR(VLOOKUP(Table1[[#This Row],[Vendor ID]],Table549[],2,FALSE),"")</f>
        <v/>
      </c>
      <c r="P2546" s="63"/>
      <c r="Q2546" s="143" t="str">
        <f>IF(Table1[[#This Row],[Posting Date]]&lt;&gt;"",$D$9,"")</f>
        <v/>
      </c>
      <c r="R2546" s="159" t="str">
        <f>IF(Table1[[#This Row],[Posting Date]]&lt;&gt;"",$D$10,"")</f>
        <v/>
      </c>
      <c r="S2546" s="66"/>
      <c r="T2546" s="63"/>
      <c r="U2546" s="67"/>
      <c r="V2546" s="67"/>
      <c r="W2546" s="67" t="str">
        <f t="shared" si="40"/>
        <v/>
      </c>
      <c r="X2546" s="161" t="str">
        <f>IF(E2546="","",(IF(Table1[[#This Row],[Cur]]="USD",Table1[[#This Row],[Cur_Amount Debit]],Table1[[#This Row],[Cur_Amount Debit]]/Table1[[#This Row],[Exchange Rate]])))</f>
        <v/>
      </c>
      <c r="Y2546" s="161" t="str">
        <f>IF(E2546="","",(IF(Table1[[#This Row],[Cur]]="USD",Table1[[#This Row],[Cur_Amount Credit]],Table1[[#This Row],[Cur_Amount Credit]]/ExchangeRate)))</f>
        <v/>
      </c>
      <c r="Z2546" s="203" t="str">
        <f>IF(E2546="","",(Table1[[#This Row],[Debit USD]]-Table1[[#This Row],[Credit USD]]))</f>
        <v/>
      </c>
      <c r="AA2546" s="122"/>
      <c r="AB2546" s="1"/>
      <c r="AC2546" s="15"/>
      <c r="AD2546" s="15" t="str">
        <f>IF(AND(OR(Table1[[#This Row],[Account]]="15030",Table1[[#This Row],[Account]]="15035",Table1[[#This Row],[Account]]="20150"),Table1[[#This Row],[Vendor ID]]=""),1,"")</f>
        <v/>
      </c>
      <c r="AE2546" s="15"/>
      <c r="AF2546" s="15"/>
      <c r="AG2546" s="15"/>
      <c r="AH2546" s="46" t="str">
        <f>IF(Table1[[#This Row],[Posting Date]]&lt;&gt;"","GJ-"&amp;CountryID,"")</f>
        <v/>
      </c>
      <c r="AI2546" s="59" t="str">
        <f>IF(Table1[[#This Row],[Posting Date]]&lt;&gt;"",Table1[[#This Row],[Posting Date]],"")</f>
        <v/>
      </c>
      <c r="AJ2546" s="46"/>
      <c r="AK2546" s="46" t="str">
        <f>IF(Table1[[#This Row],[Description]]&lt;&gt;"",Table1[[#This Row],[Description]],"")</f>
        <v/>
      </c>
      <c r="AL2546" s="46" t="str">
        <f>IF(Table1[[#This Row],[Posting Date]]&lt;&gt;"",Table1[[#This Row],[Reference Number]],"")</f>
        <v/>
      </c>
      <c r="AM2546" s="46" t="str">
        <f>TRIM(Table1[[#This Row],[Line '#]])</f>
        <v/>
      </c>
      <c r="AN2546" s="46" t="str">
        <f>TRIM(Table1[[#This Row],[Account]])</f>
        <v/>
      </c>
      <c r="AO2546" s="46" t="str">
        <f>IF(Table1[[#This Row],[Posting Date]]&lt;&gt;"",$D$5,"")</f>
        <v/>
      </c>
      <c r="AP2546" s="46" t="str">
        <f>TRIM(Table1[[#This Row],[Departments-Prgrams]])</f>
        <v/>
      </c>
      <c r="AQ2546" s="46" t="str">
        <f>TRIM(Table1[[#This Row],[Grant]])</f>
        <v/>
      </c>
      <c r="AR2546" s="46" t="str">
        <f>TRIM(Table1[[#This Row],[Staff ID]])</f>
        <v/>
      </c>
      <c r="AS2546" s="46" t="str">
        <f>IF(TRIM(Table1[[#This Row],[Budget Code]])=0,"",TRIM(Table1[[#This Row],[Budget Code]]))</f>
        <v/>
      </c>
      <c r="AT2546" s="46" t="str">
        <f>IF(Table1[[#This Row],[Line Description]]&lt;&gt;"",Table1[[#This Row],[Line Description]],"")</f>
        <v/>
      </c>
      <c r="AU2546" s="46" t="str">
        <f>IF(Table1[[#This Row],[Cur_Amount Debit]]&gt;0,ROUND(Table1[[#This Row],[Cur_Amount Debit]],2),"")</f>
        <v/>
      </c>
      <c r="AV2546" s="46" t="str">
        <f>IF(Table1[[#This Row],[Cur_Amount Credit]]&gt;0,ROUND(Table1[[#This Row],[Cur_Amount Credit]],2),"")</f>
        <v/>
      </c>
      <c r="AW2546" s="46" t="str">
        <f>LEFT(Table1[[#This Row],[Cur]],3)</f>
        <v/>
      </c>
      <c r="AX2546" s="59"/>
      <c r="AY2546" s="46"/>
      <c r="AZ2546" s="46" t="str">
        <f>IF(Table1[[#This Row],[Cur]]&lt;&gt;"",IF(Table1[[#This Row],[Cur]]="USD","",ExchangeRate),"")</f>
        <v/>
      </c>
      <c r="BA2546" s="46" t="str">
        <f>IF(Table1[[#This Row],[Grant]]&lt;&gt;"",VLOOKUP(Table1[[#This Row],[Grant]],Grants!B:D,3),"")</f>
        <v/>
      </c>
      <c r="BB2546" s="46" t="str">
        <f>TRIM(Table1[[#This Row],[Vendor ID]])</f>
        <v/>
      </c>
      <c r="BC2546">
        <f>IF(Table1[[#This Row],[Reference Number]]=Q2545,BC2545,BC2545+1)</f>
        <v>2</v>
      </c>
    </row>
    <row r="2547" spans="1:55" ht="11.25" hidden="1" customHeight="1">
      <c r="A2547" s="1"/>
      <c r="B2547" s="88" t="str">
        <f>IF(Table1[[#This Row],[Posting Date]]&lt;&gt;"",IF(Table1[[#This Row],[Reference Number]]=Q2546,B2546+1,1),"")</f>
        <v/>
      </c>
      <c r="C2547" s="61"/>
      <c r="D2547" s="61"/>
      <c r="E2547" s="218"/>
      <c r="F2547" s="143" t="str">
        <f>IFERROR(IF(VLOOKUP(Table1[[#This Row],[Budget Code Description]],Dimentions!$X$6:$AC$132,2,FALSE)="","",VLOOKUP(Table1[[#This Row],[Budget Code Description]],Dimentions!$X$6:$AC$132,2,FALSE)),"")</f>
        <v/>
      </c>
      <c r="G2547" s="143" t="str">
        <f>IFERROR(VLOOKUP(Table1[[#This Row],[Budget Code Description]],Dimentions!$X$6:$AC$132,3,FALSE),"")</f>
        <v/>
      </c>
      <c r="H2547" s="64" t="str">
        <f>IFERROR(VLOOKUP(Table1[[#This Row],[Account]],Dimentions!$S$6:$V$233,2,FALSE),"")</f>
        <v/>
      </c>
      <c r="I2547" s="62">
        <f>_xlfn.NUMBERVALUE(LEFT(Table1[[#This Row],[Account]],1))</f>
        <v>0</v>
      </c>
      <c r="J2547" s="62" t="str">
        <f>IFERROR(VLOOKUP(Table1[[#This Row],[Budget Code Description]],Table6[#All],7,FALSE),"")</f>
        <v/>
      </c>
      <c r="K2547" s="143" t="str">
        <f>IFERROR(VLOOKUP(Table1[[#This Row],[Budget Code Description]],Table6[#All],8,FALSE),"")</f>
        <v/>
      </c>
      <c r="L2547" s="63"/>
      <c r="M2547" s="65" t="str">
        <f>IFERROR(VLOOKUP(Table1[[#This Row],[Staff ID]],Table2[],2,FALSE),"")</f>
        <v/>
      </c>
      <c r="N2547" s="211" t="str">
        <f>IFERROR(IF(VLOOKUP(Table1[[#This Row],[Budget Code Description]],Dimentions!$X$6:$AC$97,4,FALSE)="","",VLOOKUP(Table1[[#This Row],[Budget Code Description]],Dimentions!$X$6:$AC$97,4,FALSE)),"")</f>
        <v/>
      </c>
      <c r="O2547" s="65" t="str">
        <f>IFERROR(VLOOKUP(Table1[[#This Row],[Vendor ID]],Table549[],2,FALSE),"")</f>
        <v/>
      </c>
      <c r="P2547" s="63"/>
      <c r="Q2547" s="143" t="str">
        <f>IF(Table1[[#This Row],[Posting Date]]&lt;&gt;"",$D$9,"")</f>
        <v/>
      </c>
      <c r="R2547" s="159" t="str">
        <f>IF(Table1[[#This Row],[Posting Date]]&lt;&gt;"",$D$10,"")</f>
        <v/>
      </c>
      <c r="S2547" s="66"/>
      <c r="T2547" s="63"/>
      <c r="U2547" s="67"/>
      <c r="V2547" s="67"/>
      <c r="W2547" s="67" t="str">
        <f t="shared" si="40"/>
        <v/>
      </c>
      <c r="X2547" s="161" t="str">
        <f>IF(E2547="","",(IF(Table1[[#This Row],[Cur]]="USD",Table1[[#This Row],[Cur_Amount Debit]],Table1[[#This Row],[Cur_Amount Debit]]/Table1[[#This Row],[Exchange Rate]])))</f>
        <v/>
      </c>
      <c r="Y2547" s="161" t="str">
        <f>IF(E2547="","",(IF(Table1[[#This Row],[Cur]]="USD",Table1[[#This Row],[Cur_Amount Credit]],Table1[[#This Row],[Cur_Amount Credit]]/ExchangeRate)))</f>
        <v/>
      </c>
      <c r="Z2547" s="203" t="str">
        <f>IF(E2547="","",(Table1[[#This Row],[Debit USD]]-Table1[[#This Row],[Credit USD]]))</f>
        <v/>
      </c>
      <c r="AA2547" s="122"/>
      <c r="AB2547" s="1"/>
      <c r="AC2547" s="15"/>
      <c r="AD2547" s="15" t="str">
        <f>IF(AND(OR(Table1[[#This Row],[Account]]="15030",Table1[[#This Row],[Account]]="15035",Table1[[#This Row],[Account]]="20150"),Table1[[#This Row],[Vendor ID]]=""),1,"")</f>
        <v/>
      </c>
      <c r="AE2547" s="15"/>
      <c r="AF2547" s="15"/>
      <c r="AG2547" s="15"/>
      <c r="AH2547" s="46" t="str">
        <f>IF(Table1[[#This Row],[Posting Date]]&lt;&gt;"","GJ-"&amp;CountryID,"")</f>
        <v/>
      </c>
      <c r="AI2547" s="59" t="str">
        <f>IF(Table1[[#This Row],[Posting Date]]&lt;&gt;"",Table1[[#This Row],[Posting Date]],"")</f>
        <v/>
      </c>
      <c r="AJ2547" s="46"/>
      <c r="AK2547" s="46" t="str">
        <f>IF(Table1[[#This Row],[Description]]&lt;&gt;"",Table1[[#This Row],[Description]],"")</f>
        <v/>
      </c>
      <c r="AL2547" s="46" t="str">
        <f>IF(Table1[[#This Row],[Posting Date]]&lt;&gt;"",Table1[[#This Row],[Reference Number]],"")</f>
        <v/>
      </c>
      <c r="AM2547" s="46" t="str">
        <f>TRIM(Table1[[#This Row],[Line '#]])</f>
        <v/>
      </c>
      <c r="AN2547" s="46" t="str">
        <f>TRIM(Table1[[#This Row],[Account]])</f>
        <v/>
      </c>
      <c r="AO2547" s="46" t="str">
        <f>IF(Table1[[#This Row],[Posting Date]]&lt;&gt;"",$D$5,"")</f>
        <v/>
      </c>
      <c r="AP2547" s="46" t="str">
        <f>TRIM(Table1[[#This Row],[Departments-Prgrams]])</f>
        <v/>
      </c>
      <c r="AQ2547" s="46" t="str">
        <f>TRIM(Table1[[#This Row],[Grant]])</f>
        <v/>
      </c>
      <c r="AR2547" s="46" t="str">
        <f>TRIM(Table1[[#This Row],[Staff ID]])</f>
        <v/>
      </c>
      <c r="AS2547" s="46" t="str">
        <f>IF(TRIM(Table1[[#This Row],[Budget Code]])=0,"",TRIM(Table1[[#This Row],[Budget Code]]))</f>
        <v/>
      </c>
      <c r="AT2547" s="46" t="str">
        <f>IF(Table1[[#This Row],[Line Description]]&lt;&gt;"",Table1[[#This Row],[Line Description]],"")</f>
        <v/>
      </c>
      <c r="AU2547" s="46" t="str">
        <f>IF(Table1[[#This Row],[Cur_Amount Debit]]&gt;0,ROUND(Table1[[#This Row],[Cur_Amount Debit]],2),"")</f>
        <v/>
      </c>
      <c r="AV2547" s="46" t="str">
        <f>IF(Table1[[#This Row],[Cur_Amount Credit]]&gt;0,ROUND(Table1[[#This Row],[Cur_Amount Credit]],2),"")</f>
        <v/>
      </c>
      <c r="AW2547" s="46" t="str">
        <f>LEFT(Table1[[#This Row],[Cur]],3)</f>
        <v/>
      </c>
      <c r="AX2547" s="59"/>
      <c r="AY2547" s="46"/>
      <c r="AZ2547" s="46" t="str">
        <f>IF(Table1[[#This Row],[Cur]]&lt;&gt;"",IF(Table1[[#This Row],[Cur]]="USD","",ExchangeRate),"")</f>
        <v/>
      </c>
      <c r="BA2547" s="46" t="str">
        <f>IF(Table1[[#This Row],[Grant]]&lt;&gt;"",VLOOKUP(Table1[[#This Row],[Grant]],Grants!B:D,3),"")</f>
        <v/>
      </c>
      <c r="BB2547" s="46" t="str">
        <f>TRIM(Table1[[#This Row],[Vendor ID]])</f>
        <v/>
      </c>
      <c r="BC2547">
        <f>IF(Table1[[#This Row],[Reference Number]]=Q2546,BC2546,BC2546+1)</f>
        <v>2</v>
      </c>
    </row>
    <row r="2548" spans="1:55" ht="11.25" hidden="1" customHeight="1">
      <c r="A2548" s="1"/>
      <c r="B2548" s="88" t="str">
        <f>IF(Table1[[#This Row],[Posting Date]]&lt;&gt;"",IF(Table1[[#This Row],[Reference Number]]=Q2547,B2547+1,1),"")</f>
        <v/>
      </c>
      <c r="C2548" s="61"/>
      <c r="D2548" s="61"/>
      <c r="E2548" s="218"/>
      <c r="F2548" s="143" t="str">
        <f>IFERROR(IF(VLOOKUP(Table1[[#This Row],[Budget Code Description]],Dimentions!$X$6:$AC$132,2,FALSE)="","",VLOOKUP(Table1[[#This Row],[Budget Code Description]],Dimentions!$X$6:$AC$132,2,FALSE)),"")</f>
        <v/>
      </c>
      <c r="G2548" s="143" t="str">
        <f>IFERROR(VLOOKUP(Table1[[#This Row],[Budget Code Description]],Dimentions!$X$6:$AC$132,3,FALSE),"")</f>
        <v/>
      </c>
      <c r="H2548" s="64" t="str">
        <f>IFERROR(VLOOKUP(Table1[[#This Row],[Account]],Dimentions!$S$6:$V$233,2,FALSE),"")</f>
        <v/>
      </c>
      <c r="I2548" s="62">
        <f>_xlfn.NUMBERVALUE(LEFT(Table1[[#This Row],[Account]],1))</f>
        <v>0</v>
      </c>
      <c r="J2548" s="62" t="str">
        <f>IFERROR(VLOOKUP(Table1[[#This Row],[Budget Code Description]],Table6[#All],7,FALSE),"")</f>
        <v/>
      </c>
      <c r="K2548" s="143" t="str">
        <f>IFERROR(VLOOKUP(Table1[[#This Row],[Budget Code Description]],Table6[#All],8,FALSE),"")</f>
        <v/>
      </c>
      <c r="L2548" s="63"/>
      <c r="M2548" s="65" t="str">
        <f>IFERROR(VLOOKUP(Table1[[#This Row],[Staff ID]],Table2[],2,FALSE),"")</f>
        <v/>
      </c>
      <c r="N2548" s="211" t="str">
        <f>IFERROR(IF(VLOOKUP(Table1[[#This Row],[Budget Code Description]],Dimentions!$X$6:$AC$97,4,FALSE)="","",VLOOKUP(Table1[[#This Row],[Budget Code Description]],Dimentions!$X$6:$AC$97,4,FALSE)),"")</f>
        <v/>
      </c>
      <c r="O2548" s="65" t="str">
        <f>IFERROR(VLOOKUP(Table1[[#This Row],[Vendor ID]],Table549[],2,FALSE),"")</f>
        <v/>
      </c>
      <c r="P2548" s="63"/>
      <c r="Q2548" s="143" t="str">
        <f>IF(Table1[[#This Row],[Posting Date]]&lt;&gt;"",$D$9,"")</f>
        <v/>
      </c>
      <c r="R2548" s="159" t="str">
        <f>IF(Table1[[#This Row],[Posting Date]]&lt;&gt;"",$D$10,"")</f>
        <v/>
      </c>
      <c r="S2548" s="66"/>
      <c r="T2548" s="63"/>
      <c r="U2548" s="67"/>
      <c r="V2548" s="67"/>
      <c r="W2548" s="67" t="str">
        <f t="shared" si="40"/>
        <v/>
      </c>
      <c r="X2548" s="161" t="str">
        <f>IF(E2548="","",(IF(Table1[[#This Row],[Cur]]="USD",Table1[[#This Row],[Cur_Amount Debit]],Table1[[#This Row],[Cur_Amount Debit]]/Table1[[#This Row],[Exchange Rate]])))</f>
        <v/>
      </c>
      <c r="Y2548" s="161" t="str">
        <f>IF(E2548="","",(IF(Table1[[#This Row],[Cur]]="USD",Table1[[#This Row],[Cur_Amount Credit]],Table1[[#This Row],[Cur_Amount Credit]]/ExchangeRate)))</f>
        <v/>
      </c>
      <c r="Z2548" s="203" t="str">
        <f>IF(E2548="","",(Table1[[#This Row],[Debit USD]]-Table1[[#This Row],[Credit USD]]))</f>
        <v/>
      </c>
      <c r="AA2548" s="122"/>
      <c r="AB2548" s="1"/>
      <c r="AC2548" s="15"/>
      <c r="AD2548" s="15" t="str">
        <f>IF(AND(OR(Table1[[#This Row],[Account]]="15030",Table1[[#This Row],[Account]]="15035",Table1[[#This Row],[Account]]="20150"),Table1[[#This Row],[Vendor ID]]=""),1,"")</f>
        <v/>
      </c>
      <c r="AE2548" s="15"/>
      <c r="AF2548" s="15"/>
      <c r="AG2548" s="15"/>
      <c r="AH2548" s="46" t="str">
        <f>IF(Table1[[#This Row],[Posting Date]]&lt;&gt;"","GJ-"&amp;CountryID,"")</f>
        <v/>
      </c>
      <c r="AI2548" s="59" t="str">
        <f>IF(Table1[[#This Row],[Posting Date]]&lt;&gt;"",Table1[[#This Row],[Posting Date]],"")</f>
        <v/>
      </c>
      <c r="AJ2548" s="46"/>
      <c r="AK2548" s="46" t="str">
        <f>IF(Table1[[#This Row],[Description]]&lt;&gt;"",Table1[[#This Row],[Description]],"")</f>
        <v/>
      </c>
      <c r="AL2548" s="46" t="str">
        <f>IF(Table1[[#This Row],[Posting Date]]&lt;&gt;"",Table1[[#This Row],[Reference Number]],"")</f>
        <v/>
      </c>
      <c r="AM2548" s="46" t="str">
        <f>TRIM(Table1[[#This Row],[Line '#]])</f>
        <v/>
      </c>
      <c r="AN2548" s="46" t="str">
        <f>TRIM(Table1[[#This Row],[Account]])</f>
        <v/>
      </c>
      <c r="AO2548" s="46" t="str">
        <f>IF(Table1[[#This Row],[Posting Date]]&lt;&gt;"",$D$5,"")</f>
        <v/>
      </c>
      <c r="AP2548" s="46" t="str">
        <f>TRIM(Table1[[#This Row],[Departments-Prgrams]])</f>
        <v/>
      </c>
      <c r="AQ2548" s="46" t="str">
        <f>TRIM(Table1[[#This Row],[Grant]])</f>
        <v/>
      </c>
      <c r="AR2548" s="46" t="str">
        <f>TRIM(Table1[[#This Row],[Staff ID]])</f>
        <v/>
      </c>
      <c r="AS2548" s="46" t="str">
        <f>IF(TRIM(Table1[[#This Row],[Budget Code]])=0,"",TRIM(Table1[[#This Row],[Budget Code]]))</f>
        <v/>
      </c>
      <c r="AT2548" s="46" t="str">
        <f>IF(Table1[[#This Row],[Line Description]]&lt;&gt;"",Table1[[#This Row],[Line Description]],"")</f>
        <v/>
      </c>
      <c r="AU2548" s="46" t="str">
        <f>IF(Table1[[#This Row],[Cur_Amount Debit]]&gt;0,ROUND(Table1[[#This Row],[Cur_Amount Debit]],2),"")</f>
        <v/>
      </c>
      <c r="AV2548" s="46" t="str">
        <f>IF(Table1[[#This Row],[Cur_Amount Credit]]&gt;0,ROUND(Table1[[#This Row],[Cur_Amount Credit]],2),"")</f>
        <v/>
      </c>
      <c r="AW2548" s="46" t="str">
        <f>LEFT(Table1[[#This Row],[Cur]],3)</f>
        <v/>
      </c>
      <c r="AX2548" s="59"/>
      <c r="AY2548" s="46"/>
      <c r="AZ2548" s="46" t="str">
        <f>IF(Table1[[#This Row],[Cur]]&lt;&gt;"",IF(Table1[[#This Row],[Cur]]="USD","",ExchangeRate),"")</f>
        <v/>
      </c>
      <c r="BA2548" s="46" t="str">
        <f>IF(Table1[[#This Row],[Grant]]&lt;&gt;"",VLOOKUP(Table1[[#This Row],[Grant]],Grants!B:D,3),"")</f>
        <v/>
      </c>
      <c r="BB2548" s="46" t="str">
        <f>TRIM(Table1[[#This Row],[Vendor ID]])</f>
        <v/>
      </c>
      <c r="BC2548">
        <f>IF(Table1[[#This Row],[Reference Number]]=Q2547,BC2547,BC2547+1)</f>
        <v>2</v>
      </c>
    </row>
    <row r="2549" spans="1:55" ht="11.25" hidden="1" customHeight="1">
      <c r="A2549" s="1"/>
      <c r="B2549" s="88" t="str">
        <f>IF(Table1[[#This Row],[Posting Date]]&lt;&gt;"",IF(Table1[[#This Row],[Reference Number]]=Q2548,B2548+1,1),"")</f>
        <v/>
      </c>
      <c r="C2549" s="61"/>
      <c r="D2549" s="61"/>
      <c r="E2549" s="218"/>
      <c r="F2549" s="143" t="str">
        <f>IFERROR(IF(VLOOKUP(Table1[[#This Row],[Budget Code Description]],Dimentions!$X$6:$AC$132,2,FALSE)="","",VLOOKUP(Table1[[#This Row],[Budget Code Description]],Dimentions!$X$6:$AC$132,2,FALSE)),"")</f>
        <v/>
      </c>
      <c r="G2549" s="143" t="str">
        <f>IFERROR(VLOOKUP(Table1[[#This Row],[Budget Code Description]],Dimentions!$X$6:$AC$132,3,FALSE),"")</f>
        <v/>
      </c>
      <c r="H2549" s="64" t="str">
        <f>IFERROR(VLOOKUP(Table1[[#This Row],[Account]],Dimentions!$S$6:$V$233,2,FALSE),"")</f>
        <v/>
      </c>
      <c r="I2549" s="62">
        <f>_xlfn.NUMBERVALUE(LEFT(Table1[[#This Row],[Account]],1))</f>
        <v>0</v>
      </c>
      <c r="J2549" s="62" t="str">
        <f>IFERROR(VLOOKUP(Table1[[#This Row],[Budget Code Description]],Table6[#All],7,FALSE),"")</f>
        <v/>
      </c>
      <c r="K2549" s="143" t="str">
        <f>IFERROR(VLOOKUP(Table1[[#This Row],[Budget Code Description]],Table6[#All],8,FALSE),"")</f>
        <v/>
      </c>
      <c r="L2549" s="63"/>
      <c r="M2549" s="65" t="str">
        <f>IFERROR(VLOOKUP(Table1[[#This Row],[Staff ID]],Table2[],2,FALSE),"")</f>
        <v/>
      </c>
      <c r="N2549" s="211" t="str">
        <f>IFERROR(IF(VLOOKUP(Table1[[#This Row],[Budget Code Description]],Dimentions!$X$6:$AC$97,4,FALSE)="","",VLOOKUP(Table1[[#This Row],[Budget Code Description]],Dimentions!$X$6:$AC$97,4,FALSE)),"")</f>
        <v/>
      </c>
      <c r="O2549" s="65" t="str">
        <f>IFERROR(VLOOKUP(Table1[[#This Row],[Vendor ID]],Table549[],2,FALSE),"")</f>
        <v/>
      </c>
      <c r="P2549" s="63"/>
      <c r="Q2549" s="143" t="str">
        <f>IF(Table1[[#This Row],[Posting Date]]&lt;&gt;"",$D$9,"")</f>
        <v/>
      </c>
      <c r="R2549" s="159" t="str">
        <f>IF(Table1[[#This Row],[Posting Date]]&lt;&gt;"",$D$10,"")</f>
        <v/>
      </c>
      <c r="S2549" s="66"/>
      <c r="T2549" s="63"/>
      <c r="U2549" s="67"/>
      <c r="V2549" s="67"/>
      <c r="W2549" s="67" t="str">
        <f t="shared" si="40"/>
        <v/>
      </c>
      <c r="X2549" s="161" t="str">
        <f>IF(E2549="","",(IF(Table1[[#This Row],[Cur]]="USD",Table1[[#This Row],[Cur_Amount Debit]],Table1[[#This Row],[Cur_Amount Debit]]/Table1[[#This Row],[Exchange Rate]])))</f>
        <v/>
      </c>
      <c r="Y2549" s="161" t="str">
        <f>IF(E2549="","",(IF(Table1[[#This Row],[Cur]]="USD",Table1[[#This Row],[Cur_Amount Credit]],Table1[[#This Row],[Cur_Amount Credit]]/ExchangeRate)))</f>
        <v/>
      </c>
      <c r="Z2549" s="203" t="str">
        <f>IF(E2549="","",(Table1[[#This Row],[Debit USD]]-Table1[[#This Row],[Credit USD]]))</f>
        <v/>
      </c>
      <c r="AA2549" s="122"/>
      <c r="AB2549" s="1"/>
      <c r="AC2549" s="15"/>
      <c r="AD2549" s="15" t="str">
        <f>IF(AND(OR(Table1[[#This Row],[Account]]="15030",Table1[[#This Row],[Account]]="15035",Table1[[#This Row],[Account]]="20150"),Table1[[#This Row],[Vendor ID]]=""),1,"")</f>
        <v/>
      </c>
      <c r="AE2549" s="15"/>
      <c r="AF2549" s="15"/>
      <c r="AG2549" s="15"/>
      <c r="AH2549" s="46" t="str">
        <f>IF(Table1[[#This Row],[Posting Date]]&lt;&gt;"","GJ-"&amp;CountryID,"")</f>
        <v/>
      </c>
      <c r="AI2549" s="59" t="str">
        <f>IF(Table1[[#This Row],[Posting Date]]&lt;&gt;"",Table1[[#This Row],[Posting Date]],"")</f>
        <v/>
      </c>
      <c r="AJ2549" s="46"/>
      <c r="AK2549" s="46" t="str">
        <f>IF(Table1[[#This Row],[Description]]&lt;&gt;"",Table1[[#This Row],[Description]],"")</f>
        <v/>
      </c>
      <c r="AL2549" s="46" t="str">
        <f>IF(Table1[[#This Row],[Posting Date]]&lt;&gt;"",Table1[[#This Row],[Reference Number]],"")</f>
        <v/>
      </c>
      <c r="AM2549" s="46" t="str">
        <f>TRIM(Table1[[#This Row],[Line '#]])</f>
        <v/>
      </c>
      <c r="AN2549" s="46" t="str">
        <f>TRIM(Table1[[#This Row],[Account]])</f>
        <v/>
      </c>
      <c r="AO2549" s="46" t="str">
        <f>IF(Table1[[#This Row],[Posting Date]]&lt;&gt;"",$D$5,"")</f>
        <v/>
      </c>
      <c r="AP2549" s="46" t="str">
        <f>TRIM(Table1[[#This Row],[Departments-Prgrams]])</f>
        <v/>
      </c>
      <c r="AQ2549" s="46" t="str">
        <f>TRIM(Table1[[#This Row],[Grant]])</f>
        <v/>
      </c>
      <c r="AR2549" s="46" t="str">
        <f>TRIM(Table1[[#This Row],[Staff ID]])</f>
        <v/>
      </c>
      <c r="AS2549" s="46" t="str">
        <f>IF(TRIM(Table1[[#This Row],[Budget Code]])=0,"",TRIM(Table1[[#This Row],[Budget Code]]))</f>
        <v/>
      </c>
      <c r="AT2549" s="46" t="str">
        <f>IF(Table1[[#This Row],[Line Description]]&lt;&gt;"",Table1[[#This Row],[Line Description]],"")</f>
        <v/>
      </c>
      <c r="AU2549" s="46" t="str">
        <f>IF(Table1[[#This Row],[Cur_Amount Debit]]&gt;0,ROUND(Table1[[#This Row],[Cur_Amount Debit]],2),"")</f>
        <v/>
      </c>
      <c r="AV2549" s="46" t="str">
        <f>IF(Table1[[#This Row],[Cur_Amount Credit]]&gt;0,ROUND(Table1[[#This Row],[Cur_Amount Credit]],2),"")</f>
        <v/>
      </c>
      <c r="AW2549" s="46" t="str">
        <f>LEFT(Table1[[#This Row],[Cur]],3)</f>
        <v/>
      </c>
      <c r="AX2549" s="59"/>
      <c r="AY2549" s="46"/>
      <c r="AZ2549" s="46" t="str">
        <f>IF(Table1[[#This Row],[Cur]]&lt;&gt;"",IF(Table1[[#This Row],[Cur]]="USD","",ExchangeRate),"")</f>
        <v/>
      </c>
      <c r="BA2549" s="46" t="str">
        <f>IF(Table1[[#This Row],[Grant]]&lt;&gt;"",VLOOKUP(Table1[[#This Row],[Grant]],Grants!B:D,3),"")</f>
        <v/>
      </c>
      <c r="BB2549" s="46" t="str">
        <f>TRIM(Table1[[#This Row],[Vendor ID]])</f>
        <v/>
      </c>
      <c r="BC2549">
        <f>IF(Table1[[#This Row],[Reference Number]]=Q2548,BC2548,BC2548+1)</f>
        <v>2</v>
      </c>
    </row>
    <row r="2550" spans="1:55" ht="11.25" hidden="1" customHeight="1">
      <c r="A2550" s="1"/>
      <c r="B2550" s="88" t="str">
        <f>IF(Table1[[#This Row],[Posting Date]]&lt;&gt;"",IF(Table1[[#This Row],[Reference Number]]=Q2549,B2549+1,1),"")</f>
        <v/>
      </c>
      <c r="C2550" s="61"/>
      <c r="D2550" s="61"/>
      <c r="E2550" s="218"/>
      <c r="F2550" s="143" t="str">
        <f>IFERROR(IF(VLOOKUP(Table1[[#This Row],[Budget Code Description]],Dimentions!$X$6:$AC$132,2,FALSE)="","",VLOOKUP(Table1[[#This Row],[Budget Code Description]],Dimentions!$X$6:$AC$132,2,FALSE)),"")</f>
        <v/>
      </c>
      <c r="G2550" s="143" t="str">
        <f>IFERROR(VLOOKUP(Table1[[#This Row],[Budget Code Description]],Dimentions!$X$6:$AC$132,3,FALSE),"")</f>
        <v/>
      </c>
      <c r="H2550" s="64" t="str">
        <f>IFERROR(VLOOKUP(Table1[[#This Row],[Account]],Dimentions!$S$6:$V$233,2,FALSE),"")</f>
        <v/>
      </c>
      <c r="I2550" s="62">
        <f>_xlfn.NUMBERVALUE(LEFT(Table1[[#This Row],[Account]],1))</f>
        <v>0</v>
      </c>
      <c r="J2550" s="62" t="str">
        <f>IFERROR(VLOOKUP(Table1[[#This Row],[Budget Code Description]],Table6[#All],7,FALSE),"")</f>
        <v/>
      </c>
      <c r="K2550" s="143" t="str">
        <f>IFERROR(VLOOKUP(Table1[[#This Row],[Budget Code Description]],Table6[#All],8,FALSE),"")</f>
        <v/>
      </c>
      <c r="L2550" s="63"/>
      <c r="M2550" s="65" t="str">
        <f>IFERROR(VLOOKUP(Table1[[#This Row],[Staff ID]],Table2[],2,FALSE),"")</f>
        <v/>
      </c>
      <c r="N2550" s="211" t="str">
        <f>IFERROR(IF(VLOOKUP(Table1[[#This Row],[Budget Code Description]],Dimentions!$X$6:$AC$97,4,FALSE)="","",VLOOKUP(Table1[[#This Row],[Budget Code Description]],Dimentions!$X$6:$AC$97,4,FALSE)),"")</f>
        <v/>
      </c>
      <c r="O2550" s="65" t="str">
        <f>IFERROR(VLOOKUP(Table1[[#This Row],[Vendor ID]],Table549[],2,FALSE),"")</f>
        <v/>
      </c>
      <c r="P2550" s="63"/>
      <c r="Q2550" s="143" t="str">
        <f>IF(Table1[[#This Row],[Posting Date]]&lt;&gt;"",$D$9,"")</f>
        <v/>
      </c>
      <c r="R2550" s="159" t="str">
        <f>IF(Table1[[#This Row],[Posting Date]]&lt;&gt;"",$D$10,"")</f>
        <v/>
      </c>
      <c r="S2550" s="66"/>
      <c r="T2550" s="63"/>
      <c r="U2550" s="67"/>
      <c r="V2550" s="67"/>
      <c r="W2550" s="67" t="str">
        <f t="shared" si="40"/>
        <v/>
      </c>
      <c r="X2550" s="161" t="str">
        <f>IF(E2550="","",(IF(Table1[[#This Row],[Cur]]="USD",Table1[[#This Row],[Cur_Amount Debit]],Table1[[#This Row],[Cur_Amount Debit]]/Table1[[#This Row],[Exchange Rate]])))</f>
        <v/>
      </c>
      <c r="Y2550" s="161" t="str">
        <f>IF(E2550="","",(IF(Table1[[#This Row],[Cur]]="USD",Table1[[#This Row],[Cur_Amount Credit]],Table1[[#This Row],[Cur_Amount Credit]]/ExchangeRate)))</f>
        <v/>
      </c>
      <c r="Z2550" s="203" t="str">
        <f>IF(E2550="","",(Table1[[#This Row],[Debit USD]]-Table1[[#This Row],[Credit USD]]))</f>
        <v/>
      </c>
      <c r="AA2550" s="122"/>
      <c r="AB2550" s="1"/>
      <c r="AC2550" s="15"/>
      <c r="AD2550" s="15" t="str">
        <f>IF(AND(OR(Table1[[#This Row],[Account]]="15030",Table1[[#This Row],[Account]]="15035",Table1[[#This Row],[Account]]="20150"),Table1[[#This Row],[Vendor ID]]=""),1,"")</f>
        <v/>
      </c>
      <c r="AE2550" s="15"/>
      <c r="AF2550" s="15"/>
      <c r="AG2550" s="15"/>
      <c r="AH2550" s="46" t="str">
        <f>IF(Table1[[#This Row],[Posting Date]]&lt;&gt;"","GJ-"&amp;CountryID,"")</f>
        <v/>
      </c>
      <c r="AI2550" s="59" t="str">
        <f>IF(Table1[[#This Row],[Posting Date]]&lt;&gt;"",Table1[[#This Row],[Posting Date]],"")</f>
        <v/>
      </c>
      <c r="AJ2550" s="46"/>
      <c r="AK2550" s="46" t="str">
        <f>IF(Table1[[#This Row],[Description]]&lt;&gt;"",Table1[[#This Row],[Description]],"")</f>
        <v/>
      </c>
      <c r="AL2550" s="46" t="str">
        <f>IF(Table1[[#This Row],[Posting Date]]&lt;&gt;"",Table1[[#This Row],[Reference Number]],"")</f>
        <v/>
      </c>
      <c r="AM2550" s="46" t="str">
        <f>TRIM(Table1[[#This Row],[Line '#]])</f>
        <v/>
      </c>
      <c r="AN2550" s="46" t="str">
        <f>TRIM(Table1[[#This Row],[Account]])</f>
        <v/>
      </c>
      <c r="AO2550" s="46" t="str">
        <f>IF(Table1[[#This Row],[Posting Date]]&lt;&gt;"",$D$5,"")</f>
        <v/>
      </c>
      <c r="AP2550" s="46" t="str">
        <f>TRIM(Table1[[#This Row],[Departments-Prgrams]])</f>
        <v/>
      </c>
      <c r="AQ2550" s="46" t="str">
        <f>TRIM(Table1[[#This Row],[Grant]])</f>
        <v/>
      </c>
      <c r="AR2550" s="46" t="str">
        <f>TRIM(Table1[[#This Row],[Staff ID]])</f>
        <v/>
      </c>
      <c r="AS2550" s="46" t="str">
        <f>IF(TRIM(Table1[[#This Row],[Budget Code]])=0,"",TRIM(Table1[[#This Row],[Budget Code]]))</f>
        <v/>
      </c>
      <c r="AT2550" s="46" t="str">
        <f>IF(Table1[[#This Row],[Line Description]]&lt;&gt;"",Table1[[#This Row],[Line Description]],"")</f>
        <v/>
      </c>
      <c r="AU2550" s="46" t="str">
        <f>IF(Table1[[#This Row],[Cur_Amount Debit]]&gt;0,ROUND(Table1[[#This Row],[Cur_Amount Debit]],2),"")</f>
        <v/>
      </c>
      <c r="AV2550" s="46" t="str">
        <f>IF(Table1[[#This Row],[Cur_Amount Credit]]&gt;0,ROUND(Table1[[#This Row],[Cur_Amount Credit]],2),"")</f>
        <v/>
      </c>
      <c r="AW2550" s="46" t="str">
        <f>LEFT(Table1[[#This Row],[Cur]],3)</f>
        <v/>
      </c>
      <c r="AX2550" s="59"/>
      <c r="AY2550" s="46"/>
      <c r="AZ2550" s="46" t="str">
        <f>IF(Table1[[#This Row],[Cur]]&lt;&gt;"",IF(Table1[[#This Row],[Cur]]="USD","",ExchangeRate),"")</f>
        <v/>
      </c>
      <c r="BA2550" s="46" t="str">
        <f>IF(Table1[[#This Row],[Grant]]&lt;&gt;"",VLOOKUP(Table1[[#This Row],[Grant]],Grants!B:D,3),"")</f>
        <v/>
      </c>
      <c r="BB2550" s="46" t="str">
        <f>TRIM(Table1[[#This Row],[Vendor ID]])</f>
        <v/>
      </c>
      <c r="BC2550">
        <f>IF(Table1[[#This Row],[Reference Number]]=Q2549,BC2549,BC2549+1)</f>
        <v>2</v>
      </c>
    </row>
    <row r="2551" spans="1:55" ht="11.25" hidden="1" customHeight="1">
      <c r="A2551" s="1"/>
      <c r="B2551" s="88" t="str">
        <f>IF(Table1[[#This Row],[Posting Date]]&lt;&gt;"",IF(Table1[[#This Row],[Reference Number]]=Q2550,B2550+1,1),"")</f>
        <v/>
      </c>
      <c r="C2551" s="61"/>
      <c r="D2551" s="61"/>
      <c r="E2551" s="218"/>
      <c r="F2551" s="143" t="str">
        <f>IFERROR(IF(VLOOKUP(Table1[[#This Row],[Budget Code Description]],Dimentions!$X$6:$AC$132,2,FALSE)="","",VLOOKUP(Table1[[#This Row],[Budget Code Description]],Dimentions!$X$6:$AC$132,2,FALSE)),"")</f>
        <v/>
      </c>
      <c r="G2551" s="143" t="str">
        <f>IFERROR(VLOOKUP(Table1[[#This Row],[Budget Code Description]],Dimentions!$X$6:$AC$132,3,FALSE),"")</f>
        <v/>
      </c>
      <c r="H2551" s="64" t="str">
        <f>IFERROR(VLOOKUP(Table1[[#This Row],[Account]],Dimentions!$S$6:$V$233,2,FALSE),"")</f>
        <v/>
      </c>
      <c r="I2551" s="62">
        <f>_xlfn.NUMBERVALUE(LEFT(Table1[[#This Row],[Account]],1))</f>
        <v>0</v>
      </c>
      <c r="J2551" s="62" t="str">
        <f>IFERROR(VLOOKUP(Table1[[#This Row],[Budget Code Description]],Table6[#All],7,FALSE),"")</f>
        <v/>
      </c>
      <c r="K2551" s="143" t="str">
        <f>IFERROR(VLOOKUP(Table1[[#This Row],[Budget Code Description]],Table6[#All],8,FALSE),"")</f>
        <v/>
      </c>
      <c r="L2551" s="63"/>
      <c r="M2551" s="65" t="str">
        <f>IFERROR(VLOOKUP(Table1[[#This Row],[Staff ID]],Table2[],2,FALSE),"")</f>
        <v/>
      </c>
      <c r="N2551" s="211" t="str">
        <f>IFERROR(IF(VLOOKUP(Table1[[#This Row],[Budget Code Description]],Dimentions!$X$6:$AC$97,4,FALSE)="","",VLOOKUP(Table1[[#This Row],[Budget Code Description]],Dimentions!$X$6:$AC$97,4,FALSE)),"")</f>
        <v/>
      </c>
      <c r="O2551" s="65" t="str">
        <f>IFERROR(VLOOKUP(Table1[[#This Row],[Vendor ID]],Table549[],2,FALSE),"")</f>
        <v/>
      </c>
      <c r="P2551" s="63"/>
      <c r="Q2551" s="143" t="str">
        <f>IF(Table1[[#This Row],[Posting Date]]&lt;&gt;"",$D$9,"")</f>
        <v/>
      </c>
      <c r="R2551" s="159" t="str">
        <f>IF(Table1[[#This Row],[Posting Date]]&lt;&gt;"",$D$10,"")</f>
        <v/>
      </c>
      <c r="S2551" s="66"/>
      <c r="T2551" s="63"/>
      <c r="U2551" s="67"/>
      <c r="V2551" s="67"/>
      <c r="W2551" s="67" t="str">
        <f t="shared" si="40"/>
        <v/>
      </c>
      <c r="X2551" s="161" t="str">
        <f>IF(E2551="","",(IF(Table1[[#This Row],[Cur]]="USD",Table1[[#This Row],[Cur_Amount Debit]],Table1[[#This Row],[Cur_Amount Debit]]/Table1[[#This Row],[Exchange Rate]])))</f>
        <v/>
      </c>
      <c r="Y2551" s="161" t="str">
        <f>IF(E2551="","",(IF(Table1[[#This Row],[Cur]]="USD",Table1[[#This Row],[Cur_Amount Credit]],Table1[[#This Row],[Cur_Amount Credit]]/ExchangeRate)))</f>
        <v/>
      </c>
      <c r="Z2551" s="203" t="str">
        <f>IF(E2551="","",(Table1[[#This Row],[Debit USD]]-Table1[[#This Row],[Credit USD]]))</f>
        <v/>
      </c>
      <c r="AA2551" s="122"/>
      <c r="AB2551" s="1"/>
      <c r="AC2551" s="15"/>
      <c r="AD2551" s="15" t="str">
        <f>IF(AND(OR(Table1[[#This Row],[Account]]="15030",Table1[[#This Row],[Account]]="15035",Table1[[#This Row],[Account]]="20150"),Table1[[#This Row],[Vendor ID]]=""),1,"")</f>
        <v/>
      </c>
      <c r="AE2551" s="15"/>
      <c r="AF2551" s="15"/>
      <c r="AG2551" s="15"/>
      <c r="AH2551" s="46" t="str">
        <f>IF(Table1[[#This Row],[Posting Date]]&lt;&gt;"","GJ-"&amp;CountryID,"")</f>
        <v/>
      </c>
      <c r="AI2551" s="59" t="str">
        <f>IF(Table1[[#This Row],[Posting Date]]&lt;&gt;"",Table1[[#This Row],[Posting Date]],"")</f>
        <v/>
      </c>
      <c r="AJ2551" s="46"/>
      <c r="AK2551" s="46" t="str">
        <f>IF(Table1[[#This Row],[Description]]&lt;&gt;"",Table1[[#This Row],[Description]],"")</f>
        <v/>
      </c>
      <c r="AL2551" s="46" t="str">
        <f>IF(Table1[[#This Row],[Posting Date]]&lt;&gt;"",Table1[[#This Row],[Reference Number]],"")</f>
        <v/>
      </c>
      <c r="AM2551" s="46" t="str">
        <f>TRIM(Table1[[#This Row],[Line '#]])</f>
        <v/>
      </c>
      <c r="AN2551" s="46" t="str">
        <f>TRIM(Table1[[#This Row],[Account]])</f>
        <v/>
      </c>
      <c r="AO2551" s="46" t="str">
        <f>IF(Table1[[#This Row],[Posting Date]]&lt;&gt;"",$D$5,"")</f>
        <v/>
      </c>
      <c r="AP2551" s="46" t="str">
        <f>TRIM(Table1[[#This Row],[Departments-Prgrams]])</f>
        <v/>
      </c>
      <c r="AQ2551" s="46" t="str">
        <f>TRIM(Table1[[#This Row],[Grant]])</f>
        <v/>
      </c>
      <c r="AR2551" s="46" t="str">
        <f>TRIM(Table1[[#This Row],[Staff ID]])</f>
        <v/>
      </c>
      <c r="AS2551" s="46" t="str">
        <f>IF(TRIM(Table1[[#This Row],[Budget Code]])=0,"",TRIM(Table1[[#This Row],[Budget Code]]))</f>
        <v/>
      </c>
      <c r="AT2551" s="46" t="str">
        <f>IF(Table1[[#This Row],[Line Description]]&lt;&gt;"",Table1[[#This Row],[Line Description]],"")</f>
        <v/>
      </c>
      <c r="AU2551" s="46" t="str">
        <f>IF(Table1[[#This Row],[Cur_Amount Debit]]&gt;0,ROUND(Table1[[#This Row],[Cur_Amount Debit]],2),"")</f>
        <v/>
      </c>
      <c r="AV2551" s="46" t="str">
        <f>IF(Table1[[#This Row],[Cur_Amount Credit]]&gt;0,ROUND(Table1[[#This Row],[Cur_Amount Credit]],2),"")</f>
        <v/>
      </c>
      <c r="AW2551" s="46" t="str">
        <f>LEFT(Table1[[#This Row],[Cur]],3)</f>
        <v/>
      </c>
      <c r="AX2551" s="59"/>
      <c r="AY2551" s="46"/>
      <c r="AZ2551" s="46" t="str">
        <f>IF(Table1[[#This Row],[Cur]]&lt;&gt;"",IF(Table1[[#This Row],[Cur]]="USD","",ExchangeRate),"")</f>
        <v/>
      </c>
      <c r="BA2551" s="46" t="str">
        <f>IF(Table1[[#This Row],[Grant]]&lt;&gt;"",VLOOKUP(Table1[[#This Row],[Grant]],Grants!B:D,3),"")</f>
        <v/>
      </c>
      <c r="BB2551" s="46" t="str">
        <f>TRIM(Table1[[#This Row],[Vendor ID]])</f>
        <v/>
      </c>
      <c r="BC2551">
        <f>IF(Table1[[#This Row],[Reference Number]]=Q2550,BC2550,BC2550+1)</f>
        <v>2</v>
      </c>
    </row>
    <row r="2552" spans="1:55" ht="11.25" hidden="1" customHeight="1">
      <c r="A2552" s="1"/>
      <c r="B2552" s="88" t="str">
        <f>IF(Table1[[#This Row],[Posting Date]]&lt;&gt;"",IF(Table1[[#This Row],[Reference Number]]=Q2551,B2551+1,1),"")</f>
        <v/>
      </c>
      <c r="C2552" s="61"/>
      <c r="D2552" s="61"/>
      <c r="E2552" s="218"/>
      <c r="F2552" s="143" t="str">
        <f>IFERROR(IF(VLOOKUP(Table1[[#This Row],[Budget Code Description]],Dimentions!$X$6:$AC$132,2,FALSE)="","",VLOOKUP(Table1[[#This Row],[Budget Code Description]],Dimentions!$X$6:$AC$132,2,FALSE)),"")</f>
        <v/>
      </c>
      <c r="G2552" s="143" t="str">
        <f>IFERROR(VLOOKUP(Table1[[#This Row],[Budget Code Description]],Dimentions!$X$6:$AC$132,3,FALSE),"")</f>
        <v/>
      </c>
      <c r="H2552" s="64" t="str">
        <f>IFERROR(VLOOKUP(Table1[[#This Row],[Account]],Dimentions!$S$6:$V$233,2,FALSE),"")</f>
        <v/>
      </c>
      <c r="I2552" s="62">
        <f>_xlfn.NUMBERVALUE(LEFT(Table1[[#This Row],[Account]],1))</f>
        <v>0</v>
      </c>
      <c r="J2552" s="62" t="str">
        <f>IFERROR(VLOOKUP(Table1[[#This Row],[Budget Code Description]],Table6[#All],7,FALSE),"")</f>
        <v/>
      </c>
      <c r="K2552" s="143" t="str">
        <f>IFERROR(VLOOKUP(Table1[[#This Row],[Budget Code Description]],Table6[#All],8,FALSE),"")</f>
        <v/>
      </c>
      <c r="L2552" s="63"/>
      <c r="M2552" s="65" t="str">
        <f>IFERROR(VLOOKUP(Table1[[#This Row],[Staff ID]],Table2[],2,FALSE),"")</f>
        <v/>
      </c>
      <c r="N2552" s="211" t="str">
        <f>IFERROR(IF(VLOOKUP(Table1[[#This Row],[Budget Code Description]],Dimentions!$X$6:$AC$97,4,FALSE)="","",VLOOKUP(Table1[[#This Row],[Budget Code Description]],Dimentions!$X$6:$AC$97,4,FALSE)),"")</f>
        <v/>
      </c>
      <c r="O2552" s="65" t="str">
        <f>IFERROR(VLOOKUP(Table1[[#This Row],[Vendor ID]],Table549[],2,FALSE),"")</f>
        <v/>
      </c>
      <c r="P2552" s="63"/>
      <c r="Q2552" s="143" t="str">
        <f>IF(Table1[[#This Row],[Posting Date]]&lt;&gt;"",$D$9,"")</f>
        <v/>
      </c>
      <c r="R2552" s="159" t="str">
        <f>IF(Table1[[#This Row],[Posting Date]]&lt;&gt;"",$D$10,"")</f>
        <v/>
      </c>
      <c r="S2552" s="66"/>
      <c r="T2552" s="63"/>
      <c r="U2552" s="67"/>
      <c r="V2552" s="67"/>
      <c r="W2552" s="67" t="str">
        <f t="shared" si="40"/>
        <v/>
      </c>
      <c r="X2552" s="161" t="str">
        <f>IF(E2552="","",(IF(Table1[[#This Row],[Cur]]="USD",Table1[[#This Row],[Cur_Amount Debit]],Table1[[#This Row],[Cur_Amount Debit]]/Table1[[#This Row],[Exchange Rate]])))</f>
        <v/>
      </c>
      <c r="Y2552" s="161" t="str">
        <f>IF(E2552="","",(IF(Table1[[#This Row],[Cur]]="USD",Table1[[#This Row],[Cur_Amount Credit]],Table1[[#This Row],[Cur_Amount Credit]]/ExchangeRate)))</f>
        <v/>
      </c>
      <c r="Z2552" s="203" t="str">
        <f>IF(E2552="","",(Table1[[#This Row],[Debit USD]]-Table1[[#This Row],[Credit USD]]))</f>
        <v/>
      </c>
      <c r="AA2552" s="122"/>
      <c r="AB2552" s="1"/>
      <c r="AC2552" s="15"/>
      <c r="AD2552" s="15" t="str">
        <f>IF(AND(OR(Table1[[#This Row],[Account]]="15030",Table1[[#This Row],[Account]]="15035",Table1[[#This Row],[Account]]="20150"),Table1[[#This Row],[Vendor ID]]=""),1,"")</f>
        <v/>
      </c>
      <c r="AE2552" s="15"/>
      <c r="AF2552" s="15"/>
      <c r="AG2552" s="15"/>
      <c r="AH2552" s="46" t="str">
        <f>IF(Table1[[#This Row],[Posting Date]]&lt;&gt;"","GJ-"&amp;CountryID,"")</f>
        <v/>
      </c>
      <c r="AI2552" s="59" t="str">
        <f>IF(Table1[[#This Row],[Posting Date]]&lt;&gt;"",Table1[[#This Row],[Posting Date]],"")</f>
        <v/>
      </c>
      <c r="AJ2552" s="46"/>
      <c r="AK2552" s="46" t="str">
        <f>IF(Table1[[#This Row],[Description]]&lt;&gt;"",Table1[[#This Row],[Description]],"")</f>
        <v/>
      </c>
      <c r="AL2552" s="46" t="str">
        <f>IF(Table1[[#This Row],[Posting Date]]&lt;&gt;"",Table1[[#This Row],[Reference Number]],"")</f>
        <v/>
      </c>
      <c r="AM2552" s="46" t="str">
        <f>TRIM(Table1[[#This Row],[Line '#]])</f>
        <v/>
      </c>
      <c r="AN2552" s="46" t="str">
        <f>TRIM(Table1[[#This Row],[Account]])</f>
        <v/>
      </c>
      <c r="AO2552" s="46" t="str">
        <f>IF(Table1[[#This Row],[Posting Date]]&lt;&gt;"",$D$5,"")</f>
        <v/>
      </c>
      <c r="AP2552" s="46" t="str">
        <f>TRIM(Table1[[#This Row],[Departments-Prgrams]])</f>
        <v/>
      </c>
      <c r="AQ2552" s="46" t="str">
        <f>TRIM(Table1[[#This Row],[Grant]])</f>
        <v/>
      </c>
      <c r="AR2552" s="46" t="str">
        <f>TRIM(Table1[[#This Row],[Staff ID]])</f>
        <v/>
      </c>
      <c r="AS2552" s="46" t="str">
        <f>IF(TRIM(Table1[[#This Row],[Budget Code]])=0,"",TRIM(Table1[[#This Row],[Budget Code]]))</f>
        <v/>
      </c>
      <c r="AT2552" s="46" t="str">
        <f>IF(Table1[[#This Row],[Line Description]]&lt;&gt;"",Table1[[#This Row],[Line Description]],"")</f>
        <v/>
      </c>
      <c r="AU2552" s="46" t="str">
        <f>IF(Table1[[#This Row],[Cur_Amount Debit]]&gt;0,ROUND(Table1[[#This Row],[Cur_Amount Debit]],2),"")</f>
        <v/>
      </c>
      <c r="AV2552" s="46" t="str">
        <f>IF(Table1[[#This Row],[Cur_Amount Credit]]&gt;0,ROUND(Table1[[#This Row],[Cur_Amount Credit]],2),"")</f>
        <v/>
      </c>
      <c r="AW2552" s="46" t="str">
        <f>LEFT(Table1[[#This Row],[Cur]],3)</f>
        <v/>
      </c>
      <c r="AX2552" s="59"/>
      <c r="AY2552" s="46"/>
      <c r="AZ2552" s="46" t="str">
        <f>IF(Table1[[#This Row],[Cur]]&lt;&gt;"",IF(Table1[[#This Row],[Cur]]="USD","",ExchangeRate),"")</f>
        <v/>
      </c>
      <c r="BA2552" s="46" t="str">
        <f>IF(Table1[[#This Row],[Grant]]&lt;&gt;"",VLOOKUP(Table1[[#This Row],[Grant]],Grants!B:D,3),"")</f>
        <v/>
      </c>
      <c r="BB2552" s="46" t="str">
        <f>TRIM(Table1[[#This Row],[Vendor ID]])</f>
        <v/>
      </c>
      <c r="BC2552">
        <f>IF(Table1[[#This Row],[Reference Number]]=Q2551,BC2551,BC2551+1)</f>
        <v>2</v>
      </c>
    </row>
    <row r="2553" spans="1:55" ht="11.25" hidden="1" customHeight="1">
      <c r="A2553" s="1"/>
      <c r="B2553" s="88" t="str">
        <f>IF(Table1[[#This Row],[Posting Date]]&lt;&gt;"",IF(Table1[[#This Row],[Reference Number]]=Q2552,B2552+1,1),"")</f>
        <v/>
      </c>
      <c r="C2553" s="61"/>
      <c r="D2553" s="61"/>
      <c r="E2553" s="218"/>
      <c r="F2553" s="143" t="str">
        <f>IFERROR(IF(VLOOKUP(Table1[[#This Row],[Budget Code Description]],Dimentions!$X$6:$AC$132,2,FALSE)="","",VLOOKUP(Table1[[#This Row],[Budget Code Description]],Dimentions!$X$6:$AC$132,2,FALSE)),"")</f>
        <v/>
      </c>
      <c r="G2553" s="143" t="str">
        <f>IFERROR(VLOOKUP(Table1[[#This Row],[Budget Code Description]],Dimentions!$X$6:$AC$132,3,FALSE),"")</f>
        <v/>
      </c>
      <c r="H2553" s="64" t="str">
        <f>IFERROR(VLOOKUP(Table1[[#This Row],[Account]],Dimentions!$S$6:$V$233,2,FALSE),"")</f>
        <v/>
      </c>
      <c r="I2553" s="62">
        <f>_xlfn.NUMBERVALUE(LEFT(Table1[[#This Row],[Account]],1))</f>
        <v>0</v>
      </c>
      <c r="J2553" s="62" t="str">
        <f>IFERROR(VLOOKUP(Table1[[#This Row],[Budget Code Description]],Table6[#All],7,FALSE),"")</f>
        <v/>
      </c>
      <c r="K2553" s="143" t="str">
        <f>IFERROR(VLOOKUP(Table1[[#This Row],[Budget Code Description]],Table6[#All],8,FALSE),"")</f>
        <v/>
      </c>
      <c r="L2553" s="63"/>
      <c r="M2553" s="65" t="str">
        <f>IFERROR(VLOOKUP(Table1[[#This Row],[Staff ID]],Table2[],2,FALSE),"")</f>
        <v/>
      </c>
      <c r="N2553" s="211" t="str">
        <f>IFERROR(IF(VLOOKUP(Table1[[#This Row],[Budget Code Description]],Dimentions!$X$6:$AC$97,4,FALSE)="","",VLOOKUP(Table1[[#This Row],[Budget Code Description]],Dimentions!$X$6:$AC$97,4,FALSE)),"")</f>
        <v/>
      </c>
      <c r="O2553" s="65" t="str">
        <f>IFERROR(VLOOKUP(Table1[[#This Row],[Vendor ID]],Table549[],2,FALSE),"")</f>
        <v/>
      </c>
      <c r="P2553" s="63"/>
      <c r="Q2553" s="143" t="str">
        <f>IF(Table1[[#This Row],[Posting Date]]&lt;&gt;"",$D$9,"")</f>
        <v/>
      </c>
      <c r="R2553" s="159" t="str">
        <f>IF(Table1[[#This Row],[Posting Date]]&lt;&gt;"",$D$10,"")</f>
        <v/>
      </c>
      <c r="S2553" s="66"/>
      <c r="T2553" s="63"/>
      <c r="U2553" s="67"/>
      <c r="V2553" s="67"/>
      <c r="W2553" s="67" t="str">
        <f t="shared" si="40"/>
        <v/>
      </c>
      <c r="X2553" s="161" t="str">
        <f>IF(E2553="","",(IF(Table1[[#This Row],[Cur]]="USD",Table1[[#This Row],[Cur_Amount Debit]],Table1[[#This Row],[Cur_Amount Debit]]/Table1[[#This Row],[Exchange Rate]])))</f>
        <v/>
      </c>
      <c r="Y2553" s="161" t="str">
        <f>IF(E2553="","",(IF(Table1[[#This Row],[Cur]]="USD",Table1[[#This Row],[Cur_Amount Credit]],Table1[[#This Row],[Cur_Amount Credit]]/ExchangeRate)))</f>
        <v/>
      </c>
      <c r="Z2553" s="203" t="str">
        <f>IF(E2553="","",(Table1[[#This Row],[Debit USD]]-Table1[[#This Row],[Credit USD]]))</f>
        <v/>
      </c>
      <c r="AA2553" s="122"/>
      <c r="AB2553" s="1"/>
      <c r="AC2553" s="15"/>
      <c r="AD2553" s="15" t="str">
        <f>IF(AND(OR(Table1[[#This Row],[Account]]="15030",Table1[[#This Row],[Account]]="15035",Table1[[#This Row],[Account]]="20150"),Table1[[#This Row],[Vendor ID]]=""),1,"")</f>
        <v/>
      </c>
      <c r="AE2553" s="15"/>
      <c r="AF2553" s="15"/>
      <c r="AG2553" s="15"/>
      <c r="AH2553" s="46" t="str">
        <f>IF(Table1[[#This Row],[Posting Date]]&lt;&gt;"","GJ-"&amp;CountryID,"")</f>
        <v/>
      </c>
      <c r="AI2553" s="59" t="str">
        <f>IF(Table1[[#This Row],[Posting Date]]&lt;&gt;"",Table1[[#This Row],[Posting Date]],"")</f>
        <v/>
      </c>
      <c r="AJ2553" s="46"/>
      <c r="AK2553" s="46" t="str">
        <f>IF(Table1[[#This Row],[Description]]&lt;&gt;"",Table1[[#This Row],[Description]],"")</f>
        <v/>
      </c>
      <c r="AL2553" s="46" t="str">
        <f>IF(Table1[[#This Row],[Posting Date]]&lt;&gt;"",Table1[[#This Row],[Reference Number]],"")</f>
        <v/>
      </c>
      <c r="AM2553" s="46" t="str">
        <f>TRIM(Table1[[#This Row],[Line '#]])</f>
        <v/>
      </c>
      <c r="AN2553" s="46" t="str">
        <f>TRIM(Table1[[#This Row],[Account]])</f>
        <v/>
      </c>
      <c r="AO2553" s="46" t="str">
        <f>IF(Table1[[#This Row],[Posting Date]]&lt;&gt;"",$D$5,"")</f>
        <v/>
      </c>
      <c r="AP2553" s="46" t="str">
        <f>TRIM(Table1[[#This Row],[Departments-Prgrams]])</f>
        <v/>
      </c>
      <c r="AQ2553" s="46" t="str">
        <f>TRIM(Table1[[#This Row],[Grant]])</f>
        <v/>
      </c>
      <c r="AR2553" s="46" t="str">
        <f>TRIM(Table1[[#This Row],[Staff ID]])</f>
        <v/>
      </c>
      <c r="AS2553" s="46" t="str">
        <f>IF(TRIM(Table1[[#This Row],[Budget Code]])=0,"",TRIM(Table1[[#This Row],[Budget Code]]))</f>
        <v/>
      </c>
      <c r="AT2553" s="46" t="str">
        <f>IF(Table1[[#This Row],[Line Description]]&lt;&gt;"",Table1[[#This Row],[Line Description]],"")</f>
        <v/>
      </c>
      <c r="AU2553" s="46" t="str">
        <f>IF(Table1[[#This Row],[Cur_Amount Debit]]&gt;0,ROUND(Table1[[#This Row],[Cur_Amount Debit]],2),"")</f>
        <v/>
      </c>
      <c r="AV2553" s="46" t="str">
        <f>IF(Table1[[#This Row],[Cur_Amount Credit]]&gt;0,ROUND(Table1[[#This Row],[Cur_Amount Credit]],2),"")</f>
        <v/>
      </c>
      <c r="AW2553" s="46" t="str">
        <f>LEFT(Table1[[#This Row],[Cur]],3)</f>
        <v/>
      </c>
      <c r="AX2553" s="59"/>
      <c r="AY2553" s="46"/>
      <c r="AZ2553" s="46" t="str">
        <f>IF(Table1[[#This Row],[Cur]]&lt;&gt;"",IF(Table1[[#This Row],[Cur]]="USD","",ExchangeRate),"")</f>
        <v/>
      </c>
      <c r="BA2553" s="46" t="str">
        <f>IF(Table1[[#This Row],[Grant]]&lt;&gt;"",VLOOKUP(Table1[[#This Row],[Grant]],Grants!B:D,3),"")</f>
        <v/>
      </c>
      <c r="BB2553" s="46" t="str">
        <f>TRIM(Table1[[#This Row],[Vendor ID]])</f>
        <v/>
      </c>
      <c r="BC2553">
        <f>IF(Table1[[#This Row],[Reference Number]]=Q2552,BC2552,BC2552+1)</f>
        <v>2</v>
      </c>
    </row>
    <row r="2554" spans="1:55" ht="11.25" hidden="1" customHeight="1">
      <c r="A2554" s="1"/>
      <c r="B2554" s="88" t="str">
        <f>IF(Table1[[#This Row],[Posting Date]]&lt;&gt;"",IF(Table1[[#This Row],[Reference Number]]=Q2553,B2553+1,1),"")</f>
        <v/>
      </c>
      <c r="C2554" s="61"/>
      <c r="D2554" s="61"/>
      <c r="E2554" s="218"/>
      <c r="F2554" s="143" t="str">
        <f>IFERROR(IF(VLOOKUP(Table1[[#This Row],[Budget Code Description]],Dimentions!$X$6:$AC$132,2,FALSE)="","",VLOOKUP(Table1[[#This Row],[Budget Code Description]],Dimentions!$X$6:$AC$132,2,FALSE)),"")</f>
        <v/>
      </c>
      <c r="G2554" s="143" t="str">
        <f>IFERROR(VLOOKUP(Table1[[#This Row],[Budget Code Description]],Dimentions!$X$6:$AC$132,3,FALSE),"")</f>
        <v/>
      </c>
      <c r="H2554" s="64" t="str">
        <f>IFERROR(VLOOKUP(Table1[[#This Row],[Account]],Dimentions!$S$6:$V$233,2,FALSE),"")</f>
        <v/>
      </c>
      <c r="I2554" s="62">
        <f>_xlfn.NUMBERVALUE(LEFT(Table1[[#This Row],[Account]],1))</f>
        <v>0</v>
      </c>
      <c r="J2554" s="62" t="str">
        <f>IFERROR(VLOOKUP(Table1[[#This Row],[Budget Code Description]],Table6[#All],7,FALSE),"")</f>
        <v/>
      </c>
      <c r="K2554" s="143" t="str">
        <f>IFERROR(VLOOKUP(Table1[[#This Row],[Budget Code Description]],Table6[#All],8,FALSE),"")</f>
        <v/>
      </c>
      <c r="L2554" s="63"/>
      <c r="M2554" s="65" t="str">
        <f>IFERROR(VLOOKUP(Table1[[#This Row],[Staff ID]],Table2[],2,FALSE),"")</f>
        <v/>
      </c>
      <c r="N2554" s="211" t="str">
        <f>IFERROR(IF(VLOOKUP(Table1[[#This Row],[Budget Code Description]],Dimentions!$X$6:$AC$97,4,FALSE)="","",VLOOKUP(Table1[[#This Row],[Budget Code Description]],Dimentions!$X$6:$AC$97,4,FALSE)),"")</f>
        <v/>
      </c>
      <c r="O2554" s="65" t="str">
        <f>IFERROR(VLOOKUP(Table1[[#This Row],[Vendor ID]],Table549[],2,FALSE),"")</f>
        <v/>
      </c>
      <c r="P2554" s="63"/>
      <c r="Q2554" s="143" t="str">
        <f>IF(Table1[[#This Row],[Posting Date]]&lt;&gt;"",$D$9,"")</f>
        <v/>
      </c>
      <c r="R2554" s="159" t="str">
        <f>IF(Table1[[#This Row],[Posting Date]]&lt;&gt;"",$D$10,"")</f>
        <v/>
      </c>
      <c r="S2554" s="66"/>
      <c r="T2554" s="63"/>
      <c r="U2554" s="67"/>
      <c r="V2554" s="67"/>
      <c r="W2554" s="67" t="str">
        <f t="shared" si="40"/>
        <v/>
      </c>
      <c r="X2554" s="161" t="str">
        <f>IF(E2554="","",(IF(Table1[[#This Row],[Cur]]="USD",Table1[[#This Row],[Cur_Amount Debit]],Table1[[#This Row],[Cur_Amount Debit]]/Table1[[#This Row],[Exchange Rate]])))</f>
        <v/>
      </c>
      <c r="Y2554" s="161" t="str">
        <f>IF(E2554="","",(IF(Table1[[#This Row],[Cur]]="USD",Table1[[#This Row],[Cur_Amount Credit]],Table1[[#This Row],[Cur_Amount Credit]]/ExchangeRate)))</f>
        <v/>
      </c>
      <c r="Z2554" s="203" t="str">
        <f>IF(E2554="","",(Table1[[#This Row],[Debit USD]]-Table1[[#This Row],[Credit USD]]))</f>
        <v/>
      </c>
      <c r="AA2554" s="122"/>
      <c r="AB2554" s="1"/>
      <c r="AC2554" s="15"/>
      <c r="AD2554" s="15" t="str">
        <f>IF(AND(OR(Table1[[#This Row],[Account]]="15030",Table1[[#This Row],[Account]]="15035",Table1[[#This Row],[Account]]="20150"),Table1[[#This Row],[Vendor ID]]=""),1,"")</f>
        <v/>
      </c>
      <c r="AE2554" s="15"/>
      <c r="AF2554" s="15"/>
      <c r="AG2554" s="15"/>
      <c r="AH2554" s="46" t="str">
        <f>IF(Table1[[#This Row],[Posting Date]]&lt;&gt;"","GJ-"&amp;CountryID,"")</f>
        <v/>
      </c>
      <c r="AI2554" s="59" t="str">
        <f>IF(Table1[[#This Row],[Posting Date]]&lt;&gt;"",Table1[[#This Row],[Posting Date]],"")</f>
        <v/>
      </c>
      <c r="AJ2554" s="46"/>
      <c r="AK2554" s="46" t="str">
        <f>IF(Table1[[#This Row],[Description]]&lt;&gt;"",Table1[[#This Row],[Description]],"")</f>
        <v/>
      </c>
      <c r="AL2554" s="46" t="str">
        <f>IF(Table1[[#This Row],[Posting Date]]&lt;&gt;"",Table1[[#This Row],[Reference Number]],"")</f>
        <v/>
      </c>
      <c r="AM2554" s="46" t="str">
        <f>TRIM(Table1[[#This Row],[Line '#]])</f>
        <v/>
      </c>
      <c r="AN2554" s="46" t="str">
        <f>TRIM(Table1[[#This Row],[Account]])</f>
        <v/>
      </c>
      <c r="AO2554" s="46" t="str">
        <f>IF(Table1[[#This Row],[Posting Date]]&lt;&gt;"",$D$5,"")</f>
        <v/>
      </c>
      <c r="AP2554" s="46" t="str">
        <f>TRIM(Table1[[#This Row],[Departments-Prgrams]])</f>
        <v/>
      </c>
      <c r="AQ2554" s="46" t="str">
        <f>TRIM(Table1[[#This Row],[Grant]])</f>
        <v/>
      </c>
      <c r="AR2554" s="46" t="str">
        <f>TRIM(Table1[[#This Row],[Staff ID]])</f>
        <v/>
      </c>
      <c r="AS2554" s="46" t="str">
        <f>IF(TRIM(Table1[[#This Row],[Budget Code]])=0,"",TRIM(Table1[[#This Row],[Budget Code]]))</f>
        <v/>
      </c>
      <c r="AT2554" s="46" t="str">
        <f>IF(Table1[[#This Row],[Line Description]]&lt;&gt;"",Table1[[#This Row],[Line Description]],"")</f>
        <v/>
      </c>
      <c r="AU2554" s="46" t="str">
        <f>IF(Table1[[#This Row],[Cur_Amount Debit]]&gt;0,ROUND(Table1[[#This Row],[Cur_Amount Debit]],2),"")</f>
        <v/>
      </c>
      <c r="AV2554" s="46" t="str">
        <f>IF(Table1[[#This Row],[Cur_Amount Credit]]&gt;0,ROUND(Table1[[#This Row],[Cur_Amount Credit]],2),"")</f>
        <v/>
      </c>
      <c r="AW2554" s="46" t="str">
        <f>LEFT(Table1[[#This Row],[Cur]],3)</f>
        <v/>
      </c>
      <c r="AX2554" s="59"/>
      <c r="AY2554" s="46"/>
      <c r="AZ2554" s="46" t="str">
        <f>IF(Table1[[#This Row],[Cur]]&lt;&gt;"",IF(Table1[[#This Row],[Cur]]="USD","",ExchangeRate),"")</f>
        <v/>
      </c>
      <c r="BA2554" s="46" t="str">
        <f>IF(Table1[[#This Row],[Grant]]&lt;&gt;"",VLOOKUP(Table1[[#This Row],[Grant]],Grants!B:D,3),"")</f>
        <v/>
      </c>
      <c r="BB2554" s="46" t="str">
        <f>TRIM(Table1[[#This Row],[Vendor ID]])</f>
        <v/>
      </c>
      <c r="BC2554">
        <f>IF(Table1[[#This Row],[Reference Number]]=Q2553,BC2553,BC2553+1)</f>
        <v>2</v>
      </c>
    </row>
    <row r="2555" spans="1:55" ht="11.25" hidden="1" customHeight="1">
      <c r="A2555" s="1"/>
      <c r="B2555" s="88" t="str">
        <f>IF(Table1[[#This Row],[Posting Date]]&lt;&gt;"",IF(Table1[[#This Row],[Reference Number]]=Q2554,B2554+1,1),"")</f>
        <v/>
      </c>
      <c r="C2555" s="61"/>
      <c r="D2555" s="61"/>
      <c r="E2555" s="218"/>
      <c r="F2555" s="143" t="str">
        <f>IFERROR(IF(VLOOKUP(Table1[[#This Row],[Budget Code Description]],Dimentions!$X$6:$AC$132,2,FALSE)="","",VLOOKUP(Table1[[#This Row],[Budget Code Description]],Dimentions!$X$6:$AC$132,2,FALSE)),"")</f>
        <v/>
      </c>
      <c r="G2555" s="143" t="str">
        <f>IFERROR(VLOOKUP(Table1[[#This Row],[Budget Code Description]],Dimentions!$X$6:$AC$132,3,FALSE),"")</f>
        <v/>
      </c>
      <c r="H2555" s="64" t="str">
        <f>IFERROR(VLOOKUP(Table1[[#This Row],[Account]],Dimentions!$S$6:$V$233,2,FALSE),"")</f>
        <v/>
      </c>
      <c r="I2555" s="62">
        <f>_xlfn.NUMBERVALUE(LEFT(Table1[[#This Row],[Account]],1))</f>
        <v>0</v>
      </c>
      <c r="J2555" s="62" t="str">
        <f>IFERROR(VLOOKUP(Table1[[#This Row],[Budget Code Description]],Table6[#All],7,FALSE),"")</f>
        <v/>
      </c>
      <c r="K2555" s="143" t="str">
        <f>IFERROR(VLOOKUP(Table1[[#This Row],[Budget Code Description]],Table6[#All],8,FALSE),"")</f>
        <v/>
      </c>
      <c r="L2555" s="63"/>
      <c r="M2555" s="65" t="str">
        <f>IFERROR(VLOOKUP(Table1[[#This Row],[Staff ID]],Table2[],2,FALSE),"")</f>
        <v/>
      </c>
      <c r="N2555" s="211" t="str">
        <f>IFERROR(IF(VLOOKUP(Table1[[#This Row],[Budget Code Description]],Dimentions!$X$6:$AC$97,4,FALSE)="","",VLOOKUP(Table1[[#This Row],[Budget Code Description]],Dimentions!$X$6:$AC$97,4,FALSE)),"")</f>
        <v/>
      </c>
      <c r="O2555" s="65" t="str">
        <f>IFERROR(VLOOKUP(Table1[[#This Row],[Vendor ID]],Table549[],2,FALSE),"")</f>
        <v/>
      </c>
      <c r="P2555" s="63"/>
      <c r="Q2555" s="143" t="str">
        <f>IF(Table1[[#This Row],[Posting Date]]&lt;&gt;"",$D$9,"")</f>
        <v/>
      </c>
      <c r="R2555" s="159" t="str">
        <f>IF(Table1[[#This Row],[Posting Date]]&lt;&gt;"",$D$10,"")</f>
        <v/>
      </c>
      <c r="S2555" s="66"/>
      <c r="T2555" s="63"/>
      <c r="U2555" s="67"/>
      <c r="V2555" s="67"/>
      <c r="W2555" s="67" t="str">
        <f t="shared" si="40"/>
        <v/>
      </c>
      <c r="X2555" s="161" t="str">
        <f>IF(E2555="","",(IF(Table1[[#This Row],[Cur]]="USD",Table1[[#This Row],[Cur_Amount Debit]],Table1[[#This Row],[Cur_Amount Debit]]/Table1[[#This Row],[Exchange Rate]])))</f>
        <v/>
      </c>
      <c r="Y2555" s="161" t="str">
        <f>IF(E2555="","",(IF(Table1[[#This Row],[Cur]]="USD",Table1[[#This Row],[Cur_Amount Credit]],Table1[[#This Row],[Cur_Amount Credit]]/ExchangeRate)))</f>
        <v/>
      </c>
      <c r="Z2555" s="203" t="str">
        <f>IF(E2555="","",(Table1[[#This Row],[Debit USD]]-Table1[[#This Row],[Credit USD]]))</f>
        <v/>
      </c>
      <c r="AA2555" s="122"/>
      <c r="AB2555" s="1"/>
      <c r="AC2555" s="15"/>
      <c r="AD2555" s="15" t="str">
        <f>IF(AND(OR(Table1[[#This Row],[Account]]="15030",Table1[[#This Row],[Account]]="15035",Table1[[#This Row],[Account]]="20150"),Table1[[#This Row],[Vendor ID]]=""),1,"")</f>
        <v/>
      </c>
      <c r="AE2555" s="15"/>
      <c r="AF2555" s="15"/>
      <c r="AG2555" s="15"/>
      <c r="AH2555" s="46" t="str">
        <f>IF(Table1[[#This Row],[Posting Date]]&lt;&gt;"","GJ-"&amp;CountryID,"")</f>
        <v/>
      </c>
      <c r="AI2555" s="59" t="str">
        <f>IF(Table1[[#This Row],[Posting Date]]&lt;&gt;"",Table1[[#This Row],[Posting Date]],"")</f>
        <v/>
      </c>
      <c r="AJ2555" s="46"/>
      <c r="AK2555" s="46" t="str">
        <f>IF(Table1[[#This Row],[Description]]&lt;&gt;"",Table1[[#This Row],[Description]],"")</f>
        <v/>
      </c>
      <c r="AL2555" s="46" t="str">
        <f>IF(Table1[[#This Row],[Posting Date]]&lt;&gt;"",Table1[[#This Row],[Reference Number]],"")</f>
        <v/>
      </c>
      <c r="AM2555" s="46" t="str">
        <f>TRIM(Table1[[#This Row],[Line '#]])</f>
        <v/>
      </c>
      <c r="AN2555" s="46" t="str">
        <f>TRIM(Table1[[#This Row],[Account]])</f>
        <v/>
      </c>
      <c r="AO2555" s="46" t="str">
        <f>IF(Table1[[#This Row],[Posting Date]]&lt;&gt;"",$D$5,"")</f>
        <v/>
      </c>
      <c r="AP2555" s="46" t="str">
        <f>TRIM(Table1[[#This Row],[Departments-Prgrams]])</f>
        <v/>
      </c>
      <c r="AQ2555" s="46" t="str">
        <f>TRIM(Table1[[#This Row],[Grant]])</f>
        <v/>
      </c>
      <c r="AR2555" s="46" t="str">
        <f>TRIM(Table1[[#This Row],[Staff ID]])</f>
        <v/>
      </c>
      <c r="AS2555" s="46" t="str">
        <f>IF(TRIM(Table1[[#This Row],[Budget Code]])=0,"",TRIM(Table1[[#This Row],[Budget Code]]))</f>
        <v/>
      </c>
      <c r="AT2555" s="46" t="str">
        <f>IF(Table1[[#This Row],[Line Description]]&lt;&gt;"",Table1[[#This Row],[Line Description]],"")</f>
        <v/>
      </c>
      <c r="AU2555" s="46" t="str">
        <f>IF(Table1[[#This Row],[Cur_Amount Debit]]&gt;0,ROUND(Table1[[#This Row],[Cur_Amount Debit]],2),"")</f>
        <v/>
      </c>
      <c r="AV2555" s="46" t="str">
        <f>IF(Table1[[#This Row],[Cur_Amount Credit]]&gt;0,ROUND(Table1[[#This Row],[Cur_Amount Credit]],2),"")</f>
        <v/>
      </c>
      <c r="AW2555" s="46" t="str">
        <f>LEFT(Table1[[#This Row],[Cur]],3)</f>
        <v/>
      </c>
      <c r="AX2555" s="59"/>
      <c r="AY2555" s="46"/>
      <c r="AZ2555" s="46" t="str">
        <f>IF(Table1[[#This Row],[Cur]]&lt;&gt;"",IF(Table1[[#This Row],[Cur]]="USD","",ExchangeRate),"")</f>
        <v/>
      </c>
      <c r="BA2555" s="46" t="str">
        <f>IF(Table1[[#This Row],[Grant]]&lt;&gt;"",VLOOKUP(Table1[[#This Row],[Grant]],Grants!B:D,3),"")</f>
        <v/>
      </c>
      <c r="BB2555" s="46" t="str">
        <f>TRIM(Table1[[#This Row],[Vendor ID]])</f>
        <v/>
      </c>
      <c r="BC2555">
        <f>IF(Table1[[#This Row],[Reference Number]]=Q2554,BC2554,BC2554+1)</f>
        <v>2</v>
      </c>
    </row>
    <row r="2556" spans="1:55" ht="11.25" hidden="1" customHeight="1">
      <c r="A2556" s="1"/>
      <c r="B2556" s="88" t="str">
        <f>IF(Table1[[#This Row],[Posting Date]]&lt;&gt;"",IF(Table1[[#This Row],[Reference Number]]=Q2555,B2555+1,1),"")</f>
        <v/>
      </c>
      <c r="C2556" s="61"/>
      <c r="D2556" s="61"/>
      <c r="E2556" s="218"/>
      <c r="F2556" s="143" t="str">
        <f>IFERROR(IF(VLOOKUP(Table1[[#This Row],[Budget Code Description]],Dimentions!$X$6:$AC$132,2,FALSE)="","",VLOOKUP(Table1[[#This Row],[Budget Code Description]],Dimentions!$X$6:$AC$132,2,FALSE)),"")</f>
        <v/>
      </c>
      <c r="G2556" s="143" t="str">
        <f>IFERROR(VLOOKUP(Table1[[#This Row],[Budget Code Description]],Dimentions!$X$6:$AC$132,3,FALSE),"")</f>
        <v/>
      </c>
      <c r="H2556" s="64" t="str">
        <f>IFERROR(VLOOKUP(Table1[[#This Row],[Account]],Dimentions!$S$6:$V$233,2,FALSE),"")</f>
        <v/>
      </c>
      <c r="I2556" s="62">
        <f>_xlfn.NUMBERVALUE(LEFT(Table1[[#This Row],[Account]],1))</f>
        <v>0</v>
      </c>
      <c r="J2556" s="62" t="str">
        <f>IFERROR(VLOOKUP(Table1[[#This Row],[Budget Code Description]],Table6[#All],7,FALSE),"")</f>
        <v/>
      </c>
      <c r="K2556" s="143" t="str">
        <f>IFERROR(VLOOKUP(Table1[[#This Row],[Budget Code Description]],Table6[#All],8,FALSE),"")</f>
        <v/>
      </c>
      <c r="L2556" s="63"/>
      <c r="M2556" s="65" t="str">
        <f>IFERROR(VLOOKUP(Table1[[#This Row],[Staff ID]],Table2[],2,FALSE),"")</f>
        <v/>
      </c>
      <c r="N2556" s="211" t="str">
        <f>IFERROR(IF(VLOOKUP(Table1[[#This Row],[Budget Code Description]],Dimentions!$X$6:$AC$97,4,FALSE)="","",VLOOKUP(Table1[[#This Row],[Budget Code Description]],Dimentions!$X$6:$AC$97,4,FALSE)),"")</f>
        <v/>
      </c>
      <c r="O2556" s="65" t="str">
        <f>IFERROR(VLOOKUP(Table1[[#This Row],[Vendor ID]],Table549[],2,FALSE),"")</f>
        <v/>
      </c>
      <c r="P2556" s="63"/>
      <c r="Q2556" s="143" t="str">
        <f>IF(Table1[[#This Row],[Posting Date]]&lt;&gt;"",$D$9,"")</f>
        <v/>
      </c>
      <c r="R2556" s="159" t="str">
        <f>IF(Table1[[#This Row],[Posting Date]]&lt;&gt;"",$D$10,"")</f>
        <v/>
      </c>
      <c r="S2556" s="66"/>
      <c r="T2556" s="63"/>
      <c r="U2556" s="67"/>
      <c r="V2556" s="67"/>
      <c r="W2556" s="67" t="str">
        <f t="shared" si="40"/>
        <v/>
      </c>
      <c r="X2556" s="161" t="str">
        <f>IF(E2556="","",(IF(Table1[[#This Row],[Cur]]="USD",Table1[[#This Row],[Cur_Amount Debit]],Table1[[#This Row],[Cur_Amount Debit]]/Table1[[#This Row],[Exchange Rate]])))</f>
        <v/>
      </c>
      <c r="Y2556" s="161" t="str">
        <f>IF(E2556="","",(IF(Table1[[#This Row],[Cur]]="USD",Table1[[#This Row],[Cur_Amount Credit]],Table1[[#This Row],[Cur_Amount Credit]]/ExchangeRate)))</f>
        <v/>
      </c>
      <c r="Z2556" s="203" t="str">
        <f>IF(E2556="","",(Table1[[#This Row],[Debit USD]]-Table1[[#This Row],[Credit USD]]))</f>
        <v/>
      </c>
      <c r="AA2556" s="122"/>
      <c r="AB2556" s="1"/>
      <c r="AC2556" s="15"/>
      <c r="AD2556" s="15" t="str">
        <f>IF(AND(OR(Table1[[#This Row],[Account]]="15030",Table1[[#This Row],[Account]]="15035",Table1[[#This Row],[Account]]="20150"),Table1[[#This Row],[Vendor ID]]=""),1,"")</f>
        <v/>
      </c>
      <c r="AE2556" s="15"/>
      <c r="AF2556" s="15"/>
      <c r="AG2556" s="15"/>
      <c r="AH2556" s="46" t="str">
        <f>IF(Table1[[#This Row],[Posting Date]]&lt;&gt;"","GJ-"&amp;CountryID,"")</f>
        <v/>
      </c>
      <c r="AI2556" s="59" t="str">
        <f>IF(Table1[[#This Row],[Posting Date]]&lt;&gt;"",Table1[[#This Row],[Posting Date]],"")</f>
        <v/>
      </c>
      <c r="AJ2556" s="46"/>
      <c r="AK2556" s="46" t="str">
        <f>IF(Table1[[#This Row],[Description]]&lt;&gt;"",Table1[[#This Row],[Description]],"")</f>
        <v/>
      </c>
      <c r="AL2556" s="46" t="str">
        <f>IF(Table1[[#This Row],[Posting Date]]&lt;&gt;"",Table1[[#This Row],[Reference Number]],"")</f>
        <v/>
      </c>
      <c r="AM2556" s="46" t="str">
        <f>TRIM(Table1[[#This Row],[Line '#]])</f>
        <v/>
      </c>
      <c r="AN2556" s="46" t="str">
        <f>TRIM(Table1[[#This Row],[Account]])</f>
        <v/>
      </c>
      <c r="AO2556" s="46" t="str">
        <f>IF(Table1[[#This Row],[Posting Date]]&lt;&gt;"",$D$5,"")</f>
        <v/>
      </c>
      <c r="AP2556" s="46" t="str">
        <f>TRIM(Table1[[#This Row],[Departments-Prgrams]])</f>
        <v/>
      </c>
      <c r="AQ2556" s="46" t="str">
        <f>TRIM(Table1[[#This Row],[Grant]])</f>
        <v/>
      </c>
      <c r="AR2556" s="46" t="str">
        <f>TRIM(Table1[[#This Row],[Staff ID]])</f>
        <v/>
      </c>
      <c r="AS2556" s="46" t="str">
        <f>IF(TRIM(Table1[[#This Row],[Budget Code]])=0,"",TRIM(Table1[[#This Row],[Budget Code]]))</f>
        <v/>
      </c>
      <c r="AT2556" s="46" t="str">
        <f>IF(Table1[[#This Row],[Line Description]]&lt;&gt;"",Table1[[#This Row],[Line Description]],"")</f>
        <v/>
      </c>
      <c r="AU2556" s="46" t="str">
        <f>IF(Table1[[#This Row],[Cur_Amount Debit]]&gt;0,ROUND(Table1[[#This Row],[Cur_Amount Debit]],2),"")</f>
        <v/>
      </c>
      <c r="AV2556" s="46" t="str">
        <f>IF(Table1[[#This Row],[Cur_Amount Credit]]&gt;0,ROUND(Table1[[#This Row],[Cur_Amount Credit]],2),"")</f>
        <v/>
      </c>
      <c r="AW2556" s="46" t="str">
        <f>LEFT(Table1[[#This Row],[Cur]],3)</f>
        <v/>
      </c>
      <c r="AX2556" s="59"/>
      <c r="AY2556" s="46"/>
      <c r="AZ2556" s="46" t="str">
        <f>IF(Table1[[#This Row],[Cur]]&lt;&gt;"",IF(Table1[[#This Row],[Cur]]="USD","",ExchangeRate),"")</f>
        <v/>
      </c>
      <c r="BA2556" s="46" t="str">
        <f>IF(Table1[[#This Row],[Grant]]&lt;&gt;"",VLOOKUP(Table1[[#This Row],[Grant]],Grants!B:D,3),"")</f>
        <v/>
      </c>
      <c r="BB2556" s="46" t="str">
        <f>TRIM(Table1[[#This Row],[Vendor ID]])</f>
        <v/>
      </c>
      <c r="BC2556">
        <f>IF(Table1[[#This Row],[Reference Number]]=Q2555,BC2555,BC2555+1)</f>
        <v>2</v>
      </c>
    </row>
    <row r="2557" spans="1:55" ht="11.25" hidden="1" customHeight="1">
      <c r="A2557" s="1"/>
      <c r="B2557" s="88" t="str">
        <f>IF(Table1[[#This Row],[Posting Date]]&lt;&gt;"",IF(Table1[[#This Row],[Reference Number]]=Q2556,B2556+1,1),"")</f>
        <v/>
      </c>
      <c r="C2557" s="61"/>
      <c r="D2557" s="61"/>
      <c r="E2557" s="218"/>
      <c r="F2557" s="143" t="str">
        <f>IFERROR(IF(VLOOKUP(Table1[[#This Row],[Budget Code Description]],Dimentions!$X$6:$AC$132,2,FALSE)="","",VLOOKUP(Table1[[#This Row],[Budget Code Description]],Dimentions!$X$6:$AC$132,2,FALSE)),"")</f>
        <v/>
      </c>
      <c r="G2557" s="143" t="str">
        <f>IFERROR(VLOOKUP(Table1[[#This Row],[Budget Code Description]],Dimentions!$X$6:$AC$132,3,FALSE),"")</f>
        <v/>
      </c>
      <c r="H2557" s="64" t="str">
        <f>IFERROR(VLOOKUP(Table1[[#This Row],[Account]],Dimentions!$S$6:$V$233,2,FALSE),"")</f>
        <v/>
      </c>
      <c r="I2557" s="62">
        <f>_xlfn.NUMBERVALUE(LEFT(Table1[[#This Row],[Account]],1))</f>
        <v>0</v>
      </c>
      <c r="J2557" s="62" t="str">
        <f>IFERROR(VLOOKUP(Table1[[#This Row],[Budget Code Description]],Table6[#All],7,FALSE),"")</f>
        <v/>
      </c>
      <c r="K2557" s="143" t="str">
        <f>IFERROR(VLOOKUP(Table1[[#This Row],[Budget Code Description]],Table6[#All],8,FALSE),"")</f>
        <v/>
      </c>
      <c r="L2557" s="63"/>
      <c r="M2557" s="65" t="str">
        <f>IFERROR(VLOOKUP(Table1[[#This Row],[Staff ID]],Table2[],2,FALSE),"")</f>
        <v/>
      </c>
      <c r="N2557" s="211" t="str">
        <f>IFERROR(IF(VLOOKUP(Table1[[#This Row],[Budget Code Description]],Dimentions!$X$6:$AC$97,4,FALSE)="","",VLOOKUP(Table1[[#This Row],[Budget Code Description]],Dimentions!$X$6:$AC$97,4,FALSE)),"")</f>
        <v/>
      </c>
      <c r="O2557" s="65" t="str">
        <f>IFERROR(VLOOKUP(Table1[[#This Row],[Vendor ID]],Table549[],2,FALSE),"")</f>
        <v/>
      </c>
      <c r="P2557" s="63"/>
      <c r="Q2557" s="143" t="str">
        <f>IF(Table1[[#This Row],[Posting Date]]&lt;&gt;"",$D$9,"")</f>
        <v/>
      </c>
      <c r="R2557" s="159" t="str">
        <f>IF(Table1[[#This Row],[Posting Date]]&lt;&gt;"",$D$10,"")</f>
        <v/>
      </c>
      <c r="S2557" s="66"/>
      <c r="T2557" s="63"/>
      <c r="U2557" s="67"/>
      <c r="V2557" s="67"/>
      <c r="W2557" s="67" t="str">
        <f t="shared" si="40"/>
        <v/>
      </c>
      <c r="X2557" s="161" t="str">
        <f>IF(E2557="","",(IF(Table1[[#This Row],[Cur]]="USD",Table1[[#This Row],[Cur_Amount Debit]],Table1[[#This Row],[Cur_Amount Debit]]/Table1[[#This Row],[Exchange Rate]])))</f>
        <v/>
      </c>
      <c r="Y2557" s="161" t="str">
        <f>IF(E2557="","",(IF(Table1[[#This Row],[Cur]]="USD",Table1[[#This Row],[Cur_Amount Credit]],Table1[[#This Row],[Cur_Amount Credit]]/ExchangeRate)))</f>
        <v/>
      </c>
      <c r="Z2557" s="203" t="str">
        <f>IF(E2557="","",(Table1[[#This Row],[Debit USD]]-Table1[[#This Row],[Credit USD]]))</f>
        <v/>
      </c>
      <c r="AA2557" s="122"/>
      <c r="AB2557" s="1"/>
      <c r="AC2557" s="15"/>
      <c r="AD2557" s="15" t="str">
        <f>IF(AND(OR(Table1[[#This Row],[Account]]="15030",Table1[[#This Row],[Account]]="15035",Table1[[#This Row],[Account]]="20150"),Table1[[#This Row],[Vendor ID]]=""),1,"")</f>
        <v/>
      </c>
      <c r="AE2557" s="15"/>
      <c r="AF2557" s="15"/>
      <c r="AG2557" s="15"/>
      <c r="AH2557" s="46" t="str">
        <f>IF(Table1[[#This Row],[Posting Date]]&lt;&gt;"","GJ-"&amp;CountryID,"")</f>
        <v/>
      </c>
      <c r="AI2557" s="59" t="str">
        <f>IF(Table1[[#This Row],[Posting Date]]&lt;&gt;"",Table1[[#This Row],[Posting Date]],"")</f>
        <v/>
      </c>
      <c r="AJ2557" s="46"/>
      <c r="AK2557" s="46" t="str">
        <f>IF(Table1[[#This Row],[Description]]&lt;&gt;"",Table1[[#This Row],[Description]],"")</f>
        <v/>
      </c>
      <c r="AL2557" s="46" t="str">
        <f>IF(Table1[[#This Row],[Posting Date]]&lt;&gt;"",Table1[[#This Row],[Reference Number]],"")</f>
        <v/>
      </c>
      <c r="AM2557" s="46" t="str">
        <f>TRIM(Table1[[#This Row],[Line '#]])</f>
        <v/>
      </c>
      <c r="AN2557" s="46" t="str">
        <f>TRIM(Table1[[#This Row],[Account]])</f>
        <v/>
      </c>
      <c r="AO2557" s="46" t="str">
        <f>IF(Table1[[#This Row],[Posting Date]]&lt;&gt;"",$D$5,"")</f>
        <v/>
      </c>
      <c r="AP2557" s="46" t="str">
        <f>TRIM(Table1[[#This Row],[Departments-Prgrams]])</f>
        <v/>
      </c>
      <c r="AQ2557" s="46" t="str">
        <f>TRIM(Table1[[#This Row],[Grant]])</f>
        <v/>
      </c>
      <c r="AR2557" s="46" t="str">
        <f>TRIM(Table1[[#This Row],[Staff ID]])</f>
        <v/>
      </c>
      <c r="AS2557" s="46" t="str">
        <f>IF(TRIM(Table1[[#This Row],[Budget Code]])=0,"",TRIM(Table1[[#This Row],[Budget Code]]))</f>
        <v/>
      </c>
      <c r="AT2557" s="46" t="str">
        <f>IF(Table1[[#This Row],[Line Description]]&lt;&gt;"",Table1[[#This Row],[Line Description]],"")</f>
        <v/>
      </c>
      <c r="AU2557" s="46" t="str">
        <f>IF(Table1[[#This Row],[Cur_Amount Debit]]&gt;0,ROUND(Table1[[#This Row],[Cur_Amount Debit]],2),"")</f>
        <v/>
      </c>
      <c r="AV2557" s="46" t="str">
        <f>IF(Table1[[#This Row],[Cur_Amount Credit]]&gt;0,ROUND(Table1[[#This Row],[Cur_Amount Credit]],2),"")</f>
        <v/>
      </c>
      <c r="AW2557" s="46" t="str">
        <f>LEFT(Table1[[#This Row],[Cur]],3)</f>
        <v/>
      </c>
      <c r="AX2557" s="59"/>
      <c r="AY2557" s="46"/>
      <c r="AZ2557" s="46" t="str">
        <f>IF(Table1[[#This Row],[Cur]]&lt;&gt;"",IF(Table1[[#This Row],[Cur]]="USD","",ExchangeRate),"")</f>
        <v/>
      </c>
      <c r="BA2557" s="46" t="str">
        <f>IF(Table1[[#This Row],[Grant]]&lt;&gt;"",VLOOKUP(Table1[[#This Row],[Grant]],Grants!B:D,3),"")</f>
        <v/>
      </c>
      <c r="BB2557" s="46" t="str">
        <f>TRIM(Table1[[#This Row],[Vendor ID]])</f>
        <v/>
      </c>
      <c r="BC2557">
        <f>IF(Table1[[#This Row],[Reference Number]]=Q2556,BC2556,BC2556+1)</f>
        <v>2</v>
      </c>
    </row>
    <row r="2558" spans="1:55" ht="11.25" hidden="1" customHeight="1">
      <c r="A2558" s="1"/>
      <c r="B2558" s="88" t="str">
        <f>IF(Table1[[#This Row],[Posting Date]]&lt;&gt;"",IF(Table1[[#This Row],[Reference Number]]=Q2557,B2557+1,1),"")</f>
        <v/>
      </c>
      <c r="C2558" s="61"/>
      <c r="D2558" s="61"/>
      <c r="E2558" s="218"/>
      <c r="F2558" s="143" t="str">
        <f>IFERROR(IF(VLOOKUP(Table1[[#This Row],[Budget Code Description]],Dimentions!$X$6:$AC$132,2,FALSE)="","",VLOOKUP(Table1[[#This Row],[Budget Code Description]],Dimentions!$X$6:$AC$132,2,FALSE)),"")</f>
        <v/>
      </c>
      <c r="G2558" s="143" t="str">
        <f>IFERROR(VLOOKUP(Table1[[#This Row],[Budget Code Description]],Dimentions!$X$6:$AC$132,3,FALSE),"")</f>
        <v/>
      </c>
      <c r="H2558" s="64" t="str">
        <f>IFERROR(VLOOKUP(Table1[[#This Row],[Account]],Dimentions!$S$6:$V$233,2,FALSE),"")</f>
        <v/>
      </c>
      <c r="I2558" s="62">
        <f>_xlfn.NUMBERVALUE(LEFT(Table1[[#This Row],[Account]],1))</f>
        <v>0</v>
      </c>
      <c r="J2558" s="62" t="str">
        <f>IFERROR(VLOOKUP(Table1[[#This Row],[Budget Code Description]],Table6[#All],7,FALSE),"")</f>
        <v/>
      </c>
      <c r="K2558" s="143" t="str">
        <f>IFERROR(VLOOKUP(Table1[[#This Row],[Budget Code Description]],Table6[#All],8,FALSE),"")</f>
        <v/>
      </c>
      <c r="L2558" s="63"/>
      <c r="M2558" s="65" t="str">
        <f>IFERROR(VLOOKUP(Table1[[#This Row],[Staff ID]],Table2[],2,FALSE),"")</f>
        <v/>
      </c>
      <c r="N2558" s="211" t="str">
        <f>IFERROR(IF(VLOOKUP(Table1[[#This Row],[Budget Code Description]],Dimentions!$X$6:$AC$97,4,FALSE)="","",VLOOKUP(Table1[[#This Row],[Budget Code Description]],Dimentions!$X$6:$AC$97,4,FALSE)),"")</f>
        <v/>
      </c>
      <c r="O2558" s="65" t="str">
        <f>IFERROR(VLOOKUP(Table1[[#This Row],[Vendor ID]],Table549[],2,FALSE),"")</f>
        <v/>
      </c>
      <c r="P2558" s="63"/>
      <c r="Q2558" s="143" t="str">
        <f>IF(Table1[[#This Row],[Posting Date]]&lt;&gt;"",$D$9,"")</f>
        <v/>
      </c>
      <c r="R2558" s="159" t="str">
        <f>IF(Table1[[#This Row],[Posting Date]]&lt;&gt;"",$D$10,"")</f>
        <v/>
      </c>
      <c r="S2558" s="66"/>
      <c r="T2558" s="63"/>
      <c r="U2558" s="67"/>
      <c r="V2558" s="67"/>
      <c r="W2558" s="67" t="str">
        <f t="shared" si="40"/>
        <v/>
      </c>
      <c r="X2558" s="161" t="str">
        <f>IF(E2558="","",(IF(Table1[[#This Row],[Cur]]="USD",Table1[[#This Row],[Cur_Amount Debit]],Table1[[#This Row],[Cur_Amount Debit]]/Table1[[#This Row],[Exchange Rate]])))</f>
        <v/>
      </c>
      <c r="Y2558" s="161" t="str">
        <f>IF(E2558="","",(IF(Table1[[#This Row],[Cur]]="USD",Table1[[#This Row],[Cur_Amount Credit]],Table1[[#This Row],[Cur_Amount Credit]]/ExchangeRate)))</f>
        <v/>
      </c>
      <c r="Z2558" s="203" t="str">
        <f>IF(E2558="","",(Table1[[#This Row],[Debit USD]]-Table1[[#This Row],[Credit USD]]))</f>
        <v/>
      </c>
      <c r="AA2558" s="122"/>
      <c r="AB2558" s="1"/>
      <c r="AC2558" s="15"/>
      <c r="AD2558" s="15" t="str">
        <f>IF(AND(OR(Table1[[#This Row],[Account]]="15030",Table1[[#This Row],[Account]]="15035",Table1[[#This Row],[Account]]="20150"),Table1[[#This Row],[Vendor ID]]=""),1,"")</f>
        <v/>
      </c>
      <c r="AE2558" s="15"/>
      <c r="AF2558" s="15"/>
      <c r="AG2558" s="15"/>
      <c r="AH2558" s="46" t="str">
        <f>IF(Table1[[#This Row],[Posting Date]]&lt;&gt;"","GJ-"&amp;CountryID,"")</f>
        <v/>
      </c>
      <c r="AI2558" s="59" t="str">
        <f>IF(Table1[[#This Row],[Posting Date]]&lt;&gt;"",Table1[[#This Row],[Posting Date]],"")</f>
        <v/>
      </c>
      <c r="AJ2558" s="46"/>
      <c r="AK2558" s="46" t="str">
        <f>IF(Table1[[#This Row],[Description]]&lt;&gt;"",Table1[[#This Row],[Description]],"")</f>
        <v/>
      </c>
      <c r="AL2558" s="46" t="str">
        <f>IF(Table1[[#This Row],[Posting Date]]&lt;&gt;"",Table1[[#This Row],[Reference Number]],"")</f>
        <v/>
      </c>
      <c r="AM2558" s="46" t="str">
        <f>TRIM(Table1[[#This Row],[Line '#]])</f>
        <v/>
      </c>
      <c r="AN2558" s="46" t="str">
        <f>TRIM(Table1[[#This Row],[Account]])</f>
        <v/>
      </c>
      <c r="AO2558" s="46" t="str">
        <f>IF(Table1[[#This Row],[Posting Date]]&lt;&gt;"",$D$5,"")</f>
        <v/>
      </c>
      <c r="AP2558" s="46" t="str">
        <f>TRIM(Table1[[#This Row],[Departments-Prgrams]])</f>
        <v/>
      </c>
      <c r="AQ2558" s="46" t="str">
        <f>TRIM(Table1[[#This Row],[Grant]])</f>
        <v/>
      </c>
      <c r="AR2558" s="46" t="str">
        <f>TRIM(Table1[[#This Row],[Staff ID]])</f>
        <v/>
      </c>
      <c r="AS2558" s="46" t="str">
        <f>IF(TRIM(Table1[[#This Row],[Budget Code]])=0,"",TRIM(Table1[[#This Row],[Budget Code]]))</f>
        <v/>
      </c>
      <c r="AT2558" s="46" t="str">
        <f>IF(Table1[[#This Row],[Line Description]]&lt;&gt;"",Table1[[#This Row],[Line Description]],"")</f>
        <v/>
      </c>
      <c r="AU2558" s="46" t="str">
        <f>IF(Table1[[#This Row],[Cur_Amount Debit]]&gt;0,ROUND(Table1[[#This Row],[Cur_Amount Debit]],2),"")</f>
        <v/>
      </c>
      <c r="AV2558" s="46" t="str">
        <f>IF(Table1[[#This Row],[Cur_Amount Credit]]&gt;0,ROUND(Table1[[#This Row],[Cur_Amount Credit]],2),"")</f>
        <v/>
      </c>
      <c r="AW2558" s="46" t="str">
        <f>LEFT(Table1[[#This Row],[Cur]],3)</f>
        <v/>
      </c>
      <c r="AX2558" s="59"/>
      <c r="AY2558" s="46"/>
      <c r="AZ2558" s="46" t="str">
        <f>IF(Table1[[#This Row],[Cur]]&lt;&gt;"",IF(Table1[[#This Row],[Cur]]="USD","",ExchangeRate),"")</f>
        <v/>
      </c>
      <c r="BA2558" s="46" t="str">
        <f>IF(Table1[[#This Row],[Grant]]&lt;&gt;"",VLOOKUP(Table1[[#This Row],[Grant]],Grants!B:D,3),"")</f>
        <v/>
      </c>
      <c r="BB2558" s="46" t="str">
        <f>TRIM(Table1[[#This Row],[Vendor ID]])</f>
        <v/>
      </c>
      <c r="BC2558">
        <f>IF(Table1[[#This Row],[Reference Number]]=Q2557,BC2557,BC2557+1)</f>
        <v>2</v>
      </c>
    </row>
    <row r="2559" spans="1:55" ht="11.25" hidden="1" customHeight="1">
      <c r="A2559" s="1"/>
      <c r="B2559" s="88" t="str">
        <f>IF(Table1[[#This Row],[Posting Date]]&lt;&gt;"",IF(Table1[[#This Row],[Reference Number]]=Q2558,B2558+1,1),"")</f>
        <v/>
      </c>
      <c r="C2559" s="61"/>
      <c r="D2559" s="61"/>
      <c r="E2559" s="218"/>
      <c r="F2559" s="143" t="str">
        <f>IFERROR(IF(VLOOKUP(Table1[[#This Row],[Budget Code Description]],Dimentions!$X$6:$AC$132,2,FALSE)="","",VLOOKUP(Table1[[#This Row],[Budget Code Description]],Dimentions!$X$6:$AC$132,2,FALSE)),"")</f>
        <v/>
      </c>
      <c r="G2559" s="143" t="str">
        <f>IFERROR(VLOOKUP(Table1[[#This Row],[Budget Code Description]],Dimentions!$X$6:$AC$132,3,FALSE),"")</f>
        <v/>
      </c>
      <c r="H2559" s="64" t="str">
        <f>IFERROR(VLOOKUP(Table1[[#This Row],[Account]],Dimentions!$S$6:$V$233,2,FALSE),"")</f>
        <v/>
      </c>
      <c r="I2559" s="62">
        <f>_xlfn.NUMBERVALUE(LEFT(Table1[[#This Row],[Account]],1))</f>
        <v>0</v>
      </c>
      <c r="J2559" s="62" t="str">
        <f>IFERROR(VLOOKUP(Table1[[#This Row],[Budget Code Description]],Table6[#All],7,FALSE),"")</f>
        <v/>
      </c>
      <c r="K2559" s="143" t="str">
        <f>IFERROR(VLOOKUP(Table1[[#This Row],[Budget Code Description]],Table6[#All],8,FALSE),"")</f>
        <v/>
      </c>
      <c r="L2559" s="63"/>
      <c r="M2559" s="65" t="str">
        <f>IFERROR(VLOOKUP(Table1[[#This Row],[Staff ID]],Table2[],2,FALSE),"")</f>
        <v/>
      </c>
      <c r="N2559" s="211" t="str">
        <f>IFERROR(IF(VLOOKUP(Table1[[#This Row],[Budget Code Description]],Dimentions!$X$6:$AC$97,4,FALSE)="","",VLOOKUP(Table1[[#This Row],[Budget Code Description]],Dimentions!$X$6:$AC$97,4,FALSE)),"")</f>
        <v/>
      </c>
      <c r="O2559" s="65" t="str">
        <f>IFERROR(VLOOKUP(Table1[[#This Row],[Vendor ID]],Table549[],2,FALSE),"")</f>
        <v/>
      </c>
      <c r="P2559" s="63"/>
      <c r="Q2559" s="143" t="str">
        <f>IF(Table1[[#This Row],[Posting Date]]&lt;&gt;"",$D$9,"")</f>
        <v/>
      </c>
      <c r="R2559" s="159" t="str">
        <f>IF(Table1[[#This Row],[Posting Date]]&lt;&gt;"",$D$10,"")</f>
        <v/>
      </c>
      <c r="S2559" s="66"/>
      <c r="T2559" s="63"/>
      <c r="U2559" s="67"/>
      <c r="V2559" s="67"/>
      <c r="W2559" s="67" t="str">
        <f t="shared" si="40"/>
        <v/>
      </c>
      <c r="X2559" s="161" t="str">
        <f>IF(E2559="","",(IF(Table1[[#This Row],[Cur]]="USD",Table1[[#This Row],[Cur_Amount Debit]],Table1[[#This Row],[Cur_Amount Debit]]/Table1[[#This Row],[Exchange Rate]])))</f>
        <v/>
      </c>
      <c r="Y2559" s="161" t="str">
        <f>IF(E2559="","",(IF(Table1[[#This Row],[Cur]]="USD",Table1[[#This Row],[Cur_Amount Credit]],Table1[[#This Row],[Cur_Amount Credit]]/ExchangeRate)))</f>
        <v/>
      </c>
      <c r="Z2559" s="203" t="str">
        <f>IF(E2559="","",(Table1[[#This Row],[Debit USD]]-Table1[[#This Row],[Credit USD]]))</f>
        <v/>
      </c>
      <c r="AA2559" s="122"/>
      <c r="AB2559" s="1"/>
      <c r="AC2559" s="15"/>
      <c r="AD2559" s="15" t="str">
        <f>IF(AND(OR(Table1[[#This Row],[Account]]="15030",Table1[[#This Row],[Account]]="15035",Table1[[#This Row],[Account]]="20150"),Table1[[#This Row],[Vendor ID]]=""),1,"")</f>
        <v/>
      </c>
      <c r="AE2559" s="15"/>
      <c r="AF2559" s="15"/>
      <c r="AG2559" s="15"/>
      <c r="AH2559" s="46" t="str">
        <f>IF(Table1[[#This Row],[Posting Date]]&lt;&gt;"","GJ-"&amp;CountryID,"")</f>
        <v/>
      </c>
      <c r="AI2559" s="59" t="str">
        <f>IF(Table1[[#This Row],[Posting Date]]&lt;&gt;"",Table1[[#This Row],[Posting Date]],"")</f>
        <v/>
      </c>
      <c r="AJ2559" s="46"/>
      <c r="AK2559" s="46" t="str">
        <f>IF(Table1[[#This Row],[Description]]&lt;&gt;"",Table1[[#This Row],[Description]],"")</f>
        <v/>
      </c>
      <c r="AL2559" s="46" t="str">
        <f>IF(Table1[[#This Row],[Posting Date]]&lt;&gt;"",Table1[[#This Row],[Reference Number]],"")</f>
        <v/>
      </c>
      <c r="AM2559" s="46" t="str">
        <f>TRIM(Table1[[#This Row],[Line '#]])</f>
        <v/>
      </c>
      <c r="AN2559" s="46" t="str">
        <f>TRIM(Table1[[#This Row],[Account]])</f>
        <v/>
      </c>
      <c r="AO2559" s="46" t="str">
        <f>IF(Table1[[#This Row],[Posting Date]]&lt;&gt;"",$D$5,"")</f>
        <v/>
      </c>
      <c r="AP2559" s="46" t="str">
        <f>TRIM(Table1[[#This Row],[Departments-Prgrams]])</f>
        <v/>
      </c>
      <c r="AQ2559" s="46" t="str">
        <f>TRIM(Table1[[#This Row],[Grant]])</f>
        <v/>
      </c>
      <c r="AR2559" s="46" t="str">
        <f>TRIM(Table1[[#This Row],[Staff ID]])</f>
        <v/>
      </c>
      <c r="AS2559" s="46" t="str">
        <f>IF(TRIM(Table1[[#This Row],[Budget Code]])=0,"",TRIM(Table1[[#This Row],[Budget Code]]))</f>
        <v/>
      </c>
      <c r="AT2559" s="46" t="str">
        <f>IF(Table1[[#This Row],[Line Description]]&lt;&gt;"",Table1[[#This Row],[Line Description]],"")</f>
        <v/>
      </c>
      <c r="AU2559" s="46" t="str">
        <f>IF(Table1[[#This Row],[Cur_Amount Debit]]&gt;0,ROUND(Table1[[#This Row],[Cur_Amount Debit]],2),"")</f>
        <v/>
      </c>
      <c r="AV2559" s="46" t="str">
        <f>IF(Table1[[#This Row],[Cur_Amount Credit]]&gt;0,ROUND(Table1[[#This Row],[Cur_Amount Credit]],2),"")</f>
        <v/>
      </c>
      <c r="AW2559" s="46" t="str">
        <f>LEFT(Table1[[#This Row],[Cur]],3)</f>
        <v/>
      </c>
      <c r="AX2559" s="59"/>
      <c r="AY2559" s="46"/>
      <c r="AZ2559" s="46" t="str">
        <f>IF(Table1[[#This Row],[Cur]]&lt;&gt;"",IF(Table1[[#This Row],[Cur]]="USD","",ExchangeRate),"")</f>
        <v/>
      </c>
      <c r="BA2559" s="46" t="str">
        <f>IF(Table1[[#This Row],[Grant]]&lt;&gt;"",VLOOKUP(Table1[[#This Row],[Grant]],Grants!B:D,3),"")</f>
        <v/>
      </c>
      <c r="BB2559" s="46" t="str">
        <f>TRIM(Table1[[#This Row],[Vendor ID]])</f>
        <v/>
      </c>
      <c r="BC2559">
        <f>IF(Table1[[#This Row],[Reference Number]]=Q2558,BC2558,BC2558+1)</f>
        <v>2</v>
      </c>
    </row>
    <row r="2560" spans="1:55" ht="11.25" hidden="1" customHeight="1">
      <c r="A2560" s="1"/>
      <c r="B2560" s="88" t="str">
        <f>IF(Table1[[#This Row],[Posting Date]]&lt;&gt;"",IF(Table1[[#This Row],[Reference Number]]=Q2559,B2559+1,1),"")</f>
        <v/>
      </c>
      <c r="C2560" s="61"/>
      <c r="D2560" s="61"/>
      <c r="E2560" s="218"/>
      <c r="F2560" s="143" t="str">
        <f>IFERROR(IF(VLOOKUP(Table1[[#This Row],[Budget Code Description]],Dimentions!$X$6:$AC$132,2,FALSE)="","",VLOOKUP(Table1[[#This Row],[Budget Code Description]],Dimentions!$X$6:$AC$132,2,FALSE)),"")</f>
        <v/>
      </c>
      <c r="G2560" s="143" t="str">
        <f>IFERROR(VLOOKUP(Table1[[#This Row],[Budget Code Description]],Dimentions!$X$6:$AC$132,3,FALSE),"")</f>
        <v/>
      </c>
      <c r="H2560" s="64" t="str">
        <f>IFERROR(VLOOKUP(Table1[[#This Row],[Account]],Dimentions!$S$6:$V$233,2,FALSE),"")</f>
        <v/>
      </c>
      <c r="I2560" s="62">
        <f>_xlfn.NUMBERVALUE(LEFT(Table1[[#This Row],[Account]],1))</f>
        <v>0</v>
      </c>
      <c r="J2560" s="62" t="str">
        <f>IFERROR(VLOOKUP(Table1[[#This Row],[Budget Code Description]],Table6[#All],7,FALSE),"")</f>
        <v/>
      </c>
      <c r="K2560" s="143" t="str">
        <f>IFERROR(VLOOKUP(Table1[[#This Row],[Budget Code Description]],Table6[#All],8,FALSE),"")</f>
        <v/>
      </c>
      <c r="L2560" s="63"/>
      <c r="M2560" s="65" t="str">
        <f>IFERROR(VLOOKUP(Table1[[#This Row],[Staff ID]],Table2[],2,FALSE),"")</f>
        <v/>
      </c>
      <c r="N2560" s="211" t="str">
        <f>IFERROR(IF(VLOOKUP(Table1[[#This Row],[Budget Code Description]],Dimentions!$X$6:$AC$97,4,FALSE)="","",VLOOKUP(Table1[[#This Row],[Budget Code Description]],Dimentions!$X$6:$AC$97,4,FALSE)),"")</f>
        <v/>
      </c>
      <c r="O2560" s="65" t="str">
        <f>IFERROR(VLOOKUP(Table1[[#This Row],[Vendor ID]],Table549[],2,FALSE),"")</f>
        <v/>
      </c>
      <c r="P2560" s="63"/>
      <c r="Q2560" s="143" t="str">
        <f>IF(Table1[[#This Row],[Posting Date]]&lt;&gt;"",$D$9,"")</f>
        <v/>
      </c>
      <c r="R2560" s="159" t="str">
        <f>IF(Table1[[#This Row],[Posting Date]]&lt;&gt;"",$D$10,"")</f>
        <v/>
      </c>
      <c r="S2560" s="66"/>
      <c r="T2560" s="63"/>
      <c r="U2560" s="67"/>
      <c r="V2560" s="67"/>
      <c r="W2560" s="67" t="str">
        <f t="shared" si="40"/>
        <v/>
      </c>
      <c r="X2560" s="161" t="str">
        <f>IF(E2560="","",(IF(Table1[[#This Row],[Cur]]="USD",Table1[[#This Row],[Cur_Amount Debit]],Table1[[#This Row],[Cur_Amount Debit]]/Table1[[#This Row],[Exchange Rate]])))</f>
        <v/>
      </c>
      <c r="Y2560" s="161" t="str">
        <f>IF(E2560="","",(IF(Table1[[#This Row],[Cur]]="USD",Table1[[#This Row],[Cur_Amount Credit]],Table1[[#This Row],[Cur_Amount Credit]]/ExchangeRate)))</f>
        <v/>
      </c>
      <c r="Z2560" s="203" t="str">
        <f>IF(E2560="","",(Table1[[#This Row],[Debit USD]]-Table1[[#This Row],[Credit USD]]))</f>
        <v/>
      </c>
      <c r="AA2560" s="122"/>
      <c r="AB2560" s="1"/>
      <c r="AC2560" s="15"/>
      <c r="AD2560" s="15" t="str">
        <f>IF(AND(OR(Table1[[#This Row],[Account]]="15030",Table1[[#This Row],[Account]]="15035",Table1[[#This Row],[Account]]="20150"),Table1[[#This Row],[Vendor ID]]=""),1,"")</f>
        <v/>
      </c>
      <c r="AE2560" s="15"/>
      <c r="AF2560" s="15"/>
      <c r="AG2560" s="15"/>
      <c r="AH2560" s="46" t="str">
        <f>IF(Table1[[#This Row],[Posting Date]]&lt;&gt;"","GJ-"&amp;CountryID,"")</f>
        <v/>
      </c>
      <c r="AI2560" s="59" t="str">
        <f>IF(Table1[[#This Row],[Posting Date]]&lt;&gt;"",Table1[[#This Row],[Posting Date]],"")</f>
        <v/>
      </c>
      <c r="AJ2560" s="46"/>
      <c r="AK2560" s="46" t="str">
        <f>IF(Table1[[#This Row],[Description]]&lt;&gt;"",Table1[[#This Row],[Description]],"")</f>
        <v/>
      </c>
      <c r="AL2560" s="46" t="str">
        <f>IF(Table1[[#This Row],[Posting Date]]&lt;&gt;"",Table1[[#This Row],[Reference Number]],"")</f>
        <v/>
      </c>
      <c r="AM2560" s="46" t="str">
        <f>TRIM(Table1[[#This Row],[Line '#]])</f>
        <v/>
      </c>
      <c r="AN2560" s="46" t="str">
        <f>TRIM(Table1[[#This Row],[Account]])</f>
        <v/>
      </c>
      <c r="AO2560" s="46" t="str">
        <f>IF(Table1[[#This Row],[Posting Date]]&lt;&gt;"",$D$5,"")</f>
        <v/>
      </c>
      <c r="AP2560" s="46" t="str">
        <f>TRIM(Table1[[#This Row],[Departments-Prgrams]])</f>
        <v/>
      </c>
      <c r="AQ2560" s="46" t="str">
        <f>TRIM(Table1[[#This Row],[Grant]])</f>
        <v/>
      </c>
      <c r="AR2560" s="46" t="str">
        <f>TRIM(Table1[[#This Row],[Staff ID]])</f>
        <v/>
      </c>
      <c r="AS2560" s="46" t="str">
        <f>IF(TRIM(Table1[[#This Row],[Budget Code]])=0,"",TRIM(Table1[[#This Row],[Budget Code]]))</f>
        <v/>
      </c>
      <c r="AT2560" s="46" t="str">
        <f>IF(Table1[[#This Row],[Line Description]]&lt;&gt;"",Table1[[#This Row],[Line Description]],"")</f>
        <v/>
      </c>
      <c r="AU2560" s="46" t="str">
        <f>IF(Table1[[#This Row],[Cur_Amount Debit]]&gt;0,ROUND(Table1[[#This Row],[Cur_Amount Debit]],2),"")</f>
        <v/>
      </c>
      <c r="AV2560" s="46" t="str">
        <f>IF(Table1[[#This Row],[Cur_Amount Credit]]&gt;0,ROUND(Table1[[#This Row],[Cur_Amount Credit]],2),"")</f>
        <v/>
      </c>
      <c r="AW2560" s="46" t="str">
        <f>LEFT(Table1[[#This Row],[Cur]],3)</f>
        <v/>
      </c>
      <c r="AX2560" s="59"/>
      <c r="AY2560" s="46"/>
      <c r="AZ2560" s="46" t="str">
        <f>IF(Table1[[#This Row],[Cur]]&lt;&gt;"",IF(Table1[[#This Row],[Cur]]="USD","",ExchangeRate),"")</f>
        <v/>
      </c>
      <c r="BA2560" s="46" t="str">
        <f>IF(Table1[[#This Row],[Grant]]&lt;&gt;"",VLOOKUP(Table1[[#This Row],[Grant]],Grants!B:D,3),"")</f>
        <v/>
      </c>
      <c r="BB2560" s="46" t="str">
        <f>TRIM(Table1[[#This Row],[Vendor ID]])</f>
        <v/>
      </c>
      <c r="BC2560">
        <f>IF(Table1[[#This Row],[Reference Number]]=Q2559,BC2559,BC2559+1)</f>
        <v>2</v>
      </c>
    </row>
    <row r="2561" spans="1:55" ht="11.25" hidden="1" customHeight="1">
      <c r="A2561" s="1"/>
      <c r="B2561" s="88" t="str">
        <f>IF(Table1[[#This Row],[Posting Date]]&lt;&gt;"",IF(Table1[[#This Row],[Reference Number]]=Q2560,B2560+1,1),"")</f>
        <v/>
      </c>
      <c r="C2561" s="61"/>
      <c r="D2561" s="61"/>
      <c r="E2561" s="218"/>
      <c r="F2561" s="143" t="str">
        <f>IFERROR(IF(VLOOKUP(Table1[[#This Row],[Budget Code Description]],Dimentions!$X$6:$AC$132,2,FALSE)="","",VLOOKUP(Table1[[#This Row],[Budget Code Description]],Dimentions!$X$6:$AC$132,2,FALSE)),"")</f>
        <v/>
      </c>
      <c r="G2561" s="143" t="str">
        <f>IFERROR(VLOOKUP(Table1[[#This Row],[Budget Code Description]],Dimentions!$X$6:$AC$132,3,FALSE),"")</f>
        <v/>
      </c>
      <c r="H2561" s="64" t="str">
        <f>IFERROR(VLOOKUP(Table1[[#This Row],[Account]],Dimentions!$S$6:$V$233,2,FALSE),"")</f>
        <v/>
      </c>
      <c r="I2561" s="62">
        <f>_xlfn.NUMBERVALUE(LEFT(Table1[[#This Row],[Account]],1))</f>
        <v>0</v>
      </c>
      <c r="J2561" s="62" t="str">
        <f>IFERROR(VLOOKUP(Table1[[#This Row],[Budget Code Description]],Table6[#All],7,FALSE),"")</f>
        <v/>
      </c>
      <c r="K2561" s="143" t="str">
        <f>IFERROR(VLOOKUP(Table1[[#This Row],[Budget Code Description]],Table6[#All],8,FALSE),"")</f>
        <v/>
      </c>
      <c r="L2561" s="63"/>
      <c r="M2561" s="65" t="str">
        <f>IFERROR(VLOOKUP(Table1[[#This Row],[Staff ID]],Table2[],2,FALSE),"")</f>
        <v/>
      </c>
      <c r="N2561" s="211" t="str">
        <f>IFERROR(IF(VLOOKUP(Table1[[#This Row],[Budget Code Description]],Dimentions!$X$6:$AC$97,4,FALSE)="","",VLOOKUP(Table1[[#This Row],[Budget Code Description]],Dimentions!$X$6:$AC$97,4,FALSE)),"")</f>
        <v/>
      </c>
      <c r="O2561" s="65" t="str">
        <f>IFERROR(VLOOKUP(Table1[[#This Row],[Vendor ID]],Table549[],2,FALSE),"")</f>
        <v/>
      </c>
      <c r="P2561" s="63"/>
      <c r="Q2561" s="143" t="str">
        <f>IF(Table1[[#This Row],[Posting Date]]&lt;&gt;"",$D$9,"")</f>
        <v/>
      </c>
      <c r="R2561" s="159" t="str">
        <f>IF(Table1[[#This Row],[Posting Date]]&lt;&gt;"",$D$10,"")</f>
        <v/>
      </c>
      <c r="S2561" s="66"/>
      <c r="T2561" s="63"/>
      <c r="U2561" s="67"/>
      <c r="V2561" s="67"/>
      <c r="W2561" s="67" t="str">
        <f t="shared" si="40"/>
        <v/>
      </c>
      <c r="X2561" s="161" t="str">
        <f>IF(E2561="","",(IF(Table1[[#This Row],[Cur]]="USD",Table1[[#This Row],[Cur_Amount Debit]],Table1[[#This Row],[Cur_Amount Debit]]/Table1[[#This Row],[Exchange Rate]])))</f>
        <v/>
      </c>
      <c r="Y2561" s="161" t="str">
        <f>IF(E2561="","",(IF(Table1[[#This Row],[Cur]]="USD",Table1[[#This Row],[Cur_Amount Credit]],Table1[[#This Row],[Cur_Amount Credit]]/ExchangeRate)))</f>
        <v/>
      </c>
      <c r="Z2561" s="203" t="str">
        <f>IF(E2561="","",(Table1[[#This Row],[Debit USD]]-Table1[[#This Row],[Credit USD]]))</f>
        <v/>
      </c>
      <c r="AA2561" s="122"/>
      <c r="AB2561" s="1"/>
      <c r="AC2561" s="15"/>
      <c r="AD2561" s="15" t="str">
        <f>IF(AND(OR(Table1[[#This Row],[Account]]="15030",Table1[[#This Row],[Account]]="15035",Table1[[#This Row],[Account]]="20150"),Table1[[#This Row],[Vendor ID]]=""),1,"")</f>
        <v/>
      </c>
      <c r="AE2561" s="15"/>
      <c r="AF2561" s="15"/>
      <c r="AG2561" s="15"/>
      <c r="AH2561" s="46" t="str">
        <f>IF(Table1[[#This Row],[Posting Date]]&lt;&gt;"","GJ-"&amp;CountryID,"")</f>
        <v/>
      </c>
      <c r="AI2561" s="59" t="str">
        <f>IF(Table1[[#This Row],[Posting Date]]&lt;&gt;"",Table1[[#This Row],[Posting Date]],"")</f>
        <v/>
      </c>
      <c r="AJ2561" s="46"/>
      <c r="AK2561" s="46" t="str">
        <f>IF(Table1[[#This Row],[Description]]&lt;&gt;"",Table1[[#This Row],[Description]],"")</f>
        <v/>
      </c>
      <c r="AL2561" s="46" t="str">
        <f>IF(Table1[[#This Row],[Posting Date]]&lt;&gt;"",Table1[[#This Row],[Reference Number]],"")</f>
        <v/>
      </c>
      <c r="AM2561" s="46" t="str">
        <f>TRIM(Table1[[#This Row],[Line '#]])</f>
        <v/>
      </c>
      <c r="AN2561" s="46" t="str">
        <f>TRIM(Table1[[#This Row],[Account]])</f>
        <v/>
      </c>
      <c r="AO2561" s="46" t="str">
        <f>IF(Table1[[#This Row],[Posting Date]]&lt;&gt;"",$D$5,"")</f>
        <v/>
      </c>
      <c r="AP2561" s="46" t="str">
        <f>TRIM(Table1[[#This Row],[Departments-Prgrams]])</f>
        <v/>
      </c>
      <c r="AQ2561" s="46" t="str">
        <f>TRIM(Table1[[#This Row],[Grant]])</f>
        <v/>
      </c>
      <c r="AR2561" s="46" t="str">
        <f>TRIM(Table1[[#This Row],[Staff ID]])</f>
        <v/>
      </c>
      <c r="AS2561" s="46" t="str">
        <f>IF(TRIM(Table1[[#This Row],[Budget Code]])=0,"",TRIM(Table1[[#This Row],[Budget Code]]))</f>
        <v/>
      </c>
      <c r="AT2561" s="46" t="str">
        <f>IF(Table1[[#This Row],[Line Description]]&lt;&gt;"",Table1[[#This Row],[Line Description]],"")</f>
        <v/>
      </c>
      <c r="AU2561" s="46" t="str">
        <f>IF(Table1[[#This Row],[Cur_Amount Debit]]&gt;0,ROUND(Table1[[#This Row],[Cur_Amount Debit]],2),"")</f>
        <v/>
      </c>
      <c r="AV2561" s="46" t="str">
        <f>IF(Table1[[#This Row],[Cur_Amount Credit]]&gt;0,ROUND(Table1[[#This Row],[Cur_Amount Credit]],2),"")</f>
        <v/>
      </c>
      <c r="AW2561" s="46" t="str">
        <f>LEFT(Table1[[#This Row],[Cur]],3)</f>
        <v/>
      </c>
      <c r="AX2561" s="59"/>
      <c r="AY2561" s="46"/>
      <c r="AZ2561" s="46" t="str">
        <f>IF(Table1[[#This Row],[Cur]]&lt;&gt;"",IF(Table1[[#This Row],[Cur]]="USD","",ExchangeRate),"")</f>
        <v/>
      </c>
      <c r="BA2561" s="46" t="str">
        <f>IF(Table1[[#This Row],[Grant]]&lt;&gt;"",VLOOKUP(Table1[[#This Row],[Grant]],Grants!B:D,3),"")</f>
        <v/>
      </c>
      <c r="BB2561" s="46" t="str">
        <f>TRIM(Table1[[#This Row],[Vendor ID]])</f>
        <v/>
      </c>
      <c r="BC2561">
        <f>IF(Table1[[#This Row],[Reference Number]]=Q2560,BC2560,BC2560+1)</f>
        <v>2</v>
      </c>
    </row>
    <row r="2562" spans="1:55" ht="11.25" hidden="1" customHeight="1">
      <c r="A2562" s="1"/>
      <c r="B2562" s="88" t="str">
        <f>IF(Table1[[#This Row],[Posting Date]]&lt;&gt;"",IF(Table1[[#This Row],[Reference Number]]=Q2561,B2561+1,1),"")</f>
        <v/>
      </c>
      <c r="C2562" s="61"/>
      <c r="D2562" s="61"/>
      <c r="E2562" s="218"/>
      <c r="F2562" s="143" t="str">
        <f>IFERROR(IF(VLOOKUP(Table1[[#This Row],[Budget Code Description]],Dimentions!$X$6:$AC$132,2,FALSE)="","",VLOOKUP(Table1[[#This Row],[Budget Code Description]],Dimentions!$X$6:$AC$132,2,FALSE)),"")</f>
        <v/>
      </c>
      <c r="G2562" s="143" t="str">
        <f>IFERROR(VLOOKUP(Table1[[#This Row],[Budget Code Description]],Dimentions!$X$6:$AC$132,3,FALSE),"")</f>
        <v/>
      </c>
      <c r="H2562" s="64" t="str">
        <f>IFERROR(VLOOKUP(Table1[[#This Row],[Account]],Dimentions!$S$6:$V$233,2,FALSE),"")</f>
        <v/>
      </c>
      <c r="I2562" s="62">
        <f>_xlfn.NUMBERVALUE(LEFT(Table1[[#This Row],[Account]],1))</f>
        <v>0</v>
      </c>
      <c r="J2562" s="62" t="str">
        <f>IFERROR(VLOOKUP(Table1[[#This Row],[Budget Code Description]],Table6[#All],7,FALSE),"")</f>
        <v/>
      </c>
      <c r="K2562" s="143" t="str">
        <f>IFERROR(VLOOKUP(Table1[[#This Row],[Budget Code Description]],Table6[#All],8,FALSE),"")</f>
        <v/>
      </c>
      <c r="L2562" s="63"/>
      <c r="M2562" s="65" t="str">
        <f>IFERROR(VLOOKUP(Table1[[#This Row],[Staff ID]],Table2[],2,FALSE),"")</f>
        <v/>
      </c>
      <c r="N2562" s="211" t="str">
        <f>IFERROR(IF(VLOOKUP(Table1[[#This Row],[Budget Code Description]],Dimentions!$X$6:$AC$97,4,FALSE)="","",VLOOKUP(Table1[[#This Row],[Budget Code Description]],Dimentions!$X$6:$AC$97,4,FALSE)),"")</f>
        <v/>
      </c>
      <c r="O2562" s="65" t="str">
        <f>IFERROR(VLOOKUP(Table1[[#This Row],[Vendor ID]],Table549[],2,FALSE),"")</f>
        <v/>
      </c>
      <c r="P2562" s="63"/>
      <c r="Q2562" s="143" t="str">
        <f>IF(Table1[[#This Row],[Posting Date]]&lt;&gt;"",$D$9,"")</f>
        <v/>
      </c>
      <c r="R2562" s="159" t="str">
        <f>IF(Table1[[#This Row],[Posting Date]]&lt;&gt;"",$D$10,"")</f>
        <v/>
      </c>
      <c r="S2562" s="66"/>
      <c r="T2562" s="63"/>
      <c r="U2562" s="67"/>
      <c r="V2562" s="67"/>
      <c r="W2562" s="67" t="str">
        <f t="shared" si="40"/>
        <v/>
      </c>
      <c r="X2562" s="161" t="str">
        <f>IF(E2562="","",(IF(Table1[[#This Row],[Cur]]="USD",Table1[[#This Row],[Cur_Amount Debit]],Table1[[#This Row],[Cur_Amount Debit]]/Table1[[#This Row],[Exchange Rate]])))</f>
        <v/>
      </c>
      <c r="Y2562" s="161" t="str">
        <f>IF(E2562="","",(IF(Table1[[#This Row],[Cur]]="USD",Table1[[#This Row],[Cur_Amount Credit]],Table1[[#This Row],[Cur_Amount Credit]]/ExchangeRate)))</f>
        <v/>
      </c>
      <c r="Z2562" s="203" t="str">
        <f>IF(E2562="","",(Table1[[#This Row],[Debit USD]]-Table1[[#This Row],[Credit USD]]))</f>
        <v/>
      </c>
      <c r="AA2562" s="122"/>
      <c r="AB2562" s="1"/>
      <c r="AC2562" s="15"/>
      <c r="AD2562" s="15" t="str">
        <f>IF(AND(OR(Table1[[#This Row],[Account]]="15030",Table1[[#This Row],[Account]]="15035",Table1[[#This Row],[Account]]="20150"),Table1[[#This Row],[Vendor ID]]=""),1,"")</f>
        <v/>
      </c>
      <c r="AE2562" s="15"/>
      <c r="AF2562" s="15"/>
      <c r="AG2562" s="15"/>
      <c r="AH2562" s="46" t="str">
        <f>IF(Table1[[#This Row],[Posting Date]]&lt;&gt;"","GJ-"&amp;CountryID,"")</f>
        <v/>
      </c>
      <c r="AI2562" s="59" t="str">
        <f>IF(Table1[[#This Row],[Posting Date]]&lt;&gt;"",Table1[[#This Row],[Posting Date]],"")</f>
        <v/>
      </c>
      <c r="AJ2562" s="46"/>
      <c r="AK2562" s="46" t="str">
        <f>IF(Table1[[#This Row],[Description]]&lt;&gt;"",Table1[[#This Row],[Description]],"")</f>
        <v/>
      </c>
      <c r="AL2562" s="46" t="str">
        <f>IF(Table1[[#This Row],[Posting Date]]&lt;&gt;"",Table1[[#This Row],[Reference Number]],"")</f>
        <v/>
      </c>
      <c r="AM2562" s="46" t="str">
        <f>TRIM(Table1[[#This Row],[Line '#]])</f>
        <v/>
      </c>
      <c r="AN2562" s="46" t="str">
        <f>TRIM(Table1[[#This Row],[Account]])</f>
        <v/>
      </c>
      <c r="AO2562" s="46" t="str">
        <f>IF(Table1[[#This Row],[Posting Date]]&lt;&gt;"",$D$5,"")</f>
        <v/>
      </c>
      <c r="AP2562" s="46" t="str">
        <f>TRIM(Table1[[#This Row],[Departments-Prgrams]])</f>
        <v/>
      </c>
      <c r="AQ2562" s="46" t="str">
        <f>TRIM(Table1[[#This Row],[Grant]])</f>
        <v/>
      </c>
      <c r="AR2562" s="46" t="str">
        <f>TRIM(Table1[[#This Row],[Staff ID]])</f>
        <v/>
      </c>
      <c r="AS2562" s="46" t="str">
        <f>IF(TRIM(Table1[[#This Row],[Budget Code]])=0,"",TRIM(Table1[[#This Row],[Budget Code]]))</f>
        <v/>
      </c>
      <c r="AT2562" s="46" t="str">
        <f>IF(Table1[[#This Row],[Line Description]]&lt;&gt;"",Table1[[#This Row],[Line Description]],"")</f>
        <v/>
      </c>
      <c r="AU2562" s="46" t="str">
        <f>IF(Table1[[#This Row],[Cur_Amount Debit]]&gt;0,ROUND(Table1[[#This Row],[Cur_Amount Debit]],2),"")</f>
        <v/>
      </c>
      <c r="AV2562" s="46" t="str">
        <f>IF(Table1[[#This Row],[Cur_Amount Credit]]&gt;0,ROUND(Table1[[#This Row],[Cur_Amount Credit]],2),"")</f>
        <v/>
      </c>
      <c r="AW2562" s="46" t="str">
        <f>LEFT(Table1[[#This Row],[Cur]],3)</f>
        <v/>
      </c>
      <c r="AX2562" s="59"/>
      <c r="AY2562" s="46"/>
      <c r="AZ2562" s="46" t="str">
        <f>IF(Table1[[#This Row],[Cur]]&lt;&gt;"",IF(Table1[[#This Row],[Cur]]="USD","",ExchangeRate),"")</f>
        <v/>
      </c>
      <c r="BA2562" s="46" t="str">
        <f>IF(Table1[[#This Row],[Grant]]&lt;&gt;"",VLOOKUP(Table1[[#This Row],[Grant]],Grants!B:D,3),"")</f>
        <v/>
      </c>
      <c r="BB2562" s="46" t="str">
        <f>TRIM(Table1[[#This Row],[Vendor ID]])</f>
        <v/>
      </c>
      <c r="BC2562">
        <f>IF(Table1[[#This Row],[Reference Number]]=Q2561,BC2561,BC2561+1)</f>
        <v>2</v>
      </c>
    </row>
    <row r="2563" spans="1:55" ht="11.25" hidden="1" customHeight="1">
      <c r="A2563" s="1"/>
      <c r="B2563" s="88" t="str">
        <f>IF(Table1[[#This Row],[Posting Date]]&lt;&gt;"",IF(Table1[[#This Row],[Reference Number]]=Q2562,B2562+1,1),"")</f>
        <v/>
      </c>
      <c r="C2563" s="61"/>
      <c r="D2563" s="61"/>
      <c r="E2563" s="218"/>
      <c r="F2563" s="143" t="str">
        <f>IFERROR(IF(VLOOKUP(Table1[[#This Row],[Budget Code Description]],Dimentions!$X$6:$AC$132,2,FALSE)="","",VLOOKUP(Table1[[#This Row],[Budget Code Description]],Dimentions!$X$6:$AC$132,2,FALSE)),"")</f>
        <v/>
      </c>
      <c r="G2563" s="143" t="str">
        <f>IFERROR(VLOOKUP(Table1[[#This Row],[Budget Code Description]],Dimentions!$X$6:$AC$132,3,FALSE),"")</f>
        <v/>
      </c>
      <c r="H2563" s="64" t="str">
        <f>IFERROR(VLOOKUP(Table1[[#This Row],[Account]],Dimentions!$S$6:$V$233,2,FALSE),"")</f>
        <v/>
      </c>
      <c r="I2563" s="62">
        <f>_xlfn.NUMBERVALUE(LEFT(Table1[[#This Row],[Account]],1))</f>
        <v>0</v>
      </c>
      <c r="J2563" s="62" t="str">
        <f>IFERROR(VLOOKUP(Table1[[#This Row],[Budget Code Description]],Table6[#All],7,FALSE),"")</f>
        <v/>
      </c>
      <c r="K2563" s="143" t="str">
        <f>IFERROR(VLOOKUP(Table1[[#This Row],[Budget Code Description]],Table6[#All],8,FALSE),"")</f>
        <v/>
      </c>
      <c r="L2563" s="63"/>
      <c r="M2563" s="65" t="str">
        <f>IFERROR(VLOOKUP(Table1[[#This Row],[Staff ID]],Table2[],2,FALSE),"")</f>
        <v/>
      </c>
      <c r="N2563" s="211" t="str">
        <f>IFERROR(IF(VLOOKUP(Table1[[#This Row],[Budget Code Description]],Dimentions!$X$6:$AC$97,4,FALSE)="","",VLOOKUP(Table1[[#This Row],[Budget Code Description]],Dimentions!$X$6:$AC$97,4,FALSE)),"")</f>
        <v/>
      </c>
      <c r="O2563" s="65" t="str">
        <f>IFERROR(VLOOKUP(Table1[[#This Row],[Vendor ID]],Table549[],2,FALSE),"")</f>
        <v/>
      </c>
      <c r="P2563" s="63"/>
      <c r="Q2563" s="143" t="str">
        <f>IF(Table1[[#This Row],[Posting Date]]&lt;&gt;"",$D$9,"")</f>
        <v/>
      </c>
      <c r="R2563" s="159" t="str">
        <f>IF(Table1[[#This Row],[Posting Date]]&lt;&gt;"",$D$10,"")</f>
        <v/>
      </c>
      <c r="S2563" s="66"/>
      <c r="T2563" s="63"/>
      <c r="U2563" s="67"/>
      <c r="V2563" s="67"/>
      <c r="W2563" s="67" t="str">
        <f t="shared" si="40"/>
        <v/>
      </c>
      <c r="X2563" s="161" t="str">
        <f>IF(E2563="","",(IF(Table1[[#This Row],[Cur]]="USD",Table1[[#This Row],[Cur_Amount Debit]],Table1[[#This Row],[Cur_Amount Debit]]/Table1[[#This Row],[Exchange Rate]])))</f>
        <v/>
      </c>
      <c r="Y2563" s="161" t="str">
        <f>IF(E2563="","",(IF(Table1[[#This Row],[Cur]]="USD",Table1[[#This Row],[Cur_Amount Credit]],Table1[[#This Row],[Cur_Amount Credit]]/ExchangeRate)))</f>
        <v/>
      </c>
      <c r="Z2563" s="203" t="str">
        <f>IF(E2563="","",(Table1[[#This Row],[Debit USD]]-Table1[[#This Row],[Credit USD]]))</f>
        <v/>
      </c>
      <c r="AA2563" s="122"/>
      <c r="AB2563" s="1"/>
      <c r="AC2563" s="15"/>
      <c r="AD2563" s="15" t="str">
        <f>IF(AND(OR(Table1[[#This Row],[Account]]="15030",Table1[[#This Row],[Account]]="15035",Table1[[#This Row],[Account]]="20150"),Table1[[#This Row],[Vendor ID]]=""),1,"")</f>
        <v/>
      </c>
      <c r="AE2563" s="15"/>
      <c r="AF2563" s="15"/>
      <c r="AG2563" s="15"/>
      <c r="AH2563" s="46" t="str">
        <f>IF(Table1[[#This Row],[Posting Date]]&lt;&gt;"","GJ-"&amp;CountryID,"")</f>
        <v/>
      </c>
      <c r="AI2563" s="59" t="str">
        <f>IF(Table1[[#This Row],[Posting Date]]&lt;&gt;"",Table1[[#This Row],[Posting Date]],"")</f>
        <v/>
      </c>
      <c r="AJ2563" s="46"/>
      <c r="AK2563" s="46" t="str">
        <f>IF(Table1[[#This Row],[Description]]&lt;&gt;"",Table1[[#This Row],[Description]],"")</f>
        <v/>
      </c>
      <c r="AL2563" s="46" t="str">
        <f>IF(Table1[[#This Row],[Posting Date]]&lt;&gt;"",Table1[[#This Row],[Reference Number]],"")</f>
        <v/>
      </c>
      <c r="AM2563" s="46" t="str">
        <f>TRIM(Table1[[#This Row],[Line '#]])</f>
        <v/>
      </c>
      <c r="AN2563" s="46" t="str">
        <f>TRIM(Table1[[#This Row],[Account]])</f>
        <v/>
      </c>
      <c r="AO2563" s="46" t="str">
        <f>IF(Table1[[#This Row],[Posting Date]]&lt;&gt;"",$D$5,"")</f>
        <v/>
      </c>
      <c r="AP2563" s="46" t="str">
        <f>TRIM(Table1[[#This Row],[Departments-Prgrams]])</f>
        <v/>
      </c>
      <c r="AQ2563" s="46" t="str">
        <f>TRIM(Table1[[#This Row],[Grant]])</f>
        <v/>
      </c>
      <c r="AR2563" s="46" t="str">
        <f>TRIM(Table1[[#This Row],[Staff ID]])</f>
        <v/>
      </c>
      <c r="AS2563" s="46" t="str">
        <f>IF(TRIM(Table1[[#This Row],[Budget Code]])=0,"",TRIM(Table1[[#This Row],[Budget Code]]))</f>
        <v/>
      </c>
      <c r="AT2563" s="46" t="str">
        <f>IF(Table1[[#This Row],[Line Description]]&lt;&gt;"",Table1[[#This Row],[Line Description]],"")</f>
        <v/>
      </c>
      <c r="AU2563" s="46" t="str">
        <f>IF(Table1[[#This Row],[Cur_Amount Debit]]&gt;0,ROUND(Table1[[#This Row],[Cur_Amount Debit]],2),"")</f>
        <v/>
      </c>
      <c r="AV2563" s="46" t="str">
        <f>IF(Table1[[#This Row],[Cur_Amount Credit]]&gt;0,ROUND(Table1[[#This Row],[Cur_Amount Credit]],2),"")</f>
        <v/>
      </c>
      <c r="AW2563" s="46" t="str">
        <f>LEFT(Table1[[#This Row],[Cur]],3)</f>
        <v/>
      </c>
      <c r="AX2563" s="59"/>
      <c r="AY2563" s="46"/>
      <c r="AZ2563" s="46" t="str">
        <f>IF(Table1[[#This Row],[Cur]]&lt;&gt;"",IF(Table1[[#This Row],[Cur]]="USD","",ExchangeRate),"")</f>
        <v/>
      </c>
      <c r="BA2563" s="46" t="str">
        <f>IF(Table1[[#This Row],[Grant]]&lt;&gt;"",VLOOKUP(Table1[[#This Row],[Grant]],Grants!B:D,3),"")</f>
        <v/>
      </c>
      <c r="BB2563" s="46" t="str">
        <f>TRIM(Table1[[#This Row],[Vendor ID]])</f>
        <v/>
      </c>
      <c r="BC2563">
        <f>IF(Table1[[#This Row],[Reference Number]]=Q2562,BC2562,BC2562+1)</f>
        <v>2</v>
      </c>
    </row>
    <row r="2564" spans="1:55" ht="11.25" hidden="1" customHeight="1">
      <c r="A2564" s="1"/>
      <c r="B2564" s="88" t="str">
        <f>IF(Table1[[#This Row],[Posting Date]]&lt;&gt;"",IF(Table1[[#This Row],[Reference Number]]=Q2563,B2563+1,1),"")</f>
        <v/>
      </c>
      <c r="C2564" s="61"/>
      <c r="D2564" s="61"/>
      <c r="E2564" s="218"/>
      <c r="F2564" s="143" t="str">
        <f>IFERROR(IF(VLOOKUP(Table1[[#This Row],[Budget Code Description]],Dimentions!$X$6:$AC$132,2,FALSE)="","",VLOOKUP(Table1[[#This Row],[Budget Code Description]],Dimentions!$X$6:$AC$132,2,FALSE)),"")</f>
        <v/>
      </c>
      <c r="G2564" s="143" t="str">
        <f>IFERROR(VLOOKUP(Table1[[#This Row],[Budget Code Description]],Dimentions!$X$6:$AC$132,3,FALSE),"")</f>
        <v/>
      </c>
      <c r="H2564" s="64" t="str">
        <f>IFERROR(VLOOKUP(Table1[[#This Row],[Account]],Dimentions!$S$6:$V$233,2,FALSE),"")</f>
        <v/>
      </c>
      <c r="I2564" s="62">
        <f>_xlfn.NUMBERVALUE(LEFT(Table1[[#This Row],[Account]],1))</f>
        <v>0</v>
      </c>
      <c r="J2564" s="62" t="str">
        <f>IFERROR(VLOOKUP(Table1[[#This Row],[Budget Code Description]],Table6[#All],7,FALSE),"")</f>
        <v/>
      </c>
      <c r="K2564" s="143" t="str">
        <f>IFERROR(VLOOKUP(Table1[[#This Row],[Budget Code Description]],Table6[#All],8,FALSE),"")</f>
        <v/>
      </c>
      <c r="L2564" s="63"/>
      <c r="M2564" s="65" t="str">
        <f>IFERROR(VLOOKUP(Table1[[#This Row],[Staff ID]],Table2[],2,FALSE),"")</f>
        <v/>
      </c>
      <c r="N2564" s="211" t="str">
        <f>IFERROR(IF(VLOOKUP(Table1[[#This Row],[Budget Code Description]],Dimentions!$X$6:$AC$97,4,FALSE)="","",VLOOKUP(Table1[[#This Row],[Budget Code Description]],Dimentions!$X$6:$AC$97,4,FALSE)),"")</f>
        <v/>
      </c>
      <c r="O2564" s="65" t="str">
        <f>IFERROR(VLOOKUP(Table1[[#This Row],[Vendor ID]],Table549[],2,FALSE),"")</f>
        <v/>
      </c>
      <c r="P2564" s="63"/>
      <c r="Q2564" s="143" t="str">
        <f>IF(Table1[[#This Row],[Posting Date]]&lt;&gt;"",$D$9,"")</f>
        <v/>
      </c>
      <c r="R2564" s="159" t="str">
        <f>IF(Table1[[#This Row],[Posting Date]]&lt;&gt;"",$D$10,"")</f>
        <v/>
      </c>
      <c r="S2564" s="66"/>
      <c r="T2564" s="63"/>
      <c r="U2564" s="67"/>
      <c r="V2564" s="67"/>
      <c r="W2564" s="67" t="str">
        <f t="shared" si="40"/>
        <v/>
      </c>
      <c r="X2564" s="161" t="str">
        <f>IF(E2564="","",(IF(Table1[[#This Row],[Cur]]="USD",Table1[[#This Row],[Cur_Amount Debit]],Table1[[#This Row],[Cur_Amount Debit]]/Table1[[#This Row],[Exchange Rate]])))</f>
        <v/>
      </c>
      <c r="Y2564" s="161" t="str">
        <f>IF(E2564="","",(IF(Table1[[#This Row],[Cur]]="USD",Table1[[#This Row],[Cur_Amount Credit]],Table1[[#This Row],[Cur_Amount Credit]]/ExchangeRate)))</f>
        <v/>
      </c>
      <c r="Z2564" s="203" t="str">
        <f>IF(E2564="","",(Table1[[#This Row],[Debit USD]]-Table1[[#This Row],[Credit USD]]))</f>
        <v/>
      </c>
      <c r="AA2564" s="122"/>
      <c r="AB2564" s="1"/>
      <c r="AC2564" s="15"/>
      <c r="AD2564" s="15" t="str">
        <f>IF(AND(OR(Table1[[#This Row],[Account]]="15030",Table1[[#This Row],[Account]]="15035",Table1[[#This Row],[Account]]="20150"),Table1[[#This Row],[Vendor ID]]=""),1,"")</f>
        <v/>
      </c>
      <c r="AE2564" s="15"/>
      <c r="AF2564" s="15"/>
      <c r="AG2564" s="15"/>
      <c r="AH2564" s="46" t="str">
        <f>IF(Table1[[#This Row],[Posting Date]]&lt;&gt;"","GJ-"&amp;CountryID,"")</f>
        <v/>
      </c>
      <c r="AI2564" s="59" t="str">
        <f>IF(Table1[[#This Row],[Posting Date]]&lt;&gt;"",Table1[[#This Row],[Posting Date]],"")</f>
        <v/>
      </c>
      <c r="AJ2564" s="46"/>
      <c r="AK2564" s="46" t="str">
        <f>IF(Table1[[#This Row],[Description]]&lt;&gt;"",Table1[[#This Row],[Description]],"")</f>
        <v/>
      </c>
      <c r="AL2564" s="46" t="str">
        <f>IF(Table1[[#This Row],[Posting Date]]&lt;&gt;"",Table1[[#This Row],[Reference Number]],"")</f>
        <v/>
      </c>
      <c r="AM2564" s="46" t="str">
        <f>TRIM(Table1[[#This Row],[Line '#]])</f>
        <v/>
      </c>
      <c r="AN2564" s="46" t="str">
        <f>TRIM(Table1[[#This Row],[Account]])</f>
        <v/>
      </c>
      <c r="AO2564" s="46" t="str">
        <f>IF(Table1[[#This Row],[Posting Date]]&lt;&gt;"",$D$5,"")</f>
        <v/>
      </c>
      <c r="AP2564" s="46" t="str">
        <f>TRIM(Table1[[#This Row],[Departments-Prgrams]])</f>
        <v/>
      </c>
      <c r="AQ2564" s="46" t="str">
        <f>TRIM(Table1[[#This Row],[Grant]])</f>
        <v/>
      </c>
      <c r="AR2564" s="46" t="str">
        <f>TRIM(Table1[[#This Row],[Staff ID]])</f>
        <v/>
      </c>
      <c r="AS2564" s="46" t="str">
        <f>IF(TRIM(Table1[[#This Row],[Budget Code]])=0,"",TRIM(Table1[[#This Row],[Budget Code]]))</f>
        <v/>
      </c>
      <c r="AT2564" s="46" t="str">
        <f>IF(Table1[[#This Row],[Line Description]]&lt;&gt;"",Table1[[#This Row],[Line Description]],"")</f>
        <v/>
      </c>
      <c r="AU2564" s="46" t="str">
        <f>IF(Table1[[#This Row],[Cur_Amount Debit]]&gt;0,ROUND(Table1[[#This Row],[Cur_Amount Debit]],2),"")</f>
        <v/>
      </c>
      <c r="AV2564" s="46" t="str">
        <f>IF(Table1[[#This Row],[Cur_Amount Credit]]&gt;0,ROUND(Table1[[#This Row],[Cur_Amount Credit]],2),"")</f>
        <v/>
      </c>
      <c r="AW2564" s="46" t="str">
        <f>LEFT(Table1[[#This Row],[Cur]],3)</f>
        <v/>
      </c>
      <c r="AX2564" s="59"/>
      <c r="AY2564" s="46"/>
      <c r="AZ2564" s="46" t="str">
        <f>IF(Table1[[#This Row],[Cur]]&lt;&gt;"",IF(Table1[[#This Row],[Cur]]="USD","",ExchangeRate),"")</f>
        <v/>
      </c>
      <c r="BA2564" s="46" t="str">
        <f>IF(Table1[[#This Row],[Grant]]&lt;&gt;"",VLOOKUP(Table1[[#This Row],[Grant]],Grants!B:D,3),"")</f>
        <v/>
      </c>
      <c r="BB2564" s="46" t="str">
        <f>TRIM(Table1[[#This Row],[Vendor ID]])</f>
        <v/>
      </c>
      <c r="BC2564">
        <f>IF(Table1[[#This Row],[Reference Number]]=Q2563,BC2563,BC2563+1)</f>
        <v>2</v>
      </c>
    </row>
    <row r="2565" spans="1:55" ht="11.25" hidden="1" customHeight="1">
      <c r="A2565" s="1"/>
      <c r="B2565" s="88" t="str">
        <f>IF(Table1[[#This Row],[Posting Date]]&lt;&gt;"",IF(Table1[[#This Row],[Reference Number]]=Q2564,B2564+1,1),"")</f>
        <v/>
      </c>
      <c r="C2565" s="61"/>
      <c r="D2565" s="61"/>
      <c r="E2565" s="218"/>
      <c r="F2565" s="143" t="str">
        <f>IFERROR(IF(VLOOKUP(Table1[[#This Row],[Budget Code Description]],Dimentions!$X$6:$AC$132,2,FALSE)="","",VLOOKUP(Table1[[#This Row],[Budget Code Description]],Dimentions!$X$6:$AC$132,2,FALSE)),"")</f>
        <v/>
      </c>
      <c r="G2565" s="143" t="str">
        <f>IFERROR(VLOOKUP(Table1[[#This Row],[Budget Code Description]],Dimentions!$X$6:$AC$132,3,FALSE),"")</f>
        <v/>
      </c>
      <c r="H2565" s="64" t="str">
        <f>IFERROR(VLOOKUP(Table1[[#This Row],[Account]],Dimentions!$S$6:$V$233,2,FALSE),"")</f>
        <v/>
      </c>
      <c r="I2565" s="62">
        <f>_xlfn.NUMBERVALUE(LEFT(Table1[[#This Row],[Account]],1))</f>
        <v>0</v>
      </c>
      <c r="J2565" s="62" t="str">
        <f>IFERROR(VLOOKUP(Table1[[#This Row],[Budget Code Description]],Table6[#All],7,FALSE),"")</f>
        <v/>
      </c>
      <c r="K2565" s="143" t="str">
        <f>IFERROR(VLOOKUP(Table1[[#This Row],[Budget Code Description]],Table6[#All],8,FALSE),"")</f>
        <v/>
      </c>
      <c r="L2565" s="63"/>
      <c r="M2565" s="65" t="str">
        <f>IFERROR(VLOOKUP(Table1[[#This Row],[Staff ID]],Table2[],2,FALSE),"")</f>
        <v/>
      </c>
      <c r="N2565" s="211" t="str">
        <f>IFERROR(IF(VLOOKUP(Table1[[#This Row],[Budget Code Description]],Dimentions!$X$6:$AC$97,4,FALSE)="","",VLOOKUP(Table1[[#This Row],[Budget Code Description]],Dimentions!$X$6:$AC$97,4,FALSE)),"")</f>
        <v/>
      </c>
      <c r="O2565" s="65" t="str">
        <f>IFERROR(VLOOKUP(Table1[[#This Row],[Vendor ID]],Table549[],2,FALSE),"")</f>
        <v/>
      </c>
      <c r="P2565" s="63"/>
      <c r="Q2565" s="143" t="str">
        <f>IF(Table1[[#This Row],[Posting Date]]&lt;&gt;"",$D$9,"")</f>
        <v/>
      </c>
      <c r="R2565" s="159" t="str">
        <f>IF(Table1[[#This Row],[Posting Date]]&lt;&gt;"",$D$10,"")</f>
        <v/>
      </c>
      <c r="S2565" s="66"/>
      <c r="T2565" s="63"/>
      <c r="U2565" s="67"/>
      <c r="V2565" s="67"/>
      <c r="W2565" s="67" t="str">
        <f t="shared" si="40"/>
        <v/>
      </c>
      <c r="X2565" s="161" t="str">
        <f>IF(E2565="","",(IF(Table1[[#This Row],[Cur]]="USD",Table1[[#This Row],[Cur_Amount Debit]],Table1[[#This Row],[Cur_Amount Debit]]/Table1[[#This Row],[Exchange Rate]])))</f>
        <v/>
      </c>
      <c r="Y2565" s="161" t="str">
        <f>IF(E2565="","",(IF(Table1[[#This Row],[Cur]]="USD",Table1[[#This Row],[Cur_Amount Credit]],Table1[[#This Row],[Cur_Amount Credit]]/ExchangeRate)))</f>
        <v/>
      </c>
      <c r="Z2565" s="203" t="str">
        <f>IF(E2565="","",(Table1[[#This Row],[Debit USD]]-Table1[[#This Row],[Credit USD]]))</f>
        <v/>
      </c>
      <c r="AA2565" s="122"/>
      <c r="AB2565" s="1"/>
      <c r="AC2565" s="15"/>
      <c r="AD2565" s="15" t="str">
        <f>IF(AND(OR(Table1[[#This Row],[Account]]="15030",Table1[[#This Row],[Account]]="15035",Table1[[#This Row],[Account]]="20150"),Table1[[#This Row],[Vendor ID]]=""),1,"")</f>
        <v/>
      </c>
      <c r="AE2565" s="15"/>
      <c r="AF2565" s="15"/>
      <c r="AG2565" s="15"/>
      <c r="AH2565" s="46" t="str">
        <f>IF(Table1[[#This Row],[Posting Date]]&lt;&gt;"","GJ-"&amp;CountryID,"")</f>
        <v/>
      </c>
      <c r="AI2565" s="59" t="str">
        <f>IF(Table1[[#This Row],[Posting Date]]&lt;&gt;"",Table1[[#This Row],[Posting Date]],"")</f>
        <v/>
      </c>
      <c r="AJ2565" s="46"/>
      <c r="AK2565" s="46" t="str">
        <f>IF(Table1[[#This Row],[Description]]&lt;&gt;"",Table1[[#This Row],[Description]],"")</f>
        <v/>
      </c>
      <c r="AL2565" s="46" t="str">
        <f>IF(Table1[[#This Row],[Posting Date]]&lt;&gt;"",Table1[[#This Row],[Reference Number]],"")</f>
        <v/>
      </c>
      <c r="AM2565" s="46" t="str">
        <f>TRIM(Table1[[#This Row],[Line '#]])</f>
        <v/>
      </c>
      <c r="AN2565" s="46" t="str">
        <f>TRIM(Table1[[#This Row],[Account]])</f>
        <v/>
      </c>
      <c r="AO2565" s="46" t="str">
        <f>IF(Table1[[#This Row],[Posting Date]]&lt;&gt;"",$D$5,"")</f>
        <v/>
      </c>
      <c r="AP2565" s="46" t="str">
        <f>TRIM(Table1[[#This Row],[Departments-Prgrams]])</f>
        <v/>
      </c>
      <c r="AQ2565" s="46" t="str">
        <f>TRIM(Table1[[#This Row],[Grant]])</f>
        <v/>
      </c>
      <c r="AR2565" s="46" t="str">
        <f>TRIM(Table1[[#This Row],[Staff ID]])</f>
        <v/>
      </c>
      <c r="AS2565" s="46" t="str">
        <f>IF(TRIM(Table1[[#This Row],[Budget Code]])=0,"",TRIM(Table1[[#This Row],[Budget Code]]))</f>
        <v/>
      </c>
      <c r="AT2565" s="46" t="str">
        <f>IF(Table1[[#This Row],[Line Description]]&lt;&gt;"",Table1[[#This Row],[Line Description]],"")</f>
        <v/>
      </c>
      <c r="AU2565" s="46" t="str">
        <f>IF(Table1[[#This Row],[Cur_Amount Debit]]&gt;0,ROUND(Table1[[#This Row],[Cur_Amount Debit]],2),"")</f>
        <v/>
      </c>
      <c r="AV2565" s="46" t="str">
        <f>IF(Table1[[#This Row],[Cur_Amount Credit]]&gt;0,ROUND(Table1[[#This Row],[Cur_Amount Credit]],2),"")</f>
        <v/>
      </c>
      <c r="AW2565" s="46" t="str">
        <f>LEFT(Table1[[#This Row],[Cur]],3)</f>
        <v/>
      </c>
      <c r="AX2565" s="59"/>
      <c r="AY2565" s="46"/>
      <c r="AZ2565" s="46" t="str">
        <f>IF(Table1[[#This Row],[Cur]]&lt;&gt;"",IF(Table1[[#This Row],[Cur]]="USD","",ExchangeRate),"")</f>
        <v/>
      </c>
      <c r="BA2565" s="46" t="str">
        <f>IF(Table1[[#This Row],[Grant]]&lt;&gt;"",VLOOKUP(Table1[[#This Row],[Grant]],Grants!B:D,3),"")</f>
        <v/>
      </c>
      <c r="BB2565" s="46" t="str">
        <f>TRIM(Table1[[#This Row],[Vendor ID]])</f>
        <v/>
      </c>
      <c r="BC2565">
        <f>IF(Table1[[#This Row],[Reference Number]]=Q2564,BC2564,BC2564+1)</f>
        <v>2</v>
      </c>
    </row>
    <row r="2566" spans="1:55" ht="11.25" hidden="1" customHeight="1">
      <c r="A2566" s="1"/>
      <c r="B2566" s="88" t="str">
        <f>IF(Table1[[#This Row],[Posting Date]]&lt;&gt;"",IF(Table1[[#This Row],[Reference Number]]=Q2565,B2565+1,1),"")</f>
        <v/>
      </c>
      <c r="C2566" s="61"/>
      <c r="D2566" s="61"/>
      <c r="E2566" s="218"/>
      <c r="F2566" s="143" t="str">
        <f>IFERROR(IF(VLOOKUP(Table1[[#This Row],[Budget Code Description]],Dimentions!$X$6:$AC$132,2,FALSE)="","",VLOOKUP(Table1[[#This Row],[Budget Code Description]],Dimentions!$X$6:$AC$132,2,FALSE)),"")</f>
        <v/>
      </c>
      <c r="G2566" s="143" t="str">
        <f>IFERROR(VLOOKUP(Table1[[#This Row],[Budget Code Description]],Dimentions!$X$6:$AC$132,3,FALSE),"")</f>
        <v/>
      </c>
      <c r="H2566" s="64" t="str">
        <f>IFERROR(VLOOKUP(Table1[[#This Row],[Account]],Dimentions!$S$6:$V$233,2,FALSE),"")</f>
        <v/>
      </c>
      <c r="I2566" s="62">
        <f>_xlfn.NUMBERVALUE(LEFT(Table1[[#This Row],[Account]],1))</f>
        <v>0</v>
      </c>
      <c r="J2566" s="62" t="str">
        <f>IFERROR(VLOOKUP(Table1[[#This Row],[Budget Code Description]],Table6[#All],7,FALSE),"")</f>
        <v/>
      </c>
      <c r="K2566" s="143" t="str">
        <f>IFERROR(VLOOKUP(Table1[[#This Row],[Budget Code Description]],Table6[#All],8,FALSE),"")</f>
        <v/>
      </c>
      <c r="L2566" s="63"/>
      <c r="M2566" s="65" t="str">
        <f>IFERROR(VLOOKUP(Table1[[#This Row],[Staff ID]],Table2[],2,FALSE),"")</f>
        <v/>
      </c>
      <c r="N2566" s="211" t="str">
        <f>IFERROR(IF(VLOOKUP(Table1[[#This Row],[Budget Code Description]],Dimentions!$X$6:$AC$97,4,FALSE)="","",VLOOKUP(Table1[[#This Row],[Budget Code Description]],Dimentions!$X$6:$AC$97,4,FALSE)),"")</f>
        <v/>
      </c>
      <c r="O2566" s="65" t="str">
        <f>IFERROR(VLOOKUP(Table1[[#This Row],[Vendor ID]],Table549[],2,FALSE),"")</f>
        <v/>
      </c>
      <c r="P2566" s="63"/>
      <c r="Q2566" s="143" t="str">
        <f>IF(Table1[[#This Row],[Posting Date]]&lt;&gt;"",$D$9,"")</f>
        <v/>
      </c>
      <c r="R2566" s="159" t="str">
        <f>IF(Table1[[#This Row],[Posting Date]]&lt;&gt;"",$D$10,"")</f>
        <v/>
      </c>
      <c r="S2566" s="66"/>
      <c r="T2566" s="63"/>
      <c r="U2566" s="67"/>
      <c r="V2566" s="67"/>
      <c r="W2566" s="67" t="str">
        <f t="shared" si="40"/>
        <v/>
      </c>
      <c r="X2566" s="161" t="str">
        <f>IF(E2566="","",(IF(Table1[[#This Row],[Cur]]="USD",Table1[[#This Row],[Cur_Amount Debit]],Table1[[#This Row],[Cur_Amount Debit]]/Table1[[#This Row],[Exchange Rate]])))</f>
        <v/>
      </c>
      <c r="Y2566" s="161" t="str">
        <f>IF(E2566="","",(IF(Table1[[#This Row],[Cur]]="USD",Table1[[#This Row],[Cur_Amount Credit]],Table1[[#This Row],[Cur_Amount Credit]]/ExchangeRate)))</f>
        <v/>
      </c>
      <c r="Z2566" s="203" t="str">
        <f>IF(E2566="","",(Table1[[#This Row],[Debit USD]]-Table1[[#This Row],[Credit USD]]))</f>
        <v/>
      </c>
      <c r="AA2566" s="122"/>
      <c r="AB2566" s="1"/>
      <c r="AC2566" s="15"/>
      <c r="AD2566" s="15" t="str">
        <f>IF(AND(OR(Table1[[#This Row],[Account]]="15030",Table1[[#This Row],[Account]]="15035",Table1[[#This Row],[Account]]="20150"),Table1[[#This Row],[Vendor ID]]=""),1,"")</f>
        <v/>
      </c>
      <c r="AE2566" s="15"/>
      <c r="AF2566" s="15"/>
      <c r="AG2566" s="15"/>
      <c r="AH2566" s="46" t="str">
        <f>IF(Table1[[#This Row],[Posting Date]]&lt;&gt;"","GJ-"&amp;CountryID,"")</f>
        <v/>
      </c>
      <c r="AI2566" s="59" t="str">
        <f>IF(Table1[[#This Row],[Posting Date]]&lt;&gt;"",Table1[[#This Row],[Posting Date]],"")</f>
        <v/>
      </c>
      <c r="AJ2566" s="46"/>
      <c r="AK2566" s="46" t="str">
        <f>IF(Table1[[#This Row],[Description]]&lt;&gt;"",Table1[[#This Row],[Description]],"")</f>
        <v/>
      </c>
      <c r="AL2566" s="46" t="str">
        <f>IF(Table1[[#This Row],[Posting Date]]&lt;&gt;"",Table1[[#This Row],[Reference Number]],"")</f>
        <v/>
      </c>
      <c r="AM2566" s="46" t="str">
        <f>TRIM(Table1[[#This Row],[Line '#]])</f>
        <v/>
      </c>
      <c r="AN2566" s="46" t="str">
        <f>TRIM(Table1[[#This Row],[Account]])</f>
        <v/>
      </c>
      <c r="AO2566" s="46" t="str">
        <f>IF(Table1[[#This Row],[Posting Date]]&lt;&gt;"",$D$5,"")</f>
        <v/>
      </c>
      <c r="AP2566" s="46" t="str">
        <f>TRIM(Table1[[#This Row],[Departments-Prgrams]])</f>
        <v/>
      </c>
      <c r="AQ2566" s="46" t="str">
        <f>TRIM(Table1[[#This Row],[Grant]])</f>
        <v/>
      </c>
      <c r="AR2566" s="46" t="str">
        <f>TRIM(Table1[[#This Row],[Staff ID]])</f>
        <v/>
      </c>
      <c r="AS2566" s="46" t="str">
        <f>IF(TRIM(Table1[[#This Row],[Budget Code]])=0,"",TRIM(Table1[[#This Row],[Budget Code]]))</f>
        <v/>
      </c>
      <c r="AT2566" s="46" t="str">
        <f>IF(Table1[[#This Row],[Line Description]]&lt;&gt;"",Table1[[#This Row],[Line Description]],"")</f>
        <v/>
      </c>
      <c r="AU2566" s="46" t="str">
        <f>IF(Table1[[#This Row],[Cur_Amount Debit]]&gt;0,ROUND(Table1[[#This Row],[Cur_Amount Debit]],2),"")</f>
        <v/>
      </c>
      <c r="AV2566" s="46" t="str">
        <f>IF(Table1[[#This Row],[Cur_Amount Credit]]&gt;0,ROUND(Table1[[#This Row],[Cur_Amount Credit]],2),"")</f>
        <v/>
      </c>
      <c r="AW2566" s="46" t="str">
        <f>LEFT(Table1[[#This Row],[Cur]],3)</f>
        <v/>
      </c>
      <c r="AX2566" s="59"/>
      <c r="AY2566" s="46"/>
      <c r="AZ2566" s="46" t="str">
        <f>IF(Table1[[#This Row],[Cur]]&lt;&gt;"",IF(Table1[[#This Row],[Cur]]="USD","",ExchangeRate),"")</f>
        <v/>
      </c>
      <c r="BA2566" s="46" t="str">
        <f>IF(Table1[[#This Row],[Grant]]&lt;&gt;"",VLOOKUP(Table1[[#This Row],[Grant]],Grants!B:D,3),"")</f>
        <v/>
      </c>
      <c r="BB2566" s="46" t="str">
        <f>TRIM(Table1[[#This Row],[Vendor ID]])</f>
        <v/>
      </c>
      <c r="BC2566">
        <f>IF(Table1[[#This Row],[Reference Number]]=Q2565,BC2565,BC2565+1)</f>
        <v>2</v>
      </c>
    </row>
    <row r="2567" spans="1:55" ht="11.25" hidden="1" customHeight="1">
      <c r="A2567" s="1"/>
      <c r="B2567" s="88" t="str">
        <f>IF(Table1[[#This Row],[Posting Date]]&lt;&gt;"",IF(Table1[[#This Row],[Reference Number]]=Q2566,B2566+1,1),"")</f>
        <v/>
      </c>
      <c r="C2567" s="61"/>
      <c r="D2567" s="61"/>
      <c r="E2567" s="218"/>
      <c r="F2567" s="143" t="str">
        <f>IFERROR(IF(VLOOKUP(Table1[[#This Row],[Budget Code Description]],Dimentions!$X$6:$AC$132,2,FALSE)="","",VLOOKUP(Table1[[#This Row],[Budget Code Description]],Dimentions!$X$6:$AC$132,2,FALSE)),"")</f>
        <v/>
      </c>
      <c r="G2567" s="143" t="str">
        <f>IFERROR(VLOOKUP(Table1[[#This Row],[Budget Code Description]],Dimentions!$X$6:$AC$132,3,FALSE),"")</f>
        <v/>
      </c>
      <c r="H2567" s="64" t="str">
        <f>IFERROR(VLOOKUP(Table1[[#This Row],[Account]],Dimentions!$S$6:$V$233,2,FALSE),"")</f>
        <v/>
      </c>
      <c r="I2567" s="62">
        <f>_xlfn.NUMBERVALUE(LEFT(Table1[[#This Row],[Account]],1))</f>
        <v>0</v>
      </c>
      <c r="J2567" s="62" t="str">
        <f>IFERROR(VLOOKUP(Table1[[#This Row],[Budget Code Description]],Table6[#All],7,FALSE),"")</f>
        <v/>
      </c>
      <c r="K2567" s="143" t="str">
        <f>IFERROR(VLOOKUP(Table1[[#This Row],[Budget Code Description]],Table6[#All],8,FALSE),"")</f>
        <v/>
      </c>
      <c r="L2567" s="63"/>
      <c r="M2567" s="65" t="str">
        <f>IFERROR(VLOOKUP(Table1[[#This Row],[Staff ID]],Table2[],2,FALSE),"")</f>
        <v/>
      </c>
      <c r="N2567" s="211" t="str">
        <f>IFERROR(IF(VLOOKUP(Table1[[#This Row],[Budget Code Description]],Dimentions!$X$6:$AC$97,4,FALSE)="","",VLOOKUP(Table1[[#This Row],[Budget Code Description]],Dimentions!$X$6:$AC$97,4,FALSE)),"")</f>
        <v/>
      </c>
      <c r="O2567" s="65" t="str">
        <f>IFERROR(VLOOKUP(Table1[[#This Row],[Vendor ID]],Table549[],2,FALSE),"")</f>
        <v/>
      </c>
      <c r="P2567" s="63"/>
      <c r="Q2567" s="143" t="str">
        <f>IF(Table1[[#This Row],[Posting Date]]&lt;&gt;"",$D$9,"")</f>
        <v/>
      </c>
      <c r="R2567" s="159" t="str">
        <f>IF(Table1[[#This Row],[Posting Date]]&lt;&gt;"",$D$10,"")</f>
        <v/>
      </c>
      <c r="S2567" s="66"/>
      <c r="T2567" s="63"/>
      <c r="U2567" s="67"/>
      <c r="V2567" s="67"/>
      <c r="W2567" s="67" t="str">
        <f t="shared" si="40"/>
        <v/>
      </c>
      <c r="X2567" s="161" t="str">
        <f>IF(E2567="","",(IF(Table1[[#This Row],[Cur]]="USD",Table1[[#This Row],[Cur_Amount Debit]],Table1[[#This Row],[Cur_Amount Debit]]/Table1[[#This Row],[Exchange Rate]])))</f>
        <v/>
      </c>
      <c r="Y2567" s="161" t="str">
        <f>IF(E2567="","",(IF(Table1[[#This Row],[Cur]]="USD",Table1[[#This Row],[Cur_Amount Credit]],Table1[[#This Row],[Cur_Amount Credit]]/ExchangeRate)))</f>
        <v/>
      </c>
      <c r="Z2567" s="203" t="str">
        <f>IF(E2567="","",(Table1[[#This Row],[Debit USD]]-Table1[[#This Row],[Credit USD]]))</f>
        <v/>
      </c>
      <c r="AA2567" s="122"/>
      <c r="AB2567" s="1"/>
      <c r="AC2567" s="15"/>
      <c r="AD2567" s="15" t="str">
        <f>IF(AND(OR(Table1[[#This Row],[Account]]="15030",Table1[[#This Row],[Account]]="15035",Table1[[#This Row],[Account]]="20150"),Table1[[#This Row],[Vendor ID]]=""),1,"")</f>
        <v/>
      </c>
      <c r="AE2567" s="15"/>
      <c r="AF2567" s="15"/>
      <c r="AG2567" s="15"/>
      <c r="AH2567" s="46" t="str">
        <f>IF(Table1[[#This Row],[Posting Date]]&lt;&gt;"","GJ-"&amp;CountryID,"")</f>
        <v/>
      </c>
      <c r="AI2567" s="59" t="str">
        <f>IF(Table1[[#This Row],[Posting Date]]&lt;&gt;"",Table1[[#This Row],[Posting Date]],"")</f>
        <v/>
      </c>
      <c r="AJ2567" s="46"/>
      <c r="AK2567" s="46" t="str">
        <f>IF(Table1[[#This Row],[Description]]&lt;&gt;"",Table1[[#This Row],[Description]],"")</f>
        <v/>
      </c>
      <c r="AL2567" s="46" t="str">
        <f>IF(Table1[[#This Row],[Posting Date]]&lt;&gt;"",Table1[[#This Row],[Reference Number]],"")</f>
        <v/>
      </c>
      <c r="AM2567" s="46" t="str">
        <f>TRIM(Table1[[#This Row],[Line '#]])</f>
        <v/>
      </c>
      <c r="AN2567" s="46" t="str">
        <f>TRIM(Table1[[#This Row],[Account]])</f>
        <v/>
      </c>
      <c r="AO2567" s="46" t="str">
        <f>IF(Table1[[#This Row],[Posting Date]]&lt;&gt;"",$D$5,"")</f>
        <v/>
      </c>
      <c r="AP2567" s="46" t="str">
        <f>TRIM(Table1[[#This Row],[Departments-Prgrams]])</f>
        <v/>
      </c>
      <c r="AQ2567" s="46" t="str">
        <f>TRIM(Table1[[#This Row],[Grant]])</f>
        <v/>
      </c>
      <c r="AR2567" s="46" t="str">
        <f>TRIM(Table1[[#This Row],[Staff ID]])</f>
        <v/>
      </c>
      <c r="AS2567" s="46" t="str">
        <f>IF(TRIM(Table1[[#This Row],[Budget Code]])=0,"",TRIM(Table1[[#This Row],[Budget Code]]))</f>
        <v/>
      </c>
      <c r="AT2567" s="46" t="str">
        <f>IF(Table1[[#This Row],[Line Description]]&lt;&gt;"",Table1[[#This Row],[Line Description]],"")</f>
        <v/>
      </c>
      <c r="AU2567" s="46" t="str">
        <f>IF(Table1[[#This Row],[Cur_Amount Debit]]&gt;0,ROUND(Table1[[#This Row],[Cur_Amount Debit]],2),"")</f>
        <v/>
      </c>
      <c r="AV2567" s="46" t="str">
        <f>IF(Table1[[#This Row],[Cur_Amount Credit]]&gt;0,ROUND(Table1[[#This Row],[Cur_Amount Credit]],2),"")</f>
        <v/>
      </c>
      <c r="AW2567" s="46" t="str">
        <f>LEFT(Table1[[#This Row],[Cur]],3)</f>
        <v/>
      </c>
      <c r="AX2567" s="59"/>
      <c r="AY2567" s="46"/>
      <c r="AZ2567" s="46" t="str">
        <f>IF(Table1[[#This Row],[Cur]]&lt;&gt;"",IF(Table1[[#This Row],[Cur]]="USD","",ExchangeRate),"")</f>
        <v/>
      </c>
      <c r="BA2567" s="46" t="str">
        <f>IF(Table1[[#This Row],[Grant]]&lt;&gt;"",VLOOKUP(Table1[[#This Row],[Grant]],Grants!B:D,3),"")</f>
        <v/>
      </c>
      <c r="BB2567" s="46" t="str">
        <f>TRIM(Table1[[#This Row],[Vendor ID]])</f>
        <v/>
      </c>
      <c r="BC2567">
        <f>IF(Table1[[#This Row],[Reference Number]]=Q2566,BC2566,BC2566+1)</f>
        <v>2</v>
      </c>
    </row>
    <row r="2568" spans="1:55" ht="11.25" hidden="1" customHeight="1">
      <c r="A2568" s="1"/>
      <c r="B2568" s="88" t="str">
        <f>IF(Table1[[#This Row],[Posting Date]]&lt;&gt;"",IF(Table1[[#This Row],[Reference Number]]=Q2567,B2567+1,1),"")</f>
        <v/>
      </c>
      <c r="C2568" s="61"/>
      <c r="D2568" s="61"/>
      <c r="E2568" s="218"/>
      <c r="F2568" s="143" t="str">
        <f>IFERROR(IF(VLOOKUP(Table1[[#This Row],[Budget Code Description]],Dimentions!$X$6:$AC$132,2,FALSE)="","",VLOOKUP(Table1[[#This Row],[Budget Code Description]],Dimentions!$X$6:$AC$132,2,FALSE)),"")</f>
        <v/>
      </c>
      <c r="G2568" s="143" t="str">
        <f>IFERROR(VLOOKUP(Table1[[#This Row],[Budget Code Description]],Dimentions!$X$6:$AC$132,3,FALSE),"")</f>
        <v/>
      </c>
      <c r="H2568" s="64" t="str">
        <f>IFERROR(VLOOKUP(Table1[[#This Row],[Account]],Dimentions!$S$6:$V$233,2,FALSE),"")</f>
        <v/>
      </c>
      <c r="I2568" s="62">
        <f>_xlfn.NUMBERVALUE(LEFT(Table1[[#This Row],[Account]],1))</f>
        <v>0</v>
      </c>
      <c r="J2568" s="62" t="str">
        <f>IFERROR(VLOOKUP(Table1[[#This Row],[Budget Code Description]],Table6[#All],7,FALSE),"")</f>
        <v/>
      </c>
      <c r="K2568" s="143" t="str">
        <f>IFERROR(VLOOKUP(Table1[[#This Row],[Budget Code Description]],Table6[#All],8,FALSE),"")</f>
        <v/>
      </c>
      <c r="L2568" s="63"/>
      <c r="M2568" s="65" t="str">
        <f>IFERROR(VLOOKUP(Table1[[#This Row],[Staff ID]],Table2[],2,FALSE),"")</f>
        <v/>
      </c>
      <c r="N2568" s="211" t="str">
        <f>IFERROR(IF(VLOOKUP(Table1[[#This Row],[Budget Code Description]],Dimentions!$X$6:$AC$97,4,FALSE)="","",VLOOKUP(Table1[[#This Row],[Budget Code Description]],Dimentions!$X$6:$AC$97,4,FALSE)),"")</f>
        <v/>
      </c>
      <c r="O2568" s="65" t="str">
        <f>IFERROR(VLOOKUP(Table1[[#This Row],[Vendor ID]],Table549[],2,FALSE),"")</f>
        <v/>
      </c>
      <c r="P2568" s="63"/>
      <c r="Q2568" s="143" t="str">
        <f>IF(Table1[[#This Row],[Posting Date]]&lt;&gt;"",$D$9,"")</f>
        <v/>
      </c>
      <c r="R2568" s="159" t="str">
        <f>IF(Table1[[#This Row],[Posting Date]]&lt;&gt;"",$D$10,"")</f>
        <v/>
      </c>
      <c r="S2568" s="66"/>
      <c r="T2568" s="63"/>
      <c r="U2568" s="67"/>
      <c r="V2568" s="67"/>
      <c r="W2568" s="67" t="str">
        <f t="shared" si="40"/>
        <v/>
      </c>
      <c r="X2568" s="161" t="str">
        <f>IF(E2568="","",(IF(Table1[[#This Row],[Cur]]="USD",Table1[[#This Row],[Cur_Amount Debit]],Table1[[#This Row],[Cur_Amount Debit]]/Table1[[#This Row],[Exchange Rate]])))</f>
        <v/>
      </c>
      <c r="Y2568" s="161" t="str">
        <f>IF(E2568="","",(IF(Table1[[#This Row],[Cur]]="USD",Table1[[#This Row],[Cur_Amount Credit]],Table1[[#This Row],[Cur_Amount Credit]]/ExchangeRate)))</f>
        <v/>
      </c>
      <c r="Z2568" s="203" t="str">
        <f>IF(E2568="","",(Table1[[#This Row],[Debit USD]]-Table1[[#This Row],[Credit USD]]))</f>
        <v/>
      </c>
      <c r="AA2568" s="122"/>
      <c r="AB2568" s="1"/>
      <c r="AC2568" s="15"/>
      <c r="AD2568" s="15" t="str">
        <f>IF(AND(OR(Table1[[#This Row],[Account]]="15030",Table1[[#This Row],[Account]]="15035",Table1[[#This Row],[Account]]="20150"),Table1[[#This Row],[Vendor ID]]=""),1,"")</f>
        <v/>
      </c>
      <c r="AE2568" s="15"/>
      <c r="AF2568" s="15"/>
      <c r="AG2568" s="15"/>
      <c r="AH2568" s="46" t="str">
        <f>IF(Table1[[#This Row],[Posting Date]]&lt;&gt;"","GJ-"&amp;CountryID,"")</f>
        <v/>
      </c>
      <c r="AI2568" s="59" t="str">
        <f>IF(Table1[[#This Row],[Posting Date]]&lt;&gt;"",Table1[[#This Row],[Posting Date]],"")</f>
        <v/>
      </c>
      <c r="AJ2568" s="46"/>
      <c r="AK2568" s="46" t="str">
        <f>IF(Table1[[#This Row],[Description]]&lt;&gt;"",Table1[[#This Row],[Description]],"")</f>
        <v/>
      </c>
      <c r="AL2568" s="46" t="str">
        <f>IF(Table1[[#This Row],[Posting Date]]&lt;&gt;"",Table1[[#This Row],[Reference Number]],"")</f>
        <v/>
      </c>
      <c r="AM2568" s="46" t="str">
        <f>TRIM(Table1[[#This Row],[Line '#]])</f>
        <v/>
      </c>
      <c r="AN2568" s="46" t="str">
        <f>TRIM(Table1[[#This Row],[Account]])</f>
        <v/>
      </c>
      <c r="AO2568" s="46" t="str">
        <f>IF(Table1[[#This Row],[Posting Date]]&lt;&gt;"",$D$5,"")</f>
        <v/>
      </c>
      <c r="AP2568" s="46" t="str">
        <f>TRIM(Table1[[#This Row],[Departments-Prgrams]])</f>
        <v/>
      </c>
      <c r="AQ2568" s="46" t="str">
        <f>TRIM(Table1[[#This Row],[Grant]])</f>
        <v/>
      </c>
      <c r="AR2568" s="46" t="str">
        <f>TRIM(Table1[[#This Row],[Staff ID]])</f>
        <v/>
      </c>
      <c r="AS2568" s="46" t="str">
        <f>IF(TRIM(Table1[[#This Row],[Budget Code]])=0,"",TRIM(Table1[[#This Row],[Budget Code]]))</f>
        <v/>
      </c>
      <c r="AT2568" s="46" t="str">
        <f>IF(Table1[[#This Row],[Line Description]]&lt;&gt;"",Table1[[#This Row],[Line Description]],"")</f>
        <v/>
      </c>
      <c r="AU2568" s="46" t="str">
        <f>IF(Table1[[#This Row],[Cur_Amount Debit]]&gt;0,ROUND(Table1[[#This Row],[Cur_Amount Debit]],2),"")</f>
        <v/>
      </c>
      <c r="AV2568" s="46" t="str">
        <f>IF(Table1[[#This Row],[Cur_Amount Credit]]&gt;0,ROUND(Table1[[#This Row],[Cur_Amount Credit]],2),"")</f>
        <v/>
      </c>
      <c r="AW2568" s="46" t="str">
        <f>LEFT(Table1[[#This Row],[Cur]],3)</f>
        <v/>
      </c>
      <c r="AX2568" s="59"/>
      <c r="AY2568" s="46"/>
      <c r="AZ2568" s="46" t="str">
        <f>IF(Table1[[#This Row],[Cur]]&lt;&gt;"",IF(Table1[[#This Row],[Cur]]="USD","",ExchangeRate),"")</f>
        <v/>
      </c>
      <c r="BA2568" s="46" t="str">
        <f>IF(Table1[[#This Row],[Grant]]&lt;&gt;"",VLOOKUP(Table1[[#This Row],[Grant]],Grants!B:D,3),"")</f>
        <v/>
      </c>
      <c r="BB2568" s="46" t="str">
        <f>TRIM(Table1[[#This Row],[Vendor ID]])</f>
        <v/>
      </c>
      <c r="BC2568">
        <f>IF(Table1[[#This Row],[Reference Number]]=Q2567,BC2567,BC2567+1)</f>
        <v>2</v>
      </c>
    </row>
    <row r="2569" spans="1:55" ht="11.25" hidden="1" customHeight="1">
      <c r="A2569" s="1"/>
      <c r="B2569" s="88" t="str">
        <f>IF(Table1[[#This Row],[Posting Date]]&lt;&gt;"",IF(Table1[[#This Row],[Reference Number]]=Q2568,B2568+1,1),"")</f>
        <v/>
      </c>
      <c r="C2569" s="61"/>
      <c r="D2569" s="61"/>
      <c r="E2569" s="218"/>
      <c r="F2569" s="143" t="str">
        <f>IFERROR(IF(VLOOKUP(Table1[[#This Row],[Budget Code Description]],Dimentions!$X$6:$AC$132,2,FALSE)="","",VLOOKUP(Table1[[#This Row],[Budget Code Description]],Dimentions!$X$6:$AC$132,2,FALSE)),"")</f>
        <v/>
      </c>
      <c r="G2569" s="143" t="str">
        <f>IFERROR(VLOOKUP(Table1[[#This Row],[Budget Code Description]],Dimentions!$X$6:$AC$132,3,FALSE),"")</f>
        <v/>
      </c>
      <c r="H2569" s="64" t="str">
        <f>IFERROR(VLOOKUP(Table1[[#This Row],[Account]],Dimentions!$S$6:$V$233,2,FALSE),"")</f>
        <v/>
      </c>
      <c r="I2569" s="62">
        <f>_xlfn.NUMBERVALUE(LEFT(Table1[[#This Row],[Account]],1))</f>
        <v>0</v>
      </c>
      <c r="J2569" s="62" t="str">
        <f>IFERROR(VLOOKUP(Table1[[#This Row],[Budget Code Description]],Table6[#All],7,FALSE),"")</f>
        <v/>
      </c>
      <c r="K2569" s="143" t="str">
        <f>IFERROR(VLOOKUP(Table1[[#This Row],[Budget Code Description]],Table6[#All],8,FALSE),"")</f>
        <v/>
      </c>
      <c r="L2569" s="63"/>
      <c r="M2569" s="65" t="str">
        <f>IFERROR(VLOOKUP(Table1[[#This Row],[Staff ID]],Table2[],2,FALSE),"")</f>
        <v/>
      </c>
      <c r="N2569" s="211" t="str">
        <f>IFERROR(IF(VLOOKUP(Table1[[#This Row],[Budget Code Description]],Dimentions!$X$6:$AC$97,4,FALSE)="","",VLOOKUP(Table1[[#This Row],[Budget Code Description]],Dimentions!$X$6:$AC$97,4,FALSE)),"")</f>
        <v/>
      </c>
      <c r="O2569" s="65" t="str">
        <f>IFERROR(VLOOKUP(Table1[[#This Row],[Vendor ID]],Table549[],2,FALSE),"")</f>
        <v/>
      </c>
      <c r="P2569" s="63"/>
      <c r="Q2569" s="143" t="str">
        <f>IF(Table1[[#This Row],[Posting Date]]&lt;&gt;"",$D$9,"")</f>
        <v/>
      </c>
      <c r="R2569" s="159" t="str">
        <f>IF(Table1[[#This Row],[Posting Date]]&lt;&gt;"",$D$10,"")</f>
        <v/>
      </c>
      <c r="S2569" s="66"/>
      <c r="T2569" s="63"/>
      <c r="U2569" s="67"/>
      <c r="V2569" s="67"/>
      <c r="W2569" s="67" t="str">
        <f t="shared" si="40"/>
        <v/>
      </c>
      <c r="X2569" s="161" t="str">
        <f>IF(E2569="","",(IF(Table1[[#This Row],[Cur]]="USD",Table1[[#This Row],[Cur_Amount Debit]],Table1[[#This Row],[Cur_Amount Debit]]/Table1[[#This Row],[Exchange Rate]])))</f>
        <v/>
      </c>
      <c r="Y2569" s="161" t="str">
        <f>IF(E2569="","",(IF(Table1[[#This Row],[Cur]]="USD",Table1[[#This Row],[Cur_Amount Credit]],Table1[[#This Row],[Cur_Amount Credit]]/ExchangeRate)))</f>
        <v/>
      </c>
      <c r="Z2569" s="203" t="str">
        <f>IF(E2569="","",(Table1[[#This Row],[Debit USD]]-Table1[[#This Row],[Credit USD]]))</f>
        <v/>
      </c>
      <c r="AA2569" s="122"/>
      <c r="AB2569" s="1"/>
      <c r="AC2569" s="15"/>
      <c r="AD2569" s="15" t="str">
        <f>IF(AND(OR(Table1[[#This Row],[Account]]="15030",Table1[[#This Row],[Account]]="15035",Table1[[#This Row],[Account]]="20150"),Table1[[#This Row],[Vendor ID]]=""),1,"")</f>
        <v/>
      </c>
      <c r="AE2569" s="15"/>
      <c r="AF2569" s="15"/>
      <c r="AG2569" s="15"/>
      <c r="AH2569" s="46" t="str">
        <f>IF(Table1[[#This Row],[Posting Date]]&lt;&gt;"","GJ-"&amp;CountryID,"")</f>
        <v/>
      </c>
      <c r="AI2569" s="59" t="str">
        <f>IF(Table1[[#This Row],[Posting Date]]&lt;&gt;"",Table1[[#This Row],[Posting Date]],"")</f>
        <v/>
      </c>
      <c r="AJ2569" s="46"/>
      <c r="AK2569" s="46" t="str">
        <f>IF(Table1[[#This Row],[Description]]&lt;&gt;"",Table1[[#This Row],[Description]],"")</f>
        <v/>
      </c>
      <c r="AL2569" s="46" t="str">
        <f>IF(Table1[[#This Row],[Posting Date]]&lt;&gt;"",Table1[[#This Row],[Reference Number]],"")</f>
        <v/>
      </c>
      <c r="AM2569" s="46" t="str">
        <f>TRIM(Table1[[#This Row],[Line '#]])</f>
        <v/>
      </c>
      <c r="AN2569" s="46" t="str">
        <f>TRIM(Table1[[#This Row],[Account]])</f>
        <v/>
      </c>
      <c r="AO2569" s="46" t="str">
        <f>IF(Table1[[#This Row],[Posting Date]]&lt;&gt;"",$D$5,"")</f>
        <v/>
      </c>
      <c r="AP2569" s="46" t="str">
        <f>TRIM(Table1[[#This Row],[Departments-Prgrams]])</f>
        <v/>
      </c>
      <c r="AQ2569" s="46" t="str">
        <f>TRIM(Table1[[#This Row],[Grant]])</f>
        <v/>
      </c>
      <c r="AR2569" s="46" t="str">
        <f>TRIM(Table1[[#This Row],[Staff ID]])</f>
        <v/>
      </c>
      <c r="AS2569" s="46" t="str">
        <f>IF(TRIM(Table1[[#This Row],[Budget Code]])=0,"",TRIM(Table1[[#This Row],[Budget Code]]))</f>
        <v/>
      </c>
      <c r="AT2569" s="46" t="str">
        <f>IF(Table1[[#This Row],[Line Description]]&lt;&gt;"",Table1[[#This Row],[Line Description]],"")</f>
        <v/>
      </c>
      <c r="AU2569" s="46" t="str">
        <f>IF(Table1[[#This Row],[Cur_Amount Debit]]&gt;0,ROUND(Table1[[#This Row],[Cur_Amount Debit]],2),"")</f>
        <v/>
      </c>
      <c r="AV2569" s="46" t="str">
        <f>IF(Table1[[#This Row],[Cur_Amount Credit]]&gt;0,ROUND(Table1[[#This Row],[Cur_Amount Credit]],2),"")</f>
        <v/>
      </c>
      <c r="AW2569" s="46" t="str">
        <f>LEFT(Table1[[#This Row],[Cur]],3)</f>
        <v/>
      </c>
      <c r="AX2569" s="59"/>
      <c r="AY2569" s="46"/>
      <c r="AZ2569" s="46" t="str">
        <f>IF(Table1[[#This Row],[Cur]]&lt;&gt;"",IF(Table1[[#This Row],[Cur]]="USD","",ExchangeRate),"")</f>
        <v/>
      </c>
      <c r="BA2569" s="46" t="str">
        <f>IF(Table1[[#This Row],[Grant]]&lt;&gt;"",VLOOKUP(Table1[[#This Row],[Grant]],Grants!B:D,3),"")</f>
        <v/>
      </c>
      <c r="BB2569" s="46" t="str">
        <f>TRIM(Table1[[#This Row],[Vendor ID]])</f>
        <v/>
      </c>
      <c r="BC2569">
        <f>IF(Table1[[#This Row],[Reference Number]]=Q2568,BC2568,BC2568+1)</f>
        <v>2</v>
      </c>
    </row>
    <row r="2570" spans="1:55" ht="11.25" hidden="1" customHeight="1">
      <c r="A2570" s="1"/>
      <c r="B2570" s="88" t="str">
        <f>IF(Table1[[#This Row],[Posting Date]]&lt;&gt;"",IF(Table1[[#This Row],[Reference Number]]=Q2569,B2569+1,1),"")</f>
        <v/>
      </c>
      <c r="C2570" s="61"/>
      <c r="D2570" s="61"/>
      <c r="E2570" s="218"/>
      <c r="F2570" s="143" t="str">
        <f>IFERROR(IF(VLOOKUP(Table1[[#This Row],[Budget Code Description]],Dimentions!$X$6:$AC$132,2,FALSE)="","",VLOOKUP(Table1[[#This Row],[Budget Code Description]],Dimentions!$X$6:$AC$132,2,FALSE)),"")</f>
        <v/>
      </c>
      <c r="G2570" s="143" t="str">
        <f>IFERROR(VLOOKUP(Table1[[#This Row],[Budget Code Description]],Dimentions!$X$6:$AC$132,3,FALSE),"")</f>
        <v/>
      </c>
      <c r="H2570" s="64" t="str">
        <f>IFERROR(VLOOKUP(Table1[[#This Row],[Account]],Dimentions!$S$6:$V$233,2,FALSE),"")</f>
        <v/>
      </c>
      <c r="I2570" s="62">
        <f>_xlfn.NUMBERVALUE(LEFT(Table1[[#This Row],[Account]],1))</f>
        <v>0</v>
      </c>
      <c r="J2570" s="62" t="str">
        <f>IFERROR(VLOOKUP(Table1[[#This Row],[Budget Code Description]],Table6[#All],7,FALSE),"")</f>
        <v/>
      </c>
      <c r="K2570" s="143" t="str">
        <f>IFERROR(VLOOKUP(Table1[[#This Row],[Budget Code Description]],Table6[#All],8,FALSE),"")</f>
        <v/>
      </c>
      <c r="L2570" s="63"/>
      <c r="M2570" s="65" t="str">
        <f>IFERROR(VLOOKUP(Table1[[#This Row],[Staff ID]],Table2[],2,FALSE),"")</f>
        <v/>
      </c>
      <c r="N2570" s="211" t="str">
        <f>IFERROR(IF(VLOOKUP(Table1[[#This Row],[Budget Code Description]],Dimentions!$X$6:$AC$97,4,FALSE)="","",VLOOKUP(Table1[[#This Row],[Budget Code Description]],Dimentions!$X$6:$AC$97,4,FALSE)),"")</f>
        <v/>
      </c>
      <c r="O2570" s="65" t="str">
        <f>IFERROR(VLOOKUP(Table1[[#This Row],[Vendor ID]],Table549[],2,FALSE),"")</f>
        <v/>
      </c>
      <c r="P2570" s="63"/>
      <c r="Q2570" s="143" t="str">
        <f>IF(Table1[[#This Row],[Posting Date]]&lt;&gt;"",$D$9,"")</f>
        <v/>
      </c>
      <c r="R2570" s="159" t="str">
        <f>IF(Table1[[#This Row],[Posting Date]]&lt;&gt;"",$D$10,"")</f>
        <v/>
      </c>
      <c r="S2570" s="66"/>
      <c r="T2570" s="63"/>
      <c r="U2570" s="67"/>
      <c r="V2570" s="67"/>
      <c r="W2570" s="67" t="str">
        <f t="shared" si="40"/>
        <v/>
      </c>
      <c r="X2570" s="161" t="str">
        <f>IF(E2570="","",(IF(Table1[[#This Row],[Cur]]="USD",Table1[[#This Row],[Cur_Amount Debit]],Table1[[#This Row],[Cur_Amount Debit]]/Table1[[#This Row],[Exchange Rate]])))</f>
        <v/>
      </c>
      <c r="Y2570" s="161" t="str">
        <f>IF(E2570="","",(IF(Table1[[#This Row],[Cur]]="USD",Table1[[#This Row],[Cur_Amount Credit]],Table1[[#This Row],[Cur_Amount Credit]]/ExchangeRate)))</f>
        <v/>
      </c>
      <c r="Z2570" s="203" t="str">
        <f>IF(E2570="","",(Table1[[#This Row],[Debit USD]]-Table1[[#This Row],[Credit USD]]))</f>
        <v/>
      </c>
      <c r="AA2570" s="122"/>
      <c r="AB2570" s="1"/>
      <c r="AC2570" s="15"/>
      <c r="AD2570" s="15" t="str">
        <f>IF(AND(OR(Table1[[#This Row],[Account]]="15030",Table1[[#This Row],[Account]]="15035",Table1[[#This Row],[Account]]="20150"),Table1[[#This Row],[Vendor ID]]=""),1,"")</f>
        <v/>
      </c>
      <c r="AE2570" s="15"/>
      <c r="AF2570" s="15"/>
      <c r="AG2570" s="15"/>
      <c r="AH2570" s="46" t="str">
        <f>IF(Table1[[#This Row],[Posting Date]]&lt;&gt;"","GJ-"&amp;CountryID,"")</f>
        <v/>
      </c>
      <c r="AI2570" s="59" t="str">
        <f>IF(Table1[[#This Row],[Posting Date]]&lt;&gt;"",Table1[[#This Row],[Posting Date]],"")</f>
        <v/>
      </c>
      <c r="AJ2570" s="46"/>
      <c r="AK2570" s="46" t="str">
        <f>IF(Table1[[#This Row],[Description]]&lt;&gt;"",Table1[[#This Row],[Description]],"")</f>
        <v/>
      </c>
      <c r="AL2570" s="46" t="str">
        <f>IF(Table1[[#This Row],[Posting Date]]&lt;&gt;"",Table1[[#This Row],[Reference Number]],"")</f>
        <v/>
      </c>
      <c r="AM2570" s="46" t="str">
        <f>TRIM(Table1[[#This Row],[Line '#]])</f>
        <v/>
      </c>
      <c r="AN2570" s="46" t="str">
        <f>TRIM(Table1[[#This Row],[Account]])</f>
        <v/>
      </c>
      <c r="AO2570" s="46" t="str">
        <f>IF(Table1[[#This Row],[Posting Date]]&lt;&gt;"",$D$5,"")</f>
        <v/>
      </c>
      <c r="AP2570" s="46" t="str">
        <f>TRIM(Table1[[#This Row],[Departments-Prgrams]])</f>
        <v/>
      </c>
      <c r="AQ2570" s="46" t="str">
        <f>TRIM(Table1[[#This Row],[Grant]])</f>
        <v/>
      </c>
      <c r="AR2570" s="46" t="str">
        <f>TRIM(Table1[[#This Row],[Staff ID]])</f>
        <v/>
      </c>
      <c r="AS2570" s="46" t="str">
        <f>IF(TRIM(Table1[[#This Row],[Budget Code]])=0,"",TRIM(Table1[[#This Row],[Budget Code]]))</f>
        <v/>
      </c>
      <c r="AT2570" s="46" t="str">
        <f>IF(Table1[[#This Row],[Line Description]]&lt;&gt;"",Table1[[#This Row],[Line Description]],"")</f>
        <v/>
      </c>
      <c r="AU2570" s="46" t="str">
        <f>IF(Table1[[#This Row],[Cur_Amount Debit]]&gt;0,ROUND(Table1[[#This Row],[Cur_Amount Debit]],2),"")</f>
        <v/>
      </c>
      <c r="AV2570" s="46" t="str">
        <f>IF(Table1[[#This Row],[Cur_Amount Credit]]&gt;0,ROUND(Table1[[#This Row],[Cur_Amount Credit]],2),"")</f>
        <v/>
      </c>
      <c r="AW2570" s="46" t="str">
        <f>LEFT(Table1[[#This Row],[Cur]],3)</f>
        <v/>
      </c>
      <c r="AX2570" s="59"/>
      <c r="AY2570" s="46"/>
      <c r="AZ2570" s="46" t="str">
        <f>IF(Table1[[#This Row],[Cur]]&lt;&gt;"",IF(Table1[[#This Row],[Cur]]="USD","",ExchangeRate),"")</f>
        <v/>
      </c>
      <c r="BA2570" s="46" t="str">
        <f>IF(Table1[[#This Row],[Grant]]&lt;&gt;"",VLOOKUP(Table1[[#This Row],[Grant]],Grants!B:D,3),"")</f>
        <v/>
      </c>
      <c r="BB2570" s="46" t="str">
        <f>TRIM(Table1[[#This Row],[Vendor ID]])</f>
        <v/>
      </c>
      <c r="BC2570">
        <f>IF(Table1[[#This Row],[Reference Number]]=Q2569,BC2569,BC2569+1)</f>
        <v>2</v>
      </c>
    </row>
    <row r="2571" spans="1:55" ht="11.25" hidden="1" customHeight="1">
      <c r="A2571" s="1"/>
      <c r="B2571" s="88" t="str">
        <f>IF(Table1[[#This Row],[Posting Date]]&lt;&gt;"",IF(Table1[[#This Row],[Reference Number]]=Q2570,B2570+1,1),"")</f>
        <v/>
      </c>
      <c r="C2571" s="61"/>
      <c r="D2571" s="61"/>
      <c r="E2571" s="218"/>
      <c r="F2571" s="143" t="str">
        <f>IFERROR(IF(VLOOKUP(Table1[[#This Row],[Budget Code Description]],Dimentions!$X$6:$AC$132,2,FALSE)="","",VLOOKUP(Table1[[#This Row],[Budget Code Description]],Dimentions!$X$6:$AC$132,2,FALSE)),"")</f>
        <v/>
      </c>
      <c r="G2571" s="143" t="str">
        <f>IFERROR(VLOOKUP(Table1[[#This Row],[Budget Code Description]],Dimentions!$X$6:$AC$132,3,FALSE),"")</f>
        <v/>
      </c>
      <c r="H2571" s="64" t="str">
        <f>IFERROR(VLOOKUP(Table1[[#This Row],[Account]],Dimentions!$S$6:$V$233,2,FALSE),"")</f>
        <v/>
      </c>
      <c r="I2571" s="62">
        <f>_xlfn.NUMBERVALUE(LEFT(Table1[[#This Row],[Account]],1))</f>
        <v>0</v>
      </c>
      <c r="J2571" s="62" t="str">
        <f>IFERROR(VLOOKUP(Table1[[#This Row],[Budget Code Description]],Table6[#All],7,FALSE),"")</f>
        <v/>
      </c>
      <c r="K2571" s="143" t="str">
        <f>IFERROR(VLOOKUP(Table1[[#This Row],[Budget Code Description]],Table6[#All],8,FALSE),"")</f>
        <v/>
      </c>
      <c r="L2571" s="63"/>
      <c r="M2571" s="65" t="str">
        <f>IFERROR(VLOOKUP(Table1[[#This Row],[Staff ID]],Table2[],2,FALSE),"")</f>
        <v/>
      </c>
      <c r="N2571" s="211" t="str">
        <f>IFERROR(IF(VLOOKUP(Table1[[#This Row],[Budget Code Description]],Dimentions!$X$6:$AC$97,4,FALSE)="","",VLOOKUP(Table1[[#This Row],[Budget Code Description]],Dimentions!$X$6:$AC$97,4,FALSE)),"")</f>
        <v/>
      </c>
      <c r="O2571" s="65" t="str">
        <f>IFERROR(VLOOKUP(Table1[[#This Row],[Vendor ID]],Table549[],2,FALSE),"")</f>
        <v/>
      </c>
      <c r="P2571" s="63"/>
      <c r="Q2571" s="143" t="str">
        <f>IF(Table1[[#This Row],[Posting Date]]&lt;&gt;"",$D$9,"")</f>
        <v/>
      </c>
      <c r="R2571" s="159" t="str">
        <f>IF(Table1[[#This Row],[Posting Date]]&lt;&gt;"",$D$10,"")</f>
        <v/>
      </c>
      <c r="S2571" s="66"/>
      <c r="T2571" s="63"/>
      <c r="U2571" s="67"/>
      <c r="V2571" s="67"/>
      <c r="W2571" s="67" t="str">
        <f t="shared" si="40"/>
        <v/>
      </c>
      <c r="X2571" s="161" t="str">
        <f>IF(E2571="","",(IF(Table1[[#This Row],[Cur]]="USD",Table1[[#This Row],[Cur_Amount Debit]],Table1[[#This Row],[Cur_Amount Debit]]/Table1[[#This Row],[Exchange Rate]])))</f>
        <v/>
      </c>
      <c r="Y2571" s="161" t="str">
        <f>IF(E2571="","",(IF(Table1[[#This Row],[Cur]]="USD",Table1[[#This Row],[Cur_Amount Credit]],Table1[[#This Row],[Cur_Amount Credit]]/ExchangeRate)))</f>
        <v/>
      </c>
      <c r="Z2571" s="203" t="str">
        <f>IF(E2571="","",(Table1[[#This Row],[Debit USD]]-Table1[[#This Row],[Credit USD]]))</f>
        <v/>
      </c>
      <c r="AA2571" s="122"/>
      <c r="AB2571" s="1"/>
      <c r="AC2571" s="15"/>
      <c r="AD2571" s="15" t="str">
        <f>IF(AND(OR(Table1[[#This Row],[Account]]="15030",Table1[[#This Row],[Account]]="15035",Table1[[#This Row],[Account]]="20150"),Table1[[#This Row],[Vendor ID]]=""),1,"")</f>
        <v/>
      </c>
      <c r="AE2571" s="15"/>
      <c r="AF2571" s="15"/>
      <c r="AG2571" s="15"/>
      <c r="AH2571" s="46" t="str">
        <f>IF(Table1[[#This Row],[Posting Date]]&lt;&gt;"","GJ-"&amp;CountryID,"")</f>
        <v/>
      </c>
      <c r="AI2571" s="59" t="str">
        <f>IF(Table1[[#This Row],[Posting Date]]&lt;&gt;"",Table1[[#This Row],[Posting Date]],"")</f>
        <v/>
      </c>
      <c r="AJ2571" s="46"/>
      <c r="AK2571" s="46" t="str">
        <f>IF(Table1[[#This Row],[Description]]&lt;&gt;"",Table1[[#This Row],[Description]],"")</f>
        <v/>
      </c>
      <c r="AL2571" s="46" t="str">
        <f>IF(Table1[[#This Row],[Posting Date]]&lt;&gt;"",Table1[[#This Row],[Reference Number]],"")</f>
        <v/>
      </c>
      <c r="AM2571" s="46" t="str">
        <f>TRIM(Table1[[#This Row],[Line '#]])</f>
        <v/>
      </c>
      <c r="AN2571" s="46" t="str">
        <f>TRIM(Table1[[#This Row],[Account]])</f>
        <v/>
      </c>
      <c r="AO2571" s="46" t="str">
        <f>IF(Table1[[#This Row],[Posting Date]]&lt;&gt;"",$D$5,"")</f>
        <v/>
      </c>
      <c r="AP2571" s="46" t="str">
        <f>TRIM(Table1[[#This Row],[Departments-Prgrams]])</f>
        <v/>
      </c>
      <c r="AQ2571" s="46" t="str">
        <f>TRIM(Table1[[#This Row],[Grant]])</f>
        <v/>
      </c>
      <c r="AR2571" s="46" t="str">
        <f>TRIM(Table1[[#This Row],[Staff ID]])</f>
        <v/>
      </c>
      <c r="AS2571" s="46" t="str">
        <f>IF(TRIM(Table1[[#This Row],[Budget Code]])=0,"",TRIM(Table1[[#This Row],[Budget Code]]))</f>
        <v/>
      </c>
      <c r="AT2571" s="46" t="str">
        <f>IF(Table1[[#This Row],[Line Description]]&lt;&gt;"",Table1[[#This Row],[Line Description]],"")</f>
        <v/>
      </c>
      <c r="AU2571" s="46" t="str">
        <f>IF(Table1[[#This Row],[Cur_Amount Debit]]&gt;0,ROUND(Table1[[#This Row],[Cur_Amount Debit]],2),"")</f>
        <v/>
      </c>
      <c r="AV2571" s="46" t="str">
        <f>IF(Table1[[#This Row],[Cur_Amount Credit]]&gt;0,ROUND(Table1[[#This Row],[Cur_Amount Credit]],2),"")</f>
        <v/>
      </c>
      <c r="AW2571" s="46" t="str">
        <f>LEFT(Table1[[#This Row],[Cur]],3)</f>
        <v/>
      </c>
      <c r="AX2571" s="59"/>
      <c r="AY2571" s="46"/>
      <c r="AZ2571" s="46" t="str">
        <f>IF(Table1[[#This Row],[Cur]]&lt;&gt;"",IF(Table1[[#This Row],[Cur]]="USD","",ExchangeRate),"")</f>
        <v/>
      </c>
      <c r="BA2571" s="46" t="str">
        <f>IF(Table1[[#This Row],[Grant]]&lt;&gt;"",VLOOKUP(Table1[[#This Row],[Grant]],Grants!B:D,3),"")</f>
        <v/>
      </c>
      <c r="BB2571" s="46" t="str">
        <f>TRIM(Table1[[#This Row],[Vendor ID]])</f>
        <v/>
      </c>
      <c r="BC2571">
        <f>IF(Table1[[#This Row],[Reference Number]]=Q2570,BC2570,BC2570+1)</f>
        <v>2</v>
      </c>
    </row>
    <row r="2572" spans="1:55" ht="11.25" hidden="1" customHeight="1">
      <c r="A2572" s="1"/>
      <c r="B2572" s="88" t="str">
        <f>IF(Table1[[#This Row],[Posting Date]]&lt;&gt;"",IF(Table1[[#This Row],[Reference Number]]=Q2571,B2571+1,1),"")</f>
        <v/>
      </c>
      <c r="C2572" s="61"/>
      <c r="D2572" s="61"/>
      <c r="E2572" s="218"/>
      <c r="F2572" s="143" t="str">
        <f>IFERROR(IF(VLOOKUP(Table1[[#This Row],[Budget Code Description]],Dimentions!$X$6:$AC$132,2,FALSE)="","",VLOOKUP(Table1[[#This Row],[Budget Code Description]],Dimentions!$X$6:$AC$132,2,FALSE)),"")</f>
        <v/>
      </c>
      <c r="G2572" s="143" t="str">
        <f>IFERROR(VLOOKUP(Table1[[#This Row],[Budget Code Description]],Dimentions!$X$6:$AC$132,3,FALSE),"")</f>
        <v/>
      </c>
      <c r="H2572" s="64" t="str">
        <f>IFERROR(VLOOKUP(Table1[[#This Row],[Account]],Dimentions!$S$6:$V$233,2,FALSE),"")</f>
        <v/>
      </c>
      <c r="I2572" s="62">
        <f>_xlfn.NUMBERVALUE(LEFT(Table1[[#This Row],[Account]],1))</f>
        <v>0</v>
      </c>
      <c r="J2572" s="62" t="str">
        <f>IFERROR(VLOOKUP(Table1[[#This Row],[Budget Code Description]],Table6[#All],7,FALSE),"")</f>
        <v/>
      </c>
      <c r="K2572" s="143" t="str">
        <f>IFERROR(VLOOKUP(Table1[[#This Row],[Budget Code Description]],Table6[#All],8,FALSE),"")</f>
        <v/>
      </c>
      <c r="L2572" s="63"/>
      <c r="M2572" s="65" t="str">
        <f>IFERROR(VLOOKUP(Table1[[#This Row],[Staff ID]],Table2[],2,FALSE),"")</f>
        <v/>
      </c>
      <c r="N2572" s="211" t="str">
        <f>IFERROR(IF(VLOOKUP(Table1[[#This Row],[Budget Code Description]],Dimentions!$X$6:$AC$97,4,FALSE)="","",VLOOKUP(Table1[[#This Row],[Budget Code Description]],Dimentions!$X$6:$AC$97,4,FALSE)),"")</f>
        <v/>
      </c>
      <c r="O2572" s="65" t="str">
        <f>IFERROR(VLOOKUP(Table1[[#This Row],[Vendor ID]],Table549[],2,FALSE),"")</f>
        <v/>
      </c>
      <c r="P2572" s="63"/>
      <c r="Q2572" s="143" t="str">
        <f>IF(Table1[[#This Row],[Posting Date]]&lt;&gt;"",$D$9,"")</f>
        <v/>
      </c>
      <c r="R2572" s="159" t="str">
        <f>IF(Table1[[#This Row],[Posting Date]]&lt;&gt;"",$D$10,"")</f>
        <v/>
      </c>
      <c r="S2572" s="66"/>
      <c r="T2572" s="63"/>
      <c r="U2572" s="67"/>
      <c r="V2572" s="67"/>
      <c r="W2572" s="67" t="str">
        <f t="shared" si="40"/>
        <v/>
      </c>
      <c r="X2572" s="161" t="str">
        <f>IF(E2572="","",(IF(Table1[[#This Row],[Cur]]="USD",Table1[[#This Row],[Cur_Amount Debit]],Table1[[#This Row],[Cur_Amount Debit]]/Table1[[#This Row],[Exchange Rate]])))</f>
        <v/>
      </c>
      <c r="Y2572" s="161" t="str">
        <f>IF(E2572="","",(IF(Table1[[#This Row],[Cur]]="USD",Table1[[#This Row],[Cur_Amount Credit]],Table1[[#This Row],[Cur_Amount Credit]]/ExchangeRate)))</f>
        <v/>
      </c>
      <c r="Z2572" s="203" t="str">
        <f>IF(E2572="","",(Table1[[#This Row],[Debit USD]]-Table1[[#This Row],[Credit USD]]))</f>
        <v/>
      </c>
      <c r="AA2572" s="122"/>
      <c r="AB2572" s="1"/>
      <c r="AC2572" s="15"/>
      <c r="AD2572" s="15" t="str">
        <f>IF(AND(OR(Table1[[#This Row],[Account]]="15030",Table1[[#This Row],[Account]]="15035",Table1[[#This Row],[Account]]="20150"),Table1[[#This Row],[Vendor ID]]=""),1,"")</f>
        <v/>
      </c>
      <c r="AE2572" s="15"/>
      <c r="AF2572" s="15"/>
      <c r="AG2572" s="15"/>
      <c r="AH2572" s="46" t="str">
        <f>IF(Table1[[#This Row],[Posting Date]]&lt;&gt;"","GJ-"&amp;CountryID,"")</f>
        <v/>
      </c>
      <c r="AI2572" s="59" t="str">
        <f>IF(Table1[[#This Row],[Posting Date]]&lt;&gt;"",Table1[[#This Row],[Posting Date]],"")</f>
        <v/>
      </c>
      <c r="AJ2572" s="46"/>
      <c r="AK2572" s="46" t="str">
        <f>IF(Table1[[#This Row],[Description]]&lt;&gt;"",Table1[[#This Row],[Description]],"")</f>
        <v/>
      </c>
      <c r="AL2572" s="46" t="str">
        <f>IF(Table1[[#This Row],[Posting Date]]&lt;&gt;"",Table1[[#This Row],[Reference Number]],"")</f>
        <v/>
      </c>
      <c r="AM2572" s="46" t="str">
        <f>TRIM(Table1[[#This Row],[Line '#]])</f>
        <v/>
      </c>
      <c r="AN2572" s="46" t="str">
        <f>TRIM(Table1[[#This Row],[Account]])</f>
        <v/>
      </c>
      <c r="AO2572" s="46" t="str">
        <f>IF(Table1[[#This Row],[Posting Date]]&lt;&gt;"",$D$5,"")</f>
        <v/>
      </c>
      <c r="AP2572" s="46" t="str">
        <f>TRIM(Table1[[#This Row],[Departments-Prgrams]])</f>
        <v/>
      </c>
      <c r="AQ2572" s="46" t="str">
        <f>TRIM(Table1[[#This Row],[Grant]])</f>
        <v/>
      </c>
      <c r="AR2572" s="46" t="str">
        <f>TRIM(Table1[[#This Row],[Staff ID]])</f>
        <v/>
      </c>
      <c r="AS2572" s="46" t="str">
        <f>IF(TRIM(Table1[[#This Row],[Budget Code]])=0,"",TRIM(Table1[[#This Row],[Budget Code]]))</f>
        <v/>
      </c>
      <c r="AT2572" s="46" t="str">
        <f>IF(Table1[[#This Row],[Line Description]]&lt;&gt;"",Table1[[#This Row],[Line Description]],"")</f>
        <v/>
      </c>
      <c r="AU2572" s="46" t="str">
        <f>IF(Table1[[#This Row],[Cur_Amount Debit]]&gt;0,ROUND(Table1[[#This Row],[Cur_Amount Debit]],2),"")</f>
        <v/>
      </c>
      <c r="AV2572" s="46" t="str">
        <f>IF(Table1[[#This Row],[Cur_Amount Credit]]&gt;0,ROUND(Table1[[#This Row],[Cur_Amount Credit]],2),"")</f>
        <v/>
      </c>
      <c r="AW2572" s="46" t="str">
        <f>LEFT(Table1[[#This Row],[Cur]],3)</f>
        <v/>
      </c>
      <c r="AX2572" s="59"/>
      <c r="AY2572" s="46"/>
      <c r="AZ2572" s="46" t="str">
        <f>IF(Table1[[#This Row],[Cur]]&lt;&gt;"",IF(Table1[[#This Row],[Cur]]="USD","",ExchangeRate),"")</f>
        <v/>
      </c>
      <c r="BA2572" s="46" t="str">
        <f>IF(Table1[[#This Row],[Grant]]&lt;&gt;"",VLOOKUP(Table1[[#This Row],[Grant]],Grants!B:D,3),"")</f>
        <v/>
      </c>
      <c r="BB2572" s="46" t="str">
        <f>TRIM(Table1[[#This Row],[Vendor ID]])</f>
        <v/>
      </c>
      <c r="BC2572">
        <f>IF(Table1[[#This Row],[Reference Number]]=Q2571,BC2571,BC2571+1)</f>
        <v>2</v>
      </c>
    </row>
    <row r="2573" spans="1:55" ht="11.25" hidden="1" customHeight="1">
      <c r="A2573" s="1"/>
      <c r="B2573" s="88" t="str">
        <f>IF(Table1[[#This Row],[Posting Date]]&lt;&gt;"",IF(Table1[[#This Row],[Reference Number]]=Q2572,B2572+1,1),"")</f>
        <v/>
      </c>
      <c r="C2573" s="61"/>
      <c r="D2573" s="61"/>
      <c r="E2573" s="218"/>
      <c r="F2573" s="143" t="str">
        <f>IFERROR(IF(VLOOKUP(Table1[[#This Row],[Budget Code Description]],Dimentions!$X$6:$AC$132,2,FALSE)="","",VLOOKUP(Table1[[#This Row],[Budget Code Description]],Dimentions!$X$6:$AC$132,2,FALSE)),"")</f>
        <v/>
      </c>
      <c r="G2573" s="143" t="str">
        <f>IFERROR(VLOOKUP(Table1[[#This Row],[Budget Code Description]],Dimentions!$X$6:$AC$132,3,FALSE),"")</f>
        <v/>
      </c>
      <c r="H2573" s="64" t="str">
        <f>IFERROR(VLOOKUP(Table1[[#This Row],[Account]],Dimentions!$S$6:$V$233,2,FALSE),"")</f>
        <v/>
      </c>
      <c r="I2573" s="62">
        <f>_xlfn.NUMBERVALUE(LEFT(Table1[[#This Row],[Account]],1))</f>
        <v>0</v>
      </c>
      <c r="J2573" s="62" t="str">
        <f>IFERROR(VLOOKUP(Table1[[#This Row],[Budget Code Description]],Table6[#All],7,FALSE),"")</f>
        <v/>
      </c>
      <c r="K2573" s="143" t="str">
        <f>IFERROR(VLOOKUP(Table1[[#This Row],[Budget Code Description]],Table6[#All],8,FALSE),"")</f>
        <v/>
      </c>
      <c r="L2573" s="63"/>
      <c r="M2573" s="65" t="str">
        <f>IFERROR(VLOOKUP(Table1[[#This Row],[Staff ID]],Table2[],2,FALSE),"")</f>
        <v/>
      </c>
      <c r="N2573" s="211" t="str">
        <f>IFERROR(IF(VLOOKUP(Table1[[#This Row],[Budget Code Description]],Dimentions!$X$6:$AC$97,4,FALSE)="","",VLOOKUP(Table1[[#This Row],[Budget Code Description]],Dimentions!$X$6:$AC$97,4,FALSE)),"")</f>
        <v/>
      </c>
      <c r="O2573" s="65" t="str">
        <f>IFERROR(VLOOKUP(Table1[[#This Row],[Vendor ID]],Table549[],2,FALSE),"")</f>
        <v/>
      </c>
      <c r="P2573" s="63"/>
      <c r="Q2573" s="143" t="str">
        <f>IF(Table1[[#This Row],[Posting Date]]&lt;&gt;"",$D$9,"")</f>
        <v/>
      </c>
      <c r="R2573" s="159" t="str">
        <f>IF(Table1[[#This Row],[Posting Date]]&lt;&gt;"",$D$10,"")</f>
        <v/>
      </c>
      <c r="S2573" s="66"/>
      <c r="T2573" s="63"/>
      <c r="U2573" s="67"/>
      <c r="V2573" s="67"/>
      <c r="W2573" s="67" t="str">
        <f t="shared" si="40"/>
        <v/>
      </c>
      <c r="X2573" s="161" t="str">
        <f>IF(E2573="","",(IF(Table1[[#This Row],[Cur]]="USD",Table1[[#This Row],[Cur_Amount Debit]],Table1[[#This Row],[Cur_Amount Debit]]/Table1[[#This Row],[Exchange Rate]])))</f>
        <v/>
      </c>
      <c r="Y2573" s="161" t="str">
        <f>IF(E2573="","",(IF(Table1[[#This Row],[Cur]]="USD",Table1[[#This Row],[Cur_Amount Credit]],Table1[[#This Row],[Cur_Amount Credit]]/ExchangeRate)))</f>
        <v/>
      </c>
      <c r="Z2573" s="203" t="str">
        <f>IF(E2573="","",(Table1[[#This Row],[Debit USD]]-Table1[[#This Row],[Credit USD]]))</f>
        <v/>
      </c>
      <c r="AA2573" s="122"/>
      <c r="AB2573" s="1"/>
      <c r="AC2573" s="15"/>
      <c r="AD2573" s="15" t="str">
        <f>IF(AND(OR(Table1[[#This Row],[Account]]="15030",Table1[[#This Row],[Account]]="15035",Table1[[#This Row],[Account]]="20150"),Table1[[#This Row],[Vendor ID]]=""),1,"")</f>
        <v/>
      </c>
      <c r="AE2573" s="15"/>
      <c r="AF2573" s="15"/>
      <c r="AG2573" s="15"/>
      <c r="AH2573" s="46" t="str">
        <f>IF(Table1[[#This Row],[Posting Date]]&lt;&gt;"","GJ-"&amp;CountryID,"")</f>
        <v/>
      </c>
      <c r="AI2573" s="59" t="str">
        <f>IF(Table1[[#This Row],[Posting Date]]&lt;&gt;"",Table1[[#This Row],[Posting Date]],"")</f>
        <v/>
      </c>
      <c r="AJ2573" s="46"/>
      <c r="AK2573" s="46" t="str">
        <f>IF(Table1[[#This Row],[Description]]&lt;&gt;"",Table1[[#This Row],[Description]],"")</f>
        <v/>
      </c>
      <c r="AL2573" s="46" t="str">
        <f>IF(Table1[[#This Row],[Posting Date]]&lt;&gt;"",Table1[[#This Row],[Reference Number]],"")</f>
        <v/>
      </c>
      <c r="AM2573" s="46" t="str">
        <f>TRIM(Table1[[#This Row],[Line '#]])</f>
        <v/>
      </c>
      <c r="AN2573" s="46" t="str">
        <f>TRIM(Table1[[#This Row],[Account]])</f>
        <v/>
      </c>
      <c r="AO2573" s="46" t="str">
        <f>IF(Table1[[#This Row],[Posting Date]]&lt;&gt;"",$D$5,"")</f>
        <v/>
      </c>
      <c r="AP2573" s="46" t="str">
        <f>TRIM(Table1[[#This Row],[Departments-Prgrams]])</f>
        <v/>
      </c>
      <c r="AQ2573" s="46" t="str">
        <f>TRIM(Table1[[#This Row],[Grant]])</f>
        <v/>
      </c>
      <c r="AR2573" s="46" t="str">
        <f>TRIM(Table1[[#This Row],[Staff ID]])</f>
        <v/>
      </c>
      <c r="AS2573" s="46" t="str">
        <f>IF(TRIM(Table1[[#This Row],[Budget Code]])=0,"",TRIM(Table1[[#This Row],[Budget Code]]))</f>
        <v/>
      </c>
      <c r="AT2573" s="46" t="str">
        <f>IF(Table1[[#This Row],[Line Description]]&lt;&gt;"",Table1[[#This Row],[Line Description]],"")</f>
        <v/>
      </c>
      <c r="AU2573" s="46" t="str">
        <f>IF(Table1[[#This Row],[Cur_Amount Debit]]&gt;0,ROUND(Table1[[#This Row],[Cur_Amount Debit]],2),"")</f>
        <v/>
      </c>
      <c r="AV2573" s="46" t="str">
        <f>IF(Table1[[#This Row],[Cur_Amount Credit]]&gt;0,ROUND(Table1[[#This Row],[Cur_Amount Credit]],2),"")</f>
        <v/>
      </c>
      <c r="AW2573" s="46" t="str">
        <f>LEFT(Table1[[#This Row],[Cur]],3)</f>
        <v/>
      </c>
      <c r="AX2573" s="59"/>
      <c r="AY2573" s="46"/>
      <c r="AZ2573" s="46" t="str">
        <f>IF(Table1[[#This Row],[Cur]]&lt;&gt;"",IF(Table1[[#This Row],[Cur]]="USD","",ExchangeRate),"")</f>
        <v/>
      </c>
      <c r="BA2573" s="46" t="str">
        <f>IF(Table1[[#This Row],[Grant]]&lt;&gt;"",VLOOKUP(Table1[[#This Row],[Grant]],Grants!B:D,3),"")</f>
        <v/>
      </c>
      <c r="BB2573" s="46" t="str">
        <f>TRIM(Table1[[#This Row],[Vendor ID]])</f>
        <v/>
      </c>
      <c r="BC2573">
        <f>IF(Table1[[#This Row],[Reference Number]]=Q2572,BC2572,BC2572+1)</f>
        <v>2</v>
      </c>
    </row>
    <row r="2574" spans="1:55" ht="11.25" hidden="1" customHeight="1">
      <c r="A2574" s="1"/>
      <c r="B2574" s="88" t="str">
        <f>IF(Table1[[#This Row],[Posting Date]]&lt;&gt;"",IF(Table1[[#This Row],[Reference Number]]=Q2573,B2573+1,1),"")</f>
        <v/>
      </c>
      <c r="C2574" s="61"/>
      <c r="D2574" s="61"/>
      <c r="E2574" s="218"/>
      <c r="F2574" s="143" t="str">
        <f>IFERROR(IF(VLOOKUP(Table1[[#This Row],[Budget Code Description]],Dimentions!$X$6:$AC$132,2,FALSE)="","",VLOOKUP(Table1[[#This Row],[Budget Code Description]],Dimentions!$X$6:$AC$132,2,FALSE)),"")</f>
        <v/>
      </c>
      <c r="G2574" s="143" t="str">
        <f>IFERROR(VLOOKUP(Table1[[#This Row],[Budget Code Description]],Dimentions!$X$6:$AC$132,3,FALSE),"")</f>
        <v/>
      </c>
      <c r="H2574" s="64" t="str">
        <f>IFERROR(VLOOKUP(Table1[[#This Row],[Account]],Dimentions!$S$6:$V$233,2,FALSE),"")</f>
        <v/>
      </c>
      <c r="I2574" s="62">
        <f>_xlfn.NUMBERVALUE(LEFT(Table1[[#This Row],[Account]],1))</f>
        <v>0</v>
      </c>
      <c r="J2574" s="62" t="str">
        <f>IFERROR(VLOOKUP(Table1[[#This Row],[Budget Code Description]],Table6[#All],7,FALSE),"")</f>
        <v/>
      </c>
      <c r="K2574" s="143" t="str">
        <f>IFERROR(VLOOKUP(Table1[[#This Row],[Budget Code Description]],Table6[#All],8,FALSE),"")</f>
        <v/>
      </c>
      <c r="L2574" s="63"/>
      <c r="M2574" s="65" t="str">
        <f>IFERROR(VLOOKUP(Table1[[#This Row],[Staff ID]],Table2[],2,FALSE),"")</f>
        <v/>
      </c>
      <c r="N2574" s="211" t="str">
        <f>IFERROR(IF(VLOOKUP(Table1[[#This Row],[Budget Code Description]],Dimentions!$X$6:$AC$97,4,FALSE)="","",VLOOKUP(Table1[[#This Row],[Budget Code Description]],Dimentions!$X$6:$AC$97,4,FALSE)),"")</f>
        <v/>
      </c>
      <c r="O2574" s="65" t="str">
        <f>IFERROR(VLOOKUP(Table1[[#This Row],[Vendor ID]],Table549[],2,FALSE),"")</f>
        <v/>
      </c>
      <c r="P2574" s="63"/>
      <c r="Q2574" s="143" t="str">
        <f>IF(Table1[[#This Row],[Posting Date]]&lt;&gt;"",$D$9,"")</f>
        <v/>
      </c>
      <c r="R2574" s="159" t="str">
        <f>IF(Table1[[#This Row],[Posting Date]]&lt;&gt;"",$D$10,"")</f>
        <v/>
      </c>
      <c r="S2574" s="66"/>
      <c r="T2574" s="63"/>
      <c r="U2574" s="67"/>
      <c r="V2574" s="67"/>
      <c r="W2574" s="67" t="str">
        <f t="shared" si="40"/>
        <v/>
      </c>
      <c r="X2574" s="161" t="str">
        <f>IF(E2574="","",(IF(Table1[[#This Row],[Cur]]="USD",Table1[[#This Row],[Cur_Amount Debit]],Table1[[#This Row],[Cur_Amount Debit]]/Table1[[#This Row],[Exchange Rate]])))</f>
        <v/>
      </c>
      <c r="Y2574" s="161" t="str">
        <f>IF(E2574="","",(IF(Table1[[#This Row],[Cur]]="USD",Table1[[#This Row],[Cur_Amount Credit]],Table1[[#This Row],[Cur_Amount Credit]]/ExchangeRate)))</f>
        <v/>
      </c>
      <c r="Z2574" s="203" t="str">
        <f>IF(E2574="","",(Table1[[#This Row],[Debit USD]]-Table1[[#This Row],[Credit USD]]))</f>
        <v/>
      </c>
      <c r="AA2574" s="122"/>
      <c r="AB2574" s="1"/>
      <c r="AC2574" s="15"/>
      <c r="AD2574" s="15" t="str">
        <f>IF(AND(OR(Table1[[#This Row],[Account]]="15030",Table1[[#This Row],[Account]]="15035",Table1[[#This Row],[Account]]="20150"),Table1[[#This Row],[Vendor ID]]=""),1,"")</f>
        <v/>
      </c>
      <c r="AE2574" s="15"/>
      <c r="AF2574" s="15"/>
      <c r="AG2574" s="15"/>
      <c r="AH2574" s="46" t="str">
        <f>IF(Table1[[#This Row],[Posting Date]]&lt;&gt;"","GJ-"&amp;CountryID,"")</f>
        <v/>
      </c>
      <c r="AI2574" s="59" t="str">
        <f>IF(Table1[[#This Row],[Posting Date]]&lt;&gt;"",Table1[[#This Row],[Posting Date]],"")</f>
        <v/>
      </c>
      <c r="AJ2574" s="46"/>
      <c r="AK2574" s="46" t="str">
        <f>IF(Table1[[#This Row],[Description]]&lt;&gt;"",Table1[[#This Row],[Description]],"")</f>
        <v/>
      </c>
      <c r="AL2574" s="46" t="str">
        <f>IF(Table1[[#This Row],[Posting Date]]&lt;&gt;"",Table1[[#This Row],[Reference Number]],"")</f>
        <v/>
      </c>
      <c r="AM2574" s="46" t="str">
        <f>TRIM(Table1[[#This Row],[Line '#]])</f>
        <v/>
      </c>
      <c r="AN2574" s="46" t="str">
        <f>TRIM(Table1[[#This Row],[Account]])</f>
        <v/>
      </c>
      <c r="AO2574" s="46" t="str">
        <f>IF(Table1[[#This Row],[Posting Date]]&lt;&gt;"",$D$5,"")</f>
        <v/>
      </c>
      <c r="AP2574" s="46" t="str">
        <f>TRIM(Table1[[#This Row],[Departments-Prgrams]])</f>
        <v/>
      </c>
      <c r="AQ2574" s="46" t="str">
        <f>TRIM(Table1[[#This Row],[Grant]])</f>
        <v/>
      </c>
      <c r="AR2574" s="46" t="str">
        <f>TRIM(Table1[[#This Row],[Staff ID]])</f>
        <v/>
      </c>
      <c r="AS2574" s="46" t="str">
        <f>IF(TRIM(Table1[[#This Row],[Budget Code]])=0,"",TRIM(Table1[[#This Row],[Budget Code]]))</f>
        <v/>
      </c>
      <c r="AT2574" s="46" t="str">
        <f>IF(Table1[[#This Row],[Line Description]]&lt;&gt;"",Table1[[#This Row],[Line Description]],"")</f>
        <v/>
      </c>
      <c r="AU2574" s="46" t="str">
        <f>IF(Table1[[#This Row],[Cur_Amount Debit]]&gt;0,ROUND(Table1[[#This Row],[Cur_Amount Debit]],2),"")</f>
        <v/>
      </c>
      <c r="AV2574" s="46" t="str">
        <f>IF(Table1[[#This Row],[Cur_Amount Credit]]&gt;0,ROUND(Table1[[#This Row],[Cur_Amount Credit]],2),"")</f>
        <v/>
      </c>
      <c r="AW2574" s="46" t="str">
        <f>LEFT(Table1[[#This Row],[Cur]],3)</f>
        <v/>
      </c>
      <c r="AX2574" s="59"/>
      <c r="AY2574" s="46"/>
      <c r="AZ2574" s="46" t="str">
        <f>IF(Table1[[#This Row],[Cur]]&lt;&gt;"",IF(Table1[[#This Row],[Cur]]="USD","",ExchangeRate),"")</f>
        <v/>
      </c>
      <c r="BA2574" s="46" t="str">
        <f>IF(Table1[[#This Row],[Grant]]&lt;&gt;"",VLOOKUP(Table1[[#This Row],[Grant]],Grants!B:D,3),"")</f>
        <v/>
      </c>
      <c r="BB2574" s="46" t="str">
        <f>TRIM(Table1[[#This Row],[Vendor ID]])</f>
        <v/>
      </c>
      <c r="BC2574">
        <f>IF(Table1[[#This Row],[Reference Number]]=Q2573,BC2573,BC2573+1)</f>
        <v>2</v>
      </c>
    </row>
    <row r="2575" spans="1:55" ht="11.25" hidden="1" customHeight="1">
      <c r="A2575" s="1"/>
      <c r="B2575" s="88" t="str">
        <f>IF(Table1[[#This Row],[Posting Date]]&lt;&gt;"",IF(Table1[[#This Row],[Reference Number]]=Q2574,B2574+1,1),"")</f>
        <v/>
      </c>
      <c r="C2575" s="61"/>
      <c r="D2575" s="61"/>
      <c r="E2575" s="218"/>
      <c r="F2575" s="143" t="str">
        <f>IFERROR(IF(VLOOKUP(Table1[[#This Row],[Budget Code Description]],Dimentions!$X$6:$AC$132,2,FALSE)="","",VLOOKUP(Table1[[#This Row],[Budget Code Description]],Dimentions!$X$6:$AC$132,2,FALSE)),"")</f>
        <v/>
      </c>
      <c r="G2575" s="143" t="str">
        <f>IFERROR(VLOOKUP(Table1[[#This Row],[Budget Code Description]],Dimentions!$X$6:$AC$132,3,FALSE),"")</f>
        <v/>
      </c>
      <c r="H2575" s="64" t="str">
        <f>IFERROR(VLOOKUP(Table1[[#This Row],[Account]],Dimentions!$S$6:$V$233,2,FALSE),"")</f>
        <v/>
      </c>
      <c r="I2575" s="62">
        <f>_xlfn.NUMBERVALUE(LEFT(Table1[[#This Row],[Account]],1))</f>
        <v>0</v>
      </c>
      <c r="J2575" s="62" t="str">
        <f>IFERROR(VLOOKUP(Table1[[#This Row],[Budget Code Description]],Table6[#All],7,FALSE),"")</f>
        <v/>
      </c>
      <c r="K2575" s="143" t="str">
        <f>IFERROR(VLOOKUP(Table1[[#This Row],[Budget Code Description]],Table6[#All],8,FALSE),"")</f>
        <v/>
      </c>
      <c r="L2575" s="63"/>
      <c r="M2575" s="65" t="str">
        <f>IFERROR(VLOOKUP(Table1[[#This Row],[Staff ID]],Table2[],2,FALSE),"")</f>
        <v/>
      </c>
      <c r="N2575" s="211" t="str">
        <f>IFERROR(IF(VLOOKUP(Table1[[#This Row],[Budget Code Description]],Dimentions!$X$6:$AC$97,4,FALSE)="","",VLOOKUP(Table1[[#This Row],[Budget Code Description]],Dimentions!$X$6:$AC$97,4,FALSE)),"")</f>
        <v/>
      </c>
      <c r="O2575" s="65" t="str">
        <f>IFERROR(VLOOKUP(Table1[[#This Row],[Vendor ID]],Table549[],2,FALSE),"")</f>
        <v/>
      </c>
      <c r="P2575" s="63"/>
      <c r="Q2575" s="143" t="str">
        <f>IF(Table1[[#This Row],[Posting Date]]&lt;&gt;"",$D$9,"")</f>
        <v/>
      </c>
      <c r="R2575" s="159" t="str">
        <f>IF(Table1[[#This Row],[Posting Date]]&lt;&gt;"",$D$10,"")</f>
        <v/>
      </c>
      <c r="S2575" s="66"/>
      <c r="T2575" s="63"/>
      <c r="U2575" s="67"/>
      <c r="V2575" s="67"/>
      <c r="W2575" s="67" t="str">
        <f t="shared" si="40"/>
        <v/>
      </c>
      <c r="X2575" s="161" t="str">
        <f>IF(E2575="","",(IF(Table1[[#This Row],[Cur]]="USD",Table1[[#This Row],[Cur_Amount Debit]],Table1[[#This Row],[Cur_Amount Debit]]/Table1[[#This Row],[Exchange Rate]])))</f>
        <v/>
      </c>
      <c r="Y2575" s="161" t="str">
        <f>IF(E2575="","",(IF(Table1[[#This Row],[Cur]]="USD",Table1[[#This Row],[Cur_Amount Credit]],Table1[[#This Row],[Cur_Amount Credit]]/ExchangeRate)))</f>
        <v/>
      </c>
      <c r="Z2575" s="203" t="str">
        <f>IF(E2575="","",(Table1[[#This Row],[Debit USD]]-Table1[[#This Row],[Credit USD]]))</f>
        <v/>
      </c>
      <c r="AA2575" s="122"/>
      <c r="AB2575" s="1"/>
      <c r="AC2575" s="15"/>
      <c r="AD2575" s="15" t="str">
        <f>IF(AND(OR(Table1[[#This Row],[Account]]="15030",Table1[[#This Row],[Account]]="15035",Table1[[#This Row],[Account]]="20150"),Table1[[#This Row],[Vendor ID]]=""),1,"")</f>
        <v/>
      </c>
      <c r="AE2575" s="15"/>
      <c r="AF2575" s="15"/>
      <c r="AG2575" s="15"/>
      <c r="AH2575" s="46" t="str">
        <f>IF(Table1[[#This Row],[Posting Date]]&lt;&gt;"","GJ-"&amp;CountryID,"")</f>
        <v/>
      </c>
      <c r="AI2575" s="59" t="str">
        <f>IF(Table1[[#This Row],[Posting Date]]&lt;&gt;"",Table1[[#This Row],[Posting Date]],"")</f>
        <v/>
      </c>
      <c r="AJ2575" s="46"/>
      <c r="AK2575" s="46" t="str">
        <f>IF(Table1[[#This Row],[Description]]&lt;&gt;"",Table1[[#This Row],[Description]],"")</f>
        <v/>
      </c>
      <c r="AL2575" s="46" t="str">
        <f>IF(Table1[[#This Row],[Posting Date]]&lt;&gt;"",Table1[[#This Row],[Reference Number]],"")</f>
        <v/>
      </c>
      <c r="AM2575" s="46" t="str">
        <f>TRIM(Table1[[#This Row],[Line '#]])</f>
        <v/>
      </c>
      <c r="AN2575" s="46" t="str">
        <f>TRIM(Table1[[#This Row],[Account]])</f>
        <v/>
      </c>
      <c r="AO2575" s="46" t="str">
        <f>IF(Table1[[#This Row],[Posting Date]]&lt;&gt;"",$D$5,"")</f>
        <v/>
      </c>
      <c r="AP2575" s="46" t="str">
        <f>TRIM(Table1[[#This Row],[Departments-Prgrams]])</f>
        <v/>
      </c>
      <c r="AQ2575" s="46" t="str">
        <f>TRIM(Table1[[#This Row],[Grant]])</f>
        <v/>
      </c>
      <c r="AR2575" s="46" t="str">
        <f>TRIM(Table1[[#This Row],[Staff ID]])</f>
        <v/>
      </c>
      <c r="AS2575" s="46" t="str">
        <f>IF(TRIM(Table1[[#This Row],[Budget Code]])=0,"",TRIM(Table1[[#This Row],[Budget Code]]))</f>
        <v/>
      </c>
      <c r="AT2575" s="46" t="str">
        <f>IF(Table1[[#This Row],[Line Description]]&lt;&gt;"",Table1[[#This Row],[Line Description]],"")</f>
        <v/>
      </c>
      <c r="AU2575" s="46" t="str">
        <f>IF(Table1[[#This Row],[Cur_Amount Debit]]&gt;0,ROUND(Table1[[#This Row],[Cur_Amount Debit]],2),"")</f>
        <v/>
      </c>
      <c r="AV2575" s="46" t="str">
        <f>IF(Table1[[#This Row],[Cur_Amount Credit]]&gt;0,ROUND(Table1[[#This Row],[Cur_Amount Credit]],2),"")</f>
        <v/>
      </c>
      <c r="AW2575" s="46" t="str">
        <f>LEFT(Table1[[#This Row],[Cur]],3)</f>
        <v/>
      </c>
      <c r="AX2575" s="59"/>
      <c r="AY2575" s="46"/>
      <c r="AZ2575" s="46" t="str">
        <f>IF(Table1[[#This Row],[Cur]]&lt;&gt;"",IF(Table1[[#This Row],[Cur]]="USD","",ExchangeRate),"")</f>
        <v/>
      </c>
      <c r="BA2575" s="46" t="str">
        <f>IF(Table1[[#This Row],[Grant]]&lt;&gt;"",VLOOKUP(Table1[[#This Row],[Grant]],Grants!B:D,3),"")</f>
        <v/>
      </c>
      <c r="BB2575" s="46" t="str">
        <f>TRIM(Table1[[#This Row],[Vendor ID]])</f>
        <v/>
      </c>
      <c r="BC2575">
        <f>IF(Table1[[#This Row],[Reference Number]]=Q2574,BC2574,BC2574+1)</f>
        <v>2</v>
      </c>
    </row>
    <row r="2576" spans="1:55" ht="11.25" hidden="1" customHeight="1">
      <c r="A2576" s="1"/>
      <c r="B2576" s="88" t="str">
        <f>IF(Table1[[#This Row],[Posting Date]]&lt;&gt;"",IF(Table1[[#This Row],[Reference Number]]=Q2575,B2575+1,1),"")</f>
        <v/>
      </c>
      <c r="C2576" s="61"/>
      <c r="D2576" s="61"/>
      <c r="E2576" s="218"/>
      <c r="F2576" s="143" t="str">
        <f>IFERROR(IF(VLOOKUP(Table1[[#This Row],[Budget Code Description]],Dimentions!$X$6:$AC$132,2,FALSE)="","",VLOOKUP(Table1[[#This Row],[Budget Code Description]],Dimentions!$X$6:$AC$132,2,FALSE)),"")</f>
        <v/>
      </c>
      <c r="G2576" s="143" t="str">
        <f>IFERROR(VLOOKUP(Table1[[#This Row],[Budget Code Description]],Dimentions!$X$6:$AC$132,3,FALSE),"")</f>
        <v/>
      </c>
      <c r="H2576" s="64" t="str">
        <f>IFERROR(VLOOKUP(Table1[[#This Row],[Account]],Dimentions!$S$6:$V$233,2,FALSE),"")</f>
        <v/>
      </c>
      <c r="I2576" s="62">
        <f>_xlfn.NUMBERVALUE(LEFT(Table1[[#This Row],[Account]],1))</f>
        <v>0</v>
      </c>
      <c r="J2576" s="62" t="str">
        <f>IFERROR(VLOOKUP(Table1[[#This Row],[Budget Code Description]],Table6[#All],7,FALSE),"")</f>
        <v/>
      </c>
      <c r="K2576" s="143" t="str">
        <f>IFERROR(VLOOKUP(Table1[[#This Row],[Budget Code Description]],Table6[#All],8,FALSE),"")</f>
        <v/>
      </c>
      <c r="L2576" s="63"/>
      <c r="M2576" s="65" t="str">
        <f>IFERROR(VLOOKUP(Table1[[#This Row],[Staff ID]],Table2[],2,FALSE),"")</f>
        <v/>
      </c>
      <c r="N2576" s="211" t="str">
        <f>IFERROR(IF(VLOOKUP(Table1[[#This Row],[Budget Code Description]],Dimentions!$X$6:$AC$97,4,FALSE)="","",VLOOKUP(Table1[[#This Row],[Budget Code Description]],Dimentions!$X$6:$AC$97,4,FALSE)),"")</f>
        <v/>
      </c>
      <c r="O2576" s="65" t="str">
        <f>IFERROR(VLOOKUP(Table1[[#This Row],[Vendor ID]],Table549[],2,FALSE),"")</f>
        <v/>
      </c>
      <c r="P2576" s="63"/>
      <c r="Q2576" s="143" t="str">
        <f>IF(Table1[[#This Row],[Posting Date]]&lt;&gt;"",$D$9,"")</f>
        <v/>
      </c>
      <c r="R2576" s="159" t="str">
        <f>IF(Table1[[#This Row],[Posting Date]]&lt;&gt;"",$D$10,"")</f>
        <v/>
      </c>
      <c r="S2576" s="66"/>
      <c r="T2576" s="63"/>
      <c r="U2576" s="67"/>
      <c r="V2576" s="67"/>
      <c r="W2576" s="67" t="str">
        <f t="shared" si="40"/>
        <v/>
      </c>
      <c r="X2576" s="161" t="str">
        <f>IF(E2576="","",(IF(Table1[[#This Row],[Cur]]="USD",Table1[[#This Row],[Cur_Amount Debit]],Table1[[#This Row],[Cur_Amount Debit]]/Table1[[#This Row],[Exchange Rate]])))</f>
        <v/>
      </c>
      <c r="Y2576" s="161" t="str">
        <f>IF(E2576="","",(IF(Table1[[#This Row],[Cur]]="USD",Table1[[#This Row],[Cur_Amount Credit]],Table1[[#This Row],[Cur_Amount Credit]]/ExchangeRate)))</f>
        <v/>
      </c>
      <c r="Z2576" s="203" t="str">
        <f>IF(E2576="","",(Table1[[#This Row],[Debit USD]]-Table1[[#This Row],[Credit USD]]))</f>
        <v/>
      </c>
      <c r="AA2576" s="122"/>
      <c r="AB2576" s="1"/>
      <c r="AC2576" s="15"/>
      <c r="AD2576" s="15" t="str">
        <f>IF(AND(OR(Table1[[#This Row],[Account]]="15030",Table1[[#This Row],[Account]]="15035",Table1[[#This Row],[Account]]="20150"),Table1[[#This Row],[Vendor ID]]=""),1,"")</f>
        <v/>
      </c>
      <c r="AE2576" s="15"/>
      <c r="AF2576" s="15"/>
      <c r="AG2576" s="15"/>
      <c r="AH2576" s="46" t="str">
        <f>IF(Table1[[#This Row],[Posting Date]]&lt;&gt;"","GJ-"&amp;CountryID,"")</f>
        <v/>
      </c>
      <c r="AI2576" s="59" t="str">
        <f>IF(Table1[[#This Row],[Posting Date]]&lt;&gt;"",Table1[[#This Row],[Posting Date]],"")</f>
        <v/>
      </c>
      <c r="AJ2576" s="46"/>
      <c r="AK2576" s="46" t="str">
        <f>IF(Table1[[#This Row],[Description]]&lt;&gt;"",Table1[[#This Row],[Description]],"")</f>
        <v/>
      </c>
      <c r="AL2576" s="46" t="str">
        <f>IF(Table1[[#This Row],[Posting Date]]&lt;&gt;"",Table1[[#This Row],[Reference Number]],"")</f>
        <v/>
      </c>
      <c r="AM2576" s="46" t="str">
        <f>TRIM(Table1[[#This Row],[Line '#]])</f>
        <v/>
      </c>
      <c r="AN2576" s="46" t="str">
        <f>TRIM(Table1[[#This Row],[Account]])</f>
        <v/>
      </c>
      <c r="AO2576" s="46" t="str">
        <f>IF(Table1[[#This Row],[Posting Date]]&lt;&gt;"",$D$5,"")</f>
        <v/>
      </c>
      <c r="AP2576" s="46" t="str">
        <f>TRIM(Table1[[#This Row],[Departments-Prgrams]])</f>
        <v/>
      </c>
      <c r="AQ2576" s="46" t="str">
        <f>TRIM(Table1[[#This Row],[Grant]])</f>
        <v/>
      </c>
      <c r="AR2576" s="46" t="str">
        <f>TRIM(Table1[[#This Row],[Staff ID]])</f>
        <v/>
      </c>
      <c r="AS2576" s="46" t="str">
        <f>IF(TRIM(Table1[[#This Row],[Budget Code]])=0,"",TRIM(Table1[[#This Row],[Budget Code]]))</f>
        <v/>
      </c>
      <c r="AT2576" s="46" t="str">
        <f>IF(Table1[[#This Row],[Line Description]]&lt;&gt;"",Table1[[#This Row],[Line Description]],"")</f>
        <v/>
      </c>
      <c r="AU2576" s="46" t="str">
        <f>IF(Table1[[#This Row],[Cur_Amount Debit]]&gt;0,ROUND(Table1[[#This Row],[Cur_Amount Debit]],2),"")</f>
        <v/>
      </c>
      <c r="AV2576" s="46" t="str">
        <f>IF(Table1[[#This Row],[Cur_Amount Credit]]&gt;0,ROUND(Table1[[#This Row],[Cur_Amount Credit]],2),"")</f>
        <v/>
      </c>
      <c r="AW2576" s="46" t="str">
        <f>LEFT(Table1[[#This Row],[Cur]],3)</f>
        <v/>
      </c>
      <c r="AX2576" s="59"/>
      <c r="AY2576" s="46"/>
      <c r="AZ2576" s="46" t="str">
        <f>IF(Table1[[#This Row],[Cur]]&lt;&gt;"",IF(Table1[[#This Row],[Cur]]="USD","",ExchangeRate),"")</f>
        <v/>
      </c>
      <c r="BA2576" s="46" t="str">
        <f>IF(Table1[[#This Row],[Grant]]&lt;&gt;"",VLOOKUP(Table1[[#This Row],[Grant]],Grants!B:D,3),"")</f>
        <v/>
      </c>
      <c r="BB2576" s="46" t="str">
        <f>TRIM(Table1[[#This Row],[Vendor ID]])</f>
        <v/>
      </c>
      <c r="BC2576">
        <f>IF(Table1[[#This Row],[Reference Number]]=Q2575,BC2575,BC2575+1)</f>
        <v>2</v>
      </c>
    </row>
    <row r="2577" spans="1:55" ht="11.25" hidden="1" customHeight="1">
      <c r="A2577" s="1"/>
      <c r="B2577" s="88" t="str">
        <f>IF(Table1[[#This Row],[Posting Date]]&lt;&gt;"",IF(Table1[[#This Row],[Reference Number]]=Q2576,B2576+1,1),"")</f>
        <v/>
      </c>
      <c r="C2577" s="61"/>
      <c r="D2577" s="61"/>
      <c r="E2577" s="218"/>
      <c r="F2577" s="143" t="str">
        <f>IFERROR(IF(VLOOKUP(Table1[[#This Row],[Budget Code Description]],Dimentions!$X$6:$AC$132,2,FALSE)="","",VLOOKUP(Table1[[#This Row],[Budget Code Description]],Dimentions!$X$6:$AC$132,2,FALSE)),"")</f>
        <v/>
      </c>
      <c r="G2577" s="143" t="str">
        <f>IFERROR(VLOOKUP(Table1[[#This Row],[Budget Code Description]],Dimentions!$X$6:$AC$132,3,FALSE),"")</f>
        <v/>
      </c>
      <c r="H2577" s="64" t="str">
        <f>IFERROR(VLOOKUP(Table1[[#This Row],[Account]],Dimentions!$S$6:$V$233,2,FALSE),"")</f>
        <v/>
      </c>
      <c r="I2577" s="62">
        <f>_xlfn.NUMBERVALUE(LEFT(Table1[[#This Row],[Account]],1))</f>
        <v>0</v>
      </c>
      <c r="J2577" s="62" t="str">
        <f>IFERROR(VLOOKUP(Table1[[#This Row],[Budget Code Description]],Table6[#All],7,FALSE),"")</f>
        <v/>
      </c>
      <c r="K2577" s="143" t="str">
        <f>IFERROR(VLOOKUP(Table1[[#This Row],[Budget Code Description]],Table6[#All],8,FALSE),"")</f>
        <v/>
      </c>
      <c r="L2577" s="63"/>
      <c r="M2577" s="65" t="str">
        <f>IFERROR(VLOOKUP(Table1[[#This Row],[Staff ID]],Table2[],2,FALSE),"")</f>
        <v/>
      </c>
      <c r="N2577" s="211" t="str">
        <f>IFERROR(IF(VLOOKUP(Table1[[#This Row],[Budget Code Description]],Dimentions!$X$6:$AC$97,4,FALSE)="","",VLOOKUP(Table1[[#This Row],[Budget Code Description]],Dimentions!$X$6:$AC$97,4,FALSE)),"")</f>
        <v/>
      </c>
      <c r="O2577" s="65" t="str">
        <f>IFERROR(VLOOKUP(Table1[[#This Row],[Vendor ID]],Table549[],2,FALSE),"")</f>
        <v/>
      </c>
      <c r="P2577" s="63"/>
      <c r="Q2577" s="143" t="str">
        <f>IF(Table1[[#This Row],[Posting Date]]&lt;&gt;"",$D$9,"")</f>
        <v/>
      </c>
      <c r="R2577" s="159" t="str">
        <f>IF(Table1[[#This Row],[Posting Date]]&lt;&gt;"",$D$10,"")</f>
        <v/>
      </c>
      <c r="S2577" s="66"/>
      <c r="T2577" s="63"/>
      <c r="U2577" s="67"/>
      <c r="V2577" s="67"/>
      <c r="W2577" s="67" t="str">
        <f t="shared" si="40"/>
        <v/>
      </c>
      <c r="X2577" s="161" t="str">
        <f>IF(E2577="","",(IF(Table1[[#This Row],[Cur]]="USD",Table1[[#This Row],[Cur_Amount Debit]],Table1[[#This Row],[Cur_Amount Debit]]/Table1[[#This Row],[Exchange Rate]])))</f>
        <v/>
      </c>
      <c r="Y2577" s="161" t="str">
        <f>IF(E2577="","",(IF(Table1[[#This Row],[Cur]]="USD",Table1[[#This Row],[Cur_Amount Credit]],Table1[[#This Row],[Cur_Amount Credit]]/ExchangeRate)))</f>
        <v/>
      </c>
      <c r="Z2577" s="203" t="str">
        <f>IF(E2577="","",(Table1[[#This Row],[Debit USD]]-Table1[[#This Row],[Credit USD]]))</f>
        <v/>
      </c>
      <c r="AA2577" s="122"/>
      <c r="AB2577" s="1"/>
      <c r="AC2577" s="15"/>
      <c r="AD2577" s="15" t="str">
        <f>IF(AND(OR(Table1[[#This Row],[Account]]="15030",Table1[[#This Row],[Account]]="15035",Table1[[#This Row],[Account]]="20150"),Table1[[#This Row],[Vendor ID]]=""),1,"")</f>
        <v/>
      </c>
      <c r="AE2577" s="15"/>
      <c r="AF2577" s="15"/>
      <c r="AG2577" s="15"/>
      <c r="AH2577" s="46" t="str">
        <f>IF(Table1[[#This Row],[Posting Date]]&lt;&gt;"","GJ-"&amp;CountryID,"")</f>
        <v/>
      </c>
      <c r="AI2577" s="59" t="str">
        <f>IF(Table1[[#This Row],[Posting Date]]&lt;&gt;"",Table1[[#This Row],[Posting Date]],"")</f>
        <v/>
      </c>
      <c r="AJ2577" s="46"/>
      <c r="AK2577" s="46" t="str">
        <f>IF(Table1[[#This Row],[Description]]&lt;&gt;"",Table1[[#This Row],[Description]],"")</f>
        <v/>
      </c>
      <c r="AL2577" s="46" t="str">
        <f>IF(Table1[[#This Row],[Posting Date]]&lt;&gt;"",Table1[[#This Row],[Reference Number]],"")</f>
        <v/>
      </c>
      <c r="AM2577" s="46" t="str">
        <f>TRIM(Table1[[#This Row],[Line '#]])</f>
        <v/>
      </c>
      <c r="AN2577" s="46" t="str">
        <f>TRIM(Table1[[#This Row],[Account]])</f>
        <v/>
      </c>
      <c r="AO2577" s="46" t="str">
        <f>IF(Table1[[#This Row],[Posting Date]]&lt;&gt;"",$D$5,"")</f>
        <v/>
      </c>
      <c r="AP2577" s="46" t="str">
        <f>TRIM(Table1[[#This Row],[Departments-Prgrams]])</f>
        <v/>
      </c>
      <c r="AQ2577" s="46" t="str">
        <f>TRIM(Table1[[#This Row],[Grant]])</f>
        <v/>
      </c>
      <c r="AR2577" s="46" t="str">
        <f>TRIM(Table1[[#This Row],[Staff ID]])</f>
        <v/>
      </c>
      <c r="AS2577" s="46" t="str">
        <f>IF(TRIM(Table1[[#This Row],[Budget Code]])=0,"",TRIM(Table1[[#This Row],[Budget Code]]))</f>
        <v/>
      </c>
      <c r="AT2577" s="46" t="str">
        <f>IF(Table1[[#This Row],[Line Description]]&lt;&gt;"",Table1[[#This Row],[Line Description]],"")</f>
        <v/>
      </c>
      <c r="AU2577" s="46" t="str">
        <f>IF(Table1[[#This Row],[Cur_Amount Debit]]&gt;0,ROUND(Table1[[#This Row],[Cur_Amount Debit]],2),"")</f>
        <v/>
      </c>
      <c r="AV2577" s="46" t="str">
        <f>IF(Table1[[#This Row],[Cur_Amount Credit]]&gt;0,ROUND(Table1[[#This Row],[Cur_Amount Credit]],2),"")</f>
        <v/>
      </c>
      <c r="AW2577" s="46" t="str">
        <f>LEFT(Table1[[#This Row],[Cur]],3)</f>
        <v/>
      </c>
      <c r="AX2577" s="59"/>
      <c r="AY2577" s="46"/>
      <c r="AZ2577" s="46" t="str">
        <f>IF(Table1[[#This Row],[Cur]]&lt;&gt;"",IF(Table1[[#This Row],[Cur]]="USD","",ExchangeRate),"")</f>
        <v/>
      </c>
      <c r="BA2577" s="46" t="str">
        <f>IF(Table1[[#This Row],[Grant]]&lt;&gt;"",VLOOKUP(Table1[[#This Row],[Grant]],Grants!B:D,3),"")</f>
        <v/>
      </c>
      <c r="BB2577" s="46" t="str">
        <f>TRIM(Table1[[#This Row],[Vendor ID]])</f>
        <v/>
      </c>
      <c r="BC2577">
        <f>IF(Table1[[#This Row],[Reference Number]]=Q2576,BC2576,BC2576+1)</f>
        <v>2</v>
      </c>
    </row>
    <row r="2578" spans="1:55" ht="11.25" hidden="1" customHeight="1">
      <c r="A2578" s="1"/>
      <c r="B2578" s="88" t="str">
        <f>IF(Table1[[#This Row],[Posting Date]]&lt;&gt;"",IF(Table1[[#This Row],[Reference Number]]=Q2577,B2577+1,1),"")</f>
        <v/>
      </c>
      <c r="C2578" s="61"/>
      <c r="D2578" s="61"/>
      <c r="E2578" s="218"/>
      <c r="F2578" s="143" t="str">
        <f>IFERROR(IF(VLOOKUP(Table1[[#This Row],[Budget Code Description]],Dimentions!$X$6:$AC$132,2,FALSE)="","",VLOOKUP(Table1[[#This Row],[Budget Code Description]],Dimentions!$X$6:$AC$132,2,FALSE)),"")</f>
        <v/>
      </c>
      <c r="G2578" s="143" t="str">
        <f>IFERROR(VLOOKUP(Table1[[#This Row],[Budget Code Description]],Dimentions!$X$6:$AC$132,3,FALSE),"")</f>
        <v/>
      </c>
      <c r="H2578" s="64" t="str">
        <f>IFERROR(VLOOKUP(Table1[[#This Row],[Account]],Dimentions!$S$6:$V$233,2,FALSE),"")</f>
        <v/>
      </c>
      <c r="I2578" s="62">
        <f>_xlfn.NUMBERVALUE(LEFT(Table1[[#This Row],[Account]],1))</f>
        <v>0</v>
      </c>
      <c r="J2578" s="62" t="str">
        <f>IFERROR(VLOOKUP(Table1[[#This Row],[Budget Code Description]],Table6[#All],7,FALSE),"")</f>
        <v/>
      </c>
      <c r="K2578" s="143" t="str">
        <f>IFERROR(VLOOKUP(Table1[[#This Row],[Budget Code Description]],Table6[#All],8,FALSE),"")</f>
        <v/>
      </c>
      <c r="L2578" s="63"/>
      <c r="M2578" s="65" t="str">
        <f>IFERROR(VLOOKUP(Table1[[#This Row],[Staff ID]],Table2[],2,FALSE),"")</f>
        <v/>
      </c>
      <c r="N2578" s="211" t="str">
        <f>IFERROR(IF(VLOOKUP(Table1[[#This Row],[Budget Code Description]],Dimentions!$X$6:$AC$97,4,FALSE)="","",VLOOKUP(Table1[[#This Row],[Budget Code Description]],Dimentions!$X$6:$AC$97,4,FALSE)),"")</f>
        <v/>
      </c>
      <c r="O2578" s="65" t="str">
        <f>IFERROR(VLOOKUP(Table1[[#This Row],[Vendor ID]],Table549[],2,FALSE),"")</f>
        <v/>
      </c>
      <c r="P2578" s="63"/>
      <c r="Q2578" s="143" t="str">
        <f>IF(Table1[[#This Row],[Posting Date]]&lt;&gt;"",$D$9,"")</f>
        <v/>
      </c>
      <c r="R2578" s="159" t="str">
        <f>IF(Table1[[#This Row],[Posting Date]]&lt;&gt;"",$D$10,"")</f>
        <v/>
      </c>
      <c r="S2578" s="66"/>
      <c r="T2578" s="63"/>
      <c r="U2578" s="67"/>
      <c r="V2578" s="67"/>
      <c r="W2578" s="67" t="str">
        <f t="shared" si="40"/>
        <v/>
      </c>
      <c r="X2578" s="161" t="str">
        <f>IF(E2578="","",(IF(Table1[[#This Row],[Cur]]="USD",Table1[[#This Row],[Cur_Amount Debit]],Table1[[#This Row],[Cur_Amount Debit]]/Table1[[#This Row],[Exchange Rate]])))</f>
        <v/>
      </c>
      <c r="Y2578" s="161" t="str">
        <f>IF(E2578="","",(IF(Table1[[#This Row],[Cur]]="USD",Table1[[#This Row],[Cur_Amount Credit]],Table1[[#This Row],[Cur_Amount Credit]]/ExchangeRate)))</f>
        <v/>
      </c>
      <c r="Z2578" s="203" t="str">
        <f>IF(E2578="","",(Table1[[#This Row],[Debit USD]]-Table1[[#This Row],[Credit USD]]))</f>
        <v/>
      </c>
      <c r="AA2578" s="122"/>
      <c r="AB2578" s="1"/>
      <c r="AC2578" s="15"/>
      <c r="AD2578" s="15" t="str">
        <f>IF(AND(OR(Table1[[#This Row],[Account]]="15030",Table1[[#This Row],[Account]]="15035",Table1[[#This Row],[Account]]="20150"),Table1[[#This Row],[Vendor ID]]=""),1,"")</f>
        <v/>
      </c>
      <c r="AE2578" s="15"/>
      <c r="AF2578" s="15"/>
      <c r="AG2578" s="15"/>
      <c r="AH2578" s="46" t="str">
        <f>IF(Table1[[#This Row],[Posting Date]]&lt;&gt;"","GJ-"&amp;CountryID,"")</f>
        <v/>
      </c>
      <c r="AI2578" s="59" t="str">
        <f>IF(Table1[[#This Row],[Posting Date]]&lt;&gt;"",Table1[[#This Row],[Posting Date]],"")</f>
        <v/>
      </c>
      <c r="AJ2578" s="46"/>
      <c r="AK2578" s="46" t="str">
        <f>IF(Table1[[#This Row],[Description]]&lt;&gt;"",Table1[[#This Row],[Description]],"")</f>
        <v/>
      </c>
      <c r="AL2578" s="46" t="str">
        <f>IF(Table1[[#This Row],[Posting Date]]&lt;&gt;"",Table1[[#This Row],[Reference Number]],"")</f>
        <v/>
      </c>
      <c r="AM2578" s="46" t="str">
        <f>TRIM(Table1[[#This Row],[Line '#]])</f>
        <v/>
      </c>
      <c r="AN2578" s="46" t="str">
        <f>TRIM(Table1[[#This Row],[Account]])</f>
        <v/>
      </c>
      <c r="AO2578" s="46" t="str">
        <f>IF(Table1[[#This Row],[Posting Date]]&lt;&gt;"",$D$5,"")</f>
        <v/>
      </c>
      <c r="AP2578" s="46" t="str">
        <f>TRIM(Table1[[#This Row],[Departments-Prgrams]])</f>
        <v/>
      </c>
      <c r="AQ2578" s="46" t="str">
        <f>TRIM(Table1[[#This Row],[Grant]])</f>
        <v/>
      </c>
      <c r="AR2578" s="46" t="str">
        <f>TRIM(Table1[[#This Row],[Staff ID]])</f>
        <v/>
      </c>
      <c r="AS2578" s="46" t="str">
        <f>IF(TRIM(Table1[[#This Row],[Budget Code]])=0,"",TRIM(Table1[[#This Row],[Budget Code]]))</f>
        <v/>
      </c>
      <c r="AT2578" s="46" t="str">
        <f>IF(Table1[[#This Row],[Line Description]]&lt;&gt;"",Table1[[#This Row],[Line Description]],"")</f>
        <v/>
      </c>
      <c r="AU2578" s="46" t="str">
        <f>IF(Table1[[#This Row],[Cur_Amount Debit]]&gt;0,ROUND(Table1[[#This Row],[Cur_Amount Debit]],2),"")</f>
        <v/>
      </c>
      <c r="AV2578" s="46" t="str">
        <f>IF(Table1[[#This Row],[Cur_Amount Credit]]&gt;0,ROUND(Table1[[#This Row],[Cur_Amount Credit]],2),"")</f>
        <v/>
      </c>
      <c r="AW2578" s="46" t="str">
        <f>LEFT(Table1[[#This Row],[Cur]],3)</f>
        <v/>
      </c>
      <c r="AX2578" s="59"/>
      <c r="AY2578" s="46"/>
      <c r="AZ2578" s="46" t="str">
        <f>IF(Table1[[#This Row],[Cur]]&lt;&gt;"",IF(Table1[[#This Row],[Cur]]="USD","",ExchangeRate),"")</f>
        <v/>
      </c>
      <c r="BA2578" s="46" t="str">
        <f>IF(Table1[[#This Row],[Grant]]&lt;&gt;"",VLOOKUP(Table1[[#This Row],[Grant]],Grants!B:D,3),"")</f>
        <v/>
      </c>
      <c r="BB2578" s="46" t="str">
        <f>TRIM(Table1[[#This Row],[Vendor ID]])</f>
        <v/>
      </c>
      <c r="BC2578">
        <f>IF(Table1[[#This Row],[Reference Number]]=Q2577,BC2577,BC2577+1)</f>
        <v>2</v>
      </c>
    </row>
    <row r="2579" spans="1:55" ht="11.25" hidden="1" customHeight="1">
      <c r="A2579" s="1"/>
      <c r="B2579" s="88" t="str">
        <f>IF(Table1[[#This Row],[Posting Date]]&lt;&gt;"",IF(Table1[[#This Row],[Reference Number]]=Q2578,B2578+1,1),"")</f>
        <v/>
      </c>
      <c r="C2579" s="61"/>
      <c r="D2579" s="61"/>
      <c r="E2579" s="218"/>
      <c r="F2579" s="143" t="str">
        <f>IFERROR(IF(VLOOKUP(Table1[[#This Row],[Budget Code Description]],Dimentions!$X$6:$AC$132,2,FALSE)="","",VLOOKUP(Table1[[#This Row],[Budget Code Description]],Dimentions!$X$6:$AC$132,2,FALSE)),"")</f>
        <v/>
      </c>
      <c r="G2579" s="143" t="str">
        <f>IFERROR(VLOOKUP(Table1[[#This Row],[Budget Code Description]],Dimentions!$X$6:$AC$132,3,FALSE),"")</f>
        <v/>
      </c>
      <c r="H2579" s="64" t="str">
        <f>IFERROR(VLOOKUP(Table1[[#This Row],[Account]],Dimentions!$S$6:$V$233,2,FALSE),"")</f>
        <v/>
      </c>
      <c r="I2579" s="62">
        <f>_xlfn.NUMBERVALUE(LEFT(Table1[[#This Row],[Account]],1))</f>
        <v>0</v>
      </c>
      <c r="J2579" s="62" t="str">
        <f>IFERROR(VLOOKUP(Table1[[#This Row],[Budget Code Description]],Table6[#All],7,FALSE),"")</f>
        <v/>
      </c>
      <c r="K2579" s="143" t="str">
        <f>IFERROR(VLOOKUP(Table1[[#This Row],[Budget Code Description]],Table6[#All],8,FALSE),"")</f>
        <v/>
      </c>
      <c r="L2579" s="63"/>
      <c r="M2579" s="65" t="str">
        <f>IFERROR(VLOOKUP(Table1[[#This Row],[Staff ID]],Table2[],2,FALSE),"")</f>
        <v/>
      </c>
      <c r="N2579" s="211" t="str">
        <f>IFERROR(IF(VLOOKUP(Table1[[#This Row],[Budget Code Description]],Dimentions!$X$6:$AC$97,4,FALSE)="","",VLOOKUP(Table1[[#This Row],[Budget Code Description]],Dimentions!$X$6:$AC$97,4,FALSE)),"")</f>
        <v/>
      </c>
      <c r="O2579" s="65" t="str">
        <f>IFERROR(VLOOKUP(Table1[[#This Row],[Vendor ID]],Table549[],2,FALSE),"")</f>
        <v/>
      </c>
      <c r="P2579" s="63"/>
      <c r="Q2579" s="143" t="str">
        <f>IF(Table1[[#This Row],[Posting Date]]&lt;&gt;"",$D$9,"")</f>
        <v/>
      </c>
      <c r="R2579" s="159" t="str">
        <f>IF(Table1[[#This Row],[Posting Date]]&lt;&gt;"",$D$10,"")</f>
        <v/>
      </c>
      <c r="S2579" s="66"/>
      <c r="T2579" s="63"/>
      <c r="U2579" s="67"/>
      <c r="V2579" s="67"/>
      <c r="W2579" s="67" t="str">
        <f t="shared" si="40"/>
        <v/>
      </c>
      <c r="X2579" s="161" t="str">
        <f>IF(E2579="","",(IF(Table1[[#This Row],[Cur]]="USD",Table1[[#This Row],[Cur_Amount Debit]],Table1[[#This Row],[Cur_Amount Debit]]/Table1[[#This Row],[Exchange Rate]])))</f>
        <v/>
      </c>
      <c r="Y2579" s="161" t="str">
        <f>IF(E2579="","",(IF(Table1[[#This Row],[Cur]]="USD",Table1[[#This Row],[Cur_Amount Credit]],Table1[[#This Row],[Cur_Amount Credit]]/ExchangeRate)))</f>
        <v/>
      </c>
      <c r="Z2579" s="203" t="str">
        <f>IF(E2579="","",(Table1[[#This Row],[Debit USD]]-Table1[[#This Row],[Credit USD]]))</f>
        <v/>
      </c>
      <c r="AA2579" s="122"/>
      <c r="AB2579" s="1"/>
      <c r="AC2579" s="15"/>
      <c r="AD2579" s="15" t="str">
        <f>IF(AND(OR(Table1[[#This Row],[Account]]="15030",Table1[[#This Row],[Account]]="15035",Table1[[#This Row],[Account]]="20150"),Table1[[#This Row],[Vendor ID]]=""),1,"")</f>
        <v/>
      </c>
      <c r="AE2579" s="15"/>
      <c r="AF2579" s="15"/>
      <c r="AG2579" s="15"/>
      <c r="AH2579" s="46" t="str">
        <f>IF(Table1[[#This Row],[Posting Date]]&lt;&gt;"","GJ-"&amp;CountryID,"")</f>
        <v/>
      </c>
      <c r="AI2579" s="59" t="str">
        <f>IF(Table1[[#This Row],[Posting Date]]&lt;&gt;"",Table1[[#This Row],[Posting Date]],"")</f>
        <v/>
      </c>
      <c r="AJ2579" s="46"/>
      <c r="AK2579" s="46" t="str">
        <f>IF(Table1[[#This Row],[Description]]&lt;&gt;"",Table1[[#This Row],[Description]],"")</f>
        <v/>
      </c>
      <c r="AL2579" s="46" t="str">
        <f>IF(Table1[[#This Row],[Posting Date]]&lt;&gt;"",Table1[[#This Row],[Reference Number]],"")</f>
        <v/>
      </c>
      <c r="AM2579" s="46" t="str">
        <f>TRIM(Table1[[#This Row],[Line '#]])</f>
        <v/>
      </c>
      <c r="AN2579" s="46" t="str">
        <f>TRIM(Table1[[#This Row],[Account]])</f>
        <v/>
      </c>
      <c r="AO2579" s="46" t="str">
        <f>IF(Table1[[#This Row],[Posting Date]]&lt;&gt;"",$D$5,"")</f>
        <v/>
      </c>
      <c r="AP2579" s="46" t="str">
        <f>TRIM(Table1[[#This Row],[Departments-Prgrams]])</f>
        <v/>
      </c>
      <c r="AQ2579" s="46" t="str">
        <f>TRIM(Table1[[#This Row],[Grant]])</f>
        <v/>
      </c>
      <c r="AR2579" s="46" t="str">
        <f>TRIM(Table1[[#This Row],[Staff ID]])</f>
        <v/>
      </c>
      <c r="AS2579" s="46" t="str">
        <f>IF(TRIM(Table1[[#This Row],[Budget Code]])=0,"",TRIM(Table1[[#This Row],[Budget Code]]))</f>
        <v/>
      </c>
      <c r="AT2579" s="46" t="str">
        <f>IF(Table1[[#This Row],[Line Description]]&lt;&gt;"",Table1[[#This Row],[Line Description]],"")</f>
        <v/>
      </c>
      <c r="AU2579" s="46" t="str">
        <f>IF(Table1[[#This Row],[Cur_Amount Debit]]&gt;0,ROUND(Table1[[#This Row],[Cur_Amount Debit]],2),"")</f>
        <v/>
      </c>
      <c r="AV2579" s="46" t="str">
        <f>IF(Table1[[#This Row],[Cur_Amount Credit]]&gt;0,ROUND(Table1[[#This Row],[Cur_Amount Credit]],2),"")</f>
        <v/>
      </c>
      <c r="AW2579" s="46" t="str">
        <f>LEFT(Table1[[#This Row],[Cur]],3)</f>
        <v/>
      </c>
      <c r="AX2579" s="59"/>
      <c r="AY2579" s="46"/>
      <c r="AZ2579" s="46" t="str">
        <f>IF(Table1[[#This Row],[Cur]]&lt;&gt;"",IF(Table1[[#This Row],[Cur]]="USD","",ExchangeRate),"")</f>
        <v/>
      </c>
      <c r="BA2579" s="46" t="str">
        <f>IF(Table1[[#This Row],[Grant]]&lt;&gt;"",VLOOKUP(Table1[[#This Row],[Grant]],Grants!B:D,3),"")</f>
        <v/>
      </c>
      <c r="BB2579" s="46" t="str">
        <f>TRIM(Table1[[#This Row],[Vendor ID]])</f>
        <v/>
      </c>
      <c r="BC2579">
        <f>IF(Table1[[#This Row],[Reference Number]]=Q2578,BC2578,BC2578+1)</f>
        <v>2</v>
      </c>
    </row>
    <row r="2580" spans="1:55" ht="11.25" hidden="1" customHeight="1">
      <c r="A2580" s="1"/>
      <c r="B2580" s="88" t="str">
        <f>IF(Table1[[#This Row],[Posting Date]]&lt;&gt;"",IF(Table1[[#This Row],[Reference Number]]=Q2579,B2579+1,1),"")</f>
        <v/>
      </c>
      <c r="C2580" s="61"/>
      <c r="D2580" s="61"/>
      <c r="E2580" s="218"/>
      <c r="F2580" s="143" t="str">
        <f>IFERROR(IF(VLOOKUP(Table1[[#This Row],[Budget Code Description]],Dimentions!$X$6:$AC$132,2,FALSE)="","",VLOOKUP(Table1[[#This Row],[Budget Code Description]],Dimentions!$X$6:$AC$132,2,FALSE)),"")</f>
        <v/>
      </c>
      <c r="G2580" s="143" t="str">
        <f>IFERROR(VLOOKUP(Table1[[#This Row],[Budget Code Description]],Dimentions!$X$6:$AC$132,3,FALSE),"")</f>
        <v/>
      </c>
      <c r="H2580" s="64" t="str">
        <f>IFERROR(VLOOKUP(Table1[[#This Row],[Account]],Dimentions!$S$6:$V$233,2,FALSE),"")</f>
        <v/>
      </c>
      <c r="I2580" s="62">
        <f>_xlfn.NUMBERVALUE(LEFT(Table1[[#This Row],[Account]],1))</f>
        <v>0</v>
      </c>
      <c r="J2580" s="62" t="str">
        <f>IFERROR(VLOOKUP(Table1[[#This Row],[Budget Code Description]],Table6[#All],7,FALSE),"")</f>
        <v/>
      </c>
      <c r="K2580" s="143" t="str">
        <f>IFERROR(VLOOKUP(Table1[[#This Row],[Budget Code Description]],Table6[#All],8,FALSE),"")</f>
        <v/>
      </c>
      <c r="L2580" s="63"/>
      <c r="M2580" s="65" t="str">
        <f>IFERROR(VLOOKUP(Table1[[#This Row],[Staff ID]],Table2[],2,FALSE),"")</f>
        <v/>
      </c>
      <c r="N2580" s="211" t="str">
        <f>IFERROR(IF(VLOOKUP(Table1[[#This Row],[Budget Code Description]],Dimentions!$X$6:$AC$97,4,FALSE)="","",VLOOKUP(Table1[[#This Row],[Budget Code Description]],Dimentions!$X$6:$AC$97,4,FALSE)),"")</f>
        <v/>
      </c>
      <c r="O2580" s="65" t="str">
        <f>IFERROR(VLOOKUP(Table1[[#This Row],[Vendor ID]],Table549[],2,FALSE),"")</f>
        <v/>
      </c>
      <c r="P2580" s="63"/>
      <c r="Q2580" s="143" t="str">
        <f>IF(Table1[[#This Row],[Posting Date]]&lt;&gt;"",$D$9,"")</f>
        <v/>
      </c>
      <c r="R2580" s="159" t="str">
        <f>IF(Table1[[#This Row],[Posting Date]]&lt;&gt;"",$D$10,"")</f>
        <v/>
      </c>
      <c r="S2580" s="66"/>
      <c r="T2580" s="63"/>
      <c r="U2580" s="67"/>
      <c r="V2580" s="67"/>
      <c r="W2580" s="67" t="str">
        <f t="shared" si="40"/>
        <v/>
      </c>
      <c r="X2580" s="161" t="str">
        <f>IF(E2580="","",(IF(Table1[[#This Row],[Cur]]="USD",Table1[[#This Row],[Cur_Amount Debit]],Table1[[#This Row],[Cur_Amount Debit]]/Table1[[#This Row],[Exchange Rate]])))</f>
        <v/>
      </c>
      <c r="Y2580" s="161" t="str">
        <f>IF(E2580="","",(IF(Table1[[#This Row],[Cur]]="USD",Table1[[#This Row],[Cur_Amount Credit]],Table1[[#This Row],[Cur_Amount Credit]]/ExchangeRate)))</f>
        <v/>
      </c>
      <c r="Z2580" s="203" t="str">
        <f>IF(E2580="","",(Table1[[#This Row],[Debit USD]]-Table1[[#This Row],[Credit USD]]))</f>
        <v/>
      </c>
      <c r="AA2580" s="122"/>
      <c r="AB2580" s="1"/>
      <c r="AC2580" s="15"/>
      <c r="AD2580" s="15" t="str">
        <f>IF(AND(OR(Table1[[#This Row],[Account]]="15030",Table1[[#This Row],[Account]]="15035",Table1[[#This Row],[Account]]="20150"),Table1[[#This Row],[Vendor ID]]=""),1,"")</f>
        <v/>
      </c>
      <c r="AE2580" s="15"/>
      <c r="AF2580" s="15"/>
      <c r="AG2580" s="15"/>
      <c r="AH2580" s="46" t="str">
        <f>IF(Table1[[#This Row],[Posting Date]]&lt;&gt;"","GJ-"&amp;CountryID,"")</f>
        <v/>
      </c>
      <c r="AI2580" s="59" t="str">
        <f>IF(Table1[[#This Row],[Posting Date]]&lt;&gt;"",Table1[[#This Row],[Posting Date]],"")</f>
        <v/>
      </c>
      <c r="AJ2580" s="46"/>
      <c r="AK2580" s="46" t="str">
        <f>IF(Table1[[#This Row],[Description]]&lt;&gt;"",Table1[[#This Row],[Description]],"")</f>
        <v/>
      </c>
      <c r="AL2580" s="46" t="str">
        <f>IF(Table1[[#This Row],[Posting Date]]&lt;&gt;"",Table1[[#This Row],[Reference Number]],"")</f>
        <v/>
      </c>
      <c r="AM2580" s="46" t="str">
        <f>TRIM(Table1[[#This Row],[Line '#]])</f>
        <v/>
      </c>
      <c r="AN2580" s="46" t="str">
        <f>TRIM(Table1[[#This Row],[Account]])</f>
        <v/>
      </c>
      <c r="AO2580" s="46" t="str">
        <f>IF(Table1[[#This Row],[Posting Date]]&lt;&gt;"",$D$5,"")</f>
        <v/>
      </c>
      <c r="AP2580" s="46" t="str">
        <f>TRIM(Table1[[#This Row],[Departments-Prgrams]])</f>
        <v/>
      </c>
      <c r="AQ2580" s="46" t="str">
        <f>TRIM(Table1[[#This Row],[Grant]])</f>
        <v/>
      </c>
      <c r="AR2580" s="46" t="str">
        <f>TRIM(Table1[[#This Row],[Staff ID]])</f>
        <v/>
      </c>
      <c r="AS2580" s="46" t="str">
        <f>IF(TRIM(Table1[[#This Row],[Budget Code]])=0,"",TRIM(Table1[[#This Row],[Budget Code]]))</f>
        <v/>
      </c>
      <c r="AT2580" s="46" t="str">
        <f>IF(Table1[[#This Row],[Line Description]]&lt;&gt;"",Table1[[#This Row],[Line Description]],"")</f>
        <v/>
      </c>
      <c r="AU2580" s="46" t="str">
        <f>IF(Table1[[#This Row],[Cur_Amount Debit]]&gt;0,ROUND(Table1[[#This Row],[Cur_Amount Debit]],2),"")</f>
        <v/>
      </c>
      <c r="AV2580" s="46" t="str">
        <f>IF(Table1[[#This Row],[Cur_Amount Credit]]&gt;0,ROUND(Table1[[#This Row],[Cur_Amount Credit]],2),"")</f>
        <v/>
      </c>
      <c r="AW2580" s="46" t="str">
        <f>LEFT(Table1[[#This Row],[Cur]],3)</f>
        <v/>
      </c>
      <c r="AX2580" s="59"/>
      <c r="AY2580" s="46"/>
      <c r="AZ2580" s="46" t="str">
        <f>IF(Table1[[#This Row],[Cur]]&lt;&gt;"",IF(Table1[[#This Row],[Cur]]="USD","",ExchangeRate),"")</f>
        <v/>
      </c>
      <c r="BA2580" s="46" t="str">
        <f>IF(Table1[[#This Row],[Grant]]&lt;&gt;"",VLOOKUP(Table1[[#This Row],[Grant]],Grants!B:D,3),"")</f>
        <v/>
      </c>
      <c r="BB2580" s="46" t="str">
        <f>TRIM(Table1[[#This Row],[Vendor ID]])</f>
        <v/>
      </c>
      <c r="BC2580">
        <f>IF(Table1[[#This Row],[Reference Number]]=Q2579,BC2579,BC2579+1)</f>
        <v>2</v>
      </c>
    </row>
    <row r="2581" spans="1:55" ht="11.25" hidden="1" customHeight="1">
      <c r="A2581" s="1"/>
      <c r="B2581" s="88" t="str">
        <f>IF(Table1[[#This Row],[Posting Date]]&lt;&gt;"",IF(Table1[[#This Row],[Reference Number]]=Q2580,B2580+1,1),"")</f>
        <v/>
      </c>
      <c r="C2581" s="61"/>
      <c r="D2581" s="61"/>
      <c r="E2581" s="218"/>
      <c r="F2581" s="143" t="str">
        <f>IFERROR(IF(VLOOKUP(Table1[[#This Row],[Budget Code Description]],Dimentions!$X$6:$AC$132,2,FALSE)="","",VLOOKUP(Table1[[#This Row],[Budget Code Description]],Dimentions!$X$6:$AC$132,2,FALSE)),"")</f>
        <v/>
      </c>
      <c r="G2581" s="143" t="str">
        <f>IFERROR(VLOOKUP(Table1[[#This Row],[Budget Code Description]],Dimentions!$X$6:$AC$132,3,FALSE),"")</f>
        <v/>
      </c>
      <c r="H2581" s="64" t="str">
        <f>IFERROR(VLOOKUP(Table1[[#This Row],[Account]],Dimentions!$S$6:$V$233,2,FALSE),"")</f>
        <v/>
      </c>
      <c r="I2581" s="62">
        <f>_xlfn.NUMBERVALUE(LEFT(Table1[[#This Row],[Account]],1))</f>
        <v>0</v>
      </c>
      <c r="J2581" s="62" t="str">
        <f>IFERROR(VLOOKUP(Table1[[#This Row],[Budget Code Description]],Table6[#All],7,FALSE),"")</f>
        <v/>
      </c>
      <c r="K2581" s="143" t="str">
        <f>IFERROR(VLOOKUP(Table1[[#This Row],[Budget Code Description]],Table6[#All],8,FALSE),"")</f>
        <v/>
      </c>
      <c r="L2581" s="63"/>
      <c r="M2581" s="65" t="str">
        <f>IFERROR(VLOOKUP(Table1[[#This Row],[Staff ID]],Table2[],2,FALSE),"")</f>
        <v/>
      </c>
      <c r="N2581" s="211" t="str">
        <f>IFERROR(IF(VLOOKUP(Table1[[#This Row],[Budget Code Description]],Dimentions!$X$6:$AC$97,4,FALSE)="","",VLOOKUP(Table1[[#This Row],[Budget Code Description]],Dimentions!$X$6:$AC$97,4,FALSE)),"")</f>
        <v/>
      </c>
      <c r="O2581" s="65" t="str">
        <f>IFERROR(VLOOKUP(Table1[[#This Row],[Vendor ID]],Table549[],2,FALSE),"")</f>
        <v/>
      </c>
      <c r="P2581" s="63"/>
      <c r="Q2581" s="143" t="str">
        <f>IF(Table1[[#This Row],[Posting Date]]&lt;&gt;"",$D$9,"")</f>
        <v/>
      </c>
      <c r="R2581" s="159" t="str">
        <f>IF(Table1[[#This Row],[Posting Date]]&lt;&gt;"",$D$10,"")</f>
        <v/>
      </c>
      <c r="S2581" s="66"/>
      <c r="T2581" s="63"/>
      <c r="U2581" s="67"/>
      <c r="V2581" s="67"/>
      <c r="W2581" s="67" t="str">
        <f t="shared" si="40"/>
        <v/>
      </c>
      <c r="X2581" s="161" t="str">
        <f>IF(E2581="","",(IF(Table1[[#This Row],[Cur]]="USD",Table1[[#This Row],[Cur_Amount Debit]],Table1[[#This Row],[Cur_Amount Debit]]/Table1[[#This Row],[Exchange Rate]])))</f>
        <v/>
      </c>
      <c r="Y2581" s="161" t="str">
        <f>IF(E2581="","",(IF(Table1[[#This Row],[Cur]]="USD",Table1[[#This Row],[Cur_Amount Credit]],Table1[[#This Row],[Cur_Amount Credit]]/ExchangeRate)))</f>
        <v/>
      </c>
      <c r="Z2581" s="203" t="str">
        <f>IF(E2581="","",(Table1[[#This Row],[Debit USD]]-Table1[[#This Row],[Credit USD]]))</f>
        <v/>
      </c>
      <c r="AA2581" s="122"/>
      <c r="AB2581" s="1"/>
      <c r="AC2581" s="15"/>
      <c r="AD2581" s="15" t="str">
        <f>IF(AND(OR(Table1[[#This Row],[Account]]="15030",Table1[[#This Row],[Account]]="15035",Table1[[#This Row],[Account]]="20150"),Table1[[#This Row],[Vendor ID]]=""),1,"")</f>
        <v/>
      </c>
      <c r="AE2581" s="15"/>
      <c r="AF2581" s="15"/>
      <c r="AG2581" s="15"/>
      <c r="AH2581" s="46" t="str">
        <f>IF(Table1[[#This Row],[Posting Date]]&lt;&gt;"","GJ-"&amp;CountryID,"")</f>
        <v/>
      </c>
      <c r="AI2581" s="59" t="str">
        <f>IF(Table1[[#This Row],[Posting Date]]&lt;&gt;"",Table1[[#This Row],[Posting Date]],"")</f>
        <v/>
      </c>
      <c r="AJ2581" s="46"/>
      <c r="AK2581" s="46" t="str">
        <f>IF(Table1[[#This Row],[Description]]&lt;&gt;"",Table1[[#This Row],[Description]],"")</f>
        <v/>
      </c>
      <c r="AL2581" s="46" t="str">
        <f>IF(Table1[[#This Row],[Posting Date]]&lt;&gt;"",Table1[[#This Row],[Reference Number]],"")</f>
        <v/>
      </c>
      <c r="AM2581" s="46" t="str">
        <f>TRIM(Table1[[#This Row],[Line '#]])</f>
        <v/>
      </c>
      <c r="AN2581" s="46" t="str">
        <f>TRIM(Table1[[#This Row],[Account]])</f>
        <v/>
      </c>
      <c r="AO2581" s="46" t="str">
        <f>IF(Table1[[#This Row],[Posting Date]]&lt;&gt;"",$D$5,"")</f>
        <v/>
      </c>
      <c r="AP2581" s="46" t="str">
        <f>TRIM(Table1[[#This Row],[Departments-Prgrams]])</f>
        <v/>
      </c>
      <c r="AQ2581" s="46" t="str">
        <f>TRIM(Table1[[#This Row],[Grant]])</f>
        <v/>
      </c>
      <c r="AR2581" s="46" t="str">
        <f>TRIM(Table1[[#This Row],[Staff ID]])</f>
        <v/>
      </c>
      <c r="AS2581" s="46" t="str">
        <f>IF(TRIM(Table1[[#This Row],[Budget Code]])=0,"",TRIM(Table1[[#This Row],[Budget Code]]))</f>
        <v/>
      </c>
      <c r="AT2581" s="46" t="str">
        <f>IF(Table1[[#This Row],[Line Description]]&lt;&gt;"",Table1[[#This Row],[Line Description]],"")</f>
        <v/>
      </c>
      <c r="AU2581" s="46" t="str">
        <f>IF(Table1[[#This Row],[Cur_Amount Debit]]&gt;0,ROUND(Table1[[#This Row],[Cur_Amount Debit]],2),"")</f>
        <v/>
      </c>
      <c r="AV2581" s="46" t="str">
        <f>IF(Table1[[#This Row],[Cur_Amount Credit]]&gt;0,ROUND(Table1[[#This Row],[Cur_Amount Credit]],2),"")</f>
        <v/>
      </c>
      <c r="AW2581" s="46" t="str">
        <f>LEFT(Table1[[#This Row],[Cur]],3)</f>
        <v/>
      </c>
      <c r="AX2581" s="59"/>
      <c r="AY2581" s="46"/>
      <c r="AZ2581" s="46" t="str">
        <f>IF(Table1[[#This Row],[Cur]]&lt;&gt;"",IF(Table1[[#This Row],[Cur]]="USD","",ExchangeRate),"")</f>
        <v/>
      </c>
      <c r="BA2581" s="46" t="str">
        <f>IF(Table1[[#This Row],[Grant]]&lt;&gt;"",VLOOKUP(Table1[[#This Row],[Grant]],Grants!B:D,3),"")</f>
        <v/>
      </c>
      <c r="BB2581" s="46" t="str">
        <f>TRIM(Table1[[#This Row],[Vendor ID]])</f>
        <v/>
      </c>
      <c r="BC2581">
        <f>IF(Table1[[#This Row],[Reference Number]]=Q2580,BC2580,BC2580+1)</f>
        <v>2</v>
      </c>
    </row>
    <row r="2582" spans="1:55" ht="11.25" hidden="1" customHeight="1">
      <c r="A2582" s="1"/>
      <c r="B2582" s="88" t="str">
        <f>IF(Table1[[#This Row],[Posting Date]]&lt;&gt;"",IF(Table1[[#This Row],[Reference Number]]=Q2581,B2581+1,1),"")</f>
        <v/>
      </c>
      <c r="C2582" s="61"/>
      <c r="D2582" s="61"/>
      <c r="E2582" s="218"/>
      <c r="F2582" s="143" t="str">
        <f>IFERROR(IF(VLOOKUP(Table1[[#This Row],[Budget Code Description]],Dimentions!$X$6:$AC$132,2,FALSE)="","",VLOOKUP(Table1[[#This Row],[Budget Code Description]],Dimentions!$X$6:$AC$132,2,FALSE)),"")</f>
        <v/>
      </c>
      <c r="G2582" s="143" t="str">
        <f>IFERROR(VLOOKUP(Table1[[#This Row],[Budget Code Description]],Dimentions!$X$6:$AC$132,3,FALSE),"")</f>
        <v/>
      </c>
      <c r="H2582" s="64" t="str">
        <f>IFERROR(VLOOKUP(Table1[[#This Row],[Account]],Dimentions!$S$6:$V$233,2,FALSE),"")</f>
        <v/>
      </c>
      <c r="I2582" s="62">
        <f>_xlfn.NUMBERVALUE(LEFT(Table1[[#This Row],[Account]],1))</f>
        <v>0</v>
      </c>
      <c r="J2582" s="62" t="str">
        <f>IFERROR(VLOOKUP(Table1[[#This Row],[Budget Code Description]],Table6[#All],7,FALSE),"")</f>
        <v/>
      </c>
      <c r="K2582" s="143" t="str">
        <f>IFERROR(VLOOKUP(Table1[[#This Row],[Budget Code Description]],Table6[#All],8,FALSE),"")</f>
        <v/>
      </c>
      <c r="L2582" s="63"/>
      <c r="M2582" s="65" t="str">
        <f>IFERROR(VLOOKUP(Table1[[#This Row],[Staff ID]],Table2[],2,FALSE),"")</f>
        <v/>
      </c>
      <c r="N2582" s="211" t="str">
        <f>IFERROR(IF(VLOOKUP(Table1[[#This Row],[Budget Code Description]],Dimentions!$X$6:$AC$97,4,FALSE)="","",VLOOKUP(Table1[[#This Row],[Budget Code Description]],Dimentions!$X$6:$AC$97,4,FALSE)),"")</f>
        <v/>
      </c>
      <c r="O2582" s="65" t="str">
        <f>IFERROR(VLOOKUP(Table1[[#This Row],[Vendor ID]],Table549[],2,FALSE),"")</f>
        <v/>
      </c>
      <c r="P2582" s="63"/>
      <c r="Q2582" s="143" t="str">
        <f>IF(Table1[[#This Row],[Posting Date]]&lt;&gt;"",$D$9,"")</f>
        <v/>
      </c>
      <c r="R2582" s="159" t="str">
        <f>IF(Table1[[#This Row],[Posting Date]]&lt;&gt;"",$D$10,"")</f>
        <v/>
      </c>
      <c r="S2582" s="66"/>
      <c r="T2582" s="63"/>
      <c r="U2582" s="67"/>
      <c r="V2582" s="67"/>
      <c r="W2582" s="67" t="str">
        <f t="shared" si="40"/>
        <v/>
      </c>
      <c r="X2582" s="161" t="str">
        <f>IF(E2582="","",(IF(Table1[[#This Row],[Cur]]="USD",Table1[[#This Row],[Cur_Amount Debit]],Table1[[#This Row],[Cur_Amount Debit]]/Table1[[#This Row],[Exchange Rate]])))</f>
        <v/>
      </c>
      <c r="Y2582" s="161" t="str">
        <f>IF(E2582="","",(IF(Table1[[#This Row],[Cur]]="USD",Table1[[#This Row],[Cur_Amount Credit]],Table1[[#This Row],[Cur_Amount Credit]]/ExchangeRate)))</f>
        <v/>
      </c>
      <c r="Z2582" s="203" t="str">
        <f>IF(E2582="","",(Table1[[#This Row],[Debit USD]]-Table1[[#This Row],[Credit USD]]))</f>
        <v/>
      </c>
      <c r="AA2582" s="122"/>
      <c r="AB2582" s="1"/>
      <c r="AC2582" s="15"/>
      <c r="AD2582" s="15" t="str">
        <f>IF(AND(OR(Table1[[#This Row],[Account]]="15030",Table1[[#This Row],[Account]]="15035",Table1[[#This Row],[Account]]="20150"),Table1[[#This Row],[Vendor ID]]=""),1,"")</f>
        <v/>
      </c>
      <c r="AE2582" s="15"/>
      <c r="AF2582" s="15"/>
      <c r="AG2582" s="15"/>
      <c r="AH2582" s="46" t="str">
        <f>IF(Table1[[#This Row],[Posting Date]]&lt;&gt;"","GJ-"&amp;CountryID,"")</f>
        <v/>
      </c>
      <c r="AI2582" s="59" t="str">
        <f>IF(Table1[[#This Row],[Posting Date]]&lt;&gt;"",Table1[[#This Row],[Posting Date]],"")</f>
        <v/>
      </c>
      <c r="AJ2582" s="46"/>
      <c r="AK2582" s="46" t="str">
        <f>IF(Table1[[#This Row],[Description]]&lt;&gt;"",Table1[[#This Row],[Description]],"")</f>
        <v/>
      </c>
      <c r="AL2582" s="46" t="str">
        <f>IF(Table1[[#This Row],[Posting Date]]&lt;&gt;"",Table1[[#This Row],[Reference Number]],"")</f>
        <v/>
      </c>
      <c r="AM2582" s="46" t="str">
        <f>TRIM(Table1[[#This Row],[Line '#]])</f>
        <v/>
      </c>
      <c r="AN2582" s="46" t="str">
        <f>TRIM(Table1[[#This Row],[Account]])</f>
        <v/>
      </c>
      <c r="AO2582" s="46" t="str">
        <f>IF(Table1[[#This Row],[Posting Date]]&lt;&gt;"",$D$5,"")</f>
        <v/>
      </c>
      <c r="AP2582" s="46" t="str">
        <f>TRIM(Table1[[#This Row],[Departments-Prgrams]])</f>
        <v/>
      </c>
      <c r="AQ2582" s="46" t="str">
        <f>TRIM(Table1[[#This Row],[Grant]])</f>
        <v/>
      </c>
      <c r="AR2582" s="46" t="str">
        <f>TRIM(Table1[[#This Row],[Staff ID]])</f>
        <v/>
      </c>
      <c r="AS2582" s="46" t="str">
        <f>IF(TRIM(Table1[[#This Row],[Budget Code]])=0,"",TRIM(Table1[[#This Row],[Budget Code]]))</f>
        <v/>
      </c>
      <c r="AT2582" s="46" t="str">
        <f>IF(Table1[[#This Row],[Line Description]]&lt;&gt;"",Table1[[#This Row],[Line Description]],"")</f>
        <v/>
      </c>
      <c r="AU2582" s="46" t="str">
        <f>IF(Table1[[#This Row],[Cur_Amount Debit]]&gt;0,ROUND(Table1[[#This Row],[Cur_Amount Debit]],2),"")</f>
        <v/>
      </c>
      <c r="AV2582" s="46" t="str">
        <f>IF(Table1[[#This Row],[Cur_Amount Credit]]&gt;0,ROUND(Table1[[#This Row],[Cur_Amount Credit]],2),"")</f>
        <v/>
      </c>
      <c r="AW2582" s="46" t="str">
        <f>LEFT(Table1[[#This Row],[Cur]],3)</f>
        <v/>
      </c>
      <c r="AX2582" s="59"/>
      <c r="AY2582" s="46"/>
      <c r="AZ2582" s="46" t="str">
        <f>IF(Table1[[#This Row],[Cur]]&lt;&gt;"",IF(Table1[[#This Row],[Cur]]="USD","",ExchangeRate),"")</f>
        <v/>
      </c>
      <c r="BA2582" s="46" t="str">
        <f>IF(Table1[[#This Row],[Grant]]&lt;&gt;"",VLOOKUP(Table1[[#This Row],[Grant]],Grants!B:D,3),"")</f>
        <v/>
      </c>
      <c r="BB2582" s="46" t="str">
        <f>TRIM(Table1[[#This Row],[Vendor ID]])</f>
        <v/>
      </c>
      <c r="BC2582">
        <f>IF(Table1[[#This Row],[Reference Number]]=Q2581,BC2581,BC2581+1)</f>
        <v>2</v>
      </c>
    </row>
    <row r="2583" spans="1:55" ht="11.25" hidden="1" customHeight="1">
      <c r="A2583" s="1"/>
      <c r="B2583" s="88" t="str">
        <f>IF(Table1[[#This Row],[Posting Date]]&lt;&gt;"",IF(Table1[[#This Row],[Reference Number]]=Q2582,B2582+1,1),"")</f>
        <v/>
      </c>
      <c r="C2583" s="61"/>
      <c r="D2583" s="61"/>
      <c r="E2583" s="218"/>
      <c r="F2583" s="143" t="str">
        <f>IFERROR(IF(VLOOKUP(Table1[[#This Row],[Budget Code Description]],Dimentions!$X$6:$AC$132,2,FALSE)="","",VLOOKUP(Table1[[#This Row],[Budget Code Description]],Dimentions!$X$6:$AC$132,2,FALSE)),"")</f>
        <v/>
      </c>
      <c r="G2583" s="143" t="str">
        <f>IFERROR(VLOOKUP(Table1[[#This Row],[Budget Code Description]],Dimentions!$X$6:$AC$132,3,FALSE),"")</f>
        <v/>
      </c>
      <c r="H2583" s="64" t="str">
        <f>IFERROR(VLOOKUP(Table1[[#This Row],[Account]],Dimentions!$S$6:$V$233,2,FALSE),"")</f>
        <v/>
      </c>
      <c r="I2583" s="62">
        <f>_xlfn.NUMBERVALUE(LEFT(Table1[[#This Row],[Account]],1))</f>
        <v>0</v>
      </c>
      <c r="J2583" s="62" t="str">
        <f>IFERROR(VLOOKUP(Table1[[#This Row],[Budget Code Description]],Table6[#All],7,FALSE),"")</f>
        <v/>
      </c>
      <c r="K2583" s="143" t="str">
        <f>IFERROR(VLOOKUP(Table1[[#This Row],[Budget Code Description]],Table6[#All],8,FALSE),"")</f>
        <v/>
      </c>
      <c r="L2583" s="63"/>
      <c r="M2583" s="65" t="str">
        <f>IFERROR(VLOOKUP(Table1[[#This Row],[Staff ID]],Table2[],2,FALSE),"")</f>
        <v/>
      </c>
      <c r="N2583" s="211" t="str">
        <f>IFERROR(IF(VLOOKUP(Table1[[#This Row],[Budget Code Description]],Dimentions!$X$6:$AC$97,4,FALSE)="","",VLOOKUP(Table1[[#This Row],[Budget Code Description]],Dimentions!$X$6:$AC$97,4,FALSE)),"")</f>
        <v/>
      </c>
      <c r="O2583" s="65" t="str">
        <f>IFERROR(VLOOKUP(Table1[[#This Row],[Vendor ID]],Table549[],2,FALSE),"")</f>
        <v/>
      </c>
      <c r="P2583" s="63"/>
      <c r="Q2583" s="143" t="str">
        <f>IF(Table1[[#This Row],[Posting Date]]&lt;&gt;"",$D$9,"")</f>
        <v/>
      </c>
      <c r="R2583" s="159" t="str">
        <f>IF(Table1[[#This Row],[Posting Date]]&lt;&gt;"",$D$10,"")</f>
        <v/>
      </c>
      <c r="S2583" s="66"/>
      <c r="T2583" s="63"/>
      <c r="U2583" s="67"/>
      <c r="V2583" s="67"/>
      <c r="W2583" s="67" t="str">
        <f t="shared" si="40"/>
        <v/>
      </c>
      <c r="X2583" s="161" t="str">
        <f>IF(E2583="","",(IF(Table1[[#This Row],[Cur]]="USD",Table1[[#This Row],[Cur_Amount Debit]],Table1[[#This Row],[Cur_Amount Debit]]/Table1[[#This Row],[Exchange Rate]])))</f>
        <v/>
      </c>
      <c r="Y2583" s="161" t="str">
        <f>IF(E2583="","",(IF(Table1[[#This Row],[Cur]]="USD",Table1[[#This Row],[Cur_Amount Credit]],Table1[[#This Row],[Cur_Amount Credit]]/ExchangeRate)))</f>
        <v/>
      </c>
      <c r="Z2583" s="203" t="str">
        <f>IF(E2583="","",(Table1[[#This Row],[Debit USD]]-Table1[[#This Row],[Credit USD]]))</f>
        <v/>
      </c>
      <c r="AA2583" s="122"/>
      <c r="AB2583" s="1"/>
      <c r="AC2583" s="15"/>
      <c r="AD2583" s="15" t="str">
        <f>IF(AND(OR(Table1[[#This Row],[Account]]="15030",Table1[[#This Row],[Account]]="15035",Table1[[#This Row],[Account]]="20150"),Table1[[#This Row],[Vendor ID]]=""),1,"")</f>
        <v/>
      </c>
      <c r="AE2583" s="15"/>
      <c r="AF2583" s="15"/>
      <c r="AG2583" s="15"/>
      <c r="AH2583" s="46" t="str">
        <f>IF(Table1[[#This Row],[Posting Date]]&lt;&gt;"","GJ-"&amp;CountryID,"")</f>
        <v/>
      </c>
      <c r="AI2583" s="59" t="str">
        <f>IF(Table1[[#This Row],[Posting Date]]&lt;&gt;"",Table1[[#This Row],[Posting Date]],"")</f>
        <v/>
      </c>
      <c r="AJ2583" s="46"/>
      <c r="AK2583" s="46" t="str">
        <f>IF(Table1[[#This Row],[Description]]&lt;&gt;"",Table1[[#This Row],[Description]],"")</f>
        <v/>
      </c>
      <c r="AL2583" s="46" t="str">
        <f>IF(Table1[[#This Row],[Posting Date]]&lt;&gt;"",Table1[[#This Row],[Reference Number]],"")</f>
        <v/>
      </c>
      <c r="AM2583" s="46" t="str">
        <f>TRIM(Table1[[#This Row],[Line '#]])</f>
        <v/>
      </c>
      <c r="AN2583" s="46" t="str">
        <f>TRIM(Table1[[#This Row],[Account]])</f>
        <v/>
      </c>
      <c r="AO2583" s="46" t="str">
        <f>IF(Table1[[#This Row],[Posting Date]]&lt;&gt;"",$D$5,"")</f>
        <v/>
      </c>
      <c r="AP2583" s="46" t="str">
        <f>TRIM(Table1[[#This Row],[Departments-Prgrams]])</f>
        <v/>
      </c>
      <c r="AQ2583" s="46" t="str">
        <f>TRIM(Table1[[#This Row],[Grant]])</f>
        <v/>
      </c>
      <c r="AR2583" s="46" t="str">
        <f>TRIM(Table1[[#This Row],[Staff ID]])</f>
        <v/>
      </c>
      <c r="AS2583" s="46" t="str">
        <f>IF(TRIM(Table1[[#This Row],[Budget Code]])=0,"",TRIM(Table1[[#This Row],[Budget Code]]))</f>
        <v/>
      </c>
      <c r="AT2583" s="46" t="str">
        <f>IF(Table1[[#This Row],[Line Description]]&lt;&gt;"",Table1[[#This Row],[Line Description]],"")</f>
        <v/>
      </c>
      <c r="AU2583" s="46" t="str">
        <f>IF(Table1[[#This Row],[Cur_Amount Debit]]&gt;0,ROUND(Table1[[#This Row],[Cur_Amount Debit]],2),"")</f>
        <v/>
      </c>
      <c r="AV2583" s="46" t="str">
        <f>IF(Table1[[#This Row],[Cur_Amount Credit]]&gt;0,ROUND(Table1[[#This Row],[Cur_Amount Credit]],2),"")</f>
        <v/>
      </c>
      <c r="AW2583" s="46" t="str">
        <f>LEFT(Table1[[#This Row],[Cur]],3)</f>
        <v/>
      </c>
      <c r="AX2583" s="59"/>
      <c r="AY2583" s="46"/>
      <c r="AZ2583" s="46" t="str">
        <f>IF(Table1[[#This Row],[Cur]]&lt;&gt;"",IF(Table1[[#This Row],[Cur]]="USD","",ExchangeRate),"")</f>
        <v/>
      </c>
      <c r="BA2583" s="46" t="str">
        <f>IF(Table1[[#This Row],[Grant]]&lt;&gt;"",VLOOKUP(Table1[[#This Row],[Grant]],Grants!B:D,3),"")</f>
        <v/>
      </c>
      <c r="BB2583" s="46" t="str">
        <f>TRIM(Table1[[#This Row],[Vendor ID]])</f>
        <v/>
      </c>
      <c r="BC2583">
        <f>IF(Table1[[#This Row],[Reference Number]]=Q2582,BC2582,BC2582+1)</f>
        <v>2</v>
      </c>
    </row>
    <row r="2584" spans="1:55" ht="11.25" hidden="1" customHeight="1">
      <c r="A2584" s="1"/>
      <c r="B2584" s="88" t="str">
        <f>IF(Table1[[#This Row],[Posting Date]]&lt;&gt;"",IF(Table1[[#This Row],[Reference Number]]=Q2583,B2583+1,1),"")</f>
        <v/>
      </c>
      <c r="C2584" s="61"/>
      <c r="D2584" s="61"/>
      <c r="E2584" s="218"/>
      <c r="F2584" s="143" t="str">
        <f>IFERROR(IF(VLOOKUP(Table1[[#This Row],[Budget Code Description]],Dimentions!$X$6:$AC$132,2,FALSE)="","",VLOOKUP(Table1[[#This Row],[Budget Code Description]],Dimentions!$X$6:$AC$132,2,FALSE)),"")</f>
        <v/>
      </c>
      <c r="G2584" s="143" t="str">
        <f>IFERROR(VLOOKUP(Table1[[#This Row],[Budget Code Description]],Dimentions!$X$6:$AC$132,3,FALSE),"")</f>
        <v/>
      </c>
      <c r="H2584" s="64" t="str">
        <f>IFERROR(VLOOKUP(Table1[[#This Row],[Account]],Dimentions!$S$6:$V$233,2,FALSE),"")</f>
        <v/>
      </c>
      <c r="I2584" s="62">
        <f>_xlfn.NUMBERVALUE(LEFT(Table1[[#This Row],[Account]],1))</f>
        <v>0</v>
      </c>
      <c r="J2584" s="62" t="str">
        <f>IFERROR(VLOOKUP(Table1[[#This Row],[Budget Code Description]],Table6[#All],7,FALSE),"")</f>
        <v/>
      </c>
      <c r="K2584" s="143" t="str">
        <f>IFERROR(VLOOKUP(Table1[[#This Row],[Budget Code Description]],Table6[#All],8,FALSE),"")</f>
        <v/>
      </c>
      <c r="L2584" s="63"/>
      <c r="M2584" s="65" t="str">
        <f>IFERROR(VLOOKUP(Table1[[#This Row],[Staff ID]],Table2[],2,FALSE),"")</f>
        <v/>
      </c>
      <c r="N2584" s="211" t="str">
        <f>IFERROR(IF(VLOOKUP(Table1[[#This Row],[Budget Code Description]],Dimentions!$X$6:$AC$97,4,FALSE)="","",VLOOKUP(Table1[[#This Row],[Budget Code Description]],Dimentions!$X$6:$AC$97,4,FALSE)),"")</f>
        <v/>
      </c>
      <c r="O2584" s="65" t="str">
        <f>IFERROR(VLOOKUP(Table1[[#This Row],[Vendor ID]],Table549[],2,FALSE),"")</f>
        <v/>
      </c>
      <c r="P2584" s="63"/>
      <c r="Q2584" s="143" t="str">
        <f>IF(Table1[[#This Row],[Posting Date]]&lt;&gt;"",$D$9,"")</f>
        <v/>
      </c>
      <c r="R2584" s="159" t="str">
        <f>IF(Table1[[#This Row],[Posting Date]]&lt;&gt;"",$D$10,"")</f>
        <v/>
      </c>
      <c r="S2584" s="66"/>
      <c r="T2584" s="63"/>
      <c r="U2584" s="67"/>
      <c r="V2584" s="67"/>
      <c r="W2584" s="67" t="str">
        <f t="shared" si="40"/>
        <v/>
      </c>
      <c r="X2584" s="161" t="str">
        <f>IF(E2584="","",(IF(Table1[[#This Row],[Cur]]="USD",Table1[[#This Row],[Cur_Amount Debit]],Table1[[#This Row],[Cur_Amount Debit]]/Table1[[#This Row],[Exchange Rate]])))</f>
        <v/>
      </c>
      <c r="Y2584" s="161" t="str">
        <f>IF(E2584="","",(IF(Table1[[#This Row],[Cur]]="USD",Table1[[#This Row],[Cur_Amount Credit]],Table1[[#This Row],[Cur_Amount Credit]]/ExchangeRate)))</f>
        <v/>
      </c>
      <c r="Z2584" s="203" t="str">
        <f>IF(E2584="","",(Table1[[#This Row],[Debit USD]]-Table1[[#This Row],[Credit USD]]))</f>
        <v/>
      </c>
      <c r="AA2584" s="122"/>
      <c r="AB2584" s="1"/>
      <c r="AC2584" s="15"/>
      <c r="AD2584" s="15" t="str">
        <f>IF(AND(OR(Table1[[#This Row],[Account]]="15030",Table1[[#This Row],[Account]]="15035",Table1[[#This Row],[Account]]="20150"),Table1[[#This Row],[Vendor ID]]=""),1,"")</f>
        <v/>
      </c>
      <c r="AE2584" s="15"/>
      <c r="AF2584" s="15"/>
      <c r="AG2584" s="15"/>
      <c r="AH2584" s="46" t="str">
        <f>IF(Table1[[#This Row],[Posting Date]]&lt;&gt;"","GJ-"&amp;CountryID,"")</f>
        <v/>
      </c>
      <c r="AI2584" s="59" t="str">
        <f>IF(Table1[[#This Row],[Posting Date]]&lt;&gt;"",Table1[[#This Row],[Posting Date]],"")</f>
        <v/>
      </c>
      <c r="AJ2584" s="46"/>
      <c r="AK2584" s="46" t="str">
        <f>IF(Table1[[#This Row],[Description]]&lt;&gt;"",Table1[[#This Row],[Description]],"")</f>
        <v/>
      </c>
      <c r="AL2584" s="46" t="str">
        <f>IF(Table1[[#This Row],[Posting Date]]&lt;&gt;"",Table1[[#This Row],[Reference Number]],"")</f>
        <v/>
      </c>
      <c r="AM2584" s="46" t="str">
        <f>TRIM(Table1[[#This Row],[Line '#]])</f>
        <v/>
      </c>
      <c r="AN2584" s="46" t="str">
        <f>TRIM(Table1[[#This Row],[Account]])</f>
        <v/>
      </c>
      <c r="AO2584" s="46" t="str">
        <f>IF(Table1[[#This Row],[Posting Date]]&lt;&gt;"",$D$5,"")</f>
        <v/>
      </c>
      <c r="AP2584" s="46" t="str">
        <f>TRIM(Table1[[#This Row],[Departments-Prgrams]])</f>
        <v/>
      </c>
      <c r="AQ2584" s="46" t="str">
        <f>TRIM(Table1[[#This Row],[Grant]])</f>
        <v/>
      </c>
      <c r="AR2584" s="46" t="str">
        <f>TRIM(Table1[[#This Row],[Staff ID]])</f>
        <v/>
      </c>
      <c r="AS2584" s="46" t="str">
        <f>IF(TRIM(Table1[[#This Row],[Budget Code]])=0,"",TRIM(Table1[[#This Row],[Budget Code]]))</f>
        <v/>
      </c>
      <c r="AT2584" s="46" t="str">
        <f>IF(Table1[[#This Row],[Line Description]]&lt;&gt;"",Table1[[#This Row],[Line Description]],"")</f>
        <v/>
      </c>
      <c r="AU2584" s="46" t="str">
        <f>IF(Table1[[#This Row],[Cur_Amount Debit]]&gt;0,ROUND(Table1[[#This Row],[Cur_Amount Debit]],2),"")</f>
        <v/>
      </c>
      <c r="AV2584" s="46" t="str">
        <f>IF(Table1[[#This Row],[Cur_Amount Credit]]&gt;0,ROUND(Table1[[#This Row],[Cur_Amount Credit]],2),"")</f>
        <v/>
      </c>
      <c r="AW2584" s="46" t="str">
        <f>LEFT(Table1[[#This Row],[Cur]],3)</f>
        <v/>
      </c>
      <c r="AX2584" s="59"/>
      <c r="AY2584" s="46"/>
      <c r="AZ2584" s="46" t="str">
        <f>IF(Table1[[#This Row],[Cur]]&lt;&gt;"",IF(Table1[[#This Row],[Cur]]="USD","",ExchangeRate),"")</f>
        <v/>
      </c>
      <c r="BA2584" s="46" t="str">
        <f>IF(Table1[[#This Row],[Grant]]&lt;&gt;"",VLOOKUP(Table1[[#This Row],[Grant]],Grants!B:D,3),"")</f>
        <v/>
      </c>
      <c r="BB2584" s="46" t="str">
        <f>TRIM(Table1[[#This Row],[Vendor ID]])</f>
        <v/>
      </c>
      <c r="BC2584">
        <f>IF(Table1[[#This Row],[Reference Number]]=Q2583,BC2583,BC2583+1)</f>
        <v>2</v>
      </c>
    </row>
    <row r="2585" spans="1:55" ht="11.25" hidden="1" customHeight="1">
      <c r="A2585" s="1"/>
      <c r="B2585" s="88" t="str">
        <f>IF(Table1[[#This Row],[Posting Date]]&lt;&gt;"",IF(Table1[[#This Row],[Reference Number]]=Q2584,B2584+1,1),"")</f>
        <v/>
      </c>
      <c r="C2585" s="61"/>
      <c r="D2585" s="61"/>
      <c r="E2585" s="218"/>
      <c r="F2585" s="143" t="str">
        <f>IFERROR(IF(VLOOKUP(Table1[[#This Row],[Budget Code Description]],Dimentions!$X$6:$AC$132,2,FALSE)="","",VLOOKUP(Table1[[#This Row],[Budget Code Description]],Dimentions!$X$6:$AC$132,2,FALSE)),"")</f>
        <v/>
      </c>
      <c r="G2585" s="143" t="str">
        <f>IFERROR(VLOOKUP(Table1[[#This Row],[Budget Code Description]],Dimentions!$X$6:$AC$132,3,FALSE),"")</f>
        <v/>
      </c>
      <c r="H2585" s="64" t="str">
        <f>IFERROR(VLOOKUP(Table1[[#This Row],[Account]],Dimentions!$S$6:$V$233,2,FALSE),"")</f>
        <v/>
      </c>
      <c r="I2585" s="62">
        <f>_xlfn.NUMBERVALUE(LEFT(Table1[[#This Row],[Account]],1))</f>
        <v>0</v>
      </c>
      <c r="J2585" s="62" t="str">
        <f>IFERROR(VLOOKUP(Table1[[#This Row],[Budget Code Description]],Table6[#All],7,FALSE),"")</f>
        <v/>
      </c>
      <c r="K2585" s="143" t="str">
        <f>IFERROR(VLOOKUP(Table1[[#This Row],[Budget Code Description]],Table6[#All],8,FALSE),"")</f>
        <v/>
      </c>
      <c r="L2585" s="63"/>
      <c r="M2585" s="65" t="str">
        <f>IFERROR(VLOOKUP(Table1[[#This Row],[Staff ID]],Table2[],2,FALSE),"")</f>
        <v/>
      </c>
      <c r="N2585" s="211" t="str">
        <f>IFERROR(IF(VLOOKUP(Table1[[#This Row],[Budget Code Description]],Dimentions!$X$6:$AC$97,4,FALSE)="","",VLOOKUP(Table1[[#This Row],[Budget Code Description]],Dimentions!$X$6:$AC$97,4,FALSE)),"")</f>
        <v/>
      </c>
      <c r="O2585" s="65" t="str">
        <f>IFERROR(VLOOKUP(Table1[[#This Row],[Vendor ID]],Table549[],2,FALSE),"")</f>
        <v/>
      </c>
      <c r="P2585" s="63"/>
      <c r="Q2585" s="143" t="str">
        <f>IF(Table1[[#This Row],[Posting Date]]&lt;&gt;"",$D$9,"")</f>
        <v/>
      </c>
      <c r="R2585" s="159" t="str">
        <f>IF(Table1[[#This Row],[Posting Date]]&lt;&gt;"",$D$10,"")</f>
        <v/>
      </c>
      <c r="S2585" s="66"/>
      <c r="T2585" s="63"/>
      <c r="U2585" s="67"/>
      <c r="V2585" s="67"/>
      <c r="W2585" s="67" t="str">
        <f t="shared" si="40"/>
        <v/>
      </c>
      <c r="X2585" s="161" t="str">
        <f>IF(E2585="","",(IF(Table1[[#This Row],[Cur]]="USD",Table1[[#This Row],[Cur_Amount Debit]],Table1[[#This Row],[Cur_Amount Debit]]/Table1[[#This Row],[Exchange Rate]])))</f>
        <v/>
      </c>
      <c r="Y2585" s="161" t="str">
        <f>IF(E2585="","",(IF(Table1[[#This Row],[Cur]]="USD",Table1[[#This Row],[Cur_Amount Credit]],Table1[[#This Row],[Cur_Amount Credit]]/ExchangeRate)))</f>
        <v/>
      </c>
      <c r="Z2585" s="203" t="str">
        <f>IF(E2585="","",(Table1[[#This Row],[Debit USD]]-Table1[[#This Row],[Credit USD]]))</f>
        <v/>
      </c>
      <c r="AA2585" s="122"/>
      <c r="AB2585" s="1"/>
      <c r="AC2585" s="15"/>
      <c r="AD2585" s="15" t="str">
        <f>IF(AND(OR(Table1[[#This Row],[Account]]="15030",Table1[[#This Row],[Account]]="15035",Table1[[#This Row],[Account]]="20150"),Table1[[#This Row],[Vendor ID]]=""),1,"")</f>
        <v/>
      </c>
      <c r="AE2585" s="15"/>
      <c r="AF2585" s="15"/>
      <c r="AG2585" s="15"/>
      <c r="AH2585" s="46" t="str">
        <f>IF(Table1[[#This Row],[Posting Date]]&lt;&gt;"","GJ-"&amp;CountryID,"")</f>
        <v/>
      </c>
      <c r="AI2585" s="59" t="str">
        <f>IF(Table1[[#This Row],[Posting Date]]&lt;&gt;"",Table1[[#This Row],[Posting Date]],"")</f>
        <v/>
      </c>
      <c r="AJ2585" s="46"/>
      <c r="AK2585" s="46" t="str">
        <f>IF(Table1[[#This Row],[Description]]&lt;&gt;"",Table1[[#This Row],[Description]],"")</f>
        <v/>
      </c>
      <c r="AL2585" s="46" t="str">
        <f>IF(Table1[[#This Row],[Posting Date]]&lt;&gt;"",Table1[[#This Row],[Reference Number]],"")</f>
        <v/>
      </c>
      <c r="AM2585" s="46" t="str">
        <f>TRIM(Table1[[#This Row],[Line '#]])</f>
        <v/>
      </c>
      <c r="AN2585" s="46" t="str">
        <f>TRIM(Table1[[#This Row],[Account]])</f>
        <v/>
      </c>
      <c r="AO2585" s="46" t="str">
        <f>IF(Table1[[#This Row],[Posting Date]]&lt;&gt;"",$D$5,"")</f>
        <v/>
      </c>
      <c r="AP2585" s="46" t="str">
        <f>TRIM(Table1[[#This Row],[Departments-Prgrams]])</f>
        <v/>
      </c>
      <c r="AQ2585" s="46" t="str">
        <f>TRIM(Table1[[#This Row],[Grant]])</f>
        <v/>
      </c>
      <c r="AR2585" s="46" t="str">
        <f>TRIM(Table1[[#This Row],[Staff ID]])</f>
        <v/>
      </c>
      <c r="AS2585" s="46" t="str">
        <f>IF(TRIM(Table1[[#This Row],[Budget Code]])=0,"",TRIM(Table1[[#This Row],[Budget Code]]))</f>
        <v/>
      </c>
      <c r="AT2585" s="46" t="str">
        <f>IF(Table1[[#This Row],[Line Description]]&lt;&gt;"",Table1[[#This Row],[Line Description]],"")</f>
        <v/>
      </c>
      <c r="AU2585" s="46" t="str">
        <f>IF(Table1[[#This Row],[Cur_Amount Debit]]&gt;0,ROUND(Table1[[#This Row],[Cur_Amount Debit]],2),"")</f>
        <v/>
      </c>
      <c r="AV2585" s="46" t="str">
        <f>IF(Table1[[#This Row],[Cur_Amount Credit]]&gt;0,ROUND(Table1[[#This Row],[Cur_Amount Credit]],2),"")</f>
        <v/>
      </c>
      <c r="AW2585" s="46" t="str">
        <f>LEFT(Table1[[#This Row],[Cur]],3)</f>
        <v/>
      </c>
      <c r="AX2585" s="59"/>
      <c r="AY2585" s="46"/>
      <c r="AZ2585" s="46" t="str">
        <f>IF(Table1[[#This Row],[Cur]]&lt;&gt;"",IF(Table1[[#This Row],[Cur]]="USD","",ExchangeRate),"")</f>
        <v/>
      </c>
      <c r="BA2585" s="46" t="str">
        <f>IF(Table1[[#This Row],[Grant]]&lt;&gt;"",VLOOKUP(Table1[[#This Row],[Grant]],Grants!B:D,3),"")</f>
        <v/>
      </c>
      <c r="BB2585" s="46" t="str">
        <f>TRIM(Table1[[#This Row],[Vendor ID]])</f>
        <v/>
      </c>
      <c r="BC2585">
        <f>IF(Table1[[#This Row],[Reference Number]]=Q2584,BC2584,BC2584+1)</f>
        <v>2</v>
      </c>
    </row>
    <row r="2586" spans="1:55" ht="11.25" hidden="1" customHeight="1">
      <c r="A2586" s="1"/>
      <c r="B2586" s="88" t="str">
        <f>IF(Table1[[#This Row],[Posting Date]]&lt;&gt;"",IF(Table1[[#This Row],[Reference Number]]=Q2585,B2585+1,1),"")</f>
        <v/>
      </c>
      <c r="C2586" s="61"/>
      <c r="D2586" s="61"/>
      <c r="E2586" s="218"/>
      <c r="F2586" s="143" t="str">
        <f>IFERROR(IF(VLOOKUP(Table1[[#This Row],[Budget Code Description]],Dimentions!$X$6:$AC$132,2,FALSE)="","",VLOOKUP(Table1[[#This Row],[Budget Code Description]],Dimentions!$X$6:$AC$132,2,FALSE)),"")</f>
        <v/>
      </c>
      <c r="G2586" s="143" t="str">
        <f>IFERROR(VLOOKUP(Table1[[#This Row],[Budget Code Description]],Dimentions!$X$6:$AC$132,3,FALSE),"")</f>
        <v/>
      </c>
      <c r="H2586" s="64" t="str">
        <f>IFERROR(VLOOKUP(Table1[[#This Row],[Account]],Dimentions!$S$6:$V$233,2,FALSE),"")</f>
        <v/>
      </c>
      <c r="I2586" s="62">
        <f>_xlfn.NUMBERVALUE(LEFT(Table1[[#This Row],[Account]],1))</f>
        <v>0</v>
      </c>
      <c r="J2586" s="62" t="str">
        <f>IFERROR(VLOOKUP(Table1[[#This Row],[Budget Code Description]],Table6[#All],7,FALSE),"")</f>
        <v/>
      </c>
      <c r="K2586" s="143" t="str">
        <f>IFERROR(VLOOKUP(Table1[[#This Row],[Budget Code Description]],Table6[#All],8,FALSE),"")</f>
        <v/>
      </c>
      <c r="L2586" s="63"/>
      <c r="M2586" s="65" t="str">
        <f>IFERROR(VLOOKUP(Table1[[#This Row],[Staff ID]],Table2[],2,FALSE),"")</f>
        <v/>
      </c>
      <c r="N2586" s="211" t="str">
        <f>IFERROR(IF(VLOOKUP(Table1[[#This Row],[Budget Code Description]],Dimentions!$X$6:$AC$97,4,FALSE)="","",VLOOKUP(Table1[[#This Row],[Budget Code Description]],Dimentions!$X$6:$AC$97,4,FALSE)),"")</f>
        <v/>
      </c>
      <c r="O2586" s="65" t="str">
        <f>IFERROR(VLOOKUP(Table1[[#This Row],[Vendor ID]],Table549[],2,FALSE),"")</f>
        <v/>
      </c>
      <c r="P2586" s="63"/>
      <c r="Q2586" s="143" t="str">
        <f>IF(Table1[[#This Row],[Posting Date]]&lt;&gt;"",$D$9,"")</f>
        <v/>
      </c>
      <c r="R2586" s="159" t="str">
        <f>IF(Table1[[#This Row],[Posting Date]]&lt;&gt;"",$D$10,"")</f>
        <v/>
      </c>
      <c r="S2586" s="66"/>
      <c r="T2586" s="63"/>
      <c r="U2586" s="67"/>
      <c r="V2586" s="67"/>
      <c r="W2586" s="67" t="str">
        <f t="shared" si="40"/>
        <v/>
      </c>
      <c r="X2586" s="161" t="str">
        <f>IF(E2586="","",(IF(Table1[[#This Row],[Cur]]="USD",Table1[[#This Row],[Cur_Amount Debit]],Table1[[#This Row],[Cur_Amount Debit]]/Table1[[#This Row],[Exchange Rate]])))</f>
        <v/>
      </c>
      <c r="Y2586" s="161" t="str">
        <f>IF(E2586="","",(IF(Table1[[#This Row],[Cur]]="USD",Table1[[#This Row],[Cur_Amount Credit]],Table1[[#This Row],[Cur_Amount Credit]]/ExchangeRate)))</f>
        <v/>
      </c>
      <c r="Z2586" s="203" t="str">
        <f>IF(E2586="","",(Table1[[#This Row],[Debit USD]]-Table1[[#This Row],[Credit USD]]))</f>
        <v/>
      </c>
      <c r="AA2586" s="122"/>
      <c r="AB2586" s="1"/>
      <c r="AC2586" s="15"/>
      <c r="AD2586" s="15" t="str">
        <f>IF(AND(OR(Table1[[#This Row],[Account]]="15030",Table1[[#This Row],[Account]]="15035",Table1[[#This Row],[Account]]="20150"),Table1[[#This Row],[Vendor ID]]=""),1,"")</f>
        <v/>
      </c>
      <c r="AE2586" s="15"/>
      <c r="AF2586" s="15"/>
      <c r="AG2586" s="15"/>
      <c r="AH2586" s="46" t="str">
        <f>IF(Table1[[#This Row],[Posting Date]]&lt;&gt;"","GJ-"&amp;CountryID,"")</f>
        <v/>
      </c>
      <c r="AI2586" s="59" t="str">
        <f>IF(Table1[[#This Row],[Posting Date]]&lt;&gt;"",Table1[[#This Row],[Posting Date]],"")</f>
        <v/>
      </c>
      <c r="AJ2586" s="46"/>
      <c r="AK2586" s="46" t="str">
        <f>IF(Table1[[#This Row],[Description]]&lt;&gt;"",Table1[[#This Row],[Description]],"")</f>
        <v/>
      </c>
      <c r="AL2586" s="46" t="str">
        <f>IF(Table1[[#This Row],[Posting Date]]&lt;&gt;"",Table1[[#This Row],[Reference Number]],"")</f>
        <v/>
      </c>
      <c r="AM2586" s="46" t="str">
        <f>TRIM(Table1[[#This Row],[Line '#]])</f>
        <v/>
      </c>
      <c r="AN2586" s="46" t="str">
        <f>TRIM(Table1[[#This Row],[Account]])</f>
        <v/>
      </c>
      <c r="AO2586" s="46" t="str">
        <f>IF(Table1[[#This Row],[Posting Date]]&lt;&gt;"",$D$5,"")</f>
        <v/>
      </c>
      <c r="AP2586" s="46" t="str">
        <f>TRIM(Table1[[#This Row],[Departments-Prgrams]])</f>
        <v/>
      </c>
      <c r="AQ2586" s="46" t="str">
        <f>TRIM(Table1[[#This Row],[Grant]])</f>
        <v/>
      </c>
      <c r="AR2586" s="46" t="str">
        <f>TRIM(Table1[[#This Row],[Staff ID]])</f>
        <v/>
      </c>
      <c r="AS2586" s="46" t="str">
        <f>IF(TRIM(Table1[[#This Row],[Budget Code]])=0,"",TRIM(Table1[[#This Row],[Budget Code]]))</f>
        <v/>
      </c>
      <c r="AT2586" s="46" t="str">
        <f>IF(Table1[[#This Row],[Line Description]]&lt;&gt;"",Table1[[#This Row],[Line Description]],"")</f>
        <v/>
      </c>
      <c r="AU2586" s="46" t="str">
        <f>IF(Table1[[#This Row],[Cur_Amount Debit]]&gt;0,ROUND(Table1[[#This Row],[Cur_Amount Debit]],2),"")</f>
        <v/>
      </c>
      <c r="AV2586" s="46" t="str">
        <f>IF(Table1[[#This Row],[Cur_Amount Credit]]&gt;0,ROUND(Table1[[#This Row],[Cur_Amount Credit]],2),"")</f>
        <v/>
      </c>
      <c r="AW2586" s="46" t="str">
        <f>LEFT(Table1[[#This Row],[Cur]],3)</f>
        <v/>
      </c>
      <c r="AX2586" s="59"/>
      <c r="AY2586" s="46"/>
      <c r="AZ2586" s="46" t="str">
        <f>IF(Table1[[#This Row],[Cur]]&lt;&gt;"",IF(Table1[[#This Row],[Cur]]="USD","",ExchangeRate),"")</f>
        <v/>
      </c>
      <c r="BA2586" s="46" t="str">
        <f>IF(Table1[[#This Row],[Grant]]&lt;&gt;"",VLOOKUP(Table1[[#This Row],[Grant]],Grants!B:D,3),"")</f>
        <v/>
      </c>
      <c r="BB2586" s="46" t="str">
        <f>TRIM(Table1[[#This Row],[Vendor ID]])</f>
        <v/>
      </c>
      <c r="BC2586">
        <f>IF(Table1[[#This Row],[Reference Number]]=Q2585,BC2585,BC2585+1)</f>
        <v>2</v>
      </c>
    </row>
    <row r="2587" spans="1:55" ht="11.25" hidden="1" customHeight="1">
      <c r="A2587" s="1"/>
      <c r="B2587" s="88" t="str">
        <f>IF(Table1[[#This Row],[Posting Date]]&lt;&gt;"",IF(Table1[[#This Row],[Reference Number]]=Q2586,B2586+1,1),"")</f>
        <v/>
      </c>
      <c r="C2587" s="61"/>
      <c r="D2587" s="61"/>
      <c r="E2587" s="218"/>
      <c r="F2587" s="143" t="str">
        <f>IFERROR(IF(VLOOKUP(Table1[[#This Row],[Budget Code Description]],Dimentions!$X$6:$AC$132,2,FALSE)="","",VLOOKUP(Table1[[#This Row],[Budget Code Description]],Dimentions!$X$6:$AC$132,2,FALSE)),"")</f>
        <v/>
      </c>
      <c r="G2587" s="143" t="str">
        <f>IFERROR(VLOOKUP(Table1[[#This Row],[Budget Code Description]],Dimentions!$X$6:$AC$132,3,FALSE),"")</f>
        <v/>
      </c>
      <c r="H2587" s="64" t="str">
        <f>IFERROR(VLOOKUP(Table1[[#This Row],[Account]],Dimentions!$S$6:$V$233,2,FALSE),"")</f>
        <v/>
      </c>
      <c r="I2587" s="62">
        <f>_xlfn.NUMBERVALUE(LEFT(Table1[[#This Row],[Account]],1))</f>
        <v>0</v>
      </c>
      <c r="J2587" s="62" t="str">
        <f>IFERROR(VLOOKUP(Table1[[#This Row],[Budget Code Description]],Table6[#All],7,FALSE),"")</f>
        <v/>
      </c>
      <c r="K2587" s="143" t="str">
        <f>IFERROR(VLOOKUP(Table1[[#This Row],[Budget Code Description]],Table6[#All],8,FALSE),"")</f>
        <v/>
      </c>
      <c r="L2587" s="63"/>
      <c r="M2587" s="65" t="str">
        <f>IFERROR(VLOOKUP(Table1[[#This Row],[Staff ID]],Table2[],2,FALSE),"")</f>
        <v/>
      </c>
      <c r="N2587" s="211" t="str">
        <f>IFERROR(IF(VLOOKUP(Table1[[#This Row],[Budget Code Description]],Dimentions!$X$6:$AC$97,4,FALSE)="","",VLOOKUP(Table1[[#This Row],[Budget Code Description]],Dimentions!$X$6:$AC$97,4,FALSE)),"")</f>
        <v/>
      </c>
      <c r="O2587" s="65" t="str">
        <f>IFERROR(VLOOKUP(Table1[[#This Row],[Vendor ID]],Table549[],2,FALSE),"")</f>
        <v/>
      </c>
      <c r="P2587" s="63"/>
      <c r="Q2587" s="143" t="str">
        <f>IF(Table1[[#This Row],[Posting Date]]&lt;&gt;"",$D$9,"")</f>
        <v/>
      </c>
      <c r="R2587" s="159" t="str">
        <f>IF(Table1[[#This Row],[Posting Date]]&lt;&gt;"",$D$10,"")</f>
        <v/>
      </c>
      <c r="S2587" s="66"/>
      <c r="T2587" s="63"/>
      <c r="U2587" s="67"/>
      <c r="V2587" s="67"/>
      <c r="W2587" s="67" t="str">
        <f t="shared" si="40"/>
        <v/>
      </c>
      <c r="X2587" s="161" t="str">
        <f>IF(E2587="","",(IF(Table1[[#This Row],[Cur]]="USD",Table1[[#This Row],[Cur_Amount Debit]],Table1[[#This Row],[Cur_Amount Debit]]/Table1[[#This Row],[Exchange Rate]])))</f>
        <v/>
      </c>
      <c r="Y2587" s="161" t="str">
        <f>IF(E2587="","",(IF(Table1[[#This Row],[Cur]]="USD",Table1[[#This Row],[Cur_Amount Credit]],Table1[[#This Row],[Cur_Amount Credit]]/ExchangeRate)))</f>
        <v/>
      </c>
      <c r="Z2587" s="203" t="str">
        <f>IF(E2587="","",(Table1[[#This Row],[Debit USD]]-Table1[[#This Row],[Credit USD]]))</f>
        <v/>
      </c>
      <c r="AA2587" s="122"/>
      <c r="AB2587" s="1"/>
      <c r="AC2587" s="15"/>
      <c r="AD2587" s="15" t="str">
        <f>IF(AND(OR(Table1[[#This Row],[Account]]="15030",Table1[[#This Row],[Account]]="15035",Table1[[#This Row],[Account]]="20150"),Table1[[#This Row],[Vendor ID]]=""),1,"")</f>
        <v/>
      </c>
      <c r="AE2587" s="15"/>
      <c r="AF2587" s="15"/>
      <c r="AG2587" s="15"/>
      <c r="AH2587" s="46" t="str">
        <f>IF(Table1[[#This Row],[Posting Date]]&lt;&gt;"","GJ-"&amp;CountryID,"")</f>
        <v/>
      </c>
      <c r="AI2587" s="59" t="str">
        <f>IF(Table1[[#This Row],[Posting Date]]&lt;&gt;"",Table1[[#This Row],[Posting Date]],"")</f>
        <v/>
      </c>
      <c r="AJ2587" s="46"/>
      <c r="AK2587" s="46" t="str">
        <f>IF(Table1[[#This Row],[Description]]&lt;&gt;"",Table1[[#This Row],[Description]],"")</f>
        <v/>
      </c>
      <c r="AL2587" s="46" t="str">
        <f>IF(Table1[[#This Row],[Posting Date]]&lt;&gt;"",Table1[[#This Row],[Reference Number]],"")</f>
        <v/>
      </c>
      <c r="AM2587" s="46" t="str">
        <f>TRIM(Table1[[#This Row],[Line '#]])</f>
        <v/>
      </c>
      <c r="AN2587" s="46" t="str">
        <f>TRIM(Table1[[#This Row],[Account]])</f>
        <v/>
      </c>
      <c r="AO2587" s="46" t="str">
        <f>IF(Table1[[#This Row],[Posting Date]]&lt;&gt;"",$D$5,"")</f>
        <v/>
      </c>
      <c r="AP2587" s="46" t="str">
        <f>TRIM(Table1[[#This Row],[Departments-Prgrams]])</f>
        <v/>
      </c>
      <c r="AQ2587" s="46" t="str">
        <f>TRIM(Table1[[#This Row],[Grant]])</f>
        <v/>
      </c>
      <c r="AR2587" s="46" t="str">
        <f>TRIM(Table1[[#This Row],[Staff ID]])</f>
        <v/>
      </c>
      <c r="AS2587" s="46" t="str">
        <f>IF(TRIM(Table1[[#This Row],[Budget Code]])=0,"",TRIM(Table1[[#This Row],[Budget Code]]))</f>
        <v/>
      </c>
      <c r="AT2587" s="46" t="str">
        <f>IF(Table1[[#This Row],[Line Description]]&lt;&gt;"",Table1[[#This Row],[Line Description]],"")</f>
        <v/>
      </c>
      <c r="AU2587" s="46" t="str">
        <f>IF(Table1[[#This Row],[Cur_Amount Debit]]&gt;0,ROUND(Table1[[#This Row],[Cur_Amount Debit]],2),"")</f>
        <v/>
      </c>
      <c r="AV2587" s="46" t="str">
        <f>IF(Table1[[#This Row],[Cur_Amount Credit]]&gt;0,ROUND(Table1[[#This Row],[Cur_Amount Credit]],2),"")</f>
        <v/>
      </c>
      <c r="AW2587" s="46" t="str">
        <f>LEFT(Table1[[#This Row],[Cur]],3)</f>
        <v/>
      </c>
      <c r="AX2587" s="59"/>
      <c r="AY2587" s="46"/>
      <c r="AZ2587" s="46" t="str">
        <f>IF(Table1[[#This Row],[Cur]]&lt;&gt;"",IF(Table1[[#This Row],[Cur]]="USD","",ExchangeRate),"")</f>
        <v/>
      </c>
      <c r="BA2587" s="46" t="str">
        <f>IF(Table1[[#This Row],[Grant]]&lt;&gt;"",VLOOKUP(Table1[[#This Row],[Grant]],Grants!B:D,3),"")</f>
        <v/>
      </c>
      <c r="BB2587" s="46" t="str">
        <f>TRIM(Table1[[#This Row],[Vendor ID]])</f>
        <v/>
      </c>
      <c r="BC2587">
        <f>IF(Table1[[#This Row],[Reference Number]]=Q2586,BC2586,BC2586+1)</f>
        <v>2</v>
      </c>
    </row>
    <row r="2588" spans="1:55" ht="11.25" hidden="1" customHeight="1">
      <c r="A2588" s="1"/>
      <c r="B2588" s="88" t="str">
        <f>IF(Table1[[#This Row],[Posting Date]]&lt;&gt;"",IF(Table1[[#This Row],[Reference Number]]=Q2587,B2587+1,1),"")</f>
        <v/>
      </c>
      <c r="C2588" s="61"/>
      <c r="D2588" s="61"/>
      <c r="E2588" s="218"/>
      <c r="F2588" s="143" t="str">
        <f>IFERROR(IF(VLOOKUP(Table1[[#This Row],[Budget Code Description]],Dimentions!$X$6:$AC$132,2,FALSE)="","",VLOOKUP(Table1[[#This Row],[Budget Code Description]],Dimentions!$X$6:$AC$132,2,FALSE)),"")</f>
        <v/>
      </c>
      <c r="G2588" s="143" t="str">
        <f>IFERROR(VLOOKUP(Table1[[#This Row],[Budget Code Description]],Dimentions!$X$6:$AC$132,3,FALSE),"")</f>
        <v/>
      </c>
      <c r="H2588" s="64" t="str">
        <f>IFERROR(VLOOKUP(Table1[[#This Row],[Account]],Dimentions!$S$6:$V$233,2,FALSE),"")</f>
        <v/>
      </c>
      <c r="I2588" s="62">
        <f>_xlfn.NUMBERVALUE(LEFT(Table1[[#This Row],[Account]],1))</f>
        <v>0</v>
      </c>
      <c r="J2588" s="62" t="str">
        <f>IFERROR(VLOOKUP(Table1[[#This Row],[Budget Code Description]],Table6[#All],7,FALSE),"")</f>
        <v/>
      </c>
      <c r="K2588" s="143" t="str">
        <f>IFERROR(VLOOKUP(Table1[[#This Row],[Budget Code Description]],Table6[#All],8,FALSE),"")</f>
        <v/>
      </c>
      <c r="L2588" s="63"/>
      <c r="M2588" s="65" t="str">
        <f>IFERROR(VLOOKUP(Table1[[#This Row],[Staff ID]],Table2[],2,FALSE),"")</f>
        <v/>
      </c>
      <c r="N2588" s="211" t="str">
        <f>IFERROR(IF(VLOOKUP(Table1[[#This Row],[Budget Code Description]],Dimentions!$X$6:$AC$97,4,FALSE)="","",VLOOKUP(Table1[[#This Row],[Budget Code Description]],Dimentions!$X$6:$AC$97,4,FALSE)),"")</f>
        <v/>
      </c>
      <c r="O2588" s="65" t="str">
        <f>IFERROR(VLOOKUP(Table1[[#This Row],[Vendor ID]],Table549[],2,FALSE),"")</f>
        <v/>
      </c>
      <c r="P2588" s="63"/>
      <c r="Q2588" s="143" t="str">
        <f>IF(Table1[[#This Row],[Posting Date]]&lt;&gt;"",$D$9,"")</f>
        <v/>
      </c>
      <c r="R2588" s="159" t="str">
        <f>IF(Table1[[#This Row],[Posting Date]]&lt;&gt;"",$D$10,"")</f>
        <v/>
      </c>
      <c r="S2588" s="66"/>
      <c r="T2588" s="63"/>
      <c r="U2588" s="67"/>
      <c r="V2588" s="67"/>
      <c r="W2588" s="67" t="str">
        <f t="shared" si="40"/>
        <v/>
      </c>
      <c r="X2588" s="161" t="str">
        <f>IF(E2588="","",(IF(Table1[[#This Row],[Cur]]="USD",Table1[[#This Row],[Cur_Amount Debit]],Table1[[#This Row],[Cur_Amount Debit]]/Table1[[#This Row],[Exchange Rate]])))</f>
        <v/>
      </c>
      <c r="Y2588" s="161" t="str">
        <f>IF(E2588="","",(IF(Table1[[#This Row],[Cur]]="USD",Table1[[#This Row],[Cur_Amount Credit]],Table1[[#This Row],[Cur_Amount Credit]]/ExchangeRate)))</f>
        <v/>
      </c>
      <c r="Z2588" s="203" t="str">
        <f>IF(E2588="","",(Table1[[#This Row],[Debit USD]]-Table1[[#This Row],[Credit USD]]))</f>
        <v/>
      </c>
      <c r="AA2588" s="122"/>
      <c r="AB2588" s="1"/>
      <c r="AC2588" s="15"/>
      <c r="AD2588" s="15" t="str">
        <f>IF(AND(OR(Table1[[#This Row],[Account]]="15030",Table1[[#This Row],[Account]]="15035",Table1[[#This Row],[Account]]="20150"),Table1[[#This Row],[Vendor ID]]=""),1,"")</f>
        <v/>
      </c>
      <c r="AE2588" s="15"/>
      <c r="AF2588" s="15"/>
      <c r="AG2588" s="15"/>
      <c r="AH2588" s="46" t="str">
        <f>IF(Table1[[#This Row],[Posting Date]]&lt;&gt;"","GJ-"&amp;CountryID,"")</f>
        <v/>
      </c>
      <c r="AI2588" s="59" t="str">
        <f>IF(Table1[[#This Row],[Posting Date]]&lt;&gt;"",Table1[[#This Row],[Posting Date]],"")</f>
        <v/>
      </c>
      <c r="AJ2588" s="46"/>
      <c r="AK2588" s="46" t="str">
        <f>IF(Table1[[#This Row],[Description]]&lt;&gt;"",Table1[[#This Row],[Description]],"")</f>
        <v/>
      </c>
      <c r="AL2588" s="46" t="str">
        <f>IF(Table1[[#This Row],[Posting Date]]&lt;&gt;"",Table1[[#This Row],[Reference Number]],"")</f>
        <v/>
      </c>
      <c r="AM2588" s="46" t="str">
        <f>TRIM(Table1[[#This Row],[Line '#]])</f>
        <v/>
      </c>
      <c r="AN2588" s="46" t="str">
        <f>TRIM(Table1[[#This Row],[Account]])</f>
        <v/>
      </c>
      <c r="AO2588" s="46" t="str">
        <f>IF(Table1[[#This Row],[Posting Date]]&lt;&gt;"",$D$5,"")</f>
        <v/>
      </c>
      <c r="AP2588" s="46" t="str">
        <f>TRIM(Table1[[#This Row],[Departments-Prgrams]])</f>
        <v/>
      </c>
      <c r="AQ2588" s="46" t="str">
        <f>TRIM(Table1[[#This Row],[Grant]])</f>
        <v/>
      </c>
      <c r="AR2588" s="46" t="str">
        <f>TRIM(Table1[[#This Row],[Staff ID]])</f>
        <v/>
      </c>
      <c r="AS2588" s="46" t="str">
        <f>IF(TRIM(Table1[[#This Row],[Budget Code]])=0,"",TRIM(Table1[[#This Row],[Budget Code]]))</f>
        <v/>
      </c>
      <c r="AT2588" s="46" t="str">
        <f>IF(Table1[[#This Row],[Line Description]]&lt;&gt;"",Table1[[#This Row],[Line Description]],"")</f>
        <v/>
      </c>
      <c r="AU2588" s="46" t="str">
        <f>IF(Table1[[#This Row],[Cur_Amount Debit]]&gt;0,ROUND(Table1[[#This Row],[Cur_Amount Debit]],2),"")</f>
        <v/>
      </c>
      <c r="AV2588" s="46" t="str">
        <f>IF(Table1[[#This Row],[Cur_Amount Credit]]&gt;0,ROUND(Table1[[#This Row],[Cur_Amount Credit]],2),"")</f>
        <v/>
      </c>
      <c r="AW2588" s="46" t="str">
        <f>LEFT(Table1[[#This Row],[Cur]],3)</f>
        <v/>
      </c>
      <c r="AX2588" s="59"/>
      <c r="AY2588" s="46"/>
      <c r="AZ2588" s="46" t="str">
        <f>IF(Table1[[#This Row],[Cur]]&lt;&gt;"",IF(Table1[[#This Row],[Cur]]="USD","",ExchangeRate),"")</f>
        <v/>
      </c>
      <c r="BA2588" s="46" t="str">
        <f>IF(Table1[[#This Row],[Grant]]&lt;&gt;"",VLOOKUP(Table1[[#This Row],[Grant]],Grants!B:D,3),"")</f>
        <v/>
      </c>
      <c r="BB2588" s="46" t="str">
        <f>TRIM(Table1[[#This Row],[Vendor ID]])</f>
        <v/>
      </c>
      <c r="BC2588">
        <f>IF(Table1[[#This Row],[Reference Number]]=Q2587,BC2587,BC2587+1)</f>
        <v>2</v>
      </c>
    </row>
    <row r="2589" spans="1:55" ht="11.25" hidden="1" customHeight="1">
      <c r="A2589" s="1"/>
      <c r="B2589" s="88" t="str">
        <f>IF(Table1[[#This Row],[Posting Date]]&lt;&gt;"",IF(Table1[[#This Row],[Reference Number]]=Q2588,B2588+1,1),"")</f>
        <v/>
      </c>
      <c r="C2589" s="61"/>
      <c r="D2589" s="61"/>
      <c r="E2589" s="218"/>
      <c r="F2589" s="143" t="str">
        <f>IFERROR(IF(VLOOKUP(Table1[[#This Row],[Budget Code Description]],Dimentions!$X$6:$AC$132,2,FALSE)="","",VLOOKUP(Table1[[#This Row],[Budget Code Description]],Dimentions!$X$6:$AC$132,2,FALSE)),"")</f>
        <v/>
      </c>
      <c r="G2589" s="143" t="str">
        <f>IFERROR(VLOOKUP(Table1[[#This Row],[Budget Code Description]],Dimentions!$X$6:$AC$132,3,FALSE),"")</f>
        <v/>
      </c>
      <c r="H2589" s="64" t="str">
        <f>IFERROR(VLOOKUP(Table1[[#This Row],[Account]],Dimentions!$S$6:$V$233,2,FALSE),"")</f>
        <v/>
      </c>
      <c r="I2589" s="62">
        <f>_xlfn.NUMBERVALUE(LEFT(Table1[[#This Row],[Account]],1))</f>
        <v>0</v>
      </c>
      <c r="J2589" s="62" t="str">
        <f>IFERROR(VLOOKUP(Table1[[#This Row],[Budget Code Description]],Table6[#All],7,FALSE),"")</f>
        <v/>
      </c>
      <c r="K2589" s="143" t="str">
        <f>IFERROR(VLOOKUP(Table1[[#This Row],[Budget Code Description]],Table6[#All],8,FALSE),"")</f>
        <v/>
      </c>
      <c r="L2589" s="63"/>
      <c r="M2589" s="65" t="str">
        <f>IFERROR(VLOOKUP(Table1[[#This Row],[Staff ID]],Table2[],2,FALSE),"")</f>
        <v/>
      </c>
      <c r="N2589" s="211" t="str">
        <f>IFERROR(IF(VLOOKUP(Table1[[#This Row],[Budget Code Description]],Dimentions!$X$6:$AC$97,4,FALSE)="","",VLOOKUP(Table1[[#This Row],[Budget Code Description]],Dimentions!$X$6:$AC$97,4,FALSE)),"")</f>
        <v/>
      </c>
      <c r="O2589" s="65" t="str">
        <f>IFERROR(VLOOKUP(Table1[[#This Row],[Vendor ID]],Table549[],2,FALSE),"")</f>
        <v/>
      </c>
      <c r="P2589" s="63"/>
      <c r="Q2589" s="143" t="str">
        <f>IF(Table1[[#This Row],[Posting Date]]&lt;&gt;"",$D$9,"")</f>
        <v/>
      </c>
      <c r="R2589" s="159" t="str">
        <f>IF(Table1[[#This Row],[Posting Date]]&lt;&gt;"",$D$10,"")</f>
        <v/>
      </c>
      <c r="S2589" s="66"/>
      <c r="T2589" s="63"/>
      <c r="U2589" s="67"/>
      <c r="V2589" s="67"/>
      <c r="W2589" s="67" t="str">
        <f t="shared" si="40"/>
        <v/>
      </c>
      <c r="X2589" s="161" t="str">
        <f>IF(E2589="","",(IF(Table1[[#This Row],[Cur]]="USD",Table1[[#This Row],[Cur_Amount Debit]],Table1[[#This Row],[Cur_Amount Debit]]/Table1[[#This Row],[Exchange Rate]])))</f>
        <v/>
      </c>
      <c r="Y2589" s="161" t="str">
        <f>IF(E2589="","",(IF(Table1[[#This Row],[Cur]]="USD",Table1[[#This Row],[Cur_Amount Credit]],Table1[[#This Row],[Cur_Amount Credit]]/ExchangeRate)))</f>
        <v/>
      </c>
      <c r="Z2589" s="203" t="str">
        <f>IF(E2589="","",(Table1[[#This Row],[Debit USD]]-Table1[[#This Row],[Credit USD]]))</f>
        <v/>
      </c>
      <c r="AA2589" s="122"/>
      <c r="AB2589" s="1"/>
      <c r="AC2589" s="15"/>
      <c r="AD2589" s="15" t="str">
        <f>IF(AND(OR(Table1[[#This Row],[Account]]="15030",Table1[[#This Row],[Account]]="15035",Table1[[#This Row],[Account]]="20150"),Table1[[#This Row],[Vendor ID]]=""),1,"")</f>
        <v/>
      </c>
      <c r="AE2589" s="15"/>
      <c r="AF2589" s="15"/>
      <c r="AG2589" s="15"/>
      <c r="AH2589" s="46" t="str">
        <f>IF(Table1[[#This Row],[Posting Date]]&lt;&gt;"","GJ-"&amp;CountryID,"")</f>
        <v/>
      </c>
      <c r="AI2589" s="59" t="str">
        <f>IF(Table1[[#This Row],[Posting Date]]&lt;&gt;"",Table1[[#This Row],[Posting Date]],"")</f>
        <v/>
      </c>
      <c r="AJ2589" s="46"/>
      <c r="AK2589" s="46" t="str">
        <f>IF(Table1[[#This Row],[Description]]&lt;&gt;"",Table1[[#This Row],[Description]],"")</f>
        <v/>
      </c>
      <c r="AL2589" s="46" t="str">
        <f>IF(Table1[[#This Row],[Posting Date]]&lt;&gt;"",Table1[[#This Row],[Reference Number]],"")</f>
        <v/>
      </c>
      <c r="AM2589" s="46" t="str">
        <f>TRIM(Table1[[#This Row],[Line '#]])</f>
        <v/>
      </c>
      <c r="AN2589" s="46" t="str">
        <f>TRIM(Table1[[#This Row],[Account]])</f>
        <v/>
      </c>
      <c r="AO2589" s="46" t="str">
        <f>IF(Table1[[#This Row],[Posting Date]]&lt;&gt;"",$D$5,"")</f>
        <v/>
      </c>
      <c r="AP2589" s="46" t="str">
        <f>TRIM(Table1[[#This Row],[Departments-Prgrams]])</f>
        <v/>
      </c>
      <c r="AQ2589" s="46" t="str">
        <f>TRIM(Table1[[#This Row],[Grant]])</f>
        <v/>
      </c>
      <c r="AR2589" s="46" t="str">
        <f>TRIM(Table1[[#This Row],[Staff ID]])</f>
        <v/>
      </c>
      <c r="AS2589" s="46" t="str">
        <f>IF(TRIM(Table1[[#This Row],[Budget Code]])=0,"",TRIM(Table1[[#This Row],[Budget Code]]))</f>
        <v/>
      </c>
      <c r="AT2589" s="46" t="str">
        <f>IF(Table1[[#This Row],[Line Description]]&lt;&gt;"",Table1[[#This Row],[Line Description]],"")</f>
        <v/>
      </c>
      <c r="AU2589" s="46" t="str">
        <f>IF(Table1[[#This Row],[Cur_Amount Debit]]&gt;0,ROUND(Table1[[#This Row],[Cur_Amount Debit]],2),"")</f>
        <v/>
      </c>
      <c r="AV2589" s="46" t="str">
        <f>IF(Table1[[#This Row],[Cur_Amount Credit]]&gt;0,ROUND(Table1[[#This Row],[Cur_Amount Credit]],2),"")</f>
        <v/>
      </c>
      <c r="AW2589" s="46" t="str">
        <f>LEFT(Table1[[#This Row],[Cur]],3)</f>
        <v/>
      </c>
      <c r="AX2589" s="59"/>
      <c r="AY2589" s="46"/>
      <c r="AZ2589" s="46" t="str">
        <f>IF(Table1[[#This Row],[Cur]]&lt;&gt;"",IF(Table1[[#This Row],[Cur]]="USD","",ExchangeRate),"")</f>
        <v/>
      </c>
      <c r="BA2589" s="46" t="str">
        <f>IF(Table1[[#This Row],[Grant]]&lt;&gt;"",VLOOKUP(Table1[[#This Row],[Grant]],Grants!B:D,3),"")</f>
        <v/>
      </c>
      <c r="BB2589" s="46" t="str">
        <f>TRIM(Table1[[#This Row],[Vendor ID]])</f>
        <v/>
      </c>
      <c r="BC2589">
        <f>IF(Table1[[#This Row],[Reference Number]]=Q2588,BC2588,BC2588+1)</f>
        <v>2</v>
      </c>
    </row>
    <row r="2590" spans="1:55" ht="11.25" hidden="1" customHeight="1">
      <c r="A2590" s="1"/>
      <c r="B2590" s="88" t="str">
        <f>IF(Table1[[#This Row],[Posting Date]]&lt;&gt;"",IF(Table1[[#This Row],[Reference Number]]=Q2589,B2589+1,1),"")</f>
        <v/>
      </c>
      <c r="C2590" s="61"/>
      <c r="D2590" s="61"/>
      <c r="E2590" s="218"/>
      <c r="F2590" s="143" t="str">
        <f>IFERROR(IF(VLOOKUP(Table1[[#This Row],[Budget Code Description]],Dimentions!$X$6:$AC$132,2,FALSE)="","",VLOOKUP(Table1[[#This Row],[Budget Code Description]],Dimentions!$X$6:$AC$132,2,FALSE)),"")</f>
        <v/>
      </c>
      <c r="G2590" s="143" t="str">
        <f>IFERROR(VLOOKUP(Table1[[#This Row],[Budget Code Description]],Dimentions!$X$6:$AC$132,3,FALSE),"")</f>
        <v/>
      </c>
      <c r="H2590" s="64" t="str">
        <f>IFERROR(VLOOKUP(Table1[[#This Row],[Account]],Dimentions!$S$6:$V$233,2,FALSE),"")</f>
        <v/>
      </c>
      <c r="I2590" s="62">
        <f>_xlfn.NUMBERVALUE(LEFT(Table1[[#This Row],[Account]],1))</f>
        <v>0</v>
      </c>
      <c r="J2590" s="62" t="str">
        <f>IFERROR(VLOOKUP(Table1[[#This Row],[Budget Code Description]],Table6[#All],7,FALSE),"")</f>
        <v/>
      </c>
      <c r="K2590" s="143" t="str">
        <f>IFERROR(VLOOKUP(Table1[[#This Row],[Budget Code Description]],Table6[#All],8,FALSE),"")</f>
        <v/>
      </c>
      <c r="L2590" s="63"/>
      <c r="M2590" s="65" t="str">
        <f>IFERROR(VLOOKUP(Table1[[#This Row],[Staff ID]],Table2[],2,FALSE),"")</f>
        <v/>
      </c>
      <c r="N2590" s="211" t="str">
        <f>IFERROR(IF(VLOOKUP(Table1[[#This Row],[Budget Code Description]],Dimentions!$X$6:$AC$97,4,FALSE)="","",VLOOKUP(Table1[[#This Row],[Budget Code Description]],Dimentions!$X$6:$AC$97,4,FALSE)),"")</f>
        <v/>
      </c>
      <c r="O2590" s="65" t="str">
        <f>IFERROR(VLOOKUP(Table1[[#This Row],[Vendor ID]],Table549[],2,FALSE),"")</f>
        <v/>
      </c>
      <c r="P2590" s="63"/>
      <c r="Q2590" s="143" t="str">
        <f>IF(Table1[[#This Row],[Posting Date]]&lt;&gt;"",$D$9,"")</f>
        <v/>
      </c>
      <c r="R2590" s="159" t="str">
        <f>IF(Table1[[#This Row],[Posting Date]]&lt;&gt;"",$D$10,"")</f>
        <v/>
      </c>
      <c r="S2590" s="66"/>
      <c r="T2590" s="63"/>
      <c r="U2590" s="67"/>
      <c r="V2590" s="67"/>
      <c r="W2590" s="67" t="str">
        <f t="shared" si="40"/>
        <v/>
      </c>
      <c r="X2590" s="161" t="str">
        <f>IF(E2590="","",(IF(Table1[[#This Row],[Cur]]="USD",Table1[[#This Row],[Cur_Amount Debit]],Table1[[#This Row],[Cur_Amount Debit]]/Table1[[#This Row],[Exchange Rate]])))</f>
        <v/>
      </c>
      <c r="Y2590" s="161" t="str">
        <f>IF(E2590="","",(IF(Table1[[#This Row],[Cur]]="USD",Table1[[#This Row],[Cur_Amount Credit]],Table1[[#This Row],[Cur_Amount Credit]]/ExchangeRate)))</f>
        <v/>
      </c>
      <c r="Z2590" s="203" t="str">
        <f>IF(E2590="","",(Table1[[#This Row],[Debit USD]]-Table1[[#This Row],[Credit USD]]))</f>
        <v/>
      </c>
      <c r="AA2590" s="122"/>
      <c r="AB2590" s="1"/>
      <c r="AC2590" s="15"/>
      <c r="AD2590" s="15" t="str">
        <f>IF(AND(OR(Table1[[#This Row],[Account]]="15030",Table1[[#This Row],[Account]]="15035",Table1[[#This Row],[Account]]="20150"),Table1[[#This Row],[Vendor ID]]=""),1,"")</f>
        <v/>
      </c>
      <c r="AE2590" s="15"/>
      <c r="AF2590" s="15"/>
      <c r="AG2590" s="15"/>
      <c r="AH2590" s="46" t="str">
        <f>IF(Table1[[#This Row],[Posting Date]]&lt;&gt;"","GJ-"&amp;CountryID,"")</f>
        <v/>
      </c>
      <c r="AI2590" s="59" t="str">
        <f>IF(Table1[[#This Row],[Posting Date]]&lt;&gt;"",Table1[[#This Row],[Posting Date]],"")</f>
        <v/>
      </c>
      <c r="AJ2590" s="46"/>
      <c r="AK2590" s="46" t="str">
        <f>IF(Table1[[#This Row],[Description]]&lt;&gt;"",Table1[[#This Row],[Description]],"")</f>
        <v/>
      </c>
      <c r="AL2590" s="46" t="str">
        <f>IF(Table1[[#This Row],[Posting Date]]&lt;&gt;"",Table1[[#This Row],[Reference Number]],"")</f>
        <v/>
      </c>
      <c r="AM2590" s="46" t="str">
        <f>TRIM(Table1[[#This Row],[Line '#]])</f>
        <v/>
      </c>
      <c r="AN2590" s="46" t="str">
        <f>TRIM(Table1[[#This Row],[Account]])</f>
        <v/>
      </c>
      <c r="AO2590" s="46" t="str">
        <f>IF(Table1[[#This Row],[Posting Date]]&lt;&gt;"",$D$5,"")</f>
        <v/>
      </c>
      <c r="AP2590" s="46" t="str">
        <f>TRIM(Table1[[#This Row],[Departments-Prgrams]])</f>
        <v/>
      </c>
      <c r="AQ2590" s="46" t="str">
        <f>TRIM(Table1[[#This Row],[Grant]])</f>
        <v/>
      </c>
      <c r="AR2590" s="46" t="str">
        <f>TRIM(Table1[[#This Row],[Staff ID]])</f>
        <v/>
      </c>
      <c r="AS2590" s="46" t="str">
        <f>IF(TRIM(Table1[[#This Row],[Budget Code]])=0,"",TRIM(Table1[[#This Row],[Budget Code]]))</f>
        <v/>
      </c>
      <c r="AT2590" s="46" t="str">
        <f>IF(Table1[[#This Row],[Line Description]]&lt;&gt;"",Table1[[#This Row],[Line Description]],"")</f>
        <v/>
      </c>
      <c r="AU2590" s="46" t="str">
        <f>IF(Table1[[#This Row],[Cur_Amount Debit]]&gt;0,ROUND(Table1[[#This Row],[Cur_Amount Debit]],2),"")</f>
        <v/>
      </c>
      <c r="AV2590" s="46" t="str">
        <f>IF(Table1[[#This Row],[Cur_Amount Credit]]&gt;0,ROUND(Table1[[#This Row],[Cur_Amount Credit]],2),"")</f>
        <v/>
      </c>
      <c r="AW2590" s="46" t="str">
        <f>LEFT(Table1[[#This Row],[Cur]],3)</f>
        <v/>
      </c>
      <c r="AX2590" s="59"/>
      <c r="AY2590" s="46"/>
      <c r="AZ2590" s="46" t="str">
        <f>IF(Table1[[#This Row],[Cur]]&lt;&gt;"",IF(Table1[[#This Row],[Cur]]="USD","",ExchangeRate),"")</f>
        <v/>
      </c>
      <c r="BA2590" s="46" t="str">
        <f>IF(Table1[[#This Row],[Grant]]&lt;&gt;"",VLOOKUP(Table1[[#This Row],[Grant]],Grants!B:D,3),"")</f>
        <v/>
      </c>
      <c r="BB2590" s="46" t="str">
        <f>TRIM(Table1[[#This Row],[Vendor ID]])</f>
        <v/>
      </c>
      <c r="BC2590">
        <f>IF(Table1[[#This Row],[Reference Number]]=Q2589,BC2589,BC2589+1)</f>
        <v>2</v>
      </c>
    </row>
    <row r="2591" spans="1:55" ht="11.25" hidden="1" customHeight="1">
      <c r="A2591" s="1"/>
      <c r="B2591" s="88" t="str">
        <f>IF(Table1[[#This Row],[Posting Date]]&lt;&gt;"",IF(Table1[[#This Row],[Reference Number]]=Q2590,B2590+1,1),"")</f>
        <v/>
      </c>
      <c r="C2591" s="61"/>
      <c r="D2591" s="61"/>
      <c r="E2591" s="218"/>
      <c r="F2591" s="143" t="str">
        <f>IFERROR(IF(VLOOKUP(Table1[[#This Row],[Budget Code Description]],Dimentions!$X$6:$AC$132,2,FALSE)="","",VLOOKUP(Table1[[#This Row],[Budget Code Description]],Dimentions!$X$6:$AC$132,2,FALSE)),"")</f>
        <v/>
      </c>
      <c r="G2591" s="143" t="str">
        <f>IFERROR(VLOOKUP(Table1[[#This Row],[Budget Code Description]],Dimentions!$X$6:$AC$132,3,FALSE),"")</f>
        <v/>
      </c>
      <c r="H2591" s="64" t="str">
        <f>IFERROR(VLOOKUP(Table1[[#This Row],[Account]],Dimentions!$S$6:$V$233,2,FALSE),"")</f>
        <v/>
      </c>
      <c r="I2591" s="62">
        <f>_xlfn.NUMBERVALUE(LEFT(Table1[[#This Row],[Account]],1))</f>
        <v>0</v>
      </c>
      <c r="J2591" s="62" t="str">
        <f>IFERROR(VLOOKUP(Table1[[#This Row],[Budget Code Description]],Table6[#All],7,FALSE),"")</f>
        <v/>
      </c>
      <c r="K2591" s="143" t="str">
        <f>IFERROR(VLOOKUP(Table1[[#This Row],[Budget Code Description]],Table6[#All],8,FALSE),"")</f>
        <v/>
      </c>
      <c r="L2591" s="63"/>
      <c r="M2591" s="65" t="str">
        <f>IFERROR(VLOOKUP(Table1[[#This Row],[Staff ID]],Table2[],2,FALSE),"")</f>
        <v/>
      </c>
      <c r="N2591" s="211" t="str">
        <f>IFERROR(IF(VLOOKUP(Table1[[#This Row],[Budget Code Description]],Dimentions!$X$6:$AC$97,4,FALSE)="","",VLOOKUP(Table1[[#This Row],[Budget Code Description]],Dimentions!$X$6:$AC$97,4,FALSE)),"")</f>
        <v/>
      </c>
      <c r="O2591" s="65" t="str">
        <f>IFERROR(VLOOKUP(Table1[[#This Row],[Vendor ID]],Table549[],2,FALSE),"")</f>
        <v/>
      </c>
      <c r="P2591" s="63"/>
      <c r="Q2591" s="143" t="str">
        <f>IF(Table1[[#This Row],[Posting Date]]&lt;&gt;"",$D$9,"")</f>
        <v/>
      </c>
      <c r="R2591" s="159" t="str">
        <f>IF(Table1[[#This Row],[Posting Date]]&lt;&gt;"",$D$10,"")</f>
        <v/>
      </c>
      <c r="S2591" s="66"/>
      <c r="T2591" s="63"/>
      <c r="U2591" s="67"/>
      <c r="V2591" s="67"/>
      <c r="W2591" s="67" t="str">
        <f t="shared" si="40"/>
        <v/>
      </c>
      <c r="X2591" s="161" t="str">
        <f>IF(E2591="","",(IF(Table1[[#This Row],[Cur]]="USD",Table1[[#This Row],[Cur_Amount Debit]],Table1[[#This Row],[Cur_Amount Debit]]/Table1[[#This Row],[Exchange Rate]])))</f>
        <v/>
      </c>
      <c r="Y2591" s="161" t="str">
        <f>IF(E2591="","",(IF(Table1[[#This Row],[Cur]]="USD",Table1[[#This Row],[Cur_Amount Credit]],Table1[[#This Row],[Cur_Amount Credit]]/ExchangeRate)))</f>
        <v/>
      </c>
      <c r="Z2591" s="203" t="str">
        <f>IF(E2591="","",(Table1[[#This Row],[Debit USD]]-Table1[[#This Row],[Credit USD]]))</f>
        <v/>
      </c>
      <c r="AA2591" s="122"/>
      <c r="AB2591" s="1"/>
      <c r="AC2591" s="15"/>
      <c r="AD2591" s="15" t="str">
        <f>IF(AND(OR(Table1[[#This Row],[Account]]="15030",Table1[[#This Row],[Account]]="15035",Table1[[#This Row],[Account]]="20150"),Table1[[#This Row],[Vendor ID]]=""),1,"")</f>
        <v/>
      </c>
      <c r="AE2591" s="15"/>
      <c r="AF2591" s="15"/>
      <c r="AG2591" s="15"/>
      <c r="AH2591" s="46" t="str">
        <f>IF(Table1[[#This Row],[Posting Date]]&lt;&gt;"","GJ-"&amp;CountryID,"")</f>
        <v/>
      </c>
      <c r="AI2591" s="59" t="str">
        <f>IF(Table1[[#This Row],[Posting Date]]&lt;&gt;"",Table1[[#This Row],[Posting Date]],"")</f>
        <v/>
      </c>
      <c r="AJ2591" s="46"/>
      <c r="AK2591" s="46" t="str">
        <f>IF(Table1[[#This Row],[Description]]&lt;&gt;"",Table1[[#This Row],[Description]],"")</f>
        <v/>
      </c>
      <c r="AL2591" s="46" t="str">
        <f>IF(Table1[[#This Row],[Posting Date]]&lt;&gt;"",Table1[[#This Row],[Reference Number]],"")</f>
        <v/>
      </c>
      <c r="AM2591" s="46" t="str">
        <f>TRIM(Table1[[#This Row],[Line '#]])</f>
        <v/>
      </c>
      <c r="AN2591" s="46" t="str">
        <f>TRIM(Table1[[#This Row],[Account]])</f>
        <v/>
      </c>
      <c r="AO2591" s="46" t="str">
        <f>IF(Table1[[#This Row],[Posting Date]]&lt;&gt;"",$D$5,"")</f>
        <v/>
      </c>
      <c r="AP2591" s="46" t="str">
        <f>TRIM(Table1[[#This Row],[Departments-Prgrams]])</f>
        <v/>
      </c>
      <c r="AQ2591" s="46" t="str">
        <f>TRIM(Table1[[#This Row],[Grant]])</f>
        <v/>
      </c>
      <c r="AR2591" s="46" t="str">
        <f>TRIM(Table1[[#This Row],[Staff ID]])</f>
        <v/>
      </c>
      <c r="AS2591" s="46" t="str">
        <f>IF(TRIM(Table1[[#This Row],[Budget Code]])=0,"",TRIM(Table1[[#This Row],[Budget Code]]))</f>
        <v/>
      </c>
      <c r="AT2591" s="46" t="str">
        <f>IF(Table1[[#This Row],[Line Description]]&lt;&gt;"",Table1[[#This Row],[Line Description]],"")</f>
        <v/>
      </c>
      <c r="AU2591" s="46" t="str">
        <f>IF(Table1[[#This Row],[Cur_Amount Debit]]&gt;0,ROUND(Table1[[#This Row],[Cur_Amount Debit]],2),"")</f>
        <v/>
      </c>
      <c r="AV2591" s="46" t="str">
        <f>IF(Table1[[#This Row],[Cur_Amount Credit]]&gt;0,ROUND(Table1[[#This Row],[Cur_Amount Credit]],2),"")</f>
        <v/>
      </c>
      <c r="AW2591" s="46" t="str">
        <f>LEFT(Table1[[#This Row],[Cur]],3)</f>
        <v/>
      </c>
      <c r="AX2591" s="59"/>
      <c r="AY2591" s="46"/>
      <c r="AZ2591" s="46" t="str">
        <f>IF(Table1[[#This Row],[Cur]]&lt;&gt;"",IF(Table1[[#This Row],[Cur]]="USD","",ExchangeRate),"")</f>
        <v/>
      </c>
      <c r="BA2591" s="46" t="str">
        <f>IF(Table1[[#This Row],[Grant]]&lt;&gt;"",VLOOKUP(Table1[[#This Row],[Grant]],Grants!B:D,3),"")</f>
        <v/>
      </c>
      <c r="BB2591" s="46" t="str">
        <f>TRIM(Table1[[#This Row],[Vendor ID]])</f>
        <v/>
      </c>
      <c r="BC2591">
        <f>IF(Table1[[#This Row],[Reference Number]]=Q2590,BC2590,BC2590+1)</f>
        <v>2</v>
      </c>
    </row>
    <row r="2592" spans="1:55" ht="11.25" hidden="1" customHeight="1">
      <c r="A2592" s="1"/>
      <c r="B2592" s="88" t="str">
        <f>IF(Table1[[#This Row],[Posting Date]]&lt;&gt;"",IF(Table1[[#This Row],[Reference Number]]=Q2591,B2591+1,1),"")</f>
        <v/>
      </c>
      <c r="C2592" s="61"/>
      <c r="D2592" s="61"/>
      <c r="E2592" s="218"/>
      <c r="F2592" s="143" t="str">
        <f>IFERROR(IF(VLOOKUP(Table1[[#This Row],[Budget Code Description]],Dimentions!$X$6:$AC$132,2,FALSE)="","",VLOOKUP(Table1[[#This Row],[Budget Code Description]],Dimentions!$X$6:$AC$132,2,FALSE)),"")</f>
        <v/>
      </c>
      <c r="G2592" s="143" t="str">
        <f>IFERROR(VLOOKUP(Table1[[#This Row],[Budget Code Description]],Dimentions!$X$6:$AC$132,3,FALSE),"")</f>
        <v/>
      </c>
      <c r="H2592" s="64" t="str">
        <f>IFERROR(VLOOKUP(Table1[[#This Row],[Account]],Dimentions!$S$6:$V$233,2,FALSE),"")</f>
        <v/>
      </c>
      <c r="I2592" s="62">
        <f>_xlfn.NUMBERVALUE(LEFT(Table1[[#This Row],[Account]],1))</f>
        <v>0</v>
      </c>
      <c r="J2592" s="62" t="str">
        <f>IFERROR(VLOOKUP(Table1[[#This Row],[Budget Code Description]],Table6[#All],7,FALSE),"")</f>
        <v/>
      </c>
      <c r="K2592" s="143" t="str">
        <f>IFERROR(VLOOKUP(Table1[[#This Row],[Budget Code Description]],Table6[#All],8,FALSE),"")</f>
        <v/>
      </c>
      <c r="L2592" s="63"/>
      <c r="M2592" s="65" t="str">
        <f>IFERROR(VLOOKUP(Table1[[#This Row],[Staff ID]],Table2[],2,FALSE),"")</f>
        <v/>
      </c>
      <c r="N2592" s="211" t="str">
        <f>IFERROR(IF(VLOOKUP(Table1[[#This Row],[Budget Code Description]],Dimentions!$X$6:$AC$97,4,FALSE)="","",VLOOKUP(Table1[[#This Row],[Budget Code Description]],Dimentions!$X$6:$AC$97,4,FALSE)),"")</f>
        <v/>
      </c>
      <c r="O2592" s="65" t="str">
        <f>IFERROR(VLOOKUP(Table1[[#This Row],[Vendor ID]],Table549[],2,FALSE),"")</f>
        <v/>
      </c>
      <c r="P2592" s="63"/>
      <c r="Q2592" s="143" t="str">
        <f>IF(Table1[[#This Row],[Posting Date]]&lt;&gt;"",$D$9,"")</f>
        <v/>
      </c>
      <c r="R2592" s="159" t="str">
        <f>IF(Table1[[#This Row],[Posting Date]]&lt;&gt;"",$D$10,"")</f>
        <v/>
      </c>
      <c r="S2592" s="66"/>
      <c r="T2592" s="63"/>
      <c r="U2592" s="67"/>
      <c r="V2592" s="67"/>
      <c r="W2592" s="67" t="str">
        <f t="shared" si="40"/>
        <v/>
      </c>
      <c r="X2592" s="161" t="str">
        <f>IF(E2592="","",(IF(Table1[[#This Row],[Cur]]="USD",Table1[[#This Row],[Cur_Amount Debit]],Table1[[#This Row],[Cur_Amount Debit]]/Table1[[#This Row],[Exchange Rate]])))</f>
        <v/>
      </c>
      <c r="Y2592" s="161" t="str">
        <f>IF(E2592="","",(IF(Table1[[#This Row],[Cur]]="USD",Table1[[#This Row],[Cur_Amount Credit]],Table1[[#This Row],[Cur_Amount Credit]]/ExchangeRate)))</f>
        <v/>
      </c>
      <c r="Z2592" s="203" t="str">
        <f>IF(E2592="","",(Table1[[#This Row],[Debit USD]]-Table1[[#This Row],[Credit USD]]))</f>
        <v/>
      </c>
      <c r="AA2592" s="122"/>
      <c r="AB2592" s="1"/>
      <c r="AC2592" s="15"/>
      <c r="AD2592" s="15" t="str">
        <f>IF(AND(OR(Table1[[#This Row],[Account]]="15030",Table1[[#This Row],[Account]]="15035",Table1[[#This Row],[Account]]="20150"),Table1[[#This Row],[Vendor ID]]=""),1,"")</f>
        <v/>
      </c>
      <c r="AE2592" s="15"/>
      <c r="AF2592" s="15"/>
      <c r="AG2592" s="15"/>
      <c r="AH2592" s="46" t="str">
        <f>IF(Table1[[#This Row],[Posting Date]]&lt;&gt;"","GJ-"&amp;CountryID,"")</f>
        <v/>
      </c>
      <c r="AI2592" s="59" t="str">
        <f>IF(Table1[[#This Row],[Posting Date]]&lt;&gt;"",Table1[[#This Row],[Posting Date]],"")</f>
        <v/>
      </c>
      <c r="AJ2592" s="46"/>
      <c r="AK2592" s="46" t="str">
        <f>IF(Table1[[#This Row],[Description]]&lt;&gt;"",Table1[[#This Row],[Description]],"")</f>
        <v/>
      </c>
      <c r="AL2592" s="46" t="str">
        <f>IF(Table1[[#This Row],[Posting Date]]&lt;&gt;"",Table1[[#This Row],[Reference Number]],"")</f>
        <v/>
      </c>
      <c r="AM2592" s="46" t="str">
        <f>TRIM(Table1[[#This Row],[Line '#]])</f>
        <v/>
      </c>
      <c r="AN2592" s="46" t="str">
        <f>TRIM(Table1[[#This Row],[Account]])</f>
        <v/>
      </c>
      <c r="AO2592" s="46" t="str">
        <f>IF(Table1[[#This Row],[Posting Date]]&lt;&gt;"",$D$5,"")</f>
        <v/>
      </c>
      <c r="AP2592" s="46" t="str">
        <f>TRIM(Table1[[#This Row],[Departments-Prgrams]])</f>
        <v/>
      </c>
      <c r="AQ2592" s="46" t="str">
        <f>TRIM(Table1[[#This Row],[Grant]])</f>
        <v/>
      </c>
      <c r="AR2592" s="46" t="str">
        <f>TRIM(Table1[[#This Row],[Staff ID]])</f>
        <v/>
      </c>
      <c r="AS2592" s="46" t="str">
        <f>IF(TRIM(Table1[[#This Row],[Budget Code]])=0,"",TRIM(Table1[[#This Row],[Budget Code]]))</f>
        <v/>
      </c>
      <c r="AT2592" s="46" t="str">
        <f>IF(Table1[[#This Row],[Line Description]]&lt;&gt;"",Table1[[#This Row],[Line Description]],"")</f>
        <v/>
      </c>
      <c r="AU2592" s="46" t="str">
        <f>IF(Table1[[#This Row],[Cur_Amount Debit]]&gt;0,ROUND(Table1[[#This Row],[Cur_Amount Debit]],2),"")</f>
        <v/>
      </c>
      <c r="AV2592" s="46" t="str">
        <f>IF(Table1[[#This Row],[Cur_Amount Credit]]&gt;0,ROUND(Table1[[#This Row],[Cur_Amount Credit]],2),"")</f>
        <v/>
      </c>
      <c r="AW2592" s="46" t="str">
        <f>LEFT(Table1[[#This Row],[Cur]],3)</f>
        <v/>
      </c>
      <c r="AX2592" s="59"/>
      <c r="AY2592" s="46"/>
      <c r="AZ2592" s="46" t="str">
        <f>IF(Table1[[#This Row],[Cur]]&lt;&gt;"",IF(Table1[[#This Row],[Cur]]="USD","",ExchangeRate),"")</f>
        <v/>
      </c>
      <c r="BA2592" s="46" t="str">
        <f>IF(Table1[[#This Row],[Grant]]&lt;&gt;"",VLOOKUP(Table1[[#This Row],[Grant]],Grants!B:D,3),"")</f>
        <v/>
      </c>
      <c r="BB2592" s="46" t="str">
        <f>TRIM(Table1[[#This Row],[Vendor ID]])</f>
        <v/>
      </c>
      <c r="BC2592">
        <f>IF(Table1[[#This Row],[Reference Number]]=Q2591,BC2591,BC2591+1)</f>
        <v>2</v>
      </c>
    </row>
    <row r="2593" spans="1:55" ht="11.25" hidden="1" customHeight="1">
      <c r="A2593" s="1"/>
      <c r="B2593" s="88" t="str">
        <f>IF(Table1[[#This Row],[Posting Date]]&lt;&gt;"",IF(Table1[[#This Row],[Reference Number]]=Q2592,B2592+1,1),"")</f>
        <v/>
      </c>
      <c r="C2593" s="61"/>
      <c r="D2593" s="61"/>
      <c r="E2593" s="218"/>
      <c r="F2593" s="143" t="str">
        <f>IFERROR(IF(VLOOKUP(Table1[[#This Row],[Budget Code Description]],Dimentions!$X$6:$AC$132,2,FALSE)="","",VLOOKUP(Table1[[#This Row],[Budget Code Description]],Dimentions!$X$6:$AC$132,2,FALSE)),"")</f>
        <v/>
      </c>
      <c r="G2593" s="143" t="str">
        <f>IFERROR(VLOOKUP(Table1[[#This Row],[Budget Code Description]],Dimentions!$X$6:$AC$132,3,FALSE),"")</f>
        <v/>
      </c>
      <c r="H2593" s="64" t="str">
        <f>IFERROR(VLOOKUP(Table1[[#This Row],[Account]],Dimentions!$S$6:$V$233,2,FALSE),"")</f>
        <v/>
      </c>
      <c r="I2593" s="62">
        <f>_xlfn.NUMBERVALUE(LEFT(Table1[[#This Row],[Account]],1))</f>
        <v>0</v>
      </c>
      <c r="J2593" s="62" t="str">
        <f>IFERROR(VLOOKUP(Table1[[#This Row],[Budget Code Description]],Table6[#All],7,FALSE),"")</f>
        <v/>
      </c>
      <c r="K2593" s="143" t="str">
        <f>IFERROR(VLOOKUP(Table1[[#This Row],[Budget Code Description]],Table6[#All],8,FALSE),"")</f>
        <v/>
      </c>
      <c r="L2593" s="63"/>
      <c r="M2593" s="65" t="str">
        <f>IFERROR(VLOOKUP(Table1[[#This Row],[Staff ID]],Table2[],2,FALSE),"")</f>
        <v/>
      </c>
      <c r="N2593" s="211" t="str">
        <f>IFERROR(IF(VLOOKUP(Table1[[#This Row],[Budget Code Description]],Dimentions!$X$6:$AC$97,4,FALSE)="","",VLOOKUP(Table1[[#This Row],[Budget Code Description]],Dimentions!$X$6:$AC$97,4,FALSE)),"")</f>
        <v/>
      </c>
      <c r="O2593" s="65" t="str">
        <f>IFERROR(VLOOKUP(Table1[[#This Row],[Vendor ID]],Table549[],2,FALSE),"")</f>
        <v/>
      </c>
      <c r="P2593" s="63"/>
      <c r="Q2593" s="143" t="str">
        <f>IF(Table1[[#This Row],[Posting Date]]&lt;&gt;"",$D$9,"")</f>
        <v/>
      </c>
      <c r="R2593" s="159" t="str">
        <f>IF(Table1[[#This Row],[Posting Date]]&lt;&gt;"",$D$10,"")</f>
        <v/>
      </c>
      <c r="S2593" s="66"/>
      <c r="T2593" s="63"/>
      <c r="U2593" s="67"/>
      <c r="V2593" s="67"/>
      <c r="W2593" s="67" t="str">
        <f t="shared" si="40"/>
        <v/>
      </c>
      <c r="X2593" s="161" t="str">
        <f>IF(E2593="","",(IF(Table1[[#This Row],[Cur]]="USD",Table1[[#This Row],[Cur_Amount Debit]],Table1[[#This Row],[Cur_Amount Debit]]/Table1[[#This Row],[Exchange Rate]])))</f>
        <v/>
      </c>
      <c r="Y2593" s="161" t="str">
        <f>IF(E2593="","",(IF(Table1[[#This Row],[Cur]]="USD",Table1[[#This Row],[Cur_Amount Credit]],Table1[[#This Row],[Cur_Amount Credit]]/ExchangeRate)))</f>
        <v/>
      </c>
      <c r="Z2593" s="203" t="str">
        <f>IF(E2593="","",(Table1[[#This Row],[Debit USD]]-Table1[[#This Row],[Credit USD]]))</f>
        <v/>
      </c>
      <c r="AA2593" s="122"/>
      <c r="AB2593" s="1"/>
      <c r="AC2593" s="15"/>
      <c r="AD2593" s="15" t="str">
        <f>IF(AND(OR(Table1[[#This Row],[Account]]="15030",Table1[[#This Row],[Account]]="15035",Table1[[#This Row],[Account]]="20150"),Table1[[#This Row],[Vendor ID]]=""),1,"")</f>
        <v/>
      </c>
      <c r="AE2593" s="15"/>
      <c r="AF2593" s="15"/>
      <c r="AG2593" s="15"/>
      <c r="AH2593" s="46" t="str">
        <f>IF(Table1[[#This Row],[Posting Date]]&lt;&gt;"","GJ-"&amp;CountryID,"")</f>
        <v/>
      </c>
      <c r="AI2593" s="59" t="str">
        <f>IF(Table1[[#This Row],[Posting Date]]&lt;&gt;"",Table1[[#This Row],[Posting Date]],"")</f>
        <v/>
      </c>
      <c r="AJ2593" s="46"/>
      <c r="AK2593" s="46" t="str">
        <f>IF(Table1[[#This Row],[Description]]&lt;&gt;"",Table1[[#This Row],[Description]],"")</f>
        <v/>
      </c>
      <c r="AL2593" s="46" t="str">
        <f>IF(Table1[[#This Row],[Posting Date]]&lt;&gt;"",Table1[[#This Row],[Reference Number]],"")</f>
        <v/>
      </c>
      <c r="AM2593" s="46" t="str">
        <f>TRIM(Table1[[#This Row],[Line '#]])</f>
        <v/>
      </c>
      <c r="AN2593" s="46" t="str">
        <f>TRIM(Table1[[#This Row],[Account]])</f>
        <v/>
      </c>
      <c r="AO2593" s="46" t="str">
        <f>IF(Table1[[#This Row],[Posting Date]]&lt;&gt;"",$D$5,"")</f>
        <v/>
      </c>
      <c r="AP2593" s="46" t="str">
        <f>TRIM(Table1[[#This Row],[Departments-Prgrams]])</f>
        <v/>
      </c>
      <c r="AQ2593" s="46" t="str">
        <f>TRIM(Table1[[#This Row],[Grant]])</f>
        <v/>
      </c>
      <c r="AR2593" s="46" t="str">
        <f>TRIM(Table1[[#This Row],[Staff ID]])</f>
        <v/>
      </c>
      <c r="AS2593" s="46" t="str">
        <f>IF(TRIM(Table1[[#This Row],[Budget Code]])=0,"",TRIM(Table1[[#This Row],[Budget Code]]))</f>
        <v/>
      </c>
      <c r="AT2593" s="46" t="str">
        <f>IF(Table1[[#This Row],[Line Description]]&lt;&gt;"",Table1[[#This Row],[Line Description]],"")</f>
        <v/>
      </c>
      <c r="AU2593" s="46" t="str">
        <f>IF(Table1[[#This Row],[Cur_Amount Debit]]&gt;0,ROUND(Table1[[#This Row],[Cur_Amount Debit]],2),"")</f>
        <v/>
      </c>
      <c r="AV2593" s="46" t="str">
        <f>IF(Table1[[#This Row],[Cur_Amount Credit]]&gt;0,ROUND(Table1[[#This Row],[Cur_Amount Credit]],2),"")</f>
        <v/>
      </c>
      <c r="AW2593" s="46" t="str">
        <f>LEFT(Table1[[#This Row],[Cur]],3)</f>
        <v/>
      </c>
      <c r="AX2593" s="59"/>
      <c r="AY2593" s="46"/>
      <c r="AZ2593" s="46" t="str">
        <f>IF(Table1[[#This Row],[Cur]]&lt;&gt;"",IF(Table1[[#This Row],[Cur]]="USD","",ExchangeRate),"")</f>
        <v/>
      </c>
      <c r="BA2593" s="46" t="str">
        <f>IF(Table1[[#This Row],[Grant]]&lt;&gt;"",VLOOKUP(Table1[[#This Row],[Grant]],Grants!B:D,3),"")</f>
        <v/>
      </c>
      <c r="BB2593" s="46" t="str">
        <f>TRIM(Table1[[#This Row],[Vendor ID]])</f>
        <v/>
      </c>
      <c r="BC2593">
        <f>IF(Table1[[#This Row],[Reference Number]]=Q2592,BC2592,BC2592+1)</f>
        <v>2</v>
      </c>
    </row>
    <row r="2594" spans="1:55" ht="11.25" hidden="1" customHeight="1">
      <c r="A2594" s="1"/>
      <c r="B2594" s="88" t="str">
        <f>IF(Table1[[#This Row],[Posting Date]]&lt;&gt;"",IF(Table1[[#This Row],[Reference Number]]=Q2593,B2593+1,1),"")</f>
        <v/>
      </c>
      <c r="C2594" s="61"/>
      <c r="D2594" s="61"/>
      <c r="E2594" s="218"/>
      <c r="F2594" s="143" t="str">
        <f>IFERROR(IF(VLOOKUP(Table1[[#This Row],[Budget Code Description]],Dimentions!$X$6:$AC$132,2,FALSE)="","",VLOOKUP(Table1[[#This Row],[Budget Code Description]],Dimentions!$X$6:$AC$132,2,FALSE)),"")</f>
        <v/>
      </c>
      <c r="G2594" s="143" t="str">
        <f>IFERROR(VLOOKUP(Table1[[#This Row],[Budget Code Description]],Dimentions!$X$6:$AC$132,3,FALSE),"")</f>
        <v/>
      </c>
      <c r="H2594" s="64" t="str">
        <f>IFERROR(VLOOKUP(Table1[[#This Row],[Account]],Dimentions!$S$6:$V$233,2,FALSE),"")</f>
        <v/>
      </c>
      <c r="I2594" s="62">
        <f>_xlfn.NUMBERVALUE(LEFT(Table1[[#This Row],[Account]],1))</f>
        <v>0</v>
      </c>
      <c r="J2594" s="62" t="str">
        <f>IFERROR(VLOOKUP(Table1[[#This Row],[Budget Code Description]],Table6[#All],7,FALSE),"")</f>
        <v/>
      </c>
      <c r="K2594" s="143" t="str">
        <f>IFERROR(VLOOKUP(Table1[[#This Row],[Budget Code Description]],Table6[#All],8,FALSE),"")</f>
        <v/>
      </c>
      <c r="L2594" s="63"/>
      <c r="M2594" s="65" t="str">
        <f>IFERROR(VLOOKUP(Table1[[#This Row],[Staff ID]],Table2[],2,FALSE),"")</f>
        <v/>
      </c>
      <c r="N2594" s="211" t="str">
        <f>IFERROR(IF(VLOOKUP(Table1[[#This Row],[Budget Code Description]],Dimentions!$X$6:$AC$97,4,FALSE)="","",VLOOKUP(Table1[[#This Row],[Budget Code Description]],Dimentions!$X$6:$AC$97,4,FALSE)),"")</f>
        <v/>
      </c>
      <c r="O2594" s="65" t="str">
        <f>IFERROR(VLOOKUP(Table1[[#This Row],[Vendor ID]],Table549[],2,FALSE),"")</f>
        <v/>
      </c>
      <c r="P2594" s="63"/>
      <c r="Q2594" s="143" t="str">
        <f>IF(Table1[[#This Row],[Posting Date]]&lt;&gt;"",$D$9,"")</f>
        <v/>
      </c>
      <c r="R2594" s="159" t="str">
        <f>IF(Table1[[#This Row],[Posting Date]]&lt;&gt;"",$D$10,"")</f>
        <v/>
      </c>
      <c r="S2594" s="66"/>
      <c r="T2594" s="63"/>
      <c r="U2594" s="67"/>
      <c r="V2594" s="67"/>
      <c r="W2594" s="67" t="str">
        <f t="shared" si="40"/>
        <v/>
      </c>
      <c r="X2594" s="161" t="str">
        <f>IF(E2594="","",(IF(Table1[[#This Row],[Cur]]="USD",Table1[[#This Row],[Cur_Amount Debit]],Table1[[#This Row],[Cur_Amount Debit]]/Table1[[#This Row],[Exchange Rate]])))</f>
        <v/>
      </c>
      <c r="Y2594" s="161" t="str">
        <f>IF(E2594="","",(IF(Table1[[#This Row],[Cur]]="USD",Table1[[#This Row],[Cur_Amount Credit]],Table1[[#This Row],[Cur_Amount Credit]]/ExchangeRate)))</f>
        <v/>
      </c>
      <c r="Z2594" s="203" t="str">
        <f>IF(E2594="","",(Table1[[#This Row],[Debit USD]]-Table1[[#This Row],[Credit USD]]))</f>
        <v/>
      </c>
      <c r="AA2594" s="122"/>
      <c r="AB2594" s="1"/>
      <c r="AC2594" s="15"/>
      <c r="AD2594" s="15" t="str">
        <f>IF(AND(OR(Table1[[#This Row],[Account]]="15030",Table1[[#This Row],[Account]]="15035",Table1[[#This Row],[Account]]="20150"),Table1[[#This Row],[Vendor ID]]=""),1,"")</f>
        <v/>
      </c>
      <c r="AE2594" s="15"/>
      <c r="AF2594" s="15"/>
      <c r="AG2594" s="15"/>
      <c r="AH2594" s="46" t="str">
        <f>IF(Table1[[#This Row],[Posting Date]]&lt;&gt;"","GJ-"&amp;CountryID,"")</f>
        <v/>
      </c>
      <c r="AI2594" s="59" t="str">
        <f>IF(Table1[[#This Row],[Posting Date]]&lt;&gt;"",Table1[[#This Row],[Posting Date]],"")</f>
        <v/>
      </c>
      <c r="AJ2594" s="46"/>
      <c r="AK2594" s="46" t="str">
        <f>IF(Table1[[#This Row],[Description]]&lt;&gt;"",Table1[[#This Row],[Description]],"")</f>
        <v/>
      </c>
      <c r="AL2594" s="46" t="str">
        <f>IF(Table1[[#This Row],[Posting Date]]&lt;&gt;"",Table1[[#This Row],[Reference Number]],"")</f>
        <v/>
      </c>
      <c r="AM2594" s="46" t="str">
        <f>TRIM(Table1[[#This Row],[Line '#]])</f>
        <v/>
      </c>
      <c r="AN2594" s="46" t="str">
        <f>TRIM(Table1[[#This Row],[Account]])</f>
        <v/>
      </c>
      <c r="AO2594" s="46" t="str">
        <f>IF(Table1[[#This Row],[Posting Date]]&lt;&gt;"",$D$5,"")</f>
        <v/>
      </c>
      <c r="AP2594" s="46" t="str">
        <f>TRIM(Table1[[#This Row],[Departments-Prgrams]])</f>
        <v/>
      </c>
      <c r="AQ2594" s="46" t="str">
        <f>TRIM(Table1[[#This Row],[Grant]])</f>
        <v/>
      </c>
      <c r="AR2594" s="46" t="str">
        <f>TRIM(Table1[[#This Row],[Staff ID]])</f>
        <v/>
      </c>
      <c r="AS2594" s="46" t="str">
        <f>IF(TRIM(Table1[[#This Row],[Budget Code]])=0,"",TRIM(Table1[[#This Row],[Budget Code]]))</f>
        <v/>
      </c>
      <c r="AT2594" s="46" t="str">
        <f>IF(Table1[[#This Row],[Line Description]]&lt;&gt;"",Table1[[#This Row],[Line Description]],"")</f>
        <v/>
      </c>
      <c r="AU2594" s="46" t="str">
        <f>IF(Table1[[#This Row],[Cur_Amount Debit]]&gt;0,ROUND(Table1[[#This Row],[Cur_Amount Debit]],2),"")</f>
        <v/>
      </c>
      <c r="AV2594" s="46" t="str">
        <f>IF(Table1[[#This Row],[Cur_Amount Credit]]&gt;0,ROUND(Table1[[#This Row],[Cur_Amount Credit]],2),"")</f>
        <v/>
      </c>
      <c r="AW2594" s="46" t="str">
        <f>LEFT(Table1[[#This Row],[Cur]],3)</f>
        <v/>
      </c>
      <c r="AX2594" s="59"/>
      <c r="AY2594" s="46"/>
      <c r="AZ2594" s="46" t="str">
        <f>IF(Table1[[#This Row],[Cur]]&lt;&gt;"",IF(Table1[[#This Row],[Cur]]="USD","",ExchangeRate),"")</f>
        <v/>
      </c>
      <c r="BA2594" s="46" t="str">
        <f>IF(Table1[[#This Row],[Grant]]&lt;&gt;"",VLOOKUP(Table1[[#This Row],[Grant]],Grants!B:D,3),"")</f>
        <v/>
      </c>
      <c r="BB2594" s="46" t="str">
        <f>TRIM(Table1[[#This Row],[Vendor ID]])</f>
        <v/>
      </c>
      <c r="BC2594">
        <f>IF(Table1[[#This Row],[Reference Number]]=Q2593,BC2593,BC2593+1)</f>
        <v>2</v>
      </c>
    </row>
    <row r="2595" spans="1:55" ht="11.25" hidden="1" customHeight="1">
      <c r="A2595" s="1"/>
      <c r="B2595" s="88" t="str">
        <f>IF(Table1[[#This Row],[Posting Date]]&lt;&gt;"",IF(Table1[[#This Row],[Reference Number]]=Q2594,B2594+1,1),"")</f>
        <v/>
      </c>
      <c r="C2595" s="61"/>
      <c r="D2595" s="61"/>
      <c r="E2595" s="218"/>
      <c r="F2595" s="143" t="str">
        <f>IFERROR(IF(VLOOKUP(Table1[[#This Row],[Budget Code Description]],Dimentions!$X$6:$AC$132,2,FALSE)="","",VLOOKUP(Table1[[#This Row],[Budget Code Description]],Dimentions!$X$6:$AC$132,2,FALSE)),"")</f>
        <v/>
      </c>
      <c r="G2595" s="143" t="str">
        <f>IFERROR(VLOOKUP(Table1[[#This Row],[Budget Code Description]],Dimentions!$X$6:$AC$132,3,FALSE),"")</f>
        <v/>
      </c>
      <c r="H2595" s="64" t="str">
        <f>IFERROR(VLOOKUP(Table1[[#This Row],[Account]],Dimentions!$S$6:$V$233,2,FALSE),"")</f>
        <v/>
      </c>
      <c r="I2595" s="62">
        <f>_xlfn.NUMBERVALUE(LEFT(Table1[[#This Row],[Account]],1))</f>
        <v>0</v>
      </c>
      <c r="J2595" s="62" t="str">
        <f>IFERROR(VLOOKUP(Table1[[#This Row],[Budget Code Description]],Table6[#All],7,FALSE),"")</f>
        <v/>
      </c>
      <c r="K2595" s="143" t="str">
        <f>IFERROR(VLOOKUP(Table1[[#This Row],[Budget Code Description]],Table6[#All],8,FALSE),"")</f>
        <v/>
      </c>
      <c r="L2595" s="63"/>
      <c r="M2595" s="65" t="str">
        <f>IFERROR(VLOOKUP(Table1[[#This Row],[Staff ID]],Table2[],2,FALSE),"")</f>
        <v/>
      </c>
      <c r="N2595" s="211" t="str">
        <f>IFERROR(IF(VLOOKUP(Table1[[#This Row],[Budget Code Description]],Dimentions!$X$6:$AC$97,4,FALSE)="","",VLOOKUP(Table1[[#This Row],[Budget Code Description]],Dimentions!$X$6:$AC$97,4,FALSE)),"")</f>
        <v/>
      </c>
      <c r="O2595" s="65" t="str">
        <f>IFERROR(VLOOKUP(Table1[[#This Row],[Vendor ID]],Table549[],2,FALSE),"")</f>
        <v/>
      </c>
      <c r="P2595" s="63"/>
      <c r="Q2595" s="143" t="str">
        <f>IF(Table1[[#This Row],[Posting Date]]&lt;&gt;"",$D$9,"")</f>
        <v/>
      </c>
      <c r="R2595" s="159" t="str">
        <f>IF(Table1[[#This Row],[Posting Date]]&lt;&gt;"",$D$10,"")</f>
        <v/>
      </c>
      <c r="S2595" s="66"/>
      <c r="T2595" s="63"/>
      <c r="U2595" s="67"/>
      <c r="V2595" s="67"/>
      <c r="W2595" s="67" t="str">
        <f t="shared" si="40"/>
        <v/>
      </c>
      <c r="X2595" s="161" t="str">
        <f>IF(E2595="","",(IF(Table1[[#This Row],[Cur]]="USD",Table1[[#This Row],[Cur_Amount Debit]],Table1[[#This Row],[Cur_Amount Debit]]/Table1[[#This Row],[Exchange Rate]])))</f>
        <v/>
      </c>
      <c r="Y2595" s="161" t="str">
        <f>IF(E2595="","",(IF(Table1[[#This Row],[Cur]]="USD",Table1[[#This Row],[Cur_Amount Credit]],Table1[[#This Row],[Cur_Amount Credit]]/ExchangeRate)))</f>
        <v/>
      </c>
      <c r="Z2595" s="203" t="str">
        <f>IF(E2595="","",(Table1[[#This Row],[Debit USD]]-Table1[[#This Row],[Credit USD]]))</f>
        <v/>
      </c>
      <c r="AA2595" s="122"/>
      <c r="AB2595" s="1"/>
      <c r="AC2595" s="15"/>
      <c r="AD2595" s="15" t="str">
        <f>IF(AND(OR(Table1[[#This Row],[Account]]="15030",Table1[[#This Row],[Account]]="15035",Table1[[#This Row],[Account]]="20150"),Table1[[#This Row],[Vendor ID]]=""),1,"")</f>
        <v/>
      </c>
      <c r="AE2595" s="15"/>
      <c r="AF2595" s="15"/>
      <c r="AG2595" s="15"/>
      <c r="AH2595" s="46" t="str">
        <f>IF(Table1[[#This Row],[Posting Date]]&lt;&gt;"","GJ-"&amp;CountryID,"")</f>
        <v/>
      </c>
      <c r="AI2595" s="59" t="str">
        <f>IF(Table1[[#This Row],[Posting Date]]&lt;&gt;"",Table1[[#This Row],[Posting Date]],"")</f>
        <v/>
      </c>
      <c r="AJ2595" s="46"/>
      <c r="AK2595" s="46" t="str">
        <f>IF(Table1[[#This Row],[Description]]&lt;&gt;"",Table1[[#This Row],[Description]],"")</f>
        <v/>
      </c>
      <c r="AL2595" s="46" t="str">
        <f>IF(Table1[[#This Row],[Posting Date]]&lt;&gt;"",Table1[[#This Row],[Reference Number]],"")</f>
        <v/>
      </c>
      <c r="AM2595" s="46" t="str">
        <f>TRIM(Table1[[#This Row],[Line '#]])</f>
        <v/>
      </c>
      <c r="AN2595" s="46" t="str">
        <f>TRIM(Table1[[#This Row],[Account]])</f>
        <v/>
      </c>
      <c r="AO2595" s="46" t="str">
        <f>IF(Table1[[#This Row],[Posting Date]]&lt;&gt;"",$D$5,"")</f>
        <v/>
      </c>
      <c r="AP2595" s="46" t="str">
        <f>TRIM(Table1[[#This Row],[Departments-Prgrams]])</f>
        <v/>
      </c>
      <c r="AQ2595" s="46" t="str">
        <f>TRIM(Table1[[#This Row],[Grant]])</f>
        <v/>
      </c>
      <c r="AR2595" s="46" t="str">
        <f>TRIM(Table1[[#This Row],[Staff ID]])</f>
        <v/>
      </c>
      <c r="AS2595" s="46" t="str">
        <f>IF(TRIM(Table1[[#This Row],[Budget Code]])=0,"",TRIM(Table1[[#This Row],[Budget Code]]))</f>
        <v/>
      </c>
      <c r="AT2595" s="46" t="str">
        <f>IF(Table1[[#This Row],[Line Description]]&lt;&gt;"",Table1[[#This Row],[Line Description]],"")</f>
        <v/>
      </c>
      <c r="AU2595" s="46" t="str">
        <f>IF(Table1[[#This Row],[Cur_Amount Debit]]&gt;0,ROUND(Table1[[#This Row],[Cur_Amount Debit]],2),"")</f>
        <v/>
      </c>
      <c r="AV2595" s="46" t="str">
        <f>IF(Table1[[#This Row],[Cur_Amount Credit]]&gt;0,ROUND(Table1[[#This Row],[Cur_Amount Credit]],2),"")</f>
        <v/>
      </c>
      <c r="AW2595" s="46" t="str">
        <f>LEFT(Table1[[#This Row],[Cur]],3)</f>
        <v/>
      </c>
      <c r="AX2595" s="59"/>
      <c r="AY2595" s="46"/>
      <c r="AZ2595" s="46" t="str">
        <f>IF(Table1[[#This Row],[Cur]]&lt;&gt;"",IF(Table1[[#This Row],[Cur]]="USD","",ExchangeRate),"")</f>
        <v/>
      </c>
      <c r="BA2595" s="46" t="str">
        <f>IF(Table1[[#This Row],[Grant]]&lt;&gt;"",VLOOKUP(Table1[[#This Row],[Grant]],Grants!B:D,3),"")</f>
        <v/>
      </c>
      <c r="BB2595" s="46" t="str">
        <f>TRIM(Table1[[#This Row],[Vendor ID]])</f>
        <v/>
      </c>
      <c r="BC2595">
        <f>IF(Table1[[#This Row],[Reference Number]]=Q2594,BC2594,BC2594+1)</f>
        <v>2</v>
      </c>
    </row>
    <row r="2596" spans="1:55" ht="11.25" hidden="1" customHeight="1">
      <c r="A2596" s="1"/>
      <c r="B2596" s="88" t="str">
        <f>IF(Table1[[#This Row],[Posting Date]]&lt;&gt;"",IF(Table1[[#This Row],[Reference Number]]=Q2595,B2595+1,1),"")</f>
        <v/>
      </c>
      <c r="C2596" s="61"/>
      <c r="D2596" s="61"/>
      <c r="E2596" s="218"/>
      <c r="F2596" s="143" t="str">
        <f>IFERROR(IF(VLOOKUP(Table1[[#This Row],[Budget Code Description]],Dimentions!$X$6:$AC$132,2,FALSE)="","",VLOOKUP(Table1[[#This Row],[Budget Code Description]],Dimentions!$X$6:$AC$132,2,FALSE)),"")</f>
        <v/>
      </c>
      <c r="G2596" s="143" t="str">
        <f>IFERROR(VLOOKUP(Table1[[#This Row],[Budget Code Description]],Dimentions!$X$6:$AC$132,3,FALSE),"")</f>
        <v/>
      </c>
      <c r="H2596" s="64" t="str">
        <f>IFERROR(VLOOKUP(Table1[[#This Row],[Account]],Dimentions!$S$6:$V$233,2,FALSE),"")</f>
        <v/>
      </c>
      <c r="I2596" s="62">
        <f>_xlfn.NUMBERVALUE(LEFT(Table1[[#This Row],[Account]],1))</f>
        <v>0</v>
      </c>
      <c r="J2596" s="62" t="str">
        <f>IFERROR(VLOOKUP(Table1[[#This Row],[Budget Code Description]],Table6[#All],7,FALSE),"")</f>
        <v/>
      </c>
      <c r="K2596" s="143" t="str">
        <f>IFERROR(VLOOKUP(Table1[[#This Row],[Budget Code Description]],Table6[#All],8,FALSE),"")</f>
        <v/>
      </c>
      <c r="L2596" s="63"/>
      <c r="M2596" s="65" t="str">
        <f>IFERROR(VLOOKUP(Table1[[#This Row],[Staff ID]],Table2[],2,FALSE),"")</f>
        <v/>
      </c>
      <c r="N2596" s="211" t="str">
        <f>IFERROR(IF(VLOOKUP(Table1[[#This Row],[Budget Code Description]],Dimentions!$X$6:$AC$97,4,FALSE)="","",VLOOKUP(Table1[[#This Row],[Budget Code Description]],Dimentions!$X$6:$AC$97,4,FALSE)),"")</f>
        <v/>
      </c>
      <c r="O2596" s="65" t="str">
        <f>IFERROR(VLOOKUP(Table1[[#This Row],[Vendor ID]],Table549[],2,FALSE),"")</f>
        <v/>
      </c>
      <c r="P2596" s="63"/>
      <c r="Q2596" s="143" t="str">
        <f>IF(Table1[[#This Row],[Posting Date]]&lt;&gt;"",$D$9,"")</f>
        <v/>
      </c>
      <c r="R2596" s="159" t="str">
        <f>IF(Table1[[#This Row],[Posting Date]]&lt;&gt;"",$D$10,"")</f>
        <v/>
      </c>
      <c r="S2596" s="66"/>
      <c r="T2596" s="63"/>
      <c r="U2596" s="67"/>
      <c r="V2596" s="67"/>
      <c r="W2596" s="67" t="str">
        <f t="shared" si="40"/>
        <v/>
      </c>
      <c r="X2596" s="161" t="str">
        <f>IF(E2596="","",(IF(Table1[[#This Row],[Cur]]="USD",Table1[[#This Row],[Cur_Amount Debit]],Table1[[#This Row],[Cur_Amount Debit]]/Table1[[#This Row],[Exchange Rate]])))</f>
        <v/>
      </c>
      <c r="Y2596" s="161" t="str">
        <f>IF(E2596="","",(IF(Table1[[#This Row],[Cur]]="USD",Table1[[#This Row],[Cur_Amount Credit]],Table1[[#This Row],[Cur_Amount Credit]]/ExchangeRate)))</f>
        <v/>
      </c>
      <c r="Z2596" s="203" t="str">
        <f>IF(E2596="","",(Table1[[#This Row],[Debit USD]]-Table1[[#This Row],[Credit USD]]))</f>
        <v/>
      </c>
      <c r="AA2596" s="122"/>
      <c r="AB2596" s="1"/>
      <c r="AC2596" s="15"/>
      <c r="AD2596" s="15" t="str">
        <f>IF(AND(OR(Table1[[#This Row],[Account]]="15030",Table1[[#This Row],[Account]]="15035",Table1[[#This Row],[Account]]="20150"),Table1[[#This Row],[Vendor ID]]=""),1,"")</f>
        <v/>
      </c>
      <c r="AE2596" s="15"/>
      <c r="AF2596" s="15"/>
      <c r="AG2596" s="15"/>
      <c r="AH2596" s="46" t="str">
        <f>IF(Table1[[#This Row],[Posting Date]]&lt;&gt;"","GJ-"&amp;CountryID,"")</f>
        <v/>
      </c>
      <c r="AI2596" s="59" t="str">
        <f>IF(Table1[[#This Row],[Posting Date]]&lt;&gt;"",Table1[[#This Row],[Posting Date]],"")</f>
        <v/>
      </c>
      <c r="AJ2596" s="46"/>
      <c r="AK2596" s="46" t="str">
        <f>IF(Table1[[#This Row],[Description]]&lt;&gt;"",Table1[[#This Row],[Description]],"")</f>
        <v/>
      </c>
      <c r="AL2596" s="46" t="str">
        <f>IF(Table1[[#This Row],[Posting Date]]&lt;&gt;"",Table1[[#This Row],[Reference Number]],"")</f>
        <v/>
      </c>
      <c r="AM2596" s="46" t="str">
        <f>TRIM(Table1[[#This Row],[Line '#]])</f>
        <v/>
      </c>
      <c r="AN2596" s="46" t="str">
        <f>TRIM(Table1[[#This Row],[Account]])</f>
        <v/>
      </c>
      <c r="AO2596" s="46" t="str">
        <f>IF(Table1[[#This Row],[Posting Date]]&lt;&gt;"",$D$5,"")</f>
        <v/>
      </c>
      <c r="AP2596" s="46" t="str">
        <f>TRIM(Table1[[#This Row],[Departments-Prgrams]])</f>
        <v/>
      </c>
      <c r="AQ2596" s="46" t="str">
        <f>TRIM(Table1[[#This Row],[Grant]])</f>
        <v/>
      </c>
      <c r="AR2596" s="46" t="str">
        <f>TRIM(Table1[[#This Row],[Staff ID]])</f>
        <v/>
      </c>
      <c r="AS2596" s="46" t="str">
        <f>IF(TRIM(Table1[[#This Row],[Budget Code]])=0,"",TRIM(Table1[[#This Row],[Budget Code]]))</f>
        <v/>
      </c>
      <c r="AT2596" s="46" t="str">
        <f>IF(Table1[[#This Row],[Line Description]]&lt;&gt;"",Table1[[#This Row],[Line Description]],"")</f>
        <v/>
      </c>
      <c r="AU2596" s="46" t="str">
        <f>IF(Table1[[#This Row],[Cur_Amount Debit]]&gt;0,ROUND(Table1[[#This Row],[Cur_Amount Debit]],2),"")</f>
        <v/>
      </c>
      <c r="AV2596" s="46" t="str">
        <f>IF(Table1[[#This Row],[Cur_Amount Credit]]&gt;0,ROUND(Table1[[#This Row],[Cur_Amount Credit]],2),"")</f>
        <v/>
      </c>
      <c r="AW2596" s="46" t="str">
        <f>LEFT(Table1[[#This Row],[Cur]],3)</f>
        <v/>
      </c>
      <c r="AX2596" s="59"/>
      <c r="AY2596" s="46"/>
      <c r="AZ2596" s="46" t="str">
        <f>IF(Table1[[#This Row],[Cur]]&lt;&gt;"",IF(Table1[[#This Row],[Cur]]="USD","",ExchangeRate),"")</f>
        <v/>
      </c>
      <c r="BA2596" s="46" t="str">
        <f>IF(Table1[[#This Row],[Grant]]&lt;&gt;"",VLOOKUP(Table1[[#This Row],[Grant]],Grants!B:D,3),"")</f>
        <v/>
      </c>
      <c r="BB2596" s="46" t="str">
        <f>TRIM(Table1[[#This Row],[Vendor ID]])</f>
        <v/>
      </c>
      <c r="BC2596">
        <f>IF(Table1[[#This Row],[Reference Number]]=Q2595,BC2595,BC2595+1)</f>
        <v>2</v>
      </c>
    </row>
    <row r="2597" spans="1:55" ht="11.25" hidden="1" customHeight="1">
      <c r="A2597" s="1"/>
      <c r="B2597" s="88" t="str">
        <f>IF(Table1[[#This Row],[Posting Date]]&lt;&gt;"",IF(Table1[[#This Row],[Reference Number]]=Q2596,B2596+1,1),"")</f>
        <v/>
      </c>
      <c r="C2597" s="61"/>
      <c r="D2597" s="61"/>
      <c r="E2597" s="218"/>
      <c r="F2597" s="143" t="str">
        <f>IFERROR(IF(VLOOKUP(Table1[[#This Row],[Budget Code Description]],Dimentions!$X$6:$AC$132,2,FALSE)="","",VLOOKUP(Table1[[#This Row],[Budget Code Description]],Dimentions!$X$6:$AC$132,2,FALSE)),"")</f>
        <v/>
      </c>
      <c r="G2597" s="143" t="str">
        <f>IFERROR(VLOOKUP(Table1[[#This Row],[Budget Code Description]],Dimentions!$X$6:$AC$132,3,FALSE),"")</f>
        <v/>
      </c>
      <c r="H2597" s="64" t="str">
        <f>IFERROR(VLOOKUP(Table1[[#This Row],[Account]],Dimentions!$S$6:$V$233,2,FALSE),"")</f>
        <v/>
      </c>
      <c r="I2597" s="62">
        <f>_xlfn.NUMBERVALUE(LEFT(Table1[[#This Row],[Account]],1))</f>
        <v>0</v>
      </c>
      <c r="J2597" s="62" t="str">
        <f>IFERROR(VLOOKUP(Table1[[#This Row],[Budget Code Description]],Table6[#All],7,FALSE),"")</f>
        <v/>
      </c>
      <c r="K2597" s="143" t="str">
        <f>IFERROR(VLOOKUP(Table1[[#This Row],[Budget Code Description]],Table6[#All],8,FALSE),"")</f>
        <v/>
      </c>
      <c r="L2597" s="63"/>
      <c r="M2597" s="65" t="str">
        <f>IFERROR(VLOOKUP(Table1[[#This Row],[Staff ID]],Table2[],2,FALSE),"")</f>
        <v/>
      </c>
      <c r="N2597" s="211" t="str">
        <f>IFERROR(IF(VLOOKUP(Table1[[#This Row],[Budget Code Description]],Dimentions!$X$6:$AC$97,4,FALSE)="","",VLOOKUP(Table1[[#This Row],[Budget Code Description]],Dimentions!$X$6:$AC$97,4,FALSE)),"")</f>
        <v/>
      </c>
      <c r="O2597" s="65" t="str">
        <f>IFERROR(VLOOKUP(Table1[[#This Row],[Vendor ID]],Table549[],2,FALSE),"")</f>
        <v/>
      </c>
      <c r="P2597" s="63"/>
      <c r="Q2597" s="143" t="str">
        <f>IF(Table1[[#This Row],[Posting Date]]&lt;&gt;"",$D$9,"")</f>
        <v/>
      </c>
      <c r="R2597" s="159" t="str">
        <f>IF(Table1[[#This Row],[Posting Date]]&lt;&gt;"",$D$10,"")</f>
        <v/>
      </c>
      <c r="S2597" s="66"/>
      <c r="T2597" s="63"/>
      <c r="U2597" s="67"/>
      <c r="V2597" s="67"/>
      <c r="W2597" s="67" t="str">
        <f t="shared" si="40"/>
        <v/>
      </c>
      <c r="X2597" s="161" t="str">
        <f>IF(E2597="","",(IF(Table1[[#This Row],[Cur]]="USD",Table1[[#This Row],[Cur_Amount Debit]],Table1[[#This Row],[Cur_Amount Debit]]/Table1[[#This Row],[Exchange Rate]])))</f>
        <v/>
      </c>
      <c r="Y2597" s="161" t="str">
        <f>IF(E2597="","",(IF(Table1[[#This Row],[Cur]]="USD",Table1[[#This Row],[Cur_Amount Credit]],Table1[[#This Row],[Cur_Amount Credit]]/ExchangeRate)))</f>
        <v/>
      </c>
      <c r="Z2597" s="203" t="str">
        <f>IF(E2597="","",(Table1[[#This Row],[Debit USD]]-Table1[[#This Row],[Credit USD]]))</f>
        <v/>
      </c>
      <c r="AA2597" s="122"/>
      <c r="AB2597" s="1"/>
      <c r="AC2597" s="15"/>
      <c r="AD2597" s="15" t="str">
        <f>IF(AND(OR(Table1[[#This Row],[Account]]="15030",Table1[[#This Row],[Account]]="15035",Table1[[#This Row],[Account]]="20150"),Table1[[#This Row],[Vendor ID]]=""),1,"")</f>
        <v/>
      </c>
      <c r="AE2597" s="15"/>
      <c r="AF2597" s="15"/>
      <c r="AG2597" s="15"/>
      <c r="AH2597" s="46" t="str">
        <f>IF(Table1[[#This Row],[Posting Date]]&lt;&gt;"","GJ-"&amp;CountryID,"")</f>
        <v/>
      </c>
      <c r="AI2597" s="59" t="str">
        <f>IF(Table1[[#This Row],[Posting Date]]&lt;&gt;"",Table1[[#This Row],[Posting Date]],"")</f>
        <v/>
      </c>
      <c r="AJ2597" s="46"/>
      <c r="AK2597" s="46" t="str">
        <f>IF(Table1[[#This Row],[Description]]&lt;&gt;"",Table1[[#This Row],[Description]],"")</f>
        <v/>
      </c>
      <c r="AL2597" s="46" t="str">
        <f>IF(Table1[[#This Row],[Posting Date]]&lt;&gt;"",Table1[[#This Row],[Reference Number]],"")</f>
        <v/>
      </c>
      <c r="AM2597" s="46" t="str">
        <f>TRIM(Table1[[#This Row],[Line '#]])</f>
        <v/>
      </c>
      <c r="AN2597" s="46" t="str">
        <f>TRIM(Table1[[#This Row],[Account]])</f>
        <v/>
      </c>
      <c r="AO2597" s="46" t="str">
        <f>IF(Table1[[#This Row],[Posting Date]]&lt;&gt;"",$D$5,"")</f>
        <v/>
      </c>
      <c r="AP2597" s="46" t="str">
        <f>TRIM(Table1[[#This Row],[Departments-Prgrams]])</f>
        <v/>
      </c>
      <c r="AQ2597" s="46" t="str">
        <f>TRIM(Table1[[#This Row],[Grant]])</f>
        <v/>
      </c>
      <c r="AR2597" s="46" t="str">
        <f>TRIM(Table1[[#This Row],[Staff ID]])</f>
        <v/>
      </c>
      <c r="AS2597" s="46" t="str">
        <f>IF(TRIM(Table1[[#This Row],[Budget Code]])=0,"",TRIM(Table1[[#This Row],[Budget Code]]))</f>
        <v/>
      </c>
      <c r="AT2597" s="46" t="str">
        <f>IF(Table1[[#This Row],[Line Description]]&lt;&gt;"",Table1[[#This Row],[Line Description]],"")</f>
        <v/>
      </c>
      <c r="AU2597" s="46" t="str">
        <f>IF(Table1[[#This Row],[Cur_Amount Debit]]&gt;0,ROUND(Table1[[#This Row],[Cur_Amount Debit]],2),"")</f>
        <v/>
      </c>
      <c r="AV2597" s="46" t="str">
        <f>IF(Table1[[#This Row],[Cur_Amount Credit]]&gt;0,ROUND(Table1[[#This Row],[Cur_Amount Credit]],2),"")</f>
        <v/>
      </c>
      <c r="AW2597" s="46" t="str">
        <f>LEFT(Table1[[#This Row],[Cur]],3)</f>
        <v/>
      </c>
      <c r="AX2597" s="59"/>
      <c r="AY2597" s="46"/>
      <c r="AZ2597" s="46" t="str">
        <f>IF(Table1[[#This Row],[Cur]]&lt;&gt;"",IF(Table1[[#This Row],[Cur]]="USD","",ExchangeRate),"")</f>
        <v/>
      </c>
      <c r="BA2597" s="46" t="str">
        <f>IF(Table1[[#This Row],[Grant]]&lt;&gt;"",VLOOKUP(Table1[[#This Row],[Grant]],Grants!B:D,3),"")</f>
        <v/>
      </c>
      <c r="BB2597" s="46" t="str">
        <f>TRIM(Table1[[#This Row],[Vendor ID]])</f>
        <v/>
      </c>
      <c r="BC2597">
        <f>IF(Table1[[#This Row],[Reference Number]]=Q2596,BC2596,BC2596+1)</f>
        <v>2</v>
      </c>
    </row>
    <row r="2598" spans="1:55" ht="11.25" hidden="1" customHeight="1">
      <c r="A2598" s="1"/>
      <c r="B2598" s="88" t="str">
        <f>IF(Table1[[#This Row],[Posting Date]]&lt;&gt;"",IF(Table1[[#This Row],[Reference Number]]=Q2597,B2597+1,1),"")</f>
        <v/>
      </c>
      <c r="C2598" s="61"/>
      <c r="D2598" s="61"/>
      <c r="E2598" s="218"/>
      <c r="F2598" s="143" t="str">
        <f>IFERROR(IF(VLOOKUP(Table1[[#This Row],[Budget Code Description]],Dimentions!$X$6:$AC$132,2,FALSE)="","",VLOOKUP(Table1[[#This Row],[Budget Code Description]],Dimentions!$X$6:$AC$132,2,FALSE)),"")</f>
        <v/>
      </c>
      <c r="G2598" s="143" t="str">
        <f>IFERROR(VLOOKUP(Table1[[#This Row],[Budget Code Description]],Dimentions!$X$6:$AC$132,3,FALSE),"")</f>
        <v/>
      </c>
      <c r="H2598" s="64" t="str">
        <f>IFERROR(VLOOKUP(Table1[[#This Row],[Account]],Dimentions!$S$6:$V$233,2,FALSE),"")</f>
        <v/>
      </c>
      <c r="I2598" s="62">
        <f>_xlfn.NUMBERVALUE(LEFT(Table1[[#This Row],[Account]],1))</f>
        <v>0</v>
      </c>
      <c r="J2598" s="62" t="str">
        <f>IFERROR(VLOOKUP(Table1[[#This Row],[Budget Code Description]],Table6[#All],7,FALSE),"")</f>
        <v/>
      </c>
      <c r="K2598" s="143" t="str">
        <f>IFERROR(VLOOKUP(Table1[[#This Row],[Budget Code Description]],Table6[#All],8,FALSE),"")</f>
        <v/>
      </c>
      <c r="L2598" s="63"/>
      <c r="M2598" s="65" t="str">
        <f>IFERROR(VLOOKUP(Table1[[#This Row],[Staff ID]],Table2[],2,FALSE),"")</f>
        <v/>
      </c>
      <c r="N2598" s="211" t="str">
        <f>IFERROR(IF(VLOOKUP(Table1[[#This Row],[Budget Code Description]],Dimentions!$X$6:$AC$97,4,FALSE)="","",VLOOKUP(Table1[[#This Row],[Budget Code Description]],Dimentions!$X$6:$AC$97,4,FALSE)),"")</f>
        <v/>
      </c>
      <c r="O2598" s="65" t="str">
        <f>IFERROR(VLOOKUP(Table1[[#This Row],[Vendor ID]],Table549[],2,FALSE),"")</f>
        <v/>
      </c>
      <c r="P2598" s="63"/>
      <c r="Q2598" s="143" t="str">
        <f>IF(Table1[[#This Row],[Posting Date]]&lt;&gt;"",$D$9,"")</f>
        <v/>
      </c>
      <c r="R2598" s="159" t="str">
        <f>IF(Table1[[#This Row],[Posting Date]]&lt;&gt;"",$D$10,"")</f>
        <v/>
      </c>
      <c r="S2598" s="66"/>
      <c r="T2598" s="63"/>
      <c r="U2598" s="67"/>
      <c r="V2598" s="67"/>
      <c r="W2598" s="67" t="str">
        <f t="shared" si="40"/>
        <v/>
      </c>
      <c r="X2598" s="161" t="str">
        <f>IF(E2598="","",(IF(Table1[[#This Row],[Cur]]="USD",Table1[[#This Row],[Cur_Amount Debit]],Table1[[#This Row],[Cur_Amount Debit]]/Table1[[#This Row],[Exchange Rate]])))</f>
        <v/>
      </c>
      <c r="Y2598" s="161" t="str">
        <f>IF(E2598="","",(IF(Table1[[#This Row],[Cur]]="USD",Table1[[#This Row],[Cur_Amount Credit]],Table1[[#This Row],[Cur_Amount Credit]]/ExchangeRate)))</f>
        <v/>
      </c>
      <c r="Z2598" s="203" t="str">
        <f>IF(E2598="","",(Table1[[#This Row],[Debit USD]]-Table1[[#This Row],[Credit USD]]))</f>
        <v/>
      </c>
      <c r="AA2598" s="122"/>
      <c r="AB2598" s="1"/>
      <c r="AC2598" s="15"/>
      <c r="AD2598" s="15" t="str">
        <f>IF(AND(OR(Table1[[#This Row],[Account]]="15030",Table1[[#This Row],[Account]]="15035",Table1[[#This Row],[Account]]="20150"),Table1[[#This Row],[Vendor ID]]=""),1,"")</f>
        <v/>
      </c>
      <c r="AE2598" s="15"/>
      <c r="AF2598" s="15"/>
      <c r="AG2598" s="15"/>
      <c r="AH2598" s="46" t="str">
        <f>IF(Table1[[#This Row],[Posting Date]]&lt;&gt;"","GJ-"&amp;CountryID,"")</f>
        <v/>
      </c>
      <c r="AI2598" s="59" t="str">
        <f>IF(Table1[[#This Row],[Posting Date]]&lt;&gt;"",Table1[[#This Row],[Posting Date]],"")</f>
        <v/>
      </c>
      <c r="AJ2598" s="46"/>
      <c r="AK2598" s="46" t="str">
        <f>IF(Table1[[#This Row],[Description]]&lt;&gt;"",Table1[[#This Row],[Description]],"")</f>
        <v/>
      </c>
      <c r="AL2598" s="46" t="str">
        <f>IF(Table1[[#This Row],[Posting Date]]&lt;&gt;"",Table1[[#This Row],[Reference Number]],"")</f>
        <v/>
      </c>
      <c r="AM2598" s="46" t="str">
        <f>TRIM(Table1[[#This Row],[Line '#]])</f>
        <v/>
      </c>
      <c r="AN2598" s="46" t="str">
        <f>TRIM(Table1[[#This Row],[Account]])</f>
        <v/>
      </c>
      <c r="AO2598" s="46" t="str">
        <f>IF(Table1[[#This Row],[Posting Date]]&lt;&gt;"",$D$5,"")</f>
        <v/>
      </c>
      <c r="AP2598" s="46" t="str">
        <f>TRIM(Table1[[#This Row],[Departments-Prgrams]])</f>
        <v/>
      </c>
      <c r="AQ2598" s="46" t="str">
        <f>TRIM(Table1[[#This Row],[Grant]])</f>
        <v/>
      </c>
      <c r="AR2598" s="46" t="str">
        <f>TRIM(Table1[[#This Row],[Staff ID]])</f>
        <v/>
      </c>
      <c r="AS2598" s="46" t="str">
        <f>IF(TRIM(Table1[[#This Row],[Budget Code]])=0,"",TRIM(Table1[[#This Row],[Budget Code]]))</f>
        <v/>
      </c>
      <c r="AT2598" s="46" t="str">
        <f>IF(Table1[[#This Row],[Line Description]]&lt;&gt;"",Table1[[#This Row],[Line Description]],"")</f>
        <v/>
      </c>
      <c r="AU2598" s="46" t="str">
        <f>IF(Table1[[#This Row],[Cur_Amount Debit]]&gt;0,ROUND(Table1[[#This Row],[Cur_Amount Debit]],2),"")</f>
        <v/>
      </c>
      <c r="AV2598" s="46" t="str">
        <f>IF(Table1[[#This Row],[Cur_Amount Credit]]&gt;0,ROUND(Table1[[#This Row],[Cur_Amount Credit]],2),"")</f>
        <v/>
      </c>
      <c r="AW2598" s="46" t="str">
        <f>LEFT(Table1[[#This Row],[Cur]],3)</f>
        <v/>
      </c>
      <c r="AX2598" s="59"/>
      <c r="AY2598" s="46"/>
      <c r="AZ2598" s="46" t="str">
        <f>IF(Table1[[#This Row],[Cur]]&lt;&gt;"",IF(Table1[[#This Row],[Cur]]="USD","",ExchangeRate),"")</f>
        <v/>
      </c>
      <c r="BA2598" s="46" t="str">
        <f>IF(Table1[[#This Row],[Grant]]&lt;&gt;"",VLOOKUP(Table1[[#This Row],[Grant]],Grants!B:D,3),"")</f>
        <v/>
      </c>
      <c r="BB2598" s="46" t="str">
        <f>TRIM(Table1[[#This Row],[Vendor ID]])</f>
        <v/>
      </c>
      <c r="BC2598">
        <f>IF(Table1[[#This Row],[Reference Number]]=Q2597,BC2597,BC2597+1)</f>
        <v>2</v>
      </c>
    </row>
    <row r="2599" spans="1:55" ht="11.25" hidden="1" customHeight="1">
      <c r="A2599" s="1"/>
      <c r="B2599" s="88" t="str">
        <f>IF(Table1[[#This Row],[Posting Date]]&lt;&gt;"",IF(Table1[[#This Row],[Reference Number]]=Q2598,B2598+1,1),"")</f>
        <v/>
      </c>
      <c r="C2599" s="61"/>
      <c r="D2599" s="61"/>
      <c r="E2599" s="218"/>
      <c r="F2599" s="143" t="str">
        <f>IFERROR(IF(VLOOKUP(Table1[[#This Row],[Budget Code Description]],Dimentions!$X$6:$AC$132,2,FALSE)="","",VLOOKUP(Table1[[#This Row],[Budget Code Description]],Dimentions!$X$6:$AC$132,2,FALSE)),"")</f>
        <v/>
      </c>
      <c r="G2599" s="143" t="str">
        <f>IFERROR(VLOOKUP(Table1[[#This Row],[Budget Code Description]],Dimentions!$X$6:$AC$132,3,FALSE),"")</f>
        <v/>
      </c>
      <c r="H2599" s="64" t="str">
        <f>IFERROR(VLOOKUP(Table1[[#This Row],[Account]],Dimentions!$S$6:$V$233,2,FALSE),"")</f>
        <v/>
      </c>
      <c r="I2599" s="62">
        <f>_xlfn.NUMBERVALUE(LEFT(Table1[[#This Row],[Account]],1))</f>
        <v>0</v>
      </c>
      <c r="J2599" s="62" t="str">
        <f>IFERROR(VLOOKUP(Table1[[#This Row],[Budget Code Description]],Table6[#All],7,FALSE),"")</f>
        <v/>
      </c>
      <c r="K2599" s="143" t="str">
        <f>IFERROR(VLOOKUP(Table1[[#This Row],[Budget Code Description]],Table6[#All],8,FALSE),"")</f>
        <v/>
      </c>
      <c r="L2599" s="63"/>
      <c r="M2599" s="65" t="str">
        <f>IFERROR(VLOOKUP(Table1[[#This Row],[Staff ID]],Table2[],2,FALSE),"")</f>
        <v/>
      </c>
      <c r="N2599" s="211" t="str">
        <f>IFERROR(IF(VLOOKUP(Table1[[#This Row],[Budget Code Description]],Dimentions!$X$6:$AC$97,4,FALSE)="","",VLOOKUP(Table1[[#This Row],[Budget Code Description]],Dimentions!$X$6:$AC$97,4,FALSE)),"")</f>
        <v/>
      </c>
      <c r="O2599" s="65" t="str">
        <f>IFERROR(VLOOKUP(Table1[[#This Row],[Vendor ID]],Table549[],2,FALSE),"")</f>
        <v/>
      </c>
      <c r="P2599" s="63"/>
      <c r="Q2599" s="143" t="str">
        <f>IF(Table1[[#This Row],[Posting Date]]&lt;&gt;"",$D$9,"")</f>
        <v/>
      </c>
      <c r="R2599" s="159" t="str">
        <f>IF(Table1[[#This Row],[Posting Date]]&lt;&gt;"",$D$10,"")</f>
        <v/>
      </c>
      <c r="S2599" s="66"/>
      <c r="T2599" s="63"/>
      <c r="U2599" s="67"/>
      <c r="V2599" s="67"/>
      <c r="W2599" s="67" t="str">
        <f t="shared" si="40"/>
        <v/>
      </c>
      <c r="X2599" s="161" t="str">
        <f>IF(E2599="","",(IF(Table1[[#This Row],[Cur]]="USD",Table1[[#This Row],[Cur_Amount Debit]],Table1[[#This Row],[Cur_Amount Debit]]/Table1[[#This Row],[Exchange Rate]])))</f>
        <v/>
      </c>
      <c r="Y2599" s="161" t="str">
        <f>IF(E2599="","",(IF(Table1[[#This Row],[Cur]]="USD",Table1[[#This Row],[Cur_Amount Credit]],Table1[[#This Row],[Cur_Amount Credit]]/ExchangeRate)))</f>
        <v/>
      </c>
      <c r="Z2599" s="203" t="str">
        <f>IF(E2599="","",(Table1[[#This Row],[Debit USD]]-Table1[[#This Row],[Credit USD]]))</f>
        <v/>
      </c>
      <c r="AA2599" s="122"/>
      <c r="AB2599" s="1"/>
      <c r="AC2599" s="15"/>
      <c r="AD2599" s="15" t="str">
        <f>IF(AND(OR(Table1[[#This Row],[Account]]="15030",Table1[[#This Row],[Account]]="15035",Table1[[#This Row],[Account]]="20150"),Table1[[#This Row],[Vendor ID]]=""),1,"")</f>
        <v/>
      </c>
      <c r="AE2599" s="15"/>
      <c r="AF2599" s="15"/>
      <c r="AG2599" s="15"/>
      <c r="AH2599" s="46" t="str">
        <f>IF(Table1[[#This Row],[Posting Date]]&lt;&gt;"","GJ-"&amp;CountryID,"")</f>
        <v/>
      </c>
      <c r="AI2599" s="59" t="str">
        <f>IF(Table1[[#This Row],[Posting Date]]&lt;&gt;"",Table1[[#This Row],[Posting Date]],"")</f>
        <v/>
      </c>
      <c r="AJ2599" s="46"/>
      <c r="AK2599" s="46" t="str">
        <f>IF(Table1[[#This Row],[Description]]&lt;&gt;"",Table1[[#This Row],[Description]],"")</f>
        <v/>
      </c>
      <c r="AL2599" s="46" t="str">
        <f>IF(Table1[[#This Row],[Posting Date]]&lt;&gt;"",Table1[[#This Row],[Reference Number]],"")</f>
        <v/>
      </c>
      <c r="AM2599" s="46" t="str">
        <f>TRIM(Table1[[#This Row],[Line '#]])</f>
        <v/>
      </c>
      <c r="AN2599" s="46" t="str">
        <f>TRIM(Table1[[#This Row],[Account]])</f>
        <v/>
      </c>
      <c r="AO2599" s="46" t="str">
        <f>IF(Table1[[#This Row],[Posting Date]]&lt;&gt;"",$D$5,"")</f>
        <v/>
      </c>
      <c r="AP2599" s="46" t="str">
        <f>TRIM(Table1[[#This Row],[Departments-Prgrams]])</f>
        <v/>
      </c>
      <c r="AQ2599" s="46" t="str">
        <f>TRIM(Table1[[#This Row],[Grant]])</f>
        <v/>
      </c>
      <c r="AR2599" s="46" t="str">
        <f>TRIM(Table1[[#This Row],[Staff ID]])</f>
        <v/>
      </c>
      <c r="AS2599" s="46" t="str">
        <f>IF(TRIM(Table1[[#This Row],[Budget Code]])=0,"",TRIM(Table1[[#This Row],[Budget Code]]))</f>
        <v/>
      </c>
      <c r="AT2599" s="46" t="str">
        <f>IF(Table1[[#This Row],[Line Description]]&lt;&gt;"",Table1[[#This Row],[Line Description]],"")</f>
        <v/>
      </c>
      <c r="AU2599" s="46" t="str">
        <f>IF(Table1[[#This Row],[Cur_Amount Debit]]&gt;0,ROUND(Table1[[#This Row],[Cur_Amount Debit]],2),"")</f>
        <v/>
      </c>
      <c r="AV2599" s="46" t="str">
        <f>IF(Table1[[#This Row],[Cur_Amount Credit]]&gt;0,ROUND(Table1[[#This Row],[Cur_Amount Credit]],2),"")</f>
        <v/>
      </c>
      <c r="AW2599" s="46" t="str">
        <f>LEFT(Table1[[#This Row],[Cur]],3)</f>
        <v/>
      </c>
      <c r="AX2599" s="59"/>
      <c r="AY2599" s="46"/>
      <c r="AZ2599" s="46" t="str">
        <f>IF(Table1[[#This Row],[Cur]]&lt;&gt;"",IF(Table1[[#This Row],[Cur]]="USD","",ExchangeRate),"")</f>
        <v/>
      </c>
      <c r="BA2599" s="46" t="str">
        <f>IF(Table1[[#This Row],[Grant]]&lt;&gt;"",VLOOKUP(Table1[[#This Row],[Grant]],Grants!B:D,3),"")</f>
        <v/>
      </c>
      <c r="BB2599" s="46" t="str">
        <f>TRIM(Table1[[#This Row],[Vendor ID]])</f>
        <v/>
      </c>
      <c r="BC2599">
        <f>IF(Table1[[#This Row],[Reference Number]]=Q2598,BC2598,BC2598+1)</f>
        <v>2</v>
      </c>
    </row>
    <row r="2600" spans="1:55" ht="11.25" hidden="1" customHeight="1">
      <c r="A2600" s="1"/>
      <c r="B2600" s="88" t="str">
        <f>IF(Table1[[#This Row],[Posting Date]]&lt;&gt;"",IF(Table1[[#This Row],[Reference Number]]=Q2599,B2599+1,1),"")</f>
        <v/>
      </c>
      <c r="C2600" s="61"/>
      <c r="D2600" s="61"/>
      <c r="E2600" s="218"/>
      <c r="F2600" s="143" t="str">
        <f>IFERROR(IF(VLOOKUP(Table1[[#This Row],[Budget Code Description]],Dimentions!$X$6:$AC$132,2,FALSE)="","",VLOOKUP(Table1[[#This Row],[Budget Code Description]],Dimentions!$X$6:$AC$132,2,FALSE)),"")</f>
        <v/>
      </c>
      <c r="G2600" s="143" t="str">
        <f>IFERROR(VLOOKUP(Table1[[#This Row],[Budget Code Description]],Dimentions!$X$6:$AC$132,3,FALSE),"")</f>
        <v/>
      </c>
      <c r="H2600" s="64" t="str">
        <f>IFERROR(VLOOKUP(Table1[[#This Row],[Account]],Dimentions!$S$6:$V$233,2,FALSE),"")</f>
        <v/>
      </c>
      <c r="I2600" s="62">
        <f>_xlfn.NUMBERVALUE(LEFT(Table1[[#This Row],[Account]],1))</f>
        <v>0</v>
      </c>
      <c r="J2600" s="62" t="str">
        <f>IFERROR(VLOOKUP(Table1[[#This Row],[Budget Code Description]],Table6[#All],7,FALSE),"")</f>
        <v/>
      </c>
      <c r="K2600" s="143" t="str">
        <f>IFERROR(VLOOKUP(Table1[[#This Row],[Budget Code Description]],Table6[#All],8,FALSE),"")</f>
        <v/>
      </c>
      <c r="L2600" s="63"/>
      <c r="M2600" s="65" t="str">
        <f>IFERROR(VLOOKUP(Table1[[#This Row],[Staff ID]],Table2[],2,FALSE),"")</f>
        <v/>
      </c>
      <c r="N2600" s="211" t="str">
        <f>IFERROR(IF(VLOOKUP(Table1[[#This Row],[Budget Code Description]],Dimentions!$X$6:$AC$97,4,FALSE)="","",VLOOKUP(Table1[[#This Row],[Budget Code Description]],Dimentions!$X$6:$AC$97,4,FALSE)),"")</f>
        <v/>
      </c>
      <c r="O2600" s="65" t="str">
        <f>IFERROR(VLOOKUP(Table1[[#This Row],[Vendor ID]],Table549[],2,FALSE),"")</f>
        <v/>
      </c>
      <c r="P2600" s="63"/>
      <c r="Q2600" s="143" t="str">
        <f>IF(Table1[[#This Row],[Posting Date]]&lt;&gt;"",$D$9,"")</f>
        <v/>
      </c>
      <c r="R2600" s="159" t="str">
        <f>IF(Table1[[#This Row],[Posting Date]]&lt;&gt;"",$D$10,"")</f>
        <v/>
      </c>
      <c r="S2600" s="66"/>
      <c r="T2600" s="63"/>
      <c r="U2600" s="67"/>
      <c r="V2600" s="67"/>
      <c r="W2600" s="67" t="str">
        <f t="shared" si="40"/>
        <v/>
      </c>
      <c r="X2600" s="161" t="str">
        <f>IF(E2600="","",(IF(Table1[[#This Row],[Cur]]="USD",Table1[[#This Row],[Cur_Amount Debit]],Table1[[#This Row],[Cur_Amount Debit]]/Table1[[#This Row],[Exchange Rate]])))</f>
        <v/>
      </c>
      <c r="Y2600" s="161" t="str">
        <f>IF(E2600="","",(IF(Table1[[#This Row],[Cur]]="USD",Table1[[#This Row],[Cur_Amount Credit]],Table1[[#This Row],[Cur_Amount Credit]]/ExchangeRate)))</f>
        <v/>
      </c>
      <c r="Z2600" s="203" t="str">
        <f>IF(E2600="","",(Table1[[#This Row],[Debit USD]]-Table1[[#This Row],[Credit USD]]))</f>
        <v/>
      </c>
      <c r="AA2600" s="122"/>
      <c r="AB2600" s="1"/>
      <c r="AC2600" s="15"/>
      <c r="AD2600" s="15" t="str">
        <f>IF(AND(OR(Table1[[#This Row],[Account]]="15030",Table1[[#This Row],[Account]]="15035",Table1[[#This Row],[Account]]="20150"),Table1[[#This Row],[Vendor ID]]=""),1,"")</f>
        <v/>
      </c>
      <c r="AE2600" s="15"/>
      <c r="AF2600" s="15"/>
      <c r="AG2600" s="15"/>
      <c r="AH2600" s="46" t="str">
        <f>IF(Table1[[#This Row],[Posting Date]]&lt;&gt;"","GJ-"&amp;CountryID,"")</f>
        <v/>
      </c>
      <c r="AI2600" s="59" t="str">
        <f>IF(Table1[[#This Row],[Posting Date]]&lt;&gt;"",Table1[[#This Row],[Posting Date]],"")</f>
        <v/>
      </c>
      <c r="AJ2600" s="46"/>
      <c r="AK2600" s="46" t="str">
        <f>IF(Table1[[#This Row],[Description]]&lt;&gt;"",Table1[[#This Row],[Description]],"")</f>
        <v/>
      </c>
      <c r="AL2600" s="46" t="str">
        <f>IF(Table1[[#This Row],[Posting Date]]&lt;&gt;"",Table1[[#This Row],[Reference Number]],"")</f>
        <v/>
      </c>
      <c r="AM2600" s="46" t="str">
        <f>TRIM(Table1[[#This Row],[Line '#]])</f>
        <v/>
      </c>
      <c r="AN2600" s="46" t="str">
        <f>TRIM(Table1[[#This Row],[Account]])</f>
        <v/>
      </c>
      <c r="AO2600" s="46" t="str">
        <f>IF(Table1[[#This Row],[Posting Date]]&lt;&gt;"",$D$5,"")</f>
        <v/>
      </c>
      <c r="AP2600" s="46" t="str">
        <f>TRIM(Table1[[#This Row],[Departments-Prgrams]])</f>
        <v/>
      </c>
      <c r="AQ2600" s="46" t="str">
        <f>TRIM(Table1[[#This Row],[Grant]])</f>
        <v/>
      </c>
      <c r="AR2600" s="46" t="str">
        <f>TRIM(Table1[[#This Row],[Staff ID]])</f>
        <v/>
      </c>
      <c r="AS2600" s="46" t="str">
        <f>IF(TRIM(Table1[[#This Row],[Budget Code]])=0,"",TRIM(Table1[[#This Row],[Budget Code]]))</f>
        <v/>
      </c>
      <c r="AT2600" s="46" t="str">
        <f>IF(Table1[[#This Row],[Line Description]]&lt;&gt;"",Table1[[#This Row],[Line Description]],"")</f>
        <v/>
      </c>
      <c r="AU2600" s="46" t="str">
        <f>IF(Table1[[#This Row],[Cur_Amount Debit]]&gt;0,ROUND(Table1[[#This Row],[Cur_Amount Debit]],2),"")</f>
        <v/>
      </c>
      <c r="AV2600" s="46" t="str">
        <f>IF(Table1[[#This Row],[Cur_Amount Credit]]&gt;0,ROUND(Table1[[#This Row],[Cur_Amount Credit]],2),"")</f>
        <v/>
      </c>
      <c r="AW2600" s="46" t="str">
        <f>LEFT(Table1[[#This Row],[Cur]],3)</f>
        <v/>
      </c>
      <c r="AX2600" s="59"/>
      <c r="AY2600" s="46"/>
      <c r="AZ2600" s="46" t="str">
        <f>IF(Table1[[#This Row],[Cur]]&lt;&gt;"",IF(Table1[[#This Row],[Cur]]="USD","",ExchangeRate),"")</f>
        <v/>
      </c>
      <c r="BA2600" s="46" t="str">
        <f>IF(Table1[[#This Row],[Grant]]&lt;&gt;"",VLOOKUP(Table1[[#This Row],[Grant]],Grants!B:D,3),"")</f>
        <v/>
      </c>
      <c r="BB2600" s="46" t="str">
        <f>TRIM(Table1[[#This Row],[Vendor ID]])</f>
        <v/>
      </c>
      <c r="BC2600">
        <f>IF(Table1[[#This Row],[Reference Number]]=Q2599,BC2599,BC2599+1)</f>
        <v>2</v>
      </c>
    </row>
    <row r="2601" spans="1:55" ht="11.25" hidden="1" customHeight="1">
      <c r="A2601" s="1"/>
      <c r="B2601" s="88" t="str">
        <f>IF(Table1[[#This Row],[Posting Date]]&lt;&gt;"",IF(Table1[[#This Row],[Reference Number]]=Q2600,B2600+1,1),"")</f>
        <v/>
      </c>
      <c r="C2601" s="61"/>
      <c r="D2601" s="61"/>
      <c r="E2601" s="218"/>
      <c r="F2601" s="143" t="str">
        <f>IFERROR(IF(VLOOKUP(Table1[[#This Row],[Budget Code Description]],Dimentions!$X$6:$AC$132,2,FALSE)="","",VLOOKUP(Table1[[#This Row],[Budget Code Description]],Dimentions!$X$6:$AC$132,2,FALSE)),"")</f>
        <v/>
      </c>
      <c r="G2601" s="143" t="str">
        <f>IFERROR(VLOOKUP(Table1[[#This Row],[Budget Code Description]],Dimentions!$X$6:$AC$132,3,FALSE),"")</f>
        <v/>
      </c>
      <c r="H2601" s="64" t="str">
        <f>IFERROR(VLOOKUP(Table1[[#This Row],[Account]],Dimentions!$S$6:$V$233,2,FALSE),"")</f>
        <v/>
      </c>
      <c r="I2601" s="62">
        <f>_xlfn.NUMBERVALUE(LEFT(Table1[[#This Row],[Account]],1))</f>
        <v>0</v>
      </c>
      <c r="J2601" s="62" t="str">
        <f>IFERROR(VLOOKUP(Table1[[#This Row],[Budget Code Description]],Table6[#All],7,FALSE),"")</f>
        <v/>
      </c>
      <c r="K2601" s="143" t="str">
        <f>IFERROR(VLOOKUP(Table1[[#This Row],[Budget Code Description]],Table6[#All],8,FALSE),"")</f>
        <v/>
      </c>
      <c r="L2601" s="63"/>
      <c r="M2601" s="65" t="str">
        <f>IFERROR(VLOOKUP(Table1[[#This Row],[Staff ID]],Table2[],2,FALSE),"")</f>
        <v/>
      </c>
      <c r="N2601" s="211" t="str">
        <f>IFERROR(IF(VLOOKUP(Table1[[#This Row],[Budget Code Description]],Dimentions!$X$6:$AC$97,4,FALSE)="","",VLOOKUP(Table1[[#This Row],[Budget Code Description]],Dimentions!$X$6:$AC$97,4,FALSE)),"")</f>
        <v/>
      </c>
      <c r="O2601" s="65" t="str">
        <f>IFERROR(VLOOKUP(Table1[[#This Row],[Vendor ID]],Table549[],2,FALSE),"")</f>
        <v/>
      </c>
      <c r="P2601" s="63"/>
      <c r="Q2601" s="143" t="str">
        <f>IF(Table1[[#This Row],[Posting Date]]&lt;&gt;"",$D$9,"")</f>
        <v/>
      </c>
      <c r="R2601" s="159" t="str">
        <f>IF(Table1[[#This Row],[Posting Date]]&lt;&gt;"",$D$10,"")</f>
        <v/>
      </c>
      <c r="S2601" s="66"/>
      <c r="T2601" s="63"/>
      <c r="U2601" s="67"/>
      <c r="V2601" s="67"/>
      <c r="W2601" s="67" t="str">
        <f t="shared" ref="W2601:W2664" si="41">IF(E2601="","",(ExchangeRate))</f>
        <v/>
      </c>
      <c r="X2601" s="161" t="str">
        <f>IF(E2601="","",(IF(Table1[[#This Row],[Cur]]="USD",Table1[[#This Row],[Cur_Amount Debit]],Table1[[#This Row],[Cur_Amount Debit]]/Table1[[#This Row],[Exchange Rate]])))</f>
        <v/>
      </c>
      <c r="Y2601" s="161" t="str">
        <f>IF(E2601="","",(IF(Table1[[#This Row],[Cur]]="USD",Table1[[#This Row],[Cur_Amount Credit]],Table1[[#This Row],[Cur_Amount Credit]]/ExchangeRate)))</f>
        <v/>
      </c>
      <c r="Z2601" s="203" t="str">
        <f>IF(E2601="","",(Table1[[#This Row],[Debit USD]]-Table1[[#This Row],[Credit USD]]))</f>
        <v/>
      </c>
      <c r="AA2601" s="122"/>
      <c r="AB2601" s="1"/>
      <c r="AC2601" s="15"/>
      <c r="AD2601" s="15" t="str">
        <f>IF(AND(OR(Table1[[#This Row],[Account]]="15030",Table1[[#This Row],[Account]]="15035",Table1[[#This Row],[Account]]="20150"),Table1[[#This Row],[Vendor ID]]=""),1,"")</f>
        <v/>
      </c>
      <c r="AE2601" s="15"/>
      <c r="AF2601" s="15"/>
      <c r="AG2601" s="15"/>
      <c r="AH2601" s="46" t="str">
        <f>IF(Table1[[#This Row],[Posting Date]]&lt;&gt;"","GJ-"&amp;CountryID,"")</f>
        <v/>
      </c>
      <c r="AI2601" s="59" t="str">
        <f>IF(Table1[[#This Row],[Posting Date]]&lt;&gt;"",Table1[[#This Row],[Posting Date]],"")</f>
        <v/>
      </c>
      <c r="AJ2601" s="46"/>
      <c r="AK2601" s="46" t="str">
        <f>IF(Table1[[#This Row],[Description]]&lt;&gt;"",Table1[[#This Row],[Description]],"")</f>
        <v/>
      </c>
      <c r="AL2601" s="46" t="str">
        <f>IF(Table1[[#This Row],[Posting Date]]&lt;&gt;"",Table1[[#This Row],[Reference Number]],"")</f>
        <v/>
      </c>
      <c r="AM2601" s="46" t="str">
        <f>TRIM(Table1[[#This Row],[Line '#]])</f>
        <v/>
      </c>
      <c r="AN2601" s="46" t="str">
        <f>TRIM(Table1[[#This Row],[Account]])</f>
        <v/>
      </c>
      <c r="AO2601" s="46" t="str">
        <f>IF(Table1[[#This Row],[Posting Date]]&lt;&gt;"",$D$5,"")</f>
        <v/>
      </c>
      <c r="AP2601" s="46" t="str">
        <f>TRIM(Table1[[#This Row],[Departments-Prgrams]])</f>
        <v/>
      </c>
      <c r="AQ2601" s="46" t="str">
        <f>TRIM(Table1[[#This Row],[Grant]])</f>
        <v/>
      </c>
      <c r="AR2601" s="46" t="str">
        <f>TRIM(Table1[[#This Row],[Staff ID]])</f>
        <v/>
      </c>
      <c r="AS2601" s="46" t="str">
        <f>IF(TRIM(Table1[[#This Row],[Budget Code]])=0,"",TRIM(Table1[[#This Row],[Budget Code]]))</f>
        <v/>
      </c>
      <c r="AT2601" s="46" t="str">
        <f>IF(Table1[[#This Row],[Line Description]]&lt;&gt;"",Table1[[#This Row],[Line Description]],"")</f>
        <v/>
      </c>
      <c r="AU2601" s="46" t="str">
        <f>IF(Table1[[#This Row],[Cur_Amount Debit]]&gt;0,ROUND(Table1[[#This Row],[Cur_Amount Debit]],2),"")</f>
        <v/>
      </c>
      <c r="AV2601" s="46" t="str">
        <f>IF(Table1[[#This Row],[Cur_Amount Credit]]&gt;0,ROUND(Table1[[#This Row],[Cur_Amount Credit]],2),"")</f>
        <v/>
      </c>
      <c r="AW2601" s="46" t="str">
        <f>LEFT(Table1[[#This Row],[Cur]],3)</f>
        <v/>
      </c>
      <c r="AX2601" s="59"/>
      <c r="AY2601" s="46"/>
      <c r="AZ2601" s="46" t="str">
        <f>IF(Table1[[#This Row],[Cur]]&lt;&gt;"",IF(Table1[[#This Row],[Cur]]="USD","",ExchangeRate),"")</f>
        <v/>
      </c>
      <c r="BA2601" s="46" t="str">
        <f>IF(Table1[[#This Row],[Grant]]&lt;&gt;"",VLOOKUP(Table1[[#This Row],[Grant]],Grants!B:D,3),"")</f>
        <v/>
      </c>
      <c r="BB2601" s="46" t="str">
        <f>TRIM(Table1[[#This Row],[Vendor ID]])</f>
        <v/>
      </c>
      <c r="BC2601">
        <f>IF(Table1[[#This Row],[Reference Number]]=Q2600,BC2600,BC2600+1)</f>
        <v>2</v>
      </c>
    </row>
    <row r="2602" spans="1:55" ht="11.25" hidden="1" customHeight="1">
      <c r="A2602" s="1"/>
      <c r="B2602" s="88" t="str">
        <f>IF(Table1[[#This Row],[Posting Date]]&lt;&gt;"",IF(Table1[[#This Row],[Reference Number]]=Q2601,B2601+1,1),"")</f>
        <v/>
      </c>
      <c r="C2602" s="61"/>
      <c r="D2602" s="61"/>
      <c r="E2602" s="218"/>
      <c r="F2602" s="143" t="str">
        <f>IFERROR(IF(VLOOKUP(Table1[[#This Row],[Budget Code Description]],Dimentions!$X$6:$AC$132,2,FALSE)="","",VLOOKUP(Table1[[#This Row],[Budget Code Description]],Dimentions!$X$6:$AC$132,2,FALSE)),"")</f>
        <v/>
      </c>
      <c r="G2602" s="143" t="str">
        <f>IFERROR(VLOOKUP(Table1[[#This Row],[Budget Code Description]],Dimentions!$X$6:$AC$132,3,FALSE),"")</f>
        <v/>
      </c>
      <c r="H2602" s="64" t="str">
        <f>IFERROR(VLOOKUP(Table1[[#This Row],[Account]],Dimentions!$S$6:$V$233,2,FALSE),"")</f>
        <v/>
      </c>
      <c r="I2602" s="62">
        <f>_xlfn.NUMBERVALUE(LEFT(Table1[[#This Row],[Account]],1))</f>
        <v>0</v>
      </c>
      <c r="J2602" s="62" t="str">
        <f>IFERROR(VLOOKUP(Table1[[#This Row],[Budget Code Description]],Table6[#All],7,FALSE),"")</f>
        <v/>
      </c>
      <c r="K2602" s="143" t="str">
        <f>IFERROR(VLOOKUP(Table1[[#This Row],[Budget Code Description]],Table6[#All],8,FALSE),"")</f>
        <v/>
      </c>
      <c r="L2602" s="63"/>
      <c r="M2602" s="65" t="str">
        <f>IFERROR(VLOOKUP(Table1[[#This Row],[Staff ID]],Table2[],2,FALSE),"")</f>
        <v/>
      </c>
      <c r="N2602" s="211" t="str">
        <f>IFERROR(IF(VLOOKUP(Table1[[#This Row],[Budget Code Description]],Dimentions!$X$6:$AC$97,4,FALSE)="","",VLOOKUP(Table1[[#This Row],[Budget Code Description]],Dimentions!$X$6:$AC$97,4,FALSE)),"")</f>
        <v/>
      </c>
      <c r="O2602" s="65" t="str">
        <f>IFERROR(VLOOKUP(Table1[[#This Row],[Vendor ID]],Table549[],2,FALSE),"")</f>
        <v/>
      </c>
      <c r="P2602" s="63"/>
      <c r="Q2602" s="143" t="str">
        <f>IF(Table1[[#This Row],[Posting Date]]&lt;&gt;"",$D$9,"")</f>
        <v/>
      </c>
      <c r="R2602" s="159" t="str">
        <f>IF(Table1[[#This Row],[Posting Date]]&lt;&gt;"",$D$10,"")</f>
        <v/>
      </c>
      <c r="S2602" s="66"/>
      <c r="T2602" s="63"/>
      <c r="U2602" s="67"/>
      <c r="V2602" s="67"/>
      <c r="W2602" s="67" t="str">
        <f t="shared" si="41"/>
        <v/>
      </c>
      <c r="X2602" s="161" t="str">
        <f>IF(E2602="","",(IF(Table1[[#This Row],[Cur]]="USD",Table1[[#This Row],[Cur_Amount Debit]],Table1[[#This Row],[Cur_Amount Debit]]/Table1[[#This Row],[Exchange Rate]])))</f>
        <v/>
      </c>
      <c r="Y2602" s="161" t="str">
        <f>IF(E2602="","",(IF(Table1[[#This Row],[Cur]]="USD",Table1[[#This Row],[Cur_Amount Credit]],Table1[[#This Row],[Cur_Amount Credit]]/ExchangeRate)))</f>
        <v/>
      </c>
      <c r="Z2602" s="203" t="str">
        <f>IF(E2602="","",(Table1[[#This Row],[Debit USD]]-Table1[[#This Row],[Credit USD]]))</f>
        <v/>
      </c>
      <c r="AA2602" s="122"/>
      <c r="AB2602" s="1"/>
      <c r="AC2602" s="15"/>
      <c r="AD2602" s="15" t="str">
        <f>IF(AND(OR(Table1[[#This Row],[Account]]="15030",Table1[[#This Row],[Account]]="15035",Table1[[#This Row],[Account]]="20150"),Table1[[#This Row],[Vendor ID]]=""),1,"")</f>
        <v/>
      </c>
      <c r="AE2602" s="15"/>
      <c r="AF2602" s="15"/>
      <c r="AG2602" s="15"/>
      <c r="AH2602" s="46" t="str">
        <f>IF(Table1[[#This Row],[Posting Date]]&lt;&gt;"","GJ-"&amp;CountryID,"")</f>
        <v/>
      </c>
      <c r="AI2602" s="59" t="str">
        <f>IF(Table1[[#This Row],[Posting Date]]&lt;&gt;"",Table1[[#This Row],[Posting Date]],"")</f>
        <v/>
      </c>
      <c r="AJ2602" s="46"/>
      <c r="AK2602" s="46" t="str">
        <f>IF(Table1[[#This Row],[Description]]&lt;&gt;"",Table1[[#This Row],[Description]],"")</f>
        <v/>
      </c>
      <c r="AL2602" s="46" t="str">
        <f>IF(Table1[[#This Row],[Posting Date]]&lt;&gt;"",Table1[[#This Row],[Reference Number]],"")</f>
        <v/>
      </c>
      <c r="AM2602" s="46" t="str">
        <f>TRIM(Table1[[#This Row],[Line '#]])</f>
        <v/>
      </c>
      <c r="AN2602" s="46" t="str">
        <f>TRIM(Table1[[#This Row],[Account]])</f>
        <v/>
      </c>
      <c r="AO2602" s="46" t="str">
        <f>IF(Table1[[#This Row],[Posting Date]]&lt;&gt;"",$D$5,"")</f>
        <v/>
      </c>
      <c r="AP2602" s="46" t="str">
        <f>TRIM(Table1[[#This Row],[Departments-Prgrams]])</f>
        <v/>
      </c>
      <c r="AQ2602" s="46" t="str">
        <f>TRIM(Table1[[#This Row],[Grant]])</f>
        <v/>
      </c>
      <c r="AR2602" s="46" t="str">
        <f>TRIM(Table1[[#This Row],[Staff ID]])</f>
        <v/>
      </c>
      <c r="AS2602" s="46" t="str">
        <f>IF(TRIM(Table1[[#This Row],[Budget Code]])=0,"",TRIM(Table1[[#This Row],[Budget Code]]))</f>
        <v/>
      </c>
      <c r="AT2602" s="46" t="str">
        <f>IF(Table1[[#This Row],[Line Description]]&lt;&gt;"",Table1[[#This Row],[Line Description]],"")</f>
        <v/>
      </c>
      <c r="AU2602" s="46" t="str">
        <f>IF(Table1[[#This Row],[Cur_Amount Debit]]&gt;0,ROUND(Table1[[#This Row],[Cur_Amount Debit]],2),"")</f>
        <v/>
      </c>
      <c r="AV2602" s="46" t="str">
        <f>IF(Table1[[#This Row],[Cur_Amount Credit]]&gt;0,ROUND(Table1[[#This Row],[Cur_Amount Credit]],2),"")</f>
        <v/>
      </c>
      <c r="AW2602" s="46" t="str">
        <f>LEFT(Table1[[#This Row],[Cur]],3)</f>
        <v/>
      </c>
      <c r="AX2602" s="59"/>
      <c r="AY2602" s="46"/>
      <c r="AZ2602" s="46" t="str">
        <f>IF(Table1[[#This Row],[Cur]]&lt;&gt;"",IF(Table1[[#This Row],[Cur]]="USD","",ExchangeRate),"")</f>
        <v/>
      </c>
      <c r="BA2602" s="46" t="str">
        <f>IF(Table1[[#This Row],[Grant]]&lt;&gt;"",VLOOKUP(Table1[[#This Row],[Grant]],Grants!B:D,3),"")</f>
        <v/>
      </c>
      <c r="BB2602" s="46" t="str">
        <f>TRIM(Table1[[#This Row],[Vendor ID]])</f>
        <v/>
      </c>
      <c r="BC2602">
        <f>IF(Table1[[#This Row],[Reference Number]]=Q2601,BC2601,BC2601+1)</f>
        <v>2</v>
      </c>
    </row>
    <row r="2603" spans="1:55" ht="11.25" hidden="1" customHeight="1">
      <c r="A2603" s="1"/>
      <c r="B2603" s="88" t="str">
        <f>IF(Table1[[#This Row],[Posting Date]]&lt;&gt;"",IF(Table1[[#This Row],[Reference Number]]=Q2602,B2602+1,1),"")</f>
        <v/>
      </c>
      <c r="C2603" s="61"/>
      <c r="D2603" s="61"/>
      <c r="E2603" s="218"/>
      <c r="F2603" s="143" t="str">
        <f>IFERROR(IF(VLOOKUP(Table1[[#This Row],[Budget Code Description]],Dimentions!$X$6:$AC$132,2,FALSE)="","",VLOOKUP(Table1[[#This Row],[Budget Code Description]],Dimentions!$X$6:$AC$132,2,FALSE)),"")</f>
        <v/>
      </c>
      <c r="G2603" s="143" t="str">
        <f>IFERROR(VLOOKUP(Table1[[#This Row],[Budget Code Description]],Dimentions!$X$6:$AC$132,3,FALSE),"")</f>
        <v/>
      </c>
      <c r="H2603" s="64" t="str">
        <f>IFERROR(VLOOKUP(Table1[[#This Row],[Account]],Dimentions!$S$6:$V$233,2,FALSE),"")</f>
        <v/>
      </c>
      <c r="I2603" s="62">
        <f>_xlfn.NUMBERVALUE(LEFT(Table1[[#This Row],[Account]],1))</f>
        <v>0</v>
      </c>
      <c r="J2603" s="62" t="str">
        <f>IFERROR(VLOOKUP(Table1[[#This Row],[Budget Code Description]],Table6[#All],7,FALSE),"")</f>
        <v/>
      </c>
      <c r="K2603" s="143" t="str">
        <f>IFERROR(VLOOKUP(Table1[[#This Row],[Budget Code Description]],Table6[#All],8,FALSE),"")</f>
        <v/>
      </c>
      <c r="L2603" s="63"/>
      <c r="M2603" s="65" t="str">
        <f>IFERROR(VLOOKUP(Table1[[#This Row],[Staff ID]],Table2[],2,FALSE),"")</f>
        <v/>
      </c>
      <c r="N2603" s="211" t="str">
        <f>IFERROR(IF(VLOOKUP(Table1[[#This Row],[Budget Code Description]],Dimentions!$X$6:$AC$97,4,FALSE)="","",VLOOKUP(Table1[[#This Row],[Budget Code Description]],Dimentions!$X$6:$AC$97,4,FALSE)),"")</f>
        <v/>
      </c>
      <c r="O2603" s="65" t="str">
        <f>IFERROR(VLOOKUP(Table1[[#This Row],[Vendor ID]],Table549[],2,FALSE),"")</f>
        <v/>
      </c>
      <c r="P2603" s="63"/>
      <c r="Q2603" s="143" t="str">
        <f>IF(Table1[[#This Row],[Posting Date]]&lt;&gt;"",$D$9,"")</f>
        <v/>
      </c>
      <c r="R2603" s="159" t="str">
        <f>IF(Table1[[#This Row],[Posting Date]]&lt;&gt;"",$D$10,"")</f>
        <v/>
      </c>
      <c r="S2603" s="66"/>
      <c r="T2603" s="63"/>
      <c r="U2603" s="67"/>
      <c r="V2603" s="67"/>
      <c r="W2603" s="67" t="str">
        <f t="shared" si="41"/>
        <v/>
      </c>
      <c r="X2603" s="161" t="str">
        <f>IF(E2603="","",(IF(Table1[[#This Row],[Cur]]="USD",Table1[[#This Row],[Cur_Amount Debit]],Table1[[#This Row],[Cur_Amount Debit]]/Table1[[#This Row],[Exchange Rate]])))</f>
        <v/>
      </c>
      <c r="Y2603" s="161" t="str">
        <f>IF(E2603="","",(IF(Table1[[#This Row],[Cur]]="USD",Table1[[#This Row],[Cur_Amount Credit]],Table1[[#This Row],[Cur_Amount Credit]]/ExchangeRate)))</f>
        <v/>
      </c>
      <c r="Z2603" s="203" t="str">
        <f>IF(E2603="","",(Table1[[#This Row],[Debit USD]]-Table1[[#This Row],[Credit USD]]))</f>
        <v/>
      </c>
      <c r="AA2603" s="122"/>
      <c r="AB2603" s="1"/>
      <c r="AC2603" s="15"/>
      <c r="AD2603" s="15" t="str">
        <f>IF(AND(OR(Table1[[#This Row],[Account]]="15030",Table1[[#This Row],[Account]]="15035",Table1[[#This Row],[Account]]="20150"),Table1[[#This Row],[Vendor ID]]=""),1,"")</f>
        <v/>
      </c>
      <c r="AE2603" s="15"/>
      <c r="AF2603" s="15"/>
      <c r="AG2603" s="15"/>
      <c r="AH2603" s="46" t="str">
        <f>IF(Table1[[#This Row],[Posting Date]]&lt;&gt;"","GJ-"&amp;CountryID,"")</f>
        <v/>
      </c>
      <c r="AI2603" s="59" t="str">
        <f>IF(Table1[[#This Row],[Posting Date]]&lt;&gt;"",Table1[[#This Row],[Posting Date]],"")</f>
        <v/>
      </c>
      <c r="AJ2603" s="46"/>
      <c r="AK2603" s="46" t="str">
        <f>IF(Table1[[#This Row],[Description]]&lt;&gt;"",Table1[[#This Row],[Description]],"")</f>
        <v/>
      </c>
      <c r="AL2603" s="46" t="str">
        <f>IF(Table1[[#This Row],[Posting Date]]&lt;&gt;"",Table1[[#This Row],[Reference Number]],"")</f>
        <v/>
      </c>
      <c r="AM2603" s="46" t="str">
        <f>TRIM(Table1[[#This Row],[Line '#]])</f>
        <v/>
      </c>
      <c r="AN2603" s="46" t="str">
        <f>TRIM(Table1[[#This Row],[Account]])</f>
        <v/>
      </c>
      <c r="AO2603" s="46" t="str">
        <f>IF(Table1[[#This Row],[Posting Date]]&lt;&gt;"",$D$5,"")</f>
        <v/>
      </c>
      <c r="AP2603" s="46" t="str">
        <f>TRIM(Table1[[#This Row],[Departments-Prgrams]])</f>
        <v/>
      </c>
      <c r="AQ2603" s="46" t="str">
        <f>TRIM(Table1[[#This Row],[Grant]])</f>
        <v/>
      </c>
      <c r="AR2603" s="46" t="str">
        <f>TRIM(Table1[[#This Row],[Staff ID]])</f>
        <v/>
      </c>
      <c r="AS2603" s="46" t="str">
        <f>IF(TRIM(Table1[[#This Row],[Budget Code]])=0,"",TRIM(Table1[[#This Row],[Budget Code]]))</f>
        <v/>
      </c>
      <c r="AT2603" s="46" t="str">
        <f>IF(Table1[[#This Row],[Line Description]]&lt;&gt;"",Table1[[#This Row],[Line Description]],"")</f>
        <v/>
      </c>
      <c r="AU2603" s="46" t="str">
        <f>IF(Table1[[#This Row],[Cur_Amount Debit]]&gt;0,ROUND(Table1[[#This Row],[Cur_Amount Debit]],2),"")</f>
        <v/>
      </c>
      <c r="AV2603" s="46" t="str">
        <f>IF(Table1[[#This Row],[Cur_Amount Credit]]&gt;0,ROUND(Table1[[#This Row],[Cur_Amount Credit]],2),"")</f>
        <v/>
      </c>
      <c r="AW2603" s="46" t="str">
        <f>LEFT(Table1[[#This Row],[Cur]],3)</f>
        <v/>
      </c>
      <c r="AX2603" s="59"/>
      <c r="AY2603" s="46"/>
      <c r="AZ2603" s="46" t="str">
        <f>IF(Table1[[#This Row],[Cur]]&lt;&gt;"",IF(Table1[[#This Row],[Cur]]="USD","",ExchangeRate),"")</f>
        <v/>
      </c>
      <c r="BA2603" s="46" t="str">
        <f>IF(Table1[[#This Row],[Grant]]&lt;&gt;"",VLOOKUP(Table1[[#This Row],[Grant]],Grants!B:D,3),"")</f>
        <v/>
      </c>
      <c r="BB2603" s="46" t="str">
        <f>TRIM(Table1[[#This Row],[Vendor ID]])</f>
        <v/>
      </c>
      <c r="BC2603">
        <f>IF(Table1[[#This Row],[Reference Number]]=Q2602,BC2602,BC2602+1)</f>
        <v>2</v>
      </c>
    </row>
    <row r="2604" spans="1:55" ht="11.25" hidden="1" customHeight="1">
      <c r="A2604" s="1"/>
      <c r="B2604" s="88" t="str">
        <f>IF(Table1[[#This Row],[Posting Date]]&lt;&gt;"",IF(Table1[[#This Row],[Reference Number]]=Q2603,B2603+1,1),"")</f>
        <v/>
      </c>
      <c r="C2604" s="61"/>
      <c r="D2604" s="61"/>
      <c r="E2604" s="218"/>
      <c r="F2604" s="143" t="str">
        <f>IFERROR(IF(VLOOKUP(Table1[[#This Row],[Budget Code Description]],Dimentions!$X$6:$AC$132,2,FALSE)="","",VLOOKUP(Table1[[#This Row],[Budget Code Description]],Dimentions!$X$6:$AC$132,2,FALSE)),"")</f>
        <v/>
      </c>
      <c r="G2604" s="143" t="str">
        <f>IFERROR(VLOOKUP(Table1[[#This Row],[Budget Code Description]],Dimentions!$X$6:$AC$132,3,FALSE),"")</f>
        <v/>
      </c>
      <c r="H2604" s="64" t="str">
        <f>IFERROR(VLOOKUP(Table1[[#This Row],[Account]],Dimentions!$S$6:$V$233,2,FALSE),"")</f>
        <v/>
      </c>
      <c r="I2604" s="62">
        <f>_xlfn.NUMBERVALUE(LEFT(Table1[[#This Row],[Account]],1))</f>
        <v>0</v>
      </c>
      <c r="J2604" s="62" t="str">
        <f>IFERROR(VLOOKUP(Table1[[#This Row],[Budget Code Description]],Table6[#All],7,FALSE),"")</f>
        <v/>
      </c>
      <c r="K2604" s="143" t="str">
        <f>IFERROR(VLOOKUP(Table1[[#This Row],[Budget Code Description]],Table6[#All],8,FALSE),"")</f>
        <v/>
      </c>
      <c r="L2604" s="63"/>
      <c r="M2604" s="65" t="str">
        <f>IFERROR(VLOOKUP(Table1[[#This Row],[Staff ID]],Table2[],2,FALSE),"")</f>
        <v/>
      </c>
      <c r="N2604" s="211" t="str">
        <f>IFERROR(IF(VLOOKUP(Table1[[#This Row],[Budget Code Description]],Dimentions!$X$6:$AC$97,4,FALSE)="","",VLOOKUP(Table1[[#This Row],[Budget Code Description]],Dimentions!$X$6:$AC$97,4,FALSE)),"")</f>
        <v/>
      </c>
      <c r="O2604" s="65" t="str">
        <f>IFERROR(VLOOKUP(Table1[[#This Row],[Vendor ID]],Table549[],2,FALSE),"")</f>
        <v/>
      </c>
      <c r="P2604" s="63"/>
      <c r="Q2604" s="143" t="str">
        <f>IF(Table1[[#This Row],[Posting Date]]&lt;&gt;"",$D$9,"")</f>
        <v/>
      </c>
      <c r="R2604" s="159" t="str">
        <f>IF(Table1[[#This Row],[Posting Date]]&lt;&gt;"",$D$10,"")</f>
        <v/>
      </c>
      <c r="S2604" s="66"/>
      <c r="T2604" s="63"/>
      <c r="U2604" s="67"/>
      <c r="V2604" s="67"/>
      <c r="W2604" s="67" t="str">
        <f t="shared" si="41"/>
        <v/>
      </c>
      <c r="X2604" s="161" t="str">
        <f>IF(E2604="","",(IF(Table1[[#This Row],[Cur]]="USD",Table1[[#This Row],[Cur_Amount Debit]],Table1[[#This Row],[Cur_Amount Debit]]/Table1[[#This Row],[Exchange Rate]])))</f>
        <v/>
      </c>
      <c r="Y2604" s="161" t="str">
        <f>IF(E2604="","",(IF(Table1[[#This Row],[Cur]]="USD",Table1[[#This Row],[Cur_Amount Credit]],Table1[[#This Row],[Cur_Amount Credit]]/ExchangeRate)))</f>
        <v/>
      </c>
      <c r="Z2604" s="203" t="str">
        <f>IF(E2604="","",(Table1[[#This Row],[Debit USD]]-Table1[[#This Row],[Credit USD]]))</f>
        <v/>
      </c>
      <c r="AA2604" s="122"/>
      <c r="AB2604" s="1"/>
      <c r="AC2604" s="15"/>
      <c r="AD2604" s="15" t="str">
        <f>IF(AND(OR(Table1[[#This Row],[Account]]="15030",Table1[[#This Row],[Account]]="15035",Table1[[#This Row],[Account]]="20150"),Table1[[#This Row],[Vendor ID]]=""),1,"")</f>
        <v/>
      </c>
      <c r="AE2604" s="15"/>
      <c r="AF2604" s="15"/>
      <c r="AG2604" s="15"/>
      <c r="AH2604" s="46" t="str">
        <f>IF(Table1[[#This Row],[Posting Date]]&lt;&gt;"","GJ-"&amp;CountryID,"")</f>
        <v/>
      </c>
      <c r="AI2604" s="59" t="str">
        <f>IF(Table1[[#This Row],[Posting Date]]&lt;&gt;"",Table1[[#This Row],[Posting Date]],"")</f>
        <v/>
      </c>
      <c r="AJ2604" s="46"/>
      <c r="AK2604" s="46" t="str">
        <f>IF(Table1[[#This Row],[Description]]&lt;&gt;"",Table1[[#This Row],[Description]],"")</f>
        <v/>
      </c>
      <c r="AL2604" s="46" t="str">
        <f>IF(Table1[[#This Row],[Posting Date]]&lt;&gt;"",Table1[[#This Row],[Reference Number]],"")</f>
        <v/>
      </c>
      <c r="AM2604" s="46" t="str">
        <f>TRIM(Table1[[#This Row],[Line '#]])</f>
        <v/>
      </c>
      <c r="AN2604" s="46" t="str">
        <f>TRIM(Table1[[#This Row],[Account]])</f>
        <v/>
      </c>
      <c r="AO2604" s="46" t="str">
        <f>IF(Table1[[#This Row],[Posting Date]]&lt;&gt;"",$D$5,"")</f>
        <v/>
      </c>
      <c r="AP2604" s="46" t="str">
        <f>TRIM(Table1[[#This Row],[Departments-Prgrams]])</f>
        <v/>
      </c>
      <c r="AQ2604" s="46" t="str">
        <f>TRIM(Table1[[#This Row],[Grant]])</f>
        <v/>
      </c>
      <c r="AR2604" s="46" t="str">
        <f>TRIM(Table1[[#This Row],[Staff ID]])</f>
        <v/>
      </c>
      <c r="AS2604" s="46" t="str">
        <f>IF(TRIM(Table1[[#This Row],[Budget Code]])=0,"",TRIM(Table1[[#This Row],[Budget Code]]))</f>
        <v/>
      </c>
      <c r="AT2604" s="46" t="str">
        <f>IF(Table1[[#This Row],[Line Description]]&lt;&gt;"",Table1[[#This Row],[Line Description]],"")</f>
        <v/>
      </c>
      <c r="AU2604" s="46" t="str">
        <f>IF(Table1[[#This Row],[Cur_Amount Debit]]&gt;0,ROUND(Table1[[#This Row],[Cur_Amount Debit]],2),"")</f>
        <v/>
      </c>
      <c r="AV2604" s="46" t="str">
        <f>IF(Table1[[#This Row],[Cur_Amount Credit]]&gt;0,ROUND(Table1[[#This Row],[Cur_Amount Credit]],2),"")</f>
        <v/>
      </c>
      <c r="AW2604" s="46" t="str">
        <f>LEFT(Table1[[#This Row],[Cur]],3)</f>
        <v/>
      </c>
      <c r="AX2604" s="59"/>
      <c r="AY2604" s="46"/>
      <c r="AZ2604" s="46" t="str">
        <f>IF(Table1[[#This Row],[Cur]]&lt;&gt;"",IF(Table1[[#This Row],[Cur]]="USD","",ExchangeRate),"")</f>
        <v/>
      </c>
      <c r="BA2604" s="46" t="str">
        <f>IF(Table1[[#This Row],[Grant]]&lt;&gt;"",VLOOKUP(Table1[[#This Row],[Grant]],Grants!B:D,3),"")</f>
        <v/>
      </c>
      <c r="BB2604" s="46" t="str">
        <f>TRIM(Table1[[#This Row],[Vendor ID]])</f>
        <v/>
      </c>
      <c r="BC2604">
        <f>IF(Table1[[#This Row],[Reference Number]]=Q2603,BC2603,BC2603+1)</f>
        <v>2</v>
      </c>
    </row>
    <row r="2605" spans="1:55" ht="11.25" hidden="1" customHeight="1">
      <c r="A2605" s="1"/>
      <c r="B2605" s="88" t="str">
        <f>IF(Table1[[#This Row],[Posting Date]]&lt;&gt;"",IF(Table1[[#This Row],[Reference Number]]=Q2604,B2604+1,1),"")</f>
        <v/>
      </c>
      <c r="C2605" s="61"/>
      <c r="D2605" s="61"/>
      <c r="E2605" s="218"/>
      <c r="F2605" s="143" t="str">
        <f>IFERROR(IF(VLOOKUP(Table1[[#This Row],[Budget Code Description]],Dimentions!$X$6:$AC$132,2,FALSE)="","",VLOOKUP(Table1[[#This Row],[Budget Code Description]],Dimentions!$X$6:$AC$132,2,FALSE)),"")</f>
        <v/>
      </c>
      <c r="G2605" s="143" t="str">
        <f>IFERROR(VLOOKUP(Table1[[#This Row],[Budget Code Description]],Dimentions!$X$6:$AC$132,3,FALSE),"")</f>
        <v/>
      </c>
      <c r="H2605" s="64" t="str">
        <f>IFERROR(VLOOKUP(Table1[[#This Row],[Account]],Dimentions!$S$6:$V$233,2,FALSE),"")</f>
        <v/>
      </c>
      <c r="I2605" s="62">
        <f>_xlfn.NUMBERVALUE(LEFT(Table1[[#This Row],[Account]],1))</f>
        <v>0</v>
      </c>
      <c r="J2605" s="62" t="str">
        <f>IFERROR(VLOOKUP(Table1[[#This Row],[Budget Code Description]],Table6[#All],7,FALSE),"")</f>
        <v/>
      </c>
      <c r="K2605" s="143" t="str">
        <f>IFERROR(VLOOKUP(Table1[[#This Row],[Budget Code Description]],Table6[#All],8,FALSE),"")</f>
        <v/>
      </c>
      <c r="L2605" s="63"/>
      <c r="M2605" s="65" t="str">
        <f>IFERROR(VLOOKUP(Table1[[#This Row],[Staff ID]],Table2[],2,FALSE),"")</f>
        <v/>
      </c>
      <c r="N2605" s="211" t="str">
        <f>IFERROR(IF(VLOOKUP(Table1[[#This Row],[Budget Code Description]],Dimentions!$X$6:$AC$97,4,FALSE)="","",VLOOKUP(Table1[[#This Row],[Budget Code Description]],Dimentions!$X$6:$AC$97,4,FALSE)),"")</f>
        <v/>
      </c>
      <c r="O2605" s="65" t="str">
        <f>IFERROR(VLOOKUP(Table1[[#This Row],[Vendor ID]],Table549[],2,FALSE),"")</f>
        <v/>
      </c>
      <c r="P2605" s="63"/>
      <c r="Q2605" s="143" t="str">
        <f>IF(Table1[[#This Row],[Posting Date]]&lt;&gt;"",$D$9,"")</f>
        <v/>
      </c>
      <c r="R2605" s="159" t="str">
        <f>IF(Table1[[#This Row],[Posting Date]]&lt;&gt;"",$D$10,"")</f>
        <v/>
      </c>
      <c r="S2605" s="66"/>
      <c r="T2605" s="63"/>
      <c r="U2605" s="67"/>
      <c r="V2605" s="67"/>
      <c r="W2605" s="67" t="str">
        <f t="shared" si="41"/>
        <v/>
      </c>
      <c r="X2605" s="161" t="str">
        <f>IF(E2605="","",(IF(Table1[[#This Row],[Cur]]="USD",Table1[[#This Row],[Cur_Amount Debit]],Table1[[#This Row],[Cur_Amount Debit]]/Table1[[#This Row],[Exchange Rate]])))</f>
        <v/>
      </c>
      <c r="Y2605" s="161" t="str">
        <f>IF(E2605="","",(IF(Table1[[#This Row],[Cur]]="USD",Table1[[#This Row],[Cur_Amount Credit]],Table1[[#This Row],[Cur_Amount Credit]]/ExchangeRate)))</f>
        <v/>
      </c>
      <c r="Z2605" s="203" t="str">
        <f>IF(E2605="","",(Table1[[#This Row],[Debit USD]]-Table1[[#This Row],[Credit USD]]))</f>
        <v/>
      </c>
      <c r="AA2605" s="122"/>
      <c r="AB2605" s="1"/>
      <c r="AC2605" s="15"/>
      <c r="AD2605" s="15" t="str">
        <f>IF(AND(OR(Table1[[#This Row],[Account]]="15030",Table1[[#This Row],[Account]]="15035",Table1[[#This Row],[Account]]="20150"),Table1[[#This Row],[Vendor ID]]=""),1,"")</f>
        <v/>
      </c>
      <c r="AE2605" s="15"/>
      <c r="AF2605" s="15"/>
      <c r="AG2605" s="15"/>
      <c r="AH2605" s="46" t="str">
        <f>IF(Table1[[#This Row],[Posting Date]]&lt;&gt;"","GJ-"&amp;CountryID,"")</f>
        <v/>
      </c>
      <c r="AI2605" s="59" t="str">
        <f>IF(Table1[[#This Row],[Posting Date]]&lt;&gt;"",Table1[[#This Row],[Posting Date]],"")</f>
        <v/>
      </c>
      <c r="AJ2605" s="46"/>
      <c r="AK2605" s="46" t="str">
        <f>IF(Table1[[#This Row],[Description]]&lt;&gt;"",Table1[[#This Row],[Description]],"")</f>
        <v/>
      </c>
      <c r="AL2605" s="46" t="str">
        <f>IF(Table1[[#This Row],[Posting Date]]&lt;&gt;"",Table1[[#This Row],[Reference Number]],"")</f>
        <v/>
      </c>
      <c r="AM2605" s="46" t="str">
        <f>TRIM(Table1[[#This Row],[Line '#]])</f>
        <v/>
      </c>
      <c r="AN2605" s="46" t="str">
        <f>TRIM(Table1[[#This Row],[Account]])</f>
        <v/>
      </c>
      <c r="AO2605" s="46" t="str">
        <f>IF(Table1[[#This Row],[Posting Date]]&lt;&gt;"",$D$5,"")</f>
        <v/>
      </c>
      <c r="AP2605" s="46" t="str">
        <f>TRIM(Table1[[#This Row],[Departments-Prgrams]])</f>
        <v/>
      </c>
      <c r="AQ2605" s="46" t="str">
        <f>TRIM(Table1[[#This Row],[Grant]])</f>
        <v/>
      </c>
      <c r="AR2605" s="46" t="str">
        <f>TRIM(Table1[[#This Row],[Staff ID]])</f>
        <v/>
      </c>
      <c r="AS2605" s="46" t="str">
        <f>IF(TRIM(Table1[[#This Row],[Budget Code]])=0,"",TRIM(Table1[[#This Row],[Budget Code]]))</f>
        <v/>
      </c>
      <c r="AT2605" s="46" t="str">
        <f>IF(Table1[[#This Row],[Line Description]]&lt;&gt;"",Table1[[#This Row],[Line Description]],"")</f>
        <v/>
      </c>
      <c r="AU2605" s="46" t="str">
        <f>IF(Table1[[#This Row],[Cur_Amount Debit]]&gt;0,ROUND(Table1[[#This Row],[Cur_Amount Debit]],2),"")</f>
        <v/>
      </c>
      <c r="AV2605" s="46" t="str">
        <f>IF(Table1[[#This Row],[Cur_Amount Credit]]&gt;0,ROUND(Table1[[#This Row],[Cur_Amount Credit]],2),"")</f>
        <v/>
      </c>
      <c r="AW2605" s="46" t="str">
        <f>LEFT(Table1[[#This Row],[Cur]],3)</f>
        <v/>
      </c>
      <c r="AX2605" s="59"/>
      <c r="AY2605" s="46"/>
      <c r="AZ2605" s="46" t="str">
        <f>IF(Table1[[#This Row],[Cur]]&lt;&gt;"",IF(Table1[[#This Row],[Cur]]="USD","",ExchangeRate),"")</f>
        <v/>
      </c>
      <c r="BA2605" s="46" t="str">
        <f>IF(Table1[[#This Row],[Grant]]&lt;&gt;"",VLOOKUP(Table1[[#This Row],[Grant]],Grants!B:D,3),"")</f>
        <v/>
      </c>
      <c r="BB2605" s="46" t="str">
        <f>TRIM(Table1[[#This Row],[Vendor ID]])</f>
        <v/>
      </c>
      <c r="BC2605">
        <f>IF(Table1[[#This Row],[Reference Number]]=Q2604,BC2604,BC2604+1)</f>
        <v>2</v>
      </c>
    </row>
    <row r="2606" spans="1:55" ht="11.25" hidden="1" customHeight="1">
      <c r="A2606" s="1"/>
      <c r="B2606" s="88" t="str">
        <f>IF(Table1[[#This Row],[Posting Date]]&lt;&gt;"",IF(Table1[[#This Row],[Reference Number]]=Q2605,B2605+1,1),"")</f>
        <v/>
      </c>
      <c r="C2606" s="61"/>
      <c r="D2606" s="61"/>
      <c r="E2606" s="218"/>
      <c r="F2606" s="143" t="str">
        <f>IFERROR(IF(VLOOKUP(Table1[[#This Row],[Budget Code Description]],Dimentions!$X$6:$AC$132,2,FALSE)="","",VLOOKUP(Table1[[#This Row],[Budget Code Description]],Dimentions!$X$6:$AC$132,2,FALSE)),"")</f>
        <v/>
      </c>
      <c r="G2606" s="143" t="str">
        <f>IFERROR(VLOOKUP(Table1[[#This Row],[Budget Code Description]],Dimentions!$X$6:$AC$132,3,FALSE),"")</f>
        <v/>
      </c>
      <c r="H2606" s="64" t="str">
        <f>IFERROR(VLOOKUP(Table1[[#This Row],[Account]],Dimentions!$S$6:$V$233,2,FALSE),"")</f>
        <v/>
      </c>
      <c r="I2606" s="62">
        <f>_xlfn.NUMBERVALUE(LEFT(Table1[[#This Row],[Account]],1))</f>
        <v>0</v>
      </c>
      <c r="J2606" s="62" t="str">
        <f>IFERROR(VLOOKUP(Table1[[#This Row],[Budget Code Description]],Table6[#All],7,FALSE),"")</f>
        <v/>
      </c>
      <c r="K2606" s="143" t="str">
        <f>IFERROR(VLOOKUP(Table1[[#This Row],[Budget Code Description]],Table6[#All],8,FALSE),"")</f>
        <v/>
      </c>
      <c r="L2606" s="63"/>
      <c r="M2606" s="65" t="str">
        <f>IFERROR(VLOOKUP(Table1[[#This Row],[Staff ID]],Table2[],2,FALSE),"")</f>
        <v/>
      </c>
      <c r="N2606" s="211" t="str">
        <f>IFERROR(IF(VLOOKUP(Table1[[#This Row],[Budget Code Description]],Dimentions!$X$6:$AC$97,4,FALSE)="","",VLOOKUP(Table1[[#This Row],[Budget Code Description]],Dimentions!$X$6:$AC$97,4,FALSE)),"")</f>
        <v/>
      </c>
      <c r="O2606" s="65" t="str">
        <f>IFERROR(VLOOKUP(Table1[[#This Row],[Vendor ID]],Table549[],2,FALSE),"")</f>
        <v/>
      </c>
      <c r="P2606" s="63"/>
      <c r="Q2606" s="143" t="str">
        <f>IF(Table1[[#This Row],[Posting Date]]&lt;&gt;"",$D$9,"")</f>
        <v/>
      </c>
      <c r="R2606" s="159" t="str">
        <f>IF(Table1[[#This Row],[Posting Date]]&lt;&gt;"",$D$10,"")</f>
        <v/>
      </c>
      <c r="S2606" s="66"/>
      <c r="T2606" s="63"/>
      <c r="U2606" s="67"/>
      <c r="V2606" s="67"/>
      <c r="W2606" s="67" t="str">
        <f t="shared" si="41"/>
        <v/>
      </c>
      <c r="X2606" s="161" t="str">
        <f>IF(E2606="","",(IF(Table1[[#This Row],[Cur]]="USD",Table1[[#This Row],[Cur_Amount Debit]],Table1[[#This Row],[Cur_Amount Debit]]/Table1[[#This Row],[Exchange Rate]])))</f>
        <v/>
      </c>
      <c r="Y2606" s="161" t="str">
        <f>IF(E2606="","",(IF(Table1[[#This Row],[Cur]]="USD",Table1[[#This Row],[Cur_Amount Credit]],Table1[[#This Row],[Cur_Amount Credit]]/ExchangeRate)))</f>
        <v/>
      </c>
      <c r="Z2606" s="203" t="str">
        <f>IF(E2606="","",(Table1[[#This Row],[Debit USD]]-Table1[[#This Row],[Credit USD]]))</f>
        <v/>
      </c>
      <c r="AA2606" s="122"/>
      <c r="AB2606" s="1"/>
      <c r="AC2606" s="15"/>
      <c r="AD2606" s="15" t="str">
        <f>IF(AND(OR(Table1[[#This Row],[Account]]="15030",Table1[[#This Row],[Account]]="15035",Table1[[#This Row],[Account]]="20150"),Table1[[#This Row],[Vendor ID]]=""),1,"")</f>
        <v/>
      </c>
      <c r="AE2606" s="15"/>
      <c r="AF2606" s="15"/>
      <c r="AG2606" s="15"/>
      <c r="AH2606" s="46" t="str">
        <f>IF(Table1[[#This Row],[Posting Date]]&lt;&gt;"","GJ-"&amp;CountryID,"")</f>
        <v/>
      </c>
      <c r="AI2606" s="59" t="str">
        <f>IF(Table1[[#This Row],[Posting Date]]&lt;&gt;"",Table1[[#This Row],[Posting Date]],"")</f>
        <v/>
      </c>
      <c r="AJ2606" s="46"/>
      <c r="AK2606" s="46" t="str">
        <f>IF(Table1[[#This Row],[Description]]&lt;&gt;"",Table1[[#This Row],[Description]],"")</f>
        <v/>
      </c>
      <c r="AL2606" s="46" t="str">
        <f>IF(Table1[[#This Row],[Posting Date]]&lt;&gt;"",Table1[[#This Row],[Reference Number]],"")</f>
        <v/>
      </c>
      <c r="AM2606" s="46" t="str">
        <f>TRIM(Table1[[#This Row],[Line '#]])</f>
        <v/>
      </c>
      <c r="AN2606" s="46" t="str">
        <f>TRIM(Table1[[#This Row],[Account]])</f>
        <v/>
      </c>
      <c r="AO2606" s="46" t="str">
        <f>IF(Table1[[#This Row],[Posting Date]]&lt;&gt;"",$D$5,"")</f>
        <v/>
      </c>
      <c r="AP2606" s="46" t="str">
        <f>TRIM(Table1[[#This Row],[Departments-Prgrams]])</f>
        <v/>
      </c>
      <c r="AQ2606" s="46" t="str">
        <f>TRIM(Table1[[#This Row],[Grant]])</f>
        <v/>
      </c>
      <c r="AR2606" s="46" t="str">
        <f>TRIM(Table1[[#This Row],[Staff ID]])</f>
        <v/>
      </c>
      <c r="AS2606" s="46" t="str">
        <f>IF(TRIM(Table1[[#This Row],[Budget Code]])=0,"",TRIM(Table1[[#This Row],[Budget Code]]))</f>
        <v/>
      </c>
      <c r="AT2606" s="46" t="str">
        <f>IF(Table1[[#This Row],[Line Description]]&lt;&gt;"",Table1[[#This Row],[Line Description]],"")</f>
        <v/>
      </c>
      <c r="AU2606" s="46" t="str">
        <f>IF(Table1[[#This Row],[Cur_Amount Debit]]&gt;0,ROUND(Table1[[#This Row],[Cur_Amount Debit]],2),"")</f>
        <v/>
      </c>
      <c r="AV2606" s="46" t="str">
        <f>IF(Table1[[#This Row],[Cur_Amount Credit]]&gt;0,ROUND(Table1[[#This Row],[Cur_Amount Credit]],2),"")</f>
        <v/>
      </c>
      <c r="AW2606" s="46" t="str">
        <f>LEFT(Table1[[#This Row],[Cur]],3)</f>
        <v/>
      </c>
      <c r="AX2606" s="59"/>
      <c r="AY2606" s="46"/>
      <c r="AZ2606" s="46" t="str">
        <f>IF(Table1[[#This Row],[Cur]]&lt;&gt;"",IF(Table1[[#This Row],[Cur]]="USD","",ExchangeRate),"")</f>
        <v/>
      </c>
      <c r="BA2606" s="46" t="str">
        <f>IF(Table1[[#This Row],[Grant]]&lt;&gt;"",VLOOKUP(Table1[[#This Row],[Grant]],Grants!B:D,3),"")</f>
        <v/>
      </c>
      <c r="BB2606" s="46" t="str">
        <f>TRIM(Table1[[#This Row],[Vendor ID]])</f>
        <v/>
      </c>
      <c r="BC2606">
        <f>IF(Table1[[#This Row],[Reference Number]]=Q2605,BC2605,BC2605+1)</f>
        <v>2</v>
      </c>
    </row>
    <row r="2607" spans="1:55" ht="11.25" hidden="1" customHeight="1">
      <c r="A2607" s="1"/>
      <c r="B2607" s="88" t="str">
        <f>IF(Table1[[#This Row],[Posting Date]]&lt;&gt;"",IF(Table1[[#This Row],[Reference Number]]=Q2606,B2606+1,1),"")</f>
        <v/>
      </c>
      <c r="C2607" s="61"/>
      <c r="D2607" s="61"/>
      <c r="E2607" s="218"/>
      <c r="F2607" s="143" t="str">
        <f>IFERROR(IF(VLOOKUP(Table1[[#This Row],[Budget Code Description]],Dimentions!$X$6:$AC$132,2,FALSE)="","",VLOOKUP(Table1[[#This Row],[Budget Code Description]],Dimentions!$X$6:$AC$132,2,FALSE)),"")</f>
        <v/>
      </c>
      <c r="G2607" s="143" t="str">
        <f>IFERROR(VLOOKUP(Table1[[#This Row],[Budget Code Description]],Dimentions!$X$6:$AC$132,3,FALSE),"")</f>
        <v/>
      </c>
      <c r="H2607" s="64" t="str">
        <f>IFERROR(VLOOKUP(Table1[[#This Row],[Account]],Dimentions!$S$6:$V$233,2,FALSE),"")</f>
        <v/>
      </c>
      <c r="I2607" s="62">
        <f>_xlfn.NUMBERVALUE(LEFT(Table1[[#This Row],[Account]],1))</f>
        <v>0</v>
      </c>
      <c r="J2607" s="62" t="str">
        <f>IFERROR(VLOOKUP(Table1[[#This Row],[Budget Code Description]],Table6[#All],7,FALSE),"")</f>
        <v/>
      </c>
      <c r="K2607" s="143" t="str">
        <f>IFERROR(VLOOKUP(Table1[[#This Row],[Budget Code Description]],Table6[#All],8,FALSE),"")</f>
        <v/>
      </c>
      <c r="L2607" s="63"/>
      <c r="M2607" s="65" t="str">
        <f>IFERROR(VLOOKUP(Table1[[#This Row],[Staff ID]],Table2[],2,FALSE),"")</f>
        <v/>
      </c>
      <c r="N2607" s="211" t="str">
        <f>IFERROR(IF(VLOOKUP(Table1[[#This Row],[Budget Code Description]],Dimentions!$X$6:$AC$97,4,FALSE)="","",VLOOKUP(Table1[[#This Row],[Budget Code Description]],Dimentions!$X$6:$AC$97,4,FALSE)),"")</f>
        <v/>
      </c>
      <c r="O2607" s="65" t="str">
        <f>IFERROR(VLOOKUP(Table1[[#This Row],[Vendor ID]],Table549[],2,FALSE),"")</f>
        <v/>
      </c>
      <c r="P2607" s="63"/>
      <c r="Q2607" s="143" t="str">
        <f>IF(Table1[[#This Row],[Posting Date]]&lt;&gt;"",$D$9,"")</f>
        <v/>
      </c>
      <c r="R2607" s="159" t="str">
        <f>IF(Table1[[#This Row],[Posting Date]]&lt;&gt;"",$D$10,"")</f>
        <v/>
      </c>
      <c r="S2607" s="66"/>
      <c r="T2607" s="63"/>
      <c r="U2607" s="67"/>
      <c r="V2607" s="67"/>
      <c r="W2607" s="67" t="str">
        <f t="shared" si="41"/>
        <v/>
      </c>
      <c r="X2607" s="161" t="str">
        <f>IF(E2607="","",(IF(Table1[[#This Row],[Cur]]="USD",Table1[[#This Row],[Cur_Amount Debit]],Table1[[#This Row],[Cur_Amount Debit]]/Table1[[#This Row],[Exchange Rate]])))</f>
        <v/>
      </c>
      <c r="Y2607" s="161" t="str">
        <f>IF(E2607="","",(IF(Table1[[#This Row],[Cur]]="USD",Table1[[#This Row],[Cur_Amount Credit]],Table1[[#This Row],[Cur_Amount Credit]]/ExchangeRate)))</f>
        <v/>
      </c>
      <c r="Z2607" s="203" t="str">
        <f>IF(E2607="","",(Table1[[#This Row],[Debit USD]]-Table1[[#This Row],[Credit USD]]))</f>
        <v/>
      </c>
      <c r="AA2607" s="122"/>
      <c r="AB2607" s="1"/>
      <c r="AC2607" s="15"/>
      <c r="AD2607" s="15" t="str">
        <f>IF(AND(OR(Table1[[#This Row],[Account]]="15030",Table1[[#This Row],[Account]]="15035",Table1[[#This Row],[Account]]="20150"),Table1[[#This Row],[Vendor ID]]=""),1,"")</f>
        <v/>
      </c>
      <c r="AE2607" s="15"/>
      <c r="AF2607" s="15"/>
      <c r="AG2607" s="15"/>
      <c r="AH2607" s="46" t="str">
        <f>IF(Table1[[#This Row],[Posting Date]]&lt;&gt;"","GJ-"&amp;CountryID,"")</f>
        <v/>
      </c>
      <c r="AI2607" s="59" t="str">
        <f>IF(Table1[[#This Row],[Posting Date]]&lt;&gt;"",Table1[[#This Row],[Posting Date]],"")</f>
        <v/>
      </c>
      <c r="AJ2607" s="46"/>
      <c r="AK2607" s="46" t="str">
        <f>IF(Table1[[#This Row],[Description]]&lt;&gt;"",Table1[[#This Row],[Description]],"")</f>
        <v/>
      </c>
      <c r="AL2607" s="46" t="str">
        <f>IF(Table1[[#This Row],[Posting Date]]&lt;&gt;"",Table1[[#This Row],[Reference Number]],"")</f>
        <v/>
      </c>
      <c r="AM2607" s="46" t="str">
        <f>TRIM(Table1[[#This Row],[Line '#]])</f>
        <v/>
      </c>
      <c r="AN2607" s="46" t="str">
        <f>TRIM(Table1[[#This Row],[Account]])</f>
        <v/>
      </c>
      <c r="AO2607" s="46" t="str">
        <f>IF(Table1[[#This Row],[Posting Date]]&lt;&gt;"",$D$5,"")</f>
        <v/>
      </c>
      <c r="AP2607" s="46" t="str">
        <f>TRIM(Table1[[#This Row],[Departments-Prgrams]])</f>
        <v/>
      </c>
      <c r="AQ2607" s="46" t="str">
        <f>TRIM(Table1[[#This Row],[Grant]])</f>
        <v/>
      </c>
      <c r="AR2607" s="46" t="str">
        <f>TRIM(Table1[[#This Row],[Staff ID]])</f>
        <v/>
      </c>
      <c r="AS2607" s="46" t="str">
        <f>IF(TRIM(Table1[[#This Row],[Budget Code]])=0,"",TRIM(Table1[[#This Row],[Budget Code]]))</f>
        <v/>
      </c>
      <c r="AT2607" s="46" t="str">
        <f>IF(Table1[[#This Row],[Line Description]]&lt;&gt;"",Table1[[#This Row],[Line Description]],"")</f>
        <v/>
      </c>
      <c r="AU2607" s="46" t="str">
        <f>IF(Table1[[#This Row],[Cur_Amount Debit]]&gt;0,ROUND(Table1[[#This Row],[Cur_Amount Debit]],2),"")</f>
        <v/>
      </c>
      <c r="AV2607" s="46" t="str">
        <f>IF(Table1[[#This Row],[Cur_Amount Credit]]&gt;0,ROUND(Table1[[#This Row],[Cur_Amount Credit]],2),"")</f>
        <v/>
      </c>
      <c r="AW2607" s="46" t="str">
        <f>LEFT(Table1[[#This Row],[Cur]],3)</f>
        <v/>
      </c>
      <c r="AX2607" s="59"/>
      <c r="AY2607" s="46"/>
      <c r="AZ2607" s="46" t="str">
        <f>IF(Table1[[#This Row],[Cur]]&lt;&gt;"",IF(Table1[[#This Row],[Cur]]="USD","",ExchangeRate),"")</f>
        <v/>
      </c>
      <c r="BA2607" s="46" t="str">
        <f>IF(Table1[[#This Row],[Grant]]&lt;&gt;"",VLOOKUP(Table1[[#This Row],[Grant]],Grants!B:D,3),"")</f>
        <v/>
      </c>
      <c r="BB2607" s="46" t="str">
        <f>TRIM(Table1[[#This Row],[Vendor ID]])</f>
        <v/>
      </c>
      <c r="BC2607">
        <f>IF(Table1[[#This Row],[Reference Number]]=Q2606,BC2606,BC2606+1)</f>
        <v>2</v>
      </c>
    </row>
    <row r="2608" spans="1:55" ht="11.25" hidden="1" customHeight="1">
      <c r="A2608" s="1"/>
      <c r="B2608" s="88" t="str">
        <f>IF(Table1[[#This Row],[Posting Date]]&lt;&gt;"",IF(Table1[[#This Row],[Reference Number]]=Q2607,B2607+1,1),"")</f>
        <v/>
      </c>
      <c r="C2608" s="61"/>
      <c r="D2608" s="61"/>
      <c r="E2608" s="218"/>
      <c r="F2608" s="143" t="str">
        <f>IFERROR(IF(VLOOKUP(Table1[[#This Row],[Budget Code Description]],Dimentions!$X$6:$AC$132,2,FALSE)="","",VLOOKUP(Table1[[#This Row],[Budget Code Description]],Dimentions!$X$6:$AC$132,2,FALSE)),"")</f>
        <v/>
      </c>
      <c r="G2608" s="143" t="str">
        <f>IFERROR(VLOOKUP(Table1[[#This Row],[Budget Code Description]],Dimentions!$X$6:$AC$132,3,FALSE),"")</f>
        <v/>
      </c>
      <c r="H2608" s="64" t="str">
        <f>IFERROR(VLOOKUP(Table1[[#This Row],[Account]],Dimentions!$S$6:$V$233,2,FALSE),"")</f>
        <v/>
      </c>
      <c r="I2608" s="62">
        <f>_xlfn.NUMBERVALUE(LEFT(Table1[[#This Row],[Account]],1))</f>
        <v>0</v>
      </c>
      <c r="J2608" s="62" t="str">
        <f>IFERROR(VLOOKUP(Table1[[#This Row],[Budget Code Description]],Table6[#All],7,FALSE),"")</f>
        <v/>
      </c>
      <c r="K2608" s="143" t="str">
        <f>IFERROR(VLOOKUP(Table1[[#This Row],[Budget Code Description]],Table6[#All],8,FALSE),"")</f>
        <v/>
      </c>
      <c r="L2608" s="63"/>
      <c r="M2608" s="65" t="str">
        <f>IFERROR(VLOOKUP(Table1[[#This Row],[Staff ID]],Table2[],2,FALSE),"")</f>
        <v/>
      </c>
      <c r="N2608" s="211" t="str">
        <f>IFERROR(IF(VLOOKUP(Table1[[#This Row],[Budget Code Description]],Dimentions!$X$6:$AC$97,4,FALSE)="","",VLOOKUP(Table1[[#This Row],[Budget Code Description]],Dimentions!$X$6:$AC$97,4,FALSE)),"")</f>
        <v/>
      </c>
      <c r="O2608" s="65" t="str">
        <f>IFERROR(VLOOKUP(Table1[[#This Row],[Vendor ID]],Table549[],2,FALSE),"")</f>
        <v/>
      </c>
      <c r="P2608" s="63"/>
      <c r="Q2608" s="143" t="str">
        <f>IF(Table1[[#This Row],[Posting Date]]&lt;&gt;"",$D$9,"")</f>
        <v/>
      </c>
      <c r="R2608" s="159" t="str">
        <f>IF(Table1[[#This Row],[Posting Date]]&lt;&gt;"",$D$10,"")</f>
        <v/>
      </c>
      <c r="S2608" s="66"/>
      <c r="T2608" s="63"/>
      <c r="U2608" s="67"/>
      <c r="V2608" s="67"/>
      <c r="W2608" s="67" t="str">
        <f t="shared" si="41"/>
        <v/>
      </c>
      <c r="X2608" s="161" t="str">
        <f>IF(E2608="","",(IF(Table1[[#This Row],[Cur]]="USD",Table1[[#This Row],[Cur_Amount Debit]],Table1[[#This Row],[Cur_Amount Debit]]/Table1[[#This Row],[Exchange Rate]])))</f>
        <v/>
      </c>
      <c r="Y2608" s="161" t="str">
        <f>IF(E2608="","",(IF(Table1[[#This Row],[Cur]]="USD",Table1[[#This Row],[Cur_Amount Credit]],Table1[[#This Row],[Cur_Amount Credit]]/ExchangeRate)))</f>
        <v/>
      </c>
      <c r="Z2608" s="203" t="str">
        <f>IF(E2608="","",(Table1[[#This Row],[Debit USD]]-Table1[[#This Row],[Credit USD]]))</f>
        <v/>
      </c>
      <c r="AA2608" s="122"/>
      <c r="AB2608" s="1"/>
      <c r="AC2608" s="15"/>
      <c r="AD2608" s="15" t="str">
        <f>IF(AND(OR(Table1[[#This Row],[Account]]="15030",Table1[[#This Row],[Account]]="15035",Table1[[#This Row],[Account]]="20150"),Table1[[#This Row],[Vendor ID]]=""),1,"")</f>
        <v/>
      </c>
      <c r="AE2608" s="15"/>
      <c r="AF2608" s="15"/>
      <c r="AG2608" s="15"/>
      <c r="AH2608" s="46" t="str">
        <f>IF(Table1[[#This Row],[Posting Date]]&lt;&gt;"","GJ-"&amp;CountryID,"")</f>
        <v/>
      </c>
      <c r="AI2608" s="59" t="str">
        <f>IF(Table1[[#This Row],[Posting Date]]&lt;&gt;"",Table1[[#This Row],[Posting Date]],"")</f>
        <v/>
      </c>
      <c r="AJ2608" s="46"/>
      <c r="AK2608" s="46" t="str">
        <f>IF(Table1[[#This Row],[Description]]&lt;&gt;"",Table1[[#This Row],[Description]],"")</f>
        <v/>
      </c>
      <c r="AL2608" s="46" t="str">
        <f>IF(Table1[[#This Row],[Posting Date]]&lt;&gt;"",Table1[[#This Row],[Reference Number]],"")</f>
        <v/>
      </c>
      <c r="AM2608" s="46" t="str">
        <f>TRIM(Table1[[#This Row],[Line '#]])</f>
        <v/>
      </c>
      <c r="AN2608" s="46" t="str">
        <f>TRIM(Table1[[#This Row],[Account]])</f>
        <v/>
      </c>
      <c r="AO2608" s="46" t="str">
        <f>IF(Table1[[#This Row],[Posting Date]]&lt;&gt;"",$D$5,"")</f>
        <v/>
      </c>
      <c r="AP2608" s="46" t="str">
        <f>TRIM(Table1[[#This Row],[Departments-Prgrams]])</f>
        <v/>
      </c>
      <c r="AQ2608" s="46" t="str">
        <f>TRIM(Table1[[#This Row],[Grant]])</f>
        <v/>
      </c>
      <c r="AR2608" s="46" t="str">
        <f>TRIM(Table1[[#This Row],[Staff ID]])</f>
        <v/>
      </c>
      <c r="AS2608" s="46" t="str">
        <f>IF(TRIM(Table1[[#This Row],[Budget Code]])=0,"",TRIM(Table1[[#This Row],[Budget Code]]))</f>
        <v/>
      </c>
      <c r="AT2608" s="46" t="str">
        <f>IF(Table1[[#This Row],[Line Description]]&lt;&gt;"",Table1[[#This Row],[Line Description]],"")</f>
        <v/>
      </c>
      <c r="AU2608" s="46" t="str">
        <f>IF(Table1[[#This Row],[Cur_Amount Debit]]&gt;0,ROUND(Table1[[#This Row],[Cur_Amount Debit]],2),"")</f>
        <v/>
      </c>
      <c r="AV2608" s="46" t="str">
        <f>IF(Table1[[#This Row],[Cur_Amount Credit]]&gt;0,ROUND(Table1[[#This Row],[Cur_Amount Credit]],2),"")</f>
        <v/>
      </c>
      <c r="AW2608" s="46" t="str">
        <f>LEFT(Table1[[#This Row],[Cur]],3)</f>
        <v/>
      </c>
      <c r="AX2608" s="59"/>
      <c r="AY2608" s="46"/>
      <c r="AZ2608" s="46" t="str">
        <f>IF(Table1[[#This Row],[Cur]]&lt;&gt;"",IF(Table1[[#This Row],[Cur]]="USD","",ExchangeRate),"")</f>
        <v/>
      </c>
      <c r="BA2608" s="46" t="str">
        <f>IF(Table1[[#This Row],[Grant]]&lt;&gt;"",VLOOKUP(Table1[[#This Row],[Grant]],Grants!B:D,3),"")</f>
        <v/>
      </c>
      <c r="BB2608" s="46" t="str">
        <f>TRIM(Table1[[#This Row],[Vendor ID]])</f>
        <v/>
      </c>
      <c r="BC2608">
        <f>IF(Table1[[#This Row],[Reference Number]]=Q2607,BC2607,BC2607+1)</f>
        <v>2</v>
      </c>
    </row>
    <row r="2609" spans="1:55" ht="11.25" hidden="1" customHeight="1">
      <c r="A2609" s="1"/>
      <c r="B2609" s="88" t="str">
        <f>IF(Table1[[#This Row],[Posting Date]]&lt;&gt;"",IF(Table1[[#This Row],[Reference Number]]=Q2608,B2608+1,1),"")</f>
        <v/>
      </c>
      <c r="C2609" s="61"/>
      <c r="D2609" s="61"/>
      <c r="E2609" s="218"/>
      <c r="F2609" s="143" t="str">
        <f>IFERROR(IF(VLOOKUP(Table1[[#This Row],[Budget Code Description]],Dimentions!$X$6:$AC$132,2,FALSE)="","",VLOOKUP(Table1[[#This Row],[Budget Code Description]],Dimentions!$X$6:$AC$132,2,FALSE)),"")</f>
        <v/>
      </c>
      <c r="G2609" s="143" t="str">
        <f>IFERROR(VLOOKUP(Table1[[#This Row],[Budget Code Description]],Dimentions!$X$6:$AC$132,3,FALSE),"")</f>
        <v/>
      </c>
      <c r="H2609" s="64" t="str">
        <f>IFERROR(VLOOKUP(Table1[[#This Row],[Account]],Dimentions!$S$6:$V$233,2,FALSE),"")</f>
        <v/>
      </c>
      <c r="I2609" s="62">
        <f>_xlfn.NUMBERVALUE(LEFT(Table1[[#This Row],[Account]],1))</f>
        <v>0</v>
      </c>
      <c r="J2609" s="62" t="str">
        <f>IFERROR(VLOOKUP(Table1[[#This Row],[Budget Code Description]],Table6[#All],7,FALSE),"")</f>
        <v/>
      </c>
      <c r="K2609" s="143" t="str">
        <f>IFERROR(VLOOKUP(Table1[[#This Row],[Budget Code Description]],Table6[#All],8,FALSE),"")</f>
        <v/>
      </c>
      <c r="L2609" s="63"/>
      <c r="M2609" s="65" t="str">
        <f>IFERROR(VLOOKUP(Table1[[#This Row],[Staff ID]],Table2[],2,FALSE),"")</f>
        <v/>
      </c>
      <c r="N2609" s="211" t="str">
        <f>IFERROR(IF(VLOOKUP(Table1[[#This Row],[Budget Code Description]],Dimentions!$X$6:$AC$97,4,FALSE)="","",VLOOKUP(Table1[[#This Row],[Budget Code Description]],Dimentions!$X$6:$AC$97,4,FALSE)),"")</f>
        <v/>
      </c>
      <c r="O2609" s="65" t="str">
        <f>IFERROR(VLOOKUP(Table1[[#This Row],[Vendor ID]],Table549[],2,FALSE),"")</f>
        <v/>
      </c>
      <c r="P2609" s="63"/>
      <c r="Q2609" s="143" t="str">
        <f>IF(Table1[[#This Row],[Posting Date]]&lt;&gt;"",$D$9,"")</f>
        <v/>
      </c>
      <c r="R2609" s="159" t="str">
        <f>IF(Table1[[#This Row],[Posting Date]]&lt;&gt;"",$D$10,"")</f>
        <v/>
      </c>
      <c r="S2609" s="66"/>
      <c r="T2609" s="63"/>
      <c r="U2609" s="67"/>
      <c r="V2609" s="67"/>
      <c r="W2609" s="67" t="str">
        <f t="shared" si="41"/>
        <v/>
      </c>
      <c r="X2609" s="161" t="str">
        <f>IF(E2609="","",(IF(Table1[[#This Row],[Cur]]="USD",Table1[[#This Row],[Cur_Amount Debit]],Table1[[#This Row],[Cur_Amount Debit]]/Table1[[#This Row],[Exchange Rate]])))</f>
        <v/>
      </c>
      <c r="Y2609" s="161" t="str">
        <f>IF(E2609="","",(IF(Table1[[#This Row],[Cur]]="USD",Table1[[#This Row],[Cur_Amount Credit]],Table1[[#This Row],[Cur_Amount Credit]]/ExchangeRate)))</f>
        <v/>
      </c>
      <c r="Z2609" s="203" t="str">
        <f>IF(E2609="","",(Table1[[#This Row],[Debit USD]]-Table1[[#This Row],[Credit USD]]))</f>
        <v/>
      </c>
      <c r="AA2609" s="122"/>
      <c r="AB2609" s="1"/>
      <c r="AC2609" s="15"/>
      <c r="AD2609" s="15" t="str">
        <f>IF(AND(OR(Table1[[#This Row],[Account]]="15030",Table1[[#This Row],[Account]]="15035",Table1[[#This Row],[Account]]="20150"),Table1[[#This Row],[Vendor ID]]=""),1,"")</f>
        <v/>
      </c>
      <c r="AE2609" s="15"/>
      <c r="AF2609" s="15"/>
      <c r="AG2609" s="15"/>
      <c r="AH2609" s="46" t="str">
        <f>IF(Table1[[#This Row],[Posting Date]]&lt;&gt;"","GJ-"&amp;CountryID,"")</f>
        <v/>
      </c>
      <c r="AI2609" s="59" t="str">
        <f>IF(Table1[[#This Row],[Posting Date]]&lt;&gt;"",Table1[[#This Row],[Posting Date]],"")</f>
        <v/>
      </c>
      <c r="AJ2609" s="46"/>
      <c r="AK2609" s="46" t="str">
        <f>IF(Table1[[#This Row],[Description]]&lt;&gt;"",Table1[[#This Row],[Description]],"")</f>
        <v/>
      </c>
      <c r="AL2609" s="46" t="str">
        <f>IF(Table1[[#This Row],[Posting Date]]&lt;&gt;"",Table1[[#This Row],[Reference Number]],"")</f>
        <v/>
      </c>
      <c r="AM2609" s="46" t="str">
        <f>TRIM(Table1[[#This Row],[Line '#]])</f>
        <v/>
      </c>
      <c r="AN2609" s="46" t="str">
        <f>TRIM(Table1[[#This Row],[Account]])</f>
        <v/>
      </c>
      <c r="AO2609" s="46" t="str">
        <f>IF(Table1[[#This Row],[Posting Date]]&lt;&gt;"",$D$5,"")</f>
        <v/>
      </c>
      <c r="AP2609" s="46" t="str">
        <f>TRIM(Table1[[#This Row],[Departments-Prgrams]])</f>
        <v/>
      </c>
      <c r="AQ2609" s="46" t="str">
        <f>TRIM(Table1[[#This Row],[Grant]])</f>
        <v/>
      </c>
      <c r="AR2609" s="46" t="str">
        <f>TRIM(Table1[[#This Row],[Staff ID]])</f>
        <v/>
      </c>
      <c r="AS2609" s="46" t="str">
        <f>IF(TRIM(Table1[[#This Row],[Budget Code]])=0,"",TRIM(Table1[[#This Row],[Budget Code]]))</f>
        <v/>
      </c>
      <c r="AT2609" s="46" t="str">
        <f>IF(Table1[[#This Row],[Line Description]]&lt;&gt;"",Table1[[#This Row],[Line Description]],"")</f>
        <v/>
      </c>
      <c r="AU2609" s="46" t="str">
        <f>IF(Table1[[#This Row],[Cur_Amount Debit]]&gt;0,ROUND(Table1[[#This Row],[Cur_Amount Debit]],2),"")</f>
        <v/>
      </c>
      <c r="AV2609" s="46" t="str">
        <f>IF(Table1[[#This Row],[Cur_Amount Credit]]&gt;0,ROUND(Table1[[#This Row],[Cur_Amount Credit]],2),"")</f>
        <v/>
      </c>
      <c r="AW2609" s="46" t="str">
        <f>LEFT(Table1[[#This Row],[Cur]],3)</f>
        <v/>
      </c>
      <c r="AX2609" s="59"/>
      <c r="AY2609" s="46"/>
      <c r="AZ2609" s="46" t="str">
        <f>IF(Table1[[#This Row],[Cur]]&lt;&gt;"",IF(Table1[[#This Row],[Cur]]="USD","",ExchangeRate),"")</f>
        <v/>
      </c>
      <c r="BA2609" s="46" t="str">
        <f>IF(Table1[[#This Row],[Grant]]&lt;&gt;"",VLOOKUP(Table1[[#This Row],[Grant]],Grants!B:D,3),"")</f>
        <v/>
      </c>
      <c r="BB2609" s="46" t="str">
        <f>TRIM(Table1[[#This Row],[Vendor ID]])</f>
        <v/>
      </c>
      <c r="BC2609">
        <f>IF(Table1[[#This Row],[Reference Number]]=Q2608,BC2608,BC2608+1)</f>
        <v>2</v>
      </c>
    </row>
    <row r="2610" spans="1:55" ht="11.25" hidden="1" customHeight="1">
      <c r="A2610" s="1"/>
      <c r="B2610" s="88" t="str">
        <f>IF(Table1[[#This Row],[Posting Date]]&lt;&gt;"",IF(Table1[[#This Row],[Reference Number]]=Q2609,B2609+1,1),"")</f>
        <v/>
      </c>
      <c r="C2610" s="61"/>
      <c r="D2610" s="61"/>
      <c r="E2610" s="218"/>
      <c r="F2610" s="143" t="str">
        <f>IFERROR(IF(VLOOKUP(Table1[[#This Row],[Budget Code Description]],Dimentions!$X$6:$AC$132,2,FALSE)="","",VLOOKUP(Table1[[#This Row],[Budget Code Description]],Dimentions!$X$6:$AC$132,2,FALSE)),"")</f>
        <v/>
      </c>
      <c r="G2610" s="143" t="str">
        <f>IFERROR(VLOOKUP(Table1[[#This Row],[Budget Code Description]],Dimentions!$X$6:$AC$132,3,FALSE),"")</f>
        <v/>
      </c>
      <c r="H2610" s="64" t="str">
        <f>IFERROR(VLOOKUP(Table1[[#This Row],[Account]],Dimentions!$S$6:$V$233,2,FALSE),"")</f>
        <v/>
      </c>
      <c r="I2610" s="62">
        <f>_xlfn.NUMBERVALUE(LEFT(Table1[[#This Row],[Account]],1))</f>
        <v>0</v>
      </c>
      <c r="J2610" s="62" t="str">
        <f>IFERROR(VLOOKUP(Table1[[#This Row],[Budget Code Description]],Table6[#All],7,FALSE),"")</f>
        <v/>
      </c>
      <c r="K2610" s="143" t="str">
        <f>IFERROR(VLOOKUP(Table1[[#This Row],[Budget Code Description]],Table6[#All],8,FALSE),"")</f>
        <v/>
      </c>
      <c r="L2610" s="63"/>
      <c r="M2610" s="65" t="str">
        <f>IFERROR(VLOOKUP(Table1[[#This Row],[Staff ID]],Table2[],2,FALSE),"")</f>
        <v/>
      </c>
      <c r="N2610" s="211" t="str">
        <f>IFERROR(IF(VLOOKUP(Table1[[#This Row],[Budget Code Description]],Dimentions!$X$6:$AC$97,4,FALSE)="","",VLOOKUP(Table1[[#This Row],[Budget Code Description]],Dimentions!$X$6:$AC$97,4,FALSE)),"")</f>
        <v/>
      </c>
      <c r="O2610" s="65" t="str">
        <f>IFERROR(VLOOKUP(Table1[[#This Row],[Vendor ID]],Table549[],2,FALSE),"")</f>
        <v/>
      </c>
      <c r="P2610" s="63"/>
      <c r="Q2610" s="143" t="str">
        <f>IF(Table1[[#This Row],[Posting Date]]&lt;&gt;"",$D$9,"")</f>
        <v/>
      </c>
      <c r="R2610" s="159" t="str">
        <f>IF(Table1[[#This Row],[Posting Date]]&lt;&gt;"",$D$10,"")</f>
        <v/>
      </c>
      <c r="S2610" s="66"/>
      <c r="T2610" s="63"/>
      <c r="U2610" s="67"/>
      <c r="V2610" s="67"/>
      <c r="W2610" s="67" t="str">
        <f t="shared" si="41"/>
        <v/>
      </c>
      <c r="X2610" s="161" t="str">
        <f>IF(E2610="","",(IF(Table1[[#This Row],[Cur]]="USD",Table1[[#This Row],[Cur_Amount Debit]],Table1[[#This Row],[Cur_Amount Debit]]/Table1[[#This Row],[Exchange Rate]])))</f>
        <v/>
      </c>
      <c r="Y2610" s="161" t="str">
        <f>IF(E2610="","",(IF(Table1[[#This Row],[Cur]]="USD",Table1[[#This Row],[Cur_Amount Credit]],Table1[[#This Row],[Cur_Amount Credit]]/ExchangeRate)))</f>
        <v/>
      </c>
      <c r="Z2610" s="203" t="str">
        <f>IF(E2610="","",(Table1[[#This Row],[Debit USD]]-Table1[[#This Row],[Credit USD]]))</f>
        <v/>
      </c>
      <c r="AA2610" s="122"/>
      <c r="AB2610" s="1"/>
      <c r="AC2610" s="15"/>
      <c r="AD2610" s="15" t="str">
        <f>IF(AND(OR(Table1[[#This Row],[Account]]="15030",Table1[[#This Row],[Account]]="15035",Table1[[#This Row],[Account]]="20150"),Table1[[#This Row],[Vendor ID]]=""),1,"")</f>
        <v/>
      </c>
      <c r="AE2610" s="15"/>
      <c r="AF2610" s="15"/>
      <c r="AG2610" s="15"/>
      <c r="AH2610" s="46" t="str">
        <f>IF(Table1[[#This Row],[Posting Date]]&lt;&gt;"","GJ-"&amp;CountryID,"")</f>
        <v/>
      </c>
      <c r="AI2610" s="59" t="str">
        <f>IF(Table1[[#This Row],[Posting Date]]&lt;&gt;"",Table1[[#This Row],[Posting Date]],"")</f>
        <v/>
      </c>
      <c r="AJ2610" s="46"/>
      <c r="AK2610" s="46" t="str">
        <f>IF(Table1[[#This Row],[Description]]&lt;&gt;"",Table1[[#This Row],[Description]],"")</f>
        <v/>
      </c>
      <c r="AL2610" s="46" t="str">
        <f>IF(Table1[[#This Row],[Posting Date]]&lt;&gt;"",Table1[[#This Row],[Reference Number]],"")</f>
        <v/>
      </c>
      <c r="AM2610" s="46" t="str">
        <f>TRIM(Table1[[#This Row],[Line '#]])</f>
        <v/>
      </c>
      <c r="AN2610" s="46" t="str">
        <f>TRIM(Table1[[#This Row],[Account]])</f>
        <v/>
      </c>
      <c r="AO2610" s="46" t="str">
        <f>IF(Table1[[#This Row],[Posting Date]]&lt;&gt;"",$D$5,"")</f>
        <v/>
      </c>
      <c r="AP2610" s="46" t="str">
        <f>TRIM(Table1[[#This Row],[Departments-Prgrams]])</f>
        <v/>
      </c>
      <c r="AQ2610" s="46" t="str">
        <f>TRIM(Table1[[#This Row],[Grant]])</f>
        <v/>
      </c>
      <c r="AR2610" s="46" t="str">
        <f>TRIM(Table1[[#This Row],[Staff ID]])</f>
        <v/>
      </c>
      <c r="AS2610" s="46" t="str">
        <f>IF(TRIM(Table1[[#This Row],[Budget Code]])=0,"",TRIM(Table1[[#This Row],[Budget Code]]))</f>
        <v/>
      </c>
      <c r="AT2610" s="46" t="str">
        <f>IF(Table1[[#This Row],[Line Description]]&lt;&gt;"",Table1[[#This Row],[Line Description]],"")</f>
        <v/>
      </c>
      <c r="AU2610" s="46" t="str">
        <f>IF(Table1[[#This Row],[Cur_Amount Debit]]&gt;0,ROUND(Table1[[#This Row],[Cur_Amount Debit]],2),"")</f>
        <v/>
      </c>
      <c r="AV2610" s="46" t="str">
        <f>IF(Table1[[#This Row],[Cur_Amount Credit]]&gt;0,ROUND(Table1[[#This Row],[Cur_Amount Credit]],2),"")</f>
        <v/>
      </c>
      <c r="AW2610" s="46" t="str">
        <f>LEFT(Table1[[#This Row],[Cur]],3)</f>
        <v/>
      </c>
      <c r="AX2610" s="59"/>
      <c r="AY2610" s="46"/>
      <c r="AZ2610" s="46" t="str">
        <f>IF(Table1[[#This Row],[Cur]]&lt;&gt;"",IF(Table1[[#This Row],[Cur]]="USD","",ExchangeRate),"")</f>
        <v/>
      </c>
      <c r="BA2610" s="46" t="str">
        <f>IF(Table1[[#This Row],[Grant]]&lt;&gt;"",VLOOKUP(Table1[[#This Row],[Grant]],Grants!B:D,3),"")</f>
        <v/>
      </c>
      <c r="BB2610" s="46" t="str">
        <f>TRIM(Table1[[#This Row],[Vendor ID]])</f>
        <v/>
      </c>
      <c r="BC2610">
        <f>IF(Table1[[#This Row],[Reference Number]]=Q2609,BC2609,BC2609+1)</f>
        <v>2</v>
      </c>
    </row>
    <row r="2611" spans="1:55" ht="11.25" hidden="1" customHeight="1">
      <c r="A2611" s="1"/>
      <c r="B2611" s="88" t="str">
        <f>IF(Table1[[#This Row],[Posting Date]]&lt;&gt;"",IF(Table1[[#This Row],[Reference Number]]=Q2610,B2610+1,1),"")</f>
        <v/>
      </c>
      <c r="C2611" s="61"/>
      <c r="D2611" s="61"/>
      <c r="E2611" s="218"/>
      <c r="F2611" s="143" t="str">
        <f>IFERROR(IF(VLOOKUP(Table1[[#This Row],[Budget Code Description]],Dimentions!$X$6:$AC$132,2,FALSE)="","",VLOOKUP(Table1[[#This Row],[Budget Code Description]],Dimentions!$X$6:$AC$132,2,FALSE)),"")</f>
        <v/>
      </c>
      <c r="G2611" s="143" t="str">
        <f>IFERROR(VLOOKUP(Table1[[#This Row],[Budget Code Description]],Dimentions!$X$6:$AC$132,3,FALSE),"")</f>
        <v/>
      </c>
      <c r="H2611" s="64" t="str">
        <f>IFERROR(VLOOKUP(Table1[[#This Row],[Account]],Dimentions!$S$6:$V$233,2,FALSE),"")</f>
        <v/>
      </c>
      <c r="I2611" s="62">
        <f>_xlfn.NUMBERVALUE(LEFT(Table1[[#This Row],[Account]],1))</f>
        <v>0</v>
      </c>
      <c r="J2611" s="62" t="str">
        <f>IFERROR(VLOOKUP(Table1[[#This Row],[Budget Code Description]],Table6[#All],7,FALSE),"")</f>
        <v/>
      </c>
      <c r="K2611" s="143" t="str">
        <f>IFERROR(VLOOKUP(Table1[[#This Row],[Budget Code Description]],Table6[#All],8,FALSE),"")</f>
        <v/>
      </c>
      <c r="L2611" s="63"/>
      <c r="M2611" s="65" t="str">
        <f>IFERROR(VLOOKUP(Table1[[#This Row],[Staff ID]],Table2[],2,FALSE),"")</f>
        <v/>
      </c>
      <c r="N2611" s="211" t="str">
        <f>IFERROR(IF(VLOOKUP(Table1[[#This Row],[Budget Code Description]],Dimentions!$X$6:$AC$97,4,FALSE)="","",VLOOKUP(Table1[[#This Row],[Budget Code Description]],Dimentions!$X$6:$AC$97,4,FALSE)),"")</f>
        <v/>
      </c>
      <c r="O2611" s="65" t="str">
        <f>IFERROR(VLOOKUP(Table1[[#This Row],[Vendor ID]],Table549[],2,FALSE),"")</f>
        <v/>
      </c>
      <c r="P2611" s="63"/>
      <c r="Q2611" s="143" t="str">
        <f>IF(Table1[[#This Row],[Posting Date]]&lt;&gt;"",$D$9,"")</f>
        <v/>
      </c>
      <c r="R2611" s="159" t="str">
        <f>IF(Table1[[#This Row],[Posting Date]]&lt;&gt;"",$D$10,"")</f>
        <v/>
      </c>
      <c r="S2611" s="66"/>
      <c r="T2611" s="63"/>
      <c r="U2611" s="67"/>
      <c r="V2611" s="67"/>
      <c r="W2611" s="67" t="str">
        <f t="shared" si="41"/>
        <v/>
      </c>
      <c r="X2611" s="161" t="str">
        <f>IF(E2611="","",(IF(Table1[[#This Row],[Cur]]="USD",Table1[[#This Row],[Cur_Amount Debit]],Table1[[#This Row],[Cur_Amount Debit]]/Table1[[#This Row],[Exchange Rate]])))</f>
        <v/>
      </c>
      <c r="Y2611" s="161" t="str">
        <f>IF(E2611="","",(IF(Table1[[#This Row],[Cur]]="USD",Table1[[#This Row],[Cur_Amount Credit]],Table1[[#This Row],[Cur_Amount Credit]]/ExchangeRate)))</f>
        <v/>
      </c>
      <c r="Z2611" s="203" t="str">
        <f>IF(E2611="","",(Table1[[#This Row],[Debit USD]]-Table1[[#This Row],[Credit USD]]))</f>
        <v/>
      </c>
      <c r="AA2611" s="122"/>
      <c r="AB2611" s="1"/>
      <c r="AC2611" s="15"/>
      <c r="AD2611" s="15" t="str">
        <f>IF(AND(OR(Table1[[#This Row],[Account]]="15030",Table1[[#This Row],[Account]]="15035",Table1[[#This Row],[Account]]="20150"),Table1[[#This Row],[Vendor ID]]=""),1,"")</f>
        <v/>
      </c>
      <c r="AE2611" s="15"/>
      <c r="AF2611" s="15"/>
      <c r="AG2611" s="15"/>
      <c r="AH2611" s="46" t="str">
        <f>IF(Table1[[#This Row],[Posting Date]]&lt;&gt;"","GJ-"&amp;CountryID,"")</f>
        <v/>
      </c>
      <c r="AI2611" s="59" t="str">
        <f>IF(Table1[[#This Row],[Posting Date]]&lt;&gt;"",Table1[[#This Row],[Posting Date]],"")</f>
        <v/>
      </c>
      <c r="AJ2611" s="46"/>
      <c r="AK2611" s="46" t="str">
        <f>IF(Table1[[#This Row],[Description]]&lt;&gt;"",Table1[[#This Row],[Description]],"")</f>
        <v/>
      </c>
      <c r="AL2611" s="46" t="str">
        <f>IF(Table1[[#This Row],[Posting Date]]&lt;&gt;"",Table1[[#This Row],[Reference Number]],"")</f>
        <v/>
      </c>
      <c r="AM2611" s="46" t="str">
        <f>TRIM(Table1[[#This Row],[Line '#]])</f>
        <v/>
      </c>
      <c r="AN2611" s="46" t="str">
        <f>TRIM(Table1[[#This Row],[Account]])</f>
        <v/>
      </c>
      <c r="AO2611" s="46" t="str">
        <f>IF(Table1[[#This Row],[Posting Date]]&lt;&gt;"",$D$5,"")</f>
        <v/>
      </c>
      <c r="AP2611" s="46" t="str">
        <f>TRIM(Table1[[#This Row],[Departments-Prgrams]])</f>
        <v/>
      </c>
      <c r="AQ2611" s="46" t="str">
        <f>TRIM(Table1[[#This Row],[Grant]])</f>
        <v/>
      </c>
      <c r="AR2611" s="46" t="str">
        <f>TRIM(Table1[[#This Row],[Staff ID]])</f>
        <v/>
      </c>
      <c r="AS2611" s="46" t="str">
        <f>IF(TRIM(Table1[[#This Row],[Budget Code]])=0,"",TRIM(Table1[[#This Row],[Budget Code]]))</f>
        <v/>
      </c>
      <c r="AT2611" s="46" t="str">
        <f>IF(Table1[[#This Row],[Line Description]]&lt;&gt;"",Table1[[#This Row],[Line Description]],"")</f>
        <v/>
      </c>
      <c r="AU2611" s="46" t="str">
        <f>IF(Table1[[#This Row],[Cur_Amount Debit]]&gt;0,ROUND(Table1[[#This Row],[Cur_Amount Debit]],2),"")</f>
        <v/>
      </c>
      <c r="AV2611" s="46" t="str">
        <f>IF(Table1[[#This Row],[Cur_Amount Credit]]&gt;0,ROUND(Table1[[#This Row],[Cur_Amount Credit]],2),"")</f>
        <v/>
      </c>
      <c r="AW2611" s="46" t="str">
        <f>LEFT(Table1[[#This Row],[Cur]],3)</f>
        <v/>
      </c>
      <c r="AX2611" s="59"/>
      <c r="AY2611" s="46"/>
      <c r="AZ2611" s="46" t="str">
        <f>IF(Table1[[#This Row],[Cur]]&lt;&gt;"",IF(Table1[[#This Row],[Cur]]="USD","",ExchangeRate),"")</f>
        <v/>
      </c>
      <c r="BA2611" s="46" t="str">
        <f>IF(Table1[[#This Row],[Grant]]&lt;&gt;"",VLOOKUP(Table1[[#This Row],[Grant]],Grants!B:D,3),"")</f>
        <v/>
      </c>
      <c r="BB2611" s="46" t="str">
        <f>TRIM(Table1[[#This Row],[Vendor ID]])</f>
        <v/>
      </c>
      <c r="BC2611">
        <f>IF(Table1[[#This Row],[Reference Number]]=Q2610,BC2610,BC2610+1)</f>
        <v>2</v>
      </c>
    </row>
    <row r="2612" spans="1:55" ht="11.25" hidden="1" customHeight="1">
      <c r="A2612" s="1"/>
      <c r="B2612" s="88" t="str">
        <f>IF(Table1[[#This Row],[Posting Date]]&lt;&gt;"",IF(Table1[[#This Row],[Reference Number]]=Q2611,B2611+1,1),"")</f>
        <v/>
      </c>
      <c r="C2612" s="61"/>
      <c r="D2612" s="61"/>
      <c r="E2612" s="218"/>
      <c r="F2612" s="143" t="str">
        <f>IFERROR(IF(VLOOKUP(Table1[[#This Row],[Budget Code Description]],Dimentions!$X$6:$AC$132,2,FALSE)="","",VLOOKUP(Table1[[#This Row],[Budget Code Description]],Dimentions!$X$6:$AC$132,2,FALSE)),"")</f>
        <v/>
      </c>
      <c r="G2612" s="143" t="str">
        <f>IFERROR(VLOOKUP(Table1[[#This Row],[Budget Code Description]],Dimentions!$X$6:$AC$132,3,FALSE),"")</f>
        <v/>
      </c>
      <c r="H2612" s="64" t="str">
        <f>IFERROR(VLOOKUP(Table1[[#This Row],[Account]],Dimentions!$S$6:$V$233,2,FALSE),"")</f>
        <v/>
      </c>
      <c r="I2612" s="62">
        <f>_xlfn.NUMBERVALUE(LEFT(Table1[[#This Row],[Account]],1))</f>
        <v>0</v>
      </c>
      <c r="J2612" s="62" t="str">
        <f>IFERROR(VLOOKUP(Table1[[#This Row],[Budget Code Description]],Table6[#All],7,FALSE),"")</f>
        <v/>
      </c>
      <c r="K2612" s="143" t="str">
        <f>IFERROR(VLOOKUP(Table1[[#This Row],[Budget Code Description]],Table6[#All],8,FALSE),"")</f>
        <v/>
      </c>
      <c r="L2612" s="63"/>
      <c r="M2612" s="65" t="str">
        <f>IFERROR(VLOOKUP(Table1[[#This Row],[Staff ID]],Table2[],2,FALSE),"")</f>
        <v/>
      </c>
      <c r="N2612" s="211" t="str">
        <f>IFERROR(IF(VLOOKUP(Table1[[#This Row],[Budget Code Description]],Dimentions!$X$6:$AC$97,4,FALSE)="","",VLOOKUP(Table1[[#This Row],[Budget Code Description]],Dimentions!$X$6:$AC$97,4,FALSE)),"")</f>
        <v/>
      </c>
      <c r="O2612" s="65" t="str">
        <f>IFERROR(VLOOKUP(Table1[[#This Row],[Vendor ID]],Table549[],2,FALSE),"")</f>
        <v/>
      </c>
      <c r="P2612" s="63"/>
      <c r="Q2612" s="143" t="str">
        <f>IF(Table1[[#This Row],[Posting Date]]&lt;&gt;"",$D$9,"")</f>
        <v/>
      </c>
      <c r="R2612" s="159" t="str">
        <f>IF(Table1[[#This Row],[Posting Date]]&lt;&gt;"",$D$10,"")</f>
        <v/>
      </c>
      <c r="S2612" s="66"/>
      <c r="T2612" s="63"/>
      <c r="U2612" s="67"/>
      <c r="V2612" s="67"/>
      <c r="W2612" s="67" t="str">
        <f t="shared" si="41"/>
        <v/>
      </c>
      <c r="X2612" s="161" t="str">
        <f>IF(E2612="","",(IF(Table1[[#This Row],[Cur]]="USD",Table1[[#This Row],[Cur_Amount Debit]],Table1[[#This Row],[Cur_Amount Debit]]/Table1[[#This Row],[Exchange Rate]])))</f>
        <v/>
      </c>
      <c r="Y2612" s="161" t="str">
        <f>IF(E2612="","",(IF(Table1[[#This Row],[Cur]]="USD",Table1[[#This Row],[Cur_Amount Credit]],Table1[[#This Row],[Cur_Amount Credit]]/ExchangeRate)))</f>
        <v/>
      </c>
      <c r="Z2612" s="203" t="str">
        <f>IF(E2612="","",(Table1[[#This Row],[Debit USD]]-Table1[[#This Row],[Credit USD]]))</f>
        <v/>
      </c>
      <c r="AA2612" s="122"/>
      <c r="AB2612" s="1"/>
      <c r="AC2612" s="15"/>
      <c r="AD2612" s="15" t="str">
        <f>IF(AND(OR(Table1[[#This Row],[Account]]="15030",Table1[[#This Row],[Account]]="15035",Table1[[#This Row],[Account]]="20150"),Table1[[#This Row],[Vendor ID]]=""),1,"")</f>
        <v/>
      </c>
      <c r="AE2612" s="15"/>
      <c r="AF2612" s="15"/>
      <c r="AG2612" s="15"/>
      <c r="AH2612" s="46" t="str">
        <f>IF(Table1[[#This Row],[Posting Date]]&lt;&gt;"","GJ-"&amp;CountryID,"")</f>
        <v/>
      </c>
      <c r="AI2612" s="59" t="str">
        <f>IF(Table1[[#This Row],[Posting Date]]&lt;&gt;"",Table1[[#This Row],[Posting Date]],"")</f>
        <v/>
      </c>
      <c r="AJ2612" s="46"/>
      <c r="AK2612" s="46" t="str">
        <f>IF(Table1[[#This Row],[Description]]&lt;&gt;"",Table1[[#This Row],[Description]],"")</f>
        <v/>
      </c>
      <c r="AL2612" s="46" t="str">
        <f>IF(Table1[[#This Row],[Posting Date]]&lt;&gt;"",Table1[[#This Row],[Reference Number]],"")</f>
        <v/>
      </c>
      <c r="AM2612" s="46" t="str">
        <f>TRIM(Table1[[#This Row],[Line '#]])</f>
        <v/>
      </c>
      <c r="AN2612" s="46" t="str">
        <f>TRIM(Table1[[#This Row],[Account]])</f>
        <v/>
      </c>
      <c r="AO2612" s="46" t="str">
        <f>IF(Table1[[#This Row],[Posting Date]]&lt;&gt;"",$D$5,"")</f>
        <v/>
      </c>
      <c r="AP2612" s="46" t="str">
        <f>TRIM(Table1[[#This Row],[Departments-Prgrams]])</f>
        <v/>
      </c>
      <c r="AQ2612" s="46" t="str">
        <f>TRIM(Table1[[#This Row],[Grant]])</f>
        <v/>
      </c>
      <c r="AR2612" s="46" t="str">
        <f>TRIM(Table1[[#This Row],[Staff ID]])</f>
        <v/>
      </c>
      <c r="AS2612" s="46" t="str">
        <f>IF(TRIM(Table1[[#This Row],[Budget Code]])=0,"",TRIM(Table1[[#This Row],[Budget Code]]))</f>
        <v/>
      </c>
      <c r="AT2612" s="46" t="str">
        <f>IF(Table1[[#This Row],[Line Description]]&lt;&gt;"",Table1[[#This Row],[Line Description]],"")</f>
        <v/>
      </c>
      <c r="AU2612" s="46" t="str">
        <f>IF(Table1[[#This Row],[Cur_Amount Debit]]&gt;0,ROUND(Table1[[#This Row],[Cur_Amount Debit]],2),"")</f>
        <v/>
      </c>
      <c r="AV2612" s="46" t="str">
        <f>IF(Table1[[#This Row],[Cur_Amount Credit]]&gt;0,ROUND(Table1[[#This Row],[Cur_Amount Credit]],2),"")</f>
        <v/>
      </c>
      <c r="AW2612" s="46" t="str">
        <f>LEFT(Table1[[#This Row],[Cur]],3)</f>
        <v/>
      </c>
      <c r="AX2612" s="59"/>
      <c r="AY2612" s="46"/>
      <c r="AZ2612" s="46" t="str">
        <f>IF(Table1[[#This Row],[Cur]]&lt;&gt;"",IF(Table1[[#This Row],[Cur]]="USD","",ExchangeRate),"")</f>
        <v/>
      </c>
      <c r="BA2612" s="46" t="str">
        <f>IF(Table1[[#This Row],[Grant]]&lt;&gt;"",VLOOKUP(Table1[[#This Row],[Grant]],Grants!B:D,3),"")</f>
        <v/>
      </c>
      <c r="BB2612" s="46" t="str">
        <f>TRIM(Table1[[#This Row],[Vendor ID]])</f>
        <v/>
      </c>
      <c r="BC2612">
        <f>IF(Table1[[#This Row],[Reference Number]]=Q2611,BC2611,BC2611+1)</f>
        <v>2</v>
      </c>
    </row>
    <row r="2613" spans="1:55" ht="11.25" hidden="1" customHeight="1">
      <c r="A2613" s="1"/>
      <c r="B2613" s="88" t="str">
        <f>IF(Table1[[#This Row],[Posting Date]]&lt;&gt;"",IF(Table1[[#This Row],[Reference Number]]=Q2612,B2612+1,1),"")</f>
        <v/>
      </c>
      <c r="C2613" s="61"/>
      <c r="D2613" s="61"/>
      <c r="E2613" s="218"/>
      <c r="F2613" s="143" t="str">
        <f>IFERROR(IF(VLOOKUP(Table1[[#This Row],[Budget Code Description]],Dimentions!$X$6:$AC$132,2,FALSE)="","",VLOOKUP(Table1[[#This Row],[Budget Code Description]],Dimentions!$X$6:$AC$132,2,FALSE)),"")</f>
        <v/>
      </c>
      <c r="G2613" s="143" t="str">
        <f>IFERROR(VLOOKUP(Table1[[#This Row],[Budget Code Description]],Dimentions!$X$6:$AC$132,3,FALSE),"")</f>
        <v/>
      </c>
      <c r="H2613" s="64" t="str">
        <f>IFERROR(VLOOKUP(Table1[[#This Row],[Account]],Dimentions!$S$6:$V$233,2,FALSE),"")</f>
        <v/>
      </c>
      <c r="I2613" s="62">
        <f>_xlfn.NUMBERVALUE(LEFT(Table1[[#This Row],[Account]],1))</f>
        <v>0</v>
      </c>
      <c r="J2613" s="62" t="str">
        <f>IFERROR(VLOOKUP(Table1[[#This Row],[Budget Code Description]],Table6[#All],7,FALSE),"")</f>
        <v/>
      </c>
      <c r="K2613" s="143" t="str">
        <f>IFERROR(VLOOKUP(Table1[[#This Row],[Budget Code Description]],Table6[#All],8,FALSE),"")</f>
        <v/>
      </c>
      <c r="L2613" s="63"/>
      <c r="M2613" s="65" t="str">
        <f>IFERROR(VLOOKUP(Table1[[#This Row],[Staff ID]],Table2[],2,FALSE),"")</f>
        <v/>
      </c>
      <c r="N2613" s="211" t="str">
        <f>IFERROR(IF(VLOOKUP(Table1[[#This Row],[Budget Code Description]],Dimentions!$X$6:$AC$97,4,FALSE)="","",VLOOKUP(Table1[[#This Row],[Budget Code Description]],Dimentions!$X$6:$AC$97,4,FALSE)),"")</f>
        <v/>
      </c>
      <c r="O2613" s="65" t="str">
        <f>IFERROR(VLOOKUP(Table1[[#This Row],[Vendor ID]],Table549[],2,FALSE),"")</f>
        <v/>
      </c>
      <c r="P2613" s="63"/>
      <c r="Q2613" s="143" t="str">
        <f>IF(Table1[[#This Row],[Posting Date]]&lt;&gt;"",$D$9,"")</f>
        <v/>
      </c>
      <c r="R2613" s="159" t="str">
        <f>IF(Table1[[#This Row],[Posting Date]]&lt;&gt;"",$D$10,"")</f>
        <v/>
      </c>
      <c r="S2613" s="66"/>
      <c r="T2613" s="63"/>
      <c r="U2613" s="67"/>
      <c r="V2613" s="67"/>
      <c r="W2613" s="67" t="str">
        <f t="shared" si="41"/>
        <v/>
      </c>
      <c r="X2613" s="161" t="str">
        <f>IF(E2613="","",(IF(Table1[[#This Row],[Cur]]="USD",Table1[[#This Row],[Cur_Amount Debit]],Table1[[#This Row],[Cur_Amount Debit]]/Table1[[#This Row],[Exchange Rate]])))</f>
        <v/>
      </c>
      <c r="Y2613" s="161" t="str">
        <f>IF(E2613="","",(IF(Table1[[#This Row],[Cur]]="USD",Table1[[#This Row],[Cur_Amount Credit]],Table1[[#This Row],[Cur_Amount Credit]]/ExchangeRate)))</f>
        <v/>
      </c>
      <c r="Z2613" s="203" t="str">
        <f>IF(E2613="","",(Table1[[#This Row],[Debit USD]]-Table1[[#This Row],[Credit USD]]))</f>
        <v/>
      </c>
      <c r="AA2613" s="122"/>
      <c r="AB2613" s="1"/>
      <c r="AC2613" s="15"/>
      <c r="AD2613" s="15" t="str">
        <f>IF(AND(OR(Table1[[#This Row],[Account]]="15030",Table1[[#This Row],[Account]]="15035",Table1[[#This Row],[Account]]="20150"),Table1[[#This Row],[Vendor ID]]=""),1,"")</f>
        <v/>
      </c>
      <c r="AE2613" s="15"/>
      <c r="AF2613" s="15"/>
      <c r="AG2613" s="15"/>
      <c r="AH2613" s="46" t="str">
        <f>IF(Table1[[#This Row],[Posting Date]]&lt;&gt;"","GJ-"&amp;CountryID,"")</f>
        <v/>
      </c>
      <c r="AI2613" s="59" t="str">
        <f>IF(Table1[[#This Row],[Posting Date]]&lt;&gt;"",Table1[[#This Row],[Posting Date]],"")</f>
        <v/>
      </c>
      <c r="AJ2613" s="46"/>
      <c r="AK2613" s="46" t="str">
        <f>IF(Table1[[#This Row],[Description]]&lt;&gt;"",Table1[[#This Row],[Description]],"")</f>
        <v/>
      </c>
      <c r="AL2613" s="46" t="str">
        <f>IF(Table1[[#This Row],[Posting Date]]&lt;&gt;"",Table1[[#This Row],[Reference Number]],"")</f>
        <v/>
      </c>
      <c r="AM2613" s="46" t="str">
        <f>TRIM(Table1[[#This Row],[Line '#]])</f>
        <v/>
      </c>
      <c r="AN2613" s="46" t="str">
        <f>TRIM(Table1[[#This Row],[Account]])</f>
        <v/>
      </c>
      <c r="AO2613" s="46" t="str">
        <f>IF(Table1[[#This Row],[Posting Date]]&lt;&gt;"",$D$5,"")</f>
        <v/>
      </c>
      <c r="AP2613" s="46" t="str">
        <f>TRIM(Table1[[#This Row],[Departments-Prgrams]])</f>
        <v/>
      </c>
      <c r="AQ2613" s="46" t="str">
        <f>TRIM(Table1[[#This Row],[Grant]])</f>
        <v/>
      </c>
      <c r="AR2613" s="46" t="str">
        <f>TRIM(Table1[[#This Row],[Staff ID]])</f>
        <v/>
      </c>
      <c r="AS2613" s="46" t="str">
        <f>IF(TRIM(Table1[[#This Row],[Budget Code]])=0,"",TRIM(Table1[[#This Row],[Budget Code]]))</f>
        <v/>
      </c>
      <c r="AT2613" s="46" t="str">
        <f>IF(Table1[[#This Row],[Line Description]]&lt;&gt;"",Table1[[#This Row],[Line Description]],"")</f>
        <v/>
      </c>
      <c r="AU2613" s="46" t="str">
        <f>IF(Table1[[#This Row],[Cur_Amount Debit]]&gt;0,ROUND(Table1[[#This Row],[Cur_Amount Debit]],2),"")</f>
        <v/>
      </c>
      <c r="AV2613" s="46" t="str">
        <f>IF(Table1[[#This Row],[Cur_Amount Credit]]&gt;0,ROUND(Table1[[#This Row],[Cur_Amount Credit]],2),"")</f>
        <v/>
      </c>
      <c r="AW2613" s="46" t="str">
        <f>LEFT(Table1[[#This Row],[Cur]],3)</f>
        <v/>
      </c>
      <c r="AX2613" s="59"/>
      <c r="AY2613" s="46"/>
      <c r="AZ2613" s="46" t="str">
        <f>IF(Table1[[#This Row],[Cur]]&lt;&gt;"",IF(Table1[[#This Row],[Cur]]="USD","",ExchangeRate),"")</f>
        <v/>
      </c>
      <c r="BA2613" s="46" t="str">
        <f>IF(Table1[[#This Row],[Grant]]&lt;&gt;"",VLOOKUP(Table1[[#This Row],[Grant]],Grants!B:D,3),"")</f>
        <v/>
      </c>
      <c r="BB2613" s="46" t="str">
        <f>TRIM(Table1[[#This Row],[Vendor ID]])</f>
        <v/>
      </c>
      <c r="BC2613">
        <f>IF(Table1[[#This Row],[Reference Number]]=Q2612,BC2612,BC2612+1)</f>
        <v>2</v>
      </c>
    </row>
    <row r="2614" spans="1:55" ht="11.25" hidden="1" customHeight="1">
      <c r="A2614" s="1"/>
      <c r="B2614" s="88" t="str">
        <f>IF(Table1[[#This Row],[Posting Date]]&lt;&gt;"",IF(Table1[[#This Row],[Reference Number]]=Q2613,B2613+1,1),"")</f>
        <v/>
      </c>
      <c r="C2614" s="61"/>
      <c r="D2614" s="61"/>
      <c r="E2614" s="218"/>
      <c r="F2614" s="143" t="str">
        <f>IFERROR(IF(VLOOKUP(Table1[[#This Row],[Budget Code Description]],Dimentions!$X$6:$AC$132,2,FALSE)="","",VLOOKUP(Table1[[#This Row],[Budget Code Description]],Dimentions!$X$6:$AC$132,2,FALSE)),"")</f>
        <v/>
      </c>
      <c r="G2614" s="143" t="str">
        <f>IFERROR(VLOOKUP(Table1[[#This Row],[Budget Code Description]],Dimentions!$X$6:$AC$132,3,FALSE),"")</f>
        <v/>
      </c>
      <c r="H2614" s="64" t="str">
        <f>IFERROR(VLOOKUP(Table1[[#This Row],[Account]],Dimentions!$S$6:$V$233,2,FALSE),"")</f>
        <v/>
      </c>
      <c r="I2614" s="62">
        <f>_xlfn.NUMBERVALUE(LEFT(Table1[[#This Row],[Account]],1))</f>
        <v>0</v>
      </c>
      <c r="J2614" s="62" t="str">
        <f>IFERROR(VLOOKUP(Table1[[#This Row],[Budget Code Description]],Table6[#All],7,FALSE),"")</f>
        <v/>
      </c>
      <c r="K2614" s="143" t="str">
        <f>IFERROR(VLOOKUP(Table1[[#This Row],[Budget Code Description]],Table6[#All],8,FALSE),"")</f>
        <v/>
      </c>
      <c r="L2614" s="63"/>
      <c r="M2614" s="65" t="str">
        <f>IFERROR(VLOOKUP(Table1[[#This Row],[Staff ID]],Table2[],2,FALSE),"")</f>
        <v/>
      </c>
      <c r="N2614" s="211" t="str">
        <f>IFERROR(IF(VLOOKUP(Table1[[#This Row],[Budget Code Description]],Dimentions!$X$6:$AC$97,4,FALSE)="","",VLOOKUP(Table1[[#This Row],[Budget Code Description]],Dimentions!$X$6:$AC$97,4,FALSE)),"")</f>
        <v/>
      </c>
      <c r="O2614" s="65" t="str">
        <f>IFERROR(VLOOKUP(Table1[[#This Row],[Vendor ID]],Table549[],2,FALSE),"")</f>
        <v/>
      </c>
      <c r="P2614" s="63"/>
      <c r="Q2614" s="143" t="str">
        <f>IF(Table1[[#This Row],[Posting Date]]&lt;&gt;"",$D$9,"")</f>
        <v/>
      </c>
      <c r="R2614" s="159" t="str">
        <f>IF(Table1[[#This Row],[Posting Date]]&lt;&gt;"",$D$10,"")</f>
        <v/>
      </c>
      <c r="S2614" s="66"/>
      <c r="T2614" s="63"/>
      <c r="U2614" s="67"/>
      <c r="V2614" s="67"/>
      <c r="W2614" s="67" t="str">
        <f t="shared" si="41"/>
        <v/>
      </c>
      <c r="X2614" s="161" t="str">
        <f>IF(E2614="","",(IF(Table1[[#This Row],[Cur]]="USD",Table1[[#This Row],[Cur_Amount Debit]],Table1[[#This Row],[Cur_Amount Debit]]/Table1[[#This Row],[Exchange Rate]])))</f>
        <v/>
      </c>
      <c r="Y2614" s="161" t="str">
        <f>IF(E2614="","",(IF(Table1[[#This Row],[Cur]]="USD",Table1[[#This Row],[Cur_Amount Credit]],Table1[[#This Row],[Cur_Amount Credit]]/ExchangeRate)))</f>
        <v/>
      </c>
      <c r="Z2614" s="203" t="str">
        <f>IF(E2614="","",(Table1[[#This Row],[Debit USD]]-Table1[[#This Row],[Credit USD]]))</f>
        <v/>
      </c>
      <c r="AA2614" s="122"/>
      <c r="AB2614" s="1"/>
      <c r="AC2614" s="15"/>
      <c r="AD2614" s="15" t="str">
        <f>IF(AND(OR(Table1[[#This Row],[Account]]="15030",Table1[[#This Row],[Account]]="15035",Table1[[#This Row],[Account]]="20150"),Table1[[#This Row],[Vendor ID]]=""),1,"")</f>
        <v/>
      </c>
      <c r="AE2614" s="15"/>
      <c r="AF2614" s="15"/>
      <c r="AG2614" s="15"/>
      <c r="AH2614" s="46" t="str">
        <f>IF(Table1[[#This Row],[Posting Date]]&lt;&gt;"","GJ-"&amp;CountryID,"")</f>
        <v/>
      </c>
      <c r="AI2614" s="59" t="str">
        <f>IF(Table1[[#This Row],[Posting Date]]&lt;&gt;"",Table1[[#This Row],[Posting Date]],"")</f>
        <v/>
      </c>
      <c r="AJ2614" s="46"/>
      <c r="AK2614" s="46" t="str">
        <f>IF(Table1[[#This Row],[Description]]&lt;&gt;"",Table1[[#This Row],[Description]],"")</f>
        <v/>
      </c>
      <c r="AL2614" s="46" t="str">
        <f>IF(Table1[[#This Row],[Posting Date]]&lt;&gt;"",Table1[[#This Row],[Reference Number]],"")</f>
        <v/>
      </c>
      <c r="AM2614" s="46" t="str">
        <f>TRIM(Table1[[#This Row],[Line '#]])</f>
        <v/>
      </c>
      <c r="AN2614" s="46" t="str">
        <f>TRIM(Table1[[#This Row],[Account]])</f>
        <v/>
      </c>
      <c r="AO2614" s="46" t="str">
        <f>IF(Table1[[#This Row],[Posting Date]]&lt;&gt;"",$D$5,"")</f>
        <v/>
      </c>
      <c r="AP2614" s="46" t="str">
        <f>TRIM(Table1[[#This Row],[Departments-Prgrams]])</f>
        <v/>
      </c>
      <c r="AQ2614" s="46" t="str">
        <f>TRIM(Table1[[#This Row],[Grant]])</f>
        <v/>
      </c>
      <c r="AR2614" s="46" t="str">
        <f>TRIM(Table1[[#This Row],[Staff ID]])</f>
        <v/>
      </c>
      <c r="AS2614" s="46" t="str">
        <f>IF(TRIM(Table1[[#This Row],[Budget Code]])=0,"",TRIM(Table1[[#This Row],[Budget Code]]))</f>
        <v/>
      </c>
      <c r="AT2614" s="46" t="str">
        <f>IF(Table1[[#This Row],[Line Description]]&lt;&gt;"",Table1[[#This Row],[Line Description]],"")</f>
        <v/>
      </c>
      <c r="AU2614" s="46" t="str">
        <f>IF(Table1[[#This Row],[Cur_Amount Debit]]&gt;0,ROUND(Table1[[#This Row],[Cur_Amount Debit]],2),"")</f>
        <v/>
      </c>
      <c r="AV2614" s="46" t="str">
        <f>IF(Table1[[#This Row],[Cur_Amount Credit]]&gt;0,ROUND(Table1[[#This Row],[Cur_Amount Credit]],2),"")</f>
        <v/>
      </c>
      <c r="AW2614" s="46" t="str">
        <f>LEFT(Table1[[#This Row],[Cur]],3)</f>
        <v/>
      </c>
      <c r="AX2614" s="59"/>
      <c r="AY2614" s="46"/>
      <c r="AZ2614" s="46" t="str">
        <f>IF(Table1[[#This Row],[Cur]]&lt;&gt;"",IF(Table1[[#This Row],[Cur]]="USD","",ExchangeRate),"")</f>
        <v/>
      </c>
      <c r="BA2614" s="46" t="str">
        <f>IF(Table1[[#This Row],[Grant]]&lt;&gt;"",VLOOKUP(Table1[[#This Row],[Grant]],Grants!B:D,3),"")</f>
        <v/>
      </c>
      <c r="BB2614" s="46" t="str">
        <f>TRIM(Table1[[#This Row],[Vendor ID]])</f>
        <v/>
      </c>
      <c r="BC2614">
        <f>IF(Table1[[#This Row],[Reference Number]]=Q2613,BC2613,BC2613+1)</f>
        <v>2</v>
      </c>
    </row>
    <row r="2615" spans="1:55" ht="11.25" hidden="1" customHeight="1">
      <c r="A2615" s="1"/>
      <c r="B2615" s="88" t="str">
        <f>IF(Table1[[#This Row],[Posting Date]]&lt;&gt;"",IF(Table1[[#This Row],[Reference Number]]=Q2614,B2614+1,1),"")</f>
        <v/>
      </c>
      <c r="C2615" s="61"/>
      <c r="D2615" s="61"/>
      <c r="E2615" s="218"/>
      <c r="F2615" s="143" t="str">
        <f>IFERROR(IF(VLOOKUP(Table1[[#This Row],[Budget Code Description]],Dimentions!$X$6:$AC$132,2,FALSE)="","",VLOOKUP(Table1[[#This Row],[Budget Code Description]],Dimentions!$X$6:$AC$132,2,FALSE)),"")</f>
        <v/>
      </c>
      <c r="G2615" s="143" t="str">
        <f>IFERROR(VLOOKUP(Table1[[#This Row],[Budget Code Description]],Dimentions!$X$6:$AC$132,3,FALSE),"")</f>
        <v/>
      </c>
      <c r="H2615" s="64" t="str">
        <f>IFERROR(VLOOKUP(Table1[[#This Row],[Account]],Dimentions!$S$6:$V$233,2,FALSE),"")</f>
        <v/>
      </c>
      <c r="I2615" s="62">
        <f>_xlfn.NUMBERVALUE(LEFT(Table1[[#This Row],[Account]],1))</f>
        <v>0</v>
      </c>
      <c r="J2615" s="62" t="str">
        <f>IFERROR(VLOOKUP(Table1[[#This Row],[Budget Code Description]],Table6[#All],7,FALSE),"")</f>
        <v/>
      </c>
      <c r="K2615" s="143" t="str">
        <f>IFERROR(VLOOKUP(Table1[[#This Row],[Budget Code Description]],Table6[#All],8,FALSE),"")</f>
        <v/>
      </c>
      <c r="L2615" s="63"/>
      <c r="M2615" s="65" t="str">
        <f>IFERROR(VLOOKUP(Table1[[#This Row],[Staff ID]],Table2[],2,FALSE),"")</f>
        <v/>
      </c>
      <c r="N2615" s="211" t="str">
        <f>IFERROR(IF(VLOOKUP(Table1[[#This Row],[Budget Code Description]],Dimentions!$X$6:$AC$97,4,FALSE)="","",VLOOKUP(Table1[[#This Row],[Budget Code Description]],Dimentions!$X$6:$AC$97,4,FALSE)),"")</f>
        <v/>
      </c>
      <c r="O2615" s="65" t="str">
        <f>IFERROR(VLOOKUP(Table1[[#This Row],[Vendor ID]],Table549[],2,FALSE),"")</f>
        <v/>
      </c>
      <c r="P2615" s="63"/>
      <c r="Q2615" s="143" t="str">
        <f>IF(Table1[[#This Row],[Posting Date]]&lt;&gt;"",$D$9,"")</f>
        <v/>
      </c>
      <c r="R2615" s="159" t="str">
        <f>IF(Table1[[#This Row],[Posting Date]]&lt;&gt;"",$D$10,"")</f>
        <v/>
      </c>
      <c r="S2615" s="66"/>
      <c r="T2615" s="63"/>
      <c r="U2615" s="67"/>
      <c r="V2615" s="67"/>
      <c r="W2615" s="67" t="str">
        <f t="shared" si="41"/>
        <v/>
      </c>
      <c r="X2615" s="161" t="str">
        <f>IF(E2615="","",(IF(Table1[[#This Row],[Cur]]="USD",Table1[[#This Row],[Cur_Amount Debit]],Table1[[#This Row],[Cur_Amount Debit]]/Table1[[#This Row],[Exchange Rate]])))</f>
        <v/>
      </c>
      <c r="Y2615" s="161" t="str">
        <f>IF(E2615="","",(IF(Table1[[#This Row],[Cur]]="USD",Table1[[#This Row],[Cur_Amount Credit]],Table1[[#This Row],[Cur_Amount Credit]]/ExchangeRate)))</f>
        <v/>
      </c>
      <c r="Z2615" s="203" t="str">
        <f>IF(E2615="","",(Table1[[#This Row],[Debit USD]]-Table1[[#This Row],[Credit USD]]))</f>
        <v/>
      </c>
      <c r="AA2615" s="122"/>
      <c r="AB2615" s="1"/>
      <c r="AC2615" s="15"/>
      <c r="AD2615" s="15" t="str">
        <f>IF(AND(OR(Table1[[#This Row],[Account]]="15030",Table1[[#This Row],[Account]]="15035",Table1[[#This Row],[Account]]="20150"),Table1[[#This Row],[Vendor ID]]=""),1,"")</f>
        <v/>
      </c>
      <c r="AE2615" s="15"/>
      <c r="AF2615" s="15"/>
      <c r="AG2615" s="15"/>
      <c r="AH2615" s="46" t="str">
        <f>IF(Table1[[#This Row],[Posting Date]]&lt;&gt;"","GJ-"&amp;CountryID,"")</f>
        <v/>
      </c>
      <c r="AI2615" s="59" t="str">
        <f>IF(Table1[[#This Row],[Posting Date]]&lt;&gt;"",Table1[[#This Row],[Posting Date]],"")</f>
        <v/>
      </c>
      <c r="AJ2615" s="46"/>
      <c r="AK2615" s="46" t="str">
        <f>IF(Table1[[#This Row],[Description]]&lt;&gt;"",Table1[[#This Row],[Description]],"")</f>
        <v/>
      </c>
      <c r="AL2615" s="46" t="str">
        <f>IF(Table1[[#This Row],[Posting Date]]&lt;&gt;"",Table1[[#This Row],[Reference Number]],"")</f>
        <v/>
      </c>
      <c r="AM2615" s="46" t="str">
        <f>TRIM(Table1[[#This Row],[Line '#]])</f>
        <v/>
      </c>
      <c r="AN2615" s="46" t="str">
        <f>TRIM(Table1[[#This Row],[Account]])</f>
        <v/>
      </c>
      <c r="AO2615" s="46" t="str">
        <f>IF(Table1[[#This Row],[Posting Date]]&lt;&gt;"",$D$5,"")</f>
        <v/>
      </c>
      <c r="AP2615" s="46" t="str">
        <f>TRIM(Table1[[#This Row],[Departments-Prgrams]])</f>
        <v/>
      </c>
      <c r="AQ2615" s="46" t="str">
        <f>TRIM(Table1[[#This Row],[Grant]])</f>
        <v/>
      </c>
      <c r="AR2615" s="46" t="str">
        <f>TRIM(Table1[[#This Row],[Staff ID]])</f>
        <v/>
      </c>
      <c r="AS2615" s="46" t="str">
        <f>IF(TRIM(Table1[[#This Row],[Budget Code]])=0,"",TRIM(Table1[[#This Row],[Budget Code]]))</f>
        <v/>
      </c>
      <c r="AT2615" s="46" t="str">
        <f>IF(Table1[[#This Row],[Line Description]]&lt;&gt;"",Table1[[#This Row],[Line Description]],"")</f>
        <v/>
      </c>
      <c r="AU2615" s="46" t="str">
        <f>IF(Table1[[#This Row],[Cur_Amount Debit]]&gt;0,ROUND(Table1[[#This Row],[Cur_Amount Debit]],2),"")</f>
        <v/>
      </c>
      <c r="AV2615" s="46" t="str">
        <f>IF(Table1[[#This Row],[Cur_Amount Credit]]&gt;0,ROUND(Table1[[#This Row],[Cur_Amount Credit]],2),"")</f>
        <v/>
      </c>
      <c r="AW2615" s="46" t="str">
        <f>LEFT(Table1[[#This Row],[Cur]],3)</f>
        <v/>
      </c>
      <c r="AX2615" s="59"/>
      <c r="AY2615" s="46"/>
      <c r="AZ2615" s="46" t="str">
        <f>IF(Table1[[#This Row],[Cur]]&lt;&gt;"",IF(Table1[[#This Row],[Cur]]="USD","",ExchangeRate),"")</f>
        <v/>
      </c>
      <c r="BA2615" s="46" t="str">
        <f>IF(Table1[[#This Row],[Grant]]&lt;&gt;"",VLOOKUP(Table1[[#This Row],[Grant]],Grants!B:D,3),"")</f>
        <v/>
      </c>
      <c r="BB2615" s="46" t="str">
        <f>TRIM(Table1[[#This Row],[Vendor ID]])</f>
        <v/>
      </c>
      <c r="BC2615">
        <f>IF(Table1[[#This Row],[Reference Number]]=Q2614,BC2614,BC2614+1)</f>
        <v>2</v>
      </c>
    </row>
    <row r="2616" spans="1:55" ht="11.25" hidden="1" customHeight="1">
      <c r="A2616" s="1"/>
      <c r="B2616" s="88" t="str">
        <f>IF(Table1[[#This Row],[Posting Date]]&lt;&gt;"",IF(Table1[[#This Row],[Reference Number]]=Q2615,B2615+1,1),"")</f>
        <v/>
      </c>
      <c r="C2616" s="61"/>
      <c r="D2616" s="61"/>
      <c r="E2616" s="218"/>
      <c r="F2616" s="143" t="str">
        <f>IFERROR(IF(VLOOKUP(Table1[[#This Row],[Budget Code Description]],Dimentions!$X$6:$AC$132,2,FALSE)="","",VLOOKUP(Table1[[#This Row],[Budget Code Description]],Dimentions!$X$6:$AC$132,2,FALSE)),"")</f>
        <v/>
      </c>
      <c r="G2616" s="143" t="str">
        <f>IFERROR(VLOOKUP(Table1[[#This Row],[Budget Code Description]],Dimentions!$X$6:$AC$132,3,FALSE),"")</f>
        <v/>
      </c>
      <c r="H2616" s="64" t="str">
        <f>IFERROR(VLOOKUP(Table1[[#This Row],[Account]],Dimentions!$S$6:$V$233,2,FALSE),"")</f>
        <v/>
      </c>
      <c r="I2616" s="62">
        <f>_xlfn.NUMBERVALUE(LEFT(Table1[[#This Row],[Account]],1))</f>
        <v>0</v>
      </c>
      <c r="J2616" s="62" t="str">
        <f>IFERROR(VLOOKUP(Table1[[#This Row],[Budget Code Description]],Table6[#All],7,FALSE),"")</f>
        <v/>
      </c>
      <c r="K2616" s="143" t="str">
        <f>IFERROR(VLOOKUP(Table1[[#This Row],[Budget Code Description]],Table6[#All],8,FALSE),"")</f>
        <v/>
      </c>
      <c r="L2616" s="63"/>
      <c r="M2616" s="65" t="str">
        <f>IFERROR(VLOOKUP(Table1[[#This Row],[Staff ID]],Table2[],2,FALSE),"")</f>
        <v/>
      </c>
      <c r="N2616" s="211" t="str">
        <f>IFERROR(IF(VLOOKUP(Table1[[#This Row],[Budget Code Description]],Dimentions!$X$6:$AC$97,4,FALSE)="","",VLOOKUP(Table1[[#This Row],[Budget Code Description]],Dimentions!$X$6:$AC$97,4,FALSE)),"")</f>
        <v/>
      </c>
      <c r="O2616" s="65" t="str">
        <f>IFERROR(VLOOKUP(Table1[[#This Row],[Vendor ID]],Table549[],2,FALSE),"")</f>
        <v/>
      </c>
      <c r="P2616" s="63"/>
      <c r="Q2616" s="143" t="str">
        <f>IF(Table1[[#This Row],[Posting Date]]&lt;&gt;"",$D$9,"")</f>
        <v/>
      </c>
      <c r="R2616" s="159" t="str">
        <f>IF(Table1[[#This Row],[Posting Date]]&lt;&gt;"",$D$10,"")</f>
        <v/>
      </c>
      <c r="S2616" s="66"/>
      <c r="T2616" s="63"/>
      <c r="U2616" s="67"/>
      <c r="V2616" s="67"/>
      <c r="W2616" s="67" t="str">
        <f t="shared" si="41"/>
        <v/>
      </c>
      <c r="X2616" s="161" t="str">
        <f>IF(E2616="","",(IF(Table1[[#This Row],[Cur]]="USD",Table1[[#This Row],[Cur_Amount Debit]],Table1[[#This Row],[Cur_Amount Debit]]/Table1[[#This Row],[Exchange Rate]])))</f>
        <v/>
      </c>
      <c r="Y2616" s="161" t="str">
        <f>IF(E2616="","",(IF(Table1[[#This Row],[Cur]]="USD",Table1[[#This Row],[Cur_Amount Credit]],Table1[[#This Row],[Cur_Amount Credit]]/ExchangeRate)))</f>
        <v/>
      </c>
      <c r="Z2616" s="203" t="str">
        <f>IF(E2616="","",(Table1[[#This Row],[Debit USD]]-Table1[[#This Row],[Credit USD]]))</f>
        <v/>
      </c>
      <c r="AA2616" s="122"/>
      <c r="AB2616" s="1"/>
      <c r="AC2616" s="15"/>
      <c r="AD2616" s="15" t="str">
        <f>IF(AND(OR(Table1[[#This Row],[Account]]="15030",Table1[[#This Row],[Account]]="15035",Table1[[#This Row],[Account]]="20150"),Table1[[#This Row],[Vendor ID]]=""),1,"")</f>
        <v/>
      </c>
      <c r="AE2616" s="15"/>
      <c r="AF2616" s="15"/>
      <c r="AG2616" s="15"/>
      <c r="AH2616" s="46" t="str">
        <f>IF(Table1[[#This Row],[Posting Date]]&lt;&gt;"","GJ-"&amp;CountryID,"")</f>
        <v/>
      </c>
      <c r="AI2616" s="59" t="str">
        <f>IF(Table1[[#This Row],[Posting Date]]&lt;&gt;"",Table1[[#This Row],[Posting Date]],"")</f>
        <v/>
      </c>
      <c r="AJ2616" s="46"/>
      <c r="AK2616" s="46" t="str">
        <f>IF(Table1[[#This Row],[Description]]&lt;&gt;"",Table1[[#This Row],[Description]],"")</f>
        <v/>
      </c>
      <c r="AL2616" s="46" t="str">
        <f>IF(Table1[[#This Row],[Posting Date]]&lt;&gt;"",Table1[[#This Row],[Reference Number]],"")</f>
        <v/>
      </c>
      <c r="AM2616" s="46" t="str">
        <f>TRIM(Table1[[#This Row],[Line '#]])</f>
        <v/>
      </c>
      <c r="AN2616" s="46" t="str">
        <f>TRIM(Table1[[#This Row],[Account]])</f>
        <v/>
      </c>
      <c r="AO2616" s="46" t="str">
        <f>IF(Table1[[#This Row],[Posting Date]]&lt;&gt;"",$D$5,"")</f>
        <v/>
      </c>
      <c r="AP2616" s="46" t="str">
        <f>TRIM(Table1[[#This Row],[Departments-Prgrams]])</f>
        <v/>
      </c>
      <c r="AQ2616" s="46" t="str">
        <f>TRIM(Table1[[#This Row],[Grant]])</f>
        <v/>
      </c>
      <c r="AR2616" s="46" t="str">
        <f>TRIM(Table1[[#This Row],[Staff ID]])</f>
        <v/>
      </c>
      <c r="AS2616" s="46" t="str">
        <f>IF(TRIM(Table1[[#This Row],[Budget Code]])=0,"",TRIM(Table1[[#This Row],[Budget Code]]))</f>
        <v/>
      </c>
      <c r="AT2616" s="46" t="str">
        <f>IF(Table1[[#This Row],[Line Description]]&lt;&gt;"",Table1[[#This Row],[Line Description]],"")</f>
        <v/>
      </c>
      <c r="AU2616" s="46" t="str">
        <f>IF(Table1[[#This Row],[Cur_Amount Debit]]&gt;0,ROUND(Table1[[#This Row],[Cur_Amount Debit]],2),"")</f>
        <v/>
      </c>
      <c r="AV2616" s="46" t="str">
        <f>IF(Table1[[#This Row],[Cur_Amount Credit]]&gt;0,ROUND(Table1[[#This Row],[Cur_Amount Credit]],2),"")</f>
        <v/>
      </c>
      <c r="AW2616" s="46" t="str">
        <f>LEFT(Table1[[#This Row],[Cur]],3)</f>
        <v/>
      </c>
      <c r="AX2616" s="59"/>
      <c r="AY2616" s="46"/>
      <c r="AZ2616" s="46" t="str">
        <f>IF(Table1[[#This Row],[Cur]]&lt;&gt;"",IF(Table1[[#This Row],[Cur]]="USD","",ExchangeRate),"")</f>
        <v/>
      </c>
      <c r="BA2616" s="46" t="str">
        <f>IF(Table1[[#This Row],[Grant]]&lt;&gt;"",VLOOKUP(Table1[[#This Row],[Grant]],Grants!B:D,3),"")</f>
        <v/>
      </c>
      <c r="BB2616" s="46" t="str">
        <f>TRIM(Table1[[#This Row],[Vendor ID]])</f>
        <v/>
      </c>
      <c r="BC2616">
        <f>IF(Table1[[#This Row],[Reference Number]]=Q2615,BC2615,BC2615+1)</f>
        <v>2</v>
      </c>
    </row>
    <row r="2617" spans="1:55" ht="11.25" hidden="1" customHeight="1">
      <c r="A2617" s="1"/>
      <c r="B2617" s="88" t="str">
        <f>IF(Table1[[#This Row],[Posting Date]]&lt;&gt;"",IF(Table1[[#This Row],[Reference Number]]=Q2616,B2616+1,1),"")</f>
        <v/>
      </c>
      <c r="C2617" s="61"/>
      <c r="D2617" s="61"/>
      <c r="E2617" s="218"/>
      <c r="F2617" s="143" t="str">
        <f>IFERROR(IF(VLOOKUP(Table1[[#This Row],[Budget Code Description]],Dimentions!$X$6:$AC$132,2,FALSE)="","",VLOOKUP(Table1[[#This Row],[Budget Code Description]],Dimentions!$X$6:$AC$132,2,FALSE)),"")</f>
        <v/>
      </c>
      <c r="G2617" s="143" t="str">
        <f>IFERROR(VLOOKUP(Table1[[#This Row],[Budget Code Description]],Dimentions!$X$6:$AC$132,3,FALSE),"")</f>
        <v/>
      </c>
      <c r="H2617" s="64" t="str">
        <f>IFERROR(VLOOKUP(Table1[[#This Row],[Account]],Dimentions!$S$6:$V$233,2,FALSE),"")</f>
        <v/>
      </c>
      <c r="I2617" s="62">
        <f>_xlfn.NUMBERVALUE(LEFT(Table1[[#This Row],[Account]],1))</f>
        <v>0</v>
      </c>
      <c r="J2617" s="62" t="str">
        <f>IFERROR(VLOOKUP(Table1[[#This Row],[Budget Code Description]],Table6[#All],7,FALSE),"")</f>
        <v/>
      </c>
      <c r="K2617" s="143" t="str">
        <f>IFERROR(VLOOKUP(Table1[[#This Row],[Budget Code Description]],Table6[#All],8,FALSE),"")</f>
        <v/>
      </c>
      <c r="L2617" s="63"/>
      <c r="M2617" s="65" t="str">
        <f>IFERROR(VLOOKUP(Table1[[#This Row],[Staff ID]],Table2[],2,FALSE),"")</f>
        <v/>
      </c>
      <c r="N2617" s="211" t="str">
        <f>IFERROR(IF(VLOOKUP(Table1[[#This Row],[Budget Code Description]],Dimentions!$X$6:$AC$97,4,FALSE)="","",VLOOKUP(Table1[[#This Row],[Budget Code Description]],Dimentions!$X$6:$AC$97,4,FALSE)),"")</f>
        <v/>
      </c>
      <c r="O2617" s="65" t="str">
        <f>IFERROR(VLOOKUP(Table1[[#This Row],[Vendor ID]],Table549[],2,FALSE),"")</f>
        <v/>
      </c>
      <c r="P2617" s="63"/>
      <c r="Q2617" s="143" t="str">
        <f>IF(Table1[[#This Row],[Posting Date]]&lt;&gt;"",$D$9,"")</f>
        <v/>
      </c>
      <c r="R2617" s="159" t="str">
        <f>IF(Table1[[#This Row],[Posting Date]]&lt;&gt;"",$D$10,"")</f>
        <v/>
      </c>
      <c r="S2617" s="66"/>
      <c r="T2617" s="63"/>
      <c r="U2617" s="67"/>
      <c r="V2617" s="67"/>
      <c r="W2617" s="67" t="str">
        <f t="shared" si="41"/>
        <v/>
      </c>
      <c r="X2617" s="161" t="str">
        <f>IF(E2617="","",(IF(Table1[[#This Row],[Cur]]="USD",Table1[[#This Row],[Cur_Amount Debit]],Table1[[#This Row],[Cur_Amount Debit]]/Table1[[#This Row],[Exchange Rate]])))</f>
        <v/>
      </c>
      <c r="Y2617" s="161" t="str">
        <f>IF(E2617="","",(IF(Table1[[#This Row],[Cur]]="USD",Table1[[#This Row],[Cur_Amount Credit]],Table1[[#This Row],[Cur_Amount Credit]]/ExchangeRate)))</f>
        <v/>
      </c>
      <c r="Z2617" s="203" t="str">
        <f>IF(E2617="","",(Table1[[#This Row],[Debit USD]]-Table1[[#This Row],[Credit USD]]))</f>
        <v/>
      </c>
      <c r="AA2617" s="122"/>
      <c r="AB2617" s="1"/>
      <c r="AC2617" s="15"/>
      <c r="AD2617" s="15" t="str">
        <f>IF(AND(OR(Table1[[#This Row],[Account]]="15030",Table1[[#This Row],[Account]]="15035",Table1[[#This Row],[Account]]="20150"),Table1[[#This Row],[Vendor ID]]=""),1,"")</f>
        <v/>
      </c>
      <c r="AE2617" s="15"/>
      <c r="AF2617" s="15"/>
      <c r="AG2617" s="15"/>
      <c r="AH2617" s="46" t="str">
        <f>IF(Table1[[#This Row],[Posting Date]]&lt;&gt;"","GJ-"&amp;CountryID,"")</f>
        <v/>
      </c>
      <c r="AI2617" s="59" t="str">
        <f>IF(Table1[[#This Row],[Posting Date]]&lt;&gt;"",Table1[[#This Row],[Posting Date]],"")</f>
        <v/>
      </c>
      <c r="AJ2617" s="46"/>
      <c r="AK2617" s="46" t="str">
        <f>IF(Table1[[#This Row],[Description]]&lt;&gt;"",Table1[[#This Row],[Description]],"")</f>
        <v/>
      </c>
      <c r="AL2617" s="46" t="str">
        <f>IF(Table1[[#This Row],[Posting Date]]&lt;&gt;"",Table1[[#This Row],[Reference Number]],"")</f>
        <v/>
      </c>
      <c r="AM2617" s="46" t="str">
        <f>TRIM(Table1[[#This Row],[Line '#]])</f>
        <v/>
      </c>
      <c r="AN2617" s="46" t="str">
        <f>TRIM(Table1[[#This Row],[Account]])</f>
        <v/>
      </c>
      <c r="AO2617" s="46" t="str">
        <f>IF(Table1[[#This Row],[Posting Date]]&lt;&gt;"",$D$5,"")</f>
        <v/>
      </c>
      <c r="AP2617" s="46" t="str">
        <f>TRIM(Table1[[#This Row],[Departments-Prgrams]])</f>
        <v/>
      </c>
      <c r="AQ2617" s="46" t="str">
        <f>TRIM(Table1[[#This Row],[Grant]])</f>
        <v/>
      </c>
      <c r="AR2617" s="46" t="str">
        <f>TRIM(Table1[[#This Row],[Staff ID]])</f>
        <v/>
      </c>
      <c r="AS2617" s="46" t="str">
        <f>IF(TRIM(Table1[[#This Row],[Budget Code]])=0,"",TRIM(Table1[[#This Row],[Budget Code]]))</f>
        <v/>
      </c>
      <c r="AT2617" s="46" t="str">
        <f>IF(Table1[[#This Row],[Line Description]]&lt;&gt;"",Table1[[#This Row],[Line Description]],"")</f>
        <v/>
      </c>
      <c r="AU2617" s="46" t="str">
        <f>IF(Table1[[#This Row],[Cur_Amount Debit]]&gt;0,ROUND(Table1[[#This Row],[Cur_Amount Debit]],2),"")</f>
        <v/>
      </c>
      <c r="AV2617" s="46" t="str">
        <f>IF(Table1[[#This Row],[Cur_Amount Credit]]&gt;0,ROUND(Table1[[#This Row],[Cur_Amount Credit]],2),"")</f>
        <v/>
      </c>
      <c r="AW2617" s="46" t="str">
        <f>LEFT(Table1[[#This Row],[Cur]],3)</f>
        <v/>
      </c>
      <c r="AX2617" s="59"/>
      <c r="AY2617" s="46"/>
      <c r="AZ2617" s="46" t="str">
        <f>IF(Table1[[#This Row],[Cur]]&lt;&gt;"",IF(Table1[[#This Row],[Cur]]="USD","",ExchangeRate),"")</f>
        <v/>
      </c>
      <c r="BA2617" s="46" t="str">
        <f>IF(Table1[[#This Row],[Grant]]&lt;&gt;"",VLOOKUP(Table1[[#This Row],[Grant]],Grants!B:D,3),"")</f>
        <v/>
      </c>
      <c r="BB2617" s="46" t="str">
        <f>TRIM(Table1[[#This Row],[Vendor ID]])</f>
        <v/>
      </c>
      <c r="BC2617">
        <f>IF(Table1[[#This Row],[Reference Number]]=Q2616,BC2616,BC2616+1)</f>
        <v>2</v>
      </c>
    </row>
    <row r="2618" spans="1:55" ht="11.25" hidden="1" customHeight="1">
      <c r="A2618" s="1"/>
      <c r="B2618" s="88" t="str">
        <f>IF(Table1[[#This Row],[Posting Date]]&lt;&gt;"",IF(Table1[[#This Row],[Reference Number]]=Q2617,B2617+1,1),"")</f>
        <v/>
      </c>
      <c r="C2618" s="61"/>
      <c r="D2618" s="61"/>
      <c r="E2618" s="218"/>
      <c r="F2618" s="143" t="str">
        <f>IFERROR(IF(VLOOKUP(Table1[[#This Row],[Budget Code Description]],Dimentions!$X$6:$AC$132,2,FALSE)="","",VLOOKUP(Table1[[#This Row],[Budget Code Description]],Dimentions!$X$6:$AC$132,2,FALSE)),"")</f>
        <v/>
      </c>
      <c r="G2618" s="143" t="str">
        <f>IFERROR(VLOOKUP(Table1[[#This Row],[Budget Code Description]],Dimentions!$X$6:$AC$132,3,FALSE),"")</f>
        <v/>
      </c>
      <c r="H2618" s="64" t="str">
        <f>IFERROR(VLOOKUP(Table1[[#This Row],[Account]],Dimentions!$S$6:$V$233,2,FALSE),"")</f>
        <v/>
      </c>
      <c r="I2618" s="62">
        <f>_xlfn.NUMBERVALUE(LEFT(Table1[[#This Row],[Account]],1))</f>
        <v>0</v>
      </c>
      <c r="J2618" s="62" t="str">
        <f>IFERROR(VLOOKUP(Table1[[#This Row],[Budget Code Description]],Table6[#All],7,FALSE),"")</f>
        <v/>
      </c>
      <c r="K2618" s="143" t="str">
        <f>IFERROR(VLOOKUP(Table1[[#This Row],[Budget Code Description]],Table6[#All],8,FALSE),"")</f>
        <v/>
      </c>
      <c r="L2618" s="63"/>
      <c r="M2618" s="65" t="str">
        <f>IFERROR(VLOOKUP(Table1[[#This Row],[Staff ID]],Table2[],2,FALSE),"")</f>
        <v/>
      </c>
      <c r="N2618" s="211" t="str">
        <f>IFERROR(IF(VLOOKUP(Table1[[#This Row],[Budget Code Description]],Dimentions!$X$6:$AC$97,4,FALSE)="","",VLOOKUP(Table1[[#This Row],[Budget Code Description]],Dimentions!$X$6:$AC$97,4,FALSE)),"")</f>
        <v/>
      </c>
      <c r="O2618" s="65" t="str">
        <f>IFERROR(VLOOKUP(Table1[[#This Row],[Vendor ID]],Table549[],2,FALSE),"")</f>
        <v/>
      </c>
      <c r="P2618" s="63"/>
      <c r="Q2618" s="143" t="str">
        <f>IF(Table1[[#This Row],[Posting Date]]&lt;&gt;"",$D$9,"")</f>
        <v/>
      </c>
      <c r="R2618" s="159" t="str">
        <f>IF(Table1[[#This Row],[Posting Date]]&lt;&gt;"",$D$10,"")</f>
        <v/>
      </c>
      <c r="S2618" s="66"/>
      <c r="T2618" s="63"/>
      <c r="U2618" s="67"/>
      <c r="V2618" s="67"/>
      <c r="W2618" s="67" t="str">
        <f t="shared" si="41"/>
        <v/>
      </c>
      <c r="X2618" s="161" t="str">
        <f>IF(E2618="","",(IF(Table1[[#This Row],[Cur]]="USD",Table1[[#This Row],[Cur_Amount Debit]],Table1[[#This Row],[Cur_Amount Debit]]/Table1[[#This Row],[Exchange Rate]])))</f>
        <v/>
      </c>
      <c r="Y2618" s="161" t="str">
        <f>IF(E2618="","",(IF(Table1[[#This Row],[Cur]]="USD",Table1[[#This Row],[Cur_Amount Credit]],Table1[[#This Row],[Cur_Amount Credit]]/ExchangeRate)))</f>
        <v/>
      </c>
      <c r="Z2618" s="203" t="str">
        <f>IF(E2618="","",(Table1[[#This Row],[Debit USD]]-Table1[[#This Row],[Credit USD]]))</f>
        <v/>
      </c>
      <c r="AA2618" s="122"/>
      <c r="AB2618" s="1"/>
      <c r="AC2618" s="15"/>
      <c r="AD2618" s="15" t="str">
        <f>IF(AND(OR(Table1[[#This Row],[Account]]="15030",Table1[[#This Row],[Account]]="15035",Table1[[#This Row],[Account]]="20150"),Table1[[#This Row],[Vendor ID]]=""),1,"")</f>
        <v/>
      </c>
      <c r="AE2618" s="15"/>
      <c r="AF2618" s="15"/>
      <c r="AG2618" s="15"/>
      <c r="AH2618" s="46" t="str">
        <f>IF(Table1[[#This Row],[Posting Date]]&lt;&gt;"","GJ-"&amp;CountryID,"")</f>
        <v/>
      </c>
      <c r="AI2618" s="59" t="str">
        <f>IF(Table1[[#This Row],[Posting Date]]&lt;&gt;"",Table1[[#This Row],[Posting Date]],"")</f>
        <v/>
      </c>
      <c r="AJ2618" s="46"/>
      <c r="AK2618" s="46" t="str">
        <f>IF(Table1[[#This Row],[Description]]&lt;&gt;"",Table1[[#This Row],[Description]],"")</f>
        <v/>
      </c>
      <c r="AL2618" s="46" t="str">
        <f>IF(Table1[[#This Row],[Posting Date]]&lt;&gt;"",Table1[[#This Row],[Reference Number]],"")</f>
        <v/>
      </c>
      <c r="AM2618" s="46" t="str">
        <f>TRIM(Table1[[#This Row],[Line '#]])</f>
        <v/>
      </c>
      <c r="AN2618" s="46" t="str">
        <f>TRIM(Table1[[#This Row],[Account]])</f>
        <v/>
      </c>
      <c r="AO2618" s="46" t="str">
        <f>IF(Table1[[#This Row],[Posting Date]]&lt;&gt;"",$D$5,"")</f>
        <v/>
      </c>
      <c r="AP2618" s="46" t="str">
        <f>TRIM(Table1[[#This Row],[Departments-Prgrams]])</f>
        <v/>
      </c>
      <c r="AQ2618" s="46" t="str">
        <f>TRIM(Table1[[#This Row],[Grant]])</f>
        <v/>
      </c>
      <c r="AR2618" s="46" t="str">
        <f>TRIM(Table1[[#This Row],[Staff ID]])</f>
        <v/>
      </c>
      <c r="AS2618" s="46" t="str">
        <f>IF(TRIM(Table1[[#This Row],[Budget Code]])=0,"",TRIM(Table1[[#This Row],[Budget Code]]))</f>
        <v/>
      </c>
      <c r="AT2618" s="46" t="str">
        <f>IF(Table1[[#This Row],[Line Description]]&lt;&gt;"",Table1[[#This Row],[Line Description]],"")</f>
        <v/>
      </c>
      <c r="AU2618" s="46" t="str">
        <f>IF(Table1[[#This Row],[Cur_Amount Debit]]&gt;0,ROUND(Table1[[#This Row],[Cur_Amount Debit]],2),"")</f>
        <v/>
      </c>
      <c r="AV2618" s="46" t="str">
        <f>IF(Table1[[#This Row],[Cur_Amount Credit]]&gt;0,ROUND(Table1[[#This Row],[Cur_Amount Credit]],2),"")</f>
        <v/>
      </c>
      <c r="AW2618" s="46" t="str">
        <f>LEFT(Table1[[#This Row],[Cur]],3)</f>
        <v/>
      </c>
      <c r="AX2618" s="59"/>
      <c r="AY2618" s="46"/>
      <c r="AZ2618" s="46" t="str">
        <f>IF(Table1[[#This Row],[Cur]]&lt;&gt;"",IF(Table1[[#This Row],[Cur]]="USD","",ExchangeRate),"")</f>
        <v/>
      </c>
      <c r="BA2618" s="46" t="str">
        <f>IF(Table1[[#This Row],[Grant]]&lt;&gt;"",VLOOKUP(Table1[[#This Row],[Grant]],Grants!B:D,3),"")</f>
        <v/>
      </c>
      <c r="BB2618" s="46" t="str">
        <f>TRIM(Table1[[#This Row],[Vendor ID]])</f>
        <v/>
      </c>
      <c r="BC2618">
        <f>IF(Table1[[#This Row],[Reference Number]]=Q2617,BC2617,BC2617+1)</f>
        <v>2</v>
      </c>
    </row>
    <row r="2619" spans="1:55" ht="11.25" hidden="1" customHeight="1">
      <c r="A2619" s="1"/>
      <c r="B2619" s="88" t="str">
        <f>IF(Table1[[#This Row],[Posting Date]]&lt;&gt;"",IF(Table1[[#This Row],[Reference Number]]=Q2618,B2618+1,1),"")</f>
        <v/>
      </c>
      <c r="C2619" s="61"/>
      <c r="D2619" s="61"/>
      <c r="E2619" s="218"/>
      <c r="F2619" s="143" t="str">
        <f>IFERROR(IF(VLOOKUP(Table1[[#This Row],[Budget Code Description]],Dimentions!$X$6:$AC$132,2,FALSE)="","",VLOOKUP(Table1[[#This Row],[Budget Code Description]],Dimentions!$X$6:$AC$132,2,FALSE)),"")</f>
        <v/>
      </c>
      <c r="G2619" s="143" t="str">
        <f>IFERROR(VLOOKUP(Table1[[#This Row],[Budget Code Description]],Dimentions!$X$6:$AC$132,3,FALSE),"")</f>
        <v/>
      </c>
      <c r="H2619" s="64" t="str">
        <f>IFERROR(VLOOKUP(Table1[[#This Row],[Account]],Dimentions!$S$6:$V$233,2,FALSE),"")</f>
        <v/>
      </c>
      <c r="I2619" s="62">
        <f>_xlfn.NUMBERVALUE(LEFT(Table1[[#This Row],[Account]],1))</f>
        <v>0</v>
      </c>
      <c r="J2619" s="62" t="str">
        <f>IFERROR(VLOOKUP(Table1[[#This Row],[Budget Code Description]],Table6[#All],7,FALSE),"")</f>
        <v/>
      </c>
      <c r="K2619" s="143" t="str">
        <f>IFERROR(VLOOKUP(Table1[[#This Row],[Budget Code Description]],Table6[#All],8,FALSE),"")</f>
        <v/>
      </c>
      <c r="L2619" s="63"/>
      <c r="M2619" s="65" t="str">
        <f>IFERROR(VLOOKUP(Table1[[#This Row],[Staff ID]],Table2[],2,FALSE),"")</f>
        <v/>
      </c>
      <c r="N2619" s="211" t="str">
        <f>IFERROR(IF(VLOOKUP(Table1[[#This Row],[Budget Code Description]],Dimentions!$X$6:$AC$97,4,FALSE)="","",VLOOKUP(Table1[[#This Row],[Budget Code Description]],Dimentions!$X$6:$AC$97,4,FALSE)),"")</f>
        <v/>
      </c>
      <c r="O2619" s="65" t="str">
        <f>IFERROR(VLOOKUP(Table1[[#This Row],[Vendor ID]],Table549[],2,FALSE),"")</f>
        <v/>
      </c>
      <c r="P2619" s="63"/>
      <c r="Q2619" s="143" t="str">
        <f>IF(Table1[[#This Row],[Posting Date]]&lt;&gt;"",$D$9,"")</f>
        <v/>
      </c>
      <c r="R2619" s="159" t="str">
        <f>IF(Table1[[#This Row],[Posting Date]]&lt;&gt;"",$D$10,"")</f>
        <v/>
      </c>
      <c r="S2619" s="66"/>
      <c r="T2619" s="63"/>
      <c r="U2619" s="67"/>
      <c r="V2619" s="67"/>
      <c r="W2619" s="67" t="str">
        <f t="shared" si="41"/>
        <v/>
      </c>
      <c r="X2619" s="161" t="str">
        <f>IF(E2619="","",(IF(Table1[[#This Row],[Cur]]="USD",Table1[[#This Row],[Cur_Amount Debit]],Table1[[#This Row],[Cur_Amount Debit]]/Table1[[#This Row],[Exchange Rate]])))</f>
        <v/>
      </c>
      <c r="Y2619" s="161" t="str">
        <f>IF(E2619="","",(IF(Table1[[#This Row],[Cur]]="USD",Table1[[#This Row],[Cur_Amount Credit]],Table1[[#This Row],[Cur_Amount Credit]]/ExchangeRate)))</f>
        <v/>
      </c>
      <c r="Z2619" s="203" t="str">
        <f>IF(E2619="","",(Table1[[#This Row],[Debit USD]]-Table1[[#This Row],[Credit USD]]))</f>
        <v/>
      </c>
      <c r="AA2619" s="122"/>
      <c r="AB2619" s="1"/>
      <c r="AC2619" s="15"/>
      <c r="AD2619" s="15" t="str">
        <f>IF(AND(OR(Table1[[#This Row],[Account]]="15030",Table1[[#This Row],[Account]]="15035",Table1[[#This Row],[Account]]="20150"),Table1[[#This Row],[Vendor ID]]=""),1,"")</f>
        <v/>
      </c>
      <c r="AE2619" s="15"/>
      <c r="AF2619" s="15"/>
      <c r="AG2619" s="15"/>
      <c r="AH2619" s="46" t="str">
        <f>IF(Table1[[#This Row],[Posting Date]]&lt;&gt;"","GJ-"&amp;CountryID,"")</f>
        <v/>
      </c>
      <c r="AI2619" s="59" t="str">
        <f>IF(Table1[[#This Row],[Posting Date]]&lt;&gt;"",Table1[[#This Row],[Posting Date]],"")</f>
        <v/>
      </c>
      <c r="AJ2619" s="46"/>
      <c r="AK2619" s="46" t="str">
        <f>IF(Table1[[#This Row],[Description]]&lt;&gt;"",Table1[[#This Row],[Description]],"")</f>
        <v/>
      </c>
      <c r="AL2619" s="46" t="str">
        <f>IF(Table1[[#This Row],[Posting Date]]&lt;&gt;"",Table1[[#This Row],[Reference Number]],"")</f>
        <v/>
      </c>
      <c r="AM2619" s="46" t="str">
        <f>TRIM(Table1[[#This Row],[Line '#]])</f>
        <v/>
      </c>
      <c r="AN2619" s="46" t="str">
        <f>TRIM(Table1[[#This Row],[Account]])</f>
        <v/>
      </c>
      <c r="AO2619" s="46" t="str">
        <f>IF(Table1[[#This Row],[Posting Date]]&lt;&gt;"",$D$5,"")</f>
        <v/>
      </c>
      <c r="AP2619" s="46" t="str">
        <f>TRIM(Table1[[#This Row],[Departments-Prgrams]])</f>
        <v/>
      </c>
      <c r="AQ2619" s="46" t="str">
        <f>TRIM(Table1[[#This Row],[Grant]])</f>
        <v/>
      </c>
      <c r="AR2619" s="46" t="str">
        <f>TRIM(Table1[[#This Row],[Staff ID]])</f>
        <v/>
      </c>
      <c r="AS2619" s="46" t="str">
        <f>IF(TRIM(Table1[[#This Row],[Budget Code]])=0,"",TRIM(Table1[[#This Row],[Budget Code]]))</f>
        <v/>
      </c>
      <c r="AT2619" s="46" t="str">
        <f>IF(Table1[[#This Row],[Line Description]]&lt;&gt;"",Table1[[#This Row],[Line Description]],"")</f>
        <v/>
      </c>
      <c r="AU2619" s="46" t="str">
        <f>IF(Table1[[#This Row],[Cur_Amount Debit]]&gt;0,ROUND(Table1[[#This Row],[Cur_Amount Debit]],2),"")</f>
        <v/>
      </c>
      <c r="AV2619" s="46" t="str">
        <f>IF(Table1[[#This Row],[Cur_Amount Credit]]&gt;0,ROUND(Table1[[#This Row],[Cur_Amount Credit]],2),"")</f>
        <v/>
      </c>
      <c r="AW2619" s="46" t="str">
        <f>LEFT(Table1[[#This Row],[Cur]],3)</f>
        <v/>
      </c>
      <c r="AX2619" s="59"/>
      <c r="AY2619" s="46"/>
      <c r="AZ2619" s="46" t="str">
        <f>IF(Table1[[#This Row],[Cur]]&lt;&gt;"",IF(Table1[[#This Row],[Cur]]="USD","",ExchangeRate),"")</f>
        <v/>
      </c>
      <c r="BA2619" s="46" t="str">
        <f>IF(Table1[[#This Row],[Grant]]&lt;&gt;"",VLOOKUP(Table1[[#This Row],[Grant]],Grants!B:D,3),"")</f>
        <v/>
      </c>
      <c r="BB2619" s="46" t="str">
        <f>TRIM(Table1[[#This Row],[Vendor ID]])</f>
        <v/>
      </c>
      <c r="BC2619">
        <f>IF(Table1[[#This Row],[Reference Number]]=Q2618,BC2618,BC2618+1)</f>
        <v>2</v>
      </c>
    </row>
    <row r="2620" spans="1:55" ht="11.25" hidden="1" customHeight="1">
      <c r="A2620" s="1"/>
      <c r="B2620" s="88" t="str">
        <f>IF(Table1[[#This Row],[Posting Date]]&lt;&gt;"",IF(Table1[[#This Row],[Reference Number]]=Q2619,B2619+1,1),"")</f>
        <v/>
      </c>
      <c r="C2620" s="61"/>
      <c r="D2620" s="61"/>
      <c r="E2620" s="218"/>
      <c r="F2620" s="143" t="str">
        <f>IFERROR(IF(VLOOKUP(Table1[[#This Row],[Budget Code Description]],Dimentions!$X$6:$AC$132,2,FALSE)="","",VLOOKUP(Table1[[#This Row],[Budget Code Description]],Dimentions!$X$6:$AC$132,2,FALSE)),"")</f>
        <v/>
      </c>
      <c r="G2620" s="143" t="str">
        <f>IFERROR(VLOOKUP(Table1[[#This Row],[Budget Code Description]],Dimentions!$X$6:$AC$132,3,FALSE),"")</f>
        <v/>
      </c>
      <c r="H2620" s="64" t="str">
        <f>IFERROR(VLOOKUP(Table1[[#This Row],[Account]],Dimentions!$S$6:$V$233,2,FALSE),"")</f>
        <v/>
      </c>
      <c r="I2620" s="62">
        <f>_xlfn.NUMBERVALUE(LEFT(Table1[[#This Row],[Account]],1))</f>
        <v>0</v>
      </c>
      <c r="J2620" s="62" t="str">
        <f>IFERROR(VLOOKUP(Table1[[#This Row],[Budget Code Description]],Table6[#All],7,FALSE),"")</f>
        <v/>
      </c>
      <c r="K2620" s="143" t="str">
        <f>IFERROR(VLOOKUP(Table1[[#This Row],[Budget Code Description]],Table6[#All],8,FALSE),"")</f>
        <v/>
      </c>
      <c r="L2620" s="63"/>
      <c r="M2620" s="65" t="str">
        <f>IFERROR(VLOOKUP(Table1[[#This Row],[Staff ID]],Table2[],2,FALSE),"")</f>
        <v/>
      </c>
      <c r="N2620" s="211" t="str">
        <f>IFERROR(IF(VLOOKUP(Table1[[#This Row],[Budget Code Description]],Dimentions!$X$6:$AC$97,4,FALSE)="","",VLOOKUP(Table1[[#This Row],[Budget Code Description]],Dimentions!$X$6:$AC$97,4,FALSE)),"")</f>
        <v/>
      </c>
      <c r="O2620" s="65" t="str">
        <f>IFERROR(VLOOKUP(Table1[[#This Row],[Vendor ID]],Table549[],2,FALSE),"")</f>
        <v/>
      </c>
      <c r="P2620" s="63"/>
      <c r="Q2620" s="143" t="str">
        <f>IF(Table1[[#This Row],[Posting Date]]&lt;&gt;"",$D$9,"")</f>
        <v/>
      </c>
      <c r="R2620" s="159" t="str">
        <f>IF(Table1[[#This Row],[Posting Date]]&lt;&gt;"",$D$10,"")</f>
        <v/>
      </c>
      <c r="S2620" s="66"/>
      <c r="T2620" s="63"/>
      <c r="U2620" s="67"/>
      <c r="V2620" s="67"/>
      <c r="W2620" s="67" t="str">
        <f t="shared" si="41"/>
        <v/>
      </c>
      <c r="X2620" s="161" t="str">
        <f>IF(E2620="","",(IF(Table1[[#This Row],[Cur]]="USD",Table1[[#This Row],[Cur_Amount Debit]],Table1[[#This Row],[Cur_Amount Debit]]/Table1[[#This Row],[Exchange Rate]])))</f>
        <v/>
      </c>
      <c r="Y2620" s="161" t="str">
        <f>IF(E2620="","",(IF(Table1[[#This Row],[Cur]]="USD",Table1[[#This Row],[Cur_Amount Credit]],Table1[[#This Row],[Cur_Amount Credit]]/ExchangeRate)))</f>
        <v/>
      </c>
      <c r="Z2620" s="203" t="str">
        <f>IF(E2620="","",(Table1[[#This Row],[Debit USD]]-Table1[[#This Row],[Credit USD]]))</f>
        <v/>
      </c>
      <c r="AA2620" s="122"/>
      <c r="AB2620" s="1"/>
      <c r="AC2620" s="15"/>
      <c r="AD2620" s="15" t="str">
        <f>IF(AND(OR(Table1[[#This Row],[Account]]="15030",Table1[[#This Row],[Account]]="15035",Table1[[#This Row],[Account]]="20150"),Table1[[#This Row],[Vendor ID]]=""),1,"")</f>
        <v/>
      </c>
      <c r="AE2620" s="15"/>
      <c r="AF2620" s="15"/>
      <c r="AG2620" s="15"/>
      <c r="AH2620" s="46" t="str">
        <f>IF(Table1[[#This Row],[Posting Date]]&lt;&gt;"","GJ-"&amp;CountryID,"")</f>
        <v/>
      </c>
      <c r="AI2620" s="59" t="str">
        <f>IF(Table1[[#This Row],[Posting Date]]&lt;&gt;"",Table1[[#This Row],[Posting Date]],"")</f>
        <v/>
      </c>
      <c r="AJ2620" s="46"/>
      <c r="AK2620" s="46" t="str">
        <f>IF(Table1[[#This Row],[Description]]&lt;&gt;"",Table1[[#This Row],[Description]],"")</f>
        <v/>
      </c>
      <c r="AL2620" s="46" t="str">
        <f>IF(Table1[[#This Row],[Posting Date]]&lt;&gt;"",Table1[[#This Row],[Reference Number]],"")</f>
        <v/>
      </c>
      <c r="AM2620" s="46" t="str">
        <f>TRIM(Table1[[#This Row],[Line '#]])</f>
        <v/>
      </c>
      <c r="AN2620" s="46" t="str">
        <f>TRIM(Table1[[#This Row],[Account]])</f>
        <v/>
      </c>
      <c r="AO2620" s="46" t="str">
        <f>IF(Table1[[#This Row],[Posting Date]]&lt;&gt;"",$D$5,"")</f>
        <v/>
      </c>
      <c r="AP2620" s="46" t="str">
        <f>TRIM(Table1[[#This Row],[Departments-Prgrams]])</f>
        <v/>
      </c>
      <c r="AQ2620" s="46" t="str">
        <f>TRIM(Table1[[#This Row],[Grant]])</f>
        <v/>
      </c>
      <c r="AR2620" s="46" t="str">
        <f>TRIM(Table1[[#This Row],[Staff ID]])</f>
        <v/>
      </c>
      <c r="AS2620" s="46" t="str">
        <f>IF(TRIM(Table1[[#This Row],[Budget Code]])=0,"",TRIM(Table1[[#This Row],[Budget Code]]))</f>
        <v/>
      </c>
      <c r="AT2620" s="46" t="str">
        <f>IF(Table1[[#This Row],[Line Description]]&lt;&gt;"",Table1[[#This Row],[Line Description]],"")</f>
        <v/>
      </c>
      <c r="AU2620" s="46" t="str">
        <f>IF(Table1[[#This Row],[Cur_Amount Debit]]&gt;0,ROUND(Table1[[#This Row],[Cur_Amount Debit]],2),"")</f>
        <v/>
      </c>
      <c r="AV2620" s="46" t="str">
        <f>IF(Table1[[#This Row],[Cur_Amount Credit]]&gt;0,ROUND(Table1[[#This Row],[Cur_Amount Credit]],2),"")</f>
        <v/>
      </c>
      <c r="AW2620" s="46" t="str">
        <f>LEFT(Table1[[#This Row],[Cur]],3)</f>
        <v/>
      </c>
      <c r="AX2620" s="59"/>
      <c r="AY2620" s="46"/>
      <c r="AZ2620" s="46" t="str">
        <f>IF(Table1[[#This Row],[Cur]]&lt;&gt;"",IF(Table1[[#This Row],[Cur]]="USD","",ExchangeRate),"")</f>
        <v/>
      </c>
      <c r="BA2620" s="46" t="str">
        <f>IF(Table1[[#This Row],[Grant]]&lt;&gt;"",VLOOKUP(Table1[[#This Row],[Grant]],Grants!B:D,3),"")</f>
        <v/>
      </c>
      <c r="BB2620" s="46" t="str">
        <f>TRIM(Table1[[#This Row],[Vendor ID]])</f>
        <v/>
      </c>
      <c r="BC2620">
        <f>IF(Table1[[#This Row],[Reference Number]]=Q2619,BC2619,BC2619+1)</f>
        <v>2</v>
      </c>
    </row>
    <row r="2621" spans="1:55" ht="11.25" hidden="1" customHeight="1">
      <c r="A2621" s="1"/>
      <c r="B2621" s="88" t="str">
        <f>IF(Table1[[#This Row],[Posting Date]]&lt;&gt;"",IF(Table1[[#This Row],[Reference Number]]=Q2620,B2620+1,1),"")</f>
        <v/>
      </c>
      <c r="C2621" s="61"/>
      <c r="D2621" s="61"/>
      <c r="E2621" s="218"/>
      <c r="F2621" s="143" t="str">
        <f>IFERROR(IF(VLOOKUP(Table1[[#This Row],[Budget Code Description]],Dimentions!$X$6:$AC$132,2,FALSE)="","",VLOOKUP(Table1[[#This Row],[Budget Code Description]],Dimentions!$X$6:$AC$132,2,FALSE)),"")</f>
        <v/>
      </c>
      <c r="G2621" s="143" t="str">
        <f>IFERROR(VLOOKUP(Table1[[#This Row],[Budget Code Description]],Dimentions!$X$6:$AC$132,3,FALSE),"")</f>
        <v/>
      </c>
      <c r="H2621" s="64" t="str">
        <f>IFERROR(VLOOKUP(Table1[[#This Row],[Account]],Dimentions!$S$6:$V$233,2,FALSE),"")</f>
        <v/>
      </c>
      <c r="I2621" s="62">
        <f>_xlfn.NUMBERVALUE(LEFT(Table1[[#This Row],[Account]],1))</f>
        <v>0</v>
      </c>
      <c r="J2621" s="62" t="str">
        <f>IFERROR(VLOOKUP(Table1[[#This Row],[Budget Code Description]],Table6[#All],7,FALSE),"")</f>
        <v/>
      </c>
      <c r="K2621" s="143" t="str">
        <f>IFERROR(VLOOKUP(Table1[[#This Row],[Budget Code Description]],Table6[#All],8,FALSE),"")</f>
        <v/>
      </c>
      <c r="L2621" s="63"/>
      <c r="M2621" s="65" t="str">
        <f>IFERROR(VLOOKUP(Table1[[#This Row],[Staff ID]],Table2[],2,FALSE),"")</f>
        <v/>
      </c>
      <c r="N2621" s="211" t="str">
        <f>IFERROR(IF(VLOOKUP(Table1[[#This Row],[Budget Code Description]],Dimentions!$X$6:$AC$97,4,FALSE)="","",VLOOKUP(Table1[[#This Row],[Budget Code Description]],Dimentions!$X$6:$AC$97,4,FALSE)),"")</f>
        <v/>
      </c>
      <c r="O2621" s="65" t="str">
        <f>IFERROR(VLOOKUP(Table1[[#This Row],[Vendor ID]],Table549[],2,FALSE),"")</f>
        <v/>
      </c>
      <c r="P2621" s="63"/>
      <c r="Q2621" s="143" t="str">
        <f>IF(Table1[[#This Row],[Posting Date]]&lt;&gt;"",$D$9,"")</f>
        <v/>
      </c>
      <c r="R2621" s="159" t="str">
        <f>IF(Table1[[#This Row],[Posting Date]]&lt;&gt;"",$D$10,"")</f>
        <v/>
      </c>
      <c r="S2621" s="66"/>
      <c r="T2621" s="63"/>
      <c r="U2621" s="67"/>
      <c r="V2621" s="67"/>
      <c r="W2621" s="67" t="str">
        <f t="shared" si="41"/>
        <v/>
      </c>
      <c r="X2621" s="161" t="str">
        <f>IF(E2621="","",(IF(Table1[[#This Row],[Cur]]="USD",Table1[[#This Row],[Cur_Amount Debit]],Table1[[#This Row],[Cur_Amount Debit]]/Table1[[#This Row],[Exchange Rate]])))</f>
        <v/>
      </c>
      <c r="Y2621" s="161" t="str">
        <f>IF(E2621="","",(IF(Table1[[#This Row],[Cur]]="USD",Table1[[#This Row],[Cur_Amount Credit]],Table1[[#This Row],[Cur_Amount Credit]]/ExchangeRate)))</f>
        <v/>
      </c>
      <c r="Z2621" s="203" t="str">
        <f>IF(E2621="","",(Table1[[#This Row],[Debit USD]]-Table1[[#This Row],[Credit USD]]))</f>
        <v/>
      </c>
      <c r="AA2621" s="122"/>
      <c r="AB2621" s="1"/>
      <c r="AC2621" s="15"/>
      <c r="AD2621" s="15" t="str">
        <f>IF(AND(OR(Table1[[#This Row],[Account]]="15030",Table1[[#This Row],[Account]]="15035",Table1[[#This Row],[Account]]="20150"),Table1[[#This Row],[Vendor ID]]=""),1,"")</f>
        <v/>
      </c>
      <c r="AE2621" s="15"/>
      <c r="AF2621" s="15"/>
      <c r="AG2621" s="15"/>
      <c r="AH2621" s="46" t="str">
        <f>IF(Table1[[#This Row],[Posting Date]]&lt;&gt;"","GJ-"&amp;CountryID,"")</f>
        <v/>
      </c>
      <c r="AI2621" s="59" t="str">
        <f>IF(Table1[[#This Row],[Posting Date]]&lt;&gt;"",Table1[[#This Row],[Posting Date]],"")</f>
        <v/>
      </c>
      <c r="AJ2621" s="46"/>
      <c r="AK2621" s="46" t="str">
        <f>IF(Table1[[#This Row],[Description]]&lt;&gt;"",Table1[[#This Row],[Description]],"")</f>
        <v/>
      </c>
      <c r="AL2621" s="46" t="str">
        <f>IF(Table1[[#This Row],[Posting Date]]&lt;&gt;"",Table1[[#This Row],[Reference Number]],"")</f>
        <v/>
      </c>
      <c r="AM2621" s="46" t="str">
        <f>TRIM(Table1[[#This Row],[Line '#]])</f>
        <v/>
      </c>
      <c r="AN2621" s="46" t="str">
        <f>TRIM(Table1[[#This Row],[Account]])</f>
        <v/>
      </c>
      <c r="AO2621" s="46" t="str">
        <f>IF(Table1[[#This Row],[Posting Date]]&lt;&gt;"",$D$5,"")</f>
        <v/>
      </c>
      <c r="AP2621" s="46" t="str">
        <f>TRIM(Table1[[#This Row],[Departments-Prgrams]])</f>
        <v/>
      </c>
      <c r="AQ2621" s="46" t="str">
        <f>TRIM(Table1[[#This Row],[Grant]])</f>
        <v/>
      </c>
      <c r="AR2621" s="46" t="str">
        <f>TRIM(Table1[[#This Row],[Staff ID]])</f>
        <v/>
      </c>
      <c r="AS2621" s="46" t="str">
        <f>IF(TRIM(Table1[[#This Row],[Budget Code]])=0,"",TRIM(Table1[[#This Row],[Budget Code]]))</f>
        <v/>
      </c>
      <c r="AT2621" s="46" t="str">
        <f>IF(Table1[[#This Row],[Line Description]]&lt;&gt;"",Table1[[#This Row],[Line Description]],"")</f>
        <v/>
      </c>
      <c r="AU2621" s="46" t="str">
        <f>IF(Table1[[#This Row],[Cur_Amount Debit]]&gt;0,ROUND(Table1[[#This Row],[Cur_Amount Debit]],2),"")</f>
        <v/>
      </c>
      <c r="AV2621" s="46" t="str">
        <f>IF(Table1[[#This Row],[Cur_Amount Credit]]&gt;0,ROUND(Table1[[#This Row],[Cur_Amount Credit]],2),"")</f>
        <v/>
      </c>
      <c r="AW2621" s="46" t="str">
        <f>LEFT(Table1[[#This Row],[Cur]],3)</f>
        <v/>
      </c>
      <c r="AX2621" s="59"/>
      <c r="AY2621" s="46"/>
      <c r="AZ2621" s="46" t="str">
        <f>IF(Table1[[#This Row],[Cur]]&lt;&gt;"",IF(Table1[[#This Row],[Cur]]="USD","",ExchangeRate),"")</f>
        <v/>
      </c>
      <c r="BA2621" s="46" t="str">
        <f>IF(Table1[[#This Row],[Grant]]&lt;&gt;"",VLOOKUP(Table1[[#This Row],[Grant]],Grants!B:D,3),"")</f>
        <v/>
      </c>
      <c r="BB2621" s="46" t="str">
        <f>TRIM(Table1[[#This Row],[Vendor ID]])</f>
        <v/>
      </c>
      <c r="BC2621">
        <f>IF(Table1[[#This Row],[Reference Number]]=Q2620,BC2620,BC2620+1)</f>
        <v>2</v>
      </c>
    </row>
    <row r="2622" spans="1:55" ht="11.25" hidden="1" customHeight="1">
      <c r="A2622" s="1"/>
      <c r="B2622" s="88" t="str">
        <f>IF(Table1[[#This Row],[Posting Date]]&lt;&gt;"",IF(Table1[[#This Row],[Reference Number]]=Q2621,B2621+1,1),"")</f>
        <v/>
      </c>
      <c r="C2622" s="61"/>
      <c r="D2622" s="61"/>
      <c r="E2622" s="218"/>
      <c r="F2622" s="143" t="str">
        <f>IFERROR(IF(VLOOKUP(Table1[[#This Row],[Budget Code Description]],Dimentions!$X$6:$AC$132,2,FALSE)="","",VLOOKUP(Table1[[#This Row],[Budget Code Description]],Dimentions!$X$6:$AC$132,2,FALSE)),"")</f>
        <v/>
      </c>
      <c r="G2622" s="143" t="str">
        <f>IFERROR(VLOOKUP(Table1[[#This Row],[Budget Code Description]],Dimentions!$X$6:$AC$132,3,FALSE),"")</f>
        <v/>
      </c>
      <c r="H2622" s="64" t="str">
        <f>IFERROR(VLOOKUP(Table1[[#This Row],[Account]],Dimentions!$S$6:$V$233,2,FALSE),"")</f>
        <v/>
      </c>
      <c r="I2622" s="62">
        <f>_xlfn.NUMBERVALUE(LEFT(Table1[[#This Row],[Account]],1))</f>
        <v>0</v>
      </c>
      <c r="J2622" s="62" t="str">
        <f>IFERROR(VLOOKUP(Table1[[#This Row],[Budget Code Description]],Table6[#All],7,FALSE),"")</f>
        <v/>
      </c>
      <c r="K2622" s="143" t="str">
        <f>IFERROR(VLOOKUP(Table1[[#This Row],[Budget Code Description]],Table6[#All],8,FALSE),"")</f>
        <v/>
      </c>
      <c r="L2622" s="63"/>
      <c r="M2622" s="65" t="str">
        <f>IFERROR(VLOOKUP(Table1[[#This Row],[Staff ID]],Table2[],2,FALSE),"")</f>
        <v/>
      </c>
      <c r="N2622" s="211" t="str">
        <f>IFERROR(IF(VLOOKUP(Table1[[#This Row],[Budget Code Description]],Dimentions!$X$6:$AC$97,4,FALSE)="","",VLOOKUP(Table1[[#This Row],[Budget Code Description]],Dimentions!$X$6:$AC$97,4,FALSE)),"")</f>
        <v/>
      </c>
      <c r="O2622" s="65" t="str">
        <f>IFERROR(VLOOKUP(Table1[[#This Row],[Vendor ID]],Table549[],2,FALSE),"")</f>
        <v/>
      </c>
      <c r="P2622" s="63"/>
      <c r="Q2622" s="143" t="str">
        <f>IF(Table1[[#This Row],[Posting Date]]&lt;&gt;"",$D$9,"")</f>
        <v/>
      </c>
      <c r="R2622" s="159" t="str">
        <f>IF(Table1[[#This Row],[Posting Date]]&lt;&gt;"",$D$10,"")</f>
        <v/>
      </c>
      <c r="S2622" s="66"/>
      <c r="T2622" s="63"/>
      <c r="U2622" s="67"/>
      <c r="V2622" s="67"/>
      <c r="W2622" s="67" t="str">
        <f t="shared" si="41"/>
        <v/>
      </c>
      <c r="X2622" s="161" t="str">
        <f>IF(E2622="","",(IF(Table1[[#This Row],[Cur]]="USD",Table1[[#This Row],[Cur_Amount Debit]],Table1[[#This Row],[Cur_Amount Debit]]/Table1[[#This Row],[Exchange Rate]])))</f>
        <v/>
      </c>
      <c r="Y2622" s="161" t="str">
        <f>IF(E2622="","",(IF(Table1[[#This Row],[Cur]]="USD",Table1[[#This Row],[Cur_Amount Credit]],Table1[[#This Row],[Cur_Amount Credit]]/ExchangeRate)))</f>
        <v/>
      </c>
      <c r="Z2622" s="203" t="str">
        <f>IF(E2622="","",(Table1[[#This Row],[Debit USD]]-Table1[[#This Row],[Credit USD]]))</f>
        <v/>
      </c>
      <c r="AA2622" s="122"/>
      <c r="AB2622" s="1"/>
      <c r="AC2622" s="15"/>
      <c r="AD2622" s="15" t="str">
        <f>IF(AND(OR(Table1[[#This Row],[Account]]="15030",Table1[[#This Row],[Account]]="15035",Table1[[#This Row],[Account]]="20150"),Table1[[#This Row],[Vendor ID]]=""),1,"")</f>
        <v/>
      </c>
      <c r="AE2622" s="15"/>
      <c r="AF2622" s="15"/>
      <c r="AG2622" s="15"/>
      <c r="AH2622" s="46" t="str">
        <f>IF(Table1[[#This Row],[Posting Date]]&lt;&gt;"","GJ-"&amp;CountryID,"")</f>
        <v/>
      </c>
      <c r="AI2622" s="59" t="str">
        <f>IF(Table1[[#This Row],[Posting Date]]&lt;&gt;"",Table1[[#This Row],[Posting Date]],"")</f>
        <v/>
      </c>
      <c r="AJ2622" s="46"/>
      <c r="AK2622" s="46" t="str">
        <f>IF(Table1[[#This Row],[Description]]&lt;&gt;"",Table1[[#This Row],[Description]],"")</f>
        <v/>
      </c>
      <c r="AL2622" s="46" t="str">
        <f>IF(Table1[[#This Row],[Posting Date]]&lt;&gt;"",Table1[[#This Row],[Reference Number]],"")</f>
        <v/>
      </c>
      <c r="AM2622" s="46" t="str">
        <f>TRIM(Table1[[#This Row],[Line '#]])</f>
        <v/>
      </c>
      <c r="AN2622" s="46" t="str">
        <f>TRIM(Table1[[#This Row],[Account]])</f>
        <v/>
      </c>
      <c r="AO2622" s="46" t="str">
        <f>IF(Table1[[#This Row],[Posting Date]]&lt;&gt;"",$D$5,"")</f>
        <v/>
      </c>
      <c r="AP2622" s="46" t="str">
        <f>TRIM(Table1[[#This Row],[Departments-Prgrams]])</f>
        <v/>
      </c>
      <c r="AQ2622" s="46" t="str">
        <f>TRIM(Table1[[#This Row],[Grant]])</f>
        <v/>
      </c>
      <c r="AR2622" s="46" t="str">
        <f>TRIM(Table1[[#This Row],[Staff ID]])</f>
        <v/>
      </c>
      <c r="AS2622" s="46" t="str">
        <f>IF(TRIM(Table1[[#This Row],[Budget Code]])=0,"",TRIM(Table1[[#This Row],[Budget Code]]))</f>
        <v/>
      </c>
      <c r="AT2622" s="46" t="str">
        <f>IF(Table1[[#This Row],[Line Description]]&lt;&gt;"",Table1[[#This Row],[Line Description]],"")</f>
        <v/>
      </c>
      <c r="AU2622" s="46" t="str">
        <f>IF(Table1[[#This Row],[Cur_Amount Debit]]&gt;0,ROUND(Table1[[#This Row],[Cur_Amount Debit]],2),"")</f>
        <v/>
      </c>
      <c r="AV2622" s="46" t="str">
        <f>IF(Table1[[#This Row],[Cur_Amount Credit]]&gt;0,ROUND(Table1[[#This Row],[Cur_Amount Credit]],2),"")</f>
        <v/>
      </c>
      <c r="AW2622" s="46" t="str">
        <f>LEFT(Table1[[#This Row],[Cur]],3)</f>
        <v/>
      </c>
      <c r="AX2622" s="59"/>
      <c r="AY2622" s="46"/>
      <c r="AZ2622" s="46" t="str">
        <f>IF(Table1[[#This Row],[Cur]]&lt;&gt;"",IF(Table1[[#This Row],[Cur]]="USD","",ExchangeRate),"")</f>
        <v/>
      </c>
      <c r="BA2622" s="46" t="str">
        <f>IF(Table1[[#This Row],[Grant]]&lt;&gt;"",VLOOKUP(Table1[[#This Row],[Grant]],Grants!B:D,3),"")</f>
        <v/>
      </c>
      <c r="BB2622" s="46" t="str">
        <f>TRIM(Table1[[#This Row],[Vendor ID]])</f>
        <v/>
      </c>
      <c r="BC2622">
        <f>IF(Table1[[#This Row],[Reference Number]]=Q2621,BC2621,BC2621+1)</f>
        <v>2</v>
      </c>
    </row>
    <row r="2623" spans="1:55" ht="11.25" hidden="1" customHeight="1">
      <c r="A2623" s="1"/>
      <c r="B2623" s="88" t="str">
        <f>IF(Table1[[#This Row],[Posting Date]]&lt;&gt;"",IF(Table1[[#This Row],[Reference Number]]=Q2622,B2622+1,1),"")</f>
        <v/>
      </c>
      <c r="C2623" s="61"/>
      <c r="D2623" s="61"/>
      <c r="E2623" s="218"/>
      <c r="F2623" s="143" t="str">
        <f>IFERROR(IF(VLOOKUP(Table1[[#This Row],[Budget Code Description]],Dimentions!$X$6:$AC$132,2,FALSE)="","",VLOOKUP(Table1[[#This Row],[Budget Code Description]],Dimentions!$X$6:$AC$132,2,FALSE)),"")</f>
        <v/>
      </c>
      <c r="G2623" s="143" t="str">
        <f>IFERROR(VLOOKUP(Table1[[#This Row],[Budget Code Description]],Dimentions!$X$6:$AC$132,3,FALSE),"")</f>
        <v/>
      </c>
      <c r="H2623" s="64" t="str">
        <f>IFERROR(VLOOKUP(Table1[[#This Row],[Account]],Dimentions!$S$6:$V$233,2,FALSE),"")</f>
        <v/>
      </c>
      <c r="I2623" s="62">
        <f>_xlfn.NUMBERVALUE(LEFT(Table1[[#This Row],[Account]],1))</f>
        <v>0</v>
      </c>
      <c r="J2623" s="62" t="str">
        <f>IFERROR(VLOOKUP(Table1[[#This Row],[Budget Code Description]],Table6[#All],7,FALSE),"")</f>
        <v/>
      </c>
      <c r="K2623" s="143" t="str">
        <f>IFERROR(VLOOKUP(Table1[[#This Row],[Budget Code Description]],Table6[#All],8,FALSE),"")</f>
        <v/>
      </c>
      <c r="L2623" s="63"/>
      <c r="M2623" s="65" t="str">
        <f>IFERROR(VLOOKUP(Table1[[#This Row],[Staff ID]],Table2[],2,FALSE),"")</f>
        <v/>
      </c>
      <c r="N2623" s="211" t="str">
        <f>IFERROR(IF(VLOOKUP(Table1[[#This Row],[Budget Code Description]],Dimentions!$X$6:$AC$97,4,FALSE)="","",VLOOKUP(Table1[[#This Row],[Budget Code Description]],Dimentions!$X$6:$AC$97,4,FALSE)),"")</f>
        <v/>
      </c>
      <c r="O2623" s="65" t="str">
        <f>IFERROR(VLOOKUP(Table1[[#This Row],[Vendor ID]],Table549[],2,FALSE),"")</f>
        <v/>
      </c>
      <c r="P2623" s="63"/>
      <c r="Q2623" s="143" t="str">
        <f>IF(Table1[[#This Row],[Posting Date]]&lt;&gt;"",$D$9,"")</f>
        <v/>
      </c>
      <c r="R2623" s="159" t="str">
        <f>IF(Table1[[#This Row],[Posting Date]]&lt;&gt;"",$D$10,"")</f>
        <v/>
      </c>
      <c r="S2623" s="66"/>
      <c r="T2623" s="63"/>
      <c r="U2623" s="67"/>
      <c r="V2623" s="67"/>
      <c r="W2623" s="67" t="str">
        <f t="shared" si="41"/>
        <v/>
      </c>
      <c r="X2623" s="161" t="str">
        <f>IF(E2623="","",(IF(Table1[[#This Row],[Cur]]="USD",Table1[[#This Row],[Cur_Amount Debit]],Table1[[#This Row],[Cur_Amount Debit]]/Table1[[#This Row],[Exchange Rate]])))</f>
        <v/>
      </c>
      <c r="Y2623" s="161" t="str">
        <f>IF(E2623="","",(IF(Table1[[#This Row],[Cur]]="USD",Table1[[#This Row],[Cur_Amount Credit]],Table1[[#This Row],[Cur_Amount Credit]]/ExchangeRate)))</f>
        <v/>
      </c>
      <c r="Z2623" s="203" t="str">
        <f>IF(E2623="","",(Table1[[#This Row],[Debit USD]]-Table1[[#This Row],[Credit USD]]))</f>
        <v/>
      </c>
      <c r="AA2623" s="122"/>
      <c r="AB2623" s="1"/>
      <c r="AC2623" s="15"/>
      <c r="AD2623" s="15" t="str">
        <f>IF(AND(OR(Table1[[#This Row],[Account]]="15030",Table1[[#This Row],[Account]]="15035",Table1[[#This Row],[Account]]="20150"),Table1[[#This Row],[Vendor ID]]=""),1,"")</f>
        <v/>
      </c>
      <c r="AE2623" s="15"/>
      <c r="AF2623" s="15"/>
      <c r="AG2623" s="15"/>
      <c r="AH2623" s="46" t="str">
        <f>IF(Table1[[#This Row],[Posting Date]]&lt;&gt;"","GJ-"&amp;CountryID,"")</f>
        <v/>
      </c>
      <c r="AI2623" s="59" t="str">
        <f>IF(Table1[[#This Row],[Posting Date]]&lt;&gt;"",Table1[[#This Row],[Posting Date]],"")</f>
        <v/>
      </c>
      <c r="AJ2623" s="46"/>
      <c r="AK2623" s="46" t="str">
        <f>IF(Table1[[#This Row],[Description]]&lt;&gt;"",Table1[[#This Row],[Description]],"")</f>
        <v/>
      </c>
      <c r="AL2623" s="46" t="str">
        <f>IF(Table1[[#This Row],[Posting Date]]&lt;&gt;"",Table1[[#This Row],[Reference Number]],"")</f>
        <v/>
      </c>
      <c r="AM2623" s="46" t="str">
        <f>TRIM(Table1[[#This Row],[Line '#]])</f>
        <v/>
      </c>
      <c r="AN2623" s="46" t="str">
        <f>TRIM(Table1[[#This Row],[Account]])</f>
        <v/>
      </c>
      <c r="AO2623" s="46" t="str">
        <f>IF(Table1[[#This Row],[Posting Date]]&lt;&gt;"",$D$5,"")</f>
        <v/>
      </c>
      <c r="AP2623" s="46" t="str">
        <f>TRIM(Table1[[#This Row],[Departments-Prgrams]])</f>
        <v/>
      </c>
      <c r="AQ2623" s="46" t="str">
        <f>TRIM(Table1[[#This Row],[Grant]])</f>
        <v/>
      </c>
      <c r="AR2623" s="46" t="str">
        <f>TRIM(Table1[[#This Row],[Staff ID]])</f>
        <v/>
      </c>
      <c r="AS2623" s="46" t="str">
        <f>IF(TRIM(Table1[[#This Row],[Budget Code]])=0,"",TRIM(Table1[[#This Row],[Budget Code]]))</f>
        <v/>
      </c>
      <c r="AT2623" s="46" t="str">
        <f>IF(Table1[[#This Row],[Line Description]]&lt;&gt;"",Table1[[#This Row],[Line Description]],"")</f>
        <v/>
      </c>
      <c r="AU2623" s="46" t="str">
        <f>IF(Table1[[#This Row],[Cur_Amount Debit]]&gt;0,ROUND(Table1[[#This Row],[Cur_Amount Debit]],2),"")</f>
        <v/>
      </c>
      <c r="AV2623" s="46" t="str">
        <f>IF(Table1[[#This Row],[Cur_Amount Credit]]&gt;0,ROUND(Table1[[#This Row],[Cur_Amount Credit]],2),"")</f>
        <v/>
      </c>
      <c r="AW2623" s="46" t="str">
        <f>LEFT(Table1[[#This Row],[Cur]],3)</f>
        <v/>
      </c>
      <c r="AX2623" s="59"/>
      <c r="AY2623" s="46"/>
      <c r="AZ2623" s="46" t="str">
        <f>IF(Table1[[#This Row],[Cur]]&lt;&gt;"",IF(Table1[[#This Row],[Cur]]="USD","",ExchangeRate),"")</f>
        <v/>
      </c>
      <c r="BA2623" s="46" t="str">
        <f>IF(Table1[[#This Row],[Grant]]&lt;&gt;"",VLOOKUP(Table1[[#This Row],[Grant]],Grants!B:D,3),"")</f>
        <v/>
      </c>
      <c r="BB2623" s="46" t="str">
        <f>TRIM(Table1[[#This Row],[Vendor ID]])</f>
        <v/>
      </c>
      <c r="BC2623">
        <f>IF(Table1[[#This Row],[Reference Number]]=Q2622,BC2622,BC2622+1)</f>
        <v>2</v>
      </c>
    </row>
    <row r="2624" spans="1:55" ht="11.25" hidden="1" customHeight="1">
      <c r="A2624" s="1"/>
      <c r="B2624" s="88" t="str">
        <f>IF(Table1[[#This Row],[Posting Date]]&lt;&gt;"",IF(Table1[[#This Row],[Reference Number]]=Q2623,B2623+1,1),"")</f>
        <v/>
      </c>
      <c r="C2624" s="61"/>
      <c r="D2624" s="61"/>
      <c r="E2624" s="218"/>
      <c r="F2624" s="143" t="str">
        <f>IFERROR(IF(VLOOKUP(Table1[[#This Row],[Budget Code Description]],Dimentions!$X$6:$AC$132,2,FALSE)="","",VLOOKUP(Table1[[#This Row],[Budget Code Description]],Dimentions!$X$6:$AC$132,2,FALSE)),"")</f>
        <v/>
      </c>
      <c r="G2624" s="143" t="str">
        <f>IFERROR(VLOOKUP(Table1[[#This Row],[Budget Code Description]],Dimentions!$X$6:$AC$132,3,FALSE),"")</f>
        <v/>
      </c>
      <c r="H2624" s="64" t="str">
        <f>IFERROR(VLOOKUP(Table1[[#This Row],[Account]],Dimentions!$S$6:$V$233,2,FALSE),"")</f>
        <v/>
      </c>
      <c r="I2624" s="62">
        <f>_xlfn.NUMBERVALUE(LEFT(Table1[[#This Row],[Account]],1))</f>
        <v>0</v>
      </c>
      <c r="J2624" s="62" t="str">
        <f>IFERROR(VLOOKUP(Table1[[#This Row],[Budget Code Description]],Table6[#All],7,FALSE),"")</f>
        <v/>
      </c>
      <c r="K2624" s="143" t="str">
        <f>IFERROR(VLOOKUP(Table1[[#This Row],[Budget Code Description]],Table6[#All],8,FALSE),"")</f>
        <v/>
      </c>
      <c r="L2624" s="63"/>
      <c r="M2624" s="65" t="str">
        <f>IFERROR(VLOOKUP(Table1[[#This Row],[Staff ID]],Table2[],2,FALSE),"")</f>
        <v/>
      </c>
      <c r="N2624" s="211" t="str">
        <f>IFERROR(IF(VLOOKUP(Table1[[#This Row],[Budget Code Description]],Dimentions!$X$6:$AC$97,4,FALSE)="","",VLOOKUP(Table1[[#This Row],[Budget Code Description]],Dimentions!$X$6:$AC$97,4,FALSE)),"")</f>
        <v/>
      </c>
      <c r="O2624" s="65" t="str">
        <f>IFERROR(VLOOKUP(Table1[[#This Row],[Vendor ID]],Table549[],2,FALSE),"")</f>
        <v/>
      </c>
      <c r="P2624" s="63"/>
      <c r="Q2624" s="143" t="str">
        <f>IF(Table1[[#This Row],[Posting Date]]&lt;&gt;"",$D$9,"")</f>
        <v/>
      </c>
      <c r="R2624" s="159" t="str">
        <f>IF(Table1[[#This Row],[Posting Date]]&lt;&gt;"",$D$10,"")</f>
        <v/>
      </c>
      <c r="S2624" s="66"/>
      <c r="T2624" s="63"/>
      <c r="U2624" s="67"/>
      <c r="V2624" s="67"/>
      <c r="W2624" s="67" t="str">
        <f t="shared" si="41"/>
        <v/>
      </c>
      <c r="X2624" s="161" t="str">
        <f>IF(E2624="","",(IF(Table1[[#This Row],[Cur]]="USD",Table1[[#This Row],[Cur_Amount Debit]],Table1[[#This Row],[Cur_Amount Debit]]/Table1[[#This Row],[Exchange Rate]])))</f>
        <v/>
      </c>
      <c r="Y2624" s="161" t="str">
        <f>IF(E2624="","",(IF(Table1[[#This Row],[Cur]]="USD",Table1[[#This Row],[Cur_Amount Credit]],Table1[[#This Row],[Cur_Amount Credit]]/ExchangeRate)))</f>
        <v/>
      </c>
      <c r="Z2624" s="203" t="str">
        <f>IF(E2624="","",(Table1[[#This Row],[Debit USD]]-Table1[[#This Row],[Credit USD]]))</f>
        <v/>
      </c>
      <c r="AA2624" s="122"/>
      <c r="AB2624" s="1"/>
      <c r="AC2624" s="15"/>
      <c r="AD2624" s="15" t="str">
        <f>IF(AND(OR(Table1[[#This Row],[Account]]="15030",Table1[[#This Row],[Account]]="15035",Table1[[#This Row],[Account]]="20150"),Table1[[#This Row],[Vendor ID]]=""),1,"")</f>
        <v/>
      </c>
      <c r="AE2624" s="15"/>
      <c r="AF2624" s="15"/>
      <c r="AG2624" s="15"/>
      <c r="AH2624" s="46" t="str">
        <f>IF(Table1[[#This Row],[Posting Date]]&lt;&gt;"","GJ-"&amp;CountryID,"")</f>
        <v/>
      </c>
      <c r="AI2624" s="59" t="str">
        <f>IF(Table1[[#This Row],[Posting Date]]&lt;&gt;"",Table1[[#This Row],[Posting Date]],"")</f>
        <v/>
      </c>
      <c r="AJ2624" s="46"/>
      <c r="AK2624" s="46" t="str">
        <f>IF(Table1[[#This Row],[Description]]&lt;&gt;"",Table1[[#This Row],[Description]],"")</f>
        <v/>
      </c>
      <c r="AL2624" s="46" t="str">
        <f>IF(Table1[[#This Row],[Posting Date]]&lt;&gt;"",Table1[[#This Row],[Reference Number]],"")</f>
        <v/>
      </c>
      <c r="AM2624" s="46" t="str">
        <f>TRIM(Table1[[#This Row],[Line '#]])</f>
        <v/>
      </c>
      <c r="AN2624" s="46" t="str">
        <f>TRIM(Table1[[#This Row],[Account]])</f>
        <v/>
      </c>
      <c r="AO2624" s="46" t="str">
        <f>IF(Table1[[#This Row],[Posting Date]]&lt;&gt;"",$D$5,"")</f>
        <v/>
      </c>
      <c r="AP2624" s="46" t="str">
        <f>TRIM(Table1[[#This Row],[Departments-Prgrams]])</f>
        <v/>
      </c>
      <c r="AQ2624" s="46" t="str">
        <f>TRIM(Table1[[#This Row],[Grant]])</f>
        <v/>
      </c>
      <c r="AR2624" s="46" t="str">
        <f>TRIM(Table1[[#This Row],[Staff ID]])</f>
        <v/>
      </c>
      <c r="AS2624" s="46" t="str">
        <f>IF(TRIM(Table1[[#This Row],[Budget Code]])=0,"",TRIM(Table1[[#This Row],[Budget Code]]))</f>
        <v/>
      </c>
      <c r="AT2624" s="46" t="str">
        <f>IF(Table1[[#This Row],[Line Description]]&lt;&gt;"",Table1[[#This Row],[Line Description]],"")</f>
        <v/>
      </c>
      <c r="AU2624" s="46" t="str">
        <f>IF(Table1[[#This Row],[Cur_Amount Debit]]&gt;0,ROUND(Table1[[#This Row],[Cur_Amount Debit]],2),"")</f>
        <v/>
      </c>
      <c r="AV2624" s="46" t="str">
        <f>IF(Table1[[#This Row],[Cur_Amount Credit]]&gt;0,ROUND(Table1[[#This Row],[Cur_Amount Credit]],2),"")</f>
        <v/>
      </c>
      <c r="AW2624" s="46" t="str">
        <f>LEFT(Table1[[#This Row],[Cur]],3)</f>
        <v/>
      </c>
      <c r="AX2624" s="59"/>
      <c r="AY2624" s="46"/>
      <c r="AZ2624" s="46" t="str">
        <f>IF(Table1[[#This Row],[Cur]]&lt;&gt;"",IF(Table1[[#This Row],[Cur]]="USD","",ExchangeRate),"")</f>
        <v/>
      </c>
      <c r="BA2624" s="46" t="str">
        <f>IF(Table1[[#This Row],[Grant]]&lt;&gt;"",VLOOKUP(Table1[[#This Row],[Grant]],Grants!B:D,3),"")</f>
        <v/>
      </c>
      <c r="BB2624" s="46" t="str">
        <f>TRIM(Table1[[#This Row],[Vendor ID]])</f>
        <v/>
      </c>
      <c r="BC2624">
        <f>IF(Table1[[#This Row],[Reference Number]]=Q2623,BC2623,BC2623+1)</f>
        <v>2</v>
      </c>
    </row>
    <row r="2625" spans="1:55" ht="11.25" hidden="1" customHeight="1">
      <c r="A2625" s="1"/>
      <c r="B2625" s="88" t="str">
        <f>IF(Table1[[#This Row],[Posting Date]]&lt;&gt;"",IF(Table1[[#This Row],[Reference Number]]=Q2624,B2624+1,1),"")</f>
        <v/>
      </c>
      <c r="C2625" s="61"/>
      <c r="D2625" s="61"/>
      <c r="E2625" s="218"/>
      <c r="F2625" s="143" t="str">
        <f>IFERROR(IF(VLOOKUP(Table1[[#This Row],[Budget Code Description]],Dimentions!$X$6:$AC$132,2,FALSE)="","",VLOOKUP(Table1[[#This Row],[Budget Code Description]],Dimentions!$X$6:$AC$132,2,FALSE)),"")</f>
        <v/>
      </c>
      <c r="G2625" s="143" t="str">
        <f>IFERROR(VLOOKUP(Table1[[#This Row],[Budget Code Description]],Dimentions!$X$6:$AC$132,3,FALSE),"")</f>
        <v/>
      </c>
      <c r="H2625" s="64" t="str">
        <f>IFERROR(VLOOKUP(Table1[[#This Row],[Account]],Dimentions!$S$6:$V$233,2,FALSE),"")</f>
        <v/>
      </c>
      <c r="I2625" s="62">
        <f>_xlfn.NUMBERVALUE(LEFT(Table1[[#This Row],[Account]],1))</f>
        <v>0</v>
      </c>
      <c r="J2625" s="62" t="str">
        <f>IFERROR(VLOOKUP(Table1[[#This Row],[Budget Code Description]],Table6[#All],7,FALSE),"")</f>
        <v/>
      </c>
      <c r="K2625" s="143" t="str">
        <f>IFERROR(VLOOKUP(Table1[[#This Row],[Budget Code Description]],Table6[#All],8,FALSE),"")</f>
        <v/>
      </c>
      <c r="L2625" s="63"/>
      <c r="M2625" s="65" t="str">
        <f>IFERROR(VLOOKUP(Table1[[#This Row],[Staff ID]],Table2[],2,FALSE),"")</f>
        <v/>
      </c>
      <c r="N2625" s="211" t="str">
        <f>IFERROR(IF(VLOOKUP(Table1[[#This Row],[Budget Code Description]],Dimentions!$X$6:$AC$97,4,FALSE)="","",VLOOKUP(Table1[[#This Row],[Budget Code Description]],Dimentions!$X$6:$AC$97,4,FALSE)),"")</f>
        <v/>
      </c>
      <c r="O2625" s="65" t="str">
        <f>IFERROR(VLOOKUP(Table1[[#This Row],[Vendor ID]],Table549[],2,FALSE),"")</f>
        <v/>
      </c>
      <c r="P2625" s="63"/>
      <c r="Q2625" s="143" t="str">
        <f>IF(Table1[[#This Row],[Posting Date]]&lt;&gt;"",$D$9,"")</f>
        <v/>
      </c>
      <c r="R2625" s="159" t="str">
        <f>IF(Table1[[#This Row],[Posting Date]]&lt;&gt;"",$D$10,"")</f>
        <v/>
      </c>
      <c r="S2625" s="66"/>
      <c r="T2625" s="63"/>
      <c r="U2625" s="67"/>
      <c r="V2625" s="67"/>
      <c r="W2625" s="67" t="str">
        <f t="shared" si="41"/>
        <v/>
      </c>
      <c r="X2625" s="161" t="str">
        <f>IF(E2625="","",(IF(Table1[[#This Row],[Cur]]="USD",Table1[[#This Row],[Cur_Amount Debit]],Table1[[#This Row],[Cur_Amount Debit]]/Table1[[#This Row],[Exchange Rate]])))</f>
        <v/>
      </c>
      <c r="Y2625" s="161" t="str">
        <f>IF(E2625="","",(IF(Table1[[#This Row],[Cur]]="USD",Table1[[#This Row],[Cur_Amount Credit]],Table1[[#This Row],[Cur_Amount Credit]]/ExchangeRate)))</f>
        <v/>
      </c>
      <c r="Z2625" s="203" t="str">
        <f>IF(E2625="","",(Table1[[#This Row],[Debit USD]]-Table1[[#This Row],[Credit USD]]))</f>
        <v/>
      </c>
      <c r="AA2625" s="122"/>
      <c r="AB2625" s="1"/>
      <c r="AC2625" s="15"/>
      <c r="AD2625" s="15" t="str">
        <f>IF(AND(OR(Table1[[#This Row],[Account]]="15030",Table1[[#This Row],[Account]]="15035",Table1[[#This Row],[Account]]="20150"),Table1[[#This Row],[Vendor ID]]=""),1,"")</f>
        <v/>
      </c>
      <c r="AE2625" s="15"/>
      <c r="AF2625" s="15"/>
      <c r="AG2625" s="15"/>
      <c r="AH2625" s="46" t="str">
        <f>IF(Table1[[#This Row],[Posting Date]]&lt;&gt;"","GJ-"&amp;CountryID,"")</f>
        <v/>
      </c>
      <c r="AI2625" s="59" t="str">
        <f>IF(Table1[[#This Row],[Posting Date]]&lt;&gt;"",Table1[[#This Row],[Posting Date]],"")</f>
        <v/>
      </c>
      <c r="AJ2625" s="46"/>
      <c r="AK2625" s="46" t="str">
        <f>IF(Table1[[#This Row],[Description]]&lt;&gt;"",Table1[[#This Row],[Description]],"")</f>
        <v/>
      </c>
      <c r="AL2625" s="46" t="str">
        <f>IF(Table1[[#This Row],[Posting Date]]&lt;&gt;"",Table1[[#This Row],[Reference Number]],"")</f>
        <v/>
      </c>
      <c r="AM2625" s="46" t="str">
        <f>TRIM(Table1[[#This Row],[Line '#]])</f>
        <v/>
      </c>
      <c r="AN2625" s="46" t="str">
        <f>TRIM(Table1[[#This Row],[Account]])</f>
        <v/>
      </c>
      <c r="AO2625" s="46" t="str">
        <f>IF(Table1[[#This Row],[Posting Date]]&lt;&gt;"",$D$5,"")</f>
        <v/>
      </c>
      <c r="AP2625" s="46" t="str">
        <f>TRIM(Table1[[#This Row],[Departments-Prgrams]])</f>
        <v/>
      </c>
      <c r="AQ2625" s="46" t="str">
        <f>TRIM(Table1[[#This Row],[Grant]])</f>
        <v/>
      </c>
      <c r="AR2625" s="46" t="str">
        <f>TRIM(Table1[[#This Row],[Staff ID]])</f>
        <v/>
      </c>
      <c r="AS2625" s="46" t="str">
        <f>IF(TRIM(Table1[[#This Row],[Budget Code]])=0,"",TRIM(Table1[[#This Row],[Budget Code]]))</f>
        <v/>
      </c>
      <c r="AT2625" s="46" t="str">
        <f>IF(Table1[[#This Row],[Line Description]]&lt;&gt;"",Table1[[#This Row],[Line Description]],"")</f>
        <v/>
      </c>
      <c r="AU2625" s="46" t="str">
        <f>IF(Table1[[#This Row],[Cur_Amount Debit]]&gt;0,ROUND(Table1[[#This Row],[Cur_Amount Debit]],2),"")</f>
        <v/>
      </c>
      <c r="AV2625" s="46" t="str">
        <f>IF(Table1[[#This Row],[Cur_Amount Credit]]&gt;0,ROUND(Table1[[#This Row],[Cur_Amount Credit]],2),"")</f>
        <v/>
      </c>
      <c r="AW2625" s="46" t="str">
        <f>LEFT(Table1[[#This Row],[Cur]],3)</f>
        <v/>
      </c>
      <c r="AX2625" s="59"/>
      <c r="AY2625" s="46"/>
      <c r="AZ2625" s="46" t="str">
        <f>IF(Table1[[#This Row],[Cur]]&lt;&gt;"",IF(Table1[[#This Row],[Cur]]="USD","",ExchangeRate),"")</f>
        <v/>
      </c>
      <c r="BA2625" s="46" t="str">
        <f>IF(Table1[[#This Row],[Grant]]&lt;&gt;"",VLOOKUP(Table1[[#This Row],[Grant]],Grants!B:D,3),"")</f>
        <v/>
      </c>
      <c r="BB2625" s="46" t="str">
        <f>TRIM(Table1[[#This Row],[Vendor ID]])</f>
        <v/>
      </c>
      <c r="BC2625">
        <f>IF(Table1[[#This Row],[Reference Number]]=Q2624,BC2624,BC2624+1)</f>
        <v>2</v>
      </c>
    </row>
    <row r="2626" spans="1:55" ht="11.25" hidden="1" customHeight="1">
      <c r="A2626" s="1"/>
      <c r="B2626" s="88" t="str">
        <f>IF(Table1[[#This Row],[Posting Date]]&lt;&gt;"",IF(Table1[[#This Row],[Reference Number]]=Q2625,B2625+1,1),"")</f>
        <v/>
      </c>
      <c r="C2626" s="61"/>
      <c r="D2626" s="61"/>
      <c r="E2626" s="218"/>
      <c r="F2626" s="143" t="str">
        <f>IFERROR(IF(VLOOKUP(Table1[[#This Row],[Budget Code Description]],Dimentions!$X$6:$AC$132,2,FALSE)="","",VLOOKUP(Table1[[#This Row],[Budget Code Description]],Dimentions!$X$6:$AC$132,2,FALSE)),"")</f>
        <v/>
      </c>
      <c r="G2626" s="143" t="str">
        <f>IFERROR(VLOOKUP(Table1[[#This Row],[Budget Code Description]],Dimentions!$X$6:$AC$132,3,FALSE),"")</f>
        <v/>
      </c>
      <c r="H2626" s="64" t="str">
        <f>IFERROR(VLOOKUP(Table1[[#This Row],[Account]],Dimentions!$S$6:$V$233,2,FALSE),"")</f>
        <v/>
      </c>
      <c r="I2626" s="62">
        <f>_xlfn.NUMBERVALUE(LEFT(Table1[[#This Row],[Account]],1))</f>
        <v>0</v>
      </c>
      <c r="J2626" s="62" t="str">
        <f>IFERROR(VLOOKUP(Table1[[#This Row],[Budget Code Description]],Table6[#All],7,FALSE),"")</f>
        <v/>
      </c>
      <c r="K2626" s="143" t="str">
        <f>IFERROR(VLOOKUP(Table1[[#This Row],[Budget Code Description]],Table6[#All],8,FALSE),"")</f>
        <v/>
      </c>
      <c r="L2626" s="63"/>
      <c r="M2626" s="65" t="str">
        <f>IFERROR(VLOOKUP(Table1[[#This Row],[Staff ID]],Table2[],2,FALSE),"")</f>
        <v/>
      </c>
      <c r="N2626" s="211" t="str">
        <f>IFERROR(IF(VLOOKUP(Table1[[#This Row],[Budget Code Description]],Dimentions!$X$6:$AC$97,4,FALSE)="","",VLOOKUP(Table1[[#This Row],[Budget Code Description]],Dimentions!$X$6:$AC$97,4,FALSE)),"")</f>
        <v/>
      </c>
      <c r="O2626" s="65" t="str">
        <f>IFERROR(VLOOKUP(Table1[[#This Row],[Vendor ID]],Table549[],2,FALSE),"")</f>
        <v/>
      </c>
      <c r="P2626" s="63"/>
      <c r="Q2626" s="143" t="str">
        <f>IF(Table1[[#This Row],[Posting Date]]&lt;&gt;"",$D$9,"")</f>
        <v/>
      </c>
      <c r="R2626" s="159" t="str">
        <f>IF(Table1[[#This Row],[Posting Date]]&lt;&gt;"",$D$10,"")</f>
        <v/>
      </c>
      <c r="S2626" s="66"/>
      <c r="T2626" s="63"/>
      <c r="U2626" s="67"/>
      <c r="V2626" s="67"/>
      <c r="W2626" s="67" t="str">
        <f t="shared" si="41"/>
        <v/>
      </c>
      <c r="X2626" s="161" t="str">
        <f>IF(E2626="","",(IF(Table1[[#This Row],[Cur]]="USD",Table1[[#This Row],[Cur_Amount Debit]],Table1[[#This Row],[Cur_Amount Debit]]/Table1[[#This Row],[Exchange Rate]])))</f>
        <v/>
      </c>
      <c r="Y2626" s="161" t="str">
        <f>IF(E2626="","",(IF(Table1[[#This Row],[Cur]]="USD",Table1[[#This Row],[Cur_Amount Credit]],Table1[[#This Row],[Cur_Amount Credit]]/ExchangeRate)))</f>
        <v/>
      </c>
      <c r="Z2626" s="203" t="str">
        <f>IF(E2626="","",(Table1[[#This Row],[Debit USD]]-Table1[[#This Row],[Credit USD]]))</f>
        <v/>
      </c>
      <c r="AA2626" s="122"/>
      <c r="AB2626" s="1"/>
      <c r="AC2626" s="15"/>
      <c r="AD2626" s="15" t="str">
        <f>IF(AND(OR(Table1[[#This Row],[Account]]="15030",Table1[[#This Row],[Account]]="15035",Table1[[#This Row],[Account]]="20150"),Table1[[#This Row],[Vendor ID]]=""),1,"")</f>
        <v/>
      </c>
      <c r="AE2626" s="15"/>
      <c r="AF2626" s="15"/>
      <c r="AG2626" s="15"/>
      <c r="AH2626" s="46" t="str">
        <f>IF(Table1[[#This Row],[Posting Date]]&lt;&gt;"","GJ-"&amp;CountryID,"")</f>
        <v/>
      </c>
      <c r="AI2626" s="59" t="str">
        <f>IF(Table1[[#This Row],[Posting Date]]&lt;&gt;"",Table1[[#This Row],[Posting Date]],"")</f>
        <v/>
      </c>
      <c r="AJ2626" s="46"/>
      <c r="AK2626" s="46" t="str">
        <f>IF(Table1[[#This Row],[Description]]&lt;&gt;"",Table1[[#This Row],[Description]],"")</f>
        <v/>
      </c>
      <c r="AL2626" s="46" t="str">
        <f>IF(Table1[[#This Row],[Posting Date]]&lt;&gt;"",Table1[[#This Row],[Reference Number]],"")</f>
        <v/>
      </c>
      <c r="AM2626" s="46" t="str">
        <f>TRIM(Table1[[#This Row],[Line '#]])</f>
        <v/>
      </c>
      <c r="AN2626" s="46" t="str">
        <f>TRIM(Table1[[#This Row],[Account]])</f>
        <v/>
      </c>
      <c r="AO2626" s="46" t="str">
        <f>IF(Table1[[#This Row],[Posting Date]]&lt;&gt;"",$D$5,"")</f>
        <v/>
      </c>
      <c r="AP2626" s="46" t="str">
        <f>TRIM(Table1[[#This Row],[Departments-Prgrams]])</f>
        <v/>
      </c>
      <c r="AQ2626" s="46" t="str">
        <f>TRIM(Table1[[#This Row],[Grant]])</f>
        <v/>
      </c>
      <c r="AR2626" s="46" t="str">
        <f>TRIM(Table1[[#This Row],[Staff ID]])</f>
        <v/>
      </c>
      <c r="AS2626" s="46" t="str">
        <f>IF(TRIM(Table1[[#This Row],[Budget Code]])=0,"",TRIM(Table1[[#This Row],[Budget Code]]))</f>
        <v/>
      </c>
      <c r="AT2626" s="46" t="str">
        <f>IF(Table1[[#This Row],[Line Description]]&lt;&gt;"",Table1[[#This Row],[Line Description]],"")</f>
        <v/>
      </c>
      <c r="AU2626" s="46" t="str">
        <f>IF(Table1[[#This Row],[Cur_Amount Debit]]&gt;0,ROUND(Table1[[#This Row],[Cur_Amount Debit]],2),"")</f>
        <v/>
      </c>
      <c r="AV2626" s="46" t="str">
        <f>IF(Table1[[#This Row],[Cur_Amount Credit]]&gt;0,ROUND(Table1[[#This Row],[Cur_Amount Credit]],2),"")</f>
        <v/>
      </c>
      <c r="AW2626" s="46" t="str">
        <f>LEFT(Table1[[#This Row],[Cur]],3)</f>
        <v/>
      </c>
      <c r="AX2626" s="59"/>
      <c r="AY2626" s="46"/>
      <c r="AZ2626" s="46" t="str">
        <f>IF(Table1[[#This Row],[Cur]]&lt;&gt;"",IF(Table1[[#This Row],[Cur]]="USD","",ExchangeRate),"")</f>
        <v/>
      </c>
      <c r="BA2626" s="46" t="str">
        <f>IF(Table1[[#This Row],[Grant]]&lt;&gt;"",VLOOKUP(Table1[[#This Row],[Grant]],Grants!B:D,3),"")</f>
        <v/>
      </c>
      <c r="BB2626" s="46" t="str">
        <f>TRIM(Table1[[#This Row],[Vendor ID]])</f>
        <v/>
      </c>
      <c r="BC2626">
        <f>IF(Table1[[#This Row],[Reference Number]]=Q2625,BC2625,BC2625+1)</f>
        <v>2</v>
      </c>
    </row>
    <row r="2627" spans="1:55" ht="11.25" hidden="1" customHeight="1">
      <c r="A2627" s="1"/>
      <c r="B2627" s="88" t="str">
        <f>IF(Table1[[#This Row],[Posting Date]]&lt;&gt;"",IF(Table1[[#This Row],[Reference Number]]=Q2626,B2626+1,1),"")</f>
        <v/>
      </c>
      <c r="C2627" s="61"/>
      <c r="D2627" s="61"/>
      <c r="E2627" s="218"/>
      <c r="F2627" s="143" t="str">
        <f>IFERROR(IF(VLOOKUP(Table1[[#This Row],[Budget Code Description]],Dimentions!$X$6:$AC$132,2,FALSE)="","",VLOOKUP(Table1[[#This Row],[Budget Code Description]],Dimentions!$X$6:$AC$132,2,FALSE)),"")</f>
        <v/>
      </c>
      <c r="G2627" s="143" t="str">
        <f>IFERROR(VLOOKUP(Table1[[#This Row],[Budget Code Description]],Dimentions!$X$6:$AC$132,3,FALSE),"")</f>
        <v/>
      </c>
      <c r="H2627" s="64" t="str">
        <f>IFERROR(VLOOKUP(Table1[[#This Row],[Account]],Dimentions!$S$6:$V$233,2,FALSE),"")</f>
        <v/>
      </c>
      <c r="I2627" s="62">
        <f>_xlfn.NUMBERVALUE(LEFT(Table1[[#This Row],[Account]],1))</f>
        <v>0</v>
      </c>
      <c r="J2627" s="62" t="str">
        <f>IFERROR(VLOOKUP(Table1[[#This Row],[Budget Code Description]],Table6[#All],7,FALSE),"")</f>
        <v/>
      </c>
      <c r="K2627" s="143" t="str">
        <f>IFERROR(VLOOKUP(Table1[[#This Row],[Budget Code Description]],Table6[#All],8,FALSE),"")</f>
        <v/>
      </c>
      <c r="L2627" s="63"/>
      <c r="M2627" s="65" t="str">
        <f>IFERROR(VLOOKUP(Table1[[#This Row],[Staff ID]],Table2[],2,FALSE),"")</f>
        <v/>
      </c>
      <c r="N2627" s="211" t="str">
        <f>IFERROR(IF(VLOOKUP(Table1[[#This Row],[Budget Code Description]],Dimentions!$X$6:$AC$97,4,FALSE)="","",VLOOKUP(Table1[[#This Row],[Budget Code Description]],Dimentions!$X$6:$AC$97,4,FALSE)),"")</f>
        <v/>
      </c>
      <c r="O2627" s="65" t="str">
        <f>IFERROR(VLOOKUP(Table1[[#This Row],[Vendor ID]],Table549[],2,FALSE),"")</f>
        <v/>
      </c>
      <c r="P2627" s="63"/>
      <c r="Q2627" s="143" t="str">
        <f>IF(Table1[[#This Row],[Posting Date]]&lt;&gt;"",$D$9,"")</f>
        <v/>
      </c>
      <c r="R2627" s="159" t="str">
        <f>IF(Table1[[#This Row],[Posting Date]]&lt;&gt;"",$D$10,"")</f>
        <v/>
      </c>
      <c r="S2627" s="66"/>
      <c r="T2627" s="63"/>
      <c r="U2627" s="67"/>
      <c r="V2627" s="67"/>
      <c r="W2627" s="67" t="str">
        <f t="shared" si="41"/>
        <v/>
      </c>
      <c r="X2627" s="161" t="str">
        <f>IF(E2627="","",(IF(Table1[[#This Row],[Cur]]="USD",Table1[[#This Row],[Cur_Amount Debit]],Table1[[#This Row],[Cur_Amount Debit]]/Table1[[#This Row],[Exchange Rate]])))</f>
        <v/>
      </c>
      <c r="Y2627" s="161" t="str">
        <f>IF(E2627="","",(IF(Table1[[#This Row],[Cur]]="USD",Table1[[#This Row],[Cur_Amount Credit]],Table1[[#This Row],[Cur_Amount Credit]]/ExchangeRate)))</f>
        <v/>
      </c>
      <c r="Z2627" s="203" t="str">
        <f>IF(E2627="","",(Table1[[#This Row],[Debit USD]]-Table1[[#This Row],[Credit USD]]))</f>
        <v/>
      </c>
      <c r="AA2627" s="122"/>
      <c r="AB2627" s="1"/>
      <c r="AC2627" s="15"/>
      <c r="AD2627" s="15" t="str">
        <f>IF(AND(OR(Table1[[#This Row],[Account]]="15030",Table1[[#This Row],[Account]]="15035",Table1[[#This Row],[Account]]="20150"),Table1[[#This Row],[Vendor ID]]=""),1,"")</f>
        <v/>
      </c>
      <c r="AE2627" s="15"/>
      <c r="AF2627" s="15"/>
      <c r="AG2627" s="15"/>
      <c r="AH2627" s="46" t="str">
        <f>IF(Table1[[#This Row],[Posting Date]]&lt;&gt;"","GJ-"&amp;CountryID,"")</f>
        <v/>
      </c>
      <c r="AI2627" s="59" t="str">
        <f>IF(Table1[[#This Row],[Posting Date]]&lt;&gt;"",Table1[[#This Row],[Posting Date]],"")</f>
        <v/>
      </c>
      <c r="AJ2627" s="46"/>
      <c r="AK2627" s="46" t="str">
        <f>IF(Table1[[#This Row],[Description]]&lt;&gt;"",Table1[[#This Row],[Description]],"")</f>
        <v/>
      </c>
      <c r="AL2627" s="46" t="str">
        <f>IF(Table1[[#This Row],[Posting Date]]&lt;&gt;"",Table1[[#This Row],[Reference Number]],"")</f>
        <v/>
      </c>
      <c r="AM2627" s="46" t="str">
        <f>TRIM(Table1[[#This Row],[Line '#]])</f>
        <v/>
      </c>
      <c r="AN2627" s="46" t="str">
        <f>TRIM(Table1[[#This Row],[Account]])</f>
        <v/>
      </c>
      <c r="AO2627" s="46" t="str">
        <f>IF(Table1[[#This Row],[Posting Date]]&lt;&gt;"",$D$5,"")</f>
        <v/>
      </c>
      <c r="AP2627" s="46" t="str">
        <f>TRIM(Table1[[#This Row],[Departments-Prgrams]])</f>
        <v/>
      </c>
      <c r="AQ2627" s="46" t="str">
        <f>TRIM(Table1[[#This Row],[Grant]])</f>
        <v/>
      </c>
      <c r="AR2627" s="46" t="str">
        <f>TRIM(Table1[[#This Row],[Staff ID]])</f>
        <v/>
      </c>
      <c r="AS2627" s="46" t="str">
        <f>IF(TRIM(Table1[[#This Row],[Budget Code]])=0,"",TRIM(Table1[[#This Row],[Budget Code]]))</f>
        <v/>
      </c>
      <c r="AT2627" s="46" t="str">
        <f>IF(Table1[[#This Row],[Line Description]]&lt;&gt;"",Table1[[#This Row],[Line Description]],"")</f>
        <v/>
      </c>
      <c r="AU2627" s="46" t="str">
        <f>IF(Table1[[#This Row],[Cur_Amount Debit]]&gt;0,ROUND(Table1[[#This Row],[Cur_Amount Debit]],2),"")</f>
        <v/>
      </c>
      <c r="AV2627" s="46" t="str">
        <f>IF(Table1[[#This Row],[Cur_Amount Credit]]&gt;0,ROUND(Table1[[#This Row],[Cur_Amount Credit]],2),"")</f>
        <v/>
      </c>
      <c r="AW2627" s="46" t="str">
        <f>LEFT(Table1[[#This Row],[Cur]],3)</f>
        <v/>
      </c>
      <c r="AX2627" s="59"/>
      <c r="AY2627" s="46"/>
      <c r="AZ2627" s="46" t="str">
        <f>IF(Table1[[#This Row],[Cur]]&lt;&gt;"",IF(Table1[[#This Row],[Cur]]="USD","",ExchangeRate),"")</f>
        <v/>
      </c>
      <c r="BA2627" s="46" t="str">
        <f>IF(Table1[[#This Row],[Grant]]&lt;&gt;"",VLOOKUP(Table1[[#This Row],[Grant]],Grants!B:D,3),"")</f>
        <v/>
      </c>
      <c r="BB2627" s="46" t="str">
        <f>TRIM(Table1[[#This Row],[Vendor ID]])</f>
        <v/>
      </c>
      <c r="BC2627">
        <f>IF(Table1[[#This Row],[Reference Number]]=Q2626,BC2626,BC2626+1)</f>
        <v>2</v>
      </c>
    </row>
    <row r="2628" spans="1:55" ht="11.25" hidden="1" customHeight="1">
      <c r="A2628" s="1"/>
      <c r="B2628" s="88" t="str">
        <f>IF(Table1[[#This Row],[Posting Date]]&lt;&gt;"",IF(Table1[[#This Row],[Reference Number]]=Q2627,B2627+1,1),"")</f>
        <v/>
      </c>
      <c r="C2628" s="61"/>
      <c r="D2628" s="61"/>
      <c r="E2628" s="218"/>
      <c r="F2628" s="143" t="str">
        <f>IFERROR(IF(VLOOKUP(Table1[[#This Row],[Budget Code Description]],Dimentions!$X$6:$AC$132,2,FALSE)="","",VLOOKUP(Table1[[#This Row],[Budget Code Description]],Dimentions!$X$6:$AC$132,2,FALSE)),"")</f>
        <v/>
      </c>
      <c r="G2628" s="143" t="str">
        <f>IFERROR(VLOOKUP(Table1[[#This Row],[Budget Code Description]],Dimentions!$X$6:$AC$132,3,FALSE),"")</f>
        <v/>
      </c>
      <c r="H2628" s="64" t="str">
        <f>IFERROR(VLOOKUP(Table1[[#This Row],[Account]],Dimentions!$S$6:$V$233,2,FALSE),"")</f>
        <v/>
      </c>
      <c r="I2628" s="62">
        <f>_xlfn.NUMBERVALUE(LEFT(Table1[[#This Row],[Account]],1))</f>
        <v>0</v>
      </c>
      <c r="J2628" s="62" t="str">
        <f>IFERROR(VLOOKUP(Table1[[#This Row],[Budget Code Description]],Table6[#All],7,FALSE),"")</f>
        <v/>
      </c>
      <c r="K2628" s="143" t="str">
        <f>IFERROR(VLOOKUP(Table1[[#This Row],[Budget Code Description]],Table6[#All],8,FALSE),"")</f>
        <v/>
      </c>
      <c r="L2628" s="63"/>
      <c r="M2628" s="65" t="str">
        <f>IFERROR(VLOOKUP(Table1[[#This Row],[Staff ID]],Table2[],2,FALSE),"")</f>
        <v/>
      </c>
      <c r="N2628" s="211" t="str">
        <f>IFERROR(IF(VLOOKUP(Table1[[#This Row],[Budget Code Description]],Dimentions!$X$6:$AC$97,4,FALSE)="","",VLOOKUP(Table1[[#This Row],[Budget Code Description]],Dimentions!$X$6:$AC$97,4,FALSE)),"")</f>
        <v/>
      </c>
      <c r="O2628" s="65" t="str">
        <f>IFERROR(VLOOKUP(Table1[[#This Row],[Vendor ID]],Table549[],2,FALSE),"")</f>
        <v/>
      </c>
      <c r="P2628" s="63"/>
      <c r="Q2628" s="143" t="str">
        <f>IF(Table1[[#This Row],[Posting Date]]&lt;&gt;"",$D$9,"")</f>
        <v/>
      </c>
      <c r="R2628" s="159" t="str">
        <f>IF(Table1[[#This Row],[Posting Date]]&lt;&gt;"",$D$10,"")</f>
        <v/>
      </c>
      <c r="S2628" s="66"/>
      <c r="T2628" s="63"/>
      <c r="U2628" s="67"/>
      <c r="V2628" s="67"/>
      <c r="W2628" s="67" t="str">
        <f t="shared" si="41"/>
        <v/>
      </c>
      <c r="X2628" s="161" t="str">
        <f>IF(E2628="","",(IF(Table1[[#This Row],[Cur]]="USD",Table1[[#This Row],[Cur_Amount Debit]],Table1[[#This Row],[Cur_Amount Debit]]/Table1[[#This Row],[Exchange Rate]])))</f>
        <v/>
      </c>
      <c r="Y2628" s="161" t="str">
        <f>IF(E2628="","",(IF(Table1[[#This Row],[Cur]]="USD",Table1[[#This Row],[Cur_Amount Credit]],Table1[[#This Row],[Cur_Amount Credit]]/ExchangeRate)))</f>
        <v/>
      </c>
      <c r="Z2628" s="203" t="str">
        <f>IF(E2628="","",(Table1[[#This Row],[Debit USD]]-Table1[[#This Row],[Credit USD]]))</f>
        <v/>
      </c>
      <c r="AA2628" s="122"/>
      <c r="AB2628" s="1"/>
      <c r="AC2628" s="15"/>
      <c r="AD2628" s="15" t="str">
        <f>IF(AND(OR(Table1[[#This Row],[Account]]="15030",Table1[[#This Row],[Account]]="15035",Table1[[#This Row],[Account]]="20150"),Table1[[#This Row],[Vendor ID]]=""),1,"")</f>
        <v/>
      </c>
      <c r="AE2628" s="15"/>
      <c r="AF2628" s="15"/>
      <c r="AG2628" s="15"/>
      <c r="AH2628" s="46" t="str">
        <f>IF(Table1[[#This Row],[Posting Date]]&lt;&gt;"","GJ-"&amp;CountryID,"")</f>
        <v/>
      </c>
      <c r="AI2628" s="59" t="str">
        <f>IF(Table1[[#This Row],[Posting Date]]&lt;&gt;"",Table1[[#This Row],[Posting Date]],"")</f>
        <v/>
      </c>
      <c r="AJ2628" s="46"/>
      <c r="AK2628" s="46" t="str">
        <f>IF(Table1[[#This Row],[Description]]&lt;&gt;"",Table1[[#This Row],[Description]],"")</f>
        <v/>
      </c>
      <c r="AL2628" s="46" t="str">
        <f>IF(Table1[[#This Row],[Posting Date]]&lt;&gt;"",Table1[[#This Row],[Reference Number]],"")</f>
        <v/>
      </c>
      <c r="AM2628" s="46" t="str">
        <f>TRIM(Table1[[#This Row],[Line '#]])</f>
        <v/>
      </c>
      <c r="AN2628" s="46" t="str">
        <f>TRIM(Table1[[#This Row],[Account]])</f>
        <v/>
      </c>
      <c r="AO2628" s="46" t="str">
        <f>IF(Table1[[#This Row],[Posting Date]]&lt;&gt;"",$D$5,"")</f>
        <v/>
      </c>
      <c r="AP2628" s="46" t="str">
        <f>TRIM(Table1[[#This Row],[Departments-Prgrams]])</f>
        <v/>
      </c>
      <c r="AQ2628" s="46" t="str">
        <f>TRIM(Table1[[#This Row],[Grant]])</f>
        <v/>
      </c>
      <c r="AR2628" s="46" t="str">
        <f>TRIM(Table1[[#This Row],[Staff ID]])</f>
        <v/>
      </c>
      <c r="AS2628" s="46" t="str">
        <f>IF(TRIM(Table1[[#This Row],[Budget Code]])=0,"",TRIM(Table1[[#This Row],[Budget Code]]))</f>
        <v/>
      </c>
      <c r="AT2628" s="46" t="str">
        <f>IF(Table1[[#This Row],[Line Description]]&lt;&gt;"",Table1[[#This Row],[Line Description]],"")</f>
        <v/>
      </c>
      <c r="AU2628" s="46" t="str">
        <f>IF(Table1[[#This Row],[Cur_Amount Debit]]&gt;0,ROUND(Table1[[#This Row],[Cur_Amount Debit]],2),"")</f>
        <v/>
      </c>
      <c r="AV2628" s="46" t="str">
        <f>IF(Table1[[#This Row],[Cur_Amount Credit]]&gt;0,ROUND(Table1[[#This Row],[Cur_Amount Credit]],2),"")</f>
        <v/>
      </c>
      <c r="AW2628" s="46" t="str">
        <f>LEFT(Table1[[#This Row],[Cur]],3)</f>
        <v/>
      </c>
      <c r="AX2628" s="59"/>
      <c r="AY2628" s="46"/>
      <c r="AZ2628" s="46" t="str">
        <f>IF(Table1[[#This Row],[Cur]]&lt;&gt;"",IF(Table1[[#This Row],[Cur]]="USD","",ExchangeRate),"")</f>
        <v/>
      </c>
      <c r="BA2628" s="46" t="str">
        <f>IF(Table1[[#This Row],[Grant]]&lt;&gt;"",VLOOKUP(Table1[[#This Row],[Grant]],Grants!B:D,3),"")</f>
        <v/>
      </c>
      <c r="BB2628" s="46" t="str">
        <f>TRIM(Table1[[#This Row],[Vendor ID]])</f>
        <v/>
      </c>
      <c r="BC2628">
        <f>IF(Table1[[#This Row],[Reference Number]]=Q2627,BC2627,BC2627+1)</f>
        <v>2</v>
      </c>
    </row>
    <row r="2629" spans="1:55" ht="11.25" hidden="1" customHeight="1">
      <c r="A2629" s="1"/>
      <c r="B2629" s="88" t="str">
        <f>IF(Table1[[#This Row],[Posting Date]]&lt;&gt;"",IF(Table1[[#This Row],[Reference Number]]=Q2628,B2628+1,1),"")</f>
        <v/>
      </c>
      <c r="C2629" s="61"/>
      <c r="D2629" s="61"/>
      <c r="E2629" s="218"/>
      <c r="F2629" s="143" t="str">
        <f>IFERROR(IF(VLOOKUP(Table1[[#This Row],[Budget Code Description]],Dimentions!$X$6:$AC$132,2,FALSE)="","",VLOOKUP(Table1[[#This Row],[Budget Code Description]],Dimentions!$X$6:$AC$132,2,FALSE)),"")</f>
        <v/>
      </c>
      <c r="G2629" s="143" t="str">
        <f>IFERROR(VLOOKUP(Table1[[#This Row],[Budget Code Description]],Dimentions!$X$6:$AC$132,3,FALSE),"")</f>
        <v/>
      </c>
      <c r="H2629" s="64" t="str">
        <f>IFERROR(VLOOKUP(Table1[[#This Row],[Account]],Dimentions!$S$6:$V$233,2,FALSE),"")</f>
        <v/>
      </c>
      <c r="I2629" s="62">
        <f>_xlfn.NUMBERVALUE(LEFT(Table1[[#This Row],[Account]],1))</f>
        <v>0</v>
      </c>
      <c r="J2629" s="62" t="str">
        <f>IFERROR(VLOOKUP(Table1[[#This Row],[Budget Code Description]],Table6[#All],7,FALSE),"")</f>
        <v/>
      </c>
      <c r="K2629" s="143" t="str">
        <f>IFERROR(VLOOKUP(Table1[[#This Row],[Budget Code Description]],Table6[#All],8,FALSE),"")</f>
        <v/>
      </c>
      <c r="L2629" s="63"/>
      <c r="M2629" s="65" t="str">
        <f>IFERROR(VLOOKUP(Table1[[#This Row],[Staff ID]],Table2[],2,FALSE),"")</f>
        <v/>
      </c>
      <c r="N2629" s="211" t="str">
        <f>IFERROR(IF(VLOOKUP(Table1[[#This Row],[Budget Code Description]],Dimentions!$X$6:$AC$97,4,FALSE)="","",VLOOKUP(Table1[[#This Row],[Budget Code Description]],Dimentions!$X$6:$AC$97,4,FALSE)),"")</f>
        <v/>
      </c>
      <c r="O2629" s="65" t="str">
        <f>IFERROR(VLOOKUP(Table1[[#This Row],[Vendor ID]],Table549[],2,FALSE),"")</f>
        <v/>
      </c>
      <c r="P2629" s="63"/>
      <c r="Q2629" s="143" t="str">
        <f>IF(Table1[[#This Row],[Posting Date]]&lt;&gt;"",$D$9,"")</f>
        <v/>
      </c>
      <c r="R2629" s="159" t="str">
        <f>IF(Table1[[#This Row],[Posting Date]]&lt;&gt;"",$D$10,"")</f>
        <v/>
      </c>
      <c r="S2629" s="66"/>
      <c r="T2629" s="63"/>
      <c r="U2629" s="67"/>
      <c r="V2629" s="67"/>
      <c r="W2629" s="67" t="str">
        <f t="shared" si="41"/>
        <v/>
      </c>
      <c r="X2629" s="161" t="str">
        <f>IF(E2629="","",(IF(Table1[[#This Row],[Cur]]="USD",Table1[[#This Row],[Cur_Amount Debit]],Table1[[#This Row],[Cur_Amount Debit]]/Table1[[#This Row],[Exchange Rate]])))</f>
        <v/>
      </c>
      <c r="Y2629" s="161" t="str">
        <f>IF(E2629="","",(IF(Table1[[#This Row],[Cur]]="USD",Table1[[#This Row],[Cur_Amount Credit]],Table1[[#This Row],[Cur_Amount Credit]]/ExchangeRate)))</f>
        <v/>
      </c>
      <c r="Z2629" s="203" t="str">
        <f>IF(E2629="","",(Table1[[#This Row],[Debit USD]]-Table1[[#This Row],[Credit USD]]))</f>
        <v/>
      </c>
      <c r="AA2629" s="122"/>
      <c r="AB2629" s="1"/>
      <c r="AC2629" s="15"/>
      <c r="AD2629" s="15" t="str">
        <f>IF(AND(OR(Table1[[#This Row],[Account]]="15030",Table1[[#This Row],[Account]]="15035",Table1[[#This Row],[Account]]="20150"),Table1[[#This Row],[Vendor ID]]=""),1,"")</f>
        <v/>
      </c>
      <c r="AE2629" s="15"/>
      <c r="AF2629" s="15"/>
      <c r="AG2629" s="15"/>
      <c r="AH2629" s="46" t="str">
        <f>IF(Table1[[#This Row],[Posting Date]]&lt;&gt;"","GJ-"&amp;CountryID,"")</f>
        <v/>
      </c>
      <c r="AI2629" s="59" t="str">
        <f>IF(Table1[[#This Row],[Posting Date]]&lt;&gt;"",Table1[[#This Row],[Posting Date]],"")</f>
        <v/>
      </c>
      <c r="AJ2629" s="46"/>
      <c r="AK2629" s="46" t="str">
        <f>IF(Table1[[#This Row],[Description]]&lt;&gt;"",Table1[[#This Row],[Description]],"")</f>
        <v/>
      </c>
      <c r="AL2629" s="46" t="str">
        <f>IF(Table1[[#This Row],[Posting Date]]&lt;&gt;"",Table1[[#This Row],[Reference Number]],"")</f>
        <v/>
      </c>
      <c r="AM2629" s="46" t="str">
        <f>TRIM(Table1[[#This Row],[Line '#]])</f>
        <v/>
      </c>
      <c r="AN2629" s="46" t="str">
        <f>TRIM(Table1[[#This Row],[Account]])</f>
        <v/>
      </c>
      <c r="AO2629" s="46" t="str">
        <f>IF(Table1[[#This Row],[Posting Date]]&lt;&gt;"",$D$5,"")</f>
        <v/>
      </c>
      <c r="AP2629" s="46" t="str">
        <f>TRIM(Table1[[#This Row],[Departments-Prgrams]])</f>
        <v/>
      </c>
      <c r="AQ2629" s="46" t="str">
        <f>TRIM(Table1[[#This Row],[Grant]])</f>
        <v/>
      </c>
      <c r="AR2629" s="46" t="str">
        <f>TRIM(Table1[[#This Row],[Staff ID]])</f>
        <v/>
      </c>
      <c r="AS2629" s="46" t="str">
        <f>IF(TRIM(Table1[[#This Row],[Budget Code]])=0,"",TRIM(Table1[[#This Row],[Budget Code]]))</f>
        <v/>
      </c>
      <c r="AT2629" s="46" t="str">
        <f>IF(Table1[[#This Row],[Line Description]]&lt;&gt;"",Table1[[#This Row],[Line Description]],"")</f>
        <v/>
      </c>
      <c r="AU2629" s="46" t="str">
        <f>IF(Table1[[#This Row],[Cur_Amount Debit]]&gt;0,ROUND(Table1[[#This Row],[Cur_Amount Debit]],2),"")</f>
        <v/>
      </c>
      <c r="AV2629" s="46" t="str">
        <f>IF(Table1[[#This Row],[Cur_Amount Credit]]&gt;0,ROUND(Table1[[#This Row],[Cur_Amount Credit]],2),"")</f>
        <v/>
      </c>
      <c r="AW2629" s="46" t="str">
        <f>LEFT(Table1[[#This Row],[Cur]],3)</f>
        <v/>
      </c>
      <c r="AX2629" s="59"/>
      <c r="AY2629" s="46"/>
      <c r="AZ2629" s="46" t="str">
        <f>IF(Table1[[#This Row],[Cur]]&lt;&gt;"",IF(Table1[[#This Row],[Cur]]="USD","",ExchangeRate),"")</f>
        <v/>
      </c>
      <c r="BA2629" s="46" t="str">
        <f>IF(Table1[[#This Row],[Grant]]&lt;&gt;"",VLOOKUP(Table1[[#This Row],[Grant]],Grants!B:D,3),"")</f>
        <v/>
      </c>
      <c r="BB2629" s="46" t="str">
        <f>TRIM(Table1[[#This Row],[Vendor ID]])</f>
        <v/>
      </c>
      <c r="BC2629">
        <f>IF(Table1[[#This Row],[Reference Number]]=Q2628,BC2628,BC2628+1)</f>
        <v>2</v>
      </c>
    </row>
    <row r="2630" spans="1:55" ht="11.25" hidden="1" customHeight="1">
      <c r="A2630" s="1"/>
      <c r="B2630" s="88" t="str">
        <f>IF(Table1[[#This Row],[Posting Date]]&lt;&gt;"",IF(Table1[[#This Row],[Reference Number]]=Q2629,B2629+1,1),"")</f>
        <v/>
      </c>
      <c r="C2630" s="61"/>
      <c r="D2630" s="61"/>
      <c r="E2630" s="218"/>
      <c r="F2630" s="143" t="str">
        <f>IFERROR(IF(VLOOKUP(Table1[[#This Row],[Budget Code Description]],Dimentions!$X$6:$AC$132,2,FALSE)="","",VLOOKUP(Table1[[#This Row],[Budget Code Description]],Dimentions!$X$6:$AC$132,2,FALSE)),"")</f>
        <v/>
      </c>
      <c r="G2630" s="143" t="str">
        <f>IFERROR(VLOOKUP(Table1[[#This Row],[Budget Code Description]],Dimentions!$X$6:$AC$132,3,FALSE),"")</f>
        <v/>
      </c>
      <c r="H2630" s="64" t="str">
        <f>IFERROR(VLOOKUP(Table1[[#This Row],[Account]],Dimentions!$S$6:$V$233,2,FALSE),"")</f>
        <v/>
      </c>
      <c r="I2630" s="62">
        <f>_xlfn.NUMBERVALUE(LEFT(Table1[[#This Row],[Account]],1))</f>
        <v>0</v>
      </c>
      <c r="J2630" s="62" t="str">
        <f>IFERROR(VLOOKUP(Table1[[#This Row],[Budget Code Description]],Table6[#All],7,FALSE),"")</f>
        <v/>
      </c>
      <c r="K2630" s="143" t="str">
        <f>IFERROR(VLOOKUP(Table1[[#This Row],[Budget Code Description]],Table6[#All],8,FALSE),"")</f>
        <v/>
      </c>
      <c r="L2630" s="63"/>
      <c r="M2630" s="65" t="str">
        <f>IFERROR(VLOOKUP(Table1[[#This Row],[Staff ID]],Table2[],2,FALSE),"")</f>
        <v/>
      </c>
      <c r="N2630" s="211" t="str">
        <f>IFERROR(IF(VLOOKUP(Table1[[#This Row],[Budget Code Description]],Dimentions!$X$6:$AC$97,4,FALSE)="","",VLOOKUP(Table1[[#This Row],[Budget Code Description]],Dimentions!$X$6:$AC$97,4,FALSE)),"")</f>
        <v/>
      </c>
      <c r="O2630" s="65" t="str">
        <f>IFERROR(VLOOKUP(Table1[[#This Row],[Vendor ID]],Table549[],2,FALSE),"")</f>
        <v/>
      </c>
      <c r="P2630" s="63"/>
      <c r="Q2630" s="143" t="str">
        <f>IF(Table1[[#This Row],[Posting Date]]&lt;&gt;"",$D$9,"")</f>
        <v/>
      </c>
      <c r="R2630" s="159" t="str">
        <f>IF(Table1[[#This Row],[Posting Date]]&lt;&gt;"",$D$10,"")</f>
        <v/>
      </c>
      <c r="S2630" s="66"/>
      <c r="T2630" s="63"/>
      <c r="U2630" s="67"/>
      <c r="V2630" s="67"/>
      <c r="W2630" s="67" t="str">
        <f t="shared" si="41"/>
        <v/>
      </c>
      <c r="X2630" s="161" t="str">
        <f>IF(E2630="","",(IF(Table1[[#This Row],[Cur]]="USD",Table1[[#This Row],[Cur_Amount Debit]],Table1[[#This Row],[Cur_Amount Debit]]/Table1[[#This Row],[Exchange Rate]])))</f>
        <v/>
      </c>
      <c r="Y2630" s="161" t="str">
        <f>IF(E2630="","",(IF(Table1[[#This Row],[Cur]]="USD",Table1[[#This Row],[Cur_Amount Credit]],Table1[[#This Row],[Cur_Amount Credit]]/ExchangeRate)))</f>
        <v/>
      </c>
      <c r="Z2630" s="203" t="str">
        <f>IF(E2630="","",(Table1[[#This Row],[Debit USD]]-Table1[[#This Row],[Credit USD]]))</f>
        <v/>
      </c>
      <c r="AA2630" s="122"/>
      <c r="AB2630" s="1"/>
      <c r="AC2630" s="15"/>
      <c r="AD2630" s="15" t="str">
        <f>IF(AND(OR(Table1[[#This Row],[Account]]="15030",Table1[[#This Row],[Account]]="15035",Table1[[#This Row],[Account]]="20150"),Table1[[#This Row],[Vendor ID]]=""),1,"")</f>
        <v/>
      </c>
      <c r="AE2630" s="15"/>
      <c r="AF2630" s="15"/>
      <c r="AG2630" s="15"/>
      <c r="AH2630" s="46" t="str">
        <f>IF(Table1[[#This Row],[Posting Date]]&lt;&gt;"","GJ-"&amp;CountryID,"")</f>
        <v/>
      </c>
      <c r="AI2630" s="59" t="str">
        <f>IF(Table1[[#This Row],[Posting Date]]&lt;&gt;"",Table1[[#This Row],[Posting Date]],"")</f>
        <v/>
      </c>
      <c r="AJ2630" s="46"/>
      <c r="AK2630" s="46" t="str">
        <f>IF(Table1[[#This Row],[Description]]&lt;&gt;"",Table1[[#This Row],[Description]],"")</f>
        <v/>
      </c>
      <c r="AL2630" s="46" t="str">
        <f>IF(Table1[[#This Row],[Posting Date]]&lt;&gt;"",Table1[[#This Row],[Reference Number]],"")</f>
        <v/>
      </c>
      <c r="AM2630" s="46" t="str">
        <f>TRIM(Table1[[#This Row],[Line '#]])</f>
        <v/>
      </c>
      <c r="AN2630" s="46" t="str">
        <f>TRIM(Table1[[#This Row],[Account]])</f>
        <v/>
      </c>
      <c r="AO2630" s="46" t="str">
        <f>IF(Table1[[#This Row],[Posting Date]]&lt;&gt;"",$D$5,"")</f>
        <v/>
      </c>
      <c r="AP2630" s="46" t="str">
        <f>TRIM(Table1[[#This Row],[Departments-Prgrams]])</f>
        <v/>
      </c>
      <c r="AQ2630" s="46" t="str">
        <f>TRIM(Table1[[#This Row],[Grant]])</f>
        <v/>
      </c>
      <c r="AR2630" s="46" t="str">
        <f>TRIM(Table1[[#This Row],[Staff ID]])</f>
        <v/>
      </c>
      <c r="AS2630" s="46" t="str">
        <f>IF(TRIM(Table1[[#This Row],[Budget Code]])=0,"",TRIM(Table1[[#This Row],[Budget Code]]))</f>
        <v/>
      </c>
      <c r="AT2630" s="46" t="str">
        <f>IF(Table1[[#This Row],[Line Description]]&lt;&gt;"",Table1[[#This Row],[Line Description]],"")</f>
        <v/>
      </c>
      <c r="AU2630" s="46" t="str">
        <f>IF(Table1[[#This Row],[Cur_Amount Debit]]&gt;0,ROUND(Table1[[#This Row],[Cur_Amount Debit]],2),"")</f>
        <v/>
      </c>
      <c r="AV2630" s="46" t="str">
        <f>IF(Table1[[#This Row],[Cur_Amount Credit]]&gt;0,ROUND(Table1[[#This Row],[Cur_Amount Credit]],2),"")</f>
        <v/>
      </c>
      <c r="AW2630" s="46" t="str">
        <f>LEFT(Table1[[#This Row],[Cur]],3)</f>
        <v/>
      </c>
      <c r="AX2630" s="59"/>
      <c r="AY2630" s="46"/>
      <c r="AZ2630" s="46" t="str">
        <f>IF(Table1[[#This Row],[Cur]]&lt;&gt;"",IF(Table1[[#This Row],[Cur]]="USD","",ExchangeRate),"")</f>
        <v/>
      </c>
      <c r="BA2630" s="46" t="str">
        <f>IF(Table1[[#This Row],[Grant]]&lt;&gt;"",VLOOKUP(Table1[[#This Row],[Grant]],Grants!B:D,3),"")</f>
        <v/>
      </c>
      <c r="BB2630" s="46" t="str">
        <f>TRIM(Table1[[#This Row],[Vendor ID]])</f>
        <v/>
      </c>
      <c r="BC2630">
        <f>IF(Table1[[#This Row],[Reference Number]]=Q2629,BC2629,BC2629+1)</f>
        <v>2</v>
      </c>
    </row>
    <row r="2631" spans="1:55" ht="11.25" hidden="1" customHeight="1">
      <c r="A2631" s="1"/>
      <c r="B2631" s="88" t="str">
        <f>IF(Table1[[#This Row],[Posting Date]]&lt;&gt;"",IF(Table1[[#This Row],[Reference Number]]=Q2630,B2630+1,1),"")</f>
        <v/>
      </c>
      <c r="C2631" s="61"/>
      <c r="D2631" s="61"/>
      <c r="E2631" s="218"/>
      <c r="F2631" s="143" t="str">
        <f>IFERROR(IF(VLOOKUP(Table1[[#This Row],[Budget Code Description]],Dimentions!$X$6:$AC$132,2,FALSE)="","",VLOOKUP(Table1[[#This Row],[Budget Code Description]],Dimentions!$X$6:$AC$132,2,FALSE)),"")</f>
        <v/>
      </c>
      <c r="G2631" s="143" t="str">
        <f>IFERROR(VLOOKUP(Table1[[#This Row],[Budget Code Description]],Dimentions!$X$6:$AC$132,3,FALSE),"")</f>
        <v/>
      </c>
      <c r="H2631" s="64" t="str">
        <f>IFERROR(VLOOKUP(Table1[[#This Row],[Account]],Dimentions!$S$6:$V$233,2,FALSE),"")</f>
        <v/>
      </c>
      <c r="I2631" s="62">
        <f>_xlfn.NUMBERVALUE(LEFT(Table1[[#This Row],[Account]],1))</f>
        <v>0</v>
      </c>
      <c r="J2631" s="62" t="str">
        <f>IFERROR(VLOOKUP(Table1[[#This Row],[Budget Code Description]],Table6[#All],7,FALSE),"")</f>
        <v/>
      </c>
      <c r="K2631" s="143" t="str">
        <f>IFERROR(VLOOKUP(Table1[[#This Row],[Budget Code Description]],Table6[#All],8,FALSE),"")</f>
        <v/>
      </c>
      <c r="L2631" s="63"/>
      <c r="M2631" s="65" t="str">
        <f>IFERROR(VLOOKUP(Table1[[#This Row],[Staff ID]],Table2[],2,FALSE),"")</f>
        <v/>
      </c>
      <c r="N2631" s="211" t="str">
        <f>IFERROR(IF(VLOOKUP(Table1[[#This Row],[Budget Code Description]],Dimentions!$X$6:$AC$97,4,FALSE)="","",VLOOKUP(Table1[[#This Row],[Budget Code Description]],Dimentions!$X$6:$AC$97,4,FALSE)),"")</f>
        <v/>
      </c>
      <c r="O2631" s="65" t="str">
        <f>IFERROR(VLOOKUP(Table1[[#This Row],[Vendor ID]],Table549[],2,FALSE),"")</f>
        <v/>
      </c>
      <c r="P2631" s="63"/>
      <c r="Q2631" s="143" t="str">
        <f>IF(Table1[[#This Row],[Posting Date]]&lt;&gt;"",$D$9,"")</f>
        <v/>
      </c>
      <c r="R2631" s="159" t="str">
        <f>IF(Table1[[#This Row],[Posting Date]]&lt;&gt;"",$D$10,"")</f>
        <v/>
      </c>
      <c r="S2631" s="66"/>
      <c r="T2631" s="63"/>
      <c r="U2631" s="67"/>
      <c r="V2631" s="67"/>
      <c r="W2631" s="67" t="str">
        <f t="shared" si="41"/>
        <v/>
      </c>
      <c r="X2631" s="161" t="str">
        <f>IF(E2631="","",(IF(Table1[[#This Row],[Cur]]="USD",Table1[[#This Row],[Cur_Amount Debit]],Table1[[#This Row],[Cur_Amount Debit]]/Table1[[#This Row],[Exchange Rate]])))</f>
        <v/>
      </c>
      <c r="Y2631" s="161" t="str">
        <f>IF(E2631="","",(IF(Table1[[#This Row],[Cur]]="USD",Table1[[#This Row],[Cur_Amount Credit]],Table1[[#This Row],[Cur_Amount Credit]]/ExchangeRate)))</f>
        <v/>
      </c>
      <c r="Z2631" s="203" t="str">
        <f>IF(E2631="","",(Table1[[#This Row],[Debit USD]]-Table1[[#This Row],[Credit USD]]))</f>
        <v/>
      </c>
      <c r="AA2631" s="122"/>
      <c r="AB2631" s="1"/>
      <c r="AC2631" s="15"/>
      <c r="AD2631" s="15" t="str">
        <f>IF(AND(OR(Table1[[#This Row],[Account]]="15030",Table1[[#This Row],[Account]]="15035",Table1[[#This Row],[Account]]="20150"),Table1[[#This Row],[Vendor ID]]=""),1,"")</f>
        <v/>
      </c>
      <c r="AE2631" s="15"/>
      <c r="AF2631" s="15"/>
      <c r="AG2631" s="15"/>
      <c r="AH2631" s="46" t="str">
        <f>IF(Table1[[#This Row],[Posting Date]]&lt;&gt;"","GJ-"&amp;CountryID,"")</f>
        <v/>
      </c>
      <c r="AI2631" s="59" t="str">
        <f>IF(Table1[[#This Row],[Posting Date]]&lt;&gt;"",Table1[[#This Row],[Posting Date]],"")</f>
        <v/>
      </c>
      <c r="AJ2631" s="46"/>
      <c r="AK2631" s="46" t="str">
        <f>IF(Table1[[#This Row],[Description]]&lt;&gt;"",Table1[[#This Row],[Description]],"")</f>
        <v/>
      </c>
      <c r="AL2631" s="46" t="str">
        <f>IF(Table1[[#This Row],[Posting Date]]&lt;&gt;"",Table1[[#This Row],[Reference Number]],"")</f>
        <v/>
      </c>
      <c r="AM2631" s="46" t="str">
        <f>TRIM(Table1[[#This Row],[Line '#]])</f>
        <v/>
      </c>
      <c r="AN2631" s="46" t="str">
        <f>TRIM(Table1[[#This Row],[Account]])</f>
        <v/>
      </c>
      <c r="AO2631" s="46" t="str">
        <f>IF(Table1[[#This Row],[Posting Date]]&lt;&gt;"",$D$5,"")</f>
        <v/>
      </c>
      <c r="AP2631" s="46" t="str">
        <f>TRIM(Table1[[#This Row],[Departments-Prgrams]])</f>
        <v/>
      </c>
      <c r="AQ2631" s="46" t="str">
        <f>TRIM(Table1[[#This Row],[Grant]])</f>
        <v/>
      </c>
      <c r="AR2631" s="46" t="str">
        <f>TRIM(Table1[[#This Row],[Staff ID]])</f>
        <v/>
      </c>
      <c r="AS2631" s="46" t="str">
        <f>IF(TRIM(Table1[[#This Row],[Budget Code]])=0,"",TRIM(Table1[[#This Row],[Budget Code]]))</f>
        <v/>
      </c>
      <c r="AT2631" s="46" t="str">
        <f>IF(Table1[[#This Row],[Line Description]]&lt;&gt;"",Table1[[#This Row],[Line Description]],"")</f>
        <v/>
      </c>
      <c r="AU2631" s="46" t="str">
        <f>IF(Table1[[#This Row],[Cur_Amount Debit]]&gt;0,ROUND(Table1[[#This Row],[Cur_Amount Debit]],2),"")</f>
        <v/>
      </c>
      <c r="AV2631" s="46" t="str">
        <f>IF(Table1[[#This Row],[Cur_Amount Credit]]&gt;0,ROUND(Table1[[#This Row],[Cur_Amount Credit]],2),"")</f>
        <v/>
      </c>
      <c r="AW2631" s="46" t="str">
        <f>LEFT(Table1[[#This Row],[Cur]],3)</f>
        <v/>
      </c>
      <c r="AX2631" s="59"/>
      <c r="AY2631" s="46"/>
      <c r="AZ2631" s="46" t="str">
        <f>IF(Table1[[#This Row],[Cur]]&lt;&gt;"",IF(Table1[[#This Row],[Cur]]="USD","",ExchangeRate),"")</f>
        <v/>
      </c>
      <c r="BA2631" s="46" t="str">
        <f>IF(Table1[[#This Row],[Grant]]&lt;&gt;"",VLOOKUP(Table1[[#This Row],[Grant]],Grants!B:D,3),"")</f>
        <v/>
      </c>
      <c r="BB2631" s="46" t="str">
        <f>TRIM(Table1[[#This Row],[Vendor ID]])</f>
        <v/>
      </c>
      <c r="BC2631">
        <f>IF(Table1[[#This Row],[Reference Number]]=Q2630,BC2630,BC2630+1)</f>
        <v>2</v>
      </c>
    </row>
    <row r="2632" spans="1:55" ht="11.25" hidden="1" customHeight="1">
      <c r="A2632" s="1"/>
      <c r="B2632" s="88" t="str">
        <f>IF(Table1[[#This Row],[Posting Date]]&lt;&gt;"",IF(Table1[[#This Row],[Reference Number]]=Q2631,B2631+1,1),"")</f>
        <v/>
      </c>
      <c r="C2632" s="61"/>
      <c r="D2632" s="61"/>
      <c r="E2632" s="218"/>
      <c r="F2632" s="143" t="str">
        <f>IFERROR(IF(VLOOKUP(Table1[[#This Row],[Budget Code Description]],Dimentions!$X$6:$AC$132,2,FALSE)="","",VLOOKUP(Table1[[#This Row],[Budget Code Description]],Dimentions!$X$6:$AC$132,2,FALSE)),"")</f>
        <v/>
      </c>
      <c r="G2632" s="143" t="str">
        <f>IFERROR(VLOOKUP(Table1[[#This Row],[Budget Code Description]],Dimentions!$X$6:$AC$132,3,FALSE),"")</f>
        <v/>
      </c>
      <c r="H2632" s="64" t="str">
        <f>IFERROR(VLOOKUP(Table1[[#This Row],[Account]],Dimentions!$S$6:$V$233,2,FALSE),"")</f>
        <v/>
      </c>
      <c r="I2632" s="62">
        <f>_xlfn.NUMBERVALUE(LEFT(Table1[[#This Row],[Account]],1))</f>
        <v>0</v>
      </c>
      <c r="J2632" s="62" t="str">
        <f>IFERROR(VLOOKUP(Table1[[#This Row],[Budget Code Description]],Table6[#All],7,FALSE),"")</f>
        <v/>
      </c>
      <c r="K2632" s="143" t="str">
        <f>IFERROR(VLOOKUP(Table1[[#This Row],[Budget Code Description]],Table6[#All],8,FALSE),"")</f>
        <v/>
      </c>
      <c r="L2632" s="63"/>
      <c r="M2632" s="65" t="str">
        <f>IFERROR(VLOOKUP(Table1[[#This Row],[Staff ID]],Table2[],2,FALSE),"")</f>
        <v/>
      </c>
      <c r="N2632" s="211" t="str">
        <f>IFERROR(IF(VLOOKUP(Table1[[#This Row],[Budget Code Description]],Dimentions!$X$6:$AC$97,4,FALSE)="","",VLOOKUP(Table1[[#This Row],[Budget Code Description]],Dimentions!$X$6:$AC$97,4,FALSE)),"")</f>
        <v/>
      </c>
      <c r="O2632" s="65" t="str">
        <f>IFERROR(VLOOKUP(Table1[[#This Row],[Vendor ID]],Table549[],2,FALSE),"")</f>
        <v/>
      </c>
      <c r="P2632" s="63"/>
      <c r="Q2632" s="143" t="str">
        <f>IF(Table1[[#This Row],[Posting Date]]&lt;&gt;"",$D$9,"")</f>
        <v/>
      </c>
      <c r="R2632" s="159" t="str">
        <f>IF(Table1[[#This Row],[Posting Date]]&lt;&gt;"",$D$10,"")</f>
        <v/>
      </c>
      <c r="S2632" s="66"/>
      <c r="T2632" s="63"/>
      <c r="U2632" s="67"/>
      <c r="V2632" s="67"/>
      <c r="W2632" s="67" t="str">
        <f t="shared" si="41"/>
        <v/>
      </c>
      <c r="X2632" s="161" t="str">
        <f>IF(E2632="","",(IF(Table1[[#This Row],[Cur]]="USD",Table1[[#This Row],[Cur_Amount Debit]],Table1[[#This Row],[Cur_Amount Debit]]/Table1[[#This Row],[Exchange Rate]])))</f>
        <v/>
      </c>
      <c r="Y2632" s="161" t="str">
        <f>IF(E2632="","",(IF(Table1[[#This Row],[Cur]]="USD",Table1[[#This Row],[Cur_Amount Credit]],Table1[[#This Row],[Cur_Amount Credit]]/ExchangeRate)))</f>
        <v/>
      </c>
      <c r="Z2632" s="203" t="str">
        <f>IF(E2632="","",(Table1[[#This Row],[Debit USD]]-Table1[[#This Row],[Credit USD]]))</f>
        <v/>
      </c>
      <c r="AA2632" s="122"/>
      <c r="AB2632" s="1"/>
      <c r="AC2632" s="15"/>
      <c r="AD2632" s="15" t="str">
        <f>IF(AND(OR(Table1[[#This Row],[Account]]="15030",Table1[[#This Row],[Account]]="15035",Table1[[#This Row],[Account]]="20150"),Table1[[#This Row],[Vendor ID]]=""),1,"")</f>
        <v/>
      </c>
      <c r="AE2632" s="15"/>
      <c r="AF2632" s="15"/>
      <c r="AG2632" s="15"/>
      <c r="AH2632" s="46" t="str">
        <f>IF(Table1[[#This Row],[Posting Date]]&lt;&gt;"","GJ-"&amp;CountryID,"")</f>
        <v/>
      </c>
      <c r="AI2632" s="59" t="str">
        <f>IF(Table1[[#This Row],[Posting Date]]&lt;&gt;"",Table1[[#This Row],[Posting Date]],"")</f>
        <v/>
      </c>
      <c r="AJ2632" s="46"/>
      <c r="AK2632" s="46" t="str">
        <f>IF(Table1[[#This Row],[Description]]&lt;&gt;"",Table1[[#This Row],[Description]],"")</f>
        <v/>
      </c>
      <c r="AL2632" s="46" t="str">
        <f>IF(Table1[[#This Row],[Posting Date]]&lt;&gt;"",Table1[[#This Row],[Reference Number]],"")</f>
        <v/>
      </c>
      <c r="AM2632" s="46" t="str">
        <f>TRIM(Table1[[#This Row],[Line '#]])</f>
        <v/>
      </c>
      <c r="AN2632" s="46" t="str">
        <f>TRIM(Table1[[#This Row],[Account]])</f>
        <v/>
      </c>
      <c r="AO2632" s="46" t="str">
        <f>IF(Table1[[#This Row],[Posting Date]]&lt;&gt;"",$D$5,"")</f>
        <v/>
      </c>
      <c r="AP2632" s="46" t="str">
        <f>TRIM(Table1[[#This Row],[Departments-Prgrams]])</f>
        <v/>
      </c>
      <c r="AQ2632" s="46" t="str">
        <f>TRIM(Table1[[#This Row],[Grant]])</f>
        <v/>
      </c>
      <c r="AR2632" s="46" t="str">
        <f>TRIM(Table1[[#This Row],[Staff ID]])</f>
        <v/>
      </c>
      <c r="AS2632" s="46" t="str">
        <f>IF(TRIM(Table1[[#This Row],[Budget Code]])=0,"",TRIM(Table1[[#This Row],[Budget Code]]))</f>
        <v/>
      </c>
      <c r="AT2632" s="46" t="str">
        <f>IF(Table1[[#This Row],[Line Description]]&lt;&gt;"",Table1[[#This Row],[Line Description]],"")</f>
        <v/>
      </c>
      <c r="AU2632" s="46" t="str">
        <f>IF(Table1[[#This Row],[Cur_Amount Debit]]&gt;0,ROUND(Table1[[#This Row],[Cur_Amount Debit]],2),"")</f>
        <v/>
      </c>
      <c r="AV2632" s="46" t="str">
        <f>IF(Table1[[#This Row],[Cur_Amount Credit]]&gt;0,ROUND(Table1[[#This Row],[Cur_Amount Credit]],2),"")</f>
        <v/>
      </c>
      <c r="AW2632" s="46" t="str">
        <f>LEFT(Table1[[#This Row],[Cur]],3)</f>
        <v/>
      </c>
      <c r="AX2632" s="59"/>
      <c r="AY2632" s="46"/>
      <c r="AZ2632" s="46" t="str">
        <f>IF(Table1[[#This Row],[Cur]]&lt;&gt;"",IF(Table1[[#This Row],[Cur]]="USD","",ExchangeRate),"")</f>
        <v/>
      </c>
      <c r="BA2632" s="46" t="str">
        <f>IF(Table1[[#This Row],[Grant]]&lt;&gt;"",VLOOKUP(Table1[[#This Row],[Grant]],Grants!B:D,3),"")</f>
        <v/>
      </c>
      <c r="BB2632" s="46" t="str">
        <f>TRIM(Table1[[#This Row],[Vendor ID]])</f>
        <v/>
      </c>
      <c r="BC2632">
        <f>IF(Table1[[#This Row],[Reference Number]]=Q2631,BC2631,BC2631+1)</f>
        <v>2</v>
      </c>
    </row>
    <row r="2633" spans="1:55" ht="11.25" hidden="1" customHeight="1">
      <c r="A2633" s="1"/>
      <c r="B2633" s="88" t="str">
        <f>IF(Table1[[#This Row],[Posting Date]]&lt;&gt;"",IF(Table1[[#This Row],[Reference Number]]=Q2632,B2632+1,1),"")</f>
        <v/>
      </c>
      <c r="C2633" s="61"/>
      <c r="D2633" s="61"/>
      <c r="E2633" s="218"/>
      <c r="F2633" s="143" t="str">
        <f>IFERROR(IF(VLOOKUP(Table1[[#This Row],[Budget Code Description]],Dimentions!$X$6:$AC$132,2,FALSE)="","",VLOOKUP(Table1[[#This Row],[Budget Code Description]],Dimentions!$X$6:$AC$132,2,FALSE)),"")</f>
        <v/>
      </c>
      <c r="G2633" s="143" t="str">
        <f>IFERROR(VLOOKUP(Table1[[#This Row],[Budget Code Description]],Dimentions!$X$6:$AC$132,3,FALSE),"")</f>
        <v/>
      </c>
      <c r="H2633" s="64" t="str">
        <f>IFERROR(VLOOKUP(Table1[[#This Row],[Account]],Dimentions!$S$6:$V$233,2,FALSE),"")</f>
        <v/>
      </c>
      <c r="I2633" s="62">
        <f>_xlfn.NUMBERVALUE(LEFT(Table1[[#This Row],[Account]],1))</f>
        <v>0</v>
      </c>
      <c r="J2633" s="62" t="str">
        <f>IFERROR(VLOOKUP(Table1[[#This Row],[Budget Code Description]],Table6[#All],7,FALSE),"")</f>
        <v/>
      </c>
      <c r="K2633" s="143" t="str">
        <f>IFERROR(VLOOKUP(Table1[[#This Row],[Budget Code Description]],Table6[#All],8,FALSE),"")</f>
        <v/>
      </c>
      <c r="L2633" s="63"/>
      <c r="M2633" s="65" t="str">
        <f>IFERROR(VLOOKUP(Table1[[#This Row],[Staff ID]],Table2[],2,FALSE),"")</f>
        <v/>
      </c>
      <c r="N2633" s="211" t="str">
        <f>IFERROR(IF(VLOOKUP(Table1[[#This Row],[Budget Code Description]],Dimentions!$X$6:$AC$97,4,FALSE)="","",VLOOKUP(Table1[[#This Row],[Budget Code Description]],Dimentions!$X$6:$AC$97,4,FALSE)),"")</f>
        <v/>
      </c>
      <c r="O2633" s="65" t="str">
        <f>IFERROR(VLOOKUP(Table1[[#This Row],[Vendor ID]],Table549[],2,FALSE),"")</f>
        <v/>
      </c>
      <c r="P2633" s="63"/>
      <c r="Q2633" s="143" t="str">
        <f>IF(Table1[[#This Row],[Posting Date]]&lt;&gt;"",$D$9,"")</f>
        <v/>
      </c>
      <c r="R2633" s="159" t="str">
        <f>IF(Table1[[#This Row],[Posting Date]]&lt;&gt;"",$D$10,"")</f>
        <v/>
      </c>
      <c r="S2633" s="66"/>
      <c r="T2633" s="63"/>
      <c r="U2633" s="67"/>
      <c r="V2633" s="67"/>
      <c r="W2633" s="67" t="str">
        <f t="shared" si="41"/>
        <v/>
      </c>
      <c r="X2633" s="161" t="str">
        <f>IF(E2633="","",(IF(Table1[[#This Row],[Cur]]="USD",Table1[[#This Row],[Cur_Amount Debit]],Table1[[#This Row],[Cur_Amount Debit]]/Table1[[#This Row],[Exchange Rate]])))</f>
        <v/>
      </c>
      <c r="Y2633" s="161" t="str">
        <f>IF(E2633="","",(IF(Table1[[#This Row],[Cur]]="USD",Table1[[#This Row],[Cur_Amount Credit]],Table1[[#This Row],[Cur_Amount Credit]]/ExchangeRate)))</f>
        <v/>
      </c>
      <c r="Z2633" s="203" t="str">
        <f>IF(E2633="","",(Table1[[#This Row],[Debit USD]]-Table1[[#This Row],[Credit USD]]))</f>
        <v/>
      </c>
      <c r="AA2633" s="122"/>
      <c r="AB2633" s="1"/>
      <c r="AC2633" s="15"/>
      <c r="AD2633" s="15" t="str">
        <f>IF(AND(OR(Table1[[#This Row],[Account]]="15030",Table1[[#This Row],[Account]]="15035",Table1[[#This Row],[Account]]="20150"),Table1[[#This Row],[Vendor ID]]=""),1,"")</f>
        <v/>
      </c>
      <c r="AE2633" s="15"/>
      <c r="AF2633" s="15"/>
      <c r="AG2633" s="15"/>
      <c r="AH2633" s="46" t="str">
        <f>IF(Table1[[#This Row],[Posting Date]]&lt;&gt;"","GJ-"&amp;CountryID,"")</f>
        <v/>
      </c>
      <c r="AI2633" s="59" t="str">
        <f>IF(Table1[[#This Row],[Posting Date]]&lt;&gt;"",Table1[[#This Row],[Posting Date]],"")</f>
        <v/>
      </c>
      <c r="AJ2633" s="46"/>
      <c r="AK2633" s="46" t="str">
        <f>IF(Table1[[#This Row],[Description]]&lt;&gt;"",Table1[[#This Row],[Description]],"")</f>
        <v/>
      </c>
      <c r="AL2633" s="46" t="str">
        <f>IF(Table1[[#This Row],[Posting Date]]&lt;&gt;"",Table1[[#This Row],[Reference Number]],"")</f>
        <v/>
      </c>
      <c r="AM2633" s="46" t="str">
        <f>TRIM(Table1[[#This Row],[Line '#]])</f>
        <v/>
      </c>
      <c r="AN2633" s="46" t="str">
        <f>TRIM(Table1[[#This Row],[Account]])</f>
        <v/>
      </c>
      <c r="AO2633" s="46" t="str">
        <f>IF(Table1[[#This Row],[Posting Date]]&lt;&gt;"",$D$5,"")</f>
        <v/>
      </c>
      <c r="AP2633" s="46" t="str">
        <f>TRIM(Table1[[#This Row],[Departments-Prgrams]])</f>
        <v/>
      </c>
      <c r="AQ2633" s="46" t="str">
        <f>TRIM(Table1[[#This Row],[Grant]])</f>
        <v/>
      </c>
      <c r="AR2633" s="46" t="str">
        <f>TRIM(Table1[[#This Row],[Staff ID]])</f>
        <v/>
      </c>
      <c r="AS2633" s="46" t="str">
        <f>IF(TRIM(Table1[[#This Row],[Budget Code]])=0,"",TRIM(Table1[[#This Row],[Budget Code]]))</f>
        <v/>
      </c>
      <c r="AT2633" s="46" t="str">
        <f>IF(Table1[[#This Row],[Line Description]]&lt;&gt;"",Table1[[#This Row],[Line Description]],"")</f>
        <v/>
      </c>
      <c r="AU2633" s="46" t="str">
        <f>IF(Table1[[#This Row],[Cur_Amount Debit]]&gt;0,ROUND(Table1[[#This Row],[Cur_Amount Debit]],2),"")</f>
        <v/>
      </c>
      <c r="AV2633" s="46" t="str">
        <f>IF(Table1[[#This Row],[Cur_Amount Credit]]&gt;0,ROUND(Table1[[#This Row],[Cur_Amount Credit]],2),"")</f>
        <v/>
      </c>
      <c r="AW2633" s="46" t="str">
        <f>LEFT(Table1[[#This Row],[Cur]],3)</f>
        <v/>
      </c>
      <c r="AX2633" s="59"/>
      <c r="AY2633" s="46"/>
      <c r="AZ2633" s="46" t="str">
        <f>IF(Table1[[#This Row],[Cur]]&lt;&gt;"",IF(Table1[[#This Row],[Cur]]="USD","",ExchangeRate),"")</f>
        <v/>
      </c>
      <c r="BA2633" s="46" t="str">
        <f>IF(Table1[[#This Row],[Grant]]&lt;&gt;"",VLOOKUP(Table1[[#This Row],[Grant]],Grants!B:D,3),"")</f>
        <v/>
      </c>
      <c r="BB2633" s="46" t="str">
        <f>TRIM(Table1[[#This Row],[Vendor ID]])</f>
        <v/>
      </c>
      <c r="BC2633">
        <f>IF(Table1[[#This Row],[Reference Number]]=Q2632,BC2632,BC2632+1)</f>
        <v>2</v>
      </c>
    </row>
    <row r="2634" spans="1:55" ht="11.25" hidden="1" customHeight="1">
      <c r="A2634" s="1"/>
      <c r="B2634" s="88" t="str">
        <f>IF(Table1[[#This Row],[Posting Date]]&lt;&gt;"",IF(Table1[[#This Row],[Reference Number]]=Q2633,B2633+1,1),"")</f>
        <v/>
      </c>
      <c r="C2634" s="61"/>
      <c r="D2634" s="61"/>
      <c r="E2634" s="218"/>
      <c r="F2634" s="143" t="str">
        <f>IFERROR(IF(VLOOKUP(Table1[[#This Row],[Budget Code Description]],Dimentions!$X$6:$AC$132,2,FALSE)="","",VLOOKUP(Table1[[#This Row],[Budget Code Description]],Dimentions!$X$6:$AC$132,2,FALSE)),"")</f>
        <v/>
      </c>
      <c r="G2634" s="143" t="str">
        <f>IFERROR(VLOOKUP(Table1[[#This Row],[Budget Code Description]],Dimentions!$X$6:$AC$132,3,FALSE),"")</f>
        <v/>
      </c>
      <c r="H2634" s="64" t="str">
        <f>IFERROR(VLOOKUP(Table1[[#This Row],[Account]],Dimentions!$S$6:$V$233,2,FALSE),"")</f>
        <v/>
      </c>
      <c r="I2634" s="62">
        <f>_xlfn.NUMBERVALUE(LEFT(Table1[[#This Row],[Account]],1))</f>
        <v>0</v>
      </c>
      <c r="J2634" s="62" t="str">
        <f>IFERROR(VLOOKUP(Table1[[#This Row],[Budget Code Description]],Table6[#All],7,FALSE),"")</f>
        <v/>
      </c>
      <c r="K2634" s="143" t="str">
        <f>IFERROR(VLOOKUP(Table1[[#This Row],[Budget Code Description]],Table6[#All],8,FALSE),"")</f>
        <v/>
      </c>
      <c r="L2634" s="63"/>
      <c r="M2634" s="65" t="str">
        <f>IFERROR(VLOOKUP(Table1[[#This Row],[Staff ID]],Table2[],2,FALSE),"")</f>
        <v/>
      </c>
      <c r="N2634" s="211" t="str">
        <f>IFERROR(IF(VLOOKUP(Table1[[#This Row],[Budget Code Description]],Dimentions!$X$6:$AC$97,4,FALSE)="","",VLOOKUP(Table1[[#This Row],[Budget Code Description]],Dimentions!$X$6:$AC$97,4,FALSE)),"")</f>
        <v/>
      </c>
      <c r="O2634" s="65" t="str">
        <f>IFERROR(VLOOKUP(Table1[[#This Row],[Vendor ID]],Table549[],2,FALSE),"")</f>
        <v/>
      </c>
      <c r="P2634" s="63"/>
      <c r="Q2634" s="143" t="str">
        <f>IF(Table1[[#This Row],[Posting Date]]&lt;&gt;"",$D$9,"")</f>
        <v/>
      </c>
      <c r="R2634" s="159" t="str">
        <f>IF(Table1[[#This Row],[Posting Date]]&lt;&gt;"",$D$10,"")</f>
        <v/>
      </c>
      <c r="S2634" s="66"/>
      <c r="T2634" s="63"/>
      <c r="U2634" s="67"/>
      <c r="V2634" s="67"/>
      <c r="W2634" s="67" t="str">
        <f t="shared" si="41"/>
        <v/>
      </c>
      <c r="X2634" s="161" t="str">
        <f>IF(E2634="","",(IF(Table1[[#This Row],[Cur]]="USD",Table1[[#This Row],[Cur_Amount Debit]],Table1[[#This Row],[Cur_Amount Debit]]/Table1[[#This Row],[Exchange Rate]])))</f>
        <v/>
      </c>
      <c r="Y2634" s="161" t="str">
        <f>IF(E2634="","",(IF(Table1[[#This Row],[Cur]]="USD",Table1[[#This Row],[Cur_Amount Credit]],Table1[[#This Row],[Cur_Amount Credit]]/ExchangeRate)))</f>
        <v/>
      </c>
      <c r="Z2634" s="203" t="str">
        <f>IF(E2634="","",(Table1[[#This Row],[Debit USD]]-Table1[[#This Row],[Credit USD]]))</f>
        <v/>
      </c>
      <c r="AA2634" s="122"/>
      <c r="AB2634" s="1"/>
      <c r="AC2634" s="15"/>
      <c r="AD2634" s="15" t="str">
        <f>IF(AND(OR(Table1[[#This Row],[Account]]="15030",Table1[[#This Row],[Account]]="15035",Table1[[#This Row],[Account]]="20150"),Table1[[#This Row],[Vendor ID]]=""),1,"")</f>
        <v/>
      </c>
      <c r="AE2634" s="15"/>
      <c r="AF2634" s="15"/>
      <c r="AG2634" s="15"/>
      <c r="AH2634" s="46" t="str">
        <f>IF(Table1[[#This Row],[Posting Date]]&lt;&gt;"","GJ-"&amp;CountryID,"")</f>
        <v/>
      </c>
      <c r="AI2634" s="59" t="str">
        <f>IF(Table1[[#This Row],[Posting Date]]&lt;&gt;"",Table1[[#This Row],[Posting Date]],"")</f>
        <v/>
      </c>
      <c r="AJ2634" s="46"/>
      <c r="AK2634" s="46" t="str">
        <f>IF(Table1[[#This Row],[Description]]&lt;&gt;"",Table1[[#This Row],[Description]],"")</f>
        <v/>
      </c>
      <c r="AL2634" s="46" t="str">
        <f>IF(Table1[[#This Row],[Posting Date]]&lt;&gt;"",Table1[[#This Row],[Reference Number]],"")</f>
        <v/>
      </c>
      <c r="AM2634" s="46" t="str">
        <f>TRIM(Table1[[#This Row],[Line '#]])</f>
        <v/>
      </c>
      <c r="AN2634" s="46" t="str">
        <f>TRIM(Table1[[#This Row],[Account]])</f>
        <v/>
      </c>
      <c r="AO2634" s="46" t="str">
        <f>IF(Table1[[#This Row],[Posting Date]]&lt;&gt;"",$D$5,"")</f>
        <v/>
      </c>
      <c r="AP2634" s="46" t="str">
        <f>TRIM(Table1[[#This Row],[Departments-Prgrams]])</f>
        <v/>
      </c>
      <c r="AQ2634" s="46" t="str">
        <f>TRIM(Table1[[#This Row],[Grant]])</f>
        <v/>
      </c>
      <c r="AR2634" s="46" t="str">
        <f>TRIM(Table1[[#This Row],[Staff ID]])</f>
        <v/>
      </c>
      <c r="AS2634" s="46" t="str">
        <f>IF(TRIM(Table1[[#This Row],[Budget Code]])=0,"",TRIM(Table1[[#This Row],[Budget Code]]))</f>
        <v/>
      </c>
      <c r="AT2634" s="46" t="str">
        <f>IF(Table1[[#This Row],[Line Description]]&lt;&gt;"",Table1[[#This Row],[Line Description]],"")</f>
        <v/>
      </c>
      <c r="AU2634" s="46" t="str">
        <f>IF(Table1[[#This Row],[Cur_Amount Debit]]&gt;0,ROUND(Table1[[#This Row],[Cur_Amount Debit]],2),"")</f>
        <v/>
      </c>
      <c r="AV2634" s="46" t="str">
        <f>IF(Table1[[#This Row],[Cur_Amount Credit]]&gt;0,ROUND(Table1[[#This Row],[Cur_Amount Credit]],2),"")</f>
        <v/>
      </c>
      <c r="AW2634" s="46" t="str">
        <f>LEFT(Table1[[#This Row],[Cur]],3)</f>
        <v/>
      </c>
      <c r="AX2634" s="59"/>
      <c r="AY2634" s="46"/>
      <c r="AZ2634" s="46" t="str">
        <f>IF(Table1[[#This Row],[Cur]]&lt;&gt;"",IF(Table1[[#This Row],[Cur]]="USD","",ExchangeRate),"")</f>
        <v/>
      </c>
      <c r="BA2634" s="46" t="str">
        <f>IF(Table1[[#This Row],[Grant]]&lt;&gt;"",VLOOKUP(Table1[[#This Row],[Grant]],Grants!B:D,3),"")</f>
        <v/>
      </c>
      <c r="BB2634" s="46" t="str">
        <f>TRIM(Table1[[#This Row],[Vendor ID]])</f>
        <v/>
      </c>
      <c r="BC2634">
        <f>IF(Table1[[#This Row],[Reference Number]]=Q2633,BC2633,BC2633+1)</f>
        <v>2</v>
      </c>
    </row>
    <row r="2635" spans="1:55" ht="11.25" hidden="1" customHeight="1">
      <c r="A2635" s="1"/>
      <c r="B2635" s="88" t="str">
        <f>IF(Table1[[#This Row],[Posting Date]]&lt;&gt;"",IF(Table1[[#This Row],[Reference Number]]=Q2634,B2634+1,1),"")</f>
        <v/>
      </c>
      <c r="C2635" s="61"/>
      <c r="D2635" s="61"/>
      <c r="E2635" s="218"/>
      <c r="F2635" s="143" t="str">
        <f>IFERROR(IF(VLOOKUP(Table1[[#This Row],[Budget Code Description]],Dimentions!$X$6:$AC$132,2,FALSE)="","",VLOOKUP(Table1[[#This Row],[Budget Code Description]],Dimentions!$X$6:$AC$132,2,FALSE)),"")</f>
        <v/>
      </c>
      <c r="G2635" s="143" t="str">
        <f>IFERROR(VLOOKUP(Table1[[#This Row],[Budget Code Description]],Dimentions!$X$6:$AC$132,3,FALSE),"")</f>
        <v/>
      </c>
      <c r="H2635" s="64" t="str">
        <f>IFERROR(VLOOKUP(Table1[[#This Row],[Account]],Dimentions!$S$6:$V$233,2,FALSE),"")</f>
        <v/>
      </c>
      <c r="I2635" s="62">
        <f>_xlfn.NUMBERVALUE(LEFT(Table1[[#This Row],[Account]],1))</f>
        <v>0</v>
      </c>
      <c r="J2635" s="62" t="str">
        <f>IFERROR(VLOOKUP(Table1[[#This Row],[Budget Code Description]],Table6[#All],7,FALSE),"")</f>
        <v/>
      </c>
      <c r="K2635" s="143" t="str">
        <f>IFERROR(VLOOKUP(Table1[[#This Row],[Budget Code Description]],Table6[#All],8,FALSE),"")</f>
        <v/>
      </c>
      <c r="L2635" s="63"/>
      <c r="M2635" s="65" t="str">
        <f>IFERROR(VLOOKUP(Table1[[#This Row],[Staff ID]],Table2[],2,FALSE),"")</f>
        <v/>
      </c>
      <c r="N2635" s="211" t="str">
        <f>IFERROR(IF(VLOOKUP(Table1[[#This Row],[Budget Code Description]],Dimentions!$X$6:$AC$97,4,FALSE)="","",VLOOKUP(Table1[[#This Row],[Budget Code Description]],Dimentions!$X$6:$AC$97,4,FALSE)),"")</f>
        <v/>
      </c>
      <c r="O2635" s="65" t="str">
        <f>IFERROR(VLOOKUP(Table1[[#This Row],[Vendor ID]],Table549[],2,FALSE),"")</f>
        <v/>
      </c>
      <c r="P2635" s="63"/>
      <c r="Q2635" s="143" t="str">
        <f>IF(Table1[[#This Row],[Posting Date]]&lt;&gt;"",$D$9,"")</f>
        <v/>
      </c>
      <c r="R2635" s="159" t="str">
        <f>IF(Table1[[#This Row],[Posting Date]]&lt;&gt;"",$D$10,"")</f>
        <v/>
      </c>
      <c r="S2635" s="66"/>
      <c r="T2635" s="63"/>
      <c r="U2635" s="67"/>
      <c r="V2635" s="67"/>
      <c r="W2635" s="67" t="str">
        <f t="shared" si="41"/>
        <v/>
      </c>
      <c r="X2635" s="161" t="str">
        <f>IF(E2635="","",(IF(Table1[[#This Row],[Cur]]="USD",Table1[[#This Row],[Cur_Amount Debit]],Table1[[#This Row],[Cur_Amount Debit]]/Table1[[#This Row],[Exchange Rate]])))</f>
        <v/>
      </c>
      <c r="Y2635" s="161" t="str">
        <f>IF(E2635="","",(IF(Table1[[#This Row],[Cur]]="USD",Table1[[#This Row],[Cur_Amount Credit]],Table1[[#This Row],[Cur_Amount Credit]]/ExchangeRate)))</f>
        <v/>
      </c>
      <c r="Z2635" s="203" t="str">
        <f>IF(E2635="","",(Table1[[#This Row],[Debit USD]]-Table1[[#This Row],[Credit USD]]))</f>
        <v/>
      </c>
      <c r="AA2635" s="122"/>
      <c r="AB2635" s="1"/>
      <c r="AC2635" s="15"/>
      <c r="AD2635" s="15" t="str">
        <f>IF(AND(OR(Table1[[#This Row],[Account]]="15030",Table1[[#This Row],[Account]]="15035",Table1[[#This Row],[Account]]="20150"),Table1[[#This Row],[Vendor ID]]=""),1,"")</f>
        <v/>
      </c>
      <c r="AE2635" s="15"/>
      <c r="AF2635" s="15"/>
      <c r="AG2635" s="15"/>
      <c r="AH2635" s="46" t="str">
        <f>IF(Table1[[#This Row],[Posting Date]]&lt;&gt;"","GJ-"&amp;CountryID,"")</f>
        <v/>
      </c>
      <c r="AI2635" s="59" t="str">
        <f>IF(Table1[[#This Row],[Posting Date]]&lt;&gt;"",Table1[[#This Row],[Posting Date]],"")</f>
        <v/>
      </c>
      <c r="AJ2635" s="46"/>
      <c r="AK2635" s="46" t="str">
        <f>IF(Table1[[#This Row],[Description]]&lt;&gt;"",Table1[[#This Row],[Description]],"")</f>
        <v/>
      </c>
      <c r="AL2635" s="46" t="str">
        <f>IF(Table1[[#This Row],[Posting Date]]&lt;&gt;"",Table1[[#This Row],[Reference Number]],"")</f>
        <v/>
      </c>
      <c r="AM2635" s="46" t="str">
        <f>TRIM(Table1[[#This Row],[Line '#]])</f>
        <v/>
      </c>
      <c r="AN2635" s="46" t="str">
        <f>TRIM(Table1[[#This Row],[Account]])</f>
        <v/>
      </c>
      <c r="AO2635" s="46" t="str">
        <f>IF(Table1[[#This Row],[Posting Date]]&lt;&gt;"",$D$5,"")</f>
        <v/>
      </c>
      <c r="AP2635" s="46" t="str">
        <f>TRIM(Table1[[#This Row],[Departments-Prgrams]])</f>
        <v/>
      </c>
      <c r="AQ2635" s="46" t="str">
        <f>TRIM(Table1[[#This Row],[Grant]])</f>
        <v/>
      </c>
      <c r="AR2635" s="46" t="str">
        <f>TRIM(Table1[[#This Row],[Staff ID]])</f>
        <v/>
      </c>
      <c r="AS2635" s="46" t="str">
        <f>IF(TRIM(Table1[[#This Row],[Budget Code]])=0,"",TRIM(Table1[[#This Row],[Budget Code]]))</f>
        <v/>
      </c>
      <c r="AT2635" s="46" t="str">
        <f>IF(Table1[[#This Row],[Line Description]]&lt;&gt;"",Table1[[#This Row],[Line Description]],"")</f>
        <v/>
      </c>
      <c r="AU2635" s="46" t="str">
        <f>IF(Table1[[#This Row],[Cur_Amount Debit]]&gt;0,ROUND(Table1[[#This Row],[Cur_Amount Debit]],2),"")</f>
        <v/>
      </c>
      <c r="AV2635" s="46" t="str">
        <f>IF(Table1[[#This Row],[Cur_Amount Credit]]&gt;0,ROUND(Table1[[#This Row],[Cur_Amount Credit]],2),"")</f>
        <v/>
      </c>
      <c r="AW2635" s="46" t="str">
        <f>LEFT(Table1[[#This Row],[Cur]],3)</f>
        <v/>
      </c>
      <c r="AX2635" s="59"/>
      <c r="AY2635" s="46"/>
      <c r="AZ2635" s="46" t="str">
        <f>IF(Table1[[#This Row],[Cur]]&lt;&gt;"",IF(Table1[[#This Row],[Cur]]="USD","",ExchangeRate),"")</f>
        <v/>
      </c>
      <c r="BA2635" s="46" t="str">
        <f>IF(Table1[[#This Row],[Grant]]&lt;&gt;"",VLOOKUP(Table1[[#This Row],[Grant]],Grants!B:D,3),"")</f>
        <v/>
      </c>
      <c r="BB2635" s="46" t="str">
        <f>TRIM(Table1[[#This Row],[Vendor ID]])</f>
        <v/>
      </c>
      <c r="BC2635">
        <f>IF(Table1[[#This Row],[Reference Number]]=Q2634,BC2634,BC2634+1)</f>
        <v>2</v>
      </c>
    </row>
    <row r="2636" spans="1:55" ht="11.25" hidden="1" customHeight="1">
      <c r="A2636" s="1"/>
      <c r="B2636" s="88" t="str">
        <f>IF(Table1[[#This Row],[Posting Date]]&lt;&gt;"",IF(Table1[[#This Row],[Reference Number]]=Q2635,B2635+1,1),"")</f>
        <v/>
      </c>
      <c r="C2636" s="61"/>
      <c r="D2636" s="61"/>
      <c r="E2636" s="218"/>
      <c r="F2636" s="143" t="str">
        <f>IFERROR(IF(VLOOKUP(Table1[[#This Row],[Budget Code Description]],Dimentions!$X$6:$AC$132,2,FALSE)="","",VLOOKUP(Table1[[#This Row],[Budget Code Description]],Dimentions!$X$6:$AC$132,2,FALSE)),"")</f>
        <v/>
      </c>
      <c r="G2636" s="143" t="str">
        <f>IFERROR(VLOOKUP(Table1[[#This Row],[Budget Code Description]],Dimentions!$X$6:$AC$132,3,FALSE),"")</f>
        <v/>
      </c>
      <c r="H2636" s="64" t="str">
        <f>IFERROR(VLOOKUP(Table1[[#This Row],[Account]],Dimentions!$S$6:$V$233,2,FALSE),"")</f>
        <v/>
      </c>
      <c r="I2636" s="62">
        <f>_xlfn.NUMBERVALUE(LEFT(Table1[[#This Row],[Account]],1))</f>
        <v>0</v>
      </c>
      <c r="J2636" s="62" t="str">
        <f>IFERROR(VLOOKUP(Table1[[#This Row],[Budget Code Description]],Table6[#All],7,FALSE),"")</f>
        <v/>
      </c>
      <c r="K2636" s="143" t="str">
        <f>IFERROR(VLOOKUP(Table1[[#This Row],[Budget Code Description]],Table6[#All],8,FALSE),"")</f>
        <v/>
      </c>
      <c r="L2636" s="63"/>
      <c r="M2636" s="65" t="str">
        <f>IFERROR(VLOOKUP(Table1[[#This Row],[Staff ID]],Table2[],2,FALSE),"")</f>
        <v/>
      </c>
      <c r="N2636" s="211" t="str">
        <f>IFERROR(IF(VLOOKUP(Table1[[#This Row],[Budget Code Description]],Dimentions!$X$6:$AC$97,4,FALSE)="","",VLOOKUP(Table1[[#This Row],[Budget Code Description]],Dimentions!$X$6:$AC$97,4,FALSE)),"")</f>
        <v/>
      </c>
      <c r="O2636" s="65" t="str">
        <f>IFERROR(VLOOKUP(Table1[[#This Row],[Vendor ID]],Table549[],2,FALSE),"")</f>
        <v/>
      </c>
      <c r="P2636" s="63"/>
      <c r="Q2636" s="143" t="str">
        <f>IF(Table1[[#This Row],[Posting Date]]&lt;&gt;"",$D$9,"")</f>
        <v/>
      </c>
      <c r="R2636" s="159" t="str">
        <f>IF(Table1[[#This Row],[Posting Date]]&lt;&gt;"",$D$10,"")</f>
        <v/>
      </c>
      <c r="S2636" s="66"/>
      <c r="T2636" s="63"/>
      <c r="U2636" s="67"/>
      <c r="V2636" s="67"/>
      <c r="W2636" s="67" t="str">
        <f t="shared" si="41"/>
        <v/>
      </c>
      <c r="X2636" s="161" t="str">
        <f>IF(E2636="","",(IF(Table1[[#This Row],[Cur]]="USD",Table1[[#This Row],[Cur_Amount Debit]],Table1[[#This Row],[Cur_Amount Debit]]/Table1[[#This Row],[Exchange Rate]])))</f>
        <v/>
      </c>
      <c r="Y2636" s="161" t="str">
        <f>IF(E2636="","",(IF(Table1[[#This Row],[Cur]]="USD",Table1[[#This Row],[Cur_Amount Credit]],Table1[[#This Row],[Cur_Amount Credit]]/ExchangeRate)))</f>
        <v/>
      </c>
      <c r="Z2636" s="203" t="str">
        <f>IF(E2636="","",(Table1[[#This Row],[Debit USD]]-Table1[[#This Row],[Credit USD]]))</f>
        <v/>
      </c>
      <c r="AA2636" s="122"/>
      <c r="AB2636" s="1"/>
      <c r="AC2636" s="15"/>
      <c r="AD2636" s="15" t="str">
        <f>IF(AND(OR(Table1[[#This Row],[Account]]="15030",Table1[[#This Row],[Account]]="15035",Table1[[#This Row],[Account]]="20150"),Table1[[#This Row],[Vendor ID]]=""),1,"")</f>
        <v/>
      </c>
      <c r="AE2636" s="15"/>
      <c r="AF2636" s="15"/>
      <c r="AG2636" s="15"/>
      <c r="AH2636" s="46" t="str">
        <f>IF(Table1[[#This Row],[Posting Date]]&lt;&gt;"","GJ-"&amp;CountryID,"")</f>
        <v/>
      </c>
      <c r="AI2636" s="59" t="str">
        <f>IF(Table1[[#This Row],[Posting Date]]&lt;&gt;"",Table1[[#This Row],[Posting Date]],"")</f>
        <v/>
      </c>
      <c r="AJ2636" s="46"/>
      <c r="AK2636" s="46" t="str">
        <f>IF(Table1[[#This Row],[Description]]&lt;&gt;"",Table1[[#This Row],[Description]],"")</f>
        <v/>
      </c>
      <c r="AL2636" s="46" t="str">
        <f>IF(Table1[[#This Row],[Posting Date]]&lt;&gt;"",Table1[[#This Row],[Reference Number]],"")</f>
        <v/>
      </c>
      <c r="AM2636" s="46" t="str">
        <f>TRIM(Table1[[#This Row],[Line '#]])</f>
        <v/>
      </c>
      <c r="AN2636" s="46" t="str">
        <f>TRIM(Table1[[#This Row],[Account]])</f>
        <v/>
      </c>
      <c r="AO2636" s="46" t="str">
        <f>IF(Table1[[#This Row],[Posting Date]]&lt;&gt;"",$D$5,"")</f>
        <v/>
      </c>
      <c r="AP2636" s="46" t="str">
        <f>TRIM(Table1[[#This Row],[Departments-Prgrams]])</f>
        <v/>
      </c>
      <c r="AQ2636" s="46" t="str">
        <f>TRIM(Table1[[#This Row],[Grant]])</f>
        <v/>
      </c>
      <c r="AR2636" s="46" t="str">
        <f>TRIM(Table1[[#This Row],[Staff ID]])</f>
        <v/>
      </c>
      <c r="AS2636" s="46" t="str">
        <f>IF(TRIM(Table1[[#This Row],[Budget Code]])=0,"",TRIM(Table1[[#This Row],[Budget Code]]))</f>
        <v/>
      </c>
      <c r="AT2636" s="46" t="str">
        <f>IF(Table1[[#This Row],[Line Description]]&lt;&gt;"",Table1[[#This Row],[Line Description]],"")</f>
        <v/>
      </c>
      <c r="AU2636" s="46" t="str">
        <f>IF(Table1[[#This Row],[Cur_Amount Debit]]&gt;0,ROUND(Table1[[#This Row],[Cur_Amount Debit]],2),"")</f>
        <v/>
      </c>
      <c r="AV2636" s="46" t="str">
        <f>IF(Table1[[#This Row],[Cur_Amount Credit]]&gt;0,ROUND(Table1[[#This Row],[Cur_Amount Credit]],2),"")</f>
        <v/>
      </c>
      <c r="AW2636" s="46" t="str">
        <f>LEFT(Table1[[#This Row],[Cur]],3)</f>
        <v/>
      </c>
      <c r="AX2636" s="59"/>
      <c r="AY2636" s="46"/>
      <c r="AZ2636" s="46" t="str">
        <f>IF(Table1[[#This Row],[Cur]]&lt;&gt;"",IF(Table1[[#This Row],[Cur]]="USD","",ExchangeRate),"")</f>
        <v/>
      </c>
      <c r="BA2636" s="46" t="str">
        <f>IF(Table1[[#This Row],[Grant]]&lt;&gt;"",VLOOKUP(Table1[[#This Row],[Grant]],Grants!B:D,3),"")</f>
        <v/>
      </c>
      <c r="BB2636" s="46" t="str">
        <f>TRIM(Table1[[#This Row],[Vendor ID]])</f>
        <v/>
      </c>
      <c r="BC2636">
        <f>IF(Table1[[#This Row],[Reference Number]]=Q2635,BC2635,BC2635+1)</f>
        <v>2</v>
      </c>
    </row>
    <row r="2637" spans="1:55" ht="11.25" hidden="1" customHeight="1">
      <c r="A2637" s="1"/>
      <c r="B2637" s="88" t="str">
        <f>IF(Table1[[#This Row],[Posting Date]]&lt;&gt;"",IF(Table1[[#This Row],[Reference Number]]=Q2636,B2636+1,1),"")</f>
        <v/>
      </c>
      <c r="C2637" s="61"/>
      <c r="D2637" s="61"/>
      <c r="E2637" s="218"/>
      <c r="F2637" s="143" t="str">
        <f>IFERROR(IF(VLOOKUP(Table1[[#This Row],[Budget Code Description]],Dimentions!$X$6:$AC$132,2,FALSE)="","",VLOOKUP(Table1[[#This Row],[Budget Code Description]],Dimentions!$X$6:$AC$132,2,FALSE)),"")</f>
        <v/>
      </c>
      <c r="G2637" s="143" t="str">
        <f>IFERROR(VLOOKUP(Table1[[#This Row],[Budget Code Description]],Dimentions!$X$6:$AC$132,3,FALSE),"")</f>
        <v/>
      </c>
      <c r="H2637" s="64" t="str">
        <f>IFERROR(VLOOKUP(Table1[[#This Row],[Account]],Dimentions!$S$6:$V$233,2,FALSE),"")</f>
        <v/>
      </c>
      <c r="I2637" s="62">
        <f>_xlfn.NUMBERVALUE(LEFT(Table1[[#This Row],[Account]],1))</f>
        <v>0</v>
      </c>
      <c r="J2637" s="62" t="str">
        <f>IFERROR(VLOOKUP(Table1[[#This Row],[Budget Code Description]],Table6[#All],7,FALSE),"")</f>
        <v/>
      </c>
      <c r="K2637" s="143" t="str">
        <f>IFERROR(VLOOKUP(Table1[[#This Row],[Budget Code Description]],Table6[#All],8,FALSE),"")</f>
        <v/>
      </c>
      <c r="L2637" s="63"/>
      <c r="M2637" s="65" t="str">
        <f>IFERROR(VLOOKUP(Table1[[#This Row],[Staff ID]],Table2[],2,FALSE),"")</f>
        <v/>
      </c>
      <c r="N2637" s="211" t="str">
        <f>IFERROR(IF(VLOOKUP(Table1[[#This Row],[Budget Code Description]],Dimentions!$X$6:$AC$97,4,FALSE)="","",VLOOKUP(Table1[[#This Row],[Budget Code Description]],Dimentions!$X$6:$AC$97,4,FALSE)),"")</f>
        <v/>
      </c>
      <c r="O2637" s="65" t="str">
        <f>IFERROR(VLOOKUP(Table1[[#This Row],[Vendor ID]],Table549[],2,FALSE),"")</f>
        <v/>
      </c>
      <c r="P2637" s="63"/>
      <c r="Q2637" s="143" t="str">
        <f>IF(Table1[[#This Row],[Posting Date]]&lt;&gt;"",$D$9,"")</f>
        <v/>
      </c>
      <c r="R2637" s="159" t="str">
        <f>IF(Table1[[#This Row],[Posting Date]]&lt;&gt;"",$D$10,"")</f>
        <v/>
      </c>
      <c r="S2637" s="66"/>
      <c r="T2637" s="63"/>
      <c r="U2637" s="67"/>
      <c r="V2637" s="67"/>
      <c r="W2637" s="67" t="str">
        <f t="shared" si="41"/>
        <v/>
      </c>
      <c r="X2637" s="161" t="str">
        <f>IF(E2637="","",(IF(Table1[[#This Row],[Cur]]="USD",Table1[[#This Row],[Cur_Amount Debit]],Table1[[#This Row],[Cur_Amount Debit]]/Table1[[#This Row],[Exchange Rate]])))</f>
        <v/>
      </c>
      <c r="Y2637" s="161" t="str">
        <f>IF(E2637="","",(IF(Table1[[#This Row],[Cur]]="USD",Table1[[#This Row],[Cur_Amount Credit]],Table1[[#This Row],[Cur_Amount Credit]]/ExchangeRate)))</f>
        <v/>
      </c>
      <c r="Z2637" s="203" t="str">
        <f>IF(E2637="","",(Table1[[#This Row],[Debit USD]]-Table1[[#This Row],[Credit USD]]))</f>
        <v/>
      </c>
      <c r="AA2637" s="122"/>
      <c r="AB2637" s="1"/>
      <c r="AC2637" s="15"/>
      <c r="AD2637" s="15" t="str">
        <f>IF(AND(OR(Table1[[#This Row],[Account]]="15030",Table1[[#This Row],[Account]]="15035",Table1[[#This Row],[Account]]="20150"),Table1[[#This Row],[Vendor ID]]=""),1,"")</f>
        <v/>
      </c>
      <c r="AE2637" s="15"/>
      <c r="AF2637" s="15"/>
      <c r="AG2637" s="15"/>
      <c r="AH2637" s="46" t="str">
        <f>IF(Table1[[#This Row],[Posting Date]]&lt;&gt;"","GJ-"&amp;CountryID,"")</f>
        <v/>
      </c>
      <c r="AI2637" s="59" t="str">
        <f>IF(Table1[[#This Row],[Posting Date]]&lt;&gt;"",Table1[[#This Row],[Posting Date]],"")</f>
        <v/>
      </c>
      <c r="AJ2637" s="46"/>
      <c r="AK2637" s="46" t="str">
        <f>IF(Table1[[#This Row],[Description]]&lt;&gt;"",Table1[[#This Row],[Description]],"")</f>
        <v/>
      </c>
      <c r="AL2637" s="46" t="str">
        <f>IF(Table1[[#This Row],[Posting Date]]&lt;&gt;"",Table1[[#This Row],[Reference Number]],"")</f>
        <v/>
      </c>
      <c r="AM2637" s="46" t="str">
        <f>TRIM(Table1[[#This Row],[Line '#]])</f>
        <v/>
      </c>
      <c r="AN2637" s="46" t="str">
        <f>TRIM(Table1[[#This Row],[Account]])</f>
        <v/>
      </c>
      <c r="AO2637" s="46" t="str">
        <f>IF(Table1[[#This Row],[Posting Date]]&lt;&gt;"",$D$5,"")</f>
        <v/>
      </c>
      <c r="AP2637" s="46" t="str">
        <f>TRIM(Table1[[#This Row],[Departments-Prgrams]])</f>
        <v/>
      </c>
      <c r="AQ2637" s="46" t="str">
        <f>TRIM(Table1[[#This Row],[Grant]])</f>
        <v/>
      </c>
      <c r="AR2637" s="46" t="str">
        <f>TRIM(Table1[[#This Row],[Staff ID]])</f>
        <v/>
      </c>
      <c r="AS2637" s="46" t="str">
        <f>IF(TRIM(Table1[[#This Row],[Budget Code]])=0,"",TRIM(Table1[[#This Row],[Budget Code]]))</f>
        <v/>
      </c>
      <c r="AT2637" s="46" t="str">
        <f>IF(Table1[[#This Row],[Line Description]]&lt;&gt;"",Table1[[#This Row],[Line Description]],"")</f>
        <v/>
      </c>
      <c r="AU2637" s="46" t="str">
        <f>IF(Table1[[#This Row],[Cur_Amount Debit]]&gt;0,ROUND(Table1[[#This Row],[Cur_Amount Debit]],2),"")</f>
        <v/>
      </c>
      <c r="AV2637" s="46" t="str">
        <f>IF(Table1[[#This Row],[Cur_Amount Credit]]&gt;0,ROUND(Table1[[#This Row],[Cur_Amount Credit]],2),"")</f>
        <v/>
      </c>
      <c r="AW2637" s="46" t="str">
        <f>LEFT(Table1[[#This Row],[Cur]],3)</f>
        <v/>
      </c>
      <c r="AX2637" s="59"/>
      <c r="AY2637" s="46"/>
      <c r="AZ2637" s="46" t="str">
        <f>IF(Table1[[#This Row],[Cur]]&lt;&gt;"",IF(Table1[[#This Row],[Cur]]="USD","",ExchangeRate),"")</f>
        <v/>
      </c>
      <c r="BA2637" s="46" t="str">
        <f>IF(Table1[[#This Row],[Grant]]&lt;&gt;"",VLOOKUP(Table1[[#This Row],[Grant]],Grants!B:D,3),"")</f>
        <v/>
      </c>
      <c r="BB2637" s="46" t="str">
        <f>TRIM(Table1[[#This Row],[Vendor ID]])</f>
        <v/>
      </c>
      <c r="BC2637">
        <f>IF(Table1[[#This Row],[Reference Number]]=Q2636,BC2636,BC2636+1)</f>
        <v>2</v>
      </c>
    </row>
    <row r="2638" spans="1:55" ht="11.25" hidden="1" customHeight="1">
      <c r="A2638" s="1"/>
      <c r="B2638" s="88" t="str">
        <f>IF(Table1[[#This Row],[Posting Date]]&lt;&gt;"",IF(Table1[[#This Row],[Reference Number]]=Q2637,B2637+1,1),"")</f>
        <v/>
      </c>
      <c r="C2638" s="61"/>
      <c r="D2638" s="61"/>
      <c r="E2638" s="218"/>
      <c r="F2638" s="143" t="str">
        <f>IFERROR(IF(VLOOKUP(Table1[[#This Row],[Budget Code Description]],Dimentions!$X$6:$AC$132,2,FALSE)="","",VLOOKUP(Table1[[#This Row],[Budget Code Description]],Dimentions!$X$6:$AC$132,2,FALSE)),"")</f>
        <v/>
      </c>
      <c r="G2638" s="143" t="str">
        <f>IFERROR(VLOOKUP(Table1[[#This Row],[Budget Code Description]],Dimentions!$X$6:$AC$132,3,FALSE),"")</f>
        <v/>
      </c>
      <c r="H2638" s="64" t="str">
        <f>IFERROR(VLOOKUP(Table1[[#This Row],[Account]],Dimentions!$S$6:$V$233,2,FALSE),"")</f>
        <v/>
      </c>
      <c r="I2638" s="62">
        <f>_xlfn.NUMBERVALUE(LEFT(Table1[[#This Row],[Account]],1))</f>
        <v>0</v>
      </c>
      <c r="J2638" s="62" t="str">
        <f>IFERROR(VLOOKUP(Table1[[#This Row],[Budget Code Description]],Table6[#All],7,FALSE),"")</f>
        <v/>
      </c>
      <c r="K2638" s="143" t="str">
        <f>IFERROR(VLOOKUP(Table1[[#This Row],[Budget Code Description]],Table6[#All],8,FALSE),"")</f>
        <v/>
      </c>
      <c r="L2638" s="63"/>
      <c r="M2638" s="65" t="str">
        <f>IFERROR(VLOOKUP(Table1[[#This Row],[Staff ID]],Table2[],2,FALSE),"")</f>
        <v/>
      </c>
      <c r="N2638" s="211" t="str">
        <f>IFERROR(IF(VLOOKUP(Table1[[#This Row],[Budget Code Description]],Dimentions!$X$6:$AC$97,4,FALSE)="","",VLOOKUP(Table1[[#This Row],[Budget Code Description]],Dimentions!$X$6:$AC$97,4,FALSE)),"")</f>
        <v/>
      </c>
      <c r="O2638" s="65" t="str">
        <f>IFERROR(VLOOKUP(Table1[[#This Row],[Vendor ID]],Table549[],2,FALSE),"")</f>
        <v/>
      </c>
      <c r="P2638" s="63"/>
      <c r="Q2638" s="143" t="str">
        <f>IF(Table1[[#This Row],[Posting Date]]&lt;&gt;"",$D$9,"")</f>
        <v/>
      </c>
      <c r="R2638" s="159" t="str">
        <f>IF(Table1[[#This Row],[Posting Date]]&lt;&gt;"",$D$10,"")</f>
        <v/>
      </c>
      <c r="S2638" s="66"/>
      <c r="T2638" s="63"/>
      <c r="U2638" s="67"/>
      <c r="V2638" s="67"/>
      <c r="W2638" s="67" t="str">
        <f t="shared" si="41"/>
        <v/>
      </c>
      <c r="X2638" s="161" t="str">
        <f>IF(E2638="","",(IF(Table1[[#This Row],[Cur]]="USD",Table1[[#This Row],[Cur_Amount Debit]],Table1[[#This Row],[Cur_Amount Debit]]/Table1[[#This Row],[Exchange Rate]])))</f>
        <v/>
      </c>
      <c r="Y2638" s="161" t="str">
        <f>IF(E2638="","",(IF(Table1[[#This Row],[Cur]]="USD",Table1[[#This Row],[Cur_Amount Credit]],Table1[[#This Row],[Cur_Amount Credit]]/ExchangeRate)))</f>
        <v/>
      </c>
      <c r="Z2638" s="203" t="str">
        <f>IF(E2638="","",(Table1[[#This Row],[Debit USD]]-Table1[[#This Row],[Credit USD]]))</f>
        <v/>
      </c>
      <c r="AA2638" s="122"/>
      <c r="AB2638" s="1"/>
      <c r="AC2638" s="15"/>
      <c r="AD2638" s="15" t="str">
        <f>IF(AND(OR(Table1[[#This Row],[Account]]="15030",Table1[[#This Row],[Account]]="15035",Table1[[#This Row],[Account]]="20150"),Table1[[#This Row],[Vendor ID]]=""),1,"")</f>
        <v/>
      </c>
      <c r="AE2638" s="15"/>
      <c r="AF2638" s="15"/>
      <c r="AG2638" s="15"/>
      <c r="AH2638" s="46" t="str">
        <f>IF(Table1[[#This Row],[Posting Date]]&lt;&gt;"","GJ-"&amp;CountryID,"")</f>
        <v/>
      </c>
      <c r="AI2638" s="59" t="str">
        <f>IF(Table1[[#This Row],[Posting Date]]&lt;&gt;"",Table1[[#This Row],[Posting Date]],"")</f>
        <v/>
      </c>
      <c r="AJ2638" s="46"/>
      <c r="AK2638" s="46" t="str">
        <f>IF(Table1[[#This Row],[Description]]&lt;&gt;"",Table1[[#This Row],[Description]],"")</f>
        <v/>
      </c>
      <c r="AL2638" s="46" t="str">
        <f>IF(Table1[[#This Row],[Posting Date]]&lt;&gt;"",Table1[[#This Row],[Reference Number]],"")</f>
        <v/>
      </c>
      <c r="AM2638" s="46" t="str">
        <f>TRIM(Table1[[#This Row],[Line '#]])</f>
        <v/>
      </c>
      <c r="AN2638" s="46" t="str">
        <f>TRIM(Table1[[#This Row],[Account]])</f>
        <v/>
      </c>
      <c r="AO2638" s="46" t="str">
        <f>IF(Table1[[#This Row],[Posting Date]]&lt;&gt;"",$D$5,"")</f>
        <v/>
      </c>
      <c r="AP2638" s="46" t="str">
        <f>TRIM(Table1[[#This Row],[Departments-Prgrams]])</f>
        <v/>
      </c>
      <c r="AQ2638" s="46" t="str">
        <f>TRIM(Table1[[#This Row],[Grant]])</f>
        <v/>
      </c>
      <c r="AR2638" s="46" t="str">
        <f>TRIM(Table1[[#This Row],[Staff ID]])</f>
        <v/>
      </c>
      <c r="AS2638" s="46" t="str">
        <f>IF(TRIM(Table1[[#This Row],[Budget Code]])=0,"",TRIM(Table1[[#This Row],[Budget Code]]))</f>
        <v/>
      </c>
      <c r="AT2638" s="46" t="str">
        <f>IF(Table1[[#This Row],[Line Description]]&lt;&gt;"",Table1[[#This Row],[Line Description]],"")</f>
        <v/>
      </c>
      <c r="AU2638" s="46" t="str">
        <f>IF(Table1[[#This Row],[Cur_Amount Debit]]&gt;0,ROUND(Table1[[#This Row],[Cur_Amount Debit]],2),"")</f>
        <v/>
      </c>
      <c r="AV2638" s="46" t="str">
        <f>IF(Table1[[#This Row],[Cur_Amount Credit]]&gt;0,ROUND(Table1[[#This Row],[Cur_Amount Credit]],2),"")</f>
        <v/>
      </c>
      <c r="AW2638" s="46" t="str">
        <f>LEFT(Table1[[#This Row],[Cur]],3)</f>
        <v/>
      </c>
      <c r="AX2638" s="59"/>
      <c r="AY2638" s="46"/>
      <c r="AZ2638" s="46" t="str">
        <f>IF(Table1[[#This Row],[Cur]]&lt;&gt;"",IF(Table1[[#This Row],[Cur]]="USD","",ExchangeRate),"")</f>
        <v/>
      </c>
      <c r="BA2638" s="46" t="str">
        <f>IF(Table1[[#This Row],[Grant]]&lt;&gt;"",VLOOKUP(Table1[[#This Row],[Grant]],Grants!B:D,3),"")</f>
        <v/>
      </c>
      <c r="BB2638" s="46" t="str">
        <f>TRIM(Table1[[#This Row],[Vendor ID]])</f>
        <v/>
      </c>
      <c r="BC2638">
        <f>IF(Table1[[#This Row],[Reference Number]]=Q2637,BC2637,BC2637+1)</f>
        <v>2</v>
      </c>
    </row>
    <row r="2639" spans="1:55" ht="11.25" hidden="1" customHeight="1">
      <c r="A2639" s="1"/>
      <c r="B2639" s="88" t="str">
        <f>IF(Table1[[#This Row],[Posting Date]]&lt;&gt;"",IF(Table1[[#This Row],[Reference Number]]=Q2638,B2638+1,1),"")</f>
        <v/>
      </c>
      <c r="C2639" s="61"/>
      <c r="D2639" s="61"/>
      <c r="E2639" s="218"/>
      <c r="F2639" s="143" t="str">
        <f>IFERROR(IF(VLOOKUP(Table1[[#This Row],[Budget Code Description]],Dimentions!$X$6:$AC$132,2,FALSE)="","",VLOOKUP(Table1[[#This Row],[Budget Code Description]],Dimentions!$X$6:$AC$132,2,FALSE)),"")</f>
        <v/>
      </c>
      <c r="G2639" s="143" t="str">
        <f>IFERROR(VLOOKUP(Table1[[#This Row],[Budget Code Description]],Dimentions!$X$6:$AC$132,3,FALSE),"")</f>
        <v/>
      </c>
      <c r="H2639" s="64" t="str">
        <f>IFERROR(VLOOKUP(Table1[[#This Row],[Account]],Dimentions!$S$6:$V$233,2,FALSE),"")</f>
        <v/>
      </c>
      <c r="I2639" s="62">
        <f>_xlfn.NUMBERVALUE(LEFT(Table1[[#This Row],[Account]],1))</f>
        <v>0</v>
      </c>
      <c r="J2639" s="62" t="str">
        <f>IFERROR(VLOOKUP(Table1[[#This Row],[Budget Code Description]],Table6[#All],7,FALSE),"")</f>
        <v/>
      </c>
      <c r="K2639" s="143" t="str">
        <f>IFERROR(VLOOKUP(Table1[[#This Row],[Budget Code Description]],Table6[#All],8,FALSE),"")</f>
        <v/>
      </c>
      <c r="L2639" s="63"/>
      <c r="M2639" s="65" t="str">
        <f>IFERROR(VLOOKUP(Table1[[#This Row],[Staff ID]],Table2[],2,FALSE),"")</f>
        <v/>
      </c>
      <c r="N2639" s="211" t="str">
        <f>IFERROR(IF(VLOOKUP(Table1[[#This Row],[Budget Code Description]],Dimentions!$X$6:$AC$97,4,FALSE)="","",VLOOKUP(Table1[[#This Row],[Budget Code Description]],Dimentions!$X$6:$AC$97,4,FALSE)),"")</f>
        <v/>
      </c>
      <c r="O2639" s="65" t="str">
        <f>IFERROR(VLOOKUP(Table1[[#This Row],[Vendor ID]],Table549[],2,FALSE),"")</f>
        <v/>
      </c>
      <c r="P2639" s="63"/>
      <c r="Q2639" s="143" t="str">
        <f>IF(Table1[[#This Row],[Posting Date]]&lt;&gt;"",$D$9,"")</f>
        <v/>
      </c>
      <c r="R2639" s="159" t="str">
        <f>IF(Table1[[#This Row],[Posting Date]]&lt;&gt;"",$D$10,"")</f>
        <v/>
      </c>
      <c r="S2639" s="66"/>
      <c r="T2639" s="63"/>
      <c r="U2639" s="67"/>
      <c r="V2639" s="67"/>
      <c r="W2639" s="67" t="str">
        <f t="shared" si="41"/>
        <v/>
      </c>
      <c r="X2639" s="161" t="str">
        <f>IF(E2639="","",(IF(Table1[[#This Row],[Cur]]="USD",Table1[[#This Row],[Cur_Amount Debit]],Table1[[#This Row],[Cur_Amount Debit]]/Table1[[#This Row],[Exchange Rate]])))</f>
        <v/>
      </c>
      <c r="Y2639" s="161" t="str">
        <f>IF(E2639="","",(IF(Table1[[#This Row],[Cur]]="USD",Table1[[#This Row],[Cur_Amount Credit]],Table1[[#This Row],[Cur_Amount Credit]]/ExchangeRate)))</f>
        <v/>
      </c>
      <c r="Z2639" s="203" t="str">
        <f>IF(E2639="","",(Table1[[#This Row],[Debit USD]]-Table1[[#This Row],[Credit USD]]))</f>
        <v/>
      </c>
      <c r="AA2639" s="122"/>
      <c r="AB2639" s="1"/>
      <c r="AC2639" s="15"/>
      <c r="AD2639" s="15" t="str">
        <f>IF(AND(OR(Table1[[#This Row],[Account]]="15030",Table1[[#This Row],[Account]]="15035",Table1[[#This Row],[Account]]="20150"),Table1[[#This Row],[Vendor ID]]=""),1,"")</f>
        <v/>
      </c>
      <c r="AE2639" s="15"/>
      <c r="AF2639" s="15"/>
      <c r="AG2639" s="15"/>
      <c r="AH2639" s="46" t="str">
        <f>IF(Table1[[#This Row],[Posting Date]]&lt;&gt;"","GJ-"&amp;CountryID,"")</f>
        <v/>
      </c>
      <c r="AI2639" s="59" t="str">
        <f>IF(Table1[[#This Row],[Posting Date]]&lt;&gt;"",Table1[[#This Row],[Posting Date]],"")</f>
        <v/>
      </c>
      <c r="AJ2639" s="46"/>
      <c r="AK2639" s="46" t="str">
        <f>IF(Table1[[#This Row],[Description]]&lt;&gt;"",Table1[[#This Row],[Description]],"")</f>
        <v/>
      </c>
      <c r="AL2639" s="46" t="str">
        <f>IF(Table1[[#This Row],[Posting Date]]&lt;&gt;"",Table1[[#This Row],[Reference Number]],"")</f>
        <v/>
      </c>
      <c r="AM2639" s="46" t="str">
        <f>TRIM(Table1[[#This Row],[Line '#]])</f>
        <v/>
      </c>
      <c r="AN2639" s="46" t="str">
        <f>TRIM(Table1[[#This Row],[Account]])</f>
        <v/>
      </c>
      <c r="AO2639" s="46" t="str">
        <f>IF(Table1[[#This Row],[Posting Date]]&lt;&gt;"",$D$5,"")</f>
        <v/>
      </c>
      <c r="AP2639" s="46" t="str">
        <f>TRIM(Table1[[#This Row],[Departments-Prgrams]])</f>
        <v/>
      </c>
      <c r="AQ2639" s="46" t="str">
        <f>TRIM(Table1[[#This Row],[Grant]])</f>
        <v/>
      </c>
      <c r="AR2639" s="46" t="str">
        <f>TRIM(Table1[[#This Row],[Staff ID]])</f>
        <v/>
      </c>
      <c r="AS2639" s="46" t="str">
        <f>IF(TRIM(Table1[[#This Row],[Budget Code]])=0,"",TRIM(Table1[[#This Row],[Budget Code]]))</f>
        <v/>
      </c>
      <c r="AT2639" s="46" t="str">
        <f>IF(Table1[[#This Row],[Line Description]]&lt;&gt;"",Table1[[#This Row],[Line Description]],"")</f>
        <v/>
      </c>
      <c r="AU2639" s="46" t="str">
        <f>IF(Table1[[#This Row],[Cur_Amount Debit]]&gt;0,ROUND(Table1[[#This Row],[Cur_Amount Debit]],2),"")</f>
        <v/>
      </c>
      <c r="AV2639" s="46" t="str">
        <f>IF(Table1[[#This Row],[Cur_Amount Credit]]&gt;0,ROUND(Table1[[#This Row],[Cur_Amount Credit]],2),"")</f>
        <v/>
      </c>
      <c r="AW2639" s="46" t="str">
        <f>LEFT(Table1[[#This Row],[Cur]],3)</f>
        <v/>
      </c>
      <c r="AX2639" s="59"/>
      <c r="AY2639" s="46"/>
      <c r="AZ2639" s="46" t="str">
        <f>IF(Table1[[#This Row],[Cur]]&lt;&gt;"",IF(Table1[[#This Row],[Cur]]="USD","",ExchangeRate),"")</f>
        <v/>
      </c>
      <c r="BA2639" s="46" t="str">
        <f>IF(Table1[[#This Row],[Grant]]&lt;&gt;"",VLOOKUP(Table1[[#This Row],[Grant]],Grants!B:D,3),"")</f>
        <v/>
      </c>
      <c r="BB2639" s="46" t="str">
        <f>TRIM(Table1[[#This Row],[Vendor ID]])</f>
        <v/>
      </c>
      <c r="BC2639">
        <f>IF(Table1[[#This Row],[Reference Number]]=Q2638,BC2638,BC2638+1)</f>
        <v>2</v>
      </c>
    </row>
    <row r="2640" spans="1:55" ht="11.25" hidden="1" customHeight="1">
      <c r="A2640" s="1"/>
      <c r="B2640" s="88" t="str">
        <f>IF(Table1[[#This Row],[Posting Date]]&lt;&gt;"",IF(Table1[[#This Row],[Reference Number]]=Q2639,B2639+1,1),"")</f>
        <v/>
      </c>
      <c r="C2640" s="61"/>
      <c r="D2640" s="61"/>
      <c r="E2640" s="218"/>
      <c r="F2640" s="143" t="str">
        <f>IFERROR(IF(VLOOKUP(Table1[[#This Row],[Budget Code Description]],Dimentions!$X$6:$AC$132,2,FALSE)="","",VLOOKUP(Table1[[#This Row],[Budget Code Description]],Dimentions!$X$6:$AC$132,2,FALSE)),"")</f>
        <v/>
      </c>
      <c r="G2640" s="143" t="str">
        <f>IFERROR(VLOOKUP(Table1[[#This Row],[Budget Code Description]],Dimentions!$X$6:$AC$132,3,FALSE),"")</f>
        <v/>
      </c>
      <c r="H2640" s="64" t="str">
        <f>IFERROR(VLOOKUP(Table1[[#This Row],[Account]],Dimentions!$S$6:$V$233,2,FALSE),"")</f>
        <v/>
      </c>
      <c r="I2640" s="62">
        <f>_xlfn.NUMBERVALUE(LEFT(Table1[[#This Row],[Account]],1))</f>
        <v>0</v>
      </c>
      <c r="J2640" s="62" t="str">
        <f>IFERROR(VLOOKUP(Table1[[#This Row],[Budget Code Description]],Table6[#All],7,FALSE),"")</f>
        <v/>
      </c>
      <c r="K2640" s="143" t="str">
        <f>IFERROR(VLOOKUP(Table1[[#This Row],[Budget Code Description]],Table6[#All],8,FALSE),"")</f>
        <v/>
      </c>
      <c r="L2640" s="63"/>
      <c r="M2640" s="65" t="str">
        <f>IFERROR(VLOOKUP(Table1[[#This Row],[Staff ID]],Table2[],2,FALSE),"")</f>
        <v/>
      </c>
      <c r="N2640" s="211" t="str">
        <f>IFERROR(IF(VLOOKUP(Table1[[#This Row],[Budget Code Description]],Dimentions!$X$6:$AC$97,4,FALSE)="","",VLOOKUP(Table1[[#This Row],[Budget Code Description]],Dimentions!$X$6:$AC$97,4,FALSE)),"")</f>
        <v/>
      </c>
      <c r="O2640" s="65" t="str">
        <f>IFERROR(VLOOKUP(Table1[[#This Row],[Vendor ID]],Table549[],2,FALSE),"")</f>
        <v/>
      </c>
      <c r="P2640" s="63"/>
      <c r="Q2640" s="143" t="str">
        <f>IF(Table1[[#This Row],[Posting Date]]&lt;&gt;"",$D$9,"")</f>
        <v/>
      </c>
      <c r="R2640" s="159" t="str">
        <f>IF(Table1[[#This Row],[Posting Date]]&lt;&gt;"",$D$10,"")</f>
        <v/>
      </c>
      <c r="S2640" s="66"/>
      <c r="T2640" s="63"/>
      <c r="U2640" s="67"/>
      <c r="V2640" s="67"/>
      <c r="W2640" s="67" t="str">
        <f t="shared" si="41"/>
        <v/>
      </c>
      <c r="X2640" s="161" t="str">
        <f>IF(E2640="","",(IF(Table1[[#This Row],[Cur]]="USD",Table1[[#This Row],[Cur_Amount Debit]],Table1[[#This Row],[Cur_Amount Debit]]/Table1[[#This Row],[Exchange Rate]])))</f>
        <v/>
      </c>
      <c r="Y2640" s="161" t="str">
        <f>IF(E2640="","",(IF(Table1[[#This Row],[Cur]]="USD",Table1[[#This Row],[Cur_Amount Credit]],Table1[[#This Row],[Cur_Amount Credit]]/ExchangeRate)))</f>
        <v/>
      </c>
      <c r="Z2640" s="203" t="str">
        <f>IF(E2640="","",(Table1[[#This Row],[Debit USD]]-Table1[[#This Row],[Credit USD]]))</f>
        <v/>
      </c>
      <c r="AA2640" s="122"/>
      <c r="AB2640" s="1"/>
      <c r="AC2640" s="15"/>
      <c r="AD2640" s="15" t="str">
        <f>IF(AND(OR(Table1[[#This Row],[Account]]="15030",Table1[[#This Row],[Account]]="15035",Table1[[#This Row],[Account]]="20150"),Table1[[#This Row],[Vendor ID]]=""),1,"")</f>
        <v/>
      </c>
      <c r="AE2640" s="15"/>
      <c r="AF2640" s="15"/>
      <c r="AG2640" s="15"/>
      <c r="AH2640" s="46" t="str">
        <f>IF(Table1[[#This Row],[Posting Date]]&lt;&gt;"","GJ-"&amp;CountryID,"")</f>
        <v/>
      </c>
      <c r="AI2640" s="59" t="str">
        <f>IF(Table1[[#This Row],[Posting Date]]&lt;&gt;"",Table1[[#This Row],[Posting Date]],"")</f>
        <v/>
      </c>
      <c r="AJ2640" s="46"/>
      <c r="AK2640" s="46" t="str">
        <f>IF(Table1[[#This Row],[Description]]&lt;&gt;"",Table1[[#This Row],[Description]],"")</f>
        <v/>
      </c>
      <c r="AL2640" s="46" t="str">
        <f>IF(Table1[[#This Row],[Posting Date]]&lt;&gt;"",Table1[[#This Row],[Reference Number]],"")</f>
        <v/>
      </c>
      <c r="AM2640" s="46" t="str">
        <f>TRIM(Table1[[#This Row],[Line '#]])</f>
        <v/>
      </c>
      <c r="AN2640" s="46" t="str">
        <f>TRIM(Table1[[#This Row],[Account]])</f>
        <v/>
      </c>
      <c r="AO2640" s="46" t="str">
        <f>IF(Table1[[#This Row],[Posting Date]]&lt;&gt;"",$D$5,"")</f>
        <v/>
      </c>
      <c r="AP2640" s="46" t="str">
        <f>TRIM(Table1[[#This Row],[Departments-Prgrams]])</f>
        <v/>
      </c>
      <c r="AQ2640" s="46" t="str">
        <f>TRIM(Table1[[#This Row],[Grant]])</f>
        <v/>
      </c>
      <c r="AR2640" s="46" t="str">
        <f>TRIM(Table1[[#This Row],[Staff ID]])</f>
        <v/>
      </c>
      <c r="AS2640" s="46" t="str">
        <f>IF(TRIM(Table1[[#This Row],[Budget Code]])=0,"",TRIM(Table1[[#This Row],[Budget Code]]))</f>
        <v/>
      </c>
      <c r="AT2640" s="46" t="str">
        <f>IF(Table1[[#This Row],[Line Description]]&lt;&gt;"",Table1[[#This Row],[Line Description]],"")</f>
        <v/>
      </c>
      <c r="AU2640" s="46" t="str">
        <f>IF(Table1[[#This Row],[Cur_Amount Debit]]&gt;0,ROUND(Table1[[#This Row],[Cur_Amount Debit]],2),"")</f>
        <v/>
      </c>
      <c r="AV2640" s="46" t="str">
        <f>IF(Table1[[#This Row],[Cur_Amount Credit]]&gt;0,ROUND(Table1[[#This Row],[Cur_Amount Credit]],2),"")</f>
        <v/>
      </c>
      <c r="AW2640" s="46" t="str">
        <f>LEFT(Table1[[#This Row],[Cur]],3)</f>
        <v/>
      </c>
      <c r="AX2640" s="59"/>
      <c r="AY2640" s="46"/>
      <c r="AZ2640" s="46" t="str">
        <f>IF(Table1[[#This Row],[Cur]]&lt;&gt;"",IF(Table1[[#This Row],[Cur]]="USD","",ExchangeRate),"")</f>
        <v/>
      </c>
      <c r="BA2640" s="46" t="str">
        <f>IF(Table1[[#This Row],[Grant]]&lt;&gt;"",VLOOKUP(Table1[[#This Row],[Grant]],Grants!B:D,3),"")</f>
        <v/>
      </c>
      <c r="BB2640" s="46" t="str">
        <f>TRIM(Table1[[#This Row],[Vendor ID]])</f>
        <v/>
      </c>
      <c r="BC2640">
        <f>IF(Table1[[#This Row],[Reference Number]]=Q2639,BC2639,BC2639+1)</f>
        <v>2</v>
      </c>
    </row>
    <row r="2641" spans="1:55" ht="11.25" hidden="1" customHeight="1">
      <c r="A2641" s="1"/>
      <c r="B2641" s="88" t="str">
        <f>IF(Table1[[#This Row],[Posting Date]]&lt;&gt;"",IF(Table1[[#This Row],[Reference Number]]=Q2640,B2640+1,1),"")</f>
        <v/>
      </c>
      <c r="C2641" s="61"/>
      <c r="D2641" s="61"/>
      <c r="E2641" s="218"/>
      <c r="F2641" s="143" t="str">
        <f>IFERROR(IF(VLOOKUP(Table1[[#This Row],[Budget Code Description]],Dimentions!$X$6:$AC$132,2,FALSE)="","",VLOOKUP(Table1[[#This Row],[Budget Code Description]],Dimentions!$X$6:$AC$132,2,FALSE)),"")</f>
        <v/>
      </c>
      <c r="G2641" s="143" t="str">
        <f>IFERROR(VLOOKUP(Table1[[#This Row],[Budget Code Description]],Dimentions!$X$6:$AC$132,3,FALSE),"")</f>
        <v/>
      </c>
      <c r="H2641" s="64" t="str">
        <f>IFERROR(VLOOKUP(Table1[[#This Row],[Account]],Dimentions!$S$6:$V$233,2,FALSE),"")</f>
        <v/>
      </c>
      <c r="I2641" s="62">
        <f>_xlfn.NUMBERVALUE(LEFT(Table1[[#This Row],[Account]],1))</f>
        <v>0</v>
      </c>
      <c r="J2641" s="62" t="str">
        <f>IFERROR(VLOOKUP(Table1[[#This Row],[Budget Code Description]],Table6[#All],7,FALSE),"")</f>
        <v/>
      </c>
      <c r="K2641" s="143" t="str">
        <f>IFERROR(VLOOKUP(Table1[[#This Row],[Budget Code Description]],Table6[#All],8,FALSE),"")</f>
        <v/>
      </c>
      <c r="L2641" s="63"/>
      <c r="M2641" s="65" t="str">
        <f>IFERROR(VLOOKUP(Table1[[#This Row],[Staff ID]],Table2[],2,FALSE),"")</f>
        <v/>
      </c>
      <c r="N2641" s="211" t="str">
        <f>IFERROR(IF(VLOOKUP(Table1[[#This Row],[Budget Code Description]],Dimentions!$X$6:$AC$97,4,FALSE)="","",VLOOKUP(Table1[[#This Row],[Budget Code Description]],Dimentions!$X$6:$AC$97,4,FALSE)),"")</f>
        <v/>
      </c>
      <c r="O2641" s="65" t="str">
        <f>IFERROR(VLOOKUP(Table1[[#This Row],[Vendor ID]],Table549[],2,FALSE),"")</f>
        <v/>
      </c>
      <c r="P2641" s="63"/>
      <c r="Q2641" s="143" t="str">
        <f>IF(Table1[[#This Row],[Posting Date]]&lt;&gt;"",$D$9,"")</f>
        <v/>
      </c>
      <c r="R2641" s="159" t="str">
        <f>IF(Table1[[#This Row],[Posting Date]]&lt;&gt;"",$D$10,"")</f>
        <v/>
      </c>
      <c r="S2641" s="66"/>
      <c r="T2641" s="63"/>
      <c r="U2641" s="67"/>
      <c r="V2641" s="67"/>
      <c r="W2641" s="67" t="str">
        <f t="shared" si="41"/>
        <v/>
      </c>
      <c r="X2641" s="161" t="str">
        <f>IF(E2641="","",(IF(Table1[[#This Row],[Cur]]="USD",Table1[[#This Row],[Cur_Amount Debit]],Table1[[#This Row],[Cur_Amount Debit]]/Table1[[#This Row],[Exchange Rate]])))</f>
        <v/>
      </c>
      <c r="Y2641" s="161" t="str">
        <f>IF(E2641="","",(IF(Table1[[#This Row],[Cur]]="USD",Table1[[#This Row],[Cur_Amount Credit]],Table1[[#This Row],[Cur_Amount Credit]]/ExchangeRate)))</f>
        <v/>
      </c>
      <c r="Z2641" s="203" t="str">
        <f>IF(E2641="","",(Table1[[#This Row],[Debit USD]]-Table1[[#This Row],[Credit USD]]))</f>
        <v/>
      </c>
      <c r="AA2641" s="122"/>
      <c r="AB2641" s="1"/>
      <c r="AC2641" s="15"/>
      <c r="AD2641" s="15" t="str">
        <f>IF(AND(OR(Table1[[#This Row],[Account]]="15030",Table1[[#This Row],[Account]]="15035",Table1[[#This Row],[Account]]="20150"),Table1[[#This Row],[Vendor ID]]=""),1,"")</f>
        <v/>
      </c>
      <c r="AE2641" s="15"/>
      <c r="AF2641" s="15"/>
      <c r="AG2641" s="15"/>
      <c r="AH2641" s="46" t="str">
        <f>IF(Table1[[#This Row],[Posting Date]]&lt;&gt;"","GJ-"&amp;CountryID,"")</f>
        <v/>
      </c>
      <c r="AI2641" s="59" t="str">
        <f>IF(Table1[[#This Row],[Posting Date]]&lt;&gt;"",Table1[[#This Row],[Posting Date]],"")</f>
        <v/>
      </c>
      <c r="AJ2641" s="46"/>
      <c r="AK2641" s="46" t="str">
        <f>IF(Table1[[#This Row],[Description]]&lt;&gt;"",Table1[[#This Row],[Description]],"")</f>
        <v/>
      </c>
      <c r="AL2641" s="46" t="str">
        <f>IF(Table1[[#This Row],[Posting Date]]&lt;&gt;"",Table1[[#This Row],[Reference Number]],"")</f>
        <v/>
      </c>
      <c r="AM2641" s="46" t="str">
        <f>TRIM(Table1[[#This Row],[Line '#]])</f>
        <v/>
      </c>
      <c r="AN2641" s="46" t="str">
        <f>TRIM(Table1[[#This Row],[Account]])</f>
        <v/>
      </c>
      <c r="AO2641" s="46" t="str">
        <f>IF(Table1[[#This Row],[Posting Date]]&lt;&gt;"",$D$5,"")</f>
        <v/>
      </c>
      <c r="AP2641" s="46" t="str">
        <f>TRIM(Table1[[#This Row],[Departments-Prgrams]])</f>
        <v/>
      </c>
      <c r="AQ2641" s="46" t="str">
        <f>TRIM(Table1[[#This Row],[Grant]])</f>
        <v/>
      </c>
      <c r="AR2641" s="46" t="str">
        <f>TRIM(Table1[[#This Row],[Staff ID]])</f>
        <v/>
      </c>
      <c r="AS2641" s="46" t="str">
        <f>IF(TRIM(Table1[[#This Row],[Budget Code]])=0,"",TRIM(Table1[[#This Row],[Budget Code]]))</f>
        <v/>
      </c>
      <c r="AT2641" s="46" t="str">
        <f>IF(Table1[[#This Row],[Line Description]]&lt;&gt;"",Table1[[#This Row],[Line Description]],"")</f>
        <v/>
      </c>
      <c r="AU2641" s="46" t="str">
        <f>IF(Table1[[#This Row],[Cur_Amount Debit]]&gt;0,ROUND(Table1[[#This Row],[Cur_Amount Debit]],2),"")</f>
        <v/>
      </c>
      <c r="AV2641" s="46" t="str">
        <f>IF(Table1[[#This Row],[Cur_Amount Credit]]&gt;0,ROUND(Table1[[#This Row],[Cur_Amount Credit]],2),"")</f>
        <v/>
      </c>
      <c r="AW2641" s="46" t="str">
        <f>LEFT(Table1[[#This Row],[Cur]],3)</f>
        <v/>
      </c>
      <c r="AX2641" s="59"/>
      <c r="AY2641" s="46"/>
      <c r="AZ2641" s="46" t="str">
        <f>IF(Table1[[#This Row],[Cur]]&lt;&gt;"",IF(Table1[[#This Row],[Cur]]="USD","",ExchangeRate),"")</f>
        <v/>
      </c>
      <c r="BA2641" s="46" t="str">
        <f>IF(Table1[[#This Row],[Grant]]&lt;&gt;"",VLOOKUP(Table1[[#This Row],[Grant]],Grants!B:D,3),"")</f>
        <v/>
      </c>
      <c r="BB2641" s="46" t="str">
        <f>TRIM(Table1[[#This Row],[Vendor ID]])</f>
        <v/>
      </c>
      <c r="BC2641">
        <f>IF(Table1[[#This Row],[Reference Number]]=Q2640,BC2640,BC2640+1)</f>
        <v>2</v>
      </c>
    </row>
    <row r="2642" spans="1:55" ht="11.25" hidden="1" customHeight="1">
      <c r="A2642" s="1"/>
      <c r="B2642" s="88" t="str">
        <f>IF(Table1[[#This Row],[Posting Date]]&lt;&gt;"",IF(Table1[[#This Row],[Reference Number]]=Q2641,B2641+1,1),"")</f>
        <v/>
      </c>
      <c r="C2642" s="61"/>
      <c r="D2642" s="61"/>
      <c r="E2642" s="218"/>
      <c r="F2642" s="143" t="str">
        <f>IFERROR(IF(VLOOKUP(Table1[[#This Row],[Budget Code Description]],Dimentions!$X$6:$AC$132,2,FALSE)="","",VLOOKUP(Table1[[#This Row],[Budget Code Description]],Dimentions!$X$6:$AC$132,2,FALSE)),"")</f>
        <v/>
      </c>
      <c r="G2642" s="143" t="str">
        <f>IFERROR(VLOOKUP(Table1[[#This Row],[Budget Code Description]],Dimentions!$X$6:$AC$132,3,FALSE),"")</f>
        <v/>
      </c>
      <c r="H2642" s="64" t="str">
        <f>IFERROR(VLOOKUP(Table1[[#This Row],[Account]],Dimentions!$S$6:$V$233,2,FALSE),"")</f>
        <v/>
      </c>
      <c r="I2642" s="62">
        <f>_xlfn.NUMBERVALUE(LEFT(Table1[[#This Row],[Account]],1))</f>
        <v>0</v>
      </c>
      <c r="J2642" s="62" t="str">
        <f>IFERROR(VLOOKUP(Table1[[#This Row],[Budget Code Description]],Table6[#All],7,FALSE),"")</f>
        <v/>
      </c>
      <c r="K2642" s="143" t="str">
        <f>IFERROR(VLOOKUP(Table1[[#This Row],[Budget Code Description]],Table6[#All],8,FALSE),"")</f>
        <v/>
      </c>
      <c r="L2642" s="63"/>
      <c r="M2642" s="65" t="str">
        <f>IFERROR(VLOOKUP(Table1[[#This Row],[Staff ID]],Table2[],2,FALSE),"")</f>
        <v/>
      </c>
      <c r="N2642" s="211" t="str">
        <f>IFERROR(IF(VLOOKUP(Table1[[#This Row],[Budget Code Description]],Dimentions!$X$6:$AC$97,4,FALSE)="","",VLOOKUP(Table1[[#This Row],[Budget Code Description]],Dimentions!$X$6:$AC$97,4,FALSE)),"")</f>
        <v/>
      </c>
      <c r="O2642" s="65" t="str">
        <f>IFERROR(VLOOKUP(Table1[[#This Row],[Vendor ID]],Table549[],2,FALSE),"")</f>
        <v/>
      </c>
      <c r="P2642" s="63"/>
      <c r="Q2642" s="143" t="str">
        <f>IF(Table1[[#This Row],[Posting Date]]&lt;&gt;"",$D$9,"")</f>
        <v/>
      </c>
      <c r="R2642" s="159" t="str">
        <f>IF(Table1[[#This Row],[Posting Date]]&lt;&gt;"",$D$10,"")</f>
        <v/>
      </c>
      <c r="S2642" s="66"/>
      <c r="T2642" s="63"/>
      <c r="U2642" s="67"/>
      <c r="V2642" s="67"/>
      <c r="W2642" s="67" t="str">
        <f t="shared" si="41"/>
        <v/>
      </c>
      <c r="X2642" s="161" t="str">
        <f>IF(E2642="","",(IF(Table1[[#This Row],[Cur]]="USD",Table1[[#This Row],[Cur_Amount Debit]],Table1[[#This Row],[Cur_Amount Debit]]/Table1[[#This Row],[Exchange Rate]])))</f>
        <v/>
      </c>
      <c r="Y2642" s="161" t="str">
        <f>IF(E2642="","",(IF(Table1[[#This Row],[Cur]]="USD",Table1[[#This Row],[Cur_Amount Credit]],Table1[[#This Row],[Cur_Amount Credit]]/ExchangeRate)))</f>
        <v/>
      </c>
      <c r="Z2642" s="203" t="str">
        <f>IF(E2642="","",(Table1[[#This Row],[Debit USD]]-Table1[[#This Row],[Credit USD]]))</f>
        <v/>
      </c>
      <c r="AA2642" s="122"/>
      <c r="AB2642" s="1"/>
      <c r="AC2642" s="15"/>
      <c r="AD2642" s="15" t="str">
        <f>IF(AND(OR(Table1[[#This Row],[Account]]="15030",Table1[[#This Row],[Account]]="15035",Table1[[#This Row],[Account]]="20150"),Table1[[#This Row],[Vendor ID]]=""),1,"")</f>
        <v/>
      </c>
      <c r="AE2642" s="15"/>
      <c r="AF2642" s="15"/>
      <c r="AG2642" s="15"/>
      <c r="AH2642" s="46" t="str">
        <f>IF(Table1[[#This Row],[Posting Date]]&lt;&gt;"","GJ-"&amp;CountryID,"")</f>
        <v/>
      </c>
      <c r="AI2642" s="59" t="str">
        <f>IF(Table1[[#This Row],[Posting Date]]&lt;&gt;"",Table1[[#This Row],[Posting Date]],"")</f>
        <v/>
      </c>
      <c r="AJ2642" s="46"/>
      <c r="AK2642" s="46" t="str">
        <f>IF(Table1[[#This Row],[Description]]&lt;&gt;"",Table1[[#This Row],[Description]],"")</f>
        <v/>
      </c>
      <c r="AL2642" s="46" t="str">
        <f>IF(Table1[[#This Row],[Posting Date]]&lt;&gt;"",Table1[[#This Row],[Reference Number]],"")</f>
        <v/>
      </c>
      <c r="AM2642" s="46" t="str">
        <f>TRIM(Table1[[#This Row],[Line '#]])</f>
        <v/>
      </c>
      <c r="AN2642" s="46" t="str">
        <f>TRIM(Table1[[#This Row],[Account]])</f>
        <v/>
      </c>
      <c r="AO2642" s="46" t="str">
        <f>IF(Table1[[#This Row],[Posting Date]]&lt;&gt;"",$D$5,"")</f>
        <v/>
      </c>
      <c r="AP2642" s="46" t="str">
        <f>TRIM(Table1[[#This Row],[Departments-Prgrams]])</f>
        <v/>
      </c>
      <c r="AQ2642" s="46" t="str">
        <f>TRIM(Table1[[#This Row],[Grant]])</f>
        <v/>
      </c>
      <c r="AR2642" s="46" t="str">
        <f>TRIM(Table1[[#This Row],[Staff ID]])</f>
        <v/>
      </c>
      <c r="AS2642" s="46" t="str">
        <f>IF(TRIM(Table1[[#This Row],[Budget Code]])=0,"",TRIM(Table1[[#This Row],[Budget Code]]))</f>
        <v/>
      </c>
      <c r="AT2642" s="46" t="str">
        <f>IF(Table1[[#This Row],[Line Description]]&lt;&gt;"",Table1[[#This Row],[Line Description]],"")</f>
        <v/>
      </c>
      <c r="AU2642" s="46" t="str">
        <f>IF(Table1[[#This Row],[Cur_Amount Debit]]&gt;0,ROUND(Table1[[#This Row],[Cur_Amount Debit]],2),"")</f>
        <v/>
      </c>
      <c r="AV2642" s="46" t="str">
        <f>IF(Table1[[#This Row],[Cur_Amount Credit]]&gt;0,ROUND(Table1[[#This Row],[Cur_Amount Credit]],2),"")</f>
        <v/>
      </c>
      <c r="AW2642" s="46" t="str">
        <f>LEFT(Table1[[#This Row],[Cur]],3)</f>
        <v/>
      </c>
      <c r="AX2642" s="59"/>
      <c r="AY2642" s="46"/>
      <c r="AZ2642" s="46" t="str">
        <f>IF(Table1[[#This Row],[Cur]]&lt;&gt;"",IF(Table1[[#This Row],[Cur]]="USD","",ExchangeRate),"")</f>
        <v/>
      </c>
      <c r="BA2642" s="46" t="str">
        <f>IF(Table1[[#This Row],[Grant]]&lt;&gt;"",VLOOKUP(Table1[[#This Row],[Grant]],Grants!B:D,3),"")</f>
        <v/>
      </c>
      <c r="BB2642" s="46" t="str">
        <f>TRIM(Table1[[#This Row],[Vendor ID]])</f>
        <v/>
      </c>
      <c r="BC2642">
        <f>IF(Table1[[#This Row],[Reference Number]]=Q2641,BC2641,BC2641+1)</f>
        <v>2</v>
      </c>
    </row>
    <row r="2643" spans="1:55" ht="11.25" hidden="1" customHeight="1">
      <c r="A2643" s="1"/>
      <c r="B2643" s="88" t="str">
        <f>IF(Table1[[#This Row],[Posting Date]]&lt;&gt;"",IF(Table1[[#This Row],[Reference Number]]=Q2642,B2642+1,1),"")</f>
        <v/>
      </c>
      <c r="C2643" s="61"/>
      <c r="D2643" s="61"/>
      <c r="E2643" s="218"/>
      <c r="F2643" s="143" t="str">
        <f>IFERROR(IF(VLOOKUP(Table1[[#This Row],[Budget Code Description]],Dimentions!$X$6:$AC$132,2,FALSE)="","",VLOOKUP(Table1[[#This Row],[Budget Code Description]],Dimentions!$X$6:$AC$132,2,FALSE)),"")</f>
        <v/>
      </c>
      <c r="G2643" s="143" t="str">
        <f>IFERROR(VLOOKUP(Table1[[#This Row],[Budget Code Description]],Dimentions!$X$6:$AC$132,3,FALSE),"")</f>
        <v/>
      </c>
      <c r="H2643" s="64" t="str">
        <f>IFERROR(VLOOKUP(Table1[[#This Row],[Account]],Dimentions!$S$6:$V$233,2,FALSE),"")</f>
        <v/>
      </c>
      <c r="I2643" s="62">
        <f>_xlfn.NUMBERVALUE(LEFT(Table1[[#This Row],[Account]],1))</f>
        <v>0</v>
      </c>
      <c r="J2643" s="62" t="str">
        <f>IFERROR(VLOOKUP(Table1[[#This Row],[Budget Code Description]],Table6[#All],7,FALSE),"")</f>
        <v/>
      </c>
      <c r="K2643" s="143" t="str">
        <f>IFERROR(VLOOKUP(Table1[[#This Row],[Budget Code Description]],Table6[#All],8,FALSE),"")</f>
        <v/>
      </c>
      <c r="L2643" s="63"/>
      <c r="M2643" s="65" t="str">
        <f>IFERROR(VLOOKUP(Table1[[#This Row],[Staff ID]],Table2[],2,FALSE),"")</f>
        <v/>
      </c>
      <c r="N2643" s="211" t="str">
        <f>IFERROR(IF(VLOOKUP(Table1[[#This Row],[Budget Code Description]],Dimentions!$X$6:$AC$97,4,FALSE)="","",VLOOKUP(Table1[[#This Row],[Budget Code Description]],Dimentions!$X$6:$AC$97,4,FALSE)),"")</f>
        <v/>
      </c>
      <c r="O2643" s="65" t="str">
        <f>IFERROR(VLOOKUP(Table1[[#This Row],[Vendor ID]],Table549[],2,FALSE),"")</f>
        <v/>
      </c>
      <c r="P2643" s="63"/>
      <c r="Q2643" s="143" t="str">
        <f>IF(Table1[[#This Row],[Posting Date]]&lt;&gt;"",$D$9,"")</f>
        <v/>
      </c>
      <c r="R2643" s="159" t="str">
        <f>IF(Table1[[#This Row],[Posting Date]]&lt;&gt;"",$D$10,"")</f>
        <v/>
      </c>
      <c r="S2643" s="66"/>
      <c r="T2643" s="63"/>
      <c r="U2643" s="67"/>
      <c r="V2643" s="67"/>
      <c r="W2643" s="67" t="str">
        <f t="shared" si="41"/>
        <v/>
      </c>
      <c r="X2643" s="161" t="str">
        <f>IF(E2643="","",(IF(Table1[[#This Row],[Cur]]="USD",Table1[[#This Row],[Cur_Amount Debit]],Table1[[#This Row],[Cur_Amount Debit]]/Table1[[#This Row],[Exchange Rate]])))</f>
        <v/>
      </c>
      <c r="Y2643" s="161" t="str">
        <f>IF(E2643="","",(IF(Table1[[#This Row],[Cur]]="USD",Table1[[#This Row],[Cur_Amount Credit]],Table1[[#This Row],[Cur_Amount Credit]]/ExchangeRate)))</f>
        <v/>
      </c>
      <c r="Z2643" s="203" t="str">
        <f>IF(E2643="","",(Table1[[#This Row],[Debit USD]]-Table1[[#This Row],[Credit USD]]))</f>
        <v/>
      </c>
      <c r="AA2643" s="122"/>
      <c r="AB2643" s="1"/>
      <c r="AC2643" s="15"/>
      <c r="AD2643" s="15" t="str">
        <f>IF(AND(OR(Table1[[#This Row],[Account]]="15030",Table1[[#This Row],[Account]]="15035",Table1[[#This Row],[Account]]="20150"),Table1[[#This Row],[Vendor ID]]=""),1,"")</f>
        <v/>
      </c>
      <c r="AE2643" s="15"/>
      <c r="AF2643" s="15"/>
      <c r="AG2643" s="15"/>
      <c r="AH2643" s="46" t="str">
        <f>IF(Table1[[#This Row],[Posting Date]]&lt;&gt;"","GJ-"&amp;CountryID,"")</f>
        <v/>
      </c>
      <c r="AI2643" s="59" t="str">
        <f>IF(Table1[[#This Row],[Posting Date]]&lt;&gt;"",Table1[[#This Row],[Posting Date]],"")</f>
        <v/>
      </c>
      <c r="AJ2643" s="46"/>
      <c r="AK2643" s="46" t="str">
        <f>IF(Table1[[#This Row],[Description]]&lt;&gt;"",Table1[[#This Row],[Description]],"")</f>
        <v/>
      </c>
      <c r="AL2643" s="46" t="str">
        <f>IF(Table1[[#This Row],[Posting Date]]&lt;&gt;"",Table1[[#This Row],[Reference Number]],"")</f>
        <v/>
      </c>
      <c r="AM2643" s="46" t="str">
        <f>TRIM(Table1[[#This Row],[Line '#]])</f>
        <v/>
      </c>
      <c r="AN2643" s="46" t="str">
        <f>TRIM(Table1[[#This Row],[Account]])</f>
        <v/>
      </c>
      <c r="AO2643" s="46" t="str">
        <f>IF(Table1[[#This Row],[Posting Date]]&lt;&gt;"",$D$5,"")</f>
        <v/>
      </c>
      <c r="AP2643" s="46" t="str">
        <f>TRIM(Table1[[#This Row],[Departments-Prgrams]])</f>
        <v/>
      </c>
      <c r="AQ2643" s="46" t="str">
        <f>TRIM(Table1[[#This Row],[Grant]])</f>
        <v/>
      </c>
      <c r="AR2643" s="46" t="str">
        <f>TRIM(Table1[[#This Row],[Staff ID]])</f>
        <v/>
      </c>
      <c r="AS2643" s="46" t="str">
        <f>IF(TRIM(Table1[[#This Row],[Budget Code]])=0,"",TRIM(Table1[[#This Row],[Budget Code]]))</f>
        <v/>
      </c>
      <c r="AT2643" s="46" t="str">
        <f>IF(Table1[[#This Row],[Line Description]]&lt;&gt;"",Table1[[#This Row],[Line Description]],"")</f>
        <v/>
      </c>
      <c r="AU2643" s="46" t="str">
        <f>IF(Table1[[#This Row],[Cur_Amount Debit]]&gt;0,ROUND(Table1[[#This Row],[Cur_Amount Debit]],2),"")</f>
        <v/>
      </c>
      <c r="AV2643" s="46" t="str">
        <f>IF(Table1[[#This Row],[Cur_Amount Credit]]&gt;0,ROUND(Table1[[#This Row],[Cur_Amount Credit]],2),"")</f>
        <v/>
      </c>
      <c r="AW2643" s="46" t="str">
        <f>LEFT(Table1[[#This Row],[Cur]],3)</f>
        <v/>
      </c>
      <c r="AX2643" s="59"/>
      <c r="AY2643" s="46"/>
      <c r="AZ2643" s="46" t="str">
        <f>IF(Table1[[#This Row],[Cur]]&lt;&gt;"",IF(Table1[[#This Row],[Cur]]="USD","",ExchangeRate),"")</f>
        <v/>
      </c>
      <c r="BA2643" s="46" t="str">
        <f>IF(Table1[[#This Row],[Grant]]&lt;&gt;"",VLOOKUP(Table1[[#This Row],[Grant]],Grants!B:D,3),"")</f>
        <v/>
      </c>
      <c r="BB2643" s="46" t="str">
        <f>TRIM(Table1[[#This Row],[Vendor ID]])</f>
        <v/>
      </c>
      <c r="BC2643">
        <f>IF(Table1[[#This Row],[Reference Number]]=Q2642,BC2642,BC2642+1)</f>
        <v>2</v>
      </c>
    </row>
    <row r="2644" spans="1:55" ht="11.25" hidden="1" customHeight="1">
      <c r="A2644" s="1"/>
      <c r="B2644" s="88" t="str">
        <f>IF(Table1[[#This Row],[Posting Date]]&lt;&gt;"",IF(Table1[[#This Row],[Reference Number]]=Q2643,B2643+1,1),"")</f>
        <v/>
      </c>
      <c r="C2644" s="61"/>
      <c r="D2644" s="61"/>
      <c r="E2644" s="218"/>
      <c r="F2644" s="143" t="str">
        <f>IFERROR(IF(VLOOKUP(Table1[[#This Row],[Budget Code Description]],Dimentions!$X$6:$AC$132,2,FALSE)="","",VLOOKUP(Table1[[#This Row],[Budget Code Description]],Dimentions!$X$6:$AC$132,2,FALSE)),"")</f>
        <v/>
      </c>
      <c r="G2644" s="143" t="str">
        <f>IFERROR(VLOOKUP(Table1[[#This Row],[Budget Code Description]],Dimentions!$X$6:$AC$132,3,FALSE),"")</f>
        <v/>
      </c>
      <c r="H2644" s="64" t="str">
        <f>IFERROR(VLOOKUP(Table1[[#This Row],[Account]],Dimentions!$S$6:$V$233,2,FALSE),"")</f>
        <v/>
      </c>
      <c r="I2644" s="62">
        <f>_xlfn.NUMBERVALUE(LEFT(Table1[[#This Row],[Account]],1))</f>
        <v>0</v>
      </c>
      <c r="J2644" s="62" t="str">
        <f>IFERROR(VLOOKUP(Table1[[#This Row],[Budget Code Description]],Table6[#All],7,FALSE),"")</f>
        <v/>
      </c>
      <c r="K2644" s="143" t="str">
        <f>IFERROR(VLOOKUP(Table1[[#This Row],[Budget Code Description]],Table6[#All],8,FALSE),"")</f>
        <v/>
      </c>
      <c r="L2644" s="63"/>
      <c r="M2644" s="65" t="str">
        <f>IFERROR(VLOOKUP(Table1[[#This Row],[Staff ID]],Table2[],2,FALSE),"")</f>
        <v/>
      </c>
      <c r="N2644" s="211" t="str">
        <f>IFERROR(IF(VLOOKUP(Table1[[#This Row],[Budget Code Description]],Dimentions!$X$6:$AC$97,4,FALSE)="","",VLOOKUP(Table1[[#This Row],[Budget Code Description]],Dimentions!$X$6:$AC$97,4,FALSE)),"")</f>
        <v/>
      </c>
      <c r="O2644" s="65" t="str">
        <f>IFERROR(VLOOKUP(Table1[[#This Row],[Vendor ID]],Table549[],2,FALSE),"")</f>
        <v/>
      </c>
      <c r="P2644" s="63"/>
      <c r="Q2644" s="143" t="str">
        <f>IF(Table1[[#This Row],[Posting Date]]&lt;&gt;"",$D$9,"")</f>
        <v/>
      </c>
      <c r="R2644" s="159" t="str">
        <f>IF(Table1[[#This Row],[Posting Date]]&lt;&gt;"",$D$10,"")</f>
        <v/>
      </c>
      <c r="S2644" s="66"/>
      <c r="T2644" s="63"/>
      <c r="U2644" s="67"/>
      <c r="V2644" s="67"/>
      <c r="W2644" s="67" t="str">
        <f t="shared" si="41"/>
        <v/>
      </c>
      <c r="X2644" s="161" t="str">
        <f>IF(E2644="","",(IF(Table1[[#This Row],[Cur]]="USD",Table1[[#This Row],[Cur_Amount Debit]],Table1[[#This Row],[Cur_Amount Debit]]/Table1[[#This Row],[Exchange Rate]])))</f>
        <v/>
      </c>
      <c r="Y2644" s="161" t="str">
        <f>IF(E2644="","",(IF(Table1[[#This Row],[Cur]]="USD",Table1[[#This Row],[Cur_Amount Credit]],Table1[[#This Row],[Cur_Amount Credit]]/ExchangeRate)))</f>
        <v/>
      </c>
      <c r="Z2644" s="203" t="str">
        <f>IF(E2644="","",(Table1[[#This Row],[Debit USD]]-Table1[[#This Row],[Credit USD]]))</f>
        <v/>
      </c>
      <c r="AA2644" s="122"/>
      <c r="AB2644" s="1"/>
      <c r="AC2644" s="15"/>
      <c r="AD2644" s="15" t="str">
        <f>IF(AND(OR(Table1[[#This Row],[Account]]="15030",Table1[[#This Row],[Account]]="15035",Table1[[#This Row],[Account]]="20150"),Table1[[#This Row],[Vendor ID]]=""),1,"")</f>
        <v/>
      </c>
      <c r="AE2644" s="15"/>
      <c r="AF2644" s="15"/>
      <c r="AG2644" s="15"/>
      <c r="AH2644" s="46" t="str">
        <f>IF(Table1[[#This Row],[Posting Date]]&lt;&gt;"","GJ-"&amp;CountryID,"")</f>
        <v/>
      </c>
      <c r="AI2644" s="59" t="str">
        <f>IF(Table1[[#This Row],[Posting Date]]&lt;&gt;"",Table1[[#This Row],[Posting Date]],"")</f>
        <v/>
      </c>
      <c r="AJ2644" s="46"/>
      <c r="AK2644" s="46" t="str">
        <f>IF(Table1[[#This Row],[Description]]&lt;&gt;"",Table1[[#This Row],[Description]],"")</f>
        <v/>
      </c>
      <c r="AL2644" s="46" t="str">
        <f>IF(Table1[[#This Row],[Posting Date]]&lt;&gt;"",Table1[[#This Row],[Reference Number]],"")</f>
        <v/>
      </c>
      <c r="AM2644" s="46" t="str">
        <f>TRIM(Table1[[#This Row],[Line '#]])</f>
        <v/>
      </c>
      <c r="AN2644" s="46" t="str">
        <f>TRIM(Table1[[#This Row],[Account]])</f>
        <v/>
      </c>
      <c r="AO2644" s="46" t="str">
        <f>IF(Table1[[#This Row],[Posting Date]]&lt;&gt;"",$D$5,"")</f>
        <v/>
      </c>
      <c r="AP2644" s="46" t="str">
        <f>TRIM(Table1[[#This Row],[Departments-Prgrams]])</f>
        <v/>
      </c>
      <c r="AQ2644" s="46" t="str">
        <f>TRIM(Table1[[#This Row],[Grant]])</f>
        <v/>
      </c>
      <c r="AR2644" s="46" t="str">
        <f>TRIM(Table1[[#This Row],[Staff ID]])</f>
        <v/>
      </c>
      <c r="AS2644" s="46" t="str">
        <f>IF(TRIM(Table1[[#This Row],[Budget Code]])=0,"",TRIM(Table1[[#This Row],[Budget Code]]))</f>
        <v/>
      </c>
      <c r="AT2644" s="46" t="str">
        <f>IF(Table1[[#This Row],[Line Description]]&lt;&gt;"",Table1[[#This Row],[Line Description]],"")</f>
        <v/>
      </c>
      <c r="AU2644" s="46" t="str">
        <f>IF(Table1[[#This Row],[Cur_Amount Debit]]&gt;0,ROUND(Table1[[#This Row],[Cur_Amount Debit]],2),"")</f>
        <v/>
      </c>
      <c r="AV2644" s="46" t="str">
        <f>IF(Table1[[#This Row],[Cur_Amount Credit]]&gt;0,ROUND(Table1[[#This Row],[Cur_Amount Credit]],2),"")</f>
        <v/>
      </c>
      <c r="AW2644" s="46" t="str">
        <f>LEFT(Table1[[#This Row],[Cur]],3)</f>
        <v/>
      </c>
      <c r="AX2644" s="59"/>
      <c r="AY2644" s="46"/>
      <c r="AZ2644" s="46" t="str">
        <f>IF(Table1[[#This Row],[Cur]]&lt;&gt;"",IF(Table1[[#This Row],[Cur]]="USD","",ExchangeRate),"")</f>
        <v/>
      </c>
      <c r="BA2644" s="46" t="str">
        <f>IF(Table1[[#This Row],[Grant]]&lt;&gt;"",VLOOKUP(Table1[[#This Row],[Grant]],Grants!B:D,3),"")</f>
        <v/>
      </c>
      <c r="BB2644" s="46" t="str">
        <f>TRIM(Table1[[#This Row],[Vendor ID]])</f>
        <v/>
      </c>
      <c r="BC2644">
        <f>IF(Table1[[#This Row],[Reference Number]]=Q2643,BC2643,BC2643+1)</f>
        <v>2</v>
      </c>
    </row>
    <row r="2645" spans="1:55" ht="11.25" hidden="1" customHeight="1">
      <c r="A2645" s="1"/>
      <c r="B2645" s="88" t="str">
        <f>IF(Table1[[#This Row],[Posting Date]]&lt;&gt;"",IF(Table1[[#This Row],[Reference Number]]=Q2644,B2644+1,1),"")</f>
        <v/>
      </c>
      <c r="C2645" s="61"/>
      <c r="D2645" s="61"/>
      <c r="E2645" s="218"/>
      <c r="F2645" s="143" t="str">
        <f>IFERROR(IF(VLOOKUP(Table1[[#This Row],[Budget Code Description]],Dimentions!$X$6:$AC$132,2,FALSE)="","",VLOOKUP(Table1[[#This Row],[Budget Code Description]],Dimentions!$X$6:$AC$132,2,FALSE)),"")</f>
        <v/>
      </c>
      <c r="G2645" s="143" t="str">
        <f>IFERROR(VLOOKUP(Table1[[#This Row],[Budget Code Description]],Dimentions!$X$6:$AC$132,3,FALSE),"")</f>
        <v/>
      </c>
      <c r="H2645" s="64" t="str">
        <f>IFERROR(VLOOKUP(Table1[[#This Row],[Account]],Dimentions!$S$6:$V$233,2,FALSE),"")</f>
        <v/>
      </c>
      <c r="I2645" s="62">
        <f>_xlfn.NUMBERVALUE(LEFT(Table1[[#This Row],[Account]],1))</f>
        <v>0</v>
      </c>
      <c r="J2645" s="62" t="str">
        <f>IFERROR(VLOOKUP(Table1[[#This Row],[Budget Code Description]],Table6[#All],7,FALSE),"")</f>
        <v/>
      </c>
      <c r="K2645" s="143" t="str">
        <f>IFERROR(VLOOKUP(Table1[[#This Row],[Budget Code Description]],Table6[#All],8,FALSE),"")</f>
        <v/>
      </c>
      <c r="L2645" s="63"/>
      <c r="M2645" s="65" t="str">
        <f>IFERROR(VLOOKUP(Table1[[#This Row],[Staff ID]],Table2[],2,FALSE),"")</f>
        <v/>
      </c>
      <c r="N2645" s="211" t="str">
        <f>IFERROR(IF(VLOOKUP(Table1[[#This Row],[Budget Code Description]],Dimentions!$X$6:$AC$97,4,FALSE)="","",VLOOKUP(Table1[[#This Row],[Budget Code Description]],Dimentions!$X$6:$AC$97,4,FALSE)),"")</f>
        <v/>
      </c>
      <c r="O2645" s="65" t="str">
        <f>IFERROR(VLOOKUP(Table1[[#This Row],[Vendor ID]],Table549[],2,FALSE),"")</f>
        <v/>
      </c>
      <c r="P2645" s="63"/>
      <c r="Q2645" s="143" t="str">
        <f>IF(Table1[[#This Row],[Posting Date]]&lt;&gt;"",$D$9,"")</f>
        <v/>
      </c>
      <c r="R2645" s="159" t="str">
        <f>IF(Table1[[#This Row],[Posting Date]]&lt;&gt;"",$D$10,"")</f>
        <v/>
      </c>
      <c r="S2645" s="66"/>
      <c r="T2645" s="63"/>
      <c r="U2645" s="67"/>
      <c r="V2645" s="67"/>
      <c r="W2645" s="67" t="str">
        <f t="shared" si="41"/>
        <v/>
      </c>
      <c r="X2645" s="161" t="str">
        <f>IF(E2645="","",(IF(Table1[[#This Row],[Cur]]="USD",Table1[[#This Row],[Cur_Amount Debit]],Table1[[#This Row],[Cur_Amount Debit]]/Table1[[#This Row],[Exchange Rate]])))</f>
        <v/>
      </c>
      <c r="Y2645" s="161" t="str">
        <f>IF(E2645="","",(IF(Table1[[#This Row],[Cur]]="USD",Table1[[#This Row],[Cur_Amount Credit]],Table1[[#This Row],[Cur_Amount Credit]]/ExchangeRate)))</f>
        <v/>
      </c>
      <c r="Z2645" s="203" t="str">
        <f>IF(E2645="","",(Table1[[#This Row],[Debit USD]]-Table1[[#This Row],[Credit USD]]))</f>
        <v/>
      </c>
      <c r="AA2645" s="122"/>
      <c r="AB2645" s="1"/>
      <c r="AC2645" s="15"/>
      <c r="AD2645" s="15" t="str">
        <f>IF(AND(OR(Table1[[#This Row],[Account]]="15030",Table1[[#This Row],[Account]]="15035",Table1[[#This Row],[Account]]="20150"),Table1[[#This Row],[Vendor ID]]=""),1,"")</f>
        <v/>
      </c>
      <c r="AE2645" s="15"/>
      <c r="AF2645" s="15"/>
      <c r="AG2645" s="15"/>
      <c r="AH2645" s="46" t="str">
        <f>IF(Table1[[#This Row],[Posting Date]]&lt;&gt;"","GJ-"&amp;CountryID,"")</f>
        <v/>
      </c>
      <c r="AI2645" s="59" t="str">
        <f>IF(Table1[[#This Row],[Posting Date]]&lt;&gt;"",Table1[[#This Row],[Posting Date]],"")</f>
        <v/>
      </c>
      <c r="AJ2645" s="46"/>
      <c r="AK2645" s="46" t="str">
        <f>IF(Table1[[#This Row],[Description]]&lt;&gt;"",Table1[[#This Row],[Description]],"")</f>
        <v/>
      </c>
      <c r="AL2645" s="46" t="str">
        <f>IF(Table1[[#This Row],[Posting Date]]&lt;&gt;"",Table1[[#This Row],[Reference Number]],"")</f>
        <v/>
      </c>
      <c r="AM2645" s="46" t="str">
        <f>TRIM(Table1[[#This Row],[Line '#]])</f>
        <v/>
      </c>
      <c r="AN2645" s="46" t="str">
        <f>TRIM(Table1[[#This Row],[Account]])</f>
        <v/>
      </c>
      <c r="AO2645" s="46" t="str">
        <f>IF(Table1[[#This Row],[Posting Date]]&lt;&gt;"",$D$5,"")</f>
        <v/>
      </c>
      <c r="AP2645" s="46" t="str">
        <f>TRIM(Table1[[#This Row],[Departments-Prgrams]])</f>
        <v/>
      </c>
      <c r="AQ2645" s="46" t="str">
        <f>TRIM(Table1[[#This Row],[Grant]])</f>
        <v/>
      </c>
      <c r="AR2645" s="46" t="str">
        <f>TRIM(Table1[[#This Row],[Staff ID]])</f>
        <v/>
      </c>
      <c r="AS2645" s="46" t="str">
        <f>IF(TRIM(Table1[[#This Row],[Budget Code]])=0,"",TRIM(Table1[[#This Row],[Budget Code]]))</f>
        <v/>
      </c>
      <c r="AT2645" s="46" t="str">
        <f>IF(Table1[[#This Row],[Line Description]]&lt;&gt;"",Table1[[#This Row],[Line Description]],"")</f>
        <v/>
      </c>
      <c r="AU2645" s="46" t="str">
        <f>IF(Table1[[#This Row],[Cur_Amount Debit]]&gt;0,ROUND(Table1[[#This Row],[Cur_Amount Debit]],2),"")</f>
        <v/>
      </c>
      <c r="AV2645" s="46" t="str">
        <f>IF(Table1[[#This Row],[Cur_Amount Credit]]&gt;0,ROUND(Table1[[#This Row],[Cur_Amount Credit]],2),"")</f>
        <v/>
      </c>
      <c r="AW2645" s="46" t="str">
        <f>LEFT(Table1[[#This Row],[Cur]],3)</f>
        <v/>
      </c>
      <c r="AX2645" s="59"/>
      <c r="AY2645" s="46"/>
      <c r="AZ2645" s="46" t="str">
        <f>IF(Table1[[#This Row],[Cur]]&lt;&gt;"",IF(Table1[[#This Row],[Cur]]="USD","",ExchangeRate),"")</f>
        <v/>
      </c>
      <c r="BA2645" s="46" t="str">
        <f>IF(Table1[[#This Row],[Grant]]&lt;&gt;"",VLOOKUP(Table1[[#This Row],[Grant]],Grants!B:D,3),"")</f>
        <v/>
      </c>
      <c r="BB2645" s="46" t="str">
        <f>TRIM(Table1[[#This Row],[Vendor ID]])</f>
        <v/>
      </c>
      <c r="BC2645">
        <f>IF(Table1[[#This Row],[Reference Number]]=Q2644,BC2644,BC2644+1)</f>
        <v>2</v>
      </c>
    </row>
    <row r="2646" spans="1:55" ht="11.25" hidden="1" customHeight="1">
      <c r="A2646" s="1"/>
      <c r="B2646" s="88" t="str">
        <f>IF(Table1[[#This Row],[Posting Date]]&lt;&gt;"",IF(Table1[[#This Row],[Reference Number]]=Q2645,B2645+1,1),"")</f>
        <v/>
      </c>
      <c r="C2646" s="61"/>
      <c r="D2646" s="61"/>
      <c r="E2646" s="218"/>
      <c r="F2646" s="143" t="str">
        <f>IFERROR(IF(VLOOKUP(Table1[[#This Row],[Budget Code Description]],Dimentions!$X$6:$AC$132,2,FALSE)="","",VLOOKUP(Table1[[#This Row],[Budget Code Description]],Dimentions!$X$6:$AC$132,2,FALSE)),"")</f>
        <v/>
      </c>
      <c r="G2646" s="143" t="str">
        <f>IFERROR(VLOOKUP(Table1[[#This Row],[Budget Code Description]],Dimentions!$X$6:$AC$132,3,FALSE),"")</f>
        <v/>
      </c>
      <c r="H2646" s="64" t="str">
        <f>IFERROR(VLOOKUP(Table1[[#This Row],[Account]],Dimentions!$S$6:$V$233,2,FALSE),"")</f>
        <v/>
      </c>
      <c r="I2646" s="62">
        <f>_xlfn.NUMBERVALUE(LEFT(Table1[[#This Row],[Account]],1))</f>
        <v>0</v>
      </c>
      <c r="J2646" s="62" t="str">
        <f>IFERROR(VLOOKUP(Table1[[#This Row],[Budget Code Description]],Table6[#All],7,FALSE),"")</f>
        <v/>
      </c>
      <c r="K2646" s="143" t="str">
        <f>IFERROR(VLOOKUP(Table1[[#This Row],[Budget Code Description]],Table6[#All],8,FALSE),"")</f>
        <v/>
      </c>
      <c r="L2646" s="63"/>
      <c r="M2646" s="65" t="str">
        <f>IFERROR(VLOOKUP(Table1[[#This Row],[Staff ID]],Table2[],2,FALSE),"")</f>
        <v/>
      </c>
      <c r="N2646" s="211" t="str">
        <f>IFERROR(IF(VLOOKUP(Table1[[#This Row],[Budget Code Description]],Dimentions!$X$6:$AC$97,4,FALSE)="","",VLOOKUP(Table1[[#This Row],[Budget Code Description]],Dimentions!$X$6:$AC$97,4,FALSE)),"")</f>
        <v/>
      </c>
      <c r="O2646" s="65" t="str">
        <f>IFERROR(VLOOKUP(Table1[[#This Row],[Vendor ID]],Table549[],2,FALSE),"")</f>
        <v/>
      </c>
      <c r="P2646" s="63"/>
      <c r="Q2646" s="143" t="str">
        <f>IF(Table1[[#This Row],[Posting Date]]&lt;&gt;"",$D$9,"")</f>
        <v/>
      </c>
      <c r="R2646" s="159" t="str">
        <f>IF(Table1[[#This Row],[Posting Date]]&lt;&gt;"",$D$10,"")</f>
        <v/>
      </c>
      <c r="S2646" s="66"/>
      <c r="T2646" s="63"/>
      <c r="U2646" s="67"/>
      <c r="V2646" s="67"/>
      <c r="W2646" s="67" t="str">
        <f t="shared" si="41"/>
        <v/>
      </c>
      <c r="X2646" s="161" t="str">
        <f>IF(E2646="","",(IF(Table1[[#This Row],[Cur]]="USD",Table1[[#This Row],[Cur_Amount Debit]],Table1[[#This Row],[Cur_Amount Debit]]/Table1[[#This Row],[Exchange Rate]])))</f>
        <v/>
      </c>
      <c r="Y2646" s="161" t="str">
        <f>IF(E2646="","",(IF(Table1[[#This Row],[Cur]]="USD",Table1[[#This Row],[Cur_Amount Credit]],Table1[[#This Row],[Cur_Amount Credit]]/ExchangeRate)))</f>
        <v/>
      </c>
      <c r="Z2646" s="203" t="str">
        <f>IF(E2646="","",(Table1[[#This Row],[Debit USD]]-Table1[[#This Row],[Credit USD]]))</f>
        <v/>
      </c>
      <c r="AA2646" s="122"/>
      <c r="AB2646" s="1"/>
      <c r="AC2646" s="15"/>
      <c r="AD2646" s="15" t="str">
        <f>IF(AND(OR(Table1[[#This Row],[Account]]="15030",Table1[[#This Row],[Account]]="15035",Table1[[#This Row],[Account]]="20150"),Table1[[#This Row],[Vendor ID]]=""),1,"")</f>
        <v/>
      </c>
      <c r="AE2646" s="15"/>
      <c r="AF2646" s="15"/>
      <c r="AG2646" s="15"/>
      <c r="AH2646" s="46" t="str">
        <f>IF(Table1[[#This Row],[Posting Date]]&lt;&gt;"","GJ-"&amp;CountryID,"")</f>
        <v/>
      </c>
      <c r="AI2646" s="59" t="str">
        <f>IF(Table1[[#This Row],[Posting Date]]&lt;&gt;"",Table1[[#This Row],[Posting Date]],"")</f>
        <v/>
      </c>
      <c r="AJ2646" s="46"/>
      <c r="AK2646" s="46" t="str">
        <f>IF(Table1[[#This Row],[Description]]&lt;&gt;"",Table1[[#This Row],[Description]],"")</f>
        <v/>
      </c>
      <c r="AL2646" s="46" t="str">
        <f>IF(Table1[[#This Row],[Posting Date]]&lt;&gt;"",Table1[[#This Row],[Reference Number]],"")</f>
        <v/>
      </c>
      <c r="AM2646" s="46" t="str">
        <f>TRIM(Table1[[#This Row],[Line '#]])</f>
        <v/>
      </c>
      <c r="AN2646" s="46" t="str">
        <f>TRIM(Table1[[#This Row],[Account]])</f>
        <v/>
      </c>
      <c r="AO2646" s="46" t="str">
        <f>IF(Table1[[#This Row],[Posting Date]]&lt;&gt;"",$D$5,"")</f>
        <v/>
      </c>
      <c r="AP2646" s="46" t="str">
        <f>TRIM(Table1[[#This Row],[Departments-Prgrams]])</f>
        <v/>
      </c>
      <c r="AQ2646" s="46" t="str">
        <f>TRIM(Table1[[#This Row],[Grant]])</f>
        <v/>
      </c>
      <c r="AR2646" s="46" t="str">
        <f>TRIM(Table1[[#This Row],[Staff ID]])</f>
        <v/>
      </c>
      <c r="AS2646" s="46" t="str">
        <f>IF(TRIM(Table1[[#This Row],[Budget Code]])=0,"",TRIM(Table1[[#This Row],[Budget Code]]))</f>
        <v/>
      </c>
      <c r="AT2646" s="46" t="str">
        <f>IF(Table1[[#This Row],[Line Description]]&lt;&gt;"",Table1[[#This Row],[Line Description]],"")</f>
        <v/>
      </c>
      <c r="AU2646" s="46" t="str">
        <f>IF(Table1[[#This Row],[Cur_Amount Debit]]&gt;0,ROUND(Table1[[#This Row],[Cur_Amount Debit]],2),"")</f>
        <v/>
      </c>
      <c r="AV2646" s="46" t="str">
        <f>IF(Table1[[#This Row],[Cur_Amount Credit]]&gt;0,ROUND(Table1[[#This Row],[Cur_Amount Credit]],2),"")</f>
        <v/>
      </c>
      <c r="AW2646" s="46" t="str">
        <f>LEFT(Table1[[#This Row],[Cur]],3)</f>
        <v/>
      </c>
      <c r="AX2646" s="59"/>
      <c r="AY2646" s="46"/>
      <c r="AZ2646" s="46" t="str">
        <f>IF(Table1[[#This Row],[Cur]]&lt;&gt;"",IF(Table1[[#This Row],[Cur]]="USD","",ExchangeRate),"")</f>
        <v/>
      </c>
      <c r="BA2646" s="46" t="str">
        <f>IF(Table1[[#This Row],[Grant]]&lt;&gt;"",VLOOKUP(Table1[[#This Row],[Grant]],Grants!B:D,3),"")</f>
        <v/>
      </c>
      <c r="BB2646" s="46" t="str">
        <f>TRIM(Table1[[#This Row],[Vendor ID]])</f>
        <v/>
      </c>
      <c r="BC2646">
        <f>IF(Table1[[#This Row],[Reference Number]]=Q2645,BC2645,BC2645+1)</f>
        <v>2</v>
      </c>
    </row>
    <row r="2647" spans="1:55" ht="11.25" hidden="1" customHeight="1">
      <c r="A2647" s="1"/>
      <c r="B2647" s="88" t="str">
        <f>IF(Table1[[#This Row],[Posting Date]]&lt;&gt;"",IF(Table1[[#This Row],[Reference Number]]=Q2646,B2646+1,1),"")</f>
        <v/>
      </c>
      <c r="C2647" s="61"/>
      <c r="D2647" s="61"/>
      <c r="E2647" s="218"/>
      <c r="F2647" s="143" t="str">
        <f>IFERROR(IF(VLOOKUP(Table1[[#This Row],[Budget Code Description]],Dimentions!$X$6:$AC$132,2,FALSE)="","",VLOOKUP(Table1[[#This Row],[Budget Code Description]],Dimentions!$X$6:$AC$132,2,FALSE)),"")</f>
        <v/>
      </c>
      <c r="G2647" s="143" t="str">
        <f>IFERROR(VLOOKUP(Table1[[#This Row],[Budget Code Description]],Dimentions!$X$6:$AC$132,3,FALSE),"")</f>
        <v/>
      </c>
      <c r="H2647" s="64" t="str">
        <f>IFERROR(VLOOKUP(Table1[[#This Row],[Account]],Dimentions!$S$6:$V$233,2,FALSE),"")</f>
        <v/>
      </c>
      <c r="I2647" s="62">
        <f>_xlfn.NUMBERVALUE(LEFT(Table1[[#This Row],[Account]],1))</f>
        <v>0</v>
      </c>
      <c r="J2647" s="62" t="str">
        <f>IFERROR(VLOOKUP(Table1[[#This Row],[Budget Code Description]],Table6[#All],7,FALSE),"")</f>
        <v/>
      </c>
      <c r="K2647" s="143" t="str">
        <f>IFERROR(VLOOKUP(Table1[[#This Row],[Budget Code Description]],Table6[#All],8,FALSE),"")</f>
        <v/>
      </c>
      <c r="L2647" s="63"/>
      <c r="M2647" s="65" t="str">
        <f>IFERROR(VLOOKUP(Table1[[#This Row],[Staff ID]],Table2[],2,FALSE),"")</f>
        <v/>
      </c>
      <c r="N2647" s="211" t="str">
        <f>IFERROR(IF(VLOOKUP(Table1[[#This Row],[Budget Code Description]],Dimentions!$X$6:$AC$97,4,FALSE)="","",VLOOKUP(Table1[[#This Row],[Budget Code Description]],Dimentions!$X$6:$AC$97,4,FALSE)),"")</f>
        <v/>
      </c>
      <c r="O2647" s="65" t="str">
        <f>IFERROR(VLOOKUP(Table1[[#This Row],[Vendor ID]],Table549[],2,FALSE),"")</f>
        <v/>
      </c>
      <c r="P2647" s="63"/>
      <c r="Q2647" s="143" t="str">
        <f>IF(Table1[[#This Row],[Posting Date]]&lt;&gt;"",$D$9,"")</f>
        <v/>
      </c>
      <c r="R2647" s="159" t="str">
        <f>IF(Table1[[#This Row],[Posting Date]]&lt;&gt;"",$D$10,"")</f>
        <v/>
      </c>
      <c r="S2647" s="66"/>
      <c r="T2647" s="63"/>
      <c r="U2647" s="67"/>
      <c r="V2647" s="67"/>
      <c r="W2647" s="67" t="str">
        <f t="shared" si="41"/>
        <v/>
      </c>
      <c r="X2647" s="161" t="str">
        <f>IF(E2647="","",(IF(Table1[[#This Row],[Cur]]="USD",Table1[[#This Row],[Cur_Amount Debit]],Table1[[#This Row],[Cur_Amount Debit]]/Table1[[#This Row],[Exchange Rate]])))</f>
        <v/>
      </c>
      <c r="Y2647" s="161" t="str">
        <f>IF(E2647="","",(IF(Table1[[#This Row],[Cur]]="USD",Table1[[#This Row],[Cur_Amount Credit]],Table1[[#This Row],[Cur_Amount Credit]]/ExchangeRate)))</f>
        <v/>
      </c>
      <c r="Z2647" s="203" t="str">
        <f>IF(E2647="","",(Table1[[#This Row],[Debit USD]]-Table1[[#This Row],[Credit USD]]))</f>
        <v/>
      </c>
      <c r="AA2647" s="122"/>
      <c r="AB2647" s="1"/>
      <c r="AC2647" s="15"/>
      <c r="AD2647" s="15" t="str">
        <f>IF(AND(OR(Table1[[#This Row],[Account]]="15030",Table1[[#This Row],[Account]]="15035",Table1[[#This Row],[Account]]="20150"),Table1[[#This Row],[Vendor ID]]=""),1,"")</f>
        <v/>
      </c>
      <c r="AE2647" s="15"/>
      <c r="AF2647" s="15"/>
      <c r="AG2647" s="15"/>
      <c r="AH2647" s="46" t="str">
        <f>IF(Table1[[#This Row],[Posting Date]]&lt;&gt;"","GJ-"&amp;CountryID,"")</f>
        <v/>
      </c>
      <c r="AI2647" s="59" t="str">
        <f>IF(Table1[[#This Row],[Posting Date]]&lt;&gt;"",Table1[[#This Row],[Posting Date]],"")</f>
        <v/>
      </c>
      <c r="AJ2647" s="46"/>
      <c r="AK2647" s="46" t="str">
        <f>IF(Table1[[#This Row],[Description]]&lt;&gt;"",Table1[[#This Row],[Description]],"")</f>
        <v/>
      </c>
      <c r="AL2647" s="46" t="str">
        <f>IF(Table1[[#This Row],[Posting Date]]&lt;&gt;"",Table1[[#This Row],[Reference Number]],"")</f>
        <v/>
      </c>
      <c r="AM2647" s="46" t="str">
        <f>TRIM(Table1[[#This Row],[Line '#]])</f>
        <v/>
      </c>
      <c r="AN2647" s="46" t="str">
        <f>TRIM(Table1[[#This Row],[Account]])</f>
        <v/>
      </c>
      <c r="AO2647" s="46" t="str">
        <f>IF(Table1[[#This Row],[Posting Date]]&lt;&gt;"",$D$5,"")</f>
        <v/>
      </c>
      <c r="AP2647" s="46" t="str">
        <f>TRIM(Table1[[#This Row],[Departments-Prgrams]])</f>
        <v/>
      </c>
      <c r="AQ2647" s="46" t="str">
        <f>TRIM(Table1[[#This Row],[Grant]])</f>
        <v/>
      </c>
      <c r="AR2647" s="46" t="str">
        <f>TRIM(Table1[[#This Row],[Staff ID]])</f>
        <v/>
      </c>
      <c r="AS2647" s="46" t="str">
        <f>IF(TRIM(Table1[[#This Row],[Budget Code]])=0,"",TRIM(Table1[[#This Row],[Budget Code]]))</f>
        <v/>
      </c>
      <c r="AT2647" s="46" t="str">
        <f>IF(Table1[[#This Row],[Line Description]]&lt;&gt;"",Table1[[#This Row],[Line Description]],"")</f>
        <v/>
      </c>
      <c r="AU2647" s="46" t="str">
        <f>IF(Table1[[#This Row],[Cur_Amount Debit]]&gt;0,ROUND(Table1[[#This Row],[Cur_Amount Debit]],2),"")</f>
        <v/>
      </c>
      <c r="AV2647" s="46" t="str">
        <f>IF(Table1[[#This Row],[Cur_Amount Credit]]&gt;0,ROUND(Table1[[#This Row],[Cur_Amount Credit]],2),"")</f>
        <v/>
      </c>
      <c r="AW2647" s="46" t="str">
        <f>LEFT(Table1[[#This Row],[Cur]],3)</f>
        <v/>
      </c>
      <c r="AX2647" s="59"/>
      <c r="AY2647" s="46"/>
      <c r="AZ2647" s="46" t="str">
        <f>IF(Table1[[#This Row],[Cur]]&lt;&gt;"",IF(Table1[[#This Row],[Cur]]="USD","",ExchangeRate),"")</f>
        <v/>
      </c>
      <c r="BA2647" s="46" t="str">
        <f>IF(Table1[[#This Row],[Grant]]&lt;&gt;"",VLOOKUP(Table1[[#This Row],[Grant]],Grants!B:D,3),"")</f>
        <v/>
      </c>
      <c r="BB2647" s="46" t="str">
        <f>TRIM(Table1[[#This Row],[Vendor ID]])</f>
        <v/>
      </c>
      <c r="BC2647">
        <f>IF(Table1[[#This Row],[Reference Number]]=Q2646,BC2646,BC2646+1)</f>
        <v>2</v>
      </c>
    </row>
    <row r="2648" spans="1:55" ht="11.25" hidden="1" customHeight="1">
      <c r="A2648" s="1"/>
      <c r="B2648" s="88" t="str">
        <f>IF(Table1[[#This Row],[Posting Date]]&lt;&gt;"",IF(Table1[[#This Row],[Reference Number]]=Q2647,B2647+1,1),"")</f>
        <v/>
      </c>
      <c r="C2648" s="61"/>
      <c r="D2648" s="61"/>
      <c r="E2648" s="218"/>
      <c r="F2648" s="143" t="str">
        <f>IFERROR(IF(VLOOKUP(Table1[[#This Row],[Budget Code Description]],Dimentions!$X$6:$AC$132,2,FALSE)="","",VLOOKUP(Table1[[#This Row],[Budget Code Description]],Dimentions!$X$6:$AC$132,2,FALSE)),"")</f>
        <v/>
      </c>
      <c r="G2648" s="143" t="str">
        <f>IFERROR(VLOOKUP(Table1[[#This Row],[Budget Code Description]],Dimentions!$X$6:$AC$132,3,FALSE),"")</f>
        <v/>
      </c>
      <c r="H2648" s="64" t="str">
        <f>IFERROR(VLOOKUP(Table1[[#This Row],[Account]],Dimentions!$S$6:$V$233,2,FALSE),"")</f>
        <v/>
      </c>
      <c r="I2648" s="62">
        <f>_xlfn.NUMBERVALUE(LEFT(Table1[[#This Row],[Account]],1))</f>
        <v>0</v>
      </c>
      <c r="J2648" s="62" t="str">
        <f>IFERROR(VLOOKUP(Table1[[#This Row],[Budget Code Description]],Table6[#All],7,FALSE),"")</f>
        <v/>
      </c>
      <c r="K2648" s="143" t="str">
        <f>IFERROR(VLOOKUP(Table1[[#This Row],[Budget Code Description]],Table6[#All],8,FALSE),"")</f>
        <v/>
      </c>
      <c r="L2648" s="63"/>
      <c r="M2648" s="65" t="str">
        <f>IFERROR(VLOOKUP(Table1[[#This Row],[Staff ID]],Table2[],2,FALSE),"")</f>
        <v/>
      </c>
      <c r="N2648" s="211" t="str">
        <f>IFERROR(IF(VLOOKUP(Table1[[#This Row],[Budget Code Description]],Dimentions!$X$6:$AC$97,4,FALSE)="","",VLOOKUP(Table1[[#This Row],[Budget Code Description]],Dimentions!$X$6:$AC$97,4,FALSE)),"")</f>
        <v/>
      </c>
      <c r="O2648" s="65" t="str">
        <f>IFERROR(VLOOKUP(Table1[[#This Row],[Vendor ID]],Table549[],2,FALSE),"")</f>
        <v/>
      </c>
      <c r="P2648" s="63"/>
      <c r="Q2648" s="143" t="str">
        <f>IF(Table1[[#This Row],[Posting Date]]&lt;&gt;"",$D$9,"")</f>
        <v/>
      </c>
      <c r="R2648" s="159" t="str">
        <f>IF(Table1[[#This Row],[Posting Date]]&lt;&gt;"",$D$10,"")</f>
        <v/>
      </c>
      <c r="S2648" s="66"/>
      <c r="T2648" s="63"/>
      <c r="U2648" s="67"/>
      <c r="V2648" s="67"/>
      <c r="W2648" s="67" t="str">
        <f t="shared" si="41"/>
        <v/>
      </c>
      <c r="X2648" s="161" t="str">
        <f>IF(E2648="","",(IF(Table1[[#This Row],[Cur]]="USD",Table1[[#This Row],[Cur_Amount Debit]],Table1[[#This Row],[Cur_Amount Debit]]/Table1[[#This Row],[Exchange Rate]])))</f>
        <v/>
      </c>
      <c r="Y2648" s="161" t="str">
        <f>IF(E2648="","",(IF(Table1[[#This Row],[Cur]]="USD",Table1[[#This Row],[Cur_Amount Credit]],Table1[[#This Row],[Cur_Amount Credit]]/ExchangeRate)))</f>
        <v/>
      </c>
      <c r="Z2648" s="203" t="str">
        <f>IF(E2648="","",(Table1[[#This Row],[Debit USD]]-Table1[[#This Row],[Credit USD]]))</f>
        <v/>
      </c>
      <c r="AA2648" s="122"/>
      <c r="AB2648" s="1"/>
      <c r="AC2648" s="15"/>
      <c r="AD2648" s="15" t="str">
        <f>IF(AND(OR(Table1[[#This Row],[Account]]="15030",Table1[[#This Row],[Account]]="15035",Table1[[#This Row],[Account]]="20150"),Table1[[#This Row],[Vendor ID]]=""),1,"")</f>
        <v/>
      </c>
      <c r="AE2648" s="15"/>
      <c r="AF2648" s="15"/>
      <c r="AG2648" s="15"/>
      <c r="AH2648" s="46" t="str">
        <f>IF(Table1[[#This Row],[Posting Date]]&lt;&gt;"","GJ-"&amp;CountryID,"")</f>
        <v/>
      </c>
      <c r="AI2648" s="59" t="str">
        <f>IF(Table1[[#This Row],[Posting Date]]&lt;&gt;"",Table1[[#This Row],[Posting Date]],"")</f>
        <v/>
      </c>
      <c r="AJ2648" s="46"/>
      <c r="AK2648" s="46" t="str">
        <f>IF(Table1[[#This Row],[Description]]&lt;&gt;"",Table1[[#This Row],[Description]],"")</f>
        <v/>
      </c>
      <c r="AL2648" s="46" t="str">
        <f>IF(Table1[[#This Row],[Posting Date]]&lt;&gt;"",Table1[[#This Row],[Reference Number]],"")</f>
        <v/>
      </c>
      <c r="AM2648" s="46" t="str">
        <f>TRIM(Table1[[#This Row],[Line '#]])</f>
        <v/>
      </c>
      <c r="AN2648" s="46" t="str">
        <f>TRIM(Table1[[#This Row],[Account]])</f>
        <v/>
      </c>
      <c r="AO2648" s="46" t="str">
        <f>IF(Table1[[#This Row],[Posting Date]]&lt;&gt;"",$D$5,"")</f>
        <v/>
      </c>
      <c r="AP2648" s="46" t="str">
        <f>TRIM(Table1[[#This Row],[Departments-Prgrams]])</f>
        <v/>
      </c>
      <c r="AQ2648" s="46" t="str">
        <f>TRIM(Table1[[#This Row],[Grant]])</f>
        <v/>
      </c>
      <c r="AR2648" s="46" t="str">
        <f>TRIM(Table1[[#This Row],[Staff ID]])</f>
        <v/>
      </c>
      <c r="AS2648" s="46" t="str">
        <f>IF(TRIM(Table1[[#This Row],[Budget Code]])=0,"",TRIM(Table1[[#This Row],[Budget Code]]))</f>
        <v/>
      </c>
      <c r="AT2648" s="46" t="str">
        <f>IF(Table1[[#This Row],[Line Description]]&lt;&gt;"",Table1[[#This Row],[Line Description]],"")</f>
        <v/>
      </c>
      <c r="AU2648" s="46" t="str">
        <f>IF(Table1[[#This Row],[Cur_Amount Debit]]&gt;0,ROUND(Table1[[#This Row],[Cur_Amount Debit]],2),"")</f>
        <v/>
      </c>
      <c r="AV2648" s="46" t="str">
        <f>IF(Table1[[#This Row],[Cur_Amount Credit]]&gt;0,ROUND(Table1[[#This Row],[Cur_Amount Credit]],2),"")</f>
        <v/>
      </c>
      <c r="AW2648" s="46" t="str">
        <f>LEFT(Table1[[#This Row],[Cur]],3)</f>
        <v/>
      </c>
      <c r="AX2648" s="59"/>
      <c r="AY2648" s="46"/>
      <c r="AZ2648" s="46" t="str">
        <f>IF(Table1[[#This Row],[Cur]]&lt;&gt;"",IF(Table1[[#This Row],[Cur]]="USD","",ExchangeRate),"")</f>
        <v/>
      </c>
      <c r="BA2648" s="46" t="str">
        <f>IF(Table1[[#This Row],[Grant]]&lt;&gt;"",VLOOKUP(Table1[[#This Row],[Grant]],Grants!B:D,3),"")</f>
        <v/>
      </c>
      <c r="BB2648" s="46" t="str">
        <f>TRIM(Table1[[#This Row],[Vendor ID]])</f>
        <v/>
      </c>
      <c r="BC2648">
        <f>IF(Table1[[#This Row],[Reference Number]]=Q2647,BC2647,BC2647+1)</f>
        <v>2</v>
      </c>
    </row>
    <row r="2649" spans="1:55" ht="11.25" hidden="1" customHeight="1">
      <c r="A2649" s="1"/>
      <c r="B2649" s="88" t="str">
        <f>IF(Table1[[#This Row],[Posting Date]]&lt;&gt;"",IF(Table1[[#This Row],[Reference Number]]=Q2648,B2648+1,1),"")</f>
        <v/>
      </c>
      <c r="C2649" s="61"/>
      <c r="D2649" s="61"/>
      <c r="E2649" s="218"/>
      <c r="F2649" s="143" t="str">
        <f>IFERROR(IF(VLOOKUP(Table1[[#This Row],[Budget Code Description]],Dimentions!$X$6:$AC$132,2,FALSE)="","",VLOOKUP(Table1[[#This Row],[Budget Code Description]],Dimentions!$X$6:$AC$132,2,FALSE)),"")</f>
        <v/>
      </c>
      <c r="G2649" s="143" t="str">
        <f>IFERROR(VLOOKUP(Table1[[#This Row],[Budget Code Description]],Dimentions!$X$6:$AC$132,3,FALSE),"")</f>
        <v/>
      </c>
      <c r="H2649" s="64" t="str">
        <f>IFERROR(VLOOKUP(Table1[[#This Row],[Account]],Dimentions!$S$6:$V$233,2,FALSE),"")</f>
        <v/>
      </c>
      <c r="I2649" s="62">
        <f>_xlfn.NUMBERVALUE(LEFT(Table1[[#This Row],[Account]],1))</f>
        <v>0</v>
      </c>
      <c r="J2649" s="62" t="str">
        <f>IFERROR(VLOOKUP(Table1[[#This Row],[Budget Code Description]],Table6[#All],7,FALSE),"")</f>
        <v/>
      </c>
      <c r="K2649" s="143" t="str">
        <f>IFERROR(VLOOKUP(Table1[[#This Row],[Budget Code Description]],Table6[#All],8,FALSE),"")</f>
        <v/>
      </c>
      <c r="L2649" s="63"/>
      <c r="M2649" s="65" t="str">
        <f>IFERROR(VLOOKUP(Table1[[#This Row],[Staff ID]],Table2[],2,FALSE),"")</f>
        <v/>
      </c>
      <c r="N2649" s="211" t="str">
        <f>IFERROR(IF(VLOOKUP(Table1[[#This Row],[Budget Code Description]],Dimentions!$X$6:$AC$97,4,FALSE)="","",VLOOKUP(Table1[[#This Row],[Budget Code Description]],Dimentions!$X$6:$AC$97,4,FALSE)),"")</f>
        <v/>
      </c>
      <c r="O2649" s="65" t="str">
        <f>IFERROR(VLOOKUP(Table1[[#This Row],[Vendor ID]],Table549[],2,FALSE),"")</f>
        <v/>
      </c>
      <c r="P2649" s="63"/>
      <c r="Q2649" s="143" t="str">
        <f>IF(Table1[[#This Row],[Posting Date]]&lt;&gt;"",$D$9,"")</f>
        <v/>
      </c>
      <c r="R2649" s="159" t="str">
        <f>IF(Table1[[#This Row],[Posting Date]]&lt;&gt;"",$D$10,"")</f>
        <v/>
      </c>
      <c r="S2649" s="66"/>
      <c r="T2649" s="63"/>
      <c r="U2649" s="67"/>
      <c r="V2649" s="67"/>
      <c r="W2649" s="67" t="str">
        <f t="shared" si="41"/>
        <v/>
      </c>
      <c r="X2649" s="161" t="str">
        <f>IF(E2649="","",(IF(Table1[[#This Row],[Cur]]="USD",Table1[[#This Row],[Cur_Amount Debit]],Table1[[#This Row],[Cur_Amount Debit]]/Table1[[#This Row],[Exchange Rate]])))</f>
        <v/>
      </c>
      <c r="Y2649" s="161" t="str">
        <f>IF(E2649="","",(IF(Table1[[#This Row],[Cur]]="USD",Table1[[#This Row],[Cur_Amount Credit]],Table1[[#This Row],[Cur_Amount Credit]]/ExchangeRate)))</f>
        <v/>
      </c>
      <c r="Z2649" s="203" t="str">
        <f>IF(E2649="","",(Table1[[#This Row],[Debit USD]]-Table1[[#This Row],[Credit USD]]))</f>
        <v/>
      </c>
      <c r="AA2649" s="122"/>
      <c r="AB2649" s="1"/>
      <c r="AC2649" s="15"/>
      <c r="AD2649" s="15" t="str">
        <f>IF(AND(OR(Table1[[#This Row],[Account]]="15030",Table1[[#This Row],[Account]]="15035",Table1[[#This Row],[Account]]="20150"),Table1[[#This Row],[Vendor ID]]=""),1,"")</f>
        <v/>
      </c>
      <c r="AE2649" s="15"/>
      <c r="AF2649" s="15"/>
      <c r="AG2649" s="15"/>
      <c r="AH2649" s="46" t="str">
        <f>IF(Table1[[#This Row],[Posting Date]]&lt;&gt;"","GJ-"&amp;CountryID,"")</f>
        <v/>
      </c>
      <c r="AI2649" s="59" t="str">
        <f>IF(Table1[[#This Row],[Posting Date]]&lt;&gt;"",Table1[[#This Row],[Posting Date]],"")</f>
        <v/>
      </c>
      <c r="AJ2649" s="46"/>
      <c r="AK2649" s="46" t="str">
        <f>IF(Table1[[#This Row],[Description]]&lt;&gt;"",Table1[[#This Row],[Description]],"")</f>
        <v/>
      </c>
      <c r="AL2649" s="46" t="str">
        <f>IF(Table1[[#This Row],[Posting Date]]&lt;&gt;"",Table1[[#This Row],[Reference Number]],"")</f>
        <v/>
      </c>
      <c r="AM2649" s="46" t="str">
        <f>TRIM(Table1[[#This Row],[Line '#]])</f>
        <v/>
      </c>
      <c r="AN2649" s="46" t="str">
        <f>TRIM(Table1[[#This Row],[Account]])</f>
        <v/>
      </c>
      <c r="AO2649" s="46" t="str">
        <f>IF(Table1[[#This Row],[Posting Date]]&lt;&gt;"",$D$5,"")</f>
        <v/>
      </c>
      <c r="AP2649" s="46" t="str">
        <f>TRIM(Table1[[#This Row],[Departments-Prgrams]])</f>
        <v/>
      </c>
      <c r="AQ2649" s="46" t="str">
        <f>TRIM(Table1[[#This Row],[Grant]])</f>
        <v/>
      </c>
      <c r="AR2649" s="46" t="str">
        <f>TRIM(Table1[[#This Row],[Staff ID]])</f>
        <v/>
      </c>
      <c r="AS2649" s="46" t="str">
        <f>IF(TRIM(Table1[[#This Row],[Budget Code]])=0,"",TRIM(Table1[[#This Row],[Budget Code]]))</f>
        <v/>
      </c>
      <c r="AT2649" s="46" t="str">
        <f>IF(Table1[[#This Row],[Line Description]]&lt;&gt;"",Table1[[#This Row],[Line Description]],"")</f>
        <v/>
      </c>
      <c r="AU2649" s="46" t="str">
        <f>IF(Table1[[#This Row],[Cur_Amount Debit]]&gt;0,ROUND(Table1[[#This Row],[Cur_Amount Debit]],2),"")</f>
        <v/>
      </c>
      <c r="AV2649" s="46" t="str">
        <f>IF(Table1[[#This Row],[Cur_Amount Credit]]&gt;0,ROUND(Table1[[#This Row],[Cur_Amount Credit]],2),"")</f>
        <v/>
      </c>
      <c r="AW2649" s="46" t="str">
        <f>LEFT(Table1[[#This Row],[Cur]],3)</f>
        <v/>
      </c>
      <c r="AX2649" s="59"/>
      <c r="AY2649" s="46"/>
      <c r="AZ2649" s="46" t="str">
        <f>IF(Table1[[#This Row],[Cur]]&lt;&gt;"",IF(Table1[[#This Row],[Cur]]="USD","",ExchangeRate),"")</f>
        <v/>
      </c>
      <c r="BA2649" s="46" t="str">
        <f>IF(Table1[[#This Row],[Grant]]&lt;&gt;"",VLOOKUP(Table1[[#This Row],[Grant]],Grants!B:D,3),"")</f>
        <v/>
      </c>
      <c r="BB2649" s="46" t="str">
        <f>TRIM(Table1[[#This Row],[Vendor ID]])</f>
        <v/>
      </c>
      <c r="BC2649">
        <f>IF(Table1[[#This Row],[Reference Number]]=Q2648,BC2648,BC2648+1)</f>
        <v>2</v>
      </c>
    </row>
    <row r="2650" spans="1:55" ht="11.25" hidden="1" customHeight="1">
      <c r="A2650" s="1"/>
      <c r="B2650" s="88" t="str">
        <f>IF(Table1[[#This Row],[Posting Date]]&lt;&gt;"",IF(Table1[[#This Row],[Reference Number]]=Q2649,B2649+1,1),"")</f>
        <v/>
      </c>
      <c r="C2650" s="61"/>
      <c r="D2650" s="61"/>
      <c r="E2650" s="218"/>
      <c r="F2650" s="143" t="str">
        <f>IFERROR(IF(VLOOKUP(Table1[[#This Row],[Budget Code Description]],Dimentions!$X$6:$AC$132,2,FALSE)="","",VLOOKUP(Table1[[#This Row],[Budget Code Description]],Dimentions!$X$6:$AC$132,2,FALSE)),"")</f>
        <v/>
      </c>
      <c r="G2650" s="143" t="str">
        <f>IFERROR(VLOOKUP(Table1[[#This Row],[Budget Code Description]],Dimentions!$X$6:$AC$132,3,FALSE),"")</f>
        <v/>
      </c>
      <c r="H2650" s="64" t="str">
        <f>IFERROR(VLOOKUP(Table1[[#This Row],[Account]],Dimentions!$S$6:$V$233,2,FALSE),"")</f>
        <v/>
      </c>
      <c r="I2650" s="62">
        <f>_xlfn.NUMBERVALUE(LEFT(Table1[[#This Row],[Account]],1))</f>
        <v>0</v>
      </c>
      <c r="J2650" s="62" t="str">
        <f>IFERROR(VLOOKUP(Table1[[#This Row],[Budget Code Description]],Table6[#All],7,FALSE),"")</f>
        <v/>
      </c>
      <c r="K2650" s="143" t="str">
        <f>IFERROR(VLOOKUP(Table1[[#This Row],[Budget Code Description]],Table6[#All],8,FALSE),"")</f>
        <v/>
      </c>
      <c r="L2650" s="63"/>
      <c r="M2650" s="65" t="str">
        <f>IFERROR(VLOOKUP(Table1[[#This Row],[Staff ID]],Table2[],2,FALSE),"")</f>
        <v/>
      </c>
      <c r="N2650" s="211" t="str">
        <f>IFERROR(IF(VLOOKUP(Table1[[#This Row],[Budget Code Description]],Dimentions!$X$6:$AC$97,4,FALSE)="","",VLOOKUP(Table1[[#This Row],[Budget Code Description]],Dimentions!$X$6:$AC$97,4,FALSE)),"")</f>
        <v/>
      </c>
      <c r="O2650" s="65" t="str">
        <f>IFERROR(VLOOKUP(Table1[[#This Row],[Vendor ID]],Table549[],2,FALSE),"")</f>
        <v/>
      </c>
      <c r="P2650" s="63"/>
      <c r="Q2650" s="143" t="str">
        <f>IF(Table1[[#This Row],[Posting Date]]&lt;&gt;"",$D$9,"")</f>
        <v/>
      </c>
      <c r="R2650" s="159" t="str">
        <f>IF(Table1[[#This Row],[Posting Date]]&lt;&gt;"",$D$10,"")</f>
        <v/>
      </c>
      <c r="S2650" s="66"/>
      <c r="T2650" s="63"/>
      <c r="U2650" s="67"/>
      <c r="V2650" s="67"/>
      <c r="W2650" s="67" t="str">
        <f t="shared" si="41"/>
        <v/>
      </c>
      <c r="X2650" s="161" t="str">
        <f>IF(E2650="","",(IF(Table1[[#This Row],[Cur]]="USD",Table1[[#This Row],[Cur_Amount Debit]],Table1[[#This Row],[Cur_Amount Debit]]/Table1[[#This Row],[Exchange Rate]])))</f>
        <v/>
      </c>
      <c r="Y2650" s="161" t="str">
        <f>IF(E2650="","",(IF(Table1[[#This Row],[Cur]]="USD",Table1[[#This Row],[Cur_Amount Credit]],Table1[[#This Row],[Cur_Amount Credit]]/ExchangeRate)))</f>
        <v/>
      </c>
      <c r="Z2650" s="203" t="str">
        <f>IF(E2650="","",(Table1[[#This Row],[Debit USD]]-Table1[[#This Row],[Credit USD]]))</f>
        <v/>
      </c>
      <c r="AA2650" s="122"/>
      <c r="AB2650" s="1"/>
      <c r="AC2650" s="15"/>
      <c r="AD2650" s="15" t="str">
        <f>IF(AND(OR(Table1[[#This Row],[Account]]="15030",Table1[[#This Row],[Account]]="15035",Table1[[#This Row],[Account]]="20150"),Table1[[#This Row],[Vendor ID]]=""),1,"")</f>
        <v/>
      </c>
      <c r="AE2650" s="15"/>
      <c r="AF2650" s="15"/>
      <c r="AG2650" s="15"/>
      <c r="AH2650" s="46" t="str">
        <f>IF(Table1[[#This Row],[Posting Date]]&lt;&gt;"","GJ-"&amp;CountryID,"")</f>
        <v/>
      </c>
      <c r="AI2650" s="59" t="str">
        <f>IF(Table1[[#This Row],[Posting Date]]&lt;&gt;"",Table1[[#This Row],[Posting Date]],"")</f>
        <v/>
      </c>
      <c r="AJ2650" s="46"/>
      <c r="AK2650" s="46" t="str">
        <f>IF(Table1[[#This Row],[Description]]&lt;&gt;"",Table1[[#This Row],[Description]],"")</f>
        <v/>
      </c>
      <c r="AL2650" s="46" t="str">
        <f>IF(Table1[[#This Row],[Posting Date]]&lt;&gt;"",Table1[[#This Row],[Reference Number]],"")</f>
        <v/>
      </c>
      <c r="AM2650" s="46" t="str">
        <f>TRIM(Table1[[#This Row],[Line '#]])</f>
        <v/>
      </c>
      <c r="AN2650" s="46" t="str">
        <f>TRIM(Table1[[#This Row],[Account]])</f>
        <v/>
      </c>
      <c r="AO2650" s="46" t="str">
        <f>IF(Table1[[#This Row],[Posting Date]]&lt;&gt;"",$D$5,"")</f>
        <v/>
      </c>
      <c r="AP2650" s="46" t="str">
        <f>TRIM(Table1[[#This Row],[Departments-Prgrams]])</f>
        <v/>
      </c>
      <c r="AQ2650" s="46" t="str">
        <f>TRIM(Table1[[#This Row],[Grant]])</f>
        <v/>
      </c>
      <c r="AR2650" s="46" t="str">
        <f>TRIM(Table1[[#This Row],[Staff ID]])</f>
        <v/>
      </c>
      <c r="AS2650" s="46" t="str">
        <f>IF(TRIM(Table1[[#This Row],[Budget Code]])=0,"",TRIM(Table1[[#This Row],[Budget Code]]))</f>
        <v/>
      </c>
      <c r="AT2650" s="46" t="str">
        <f>IF(Table1[[#This Row],[Line Description]]&lt;&gt;"",Table1[[#This Row],[Line Description]],"")</f>
        <v/>
      </c>
      <c r="AU2650" s="46" t="str">
        <f>IF(Table1[[#This Row],[Cur_Amount Debit]]&gt;0,ROUND(Table1[[#This Row],[Cur_Amount Debit]],2),"")</f>
        <v/>
      </c>
      <c r="AV2650" s="46" t="str">
        <f>IF(Table1[[#This Row],[Cur_Amount Credit]]&gt;0,ROUND(Table1[[#This Row],[Cur_Amount Credit]],2),"")</f>
        <v/>
      </c>
      <c r="AW2650" s="46" t="str">
        <f>LEFT(Table1[[#This Row],[Cur]],3)</f>
        <v/>
      </c>
      <c r="AX2650" s="59"/>
      <c r="AY2650" s="46"/>
      <c r="AZ2650" s="46" t="str">
        <f>IF(Table1[[#This Row],[Cur]]&lt;&gt;"",IF(Table1[[#This Row],[Cur]]="USD","",ExchangeRate),"")</f>
        <v/>
      </c>
      <c r="BA2650" s="46" t="str">
        <f>IF(Table1[[#This Row],[Grant]]&lt;&gt;"",VLOOKUP(Table1[[#This Row],[Grant]],Grants!B:D,3),"")</f>
        <v/>
      </c>
      <c r="BB2650" s="46" t="str">
        <f>TRIM(Table1[[#This Row],[Vendor ID]])</f>
        <v/>
      </c>
      <c r="BC2650">
        <f>IF(Table1[[#This Row],[Reference Number]]=Q2649,BC2649,BC2649+1)</f>
        <v>2</v>
      </c>
    </row>
    <row r="2651" spans="1:55" ht="11.25" hidden="1" customHeight="1">
      <c r="A2651" s="1"/>
      <c r="B2651" s="88" t="str">
        <f>IF(Table1[[#This Row],[Posting Date]]&lt;&gt;"",IF(Table1[[#This Row],[Reference Number]]=Q2650,B2650+1,1),"")</f>
        <v/>
      </c>
      <c r="C2651" s="61"/>
      <c r="D2651" s="61"/>
      <c r="E2651" s="218"/>
      <c r="F2651" s="143" t="str">
        <f>IFERROR(IF(VLOOKUP(Table1[[#This Row],[Budget Code Description]],Dimentions!$X$6:$AC$132,2,FALSE)="","",VLOOKUP(Table1[[#This Row],[Budget Code Description]],Dimentions!$X$6:$AC$132,2,FALSE)),"")</f>
        <v/>
      </c>
      <c r="G2651" s="143" t="str">
        <f>IFERROR(VLOOKUP(Table1[[#This Row],[Budget Code Description]],Dimentions!$X$6:$AC$132,3,FALSE),"")</f>
        <v/>
      </c>
      <c r="H2651" s="64" t="str">
        <f>IFERROR(VLOOKUP(Table1[[#This Row],[Account]],Dimentions!$S$6:$V$233,2,FALSE),"")</f>
        <v/>
      </c>
      <c r="I2651" s="62">
        <f>_xlfn.NUMBERVALUE(LEFT(Table1[[#This Row],[Account]],1))</f>
        <v>0</v>
      </c>
      <c r="J2651" s="62" t="str">
        <f>IFERROR(VLOOKUP(Table1[[#This Row],[Budget Code Description]],Table6[#All],7,FALSE),"")</f>
        <v/>
      </c>
      <c r="K2651" s="143" t="str">
        <f>IFERROR(VLOOKUP(Table1[[#This Row],[Budget Code Description]],Table6[#All],8,FALSE),"")</f>
        <v/>
      </c>
      <c r="L2651" s="63"/>
      <c r="M2651" s="65" t="str">
        <f>IFERROR(VLOOKUP(Table1[[#This Row],[Staff ID]],Table2[],2,FALSE),"")</f>
        <v/>
      </c>
      <c r="N2651" s="211" t="str">
        <f>IFERROR(IF(VLOOKUP(Table1[[#This Row],[Budget Code Description]],Dimentions!$X$6:$AC$97,4,FALSE)="","",VLOOKUP(Table1[[#This Row],[Budget Code Description]],Dimentions!$X$6:$AC$97,4,FALSE)),"")</f>
        <v/>
      </c>
      <c r="O2651" s="65" t="str">
        <f>IFERROR(VLOOKUP(Table1[[#This Row],[Vendor ID]],Table549[],2,FALSE),"")</f>
        <v/>
      </c>
      <c r="P2651" s="63"/>
      <c r="Q2651" s="143" t="str">
        <f>IF(Table1[[#This Row],[Posting Date]]&lt;&gt;"",$D$9,"")</f>
        <v/>
      </c>
      <c r="R2651" s="159" t="str">
        <f>IF(Table1[[#This Row],[Posting Date]]&lt;&gt;"",$D$10,"")</f>
        <v/>
      </c>
      <c r="S2651" s="66"/>
      <c r="T2651" s="63"/>
      <c r="U2651" s="67"/>
      <c r="V2651" s="67"/>
      <c r="W2651" s="67" t="str">
        <f t="shared" si="41"/>
        <v/>
      </c>
      <c r="X2651" s="161" t="str">
        <f>IF(E2651="","",(IF(Table1[[#This Row],[Cur]]="USD",Table1[[#This Row],[Cur_Amount Debit]],Table1[[#This Row],[Cur_Amount Debit]]/Table1[[#This Row],[Exchange Rate]])))</f>
        <v/>
      </c>
      <c r="Y2651" s="161" t="str">
        <f>IF(E2651="","",(IF(Table1[[#This Row],[Cur]]="USD",Table1[[#This Row],[Cur_Amount Credit]],Table1[[#This Row],[Cur_Amount Credit]]/ExchangeRate)))</f>
        <v/>
      </c>
      <c r="Z2651" s="203" t="str">
        <f>IF(E2651="","",(Table1[[#This Row],[Debit USD]]-Table1[[#This Row],[Credit USD]]))</f>
        <v/>
      </c>
      <c r="AA2651" s="122"/>
      <c r="AB2651" s="1"/>
      <c r="AC2651" s="15"/>
      <c r="AD2651" s="15" t="str">
        <f>IF(AND(OR(Table1[[#This Row],[Account]]="15030",Table1[[#This Row],[Account]]="15035",Table1[[#This Row],[Account]]="20150"),Table1[[#This Row],[Vendor ID]]=""),1,"")</f>
        <v/>
      </c>
      <c r="AE2651" s="15"/>
      <c r="AF2651" s="15"/>
      <c r="AG2651" s="15"/>
      <c r="AH2651" s="46" t="str">
        <f>IF(Table1[[#This Row],[Posting Date]]&lt;&gt;"","GJ-"&amp;CountryID,"")</f>
        <v/>
      </c>
      <c r="AI2651" s="59" t="str">
        <f>IF(Table1[[#This Row],[Posting Date]]&lt;&gt;"",Table1[[#This Row],[Posting Date]],"")</f>
        <v/>
      </c>
      <c r="AJ2651" s="46"/>
      <c r="AK2651" s="46" t="str">
        <f>IF(Table1[[#This Row],[Description]]&lt;&gt;"",Table1[[#This Row],[Description]],"")</f>
        <v/>
      </c>
      <c r="AL2651" s="46" t="str">
        <f>IF(Table1[[#This Row],[Posting Date]]&lt;&gt;"",Table1[[#This Row],[Reference Number]],"")</f>
        <v/>
      </c>
      <c r="AM2651" s="46" t="str">
        <f>TRIM(Table1[[#This Row],[Line '#]])</f>
        <v/>
      </c>
      <c r="AN2651" s="46" t="str">
        <f>TRIM(Table1[[#This Row],[Account]])</f>
        <v/>
      </c>
      <c r="AO2651" s="46" t="str">
        <f>IF(Table1[[#This Row],[Posting Date]]&lt;&gt;"",$D$5,"")</f>
        <v/>
      </c>
      <c r="AP2651" s="46" t="str">
        <f>TRIM(Table1[[#This Row],[Departments-Prgrams]])</f>
        <v/>
      </c>
      <c r="AQ2651" s="46" t="str">
        <f>TRIM(Table1[[#This Row],[Grant]])</f>
        <v/>
      </c>
      <c r="AR2651" s="46" t="str">
        <f>TRIM(Table1[[#This Row],[Staff ID]])</f>
        <v/>
      </c>
      <c r="AS2651" s="46" t="str">
        <f>IF(TRIM(Table1[[#This Row],[Budget Code]])=0,"",TRIM(Table1[[#This Row],[Budget Code]]))</f>
        <v/>
      </c>
      <c r="AT2651" s="46" t="str">
        <f>IF(Table1[[#This Row],[Line Description]]&lt;&gt;"",Table1[[#This Row],[Line Description]],"")</f>
        <v/>
      </c>
      <c r="AU2651" s="46" t="str">
        <f>IF(Table1[[#This Row],[Cur_Amount Debit]]&gt;0,ROUND(Table1[[#This Row],[Cur_Amount Debit]],2),"")</f>
        <v/>
      </c>
      <c r="AV2651" s="46" t="str">
        <f>IF(Table1[[#This Row],[Cur_Amount Credit]]&gt;0,ROUND(Table1[[#This Row],[Cur_Amount Credit]],2),"")</f>
        <v/>
      </c>
      <c r="AW2651" s="46" t="str">
        <f>LEFT(Table1[[#This Row],[Cur]],3)</f>
        <v/>
      </c>
      <c r="AX2651" s="59"/>
      <c r="AY2651" s="46"/>
      <c r="AZ2651" s="46" t="str">
        <f>IF(Table1[[#This Row],[Cur]]&lt;&gt;"",IF(Table1[[#This Row],[Cur]]="USD","",ExchangeRate),"")</f>
        <v/>
      </c>
      <c r="BA2651" s="46" t="str">
        <f>IF(Table1[[#This Row],[Grant]]&lt;&gt;"",VLOOKUP(Table1[[#This Row],[Grant]],Grants!B:D,3),"")</f>
        <v/>
      </c>
      <c r="BB2651" s="46" t="str">
        <f>TRIM(Table1[[#This Row],[Vendor ID]])</f>
        <v/>
      </c>
      <c r="BC2651">
        <f>IF(Table1[[#This Row],[Reference Number]]=Q2650,BC2650,BC2650+1)</f>
        <v>2</v>
      </c>
    </row>
    <row r="2652" spans="1:55" ht="11.25" hidden="1" customHeight="1">
      <c r="A2652" s="1"/>
      <c r="B2652" s="88" t="str">
        <f>IF(Table1[[#This Row],[Posting Date]]&lt;&gt;"",IF(Table1[[#This Row],[Reference Number]]=Q2651,B2651+1,1),"")</f>
        <v/>
      </c>
      <c r="C2652" s="61"/>
      <c r="D2652" s="61"/>
      <c r="E2652" s="218"/>
      <c r="F2652" s="143" t="str">
        <f>IFERROR(IF(VLOOKUP(Table1[[#This Row],[Budget Code Description]],Dimentions!$X$6:$AC$132,2,FALSE)="","",VLOOKUP(Table1[[#This Row],[Budget Code Description]],Dimentions!$X$6:$AC$132,2,FALSE)),"")</f>
        <v/>
      </c>
      <c r="G2652" s="143" t="str">
        <f>IFERROR(VLOOKUP(Table1[[#This Row],[Budget Code Description]],Dimentions!$X$6:$AC$132,3,FALSE),"")</f>
        <v/>
      </c>
      <c r="H2652" s="64" t="str">
        <f>IFERROR(VLOOKUP(Table1[[#This Row],[Account]],Dimentions!$S$6:$V$233,2,FALSE),"")</f>
        <v/>
      </c>
      <c r="I2652" s="62">
        <f>_xlfn.NUMBERVALUE(LEFT(Table1[[#This Row],[Account]],1))</f>
        <v>0</v>
      </c>
      <c r="J2652" s="62" t="str">
        <f>IFERROR(VLOOKUP(Table1[[#This Row],[Budget Code Description]],Table6[#All],7,FALSE),"")</f>
        <v/>
      </c>
      <c r="K2652" s="143" t="str">
        <f>IFERROR(VLOOKUP(Table1[[#This Row],[Budget Code Description]],Table6[#All],8,FALSE),"")</f>
        <v/>
      </c>
      <c r="L2652" s="63"/>
      <c r="M2652" s="65" t="str">
        <f>IFERROR(VLOOKUP(Table1[[#This Row],[Staff ID]],Table2[],2,FALSE),"")</f>
        <v/>
      </c>
      <c r="N2652" s="211" t="str">
        <f>IFERROR(IF(VLOOKUP(Table1[[#This Row],[Budget Code Description]],Dimentions!$X$6:$AC$97,4,FALSE)="","",VLOOKUP(Table1[[#This Row],[Budget Code Description]],Dimentions!$X$6:$AC$97,4,FALSE)),"")</f>
        <v/>
      </c>
      <c r="O2652" s="65" t="str">
        <f>IFERROR(VLOOKUP(Table1[[#This Row],[Vendor ID]],Table549[],2,FALSE),"")</f>
        <v/>
      </c>
      <c r="P2652" s="63"/>
      <c r="Q2652" s="143" t="str">
        <f>IF(Table1[[#This Row],[Posting Date]]&lt;&gt;"",$D$9,"")</f>
        <v/>
      </c>
      <c r="R2652" s="159" t="str">
        <f>IF(Table1[[#This Row],[Posting Date]]&lt;&gt;"",$D$10,"")</f>
        <v/>
      </c>
      <c r="S2652" s="66"/>
      <c r="T2652" s="63"/>
      <c r="U2652" s="67"/>
      <c r="V2652" s="67"/>
      <c r="W2652" s="67" t="str">
        <f t="shared" si="41"/>
        <v/>
      </c>
      <c r="X2652" s="161" t="str">
        <f>IF(E2652="","",(IF(Table1[[#This Row],[Cur]]="USD",Table1[[#This Row],[Cur_Amount Debit]],Table1[[#This Row],[Cur_Amount Debit]]/Table1[[#This Row],[Exchange Rate]])))</f>
        <v/>
      </c>
      <c r="Y2652" s="161" t="str">
        <f>IF(E2652="","",(IF(Table1[[#This Row],[Cur]]="USD",Table1[[#This Row],[Cur_Amount Credit]],Table1[[#This Row],[Cur_Amount Credit]]/ExchangeRate)))</f>
        <v/>
      </c>
      <c r="Z2652" s="203" t="str">
        <f>IF(E2652="","",(Table1[[#This Row],[Debit USD]]-Table1[[#This Row],[Credit USD]]))</f>
        <v/>
      </c>
      <c r="AA2652" s="122"/>
      <c r="AB2652" s="1"/>
      <c r="AC2652" s="15"/>
      <c r="AD2652" s="15" t="str">
        <f>IF(AND(OR(Table1[[#This Row],[Account]]="15030",Table1[[#This Row],[Account]]="15035",Table1[[#This Row],[Account]]="20150"),Table1[[#This Row],[Vendor ID]]=""),1,"")</f>
        <v/>
      </c>
      <c r="AE2652" s="15"/>
      <c r="AF2652" s="15"/>
      <c r="AG2652" s="15"/>
      <c r="AH2652" s="46" t="str">
        <f>IF(Table1[[#This Row],[Posting Date]]&lt;&gt;"","GJ-"&amp;CountryID,"")</f>
        <v/>
      </c>
      <c r="AI2652" s="59" t="str">
        <f>IF(Table1[[#This Row],[Posting Date]]&lt;&gt;"",Table1[[#This Row],[Posting Date]],"")</f>
        <v/>
      </c>
      <c r="AJ2652" s="46"/>
      <c r="AK2652" s="46" t="str">
        <f>IF(Table1[[#This Row],[Description]]&lt;&gt;"",Table1[[#This Row],[Description]],"")</f>
        <v/>
      </c>
      <c r="AL2652" s="46" t="str">
        <f>IF(Table1[[#This Row],[Posting Date]]&lt;&gt;"",Table1[[#This Row],[Reference Number]],"")</f>
        <v/>
      </c>
      <c r="AM2652" s="46" t="str">
        <f>TRIM(Table1[[#This Row],[Line '#]])</f>
        <v/>
      </c>
      <c r="AN2652" s="46" t="str">
        <f>TRIM(Table1[[#This Row],[Account]])</f>
        <v/>
      </c>
      <c r="AO2652" s="46" t="str">
        <f>IF(Table1[[#This Row],[Posting Date]]&lt;&gt;"",$D$5,"")</f>
        <v/>
      </c>
      <c r="AP2652" s="46" t="str">
        <f>TRIM(Table1[[#This Row],[Departments-Prgrams]])</f>
        <v/>
      </c>
      <c r="AQ2652" s="46" t="str">
        <f>TRIM(Table1[[#This Row],[Grant]])</f>
        <v/>
      </c>
      <c r="AR2652" s="46" t="str">
        <f>TRIM(Table1[[#This Row],[Staff ID]])</f>
        <v/>
      </c>
      <c r="AS2652" s="46" t="str">
        <f>IF(TRIM(Table1[[#This Row],[Budget Code]])=0,"",TRIM(Table1[[#This Row],[Budget Code]]))</f>
        <v/>
      </c>
      <c r="AT2652" s="46" t="str">
        <f>IF(Table1[[#This Row],[Line Description]]&lt;&gt;"",Table1[[#This Row],[Line Description]],"")</f>
        <v/>
      </c>
      <c r="AU2652" s="46" t="str">
        <f>IF(Table1[[#This Row],[Cur_Amount Debit]]&gt;0,ROUND(Table1[[#This Row],[Cur_Amount Debit]],2),"")</f>
        <v/>
      </c>
      <c r="AV2652" s="46" t="str">
        <f>IF(Table1[[#This Row],[Cur_Amount Credit]]&gt;0,ROUND(Table1[[#This Row],[Cur_Amount Credit]],2),"")</f>
        <v/>
      </c>
      <c r="AW2652" s="46" t="str">
        <f>LEFT(Table1[[#This Row],[Cur]],3)</f>
        <v/>
      </c>
      <c r="AX2652" s="59"/>
      <c r="AY2652" s="46"/>
      <c r="AZ2652" s="46" t="str">
        <f>IF(Table1[[#This Row],[Cur]]&lt;&gt;"",IF(Table1[[#This Row],[Cur]]="USD","",ExchangeRate),"")</f>
        <v/>
      </c>
      <c r="BA2652" s="46" t="str">
        <f>IF(Table1[[#This Row],[Grant]]&lt;&gt;"",VLOOKUP(Table1[[#This Row],[Grant]],Grants!B:D,3),"")</f>
        <v/>
      </c>
      <c r="BB2652" s="46" t="str">
        <f>TRIM(Table1[[#This Row],[Vendor ID]])</f>
        <v/>
      </c>
      <c r="BC2652">
        <f>IF(Table1[[#This Row],[Reference Number]]=Q2651,BC2651,BC2651+1)</f>
        <v>2</v>
      </c>
    </row>
    <row r="2653" spans="1:55" ht="11.25" hidden="1" customHeight="1">
      <c r="A2653" s="1"/>
      <c r="B2653" s="88" t="str">
        <f>IF(Table1[[#This Row],[Posting Date]]&lt;&gt;"",IF(Table1[[#This Row],[Reference Number]]=Q2652,B2652+1,1),"")</f>
        <v/>
      </c>
      <c r="C2653" s="61"/>
      <c r="D2653" s="61"/>
      <c r="E2653" s="218"/>
      <c r="F2653" s="143" t="str">
        <f>IFERROR(IF(VLOOKUP(Table1[[#This Row],[Budget Code Description]],Dimentions!$X$6:$AC$132,2,FALSE)="","",VLOOKUP(Table1[[#This Row],[Budget Code Description]],Dimentions!$X$6:$AC$132,2,FALSE)),"")</f>
        <v/>
      </c>
      <c r="G2653" s="143" t="str">
        <f>IFERROR(VLOOKUP(Table1[[#This Row],[Budget Code Description]],Dimentions!$X$6:$AC$132,3,FALSE),"")</f>
        <v/>
      </c>
      <c r="H2653" s="64" t="str">
        <f>IFERROR(VLOOKUP(Table1[[#This Row],[Account]],Dimentions!$S$6:$V$233,2,FALSE),"")</f>
        <v/>
      </c>
      <c r="I2653" s="62">
        <f>_xlfn.NUMBERVALUE(LEFT(Table1[[#This Row],[Account]],1))</f>
        <v>0</v>
      </c>
      <c r="J2653" s="62" t="str">
        <f>IFERROR(VLOOKUP(Table1[[#This Row],[Budget Code Description]],Table6[#All],7,FALSE),"")</f>
        <v/>
      </c>
      <c r="K2653" s="143" t="str">
        <f>IFERROR(VLOOKUP(Table1[[#This Row],[Budget Code Description]],Table6[#All],8,FALSE),"")</f>
        <v/>
      </c>
      <c r="L2653" s="63"/>
      <c r="M2653" s="65" t="str">
        <f>IFERROR(VLOOKUP(Table1[[#This Row],[Staff ID]],Table2[],2,FALSE),"")</f>
        <v/>
      </c>
      <c r="N2653" s="211" t="str">
        <f>IFERROR(IF(VLOOKUP(Table1[[#This Row],[Budget Code Description]],Dimentions!$X$6:$AC$97,4,FALSE)="","",VLOOKUP(Table1[[#This Row],[Budget Code Description]],Dimentions!$X$6:$AC$97,4,FALSE)),"")</f>
        <v/>
      </c>
      <c r="O2653" s="65" t="str">
        <f>IFERROR(VLOOKUP(Table1[[#This Row],[Vendor ID]],Table549[],2,FALSE),"")</f>
        <v/>
      </c>
      <c r="P2653" s="63"/>
      <c r="Q2653" s="143" t="str">
        <f>IF(Table1[[#This Row],[Posting Date]]&lt;&gt;"",$D$9,"")</f>
        <v/>
      </c>
      <c r="R2653" s="159" t="str">
        <f>IF(Table1[[#This Row],[Posting Date]]&lt;&gt;"",$D$10,"")</f>
        <v/>
      </c>
      <c r="S2653" s="66"/>
      <c r="T2653" s="63"/>
      <c r="U2653" s="67"/>
      <c r="V2653" s="67"/>
      <c r="W2653" s="67" t="str">
        <f t="shared" si="41"/>
        <v/>
      </c>
      <c r="X2653" s="161" t="str">
        <f>IF(E2653="","",(IF(Table1[[#This Row],[Cur]]="USD",Table1[[#This Row],[Cur_Amount Debit]],Table1[[#This Row],[Cur_Amount Debit]]/Table1[[#This Row],[Exchange Rate]])))</f>
        <v/>
      </c>
      <c r="Y2653" s="161" t="str">
        <f>IF(E2653="","",(IF(Table1[[#This Row],[Cur]]="USD",Table1[[#This Row],[Cur_Amount Credit]],Table1[[#This Row],[Cur_Amount Credit]]/ExchangeRate)))</f>
        <v/>
      </c>
      <c r="Z2653" s="203" t="str">
        <f>IF(E2653="","",(Table1[[#This Row],[Debit USD]]-Table1[[#This Row],[Credit USD]]))</f>
        <v/>
      </c>
      <c r="AA2653" s="122"/>
      <c r="AB2653" s="1"/>
      <c r="AC2653" s="15"/>
      <c r="AD2653" s="15" t="str">
        <f>IF(AND(OR(Table1[[#This Row],[Account]]="15030",Table1[[#This Row],[Account]]="15035",Table1[[#This Row],[Account]]="20150"),Table1[[#This Row],[Vendor ID]]=""),1,"")</f>
        <v/>
      </c>
      <c r="AE2653" s="15"/>
      <c r="AF2653" s="15"/>
      <c r="AG2653" s="15"/>
      <c r="AH2653" s="46" t="str">
        <f>IF(Table1[[#This Row],[Posting Date]]&lt;&gt;"","GJ-"&amp;CountryID,"")</f>
        <v/>
      </c>
      <c r="AI2653" s="59" t="str">
        <f>IF(Table1[[#This Row],[Posting Date]]&lt;&gt;"",Table1[[#This Row],[Posting Date]],"")</f>
        <v/>
      </c>
      <c r="AJ2653" s="46"/>
      <c r="AK2653" s="46" t="str">
        <f>IF(Table1[[#This Row],[Description]]&lt;&gt;"",Table1[[#This Row],[Description]],"")</f>
        <v/>
      </c>
      <c r="AL2653" s="46" t="str">
        <f>IF(Table1[[#This Row],[Posting Date]]&lt;&gt;"",Table1[[#This Row],[Reference Number]],"")</f>
        <v/>
      </c>
      <c r="AM2653" s="46" t="str">
        <f>TRIM(Table1[[#This Row],[Line '#]])</f>
        <v/>
      </c>
      <c r="AN2653" s="46" t="str">
        <f>TRIM(Table1[[#This Row],[Account]])</f>
        <v/>
      </c>
      <c r="AO2653" s="46" t="str">
        <f>IF(Table1[[#This Row],[Posting Date]]&lt;&gt;"",$D$5,"")</f>
        <v/>
      </c>
      <c r="AP2653" s="46" t="str">
        <f>TRIM(Table1[[#This Row],[Departments-Prgrams]])</f>
        <v/>
      </c>
      <c r="AQ2653" s="46" t="str">
        <f>TRIM(Table1[[#This Row],[Grant]])</f>
        <v/>
      </c>
      <c r="AR2653" s="46" t="str">
        <f>TRIM(Table1[[#This Row],[Staff ID]])</f>
        <v/>
      </c>
      <c r="AS2653" s="46" t="str">
        <f>IF(TRIM(Table1[[#This Row],[Budget Code]])=0,"",TRIM(Table1[[#This Row],[Budget Code]]))</f>
        <v/>
      </c>
      <c r="AT2653" s="46" t="str">
        <f>IF(Table1[[#This Row],[Line Description]]&lt;&gt;"",Table1[[#This Row],[Line Description]],"")</f>
        <v/>
      </c>
      <c r="AU2653" s="46" t="str">
        <f>IF(Table1[[#This Row],[Cur_Amount Debit]]&gt;0,ROUND(Table1[[#This Row],[Cur_Amount Debit]],2),"")</f>
        <v/>
      </c>
      <c r="AV2653" s="46" t="str">
        <f>IF(Table1[[#This Row],[Cur_Amount Credit]]&gt;0,ROUND(Table1[[#This Row],[Cur_Amount Credit]],2),"")</f>
        <v/>
      </c>
      <c r="AW2653" s="46" t="str">
        <f>LEFT(Table1[[#This Row],[Cur]],3)</f>
        <v/>
      </c>
      <c r="AX2653" s="59"/>
      <c r="AY2653" s="46"/>
      <c r="AZ2653" s="46" t="str">
        <f>IF(Table1[[#This Row],[Cur]]&lt;&gt;"",IF(Table1[[#This Row],[Cur]]="USD","",ExchangeRate),"")</f>
        <v/>
      </c>
      <c r="BA2653" s="46" t="str">
        <f>IF(Table1[[#This Row],[Grant]]&lt;&gt;"",VLOOKUP(Table1[[#This Row],[Grant]],Grants!B:D,3),"")</f>
        <v/>
      </c>
      <c r="BB2653" s="46" t="str">
        <f>TRIM(Table1[[#This Row],[Vendor ID]])</f>
        <v/>
      </c>
      <c r="BC2653">
        <f>IF(Table1[[#This Row],[Reference Number]]=Q2652,BC2652,BC2652+1)</f>
        <v>2</v>
      </c>
    </row>
    <row r="2654" spans="1:55" ht="11.25" hidden="1" customHeight="1">
      <c r="A2654" s="1"/>
      <c r="B2654" s="88" t="str">
        <f>IF(Table1[[#This Row],[Posting Date]]&lt;&gt;"",IF(Table1[[#This Row],[Reference Number]]=Q2653,B2653+1,1),"")</f>
        <v/>
      </c>
      <c r="C2654" s="61"/>
      <c r="D2654" s="61"/>
      <c r="E2654" s="218"/>
      <c r="F2654" s="143" t="str">
        <f>IFERROR(IF(VLOOKUP(Table1[[#This Row],[Budget Code Description]],Dimentions!$X$6:$AC$132,2,FALSE)="","",VLOOKUP(Table1[[#This Row],[Budget Code Description]],Dimentions!$X$6:$AC$132,2,FALSE)),"")</f>
        <v/>
      </c>
      <c r="G2654" s="143" t="str">
        <f>IFERROR(VLOOKUP(Table1[[#This Row],[Budget Code Description]],Dimentions!$X$6:$AC$132,3,FALSE),"")</f>
        <v/>
      </c>
      <c r="H2654" s="64" t="str">
        <f>IFERROR(VLOOKUP(Table1[[#This Row],[Account]],Dimentions!$S$6:$V$233,2,FALSE),"")</f>
        <v/>
      </c>
      <c r="I2654" s="62">
        <f>_xlfn.NUMBERVALUE(LEFT(Table1[[#This Row],[Account]],1))</f>
        <v>0</v>
      </c>
      <c r="J2654" s="62" t="str">
        <f>IFERROR(VLOOKUP(Table1[[#This Row],[Budget Code Description]],Table6[#All],7,FALSE),"")</f>
        <v/>
      </c>
      <c r="K2654" s="143" t="str">
        <f>IFERROR(VLOOKUP(Table1[[#This Row],[Budget Code Description]],Table6[#All],8,FALSE),"")</f>
        <v/>
      </c>
      <c r="L2654" s="63"/>
      <c r="M2654" s="65" t="str">
        <f>IFERROR(VLOOKUP(Table1[[#This Row],[Staff ID]],Table2[],2,FALSE),"")</f>
        <v/>
      </c>
      <c r="N2654" s="211" t="str">
        <f>IFERROR(IF(VLOOKUP(Table1[[#This Row],[Budget Code Description]],Dimentions!$X$6:$AC$97,4,FALSE)="","",VLOOKUP(Table1[[#This Row],[Budget Code Description]],Dimentions!$X$6:$AC$97,4,FALSE)),"")</f>
        <v/>
      </c>
      <c r="O2654" s="65" t="str">
        <f>IFERROR(VLOOKUP(Table1[[#This Row],[Vendor ID]],Table549[],2,FALSE),"")</f>
        <v/>
      </c>
      <c r="P2654" s="63"/>
      <c r="Q2654" s="143" t="str">
        <f>IF(Table1[[#This Row],[Posting Date]]&lt;&gt;"",$D$9,"")</f>
        <v/>
      </c>
      <c r="R2654" s="159" t="str">
        <f>IF(Table1[[#This Row],[Posting Date]]&lt;&gt;"",$D$10,"")</f>
        <v/>
      </c>
      <c r="S2654" s="66"/>
      <c r="T2654" s="63"/>
      <c r="U2654" s="67"/>
      <c r="V2654" s="67"/>
      <c r="W2654" s="67" t="str">
        <f t="shared" si="41"/>
        <v/>
      </c>
      <c r="X2654" s="161" t="str">
        <f>IF(E2654="","",(IF(Table1[[#This Row],[Cur]]="USD",Table1[[#This Row],[Cur_Amount Debit]],Table1[[#This Row],[Cur_Amount Debit]]/Table1[[#This Row],[Exchange Rate]])))</f>
        <v/>
      </c>
      <c r="Y2654" s="161" t="str">
        <f>IF(E2654="","",(IF(Table1[[#This Row],[Cur]]="USD",Table1[[#This Row],[Cur_Amount Credit]],Table1[[#This Row],[Cur_Amount Credit]]/ExchangeRate)))</f>
        <v/>
      </c>
      <c r="Z2654" s="203" t="str">
        <f>IF(E2654="","",(Table1[[#This Row],[Debit USD]]-Table1[[#This Row],[Credit USD]]))</f>
        <v/>
      </c>
      <c r="AA2654" s="122"/>
      <c r="AB2654" s="1"/>
      <c r="AC2654" s="15"/>
      <c r="AD2654" s="15" t="str">
        <f>IF(AND(OR(Table1[[#This Row],[Account]]="15030",Table1[[#This Row],[Account]]="15035",Table1[[#This Row],[Account]]="20150"),Table1[[#This Row],[Vendor ID]]=""),1,"")</f>
        <v/>
      </c>
      <c r="AE2654" s="15"/>
      <c r="AF2654" s="15"/>
      <c r="AG2654" s="15"/>
      <c r="AH2654" s="46" t="str">
        <f>IF(Table1[[#This Row],[Posting Date]]&lt;&gt;"","GJ-"&amp;CountryID,"")</f>
        <v/>
      </c>
      <c r="AI2654" s="59" t="str">
        <f>IF(Table1[[#This Row],[Posting Date]]&lt;&gt;"",Table1[[#This Row],[Posting Date]],"")</f>
        <v/>
      </c>
      <c r="AJ2654" s="46"/>
      <c r="AK2654" s="46" t="str">
        <f>IF(Table1[[#This Row],[Description]]&lt;&gt;"",Table1[[#This Row],[Description]],"")</f>
        <v/>
      </c>
      <c r="AL2654" s="46" t="str">
        <f>IF(Table1[[#This Row],[Posting Date]]&lt;&gt;"",Table1[[#This Row],[Reference Number]],"")</f>
        <v/>
      </c>
      <c r="AM2654" s="46" t="str">
        <f>TRIM(Table1[[#This Row],[Line '#]])</f>
        <v/>
      </c>
      <c r="AN2654" s="46" t="str">
        <f>TRIM(Table1[[#This Row],[Account]])</f>
        <v/>
      </c>
      <c r="AO2654" s="46" t="str">
        <f>IF(Table1[[#This Row],[Posting Date]]&lt;&gt;"",$D$5,"")</f>
        <v/>
      </c>
      <c r="AP2654" s="46" t="str">
        <f>TRIM(Table1[[#This Row],[Departments-Prgrams]])</f>
        <v/>
      </c>
      <c r="AQ2654" s="46" t="str">
        <f>TRIM(Table1[[#This Row],[Grant]])</f>
        <v/>
      </c>
      <c r="AR2654" s="46" t="str">
        <f>TRIM(Table1[[#This Row],[Staff ID]])</f>
        <v/>
      </c>
      <c r="AS2654" s="46" t="str">
        <f>IF(TRIM(Table1[[#This Row],[Budget Code]])=0,"",TRIM(Table1[[#This Row],[Budget Code]]))</f>
        <v/>
      </c>
      <c r="AT2654" s="46" t="str">
        <f>IF(Table1[[#This Row],[Line Description]]&lt;&gt;"",Table1[[#This Row],[Line Description]],"")</f>
        <v/>
      </c>
      <c r="AU2654" s="46" t="str">
        <f>IF(Table1[[#This Row],[Cur_Amount Debit]]&gt;0,ROUND(Table1[[#This Row],[Cur_Amount Debit]],2),"")</f>
        <v/>
      </c>
      <c r="AV2654" s="46" t="str">
        <f>IF(Table1[[#This Row],[Cur_Amount Credit]]&gt;0,ROUND(Table1[[#This Row],[Cur_Amount Credit]],2),"")</f>
        <v/>
      </c>
      <c r="AW2654" s="46" t="str">
        <f>LEFT(Table1[[#This Row],[Cur]],3)</f>
        <v/>
      </c>
      <c r="AX2654" s="59"/>
      <c r="AY2654" s="46"/>
      <c r="AZ2654" s="46" t="str">
        <f>IF(Table1[[#This Row],[Cur]]&lt;&gt;"",IF(Table1[[#This Row],[Cur]]="USD","",ExchangeRate),"")</f>
        <v/>
      </c>
      <c r="BA2654" s="46" t="str">
        <f>IF(Table1[[#This Row],[Grant]]&lt;&gt;"",VLOOKUP(Table1[[#This Row],[Grant]],Grants!B:D,3),"")</f>
        <v/>
      </c>
      <c r="BB2654" s="46" t="str">
        <f>TRIM(Table1[[#This Row],[Vendor ID]])</f>
        <v/>
      </c>
      <c r="BC2654">
        <f>IF(Table1[[#This Row],[Reference Number]]=Q2653,BC2653,BC2653+1)</f>
        <v>2</v>
      </c>
    </row>
    <row r="2655" spans="1:55" ht="11.25" hidden="1" customHeight="1">
      <c r="A2655" s="1"/>
      <c r="B2655" s="88" t="str">
        <f>IF(Table1[[#This Row],[Posting Date]]&lt;&gt;"",IF(Table1[[#This Row],[Reference Number]]=Q2654,B2654+1,1),"")</f>
        <v/>
      </c>
      <c r="C2655" s="61"/>
      <c r="D2655" s="61"/>
      <c r="E2655" s="218"/>
      <c r="F2655" s="143" t="str">
        <f>IFERROR(IF(VLOOKUP(Table1[[#This Row],[Budget Code Description]],Dimentions!$X$6:$AC$132,2,FALSE)="","",VLOOKUP(Table1[[#This Row],[Budget Code Description]],Dimentions!$X$6:$AC$132,2,FALSE)),"")</f>
        <v/>
      </c>
      <c r="G2655" s="143" t="str">
        <f>IFERROR(VLOOKUP(Table1[[#This Row],[Budget Code Description]],Dimentions!$X$6:$AC$132,3,FALSE),"")</f>
        <v/>
      </c>
      <c r="H2655" s="64" t="str">
        <f>IFERROR(VLOOKUP(Table1[[#This Row],[Account]],Dimentions!$S$6:$V$233,2,FALSE),"")</f>
        <v/>
      </c>
      <c r="I2655" s="62">
        <f>_xlfn.NUMBERVALUE(LEFT(Table1[[#This Row],[Account]],1))</f>
        <v>0</v>
      </c>
      <c r="J2655" s="62" t="str">
        <f>IFERROR(VLOOKUP(Table1[[#This Row],[Budget Code Description]],Table6[#All],7,FALSE),"")</f>
        <v/>
      </c>
      <c r="K2655" s="143" t="str">
        <f>IFERROR(VLOOKUP(Table1[[#This Row],[Budget Code Description]],Table6[#All],8,FALSE),"")</f>
        <v/>
      </c>
      <c r="L2655" s="63"/>
      <c r="M2655" s="65" t="str">
        <f>IFERROR(VLOOKUP(Table1[[#This Row],[Staff ID]],Table2[],2,FALSE),"")</f>
        <v/>
      </c>
      <c r="N2655" s="211" t="str">
        <f>IFERROR(IF(VLOOKUP(Table1[[#This Row],[Budget Code Description]],Dimentions!$X$6:$AC$97,4,FALSE)="","",VLOOKUP(Table1[[#This Row],[Budget Code Description]],Dimentions!$X$6:$AC$97,4,FALSE)),"")</f>
        <v/>
      </c>
      <c r="O2655" s="65" t="str">
        <f>IFERROR(VLOOKUP(Table1[[#This Row],[Vendor ID]],Table549[],2,FALSE),"")</f>
        <v/>
      </c>
      <c r="P2655" s="63"/>
      <c r="Q2655" s="143" t="str">
        <f>IF(Table1[[#This Row],[Posting Date]]&lt;&gt;"",$D$9,"")</f>
        <v/>
      </c>
      <c r="R2655" s="159" t="str">
        <f>IF(Table1[[#This Row],[Posting Date]]&lt;&gt;"",$D$10,"")</f>
        <v/>
      </c>
      <c r="S2655" s="66"/>
      <c r="T2655" s="63"/>
      <c r="U2655" s="67"/>
      <c r="V2655" s="67"/>
      <c r="W2655" s="67" t="str">
        <f t="shared" si="41"/>
        <v/>
      </c>
      <c r="X2655" s="161" t="str">
        <f>IF(E2655="","",(IF(Table1[[#This Row],[Cur]]="USD",Table1[[#This Row],[Cur_Amount Debit]],Table1[[#This Row],[Cur_Amount Debit]]/Table1[[#This Row],[Exchange Rate]])))</f>
        <v/>
      </c>
      <c r="Y2655" s="161" t="str">
        <f>IF(E2655="","",(IF(Table1[[#This Row],[Cur]]="USD",Table1[[#This Row],[Cur_Amount Credit]],Table1[[#This Row],[Cur_Amount Credit]]/ExchangeRate)))</f>
        <v/>
      </c>
      <c r="Z2655" s="203" t="str">
        <f>IF(E2655="","",(Table1[[#This Row],[Debit USD]]-Table1[[#This Row],[Credit USD]]))</f>
        <v/>
      </c>
      <c r="AA2655" s="122"/>
      <c r="AB2655" s="1"/>
      <c r="AC2655" s="15"/>
      <c r="AD2655" s="15" t="str">
        <f>IF(AND(OR(Table1[[#This Row],[Account]]="15030",Table1[[#This Row],[Account]]="15035",Table1[[#This Row],[Account]]="20150"),Table1[[#This Row],[Vendor ID]]=""),1,"")</f>
        <v/>
      </c>
      <c r="AE2655" s="15"/>
      <c r="AF2655" s="15"/>
      <c r="AG2655" s="15"/>
      <c r="AH2655" s="46" t="str">
        <f>IF(Table1[[#This Row],[Posting Date]]&lt;&gt;"","GJ-"&amp;CountryID,"")</f>
        <v/>
      </c>
      <c r="AI2655" s="59" t="str">
        <f>IF(Table1[[#This Row],[Posting Date]]&lt;&gt;"",Table1[[#This Row],[Posting Date]],"")</f>
        <v/>
      </c>
      <c r="AJ2655" s="46"/>
      <c r="AK2655" s="46" t="str">
        <f>IF(Table1[[#This Row],[Description]]&lt;&gt;"",Table1[[#This Row],[Description]],"")</f>
        <v/>
      </c>
      <c r="AL2655" s="46" t="str">
        <f>IF(Table1[[#This Row],[Posting Date]]&lt;&gt;"",Table1[[#This Row],[Reference Number]],"")</f>
        <v/>
      </c>
      <c r="AM2655" s="46" t="str">
        <f>TRIM(Table1[[#This Row],[Line '#]])</f>
        <v/>
      </c>
      <c r="AN2655" s="46" t="str">
        <f>TRIM(Table1[[#This Row],[Account]])</f>
        <v/>
      </c>
      <c r="AO2655" s="46" t="str">
        <f>IF(Table1[[#This Row],[Posting Date]]&lt;&gt;"",$D$5,"")</f>
        <v/>
      </c>
      <c r="AP2655" s="46" t="str">
        <f>TRIM(Table1[[#This Row],[Departments-Prgrams]])</f>
        <v/>
      </c>
      <c r="AQ2655" s="46" t="str">
        <f>TRIM(Table1[[#This Row],[Grant]])</f>
        <v/>
      </c>
      <c r="AR2655" s="46" t="str">
        <f>TRIM(Table1[[#This Row],[Staff ID]])</f>
        <v/>
      </c>
      <c r="AS2655" s="46" t="str">
        <f>IF(TRIM(Table1[[#This Row],[Budget Code]])=0,"",TRIM(Table1[[#This Row],[Budget Code]]))</f>
        <v/>
      </c>
      <c r="AT2655" s="46" t="str">
        <f>IF(Table1[[#This Row],[Line Description]]&lt;&gt;"",Table1[[#This Row],[Line Description]],"")</f>
        <v/>
      </c>
      <c r="AU2655" s="46" t="str">
        <f>IF(Table1[[#This Row],[Cur_Amount Debit]]&gt;0,ROUND(Table1[[#This Row],[Cur_Amount Debit]],2),"")</f>
        <v/>
      </c>
      <c r="AV2655" s="46" t="str">
        <f>IF(Table1[[#This Row],[Cur_Amount Credit]]&gt;0,ROUND(Table1[[#This Row],[Cur_Amount Credit]],2),"")</f>
        <v/>
      </c>
      <c r="AW2655" s="46" t="str">
        <f>LEFT(Table1[[#This Row],[Cur]],3)</f>
        <v/>
      </c>
      <c r="AX2655" s="59"/>
      <c r="AY2655" s="46"/>
      <c r="AZ2655" s="46" t="str">
        <f>IF(Table1[[#This Row],[Cur]]&lt;&gt;"",IF(Table1[[#This Row],[Cur]]="USD","",ExchangeRate),"")</f>
        <v/>
      </c>
      <c r="BA2655" s="46" t="str">
        <f>IF(Table1[[#This Row],[Grant]]&lt;&gt;"",VLOOKUP(Table1[[#This Row],[Grant]],Grants!B:D,3),"")</f>
        <v/>
      </c>
      <c r="BB2655" s="46" t="str">
        <f>TRIM(Table1[[#This Row],[Vendor ID]])</f>
        <v/>
      </c>
      <c r="BC2655">
        <f>IF(Table1[[#This Row],[Reference Number]]=Q2654,BC2654,BC2654+1)</f>
        <v>2</v>
      </c>
    </row>
    <row r="2656" spans="1:55" ht="11.25" hidden="1" customHeight="1">
      <c r="A2656" s="1"/>
      <c r="B2656" s="88" t="str">
        <f>IF(Table1[[#This Row],[Posting Date]]&lt;&gt;"",IF(Table1[[#This Row],[Reference Number]]=Q2655,B2655+1,1),"")</f>
        <v/>
      </c>
      <c r="C2656" s="61"/>
      <c r="D2656" s="61"/>
      <c r="E2656" s="218"/>
      <c r="F2656" s="143" t="str">
        <f>IFERROR(IF(VLOOKUP(Table1[[#This Row],[Budget Code Description]],Dimentions!$X$6:$AC$132,2,FALSE)="","",VLOOKUP(Table1[[#This Row],[Budget Code Description]],Dimentions!$X$6:$AC$132,2,FALSE)),"")</f>
        <v/>
      </c>
      <c r="G2656" s="143" t="str">
        <f>IFERROR(VLOOKUP(Table1[[#This Row],[Budget Code Description]],Dimentions!$X$6:$AC$132,3,FALSE),"")</f>
        <v/>
      </c>
      <c r="H2656" s="64" t="str">
        <f>IFERROR(VLOOKUP(Table1[[#This Row],[Account]],Dimentions!$S$6:$V$233,2,FALSE),"")</f>
        <v/>
      </c>
      <c r="I2656" s="62">
        <f>_xlfn.NUMBERVALUE(LEFT(Table1[[#This Row],[Account]],1))</f>
        <v>0</v>
      </c>
      <c r="J2656" s="62" t="str">
        <f>IFERROR(VLOOKUP(Table1[[#This Row],[Budget Code Description]],Table6[#All],7,FALSE),"")</f>
        <v/>
      </c>
      <c r="K2656" s="143" t="str">
        <f>IFERROR(VLOOKUP(Table1[[#This Row],[Budget Code Description]],Table6[#All],8,FALSE),"")</f>
        <v/>
      </c>
      <c r="L2656" s="63"/>
      <c r="M2656" s="65" t="str">
        <f>IFERROR(VLOOKUP(Table1[[#This Row],[Staff ID]],Table2[],2,FALSE),"")</f>
        <v/>
      </c>
      <c r="N2656" s="211" t="str">
        <f>IFERROR(IF(VLOOKUP(Table1[[#This Row],[Budget Code Description]],Dimentions!$X$6:$AC$97,4,FALSE)="","",VLOOKUP(Table1[[#This Row],[Budget Code Description]],Dimentions!$X$6:$AC$97,4,FALSE)),"")</f>
        <v/>
      </c>
      <c r="O2656" s="65" t="str">
        <f>IFERROR(VLOOKUP(Table1[[#This Row],[Vendor ID]],Table549[],2,FALSE),"")</f>
        <v/>
      </c>
      <c r="P2656" s="63"/>
      <c r="Q2656" s="143" t="str">
        <f>IF(Table1[[#This Row],[Posting Date]]&lt;&gt;"",$D$9,"")</f>
        <v/>
      </c>
      <c r="R2656" s="159" t="str">
        <f>IF(Table1[[#This Row],[Posting Date]]&lt;&gt;"",$D$10,"")</f>
        <v/>
      </c>
      <c r="S2656" s="66"/>
      <c r="T2656" s="63"/>
      <c r="U2656" s="67"/>
      <c r="V2656" s="67"/>
      <c r="W2656" s="67" t="str">
        <f t="shared" si="41"/>
        <v/>
      </c>
      <c r="X2656" s="161" t="str">
        <f>IF(E2656="","",(IF(Table1[[#This Row],[Cur]]="USD",Table1[[#This Row],[Cur_Amount Debit]],Table1[[#This Row],[Cur_Amount Debit]]/Table1[[#This Row],[Exchange Rate]])))</f>
        <v/>
      </c>
      <c r="Y2656" s="161" t="str">
        <f>IF(E2656="","",(IF(Table1[[#This Row],[Cur]]="USD",Table1[[#This Row],[Cur_Amount Credit]],Table1[[#This Row],[Cur_Amount Credit]]/ExchangeRate)))</f>
        <v/>
      </c>
      <c r="Z2656" s="203" t="str">
        <f>IF(E2656="","",(Table1[[#This Row],[Debit USD]]-Table1[[#This Row],[Credit USD]]))</f>
        <v/>
      </c>
      <c r="AA2656" s="122"/>
      <c r="AB2656" s="1"/>
      <c r="AC2656" s="15"/>
      <c r="AD2656" s="15" t="str">
        <f>IF(AND(OR(Table1[[#This Row],[Account]]="15030",Table1[[#This Row],[Account]]="15035",Table1[[#This Row],[Account]]="20150"),Table1[[#This Row],[Vendor ID]]=""),1,"")</f>
        <v/>
      </c>
      <c r="AE2656" s="15"/>
      <c r="AF2656" s="15"/>
      <c r="AG2656" s="15"/>
      <c r="AH2656" s="46" t="str">
        <f>IF(Table1[[#This Row],[Posting Date]]&lt;&gt;"","GJ-"&amp;CountryID,"")</f>
        <v/>
      </c>
      <c r="AI2656" s="59" t="str">
        <f>IF(Table1[[#This Row],[Posting Date]]&lt;&gt;"",Table1[[#This Row],[Posting Date]],"")</f>
        <v/>
      </c>
      <c r="AJ2656" s="46"/>
      <c r="AK2656" s="46" t="str">
        <f>IF(Table1[[#This Row],[Description]]&lt;&gt;"",Table1[[#This Row],[Description]],"")</f>
        <v/>
      </c>
      <c r="AL2656" s="46" t="str">
        <f>IF(Table1[[#This Row],[Posting Date]]&lt;&gt;"",Table1[[#This Row],[Reference Number]],"")</f>
        <v/>
      </c>
      <c r="AM2656" s="46" t="str">
        <f>TRIM(Table1[[#This Row],[Line '#]])</f>
        <v/>
      </c>
      <c r="AN2656" s="46" t="str">
        <f>TRIM(Table1[[#This Row],[Account]])</f>
        <v/>
      </c>
      <c r="AO2656" s="46" t="str">
        <f>IF(Table1[[#This Row],[Posting Date]]&lt;&gt;"",$D$5,"")</f>
        <v/>
      </c>
      <c r="AP2656" s="46" t="str">
        <f>TRIM(Table1[[#This Row],[Departments-Prgrams]])</f>
        <v/>
      </c>
      <c r="AQ2656" s="46" t="str">
        <f>TRIM(Table1[[#This Row],[Grant]])</f>
        <v/>
      </c>
      <c r="AR2656" s="46" t="str">
        <f>TRIM(Table1[[#This Row],[Staff ID]])</f>
        <v/>
      </c>
      <c r="AS2656" s="46" t="str">
        <f>IF(TRIM(Table1[[#This Row],[Budget Code]])=0,"",TRIM(Table1[[#This Row],[Budget Code]]))</f>
        <v/>
      </c>
      <c r="AT2656" s="46" t="str">
        <f>IF(Table1[[#This Row],[Line Description]]&lt;&gt;"",Table1[[#This Row],[Line Description]],"")</f>
        <v/>
      </c>
      <c r="AU2656" s="46" t="str">
        <f>IF(Table1[[#This Row],[Cur_Amount Debit]]&gt;0,ROUND(Table1[[#This Row],[Cur_Amount Debit]],2),"")</f>
        <v/>
      </c>
      <c r="AV2656" s="46" t="str">
        <f>IF(Table1[[#This Row],[Cur_Amount Credit]]&gt;0,ROUND(Table1[[#This Row],[Cur_Amount Credit]],2),"")</f>
        <v/>
      </c>
      <c r="AW2656" s="46" t="str">
        <f>LEFT(Table1[[#This Row],[Cur]],3)</f>
        <v/>
      </c>
      <c r="AX2656" s="59"/>
      <c r="AY2656" s="46"/>
      <c r="AZ2656" s="46" t="str">
        <f>IF(Table1[[#This Row],[Cur]]&lt;&gt;"",IF(Table1[[#This Row],[Cur]]="USD","",ExchangeRate),"")</f>
        <v/>
      </c>
      <c r="BA2656" s="46" t="str">
        <f>IF(Table1[[#This Row],[Grant]]&lt;&gt;"",VLOOKUP(Table1[[#This Row],[Grant]],Grants!B:D,3),"")</f>
        <v/>
      </c>
      <c r="BB2656" s="46" t="str">
        <f>TRIM(Table1[[#This Row],[Vendor ID]])</f>
        <v/>
      </c>
      <c r="BC2656">
        <f>IF(Table1[[#This Row],[Reference Number]]=Q2655,BC2655,BC2655+1)</f>
        <v>2</v>
      </c>
    </row>
    <row r="2657" spans="1:55" ht="11.25" hidden="1" customHeight="1">
      <c r="A2657" s="1"/>
      <c r="B2657" s="88" t="str">
        <f>IF(Table1[[#This Row],[Posting Date]]&lt;&gt;"",IF(Table1[[#This Row],[Reference Number]]=Q2656,B2656+1,1),"")</f>
        <v/>
      </c>
      <c r="C2657" s="61"/>
      <c r="D2657" s="61"/>
      <c r="E2657" s="218"/>
      <c r="F2657" s="143" t="str">
        <f>IFERROR(IF(VLOOKUP(Table1[[#This Row],[Budget Code Description]],Dimentions!$X$6:$AC$132,2,FALSE)="","",VLOOKUP(Table1[[#This Row],[Budget Code Description]],Dimentions!$X$6:$AC$132,2,FALSE)),"")</f>
        <v/>
      </c>
      <c r="G2657" s="143" t="str">
        <f>IFERROR(VLOOKUP(Table1[[#This Row],[Budget Code Description]],Dimentions!$X$6:$AC$132,3,FALSE),"")</f>
        <v/>
      </c>
      <c r="H2657" s="64" t="str">
        <f>IFERROR(VLOOKUP(Table1[[#This Row],[Account]],Dimentions!$S$6:$V$233,2,FALSE),"")</f>
        <v/>
      </c>
      <c r="I2657" s="62">
        <f>_xlfn.NUMBERVALUE(LEFT(Table1[[#This Row],[Account]],1))</f>
        <v>0</v>
      </c>
      <c r="J2657" s="62" t="str">
        <f>IFERROR(VLOOKUP(Table1[[#This Row],[Budget Code Description]],Table6[#All],7,FALSE),"")</f>
        <v/>
      </c>
      <c r="K2657" s="143" t="str">
        <f>IFERROR(VLOOKUP(Table1[[#This Row],[Budget Code Description]],Table6[#All],8,FALSE),"")</f>
        <v/>
      </c>
      <c r="L2657" s="63"/>
      <c r="M2657" s="65" t="str">
        <f>IFERROR(VLOOKUP(Table1[[#This Row],[Staff ID]],Table2[],2,FALSE),"")</f>
        <v/>
      </c>
      <c r="N2657" s="211" t="str">
        <f>IFERROR(IF(VLOOKUP(Table1[[#This Row],[Budget Code Description]],Dimentions!$X$6:$AC$97,4,FALSE)="","",VLOOKUP(Table1[[#This Row],[Budget Code Description]],Dimentions!$X$6:$AC$97,4,FALSE)),"")</f>
        <v/>
      </c>
      <c r="O2657" s="65" t="str">
        <f>IFERROR(VLOOKUP(Table1[[#This Row],[Vendor ID]],Table549[],2,FALSE),"")</f>
        <v/>
      </c>
      <c r="P2657" s="63"/>
      <c r="Q2657" s="143" t="str">
        <f>IF(Table1[[#This Row],[Posting Date]]&lt;&gt;"",$D$9,"")</f>
        <v/>
      </c>
      <c r="R2657" s="159" t="str">
        <f>IF(Table1[[#This Row],[Posting Date]]&lt;&gt;"",$D$10,"")</f>
        <v/>
      </c>
      <c r="S2657" s="66"/>
      <c r="T2657" s="63"/>
      <c r="U2657" s="67"/>
      <c r="V2657" s="67"/>
      <c r="W2657" s="67" t="str">
        <f t="shared" si="41"/>
        <v/>
      </c>
      <c r="X2657" s="161" t="str">
        <f>IF(E2657="","",(IF(Table1[[#This Row],[Cur]]="USD",Table1[[#This Row],[Cur_Amount Debit]],Table1[[#This Row],[Cur_Amount Debit]]/Table1[[#This Row],[Exchange Rate]])))</f>
        <v/>
      </c>
      <c r="Y2657" s="161" t="str">
        <f>IF(E2657="","",(IF(Table1[[#This Row],[Cur]]="USD",Table1[[#This Row],[Cur_Amount Credit]],Table1[[#This Row],[Cur_Amount Credit]]/ExchangeRate)))</f>
        <v/>
      </c>
      <c r="Z2657" s="203" t="str">
        <f>IF(E2657="","",(Table1[[#This Row],[Debit USD]]-Table1[[#This Row],[Credit USD]]))</f>
        <v/>
      </c>
      <c r="AA2657" s="122"/>
      <c r="AB2657" s="1"/>
      <c r="AC2657" s="15"/>
      <c r="AD2657" s="15" t="str">
        <f>IF(AND(OR(Table1[[#This Row],[Account]]="15030",Table1[[#This Row],[Account]]="15035",Table1[[#This Row],[Account]]="20150"),Table1[[#This Row],[Vendor ID]]=""),1,"")</f>
        <v/>
      </c>
      <c r="AE2657" s="15"/>
      <c r="AF2657" s="15"/>
      <c r="AG2657" s="15"/>
      <c r="AH2657" s="46" t="str">
        <f>IF(Table1[[#This Row],[Posting Date]]&lt;&gt;"","GJ-"&amp;CountryID,"")</f>
        <v/>
      </c>
      <c r="AI2657" s="59" t="str">
        <f>IF(Table1[[#This Row],[Posting Date]]&lt;&gt;"",Table1[[#This Row],[Posting Date]],"")</f>
        <v/>
      </c>
      <c r="AJ2657" s="46"/>
      <c r="AK2657" s="46" t="str">
        <f>IF(Table1[[#This Row],[Description]]&lt;&gt;"",Table1[[#This Row],[Description]],"")</f>
        <v/>
      </c>
      <c r="AL2657" s="46" t="str">
        <f>IF(Table1[[#This Row],[Posting Date]]&lt;&gt;"",Table1[[#This Row],[Reference Number]],"")</f>
        <v/>
      </c>
      <c r="AM2657" s="46" t="str">
        <f>TRIM(Table1[[#This Row],[Line '#]])</f>
        <v/>
      </c>
      <c r="AN2657" s="46" t="str">
        <f>TRIM(Table1[[#This Row],[Account]])</f>
        <v/>
      </c>
      <c r="AO2657" s="46" t="str">
        <f>IF(Table1[[#This Row],[Posting Date]]&lt;&gt;"",$D$5,"")</f>
        <v/>
      </c>
      <c r="AP2657" s="46" t="str">
        <f>TRIM(Table1[[#This Row],[Departments-Prgrams]])</f>
        <v/>
      </c>
      <c r="AQ2657" s="46" t="str">
        <f>TRIM(Table1[[#This Row],[Grant]])</f>
        <v/>
      </c>
      <c r="AR2657" s="46" t="str">
        <f>TRIM(Table1[[#This Row],[Staff ID]])</f>
        <v/>
      </c>
      <c r="AS2657" s="46" t="str">
        <f>IF(TRIM(Table1[[#This Row],[Budget Code]])=0,"",TRIM(Table1[[#This Row],[Budget Code]]))</f>
        <v/>
      </c>
      <c r="AT2657" s="46" t="str">
        <f>IF(Table1[[#This Row],[Line Description]]&lt;&gt;"",Table1[[#This Row],[Line Description]],"")</f>
        <v/>
      </c>
      <c r="AU2657" s="46" t="str">
        <f>IF(Table1[[#This Row],[Cur_Amount Debit]]&gt;0,ROUND(Table1[[#This Row],[Cur_Amount Debit]],2),"")</f>
        <v/>
      </c>
      <c r="AV2657" s="46" t="str">
        <f>IF(Table1[[#This Row],[Cur_Amount Credit]]&gt;0,ROUND(Table1[[#This Row],[Cur_Amount Credit]],2),"")</f>
        <v/>
      </c>
      <c r="AW2657" s="46" t="str">
        <f>LEFT(Table1[[#This Row],[Cur]],3)</f>
        <v/>
      </c>
      <c r="AX2657" s="59"/>
      <c r="AY2657" s="46"/>
      <c r="AZ2657" s="46" t="str">
        <f>IF(Table1[[#This Row],[Cur]]&lt;&gt;"",IF(Table1[[#This Row],[Cur]]="USD","",ExchangeRate),"")</f>
        <v/>
      </c>
      <c r="BA2657" s="46" t="str">
        <f>IF(Table1[[#This Row],[Grant]]&lt;&gt;"",VLOOKUP(Table1[[#This Row],[Grant]],Grants!B:D,3),"")</f>
        <v/>
      </c>
      <c r="BB2657" s="46" t="str">
        <f>TRIM(Table1[[#This Row],[Vendor ID]])</f>
        <v/>
      </c>
      <c r="BC2657">
        <f>IF(Table1[[#This Row],[Reference Number]]=Q2656,BC2656,BC2656+1)</f>
        <v>2</v>
      </c>
    </row>
    <row r="2658" spans="1:55" ht="11.25" hidden="1" customHeight="1">
      <c r="A2658" s="1"/>
      <c r="B2658" s="88" t="str">
        <f>IF(Table1[[#This Row],[Posting Date]]&lt;&gt;"",IF(Table1[[#This Row],[Reference Number]]=Q2657,B2657+1,1),"")</f>
        <v/>
      </c>
      <c r="C2658" s="61"/>
      <c r="D2658" s="61"/>
      <c r="E2658" s="218"/>
      <c r="F2658" s="143" t="str">
        <f>IFERROR(IF(VLOOKUP(Table1[[#This Row],[Budget Code Description]],Dimentions!$X$6:$AC$132,2,FALSE)="","",VLOOKUP(Table1[[#This Row],[Budget Code Description]],Dimentions!$X$6:$AC$132,2,FALSE)),"")</f>
        <v/>
      </c>
      <c r="G2658" s="143" t="str">
        <f>IFERROR(VLOOKUP(Table1[[#This Row],[Budget Code Description]],Dimentions!$X$6:$AC$132,3,FALSE),"")</f>
        <v/>
      </c>
      <c r="H2658" s="64" t="str">
        <f>IFERROR(VLOOKUP(Table1[[#This Row],[Account]],Dimentions!$S$6:$V$233,2,FALSE),"")</f>
        <v/>
      </c>
      <c r="I2658" s="62">
        <f>_xlfn.NUMBERVALUE(LEFT(Table1[[#This Row],[Account]],1))</f>
        <v>0</v>
      </c>
      <c r="J2658" s="62" t="str">
        <f>IFERROR(VLOOKUP(Table1[[#This Row],[Budget Code Description]],Table6[#All],7,FALSE),"")</f>
        <v/>
      </c>
      <c r="K2658" s="143" t="str">
        <f>IFERROR(VLOOKUP(Table1[[#This Row],[Budget Code Description]],Table6[#All],8,FALSE),"")</f>
        <v/>
      </c>
      <c r="L2658" s="63"/>
      <c r="M2658" s="65" t="str">
        <f>IFERROR(VLOOKUP(Table1[[#This Row],[Staff ID]],Table2[],2,FALSE),"")</f>
        <v/>
      </c>
      <c r="N2658" s="211" t="str">
        <f>IFERROR(IF(VLOOKUP(Table1[[#This Row],[Budget Code Description]],Dimentions!$X$6:$AC$97,4,FALSE)="","",VLOOKUP(Table1[[#This Row],[Budget Code Description]],Dimentions!$X$6:$AC$97,4,FALSE)),"")</f>
        <v/>
      </c>
      <c r="O2658" s="65" t="str">
        <f>IFERROR(VLOOKUP(Table1[[#This Row],[Vendor ID]],Table549[],2,FALSE),"")</f>
        <v/>
      </c>
      <c r="P2658" s="63"/>
      <c r="Q2658" s="143" t="str">
        <f>IF(Table1[[#This Row],[Posting Date]]&lt;&gt;"",$D$9,"")</f>
        <v/>
      </c>
      <c r="R2658" s="159" t="str">
        <f>IF(Table1[[#This Row],[Posting Date]]&lt;&gt;"",$D$10,"")</f>
        <v/>
      </c>
      <c r="S2658" s="66"/>
      <c r="T2658" s="63"/>
      <c r="U2658" s="67"/>
      <c r="V2658" s="67"/>
      <c r="W2658" s="67" t="str">
        <f t="shared" si="41"/>
        <v/>
      </c>
      <c r="X2658" s="161" t="str">
        <f>IF(E2658="","",(IF(Table1[[#This Row],[Cur]]="USD",Table1[[#This Row],[Cur_Amount Debit]],Table1[[#This Row],[Cur_Amount Debit]]/Table1[[#This Row],[Exchange Rate]])))</f>
        <v/>
      </c>
      <c r="Y2658" s="161" t="str">
        <f>IF(E2658="","",(IF(Table1[[#This Row],[Cur]]="USD",Table1[[#This Row],[Cur_Amount Credit]],Table1[[#This Row],[Cur_Amount Credit]]/ExchangeRate)))</f>
        <v/>
      </c>
      <c r="Z2658" s="203" t="str">
        <f>IF(E2658="","",(Table1[[#This Row],[Debit USD]]-Table1[[#This Row],[Credit USD]]))</f>
        <v/>
      </c>
      <c r="AA2658" s="122"/>
      <c r="AB2658" s="1"/>
      <c r="AC2658" s="15"/>
      <c r="AD2658" s="15" t="str">
        <f>IF(AND(OR(Table1[[#This Row],[Account]]="15030",Table1[[#This Row],[Account]]="15035",Table1[[#This Row],[Account]]="20150"),Table1[[#This Row],[Vendor ID]]=""),1,"")</f>
        <v/>
      </c>
      <c r="AE2658" s="15"/>
      <c r="AF2658" s="15"/>
      <c r="AG2658" s="15"/>
      <c r="AH2658" s="46" t="str">
        <f>IF(Table1[[#This Row],[Posting Date]]&lt;&gt;"","GJ-"&amp;CountryID,"")</f>
        <v/>
      </c>
      <c r="AI2658" s="59" t="str">
        <f>IF(Table1[[#This Row],[Posting Date]]&lt;&gt;"",Table1[[#This Row],[Posting Date]],"")</f>
        <v/>
      </c>
      <c r="AJ2658" s="46"/>
      <c r="AK2658" s="46" t="str">
        <f>IF(Table1[[#This Row],[Description]]&lt;&gt;"",Table1[[#This Row],[Description]],"")</f>
        <v/>
      </c>
      <c r="AL2658" s="46" t="str">
        <f>IF(Table1[[#This Row],[Posting Date]]&lt;&gt;"",Table1[[#This Row],[Reference Number]],"")</f>
        <v/>
      </c>
      <c r="AM2658" s="46" t="str">
        <f>TRIM(Table1[[#This Row],[Line '#]])</f>
        <v/>
      </c>
      <c r="AN2658" s="46" t="str">
        <f>TRIM(Table1[[#This Row],[Account]])</f>
        <v/>
      </c>
      <c r="AO2658" s="46" t="str">
        <f>IF(Table1[[#This Row],[Posting Date]]&lt;&gt;"",$D$5,"")</f>
        <v/>
      </c>
      <c r="AP2658" s="46" t="str">
        <f>TRIM(Table1[[#This Row],[Departments-Prgrams]])</f>
        <v/>
      </c>
      <c r="AQ2658" s="46" t="str">
        <f>TRIM(Table1[[#This Row],[Grant]])</f>
        <v/>
      </c>
      <c r="AR2658" s="46" t="str">
        <f>TRIM(Table1[[#This Row],[Staff ID]])</f>
        <v/>
      </c>
      <c r="AS2658" s="46" t="str">
        <f>IF(TRIM(Table1[[#This Row],[Budget Code]])=0,"",TRIM(Table1[[#This Row],[Budget Code]]))</f>
        <v/>
      </c>
      <c r="AT2658" s="46" t="str">
        <f>IF(Table1[[#This Row],[Line Description]]&lt;&gt;"",Table1[[#This Row],[Line Description]],"")</f>
        <v/>
      </c>
      <c r="AU2658" s="46" t="str">
        <f>IF(Table1[[#This Row],[Cur_Amount Debit]]&gt;0,ROUND(Table1[[#This Row],[Cur_Amount Debit]],2),"")</f>
        <v/>
      </c>
      <c r="AV2658" s="46" t="str">
        <f>IF(Table1[[#This Row],[Cur_Amount Credit]]&gt;0,ROUND(Table1[[#This Row],[Cur_Amount Credit]],2),"")</f>
        <v/>
      </c>
      <c r="AW2658" s="46" t="str">
        <f>LEFT(Table1[[#This Row],[Cur]],3)</f>
        <v/>
      </c>
      <c r="AX2658" s="59"/>
      <c r="AY2658" s="46"/>
      <c r="AZ2658" s="46" t="str">
        <f>IF(Table1[[#This Row],[Cur]]&lt;&gt;"",IF(Table1[[#This Row],[Cur]]="USD","",ExchangeRate),"")</f>
        <v/>
      </c>
      <c r="BA2658" s="46" t="str">
        <f>IF(Table1[[#This Row],[Grant]]&lt;&gt;"",VLOOKUP(Table1[[#This Row],[Grant]],Grants!B:D,3),"")</f>
        <v/>
      </c>
      <c r="BB2658" s="46" t="str">
        <f>TRIM(Table1[[#This Row],[Vendor ID]])</f>
        <v/>
      </c>
      <c r="BC2658">
        <f>IF(Table1[[#This Row],[Reference Number]]=Q2657,BC2657,BC2657+1)</f>
        <v>2</v>
      </c>
    </row>
    <row r="2659" spans="1:55" ht="11.25" hidden="1" customHeight="1">
      <c r="A2659" s="1"/>
      <c r="B2659" s="88" t="str">
        <f>IF(Table1[[#This Row],[Posting Date]]&lt;&gt;"",IF(Table1[[#This Row],[Reference Number]]=Q2658,B2658+1,1),"")</f>
        <v/>
      </c>
      <c r="C2659" s="61"/>
      <c r="D2659" s="61"/>
      <c r="E2659" s="218"/>
      <c r="F2659" s="143" t="str">
        <f>IFERROR(IF(VLOOKUP(Table1[[#This Row],[Budget Code Description]],Dimentions!$X$6:$AC$132,2,FALSE)="","",VLOOKUP(Table1[[#This Row],[Budget Code Description]],Dimentions!$X$6:$AC$132,2,FALSE)),"")</f>
        <v/>
      </c>
      <c r="G2659" s="143" t="str">
        <f>IFERROR(VLOOKUP(Table1[[#This Row],[Budget Code Description]],Dimentions!$X$6:$AC$132,3,FALSE),"")</f>
        <v/>
      </c>
      <c r="H2659" s="64" t="str">
        <f>IFERROR(VLOOKUP(Table1[[#This Row],[Account]],Dimentions!$S$6:$V$233,2,FALSE),"")</f>
        <v/>
      </c>
      <c r="I2659" s="62">
        <f>_xlfn.NUMBERVALUE(LEFT(Table1[[#This Row],[Account]],1))</f>
        <v>0</v>
      </c>
      <c r="J2659" s="62" t="str">
        <f>IFERROR(VLOOKUP(Table1[[#This Row],[Budget Code Description]],Table6[#All],7,FALSE),"")</f>
        <v/>
      </c>
      <c r="K2659" s="143" t="str">
        <f>IFERROR(VLOOKUP(Table1[[#This Row],[Budget Code Description]],Table6[#All],8,FALSE),"")</f>
        <v/>
      </c>
      <c r="L2659" s="63"/>
      <c r="M2659" s="65" t="str">
        <f>IFERROR(VLOOKUP(Table1[[#This Row],[Staff ID]],Table2[],2,FALSE),"")</f>
        <v/>
      </c>
      <c r="N2659" s="211" t="str">
        <f>IFERROR(IF(VLOOKUP(Table1[[#This Row],[Budget Code Description]],Dimentions!$X$6:$AC$97,4,FALSE)="","",VLOOKUP(Table1[[#This Row],[Budget Code Description]],Dimentions!$X$6:$AC$97,4,FALSE)),"")</f>
        <v/>
      </c>
      <c r="O2659" s="65" t="str">
        <f>IFERROR(VLOOKUP(Table1[[#This Row],[Vendor ID]],Table549[],2,FALSE),"")</f>
        <v/>
      </c>
      <c r="P2659" s="63"/>
      <c r="Q2659" s="143" t="str">
        <f>IF(Table1[[#This Row],[Posting Date]]&lt;&gt;"",$D$9,"")</f>
        <v/>
      </c>
      <c r="R2659" s="159" t="str">
        <f>IF(Table1[[#This Row],[Posting Date]]&lt;&gt;"",$D$10,"")</f>
        <v/>
      </c>
      <c r="S2659" s="66"/>
      <c r="T2659" s="63"/>
      <c r="U2659" s="67"/>
      <c r="V2659" s="67"/>
      <c r="W2659" s="67" t="str">
        <f t="shared" si="41"/>
        <v/>
      </c>
      <c r="X2659" s="161" t="str">
        <f>IF(E2659="","",(IF(Table1[[#This Row],[Cur]]="USD",Table1[[#This Row],[Cur_Amount Debit]],Table1[[#This Row],[Cur_Amount Debit]]/Table1[[#This Row],[Exchange Rate]])))</f>
        <v/>
      </c>
      <c r="Y2659" s="161" t="str">
        <f>IF(E2659="","",(IF(Table1[[#This Row],[Cur]]="USD",Table1[[#This Row],[Cur_Amount Credit]],Table1[[#This Row],[Cur_Amount Credit]]/ExchangeRate)))</f>
        <v/>
      </c>
      <c r="Z2659" s="203" t="str">
        <f>IF(E2659="","",(Table1[[#This Row],[Debit USD]]-Table1[[#This Row],[Credit USD]]))</f>
        <v/>
      </c>
      <c r="AA2659" s="122"/>
      <c r="AB2659" s="1"/>
      <c r="AC2659" s="15"/>
      <c r="AD2659" s="15" t="str">
        <f>IF(AND(OR(Table1[[#This Row],[Account]]="15030",Table1[[#This Row],[Account]]="15035",Table1[[#This Row],[Account]]="20150"),Table1[[#This Row],[Vendor ID]]=""),1,"")</f>
        <v/>
      </c>
      <c r="AE2659" s="15"/>
      <c r="AF2659" s="15"/>
      <c r="AG2659" s="15"/>
      <c r="AH2659" s="46" t="str">
        <f>IF(Table1[[#This Row],[Posting Date]]&lt;&gt;"","GJ-"&amp;CountryID,"")</f>
        <v/>
      </c>
      <c r="AI2659" s="59" t="str">
        <f>IF(Table1[[#This Row],[Posting Date]]&lt;&gt;"",Table1[[#This Row],[Posting Date]],"")</f>
        <v/>
      </c>
      <c r="AJ2659" s="46"/>
      <c r="AK2659" s="46" t="str">
        <f>IF(Table1[[#This Row],[Description]]&lt;&gt;"",Table1[[#This Row],[Description]],"")</f>
        <v/>
      </c>
      <c r="AL2659" s="46" t="str">
        <f>IF(Table1[[#This Row],[Posting Date]]&lt;&gt;"",Table1[[#This Row],[Reference Number]],"")</f>
        <v/>
      </c>
      <c r="AM2659" s="46" t="str">
        <f>TRIM(Table1[[#This Row],[Line '#]])</f>
        <v/>
      </c>
      <c r="AN2659" s="46" t="str">
        <f>TRIM(Table1[[#This Row],[Account]])</f>
        <v/>
      </c>
      <c r="AO2659" s="46" t="str">
        <f>IF(Table1[[#This Row],[Posting Date]]&lt;&gt;"",$D$5,"")</f>
        <v/>
      </c>
      <c r="AP2659" s="46" t="str">
        <f>TRIM(Table1[[#This Row],[Departments-Prgrams]])</f>
        <v/>
      </c>
      <c r="AQ2659" s="46" t="str">
        <f>TRIM(Table1[[#This Row],[Grant]])</f>
        <v/>
      </c>
      <c r="AR2659" s="46" t="str">
        <f>TRIM(Table1[[#This Row],[Staff ID]])</f>
        <v/>
      </c>
      <c r="AS2659" s="46" t="str">
        <f>IF(TRIM(Table1[[#This Row],[Budget Code]])=0,"",TRIM(Table1[[#This Row],[Budget Code]]))</f>
        <v/>
      </c>
      <c r="AT2659" s="46" t="str">
        <f>IF(Table1[[#This Row],[Line Description]]&lt;&gt;"",Table1[[#This Row],[Line Description]],"")</f>
        <v/>
      </c>
      <c r="AU2659" s="46" t="str">
        <f>IF(Table1[[#This Row],[Cur_Amount Debit]]&gt;0,ROUND(Table1[[#This Row],[Cur_Amount Debit]],2),"")</f>
        <v/>
      </c>
      <c r="AV2659" s="46" t="str">
        <f>IF(Table1[[#This Row],[Cur_Amount Credit]]&gt;0,ROUND(Table1[[#This Row],[Cur_Amount Credit]],2),"")</f>
        <v/>
      </c>
      <c r="AW2659" s="46" t="str">
        <f>LEFT(Table1[[#This Row],[Cur]],3)</f>
        <v/>
      </c>
      <c r="AX2659" s="59"/>
      <c r="AY2659" s="46"/>
      <c r="AZ2659" s="46" t="str">
        <f>IF(Table1[[#This Row],[Cur]]&lt;&gt;"",IF(Table1[[#This Row],[Cur]]="USD","",ExchangeRate),"")</f>
        <v/>
      </c>
      <c r="BA2659" s="46" t="str">
        <f>IF(Table1[[#This Row],[Grant]]&lt;&gt;"",VLOOKUP(Table1[[#This Row],[Grant]],Grants!B:D,3),"")</f>
        <v/>
      </c>
      <c r="BB2659" s="46" t="str">
        <f>TRIM(Table1[[#This Row],[Vendor ID]])</f>
        <v/>
      </c>
      <c r="BC2659">
        <f>IF(Table1[[#This Row],[Reference Number]]=Q2658,BC2658,BC2658+1)</f>
        <v>2</v>
      </c>
    </row>
    <row r="2660" spans="1:55" ht="11.25" hidden="1" customHeight="1">
      <c r="A2660" s="1"/>
      <c r="B2660" s="88" t="str">
        <f>IF(Table1[[#This Row],[Posting Date]]&lt;&gt;"",IF(Table1[[#This Row],[Reference Number]]=Q2659,B2659+1,1),"")</f>
        <v/>
      </c>
      <c r="C2660" s="61"/>
      <c r="D2660" s="61"/>
      <c r="E2660" s="218"/>
      <c r="F2660" s="143" t="str">
        <f>IFERROR(IF(VLOOKUP(Table1[[#This Row],[Budget Code Description]],Dimentions!$X$6:$AC$132,2,FALSE)="","",VLOOKUP(Table1[[#This Row],[Budget Code Description]],Dimentions!$X$6:$AC$132,2,FALSE)),"")</f>
        <v/>
      </c>
      <c r="G2660" s="143" t="str">
        <f>IFERROR(VLOOKUP(Table1[[#This Row],[Budget Code Description]],Dimentions!$X$6:$AC$132,3,FALSE),"")</f>
        <v/>
      </c>
      <c r="H2660" s="64" t="str">
        <f>IFERROR(VLOOKUP(Table1[[#This Row],[Account]],Dimentions!$S$6:$V$233,2,FALSE),"")</f>
        <v/>
      </c>
      <c r="I2660" s="62">
        <f>_xlfn.NUMBERVALUE(LEFT(Table1[[#This Row],[Account]],1))</f>
        <v>0</v>
      </c>
      <c r="J2660" s="62" t="str">
        <f>IFERROR(VLOOKUP(Table1[[#This Row],[Budget Code Description]],Table6[#All],7,FALSE),"")</f>
        <v/>
      </c>
      <c r="K2660" s="143" t="str">
        <f>IFERROR(VLOOKUP(Table1[[#This Row],[Budget Code Description]],Table6[#All],8,FALSE),"")</f>
        <v/>
      </c>
      <c r="L2660" s="63"/>
      <c r="M2660" s="65" t="str">
        <f>IFERROR(VLOOKUP(Table1[[#This Row],[Staff ID]],Table2[],2,FALSE),"")</f>
        <v/>
      </c>
      <c r="N2660" s="211" t="str">
        <f>IFERROR(IF(VLOOKUP(Table1[[#This Row],[Budget Code Description]],Dimentions!$X$6:$AC$97,4,FALSE)="","",VLOOKUP(Table1[[#This Row],[Budget Code Description]],Dimentions!$X$6:$AC$97,4,FALSE)),"")</f>
        <v/>
      </c>
      <c r="O2660" s="65" t="str">
        <f>IFERROR(VLOOKUP(Table1[[#This Row],[Vendor ID]],Table549[],2,FALSE),"")</f>
        <v/>
      </c>
      <c r="P2660" s="63"/>
      <c r="Q2660" s="143" t="str">
        <f>IF(Table1[[#This Row],[Posting Date]]&lt;&gt;"",$D$9,"")</f>
        <v/>
      </c>
      <c r="R2660" s="159" t="str">
        <f>IF(Table1[[#This Row],[Posting Date]]&lt;&gt;"",$D$10,"")</f>
        <v/>
      </c>
      <c r="S2660" s="66"/>
      <c r="T2660" s="63"/>
      <c r="U2660" s="67"/>
      <c r="V2660" s="67"/>
      <c r="W2660" s="67" t="str">
        <f t="shared" si="41"/>
        <v/>
      </c>
      <c r="X2660" s="161" t="str">
        <f>IF(E2660="","",(IF(Table1[[#This Row],[Cur]]="USD",Table1[[#This Row],[Cur_Amount Debit]],Table1[[#This Row],[Cur_Amount Debit]]/Table1[[#This Row],[Exchange Rate]])))</f>
        <v/>
      </c>
      <c r="Y2660" s="161" t="str">
        <f>IF(E2660="","",(IF(Table1[[#This Row],[Cur]]="USD",Table1[[#This Row],[Cur_Amount Credit]],Table1[[#This Row],[Cur_Amount Credit]]/ExchangeRate)))</f>
        <v/>
      </c>
      <c r="Z2660" s="203" t="str">
        <f>IF(E2660="","",(Table1[[#This Row],[Debit USD]]-Table1[[#This Row],[Credit USD]]))</f>
        <v/>
      </c>
      <c r="AA2660" s="122"/>
      <c r="AB2660" s="1"/>
      <c r="AC2660" s="15"/>
      <c r="AD2660" s="15" t="str">
        <f>IF(AND(OR(Table1[[#This Row],[Account]]="15030",Table1[[#This Row],[Account]]="15035",Table1[[#This Row],[Account]]="20150"),Table1[[#This Row],[Vendor ID]]=""),1,"")</f>
        <v/>
      </c>
      <c r="AE2660" s="15"/>
      <c r="AF2660" s="15"/>
      <c r="AG2660" s="15"/>
      <c r="AH2660" s="46" t="str">
        <f>IF(Table1[[#This Row],[Posting Date]]&lt;&gt;"","GJ-"&amp;CountryID,"")</f>
        <v/>
      </c>
      <c r="AI2660" s="59" t="str">
        <f>IF(Table1[[#This Row],[Posting Date]]&lt;&gt;"",Table1[[#This Row],[Posting Date]],"")</f>
        <v/>
      </c>
      <c r="AJ2660" s="46"/>
      <c r="AK2660" s="46" t="str">
        <f>IF(Table1[[#This Row],[Description]]&lt;&gt;"",Table1[[#This Row],[Description]],"")</f>
        <v/>
      </c>
      <c r="AL2660" s="46" t="str">
        <f>IF(Table1[[#This Row],[Posting Date]]&lt;&gt;"",Table1[[#This Row],[Reference Number]],"")</f>
        <v/>
      </c>
      <c r="AM2660" s="46" t="str">
        <f>TRIM(Table1[[#This Row],[Line '#]])</f>
        <v/>
      </c>
      <c r="AN2660" s="46" t="str">
        <f>TRIM(Table1[[#This Row],[Account]])</f>
        <v/>
      </c>
      <c r="AO2660" s="46" t="str">
        <f>IF(Table1[[#This Row],[Posting Date]]&lt;&gt;"",$D$5,"")</f>
        <v/>
      </c>
      <c r="AP2660" s="46" t="str">
        <f>TRIM(Table1[[#This Row],[Departments-Prgrams]])</f>
        <v/>
      </c>
      <c r="AQ2660" s="46" t="str">
        <f>TRIM(Table1[[#This Row],[Grant]])</f>
        <v/>
      </c>
      <c r="AR2660" s="46" t="str">
        <f>TRIM(Table1[[#This Row],[Staff ID]])</f>
        <v/>
      </c>
      <c r="AS2660" s="46" t="str">
        <f>IF(TRIM(Table1[[#This Row],[Budget Code]])=0,"",TRIM(Table1[[#This Row],[Budget Code]]))</f>
        <v/>
      </c>
      <c r="AT2660" s="46" t="str">
        <f>IF(Table1[[#This Row],[Line Description]]&lt;&gt;"",Table1[[#This Row],[Line Description]],"")</f>
        <v/>
      </c>
      <c r="AU2660" s="46" t="str">
        <f>IF(Table1[[#This Row],[Cur_Amount Debit]]&gt;0,ROUND(Table1[[#This Row],[Cur_Amount Debit]],2),"")</f>
        <v/>
      </c>
      <c r="AV2660" s="46" t="str">
        <f>IF(Table1[[#This Row],[Cur_Amount Credit]]&gt;0,ROUND(Table1[[#This Row],[Cur_Amount Credit]],2),"")</f>
        <v/>
      </c>
      <c r="AW2660" s="46" t="str">
        <f>LEFT(Table1[[#This Row],[Cur]],3)</f>
        <v/>
      </c>
      <c r="AX2660" s="59"/>
      <c r="AY2660" s="46"/>
      <c r="AZ2660" s="46" t="str">
        <f>IF(Table1[[#This Row],[Cur]]&lt;&gt;"",IF(Table1[[#This Row],[Cur]]="USD","",ExchangeRate),"")</f>
        <v/>
      </c>
      <c r="BA2660" s="46" t="str">
        <f>IF(Table1[[#This Row],[Grant]]&lt;&gt;"",VLOOKUP(Table1[[#This Row],[Grant]],Grants!B:D,3),"")</f>
        <v/>
      </c>
      <c r="BB2660" s="46" t="str">
        <f>TRIM(Table1[[#This Row],[Vendor ID]])</f>
        <v/>
      </c>
      <c r="BC2660">
        <f>IF(Table1[[#This Row],[Reference Number]]=Q2659,BC2659,BC2659+1)</f>
        <v>2</v>
      </c>
    </row>
    <row r="2661" spans="1:55" ht="11.25" hidden="1" customHeight="1">
      <c r="A2661" s="1"/>
      <c r="B2661" s="88" t="str">
        <f>IF(Table1[[#This Row],[Posting Date]]&lt;&gt;"",IF(Table1[[#This Row],[Reference Number]]=Q2660,B2660+1,1),"")</f>
        <v/>
      </c>
      <c r="C2661" s="61"/>
      <c r="D2661" s="61"/>
      <c r="E2661" s="218"/>
      <c r="F2661" s="143" t="str">
        <f>IFERROR(IF(VLOOKUP(Table1[[#This Row],[Budget Code Description]],Dimentions!$X$6:$AC$132,2,FALSE)="","",VLOOKUP(Table1[[#This Row],[Budget Code Description]],Dimentions!$X$6:$AC$132,2,FALSE)),"")</f>
        <v/>
      </c>
      <c r="G2661" s="143" t="str">
        <f>IFERROR(VLOOKUP(Table1[[#This Row],[Budget Code Description]],Dimentions!$X$6:$AC$132,3,FALSE),"")</f>
        <v/>
      </c>
      <c r="H2661" s="64" t="str">
        <f>IFERROR(VLOOKUP(Table1[[#This Row],[Account]],Dimentions!$S$6:$V$233,2,FALSE),"")</f>
        <v/>
      </c>
      <c r="I2661" s="62">
        <f>_xlfn.NUMBERVALUE(LEFT(Table1[[#This Row],[Account]],1))</f>
        <v>0</v>
      </c>
      <c r="J2661" s="62" t="str">
        <f>IFERROR(VLOOKUP(Table1[[#This Row],[Budget Code Description]],Table6[#All],7,FALSE),"")</f>
        <v/>
      </c>
      <c r="K2661" s="143" t="str">
        <f>IFERROR(VLOOKUP(Table1[[#This Row],[Budget Code Description]],Table6[#All],8,FALSE),"")</f>
        <v/>
      </c>
      <c r="L2661" s="63"/>
      <c r="M2661" s="65" t="str">
        <f>IFERROR(VLOOKUP(Table1[[#This Row],[Staff ID]],Table2[],2,FALSE),"")</f>
        <v/>
      </c>
      <c r="N2661" s="211" t="str">
        <f>IFERROR(IF(VLOOKUP(Table1[[#This Row],[Budget Code Description]],Dimentions!$X$6:$AC$97,4,FALSE)="","",VLOOKUP(Table1[[#This Row],[Budget Code Description]],Dimentions!$X$6:$AC$97,4,FALSE)),"")</f>
        <v/>
      </c>
      <c r="O2661" s="65" t="str">
        <f>IFERROR(VLOOKUP(Table1[[#This Row],[Vendor ID]],Table549[],2,FALSE),"")</f>
        <v/>
      </c>
      <c r="P2661" s="63"/>
      <c r="Q2661" s="143" t="str">
        <f>IF(Table1[[#This Row],[Posting Date]]&lt;&gt;"",$D$9,"")</f>
        <v/>
      </c>
      <c r="R2661" s="159" t="str">
        <f>IF(Table1[[#This Row],[Posting Date]]&lt;&gt;"",$D$10,"")</f>
        <v/>
      </c>
      <c r="S2661" s="66"/>
      <c r="T2661" s="63"/>
      <c r="U2661" s="67"/>
      <c r="V2661" s="67"/>
      <c r="W2661" s="67" t="str">
        <f t="shared" si="41"/>
        <v/>
      </c>
      <c r="X2661" s="161" t="str">
        <f>IF(E2661="","",(IF(Table1[[#This Row],[Cur]]="USD",Table1[[#This Row],[Cur_Amount Debit]],Table1[[#This Row],[Cur_Amount Debit]]/Table1[[#This Row],[Exchange Rate]])))</f>
        <v/>
      </c>
      <c r="Y2661" s="161" t="str">
        <f>IF(E2661="","",(IF(Table1[[#This Row],[Cur]]="USD",Table1[[#This Row],[Cur_Amount Credit]],Table1[[#This Row],[Cur_Amount Credit]]/ExchangeRate)))</f>
        <v/>
      </c>
      <c r="Z2661" s="203" t="str">
        <f>IF(E2661="","",(Table1[[#This Row],[Debit USD]]-Table1[[#This Row],[Credit USD]]))</f>
        <v/>
      </c>
      <c r="AA2661" s="122"/>
      <c r="AB2661" s="1"/>
      <c r="AC2661" s="15"/>
      <c r="AD2661" s="15" t="str">
        <f>IF(AND(OR(Table1[[#This Row],[Account]]="15030",Table1[[#This Row],[Account]]="15035",Table1[[#This Row],[Account]]="20150"),Table1[[#This Row],[Vendor ID]]=""),1,"")</f>
        <v/>
      </c>
      <c r="AE2661" s="15"/>
      <c r="AF2661" s="15"/>
      <c r="AG2661" s="15"/>
      <c r="AH2661" s="46" t="str">
        <f>IF(Table1[[#This Row],[Posting Date]]&lt;&gt;"","GJ-"&amp;CountryID,"")</f>
        <v/>
      </c>
      <c r="AI2661" s="59" t="str">
        <f>IF(Table1[[#This Row],[Posting Date]]&lt;&gt;"",Table1[[#This Row],[Posting Date]],"")</f>
        <v/>
      </c>
      <c r="AJ2661" s="46"/>
      <c r="AK2661" s="46" t="str">
        <f>IF(Table1[[#This Row],[Description]]&lt;&gt;"",Table1[[#This Row],[Description]],"")</f>
        <v/>
      </c>
      <c r="AL2661" s="46" t="str">
        <f>IF(Table1[[#This Row],[Posting Date]]&lt;&gt;"",Table1[[#This Row],[Reference Number]],"")</f>
        <v/>
      </c>
      <c r="AM2661" s="46" t="str">
        <f>TRIM(Table1[[#This Row],[Line '#]])</f>
        <v/>
      </c>
      <c r="AN2661" s="46" t="str">
        <f>TRIM(Table1[[#This Row],[Account]])</f>
        <v/>
      </c>
      <c r="AO2661" s="46" t="str">
        <f>IF(Table1[[#This Row],[Posting Date]]&lt;&gt;"",$D$5,"")</f>
        <v/>
      </c>
      <c r="AP2661" s="46" t="str">
        <f>TRIM(Table1[[#This Row],[Departments-Prgrams]])</f>
        <v/>
      </c>
      <c r="AQ2661" s="46" t="str">
        <f>TRIM(Table1[[#This Row],[Grant]])</f>
        <v/>
      </c>
      <c r="AR2661" s="46" t="str">
        <f>TRIM(Table1[[#This Row],[Staff ID]])</f>
        <v/>
      </c>
      <c r="AS2661" s="46" t="str">
        <f>IF(TRIM(Table1[[#This Row],[Budget Code]])=0,"",TRIM(Table1[[#This Row],[Budget Code]]))</f>
        <v/>
      </c>
      <c r="AT2661" s="46" t="str">
        <f>IF(Table1[[#This Row],[Line Description]]&lt;&gt;"",Table1[[#This Row],[Line Description]],"")</f>
        <v/>
      </c>
      <c r="AU2661" s="46" t="str">
        <f>IF(Table1[[#This Row],[Cur_Amount Debit]]&gt;0,ROUND(Table1[[#This Row],[Cur_Amount Debit]],2),"")</f>
        <v/>
      </c>
      <c r="AV2661" s="46" t="str">
        <f>IF(Table1[[#This Row],[Cur_Amount Credit]]&gt;0,ROUND(Table1[[#This Row],[Cur_Amount Credit]],2),"")</f>
        <v/>
      </c>
      <c r="AW2661" s="46" t="str">
        <f>LEFT(Table1[[#This Row],[Cur]],3)</f>
        <v/>
      </c>
      <c r="AX2661" s="59"/>
      <c r="AY2661" s="46"/>
      <c r="AZ2661" s="46" t="str">
        <f>IF(Table1[[#This Row],[Cur]]&lt;&gt;"",IF(Table1[[#This Row],[Cur]]="USD","",ExchangeRate),"")</f>
        <v/>
      </c>
      <c r="BA2661" s="46" t="str">
        <f>IF(Table1[[#This Row],[Grant]]&lt;&gt;"",VLOOKUP(Table1[[#This Row],[Grant]],Grants!B:D,3),"")</f>
        <v/>
      </c>
      <c r="BB2661" s="46" t="str">
        <f>TRIM(Table1[[#This Row],[Vendor ID]])</f>
        <v/>
      </c>
      <c r="BC2661">
        <f>IF(Table1[[#This Row],[Reference Number]]=Q2660,BC2660,BC2660+1)</f>
        <v>2</v>
      </c>
    </row>
    <row r="2662" spans="1:55" ht="11.25" hidden="1" customHeight="1">
      <c r="A2662" s="1"/>
      <c r="B2662" s="88" t="str">
        <f>IF(Table1[[#This Row],[Posting Date]]&lt;&gt;"",IF(Table1[[#This Row],[Reference Number]]=Q2661,B2661+1,1),"")</f>
        <v/>
      </c>
      <c r="C2662" s="61"/>
      <c r="D2662" s="61"/>
      <c r="E2662" s="218"/>
      <c r="F2662" s="143" t="str">
        <f>IFERROR(IF(VLOOKUP(Table1[[#This Row],[Budget Code Description]],Dimentions!$X$6:$AC$132,2,FALSE)="","",VLOOKUP(Table1[[#This Row],[Budget Code Description]],Dimentions!$X$6:$AC$132,2,FALSE)),"")</f>
        <v/>
      </c>
      <c r="G2662" s="143" t="str">
        <f>IFERROR(VLOOKUP(Table1[[#This Row],[Budget Code Description]],Dimentions!$X$6:$AC$132,3,FALSE),"")</f>
        <v/>
      </c>
      <c r="H2662" s="64" t="str">
        <f>IFERROR(VLOOKUP(Table1[[#This Row],[Account]],Dimentions!$S$6:$V$233,2,FALSE),"")</f>
        <v/>
      </c>
      <c r="I2662" s="62">
        <f>_xlfn.NUMBERVALUE(LEFT(Table1[[#This Row],[Account]],1))</f>
        <v>0</v>
      </c>
      <c r="J2662" s="62" t="str">
        <f>IFERROR(VLOOKUP(Table1[[#This Row],[Budget Code Description]],Table6[#All],7,FALSE),"")</f>
        <v/>
      </c>
      <c r="K2662" s="143" t="str">
        <f>IFERROR(VLOOKUP(Table1[[#This Row],[Budget Code Description]],Table6[#All],8,FALSE),"")</f>
        <v/>
      </c>
      <c r="L2662" s="63"/>
      <c r="M2662" s="65" t="str">
        <f>IFERROR(VLOOKUP(Table1[[#This Row],[Staff ID]],Table2[],2,FALSE),"")</f>
        <v/>
      </c>
      <c r="N2662" s="211" t="str">
        <f>IFERROR(IF(VLOOKUP(Table1[[#This Row],[Budget Code Description]],Dimentions!$X$6:$AC$97,4,FALSE)="","",VLOOKUP(Table1[[#This Row],[Budget Code Description]],Dimentions!$X$6:$AC$97,4,FALSE)),"")</f>
        <v/>
      </c>
      <c r="O2662" s="65" t="str">
        <f>IFERROR(VLOOKUP(Table1[[#This Row],[Vendor ID]],Table549[],2,FALSE),"")</f>
        <v/>
      </c>
      <c r="P2662" s="63"/>
      <c r="Q2662" s="143" t="str">
        <f>IF(Table1[[#This Row],[Posting Date]]&lt;&gt;"",$D$9,"")</f>
        <v/>
      </c>
      <c r="R2662" s="159" t="str">
        <f>IF(Table1[[#This Row],[Posting Date]]&lt;&gt;"",$D$10,"")</f>
        <v/>
      </c>
      <c r="S2662" s="66"/>
      <c r="T2662" s="63"/>
      <c r="U2662" s="67"/>
      <c r="V2662" s="67"/>
      <c r="W2662" s="67" t="str">
        <f t="shared" si="41"/>
        <v/>
      </c>
      <c r="X2662" s="161" t="str">
        <f>IF(E2662="","",(IF(Table1[[#This Row],[Cur]]="USD",Table1[[#This Row],[Cur_Amount Debit]],Table1[[#This Row],[Cur_Amount Debit]]/Table1[[#This Row],[Exchange Rate]])))</f>
        <v/>
      </c>
      <c r="Y2662" s="161" t="str">
        <f>IF(E2662="","",(IF(Table1[[#This Row],[Cur]]="USD",Table1[[#This Row],[Cur_Amount Credit]],Table1[[#This Row],[Cur_Amount Credit]]/ExchangeRate)))</f>
        <v/>
      </c>
      <c r="Z2662" s="203" t="str">
        <f>IF(E2662="","",(Table1[[#This Row],[Debit USD]]-Table1[[#This Row],[Credit USD]]))</f>
        <v/>
      </c>
      <c r="AA2662" s="122"/>
      <c r="AB2662" s="1"/>
      <c r="AC2662" s="15"/>
      <c r="AD2662" s="15" t="str">
        <f>IF(AND(OR(Table1[[#This Row],[Account]]="15030",Table1[[#This Row],[Account]]="15035",Table1[[#This Row],[Account]]="20150"),Table1[[#This Row],[Vendor ID]]=""),1,"")</f>
        <v/>
      </c>
      <c r="AE2662" s="15"/>
      <c r="AF2662" s="15"/>
      <c r="AG2662" s="15"/>
      <c r="AH2662" s="46" t="str">
        <f>IF(Table1[[#This Row],[Posting Date]]&lt;&gt;"","GJ-"&amp;CountryID,"")</f>
        <v/>
      </c>
      <c r="AI2662" s="59" t="str">
        <f>IF(Table1[[#This Row],[Posting Date]]&lt;&gt;"",Table1[[#This Row],[Posting Date]],"")</f>
        <v/>
      </c>
      <c r="AJ2662" s="46"/>
      <c r="AK2662" s="46" t="str">
        <f>IF(Table1[[#This Row],[Description]]&lt;&gt;"",Table1[[#This Row],[Description]],"")</f>
        <v/>
      </c>
      <c r="AL2662" s="46" t="str">
        <f>IF(Table1[[#This Row],[Posting Date]]&lt;&gt;"",Table1[[#This Row],[Reference Number]],"")</f>
        <v/>
      </c>
      <c r="AM2662" s="46" t="str">
        <f>TRIM(Table1[[#This Row],[Line '#]])</f>
        <v/>
      </c>
      <c r="AN2662" s="46" t="str">
        <f>TRIM(Table1[[#This Row],[Account]])</f>
        <v/>
      </c>
      <c r="AO2662" s="46" t="str">
        <f>IF(Table1[[#This Row],[Posting Date]]&lt;&gt;"",$D$5,"")</f>
        <v/>
      </c>
      <c r="AP2662" s="46" t="str">
        <f>TRIM(Table1[[#This Row],[Departments-Prgrams]])</f>
        <v/>
      </c>
      <c r="AQ2662" s="46" t="str">
        <f>TRIM(Table1[[#This Row],[Grant]])</f>
        <v/>
      </c>
      <c r="AR2662" s="46" t="str">
        <f>TRIM(Table1[[#This Row],[Staff ID]])</f>
        <v/>
      </c>
      <c r="AS2662" s="46" t="str">
        <f>IF(TRIM(Table1[[#This Row],[Budget Code]])=0,"",TRIM(Table1[[#This Row],[Budget Code]]))</f>
        <v/>
      </c>
      <c r="AT2662" s="46" t="str">
        <f>IF(Table1[[#This Row],[Line Description]]&lt;&gt;"",Table1[[#This Row],[Line Description]],"")</f>
        <v/>
      </c>
      <c r="AU2662" s="46" t="str">
        <f>IF(Table1[[#This Row],[Cur_Amount Debit]]&gt;0,ROUND(Table1[[#This Row],[Cur_Amount Debit]],2),"")</f>
        <v/>
      </c>
      <c r="AV2662" s="46" t="str">
        <f>IF(Table1[[#This Row],[Cur_Amount Credit]]&gt;0,ROUND(Table1[[#This Row],[Cur_Amount Credit]],2),"")</f>
        <v/>
      </c>
      <c r="AW2662" s="46" t="str">
        <f>LEFT(Table1[[#This Row],[Cur]],3)</f>
        <v/>
      </c>
      <c r="AX2662" s="59"/>
      <c r="AY2662" s="46"/>
      <c r="AZ2662" s="46" t="str">
        <f>IF(Table1[[#This Row],[Cur]]&lt;&gt;"",IF(Table1[[#This Row],[Cur]]="USD","",ExchangeRate),"")</f>
        <v/>
      </c>
      <c r="BA2662" s="46" t="str">
        <f>IF(Table1[[#This Row],[Grant]]&lt;&gt;"",VLOOKUP(Table1[[#This Row],[Grant]],Grants!B:D,3),"")</f>
        <v/>
      </c>
      <c r="BB2662" s="46" t="str">
        <f>TRIM(Table1[[#This Row],[Vendor ID]])</f>
        <v/>
      </c>
      <c r="BC2662">
        <f>IF(Table1[[#This Row],[Reference Number]]=Q2661,BC2661,BC2661+1)</f>
        <v>2</v>
      </c>
    </row>
    <row r="2663" spans="1:55" ht="11.25" hidden="1" customHeight="1">
      <c r="A2663" s="1"/>
      <c r="B2663" s="88" t="str">
        <f>IF(Table1[[#This Row],[Posting Date]]&lt;&gt;"",IF(Table1[[#This Row],[Reference Number]]=Q2662,B2662+1,1),"")</f>
        <v/>
      </c>
      <c r="C2663" s="61"/>
      <c r="D2663" s="61"/>
      <c r="E2663" s="218"/>
      <c r="F2663" s="143" t="str">
        <f>IFERROR(IF(VLOOKUP(Table1[[#This Row],[Budget Code Description]],Dimentions!$X$6:$AC$132,2,FALSE)="","",VLOOKUP(Table1[[#This Row],[Budget Code Description]],Dimentions!$X$6:$AC$132,2,FALSE)),"")</f>
        <v/>
      </c>
      <c r="G2663" s="143" t="str">
        <f>IFERROR(VLOOKUP(Table1[[#This Row],[Budget Code Description]],Dimentions!$X$6:$AC$132,3,FALSE),"")</f>
        <v/>
      </c>
      <c r="H2663" s="64" t="str">
        <f>IFERROR(VLOOKUP(Table1[[#This Row],[Account]],Dimentions!$S$6:$V$233,2,FALSE),"")</f>
        <v/>
      </c>
      <c r="I2663" s="62">
        <f>_xlfn.NUMBERVALUE(LEFT(Table1[[#This Row],[Account]],1))</f>
        <v>0</v>
      </c>
      <c r="J2663" s="62" t="str">
        <f>IFERROR(VLOOKUP(Table1[[#This Row],[Budget Code Description]],Table6[#All],7,FALSE),"")</f>
        <v/>
      </c>
      <c r="K2663" s="143" t="str">
        <f>IFERROR(VLOOKUP(Table1[[#This Row],[Budget Code Description]],Table6[#All],8,FALSE),"")</f>
        <v/>
      </c>
      <c r="L2663" s="63"/>
      <c r="M2663" s="65" t="str">
        <f>IFERROR(VLOOKUP(Table1[[#This Row],[Staff ID]],Table2[],2,FALSE),"")</f>
        <v/>
      </c>
      <c r="N2663" s="211" t="str">
        <f>IFERROR(IF(VLOOKUP(Table1[[#This Row],[Budget Code Description]],Dimentions!$X$6:$AC$97,4,FALSE)="","",VLOOKUP(Table1[[#This Row],[Budget Code Description]],Dimentions!$X$6:$AC$97,4,FALSE)),"")</f>
        <v/>
      </c>
      <c r="O2663" s="65" t="str">
        <f>IFERROR(VLOOKUP(Table1[[#This Row],[Vendor ID]],Table549[],2,FALSE),"")</f>
        <v/>
      </c>
      <c r="P2663" s="63"/>
      <c r="Q2663" s="143" t="str">
        <f>IF(Table1[[#This Row],[Posting Date]]&lt;&gt;"",$D$9,"")</f>
        <v/>
      </c>
      <c r="R2663" s="159" t="str">
        <f>IF(Table1[[#This Row],[Posting Date]]&lt;&gt;"",$D$10,"")</f>
        <v/>
      </c>
      <c r="S2663" s="66"/>
      <c r="T2663" s="63"/>
      <c r="U2663" s="67"/>
      <c r="V2663" s="67"/>
      <c r="W2663" s="67" t="str">
        <f t="shared" si="41"/>
        <v/>
      </c>
      <c r="X2663" s="161" t="str">
        <f>IF(E2663="","",(IF(Table1[[#This Row],[Cur]]="USD",Table1[[#This Row],[Cur_Amount Debit]],Table1[[#This Row],[Cur_Amount Debit]]/Table1[[#This Row],[Exchange Rate]])))</f>
        <v/>
      </c>
      <c r="Y2663" s="161" t="str">
        <f>IF(E2663="","",(IF(Table1[[#This Row],[Cur]]="USD",Table1[[#This Row],[Cur_Amount Credit]],Table1[[#This Row],[Cur_Amount Credit]]/ExchangeRate)))</f>
        <v/>
      </c>
      <c r="Z2663" s="203" t="str">
        <f>IF(E2663="","",(Table1[[#This Row],[Debit USD]]-Table1[[#This Row],[Credit USD]]))</f>
        <v/>
      </c>
      <c r="AA2663" s="122"/>
      <c r="AB2663" s="1"/>
      <c r="AC2663" s="15"/>
      <c r="AD2663" s="15" t="str">
        <f>IF(AND(OR(Table1[[#This Row],[Account]]="15030",Table1[[#This Row],[Account]]="15035",Table1[[#This Row],[Account]]="20150"),Table1[[#This Row],[Vendor ID]]=""),1,"")</f>
        <v/>
      </c>
      <c r="AE2663" s="15"/>
      <c r="AF2663" s="15"/>
      <c r="AG2663" s="15"/>
      <c r="AH2663" s="46" t="str">
        <f>IF(Table1[[#This Row],[Posting Date]]&lt;&gt;"","GJ-"&amp;CountryID,"")</f>
        <v/>
      </c>
      <c r="AI2663" s="59" t="str">
        <f>IF(Table1[[#This Row],[Posting Date]]&lt;&gt;"",Table1[[#This Row],[Posting Date]],"")</f>
        <v/>
      </c>
      <c r="AJ2663" s="46"/>
      <c r="AK2663" s="46" t="str">
        <f>IF(Table1[[#This Row],[Description]]&lt;&gt;"",Table1[[#This Row],[Description]],"")</f>
        <v/>
      </c>
      <c r="AL2663" s="46" t="str">
        <f>IF(Table1[[#This Row],[Posting Date]]&lt;&gt;"",Table1[[#This Row],[Reference Number]],"")</f>
        <v/>
      </c>
      <c r="AM2663" s="46" t="str">
        <f>TRIM(Table1[[#This Row],[Line '#]])</f>
        <v/>
      </c>
      <c r="AN2663" s="46" t="str">
        <f>TRIM(Table1[[#This Row],[Account]])</f>
        <v/>
      </c>
      <c r="AO2663" s="46" t="str">
        <f>IF(Table1[[#This Row],[Posting Date]]&lt;&gt;"",$D$5,"")</f>
        <v/>
      </c>
      <c r="AP2663" s="46" t="str">
        <f>TRIM(Table1[[#This Row],[Departments-Prgrams]])</f>
        <v/>
      </c>
      <c r="AQ2663" s="46" t="str">
        <f>TRIM(Table1[[#This Row],[Grant]])</f>
        <v/>
      </c>
      <c r="AR2663" s="46" t="str">
        <f>TRIM(Table1[[#This Row],[Staff ID]])</f>
        <v/>
      </c>
      <c r="AS2663" s="46" t="str">
        <f>IF(TRIM(Table1[[#This Row],[Budget Code]])=0,"",TRIM(Table1[[#This Row],[Budget Code]]))</f>
        <v/>
      </c>
      <c r="AT2663" s="46" t="str">
        <f>IF(Table1[[#This Row],[Line Description]]&lt;&gt;"",Table1[[#This Row],[Line Description]],"")</f>
        <v/>
      </c>
      <c r="AU2663" s="46" t="str">
        <f>IF(Table1[[#This Row],[Cur_Amount Debit]]&gt;0,ROUND(Table1[[#This Row],[Cur_Amount Debit]],2),"")</f>
        <v/>
      </c>
      <c r="AV2663" s="46" t="str">
        <f>IF(Table1[[#This Row],[Cur_Amount Credit]]&gt;0,ROUND(Table1[[#This Row],[Cur_Amount Credit]],2),"")</f>
        <v/>
      </c>
      <c r="AW2663" s="46" t="str">
        <f>LEFT(Table1[[#This Row],[Cur]],3)</f>
        <v/>
      </c>
      <c r="AX2663" s="59"/>
      <c r="AY2663" s="46"/>
      <c r="AZ2663" s="46" t="str">
        <f>IF(Table1[[#This Row],[Cur]]&lt;&gt;"",IF(Table1[[#This Row],[Cur]]="USD","",ExchangeRate),"")</f>
        <v/>
      </c>
      <c r="BA2663" s="46" t="str">
        <f>IF(Table1[[#This Row],[Grant]]&lt;&gt;"",VLOOKUP(Table1[[#This Row],[Grant]],Grants!B:D,3),"")</f>
        <v/>
      </c>
      <c r="BB2663" s="46" t="str">
        <f>TRIM(Table1[[#This Row],[Vendor ID]])</f>
        <v/>
      </c>
      <c r="BC2663">
        <f>IF(Table1[[#This Row],[Reference Number]]=Q2662,BC2662,BC2662+1)</f>
        <v>2</v>
      </c>
    </row>
    <row r="2664" spans="1:55" ht="11.25" hidden="1" customHeight="1">
      <c r="A2664" s="1"/>
      <c r="B2664" s="88" t="str">
        <f>IF(Table1[[#This Row],[Posting Date]]&lt;&gt;"",IF(Table1[[#This Row],[Reference Number]]=Q2663,B2663+1,1),"")</f>
        <v/>
      </c>
      <c r="C2664" s="61"/>
      <c r="D2664" s="61"/>
      <c r="E2664" s="218"/>
      <c r="F2664" s="143" t="str">
        <f>IFERROR(IF(VLOOKUP(Table1[[#This Row],[Budget Code Description]],Dimentions!$X$6:$AC$132,2,FALSE)="","",VLOOKUP(Table1[[#This Row],[Budget Code Description]],Dimentions!$X$6:$AC$132,2,FALSE)),"")</f>
        <v/>
      </c>
      <c r="G2664" s="143" t="str">
        <f>IFERROR(VLOOKUP(Table1[[#This Row],[Budget Code Description]],Dimentions!$X$6:$AC$132,3,FALSE),"")</f>
        <v/>
      </c>
      <c r="H2664" s="64" t="str">
        <f>IFERROR(VLOOKUP(Table1[[#This Row],[Account]],Dimentions!$S$6:$V$233,2,FALSE),"")</f>
        <v/>
      </c>
      <c r="I2664" s="62">
        <f>_xlfn.NUMBERVALUE(LEFT(Table1[[#This Row],[Account]],1))</f>
        <v>0</v>
      </c>
      <c r="J2664" s="62" t="str">
        <f>IFERROR(VLOOKUP(Table1[[#This Row],[Budget Code Description]],Table6[#All],7,FALSE),"")</f>
        <v/>
      </c>
      <c r="K2664" s="143" t="str">
        <f>IFERROR(VLOOKUP(Table1[[#This Row],[Budget Code Description]],Table6[#All],8,FALSE),"")</f>
        <v/>
      </c>
      <c r="L2664" s="63"/>
      <c r="M2664" s="65" t="str">
        <f>IFERROR(VLOOKUP(Table1[[#This Row],[Staff ID]],Table2[],2,FALSE),"")</f>
        <v/>
      </c>
      <c r="N2664" s="211" t="str">
        <f>IFERROR(IF(VLOOKUP(Table1[[#This Row],[Budget Code Description]],Dimentions!$X$6:$AC$97,4,FALSE)="","",VLOOKUP(Table1[[#This Row],[Budget Code Description]],Dimentions!$X$6:$AC$97,4,FALSE)),"")</f>
        <v/>
      </c>
      <c r="O2664" s="65" t="str">
        <f>IFERROR(VLOOKUP(Table1[[#This Row],[Vendor ID]],Table549[],2,FALSE),"")</f>
        <v/>
      </c>
      <c r="P2664" s="63"/>
      <c r="Q2664" s="143" t="str">
        <f>IF(Table1[[#This Row],[Posting Date]]&lt;&gt;"",$D$9,"")</f>
        <v/>
      </c>
      <c r="R2664" s="159" t="str">
        <f>IF(Table1[[#This Row],[Posting Date]]&lt;&gt;"",$D$10,"")</f>
        <v/>
      </c>
      <c r="S2664" s="66"/>
      <c r="T2664" s="63"/>
      <c r="U2664" s="67"/>
      <c r="V2664" s="67"/>
      <c r="W2664" s="67" t="str">
        <f t="shared" si="41"/>
        <v/>
      </c>
      <c r="X2664" s="161" t="str">
        <f>IF(E2664="","",(IF(Table1[[#This Row],[Cur]]="USD",Table1[[#This Row],[Cur_Amount Debit]],Table1[[#This Row],[Cur_Amount Debit]]/Table1[[#This Row],[Exchange Rate]])))</f>
        <v/>
      </c>
      <c r="Y2664" s="161" t="str">
        <f>IF(E2664="","",(IF(Table1[[#This Row],[Cur]]="USD",Table1[[#This Row],[Cur_Amount Credit]],Table1[[#This Row],[Cur_Amount Credit]]/ExchangeRate)))</f>
        <v/>
      </c>
      <c r="Z2664" s="203" t="str">
        <f>IF(E2664="","",(Table1[[#This Row],[Debit USD]]-Table1[[#This Row],[Credit USD]]))</f>
        <v/>
      </c>
      <c r="AA2664" s="122"/>
      <c r="AB2664" s="1"/>
      <c r="AC2664" s="15"/>
      <c r="AD2664" s="15" t="str">
        <f>IF(AND(OR(Table1[[#This Row],[Account]]="15030",Table1[[#This Row],[Account]]="15035",Table1[[#This Row],[Account]]="20150"),Table1[[#This Row],[Vendor ID]]=""),1,"")</f>
        <v/>
      </c>
      <c r="AE2664" s="15"/>
      <c r="AF2664" s="15"/>
      <c r="AG2664" s="15"/>
      <c r="AH2664" s="46" t="str">
        <f>IF(Table1[[#This Row],[Posting Date]]&lt;&gt;"","GJ-"&amp;CountryID,"")</f>
        <v/>
      </c>
      <c r="AI2664" s="59" t="str">
        <f>IF(Table1[[#This Row],[Posting Date]]&lt;&gt;"",Table1[[#This Row],[Posting Date]],"")</f>
        <v/>
      </c>
      <c r="AJ2664" s="46"/>
      <c r="AK2664" s="46" t="str">
        <f>IF(Table1[[#This Row],[Description]]&lt;&gt;"",Table1[[#This Row],[Description]],"")</f>
        <v/>
      </c>
      <c r="AL2664" s="46" t="str">
        <f>IF(Table1[[#This Row],[Posting Date]]&lt;&gt;"",Table1[[#This Row],[Reference Number]],"")</f>
        <v/>
      </c>
      <c r="AM2664" s="46" t="str">
        <f>TRIM(Table1[[#This Row],[Line '#]])</f>
        <v/>
      </c>
      <c r="AN2664" s="46" t="str">
        <f>TRIM(Table1[[#This Row],[Account]])</f>
        <v/>
      </c>
      <c r="AO2664" s="46" t="str">
        <f>IF(Table1[[#This Row],[Posting Date]]&lt;&gt;"",$D$5,"")</f>
        <v/>
      </c>
      <c r="AP2664" s="46" t="str">
        <f>TRIM(Table1[[#This Row],[Departments-Prgrams]])</f>
        <v/>
      </c>
      <c r="AQ2664" s="46" t="str">
        <f>TRIM(Table1[[#This Row],[Grant]])</f>
        <v/>
      </c>
      <c r="AR2664" s="46" t="str">
        <f>TRIM(Table1[[#This Row],[Staff ID]])</f>
        <v/>
      </c>
      <c r="AS2664" s="46" t="str">
        <f>IF(TRIM(Table1[[#This Row],[Budget Code]])=0,"",TRIM(Table1[[#This Row],[Budget Code]]))</f>
        <v/>
      </c>
      <c r="AT2664" s="46" t="str">
        <f>IF(Table1[[#This Row],[Line Description]]&lt;&gt;"",Table1[[#This Row],[Line Description]],"")</f>
        <v/>
      </c>
      <c r="AU2664" s="46" t="str">
        <f>IF(Table1[[#This Row],[Cur_Amount Debit]]&gt;0,ROUND(Table1[[#This Row],[Cur_Amount Debit]],2),"")</f>
        <v/>
      </c>
      <c r="AV2664" s="46" t="str">
        <f>IF(Table1[[#This Row],[Cur_Amount Credit]]&gt;0,ROUND(Table1[[#This Row],[Cur_Amount Credit]],2),"")</f>
        <v/>
      </c>
      <c r="AW2664" s="46" t="str">
        <f>LEFT(Table1[[#This Row],[Cur]],3)</f>
        <v/>
      </c>
      <c r="AX2664" s="59"/>
      <c r="AY2664" s="46"/>
      <c r="AZ2664" s="46" t="str">
        <f>IF(Table1[[#This Row],[Cur]]&lt;&gt;"",IF(Table1[[#This Row],[Cur]]="USD","",ExchangeRate),"")</f>
        <v/>
      </c>
      <c r="BA2664" s="46" t="str">
        <f>IF(Table1[[#This Row],[Grant]]&lt;&gt;"",VLOOKUP(Table1[[#This Row],[Grant]],Grants!B:D,3),"")</f>
        <v/>
      </c>
      <c r="BB2664" s="46" t="str">
        <f>TRIM(Table1[[#This Row],[Vendor ID]])</f>
        <v/>
      </c>
      <c r="BC2664">
        <f>IF(Table1[[#This Row],[Reference Number]]=Q2663,BC2663,BC2663+1)</f>
        <v>2</v>
      </c>
    </row>
    <row r="2665" spans="1:55" ht="11.25" hidden="1" customHeight="1">
      <c r="A2665" s="1"/>
      <c r="B2665" s="88" t="str">
        <f>IF(Table1[[#This Row],[Posting Date]]&lt;&gt;"",IF(Table1[[#This Row],[Reference Number]]=Q2664,B2664+1,1),"")</f>
        <v/>
      </c>
      <c r="C2665" s="61"/>
      <c r="D2665" s="61"/>
      <c r="E2665" s="218"/>
      <c r="F2665" s="143" t="str">
        <f>IFERROR(IF(VLOOKUP(Table1[[#This Row],[Budget Code Description]],Dimentions!$X$6:$AC$132,2,FALSE)="","",VLOOKUP(Table1[[#This Row],[Budget Code Description]],Dimentions!$X$6:$AC$132,2,FALSE)),"")</f>
        <v/>
      </c>
      <c r="G2665" s="143" t="str">
        <f>IFERROR(VLOOKUP(Table1[[#This Row],[Budget Code Description]],Dimentions!$X$6:$AC$132,3,FALSE),"")</f>
        <v/>
      </c>
      <c r="H2665" s="64" t="str">
        <f>IFERROR(VLOOKUP(Table1[[#This Row],[Account]],Dimentions!$S$6:$V$233,2,FALSE),"")</f>
        <v/>
      </c>
      <c r="I2665" s="62">
        <f>_xlfn.NUMBERVALUE(LEFT(Table1[[#This Row],[Account]],1))</f>
        <v>0</v>
      </c>
      <c r="J2665" s="62" t="str">
        <f>IFERROR(VLOOKUP(Table1[[#This Row],[Budget Code Description]],Table6[#All],7,FALSE),"")</f>
        <v/>
      </c>
      <c r="K2665" s="143" t="str">
        <f>IFERROR(VLOOKUP(Table1[[#This Row],[Budget Code Description]],Table6[#All],8,FALSE),"")</f>
        <v/>
      </c>
      <c r="L2665" s="63"/>
      <c r="M2665" s="65" t="str">
        <f>IFERROR(VLOOKUP(Table1[[#This Row],[Staff ID]],Table2[],2,FALSE),"")</f>
        <v/>
      </c>
      <c r="N2665" s="211" t="str">
        <f>IFERROR(IF(VLOOKUP(Table1[[#This Row],[Budget Code Description]],Dimentions!$X$6:$AC$97,4,FALSE)="","",VLOOKUP(Table1[[#This Row],[Budget Code Description]],Dimentions!$X$6:$AC$97,4,FALSE)),"")</f>
        <v/>
      </c>
      <c r="O2665" s="65" t="str">
        <f>IFERROR(VLOOKUP(Table1[[#This Row],[Vendor ID]],Table549[],2,FALSE),"")</f>
        <v/>
      </c>
      <c r="P2665" s="63"/>
      <c r="Q2665" s="143" t="str">
        <f>IF(Table1[[#This Row],[Posting Date]]&lt;&gt;"",$D$9,"")</f>
        <v/>
      </c>
      <c r="R2665" s="159" t="str">
        <f>IF(Table1[[#This Row],[Posting Date]]&lt;&gt;"",$D$10,"")</f>
        <v/>
      </c>
      <c r="S2665" s="66"/>
      <c r="T2665" s="63"/>
      <c r="U2665" s="67"/>
      <c r="V2665" s="67"/>
      <c r="W2665" s="67" t="str">
        <f t="shared" ref="W2665:W2728" si="42">IF(E2665="","",(ExchangeRate))</f>
        <v/>
      </c>
      <c r="X2665" s="161" t="str">
        <f>IF(E2665="","",(IF(Table1[[#This Row],[Cur]]="USD",Table1[[#This Row],[Cur_Amount Debit]],Table1[[#This Row],[Cur_Amount Debit]]/Table1[[#This Row],[Exchange Rate]])))</f>
        <v/>
      </c>
      <c r="Y2665" s="161" t="str">
        <f>IF(E2665="","",(IF(Table1[[#This Row],[Cur]]="USD",Table1[[#This Row],[Cur_Amount Credit]],Table1[[#This Row],[Cur_Amount Credit]]/ExchangeRate)))</f>
        <v/>
      </c>
      <c r="Z2665" s="203" t="str">
        <f>IF(E2665="","",(Table1[[#This Row],[Debit USD]]-Table1[[#This Row],[Credit USD]]))</f>
        <v/>
      </c>
      <c r="AA2665" s="122"/>
      <c r="AB2665" s="1"/>
      <c r="AC2665" s="15"/>
      <c r="AD2665" s="15" t="str">
        <f>IF(AND(OR(Table1[[#This Row],[Account]]="15030",Table1[[#This Row],[Account]]="15035",Table1[[#This Row],[Account]]="20150"),Table1[[#This Row],[Vendor ID]]=""),1,"")</f>
        <v/>
      </c>
      <c r="AE2665" s="15"/>
      <c r="AF2665" s="15"/>
      <c r="AG2665" s="15"/>
      <c r="AH2665" s="46" t="str">
        <f>IF(Table1[[#This Row],[Posting Date]]&lt;&gt;"","GJ-"&amp;CountryID,"")</f>
        <v/>
      </c>
      <c r="AI2665" s="59" t="str">
        <f>IF(Table1[[#This Row],[Posting Date]]&lt;&gt;"",Table1[[#This Row],[Posting Date]],"")</f>
        <v/>
      </c>
      <c r="AJ2665" s="46"/>
      <c r="AK2665" s="46" t="str">
        <f>IF(Table1[[#This Row],[Description]]&lt;&gt;"",Table1[[#This Row],[Description]],"")</f>
        <v/>
      </c>
      <c r="AL2665" s="46" t="str">
        <f>IF(Table1[[#This Row],[Posting Date]]&lt;&gt;"",Table1[[#This Row],[Reference Number]],"")</f>
        <v/>
      </c>
      <c r="AM2665" s="46" t="str">
        <f>TRIM(Table1[[#This Row],[Line '#]])</f>
        <v/>
      </c>
      <c r="AN2665" s="46" t="str">
        <f>TRIM(Table1[[#This Row],[Account]])</f>
        <v/>
      </c>
      <c r="AO2665" s="46" t="str">
        <f>IF(Table1[[#This Row],[Posting Date]]&lt;&gt;"",$D$5,"")</f>
        <v/>
      </c>
      <c r="AP2665" s="46" t="str">
        <f>TRIM(Table1[[#This Row],[Departments-Prgrams]])</f>
        <v/>
      </c>
      <c r="AQ2665" s="46" t="str">
        <f>TRIM(Table1[[#This Row],[Grant]])</f>
        <v/>
      </c>
      <c r="AR2665" s="46" t="str">
        <f>TRIM(Table1[[#This Row],[Staff ID]])</f>
        <v/>
      </c>
      <c r="AS2665" s="46" t="str">
        <f>IF(TRIM(Table1[[#This Row],[Budget Code]])=0,"",TRIM(Table1[[#This Row],[Budget Code]]))</f>
        <v/>
      </c>
      <c r="AT2665" s="46" t="str">
        <f>IF(Table1[[#This Row],[Line Description]]&lt;&gt;"",Table1[[#This Row],[Line Description]],"")</f>
        <v/>
      </c>
      <c r="AU2665" s="46" t="str">
        <f>IF(Table1[[#This Row],[Cur_Amount Debit]]&gt;0,ROUND(Table1[[#This Row],[Cur_Amount Debit]],2),"")</f>
        <v/>
      </c>
      <c r="AV2665" s="46" t="str">
        <f>IF(Table1[[#This Row],[Cur_Amount Credit]]&gt;0,ROUND(Table1[[#This Row],[Cur_Amount Credit]],2),"")</f>
        <v/>
      </c>
      <c r="AW2665" s="46" t="str">
        <f>LEFT(Table1[[#This Row],[Cur]],3)</f>
        <v/>
      </c>
      <c r="AX2665" s="59"/>
      <c r="AY2665" s="46"/>
      <c r="AZ2665" s="46" t="str">
        <f>IF(Table1[[#This Row],[Cur]]&lt;&gt;"",IF(Table1[[#This Row],[Cur]]="USD","",ExchangeRate),"")</f>
        <v/>
      </c>
      <c r="BA2665" s="46" t="str">
        <f>IF(Table1[[#This Row],[Grant]]&lt;&gt;"",VLOOKUP(Table1[[#This Row],[Grant]],Grants!B:D,3),"")</f>
        <v/>
      </c>
      <c r="BB2665" s="46" t="str">
        <f>TRIM(Table1[[#This Row],[Vendor ID]])</f>
        <v/>
      </c>
      <c r="BC2665">
        <f>IF(Table1[[#This Row],[Reference Number]]=Q2664,BC2664,BC2664+1)</f>
        <v>2</v>
      </c>
    </row>
    <row r="2666" spans="1:55" ht="11.25" hidden="1" customHeight="1">
      <c r="A2666" s="1"/>
      <c r="B2666" s="88" t="str">
        <f>IF(Table1[[#This Row],[Posting Date]]&lt;&gt;"",IF(Table1[[#This Row],[Reference Number]]=Q2665,B2665+1,1),"")</f>
        <v/>
      </c>
      <c r="C2666" s="61"/>
      <c r="D2666" s="61"/>
      <c r="E2666" s="218"/>
      <c r="F2666" s="143" t="str">
        <f>IFERROR(IF(VLOOKUP(Table1[[#This Row],[Budget Code Description]],Dimentions!$X$6:$AC$132,2,FALSE)="","",VLOOKUP(Table1[[#This Row],[Budget Code Description]],Dimentions!$X$6:$AC$132,2,FALSE)),"")</f>
        <v/>
      </c>
      <c r="G2666" s="143" t="str">
        <f>IFERROR(VLOOKUP(Table1[[#This Row],[Budget Code Description]],Dimentions!$X$6:$AC$132,3,FALSE),"")</f>
        <v/>
      </c>
      <c r="H2666" s="64" t="str">
        <f>IFERROR(VLOOKUP(Table1[[#This Row],[Account]],Dimentions!$S$6:$V$233,2,FALSE),"")</f>
        <v/>
      </c>
      <c r="I2666" s="62">
        <f>_xlfn.NUMBERVALUE(LEFT(Table1[[#This Row],[Account]],1))</f>
        <v>0</v>
      </c>
      <c r="J2666" s="62" t="str">
        <f>IFERROR(VLOOKUP(Table1[[#This Row],[Budget Code Description]],Table6[#All],7,FALSE),"")</f>
        <v/>
      </c>
      <c r="K2666" s="143" t="str">
        <f>IFERROR(VLOOKUP(Table1[[#This Row],[Budget Code Description]],Table6[#All],8,FALSE),"")</f>
        <v/>
      </c>
      <c r="L2666" s="63"/>
      <c r="M2666" s="65" t="str">
        <f>IFERROR(VLOOKUP(Table1[[#This Row],[Staff ID]],Table2[],2,FALSE),"")</f>
        <v/>
      </c>
      <c r="N2666" s="211" t="str">
        <f>IFERROR(IF(VLOOKUP(Table1[[#This Row],[Budget Code Description]],Dimentions!$X$6:$AC$97,4,FALSE)="","",VLOOKUP(Table1[[#This Row],[Budget Code Description]],Dimentions!$X$6:$AC$97,4,FALSE)),"")</f>
        <v/>
      </c>
      <c r="O2666" s="65" t="str">
        <f>IFERROR(VLOOKUP(Table1[[#This Row],[Vendor ID]],Table549[],2,FALSE),"")</f>
        <v/>
      </c>
      <c r="P2666" s="63"/>
      <c r="Q2666" s="143" t="str">
        <f>IF(Table1[[#This Row],[Posting Date]]&lt;&gt;"",$D$9,"")</f>
        <v/>
      </c>
      <c r="R2666" s="159" t="str">
        <f>IF(Table1[[#This Row],[Posting Date]]&lt;&gt;"",$D$10,"")</f>
        <v/>
      </c>
      <c r="S2666" s="66"/>
      <c r="T2666" s="63"/>
      <c r="U2666" s="67"/>
      <c r="V2666" s="67"/>
      <c r="W2666" s="67" t="str">
        <f t="shared" si="42"/>
        <v/>
      </c>
      <c r="X2666" s="161" t="str">
        <f>IF(E2666="","",(IF(Table1[[#This Row],[Cur]]="USD",Table1[[#This Row],[Cur_Amount Debit]],Table1[[#This Row],[Cur_Amount Debit]]/Table1[[#This Row],[Exchange Rate]])))</f>
        <v/>
      </c>
      <c r="Y2666" s="161" t="str">
        <f>IF(E2666="","",(IF(Table1[[#This Row],[Cur]]="USD",Table1[[#This Row],[Cur_Amount Credit]],Table1[[#This Row],[Cur_Amount Credit]]/ExchangeRate)))</f>
        <v/>
      </c>
      <c r="Z2666" s="203" t="str">
        <f>IF(E2666="","",(Table1[[#This Row],[Debit USD]]-Table1[[#This Row],[Credit USD]]))</f>
        <v/>
      </c>
      <c r="AA2666" s="122"/>
      <c r="AB2666" s="1"/>
      <c r="AC2666" s="15"/>
      <c r="AD2666" s="15" t="str">
        <f>IF(AND(OR(Table1[[#This Row],[Account]]="15030",Table1[[#This Row],[Account]]="15035",Table1[[#This Row],[Account]]="20150"),Table1[[#This Row],[Vendor ID]]=""),1,"")</f>
        <v/>
      </c>
      <c r="AE2666" s="15"/>
      <c r="AF2666" s="15"/>
      <c r="AG2666" s="15"/>
      <c r="AH2666" s="46" t="str">
        <f>IF(Table1[[#This Row],[Posting Date]]&lt;&gt;"","GJ-"&amp;CountryID,"")</f>
        <v/>
      </c>
      <c r="AI2666" s="59" t="str">
        <f>IF(Table1[[#This Row],[Posting Date]]&lt;&gt;"",Table1[[#This Row],[Posting Date]],"")</f>
        <v/>
      </c>
      <c r="AJ2666" s="46"/>
      <c r="AK2666" s="46" t="str">
        <f>IF(Table1[[#This Row],[Description]]&lt;&gt;"",Table1[[#This Row],[Description]],"")</f>
        <v/>
      </c>
      <c r="AL2666" s="46" t="str">
        <f>IF(Table1[[#This Row],[Posting Date]]&lt;&gt;"",Table1[[#This Row],[Reference Number]],"")</f>
        <v/>
      </c>
      <c r="AM2666" s="46" t="str">
        <f>TRIM(Table1[[#This Row],[Line '#]])</f>
        <v/>
      </c>
      <c r="AN2666" s="46" t="str">
        <f>TRIM(Table1[[#This Row],[Account]])</f>
        <v/>
      </c>
      <c r="AO2666" s="46" t="str">
        <f>IF(Table1[[#This Row],[Posting Date]]&lt;&gt;"",$D$5,"")</f>
        <v/>
      </c>
      <c r="AP2666" s="46" t="str">
        <f>TRIM(Table1[[#This Row],[Departments-Prgrams]])</f>
        <v/>
      </c>
      <c r="AQ2666" s="46" t="str">
        <f>TRIM(Table1[[#This Row],[Grant]])</f>
        <v/>
      </c>
      <c r="AR2666" s="46" t="str">
        <f>TRIM(Table1[[#This Row],[Staff ID]])</f>
        <v/>
      </c>
      <c r="AS2666" s="46" t="str">
        <f>IF(TRIM(Table1[[#This Row],[Budget Code]])=0,"",TRIM(Table1[[#This Row],[Budget Code]]))</f>
        <v/>
      </c>
      <c r="AT2666" s="46" t="str">
        <f>IF(Table1[[#This Row],[Line Description]]&lt;&gt;"",Table1[[#This Row],[Line Description]],"")</f>
        <v/>
      </c>
      <c r="AU2666" s="46" t="str">
        <f>IF(Table1[[#This Row],[Cur_Amount Debit]]&gt;0,ROUND(Table1[[#This Row],[Cur_Amount Debit]],2),"")</f>
        <v/>
      </c>
      <c r="AV2666" s="46" t="str">
        <f>IF(Table1[[#This Row],[Cur_Amount Credit]]&gt;0,ROUND(Table1[[#This Row],[Cur_Amount Credit]],2),"")</f>
        <v/>
      </c>
      <c r="AW2666" s="46" t="str">
        <f>LEFT(Table1[[#This Row],[Cur]],3)</f>
        <v/>
      </c>
      <c r="AX2666" s="59"/>
      <c r="AY2666" s="46"/>
      <c r="AZ2666" s="46" t="str">
        <f>IF(Table1[[#This Row],[Cur]]&lt;&gt;"",IF(Table1[[#This Row],[Cur]]="USD","",ExchangeRate),"")</f>
        <v/>
      </c>
      <c r="BA2666" s="46" t="str">
        <f>IF(Table1[[#This Row],[Grant]]&lt;&gt;"",VLOOKUP(Table1[[#This Row],[Grant]],Grants!B:D,3),"")</f>
        <v/>
      </c>
      <c r="BB2666" s="46" t="str">
        <f>TRIM(Table1[[#This Row],[Vendor ID]])</f>
        <v/>
      </c>
      <c r="BC2666">
        <f>IF(Table1[[#This Row],[Reference Number]]=Q2665,BC2665,BC2665+1)</f>
        <v>2</v>
      </c>
    </row>
    <row r="2667" spans="1:55" ht="11.25" hidden="1" customHeight="1">
      <c r="A2667" s="1"/>
      <c r="B2667" s="88" t="str">
        <f>IF(Table1[[#This Row],[Posting Date]]&lt;&gt;"",IF(Table1[[#This Row],[Reference Number]]=Q2666,B2666+1,1),"")</f>
        <v/>
      </c>
      <c r="C2667" s="61"/>
      <c r="D2667" s="61"/>
      <c r="E2667" s="218"/>
      <c r="F2667" s="143" t="str">
        <f>IFERROR(IF(VLOOKUP(Table1[[#This Row],[Budget Code Description]],Dimentions!$X$6:$AC$132,2,FALSE)="","",VLOOKUP(Table1[[#This Row],[Budget Code Description]],Dimentions!$X$6:$AC$132,2,FALSE)),"")</f>
        <v/>
      </c>
      <c r="G2667" s="143" t="str">
        <f>IFERROR(VLOOKUP(Table1[[#This Row],[Budget Code Description]],Dimentions!$X$6:$AC$132,3,FALSE),"")</f>
        <v/>
      </c>
      <c r="H2667" s="64" t="str">
        <f>IFERROR(VLOOKUP(Table1[[#This Row],[Account]],Dimentions!$S$6:$V$233,2,FALSE),"")</f>
        <v/>
      </c>
      <c r="I2667" s="62">
        <f>_xlfn.NUMBERVALUE(LEFT(Table1[[#This Row],[Account]],1))</f>
        <v>0</v>
      </c>
      <c r="J2667" s="62" t="str">
        <f>IFERROR(VLOOKUP(Table1[[#This Row],[Budget Code Description]],Table6[#All],7,FALSE),"")</f>
        <v/>
      </c>
      <c r="K2667" s="143" t="str">
        <f>IFERROR(VLOOKUP(Table1[[#This Row],[Budget Code Description]],Table6[#All],8,FALSE),"")</f>
        <v/>
      </c>
      <c r="L2667" s="63"/>
      <c r="M2667" s="65" t="str">
        <f>IFERROR(VLOOKUP(Table1[[#This Row],[Staff ID]],Table2[],2,FALSE),"")</f>
        <v/>
      </c>
      <c r="N2667" s="211" t="str">
        <f>IFERROR(IF(VLOOKUP(Table1[[#This Row],[Budget Code Description]],Dimentions!$X$6:$AC$97,4,FALSE)="","",VLOOKUP(Table1[[#This Row],[Budget Code Description]],Dimentions!$X$6:$AC$97,4,FALSE)),"")</f>
        <v/>
      </c>
      <c r="O2667" s="65" t="str">
        <f>IFERROR(VLOOKUP(Table1[[#This Row],[Vendor ID]],Table549[],2,FALSE),"")</f>
        <v/>
      </c>
      <c r="P2667" s="63"/>
      <c r="Q2667" s="143" t="str">
        <f>IF(Table1[[#This Row],[Posting Date]]&lt;&gt;"",$D$9,"")</f>
        <v/>
      </c>
      <c r="R2667" s="159" t="str">
        <f>IF(Table1[[#This Row],[Posting Date]]&lt;&gt;"",$D$10,"")</f>
        <v/>
      </c>
      <c r="S2667" s="66"/>
      <c r="T2667" s="63"/>
      <c r="U2667" s="67"/>
      <c r="V2667" s="67"/>
      <c r="W2667" s="67" t="str">
        <f t="shared" si="42"/>
        <v/>
      </c>
      <c r="X2667" s="161" t="str">
        <f>IF(E2667="","",(IF(Table1[[#This Row],[Cur]]="USD",Table1[[#This Row],[Cur_Amount Debit]],Table1[[#This Row],[Cur_Amount Debit]]/Table1[[#This Row],[Exchange Rate]])))</f>
        <v/>
      </c>
      <c r="Y2667" s="161" t="str">
        <f>IF(E2667="","",(IF(Table1[[#This Row],[Cur]]="USD",Table1[[#This Row],[Cur_Amount Credit]],Table1[[#This Row],[Cur_Amount Credit]]/ExchangeRate)))</f>
        <v/>
      </c>
      <c r="Z2667" s="203" t="str">
        <f>IF(E2667="","",(Table1[[#This Row],[Debit USD]]-Table1[[#This Row],[Credit USD]]))</f>
        <v/>
      </c>
      <c r="AA2667" s="122"/>
      <c r="AB2667" s="1"/>
      <c r="AC2667" s="15"/>
      <c r="AD2667" s="15" t="str">
        <f>IF(AND(OR(Table1[[#This Row],[Account]]="15030",Table1[[#This Row],[Account]]="15035",Table1[[#This Row],[Account]]="20150"),Table1[[#This Row],[Vendor ID]]=""),1,"")</f>
        <v/>
      </c>
      <c r="AE2667" s="15"/>
      <c r="AF2667" s="15"/>
      <c r="AG2667" s="15"/>
      <c r="AH2667" s="46" t="str">
        <f>IF(Table1[[#This Row],[Posting Date]]&lt;&gt;"","GJ-"&amp;CountryID,"")</f>
        <v/>
      </c>
      <c r="AI2667" s="59" t="str">
        <f>IF(Table1[[#This Row],[Posting Date]]&lt;&gt;"",Table1[[#This Row],[Posting Date]],"")</f>
        <v/>
      </c>
      <c r="AJ2667" s="46"/>
      <c r="AK2667" s="46" t="str">
        <f>IF(Table1[[#This Row],[Description]]&lt;&gt;"",Table1[[#This Row],[Description]],"")</f>
        <v/>
      </c>
      <c r="AL2667" s="46" t="str">
        <f>IF(Table1[[#This Row],[Posting Date]]&lt;&gt;"",Table1[[#This Row],[Reference Number]],"")</f>
        <v/>
      </c>
      <c r="AM2667" s="46" t="str">
        <f>TRIM(Table1[[#This Row],[Line '#]])</f>
        <v/>
      </c>
      <c r="AN2667" s="46" t="str">
        <f>TRIM(Table1[[#This Row],[Account]])</f>
        <v/>
      </c>
      <c r="AO2667" s="46" t="str">
        <f>IF(Table1[[#This Row],[Posting Date]]&lt;&gt;"",$D$5,"")</f>
        <v/>
      </c>
      <c r="AP2667" s="46" t="str">
        <f>TRIM(Table1[[#This Row],[Departments-Prgrams]])</f>
        <v/>
      </c>
      <c r="AQ2667" s="46" t="str">
        <f>TRIM(Table1[[#This Row],[Grant]])</f>
        <v/>
      </c>
      <c r="AR2667" s="46" t="str">
        <f>TRIM(Table1[[#This Row],[Staff ID]])</f>
        <v/>
      </c>
      <c r="AS2667" s="46" t="str">
        <f>IF(TRIM(Table1[[#This Row],[Budget Code]])=0,"",TRIM(Table1[[#This Row],[Budget Code]]))</f>
        <v/>
      </c>
      <c r="AT2667" s="46" t="str">
        <f>IF(Table1[[#This Row],[Line Description]]&lt;&gt;"",Table1[[#This Row],[Line Description]],"")</f>
        <v/>
      </c>
      <c r="AU2667" s="46" t="str">
        <f>IF(Table1[[#This Row],[Cur_Amount Debit]]&gt;0,ROUND(Table1[[#This Row],[Cur_Amount Debit]],2),"")</f>
        <v/>
      </c>
      <c r="AV2667" s="46" t="str">
        <f>IF(Table1[[#This Row],[Cur_Amount Credit]]&gt;0,ROUND(Table1[[#This Row],[Cur_Amount Credit]],2),"")</f>
        <v/>
      </c>
      <c r="AW2667" s="46" t="str">
        <f>LEFT(Table1[[#This Row],[Cur]],3)</f>
        <v/>
      </c>
      <c r="AX2667" s="59"/>
      <c r="AY2667" s="46"/>
      <c r="AZ2667" s="46" t="str">
        <f>IF(Table1[[#This Row],[Cur]]&lt;&gt;"",IF(Table1[[#This Row],[Cur]]="USD","",ExchangeRate),"")</f>
        <v/>
      </c>
      <c r="BA2667" s="46" t="str">
        <f>IF(Table1[[#This Row],[Grant]]&lt;&gt;"",VLOOKUP(Table1[[#This Row],[Grant]],Grants!B:D,3),"")</f>
        <v/>
      </c>
      <c r="BB2667" s="46" t="str">
        <f>TRIM(Table1[[#This Row],[Vendor ID]])</f>
        <v/>
      </c>
      <c r="BC2667">
        <f>IF(Table1[[#This Row],[Reference Number]]=Q2666,BC2666,BC2666+1)</f>
        <v>2</v>
      </c>
    </row>
    <row r="2668" spans="1:55" ht="11.25" hidden="1" customHeight="1">
      <c r="A2668" s="1"/>
      <c r="B2668" s="88" t="str">
        <f>IF(Table1[[#This Row],[Posting Date]]&lt;&gt;"",IF(Table1[[#This Row],[Reference Number]]=Q2667,B2667+1,1),"")</f>
        <v/>
      </c>
      <c r="C2668" s="61"/>
      <c r="D2668" s="61"/>
      <c r="E2668" s="218"/>
      <c r="F2668" s="143" t="str">
        <f>IFERROR(IF(VLOOKUP(Table1[[#This Row],[Budget Code Description]],Dimentions!$X$6:$AC$132,2,FALSE)="","",VLOOKUP(Table1[[#This Row],[Budget Code Description]],Dimentions!$X$6:$AC$132,2,FALSE)),"")</f>
        <v/>
      </c>
      <c r="G2668" s="143" t="str">
        <f>IFERROR(VLOOKUP(Table1[[#This Row],[Budget Code Description]],Dimentions!$X$6:$AC$132,3,FALSE),"")</f>
        <v/>
      </c>
      <c r="H2668" s="64" t="str">
        <f>IFERROR(VLOOKUP(Table1[[#This Row],[Account]],Dimentions!$S$6:$V$233,2,FALSE),"")</f>
        <v/>
      </c>
      <c r="I2668" s="62">
        <f>_xlfn.NUMBERVALUE(LEFT(Table1[[#This Row],[Account]],1))</f>
        <v>0</v>
      </c>
      <c r="J2668" s="62" t="str">
        <f>IFERROR(VLOOKUP(Table1[[#This Row],[Budget Code Description]],Table6[#All],7,FALSE),"")</f>
        <v/>
      </c>
      <c r="K2668" s="143" t="str">
        <f>IFERROR(VLOOKUP(Table1[[#This Row],[Budget Code Description]],Table6[#All],8,FALSE),"")</f>
        <v/>
      </c>
      <c r="L2668" s="63"/>
      <c r="M2668" s="65" t="str">
        <f>IFERROR(VLOOKUP(Table1[[#This Row],[Staff ID]],Table2[],2,FALSE),"")</f>
        <v/>
      </c>
      <c r="N2668" s="211" t="str">
        <f>IFERROR(IF(VLOOKUP(Table1[[#This Row],[Budget Code Description]],Dimentions!$X$6:$AC$97,4,FALSE)="","",VLOOKUP(Table1[[#This Row],[Budget Code Description]],Dimentions!$X$6:$AC$97,4,FALSE)),"")</f>
        <v/>
      </c>
      <c r="O2668" s="65" t="str">
        <f>IFERROR(VLOOKUP(Table1[[#This Row],[Vendor ID]],Table549[],2,FALSE),"")</f>
        <v/>
      </c>
      <c r="P2668" s="63"/>
      <c r="Q2668" s="143" t="str">
        <f>IF(Table1[[#This Row],[Posting Date]]&lt;&gt;"",$D$9,"")</f>
        <v/>
      </c>
      <c r="R2668" s="159" t="str">
        <f>IF(Table1[[#This Row],[Posting Date]]&lt;&gt;"",$D$10,"")</f>
        <v/>
      </c>
      <c r="S2668" s="66"/>
      <c r="T2668" s="63"/>
      <c r="U2668" s="67"/>
      <c r="V2668" s="67"/>
      <c r="W2668" s="67" t="str">
        <f t="shared" si="42"/>
        <v/>
      </c>
      <c r="X2668" s="161" t="str">
        <f>IF(E2668="","",(IF(Table1[[#This Row],[Cur]]="USD",Table1[[#This Row],[Cur_Amount Debit]],Table1[[#This Row],[Cur_Amount Debit]]/Table1[[#This Row],[Exchange Rate]])))</f>
        <v/>
      </c>
      <c r="Y2668" s="161" t="str">
        <f>IF(E2668="","",(IF(Table1[[#This Row],[Cur]]="USD",Table1[[#This Row],[Cur_Amount Credit]],Table1[[#This Row],[Cur_Amount Credit]]/ExchangeRate)))</f>
        <v/>
      </c>
      <c r="Z2668" s="203" t="str">
        <f>IF(E2668="","",(Table1[[#This Row],[Debit USD]]-Table1[[#This Row],[Credit USD]]))</f>
        <v/>
      </c>
      <c r="AA2668" s="122"/>
      <c r="AB2668" s="1"/>
      <c r="AC2668" s="15"/>
      <c r="AD2668" s="15" t="str">
        <f>IF(AND(OR(Table1[[#This Row],[Account]]="15030",Table1[[#This Row],[Account]]="15035",Table1[[#This Row],[Account]]="20150"),Table1[[#This Row],[Vendor ID]]=""),1,"")</f>
        <v/>
      </c>
      <c r="AE2668" s="15"/>
      <c r="AF2668" s="15"/>
      <c r="AG2668" s="15"/>
      <c r="AH2668" s="46" t="str">
        <f>IF(Table1[[#This Row],[Posting Date]]&lt;&gt;"","GJ-"&amp;CountryID,"")</f>
        <v/>
      </c>
      <c r="AI2668" s="59" t="str">
        <f>IF(Table1[[#This Row],[Posting Date]]&lt;&gt;"",Table1[[#This Row],[Posting Date]],"")</f>
        <v/>
      </c>
      <c r="AJ2668" s="46"/>
      <c r="AK2668" s="46" t="str">
        <f>IF(Table1[[#This Row],[Description]]&lt;&gt;"",Table1[[#This Row],[Description]],"")</f>
        <v/>
      </c>
      <c r="AL2668" s="46" t="str">
        <f>IF(Table1[[#This Row],[Posting Date]]&lt;&gt;"",Table1[[#This Row],[Reference Number]],"")</f>
        <v/>
      </c>
      <c r="AM2668" s="46" t="str">
        <f>TRIM(Table1[[#This Row],[Line '#]])</f>
        <v/>
      </c>
      <c r="AN2668" s="46" t="str">
        <f>TRIM(Table1[[#This Row],[Account]])</f>
        <v/>
      </c>
      <c r="AO2668" s="46" t="str">
        <f>IF(Table1[[#This Row],[Posting Date]]&lt;&gt;"",$D$5,"")</f>
        <v/>
      </c>
      <c r="AP2668" s="46" t="str">
        <f>TRIM(Table1[[#This Row],[Departments-Prgrams]])</f>
        <v/>
      </c>
      <c r="AQ2668" s="46" t="str">
        <f>TRIM(Table1[[#This Row],[Grant]])</f>
        <v/>
      </c>
      <c r="AR2668" s="46" t="str">
        <f>TRIM(Table1[[#This Row],[Staff ID]])</f>
        <v/>
      </c>
      <c r="AS2668" s="46" t="str">
        <f>IF(TRIM(Table1[[#This Row],[Budget Code]])=0,"",TRIM(Table1[[#This Row],[Budget Code]]))</f>
        <v/>
      </c>
      <c r="AT2668" s="46" t="str">
        <f>IF(Table1[[#This Row],[Line Description]]&lt;&gt;"",Table1[[#This Row],[Line Description]],"")</f>
        <v/>
      </c>
      <c r="AU2668" s="46" t="str">
        <f>IF(Table1[[#This Row],[Cur_Amount Debit]]&gt;0,ROUND(Table1[[#This Row],[Cur_Amount Debit]],2),"")</f>
        <v/>
      </c>
      <c r="AV2668" s="46" t="str">
        <f>IF(Table1[[#This Row],[Cur_Amount Credit]]&gt;0,ROUND(Table1[[#This Row],[Cur_Amount Credit]],2),"")</f>
        <v/>
      </c>
      <c r="AW2668" s="46" t="str">
        <f>LEFT(Table1[[#This Row],[Cur]],3)</f>
        <v/>
      </c>
      <c r="AX2668" s="59"/>
      <c r="AY2668" s="46"/>
      <c r="AZ2668" s="46" t="str">
        <f>IF(Table1[[#This Row],[Cur]]&lt;&gt;"",IF(Table1[[#This Row],[Cur]]="USD","",ExchangeRate),"")</f>
        <v/>
      </c>
      <c r="BA2668" s="46" t="str">
        <f>IF(Table1[[#This Row],[Grant]]&lt;&gt;"",VLOOKUP(Table1[[#This Row],[Grant]],Grants!B:D,3),"")</f>
        <v/>
      </c>
      <c r="BB2668" s="46" t="str">
        <f>TRIM(Table1[[#This Row],[Vendor ID]])</f>
        <v/>
      </c>
      <c r="BC2668">
        <f>IF(Table1[[#This Row],[Reference Number]]=Q2667,BC2667,BC2667+1)</f>
        <v>2</v>
      </c>
    </row>
    <row r="2669" spans="1:55" ht="11.25" hidden="1" customHeight="1">
      <c r="A2669" s="1"/>
      <c r="B2669" s="88" t="str">
        <f>IF(Table1[[#This Row],[Posting Date]]&lt;&gt;"",IF(Table1[[#This Row],[Reference Number]]=Q2668,B2668+1,1),"")</f>
        <v/>
      </c>
      <c r="C2669" s="61"/>
      <c r="D2669" s="61"/>
      <c r="E2669" s="218"/>
      <c r="F2669" s="143" t="str">
        <f>IFERROR(IF(VLOOKUP(Table1[[#This Row],[Budget Code Description]],Dimentions!$X$6:$AC$132,2,FALSE)="","",VLOOKUP(Table1[[#This Row],[Budget Code Description]],Dimentions!$X$6:$AC$132,2,FALSE)),"")</f>
        <v/>
      </c>
      <c r="G2669" s="143" t="str">
        <f>IFERROR(VLOOKUP(Table1[[#This Row],[Budget Code Description]],Dimentions!$X$6:$AC$132,3,FALSE),"")</f>
        <v/>
      </c>
      <c r="H2669" s="64" t="str">
        <f>IFERROR(VLOOKUP(Table1[[#This Row],[Account]],Dimentions!$S$6:$V$233,2,FALSE),"")</f>
        <v/>
      </c>
      <c r="I2669" s="62">
        <f>_xlfn.NUMBERVALUE(LEFT(Table1[[#This Row],[Account]],1))</f>
        <v>0</v>
      </c>
      <c r="J2669" s="62" t="str">
        <f>IFERROR(VLOOKUP(Table1[[#This Row],[Budget Code Description]],Table6[#All],7,FALSE),"")</f>
        <v/>
      </c>
      <c r="K2669" s="143" t="str">
        <f>IFERROR(VLOOKUP(Table1[[#This Row],[Budget Code Description]],Table6[#All],8,FALSE),"")</f>
        <v/>
      </c>
      <c r="L2669" s="63"/>
      <c r="M2669" s="65" t="str">
        <f>IFERROR(VLOOKUP(Table1[[#This Row],[Staff ID]],Table2[],2,FALSE),"")</f>
        <v/>
      </c>
      <c r="N2669" s="211" t="str">
        <f>IFERROR(IF(VLOOKUP(Table1[[#This Row],[Budget Code Description]],Dimentions!$X$6:$AC$97,4,FALSE)="","",VLOOKUP(Table1[[#This Row],[Budget Code Description]],Dimentions!$X$6:$AC$97,4,FALSE)),"")</f>
        <v/>
      </c>
      <c r="O2669" s="65" t="str">
        <f>IFERROR(VLOOKUP(Table1[[#This Row],[Vendor ID]],Table549[],2,FALSE),"")</f>
        <v/>
      </c>
      <c r="P2669" s="63"/>
      <c r="Q2669" s="143" t="str">
        <f>IF(Table1[[#This Row],[Posting Date]]&lt;&gt;"",$D$9,"")</f>
        <v/>
      </c>
      <c r="R2669" s="159" t="str">
        <f>IF(Table1[[#This Row],[Posting Date]]&lt;&gt;"",$D$10,"")</f>
        <v/>
      </c>
      <c r="S2669" s="66"/>
      <c r="T2669" s="63"/>
      <c r="U2669" s="67"/>
      <c r="V2669" s="67"/>
      <c r="W2669" s="67" t="str">
        <f t="shared" si="42"/>
        <v/>
      </c>
      <c r="X2669" s="161" t="str">
        <f>IF(E2669="","",(IF(Table1[[#This Row],[Cur]]="USD",Table1[[#This Row],[Cur_Amount Debit]],Table1[[#This Row],[Cur_Amount Debit]]/Table1[[#This Row],[Exchange Rate]])))</f>
        <v/>
      </c>
      <c r="Y2669" s="161" t="str">
        <f>IF(E2669="","",(IF(Table1[[#This Row],[Cur]]="USD",Table1[[#This Row],[Cur_Amount Credit]],Table1[[#This Row],[Cur_Amount Credit]]/ExchangeRate)))</f>
        <v/>
      </c>
      <c r="Z2669" s="203" t="str">
        <f>IF(E2669="","",(Table1[[#This Row],[Debit USD]]-Table1[[#This Row],[Credit USD]]))</f>
        <v/>
      </c>
      <c r="AA2669" s="122"/>
      <c r="AB2669" s="1"/>
      <c r="AC2669" s="15"/>
      <c r="AD2669" s="15" t="str">
        <f>IF(AND(OR(Table1[[#This Row],[Account]]="15030",Table1[[#This Row],[Account]]="15035",Table1[[#This Row],[Account]]="20150"),Table1[[#This Row],[Vendor ID]]=""),1,"")</f>
        <v/>
      </c>
      <c r="AE2669" s="15"/>
      <c r="AF2669" s="15"/>
      <c r="AG2669" s="15"/>
      <c r="AH2669" s="46" t="str">
        <f>IF(Table1[[#This Row],[Posting Date]]&lt;&gt;"","GJ-"&amp;CountryID,"")</f>
        <v/>
      </c>
      <c r="AI2669" s="59" t="str">
        <f>IF(Table1[[#This Row],[Posting Date]]&lt;&gt;"",Table1[[#This Row],[Posting Date]],"")</f>
        <v/>
      </c>
      <c r="AJ2669" s="46"/>
      <c r="AK2669" s="46" t="str">
        <f>IF(Table1[[#This Row],[Description]]&lt;&gt;"",Table1[[#This Row],[Description]],"")</f>
        <v/>
      </c>
      <c r="AL2669" s="46" t="str">
        <f>IF(Table1[[#This Row],[Posting Date]]&lt;&gt;"",Table1[[#This Row],[Reference Number]],"")</f>
        <v/>
      </c>
      <c r="AM2669" s="46" t="str">
        <f>TRIM(Table1[[#This Row],[Line '#]])</f>
        <v/>
      </c>
      <c r="AN2669" s="46" t="str">
        <f>TRIM(Table1[[#This Row],[Account]])</f>
        <v/>
      </c>
      <c r="AO2669" s="46" t="str">
        <f>IF(Table1[[#This Row],[Posting Date]]&lt;&gt;"",$D$5,"")</f>
        <v/>
      </c>
      <c r="AP2669" s="46" t="str">
        <f>TRIM(Table1[[#This Row],[Departments-Prgrams]])</f>
        <v/>
      </c>
      <c r="AQ2669" s="46" t="str">
        <f>TRIM(Table1[[#This Row],[Grant]])</f>
        <v/>
      </c>
      <c r="AR2669" s="46" t="str">
        <f>TRIM(Table1[[#This Row],[Staff ID]])</f>
        <v/>
      </c>
      <c r="AS2669" s="46" t="str">
        <f>IF(TRIM(Table1[[#This Row],[Budget Code]])=0,"",TRIM(Table1[[#This Row],[Budget Code]]))</f>
        <v/>
      </c>
      <c r="AT2669" s="46" t="str">
        <f>IF(Table1[[#This Row],[Line Description]]&lt;&gt;"",Table1[[#This Row],[Line Description]],"")</f>
        <v/>
      </c>
      <c r="AU2669" s="46" t="str">
        <f>IF(Table1[[#This Row],[Cur_Amount Debit]]&gt;0,ROUND(Table1[[#This Row],[Cur_Amount Debit]],2),"")</f>
        <v/>
      </c>
      <c r="AV2669" s="46" t="str">
        <f>IF(Table1[[#This Row],[Cur_Amount Credit]]&gt;0,ROUND(Table1[[#This Row],[Cur_Amount Credit]],2),"")</f>
        <v/>
      </c>
      <c r="AW2669" s="46" t="str">
        <f>LEFT(Table1[[#This Row],[Cur]],3)</f>
        <v/>
      </c>
      <c r="AX2669" s="59"/>
      <c r="AY2669" s="46"/>
      <c r="AZ2669" s="46" t="str">
        <f>IF(Table1[[#This Row],[Cur]]&lt;&gt;"",IF(Table1[[#This Row],[Cur]]="USD","",ExchangeRate),"")</f>
        <v/>
      </c>
      <c r="BA2669" s="46" t="str">
        <f>IF(Table1[[#This Row],[Grant]]&lt;&gt;"",VLOOKUP(Table1[[#This Row],[Grant]],Grants!B:D,3),"")</f>
        <v/>
      </c>
      <c r="BB2669" s="46" t="str">
        <f>TRIM(Table1[[#This Row],[Vendor ID]])</f>
        <v/>
      </c>
      <c r="BC2669">
        <f>IF(Table1[[#This Row],[Reference Number]]=Q2668,BC2668,BC2668+1)</f>
        <v>2</v>
      </c>
    </row>
    <row r="2670" spans="1:55" ht="11.25" hidden="1" customHeight="1">
      <c r="A2670" s="1"/>
      <c r="B2670" s="88" t="str">
        <f>IF(Table1[[#This Row],[Posting Date]]&lt;&gt;"",IF(Table1[[#This Row],[Reference Number]]=Q2669,B2669+1,1),"")</f>
        <v/>
      </c>
      <c r="C2670" s="61"/>
      <c r="D2670" s="61"/>
      <c r="E2670" s="218"/>
      <c r="F2670" s="143" t="str">
        <f>IFERROR(IF(VLOOKUP(Table1[[#This Row],[Budget Code Description]],Dimentions!$X$6:$AC$132,2,FALSE)="","",VLOOKUP(Table1[[#This Row],[Budget Code Description]],Dimentions!$X$6:$AC$132,2,FALSE)),"")</f>
        <v/>
      </c>
      <c r="G2670" s="143" t="str">
        <f>IFERROR(VLOOKUP(Table1[[#This Row],[Budget Code Description]],Dimentions!$X$6:$AC$132,3,FALSE),"")</f>
        <v/>
      </c>
      <c r="H2670" s="64" t="str">
        <f>IFERROR(VLOOKUP(Table1[[#This Row],[Account]],Dimentions!$S$6:$V$233,2,FALSE),"")</f>
        <v/>
      </c>
      <c r="I2670" s="62">
        <f>_xlfn.NUMBERVALUE(LEFT(Table1[[#This Row],[Account]],1))</f>
        <v>0</v>
      </c>
      <c r="J2670" s="62" t="str">
        <f>IFERROR(VLOOKUP(Table1[[#This Row],[Budget Code Description]],Table6[#All],7,FALSE),"")</f>
        <v/>
      </c>
      <c r="K2670" s="143" t="str">
        <f>IFERROR(VLOOKUP(Table1[[#This Row],[Budget Code Description]],Table6[#All],8,FALSE),"")</f>
        <v/>
      </c>
      <c r="L2670" s="63"/>
      <c r="M2670" s="65" t="str">
        <f>IFERROR(VLOOKUP(Table1[[#This Row],[Staff ID]],Table2[],2,FALSE),"")</f>
        <v/>
      </c>
      <c r="N2670" s="211" t="str">
        <f>IFERROR(IF(VLOOKUP(Table1[[#This Row],[Budget Code Description]],Dimentions!$X$6:$AC$97,4,FALSE)="","",VLOOKUP(Table1[[#This Row],[Budget Code Description]],Dimentions!$X$6:$AC$97,4,FALSE)),"")</f>
        <v/>
      </c>
      <c r="O2670" s="65" t="str">
        <f>IFERROR(VLOOKUP(Table1[[#This Row],[Vendor ID]],Table549[],2,FALSE),"")</f>
        <v/>
      </c>
      <c r="P2670" s="63"/>
      <c r="Q2670" s="143" t="str">
        <f>IF(Table1[[#This Row],[Posting Date]]&lt;&gt;"",$D$9,"")</f>
        <v/>
      </c>
      <c r="R2670" s="159" t="str">
        <f>IF(Table1[[#This Row],[Posting Date]]&lt;&gt;"",$D$10,"")</f>
        <v/>
      </c>
      <c r="S2670" s="66"/>
      <c r="T2670" s="63"/>
      <c r="U2670" s="67"/>
      <c r="V2670" s="67"/>
      <c r="W2670" s="67" t="str">
        <f t="shared" si="42"/>
        <v/>
      </c>
      <c r="X2670" s="161" t="str">
        <f>IF(E2670="","",(IF(Table1[[#This Row],[Cur]]="USD",Table1[[#This Row],[Cur_Amount Debit]],Table1[[#This Row],[Cur_Amount Debit]]/Table1[[#This Row],[Exchange Rate]])))</f>
        <v/>
      </c>
      <c r="Y2670" s="161" t="str">
        <f>IF(E2670="","",(IF(Table1[[#This Row],[Cur]]="USD",Table1[[#This Row],[Cur_Amount Credit]],Table1[[#This Row],[Cur_Amount Credit]]/ExchangeRate)))</f>
        <v/>
      </c>
      <c r="Z2670" s="203" t="str">
        <f>IF(E2670="","",(Table1[[#This Row],[Debit USD]]-Table1[[#This Row],[Credit USD]]))</f>
        <v/>
      </c>
      <c r="AA2670" s="122"/>
      <c r="AB2670" s="1"/>
      <c r="AC2670" s="15"/>
      <c r="AD2670" s="15" t="str">
        <f>IF(AND(OR(Table1[[#This Row],[Account]]="15030",Table1[[#This Row],[Account]]="15035",Table1[[#This Row],[Account]]="20150"),Table1[[#This Row],[Vendor ID]]=""),1,"")</f>
        <v/>
      </c>
      <c r="AE2670" s="15"/>
      <c r="AF2670" s="15"/>
      <c r="AG2670" s="15"/>
      <c r="AH2670" s="46" t="str">
        <f>IF(Table1[[#This Row],[Posting Date]]&lt;&gt;"","GJ-"&amp;CountryID,"")</f>
        <v/>
      </c>
      <c r="AI2670" s="59" t="str">
        <f>IF(Table1[[#This Row],[Posting Date]]&lt;&gt;"",Table1[[#This Row],[Posting Date]],"")</f>
        <v/>
      </c>
      <c r="AJ2670" s="46"/>
      <c r="AK2670" s="46" t="str">
        <f>IF(Table1[[#This Row],[Description]]&lt;&gt;"",Table1[[#This Row],[Description]],"")</f>
        <v/>
      </c>
      <c r="AL2670" s="46" t="str">
        <f>IF(Table1[[#This Row],[Posting Date]]&lt;&gt;"",Table1[[#This Row],[Reference Number]],"")</f>
        <v/>
      </c>
      <c r="AM2670" s="46" t="str">
        <f>TRIM(Table1[[#This Row],[Line '#]])</f>
        <v/>
      </c>
      <c r="AN2670" s="46" t="str">
        <f>TRIM(Table1[[#This Row],[Account]])</f>
        <v/>
      </c>
      <c r="AO2670" s="46" t="str">
        <f>IF(Table1[[#This Row],[Posting Date]]&lt;&gt;"",$D$5,"")</f>
        <v/>
      </c>
      <c r="AP2670" s="46" t="str">
        <f>TRIM(Table1[[#This Row],[Departments-Prgrams]])</f>
        <v/>
      </c>
      <c r="AQ2670" s="46" t="str">
        <f>TRIM(Table1[[#This Row],[Grant]])</f>
        <v/>
      </c>
      <c r="AR2670" s="46" t="str">
        <f>TRIM(Table1[[#This Row],[Staff ID]])</f>
        <v/>
      </c>
      <c r="AS2670" s="46" t="str">
        <f>IF(TRIM(Table1[[#This Row],[Budget Code]])=0,"",TRIM(Table1[[#This Row],[Budget Code]]))</f>
        <v/>
      </c>
      <c r="AT2670" s="46" t="str">
        <f>IF(Table1[[#This Row],[Line Description]]&lt;&gt;"",Table1[[#This Row],[Line Description]],"")</f>
        <v/>
      </c>
      <c r="AU2670" s="46" t="str">
        <f>IF(Table1[[#This Row],[Cur_Amount Debit]]&gt;0,ROUND(Table1[[#This Row],[Cur_Amount Debit]],2),"")</f>
        <v/>
      </c>
      <c r="AV2670" s="46" t="str">
        <f>IF(Table1[[#This Row],[Cur_Amount Credit]]&gt;0,ROUND(Table1[[#This Row],[Cur_Amount Credit]],2),"")</f>
        <v/>
      </c>
      <c r="AW2670" s="46" t="str">
        <f>LEFT(Table1[[#This Row],[Cur]],3)</f>
        <v/>
      </c>
      <c r="AX2670" s="59"/>
      <c r="AY2670" s="46"/>
      <c r="AZ2670" s="46" t="str">
        <f>IF(Table1[[#This Row],[Cur]]&lt;&gt;"",IF(Table1[[#This Row],[Cur]]="USD","",ExchangeRate),"")</f>
        <v/>
      </c>
      <c r="BA2670" s="46" t="str">
        <f>IF(Table1[[#This Row],[Grant]]&lt;&gt;"",VLOOKUP(Table1[[#This Row],[Grant]],Grants!B:D,3),"")</f>
        <v/>
      </c>
      <c r="BB2670" s="46" t="str">
        <f>TRIM(Table1[[#This Row],[Vendor ID]])</f>
        <v/>
      </c>
      <c r="BC2670">
        <f>IF(Table1[[#This Row],[Reference Number]]=Q2669,BC2669,BC2669+1)</f>
        <v>2</v>
      </c>
    </row>
    <row r="2671" spans="1:55" ht="11.25" hidden="1" customHeight="1">
      <c r="A2671" s="1"/>
      <c r="B2671" s="88" t="str">
        <f>IF(Table1[[#This Row],[Posting Date]]&lt;&gt;"",IF(Table1[[#This Row],[Reference Number]]=Q2670,B2670+1,1),"")</f>
        <v/>
      </c>
      <c r="C2671" s="61"/>
      <c r="D2671" s="61"/>
      <c r="E2671" s="218"/>
      <c r="F2671" s="143" t="str">
        <f>IFERROR(IF(VLOOKUP(Table1[[#This Row],[Budget Code Description]],Dimentions!$X$6:$AC$132,2,FALSE)="","",VLOOKUP(Table1[[#This Row],[Budget Code Description]],Dimentions!$X$6:$AC$132,2,FALSE)),"")</f>
        <v/>
      </c>
      <c r="G2671" s="143" t="str">
        <f>IFERROR(VLOOKUP(Table1[[#This Row],[Budget Code Description]],Dimentions!$X$6:$AC$132,3,FALSE),"")</f>
        <v/>
      </c>
      <c r="H2671" s="64" t="str">
        <f>IFERROR(VLOOKUP(Table1[[#This Row],[Account]],Dimentions!$S$6:$V$233,2,FALSE),"")</f>
        <v/>
      </c>
      <c r="I2671" s="62">
        <f>_xlfn.NUMBERVALUE(LEFT(Table1[[#This Row],[Account]],1))</f>
        <v>0</v>
      </c>
      <c r="J2671" s="62" t="str">
        <f>IFERROR(VLOOKUP(Table1[[#This Row],[Budget Code Description]],Table6[#All],7,FALSE),"")</f>
        <v/>
      </c>
      <c r="K2671" s="143" t="str">
        <f>IFERROR(VLOOKUP(Table1[[#This Row],[Budget Code Description]],Table6[#All],8,FALSE),"")</f>
        <v/>
      </c>
      <c r="L2671" s="63"/>
      <c r="M2671" s="65" t="str">
        <f>IFERROR(VLOOKUP(Table1[[#This Row],[Staff ID]],Table2[],2,FALSE),"")</f>
        <v/>
      </c>
      <c r="N2671" s="211" t="str">
        <f>IFERROR(IF(VLOOKUP(Table1[[#This Row],[Budget Code Description]],Dimentions!$X$6:$AC$97,4,FALSE)="","",VLOOKUP(Table1[[#This Row],[Budget Code Description]],Dimentions!$X$6:$AC$97,4,FALSE)),"")</f>
        <v/>
      </c>
      <c r="O2671" s="65" t="str">
        <f>IFERROR(VLOOKUP(Table1[[#This Row],[Vendor ID]],Table549[],2,FALSE),"")</f>
        <v/>
      </c>
      <c r="P2671" s="63"/>
      <c r="Q2671" s="143" t="str">
        <f>IF(Table1[[#This Row],[Posting Date]]&lt;&gt;"",$D$9,"")</f>
        <v/>
      </c>
      <c r="R2671" s="159" t="str">
        <f>IF(Table1[[#This Row],[Posting Date]]&lt;&gt;"",$D$10,"")</f>
        <v/>
      </c>
      <c r="S2671" s="66"/>
      <c r="T2671" s="63"/>
      <c r="U2671" s="67"/>
      <c r="V2671" s="67"/>
      <c r="W2671" s="67" t="str">
        <f t="shared" si="42"/>
        <v/>
      </c>
      <c r="X2671" s="161" t="str">
        <f>IF(E2671="","",(IF(Table1[[#This Row],[Cur]]="USD",Table1[[#This Row],[Cur_Amount Debit]],Table1[[#This Row],[Cur_Amount Debit]]/Table1[[#This Row],[Exchange Rate]])))</f>
        <v/>
      </c>
      <c r="Y2671" s="161" t="str">
        <f>IF(E2671="","",(IF(Table1[[#This Row],[Cur]]="USD",Table1[[#This Row],[Cur_Amount Credit]],Table1[[#This Row],[Cur_Amount Credit]]/ExchangeRate)))</f>
        <v/>
      </c>
      <c r="Z2671" s="203" t="str">
        <f>IF(E2671="","",(Table1[[#This Row],[Debit USD]]-Table1[[#This Row],[Credit USD]]))</f>
        <v/>
      </c>
      <c r="AA2671" s="122"/>
      <c r="AB2671" s="1"/>
      <c r="AC2671" s="15"/>
      <c r="AD2671" s="15" t="str">
        <f>IF(AND(OR(Table1[[#This Row],[Account]]="15030",Table1[[#This Row],[Account]]="15035",Table1[[#This Row],[Account]]="20150"),Table1[[#This Row],[Vendor ID]]=""),1,"")</f>
        <v/>
      </c>
      <c r="AE2671" s="15"/>
      <c r="AF2671" s="15"/>
      <c r="AG2671" s="15"/>
      <c r="AH2671" s="46" t="str">
        <f>IF(Table1[[#This Row],[Posting Date]]&lt;&gt;"","GJ-"&amp;CountryID,"")</f>
        <v/>
      </c>
      <c r="AI2671" s="59" t="str">
        <f>IF(Table1[[#This Row],[Posting Date]]&lt;&gt;"",Table1[[#This Row],[Posting Date]],"")</f>
        <v/>
      </c>
      <c r="AJ2671" s="46"/>
      <c r="AK2671" s="46" t="str">
        <f>IF(Table1[[#This Row],[Description]]&lt;&gt;"",Table1[[#This Row],[Description]],"")</f>
        <v/>
      </c>
      <c r="AL2671" s="46" t="str">
        <f>IF(Table1[[#This Row],[Posting Date]]&lt;&gt;"",Table1[[#This Row],[Reference Number]],"")</f>
        <v/>
      </c>
      <c r="AM2671" s="46" t="str">
        <f>TRIM(Table1[[#This Row],[Line '#]])</f>
        <v/>
      </c>
      <c r="AN2671" s="46" t="str">
        <f>TRIM(Table1[[#This Row],[Account]])</f>
        <v/>
      </c>
      <c r="AO2671" s="46" t="str">
        <f>IF(Table1[[#This Row],[Posting Date]]&lt;&gt;"",$D$5,"")</f>
        <v/>
      </c>
      <c r="AP2671" s="46" t="str">
        <f>TRIM(Table1[[#This Row],[Departments-Prgrams]])</f>
        <v/>
      </c>
      <c r="AQ2671" s="46" t="str">
        <f>TRIM(Table1[[#This Row],[Grant]])</f>
        <v/>
      </c>
      <c r="AR2671" s="46" t="str">
        <f>TRIM(Table1[[#This Row],[Staff ID]])</f>
        <v/>
      </c>
      <c r="AS2671" s="46" t="str">
        <f>IF(TRIM(Table1[[#This Row],[Budget Code]])=0,"",TRIM(Table1[[#This Row],[Budget Code]]))</f>
        <v/>
      </c>
      <c r="AT2671" s="46" t="str">
        <f>IF(Table1[[#This Row],[Line Description]]&lt;&gt;"",Table1[[#This Row],[Line Description]],"")</f>
        <v/>
      </c>
      <c r="AU2671" s="46" t="str">
        <f>IF(Table1[[#This Row],[Cur_Amount Debit]]&gt;0,ROUND(Table1[[#This Row],[Cur_Amount Debit]],2),"")</f>
        <v/>
      </c>
      <c r="AV2671" s="46" t="str">
        <f>IF(Table1[[#This Row],[Cur_Amount Credit]]&gt;0,ROUND(Table1[[#This Row],[Cur_Amount Credit]],2),"")</f>
        <v/>
      </c>
      <c r="AW2671" s="46" t="str">
        <f>LEFT(Table1[[#This Row],[Cur]],3)</f>
        <v/>
      </c>
      <c r="AX2671" s="59"/>
      <c r="AY2671" s="46"/>
      <c r="AZ2671" s="46" t="str">
        <f>IF(Table1[[#This Row],[Cur]]&lt;&gt;"",IF(Table1[[#This Row],[Cur]]="USD","",ExchangeRate),"")</f>
        <v/>
      </c>
      <c r="BA2671" s="46" t="str">
        <f>IF(Table1[[#This Row],[Grant]]&lt;&gt;"",VLOOKUP(Table1[[#This Row],[Grant]],Grants!B:D,3),"")</f>
        <v/>
      </c>
      <c r="BB2671" s="46" t="str">
        <f>TRIM(Table1[[#This Row],[Vendor ID]])</f>
        <v/>
      </c>
      <c r="BC2671">
        <f>IF(Table1[[#This Row],[Reference Number]]=Q2670,BC2670,BC2670+1)</f>
        <v>2</v>
      </c>
    </row>
    <row r="2672" spans="1:55" ht="11.25" hidden="1" customHeight="1">
      <c r="A2672" s="1"/>
      <c r="B2672" s="88" t="str">
        <f>IF(Table1[[#This Row],[Posting Date]]&lt;&gt;"",IF(Table1[[#This Row],[Reference Number]]=Q2671,B2671+1,1),"")</f>
        <v/>
      </c>
      <c r="C2672" s="61"/>
      <c r="D2672" s="61"/>
      <c r="E2672" s="218"/>
      <c r="F2672" s="143" t="str">
        <f>IFERROR(IF(VLOOKUP(Table1[[#This Row],[Budget Code Description]],Dimentions!$X$6:$AC$132,2,FALSE)="","",VLOOKUP(Table1[[#This Row],[Budget Code Description]],Dimentions!$X$6:$AC$132,2,FALSE)),"")</f>
        <v/>
      </c>
      <c r="G2672" s="143" t="str">
        <f>IFERROR(VLOOKUP(Table1[[#This Row],[Budget Code Description]],Dimentions!$X$6:$AC$132,3,FALSE),"")</f>
        <v/>
      </c>
      <c r="H2672" s="64" t="str">
        <f>IFERROR(VLOOKUP(Table1[[#This Row],[Account]],Dimentions!$S$6:$V$233,2,FALSE),"")</f>
        <v/>
      </c>
      <c r="I2672" s="62">
        <f>_xlfn.NUMBERVALUE(LEFT(Table1[[#This Row],[Account]],1))</f>
        <v>0</v>
      </c>
      <c r="J2672" s="62" t="str">
        <f>IFERROR(VLOOKUP(Table1[[#This Row],[Budget Code Description]],Table6[#All],7,FALSE),"")</f>
        <v/>
      </c>
      <c r="K2672" s="143" t="str">
        <f>IFERROR(VLOOKUP(Table1[[#This Row],[Budget Code Description]],Table6[#All],8,FALSE),"")</f>
        <v/>
      </c>
      <c r="L2672" s="63"/>
      <c r="M2672" s="65" t="str">
        <f>IFERROR(VLOOKUP(Table1[[#This Row],[Staff ID]],Table2[],2,FALSE),"")</f>
        <v/>
      </c>
      <c r="N2672" s="211" t="str">
        <f>IFERROR(IF(VLOOKUP(Table1[[#This Row],[Budget Code Description]],Dimentions!$X$6:$AC$97,4,FALSE)="","",VLOOKUP(Table1[[#This Row],[Budget Code Description]],Dimentions!$X$6:$AC$97,4,FALSE)),"")</f>
        <v/>
      </c>
      <c r="O2672" s="65" t="str">
        <f>IFERROR(VLOOKUP(Table1[[#This Row],[Vendor ID]],Table549[],2,FALSE),"")</f>
        <v/>
      </c>
      <c r="P2672" s="63"/>
      <c r="Q2672" s="143" t="str">
        <f>IF(Table1[[#This Row],[Posting Date]]&lt;&gt;"",$D$9,"")</f>
        <v/>
      </c>
      <c r="R2672" s="159" t="str">
        <f>IF(Table1[[#This Row],[Posting Date]]&lt;&gt;"",$D$10,"")</f>
        <v/>
      </c>
      <c r="S2672" s="66"/>
      <c r="T2672" s="63"/>
      <c r="U2672" s="67"/>
      <c r="V2672" s="67"/>
      <c r="W2672" s="67" t="str">
        <f t="shared" si="42"/>
        <v/>
      </c>
      <c r="X2672" s="161" t="str">
        <f>IF(E2672="","",(IF(Table1[[#This Row],[Cur]]="USD",Table1[[#This Row],[Cur_Amount Debit]],Table1[[#This Row],[Cur_Amount Debit]]/Table1[[#This Row],[Exchange Rate]])))</f>
        <v/>
      </c>
      <c r="Y2672" s="161" t="str">
        <f>IF(E2672="","",(IF(Table1[[#This Row],[Cur]]="USD",Table1[[#This Row],[Cur_Amount Credit]],Table1[[#This Row],[Cur_Amount Credit]]/ExchangeRate)))</f>
        <v/>
      </c>
      <c r="Z2672" s="203" t="str">
        <f>IF(E2672="","",(Table1[[#This Row],[Debit USD]]-Table1[[#This Row],[Credit USD]]))</f>
        <v/>
      </c>
      <c r="AA2672" s="122"/>
      <c r="AB2672" s="1"/>
      <c r="AC2672" s="15"/>
      <c r="AD2672" s="15" t="str">
        <f>IF(AND(OR(Table1[[#This Row],[Account]]="15030",Table1[[#This Row],[Account]]="15035",Table1[[#This Row],[Account]]="20150"),Table1[[#This Row],[Vendor ID]]=""),1,"")</f>
        <v/>
      </c>
      <c r="AE2672" s="15"/>
      <c r="AF2672" s="15"/>
      <c r="AG2672" s="15"/>
      <c r="AH2672" s="46" t="str">
        <f>IF(Table1[[#This Row],[Posting Date]]&lt;&gt;"","GJ-"&amp;CountryID,"")</f>
        <v/>
      </c>
      <c r="AI2672" s="59" t="str">
        <f>IF(Table1[[#This Row],[Posting Date]]&lt;&gt;"",Table1[[#This Row],[Posting Date]],"")</f>
        <v/>
      </c>
      <c r="AJ2672" s="46"/>
      <c r="AK2672" s="46" t="str">
        <f>IF(Table1[[#This Row],[Description]]&lt;&gt;"",Table1[[#This Row],[Description]],"")</f>
        <v/>
      </c>
      <c r="AL2672" s="46" t="str">
        <f>IF(Table1[[#This Row],[Posting Date]]&lt;&gt;"",Table1[[#This Row],[Reference Number]],"")</f>
        <v/>
      </c>
      <c r="AM2672" s="46" t="str">
        <f>TRIM(Table1[[#This Row],[Line '#]])</f>
        <v/>
      </c>
      <c r="AN2672" s="46" t="str">
        <f>TRIM(Table1[[#This Row],[Account]])</f>
        <v/>
      </c>
      <c r="AO2672" s="46" t="str">
        <f>IF(Table1[[#This Row],[Posting Date]]&lt;&gt;"",$D$5,"")</f>
        <v/>
      </c>
      <c r="AP2672" s="46" t="str">
        <f>TRIM(Table1[[#This Row],[Departments-Prgrams]])</f>
        <v/>
      </c>
      <c r="AQ2672" s="46" t="str">
        <f>TRIM(Table1[[#This Row],[Grant]])</f>
        <v/>
      </c>
      <c r="AR2672" s="46" t="str">
        <f>TRIM(Table1[[#This Row],[Staff ID]])</f>
        <v/>
      </c>
      <c r="AS2672" s="46" t="str">
        <f>IF(TRIM(Table1[[#This Row],[Budget Code]])=0,"",TRIM(Table1[[#This Row],[Budget Code]]))</f>
        <v/>
      </c>
      <c r="AT2672" s="46" t="str">
        <f>IF(Table1[[#This Row],[Line Description]]&lt;&gt;"",Table1[[#This Row],[Line Description]],"")</f>
        <v/>
      </c>
      <c r="AU2672" s="46" t="str">
        <f>IF(Table1[[#This Row],[Cur_Amount Debit]]&gt;0,ROUND(Table1[[#This Row],[Cur_Amount Debit]],2),"")</f>
        <v/>
      </c>
      <c r="AV2672" s="46" t="str">
        <f>IF(Table1[[#This Row],[Cur_Amount Credit]]&gt;0,ROUND(Table1[[#This Row],[Cur_Amount Credit]],2),"")</f>
        <v/>
      </c>
      <c r="AW2672" s="46" t="str">
        <f>LEFT(Table1[[#This Row],[Cur]],3)</f>
        <v/>
      </c>
      <c r="AX2672" s="59"/>
      <c r="AY2672" s="46"/>
      <c r="AZ2672" s="46" t="str">
        <f>IF(Table1[[#This Row],[Cur]]&lt;&gt;"",IF(Table1[[#This Row],[Cur]]="USD","",ExchangeRate),"")</f>
        <v/>
      </c>
      <c r="BA2672" s="46" t="str">
        <f>IF(Table1[[#This Row],[Grant]]&lt;&gt;"",VLOOKUP(Table1[[#This Row],[Grant]],Grants!B:D,3),"")</f>
        <v/>
      </c>
      <c r="BB2672" s="46" t="str">
        <f>TRIM(Table1[[#This Row],[Vendor ID]])</f>
        <v/>
      </c>
      <c r="BC2672">
        <f>IF(Table1[[#This Row],[Reference Number]]=Q2671,BC2671,BC2671+1)</f>
        <v>2</v>
      </c>
    </row>
    <row r="2673" spans="1:55" ht="11.25" hidden="1" customHeight="1">
      <c r="A2673" s="1"/>
      <c r="B2673" s="88" t="str">
        <f>IF(Table1[[#This Row],[Posting Date]]&lt;&gt;"",IF(Table1[[#This Row],[Reference Number]]=Q2672,B2672+1,1),"")</f>
        <v/>
      </c>
      <c r="C2673" s="61"/>
      <c r="D2673" s="61"/>
      <c r="E2673" s="218"/>
      <c r="F2673" s="143" t="str">
        <f>IFERROR(IF(VLOOKUP(Table1[[#This Row],[Budget Code Description]],Dimentions!$X$6:$AC$132,2,FALSE)="","",VLOOKUP(Table1[[#This Row],[Budget Code Description]],Dimentions!$X$6:$AC$132,2,FALSE)),"")</f>
        <v/>
      </c>
      <c r="G2673" s="143" t="str">
        <f>IFERROR(VLOOKUP(Table1[[#This Row],[Budget Code Description]],Dimentions!$X$6:$AC$132,3,FALSE),"")</f>
        <v/>
      </c>
      <c r="H2673" s="64" t="str">
        <f>IFERROR(VLOOKUP(Table1[[#This Row],[Account]],Dimentions!$S$6:$V$233,2,FALSE),"")</f>
        <v/>
      </c>
      <c r="I2673" s="62">
        <f>_xlfn.NUMBERVALUE(LEFT(Table1[[#This Row],[Account]],1))</f>
        <v>0</v>
      </c>
      <c r="J2673" s="62" t="str">
        <f>IFERROR(VLOOKUP(Table1[[#This Row],[Budget Code Description]],Table6[#All],7,FALSE),"")</f>
        <v/>
      </c>
      <c r="K2673" s="143" t="str">
        <f>IFERROR(VLOOKUP(Table1[[#This Row],[Budget Code Description]],Table6[#All],8,FALSE),"")</f>
        <v/>
      </c>
      <c r="L2673" s="63"/>
      <c r="M2673" s="65" t="str">
        <f>IFERROR(VLOOKUP(Table1[[#This Row],[Staff ID]],Table2[],2,FALSE),"")</f>
        <v/>
      </c>
      <c r="N2673" s="211" t="str">
        <f>IFERROR(IF(VLOOKUP(Table1[[#This Row],[Budget Code Description]],Dimentions!$X$6:$AC$97,4,FALSE)="","",VLOOKUP(Table1[[#This Row],[Budget Code Description]],Dimentions!$X$6:$AC$97,4,FALSE)),"")</f>
        <v/>
      </c>
      <c r="O2673" s="65" t="str">
        <f>IFERROR(VLOOKUP(Table1[[#This Row],[Vendor ID]],Table549[],2,FALSE),"")</f>
        <v/>
      </c>
      <c r="P2673" s="63"/>
      <c r="Q2673" s="143" t="str">
        <f>IF(Table1[[#This Row],[Posting Date]]&lt;&gt;"",$D$9,"")</f>
        <v/>
      </c>
      <c r="R2673" s="159" t="str">
        <f>IF(Table1[[#This Row],[Posting Date]]&lt;&gt;"",$D$10,"")</f>
        <v/>
      </c>
      <c r="S2673" s="66"/>
      <c r="T2673" s="63"/>
      <c r="U2673" s="67"/>
      <c r="V2673" s="67"/>
      <c r="W2673" s="67" t="str">
        <f t="shared" si="42"/>
        <v/>
      </c>
      <c r="X2673" s="161" t="str">
        <f>IF(E2673="","",(IF(Table1[[#This Row],[Cur]]="USD",Table1[[#This Row],[Cur_Amount Debit]],Table1[[#This Row],[Cur_Amount Debit]]/Table1[[#This Row],[Exchange Rate]])))</f>
        <v/>
      </c>
      <c r="Y2673" s="161" t="str">
        <f>IF(E2673="","",(IF(Table1[[#This Row],[Cur]]="USD",Table1[[#This Row],[Cur_Amount Credit]],Table1[[#This Row],[Cur_Amount Credit]]/ExchangeRate)))</f>
        <v/>
      </c>
      <c r="Z2673" s="203" t="str">
        <f>IF(E2673="","",(Table1[[#This Row],[Debit USD]]-Table1[[#This Row],[Credit USD]]))</f>
        <v/>
      </c>
      <c r="AA2673" s="122"/>
      <c r="AB2673" s="1"/>
      <c r="AC2673" s="15"/>
      <c r="AD2673" s="15" t="str">
        <f>IF(AND(OR(Table1[[#This Row],[Account]]="15030",Table1[[#This Row],[Account]]="15035",Table1[[#This Row],[Account]]="20150"),Table1[[#This Row],[Vendor ID]]=""),1,"")</f>
        <v/>
      </c>
      <c r="AE2673" s="15"/>
      <c r="AF2673" s="15"/>
      <c r="AG2673" s="15"/>
      <c r="AH2673" s="46" t="str">
        <f>IF(Table1[[#This Row],[Posting Date]]&lt;&gt;"","GJ-"&amp;CountryID,"")</f>
        <v/>
      </c>
      <c r="AI2673" s="59" t="str">
        <f>IF(Table1[[#This Row],[Posting Date]]&lt;&gt;"",Table1[[#This Row],[Posting Date]],"")</f>
        <v/>
      </c>
      <c r="AJ2673" s="46"/>
      <c r="AK2673" s="46" t="str">
        <f>IF(Table1[[#This Row],[Description]]&lt;&gt;"",Table1[[#This Row],[Description]],"")</f>
        <v/>
      </c>
      <c r="AL2673" s="46" t="str">
        <f>IF(Table1[[#This Row],[Posting Date]]&lt;&gt;"",Table1[[#This Row],[Reference Number]],"")</f>
        <v/>
      </c>
      <c r="AM2673" s="46" t="str">
        <f>TRIM(Table1[[#This Row],[Line '#]])</f>
        <v/>
      </c>
      <c r="AN2673" s="46" t="str">
        <f>TRIM(Table1[[#This Row],[Account]])</f>
        <v/>
      </c>
      <c r="AO2673" s="46" t="str">
        <f>IF(Table1[[#This Row],[Posting Date]]&lt;&gt;"",$D$5,"")</f>
        <v/>
      </c>
      <c r="AP2673" s="46" t="str">
        <f>TRIM(Table1[[#This Row],[Departments-Prgrams]])</f>
        <v/>
      </c>
      <c r="AQ2673" s="46" t="str">
        <f>TRIM(Table1[[#This Row],[Grant]])</f>
        <v/>
      </c>
      <c r="AR2673" s="46" t="str">
        <f>TRIM(Table1[[#This Row],[Staff ID]])</f>
        <v/>
      </c>
      <c r="AS2673" s="46" t="str">
        <f>IF(TRIM(Table1[[#This Row],[Budget Code]])=0,"",TRIM(Table1[[#This Row],[Budget Code]]))</f>
        <v/>
      </c>
      <c r="AT2673" s="46" t="str">
        <f>IF(Table1[[#This Row],[Line Description]]&lt;&gt;"",Table1[[#This Row],[Line Description]],"")</f>
        <v/>
      </c>
      <c r="AU2673" s="46" t="str">
        <f>IF(Table1[[#This Row],[Cur_Amount Debit]]&gt;0,ROUND(Table1[[#This Row],[Cur_Amount Debit]],2),"")</f>
        <v/>
      </c>
      <c r="AV2673" s="46" t="str">
        <f>IF(Table1[[#This Row],[Cur_Amount Credit]]&gt;0,ROUND(Table1[[#This Row],[Cur_Amount Credit]],2),"")</f>
        <v/>
      </c>
      <c r="AW2673" s="46" t="str">
        <f>LEFT(Table1[[#This Row],[Cur]],3)</f>
        <v/>
      </c>
      <c r="AX2673" s="59"/>
      <c r="AY2673" s="46"/>
      <c r="AZ2673" s="46" t="str">
        <f>IF(Table1[[#This Row],[Cur]]&lt;&gt;"",IF(Table1[[#This Row],[Cur]]="USD","",ExchangeRate),"")</f>
        <v/>
      </c>
      <c r="BA2673" s="46" t="str">
        <f>IF(Table1[[#This Row],[Grant]]&lt;&gt;"",VLOOKUP(Table1[[#This Row],[Grant]],Grants!B:D,3),"")</f>
        <v/>
      </c>
      <c r="BB2673" s="46" t="str">
        <f>TRIM(Table1[[#This Row],[Vendor ID]])</f>
        <v/>
      </c>
      <c r="BC2673">
        <f>IF(Table1[[#This Row],[Reference Number]]=Q2672,BC2672,BC2672+1)</f>
        <v>2</v>
      </c>
    </row>
    <row r="2674" spans="1:55" ht="11.25" hidden="1" customHeight="1">
      <c r="A2674" s="1"/>
      <c r="B2674" s="88" t="str">
        <f>IF(Table1[[#This Row],[Posting Date]]&lt;&gt;"",IF(Table1[[#This Row],[Reference Number]]=Q2673,B2673+1,1),"")</f>
        <v/>
      </c>
      <c r="C2674" s="61"/>
      <c r="D2674" s="61"/>
      <c r="E2674" s="218"/>
      <c r="F2674" s="143" t="str">
        <f>IFERROR(IF(VLOOKUP(Table1[[#This Row],[Budget Code Description]],Dimentions!$X$6:$AC$132,2,FALSE)="","",VLOOKUP(Table1[[#This Row],[Budget Code Description]],Dimentions!$X$6:$AC$132,2,FALSE)),"")</f>
        <v/>
      </c>
      <c r="G2674" s="143" t="str">
        <f>IFERROR(VLOOKUP(Table1[[#This Row],[Budget Code Description]],Dimentions!$X$6:$AC$132,3,FALSE),"")</f>
        <v/>
      </c>
      <c r="H2674" s="64" t="str">
        <f>IFERROR(VLOOKUP(Table1[[#This Row],[Account]],Dimentions!$S$6:$V$233,2,FALSE),"")</f>
        <v/>
      </c>
      <c r="I2674" s="62">
        <f>_xlfn.NUMBERVALUE(LEFT(Table1[[#This Row],[Account]],1))</f>
        <v>0</v>
      </c>
      <c r="J2674" s="62" t="str">
        <f>IFERROR(VLOOKUP(Table1[[#This Row],[Budget Code Description]],Table6[#All],7,FALSE),"")</f>
        <v/>
      </c>
      <c r="K2674" s="143" t="str">
        <f>IFERROR(VLOOKUP(Table1[[#This Row],[Budget Code Description]],Table6[#All],8,FALSE),"")</f>
        <v/>
      </c>
      <c r="L2674" s="63"/>
      <c r="M2674" s="65" t="str">
        <f>IFERROR(VLOOKUP(Table1[[#This Row],[Staff ID]],Table2[],2,FALSE),"")</f>
        <v/>
      </c>
      <c r="N2674" s="211" t="str">
        <f>IFERROR(IF(VLOOKUP(Table1[[#This Row],[Budget Code Description]],Dimentions!$X$6:$AC$97,4,FALSE)="","",VLOOKUP(Table1[[#This Row],[Budget Code Description]],Dimentions!$X$6:$AC$97,4,FALSE)),"")</f>
        <v/>
      </c>
      <c r="O2674" s="65" t="str">
        <f>IFERROR(VLOOKUP(Table1[[#This Row],[Vendor ID]],Table549[],2,FALSE),"")</f>
        <v/>
      </c>
      <c r="P2674" s="63"/>
      <c r="Q2674" s="143" t="str">
        <f>IF(Table1[[#This Row],[Posting Date]]&lt;&gt;"",$D$9,"")</f>
        <v/>
      </c>
      <c r="R2674" s="159" t="str">
        <f>IF(Table1[[#This Row],[Posting Date]]&lt;&gt;"",$D$10,"")</f>
        <v/>
      </c>
      <c r="S2674" s="66"/>
      <c r="T2674" s="63"/>
      <c r="U2674" s="67"/>
      <c r="V2674" s="67"/>
      <c r="W2674" s="67" t="str">
        <f t="shared" si="42"/>
        <v/>
      </c>
      <c r="X2674" s="161" t="str">
        <f>IF(E2674="","",(IF(Table1[[#This Row],[Cur]]="USD",Table1[[#This Row],[Cur_Amount Debit]],Table1[[#This Row],[Cur_Amount Debit]]/Table1[[#This Row],[Exchange Rate]])))</f>
        <v/>
      </c>
      <c r="Y2674" s="161" t="str">
        <f>IF(E2674="","",(IF(Table1[[#This Row],[Cur]]="USD",Table1[[#This Row],[Cur_Amount Credit]],Table1[[#This Row],[Cur_Amount Credit]]/ExchangeRate)))</f>
        <v/>
      </c>
      <c r="Z2674" s="203" t="str">
        <f>IF(E2674="","",(Table1[[#This Row],[Debit USD]]-Table1[[#This Row],[Credit USD]]))</f>
        <v/>
      </c>
      <c r="AA2674" s="122"/>
      <c r="AB2674" s="1"/>
      <c r="AC2674" s="15"/>
      <c r="AD2674" s="15" t="str">
        <f>IF(AND(OR(Table1[[#This Row],[Account]]="15030",Table1[[#This Row],[Account]]="15035",Table1[[#This Row],[Account]]="20150"),Table1[[#This Row],[Vendor ID]]=""),1,"")</f>
        <v/>
      </c>
      <c r="AE2674" s="15"/>
      <c r="AF2674" s="15"/>
      <c r="AG2674" s="15"/>
      <c r="AH2674" s="46" t="str">
        <f>IF(Table1[[#This Row],[Posting Date]]&lt;&gt;"","GJ-"&amp;CountryID,"")</f>
        <v/>
      </c>
      <c r="AI2674" s="59" t="str">
        <f>IF(Table1[[#This Row],[Posting Date]]&lt;&gt;"",Table1[[#This Row],[Posting Date]],"")</f>
        <v/>
      </c>
      <c r="AJ2674" s="46"/>
      <c r="AK2674" s="46" t="str">
        <f>IF(Table1[[#This Row],[Description]]&lt;&gt;"",Table1[[#This Row],[Description]],"")</f>
        <v/>
      </c>
      <c r="AL2674" s="46" t="str">
        <f>IF(Table1[[#This Row],[Posting Date]]&lt;&gt;"",Table1[[#This Row],[Reference Number]],"")</f>
        <v/>
      </c>
      <c r="AM2674" s="46" t="str">
        <f>TRIM(Table1[[#This Row],[Line '#]])</f>
        <v/>
      </c>
      <c r="AN2674" s="46" t="str">
        <f>TRIM(Table1[[#This Row],[Account]])</f>
        <v/>
      </c>
      <c r="AO2674" s="46" t="str">
        <f>IF(Table1[[#This Row],[Posting Date]]&lt;&gt;"",$D$5,"")</f>
        <v/>
      </c>
      <c r="AP2674" s="46" t="str">
        <f>TRIM(Table1[[#This Row],[Departments-Prgrams]])</f>
        <v/>
      </c>
      <c r="AQ2674" s="46" t="str">
        <f>TRIM(Table1[[#This Row],[Grant]])</f>
        <v/>
      </c>
      <c r="AR2674" s="46" t="str">
        <f>TRIM(Table1[[#This Row],[Staff ID]])</f>
        <v/>
      </c>
      <c r="AS2674" s="46" t="str">
        <f>IF(TRIM(Table1[[#This Row],[Budget Code]])=0,"",TRIM(Table1[[#This Row],[Budget Code]]))</f>
        <v/>
      </c>
      <c r="AT2674" s="46" t="str">
        <f>IF(Table1[[#This Row],[Line Description]]&lt;&gt;"",Table1[[#This Row],[Line Description]],"")</f>
        <v/>
      </c>
      <c r="AU2674" s="46" t="str">
        <f>IF(Table1[[#This Row],[Cur_Amount Debit]]&gt;0,ROUND(Table1[[#This Row],[Cur_Amount Debit]],2),"")</f>
        <v/>
      </c>
      <c r="AV2674" s="46" t="str">
        <f>IF(Table1[[#This Row],[Cur_Amount Credit]]&gt;0,ROUND(Table1[[#This Row],[Cur_Amount Credit]],2),"")</f>
        <v/>
      </c>
      <c r="AW2674" s="46" t="str">
        <f>LEFT(Table1[[#This Row],[Cur]],3)</f>
        <v/>
      </c>
      <c r="AX2674" s="59"/>
      <c r="AY2674" s="46"/>
      <c r="AZ2674" s="46" t="str">
        <f>IF(Table1[[#This Row],[Cur]]&lt;&gt;"",IF(Table1[[#This Row],[Cur]]="USD","",ExchangeRate),"")</f>
        <v/>
      </c>
      <c r="BA2674" s="46" t="str">
        <f>IF(Table1[[#This Row],[Grant]]&lt;&gt;"",VLOOKUP(Table1[[#This Row],[Grant]],Grants!B:D,3),"")</f>
        <v/>
      </c>
      <c r="BB2674" s="46" t="str">
        <f>TRIM(Table1[[#This Row],[Vendor ID]])</f>
        <v/>
      </c>
      <c r="BC2674">
        <f>IF(Table1[[#This Row],[Reference Number]]=Q2673,BC2673,BC2673+1)</f>
        <v>2</v>
      </c>
    </row>
    <row r="2675" spans="1:55" ht="11.25" hidden="1" customHeight="1">
      <c r="A2675" s="1"/>
      <c r="B2675" s="88" t="str">
        <f>IF(Table1[[#This Row],[Posting Date]]&lt;&gt;"",IF(Table1[[#This Row],[Reference Number]]=Q2674,B2674+1,1),"")</f>
        <v/>
      </c>
      <c r="C2675" s="61"/>
      <c r="D2675" s="61"/>
      <c r="E2675" s="218"/>
      <c r="F2675" s="143" t="str">
        <f>IFERROR(IF(VLOOKUP(Table1[[#This Row],[Budget Code Description]],Dimentions!$X$6:$AC$132,2,FALSE)="","",VLOOKUP(Table1[[#This Row],[Budget Code Description]],Dimentions!$X$6:$AC$132,2,FALSE)),"")</f>
        <v/>
      </c>
      <c r="G2675" s="143" t="str">
        <f>IFERROR(VLOOKUP(Table1[[#This Row],[Budget Code Description]],Dimentions!$X$6:$AC$132,3,FALSE),"")</f>
        <v/>
      </c>
      <c r="H2675" s="64" t="str">
        <f>IFERROR(VLOOKUP(Table1[[#This Row],[Account]],Dimentions!$S$6:$V$233,2,FALSE),"")</f>
        <v/>
      </c>
      <c r="I2675" s="62">
        <f>_xlfn.NUMBERVALUE(LEFT(Table1[[#This Row],[Account]],1))</f>
        <v>0</v>
      </c>
      <c r="J2675" s="62" t="str">
        <f>IFERROR(VLOOKUP(Table1[[#This Row],[Budget Code Description]],Table6[#All],7,FALSE),"")</f>
        <v/>
      </c>
      <c r="K2675" s="143" t="str">
        <f>IFERROR(VLOOKUP(Table1[[#This Row],[Budget Code Description]],Table6[#All],8,FALSE),"")</f>
        <v/>
      </c>
      <c r="L2675" s="63"/>
      <c r="M2675" s="65" t="str">
        <f>IFERROR(VLOOKUP(Table1[[#This Row],[Staff ID]],Table2[],2,FALSE),"")</f>
        <v/>
      </c>
      <c r="N2675" s="211" t="str">
        <f>IFERROR(IF(VLOOKUP(Table1[[#This Row],[Budget Code Description]],Dimentions!$X$6:$AC$97,4,FALSE)="","",VLOOKUP(Table1[[#This Row],[Budget Code Description]],Dimentions!$X$6:$AC$97,4,FALSE)),"")</f>
        <v/>
      </c>
      <c r="O2675" s="65" t="str">
        <f>IFERROR(VLOOKUP(Table1[[#This Row],[Vendor ID]],Table549[],2,FALSE),"")</f>
        <v/>
      </c>
      <c r="P2675" s="63"/>
      <c r="Q2675" s="143" t="str">
        <f>IF(Table1[[#This Row],[Posting Date]]&lt;&gt;"",$D$9,"")</f>
        <v/>
      </c>
      <c r="R2675" s="159" t="str">
        <f>IF(Table1[[#This Row],[Posting Date]]&lt;&gt;"",$D$10,"")</f>
        <v/>
      </c>
      <c r="S2675" s="66"/>
      <c r="T2675" s="63"/>
      <c r="U2675" s="67"/>
      <c r="V2675" s="67"/>
      <c r="W2675" s="67" t="str">
        <f t="shared" si="42"/>
        <v/>
      </c>
      <c r="X2675" s="161" t="str">
        <f>IF(E2675="","",(IF(Table1[[#This Row],[Cur]]="USD",Table1[[#This Row],[Cur_Amount Debit]],Table1[[#This Row],[Cur_Amount Debit]]/Table1[[#This Row],[Exchange Rate]])))</f>
        <v/>
      </c>
      <c r="Y2675" s="161" t="str">
        <f>IF(E2675="","",(IF(Table1[[#This Row],[Cur]]="USD",Table1[[#This Row],[Cur_Amount Credit]],Table1[[#This Row],[Cur_Amount Credit]]/ExchangeRate)))</f>
        <v/>
      </c>
      <c r="Z2675" s="203" t="str">
        <f>IF(E2675="","",(Table1[[#This Row],[Debit USD]]-Table1[[#This Row],[Credit USD]]))</f>
        <v/>
      </c>
      <c r="AA2675" s="122"/>
      <c r="AB2675" s="1"/>
      <c r="AC2675" s="15"/>
      <c r="AD2675" s="15" t="str">
        <f>IF(AND(OR(Table1[[#This Row],[Account]]="15030",Table1[[#This Row],[Account]]="15035",Table1[[#This Row],[Account]]="20150"),Table1[[#This Row],[Vendor ID]]=""),1,"")</f>
        <v/>
      </c>
      <c r="AE2675" s="15"/>
      <c r="AF2675" s="15"/>
      <c r="AG2675" s="15"/>
      <c r="AH2675" s="46" t="str">
        <f>IF(Table1[[#This Row],[Posting Date]]&lt;&gt;"","GJ-"&amp;CountryID,"")</f>
        <v/>
      </c>
      <c r="AI2675" s="59" t="str">
        <f>IF(Table1[[#This Row],[Posting Date]]&lt;&gt;"",Table1[[#This Row],[Posting Date]],"")</f>
        <v/>
      </c>
      <c r="AJ2675" s="46"/>
      <c r="AK2675" s="46" t="str">
        <f>IF(Table1[[#This Row],[Description]]&lt;&gt;"",Table1[[#This Row],[Description]],"")</f>
        <v/>
      </c>
      <c r="AL2675" s="46" t="str">
        <f>IF(Table1[[#This Row],[Posting Date]]&lt;&gt;"",Table1[[#This Row],[Reference Number]],"")</f>
        <v/>
      </c>
      <c r="AM2675" s="46" t="str">
        <f>TRIM(Table1[[#This Row],[Line '#]])</f>
        <v/>
      </c>
      <c r="AN2675" s="46" t="str">
        <f>TRIM(Table1[[#This Row],[Account]])</f>
        <v/>
      </c>
      <c r="AO2675" s="46" t="str">
        <f>IF(Table1[[#This Row],[Posting Date]]&lt;&gt;"",$D$5,"")</f>
        <v/>
      </c>
      <c r="AP2675" s="46" t="str">
        <f>TRIM(Table1[[#This Row],[Departments-Prgrams]])</f>
        <v/>
      </c>
      <c r="AQ2675" s="46" t="str">
        <f>TRIM(Table1[[#This Row],[Grant]])</f>
        <v/>
      </c>
      <c r="AR2675" s="46" t="str">
        <f>TRIM(Table1[[#This Row],[Staff ID]])</f>
        <v/>
      </c>
      <c r="AS2675" s="46" t="str">
        <f>IF(TRIM(Table1[[#This Row],[Budget Code]])=0,"",TRIM(Table1[[#This Row],[Budget Code]]))</f>
        <v/>
      </c>
      <c r="AT2675" s="46" t="str">
        <f>IF(Table1[[#This Row],[Line Description]]&lt;&gt;"",Table1[[#This Row],[Line Description]],"")</f>
        <v/>
      </c>
      <c r="AU2675" s="46" t="str">
        <f>IF(Table1[[#This Row],[Cur_Amount Debit]]&gt;0,ROUND(Table1[[#This Row],[Cur_Amount Debit]],2),"")</f>
        <v/>
      </c>
      <c r="AV2675" s="46" t="str">
        <f>IF(Table1[[#This Row],[Cur_Amount Credit]]&gt;0,ROUND(Table1[[#This Row],[Cur_Amount Credit]],2),"")</f>
        <v/>
      </c>
      <c r="AW2675" s="46" t="str">
        <f>LEFT(Table1[[#This Row],[Cur]],3)</f>
        <v/>
      </c>
      <c r="AX2675" s="59"/>
      <c r="AY2675" s="46"/>
      <c r="AZ2675" s="46" t="str">
        <f>IF(Table1[[#This Row],[Cur]]&lt;&gt;"",IF(Table1[[#This Row],[Cur]]="USD","",ExchangeRate),"")</f>
        <v/>
      </c>
      <c r="BA2675" s="46" t="str">
        <f>IF(Table1[[#This Row],[Grant]]&lt;&gt;"",VLOOKUP(Table1[[#This Row],[Grant]],Grants!B:D,3),"")</f>
        <v/>
      </c>
      <c r="BB2675" s="46" t="str">
        <f>TRIM(Table1[[#This Row],[Vendor ID]])</f>
        <v/>
      </c>
      <c r="BC2675">
        <f>IF(Table1[[#This Row],[Reference Number]]=Q2674,BC2674,BC2674+1)</f>
        <v>2</v>
      </c>
    </row>
    <row r="2676" spans="1:55" ht="11.25" hidden="1" customHeight="1">
      <c r="A2676" s="1"/>
      <c r="B2676" s="88" t="str">
        <f>IF(Table1[[#This Row],[Posting Date]]&lt;&gt;"",IF(Table1[[#This Row],[Reference Number]]=Q2675,B2675+1,1),"")</f>
        <v/>
      </c>
      <c r="C2676" s="61"/>
      <c r="D2676" s="61"/>
      <c r="E2676" s="218"/>
      <c r="F2676" s="143" t="str">
        <f>IFERROR(IF(VLOOKUP(Table1[[#This Row],[Budget Code Description]],Dimentions!$X$6:$AC$132,2,FALSE)="","",VLOOKUP(Table1[[#This Row],[Budget Code Description]],Dimentions!$X$6:$AC$132,2,FALSE)),"")</f>
        <v/>
      </c>
      <c r="G2676" s="143" t="str">
        <f>IFERROR(VLOOKUP(Table1[[#This Row],[Budget Code Description]],Dimentions!$X$6:$AC$132,3,FALSE),"")</f>
        <v/>
      </c>
      <c r="H2676" s="64" t="str">
        <f>IFERROR(VLOOKUP(Table1[[#This Row],[Account]],Dimentions!$S$6:$V$233,2,FALSE),"")</f>
        <v/>
      </c>
      <c r="I2676" s="62">
        <f>_xlfn.NUMBERVALUE(LEFT(Table1[[#This Row],[Account]],1))</f>
        <v>0</v>
      </c>
      <c r="J2676" s="62" t="str">
        <f>IFERROR(VLOOKUP(Table1[[#This Row],[Budget Code Description]],Table6[#All],7,FALSE),"")</f>
        <v/>
      </c>
      <c r="K2676" s="143" t="str">
        <f>IFERROR(VLOOKUP(Table1[[#This Row],[Budget Code Description]],Table6[#All],8,FALSE),"")</f>
        <v/>
      </c>
      <c r="L2676" s="63"/>
      <c r="M2676" s="65" t="str">
        <f>IFERROR(VLOOKUP(Table1[[#This Row],[Staff ID]],Table2[],2,FALSE),"")</f>
        <v/>
      </c>
      <c r="N2676" s="211" t="str">
        <f>IFERROR(IF(VLOOKUP(Table1[[#This Row],[Budget Code Description]],Dimentions!$X$6:$AC$97,4,FALSE)="","",VLOOKUP(Table1[[#This Row],[Budget Code Description]],Dimentions!$X$6:$AC$97,4,FALSE)),"")</f>
        <v/>
      </c>
      <c r="O2676" s="65" t="str">
        <f>IFERROR(VLOOKUP(Table1[[#This Row],[Vendor ID]],Table549[],2,FALSE),"")</f>
        <v/>
      </c>
      <c r="P2676" s="63"/>
      <c r="Q2676" s="143" t="str">
        <f>IF(Table1[[#This Row],[Posting Date]]&lt;&gt;"",$D$9,"")</f>
        <v/>
      </c>
      <c r="R2676" s="159" t="str">
        <f>IF(Table1[[#This Row],[Posting Date]]&lt;&gt;"",$D$10,"")</f>
        <v/>
      </c>
      <c r="S2676" s="66"/>
      <c r="T2676" s="63"/>
      <c r="U2676" s="67"/>
      <c r="V2676" s="67"/>
      <c r="W2676" s="67" t="str">
        <f t="shared" si="42"/>
        <v/>
      </c>
      <c r="X2676" s="161" t="str">
        <f>IF(E2676="","",(IF(Table1[[#This Row],[Cur]]="USD",Table1[[#This Row],[Cur_Amount Debit]],Table1[[#This Row],[Cur_Amount Debit]]/Table1[[#This Row],[Exchange Rate]])))</f>
        <v/>
      </c>
      <c r="Y2676" s="161" t="str">
        <f>IF(E2676="","",(IF(Table1[[#This Row],[Cur]]="USD",Table1[[#This Row],[Cur_Amount Credit]],Table1[[#This Row],[Cur_Amount Credit]]/ExchangeRate)))</f>
        <v/>
      </c>
      <c r="Z2676" s="203" t="str">
        <f>IF(E2676="","",(Table1[[#This Row],[Debit USD]]-Table1[[#This Row],[Credit USD]]))</f>
        <v/>
      </c>
      <c r="AA2676" s="122"/>
      <c r="AB2676" s="1"/>
      <c r="AC2676" s="15"/>
      <c r="AD2676" s="15" t="str">
        <f>IF(AND(OR(Table1[[#This Row],[Account]]="15030",Table1[[#This Row],[Account]]="15035",Table1[[#This Row],[Account]]="20150"),Table1[[#This Row],[Vendor ID]]=""),1,"")</f>
        <v/>
      </c>
      <c r="AE2676" s="15"/>
      <c r="AF2676" s="15"/>
      <c r="AG2676" s="15"/>
      <c r="AH2676" s="46" t="str">
        <f>IF(Table1[[#This Row],[Posting Date]]&lt;&gt;"","GJ-"&amp;CountryID,"")</f>
        <v/>
      </c>
      <c r="AI2676" s="59" t="str">
        <f>IF(Table1[[#This Row],[Posting Date]]&lt;&gt;"",Table1[[#This Row],[Posting Date]],"")</f>
        <v/>
      </c>
      <c r="AJ2676" s="46"/>
      <c r="AK2676" s="46" t="str">
        <f>IF(Table1[[#This Row],[Description]]&lt;&gt;"",Table1[[#This Row],[Description]],"")</f>
        <v/>
      </c>
      <c r="AL2676" s="46" t="str">
        <f>IF(Table1[[#This Row],[Posting Date]]&lt;&gt;"",Table1[[#This Row],[Reference Number]],"")</f>
        <v/>
      </c>
      <c r="AM2676" s="46" t="str">
        <f>TRIM(Table1[[#This Row],[Line '#]])</f>
        <v/>
      </c>
      <c r="AN2676" s="46" t="str">
        <f>TRIM(Table1[[#This Row],[Account]])</f>
        <v/>
      </c>
      <c r="AO2676" s="46" t="str">
        <f>IF(Table1[[#This Row],[Posting Date]]&lt;&gt;"",$D$5,"")</f>
        <v/>
      </c>
      <c r="AP2676" s="46" t="str">
        <f>TRIM(Table1[[#This Row],[Departments-Prgrams]])</f>
        <v/>
      </c>
      <c r="AQ2676" s="46" t="str">
        <f>TRIM(Table1[[#This Row],[Grant]])</f>
        <v/>
      </c>
      <c r="AR2676" s="46" t="str">
        <f>TRIM(Table1[[#This Row],[Staff ID]])</f>
        <v/>
      </c>
      <c r="AS2676" s="46" t="str">
        <f>IF(TRIM(Table1[[#This Row],[Budget Code]])=0,"",TRIM(Table1[[#This Row],[Budget Code]]))</f>
        <v/>
      </c>
      <c r="AT2676" s="46" t="str">
        <f>IF(Table1[[#This Row],[Line Description]]&lt;&gt;"",Table1[[#This Row],[Line Description]],"")</f>
        <v/>
      </c>
      <c r="AU2676" s="46" t="str">
        <f>IF(Table1[[#This Row],[Cur_Amount Debit]]&gt;0,ROUND(Table1[[#This Row],[Cur_Amount Debit]],2),"")</f>
        <v/>
      </c>
      <c r="AV2676" s="46" t="str">
        <f>IF(Table1[[#This Row],[Cur_Amount Credit]]&gt;0,ROUND(Table1[[#This Row],[Cur_Amount Credit]],2),"")</f>
        <v/>
      </c>
      <c r="AW2676" s="46" t="str">
        <f>LEFT(Table1[[#This Row],[Cur]],3)</f>
        <v/>
      </c>
      <c r="AX2676" s="59"/>
      <c r="AY2676" s="46"/>
      <c r="AZ2676" s="46" t="str">
        <f>IF(Table1[[#This Row],[Cur]]&lt;&gt;"",IF(Table1[[#This Row],[Cur]]="USD","",ExchangeRate),"")</f>
        <v/>
      </c>
      <c r="BA2676" s="46" t="str">
        <f>IF(Table1[[#This Row],[Grant]]&lt;&gt;"",VLOOKUP(Table1[[#This Row],[Grant]],Grants!B:D,3),"")</f>
        <v/>
      </c>
      <c r="BB2676" s="46" t="str">
        <f>TRIM(Table1[[#This Row],[Vendor ID]])</f>
        <v/>
      </c>
      <c r="BC2676">
        <f>IF(Table1[[#This Row],[Reference Number]]=Q2675,BC2675,BC2675+1)</f>
        <v>2</v>
      </c>
    </row>
    <row r="2677" spans="1:55" ht="11.25" hidden="1" customHeight="1">
      <c r="A2677" s="1"/>
      <c r="B2677" s="88" t="str">
        <f>IF(Table1[[#This Row],[Posting Date]]&lt;&gt;"",IF(Table1[[#This Row],[Reference Number]]=Q2676,B2676+1,1),"")</f>
        <v/>
      </c>
      <c r="C2677" s="61"/>
      <c r="D2677" s="61"/>
      <c r="E2677" s="218"/>
      <c r="F2677" s="143" t="str">
        <f>IFERROR(IF(VLOOKUP(Table1[[#This Row],[Budget Code Description]],Dimentions!$X$6:$AC$132,2,FALSE)="","",VLOOKUP(Table1[[#This Row],[Budget Code Description]],Dimentions!$X$6:$AC$132,2,FALSE)),"")</f>
        <v/>
      </c>
      <c r="G2677" s="143" t="str">
        <f>IFERROR(VLOOKUP(Table1[[#This Row],[Budget Code Description]],Dimentions!$X$6:$AC$132,3,FALSE),"")</f>
        <v/>
      </c>
      <c r="H2677" s="64" t="str">
        <f>IFERROR(VLOOKUP(Table1[[#This Row],[Account]],Dimentions!$S$6:$V$233,2,FALSE),"")</f>
        <v/>
      </c>
      <c r="I2677" s="62">
        <f>_xlfn.NUMBERVALUE(LEFT(Table1[[#This Row],[Account]],1))</f>
        <v>0</v>
      </c>
      <c r="J2677" s="62" t="str">
        <f>IFERROR(VLOOKUP(Table1[[#This Row],[Budget Code Description]],Table6[#All],7,FALSE),"")</f>
        <v/>
      </c>
      <c r="K2677" s="143" t="str">
        <f>IFERROR(VLOOKUP(Table1[[#This Row],[Budget Code Description]],Table6[#All],8,FALSE),"")</f>
        <v/>
      </c>
      <c r="L2677" s="63"/>
      <c r="M2677" s="65" t="str">
        <f>IFERROR(VLOOKUP(Table1[[#This Row],[Staff ID]],Table2[],2,FALSE),"")</f>
        <v/>
      </c>
      <c r="N2677" s="211" t="str">
        <f>IFERROR(IF(VLOOKUP(Table1[[#This Row],[Budget Code Description]],Dimentions!$X$6:$AC$97,4,FALSE)="","",VLOOKUP(Table1[[#This Row],[Budget Code Description]],Dimentions!$X$6:$AC$97,4,FALSE)),"")</f>
        <v/>
      </c>
      <c r="O2677" s="65" t="str">
        <f>IFERROR(VLOOKUP(Table1[[#This Row],[Vendor ID]],Table549[],2,FALSE),"")</f>
        <v/>
      </c>
      <c r="P2677" s="63"/>
      <c r="Q2677" s="143" t="str">
        <f>IF(Table1[[#This Row],[Posting Date]]&lt;&gt;"",$D$9,"")</f>
        <v/>
      </c>
      <c r="R2677" s="159" t="str">
        <f>IF(Table1[[#This Row],[Posting Date]]&lt;&gt;"",$D$10,"")</f>
        <v/>
      </c>
      <c r="S2677" s="66"/>
      <c r="T2677" s="63"/>
      <c r="U2677" s="67"/>
      <c r="V2677" s="67"/>
      <c r="W2677" s="67" t="str">
        <f t="shared" si="42"/>
        <v/>
      </c>
      <c r="X2677" s="161" t="str">
        <f>IF(E2677="","",(IF(Table1[[#This Row],[Cur]]="USD",Table1[[#This Row],[Cur_Amount Debit]],Table1[[#This Row],[Cur_Amount Debit]]/Table1[[#This Row],[Exchange Rate]])))</f>
        <v/>
      </c>
      <c r="Y2677" s="161" t="str">
        <f>IF(E2677="","",(IF(Table1[[#This Row],[Cur]]="USD",Table1[[#This Row],[Cur_Amount Credit]],Table1[[#This Row],[Cur_Amount Credit]]/ExchangeRate)))</f>
        <v/>
      </c>
      <c r="Z2677" s="203" t="str">
        <f>IF(E2677="","",(Table1[[#This Row],[Debit USD]]-Table1[[#This Row],[Credit USD]]))</f>
        <v/>
      </c>
      <c r="AA2677" s="122"/>
      <c r="AB2677" s="1"/>
      <c r="AC2677" s="15"/>
      <c r="AD2677" s="15" t="str">
        <f>IF(AND(OR(Table1[[#This Row],[Account]]="15030",Table1[[#This Row],[Account]]="15035",Table1[[#This Row],[Account]]="20150"),Table1[[#This Row],[Vendor ID]]=""),1,"")</f>
        <v/>
      </c>
      <c r="AE2677" s="15"/>
      <c r="AF2677" s="15"/>
      <c r="AG2677" s="15"/>
      <c r="AH2677" s="46" t="str">
        <f>IF(Table1[[#This Row],[Posting Date]]&lt;&gt;"","GJ-"&amp;CountryID,"")</f>
        <v/>
      </c>
      <c r="AI2677" s="59" t="str">
        <f>IF(Table1[[#This Row],[Posting Date]]&lt;&gt;"",Table1[[#This Row],[Posting Date]],"")</f>
        <v/>
      </c>
      <c r="AJ2677" s="46"/>
      <c r="AK2677" s="46" t="str">
        <f>IF(Table1[[#This Row],[Description]]&lt;&gt;"",Table1[[#This Row],[Description]],"")</f>
        <v/>
      </c>
      <c r="AL2677" s="46" t="str">
        <f>IF(Table1[[#This Row],[Posting Date]]&lt;&gt;"",Table1[[#This Row],[Reference Number]],"")</f>
        <v/>
      </c>
      <c r="AM2677" s="46" t="str">
        <f>TRIM(Table1[[#This Row],[Line '#]])</f>
        <v/>
      </c>
      <c r="AN2677" s="46" t="str">
        <f>TRIM(Table1[[#This Row],[Account]])</f>
        <v/>
      </c>
      <c r="AO2677" s="46" t="str">
        <f>IF(Table1[[#This Row],[Posting Date]]&lt;&gt;"",$D$5,"")</f>
        <v/>
      </c>
      <c r="AP2677" s="46" t="str">
        <f>TRIM(Table1[[#This Row],[Departments-Prgrams]])</f>
        <v/>
      </c>
      <c r="AQ2677" s="46" t="str">
        <f>TRIM(Table1[[#This Row],[Grant]])</f>
        <v/>
      </c>
      <c r="AR2677" s="46" t="str">
        <f>TRIM(Table1[[#This Row],[Staff ID]])</f>
        <v/>
      </c>
      <c r="AS2677" s="46" t="str">
        <f>IF(TRIM(Table1[[#This Row],[Budget Code]])=0,"",TRIM(Table1[[#This Row],[Budget Code]]))</f>
        <v/>
      </c>
      <c r="AT2677" s="46" t="str">
        <f>IF(Table1[[#This Row],[Line Description]]&lt;&gt;"",Table1[[#This Row],[Line Description]],"")</f>
        <v/>
      </c>
      <c r="AU2677" s="46" t="str">
        <f>IF(Table1[[#This Row],[Cur_Amount Debit]]&gt;0,ROUND(Table1[[#This Row],[Cur_Amount Debit]],2),"")</f>
        <v/>
      </c>
      <c r="AV2677" s="46" t="str">
        <f>IF(Table1[[#This Row],[Cur_Amount Credit]]&gt;0,ROUND(Table1[[#This Row],[Cur_Amount Credit]],2),"")</f>
        <v/>
      </c>
      <c r="AW2677" s="46" t="str">
        <f>LEFT(Table1[[#This Row],[Cur]],3)</f>
        <v/>
      </c>
      <c r="AX2677" s="59"/>
      <c r="AY2677" s="46"/>
      <c r="AZ2677" s="46" t="str">
        <f>IF(Table1[[#This Row],[Cur]]&lt;&gt;"",IF(Table1[[#This Row],[Cur]]="USD","",ExchangeRate),"")</f>
        <v/>
      </c>
      <c r="BA2677" s="46" t="str">
        <f>IF(Table1[[#This Row],[Grant]]&lt;&gt;"",VLOOKUP(Table1[[#This Row],[Grant]],Grants!B:D,3),"")</f>
        <v/>
      </c>
      <c r="BB2677" s="46" t="str">
        <f>TRIM(Table1[[#This Row],[Vendor ID]])</f>
        <v/>
      </c>
      <c r="BC2677">
        <f>IF(Table1[[#This Row],[Reference Number]]=Q2676,BC2676,BC2676+1)</f>
        <v>2</v>
      </c>
    </row>
    <row r="2678" spans="1:55" ht="11.25" hidden="1" customHeight="1">
      <c r="A2678" s="1"/>
      <c r="B2678" s="88" t="str">
        <f>IF(Table1[[#This Row],[Posting Date]]&lt;&gt;"",IF(Table1[[#This Row],[Reference Number]]=Q2677,B2677+1,1),"")</f>
        <v/>
      </c>
      <c r="C2678" s="61"/>
      <c r="D2678" s="61"/>
      <c r="E2678" s="218"/>
      <c r="F2678" s="143" t="str">
        <f>IFERROR(IF(VLOOKUP(Table1[[#This Row],[Budget Code Description]],Dimentions!$X$6:$AC$132,2,FALSE)="","",VLOOKUP(Table1[[#This Row],[Budget Code Description]],Dimentions!$X$6:$AC$132,2,FALSE)),"")</f>
        <v/>
      </c>
      <c r="G2678" s="143" t="str">
        <f>IFERROR(VLOOKUP(Table1[[#This Row],[Budget Code Description]],Dimentions!$X$6:$AC$132,3,FALSE),"")</f>
        <v/>
      </c>
      <c r="H2678" s="64" t="str">
        <f>IFERROR(VLOOKUP(Table1[[#This Row],[Account]],Dimentions!$S$6:$V$233,2,FALSE),"")</f>
        <v/>
      </c>
      <c r="I2678" s="62">
        <f>_xlfn.NUMBERVALUE(LEFT(Table1[[#This Row],[Account]],1))</f>
        <v>0</v>
      </c>
      <c r="J2678" s="62" t="str">
        <f>IFERROR(VLOOKUP(Table1[[#This Row],[Budget Code Description]],Table6[#All],7,FALSE),"")</f>
        <v/>
      </c>
      <c r="K2678" s="143" t="str">
        <f>IFERROR(VLOOKUP(Table1[[#This Row],[Budget Code Description]],Table6[#All],8,FALSE),"")</f>
        <v/>
      </c>
      <c r="L2678" s="63"/>
      <c r="M2678" s="65" t="str">
        <f>IFERROR(VLOOKUP(Table1[[#This Row],[Staff ID]],Table2[],2,FALSE),"")</f>
        <v/>
      </c>
      <c r="N2678" s="211" t="str">
        <f>IFERROR(IF(VLOOKUP(Table1[[#This Row],[Budget Code Description]],Dimentions!$X$6:$AC$97,4,FALSE)="","",VLOOKUP(Table1[[#This Row],[Budget Code Description]],Dimentions!$X$6:$AC$97,4,FALSE)),"")</f>
        <v/>
      </c>
      <c r="O2678" s="65" t="str">
        <f>IFERROR(VLOOKUP(Table1[[#This Row],[Vendor ID]],Table549[],2,FALSE),"")</f>
        <v/>
      </c>
      <c r="P2678" s="63"/>
      <c r="Q2678" s="143" t="str">
        <f>IF(Table1[[#This Row],[Posting Date]]&lt;&gt;"",$D$9,"")</f>
        <v/>
      </c>
      <c r="R2678" s="159" t="str">
        <f>IF(Table1[[#This Row],[Posting Date]]&lt;&gt;"",$D$10,"")</f>
        <v/>
      </c>
      <c r="S2678" s="66"/>
      <c r="T2678" s="63"/>
      <c r="U2678" s="67"/>
      <c r="V2678" s="67"/>
      <c r="W2678" s="67" t="str">
        <f t="shared" si="42"/>
        <v/>
      </c>
      <c r="X2678" s="161" t="str">
        <f>IF(E2678="","",(IF(Table1[[#This Row],[Cur]]="USD",Table1[[#This Row],[Cur_Amount Debit]],Table1[[#This Row],[Cur_Amount Debit]]/Table1[[#This Row],[Exchange Rate]])))</f>
        <v/>
      </c>
      <c r="Y2678" s="161" t="str">
        <f>IF(E2678="","",(IF(Table1[[#This Row],[Cur]]="USD",Table1[[#This Row],[Cur_Amount Credit]],Table1[[#This Row],[Cur_Amount Credit]]/ExchangeRate)))</f>
        <v/>
      </c>
      <c r="Z2678" s="203" t="str">
        <f>IF(E2678="","",(Table1[[#This Row],[Debit USD]]-Table1[[#This Row],[Credit USD]]))</f>
        <v/>
      </c>
      <c r="AA2678" s="122"/>
      <c r="AB2678" s="1"/>
      <c r="AC2678" s="15"/>
      <c r="AD2678" s="15" t="str">
        <f>IF(AND(OR(Table1[[#This Row],[Account]]="15030",Table1[[#This Row],[Account]]="15035",Table1[[#This Row],[Account]]="20150"),Table1[[#This Row],[Vendor ID]]=""),1,"")</f>
        <v/>
      </c>
      <c r="AE2678" s="15"/>
      <c r="AF2678" s="15"/>
      <c r="AG2678" s="15"/>
      <c r="AH2678" s="46" t="str">
        <f>IF(Table1[[#This Row],[Posting Date]]&lt;&gt;"","GJ-"&amp;CountryID,"")</f>
        <v/>
      </c>
      <c r="AI2678" s="59" t="str">
        <f>IF(Table1[[#This Row],[Posting Date]]&lt;&gt;"",Table1[[#This Row],[Posting Date]],"")</f>
        <v/>
      </c>
      <c r="AJ2678" s="46"/>
      <c r="AK2678" s="46" t="str">
        <f>IF(Table1[[#This Row],[Description]]&lt;&gt;"",Table1[[#This Row],[Description]],"")</f>
        <v/>
      </c>
      <c r="AL2678" s="46" t="str">
        <f>IF(Table1[[#This Row],[Posting Date]]&lt;&gt;"",Table1[[#This Row],[Reference Number]],"")</f>
        <v/>
      </c>
      <c r="AM2678" s="46" t="str">
        <f>TRIM(Table1[[#This Row],[Line '#]])</f>
        <v/>
      </c>
      <c r="AN2678" s="46" t="str">
        <f>TRIM(Table1[[#This Row],[Account]])</f>
        <v/>
      </c>
      <c r="AO2678" s="46" t="str">
        <f>IF(Table1[[#This Row],[Posting Date]]&lt;&gt;"",$D$5,"")</f>
        <v/>
      </c>
      <c r="AP2678" s="46" t="str">
        <f>TRIM(Table1[[#This Row],[Departments-Prgrams]])</f>
        <v/>
      </c>
      <c r="AQ2678" s="46" t="str">
        <f>TRIM(Table1[[#This Row],[Grant]])</f>
        <v/>
      </c>
      <c r="AR2678" s="46" t="str">
        <f>TRIM(Table1[[#This Row],[Staff ID]])</f>
        <v/>
      </c>
      <c r="AS2678" s="46" t="str">
        <f>IF(TRIM(Table1[[#This Row],[Budget Code]])=0,"",TRIM(Table1[[#This Row],[Budget Code]]))</f>
        <v/>
      </c>
      <c r="AT2678" s="46" t="str">
        <f>IF(Table1[[#This Row],[Line Description]]&lt;&gt;"",Table1[[#This Row],[Line Description]],"")</f>
        <v/>
      </c>
      <c r="AU2678" s="46" t="str">
        <f>IF(Table1[[#This Row],[Cur_Amount Debit]]&gt;0,ROUND(Table1[[#This Row],[Cur_Amount Debit]],2),"")</f>
        <v/>
      </c>
      <c r="AV2678" s="46" t="str">
        <f>IF(Table1[[#This Row],[Cur_Amount Credit]]&gt;0,ROUND(Table1[[#This Row],[Cur_Amount Credit]],2),"")</f>
        <v/>
      </c>
      <c r="AW2678" s="46" t="str">
        <f>LEFT(Table1[[#This Row],[Cur]],3)</f>
        <v/>
      </c>
      <c r="AX2678" s="59"/>
      <c r="AY2678" s="46"/>
      <c r="AZ2678" s="46" t="str">
        <f>IF(Table1[[#This Row],[Cur]]&lt;&gt;"",IF(Table1[[#This Row],[Cur]]="USD","",ExchangeRate),"")</f>
        <v/>
      </c>
      <c r="BA2678" s="46" t="str">
        <f>IF(Table1[[#This Row],[Grant]]&lt;&gt;"",VLOOKUP(Table1[[#This Row],[Grant]],Grants!B:D,3),"")</f>
        <v/>
      </c>
      <c r="BB2678" s="46" t="str">
        <f>TRIM(Table1[[#This Row],[Vendor ID]])</f>
        <v/>
      </c>
      <c r="BC2678">
        <f>IF(Table1[[#This Row],[Reference Number]]=Q2677,BC2677,BC2677+1)</f>
        <v>2</v>
      </c>
    </row>
    <row r="2679" spans="1:55" ht="11.25" hidden="1" customHeight="1">
      <c r="A2679" s="1"/>
      <c r="B2679" s="88" t="str">
        <f>IF(Table1[[#This Row],[Posting Date]]&lt;&gt;"",IF(Table1[[#This Row],[Reference Number]]=Q2678,B2678+1,1),"")</f>
        <v/>
      </c>
      <c r="C2679" s="61"/>
      <c r="D2679" s="61"/>
      <c r="E2679" s="218"/>
      <c r="F2679" s="143" t="str">
        <f>IFERROR(IF(VLOOKUP(Table1[[#This Row],[Budget Code Description]],Dimentions!$X$6:$AC$132,2,FALSE)="","",VLOOKUP(Table1[[#This Row],[Budget Code Description]],Dimentions!$X$6:$AC$132,2,FALSE)),"")</f>
        <v/>
      </c>
      <c r="G2679" s="143" t="str">
        <f>IFERROR(VLOOKUP(Table1[[#This Row],[Budget Code Description]],Dimentions!$X$6:$AC$132,3,FALSE),"")</f>
        <v/>
      </c>
      <c r="H2679" s="64" t="str">
        <f>IFERROR(VLOOKUP(Table1[[#This Row],[Account]],Dimentions!$S$6:$V$233,2,FALSE),"")</f>
        <v/>
      </c>
      <c r="I2679" s="62">
        <f>_xlfn.NUMBERVALUE(LEFT(Table1[[#This Row],[Account]],1))</f>
        <v>0</v>
      </c>
      <c r="J2679" s="62" t="str">
        <f>IFERROR(VLOOKUP(Table1[[#This Row],[Budget Code Description]],Table6[#All],7,FALSE),"")</f>
        <v/>
      </c>
      <c r="K2679" s="143" t="str">
        <f>IFERROR(VLOOKUP(Table1[[#This Row],[Budget Code Description]],Table6[#All],8,FALSE),"")</f>
        <v/>
      </c>
      <c r="L2679" s="63"/>
      <c r="M2679" s="65" t="str">
        <f>IFERROR(VLOOKUP(Table1[[#This Row],[Staff ID]],Table2[],2,FALSE),"")</f>
        <v/>
      </c>
      <c r="N2679" s="211" t="str">
        <f>IFERROR(IF(VLOOKUP(Table1[[#This Row],[Budget Code Description]],Dimentions!$X$6:$AC$97,4,FALSE)="","",VLOOKUP(Table1[[#This Row],[Budget Code Description]],Dimentions!$X$6:$AC$97,4,FALSE)),"")</f>
        <v/>
      </c>
      <c r="O2679" s="65" t="str">
        <f>IFERROR(VLOOKUP(Table1[[#This Row],[Vendor ID]],Table549[],2,FALSE),"")</f>
        <v/>
      </c>
      <c r="P2679" s="63"/>
      <c r="Q2679" s="143" t="str">
        <f>IF(Table1[[#This Row],[Posting Date]]&lt;&gt;"",$D$9,"")</f>
        <v/>
      </c>
      <c r="R2679" s="159" t="str">
        <f>IF(Table1[[#This Row],[Posting Date]]&lt;&gt;"",$D$10,"")</f>
        <v/>
      </c>
      <c r="S2679" s="66"/>
      <c r="T2679" s="63"/>
      <c r="U2679" s="67"/>
      <c r="V2679" s="67"/>
      <c r="W2679" s="67" t="str">
        <f t="shared" si="42"/>
        <v/>
      </c>
      <c r="X2679" s="161" t="str">
        <f>IF(E2679="","",(IF(Table1[[#This Row],[Cur]]="USD",Table1[[#This Row],[Cur_Amount Debit]],Table1[[#This Row],[Cur_Amount Debit]]/Table1[[#This Row],[Exchange Rate]])))</f>
        <v/>
      </c>
      <c r="Y2679" s="161" t="str">
        <f>IF(E2679="","",(IF(Table1[[#This Row],[Cur]]="USD",Table1[[#This Row],[Cur_Amount Credit]],Table1[[#This Row],[Cur_Amount Credit]]/ExchangeRate)))</f>
        <v/>
      </c>
      <c r="Z2679" s="203" t="str">
        <f>IF(E2679="","",(Table1[[#This Row],[Debit USD]]-Table1[[#This Row],[Credit USD]]))</f>
        <v/>
      </c>
      <c r="AA2679" s="122"/>
      <c r="AB2679" s="1"/>
      <c r="AC2679" s="15"/>
      <c r="AD2679" s="15" t="str">
        <f>IF(AND(OR(Table1[[#This Row],[Account]]="15030",Table1[[#This Row],[Account]]="15035",Table1[[#This Row],[Account]]="20150"),Table1[[#This Row],[Vendor ID]]=""),1,"")</f>
        <v/>
      </c>
      <c r="AE2679" s="15"/>
      <c r="AF2679" s="15"/>
      <c r="AG2679" s="15"/>
      <c r="AH2679" s="46" t="str">
        <f>IF(Table1[[#This Row],[Posting Date]]&lt;&gt;"","GJ-"&amp;CountryID,"")</f>
        <v/>
      </c>
      <c r="AI2679" s="59" t="str">
        <f>IF(Table1[[#This Row],[Posting Date]]&lt;&gt;"",Table1[[#This Row],[Posting Date]],"")</f>
        <v/>
      </c>
      <c r="AJ2679" s="46"/>
      <c r="AK2679" s="46" t="str">
        <f>IF(Table1[[#This Row],[Description]]&lt;&gt;"",Table1[[#This Row],[Description]],"")</f>
        <v/>
      </c>
      <c r="AL2679" s="46" t="str">
        <f>IF(Table1[[#This Row],[Posting Date]]&lt;&gt;"",Table1[[#This Row],[Reference Number]],"")</f>
        <v/>
      </c>
      <c r="AM2679" s="46" t="str">
        <f>TRIM(Table1[[#This Row],[Line '#]])</f>
        <v/>
      </c>
      <c r="AN2679" s="46" t="str">
        <f>TRIM(Table1[[#This Row],[Account]])</f>
        <v/>
      </c>
      <c r="AO2679" s="46" t="str">
        <f>IF(Table1[[#This Row],[Posting Date]]&lt;&gt;"",$D$5,"")</f>
        <v/>
      </c>
      <c r="AP2679" s="46" t="str">
        <f>TRIM(Table1[[#This Row],[Departments-Prgrams]])</f>
        <v/>
      </c>
      <c r="AQ2679" s="46" t="str">
        <f>TRIM(Table1[[#This Row],[Grant]])</f>
        <v/>
      </c>
      <c r="AR2679" s="46" t="str">
        <f>TRIM(Table1[[#This Row],[Staff ID]])</f>
        <v/>
      </c>
      <c r="AS2679" s="46" t="str">
        <f>IF(TRIM(Table1[[#This Row],[Budget Code]])=0,"",TRIM(Table1[[#This Row],[Budget Code]]))</f>
        <v/>
      </c>
      <c r="AT2679" s="46" t="str">
        <f>IF(Table1[[#This Row],[Line Description]]&lt;&gt;"",Table1[[#This Row],[Line Description]],"")</f>
        <v/>
      </c>
      <c r="AU2679" s="46" t="str">
        <f>IF(Table1[[#This Row],[Cur_Amount Debit]]&gt;0,ROUND(Table1[[#This Row],[Cur_Amount Debit]],2),"")</f>
        <v/>
      </c>
      <c r="AV2679" s="46" t="str">
        <f>IF(Table1[[#This Row],[Cur_Amount Credit]]&gt;0,ROUND(Table1[[#This Row],[Cur_Amount Credit]],2),"")</f>
        <v/>
      </c>
      <c r="AW2679" s="46" t="str">
        <f>LEFT(Table1[[#This Row],[Cur]],3)</f>
        <v/>
      </c>
      <c r="AX2679" s="59"/>
      <c r="AY2679" s="46"/>
      <c r="AZ2679" s="46" t="str">
        <f>IF(Table1[[#This Row],[Cur]]&lt;&gt;"",IF(Table1[[#This Row],[Cur]]="USD","",ExchangeRate),"")</f>
        <v/>
      </c>
      <c r="BA2679" s="46" t="str">
        <f>IF(Table1[[#This Row],[Grant]]&lt;&gt;"",VLOOKUP(Table1[[#This Row],[Grant]],Grants!B:D,3),"")</f>
        <v/>
      </c>
      <c r="BB2679" s="46" t="str">
        <f>TRIM(Table1[[#This Row],[Vendor ID]])</f>
        <v/>
      </c>
      <c r="BC2679">
        <f>IF(Table1[[#This Row],[Reference Number]]=Q2678,BC2678,BC2678+1)</f>
        <v>2</v>
      </c>
    </row>
    <row r="2680" spans="1:55" ht="11.25" hidden="1" customHeight="1">
      <c r="A2680" s="1"/>
      <c r="B2680" s="88" t="str">
        <f>IF(Table1[[#This Row],[Posting Date]]&lt;&gt;"",IF(Table1[[#This Row],[Reference Number]]=Q2679,B2679+1,1),"")</f>
        <v/>
      </c>
      <c r="C2680" s="61"/>
      <c r="D2680" s="61"/>
      <c r="E2680" s="218"/>
      <c r="F2680" s="143" t="str">
        <f>IFERROR(IF(VLOOKUP(Table1[[#This Row],[Budget Code Description]],Dimentions!$X$6:$AC$132,2,FALSE)="","",VLOOKUP(Table1[[#This Row],[Budget Code Description]],Dimentions!$X$6:$AC$132,2,FALSE)),"")</f>
        <v/>
      </c>
      <c r="G2680" s="143" t="str">
        <f>IFERROR(VLOOKUP(Table1[[#This Row],[Budget Code Description]],Dimentions!$X$6:$AC$132,3,FALSE),"")</f>
        <v/>
      </c>
      <c r="H2680" s="64" t="str">
        <f>IFERROR(VLOOKUP(Table1[[#This Row],[Account]],Dimentions!$S$6:$V$233,2,FALSE),"")</f>
        <v/>
      </c>
      <c r="I2680" s="62">
        <f>_xlfn.NUMBERVALUE(LEFT(Table1[[#This Row],[Account]],1))</f>
        <v>0</v>
      </c>
      <c r="J2680" s="62" t="str">
        <f>IFERROR(VLOOKUP(Table1[[#This Row],[Budget Code Description]],Table6[#All],7,FALSE),"")</f>
        <v/>
      </c>
      <c r="K2680" s="143" t="str">
        <f>IFERROR(VLOOKUP(Table1[[#This Row],[Budget Code Description]],Table6[#All],8,FALSE),"")</f>
        <v/>
      </c>
      <c r="L2680" s="63"/>
      <c r="M2680" s="65" t="str">
        <f>IFERROR(VLOOKUP(Table1[[#This Row],[Staff ID]],Table2[],2,FALSE),"")</f>
        <v/>
      </c>
      <c r="N2680" s="211" t="str">
        <f>IFERROR(IF(VLOOKUP(Table1[[#This Row],[Budget Code Description]],Dimentions!$X$6:$AC$97,4,FALSE)="","",VLOOKUP(Table1[[#This Row],[Budget Code Description]],Dimentions!$X$6:$AC$97,4,FALSE)),"")</f>
        <v/>
      </c>
      <c r="O2680" s="65" t="str">
        <f>IFERROR(VLOOKUP(Table1[[#This Row],[Vendor ID]],Table549[],2,FALSE),"")</f>
        <v/>
      </c>
      <c r="P2680" s="63"/>
      <c r="Q2680" s="143" t="str">
        <f>IF(Table1[[#This Row],[Posting Date]]&lt;&gt;"",$D$9,"")</f>
        <v/>
      </c>
      <c r="R2680" s="159" t="str">
        <f>IF(Table1[[#This Row],[Posting Date]]&lt;&gt;"",$D$10,"")</f>
        <v/>
      </c>
      <c r="S2680" s="66"/>
      <c r="T2680" s="63"/>
      <c r="U2680" s="67"/>
      <c r="V2680" s="67"/>
      <c r="W2680" s="67" t="str">
        <f t="shared" si="42"/>
        <v/>
      </c>
      <c r="X2680" s="161" t="str">
        <f>IF(E2680="","",(IF(Table1[[#This Row],[Cur]]="USD",Table1[[#This Row],[Cur_Amount Debit]],Table1[[#This Row],[Cur_Amount Debit]]/Table1[[#This Row],[Exchange Rate]])))</f>
        <v/>
      </c>
      <c r="Y2680" s="161" t="str">
        <f>IF(E2680="","",(IF(Table1[[#This Row],[Cur]]="USD",Table1[[#This Row],[Cur_Amount Credit]],Table1[[#This Row],[Cur_Amount Credit]]/ExchangeRate)))</f>
        <v/>
      </c>
      <c r="Z2680" s="203" t="str">
        <f>IF(E2680="","",(Table1[[#This Row],[Debit USD]]-Table1[[#This Row],[Credit USD]]))</f>
        <v/>
      </c>
      <c r="AA2680" s="122"/>
      <c r="AB2680" s="1"/>
      <c r="AC2680" s="15"/>
      <c r="AD2680" s="15" t="str">
        <f>IF(AND(OR(Table1[[#This Row],[Account]]="15030",Table1[[#This Row],[Account]]="15035",Table1[[#This Row],[Account]]="20150"),Table1[[#This Row],[Vendor ID]]=""),1,"")</f>
        <v/>
      </c>
      <c r="AE2680" s="15"/>
      <c r="AF2680" s="15"/>
      <c r="AG2680" s="15"/>
      <c r="AH2680" s="46" t="str">
        <f>IF(Table1[[#This Row],[Posting Date]]&lt;&gt;"","GJ-"&amp;CountryID,"")</f>
        <v/>
      </c>
      <c r="AI2680" s="59" t="str">
        <f>IF(Table1[[#This Row],[Posting Date]]&lt;&gt;"",Table1[[#This Row],[Posting Date]],"")</f>
        <v/>
      </c>
      <c r="AJ2680" s="46"/>
      <c r="AK2680" s="46" t="str">
        <f>IF(Table1[[#This Row],[Description]]&lt;&gt;"",Table1[[#This Row],[Description]],"")</f>
        <v/>
      </c>
      <c r="AL2680" s="46" t="str">
        <f>IF(Table1[[#This Row],[Posting Date]]&lt;&gt;"",Table1[[#This Row],[Reference Number]],"")</f>
        <v/>
      </c>
      <c r="AM2680" s="46" t="str">
        <f>TRIM(Table1[[#This Row],[Line '#]])</f>
        <v/>
      </c>
      <c r="AN2680" s="46" t="str">
        <f>TRIM(Table1[[#This Row],[Account]])</f>
        <v/>
      </c>
      <c r="AO2680" s="46" t="str">
        <f>IF(Table1[[#This Row],[Posting Date]]&lt;&gt;"",$D$5,"")</f>
        <v/>
      </c>
      <c r="AP2680" s="46" t="str">
        <f>TRIM(Table1[[#This Row],[Departments-Prgrams]])</f>
        <v/>
      </c>
      <c r="AQ2680" s="46" t="str">
        <f>TRIM(Table1[[#This Row],[Grant]])</f>
        <v/>
      </c>
      <c r="AR2680" s="46" t="str">
        <f>TRIM(Table1[[#This Row],[Staff ID]])</f>
        <v/>
      </c>
      <c r="AS2680" s="46" t="str">
        <f>IF(TRIM(Table1[[#This Row],[Budget Code]])=0,"",TRIM(Table1[[#This Row],[Budget Code]]))</f>
        <v/>
      </c>
      <c r="AT2680" s="46" t="str">
        <f>IF(Table1[[#This Row],[Line Description]]&lt;&gt;"",Table1[[#This Row],[Line Description]],"")</f>
        <v/>
      </c>
      <c r="AU2680" s="46" t="str">
        <f>IF(Table1[[#This Row],[Cur_Amount Debit]]&gt;0,ROUND(Table1[[#This Row],[Cur_Amount Debit]],2),"")</f>
        <v/>
      </c>
      <c r="AV2680" s="46" t="str">
        <f>IF(Table1[[#This Row],[Cur_Amount Credit]]&gt;0,ROUND(Table1[[#This Row],[Cur_Amount Credit]],2),"")</f>
        <v/>
      </c>
      <c r="AW2680" s="46" t="str">
        <f>LEFT(Table1[[#This Row],[Cur]],3)</f>
        <v/>
      </c>
      <c r="AX2680" s="59"/>
      <c r="AY2680" s="46"/>
      <c r="AZ2680" s="46" t="str">
        <f>IF(Table1[[#This Row],[Cur]]&lt;&gt;"",IF(Table1[[#This Row],[Cur]]="USD","",ExchangeRate),"")</f>
        <v/>
      </c>
      <c r="BA2680" s="46" t="str">
        <f>IF(Table1[[#This Row],[Grant]]&lt;&gt;"",VLOOKUP(Table1[[#This Row],[Grant]],Grants!B:D,3),"")</f>
        <v/>
      </c>
      <c r="BB2680" s="46" t="str">
        <f>TRIM(Table1[[#This Row],[Vendor ID]])</f>
        <v/>
      </c>
      <c r="BC2680">
        <f>IF(Table1[[#This Row],[Reference Number]]=Q2679,BC2679,BC2679+1)</f>
        <v>2</v>
      </c>
    </row>
    <row r="2681" spans="1:55" ht="11.25" hidden="1" customHeight="1">
      <c r="A2681" s="1"/>
      <c r="B2681" s="88" t="str">
        <f>IF(Table1[[#This Row],[Posting Date]]&lt;&gt;"",IF(Table1[[#This Row],[Reference Number]]=Q2680,B2680+1,1),"")</f>
        <v/>
      </c>
      <c r="C2681" s="61"/>
      <c r="D2681" s="61"/>
      <c r="E2681" s="218"/>
      <c r="F2681" s="143" t="str">
        <f>IFERROR(IF(VLOOKUP(Table1[[#This Row],[Budget Code Description]],Dimentions!$X$6:$AC$132,2,FALSE)="","",VLOOKUP(Table1[[#This Row],[Budget Code Description]],Dimentions!$X$6:$AC$132,2,FALSE)),"")</f>
        <v/>
      </c>
      <c r="G2681" s="143" t="str">
        <f>IFERROR(VLOOKUP(Table1[[#This Row],[Budget Code Description]],Dimentions!$X$6:$AC$132,3,FALSE),"")</f>
        <v/>
      </c>
      <c r="H2681" s="64" t="str">
        <f>IFERROR(VLOOKUP(Table1[[#This Row],[Account]],Dimentions!$S$6:$V$233,2,FALSE),"")</f>
        <v/>
      </c>
      <c r="I2681" s="62">
        <f>_xlfn.NUMBERVALUE(LEFT(Table1[[#This Row],[Account]],1))</f>
        <v>0</v>
      </c>
      <c r="J2681" s="62" t="str">
        <f>IFERROR(VLOOKUP(Table1[[#This Row],[Budget Code Description]],Table6[#All],7,FALSE),"")</f>
        <v/>
      </c>
      <c r="K2681" s="143" t="str">
        <f>IFERROR(VLOOKUP(Table1[[#This Row],[Budget Code Description]],Table6[#All],8,FALSE),"")</f>
        <v/>
      </c>
      <c r="L2681" s="63"/>
      <c r="M2681" s="65" t="str">
        <f>IFERROR(VLOOKUP(Table1[[#This Row],[Staff ID]],Table2[],2,FALSE),"")</f>
        <v/>
      </c>
      <c r="N2681" s="211" t="str">
        <f>IFERROR(IF(VLOOKUP(Table1[[#This Row],[Budget Code Description]],Dimentions!$X$6:$AC$97,4,FALSE)="","",VLOOKUP(Table1[[#This Row],[Budget Code Description]],Dimentions!$X$6:$AC$97,4,FALSE)),"")</f>
        <v/>
      </c>
      <c r="O2681" s="65" t="str">
        <f>IFERROR(VLOOKUP(Table1[[#This Row],[Vendor ID]],Table549[],2,FALSE),"")</f>
        <v/>
      </c>
      <c r="P2681" s="63"/>
      <c r="Q2681" s="143" t="str">
        <f>IF(Table1[[#This Row],[Posting Date]]&lt;&gt;"",$D$9,"")</f>
        <v/>
      </c>
      <c r="R2681" s="159" t="str">
        <f>IF(Table1[[#This Row],[Posting Date]]&lt;&gt;"",$D$10,"")</f>
        <v/>
      </c>
      <c r="S2681" s="66"/>
      <c r="T2681" s="63"/>
      <c r="U2681" s="67"/>
      <c r="V2681" s="67"/>
      <c r="W2681" s="67" t="str">
        <f t="shared" si="42"/>
        <v/>
      </c>
      <c r="X2681" s="161" t="str">
        <f>IF(E2681="","",(IF(Table1[[#This Row],[Cur]]="USD",Table1[[#This Row],[Cur_Amount Debit]],Table1[[#This Row],[Cur_Amount Debit]]/Table1[[#This Row],[Exchange Rate]])))</f>
        <v/>
      </c>
      <c r="Y2681" s="161" t="str">
        <f>IF(E2681="","",(IF(Table1[[#This Row],[Cur]]="USD",Table1[[#This Row],[Cur_Amount Credit]],Table1[[#This Row],[Cur_Amount Credit]]/ExchangeRate)))</f>
        <v/>
      </c>
      <c r="Z2681" s="203" t="str">
        <f>IF(E2681="","",(Table1[[#This Row],[Debit USD]]-Table1[[#This Row],[Credit USD]]))</f>
        <v/>
      </c>
      <c r="AA2681" s="122"/>
      <c r="AB2681" s="1"/>
      <c r="AC2681" s="15"/>
      <c r="AD2681" s="15" t="str">
        <f>IF(AND(OR(Table1[[#This Row],[Account]]="15030",Table1[[#This Row],[Account]]="15035",Table1[[#This Row],[Account]]="20150"),Table1[[#This Row],[Vendor ID]]=""),1,"")</f>
        <v/>
      </c>
      <c r="AE2681" s="15"/>
      <c r="AF2681" s="15"/>
      <c r="AG2681" s="15"/>
      <c r="AH2681" s="46" t="str">
        <f>IF(Table1[[#This Row],[Posting Date]]&lt;&gt;"","GJ-"&amp;CountryID,"")</f>
        <v/>
      </c>
      <c r="AI2681" s="59" t="str">
        <f>IF(Table1[[#This Row],[Posting Date]]&lt;&gt;"",Table1[[#This Row],[Posting Date]],"")</f>
        <v/>
      </c>
      <c r="AJ2681" s="46"/>
      <c r="AK2681" s="46" t="str">
        <f>IF(Table1[[#This Row],[Description]]&lt;&gt;"",Table1[[#This Row],[Description]],"")</f>
        <v/>
      </c>
      <c r="AL2681" s="46" t="str">
        <f>IF(Table1[[#This Row],[Posting Date]]&lt;&gt;"",Table1[[#This Row],[Reference Number]],"")</f>
        <v/>
      </c>
      <c r="AM2681" s="46" t="str">
        <f>TRIM(Table1[[#This Row],[Line '#]])</f>
        <v/>
      </c>
      <c r="AN2681" s="46" t="str">
        <f>TRIM(Table1[[#This Row],[Account]])</f>
        <v/>
      </c>
      <c r="AO2681" s="46" t="str">
        <f>IF(Table1[[#This Row],[Posting Date]]&lt;&gt;"",$D$5,"")</f>
        <v/>
      </c>
      <c r="AP2681" s="46" t="str">
        <f>TRIM(Table1[[#This Row],[Departments-Prgrams]])</f>
        <v/>
      </c>
      <c r="AQ2681" s="46" t="str">
        <f>TRIM(Table1[[#This Row],[Grant]])</f>
        <v/>
      </c>
      <c r="AR2681" s="46" t="str">
        <f>TRIM(Table1[[#This Row],[Staff ID]])</f>
        <v/>
      </c>
      <c r="AS2681" s="46" t="str">
        <f>IF(TRIM(Table1[[#This Row],[Budget Code]])=0,"",TRIM(Table1[[#This Row],[Budget Code]]))</f>
        <v/>
      </c>
      <c r="AT2681" s="46" t="str">
        <f>IF(Table1[[#This Row],[Line Description]]&lt;&gt;"",Table1[[#This Row],[Line Description]],"")</f>
        <v/>
      </c>
      <c r="AU2681" s="46" t="str">
        <f>IF(Table1[[#This Row],[Cur_Amount Debit]]&gt;0,ROUND(Table1[[#This Row],[Cur_Amount Debit]],2),"")</f>
        <v/>
      </c>
      <c r="AV2681" s="46" t="str">
        <f>IF(Table1[[#This Row],[Cur_Amount Credit]]&gt;0,ROUND(Table1[[#This Row],[Cur_Amount Credit]],2),"")</f>
        <v/>
      </c>
      <c r="AW2681" s="46" t="str">
        <f>LEFT(Table1[[#This Row],[Cur]],3)</f>
        <v/>
      </c>
      <c r="AX2681" s="59"/>
      <c r="AY2681" s="46"/>
      <c r="AZ2681" s="46" t="str">
        <f>IF(Table1[[#This Row],[Cur]]&lt;&gt;"",IF(Table1[[#This Row],[Cur]]="USD","",ExchangeRate),"")</f>
        <v/>
      </c>
      <c r="BA2681" s="46" t="str">
        <f>IF(Table1[[#This Row],[Grant]]&lt;&gt;"",VLOOKUP(Table1[[#This Row],[Grant]],Grants!B:D,3),"")</f>
        <v/>
      </c>
      <c r="BB2681" s="46" t="str">
        <f>TRIM(Table1[[#This Row],[Vendor ID]])</f>
        <v/>
      </c>
      <c r="BC2681">
        <f>IF(Table1[[#This Row],[Reference Number]]=Q2680,BC2680,BC2680+1)</f>
        <v>2</v>
      </c>
    </row>
    <row r="2682" spans="1:55" ht="11.25" hidden="1" customHeight="1">
      <c r="A2682" s="1"/>
      <c r="B2682" s="88" t="str">
        <f>IF(Table1[[#This Row],[Posting Date]]&lt;&gt;"",IF(Table1[[#This Row],[Reference Number]]=Q2681,B2681+1,1),"")</f>
        <v/>
      </c>
      <c r="C2682" s="61"/>
      <c r="D2682" s="61"/>
      <c r="E2682" s="218"/>
      <c r="F2682" s="143" t="str">
        <f>IFERROR(IF(VLOOKUP(Table1[[#This Row],[Budget Code Description]],Dimentions!$X$6:$AC$132,2,FALSE)="","",VLOOKUP(Table1[[#This Row],[Budget Code Description]],Dimentions!$X$6:$AC$132,2,FALSE)),"")</f>
        <v/>
      </c>
      <c r="G2682" s="143" t="str">
        <f>IFERROR(VLOOKUP(Table1[[#This Row],[Budget Code Description]],Dimentions!$X$6:$AC$132,3,FALSE),"")</f>
        <v/>
      </c>
      <c r="H2682" s="64" t="str">
        <f>IFERROR(VLOOKUP(Table1[[#This Row],[Account]],Dimentions!$S$6:$V$233,2,FALSE),"")</f>
        <v/>
      </c>
      <c r="I2682" s="62">
        <f>_xlfn.NUMBERVALUE(LEFT(Table1[[#This Row],[Account]],1))</f>
        <v>0</v>
      </c>
      <c r="J2682" s="62" t="str">
        <f>IFERROR(VLOOKUP(Table1[[#This Row],[Budget Code Description]],Table6[#All],7,FALSE),"")</f>
        <v/>
      </c>
      <c r="K2682" s="143" t="str">
        <f>IFERROR(VLOOKUP(Table1[[#This Row],[Budget Code Description]],Table6[#All],8,FALSE),"")</f>
        <v/>
      </c>
      <c r="L2682" s="63"/>
      <c r="M2682" s="65" t="str">
        <f>IFERROR(VLOOKUP(Table1[[#This Row],[Staff ID]],Table2[],2,FALSE),"")</f>
        <v/>
      </c>
      <c r="N2682" s="211" t="str">
        <f>IFERROR(IF(VLOOKUP(Table1[[#This Row],[Budget Code Description]],Dimentions!$X$6:$AC$97,4,FALSE)="","",VLOOKUP(Table1[[#This Row],[Budget Code Description]],Dimentions!$X$6:$AC$97,4,FALSE)),"")</f>
        <v/>
      </c>
      <c r="O2682" s="65" t="str">
        <f>IFERROR(VLOOKUP(Table1[[#This Row],[Vendor ID]],Table549[],2,FALSE),"")</f>
        <v/>
      </c>
      <c r="P2682" s="63"/>
      <c r="Q2682" s="143" t="str">
        <f>IF(Table1[[#This Row],[Posting Date]]&lt;&gt;"",$D$9,"")</f>
        <v/>
      </c>
      <c r="R2682" s="159" t="str">
        <f>IF(Table1[[#This Row],[Posting Date]]&lt;&gt;"",$D$10,"")</f>
        <v/>
      </c>
      <c r="S2682" s="66"/>
      <c r="T2682" s="63"/>
      <c r="U2682" s="67"/>
      <c r="V2682" s="67"/>
      <c r="W2682" s="67" t="str">
        <f t="shared" si="42"/>
        <v/>
      </c>
      <c r="X2682" s="161" t="str">
        <f>IF(E2682="","",(IF(Table1[[#This Row],[Cur]]="USD",Table1[[#This Row],[Cur_Amount Debit]],Table1[[#This Row],[Cur_Amount Debit]]/Table1[[#This Row],[Exchange Rate]])))</f>
        <v/>
      </c>
      <c r="Y2682" s="161" t="str">
        <f>IF(E2682="","",(IF(Table1[[#This Row],[Cur]]="USD",Table1[[#This Row],[Cur_Amount Credit]],Table1[[#This Row],[Cur_Amount Credit]]/ExchangeRate)))</f>
        <v/>
      </c>
      <c r="Z2682" s="203" t="str">
        <f>IF(E2682="","",(Table1[[#This Row],[Debit USD]]-Table1[[#This Row],[Credit USD]]))</f>
        <v/>
      </c>
      <c r="AA2682" s="122"/>
      <c r="AB2682" s="1"/>
      <c r="AC2682" s="15"/>
      <c r="AD2682" s="15" t="str">
        <f>IF(AND(OR(Table1[[#This Row],[Account]]="15030",Table1[[#This Row],[Account]]="15035",Table1[[#This Row],[Account]]="20150"),Table1[[#This Row],[Vendor ID]]=""),1,"")</f>
        <v/>
      </c>
      <c r="AE2682" s="15"/>
      <c r="AF2682" s="15"/>
      <c r="AG2682" s="15"/>
      <c r="AH2682" s="46" t="str">
        <f>IF(Table1[[#This Row],[Posting Date]]&lt;&gt;"","GJ-"&amp;CountryID,"")</f>
        <v/>
      </c>
      <c r="AI2682" s="59" t="str">
        <f>IF(Table1[[#This Row],[Posting Date]]&lt;&gt;"",Table1[[#This Row],[Posting Date]],"")</f>
        <v/>
      </c>
      <c r="AJ2682" s="46"/>
      <c r="AK2682" s="46" t="str">
        <f>IF(Table1[[#This Row],[Description]]&lt;&gt;"",Table1[[#This Row],[Description]],"")</f>
        <v/>
      </c>
      <c r="AL2682" s="46" t="str">
        <f>IF(Table1[[#This Row],[Posting Date]]&lt;&gt;"",Table1[[#This Row],[Reference Number]],"")</f>
        <v/>
      </c>
      <c r="AM2682" s="46" t="str">
        <f>TRIM(Table1[[#This Row],[Line '#]])</f>
        <v/>
      </c>
      <c r="AN2682" s="46" t="str">
        <f>TRIM(Table1[[#This Row],[Account]])</f>
        <v/>
      </c>
      <c r="AO2682" s="46" t="str">
        <f>IF(Table1[[#This Row],[Posting Date]]&lt;&gt;"",$D$5,"")</f>
        <v/>
      </c>
      <c r="AP2682" s="46" t="str">
        <f>TRIM(Table1[[#This Row],[Departments-Prgrams]])</f>
        <v/>
      </c>
      <c r="AQ2682" s="46" t="str">
        <f>TRIM(Table1[[#This Row],[Grant]])</f>
        <v/>
      </c>
      <c r="AR2682" s="46" t="str">
        <f>TRIM(Table1[[#This Row],[Staff ID]])</f>
        <v/>
      </c>
      <c r="AS2682" s="46" t="str">
        <f>IF(TRIM(Table1[[#This Row],[Budget Code]])=0,"",TRIM(Table1[[#This Row],[Budget Code]]))</f>
        <v/>
      </c>
      <c r="AT2682" s="46" t="str">
        <f>IF(Table1[[#This Row],[Line Description]]&lt;&gt;"",Table1[[#This Row],[Line Description]],"")</f>
        <v/>
      </c>
      <c r="AU2682" s="46" t="str">
        <f>IF(Table1[[#This Row],[Cur_Amount Debit]]&gt;0,ROUND(Table1[[#This Row],[Cur_Amount Debit]],2),"")</f>
        <v/>
      </c>
      <c r="AV2682" s="46" t="str">
        <f>IF(Table1[[#This Row],[Cur_Amount Credit]]&gt;0,ROUND(Table1[[#This Row],[Cur_Amount Credit]],2),"")</f>
        <v/>
      </c>
      <c r="AW2682" s="46" t="str">
        <f>LEFT(Table1[[#This Row],[Cur]],3)</f>
        <v/>
      </c>
      <c r="AX2682" s="59"/>
      <c r="AY2682" s="46"/>
      <c r="AZ2682" s="46" t="str">
        <f>IF(Table1[[#This Row],[Cur]]&lt;&gt;"",IF(Table1[[#This Row],[Cur]]="USD","",ExchangeRate),"")</f>
        <v/>
      </c>
      <c r="BA2682" s="46" t="str">
        <f>IF(Table1[[#This Row],[Grant]]&lt;&gt;"",VLOOKUP(Table1[[#This Row],[Grant]],Grants!B:D,3),"")</f>
        <v/>
      </c>
      <c r="BB2682" s="46" t="str">
        <f>TRIM(Table1[[#This Row],[Vendor ID]])</f>
        <v/>
      </c>
      <c r="BC2682">
        <f>IF(Table1[[#This Row],[Reference Number]]=Q2681,BC2681,BC2681+1)</f>
        <v>2</v>
      </c>
    </row>
    <row r="2683" spans="1:55" ht="11.25" hidden="1" customHeight="1">
      <c r="A2683" s="1"/>
      <c r="B2683" s="88" t="str">
        <f>IF(Table1[[#This Row],[Posting Date]]&lt;&gt;"",IF(Table1[[#This Row],[Reference Number]]=Q2682,B2682+1,1),"")</f>
        <v/>
      </c>
      <c r="C2683" s="61"/>
      <c r="D2683" s="61"/>
      <c r="E2683" s="218"/>
      <c r="F2683" s="143" t="str">
        <f>IFERROR(IF(VLOOKUP(Table1[[#This Row],[Budget Code Description]],Dimentions!$X$6:$AC$132,2,FALSE)="","",VLOOKUP(Table1[[#This Row],[Budget Code Description]],Dimentions!$X$6:$AC$132,2,FALSE)),"")</f>
        <v/>
      </c>
      <c r="G2683" s="143" t="str">
        <f>IFERROR(VLOOKUP(Table1[[#This Row],[Budget Code Description]],Dimentions!$X$6:$AC$132,3,FALSE),"")</f>
        <v/>
      </c>
      <c r="H2683" s="64" t="str">
        <f>IFERROR(VLOOKUP(Table1[[#This Row],[Account]],Dimentions!$S$6:$V$233,2,FALSE),"")</f>
        <v/>
      </c>
      <c r="I2683" s="62">
        <f>_xlfn.NUMBERVALUE(LEFT(Table1[[#This Row],[Account]],1))</f>
        <v>0</v>
      </c>
      <c r="J2683" s="62" t="str">
        <f>IFERROR(VLOOKUP(Table1[[#This Row],[Budget Code Description]],Table6[#All],7,FALSE),"")</f>
        <v/>
      </c>
      <c r="K2683" s="143" t="str">
        <f>IFERROR(VLOOKUP(Table1[[#This Row],[Budget Code Description]],Table6[#All],8,FALSE),"")</f>
        <v/>
      </c>
      <c r="L2683" s="63"/>
      <c r="M2683" s="65" t="str">
        <f>IFERROR(VLOOKUP(Table1[[#This Row],[Staff ID]],Table2[],2,FALSE),"")</f>
        <v/>
      </c>
      <c r="N2683" s="211" t="str">
        <f>IFERROR(IF(VLOOKUP(Table1[[#This Row],[Budget Code Description]],Dimentions!$X$6:$AC$97,4,FALSE)="","",VLOOKUP(Table1[[#This Row],[Budget Code Description]],Dimentions!$X$6:$AC$97,4,FALSE)),"")</f>
        <v/>
      </c>
      <c r="O2683" s="65" t="str">
        <f>IFERROR(VLOOKUP(Table1[[#This Row],[Vendor ID]],Table549[],2,FALSE),"")</f>
        <v/>
      </c>
      <c r="P2683" s="63"/>
      <c r="Q2683" s="143" t="str">
        <f>IF(Table1[[#This Row],[Posting Date]]&lt;&gt;"",$D$9,"")</f>
        <v/>
      </c>
      <c r="R2683" s="159" t="str">
        <f>IF(Table1[[#This Row],[Posting Date]]&lt;&gt;"",$D$10,"")</f>
        <v/>
      </c>
      <c r="S2683" s="66"/>
      <c r="T2683" s="63"/>
      <c r="U2683" s="67"/>
      <c r="V2683" s="67"/>
      <c r="W2683" s="67" t="str">
        <f t="shared" si="42"/>
        <v/>
      </c>
      <c r="X2683" s="161" t="str">
        <f>IF(E2683="","",(IF(Table1[[#This Row],[Cur]]="USD",Table1[[#This Row],[Cur_Amount Debit]],Table1[[#This Row],[Cur_Amount Debit]]/Table1[[#This Row],[Exchange Rate]])))</f>
        <v/>
      </c>
      <c r="Y2683" s="161" t="str">
        <f>IF(E2683="","",(IF(Table1[[#This Row],[Cur]]="USD",Table1[[#This Row],[Cur_Amount Credit]],Table1[[#This Row],[Cur_Amount Credit]]/ExchangeRate)))</f>
        <v/>
      </c>
      <c r="Z2683" s="203" t="str">
        <f>IF(E2683="","",(Table1[[#This Row],[Debit USD]]-Table1[[#This Row],[Credit USD]]))</f>
        <v/>
      </c>
      <c r="AA2683" s="122"/>
      <c r="AB2683" s="1"/>
      <c r="AC2683" s="15"/>
      <c r="AD2683" s="15" t="str">
        <f>IF(AND(OR(Table1[[#This Row],[Account]]="15030",Table1[[#This Row],[Account]]="15035",Table1[[#This Row],[Account]]="20150"),Table1[[#This Row],[Vendor ID]]=""),1,"")</f>
        <v/>
      </c>
      <c r="AE2683" s="15"/>
      <c r="AF2683" s="15"/>
      <c r="AG2683" s="15"/>
      <c r="AH2683" s="46" t="str">
        <f>IF(Table1[[#This Row],[Posting Date]]&lt;&gt;"","GJ-"&amp;CountryID,"")</f>
        <v/>
      </c>
      <c r="AI2683" s="59" t="str">
        <f>IF(Table1[[#This Row],[Posting Date]]&lt;&gt;"",Table1[[#This Row],[Posting Date]],"")</f>
        <v/>
      </c>
      <c r="AJ2683" s="46"/>
      <c r="AK2683" s="46" t="str">
        <f>IF(Table1[[#This Row],[Description]]&lt;&gt;"",Table1[[#This Row],[Description]],"")</f>
        <v/>
      </c>
      <c r="AL2683" s="46" t="str">
        <f>IF(Table1[[#This Row],[Posting Date]]&lt;&gt;"",Table1[[#This Row],[Reference Number]],"")</f>
        <v/>
      </c>
      <c r="AM2683" s="46" t="str">
        <f>TRIM(Table1[[#This Row],[Line '#]])</f>
        <v/>
      </c>
      <c r="AN2683" s="46" t="str">
        <f>TRIM(Table1[[#This Row],[Account]])</f>
        <v/>
      </c>
      <c r="AO2683" s="46" t="str">
        <f>IF(Table1[[#This Row],[Posting Date]]&lt;&gt;"",$D$5,"")</f>
        <v/>
      </c>
      <c r="AP2683" s="46" t="str">
        <f>TRIM(Table1[[#This Row],[Departments-Prgrams]])</f>
        <v/>
      </c>
      <c r="AQ2683" s="46" t="str">
        <f>TRIM(Table1[[#This Row],[Grant]])</f>
        <v/>
      </c>
      <c r="AR2683" s="46" t="str">
        <f>TRIM(Table1[[#This Row],[Staff ID]])</f>
        <v/>
      </c>
      <c r="AS2683" s="46" t="str">
        <f>IF(TRIM(Table1[[#This Row],[Budget Code]])=0,"",TRIM(Table1[[#This Row],[Budget Code]]))</f>
        <v/>
      </c>
      <c r="AT2683" s="46" t="str">
        <f>IF(Table1[[#This Row],[Line Description]]&lt;&gt;"",Table1[[#This Row],[Line Description]],"")</f>
        <v/>
      </c>
      <c r="AU2683" s="46" t="str">
        <f>IF(Table1[[#This Row],[Cur_Amount Debit]]&gt;0,ROUND(Table1[[#This Row],[Cur_Amount Debit]],2),"")</f>
        <v/>
      </c>
      <c r="AV2683" s="46" t="str">
        <f>IF(Table1[[#This Row],[Cur_Amount Credit]]&gt;0,ROUND(Table1[[#This Row],[Cur_Amount Credit]],2),"")</f>
        <v/>
      </c>
      <c r="AW2683" s="46" t="str">
        <f>LEFT(Table1[[#This Row],[Cur]],3)</f>
        <v/>
      </c>
      <c r="AX2683" s="59"/>
      <c r="AY2683" s="46"/>
      <c r="AZ2683" s="46" t="str">
        <f>IF(Table1[[#This Row],[Cur]]&lt;&gt;"",IF(Table1[[#This Row],[Cur]]="USD","",ExchangeRate),"")</f>
        <v/>
      </c>
      <c r="BA2683" s="46" t="str">
        <f>IF(Table1[[#This Row],[Grant]]&lt;&gt;"",VLOOKUP(Table1[[#This Row],[Grant]],Grants!B:D,3),"")</f>
        <v/>
      </c>
      <c r="BB2683" s="46" t="str">
        <f>TRIM(Table1[[#This Row],[Vendor ID]])</f>
        <v/>
      </c>
      <c r="BC2683">
        <f>IF(Table1[[#This Row],[Reference Number]]=Q2682,BC2682,BC2682+1)</f>
        <v>2</v>
      </c>
    </row>
    <row r="2684" spans="1:55" ht="11.25" hidden="1" customHeight="1">
      <c r="A2684" s="1"/>
      <c r="B2684" s="88" t="str">
        <f>IF(Table1[[#This Row],[Posting Date]]&lt;&gt;"",IF(Table1[[#This Row],[Reference Number]]=Q2683,B2683+1,1),"")</f>
        <v/>
      </c>
      <c r="C2684" s="61"/>
      <c r="D2684" s="61"/>
      <c r="E2684" s="218"/>
      <c r="F2684" s="143" t="str">
        <f>IFERROR(IF(VLOOKUP(Table1[[#This Row],[Budget Code Description]],Dimentions!$X$6:$AC$132,2,FALSE)="","",VLOOKUP(Table1[[#This Row],[Budget Code Description]],Dimentions!$X$6:$AC$132,2,FALSE)),"")</f>
        <v/>
      </c>
      <c r="G2684" s="143" t="str">
        <f>IFERROR(VLOOKUP(Table1[[#This Row],[Budget Code Description]],Dimentions!$X$6:$AC$132,3,FALSE),"")</f>
        <v/>
      </c>
      <c r="H2684" s="64" t="str">
        <f>IFERROR(VLOOKUP(Table1[[#This Row],[Account]],Dimentions!$S$6:$V$233,2,FALSE),"")</f>
        <v/>
      </c>
      <c r="I2684" s="62">
        <f>_xlfn.NUMBERVALUE(LEFT(Table1[[#This Row],[Account]],1))</f>
        <v>0</v>
      </c>
      <c r="J2684" s="62" t="str">
        <f>IFERROR(VLOOKUP(Table1[[#This Row],[Budget Code Description]],Table6[#All],7,FALSE),"")</f>
        <v/>
      </c>
      <c r="K2684" s="143" t="str">
        <f>IFERROR(VLOOKUP(Table1[[#This Row],[Budget Code Description]],Table6[#All],8,FALSE),"")</f>
        <v/>
      </c>
      <c r="L2684" s="63"/>
      <c r="M2684" s="65" t="str">
        <f>IFERROR(VLOOKUP(Table1[[#This Row],[Staff ID]],Table2[],2,FALSE),"")</f>
        <v/>
      </c>
      <c r="N2684" s="211" t="str">
        <f>IFERROR(IF(VLOOKUP(Table1[[#This Row],[Budget Code Description]],Dimentions!$X$6:$AC$97,4,FALSE)="","",VLOOKUP(Table1[[#This Row],[Budget Code Description]],Dimentions!$X$6:$AC$97,4,FALSE)),"")</f>
        <v/>
      </c>
      <c r="O2684" s="65" t="str">
        <f>IFERROR(VLOOKUP(Table1[[#This Row],[Vendor ID]],Table549[],2,FALSE),"")</f>
        <v/>
      </c>
      <c r="P2684" s="63"/>
      <c r="Q2684" s="143" t="str">
        <f>IF(Table1[[#This Row],[Posting Date]]&lt;&gt;"",$D$9,"")</f>
        <v/>
      </c>
      <c r="R2684" s="159" t="str">
        <f>IF(Table1[[#This Row],[Posting Date]]&lt;&gt;"",$D$10,"")</f>
        <v/>
      </c>
      <c r="S2684" s="66"/>
      <c r="T2684" s="63"/>
      <c r="U2684" s="67"/>
      <c r="V2684" s="67"/>
      <c r="W2684" s="67" t="str">
        <f t="shared" si="42"/>
        <v/>
      </c>
      <c r="X2684" s="161" t="str">
        <f>IF(E2684="","",(IF(Table1[[#This Row],[Cur]]="USD",Table1[[#This Row],[Cur_Amount Debit]],Table1[[#This Row],[Cur_Amount Debit]]/Table1[[#This Row],[Exchange Rate]])))</f>
        <v/>
      </c>
      <c r="Y2684" s="161" t="str">
        <f>IF(E2684="","",(IF(Table1[[#This Row],[Cur]]="USD",Table1[[#This Row],[Cur_Amount Credit]],Table1[[#This Row],[Cur_Amount Credit]]/ExchangeRate)))</f>
        <v/>
      </c>
      <c r="Z2684" s="203" t="str">
        <f>IF(E2684="","",(Table1[[#This Row],[Debit USD]]-Table1[[#This Row],[Credit USD]]))</f>
        <v/>
      </c>
      <c r="AA2684" s="122"/>
      <c r="AB2684" s="1"/>
      <c r="AC2684" s="15"/>
      <c r="AD2684" s="15" t="str">
        <f>IF(AND(OR(Table1[[#This Row],[Account]]="15030",Table1[[#This Row],[Account]]="15035",Table1[[#This Row],[Account]]="20150"),Table1[[#This Row],[Vendor ID]]=""),1,"")</f>
        <v/>
      </c>
      <c r="AE2684" s="15"/>
      <c r="AF2684" s="15"/>
      <c r="AG2684" s="15"/>
      <c r="AH2684" s="46" t="str">
        <f>IF(Table1[[#This Row],[Posting Date]]&lt;&gt;"","GJ-"&amp;CountryID,"")</f>
        <v/>
      </c>
      <c r="AI2684" s="59" t="str">
        <f>IF(Table1[[#This Row],[Posting Date]]&lt;&gt;"",Table1[[#This Row],[Posting Date]],"")</f>
        <v/>
      </c>
      <c r="AJ2684" s="46"/>
      <c r="AK2684" s="46" t="str">
        <f>IF(Table1[[#This Row],[Description]]&lt;&gt;"",Table1[[#This Row],[Description]],"")</f>
        <v/>
      </c>
      <c r="AL2684" s="46" t="str">
        <f>IF(Table1[[#This Row],[Posting Date]]&lt;&gt;"",Table1[[#This Row],[Reference Number]],"")</f>
        <v/>
      </c>
      <c r="AM2684" s="46" t="str">
        <f>TRIM(Table1[[#This Row],[Line '#]])</f>
        <v/>
      </c>
      <c r="AN2684" s="46" t="str">
        <f>TRIM(Table1[[#This Row],[Account]])</f>
        <v/>
      </c>
      <c r="AO2684" s="46" t="str">
        <f>IF(Table1[[#This Row],[Posting Date]]&lt;&gt;"",$D$5,"")</f>
        <v/>
      </c>
      <c r="AP2684" s="46" t="str">
        <f>TRIM(Table1[[#This Row],[Departments-Prgrams]])</f>
        <v/>
      </c>
      <c r="AQ2684" s="46" t="str">
        <f>TRIM(Table1[[#This Row],[Grant]])</f>
        <v/>
      </c>
      <c r="AR2684" s="46" t="str">
        <f>TRIM(Table1[[#This Row],[Staff ID]])</f>
        <v/>
      </c>
      <c r="AS2684" s="46" t="str">
        <f>IF(TRIM(Table1[[#This Row],[Budget Code]])=0,"",TRIM(Table1[[#This Row],[Budget Code]]))</f>
        <v/>
      </c>
      <c r="AT2684" s="46" t="str">
        <f>IF(Table1[[#This Row],[Line Description]]&lt;&gt;"",Table1[[#This Row],[Line Description]],"")</f>
        <v/>
      </c>
      <c r="AU2684" s="46" t="str">
        <f>IF(Table1[[#This Row],[Cur_Amount Debit]]&gt;0,ROUND(Table1[[#This Row],[Cur_Amount Debit]],2),"")</f>
        <v/>
      </c>
      <c r="AV2684" s="46" t="str">
        <f>IF(Table1[[#This Row],[Cur_Amount Credit]]&gt;0,ROUND(Table1[[#This Row],[Cur_Amount Credit]],2),"")</f>
        <v/>
      </c>
      <c r="AW2684" s="46" t="str">
        <f>LEFT(Table1[[#This Row],[Cur]],3)</f>
        <v/>
      </c>
      <c r="AX2684" s="59"/>
      <c r="AY2684" s="46"/>
      <c r="AZ2684" s="46" t="str">
        <f>IF(Table1[[#This Row],[Cur]]&lt;&gt;"",IF(Table1[[#This Row],[Cur]]="USD","",ExchangeRate),"")</f>
        <v/>
      </c>
      <c r="BA2684" s="46" t="str">
        <f>IF(Table1[[#This Row],[Grant]]&lt;&gt;"",VLOOKUP(Table1[[#This Row],[Grant]],Grants!B:D,3),"")</f>
        <v/>
      </c>
      <c r="BB2684" s="46" t="str">
        <f>TRIM(Table1[[#This Row],[Vendor ID]])</f>
        <v/>
      </c>
      <c r="BC2684">
        <f>IF(Table1[[#This Row],[Reference Number]]=Q2683,BC2683,BC2683+1)</f>
        <v>2</v>
      </c>
    </row>
    <row r="2685" spans="1:55" ht="11.25" hidden="1" customHeight="1">
      <c r="A2685" s="1"/>
      <c r="B2685" s="88" t="str">
        <f>IF(Table1[[#This Row],[Posting Date]]&lt;&gt;"",IF(Table1[[#This Row],[Reference Number]]=Q2684,B2684+1,1),"")</f>
        <v/>
      </c>
      <c r="C2685" s="61"/>
      <c r="D2685" s="61"/>
      <c r="E2685" s="218"/>
      <c r="F2685" s="143" t="str">
        <f>IFERROR(IF(VLOOKUP(Table1[[#This Row],[Budget Code Description]],Dimentions!$X$6:$AC$132,2,FALSE)="","",VLOOKUP(Table1[[#This Row],[Budget Code Description]],Dimentions!$X$6:$AC$132,2,FALSE)),"")</f>
        <v/>
      </c>
      <c r="G2685" s="143" t="str">
        <f>IFERROR(VLOOKUP(Table1[[#This Row],[Budget Code Description]],Dimentions!$X$6:$AC$132,3,FALSE),"")</f>
        <v/>
      </c>
      <c r="H2685" s="64" t="str">
        <f>IFERROR(VLOOKUP(Table1[[#This Row],[Account]],Dimentions!$S$6:$V$233,2,FALSE),"")</f>
        <v/>
      </c>
      <c r="I2685" s="62">
        <f>_xlfn.NUMBERVALUE(LEFT(Table1[[#This Row],[Account]],1))</f>
        <v>0</v>
      </c>
      <c r="J2685" s="62" t="str">
        <f>IFERROR(VLOOKUP(Table1[[#This Row],[Budget Code Description]],Table6[#All],7,FALSE),"")</f>
        <v/>
      </c>
      <c r="K2685" s="143" t="str">
        <f>IFERROR(VLOOKUP(Table1[[#This Row],[Budget Code Description]],Table6[#All],8,FALSE),"")</f>
        <v/>
      </c>
      <c r="L2685" s="63"/>
      <c r="M2685" s="65" t="str">
        <f>IFERROR(VLOOKUP(Table1[[#This Row],[Staff ID]],Table2[],2,FALSE),"")</f>
        <v/>
      </c>
      <c r="N2685" s="211" t="str">
        <f>IFERROR(IF(VLOOKUP(Table1[[#This Row],[Budget Code Description]],Dimentions!$X$6:$AC$97,4,FALSE)="","",VLOOKUP(Table1[[#This Row],[Budget Code Description]],Dimentions!$X$6:$AC$97,4,FALSE)),"")</f>
        <v/>
      </c>
      <c r="O2685" s="65" t="str">
        <f>IFERROR(VLOOKUP(Table1[[#This Row],[Vendor ID]],Table549[],2,FALSE),"")</f>
        <v/>
      </c>
      <c r="P2685" s="63"/>
      <c r="Q2685" s="143" t="str">
        <f>IF(Table1[[#This Row],[Posting Date]]&lt;&gt;"",$D$9,"")</f>
        <v/>
      </c>
      <c r="R2685" s="159" t="str">
        <f>IF(Table1[[#This Row],[Posting Date]]&lt;&gt;"",$D$10,"")</f>
        <v/>
      </c>
      <c r="S2685" s="66"/>
      <c r="T2685" s="63"/>
      <c r="U2685" s="67"/>
      <c r="V2685" s="67"/>
      <c r="W2685" s="67" t="str">
        <f t="shared" si="42"/>
        <v/>
      </c>
      <c r="X2685" s="161" t="str">
        <f>IF(E2685="","",(IF(Table1[[#This Row],[Cur]]="USD",Table1[[#This Row],[Cur_Amount Debit]],Table1[[#This Row],[Cur_Amount Debit]]/Table1[[#This Row],[Exchange Rate]])))</f>
        <v/>
      </c>
      <c r="Y2685" s="161" t="str">
        <f>IF(E2685="","",(IF(Table1[[#This Row],[Cur]]="USD",Table1[[#This Row],[Cur_Amount Credit]],Table1[[#This Row],[Cur_Amount Credit]]/ExchangeRate)))</f>
        <v/>
      </c>
      <c r="Z2685" s="203" t="str">
        <f>IF(E2685="","",(Table1[[#This Row],[Debit USD]]-Table1[[#This Row],[Credit USD]]))</f>
        <v/>
      </c>
      <c r="AA2685" s="122"/>
      <c r="AB2685" s="1"/>
      <c r="AC2685" s="15"/>
      <c r="AD2685" s="15" t="str">
        <f>IF(AND(OR(Table1[[#This Row],[Account]]="15030",Table1[[#This Row],[Account]]="15035",Table1[[#This Row],[Account]]="20150"),Table1[[#This Row],[Vendor ID]]=""),1,"")</f>
        <v/>
      </c>
      <c r="AE2685" s="15"/>
      <c r="AF2685" s="15"/>
      <c r="AG2685" s="15"/>
      <c r="AH2685" s="46" t="str">
        <f>IF(Table1[[#This Row],[Posting Date]]&lt;&gt;"","GJ-"&amp;CountryID,"")</f>
        <v/>
      </c>
      <c r="AI2685" s="59" t="str">
        <f>IF(Table1[[#This Row],[Posting Date]]&lt;&gt;"",Table1[[#This Row],[Posting Date]],"")</f>
        <v/>
      </c>
      <c r="AJ2685" s="46"/>
      <c r="AK2685" s="46" t="str">
        <f>IF(Table1[[#This Row],[Description]]&lt;&gt;"",Table1[[#This Row],[Description]],"")</f>
        <v/>
      </c>
      <c r="AL2685" s="46" t="str">
        <f>IF(Table1[[#This Row],[Posting Date]]&lt;&gt;"",Table1[[#This Row],[Reference Number]],"")</f>
        <v/>
      </c>
      <c r="AM2685" s="46" t="str">
        <f>TRIM(Table1[[#This Row],[Line '#]])</f>
        <v/>
      </c>
      <c r="AN2685" s="46" t="str">
        <f>TRIM(Table1[[#This Row],[Account]])</f>
        <v/>
      </c>
      <c r="AO2685" s="46" t="str">
        <f>IF(Table1[[#This Row],[Posting Date]]&lt;&gt;"",$D$5,"")</f>
        <v/>
      </c>
      <c r="AP2685" s="46" t="str">
        <f>TRIM(Table1[[#This Row],[Departments-Prgrams]])</f>
        <v/>
      </c>
      <c r="AQ2685" s="46" t="str">
        <f>TRIM(Table1[[#This Row],[Grant]])</f>
        <v/>
      </c>
      <c r="AR2685" s="46" t="str">
        <f>TRIM(Table1[[#This Row],[Staff ID]])</f>
        <v/>
      </c>
      <c r="AS2685" s="46" t="str">
        <f>IF(TRIM(Table1[[#This Row],[Budget Code]])=0,"",TRIM(Table1[[#This Row],[Budget Code]]))</f>
        <v/>
      </c>
      <c r="AT2685" s="46" t="str">
        <f>IF(Table1[[#This Row],[Line Description]]&lt;&gt;"",Table1[[#This Row],[Line Description]],"")</f>
        <v/>
      </c>
      <c r="AU2685" s="46" t="str">
        <f>IF(Table1[[#This Row],[Cur_Amount Debit]]&gt;0,ROUND(Table1[[#This Row],[Cur_Amount Debit]],2),"")</f>
        <v/>
      </c>
      <c r="AV2685" s="46" t="str">
        <f>IF(Table1[[#This Row],[Cur_Amount Credit]]&gt;0,ROUND(Table1[[#This Row],[Cur_Amount Credit]],2),"")</f>
        <v/>
      </c>
      <c r="AW2685" s="46" t="str">
        <f>LEFT(Table1[[#This Row],[Cur]],3)</f>
        <v/>
      </c>
      <c r="AX2685" s="59"/>
      <c r="AY2685" s="46"/>
      <c r="AZ2685" s="46" t="str">
        <f>IF(Table1[[#This Row],[Cur]]&lt;&gt;"",IF(Table1[[#This Row],[Cur]]="USD","",ExchangeRate),"")</f>
        <v/>
      </c>
      <c r="BA2685" s="46" t="str">
        <f>IF(Table1[[#This Row],[Grant]]&lt;&gt;"",VLOOKUP(Table1[[#This Row],[Grant]],Grants!B:D,3),"")</f>
        <v/>
      </c>
      <c r="BB2685" s="46" t="str">
        <f>TRIM(Table1[[#This Row],[Vendor ID]])</f>
        <v/>
      </c>
      <c r="BC2685">
        <f>IF(Table1[[#This Row],[Reference Number]]=Q2684,BC2684,BC2684+1)</f>
        <v>2</v>
      </c>
    </row>
    <row r="2686" spans="1:55" ht="11.25" hidden="1" customHeight="1">
      <c r="A2686" s="1"/>
      <c r="B2686" s="88" t="str">
        <f>IF(Table1[[#This Row],[Posting Date]]&lt;&gt;"",IF(Table1[[#This Row],[Reference Number]]=Q2685,B2685+1,1),"")</f>
        <v/>
      </c>
      <c r="C2686" s="61"/>
      <c r="D2686" s="61"/>
      <c r="E2686" s="218"/>
      <c r="F2686" s="143" t="str">
        <f>IFERROR(IF(VLOOKUP(Table1[[#This Row],[Budget Code Description]],Dimentions!$X$6:$AC$132,2,FALSE)="","",VLOOKUP(Table1[[#This Row],[Budget Code Description]],Dimentions!$X$6:$AC$132,2,FALSE)),"")</f>
        <v/>
      </c>
      <c r="G2686" s="143" t="str">
        <f>IFERROR(VLOOKUP(Table1[[#This Row],[Budget Code Description]],Dimentions!$X$6:$AC$132,3,FALSE),"")</f>
        <v/>
      </c>
      <c r="H2686" s="64" t="str">
        <f>IFERROR(VLOOKUP(Table1[[#This Row],[Account]],Dimentions!$S$6:$V$233,2,FALSE),"")</f>
        <v/>
      </c>
      <c r="I2686" s="62">
        <f>_xlfn.NUMBERVALUE(LEFT(Table1[[#This Row],[Account]],1))</f>
        <v>0</v>
      </c>
      <c r="J2686" s="62" t="str">
        <f>IFERROR(VLOOKUP(Table1[[#This Row],[Budget Code Description]],Table6[#All],7,FALSE),"")</f>
        <v/>
      </c>
      <c r="K2686" s="143" t="str">
        <f>IFERROR(VLOOKUP(Table1[[#This Row],[Budget Code Description]],Table6[#All],8,FALSE),"")</f>
        <v/>
      </c>
      <c r="L2686" s="63"/>
      <c r="M2686" s="65" t="str">
        <f>IFERROR(VLOOKUP(Table1[[#This Row],[Staff ID]],Table2[],2,FALSE),"")</f>
        <v/>
      </c>
      <c r="N2686" s="211" t="str">
        <f>IFERROR(IF(VLOOKUP(Table1[[#This Row],[Budget Code Description]],Dimentions!$X$6:$AC$97,4,FALSE)="","",VLOOKUP(Table1[[#This Row],[Budget Code Description]],Dimentions!$X$6:$AC$97,4,FALSE)),"")</f>
        <v/>
      </c>
      <c r="O2686" s="65" t="str">
        <f>IFERROR(VLOOKUP(Table1[[#This Row],[Vendor ID]],Table549[],2,FALSE),"")</f>
        <v/>
      </c>
      <c r="P2686" s="63"/>
      <c r="Q2686" s="143" t="str">
        <f>IF(Table1[[#This Row],[Posting Date]]&lt;&gt;"",$D$9,"")</f>
        <v/>
      </c>
      <c r="R2686" s="159" t="str">
        <f>IF(Table1[[#This Row],[Posting Date]]&lt;&gt;"",$D$10,"")</f>
        <v/>
      </c>
      <c r="S2686" s="66"/>
      <c r="T2686" s="63"/>
      <c r="U2686" s="67"/>
      <c r="V2686" s="67"/>
      <c r="W2686" s="67" t="str">
        <f t="shared" si="42"/>
        <v/>
      </c>
      <c r="X2686" s="161" t="str">
        <f>IF(E2686="","",(IF(Table1[[#This Row],[Cur]]="USD",Table1[[#This Row],[Cur_Amount Debit]],Table1[[#This Row],[Cur_Amount Debit]]/Table1[[#This Row],[Exchange Rate]])))</f>
        <v/>
      </c>
      <c r="Y2686" s="161" t="str">
        <f>IF(E2686="","",(IF(Table1[[#This Row],[Cur]]="USD",Table1[[#This Row],[Cur_Amount Credit]],Table1[[#This Row],[Cur_Amount Credit]]/ExchangeRate)))</f>
        <v/>
      </c>
      <c r="Z2686" s="203" t="str">
        <f>IF(E2686="","",(Table1[[#This Row],[Debit USD]]-Table1[[#This Row],[Credit USD]]))</f>
        <v/>
      </c>
      <c r="AA2686" s="122"/>
      <c r="AB2686" s="1"/>
      <c r="AC2686" s="15"/>
      <c r="AD2686" s="15" t="str">
        <f>IF(AND(OR(Table1[[#This Row],[Account]]="15030",Table1[[#This Row],[Account]]="15035",Table1[[#This Row],[Account]]="20150"),Table1[[#This Row],[Vendor ID]]=""),1,"")</f>
        <v/>
      </c>
      <c r="AE2686" s="15"/>
      <c r="AF2686" s="15"/>
      <c r="AG2686" s="15"/>
      <c r="AH2686" s="46" t="str">
        <f>IF(Table1[[#This Row],[Posting Date]]&lt;&gt;"","GJ-"&amp;CountryID,"")</f>
        <v/>
      </c>
      <c r="AI2686" s="59" t="str">
        <f>IF(Table1[[#This Row],[Posting Date]]&lt;&gt;"",Table1[[#This Row],[Posting Date]],"")</f>
        <v/>
      </c>
      <c r="AJ2686" s="46"/>
      <c r="AK2686" s="46" t="str">
        <f>IF(Table1[[#This Row],[Description]]&lt;&gt;"",Table1[[#This Row],[Description]],"")</f>
        <v/>
      </c>
      <c r="AL2686" s="46" t="str">
        <f>IF(Table1[[#This Row],[Posting Date]]&lt;&gt;"",Table1[[#This Row],[Reference Number]],"")</f>
        <v/>
      </c>
      <c r="AM2686" s="46" t="str">
        <f>TRIM(Table1[[#This Row],[Line '#]])</f>
        <v/>
      </c>
      <c r="AN2686" s="46" t="str">
        <f>TRIM(Table1[[#This Row],[Account]])</f>
        <v/>
      </c>
      <c r="AO2686" s="46" t="str">
        <f>IF(Table1[[#This Row],[Posting Date]]&lt;&gt;"",$D$5,"")</f>
        <v/>
      </c>
      <c r="AP2686" s="46" t="str">
        <f>TRIM(Table1[[#This Row],[Departments-Prgrams]])</f>
        <v/>
      </c>
      <c r="AQ2686" s="46" t="str">
        <f>TRIM(Table1[[#This Row],[Grant]])</f>
        <v/>
      </c>
      <c r="AR2686" s="46" t="str">
        <f>TRIM(Table1[[#This Row],[Staff ID]])</f>
        <v/>
      </c>
      <c r="AS2686" s="46" t="str">
        <f>IF(TRIM(Table1[[#This Row],[Budget Code]])=0,"",TRIM(Table1[[#This Row],[Budget Code]]))</f>
        <v/>
      </c>
      <c r="AT2686" s="46" t="str">
        <f>IF(Table1[[#This Row],[Line Description]]&lt;&gt;"",Table1[[#This Row],[Line Description]],"")</f>
        <v/>
      </c>
      <c r="AU2686" s="46" t="str">
        <f>IF(Table1[[#This Row],[Cur_Amount Debit]]&gt;0,ROUND(Table1[[#This Row],[Cur_Amount Debit]],2),"")</f>
        <v/>
      </c>
      <c r="AV2686" s="46" t="str">
        <f>IF(Table1[[#This Row],[Cur_Amount Credit]]&gt;0,ROUND(Table1[[#This Row],[Cur_Amount Credit]],2),"")</f>
        <v/>
      </c>
      <c r="AW2686" s="46" t="str">
        <f>LEFT(Table1[[#This Row],[Cur]],3)</f>
        <v/>
      </c>
      <c r="AX2686" s="59"/>
      <c r="AY2686" s="46"/>
      <c r="AZ2686" s="46" t="str">
        <f>IF(Table1[[#This Row],[Cur]]&lt;&gt;"",IF(Table1[[#This Row],[Cur]]="USD","",ExchangeRate),"")</f>
        <v/>
      </c>
      <c r="BA2686" s="46" t="str">
        <f>IF(Table1[[#This Row],[Grant]]&lt;&gt;"",VLOOKUP(Table1[[#This Row],[Grant]],Grants!B:D,3),"")</f>
        <v/>
      </c>
      <c r="BB2686" s="46" t="str">
        <f>TRIM(Table1[[#This Row],[Vendor ID]])</f>
        <v/>
      </c>
      <c r="BC2686">
        <f>IF(Table1[[#This Row],[Reference Number]]=Q2685,BC2685,BC2685+1)</f>
        <v>2</v>
      </c>
    </row>
    <row r="2687" spans="1:55" ht="11.25" hidden="1" customHeight="1">
      <c r="A2687" s="1"/>
      <c r="B2687" s="88" t="str">
        <f>IF(Table1[[#This Row],[Posting Date]]&lt;&gt;"",IF(Table1[[#This Row],[Reference Number]]=Q2686,B2686+1,1),"")</f>
        <v/>
      </c>
      <c r="C2687" s="61"/>
      <c r="D2687" s="61"/>
      <c r="E2687" s="218"/>
      <c r="F2687" s="143" t="str">
        <f>IFERROR(IF(VLOOKUP(Table1[[#This Row],[Budget Code Description]],Dimentions!$X$6:$AC$132,2,FALSE)="","",VLOOKUP(Table1[[#This Row],[Budget Code Description]],Dimentions!$X$6:$AC$132,2,FALSE)),"")</f>
        <v/>
      </c>
      <c r="G2687" s="143" t="str">
        <f>IFERROR(VLOOKUP(Table1[[#This Row],[Budget Code Description]],Dimentions!$X$6:$AC$132,3,FALSE),"")</f>
        <v/>
      </c>
      <c r="H2687" s="64" t="str">
        <f>IFERROR(VLOOKUP(Table1[[#This Row],[Account]],Dimentions!$S$6:$V$233,2,FALSE),"")</f>
        <v/>
      </c>
      <c r="I2687" s="62">
        <f>_xlfn.NUMBERVALUE(LEFT(Table1[[#This Row],[Account]],1))</f>
        <v>0</v>
      </c>
      <c r="J2687" s="62" t="str">
        <f>IFERROR(VLOOKUP(Table1[[#This Row],[Budget Code Description]],Table6[#All],7,FALSE),"")</f>
        <v/>
      </c>
      <c r="K2687" s="143" t="str">
        <f>IFERROR(VLOOKUP(Table1[[#This Row],[Budget Code Description]],Table6[#All],8,FALSE),"")</f>
        <v/>
      </c>
      <c r="L2687" s="63"/>
      <c r="M2687" s="65" t="str">
        <f>IFERROR(VLOOKUP(Table1[[#This Row],[Staff ID]],Table2[],2,FALSE),"")</f>
        <v/>
      </c>
      <c r="N2687" s="211" t="str">
        <f>IFERROR(IF(VLOOKUP(Table1[[#This Row],[Budget Code Description]],Dimentions!$X$6:$AC$97,4,FALSE)="","",VLOOKUP(Table1[[#This Row],[Budget Code Description]],Dimentions!$X$6:$AC$97,4,FALSE)),"")</f>
        <v/>
      </c>
      <c r="O2687" s="65" t="str">
        <f>IFERROR(VLOOKUP(Table1[[#This Row],[Vendor ID]],Table549[],2,FALSE),"")</f>
        <v/>
      </c>
      <c r="P2687" s="63"/>
      <c r="Q2687" s="143" t="str">
        <f>IF(Table1[[#This Row],[Posting Date]]&lt;&gt;"",$D$9,"")</f>
        <v/>
      </c>
      <c r="R2687" s="159" t="str">
        <f>IF(Table1[[#This Row],[Posting Date]]&lt;&gt;"",$D$10,"")</f>
        <v/>
      </c>
      <c r="S2687" s="66"/>
      <c r="T2687" s="63"/>
      <c r="U2687" s="67"/>
      <c r="V2687" s="67"/>
      <c r="W2687" s="67" t="str">
        <f t="shared" si="42"/>
        <v/>
      </c>
      <c r="X2687" s="161" t="str">
        <f>IF(E2687="","",(IF(Table1[[#This Row],[Cur]]="USD",Table1[[#This Row],[Cur_Amount Debit]],Table1[[#This Row],[Cur_Amount Debit]]/Table1[[#This Row],[Exchange Rate]])))</f>
        <v/>
      </c>
      <c r="Y2687" s="161" t="str">
        <f>IF(E2687="","",(IF(Table1[[#This Row],[Cur]]="USD",Table1[[#This Row],[Cur_Amount Credit]],Table1[[#This Row],[Cur_Amount Credit]]/ExchangeRate)))</f>
        <v/>
      </c>
      <c r="Z2687" s="203" t="str">
        <f>IF(E2687="","",(Table1[[#This Row],[Debit USD]]-Table1[[#This Row],[Credit USD]]))</f>
        <v/>
      </c>
      <c r="AA2687" s="122"/>
      <c r="AB2687" s="1"/>
      <c r="AC2687" s="15"/>
      <c r="AD2687" s="15" t="str">
        <f>IF(AND(OR(Table1[[#This Row],[Account]]="15030",Table1[[#This Row],[Account]]="15035",Table1[[#This Row],[Account]]="20150"),Table1[[#This Row],[Vendor ID]]=""),1,"")</f>
        <v/>
      </c>
      <c r="AE2687" s="15"/>
      <c r="AF2687" s="15"/>
      <c r="AG2687" s="15"/>
      <c r="AH2687" s="46" t="str">
        <f>IF(Table1[[#This Row],[Posting Date]]&lt;&gt;"","GJ-"&amp;CountryID,"")</f>
        <v/>
      </c>
      <c r="AI2687" s="59" t="str">
        <f>IF(Table1[[#This Row],[Posting Date]]&lt;&gt;"",Table1[[#This Row],[Posting Date]],"")</f>
        <v/>
      </c>
      <c r="AJ2687" s="46"/>
      <c r="AK2687" s="46" t="str">
        <f>IF(Table1[[#This Row],[Description]]&lt;&gt;"",Table1[[#This Row],[Description]],"")</f>
        <v/>
      </c>
      <c r="AL2687" s="46" t="str">
        <f>IF(Table1[[#This Row],[Posting Date]]&lt;&gt;"",Table1[[#This Row],[Reference Number]],"")</f>
        <v/>
      </c>
      <c r="AM2687" s="46" t="str">
        <f>TRIM(Table1[[#This Row],[Line '#]])</f>
        <v/>
      </c>
      <c r="AN2687" s="46" t="str">
        <f>TRIM(Table1[[#This Row],[Account]])</f>
        <v/>
      </c>
      <c r="AO2687" s="46" t="str">
        <f>IF(Table1[[#This Row],[Posting Date]]&lt;&gt;"",$D$5,"")</f>
        <v/>
      </c>
      <c r="AP2687" s="46" t="str">
        <f>TRIM(Table1[[#This Row],[Departments-Prgrams]])</f>
        <v/>
      </c>
      <c r="AQ2687" s="46" t="str">
        <f>TRIM(Table1[[#This Row],[Grant]])</f>
        <v/>
      </c>
      <c r="AR2687" s="46" t="str">
        <f>TRIM(Table1[[#This Row],[Staff ID]])</f>
        <v/>
      </c>
      <c r="AS2687" s="46" t="str">
        <f>IF(TRIM(Table1[[#This Row],[Budget Code]])=0,"",TRIM(Table1[[#This Row],[Budget Code]]))</f>
        <v/>
      </c>
      <c r="AT2687" s="46" t="str">
        <f>IF(Table1[[#This Row],[Line Description]]&lt;&gt;"",Table1[[#This Row],[Line Description]],"")</f>
        <v/>
      </c>
      <c r="AU2687" s="46" t="str">
        <f>IF(Table1[[#This Row],[Cur_Amount Debit]]&gt;0,ROUND(Table1[[#This Row],[Cur_Amount Debit]],2),"")</f>
        <v/>
      </c>
      <c r="AV2687" s="46" t="str">
        <f>IF(Table1[[#This Row],[Cur_Amount Credit]]&gt;0,ROUND(Table1[[#This Row],[Cur_Amount Credit]],2),"")</f>
        <v/>
      </c>
      <c r="AW2687" s="46" t="str">
        <f>LEFT(Table1[[#This Row],[Cur]],3)</f>
        <v/>
      </c>
      <c r="AX2687" s="59"/>
      <c r="AY2687" s="46"/>
      <c r="AZ2687" s="46" t="str">
        <f>IF(Table1[[#This Row],[Cur]]&lt;&gt;"",IF(Table1[[#This Row],[Cur]]="USD","",ExchangeRate),"")</f>
        <v/>
      </c>
      <c r="BA2687" s="46" t="str">
        <f>IF(Table1[[#This Row],[Grant]]&lt;&gt;"",VLOOKUP(Table1[[#This Row],[Grant]],Grants!B:D,3),"")</f>
        <v/>
      </c>
      <c r="BB2687" s="46" t="str">
        <f>TRIM(Table1[[#This Row],[Vendor ID]])</f>
        <v/>
      </c>
      <c r="BC2687">
        <f>IF(Table1[[#This Row],[Reference Number]]=Q2686,BC2686,BC2686+1)</f>
        <v>2</v>
      </c>
    </row>
    <row r="2688" spans="1:55" ht="11.25" hidden="1" customHeight="1">
      <c r="A2688" s="1"/>
      <c r="B2688" s="88" t="str">
        <f>IF(Table1[[#This Row],[Posting Date]]&lt;&gt;"",IF(Table1[[#This Row],[Reference Number]]=Q2687,B2687+1,1),"")</f>
        <v/>
      </c>
      <c r="C2688" s="61"/>
      <c r="D2688" s="61"/>
      <c r="E2688" s="218"/>
      <c r="F2688" s="143" t="str">
        <f>IFERROR(IF(VLOOKUP(Table1[[#This Row],[Budget Code Description]],Dimentions!$X$6:$AC$132,2,FALSE)="","",VLOOKUP(Table1[[#This Row],[Budget Code Description]],Dimentions!$X$6:$AC$132,2,FALSE)),"")</f>
        <v/>
      </c>
      <c r="G2688" s="143" t="str">
        <f>IFERROR(VLOOKUP(Table1[[#This Row],[Budget Code Description]],Dimentions!$X$6:$AC$132,3,FALSE),"")</f>
        <v/>
      </c>
      <c r="H2688" s="64" t="str">
        <f>IFERROR(VLOOKUP(Table1[[#This Row],[Account]],Dimentions!$S$6:$V$233,2,FALSE),"")</f>
        <v/>
      </c>
      <c r="I2688" s="62">
        <f>_xlfn.NUMBERVALUE(LEFT(Table1[[#This Row],[Account]],1))</f>
        <v>0</v>
      </c>
      <c r="J2688" s="62" t="str">
        <f>IFERROR(VLOOKUP(Table1[[#This Row],[Budget Code Description]],Table6[#All],7,FALSE),"")</f>
        <v/>
      </c>
      <c r="K2688" s="143" t="str">
        <f>IFERROR(VLOOKUP(Table1[[#This Row],[Budget Code Description]],Table6[#All],8,FALSE),"")</f>
        <v/>
      </c>
      <c r="L2688" s="63"/>
      <c r="M2688" s="65" t="str">
        <f>IFERROR(VLOOKUP(Table1[[#This Row],[Staff ID]],Table2[],2,FALSE),"")</f>
        <v/>
      </c>
      <c r="N2688" s="211" t="str">
        <f>IFERROR(IF(VLOOKUP(Table1[[#This Row],[Budget Code Description]],Dimentions!$X$6:$AC$97,4,FALSE)="","",VLOOKUP(Table1[[#This Row],[Budget Code Description]],Dimentions!$X$6:$AC$97,4,FALSE)),"")</f>
        <v/>
      </c>
      <c r="O2688" s="65" t="str">
        <f>IFERROR(VLOOKUP(Table1[[#This Row],[Vendor ID]],Table549[],2,FALSE),"")</f>
        <v/>
      </c>
      <c r="P2688" s="63"/>
      <c r="Q2688" s="143" t="str">
        <f>IF(Table1[[#This Row],[Posting Date]]&lt;&gt;"",$D$9,"")</f>
        <v/>
      </c>
      <c r="R2688" s="159" t="str">
        <f>IF(Table1[[#This Row],[Posting Date]]&lt;&gt;"",$D$10,"")</f>
        <v/>
      </c>
      <c r="S2688" s="66"/>
      <c r="T2688" s="63"/>
      <c r="U2688" s="67"/>
      <c r="V2688" s="67"/>
      <c r="W2688" s="67" t="str">
        <f t="shared" si="42"/>
        <v/>
      </c>
      <c r="X2688" s="161" t="str">
        <f>IF(E2688="","",(IF(Table1[[#This Row],[Cur]]="USD",Table1[[#This Row],[Cur_Amount Debit]],Table1[[#This Row],[Cur_Amount Debit]]/Table1[[#This Row],[Exchange Rate]])))</f>
        <v/>
      </c>
      <c r="Y2688" s="161" t="str">
        <f>IF(E2688="","",(IF(Table1[[#This Row],[Cur]]="USD",Table1[[#This Row],[Cur_Amount Credit]],Table1[[#This Row],[Cur_Amount Credit]]/ExchangeRate)))</f>
        <v/>
      </c>
      <c r="Z2688" s="203" t="str">
        <f>IF(E2688="","",(Table1[[#This Row],[Debit USD]]-Table1[[#This Row],[Credit USD]]))</f>
        <v/>
      </c>
      <c r="AA2688" s="122"/>
      <c r="AB2688" s="1"/>
      <c r="AC2688" s="15"/>
      <c r="AD2688" s="15" t="str">
        <f>IF(AND(OR(Table1[[#This Row],[Account]]="15030",Table1[[#This Row],[Account]]="15035",Table1[[#This Row],[Account]]="20150"),Table1[[#This Row],[Vendor ID]]=""),1,"")</f>
        <v/>
      </c>
      <c r="AE2688" s="15"/>
      <c r="AF2688" s="15"/>
      <c r="AG2688" s="15"/>
      <c r="AH2688" s="46" t="str">
        <f>IF(Table1[[#This Row],[Posting Date]]&lt;&gt;"","GJ-"&amp;CountryID,"")</f>
        <v/>
      </c>
      <c r="AI2688" s="59" t="str">
        <f>IF(Table1[[#This Row],[Posting Date]]&lt;&gt;"",Table1[[#This Row],[Posting Date]],"")</f>
        <v/>
      </c>
      <c r="AJ2688" s="46"/>
      <c r="AK2688" s="46" t="str">
        <f>IF(Table1[[#This Row],[Description]]&lt;&gt;"",Table1[[#This Row],[Description]],"")</f>
        <v/>
      </c>
      <c r="AL2688" s="46" t="str">
        <f>IF(Table1[[#This Row],[Posting Date]]&lt;&gt;"",Table1[[#This Row],[Reference Number]],"")</f>
        <v/>
      </c>
      <c r="AM2688" s="46" t="str">
        <f>TRIM(Table1[[#This Row],[Line '#]])</f>
        <v/>
      </c>
      <c r="AN2688" s="46" t="str">
        <f>TRIM(Table1[[#This Row],[Account]])</f>
        <v/>
      </c>
      <c r="AO2688" s="46" t="str">
        <f>IF(Table1[[#This Row],[Posting Date]]&lt;&gt;"",$D$5,"")</f>
        <v/>
      </c>
      <c r="AP2688" s="46" t="str">
        <f>TRIM(Table1[[#This Row],[Departments-Prgrams]])</f>
        <v/>
      </c>
      <c r="AQ2688" s="46" t="str">
        <f>TRIM(Table1[[#This Row],[Grant]])</f>
        <v/>
      </c>
      <c r="AR2688" s="46" t="str">
        <f>TRIM(Table1[[#This Row],[Staff ID]])</f>
        <v/>
      </c>
      <c r="AS2688" s="46" t="str">
        <f>IF(TRIM(Table1[[#This Row],[Budget Code]])=0,"",TRIM(Table1[[#This Row],[Budget Code]]))</f>
        <v/>
      </c>
      <c r="AT2688" s="46" t="str">
        <f>IF(Table1[[#This Row],[Line Description]]&lt;&gt;"",Table1[[#This Row],[Line Description]],"")</f>
        <v/>
      </c>
      <c r="AU2688" s="46" t="str">
        <f>IF(Table1[[#This Row],[Cur_Amount Debit]]&gt;0,ROUND(Table1[[#This Row],[Cur_Amount Debit]],2),"")</f>
        <v/>
      </c>
      <c r="AV2688" s="46" t="str">
        <f>IF(Table1[[#This Row],[Cur_Amount Credit]]&gt;0,ROUND(Table1[[#This Row],[Cur_Amount Credit]],2),"")</f>
        <v/>
      </c>
      <c r="AW2688" s="46" t="str">
        <f>LEFT(Table1[[#This Row],[Cur]],3)</f>
        <v/>
      </c>
      <c r="AX2688" s="59"/>
      <c r="AY2688" s="46"/>
      <c r="AZ2688" s="46" t="str">
        <f>IF(Table1[[#This Row],[Cur]]&lt;&gt;"",IF(Table1[[#This Row],[Cur]]="USD","",ExchangeRate),"")</f>
        <v/>
      </c>
      <c r="BA2688" s="46" t="str">
        <f>IF(Table1[[#This Row],[Grant]]&lt;&gt;"",VLOOKUP(Table1[[#This Row],[Grant]],Grants!B:D,3),"")</f>
        <v/>
      </c>
      <c r="BB2688" s="46" t="str">
        <f>TRIM(Table1[[#This Row],[Vendor ID]])</f>
        <v/>
      </c>
      <c r="BC2688">
        <f>IF(Table1[[#This Row],[Reference Number]]=Q2687,BC2687,BC2687+1)</f>
        <v>2</v>
      </c>
    </row>
    <row r="2689" spans="1:55" ht="11.25" hidden="1" customHeight="1">
      <c r="A2689" s="1"/>
      <c r="B2689" s="88" t="str">
        <f>IF(Table1[[#This Row],[Posting Date]]&lt;&gt;"",IF(Table1[[#This Row],[Reference Number]]=Q2688,B2688+1,1),"")</f>
        <v/>
      </c>
      <c r="C2689" s="61"/>
      <c r="D2689" s="61"/>
      <c r="E2689" s="218"/>
      <c r="F2689" s="143" t="str">
        <f>IFERROR(IF(VLOOKUP(Table1[[#This Row],[Budget Code Description]],Dimentions!$X$6:$AC$132,2,FALSE)="","",VLOOKUP(Table1[[#This Row],[Budget Code Description]],Dimentions!$X$6:$AC$132,2,FALSE)),"")</f>
        <v/>
      </c>
      <c r="G2689" s="143" t="str">
        <f>IFERROR(VLOOKUP(Table1[[#This Row],[Budget Code Description]],Dimentions!$X$6:$AC$132,3,FALSE),"")</f>
        <v/>
      </c>
      <c r="H2689" s="64" t="str">
        <f>IFERROR(VLOOKUP(Table1[[#This Row],[Account]],Dimentions!$S$6:$V$233,2,FALSE),"")</f>
        <v/>
      </c>
      <c r="I2689" s="62">
        <f>_xlfn.NUMBERVALUE(LEFT(Table1[[#This Row],[Account]],1))</f>
        <v>0</v>
      </c>
      <c r="J2689" s="62" t="str">
        <f>IFERROR(VLOOKUP(Table1[[#This Row],[Budget Code Description]],Table6[#All],7,FALSE),"")</f>
        <v/>
      </c>
      <c r="K2689" s="143" t="str">
        <f>IFERROR(VLOOKUP(Table1[[#This Row],[Budget Code Description]],Table6[#All],8,FALSE),"")</f>
        <v/>
      </c>
      <c r="L2689" s="63"/>
      <c r="M2689" s="65" t="str">
        <f>IFERROR(VLOOKUP(Table1[[#This Row],[Staff ID]],Table2[],2,FALSE),"")</f>
        <v/>
      </c>
      <c r="N2689" s="211" t="str">
        <f>IFERROR(IF(VLOOKUP(Table1[[#This Row],[Budget Code Description]],Dimentions!$X$6:$AC$97,4,FALSE)="","",VLOOKUP(Table1[[#This Row],[Budget Code Description]],Dimentions!$X$6:$AC$97,4,FALSE)),"")</f>
        <v/>
      </c>
      <c r="O2689" s="65" t="str">
        <f>IFERROR(VLOOKUP(Table1[[#This Row],[Vendor ID]],Table549[],2,FALSE),"")</f>
        <v/>
      </c>
      <c r="P2689" s="63"/>
      <c r="Q2689" s="143" t="str">
        <f>IF(Table1[[#This Row],[Posting Date]]&lt;&gt;"",$D$9,"")</f>
        <v/>
      </c>
      <c r="R2689" s="159" t="str">
        <f>IF(Table1[[#This Row],[Posting Date]]&lt;&gt;"",$D$10,"")</f>
        <v/>
      </c>
      <c r="S2689" s="66"/>
      <c r="T2689" s="63"/>
      <c r="U2689" s="67"/>
      <c r="V2689" s="67"/>
      <c r="W2689" s="67" t="str">
        <f t="shared" si="42"/>
        <v/>
      </c>
      <c r="X2689" s="161" t="str">
        <f>IF(E2689="","",(IF(Table1[[#This Row],[Cur]]="USD",Table1[[#This Row],[Cur_Amount Debit]],Table1[[#This Row],[Cur_Amount Debit]]/Table1[[#This Row],[Exchange Rate]])))</f>
        <v/>
      </c>
      <c r="Y2689" s="161" t="str">
        <f>IF(E2689="","",(IF(Table1[[#This Row],[Cur]]="USD",Table1[[#This Row],[Cur_Amount Credit]],Table1[[#This Row],[Cur_Amount Credit]]/ExchangeRate)))</f>
        <v/>
      </c>
      <c r="Z2689" s="203" t="str">
        <f>IF(E2689="","",(Table1[[#This Row],[Debit USD]]-Table1[[#This Row],[Credit USD]]))</f>
        <v/>
      </c>
      <c r="AA2689" s="122"/>
      <c r="AB2689" s="1"/>
      <c r="AC2689" s="15"/>
      <c r="AD2689" s="15" t="str">
        <f>IF(AND(OR(Table1[[#This Row],[Account]]="15030",Table1[[#This Row],[Account]]="15035",Table1[[#This Row],[Account]]="20150"),Table1[[#This Row],[Vendor ID]]=""),1,"")</f>
        <v/>
      </c>
      <c r="AE2689" s="15"/>
      <c r="AF2689" s="15"/>
      <c r="AG2689" s="15"/>
      <c r="AH2689" s="46" t="str">
        <f>IF(Table1[[#This Row],[Posting Date]]&lt;&gt;"","GJ-"&amp;CountryID,"")</f>
        <v/>
      </c>
      <c r="AI2689" s="59" t="str">
        <f>IF(Table1[[#This Row],[Posting Date]]&lt;&gt;"",Table1[[#This Row],[Posting Date]],"")</f>
        <v/>
      </c>
      <c r="AJ2689" s="46"/>
      <c r="AK2689" s="46" t="str">
        <f>IF(Table1[[#This Row],[Description]]&lt;&gt;"",Table1[[#This Row],[Description]],"")</f>
        <v/>
      </c>
      <c r="AL2689" s="46" t="str">
        <f>IF(Table1[[#This Row],[Posting Date]]&lt;&gt;"",Table1[[#This Row],[Reference Number]],"")</f>
        <v/>
      </c>
      <c r="AM2689" s="46" t="str">
        <f>TRIM(Table1[[#This Row],[Line '#]])</f>
        <v/>
      </c>
      <c r="AN2689" s="46" t="str">
        <f>TRIM(Table1[[#This Row],[Account]])</f>
        <v/>
      </c>
      <c r="AO2689" s="46" t="str">
        <f>IF(Table1[[#This Row],[Posting Date]]&lt;&gt;"",$D$5,"")</f>
        <v/>
      </c>
      <c r="AP2689" s="46" t="str">
        <f>TRIM(Table1[[#This Row],[Departments-Prgrams]])</f>
        <v/>
      </c>
      <c r="AQ2689" s="46" t="str">
        <f>TRIM(Table1[[#This Row],[Grant]])</f>
        <v/>
      </c>
      <c r="AR2689" s="46" t="str">
        <f>TRIM(Table1[[#This Row],[Staff ID]])</f>
        <v/>
      </c>
      <c r="AS2689" s="46" t="str">
        <f>IF(TRIM(Table1[[#This Row],[Budget Code]])=0,"",TRIM(Table1[[#This Row],[Budget Code]]))</f>
        <v/>
      </c>
      <c r="AT2689" s="46" t="str">
        <f>IF(Table1[[#This Row],[Line Description]]&lt;&gt;"",Table1[[#This Row],[Line Description]],"")</f>
        <v/>
      </c>
      <c r="AU2689" s="46" t="str">
        <f>IF(Table1[[#This Row],[Cur_Amount Debit]]&gt;0,ROUND(Table1[[#This Row],[Cur_Amount Debit]],2),"")</f>
        <v/>
      </c>
      <c r="AV2689" s="46" t="str">
        <f>IF(Table1[[#This Row],[Cur_Amount Credit]]&gt;0,ROUND(Table1[[#This Row],[Cur_Amount Credit]],2),"")</f>
        <v/>
      </c>
      <c r="AW2689" s="46" t="str">
        <f>LEFT(Table1[[#This Row],[Cur]],3)</f>
        <v/>
      </c>
      <c r="AX2689" s="59"/>
      <c r="AY2689" s="46"/>
      <c r="AZ2689" s="46" t="str">
        <f>IF(Table1[[#This Row],[Cur]]&lt;&gt;"",IF(Table1[[#This Row],[Cur]]="USD","",ExchangeRate),"")</f>
        <v/>
      </c>
      <c r="BA2689" s="46" t="str">
        <f>IF(Table1[[#This Row],[Grant]]&lt;&gt;"",VLOOKUP(Table1[[#This Row],[Grant]],Grants!B:D,3),"")</f>
        <v/>
      </c>
      <c r="BB2689" s="46" t="str">
        <f>TRIM(Table1[[#This Row],[Vendor ID]])</f>
        <v/>
      </c>
      <c r="BC2689">
        <f>IF(Table1[[#This Row],[Reference Number]]=Q2688,BC2688,BC2688+1)</f>
        <v>2</v>
      </c>
    </row>
    <row r="2690" spans="1:55" ht="11.25" hidden="1" customHeight="1">
      <c r="A2690" s="1"/>
      <c r="B2690" s="88" t="str">
        <f>IF(Table1[[#This Row],[Posting Date]]&lt;&gt;"",IF(Table1[[#This Row],[Reference Number]]=Q2689,B2689+1,1),"")</f>
        <v/>
      </c>
      <c r="C2690" s="61"/>
      <c r="D2690" s="61"/>
      <c r="E2690" s="218"/>
      <c r="F2690" s="143" t="str">
        <f>IFERROR(IF(VLOOKUP(Table1[[#This Row],[Budget Code Description]],Dimentions!$X$6:$AC$132,2,FALSE)="","",VLOOKUP(Table1[[#This Row],[Budget Code Description]],Dimentions!$X$6:$AC$132,2,FALSE)),"")</f>
        <v/>
      </c>
      <c r="G2690" s="143" t="str">
        <f>IFERROR(VLOOKUP(Table1[[#This Row],[Budget Code Description]],Dimentions!$X$6:$AC$132,3,FALSE),"")</f>
        <v/>
      </c>
      <c r="H2690" s="64" t="str">
        <f>IFERROR(VLOOKUP(Table1[[#This Row],[Account]],Dimentions!$S$6:$V$233,2,FALSE),"")</f>
        <v/>
      </c>
      <c r="I2690" s="62">
        <f>_xlfn.NUMBERVALUE(LEFT(Table1[[#This Row],[Account]],1))</f>
        <v>0</v>
      </c>
      <c r="J2690" s="62" t="str">
        <f>IFERROR(VLOOKUP(Table1[[#This Row],[Budget Code Description]],Table6[#All],7,FALSE),"")</f>
        <v/>
      </c>
      <c r="K2690" s="143" t="str">
        <f>IFERROR(VLOOKUP(Table1[[#This Row],[Budget Code Description]],Table6[#All],8,FALSE),"")</f>
        <v/>
      </c>
      <c r="L2690" s="63"/>
      <c r="M2690" s="65" t="str">
        <f>IFERROR(VLOOKUP(Table1[[#This Row],[Staff ID]],Table2[],2,FALSE),"")</f>
        <v/>
      </c>
      <c r="N2690" s="211" t="str">
        <f>IFERROR(IF(VLOOKUP(Table1[[#This Row],[Budget Code Description]],Dimentions!$X$6:$AC$97,4,FALSE)="","",VLOOKUP(Table1[[#This Row],[Budget Code Description]],Dimentions!$X$6:$AC$97,4,FALSE)),"")</f>
        <v/>
      </c>
      <c r="O2690" s="65" t="str">
        <f>IFERROR(VLOOKUP(Table1[[#This Row],[Vendor ID]],Table549[],2,FALSE),"")</f>
        <v/>
      </c>
      <c r="P2690" s="63"/>
      <c r="Q2690" s="143" t="str">
        <f>IF(Table1[[#This Row],[Posting Date]]&lt;&gt;"",$D$9,"")</f>
        <v/>
      </c>
      <c r="R2690" s="159" t="str">
        <f>IF(Table1[[#This Row],[Posting Date]]&lt;&gt;"",$D$10,"")</f>
        <v/>
      </c>
      <c r="S2690" s="66"/>
      <c r="T2690" s="63"/>
      <c r="U2690" s="67"/>
      <c r="V2690" s="67"/>
      <c r="W2690" s="67" t="str">
        <f t="shared" si="42"/>
        <v/>
      </c>
      <c r="X2690" s="161" t="str">
        <f>IF(E2690="","",(IF(Table1[[#This Row],[Cur]]="USD",Table1[[#This Row],[Cur_Amount Debit]],Table1[[#This Row],[Cur_Amount Debit]]/Table1[[#This Row],[Exchange Rate]])))</f>
        <v/>
      </c>
      <c r="Y2690" s="161" t="str">
        <f>IF(E2690="","",(IF(Table1[[#This Row],[Cur]]="USD",Table1[[#This Row],[Cur_Amount Credit]],Table1[[#This Row],[Cur_Amount Credit]]/ExchangeRate)))</f>
        <v/>
      </c>
      <c r="Z2690" s="203" t="str">
        <f>IF(E2690="","",(Table1[[#This Row],[Debit USD]]-Table1[[#This Row],[Credit USD]]))</f>
        <v/>
      </c>
      <c r="AA2690" s="122"/>
      <c r="AB2690" s="1"/>
      <c r="AC2690" s="15"/>
      <c r="AD2690" s="15" t="str">
        <f>IF(AND(OR(Table1[[#This Row],[Account]]="15030",Table1[[#This Row],[Account]]="15035",Table1[[#This Row],[Account]]="20150"),Table1[[#This Row],[Vendor ID]]=""),1,"")</f>
        <v/>
      </c>
      <c r="AE2690" s="15"/>
      <c r="AF2690" s="15"/>
      <c r="AG2690" s="15"/>
      <c r="AH2690" s="46" t="str">
        <f>IF(Table1[[#This Row],[Posting Date]]&lt;&gt;"","GJ-"&amp;CountryID,"")</f>
        <v/>
      </c>
      <c r="AI2690" s="59" t="str">
        <f>IF(Table1[[#This Row],[Posting Date]]&lt;&gt;"",Table1[[#This Row],[Posting Date]],"")</f>
        <v/>
      </c>
      <c r="AJ2690" s="46"/>
      <c r="AK2690" s="46" t="str">
        <f>IF(Table1[[#This Row],[Description]]&lt;&gt;"",Table1[[#This Row],[Description]],"")</f>
        <v/>
      </c>
      <c r="AL2690" s="46" t="str">
        <f>IF(Table1[[#This Row],[Posting Date]]&lt;&gt;"",Table1[[#This Row],[Reference Number]],"")</f>
        <v/>
      </c>
      <c r="AM2690" s="46" t="str">
        <f>TRIM(Table1[[#This Row],[Line '#]])</f>
        <v/>
      </c>
      <c r="AN2690" s="46" t="str">
        <f>TRIM(Table1[[#This Row],[Account]])</f>
        <v/>
      </c>
      <c r="AO2690" s="46" t="str">
        <f>IF(Table1[[#This Row],[Posting Date]]&lt;&gt;"",$D$5,"")</f>
        <v/>
      </c>
      <c r="AP2690" s="46" t="str">
        <f>TRIM(Table1[[#This Row],[Departments-Prgrams]])</f>
        <v/>
      </c>
      <c r="AQ2690" s="46" t="str">
        <f>TRIM(Table1[[#This Row],[Grant]])</f>
        <v/>
      </c>
      <c r="AR2690" s="46" t="str">
        <f>TRIM(Table1[[#This Row],[Staff ID]])</f>
        <v/>
      </c>
      <c r="AS2690" s="46" t="str">
        <f>IF(TRIM(Table1[[#This Row],[Budget Code]])=0,"",TRIM(Table1[[#This Row],[Budget Code]]))</f>
        <v/>
      </c>
      <c r="AT2690" s="46" t="str">
        <f>IF(Table1[[#This Row],[Line Description]]&lt;&gt;"",Table1[[#This Row],[Line Description]],"")</f>
        <v/>
      </c>
      <c r="AU2690" s="46" t="str">
        <f>IF(Table1[[#This Row],[Cur_Amount Debit]]&gt;0,ROUND(Table1[[#This Row],[Cur_Amount Debit]],2),"")</f>
        <v/>
      </c>
      <c r="AV2690" s="46" t="str">
        <f>IF(Table1[[#This Row],[Cur_Amount Credit]]&gt;0,ROUND(Table1[[#This Row],[Cur_Amount Credit]],2),"")</f>
        <v/>
      </c>
      <c r="AW2690" s="46" t="str">
        <f>LEFT(Table1[[#This Row],[Cur]],3)</f>
        <v/>
      </c>
      <c r="AX2690" s="59"/>
      <c r="AY2690" s="46"/>
      <c r="AZ2690" s="46" t="str">
        <f>IF(Table1[[#This Row],[Cur]]&lt;&gt;"",IF(Table1[[#This Row],[Cur]]="USD","",ExchangeRate),"")</f>
        <v/>
      </c>
      <c r="BA2690" s="46" t="str">
        <f>IF(Table1[[#This Row],[Grant]]&lt;&gt;"",VLOOKUP(Table1[[#This Row],[Grant]],Grants!B:D,3),"")</f>
        <v/>
      </c>
      <c r="BB2690" s="46" t="str">
        <f>TRIM(Table1[[#This Row],[Vendor ID]])</f>
        <v/>
      </c>
      <c r="BC2690">
        <f>IF(Table1[[#This Row],[Reference Number]]=Q2689,BC2689,BC2689+1)</f>
        <v>2</v>
      </c>
    </row>
    <row r="2691" spans="1:55" ht="11.25" hidden="1" customHeight="1">
      <c r="A2691" s="1"/>
      <c r="B2691" s="88" t="str">
        <f>IF(Table1[[#This Row],[Posting Date]]&lt;&gt;"",IF(Table1[[#This Row],[Reference Number]]=Q2690,B2690+1,1),"")</f>
        <v/>
      </c>
      <c r="C2691" s="61"/>
      <c r="D2691" s="61"/>
      <c r="E2691" s="218"/>
      <c r="F2691" s="143" t="str">
        <f>IFERROR(IF(VLOOKUP(Table1[[#This Row],[Budget Code Description]],Dimentions!$X$6:$AC$132,2,FALSE)="","",VLOOKUP(Table1[[#This Row],[Budget Code Description]],Dimentions!$X$6:$AC$132,2,FALSE)),"")</f>
        <v/>
      </c>
      <c r="G2691" s="143" t="str">
        <f>IFERROR(VLOOKUP(Table1[[#This Row],[Budget Code Description]],Dimentions!$X$6:$AC$132,3,FALSE),"")</f>
        <v/>
      </c>
      <c r="H2691" s="64" t="str">
        <f>IFERROR(VLOOKUP(Table1[[#This Row],[Account]],Dimentions!$S$6:$V$233,2,FALSE),"")</f>
        <v/>
      </c>
      <c r="I2691" s="62">
        <f>_xlfn.NUMBERVALUE(LEFT(Table1[[#This Row],[Account]],1))</f>
        <v>0</v>
      </c>
      <c r="J2691" s="62" t="str">
        <f>IFERROR(VLOOKUP(Table1[[#This Row],[Budget Code Description]],Table6[#All],7,FALSE),"")</f>
        <v/>
      </c>
      <c r="K2691" s="143" t="str">
        <f>IFERROR(VLOOKUP(Table1[[#This Row],[Budget Code Description]],Table6[#All],8,FALSE),"")</f>
        <v/>
      </c>
      <c r="L2691" s="63"/>
      <c r="M2691" s="65" t="str">
        <f>IFERROR(VLOOKUP(Table1[[#This Row],[Staff ID]],Table2[],2,FALSE),"")</f>
        <v/>
      </c>
      <c r="N2691" s="211" t="str">
        <f>IFERROR(IF(VLOOKUP(Table1[[#This Row],[Budget Code Description]],Dimentions!$X$6:$AC$97,4,FALSE)="","",VLOOKUP(Table1[[#This Row],[Budget Code Description]],Dimentions!$X$6:$AC$97,4,FALSE)),"")</f>
        <v/>
      </c>
      <c r="O2691" s="65" t="str">
        <f>IFERROR(VLOOKUP(Table1[[#This Row],[Vendor ID]],Table549[],2,FALSE),"")</f>
        <v/>
      </c>
      <c r="P2691" s="63"/>
      <c r="Q2691" s="143" t="str">
        <f>IF(Table1[[#This Row],[Posting Date]]&lt;&gt;"",$D$9,"")</f>
        <v/>
      </c>
      <c r="R2691" s="159" t="str">
        <f>IF(Table1[[#This Row],[Posting Date]]&lt;&gt;"",$D$10,"")</f>
        <v/>
      </c>
      <c r="S2691" s="66"/>
      <c r="T2691" s="63"/>
      <c r="U2691" s="67"/>
      <c r="V2691" s="67"/>
      <c r="W2691" s="67" t="str">
        <f t="shared" si="42"/>
        <v/>
      </c>
      <c r="X2691" s="161" t="str">
        <f>IF(E2691="","",(IF(Table1[[#This Row],[Cur]]="USD",Table1[[#This Row],[Cur_Amount Debit]],Table1[[#This Row],[Cur_Amount Debit]]/Table1[[#This Row],[Exchange Rate]])))</f>
        <v/>
      </c>
      <c r="Y2691" s="161" t="str">
        <f>IF(E2691="","",(IF(Table1[[#This Row],[Cur]]="USD",Table1[[#This Row],[Cur_Amount Credit]],Table1[[#This Row],[Cur_Amount Credit]]/ExchangeRate)))</f>
        <v/>
      </c>
      <c r="Z2691" s="203" t="str">
        <f>IF(E2691="","",(Table1[[#This Row],[Debit USD]]-Table1[[#This Row],[Credit USD]]))</f>
        <v/>
      </c>
      <c r="AA2691" s="122"/>
      <c r="AB2691" s="1"/>
      <c r="AC2691" s="15"/>
      <c r="AD2691" s="15" t="str">
        <f>IF(AND(OR(Table1[[#This Row],[Account]]="15030",Table1[[#This Row],[Account]]="15035",Table1[[#This Row],[Account]]="20150"),Table1[[#This Row],[Vendor ID]]=""),1,"")</f>
        <v/>
      </c>
      <c r="AE2691" s="15"/>
      <c r="AF2691" s="15"/>
      <c r="AG2691" s="15"/>
      <c r="AH2691" s="46" t="str">
        <f>IF(Table1[[#This Row],[Posting Date]]&lt;&gt;"","GJ-"&amp;CountryID,"")</f>
        <v/>
      </c>
      <c r="AI2691" s="59" t="str">
        <f>IF(Table1[[#This Row],[Posting Date]]&lt;&gt;"",Table1[[#This Row],[Posting Date]],"")</f>
        <v/>
      </c>
      <c r="AJ2691" s="46"/>
      <c r="AK2691" s="46" t="str">
        <f>IF(Table1[[#This Row],[Description]]&lt;&gt;"",Table1[[#This Row],[Description]],"")</f>
        <v/>
      </c>
      <c r="AL2691" s="46" t="str">
        <f>IF(Table1[[#This Row],[Posting Date]]&lt;&gt;"",Table1[[#This Row],[Reference Number]],"")</f>
        <v/>
      </c>
      <c r="AM2691" s="46" t="str">
        <f>TRIM(Table1[[#This Row],[Line '#]])</f>
        <v/>
      </c>
      <c r="AN2691" s="46" t="str">
        <f>TRIM(Table1[[#This Row],[Account]])</f>
        <v/>
      </c>
      <c r="AO2691" s="46" t="str">
        <f>IF(Table1[[#This Row],[Posting Date]]&lt;&gt;"",$D$5,"")</f>
        <v/>
      </c>
      <c r="AP2691" s="46" t="str">
        <f>TRIM(Table1[[#This Row],[Departments-Prgrams]])</f>
        <v/>
      </c>
      <c r="AQ2691" s="46" t="str">
        <f>TRIM(Table1[[#This Row],[Grant]])</f>
        <v/>
      </c>
      <c r="AR2691" s="46" t="str">
        <f>TRIM(Table1[[#This Row],[Staff ID]])</f>
        <v/>
      </c>
      <c r="AS2691" s="46" t="str">
        <f>IF(TRIM(Table1[[#This Row],[Budget Code]])=0,"",TRIM(Table1[[#This Row],[Budget Code]]))</f>
        <v/>
      </c>
      <c r="AT2691" s="46" t="str">
        <f>IF(Table1[[#This Row],[Line Description]]&lt;&gt;"",Table1[[#This Row],[Line Description]],"")</f>
        <v/>
      </c>
      <c r="AU2691" s="46" t="str">
        <f>IF(Table1[[#This Row],[Cur_Amount Debit]]&gt;0,ROUND(Table1[[#This Row],[Cur_Amount Debit]],2),"")</f>
        <v/>
      </c>
      <c r="AV2691" s="46" t="str">
        <f>IF(Table1[[#This Row],[Cur_Amount Credit]]&gt;0,ROUND(Table1[[#This Row],[Cur_Amount Credit]],2),"")</f>
        <v/>
      </c>
      <c r="AW2691" s="46" t="str">
        <f>LEFT(Table1[[#This Row],[Cur]],3)</f>
        <v/>
      </c>
      <c r="AX2691" s="59"/>
      <c r="AY2691" s="46"/>
      <c r="AZ2691" s="46" t="str">
        <f>IF(Table1[[#This Row],[Cur]]&lt;&gt;"",IF(Table1[[#This Row],[Cur]]="USD","",ExchangeRate),"")</f>
        <v/>
      </c>
      <c r="BA2691" s="46" t="str">
        <f>IF(Table1[[#This Row],[Grant]]&lt;&gt;"",VLOOKUP(Table1[[#This Row],[Grant]],Grants!B:D,3),"")</f>
        <v/>
      </c>
      <c r="BB2691" s="46" t="str">
        <f>TRIM(Table1[[#This Row],[Vendor ID]])</f>
        <v/>
      </c>
      <c r="BC2691">
        <f>IF(Table1[[#This Row],[Reference Number]]=Q2690,BC2690,BC2690+1)</f>
        <v>2</v>
      </c>
    </row>
    <row r="2692" spans="1:55" ht="11.25" hidden="1" customHeight="1">
      <c r="A2692" s="1"/>
      <c r="B2692" s="88" t="str">
        <f>IF(Table1[[#This Row],[Posting Date]]&lt;&gt;"",IF(Table1[[#This Row],[Reference Number]]=Q2691,B2691+1,1),"")</f>
        <v/>
      </c>
      <c r="C2692" s="61"/>
      <c r="D2692" s="61"/>
      <c r="E2692" s="218"/>
      <c r="F2692" s="143" t="str">
        <f>IFERROR(IF(VLOOKUP(Table1[[#This Row],[Budget Code Description]],Dimentions!$X$6:$AC$132,2,FALSE)="","",VLOOKUP(Table1[[#This Row],[Budget Code Description]],Dimentions!$X$6:$AC$132,2,FALSE)),"")</f>
        <v/>
      </c>
      <c r="G2692" s="143" t="str">
        <f>IFERROR(VLOOKUP(Table1[[#This Row],[Budget Code Description]],Dimentions!$X$6:$AC$132,3,FALSE),"")</f>
        <v/>
      </c>
      <c r="H2692" s="64" t="str">
        <f>IFERROR(VLOOKUP(Table1[[#This Row],[Account]],Dimentions!$S$6:$V$233,2,FALSE),"")</f>
        <v/>
      </c>
      <c r="I2692" s="62">
        <f>_xlfn.NUMBERVALUE(LEFT(Table1[[#This Row],[Account]],1))</f>
        <v>0</v>
      </c>
      <c r="J2692" s="62" t="str">
        <f>IFERROR(VLOOKUP(Table1[[#This Row],[Budget Code Description]],Table6[#All],7,FALSE),"")</f>
        <v/>
      </c>
      <c r="K2692" s="143" t="str">
        <f>IFERROR(VLOOKUP(Table1[[#This Row],[Budget Code Description]],Table6[#All],8,FALSE),"")</f>
        <v/>
      </c>
      <c r="L2692" s="63"/>
      <c r="M2692" s="65" t="str">
        <f>IFERROR(VLOOKUP(Table1[[#This Row],[Staff ID]],Table2[],2,FALSE),"")</f>
        <v/>
      </c>
      <c r="N2692" s="211" t="str">
        <f>IFERROR(IF(VLOOKUP(Table1[[#This Row],[Budget Code Description]],Dimentions!$X$6:$AC$97,4,FALSE)="","",VLOOKUP(Table1[[#This Row],[Budget Code Description]],Dimentions!$X$6:$AC$97,4,FALSE)),"")</f>
        <v/>
      </c>
      <c r="O2692" s="65" t="str">
        <f>IFERROR(VLOOKUP(Table1[[#This Row],[Vendor ID]],Table549[],2,FALSE),"")</f>
        <v/>
      </c>
      <c r="P2692" s="63"/>
      <c r="Q2692" s="143" t="str">
        <f>IF(Table1[[#This Row],[Posting Date]]&lt;&gt;"",$D$9,"")</f>
        <v/>
      </c>
      <c r="R2692" s="159" t="str">
        <f>IF(Table1[[#This Row],[Posting Date]]&lt;&gt;"",$D$10,"")</f>
        <v/>
      </c>
      <c r="S2692" s="66"/>
      <c r="T2692" s="63"/>
      <c r="U2692" s="67"/>
      <c r="V2692" s="67"/>
      <c r="W2692" s="67" t="str">
        <f t="shared" si="42"/>
        <v/>
      </c>
      <c r="X2692" s="161" t="str">
        <f>IF(E2692="","",(IF(Table1[[#This Row],[Cur]]="USD",Table1[[#This Row],[Cur_Amount Debit]],Table1[[#This Row],[Cur_Amount Debit]]/Table1[[#This Row],[Exchange Rate]])))</f>
        <v/>
      </c>
      <c r="Y2692" s="161" t="str">
        <f>IF(E2692="","",(IF(Table1[[#This Row],[Cur]]="USD",Table1[[#This Row],[Cur_Amount Credit]],Table1[[#This Row],[Cur_Amount Credit]]/ExchangeRate)))</f>
        <v/>
      </c>
      <c r="Z2692" s="203" t="str">
        <f>IF(E2692="","",(Table1[[#This Row],[Debit USD]]-Table1[[#This Row],[Credit USD]]))</f>
        <v/>
      </c>
      <c r="AA2692" s="122"/>
      <c r="AB2692" s="1"/>
      <c r="AC2692" s="15"/>
      <c r="AD2692" s="15" t="str">
        <f>IF(AND(OR(Table1[[#This Row],[Account]]="15030",Table1[[#This Row],[Account]]="15035",Table1[[#This Row],[Account]]="20150"),Table1[[#This Row],[Vendor ID]]=""),1,"")</f>
        <v/>
      </c>
      <c r="AE2692" s="15"/>
      <c r="AF2692" s="15"/>
      <c r="AG2692" s="15"/>
      <c r="AH2692" s="46" t="str">
        <f>IF(Table1[[#This Row],[Posting Date]]&lt;&gt;"","GJ-"&amp;CountryID,"")</f>
        <v/>
      </c>
      <c r="AI2692" s="59" t="str">
        <f>IF(Table1[[#This Row],[Posting Date]]&lt;&gt;"",Table1[[#This Row],[Posting Date]],"")</f>
        <v/>
      </c>
      <c r="AJ2692" s="46"/>
      <c r="AK2692" s="46" t="str">
        <f>IF(Table1[[#This Row],[Description]]&lt;&gt;"",Table1[[#This Row],[Description]],"")</f>
        <v/>
      </c>
      <c r="AL2692" s="46" t="str">
        <f>IF(Table1[[#This Row],[Posting Date]]&lt;&gt;"",Table1[[#This Row],[Reference Number]],"")</f>
        <v/>
      </c>
      <c r="AM2692" s="46" t="str">
        <f>TRIM(Table1[[#This Row],[Line '#]])</f>
        <v/>
      </c>
      <c r="AN2692" s="46" t="str">
        <f>TRIM(Table1[[#This Row],[Account]])</f>
        <v/>
      </c>
      <c r="AO2692" s="46" t="str">
        <f>IF(Table1[[#This Row],[Posting Date]]&lt;&gt;"",$D$5,"")</f>
        <v/>
      </c>
      <c r="AP2692" s="46" t="str">
        <f>TRIM(Table1[[#This Row],[Departments-Prgrams]])</f>
        <v/>
      </c>
      <c r="AQ2692" s="46" t="str">
        <f>TRIM(Table1[[#This Row],[Grant]])</f>
        <v/>
      </c>
      <c r="AR2692" s="46" t="str">
        <f>TRIM(Table1[[#This Row],[Staff ID]])</f>
        <v/>
      </c>
      <c r="AS2692" s="46" t="str">
        <f>IF(TRIM(Table1[[#This Row],[Budget Code]])=0,"",TRIM(Table1[[#This Row],[Budget Code]]))</f>
        <v/>
      </c>
      <c r="AT2692" s="46" t="str">
        <f>IF(Table1[[#This Row],[Line Description]]&lt;&gt;"",Table1[[#This Row],[Line Description]],"")</f>
        <v/>
      </c>
      <c r="AU2692" s="46" t="str">
        <f>IF(Table1[[#This Row],[Cur_Amount Debit]]&gt;0,ROUND(Table1[[#This Row],[Cur_Amount Debit]],2),"")</f>
        <v/>
      </c>
      <c r="AV2692" s="46" t="str">
        <f>IF(Table1[[#This Row],[Cur_Amount Credit]]&gt;0,ROUND(Table1[[#This Row],[Cur_Amount Credit]],2),"")</f>
        <v/>
      </c>
      <c r="AW2692" s="46" t="str">
        <f>LEFT(Table1[[#This Row],[Cur]],3)</f>
        <v/>
      </c>
      <c r="AX2692" s="59"/>
      <c r="AY2692" s="46"/>
      <c r="AZ2692" s="46" t="str">
        <f>IF(Table1[[#This Row],[Cur]]&lt;&gt;"",IF(Table1[[#This Row],[Cur]]="USD","",ExchangeRate),"")</f>
        <v/>
      </c>
      <c r="BA2692" s="46" t="str">
        <f>IF(Table1[[#This Row],[Grant]]&lt;&gt;"",VLOOKUP(Table1[[#This Row],[Grant]],Grants!B:D,3),"")</f>
        <v/>
      </c>
      <c r="BB2692" s="46" t="str">
        <f>TRIM(Table1[[#This Row],[Vendor ID]])</f>
        <v/>
      </c>
      <c r="BC2692">
        <f>IF(Table1[[#This Row],[Reference Number]]=Q2691,BC2691,BC2691+1)</f>
        <v>2</v>
      </c>
    </row>
    <row r="2693" spans="1:55" ht="11.25" hidden="1" customHeight="1">
      <c r="A2693" s="1"/>
      <c r="B2693" s="88" t="str">
        <f>IF(Table1[[#This Row],[Posting Date]]&lt;&gt;"",IF(Table1[[#This Row],[Reference Number]]=Q2692,B2692+1,1),"")</f>
        <v/>
      </c>
      <c r="C2693" s="61"/>
      <c r="D2693" s="61"/>
      <c r="E2693" s="218"/>
      <c r="F2693" s="143" t="str">
        <f>IFERROR(IF(VLOOKUP(Table1[[#This Row],[Budget Code Description]],Dimentions!$X$6:$AC$132,2,FALSE)="","",VLOOKUP(Table1[[#This Row],[Budget Code Description]],Dimentions!$X$6:$AC$132,2,FALSE)),"")</f>
        <v/>
      </c>
      <c r="G2693" s="143" t="str">
        <f>IFERROR(VLOOKUP(Table1[[#This Row],[Budget Code Description]],Dimentions!$X$6:$AC$132,3,FALSE),"")</f>
        <v/>
      </c>
      <c r="H2693" s="64" t="str">
        <f>IFERROR(VLOOKUP(Table1[[#This Row],[Account]],Dimentions!$S$6:$V$233,2,FALSE),"")</f>
        <v/>
      </c>
      <c r="I2693" s="62">
        <f>_xlfn.NUMBERVALUE(LEFT(Table1[[#This Row],[Account]],1))</f>
        <v>0</v>
      </c>
      <c r="J2693" s="62" t="str">
        <f>IFERROR(VLOOKUP(Table1[[#This Row],[Budget Code Description]],Table6[#All],7,FALSE),"")</f>
        <v/>
      </c>
      <c r="K2693" s="143" t="str">
        <f>IFERROR(VLOOKUP(Table1[[#This Row],[Budget Code Description]],Table6[#All],8,FALSE),"")</f>
        <v/>
      </c>
      <c r="L2693" s="63"/>
      <c r="M2693" s="65" t="str">
        <f>IFERROR(VLOOKUP(Table1[[#This Row],[Staff ID]],Table2[],2,FALSE),"")</f>
        <v/>
      </c>
      <c r="N2693" s="211" t="str">
        <f>IFERROR(IF(VLOOKUP(Table1[[#This Row],[Budget Code Description]],Dimentions!$X$6:$AC$97,4,FALSE)="","",VLOOKUP(Table1[[#This Row],[Budget Code Description]],Dimentions!$X$6:$AC$97,4,FALSE)),"")</f>
        <v/>
      </c>
      <c r="O2693" s="65" t="str">
        <f>IFERROR(VLOOKUP(Table1[[#This Row],[Vendor ID]],Table549[],2,FALSE),"")</f>
        <v/>
      </c>
      <c r="P2693" s="63"/>
      <c r="Q2693" s="143" t="str">
        <f>IF(Table1[[#This Row],[Posting Date]]&lt;&gt;"",$D$9,"")</f>
        <v/>
      </c>
      <c r="R2693" s="159" t="str">
        <f>IF(Table1[[#This Row],[Posting Date]]&lt;&gt;"",$D$10,"")</f>
        <v/>
      </c>
      <c r="S2693" s="66"/>
      <c r="T2693" s="63"/>
      <c r="U2693" s="67"/>
      <c r="V2693" s="67"/>
      <c r="W2693" s="67" t="str">
        <f t="shared" si="42"/>
        <v/>
      </c>
      <c r="X2693" s="161" t="str">
        <f>IF(E2693="","",(IF(Table1[[#This Row],[Cur]]="USD",Table1[[#This Row],[Cur_Amount Debit]],Table1[[#This Row],[Cur_Amount Debit]]/Table1[[#This Row],[Exchange Rate]])))</f>
        <v/>
      </c>
      <c r="Y2693" s="161" t="str">
        <f>IF(E2693="","",(IF(Table1[[#This Row],[Cur]]="USD",Table1[[#This Row],[Cur_Amount Credit]],Table1[[#This Row],[Cur_Amount Credit]]/ExchangeRate)))</f>
        <v/>
      </c>
      <c r="Z2693" s="203" t="str">
        <f>IF(E2693="","",(Table1[[#This Row],[Debit USD]]-Table1[[#This Row],[Credit USD]]))</f>
        <v/>
      </c>
      <c r="AA2693" s="122"/>
      <c r="AB2693" s="1"/>
      <c r="AC2693" s="15"/>
      <c r="AD2693" s="15" t="str">
        <f>IF(AND(OR(Table1[[#This Row],[Account]]="15030",Table1[[#This Row],[Account]]="15035",Table1[[#This Row],[Account]]="20150"),Table1[[#This Row],[Vendor ID]]=""),1,"")</f>
        <v/>
      </c>
      <c r="AE2693" s="15"/>
      <c r="AF2693" s="15"/>
      <c r="AG2693" s="15"/>
      <c r="AH2693" s="46" t="str">
        <f>IF(Table1[[#This Row],[Posting Date]]&lt;&gt;"","GJ-"&amp;CountryID,"")</f>
        <v/>
      </c>
      <c r="AI2693" s="59" t="str">
        <f>IF(Table1[[#This Row],[Posting Date]]&lt;&gt;"",Table1[[#This Row],[Posting Date]],"")</f>
        <v/>
      </c>
      <c r="AJ2693" s="46"/>
      <c r="AK2693" s="46" t="str">
        <f>IF(Table1[[#This Row],[Description]]&lt;&gt;"",Table1[[#This Row],[Description]],"")</f>
        <v/>
      </c>
      <c r="AL2693" s="46" t="str">
        <f>IF(Table1[[#This Row],[Posting Date]]&lt;&gt;"",Table1[[#This Row],[Reference Number]],"")</f>
        <v/>
      </c>
      <c r="AM2693" s="46" t="str">
        <f>TRIM(Table1[[#This Row],[Line '#]])</f>
        <v/>
      </c>
      <c r="AN2693" s="46" t="str">
        <f>TRIM(Table1[[#This Row],[Account]])</f>
        <v/>
      </c>
      <c r="AO2693" s="46" t="str">
        <f>IF(Table1[[#This Row],[Posting Date]]&lt;&gt;"",$D$5,"")</f>
        <v/>
      </c>
      <c r="AP2693" s="46" t="str">
        <f>TRIM(Table1[[#This Row],[Departments-Prgrams]])</f>
        <v/>
      </c>
      <c r="AQ2693" s="46" t="str">
        <f>TRIM(Table1[[#This Row],[Grant]])</f>
        <v/>
      </c>
      <c r="AR2693" s="46" t="str">
        <f>TRIM(Table1[[#This Row],[Staff ID]])</f>
        <v/>
      </c>
      <c r="AS2693" s="46" t="str">
        <f>IF(TRIM(Table1[[#This Row],[Budget Code]])=0,"",TRIM(Table1[[#This Row],[Budget Code]]))</f>
        <v/>
      </c>
      <c r="AT2693" s="46" t="str">
        <f>IF(Table1[[#This Row],[Line Description]]&lt;&gt;"",Table1[[#This Row],[Line Description]],"")</f>
        <v/>
      </c>
      <c r="AU2693" s="46" t="str">
        <f>IF(Table1[[#This Row],[Cur_Amount Debit]]&gt;0,ROUND(Table1[[#This Row],[Cur_Amount Debit]],2),"")</f>
        <v/>
      </c>
      <c r="AV2693" s="46" t="str">
        <f>IF(Table1[[#This Row],[Cur_Amount Credit]]&gt;0,ROUND(Table1[[#This Row],[Cur_Amount Credit]],2),"")</f>
        <v/>
      </c>
      <c r="AW2693" s="46" t="str">
        <f>LEFT(Table1[[#This Row],[Cur]],3)</f>
        <v/>
      </c>
      <c r="AX2693" s="59"/>
      <c r="AY2693" s="46"/>
      <c r="AZ2693" s="46" t="str">
        <f>IF(Table1[[#This Row],[Cur]]&lt;&gt;"",IF(Table1[[#This Row],[Cur]]="USD","",ExchangeRate),"")</f>
        <v/>
      </c>
      <c r="BA2693" s="46" t="str">
        <f>IF(Table1[[#This Row],[Grant]]&lt;&gt;"",VLOOKUP(Table1[[#This Row],[Grant]],Grants!B:D,3),"")</f>
        <v/>
      </c>
      <c r="BB2693" s="46" t="str">
        <f>TRIM(Table1[[#This Row],[Vendor ID]])</f>
        <v/>
      </c>
      <c r="BC2693">
        <f>IF(Table1[[#This Row],[Reference Number]]=Q2692,BC2692,BC2692+1)</f>
        <v>2</v>
      </c>
    </row>
    <row r="2694" spans="1:55" ht="11.25" hidden="1" customHeight="1">
      <c r="A2694" s="1"/>
      <c r="B2694" s="88" t="str">
        <f>IF(Table1[[#This Row],[Posting Date]]&lt;&gt;"",IF(Table1[[#This Row],[Reference Number]]=Q2693,B2693+1,1),"")</f>
        <v/>
      </c>
      <c r="C2694" s="61"/>
      <c r="D2694" s="61"/>
      <c r="E2694" s="218"/>
      <c r="F2694" s="143" t="str">
        <f>IFERROR(IF(VLOOKUP(Table1[[#This Row],[Budget Code Description]],Dimentions!$X$6:$AC$132,2,FALSE)="","",VLOOKUP(Table1[[#This Row],[Budget Code Description]],Dimentions!$X$6:$AC$132,2,FALSE)),"")</f>
        <v/>
      </c>
      <c r="G2694" s="143" t="str">
        <f>IFERROR(VLOOKUP(Table1[[#This Row],[Budget Code Description]],Dimentions!$X$6:$AC$132,3,FALSE),"")</f>
        <v/>
      </c>
      <c r="H2694" s="64" t="str">
        <f>IFERROR(VLOOKUP(Table1[[#This Row],[Account]],Dimentions!$S$6:$V$233,2,FALSE),"")</f>
        <v/>
      </c>
      <c r="I2694" s="62">
        <f>_xlfn.NUMBERVALUE(LEFT(Table1[[#This Row],[Account]],1))</f>
        <v>0</v>
      </c>
      <c r="J2694" s="62" t="str">
        <f>IFERROR(VLOOKUP(Table1[[#This Row],[Budget Code Description]],Table6[#All],7,FALSE),"")</f>
        <v/>
      </c>
      <c r="K2694" s="143" t="str">
        <f>IFERROR(VLOOKUP(Table1[[#This Row],[Budget Code Description]],Table6[#All],8,FALSE),"")</f>
        <v/>
      </c>
      <c r="L2694" s="63"/>
      <c r="M2694" s="65" t="str">
        <f>IFERROR(VLOOKUP(Table1[[#This Row],[Staff ID]],Table2[],2,FALSE),"")</f>
        <v/>
      </c>
      <c r="N2694" s="211" t="str">
        <f>IFERROR(IF(VLOOKUP(Table1[[#This Row],[Budget Code Description]],Dimentions!$X$6:$AC$97,4,FALSE)="","",VLOOKUP(Table1[[#This Row],[Budget Code Description]],Dimentions!$X$6:$AC$97,4,FALSE)),"")</f>
        <v/>
      </c>
      <c r="O2694" s="65" t="str">
        <f>IFERROR(VLOOKUP(Table1[[#This Row],[Vendor ID]],Table549[],2,FALSE),"")</f>
        <v/>
      </c>
      <c r="P2694" s="63"/>
      <c r="Q2694" s="143" t="str">
        <f>IF(Table1[[#This Row],[Posting Date]]&lt;&gt;"",$D$9,"")</f>
        <v/>
      </c>
      <c r="R2694" s="159" t="str">
        <f>IF(Table1[[#This Row],[Posting Date]]&lt;&gt;"",$D$10,"")</f>
        <v/>
      </c>
      <c r="S2694" s="66"/>
      <c r="T2694" s="63"/>
      <c r="U2694" s="67"/>
      <c r="V2694" s="67"/>
      <c r="W2694" s="67" t="str">
        <f t="shared" si="42"/>
        <v/>
      </c>
      <c r="X2694" s="161" t="str">
        <f>IF(E2694="","",(IF(Table1[[#This Row],[Cur]]="USD",Table1[[#This Row],[Cur_Amount Debit]],Table1[[#This Row],[Cur_Amount Debit]]/Table1[[#This Row],[Exchange Rate]])))</f>
        <v/>
      </c>
      <c r="Y2694" s="161" t="str">
        <f>IF(E2694="","",(IF(Table1[[#This Row],[Cur]]="USD",Table1[[#This Row],[Cur_Amount Credit]],Table1[[#This Row],[Cur_Amount Credit]]/ExchangeRate)))</f>
        <v/>
      </c>
      <c r="Z2694" s="203" t="str">
        <f>IF(E2694="","",(Table1[[#This Row],[Debit USD]]-Table1[[#This Row],[Credit USD]]))</f>
        <v/>
      </c>
      <c r="AA2694" s="122"/>
      <c r="AB2694" s="1"/>
      <c r="AC2694" s="15"/>
      <c r="AD2694" s="15" t="str">
        <f>IF(AND(OR(Table1[[#This Row],[Account]]="15030",Table1[[#This Row],[Account]]="15035",Table1[[#This Row],[Account]]="20150"),Table1[[#This Row],[Vendor ID]]=""),1,"")</f>
        <v/>
      </c>
      <c r="AE2694" s="15"/>
      <c r="AF2694" s="15"/>
      <c r="AG2694" s="15"/>
      <c r="AH2694" s="46" t="str">
        <f>IF(Table1[[#This Row],[Posting Date]]&lt;&gt;"","GJ-"&amp;CountryID,"")</f>
        <v/>
      </c>
      <c r="AI2694" s="59" t="str">
        <f>IF(Table1[[#This Row],[Posting Date]]&lt;&gt;"",Table1[[#This Row],[Posting Date]],"")</f>
        <v/>
      </c>
      <c r="AJ2694" s="46"/>
      <c r="AK2694" s="46" t="str">
        <f>IF(Table1[[#This Row],[Description]]&lt;&gt;"",Table1[[#This Row],[Description]],"")</f>
        <v/>
      </c>
      <c r="AL2694" s="46" t="str">
        <f>IF(Table1[[#This Row],[Posting Date]]&lt;&gt;"",Table1[[#This Row],[Reference Number]],"")</f>
        <v/>
      </c>
      <c r="AM2694" s="46" t="str">
        <f>TRIM(Table1[[#This Row],[Line '#]])</f>
        <v/>
      </c>
      <c r="AN2694" s="46" t="str">
        <f>TRIM(Table1[[#This Row],[Account]])</f>
        <v/>
      </c>
      <c r="AO2694" s="46" t="str">
        <f>IF(Table1[[#This Row],[Posting Date]]&lt;&gt;"",$D$5,"")</f>
        <v/>
      </c>
      <c r="AP2694" s="46" t="str">
        <f>TRIM(Table1[[#This Row],[Departments-Prgrams]])</f>
        <v/>
      </c>
      <c r="AQ2694" s="46" t="str">
        <f>TRIM(Table1[[#This Row],[Grant]])</f>
        <v/>
      </c>
      <c r="AR2694" s="46" t="str">
        <f>TRIM(Table1[[#This Row],[Staff ID]])</f>
        <v/>
      </c>
      <c r="AS2694" s="46" t="str">
        <f>IF(TRIM(Table1[[#This Row],[Budget Code]])=0,"",TRIM(Table1[[#This Row],[Budget Code]]))</f>
        <v/>
      </c>
      <c r="AT2694" s="46" t="str">
        <f>IF(Table1[[#This Row],[Line Description]]&lt;&gt;"",Table1[[#This Row],[Line Description]],"")</f>
        <v/>
      </c>
      <c r="AU2694" s="46" t="str">
        <f>IF(Table1[[#This Row],[Cur_Amount Debit]]&gt;0,ROUND(Table1[[#This Row],[Cur_Amount Debit]],2),"")</f>
        <v/>
      </c>
      <c r="AV2694" s="46" t="str">
        <f>IF(Table1[[#This Row],[Cur_Amount Credit]]&gt;0,ROUND(Table1[[#This Row],[Cur_Amount Credit]],2),"")</f>
        <v/>
      </c>
      <c r="AW2694" s="46" t="str">
        <f>LEFT(Table1[[#This Row],[Cur]],3)</f>
        <v/>
      </c>
      <c r="AX2694" s="59"/>
      <c r="AY2694" s="46"/>
      <c r="AZ2694" s="46" t="str">
        <f>IF(Table1[[#This Row],[Cur]]&lt;&gt;"",IF(Table1[[#This Row],[Cur]]="USD","",ExchangeRate),"")</f>
        <v/>
      </c>
      <c r="BA2694" s="46" t="str">
        <f>IF(Table1[[#This Row],[Grant]]&lt;&gt;"",VLOOKUP(Table1[[#This Row],[Grant]],Grants!B:D,3),"")</f>
        <v/>
      </c>
      <c r="BB2694" s="46" t="str">
        <f>TRIM(Table1[[#This Row],[Vendor ID]])</f>
        <v/>
      </c>
      <c r="BC2694">
        <f>IF(Table1[[#This Row],[Reference Number]]=Q2693,BC2693,BC2693+1)</f>
        <v>2</v>
      </c>
    </row>
    <row r="2695" spans="1:55" ht="11.25" hidden="1" customHeight="1">
      <c r="A2695" s="1"/>
      <c r="B2695" s="88" t="str">
        <f>IF(Table1[[#This Row],[Posting Date]]&lt;&gt;"",IF(Table1[[#This Row],[Reference Number]]=Q2694,B2694+1,1),"")</f>
        <v/>
      </c>
      <c r="C2695" s="61"/>
      <c r="D2695" s="61"/>
      <c r="E2695" s="218"/>
      <c r="F2695" s="143" t="str">
        <f>IFERROR(IF(VLOOKUP(Table1[[#This Row],[Budget Code Description]],Dimentions!$X$6:$AC$132,2,FALSE)="","",VLOOKUP(Table1[[#This Row],[Budget Code Description]],Dimentions!$X$6:$AC$132,2,FALSE)),"")</f>
        <v/>
      </c>
      <c r="G2695" s="143" t="str">
        <f>IFERROR(VLOOKUP(Table1[[#This Row],[Budget Code Description]],Dimentions!$X$6:$AC$132,3,FALSE),"")</f>
        <v/>
      </c>
      <c r="H2695" s="64" t="str">
        <f>IFERROR(VLOOKUP(Table1[[#This Row],[Account]],Dimentions!$S$6:$V$233,2,FALSE),"")</f>
        <v/>
      </c>
      <c r="I2695" s="62">
        <f>_xlfn.NUMBERVALUE(LEFT(Table1[[#This Row],[Account]],1))</f>
        <v>0</v>
      </c>
      <c r="J2695" s="62" t="str">
        <f>IFERROR(VLOOKUP(Table1[[#This Row],[Budget Code Description]],Table6[#All],7,FALSE),"")</f>
        <v/>
      </c>
      <c r="K2695" s="143" t="str">
        <f>IFERROR(VLOOKUP(Table1[[#This Row],[Budget Code Description]],Table6[#All],8,FALSE),"")</f>
        <v/>
      </c>
      <c r="L2695" s="63"/>
      <c r="M2695" s="65" t="str">
        <f>IFERROR(VLOOKUP(Table1[[#This Row],[Staff ID]],Table2[],2,FALSE),"")</f>
        <v/>
      </c>
      <c r="N2695" s="211" t="str">
        <f>IFERROR(IF(VLOOKUP(Table1[[#This Row],[Budget Code Description]],Dimentions!$X$6:$AC$97,4,FALSE)="","",VLOOKUP(Table1[[#This Row],[Budget Code Description]],Dimentions!$X$6:$AC$97,4,FALSE)),"")</f>
        <v/>
      </c>
      <c r="O2695" s="65" t="str">
        <f>IFERROR(VLOOKUP(Table1[[#This Row],[Vendor ID]],Table549[],2,FALSE),"")</f>
        <v/>
      </c>
      <c r="P2695" s="63"/>
      <c r="Q2695" s="143" t="str">
        <f>IF(Table1[[#This Row],[Posting Date]]&lt;&gt;"",$D$9,"")</f>
        <v/>
      </c>
      <c r="R2695" s="159" t="str">
        <f>IF(Table1[[#This Row],[Posting Date]]&lt;&gt;"",$D$10,"")</f>
        <v/>
      </c>
      <c r="S2695" s="66"/>
      <c r="T2695" s="63"/>
      <c r="U2695" s="67"/>
      <c r="V2695" s="67"/>
      <c r="W2695" s="67" t="str">
        <f t="shared" si="42"/>
        <v/>
      </c>
      <c r="X2695" s="161" t="str">
        <f>IF(E2695="","",(IF(Table1[[#This Row],[Cur]]="USD",Table1[[#This Row],[Cur_Amount Debit]],Table1[[#This Row],[Cur_Amount Debit]]/Table1[[#This Row],[Exchange Rate]])))</f>
        <v/>
      </c>
      <c r="Y2695" s="161" t="str">
        <f>IF(E2695="","",(IF(Table1[[#This Row],[Cur]]="USD",Table1[[#This Row],[Cur_Amount Credit]],Table1[[#This Row],[Cur_Amount Credit]]/ExchangeRate)))</f>
        <v/>
      </c>
      <c r="Z2695" s="203" t="str">
        <f>IF(E2695="","",(Table1[[#This Row],[Debit USD]]-Table1[[#This Row],[Credit USD]]))</f>
        <v/>
      </c>
      <c r="AA2695" s="122"/>
      <c r="AB2695" s="1"/>
      <c r="AC2695" s="15"/>
      <c r="AD2695" s="15" t="str">
        <f>IF(AND(OR(Table1[[#This Row],[Account]]="15030",Table1[[#This Row],[Account]]="15035",Table1[[#This Row],[Account]]="20150"),Table1[[#This Row],[Vendor ID]]=""),1,"")</f>
        <v/>
      </c>
      <c r="AE2695" s="15"/>
      <c r="AF2695" s="15"/>
      <c r="AG2695" s="15"/>
      <c r="AH2695" s="46" t="str">
        <f>IF(Table1[[#This Row],[Posting Date]]&lt;&gt;"","GJ-"&amp;CountryID,"")</f>
        <v/>
      </c>
      <c r="AI2695" s="59" t="str">
        <f>IF(Table1[[#This Row],[Posting Date]]&lt;&gt;"",Table1[[#This Row],[Posting Date]],"")</f>
        <v/>
      </c>
      <c r="AJ2695" s="46"/>
      <c r="AK2695" s="46" t="str">
        <f>IF(Table1[[#This Row],[Description]]&lt;&gt;"",Table1[[#This Row],[Description]],"")</f>
        <v/>
      </c>
      <c r="AL2695" s="46" t="str">
        <f>IF(Table1[[#This Row],[Posting Date]]&lt;&gt;"",Table1[[#This Row],[Reference Number]],"")</f>
        <v/>
      </c>
      <c r="AM2695" s="46" t="str">
        <f>TRIM(Table1[[#This Row],[Line '#]])</f>
        <v/>
      </c>
      <c r="AN2695" s="46" t="str">
        <f>TRIM(Table1[[#This Row],[Account]])</f>
        <v/>
      </c>
      <c r="AO2695" s="46" t="str">
        <f>IF(Table1[[#This Row],[Posting Date]]&lt;&gt;"",$D$5,"")</f>
        <v/>
      </c>
      <c r="AP2695" s="46" t="str">
        <f>TRIM(Table1[[#This Row],[Departments-Prgrams]])</f>
        <v/>
      </c>
      <c r="AQ2695" s="46" t="str">
        <f>TRIM(Table1[[#This Row],[Grant]])</f>
        <v/>
      </c>
      <c r="AR2695" s="46" t="str">
        <f>TRIM(Table1[[#This Row],[Staff ID]])</f>
        <v/>
      </c>
      <c r="AS2695" s="46" t="str">
        <f>IF(TRIM(Table1[[#This Row],[Budget Code]])=0,"",TRIM(Table1[[#This Row],[Budget Code]]))</f>
        <v/>
      </c>
      <c r="AT2695" s="46" t="str">
        <f>IF(Table1[[#This Row],[Line Description]]&lt;&gt;"",Table1[[#This Row],[Line Description]],"")</f>
        <v/>
      </c>
      <c r="AU2695" s="46" t="str">
        <f>IF(Table1[[#This Row],[Cur_Amount Debit]]&gt;0,ROUND(Table1[[#This Row],[Cur_Amount Debit]],2),"")</f>
        <v/>
      </c>
      <c r="AV2695" s="46" t="str">
        <f>IF(Table1[[#This Row],[Cur_Amount Credit]]&gt;0,ROUND(Table1[[#This Row],[Cur_Amount Credit]],2),"")</f>
        <v/>
      </c>
      <c r="AW2695" s="46" t="str">
        <f>LEFT(Table1[[#This Row],[Cur]],3)</f>
        <v/>
      </c>
      <c r="AX2695" s="59"/>
      <c r="AY2695" s="46"/>
      <c r="AZ2695" s="46" t="str">
        <f>IF(Table1[[#This Row],[Cur]]&lt;&gt;"",IF(Table1[[#This Row],[Cur]]="USD","",ExchangeRate),"")</f>
        <v/>
      </c>
      <c r="BA2695" s="46" t="str">
        <f>IF(Table1[[#This Row],[Grant]]&lt;&gt;"",VLOOKUP(Table1[[#This Row],[Grant]],Grants!B:D,3),"")</f>
        <v/>
      </c>
      <c r="BB2695" s="46" t="str">
        <f>TRIM(Table1[[#This Row],[Vendor ID]])</f>
        <v/>
      </c>
      <c r="BC2695">
        <f>IF(Table1[[#This Row],[Reference Number]]=Q2694,BC2694,BC2694+1)</f>
        <v>2</v>
      </c>
    </row>
    <row r="2696" spans="1:55" ht="11.25" hidden="1" customHeight="1">
      <c r="A2696" s="1"/>
      <c r="B2696" s="88" t="str">
        <f>IF(Table1[[#This Row],[Posting Date]]&lt;&gt;"",IF(Table1[[#This Row],[Reference Number]]=Q2695,B2695+1,1),"")</f>
        <v/>
      </c>
      <c r="C2696" s="61"/>
      <c r="D2696" s="61"/>
      <c r="E2696" s="218"/>
      <c r="F2696" s="143" t="str">
        <f>IFERROR(IF(VLOOKUP(Table1[[#This Row],[Budget Code Description]],Dimentions!$X$6:$AC$132,2,FALSE)="","",VLOOKUP(Table1[[#This Row],[Budget Code Description]],Dimentions!$X$6:$AC$132,2,FALSE)),"")</f>
        <v/>
      </c>
      <c r="G2696" s="143" t="str">
        <f>IFERROR(VLOOKUP(Table1[[#This Row],[Budget Code Description]],Dimentions!$X$6:$AC$132,3,FALSE),"")</f>
        <v/>
      </c>
      <c r="H2696" s="64" t="str">
        <f>IFERROR(VLOOKUP(Table1[[#This Row],[Account]],Dimentions!$S$6:$V$233,2,FALSE),"")</f>
        <v/>
      </c>
      <c r="I2696" s="62">
        <f>_xlfn.NUMBERVALUE(LEFT(Table1[[#This Row],[Account]],1))</f>
        <v>0</v>
      </c>
      <c r="J2696" s="62" t="str">
        <f>IFERROR(VLOOKUP(Table1[[#This Row],[Budget Code Description]],Table6[#All],7,FALSE),"")</f>
        <v/>
      </c>
      <c r="K2696" s="143" t="str">
        <f>IFERROR(VLOOKUP(Table1[[#This Row],[Budget Code Description]],Table6[#All],8,FALSE),"")</f>
        <v/>
      </c>
      <c r="L2696" s="63"/>
      <c r="M2696" s="65" t="str">
        <f>IFERROR(VLOOKUP(Table1[[#This Row],[Staff ID]],Table2[],2,FALSE),"")</f>
        <v/>
      </c>
      <c r="N2696" s="211" t="str">
        <f>IFERROR(IF(VLOOKUP(Table1[[#This Row],[Budget Code Description]],Dimentions!$X$6:$AC$97,4,FALSE)="","",VLOOKUP(Table1[[#This Row],[Budget Code Description]],Dimentions!$X$6:$AC$97,4,FALSE)),"")</f>
        <v/>
      </c>
      <c r="O2696" s="65" t="str">
        <f>IFERROR(VLOOKUP(Table1[[#This Row],[Vendor ID]],Table549[],2,FALSE),"")</f>
        <v/>
      </c>
      <c r="P2696" s="63"/>
      <c r="Q2696" s="143" t="str">
        <f>IF(Table1[[#This Row],[Posting Date]]&lt;&gt;"",$D$9,"")</f>
        <v/>
      </c>
      <c r="R2696" s="159" t="str">
        <f>IF(Table1[[#This Row],[Posting Date]]&lt;&gt;"",$D$10,"")</f>
        <v/>
      </c>
      <c r="S2696" s="66"/>
      <c r="T2696" s="63"/>
      <c r="U2696" s="67"/>
      <c r="V2696" s="67"/>
      <c r="W2696" s="67" t="str">
        <f t="shared" si="42"/>
        <v/>
      </c>
      <c r="X2696" s="161" t="str">
        <f>IF(E2696="","",(IF(Table1[[#This Row],[Cur]]="USD",Table1[[#This Row],[Cur_Amount Debit]],Table1[[#This Row],[Cur_Amount Debit]]/Table1[[#This Row],[Exchange Rate]])))</f>
        <v/>
      </c>
      <c r="Y2696" s="161" t="str">
        <f>IF(E2696="","",(IF(Table1[[#This Row],[Cur]]="USD",Table1[[#This Row],[Cur_Amount Credit]],Table1[[#This Row],[Cur_Amount Credit]]/ExchangeRate)))</f>
        <v/>
      </c>
      <c r="Z2696" s="203" t="str">
        <f>IF(E2696="","",(Table1[[#This Row],[Debit USD]]-Table1[[#This Row],[Credit USD]]))</f>
        <v/>
      </c>
      <c r="AA2696" s="122"/>
      <c r="AB2696" s="1"/>
      <c r="AC2696" s="15"/>
      <c r="AD2696" s="15" t="str">
        <f>IF(AND(OR(Table1[[#This Row],[Account]]="15030",Table1[[#This Row],[Account]]="15035",Table1[[#This Row],[Account]]="20150"),Table1[[#This Row],[Vendor ID]]=""),1,"")</f>
        <v/>
      </c>
      <c r="AE2696" s="15"/>
      <c r="AF2696" s="15"/>
      <c r="AG2696" s="15"/>
      <c r="AH2696" s="46" t="str">
        <f>IF(Table1[[#This Row],[Posting Date]]&lt;&gt;"","GJ-"&amp;CountryID,"")</f>
        <v/>
      </c>
      <c r="AI2696" s="59" t="str">
        <f>IF(Table1[[#This Row],[Posting Date]]&lt;&gt;"",Table1[[#This Row],[Posting Date]],"")</f>
        <v/>
      </c>
      <c r="AJ2696" s="46"/>
      <c r="AK2696" s="46" t="str">
        <f>IF(Table1[[#This Row],[Description]]&lt;&gt;"",Table1[[#This Row],[Description]],"")</f>
        <v/>
      </c>
      <c r="AL2696" s="46" t="str">
        <f>IF(Table1[[#This Row],[Posting Date]]&lt;&gt;"",Table1[[#This Row],[Reference Number]],"")</f>
        <v/>
      </c>
      <c r="AM2696" s="46" t="str">
        <f>TRIM(Table1[[#This Row],[Line '#]])</f>
        <v/>
      </c>
      <c r="AN2696" s="46" t="str">
        <f>TRIM(Table1[[#This Row],[Account]])</f>
        <v/>
      </c>
      <c r="AO2696" s="46" t="str">
        <f>IF(Table1[[#This Row],[Posting Date]]&lt;&gt;"",$D$5,"")</f>
        <v/>
      </c>
      <c r="AP2696" s="46" t="str">
        <f>TRIM(Table1[[#This Row],[Departments-Prgrams]])</f>
        <v/>
      </c>
      <c r="AQ2696" s="46" t="str">
        <f>TRIM(Table1[[#This Row],[Grant]])</f>
        <v/>
      </c>
      <c r="AR2696" s="46" t="str">
        <f>TRIM(Table1[[#This Row],[Staff ID]])</f>
        <v/>
      </c>
      <c r="AS2696" s="46" t="str">
        <f>IF(TRIM(Table1[[#This Row],[Budget Code]])=0,"",TRIM(Table1[[#This Row],[Budget Code]]))</f>
        <v/>
      </c>
      <c r="AT2696" s="46" t="str">
        <f>IF(Table1[[#This Row],[Line Description]]&lt;&gt;"",Table1[[#This Row],[Line Description]],"")</f>
        <v/>
      </c>
      <c r="AU2696" s="46" t="str">
        <f>IF(Table1[[#This Row],[Cur_Amount Debit]]&gt;0,ROUND(Table1[[#This Row],[Cur_Amount Debit]],2),"")</f>
        <v/>
      </c>
      <c r="AV2696" s="46" t="str">
        <f>IF(Table1[[#This Row],[Cur_Amount Credit]]&gt;0,ROUND(Table1[[#This Row],[Cur_Amount Credit]],2),"")</f>
        <v/>
      </c>
      <c r="AW2696" s="46" t="str">
        <f>LEFT(Table1[[#This Row],[Cur]],3)</f>
        <v/>
      </c>
      <c r="AX2696" s="59"/>
      <c r="AY2696" s="46"/>
      <c r="AZ2696" s="46" t="str">
        <f>IF(Table1[[#This Row],[Cur]]&lt;&gt;"",IF(Table1[[#This Row],[Cur]]="USD","",ExchangeRate),"")</f>
        <v/>
      </c>
      <c r="BA2696" s="46" t="str">
        <f>IF(Table1[[#This Row],[Grant]]&lt;&gt;"",VLOOKUP(Table1[[#This Row],[Grant]],Grants!B:D,3),"")</f>
        <v/>
      </c>
      <c r="BB2696" s="46" t="str">
        <f>TRIM(Table1[[#This Row],[Vendor ID]])</f>
        <v/>
      </c>
      <c r="BC2696">
        <f>IF(Table1[[#This Row],[Reference Number]]=Q2695,BC2695,BC2695+1)</f>
        <v>2</v>
      </c>
    </row>
    <row r="2697" spans="1:55" ht="11.25" hidden="1" customHeight="1">
      <c r="A2697" s="1"/>
      <c r="B2697" s="88" t="str">
        <f>IF(Table1[[#This Row],[Posting Date]]&lt;&gt;"",IF(Table1[[#This Row],[Reference Number]]=Q2696,B2696+1,1),"")</f>
        <v/>
      </c>
      <c r="C2697" s="61"/>
      <c r="D2697" s="61"/>
      <c r="E2697" s="218"/>
      <c r="F2697" s="143" t="str">
        <f>IFERROR(IF(VLOOKUP(Table1[[#This Row],[Budget Code Description]],Dimentions!$X$6:$AC$132,2,FALSE)="","",VLOOKUP(Table1[[#This Row],[Budget Code Description]],Dimentions!$X$6:$AC$132,2,FALSE)),"")</f>
        <v/>
      </c>
      <c r="G2697" s="143" t="str">
        <f>IFERROR(VLOOKUP(Table1[[#This Row],[Budget Code Description]],Dimentions!$X$6:$AC$132,3,FALSE),"")</f>
        <v/>
      </c>
      <c r="H2697" s="64" t="str">
        <f>IFERROR(VLOOKUP(Table1[[#This Row],[Account]],Dimentions!$S$6:$V$233,2,FALSE),"")</f>
        <v/>
      </c>
      <c r="I2697" s="62">
        <f>_xlfn.NUMBERVALUE(LEFT(Table1[[#This Row],[Account]],1))</f>
        <v>0</v>
      </c>
      <c r="J2697" s="62" t="str">
        <f>IFERROR(VLOOKUP(Table1[[#This Row],[Budget Code Description]],Table6[#All],7,FALSE),"")</f>
        <v/>
      </c>
      <c r="K2697" s="143" t="str">
        <f>IFERROR(VLOOKUP(Table1[[#This Row],[Budget Code Description]],Table6[#All],8,FALSE),"")</f>
        <v/>
      </c>
      <c r="L2697" s="63"/>
      <c r="M2697" s="65" t="str">
        <f>IFERROR(VLOOKUP(Table1[[#This Row],[Staff ID]],Table2[],2,FALSE),"")</f>
        <v/>
      </c>
      <c r="N2697" s="211" t="str">
        <f>IFERROR(IF(VLOOKUP(Table1[[#This Row],[Budget Code Description]],Dimentions!$X$6:$AC$97,4,FALSE)="","",VLOOKUP(Table1[[#This Row],[Budget Code Description]],Dimentions!$X$6:$AC$97,4,FALSE)),"")</f>
        <v/>
      </c>
      <c r="O2697" s="65" t="str">
        <f>IFERROR(VLOOKUP(Table1[[#This Row],[Vendor ID]],Table549[],2,FALSE),"")</f>
        <v/>
      </c>
      <c r="P2697" s="63"/>
      <c r="Q2697" s="143" t="str">
        <f>IF(Table1[[#This Row],[Posting Date]]&lt;&gt;"",$D$9,"")</f>
        <v/>
      </c>
      <c r="R2697" s="159" t="str">
        <f>IF(Table1[[#This Row],[Posting Date]]&lt;&gt;"",$D$10,"")</f>
        <v/>
      </c>
      <c r="S2697" s="66"/>
      <c r="T2697" s="63"/>
      <c r="U2697" s="67"/>
      <c r="V2697" s="67"/>
      <c r="W2697" s="67" t="str">
        <f t="shared" si="42"/>
        <v/>
      </c>
      <c r="X2697" s="161" t="str">
        <f>IF(E2697="","",(IF(Table1[[#This Row],[Cur]]="USD",Table1[[#This Row],[Cur_Amount Debit]],Table1[[#This Row],[Cur_Amount Debit]]/Table1[[#This Row],[Exchange Rate]])))</f>
        <v/>
      </c>
      <c r="Y2697" s="161" t="str">
        <f>IF(E2697="","",(IF(Table1[[#This Row],[Cur]]="USD",Table1[[#This Row],[Cur_Amount Credit]],Table1[[#This Row],[Cur_Amount Credit]]/ExchangeRate)))</f>
        <v/>
      </c>
      <c r="Z2697" s="203" t="str">
        <f>IF(E2697="","",(Table1[[#This Row],[Debit USD]]-Table1[[#This Row],[Credit USD]]))</f>
        <v/>
      </c>
      <c r="AA2697" s="122"/>
      <c r="AB2697" s="1"/>
      <c r="AC2697" s="15"/>
      <c r="AD2697" s="15" t="str">
        <f>IF(AND(OR(Table1[[#This Row],[Account]]="15030",Table1[[#This Row],[Account]]="15035",Table1[[#This Row],[Account]]="20150"),Table1[[#This Row],[Vendor ID]]=""),1,"")</f>
        <v/>
      </c>
      <c r="AE2697" s="15"/>
      <c r="AF2697" s="15"/>
      <c r="AG2697" s="15"/>
      <c r="AH2697" s="46" t="str">
        <f>IF(Table1[[#This Row],[Posting Date]]&lt;&gt;"","GJ-"&amp;CountryID,"")</f>
        <v/>
      </c>
      <c r="AI2697" s="59" t="str">
        <f>IF(Table1[[#This Row],[Posting Date]]&lt;&gt;"",Table1[[#This Row],[Posting Date]],"")</f>
        <v/>
      </c>
      <c r="AJ2697" s="46"/>
      <c r="AK2697" s="46" t="str">
        <f>IF(Table1[[#This Row],[Description]]&lt;&gt;"",Table1[[#This Row],[Description]],"")</f>
        <v/>
      </c>
      <c r="AL2697" s="46" t="str">
        <f>IF(Table1[[#This Row],[Posting Date]]&lt;&gt;"",Table1[[#This Row],[Reference Number]],"")</f>
        <v/>
      </c>
      <c r="AM2697" s="46" t="str">
        <f>TRIM(Table1[[#This Row],[Line '#]])</f>
        <v/>
      </c>
      <c r="AN2697" s="46" t="str">
        <f>TRIM(Table1[[#This Row],[Account]])</f>
        <v/>
      </c>
      <c r="AO2697" s="46" t="str">
        <f>IF(Table1[[#This Row],[Posting Date]]&lt;&gt;"",$D$5,"")</f>
        <v/>
      </c>
      <c r="AP2697" s="46" t="str">
        <f>TRIM(Table1[[#This Row],[Departments-Prgrams]])</f>
        <v/>
      </c>
      <c r="AQ2697" s="46" t="str">
        <f>TRIM(Table1[[#This Row],[Grant]])</f>
        <v/>
      </c>
      <c r="AR2697" s="46" t="str">
        <f>TRIM(Table1[[#This Row],[Staff ID]])</f>
        <v/>
      </c>
      <c r="AS2697" s="46" t="str">
        <f>IF(TRIM(Table1[[#This Row],[Budget Code]])=0,"",TRIM(Table1[[#This Row],[Budget Code]]))</f>
        <v/>
      </c>
      <c r="AT2697" s="46" t="str">
        <f>IF(Table1[[#This Row],[Line Description]]&lt;&gt;"",Table1[[#This Row],[Line Description]],"")</f>
        <v/>
      </c>
      <c r="AU2697" s="46" t="str">
        <f>IF(Table1[[#This Row],[Cur_Amount Debit]]&gt;0,ROUND(Table1[[#This Row],[Cur_Amount Debit]],2),"")</f>
        <v/>
      </c>
      <c r="AV2697" s="46" t="str">
        <f>IF(Table1[[#This Row],[Cur_Amount Credit]]&gt;0,ROUND(Table1[[#This Row],[Cur_Amount Credit]],2),"")</f>
        <v/>
      </c>
      <c r="AW2697" s="46" t="str">
        <f>LEFT(Table1[[#This Row],[Cur]],3)</f>
        <v/>
      </c>
      <c r="AX2697" s="59"/>
      <c r="AY2697" s="46"/>
      <c r="AZ2697" s="46" t="str">
        <f>IF(Table1[[#This Row],[Cur]]&lt;&gt;"",IF(Table1[[#This Row],[Cur]]="USD","",ExchangeRate),"")</f>
        <v/>
      </c>
      <c r="BA2697" s="46" t="str">
        <f>IF(Table1[[#This Row],[Grant]]&lt;&gt;"",VLOOKUP(Table1[[#This Row],[Grant]],Grants!B:D,3),"")</f>
        <v/>
      </c>
      <c r="BB2697" s="46" t="str">
        <f>TRIM(Table1[[#This Row],[Vendor ID]])</f>
        <v/>
      </c>
      <c r="BC2697">
        <f>IF(Table1[[#This Row],[Reference Number]]=Q2696,BC2696,BC2696+1)</f>
        <v>2</v>
      </c>
    </row>
    <row r="2698" spans="1:55" ht="11.25" hidden="1" customHeight="1">
      <c r="A2698" s="1"/>
      <c r="B2698" s="88" t="str">
        <f>IF(Table1[[#This Row],[Posting Date]]&lt;&gt;"",IF(Table1[[#This Row],[Reference Number]]=Q2697,B2697+1,1),"")</f>
        <v/>
      </c>
      <c r="C2698" s="61"/>
      <c r="D2698" s="61"/>
      <c r="E2698" s="218"/>
      <c r="F2698" s="143" t="str">
        <f>IFERROR(IF(VLOOKUP(Table1[[#This Row],[Budget Code Description]],Dimentions!$X$6:$AC$132,2,FALSE)="","",VLOOKUP(Table1[[#This Row],[Budget Code Description]],Dimentions!$X$6:$AC$132,2,FALSE)),"")</f>
        <v/>
      </c>
      <c r="G2698" s="143" t="str">
        <f>IFERROR(VLOOKUP(Table1[[#This Row],[Budget Code Description]],Dimentions!$X$6:$AC$132,3,FALSE),"")</f>
        <v/>
      </c>
      <c r="H2698" s="64" t="str">
        <f>IFERROR(VLOOKUP(Table1[[#This Row],[Account]],Dimentions!$S$6:$V$233,2,FALSE),"")</f>
        <v/>
      </c>
      <c r="I2698" s="62">
        <f>_xlfn.NUMBERVALUE(LEFT(Table1[[#This Row],[Account]],1))</f>
        <v>0</v>
      </c>
      <c r="J2698" s="62" t="str">
        <f>IFERROR(VLOOKUP(Table1[[#This Row],[Budget Code Description]],Table6[#All],7,FALSE),"")</f>
        <v/>
      </c>
      <c r="K2698" s="143" t="str">
        <f>IFERROR(VLOOKUP(Table1[[#This Row],[Budget Code Description]],Table6[#All],8,FALSE),"")</f>
        <v/>
      </c>
      <c r="L2698" s="63"/>
      <c r="M2698" s="65" t="str">
        <f>IFERROR(VLOOKUP(Table1[[#This Row],[Staff ID]],Table2[],2,FALSE),"")</f>
        <v/>
      </c>
      <c r="N2698" s="211" t="str">
        <f>IFERROR(IF(VLOOKUP(Table1[[#This Row],[Budget Code Description]],Dimentions!$X$6:$AC$97,4,FALSE)="","",VLOOKUP(Table1[[#This Row],[Budget Code Description]],Dimentions!$X$6:$AC$97,4,FALSE)),"")</f>
        <v/>
      </c>
      <c r="O2698" s="65" t="str">
        <f>IFERROR(VLOOKUP(Table1[[#This Row],[Vendor ID]],Table549[],2,FALSE),"")</f>
        <v/>
      </c>
      <c r="P2698" s="63"/>
      <c r="Q2698" s="143" t="str">
        <f>IF(Table1[[#This Row],[Posting Date]]&lt;&gt;"",$D$9,"")</f>
        <v/>
      </c>
      <c r="R2698" s="159" t="str">
        <f>IF(Table1[[#This Row],[Posting Date]]&lt;&gt;"",$D$10,"")</f>
        <v/>
      </c>
      <c r="S2698" s="66"/>
      <c r="T2698" s="63"/>
      <c r="U2698" s="67"/>
      <c r="V2698" s="67"/>
      <c r="W2698" s="67" t="str">
        <f t="shared" si="42"/>
        <v/>
      </c>
      <c r="X2698" s="161" t="str">
        <f>IF(E2698="","",(IF(Table1[[#This Row],[Cur]]="USD",Table1[[#This Row],[Cur_Amount Debit]],Table1[[#This Row],[Cur_Amount Debit]]/Table1[[#This Row],[Exchange Rate]])))</f>
        <v/>
      </c>
      <c r="Y2698" s="161" t="str">
        <f>IF(E2698="","",(IF(Table1[[#This Row],[Cur]]="USD",Table1[[#This Row],[Cur_Amount Credit]],Table1[[#This Row],[Cur_Amount Credit]]/ExchangeRate)))</f>
        <v/>
      </c>
      <c r="Z2698" s="203" t="str">
        <f>IF(E2698="","",(Table1[[#This Row],[Debit USD]]-Table1[[#This Row],[Credit USD]]))</f>
        <v/>
      </c>
      <c r="AA2698" s="122"/>
      <c r="AB2698" s="1"/>
      <c r="AC2698" s="15"/>
      <c r="AD2698" s="15" t="str">
        <f>IF(AND(OR(Table1[[#This Row],[Account]]="15030",Table1[[#This Row],[Account]]="15035",Table1[[#This Row],[Account]]="20150"),Table1[[#This Row],[Vendor ID]]=""),1,"")</f>
        <v/>
      </c>
      <c r="AE2698" s="15"/>
      <c r="AF2698" s="15"/>
      <c r="AG2698" s="15"/>
      <c r="AH2698" s="46" t="str">
        <f>IF(Table1[[#This Row],[Posting Date]]&lt;&gt;"","GJ-"&amp;CountryID,"")</f>
        <v/>
      </c>
      <c r="AI2698" s="59" t="str">
        <f>IF(Table1[[#This Row],[Posting Date]]&lt;&gt;"",Table1[[#This Row],[Posting Date]],"")</f>
        <v/>
      </c>
      <c r="AJ2698" s="46"/>
      <c r="AK2698" s="46" t="str">
        <f>IF(Table1[[#This Row],[Description]]&lt;&gt;"",Table1[[#This Row],[Description]],"")</f>
        <v/>
      </c>
      <c r="AL2698" s="46" t="str">
        <f>IF(Table1[[#This Row],[Posting Date]]&lt;&gt;"",Table1[[#This Row],[Reference Number]],"")</f>
        <v/>
      </c>
      <c r="AM2698" s="46" t="str">
        <f>TRIM(Table1[[#This Row],[Line '#]])</f>
        <v/>
      </c>
      <c r="AN2698" s="46" t="str">
        <f>TRIM(Table1[[#This Row],[Account]])</f>
        <v/>
      </c>
      <c r="AO2698" s="46" t="str">
        <f>IF(Table1[[#This Row],[Posting Date]]&lt;&gt;"",$D$5,"")</f>
        <v/>
      </c>
      <c r="AP2698" s="46" t="str">
        <f>TRIM(Table1[[#This Row],[Departments-Prgrams]])</f>
        <v/>
      </c>
      <c r="AQ2698" s="46" t="str">
        <f>TRIM(Table1[[#This Row],[Grant]])</f>
        <v/>
      </c>
      <c r="AR2698" s="46" t="str">
        <f>TRIM(Table1[[#This Row],[Staff ID]])</f>
        <v/>
      </c>
      <c r="AS2698" s="46" t="str">
        <f>IF(TRIM(Table1[[#This Row],[Budget Code]])=0,"",TRIM(Table1[[#This Row],[Budget Code]]))</f>
        <v/>
      </c>
      <c r="AT2698" s="46" t="str">
        <f>IF(Table1[[#This Row],[Line Description]]&lt;&gt;"",Table1[[#This Row],[Line Description]],"")</f>
        <v/>
      </c>
      <c r="AU2698" s="46" t="str">
        <f>IF(Table1[[#This Row],[Cur_Amount Debit]]&gt;0,ROUND(Table1[[#This Row],[Cur_Amount Debit]],2),"")</f>
        <v/>
      </c>
      <c r="AV2698" s="46" t="str">
        <f>IF(Table1[[#This Row],[Cur_Amount Credit]]&gt;0,ROUND(Table1[[#This Row],[Cur_Amount Credit]],2),"")</f>
        <v/>
      </c>
      <c r="AW2698" s="46" t="str">
        <f>LEFT(Table1[[#This Row],[Cur]],3)</f>
        <v/>
      </c>
      <c r="AX2698" s="59"/>
      <c r="AY2698" s="46"/>
      <c r="AZ2698" s="46" t="str">
        <f>IF(Table1[[#This Row],[Cur]]&lt;&gt;"",IF(Table1[[#This Row],[Cur]]="USD","",ExchangeRate),"")</f>
        <v/>
      </c>
      <c r="BA2698" s="46" t="str">
        <f>IF(Table1[[#This Row],[Grant]]&lt;&gt;"",VLOOKUP(Table1[[#This Row],[Grant]],Grants!B:D,3),"")</f>
        <v/>
      </c>
      <c r="BB2698" s="46" t="str">
        <f>TRIM(Table1[[#This Row],[Vendor ID]])</f>
        <v/>
      </c>
      <c r="BC2698">
        <f>IF(Table1[[#This Row],[Reference Number]]=Q2697,BC2697,BC2697+1)</f>
        <v>2</v>
      </c>
    </row>
    <row r="2699" spans="1:55" ht="11.25" hidden="1" customHeight="1">
      <c r="A2699" s="1"/>
      <c r="B2699" s="88" t="str">
        <f>IF(Table1[[#This Row],[Posting Date]]&lt;&gt;"",IF(Table1[[#This Row],[Reference Number]]=Q2698,B2698+1,1),"")</f>
        <v/>
      </c>
      <c r="C2699" s="61"/>
      <c r="D2699" s="61"/>
      <c r="E2699" s="218"/>
      <c r="F2699" s="143" t="str">
        <f>IFERROR(IF(VLOOKUP(Table1[[#This Row],[Budget Code Description]],Dimentions!$X$6:$AC$132,2,FALSE)="","",VLOOKUP(Table1[[#This Row],[Budget Code Description]],Dimentions!$X$6:$AC$132,2,FALSE)),"")</f>
        <v/>
      </c>
      <c r="G2699" s="143" t="str">
        <f>IFERROR(VLOOKUP(Table1[[#This Row],[Budget Code Description]],Dimentions!$X$6:$AC$132,3,FALSE),"")</f>
        <v/>
      </c>
      <c r="H2699" s="64" t="str">
        <f>IFERROR(VLOOKUP(Table1[[#This Row],[Account]],Dimentions!$S$6:$V$233,2,FALSE),"")</f>
        <v/>
      </c>
      <c r="I2699" s="62">
        <f>_xlfn.NUMBERVALUE(LEFT(Table1[[#This Row],[Account]],1))</f>
        <v>0</v>
      </c>
      <c r="J2699" s="62" t="str">
        <f>IFERROR(VLOOKUP(Table1[[#This Row],[Budget Code Description]],Table6[#All],7,FALSE),"")</f>
        <v/>
      </c>
      <c r="K2699" s="143" t="str">
        <f>IFERROR(VLOOKUP(Table1[[#This Row],[Budget Code Description]],Table6[#All],8,FALSE),"")</f>
        <v/>
      </c>
      <c r="L2699" s="63"/>
      <c r="M2699" s="65" t="str">
        <f>IFERROR(VLOOKUP(Table1[[#This Row],[Staff ID]],Table2[],2,FALSE),"")</f>
        <v/>
      </c>
      <c r="N2699" s="211" t="str">
        <f>IFERROR(IF(VLOOKUP(Table1[[#This Row],[Budget Code Description]],Dimentions!$X$6:$AC$97,4,FALSE)="","",VLOOKUP(Table1[[#This Row],[Budget Code Description]],Dimentions!$X$6:$AC$97,4,FALSE)),"")</f>
        <v/>
      </c>
      <c r="O2699" s="65" t="str">
        <f>IFERROR(VLOOKUP(Table1[[#This Row],[Vendor ID]],Table549[],2,FALSE),"")</f>
        <v/>
      </c>
      <c r="P2699" s="63"/>
      <c r="Q2699" s="143" t="str">
        <f>IF(Table1[[#This Row],[Posting Date]]&lt;&gt;"",$D$9,"")</f>
        <v/>
      </c>
      <c r="R2699" s="159" t="str">
        <f>IF(Table1[[#This Row],[Posting Date]]&lt;&gt;"",$D$10,"")</f>
        <v/>
      </c>
      <c r="S2699" s="66"/>
      <c r="T2699" s="63"/>
      <c r="U2699" s="67"/>
      <c r="V2699" s="67"/>
      <c r="W2699" s="67" t="str">
        <f t="shared" si="42"/>
        <v/>
      </c>
      <c r="X2699" s="161" t="str">
        <f>IF(E2699="","",(IF(Table1[[#This Row],[Cur]]="USD",Table1[[#This Row],[Cur_Amount Debit]],Table1[[#This Row],[Cur_Amount Debit]]/Table1[[#This Row],[Exchange Rate]])))</f>
        <v/>
      </c>
      <c r="Y2699" s="161" t="str">
        <f>IF(E2699="","",(IF(Table1[[#This Row],[Cur]]="USD",Table1[[#This Row],[Cur_Amount Credit]],Table1[[#This Row],[Cur_Amount Credit]]/ExchangeRate)))</f>
        <v/>
      </c>
      <c r="Z2699" s="203" t="str">
        <f>IF(E2699="","",(Table1[[#This Row],[Debit USD]]-Table1[[#This Row],[Credit USD]]))</f>
        <v/>
      </c>
      <c r="AA2699" s="122"/>
      <c r="AB2699" s="1"/>
      <c r="AC2699" s="15"/>
      <c r="AD2699" s="15" t="str">
        <f>IF(AND(OR(Table1[[#This Row],[Account]]="15030",Table1[[#This Row],[Account]]="15035",Table1[[#This Row],[Account]]="20150"),Table1[[#This Row],[Vendor ID]]=""),1,"")</f>
        <v/>
      </c>
      <c r="AE2699" s="15"/>
      <c r="AF2699" s="15"/>
      <c r="AG2699" s="15"/>
      <c r="AH2699" s="46" t="str">
        <f>IF(Table1[[#This Row],[Posting Date]]&lt;&gt;"","GJ-"&amp;CountryID,"")</f>
        <v/>
      </c>
      <c r="AI2699" s="59" t="str">
        <f>IF(Table1[[#This Row],[Posting Date]]&lt;&gt;"",Table1[[#This Row],[Posting Date]],"")</f>
        <v/>
      </c>
      <c r="AJ2699" s="46"/>
      <c r="AK2699" s="46" t="str">
        <f>IF(Table1[[#This Row],[Description]]&lt;&gt;"",Table1[[#This Row],[Description]],"")</f>
        <v/>
      </c>
      <c r="AL2699" s="46" t="str">
        <f>IF(Table1[[#This Row],[Posting Date]]&lt;&gt;"",Table1[[#This Row],[Reference Number]],"")</f>
        <v/>
      </c>
      <c r="AM2699" s="46" t="str">
        <f>TRIM(Table1[[#This Row],[Line '#]])</f>
        <v/>
      </c>
      <c r="AN2699" s="46" t="str">
        <f>TRIM(Table1[[#This Row],[Account]])</f>
        <v/>
      </c>
      <c r="AO2699" s="46" t="str">
        <f>IF(Table1[[#This Row],[Posting Date]]&lt;&gt;"",$D$5,"")</f>
        <v/>
      </c>
      <c r="AP2699" s="46" t="str">
        <f>TRIM(Table1[[#This Row],[Departments-Prgrams]])</f>
        <v/>
      </c>
      <c r="AQ2699" s="46" t="str">
        <f>TRIM(Table1[[#This Row],[Grant]])</f>
        <v/>
      </c>
      <c r="AR2699" s="46" t="str">
        <f>TRIM(Table1[[#This Row],[Staff ID]])</f>
        <v/>
      </c>
      <c r="AS2699" s="46" t="str">
        <f>IF(TRIM(Table1[[#This Row],[Budget Code]])=0,"",TRIM(Table1[[#This Row],[Budget Code]]))</f>
        <v/>
      </c>
      <c r="AT2699" s="46" t="str">
        <f>IF(Table1[[#This Row],[Line Description]]&lt;&gt;"",Table1[[#This Row],[Line Description]],"")</f>
        <v/>
      </c>
      <c r="AU2699" s="46" t="str">
        <f>IF(Table1[[#This Row],[Cur_Amount Debit]]&gt;0,ROUND(Table1[[#This Row],[Cur_Amount Debit]],2),"")</f>
        <v/>
      </c>
      <c r="AV2699" s="46" t="str">
        <f>IF(Table1[[#This Row],[Cur_Amount Credit]]&gt;0,ROUND(Table1[[#This Row],[Cur_Amount Credit]],2),"")</f>
        <v/>
      </c>
      <c r="AW2699" s="46" t="str">
        <f>LEFT(Table1[[#This Row],[Cur]],3)</f>
        <v/>
      </c>
      <c r="AX2699" s="59"/>
      <c r="AY2699" s="46"/>
      <c r="AZ2699" s="46" t="str">
        <f>IF(Table1[[#This Row],[Cur]]&lt;&gt;"",IF(Table1[[#This Row],[Cur]]="USD","",ExchangeRate),"")</f>
        <v/>
      </c>
      <c r="BA2699" s="46" t="str">
        <f>IF(Table1[[#This Row],[Grant]]&lt;&gt;"",VLOOKUP(Table1[[#This Row],[Grant]],Grants!B:D,3),"")</f>
        <v/>
      </c>
      <c r="BB2699" s="46" t="str">
        <f>TRIM(Table1[[#This Row],[Vendor ID]])</f>
        <v/>
      </c>
      <c r="BC2699">
        <f>IF(Table1[[#This Row],[Reference Number]]=Q2698,BC2698,BC2698+1)</f>
        <v>2</v>
      </c>
    </row>
    <row r="2700" spans="1:55" ht="11.25" hidden="1" customHeight="1">
      <c r="A2700" s="1"/>
      <c r="B2700" s="88" t="str">
        <f>IF(Table1[[#This Row],[Posting Date]]&lt;&gt;"",IF(Table1[[#This Row],[Reference Number]]=Q2699,B2699+1,1),"")</f>
        <v/>
      </c>
      <c r="C2700" s="61"/>
      <c r="D2700" s="61"/>
      <c r="E2700" s="218"/>
      <c r="F2700" s="143" t="str">
        <f>IFERROR(IF(VLOOKUP(Table1[[#This Row],[Budget Code Description]],Dimentions!$X$6:$AC$132,2,FALSE)="","",VLOOKUP(Table1[[#This Row],[Budget Code Description]],Dimentions!$X$6:$AC$132,2,FALSE)),"")</f>
        <v/>
      </c>
      <c r="G2700" s="143" t="str">
        <f>IFERROR(VLOOKUP(Table1[[#This Row],[Budget Code Description]],Dimentions!$X$6:$AC$132,3,FALSE),"")</f>
        <v/>
      </c>
      <c r="H2700" s="64" t="str">
        <f>IFERROR(VLOOKUP(Table1[[#This Row],[Account]],Dimentions!$S$6:$V$233,2,FALSE),"")</f>
        <v/>
      </c>
      <c r="I2700" s="62">
        <f>_xlfn.NUMBERVALUE(LEFT(Table1[[#This Row],[Account]],1))</f>
        <v>0</v>
      </c>
      <c r="J2700" s="62" t="str">
        <f>IFERROR(VLOOKUP(Table1[[#This Row],[Budget Code Description]],Table6[#All],7,FALSE),"")</f>
        <v/>
      </c>
      <c r="K2700" s="143" t="str">
        <f>IFERROR(VLOOKUP(Table1[[#This Row],[Budget Code Description]],Table6[#All],8,FALSE),"")</f>
        <v/>
      </c>
      <c r="L2700" s="63"/>
      <c r="M2700" s="65" t="str">
        <f>IFERROR(VLOOKUP(Table1[[#This Row],[Staff ID]],Table2[],2,FALSE),"")</f>
        <v/>
      </c>
      <c r="N2700" s="211" t="str">
        <f>IFERROR(IF(VLOOKUP(Table1[[#This Row],[Budget Code Description]],Dimentions!$X$6:$AC$97,4,FALSE)="","",VLOOKUP(Table1[[#This Row],[Budget Code Description]],Dimentions!$X$6:$AC$97,4,FALSE)),"")</f>
        <v/>
      </c>
      <c r="O2700" s="65" t="str">
        <f>IFERROR(VLOOKUP(Table1[[#This Row],[Vendor ID]],Table549[],2,FALSE),"")</f>
        <v/>
      </c>
      <c r="P2700" s="63"/>
      <c r="Q2700" s="143" t="str">
        <f>IF(Table1[[#This Row],[Posting Date]]&lt;&gt;"",$D$9,"")</f>
        <v/>
      </c>
      <c r="R2700" s="159" t="str">
        <f>IF(Table1[[#This Row],[Posting Date]]&lt;&gt;"",$D$10,"")</f>
        <v/>
      </c>
      <c r="S2700" s="66"/>
      <c r="T2700" s="63"/>
      <c r="U2700" s="67"/>
      <c r="V2700" s="67"/>
      <c r="W2700" s="67" t="str">
        <f t="shared" si="42"/>
        <v/>
      </c>
      <c r="X2700" s="161" t="str">
        <f>IF(E2700="","",(IF(Table1[[#This Row],[Cur]]="USD",Table1[[#This Row],[Cur_Amount Debit]],Table1[[#This Row],[Cur_Amount Debit]]/Table1[[#This Row],[Exchange Rate]])))</f>
        <v/>
      </c>
      <c r="Y2700" s="161" t="str">
        <f>IF(E2700="","",(IF(Table1[[#This Row],[Cur]]="USD",Table1[[#This Row],[Cur_Amount Credit]],Table1[[#This Row],[Cur_Amount Credit]]/ExchangeRate)))</f>
        <v/>
      </c>
      <c r="Z2700" s="203" t="str">
        <f>IF(E2700="","",(Table1[[#This Row],[Debit USD]]-Table1[[#This Row],[Credit USD]]))</f>
        <v/>
      </c>
      <c r="AA2700" s="122"/>
      <c r="AB2700" s="1"/>
      <c r="AC2700" s="15"/>
      <c r="AD2700" s="15" t="str">
        <f>IF(AND(OR(Table1[[#This Row],[Account]]="15030",Table1[[#This Row],[Account]]="15035",Table1[[#This Row],[Account]]="20150"),Table1[[#This Row],[Vendor ID]]=""),1,"")</f>
        <v/>
      </c>
      <c r="AE2700" s="15"/>
      <c r="AF2700" s="15"/>
      <c r="AG2700" s="15"/>
      <c r="AH2700" s="46" t="str">
        <f>IF(Table1[[#This Row],[Posting Date]]&lt;&gt;"","GJ-"&amp;CountryID,"")</f>
        <v/>
      </c>
      <c r="AI2700" s="59" t="str">
        <f>IF(Table1[[#This Row],[Posting Date]]&lt;&gt;"",Table1[[#This Row],[Posting Date]],"")</f>
        <v/>
      </c>
      <c r="AJ2700" s="46"/>
      <c r="AK2700" s="46" t="str">
        <f>IF(Table1[[#This Row],[Description]]&lt;&gt;"",Table1[[#This Row],[Description]],"")</f>
        <v/>
      </c>
      <c r="AL2700" s="46" t="str">
        <f>IF(Table1[[#This Row],[Posting Date]]&lt;&gt;"",Table1[[#This Row],[Reference Number]],"")</f>
        <v/>
      </c>
      <c r="AM2700" s="46" t="str">
        <f>TRIM(Table1[[#This Row],[Line '#]])</f>
        <v/>
      </c>
      <c r="AN2700" s="46" t="str">
        <f>TRIM(Table1[[#This Row],[Account]])</f>
        <v/>
      </c>
      <c r="AO2700" s="46" t="str">
        <f>IF(Table1[[#This Row],[Posting Date]]&lt;&gt;"",$D$5,"")</f>
        <v/>
      </c>
      <c r="AP2700" s="46" t="str">
        <f>TRIM(Table1[[#This Row],[Departments-Prgrams]])</f>
        <v/>
      </c>
      <c r="AQ2700" s="46" t="str">
        <f>TRIM(Table1[[#This Row],[Grant]])</f>
        <v/>
      </c>
      <c r="AR2700" s="46" t="str">
        <f>TRIM(Table1[[#This Row],[Staff ID]])</f>
        <v/>
      </c>
      <c r="AS2700" s="46" t="str">
        <f>IF(TRIM(Table1[[#This Row],[Budget Code]])=0,"",TRIM(Table1[[#This Row],[Budget Code]]))</f>
        <v/>
      </c>
      <c r="AT2700" s="46" t="str">
        <f>IF(Table1[[#This Row],[Line Description]]&lt;&gt;"",Table1[[#This Row],[Line Description]],"")</f>
        <v/>
      </c>
      <c r="AU2700" s="46" t="str">
        <f>IF(Table1[[#This Row],[Cur_Amount Debit]]&gt;0,ROUND(Table1[[#This Row],[Cur_Amount Debit]],2),"")</f>
        <v/>
      </c>
      <c r="AV2700" s="46" t="str">
        <f>IF(Table1[[#This Row],[Cur_Amount Credit]]&gt;0,ROUND(Table1[[#This Row],[Cur_Amount Credit]],2),"")</f>
        <v/>
      </c>
      <c r="AW2700" s="46" t="str">
        <f>LEFT(Table1[[#This Row],[Cur]],3)</f>
        <v/>
      </c>
      <c r="AX2700" s="59"/>
      <c r="AY2700" s="46"/>
      <c r="AZ2700" s="46" t="str">
        <f>IF(Table1[[#This Row],[Cur]]&lt;&gt;"",IF(Table1[[#This Row],[Cur]]="USD","",ExchangeRate),"")</f>
        <v/>
      </c>
      <c r="BA2700" s="46" t="str">
        <f>IF(Table1[[#This Row],[Grant]]&lt;&gt;"",VLOOKUP(Table1[[#This Row],[Grant]],Grants!B:D,3),"")</f>
        <v/>
      </c>
      <c r="BB2700" s="46" t="str">
        <f>TRIM(Table1[[#This Row],[Vendor ID]])</f>
        <v/>
      </c>
      <c r="BC2700">
        <f>IF(Table1[[#This Row],[Reference Number]]=Q2699,BC2699,BC2699+1)</f>
        <v>2</v>
      </c>
    </row>
    <row r="2701" spans="1:55" ht="11.25" hidden="1" customHeight="1">
      <c r="A2701" s="1"/>
      <c r="B2701" s="88" t="str">
        <f>IF(Table1[[#This Row],[Posting Date]]&lt;&gt;"",IF(Table1[[#This Row],[Reference Number]]=Q2700,B2700+1,1),"")</f>
        <v/>
      </c>
      <c r="C2701" s="61"/>
      <c r="D2701" s="61"/>
      <c r="E2701" s="218"/>
      <c r="F2701" s="143" t="str">
        <f>IFERROR(IF(VLOOKUP(Table1[[#This Row],[Budget Code Description]],Dimentions!$X$6:$AC$132,2,FALSE)="","",VLOOKUP(Table1[[#This Row],[Budget Code Description]],Dimentions!$X$6:$AC$132,2,FALSE)),"")</f>
        <v/>
      </c>
      <c r="G2701" s="143" t="str">
        <f>IFERROR(VLOOKUP(Table1[[#This Row],[Budget Code Description]],Dimentions!$X$6:$AC$132,3,FALSE),"")</f>
        <v/>
      </c>
      <c r="H2701" s="64" t="str">
        <f>IFERROR(VLOOKUP(Table1[[#This Row],[Account]],Dimentions!$S$6:$V$233,2,FALSE),"")</f>
        <v/>
      </c>
      <c r="I2701" s="62">
        <f>_xlfn.NUMBERVALUE(LEFT(Table1[[#This Row],[Account]],1))</f>
        <v>0</v>
      </c>
      <c r="J2701" s="62" t="str">
        <f>IFERROR(VLOOKUP(Table1[[#This Row],[Budget Code Description]],Table6[#All],7,FALSE),"")</f>
        <v/>
      </c>
      <c r="K2701" s="143" t="str">
        <f>IFERROR(VLOOKUP(Table1[[#This Row],[Budget Code Description]],Table6[#All],8,FALSE),"")</f>
        <v/>
      </c>
      <c r="L2701" s="63"/>
      <c r="M2701" s="65" t="str">
        <f>IFERROR(VLOOKUP(Table1[[#This Row],[Staff ID]],Table2[],2,FALSE),"")</f>
        <v/>
      </c>
      <c r="N2701" s="211" t="str">
        <f>IFERROR(IF(VLOOKUP(Table1[[#This Row],[Budget Code Description]],Dimentions!$X$6:$AC$97,4,FALSE)="","",VLOOKUP(Table1[[#This Row],[Budget Code Description]],Dimentions!$X$6:$AC$97,4,FALSE)),"")</f>
        <v/>
      </c>
      <c r="O2701" s="65" t="str">
        <f>IFERROR(VLOOKUP(Table1[[#This Row],[Vendor ID]],Table549[],2,FALSE),"")</f>
        <v/>
      </c>
      <c r="P2701" s="63"/>
      <c r="Q2701" s="143" t="str">
        <f>IF(Table1[[#This Row],[Posting Date]]&lt;&gt;"",$D$9,"")</f>
        <v/>
      </c>
      <c r="R2701" s="159" t="str">
        <f>IF(Table1[[#This Row],[Posting Date]]&lt;&gt;"",$D$10,"")</f>
        <v/>
      </c>
      <c r="S2701" s="66"/>
      <c r="T2701" s="63"/>
      <c r="U2701" s="67"/>
      <c r="V2701" s="67"/>
      <c r="W2701" s="67" t="str">
        <f t="shared" si="42"/>
        <v/>
      </c>
      <c r="X2701" s="161" t="str">
        <f>IF(E2701="","",(IF(Table1[[#This Row],[Cur]]="USD",Table1[[#This Row],[Cur_Amount Debit]],Table1[[#This Row],[Cur_Amount Debit]]/Table1[[#This Row],[Exchange Rate]])))</f>
        <v/>
      </c>
      <c r="Y2701" s="161" t="str">
        <f>IF(E2701="","",(IF(Table1[[#This Row],[Cur]]="USD",Table1[[#This Row],[Cur_Amount Credit]],Table1[[#This Row],[Cur_Amount Credit]]/ExchangeRate)))</f>
        <v/>
      </c>
      <c r="Z2701" s="203" t="str">
        <f>IF(E2701="","",(Table1[[#This Row],[Debit USD]]-Table1[[#This Row],[Credit USD]]))</f>
        <v/>
      </c>
      <c r="AA2701" s="122"/>
      <c r="AB2701" s="1"/>
      <c r="AC2701" s="15"/>
      <c r="AD2701" s="15" t="str">
        <f>IF(AND(OR(Table1[[#This Row],[Account]]="15030",Table1[[#This Row],[Account]]="15035",Table1[[#This Row],[Account]]="20150"),Table1[[#This Row],[Vendor ID]]=""),1,"")</f>
        <v/>
      </c>
      <c r="AE2701" s="15"/>
      <c r="AF2701" s="15"/>
      <c r="AG2701" s="15"/>
      <c r="AH2701" s="46" t="str">
        <f>IF(Table1[[#This Row],[Posting Date]]&lt;&gt;"","GJ-"&amp;CountryID,"")</f>
        <v/>
      </c>
      <c r="AI2701" s="59" t="str">
        <f>IF(Table1[[#This Row],[Posting Date]]&lt;&gt;"",Table1[[#This Row],[Posting Date]],"")</f>
        <v/>
      </c>
      <c r="AJ2701" s="46"/>
      <c r="AK2701" s="46" t="str">
        <f>IF(Table1[[#This Row],[Description]]&lt;&gt;"",Table1[[#This Row],[Description]],"")</f>
        <v/>
      </c>
      <c r="AL2701" s="46" t="str">
        <f>IF(Table1[[#This Row],[Posting Date]]&lt;&gt;"",Table1[[#This Row],[Reference Number]],"")</f>
        <v/>
      </c>
      <c r="AM2701" s="46" t="str">
        <f>TRIM(Table1[[#This Row],[Line '#]])</f>
        <v/>
      </c>
      <c r="AN2701" s="46" t="str">
        <f>TRIM(Table1[[#This Row],[Account]])</f>
        <v/>
      </c>
      <c r="AO2701" s="46" t="str">
        <f>IF(Table1[[#This Row],[Posting Date]]&lt;&gt;"",$D$5,"")</f>
        <v/>
      </c>
      <c r="AP2701" s="46" t="str">
        <f>TRIM(Table1[[#This Row],[Departments-Prgrams]])</f>
        <v/>
      </c>
      <c r="AQ2701" s="46" t="str">
        <f>TRIM(Table1[[#This Row],[Grant]])</f>
        <v/>
      </c>
      <c r="AR2701" s="46" t="str">
        <f>TRIM(Table1[[#This Row],[Staff ID]])</f>
        <v/>
      </c>
      <c r="AS2701" s="46" t="str">
        <f>IF(TRIM(Table1[[#This Row],[Budget Code]])=0,"",TRIM(Table1[[#This Row],[Budget Code]]))</f>
        <v/>
      </c>
      <c r="AT2701" s="46" t="str">
        <f>IF(Table1[[#This Row],[Line Description]]&lt;&gt;"",Table1[[#This Row],[Line Description]],"")</f>
        <v/>
      </c>
      <c r="AU2701" s="46" t="str">
        <f>IF(Table1[[#This Row],[Cur_Amount Debit]]&gt;0,ROUND(Table1[[#This Row],[Cur_Amount Debit]],2),"")</f>
        <v/>
      </c>
      <c r="AV2701" s="46" t="str">
        <f>IF(Table1[[#This Row],[Cur_Amount Credit]]&gt;0,ROUND(Table1[[#This Row],[Cur_Amount Credit]],2),"")</f>
        <v/>
      </c>
      <c r="AW2701" s="46" t="str">
        <f>LEFT(Table1[[#This Row],[Cur]],3)</f>
        <v/>
      </c>
      <c r="AX2701" s="59"/>
      <c r="AY2701" s="46"/>
      <c r="AZ2701" s="46" t="str">
        <f>IF(Table1[[#This Row],[Cur]]&lt;&gt;"",IF(Table1[[#This Row],[Cur]]="USD","",ExchangeRate),"")</f>
        <v/>
      </c>
      <c r="BA2701" s="46" t="str">
        <f>IF(Table1[[#This Row],[Grant]]&lt;&gt;"",VLOOKUP(Table1[[#This Row],[Grant]],Grants!B:D,3),"")</f>
        <v/>
      </c>
      <c r="BB2701" s="46" t="str">
        <f>TRIM(Table1[[#This Row],[Vendor ID]])</f>
        <v/>
      </c>
      <c r="BC2701">
        <f>IF(Table1[[#This Row],[Reference Number]]=Q2700,BC2700,BC2700+1)</f>
        <v>2</v>
      </c>
    </row>
    <row r="2702" spans="1:55" ht="11.25" hidden="1" customHeight="1">
      <c r="A2702" s="1"/>
      <c r="B2702" s="88" t="str">
        <f>IF(Table1[[#This Row],[Posting Date]]&lt;&gt;"",IF(Table1[[#This Row],[Reference Number]]=Q2701,B2701+1,1),"")</f>
        <v/>
      </c>
      <c r="C2702" s="61"/>
      <c r="D2702" s="61"/>
      <c r="E2702" s="218"/>
      <c r="F2702" s="143" t="str">
        <f>IFERROR(IF(VLOOKUP(Table1[[#This Row],[Budget Code Description]],Dimentions!$X$6:$AC$132,2,FALSE)="","",VLOOKUP(Table1[[#This Row],[Budget Code Description]],Dimentions!$X$6:$AC$132,2,FALSE)),"")</f>
        <v/>
      </c>
      <c r="G2702" s="143" t="str">
        <f>IFERROR(VLOOKUP(Table1[[#This Row],[Budget Code Description]],Dimentions!$X$6:$AC$132,3,FALSE),"")</f>
        <v/>
      </c>
      <c r="H2702" s="64" t="str">
        <f>IFERROR(VLOOKUP(Table1[[#This Row],[Account]],Dimentions!$S$6:$V$233,2,FALSE),"")</f>
        <v/>
      </c>
      <c r="I2702" s="62">
        <f>_xlfn.NUMBERVALUE(LEFT(Table1[[#This Row],[Account]],1))</f>
        <v>0</v>
      </c>
      <c r="J2702" s="62" t="str">
        <f>IFERROR(VLOOKUP(Table1[[#This Row],[Budget Code Description]],Table6[#All],7,FALSE),"")</f>
        <v/>
      </c>
      <c r="K2702" s="143" t="str">
        <f>IFERROR(VLOOKUP(Table1[[#This Row],[Budget Code Description]],Table6[#All],8,FALSE),"")</f>
        <v/>
      </c>
      <c r="L2702" s="63"/>
      <c r="M2702" s="65" t="str">
        <f>IFERROR(VLOOKUP(Table1[[#This Row],[Staff ID]],Table2[],2,FALSE),"")</f>
        <v/>
      </c>
      <c r="N2702" s="211" t="str">
        <f>IFERROR(IF(VLOOKUP(Table1[[#This Row],[Budget Code Description]],Dimentions!$X$6:$AC$97,4,FALSE)="","",VLOOKUP(Table1[[#This Row],[Budget Code Description]],Dimentions!$X$6:$AC$97,4,FALSE)),"")</f>
        <v/>
      </c>
      <c r="O2702" s="65" t="str">
        <f>IFERROR(VLOOKUP(Table1[[#This Row],[Vendor ID]],Table549[],2,FALSE),"")</f>
        <v/>
      </c>
      <c r="P2702" s="63"/>
      <c r="Q2702" s="143" t="str">
        <f>IF(Table1[[#This Row],[Posting Date]]&lt;&gt;"",$D$9,"")</f>
        <v/>
      </c>
      <c r="R2702" s="159" t="str">
        <f>IF(Table1[[#This Row],[Posting Date]]&lt;&gt;"",$D$10,"")</f>
        <v/>
      </c>
      <c r="S2702" s="66"/>
      <c r="T2702" s="63"/>
      <c r="U2702" s="67"/>
      <c r="V2702" s="67"/>
      <c r="W2702" s="67" t="str">
        <f t="shared" si="42"/>
        <v/>
      </c>
      <c r="X2702" s="161" t="str">
        <f>IF(E2702="","",(IF(Table1[[#This Row],[Cur]]="USD",Table1[[#This Row],[Cur_Amount Debit]],Table1[[#This Row],[Cur_Amount Debit]]/Table1[[#This Row],[Exchange Rate]])))</f>
        <v/>
      </c>
      <c r="Y2702" s="161" t="str">
        <f>IF(E2702="","",(IF(Table1[[#This Row],[Cur]]="USD",Table1[[#This Row],[Cur_Amount Credit]],Table1[[#This Row],[Cur_Amount Credit]]/ExchangeRate)))</f>
        <v/>
      </c>
      <c r="Z2702" s="203" t="str">
        <f>IF(E2702="","",(Table1[[#This Row],[Debit USD]]-Table1[[#This Row],[Credit USD]]))</f>
        <v/>
      </c>
      <c r="AA2702" s="122"/>
      <c r="AB2702" s="1"/>
      <c r="AC2702" s="15"/>
      <c r="AD2702" s="15" t="str">
        <f>IF(AND(OR(Table1[[#This Row],[Account]]="15030",Table1[[#This Row],[Account]]="15035",Table1[[#This Row],[Account]]="20150"),Table1[[#This Row],[Vendor ID]]=""),1,"")</f>
        <v/>
      </c>
      <c r="AE2702" s="15"/>
      <c r="AF2702" s="15"/>
      <c r="AG2702" s="15"/>
      <c r="AH2702" s="46" t="str">
        <f>IF(Table1[[#This Row],[Posting Date]]&lt;&gt;"","GJ-"&amp;CountryID,"")</f>
        <v/>
      </c>
      <c r="AI2702" s="59" t="str">
        <f>IF(Table1[[#This Row],[Posting Date]]&lt;&gt;"",Table1[[#This Row],[Posting Date]],"")</f>
        <v/>
      </c>
      <c r="AJ2702" s="46"/>
      <c r="AK2702" s="46" t="str">
        <f>IF(Table1[[#This Row],[Description]]&lt;&gt;"",Table1[[#This Row],[Description]],"")</f>
        <v/>
      </c>
      <c r="AL2702" s="46" t="str">
        <f>IF(Table1[[#This Row],[Posting Date]]&lt;&gt;"",Table1[[#This Row],[Reference Number]],"")</f>
        <v/>
      </c>
      <c r="AM2702" s="46" t="str">
        <f>TRIM(Table1[[#This Row],[Line '#]])</f>
        <v/>
      </c>
      <c r="AN2702" s="46" t="str">
        <f>TRIM(Table1[[#This Row],[Account]])</f>
        <v/>
      </c>
      <c r="AO2702" s="46" t="str">
        <f>IF(Table1[[#This Row],[Posting Date]]&lt;&gt;"",$D$5,"")</f>
        <v/>
      </c>
      <c r="AP2702" s="46" t="str">
        <f>TRIM(Table1[[#This Row],[Departments-Prgrams]])</f>
        <v/>
      </c>
      <c r="AQ2702" s="46" t="str">
        <f>TRIM(Table1[[#This Row],[Grant]])</f>
        <v/>
      </c>
      <c r="AR2702" s="46" t="str">
        <f>TRIM(Table1[[#This Row],[Staff ID]])</f>
        <v/>
      </c>
      <c r="AS2702" s="46" t="str">
        <f>IF(TRIM(Table1[[#This Row],[Budget Code]])=0,"",TRIM(Table1[[#This Row],[Budget Code]]))</f>
        <v/>
      </c>
      <c r="AT2702" s="46" t="str">
        <f>IF(Table1[[#This Row],[Line Description]]&lt;&gt;"",Table1[[#This Row],[Line Description]],"")</f>
        <v/>
      </c>
      <c r="AU2702" s="46" t="str">
        <f>IF(Table1[[#This Row],[Cur_Amount Debit]]&gt;0,ROUND(Table1[[#This Row],[Cur_Amount Debit]],2),"")</f>
        <v/>
      </c>
      <c r="AV2702" s="46" t="str">
        <f>IF(Table1[[#This Row],[Cur_Amount Credit]]&gt;0,ROUND(Table1[[#This Row],[Cur_Amount Credit]],2),"")</f>
        <v/>
      </c>
      <c r="AW2702" s="46" t="str">
        <f>LEFT(Table1[[#This Row],[Cur]],3)</f>
        <v/>
      </c>
      <c r="AX2702" s="59"/>
      <c r="AY2702" s="46"/>
      <c r="AZ2702" s="46" t="str">
        <f>IF(Table1[[#This Row],[Cur]]&lt;&gt;"",IF(Table1[[#This Row],[Cur]]="USD","",ExchangeRate),"")</f>
        <v/>
      </c>
      <c r="BA2702" s="46" t="str">
        <f>IF(Table1[[#This Row],[Grant]]&lt;&gt;"",VLOOKUP(Table1[[#This Row],[Grant]],Grants!B:D,3),"")</f>
        <v/>
      </c>
      <c r="BB2702" s="46" t="str">
        <f>TRIM(Table1[[#This Row],[Vendor ID]])</f>
        <v/>
      </c>
      <c r="BC2702">
        <f>IF(Table1[[#This Row],[Reference Number]]=Q2701,BC2701,BC2701+1)</f>
        <v>2</v>
      </c>
    </row>
    <row r="2703" spans="1:55" ht="11.25" hidden="1" customHeight="1">
      <c r="A2703" s="1"/>
      <c r="B2703" s="88" t="str">
        <f>IF(Table1[[#This Row],[Posting Date]]&lt;&gt;"",IF(Table1[[#This Row],[Reference Number]]=Q2702,B2702+1,1),"")</f>
        <v/>
      </c>
      <c r="C2703" s="61"/>
      <c r="D2703" s="61"/>
      <c r="E2703" s="218"/>
      <c r="F2703" s="143" t="str">
        <f>IFERROR(IF(VLOOKUP(Table1[[#This Row],[Budget Code Description]],Dimentions!$X$6:$AC$132,2,FALSE)="","",VLOOKUP(Table1[[#This Row],[Budget Code Description]],Dimentions!$X$6:$AC$132,2,FALSE)),"")</f>
        <v/>
      </c>
      <c r="G2703" s="143" t="str">
        <f>IFERROR(VLOOKUP(Table1[[#This Row],[Budget Code Description]],Dimentions!$X$6:$AC$132,3,FALSE),"")</f>
        <v/>
      </c>
      <c r="H2703" s="64" t="str">
        <f>IFERROR(VLOOKUP(Table1[[#This Row],[Account]],Dimentions!$S$6:$V$233,2,FALSE),"")</f>
        <v/>
      </c>
      <c r="I2703" s="62">
        <f>_xlfn.NUMBERVALUE(LEFT(Table1[[#This Row],[Account]],1))</f>
        <v>0</v>
      </c>
      <c r="J2703" s="62" t="str">
        <f>IFERROR(VLOOKUP(Table1[[#This Row],[Budget Code Description]],Table6[#All],7,FALSE),"")</f>
        <v/>
      </c>
      <c r="K2703" s="143" t="str">
        <f>IFERROR(VLOOKUP(Table1[[#This Row],[Budget Code Description]],Table6[#All],8,FALSE),"")</f>
        <v/>
      </c>
      <c r="L2703" s="63"/>
      <c r="M2703" s="65" t="str">
        <f>IFERROR(VLOOKUP(Table1[[#This Row],[Staff ID]],Table2[],2,FALSE),"")</f>
        <v/>
      </c>
      <c r="N2703" s="211" t="str">
        <f>IFERROR(IF(VLOOKUP(Table1[[#This Row],[Budget Code Description]],Dimentions!$X$6:$AC$97,4,FALSE)="","",VLOOKUP(Table1[[#This Row],[Budget Code Description]],Dimentions!$X$6:$AC$97,4,FALSE)),"")</f>
        <v/>
      </c>
      <c r="O2703" s="65" t="str">
        <f>IFERROR(VLOOKUP(Table1[[#This Row],[Vendor ID]],Table549[],2,FALSE),"")</f>
        <v/>
      </c>
      <c r="P2703" s="63"/>
      <c r="Q2703" s="143" t="str">
        <f>IF(Table1[[#This Row],[Posting Date]]&lt;&gt;"",$D$9,"")</f>
        <v/>
      </c>
      <c r="R2703" s="159" t="str">
        <f>IF(Table1[[#This Row],[Posting Date]]&lt;&gt;"",$D$10,"")</f>
        <v/>
      </c>
      <c r="S2703" s="66"/>
      <c r="T2703" s="63"/>
      <c r="U2703" s="67"/>
      <c r="V2703" s="67"/>
      <c r="W2703" s="67" t="str">
        <f t="shared" si="42"/>
        <v/>
      </c>
      <c r="X2703" s="161" t="str">
        <f>IF(E2703="","",(IF(Table1[[#This Row],[Cur]]="USD",Table1[[#This Row],[Cur_Amount Debit]],Table1[[#This Row],[Cur_Amount Debit]]/Table1[[#This Row],[Exchange Rate]])))</f>
        <v/>
      </c>
      <c r="Y2703" s="161" t="str">
        <f>IF(E2703="","",(IF(Table1[[#This Row],[Cur]]="USD",Table1[[#This Row],[Cur_Amount Credit]],Table1[[#This Row],[Cur_Amount Credit]]/ExchangeRate)))</f>
        <v/>
      </c>
      <c r="Z2703" s="203" t="str">
        <f>IF(E2703="","",(Table1[[#This Row],[Debit USD]]-Table1[[#This Row],[Credit USD]]))</f>
        <v/>
      </c>
      <c r="AA2703" s="122"/>
      <c r="AB2703" s="1"/>
      <c r="AC2703" s="15"/>
      <c r="AD2703" s="15" t="str">
        <f>IF(AND(OR(Table1[[#This Row],[Account]]="15030",Table1[[#This Row],[Account]]="15035",Table1[[#This Row],[Account]]="20150"),Table1[[#This Row],[Vendor ID]]=""),1,"")</f>
        <v/>
      </c>
      <c r="AE2703" s="15"/>
      <c r="AF2703" s="15"/>
      <c r="AG2703" s="15"/>
      <c r="AH2703" s="46" t="str">
        <f>IF(Table1[[#This Row],[Posting Date]]&lt;&gt;"","GJ-"&amp;CountryID,"")</f>
        <v/>
      </c>
      <c r="AI2703" s="59" t="str">
        <f>IF(Table1[[#This Row],[Posting Date]]&lt;&gt;"",Table1[[#This Row],[Posting Date]],"")</f>
        <v/>
      </c>
      <c r="AJ2703" s="46"/>
      <c r="AK2703" s="46" t="str">
        <f>IF(Table1[[#This Row],[Description]]&lt;&gt;"",Table1[[#This Row],[Description]],"")</f>
        <v/>
      </c>
      <c r="AL2703" s="46" t="str">
        <f>IF(Table1[[#This Row],[Posting Date]]&lt;&gt;"",Table1[[#This Row],[Reference Number]],"")</f>
        <v/>
      </c>
      <c r="AM2703" s="46" t="str">
        <f>TRIM(Table1[[#This Row],[Line '#]])</f>
        <v/>
      </c>
      <c r="AN2703" s="46" t="str">
        <f>TRIM(Table1[[#This Row],[Account]])</f>
        <v/>
      </c>
      <c r="AO2703" s="46" t="str">
        <f>IF(Table1[[#This Row],[Posting Date]]&lt;&gt;"",$D$5,"")</f>
        <v/>
      </c>
      <c r="AP2703" s="46" t="str">
        <f>TRIM(Table1[[#This Row],[Departments-Prgrams]])</f>
        <v/>
      </c>
      <c r="AQ2703" s="46" t="str">
        <f>TRIM(Table1[[#This Row],[Grant]])</f>
        <v/>
      </c>
      <c r="AR2703" s="46" t="str">
        <f>TRIM(Table1[[#This Row],[Staff ID]])</f>
        <v/>
      </c>
      <c r="AS2703" s="46" t="str">
        <f>IF(TRIM(Table1[[#This Row],[Budget Code]])=0,"",TRIM(Table1[[#This Row],[Budget Code]]))</f>
        <v/>
      </c>
      <c r="AT2703" s="46" t="str">
        <f>IF(Table1[[#This Row],[Line Description]]&lt;&gt;"",Table1[[#This Row],[Line Description]],"")</f>
        <v/>
      </c>
      <c r="AU2703" s="46" t="str">
        <f>IF(Table1[[#This Row],[Cur_Amount Debit]]&gt;0,ROUND(Table1[[#This Row],[Cur_Amount Debit]],2),"")</f>
        <v/>
      </c>
      <c r="AV2703" s="46" t="str">
        <f>IF(Table1[[#This Row],[Cur_Amount Credit]]&gt;0,ROUND(Table1[[#This Row],[Cur_Amount Credit]],2),"")</f>
        <v/>
      </c>
      <c r="AW2703" s="46" t="str">
        <f>LEFT(Table1[[#This Row],[Cur]],3)</f>
        <v/>
      </c>
      <c r="AX2703" s="59"/>
      <c r="AY2703" s="46"/>
      <c r="AZ2703" s="46" t="str">
        <f>IF(Table1[[#This Row],[Cur]]&lt;&gt;"",IF(Table1[[#This Row],[Cur]]="USD","",ExchangeRate),"")</f>
        <v/>
      </c>
      <c r="BA2703" s="46" t="str">
        <f>IF(Table1[[#This Row],[Grant]]&lt;&gt;"",VLOOKUP(Table1[[#This Row],[Grant]],Grants!B:D,3),"")</f>
        <v/>
      </c>
      <c r="BB2703" s="46" t="str">
        <f>TRIM(Table1[[#This Row],[Vendor ID]])</f>
        <v/>
      </c>
      <c r="BC2703">
        <f>IF(Table1[[#This Row],[Reference Number]]=Q2702,BC2702,BC2702+1)</f>
        <v>2</v>
      </c>
    </row>
    <row r="2704" spans="1:55" ht="11.25" hidden="1" customHeight="1">
      <c r="A2704" s="1"/>
      <c r="B2704" s="88" t="str">
        <f>IF(Table1[[#This Row],[Posting Date]]&lt;&gt;"",IF(Table1[[#This Row],[Reference Number]]=Q2703,B2703+1,1),"")</f>
        <v/>
      </c>
      <c r="C2704" s="61"/>
      <c r="D2704" s="61"/>
      <c r="E2704" s="218"/>
      <c r="F2704" s="143" t="str">
        <f>IFERROR(IF(VLOOKUP(Table1[[#This Row],[Budget Code Description]],Dimentions!$X$6:$AC$132,2,FALSE)="","",VLOOKUP(Table1[[#This Row],[Budget Code Description]],Dimentions!$X$6:$AC$132,2,FALSE)),"")</f>
        <v/>
      </c>
      <c r="G2704" s="143" t="str">
        <f>IFERROR(VLOOKUP(Table1[[#This Row],[Budget Code Description]],Dimentions!$X$6:$AC$132,3,FALSE),"")</f>
        <v/>
      </c>
      <c r="H2704" s="64" t="str">
        <f>IFERROR(VLOOKUP(Table1[[#This Row],[Account]],Dimentions!$S$6:$V$233,2,FALSE),"")</f>
        <v/>
      </c>
      <c r="I2704" s="62">
        <f>_xlfn.NUMBERVALUE(LEFT(Table1[[#This Row],[Account]],1))</f>
        <v>0</v>
      </c>
      <c r="J2704" s="62" t="str">
        <f>IFERROR(VLOOKUP(Table1[[#This Row],[Budget Code Description]],Table6[#All],7,FALSE),"")</f>
        <v/>
      </c>
      <c r="K2704" s="143" t="str">
        <f>IFERROR(VLOOKUP(Table1[[#This Row],[Budget Code Description]],Table6[#All],8,FALSE),"")</f>
        <v/>
      </c>
      <c r="L2704" s="63"/>
      <c r="M2704" s="65" t="str">
        <f>IFERROR(VLOOKUP(Table1[[#This Row],[Staff ID]],Table2[],2,FALSE),"")</f>
        <v/>
      </c>
      <c r="N2704" s="211" t="str">
        <f>IFERROR(IF(VLOOKUP(Table1[[#This Row],[Budget Code Description]],Dimentions!$X$6:$AC$97,4,FALSE)="","",VLOOKUP(Table1[[#This Row],[Budget Code Description]],Dimentions!$X$6:$AC$97,4,FALSE)),"")</f>
        <v/>
      </c>
      <c r="O2704" s="65" t="str">
        <f>IFERROR(VLOOKUP(Table1[[#This Row],[Vendor ID]],Table549[],2,FALSE),"")</f>
        <v/>
      </c>
      <c r="P2704" s="63"/>
      <c r="Q2704" s="143" t="str">
        <f>IF(Table1[[#This Row],[Posting Date]]&lt;&gt;"",$D$9,"")</f>
        <v/>
      </c>
      <c r="R2704" s="159" t="str">
        <f>IF(Table1[[#This Row],[Posting Date]]&lt;&gt;"",$D$10,"")</f>
        <v/>
      </c>
      <c r="S2704" s="66"/>
      <c r="T2704" s="63"/>
      <c r="U2704" s="67"/>
      <c r="V2704" s="67"/>
      <c r="W2704" s="67" t="str">
        <f t="shared" si="42"/>
        <v/>
      </c>
      <c r="X2704" s="161" t="str">
        <f>IF(E2704="","",(IF(Table1[[#This Row],[Cur]]="USD",Table1[[#This Row],[Cur_Amount Debit]],Table1[[#This Row],[Cur_Amount Debit]]/Table1[[#This Row],[Exchange Rate]])))</f>
        <v/>
      </c>
      <c r="Y2704" s="161" t="str">
        <f>IF(E2704="","",(IF(Table1[[#This Row],[Cur]]="USD",Table1[[#This Row],[Cur_Amount Credit]],Table1[[#This Row],[Cur_Amount Credit]]/ExchangeRate)))</f>
        <v/>
      </c>
      <c r="Z2704" s="203" t="str">
        <f>IF(E2704="","",(Table1[[#This Row],[Debit USD]]-Table1[[#This Row],[Credit USD]]))</f>
        <v/>
      </c>
      <c r="AA2704" s="122"/>
      <c r="AB2704" s="1"/>
      <c r="AC2704" s="15"/>
      <c r="AD2704" s="15" t="str">
        <f>IF(AND(OR(Table1[[#This Row],[Account]]="15030",Table1[[#This Row],[Account]]="15035",Table1[[#This Row],[Account]]="20150"),Table1[[#This Row],[Vendor ID]]=""),1,"")</f>
        <v/>
      </c>
      <c r="AE2704" s="15"/>
      <c r="AF2704" s="15"/>
      <c r="AG2704" s="15"/>
      <c r="AH2704" s="46" t="str">
        <f>IF(Table1[[#This Row],[Posting Date]]&lt;&gt;"","GJ-"&amp;CountryID,"")</f>
        <v/>
      </c>
      <c r="AI2704" s="59" t="str">
        <f>IF(Table1[[#This Row],[Posting Date]]&lt;&gt;"",Table1[[#This Row],[Posting Date]],"")</f>
        <v/>
      </c>
      <c r="AJ2704" s="46"/>
      <c r="AK2704" s="46" t="str">
        <f>IF(Table1[[#This Row],[Description]]&lt;&gt;"",Table1[[#This Row],[Description]],"")</f>
        <v/>
      </c>
      <c r="AL2704" s="46" t="str">
        <f>IF(Table1[[#This Row],[Posting Date]]&lt;&gt;"",Table1[[#This Row],[Reference Number]],"")</f>
        <v/>
      </c>
      <c r="AM2704" s="46" t="str">
        <f>TRIM(Table1[[#This Row],[Line '#]])</f>
        <v/>
      </c>
      <c r="AN2704" s="46" t="str">
        <f>TRIM(Table1[[#This Row],[Account]])</f>
        <v/>
      </c>
      <c r="AO2704" s="46" t="str">
        <f>IF(Table1[[#This Row],[Posting Date]]&lt;&gt;"",$D$5,"")</f>
        <v/>
      </c>
      <c r="AP2704" s="46" t="str">
        <f>TRIM(Table1[[#This Row],[Departments-Prgrams]])</f>
        <v/>
      </c>
      <c r="AQ2704" s="46" t="str">
        <f>TRIM(Table1[[#This Row],[Grant]])</f>
        <v/>
      </c>
      <c r="AR2704" s="46" t="str">
        <f>TRIM(Table1[[#This Row],[Staff ID]])</f>
        <v/>
      </c>
      <c r="AS2704" s="46" t="str">
        <f>IF(TRIM(Table1[[#This Row],[Budget Code]])=0,"",TRIM(Table1[[#This Row],[Budget Code]]))</f>
        <v/>
      </c>
      <c r="AT2704" s="46" t="str">
        <f>IF(Table1[[#This Row],[Line Description]]&lt;&gt;"",Table1[[#This Row],[Line Description]],"")</f>
        <v/>
      </c>
      <c r="AU2704" s="46" t="str">
        <f>IF(Table1[[#This Row],[Cur_Amount Debit]]&gt;0,ROUND(Table1[[#This Row],[Cur_Amount Debit]],2),"")</f>
        <v/>
      </c>
      <c r="AV2704" s="46" t="str">
        <f>IF(Table1[[#This Row],[Cur_Amount Credit]]&gt;0,ROUND(Table1[[#This Row],[Cur_Amount Credit]],2),"")</f>
        <v/>
      </c>
      <c r="AW2704" s="46" t="str">
        <f>LEFT(Table1[[#This Row],[Cur]],3)</f>
        <v/>
      </c>
      <c r="AX2704" s="59"/>
      <c r="AY2704" s="46"/>
      <c r="AZ2704" s="46" t="str">
        <f>IF(Table1[[#This Row],[Cur]]&lt;&gt;"",IF(Table1[[#This Row],[Cur]]="USD","",ExchangeRate),"")</f>
        <v/>
      </c>
      <c r="BA2704" s="46" t="str">
        <f>IF(Table1[[#This Row],[Grant]]&lt;&gt;"",VLOOKUP(Table1[[#This Row],[Grant]],Grants!B:D,3),"")</f>
        <v/>
      </c>
      <c r="BB2704" s="46" t="str">
        <f>TRIM(Table1[[#This Row],[Vendor ID]])</f>
        <v/>
      </c>
      <c r="BC2704">
        <f>IF(Table1[[#This Row],[Reference Number]]=Q2703,BC2703,BC2703+1)</f>
        <v>2</v>
      </c>
    </row>
    <row r="2705" spans="1:55" ht="11.25" hidden="1" customHeight="1">
      <c r="A2705" s="1"/>
      <c r="B2705" s="88" t="str">
        <f>IF(Table1[[#This Row],[Posting Date]]&lt;&gt;"",IF(Table1[[#This Row],[Reference Number]]=Q2704,B2704+1,1),"")</f>
        <v/>
      </c>
      <c r="C2705" s="61"/>
      <c r="D2705" s="61"/>
      <c r="E2705" s="218"/>
      <c r="F2705" s="143" t="str">
        <f>IFERROR(IF(VLOOKUP(Table1[[#This Row],[Budget Code Description]],Dimentions!$X$6:$AC$132,2,FALSE)="","",VLOOKUP(Table1[[#This Row],[Budget Code Description]],Dimentions!$X$6:$AC$132,2,FALSE)),"")</f>
        <v/>
      </c>
      <c r="G2705" s="143" t="str">
        <f>IFERROR(VLOOKUP(Table1[[#This Row],[Budget Code Description]],Dimentions!$X$6:$AC$132,3,FALSE),"")</f>
        <v/>
      </c>
      <c r="H2705" s="64" t="str">
        <f>IFERROR(VLOOKUP(Table1[[#This Row],[Account]],Dimentions!$S$6:$V$233,2,FALSE),"")</f>
        <v/>
      </c>
      <c r="I2705" s="62">
        <f>_xlfn.NUMBERVALUE(LEFT(Table1[[#This Row],[Account]],1))</f>
        <v>0</v>
      </c>
      <c r="J2705" s="62" t="str">
        <f>IFERROR(VLOOKUP(Table1[[#This Row],[Budget Code Description]],Table6[#All],7,FALSE),"")</f>
        <v/>
      </c>
      <c r="K2705" s="143" t="str">
        <f>IFERROR(VLOOKUP(Table1[[#This Row],[Budget Code Description]],Table6[#All],8,FALSE),"")</f>
        <v/>
      </c>
      <c r="L2705" s="63"/>
      <c r="M2705" s="65" t="str">
        <f>IFERROR(VLOOKUP(Table1[[#This Row],[Staff ID]],Table2[],2,FALSE),"")</f>
        <v/>
      </c>
      <c r="N2705" s="211" t="str">
        <f>IFERROR(IF(VLOOKUP(Table1[[#This Row],[Budget Code Description]],Dimentions!$X$6:$AC$97,4,FALSE)="","",VLOOKUP(Table1[[#This Row],[Budget Code Description]],Dimentions!$X$6:$AC$97,4,FALSE)),"")</f>
        <v/>
      </c>
      <c r="O2705" s="65" t="str">
        <f>IFERROR(VLOOKUP(Table1[[#This Row],[Vendor ID]],Table549[],2,FALSE),"")</f>
        <v/>
      </c>
      <c r="P2705" s="63"/>
      <c r="Q2705" s="143" t="str">
        <f>IF(Table1[[#This Row],[Posting Date]]&lt;&gt;"",$D$9,"")</f>
        <v/>
      </c>
      <c r="R2705" s="159" t="str">
        <f>IF(Table1[[#This Row],[Posting Date]]&lt;&gt;"",$D$10,"")</f>
        <v/>
      </c>
      <c r="S2705" s="66"/>
      <c r="T2705" s="63"/>
      <c r="U2705" s="67"/>
      <c r="V2705" s="67"/>
      <c r="W2705" s="67" t="str">
        <f t="shared" si="42"/>
        <v/>
      </c>
      <c r="X2705" s="161" t="str">
        <f>IF(E2705="","",(IF(Table1[[#This Row],[Cur]]="USD",Table1[[#This Row],[Cur_Amount Debit]],Table1[[#This Row],[Cur_Amount Debit]]/Table1[[#This Row],[Exchange Rate]])))</f>
        <v/>
      </c>
      <c r="Y2705" s="161" t="str">
        <f>IF(E2705="","",(IF(Table1[[#This Row],[Cur]]="USD",Table1[[#This Row],[Cur_Amount Credit]],Table1[[#This Row],[Cur_Amount Credit]]/ExchangeRate)))</f>
        <v/>
      </c>
      <c r="Z2705" s="203" t="str">
        <f>IF(E2705="","",(Table1[[#This Row],[Debit USD]]-Table1[[#This Row],[Credit USD]]))</f>
        <v/>
      </c>
      <c r="AA2705" s="122"/>
      <c r="AB2705" s="1"/>
      <c r="AC2705" s="15"/>
      <c r="AD2705" s="15" t="str">
        <f>IF(AND(OR(Table1[[#This Row],[Account]]="15030",Table1[[#This Row],[Account]]="15035",Table1[[#This Row],[Account]]="20150"),Table1[[#This Row],[Vendor ID]]=""),1,"")</f>
        <v/>
      </c>
      <c r="AE2705" s="15"/>
      <c r="AF2705" s="15"/>
      <c r="AG2705" s="15"/>
      <c r="AH2705" s="46" t="str">
        <f>IF(Table1[[#This Row],[Posting Date]]&lt;&gt;"","GJ-"&amp;CountryID,"")</f>
        <v/>
      </c>
      <c r="AI2705" s="59" t="str">
        <f>IF(Table1[[#This Row],[Posting Date]]&lt;&gt;"",Table1[[#This Row],[Posting Date]],"")</f>
        <v/>
      </c>
      <c r="AJ2705" s="46"/>
      <c r="AK2705" s="46" t="str">
        <f>IF(Table1[[#This Row],[Description]]&lt;&gt;"",Table1[[#This Row],[Description]],"")</f>
        <v/>
      </c>
      <c r="AL2705" s="46" t="str">
        <f>IF(Table1[[#This Row],[Posting Date]]&lt;&gt;"",Table1[[#This Row],[Reference Number]],"")</f>
        <v/>
      </c>
      <c r="AM2705" s="46" t="str">
        <f>TRIM(Table1[[#This Row],[Line '#]])</f>
        <v/>
      </c>
      <c r="AN2705" s="46" t="str">
        <f>TRIM(Table1[[#This Row],[Account]])</f>
        <v/>
      </c>
      <c r="AO2705" s="46" t="str">
        <f>IF(Table1[[#This Row],[Posting Date]]&lt;&gt;"",$D$5,"")</f>
        <v/>
      </c>
      <c r="AP2705" s="46" t="str">
        <f>TRIM(Table1[[#This Row],[Departments-Prgrams]])</f>
        <v/>
      </c>
      <c r="AQ2705" s="46" t="str">
        <f>TRIM(Table1[[#This Row],[Grant]])</f>
        <v/>
      </c>
      <c r="AR2705" s="46" t="str">
        <f>TRIM(Table1[[#This Row],[Staff ID]])</f>
        <v/>
      </c>
      <c r="AS2705" s="46" t="str">
        <f>IF(TRIM(Table1[[#This Row],[Budget Code]])=0,"",TRIM(Table1[[#This Row],[Budget Code]]))</f>
        <v/>
      </c>
      <c r="AT2705" s="46" t="str">
        <f>IF(Table1[[#This Row],[Line Description]]&lt;&gt;"",Table1[[#This Row],[Line Description]],"")</f>
        <v/>
      </c>
      <c r="AU2705" s="46" t="str">
        <f>IF(Table1[[#This Row],[Cur_Amount Debit]]&gt;0,ROUND(Table1[[#This Row],[Cur_Amount Debit]],2),"")</f>
        <v/>
      </c>
      <c r="AV2705" s="46" t="str">
        <f>IF(Table1[[#This Row],[Cur_Amount Credit]]&gt;0,ROUND(Table1[[#This Row],[Cur_Amount Credit]],2),"")</f>
        <v/>
      </c>
      <c r="AW2705" s="46" t="str">
        <f>LEFT(Table1[[#This Row],[Cur]],3)</f>
        <v/>
      </c>
      <c r="AX2705" s="59"/>
      <c r="AY2705" s="46"/>
      <c r="AZ2705" s="46" t="str">
        <f>IF(Table1[[#This Row],[Cur]]&lt;&gt;"",IF(Table1[[#This Row],[Cur]]="USD","",ExchangeRate),"")</f>
        <v/>
      </c>
      <c r="BA2705" s="46" t="str">
        <f>IF(Table1[[#This Row],[Grant]]&lt;&gt;"",VLOOKUP(Table1[[#This Row],[Grant]],Grants!B:D,3),"")</f>
        <v/>
      </c>
      <c r="BB2705" s="46" t="str">
        <f>TRIM(Table1[[#This Row],[Vendor ID]])</f>
        <v/>
      </c>
      <c r="BC2705">
        <f>IF(Table1[[#This Row],[Reference Number]]=Q2704,BC2704,BC2704+1)</f>
        <v>2</v>
      </c>
    </row>
    <row r="2706" spans="1:55" ht="11.25" hidden="1" customHeight="1">
      <c r="A2706" s="1"/>
      <c r="B2706" s="88" t="str">
        <f>IF(Table1[[#This Row],[Posting Date]]&lt;&gt;"",IF(Table1[[#This Row],[Reference Number]]=Q2705,B2705+1,1),"")</f>
        <v/>
      </c>
      <c r="C2706" s="61"/>
      <c r="D2706" s="61"/>
      <c r="E2706" s="218"/>
      <c r="F2706" s="143" t="str">
        <f>IFERROR(IF(VLOOKUP(Table1[[#This Row],[Budget Code Description]],Dimentions!$X$6:$AC$132,2,FALSE)="","",VLOOKUP(Table1[[#This Row],[Budget Code Description]],Dimentions!$X$6:$AC$132,2,FALSE)),"")</f>
        <v/>
      </c>
      <c r="G2706" s="143" t="str">
        <f>IFERROR(VLOOKUP(Table1[[#This Row],[Budget Code Description]],Dimentions!$X$6:$AC$132,3,FALSE),"")</f>
        <v/>
      </c>
      <c r="H2706" s="64" t="str">
        <f>IFERROR(VLOOKUP(Table1[[#This Row],[Account]],Dimentions!$S$6:$V$233,2,FALSE),"")</f>
        <v/>
      </c>
      <c r="I2706" s="62">
        <f>_xlfn.NUMBERVALUE(LEFT(Table1[[#This Row],[Account]],1))</f>
        <v>0</v>
      </c>
      <c r="J2706" s="62" t="str">
        <f>IFERROR(VLOOKUP(Table1[[#This Row],[Budget Code Description]],Table6[#All],7,FALSE),"")</f>
        <v/>
      </c>
      <c r="K2706" s="143" t="str">
        <f>IFERROR(VLOOKUP(Table1[[#This Row],[Budget Code Description]],Table6[#All],8,FALSE),"")</f>
        <v/>
      </c>
      <c r="L2706" s="63"/>
      <c r="M2706" s="65" t="str">
        <f>IFERROR(VLOOKUP(Table1[[#This Row],[Staff ID]],Table2[],2,FALSE),"")</f>
        <v/>
      </c>
      <c r="N2706" s="211" t="str">
        <f>IFERROR(IF(VLOOKUP(Table1[[#This Row],[Budget Code Description]],Dimentions!$X$6:$AC$97,4,FALSE)="","",VLOOKUP(Table1[[#This Row],[Budget Code Description]],Dimentions!$X$6:$AC$97,4,FALSE)),"")</f>
        <v/>
      </c>
      <c r="O2706" s="65" t="str">
        <f>IFERROR(VLOOKUP(Table1[[#This Row],[Vendor ID]],Table549[],2,FALSE),"")</f>
        <v/>
      </c>
      <c r="P2706" s="63"/>
      <c r="Q2706" s="143" t="str">
        <f>IF(Table1[[#This Row],[Posting Date]]&lt;&gt;"",$D$9,"")</f>
        <v/>
      </c>
      <c r="R2706" s="159" t="str">
        <f>IF(Table1[[#This Row],[Posting Date]]&lt;&gt;"",$D$10,"")</f>
        <v/>
      </c>
      <c r="S2706" s="66"/>
      <c r="T2706" s="63"/>
      <c r="U2706" s="67"/>
      <c r="V2706" s="67"/>
      <c r="W2706" s="67" t="str">
        <f t="shared" si="42"/>
        <v/>
      </c>
      <c r="X2706" s="161" t="str">
        <f>IF(E2706="","",(IF(Table1[[#This Row],[Cur]]="USD",Table1[[#This Row],[Cur_Amount Debit]],Table1[[#This Row],[Cur_Amount Debit]]/Table1[[#This Row],[Exchange Rate]])))</f>
        <v/>
      </c>
      <c r="Y2706" s="161" t="str">
        <f>IF(E2706="","",(IF(Table1[[#This Row],[Cur]]="USD",Table1[[#This Row],[Cur_Amount Credit]],Table1[[#This Row],[Cur_Amount Credit]]/ExchangeRate)))</f>
        <v/>
      </c>
      <c r="Z2706" s="203" t="str">
        <f>IF(E2706="","",(Table1[[#This Row],[Debit USD]]-Table1[[#This Row],[Credit USD]]))</f>
        <v/>
      </c>
      <c r="AA2706" s="122"/>
      <c r="AB2706" s="1"/>
      <c r="AC2706" s="15"/>
      <c r="AD2706" s="15" t="str">
        <f>IF(AND(OR(Table1[[#This Row],[Account]]="15030",Table1[[#This Row],[Account]]="15035",Table1[[#This Row],[Account]]="20150"),Table1[[#This Row],[Vendor ID]]=""),1,"")</f>
        <v/>
      </c>
      <c r="AE2706" s="15"/>
      <c r="AF2706" s="15"/>
      <c r="AG2706" s="15"/>
      <c r="AH2706" s="46" t="str">
        <f>IF(Table1[[#This Row],[Posting Date]]&lt;&gt;"","GJ-"&amp;CountryID,"")</f>
        <v/>
      </c>
      <c r="AI2706" s="59" t="str">
        <f>IF(Table1[[#This Row],[Posting Date]]&lt;&gt;"",Table1[[#This Row],[Posting Date]],"")</f>
        <v/>
      </c>
      <c r="AJ2706" s="46"/>
      <c r="AK2706" s="46" t="str">
        <f>IF(Table1[[#This Row],[Description]]&lt;&gt;"",Table1[[#This Row],[Description]],"")</f>
        <v/>
      </c>
      <c r="AL2706" s="46" t="str">
        <f>IF(Table1[[#This Row],[Posting Date]]&lt;&gt;"",Table1[[#This Row],[Reference Number]],"")</f>
        <v/>
      </c>
      <c r="AM2706" s="46" t="str">
        <f>TRIM(Table1[[#This Row],[Line '#]])</f>
        <v/>
      </c>
      <c r="AN2706" s="46" t="str">
        <f>TRIM(Table1[[#This Row],[Account]])</f>
        <v/>
      </c>
      <c r="AO2706" s="46" t="str">
        <f>IF(Table1[[#This Row],[Posting Date]]&lt;&gt;"",$D$5,"")</f>
        <v/>
      </c>
      <c r="AP2706" s="46" t="str">
        <f>TRIM(Table1[[#This Row],[Departments-Prgrams]])</f>
        <v/>
      </c>
      <c r="AQ2706" s="46" t="str">
        <f>TRIM(Table1[[#This Row],[Grant]])</f>
        <v/>
      </c>
      <c r="AR2706" s="46" t="str">
        <f>TRIM(Table1[[#This Row],[Staff ID]])</f>
        <v/>
      </c>
      <c r="AS2706" s="46" t="str">
        <f>IF(TRIM(Table1[[#This Row],[Budget Code]])=0,"",TRIM(Table1[[#This Row],[Budget Code]]))</f>
        <v/>
      </c>
      <c r="AT2706" s="46" t="str">
        <f>IF(Table1[[#This Row],[Line Description]]&lt;&gt;"",Table1[[#This Row],[Line Description]],"")</f>
        <v/>
      </c>
      <c r="AU2706" s="46" t="str">
        <f>IF(Table1[[#This Row],[Cur_Amount Debit]]&gt;0,ROUND(Table1[[#This Row],[Cur_Amount Debit]],2),"")</f>
        <v/>
      </c>
      <c r="AV2706" s="46" t="str">
        <f>IF(Table1[[#This Row],[Cur_Amount Credit]]&gt;0,ROUND(Table1[[#This Row],[Cur_Amount Credit]],2),"")</f>
        <v/>
      </c>
      <c r="AW2706" s="46" t="str">
        <f>LEFT(Table1[[#This Row],[Cur]],3)</f>
        <v/>
      </c>
      <c r="AX2706" s="59"/>
      <c r="AY2706" s="46"/>
      <c r="AZ2706" s="46" t="str">
        <f>IF(Table1[[#This Row],[Cur]]&lt;&gt;"",IF(Table1[[#This Row],[Cur]]="USD","",ExchangeRate),"")</f>
        <v/>
      </c>
      <c r="BA2706" s="46" t="str">
        <f>IF(Table1[[#This Row],[Grant]]&lt;&gt;"",VLOOKUP(Table1[[#This Row],[Grant]],Grants!B:D,3),"")</f>
        <v/>
      </c>
      <c r="BB2706" s="46" t="str">
        <f>TRIM(Table1[[#This Row],[Vendor ID]])</f>
        <v/>
      </c>
      <c r="BC2706">
        <f>IF(Table1[[#This Row],[Reference Number]]=Q2705,BC2705,BC2705+1)</f>
        <v>2</v>
      </c>
    </row>
    <row r="2707" spans="1:55" ht="11.25" hidden="1" customHeight="1">
      <c r="A2707" s="1"/>
      <c r="B2707" s="88" t="str">
        <f>IF(Table1[[#This Row],[Posting Date]]&lt;&gt;"",IF(Table1[[#This Row],[Reference Number]]=Q2706,B2706+1,1),"")</f>
        <v/>
      </c>
      <c r="C2707" s="61"/>
      <c r="D2707" s="61"/>
      <c r="E2707" s="218"/>
      <c r="F2707" s="143" t="str">
        <f>IFERROR(IF(VLOOKUP(Table1[[#This Row],[Budget Code Description]],Dimentions!$X$6:$AC$132,2,FALSE)="","",VLOOKUP(Table1[[#This Row],[Budget Code Description]],Dimentions!$X$6:$AC$132,2,FALSE)),"")</f>
        <v/>
      </c>
      <c r="G2707" s="143" t="str">
        <f>IFERROR(VLOOKUP(Table1[[#This Row],[Budget Code Description]],Dimentions!$X$6:$AC$132,3,FALSE),"")</f>
        <v/>
      </c>
      <c r="H2707" s="64" t="str">
        <f>IFERROR(VLOOKUP(Table1[[#This Row],[Account]],Dimentions!$S$6:$V$233,2,FALSE),"")</f>
        <v/>
      </c>
      <c r="I2707" s="62">
        <f>_xlfn.NUMBERVALUE(LEFT(Table1[[#This Row],[Account]],1))</f>
        <v>0</v>
      </c>
      <c r="J2707" s="62" t="str">
        <f>IFERROR(VLOOKUP(Table1[[#This Row],[Budget Code Description]],Table6[#All],7,FALSE),"")</f>
        <v/>
      </c>
      <c r="K2707" s="143" t="str">
        <f>IFERROR(VLOOKUP(Table1[[#This Row],[Budget Code Description]],Table6[#All],8,FALSE),"")</f>
        <v/>
      </c>
      <c r="L2707" s="63"/>
      <c r="M2707" s="65" t="str">
        <f>IFERROR(VLOOKUP(Table1[[#This Row],[Staff ID]],Table2[],2,FALSE),"")</f>
        <v/>
      </c>
      <c r="N2707" s="211" t="str">
        <f>IFERROR(IF(VLOOKUP(Table1[[#This Row],[Budget Code Description]],Dimentions!$X$6:$AC$97,4,FALSE)="","",VLOOKUP(Table1[[#This Row],[Budget Code Description]],Dimentions!$X$6:$AC$97,4,FALSE)),"")</f>
        <v/>
      </c>
      <c r="O2707" s="65" t="str">
        <f>IFERROR(VLOOKUP(Table1[[#This Row],[Vendor ID]],Table549[],2,FALSE),"")</f>
        <v/>
      </c>
      <c r="P2707" s="63"/>
      <c r="Q2707" s="143" t="str">
        <f>IF(Table1[[#This Row],[Posting Date]]&lt;&gt;"",$D$9,"")</f>
        <v/>
      </c>
      <c r="R2707" s="159" t="str">
        <f>IF(Table1[[#This Row],[Posting Date]]&lt;&gt;"",$D$10,"")</f>
        <v/>
      </c>
      <c r="S2707" s="66"/>
      <c r="T2707" s="63"/>
      <c r="U2707" s="67"/>
      <c r="V2707" s="67"/>
      <c r="W2707" s="67" t="str">
        <f t="shared" si="42"/>
        <v/>
      </c>
      <c r="X2707" s="161" t="str">
        <f>IF(E2707="","",(IF(Table1[[#This Row],[Cur]]="USD",Table1[[#This Row],[Cur_Amount Debit]],Table1[[#This Row],[Cur_Amount Debit]]/Table1[[#This Row],[Exchange Rate]])))</f>
        <v/>
      </c>
      <c r="Y2707" s="161" t="str">
        <f>IF(E2707="","",(IF(Table1[[#This Row],[Cur]]="USD",Table1[[#This Row],[Cur_Amount Credit]],Table1[[#This Row],[Cur_Amount Credit]]/ExchangeRate)))</f>
        <v/>
      </c>
      <c r="Z2707" s="203" t="str">
        <f>IF(E2707="","",(Table1[[#This Row],[Debit USD]]-Table1[[#This Row],[Credit USD]]))</f>
        <v/>
      </c>
      <c r="AA2707" s="122"/>
      <c r="AB2707" s="1"/>
      <c r="AC2707" s="15"/>
      <c r="AD2707" s="15" t="str">
        <f>IF(AND(OR(Table1[[#This Row],[Account]]="15030",Table1[[#This Row],[Account]]="15035",Table1[[#This Row],[Account]]="20150"),Table1[[#This Row],[Vendor ID]]=""),1,"")</f>
        <v/>
      </c>
      <c r="AE2707" s="15"/>
      <c r="AF2707" s="15"/>
      <c r="AG2707" s="15"/>
      <c r="AH2707" s="46" t="str">
        <f>IF(Table1[[#This Row],[Posting Date]]&lt;&gt;"","GJ-"&amp;CountryID,"")</f>
        <v/>
      </c>
      <c r="AI2707" s="59" t="str">
        <f>IF(Table1[[#This Row],[Posting Date]]&lt;&gt;"",Table1[[#This Row],[Posting Date]],"")</f>
        <v/>
      </c>
      <c r="AJ2707" s="46"/>
      <c r="AK2707" s="46" t="str">
        <f>IF(Table1[[#This Row],[Description]]&lt;&gt;"",Table1[[#This Row],[Description]],"")</f>
        <v/>
      </c>
      <c r="AL2707" s="46" t="str">
        <f>IF(Table1[[#This Row],[Posting Date]]&lt;&gt;"",Table1[[#This Row],[Reference Number]],"")</f>
        <v/>
      </c>
      <c r="AM2707" s="46" t="str">
        <f>TRIM(Table1[[#This Row],[Line '#]])</f>
        <v/>
      </c>
      <c r="AN2707" s="46" t="str">
        <f>TRIM(Table1[[#This Row],[Account]])</f>
        <v/>
      </c>
      <c r="AO2707" s="46" t="str">
        <f>IF(Table1[[#This Row],[Posting Date]]&lt;&gt;"",$D$5,"")</f>
        <v/>
      </c>
      <c r="AP2707" s="46" t="str">
        <f>TRIM(Table1[[#This Row],[Departments-Prgrams]])</f>
        <v/>
      </c>
      <c r="AQ2707" s="46" t="str">
        <f>TRIM(Table1[[#This Row],[Grant]])</f>
        <v/>
      </c>
      <c r="AR2707" s="46" t="str">
        <f>TRIM(Table1[[#This Row],[Staff ID]])</f>
        <v/>
      </c>
      <c r="AS2707" s="46" t="str">
        <f>IF(TRIM(Table1[[#This Row],[Budget Code]])=0,"",TRIM(Table1[[#This Row],[Budget Code]]))</f>
        <v/>
      </c>
      <c r="AT2707" s="46" t="str">
        <f>IF(Table1[[#This Row],[Line Description]]&lt;&gt;"",Table1[[#This Row],[Line Description]],"")</f>
        <v/>
      </c>
      <c r="AU2707" s="46" t="str">
        <f>IF(Table1[[#This Row],[Cur_Amount Debit]]&gt;0,ROUND(Table1[[#This Row],[Cur_Amount Debit]],2),"")</f>
        <v/>
      </c>
      <c r="AV2707" s="46" t="str">
        <f>IF(Table1[[#This Row],[Cur_Amount Credit]]&gt;0,ROUND(Table1[[#This Row],[Cur_Amount Credit]],2),"")</f>
        <v/>
      </c>
      <c r="AW2707" s="46" t="str">
        <f>LEFT(Table1[[#This Row],[Cur]],3)</f>
        <v/>
      </c>
      <c r="AX2707" s="59"/>
      <c r="AY2707" s="46"/>
      <c r="AZ2707" s="46" t="str">
        <f>IF(Table1[[#This Row],[Cur]]&lt;&gt;"",IF(Table1[[#This Row],[Cur]]="USD","",ExchangeRate),"")</f>
        <v/>
      </c>
      <c r="BA2707" s="46" t="str">
        <f>IF(Table1[[#This Row],[Grant]]&lt;&gt;"",VLOOKUP(Table1[[#This Row],[Grant]],Grants!B:D,3),"")</f>
        <v/>
      </c>
      <c r="BB2707" s="46" t="str">
        <f>TRIM(Table1[[#This Row],[Vendor ID]])</f>
        <v/>
      </c>
      <c r="BC2707">
        <f>IF(Table1[[#This Row],[Reference Number]]=Q2706,BC2706,BC2706+1)</f>
        <v>2</v>
      </c>
    </row>
    <row r="2708" spans="1:55" ht="11.25" hidden="1" customHeight="1">
      <c r="A2708" s="1"/>
      <c r="B2708" s="88" t="str">
        <f>IF(Table1[[#This Row],[Posting Date]]&lt;&gt;"",IF(Table1[[#This Row],[Reference Number]]=Q2707,B2707+1,1),"")</f>
        <v/>
      </c>
      <c r="C2708" s="61"/>
      <c r="D2708" s="61"/>
      <c r="E2708" s="218"/>
      <c r="F2708" s="143" t="str">
        <f>IFERROR(IF(VLOOKUP(Table1[[#This Row],[Budget Code Description]],Dimentions!$X$6:$AC$132,2,FALSE)="","",VLOOKUP(Table1[[#This Row],[Budget Code Description]],Dimentions!$X$6:$AC$132,2,FALSE)),"")</f>
        <v/>
      </c>
      <c r="G2708" s="143" t="str">
        <f>IFERROR(VLOOKUP(Table1[[#This Row],[Budget Code Description]],Dimentions!$X$6:$AC$132,3,FALSE),"")</f>
        <v/>
      </c>
      <c r="H2708" s="64" t="str">
        <f>IFERROR(VLOOKUP(Table1[[#This Row],[Account]],Dimentions!$S$6:$V$233,2,FALSE),"")</f>
        <v/>
      </c>
      <c r="I2708" s="62">
        <f>_xlfn.NUMBERVALUE(LEFT(Table1[[#This Row],[Account]],1))</f>
        <v>0</v>
      </c>
      <c r="J2708" s="62" t="str">
        <f>IFERROR(VLOOKUP(Table1[[#This Row],[Budget Code Description]],Table6[#All],7,FALSE),"")</f>
        <v/>
      </c>
      <c r="K2708" s="143" t="str">
        <f>IFERROR(VLOOKUP(Table1[[#This Row],[Budget Code Description]],Table6[#All],8,FALSE),"")</f>
        <v/>
      </c>
      <c r="L2708" s="63"/>
      <c r="M2708" s="65" t="str">
        <f>IFERROR(VLOOKUP(Table1[[#This Row],[Staff ID]],Table2[],2,FALSE),"")</f>
        <v/>
      </c>
      <c r="N2708" s="211" t="str">
        <f>IFERROR(IF(VLOOKUP(Table1[[#This Row],[Budget Code Description]],Dimentions!$X$6:$AC$97,4,FALSE)="","",VLOOKUP(Table1[[#This Row],[Budget Code Description]],Dimentions!$X$6:$AC$97,4,FALSE)),"")</f>
        <v/>
      </c>
      <c r="O2708" s="65" t="str">
        <f>IFERROR(VLOOKUP(Table1[[#This Row],[Vendor ID]],Table549[],2,FALSE),"")</f>
        <v/>
      </c>
      <c r="P2708" s="63"/>
      <c r="Q2708" s="143" t="str">
        <f>IF(Table1[[#This Row],[Posting Date]]&lt;&gt;"",$D$9,"")</f>
        <v/>
      </c>
      <c r="R2708" s="159" t="str">
        <f>IF(Table1[[#This Row],[Posting Date]]&lt;&gt;"",$D$10,"")</f>
        <v/>
      </c>
      <c r="S2708" s="66"/>
      <c r="T2708" s="63"/>
      <c r="U2708" s="67"/>
      <c r="V2708" s="67"/>
      <c r="W2708" s="67" t="str">
        <f t="shared" si="42"/>
        <v/>
      </c>
      <c r="X2708" s="161" t="str">
        <f>IF(E2708="","",(IF(Table1[[#This Row],[Cur]]="USD",Table1[[#This Row],[Cur_Amount Debit]],Table1[[#This Row],[Cur_Amount Debit]]/Table1[[#This Row],[Exchange Rate]])))</f>
        <v/>
      </c>
      <c r="Y2708" s="161" t="str">
        <f>IF(E2708="","",(IF(Table1[[#This Row],[Cur]]="USD",Table1[[#This Row],[Cur_Amount Credit]],Table1[[#This Row],[Cur_Amount Credit]]/ExchangeRate)))</f>
        <v/>
      </c>
      <c r="Z2708" s="203" t="str">
        <f>IF(E2708="","",(Table1[[#This Row],[Debit USD]]-Table1[[#This Row],[Credit USD]]))</f>
        <v/>
      </c>
      <c r="AA2708" s="122"/>
      <c r="AB2708" s="1"/>
      <c r="AC2708" s="15"/>
      <c r="AD2708" s="15" t="str">
        <f>IF(AND(OR(Table1[[#This Row],[Account]]="15030",Table1[[#This Row],[Account]]="15035",Table1[[#This Row],[Account]]="20150"),Table1[[#This Row],[Vendor ID]]=""),1,"")</f>
        <v/>
      </c>
      <c r="AE2708" s="15"/>
      <c r="AF2708" s="15"/>
      <c r="AG2708" s="15"/>
      <c r="AH2708" s="46" t="str">
        <f>IF(Table1[[#This Row],[Posting Date]]&lt;&gt;"","GJ-"&amp;CountryID,"")</f>
        <v/>
      </c>
      <c r="AI2708" s="59" t="str">
        <f>IF(Table1[[#This Row],[Posting Date]]&lt;&gt;"",Table1[[#This Row],[Posting Date]],"")</f>
        <v/>
      </c>
      <c r="AJ2708" s="46"/>
      <c r="AK2708" s="46" t="str">
        <f>IF(Table1[[#This Row],[Description]]&lt;&gt;"",Table1[[#This Row],[Description]],"")</f>
        <v/>
      </c>
      <c r="AL2708" s="46" t="str">
        <f>IF(Table1[[#This Row],[Posting Date]]&lt;&gt;"",Table1[[#This Row],[Reference Number]],"")</f>
        <v/>
      </c>
      <c r="AM2708" s="46" t="str">
        <f>TRIM(Table1[[#This Row],[Line '#]])</f>
        <v/>
      </c>
      <c r="AN2708" s="46" t="str">
        <f>TRIM(Table1[[#This Row],[Account]])</f>
        <v/>
      </c>
      <c r="AO2708" s="46" t="str">
        <f>IF(Table1[[#This Row],[Posting Date]]&lt;&gt;"",$D$5,"")</f>
        <v/>
      </c>
      <c r="AP2708" s="46" t="str">
        <f>TRIM(Table1[[#This Row],[Departments-Prgrams]])</f>
        <v/>
      </c>
      <c r="AQ2708" s="46" t="str">
        <f>TRIM(Table1[[#This Row],[Grant]])</f>
        <v/>
      </c>
      <c r="AR2708" s="46" t="str">
        <f>TRIM(Table1[[#This Row],[Staff ID]])</f>
        <v/>
      </c>
      <c r="AS2708" s="46" t="str">
        <f>IF(TRIM(Table1[[#This Row],[Budget Code]])=0,"",TRIM(Table1[[#This Row],[Budget Code]]))</f>
        <v/>
      </c>
      <c r="AT2708" s="46" t="str">
        <f>IF(Table1[[#This Row],[Line Description]]&lt;&gt;"",Table1[[#This Row],[Line Description]],"")</f>
        <v/>
      </c>
      <c r="AU2708" s="46" t="str">
        <f>IF(Table1[[#This Row],[Cur_Amount Debit]]&gt;0,ROUND(Table1[[#This Row],[Cur_Amount Debit]],2),"")</f>
        <v/>
      </c>
      <c r="AV2708" s="46" t="str">
        <f>IF(Table1[[#This Row],[Cur_Amount Credit]]&gt;0,ROUND(Table1[[#This Row],[Cur_Amount Credit]],2),"")</f>
        <v/>
      </c>
      <c r="AW2708" s="46" t="str">
        <f>LEFT(Table1[[#This Row],[Cur]],3)</f>
        <v/>
      </c>
      <c r="AX2708" s="59"/>
      <c r="AY2708" s="46"/>
      <c r="AZ2708" s="46" t="str">
        <f>IF(Table1[[#This Row],[Cur]]&lt;&gt;"",IF(Table1[[#This Row],[Cur]]="USD","",ExchangeRate),"")</f>
        <v/>
      </c>
      <c r="BA2708" s="46" t="str">
        <f>IF(Table1[[#This Row],[Grant]]&lt;&gt;"",VLOOKUP(Table1[[#This Row],[Grant]],Grants!B:D,3),"")</f>
        <v/>
      </c>
      <c r="BB2708" s="46" t="str">
        <f>TRIM(Table1[[#This Row],[Vendor ID]])</f>
        <v/>
      </c>
      <c r="BC2708">
        <f>IF(Table1[[#This Row],[Reference Number]]=Q2707,BC2707,BC2707+1)</f>
        <v>2</v>
      </c>
    </row>
    <row r="2709" spans="1:55" ht="11.25" hidden="1" customHeight="1">
      <c r="A2709" s="1"/>
      <c r="B2709" s="88" t="str">
        <f>IF(Table1[[#This Row],[Posting Date]]&lt;&gt;"",IF(Table1[[#This Row],[Reference Number]]=Q2708,B2708+1,1),"")</f>
        <v/>
      </c>
      <c r="C2709" s="61"/>
      <c r="D2709" s="61"/>
      <c r="E2709" s="218"/>
      <c r="F2709" s="143" t="str">
        <f>IFERROR(IF(VLOOKUP(Table1[[#This Row],[Budget Code Description]],Dimentions!$X$6:$AC$132,2,FALSE)="","",VLOOKUP(Table1[[#This Row],[Budget Code Description]],Dimentions!$X$6:$AC$132,2,FALSE)),"")</f>
        <v/>
      </c>
      <c r="G2709" s="143" t="str">
        <f>IFERROR(VLOOKUP(Table1[[#This Row],[Budget Code Description]],Dimentions!$X$6:$AC$132,3,FALSE),"")</f>
        <v/>
      </c>
      <c r="H2709" s="64" t="str">
        <f>IFERROR(VLOOKUP(Table1[[#This Row],[Account]],Dimentions!$S$6:$V$233,2,FALSE),"")</f>
        <v/>
      </c>
      <c r="I2709" s="62">
        <f>_xlfn.NUMBERVALUE(LEFT(Table1[[#This Row],[Account]],1))</f>
        <v>0</v>
      </c>
      <c r="J2709" s="62" t="str">
        <f>IFERROR(VLOOKUP(Table1[[#This Row],[Budget Code Description]],Table6[#All],7,FALSE),"")</f>
        <v/>
      </c>
      <c r="K2709" s="143" t="str">
        <f>IFERROR(VLOOKUP(Table1[[#This Row],[Budget Code Description]],Table6[#All],8,FALSE),"")</f>
        <v/>
      </c>
      <c r="L2709" s="63"/>
      <c r="M2709" s="65" t="str">
        <f>IFERROR(VLOOKUP(Table1[[#This Row],[Staff ID]],Table2[],2,FALSE),"")</f>
        <v/>
      </c>
      <c r="N2709" s="211" t="str">
        <f>IFERROR(IF(VLOOKUP(Table1[[#This Row],[Budget Code Description]],Dimentions!$X$6:$AC$97,4,FALSE)="","",VLOOKUP(Table1[[#This Row],[Budget Code Description]],Dimentions!$X$6:$AC$97,4,FALSE)),"")</f>
        <v/>
      </c>
      <c r="O2709" s="65" t="str">
        <f>IFERROR(VLOOKUP(Table1[[#This Row],[Vendor ID]],Table549[],2,FALSE),"")</f>
        <v/>
      </c>
      <c r="P2709" s="63"/>
      <c r="Q2709" s="143" t="str">
        <f>IF(Table1[[#This Row],[Posting Date]]&lt;&gt;"",$D$9,"")</f>
        <v/>
      </c>
      <c r="R2709" s="159" t="str">
        <f>IF(Table1[[#This Row],[Posting Date]]&lt;&gt;"",$D$10,"")</f>
        <v/>
      </c>
      <c r="S2709" s="66"/>
      <c r="T2709" s="63"/>
      <c r="U2709" s="67"/>
      <c r="V2709" s="67"/>
      <c r="W2709" s="67" t="str">
        <f t="shared" si="42"/>
        <v/>
      </c>
      <c r="X2709" s="161" t="str">
        <f>IF(E2709="","",(IF(Table1[[#This Row],[Cur]]="USD",Table1[[#This Row],[Cur_Amount Debit]],Table1[[#This Row],[Cur_Amount Debit]]/Table1[[#This Row],[Exchange Rate]])))</f>
        <v/>
      </c>
      <c r="Y2709" s="161" t="str">
        <f>IF(E2709="","",(IF(Table1[[#This Row],[Cur]]="USD",Table1[[#This Row],[Cur_Amount Credit]],Table1[[#This Row],[Cur_Amount Credit]]/ExchangeRate)))</f>
        <v/>
      </c>
      <c r="Z2709" s="203" t="str">
        <f>IF(E2709="","",(Table1[[#This Row],[Debit USD]]-Table1[[#This Row],[Credit USD]]))</f>
        <v/>
      </c>
      <c r="AA2709" s="122"/>
      <c r="AB2709" s="1"/>
      <c r="AC2709" s="15"/>
      <c r="AD2709" s="15" t="str">
        <f>IF(AND(OR(Table1[[#This Row],[Account]]="15030",Table1[[#This Row],[Account]]="15035",Table1[[#This Row],[Account]]="20150"),Table1[[#This Row],[Vendor ID]]=""),1,"")</f>
        <v/>
      </c>
      <c r="AE2709" s="15"/>
      <c r="AF2709" s="15"/>
      <c r="AG2709" s="15"/>
      <c r="AH2709" s="46" t="str">
        <f>IF(Table1[[#This Row],[Posting Date]]&lt;&gt;"","GJ-"&amp;CountryID,"")</f>
        <v/>
      </c>
      <c r="AI2709" s="59" t="str">
        <f>IF(Table1[[#This Row],[Posting Date]]&lt;&gt;"",Table1[[#This Row],[Posting Date]],"")</f>
        <v/>
      </c>
      <c r="AJ2709" s="46"/>
      <c r="AK2709" s="46" t="str">
        <f>IF(Table1[[#This Row],[Description]]&lt;&gt;"",Table1[[#This Row],[Description]],"")</f>
        <v/>
      </c>
      <c r="AL2709" s="46" t="str">
        <f>IF(Table1[[#This Row],[Posting Date]]&lt;&gt;"",Table1[[#This Row],[Reference Number]],"")</f>
        <v/>
      </c>
      <c r="AM2709" s="46" t="str">
        <f>TRIM(Table1[[#This Row],[Line '#]])</f>
        <v/>
      </c>
      <c r="AN2709" s="46" t="str">
        <f>TRIM(Table1[[#This Row],[Account]])</f>
        <v/>
      </c>
      <c r="AO2709" s="46" t="str">
        <f>IF(Table1[[#This Row],[Posting Date]]&lt;&gt;"",$D$5,"")</f>
        <v/>
      </c>
      <c r="AP2709" s="46" t="str">
        <f>TRIM(Table1[[#This Row],[Departments-Prgrams]])</f>
        <v/>
      </c>
      <c r="AQ2709" s="46" t="str">
        <f>TRIM(Table1[[#This Row],[Grant]])</f>
        <v/>
      </c>
      <c r="AR2709" s="46" t="str">
        <f>TRIM(Table1[[#This Row],[Staff ID]])</f>
        <v/>
      </c>
      <c r="AS2709" s="46" t="str">
        <f>IF(TRIM(Table1[[#This Row],[Budget Code]])=0,"",TRIM(Table1[[#This Row],[Budget Code]]))</f>
        <v/>
      </c>
      <c r="AT2709" s="46" t="str">
        <f>IF(Table1[[#This Row],[Line Description]]&lt;&gt;"",Table1[[#This Row],[Line Description]],"")</f>
        <v/>
      </c>
      <c r="AU2709" s="46" t="str">
        <f>IF(Table1[[#This Row],[Cur_Amount Debit]]&gt;0,ROUND(Table1[[#This Row],[Cur_Amount Debit]],2),"")</f>
        <v/>
      </c>
      <c r="AV2709" s="46" t="str">
        <f>IF(Table1[[#This Row],[Cur_Amount Credit]]&gt;0,ROUND(Table1[[#This Row],[Cur_Amount Credit]],2),"")</f>
        <v/>
      </c>
      <c r="AW2709" s="46" t="str">
        <f>LEFT(Table1[[#This Row],[Cur]],3)</f>
        <v/>
      </c>
      <c r="AX2709" s="59"/>
      <c r="AY2709" s="46"/>
      <c r="AZ2709" s="46" t="str">
        <f>IF(Table1[[#This Row],[Cur]]&lt;&gt;"",IF(Table1[[#This Row],[Cur]]="USD","",ExchangeRate),"")</f>
        <v/>
      </c>
      <c r="BA2709" s="46" t="str">
        <f>IF(Table1[[#This Row],[Grant]]&lt;&gt;"",VLOOKUP(Table1[[#This Row],[Grant]],Grants!B:D,3),"")</f>
        <v/>
      </c>
      <c r="BB2709" s="46" t="str">
        <f>TRIM(Table1[[#This Row],[Vendor ID]])</f>
        <v/>
      </c>
      <c r="BC2709">
        <f>IF(Table1[[#This Row],[Reference Number]]=Q2708,BC2708,BC2708+1)</f>
        <v>2</v>
      </c>
    </row>
    <row r="2710" spans="1:55" ht="11.25" hidden="1" customHeight="1">
      <c r="A2710" s="1"/>
      <c r="B2710" s="88" t="str">
        <f>IF(Table1[[#This Row],[Posting Date]]&lt;&gt;"",IF(Table1[[#This Row],[Reference Number]]=Q2709,B2709+1,1),"")</f>
        <v/>
      </c>
      <c r="C2710" s="61"/>
      <c r="D2710" s="61"/>
      <c r="E2710" s="218"/>
      <c r="F2710" s="143" t="str">
        <f>IFERROR(IF(VLOOKUP(Table1[[#This Row],[Budget Code Description]],Dimentions!$X$6:$AC$132,2,FALSE)="","",VLOOKUP(Table1[[#This Row],[Budget Code Description]],Dimentions!$X$6:$AC$132,2,FALSE)),"")</f>
        <v/>
      </c>
      <c r="G2710" s="143" t="str">
        <f>IFERROR(VLOOKUP(Table1[[#This Row],[Budget Code Description]],Dimentions!$X$6:$AC$132,3,FALSE),"")</f>
        <v/>
      </c>
      <c r="H2710" s="64" t="str">
        <f>IFERROR(VLOOKUP(Table1[[#This Row],[Account]],Dimentions!$S$6:$V$233,2,FALSE),"")</f>
        <v/>
      </c>
      <c r="I2710" s="62">
        <f>_xlfn.NUMBERVALUE(LEFT(Table1[[#This Row],[Account]],1))</f>
        <v>0</v>
      </c>
      <c r="J2710" s="62" t="str">
        <f>IFERROR(VLOOKUP(Table1[[#This Row],[Budget Code Description]],Table6[#All],7,FALSE),"")</f>
        <v/>
      </c>
      <c r="K2710" s="143" t="str">
        <f>IFERROR(VLOOKUP(Table1[[#This Row],[Budget Code Description]],Table6[#All],8,FALSE),"")</f>
        <v/>
      </c>
      <c r="L2710" s="63"/>
      <c r="M2710" s="65" t="str">
        <f>IFERROR(VLOOKUP(Table1[[#This Row],[Staff ID]],Table2[],2,FALSE),"")</f>
        <v/>
      </c>
      <c r="N2710" s="211" t="str">
        <f>IFERROR(IF(VLOOKUP(Table1[[#This Row],[Budget Code Description]],Dimentions!$X$6:$AC$97,4,FALSE)="","",VLOOKUP(Table1[[#This Row],[Budget Code Description]],Dimentions!$X$6:$AC$97,4,FALSE)),"")</f>
        <v/>
      </c>
      <c r="O2710" s="65" t="str">
        <f>IFERROR(VLOOKUP(Table1[[#This Row],[Vendor ID]],Table549[],2,FALSE),"")</f>
        <v/>
      </c>
      <c r="P2710" s="63"/>
      <c r="Q2710" s="143" t="str">
        <f>IF(Table1[[#This Row],[Posting Date]]&lt;&gt;"",$D$9,"")</f>
        <v/>
      </c>
      <c r="R2710" s="159" t="str">
        <f>IF(Table1[[#This Row],[Posting Date]]&lt;&gt;"",$D$10,"")</f>
        <v/>
      </c>
      <c r="S2710" s="66"/>
      <c r="T2710" s="63"/>
      <c r="U2710" s="67"/>
      <c r="V2710" s="67"/>
      <c r="W2710" s="67" t="str">
        <f t="shared" si="42"/>
        <v/>
      </c>
      <c r="X2710" s="161" t="str">
        <f>IF(E2710="","",(IF(Table1[[#This Row],[Cur]]="USD",Table1[[#This Row],[Cur_Amount Debit]],Table1[[#This Row],[Cur_Amount Debit]]/Table1[[#This Row],[Exchange Rate]])))</f>
        <v/>
      </c>
      <c r="Y2710" s="161" t="str">
        <f>IF(E2710="","",(IF(Table1[[#This Row],[Cur]]="USD",Table1[[#This Row],[Cur_Amount Credit]],Table1[[#This Row],[Cur_Amount Credit]]/ExchangeRate)))</f>
        <v/>
      </c>
      <c r="Z2710" s="203" t="str">
        <f>IF(E2710="","",(Table1[[#This Row],[Debit USD]]-Table1[[#This Row],[Credit USD]]))</f>
        <v/>
      </c>
      <c r="AA2710" s="122"/>
      <c r="AB2710" s="1"/>
      <c r="AC2710" s="15"/>
      <c r="AD2710" s="15" t="str">
        <f>IF(AND(OR(Table1[[#This Row],[Account]]="15030",Table1[[#This Row],[Account]]="15035",Table1[[#This Row],[Account]]="20150"),Table1[[#This Row],[Vendor ID]]=""),1,"")</f>
        <v/>
      </c>
      <c r="AE2710" s="15"/>
      <c r="AF2710" s="15"/>
      <c r="AG2710" s="15"/>
      <c r="AH2710" s="46" t="str">
        <f>IF(Table1[[#This Row],[Posting Date]]&lt;&gt;"","GJ-"&amp;CountryID,"")</f>
        <v/>
      </c>
      <c r="AI2710" s="59" t="str">
        <f>IF(Table1[[#This Row],[Posting Date]]&lt;&gt;"",Table1[[#This Row],[Posting Date]],"")</f>
        <v/>
      </c>
      <c r="AJ2710" s="46"/>
      <c r="AK2710" s="46" t="str">
        <f>IF(Table1[[#This Row],[Description]]&lt;&gt;"",Table1[[#This Row],[Description]],"")</f>
        <v/>
      </c>
      <c r="AL2710" s="46" t="str">
        <f>IF(Table1[[#This Row],[Posting Date]]&lt;&gt;"",Table1[[#This Row],[Reference Number]],"")</f>
        <v/>
      </c>
      <c r="AM2710" s="46" t="str">
        <f>TRIM(Table1[[#This Row],[Line '#]])</f>
        <v/>
      </c>
      <c r="AN2710" s="46" t="str">
        <f>TRIM(Table1[[#This Row],[Account]])</f>
        <v/>
      </c>
      <c r="AO2710" s="46" t="str">
        <f>IF(Table1[[#This Row],[Posting Date]]&lt;&gt;"",$D$5,"")</f>
        <v/>
      </c>
      <c r="AP2710" s="46" t="str">
        <f>TRIM(Table1[[#This Row],[Departments-Prgrams]])</f>
        <v/>
      </c>
      <c r="AQ2710" s="46" t="str">
        <f>TRIM(Table1[[#This Row],[Grant]])</f>
        <v/>
      </c>
      <c r="AR2710" s="46" t="str">
        <f>TRIM(Table1[[#This Row],[Staff ID]])</f>
        <v/>
      </c>
      <c r="AS2710" s="46" t="str">
        <f>IF(TRIM(Table1[[#This Row],[Budget Code]])=0,"",TRIM(Table1[[#This Row],[Budget Code]]))</f>
        <v/>
      </c>
      <c r="AT2710" s="46" t="str">
        <f>IF(Table1[[#This Row],[Line Description]]&lt;&gt;"",Table1[[#This Row],[Line Description]],"")</f>
        <v/>
      </c>
      <c r="AU2710" s="46" t="str">
        <f>IF(Table1[[#This Row],[Cur_Amount Debit]]&gt;0,ROUND(Table1[[#This Row],[Cur_Amount Debit]],2),"")</f>
        <v/>
      </c>
      <c r="AV2710" s="46" t="str">
        <f>IF(Table1[[#This Row],[Cur_Amount Credit]]&gt;0,ROUND(Table1[[#This Row],[Cur_Amount Credit]],2),"")</f>
        <v/>
      </c>
      <c r="AW2710" s="46" t="str">
        <f>LEFT(Table1[[#This Row],[Cur]],3)</f>
        <v/>
      </c>
      <c r="AX2710" s="59"/>
      <c r="AY2710" s="46"/>
      <c r="AZ2710" s="46" t="str">
        <f>IF(Table1[[#This Row],[Cur]]&lt;&gt;"",IF(Table1[[#This Row],[Cur]]="USD","",ExchangeRate),"")</f>
        <v/>
      </c>
      <c r="BA2710" s="46" t="str">
        <f>IF(Table1[[#This Row],[Grant]]&lt;&gt;"",VLOOKUP(Table1[[#This Row],[Grant]],Grants!B:D,3),"")</f>
        <v/>
      </c>
      <c r="BB2710" s="46" t="str">
        <f>TRIM(Table1[[#This Row],[Vendor ID]])</f>
        <v/>
      </c>
      <c r="BC2710">
        <f>IF(Table1[[#This Row],[Reference Number]]=Q2709,BC2709,BC2709+1)</f>
        <v>2</v>
      </c>
    </row>
    <row r="2711" spans="1:55" ht="11.25" hidden="1" customHeight="1">
      <c r="A2711" s="1"/>
      <c r="B2711" s="88" t="str">
        <f>IF(Table1[[#This Row],[Posting Date]]&lt;&gt;"",IF(Table1[[#This Row],[Reference Number]]=Q2710,B2710+1,1),"")</f>
        <v/>
      </c>
      <c r="C2711" s="61"/>
      <c r="D2711" s="61"/>
      <c r="E2711" s="218"/>
      <c r="F2711" s="143" t="str">
        <f>IFERROR(IF(VLOOKUP(Table1[[#This Row],[Budget Code Description]],Dimentions!$X$6:$AC$132,2,FALSE)="","",VLOOKUP(Table1[[#This Row],[Budget Code Description]],Dimentions!$X$6:$AC$132,2,FALSE)),"")</f>
        <v/>
      </c>
      <c r="G2711" s="143" t="str">
        <f>IFERROR(VLOOKUP(Table1[[#This Row],[Budget Code Description]],Dimentions!$X$6:$AC$132,3,FALSE),"")</f>
        <v/>
      </c>
      <c r="H2711" s="64" t="str">
        <f>IFERROR(VLOOKUP(Table1[[#This Row],[Account]],Dimentions!$S$6:$V$233,2,FALSE),"")</f>
        <v/>
      </c>
      <c r="I2711" s="62">
        <f>_xlfn.NUMBERVALUE(LEFT(Table1[[#This Row],[Account]],1))</f>
        <v>0</v>
      </c>
      <c r="J2711" s="62" t="str">
        <f>IFERROR(VLOOKUP(Table1[[#This Row],[Budget Code Description]],Table6[#All],7,FALSE),"")</f>
        <v/>
      </c>
      <c r="K2711" s="143" t="str">
        <f>IFERROR(VLOOKUP(Table1[[#This Row],[Budget Code Description]],Table6[#All],8,FALSE),"")</f>
        <v/>
      </c>
      <c r="L2711" s="63"/>
      <c r="M2711" s="65" t="str">
        <f>IFERROR(VLOOKUP(Table1[[#This Row],[Staff ID]],Table2[],2,FALSE),"")</f>
        <v/>
      </c>
      <c r="N2711" s="211" t="str">
        <f>IFERROR(IF(VLOOKUP(Table1[[#This Row],[Budget Code Description]],Dimentions!$X$6:$AC$97,4,FALSE)="","",VLOOKUP(Table1[[#This Row],[Budget Code Description]],Dimentions!$X$6:$AC$97,4,FALSE)),"")</f>
        <v/>
      </c>
      <c r="O2711" s="65" t="str">
        <f>IFERROR(VLOOKUP(Table1[[#This Row],[Vendor ID]],Table549[],2,FALSE),"")</f>
        <v/>
      </c>
      <c r="P2711" s="63"/>
      <c r="Q2711" s="143" t="str">
        <f>IF(Table1[[#This Row],[Posting Date]]&lt;&gt;"",$D$9,"")</f>
        <v/>
      </c>
      <c r="R2711" s="159" t="str">
        <f>IF(Table1[[#This Row],[Posting Date]]&lt;&gt;"",$D$10,"")</f>
        <v/>
      </c>
      <c r="S2711" s="66"/>
      <c r="T2711" s="63"/>
      <c r="U2711" s="67"/>
      <c r="V2711" s="67"/>
      <c r="W2711" s="67" t="str">
        <f t="shared" si="42"/>
        <v/>
      </c>
      <c r="X2711" s="161" t="str">
        <f>IF(E2711="","",(IF(Table1[[#This Row],[Cur]]="USD",Table1[[#This Row],[Cur_Amount Debit]],Table1[[#This Row],[Cur_Amount Debit]]/Table1[[#This Row],[Exchange Rate]])))</f>
        <v/>
      </c>
      <c r="Y2711" s="161" t="str">
        <f>IF(E2711="","",(IF(Table1[[#This Row],[Cur]]="USD",Table1[[#This Row],[Cur_Amount Credit]],Table1[[#This Row],[Cur_Amount Credit]]/ExchangeRate)))</f>
        <v/>
      </c>
      <c r="Z2711" s="203" t="str">
        <f>IF(E2711="","",(Table1[[#This Row],[Debit USD]]-Table1[[#This Row],[Credit USD]]))</f>
        <v/>
      </c>
      <c r="AA2711" s="122"/>
      <c r="AB2711" s="1"/>
      <c r="AC2711" s="15"/>
      <c r="AD2711" s="15" t="str">
        <f>IF(AND(OR(Table1[[#This Row],[Account]]="15030",Table1[[#This Row],[Account]]="15035",Table1[[#This Row],[Account]]="20150"),Table1[[#This Row],[Vendor ID]]=""),1,"")</f>
        <v/>
      </c>
      <c r="AE2711" s="15"/>
      <c r="AF2711" s="15"/>
      <c r="AG2711" s="15"/>
      <c r="AH2711" s="46" t="str">
        <f>IF(Table1[[#This Row],[Posting Date]]&lt;&gt;"","GJ-"&amp;CountryID,"")</f>
        <v/>
      </c>
      <c r="AI2711" s="59" t="str">
        <f>IF(Table1[[#This Row],[Posting Date]]&lt;&gt;"",Table1[[#This Row],[Posting Date]],"")</f>
        <v/>
      </c>
      <c r="AJ2711" s="46"/>
      <c r="AK2711" s="46" t="str">
        <f>IF(Table1[[#This Row],[Description]]&lt;&gt;"",Table1[[#This Row],[Description]],"")</f>
        <v/>
      </c>
      <c r="AL2711" s="46" t="str">
        <f>IF(Table1[[#This Row],[Posting Date]]&lt;&gt;"",Table1[[#This Row],[Reference Number]],"")</f>
        <v/>
      </c>
      <c r="AM2711" s="46" t="str">
        <f>TRIM(Table1[[#This Row],[Line '#]])</f>
        <v/>
      </c>
      <c r="AN2711" s="46" t="str">
        <f>TRIM(Table1[[#This Row],[Account]])</f>
        <v/>
      </c>
      <c r="AO2711" s="46" t="str">
        <f>IF(Table1[[#This Row],[Posting Date]]&lt;&gt;"",$D$5,"")</f>
        <v/>
      </c>
      <c r="AP2711" s="46" t="str">
        <f>TRIM(Table1[[#This Row],[Departments-Prgrams]])</f>
        <v/>
      </c>
      <c r="AQ2711" s="46" t="str">
        <f>TRIM(Table1[[#This Row],[Grant]])</f>
        <v/>
      </c>
      <c r="AR2711" s="46" t="str">
        <f>TRIM(Table1[[#This Row],[Staff ID]])</f>
        <v/>
      </c>
      <c r="AS2711" s="46" t="str">
        <f>IF(TRIM(Table1[[#This Row],[Budget Code]])=0,"",TRIM(Table1[[#This Row],[Budget Code]]))</f>
        <v/>
      </c>
      <c r="AT2711" s="46" t="str">
        <f>IF(Table1[[#This Row],[Line Description]]&lt;&gt;"",Table1[[#This Row],[Line Description]],"")</f>
        <v/>
      </c>
      <c r="AU2711" s="46" t="str">
        <f>IF(Table1[[#This Row],[Cur_Amount Debit]]&gt;0,ROUND(Table1[[#This Row],[Cur_Amount Debit]],2),"")</f>
        <v/>
      </c>
      <c r="AV2711" s="46" t="str">
        <f>IF(Table1[[#This Row],[Cur_Amount Credit]]&gt;0,ROUND(Table1[[#This Row],[Cur_Amount Credit]],2),"")</f>
        <v/>
      </c>
      <c r="AW2711" s="46" t="str">
        <f>LEFT(Table1[[#This Row],[Cur]],3)</f>
        <v/>
      </c>
      <c r="AX2711" s="59"/>
      <c r="AY2711" s="46"/>
      <c r="AZ2711" s="46" t="str">
        <f>IF(Table1[[#This Row],[Cur]]&lt;&gt;"",IF(Table1[[#This Row],[Cur]]="USD","",ExchangeRate),"")</f>
        <v/>
      </c>
      <c r="BA2711" s="46" t="str">
        <f>IF(Table1[[#This Row],[Grant]]&lt;&gt;"",VLOOKUP(Table1[[#This Row],[Grant]],Grants!B:D,3),"")</f>
        <v/>
      </c>
      <c r="BB2711" s="46" t="str">
        <f>TRIM(Table1[[#This Row],[Vendor ID]])</f>
        <v/>
      </c>
      <c r="BC2711">
        <f>IF(Table1[[#This Row],[Reference Number]]=Q2710,BC2710,BC2710+1)</f>
        <v>2</v>
      </c>
    </row>
    <row r="2712" spans="1:55" ht="11.25" hidden="1" customHeight="1">
      <c r="A2712" s="1"/>
      <c r="B2712" s="88" t="str">
        <f>IF(Table1[[#This Row],[Posting Date]]&lt;&gt;"",IF(Table1[[#This Row],[Reference Number]]=Q2711,B2711+1,1),"")</f>
        <v/>
      </c>
      <c r="C2712" s="61"/>
      <c r="D2712" s="61"/>
      <c r="E2712" s="218"/>
      <c r="F2712" s="143" t="str">
        <f>IFERROR(IF(VLOOKUP(Table1[[#This Row],[Budget Code Description]],Dimentions!$X$6:$AC$132,2,FALSE)="","",VLOOKUP(Table1[[#This Row],[Budget Code Description]],Dimentions!$X$6:$AC$132,2,FALSE)),"")</f>
        <v/>
      </c>
      <c r="G2712" s="143" t="str">
        <f>IFERROR(VLOOKUP(Table1[[#This Row],[Budget Code Description]],Dimentions!$X$6:$AC$132,3,FALSE),"")</f>
        <v/>
      </c>
      <c r="H2712" s="64" t="str">
        <f>IFERROR(VLOOKUP(Table1[[#This Row],[Account]],Dimentions!$S$6:$V$233,2,FALSE),"")</f>
        <v/>
      </c>
      <c r="I2712" s="62">
        <f>_xlfn.NUMBERVALUE(LEFT(Table1[[#This Row],[Account]],1))</f>
        <v>0</v>
      </c>
      <c r="J2712" s="62" t="str">
        <f>IFERROR(VLOOKUP(Table1[[#This Row],[Budget Code Description]],Table6[#All],7,FALSE),"")</f>
        <v/>
      </c>
      <c r="K2712" s="143" t="str">
        <f>IFERROR(VLOOKUP(Table1[[#This Row],[Budget Code Description]],Table6[#All],8,FALSE),"")</f>
        <v/>
      </c>
      <c r="L2712" s="63"/>
      <c r="M2712" s="65" t="str">
        <f>IFERROR(VLOOKUP(Table1[[#This Row],[Staff ID]],Table2[],2,FALSE),"")</f>
        <v/>
      </c>
      <c r="N2712" s="211" t="str">
        <f>IFERROR(IF(VLOOKUP(Table1[[#This Row],[Budget Code Description]],Dimentions!$X$6:$AC$97,4,FALSE)="","",VLOOKUP(Table1[[#This Row],[Budget Code Description]],Dimentions!$X$6:$AC$97,4,FALSE)),"")</f>
        <v/>
      </c>
      <c r="O2712" s="65" t="str">
        <f>IFERROR(VLOOKUP(Table1[[#This Row],[Vendor ID]],Table549[],2,FALSE),"")</f>
        <v/>
      </c>
      <c r="P2712" s="63"/>
      <c r="Q2712" s="143" t="str">
        <f>IF(Table1[[#This Row],[Posting Date]]&lt;&gt;"",$D$9,"")</f>
        <v/>
      </c>
      <c r="R2712" s="159" t="str">
        <f>IF(Table1[[#This Row],[Posting Date]]&lt;&gt;"",$D$10,"")</f>
        <v/>
      </c>
      <c r="S2712" s="66"/>
      <c r="T2712" s="63"/>
      <c r="U2712" s="67"/>
      <c r="V2712" s="67"/>
      <c r="W2712" s="67" t="str">
        <f t="shared" si="42"/>
        <v/>
      </c>
      <c r="X2712" s="161" t="str">
        <f>IF(E2712="","",(IF(Table1[[#This Row],[Cur]]="USD",Table1[[#This Row],[Cur_Amount Debit]],Table1[[#This Row],[Cur_Amount Debit]]/Table1[[#This Row],[Exchange Rate]])))</f>
        <v/>
      </c>
      <c r="Y2712" s="161" t="str">
        <f>IF(E2712="","",(IF(Table1[[#This Row],[Cur]]="USD",Table1[[#This Row],[Cur_Amount Credit]],Table1[[#This Row],[Cur_Amount Credit]]/ExchangeRate)))</f>
        <v/>
      </c>
      <c r="Z2712" s="203" t="str">
        <f>IF(E2712="","",(Table1[[#This Row],[Debit USD]]-Table1[[#This Row],[Credit USD]]))</f>
        <v/>
      </c>
      <c r="AA2712" s="122"/>
      <c r="AB2712" s="1"/>
      <c r="AC2712" s="15"/>
      <c r="AD2712" s="15" t="str">
        <f>IF(AND(OR(Table1[[#This Row],[Account]]="15030",Table1[[#This Row],[Account]]="15035",Table1[[#This Row],[Account]]="20150"),Table1[[#This Row],[Vendor ID]]=""),1,"")</f>
        <v/>
      </c>
      <c r="AE2712" s="15"/>
      <c r="AF2712" s="15"/>
      <c r="AG2712" s="15"/>
      <c r="AH2712" s="46" t="str">
        <f>IF(Table1[[#This Row],[Posting Date]]&lt;&gt;"","GJ-"&amp;CountryID,"")</f>
        <v/>
      </c>
      <c r="AI2712" s="59" t="str">
        <f>IF(Table1[[#This Row],[Posting Date]]&lt;&gt;"",Table1[[#This Row],[Posting Date]],"")</f>
        <v/>
      </c>
      <c r="AJ2712" s="46"/>
      <c r="AK2712" s="46" t="str">
        <f>IF(Table1[[#This Row],[Description]]&lt;&gt;"",Table1[[#This Row],[Description]],"")</f>
        <v/>
      </c>
      <c r="AL2712" s="46" t="str">
        <f>IF(Table1[[#This Row],[Posting Date]]&lt;&gt;"",Table1[[#This Row],[Reference Number]],"")</f>
        <v/>
      </c>
      <c r="AM2712" s="46" t="str">
        <f>TRIM(Table1[[#This Row],[Line '#]])</f>
        <v/>
      </c>
      <c r="AN2712" s="46" t="str">
        <f>TRIM(Table1[[#This Row],[Account]])</f>
        <v/>
      </c>
      <c r="AO2712" s="46" t="str">
        <f>IF(Table1[[#This Row],[Posting Date]]&lt;&gt;"",$D$5,"")</f>
        <v/>
      </c>
      <c r="AP2712" s="46" t="str">
        <f>TRIM(Table1[[#This Row],[Departments-Prgrams]])</f>
        <v/>
      </c>
      <c r="AQ2712" s="46" t="str">
        <f>TRIM(Table1[[#This Row],[Grant]])</f>
        <v/>
      </c>
      <c r="AR2712" s="46" t="str">
        <f>TRIM(Table1[[#This Row],[Staff ID]])</f>
        <v/>
      </c>
      <c r="AS2712" s="46" t="str">
        <f>IF(TRIM(Table1[[#This Row],[Budget Code]])=0,"",TRIM(Table1[[#This Row],[Budget Code]]))</f>
        <v/>
      </c>
      <c r="AT2712" s="46" t="str">
        <f>IF(Table1[[#This Row],[Line Description]]&lt;&gt;"",Table1[[#This Row],[Line Description]],"")</f>
        <v/>
      </c>
      <c r="AU2712" s="46" t="str">
        <f>IF(Table1[[#This Row],[Cur_Amount Debit]]&gt;0,ROUND(Table1[[#This Row],[Cur_Amount Debit]],2),"")</f>
        <v/>
      </c>
      <c r="AV2712" s="46" t="str">
        <f>IF(Table1[[#This Row],[Cur_Amount Credit]]&gt;0,ROUND(Table1[[#This Row],[Cur_Amount Credit]],2),"")</f>
        <v/>
      </c>
      <c r="AW2712" s="46" t="str">
        <f>LEFT(Table1[[#This Row],[Cur]],3)</f>
        <v/>
      </c>
      <c r="AX2712" s="59"/>
      <c r="AY2712" s="46"/>
      <c r="AZ2712" s="46" t="str">
        <f>IF(Table1[[#This Row],[Cur]]&lt;&gt;"",IF(Table1[[#This Row],[Cur]]="USD","",ExchangeRate),"")</f>
        <v/>
      </c>
      <c r="BA2712" s="46" t="str">
        <f>IF(Table1[[#This Row],[Grant]]&lt;&gt;"",VLOOKUP(Table1[[#This Row],[Grant]],Grants!B:D,3),"")</f>
        <v/>
      </c>
      <c r="BB2712" s="46" t="str">
        <f>TRIM(Table1[[#This Row],[Vendor ID]])</f>
        <v/>
      </c>
      <c r="BC2712">
        <f>IF(Table1[[#This Row],[Reference Number]]=Q2711,BC2711,BC2711+1)</f>
        <v>2</v>
      </c>
    </row>
    <row r="2713" spans="1:55" ht="11.25" hidden="1" customHeight="1">
      <c r="A2713" s="1"/>
      <c r="B2713" s="88" t="str">
        <f>IF(Table1[[#This Row],[Posting Date]]&lt;&gt;"",IF(Table1[[#This Row],[Reference Number]]=Q2712,B2712+1,1),"")</f>
        <v/>
      </c>
      <c r="C2713" s="61"/>
      <c r="D2713" s="61"/>
      <c r="E2713" s="218"/>
      <c r="F2713" s="143" t="str">
        <f>IFERROR(IF(VLOOKUP(Table1[[#This Row],[Budget Code Description]],Dimentions!$X$6:$AC$132,2,FALSE)="","",VLOOKUP(Table1[[#This Row],[Budget Code Description]],Dimentions!$X$6:$AC$132,2,FALSE)),"")</f>
        <v/>
      </c>
      <c r="G2713" s="143" t="str">
        <f>IFERROR(VLOOKUP(Table1[[#This Row],[Budget Code Description]],Dimentions!$X$6:$AC$132,3,FALSE),"")</f>
        <v/>
      </c>
      <c r="H2713" s="64" t="str">
        <f>IFERROR(VLOOKUP(Table1[[#This Row],[Account]],Dimentions!$S$6:$V$233,2,FALSE),"")</f>
        <v/>
      </c>
      <c r="I2713" s="62">
        <f>_xlfn.NUMBERVALUE(LEFT(Table1[[#This Row],[Account]],1))</f>
        <v>0</v>
      </c>
      <c r="J2713" s="62" t="str">
        <f>IFERROR(VLOOKUP(Table1[[#This Row],[Budget Code Description]],Table6[#All],7,FALSE),"")</f>
        <v/>
      </c>
      <c r="K2713" s="143" t="str">
        <f>IFERROR(VLOOKUP(Table1[[#This Row],[Budget Code Description]],Table6[#All],8,FALSE),"")</f>
        <v/>
      </c>
      <c r="L2713" s="63"/>
      <c r="M2713" s="65" t="str">
        <f>IFERROR(VLOOKUP(Table1[[#This Row],[Staff ID]],Table2[],2,FALSE),"")</f>
        <v/>
      </c>
      <c r="N2713" s="211" t="str">
        <f>IFERROR(IF(VLOOKUP(Table1[[#This Row],[Budget Code Description]],Dimentions!$X$6:$AC$97,4,FALSE)="","",VLOOKUP(Table1[[#This Row],[Budget Code Description]],Dimentions!$X$6:$AC$97,4,FALSE)),"")</f>
        <v/>
      </c>
      <c r="O2713" s="65" t="str">
        <f>IFERROR(VLOOKUP(Table1[[#This Row],[Vendor ID]],Table549[],2,FALSE),"")</f>
        <v/>
      </c>
      <c r="P2713" s="63"/>
      <c r="Q2713" s="143" t="str">
        <f>IF(Table1[[#This Row],[Posting Date]]&lt;&gt;"",$D$9,"")</f>
        <v/>
      </c>
      <c r="R2713" s="159" t="str">
        <f>IF(Table1[[#This Row],[Posting Date]]&lt;&gt;"",$D$10,"")</f>
        <v/>
      </c>
      <c r="S2713" s="66"/>
      <c r="T2713" s="63"/>
      <c r="U2713" s="67"/>
      <c r="V2713" s="67"/>
      <c r="W2713" s="67" t="str">
        <f t="shared" si="42"/>
        <v/>
      </c>
      <c r="X2713" s="161" t="str">
        <f>IF(E2713="","",(IF(Table1[[#This Row],[Cur]]="USD",Table1[[#This Row],[Cur_Amount Debit]],Table1[[#This Row],[Cur_Amount Debit]]/Table1[[#This Row],[Exchange Rate]])))</f>
        <v/>
      </c>
      <c r="Y2713" s="161" t="str">
        <f>IF(E2713="","",(IF(Table1[[#This Row],[Cur]]="USD",Table1[[#This Row],[Cur_Amount Credit]],Table1[[#This Row],[Cur_Amount Credit]]/ExchangeRate)))</f>
        <v/>
      </c>
      <c r="Z2713" s="203" t="str">
        <f>IF(E2713="","",(Table1[[#This Row],[Debit USD]]-Table1[[#This Row],[Credit USD]]))</f>
        <v/>
      </c>
      <c r="AA2713" s="122"/>
      <c r="AB2713" s="1"/>
      <c r="AC2713" s="15"/>
      <c r="AD2713" s="15" t="str">
        <f>IF(AND(OR(Table1[[#This Row],[Account]]="15030",Table1[[#This Row],[Account]]="15035",Table1[[#This Row],[Account]]="20150"),Table1[[#This Row],[Vendor ID]]=""),1,"")</f>
        <v/>
      </c>
      <c r="AE2713" s="15"/>
      <c r="AF2713" s="15"/>
      <c r="AG2713" s="15"/>
      <c r="AH2713" s="46" t="str">
        <f>IF(Table1[[#This Row],[Posting Date]]&lt;&gt;"","GJ-"&amp;CountryID,"")</f>
        <v/>
      </c>
      <c r="AI2713" s="59" t="str">
        <f>IF(Table1[[#This Row],[Posting Date]]&lt;&gt;"",Table1[[#This Row],[Posting Date]],"")</f>
        <v/>
      </c>
      <c r="AJ2713" s="46"/>
      <c r="AK2713" s="46" t="str">
        <f>IF(Table1[[#This Row],[Description]]&lt;&gt;"",Table1[[#This Row],[Description]],"")</f>
        <v/>
      </c>
      <c r="AL2713" s="46" t="str">
        <f>IF(Table1[[#This Row],[Posting Date]]&lt;&gt;"",Table1[[#This Row],[Reference Number]],"")</f>
        <v/>
      </c>
      <c r="AM2713" s="46" t="str">
        <f>TRIM(Table1[[#This Row],[Line '#]])</f>
        <v/>
      </c>
      <c r="AN2713" s="46" t="str">
        <f>TRIM(Table1[[#This Row],[Account]])</f>
        <v/>
      </c>
      <c r="AO2713" s="46" t="str">
        <f>IF(Table1[[#This Row],[Posting Date]]&lt;&gt;"",$D$5,"")</f>
        <v/>
      </c>
      <c r="AP2713" s="46" t="str">
        <f>TRIM(Table1[[#This Row],[Departments-Prgrams]])</f>
        <v/>
      </c>
      <c r="AQ2713" s="46" t="str">
        <f>TRIM(Table1[[#This Row],[Grant]])</f>
        <v/>
      </c>
      <c r="AR2713" s="46" t="str">
        <f>TRIM(Table1[[#This Row],[Staff ID]])</f>
        <v/>
      </c>
      <c r="AS2713" s="46" t="str">
        <f>IF(TRIM(Table1[[#This Row],[Budget Code]])=0,"",TRIM(Table1[[#This Row],[Budget Code]]))</f>
        <v/>
      </c>
      <c r="AT2713" s="46" t="str">
        <f>IF(Table1[[#This Row],[Line Description]]&lt;&gt;"",Table1[[#This Row],[Line Description]],"")</f>
        <v/>
      </c>
      <c r="AU2713" s="46" t="str">
        <f>IF(Table1[[#This Row],[Cur_Amount Debit]]&gt;0,ROUND(Table1[[#This Row],[Cur_Amount Debit]],2),"")</f>
        <v/>
      </c>
      <c r="AV2713" s="46" t="str">
        <f>IF(Table1[[#This Row],[Cur_Amount Credit]]&gt;0,ROUND(Table1[[#This Row],[Cur_Amount Credit]],2),"")</f>
        <v/>
      </c>
      <c r="AW2713" s="46" t="str">
        <f>LEFT(Table1[[#This Row],[Cur]],3)</f>
        <v/>
      </c>
      <c r="AX2713" s="59"/>
      <c r="AY2713" s="46"/>
      <c r="AZ2713" s="46" t="str">
        <f>IF(Table1[[#This Row],[Cur]]&lt;&gt;"",IF(Table1[[#This Row],[Cur]]="USD","",ExchangeRate),"")</f>
        <v/>
      </c>
      <c r="BA2713" s="46" t="str">
        <f>IF(Table1[[#This Row],[Grant]]&lt;&gt;"",VLOOKUP(Table1[[#This Row],[Grant]],Grants!B:D,3),"")</f>
        <v/>
      </c>
      <c r="BB2713" s="46" t="str">
        <f>TRIM(Table1[[#This Row],[Vendor ID]])</f>
        <v/>
      </c>
      <c r="BC2713">
        <f>IF(Table1[[#This Row],[Reference Number]]=Q2712,BC2712,BC2712+1)</f>
        <v>2</v>
      </c>
    </row>
    <row r="2714" spans="1:55" ht="11.25" hidden="1" customHeight="1">
      <c r="A2714" s="1"/>
      <c r="B2714" s="88" t="str">
        <f>IF(Table1[[#This Row],[Posting Date]]&lt;&gt;"",IF(Table1[[#This Row],[Reference Number]]=Q2713,B2713+1,1),"")</f>
        <v/>
      </c>
      <c r="C2714" s="61"/>
      <c r="D2714" s="61"/>
      <c r="E2714" s="218"/>
      <c r="F2714" s="143" t="str">
        <f>IFERROR(IF(VLOOKUP(Table1[[#This Row],[Budget Code Description]],Dimentions!$X$6:$AC$132,2,FALSE)="","",VLOOKUP(Table1[[#This Row],[Budget Code Description]],Dimentions!$X$6:$AC$132,2,FALSE)),"")</f>
        <v/>
      </c>
      <c r="G2714" s="143" t="str">
        <f>IFERROR(VLOOKUP(Table1[[#This Row],[Budget Code Description]],Dimentions!$X$6:$AC$132,3,FALSE),"")</f>
        <v/>
      </c>
      <c r="H2714" s="64" t="str">
        <f>IFERROR(VLOOKUP(Table1[[#This Row],[Account]],Dimentions!$S$6:$V$233,2,FALSE),"")</f>
        <v/>
      </c>
      <c r="I2714" s="62">
        <f>_xlfn.NUMBERVALUE(LEFT(Table1[[#This Row],[Account]],1))</f>
        <v>0</v>
      </c>
      <c r="J2714" s="62" t="str">
        <f>IFERROR(VLOOKUP(Table1[[#This Row],[Budget Code Description]],Table6[#All],7,FALSE),"")</f>
        <v/>
      </c>
      <c r="K2714" s="143" t="str">
        <f>IFERROR(VLOOKUP(Table1[[#This Row],[Budget Code Description]],Table6[#All],8,FALSE),"")</f>
        <v/>
      </c>
      <c r="L2714" s="63"/>
      <c r="M2714" s="65" t="str">
        <f>IFERROR(VLOOKUP(Table1[[#This Row],[Staff ID]],Table2[],2,FALSE),"")</f>
        <v/>
      </c>
      <c r="N2714" s="211" t="str">
        <f>IFERROR(IF(VLOOKUP(Table1[[#This Row],[Budget Code Description]],Dimentions!$X$6:$AC$97,4,FALSE)="","",VLOOKUP(Table1[[#This Row],[Budget Code Description]],Dimentions!$X$6:$AC$97,4,FALSE)),"")</f>
        <v/>
      </c>
      <c r="O2714" s="65" t="str">
        <f>IFERROR(VLOOKUP(Table1[[#This Row],[Vendor ID]],Table549[],2,FALSE),"")</f>
        <v/>
      </c>
      <c r="P2714" s="63"/>
      <c r="Q2714" s="143" t="str">
        <f>IF(Table1[[#This Row],[Posting Date]]&lt;&gt;"",$D$9,"")</f>
        <v/>
      </c>
      <c r="R2714" s="159" t="str">
        <f>IF(Table1[[#This Row],[Posting Date]]&lt;&gt;"",$D$10,"")</f>
        <v/>
      </c>
      <c r="S2714" s="66"/>
      <c r="T2714" s="63"/>
      <c r="U2714" s="67"/>
      <c r="V2714" s="67"/>
      <c r="W2714" s="67" t="str">
        <f t="shared" si="42"/>
        <v/>
      </c>
      <c r="X2714" s="161" t="str">
        <f>IF(E2714="","",(IF(Table1[[#This Row],[Cur]]="USD",Table1[[#This Row],[Cur_Amount Debit]],Table1[[#This Row],[Cur_Amount Debit]]/Table1[[#This Row],[Exchange Rate]])))</f>
        <v/>
      </c>
      <c r="Y2714" s="161" t="str">
        <f>IF(E2714="","",(IF(Table1[[#This Row],[Cur]]="USD",Table1[[#This Row],[Cur_Amount Credit]],Table1[[#This Row],[Cur_Amount Credit]]/ExchangeRate)))</f>
        <v/>
      </c>
      <c r="Z2714" s="203" t="str">
        <f>IF(E2714="","",(Table1[[#This Row],[Debit USD]]-Table1[[#This Row],[Credit USD]]))</f>
        <v/>
      </c>
      <c r="AA2714" s="122"/>
      <c r="AB2714" s="1"/>
      <c r="AC2714" s="15"/>
      <c r="AD2714" s="15" t="str">
        <f>IF(AND(OR(Table1[[#This Row],[Account]]="15030",Table1[[#This Row],[Account]]="15035",Table1[[#This Row],[Account]]="20150"),Table1[[#This Row],[Vendor ID]]=""),1,"")</f>
        <v/>
      </c>
      <c r="AE2714" s="15"/>
      <c r="AF2714" s="15"/>
      <c r="AG2714" s="15"/>
      <c r="AH2714" s="46" t="str">
        <f>IF(Table1[[#This Row],[Posting Date]]&lt;&gt;"","GJ-"&amp;CountryID,"")</f>
        <v/>
      </c>
      <c r="AI2714" s="59" t="str">
        <f>IF(Table1[[#This Row],[Posting Date]]&lt;&gt;"",Table1[[#This Row],[Posting Date]],"")</f>
        <v/>
      </c>
      <c r="AJ2714" s="46"/>
      <c r="AK2714" s="46" t="str">
        <f>IF(Table1[[#This Row],[Description]]&lt;&gt;"",Table1[[#This Row],[Description]],"")</f>
        <v/>
      </c>
      <c r="AL2714" s="46" t="str">
        <f>IF(Table1[[#This Row],[Posting Date]]&lt;&gt;"",Table1[[#This Row],[Reference Number]],"")</f>
        <v/>
      </c>
      <c r="AM2714" s="46" t="str">
        <f>TRIM(Table1[[#This Row],[Line '#]])</f>
        <v/>
      </c>
      <c r="AN2714" s="46" t="str">
        <f>TRIM(Table1[[#This Row],[Account]])</f>
        <v/>
      </c>
      <c r="AO2714" s="46" t="str">
        <f>IF(Table1[[#This Row],[Posting Date]]&lt;&gt;"",$D$5,"")</f>
        <v/>
      </c>
      <c r="AP2714" s="46" t="str">
        <f>TRIM(Table1[[#This Row],[Departments-Prgrams]])</f>
        <v/>
      </c>
      <c r="AQ2714" s="46" t="str">
        <f>TRIM(Table1[[#This Row],[Grant]])</f>
        <v/>
      </c>
      <c r="AR2714" s="46" t="str">
        <f>TRIM(Table1[[#This Row],[Staff ID]])</f>
        <v/>
      </c>
      <c r="AS2714" s="46" t="str">
        <f>IF(TRIM(Table1[[#This Row],[Budget Code]])=0,"",TRIM(Table1[[#This Row],[Budget Code]]))</f>
        <v/>
      </c>
      <c r="AT2714" s="46" t="str">
        <f>IF(Table1[[#This Row],[Line Description]]&lt;&gt;"",Table1[[#This Row],[Line Description]],"")</f>
        <v/>
      </c>
      <c r="AU2714" s="46" t="str">
        <f>IF(Table1[[#This Row],[Cur_Amount Debit]]&gt;0,ROUND(Table1[[#This Row],[Cur_Amount Debit]],2),"")</f>
        <v/>
      </c>
      <c r="AV2714" s="46" t="str">
        <f>IF(Table1[[#This Row],[Cur_Amount Credit]]&gt;0,ROUND(Table1[[#This Row],[Cur_Amount Credit]],2),"")</f>
        <v/>
      </c>
      <c r="AW2714" s="46" t="str">
        <f>LEFT(Table1[[#This Row],[Cur]],3)</f>
        <v/>
      </c>
      <c r="AX2714" s="59"/>
      <c r="AY2714" s="46"/>
      <c r="AZ2714" s="46" t="str">
        <f>IF(Table1[[#This Row],[Cur]]&lt;&gt;"",IF(Table1[[#This Row],[Cur]]="USD","",ExchangeRate),"")</f>
        <v/>
      </c>
      <c r="BA2714" s="46" t="str">
        <f>IF(Table1[[#This Row],[Grant]]&lt;&gt;"",VLOOKUP(Table1[[#This Row],[Grant]],Grants!B:D,3),"")</f>
        <v/>
      </c>
      <c r="BB2714" s="46" t="str">
        <f>TRIM(Table1[[#This Row],[Vendor ID]])</f>
        <v/>
      </c>
      <c r="BC2714">
        <f>IF(Table1[[#This Row],[Reference Number]]=Q2713,BC2713,BC2713+1)</f>
        <v>2</v>
      </c>
    </row>
    <row r="2715" spans="1:55" ht="11.25" hidden="1" customHeight="1">
      <c r="A2715" s="1"/>
      <c r="B2715" s="88" t="str">
        <f>IF(Table1[[#This Row],[Posting Date]]&lt;&gt;"",IF(Table1[[#This Row],[Reference Number]]=Q2714,B2714+1,1),"")</f>
        <v/>
      </c>
      <c r="C2715" s="61"/>
      <c r="D2715" s="61"/>
      <c r="E2715" s="218"/>
      <c r="F2715" s="143" t="str">
        <f>IFERROR(IF(VLOOKUP(Table1[[#This Row],[Budget Code Description]],Dimentions!$X$6:$AC$132,2,FALSE)="","",VLOOKUP(Table1[[#This Row],[Budget Code Description]],Dimentions!$X$6:$AC$132,2,FALSE)),"")</f>
        <v/>
      </c>
      <c r="G2715" s="143" t="str">
        <f>IFERROR(VLOOKUP(Table1[[#This Row],[Budget Code Description]],Dimentions!$X$6:$AC$132,3,FALSE),"")</f>
        <v/>
      </c>
      <c r="H2715" s="64" t="str">
        <f>IFERROR(VLOOKUP(Table1[[#This Row],[Account]],Dimentions!$S$6:$V$233,2,FALSE),"")</f>
        <v/>
      </c>
      <c r="I2715" s="62">
        <f>_xlfn.NUMBERVALUE(LEFT(Table1[[#This Row],[Account]],1))</f>
        <v>0</v>
      </c>
      <c r="J2715" s="62" t="str">
        <f>IFERROR(VLOOKUP(Table1[[#This Row],[Budget Code Description]],Table6[#All],7,FALSE),"")</f>
        <v/>
      </c>
      <c r="K2715" s="143" t="str">
        <f>IFERROR(VLOOKUP(Table1[[#This Row],[Budget Code Description]],Table6[#All],8,FALSE),"")</f>
        <v/>
      </c>
      <c r="L2715" s="63"/>
      <c r="M2715" s="65" t="str">
        <f>IFERROR(VLOOKUP(Table1[[#This Row],[Staff ID]],Table2[],2,FALSE),"")</f>
        <v/>
      </c>
      <c r="N2715" s="211" t="str">
        <f>IFERROR(IF(VLOOKUP(Table1[[#This Row],[Budget Code Description]],Dimentions!$X$6:$AC$97,4,FALSE)="","",VLOOKUP(Table1[[#This Row],[Budget Code Description]],Dimentions!$X$6:$AC$97,4,FALSE)),"")</f>
        <v/>
      </c>
      <c r="O2715" s="65" t="str">
        <f>IFERROR(VLOOKUP(Table1[[#This Row],[Vendor ID]],Table549[],2,FALSE),"")</f>
        <v/>
      </c>
      <c r="P2715" s="63"/>
      <c r="Q2715" s="143" t="str">
        <f>IF(Table1[[#This Row],[Posting Date]]&lt;&gt;"",$D$9,"")</f>
        <v/>
      </c>
      <c r="R2715" s="159" t="str">
        <f>IF(Table1[[#This Row],[Posting Date]]&lt;&gt;"",$D$10,"")</f>
        <v/>
      </c>
      <c r="S2715" s="66"/>
      <c r="T2715" s="63"/>
      <c r="U2715" s="67"/>
      <c r="V2715" s="67"/>
      <c r="W2715" s="67" t="str">
        <f t="shared" si="42"/>
        <v/>
      </c>
      <c r="X2715" s="161" t="str">
        <f>IF(E2715="","",(IF(Table1[[#This Row],[Cur]]="USD",Table1[[#This Row],[Cur_Amount Debit]],Table1[[#This Row],[Cur_Amount Debit]]/Table1[[#This Row],[Exchange Rate]])))</f>
        <v/>
      </c>
      <c r="Y2715" s="161" t="str">
        <f>IF(E2715="","",(IF(Table1[[#This Row],[Cur]]="USD",Table1[[#This Row],[Cur_Amount Credit]],Table1[[#This Row],[Cur_Amount Credit]]/ExchangeRate)))</f>
        <v/>
      </c>
      <c r="Z2715" s="203" t="str">
        <f>IF(E2715="","",(Table1[[#This Row],[Debit USD]]-Table1[[#This Row],[Credit USD]]))</f>
        <v/>
      </c>
      <c r="AA2715" s="122"/>
      <c r="AB2715" s="1"/>
      <c r="AC2715" s="15"/>
      <c r="AD2715" s="15" t="str">
        <f>IF(AND(OR(Table1[[#This Row],[Account]]="15030",Table1[[#This Row],[Account]]="15035",Table1[[#This Row],[Account]]="20150"),Table1[[#This Row],[Vendor ID]]=""),1,"")</f>
        <v/>
      </c>
      <c r="AE2715" s="15"/>
      <c r="AF2715" s="15"/>
      <c r="AG2715" s="15"/>
      <c r="AH2715" s="46" t="str">
        <f>IF(Table1[[#This Row],[Posting Date]]&lt;&gt;"","GJ-"&amp;CountryID,"")</f>
        <v/>
      </c>
      <c r="AI2715" s="59" t="str">
        <f>IF(Table1[[#This Row],[Posting Date]]&lt;&gt;"",Table1[[#This Row],[Posting Date]],"")</f>
        <v/>
      </c>
      <c r="AJ2715" s="46"/>
      <c r="AK2715" s="46" t="str">
        <f>IF(Table1[[#This Row],[Description]]&lt;&gt;"",Table1[[#This Row],[Description]],"")</f>
        <v/>
      </c>
      <c r="AL2715" s="46" t="str">
        <f>IF(Table1[[#This Row],[Posting Date]]&lt;&gt;"",Table1[[#This Row],[Reference Number]],"")</f>
        <v/>
      </c>
      <c r="AM2715" s="46" t="str">
        <f>TRIM(Table1[[#This Row],[Line '#]])</f>
        <v/>
      </c>
      <c r="AN2715" s="46" t="str">
        <f>TRIM(Table1[[#This Row],[Account]])</f>
        <v/>
      </c>
      <c r="AO2715" s="46" t="str">
        <f>IF(Table1[[#This Row],[Posting Date]]&lt;&gt;"",$D$5,"")</f>
        <v/>
      </c>
      <c r="AP2715" s="46" t="str">
        <f>TRIM(Table1[[#This Row],[Departments-Prgrams]])</f>
        <v/>
      </c>
      <c r="AQ2715" s="46" t="str">
        <f>TRIM(Table1[[#This Row],[Grant]])</f>
        <v/>
      </c>
      <c r="AR2715" s="46" t="str">
        <f>TRIM(Table1[[#This Row],[Staff ID]])</f>
        <v/>
      </c>
      <c r="AS2715" s="46" t="str">
        <f>IF(TRIM(Table1[[#This Row],[Budget Code]])=0,"",TRIM(Table1[[#This Row],[Budget Code]]))</f>
        <v/>
      </c>
      <c r="AT2715" s="46" t="str">
        <f>IF(Table1[[#This Row],[Line Description]]&lt;&gt;"",Table1[[#This Row],[Line Description]],"")</f>
        <v/>
      </c>
      <c r="AU2715" s="46" t="str">
        <f>IF(Table1[[#This Row],[Cur_Amount Debit]]&gt;0,ROUND(Table1[[#This Row],[Cur_Amount Debit]],2),"")</f>
        <v/>
      </c>
      <c r="AV2715" s="46" t="str">
        <f>IF(Table1[[#This Row],[Cur_Amount Credit]]&gt;0,ROUND(Table1[[#This Row],[Cur_Amount Credit]],2),"")</f>
        <v/>
      </c>
      <c r="AW2715" s="46" t="str">
        <f>LEFT(Table1[[#This Row],[Cur]],3)</f>
        <v/>
      </c>
      <c r="AX2715" s="59"/>
      <c r="AY2715" s="46"/>
      <c r="AZ2715" s="46" t="str">
        <f>IF(Table1[[#This Row],[Cur]]&lt;&gt;"",IF(Table1[[#This Row],[Cur]]="USD","",ExchangeRate),"")</f>
        <v/>
      </c>
      <c r="BA2715" s="46" t="str">
        <f>IF(Table1[[#This Row],[Grant]]&lt;&gt;"",VLOOKUP(Table1[[#This Row],[Grant]],Grants!B:D,3),"")</f>
        <v/>
      </c>
      <c r="BB2715" s="46" t="str">
        <f>TRIM(Table1[[#This Row],[Vendor ID]])</f>
        <v/>
      </c>
      <c r="BC2715">
        <f>IF(Table1[[#This Row],[Reference Number]]=Q2714,BC2714,BC2714+1)</f>
        <v>2</v>
      </c>
    </row>
    <row r="2716" spans="1:55" ht="11.25" hidden="1" customHeight="1">
      <c r="A2716" s="1"/>
      <c r="B2716" s="88" t="str">
        <f>IF(Table1[[#This Row],[Posting Date]]&lt;&gt;"",IF(Table1[[#This Row],[Reference Number]]=Q2715,B2715+1,1),"")</f>
        <v/>
      </c>
      <c r="C2716" s="61"/>
      <c r="D2716" s="61"/>
      <c r="E2716" s="218"/>
      <c r="F2716" s="143" t="str">
        <f>IFERROR(IF(VLOOKUP(Table1[[#This Row],[Budget Code Description]],Dimentions!$X$6:$AC$132,2,FALSE)="","",VLOOKUP(Table1[[#This Row],[Budget Code Description]],Dimentions!$X$6:$AC$132,2,FALSE)),"")</f>
        <v/>
      </c>
      <c r="G2716" s="143" t="str">
        <f>IFERROR(VLOOKUP(Table1[[#This Row],[Budget Code Description]],Dimentions!$X$6:$AC$132,3,FALSE),"")</f>
        <v/>
      </c>
      <c r="H2716" s="64" t="str">
        <f>IFERROR(VLOOKUP(Table1[[#This Row],[Account]],Dimentions!$S$6:$V$233,2,FALSE),"")</f>
        <v/>
      </c>
      <c r="I2716" s="62">
        <f>_xlfn.NUMBERVALUE(LEFT(Table1[[#This Row],[Account]],1))</f>
        <v>0</v>
      </c>
      <c r="J2716" s="62" t="str">
        <f>IFERROR(VLOOKUP(Table1[[#This Row],[Budget Code Description]],Table6[#All],7,FALSE),"")</f>
        <v/>
      </c>
      <c r="K2716" s="143" t="str">
        <f>IFERROR(VLOOKUP(Table1[[#This Row],[Budget Code Description]],Table6[#All],8,FALSE),"")</f>
        <v/>
      </c>
      <c r="L2716" s="63"/>
      <c r="M2716" s="65" t="str">
        <f>IFERROR(VLOOKUP(Table1[[#This Row],[Staff ID]],Table2[],2,FALSE),"")</f>
        <v/>
      </c>
      <c r="N2716" s="211" t="str">
        <f>IFERROR(IF(VLOOKUP(Table1[[#This Row],[Budget Code Description]],Dimentions!$X$6:$AC$97,4,FALSE)="","",VLOOKUP(Table1[[#This Row],[Budget Code Description]],Dimentions!$X$6:$AC$97,4,FALSE)),"")</f>
        <v/>
      </c>
      <c r="O2716" s="65" t="str">
        <f>IFERROR(VLOOKUP(Table1[[#This Row],[Vendor ID]],Table549[],2,FALSE),"")</f>
        <v/>
      </c>
      <c r="P2716" s="63"/>
      <c r="Q2716" s="143" t="str">
        <f>IF(Table1[[#This Row],[Posting Date]]&lt;&gt;"",$D$9,"")</f>
        <v/>
      </c>
      <c r="R2716" s="159" t="str">
        <f>IF(Table1[[#This Row],[Posting Date]]&lt;&gt;"",$D$10,"")</f>
        <v/>
      </c>
      <c r="S2716" s="66"/>
      <c r="T2716" s="63"/>
      <c r="U2716" s="67"/>
      <c r="V2716" s="67"/>
      <c r="W2716" s="67" t="str">
        <f t="shared" si="42"/>
        <v/>
      </c>
      <c r="X2716" s="161" t="str">
        <f>IF(E2716="","",(IF(Table1[[#This Row],[Cur]]="USD",Table1[[#This Row],[Cur_Amount Debit]],Table1[[#This Row],[Cur_Amount Debit]]/Table1[[#This Row],[Exchange Rate]])))</f>
        <v/>
      </c>
      <c r="Y2716" s="161" t="str">
        <f>IF(E2716="","",(IF(Table1[[#This Row],[Cur]]="USD",Table1[[#This Row],[Cur_Amount Credit]],Table1[[#This Row],[Cur_Amount Credit]]/ExchangeRate)))</f>
        <v/>
      </c>
      <c r="Z2716" s="203" t="str">
        <f>IF(E2716="","",(Table1[[#This Row],[Debit USD]]-Table1[[#This Row],[Credit USD]]))</f>
        <v/>
      </c>
      <c r="AA2716" s="122"/>
      <c r="AB2716" s="1"/>
      <c r="AC2716" s="15"/>
      <c r="AD2716" s="15" t="str">
        <f>IF(AND(OR(Table1[[#This Row],[Account]]="15030",Table1[[#This Row],[Account]]="15035",Table1[[#This Row],[Account]]="20150"),Table1[[#This Row],[Vendor ID]]=""),1,"")</f>
        <v/>
      </c>
      <c r="AE2716" s="15"/>
      <c r="AF2716" s="15"/>
      <c r="AG2716" s="15"/>
      <c r="AH2716" s="46" t="str">
        <f>IF(Table1[[#This Row],[Posting Date]]&lt;&gt;"","GJ-"&amp;CountryID,"")</f>
        <v/>
      </c>
      <c r="AI2716" s="59" t="str">
        <f>IF(Table1[[#This Row],[Posting Date]]&lt;&gt;"",Table1[[#This Row],[Posting Date]],"")</f>
        <v/>
      </c>
      <c r="AJ2716" s="46"/>
      <c r="AK2716" s="46" t="str">
        <f>IF(Table1[[#This Row],[Description]]&lt;&gt;"",Table1[[#This Row],[Description]],"")</f>
        <v/>
      </c>
      <c r="AL2716" s="46" t="str">
        <f>IF(Table1[[#This Row],[Posting Date]]&lt;&gt;"",Table1[[#This Row],[Reference Number]],"")</f>
        <v/>
      </c>
      <c r="AM2716" s="46" t="str">
        <f>TRIM(Table1[[#This Row],[Line '#]])</f>
        <v/>
      </c>
      <c r="AN2716" s="46" t="str">
        <f>TRIM(Table1[[#This Row],[Account]])</f>
        <v/>
      </c>
      <c r="AO2716" s="46" t="str">
        <f>IF(Table1[[#This Row],[Posting Date]]&lt;&gt;"",$D$5,"")</f>
        <v/>
      </c>
      <c r="AP2716" s="46" t="str">
        <f>TRIM(Table1[[#This Row],[Departments-Prgrams]])</f>
        <v/>
      </c>
      <c r="AQ2716" s="46" t="str">
        <f>TRIM(Table1[[#This Row],[Grant]])</f>
        <v/>
      </c>
      <c r="AR2716" s="46" t="str">
        <f>TRIM(Table1[[#This Row],[Staff ID]])</f>
        <v/>
      </c>
      <c r="AS2716" s="46" t="str">
        <f>IF(TRIM(Table1[[#This Row],[Budget Code]])=0,"",TRIM(Table1[[#This Row],[Budget Code]]))</f>
        <v/>
      </c>
      <c r="AT2716" s="46" t="str">
        <f>IF(Table1[[#This Row],[Line Description]]&lt;&gt;"",Table1[[#This Row],[Line Description]],"")</f>
        <v/>
      </c>
      <c r="AU2716" s="46" t="str">
        <f>IF(Table1[[#This Row],[Cur_Amount Debit]]&gt;0,ROUND(Table1[[#This Row],[Cur_Amount Debit]],2),"")</f>
        <v/>
      </c>
      <c r="AV2716" s="46" t="str">
        <f>IF(Table1[[#This Row],[Cur_Amount Credit]]&gt;0,ROUND(Table1[[#This Row],[Cur_Amount Credit]],2),"")</f>
        <v/>
      </c>
      <c r="AW2716" s="46" t="str">
        <f>LEFT(Table1[[#This Row],[Cur]],3)</f>
        <v/>
      </c>
      <c r="AX2716" s="59"/>
      <c r="AY2716" s="46"/>
      <c r="AZ2716" s="46" t="str">
        <f>IF(Table1[[#This Row],[Cur]]&lt;&gt;"",IF(Table1[[#This Row],[Cur]]="USD","",ExchangeRate),"")</f>
        <v/>
      </c>
      <c r="BA2716" s="46" t="str">
        <f>IF(Table1[[#This Row],[Grant]]&lt;&gt;"",VLOOKUP(Table1[[#This Row],[Grant]],Grants!B:D,3),"")</f>
        <v/>
      </c>
      <c r="BB2716" s="46" t="str">
        <f>TRIM(Table1[[#This Row],[Vendor ID]])</f>
        <v/>
      </c>
      <c r="BC2716">
        <f>IF(Table1[[#This Row],[Reference Number]]=Q2715,BC2715,BC2715+1)</f>
        <v>2</v>
      </c>
    </row>
    <row r="2717" spans="1:55" ht="11.25" hidden="1" customHeight="1">
      <c r="A2717" s="1"/>
      <c r="B2717" s="88" t="str">
        <f>IF(Table1[[#This Row],[Posting Date]]&lt;&gt;"",IF(Table1[[#This Row],[Reference Number]]=Q2716,B2716+1,1),"")</f>
        <v/>
      </c>
      <c r="C2717" s="61"/>
      <c r="D2717" s="61"/>
      <c r="E2717" s="218"/>
      <c r="F2717" s="143" t="str">
        <f>IFERROR(IF(VLOOKUP(Table1[[#This Row],[Budget Code Description]],Dimentions!$X$6:$AC$132,2,FALSE)="","",VLOOKUP(Table1[[#This Row],[Budget Code Description]],Dimentions!$X$6:$AC$132,2,FALSE)),"")</f>
        <v/>
      </c>
      <c r="G2717" s="143" t="str">
        <f>IFERROR(VLOOKUP(Table1[[#This Row],[Budget Code Description]],Dimentions!$X$6:$AC$132,3,FALSE),"")</f>
        <v/>
      </c>
      <c r="H2717" s="64" t="str">
        <f>IFERROR(VLOOKUP(Table1[[#This Row],[Account]],Dimentions!$S$6:$V$233,2,FALSE),"")</f>
        <v/>
      </c>
      <c r="I2717" s="62">
        <f>_xlfn.NUMBERVALUE(LEFT(Table1[[#This Row],[Account]],1))</f>
        <v>0</v>
      </c>
      <c r="J2717" s="62" t="str">
        <f>IFERROR(VLOOKUP(Table1[[#This Row],[Budget Code Description]],Table6[#All],7,FALSE),"")</f>
        <v/>
      </c>
      <c r="K2717" s="143" t="str">
        <f>IFERROR(VLOOKUP(Table1[[#This Row],[Budget Code Description]],Table6[#All],8,FALSE),"")</f>
        <v/>
      </c>
      <c r="L2717" s="63"/>
      <c r="M2717" s="65" t="str">
        <f>IFERROR(VLOOKUP(Table1[[#This Row],[Staff ID]],Table2[],2,FALSE),"")</f>
        <v/>
      </c>
      <c r="N2717" s="211" t="str">
        <f>IFERROR(IF(VLOOKUP(Table1[[#This Row],[Budget Code Description]],Dimentions!$X$6:$AC$97,4,FALSE)="","",VLOOKUP(Table1[[#This Row],[Budget Code Description]],Dimentions!$X$6:$AC$97,4,FALSE)),"")</f>
        <v/>
      </c>
      <c r="O2717" s="65" t="str">
        <f>IFERROR(VLOOKUP(Table1[[#This Row],[Vendor ID]],Table549[],2,FALSE),"")</f>
        <v/>
      </c>
      <c r="P2717" s="63"/>
      <c r="Q2717" s="143" t="str">
        <f>IF(Table1[[#This Row],[Posting Date]]&lt;&gt;"",$D$9,"")</f>
        <v/>
      </c>
      <c r="R2717" s="159" t="str">
        <f>IF(Table1[[#This Row],[Posting Date]]&lt;&gt;"",$D$10,"")</f>
        <v/>
      </c>
      <c r="S2717" s="66"/>
      <c r="T2717" s="63"/>
      <c r="U2717" s="67"/>
      <c r="V2717" s="67"/>
      <c r="W2717" s="67" t="str">
        <f t="shared" si="42"/>
        <v/>
      </c>
      <c r="X2717" s="161" t="str">
        <f>IF(E2717="","",(IF(Table1[[#This Row],[Cur]]="USD",Table1[[#This Row],[Cur_Amount Debit]],Table1[[#This Row],[Cur_Amount Debit]]/Table1[[#This Row],[Exchange Rate]])))</f>
        <v/>
      </c>
      <c r="Y2717" s="161" t="str">
        <f>IF(E2717="","",(IF(Table1[[#This Row],[Cur]]="USD",Table1[[#This Row],[Cur_Amount Credit]],Table1[[#This Row],[Cur_Amount Credit]]/ExchangeRate)))</f>
        <v/>
      </c>
      <c r="Z2717" s="203" t="str">
        <f>IF(E2717="","",(Table1[[#This Row],[Debit USD]]-Table1[[#This Row],[Credit USD]]))</f>
        <v/>
      </c>
      <c r="AA2717" s="122"/>
      <c r="AB2717" s="1"/>
      <c r="AC2717" s="15"/>
      <c r="AD2717" s="15" t="str">
        <f>IF(AND(OR(Table1[[#This Row],[Account]]="15030",Table1[[#This Row],[Account]]="15035",Table1[[#This Row],[Account]]="20150"),Table1[[#This Row],[Vendor ID]]=""),1,"")</f>
        <v/>
      </c>
      <c r="AE2717" s="15"/>
      <c r="AF2717" s="15"/>
      <c r="AG2717" s="15"/>
      <c r="AH2717" s="46" t="str">
        <f>IF(Table1[[#This Row],[Posting Date]]&lt;&gt;"","GJ-"&amp;CountryID,"")</f>
        <v/>
      </c>
      <c r="AI2717" s="59" t="str">
        <f>IF(Table1[[#This Row],[Posting Date]]&lt;&gt;"",Table1[[#This Row],[Posting Date]],"")</f>
        <v/>
      </c>
      <c r="AJ2717" s="46"/>
      <c r="AK2717" s="46" t="str">
        <f>IF(Table1[[#This Row],[Description]]&lt;&gt;"",Table1[[#This Row],[Description]],"")</f>
        <v/>
      </c>
      <c r="AL2717" s="46" t="str">
        <f>IF(Table1[[#This Row],[Posting Date]]&lt;&gt;"",Table1[[#This Row],[Reference Number]],"")</f>
        <v/>
      </c>
      <c r="AM2717" s="46" t="str">
        <f>TRIM(Table1[[#This Row],[Line '#]])</f>
        <v/>
      </c>
      <c r="AN2717" s="46" t="str">
        <f>TRIM(Table1[[#This Row],[Account]])</f>
        <v/>
      </c>
      <c r="AO2717" s="46" t="str">
        <f>IF(Table1[[#This Row],[Posting Date]]&lt;&gt;"",$D$5,"")</f>
        <v/>
      </c>
      <c r="AP2717" s="46" t="str">
        <f>TRIM(Table1[[#This Row],[Departments-Prgrams]])</f>
        <v/>
      </c>
      <c r="AQ2717" s="46" t="str">
        <f>TRIM(Table1[[#This Row],[Grant]])</f>
        <v/>
      </c>
      <c r="AR2717" s="46" t="str">
        <f>TRIM(Table1[[#This Row],[Staff ID]])</f>
        <v/>
      </c>
      <c r="AS2717" s="46" t="str">
        <f>IF(TRIM(Table1[[#This Row],[Budget Code]])=0,"",TRIM(Table1[[#This Row],[Budget Code]]))</f>
        <v/>
      </c>
      <c r="AT2717" s="46" t="str">
        <f>IF(Table1[[#This Row],[Line Description]]&lt;&gt;"",Table1[[#This Row],[Line Description]],"")</f>
        <v/>
      </c>
      <c r="AU2717" s="46" t="str">
        <f>IF(Table1[[#This Row],[Cur_Amount Debit]]&gt;0,ROUND(Table1[[#This Row],[Cur_Amount Debit]],2),"")</f>
        <v/>
      </c>
      <c r="AV2717" s="46" t="str">
        <f>IF(Table1[[#This Row],[Cur_Amount Credit]]&gt;0,ROUND(Table1[[#This Row],[Cur_Amount Credit]],2),"")</f>
        <v/>
      </c>
      <c r="AW2717" s="46" t="str">
        <f>LEFT(Table1[[#This Row],[Cur]],3)</f>
        <v/>
      </c>
      <c r="AX2717" s="59"/>
      <c r="AY2717" s="46"/>
      <c r="AZ2717" s="46" t="str">
        <f>IF(Table1[[#This Row],[Cur]]&lt;&gt;"",IF(Table1[[#This Row],[Cur]]="USD","",ExchangeRate),"")</f>
        <v/>
      </c>
      <c r="BA2717" s="46" t="str">
        <f>IF(Table1[[#This Row],[Grant]]&lt;&gt;"",VLOOKUP(Table1[[#This Row],[Grant]],Grants!B:D,3),"")</f>
        <v/>
      </c>
      <c r="BB2717" s="46" t="str">
        <f>TRIM(Table1[[#This Row],[Vendor ID]])</f>
        <v/>
      </c>
      <c r="BC2717">
        <f>IF(Table1[[#This Row],[Reference Number]]=Q2716,BC2716,BC2716+1)</f>
        <v>2</v>
      </c>
    </row>
    <row r="2718" spans="1:55" ht="11.25" hidden="1" customHeight="1">
      <c r="A2718" s="1"/>
      <c r="B2718" s="88" t="str">
        <f>IF(Table1[[#This Row],[Posting Date]]&lt;&gt;"",IF(Table1[[#This Row],[Reference Number]]=Q2717,B2717+1,1),"")</f>
        <v/>
      </c>
      <c r="C2718" s="61"/>
      <c r="D2718" s="61"/>
      <c r="E2718" s="218"/>
      <c r="F2718" s="143" t="str">
        <f>IFERROR(IF(VLOOKUP(Table1[[#This Row],[Budget Code Description]],Dimentions!$X$6:$AC$132,2,FALSE)="","",VLOOKUP(Table1[[#This Row],[Budget Code Description]],Dimentions!$X$6:$AC$132,2,FALSE)),"")</f>
        <v/>
      </c>
      <c r="G2718" s="143" t="str">
        <f>IFERROR(VLOOKUP(Table1[[#This Row],[Budget Code Description]],Dimentions!$X$6:$AC$132,3,FALSE),"")</f>
        <v/>
      </c>
      <c r="H2718" s="64" t="str">
        <f>IFERROR(VLOOKUP(Table1[[#This Row],[Account]],Dimentions!$S$6:$V$233,2,FALSE),"")</f>
        <v/>
      </c>
      <c r="I2718" s="62">
        <f>_xlfn.NUMBERVALUE(LEFT(Table1[[#This Row],[Account]],1))</f>
        <v>0</v>
      </c>
      <c r="J2718" s="62" t="str">
        <f>IFERROR(VLOOKUP(Table1[[#This Row],[Budget Code Description]],Table6[#All],7,FALSE),"")</f>
        <v/>
      </c>
      <c r="K2718" s="143" t="str">
        <f>IFERROR(VLOOKUP(Table1[[#This Row],[Budget Code Description]],Table6[#All],8,FALSE),"")</f>
        <v/>
      </c>
      <c r="L2718" s="63"/>
      <c r="M2718" s="65" t="str">
        <f>IFERROR(VLOOKUP(Table1[[#This Row],[Staff ID]],Table2[],2,FALSE),"")</f>
        <v/>
      </c>
      <c r="N2718" s="211" t="str">
        <f>IFERROR(IF(VLOOKUP(Table1[[#This Row],[Budget Code Description]],Dimentions!$X$6:$AC$97,4,FALSE)="","",VLOOKUP(Table1[[#This Row],[Budget Code Description]],Dimentions!$X$6:$AC$97,4,FALSE)),"")</f>
        <v/>
      </c>
      <c r="O2718" s="65" t="str">
        <f>IFERROR(VLOOKUP(Table1[[#This Row],[Vendor ID]],Table549[],2,FALSE),"")</f>
        <v/>
      </c>
      <c r="P2718" s="63"/>
      <c r="Q2718" s="143" t="str">
        <f>IF(Table1[[#This Row],[Posting Date]]&lt;&gt;"",$D$9,"")</f>
        <v/>
      </c>
      <c r="R2718" s="159" t="str">
        <f>IF(Table1[[#This Row],[Posting Date]]&lt;&gt;"",$D$10,"")</f>
        <v/>
      </c>
      <c r="S2718" s="66"/>
      <c r="T2718" s="63"/>
      <c r="U2718" s="67"/>
      <c r="V2718" s="67"/>
      <c r="W2718" s="67" t="str">
        <f t="shared" si="42"/>
        <v/>
      </c>
      <c r="X2718" s="161" t="str">
        <f>IF(E2718="","",(IF(Table1[[#This Row],[Cur]]="USD",Table1[[#This Row],[Cur_Amount Debit]],Table1[[#This Row],[Cur_Amount Debit]]/Table1[[#This Row],[Exchange Rate]])))</f>
        <v/>
      </c>
      <c r="Y2718" s="161" t="str">
        <f>IF(E2718="","",(IF(Table1[[#This Row],[Cur]]="USD",Table1[[#This Row],[Cur_Amount Credit]],Table1[[#This Row],[Cur_Amount Credit]]/ExchangeRate)))</f>
        <v/>
      </c>
      <c r="Z2718" s="203" t="str">
        <f>IF(E2718="","",(Table1[[#This Row],[Debit USD]]-Table1[[#This Row],[Credit USD]]))</f>
        <v/>
      </c>
      <c r="AA2718" s="122"/>
      <c r="AB2718" s="1"/>
      <c r="AC2718" s="15"/>
      <c r="AD2718" s="15" t="str">
        <f>IF(AND(OR(Table1[[#This Row],[Account]]="15030",Table1[[#This Row],[Account]]="15035",Table1[[#This Row],[Account]]="20150"),Table1[[#This Row],[Vendor ID]]=""),1,"")</f>
        <v/>
      </c>
      <c r="AE2718" s="15"/>
      <c r="AF2718" s="15"/>
      <c r="AG2718" s="15"/>
      <c r="AH2718" s="46" t="str">
        <f>IF(Table1[[#This Row],[Posting Date]]&lt;&gt;"","GJ-"&amp;CountryID,"")</f>
        <v/>
      </c>
      <c r="AI2718" s="59" t="str">
        <f>IF(Table1[[#This Row],[Posting Date]]&lt;&gt;"",Table1[[#This Row],[Posting Date]],"")</f>
        <v/>
      </c>
      <c r="AJ2718" s="46"/>
      <c r="AK2718" s="46" t="str">
        <f>IF(Table1[[#This Row],[Description]]&lt;&gt;"",Table1[[#This Row],[Description]],"")</f>
        <v/>
      </c>
      <c r="AL2718" s="46" t="str">
        <f>IF(Table1[[#This Row],[Posting Date]]&lt;&gt;"",Table1[[#This Row],[Reference Number]],"")</f>
        <v/>
      </c>
      <c r="AM2718" s="46" t="str">
        <f>TRIM(Table1[[#This Row],[Line '#]])</f>
        <v/>
      </c>
      <c r="AN2718" s="46" t="str">
        <f>TRIM(Table1[[#This Row],[Account]])</f>
        <v/>
      </c>
      <c r="AO2718" s="46" t="str">
        <f>IF(Table1[[#This Row],[Posting Date]]&lt;&gt;"",$D$5,"")</f>
        <v/>
      </c>
      <c r="AP2718" s="46" t="str">
        <f>TRIM(Table1[[#This Row],[Departments-Prgrams]])</f>
        <v/>
      </c>
      <c r="AQ2718" s="46" t="str">
        <f>TRIM(Table1[[#This Row],[Grant]])</f>
        <v/>
      </c>
      <c r="AR2718" s="46" t="str">
        <f>TRIM(Table1[[#This Row],[Staff ID]])</f>
        <v/>
      </c>
      <c r="AS2718" s="46" t="str">
        <f>IF(TRIM(Table1[[#This Row],[Budget Code]])=0,"",TRIM(Table1[[#This Row],[Budget Code]]))</f>
        <v/>
      </c>
      <c r="AT2718" s="46" t="str">
        <f>IF(Table1[[#This Row],[Line Description]]&lt;&gt;"",Table1[[#This Row],[Line Description]],"")</f>
        <v/>
      </c>
      <c r="AU2718" s="46" t="str">
        <f>IF(Table1[[#This Row],[Cur_Amount Debit]]&gt;0,ROUND(Table1[[#This Row],[Cur_Amount Debit]],2),"")</f>
        <v/>
      </c>
      <c r="AV2718" s="46" t="str">
        <f>IF(Table1[[#This Row],[Cur_Amount Credit]]&gt;0,ROUND(Table1[[#This Row],[Cur_Amount Credit]],2),"")</f>
        <v/>
      </c>
      <c r="AW2718" s="46" t="str">
        <f>LEFT(Table1[[#This Row],[Cur]],3)</f>
        <v/>
      </c>
      <c r="AX2718" s="59"/>
      <c r="AY2718" s="46"/>
      <c r="AZ2718" s="46" t="str">
        <f>IF(Table1[[#This Row],[Cur]]&lt;&gt;"",IF(Table1[[#This Row],[Cur]]="USD","",ExchangeRate),"")</f>
        <v/>
      </c>
      <c r="BA2718" s="46" t="str">
        <f>IF(Table1[[#This Row],[Grant]]&lt;&gt;"",VLOOKUP(Table1[[#This Row],[Grant]],Grants!B:D,3),"")</f>
        <v/>
      </c>
      <c r="BB2718" s="46" t="str">
        <f>TRIM(Table1[[#This Row],[Vendor ID]])</f>
        <v/>
      </c>
      <c r="BC2718">
        <f>IF(Table1[[#This Row],[Reference Number]]=Q2717,BC2717,BC2717+1)</f>
        <v>2</v>
      </c>
    </row>
    <row r="2719" spans="1:55" ht="11.25" hidden="1" customHeight="1">
      <c r="A2719" s="1"/>
      <c r="B2719" s="88" t="str">
        <f>IF(Table1[[#This Row],[Posting Date]]&lt;&gt;"",IF(Table1[[#This Row],[Reference Number]]=Q2718,B2718+1,1),"")</f>
        <v/>
      </c>
      <c r="C2719" s="61"/>
      <c r="D2719" s="61"/>
      <c r="E2719" s="218"/>
      <c r="F2719" s="143" t="str">
        <f>IFERROR(IF(VLOOKUP(Table1[[#This Row],[Budget Code Description]],Dimentions!$X$6:$AC$132,2,FALSE)="","",VLOOKUP(Table1[[#This Row],[Budget Code Description]],Dimentions!$X$6:$AC$132,2,FALSE)),"")</f>
        <v/>
      </c>
      <c r="G2719" s="143" t="str">
        <f>IFERROR(VLOOKUP(Table1[[#This Row],[Budget Code Description]],Dimentions!$X$6:$AC$132,3,FALSE),"")</f>
        <v/>
      </c>
      <c r="H2719" s="64" t="str">
        <f>IFERROR(VLOOKUP(Table1[[#This Row],[Account]],Dimentions!$S$6:$V$233,2,FALSE),"")</f>
        <v/>
      </c>
      <c r="I2719" s="62">
        <f>_xlfn.NUMBERVALUE(LEFT(Table1[[#This Row],[Account]],1))</f>
        <v>0</v>
      </c>
      <c r="J2719" s="62" t="str">
        <f>IFERROR(VLOOKUP(Table1[[#This Row],[Budget Code Description]],Table6[#All],7,FALSE),"")</f>
        <v/>
      </c>
      <c r="K2719" s="143" t="str">
        <f>IFERROR(VLOOKUP(Table1[[#This Row],[Budget Code Description]],Table6[#All],8,FALSE),"")</f>
        <v/>
      </c>
      <c r="L2719" s="63"/>
      <c r="M2719" s="65" t="str">
        <f>IFERROR(VLOOKUP(Table1[[#This Row],[Staff ID]],Table2[],2,FALSE),"")</f>
        <v/>
      </c>
      <c r="N2719" s="211" t="str">
        <f>IFERROR(IF(VLOOKUP(Table1[[#This Row],[Budget Code Description]],Dimentions!$X$6:$AC$97,4,FALSE)="","",VLOOKUP(Table1[[#This Row],[Budget Code Description]],Dimentions!$X$6:$AC$97,4,FALSE)),"")</f>
        <v/>
      </c>
      <c r="O2719" s="65" t="str">
        <f>IFERROR(VLOOKUP(Table1[[#This Row],[Vendor ID]],Table549[],2,FALSE),"")</f>
        <v/>
      </c>
      <c r="P2719" s="63"/>
      <c r="Q2719" s="143" t="str">
        <f>IF(Table1[[#This Row],[Posting Date]]&lt;&gt;"",$D$9,"")</f>
        <v/>
      </c>
      <c r="R2719" s="159" t="str">
        <f>IF(Table1[[#This Row],[Posting Date]]&lt;&gt;"",$D$10,"")</f>
        <v/>
      </c>
      <c r="S2719" s="66"/>
      <c r="T2719" s="63"/>
      <c r="U2719" s="67"/>
      <c r="V2719" s="67"/>
      <c r="W2719" s="67" t="str">
        <f t="shared" si="42"/>
        <v/>
      </c>
      <c r="X2719" s="161" t="str">
        <f>IF(E2719="","",(IF(Table1[[#This Row],[Cur]]="USD",Table1[[#This Row],[Cur_Amount Debit]],Table1[[#This Row],[Cur_Amount Debit]]/Table1[[#This Row],[Exchange Rate]])))</f>
        <v/>
      </c>
      <c r="Y2719" s="161" t="str">
        <f>IF(E2719="","",(IF(Table1[[#This Row],[Cur]]="USD",Table1[[#This Row],[Cur_Amount Credit]],Table1[[#This Row],[Cur_Amount Credit]]/ExchangeRate)))</f>
        <v/>
      </c>
      <c r="Z2719" s="203" t="str">
        <f>IF(E2719="","",(Table1[[#This Row],[Debit USD]]-Table1[[#This Row],[Credit USD]]))</f>
        <v/>
      </c>
      <c r="AA2719" s="122"/>
      <c r="AB2719" s="1"/>
      <c r="AC2719" s="15"/>
      <c r="AD2719" s="15" t="str">
        <f>IF(AND(OR(Table1[[#This Row],[Account]]="15030",Table1[[#This Row],[Account]]="15035",Table1[[#This Row],[Account]]="20150"),Table1[[#This Row],[Vendor ID]]=""),1,"")</f>
        <v/>
      </c>
      <c r="AE2719" s="15"/>
      <c r="AF2719" s="15"/>
      <c r="AG2719" s="15"/>
      <c r="AH2719" s="46" t="str">
        <f>IF(Table1[[#This Row],[Posting Date]]&lt;&gt;"","GJ-"&amp;CountryID,"")</f>
        <v/>
      </c>
      <c r="AI2719" s="59" t="str">
        <f>IF(Table1[[#This Row],[Posting Date]]&lt;&gt;"",Table1[[#This Row],[Posting Date]],"")</f>
        <v/>
      </c>
      <c r="AJ2719" s="46"/>
      <c r="AK2719" s="46" t="str">
        <f>IF(Table1[[#This Row],[Description]]&lt;&gt;"",Table1[[#This Row],[Description]],"")</f>
        <v/>
      </c>
      <c r="AL2719" s="46" t="str">
        <f>IF(Table1[[#This Row],[Posting Date]]&lt;&gt;"",Table1[[#This Row],[Reference Number]],"")</f>
        <v/>
      </c>
      <c r="AM2719" s="46" t="str">
        <f>TRIM(Table1[[#This Row],[Line '#]])</f>
        <v/>
      </c>
      <c r="AN2719" s="46" t="str">
        <f>TRIM(Table1[[#This Row],[Account]])</f>
        <v/>
      </c>
      <c r="AO2719" s="46" t="str">
        <f>IF(Table1[[#This Row],[Posting Date]]&lt;&gt;"",$D$5,"")</f>
        <v/>
      </c>
      <c r="AP2719" s="46" t="str">
        <f>TRIM(Table1[[#This Row],[Departments-Prgrams]])</f>
        <v/>
      </c>
      <c r="AQ2719" s="46" t="str">
        <f>TRIM(Table1[[#This Row],[Grant]])</f>
        <v/>
      </c>
      <c r="AR2719" s="46" t="str">
        <f>TRIM(Table1[[#This Row],[Staff ID]])</f>
        <v/>
      </c>
      <c r="AS2719" s="46" t="str">
        <f>IF(TRIM(Table1[[#This Row],[Budget Code]])=0,"",TRIM(Table1[[#This Row],[Budget Code]]))</f>
        <v/>
      </c>
      <c r="AT2719" s="46" t="str">
        <f>IF(Table1[[#This Row],[Line Description]]&lt;&gt;"",Table1[[#This Row],[Line Description]],"")</f>
        <v/>
      </c>
      <c r="AU2719" s="46" t="str">
        <f>IF(Table1[[#This Row],[Cur_Amount Debit]]&gt;0,ROUND(Table1[[#This Row],[Cur_Amount Debit]],2),"")</f>
        <v/>
      </c>
      <c r="AV2719" s="46" t="str">
        <f>IF(Table1[[#This Row],[Cur_Amount Credit]]&gt;0,ROUND(Table1[[#This Row],[Cur_Amount Credit]],2),"")</f>
        <v/>
      </c>
      <c r="AW2719" s="46" t="str">
        <f>LEFT(Table1[[#This Row],[Cur]],3)</f>
        <v/>
      </c>
      <c r="AX2719" s="59"/>
      <c r="AY2719" s="46"/>
      <c r="AZ2719" s="46" t="str">
        <f>IF(Table1[[#This Row],[Cur]]&lt;&gt;"",IF(Table1[[#This Row],[Cur]]="USD","",ExchangeRate),"")</f>
        <v/>
      </c>
      <c r="BA2719" s="46" t="str">
        <f>IF(Table1[[#This Row],[Grant]]&lt;&gt;"",VLOOKUP(Table1[[#This Row],[Grant]],Grants!B:D,3),"")</f>
        <v/>
      </c>
      <c r="BB2719" s="46" t="str">
        <f>TRIM(Table1[[#This Row],[Vendor ID]])</f>
        <v/>
      </c>
      <c r="BC2719">
        <f>IF(Table1[[#This Row],[Reference Number]]=Q2718,BC2718,BC2718+1)</f>
        <v>2</v>
      </c>
    </row>
    <row r="2720" spans="1:55" ht="11.25" hidden="1" customHeight="1">
      <c r="A2720" s="1"/>
      <c r="B2720" s="88" t="str">
        <f>IF(Table1[[#This Row],[Posting Date]]&lt;&gt;"",IF(Table1[[#This Row],[Reference Number]]=Q2719,B2719+1,1),"")</f>
        <v/>
      </c>
      <c r="C2720" s="61"/>
      <c r="D2720" s="61"/>
      <c r="E2720" s="218"/>
      <c r="F2720" s="143" t="str">
        <f>IFERROR(IF(VLOOKUP(Table1[[#This Row],[Budget Code Description]],Dimentions!$X$6:$AC$132,2,FALSE)="","",VLOOKUP(Table1[[#This Row],[Budget Code Description]],Dimentions!$X$6:$AC$132,2,FALSE)),"")</f>
        <v/>
      </c>
      <c r="G2720" s="143" t="str">
        <f>IFERROR(VLOOKUP(Table1[[#This Row],[Budget Code Description]],Dimentions!$X$6:$AC$132,3,FALSE),"")</f>
        <v/>
      </c>
      <c r="H2720" s="64" t="str">
        <f>IFERROR(VLOOKUP(Table1[[#This Row],[Account]],Dimentions!$S$6:$V$233,2,FALSE),"")</f>
        <v/>
      </c>
      <c r="I2720" s="62">
        <f>_xlfn.NUMBERVALUE(LEFT(Table1[[#This Row],[Account]],1))</f>
        <v>0</v>
      </c>
      <c r="J2720" s="62" t="str">
        <f>IFERROR(VLOOKUP(Table1[[#This Row],[Budget Code Description]],Table6[#All],7,FALSE),"")</f>
        <v/>
      </c>
      <c r="K2720" s="143" t="str">
        <f>IFERROR(VLOOKUP(Table1[[#This Row],[Budget Code Description]],Table6[#All],8,FALSE),"")</f>
        <v/>
      </c>
      <c r="L2720" s="63"/>
      <c r="M2720" s="65" t="str">
        <f>IFERROR(VLOOKUP(Table1[[#This Row],[Staff ID]],Table2[],2,FALSE),"")</f>
        <v/>
      </c>
      <c r="N2720" s="211" t="str">
        <f>IFERROR(IF(VLOOKUP(Table1[[#This Row],[Budget Code Description]],Dimentions!$X$6:$AC$97,4,FALSE)="","",VLOOKUP(Table1[[#This Row],[Budget Code Description]],Dimentions!$X$6:$AC$97,4,FALSE)),"")</f>
        <v/>
      </c>
      <c r="O2720" s="65" t="str">
        <f>IFERROR(VLOOKUP(Table1[[#This Row],[Vendor ID]],Table549[],2,FALSE),"")</f>
        <v/>
      </c>
      <c r="P2720" s="63"/>
      <c r="Q2720" s="143" t="str">
        <f>IF(Table1[[#This Row],[Posting Date]]&lt;&gt;"",$D$9,"")</f>
        <v/>
      </c>
      <c r="R2720" s="159" t="str">
        <f>IF(Table1[[#This Row],[Posting Date]]&lt;&gt;"",$D$10,"")</f>
        <v/>
      </c>
      <c r="S2720" s="66"/>
      <c r="T2720" s="63"/>
      <c r="U2720" s="67"/>
      <c r="V2720" s="67"/>
      <c r="W2720" s="67" t="str">
        <f t="shared" si="42"/>
        <v/>
      </c>
      <c r="X2720" s="161" t="str">
        <f>IF(E2720="","",(IF(Table1[[#This Row],[Cur]]="USD",Table1[[#This Row],[Cur_Amount Debit]],Table1[[#This Row],[Cur_Amount Debit]]/Table1[[#This Row],[Exchange Rate]])))</f>
        <v/>
      </c>
      <c r="Y2720" s="161" t="str">
        <f>IF(E2720="","",(IF(Table1[[#This Row],[Cur]]="USD",Table1[[#This Row],[Cur_Amount Credit]],Table1[[#This Row],[Cur_Amount Credit]]/ExchangeRate)))</f>
        <v/>
      </c>
      <c r="Z2720" s="203" t="str">
        <f>IF(E2720="","",(Table1[[#This Row],[Debit USD]]-Table1[[#This Row],[Credit USD]]))</f>
        <v/>
      </c>
      <c r="AA2720" s="122"/>
      <c r="AB2720" s="1"/>
      <c r="AC2720" s="15"/>
      <c r="AD2720" s="15" t="str">
        <f>IF(AND(OR(Table1[[#This Row],[Account]]="15030",Table1[[#This Row],[Account]]="15035",Table1[[#This Row],[Account]]="20150"),Table1[[#This Row],[Vendor ID]]=""),1,"")</f>
        <v/>
      </c>
      <c r="AE2720" s="15"/>
      <c r="AF2720" s="15"/>
      <c r="AG2720" s="15"/>
      <c r="AH2720" s="46" t="str">
        <f>IF(Table1[[#This Row],[Posting Date]]&lt;&gt;"","GJ-"&amp;CountryID,"")</f>
        <v/>
      </c>
      <c r="AI2720" s="59" t="str">
        <f>IF(Table1[[#This Row],[Posting Date]]&lt;&gt;"",Table1[[#This Row],[Posting Date]],"")</f>
        <v/>
      </c>
      <c r="AJ2720" s="46"/>
      <c r="AK2720" s="46" t="str">
        <f>IF(Table1[[#This Row],[Description]]&lt;&gt;"",Table1[[#This Row],[Description]],"")</f>
        <v/>
      </c>
      <c r="AL2720" s="46" t="str">
        <f>IF(Table1[[#This Row],[Posting Date]]&lt;&gt;"",Table1[[#This Row],[Reference Number]],"")</f>
        <v/>
      </c>
      <c r="AM2720" s="46" t="str">
        <f>TRIM(Table1[[#This Row],[Line '#]])</f>
        <v/>
      </c>
      <c r="AN2720" s="46" t="str">
        <f>TRIM(Table1[[#This Row],[Account]])</f>
        <v/>
      </c>
      <c r="AO2720" s="46" t="str">
        <f>IF(Table1[[#This Row],[Posting Date]]&lt;&gt;"",$D$5,"")</f>
        <v/>
      </c>
      <c r="AP2720" s="46" t="str">
        <f>TRIM(Table1[[#This Row],[Departments-Prgrams]])</f>
        <v/>
      </c>
      <c r="AQ2720" s="46" t="str">
        <f>TRIM(Table1[[#This Row],[Grant]])</f>
        <v/>
      </c>
      <c r="AR2720" s="46" t="str">
        <f>TRIM(Table1[[#This Row],[Staff ID]])</f>
        <v/>
      </c>
      <c r="AS2720" s="46" t="str">
        <f>IF(TRIM(Table1[[#This Row],[Budget Code]])=0,"",TRIM(Table1[[#This Row],[Budget Code]]))</f>
        <v/>
      </c>
      <c r="AT2720" s="46" t="str">
        <f>IF(Table1[[#This Row],[Line Description]]&lt;&gt;"",Table1[[#This Row],[Line Description]],"")</f>
        <v/>
      </c>
      <c r="AU2720" s="46" t="str">
        <f>IF(Table1[[#This Row],[Cur_Amount Debit]]&gt;0,ROUND(Table1[[#This Row],[Cur_Amount Debit]],2),"")</f>
        <v/>
      </c>
      <c r="AV2720" s="46" t="str">
        <f>IF(Table1[[#This Row],[Cur_Amount Credit]]&gt;0,ROUND(Table1[[#This Row],[Cur_Amount Credit]],2),"")</f>
        <v/>
      </c>
      <c r="AW2720" s="46" t="str">
        <f>LEFT(Table1[[#This Row],[Cur]],3)</f>
        <v/>
      </c>
      <c r="AX2720" s="59"/>
      <c r="AY2720" s="46"/>
      <c r="AZ2720" s="46" t="str">
        <f>IF(Table1[[#This Row],[Cur]]&lt;&gt;"",IF(Table1[[#This Row],[Cur]]="USD","",ExchangeRate),"")</f>
        <v/>
      </c>
      <c r="BA2720" s="46" t="str">
        <f>IF(Table1[[#This Row],[Grant]]&lt;&gt;"",VLOOKUP(Table1[[#This Row],[Grant]],Grants!B:D,3),"")</f>
        <v/>
      </c>
      <c r="BB2720" s="46" t="str">
        <f>TRIM(Table1[[#This Row],[Vendor ID]])</f>
        <v/>
      </c>
      <c r="BC2720">
        <f>IF(Table1[[#This Row],[Reference Number]]=Q2719,BC2719,BC2719+1)</f>
        <v>2</v>
      </c>
    </row>
    <row r="2721" spans="1:55" ht="11.25" hidden="1" customHeight="1">
      <c r="A2721" s="1"/>
      <c r="B2721" s="88" t="str">
        <f>IF(Table1[[#This Row],[Posting Date]]&lt;&gt;"",IF(Table1[[#This Row],[Reference Number]]=Q2720,B2720+1,1),"")</f>
        <v/>
      </c>
      <c r="C2721" s="61"/>
      <c r="D2721" s="61"/>
      <c r="E2721" s="218"/>
      <c r="F2721" s="143" t="str">
        <f>IFERROR(IF(VLOOKUP(Table1[[#This Row],[Budget Code Description]],Dimentions!$X$6:$AC$132,2,FALSE)="","",VLOOKUP(Table1[[#This Row],[Budget Code Description]],Dimentions!$X$6:$AC$132,2,FALSE)),"")</f>
        <v/>
      </c>
      <c r="G2721" s="143" t="str">
        <f>IFERROR(VLOOKUP(Table1[[#This Row],[Budget Code Description]],Dimentions!$X$6:$AC$132,3,FALSE),"")</f>
        <v/>
      </c>
      <c r="H2721" s="64" t="str">
        <f>IFERROR(VLOOKUP(Table1[[#This Row],[Account]],Dimentions!$S$6:$V$233,2,FALSE),"")</f>
        <v/>
      </c>
      <c r="I2721" s="62">
        <f>_xlfn.NUMBERVALUE(LEFT(Table1[[#This Row],[Account]],1))</f>
        <v>0</v>
      </c>
      <c r="J2721" s="62" t="str">
        <f>IFERROR(VLOOKUP(Table1[[#This Row],[Budget Code Description]],Table6[#All],7,FALSE),"")</f>
        <v/>
      </c>
      <c r="K2721" s="143" t="str">
        <f>IFERROR(VLOOKUP(Table1[[#This Row],[Budget Code Description]],Table6[#All],8,FALSE),"")</f>
        <v/>
      </c>
      <c r="L2721" s="63"/>
      <c r="M2721" s="65" t="str">
        <f>IFERROR(VLOOKUP(Table1[[#This Row],[Staff ID]],Table2[],2,FALSE),"")</f>
        <v/>
      </c>
      <c r="N2721" s="211" t="str">
        <f>IFERROR(IF(VLOOKUP(Table1[[#This Row],[Budget Code Description]],Dimentions!$X$6:$AC$97,4,FALSE)="","",VLOOKUP(Table1[[#This Row],[Budget Code Description]],Dimentions!$X$6:$AC$97,4,FALSE)),"")</f>
        <v/>
      </c>
      <c r="O2721" s="65" t="str">
        <f>IFERROR(VLOOKUP(Table1[[#This Row],[Vendor ID]],Table549[],2,FALSE),"")</f>
        <v/>
      </c>
      <c r="P2721" s="63"/>
      <c r="Q2721" s="143" t="str">
        <f>IF(Table1[[#This Row],[Posting Date]]&lt;&gt;"",$D$9,"")</f>
        <v/>
      </c>
      <c r="R2721" s="159" t="str">
        <f>IF(Table1[[#This Row],[Posting Date]]&lt;&gt;"",$D$10,"")</f>
        <v/>
      </c>
      <c r="S2721" s="66"/>
      <c r="T2721" s="63"/>
      <c r="U2721" s="67"/>
      <c r="V2721" s="67"/>
      <c r="W2721" s="67" t="str">
        <f t="shared" si="42"/>
        <v/>
      </c>
      <c r="X2721" s="161" t="str">
        <f>IF(E2721="","",(IF(Table1[[#This Row],[Cur]]="USD",Table1[[#This Row],[Cur_Amount Debit]],Table1[[#This Row],[Cur_Amount Debit]]/Table1[[#This Row],[Exchange Rate]])))</f>
        <v/>
      </c>
      <c r="Y2721" s="161" t="str">
        <f>IF(E2721="","",(IF(Table1[[#This Row],[Cur]]="USD",Table1[[#This Row],[Cur_Amount Credit]],Table1[[#This Row],[Cur_Amount Credit]]/ExchangeRate)))</f>
        <v/>
      </c>
      <c r="Z2721" s="203" t="str">
        <f>IF(E2721="","",(Table1[[#This Row],[Debit USD]]-Table1[[#This Row],[Credit USD]]))</f>
        <v/>
      </c>
      <c r="AA2721" s="122"/>
      <c r="AB2721" s="1"/>
      <c r="AC2721" s="15"/>
      <c r="AD2721" s="15" t="str">
        <f>IF(AND(OR(Table1[[#This Row],[Account]]="15030",Table1[[#This Row],[Account]]="15035",Table1[[#This Row],[Account]]="20150"),Table1[[#This Row],[Vendor ID]]=""),1,"")</f>
        <v/>
      </c>
      <c r="AE2721" s="15"/>
      <c r="AF2721" s="15"/>
      <c r="AG2721" s="15"/>
      <c r="AH2721" s="46" t="str">
        <f>IF(Table1[[#This Row],[Posting Date]]&lt;&gt;"","GJ-"&amp;CountryID,"")</f>
        <v/>
      </c>
      <c r="AI2721" s="59" t="str">
        <f>IF(Table1[[#This Row],[Posting Date]]&lt;&gt;"",Table1[[#This Row],[Posting Date]],"")</f>
        <v/>
      </c>
      <c r="AJ2721" s="46"/>
      <c r="AK2721" s="46" t="str">
        <f>IF(Table1[[#This Row],[Description]]&lt;&gt;"",Table1[[#This Row],[Description]],"")</f>
        <v/>
      </c>
      <c r="AL2721" s="46" t="str">
        <f>IF(Table1[[#This Row],[Posting Date]]&lt;&gt;"",Table1[[#This Row],[Reference Number]],"")</f>
        <v/>
      </c>
      <c r="AM2721" s="46" t="str">
        <f>TRIM(Table1[[#This Row],[Line '#]])</f>
        <v/>
      </c>
      <c r="AN2721" s="46" t="str">
        <f>TRIM(Table1[[#This Row],[Account]])</f>
        <v/>
      </c>
      <c r="AO2721" s="46" t="str">
        <f>IF(Table1[[#This Row],[Posting Date]]&lt;&gt;"",$D$5,"")</f>
        <v/>
      </c>
      <c r="AP2721" s="46" t="str">
        <f>TRIM(Table1[[#This Row],[Departments-Prgrams]])</f>
        <v/>
      </c>
      <c r="AQ2721" s="46" t="str">
        <f>TRIM(Table1[[#This Row],[Grant]])</f>
        <v/>
      </c>
      <c r="AR2721" s="46" t="str">
        <f>TRIM(Table1[[#This Row],[Staff ID]])</f>
        <v/>
      </c>
      <c r="AS2721" s="46" t="str">
        <f>IF(TRIM(Table1[[#This Row],[Budget Code]])=0,"",TRIM(Table1[[#This Row],[Budget Code]]))</f>
        <v/>
      </c>
      <c r="AT2721" s="46" t="str">
        <f>IF(Table1[[#This Row],[Line Description]]&lt;&gt;"",Table1[[#This Row],[Line Description]],"")</f>
        <v/>
      </c>
      <c r="AU2721" s="46" t="str">
        <f>IF(Table1[[#This Row],[Cur_Amount Debit]]&gt;0,ROUND(Table1[[#This Row],[Cur_Amount Debit]],2),"")</f>
        <v/>
      </c>
      <c r="AV2721" s="46" t="str">
        <f>IF(Table1[[#This Row],[Cur_Amount Credit]]&gt;0,ROUND(Table1[[#This Row],[Cur_Amount Credit]],2),"")</f>
        <v/>
      </c>
      <c r="AW2721" s="46" t="str">
        <f>LEFT(Table1[[#This Row],[Cur]],3)</f>
        <v/>
      </c>
      <c r="AX2721" s="59"/>
      <c r="AY2721" s="46"/>
      <c r="AZ2721" s="46" t="str">
        <f>IF(Table1[[#This Row],[Cur]]&lt;&gt;"",IF(Table1[[#This Row],[Cur]]="USD","",ExchangeRate),"")</f>
        <v/>
      </c>
      <c r="BA2721" s="46" t="str">
        <f>IF(Table1[[#This Row],[Grant]]&lt;&gt;"",VLOOKUP(Table1[[#This Row],[Grant]],Grants!B:D,3),"")</f>
        <v/>
      </c>
      <c r="BB2721" s="46" t="str">
        <f>TRIM(Table1[[#This Row],[Vendor ID]])</f>
        <v/>
      </c>
      <c r="BC2721">
        <f>IF(Table1[[#This Row],[Reference Number]]=Q2720,BC2720,BC2720+1)</f>
        <v>2</v>
      </c>
    </row>
    <row r="2722" spans="1:55" ht="11.25" hidden="1" customHeight="1">
      <c r="A2722" s="1"/>
      <c r="B2722" s="88" t="str">
        <f>IF(Table1[[#This Row],[Posting Date]]&lt;&gt;"",IF(Table1[[#This Row],[Reference Number]]=Q2721,B2721+1,1),"")</f>
        <v/>
      </c>
      <c r="C2722" s="61"/>
      <c r="D2722" s="61"/>
      <c r="E2722" s="218"/>
      <c r="F2722" s="143" t="str">
        <f>IFERROR(IF(VLOOKUP(Table1[[#This Row],[Budget Code Description]],Dimentions!$X$6:$AC$132,2,FALSE)="","",VLOOKUP(Table1[[#This Row],[Budget Code Description]],Dimentions!$X$6:$AC$132,2,FALSE)),"")</f>
        <v/>
      </c>
      <c r="G2722" s="143" t="str">
        <f>IFERROR(VLOOKUP(Table1[[#This Row],[Budget Code Description]],Dimentions!$X$6:$AC$132,3,FALSE),"")</f>
        <v/>
      </c>
      <c r="H2722" s="64" t="str">
        <f>IFERROR(VLOOKUP(Table1[[#This Row],[Account]],Dimentions!$S$6:$V$233,2,FALSE),"")</f>
        <v/>
      </c>
      <c r="I2722" s="62">
        <f>_xlfn.NUMBERVALUE(LEFT(Table1[[#This Row],[Account]],1))</f>
        <v>0</v>
      </c>
      <c r="J2722" s="62" t="str">
        <f>IFERROR(VLOOKUP(Table1[[#This Row],[Budget Code Description]],Table6[#All],7,FALSE),"")</f>
        <v/>
      </c>
      <c r="K2722" s="143" t="str">
        <f>IFERROR(VLOOKUP(Table1[[#This Row],[Budget Code Description]],Table6[#All],8,FALSE),"")</f>
        <v/>
      </c>
      <c r="L2722" s="63"/>
      <c r="M2722" s="65" t="str">
        <f>IFERROR(VLOOKUP(Table1[[#This Row],[Staff ID]],Table2[],2,FALSE),"")</f>
        <v/>
      </c>
      <c r="N2722" s="211" t="str">
        <f>IFERROR(IF(VLOOKUP(Table1[[#This Row],[Budget Code Description]],Dimentions!$X$6:$AC$97,4,FALSE)="","",VLOOKUP(Table1[[#This Row],[Budget Code Description]],Dimentions!$X$6:$AC$97,4,FALSE)),"")</f>
        <v/>
      </c>
      <c r="O2722" s="65" t="str">
        <f>IFERROR(VLOOKUP(Table1[[#This Row],[Vendor ID]],Table549[],2,FALSE),"")</f>
        <v/>
      </c>
      <c r="P2722" s="63"/>
      <c r="Q2722" s="143" t="str">
        <f>IF(Table1[[#This Row],[Posting Date]]&lt;&gt;"",$D$9,"")</f>
        <v/>
      </c>
      <c r="R2722" s="159" t="str">
        <f>IF(Table1[[#This Row],[Posting Date]]&lt;&gt;"",$D$10,"")</f>
        <v/>
      </c>
      <c r="S2722" s="66"/>
      <c r="T2722" s="63"/>
      <c r="U2722" s="67"/>
      <c r="V2722" s="67"/>
      <c r="W2722" s="67" t="str">
        <f t="shared" si="42"/>
        <v/>
      </c>
      <c r="X2722" s="161" t="str">
        <f>IF(E2722="","",(IF(Table1[[#This Row],[Cur]]="USD",Table1[[#This Row],[Cur_Amount Debit]],Table1[[#This Row],[Cur_Amount Debit]]/Table1[[#This Row],[Exchange Rate]])))</f>
        <v/>
      </c>
      <c r="Y2722" s="161" t="str">
        <f>IF(E2722="","",(IF(Table1[[#This Row],[Cur]]="USD",Table1[[#This Row],[Cur_Amount Credit]],Table1[[#This Row],[Cur_Amount Credit]]/ExchangeRate)))</f>
        <v/>
      </c>
      <c r="Z2722" s="203" t="str">
        <f>IF(E2722="","",(Table1[[#This Row],[Debit USD]]-Table1[[#This Row],[Credit USD]]))</f>
        <v/>
      </c>
      <c r="AA2722" s="122"/>
      <c r="AB2722" s="1"/>
      <c r="AC2722" s="15"/>
      <c r="AD2722" s="15" t="str">
        <f>IF(AND(OR(Table1[[#This Row],[Account]]="15030",Table1[[#This Row],[Account]]="15035",Table1[[#This Row],[Account]]="20150"),Table1[[#This Row],[Vendor ID]]=""),1,"")</f>
        <v/>
      </c>
      <c r="AE2722" s="15"/>
      <c r="AF2722" s="15"/>
      <c r="AG2722" s="15"/>
      <c r="AH2722" s="46" t="str">
        <f>IF(Table1[[#This Row],[Posting Date]]&lt;&gt;"","GJ-"&amp;CountryID,"")</f>
        <v/>
      </c>
      <c r="AI2722" s="59" t="str">
        <f>IF(Table1[[#This Row],[Posting Date]]&lt;&gt;"",Table1[[#This Row],[Posting Date]],"")</f>
        <v/>
      </c>
      <c r="AJ2722" s="46"/>
      <c r="AK2722" s="46" t="str">
        <f>IF(Table1[[#This Row],[Description]]&lt;&gt;"",Table1[[#This Row],[Description]],"")</f>
        <v/>
      </c>
      <c r="AL2722" s="46" t="str">
        <f>IF(Table1[[#This Row],[Posting Date]]&lt;&gt;"",Table1[[#This Row],[Reference Number]],"")</f>
        <v/>
      </c>
      <c r="AM2722" s="46" t="str">
        <f>TRIM(Table1[[#This Row],[Line '#]])</f>
        <v/>
      </c>
      <c r="AN2722" s="46" t="str">
        <f>TRIM(Table1[[#This Row],[Account]])</f>
        <v/>
      </c>
      <c r="AO2722" s="46" t="str">
        <f>IF(Table1[[#This Row],[Posting Date]]&lt;&gt;"",$D$5,"")</f>
        <v/>
      </c>
      <c r="AP2722" s="46" t="str">
        <f>TRIM(Table1[[#This Row],[Departments-Prgrams]])</f>
        <v/>
      </c>
      <c r="AQ2722" s="46" t="str">
        <f>TRIM(Table1[[#This Row],[Grant]])</f>
        <v/>
      </c>
      <c r="AR2722" s="46" t="str">
        <f>TRIM(Table1[[#This Row],[Staff ID]])</f>
        <v/>
      </c>
      <c r="AS2722" s="46" t="str">
        <f>IF(TRIM(Table1[[#This Row],[Budget Code]])=0,"",TRIM(Table1[[#This Row],[Budget Code]]))</f>
        <v/>
      </c>
      <c r="AT2722" s="46" t="str">
        <f>IF(Table1[[#This Row],[Line Description]]&lt;&gt;"",Table1[[#This Row],[Line Description]],"")</f>
        <v/>
      </c>
      <c r="AU2722" s="46" t="str">
        <f>IF(Table1[[#This Row],[Cur_Amount Debit]]&gt;0,ROUND(Table1[[#This Row],[Cur_Amount Debit]],2),"")</f>
        <v/>
      </c>
      <c r="AV2722" s="46" t="str">
        <f>IF(Table1[[#This Row],[Cur_Amount Credit]]&gt;0,ROUND(Table1[[#This Row],[Cur_Amount Credit]],2),"")</f>
        <v/>
      </c>
      <c r="AW2722" s="46" t="str">
        <f>LEFT(Table1[[#This Row],[Cur]],3)</f>
        <v/>
      </c>
      <c r="AX2722" s="59"/>
      <c r="AY2722" s="46"/>
      <c r="AZ2722" s="46" t="str">
        <f>IF(Table1[[#This Row],[Cur]]&lt;&gt;"",IF(Table1[[#This Row],[Cur]]="USD","",ExchangeRate),"")</f>
        <v/>
      </c>
      <c r="BA2722" s="46" t="str">
        <f>IF(Table1[[#This Row],[Grant]]&lt;&gt;"",VLOOKUP(Table1[[#This Row],[Grant]],Grants!B:D,3),"")</f>
        <v/>
      </c>
      <c r="BB2722" s="46" t="str">
        <f>TRIM(Table1[[#This Row],[Vendor ID]])</f>
        <v/>
      </c>
      <c r="BC2722">
        <f>IF(Table1[[#This Row],[Reference Number]]=Q2721,BC2721,BC2721+1)</f>
        <v>2</v>
      </c>
    </row>
    <row r="2723" spans="1:55" ht="11.25" hidden="1" customHeight="1">
      <c r="A2723" s="1"/>
      <c r="B2723" s="88" t="str">
        <f>IF(Table1[[#This Row],[Posting Date]]&lt;&gt;"",IF(Table1[[#This Row],[Reference Number]]=Q2722,B2722+1,1),"")</f>
        <v/>
      </c>
      <c r="C2723" s="61"/>
      <c r="D2723" s="61"/>
      <c r="E2723" s="218"/>
      <c r="F2723" s="143" t="str">
        <f>IFERROR(IF(VLOOKUP(Table1[[#This Row],[Budget Code Description]],Dimentions!$X$6:$AC$132,2,FALSE)="","",VLOOKUP(Table1[[#This Row],[Budget Code Description]],Dimentions!$X$6:$AC$132,2,FALSE)),"")</f>
        <v/>
      </c>
      <c r="G2723" s="143" t="str">
        <f>IFERROR(VLOOKUP(Table1[[#This Row],[Budget Code Description]],Dimentions!$X$6:$AC$132,3,FALSE),"")</f>
        <v/>
      </c>
      <c r="H2723" s="64" t="str">
        <f>IFERROR(VLOOKUP(Table1[[#This Row],[Account]],Dimentions!$S$6:$V$233,2,FALSE),"")</f>
        <v/>
      </c>
      <c r="I2723" s="62">
        <f>_xlfn.NUMBERVALUE(LEFT(Table1[[#This Row],[Account]],1))</f>
        <v>0</v>
      </c>
      <c r="J2723" s="62" t="str">
        <f>IFERROR(VLOOKUP(Table1[[#This Row],[Budget Code Description]],Table6[#All],7,FALSE),"")</f>
        <v/>
      </c>
      <c r="K2723" s="143" t="str">
        <f>IFERROR(VLOOKUP(Table1[[#This Row],[Budget Code Description]],Table6[#All],8,FALSE),"")</f>
        <v/>
      </c>
      <c r="L2723" s="63"/>
      <c r="M2723" s="65" t="str">
        <f>IFERROR(VLOOKUP(Table1[[#This Row],[Staff ID]],Table2[],2,FALSE),"")</f>
        <v/>
      </c>
      <c r="N2723" s="211" t="str">
        <f>IFERROR(IF(VLOOKUP(Table1[[#This Row],[Budget Code Description]],Dimentions!$X$6:$AC$97,4,FALSE)="","",VLOOKUP(Table1[[#This Row],[Budget Code Description]],Dimentions!$X$6:$AC$97,4,FALSE)),"")</f>
        <v/>
      </c>
      <c r="O2723" s="65" t="str">
        <f>IFERROR(VLOOKUP(Table1[[#This Row],[Vendor ID]],Table549[],2,FALSE),"")</f>
        <v/>
      </c>
      <c r="P2723" s="63"/>
      <c r="Q2723" s="143" t="str">
        <f>IF(Table1[[#This Row],[Posting Date]]&lt;&gt;"",$D$9,"")</f>
        <v/>
      </c>
      <c r="R2723" s="159" t="str">
        <f>IF(Table1[[#This Row],[Posting Date]]&lt;&gt;"",$D$10,"")</f>
        <v/>
      </c>
      <c r="S2723" s="66"/>
      <c r="T2723" s="63"/>
      <c r="U2723" s="67"/>
      <c r="V2723" s="67"/>
      <c r="W2723" s="67" t="str">
        <f t="shared" si="42"/>
        <v/>
      </c>
      <c r="X2723" s="161" t="str">
        <f>IF(E2723="","",(IF(Table1[[#This Row],[Cur]]="USD",Table1[[#This Row],[Cur_Amount Debit]],Table1[[#This Row],[Cur_Amount Debit]]/Table1[[#This Row],[Exchange Rate]])))</f>
        <v/>
      </c>
      <c r="Y2723" s="161" t="str">
        <f>IF(E2723="","",(IF(Table1[[#This Row],[Cur]]="USD",Table1[[#This Row],[Cur_Amount Credit]],Table1[[#This Row],[Cur_Amount Credit]]/ExchangeRate)))</f>
        <v/>
      </c>
      <c r="Z2723" s="203" t="str">
        <f>IF(E2723="","",(Table1[[#This Row],[Debit USD]]-Table1[[#This Row],[Credit USD]]))</f>
        <v/>
      </c>
      <c r="AA2723" s="122"/>
      <c r="AB2723" s="1"/>
      <c r="AC2723" s="15"/>
      <c r="AD2723" s="15" t="str">
        <f>IF(AND(OR(Table1[[#This Row],[Account]]="15030",Table1[[#This Row],[Account]]="15035",Table1[[#This Row],[Account]]="20150"),Table1[[#This Row],[Vendor ID]]=""),1,"")</f>
        <v/>
      </c>
      <c r="AE2723" s="15"/>
      <c r="AF2723" s="15"/>
      <c r="AG2723" s="15"/>
      <c r="AH2723" s="46" t="str">
        <f>IF(Table1[[#This Row],[Posting Date]]&lt;&gt;"","GJ-"&amp;CountryID,"")</f>
        <v/>
      </c>
      <c r="AI2723" s="59" t="str">
        <f>IF(Table1[[#This Row],[Posting Date]]&lt;&gt;"",Table1[[#This Row],[Posting Date]],"")</f>
        <v/>
      </c>
      <c r="AJ2723" s="46"/>
      <c r="AK2723" s="46" t="str">
        <f>IF(Table1[[#This Row],[Description]]&lt;&gt;"",Table1[[#This Row],[Description]],"")</f>
        <v/>
      </c>
      <c r="AL2723" s="46" t="str">
        <f>IF(Table1[[#This Row],[Posting Date]]&lt;&gt;"",Table1[[#This Row],[Reference Number]],"")</f>
        <v/>
      </c>
      <c r="AM2723" s="46" t="str">
        <f>TRIM(Table1[[#This Row],[Line '#]])</f>
        <v/>
      </c>
      <c r="AN2723" s="46" t="str">
        <f>TRIM(Table1[[#This Row],[Account]])</f>
        <v/>
      </c>
      <c r="AO2723" s="46" t="str">
        <f>IF(Table1[[#This Row],[Posting Date]]&lt;&gt;"",$D$5,"")</f>
        <v/>
      </c>
      <c r="AP2723" s="46" t="str">
        <f>TRIM(Table1[[#This Row],[Departments-Prgrams]])</f>
        <v/>
      </c>
      <c r="AQ2723" s="46" t="str">
        <f>TRIM(Table1[[#This Row],[Grant]])</f>
        <v/>
      </c>
      <c r="AR2723" s="46" t="str">
        <f>TRIM(Table1[[#This Row],[Staff ID]])</f>
        <v/>
      </c>
      <c r="AS2723" s="46" t="str">
        <f>IF(TRIM(Table1[[#This Row],[Budget Code]])=0,"",TRIM(Table1[[#This Row],[Budget Code]]))</f>
        <v/>
      </c>
      <c r="AT2723" s="46" t="str">
        <f>IF(Table1[[#This Row],[Line Description]]&lt;&gt;"",Table1[[#This Row],[Line Description]],"")</f>
        <v/>
      </c>
      <c r="AU2723" s="46" t="str">
        <f>IF(Table1[[#This Row],[Cur_Amount Debit]]&gt;0,ROUND(Table1[[#This Row],[Cur_Amount Debit]],2),"")</f>
        <v/>
      </c>
      <c r="AV2723" s="46" t="str">
        <f>IF(Table1[[#This Row],[Cur_Amount Credit]]&gt;0,ROUND(Table1[[#This Row],[Cur_Amount Credit]],2),"")</f>
        <v/>
      </c>
      <c r="AW2723" s="46" t="str">
        <f>LEFT(Table1[[#This Row],[Cur]],3)</f>
        <v/>
      </c>
      <c r="AX2723" s="59"/>
      <c r="AY2723" s="46"/>
      <c r="AZ2723" s="46" t="str">
        <f>IF(Table1[[#This Row],[Cur]]&lt;&gt;"",IF(Table1[[#This Row],[Cur]]="USD","",ExchangeRate),"")</f>
        <v/>
      </c>
      <c r="BA2723" s="46" t="str">
        <f>IF(Table1[[#This Row],[Grant]]&lt;&gt;"",VLOOKUP(Table1[[#This Row],[Grant]],Grants!B:D,3),"")</f>
        <v/>
      </c>
      <c r="BB2723" s="46" t="str">
        <f>TRIM(Table1[[#This Row],[Vendor ID]])</f>
        <v/>
      </c>
      <c r="BC2723">
        <f>IF(Table1[[#This Row],[Reference Number]]=Q2722,BC2722,BC2722+1)</f>
        <v>2</v>
      </c>
    </row>
    <row r="2724" spans="1:55" ht="11.25" hidden="1" customHeight="1">
      <c r="A2724" s="1"/>
      <c r="B2724" s="88" t="str">
        <f>IF(Table1[[#This Row],[Posting Date]]&lt;&gt;"",IF(Table1[[#This Row],[Reference Number]]=Q2723,B2723+1,1),"")</f>
        <v/>
      </c>
      <c r="C2724" s="61"/>
      <c r="D2724" s="61"/>
      <c r="E2724" s="218"/>
      <c r="F2724" s="143" t="str">
        <f>IFERROR(IF(VLOOKUP(Table1[[#This Row],[Budget Code Description]],Dimentions!$X$6:$AC$132,2,FALSE)="","",VLOOKUP(Table1[[#This Row],[Budget Code Description]],Dimentions!$X$6:$AC$132,2,FALSE)),"")</f>
        <v/>
      </c>
      <c r="G2724" s="143" t="str">
        <f>IFERROR(VLOOKUP(Table1[[#This Row],[Budget Code Description]],Dimentions!$X$6:$AC$132,3,FALSE),"")</f>
        <v/>
      </c>
      <c r="H2724" s="64" t="str">
        <f>IFERROR(VLOOKUP(Table1[[#This Row],[Account]],Dimentions!$S$6:$V$233,2,FALSE),"")</f>
        <v/>
      </c>
      <c r="I2724" s="62">
        <f>_xlfn.NUMBERVALUE(LEFT(Table1[[#This Row],[Account]],1))</f>
        <v>0</v>
      </c>
      <c r="J2724" s="62" t="str">
        <f>IFERROR(VLOOKUP(Table1[[#This Row],[Budget Code Description]],Table6[#All],7,FALSE),"")</f>
        <v/>
      </c>
      <c r="K2724" s="143" t="str">
        <f>IFERROR(VLOOKUP(Table1[[#This Row],[Budget Code Description]],Table6[#All],8,FALSE),"")</f>
        <v/>
      </c>
      <c r="L2724" s="63"/>
      <c r="M2724" s="65" t="str">
        <f>IFERROR(VLOOKUP(Table1[[#This Row],[Staff ID]],Table2[],2,FALSE),"")</f>
        <v/>
      </c>
      <c r="N2724" s="211" t="str">
        <f>IFERROR(IF(VLOOKUP(Table1[[#This Row],[Budget Code Description]],Dimentions!$X$6:$AC$97,4,FALSE)="","",VLOOKUP(Table1[[#This Row],[Budget Code Description]],Dimentions!$X$6:$AC$97,4,FALSE)),"")</f>
        <v/>
      </c>
      <c r="O2724" s="65" t="str">
        <f>IFERROR(VLOOKUP(Table1[[#This Row],[Vendor ID]],Table549[],2,FALSE),"")</f>
        <v/>
      </c>
      <c r="P2724" s="63"/>
      <c r="Q2724" s="143" t="str">
        <f>IF(Table1[[#This Row],[Posting Date]]&lt;&gt;"",$D$9,"")</f>
        <v/>
      </c>
      <c r="R2724" s="159" t="str">
        <f>IF(Table1[[#This Row],[Posting Date]]&lt;&gt;"",$D$10,"")</f>
        <v/>
      </c>
      <c r="S2724" s="66"/>
      <c r="T2724" s="63"/>
      <c r="U2724" s="67"/>
      <c r="V2724" s="67"/>
      <c r="W2724" s="67" t="str">
        <f t="shared" si="42"/>
        <v/>
      </c>
      <c r="X2724" s="161" t="str">
        <f>IF(E2724="","",(IF(Table1[[#This Row],[Cur]]="USD",Table1[[#This Row],[Cur_Amount Debit]],Table1[[#This Row],[Cur_Amount Debit]]/Table1[[#This Row],[Exchange Rate]])))</f>
        <v/>
      </c>
      <c r="Y2724" s="161" t="str">
        <f>IF(E2724="","",(IF(Table1[[#This Row],[Cur]]="USD",Table1[[#This Row],[Cur_Amount Credit]],Table1[[#This Row],[Cur_Amount Credit]]/ExchangeRate)))</f>
        <v/>
      </c>
      <c r="Z2724" s="203" t="str">
        <f>IF(E2724="","",(Table1[[#This Row],[Debit USD]]-Table1[[#This Row],[Credit USD]]))</f>
        <v/>
      </c>
      <c r="AA2724" s="122"/>
      <c r="AB2724" s="1"/>
      <c r="AC2724" s="15"/>
      <c r="AD2724" s="15" t="str">
        <f>IF(AND(OR(Table1[[#This Row],[Account]]="15030",Table1[[#This Row],[Account]]="15035",Table1[[#This Row],[Account]]="20150"),Table1[[#This Row],[Vendor ID]]=""),1,"")</f>
        <v/>
      </c>
      <c r="AE2724" s="15"/>
      <c r="AF2724" s="15"/>
      <c r="AG2724" s="15"/>
      <c r="AH2724" s="46" t="str">
        <f>IF(Table1[[#This Row],[Posting Date]]&lt;&gt;"","GJ-"&amp;CountryID,"")</f>
        <v/>
      </c>
      <c r="AI2724" s="59" t="str">
        <f>IF(Table1[[#This Row],[Posting Date]]&lt;&gt;"",Table1[[#This Row],[Posting Date]],"")</f>
        <v/>
      </c>
      <c r="AJ2724" s="46"/>
      <c r="AK2724" s="46" t="str">
        <f>IF(Table1[[#This Row],[Description]]&lt;&gt;"",Table1[[#This Row],[Description]],"")</f>
        <v/>
      </c>
      <c r="AL2724" s="46" t="str">
        <f>IF(Table1[[#This Row],[Posting Date]]&lt;&gt;"",Table1[[#This Row],[Reference Number]],"")</f>
        <v/>
      </c>
      <c r="AM2724" s="46" t="str">
        <f>TRIM(Table1[[#This Row],[Line '#]])</f>
        <v/>
      </c>
      <c r="AN2724" s="46" t="str">
        <f>TRIM(Table1[[#This Row],[Account]])</f>
        <v/>
      </c>
      <c r="AO2724" s="46" t="str">
        <f>IF(Table1[[#This Row],[Posting Date]]&lt;&gt;"",$D$5,"")</f>
        <v/>
      </c>
      <c r="AP2724" s="46" t="str">
        <f>TRIM(Table1[[#This Row],[Departments-Prgrams]])</f>
        <v/>
      </c>
      <c r="AQ2724" s="46" t="str">
        <f>TRIM(Table1[[#This Row],[Grant]])</f>
        <v/>
      </c>
      <c r="AR2724" s="46" t="str">
        <f>TRIM(Table1[[#This Row],[Staff ID]])</f>
        <v/>
      </c>
      <c r="AS2724" s="46" t="str">
        <f>IF(TRIM(Table1[[#This Row],[Budget Code]])=0,"",TRIM(Table1[[#This Row],[Budget Code]]))</f>
        <v/>
      </c>
      <c r="AT2724" s="46" t="str">
        <f>IF(Table1[[#This Row],[Line Description]]&lt;&gt;"",Table1[[#This Row],[Line Description]],"")</f>
        <v/>
      </c>
      <c r="AU2724" s="46" t="str">
        <f>IF(Table1[[#This Row],[Cur_Amount Debit]]&gt;0,ROUND(Table1[[#This Row],[Cur_Amount Debit]],2),"")</f>
        <v/>
      </c>
      <c r="AV2724" s="46" t="str">
        <f>IF(Table1[[#This Row],[Cur_Amount Credit]]&gt;0,ROUND(Table1[[#This Row],[Cur_Amount Credit]],2),"")</f>
        <v/>
      </c>
      <c r="AW2724" s="46" t="str">
        <f>LEFT(Table1[[#This Row],[Cur]],3)</f>
        <v/>
      </c>
      <c r="AX2724" s="59"/>
      <c r="AY2724" s="46"/>
      <c r="AZ2724" s="46" t="str">
        <f>IF(Table1[[#This Row],[Cur]]&lt;&gt;"",IF(Table1[[#This Row],[Cur]]="USD","",ExchangeRate),"")</f>
        <v/>
      </c>
      <c r="BA2724" s="46" t="str">
        <f>IF(Table1[[#This Row],[Grant]]&lt;&gt;"",VLOOKUP(Table1[[#This Row],[Grant]],Grants!B:D,3),"")</f>
        <v/>
      </c>
      <c r="BB2724" s="46" t="str">
        <f>TRIM(Table1[[#This Row],[Vendor ID]])</f>
        <v/>
      </c>
      <c r="BC2724">
        <f>IF(Table1[[#This Row],[Reference Number]]=Q2723,BC2723,BC2723+1)</f>
        <v>2</v>
      </c>
    </row>
    <row r="2725" spans="1:55" ht="11.25" hidden="1" customHeight="1">
      <c r="A2725" s="1"/>
      <c r="B2725" s="88" t="str">
        <f>IF(Table1[[#This Row],[Posting Date]]&lt;&gt;"",IF(Table1[[#This Row],[Reference Number]]=Q2724,B2724+1,1),"")</f>
        <v/>
      </c>
      <c r="C2725" s="61"/>
      <c r="D2725" s="61"/>
      <c r="E2725" s="218"/>
      <c r="F2725" s="143" t="str">
        <f>IFERROR(IF(VLOOKUP(Table1[[#This Row],[Budget Code Description]],Dimentions!$X$6:$AC$132,2,FALSE)="","",VLOOKUP(Table1[[#This Row],[Budget Code Description]],Dimentions!$X$6:$AC$132,2,FALSE)),"")</f>
        <v/>
      </c>
      <c r="G2725" s="143" t="str">
        <f>IFERROR(VLOOKUP(Table1[[#This Row],[Budget Code Description]],Dimentions!$X$6:$AC$132,3,FALSE),"")</f>
        <v/>
      </c>
      <c r="H2725" s="64" t="str">
        <f>IFERROR(VLOOKUP(Table1[[#This Row],[Account]],Dimentions!$S$6:$V$233,2,FALSE),"")</f>
        <v/>
      </c>
      <c r="I2725" s="62">
        <f>_xlfn.NUMBERVALUE(LEFT(Table1[[#This Row],[Account]],1))</f>
        <v>0</v>
      </c>
      <c r="J2725" s="62" t="str">
        <f>IFERROR(VLOOKUP(Table1[[#This Row],[Budget Code Description]],Table6[#All],7,FALSE),"")</f>
        <v/>
      </c>
      <c r="K2725" s="143" t="str">
        <f>IFERROR(VLOOKUP(Table1[[#This Row],[Budget Code Description]],Table6[#All],8,FALSE),"")</f>
        <v/>
      </c>
      <c r="L2725" s="63"/>
      <c r="M2725" s="65" t="str">
        <f>IFERROR(VLOOKUP(Table1[[#This Row],[Staff ID]],Table2[],2,FALSE),"")</f>
        <v/>
      </c>
      <c r="N2725" s="211" t="str">
        <f>IFERROR(IF(VLOOKUP(Table1[[#This Row],[Budget Code Description]],Dimentions!$X$6:$AC$97,4,FALSE)="","",VLOOKUP(Table1[[#This Row],[Budget Code Description]],Dimentions!$X$6:$AC$97,4,FALSE)),"")</f>
        <v/>
      </c>
      <c r="O2725" s="65" t="str">
        <f>IFERROR(VLOOKUP(Table1[[#This Row],[Vendor ID]],Table549[],2,FALSE),"")</f>
        <v/>
      </c>
      <c r="P2725" s="63"/>
      <c r="Q2725" s="143" t="str">
        <f>IF(Table1[[#This Row],[Posting Date]]&lt;&gt;"",$D$9,"")</f>
        <v/>
      </c>
      <c r="R2725" s="159" t="str">
        <f>IF(Table1[[#This Row],[Posting Date]]&lt;&gt;"",$D$10,"")</f>
        <v/>
      </c>
      <c r="S2725" s="66"/>
      <c r="T2725" s="63"/>
      <c r="U2725" s="67"/>
      <c r="V2725" s="67"/>
      <c r="W2725" s="67" t="str">
        <f t="shared" si="42"/>
        <v/>
      </c>
      <c r="X2725" s="161" t="str">
        <f>IF(E2725="","",(IF(Table1[[#This Row],[Cur]]="USD",Table1[[#This Row],[Cur_Amount Debit]],Table1[[#This Row],[Cur_Amount Debit]]/Table1[[#This Row],[Exchange Rate]])))</f>
        <v/>
      </c>
      <c r="Y2725" s="161" t="str">
        <f>IF(E2725="","",(IF(Table1[[#This Row],[Cur]]="USD",Table1[[#This Row],[Cur_Amount Credit]],Table1[[#This Row],[Cur_Amount Credit]]/ExchangeRate)))</f>
        <v/>
      </c>
      <c r="Z2725" s="203" t="str">
        <f>IF(E2725="","",(Table1[[#This Row],[Debit USD]]-Table1[[#This Row],[Credit USD]]))</f>
        <v/>
      </c>
      <c r="AA2725" s="122"/>
      <c r="AB2725" s="1"/>
      <c r="AC2725" s="15"/>
      <c r="AD2725" s="15" t="str">
        <f>IF(AND(OR(Table1[[#This Row],[Account]]="15030",Table1[[#This Row],[Account]]="15035",Table1[[#This Row],[Account]]="20150"),Table1[[#This Row],[Vendor ID]]=""),1,"")</f>
        <v/>
      </c>
      <c r="AE2725" s="15"/>
      <c r="AF2725" s="15"/>
      <c r="AG2725" s="15"/>
      <c r="AH2725" s="46" t="str">
        <f>IF(Table1[[#This Row],[Posting Date]]&lt;&gt;"","GJ-"&amp;CountryID,"")</f>
        <v/>
      </c>
      <c r="AI2725" s="59" t="str">
        <f>IF(Table1[[#This Row],[Posting Date]]&lt;&gt;"",Table1[[#This Row],[Posting Date]],"")</f>
        <v/>
      </c>
      <c r="AJ2725" s="46"/>
      <c r="AK2725" s="46" t="str">
        <f>IF(Table1[[#This Row],[Description]]&lt;&gt;"",Table1[[#This Row],[Description]],"")</f>
        <v/>
      </c>
      <c r="AL2725" s="46" t="str">
        <f>IF(Table1[[#This Row],[Posting Date]]&lt;&gt;"",Table1[[#This Row],[Reference Number]],"")</f>
        <v/>
      </c>
      <c r="AM2725" s="46" t="str">
        <f>TRIM(Table1[[#This Row],[Line '#]])</f>
        <v/>
      </c>
      <c r="AN2725" s="46" t="str">
        <f>TRIM(Table1[[#This Row],[Account]])</f>
        <v/>
      </c>
      <c r="AO2725" s="46" t="str">
        <f>IF(Table1[[#This Row],[Posting Date]]&lt;&gt;"",$D$5,"")</f>
        <v/>
      </c>
      <c r="AP2725" s="46" t="str">
        <f>TRIM(Table1[[#This Row],[Departments-Prgrams]])</f>
        <v/>
      </c>
      <c r="AQ2725" s="46" t="str">
        <f>TRIM(Table1[[#This Row],[Grant]])</f>
        <v/>
      </c>
      <c r="AR2725" s="46" t="str">
        <f>TRIM(Table1[[#This Row],[Staff ID]])</f>
        <v/>
      </c>
      <c r="AS2725" s="46" t="str">
        <f>IF(TRIM(Table1[[#This Row],[Budget Code]])=0,"",TRIM(Table1[[#This Row],[Budget Code]]))</f>
        <v/>
      </c>
      <c r="AT2725" s="46" t="str">
        <f>IF(Table1[[#This Row],[Line Description]]&lt;&gt;"",Table1[[#This Row],[Line Description]],"")</f>
        <v/>
      </c>
      <c r="AU2725" s="46" t="str">
        <f>IF(Table1[[#This Row],[Cur_Amount Debit]]&gt;0,ROUND(Table1[[#This Row],[Cur_Amount Debit]],2),"")</f>
        <v/>
      </c>
      <c r="AV2725" s="46" t="str">
        <f>IF(Table1[[#This Row],[Cur_Amount Credit]]&gt;0,ROUND(Table1[[#This Row],[Cur_Amount Credit]],2),"")</f>
        <v/>
      </c>
      <c r="AW2725" s="46" t="str">
        <f>LEFT(Table1[[#This Row],[Cur]],3)</f>
        <v/>
      </c>
      <c r="AX2725" s="59"/>
      <c r="AY2725" s="46"/>
      <c r="AZ2725" s="46" t="str">
        <f>IF(Table1[[#This Row],[Cur]]&lt;&gt;"",IF(Table1[[#This Row],[Cur]]="USD","",ExchangeRate),"")</f>
        <v/>
      </c>
      <c r="BA2725" s="46" t="str">
        <f>IF(Table1[[#This Row],[Grant]]&lt;&gt;"",VLOOKUP(Table1[[#This Row],[Grant]],Grants!B:D,3),"")</f>
        <v/>
      </c>
      <c r="BB2725" s="46" t="str">
        <f>TRIM(Table1[[#This Row],[Vendor ID]])</f>
        <v/>
      </c>
      <c r="BC2725">
        <f>IF(Table1[[#This Row],[Reference Number]]=Q2724,BC2724,BC2724+1)</f>
        <v>2</v>
      </c>
    </row>
    <row r="2726" spans="1:55" ht="11.25" hidden="1" customHeight="1">
      <c r="A2726" s="1"/>
      <c r="B2726" s="88" t="str">
        <f>IF(Table1[[#This Row],[Posting Date]]&lt;&gt;"",IF(Table1[[#This Row],[Reference Number]]=Q2725,B2725+1,1),"")</f>
        <v/>
      </c>
      <c r="C2726" s="61"/>
      <c r="D2726" s="61"/>
      <c r="E2726" s="218"/>
      <c r="F2726" s="143" t="str">
        <f>IFERROR(IF(VLOOKUP(Table1[[#This Row],[Budget Code Description]],Dimentions!$X$6:$AC$132,2,FALSE)="","",VLOOKUP(Table1[[#This Row],[Budget Code Description]],Dimentions!$X$6:$AC$132,2,FALSE)),"")</f>
        <v/>
      </c>
      <c r="G2726" s="143" t="str">
        <f>IFERROR(VLOOKUP(Table1[[#This Row],[Budget Code Description]],Dimentions!$X$6:$AC$132,3,FALSE),"")</f>
        <v/>
      </c>
      <c r="H2726" s="64" t="str">
        <f>IFERROR(VLOOKUP(Table1[[#This Row],[Account]],Dimentions!$S$6:$V$233,2,FALSE),"")</f>
        <v/>
      </c>
      <c r="I2726" s="62">
        <f>_xlfn.NUMBERVALUE(LEFT(Table1[[#This Row],[Account]],1))</f>
        <v>0</v>
      </c>
      <c r="J2726" s="62" t="str">
        <f>IFERROR(VLOOKUP(Table1[[#This Row],[Budget Code Description]],Table6[#All],7,FALSE),"")</f>
        <v/>
      </c>
      <c r="K2726" s="143" t="str">
        <f>IFERROR(VLOOKUP(Table1[[#This Row],[Budget Code Description]],Table6[#All],8,FALSE),"")</f>
        <v/>
      </c>
      <c r="L2726" s="63"/>
      <c r="M2726" s="65" t="str">
        <f>IFERROR(VLOOKUP(Table1[[#This Row],[Staff ID]],Table2[],2,FALSE),"")</f>
        <v/>
      </c>
      <c r="N2726" s="211" t="str">
        <f>IFERROR(IF(VLOOKUP(Table1[[#This Row],[Budget Code Description]],Dimentions!$X$6:$AC$97,4,FALSE)="","",VLOOKUP(Table1[[#This Row],[Budget Code Description]],Dimentions!$X$6:$AC$97,4,FALSE)),"")</f>
        <v/>
      </c>
      <c r="O2726" s="65" t="str">
        <f>IFERROR(VLOOKUP(Table1[[#This Row],[Vendor ID]],Table549[],2,FALSE),"")</f>
        <v/>
      </c>
      <c r="P2726" s="63"/>
      <c r="Q2726" s="143" t="str">
        <f>IF(Table1[[#This Row],[Posting Date]]&lt;&gt;"",$D$9,"")</f>
        <v/>
      </c>
      <c r="R2726" s="159" t="str">
        <f>IF(Table1[[#This Row],[Posting Date]]&lt;&gt;"",$D$10,"")</f>
        <v/>
      </c>
      <c r="S2726" s="66"/>
      <c r="T2726" s="63"/>
      <c r="U2726" s="67"/>
      <c r="V2726" s="67"/>
      <c r="W2726" s="67" t="str">
        <f t="shared" si="42"/>
        <v/>
      </c>
      <c r="X2726" s="161" t="str">
        <f>IF(E2726="","",(IF(Table1[[#This Row],[Cur]]="USD",Table1[[#This Row],[Cur_Amount Debit]],Table1[[#This Row],[Cur_Amount Debit]]/Table1[[#This Row],[Exchange Rate]])))</f>
        <v/>
      </c>
      <c r="Y2726" s="161" t="str">
        <f>IF(E2726="","",(IF(Table1[[#This Row],[Cur]]="USD",Table1[[#This Row],[Cur_Amount Credit]],Table1[[#This Row],[Cur_Amount Credit]]/ExchangeRate)))</f>
        <v/>
      </c>
      <c r="Z2726" s="203" t="str">
        <f>IF(E2726="","",(Table1[[#This Row],[Debit USD]]-Table1[[#This Row],[Credit USD]]))</f>
        <v/>
      </c>
      <c r="AA2726" s="122"/>
      <c r="AB2726" s="1"/>
      <c r="AC2726" s="15"/>
      <c r="AD2726" s="15" t="str">
        <f>IF(AND(OR(Table1[[#This Row],[Account]]="15030",Table1[[#This Row],[Account]]="15035",Table1[[#This Row],[Account]]="20150"),Table1[[#This Row],[Vendor ID]]=""),1,"")</f>
        <v/>
      </c>
      <c r="AE2726" s="15"/>
      <c r="AF2726" s="15"/>
      <c r="AG2726" s="15"/>
      <c r="AH2726" s="46" t="str">
        <f>IF(Table1[[#This Row],[Posting Date]]&lt;&gt;"","GJ-"&amp;CountryID,"")</f>
        <v/>
      </c>
      <c r="AI2726" s="59" t="str">
        <f>IF(Table1[[#This Row],[Posting Date]]&lt;&gt;"",Table1[[#This Row],[Posting Date]],"")</f>
        <v/>
      </c>
      <c r="AJ2726" s="46"/>
      <c r="AK2726" s="46" t="str">
        <f>IF(Table1[[#This Row],[Description]]&lt;&gt;"",Table1[[#This Row],[Description]],"")</f>
        <v/>
      </c>
      <c r="AL2726" s="46" t="str">
        <f>IF(Table1[[#This Row],[Posting Date]]&lt;&gt;"",Table1[[#This Row],[Reference Number]],"")</f>
        <v/>
      </c>
      <c r="AM2726" s="46" t="str">
        <f>TRIM(Table1[[#This Row],[Line '#]])</f>
        <v/>
      </c>
      <c r="AN2726" s="46" t="str">
        <f>TRIM(Table1[[#This Row],[Account]])</f>
        <v/>
      </c>
      <c r="AO2726" s="46" t="str">
        <f>IF(Table1[[#This Row],[Posting Date]]&lt;&gt;"",$D$5,"")</f>
        <v/>
      </c>
      <c r="AP2726" s="46" t="str">
        <f>TRIM(Table1[[#This Row],[Departments-Prgrams]])</f>
        <v/>
      </c>
      <c r="AQ2726" s="46" t="str">
        <f>TRIM(Table1[[#This Row],[Grant]])</f>
        <v/>
      </c>
      <c r="AR2726" s="46" t="str">
        <f>TRIM(Table1[[#This Row],[Staff ID]])</f>
        <v/>
      </c>
      <c r="AS2726" s="46" t="str">
        <f>IF(TRIM(Table1[[#This Row],[Budget Code]])=0,"",TRIM(Table1[[#This Row],[Budget Code]]))</f>
        <v/>
      </c>
      <c r="AT2726" s="46" t="str">
        <f>IF(Table1[[#This Row],[Line Description]]&lt;&gt;"",Table1[[#This Row],[Line Description]],"")</f>
        <v/>
      </c>
      <c r="AU2726" s="46" t="str">
        <f>IF(Table1[[#This Row],[Cur_Amount Debit]]&gt;0,ROUND(Table1[[#This Row],[Cur_Amount Debit]],2),"")</f>
        <v/>
      </c>
      <c r="AV2726" s="46" t="str">
        <f>IF(Table1[[#This Row],[Cur_Amount Credit]]&gt;0,ROUND(Table1[[#This Row],[Cur_Amount Credit]],2),"")</f>
        <v/>
      </c>
      <c r="AW2726" s="46" t="str">
        <f>LEFT(Table1[[#This Row],[Cur]],3)</f>
        <v/>
      </c>
      <c r="AX2726" s="59"/>
      <c r="AY2726" s="46"/>
      <c r="AZ2726" s="46" t="str">
        <f>IF(Table1[[#This Row],[Cur]]&lt;&gt;"",IF(Table1[[#This Row],[Cur]]="USD","",ExchangeRate),"")</f>
        <v/>
      </c>
      <c r="BA2726" s="46" t="str">
        <f>IF(Table1[[#This Row],[Grant]]&lt;&gt;"",VLOOKUP(Table1[[#This Row],[Grant]],Grants!B:D,3),"")</f>
        <v/>
      </c>
      <c r="BB2726" s="46" t="str">
        <f>TRIM(Table1[[#This Row],[Vendor ID]])</f>
        <v/>
      </c>
      <c r="BC2726">
        <f>IF(Table1[[#This Row],[Reference Number]]=Q2725,BC2725,BC2725+1)</f>
        <v>2</v>
      </c>
    </row>
    <row r="2727" spans="1:55" ht="11.25" hidden="1" customHeight="1">
      <c r="A2727" s="1"/>
      <c r="B2727" s="88" t="str">
        <f>IF(Table1[[#This Row],[Posting Date]]&lt;&gt;"",IF(Table1[[#This Row],[Reference Number]]=Q2726,B2726+1,1),"")</f>
        <v/>
      </c>
      <c r="C2727" s="61"/>
      <c r="D2727" s="61"/>
      <c r="E2727" s="218"/>
      <c r="F2727" s="143" t="str">
        <f>IFERROR(IF(VLOOKUP(Table1[[#This Row],[Budget Code Description]],Dimentions!$X$6:$AC$132,2,FALSE)="","",VLOOKUP(Table1[[#This Row],[Budget Code Description]],Dimentions!$X$6:$AC$132,2,FALSE)),"")</f>
        <v/>
      </c>
      <c r="G2727" s="143" t="str">
        <f>IFERROR(VLOOKUP(Table1[[#This Row],[Budget Code Description]],Dimentions!$X$6:$AC$132,3,FALSE),"")</f>
        <v/>
      </c>
      <c r="H2727" s="64" t="str">
        <f>IFERROR(VLOOKUP(Table1[[#This Row],[Account]],Dimentions!$S$6:$V$233,2,FALSE),"")</f>
        <v/>
      </c>
      <c r="I2727" s="62">
        <f>_xlfn.NUMBERVALUE(LEFT(Table1[[#This Row],[Account]],1))</f>
        <v>0</v>
      </c>
      <c r="J2727" s="62" t="str">
        <f>IFERROR(VLOOKUP(Table1[[#This Row],[Budget Code Description]],Table6[#All],7,FALSE),"")</f>
        <v/>
      </c>
      <c r="K2727" s="143" t="str">
        <f>IFERROR(VLOOKUP(Table1[[#This Row],[Budget Code Description]],Table6[#All],8,FALSE),"")</f>
        <v/>
      </c>
      <c r="L2727" s="63"/>
      <c r="M2727" s="65" t="str">
        <f>IFERROR(VLOOKUP(Table1[[#This Row],[Staff ID]],Table2[],2,FALSE),"")</f>
        <v/>
      </c>
      <c r="N2727" s="211" t="str">
        <f>IFERROR(IF(VLOOKUP(Table1[[#This Row],[Budget Code Description]],Dimentions!$X$6:$AC$97,4,FALSE)="","",VLOOKUP(Table1[[#This Row],[Budget Code Description]],Dimentions!$X$6:$AC$97,4,FALSE)),"")</f>
        <v/>
      </c>
      <c r="O2727" s="65" t="str">
        <f>IFERROR(VLOOKUP(Table1[[#This Row],[Vendor ID]],Table549[],2,FALSE),"")</f>
        <v/>
      </c>
      <c r="P2727" s="63"/>
      <c r="Q2727" s="143" t="str">
        <f>IF(Table1[[#This Row],[Posting Date]]&lt;&gt;"",$D$9,"")</f>
        <v/>
      </c>
      <c r="R2727" s="159" t="str">
        <f>IF(Table1[[#This Row],[Posting Date]]&lt;&gt;"",$D$10,"")</f>
        <v/>
      </c>
      <c r="S2727" s="66"/>
      <c r="T2727" s="63"/>
      <c r="U2727" s="67"/>
      <c r="V2727" s="67"/>
      <c r="W2727" s="67" t="str">
        <f t="shared" si="42"/>
        <v/>
      </c>
      <c r="X2727" s="161" t="str">
        <f>IF(E2727="","",(IF(Table1[[#This Row],[Cur]]="USD",Table1[[#This Row],[Cur_Amount Debit]],Table1[[#This Row],[Cur_Amount Debit]]/Table1[[#This Row],[Exchange Rate]])))</f>
        <v/>
      </c>
      <c r="Y2727" s="161" t="str">
        <f>IF(E2727="","",(IF(Table1[[#This Row],[Cur]]="USD",Table1[[#This Row],[Cur_Amount Credit]],Table1[[#This Row],[Cur_Amount Credit]]/ExchangeRate)))</f>
        <v/>
      </c>
      <c r="Z2727" s="203" t="str">
        <f>IF(E2727="","",(Table1[[#This Row],[Debit USD]]-Table1[[#This Row],[Credit USD]]))</f>
        <v/>
      </c>
      <c r="AA2727" s="122"/>
      <c r="AB2727" s="1"/>
      <c r="AC2727" s="15"/>
      <c r="AD2727" s="15" t="str">
        <f>IF(AND(OR(Table1[[#This Row],[Account]]="15030",Table1[[#This Row],[Account]]="15035",Table1[[#This Row],[Account]]="20150"),Table1[[#This Row],[Vendor ID]]=""),1,"")</f>
        <v/>
      </c>
      <c r="AE2727" s="15"/>
      <c r="AF2727" s="15"/>
      <c r="AG2727" s="15"/>
      <c r="AH2727" s="46" t="str">
        <f>IF(Table1[[#This Row],[Posting Date]]&lt;&gt;"","GJ-"&amp;CountryID,"")</f>
        <v/>
      </c>
      <c r="AI2727" s="59" t="str">
        <f>IF(Table1[[#This Row],[Posting Date]]&lt;&gt;"",Table1[[#This Row],[Posting Date]],"")</f>
        <v/>
      </c>
      <c r="AJ2727" s="46"/>
      <c r="AK2727" s="46" t="str">
        <f>IF(Table1[[#This Row],[Description]]&lt;&gt;"",Table1[[#This Row],[Description]],"")</f>
        <v/>
      </c>
      <c r="AL2727" s="46" t="str">
        <f>IF(Table1[[#This Row],[Posting Date]]&lt;&gt;"",Table1[[#This Row],[Reference Number]],"")</f>
        <v/>
      </c>
      <c r="AM2727" s="46" t="str">
        <f>TRIM(Table1[[#This Row],[Line '#]])</f>
        <v/>
      </c>
      <c r="AN2727" s="46" t="str">
        <f>TRIM(Table1[[#This Row],[Account]])</f>
        <v/>
      </c>
      <c r="AO2727" s="46" t="str">
        <f>IF(Table1[[#This Row],[Posting Date]]&lt;&gt;"",$D$5,"")</f>
        <v/>
      </c>
      <c r="AP2727" s="46" t="str">
        <f>TRIM(Table1[[#This Row],[Departments-Prgrams]])</f>
        <v/>
      </c>
      <c r="AQ2727" s="46" t="str">
        <f>TRIM(Table1[[#This Row],[Grant]])</f>
        <v/>
      </c>
      <c r="AR2727" s="46" t="str">
        <f>TRIM(Table1[[#This Row],[Staff ID]])</f>
        <v/>
      </c>
      <c r="AS2727" s="46" t="str">
        <f>IF(TRIM(Table1[[#This Row],[Budget Code]])=0,"",TRIM(Table1[[#This Row],[Budget Code]]))</f>
        <v/>
      </c>
      <c r="AT2727" s="46" t="str">
        <f>IF(Table1[[#This Row],[Line Description]]&lt;&gt;"",Table1[[#This Row],[Line Description]],"")</f>
        <v/>
      </c>
      <c r="AU2727" s="46" t="str">
        <f>IF(Table1[[#This Row],[Cur_Amount Debit]]&gt;0,ROUND(Table1[[#This Row],[Cur_Amount Debit]],2),"")</f>
        <v/>
      </c>
      <c r="AV2727" s="46" t="str">
        <f>IF(Table1[[#This Row],[Cur_Amount Credit]]&gt;0,ROUND(Table1[[#This Row],[Cur_Amount Credit]],2),"")</f>
        <v/>
      </c>
      <c r="AW2727" s="46" t="str">
        <f>LEFT(Table1[[#This Row],[Cur]],3)</f>
        <v/>
      </c>
      <c r="AX2727" s="59"/>
      <c r="AY2727" s="46"/>
      <c r="AZ2727" s="46" t="str">
        <f>IF(Table1[[#This Row],[Cur]]&lt;&gt;"",IF(Table1[[#This Row],[Cur]]="USD","",ExchangeRate),"")</f>
        <v/>
      </c>
      <c r="BA2727" s="46" t="str">
        <f>IF(Table1[[#This Row],[Grant]]&lt;&gt;"",VLOOKUP(Table1[[#This Row],[Grant]],Grants!B:D,3),"")</f>
        <v/>
      </c>
      <c r="BB2727" s="46" t="str">
        <f>TRIM(Table1[[#This Row],[Vendor ID]])</f>
        <v/>
      </c>
      <c r="BC2727">
        <f>IF(Table1[[#This Row],[Reference Number]]=Q2726,BC2726,BC2726+1)</f>
        <v>2</v>
      </c>
    </row>
    <row r="2728" spans="1:55" ht="11.25" hidden="1" customHeight="1">
      <c r="A2728" s="1"/>
      <c r="B2728" s="88" t="str">
        <f>IF(Table1[[#This Row],[Posting Date]]&lt;&gt;"",IF(Table1[[#This Row],[Reference Number]]=Q2727,B2727+1,1),"")</f>
        <v/>
      </c>
      <c r="C2728" s="61"/>
      <c r="D2728" s="61"/>
      <c r="E2728" s="218"/>
      <c r="F2728" s="143" t="str">
        <f>IFERROR(IF(VLOOKUP(Table1[[#This Row],[Budget Code Description]],Dimentions!$X$6:$AC$132,2,FALSE)="","",VLOOKUP(Table1[[#This Row],[Budget Code Description]],Dimentions!$X$6:$AC$132,2,FALSE)),"")</f>
        <v/>
      </c>
      <c r="G2728" s="143" t="str">
        <f>IFERROR(VLOOKUP(Table1[[#This Row],[Budget Code Description]],Dimentions!$X$6:$AC$132,3,FALSE),"")</f>
        <v/>
      </c>
      <c r="H2728" s="64" t="str">
        <f>IFERROR(VLOOKUP(Table1[[#This Row],[Account]],Dimentions!$S$6:$V$233,2,FALSE),"")</f>
        <v/>
      </c>
      <c r="I2728" s="62">
        <f>_xlfn.NUMBERVALUE(LEFT(Table1[[#This Row],[Account]],1))</f>
        <v>0</v>
      </c>
      <c r="J2728" s="62" t="str">
        <f>IFERROR(VLOOKUP(Table1[[#This Row],[Budget Code Description]],Table6[#All],7,FALSE),"")</f>
        <v/>
      </c>
      <c r="K2728" s="143" t="str">
        <f>IFERROR(VLOOKUP(Table1[[#This Row],[Budget Code Description]],Table6[#All],8,FALSE),"")</f>
        <v/>
      </c>
      <c r="L2728" s="63"/>
      <c r="M2728" s="65" t="str">
        <f>IFERROR(VLOOKUP(Table1[[#This Row],[Staff ID]],Table2[],2,FALSE),"")</f>
        <v/>
      </c>
      <c r="N2728" s="211" t="str">
        <f>IFERROR(IF(VLOOKUP(Table1[[#This Row],[Budget Code Description]],Dimentions!$X$6:$AC$97,4,FALSE)="","",VLOOKUP(Table1[[#This Row],[Budget Code Description]],Dimentions!$X$6:$AC$97,4,FALSE)),"")</f>
        <v/>
      </c>
      <c r="O2728" s="65" t="str">
        <f>IFERROR(VLOOKUP(Table1[[#This Row],[Vendor ID]],Table549[],2,FALSE),"")</f>
        <v/>
      </c>
      <c r="P2728" s="63"/>
      <c r="Q2728" s="143" t="str">
        <f>IF(Table1[[#This Row],[Posting Date]]&lt;&gt;"",$D$9,"")</f>
        <v/>
      </c>
      <c r="R2728" s="159" t="str">
        <f>IF(Table1[[#This Row],[Posting Date]]&lt;&gt;"",$D$10,"")</f>
        <v/>
      </c>
      <c r="S2728" s="66"/>
      <c r="T2728" s="63"/>
      <c r="U2728" s="67"/>
      <c r="V2728" s="67"/>
      <c r="W2728" s="67" t="str">
        <f t="shared" si="42"/>
        <v/>
      </c>
      <c r="X2728" s="161" t="str">
        <f>IF(E2728="","",(IF(Table1[[#This Row],[Cur]]="USD",Table1[[#This Row],[Cur_Amount Debit]],Table1[[#This Row],[Cur_Amount Debit]]/Table1[[#This Row],[Exchange Rate]])))</f>
        <v/>
      </c>
      <c r="Y2728" s="161" t="str">
        <f>IF(E2728="","",(IF(Table1[[#This Row],[Cur]]="USD",Table1[[#This Row],[Cur_Amount Credit]],Table1[[#This Row],[Cur_Amount Credit]]/ExchangeRate)))</f>
        <v/>
      </c>
      <c r="Z2728" s="203" t="str">
        <f>IF(E2728="","",(Table1[[#This Row],[Debit USD]]-Table1[[#This Row],[Credit USD]]))</f>
        <v/>
      </c>
      <c r="AA2728" s="122"/>
      <c r="AB2728" s="1"/>
      <c r="AC2728" s="15"/>
      <c r="AD2728" s="15" t="str">
        <f>IF(AND(OR(Table1[[#This Row],[Account]]="15030",Table1[[#This Row],[Account]]="15035",Table1[[#This Row],[Account]]="20150"),Table1[[#This Row],[Vendor ID]]=""),1,"")</f>
        <v/>
      </c>
      <c r="AE2728" s="15"/>
      <c r="AF2728" s="15"/>
      <c r="AG2728" s="15"/>
      <c r="AH2728" s="46" t="str">
        <f>IF(Table1[[#This Row],[Posting Date]]&lt;&gt;"","GJ-"&amp;CountryID,"")</f>
        <v/>
      </c>
      <c r="AI2728" s="59" t="str">
        <f>IF(Table1[[#This Row],[Posting Date]]&lt;&gt;"",Table1[[#This Row],[Posting Date]],"")</f>
        <v/>
      </c>
      <c r="AJ2728" s="46"/>
      <c r="AK2728" s="46" t="str">
        <f>IF(Table1[[#This Row],[Description]]&lt;&gt;"",Table1[[#This Row],[Description]],"")</f>
        <v/>
      </c>
      <c r="AL2728" s="46" t="str">
        <f>IF(Table1[[#This Row],[Posting Date]]&lt;&gt;"",Table1[[#This Row],[Reference Number]],"")</f>
        <v/>
      </c>
      <c r="AM2728" s="46" t="str">
        <f>TRIM(Table1[[#This Row],[Line '#]])</f>
        <v/>
      </c>
      <c r="AN2728" s="46" t="str">
        <f>TRIM(Table1[[#This Row],[Account]])</f>
        <v/>
      </c>
      <c r="AO2728" s="46" t="str">
        <f>IF(Table1[[#This Row],[Posting Date]]&lt;&gt;"",$D$5,"")</f>
        <v/>
      </c>
      <c r="AP2728" s="46" t="str">
        <f>TRIM(Table1[[#This Row],[Departments-Prgrams]])</f>
        <v/>
      </c>
      <c r="AQ2728" s="46" t="str">
        <f>TRIM(Table1[[#This Row],[Grant]])</f>
        <v/>
      </c>
      <c r="AR2728" s="46" t="str">
        <f>TRIM(Table1[[#This Row],[Staff ID]])</f>
        <v/>
      </c>
      <c r="AS2728" s="46" t="str">
        <f>IF(TRIM(Table1[[#This Row],[Budget Code]])=0,"",TRIM(Table1[[#This Row],[Budget Code]]))</f>
        <v/>
      </c>
      <c r="AT2728" s="46" t="str">
        <f>IF(Table1[[#This Row],[Line Description]]&lt;&gt;"",Table1[[#This Row],[Line Description]],"")</f>
        <v/>
      </c>
      <c r="AU2728" s="46" t="str">
        <f>IF(Table1[[#This Row],[Cur_Amount Debit]]&gt;0,ROUND(Table1[[#This Row],[Cur_Amount Debit]],2),"")</f>
        <v/>
      </c>
      <c r="AV2728" s="46" t="str">
        <f>IF(Table1[[#This Row],[Cur_Amount Credit]]&gt;0,ROUND(Table1[[#This Row],[Cur_Amount Credit]],2),"")</f>
        <v/>
      </c>
      <c r="AW2728" s="46" t="str">
        <f>LEFT(Table1[[#This Row],[Cur]],3)</f>
        <v/>
      </c>
      <c r="AX2728" s="59"/>
      <c r="AY2728" s="46"/>
      <c r="AZ2728" s="46" t="str">
        <f>IF(Table1[[#This Row],[Cur]]&lt;&gt;"",IF(Table1[[#This Row],[Cur]]="USD","",ExchangeRate),"")</f>
        <v/>
      </c>
      <c r="BA2728" s="46" t="str">
        <f>IF(Table1[[#This Row],[Grant]]&lt;&gt;"",VLOOKUP(Table1[[#This Row],[Grant]],Grants!B:D,3),"")</f>
        <v/>
      </c>
      <c r="BB2728" s="46" t="str">
        <f>TRIM(Table1[[#This Row],[Vendor ID]])</f>
        <v/>
      </c>
      <c r="BC2728">
        <f>IF(Table1[[#This Row],[Reference Number]]=Q2727,BC2727,BC2727+1)</f>
        <v>2</v>
      </c>
    </row>
    <row r="2729" spans="1:55" ht="11.25" hidden="1" customHeight="1">
      <c r="A2729" s="1"/>
      <c r="B2729" s="88" t="str">
        <f>IF(Table1[[#This Row],[Posting Date]]&lt;&gt;"",IF(Table1[[#This Row],[Reference Number]]=Q2728,B2728+1,1),"")</f>
        <v/>
      </c>
      <c r="C2729" s="61"/>
      <c r="D2729" s="61"/>
      <c r="E2729" s="218"/>
      <c r="F2729" s="143" t="str">
        <f>IFERROR(IF(VLOOKUP(Table1[[#This Row],[Budget Code Description]],Dimentions!$X$6:$AC$132,2,FALSE)="","",VLOOKUP(Table1[[#This Row],[Budget Code Description]],Dimentions!$X$6:$AC$132,2,FALSE)),"")</f>
        <v/>
      </c>
      <c r="G2729" s="143" t="str">
        <f>IFERROR(VLOOKUP(Table1[[#This Row],[Budget Code Description]],Dimentions!$X$6:$AC$132,3,FALSE),"")</f>
        <v/>
      </c>
      <c r="H2729" s="64" t="str">
        <f>IFERROR(VLOOKUP(Table1[[#This Row],[Account]],Dimentions!$S$6:$V$233,2,FALSE),"")</f>
        <v/>
      </c>
      <c r="I2729" s="62">
        <f>_xlfn.NUMBERVALUE(LEFT(Table1[[#This Row],[Account]],1))</f>
        <v>0</v>
      </c>
      <c r="J2729" s="62" t="str">
        <f>IFERROR(VLOOKUP(Table1[[#This Row],[Budget Code Description]],Table6[#All],7,FALSE),"")</f>
        <v/>
      </c>
      <c r="K2729" s="143" t="str">
        <f>IFERROR(VLOOKUP(Table1[[#This Row],[Budget Code Description]],Table6[#All],8,FALSE),"")</f>
        <v/>
      </c>
      <c r="L2729" s="63"/>
      <c r="M2729" s="65" t="str">
        <f>IFERROR(VLOOKUP(Table1[[#This Row],[Staff ID]],Table2[],2,FALSE),"")</f>
        <v/>
      </c>
      <c r="N2729" s="211" t="str">
        <f>IFERROR(IF(VLOOKUP(Table1[[#This Row],[Budget Code Description]],Dimentions!$X$6:$AC$97,4,FALSE)="","",VLOOKUP(Table1[[#This Row],[Budget Code Description]],Dimentions!$X$6:$AC$97,4,FALSE)),"")</f>
        <v/>
      </c>
      <c r="O2729" s="65" t="str">
        <f>IFERROR(VLOOKUP(Table1[[#This Row],[Vendor ID]],Table549[],2,FALSE),"")</f>
        <v/>
      </c>
      <c r="P2729" s="63"/>
      <c r="Q2729" s="143" t="str">
        <f>IF(Table1[[#This Row],[Posting Date]]&lt;&gt;"",$D$9,"")</f>
        <v/>
      </c>
      <c r="R2729" s="159" t="str">
        <f>IF(Table1[[#This Row],[Posting Date]]&lt;&gt;"",$D$10,"")</f>
        <v/>
      </c>
      <c r="S2729" s="66"/>
      <c r="T2729" s="63"/>
      <c r="U2729" s="67"/>
      <c r="V2729" s="67"/>
      <c r="W2729" s="67" t="str">
        <f t="shared" ref="W2729:W2792" si="43">IF(E2729="","",(ExchangeRate))</f>
        <v/>
      </c>
      <c r="X2729" s="161" t="str">
        <f>IF(E2729="","",(IF(Table1[[#This Row],[Cur]]="USD",Table1[[#This Row],[Cur_Amount Debit]],Table1[[#This Row],[Cur_Amount Debit]]/Table1[[#This Row],[Exchange Rate]])))</f>
        <v/>
      </c>
      <c r="Y2729" s="161" t="str">
        <f>IF(E2729="","",(IF(Table1[[#This Row],[Cur]]="USD",Table1[[#This Row],[Cur_Amount Credit]],Table1[[#This Row],[Cur_Amount Credit]]/ExchangeRate)))</f>
        <v/>
      </c>
      <c r="Z2729" s="203" t="str">
        <f>IF(E2729="","",(Table1[[#This Row],[Debit USD]]-Table1[[#This Row],[Credit USD]]))</f>
        <v/>
      </c>
      <c r="AA2729" s="122"/>
      <c r="AB2729" s="1"/>
      <c r="AC2729" s="15"/>
      <c r="AD2729" s="15" t="str">
        <f>IF(AND(OR(Table1[[#This Row],[Account]]="15030",Table1[[#This Row],[Account]]="15035",Table1[[#This Row],[Account]]="20150"),Table1[[#This Row],[Vendor ID]]=""),1,"")</f>
        <v/>
      </c>
      <c r="AE2729" s="15"/>
      <c r="AF2729" s="15"/>
      <c r="AG2729" s="15"/>
      <c r="AH2729" s="46" t="str">
        <f>IF(Table1[[#This Row],[Posting Date]]&lt;&gt;"","GJ-"&amp;CountryID,"")</f>
        <v/>
      </c>
      <c r="AI2729" s="59" t="str">
        <f>IF(Table1[[#This Row],[Posting Date]]&lt;&gt;"",Table1[[#This Row],[Posting Date]],"")</f>
        <v/>
      </c>
      <c r="AJ2729" s="46"/>
      <c r="AK2729" s="46" t="str">
        <f>IF(Table1[[#This Row],[Description]]&lt;&gt;"",Table1[[#This Row],[Description]],"")</f>
        <v/>
      </c>
      <c r="AL2729" s="46" t="str">
        <f>IF(Table1[[#This Row],[Posting Date]]&lt;&gt;"",Table1[[#This Row],[Reference Number]],"")</f>
        <v/>
      </c>
      <c r="AM2729" s="46" t="str">
        <f>TRIM(Table1[[#This Row],[Line '#]])</f>
        <v/>
      </c>
      <c r="AN2729" s="46" t="str">
        <f>TRIM(Table1[[#This Row],[Account]])</f>
        <v/>
      </c>
      <c r="AO2729" s="46" t="str">
        <f>IF(Table1[[#This Row],[Posting Date]]&lt;&gt;"",$D$5,"")</f>
        <v/>
      </c>
      <c r="AP2729" s="46" t="str">
        <f>TRIM(Table1[[#This Row],[Departments-Prgrams]])</f>
        <v/>
      </c>
      <c r="AQ2729" s="46" t="str">
        <f>TRIM(Table1[[#This Row],[Grant]])</f>
        <v/>
      </c>
      <c r="AR2729" s="46" t="str">
        <f>TRIM(Table1[[#This Row],[Staff ID]])</f>
        <v/>
      </c>
      <c r="AS2729" s="46" t="str">
        <f>IF(TRIM(Table1[[#This Row],[Budget Code]])=0,"",TRIM(Table1[[#This Row],[Budget Code]]))</f>
        <v/>
      </c>
      <c r="AT2729" s="46" t="str">
        <f>IF(Table1[[#This Row],[Line Description]]&lt;&gt;"",Table1[[#This Row],[Line Description]],"")</f>
        <v/>
      </c>
      <c r="AU2729" s="46" t="str">
        <f>IF(Table1[[#This Row],[Cur_Amount Debit]]&gt;0,ROUND(Table1[[#This Row],[Cur_Amount Debit]],2),"")</f>
        <v/>
      </c>
      <c r="AV2729" s="46" t="str">
        <f>IF(Table1[[#This Row],[Cur_Amount Credit]]&gt;0,ROUND(Table1[[#This Row],[Cur_Amount Credit]],2),"")</f>
        <v/>
      </c>
      <c r="AW2729" s="46" t="str">
        <f>LEFT(Table1[[#This Row],[Cur]],3)</f>
        <v/>
      </c>
      <c r="AX2729" s="59"/>
      <c r="AY2729" s="46"/>
      <c r="AZ2729" s="46" t="str">
        <f>IF(Table1[[#This Row],[Cur]]&lt;&gt;"",IF(Table1[[#This Row],[Cur]]="USD","",ExchangeRate),"")</f>
        <v/>
      </c>
      <c r="BA2729" s="46" t="str">
        <f>IF(Table1[[#This Row],[Grant]]&lt;&gt;"",VLOOKUP(Table1[[#This Row],[Grant]],Grants!B:D,3),"")</f>
        <v/>
      </c>
      <c r="BB2729" s="46" t="str">
        <f>TRIM(Table1[[#This Row],[Vendor ID]])</f>
        <v/>
      </c>
      <c r="BC2729">
        <f>IF(Table1[[#This Row],[Reference Number]]=Q2728,BC2728,BC2728+1)</f>
        <v>2</v>
      </c>
    </row>
    <row r="2730" spans="1:55" ht="11.25" hidden="1" customHeight="1">
      <c r="A2730" s="1"/>
      <c r="B2730" s="88" t="str">
        <f>IF(Table1[[#This Row],[Posting Date]]&lt;&gt;"",IF(Table1[[#This Row],[Reference Number]]=Q2729,B2729+1,1),"")</f>
        <v/>
      </c>
      <c r="C2730" s="61"/>
      <c r="D2730" s="61"/>
      <c r="E2730" s="218"/>
      <c r="F2730" s="143" t="str">
        <f>IFERROR(IF(VLOOKUP(Table1[[#This Row],[Budget Code Description]],Dimentions!$X$6:$AC$132,2,FALSE)="","",VLOOKUP(Table1[[#This Row],[Budget Code Description]],Dimentions!$X$6:$AC$132,2,FALSE)),"")</f>
        <v/>
      </c>
      <c r="G2730" s="143" t="str">
        <f>IFERROR(VLOOKUP(Table1[[#This Row],[Budget Code Description]],Dimentions!$X$6:$AC$132,3,FALSE),"")</f>
        <v/>
      </c>
      <c r="H2730" s="64" t="str">
        <f>IFERROR(VLOOKUP(Table1[[#This Row],[Account]],Dimentions!$S$6:$V$233,2,FALSE),"")</f>
        <v/>
      </c>
      <c r="I2730" s="62">
        <f>_xlfn.NUMBERVALUE(LEFT(Table1[[#This Row],[Account]],1))</f>
        <v>0</v>
      </c>
      <c r="J2730" s="62" t="str">
        <f>IFERROR(VLOOKUP(Table1[[#This Row],[Budget Code Description]],Table6[#All],7,FALSE),"")</f>
        <v/>
      </c>
      <c r="K2730" s="143" t="str">
        <f>IFERROR(VLOOKUP(Table1[[#This Row],[Budget Code Description]],Table6[#All],8,FALSE),"")</f>
        <v/>
      </c>
      <c r="L2730" s="63"/>
      <c r="M2730" s="65" t="str">
        <f>IFERROR(VLOOKUP(Table1[[#This Row],[Staff ID]],Table2[],2,FALSE),"")</f>
        <v/>
      </c>
      <c r="N2730" s="211" t="str">
        <f>IFERROR(IF(VLOOKUP(Table1[[#This Row],[Budget Code Description]],Dimentions!$X$6:$AC$97,4,FALSE)="","",VLOOKUP(Table1[[#This Row],[Budget Code Description]],Dimentions!$X$6:$AC$97,4,FALSE)),"")</f>
        <v/>
      </c>
      <c r="O2730" s="65" t="str">
        <f>IFERROR(VLOOKUP(Table1[[#This Row],[Vendor ID]],Table549[],2,FALSE),"")</f>
        <v/>
      </c>
      <c r="P2730" s="63"/>
      <c r="Q2730" s="143" t="str">
        <f>IF(Table1[[#This Row],[Posting Date]]&lt;&gt;"",$D$9,"")</f>
        <v/>
      </c>
      <c r="R2730" s="159" t="str">
        <f>IF(Table1[[#This Row],[Posting Date]]&lt;&gt;"",$D$10,"")</f>
        <v/>
      </c>
      <c r="S2730" s="66"/>
      <c r="T2730" s="63"/>
      <c r="U2730" s="67"/>
      <c r="V2730" s="67"/>
      <c r="W2730" s="67" t="str">
        <f t="shared" si="43"/>
        <v/>
      </c>
      <c r="X2730" s="161" t="str">
        <f>IF(E2730="","",(IF(Table1[[#This Row],[Cur]]="USD",Table1[[#This Row],[Cur_Amount Debit]],Table1[[#This Row],[Cur_Amount Debit]]/Table1[[#This Row],[Exchange Rate]])))</f>
        <v/>
      </c>
      <c r="Y2730" s="161" t="str">
        <f>IF(E2730="","",(IF(Table1[[#This Row],[Cur]]="USD",Table1[[#This Row],[Cur_Amount Credit]],Table1[[#This Row],[Cur_Amount Credit]]/ExchangeRate)))</f>
        <v/>
      </c>
      <c r="Z2730" s="203" t="str">
        <f>IF(E2730="","",(Table1[[#This Row],[Debit USD]]-Table1[[#This Row],[Credit USD]]))</f>
        <v/>
      </c>
      <c r="AA2730" s="122"/>
      <c r="AB2730" s="1"/>
      <c r="AC2730" s="15"/>
      <c r="AD2730" s="15" t="str">
        <f>IF(AND(OR(Table1[[#This Row],[Account]]="15030",Table1[[#This Row],[Account]]="15035",Table1[[#This Row],[Account]]="20150"),Table1[[#This Row],[Vendor ID]]=""),1,"")</f>
        <v/>
      </c>
      <c r="AE2730" s="15"/>
      <c r="AF2730" s="15"/>
      <c r="AG2730" s="15"/>
      <c r="AH2730" s="46" t="str">
        <f>IF(Table1[[#This Row],[Posting Date]]&lt;&gt;"","GJ-"&amp;CountryID,"")</f>
        <v/>
      </c>
      <c r="AI2730" s="59" t="str">
        <f>IF(Table1[[#This Row],[Posting Date]]&lt;&gt;"",Table1[[#This Row],[Posting Date]],"")</f>
        <v/>
      </c>
      <c r="AJ2730" s="46"/>
      <c r="AK2730" s="46" t="str">
        <f>IF(Table1[[#This Row],[Description]]&lt;&gt;"",Table1[[#This Row],[Description]],"")</f>
        <v/>
      </c>
      <c r="AL2730" s="46" t="str">
        <f>IF(Table1[[#This Row],[Posting Date]]&lt;&gt;"",Table1[[#This Row],[Reference Number]],"")</f>
        <v/>
      </c>
      <c r="AM2730" s="46" t="str">
        <f>TRIM(Table1[[#This Row],[Line '#]])</f>
        <v/>
      </c>
      <c r="AN2730" s="46" t="str">
        <f>TRIM(Table1[[#This Row],[Account]])</f>
        <v/>
      </c>
      <c r="AO2730" s="46" t="str">
        <f>IF(Table1[[#This Row],[Posting Date]]&lt;&gt;"",$D$5,"")</f>
        <v/>
      </c>
      <c r="AP2730" s="46" t="str">
        <f>TRIM(Table1[[#This Row],[Departments-Prgrams]])</f>
        <v/>
      </c>
      <c r="AQ2730" s="46" t="str">
        <f>TRIM(Table1[[#This Row],[Grant]])</f>
        <v/>
      </c>
      <c r="AR2730" s="46" t="str">
        <f>TRIM(Table1[[#This Row],[Staff ID]])</f>
        <v/>
      </c>
      <c r="AS2730" s="46" t="str">
        <f>IF(TRIM(Table1[[#This Row],[Budget Code]])=0,"",TRIM(Table1[[#This Row],[Budget Code]]))</f>
        <v/>
      </c>
      <c r="AT2730" s="46" t="str">
        <f>IF(Table1[[#This Row],[Line Description]]&lt;&gt;"",Table1[[#This Row],[Line Description]],"")</f>
        <v/>
      </c>
      <c r="AU2730" s="46" t="str">
        <f>IF(Table1[[#This Row],[Cur_Amount Debit]]&gt;0,ROUND(Table1[[#This Row],[Cur_Amount Debit]],2),"")</f>
        <v/>
      </c>
      <c r="AV2730" s="46" t="str">
        <f>IF(Table1[[#This Row],[Cur_Amount Credit]]&gt;0,ROUND(Table1[[#This Row],[Cur_Amount Credit]],2),"")</f>
        <v/>
      </c>
      <c r="AW2730" s="46" t="str">
        <f>LEFT(Table1[[#This Row],[Cur]],3)</f>
        <v/>
      </c>
      <c r="AX2730" s="59"/>
      <c r="AY2730" s="46"/>
      <c r="AZ2730" s="46" t="str">
        <f>IF(Table1[[#This Row],[Cur]]&lt;&gt;"",IF(Table1[[#This Row],[Cur]]="USD","",ExchangeRate),"")</f>
        <v/>
      </c>
      <c r="BA2730" s="46" t="str">
        <f>IF(Table1[[#This Row],[Grant]]&lt;&gt;"",VLOOKUP(Table1[[#This Row],[Grant]],Grants!B:D,3),"")</f>
        <v/>
      </c>
      <c r="BB2730" s="46" t="str">
        <f>TRIM(Table1[[#This Row],[Vendor ID]])</f>
        <v/>
      </c>
      <c r="BC2730">
        <f>IF(Table1[[#This Row],[Reference Number]]=Q2729,BC2729,BC2729+1)</f>
        <v>2</v>
      </c>
    </row>
    <row r="2731" spans="1:55" ht="11.25" hidden="1" customHeight="1">
      <c r="A2731" s="1"/>
      <c r="B2731" s="88" t="str">
        <f>IF(Table1[[#This Row],[Posting Date]]&lt;&gt;"",IF(Table1[[#This Row],[Reference Number]]=Q2730,B2730+1,1),"")</f>
        <v/>
      </c>
      <c r="C2731" s="61"/>
      <c r="D2731" s="61"/>
      <c r="E2731" s="218"/>
      <c r="F2731" s="143" t="str">
        <f>IFERROR(IF(VLOOKUP(Table1[[#This Row],[Budget Code Description]],Dimentions!$X$6:$AC$132,2,FALSE)="","",VLOOKUP(Table1[[#This Row],[Budget Code Description]],Dimentions!$X$6:$AC$132,2,FALSE)),"")</f>
        <v/>
      </c>
      <c r="G2731" s="143" t="str">
        <f>IFERROR(VLOOKUP(Table1[[#This Row],[Budget Code Description]],Dimentions!$X$6:$AC$132,3,FALSE),"")</f>
        <v/>
      </c>
      <c r="H2731" s="64" t="str">
        <f>IFERROR(VLOOKUP(Table1[[#This Row],[Account]],Dimentions!$S$6:$V$233,2,FALSE),"")</f>
        <v/>
      </c>
      <c r="I2731" s="62">
        <f>_xlfn.NUMBERVALUE(LEFT(Table1[[#This Row],[Account]],1))</f>
        <v>0</v>
      </c>
      <c r="J2731" s="62" t="str">
        <f>IFERROR(VLOOKUP(Table1[[#This Row],[Budget Code Description]],Table6[#All],7,FALSE),"")</f>
        <v/>
      </c>
      <c r="K2731" s="143" t="str">
        <f>IFERROR(VLOOKUP(Table1[[#This Row],[Budget Code Description]],Table6[#All],8,FALSE),"")</f>
        <v/>
      </c>
      <c r="L2731" s="63"/>
      <c r="M2731" s="65" t="str">
        <f>IFERROR(VLOOKUP(Table1[[#This Row],[Staff ID]],Table2[],2,FALSE),"")</f>
        <v/>
      </c>
      <c r="N2731" s="211" t="str">
        <f>IFERROR(IF(VLOOKUP(Table1[[#This Row],[Budget Code Description]],Dimentions!$X$6:$AC$97,4,FALSE)="","",VLOOKUP(Table1[[#This Row],[Budget Code Description]],Dimentions!$X$6:$AC$97,4,FALSE)),"")</f>
        <v/>
      </c>
      <c r="O2731" s="65" t="str">
        <f>IFERROR(VLOOKUP(Table1[[#This Row],[Vendor ID]],Table549[],2,FALSE),"")</f>
        <v/>
      </c>
      <c r="P2731" s="63"/>
      <c r="Q2731" s="143" t="str">
        <f>IF(Table1[[#This Row],[Posting Date]]&lt;&gt;"",$D$9,"")</f>
        <v/>
      </c>
      <c r="R2731" s="159" t="str">
        <f>IF(Table1[[#This Row],[Posting Date]]&lt;&gt;"",$D$10,"")</f>
        <v/>
      </c>
      <c r="S2731" s="66"/>
      <c r="T2731" s="63"/>
      <c r="U2731" s="67"/>
      <c r="V2731" s="67"/>
      <c r="W2731" s="67" t="str">
        <f t="shared" si="43"/>
        <v/>
      </c>
      <c r="X2731" s="161" t="str">
        <f>IF(E2731="","",(IF(Table1[[#This Row],[Cur]]="USD",Table1[[#This Row],[Cur_Amount Debit]],Table1[[#This Row],[Cur_Amount Debit]]/Table1[[#This Row],[Exchange Rate]])))</f>
        <v/>
      </c>
      <c r="Y2731" s="161" t="str">
        <f>IF(E2731="","",(IF(Table1[[#This Row],[Cur]]="USD",Table1[[#This Row],[Cur_Amount Credit]],Table1[[#This Row],[Cur_Amount Credit]]/ExchangeRate)))</f>
        <v/>
      </c>
      <c r="Z2731" s="203" t="str">
        <f>IF(E2731="","",(Table1[[#This Row],[Debit USD]]-Table1[[#This Row],[Credit USD]]))</f>
        <v/>
      </c>
      <c r="AA2731" s="122"/>
      <c r="AB2731" s="1"/>
      <c r="AC2731" s="15"/>
      <c r="AD2731" s="15" t="str">
        <f>IF(AND(OR(Table1[[#This Row],[Account]]="15030",Table1[[#This Row],[Account]]="15035",Table1[[#This Row],[Account]]="20150"),Table1[[#This Row],[Vendor ID]]=""),1,"")</f>
        <v/>
      </c>
      <c r="AE2731" s="15"/>
      <c r="AF2731" s="15"/>
      <c r="AG2731" s="15"/>
      <c r="AH2731" s="46" t="str">
        <f>IF(Table1[[#This Row],[Posting Date]]&lt;&gt;"","GJ-"&amp;CountryID,"")</f>
        <v/>
      </c>
      <c r="AI2731" s="59" t="str">
        <f>IF(Table1[[#This Row],[Posting Date]]&lt;&gt;"",Table1[[#This Row],[Posting Date]],"")</f>
        <v/>
      </c>
      <c r="AJ2731" s="46"/>
      <c r="AK2731" s="46" t="str">
        <f>IF(Table1[[#This Row],[Description]]&lt;&gt;"",Table1[[#This Row],[Description]],"")</f>
        <v/>
      </c>
      <c r="AL2731" s="46" t="str">
        <f>IF(Table1[[#This Row],[Posting Date]]&lt;&gt;"",Table1[[#This Row],[Reference Number]],"")</f>
        <v/>
      </c>
      <c r="AM2731" s="46" t="str">
        <f>TRIM(Table1[[#This Row],[Line '#]])</f>
        <v/>
      </c>
      <c r="AN2731" s="46" t="str">
        <f>TRIM(Table1[[#This Row],[Account]])</f>
        <v/>
      </c>
      <c r="AO2731" s="46" t="str">
        <f>IF(Table1[[#This Row],[Posting Date]]&lt;&gt;"",$D$5,"")</f>
        <v/>
      </c>
      <c r="AP2731" s="46" t="str">
        <f>TRIM(Table1[[#This Row],[Departments-Prgrams]])</f>
        <v/>
      </c>
      <c r="AQ2731" s="46" t="str">
        <f>TRIM(Table1[[#This Row],[Grant]])</f>
        <v/>
      </c>
      <c r="AR2731" s="46" t="str">
        <f>TRIM(Table1[[#This Row],[Staff ID]])</f>
        <v/>
      </c>
      <c r="AS2731" s="46" t="str">
        <f>IF(TRIM(Table1[[#This Row],[Budget Code]])=0,"",TRIM(Table1[[#This Row],[Budget Code]]))</f>
        <v/>
      </c>
      <c r="AT2731" s="46" t="str">
        <f>IF(Table1[[#This Row],[Line Description]]&lt;&gt;"",Table1[[#This Row],[Line Description]],"")</f>
        <v/>
      </c>
      <c r="AU2731" s="46" t="str">
        <f>IF(Table1[[#This Row],[Cur_Amount Debit]]&gt;0,ROUND(Table1[[#This Row],[Cur_Amount Debit]],2),"")</f>
        <v/>
      </c>
      <c r="AV2731" s="46" t="str">
        <f>IF(Table1[[#This Row],[Cur_Amount Credit]]&gt;0,ROUND(Table1[[#This Row],[Cur_Amount Credit]],2),"")</f>
        <v/>
      </c>
      <c r="AW2731" s="46" t="str">
        <f>LEFT(Table1[[#This Row],[Cur]],3)</f>
        <v/>
      </c>
      <c r="AX2731" s="59"/>
      <c r="AY2731" s="46"/>
      <c r="AZ2731" s="46" t="str">
        <f>IF(Table1[[#This Row],[Cur]]&lt;&gt;"",IF(Table1[[#This Row],[Cur]]="USD","",ExchangeRate),"")</f>
        <v/>
      </c>
      <c r="BA2731" s="46" t="str">
        <f>IF(Table1[[#This Row],[Grant]]&lt;&gt;"",VLOOKUP(Table1[[#This Row],[Grant]],Grants!B:D,3),"")</f>
        <v/>
      </c>
      <c r="BB2731" s="46" t="str">
        <f>TRIM(Table1[[#This Row],[Vendor ID]])</f>
        <v/>
      </c>
      <c r="BC2731">
        <f>IF(Table1[[#This Row],[Reference Number]]=Q2730,BC2730,BC2730+1)</f>
        <v>2</v>
      </c>
    </row>
    <row r="2732" spans="1:55" ht="11.25" hidden="1" customHeight="1">
      <c r="A2732" s="1"/>
      <c r="B2732" s="88" t="str">
        <f>IF(Table1[[#This Row],[Posting Date]]&lt;&gt;"",IF(Table1[[#This Row],[Reference Number]]=Q2731,B2731+1,1),"")</f>
        <v/>
      </c>
      <c r="C2732" s="61"/>
      <c r="D2732" s="61"/>
      <c r="E2732" s="218"/>
      <c r="F2732" s="143" t="str">
        <f>IFERROR(IF(VLOOKUP(Table1[[#This Row],[Budget Code Description]],Dimentions!$X$6:$AC$132,2,FALSE)="","",VLOOKUP(Table1[[#This Row],[Budget Code Description]],Dimentions!$X$6:$AC$132,2,FALSE)),"")</f>
        <v/>
      </c>
      <c r="G2732" s="143" t="str">
        <f>IFERROR(VLOOKUP(Table1[[#This Row],[Budget Code Description]],Dimentions!$X$6:$AC$132,3,FALSE),"")</f>
        <v/>
      </c>
      <c r="H2732" s="64" t="str">
        <f>IFERROR(VLOOKUP(Table1[[#This Row],[Account]],Dimentions!$S$6:$V$233,2,FALSE),"")</f>
        <v/>
      </c>
      <c r="I2732" s="62">
        <f>_xlfn.NUMBERVALUE(LEFT(Table1[[#This Row],[Account]],1))</f>
        <v>0</v>
      </c>
      <c r="J2732" s="62" t="str">
        <f>IFERROR(VLOOKUP(Table1[[#This Row],[Budget Code Description]],Table6[#All],7,FALSE),"")</f>
        <v/>
      </c>
      <c r="K2732" s="143" t="str">
        <f>IFERROR(VLOOKUP(Table1[[#This Row],[Budget Code Description]],Table6[#All],8,FALSE),"")</f>
        <v/>
      </c>
      <c r="L2732" s="63"/>
      <c r="M2732" s="65" t="str">
        <f>IFERROR(VLOOKUP(Table1[[#This Row],[Staff ID]],Table2[],2,FALSE),"")</f>
        <v/>
      </c>
      <c r="N2732" s="211" t="str">
        <f>IFERROR(IF(VLOOKUP(Table1[[#This Row],[Budget Code Description]],Dimentions!$X$6:$AC$97,4,FALSE)="","",VLOOKUP(Table1[[#This Row],[Budget Code Description]],Dimentions!$X$6:$AC$97,4,FALSE)),"")</f>
        <v/>
      </c>
      <c r="O2732" s="65" t="str">
        <f>IFERROR(VLOOKUP(Table1[[#This Row],[Vendor ID]],Table549[],2,FALSE),"")</f>
        <v/>
      </c>
      <c r="P2732" s="63"/>
      <c r="Q2732" s="143" t="str">
        <f>IF(Table1[[#This Row],[Posting Date]]&lt;&gt;"",$D$9,"")</f>
        <v/>
      </c>
      <c r="R2732" s="159" t="str">
        <f>IF(Table1[[#This Row],[Posting Date]]&lt;&gt;"",$D$10,"")</f>
        <v/>
      </c>
      <c r="S2732" s="66"/>
      <c r="T2732" s="63"/>
      <c r="U2732" s="67"/>
      <c r="V2732" s="67"/>
      <c r="W2732" s="67" t="str">
        <f t="shared" si="43"/>
        <v/>
      </c>
      <c r="X2732" s="161" t="str">
        <f>IF(E2732="","",(IF(Table1[[#This Row],[Cur]]="USD",Table1[[#This Row],[Cur_Amount Debit]],Table1[[#This Row],[Cur_Amount Debit]]/Table1[[#This Row],[Exchange Rate]])))</f>
        <v/>
      </c>
      <c r="Y2732" s="161" t="str">
        <f>IF(E2732="","",(IF(Table1[[#This Row],[Cur]]="USD",Table1[[#This Row],[Cur_Amount Credit]],Table1[[#This Row],[Cur_Amount Credit]]/ExchangeRate)))</f>
        <v/>
      </c>
      <c r="Z2732" s="203" t="str">
        <f>IF(E2732="","",(Table1[[#This Row],[Debit USD]]-Table1[[#This Row],[Credit USD]]))</f>
        <v/>
      </c>
      <c r="AA2732" s="122"/>
      <c r="AB2732" s="1"/>
      <c r="AC2732" s="15"/>
      <c r="AD2732" s="15" t="str">
        <f>IF(AND(OR(Table1[[#This Row],[Account]]="15030",Table1[[#This Row],[Account]]="15035",Table1[[#This Row],[Account]]="20150"),Table1[[#This Row],[Vendor ID]]=""),1,"")</f>
        <v/>
      </c>
      <c r="AE2732" s="15"/>
      <c r="AF2732" s="15"/>
      <c r="AG2732" s="15"/>
      <c r="AH2732" s="46" t="str">
        <f>IF(Table1[[#This Row],[Posting Date]]&lt;&gt;"","GJ-"&amp;CountryID,"")</f>
        <v/>
      </c>
      <c r="AI2732" s="59" t="str">
        <f>IF(Table1[[#This Row],[Posting Date]]&lt;&gt;"",Table1[[#This Row],[Posting Date]],"")</f>
        <v/>
      </c>
      <c r="AJ2732" s="46"/>
      <c r="AK2732" s="46" t="str">
        <f>IF(Table1[[#This Row],[Description]]&lt;&gt;"",Table1[[#This Row],[Description]],"")</f>
        <v/>
      </c>
      <c r="AL2732" s="46" t="str">
        <f>IF(Table1[[#This Row],[Posting Date]]&lt;&gt;"",Table1[[#This Row],[Reference Number]],"")</f>
        <v/>
      </c>
      <c r="AM2732" s="46" t="str">
        <f>TRIM(Table1[[#This Row],[Line '#]])</f>
        <v/>
      </c>
      <c r="AN2732" s="46" t="str">
        <f>TRIM(Table1[[#This Row],[Account]])</f>
        <v/>
      </c>
      <c r="AO2732" s="46" t="str">
        <f>IF(Table1[[#This Row],[Posting Date]]&lt;&gt;"",$D$5,"")</f>
        <v/>
      </c>
      <c r="AP2732" s="46" t="str">
        <f>TRIM(Table1[[#This Row],[Departments-Prgrams]])</f>
        <v/>
      </c>
      <c r="AQ2732" s="46" t="str">
        <f>TRIM(Table1[[#This Row],[Grant]])</f>
        <v/>
      </c>
      <c r="AR2732" s="46" t="str">
        <f>TRIM(Table1[[#This Row],[Staff ID]])</f>
        <v/>
      </c>
      <c r="AS2732" s="46" t="str">
        <f>IF(TRIM(Table1[[#This Row],[Budget Code]])=0,"",TRIM(Table1[[#This Row],[Budget Code]]))</f>
        <v/>
      </c>
      <c r="AT2732" s="46" t="str">
        <f>IF(Table1[[#This Row],[Line Description]]&lt;&gt;"",Table1[[#This Row],[Line Description]],"")</f>
        <v/>
      </c>
      <c r="AU2732" s="46" t="str">
        <f>IF(Table1[[#This Row],[Cur_Amount Debit]]&gt;0,ROUND(Table1[[#This Row],[Cur_Amount Debit]],2),"")</f>
        <v/>
      </c>
      <c r="AV2732" s="46" t="str">
        <f>IF(Table1[[#This Row],[Cur_Amount Credit]]&gt;0,ROUND(Table1[[#This Row],[Cur_Amount Credit]],2),"")</f>
        <v/>
      </c>
      <c r="AW2732" s="46" t="str">
        <f>LEFT(Table1[[#This Row],[Cur]],3)</f>
        <v/>
      </c>
      <c r="AX2732" s="59"/>
      <c r="AY2732" s="46"/>
      <c r="AZ2732" s="46" t="str">
        <f>IF(Table1[[#This Row],[Cur]]&lt;&gt;"",IF(Table1[[#This Row],[Cur]]="USD","",ExchangeRate),"")</f>
        <v/>
      </c>
      <c r="BA2732" s="46" t="str">
        <f>IF(Table1[[#This Row],[Grant]]&lt;&gt;"",VLOOKUP(Table1[[#This Row],[Grant]],Grants!B:D,3),"")</f>
        <v/>
      </c>
      <c r="BB2732" s="46" t="str">
        <f>TRIM(Table1[[#This Row],[Vendor ID]])</f>
        <v/>
      </c>
      <c r="BC2732">
        <f>IF(Table1[[#This Row],[Reference Number]]=Q2731,BC2731,BC2731+1)</f>
        <v>2</v>
      </c>
    </row>
    <row r="2733" spans="1:55" ht="11.25" hidden="1" customHeight="1">
      <c r="A2733" s="1"/>
      <c r="B2733" s="88" t="str">
        <f>IF(Table1[[#This Row],[Posting Date]]&lt;&gt;"",IF(Table1[[#This Row],[Reference Number]]=Q2732,B2732+1,1),"")</f>
        <v/>
      </c>
      <c r="C2733" s="61"/>
      <c r="D2733" s="61"/>
      <c r="E2733" s="218"/>
      <c r="F2733" s="143" t="str">
        <f>IFERROR(IF(VLOOKUP(Table1[[#This Row],[Budget Code Description]],Dimentions!$X$6:$AC$132,2,FALSE)="","",VLOOKUP(Table1[[#This Row],[Budget Code Description]],Dimentions!$X$6:$AC$132,2,FALSE)),"")</f>
        <v/>
      </c>
      <c r="G2733" s="143" t="str">
        <f>IFERROR(VLOOKUP(Table1[[#This Row],[Budget Code Description]],Dimentions!$X$6:$AC$132,3,FALSE),"")</f>
        <v/>
      </c>
      <c r="H2733" s="64" t="str">
        <f>IFERROR(VLOOKUP(Table1[[#This Row],[Account]],Dimentions!$S$6:$V$233,2,FALSE),"")</f>
        <v/>
      </c>
      <c r="I2733" s="62">
        <f>_xlfn.NUMBERVALUE(LEFT(Table1[[#This Row],[Account]],1))</f>
        <v>0</v>
      </c>
      <c r="J2733" s="62" t="str">
        <f>IFERROR(VLOOKUP(Table1[[#This Row],[Budget Code Description]],Table6[#All],7,FALSE),"")</f>
        <v/>
      </c>
      <c r="K2733" s="143" t="str">
        <f>IFERROR(VLOOKUP(Table1[[#This Row],[Budget Code Description]],Table6[#All],8,FALSE),"")</f>
        <v/>
      </c>
      <c r="L2733" s="63"/>
      <c r="M2733" s="65" t="str">
        <f>IFERROR(VLOOKUP(Table1[[#This Row],[Staff ID]],Table2[],2,FALSE),"")</f>
        <v/>
      </c>
      <c r="N2733" s="211" t="str">
        <f>IFERROR(IF(VLOOKUP(Table1[[#This Row],[Budget Code Description]],Dimentions!$X$6:$AC$97,4,FALSE)="","",VLOOKUP(Table1[[#This Row],[Budget Code Description]],Dimentions!$X$6:$AC$97,4,FALSE)),"")</f>
        <v/>
      </c>
      <c r="O2733" s="65" t="str">
        <f>IFERROR(VLOOKUP(Table1[[#This Row],[Vendor ID]],Table549[],2,FALSE),"")</f>
        <v/>
      </c>
      <c r="P2733" s="63"/>
      <c r="Q2733" s="143" t="str">
        <f>IF(Table1[[#This Row],[Posting Date]]&lt;&gt;"",$D$9,"")</f>
        <v/>
      </c>
      <c r="R2733" s="159" t="str">
        <f>IF(Table1[[#This Row],[Posting Date]]&lt;&gt;"",$D$10,"")</f>
        <v/>
      </c>
      <c r="S2733" s="66"/>
      <c r="T2733" s="63"/>
      <c r="U2733" s="67"/>
      <c r="V2733" s="67"/>
      <c r="W2733" s="67" t="str">
        <f t="shared" si="43"/>
        <v/>
      </c>
      <c r="X2733" s="161" t="str">
        <f>IF(E2733="","",(IF(Table1[[#This Row],[Cur]]="USD",Table1[[#This Row],[Cur_Amount Debit]],Table1[[#This Row],[Cur_Amount Debit]]/Table1[[#This Row],[Exchange Rate]])))</f>
        <v/>
      </c>
      <c r="Y2733" s="161" t="str">
        <f>IF(E2733="","",(IF(Table1[[#This Row],[Cur]]="USD",Table1[[#This Row],[Cur_Amount Credit]],Table1[[#This Row],[Cur_Amount Credit]]/ExchangeRate)))</f>
        <v/>
      </c>
      <c r="Z2733" s="203" t="str">
        <f>IF(E2733="","",(Table1[[#This Row],[Debit USD]]-Table1[[#This Row],[Credit USD]]))</f>
        <v/>
      </c>
      <c r="AA2733" s="122"/>
      <c r="AB2733" s="1"/>
      <c r="AC2733" s="15"/>
      <c r="AD2733" s="15" t="str">
        <f>IF(AND(OR(Table1[[#This Row],[Account]]="15030",Table1[[#This Row],[Account]]="15035",Table1[[#This Row],[Account]]="20150"),Table1[[#This Row],[Vendor ID]]=""),1,"")</f>
        <v/>
      </c>
      <c r="AE2733" s="15"/>
      <c r="AF2733" s="15"/>
      <c r="AG2733" s="15"/>
      <c r="AH2733" s="46" t="str">
        <f>IF(Table1[[#This Row],[Posting Date]]&lt;&gt;"","GJ-"&amp;CountryID,"")</f>
        <v/>
      </c>
      <c r="AI2733" s="59" t="str">
        <f>IF(Table1[[#This Row],[Posting Date]]&lt;&gt;"",Table1[[#This Row],[Posting Date]],"")</f>
        <v/>
      </c>
      <c r="AJ2733" s="46"/>
      <c r="AK2733" s="46" t="str">
        <f>IF(Table1[[#This Row],[Description]]&lt;&gt;"",Table1[[#This Row],[Description]],"")</f>
        <v/>
      </c>
      <c r="AL2733" s="46" t="str">
        <f>IF(Table1[[#This Row],[Posting Date]]&lt;&gt;"",Table1[[#This Row],[Reference Number]],"")</f>
        <v/>
      </c>
      <c r="AM2733" s="46" t="str">
        <f>TRIM(Table1[[#This Row],[Line '#]])</f>
        <v/>
      </c>
      <c r="AN2733" s="46" t="str">
        <f>TRIM(Table1[[#This Row],[Account]])</f>
        <v/>
      </c>
      <c r="AO2733" s="46" t="str">
        <f>IF(Table1[[#This Row],[Posting Date]]&lt;&gt;"",$D$5,"")</f>
        <v/>
      </c>
      <c r="AP2733" s="46" t="str">
        <f>TRIM(Table1[[#This Row],[Departments-Prgrams]])</f>
        <v/>
      </c>
      <c r="AQ2733" s="46" t="str">
        <f>TRIM(Table1[[#This Row],[Grant]])</f>
        <v/>
      </c>
      <c r="AR2733" s="46" t="str">
        <f>TRIM(Table1[[#This Row],[Staff ID]])</f>
        <v/>
      </c>
      <c r="AS2733" s="46" t="str">
        <f>IF(TRIM(Table1[[#This Row],[Budget Code]])=0,"",TRIM(Table1[[#This Row],[Budget Code]]))</f>
        <v/>
      </c>
      <c r="AT2733" s="46" t="str">
        <f>IF(Table1[[#This Row],[Line Description]]&lt;&gt;"",Table1[[#This Row],[Line Description]],"")</f>
        <v/>
      </c>
      <c r="AU2733" s="46" t="str">
        <f>IF(Table1[[#This Row],[Cur_Amount Debit]]&gt;0,ROUND(Table1[[#This Row],[Cur_Amount Debit]],2),"")</f>
        <v/>
      </c>
      <c r="AV2733" s="46" t="str">
        <f>IF(Table1[[#This Row],[Cur_Amount Credit]]&gt;0,ROUND(Table1[[#This Row],[Cur_Amount Credit]],2),"")</f>
        <v/>
      </c>
      <c r="AW2733" s="46" t="str">
        <f>LEFT(Table1[[#This Row],[Cur]],3)</f>
        <v/>
      </c>
      <c r="AX2733" s="59"/>
      <c r="AY2733" s="46"/>
      <c r="AZ2733" s="46" t="str">
        <f>IF(Table1[[#This Row],[Cur]]&lt;&gt;"",IF(Table1[[#This Row],[Cur]]="USD","",ExchangeRate),"")</f>
        <v/>
      </c>
      <c r="BA2733" s="46" t="str">
        <f>IF(Table1[[#This Row],[Grant]]&lt;&gt;"",VLOOKUP(Table1[[#This Row],[Grant]],Grants!B:D,3),"")</f>
        <v/>
      </c>
      <c r="BB2733" s="46" t="str">
        <f>TRIM(Table1[[#This Row],[Vendor ID]])</f>
        <v/>
      </c>
      <c r="BC2733">
        <f>IF(Table1[[#This Row],[Reference Number]]=Q2732,BC2732,BC2732+1)</f>
        <v>2</v>
      </c>
    </row>
    <row r="2734" spans="1:55" ht="11.25" hidden="1" customHeight="1">
      <c r="A2734" s="1"/>
      <c r="B2734" s="88" t="str">
        <f>IF(Table1[[#This Row],[Posting Date]]&lt;&gt;"",IF(Table1[[#This Row],[Reference Number]]=Q2733,B2733+1,1),"")</f>
        <v/>
      </c>
      <c r="C2734" s="61"/>
      <c r="D2734" s="61"/>
      <c r="E2734" s="218"/>
      <c r="F2734" s="143" t="str">
        <f>IFERROR(IF(VLOOKUP(Table1[[#This Row],[Budget Code Description]],Dimentions!$X$6:$AC$132,2,FALSE)="","",VLOOKUP(Table1[[#This Row],[Budget Code Description]],Dimentions!$X$6:$AC$132,2,FALSE)),"")</f>
        <v/>
      </c>
      <c r="G2734" s="143" t="str">
        <f>IFERROR(VLOOKUP(Table1[[#This Row],[Budget Code Description]],Dimentions!$X$6:$AC$132,3,FALSE),"")</f>
        <v/>
      </c>
      <c r="H2734" s="64" t="str">
        <f>IFERROR(VLOOKUP(Table1[[#This Row],[Account]],Dimentions!$S$6:$V$233,2,FALSE),"")</f>
        <v/>
      </c>
      <c r="I2734" s="62">
        <f>_xlfn.NUMBERVALUE(LEFT(Table1[[#This Row],[Account]],1))</f>
        <v>0</v>
      </c>
      <c r="J2734" s="62" t="str">
        <f>IFERROR(VLOOKUP(Table1[[#This Row],[Budget Code Description]],Table6[#All],7,FALSE),"")</f>
        <v/>
      </c>
      <c r="K2734" s="143" t="str">
        <f>IFERROR(VLOOKUP(Table1[[#This Row],[Budget Code Description]],Table6[#All],8,FALSE),"")</f>
        <v/>
      </c>
      <c r="L2734" s="63"/>
      <c r="M2734" s="65" t="str">
        <f>IFERROR(VLOOKUP(Table1[[#This Row],[Staff ID]],Table2[],2,FALSE),"")</f>
        <v/>
      </c>
      <c r="N2734" s="211" t="str">
        <f>IFERROR(IF(VLOOKUP(Table1[[#This Row],[Budget Code Description]],Dimentions!$X$6:$AC$97,4,FALSE)="","",VLOOKUP(Table1[[#This Row],[Budget Code Description]],Dimentions!$X$6:$AC$97,4,FALSE)),"")</f>
        <v/>
      </c>
      <c r="O2734" s="65" t="str">
        <f>IFERROR(VLOOKUP(Table1[[#This Row],[Vendor ID]],Table549[],2,FALSE),"")</f>
        <v/>
      </c>
      <c r="P2734" s="63"/>
      <c r="Q2734" s="143" t="str">
        <f>IF(Table1[[#This Row],[Posting Date]]&lt;&gt;"",$D$9,"")</f>
        <v/>
      </c>
      <c r="R2734" s="159" t="str">
        <f>IF(Table1[[#This Row],[Posting Date]]&lt;&gt;"",$D$10,"")</f>
        <v/>
      </c>
      <c r="S2734" s="66"/>
      <c r="T2734" s="63"/>
      <c r="U2734" s="67"/>
      <c r="V2734" s="67"/>
      <c r="W2734" s="67" t="str">
        <f t="shared" si="43"/>
        <v/>
      </c>
      <c r="X2734" s="161" t="str">
        <f>IF(E2734="","",(IF(Table1[[#This Row],[Cur]]="USD",Table1[[#This Row],[Cur_Amount Debit]],Table1[[#This Row],[Cur_Amount Debit]]/Table1[[#This Row],[Exchange Rate]])))</f>
        <v/>
      </c>
      <c r="Y2734" s="161" t="str">
        <f>IF(E2734="","",(IF(Table1[[#This Row],[Cur]]="USD",Table1[[#This Row],[Cur_Amount Credit]],Table1[[#This Row],[Cur_Amount Credit]]/ExchangeRate)))</f>
        <v/>
      </c>
      <c r="Z2734" s="203" t="str">
        <f>IF(E2734="","",(Table1[[#This Row],[Debit USD]]-Table1[[#This Row],[Credit USD]]))</f>
        <v/>
      </c>
      <c r="AA2734" s="122"/>
      <c r="AB2734" s="1"/>
      <c r="AC2734" s="15"/>
      <c r="AD2734" s="15" t="str">
        <f>IF(AND(OR(Table1[[#This Row],[Account]]="15030",Table1[[#This Row],[Account]]="15035",Table1[[#This Row],[Account]]="20150"),Table1[[#This Row],[Vendor ID]]=""),1,"")</f>
        <v/>
      </c>
      <c r="AE2734" s="15"/>
      <c r="AF2734" s="15"/>
      <c r="AG2734" s="15"/>
      <c r="AH2734" s="46" t="str">
        <f>IF(Table1[[#This Row],[Posting Date]]&lt;&gt;"","GJ-"&amp;CountryID,"")</f>
        <v/>
      </c>
      <c r="AI2734" s="59" t="str">
        <f>IF(Table1[[#This Row],[Posting Date]]&lt;&gt;"",Table1[[#This Row],[Posting Date]],"")</f>
        <v/>
      </c>
      <c r="AJ2734" s="46"/>
      <c r="AK2734" s="46" t="str">
        <f>IF(Table1[[#This Row],[Description]]&lt;&gt;"",Table1[[#This Row],[Description]],"")</f>
        <v/>
      </c>
      <c r="AL2734" s="46" t="str">
        <f>IF(Table1[[#This Row],[Posting Date]]&lt;&gt;"",Table1[[#This Row],[Reference Number]],"")</f>
        <v/>
      </c>
      <c r="AM2734" s="46" t="str">
        <f>TRIM(Table1[[#This Row],[Line '#]])</f>
        <v/>
      </c>
      <c r="AN2734" s="46" t="str">
        <f>TRIM(Table1[[#This Row],[Account]])</f>
        <v/>
      </c>
      <c r="AO2734" s="46" t="str">
        <f>IF(Table1[[#This Row],[Posting Date]]&lt;&gt;"",$D$5,"")</f>
        <v/>
      </c>
      <c r="AP2734" s="46" t="str">
        <f>TRIM(Table1[[#This Row],[Departments-Prgrams]])</f>
        <v/>
      </c>
      <c r="AQ2734" s="46" t="str">
        <f>TRIM(Table1[[#This Row],[Grant]])</f>
        <v/>
      </c>
      <c r="AR2734" s="46" t="str">
        <f>TRIM(Table1[[#This Row],[Staff ID]])</f>
        <v/>
      </c>
      <c r="AS2734" s="46" t="str">
        <f>IF(TRIM(Table1[[#This Row],[Budget Code]])=0,"",TRIM(Table1[[#This Row],[Budget Code]]))</f>
        <v/>
      </c>
      <c r="AT2734" s="46" t="str">
        <f>IF(Table1[[#This Row],[Line Description]]&lt;&gt;"",Table1[[#This Row],[Line Description]],"")</f>
        <v/>
      </c>
      <c r="AU2734" s="46" t="str">
        <f>IF(Table1[[#This Row],[Cur_Amount Debit]]&gt;0,ROUND(Table1[[#This Row],[Cur_Amount Debit]],2),"")</f>
        <v/>
      </c>
      <c r="AV2734" s="46" t="str">
        <f>IF(Table1[[#This Row],[Cur_Amount Credit]]&gt;0,ROUND(Table1[[#This Row],[Cur_Amount Credit]],2),"")</f>
        <v/>
      </c>
      <c r="AW2734" s="46" t="str">
        <f>LEFT(Table1[[#This Row],[Cur]],3)</f>
        <v/>
      </c>
      <c r="AX2734" s="59"/>
      <c r="AY2734" s="46"/>
      <c r="AZ2734" s="46" t="str">
        <f>IF(Table1[[#This Row],[Cur]]&lt;&gt;"",IF(Table1[[#This Row],[Cur]]="USD","",ExchangeRate),"")</f>
        <v/>
      </c>
      <c r="BA2734" s="46" t="str">
        <f>IF(Table1[[#This Row],[Grant]]&lt;&gt;"",VLOOKUP(Table1[[#This Row],[Grant]],Grants!B:D,3),"")</f>
        <v/>
      </c>
      <c r="BB2734" s="46" t="str">
        <f>TRIM(Table1[[#This Row],[Vendor ID]])</f>
        <v/>
      </c>
      <c r="BC2734">
        <f>IF(Table1[[#This Row],[Reference Number]]=Q2733,BC2733,BC2733+1)</f>
        <v>2</v>
      </c>
    </row>
    <row r="2735" spans="1:55" ht="11.25" hidden="1" customHeight="1">
      <c r="A2735" s="1"/>
      <c r="B2735" s="88" t="str">
        <f>IF(Table1[[#This Row],[Posting Date]]&lt;&gt;"",IF(Table1[[#This Row],[Reference Number]]=Q2734,B2734+1,1),"")</f>
        <v/>
      </c>
      <c r="C2735" s="61"/>
      <c r="D2735" s="61"/>
      <c r="E2735" s="218"/>
      <c r="F2735" s="143" t="str">
        <f>IFERROR(IF(VLOOKUP(Table1[[#This Row],[Budget Code Description]],Dimentions!$X$6:$AC$132,2,FALSE)="","",VLOOKUP(Table1[[#This Row],[Budget Code Description]],Dimentions!$X$6:$AC$132,2,FALSE)),"")</f>
        <v/>
      </c>
      <c r="G2735" s="143" t="str">
        <f>IFERROR(VLOOKUP(Table1[[#This Row],[Budget Code Description]],Dimentions!$X$6:$AC$132,3,FALSE),"")</f>
        <v/>
      </c>
      <c r="H2735" s="64" t="str">
        <f>IFERROR(VLOOKUP(Table1[[#This Row],[Account]],Dimentions!$S$6:$V$233,2,FALSE),"")</f>
        <v/>
      </c>
      <c r="I2735" s="62">
        <f>_xlfn.NUMBERVALUE(LEFT(Table1[[#This Row],[Account]],1))</f>
        <v>0</v>
      </c>
      <c r="J2735" s="62" t="str">
        <f>IFERROR(VLOOKUP(Table1[[#This Row],[Budget Code Description]],Table6[#All],7,FALSE),"")</f>
        <v/>
      </c>
      <c r="K2735" s="143" t="str">
        <f>IFERROR(VLOOKUP(Table1[[#This Row],[Budget Code Description]],Table6[#All],8,FALSE),"")</f>
        <v/>
      </c>
      <c r="L2735" s="63"/>
      <c r="M2735" s="65" t="str">
        <f>IFERROR(VLOOKUP(Table1[[#This Row],[Staff ID]],Table2[],2,FALSE),"")</f>
        <v/>
      </c>
      <c r="N2735" s="211" t="str">
        <f>IFERROR(IF(VLOOKUP(Table1[[#This Row],[Budget Code Description]],Dimentions!$X$6:$AC$97,4,FALSE)="","",VLOOKUP(Table1[[#This Row],[Budget Code Description]],Dimentions!$X$6:$AC$97,4,FALSE)),"")</f>
        <v/>
      </c>
      <c r="O2735" s="65" t="str">
        <f>IFERROR(VLOOKUP(Table1[[#This Row],[Vendor ID]],Table549[],2,FALSE),"")</f>
        <v/>
      </c>
      <c r="P2735" s="63"/>
      <c r="Q2735" s="143" t="str">
        <f>IF(Table1[[#This Row],[Posting Date]]&lt;&gt;"",$D$9,"")</f>
        <v/>
      </c>
      <c r="R2735" s="159" t="str">
        <f>IF(Table1[[#This Row],[Posting Date]]&lt;&gt;"",$D$10,"")</f>
        <v/>
      </c>
      <c r="S2735" s="66"/>
      <c r="T2735" s="63"/>
      <c r="U2735" s="67"/>
      <c r="V2735" s="67"/>
      <c r="W2735" s="67" t="str">
        <f t="shared" si="43"/>
        <v/>
      </c>
      <c r="X2735" s="161" t="str">
        <f>IF(E2735="","",(IF(Table1[[#This Row],[Cur]]="USD",Table1[[#This Row],[Cur_Amount Debit]],Table1[[#This Row],[Cur_Amount Debit]]/Table1[[#This Row],[Exchange Rate]])))</f>
        <v/>
      </c>
      <c r="Y2735" s="161" t="str">
        <f>IF(E2735="","",(IF(Table1[[#This Row],[Cur]]="USD",Table1[[#This Row],[Cur_Amount Credit]],Table1[[#This Row],[Cur_Amount Credit]]/ExchangeRate)))</f>
        <v/>
      </c>
      <c r="Z2735" s="203" t="str">
        <f>IF(E2735="","",(Table1[[#This Row],[Debit USD]]-Table1[[#This Row],[Credit USD]]))</f>
        <v/>
      </c>
      <c r="AA2735" s="122"/>
      <c r="AB2735" s="1"/>
      <c r="AC2735" s="15"/>
      <c r="AD2735" s="15" t="str">
        <f>IF(AND(OR(Table1[[#This Row],[Account]]="15030",Table1[[#This Row],[Account]]="15035",Table1[[#This Row],[Account]]="20150"),Table1[[#This Row],[Vendor ID]]=""),1,"")</f>
        <v/>
      </c>
      <c r="AE2735" s="15"/>
      <c r="AF2735" s="15"/>
      <c r="AG2735" s="15"/>
      <c r="AH2735" s="46" t="str">
        <f>IF(Table1[[#This Row],[Posting Date]]&lt;&gt;"","GJ-"&amp;CountryID,"")</f>
        <v/>
      </c>
      <c r="AI2735" s="59" t="str">
        <f>IF(Table1[[#This Row],[Posting Date]]&lt;&gt;"",Table1[[#This Row],[Posting Date]],"")</f>
        <v/>
      </c>
      <c r="AJ2735" s="46"/>
      <c r="AK2735" s="46" t="str">
        <f>IF(Table1[[#This Row],[Description]]&lt;&gt;"",Table1[[#This Row],[Description]],"")</f>
        <v/>
      </c>
      <c r="AL2735" s="46" t="str">
        <f>IF(Table1[[#This Row],[Posting Date]]&lt;&gt;"",Table1[[#This Row],[Reference Number]],"")</f>
        <v/>
      </c>
      <c r="AM2735" s="46" t="str">
        <f>TRIM(Table1[[#This Row],[Line '#]])</f>
        <v/>
      </c>
      <c r="AN2735" s="46" t="str">
        <f>TRIM(Table1[[#This Row],[Account]])</f>
        <v/>
      </c>
      <c r="AO2735" s="46" t="str">
        <f>IF(Table1[[#This Row],[Posting Date]]&lt;&gt;"",$D$5,"")</f>
        <v/>
      </c>
      <c r="AP2735" s="46" t="str">
        <f>TRIM(Table1[[#This Row],[Departments-Prgrams]])</f>
        <v/>
      </c>
      <c r="AQ2735" s="46" t="str">
        <f>TRIM(Table1[[#This Row],[Grant]])</f>
        <v/>
      </c>
      <c r="AR2735" s="46" t="str">
        <f>TRIM(Table1[[#This Row],[Staff ID]])</f>
        <v/>
      </c>
      <c r="AS2735" s="46" t="str">
        <f>IF(TRIM(Table1[[#This Row],[Budget Code]])=0,"",TRIM(Table1[[#This Row],[Budget Code]]))</f>
        <v/>
      </c>
      <c r="AT2735" s="46" t="str">
        <f>IF(Table1[[#This Row],[Line Description]]&lt;&gt;"",Table1[[#This Row],[Line Description]],"")</f>
        <v/>
      </c>
      <c r="AU2735" s="46" t="str">
        <f>IF(Table1[[#This Row],[Cur_Amount Debit]]&gt;0,ROUND(Table1[[#This Row],[Cur_Amount Debit]],2),"")</f>
        <v/>
      </c>
      <c r="AV2735" s="46" t="str">
        <f>IF(Table1[[#This Row],[Cur_Amount Credit]]&gt;0,ROUND(Table1[[#This Row],[Cur_Amount Credit]],2),"")</f>
        <v/>
      </c>
      <c r="AW2735" s="46" t="str">
        <f>LEFT(Table1[[#This Row],[Cur]],3)</f>
        <v/>
      </c>
      <c r="AX2735" s="59"/>
      <c r="AY2735" s="46"/>
      <c r="AZ2735" s="46" t="str">
        <f>IF(Table1[[#This Row],[Cur]]&lt;&gt;"",IF(Table1[[#This Row],[Cur]]="USD","",ExchangeRate),"")</f>
        <v/>
      </c>
      <c r="BA2735" s="46" t="str">
        <f>IF(Table1[[#This Row],[Grant]]&lt;&gt;"",VLOOKUP(Table1[[#This Row],[Grant]],Grants!B:D,3),"")</f>
        <v/>
      </c>
      <c r="BB2735" s="46" t="str">
        <f>TRIM(Table1[[#This Row],[Vendor ID]])</f>
        <v/>
      </c>
      <c r="BC2735">
        <f>IF(Table1[[#This Row],[Reference Number]]=Q2734,BC2734,BC2734+1)</f>
        <v>2</v>
      </c>
    </row>
    <row r="2736" spans="1:55" ht="11.25" hidden="1" customHeight="1">
      <c r="A2736" s="1"/>
      <c r="B2736" s="88" t="str">
        <f>IF(Table1[[#This Row],[Posting Date]]&lt;&gt;"",IF(Table1[[#This Row],[Reference Number]]=Q2735,B2735+1,1),"")</f>
        <v/>
      </c>
      <c r="C2736" s="61"/>
      <c r="D2736" s="61"/>
      <c r="E2736" s="218"/>
      <c r="F2736" s="143" t="str">
        <f>IFERROR(IF(VLOOKUP(Table1[[#This Row],[Budget Code Description]],Dimentions!$X$6:$AC$132,2,FALSE)="","",VLOOKUP(Table1[[#This Row],[Budget Code Description]],Dimentions!$X$6:$AC$132,2,FALSE)),"")</f>
        <v/>
      </c>
      <c r="G2736" s="143" t="str">
        <f>IFERROR(VLOOKUP(Table1[[#This Row],[Budget Code Description]],Dimentions!$X$6:$AC$132,3,FALSE),"")</f>
        <v/>
      </c>
      <c r="H2736" s="64" t="str">
        <f>IFERROR(VLOOKUP(Table1[[#This Row],[Account]],Dimentions!$S$6:$V$233,2,FALSE),"")</f>
        <v/>
      </c>
      <c r="I2736" s="62">
        <f>_xlfn.NUMBERVALUE(LEFT(Table1[[#This Row],[Account]],1))</f>
        <v>0</v>
      </c>
      <c r="J2736" s="62" t="str">
        <f>IFERROR(VLOOKUP(Table1[[#This Row],[Budget Code Description]],Table6[#All],7,FALSE),"")</f>
        <v/>
      </c>
      <c r="K2736" s="143" t="str">
        <f>IFERROR(VLOOKUP(Table1[[#This Row],[Budget Code Description]],Table6[#All],8,FALSE),"")</f>
        <v/>
      </c>
      <c r="L2736" s="63"/>
      <c r="M2736" s="65" t="str">
        <f>IFERROR(VLOOKUP(Table1[[#This Row],[Staff ID]],Table2[],2,FALSE),"")</f>
        <v/>
      </c>
      <c r="N2736" s="211" t="str">
        <f>IFERROR(IF(VLOOKUP(Table1[[#This Row],[Budget Code Description]],Dimentions!$X$6:$AC$97,4,FALSE)="","",VLOOKUP(Table1[[#This Row],[Budget Code Description]],Dimentions!$X$6:$AC$97,4,FALSE)),"")</f>
        <v/>
      </c>
      <c r="O2736" s="65" t="str">
        <f>IFERROR(VLOOKUP(Table1[[#This Row],[Vendor ID]],Table549[],2,FALSE),"")</f>
        <v/>
      </c>
      <c r="P2736" s="63"/>
      <c r="Q2736" s="143" t="str">
        <f>IF(Table1[[#This Row],[Posting Date]]&lt;&gt;"",$D$9,"")</f>
        <v/>
      </c>
      <c r="R2736" s="159" t="str">
        <f>IF(Table1[[#This Row],[Posting Date]]&lt;&gt;"",$D$10,"")</f>
        <v/>
      </c>
      <c r="S2736" s="66"/>
      <c r="T2736" s="63"/>
      <c r="U2736" s="67"/>
      <c r="V2736" s="67"/>
      <c r="W2736" s="67" t="str">
        <f t="shared" si="43"/>
        <v/>
      </c>
      <c r="X2736" s="161" t="str">
        <f>IF(E2736="","",(IF(Table1[[#This Row],[Cur]]="USD",Table1[[#This Row],[Cur_Amount Debit]],Table1[[#This Row],[Cur_Amount Debit]]/Table1[[#This Row],[Exchange Rate]])))</f>
        <v/>
      </c>
      <c r="Y2736" s="161" t="str">
        <f>IF(E2736="","",(IF(Table1[[#This Row],[Cur]]="USD",Table1[[#This Row],[Cur_Amount Credit]],Table1[[#This Row],[Cur_Amount Credit]]/ExchangeRate)))</f>
        <v/>
      </c>
      <c r="Z2736" s="203" t="str">
        <f>IF(E2736="","",(Table1[[#This Row],[Debit USD]]-Table1[[#This Row],[Credit USD]]))</f>
        <v/>
      </c>
      <c r="AA2736" s="122"/>
      <c r="AB2736" s="1"/>
      <c r="AC2736" s="15"/>
      <c r="AD2736" s="15" t="str">
        <f>IF(AND(OR(Table1[[#This Row],[Account]]="15030",Table1[[#This Row],[Account]]="15035",Table1[[#This Row],[Account]]="20150"),Table1[[#This Row],[Vendor ID]]=""),1,"")</f>
        <v/>
      </c>
      <c r="AE2736" s="15"/>
      <c r="AF2736" s="15"/>
      <c r="AG2736" s="15"/>
      <c r="AH2736" s="46" t="str">
        <f>IF(Table1[[#This Row],[Posting Date]]&lt;&gt;"","GJ-"&amp;CountryID,"")</f>
        <v/>
      </c>
      <c r="AI2736" s="59" t="str">
        <f>IF(Table1[[#This Row],[Posting Date]]&lt;&gt;"",Table1[[#This Row],[Posting Date]],"")</f>
        <v/>
      </c>
      <c r="AJ2736" s="46"/>
      <c r="AK2736" s="46" t="str">
        <f>IF(Table1[[#This Row],[Description]]&lt;&gt;"",Table1[[#This Row],[Description]],"")</f>
        <v/>
      </c>
      <c r="AL2736" s="46" t="str">
        <f>IF(Table1[[#This Row],[Posting Date]]&lt;&gt;"",Table1[[#This Row],[Reference Number]],"")</f>
        <v/>
      </c>
      <c r="AM2736" s="46" t="str">
        <f>TRIM(Table1[[#This Row],[Line '#]])</f>
        <v/>
      </c>
      <c r="AN2736" s="46" t="str">
        <f>TRIM(Table1[[#This Row],[Account]])</f>
        <v/>
      </c>
      <c r="AO2736" s="46" t="str">
        <f>IF(Table1[[#This Row],[Posting Date]]&lt;&gt;"",$D$5,"")</f>
        <v/>
      </c>
      <c r="AP2736" s="46" t="str">
        <f>TRIM(Table1[[#This Row],[Departments-Prgrams]])</f>
        <v/>
      </c>
      <c r="AQ2736" s="46" t="str">
        <f>TRIM(Table1[[#This Row],[Grant]])</f>
        <v/>
      </c>
      <c r="AR2736" s="46" t="str">
        <f>TRIM(Table1[[#This Row],[Staff ID]])</f>
        <v/>
      </c>
      <c r="AS2736" s="46" t="str">
        <f>IF(TRIM(Table1[[#This Row],[Budget Code]])=0,"",TRIM(Table1[[#This Row],[Budget Code]]))</f>
        <v/>
      </c>
      <c r="AT2736" s="46" t="str">
        <f>IF(Table1[[#This Row],[Line Description]]&lt;&gt;"",Table1[[#This Row],[Line Description]],"")</f>
        <v/>
      </c>
      <c r="AU2736" s="46" t="str">
        <f>IF(Table1[[#This Row],[Cur_Amount Debit]]&gt;0,ROUND(Table1[[#This Row],[Cur_Amount Debit]],2),"")</f>
        <v/>
      </c>
      <c r="AV2736" s="46" t="str">
        <f>IF(Table1[[#This Row],[Cur_Amount Credit]]&gt;0,ROUND(Table1[[#This Row],[Cur_Amount Credit]],2),"")</f>
        <v/>
      </c>
      <c r="AW2736" s="46" t="str">
        <f>LEFT(Table1[[#This Row],[Cur]],3)</f>
        <v/>
      </c>
      <c r="AX2736" s="59"/>
      <c r="AY2736" s="46"/>
      <c r="AZ2736" s="46" t="str">
        <f>IF(Table1[[#This Row],[Cur]]&lt;&gt;"",IF(Table1[[#This Row],[Cur]]="USD","",ExchangeRate),"")</f>
        <v/>
      </c>
      <c r="BA2736" s="46" t="str">
        <f>IF(Table1[[#This Row],[Grant]]&lt;&gt;"",VLOOKUP(Table1[[#This Row],[Grant]],Grants!B:D,3),"")</f>
        <v/>
      </c>
      <c r="BB2736" s="46" t="str">
        <f>TRIM(Table1[[#This Row],[Vendor ID]])</f>
        <v/>
      </c>
      <c r="BC2736">
        <f>IF(Table1[[#This Row],[Reference Number]]=Q2735,BC2735,BC2735+1)</f>
        <v>2</v>
      </c>
    </row>
    <row r="2737" spans="1:55" ht="11.25" hidden="1" customHeight="1">
      <c r="A2737" s="1"/>
      <c r="B2737" s="88" t="str">
        <f>IF(Table1[[#This Row],[Posting Date]]&lt;&gt;"",IF(Table1[[#This Row],[Reference Number]]=Q2736,B2736+1,1),"")</f>
        <v/>
      </c>
      <c r="C2737" s="61"/>
      <c r="D2737" s="61"/>
      <c r="E2737" s="218"/>
      <c r="F2737" s="143" t="str">
        <f>IFERROR(IF(VLOOKUP(Table1[[#This Row],[Budget Code Description]],Dimentions!$X$6:$AC$132,2,FALSE)="","",VLOOKUP(Table1[[#This Row],[Budget Code Description]],Dimentions!$X$6:$AC$132,2,FALSE)),"")</f>
        <v/>
      </c>
      <c r="G2737" s="143" t="str">
        <f>IFERROR(VLOOKUP(Table1[[#This Row],[Budget Code Description]],Dimentions!$X$6:$AC$132,3,FALSE),"")</f>
        <v/>
      </c>
      <c r="H2737" s="64" t="str">
        <f>IFERROR(VLOOKUP(Table1[[#This Row],[Account]],Dimentions!$S$6:$V$233,2,FALSE),"")</f>
        <v/>
      </c>
      <c r="I2737" s="62">
        <f>_xlfn.NUMBERVALUE(LEFT(Table1[[#This Row],[Account]],1))</f>
        <v>0</v>
      </c>
      <c r="J2737" s="62" t="str">
        <f>IFERROR(VLOOKUP(Table1[[#This Row],[Budget Code Description]],Table6[#All],7,FALSE),"")</f>
        <v/>
      </c>
      <c r="K2737" s="143" t="str">
        <f>IFERROR(VLOOKUP(Table1[[#This Row],[Budget Code Description]],Table6[#All],8,FALSE),"")</f>
        <v/>
      </c>
      <c r="L2737" s="63"/>
      <c r="M2737" s="65" t="str">
        <f>IFERROR(VLOOKUP(Table1[[#This Row],[Staff ID]],Table2[],2,FALSE),"")</f>
        <v/>
      </c>
      <c r="N2737" s="211" t="str">
        <f>IFERROR(IF(VLOOKUP(Table1[[#This Row],[Budget Code Description]],Dimentions!$X$6:$AC$97,4,FALSE)="","",VLOOKUP(Table1[[#This Row],[Budget Code Description]],Dimentions!$X$6:$AC$97,4,FALSE)),"")</f>
        <v/>
      </c>
      <c r="O2737" s="65" t="str">
        <f>IFERROR(VLOOKUP(Table1[[#This Row],[Vendor ID]],Table549[],2,FALSE),"")</f>
        <v/>
      </c>
      <c r="P2737" s="63"/>
      <c r="Q2737" s="143" t="str">
        <f>IF(Table1[[#This Row],[Posting Date]]&lt;&gt;"",$D$9,"")</f>
        <v/>
      </c>
      <c r="R2737" s="159" t="str">
        <f>IF(Table1[[#This Row],[Posting Date]]&lt;&gt;"",$D$10,"")</f>
        <v/>
      </c>
      <c r="S2737" s="66"/>
      <c r="T2737" s="63"/>
      <c r="U2737" s="67"/>
      <c r="V2737" s="67"/>
      <c r="W2737" s="67" t="str">
        <f t="shared" si="43"/>
        <v/>
      </c>
      <c r="X2737" s="161" t="str">
        <f>IF(E2737="","",(IF(Table1[[#This Row],[Cur]]="USD",Table1[[#This Row],[Cur_Amount Debit]],Table1[[#This Row],[Cur_Amount Debit]]/Table1[[#This Row],[Exchange Rate]])))</f>
        <v/>
      </c>
      <c r="Y2737" s="161" t="str">
        <f>IF(E2737="","",(IF(Table1[[#This Row],[Cur]]="USD",Table1[[#This Row],[Cur_Amount Credit]],Table1[[#This Row],[Cur_Amount Credit]]/ExchangeRate)))</f>
        <v/>
      </c>
      <c r="Z2737" s="203" t="str">
        <f>IF(E2737="","",(Table1[[#This Row],[Debit USD]]-Table1[[#This Row],[Credit USD]]))</f>
        <v/>
      </c>
      <c r="AA2737" s="122"/>
      <c r="AB2737" s="1"/>
      <c r="AC2737" s="15"/>
      <c r="AD2737" s="15" t="str">
        <f>IF(AND(OR(Table1[[#This Row],[Account]]="15030",Table1[[#This Row],[Account]]="15035",Table1[[#This Row],[Account]]="20150"),Table1[[#This Row],[Vendor ID]]=""),1,"")</f>
        <v/>
      </c>
      <c r="AE2737" s="15"/>
      <c r="AF2737" s="15"/>
      <c r="AG2737" s="15"/>
      <c r="AH2737" s="46" t="str">
        <f>IF(Table1[[#This Row],[Posting Date]]&lt;&gt;"","GJ-"&amp;CountryID,"")</f>
        <v/>
      </c>
      <c r="AI2737" s="59" t="str">
        <f>IF(Table1[[#This Row],[Posting Date]]&lt;&gt;"",Table1[[#This Row],[Posting Date]],"")</f>
        <v/>
      </c>
      <c r="AJ2737" s="46"/>
      <c r="AK2737" s="46" t="str">
        <f>IF(Table1[[#This Row],[Description]]&lt;&gt;"",Table1[[#This Row],[Description]],"")</f>
        <v/>
      </c>
      <c r="AL2737" s="46" t="str">
        <f>IF(Table1[[#This Row],[Posting Date]]&lt;&gt;"",Table1[[#This Row],[Reference Number]],"")</f>
        <v/>
      </c>
      <c r="AM2737" s="46" t="str">
        <f>TRIM(Table1[[#This Row],[Line '#]])</f>
        <v/>
      </c>
      <c r="AN2737" s="46" t="str">
        <f>TRIM(Table1[[#This Row],[Account]])</f>
        <v/>
      </c>
      <c r="AO2737" s="46" t="str">
        <f>IF(Table1[[#This Row],[Posting Date]]&lt;&gt;"",$D$5,"")</f>
        <v/>
      </c>
      <c r="AP2737" s="46" t="str">
        <f>TRIM(Table1[[#This Row],[Departments-Prgrams]])</f>
        <v/>
      </c>
      <c r="AQ2737" s="46" t="str">
        <f>TRIM(Table1[[#This Row],[Grant]])</f>
        <v/>
      </c>
      <c r="AR2737" s="46" t="str">
        <f>TRIM(Table1[[#This Row],[Staff ID]])</f>
        <v/>
      </c>
      <c r="AS2737" s="46" t="str">
        <f>IF(TRIM(Table1[[#This Row],[Budget Code]])=0,"",TRIM(Table1[[#This Row],[Budget Code]]))</f>
        <v/>
      </c>
      <c r="AT2737" s="46" t="str">
        <f>IF(Table1[[#This Row],[Line Description]]&lt;&gt;"",Table1[[#This Row],[Line Description]],"")</f>
        <v/>
      </c>
      <c r="AU2737" s="46" t="str">
        <f>IF(Table1[[#This Row],[Cur_Amount Debit]]&gt;0,ROUND(Table1[[#This Row],[Cur_Amount Debit]],2),"")</f>
        <v/>
      </c>
      <c r="AV2737" s="46" t="str">
        <f>IF(Table1[[#This Row],[Cur_Amount Credit]]&gt;0,ROUND(Table1[[#This Row],[Cur_Amount Credit]],2),"")</f>
        <v/>
      </c>
      <c r="AW2737" s="46" t="str">
        <f>LEFT(Table1[[#This Row],[Cur]],3)</f>
        <v/>
      </c>
      <c r="AX2737" s="59"/>
      <c r="AY2737" s="46"/>
      <c r="AZ2737" s="46" t="str">
        <f>IF(Table1[[#This Row],[Cur]]&lt;&gt;"",IF(Table1[[#This Row],[Cur]]="USD","",ExchangeRate),"")</f>
        <v/>
      </c>
      <c r="BA2737" s="46" t="str">
        <f>IF(Table1[[#This Row],[Grant]]&lt;&gt;"",VLOOKUP(Table1[[#This Row],[Grant]],Grants!B:D,3),"")</f>
        <v/>
      </c>
      <c r="BB2737" s="46" t="str">
        <f>TRIM(Table1[[#This Row],[Vendor ID]])</f>
        <v/>
      </c>
      <c r="BC2737">
        <f>IF(Table1[[#This Row],[Reference Number]]=Q2736,BC2736,BC2736+1)</f>
        <v>2</v>
      </c>
    </row>
    <row r="2738" spans="1:55" ht="11.25" hidden="1" customHeight="1">
      <c r="A2738" s="1"/>
      <c r="B2738" s="88" t="str">
        <f>IF(Table1[[#This Row],[Posting Date]]&lt;&gt;"",IF(Table1[[#This Row],[Reference Number]]=Q2737,B2737+1,1),"")</f>
        <v/>
      </c>
      <c r="C2738" s="61"/>
      <c r="D2738" s="61"/>
      <c r="E2738" s="218"/>
      <c r="F2738" s="143" t="str">
        <f>IFERROR(IF(VLOOKUP(Table1[[#This Row],[Budget Code Description]],Dimentions!$X$6:$AC$132,2,FALSE)="","",VLOOKUP(Table1[[#This Row],[Budget Code Description]],Dimentions!$X$6:$AC$132,2,FALSE)),"")</f>
        <v/>
      </c>
      <c r="G2738" s="143" t="str">
        <f>IFERROR(VLOOKUP(Table1[[#This Row],[Budget Code Description]],Dimentions!$X$6:$AC$132,3,FALSE),"")</f>
        <v/>
      </c>
      <c r="H2738" s="64" t="str">
        <f>IFERROR(VLOOKUP(Table1[[#This Row],[Account]],Dimentions!$S$6:$V$233,2,FALSE),"")</f>
        <v/>
      </c>
      <c r="I2738" s="62">
        <f>_xlfn.NUMBERVALUE(LEFT(Table1[[#This Row],[Account]],1))</f>
        <v>0</v>
      </c>
      <c r="J2738" s="62" t="str">
        <f>IFERROR(VLOOKUP(Table1[[#This Row],[Budget Code Description]],Table6[#All],7,FALSE),"")</f>
        <v/>
      </c>
      <c r="K2738" s="143" t="str">
        <f>IFERROR(VLOOKUP(Table1[[#This Row],[Budget Code Description]],Table6[#All],8,FALSE),"")</f>
        <v/>
      </c>
      <c r="L2738" s="63"/>
      <c r="M2738" s="65" t="str">
        <f>IFERROR(VLOOKUP(Table1[[#This Row],[Staff ID]],Table2[],2,FALSE),"")</f>
        <v/>
      </c>
      <c r="N2738" s="211" t="str">
        <f>IFERROR(IF(VLOOKUP(Table1[[#This Row],[Budget Code Description]],Dimentions!$X$6:$AC$97,4,FALSE)="","",VLOOKUP(Table1[[#This Row],[Budget Code Description]],Dimentions!$X$6:$AC$97,4,FALSE)),"")</f>
        <v/>
      </c>
      <c r="O2738" s="65" t="str">
        <f>IFERROR(VLOOKUP(Table1[[#This Row],[Vendor ID]],Table549[],2,FALSE),"")</f>
        <v/>
      </c>
      <c r="P2738" s="63"/>
      <c r="Q2738" s="143" t="str">
        <f>IF(Table1[[#This Row],[Posting Date]]&lt;&gt;"",$D$9,"")</f>
        <v/>
      </c>
      <c r="R2738" s="159" t="str">
        <f>IF(Table1[[#This Row],[Posting Date]]&lt;&gt;"",$D$10,"")</f>
        <v/>
      </c>
      <c r="S2738" s="66"/>
      <c r="T2738" s="63"/>
      <c r="U2738" s="67"/>
      <c r="V2738" s="67"/>
      <c r="W2738" s="67" t="str">
        <f t="shared" si="43"/>
        <v/>
      </c>
      <c r="X2738" s="161" t="str">
        <f>IF(E2738="","",(IF(Table1[[#This Row],[Cur]]="USD",Table1[[#This Row],[Cur_Amount Debit]],Table1[[#This Row],[Cur_Amount Debit]]/Table1[[#This Row],[Exchange Rate]])))</f>
        <v/>
      </c>
      <c r="Y2738" s="161" t="str">
        <f>IF(E2738="","",(IF(Table1[[#This Row],[Cur]]="USD",Table1[[#This Row],[Cur_Amount Credit]],Table1[[#This Row],[Cur_Amount Credit]]/ExchangeRate)))</f>
        <v/>
      </c>
      <c r="Z2738" s="203" t="str">
        <f>IF(E2738="","",(Table1[[#This Row],[Debit USD]]-Table1[[#This Row],[Credit USD]]))</f>
        <v/>
      </c>
      <c r="AA2738" s="122"/>
      <c r="AB2738" s="1"/>
      <c r="AC2738" s="15"/>
      <c r="AD2738" s="15" t="str">
        <f>IF(AND(OR(Table1[[#This Row],[Account]]="15030",Table1[[#This Row],[Account]]="15035",Table1[[#This Row],[Account]]="20150"),Table1[[#This Row],[Vendor ID]]=""),1,"")</f>
        <v/>
      </c>
      <c r="AE2738" s="15"/>
      <c r="AF2738" s="15"/>
      <c r="AG2738" s="15"/>
      <c r="AH2738" s="46" t="str">
        <f>IF(Table1[[#This Row],[Posting Date]]&lt;&gt;"","GJ-"&amp;CountryID,"")</f>
        <v/>
      </c>
      <c r="AI2738" s="59" t="str">
        <f>IF(Table1[[#This Row],[Posting Date]]&lt;&gt;"",Table1[[#This Row],[Posting Date]],"")</f>
        <v/>
      </c>
      <c r="AJ2738" s="46"/>
      <c r="AK2738" s="46" t="str">
        <f>IF(Table1[[#This Row],[Description]]&lt;&gt;"",Table1[[#This Row],[Description]],"")</f>
        <v/>
      </c>
      <c r="AL2738" s="46" t="str">
        <f>IF(Table1[[#This Row],[Posting Date]]&lt;&gt;"",Table1[[#This Row],[Reference Number]],"")</f>
        <v/>
      </c>
      <c r="AM2738" s="46" t="str">
        <f>TRIM(Table1[[#This Row],[Line '#]])</f>
        <v/>
      </c>
      <c r="AN2738" s="46" t="str">
        <f>TRIM(Table1[[#This Row],[Account]])</f>
        <v/>
      </c>
      <c r="AO2738" s="46" t="str">
        <f>IF(Table1[[#This Row],[Posting Date]]&lt;&gt;"",$D$5,"")</f>
        <v/>
      </c>
      <c r="AP2738" s="46" t="str">
        <f>TRIM(Table1[[#This Row],[Departments-Prgrams]])</f>
        <v/>
      </c>
      <c r="AQ2738" s="46" t="str">
        <f>TRIM(Table1[[#This Row],[Grant]])</f>
        <v/>
      </c>
      <c r="AR2738" s="46" t="str">
        <f>TRIM(Table1[[#This Row],[Staff ID]])</f>
        <v/>
      </c>
      <c r="AS2738" s="46" t="str">
        <f>IF(TRIM(Table1[[#This Row],[Budget Code]])=0,"",TRIM(Table1[[#This Row],[Budget Code]]))</f>
        <v/>
      </c>
      <c r="AT2738" s="46" t="str">
        <f>IF(Table1[[#This Row],[Line Description]]&lt;&gt;"",Table1[[#This Row],[Line Description]],"")</f>
        <v/>
      </c>
      <c r="AU2738" s="46" t="str">
        <f>IF(Table1[[#This Row],[Cur_Amount Debit]]&gt;0,ROUND(Table1[[#This Row],[Cur_Amount Debit]],2),"")</f>
        <v/>
      </c>
      <c r="AV2738" s="46" t="str">
        <f>IF(Table1[[#This Row],[Cur_Amount Credit]]&gt;0,ROUND(Table1[[#This Row],[Cur_Amount Credit]],2),"")</f>
        <v/>
      </c>
      <c r="AW2738" s="46" t="str">
        <f>LEFT(Table1[[#This Row],[Cur]],3)</f>
        <v/>
      </c>
      <c r="AX2738" s="59"/>
      <c r="AY2738" s="46"/>
      <c r="AZ2738" s="46" t="str">
        <f>IF(Table1[[#This Row],[Cur]]&lt;&gt;"",IF(Table1[[#This Row],[Cur]]="USD","",ExchangeRate),"")</f>
        <v/>
      </c>
      <c r="BA2738" s="46" t="str">
        <f>IF(Table1[[#This Row],[Grant]]&lt;&gt;"",VLOOKUP(Table1[[#This Row],[Grant]],Grants!B:D,3),"")</f>
        <v/>
      </c>
      <c r="BB2738" s="46" t="str">
        <f>TRIM(Table1[[#This Row],[Vendor ID]])</f>
        <v/>
      </c>
      <c r="BC2738">
        <f>IF(Table1[[#This Row],[Reference Number]]=Q2737,BC2737,BC2737+1)</f>
        <v>2</v>
      </c>
    </row>
    <row r="2739" spans="1:55" ht="11.25" hidden="1" customHeight="1">
      <c r="A2739" s="1"/>
      <c r="B2739" s="88" t="str">
        <f>IF(Table1[[#This Row],[Posting Date]]&lt;&gt;"",IF(Table1[[#This Row],[Reference Number]]=Q2738,B2738+1,1),"")</f>
        <v/>
      </c>
      <c r="C2739" s="61"/>
      <c r="D2739" s="61"/>
      <c r="E2739" s="218"/>
      <c r="F2739" s="143" t="str">
        <f>IFERROR(IF(VLOOKUP(Table1[[#This Row],[Budget Code Description]],Dimentions!$X$6:$AC$132,2,FALSE)="","",VLOOKUP(Table1[[#This Row],[Budget Code Description]],Dimentions!$X$6:$AC$132,2,FALSE)),"")</f>
        <v/>
      </c>
      <c r="G2739" s="143" t="str">
        <f>IFERROR(VLOOKUP(Table1[[#This Row],[Budget Code Description]],Dimentions!$X$6:$AC$132,3,FALSE),"")</f>
        <v/>
      </c>
      <c r="H2739" s="64" t="str">
        <f>IFERROR(VLOOKUP(Table1[[#This Row],[Account]],Dimentions!$S$6:$V$233,2,FALSE),"")</f>
        <v/>
      </c>
      <c r="I2739" s="62">
        <f>_xlfn.NUMBERVALUE(LEFT(Table1[[#This Row],[Account]],1))</f>
        <v>0</v>
      </c>
      <c r="J2739" s="62" t="str">
        <f>IFERROR(VLOOKUP(Table1[[#This Row],[Budget Code Description]],Table6[#All],7,FALSE),"")</f>
        <v/>
      </c>
      <c r="K2739" s="143" t="str">
        <f>IFERROR(VLOOKUP(Table1[[#This Row],[Budget Code Description]],Table6[#All],8,FALSE),"")</f>
        <v/>
      </c>
      <c r="L2739" s="63"/>
      <c r="M2739" s="65" t="str">
        <f>IFERROR(VLOOKUP(Table1[[#This Row],[Staff ID]],Table2[],2,FALSE),"")</f>
        <v/>
      </c>
      <c r="N2739" s="211" t="str">
        <f>IFERROR(IF(VLOOKUP(Table1[[#This Row],[Budget Code Description]],Dimentions!$X$6:$AC$97,4,FALSE)="","",VLOOKUP(Table1[[#This Row],[Budget Code Description]],Dimentions!$X$6:$AC$97,4,FALSE)),"")</f>
        <v/>
      </c>
      <c r="O2739" s="65" t="str">
        <f>IFERROR(VLOOKUP(Table1[[#This Row],[Vendor ID]],Table549[],2,FALSE),"")</f>
        <v/>
      </c>
      <c r="P2739" s="63"/>
      <c r="Q2739" s="143" t="str">
        <f>IF(Table1[[#This Row],[Posting Date]]&lt;&gt;"",$D$9,"")</f>
        <v/>
      </c>
      <c r="R2739" s="159" t="str">
        <f>IF(Table1[[#This Row],[Posting Date]]&lt;&gt;"",$D$10,"")</f>
        <v/>
      </c>
      <c r="S2739" s="66"/>
      <c r="T2739" s="63"/>
      <c r="U2739" s="67"/>
      <c r="V2739" s="67"/>
      <c r="W2739" s="67" t="str">
        <f t="shared" si="43"/>
        <v/>
      </c>
      <c r="X2739" s="161" t="str">
        <f>IF(E2739="","",(IF(Table1[[#This Row],[Cur]]="USD",Table1[[#This Row],[Cur_Amount Debit]],Table1[[#This Row],[Cur_Amount Debit]]/Table1[[#This Row],[Exchange Rate]])))</f>
        <v/>
      </c>
      <c r="Y2739" s="161" t="str">
        <f>IF(E2739="","",(IF(Table1[[#This Row],[Cur]]="USD",Table1[[#This Row],[Cur_Amount Credit]],Table1[[#This Row],[Cur_Amount Credit]]/ExchangeRate)))</f>
        <v/>
      </c>
      <c r="Z2739" s="203" t="str">
        <f>IF(E2739="","",(Table1[[#This Row],[Debit USD]]-Table1[[#This Row],[Credit USD]]))</f>
        <v/>
      </c>
      <c r="AA2739" s="122"/>
      <c r="AB2739" s="1"/>
      <c r="AC2739" s="15"/>
      <c r="AD2739" s="15" t="str">
        <f>IF(AND(OR(Table1[[#This Row],[Account]]="15030",Table1[[#This Row],[Account]]="15035",Table1[[#This Row],[Account]]="20150"),Table1[[#This Row],[Vendor ID]]=""),1,"")</f>
        <v/>
      </c>
      <c r="AE2739" s="15"/>
      <c r="AF2739" s="15"/>
      <c r="AG2739" s="15"/>
      <c r="AH2739" s="46" t="str">
        <f>IF(Table1[[#This Row],[Posting Date]]&lt;&gt;"","GJ-"&amp;CountryID,"")</f>
        <v/>
      </c>
      <c r="AI2739" s="59" t="str">
        <f>IF(Table1[[#This Row],[Posting Date]]&lt;&gt;"",Table1[[#This Row],[Posting Date]],"")</f>
        <v/>
      </c>
      <c r="AJ2739" s="46"/>
      <c r="AK2739" s="46" t="str">
        <f>IF(Table1[[#This Row],[Description]]&lt;&gt;"",Table1[[#This Row],[Description]],"")</f>
        <v/>
      </c>
      <c r="AL2739" s="46" t="str">
        <f>IF(Table1[[#This Row],[Posting Date]]&lt;&gt;"",Table1[[#This Row],[Reference Number]],"")</f>
        <v/>
      </c>
      <c r="AM2739" s="46" t="str">
        <f>TRIM(Table1[[#This Row],[Line '#]])</f>
        <v/>
      </c>
      <c r="AN2739" s="46" t="str">
        <f>TRIM(Table1[[#This Row],[Account]])</f>
        <v/>
      </c>
      <c r="AO2739" s="46" t="str">
        <f>IF(Table1[[#This Row],[Posting Date]]&lt;&gt;"",$D$5,"")</f>
        <v/>
      </c>
      <c r="AP2739" s="46" t="str">
        <f>TRIM(Table1[[#This Row],[Departments-Prgrams]])</f>
        <v/>
      </c>
      <c r="AQ2739" s="46" t="str">
        <f>TRIM(Table1[[#This Row],[Grant]])</f>
        <v/>
      </c>
      <c r="AR2739" s="46" t="str">
        <f>TRIM(Table1[[#This Row],[Staff ID]])</f>
        <v/>
      </c>
      <c r="AS2739" s="46" t="str">
        <f>IF(TRIM(Table1[[#This Row],[Budget Code]])=0,"",TRIM(Table1[[#This Row],[Budget Code]]))</f>
        <v/>
      </c>
      <c r="AT2739" s="46" t="str">
        <f>IF(Table1[[#This Row],[Line Description]]&lt;&gt;"",Table1[[#This Row],[Line Description]],"")</f>
        <v/>
      </c>
      <c r="AU2739" s="46" t="str">
        <f>IF(Table1[[#This Row],[Cur_Amount Debit]]&gt;0,ROUND(Table1[[#This Row],[Cur_Amount Debit]],2),"")</f>
        <v/>
      </c>
      <c r="AV2739" s="46" t="str">
        <f>IF(Table1[[#This Row],[Cur_Amount Credit]]&gt;0,ROUND(Table1[[#This Row],[Cur_Amount Credit]],2),"")</f>
        <v/>
      </c>
      <c r="AW2739" s="46" t="str">
        <f>LEFT(Table1[[#This Row],[Cur]],3)</f>
        <v/>
      </c>
      <c r="AX2739" s="59"/>
      <c r="AY2739" s="46"/>
      <c r="AZ2739" s="46" t="str">
        <f>IF(Table1[[#This Row],[Cur]]&lt;&gt;"",IF(Table1[[#This Row],[Cur]]="USD","",ExchangeRate),"")</f>
        <v/>
      </c>
      <c r="BA2739" s="46" t="str">
        <f>IF(Table1[[#This Row],[Grant]]&lt;&gt;"",VLOOKUP(Table1[[#This Row],[Grant]],Grants!B:D,3),"")</f>
        <v/>
      </c>
      <c r="BB2739" s="46" t="str">
        <f>TRIM(Table1[[#This Row],[Vendor ID]])</f>
        <v/>
      </c>
      <c r="BC2739">
        <f>IF(Table1[[#This Row],[Reference Number]]=Q2738,BC2738,BC2738+1)</f>
        <v>2</v>
      </c>
    </row>
    <row r="2740" spans="1:55" ht="11.25" hidden="1" customHeight="1">
      <c r="A2740" s="1"/>
      <c r="B2740" s="88" t="str">
        <f>IF(Table1[[#This Row],[Posting Date]]&lt;&gt;"",IF(Table1[[#This Row],[Reference Number]]=Q2739,B2739+1,1),"")</f>
        <v/>
      </c>
      <c r="C2740" s="61"/>
      <c r="D2740" s="61"/>
      <c r="E2740" s="218"/>
      <c r="F2740" s="143" t="str">
        <f>IFERROR(IF(VLOOKUP(Table1[[#This Row],[Budget Code Description]],Dimentions!$X$6:$AC$132,2,FALSE)="","",VLOOKUP(Table1[[#This Row],[Budget Code Description]],Dimentions!$X$6:$AC$132,2,FALSE)),"")</f>
        <v/>
      </c>
      <c r="G2740" s="143" t="str">
        <f>IFERROR(VLOOKUP(Table1[[#This Row],[Budget Code Description]],Dimentions!$X$6:$AC$132,3,FALSE),"")</f>
        <v/>
      </c>
      <c r="H2740" s="64" t="str">
        <f>IFERROR(VLOOKUP(Table1[[#This Row],[Account]],Dimentions!$S$6:$V$233,2,FALSE),"")</f>
        <v/>
      </c>
      <c r="I2740" s="62">
        <f>_xlfn.NUMBERVALUE(LEFT(Table1[[#This Row],[Account]],1))</f>
        <v>0</v>
      </c>
      <c r="J2740" s="62" t="str">
        <f>IFERROR(VLOOKUP(Table1[[#This Row],[Budget Code Description]],Table6[#All],7,FALSE),"")</f>
        <v/>
      </c>
      <c r="K2740" s="143" t="str">
        <f>IFERROR(VLOOKUP(Table1[[#This Row],[Budget Code Description]],Table6[#All],8,FALSE),"")</f>
        <v/>
      </c>
      <c r="L2740" s="63"/>
      <c r="M2740" s="65" t="str">
        <f>IFERROR(VLOOKUP(Table1[[#This Row],[Staff ID]],Table2[],2,FALSE),"")</f>
        <v/>
      </c>
      <c r="N2740" s="211" t="str">
        <f>IFERROR(IF(VLOOKUP(Table1[[#This Row],[Budget Code Description]],Dimentions!$X$6:$AC$97,4,FALSE)="","",VLOOKUP(Table1[[#This Row],[Budget Code Description]],Dimentions!$X$6:$AC$97,4,FALSE)),"")</f>
        <v/>
      </c>
      <c r="O2740" s="65" t="str">
        <f>IFERROR(VLOOKUP(Table1[[#This Row],[Vendor ID]],Table549[],2,FALSE),"")</f>
        <v/>
      </c>
      <c r="P2740" s="63"/>
      <c r="Q2740" s="143" t="str">
        <f>IF(Table1[[#This Row],[Posting Date]]&lt;&gt;"",$D$9,"")</f>
        <v/>
      </c>
      <c r="R2740" s="159" t="str">
        <f>IF(Table1[[#This Row],[Posting Date]]&lt;&gt;"",$D$10,"")</f>
        <v/>
      </c>
      <c r="S2740" s="66"/>
      <c r="T2740" s="63"/>
      <c r="U2740" s="67"/>
      <c r="V2740" s="67"/>
      <c r="W2740" s="67" t="str">
        <f t="shared" si="43"/>
        <v/>
      </c>
      <c r="X2740" s="161" t="str">
        <f>IF(E2740="","",(IF(Table1[[#This Row],[Cur]]="USD",Table1[[#This Row],[Cur_Amount Debit]],Table1[[#This Row],[Cur_Amount Debit]]/Table1[[#This Row],[Exchange Rate]])))</f>
        <v/>
      </c>
      <c r="Y2740" s="161" t="str">
        <f>IF(E2740="","",(IF(Table1[[#This Row],[Cur]]="USD",Table1[[#This Row],[Cur_Amount Credit]],Table1[[#This Row],[Cur_Amount Credit]]/ExchangeRate)))</f>
        <v/>
      </c>
      <c r="Z2740" s="203" t="str">
        <f>IF(E2740="","",(Table1[[#This Row],[Debit USD]]-Table1[[#This Row],[Credit USD]]))</f>
        <v/>
      </c>
      <c r="AA2740" s="122"/>
      <c r="AB2740" s="1"/>
      <c r="AC2740" s="15"/>
      <c r="AD2740" s="15" t="str">
        <f>IF(AND(OR(Table1[[#This Row],[Account]]="15030",Table1[[#This Row],[Account]]="15035",Table1[[#This Row],[Account]]="20150"),Table1[[#This Row],[Vendor ID]]=""),1,"")</f>
        <v/>
      </c>
      <c r="AE2740" s="15"/>
      <c r="AF2740" s="15"/>
      <c r="AG2740" s="15"/>
      <c r="AH2740" s="46" t="str">
        <f>IF(Table1[[#This Row],[Posting Date]]&lt;&gt;"","GJ-"&amp;CountryID,"")</f>
        <v/>
      </c>
      <c r="AI2740" s="59" t="str">
        <f>IF(Table1[[#This Row],[Posting Date]]&lt;&gt;"",Table1[[#This Row],[Posting Date]],"")</f>
        <v/>
      </c>
      <c r="AJ2740" s="46"/>
      <c r="AK2740" s="46" t="str">
        <f>IF(Table1[[#This Row],[Description]]&lt;&gt;"",Table1[[#This Row],[Description]],"")</f>
        <v/>
      </c>
      <c r="AL2740" s="46" t="str">
        <f>IF(Table1[[#This Row],[Posting Date]]&lt;&gt;"",Table1[[#This Row],[Reference Number]],"")</f>
        <v/>
      </c>
      <c r="AM2740" s="46" t="str">
        <f>TRIM(Table1[[#This Row],[Line '#]])</f>
        <v/>
      </c>
      <c r="AN2740" s="46" t="str">
        <f>TRIM(Table1[[#This Row],[Account]])</f>
        <v/>
      </c>
      <c r="AO2740" s="46" t="str">
        <f>IF(Table1[[#This Row],[Posting Date]]&lt;&gt;"",$D$5,"")</f>
        <v/>
      </c>
      <c r="AP2740" s="46" t="str">
        <f>TRIM(Table1[[#This Row],[Departments-Prgrams]])</f>
        <v/>
      </c>
      <c r="AQ2740" s="46" t="str">
        <f>TRIM(Table1[[#This Row],[Grant]])</f>
        <v/>
      </c>
      <c r="AR2740" s="46" t="str">
        <f>TRIM(Table1[[#This Row],[Staff ID]])</f>
        <v/>
      </c>
      <c r="AS2740" s="46" t="str">
        <f>IF(TRIM(Table1[[#This Row],[Budget Code]])=0,"",TRIM(Table1[[#This Row],[Budget Code]]))</f>
        <v/>
      </c>
      <c r="AT2740" s="46" t="str">
        <f>IF(Table1[[#This Row],[Line Description]]&lt;&gt;"",Table1[[#This Row],[Line Description]],"")</f>
        <v/>
      </c>
      <c r="AU2740" s="46" t="str">
        <f>IF(Table1[[#This Row],[Cur_Amount Debit]]&gt;0,ROUND(Table1[[#This Row],[Cur_Amount Debit]],2),"")</f>
        <v/>
      </c>
      <c r="AV2740" s="46" t="str">
        <f>IF(Table1[[#This Row],[Cur_Amount Credit]]&gt;0,ROUND(Table1[[#This Row],[Cur_Amount Credit]],2),"")</f>
        <v/>
      </c>
      <c r="AW2740" s="46" t="str">
        <f>LEFT(Table1[[#This Row],[Cur]],3)</f>
        <v/>
      </c>
      <c r="AX2740" s="59"/>
      <c r="AY2740" s="46"/>
      <c r="AZ2740" s="46" t="str">
        <f>IF(Table1[[#This Row],[Cur]]&lt;&gt;"",IF(Table1[[#This Row],[Cur]]="USD","",ExchangeRate),"")</f>
        <v/>
      </c>
      <c r="BA2740" s="46" t="str">
        <f>IF(Table1[[#This Row],[Grant]]&lt;&gt;"",VLOOKUP(Table1[[#This Row],[Grant]],Grants!B:D,3),"")</f>
        <v/>
      </c>
      <c r="BB2740" s="46" t="str">
        <f>TRIM(Table1[[#This Row],[Vendor ID]])</f>
        <v/>
      </c>
      <c r="BC2740">
        <f>IF(Table1[[#This Row],[Reference Number]]=Q2739,BC2739,BC2739+1)</f>
        <v>2</v>
      </c>
    </row>
    <row r="2741" spans="1:55" ht="11.25" hidden="1" customHeight="1">
      <c r="A2741" s="1"/>
      <c r="B2741" s="88" t="str">
        <f>IF(Table1[[#This Row],[Posting Date]]&lt;&gt;"",IF(Table1[[#This Row],[Reference Number]]=Q2740,B2740+1,1),"")</f>
        <v/>
      </c>
      <c r="C2741" s="61"/>
      <c r="D2741" s="61"/>
      <c r="E2741" s="218"/>
      <c r="F2741" s="143" t="str">
        <f>IFERROR(IF(VLOOKUP(Table1[[#This Row],[Budget Code Description]],Dimentions!$X$6:$AC$132,2,FALSE)="","",VLOOKUP(Table1[[#This Row],[Budget Code Description]],Dimentions!$X$6:$AC$132,2,FALSE)),"")</f>
        <v/>
      </c>
      <c r="G2741" s="143" t="str">
        <f>IFERROR(VLOOKUP(Table1[[#This Row],[Budget Code Description]],Dimentions!$X$6:$AC$132,3,FALSE),"")</f>
        <v/>
      </c>
      <c r="H2741" s="64" t="str">
        <f>IFERROR(VLOOKUP(Table1[[#This Row],[Account]],Dimentions!$S$6:$V$233,2,FALSE),"")</f>
        <v/>
      </c>
      <c r="I2741" s="62">
        <f>_xlfn.NUMBERVALUE(LEFT(Table1[[#This Row],[Account]],1))</f>
        <v>0</v>
      </c>
      <c r="J2741" s="62" t="str">
        <f>IFERROR(VLOOKUP(Table1[[#This Row],[Budget Code Description]],Table6[#All],7,FALSE),"")</f>
        <v/>
      </c>
      <c r="K2741" s="143" t="str">
        <f>IFERROR(VLOOKUP(Table1[[#This Row],[Budget Code Description]],Table6[#All],8,FALSE),"")</f>
        <v/>
      </c>
      <c r="L2741" s="63"/>
      <c r="M2741" s="65" t="str">
        <f>IFERROR(VLOOKUP(Table1[[#This Row],[Staff ID]],Table2[],2,FALSE),"")</f>
        <v/>
      </c>
      <c r="N2741" s="211" t="str">
        <f>IFERROR(IF(VLOOKUP(Table1[[#This Row],[Budget Code Description]],Dimentions!$X$6:$AC$97,4,FALSE)="","",VLOOKUP(Table1[[#This Row],[Budget Code Description]],Dimentions!$X$6:$AC$97,4,FALSE)),"")</f>
        <v/>
      </c>
      <c r="O2741" s="65" t="str">
        <f>IFERROR(VLOOKUP(Table1[[#This Row],[Vendor ID]],Table549[],2,FALSE),"")</f>
        <v/>
      </c>
      <c r="P2741" s="63"/>
      <c r="Q2741" s="143" t="str">
        <f>IF(Table1[[#This Row],[Posting Date]]&lt;&gt;"",$D$9,"")</f>
        <v/>
      </c>
      <c r="R2741" s="159" t="str">
        <f>IF(Table1[[#This Row],[Posting Date]]&lt;&gt;"",$D$10,"")</f>
        <v/>
      </c>
      <c r="S2741" s="66"/>
      <c r="T2741" s="63"/>
      <c r="U2741" s="67"/>
      <c r="V2741" s="67"/>
      <c r="W2741" s="67" t="str">
        <f t="shared" si="43"/>
        <v/>
      </c>
      <c r="X2741" s="161" t="str">
        <f>IF(E2741="","",(IF(Table1[[#This Row],[Cur]]="USD",Table1[[#This Row],[Cur_Amount Debit]],Table1[[#This Row],[Cur_Amount Debit]]/Table1[[#This Row],[Exchange Rate]])))</f>
        <v/>
      </c>
      <c r="Y2741" s="161" t="str">
        <f>IF(E2741="","",(IF(Table1[[#This Row],[Cur]]="USD",Table1[[#This Row],[Cur_Amount Credit]],Table1[[#This Row],[Cur_Amount Credit]]/ExchangeRate)))</f>
        <v/>
      </c>
      <c r="Z2741" s="203" t="str">
        <f>IF(E2741="","",(Table1[[#This Row],[Debit USD]]-Table1[[#This Row],[Credit USD]]))</f>
        <v/>
      </c>
      <c r="AA2741" s="122"/>
      <c r="AB2741" s="1"/>
      <c r="AC2741" s="15"/>
      <c r="AD2741" s="15" t="str">
        <f>IF(AND(OR(Table1[[#This Row],[Account]]="15030",Table1[[#This Row],[Account]]="15035",Table1[[#This Row],[Account]]="20150"),Table1[[#This Row],[Vendor ID]]=""),1,"")</f>
        <v/>
      </c>
      <c r="AE2741" s="15"/>
      <c r="AF2741" s="15"/>
      <c r="AG2741" s="15"/>
      <c r="AH2741" s="46" t="str">
        <f>IF(Table1[[#This Row],[Posting Date]]&lt;&gt;"","GJ-"&amp;CountryID,"")</f>
        <v/>
      </c>
      <c r="AI2741" s="59" t="str">
        <f>IF(Table1[[#This Row],[Posting Date]]&lt;&gt;"",Table1[[#This Row],[Posting Date]],"")</f>
        <v/>
      </c>
      <c r="AJ2741" s="46"/>
      <c r="AK2741" s="46" t="str">
        <f>IF(Table1[[#This Row],[Description]]&lt;&gt;"",Table1[[#This Row],[Description]],"")</f>
        <v/>
      </c>
      <c r="AL2741" s="46" t="str">
        <f>IF(Table1[[#This Row],[Posting Date]]&lt;&gt;"",Table1[[#This Row],[Reference Number]],"")</f>
        <v/>
      </c>
      <c r="AM2741" s="46" t="str">
        <f>TRIM(Table1[[#This Row],[Line '#]])</f>
        <v/>
      </c>
      <c r="AN2741" s="46" t="str">
        <f>TRIM(Table1[[#This Row],[Account]])</f>
        <v/>
      </c>
      <c r="AO2741" s="46" t="str">
        <f>IF(Table1[[#This Row],[Posting Date]]&lt;&gt;"",$D$5,"")</f>
        <v/>
      </c>
      <c r="AP2741" s="46" t="str">
        <f>TRIM(Table1[[#This Row],[Departments-Prgrams]])</f>
        <v/>
      </c>
      <c r="AQ2741" s="46" t="str">
        <f>TRIM(Table1[[#This Row],[Grant]])</f>
        <v/>
      </c>
      <c r="AR2741" s="46" t="str">
        <f>TRIM(Table1[[#This Row],[Staff ID]])</f>
        <v/>
      </c>
      <c r="AS2741" s="46" t="str">
        <f>IF(TRIM(Table1[[#This Row],[Budget Code]])=0,"",TRIM(Table1[[#This Row],[Budget Code]]))</f>
        <v/>
      </c>
      <c r="AT2741" s="46" t="str">
        <f>IF(Table1[[#This Row],[Line Description]]&lt;&gt;"",Table1[[#This Row],[Line Description]],"")</f>
        <v/>
      </c>
      <c r="AU2741" s="46" t="str">
        <f>IF(Table1[[#This Row],[Cur_Amount Debit]]&gt;0,ROUND(Table1[[#This Row],[Cur_Amount Debit]],2),"")</f>
        <v/>
      </c>
      <c r="AV2741" s="46" t="str">
        <f>IF(Table1[[#This Row],[Cur_Amount Credit]]&gt;0,ROUND(Table1[[#This Row],[Cur_Amount Credit]],2),"")</f>
        <v/>
      </c>
      <c r="AW2741" s="46" t="str">
        <f>LEFT(Table1[[#This Row],[Cur]],3)</f>
        <v/>
      </c>
      <c r="AX2741" s="59"/>
      <c r="AY2741" s="46"/>
      <c r="AZ2741" s="46" t="str">
        <f>IF(Table1[[#This Row],[Cur]]&lt;&gt;"",IF(Table1[[#This Row],[Cur]]="USD","",ExchangeRate),"")</f>
        <v/>
      </c>
      <c r="BA2741" s="46" t="str">
        <f>IF(Table1[[#This Row],[Grant]]&lt;&gt;"",VLOOKUP(Table1[[#This Row],[Grant]],Grants!B:D,3),"")</f>
        <v/>
      </c>
      <c r="BB2741" s="46" t="str">
        <f>TRIM(Table1[[#This Row],[Vendor ID]])</f>
        <v/>
      </c>
      <c r="BC2741">
        <f>IF(Table1[[#This Row],[Reference Number]]=Q2740,BC2740,BC2740+1)</f>
        <v>2</v>
      </c>
    </row>
    <row r="2742" spans="1:55" ht="11.25" hidden="1" customHeight="1">
      <c r="A2742" s="1"/>
      <c r="B2742" s="88" t="str">
        <f>IF(Table1[[#This Row],[Posting Date]]&lt;&gt;"",IF(Table1[[#This Row],[Reference Number]]=Q2741,B2741+1,1),"")</f>
        <v/>
      </c>
      <c r="C2742" s="61"/>
      <c r="D2742" s="61"/>
      <c r="E2742" s="218"/>
      <c r="F2742" s="143" t="str">
        <f>IFERROR(IF(VLOOKUP(Table1[[#This Row],[Budget Code Description]],Dimentions!$X$6:$AC$132,2,FALSE)="","",VLOOKUP(Table1[[#This Row],[Budget Code Description]],Dimentions!$X$6:$AC$132,2,FALSE)),"")</f>
        <v/>
      </c>
      <c r="G2742" s="143" t="str">
        <f>IFERROR(VLOOKUP(Table1[[#This Row],[Budget Code Description]],Dimentions!$X$6:$AC$132,3,FALSE),"")</f>
        <v/>
      </c>
      <c r="H2742" s="64" t="str">
        <f>IFERROR(VLOOKUP(Table1[[#This Row],[Account]],Dimentions!$S$6:$V$233,2,FALSE),"")</f>
        <v/>
      </c>
      <c r="I2742" s="62">
        <f>_xlfn.NUMBERVALUE(LEFT(Table1[[#This Row],[Account]],1))</f>
        <v>0</v>
      </c>
      <c r="J2742" s="62" t="str">
        <f>IFERROR(VLOOKUP(Table1[[#This Row],[Budget Code Description]],Table6[#All],7,FALSE),"")</f>
        <v/>
      </c>
      <c r="K2742" s="143" t="str">
        <f>IFERROR(VLOOKUP(Table1[[#This Row],[Budget Code Description]],Table6[#All],8,FALSE),"")</f>
        <v/>
      </c>
      <c r="L2742" s="63"/>
      <c r="M2742" s="65" t="str">
        <f>IFERROR(VLOOKUP(Table1[[#This Row],[Staff ID]],Table2[],2,FALSE),"")</f>
        <v/>
      </c>
      <c r="N2742" s="211" t="str">
        <f>IFERROR(IF(VLOOKUP(Table1[[#This Row],[Budget Code Description]],Dimentions!$X$6:$AC$97,4,FALSE)="","",VLOOKUP(Table1[[#This Row],[Budget Code Description]],Dimentions!$X$6:$AC$97,4,FALSE)),"")</f>
        <v/>
      </c>
      <c r="O2742" s="65" t="str">
        <f>IFERROR(VLOOKUP(Table1[[#This Row],[Vendor ID]],Table549[],2,FALSE),"")</f>
        <v/>
      </c>
      <c r="P2742" s="63"/>
      <c r="Q2742" s="143" t="str">
        <f>IF(Table1[[#This Row],[Posting Date]]&lt;&gt;"",$D$9,"")</f>
        <v/>
      </c>
      <c r="R2742" s="159" t="str">
        <f>IF(Table1[[#This Row],[Posting Date]]&lt;&gt;"",$D$10,"")</f>
        <v/>
      </c>
      <c r="S2742" s="66"/>
      <c r="T2742" s="63"/>
      <c r="U2742" s="67"/>
      <c r="V2742" s="67"/>
      <c r="W2742" s="67" t="str">
        <f t="shared" si="43"/>
        <v/>
      </c>
      <c r="X2742" s="161" t="str">
        <f>IF(E2742="","",(IF(Table1[[#This Row],[Cur]]="USD",Table1[[#This Row],[Cur_Amount Debit]],Table1[[#This Row],[Cur_Amount Debit]]/Table1[[#This Row],[Exchange Rate]])))</f>
        <v/>
      </c>
      <c r="Y2742" s="161" t="str">
        <f>IF(E2742="","",(IF(Table1[[#This Row],[Cur]]="USD",Table1[[#This Row],[Cur_Amount Credit]],Table1[[#This Row],[Cur_Amount Credit]]/ExchangeRate)))</f>
        <v/>
      </c>
      <c r="Z2742" s="203" t="str">
        <f>IF(E2742="","",(Table1[[#This Row],[Debit USD]]-Table1[[#This Row],[Credit USD]]))</f>
        <v/>
      </c>
      <c r="AA2742" s="122"/>
      <c r="AB2742" s="1"/>
      <c r="AC2742" s="15"/>
      <c r="AD2742" s="15" t="str">
        <f>IF(AND(OR(Table1[[#This Row],[Account]]="15030",Table1[[#This Row],[Account]]="15035",Table1[[#This Row],[Account]]="20150"),Table1[[#This Row],[Vendor ID]]=""),1,"")</f>
        <v/>
      </c>
      <c r="AE2742" s="15"/>
      <c r="AF2742" s="15"/>
      <c r="AG2742" s="15"/>
      <c r="AH2742" s="46" t="str">
        <f>IF(Table1[[#This Row],[Posting Date]]&lt;&gt;"","GJ-"&amp;CountryID,"")</f>
        <v/>
      </c>
      <c r="AI2742" s="59" t="str">
        <f>IF(Table1[[#This Row],[Posting Date]]&lt;&gt;"",Table1[[#This Row],[Posting Date]],"")</f>
        <v/>
      </c>
      <c r="AJ2742" s="46"/>
      <c r="AK2742" s="46" t="str">
        <f>IF(Table1[[#This Row],[Description]]&lt;&gt;"",Table1[[#This Row],[Description]],"")</f>
        <v/>
      </c>
      <c r="AL2742" s="46" t="str">
        <f>IF(Table1[[#This Row],[Posting Date]]&lt;&gt;"",Table1[[#This Row],[Reference Number]],"")</f>
        <v/>
      </c>
      <c r="AM2742" s="46" t="str">
        <f>TRIM(Table1[[#This Row],[Line '#]])</f>
        <v/>
      </c>
      <c r="AN2742" s="46" t="str">
        <f>TRIM(Table1[[#This Row],[Account]])</f>
        <v/>
      </c>
      <c r="AO2742" s="46" t="str">
        <f>IF(Table1[[#This Row],[Posting Date]]&lt;&gt;"",$D$5,"")</f>
        <v/>
      </c>
      <c r="AP2742" s="46" t="str">
        <f>TRIM(Table1[[#This Row],[Departments-Prgrams]])</f>
        <v/>
      </c>
      <c r="AQ2742" s="46" t="str">
        <f>TRIM(Table1[[#This Row],[Grant]])</f>
        <v/>
      </c>
      <c r="AR2742" s="46" t="str">
        <f>TRIM(Table1[[#This Row],[Staff ID]])</f>
        <v/>
      </c>
      <c r="AS2742" s="46" t="str">
        <f>IF(TRIM(Table1[[#This Row],[Budget Code]])=0,"",TRIM(Table1[[#This Row],[Budget Code]]))</f>
        <v/>
      </c>
      <c r="AT2742" s="46" t="str">
        <f>IF(Table1[[#This Row],[Line Description]]&lt;&gt;"",Table1[[#This Row],[Line Description]],"")</f>
        <v/>
      </c>
      <c r="AU2742" s="46" t="str">
        <f>IF(Table1[[#This Row],[Cur_Amount Debit]]&gt;0,ROUND(Table1[[#This Row],[Cur_Amount Debit]],2),"")</f>
        <v/>
      </c>
      <c r="AV2742" s="46" t="str">
        <f>IF(Table1[[#This Row],[Cur_Amount Credit]]&gt;0,ROUND(Table1[[#This Row],[Cur_Amount Credit]],2),"")</f>
        <v/>
      </c>
      <c r="AW2742" s="46" t="str">
        <f>LEFT(Table1[[#This Row],[Cur]],3)</f>
        <v/>
      </c>
      <c r="AX2742" s="59"/>
      <c r="AY2742" s="46"/>
      <c r="AZ2742" s="46" t="str">
        <f>IF(Table1[[#This Row],[Cur]]&lt;&gt;"",IF(Table1[[#This Row],[Cur]]="USD","",ExchangeRate),"")</f>
        <v/>
      </c>
      <c r="BA2742" s="46" t="str">
        <f>IF(Table1[[#This Row],[Grant]]&lt;&gt;"",VLOOKUP(Table1[[#This Row],[Grant]],Grants!B:D,3),"")</f>
        <v/>
      </c>
      <c r="BB2742" s="46" t="str">
        <f>TRIM(Table1[[#This Row],[Vendor ID]])</f>
        <v/>
      </c>
      <c r="BC2742">
        <f>IF(Table1[[#This Row],[Reference Number]]=Q2741,BC2741,BC2741+1)</f>
        <v>2</v>
      </c>
    </row>
    <row r="2743" spans="1:55" ht="11.25" hidden="1" customHeight="1">
      <c r="A2743" s="1"/>
      <c r="B2743" s="88" t="str">
        <f>IF(Table1[[#This Row],[Posting Date]]&lt;&gt;"",IF(Table1[[#This Row],[Reference Number]]=Q2742,B2742+1,1),"")</f>
        <v/>
      </c>
      <c r="C2743" s="61"/>
      <c r="D2743" s="61"/>
      <c r="E2743" s="218"/>
      <c r="F2743" s="143" t="str">
        <f>IFERROR(IF(VLOOKUP(Table1[[#This Row],[Budget Code Description]],Dimentions!$X$6:$AC$132,2,FALSE)="","",VLOOKUP(Table1[[#This Row],[Budget Code Description]],Dimentions!$X$6:$AC$132,2,FALSE)),"")</f>
        <v/>
      </c>
      <c r="G2743" s="143" t="str">
        <f>IFERROR(VLOOKUP(Table1[[#This Row],[Budget Code Description]],Dimentions!$X$6:$AC$132,3,FALSE),"")</f>
        <v/>
      </c>
      <c r="H2743" s="64" t="str">
        <f>IFERROR(VLOOKUP(Table1[[#This Row],[Account]],Dimentions!$S$6:$V$233,2,FALSE),"")</f>
        <v/>
      </c>
      <c r="I2743" s="62">
        <f>_xlfn.NUMBERVALUE(LEFT(Table1[[#This Row],[Account]],1))</f>
        <v>0</v>
      </c>
      <c r="J2743" s="62" t="str">
        <f>IFERROR(VLOOKUP(Table1[[#This Row],[Budget Code Description]],Table6[#All],7,FALSE),"")</f>
        <v/>
      </c>
      <c r="K2743" s="143" t="str">
        <f>IFERROR(VLOOKUP(Table1[[#This Row],[Budget Code Description]],Table6[#All],8,FALSE),"")</f>
        <v/>
      </c>
      <c r="L2743" s="63"/>
      <c r="M2743" s="65" t="str">
        <f>IFERROR(VLOOKUP(Table1[[#This Row],[Staff ID]],Table2[],2,FALSE),"")</f>
        <v/>
      </c>
      <c r="N2743" s="211" t="str">
        <f>IFERROR(IF(VLOOKUP(Table1[[#This Row],[Budget Code Description]],Dimentions!$X$6:$AC$97,4,FALSE)="","",VLOOKUP(Table1[[#This Row],[Budget Code Description]],Dimentions!$X$6:$AC$97,4,FALSE)),"")</f>
        <v/>
      </c>
      <c r="O2743" s="65" t="str">
        <f>IFERROR(VLOOKUP(Table1[[#This Row],[Vendor ID]],Table549[],2,FALSE),"")</f>
        <v/>
      </c>
      <c r="P2743" s="63"/>
      <c r="Q2743" s="143" t="str">
        <f>IF(Table1[[#This Row],[Posting Date]]&lt;&gt;"",$D$9,"")</f>
        <v/>
      </c>
      <c r="R2743" s="159" t="str">
        <f>IF(Table1[[#This Row],[Posting Date]]&lt;&gt;"",$D$10,"")</f>
        <v/>
      </c>
      <c r="S2743" s="66"/>
      <c r="T2743" s="63"/>
      <c r="U2743" s="67"/>
      <c r="V2743" s="67"/>
      <c r="W2743" s="67" t="str">
        <f t="shared" si="43"/>
        <v/>
      </c>
      <c r="X2743" s="161" t="str">
        <f>IF(E2743="","",(IF(Table1[[#This Row],[Cur]]="USD",Table1[[#This Row],[Cur_Amount Debit]],Table1[[#This Row],[Cur_Amount Debit]]/Table1[[#This Row],[Exchange Rate]])))</f>
        <v/>
      </c>
      <c r="Y2743" s="161" t="str">
        <f>IF(E2743="","",(IF(Table1[[#This Row],[Cur]]="USD",Table1[[#This Row],[Cur_Amount Credit]],Table1[[#This Row],[Cur_Amount Credit]]/ExchangeRate)))</f>
        <v/>
      </c>
      <c r="Z2743" s="203" t="str">
        <f>IF(E2743="","",(Table1[[#This Row],[Debit USD]]-Table1[[#This Row],[Credit USD]]))</f>
        <v/>
      </c>
      <c r="AA2743" s="122"/>
      <c r="AB2743" s="1"/>
      <c r="AC2743" s="15"/>
      <c r="AD2743" s="15" t="str">
        <f>IF(AND(OR(Table1[[#This Row],[Account]]="15030",Table1[[#This Row],[Account]]="15035",Table1[[#This Row],[Account]]="20150"),Table1[[#This Row],[Vendor ID]]=""),1,"")</f>
        <v/>
      </c>
      <c r="AE2743" s="15"/>
      <c r="AF2743" s="15"/>
      <c r="AG2743" s="15"/>
      <c r="AH2743" s="46" t="str">
        <f>IF(Table1[[#This Row],[Posting Date]]&lt;&gt;"","GJ-"&amp;CountryID,"")</f>
        <v/>
      </c>
      <c r="AI2743" s="59" t="str">
        <f>IF(Table1[[#This Row],[Posting Date]]&lt;&gt;"",Table1[[#This Row],[Posting Date]],"")</f>
        <v/>
      </c>
      <c r="AJ2743" s="46"/>
      <c r="AK2743" s="46" t="str">
        <f>IF(Table1[[#This Row],[Description]]&lt;&gt;"",Table1[[#This Row],[Description]],"")</f>
        <v/>
      </c>
      <c r="AL2743" s="46" t="str">
        <f>IF(Table1[[#This Row],[Posting Date]]&lt;&gt;"",Table1[[#This Row],[Reference Number]],"")</f>
        <v/>
      </c>
      <c r="AM2743" s="46" t="str">
        <f>TRIM(Table1[[#This Row],[Line '#]])</f>
        <v/>
      </c>
      <c r="AN2743" s="46" t="str">
        <f>TRIM(Table1[[#This Row],[Account]])</f>
        <v/>
      </c>
      <c r="AO2743" s="46" t="str">
        <f>IF(Table1[[#This Row],[Posting Date]]&lt;&gt;"",$D$5,"")</f>
        <v/>
      </c>
      <c r="AP2743" s="46" t="str">
        <f>TRIM(Table1[[#This Row],[Departments-Prgrams]])</f>
        <v/>
      </c>
      <c r="AQ2743" s="46" t="str">
        <f>TRIM(Table1[[#This Row],[Grant]])</f>
        <v/>
      </c>
      <c r="AR2743" s="46" t="str">
        <f>TRIM(Table1[[#This Row],[Staff ID]])</f>
        <v/>
      </c>
      <c r="AS2743" s="46" t="str">
        <f>IF(TRIM(Table1[[#This Row],[Budget Code]])=0,"",TRIM(Table1[[#This Row],[Budget Code]]))</f>
        <v/>
      </c>
      <c r="AT2743" s="46" t="str">
        <f>IF(Table1[[#This Row],[Line Description]]&lt;&gt;"",Table1[[#This Row],[Line Description]],"")</f>
        <v/>
      </c>
      <c r="AU2743" s="46" t="str">
        <f>IF(Table1[[#This Row],[Cur_Amount Debit]]&gt;0,ROUND(Table1[[#This Row],[Cur_Amount Debit]],2),"")</f>
        <v/>
      </c>
      <c r="AV2743" s="46" t="str">
        <f>IF(Table1[[#This Row],[Cur_Amount Credit]]&gt;0,ROUND(Table1[[#This Row],[Cur_Amount Credit]],2),"")</f>
        <v/>
      </c>
      <c r="AW2743" s="46" t="str">
        <f>LEFT(Table1[[#This Row],[Cur]],3)</f>
        <v/>
      </c>
      <c r="AX2743" s="59"/>
      <c r="AY2743" s="46"/>
      <c r="AZ2743" s="46" t="str">
        <f>IF(Table1[[#This Row],[Cur]]&lt;&gt;"",IF(Table1[[#This Row],[Cur]]="USD","",ExchangeRate),"")</f>
        <v/>
      </c>
      <c r="BA2743" s="46" t="str">
        <f>IF(Table1[[#This Row],[Grant]]&lt;&gt;"",VLOOKUP(Table1[[#This Row],[Grant]],Grants!B:D,3),"")</f>
        <v/>
      </c>
      <c r="BB2743" s="46" t="str">
        <f>TRIM(Table1[[#This Row],[Vendor ID]])</f>
        <v/>
      </c>
      <c r="BC2743">
        <f>IF(Table1[[#This Row],[Reference Number]]=Q2742,BC2742,BC2742+1)</f>
        <v>2</v>
      </c>
    </row>
    <row r="2744" spans="1:55" ht="11.25" hidden="1" customHeight="1">
      <c r="A2744" s="1"/>
      <c r="B2744" s="88" t="str">
        <f>IF(Table1[[#This Row],[Posting Date]]&lt;&gt;"",IF(Table1[[#This Row],[Reference Number]]=Q2743,B2743+1,1),"")</f>
        <v/>
      </c>
      <c r="C2744" s="61"/>
      <c r="D2744" s="61"/>
      <c r="E2744" s="218"/>
      <c r="F2744" s="143" t="str">
        <f>IFERROR(IF(VLOOKUP(Table1[[#This Row],[Budget Code Description]],Dimentions!$X$6:$AC$132,2,FALSE)="","",VLOOKUP(Table1[[#This Row],[Budget Code Description]],Dimentions!$X$6:$AC$132,2,FALSE)),"")</f>
        <v/>
      </c>
      <c r="G2744" s="143" t="str">
        <f>IFERROR(VLOOKUP(Table1[[#This Row],[Budget Code Description]],Dimentions!$X$6:$AC$132,3,FALSE),"")</f>
        <v/>
      </c>
      <c r="H2744" s="64" t="str">
        <f>IFERROR(VLOOKUP(Table1[[#This Row],[Account]],Dimentions!$S$6:$V$233,2,FALSE),"")</f>
        <v/>
      </c>
      <c r="I2744" s="62">
        <f>_xlfn.NUMBERVALUE(LEFT(Table1[[#This Row],[Account]],1))</f>
        <v>0</v>
      </c>
      <c r="J2744" s="62" t="str">
        <f>IFERROR(VLOOKUP(Table1[[#This Row],[Budget Code Description]],Table6[#All],7,FALSE),"")</f>
        <v/>
      </c>
      <c r="K2744" s="143" t="str">
        <f>IFERROR(VLOOKUP(Table1[[#This Row],[Budget Code Description]],Table6[#All],8,FALSE),"")</f>
        <v/>
      </c>
      <c r="L2744" s="63"/>
      <c r="M2744" s="65" t="str">
        <f>IFERROR(VLOOKUP(Table1[[#This Row],[Staff ID]],Table2[],2,FALSE),"")</f>
        <v/>
      </c>
      <c r="N2744" s="211" t="str">
        <f>IFERROR(IF(VLOOKUP(Table1[[#This Row],[Budget Code Description]],Dimentions!$X$6:$AC$97,4,FALSE)="","",VLOOKUP(Table1[[#This Row],[Budget Code Description]],Dimentions!$X$6:$AC$97,4,FALSE)),"")</f>
        <v/>
      </c>
      <c r="O2744" s="65" t="str">
        <f>IFERROR(VLOOKUP(Table1[[#This Row],[Vendor ID]],Table549[],2,FALSE),"")</f>
        <v/>
      </c>
      <c r="P2744" s="63"/>
      <c r="Q2744" s="143" t="str">
        <f>IF(Table1[[#This Row],[Posting Date]]&lt;&gt;"",$D$9,"")</f>
        <v/>
      </c>
      <c r="R2744" s="159" t="str">
        <f>IF(Table1[[#This Row],[Posting Date]]&lt;&gt;"",$D$10,"")</f>
        <v/>
      </c>
      <c r="S2744" s="66"/>
      <c r="T2744" s="63"/>
      <c r="U2744" s="67"/>
      <c r="V2744" s="67"/>
      <c r="W2744" s="67" t="str">
        <f t="shared" si="43"/>
        <v/>
      </c>
      <c r="X2744" s="161" t="str">
        <f>IF(E2744="","",(IF(Table1[[#This Row],[Cur]]="USD",Table1[[#This Row],[Cur_Amount Debit]],Table1[[#This Row],[Cur_Amount Debit]]/Table1[[#This Row],[Exchange Rate]])))</f>
        <v/>
      </c>
      <c r="Y2744" s="161" t="str">
        <f>IF(E2744="","",(IF(Table1[[#This Row],[Cur]]="USD",Table1[[#This Row],[Cur_Amount Credit]],Table1[[#This Row],[Cur_Amount Credit]]/ExchangeRate)))</f>
        <v/>
      </c>
      <c r="Z2744" s="203" t="str">
        <f>IF(E2744="","",(Table1[[#This Row],[Debit USD]]-Table1[[#This Row],[Credit USD]]))</f>
        <v/>
      </c>
      <c r="AA2744" s="122"/>
      <c r="AB2744" s="1"/>
      <c r="AC2744" s="15"/>
      <c r="AD2744" s="15" t="str">
        <f>IF(AND(OR(Table1[[#This Row],[Account]]="15030",Table1[[#This Row],[Account]]="15035",Table1[[#This Row],[Account]]="20150"),Table1[[#This Row],[Vendor ID]]=""),1,"")</f>
        <v/>
      </c>
      <c r="AE2744" s="15"/>
      <c r="AF2744" s="15"/>
      <c r="AG2744" s="15"/>
      <c r="AH2744" s="46" t="str">
        <f>IF(Table1[[#This Row],[Posting Date]]&lt;&gt;"","GJ-"&amp;CountryID,"")</f>
        <v/>
      </c>
      <c r="AI2744" s="59" t="str">
        <f>IF(Table1[[#This Row],[Posting Date]]&lt;&gt;"",Table1[[#This Row],[Posting Date]],"")</f>
        <v/>
      </c>
      <c r="AJ2744" s="46"/>
      <c r="AK2744" s="46" t="str">
        <f>IF(Table1[[#This Row],[Description]]&lt;&gt;"",Table1[[#This Row],[Description]],"")</f>
        <v/>
      </c>
      <c r="AL2744" s="46" t="str">
        <f>IF(Table1[[#This Row],[Posting Date]]&lt;&gt;"",Table1[[#This Row],[Reference Number]],"")</f>
        <v/>
      </c>
      <c r="AM2744" s="46" t="str">
        <f>TRIM(Table1[[#This Row],[Line '#]])</f>
        <v/>
      </c>
      <c r="AN2744" s="46" t="str">
        <f>TRIM(Table1[[#This Row],[Account]])</f>
        <v/>
      </c>
      <c r="AO2744" s="46" t="str">
        <f>IF(Table1[[#This Row],[Posting Date]]&lt;&gt;"",$D$5,"")</f>
        <v/>
      </c>
      <c r="AP2744" s="46" t="str">
        <f>TRIM(Table1[[#This Row],[Departments-Prgrams]])</f>
        <v/>
      </c>
      <c r="AQ2744" s="46" t="str">
        <f>TRIM(Table1[[#This Row],[Grant]])</f>
        <v/>
      </c>
      <c r="AR2744" s="46" t="str">
        <f>TRIM(Table1[[#This Row],[Staff ID]])</f>
        <v/>
      </c>
      <c r="AS2744" s="46" t="str">
        <f>IF(TRIM(Table1[[#This Row],[Budget Code]])=0,"",TRIM(Table1[[#This Row],[Budget Code]]))</f>
        <v/>
      </c>
      <c r="AT2744" s="46" t="str">
        <f>IF(Table1[[#This Row],[Line Description]]&lt;&gt;"",Table1[[#This Row],[Line Description]],"")</f>
        <v/>
      </c>
      <c r="AU2744" s="46" t="str">
        <f>IF(Table1[[#This Row],[Cur_Amount Debit]]&gt;0,ROUND(Table1[[#This Row],[Cur_Amount Debit]],2),"")</f>
        <v/>
      </c>
      <c r="AV2744" s="46" t="str">
        <f>IF(Table1[[#This Row],[Cur_Amount Credit]]&gt;0,ROUND(Table1[[#This Row],[Cur_Amount Credit]],2),"")</f>
        <v/>
      </c>
      <c r="AW2744" s="46" t="str">
        <f>LEFT(Table1[[#This Row],[Cur]],3)</f>
        <v/>
      </c>
      <c r="AX2744" s="59"/>
      <c r="AY2744" s="46"/>
      <c r="AZ2744" s="46" t="str">
        <f>IF(Table1[[#This Row],[Cur]]&lt;&gt;"",IF(Table1[[#This Row],[Cur]]="USD","",ExchangeRate),"")</f>
        <v/>
      </c>
      <c r="BA2744" s="46" t="str">
        <f>IF(Table1[[#This Row],[Grant]]&lt;&gt;"",VLOOKUP(Table1[[#This Row],[Grant]],Grants!B:D,3),"")</f>
        <v/>
      </c>
      <c r="BB2744" s="46" t="str">
        <f>TRIM(Table1[[#This Row],[Vendor ID]])</f>
        <v/>
      </c>
      <c r="BC2744">
        <f>IF(Table1[[#This Row],[Reference Number]]=Q2743,BC2743,BC2743+1)</f>
        <v>2</v>
      </c>
    </row>
    <row r="2745" spans="1:55" ht="11.25" hidden="1" customHeight="1">
      <c r="A2745" s="1"/>
      <c r="B2745" s="88" t="str">
        <f>IF(Table1[[#This Row],[Posting Date]]&lt;&gt;"",IF(Table1[[#This Row],[Reference Number]]=Q2744,B2744+1,1),"")</f>
        <v/>
      </c>
      <c r="C2745" s="61"/>
      <c r="D2745" s="61"/>
      <c r="E2745" s="218"/>
      <c r="F2745" s="143" t="str">
        <f>IFERROR(IF(VLOOKUP(Table1[[#This Row],[Budget Code Description]],Dimentions!$X$6:$AC$132,2,FALSE)="","",VLOOKUP(Table1[[#This Row],[Budget Code Description]],Dimentions!$X$6:$AC$132,2,FALSE)),"")</f>
        <v/>
      </c>
      <c r="G2745" s="143" t="str">
        <f>IFERROR(VLOOKUP(Table1[[#This Row],[Budget Code Description]],Dimentions!$X$6:$AC$132,3,FALSE),"")</f>
        <v/>
      </c>
      <c r="H2745" s="64" t="str">
        <f>IFERROR(VLOOKUP(Table1[[#This Row],[Account]],Dimentions!$S$6:$V$233,2,FALSE),"")</f>
        <v/>
      </c>
      <c r="I2745" s="62">
        <f>_xlfn.NUMBERVALUE(LEFT(Table1[[#This Row],[Account]],1))</f>
        <v>0</v>
      </c>
      <c r="J2745" s="62" t="str">
        <f>IFERROR(VLOOKUP(Table1[[#This Row],[Budget Code Description]],Table6[#All],7,FALSE),"")</f>
        <v/>
      </c>
      <c r="K2745" s="143" t="str">
        <f>IFERROR(VLOOKUP(Table1[[#This Row],[Budget Code Description]],Table6[#All],8,FALSE),"")</f>
        <v/>
      </c>
      <c r="L2745" s="63"/>
      <c r="M2745" s="65" t="str">
        <f>IFERROR(VLOOKUP(Table1[[#This Row],[Staff ID]],Table2[],2,FALSE),"")</f>
        <v/>
      </c>
      <c r="N2745" s="211" t="str">
        <f>IFERROR(IF(VLOOKUP(Table1[[#This Row],[Budget Code Description]],Dimentions!$X$6:$AC$97,4,FALSE)="","",VLOOKUP(Table1[[#This Row],[Budget Code Description]],Dimentions!$X$6:$AC$97,4,FALSE)),"")</f>
        <v/>
      </c>
      <c r="O2745" s="65" t="str">
        <f>IFERROR(VLOOKUP(Table1[[#This Row],[Vendor ID]],Table549[],2,FALSE),"")</f>
        <v/>
      </c>
      <c r="P2745" s="63"/>
      <c r="Q2745" s="143" t="str">
        <f>IF(Table1[[#This Row],[Posting Date]]&lt;&gt;"",$D$9,"")</f>
        <v/>
      </c>
      <c r="R2745" s="159" t="str">
        <f>IF(Table1[[#This Row],[Posting Date]]&lt;&gt;"",$D$10,"")</f>
        <v/>
      </c>
      <c r="S2745" s="66"/>
      <c r="T2745" s="63"/>
      <c r="U2745" s="67"/>
      <c r="V2745" s="67"/>
      <c r="W2745" s="67" t="str">
        <f t="shared" si="43"/>
        <v/>
      </c>
      <c r="X2745" s="161" t="str">
        <f>IF(E2745="","",(IF(Table1[[#This Row],[Cur]]="USD",Table1[[#This Row],[Cur_Amount Debit]],Table1[[#This Row],[Cur_Amount Debit]]/Table1[[#This Row],[Exchange Rate]])))</f>
        <v/>
      </c>
      <c r="Y2745" s="161" t="str">
        <f>IF(E2745="","",(IF(Table1[[#This Row],[Cur]]="USD",Table1[[#This Row],[Cur_Amount Credit]],Table1[[#This Row],[Cur_Amount Credit]]/ExchangeRate)))</f>
        <v/>
      </c>
      <c r="Z2745" s="203" t="str">
        <f>IF(E2745="","",(Table1[[#This Row],[Debit USD]]-Table1[[#This Row],[Credit USD]]))</f>
        <v/>
      </c>
      <c r="AA2745" s="122"/>
      <c r="AB2745" s="1"/>
      <c r="AC2745" s="15"/>
      <c r="AD2745" s="15" t="str">
        <f>IF(AND(OR(Table1[[#This Row],[Account]]="15030",Table1[[#This Row],[Account]]="15035",Table1[[#This Row],[Account]]="20150"),Table1[[#This Row],[Vendor ID]]=""),1,"")</f>
        <v/>
      </c>
      <c r="AE2745" s="15"/>
      <c r="AF2745" s="15"/>
      <c r="AG2745" s="15"/>
      <c r="AH2745" s="46" t="str">
        <f>IF(Table1[[#This Row],[Posting Date]]&lt;&gt;"","GJ-"&amp;CountryID,"")</f>
        <v/>
      </c>
      <c r="AI2745" s="59" t="str">
        <f>IF(Table1[[#This Row],[Posting Date]]&lt;&gt;"",Table1[[#This Row],[Posting Date]],"")</f>
        <v/>
      </c>
      <c r="AJ2745" s="46"/>
      <c r="AK2745" s="46" t="str">
        <f>IF(Table1[[#This Row],[Description]]&lt;&gt;"",Table1[[#This Row],[Description]],"")</f>
        <v/>
      </c>
      <c r="AL2745" s="46" t="str">
        <f>IF(Table1[[#This Row],[Posting Date]]&lt;&gt;"",Table1[[#This Row],[Reference Number]],"")</f>
        <v/>
      </c>
      <c r="AM2745" s="46" t="str">
        <f>TRIM(Table1[[#This Row],[Line '#]])</f>
        <v/>
      </c>
      <c r="AN2745" s="46" t="str">
        <f>TRIM(Table1[[#This Row],[Account]])</f>
        <v/>
      </c>
      <c r="AO2745" s="46" t="str">
        <f>IF(Table1[[#This Row],[Posting Date]]&lt;&gt;"",$D$5,"")</f>
        <v/>
      </c>
      <c r="AP2745" s="46" t="str">
        <f>TRIM(Table1[[#This Row],[Departments-Prgrams]])</f>
        <v/>
      </c>
      <c r="AQ2745" s="46" t="str">
        <f>TRIM(Table1[[#This Row],[Grant]])</f>
        <v/>
      </c>
      <c r="AR2745" s="46" t="str">
        <f>TRIM(Table1[[#This Row],[Staff ID]])</f>
        <v/>
      </c>
      <c r="AS2745" s="46" t="str">
        <f>IF(TRIM(Table1[[#This Row],[Budget Code]])=0,"",TRIM(Table1[[#This Row],[Budget Code]]))</f>
        <v/>
      </c>
      <c r="AT2745" s="46" t="str">
        <f>IF(Table1[[#This Row],[Line Description]]&lt;&gt;"",Table1[[#This Row],[Line Description]],"")</f>
        <v/>
      </c>
      <c r="AU2745" s="46" t="str">
        <f>IF(Table1[[#This Row],[Cur_Amount Debit]]&gt;0,ROUND(Table1[[#This Row],[Cur_Amount Debit]],2),"")</f>
        <v/>
      </c>
      <c r="AV2745" s="46" t="str">
        <f>IF(Table1[[#This Row],[Cur_Amount Credit]]&gt;0,ROUND(Table1[[#This Row],[Cur_Amount Credit]],2),"")</f>
        <v/>
      </c>
      <c r="AW2745" s="46" t="str">
        <f>LEFT(Table1[[#This Row],[Cur]],3)</f>
        <v/>
      </c>
      <c r="AX2745" s="59"/>
      <c r="AY2745" s="46"/>
      <c r="AZ2745" s="46" t="str">
        <f>IF(Table1[[#This Row],[Cur]]&lt;&gt;"",IF(Table1[[#This Row],[Cur]]="USD","",ExchangeRate),"")</f>
        <v/>
      </c>
      <c r="BA2745" s="46" t="str">
        <f>IF(Table1[[#This Row],[Grant]]&lt;&gt;"",VLOOKUP(Table1[[#This Row],[Grant]],Grants!B:D,3),"")</f>
        <v/>
      </c>
      <c r="BB2745" s="46" t="str">
        <f>TRIM(Table1[[#This Row],[Vendor ID]])</f>
        <v/>
      </c>
      <c r="BC2745">
        <f>IF(Table1[[#This Row],[Reference Number]]=Q2744,BC2744,BC2744+1)</f>
        <v>2</v>
      </c>
    </row>
    <row r="2746" spans="1:55" ht="11.25" hidden="1" customHeight="1">
      <c r="A2746" s="1"/>
      <c r="B2746" s="88" t="str">
        <f>IF(Table1[[#This Row],[Posting Date]]&lt;&gt;"",IF(Table1[[#This Row],[Reference Number]]=Q2745,B2745+1,1),"")</f>
        <v/>
      </c>
      <c r="C2746" s="61"/>
      <c r="D2746" s="61"/>
      <c r="E2746" s="218"/>
      <c r="F2746" s="143" t="str">
        <f>IFERROR(IF(VLOOKUP(Table1[[#This Row],[Budget Code Description]],Dimentions!$X$6:$AC$132,2,FALSE)="","",VLOOKUP(Table1[[#This Row],[Budget Code Description]],Dimentions!$X$6:$AC$132,2,FALSE)),"")</f>
        <v/>
      </c>
      <c r="G2746" s="143" t="str">
        <f>IFERROR(VLOOKUP(Table1[[#This Row],[Budget Code Description]],Dimentions!$X$6:$AC$132,3,FALSE),"")</f>
        <v/>
      </c>
      <c r="H2746" s="64" t="str">
        <f>IFERROR(VLOOKUP(Table1[[#This Row],[Account]],Dimentions!$S$6:$V$233,2,FALSE),"")</f>
        <v/>
      </c>
      <c r="I2746" s="62">
        <f>_xlfn.NUMBERVALUE(LEFT(Table1[[#This Row],[Account]],1))</f>
        <v>0</v>
      </c>
      <c r="J2746" s="62" t="str">
        <f>IFERROR(VLOOKUP(Table1[[#This Row],[Budget Code Description]],Table6[#All],7,FALSE),"")</f>
        <v/>
      </c>
      <c r="K2746" s="143" t="str">
        <f>IFERROR(VLOOKUP(Table1[[#This Row],[Budget Code Description]],Table6[#All],8,FALSE),"")</f>
        <v/>
      </c>
      <c r="L2746" s="63"/>
      <c r="M2746" s="65" t="str">
        <f>IFERROR(VLOOKUP(Table1[[#This Row],[Staff ID]],Table2[],2,FALSE),"")</f>
        <v/>
      </c>
      <c r="N2746" s="211" t="str">
        <f>IFERROR(IF(VLOOKUP(Table1[[#This Row],[Budget Code Description]],Dimentions!$X$6:$AC$97,4,FALSE)="","",VLOOKUP(Table1[[#This Row],[Budget Code Description]],Dimentions!$X$6:$AC$97,4,FALSE)),"")</f>
        <v/>
      </c>
      <c r="O2746" s="65" t="str">
        <f>IFERROR(VLOOKUP(Table1[[#This Row],[Vendor ID]],Table549[],2,FALSE),"")</f>
        <v/>
      </c>
      <c r="P2746" s="63"/>
      <c r="Q2746" s="143" t="str">
        <f>IF(Table1[[#This Row],[Posting Date]]&lt;&gt;"",$D$9,"")</f>
        <v/>
      </c>
      <c r="R2746" s="159" t="str">
        <f>IF(Table1[[#This Row],[Posting Date]]&lt;&gt;"",$D$10,"")</f>
        <v/>
      </c>
      <c r="S2746" s="66"/>
      <c r="T2746" s="63"/>
      <c r="U2746" s="67"/>
      <c r="V2746" s="67"/>
      <c r="W2746" s="67" t="str">
        <f t="shared" si="43"/>
        <v/>
      </c>
      <c r="X2746" s="161" t="str">
        <f>IF(E2746="","",(IF(Table1[[#This Row],[Cur]]="USD",Table1[[#This Row],[Cur_Amount Debit]],Table1[[#This Row],[Cur_Amount Debit]]/Table1[[#This Row],[Exchange Rate]])))</f>
        <v/>
      </c>
      <c r="Y2746" s="161" t="str">
        <f>IF(E2746="","",(IF(Table1[[#This Row],[Cur]]="USD",Table1[[#This Row],[Cur_Amount Credit]],Table1[[#This Row],[Cur_Amount Credit]]/ExchangeRate)))</f>
        <v/>
      </c>
      <c r="Z2746" s="203" t="str">
        <f>IF(E2746="","",(Table1[[#This Row],[Debit USD]]-Table1[[#This Row],[Credit USD]]))</f>
        <v/>
      </c>
      <c r="AA2746" s="122"/>
      <c r="AB2746" s="1"/>
      <c r="AC2746" s="15"/>
      <c r="AD2746" s="15" t="str">
        <f>IF(AND(OR(Table1[[#This Row],[Account]]="15030",Table1[[#This Row],[Account]]="15035",Table1[[#This Row],[Account]]="20150"),Table1[[#This Row],[Vendor ID]]=""),1,"")</f>
        <v/>
      </c>
      <c r="AE2746" s="15"/>
      <c r="AF2746" s="15"/>
      <c r="AG2746" s="15"/>
      <c r="AH2746" s="46" t="str">
        <f>IF(Table1[[#This Row],[Posting Date]]&lt;&gt;"","GJ-"&amp;CountryID,"")</f>
        <v/>
      </c>
      <c r="AI2746" s="59" t="str">
        <f>IF(Table1[[#This Row],[Posting Date]]&lt;&gt;"",Table1[[#This Row],[Posting Date]],"")</f>
        <v/>
      </c>
      <c r="AJ2746" s="46"/>
      <c r="AK2746" s="46" t="str">
        <f>IF(Table1[[#This Row],[Description]]&lt;&gt;"",Table1[[#This Row],[Description]],"")</f>
        <v/>
      </c>
      <c r="AL2746" s="46" t="str">
        <f>IF(Table1[[#This Row],[Posting Date]]&lt;&gt;"",Table1[[#This Row],[Reference Number]],"")</f>
        <v/>
      </c>
      <c r="AM2746" s="46" t="str">
        <f>TRIM(Table1[[#This Row],[Line '#]])</f>
        <v/>
      </c>
      <c r="AN2746" s="46" t="str">
        <f>TRIM(Table1[[#This Row],[Account]])</f>
        <v/>
      </c>
      <c r="AO2746" s="46" t="str">
        <f>IF(Table1[[#This Row],[Posting Date]]&lt;&gt;"",$D$5,"")</f>
        <v/>
      </c>
      <c r="AP2746" s="46" t="str">
        <f>TRIM(Table1[[#This Row],[Departments-Prgrams]])</f>
        <v/>
      </c>
      <c r="AQ2746" s="46" t="str">
        <f>TRIM(Table1[[#This Row],[Grant]])</f>
        <v/>
      </c>
      <c r="AR2746" s="46" t="str">
        <f>TRIM(Table1[[#This Row],[Staff ID]])</f>
        <v/>
      </c>
      <c r="AS2746" s="46" t="str">
        <f>IF(TRIM(Table1[[#This Row],[Budget Code]])=0,"",TRIM(Table1[[#This Row],[Budget Code]]))</f>
        <v/>
      </c>
      <c r="AT2746" s="46" t="str">
        <f>IF(Table1[[#This Row],[Line Description]]&lt;&gt;"",Table1[[#This Row],[Line Description]],"")</f>
        <v/>
      </c>
      <c r="AU2746" s="46" t="str">
        <f>IF(Table1[[#This Row],[Cur_Amount Debit]]&gt;0,ROUND(Table1[[#This Row],[Cur_Amount Debit]],2),"")</f>
        <v/>
      </c>
      <c r="AV2746" s="46" t="str">
        <f>IF(Table1[[#This Row],[Cur_Amount Credit]]&gt;0,ROUND(Table1[[#This Row],[Cur_Amount Credit]],2),"")</f>
        <v/>
      </c>
      <c r="AW2746" s="46" t="str">
        <f>LEFT(Table1[[#This Row],[Cur]],3)</f>
        <v/>
      </c>
      <c r="AX2746" s="59"/>
      <c r="AY2746" s="46"/>
      <c r="AZ2746" s="46" t="str">
        <f>IF(Table1[[#This Row],[Cur]]&lt;&gt;"",IF(Table1[[#This Row],[Cur]]="USD","",ExchangeRate),"")</f>
        <v/>
      </c>
      <c r="BA2746" s="46" t="str">
        <f>IF(Table1[[#This Row],[Grant]]&lt;&gt;"",VLOOKUP(Table1[[#This Row],[Grant]],Grants!B:D,3),"")</f>
        <v/>
      </c>
      <c r="BB2746" s="46" t="str">
        <f>TRIM(Table1[[#This Row],[Vendor ID]])</f>
        <v/>
      </c>
      <c r="BC2746">
        <f>IF(Table1[[#This Row],[Reference Number]]=Q2745,BC2745,BC2745+1)</f>
        <v>2</v>
      </c>
    </row>
    <row r="2747" spans="1:55" ht="11.25" hidden="1" customHeight="1">
      <c r="A2747" s="1"/>
      <c r="B2747" s="88" t="str">
        <f>IF(Table1[[#This Row],[Posting Date]]&lt;&gt;"",IF(Table1[[#This Row],[Reference Number]]=Q2746,B2746+1,1),"")</f>
        <v/>
      </c>
      <c r="C2747" s="61"/>
      <c r="D2747" s="61"/>
      <c r="E2747" s="218"/>
      <c r="F2747" s="143" t="str">
        <f>IFERROR(IF(VLOOKUP(Table1[[#This Row],[Budget Code Description]],Dimentions!$X$6:$AC$132,2,FALSE)="","",VLOOKUP(Table1[[#This Row],[Budget Code Description]],Dimentions!$X$6:$AC$132,2,FALSE)),"")</f>
        <v/>
      </c>
      <c r="G2747" s="143" t="str">
        <f>IFERROR(VLOOKUP(Table1[[#This Row],[Budget Code Description]],Dimentions!$X$6:$AC$132,3,FALSE),"")</f>
        <v/>
      </c>
      <c r="H2747" s="64" t="str">
        <f>IFERROR(VLOOKUP(Table1[[#This Row],[Account]],Dimentions!$S$6:$V$233,2,FALSE),"")</f>
        <v/>
      </c>
      <c r="I2747" s="62">
        <f>_xlfn.NUMBERVALUE(LEFT(Table1[[#This Row],[Account]],1))</f>
        <v>0</v>
      </c>
      <c r="J2747" s="62" t="str">
        <f>IFERROR(VLOOKUP(Table1[[#This Row],[Budget Code Description]],Table6[#All],7,FALSE),"")</f>
        <v/>
      </c>
      <c r="K2747" s="143" t="str">
        <f>IFERROR(VLOOKUP(Table1[[#This Row],[Budget Code Description]],Table6[#All],8,FALSE),"")</f>
        <v/>
      </c>
      <c r="L2747" s="63"/>
      <c r="M2747" s="65" t="str">
        <f>IFERROR(VLOOKUP(Table1[[#This Row],[Staff ID]],Table2[],2,FALSE),"")</f>
        <v/>
      </c>
      <c r="N2747" s="211" t="str">
        <f>IFERROR(IF(VLOOKUP(Table1[[#This Row],[Budget Code Description]],Dimentions!$X$6:$AC$97,4,FALSE)="","",VLOOKUP(Table1[[#This Row],[Budget Code Description]],Dimentions!$X$6:$AC$97,4,FALSE)),"")</f>
        <v/>
      </c>
      <c r="O2747" s="65" t="str">
        <f>IFERROR(VLOOKUP(Table1[[#This Row],[Vendor ID]],Table549[],2,FALSE),"")</f>
        <v/>
      </c>
      <c r="P2747" s="63"/>
      <c r="Q2747" s="143" t="str">
        <f>IF(Table1[[#This Row],[Posting Date]]&lt;&gt;"",$D$9,"")</f>
        <v/>
      </c>
      <c r="R2747" s="159" t="str">
        <f>IF(Table1[[#This Row],[Posting Date]]&lt;&gt;"",$D$10,"")</f>
        <v/>
      </c>
      <c r="S2747" s="66"/>
      <c r="T2747" s="63"/>
      <c r="U2747" s="67"/>
      <c r="V2747" s="67"/>
      <c r="W2747" s="67" t="str">
        <f t="shared" si="43"/>
        <v/>
      </c>
      <c r="X2747" s="161" t="str">
        <f>IF(E2747="","",(IF(Table1[[#This Row],[Cur]]="USD",Table1[[#This Row],[Cur_Amount Debit]],Table1[[#This Row],[Cur_Amount Debit]]/Table1[[#This Row],[Exchange Rate]])))</f>
        <v/>
      </c>
      <c r="Y2747" s="161" t="str">
        <f>IF(E2747="","",(IF(Table1[[#This Row],[Cur]]="USD",Table1[[#This Row],[Cur_Amount Credit]],Table1[[#This Row],[Cur_Amount Credit]]/ExchangeRate)))</f>
        <v/>
      </c>
      <c r="Z2747" s="203" t="str">
        <f>IF(E2747="","",(Table1[[#This Row],[Debit USD]]-Table1[[#This Row],[Credit USD]]))</f>
        <v/>
      </c>
      <c r="AA2747" s="122"/>
      <c r="AB2747" s="1"/>
      <c r="AC2747" s="15"/>
      <c r="AD2747" s="15" t="str">
        <f>IF(AND(OR(Table1[[#This Row],[Account]]="15030",Table1[[#This Row],[Account]]="15035",Table1[[#This Row],[Account]]="20150"),Table1[[#This Row],[Vendor ID]]=""),1,"")</f>
        <v/>
      </c>
      <c r="AE2747" s="15"/>
      <c r="AF2747" s="15"/>
      <c r="AG2747" s="15"/>
      <c r="AH2747" s="46" t="str">
        <f>IF(Table1[[#This Row],[Posting Date]]&lt;&gt;"","GJ-"&amp;CountryID,"")</f>
        <v/>
      </c>
      <c r="AI2747" s="59" t="str">
        <f>IF(Table1[[#This Row],[Posting Date]]&lt;&gt;"",Table1[[#This Row],[Posting Date]],"")</f>
        <v/>
      </c>
      <c r="AJ2747" s="46"/>
      <c r="AK2747" s="46" t="str">
        <f>IF(Table1[[#This Row],[Description]]&lt;&gt;"",Table1[[#This Row],[Description]],"")</f>
        <v/>
      </c>
      <c r="AL2747" s="46" t="str">
        <f>IF(Table1[[#This Row],[Posting Date]]&lt;&gt;"",Table1[[#This Row],[Reference Number]],"")</f>
        <v/>
      </c>
      <c r="AM2747" s="46" t="str">
        <f>TRIM(Table1[[#This Row],[Line '#]])</f>
        <v/>
      </c>
      <c r="AN2747" s="46" t="str">
        <f>TRIM(Table1[[#This Row],[Account]])</f>
        <v/>
      </c>
      <c r="AO2747" s="46" t="str">
        <f>IF(Table1[[#This Row],[Posting Date]]&lt;&gt;"",$D$5,"")</f>
        <v/>
      </c>
      <c r="AP2747" s="46" t="str">
        <f>TRIM(Table1[[#This Row],[Departments-Prgrams]])</f>
        <v/>
      </c>
      <c r="AQ2747" s="46" t="str">
        <f>TRIM(Table1[[#This Row],[Grant]])</f>
        <v/>
      </c>
      <c r="AR2747" s="46" t="str">
        <f>TRIM(Table1[[#This Row],[Staff ID]])</f>
        <v/>
      </c>
      <c r="AS2747" s="46" t="str">
        <f>IF(TRIM(Table1[[#This Row],[Budget Code]])=0,"",TRIM(Table1[[#This Row],[Budget Code]]))</f>
        <v/>
      </c>
      <c r="AT2747" s="46" t="str">
        <f>IF(Table1[[#This Row],[Line Description]]&lt;&gt;"",Table1[[#This Row],[Line Description]],"")</f>
        <v/>
      </c>
      <c r="AU2747" s="46" t="str">
        <f>IF(Table1[[#This Row],[Cur_Amount Debit]]&gt;0,ROUND(Table1[[#This Row],[Cur_Amount Debit]],2),"")</f>
        <v/>
      </c>
      <c r="AV2747" s="46" t="str">
        <f>IF(Table1[[#This Row],[Cur_Amount Credit]]&gt;0,ROUND(Table1[[#This Row],[Cur_Amount Credit]],2),"")</f>
        <v/>
      </c>
      <c r="AW2747" s="46" t="str">
        <f>LEFT(Table1[[#This Row],[Cur]],3)</f>
        <v/>
      </c>
      <c r="AX2747" s="59"/>
      <c r="AY2747" s="46"/>
      <c r="AZ2747" s="46" t="str">
        <f>IF(Table1[[#This Row],[Cur]]&lt;&gt;"",IF(Table1[[#This Row],[Cur]]="USD","",ExchangeRate),"")</f>
        <v/>
      </c>
      <c r="BA2747" s="46" t="str">
        <f>IF(Table1[[#This Row],[Grant]]&lt;&gt;"",VLOOKUP(Table1[[#This Row],[Grant]],Grants!B:D,3),"")</f>
        <v/>
      </c>
      <c r="BB2747" s="46" t="str">
        <f>TRIM(Table1[[#This Row],[Vendor ID]])</f>
        <v/>
      </c>
      <c r="BC2747">
        <f>IF(Table1[[#This Row],[Reference Number]]=Q2746,BC2746,BC2746+1)</f>
        <v>2</v>
      </c>
    </row>
    <row r="2748" spans="1:55" ht="11.25" hidden="1" customHeight="1">
      <c r="A2748" s="1"/>
      <c r="B2748" s="88" t="str">
        <f>IF(Table1[[#This Row],[Posting Date]]&lt;&gt;"",IF(Table1[[#This Row],[Reference Number]]=Q2747,B2747+1,1),"")</f>
        <v/>
      </c>
      <c r="C2748" s="61"/>
      <c r="D2748" s="61"/>
      <c r="E2748" s="218"/>
      <c r="F2748" s="143" t="str">
        <f>IFERROR(IF(VLOOKUP(Table1[[#This Row],[Budget Code Description]],Dimentions!$X$6:$AC$132,2,FALSE)="","",VLOOKUP(Table1[[#This Row],[Budget Code Description]],Dimentions!$X$6:$AC$132,2,FALSE)),"")</f>
        <v/>
      </c>
      <c r="G2748" s="143" t="str">
        <f>IFERROR(VLOOKUP(Table1[[#This Row],[Budget Code Description]],Dimentions!$X$6:$AC$132,3,FALSE),"")</f>
        <v/>
      </c>
      <c r="H2748" s="64" t="str">
        <f>IFERROR(VLOOKUP(Table1[[#This Row],[Account]],Dimentions!$S$6:$V$233,2,FALSE),"")</f>
        <v/>
      </c>
      <c r="I2748" s="62">
        <f>_xlfn.NUMBERVALUE(LEFT(Table1[[#This Row],[Account]],1))</f>
        <v>0</v>
      </c>
      <c r="J2748" s="62" t="str">
        <f>IFERROR(VLOOKUP(Table1[[#This Row],[Budget Code Description]],Table6[#All],7,FALSE),"")</f>
        <v/>
      </c>
      <c r="K2748" s="143" t="str">
        <f>IFERROR(VLOOKUP(Table1[[#This Row],[Budget Code Description]],Table6[#All],8,FALSE),"")</f>
        <v/>
      </c>
      <c r="L2748" s="63"/>
      <c r="M2748" s="65" t="str">
        <f>IFERROR(VLOOKUP(Table1[[#This Row],[Staff ID]],Table2[],2,FALSE),"")</f>
        <v/>
      </c>
      <c r="N2748" s="211" t="str">
        <f>IFERROR(IF(VLOOKUP(Table1[[#This Row],[Budget Code Description]],Dimentions!$X$6:$AC$97,4,FALSE)="","",VLOOKUP(Table1[[#This Row],[Budget Code Description]],Dimentions!$X$6:$AC$97,4,FALSE)),"")</f>
        <v/>
      </c>
      <c r="O2748" s="65" t="str">
        <f>IFERROR(VLOOKUP(Table1[[#This Row],[Vendor ID]],Table549[],2,FALSE),"")</f>
        <v/>
      </c>
      <c r="P2748" s="63"/>
      <c r="Q2748" s="143" t="str">
        <f>IF(Table1[[#This Row],[Posting Date]]&lt;&gt;"",$D$9,"")</f>
        <v/>
      </c>
      <c r="R2748" s="159" t="str">
        <f>IF(Table1[[#This Row],[Posting Date]]&lt;&gt;"",$D$10,"")</f>
        <v/>
      </c>
      <c r="S2748" s="66"/>
      <c r="T2748" s="63"/>
      <c r="U2748" s="67"/>
      <c r="V2748" s="67"/>
      <c r="W2748" s="67" t="str">
        <f t="shared" si="43"/>
        <v/>
      </c>
      <c r="X2748" s="161" t="str">
        <f>IF(E2748="","",(IF(Table1[[#This Row],[Cur]]="USD",Table1[[#This Row],[Cur_Amount Debit]],Table1[[#This Row],[Cur_Amount Debit]]/Table1[[#This Row],[Exchange Rate]])))</f>
        <v/>
      </c>
      <c r="Y2748" s="161" t="str">
        <f>IF(E2748="","",(IF(Table1[[#This Row],[Cur]]="USD",Table1[[#This Row],[Cur_Amount Credit]],Table1[[#This Row],[Cur_Amount Credit]]/ExchangeRate)))</f>
        <v/>
      </c>
      <c r="Z2748" s="203" t="str">
        <f>IF(E2748="","",(Table1[[#This Row],[Debit USD]]-Table1[[#This Row],[Credit USD]]))</f>
        <v/>
      </c>
      <c r="AA2748" s="122"/>
      <c r="AB2748" s="1"/>
      <c r="AC2748" s="15"/>
      <c r="AD2748" s="15" t="str">
        <f>IF(AND(OR(Table1[[#This Row],[Account]]="15030",Table1[[#This Row],[Account]]="15035",Table1[[#This Row],[Account]]="20150"),Table1[[#This Row],[Vendor ID]]=""),1,"")</f>
        <v/>
      </c>
      <c r="AE2748" s="15"/>
      <c r="AF2748" s="15"/>
      <c r="AG2748" s="15"/>
      <c r="AH2748" s="46" t="str">
        <f>IF(Table1[[#This Row],[Posting Date]]&lt;&gt;"","GJ-"&amp;CountryID,"")</f>
        <v/>
      </c>
      <c r="AI2748" s="59" t="str">
        <f>IF(Table1[[#This Row],[Posting Date]]&lt;&gt;"",Table1[[#This Row],[Posting Date]],"")</f>
        <v/>
      </c>
      <c r="AJ2748" s="46"/>
      <c r="AK2748" s="46" t="str">
        <f>IF(Table1[[#This Row],[Description]]&lt;&gt;"",Table1[[#This Row],[Description]],"")</f>
        <v/>
      </c>
      <c r="AL2748" s="46" t="str">
        <f>IF(Table1[[#This Row],[Posting Date]]&lt;&gt;"",Table1[[#This Row],[Reference Number]],"")</f>
        <v/>
      </c>
      <c r="AM2748" s="46" t="str">
        <f>TRIM(Table1[[#This Row],[Line '#]])</f>
        <v/>
      </c>
      <c r="AN2748" s="46" t="str">
        <f>TRIM(Table1[[#This Row],[Account]])</f>
        <v/>
      </c>
      <c r="AO2748" s="46" t="str">
        <f>IF(Table1[[#This Row],[Posting Date]]&lt;&gt;"",$D$5,"")</f>
        <v/>
      </c>
      <c r="AP2748" s="46" t="str">
        <f>TRIM(Table1[[#This Row],[Departments-Prgrams]])</f>
        <v/>
      </c>
      <c r="AQ2748" s="46" t="str">
        <f>TRIM(Table1[[#This Row],[Grant]])</f>
        <v/>
      </c>
      <c r="AR2748" s="46" t="str">
        <f>TRIM(Table1[[#This Row],[Staff ID]])</f>
        <v/>
      </c>
      <c r="AS2748" s="46" t="str">
        <f>IF(TRIM(Table1[[#This Row],[Budget Code]])=0,"",TRIM(Table1[[#This Row],[Budget Code]]))</f>
        <v/>
      </c>
      <c r="AT2748" s="46" t="str">
        <f>IF(Table1[[#This Row],[Line Description]]&lt;&gt;"",Table1[[#This Row],[Line Description]],"")</f>
        <v/>
      </c>
      <c r="AU2748" s="46" t="str">
        <f>IF(Table1[[#This Row],[Cur_Amount Debit]]&gt;0,ROUND(Table1[[#This Row],[Cur_Amount Debit]],2),"")</f>
        <v/>
      </c>
      <c r="AV2748" s="46" t="str">
        <f>IF(Table1[[#This Row],[Cur_Amount Credit]]&gt;0,ROUND(Table1[[#This Row],[Cur_Amount Credit]],2),"")</f>
        <v/>
      </c>
      <c r="AW2748" s="46" t="str">
        <f>LEFT(Table1[[#This Row],[Cur]],3)</f>
        <v/>
      </c>
      <c r="AX2748" s="59"/>
      <c r="AY2748" s="46"/>
      <c r="AZ2748" s="46" t="str">
        <f>IF(Table1[[#This Row],[Cur]]&lt;&gt;"",IF(Table1[[#This Row],[Cur]]="USD","",ExchangeRate),"")</f>
        <v/>
      </c>
      <c r="BA2748" s="46" t="str">
        <f>IF(Table1[[#This Row],[Grant]]&lt;&gt;"",VLOOKUP(Table1[[#This Row],[Grant]],Grants!B:D,3),"")</f>
        <v/>
      </c>
      <c r="BB2748" s="46" t="str">
        <f>TRIM(Table1[[#This Row],[Vendor ID]])</f>
        <v/>
      </c>
      <c r="BC2748">
        <f>IF(Table1[[#This Row],[Reference Number]]=Q2747,BC2747,BC2747+1)</f>
        <v>2</v>
      </c>
    </row>
    <row r="2749" spans="1:55" ht="11.25" hidden="1" customHeight="1">
      <c r="A2749" s="1"/>
      <c r="B2749" s="88" t="str">
        <f>IF(Table1[[#This Row],[Posting Date]]&lt;&gt;"",IF(Table1[[#This Row],[Reference Number]]=Q2748,B2748+1,1),"")</f>
        <v/>
      </c>
      <c r="C2749" s="61"/>
      <c r="D2749" s="61"/>
      <c r="E2749" s="218"/>
      <c r="F2749" s="143" t="str">
        <f>IFERROR(IF(VLOOKUP(Table1[[#This Row],[Budget Code Description]],Dimentions!$X$6:$AC$132,2,FALSE)="","",VLOOKUP(Table1[[#This Row],[Budget Code Description]],Dimentions!$X$6:$AC$132,2,FALSE)),"")</f>
        <v/>
      </c>
      <c r="G2749" s="143" t="str">
        <f>IFERROR(VLOOKUP(Table1[[#This Row],[Budget Code Description]],Dimentions!$X$6:$AC$132,3,FALSE),"")</f>
        <v/>
      </c>
      <c r="H2749" s="64" t="str">
        <f>IFERROR(VLOOKUP(Table1[[#This Row],[Account]],Dimentions!$S$6:$V$233,2,FALSE),"")</f>
        <v/>
      </c>
      <c r="I2749" s="62">
        <f>_xlfn.NUMBERVALUE(LEFT(Table1[[#This Row],[Account]],1))</f>
        <v>0</v>
      </c>
      <c r="J2749" s="62" t="str">
        <f>IFERROR(VLOOKUP(Table1[[#This Row],[Budget Code Description]],Table6[#All],7,FALSE),"")</f>
        <v/>
      </c>
      <c r="K2749" s="143" t="str">
        <f>IFERROR(VLOOKUP(Table1[[#This Row],[Budget Code Description]],Table6[#All],8,FALSE),"")</f>
        <v/>
      </c>
      <c r="L2749" s="63"/>
      <c r="M2749" s="65" t="str">
        <f>IFERROR(VLOOKUP(Table1[[#This Row],[Staff ID]],Table2[],2,FALSE),"")</f>
        <v/>
      </c>
      <c r="N2749" s="211" t="str">
        <f>IFERROR(IF(VLOOKUP(Table1[[#This Row],[Budget Code Description]],Dimentions!$X$6:$AC$97,4,FALSE)="","",VLOOKUP(Table1[[#This Row],[Budget Code Description]],Dimentions!$X$6:$AC$97,4,FALSE)),"")</f>
        <v/>
      </c>
      <c r="O2749" s="65" t="str">
        <f>IFERROR(VLOOKUP(Table1[[#This Row],[Vendor ID]],Table549[],2,FALSE),"")</f>
        <v/>
      </c>
      <c r="P2749" s="63"/>
      <c r="Q2749" s="143" t="str">
        <f>IF(Table1[[#This Row],[Posting Date]]&lt;&gt;"",$D$9,"")</f>
        <v/>
      </c>
      <c r="R2749" s="159" t="str">
        <f>IF(Table1[[#This Row],[Posting Date]]&lt;&gt;"",$D$10,"")</f>
        <v/>
      </c>
      <c r="S2749" s="66"/>
      <c r="T2749" s="63"/>
      <c r="U2749" s="67"/>
      <c r="V2749" s="67"/>
      <c r="W2749" s="67" t="str">
        <f t="shared" si="43"/>
        <v/>
      </c>
      <c r="X2749" s="161" t="str">
        <f>IF(E2749="","",(IF(Table1[[#This Row],[Cur]]="USD",Table1[[#This Row],[Cur_Amount Debit]],Table1[[#This Row],[Cur_Amount Debit]]/Table1[[#This Row],[Exchange Rate]])))</f>
        <v/>
      </c>
      <c r="Y2749" s="161" t="str">
        <f>IF(E2749="","",(IF(Table1[[#This Row],[Cur]]="USD",Table1[[#This Row],[Cur_Amount Credit]],Table1[[#This Row],[Cur_Amount Credit]]/ExchangeRate)))</f>
        <v/>
      </c>
      <c r="Z2749" s="203" t="str">
        <f>IF(E2749="","",(Table1[[#This Row],[Debit USD]]-Table1[[#This Row],[Credit USD]]))</f>
        <v/>
      </c>
      <c r="AA2749" s="122"/>
      <c r="AB2749" s="1"/>
      <c r="AC2749" s="15"/>
      <c r="AD2749" s="15" t="str">
        <f>IF(AND(OR(Table1[[#This Row],[Account]]="15030",Table1[[#This Row],[Account]]="15035",Table1[[#This Row],[Account]]="20150"),Table1[[#This Row],[Vendor ID]]=""),1,"")</f>
        <v/>
      </c>
      <c r="AE2749" s="15"/>
      <c r="AF2749" s="15"/>
      <c r="AG2749" s="15"/>
      <c r="AH2749" s="46" t="str">
        <f>IF(Table1[[#This Row],[Posting Date]]&lt;&gt;"","GJ-"&amp;CountryID,"")</f>
        <v/>
      </c>
      <c r="AI2749" s="59" t="str">
        <f>IF(Table1[[#This Row],[Posting Date]]&lt;&gt;"",Table1[[#This Row],[Posting Date]],"")</f>
        <v/>
      </c>
      <c r="AJ2749" s="46"/>
      <c r="AK2749" s="46" t="str">
        <f>IF(Table1[[#This Row],[Description]]&lt;&gt;"",Table1[[#This Row],[Description]],"")</f>
        <v/>
      </c>
      <c r="AL2749" s="46" t="str">
        <f>IF(Table1[[#This Row],[Posting Date]]&lt;&gt;"",Table1[[#This Row],[Reference Number]],"")</f>
        <v/>
      </c>
      <c r="AM2749" s="46" t="str">
        <f>TRIM(Table1[[#This Row],[Line '#]])</f>
        <v/>
      </c>
      <c r="AN2749" s="46" t="str">
        <f>TRIM(Table1[[#This Row],[Account]])</f>
        <v/>
      </c>
      <c r="AO2749" s="46" t="str">
        <f>IF(Table1[[#This Row],[Posting Date]]&lt;&gt;"",$D$5,"")</f>
        <v/>
      </c>
      <c r="AP2749" s="46" t="str">
        <f>TRIM(Table1[[#This Row],[Departments-Prgrams]])</f>
        <v/>
      </c>
      <c r="AQ2749" s="46" t="str">
        <f>TRIM(Table1[[#This Row],[Grant]])</f>
        <v/>
      </c>
      <c r="AR2749" s="46" t="str">
        <f>TRIM(Table1[[#This Row],[Staff ID]])</f>
        <v/>
      </c>
      <c r="AS2749" s="46" t="str">
        <f>IF(TRIM(Table1[[#This Row],[Budget Code]])=0,"",TRIM(Table1[[#This Row],[Budget Code]]))</f>
        <v/>
      </c>
      <c r="AT2749" s="46" t="str">
        <f>IF(Table1[[#This Row],[Line Description]]&lt;&gt;"",Table1[[#This Row],[Line Description]],"")</f>
        <v/>
      </c>
      <c r="AU2749" s="46" t="str">
        <f>IF(Table1[[#This Row],[Cur_Amount Debit]]&gt;0,ROUND(Table1[[#This Row],[Cur_Amount Debit]],2),"")</f>
        <v/>
      </c>
      <c r="AV2749" s="46" t="str">
        <f>IF(Table1[[#This Row],[Cur_Amount Credit]]&gt;0,ROUND(Table1[[#This Row],[Cur_Amount Credit]],2),"")</f>
        <v/>
      </c>
      <c r="AW2749" s="46" t="str">
        <f>LEFT(Table1[[#This Row],[Cur]],3)</f>
        <v/>
      </c>
      <c r="AX2749" s="59"/>
      <c r="AY2749" s="46"/>
      <c r="AZ2749" s="46" t="str">
        <f>IF(Table1[[#This Row],[Cur]]&lt;&gt;"",IF(Table1[[#This Row],[Cur]]="USD","",ExchangeRate),"")</f>
        <v/>
      </c>
      <c r="BA2749" s="46" t="str">
        <f>IF(Table1[[#This Row],[Grant]]&lt;&gt;"",VLOOKUP(Table1[[#This Row],[Grant]],Grants!B:D,3),"")</f>
        <v/>
      </c>
      <c r="BB2749" s="46" t="str">
        <f>TRIM(Table1[[#This Row],[Vendor ID]])</f>
        <v/>
      </c>
      <c r="BC2749">
        <f>IF(Table1[[#This Row],[Reference Number]]=Q2748,BC2748,BC2748+1)</f>
        <v>2</v>
      </c>
    </row>
    <row r="2750" spans="1:55" ht="11.25" hidden="1" customHeight="1">
      <c r="A2750" s="1"/>
      <c r="B2750" s="88" t="str">
        <f>IF(Table1[[#This Row],[Posting Date]]&lt;&gt;"",IF(Table1[[#This Row],[Reference Number]]=Q2749,B2749+1,1),"")</f>
        <v/>
      </c>
      <c r="C2750" s="61"/>
      <c r="D2750" s="61"/>
      <c r="E2750" s="218"/>
      <c r="F2750" s="143" t="str">
        <f>IFERROR(IF(VLOOKUP(Table1[[#This Row],[Budget Code Description]],Dimentions!$X$6:$AC$132,2,FALSE)="","",VLOOKUP(Table1[[#This Row],[Budget Code Description]],Dimentions!$X$6:$AC$132,2,FALSE)),"")</f>
        <v/>
      </c>
      <c r="G2750" s="143" t="str">
        <f>IFERROR(VLOOKUP(Table1[[#This Row],[Budget Code Description]],Dimentions!$X$6:$AC$132,3,FALSE),"")</f>
        <v/>
      </c>
      <c r="H2750" s="64" t="str">
        <f>IFERROR(VLOOKUP(Table1[[#This Row],[Account]],Dimentions!$S$6:$V$233,2,FALSE),"")</f>
        <v/>
      </c>
      <c r="I2750" s="62">
        <f>_xlfn.NUMBERVALUE(LEFT(Table1[[#This Row],[Account]],1))</f>
        <v>0</v>
      </c>
      <c r="J2750" s="62" t="str">
        <f>IFERROR(VLOOKUP(Table1[[#This Row],[Budget Code Description]],Table6[#All],7,FALSE),"")</f>
        <v/>
      </c>
      <c r="K2750" s="143" t="str">
        <f>IFERROR(VLOOKUP(Table1[[#This Row],[Budget Code Description]],Table6[#All],8,FALSE),"")</f>
        <v/>
      </c>
      <c r="L2750" s="63"/>
      <c r="M2750" s="65" t="str">
        <f>IFERROR(VLOOKUP(Table1[[#This Row],[Staff ID]],Table2[],2,FALSE),"")</f>
        <v/>
      </c>
      <c r="N2750" s="211" t="str">
        <f>IFERROR(IF(VLOOKUP(Table1[[#This Row],[Budget Code Description]],Dimentions!$X$6:$AC$97,4,FALSE)="","",VLOOKUP(Table1[[#This Row],[Budget Code Description]],Dimentions!$X$6:$AC$97,4,FALSE)),"")</f>
        <v/>
      </c>
      <c r="O2750" s="65" t="str">
        <f>IFERROR(VLOOKUP(Table1[[#This Row],[Vendor ID]],Table549[],2,FALSE),"")</f>
        <v/>
      </c>
      <c r="P2750" s="63"/>
      <c r="Q2750" s="143" t="str">
        <f>IF(Table1[[#This Row],[Posting Date]]&lt;&gt;"",$D$9,"")</f>
        <v/>
      </c>
      <c r="R2750" s="159" t="str">
        <f>IF(Table1[[#This Row],[Posting Date]]&lt;&gt;"",$D$10,"")</f>
        <v/>
      </c>
      <c r="S2750" s="66"/>
      <c r="T2750" s="63"/>
      <c r="U2750" s="67"/>
      <c r="V2750" s="67"/>
      <c r="W2750" s="67" t="str">
        <f t="shared" si="43"/>
        <v/>
      </c>
      <c r="X2750" s="161" t="str">
        <f>IF(E2750="","",(IF(Table1[[#This Row],[Cur]]="USD",Table1[[#This Row],[Cur_Amount Debit]],Table1[[#This Row],[Cur_Amount Debit]]/Table1[[#This Row],[Exchange Rate]])))</f>
        <v/>
      </c>
      <c r="Y2750" s="161" t="str">
        <f>IF(E2750="","",(IF(Table1[[#This Row],[Cur]]="USD",Table1[[#This Row],[Cur_Amount Credit]],Table1[[#This Row],[Cur_Amount Credit]]/ExchangeRate)))</f>
        <v/>
      </c>
      <c r="Z2750" s="203" t="str">
        <f>IF(E2750="","",(Table1[[#This Row],[Debit USD]]-Table1[[#This Row],[Credit USD]]))</f>
        <v/>
      </c>
      <c r="AA2750" s="122"/>
      <c r="AB2750" s="1"/>
      <c r="AC2750" s="15"/>
      <c r="AD2750" s="15" t="str">
        <f>IF(AND(OR(Table1[[#This Row],[Account]]="15030",Table1[[#This Row],[Account]]="15035",Table1[[#This Row],[Account]]="20150"),Table1[[#This Row],[Vendor ID]]=""),1,"")</f>
        <v/>
      </c>
      <c r="AE2750" s="15"/>
      <c r="AF2750" s="15"/>
      <c r="AG2750" s="15"/>
      <c r="AH2750" s="46" t="str">
        <f>IF(Table1[[#This Row],[Posting Date]]&lt;&gt;"","GJ-"&amp;CountryID,"")</f>
        <v/>
      </c>
      <c r="AI2750" s="59" t="str">
        <f>IF(Table1[[#This Row],[Posting Date]]&lt;&gt;"",Table1[[#This Row],[Posting Date]],"")</f>
        <v/>
      </c>
      <c r="AJ2750" s="46"/>
      <c r="AK2750" s="46" t="str">
        <f>IF(Table1[[#This Row],[Description]]&lt;&gt;"",Table1[[#This Row],[Description]],"")</f>
        <v/>
      </c>
      <c r="AL2750" s="46" t="str">
        <f>IF(Table1[[#This Row],[Posting Date]]&lt;&gt;"",Table1[[#This Row],[Reference Number]],"")</f>
        <v/>
      </c>
      <c r="AM2750" s="46" t="str">
        <f>TRIM(Table1[[#This Row],[Line '#]])</f>
        <v/>
      </c>
      <c r="AN2750" s="46" t="str">
        <f>TRIM(Table1[[#This Row],[Account]])</f>
        <v/>
      </c>
      <c r="AO2750" s="46" t="str">
        <f>IF(Table1[[#This Row],[Posting Date]]&lt;&gt;"",$D$5,"")</f>
        <v/>
      </c>
      <c r="AP2750" s="46" t="str">
        <f>TRIM(Table1[[#This Row],[Departments-Prgrams]])</f>
        <v/>
      </c>
      <c r="AQ2750" s="46" t="str">
        <f>TRIM(Table1[[#This Row],[Grant]])</f>
        <v/>
      </c>
      <c r="AR2750" s="46" t="str">
        <f>TRIM(Table1[[#This Row],[Staff ID]])</f>
        <v/>
      </c>
      <c r="AS2750" s="46" t="str">
        <f>IF(TRIM(Table1[[#This Row],[Budget Code]])=0,"",TRIM(Table1[[#This Row],[Budget Code]]))</f>
        <v/>
      </c>
      <c r="AT2750" s="46" t="str">
        <f>IF(Table1[[#This Row],[Line Description]]&lt;&gt;"",Table1[[#This Row],[Line Description]],"")</f>
        <v/>
      </c>
      <c r="AU2750" s="46" t="str">
        <f>IF(Table1[[#This Row],[Cur_Amount Debit]]&gt;0,ROUND(Table1[[#This Row],[Cur_Amount Debit]],2),"")</f>
        <v/>
      </c>
      <c r="AV2750" s="46" t="str">
        <f>IF(Table1[[#This Row],[Cur_Amount Credit]]&gt;0,ROUND(Table1[[#This Row],[Cur_Amount Credit]],2),"")</f>
        <v/>
      </c>
      <c r="AW2750" s="46" t="str">
        <f>LEFT(Table1[[#This Row],[Cur]],3)</f>
        <v/>
      </c>
      <c r="AX2750" s="59"/>
      <c r="AY2750" s="46"/>
      <c r="AZ2750" s="46" t="str">
        <f>IF(Table1[[#This Row],[Cur]]&lt;&gt;"",IF(Table1[[#This Row],[Cur]]="USD","",ExchangeRate),"")</f>
        <v/>
      </c>
      <c r="BA2750" s="46" t="str">
        <f>IF(Table1[[#This Row],[Grant]]&lt;&gt;"",VLOOKUP(Table1[[#This Row],[Grant]],Grants!B:D,3),"")</f>
        <v/>
      </c>
      <c r="BB2750" s="46" t="str">
        <f>TRIM(Table1[[#This Row],[Vendor ID]])</f>
        <v/>
      </c>
      <c r="BC2750">
        <f>IF(Table1[[#This Row],[Reference Number]]=Q2749,BC2749,BC2749+1)</f>
        <v>2</v>
      </c>
    </row>
    <row r="2751" spans="1:55" ht="11.25" hidden="1" customHeight="1">
      <c r="A2751" s="1"/>
      <c r="B2751" s="88" t="str">
        <f>IF(Table1[[#This Row],[Posting Date]]&lt;&gt;"",IF(Table1[[#This Row],[Reference Number]]=Q2750,B2750+1,1),"")</f>
        <v/>
      </c>
      <c r="C2751" s="61"/>
      <c r="D2751" s="61"/>
      <c r="E2751" s="218"/>
      <c r="F2751" s="143" t="str">
        <f>IFERROR(IF(VLOOKUP(Table1[[#This Row],[Budget Code Description]],Dimentions!$X$6:$AC$132,2,FALSE)="","",VLOOKUP(Table1[[#This Row],[Budget Code Description]],Dimentions!$X$6:$AC$132,2,FALSE)),"")</f>
        <v/>
      </c>
      <c r="G2751" s="143" t="str">
        <f>IFERROR(VLOOKUP(Table1[[#This Row],[Budget Code Description]],Dimentions!$X$6:$AC$132,3,FALSE),"")</f>
        <v/>
      </c>
      <c r="H2751" s="64" t="str">
        <f>IFERROR(VLOOKUP(Table1[[#This Row],[Account]],Dimentions!$S$6:$V$233,2,FALSE),"")</f>
        <v/>
      </c>
      <c r="I2751" s="62">
        <f>_xlfn.NUMBERVALUE(LEFT(Table1[[#This Row],[Account]],1))</f>
        <v>0</v>
      </c>
      <c r="J2751" s="62" t="str">
        <f>IFERROR(VLOOKUP(Table1[[#This Row],[Budget Code Description]],Table6[#All],7,FALSE),"")</f>
        <v/>
      </c>
      <c r="K2751" s="143" t="str">
        <f>IFERROR(VLOOKUP(Table1[[#This Row],[Budget Code Description]],Table6[#All],8,FALSE),"")</f>
        <v/>
      </c>
      <c r="L2751" s="63"/>
      <c r="M2751" s="65" t="str">
        <f>IFERROR(VLOOKUP(Table1[[#This Row],[Staff ID]],Table2[],2,FALSE),"")</f>
        <v/>
      </c>
      <c r="N2751" s="211" t="str">
        <f>IFERROR(IF(VLOOKUP(Table1[[#This Row],[Budget Code Description]],Dimentions!$X$6:$AC$97,4,FALSE)="","",VLOOKUP(Table1[[#This Row],[Budget Code Description]],Dimentions!$X$6:$AC$97,4,FALSE)),"")</f>
        <v/>
      </c>
      <c r="O2751" s="65" t="str">
        <f>IFERROR(VLOOKUP(Table1[[#This Row],[Vendor ID]],Table549[],2,FALSE),"")</f>
        <v/>
      </c>
      <c r="P2751" s="63"/>
      <c r="Q2751" s="143" t="str">
        <f>IF(Table1[[#This Row],[Posting Date]]&lt;&gt;"",$D$9,"")</f>
        <v/>
      </c>
      <c r="R2751" s="159" t="str">
        <f>IF(Table1[[#This Row],[Posting Date]]&lt;&gt;"",$D$10,"")</f>
        <v/>
      </c>
      <c r="S2751" s="66"/>
      <c r="T2751" s="63"/>
      <c r="U2751" s="67"/>
      <c r="V2751" s="67"/>
      <c r="W2751" s="67" t="str">
        <f t="shared" si="43"/>
        <v/>
      </c>
      <c r="X2751" s="161" t="str">
        <f>IF(E2751="","",(IF(Table1[[#This Row],[Cur]]="USD",Table1[[#This Row],[Cur_Amount Debit]],Table1[[#This Row],[Cur_Amount Debit]]/Table1[[#This Row],[Exchange Rate]])))</f>
        <v/>
      </c>
      <c r="Y2751" s="161" t="str">
        <f>IF(E2751="","",(IF(Table1[[#This Row],[Cur]]="USD",Table1[[#This Row],[Cur_Amount Credit]],Table1[[#This Row],[Cur_Amount Credit]]/ExchangeRate)))</f>
        <v/>
      </c>
      <c r="Z2751" s="203" t="str">
        <f>IF(E2751="","",(Table1[[#This Row],[Debit USD]]-Table1[[#This Row],[Credit USD]]))</f>
        <v/>
      </c>
      <c r="AA2751" s="122"/>
      <c r="AB2751" s="1"/>
      <c r="AC2751" s="15"/>
      <c r="AD2751" s="15" t="str">
        <f>IF(AND(OR(Table1[[#This Row],[Account]]="15030",Table1[[#This Row],[Account]]="15035",Table1[[#This Row],[Account]]="20150"),Table1[[#This Row],[Vendor ID]]=""),1,"")</f>
        <v/>
      </c>
      <c r="AE2751" s="15"/>
      <c r="AF2751" s="15"/>
      <c r="AG2751" s="15"/>
      <c r="AH2751" s="46" t="str">
        <f>IF(Table1[[#This Row],[Posting Date]]&lt;&gt;"","GJ-"&amp;CountryID,"")</f>
        <v/>
      </c>
      <c r="AI2751" s="59" t="str">
        <f>IF(Table1[[#This Row],[Posting Date]]&lt;&gt;"",Table1[[#This Row],[Posting Date]],"")</f>
        <v/>
      </c>
      <c r="AJ2751" s="46"/>
      <c r="AK2751" s="46" t="str">
        <f>IF(Table1[[#This Row],[Description]]&lt;&gt;"",Table1[[#This Row],[Description]],"")</f>
        <v/>
      </c>
      <c r="AL2751" s="46" t="str">
        <f>IF(Table1[[#This Row],[Posting Date]]&lt;&gt;"",Table1[[#This Row],[Reference Number]],"")</f>
        <v/>
      </c>
      <c r="AM2751" s="46" t="str">
        <f>TRIM(Table1[[#This Row],[Line '#]])</f>
        <v/>
      </c>
      <c r="AN2751" s="46" t="str">
        <f>TRIM(Table1[[#This Row],[Account]])</f>
        <v/>
      </c>
      <c r="AO2751" s="46" t="str">
        <f>IF(Table1[[#This Row],[Posting Date]]&lt;&gt;"",$D$5,"")</f>
        <v/>
      </c>
      <c r="AP2751" s="46" t="str">
        <f>TRIM(Table1[[#This Row],[Departments-Prgrams]])</f>
        <v/>
      </c>
      <c r="AQ2751" s="46" t="str">
        <f>TRIM(Table1[[#This Row],[Grant]])</f>
        <v/>
      </c>
      <c r="AR2751" s="46" t="str">
        <f>TRIM(Table1[[#This Row],[Staff ID]])</f>
        <v/>
      </c>
      <c r="AS2751" s="46" t="str">
        <f>IF(TRIM(Table1[[#This Row],[Budget Code]])=0,"",TRIM(Table1[[#This Row],[Budget Code]]))</f>
        <v/>
      </c>
      <c r="AT2751" s="46" t="str">
        <f>IF(Table1[[#This Row],[Line Description]]&lt;&gt;"",Table1[[#This Row],[Line Description]],"")</f>
        <v/>
      </c>
      <c r="AU2751" s="46" t="str">
        <f>IF(Table1[[#This Row],[Cur_Amount Debit]]&gt;0,ROUND(Table1[[#This Row],[Cur_Amount Debit]],2),"")</f>
        <v/>
      </c>
      <c r="AV2751" s="46" t="str">
        <f>IF(Table1[[#This Row],[Cur_Amount Credit]]&gt;0,ROUND(Table1[[#This Row],[Cur_Amount Credit]],2),"")</f>
        <v/>
      </c>
      <c r="AW2751" s="46" t="str">
        <f>LEFT(Table1[[#This Row],[Cur]],3)</f>
        <v/>
      </c>
      <c r="AX2751" s="59"/>
      <c r="AY2751" s="46"/>
      <c r="AZ2751" s="46" t="str">
        <f>IF(Table1[[#This Row],[Cur]]&lt;&gt;"",IF(Table1[[#This Row],[Cur]]="USD","",ExchangeRate),"")</f>
        <v/>
      </c>
      <c r="BA2751" s="46" t="str">
        <f>IF(Table1[[#This Row],[Grant]]&lt;&gt;"",VLOOKUP(Table1[[#This Row],[Grant]],Grants!B:D,3),"")</f>
        <v/>
      </c>
      <c r="BB2751" s="46" t="str">
        <f>TRIM(Table1[[#This Row],[Vendor ID]])</f>
        <v/>
      </c>
      <c r="BC2751">
        <f>IF(Table1[[#This Row],[Reference Number]]=Q2750,BC2750,BC2750+1)</f>
        <v>2</v>
      </c>
    </row>
    <row r="2752" spans="1:55" ht="11.25" hidden="1" customHeight="1">
      <c r="A2752" s="1"/>
      <c r="B2752" s="88" t="str">
        <f>IF(Table1[[#This Row],[Posting Date]]&lt;&gt;"",IF(Table1[[#This Row],[Reference Number]]=Q2751,B2751+1,1),"")</f>
        <v/>
      </c>
      <c r="C2752" s="61"/>
      <c r="D2752" s="61"/>
      <c r="E2752" s="218"/>
      <c r="F2752" s="143" t="str">
        <f>IFERROR(IF(VLOOKUP(Table1[[#This Row],[Budget Code Description]],Dimentions!$X$6:$AC$132,2,FALSE)="","",VLOOKUP(Table1[[#This Row],[Budget Code Description]],Dimentions!$X$6:$AC$132,2,FALSE)),"")</f>
        <v/>
      </c>
      <c r="G2752" s="143" t="str">
        <f>IFERROR(VLOOKUP(Table1[[#This Row],[Budget Code Description]],Dimentions!$X$6:$AC$132,3,FALSE),"")</f>
        <v/>
      </c>
      <c r="H2752" s="64" t="str">
        <f>IFERROR(VLOOKUP(Table1[[#This Row],[Account]],Dimentions!$S$6:$V$233,2,FALSE),"")</f>
        <v/>
      </c>
      <c r="I2752" s="62">
        <f>_xlfn.NUMBERVALUE(LEFT(Table1[[#This Row],[Account]],1))</f>
        <v>0</v>
      </c>
      <c r="J2752" s="62" t="str">
        <f>IFERROR(VLOOKUP(Table1[[#This Row],[Budget Code Description]],Table6[#All],7,FALSE),"")</f>
        <v/>
      </c>
      <c r="K2752" s="143" t="str">
        <f>IFERROR(VLOOKUP(Table1[[#This Row],[Budget Code Description]],Table6[#All],8,FALSE),"")</f>
        <v/>
      </c>
      <c r="L2752" s="63"/>
      <c r="M2752" s="65" t="str">
        <f>IFERROR(VLOOKUP(Table1[[#This Row],[Staff ID]],Table2[],2,FALSE),"")</f>
        <v/>
      </c>
      <c r="N2752" s="211" t="str">
        <f>IFERROR(IF(VLOOKUP(Table1[[#This Row],[Budget Code Description]],Dimentions!$X$6:$AC$97,4,FALSE)="","",VLOOKUP(Table1[[#This Row],[Budget Code Description]],Dimentions!$X$6:$AC$97,4,FALSE)),"")</f>
        <v/>
      </c>
      <c r="O2752" s="65" t="str">
        <f>IFERROR(VLOOKUP(Table1[[#This Row],[Vendor ID]],Table549[],2,FALSE),"")</f>
        <v/>
      </c>
      <c r="P2752" s="63"/>
      <c r="Q2752" s="143" t="str">
        <f>IF(Table1[[#This Row],[Posting Date]]&lt;&gt;"",$D$9,"")</f>
        <v/>
      </c>
      <c r="R2752" s="159" t="str">
        <f>IF(Table1[[#This Row],[Posting Date]]&lt;&gt;"",$D$10,"")</f>
        <v/>
      </c>
      <c r="S2752" s="66"/>
      <c r="T2752" s="63"/>
      <c r="U2752" s="67"/>
      <c r="V2752" s="67"/>
      <c r="W2752" s="67" t="str">
        <f t="shared" si="43"/>
        <v/>
      </c>
      <c r="X2752" s="161" t="str">
        <f>IF(E2752="","",(IF(Table1[[#This Row],[Cur]]="USD",Table1[[#This Row],[Cur_Amount Debit]],Table1[[#This Row],[Cur_Amount Debit]]/Table1[[#This Row],[Exchange Rate]])))</f>
        <v/>
      </c>
      <c r="Y2752" s="161" t="str">
        <f>IF(E2752="","",(IF(Table1[[#This Row],[Cur]]="USD",Table1[[#This Row],[Cur_Amount Credit]],Table1[[#This Row],[Cur_Amount Credit]]/ExchangeRate)))</f>
        <v/>
      </c>
      <c r="Z2752" s="203" t="str">
        <f>IF(E2752="","",(Table1[[#This Row],[Debit USD]]-Table1[[#This Row],[Credit USD]]))</f>
        <v/>
      </c>
      <c r="AA2752" s="122"/>
      <c r="AB2752" s="1"/>
      <c r="AC2752" s="15"/>
      <c r="AD2752" s="15" t="str">
        <f>IF(AND(OR(Table1[[#This Row],[Account]]="15030",Table1[[#This Row],[Account]]="15035",Table1[[#This Row],[Account]]="20150"),Table1[[#This Row],[Vendor ID]]=""),1,"")</f>
        <v/>
      </c>
      <c r="AE2752" s="15"/>
      <c r="AF2752" s="15"/>
      <c r="AG2752" s="15"/>
      <c r="AH2752" s="46" t="str">
        <f>IF(Table1[[#This Row],[Posting Date]]&lt;&gt;"","GJ-"&amp;CountryID,"")</f>
        <v/>
      </c>
      <c r="AI2752" s="59" t="str">
        <f>IF(Table1[[#This Row],[Posting Date]]&lt;&gt;"",Table1[[#This Row],[Posting Date]],"")</f>
        <v/>
      </c>
      <c r="AJ2752" s="46"/>
      <c r="AK2752" s="46" t="str">
        <f>IF(Table1[[#This Row],[Description]]&lt;&gt;"",Table1[[#This Row],[Description]],"")</f>
        <v/>
      </c>
      <c r="AL2752" s="46" t="str">
        <f>IF(Table1[[#This Row],[Posting Date]]&lt;&gt;"",Table1[[#This Row],[Reference Number]],"")</f>
        <v/>
      </c>
      <c r="AM2752" s="46" t="str">
        <f>TRIM(Table1[[#This Row],[Line '#]])</f>
        <v/>
      </c>
      <c r="AN2752" s="46" t="str">
        <f>TRIM(Table1[[#This Row],[Account]])</f>
        <v/>
      </c>
      <c r="AO2752" s="46" t="str">
        <f>IF(Table1[[#This Row],[Posting Date]]&lt;&gt;"",$D$5,"")</f>
        <v/>
      </c>
      <c r="AP2752" s="46" t="str">
        <f>TRIM(Table1[[#This Row],[Departments-Prgrams]])</f>
        <v/>
      </c>
      <c r="AQ2752" s="46" t="str">
        <f>TRIM(Table1[[#This Row],[Grant]])</f>
        <v/>
      </c>
      <c r="AR2752" s="46" t="str">
        <f>TRIM(Table1[[#This Row],[Staff ID]])</f>
        <v/>
      </c>
      <c r="AS2752" s="46" t="str">
        <f>IF(TRIM(Table1[[#This Row],[Budget Code]])=0,"",TRIM(Table1[[#This Row],[Budget Code]]))</f>
        <v/>
      </c>
      <c r="AT2752" s="46" t="str">
        <f>IF(Table1[[#This Row],[Line Description]]&lt;&gt;"",Table1[[#This Row],[Line Description]],"")</f>
        <v/>
      </c>
      <c r="AU2752" s="46" t="str">
        <f>IF(Table1[[#This Row],[Cur_Amount Debit]]&gt;0,ROUND(Table1[[#This Row],[Cur_Amount Debit]],2),"")</f>
        <v/>
      </c>
      <c r="AV2752" s="46" t="str">
        <f>IF(Table1[[#This Row],[Cur_Amount Credit]]&gt;0,ROUND(Table1[[#This Row],[Cur_Amount Credit]],2),"")</f>
        <v/>
      </c>
      <c r="AW2752" s="46" t="str">
        <f>LEFT(Table1[[#This Row],[Cur]],3)</f>
        <v/>
      </c>
      <c r="AX2752" s="59"/>
      <c r="AY2752" s="46"/>
      <c r="AZ2752" s="46" t="str">
        <f>IF(Table1[[#This Row],[Cur]]&lt;&gt;"",IF(Table1[[#This Row],[Cur]]="USD","",ExchangeRate),"")</f>
        <v/>
      </c>
      <c r="BA2752" s="46" t="str">
        <f>IF(Table1[[#This Row],[Grant]]&lt;&gt;"",VLOOKUP(Table1[[#This Row],[Grant]],Grants!B:D,3),"")</f>
        <v/>
      </c>
      <c r="BB2752" s="46" t="str">
        <f>TRIM(Table1[[#This Row],[Vendor ID]])</f>
        <v/>
      </c>
      <c r="BC2752">
        <f>IF(Table1[[#This Row],[Reference Number]]=Q2751,BC2751,BC2751+1)</f>
        <v>2</v>
      </c>
    </row>
    <row r="2753" spans="1:55" ht="11.25" hidden="1" customHeight="1">
      <c r="A2753" s="1"/>
      <c r="B2753" s="88" t="str">
        <f>IF(Table1[[#This Row],[Posting Date]]&lt;&gt;"",IF(Table1[[#This Row],[Reference Number]]=Q2752,B2752+1,1),"")</f>
        <v/>
      </c>
      <c r="C2753" s="61"/>
      <c r="D2753" s="61"/>
      <c r="E2753" s="218"/>
      <c r="F2753" s="143" t="str">
        <f>IFERROR(IF(VLOOKUP(Table1[[#This Row],[Budget Code Description]],Dimentions!$X$6:$AC$132,2,FALSE)="","",VLOOKUP(Table1[[#This Row],[Budget Code Description]],Dimentions!$X$6:$AC$132,2,FALSE)),"")</f>
        <v/>
      </c>
      <c r="G2753" s="143" t="str">
        <f>IFERROR(VLOOKUP(Table1[[#This Row],[Budget Code Description]],Dimentions!$X$6:$AC$132,3,FALSE),"")</f>
        <v/>
      </c>
      <c r="H2753" s="64" t="str">
        <f>IFERROR(VLOOKUP(Table1[[#This Row],[Account]],Dimentions!$S$6:$V$233,2,FALSE),"")</f>
        <v/>
      </c>
      <c r="I2753" s="62">
        <f>_xlfn.NUMBERVALUE(LEFT(Table1[[#This Row],[Account]],1))</f>
        <v>0</v>
      </c>
      <c r="J2753" s="62" t="str">
        <f>IFERROR(VLOOKUP(Table1[[#This Row],[Budget Code Description]],Table6[#All],7,FALSE),"")</f>
        <v/>
      </c>
      <c r="K2753" s="143" t="str">
        <f>IFERROR(VLOOKUP(Table1[[#This Row],[Budget Code Description]],Table6[#All],8,FALSE),"")</f>
        <v/>
      </c>
      <c r="L2753" s="63"/>
      <c r="M2753" s="65" t="str">
        <f>IFERROR(VLOOKUP(Table1[[#This Row],[Staff ID]],Table2[],2,FALSE),"")</f>
        <v/>
      </c>
      <c r="N2753" s="211" t="str">
        <f>IFERROR(IF(VLOOKUP(Table1[[#This Row],[Budget Code Description]],Dimentions!$X$6:$AC$97,4,FALSE)="","",VLOOKUP(Table1[[#This Row],[Budget Code Description]],Dimentions!$X$6:$AC$97,4,FALSE)),"")</f>
        <v/>
      </c>
      <c r="O2753" s="65" t="str">
        <f>IFERROR(VLOOKUP(Table1[[#This Row],[Vendor ID]],Table549[],2,FALSE),"")</f>
        <v/>
      </c>
      <c r="P2753" s="63"/>
      <c r="Q2753" s="143" t="str">
        <f>IF(Table1[[#This Row],[Posting Date]]&lt;&gt;"",$D$9,"")</f>
        <v/>
      </c>
      <c r="R2753" s="159" t="str">
        <f>IF(Table1[[#This Row],[Posting Date]]&lt;&gt;"",$D$10,"")</f>
        <v/>
      </c>
      <c r="S2753" s="66"/>
      <c r="T2753" s="63"/>
      <c r="U2753" s="67"/>
      <c r="V2753" s="67"/>
      <c r="W2753" s="67" t="str">
        <f t="shared" si="43"/>
        <v/>
      </c>
      <c r="X2753" s="161" t="str">
        <f>IF(E2753="","",(IF(Table1[[#This Row],[Cur]]="USD",Table1[[#This Row],[Cur_Amount Debit]],Table1[[#This Row],[Cur_Amount Debit]]/Table1[[#This Row],[Exchange Rate]])))</f>
        <v/>
      </c>
      <c r="Y2753" s="161" t="str">
        <f>IF(E2753="","",(IF(Table1[[#This Row],[Cur]]="USD",Table1[[#This Row],[Cur_Amount Credit]],Table1[[#This Row],[Cur_Amount Credit]]/ExchangeRate)))</f>
        <v/>
      </c>
      <c r="Z2753" s="203" t="str">
        <f>IF(E2753="","",(Table1[[#This Row],[Debit USD]]-Table1[[#This Row],[Credit USD]]))</f>
        <v/>
      </c>
      <c r="AA2753" s="122"/>
      <c r="AB2753" s="1"/>
      <c r="AC2753" s="15"/>
      <c r="AD2753" s="15" t="str">
        <f>IF(AND(OR(Table1[[#This Row],[Account]]="15030",Table1[[#This Row],[Account]]="15035",Table1[[#This Row],[Account]]="20150"),Table1[[#This Row],[Vendor ID]]=""),1,"")</f>
        <v/>
      </c>
      <c r="AE2753" s="15"/>
      <c r="AF2753" s="15"/>
      <c r="AG2753" s="15"/>
      <c r="AH2753" s="46" t="str">
        <f>IF(Table1[[#This Row],[Posting Date]]&lt;&gt;"","GJ-"&amp;CountryID,"")</f>
        <v/>
      </c>
      <c r="AI2753" s="59" t="str">
        <f>IF(Table1[[#This Row],[Posting Date]]&lt;&gt;"",Table1[[#This Row],[Posting Date]],"")</f>
        <v/>
      </c>
      <c r="AJ2753" s="46"/>
      <c r="AK2753" s="46" t="str">
        <f>IF(Table1[[#This Row],[Description]]&lt;&gt;"",Table1[[#This Row],[Description]],"")</f>
        <v/>
      </c>
      <c r="AL2753" s="46" t="str">
        <f>IF(Table1[[#This Row],[Posting Date]]&lt;&gt;"",Table1[[#This Row],[Reference Number]],"")</f>
        <v/>
      </c>
      <c r="AM2753" s="46" t="str">
        <f>TRIM(Table1[[#This Row],[Line '#]])</f>
        <v/>
      </c>
      <c r="AN2753" s="46" t="str">
        <f>TRIM(Table1[[#This Row],[Account]])</f>
        <v/>
      </c>
      <c r="AO2753" s="46" t="str">
        <f>IF(Table1[[#This Row],[Posting Date]]&lt;&gt;"",$D$5,"")</f>
        <v/>
      </c>
      <c r="AP2753" s="46" t="str">
        <f>TRIM(Table1[[#This Row],[Departments-Prgrams]])</f>
        <v/>
      </c>
      <c r="AQ2753" s="46" t="str">
        <f>TRIM(Table1[[#This Row],[Grant]])</f>
        <v/>
      </c>
      <c r="AR2753" s="46" t="str">
        <f>TRIM(Table1[[#This Row],[Staff ID]])</f>
        <v/>
      </c>
      <c r="AS2753" s="46" t="str">
        <f>IF(TRIM(Table1[[#This Row],[Budget Code]])=0,"",TRIM(Table1[[#This Row],[Budget Code]]))</f>
        <v/>
      </c>
      <c r="AT2753" s="46" t="str">
        <f>IF(Table1[[#This Row],[Line Description]]&lt;&gt;"",Table1[[#This Row],[Line Description]],"")</f>
        <v/>
      </c>
      <c r="AU2753" s="46" t="str">
        <f>IF(Table1[[#This Row],[Cur_Amount Debit]]&gt;0,ROUND(Table1[[#This Row],[Cur_Amount Debit]],2),"")</f>
        <v/>
      </c>
      <c r="AV2753" s="46" t="str">
        <f>IF(Table1[[#This Row],[Cur_Amount Credit]]&gt;0,ROUND(Table1[[#This Row],[Cur_Amount Credit]],2),"")</f>
        <v/>
      </c>
      <c r="AW2753" s="46" t="str">
        <f>LEFT(Table1[[#This Row],[Cur]],3)</f>
        <v/>
      </c>
      <c r="AX2753" s="59"/>
      <c r="AY2753" s="46"/>
      <c r="AZ2753" s="46" t="str">
        <f>IF(Table1[[#This Row],[Cur]]&lt;&gt;"",IF(Table1[[#This Row],[Cur]]="USD","",ExchangeRate),"")</f>
        <v/>
      </c>
      <c r="BA2753" s="46" t="str">
        <f>IF(Table1[[#This Row],[Grant]]&lt;&gt;"",VLOOKUP(Table1[[#This Row],[Grant]],Grants!B:D,3),"")</f>
        <v/>
      </c>
      <c r="BB2753" s="46" t="str">
        <f>TRIM(Table1[[#This Row],[Vendor ID]])</f>
        <v/>
      </c>
      <c r="BC2753">
        <f>IF(Table1[[#This Row],[Reference Number]]=Q2752,BC2752,BC2752+1)</f>
        <v>2</v>
      </c>
    </row>
    <row r="2754" spans="1:55" ht="11.25" hidden="1" customHeight="1">
      <c r="A2754" s="1"/>
      <c r="B2754" s="88" t="str">
        <f>IF(Table1[[#This Row],[Posting Date]]&lt;&gt;"",IF(Table1[[#This Row],[Reference Number]]=Q2753,B2753+1,1),"")</f>
        <v/>
      </c>
      <c r="C2754" s="61"/>
      <c r="D2754" s="61"/>
      <c r="E2754" s="218"/>
      <c r="F2754" s="143" t="str">
        <f>IFERROR(IF(VLOOKUP(Table1[[#This Row],[Budget Code Description]],Dimentions!$X$6:$AC$132,2,FALSE)="","",VLOOKUP(Table1[[#This Row],[Budget Code Description]],Dimentions!$X$6:$AC$132,2,FALSE)),"")</f>
        <v/>
      </c>
      <c r="G2754" s="143" t="str">
        <f>IFERROR(VLOOKUP(Table1[[#This Row],[Budget Code Description]],Dimentions!$X$6:$AC$132,3,FALSE),"")</f>
        <v/>
      </c>
      <c r="H2754" s="64" t="str">
        <f>IFERROR(VLOOKUP(Table1[[#This Row],[Account]],Dimentions!$S$6:$V$233,2,FALSE),"")</f>
        <v/>
      </c>
      <c r="I2754" s="62">
        <f>_xlfn.NUMBERVALUE(LEFT(Table1[[#This Row],[Account]],1))</f>
        <v>0</v>
      </c>
      <c r="J2754" s="62" t="str">
        <f>IFERROR(VLOOKUP(Table1[[#This Row],[Budget Code Description]],Table6[#All],7,FALSE),"")</f>
        <v/>
      </c>
      <c r="K2754" s="143" t="str">
        <f>IFERROR(VLOOKUP(Table1[[#This Row],[Budget Code Description]],Table6[#All],8,FALSE),"")</f>
        <v/>
      </c>
      <c r="L2754" s="63"/>
      <c r="M2754" s="65" t="str">
        <f>IFERROR(VLOOKUP(Table1[[#This Row],[Staff ID]],Table2[],2,FALSE),"")</f>
        <v/>
      </c>
      <c r="N2754" s="211" t="str">
        <f>IFERROR(IF(VLOOKUP(Table1[[#This Row],[Budget Code Description]],Dimentions!$X$6:$AC$97,4,FALSE)="","",VLOOKUP(Table1[[#This Row],[Budget Code Description]],Dimentions!$X$6:$AC$97,4,FALSE)),"")</f>
        <v/>
      </c>
      <c r="O2754" s="65" t="str">
        <f>IFERROR(VLOOKUP(Table1[[#This Row],[Vendor ID]],Table549[],2,FALSE),"")</f>
        <v/>
      </c>
      <c r="P2754" s="63"/>
      <c r="Q2754" s="143" t="str">
        <f>IF(Table1[[#This Row],[Posting Date]]&lt;&gt;"",$D$9,"")</f>
        <v/>
      </c>
      <c r="R2754" s="159" t="str">
        <f>IF(Table1[[#This Row],[Posting Date]]&lt;&gt;"",$D$10,"")</f>
        <v/>
      </c>
      <c r="S2754" s="66"/>
      <c r="T2754" s="63"/>
      <c r="U2754" s="67"/>
      <c r="V2754" s="67"/>
      <c r="W2754" s="67" t="str">
        <f t="shared" si="43"/>
        <v/>
      </c>
      <c r="X2754" s="161" t="str">
        <f>IF(E2754="","",(IF(Table1[[#This Row],[Cur]]="USD",Table1[[#This Row],[Cur_Amount Debit]],Table1[[#This Row],[Cur_Amount Debit]]/Table1[[#This Row],[Exchange Rate]])))</f>
        <v/>
      </c>
      <c r="Y2754" s="161" t="str">
        <f>IF(E2754="","",(IF(Table1[[#This Row],[Cur]]="USD",Table1[[#This Row],[Cur_Amount Credit]],Table1[[#This Row],[Cur_Amount Credit]]/ExchangeRate)))</f>
        <v/>
      </c>
      <c r="Z2754" s="203" t="str">
        <f>IF(E2754="","",(Table1[[#This Row],[Debit USD]]-Table1[[#This Row],[Credit USD]]))</f>
        <v/>
      </c>
      <c r="AA2754" s="122"/>
      <c r="AB2754" s="1"/>
      <c r="AC2754" s="15"/>
      <c r="AD2754" s="15" t="str">
        <f>IF(AND(OR(Table1[[#This Row],[Account]]="15030",Table1[[#This Row],[Account]]="15035",Table1[[#This Row],[Account]]="20150"),Table1[[#This Row],[Vendor ID]]=""),1,"")</f>
        <v/>
      </c>
      <c r="AE2754" s="15"/>
      <c r="AF2754" s="15"/>
      <c r="AG2754" s="15"/>
      <c r="AH2754" s="46" t="str">
        <f>IF(Table1[[#This Row],[Posting Date]]&lt;&gt;"","GJ-"&amp;CountryID,"")</f>
        <v/>
      </c>
      <c r="AI2754" s="59" t="str">
        <f>IF(Table1[[#This Row],[Posting Date]]&lt;&gt;"",Table1[[#This Row],[Posting Date]],"")</f>
        <v/>
      </c>
      <c r="AJ2754" s="46"/>
      <c r="AK2754" s="46" t="str">
        <f>IF(Table1[[#This Row],[Description]]&lt;&gt;"",Table1[[#This Row],[Description]],"")</f>
        <v/>
      </c>
      <c r="AL2754" s="46" t="str">
        <f>IF(Table1[[#This Row],[Posting Date]]&lt;&gt;"",Table1[[#This Row],[Reference Number]],"")</f>
        <v/>
      </c>
      <c r="AM2754" s="46" t="str">
        <f>TRIM(Table1[[#This Row],[Line '#]])</f>
        <v/>
      </c>
      <c r="AN2754" s="46" t="str">
        <f>TRIM(Table1[[#This Row],[Account]])</f>
        <v/>
      </c>
      <c r="AO2754" s="46" t="str">
        <f>IF(Table1[[#This Row],[Posting Date]]&lt;&gt;"",$D$5,"")</f>
        <v/>
      </c>
      <c r="AP2754" s="46" t="str">
        <f>TRIM(Table1[[#This Row],[Departments-Prgrams]])</f>
        <v/>
      </c>
      <c r="AQ2754" s="46" t="str">
        <f>TRIM(Table1[[#This Row],[Grant]])</f>
        <v/>
      </c>
      <c r="AR2754" s="46" t="str">
        <f>TRIM(Table1[[#This Row],[Staff ID]])</f>
        <v/>
      </c>
      <c r="AS2754" s="46" t="str">
        <f>IF(TRIM(Table1[[#This Row],[Budget Code]])=0,"",TRIM(Table1[[#This Row],[Budget Code]]))</f>
        <v/>
      </c>
      <c r="AT2754" s="46" t="str">
        <f>IF(Table1[[#This Row],[Line Description]]&lt;&gt;"",Table1[[#This Row],[Line Description]],"")</f>
        <v/>
      </c>
      <c r="AU2754" s="46" t="str">
        <f>IF(Table1[[#This Row],[Cur_Amount Debit]]&gt;0,ROUND(Table1[[#This Row],[Cur_Amount Debit]],2),"")</f>
        <v/>
      </c>
      <c r="AV2754" s="46" t="str">
        <f>IF(Table1[[#This Row],[Cur_Amount Credit]]&gt;0,ROUND(Table1[[#This Row],[Cur_Amount Credit]],2),"")</f>
        <v/>
      </c>
      <c r="AW2754" s="46" t="str">
        <f>LEFT(Table1[[#This Row],[Cur]],3)</f>
        <v/>
      </c>
      <c r="AX2754" s="59"/>
      <c r="AY2754" s="46"/>
      <c r="AZ2754" s="46" t="str">
        <f>IF(Table1[[#This Row],[Cur]]&lt;&gt;"",IF(Table1[[#This Row],[Cur]]="USD","",ExchangeRate),"")</f>
        <v/>
      </c>
      <c r="BA2754" s="46" t="str">
        <f>IF(Table1[[#This Row],[Grant]]&lt;&gt;"",VLOOKUP(Table1[[#This Row],[Grant]],Grants!B:D,3),"")</f>
        <v/>
      </c>
      <c r="BB2754" s="46" t="str">
        <f>TRIM(Table1[[#This Row],[Vendor ID]])</f>
        <v/>
      </c>
      <c r="BC2754">
        <f>IF(Table1[[#This Row],[Reference Number]]=Q2753,BC2753,BC2753+1)</f>
        <v>2</v>
      </c>
    </row>
    <row r="2755" spans="1:55" ht="11.25" hidden="1" customHeight="1">
      <c r="A2755" s="1"/>
      <c r="B2755" s="88" t="str">
        <f>IF(Table1[[#This Row],[Posting Date]]&lt;&gt;"",IF(Table1[[#This Row],[Reference Number]]=Q2754,B2754+1,1),"")</f>
        <v/>
      </c>
      <c r="C2755" s="61"/>
      <c r="D2755" s="61"/>
      <c r="E2755" s="218"/>
      <c r="F2755" s="143" t="str">
        <f>IFERROR(IF(VLOOKUP(Table1[[#This Row],[Budget Code Description]],Dimentions!$X$6:$AC$132,2,FALSE)="","",VLOOKUP(Table1[[#This Row],[Budget Code Description]],Dimentions!$X$6:$AC$132,2,FALSE)),"")</f>
        <v/>
      </c>
      <c r="G2755" s="143" t="str">
        <f>IFERROR(VLOOKUP(Table1[[#This Row],[Budget Code Description]],Dimentions!$X$6:$AC$132,3,FALSE),"")</f>
        <v/>
      </c>
      <c r="H2755" s="64" t="str">
        <f>IFERROR(VLOOKUP(Table1[[#This Row],[Account]],Dimentions!$S$6:$V$233,2,FALSE),"")</f>
        <v/>
      </c>
      <c r="I2755" s="62">
        <f>_xlfn.NUMBERVALUE(LEFT(Table1[[#This Row],[Account]],1))</f>
        <v>0</v>
      </c>
      <c r="J2755" s="62" t="str">
        <f>IFERROR(VLOOKUP(Table1[[#This Row],[Budget Code Description]],Table6[#All],7,FALSE),"")</f>
        <v/>
      </c>
      <c r="K2755" s="143" t="str">
        <f>IFERROR(VLOOKUP(Table1[[#This Row],[Budget Code Description]],Table6[#All],8,FALSE),"")</f>
        <v/>
      </c>
      <c r="L2755" s="63"/>
      <c r="M2755" s="65" t="str">
        <f>IFERROR(VLOOKUP(Table1[[#This Row],[Staff ID]],Table2[],2,FALSE),"")</f>
        <v/>
      </c>
      <c r="N2755" s="211" t="str">
        <f>IFERROR(IF(VLOOKUP(Table1[[#This Row],[Budget Code Description]],Dimentions!$X$6:$AC$97,4,FALSE)="","",VLOOKUP(Table1[[#This Row],[Budget Code Description]],Dimentions!$X$6:$AC$97,4,FALSE)),"")</f>
        <v/>
      </c>
      <c r="O2755" s="65" t="str">
        <f>IFERROR(VLOOKUP(Table1[[#This Row],[Vendor ID]],Table549[],2,FALSE),"")</f>
        <v/>
      </c>
      <c r="P2755" s="63"/>
      <c r="Q2755" s="143" t="str">
        <f>IF(Table1[[#This Row],[Posting Date]]&lt;&gt;"",$D$9,"")</f>
        <v/>
      </c>
      <c r="R2755" s="159" t="str">
        <f>IF(Table1[[#This Row],[Posting Date]]&lt;&gt;"",$D$10,"")</f>
        <v/>
      </c>
      <c r="S2755" s="66"/>
      <c r="T2755" s="63"/>
      <c r="U2755" s="67"/>
      <c r="V2755" s="67"/>
      <c r="W2755" s="67" t="str">
        <f t="shared" si="43"/>
        <v/>
      </c>
      <c r="X2755" s="161" t="str">
        <f>IF(E2755="","",(IF(Table1[[#This Row],[Cur]]="USD",Table1[[#This Row],[Cur_Amount Debit]],Table1[[#This Row],[Cur_Amount Debit]]/Table1[[#This Row],[Exchange Rate]])))</f>
        <v/>
      </c>
      <c r="Y2755" s="161" t="str">
        <f>IF(E2755="","",(IF(Table1[[#This Row],[Cur]]="USD",Table1[[#This Row],[Cur_Amount Credit]],Table1[[#This Row],[Cur_Amount Credit]]/ExchangeRate)))</f>
        <v/>
      </c>
      <c r="Z2755" s="203" t="str">
        <f>IF(E2755="","",(Table1[[#This Row],[Debit USD]]-Table1[[#This Row],[Credit USD]]))</f>
        <v/>
      </c>
      <c r="AA2755" s="122"/>
      <c r="AB2755" s="1"/>
      <c r="AC2755" s="15"/>
      <c r="AD2755" s="15" t="str">
        <f>IF(AND(OR(Table1[[#This Row],[Account]]="15030",Table1[[#This Row],[Account]]="15035",Table1[[#This Row],[Account]]="20150"),Table1[[#This Row],[Vendor ID]]=""),1,"")</f>
        <v/>
      </c>
      <c r="AE2755" s="15"/>
      <c r="AF2755" s="15"/>
      <c r="AG2755" s="15"/>
      <c r="AH2755" s="46" t="str">
        <f>IF(Table1[[#This Row],[Posting Date]]&lt;&gt;"","GJ-"&amp;CountryID,"")</f>
        <v/>
      </c>
      <c r="AI2755" s="59" t="str">
        <f>IF(Table1[[#This Row],[Posting Date]]&lt;&gt;"",Table1[[#This Row],[Posting Date]],"")</f>
        <v/>
      </c>
      <c r="AJ2755" s="46"/>
      <c r="AK2755" s="46" t="str">
        <f>IF(Table1[[#This Row],[Description]]&lt;&gt;"",Table1[[#This Row],[Description]],"")</f>
        <v/>
      </c>
      <c r="AL2755" s="46" t="str">
        <f>IF(Table1[[#This Row],[Posting Date]]&lt;&gt;"",Table1[[#This Row],[Reference Number]],"")</f>
        <v/>
      </c>
      <c r="AM2755" s="46" t="str">
        <f>TRIM(Table1[[#This Row],[Line '#]])</f>
        <v/>
      </c>
      <c r="AN2755" s="46" t="str">
        <f>TRIM(Table1[[#This Row],[Account]])</f>
        <v/>
      </c>
      <c r="AO2755" s="46" t="str">
        <f>IF(Table1[[#This Row],[Posting Date]]&lt;&gt;"",$D$5,"")</f>
        <v/>
      </c>
      <c r="AP2755" s="46" t="str">
        <f>TRIM(Table1[[#This Row],[Departments-Prgrams]])</f>
        <v/>
      </c>
      <c r="AQ2755" s="46" t="str">
        <f>TRIM(Table1[[#This Row],[Grant]])</f>
        <v/>
      </c>
      <c r="AR2755" s="46" t="str">
        <f>TRIM(Table1[[#This Row],[Staff ID]])</f>
        <v/>
      </c>
      <c r="AS2755" s="46" t="str">
        <f>IF(TRIM(Table1[[#This Row],[Budget Code]])=0,"",TRIM(Table1[[#This Row],[Budget Code]]))</f>
        <v/>
      </c>
      <c r="AT2755" s="46" t="str">
        <f>IF(Table1[[#This Row],[Line Description]]&lt;&gt;"",Table1[[#This Row],[Line Description]],"")</f>
        <v/>
      </c>
      <c r="AU2755" s="46" t="str">
        <f>IF(Table1[[#This Row],[Cur_Amount Debit]]&gt;0,ROUND(Table1[[#This Row],[Cur_Amount Debit]],2),"")</f>
        <v/>
      </c>
      <c r="AV2755" s="46" t="str">
        <f>IF(Table1[[#This Row],[Cur_Amount Credit]]&gt;0,ROUND(Table1[[#This Row],[Cur_Amount Credit]],2),"")</f>
        <v/>
      </c>
      <c r="AW2755" s="46" t="str">
        <f>LEFT(Table1[[#This Row],[Cur]],3)</f>
        <v/>
      </c>
      <c r="AX2755" s="59"/>
      <c r="AY2755" s="46"/>
      <c r="AZ2755" s="46" t="str">
        <f>IF(Table1[[#This Row],[Cur]]&lt;&gt;"",IF(Table1[[#This Row],[Cur]]="USD","",ExchangeRate),"")</f>
        <v/>
      </c>
      <c r="BA2755" s="46" t="str">
        <f>IF(Table1[[#This Row],[Grant]]&lt;&gt;"",VLOOKUP(Table1[[#This Row],[Grant]],Grants!B:D,3),"")</f>
        <v/>
      </c>
      <c r="BB2755" s="46" t="str">
        <f>TRIM(Table1[[#This Row],[Vendor ID]])</f>
        <v/>
      </c>
      <c r="BC2755">
        <f>IF(Table1[[#This Row],[Reference Number]]=Q2754,BC2754,BC2754+1)</f>
        <v>2</v>
      </c>
    </row>
    <row r="2756" spans="1:55" ht="11.25" hidden="1" customHeight="1">
      <c r="A2756" s="1"/>
      <c r="B2756" s="88" t="str">
        <f>IF(Table1[[#This Row],[Posting Date]]&lt;&gt;"",IF(Table1[[#This Row],[Reference Number]]=Q2755,B2755+1,1),"")</f>
        <v/>
      </c>
      <c r="C2756" s="61"/>
      <c r="D2756" s="61"/>
      <c r="E2756" s="218"/>
      <c r="F2756" s="143" t="str">
        <f>IFERROR(IF(VLOOKUP(Table1[[#This Row],[Budget Code Description]],Dimentions!$X$6:$AC$132,2,FALSE)="","",VLOOKUP(Table1[[#This Row],[Budget Code Description]],Dimentions!$X$6:$AC$132,2,FALSE)),"")</f>
        <v/>
      </c>
      <c r="G2756" s="143" t="str">
        <f>IFERROR(VLOOKUP(Table1[[#This Row],[Budget Code Description]],Dimentions!$X$6:$AC$132,3,FALSE),"")</f>
        <v/>
      </c>
      <c r="H2756" s="64" t="str">
        <f>IFERROR(VLOOKUP(Table1[[#This Row],[Account]],Dimentions!$S$6:$V$233,2,FALSE),"")</f>
        <v/>
      </c>
      <c r="I2756" s="62">
        <f>_xlfn.NUMBERVALUE(LEFT(Table1[[#This Row],[Account]],1))</f>
        <v>0</v>
      </c>
      <c r="J2756" s="62" t="str">
        <f>IFERROR(VLOOKUP(Table1[[#This Row],[Budget Code Description]],Table6[#All],7,FALSE),"")</f>
        <v/>
      </c>
      <c r="K2756" s="143" t="str">
        <f>IFERROR(VLOOKUP(Table1[[#This Row],[Budget Code Description]],Table6[#All],8,FALSE),"")</f>
        <v/>
      </c>
      <c r="L2756" s="63"/>
      <c r="M2756" s="65" t="str">
        <f>IFERROR(VLOOKUP(Table1[[#This Row],[Staff ID]],Table2[],2,FALSE),"")</f>
        <v/>
      </c>
      <c r="N2756" s="211" t="str">
        <f>IFERROR(IF(VLOOKUP(Table1[[#This Row],[Budget Code Description]],Dimentions!$X$6:$AC$97,4,FALSE)="","",VLOOKUP(Table1[[#This Row],[Budget Code Description]],Dimentions!$X$6:$AC$97,4,FALSE)),"")</f>
        <v/>
      </c>
      <c r="O2756" s="65" t="str">
        <f>IFERROR(VLOOKUP(Table1[[#This Row],[Vendor ID]],Table549[],2,FALSE),"")</f>
        <v/>
      </c>
      <c r="P2756" s="63"/>
      <c r="Q2756" s="143" t="str">
        <f>IF(Table1[[#This Row],[Posting Date]]&lt;&gt;"",$D$9,"")</f>
        <v/>
      </c>
      <c r="R2756" s="159" t="str">
        <f>IF(Table1[[#This Row],[Posting Date]]&lt;&gt;"",$D$10,"")</f>
        <v/>
      </c>
      <c r="S2756" s="66"/>
      <c r="T2756" s="63"/>
      <c r="U2756" s="67"/>
      <c r="V2756" s="67"/>
      <c r="W2756" s="67" t="str">
        <f t="shared" si="43"/>
        <v/>
      </c>
      <c r="X2756" s="161" t="str">
        <f>IF(E2756="","",(IF(Table1[[#This Row],[Cur]]="USD",Table1[[#This Row],[Cur_Amount Debit]],Table1[[#This Row],[Cur_Amount Debit]]/Table1[[#This Row],[Exchange Rate]])))</f>
        <v/>
      </c>
      <c r="Y2756" s="161" t="str">
        <f>IF(E2756="","",(IF(Table1[[#This Row],[Cur]]="USD",Table1[[#This Row],[Cur_Amount Credit]],Table1[[#This Row],[Cur_Amount Credit]]/ExchangeRate)))</f>
        <v/>
      </c>
      <c r="Z2756" s="203" t="str">
        <f>IF(E2756="","",(Table1[[#This Row],[Debit USD]]-Table1[[#This Row],[Credit USD]]))</f>
        <v/>
      </c>
      <c r="AA2756" s="122"/>
      <c r="AB2756" s="1"/>
      <c r="AC2756" s="15"/>
      <c r="AD2756" s="15" t="str">
        <f>IF(AND(OR(Table1[[#This Row],[Account]]="15030",Table1[[#This Row],[Account]]="15035",Table1[[#This Row],[Account]]="20150"),Table1[[#This Row],[Vendor ID]]=""),1,"")</f>
        <v/>
      </c>
      <c r="AE2756" s="15"/>
      <c r="AF2756" s="15"/>
      <c r="AG2756" s="15"/>
      <c r="AH2756" s="46" t="str">
        <f>IF(Table1[[#This Row],[Posting Date]]&lt;&gt;"","GJ-"&amp;CountryID,"")</f>
        <v/>
      </c>
      <c r="AI2756" s="59" t="str">
        <f>IF(Table1[[#This Row],[Posting Date]]&lt;&gt;"",Table1[[#This Row],[Posting Date]],"")</f>
        <v/>
      </c>
      <c r="AJ2756" s="46"/>
      <c r="AK2756" s="46" t="str">
        <f>IF(Table1[[#This Row],[Description]]&lt;&gt;"",Table1[[#This Row],[Description]],"")</f>
        <v/>
      </c>
      <c r="AL2756" s="46" t="str">
        <f>IF(Table1[[#This Row],[Posting Date]]&lt;&gt;"",Table1[[#This Row],[Reference Number]],"")</f>
        <v/>
      </c>
      <c r="AM2756" s="46" t="str">
        <f>TRIM(Table1[[#This Row],[Line '#]])</f>
        <v/>
      </c>
      <c r="AN2756" s="46" t="str">
        <f>TRIM(Table1[[#This Row],[Account]])</f>
        <v/>
      </c>
      <c r="AO2756" s="46" t="str">
        <f>IF(Table1[[#This Row],[Posting Date]]&lt;&gt;"",$D$5,"")</f>
        <v/>
      </c>
      <c r="AP2756" s="46" t="str">
        <f>TRIM(Table1[[#This Row],[Departments-Prgrams]])</f>
        <v/>
      </c>
      <c r="AQ2756" s="46" t="str">
        <f>TRIM(Table1[[#This Row],[Grant]])</f>
        <v/>
      </c>
      <c r="AR2756" s="46" t="str">
        <f>TRIM(Table1[[#This Row],[Staff ID]])</f>
        <v/>
      </c>
      <c r="AS2756" s="46" t="str">
        <f>IF(TRIM(Table1[[#This Row],[Budget Code]])=0,"",TRIM(Table1[[#This Row],[Budget Code]]))</f>
        <v/>
      </c>
      <c r="AT2756" s="46" t="str">
        <f>IF(Table1[[#This Row],[Line Description]]&lt;&gt;"",Table1[[#This Row],[Line Description]],"")</f>
        <v/>
      </c>
      <c r="AU2756" s="46" t="str">
        <f>IF(Table1[[#This Row],[Cur_Amount Debit]]&gt;0,ROUND(Table1[[#This Row],[Cur_Amount Debit]],2),"")</f>
        <v/>
      </c>
      <c r="AV2756" s="46" t="str">
        <f>IF(Table1[[#This Row],[Cur_Amount Credit]]&gt;0,ROUND(Table1[[#This Row],[Cur_Amount Credit]],2),"")</f>
        <v/>
      </c>
      <c r="AW2756" s="46" t="str">
        <f>LEFT(Table1[[#This Row],[Cur]],3)</f>
        <v/>
      </c>
      <c r="AX2756" s="59"/>
      <c r="AY2756" s="46"/>
      <c r="AZ2756" s="46" t="str">
        <f>IF(Table1[[#This Row],[Cur]]&lt;&gt;"",IF(Table1[[#This Row],[Cur]]="USD","",ExchangeRate),"")</f>
        <v/>
      </c>
      <c r="BA2756" s="46" t="str">
        <f>IF(Table1[[#This Row],[Grant]]&lt;&gt;"",VLOOKUP(Table1[[#This Row],[Grant]],Grants!B:D,3),"")</f>
        <v/>
      </c>
      <c r="BB2756" s="46" t="str">
        <f>TRIM(Table1[[#This Row],[Vendor ID]])</f>
        <v/>
      </c>
      <c r="BC2756">
        <f>IF(Table1[[#This Row],[Reference Number]]=Q2755,BC2755,BC2755+1)</f>
        <v>2</v>
      </c>
    </row>
    <row r="2757" spans="1:55" ht="11.25" hidden="1" customHeight="1">
      <c r="A2757" s="1"/>
      <c r="B2757" s="88" t="str">
        <f>IF(Table1[[#This Row],[Posting Date]]&lt;&gt;"",IF(Table1[[#This Row],[Reference Number]]=Q2756,B2756+1,1),"")</f>
        <v/>
      </c>
      <c r="C2757" s="61"/>
      <c r="D2757" s="61"/>
      <c r="E2757" s="218"/>
      <c r="F2757" s="143" t="str">
        <f>IFERROR(IF(VLOOKUP(Table1[[#This Row],[Budget Code Description]],Dimentions!$X$6:$AC$132,2,FALSE)="","",VLOOKUP(Table1[[#This Row],[Budget Code Description]],Dimentions!$X$6:$AC$132,2,FALSE)),"")</f>
        <v/>
      </c>
      <c r="G2757" s="143" t="str">
        <f>IFERROR(VLOOKUP(Table1[[#This Row],[Budget Code Description]],Dimentions!$X$6:$AC$132,3,FALSE),"")</f>
        <v/>
      </c>
      <c r="H2757" s="64" t="str">
        <f>IFERROR(VLOOKUP(Table1[[#This Row],[Account]],Dimentions!$S$6:$V$233,2,FALSE),"")</f>
        <v/>
      </c>
      <c r="I2757" s="62">
        <f>_xlfn.NUMBERVALUE(LEFT(Table1[[#This Row],[Account]],1))</f>
        <v>0</v>
      </c>
      <c r="J2757" s="62" t="str">
        <f>IFERROR(VLOOKUP(Table1[[#This Row],[Budget Code Description]],Table6[#All],7,FALSE),"")</f>
        <v/>
      </c>
      <c r="K2757" s="143" t="str">
        <f>IFERROR(VLOOKUP(Table1[[#This Row],[Budget Code Description]],Table6[#All],8,FALSE),"")</f>
        <v/>
      </c>
      <c r="L2757" s="63"/>
      <c r="M2757" s="65" t="str">
        <f>IFERROR(VLOOKUP(Table1[[#This Row],[Staff ID]],Table2[],2,FALSE),"")</f>
        <v/>
      </c>
      <c r="N2757" s="211" t="str">
        <f>IFERROR(IF(VLOOKUP(Table1[[#This Row],[Budget Code Description]],Dimentions!$X$6:$AC$97,4,FALSE)="","",VLOOKUP(Table1[[#This Row],[Budget Code Description]],Dimentions!$X$6:$AC$97,4,FALSE)),"")</f>
        <v/>
      </c>
      <c r="O2757" s="65" t="str">
        <f>IFERROR(VLOOKUP(Table1[[#This Row],[Vendor ID]],Table549[],2,FALSE),"")</f>
        <v/>
      </c>
      <c r="P2757" s="63"/>
      <c r="Q2757" s="143" t="str">
        <f>IF(Table1[[#This Row],[Posting Date]]&lt;&gt;"",$D$9,"")</f>
        <v/>
      </c>
      <c r="R2757" s="159" t="str">
        <f>IF(Table1[[#This Row],[Posting Date]]&lt;&gt;"",$D$10,"")</f>
        <v/>
      </c>
      <c r="S2757" s="66"/>
      <c r="T2757" s="63"/>
      <c r="U2757" s="67"/>
      <c r="V2757" s="67"/>
      <c r="W2757" s="67" t="str">
        <f t="shared" si="43"/>
        <v/>
      </c>
      <c r="X2757" s="161" t="str">
        <f>IF(E2757="","",(IF(Table1[[#This Row],[Cur]]="USD",Table1[[#This Row],[Cur_Amount Debit]],Table1[[#This Row],[Cur_Amount Debit]]/Table1[[#This Row],[Exchange Rate]])))</f>
        <v/>
      </c>
      <c r="Y2757" s="161" t="str">
        <f>IF(E2757="","",(IF(Table1[[#This Row],[Cur]]="USD",Table1[[#This Row],[Cur_Amount Credit]],Table1[[#This Row],[Cur_Amount Credit]]/ExchangeRate)))</f>
        <v/>
      </c>
      <c r="Z2757" s="203" t="str">
        <f>IF(E2757="","",(Table1[[#This Row],[Debit USD]]-Table1[[#This Row],[Credit USD]]))</f>
        <v/>
      </c>
      <c r="AA2757" s="122"/>
      <c r="AB2757" s="1"/>
      <c r="AC2757" s="15"/>
      <c r="AD2757" s="15" t="str">
        <f>IF(AND(OR(Table1[[#This Row],[Account]]="15030",Table1[[#This Row],[Account]]="15035",Table1[[#This Row],[Account]]="20150"),Table1[[#This Row],[Vendor ID]]=""),1,"")</f>
        <v/>
      </c>
      <c r="AE2757" s="15"/>
      <c r="AF2757" s="15"/>
      <c r="AG2757" s="15"/>
      <c r="AH2757" s="46" t="str">
        <f>IF(Table1[[#This Row],[Posting Date]]&lt;&gt;"","GJ-"&amp;CountryID,"")</f>
        <v/>
      </c>
      <c r="AI2757" s="59" t="str">
        <f>IF(Table1[[#This Row],[Posting Date]]&lt;&gt;"",Table1[[#This Row],[Posting Date]],"")</f>
        <v/>
      </c>
      <c r="AJ2757" s="46"/>
      <c r="AK2757" s="46" t="str">
        <f>IF(Table1[[#This Row],[Description]]&lt;&gt;"",Table1[[#This Row],[Description]],"")</f>
        <v/>
      </c>
      <c r="AL2757" s="46" t="str">
        <f>IF(Table1[[#This Row],[Posting Date]]&lt;&gt;"",Table1[[#This Row],[Reference Number]],"")</f>
        <v/>
      </c>
      <c r="AM2757" s="46" t="str">
        <f>TRIM(Table1[[#This Row],[Line '#]])</f>
        <v/>
      </c>
      <c r="AN2757" s="46" t="str">
        <f>TRIM(Table1[[#This Row],[Account]])</f>
        <v/>
      </c>
      <c r="AO2757" s="46" t="str">
        <f>IF(Table1[[#This Row],[Posting Date]]&lt;&gt;"",$D$5,"")</f>
        <v/>
      </c>
      <c r="AP2757" s="46" t="str">
        <f>TRIM(Table1[[#This Row],[Departments-Prgrams]])</f>
        <v/>
      </c>
      <c r="AQ2757" s="46" t="str">
        <f>TRIM(Table1[[#This Row],[Grant]])</f>
        <v/>
      </c>
      <c r="AR2757" s="46" t="str">
        <f>TRIM(Table1[[#This Row],[Staff ID]])</f>
        <v/>
      </c>
      <c r="AS2757" s="46" t="str">
        <f>IF(TRIM(Table1[[#This Row],[Budget Code]])=0,"",TRIM(Table1[[#This Row],[Budget Code]]))</f>
        <v/>
      </c>
      <c r="AT2757" s="46" t="str">
        <f>IF(Table1[[#This Row],[Line Description]]&lt;&gt;"",Table1[[#This Row],[Line Description]],"")</f>
        <v/>
      </c>
      <c r="AU2757" s="46" t="str">
        <f>IF(Table1[[#This Row],[Cur_Amount Debit]]&gt;0,ROUND(Table1[[#This Row],[Cur_Amount Debit]],2),"")</f>
        <v/>
      </c>
      <c r="AV2757" s="46" t="str">
        <f>IF(Table1[[#This Row],[Cur_Amount Credit]]&gt;0,ROUND(Table1[[#This Row],[Cur_Amount Credit]],2),"")</f>
        <v/>
      </c>
      <c r="AW2757" s="46" t="str">
        <f>LEFT(Table1[[#This Row],[Cur]],3)</f>
        <v/>
      </c>
      <c r="AX2757" s="59"/>
      <c r="AY2757" s="46"/>
      <c r="AZ2757" s="46" t="str">
        <f>IF(Table1[[#This Row],[Cur]]&lt;&gt;"",IF(Table1[[#This Row],[Cur]]="USD","",ExchangeRate),"")</f>
        <v/>
      </c>
      <c r="BA2757" s="46" t="str">
        <f>IF(Table1[[#This Row],[Grant]]&lt;&gt;"",VLOOKUP(Table1[[#This Row],[Grant]],Grants!B:D,3),"")</f>
        <v/>
      </c>
      <c r="BB2757" s="46" t="str">
        <f>TRIM(Table1[[#This Row],[Vendor ID]])</f>
        <v/>
      </c>
      <c r="BC2757">
        <f>IF(Table1[[#This Row],[Reference Number]]=Q2756,BC2756,BC2756+1)</f>
        <v>2</v>
      </c>
    </row>
    <row r="2758" spans="1:55" ht="11.25" hidden="1" customHeight="1">
      <c r="A2758" s="1"/>
      <c r="B2758" s="88" t="str">
        <f>IF(Table1[[#This Row],[Posting Date]]&lt;&gt;"",IF(Table1[[#This Row],[Reference Number]]=Q2757,B2757+1,1),"")</f>
        <v/>
      </c>
      <c r="C2758" s="61"/>
      <c r="D2758" s="61"/>
      <c r="E2758" s="218"/>
      <c r="F2758" s="143" t="str">
        <f>IFERROR(IF(VLOOKUP(Table1[[#This Row],[Budget Code Description]],Dimentions!$X$6:$AC$132,2,FALSE)="","",VLOOKUP(Table1[[#This Row],[Budget Code Description]],Dimentions!$X$6:$AC$132,2,FALSE)),"")</f>
        <v/>
      </c>
      <c r="G2758" s="143" t="str">
        <f>IFERROR(VLOOKUP(Table1[[#This Row],[Budget Code Description]],Dimentions!$X$6:$AC$132,3,FALSE),"")</f>
        <v/>
      </c>
      <c r="H2758" s="64" t="str">
        <f>IFERROR(VLOOKUP(Table1[[#This Row],[Account]],Dimentions!$S$6:$V$233,2,FALSE),"")</f>
        <v/>
      </c>
      <c r="I2758" s="62">
        <f>_xlfn.NUMBERVALUE(LEFT(Table1[[#This Row],[Account]],1))</f>
        <v>0</v>
      </c>
      <c r="J2758" s="62" t="str">
        <f>IFERROR(VLOOKUP(Table1[[#This Row],[Budget Code Description]],Table6[#All],7,FALSE),"")</f>
        <v/>
      </c>
      <c r="K2758" s="143" t="str">
        <f>IFERROR(VLOOKUP(Table1[[#This Row],[Budget Code Description]],Table6[#All],8,FALSE),"")</f>
        <v/>
      </c>
      <c r="L2758" s="63"/>
      <c r="M2758" s="65" t="str">
        <f>IFERROR(VLOOKUP(Table1[[#This Row],[Staff ID]],Table2[],2,FALSE),"")</f>
        <v/>
      </c>
      <c r="N2758" s="211" t="str">
        <f>IFERROR(IF(VLOOKUP(Table1[[#This Row],[Budget Code Description]],Dimentions!$X$6:$AC$97,4,FALSE)="","",VLOOKUP(Table1[[#This Row],[Budget Code Description]],Dimentions!$X$6:$AC$97,4,FALSE)),"")</f>
        <v/>
      </c>
      <c r="O2758" s="65" t="str">
        <f>IFERROR(VLOOKUP(Table1[[#This Row],[Vendor ID]],Table549[],2,FALSE),"")</f>
        <v/>
      </c>
      <c r="P2758" s="63"/>
      <c r="Q2758" s="143" t="str">
        <f>IF(Table1[[#This Row],[Posting Date]]&lt;&gt;"",$D$9,"")</f>
        <v/>
      </c>
      <c r="R2758" s="159" t="str">
        <f>IF(Table1[[#This Row],[Posting Date]]&lt;&gt;"",$D$10,"")</f>
        <v/>
      </c>
      <c r="S2758" s="66"/>
      <c r="T2758" s="63"/>
      <c r="U2758" s="67"/>
      <c r="V2758" s="67"/>
      <c r="W2758" s="67" t="str">
        <f t="shared" si="43"/>
        <v/>
      </c>
      <c r="X2758" s="161" t="str">
        <f>IF(E2758="","",(IF(Table1[[#This Row],[Cur]]="USD",Table1[[#This Row],[Cur_Amount Debit]],Table1[[#This Row],[Cur_Amount Debit]]/Table1[[#This Row],[Exchange Rate]])))</f>
        <v/>
      </c>
      <c r="Y2758" s="161" t="str">
        <f>IF(E2758="","",(IF(Table1[[#This Row],[Cur]]="USD",Table1[[#This Row],[Cur_Amount Credit]],Table1[[#This Row],[Cur_Amount Credit]]/ExchangeRate)))</f>
        <v/>
      </c>
      <c r="Z2758" s="203" t="str">
        <f>IF(E2758="","",(Table1[[#This Row],[Debit USD]]-Table1[[#This Row],[Credit USD]]))</f>
        <v/>
      </c>
      <c r="AA2758" s="122"/>
      <c r="AB2758" s="1"/>
      <c r="AC2758" s="15"/>
      <c r="AD2758" s="15" t="str">
        <f>IF(AND(OR(Table1[[#This Row],[Account]]="15030",Table1[[#This Row],[Account]]="15035",Table1[[#This Row],[Account]]="20150"),Table1[[#This Row],[Vendor ID]]=""),1,"")</f>
        <v/>
      </c>
      <c r="AE2758" s="15"/>
      <c r="AF2758" s="15"/>
      <c r="AG2758" s="15"/>
      <c r="AH2758" s="46" t="str">
        <f>IF(Table1[[#This Row],[Posting Date]]&lt;&gt;"","GJ-"&amp;CountryID,"")</f>
        <v/>
      </c>
      <c r="AI2758" s="59" t="str">
        <f>IF(Table1[[#This Row],[Posting Date]]&lt;&gt;"",Table1[[#This Row],[Posting Date]],"")</f>
        <v/>
      </c>
      <c r="AJ2758" s="46"/>
      <c r="AK2758" s="46" t="str">
        <f>IF(Table1[[#This Row],[Description]]&lt;&gt;"",Table1[[#This Row],[Description]],"")</f>
        <v/>
      </c>
      <c r="AL2758" s="46" t="str">
        <f>IF(Table1[[#This Row],[Posting Date]]&lt;&gt;"",Table1[[#This Row],[Reference Number]],"")</f>
        <v/>
      </c>
      <c r="AM2758" s="46" t="str">
        <f>TRIM(Table1[[#This Row],[Line '#]])</f>
        <v/>
      </c>
      <c r="AN2758" s="46" t="str">
        <f>TRIM(Table1[[#This Row],[Account]])</f>
        <v/>
      </c>
      <c r="AO2758" s="46" t="str">
        <f>IF(Table1[[#This Row],[Posting Date]]&lt;&gt;"",$D$5,"")</f>
        <v/>
      </c>
      <c r="AP2758" s="46" t="str">
        <f>TRIM(Table1[[#This Row],[Departments-Prgrams]])</f>
        <v/>
      </c>
      <c r="AQ2758" s="46" t="str">
        <f>TRIM(Table1[[#This Row],[Grant]])</f>
        <v/>
      </c>
      <c r="AR2758" s="46" t="str">
        <f>TRIM(Table1[[#This Row],[Staff ID]])</f>
        <v/>
      </c>
      <c r="AS2758" s="46" t="str">
        <f>IF(TRIM(Table1[[#This Row],[Budget Code]])=0,"",TRIM(Table1[[#This Row],[Budget Code]]))</f>
        <v/>
      </c>
      <c r="AT2758" s="46" t="str">
        <f>IF(Table1[[#This Row],[Line Description]]&lt;&gt;"",Table1[[#This Row],[Line Description]],"")</f>
        <v/>
      </c>
      <c r="AU2758" s="46" t="str">
        <f>IF(Table1[[#This Row],[Cur_Amount Debit]]&gt;0,ROUND(Table1[[#This Row],[Cur_Amount Debit]],2),"")</f>
        <v/>
      </c>
      <c r="AV2758" s="46" t="str">
        <f>IF(Table1[[#This Row],[Cur_Amount Credit]]&gt;0,ROUND(Table1[[#This Row],[Cur_Amount Credit]],2),"")</f>
        <v/>
      </c>
      <c r="AW2758" s="46" t="str">
        <f>LEFT(Table1[[#This Row],[Cur]],3)</f>
        <v/>
      </c>
      <c r="AX2758" s="59"/>
      <c r="AY2758" s="46"/>
      <c r="AZ2758" s="46" t="str">
        <f>IF(Table1[[#This Row],[Cur]]&lt;&gt;"",IF(Table1[[#This Row],[Cur]]="USD","",ExchangeRate),"")</f>
        <v/>
      </c>
      <c r="BA2758" s="46" t="str">
        <f>IF(Table1[[#This Row],[Grant]]&lt;&gt;"",VLOOKUP(Table1[[#This Row],[Grant]],Grants!B:D,3),"")</f>
        <v/>
      </c>
      <c r="BB2758" s="46" t="str">
        <f>TRIM(Table1[[#This Row],[Vendor ID]])</f>
        <v/>
      </c>
      <c r="BC2758">
        <f>IF(Table1[[#This Row],[Reference Number]]=Q2757,BC2757,BC2757+1)</f>
        <v>2</v>
      </c>
    </row>
    <row r="2759" spans="1:55" ht="11.25" hidden="1" customHeight="1">
      <c r="A2759" s="1"/>
      <c r="B2759" s="88" t="str">
        <f>IF(Table1[[#This Row],[Posting Date]]&lt;&gt;"",IF(Table1[[#This Row],[Reference Number]]=Q2758,B2758+1,1),"")</f>
        <v/>
      </c>
      <c r="C2759" s="61"/>
      <c r="D2759" s="61"/>
      <c r="E2759" s="218"/>
      <c r="F2759" s="143" t="str">
        <f>IFERROR(IF(VLOOKUP(Table1[[#This Row],[Budget Code Description]],Dimentions!$X$6:$AC$132,2,FALSE)="","",VLOOKUP(Table1[[#This Row],[Budget Code Description]],Dimentions!$X$6:$AC$132,2,FALSE)),"")</f>
        <v/>
      </c>
      <c r="G2759" s="143" t="str">
        <f>IFERROR(VLOOKUP(Table1[[#This Row],[Budget Code Description]],Dimentions!$X$6:$AC$132,3,FALSE),"")</f>
        <v/>
      </c>
      <c r="H2759" s="64" t="str">
        <f>IFERROR(VLOOKUP(Table1[[#This Row],[Account]],Dimentions!$S$6:$V$233,2,FALSE),"")</f>
        <v/>
      </c>
      <c r="I2759" s="62">
        <f>_xlfn.NUMBERVALUE(LEFT(Table1[[#This Row],[Account]],1))</f>
        <v>0</v>
      </c>
      <c r="J2759" s="62" t="str">
        <f>IFERROR(VLOOKUP(Table1[[#This Row],[Budget Code Description]],Table6[#All],7,FALSE),"")</f>
        <v/>
      </c>
      <c r="K2759" s="143" t="str">
        <f>IFERROR(VLOOKUP(Table1[[#This Row],[Budget Code Description]],Table6[#All],8,FALSE),"")</f>
        <v/>
      </c>
      <c r="L2759" s="63"/>
      <c r="M2759" s="65" t="str">
        <f>IFERROR(VLOOKUP(Table1[[#This Row],[Staff ID]],Table2[],2,FALSE),"")</f>
        <v/>
      </c>
      <c r="N2759" s="211" t="str">
        <f>IFERROR(IF(VLOOKUP(Table1[[#This Row],[Budget Code Description]],Dimentions!$X$6:$AC$97,4,FALSE)="","",VLOOKUP(Table1[[#This Row],[Budget Code Description]],Dimentions!$X$6:$AC$97,4,FALSE)),"")</f>
        <v/>
      </c>
      <c r="O2759" s="65" t="str">
        <f>IFERROR(VLOOKUP(Table1[[#This Row],[Vendor ID]],Table549[],2,FALSE),"")</f>
        <v/>
      </c>
      <c r="P2759" s="63"/>
      <c r="Q2759" s="143" t="str">
        <f>IF(Table1[[#This Row],[Posting Date]]&lt;&gt;"",$D$9,"")</f>
        <v/>
      </c>
      <c r="R2759" s="159" t="str">
        <f>IF(Table1[[#This Row],[Posting Date]]&lt;&gt;"",$D$10,"")</f>
        <v/>
      </c>
      <c r="S2759" s="66"/>
      <c r="T2759" s="63"/>
      <c r="U2759" s="67"/>
      <c r="V2759" s="67"/>
      <c r="W2759" s="67" t="str">
        <f t="shared" si="43"/>
        <v/>
      </c>
      <c r="X2759" s="161" t="str">
        <f>IF(E2759="","",(IF(Table1[[#This Row],[Cur]]="USD",Table1[[#This Row],[Cur_Amount Debit]],Table1[[#This Row],[Cur_Amount Debit]]/Table1[[#This Row],[Exchange Rate]])))</f>
        <v/>
      </c>
      <c r="Y2759" s="161" t="str">
        <f>IF(E2759="","",(IF(Table1[[#This Row],[Cur]]="USD",Table1[[#This Row],[Cur_Amount Credit]],Table1[[#This Row],[Cur_Amount Credit]]/ExchangeRate)))</f>
        <v/>
      </c>
      <c r="Z2759" s="203" t="str">
        <f>IF(E2759="","",(Table1[[#This Row],[Debit USD]]-Table1[[#This Row],[Credit USD]]))</f>
        <v/>
      </c>
      <c r="AA2759" s="122"/>
      <c r="AB2759" s="1"/>
      <c r="AC2759" s="15"/>
      <c r="AD2759" s="15" t="str">
        <f>IF(AND(OR(Table1[[#This Row],[Account]]="15030",Table1[[#This Row],[Account]]="15035",Table1[[#This Row],[Account]]="20150"),Table1[[#This Row],[Vendor ID]]=""),1,"")</f>
        <v/>
      </c>
      <c r="AE2759" s="15"/>
      <c r="AF2759" s="15"/>
      <c r="AG2759" s="15"/>
      <c r="AH2759" s="46" t="str">
        <f>IF(Table1[[#This Row],[Posting Date]]&lt;&gt;"","GJ-"&amp;CountryID,"")</f>
        <v/>
      </c>
      <c r="AI2759" s="59" t="str">
        <f>IF(Table1[[#This Row],[Posting Date]]&lt;&gt;"",Table1[[#This Row],[Posting Date]],"")</f>
        <v/>
      </c>
      <c r="AJ2759" s="46"/>
      <c r="AK2759" s="46" t="str">
        <f>IF(Table1[[#This Row],[Description]]&lt;&gt;"",Table1[[#This Row],[Description]],"")</f>
        <v/>
      </c>
      <c r="AL2759" s="46" t="str">
        <f>IF(Table1[[#This Row],[Posting Date]]&lt;&gt;"",Table1[[#This Row],[Reference Number]],"")</f>
        <v/>
      </c>
      <c r="AM2759" s="46" t="str">
        <f>TRIM(Table1[[#This Row],[Line '#]])</f>
        <v/>
      </c>
      <c r="AN2759" s="46" t="str">
        <f>TRIM(Table1[[#This Row],[Account]])</f>
        <v/>
      </c>
      <c r="AO2759" s="46" t="str">
        <f>IF(Table1[[#This Row],[Posting Date]]&lt;&gt;"",$D$5,"")</f>
        <v/>
      </c>
      <c r="AP2759" s="46" t="str">
        <f>TRIM(Table1[[#This Row],[Departments-Prgrams]])</f>
        <v/>
      </c>
      <c r="AQ2759" s="46" t="str">
        <f>TRIM(Table1[[#This Row],[Grant]])</f>
        <v/>
      </c>
      <c r="AR2759" s="46" t="str">
        <f>TRIM(Table1[[#This Row],[Staff ID]])</f>
        <v/>
      </c>
      <c r="AS2759" s="46" t="str">
        <f>IF(TRIM(Table1[[#This Row],[Budget Code]])=0,"",TRIM(Table1[[#This Row],[Budget Code]]))</f>
        <v/>
      </c>
      <c r="AT2759" s="46" t="str">
        <f>IF(Table1[[#This Row],[Line Description]]&lt;&gt;"",Table1[[#This Row],[Line Description]],"")</f>
        <v/>
      </c>
      <c r="AU2759" s="46" t="str">
        <f>IF(Table1[[#This Row],[Cur_Amount Debit]]&gt;0,ROUND(Table1[[#This Row],[Cur_Amount Debit]],2),"")</f>
        <v/>
      </c>
      <c r="AV2759" s="46" t="str">
        <f>IF(Table1[[#This Row],[Cur_Amount Credit]]&gt;0,ROUND(Table1[[#This Row],[Cur_Amount Credit]],2),"")</f>
        <v/>
      </c>
      <c r="AW2759" s="46" t="str">
        <f>LEFT(Table1[[#This Row],[Cur]],3)</f>
        <v/>
      </c>
      <c r="AX2759" s="59"/>
      <c r="AY2759" s="46"/>
      <c r="AZ2759" s="46" t="str">
        <f>IF(Table1[[#This Row],[Cur]]&lt;&gt;"",IF(Table1[[#This Row],[Cur]]="USD","",ExchangeRate),"")</f>
        <v/>
      </c>
      <c r="BA2759" s="46" t="str">
        <f>IF(Table1[[#This Row],[Grant]]&lt;&gt;"",VLOOKUP(Table1[[#This Row],[Grant]],Grants!B:D,3),"")</f>
        <v/>
      </c>
      <c r="BB2759" s="46" t="str">
        <f>TRIM(Table1[[#This Row],[Vendor ID]])</f>
        <v/>
      </c>
      <c r="BC2759">
        <f>IF(Table1[[#This Row],[Reference Number]]=Q2758,BC2758,BC2758+1)</f>
        <v>2</v>
      </c>
    </row>
    <row r="2760" spans="1:55" ht="11.25" hidden="1" customHeight="1">
      <c r="A2760" s="1"/>
      <c r="B2760" s="88" t="str">
        <f>IF(Table1[[#This Row],[Posting Date]]&lt;&gt;"",IF(Table1[[#This Row],[Reference Number]]=Q2759,B2759+1,1),"")</f>
        <v/>
      </c>
      <c r="C2760" s="61"/>
      <c r="D2760" s="61"/>
      <c r="E2760" s="218"/>
      <c r="F2760" s="143" t="str">
        <f>IFERROR(IF(VLOOKUP(Table1[[#This Row],[Budget Code Description]],Dimentions!$X$6:$AC$132,2,FALSE)="","",VLOOKUP(Table1[[#This Row],[Budget Code Description]],Dimentions!$X$6:$AC$132,2,FALSE)),"")</f>
        <v/>
      </c>
      <c r="G2760" s="143" t="str">
        <f>IFERROR(VLOOKUP(Table1[[#This Row],[Budget Code Description]],Dimentions!$X$6:$AC$132,3,FALSE),"")</f>
        <v/>
      </c>
      <c r="H2760" s="64" t="str">
        <f>IFERROR(VLOOKUP(Table1[[#This Row],[Account]],Dimentions!$S$6:$V$233,2,FALSE),"")</f>
        <v/>
      </c>
      <c r="I2760" s="62">
        <f>_xlfn.NUMBERVALUE(LEFT(Table1[[#This Row],[Account]],1))</f>
        <v>0</v>
      </c>
      <c r="J2760" s="62" t="str">
        <f>IFERROR(VLOOKUP(Table1[[#This Row],[Budget Code Description]],Table6[#All],7,FALSE),"")</f>
        <v/>
      </c>
      <c r="K2760" s="143" t="str">
        <f>IFERROR(VLOOKUP(Table1[[#This Row],[Budget Code Description]],Table6[#All],8,FALSE),"")</f>
        <v/>
      </c>
      <c r="L2760" s="63"/>
      <c r="M2760" s="65" t="str">
        <f>IFERROR(VLOOKUP(Table1[[#This Row],[Staff ID]],Table2[],2,FALSE),"")</f>
        <v/>
      </c>
      <c r="N2760" s="211" t="str">
        <f>IFERROR(IF(VLOOKUP(Table1[[#This Row],[Budget Code Description]],Dimentions!$X$6:$AC$97,4,FALSE)="","",VLOOKUP(Table1[[#This Row],[Budget Code Description]],Dimentions!$X$6:$AC$97,4,FALSE)),"")</f>
        <v/>
      </c>
      <c r="O2760" s="65" t="str">
        <f>IFERROR(VLOOKUP(Table1[[#This Row],[Vendor ID]],Table549[],2,FALSE),"")</f>
        <v/>
      </c>
      <c r="P2760" s="63"/>
      <c r="Q2760" s="143" t="str">
        <f>IF(Table1[[#This Row],[Posting Date]]&lt;&gt;"",$D$9,"")</f>
        <v/>
      </c>
      <c r="R2760" s="159" t="str">
        <f>IF(Table1[[#This Row],[Posting Date]]&lt;&gt;"",$D$10,"")</f>
        <v/>
      </c>
      <c r="S2760" s="66"/>
      <c r="T2760" s="63"/>
      <c r="U2760" s="67"/>
      <c r="V2760" s="67"/>
      <c r="W2760" s="67" t="str">
        <f t="shared" si="43"/>
        <v/>
      </c>
      <c r="X2760" s="161" t="str">
        <f>IF(E2760="","",(IF(Table1[[#This Row],[Cur]]="USD",Table1[[#This Row],[Cur_Amount Debit]],Table1[[#This Row],[Cur_Amount Debit]]/Table1[[#This Row],[Exchange Rate]])))</f>
        <v/>
      </c>
      <c r="Y2760" s="161" t="str">
        <f>IF(E2760="","",(IF(Table1[[#This Row],[Cur]]="USD",Table1[[#This Row],[Cur_Amount Credit]],Table1[[#This Row],[Cur_Amount Credit]]/ExchangeRate)))</f>
        <v/>
      </c>
      <c r="Z2760" s="203" t="str">
        <f>IF(E2760="","",(Table1[[#This Row],[Debit USD]]-Table1[[#This Row],[Credit USD]]))</f>
        <v/>
      </c>
      <c r="AA2760" s="122"/>
      <c r="AB2760" s="1"/>
      <c r="AC2760" s="15"/>
      <c r="AD2760" s="15" t="str">
        <f>IF(AND(OR(Table1[[#This Row],[Account]]="15030",Table1[[#This Row],[Account]]="15035",Table1[[#This Row],[Account]]="20150"),Table1[[#This Row],[Vendor ID]]=""),1,"")</f>
        <v/>
      </c>
      <c r="AE2760" s="15"/>
      <c r="AF2760" s="15"/>
      <c r="AG2760" s="15"/>
      <c r="AH2760" s="46" t="str">
        <f>IF(Table1[[#This Row],[Posting Date]]&lt;&gt;"","GJ-"&amp;CountryID,"")</f>
        <v/>
      </c>
      <c r="AI2760" s="59" t="str">
        <f>IF(Table1[[#This Row],[Posting Date]]&lt;&gt;"",Table1[[#This Row],[Posting Date]],"")</f>
        <v/>
      </c>
      <c r="AJ2760" s="46"/>
      <c r="AK2760" s="46" t="str">
        <f>IF(Table1[[#This Row],[Description]]&lt;&gt;"",Table1[[#This Row],[Description]],"")</f>
        <v/>
      </c>
      <c r="AL2760" s="46" t="str">
        <f>IF(Table1[[#This Row],[Posting Date]]&lt;&gt;"",Table1[[#This Row],[Reference Number]],"")</f>
        <v/>
      </c>
      <c r="AM2760" s="46" t="str">
        <f>TRIM(Table1[[#This Row],[Line '#]])</f>
        <v/>
      </c>
      <c r="AN2760" s="46" t="str">
        <f>TRIM(Table1[[#This Row],[Account]])</f>
        <v/>
      </c>
      <c r="AO2760" s="46" t="str">
        <f>IF(Table1[[#This Row],[Posting Date]]&lt;&gt;"",$D$5,"")</f>
        <v/>
      </c>
      <c r="AP2760" s="46" t="str">
        <f>TRIM(Table1[[#This Row],[Departments-Prgrams]])</f>
        <v/>
      </c>
      <c r="AQ2760" s="46" t="str">
        <f>TRIM(Table1[[#This Row],[Grant]])</f>
        <v/>
      </c>
      <c r="AR2760" s="46" t="str">
        <f>TRIM(Table1[[#This Row],[Staff ID]])</f>
        <v/>
      </c>
      <c r="AS2760" s="46" t="str">
        <f>IF(TRIM(Table1[[#This Row],[Budget Code]])=0,"",TRIM(Table1[[#This Row],[Budget Code]]))</f>
        <v/>
      </c>
      <c r="AT2760" s="46" t="str">
        <f>IF(Table1[[#This Row],[Line Description]]&lt;&gt;"",Table1[[#This Row],[Line Description]],"")</f>
        <v/>
      </c>
      <c r="AU2760" s="46" t="str">
        <f>IF(Table1[[#This Row],[Cur_Amount Debit]]&gt;0,ROUND(Table1[[#This Row],[Cur_Amount Debit]],2),"")</f>
        <v/>
      </c>
      <c r="AV2760" s="46" t="str">
        <f>IF(Table1[[#This Row],[Cur_Amount Credit]]&gt;0,ROUND(Table1[[#This Row],[Cur_Amount Credit]],2),"")</f>
        <v/>
      </c>
      <c r="AW2760" s="46" t="str">
        <f>LEFT(Table1[[#This Row],[Cur]],3)</f>
        <v/>
      </c>
      <c r="AX2760" s="59"/>
      <c r="AY2760" s="46"/>
      <c r="AZ2760" s="46" t="str">
        <f>IF(Table1[[#This Row],[Cur]]&lt;&gt;"",IF(Table1[[#This Row],[Cur]]="USD","",ExchangeRate),"")</f>
        <v/>
      </c>
      <c r="BA2760" s="46" t="str">
        <f>IF(Table1[[#This Row],[Grant]]&lt;&gt;"",VLOOKUP(Table1[[#This Row],[Grant]],Grants!B:D,3),"")</f>
        <v/>
      </c>
      <c r="BB2760" s="46" t="str">
        <f>TRIM(Table1[[#This Row],[Vendor ID]])</f>
        <v/>
      </c>
      <c r="BC2760">
        <f>IF(Table1[[#This Row],[Reference Number]]=Q2759,BC2759,BC2759+1)</f>
        <v>2</v>
      </c>
    </row>
    <row r="2761" spans="1:55" ht="11.25" hidden="1" customHeight="1">
      <c r="A2761" s="1"/>
      <c r="B2761" s="88" t="str">
        <f>IF(Table1[[#This Row],[Posting Date]]&lt;&gt;"",IF(Table1[[#This Row],[Reference Number]]=Q2760,B2760+1,1),"")</f>
        <v/>
      </c>
      <c r="C2761" s="61"/>
      <c r="D2761" s="61"/>
      <c r="E2761" s="218"/>
      <c r="F2761" s="143" t="str">
        <f>IFERROR(IF(VLOOKUP(Table1[[#This Row],[Budget Code Description]],Dimentions!$X$6:$AC$132,2,FALSE)="","",VLOOKUP(Table1[[#This Row],[Budget Code Description]],Dimentions!$X$6:$AC$132,2,FALSE)),"")</f>
        <v/>
      </c>
      <c r="G2761" s="143" t="str">
        <f>IFERROR(VLOOKUP(Table1[[#This Row],[Budget Code Description]],Dimentions!$X$6:$AC$132,3,FALSE),"")</f>
        <v/>
      </c>
      <c r="H2761" s="64" t="str">
        <f>IFERROR(VLOOKUP(Table1[[#This Row],[Account]],Dimentions!$S$6:$V$233,2,FALSE),"")</f>
        <v/>
      </c>
      <c r="I2761" s="62">
        <f>_xlfn.NUMBERVALUE(LEFT(Table1[[#This Row],[Account]],1))</f>
        <v>0</v>
      </c>
      <c r="J2761" s="62" t="str">
        <f>IFERROR(VLOOKUP(Table1[[#This Row],[Budget Code Description]],Table6[#All],7,FALSE),"")</f>
        <v/>
      </c>
      <c r="K2761" s="143" t="str">
        <f>IFERROR(VLOOKUP(Table1[[#This Row],[Budget Code Description]],Table6[#All],8,FALSE),"")</f>
        <v/>
      </c>
      <c r="L2761" s="63"/>
      <c r="M2761" s="65" t="str">
        <f>IFERROR(VLOOKUP(Table1[[#This Row],[Staff ID]],Table2[],2,FALSE),"")</f>
        <v/>
      </c>
      <c r="N2761" s="211" t="str">
        <f>IFERROR(IF(VLOOKUP(Table1[[#This Row],[Budget Code Description]],Dimentions!$X$6:$AC$97,4,FALSE)="","",VLOOKUP(Table1[[#This Row],[Budget Code Description]],Dimentions!$X$6:$AC$97,4,FALSE)),"")</f>
        <v/>
      </c>
      <c r="O2761" s="65" t="str">
        <f>IFERROR(VLOOKUP(Table1[[#This Row],[Vendor ID]],Table549[],2,FALSE),"")</f>
        <v/>
      </c>
      <c r="P2761" s="63"/>
      <c r="Q2761" s="143" t="str">
        <f>IF(Table1[[#This Row],[Posting Date]]&lt;&gt;"",$D$9,"")</f>
        <v/>
      </c>
      <c r="R2761" s="159" t="str">
        <f>IF(Table1[[#This Row],[Posting Date]]&lt;&gt;"",$D$10,"")</f>
        <v/>
      </c>
      <c r="S2761" s="66"/>
      <c r="T2761" s="63"/>
      <c r="U2761" s="67"/>
      <c r="V2761" s="67"/>
      <c r="W2761" s="67" t="str">
        <f t="shared" si="43"/>
        <v/>
      </c>
      <c r="X2761" s="161" t="str">
        <f>IF(E2761="","",(IF(Table1[[#This Row],[Cur]]="USD",Table1[[#This Row],[Cur_Amount Debit]],Table1[[#This Row],[Cur_Amount Debit]]/Table1[[#This Row],[Exchange Rate]])))</f>
        <v/>
      </c>
      <c r="Y2761" s="161" t="str">
        <f>IF(E2761="","",(IF(Table1[[#This Row],[Cur]]="USD",Table1[[#This Row],[Cur_Amount Credit]],Table1[[#This Row],[Cur_Amount Credit]]/ExchangeRate)))</f>
        <v/>
      </c>
      <c r="Z2761" s="203" t="str">
        <f>IF(E2761="","",(Table1[[#This Row],[Debit USD]]-Table1[[#This Row],[Credit USD]]))</f>
        <v/>
      </c>
      <c r="AA2761" s="122"/>
      <c r="AB2761" s="1"/>
      <c r="AC2761" s="15"/>
      <c r="AD2761" s="15" t="str">
        <f>IF(AND(OR(Table1[[#This Row],[Account]]="15030",Table1[[#This Row],[Account]]="15035",Table1[[#This Row],[Account]]="20150"),Table1[[#This Row],[Vendor ID]]=""),1,"")</f>
        <v/>
      </c>
      <c r="AE2761" s="15"/>
      <c r="AF2761" s="15"/>
      <c r="AG2761" s="15"/>
      <c r="AH2761" s="46" t="str">
        <f>IF(Table1[[#This Row],[Posting Date]]&lt;&gt;"","GJ-"&amp;CountryID,"")</f>
        <v/>
      </c>
      <c r="AI2761" s="59" t="str">
        <f>IF(Table1[[#This Row],[Posting Date]]&lt;&gt;"",Table1[[#This Row],[Posting Date]],"")</f>
        <v/>
      </c>
      <c r="AJ2761" s="46"/>
      <c r="AK2761" s="46" t="str">
        <f>IF(Table1[[#This Row],[Description]]&lt;&gt;"",Table1[[#This Row],[Description]],"")</f>
        <v/>
      </c>
      <c r="AL2761" s="46" t="str">
        <f>IF(Table1[[#This Row],[Posting Date]]&lt;&gt;"",Table1[[#This Row],[Reference Number]],"")</f>
        <v/>
      </c>
      <c r="AM2761" s="46" t="str">
        <f>TRIM(Table1[[#This Row],[Line '#]])</f>
        <v/>
      </c>
      <c r="AN2761" s="46" t="str">
        <f>TRIM(Table1[[#This Row],[Account]])</f>
        <v/>
      </c>
      <c r="AO2761" s="46" t="str">
        <f>IF(Table1[[#This Row],[Posting Date]]&lt;&gt;"",$D$5,"")</f>
        <v/>
      </c>
      <c r="AP2761" s="46" t="str">
        <f>TRIM(Table1[[#This Row],[Departments-Prgrams]])</f>
        <v/>
      </c>
      <c r="AQ2761" s="46" t="str">
        <f>TRIM(Table1[[#This Row],[Grant]])</f>
        <v/>
      </c>
      <c r="AR2761" s="46" t="str">
        <f>TRIM(Table1[[#This Row],[Staff ID]])</f>
        <v/>
      </c>
      <c r="AS2761" s="46" t="str">
        <f>IF(TRIM(Table1[[#This Row],[Budget Code]])=0,"",TRIM(Table1[[#This Row],[Budget Code]]))</f>
        <v/>
      </c>
      <c r="AT2761" s="46" t="str">
        <f>IF(Table1[[#This Row],[Line Description]]&lt;&gt;"",Table1[[#This Row],[Line Description]],"")</f>
        <v/>
      </c>
      <c r="AU2761" s="46" t="str">
        <f>IF(Table1[[#This Row],[Cur_Amount Debit]]&gt;0,ROUND(Table1[[#This Row],[Cur_Amount Debit]],2),"")</f>
        <v/>
      </c>
      <c r="AV2761" s="46" t="str">
        <f>IF(Table1[[#This Row],[Cur_Amount Credit]]&gt;0,ROUND(Table1[[#This Row],[Cur_Amount Credit]],2),"")</f>
        <v/>
      </c>
      <c r="AW2761" s="46" t="str">
        <f>LEFT(Table1[[#This Row],[Cur]],3)</f>
        <v/>
      </c>
      <c r="AX2761" s="59"/>
      <c r="AY2761" s="46"/>
      <c r="AZ2761" s="46" t="str">
        <f>IF(Table1[[#This Row],[Cur]]&lt;&gt;"",IF(Table1[[#This Row],[Cur]]="USD","",ExchangeRate),"")</f>
        <v/>
      </c>
      <c r="BA2761" s="46" t="str">
        <f>IF(Table1[[#This Row],[Grant]]&lt;&gt;"",VLOOKUP(Table1[[#This Row],[Grant]],Grants!B:D,3),"")</f>
        <v/>
      </c>
      <c r="BB2761" s="46" t="str">
        <f>TRIM(Table1[[#This Row],[Vendor ID]])</f>
        <v/>
      </c>
      <c r="BC2761">
        <f>IF(Table1[[#This Row],[Reference Number]]=Q2760,BC2760,BC2760+1)</f>
        <v>2</v>
      </c>
    </row>
    <row r="2762" spans="1:55" ht="11.25" hidden="1" customHeight="1">
      <c r="A2762" s="1"/>
      <c r="B2762" s="88" t="str">
        <f>IF(Table1[[#This Row],[Posting Date]]&lt;&gt;"",IF(Table1[[#This Row],[Reference Number]]=Q2761,B2761+1,1),"")</f>
        <v/>
      </c>
      <c r="C2762" s="61"/>
      <c r="D2762" s="61"/>
      <c r="E2762" s="218"/>
      <c r="F2762" s="143" t="str">
        <f>IFERROR(IF(VLOOKUP(Table1[[#This Row],[Budget Code Description]],Dimentions!$X$6:$AC$132,2,FALSE)="","",VLOOKUP(Table1[[#This Row],[Budget Code Description]],Dimentions!$X$6:$AC$132,2,FALSE)),"")</f>
        <v/>
      </c>
      <c r="G2762" s="143" t="str">
        <f>IFERROR(VLOOKUP(Table1[[#This Row],[Budget Code Description]],Dimentions!$X$6:$AC$132,3,FALSE),"")</f>
        <v/>
      </c>
      <c r="H2762" s="64" t="str">
        <f>IFERROR(VLOOKUP(Table1[[#This Row],[Account]],Dimentions!$S$6:$V$233,2,FALSE),"")</f>
        <v/>
      </c>
      <c r="I2762" s="62">
        <f>_xlfn.NUMBERVALUE(LEFT(Table1[[#This Row],[Account]],1))</f>
        <v>0</v>
      </c>
      <c r="J2762" s="62" t="str">
        <f>IFERROR(VLOOKUP(Table1[[#This Row],[Budget Code Description]],Table6[#All],7,FALSE),"")</f>
        <v/>
      </c>
      <c r="K2762" s="143" t="str">
        <f>IFERROR(VLOOKUP(Table1[[#This Row],[Budget Code Description]],Table6[#All],8,FALSE),"")</f>
        <v/>
      </c>
      <c r="L2762" s="63"/>
      <c r="M2762" s="65" t="str">
        <f>IFERROR(VLOOKUP(Table1[[#This Row],[Staff ID]],Table2[],2,FALSE),"")</f>
        <v/>
      </c>
      <c r="N2762" s="211" t="str">
        <f>IFERROR(IF(VLOOKUP(Table1[[#This Row],[Budget Code Description]],Dimentions!$X$6:$AC$97,4,FALSE)="","",VLOOKUP(Table1[[#This Row],[Budget Code Description]],Dimentions!$X$6:$AC$97,4,FALSE)),"")</f>
        <v/>
      </c>
      <c r="O2762" s="65" t="str">
        <f>IFERROR(VLOOKUP(Table1[[#This Row],[Vendor ID]],Table549[],2,FALSE),"")</f>
        <v/>
      </c>
      <c r="P2762" s="63"/>
      <c r="Q2762" s="143" t="str">
        <f>IF(Table1[[#This Row],[Posting Date]]&lt;&gt;"",$D$9,"")</f>
        <v/>
      </c>
      <c r="R2762" s="159" t="str">
        <f>IF(Table1[[#This Row],[Posting Date]]&lt;&gt;"",$D$10,"")</f>
        <v/>
      </c>
      <c r="S2762" s="66"/>
      <c r="T2762" s="63"/>
      <c r="U2762" s="67"/>
      <c r="V2762" s="67"/>
      <c r="W2762" s="67" t="str">
        <f t="shared" si="43"/>
        <v/>
      </c>
      <c r="X2762" s="161" t="str">
        <f>IF(E2762="","",(IF(Table1[[#This Row],[Cur]]="USD",Table1[[#This Row],[Cur_Amount Debit]],Table1[[#This Row],[Cur_Amount Debit]]/Table1[[#This Row],[Exchange Rate]])))</f>
        <v/>
      </c>
      <c r="Y2762" s="161" t="str">
        <f>IF(E2762="","",(IF(Table1[[#This Row],[Cur]]="USD",Table1[[#This Row],[Cur_Amount Credit]],Table1[[#This Row],[Cur_Amount Credit]]/ExchangeRate)))</f>
        <v/>
      </c>
      <c r="Z2762" s="203" t="str">
        <f>IF(E2762="","",(Table1[[#This Row],[Debit USD]]-Table1[[#This Row],[Credit USD]]))</f>
        <v/>
      </c>
      <c r="AA2762" s="122"/>
      <c r="AB2762" s="1"/>
      <c r="AC2762" s="15"/>
      <c r="AD2762" s="15" t="str">
        <f>IF(AND(OR(Table1[[#This Row],[Account]]="15030",Table1[[#This Row],[Account]]="15035",Table1[[#This Row],[Account]]="20150"),Table1[[#This Row],[Vendor ID]]=""),1,"")</f>
        <v/>
      </c>
      <c r="AE2762" s="15"/>
      <c r="AF2762" s="15"/>
      <c r="AG2762" s="15"/>
      <c r="AH2762" s="46" t="str">
        <f>IF(Table1[[#This Row],[Posting Date]]&lt;&gt;"","GJ-"&amp;CountryID,"")</f>
        <v/>
      </c>
      <c r="AI2762" s="59" t="str">
        <f>IF(Table1[[#This Row],[Posting Date]]&lt;&gt;"",Table1[[#This Row],[Posting Date]],"")</f>
        <v/>
      </c>
      <c r="AJ2762" s="46"/>
      <c r="AK2762" s="46" t="str">
        <f>IF(Table1[[#This Row],[Description]]&lt;&gt;"",Table1[[#This Row],[Description]],"")</f>
        <v/>
      </c>
      <c r="AL2762" s="46" t="str">
        <f>IF(Table1[[#This Row],[Posting Date]]&lt;&gt;"",Table1[[#This Row],[Reference Number]],"")</f>
        <v/>
      </c>
      <c r="AM2762" s="46" t="str">
        <f>TRIM(Table1[[#This Row],[Line '#]])</f>
        <v/>
      </c>
      <c r="AN2762" s="46" t="str">
        <f>TRIM(Table1[[#This Row],[Account]])</f>
        <v/>
      </c>
      <c r="AO2762" s="46" t="str">
        <f>IF(Table1[[#This Row],[Posting Date]]&lt;&gt;"",$D$5,"")</f>
        <v/>
      </c>
      <c r="AP2762" s="46" t="str">
        <f>TRIM(Table1[[#This Row],[Departments-Prgrams]])</f>
        <v/>
      </c>
      <c r="AQ2762" s="46" t="str">
        <f>TRIM(Table1[[#This Row],[Grant]])</f>
        <v/>
      </c>
      <c r="AR2762" s="46" t="str">
        <f>TRIM(Table1[[#This Row],[Staff ID]])</f>
        <v/>
      </c>
      <c r="AS2762" s="46" t="str">
        <f>IF(TRIM(Table1[[#This Row],[Budget Code]])=0,"",TRIM(Table1[[#This Row],[Budget Code]]))</f>
        <v/>
      </c>
      <c r="AT2762" s="46" t="str">
        <f>IF(Table1[[#This Row],[Line Description]]&lt;&gt;"",Table1[[#This Row],[Line Description]],"")</f>
        <v/>
      </c>
      <c r="AU2762" s="46" t="str">
        <f>IF(Table1[[#This Row],[Cur_Amount Debit]]&gt;0,ROUND(Table1[[#This Row],[Cur_Amount Debit]],2),"")</f>
        <v/>
      </c>
      <c r="AV2762" s="46" t="str">
        <f>IF(Table1[[#This Row],[Cur_Amount Credit]]&gt;0,ROUND(Table1[[#This Row],[Cur_Amount Credit]],2),"")</f>
        <v/>
      </c>
      <c r="AW2762" s="46" t="str">
        <f>LEFT(Table1[[#This Row],[Cur]],3)</f>
        <v/>
      </c>
      <c r="AX2762" s="59"/>
      <c r="AY2762" s="46"/>
      <c r="AZ2762" s="46" t="str">
        <f>IF(Table1[[#This Row],[Cur]]&lt;&gt;"",IF(Table1[[#This Row],[Cur]]="USD","",ExchangeRate),"")</f>
        <v/>
      </c>
      <c r="BA2762" s="46" t="str">
        <f>IF(Table1[[#This Row],[Grant]]&lt;&gt;"",VLOOKUP(Table1[[#This Row],[Grant]],Grants!B:D,3),"")</f>
        <v/>
      </c>
      <c r="BB2762" s="46" t="str">
        <f>TRIM(Table1[[#This Row],[Vendor ID]])</f>
        <v/>
      </c>
      <c r="BC2762">
        <f>IF(Table1[[#This Row],[Reference Number]]=Q2761,BC2761,BC2761+1)</f>
        <v>2</v>
      </c>
    </row>
    <row r="2763" spans="1:55" ht="11.25" hidden="1" customHeight="1">
      <c r="A2763" s="1"/>
      <c r="B2763" s="88" t="str">
        <f>IF(Table1[[#This Row],[Posting Date]]&lt;&gt;"",IF(Table1[[#This Row],[Reference Number]]=Q2762,B2762+1,1),"")</f>
        <v/>
      </c>
      <c r="C2763" s="61"/>
      <c r="D2763" s="61"/>
      <c r="E2763" s="218"/>
      <c r="F2763" s="143" t="str">
        <f>IFERROR(IF(VLOOKUP(Table1[[#This Row],[Budget Code Description]],Dimentions!$X$6:$AC$132,2,FALSE)="","",VLOOKUP(Table1[[#This Row],[Budget Code Description]],Dimentions!$X$6:$AC$132,2,FALSE)),"")</f>
        <v/>
      </c>
      <c r="G2763" s="143" t="str">
        <f>IFERROR(VLOOKUP(Table1[[#This Row],[Budget Code Description]],Dimentions!$X$6:$AC$132,3,FALSE),"")</f>
        <v/>
      </c>
      <c r="H2763" s="64" t="str">
        <f>IFERROR(VLOOKUP(Table1[[#This Row],[Account]],Dimentions!$S$6:$V$233,2,FALSE),"")</f>
        <v/>
      </c>
      <c r="I2763" s="62">
        <f>_xlfn.NUMBERVALUE(LEFT(Table1[[#This Row],[Account]],1))</f>
        <v>0</v>
      </c>
      <c r="J2763" s="62" t="str">
        <f>IFERROR(VLOOKUP(Table1[[#This Row],[Budget Code Description]],Table6[#All],7,FALSE),"")</f>
        <v/>
      </c>
      <c r="K2763" s="143" t="str">
        <f>IFERROR(VLOOKUP(Table1[[#This Row],[Budget Code Description]],Table6[#All],8,FALSE),"")</f>
        <v/>
      </c>
      <c r="L2763" s="63"/>
      <c r="M2763" s="65" t="str">
        <f>IFERROR(VLOOKUP(Table1[[#This Row],[Staff ID]],Table2[],2,FALSE),"")</f>
        <v/>
      </c>
      <c r="N2763" s="211" t="str">
        <f>IFERROR(IF(VLOOKUP(Table1[[#This Row],[Budget Code Description]],Dimentions!$X$6:$AC$97,4,FALSE)="","",VLOOKUP(Table1[[#This Row],[Budget Code Description]],Dimentions!$X$6:$AC$97,4,FALSE)),"")</f>
        <v/>
      </c>
      <c r="O2763" s="65" t="str">
        <f>IFERROR(VLOOKUP(Table1[[#This Row],[Vendor ID]],Table549[],2,FALSE),"")</f>
        <v/>
      </c>
      <c r="P2763" s="63"/>
      <c r="Q2763" s="143" t="str">
        <f>IF(Table1[[#This Row],[Posting Date]]&lt;&gt;"",$D$9,"")</f>
        <v/>
      </c>
      <c r="R2763" s="159" t="str">
        <f>IF(Table1[[#This Row],[Posting Date]]&lt;&gt;"",$D$10,"")</f>
        <v/>
      </c>
      <c r="S2763" s="66"/>
      <c r="T2763" s="63"/>
      <c r="U2763" s="67"/>
      <c r="V2763" s="67"/>
      <c r="W2763" s="67" t="str">
        <f t="shared" si="43"/>
        <v/>
      </c>
      <c r="X2763" s="161" t="str">
        <f>IF(E2763="","",(IF(Table1[[#This Row],[Cur]]="USD",Table1[[#This Row],[Cur_Amount Debit]],Table1[[#This Row],[Cur_Amount Debit]]/Table1[[#This Row],[Exchange Rate]])))</f>
        <v/>
      </c>
      <c r="Y2763" s="161" t="str">
        <f>IF(E2763="","",(IF(Table1[[#This Row],[Cur]]="USD",Table1[[#This Row],[Cur_Amount Credit]],Table1[[#This Row],[Cur_Amount Credit]]/ExchangeRate)))</f>
        <v/>
      </c>
      <c r="Z2763" s="203" t="str">
        <f>IF(E2763="","",(Table1[[#This Row],[Debit USD]]-Table1[[#This Row],[Credit USD]]))</f>
        <v/>
      </c>
      <c r="AA2763" s="122"/>
      <c r="AB2763" s="1"/>
      <c r="AC2763" s="15"/>
      <c r="AD2763" s="15" t="str">
        <f>IF(AND(OR(Table1[[#This Row],[Account]]="15030",Table1[[#This Row],[Account]]="15035",Table1[[#This Row],[Account]]="20150"),Table1[[#This Row],[Vendor ID]]=""),1,"")</f>
        <v/>
      </c>
      <c r="AE2763" s="15"/>
      <c r="AF2763" s="15"/>
      <c r="AG2763" s="15"/>
      <c r="AH2763" s="46" t="str">
        <f>IF(Table1[[#This Row],[Posting Date]]&lt;&gt;"","GJ-"&amp;CountryID,"")</f>
        <v/>
      </c>
      <c r="AI2763" s="59" t="str">
        <f>IF(Table1[[#This Row],[Posting Date]]&lt;&gt;"",Table1[[#This Row],[Posting Date]],"")</f>
        <v/>
      </c>
      <c r="AJ2763" s="46"/>
      <c r="AK2763" s="46" t="str">
        <f>IF(Table1[[#This Row],[Description]]&lt;&gt;"",Table1[[#This Row],[Description]],"")</f>
        <v/>
      </c>
      <c r="AL2763" s="46" t="str">
        <f>IF(Table1[[#This Row],[Posting Date]]&lt;&gt;"",Table1[[#This Row],[Reference Number]],"")</f>
        <v/>
      </c>
      <c r="AM2763" s="46" t="str">
        <f>TRIM(Table1[[#This Row],[Line '#]])</f>
        <v/>
      </c>
      <c r="AN2763" s="46" t="str">
        <f>TRIM(Table1[[#This Row],[Account]])</f>
        <v/>
      </c>
      <c r="AO2763" s="46" t="str">
        <f>IF(Table1[[#This Row],[Posting Date]]&lt;&gt;"",$D$5,"")</f>
        <v/>
      </c>
      <c r="AP2763" s="46" t="str">
        <f>TRIM(Table1[[#This Row],[Departments-Prgrams]])</f>
        <v/>
      </c>
      <c r="AQ2763" s="46" t="str">
        <f>TRIM(Table1[[#This Row],[Grant]])</f>
        <v/>
      </c>
      <c r="AR2763" s="46" t="str">
        <f>TRIM(Table1[[#This Row],[Staff ID]])</f>
        <v/>
      </c>
      <c r="AS2763" s="46" t="str">
        <f>IF(TRIM(Table1[[#This Row],[Budget Code]])=0,"",TRIM(Table1[[#This Row],[Budget Code]]))</f>
        <v/>
      </c>
      <c r="AT2763" s="46" t="str">
        <f>IF(Table1[[#This Row],[Line Description]]&lt;&gt;"",Table1[[#This Row],[Line Description]],"")</f>
        <v/>
      </c>
      <c r="AU2763" s="46" t="str">
        <f>IF(Table1[[#This Row],[Cur_Amount Debit]]&gt;0,ROUND(Table1[[#This Row],[Cur_Amount Debit]],2),"")</f>
        <v/>
      </c>
      <c r="AV2763" s="46" t="str">
        <f>IF(Table1[[#This Row],[Cur_Amount Credit]]&gt;0,ROUND(Table1[[#This Row],[Cur_Amount Credit]],2),"")</f>
        <v/>
      </c>
      <c r="AW2763" s="46" t="str">
        <f>LEFT(Table1[[#This Row],[Cur]],3)</f>
        <v/>
      </c>
      <c r="AX2763" s="59"/>
      <c r="AY2763" s="46"/>
      <c r="AZ2763" s="46" t="str">
        <f>IF(Table1[[#This Row],[Cur]]&lt;&gt;"",IF(Table1[[#This Row],[Cur]]="USD","",ExchangeRate),"")</f>
        <v/>
      </c>
      <c r="BA2763" s="46" t="str">
        <f>IF(Table1[[#This Row],[Grant]]&lt;&gt;"",VLOOKUP(Table1[[#This Row],[Grant]],Grants!B:D,3),"")</f>
        <v/>
      </c>
      <c r="BB2763" s="46" t="str">
        <f>TRIM(Table1[[#This Row],[Vendor ID]])</f>
        <v/>
      </c>
      <c r="BC2763">
        <f>IF(Table1[[#This Row],[Reference Number]]=Q2762,BC2762,BC2762+1)</f>
        <v>2</v>
      </c>
    </row>
    <row r="2764" spans="1:55" ht="11.25" hidden="1" customHeight="1">
      <c r="A2764" s="1"/>
      <c r="B2764" s="88" t="str">
        <f>IF(Table1[[#This Row],[Posting Date]]&lt;&gt;"",IF(Table1[[#This Row],[Reference Number]]=Q2763,B2763+1,1),"")</f>
        <v/>
      </c>
      <c r="C2764" s="61"/>
      <c r="D2764" s="61"/>
      <c r="E2764" s="218"/>
      <c r="F2764" s="143" t="str">
        <f>IFERROR(IF(VLOOKUP(Table1[[#This Row],[Budget Code Description]],Dimentions!$X$6:$AC$132,2,FALSE)="","",VLOOKUP(Table1[[#This Row],[Budget Code Description]],Dimentions!$X$6:$AC$132,2,FALSE)),"")</f>
        <v/>
      </c>
      <c r="G2764" s="143" t="str">
        <f>IFERROR(VLOOKUP(Table1[[#This Row],[Budget Code Description]],Dimentions!$X$6:$AC$132,3,FALSE),"")</f>
        <v/>
      </c>
      <c r="H2764" s="64" t="str">
        <f>IFERROR(VLOOKUP(Table1[[#This Row],[Account]],Dimentions!$S$6:$V$233,2,FALSE),"")</f>
        <v/>
      </c>
      <c r="I2764" s="62">
        <f>_xlfn.NUMBERVALUE(LEFT(Table1[[#This Row],[Account]],1))</f>
        <v>0</v>
      </c>
      <c r="J2764" s="62" t="str">
        <f>IFERROR(VLOOKUP(Table1[[#This Row],[Budget Code Description]],Table6[#All],7,FALSE),"")</f>
        <v/>
      </c>
      <c r="K2764" s="143" t="str">
        <f>IFERROR(VLOOKUP(Table1[[#This Row],[Budget Code Description]],Table6[#All],8,FALSE),"")</f>
        <v/>
      </c>
      <c r="L2764" s="63"/>
      <c r="M2764" s="65" t="str">
        <f>IFERROR(VLOOKUP(Table1[[#This Row],[Staff ID]],Table2[],2,FALSE),"")</f>
        <v/>
      </c>
      <c r="N2764" s="211" t="str">
        <f>IFERROR(IF(VLOOKUP(Table1[[#This Row],[Budget Code Description]],Dimentions!$X$6:$AC$97,4,FALSE)="","",VLOOKUP(Table1[[#This Row],[Budget Code Description]],Dimentions!$X$6:$AC$97,4,FALSE)),"")</f>
        <v/>
      </c>
      <c r="O2764" s="65" t="str">
        <f>IFERROR(VLOOKUP(Table1[[#This Row],[Vendor ID]],Table549[],2,FALSE),"")</f>
        <v/>
      </c>
      <c r="P2764" s="63"/>
      <c r="Q2764" s="143" t="str">
        <f>IF(Table1[[#This Row],[Posting Date]]&lt;&gt;"",$D$9,"")</f>
        <v/>
      </c>
      <c r="R2764" s="159" t="str">
        <f>IF(Table1[[#This Row],[Posting Date]]&lt;&gt;"",$D$10,"")</f>
        <v/>
      </c>
      <c r="S2764" s="66"/>
      <c r="T2764" s="63"/>
      <c r="U2764" s="67"/>
      <c r="V2764" s="67"/>
      <c r="W2764" s="67" t="str">
        <f t="shared" si="43"/>
        <v/>
      </c>
      <c r="X2764" s="161" t="str">
        <f>IF(E2764="","",(IF(Table1[[#This Row],[Cur]]="USD",Table1[[#This Row],[Cur_Amount Debit]],Table1[[#This Row],[Cur_Amount Debit]]/Table1[[#This Row],[Exchange Rate]])))</f>
        <v/>
      </c>
      <c r="Y2764" s="161" t="str">
        <f>IF(E2764="","",(IF(Table1[[#This Row],[Cur]]="USD",Table1[[#This Row],[Cur_Amount Credit]],Table1[[#This Row],[Cur_Amount Credit]]/ExchangeRate)))</f>
        <v/>
      </c>
      <c r="Z2764" s="203" t="str">
        <f>IF(E2764="","",(Table1[[#This Row],[Debit USD]]-Table1[[#This Row],[Credit USD]]))</f>
        <v/>
      </c>
      <c r="AA2764" s="122"/>
      <c r="AB2764" s="1"/>
      <c r="AC2764" s="15"/>
      <c r="AD2764" s="15" t="str">
        <f>IF(AND(OR(Table1[[#This Row],[Account]]="15030",Table1[[#This Row],[Account]]="15035",Table1[[#This Row],[Account]]="20150"),Table1[[#This Row],[Vendor ID]]=""),1,"")</f>
        <v/>
      </c>
      <c r="AE2764" s="15"/>
      <c r="AF2764" s="15"/>
      <c r="AG2764" s="15"/>
      <c r="AH2764" s="46" t="str">
        <f>IF(Table1[[#This Row],[Posting Date]]&lt;&gt;"","GJ-"&amp;CountryID,"")</f>
        <v/>
      </c>
      <c r="AI2764" s="59" t="str">
        <f>IF(Table1[[#This Row],[Posting Date]]&lt;&gt;"",Table1[[#This Row],[Posting Date]],"")</f>
        <v/>
      </c>
      <c r="AJ2764" s="46"/>
      <c r="AK2764" s="46" t="str">
        <f>IF(Table1[[#This Row],[Description]]&lt;&gt;"",Table1[[#This Row],[Description]],"")</f>
        <v/>
      </c>
      <c r="AL2764" s="46" t="str">
        <f>IF(Table1[[#This Row],[Posting Date]]&lt;&gt;"",Table1[[#This Row],[Reference Number]],"")</f>
        <v/>
      </c>
      <c r="AM2764" s="46" t="str">
        <f>TRIM(Table1[[#This Row],[Line '#]])</f>
        <v/>
      </c>
      <c r="AN2764" s="46" t="str">
        <f>TRIM(Table1[[#This Row],[Account]])</f>
        <v/>
      </c>
      <c r="AO2764" s="46" t="str">
        <f>IF(Table1[[#This Row],[Posting Date]]&lt;&gt;"",$D$5,"")</f>
        <v/>
      </c>
      <c r="AP2764" s="46" t="str">
        <f>TRIM(Table1[[#This Row],[Departments-Prgrams]])</f>
        <v/>
      </c>
      <c r="AQ2764" s="46" t="str">
        <f>TRIM(Table1[[#This Row],[Grant]])</f>
        <v/>
      </c>
      <c r="AR2764" s="46" t="str">
        <f>TRIM(Table1[[#This Row],[Staff ID]])</f>
        <v/>
      </c>
      <c r="AS2764" s="46" t="str">
        <f>IF(TRIM(Table1[[#This Row],[Budget Code]])=0,"",TRIM(Table1[[#This Row],[Budget Code]]))</f>
        <v/>
      </c>
      <c r="AT2764" s="46" t="str">
        <f>IF(Table1[[#This Row],[Line Description]]&lt;&gt;"",Table1[[#This Row],[Line Description]],"")</f>
        <v/>
      </c>
      <c r="AU2764" s="46" t="str">
        <f>IF(Table1[[#This Row],[Cur_Amount Debit]]&gt;0,ROUND(Table1[[#This Row],[Cur_Amount Debit]],2),"")</f>
        <v/>
      </c>
      <c r="AV2764" s="46" t="str">
        <f>IF(Table1[[#This Row],[Cur_Amount Credit]]&gt;0,ROUND(Table1[[#This Row],[Cur_Amount Credit]],2),"")</f>
        <v/>
      </c>
      <c r="AW2764" s="46" t="str">
        <f>LEFT(Table1[[#This Row],[Cur]],3)</f>
        <v/>
      </c>
      <c r="AX2764" s="59"/>
      <c r="AY2764" s="46"/>
      <c r="AZ2764" s="46" t="str">
        <f>IF(Table1[[#This Row],[Cur]]&lt;&gt;"",IF(Table1[[#This Row],[Cur]]="USD","",ExchangeRate),"")</f>
        <v/>
      </c>
      <c r="BA2764" s="46" t="str">
        <f>IF(Table1[[#This Row],[Grant]]&lt;&gt;"",VLOOKUP(Table1[[#This Row],[Grant]],Grants!B:D,3),"")</f>
        <v/>
      </c>
      <c r="BB2764" s="46" t="str">
        <f>TRIM(Table1[[#This Row],[Vendor ID]])</f>
        <v/>
      </c>
      <c r="BC2764">
        <f>IF(Table1[[#This Row],[Reference Number]]=Q2763,BC2763,BC2763+1)</f>
        <v>2</v>
      </c>
    </row>
    <row r="2765" spans="1:55" ht="11.25" hidden="1" customHeight="1">
      <c r="A2765" s="1"/>
      <c r="B2765" s="88" t="str">
        <f>IF(Table1[[#This Row],[Posting Date]]&lt;&gt;"",IF(Table1[[#This Row],[Reference Number]]=Q2764,B2764+1,1),"")</f>
        <v/>
      </c>
      <c r="C2765" s="61"/>
      <c r="D2765" s="61"/>
      <c r="E2765" s="218"/>
      <c r="F2765" s="143" t="str">
        <f>IFERROR(IF(VLOOKUP(Table1[[#This Row],[Budget Code Description]],Dimentions!$X$6:$AC$132,2,FALSE)="","",VLOOKUP(Table1[[#This Row],[Budget Code Description]],Dimentions!$X$6:$AC$132,2,FALSE)),"")</f>
        <v/>
      </c>
      <c r="G2765" s="143" t="str">
        <f>IFERROR(VLOOKUP(Table1[[#This Row],[Budget Code Description]],Dimentions!$X$6:$AC$132,3,FALSE),"")</f>
        <v/>
      </c>
      <c r="H2765" s="64" t="str">
        <f>IFERROR(VLOOKUP(Table1[[#This Row],[Account]],Dimentions!$S$6:$V$233,2,FALSE),"")</f>
        <v/>
      </c>
      <c r="I2765" s="62">
        <f>_xlfn.NUMBERVALUE(LEFT(Table1[[#This Row],[Account]],1))</f>
        <v>0</v>
      </c>
      <c r="J2765" s="62" t="str">
        <f>IFERROR(VLOOKUP(Table1[[#This Row],[Budget Code Description]],Table6[#All],7,FALSE),"")</f>
        <v/>
      </c>
      <c r="K2765" s="143" t="str">
        <f>IFERROR(VLOOKUP(Table1[[#This Row],[Budget Code Description]],Table6[#All],8,FALSE),"")</f>
        <v/>
      </c>
      <c r="L2765" s="63"/>
      <c r="M2765" s="65" t="str">
        <f>IFERROR(VLOOKUP(Table1[[#This Row],[Staff ID]],Table2[],2,FALSE),"")</f>
        <v/>
      </c>
      <c r="N2765" s="211" t="str">
        <f>IFERROR(IF(VLOOKUP(Table1[[#This Row],[Budget Code Description]],Dimentions!$X$6:$AC$97,4,FALSE)="","",VLOOKUP(Table1[[#This Row],[Budget Code Description]],Dimentions!$X$6:$AC$97,4,FALSE)),"")</f>
        <v/>
      </c>
      <c r="O2765" s="65" t="str">
        <f>IFERROR(VLOOKUP(Table1[[#This Row],[Vendor ID]],Table549[],2,FALSE),"")</f>
        <v/>
      </c>
      <c r="P2765" s="63"/>
      <c r="Q2765" s="143" t="str">
        <f>IF(Table1[[#This Row],[Posting Date]]&lt;&gt;"",$D$9,"")</f>
        <v/>
      </c>
      <c r="R2765" s="159" t="str">
        <f>IF(Table1[[#This Row],[Posting Date]]&lt;&gt;"",$D$10,"")</f>
        <v/>
      </c>
      <c r="S2765" s="66"/>
      <c r="T2765" s="63"/>
      <c r="U2765" s="67"/>
      <c r="V2765" s="67"/>
      <c r="W2765" s="67" t="str">
        <f t="shared" si="43"/>
        <v/>
      </c>
      <c r="X2765" s="161" t="str">
        <f>IF(E2765="","",(IF(Table1[[#This Row],[Cur]]="USD",Table1[[#This Row],[Cur_Amount Debit]],Table1[[#This Row],[Cur_Amount Debit]]/Table1[[#This Row],[Exchange Rate]])))</f>
        <v/>
      </c>
      <c r="Y2765" s="161" t="str">
        <f>IF(E2765="","",(IF(Table1[[#This Row],[Cur]]="USD",Table1[[#This Row],[Cur_Amount Credit]],Table1[[#This Row],[Cur_Amount Credit]]/ExchangeRate)))</f>
        <v/>
      </c>
      <c r="Z2765" s="203" t="str">
        <f>IF(E2765="","",(Table1[[#This Row],[Debit USD]]-Table1[[#This Row],[Credit USD]]))</f>
        <v/>
      </c>
      <c r="AA2765" s="122"/>
      <c r="AB2765" s="1"/>
      <c r="AC2765" s="15"/>
      <c r="AD2765" s="15" t="str">
        <f>IF(AND(OR(Table1[[#This Row],[Account]]="15030",Table1[[#This Row],[Account]]="15035",Table1[[#This Row],[Account]]="20150"),Table1[[#This Row],[Vendor ID]]=""),1,"")</f>
        <v/>
      </c>
      <c r="AE2765" s="15"/>
      <c r="AF2765" s="15"/>
      <c r="AG2765" s="15"/>
      <c r="AH2765" s="46" t="str">
        <f>IF(Table1[[#This Row],[Posting Date]]&lt;&gt;"","GJ-"&amp;CountryID,"")</f>
        <v/>
      </c>
      <c r="AI2765" s="59" t="str">
        <f>IF(Table1[[#This Row],[Posting Date]]&lt;&gt;"",Table1[[#This Row],[Posting Date]],"")</f>
        <v/>
      </c>
      <c r="AJ2765" s="46"/>
      <c r="AK2765" s="46" t="str">
        <f>IF(Table1[[#This Row],[Description]]&lt;&gt;"",Table1[[#This Row],[Description]],"")</f>
        <v/>
      </c>
      <c r="AL2765" s="46" t="str">
        <f>IF(Table1[[#This Row],[Posting Date]]&lt;&gt;"",Table1[[#This Row],[Reference Number]],"")</f>
        <v/>
      </c>
      <c r="AM2765" s="46" t="str">
        <f>TRIM(Table1[[#This Row],[Line '#]])</f>
        <v/>
      </c>
      <c r="AN2765" s="46" t="str">
        <f>TRIM(Table1[[#This Row],[Account]])</f>
        <v/>
      </c>
      <c r="AO2765" s="46" t="str">
        <f>IF(Table1[[#This Row],[Posting Date]]&lt;&gt;"",$D$5,"")</f>
        <v/>
      </c>
      <c r="AP2765" s="46" t="str">
        <f>TRIM(Table1[[#This Row],[Departments-Prgrams]])</f>
        <v/>
      </c>
      <c r="AQ2765" s="46" t="str">
        <f>TRIM(Table1[[#This Row],[Grant]])</f>
        <v/>
      </c>
      <c r="AR2765" s="46" t="str">
        <f>TRIM(Table1[[#This Row],[Staff ID]])</f>
        <v/>
      </c>
      <c r="AS2765" s="46" t="str">
        <f>IF(TRIM(Table1[[#This Row],[Budget Code]])=0,"",TRIM(Table1[[#This Row],[Budget Code]]))</f>
        <v/>
      </c>
      <c r="AT2765" s="46" t="str">
        <f>IF(Table1[[#This Row],[Line Description]]&lt;&gt;"",Table1[[#This Row],[Line Description]],"")</f>
        <v/>
      </c>
      <c r="AU2765" s="46" t="str">
        <f>IF(Table1[[#This Row],[Cur_Amount Debit]]&gt;0,ROUND(Table1[[#This Row],[Cur_Amount Debit]],2),"")</f>
        <v/>
      </c>
      <c r="AV2765" s="46" t="str">
        <f>IF(Table1[[#This Row],[Cur_Amount Credit]]&gt;0,ROUND(Table1[[#This Row],[Cur_Amount Credit]],2),"")</f>
        <v/>
      </c>
      <c r="AW2765" s="46" t="str">
        <f>LEFT(Table1[[#This Row],[Cur]],3)</f>
        <v/>
      </c>
      <c r="AX2765" s="59"/>
      <c r="AY2765" s="46"/>
      <c r="AZ2765" s="46" t="str">
        <f>IF(Table1[[#This Row],[Cur]]&lt;&gt;"",IF(Table1[[#This Row],[Cur]]="USD","",ExchangeRate),"")</f>
        <v/>
      </c>
      <c r="BA2765" s="46" t="str">
        <f>IF(Table1[[#This Row],[Grant]]&lt;&gt;"",VLOOKUP(Table1[[#This Row],[Grant]],Grants!B:D,3),"")</f>
        <v/>
      </c>
      <c r="BB2765" s="46" t="str">
        <f>TRIM(Table1[[#This Row],[Vendor ID]])</f>
        <v/>
      </c>
      <c r="BC2765">
        <f>IF(Table1[[#This Row],[Reference Number]]=Q2764,BC2764,BC2764+1)</f>
        <v>2</v>
      </c>
    </row>
    <row r="2766" spans="1:55" ht="11.25" hidden="1" customHeight="1">
      <c r="A2766" s="1"/>
      <c r="B2766" s="88" t="str">
        <f>IF(Table1[[#This Row],[Posting Date]]&lt;&gt;"",IF(Table1[[#This Row],[Reference Number]]=Q2765,B2765+1,1),"")</f>
        <v/>
      </c>
      <c r="C2766" s="61"/>
      <c r="D2766" s="61"/>
      <c r="E2766" s="218"/>
      <c r="F2766" s="143" t="str">
        <f>IFERROR(IF(VLOOKUP(Table1[[#This Row],[Budget Code Description]],Dimentions!$X$6:$AC$132,2,FALSE)="","",VLOOKUP(Table1[[#This Row],[Budget Code Description]],Dimentions!$X$6:$AC$132,2,FALSE)),"")</f>
        <v/>
      </c>
      <c r="G2766" s="143" t="str">
        <f>IFERROR(VLOOKUP(Table1[[#This Row],[Budget Code Description]],Dimentions!$X$6:$AC$132,3,FALSE),"")</f>
        <v/>
      </c>
      <c r="H2766" s="64" t="str">
        <f>IFERROR(VLOOKUP(Table1[[#This Row],[Account]],Dimentions!$S$6:$V$233,2,FALSE),"")</f>
        <v/>
      </c>
      <c r="I2766" s="62">
        <f>_xlfn.NUMBERVALUE(LEFT(Table1[[#This Row],[Account]],1))</f>
        <v>0</v>
      </c>
      <c r="J2766" s="62" t="str">
        <f>IFERROR(VLOOKUP(Table1[[#This Row],[Budget Code Description]],Table6[#All],7,FALSE),"")</f>
        <v/>
      </c>
      <c r="K2766" s="143" t="str">
        <f>IFERROR(VLOOKUP(Table1[[#This Row],[Budget Code Description]],Table6[#All],8,FALSE),"")</f>
        <v/>
      </c>
      <c r="L2766" s="63"/>
      <c r="M2766" s="65" t="str">
        <f>IFERROR(VLOOKUP(Table1[[#This Row],[Staff ID]],Table2[],2,FALSE),"")</f>
        <v/>
      </c>
      <c r="N2766" s="211" t="str">
        <f>IFERROR(IF(VLOOKUP(Table1[[#This Row],[Budget Code Description]],Dimentions!$X$6:$AC$97,4,FALSE)="","",VLOOKUP(Table1[[#This Row],[Budget Code Description]],Dimentions!$X$6:$AC$97,4,FALSE)),"")</f>
        <v/>
      </c>
      <c r="O2766" s="65" t="str">
        <f>IFERROR(VLOOKUP(Table1[[#This Row],[Vendor ID]],Table549[],2,FALSE),"")</f>
        <v/>
      </c>
      <c r="P2766" s="63"/>
      <c r="Q2766" s="143" t="str">
        <f>IF(Table1[[#This Row],[Posting Date]]&lt;&gt;"",$D$9,"")</f>
        <v/>
      </c>
      <c r="R2766" s="159" t="str">
        <f>IF(Table1[[#This Row],[Posting Date]]&lt;&gt;"",$D$10,"")</f>
        <v/>
      </c>
      <c r="S2766" s="66"/>
      <c r="T2766" s="63"/>
      <c r="U2766" s="67"/>
      <c r="V2766" s="67"/>
      <c r="W2766" s="67" t="str">
        <f t="shared" si="43"/>
        <v/>
      </c>
      <c r="X2766" s="161" t="str">
        <f>IF(E2766="","",(IF(Table1[[#This Row],[Cur]]="USD",Table1[[#This Row],[Cur_Amount Debit]],Table1[[#This Row],[Cur_Amount Debit]]/Table1[[#This Row],[Exchange Rate]])))</f>
        <v/>
      </c>
      <c r="Y2766" s="161" t="str">
        <f>IF(E2766="","",(IF(Table1[[#This Row],[Cur]]="USD",Table1[[#This Row],[Cur_Amount Credit]],Table1[[#This Row],[Cur_Amount Credit]]/ExchangeRate)))</f>
        <v/>
      </c>
      <c r="Z2766" s="203" t="str">
        <f>IF(E2766="","",(Table1[[#This Row],[Debit USD]]-Table1[[#This Row],[Credit USD]]))</f>
        <v/>
      </c>
      <c r="AA2766" s="122"/>
      <c r="AB2766" s="1"/>
      <c r="AC2766" s="15"/>
      <c r="AD2766" s="15" t="str">
        <f>IF(AND(OR(Table1[[#This Row],[Account]]="15030",Table1[[#This Row],[Account]]="15035",Table1[[#This Row],[Account]]="20150"),Table1[[#This Row],[Vendor ID]]=""),1,"")</f>
        <v/>
      </c>
      <c r="AE2766" s="15"/>
      <c r="AF2766" s="15"/>
      <c r="AG2766" s="15"/>
      <c r="AH2766" s="46" t="str">
        <f>IF(Table1[[#This Row],[Posting Date]]&lt;&gt;"","GJ-"&amp;CountryID,"")</f>
        <v/>
      </c>
      <c r="AI2766" s="59" t="str">
        <f>IF(Table1[[#This Row],[Posting Date]]&lt;&gt;"",Table1[[#This Row],[Posting Date]],"")</f>
        <v/>
      </c>
      <c r="AJ2766" s="46"/>
      <c r="AK2766" s="46" t="str">
        <f>IF(Table1[[#This Row],[Description]]&lt;&gt;"",Table1[[#This Row],[Description]],"")</f>
        <v/>
      </c>
      <c r="AL2766" s="46" t="str">
        <f>IF(Table1[[#This Row],[Posting Date]]&lt;&gt;"",Table1[[#This Row],[Reference Number]],"")</f>
        <v/>
      </c>
      <c r="AM2766" s="46" t="str">
        <f>TRIM(Table1[[#This Row],[Line '#]])</f>
        <v/>
      </c>
      <c r="AN2766" s="46" t="str">
        <f>TRIM(Table1[[#This Row],[Account]])</f>
        <v/>
      </c>
      <c r="AO2766" s="46" t="str">
        <f>IF(Table1[[#This Row],[Posting Date]]&lt;&gt;"",$D$5,"")</f>
        <v/>
      </c>
      <c r="AP2766" s="46" t="str">
        <f>TRIM(Table1[[#This Row],[Departments-Prgrams]])</f>
        <v/>
      </c>
      <c r="AQ2766" s="46" t="str">
        <f>TRIM(Table1[[#This Row],[Grant]])</f>
        <v/>
      </c>
      <c r="AR2766" s="46" t="str">
        <f>TRIM(Table1[[#This Row],[Staff ID]])</f>
        <v/>
      </c>
      <c r="AS2766" s="46" t="str">
        <f>IF(TRIM(Table1[[#This Row],[Budget Code]])=0,"",TRIM(Table1[[#This Row],[Budget Code]]))</f>
        <v/>
      </c>
      <c r="AT2766" s="46" t="str">
        <f>IF(Table1[[#This Row],[Line Description]]&lt;&gt;"",Table1[[#This Row],[Line Description]],"")</f>
        <v/>
      </c>
      <c r="AU2766" s="46" t="str">
        <f>IF(Table1[[#This Row],[Cur_Amount Debit]]&gt;0,ROUND(Table1[[#This Row],[Cur_Amount Debit]],2),"")</f>
        <v/>
      </c>
      <c r="AV2766" s="46" t="str">
        <f>IF(Table1[[#This Row],[Cur_Amount Credit]]&gt;0,ROUND(Table1[[#This Row],[Cur_Amount Credit]],2),"")</f>
        <v/>
      </c>
      <c r="AW2766" s="46" t="str">
        <f>LEFT(Table1[[#This Row],[Cur]],3)</f>
        <v/>
      </c>
      <c r="AX2766" s="59"/>
      <c r="AY2766" s="46"/>
      <c r="AZ2766" s="46" t="str">
        <f>IF(Table1[[#This Row],[Cur]]&lt;&gt;"",IF(Table1[[#This Row],[Cur]]="USD","",ExchangeRate),"")</f>
        <v/>
      </c>
      <c r="BA2766" s="46" t="str">
        <f>IF(Table1[[#This Row],[Grant]]&lt;&gt;"",VLOOKUP(Table1[[#This Row],[Grant]],Grants!B:D,3),"")</f>
        <v/>
      </c>
      <c r="BB2766" s="46" t="str">
        <f>TRIM(Table1[[#This Row],[Vendor ID]])</f>
        <v/>
      </c>
      <c r="BC2766">
        <f>IF(Table1[[#This Row],[Reference Number]]=Q2765,BC2765,BC2765+1)</f>
        <v>2</v>
      </c>
    </row>
    <row r="2767" spans="1:55" ht="11.25" hidden="1" customHeight="1">
      <c r="A2767" s="1"/>
      <c r="B2767" s="88" t="str">
        <f>IF(Table1[[#This Row],[Posting Date]]&lt;&gt;"",IF(Table1[[#This Row],[Reference Number]]=Q2766,B2766+1,1),"")</f>
        <v/>
      </c>
      <c r="C2767" s="61"/>
      <c r="D2767" s="61"/>
      <c r="E2767" s="218"/>
      <c r="F2767" s="143" t="str">
        <f>IFERROR(IF(VLOOKUP(Table1[[#This Row],[Budget Code Description]],Dimentions!$X$6:$AC$132,2,FALSE)="","",VLOOKUP(Table1[[#This Row],[Budget Code Description]],Dimentions!$X$6:$AC$132,2,FALSE)),"")</f>
        <v/>
      </c>
      <c r="G2767" s="143" t="str">
        <f>IFERROR(VLOOKUP(Table1[[#This Row],[Budget Code Description]],Dimentions!$X$6:$AC$132,3,FALSE),"")</f>
        <v/>
      </c>
      <c r="H2767" s="64" t="str">
        <f>IFERROR(VLOOKUP(Table1[[#This Row],[Account]],Dimentions!$S$6:$V$233,2,FALSE),"")</f>
        <v/>
      </c>
      <c r="I2767" s="62">
        <f>_xlfn.NUMBERVALUE(LEFT(Table1[[#This Row],[Account]],1))</f>
        <v>0</v>
      </c>
      <c r="J2767" s="62" t="str">
        <f>IFERROR(VLOOKUP(Table1[[#This Row],[Budget Code Description]],Table6[#All],7,FALSE),"")</f>
        <v/>
      </c>
      <c r="K2767" s="143" t="str">
        <f>IFERROR(VLOOKUP(Table1[[#This Row],[Budget Code Description]],Table6[#All],8,FALSE),"")</f>
        <v/>
      </c>
      <c r="L2767" s="63"/>
      <c r="M2767" s="65" t="str">
        <f>IFERROR(VLOOKUP(Table1[[#This Row],[Staff ID]],Table2[],2,FALSE),"")</f>
        <v/>
      </c>
      <c r="N2767" s="211" t="str">
        <f>IFERROR(IF(VLOOKUP(Table1[[#This Row],[Budget Code Description]],Dimentions!$X$6:$AC$97,4,FALSE)="","",VLOOKUP(Table1[[#This Row],[Budget Code Description]],Dimentions!$X$6:$AC$97,4,FALSE)),"")</f>
        <v/>
      </c>
      <c r="O2767" s="65" t="str">
        <f>IFERROR(VLOOKUP(Table1[[#This Row],[Vendor ID]],Table549[],2,FALSE),"")</f>
        <v/>
      </c>
      <c r="P2767" s="63"/>
      <c r="Q2767" s="143" t="str">
        <f>IF(Table1[[#This Row],[Posting Date]]&lt;&gt;"",$D$9,"")</f>
        <v/>
      </c>
      <c r="R2767" s="159" t="str">
        <f>IF(Table1[[#This Row],[Posting Date]]&lt;&gt;"",$D$10,"")</f>
        <v/>
      </c>
      <c r="S2767" s="66"/>
      <c r="T2767" s="63"/>
      <c r="U2767" s="67"/>
      <c r="V2767" s="67"/>
      <c r="W2767" s="67" t="str">
        <f t="shared" si="43"/>
        <v/>
      </c>
      <c r="X2767" s="161" t="str">
        <f>IF(E2767="","",(IF(Table1[[#This Row],[Cur]]="USD",Table1[[#This Row],[Cur_Amount Debit]],Table1[[#This Row],[Cur_Amount Debit]]/Table1[[#This Row],[Exchange Rate]])))</f>
        <v/>
      </c>
      <c r="Y2767" s="161" t="str">
        <f>IF(E2767="","",(IF(Table1[[#This Row],[Cur]]="USD",Table1[[#This Row],[Cur_Amount Credit]],Table1[[#This Row],[Cur_Amount Credit]]/ExchangeRate)))</f>
        <v/>
      </c>
      <c r="Z2767" s="203" t="str">
        <f>IF(E2767="","",(Table1[[#This Row],[Debit USD]]-Table1[[#This Row],[Credit USD]]))</f>
        <v/>
      </c>
      <c r="AA2767" s="122"/>
      <c r="AB2767" s="1"/>
      <c r="AC2767" s="15"/>
      <c r="AD2767" s="15" t="str">
        <f>IF(AND(OR(Table1[[#This Row],[Account]]="15030",Table1[[#This Row],[Account]]="15035",Table1[[#This Row],[Account]]="20150"),Table1[[#This Row],[Vendor ID]]=""),1,"")</f>
        <v/>
      </c>
      <c r="AE2767" s="15"/>
      <c r="AF2767" s="15"/>
      <c r="AG2767" s="15"/>
      <c r="AH2767" s="46" t="str">
        <f>IF(Table1[[#This Row],[Posting Date]]&lt;&gt;"","GJ-"&amp;CountryID,"")</f>
        <v/>
      </c>
      <c r="AI2767" s="59" t="str">
        <f>IF(Table1[[#This Row],[Posting Date]]&lt;&gt;"",Table1[[#This Row],[Posting Date]],"")</f>
        <v/>
      </c>
      <c r="AJ2767" s="46"/>
      <c r="AK2767" s="46" t="str">
        <f>IF(Table1[[#This Row],[Description]]&lt;&gt;"",Table1[[#This Row],[Description]],"")</f>
        <v/>
      </c>
      <c r="AL2767" s="46" t="str">
        <f>IF(Table1[[#This Row],[Posting Date]]&lt;&gt;"",Table1[[#This Row],[Reference Number]],"")</f>
        <v/>
      </c>
      <c r="AM2767" s="46" t="str">
        <f>TRIM(Table1[[#This Row],[Line '#]])</f>
        <v/>
      </c>
      <c r="AN2767" s="46" t="str">
        <f>TRIM(Table1[[#This Row],[Account]])</f>
        <v/>
      </c>
      <c r="AO2767" s="46" t="str">
        <f>IF(Table1[[#This Row],[Posting Date]]&lt;&gt;"",$D$5,"")</f>
        <v/>
      </c>
      <c r="AP2767" s="46" t="str">
        <f>TRIM(Table1[[#This Row],[Departments-Prgrams]])</f>
        <v/>
      </c>
      <c r="AQ2767" s="46" t="str">
        <f>TRIM(Table1[[#This Row],[Grant]])</f>
        <v/>
      </c>
      <c r="AR2767" s="46" t="str">
        <f>TRIM(Table1[[#This Row],[Staff ID]])</f>
        <v/>
      </c>
      <c r="AS2767" s="46" t="str">
        <f>IF(TRIM(Table1[[#This Row],[Budget Code]])=0,"",TRIM(Table1[[#This Row],[Budget Code]]))</f>
        <v/>
      </c>
      <c r="AT2767" s="46" t="str">
        <f>IF(Table1[[#This Row],[Line Description]]&lt;&gt;"",Table1[[#This Row],[Line Description]],"")</f>
        <v/>
      </c>
      <c r="AU2767" s="46" t="str">
        <f>IF(Table1[[#This Row],[Cur_Amount Debit]]&gt;0,ROUND(Table1[[#This Row],[Cur_Amount Debit]],2),"")</f>
        <v/>
      </c>
      <c r="AV2767" s="46" t="str">
        <f>IF(Table1[[#This Row],[Cur_Amount Credit]]&gt;0,ROUND(Table1[[#This Row],[Cur_Amount Credit]],2),"")</f>
        <v/>
      </c>
      <c r="AW2767" s="46" t="str">
        <f>LEFT(Table1[[#This Row],[Cur]],3)</f>
        <v/>
      </c>
      <c r="AX2767" s="59"/>
      <c r="AY2767" s="46"/>
      <c r="AZ2767" s="46" t="str">
        <f>IF(Table1[[#This Row],[Cur]]&lt;&gt;"",IF(Table1[[#This Row],[Cur]]="USD","",ExchangeRate),"")</f>
        <v/>
      </c>
      <c r="BA2767" s="46" t="str">
        <f>IF(Table1[[#This Row],[Grant]]&lt;&gt;"",VLOOKUP(Table1[[#This Row],[Grant]],Grants!B:D,3),"")</f>
        <v/>
      </c>
      <c r="BB2767" s="46" t="str">
        <f>TRIM(Table1[[#This Row],[Vendor ID]])</f>
        <v/>
      </c>
      <c r="BC2767">
        <f>IF(Table1[[#This Row],[Reference Number]]=Q2766,BC2766,BC2766+1)</f>
        <v>2</v>
      </c>
    </row>
    <row r="2768" spans="1:55" ht="11.25" hidden="1" customHeight="1">
      <c r="A2768" s="1"/>
      <c r="B2768" s="88" t="str">
        <f>IF(Table1[[#This Row],[Posting Date]]&lt;&gt;"",IF(Table1[[#This Row],[Reference Number]]=Q2767,B2767+1,1),"")</f>
        <v/>
      </c>
      <c r="C2768" s="61"/>
      <c r="D2768" s="61"/>
      <c r="E2768" s="218"/>
      <c r="F2768" s="143" t="str">
        <f>IFERROR(IF(VLOOKUP(Table1[[#This Row],[Budget Code Description]],Dimentions!$X$6:$AC$132,2,FALSE)="","",VLOOKUP(Table1[[#This Row],[Budget Code Description]],Dimentions!$X$6:$AC$132,2,FALSE)),"")</f>
        <v/>
      </c>
      <c r="G2768" s="143" t="str">
        <f>IFERROR(VLOOKUP(Table1[[#This Row],[Budget Code Description]],Dimentions!$X$6:$AC$132,3,FALSE),"")</f>
        <v/>
      </c>
      <c r="H2768" s="64" t="str">
        <f>IFERROR(VLOOKUP(Table1[[#This Row],[Account]],Dimentions!$S$6:$V$233,2,FALSE),"")</f>
        <v/>
      </c>
      <c r="I2768" s="62">
        <f>_xlfn.NUMBERVALUE(LEFT(Table1[[#This Row],[Account]],1))</f>
        <v>0</v>
      </c>
      <c r="J2768" s="62" t="str">
        <f>IFERROR(VLOOKUP(Table1[[#This Row],[Budget Code Description]],Table6[#All],7,FALSE),"")</f>
        <v/>
      </c>
      <c r="K2768" s="143" t="str">
        <f>IFERROR(VLOOKUP(Table1[[#This Row],[Budget Code Description]],Table6[#All],8,FALSE),"")</f>
        <v/>
      </c>
      <c r="L2768" s="63"/>
      <c r="M2768" s="65" t="str">
        <f>IFERROR(VLOOKUP(Table1[[#This Row],[Staff ID]],Table2[],2,FALSE),"")</f>
        <v/>
      </c>
      <c r="N2768" s="211" t="str">
        <f>IFERROR(IF(VLOOKUP(Table1[[#This Row],[Budget Code Description]],Dimentions!$X$6:$AC$97,4,FALSE)="","",VLOOKUP(Table1[[#This Row],[Budget Code Description]],Dimentions!$X$6:$AC$97,4,FALSE)),"")</f>
        <v/>
      </c>
      <c r="O2768" s="65" t="str">
        <f>IFERROR(VLOOKUP(Table1[[#This Row],[Vendor ID]],Table549[],2,FALSE),"")</f>
        <v/>
      </c>
      <c r="P2768" s="63"/>
      <c r="Q2768" s="143" t="str">
        <f>IF(Table1[[#This Row],[Posting Date]]&lt;&gt;"",$D$9,"")</f>
        <v/>
      </c>
      <c r="R2768" s="159" t="str">
        <f>IF(Table1[[#This Row],[Posting Date]]&lt;&gt;"",$D$10,"")</f>
        <v/>
      </c>
      <c r="S2768" s="66"/>
      <c r="T2768" s="63"/>
      <c r="U2768" s="67"/>
      <c r="V2768" s="67"/>
      <c r="W2768" s="67" t="str">
        <f t="shared" si="43"/>
        <v/>
      </c>
      <c r="X2768" s="161" t="str">
        <f>IF(E2768="","",(IF(Table1[[#This Row],[Cur]]="USD",Table1[[#This Row],[Cur_Amount Debit]],Table1[[#This Row],[Cur_Amount Debit]]/Table1[[#This Row],[Exchange Rate]])))</f>
        <v/>
      </c>
      <c r="Y2768" s="161" t="str">
        <f>IF(E2768="","",(IF(Table1[[#This Row],[Cur]]="USD",Table1[[#This Row],[Cur_Amount Credit]],Table1[[#This Row],[Cur_Amount Credit]]/ExchangeRate)))</f>
        <v/>
      </c>
      <c r="Z2768" s="203" t="str">
        <f>IF(E2768="","",(Table1[[#This Row],[Debit USD]]-Table1[[#This Row],[Credit USD]]))</f>
        <v/>
      </c>
      <c r="AA2768" s="122"/>
      <c r="AB2768" s="1"/>
      <c r="AC2768" s="15"/>
      <c r="AD2768" s="15" t="str">
        <f>IF(AND(OR(Table1[[#This Row],[Account]]="15030",Table1[[#This Row],[Account]]="15035",Table1[[#This Row],[Account]]="20150"),Table1[[#This Row],[Vendor ID]]=""),1,"")</f>
        <v/>
      </c>
      <c r="AE2768" s="15"/>
      <c r="AF2768" s="15"/>
      <c r="AG2768" s="15"/>
      <c r="AH2768" s="46" t="str">
        <f>IF(Table1[[#This Row],[Posting Date]]&lt;&gt;"","GJ-"&amp;CountryID,"")</f>
        <v/>
      </c>
      <c r="AI2768" s="59" t="str">
        <f>IF(Table1[[#This Row],[Posting Date]]&lt;&gt;"",Table1[[#This Row],[Posting Date]],"")</f>
        <v/>
      </c>
      <c r="AJ2768" s="46"/>
      <c r="AK2768" s="46" t="str">
        <f>IF(Table1[[#This Row],[Description]]&lt;&gt;"",Table1[[#This Row],[Description]],"")</f>
        <v/>
      </c>
      <c r="AL2768" s="46" t="str">
        <f>IF(Table1[[#This Row],[Posting Date]]&lt;&gt;"",Table1[[#This Row],[Reference Number]],"")</f>
        <v/>
      </c>
      <c r="AM2768" s="46" t="str">
        <f>TRIM(Table1[[#This Row],[Line '#]])</f>
        <v/>
      </c>
      <c r="AN2768" s="46" t="str">
        <f>TRIM(Table1[[#This Row],[Account]])</f>
        <v/>
      </c>
      <c r="AO2768" s="46" t="str">
        <f>IF(Table1[[#This Row],[Posting Date]]&lt;&gt;"",$D$5,"")</f>
        <v/>
      </c>
      <c r="AP2768" s="46" t="str">
        <f>TRIM(Table1[[#This Row],[Departments-Prgrams]])</f>
        <v/>
      </c>
      <c r="AQ2768" s="46" t="str">
        <f>TRIM(Table1[[#This Row],[Grant]])</f>
        <v/>
      </c>
      <c r="AR2768" s="46" t="str">
        <f>TRIM(Table1[[#This Row],[Staff ID]])</f>
        <v/>
      </c>
      <c r="AS2768" s="46" t="str">
        <f>IF(TRIM(Table1[[#This Row],[Budget Code]])=0,"",TRIM(Table1[[#This Row],[Budget Code]]))</f>
        <v/>
      </c>
      <c r="AT2768" s="46" t="str">
        <f>IF(Table1[[#This Row],[Line Description]]&lt;&gt;"",Table1[[#This Row],[Line Description]],"")</f>
        <v/>
      </c>
      <c r="AU2768" s="46" t="str">
        <f>IF(Table1[[#This Row],[Cur_Amount Debit]]&gt;0,ROUND(Table1[[#This Row],[Cur_Amount Debit]],2),"")</f>
        <v/>
      </c>
      <c r="AV2768" s="46" t="str">
        <f>IF(Table1[[#This Row],[Cur_Amount Credit]]&gt;0,ROUND(Table1[[#This Row],[Cur_Amount Credit]],2),"")</f>
        <v/>
      </c>
      <c r="AW2768" s="46" t="str">
        <f>LEFT(Table1[[#This Row],[Cur]],3)</f>
        <v/>
      </c>
      <c r="AX2768" s="59"/>
      <c r="AY2768" s="46"/>
      <c r="AZ2768" s="46" t="str">
        <f>IF(Table1[[#This Row],[Cur]]&lt;&gt;"",IF(Table1[[#This Row],[Cur]]="USD","",ExchangeRate),"")</f>
        <v/>
      </c>
      <c r="BA2768" s="46" t="str">
        <f>IF(Table1[[#This Row],[Grant]]&lt;&gt;"",VLOOKUP(Table1[[#This Row],[Grant]],Grants!B:D,3),"")</f>
        <v/>
      </c>
      <c r="BB2768" s="46" t="str">
        <f>TRIM(Table1[[#This Row],[Vendor ID]])</f>
        <v/>
      </c>
      <c r="BC2768">
        <f>IF(Table1[[#This Row],[Reference Number]]=Q2767,BC2767,BC2767+1)</f>
        <v>2</v>
      </c>
    </row>
    <row r="2769" spans="1:55" ht="11.25" hidden="1" customHeight="1">
      <c r="A2769" s="1"/>
      <c r="B2769" s="88" t="str">
        <f>IF(Table1[[#This Row],[Posting Date]]&lt;&gt;"",IF(Table1[[#This Row],[Reference Number]]=Q2768,B2768+1,1),"")</f>
        <v/>
      </c>
      <c r="C2769" s="61"/>
      <c r="D2769" s="61"/>
      <c r="E2769" s="218"/>
      <c r="F2769" s="143" t="str">
        <f>IFERROR(IF(VLOOKUP(Table1[[#This Row],[Budget Code Description]],Dimentions!$X$6:$AC$132,2,FALSE)="","",VLOOKUP(Table1[[#This Row],[Budget Code Description]],Dimentions!$X$6:$AC$132,2,FALSE)),"")</f>
        <v/>
      </c>
      <c r="G2769" s="143" t="str">
        <f>IFERROR(VLOOKUP(Table1[[#This Row],[Budget Code Description]],Dimentions!$X$6:$AC$132,3,FALSE),"")</f>
        <v/>
      </c>
      <c r="H2769" s="64" t="str">
        <f>IFERROR(VLOOKUP(Table1[[#This Row],[Account]],Dimentions!$S$6:$V$233,2,FALSE),"")</f>
        <v/>
      </c>
      <c r="I2769" s="62">
        <f>_xlfn.NUMBERVALUE(LEFT(Table1[[#This Row],[Account]],1))</f>
        <v>0</v>
      </c>
      <c r="J2769" s="62" t="str">
        <f>IFERROR(VLOOKUP(Table1[[#This Row],[Budget Code Description]],Table6[#All],7,FALSE),"")</f>
        <v/>
      </c>
      <c r="K2769" s="143" t="str">
        <f>IFERROR(VLOOKUP(Table1[[#This Row],[Budget Code Description]],Table6[#All],8,FALSE),"")</f>
        <v/>
      </c>
      <c r="L2769" s="63"/>
      <c r="M2769" s="65" t="str">
        <f>IFERROR(VLOOKUP(Table1[[#This Row],[Staff ID]],Table2[],2,FALSE),"")</f>
        <v/>
      </c>
      <c r="N2769" s="211" t="str">
        <f>IFERROR(IF(VLOOKUP(Table1[[#This Row],[Budget Code Description]],Dimentions!$X$6:$AC$97,4,FALSE)="","",VLOOKUP(Table1[[#This Row],[Budget Code Description]],Dimentions!$X$6:$AC$97,4,FALSE)),"")</f>
        <v/>
      </c>
      <c r="O2769" s="65" t="str">
        <f>IFERROR(VLOOKUP(Table1[[#This Row],[Vendor ID]],Table549[],2,FALSE),"")</f>
        <v/>
      </c>
      <c r="P2769" s="63"/>
      <c r="Q2769" s="143" t="str">
        <f>IF(Table1[[#This Row],[Posting Date]]&lt;&gt;"",$D$9,"")</f>
        <v/>
      </c>
      <c r="R2769" s="159" t="str">
        <f>IF(Table1[[#This Row],[Posting Date]]&lt;&gt;"",$D$10,"")</f>
        <v/>
      </c>
      <c r="S2769" s="66"/>
      <c r="T2769" s="63"/>
      <c r="U2769" s="67"/>
      <c r="V2769" s="67"/>
      <c r="W2769" s="67" t="str">
        <f t="shared" si="43"/>
        <v/>
      </c>
      <c r="X2769" s="161" t="str">
        <f>IF(E2769="","",(IF(Table1[[#This Row],[Cur]]="USD",Table1[[#This Row],[Cur_Amount Debit]],Table1[[#This Row],[Cur_Amount Debit]]/Table1[[#This Row],[Exchange Rate]])))</f>
        <v/>
      </c>
      <c r="Y2769" s="161" t="str">
        <f>IF(E2769="","",(IF(Table1[[#This Row],[Cur]]="USD",Table1[[#This Row],[Cur_Amount Credit]],Table1[[#This Row],[Cur_Amount Credit]]/ExchangeRate)))</f>
        <v/>
      </c>
      <c r="Z2769" s="203" t="str">
        <f>IF(E2769="","",(Table1[[#This Row],[Debit USD]]-Table1[[#This Row],[Credit USD]]))</f>
        <v/>
      </c>
      <c r="AA2769" s="122"/>
      <c r="AB2769" s="1"/>
      <c r="AC2769" s="15"/>
      <c r="AD2769" s="15" t="str">
        <f>IF(AND(OR(Table1[[#This Row],[Account]]="15030",Table1[[#This Row],[Account]]="15035",Table1[[#This Row],[Account]]="20150"),Table1[[#This Row],[Vendor ID]]=""),1,"")</f>
        <v/>
      </c>
      <c r="AE2769" s="15"/>
      <c r="AF2769" s="15"/>
      <c r="AG2769" s="15"/>
      <c r="AH2769" s="46" t="str">
        <f>IF(Table1[[#This Row],[Posting Date]]&lt;&gt;"","GJ-"&amp;CountryID,"")</f>
        <v/>
      </c>
      <c r="AI2769" s="59" t="str">
        <f>IF(Table1[[#This Row],[Posting Date]]&lt;&gt;"",Table1[[#This Row],[Posting Date]],"")</f>
        <v/>
      </c>
      <c r="AJ2769" s="46"/>
      <c r="AK2769" s="46" t="str">
        <f>IF(Table1[[#This Row],[Description]]&lt;&gt;"",Table1[[#This Row],[Description]],"")</f>
        <v/>
      </c>
      <c r="AL2769" s="46" t="str">
        <f>IF(Table1[[#This Row],[Posting Date]]&lt;&gt;"",Table1[[#This Row],[Reference Number]],"")</f>
        <v/>
      </c>
      <c r="AM2769" s="46" t="str">
        <f>TRIM(Table1[[#This Row],[Line '#]])</f>
        <v/>
      </c>
      <c r="AN2769" s="46" t="str">
        <f>TRIM(Table1[[#This Row],[Account]])</f>
        <v/>
      </c>
      <c r="AO2769" s="46" t="str">
        <f>IF(Table1[[#This Row],[Posting Date]]&lt;&gt;"",$D$5,"")</f>
        <v/>
      </c>
      <c r="AP2769" s="46" t="str">
        <f>TRIM(Table1[[#This Row],[Departments-Prgrams]])</f>
        <v/>
      </c>
      <c r="AQ2769" s="46" t="str">
        <f>TRIM(Table1[[#This Row],[Grant]])</f>
        <v/>
      </c>
      <c r="AR2769" s="46" t="str">
        <f>TRIM(Table1[[#This Row],[Staff ID]])</f>
        <v/>
      </c>
      <c r="AS2769" s="46" t="str">
        <f>IF(TRIM(Table1[[#This Row],[Budget Code]])=0,"",TRIM(Table1[[#This Row],[Budget Code]]))</f>
        <v/>
      </c>
      <c r="AT2769" s="46" t="str">
        <f>IF(Table1[[#This Row],[Line Description]]&lt;&gt;"",Table1[[#This Row],[Line Description]],"")</f>
        <v/>
      </c>
      <c r="AU2769" s="46" t="str">
        <f>IF(Table1[[#This Row],[Cur_Amount Debit]]&gt;0,ROUND(Table1[[#This Row],[Cur_Amount Debit]],2),"")</f>
        <v/>
      </c>
      <c r="AV2769" s="46" t="str">
        <f>IF(Table1[[#This Row],[Cur_Amount Credit]]&gt;0,ROUND(Table1[[#This Row],[Cur_Amount Credit]],2),"")</f>
        <v/>
      </c>
      <c r="AW2769" s="46" t="str">
        <f>LEFT(Table1[[#This Row],[Cur]],3)</f>
        <v/>
      </c>
      <c r="AX2769" s="59"/>
      <c r="AY2769" s="46"/>
      <c r="AZ2769" s="46" t="str">
        <f>IF(Table1[[#This Row],[Cur]]&lt;&gt;"",IF(Table1[[#This Row],[Cur]]="USD","",ExchangeRate),"")</f>
        <v/>
      </c>
      <c r="BA2769" s="46" t="str">
        <f>IF(Table1[[#This Row],[Grant]]&lt;&gt;"",VLOOKUP(Table1[[#This Row],[Grant]],Grants!B:D,3),"")</f>
        <v/>
      </c>
      <c r="BB2769" s="46" t="str">
        <f>TRIM(Table1[[#This Row],[Vendor ID]])</f>
        <v/>
      </c>
      <c r="BC2769">
        <f>IF(Table1[[#This Row],[Reference Number]]=Q2768,BC2768,BC2768+1)</f>
        <v>2</v>
      </c>
    </row>
    <row r="2770" spans="1:55" ht="11.25" hidden="1" customHeight="1">
      <c r="A2770" s="1"/>
      <c r="B2770" s="88" t="str">
        <f>IF(Table1[[#This Row],[Posting Date]]&lt;&gt;"",IF(Table1[[#This Row],[Reference Number]]=Q2769,B2769+1,1),"")</f>
        <v/>
      </c>
      <c r="C2770" s="61"/>
      <c r="D2770" s="61"/>
      <c r="E2770" s="218"/>
      <c r="F2770" s="143" t="str">
        <f>IFERROR(IF(VLOOKUP(Table1[[#This Row],[Budget Code Description]],Dimentions!$X$6:$AC$132,2,FALSE)="","",VLOOKUP(Table1[[#This Row],[Budget Code Description]],Dimentions!$X$6:$AC$132,2,FALSE)),"")</f>
        <v/>
      </c>
      <c r="G2770" s="143" t="str">
        <f>IFERROR(VLOOKUP(Table1[[#This Row],[Budget Code Description]],Dimentions!$X$6:$AC$132,3,FALSE),"")</f>
        <v/>
      </c>
      <c r="H2770" s="64" t="str">
        <f>IFERROR(VLOOKUP(Table1[[#This Row],[Account]],Dimentions!$S$6:$V$233,2,FALSE),"")</f>
        <v/>
      </c>
      <c r="I2770" s="62">
        <f>_xlfn.NUMBERVALUE(LEFT(Table1[[#This Row],[Account]],1))</f>
        <v>0</v>
      </c>
      <c r="J2770" s="62" t="str">
        <f>IFERROR(VLOOKUP(Table1[[#This Row],[Budget Code Description]],Table6[#All],7,FALSE),"")</f>
        <v/>
      </c>
      <c r="K2770" s="143" t="str">
        <f>IFERROR(VLOOKUP(Table1[[#This Row],[Budget Code Description]],Table6[#All],8,FALSE),"")</f>
        <v/>
      </c>
      <c r="L2770" s="63"/>
      <c r="M2770" s="65" t="str">
        <f>IFERROR(VLOOKUP(Table1[[#This Row],[Staff ID]],Table2[],2,FALSE),"")</f>
        <v/>
      </c>
      <c r="N2770" s="211" t="str">
        <f>IFERROR(IF(VLOOKUP(Table1[[#This Row],[Budget Code Description]],Dimentions!$X$6:$AC$97,4,FALSE)="","",VLOOKUP(Table1[[#This Row],[Budget Code Description]],Dimentions!$X$6:$AC$97,4,FALSE)),"")</f>
        <v/>
      </c>
      <c r="O2770" s="65" t="str">
        <f>IFERROR(VLOOKUP(Table1[[#This Row],[Vendor ID]],Table549[],2,FALSE),"")</f>
        <v/>
      </c>
      <c r="P2770" s="63"/>
      <c r="Q2770" s="143" t="str">
        <f>IF(Table1[[#This Row],[Posting Date]]&lt;&gt;"",$D$9,"")</f>
        <v/>
      </c>
      <c r="R2770" s="159" t="str">
        <f>IF(Table1[[#This Row],[Posting Date]]&lt;&gt;"",$D$10,"")</f>
        <v/>
      </c>
      <c r="S2770" s="66"/>
      <c r="T2770" s="63"/>
      <c r="U2770" s="67"/>
      <c r="V2770" s="67"/>
      <c r="W2770" s="67" t="str">
        <f t="shared" si="43"/>
        <v/>
      </c>
      <c r="X2770" s="161" t="str">
        <f>IF(E2770="","",(IF(Table1[[#This Row],[Cur]]="USD",Table1[[#This Row],[Cur_Amount Debit]],Table1[[#This Row],[Cur_Amount Debit]]/Table1[[#This Row],[Exchange Rate]])))</f>
        <v/>
      </c>
      <c r="Y2770" s="161" t="str">
        <f>IF(E2770="","",(IF(Table1[[#This Row],[Cur]]="USD",Table1[[#This Row],[Cur_Amount Credit]],Table1[[#This Row],[Cur_Amount Credit]]/ExchangeRate)))</f>
        <v/>
      </c>
      <c r="Z2770" s="203" t="str">
        <f>IF(E2770="","",(Table1[[#This Row],[Debit USD]]-Table1[[#This Row],[Credit USD]]))</f>
        <v/>
      </c>
      <c r="AA2770" s="122"/>
      <c r="AB2770" s="1"/>
      <c r="AC2770" s="15"/>
      <c r="AD2770" s="15" t="str">
        <f>IF(AND(OR(Table1[[#This Row],[Account]]="15030",Table1[[#This Row],[Account]]="15035",Table1[[#This Row],[Account]]="20150"),Table1[[#This Row],[Vendor ID]]=""),1,"")</f>
        <v/>
      </c>
      <c r="AE2770" s="15"/>
      <c r="AF2770" s="15"/>
      <c r="AG2770" s="15"/>
      <c r="AH2770" s="46" t="str">
        <f>IF(Table1[[#This Row],[Posting Date]]&lt;&gt;"","GJ-"&amp;CountryID,"")</f>
        <v/>
      </c>
      <c r="AI2770" s="59" t="str">
        <f>IF(Table1[[#This Row],[Posting Date]]&lt;&gt;"",Table1[[#This Row],[Posting Date]],"")</f>
        <v/>
      </c>
      <c r="AJ2770" s="46"/>
      <c r="AK2770" s="46" t="str">
        <f>IF(Table1[[#This Row],[Description]]&lt;&gt;"",Table1[[#This Row],[Description]],"")</f>
        <v/>
      </c>
      <c r="AL2770" s="46" t="str">
        <f>IF(Table1[[#This Row],[Posting Date]]&lt;&gt;"",Table1[[#This Row],[Reference Number]],"")</f>
        <v/>
      </c>
      <c r="AM2770" s="46" t="str">
        <f>TRIM(Table1[[#This Row],[Line '#]])</f>
        <v/>
      </c>
      <c r="AN2770" s="46" t="str">
        <f>TRIM(Table1[[#This Row],[Account]])</f>
        <v/>
      </c>
      <c r="AO2770" s="46" t="str">
        <f>IF(Table1[[#This Row],[Posting Date]]&lt;&gt;"",$D$5,"")</f>
        <v/>
      </c>
      <c r="AP2770" s="46" t="str">
        <f>TRIM(Table1[[#This Row],[Departments-Prgrams]])</f>
        <v/>
      </c>
      <c r="AQ2770" s="46" t="str">
        <f>TRIM(Table1[[#This Row],[Grant]])</f>
        <v/>
      </c>
      <c r="AR2770" s="46" t="str">
        <f>TRIM(Table1[[#This Row],[Staff ID]])</f>
        <v/>
      </c>
      <c r="AS2770" s="46" t="str">
        <f>IF(TRIM(Table1[[#This Row],[Budget Code]])=0,"",TRIM(Table1[[#This Row],[Budget Code]]))</f>
        <v/>
      </c>
      <c r="AT2770" s="46" t="str">
        <f>IF(Table1[[#This Row],[Line Description]]&lt;&gt;"",Table1[[#This Row],[Line Description]],"")</f>
        <v/>
      </c>
      <c r="AU2770" s="46" t="str">
        <f>IF(Table1[[#This Row],[Cur_Amount Debit]]&gt;0,ROUND(Table1[[#This Row],[Cur_Amount Debit]],2),"")</f>
        <v/>
      </c>
      <c r="AV2770" s="46" t="str">
        <f>IF(Table1[[#This Row],[Cur_Amount Credit]]&gt;0,ROUND(Table1[[#This Row],[Cur_Amount Credit]],2),"")</f>
        <v/>
      </c>
      <c r="AW2770" s="46" t="str">
        <f>LEFT(Table1[[#This Row],[Cur]],3)</f>
        <v/>
      </c>
      <c r="AX2770" s="59"/>
      <c r="AY2770" s="46"/>
      <c r="AZ2770" s="46" t="str">
        <f>IF(Table1[[#This Row],[Cur]]&lt;&gt;"",IF(Table1[[#This Row],[Cur]]="USD","",ExchangeRate),"")</f>
        <v/>
      </c>
      <c r="BA2770" s="46" t="str">
        <f>IF(Table1[[#This Row],[Grant]]&lt;&gt;"",VLOOKUP(Table1[[#This Row],[Grant]],Grants!B:D,3),"")</f>
        <v/>
      </c>
      <c r="BB2770" s="46" t="str">
        <f>TRIM(Table1[[#This Row],[Vendor ID]])</f>
        <v/>
      </c>
      <c r="BC2770">
        <f>IF(Table1[[#This Row],[Reference Number]]=Q2769,BC2769,BC2769+1)</f>
        <v>2</v>
      </c>
    </row>
    <row r="2771" spans="1:55" ht="11.25" hidden="1" customHeight="1">
      <c r="A2771" s="1"/>
      <c r="B2771" s="88" t="str">
        <f>IF(Table1[[#This Row],[Posting Date]]&lt;&gt;"",IF(Table1[[#This Row],[Reference Number]]=Q2770,B2770+1,1),"")</f>
        <v/>
      </c>
      <c r="C2771" s="61"/>
      <c r="D2771" s="61"/>
      <c r="E2771" s="218"/>
      <c r="F2771" s="143" t="str">
        <f>IFERROR(IF(VLOOKUP(Table1[[#This Row],[Budget Code Description]],Dimentions!$X$6:$AC$132,2,FALSE)="","",VLOOKUP(Table1[[#This Row],[Budget Code Description]],Dimentions!$X$6:$AC$132,2,FALSE)),"")</f>
        <v/>
      </c>
      <c r="G2771" s="143" t="str">
        <f>IFERROR(VLOOKUP(Table1[[#This Row],[Budget Code Description]],Dimentions!$X$6:$AC$132,3,FALSE),"")</f>
        <v/>
      </c>
      <c r="H2771" s="64" t="str">
        <f>IFERROR(VLOOKUP(Table1[[#This Row],[Account]],Dimentions!$S$6:$V$233,2,FALSE),"")</f>
        <v/>
      </c>
      <c r="I2771" s="62">
        <f>_xlfn.NUMBERVALUE(LEFT(Table1[[#This Row],[Account]],1))</f>
        <v>0</v>
      </c>
      <c r="J2771" s="62" t="str">
        <f>IFERROR(VLOOKUP(Table1[[#This Row],[Budget Code Description]],Table6[#All],7,FALSE),"")</f>
        <v/>
      </c>
      <c r="K2771" s="143" t="str">
        <f>IFERROR(VLOOKUP(Table1[[#This Row],[Budget Code Description]],Table6[#All],8,FALSE),"")</f>
        <v/>
      </c>
      <c r="L2771" s="63"/>
      <c r="M2771" s="65" t="str">
        <f>IFERROR(VLOOKUP(Table1[[#This Row],[Staff ID]],Table2[],2,FALSE),"")</f>
        <v/>
      </c>
      <c r="N2771" s="211" t="str">
        <f>IFERROR(IF(VLOOKUP(Table1[[#This Row],[Budget Code Description]],Dimentions!$X$6:$AC$97,4,FALSE)="","",VLOOKUP(Table1[[#This Row],[Budget Code Description]],Dimentions!$X$6:$AC$97,4,FALSE)),"")</f>
        <v/>
      </c>
      <c r="O2771" s="65" t="str">
        <f>IFERROR(VLOOKUP(Table1[[#This Row],[Vendor ID]],Table549[],2,FALSE),"")</f>
        <v/>
      </c>
      <c r="P2771" s="63"/>
      <c r="Q2771" s="143" t="str">
        <f>IF(Table1[[#This Row],[Posting Date]]&lt;&gt;"",$D$9,"")</f>
        <v/>
      </c>
      <c r="R2771" s="159" t="str">
        <f>IF(Table1[[#This Row],[Posting Date]]&lt;&gt;"",$D$10,"")</f>
        <v/>
      </c>
      <c r="S2771" s="66"/>
      <c r="T2771" s="63"/>
      <c r="U2771" s="67"/>
      <c r="V2771" s="67"/>
      <c r="W2771" s="67" t="str">
        <f t="shared" si="43"/>
        <v/>
      </c>
      <c r="X2771" s="161" t="str">
        <f>IF(E2771="","",(IF(Table1[[#This Row],[Cur]]="USD",Table1[[#This Row],[Cur_Amount Debit]],Table1[[#This Row],[Cur_Amount Debit]]/Table1[[#This Row],[Exchange Rate]])))</f>
        <v/>
      </c>
      <c r="Y2771" s="161" t="str">
        <f>IF(E2771="","",(IF(Table1[[#This Row],[Cur]]="USD",Table1[[#This Row],[Cur_Amount Credit]],Table1[[#This Row],[Cur_Amount Credit]]/ExchangeRate)))</f>
        <v/>
      </c>
      <c r="Z2771" s="203" t="str">
        <f>IF(E2771="","",(Table1[[#This Row],[Debit USD]]-Table1[[#This Row],[Credit USD]]))</f>
        <v/>
      </c>
      <c r="AA2771" s="122"/>
      <c r="AB2771" s="1"/>
      <c r="AC2771" s="15"/>
      <c r="AD2771" s="15" t="str">
        <f>IF(AND(OR(Table1[[#This Row],[Account]]="15030",Table1[[#This Row],[Account]]="15035",Table1[[#This Row],[Account]]="20150"),Table1[[#This Row],[Vendor ID]]=""),1,"")</f>
        <v/>
      </c>
      <c r="AE2771" s="15"/>
      <c r="AF2771" s="15"/>
      <c r="AG2771" s="15"/>
      <c r="AH2771" s="46" t="str">
        <f>IF(Table1[[#This Row],[Posting Date]]&lt;&gt;"","GJ-"&amp;CountryID,"")</f>
        <v/>
      </c>
      <c r="AI2771" s="59" t="str">
        <f>IF(Table1[[#This Row],[Posting Date]]&lt;&gt;"",Table1[[#This Row],[Posting Date]],"")</f>
        <v/>
      </c>
      <c r="AJ2771" s="46"/>
      <c r="AK2771" s="46" t="str">
        <f>IF(Table1[[#This Row],[Description]]&lt;&gt;"",Table1[[#This Row],[Description]],"")</f>
        <v/>
      </c>
      <c r="AL2771" s="46" t="str">
        <f>IF(Table1[[#This Row],[Posting Date]]&lt;&gt;"",Table1[[#This Row],[Reference Number]],"")</f>
        <v/>
      </c>
      <c r="AM2771" s="46" t="str">
        <f>TRIM(Table1[[#This Row],[Line '#]])</f>
        <v/>
      </c>
      <c r="AN2771" s="46" t="str">
        <f>TRIM(Table1[[#This Row],[Account]])</f>
        <v/>
      </c>
      <c r="AO2771" s="46" t="str">
        <f>IF(Table1[[#This Row],[Posting Date]]&lt;&gt;"",$D$5,"")</f>
        <v/>
      </c>
      <c r="AP2771" s="46" t="str">
        <f>TRIM(Table1[[#This Row],[Departments-Prgrams]])</f>
        <v/>
      </c>
      <c r="AQ2771" s="46" t="str">
        <f>TRIM(Table1[[#This Row],[Grant]])</f>
        <v/>
      </c>
      <c r="AR2771" s="46" t="str">
        <f>TRIM(Table1[[#This Row],[Staff ID]])</f>
        <v/>
      </c>
      <c r="AS2771" s="46" t="str">
        <f>IF(TRIM(Table1[[#This Row],[Budget Code]])=0,"",TRIM(Table1[[#This Row],[Budget Code]]))</f>
        <v/>
      </c>
      <c r="AT2771" s="46" t="str">
        <f>IF(Table1[[#This Row],[Line Description]]&lt;&gt;"",Table1[[#This Row],[Line Description]],"")</f>
        <v/>
      </c>
      <c r="AU2771" s="46" t="str">
        <f>IF(Table1[[#This Row],[Cur_Amount Debit]]&gt;0,ROUND(Table1[[#This Row],[Cur_Amount Debit]],2),"")</f>
        <v/>
      </c>
      <c r="AV2771" s="46" t="str">
        <f>IF(Table1[[#This Row],[Cur_Amount Credit]]&gt;0,ROUND(Table1[[#This Row],[Cur_Amount Credit]],2),"")</f>
        <v/>
      </c>
      <c r="AW2771" s="46" t="str">
        <f>LEFT(Table1[[#This Row],[Cur]],3)</f>
        <v/>
      </c>
      <c r="AX2771" s="59"/>
      <c r="AY2771" s="46"/>
      <c r="AZ2771" s="46" t="str">
        <f>IF(Table1[[#This Row],[Cur]]&lt;&gt;"",IF(Table1[[#This Row],[Cur]]="USD","",ExchangeRate),"")</f>
        <v/>
      </c>
      <c r="BA2771" s="46" t="str">
        <f>IF(Table1[[#This Row],[Grant]]&lt;&gt;"",VLOOKUP(Table1[[#This Row],[Grant]],Grants!B:D,3),"")</f>
        <v/>
      </c>
      <c r="BB2771" s="46" t="str">
        <f>TRIM(Table1[[#This Row],[Vendor ID]])</f>
        <v/>
      </c>
      <c r="BC2771">
        <f>IF(Table1[[#This Row],[Reference Number]]=Q2770,BC2770,BC2770+1)</f>
        <v>2</v>
      </c>
    </row>
    <row r="2772" spans="1:55" ht="11.25" hidden="1" customHeight="1">
      <c r="A2772" s="1"/>
      <c r="B2772" s="88" t="str">
        <f>IF(Table1[[#This Row],[Posting Date]]&lt;&gt;"",IF(Table1[[#This Row],[Reference Number]]=Q2771,B2771+1,1),"")</f>
        <v/>
      </c>
      <c r="C2772" s="61"/>
      <c r="D2772" s="61"/>
      <c r="E2772" s="218"/>
      <c r="F2772" s="143" t="str">
        <f>IFERROR(IF(VLOOKUP(Table1[[#This Row],[Budget Code Description]],Dimentions!$X$6:$AC$132,2,FALSE)="","",VLOOKUP(Table1[[#This Row],[Budget Code Description]],Dimentions!$X$6:$AC$132,2,FALSE)),"")</f>
        <v/>
      </c>
      <c r="G2772" s="143" t="str">
        <f>IFERROR(VLOOKUP(Table1[[#This Row],[Budget Code Description]],Dimentions!$X$6:$AC$132,3,FALSE),"")</f>
        <v/>
      </c>
      <c r="H2772" s="64" t="str">
        <f>IFERROR(VLOOKUP(Table1[[#This Row],[Account]],Dimentions!$S$6:$V$233,2,FALSE),"")</f>
        <v/>
      </c>
      <c r="I2772" s="62">
        <f>_xlfn.NUMBERVALUE(LEFT(Table1[[#This Row],[Account]],1))</f>
        <v>0</v>
      </c>
      <c r="J2772" s="62" t="str">
        <f>IFERROR(VLOOKUP(Table1[[#This Row],[Budget Code Description]],Table6[#All],7,FALSE),"")</f>
        <v/>
      </c>
      <c r="K2772" s="143" t="str">
        <f>IFERROR(VLOOKUP(Table1[[#This Row],[Budget Code Description]],Table6[#All],8,FALSE),"")</f>
        <v/>
      </c>
      <c r="L2772" s="63"/>
      <c r="M2772" s="65" t="str">
        <f>IFERROR(VLOOKUP(Table1[[#This Row],[Staff ID]],Table2[],2,FALSE),"")</f>
        <v/>
      </c>
      <c r="N2772" s="211" t="str">
        <f>IFERROR(IF(VLOOKUP(Table1[[#This Row],[Budget Code Description]],Dimentions!$X$6:$AC$97,4,FALSE)="","",VLOOKUP(Table1[[#This Row],[Budget Code Description]],Dimentions!$X$6:$AC$97,4,FALSE)),"")</f>
        <v/>
      </c>
      <c r="O2772" s="65" t="str">
        <f>IFERROR(VLOOKUP(Table1[[#This Row],[Vendor ID]],Table549[],2,FALSE),"")</f>
        <v/>
      </c>
      <c r="P2772" s="63"/>
      <c r="Q2772" s="143" t="str">
        <f>IF(Table1[[#This Row],[Posting Date]]&lt;&gt;"",$D$9,"")</f>
        <v/>
      </c>
      <c r="R2772" s="159" t="str">
        <f>IF(Table1[[#This Row],[Posting Date]]&lt;&gt;"",$D$10,"")</f>
        <v/>
      </c>
      <c r="S2772" s="66"/>
      <c r="T2772" s="63"/>
      <c r="U2772" s="67"/>
      <c r="V2772" s="67"/>
      <c r="W2772" s="67" t="str">
        <f t="shared" si="43"/>
        <v/>
      </c>
      <c r="X2772" s="161" t="str">
        <f>IF(E2772="","",(IF(Table1[[#This Row],[Cur]]="USD",Table1[[#This Row],[Cur_Amount Debit]],Table1[[#This Row],[Cur_Amount Debit]]/Table1[[#This Row],[Exchange Rate]])))</f>
        <v/>
      </c>
      <c r="Y2772" s="161" t="str">
        <f>IF(E2772="","",(IF(Table1[[#This Row],[Cur]]="USD",Table1[[#This Row],[Cur_Amount Credit]],Table1[[#This Row],[Cur_Amount Credit]]/ExchangeRate)))</f>
        <v/>
      </c>
      <c r="Z2772" s="203" t="str">
        <f>IF(E2772="","",(Table1[[#This Row],[Debit USD]]-Table1[[#This Row],[Credit USD]]))</f>
        <v/>
      </c>
      <c r="AA2772" s="122"/>
      <c r="AB2772" s="1"/>
      <c r="AC2772" s="15"/>
      <c r="AD2772" s="15" t="str">
        <f>IF(AND(OR(Table1[[#This Row],[Account]]="15030",Table1[[#This Row],[Account]]="15035",Table1[[#This Row],[Account]]="20150"),Table1[[#This Row],[Vendor ID]]=""),1,"")</f>
        <v/>
      </c>
      <c r="AE2772" s="15"/>
      <c r="AF2772" s="15"/>
      <c r="AG2772" s="15"/>
      <c r="AH2772" s="46" t="str">
        <f>IF(Table1[[#This Row],[Posting Date]]&lt;&gt;"","GJ-"&amp;CountryID,"")</f>
        <v/>
      </c>
      <c r="AI2772" s="59" t="str">
        <f>IF(Table1[[#This Row],[Posting Date]]&lt;&gt;"",Table1[[#This Row],[Posting Date]],"")</f>
        <v/>
      </c>
      <c r="AJ2772" s="46"/>
      <c r="AK2772" s="46" t="str">
        <f>IF(Table1[[#This Row],[Description]]&lt;&gt;"",Table1[[#This Row],[Description]],"")</f>
        <v/>
      </c>
      <c r="AL2772" s="46" t="str">
        <f>IF(Table1[[#This Row],[Posting Date]]&lt;&gt;"",Table1[[#This Row],[Reference Number]],"")</f>
        <v/>
      </c>
      <c r="AM2772" s="46" t="str">
        <f>TRIM(Table1[[#This Row],[Line '#]])</f>
        <v/>
      </c>
      <c r="AN2772" s="46" t="str">
        <f>TRIM(Table1[[#This Row],[Account]])</f>
        <v/>
      </c>
      <c r="AO2772" s="46" t="str">
        <f>IF(Table1[[#This Row],[Posting Date]]&lt;&gt;"",$D$5,"")</f>
        <v/>
      </c>
      <c r="AP2772" s="46" t="str">
        <f>TRIM(Table1[[#This Row],[Departments-Prgrams]])</f>
        <v/>
      </c>
      <c r="AQ2772" s="46" t="str">
        <f>TRIM(Table1[[#This Row],[Grant]])</f>
        <v/>
      </c>
      <c r="AR2772" s="46" t="str">
        <f>TRIM(Table1[[#This Row],[Staff ID]])</f>
        <v/>
      </c>
      <c r="AS2772" s="46" t="str">
        <f>IF(TRIM(Table1[[#This Row],[Budget Code]])=0,"",TRIM(Table1[[#This Row],[Budget Code]]))</f>
        <v/>
      </c>
      <c r="AT2772" s="46" t="str">
        <f>IF(Table1[[#This Row],[Line Description]]&lt;&gt;"",Table1[[#This Row],[Line Description]],"")</f>
        <v/>
      </c>
      <c r="AU2772" s="46" t="str">
        <f>IF(Table1[[#This Row],[Cur_Amount Debit]]&gt;0,ROUND(Table1[[#This Row],[Cur_Amount Debit]],2),"")</f>
        <v/>
      </c>
      <c r="AV2772" s="46" t="str">
        <f>IF(Table1[[#This Row],[Cur_Amount Credit]]&gt;0,ROUND(Table1[[#This Row],[Cur_Amount Credit]],2),"")</f>
        <v/>
      </c>
      <c r="AW2772" s="46" t="str">
        <f>LEFT(Table1[[#This Row],[Cur]],3)</f>
        <v/>
      </c>
      <c r="AX2772" s="59"/>
      <c r="AY2772" s="46"/>
      <c r="AZ2772" s="46" t="str">
        <f>IF(Table1[[#This Row],[Cur]]&lt;&gt;"",IF(Table1[[#This Row],[Cur]]="USD","",ExchangeRate),"")</f>
        <v/>
      </c>
      <c r="BA2772" s="46" t="str">
        <f>IF(Table1[[#This Row],[Grant]]&lt;&gt;"",VLOOKUP(Table1[[#This Row],[Grant]],Grants!B:D,3),"")</f>
        <v/>
      </c>
      <c r="BB2772" s="46" t="str">
        <f>TRIM(Table1[[#This Row],[Vendor ID]])</f>
        <v/>
      </c>
      <c r="BC2772">
        <f>IF(Table1[[#This Row],[Reference Number]]=Q2771,BC2771,BC2771+1)</f>
        <v>2</v>
      </c>
    </row>
    <row r="2773" spans="1:55" ht="11.25" hidden="1" customHeight="1">
      <c r="A2773" s="1"/>
      <c r="B2773" s="88" t="str">
        <f>IF(Table1[[#This Row],[Posting Date]]&lt;&gt;"",IF(Table1[[#This Row],[Reference Number]]=Q2772,B2772+1,1),"")</f>
        <v/>
      </c>
      <c r="C2773" s="61"/>
      <c r="D2773" s="61"/>
      <c r="E2773" s="218"/>
      <c r="F2773" s="143" t="str">
        <f>IFERROR(IF(VLOOKUP(Table1[[#This Row],[Budget Code Description]],Dimentions!$X$6:$AC$132,2,FALSE)="","",VLOOKUP(Table1[[#This Row],[Budget Code Description]],Dimentions!$X$6:$AC$132,2,FALSE)),"")</f>
        <v/>
      </c>
      <c r="G2773" s="143" t="str">
        <f>IFERROR(VLOOKUP(Table1[[#This Row],[Budget Code Description]],Dimentions!$X$6:$AC$132,3,FALSE),"")</f>
        <v/>
      </c>
      <c r="H2773" s="64" t="str">
        <f>IFERROR(VLOOKUP(Table1[[#This Row],[Account]],Dimentions!$S$6:$V$233,2,FALSE),"")</f>
        <v/>
      </c>
      <c r="I2773" s="62">
        <f>_xlfn.NUMBERVALUE(LEFT(Table1[[#This Row],[Account]],1))</f>
        <v>0</v>
      </c>
      <c r="J2773" s="62" t="str">
        <f>IFERROR(VLOOKUP(Table1[[#This Row],[Budget Code Description]],Table6[#All],7,FALSE),"")</f>
        <v/>
      </c>
      <c r="K2773" s="143" t="str">
        <f>IFERROR(VLOOKUP(Table1[[#This Row],[Budget Code Description]],Table6[#All],8,FALSE),"")</f>
        <v/>
      </c>
      <c r="L2773" s="63"/>
      <c r="M2773" s="65" t="str">
        <f>IFERROR(VLOOKUP(Table1[[#This Row],[Staff ID]],Table2[],2,FALSE),"")</f>
        <v/>
      </c>
      <c r="N2773" s="211" t="str">
        <f>IFERROR(IF(VLOOKUP(Table1[[#This Row],[Budget Code Description]],Dimentions!$X$6:$AC$97,4,FALSE)="","",VLOOKUP(Table1[[#This Row],[Budget Code Description]],Dimentions!$X$6:$AC$97,4,FALSE)),"")</f>
        <v/>
      </c>
      <c r="O2773" s="65" t="str">
        <f>IFERROR(VLOOKUP(Table1[[#This Row],[Vendor ID]],Table549[],2,FALSE),"")</f>
        <v/>
      </c>
      <c r="P2773" s="63"/>
      <c r="Q2773" s="143" t="str">
        <f>IF(Table1[[#This Row],[Posting Date]]&lt;&gt;"",$D$9,"")</f>
        <v/>
      </c>
      <c r="R2773" s="159" t="str">
        <f>IF(Table1[[#This Row],[Posting Date]]&lt;&gt;"",$D$10,"")</f>
        <v/>
      </c>
      <c r="S2773" s="66"/>
      <c r="T2773" s="63"/>
      <c r="U2773" s="67"/>
      <c r="V2773" s="67"/>
      <c r="W2773" s="67" t="str">
        <f t="shared" si="43"/>
        <v/>
      </c>
      <c r="X2773" s="161" t="str">
        <f>IF(E2773="","",(IF(Table1[[#This Row],[Cur]]="USD",Table1[[#This Row],[Cur_Amount Debit]],Table1[[#This Row],[Cur_Amount Debit]]/Table1[[#This Row],[Exchange Rate]])))</f>
        <v/>
      </c>
      <c r="Y2773" s="161" t="str">
        <f>IF(E2773="","",(IF(Table1[[#This Row],[Cur]]="USD",Table1[[#This Row],[Cur_Amount Credit]],Table1[[#This Row],[Cur_Amount Credit]]/ExchangeRate)))</f>
        <v/>
      </c>
      <c r="Z2773" s="203" t="str">
        <f>IF(E2773="","",(Table1[[#This Row],[Debit USD]]-Table1[[#This Row],[Credit USD]]))</f>
        <v/>
      </c>
      <c r="AA2773" s="122"/>
      <c r="AB2773" s="1"/>
      <c r="AC2773" s="15"/>
      <c r="AD2773" s="15" t="str">
        <f>IF(AND(OR(Table1[[#This Row],[Account]]="15030",Table1[[#This Row],[Account]]="15035",Table1[[#This Row],[Account]]="20150"),Table1[[#This Row],[Vendor ID]]=""),1,"")</f>
        <v/>
      </c>
      <c r="AE2773" s="15"/>
      <c r="AF2773" s="15"/>
      <c r="AG2773" s="15"/>
      <c r="AH2773" s="46" t="str">
        <f>IF(Table1[[#This Row],[Posting Date]]&lt;&gt;"","GJ-"&amp;CountryID,"")</f>
        <v/>
      </c>
      <c r="AI2773" s="59" t="str">
        <f>IF(Table1[[#This Row],[Posting Date]]&lt;&gt;"",Table1[[#This Row],[Posting Date]],"")</f>
        <v/>
      </c>
      <c r="AJ2773" s="46"/>
      <c r="AK2773" s="46" t="str">
        <f>IF(Table1[[#This Row],[Description]]&lt;&gt;"",Table1[[#This Row],[Description]],"")</f>
        <v/>
      </c>
      <c r="AL2773" s="46" t="str">
        <f>IF(Table1[[#This Row],[Posting Date]]&lt;&gt;"",Table1[[#This Row],[Reference Number]],"")</f>
        <v/>
      </c>
      <c r="AM2773" s="46" t="str">
        <f>TRIM(Table1[[#This Row],[Line '#]])</f>
        <v/>
      </c>
      <c r="AN2773" s="46" t="str">
        <f>TRIM(Table1[[#This Row],[Account]])</f>
        <v/>
      </c>
      <c r="AO2773" s="46" t="str">
        <f>IF(Table1[[#This Row],[Posting Date]]&lt;&gt;"",$D$5,"")</f>
        <v/>
      </c>
      <c r="AP2773" s="46" t="str">
        <f>TRIM(Table1[[#This Row],[Departments-Prgrams]])</f>
        <v/>
      </c>
      <c r="AQ2773" s="46" t="str">
        <f>TRIM(Table1[[#This Row],[Grant]])</f>
        <v/>
      </c>
      <c r="AR2773" s="46" t="str">
        <f>TRIM(Table1[[#This Row],[Staff ID]])</f>
        <v/>
      </c>
      <c r="AS2773" s="46" t="str">
        <f>IF(TRIM(Table1[[#This Row],[Budget Code]])=0,"",TRIM(Table1[[#This Row],[Budget Code]]))</f>
        <v/>
      </c>
      <c r="AT2773" s="46" t="str">
        <f>IF(Table1[[#This Row],[Line Description]]&lt;&gt;"",Table1[[#This Row],[Line Description]],"")</f>
        <v/>
      </c>
      <c r="AU2773" s="46" t="str">
        <f>IF(Table1[[#This Row],[Cur_Amount Debit]]&gt;0,ROUND(Table1[[#This Row],[Cur_Amount Debit]],2),"")</f>
        <v/>
      </c>
      <c r="AV2773" s="46" t="str">
        <f>IF(Table1[[#This Row],[Cur_Amount Credit]]&gt;0,ROUND(Table1[[#This Row],[Cur_Amount Credit]],2),"")</f>
        <v/>
      </c>
      <c r="AW2773" s="46" t="str">
        <f>LEFT(Table1[[#This Row],[Cur]],3)</f>
        <v/>
      </c>
      <c r="AX2773" s="59"/>
      <c r="AY2773" s="46"/>
      <c r="AZ2773" s="46" t="str">
        <f>IF(Table1[[#This Row],[Cur]]&lt;&gt;"",IF(Table1[[#This Row],[Cur]]="USD","",ExchangeRate),"")</f>
        <v/>
      </c>
      <c r="BA2773" s="46" t="str">
        <f>IF(Table1[[#This Row],[Grant]]&lt;&gt;"",VLOOKUP(Table1[[#This Row],[Grant]],Grants!B:D,3),"")</f>
        <v/>
      </c>
      <c r="BB2773" s="46" t="str">
        <f>TRIM(Table1[[#This Row],[Vendor ID]])</f>
        <v/>
      </c>
      <c r="BC2773">
        <f>IF(Table1[[#This Row],[Reference Number]]=Q2772,BC2772,BC2772+1)</f>
        <v>2</v>
      </c>
    </row>
    <row r="2774" spans="1:55" ht="11.25" hidden="1" customHeight="1">
      <c r="A2774" s="1"/>
      <c r="B2774" s="88" t="str">
        <f>IF(Table1[[#This Row],[Posting Date]]&lt;&gt;"",IF(Table1[[#This Row],[Reference Number]]=Q2773,B2773+1,1),"")</f>
        <v/>
      </c>
      <c r="C2774" s="61"/>
      <c r="D2774" s="61"/>
      <c r="E2774" s="218"/>
      <c r="F2774" s="143" t="str">
        <f>IFERROR(IF(VLOOKUP(Table1[[#This Row],[Budget Code Description]],Dimentions!$X$6:$AC$132,2,FALSE)="","",VLOOKUP(Table1[[#This Row],[Budget Code Description]],Dimentions!$X$6:$AC$132,2,FALSE)),"")</f>
        <v/>
      </c>
      <c r="G2774" s="143" t="str">
        <f>IFERROR(VLOOKUP(Table1[[#This Row],[Budget Code Description]],Dimentions!$X$6:$AC$132,3,FALSE),"")</f>
        <v/>
      </c>
      <c r="H2774" s="64" t="str">
        <f>IFERROR(VLOOKUP(Table1[[#This Row],[Account]],Dimentions!$S$6:$V$233,2,FALSE),"")</f>
        <v/>
      </c>
      <c r="I2774" s="62">
        <f>_xlfn.NUMBERVALUE(LEFT(Table1[[#This Row],[Account]],1))</f>
        <v>0</v>
      </c>
      <c r="J2774" s="62" t="str">
        <f>IFERROR(VLOOKUP(Table1[[#This Row],[Budget Code Description]],Table6[#All],7,FALSE),"")</f>
        <v/>
      </c>
      <c r="K2774" s="143" t="str">
        <f>IFERROR(VLOOKUP(Table1[[#This Row],[Budget Code Description]],Table6[#All],8,FALSE),"")</f>
        <v/>
      </c>
      <c r="L2774" s="63"/>
      <c r="M2774" s="65" t="str">
        <f>IFERROR(VLOOKUP(Table1[[#This Row],[Staff ID]],Table2[],2,FALSE),"")</f>
        <v/>
      </c>
      <c r="N2774" s="211" t="str">
        <f>IFERROR(IF(VLOOKUP(Table1[[#This Row],[Budget Code Description]],Dimentions!$X$6:$AC$97,4,FALSE)="","",VLOOKUP(Table1[[#This Row],[Budget Code Description]],Dimentions!$X$6:$AC$97,4,FALSE)),"")</f>
        <v/>
      </c>
      <c r="O2774" s="65" t="str">
        <f>IFERROR(VLOOKUP(Table1[[#This Row],[Vendor ID]],Table549[],2,FALSE),"")</f>
        <v/>
      </c>
      <c r="P2774" s="63"/>
      <c r="Q2774" s="143" t="str">
        <f>IF(Table1[[#This Row],[Posting Date]]&lt;&gt;"",$D$9,"")</f>
        <v/>
      </c>
      <c r="R2774" s="159" t="str">
        <f>IF(Table1[[#This Row],[Posting Date]]&lt;&gt;"",$D$10,"")</f>
        <v/>
      </c>
      <c r="S2774" s="66"/>
      <c r="T2774" s="63"/>
      <c r="U2774" s="67"/>
      <c r="V2774" s="67"/>
      <c r="W2774" s="67" t="str">
        <f t="shared" si="43"/>
        <v/>
      </c>
      <c r="X2774" s="161" t="str">
        <f>IF(E2774="","",(IF(Table1[[#This Row],[Cur]]="USD",Table1[[#This Row],[Cur_Amount Debit]],Table1[[#This Row],[Cur_Amount Debit]]/Table1[[#This Row],[Exchange Rate]])))</f>
        <v/>
      </c>
      <c r="Y2774" s="161" t="str">
        <f>IF(E2774="","",(IF(Table1[[#This Row],[Cur]]="USD",Table1[[#This Row],[Cur_Amount Credit]],Table1[[#This Row],[Cur_Amount Credit]]/ExchangeRate)))</f>
        <v/>
      </c>
      <c r="Z2774" s="203" t="str">
        <f>IF(E2774="","",(Table1[[#This Row],[Debit USD]]-Table1[[#This Row],[Credit USD]]))</f>
        <v/>
      </c>
      <c r="AA2774" s="122"/>
      <c r="AB2774" s="1"/>
      <c r="AC2774" s="15"/>
      <c r="AD2774" s="15" t="str">
        <f>IF(AND(OR(Table1[[#This Row],[Account]]="15030",Table1[[#This Row],[Account]]="15035",Table1[[#This Row],[Account]]="20150"),Table1[[#This Row],[Vendor ID]]=""),1,"")</f>
        <v/>
      </c>
      <c r="AE2774" s="15"/>
      <c r="AF2774" s="15"/>
      <c r="AG2774" s="15"/>
      <c r="AH2774" s="46" t="str">
        <f>IF(Table1[[#This Row],[Posting Date]]&lt;&gt;"","GJ-"&amp;CountryID,"")</f>
        <v/>
      </c>
      <c r="AI2774" s="59" t="str">
        <f>IF(Table1[[#This Row],[Posting Date]]&lt;&gt;"",Table1[[#This Row],[Posting Date]],"")</f>
        <v/>
      </c>
      <c r="AJ2774" s="46"/>
      <c r="AK2774" s="46" t="str">
        <f>IF(Table1[[#This Row],[Description]]&lt;&gt;"",Table1[[#This Row],[Description]],"")</f>
        <v/>
      </c>
      <c r="AL2774" s="46" t="str">
        <f>IF(Table1[[#This Row],[Posting Date]]&lt;&gt;"",Table1[[#This Row],[Reference Number]],"")</f>
        <v/>
      </c>
      <c r="AM2774" s="46" t="str">
        <f>TRIM(Table1[[#This Row],[Line '#]])</f>
        <v/>
      </c>
      <c r="AN2774" s="46" t="str">
        <f>TRIM(Table1[[#This Row],[Account]])</f>
        <v/>
      </c>
      <c r="AO2774" s="46" t="str">
        <f>IF(Table1[[#This Row],[Posting Date]]&lt;&gt;"",$D$5,"")</f>
        <v/>
      </c>
      <c r="AP2774" s="46" t="str">
        <f>TRIM(Table1[[#This Row],[Departments-Prgrams]])</f>
        <v/>
      </c>
      <c r="AQ2774" s="46" t="str">
        <f>TRIM(Table1[[#This Row],[Grant]])</f>
        <v/>
      </c>
      <c r="AR2774" s="46" t="str">
        <f>TRIM(Table1[[#This Row],[Staff ID]])</f>
        <v/>
      </c>
      <c r="AS2774" s="46" t="str">
        <f>IF(TRIM(Table1[[#This Row],[Budget Code]])=0,"",TRIM(Table1[[#This Row],[Budget Code]]))</f>
        <v/>
      </c>
      <c r="AT2774" s="46" t="str">
        <f>IF(Table1[[#This Row],[Line Description]]&lt;&gt;"",Table1[[#This Row],[Line Description]],"")</f>
        <v/>
      </c>
      <c r="AU2774" s="46" t="str">
        <f>IF(Table1[[#This Row],[Cur_Amount Debit]]&gt;0,ROUND(Table1[[#This Row],[Cur_Amount Debit]],2),"")</f>
        <v/>
      </c>
      <c r="AV2774" s="46" t="str">
        <f>IF(Table1[[#This Row],[Cur_Amount Credit]]&gt;0,ROUND(Table1[[#This Row],[Cur_Amount Credit]],2),"")</f>
        <v/>
      </c>
      <c r="AW2774" s="46" t="str">
        <f>LEFT(Table1[[#This Row],[Cur]],3)</f>
        <v/>
      </c>
      <c r="AX2774" s="59"/>
      <c r="AY2774" s="46"/>
      <c r="AZ2774" s="46" t="str">
        <f>IF(Table1[[#This Row],[Cur]]&lt;&gt;"",IF(Table1[[#This Row],[Cur]]="USD","",ExchangeRate),"")</f>
        <v/>
      </c>
      <c r="BA2774" s="46" t="str">
        <f>IF(Table1[[#This Row],[Grant]]&lt;&gt;"",VLOOKUP(Table1[[#This Row],[Grant]],Grants!B:D,3),"")</f>
        <v/>
      </c>
      <c r="BB2774" s="46" t="str">
        <f>TRIM(Table1[[#This Row],[Vendor ID]])</f>
        <v/>
      </c>
      <c r="BC2774">
        <f>IF(Table1[[#This Row],[Reference Number]]=Q2773,BC2773,BC2773+1)</f>
        <v>2</v>
      </c>
    </row>
    <row r="2775" spans="1:55" ht="11.25" hidden="1" customHeight="1">
      <c r="A2775" s="1"/>
      <c r="B2775" s="88" t="str">
        <f>IF(Table1[[#This Row],[Posting Date]]&lt;&gt;"",IF(Table1[[#This Row],[Reference Number]]=Q2774,B2774+1,1),"")</f>
        <v/>
      </c>
      <c r="C2775" s="61"/>
      <c r="D2775" s="61"/>
      <c r="E2775" s="218"/>
      <c r="F2775" s="143" t="str">
        <f>IFERROR(IF(VLOOKUP(Table1[[#This Row],[Budget Code Description]],Dimentions!$X$6:$AC$132,2,FALSE)="","",VLOOKUP(Table1[[#This Row],[Budget Code Description]],Dimentions!$X$6:$AC$132,2,FALSE)),"")</f>
        <v/>
      </c>
      <c r="G2775" s="143" t="str">
        <f>IFERROR(VLOOKUP(Table1[[#This Row],[Budget Code Description]],Dimentions!$X$6:$AC$132,3,FALSE),"")</f>
        <v/>
      </c>
      <c r="H2775" s="64" t="str">
        <f>IFERROR(VLOOKUP(Table1[[#This Row],[Account]],Dimentions!$S$6:$V$233,2,FALSE),"")</f>
        <v/>
      </c>
      <c r="I2775" s="62">
        <f>_xlfn.NUMBERVALUE(LEFT(Table1[[#This Row],[Account]],1))</f>
        <v>0</v>
      </c>
      <c r="J2775" s="62" t="str">
        <f>IFERROR(VLOOKUP(Table1[[#This Row],[Budget Code Description]],Table6[#All],7,FALSE),"")</f>
        <v/>
      </c>
      <c r="K2775" s="143" t="str">
        <f>IFERROR(VLOOKUP(Table1[[#This Row],[Budget Code Description]],Table6[#All],8,FALSE),"")</f>
        <v/>
      </c>
      <c r="L2775" s="63"/>
      <c r="M2775" s="65" t="str">
        <f>IFERROR(VLOOKUP(Table1[[#This Row],[Staff ID]],Table2[],2,FALSE),"")</f>
        <v/>
      </c>
      <c r="N2775" s="211" t="str">
        <f>IFERROR(IF(VLOOKUP(Table1[[#This Row],[Budget Code Description]],Dimentions!$X$6:$AC$97,4,FALSE)="","",VLOOKUP(Table1[[#This Row],[Budget Code Description]],Dimentions!$X$6:$AC$97,4,FALSE)),"")</f>
        <v/>
      </c>
      <c r="O2775" s="65" t="str">
        <f>IFERROR(VLOOKUP(Table1[[#This Row],[Vendor ID]],Table549[],2,FALSE),"")</f>
        <v/>
      </c>
      <c r="P2775" s="63"/>
      <c r="Q2775" s="143" t="str">
        <f>IF(Table1[[#This Row],[Posting Date]]&lt;&gt;"",$D$9,"")</f>
        <v/>
      </c>
      <c r="R2775" s="159" t="str">
        <f>IF(Table1[[#This Row],[Posting Date]]&lt;&gt;"",$D$10,"")</f>
        <v/>
      </c>
      <c r="S2775" s="66"/>
      <c r="T2775" s="63"/>
      <c r="U2775" s="67"/>
      <c r="V2775" s="67"/>
      <c r="W2775" s="67" t="str">
        <f t="shared" si="43"/>
        <v/>
      </c>
      <c r="X2775" s="161" t="str">
        <f>IF(E2775="","",(IF(Table1[[#This Row],[Cur]]="USD",Table1[[#This Row],[Cur_Amount Debit]],Table1[[#This Row],[Cur_Amount Debit]]/Table1[[#This Row],[Exchange Rate]])))</f>
        <v/>
      </c>
      <c r="Y2775" s="161" t="str">
        <f>IF(E2775="","",(IF(Table1[[#This Row],[Cur]]="USD",Table1[[#This Row],[Cur_Amount Credit]],Table1[[#This Row],[Cur_Amount Credit]]/ExchangeRate)))</f>
        <v/>
      </c>
      <c r="Z2775" s="203" t="str">
        <f>IF(E2775="","",(Table1[[#This Row],[Debit USD]]-Table1[[#This Row],[Credit USD]]))</f>
        <v/>
      </c>
      <c r="AA2775" s="122"/>
      <c r="AB2775" s="1"/>
      <c r="AC2775" s="15"/>
      <c r="AD2775" s="15" t="str">
        <f>IF(AND(OR(Table1[[#This Row],[Account]]="15030",Table1[[#This Row],[Account]]="15035",Table1[[#This Row],[Account]]="20150"),Table1[[#This Row],[Vendor ID]]=""),1,"")</f>
        <v/>
      </c>
      <c r="AE2775" s="15"/>
      <c r="AF2775" s="15"/>
      <c r="AG2775" s="15"/>
      <c r="AH2775" s="46" t="str">
        <f>IF(Table1[[#This Row],[Posting Date]]&lt;&gt;"","GJ-"&amp;CountryID,"")</f>
        <v/>
      </c>
      <c r="AI2775" s="59" t="str">
        <f>IF(Table1[[#This Row],[Posting Date]]&lt;&gt;"",Table1[[#This Row],[Posting Date]],"")</f>
        <v/>
      </c>
      <c r="AJ2775" s="46"/>
      <c r="AK2775" s="46" t="str">
        <f>IF(Table1[[#This Row],[Description]]&lt;&gt;"",Table1[[#This Row],[Description]],"")</f>
        <v/>
      </c>
      <c r="AL2775" s="46" t="str">
        <f>IF(Table1[[#This Row],[Posting Date]]&lt;&gt;"",Table1[[#This Row],[Reference Number]],"")</f>
        <v/>
      </c>
      <c r="AM2775" s="46" t="str">
        <f>TRIM(Table1[[#This Row],[Line '#]])</f>
        <v/>
      </c>
      <c r="AN2775" s="46" t="str">
        <f>TRIM(Table1[[#This Row],[Account]])</f>
        <v/>
      </c>
      <c r="AO2775" s="46" t="str">
        <f>IF(Table1[[#This Row],[Posting Date]]&lt;&gt;"",$D$5,"")</f>
        <v/>
      </c>
      <c r="AP2775" s="46" t="str">
        <f>TRIM(Table1[[#This Row],[Departments-Prgrams]])</f>
        <v/>
      </c>
      <c r="AQ2775" s="46" t="str">
        <f>TRIM(Table1[[#This Row],[Grant]])</f>
        <v/>
      </c>
      <c r="AR2775" s="46" t="str">
        <f>TRIM(Table1[[#This Row],[Staff ID]])</f>
        <v/>
      </c>
      <c r="AS2775" s="46" t="str">
        <f>IF(TRIM(Table1[[#This Row],[Budget Code]])=0,"",TRIM(Table1[[#This Row],[Budget Code]]))</f>
        <v/>
      </c>
      <c r="AT2775" s="46" t="str">
        <f>IF(Table1[[#This Row],[Line Description]]&lt;&gt;"",Table1[[#This Row],[Line Description]],"")</f>
        <v/>
      </c>
      <c r="AU2775" s="46" t="str">
        <f>IF(Table1[[#This Row],[Cur_Amount Debit]]&gt;0,ROUND(Table1[[#This Row],[Cur_Amount Debit]],2),"")</f>
        <v/>
      </c>
      <c r="AV2775" s="46" t="str">
        <f>IF(Table1[[#This Row],[Cur_Amount Credit]]&gt;0,ROUND(Table1[[#This Row],[Cur_Amount Credit]],2),"")</f>
        <v/>
      </c>
      <c r="AW2775" s="46" t="str">
        <f>LEFT(Table1[[#This Row],[Cur]],3)</f>
        <v/>
      </c>
      <c r="AX2775" s="59"/>
      <c r="AY2775" s="46"/>
      <c r="AZ2775" s="46" t="str">
        <f>IF(Table1[[#This Row],[Cur]]&lt;&gt;"",IF(Table1[[#This Row],[Cur]]="USD","",ExchangeRate),"")</f>
        <v/>
      </c>
      <c r="BA2775" s="46" t="str">
        <f>IF(Table1[[#This Row],[Grant]]&lt;&gt;"",VLOOKUP(Table1[[#This Row],[Grant]],Grants!B:D,3),"")</f>
        <v/>
      </c>
      <c r="BB2775" s="46" t="str">
        <f>TRIM(Table1[[#This Row],[Vendor ID]])</f>
        <v/>
      </c>
      <c r="BC2775">
        <f>IF(Table1[[#This Row],[Reference Number]]=Q2774,BC2774,BC2774+1)</f>
        <v>2</v>
      </c>
    </row>
    <row r="2776" spans="1:55" ht="11.25" hidden="1" customHeight="1">
      <c r="A2776" s="1"/>
      <c r="B2776" s="88" t="str">
        <f>IF(Table1[[#This Row],[Posting Date]]&lt;&gt;"",IF(Table1[[#This Row],[Reference Number]]=Q2775,B2775+1,1),"")</f>
        <v/>
      </c>
      <c r="C2776" s="61"/>
      <c r="D2776" s="61"/>
      <c r="E2776" s="218"/>
      <c r="F2776" s="143" t="str">
        <f>IFERROR(IF(VLOOKUP(Table1[[#This Row],[Budget Code Description]],Dimentions!$X$6:$AC$132,2,FALSE)="","",VLOOKUP(Table1[[#This Row],[Budget Code Description]],Dimentions!$X$6:$AC$132,2,FALSE)),"")</f>
        <v/>
      </c>
      <c r="G2776" s="143" t="str">
        <f>IFERROR(VLOOKUP(Table1[[#This Row],[Budget Code Description]],Dimentions!$X$6:$AC$132,3,FALSE),"")</f>
        <v/>
      </c>
      <c r="H2776" s="64" t="str">
        <f>IFERROR(VLOOKUP(Table1[[#This Row],[Account]],Dimentions!$S$6:$V$233,2,FALSE),"")</f>
        <v/>
      </c>
      <c r="I2776" s="62">
        <f>_xlfn.NUMBERVALUE(LEFT(Table1[[#This Row],[Account]],1))</f>
        <v>0</v>
      </c>
      <c r="J2776" s="62" t="str">
        <f>IFERROR(VLOOKUP(Table1[[#This Row],[Budget Code Description]],Table6[#All],7,FALSE),"")</f>
        <v/>
      </c>
      <c r="K2776" s="143" t="str">
        <f>IFERROR(VLOOKUP(Table1[[#This Row],[Budget Code Description]],Table6[#All],8,FALSE),"")</f>
        <v/>
      </c>
      <c r="L2776" s="63"/>
      <c r="M2776" s="65" t="str">
        <f>IFERROR(VLOOKUP(Table1[[#This Row],[Staff ID]],Table2[],2,FALSE),"")</f>
        <v/>
      </c>
      <c r="N2776" s="211" t="str">
        <f>IFERROR(IF(VLOOKUP(Table1[[#This Row],[Budget Code Description]],Dimentions!$X$6:$AC$97,4,FALSE)="","",VLOOKUP(Table1[[#This Row],[Budget Code Description]],Dimentions!$X$6:$AC$97,4,FALSE)),"")</f>
        <v/>
      </c>
      <c r="O2776" s="65" t="str">
        <f>IFERROR(VLOOKUP(Table1[[#This Row],[Vendor ID]],Table549[],2,FALSE),"")</f>
        <v/>
      </c>
      <c r="P2776" s="63"/>
      <c r="Q2776" s="143" t="str">
        <f>IF(Table1[[#This Row],[Posting Date]]&lt;&gt;"",$D$9,"")</f>
        <v/>
      </c>
      <c r="R2776" s="159" t="str">
        <f>IF(Table1[[#This Row],[Posting Date]]&lt;&gt;"",$D$10,"")</f>
        <v/>
      </c>
      <c r="S2776" s="66"/>
      <c r="T2776" s="63"/>
      <c r="U2776" s="67"/>
      <c r="V2776" s="67"/>
      <c r="W2776" s="67" t="str">
        <f t="shared" si="43"/>
        <v/>
      </c>
      <c r="X2776" s="161" t="str">
        <f>IF(E2776="","",(IF(Table1[[#This Row],[Cur]]="USD",Table1[[#This Row],[Cur_Amount Debit]],Table1[[#This Row],[Cur_Amount Debit]]/Table1[[#This Row],[Exchange Rate]])))</f>
        <v/>
      </c>
      <c r="Y2776" s="161" t="str">
        <f>IF(E2776="","",(IF(Table1[[#This Row],[Cur]]="USD",Table1[[#This Row],[Cur_Amount Credit]],Table1[[#This Row],[Cur_Amount Credit]]/ExchangeRate)))</f>
        <v/>
      </c>
      <c r="Z2776" s="203" t="str">
        <f>IF(E2776="","",(Table1[[#This Row],[Debit USD]]-Table1[[#This Row],[Credit USD]]))</f>
        <v/>
      </c>
      <c r="AA2776" s="122"/>
      <c r="AB2776" s="1"/>
      <c r="AC2776" s="15"/>
      <c r="AD2776" s="15" t="str">
        <f>IF(AND(OR(Table1[[#This Row],[Account]]="15030",Table1[[#This Row],[Account]]="15035",Table1[[#This Row],[Account]]="20150"),Table1[[#This Row],[Vendor ID]]=""),1,"")</f>
        <v/>
      </c>
      <c r="AE2776" s="15"/>
      <c r="AF2776" s="15"/>
      <c r="AG2776" s="15"/>
      <c r="AH2776" s="46" t="str">
        <f>IF(Table1[[#This Row],[Posting Date]]&lt;&gt;"","GJ-"&amp;CountryID,"")</f>
        <v/>
      </c>
      <c r="AI2776" s="59" t="str">
        <f>IF(Table1[[#This Row],[Posting Date]]&lt;&gt;"",Table1[[#This Row],[Posting Date]],"")</f>
        <v/>
      </c>
      <c r="AJ2776" s="46"/>
      <c r="AK2776" s="46" t="str">
        <f>IF(Table1[[#This Row],[Description]]&lt;&gt;"",Table1[[#This Row],[Description]],"")</f>
        <v/>
      </c>
      <c r="AL2776" s="46" t="str">
        <f>IF(Table1[[#This Row],[Posting Date]]&lt;&gt;"",Table1[[#This Row],[Reference Number]],"")</f>
        <v/>
      </c>
      <c r="AM2776" s="46" t="str">
        <f>TRIM(Table1[[#This Row],[Line '#]])</f>
        <v/>
      </c>
      <c r="AN2776" s="46" t="str">
        <f>TRIM(Table1[[#This Row],[Account]])</f>
        <v/>
      </c>
      <c r="AO2776" s="46" t="str">
        <f>IF(Table1[[#This Row],[Posting Date]]&lt;&gt;"",$D$5,"")</f>
        <v/>
      </c>
      <c r="AP2776" s="46" t="str">
        <f>TRIM(Table1[[#This Row],[Departments-Prgrams]])</f>
        <v/>
      </c>
      <c r="AQ2776" s="46" t="str">
        <f>TRIM(Table1[[#This Row],[Grant]])</f>
        <v/>
      </c>
      <c r="AR2776" s="46" t="str">
        <f>TRIM(Table1[[#This Row],[Staff ID]])</f>
        <v/>
      </c>
      <c r="AS2776" s="46" t="str">
        <f>IF(TRIM(Table1[[#This Row],[Budget Code]])=0,"",TRIM(Table1[[#This Row],[Budget Code]]))</f>
        <v/>
      </c>
      <c r="AT2776" s="46" t="str">
        <f>IF(Table1[[#This Row],[Line Description]]&lt;&gt;"",Table1[[#This Row],[Line Description]],"")</f>
        <v/>
      </c>
      <c r="AU2776" s="46" t="str">
        <f>IF(Table1[[#This Row],[Cur_Amount Debit]]&gt;0,ROUND(Table1[[#This Row],[Cur_Amount Debit]],2),"")</f>
        <v/>
      </c>
      <c r="AV2776" s="46" t="str">
        <f>IF(Table1[[#This Row],[Cur_Amount Credit]]&gt;0,ROUND(Table1[[#This Row],[Cur_Amount Credit]],2),"")</f>
        <v/>
      </c>
      <c r="AW2776" s="46" t="str">
        <f>LEFT(Table1[[#This Row],[Cur]],3)</f>
        <v/>
      </c>
      <c r="AX2776" s="59"/>
      <c r="AY2776" s="46"/>
      <c r="AZ2776" s="46" t="str">
        <f>IF(Table1[[#This Row],[Cur]]&lt;&gt;"",IF(Table1[[#This Row],[Cur]]="USD","",ExchangeRate),"")</f>
        <v/>
      </c>
      <c r="BA2776" s="46" t="str">
        <f>IF(Table1[[#This Row],[Grant]]&lt;&gt;"",VLOOKUP(Table1[[#This Row],[Grant]],Grants!B:D,3),"")</f>
        <v/>
      </c>
      <c r="BB2776" s="46" t="str">
        <f>TRIM(Table1[[#This Row],[Vendor ID]])</f>
        <v/>
      </c>
      <c r="BC2776">
        <f>IF(Table1[[#This Row],[Reference Number]]=Q2775,BC2775,BC2775+1)</f>
        <v>2</v>
      </c>
    </row>
    <row r="2777" spans="1:55" ht="11.25" hidden="1" customHeight="1">
      <c r="A2777" s="1"/>
      <c r="B2777" s="88" t="str">
        <f>IF(Table1[[#This Row],[Posting Date]]&lt;&gt;"",IF(Table1[[#This Row],[Reference Number]]=Q2776,B2776+1,1),"")</f>
        <v/>
      </c>
      <c r="C2777" s="61"/>
      <c r="D2777" s="61"/>
      <c r="E2777" s="218"/>
      <c r="F2777" s="143" t="str">
        <f>IFERROR(IF(VLOOKUP(Table1[[#This Row],[Budget Code Description]],Dimentions!$X$6:$AC$132,2,FALSE)="","",VLOOKUP(Table1[[#This Row],[Budget Code Description]],Dimentions!$X$6:$AC$132,2,FALSE)),"")</f>
        <v/>
      </c>
      <c r="G2777" s="143" t="str">
        <f>IFERROR(VLOOKUP(Table1[[#This Row],[Budget Code Description]],Dimentions!$X$6:$AC$132,3,FALSE),"")</f>
        <v/>
      </c>
      <c r="H2777" s="64" t="str">
        <f>IFERROR(VLOOKUP(Table1[[#This Row],[Account]],Dimentions!$S$6:$V$233,2,FALSE),"")</f>
        <v/>
      </c>
      <c r="I2777" s="62">
        <f>_xlfn.NUMBERVALUE(LEFT(Table1[[#This Row],[Account]],1))</f>
        <v>0</v>
      </c>
      <c r="J2777" s="62" t="str">
        <f>IFERROR(VLOOKUP(Table1[[#This Row],[Budget Code Description]],Table6[#All],7,FALSE),"")</f>
        <v/>
      </c>
      <c r="K2777" s="143" t="str">
        <f>IFERROR(VLOOKUP(Table1[[#This Row],[Budget Code Description]],Table6[#All],8,FALSE),"")</f>
        <v/>
      </c>
      <c r="L2777" s="63"/>
      <c r="M2777" s="65" t="str">
        <f>IFERROR(VLOOKUP(Table1[[#This Row],[Staff ID]],Table2[],2,FALSE),"")</f>
        <v/>
      </c>
      <c r="N2777" s="211" t="str">
        <f>IFERROR(IF(VLOOKUP(Table1[[#This Row],[Budget Code Description]],Dimentions!$X$6:$AC$97,4,FALSE)="","",VLOOKUP(Table1[[#This Row],[Budget Code Description]],Dimentions!$X$6:$AC$97,4,FALSE)),"")</f>
        <v/>
      </c>
      <c r="O2777" s="65" t="str">
        <f>IFERROR(VLOOKUP(Table1[[#This Row],[Vendor ID]],Table549[],2,FALSE),"")</f>
        <v/>
      </c>
      <c r="P2777" s="63"/>
      <c r="Q2777" s="143" t="str">
        <f>IF(Table1[[#This Row],[Posting Date]]&lt;&gt;"",$D$9,"")</f>
        <v/>
      </c>
      <c r="R2777" s="159" t="str">
        <f>IF(Table1[[#This Row],[Posting Date]]&lt;&gt;"",$D$10,"")</f>
        <v/>
      </c>
      <c r="S2777" s="66"/>
      <c r="T2777" s="63"/>
      <c r="U2777" s="67"/>
      <c r="V2777" s="67"/>
      <c r="W2777" s="67" t="str">
        <f t="shared" si="43"/>
        <v/>
      </c>
      <c r="X2777" s="161" t="str">
        <f>IF(E2777="","",(IF(Table1[[#This Row],[Cur]]="USD",Table1[[#This Row],[Cur_Amount Debit]],Table1[[#This Row],[Cur_Amount Debit]]/Table1[[#This Row],[Exchange Rate]])))</f>
        <v/>
      </c>
      <c r="Y2777" s="161" t="str">
        <f>IF(E2777="","",(IF(Table1[[#This Row],[Cur]]="USD",Table1[[#This Row],[Cur_Amount Credit]],Table1[[#This Row],[Cur_Amount Credit]]/ExchangeRate)))</f>
        <v/>
      </c>
      <c r="Z2777" s="203" t="str">
        <f>IF(E2777="","",(Table1[[#This Row],[Debit USD]]-Table1[[#This Row],[Credit USD]]))</f>
        <v/>
      </c>
      <c r="AA2777" s="122"/>
      <c r="AB2777" s="1"/>
      <c r="AC2777" s="15"/>
      <c r="AD2777" s="15" t="str">
        <f>IF(AND(OR(Table1[[#This Row],[Account]]="15030",Table1[[#This Row],[Account]]="15035",Table1[[#This Row],[Account]]="20150"),Table1[[#This Row],[Vendor ID]]=""),1,"")</f>
        <v/>
      </c>
      <c r="AE2777" s="15"/>
      <c r="AF2777" s="15"/>
      <c r="AG2777" s="15"/>
      <c r="AH2777" s="46" t="str">
        <f>IF(Table1[[#This Row],[Posting Date]]&lt;&gt;"","GJ-"&amp;CountryID,"")</f>
        <v/>
      </c>
      <c r="AI2777" s="59" t="str">
        <f>IF(Table1[[#This Row],[Posting Date]]&lt;&gt;"",Table1[[#This Row],[Posting Date]],"")</f>
        <v/>
      </c>
      <c r="AJ2777" s="46"/>
      <c r="AK2777" s="46" t="str">
        <f>IF(Table1[[#This Row],[Description]]&lt;&gt;"",Table1[[#This Row],[Description]],"")</f>
        <v/>
      </c>
      <c r="AL2777" s="46" t="str">
        <f>IF(Table1[[#This Row],[Posting Date]]&lt;&gt;"",Table1[[#This Row],[Reference Number]],"")</f>
        <v/>
      </c>
      <c r="AM2777" s="46" t="str">
        <f>TRIM(Table1[[#This Row],[Line '#]])</f>
        <v/>
      </c>
      <c r="AN2777" s="46" t="str">
        <f>TRIM(Table1[[#This Row],[Account]])</f>
        <v/>
      </c>
      <c r="AO2777" s="46" t="str">
        <f>IF(Table1[[#This Row],[Posting Date]]&lt;&gt;"",$D$5,"")</f>
        <v/>
      </c>
      <c r="AP2777" s="46" t="str">
        <f>TRIM(Table1[[#This Row],[Departments-Prgrams]])</f>
        <v/>
      </c>
      <c r="AQ2777" s="46" t="str">
        <f>TRIM(Table1[[#This Row],[Grant]])</f>
        <v/>
      </c>
      <c r="AR2777" s="46" t="str">
        <f>TRIM(Table1[[#This Row],[Staff ID]])</f>
        <v/>
      </c>
      <c r="AS2777" s="46" t="str">
        <f>IF(TRIM(Table1[[#This Row],[Budget Code]])=0,"",TRIM(Table1[[#This Row],[Budget Code]]))</f>
        <v/>
      </c>
      <c r="AT2777" s="46" t="str">
        <f>IF(Table1[[#This Row],[Line Description]]&lt;&gt;"",Table1[[#This Row],[Line Description]],"")</f>
        <v/>
      </c>
      <c r="AU2777" s="46" t="str">
        <f>IF(Table1[[#This Row],[Cur_Amount Debit]]&gt;0,ROUND(Table1[[#This Row],[Cur_Amount Debit]],2),"")</f>
        <v/>
      </c>
      <c r="AV2777" s="46" t="str">
        <f>IF(Table1[[#This Row],[Cur_Amount Credit]]&gt;0,ROUND(Table1[[#This Row],[Cur_Amount Credit]],2),"")</f>
        <v/>
      </c>
      <c r="AW2777" s="46" t="str">
        <f>LEFT(Table1[[#This Row],[Cur]],3)</f>
        <v/>
      </c>
      <c r="AX2777" s="59"/>
      <c r="AY2777" s="46"/>
      <c r="AZ2777" s="46" t="str">
        <f>IF(Table1[[#This Row],[Cur]]&lt;&gt;"",IF(Table1[[#This Row],[Cur]]="USD","",ExchangeRate),"")</f>
        <v/>
      </c>
      <c r="BA2777" s="46" t="str">
        <f>IF(Table1[[#This Row],[Grant]]&lt;&gt;"",VLOOKUP(Table1[[#This Row],[Grant]],Grants!B:D,3),"")</f>
        <v/>
      </c>
      <c r="BB2777" s="46" t="str">
        <f>TRIM(Table1[[#This Row],[Vendor ID]])</f>
        <v/>
      </c>
      <c r="BC2777">
        <f>IF(Table1[[#This Row],[Reference Number]]=Q2776,BC2776,BC2776+1)</f>
        <v>2</v>
      </c>
    </row>
    <row r="2778" spans="1:55" ht="11.25" hidden="1" customHeight="1">
      <c r="A2778" s="1"/>
      <c r="B2778" s="88" t="str">
        <f>IF(Table1[[#This Row],[Posting Date]]&lt;&gt;"",IF(Table1[[#This Row],[Reference Number]]=Q2777,B2777+1,1),"")</f>
        <v/>
      </c>
      <c r="C2778" s="61"/>
      <c r="D2778" s="61"/>
      <c r="E2778" s="218"/>
      <c r="F2778" s="143" t="str">
        <f>IFERROR(IF(VLOOKUP(Table1[[#This Row],[Budget Code Description]],Dimentions!$X$6:$AC$132,2,FALSE)="","",VLOOKUP(Table1[[#This Row],[Budget Code Description]],Dimentions!$X$6:$AC$132,2,FALSE)),"")</f>
        <v/>
      </c>
      <c r="G2778" s="143" t="str">
        <f>IFERROR(VLOOKUP(Table1[[#This Row],[Budget Code Description]],Dimentions!$X$6:$AC$132,3,FALSE),"")</f>
        <v/>
      </c>
      <c r="H2778" s="64" t="str">
        <f>IFERROR(VLOOKUP(Table1[[#This Row],[Account]],Dimentions!$S$6:$V$233,2,FALSE),"")</f>
        <v/>
      </c>
      <c r="I2778" s="62">
        <f>_xlfn.NUMBERVALUE(LEFT(Table1[[#This Row],[Account]],1))</f>
        <v>0</v>
      </c>
      <c r="J2778" s="62" t="str">
        <f>IFERROR(VLOOKUP(Table1[[#This Row],[Budget Code Description]],Table6[#All],7,FALSE),"")</f>
        <v/>
      </c>
      <c r="K2778" s="143" t="str">
        <f>IFERROR(VLOOKUP(Table1[[#This Row],[Budget Code Description]],Table6[#All],8,FALSE),"")</f>
        <v/>
      </c>
      <c r="L2778" s="63"/>
      <c r="M2778" s="65" t="str">
        <f>IFERROR(VLOOKUP(Table1[[#This Row],[Staff ID]],Table2[],2,FALSE),"")</f>
        <v/>
      </c>
      <c r="N2778" s="211" t="str">
        <f>IFERROR(IF(VLOOKUP(Table1[[#This Row],[Budget Code Description]],Dimentions!$X$6:$AC$97,4,FALSE)="","",VLOOKUP(Table1[[#This Row],[Budget Code Description]],Dimentions!$X$6:$AC$97,4,FALSE)),"")</f>
        <v/>
      </c>
      <c r="O2778" s="65" t="str">
        <f>IFERROR(VLOOKUP(Table1[[#This Row],[Vendor ID]],Table549[],2,FALSE),"")</f>
        <v/>
      </c>
      <c r="P2778" s="63"/>
      <c r="Q2778" s="143" t="str">
        <f>IF(Table1[[#This Row],[Posting Date]]&lt;&gt;"",$D$9,"")</f>
        <v/>
      </c>
      <c r="R2778" s="159" t="str">
        <f>IF(Table1[[#This Row],[Posting Date]]&lt;&gt;"",$D$10,"")</f>
        <v/>
      </c>
      <c r="S2778" s="66"/>
      <c r="T2778" s="63"/>
      <c r="U2778" s="67"/>
      <c r="V2778" s="67"/>
      <c r="W2778" s="67" t="str">
        <f t="shared" si="43"/>
        <v/>
      </c>
      <c r="X2778" s="161" t="str">
        <f>IF(E2778="","",(IF(Table1[[#This Row],[Cur]]="USD",Table1[[#This Row],[Cur_Amount Debit]],Table1[[#This Row],[Cur_Amount Debit]]/Table1[[#This Row],[Exchange Rate]])))</f>
        <v/>
      </c>
      <c r="Y2778" s="161" t="str">
        <f>IF(E2778="","",(IF(Table1[[#This Row],[Cur]]="USD",Table1[[#This Row],[Cur_Amount Credit]],Table1[[#This Row],[Cur_Amount Credit]]/ExchangeRate)))</f>
        <v/>
      </c>
      <c r="Z2778" s="203" t="str">
        <f>IF(E2778="","",(Table1[[#This Row],[Debit USD]]-Table1[[#This Row],[Credit USD]]))</f>
        <v/>
      </c>
      <c r="AA2778" s="122"/>
      <c r="AB2778" s="1"/>
      <c r="AC2778" s="15"/>
      <c r="AD2778" s="15" t="str">
        <f>IF(AND(OR(Table1[[#This Row],[Account]]="15030",Table1[[#This Row],[Account]]="15035",Table1[[#This Row],[Account]]="20150"),Table1[[#This Row],[Vendor ID]]=""),1,"")</f>
        <v/>
      </c>
      <c r="AE2778" s="15"/>
      <c r="AF2778" s="15"/>
      <c r="AG2778" s="15"/>
      <c r="AH2778" s="46" t="str">
        <f>IF(Table1[[#This Row],[Posting Date]]&lt;&gt;"","GJ-"&amp;CountryID,"")</f>
        <v/>
      </c>
      <c r="AI2778" s="59" t="str">
        <f>IF(Table1[[#This Row],[Posting Date]]&lt;&gt;"",Table1[[#This Row],[Posting Date]],"")</f>
        <v/>
      </c>
      <c r="AJ2778" s="46"/>
      <c r="AK2778" s="46" t="str">
        <f>IF(Table1[[#This Row],[Description]]&lt;&gt;"",Table1[[#This Row],[Description]],"")</f>
        <v/>
      </c>
      <c r="AL2778" s="46" t="str">
        <f>IF(Table1[[#This Row],[Posting Date]]&lt;&gt;"",Table1[[#This Row],[Reference Number]],"")</f>
        <v/>
      </c>
      <c r="AM2778" s="46" t="str">
        <f>TRIM(Table1[[#This Row],[Line '#]])</f>
        <v/>
      </c>
      <c r="AN2778" s="46" t="str">
        <f>TRIM(Table1[[#This Row],[Account]])</f>
        <v/>
      </c>
      <c r="AO2778" s="46" t="str">
        <f>IF(Table1[[#This Row],[Posting Date]]&lt;&gt;"",$D$5,"")</f>
        <v/>
      </c>
      <c r="AP2778" s="46" t="str">
        <f>TRIM(Table1[[#This Row],[Departments-Prgrams]])</f>
        <v/>
      </c>
      <c r="AQ2778" s="46" t="str">
        <f>TRIM(Table1[[#This Row],[Grant]])</f>
        <v/>
      </c>
      <c r="AR2778" s="46" t="str">
        <f>TRIM(Table1[[#This Row],[Staff ID]])</f>
        <v/>
      </c>
      <c r="AS2778" s="46" t="str">
        <f>IF(TRIM(Table1[[#This Row],[Budget Code]])=0,"",TRIM(Table1[[#This Row],[Budget Code]]))</f>
        <v/>
      </c>
      <c r="AT2778" s="46" t="str">
        <f>IF(Table1[[#This Row],[Line Description]]&lt;&gt;"",Table1[[#This Row],[Line Description]],"")</f>
        <v/>
      </c>
      <c r="AU2778" s="46" t="str">
        <f>IF(Table1[[#This Row],[Cur_Amount Debit]]&gt;0,ROUND(Table1[[#This Row],[Cur_Amount Debit]],2),"")</f>
        <v/>
      </c>
      <c r="AV2778" s="46" t="str">
        <f>IF(Table1[[#This Row],[Cur_Amount Credit]]&gt;0,ROUND(Table1[[#This Row],[Cur_Amount Credit]],2),"")</f>
        <v/>
      </c>
      <c r="AW2778" s="46" t="str">
        <f>LEFT(Table1[[#This Row],[Cur]],3)</f>
        <v/>
      </c>
      <c r="AX2778" s="59"/>
      <c r="AY2778" s="46"/>
      <c r="AZ2778" s="46" t="str">
        <f>IF(Table1[[#This Row],[Cur]]&lt;&gt;"",IF(Table1[[#This Row],[Cur]]="USD","",ExchangeRate),"")</f>
        <v/>
      </c>
      <c r="BA2778" s="46" t="str">
        <f>IF(Table1[[#This Row],[Grant]]&lt;&gt;"",VLOOKUP(Table1[[#This Row],[Grant]],Grants!B:D,3),"")</f>
        <v/>
      </c>
      <c r="BB2778" s="46" t="str">
        <f>TRIM(Table1[[#This Row],[Vendor ID]])</f>
        <v/>
      </c>
      <c r="BC2778">
        <f>IF(Table1[[#This Row],[Reference Number]]=Q2777,BC2777,BC2777+1)</f>
        <v>2</v>
      </c>
    </row>
    <row r="2779" spans="1:55" ht="11.25" hidden="1" customHeight="1">
      <c r="A2779" s="1"/>
      <c r="B2779" s="88" t="str">
        <f>IF(Table1[[#This Row],[Posting Date]]&lt;&gt;"",IF(Table1[[#This Row],[Reference Number]]=Q2778,B2778+1,1),"")</f>
        <v/>
      </c>
      <c r="C2779" s="61"/>
      <c r="D2779" s="61"/>
      <c r="E2779" s="218"/>
      <c r="F2779" s="143" t="str">
        <f>IFERROR(IF(VLOOKUP(Table1[[#This Row],[Budget Code Description]],Dimentions!$X$6:$AC$132,2,FALSE)="","",VLOOKUP(Table1[[#This Row],[Budget Code Description]],Dimentions!$X$6:$AC$132,2,FALSE)),"")</f>
        <v/>
      </c>
      <c r="G2779" s="143" t="str">
        <f>IFERROR(VLOOKUP(Table1[[#This Row],[Budget Code Description]],Dimentions!$X$6:$AC$132,3,FALSE),"")</f>
        <v/>
      </c>
      <c r="H2779" s="64" t="str">
        <f>IFERROR(VLOOKUP(Table1[[#This Row],[Account]],Dimentions!$S$6:$V$233,2,FALSE),"")</f>
        <v/>
      </c>
      <c r="I2779" s="62">
        <f>_xlfn.NUMBERVALUE(LEFT(Table1[[#This Row],[Account]],1))</f>
        <v>0</v>
      </c>
      <c r="J2779" s="62" t="str">
        <f>IFERROR(VLOOKUP(Table1[[#This Row],[Budget Code Description]],Table6[#All],7,FALSE),"")</f>
        <v/>
      </c>
      <c r="K2779" s="143" t="str">
        <f>IFERROR(VLOOKUP(Table1[[#This Row],[Budget Code Description]],Table6[#All],8,FALSE),"")</f>
        <v/>
      </c>
      <c r="L2779" s="63"/>
      <c r="M2779" s="65" t="str">
        <f>IFERROR(VLOOKUP(Table1[[#This Row],[Staff ID]],Table2[],2,FALSE),"")</f>
        <v/>
      </c>
      <c r="N2779" s="211" t="str">
        <f>IFERROR(IF(VLOOKUP(Table1[[#This Row],[Budget Code Description]],Dimentions!$X$6:$AC$97,4,FALSE)="","",VLOOKUP(Table1[[#This Row],[Budget Code Description]],Dimentions!$X$6:$AC$97,4,FALSE)),"")</f>
        <v/>
      </c>
      <c r="O2779" s="65" t="str">
        <f>IFERROR(VLOOKUP(Table1[[#This Row],[Vendor ID]],Table549[],2,FALSE),"")</f>
        <v/>
      </c>
      <c r="P2779" s="63"/>
      <c r="Q2779" s="143" t="str">
        <f>IF(Table1[[#This Row],[Posting Date]]&lt;&gt;"",$D$9,"")</f>
        <v/>
      </c>
      <c r="R2779" s="159" t="str">
        <f>IF(Table1[[#This Row],[Posting Date]]&lt;&gt;"",$D$10,"")</f>
        <v/>
      </c>
      <c r="S2779" s="66"/>
      <c r="T2779" s="63"/>
      <c r="U2779" s="67"/>
      <c r="V2779" s="67"/>
      <c r="W2779" s="67" t="str">
        <f t="shared" si="43"/>
        <v/>
      </c>
      <c r="X2779" s="161" t="str">
        <f>IF(E2779="","",(IF(Table1[[#This Row],[Cur]]="USD",Table1[[#This Row],[Cur_Amount Debit]],Table1[[#This Row],[Cur_Amount Debit]]/Table1[[#This Row],[Exchange Rate]])))</f>
        <v/>
      </c>
      <c r="Y2779" s="161" t="str">
        <f>IF(E2779="","",(IF(Table1[[#This Row],[Cur]]="USD",Table1[[#This Row],[Cur_Amount Credit]],Table1[[#This Row],[Cur_Amount Credit]]/ExchangeRate)))</f>
        <v/>
      </c>
      <c r="Z2779" s="203" t="str">
        <f>IF(E2779="","",(Table1[[#This Row],[Debit USD]]-Table1[[#This Row],[Credit USD]]))</f>
        <v/>
      </c>
      <c r="AA2779" s="122"/>
      <c r="AB2779" s="1"/>
      <c r="AC2779" s="15"/>
      <c r="AD2779" s="15" t="str">
        <f>IF(AND(OR(Table1[[#This Row],[Account]]="15030",Table1[[#This Row],[Account]]="15035",Table1[[#This Row],[Account]]="20150"),Table1[[#This Row],[Vendor ID]]=""),1,"")</f>
        <v/>
      </c>
      <c r="AE2779" s="15"/>
      <c r="AF2779" s="15"/>
      <c r="AG2779" s="15"/>
      <c r="AH2779" s="46" t="str">
        <f>IF(Table1[[#This Row],[Posting Date]]&lt;&gt;"","GJ-"&amp;CountryID,"")</f>
        <v/>
      </c>
      <c r="AI2779" s="59" t="str">
        <f>IF(Table1[[#This Row],[Posting Date]]&lt;&gt;"",Table1[[#This Row],[Posting Date]],"")</f>
        <v/>
      </c>
      <c r="AJ2779" s="46"/>
      <c r="AK2779" s="46" t="str">
        <f>IF(Table1[[#This Row],[Description]]&lt;&gt;"",Table1[[#This Row],[Description]],"")</f>
        <v/>
      </c>
      <c r="AL2779" s="46" t="str">
        <f>IF(Table1[[#This Row],[Posting Date]]&lt;&gt;"",Table1[[#This Row],[Reference Number]],"")</f>
        <v/>
      </c>
      <c r="AM2779" s="46" t="str">
        <f>TRIM(Table1[[#This Row],[Line '#]])</f>
        <v/>
      </c>
      <c r="AN2779" s="46" t="str">
        <f>TRIM(Table1[[#This Row],[Account]])</f>
        <v/>
      </c>
      <c r="AO2779" s="46" t="str">
        <f>IF(Table1[[#This Row],[Posting Date]]&lt;&gt;"",$D$5,"")</f>
        <v/>
      </c>
      <c r="AP2779" s="46" t="str">
        <f>TRIM(Table1[[#This Row],[Departments-Prgrams]])</f>
        <v/>
      </c>
      <c r="AQ2779" s="46" t="str">
        <f>TRIM(Table1[[#This Row],[Grant]])</f>
        <v/>
      </c>
      <c r="AR2779" s="46" t="str">
        <f>TRIM(Table1[[#This Row],[Staff ID]])</f>
        <v/>
      </c>
      <c r="AS2779" s="46" t="str">
        <f>IF(TRIM(Table1[[#This Row],[Budget Code]])=0,"",TRIM(Table1[[#This Row],[Budget Code]]))</f>
        <v/>
      </c>
      <c r="AT2779" s="46" t="str">
        <f>IF(Table1[[#This Row],[Line Description]]&lt;&gt;"",Table1[[#This Row],[Line Description]],"")</f>
        <v/>
      </c>
      <c r="AU2779" s="46" t="str">
        <f>IF(Table1[[#This Row],[Cur_Amount Debit]]&gt;0,ROUND(Table1[[#This Row],[Cur_Amount Debit]],2),"")</f>
        <v/>
      </c>
      <c r="AV2779" s="46" t="str">
        <f>IF(Table1[[#This Row],[Cur_Amount Credit]]&gt;0,ROUND(Table1[[#This Row],[Cur_Amount Credit]],2),"")</f>
        <v/>
      </c>
      <c r="AW2779" s="46" t="str">
        <f>LEFT(Table1[[#This Row],[Cur]],3)</f>
        <v/>
      </c>
      <c r="AX2779" s="59"/>
      <c r="AY2779" s="46"/>
      <c r="AZ2779" s="46" t="str">
        <f>IF(Table1[[#This Row],[Cur]]&lt;&gt;"",IF(Table1[[#This Row],[Cur]]="USD","",ExchangeRate),"")</f>
        <v/>
      </c>
      <c r="BA2779" s="46" t="str">
        <f>IF(Table1[[#This Row],[Grant]]&lt;&gt;"",VLOOKUP(Table1[[#This Row],[Grant]],Grants!B:D,3),"")</f>
        <v/>
      </c>
      <c r="BB2779" s="46" t="str">
        <f>TRIM(Table1[[#This Row],[Vendor ID]])</f>
        <v/>
      </c>
      <c r="BC2779">
        <f>IF(Table1[[#This Row],[Reference Number]]=Q2778,BC2778,BC2778+1)</f>
        <v>2</v>
      </c>
    </row>
    <row r="2780" spans="1:55" ht="11.25" hidden="1" customHeight="1">
      <c r="A2780" s="1"/>
      <c r="B2780" s="88" t="str">
        <f>IF(Table1[[#This Row],[Posting Date]]&lt;&gt;"",IF(Table1[[#This Row],[Reference Number]]=Q2779,B2779+1,1),"")</f>
        <v/>
      </c>
      <c r="C2780" s="61"/>
      <c r="D2780" s="61"/>
      <c r="E2780" s="218"/>
      <c r="F2780" s="143" t="str">
        <f>IFERROR(IF(VLOOKUP(Table1[[#This Row],[Budget Code Description]],Dimentions!$X$6:$AC$132,2,FALSE)="","",VLOOKUP(Table1[[#This Row],[Budget Code Description]],Dimentions!$X$6:$AC$132,2,FALSE)),"")</f>
        <v/>
      </c>
      <c r="G2780" s="143" t="str">
        <f>IFERROR(VLOOKUP(Table1[[#This Row],[Budget Code Description]],Dimentions!$X$6:$AC$132,3,FALSE),"")</f>
        <v/>
      </c>
      <c r="H2780" s="64" t="str">
        <f>IFERROR(VLOOKUP(Table1[[#This Row],[Account]],Dimentions!$S$6:$V$233,2,FALSE),"")</f>
        <v/>
      </c>
      <c r="I2780" s="62">
        <f>_xlfn.NUMBERVALUE(LEFT(Table1[[#This Row],[Account]],1))</f>
        <v>0</v>
      </c>
      <c r="J2780" s="62" t="str">
        <f>IFERROR(VLOOKUP(Table1[[#This Row],[Budget Code Description]],Table6[#All],7,FALSE),"")</f>
        <v/>
      </c>
      <c r="K2780" s="143" t="str">
        <f>IFERROR(VLOOKUP(Table1[[#This Row],[Budget Code Description]],Table6[#All],8,FALSE),"")</f>
        <v/>
      </c>
      <c r="L2780" s="63"/>
      <c r="M2780" s="65" t="str">
        <f>IFERROR(VLOOKUP(Table1[[#This Row],[Staff ID]],Table2[],2,FALSE),"")</f>
        <v/>
      </c>
      <c r="N2780" s="211" t="str">
        <f>IFERROR(IF(VLOOKUP(Table1[[#This Row],[Budget Code Description]],Dimentions!$X$6:$AC$97,4,FALSE)="","",VLOOKUP(Table1[[#This Row],[Budget Code Description]],Dimentions!$X$6:$AC$97,4,FALSE)),"")</f>
        <v/>
      </c>
      <c r="O2780" s="65" t="str">
        <f>IFERROR(VLOOKUP(Table1[[#This Row],[Vendor ID]],Table549[],2,FALSE),"")</f>
        <v/>
      </c>
      <c r="P2780" s="63"/>
      <c r="Q2780" s="143" t="str">
        <f>IF(Table1[[#This Row],[Posting Date]]&lt;&gt;"",$D$9,"")</f>
        <v/>
      </c>
      <c r="R2780" s="159" t="str">
        <f>IF(Table1[[#This Row],[Posting Date]]&lt;&gt;"",$D$10,"")</f>
        <v/>
      </c>
      <c r="S2780" s="66"/>
      <c r="T2780" s="63"/>
      <c r="U2780" s="67"/>
      <c r="V2780" s="67"/>
      <c r="W2780" s="67" t="str">
        <f t="shared" si="43"/>
        <v/>
      </c>
      <c r="X2780" s="161" t="str">
        <f>IF(E2780="","",(IF(Table1[[#This Row],[Cur]]="USD",Table1[[#This Row],[Cur_Amount Debit]],Table1[[#This Row],[Cur_Amount Debit]]/Table1[[#This Row],[Exchange Rate]])))</f>
        <v/>
      </c>
      <c r="Y2780" s="161" t="str">
        <f>IF(E2780="","",(IF(Table1[[#This Row],[Cur]]="USD",Table1[[#This Row],[Cur_Amount Credit]],Table1[[#This Row],[Cur_Amount Credit]]/ExchangeRate)))</f>
        <v/>
      </c>
      <c r="Z2780" s="203" t="str">
        <f>IF(E2780="","",(Table1[[#This Row],[Debit USD]]-Table1[[#This Row],[Credit USD]]))</f>
        <v/>
      </c>
      <c r="AA2780" s="122"/>
      <c r="AB2780" s="1"/>
      <c r="AC2780" s="15"/>
      <c r="AD2780" s="15" t="str">
        <f>IF(AND(OR(Table1[[#This Row],[Account]]="15030",Table1[[#This Row],[Account]]="15035",Table1[[#This Row],[Account]]="20150"),Table1[[#This Row],[Vendor ID]]=""),1,"")</f>
        <v/>
      </c>
      <c r="AE2780" s="15"/>
      <c r="AF2780" s="15"/>
      <c r="AG2780" s="15"/>
      <c r="AH2780" s="46" t="str">
        <f>IF(Table1[[#This Row],[Posting Date]]&lt;&gt;"","GJ-"&amp;CountryID,"")</f>
        <v/>
      </c>
      <c r="AI2780" s="59" t="str">
        <f>IF(Table1[[#This Row],[Posting Date]]&lt;&gt;"",Table1[[#This Row],[Posting Date]],"")</f>
        <v/>
      </c>
      <c r="AJ2780" s="46"/>
      <c r="AK2780" s="46" t="str">
        <f>IF(Table1[[#This Row],[Description]]&lt;&gt;"",Table1[[#This Row],[Description]],"")</f>
        <v/>
      </c>
      <c r="AL2780" s="46" t="str">
        <f>IF(Table1[[#This Row],[Posting Date]]&lt;&gt;"",Table1[[#This Row],[Reference Number]],"")</f>
        <v/>
      </c>
      <c r="AM2780" s="46" t="str">
        <f>TRIM(Table1[[#This Row],[Line '#]])</f>
        <v/>
      </c>
      <c r="AN2780" s="46" t="str">
        <f>TRIM(Table1[[#This Row],[Account]])</f>
        <v/>
      </c>
      <c r="AO2780" s="46" t="str">
        <f>IF(Table1[[#This Row],[Posting Date]]&lt;&gt;"",$D$5,"")</f>
        <v/>
      </c>
      <c r="AP2780" s="46" t="str">
        <f>TRIM(Table1[[#This Row],[Departments-Prgrams]])</f>
        <v/>
      </c>
      <c r="AQ2780" s="46" t="str">
        <f>TRIM(Table1[[#This Row],[Grant]])</f>
        <v/>
      </c>
      <c r="AR2780" s="46" t="str">
        <f>TRIM(Table1[[#This Row],[Staff ID]])</f>
        <v/>
      </c>
      <c r="AS2780" s="46" t="str">
        <f>IF(TRIM(Table1[[#This Row],[Budget Code]])=0,"",TRIM(Table1[[#This Row],[Budget Code]]))</f>
        <v/>
      </c>
      <c r="AT2780" s="46" t="str">
        <f>IF(Table1[[#This Row],[Line Description]]&lt;&gt;"",Table1[[#This Row],[Line Description]],"")</f>
        <v/>
      </c>
      <c r="AU2780" s="46" t="str">
        <f>IF(Table1[[#This Row],[Cur_Amount Debit]]&gt;0,ROUND(Table1[[#This Row],[Cur_Amount Debit]],2),"")</f>
        <v/>
      </c>
      <c r="AV2780" s="46" t="str">
        <f>IF(Table1[[#This Row],[Cur_Amount Credit]]&gt;0,ROUND(Table1[[#This Row],[Cur_Amount Credit]],2),"")</f>
        <v/>
      </c>
      <c r="AW2780" s="46" t="str">
        <f>LEFT(Table1[[#This Row],[Cur]],3)</f>
        <v/>
      </c>
      <c r="AX2780" s="59"/>
      <c r="AY2780" s="46"/>
      <c r="AZ2780" s="46" t="str">
        <f>IF(Table1[[#This Row],[Cur]]&lt;&gt;"",IF(Table1[[#This Row],[Cur]]="USD","",ExchangeRate),"")</f>
        <v/>
      </c>
      <c r="BA2780" s="46" t="str">
        <f>IF(Table1[[#This Row],[Grant]]&lt;&gt;"",VLOOKUP(Table1[[#This Row],[Grant]],Grants!B:D,3),"")</f>
        <v/>
      </c>
      <c r="BB2780" s="46" t="str">
        <f>TRIM(Table1[[#This Row],[Vendor ID]])</f>
        <v/>
      </c>
      <c r="BC2780">
        <f>IF(Table1[[#This Row],[Reference Number]]=Q2779,BC2779,BC2779+1)</f>
        <v>2</v>
      </c>
    </row>
    <row r="2781" spans="1:55" ht="11.25" hidden="1" customHeight="1">
      <c r="A2781" s="1"/>
      <c r="B2781" s="88" t="str">
        <f>IF(Table1[[#This Row],[Posting Date]]&lt;&gt;"",IF(Table1[[#This Row],[Reference Number]]=Q2780,B2780+1,1),"")</f>
        <v/>
      </c>
      <c r="C2781" s="61"/>
      <c r="D2781" s="61"/>
      <c r="E2781" s="218"/>
      <c r="F2781" s="143" t="str">
        <f>IFERROR(IF(VLOOKUP(Table1[[#This Row],[Budget Code Description]],Dimentions!$X$6:$AC$132,2,FALSE)="","",VLOOKUP(Table1[[#This Row],[Budget Code Description]],Dimentions!$X$6:$AC$132,2,FALSE)),"")</f>
        <v/>
      </c>
      <c r="G2781" s="143" t="str">
        <f>IFERROR(VLOOKUP(Table1[[#This Row],[Budget Code Description]],Dimentions!$X$6:$AC$132,3,FALSE),"")</f>
        <v/>
      </c>
      <c r="H2781" s="64" t="str">
        <f>IFERROR(VLOOKUP(Table1[[#This Row],[Account]],Dimentions!$S$6:$V$233,2,FALSE),"")</f>
        <v/>
      </c>
      <c r="I2781" s="62">
        <f>_xlfn.NUMBERVALUE(LEFT(Table1[[#This Row],[Account]],1))</f>
        <v>0</v>
      </c>
      <c r="J2781" s="62" t="str">
        <f>IFERROR(VLOOKUP(Table1[[#This Row],[Budget Code Description]],Table6[#All],7,FALSE),"")</f>
        <v/>
      </c>
      <c r="K2781" s="143" t="str">
        <f>IFERROR(VLOOKUP(Table1[[#This Row],[Budget Code Description]],Table6[#All],8,FALSE),"")</f>
        <v/>
      </c>
      <c r="L2781" s="63"/>
      <c r="M2781" s="65" t="str">
        <f>IFERROR(VLOOKUP(Table1[[#This Row],[Staff ID]],Table2[],2,FALSE),"")</f>
        <v/>
      </c>
      <c r="N2781" s="211" t="str">
        <f>IFERROR(IF(VLOOKUP(Table1[[#This Row],[Budget Code Description]],Dimentions!$X$6:$AC$97,4,FALSE)="","",VLOOKUP(Table1[[#This Row],[Budget Code Description]],Dimentions!$X$6:$AC$97,4,FALSE)),"")</f>
        <v/>
      </c>
      <c r="O2781" s="65" t="str">
        <f>IFERROR(VLOOKUP(Table1[[#This Row],[Vendor ID]],Table549[],2,FALSE),"")</f>
        <v/>
      </c>
      <c r="P2781" s="63"/>
      <c r="Q2781" s="143" t="str">
        <f>IF(Table1[[#This Row],[Posting Date]]&lt;&gt;"",$D$9,"")</f>
        <v/>
      </c>
      <c r="R2781" s="159" t="str">
        <f>IF(Table1[[#This Row],[Posting Date]]&lt;&gt;"",$D$10,"")</f>
        <v/>
      </c>
      <c r="S2781" s="66"/>
      <c r="T2781" s="63"/>
      <c r="U2781" s="67"/>
      <c r="V2781" s="67"/>
      <c r="W2781" s="67" t="str">
        <f t="shared" si="43"/>
        <v/>
      </c>
      <c r="X2781" s="161" t="str">
        <f>IF(E2781="","",(IF(Table1[[#This Row],[Cur]]="USD",Table1[[#This Row],[Cur_Amount Debit]],Table1[[#This Row],[Cur_Amount Debit]]/Table1[[#This Row],[Exchange Rate]])))</f>
        <v/>
      </c>
      <c r="Y2781" s="161" t="str">
        <f>IF(E2781="","",(IF(Table1[[#This Row],[Cur]]="USD",Table1[[#This Row],[Cur_Amount Credit]],Table1[[#This Row],[Cur_Amount Credit]]/ExchangeRate)))</f>
        <v/>
      </c>
      <c r="Z2781" s="203" t="str">
        <f>IF(E2781="","",(Table1[[#This Row],[Debit USD]]-Table1[[#This Row],[Credit USD]]))</f>
        <v/>
      </c>
      <c r="AA2781" s="122"/>
      <c r="AB2781" s="1"/>
      <c r="AC2781" s="15"/>
      <c r="AD2781" s="15" t="str">
        <f>IF(AND(OR(Table1[[#This Row],[Account]]="15030",Table1[[#This Row],[Account]]="15035",Table1[[#This Row],[Account]]="20150"),Table1[[#This Row],[Vendor ID]]=""),1,"")</f>
        <v/>
      </c>
      <c r="AE2781" s="15"/>
      <c r="AF2781" s="15"/>
      <c r="AG2781" s="15"/>
      <c r="AH2781" s="46" t="str">
        <f>IF(Table1[[#This Row],[Posting Date]]&lt;&gt;"","GJ-"&amp;CountryID,"")</f>
        <v/>
      </c>
      <c r="AI2781" s="59" t="str">
        <f>IF(Table1[[#This Row],[Posting Date]]&lt;&gt;"",Table1[[#This Row],[Posting Date]],"")</f>
        <v/>
      </c>
      <c r="AJ2781" s="46"/>
      <c r="AK2781" s="46" t="str">
        <f>IF(Table1[[#This Row],[Description]]&lt;&gt;"",Table1[[#This Row],[Description]],"")</f>
        <v/>
      </c>
      <c r="AL2781" s="46" t="str">
        <f>IF(Table1[[#This Row],[Posting Date]]&lt;&gt;"",Table1[[#This Row],[Reference Number]],"")</f>
        <v/>
      </c>
      <c r="AM2781" s="46" t="str">
        <f>TRIM(Table1[[#This Row],[Line '#]])</f>
        <v/>
      </c>
      <c r="AN2781" s="46" t="str">
        <f>TRIM(Table1[[#This Row],[Account]])</f>
        <v/>
      </c>
      <c r="AO2781" s="46" t="str">
        <f>IF(Table1[[#This Row],[Posting Date]]&lt;&gt;"",$D$5,"")</f>
        <v/>
      </c>
      <c r="AP2781" s="46" t="str">
        <f>TRIM(Table1[[#This Row],[Departments-Prgrams]])</f>
        <v/>
      </c>
      <c r="AQ2781" s="46" t="str">
        <f>TRIM(Table1[[#This Row],[Grant]])</f>
        <v/>
      </c>
      <c r="AR2781" s="46" t="str">
        <f>TRIM(Table1[[#This Row],[Staff ID]])</f>
        <v/>
      </c>
      <c r="AS2781" s="46" t="str">
        <f>IF(TRIM(Table1[[#This Row],[Budget Code]])=0,"",TRIM(Table1[[#This Row],[Budget Code]]))</f>
        <v/>
      </c>
      <c r="AT2781" s="46" t="str">
        <f>IF(Table1[[#This Row],[Line Description]]&lt;&gt;"",Table1[[#This Row],[Line Description]],"")</f>
        <v/>
      </c>
      <c r="AU2781" s="46" t="str">
        <f>IF(Table1[[#This Row],[Cur_Amount Debit]]&gt;0,ROUND(Table1[[#This Row],[Cur_Amount Debit]],2),"")</f>
        <v/>
      </c>
      <c r="AV2781" s="46" t="str">
        <f>IF(Table1[[#This Row],[Cur_Amount Credit]]&gt;0,ROUND(Table1[[#This Row],[Cur_Amount Credit]],2),"")</f>
        <v/>
      </c>
      <c r="AW2781" s="46" t="str">
        <f>LEFT(Table1[[#This Row],[Cur]],3)</f>
        <v/>
      </c>
      <c r="AX2781" s="59"/>
      <c r="AY2781" s="46"/>
      <c r="AZ2781" s="46" t="str">
        <f>IF(Table1[[#This Row],[Cur]]&lt;&gt;"",IF(Table1[[#This Row],[Cur]]="USD","",ExchangeRate),"")</f>
        <v/>
      </c>
      <c r="BA2781" s="46" t="str">
        <f>IF(Table1[[#This Row],[Grant]]&lt;&gt;"",VLOOKUP(Table1[[#This Row],[Grant]],Grants!B:D,3),"")</f>
        <v/>
      </c>
      <c r="BB2781" s="46" t="str">
        <f>TRIM(Table1[[#This Row],[Vendor ID]])</f>
        <v/>
      </c>
      <c r="BC2781">
        <f>IF(Table1[[#This Row],[Reference Number]]=Q2780,BC2780,BC2780+1)</f>
        <v>2</v>
      </c>
    </row>
    <row r="2782" spans="1:55" ht="11.25" hidden="1" customHeight="1">
      <c r="A2782" s="1"/>
      <c r="B2782" s="88" t="str">
        <f>IF(Table1[[#This Row],[Posting Date]]&lt;&gt;"",IF(Table1[[#This Row],[Reference Number]]=Q2781,B2781+1,1),"")</f>
        <v/>
      </c>
      <c r="C2782" s="61"/>
      <c r="D2782" s="61"/>
      <c r="E2782" s="218"/>
      <c r="F2782" s="143" t="str">
        <f>IFERROR(IF(VLOOKUP(Table1[[#This Row],[Budget Code Description]],Dimentions!$X$6:$AC$132,2,FALSE)="","",VLOOKUP(Table1[[#This Row],[Budget Code Description]],Dimentions!$X$6:$AC$132,2,FALSE)),"")</f>
        <v/>
      </c>
      <c r="G2782" s="143" t="str">
        <f>IFERROR(VLOOKUP(Table1[[#This Row],[Budget Code Description]],Dimentions!$X$6:$AC$132,3,FALSE),"")</f>
        <v/>
      </c>
      <c r="H2782" s="64" t="str">
        <f>IFERROR(VLOOKUP(Table1[[#This Row],[Account]],Dimentions!$S$6:$V$233,2,FALSE),"")</f>
        <v/>
      </c>
      <c r="I2782" s="62">
        <f>_xlfn.NUMBERVALUE(LEFT(Table1[[#This Row],[Account]],1))</f>
        <v>0</v>
      </c>
      <c r="J2782" s="62" t="str">
        <f>IFERROR(VLOOKUP(Table1[[#This Row],[Budget Code Description]],Table6[#All],7,FALSE),"")</f>
        <v/>
      </c>
      <c r="K2782" s="143" t="str">
        <f>IFERROR(VLOOKUP(Table1[[#This Row],[Budget Code Description]],Table6[#All],8,FALSE),"")</f>
        <v/>
      </c>
      <c r="L2782" s="63"/>
      <c r="M2782" s="65" t="str">
        <f>IFERROR(VLOOKUP(Table1[[#This Row],[Staff ID]],Table2[],2,FALSE),"")</f>
        <v/>
      </c>
      <c r="N2782" s="211" t="str">
        <f>IFERROR(IF(VLOOKUP(Table1[[#This Row],[Budget Code Description]],Dimentions!$X$6:$AC$97,4,FALSE)="","",VLOOKUP(Table1[[#This Row],[Budget Code Description]],Dimentions!$X$6:$AC$97,4,FALSE)),"")</f>
        <v/>
      </c>
      <c r="O2782" s="65" t="str">
        <f>IFERROR(VLOOKUP(Table1[[#This Row],[Vendor ID]],Table549[],2,FALSE),"")</f>
        <v/>
      </c>
      <c r="P2782" s="63"/>
      <c r="Q2782" s="143" t="str">
        <f>IF(Table1[[#This Row],[Posting Date]]&lt;&gt;"",$D$9,"")</f>
        <v/>
      </c>
      <c r="R2782" s="159" t="str">
        <f>IF(Table1[[#This Row],[Posting Date]]&lt;&gt;"",$D$10,"")</f>
        <v/>
      </c>
      <c r="S2782" s="66"/>
      <c r="T2782" s="63"/>
      <c r="U2782" s="67"/>
      <c r="V2782" s="67"/>
      <c r="W2782" s="67" t="str">
        <f t="shared" si="43"/>
        <v/>
      </c>
      <c r="X2782" s="161" t="str">
        <f>IF(E2782="","",(IF(Table1[[#This Row],[Cur]]="USD",Table1[[#This Row],[Cur_Amount Debit]],Table1[[#This Row],[Cur_Amount Debit]]/Table1[[#This Row],[Exchange Rate]])))</f>
        <v/>
      </c>
      <c r="Y2782" s="161" t="str">
        <f>IF(E2782="","",(IF(Table1[[#This Row],[Cur]]="USD",Table1[[#This Row],[Cur_Amount Credit]],Table1[[#This Row],[Cur_Amount Credit]]/ExchangeRate)))</f>
        <v/>
      </c>
      <c r="Z2782" s="203" t="str">
        <f>IF(E2782="","",(Table1[[#This Row],[Debit USD]]-Table1[[#This Row],[Credit USD]]))</f>
        <v/>
      </c>
      <c r="AA2782" s="122"/>
      <c r="AB2782" s="1"/>
      <c r="AC2782" s="15"/>
      <c r="AD2782" s="15" t="str">
        <f>IF(AND(OR(Table1[[#This Row],[Account]]="15030",Table1[[#This Row],[Account]]="15035",Table1[[#This Row],[Account]]="20150"),Table1[[#This Row],[Vendor ID]]=""),1,"")</f>
        <v/>
      </c>
      <c r="AE2782" s="15"/>
      <c r="AF2782" s="15"/>
      <c r="AG2782" s="15"/>
      <c r="AH2782" s="46" t="str">
        <f>IF(Table1[[#This Row],[Posting Date]]&lt;&gt;"","GJ-"&amp;CountryID,"")</f>
        <v/>
      </c>
      <c r="AI2782" s="59" t="str">
        <f>IF(Table1[[#This Row],[Posting Date]]&lt;&gt;"",Table1[[#This Row],[Posting Date]],"")</f>
        <v/>
      </c>
      <c r="AJ2782" s="46"/>
      <c r="AK2782" s="46" t="str">
        <f>IF(Table1[[#This Row],[Description]]&lt;&gt;"",Table1[[#This Row],[Description]],"")</f>
        <v/>
      </c>
      <c r="AL2782" s="46" t="str">
        <f>IF(Table1[[#This Row],[Posting Date]]&lt;&gt;"",Table1[[#This Row],[Reference Number]],"")</f>
        <v/>
      </c>
      <c r="AM2782" s="46" t="str">
        <f>TRIM(Table1[[#This Row],[Line '#]])</f>
        <v/>
      </c>
      <c r="AN2782" s="46" t="str">
        <f>TRIM(Table1[[#This Row],[Account]])</f>
        <v/>
      </c>
      <c r="AO2782" s="46" t="str">
        <f>IF(Table1[[#This Row],[Posting Date]]&lt;&gt;"",$D$5,"")</f>
        <v/>
      </c>
      <c r="AP2782" s="46" t="str">
        <f>TRIM(Table1[[#This Row],[Departments-Prgrams]])</f>
        <v/>
      </c>
      <c r="AQ2782" s="46" t="str">
        <f>TRIM(Table1[[#This Row],[Grant]])</f>
        <v/>
      </c>
      <c r="AR2782" s="46" t="str">
        <f>TRIM(Table1[[#This Row],[Staff ID]])</f>
        <v/>
      </c>
      <c r="AS2782" s="46" t="str">
        <f>IF(TRIM(Table1[[#This Row],[Budget Code]])=0,"",TRIM(Table1[[#This Row],[Budget Code]]))</f>
        <v/>
      </c>
      <c r="AT2782" s="46" t="str">
        <f>IF(Table1[[#This Row],[Line Description]]&lt;&gt;"",Table1[[#This Row],[Line Description]],"")</f>
        <v/>
      </c>
      <c r="AU2782" s="46" t="str">
        <f>IF(Table1[[#This Row],[Cur_Amount Debit]]&gt;0,ROUND(Table1[[#This Row],[Cur_Amount Debit]],2),"")</f>
        <v/>
      </c>
      <c r="AV2782" s="46" t="str">
        <f>IF(Table1[[#This Row],[Cur_Amount Credit]]&gt;0,ROUND(Table1[[#This Row],[Cur_Amount Credit]],2),"")</f>
        <v/>
      </c>
      <c r="AW2782" s="46" t="str">
        <f>LEFT(Table1[[#This Row],[Cur]],3)</f>
        <v/>
      </c>
      <c r="AX2782" s="59"/>
      <c r="AY2782" s="46"/>
      <c r="AZ2782" s="46" t="str">
        <f>IF(Table1[[#This Row],[Cur]]&lt;&gt;"",IF(Table1[[#This Row],[Cur]]="USD","",ExchangeRate),"")</f>
        <v/>
      </c>
      <c r="BA2782" s="46" t="str">
        <f>IF(Table1[[#This Row],[Grant]]&lt;&gt;"",VLOOKUP(Table1[[#This Row],[Grant]],Grants!B:D,3),"")</f>
        <v/>
      </c>
      <c r="BB2782" s="46" t="str">
        <f>TRIM(Table1[[#This Row],[Vendor ID]])</f>
        <v/>
      </c>
      <c r="BC2782">
        <f>IF(Table1[[#This Row],[Reference Number]]=Q2781,BC2781,BC2781+1)</f>
        <v>2</v>
      </c>
    </row>
    <row r="2783" spans="1:55" ht="11.25" hidden="1" customHeight="1">
      <c r="A2783" s="1"/>
      <c r="B2783" s="88" t="str">
        <f>IF(Table1[[#This Row],[Posting Date]]&lt;&gt;"",IF(Table1[[#This Row],[Reference Number]]=Q2782,B2782+1,1),"")</f>
        <v/>
      </c>
      <c r="C2783" s="61"/>
      <c r="D2783" s="61"/>
      <c r="E2783" s="218"/>
      <c r="F2783" s="143" t="str">
        <f>IFERROR(IF(VLOOKUP(Table1[[#This Row],[Budget Code Description]],Dimentions!$X$6:$AC$132,2,FALSE)="","",VLOOKUP(Table1[[#This Row],[Budget Code Description]],Dimentions!$X$6:$AC$132,2,FALSE)),"")</f>
        <v/>
      </c>
      <c r="G2783" s="143" t="str">
        <f>IFERROR(VLOOKUP(Table1[[#This Row],[Budget Code Description]],Dimentions!$X$6:$AC$132,3,FALSE),"")</f>
        <v/>
      </c>
      <c r="H2783" s="64" t="str">
        <f>IFERROR(VLOOKUP(Table1[[#This Row],[Account]],Dimentions!$S$6:$V$233,2,FALSE),"")</f>
        <v/>
      </c>
      <c r="I2783" s="62">
        <f>_xlfn.NUMBERVALUE(LEFT(Table1[[#This Row],[Account]],1))</f>
        <v>0</v>
      </c>
      <c r="J2783" s="62" t="str">
        <f>IFERROR(VLOOKUP(Table1[[#This Row],[Budget Code Description]],Table6[#All],7,FALSE),"")</f>
        <v/>
      </c>
      <c r="K2783" s="143" t="str">
        <f>IFERROR(VLOOKUP(Table1[[#This Row],[Budget Code Description]],Table6[#All],8,FALSE),"")</f>
        <v/>
      </c>
      <c r="L2783" s="63"/>
      <c r="M2783" s="65" t="str">
        <f>IFERROR(VLOOKUP(Table1[[#This Row],[Staff ID]],Table2[],2,FALSE),"")</f>
        <v/>
      </c>
      <c r="N2783" s="211" t="str">
        <f>IFERROR(IF(VLOOKUP(Table1[[#This Row],[Budget Code Description]],Dimentions!$X$6:$AC$97,4,FALSE)="","",VLOOKUP(Table1[[#This Row],[Budget Code Description]],Dimentions!$X$6:$AC$97,4,FALSE)),"")</f>
        <v/>
      </c>
      <c r="O2783" s="65" t="str">
        <f>IFERROR(VLOOKUP(Table1[[#This Row],[Vendor ID]],Table549[],2,FALSE),"")</f>
        <v/>
      </c>
      <c r="P2783" s="63"/>
      <c r="Q2783" s="143" t="str">
        <f>IF(Table1[[#This Row],[Posting Date]]&lt;&gt;"",$D$9,"")</f>
        <v/>
      </c>
      <c r="R2783" s="159" t="str">
        <f>IF(Table1[[#This Row],[Posting Date]]&lt;&gt;"",$D$10,"")</f>
        <v/>
      </c>
      <c r="S2783" s="66"/>
      <c r="T2783" s="63"/>
      <c r="U2783" s="67"/>
      <c r="V2783" s="67"/>
      <c r="W2783" s="67" t="str">
        <f t="shared" si="43"/>
        <v/>
      </c>
      <c r="X2783" s="161" t="str">
        <f>IF(E2783="","",(IF(Table1[[#This Row],[Cur]]="USD",Table1[[#This Row],[Cur_Amount Debit]],Table1[[#This Row],[Cur_Amount Debit]]/Table1[[#This Row],[Exchange Rate]])))</f>
        <v/>
      </c>
      <c r="Y2783" s="161" t="str">
        <f>IF(E2783="","",(IF(Table1[[#This Row],[Cur]]="USD",Table1[[#This Row],[Cur_Amount Credit]],Table1[[#This Row],[Cur_Amount Credit]]/ExchangeRate)))</f>
        <v/>
      </c>
      <c r="Z2783" s="203" t="str">
        <f>IF(E2783="","",(Table1[[#This Row],[Debit USD]]-Table1[[#This Row],[Credit USD]]))</f>
        <v/>
      </c>
      <c r="AA2783" s="122"/>
      <c r="AB2783" s="1"/>
      <c r="AC2783" s="15"/>
      <c r="AD2783" s="15" t="str">
        <f>IF(AND(OR(Table1[[#This Row],[Account]]="15030",Table1[[#This Row],[Account]]="15035",Table1[[#This Row],[Account]]="20150"),Table1[[#This Row],[Vendor ID]]=""),1,"")</f>
        <v/>
      </c>
      <c r="AE2783" s="15"/>
      <c r="AF2783" s="15"/>
      <c r="AG2783" s="15"/>
      <c r="AH2783" s="46" t="str">
        <f>IF(Table1[[#This Row],[Posting Date]]&lt;&gt;"","GJ-"&amp;CountryID,"")</f>
        <v/>
      </c>
      <c r="AI2783" s="59" t="str">
        <f>IF(Table1[[#This Row],[Posting Date]]&lt;&gt;"",Table1[[#This Row],[Posting Date]],"")</f>
        <v/>
      </c>
      <c r="AJ2783" s="46"/>
      <c r="AK2783" s="46" t="str">
        <f>IF(Table1[[#This Row],[Description]]&lt;&gt;"",Table1[[#This Row],[Description]],"")</f>
        <v/>
      </c>
      <c r="AL2783" s="46" t="str">
        <f>IF(Table1[[#This Row],[Posting Date]]&lt;&gt;"",Table1[[#This Row],[Reference Number]],"")</f>
        <v/>
      </c>
      <c r="AM2783" s="46" t="str">
        <f>TRIM(Table1[[#This Row],[Line '#]])</f>
        <v/>
      </c>
      <c r="AN2783" s="46" t="str">
        <f>TRIM(Table1[[#This Row],[Account]])</f>
        <v/>
      </c>
      <c r="AO2783" s="46" t="str">
        <f>IF(Table1[[#This Row],[Posting Date]]&lt;&gt;"",$D$5,"")</f>
        <v/>
      </c>
      <c r="AP2783" s="46" t="str">
        <f>TRIM(Table1[[#This Row],[Departments-Prgrams]])</f>
        <v/>
      </c>
      <c r="AQ2783" s="46" t="str">
        <f>TRIM(Table1[[#This Row],[Grant]])</f>
        <v/>
      </c>
      <c r="AR2783" s="46" t="str">
        <f>TRIM(Table1[[#This Row],[Staff ID]])</f>
        <v/>
      </c>
      <c r="AS2783" s="46" t="str">
        <f>IF(TRIM(Table1[[#This Row],[Budget Code]])=0,"",TRIM(Table1[[#This Row],[Budget Code]]))</f>
        <v/>
      </c>
      <c r="AT2783" s="46" t="str">
        <f>IF(Table1[[#This Row],[Line Description]]&lt;&gt;"",Table1[[#This Row],[Line Description]],"")</f>
        <v/>
      </c>
      <c r="AU2783" s="46" t="str">
        <f>IF(Table1[[#This Row],[Cur_Amount Debit]]&gt;0,ROUND(Table1[[#This Row],[Cur_Amount Debit]],2),"")</f>
        <v/>
      </c>
      <c r="AV2783" s="46" t="str">
        <f>IF(Table1[[#This Row],[Cur_Amount Credit]]&gt;0,ROUND(Table1[[#This Row],[Cur_Amount Credit]],2),"")</f>
        <v/>
      </c>
      <c r="AW2783" s="46" t="str">
        <f>LEFT(Table1[[#This Row],[Cur]],3)</f>
        <v/>
      </c>
      <c r="AX2783" s="59"/>
      <c r="AY2783" s="46"/>
      <c r="AZ2783" s="46" t="str">
        <f>IF(Table1[[#This Row],[Cur]]&lt;&gt;"",IF(Table1[[#This Row],[Cur]]="USD","",ExchangeRate),"")</f>
        <v/>
      </c>
      <c r="BA2783" s="46" t="str">
        <f>IF(Table1[[#This Row],[Grant]]&lt;&gt;"",VLOOKUP(Table1[[#This Row],[Grant]],Grants!B:D,3),"")</f>
        <v/>
      </c>
      <c r="BB2783" s="46" t="str">
        <f>TRIM(Table1[[#This Row],[Vendor ID]])</f>
        <v/>
      </c>
      <c r="BC2783">
        <f>IF(Table1[[#This Row],[Reference Number]]=Q2782,BC2782,BC2782+1)</f>
        <v>2</v>
      </c>
    </row>
    <row r="2784" spans="1:55" ht="11.25" hidden="1" customHeight="1">
      <c r="A2784" s="1"/>
      <c r="B2784" s="88" t="str">
        <f>IF(Table1[[#This Row],[Posting Date]]&lt;&gt;"",IF(Table1[[#This Row],[Reference Number]]=Q2783,B2783+1,1),"")</f>
        <v/>
      </c>
      <c r="C2784" s="61"/>
      <c r="D2784" s="61"/>
      <c r="E2784" s="218"/>
      <c r="F2784" s="143" t="str">
        <f>IFERROR(IF(VLOOKUP(Table1[[#This Row],[Budget Code Description]],Dimentions!$X$6:$AC$132,2,FALSE)="","",VLOOKUP(Table1[[#This Row],[Budget Code Description]],Dimentions!$X$6:$AC$132,2,FALSE)),"")</f>
        <v/>
      </c>
      <c r="G2784" s="143" t="str">
        <f>IFERROR(VLOOKUP(Table1[[#This Row],[Budget Code Description]],Dimentions!$X$6:$AC$132,3,FALSE),"")</f>
        <v/>
      </c>
      <c r="H2784" s="64" t="str">
        <f>IFERROR(VLOOKUP(Table1[[#This Row],[Account]],Dimentions!$S$6:$V$233,2,FALSE),"")</f>
        <v/>
      </c>
      <c r="I2784" s="62">
        <f>_xlfn.NUMBERVALUE(LEFT(Table1[[#This Row],[Account]],1))</f>
        <v>0</v>
      </c>
      <c r="J2784" s="62" t="str">
        <f>IFERROR(VLOOKUP(Table1[[#This Row],[Budget Code Description]],Table6[#All],7,FALSE),"")</f>
        <v/>
      </c>
      <c r="K2784" s="143" t="str">
        <f>IFERROR(VLOOKUP(Table1[[#This Row],[Budget Code Description]],Table6[#All],8,FALSE),"")</f>
        <v/>
      </c>
      <c r="L2784" s="63"/>
      <c r="M2784" s="65" t="str">
        <f>IFERROR(VLOOKUP(Table1[[#This Row],[Staff ID]],Table2[],2,FALSE),"")</f>
        <v/>
      </c>
      <c r="N2784" s="211" t="str">
        <f>IFERROR(IF(VLOOKUP(Table1[[#This Row],[Budget Code Description]],Dimentions!$X$6:$AC$97,4,FALSE)="","",VLOOKUP(Table1[[#This Row],[Budget Code Description]],Dimentions!$X$6:$AC$97,4,FALSE)),"")</f>
        <v/>
      </c>
      <c r="O2784" s="65" t="str">
        <f>IFERROR(VLOOKUP(Table1[[#This Row],[Vendor ID]],Table549[],2,FALSE),"")</f>
        <v/>
      </c>
      <c r="P2784" s="63"/>
      <c r="Q2784" s="143" t="str">
        <f>IF(Table1[[#This Row],[Posting Date]]&lt;&gt;"",$D$9,"")</f>
        <v/>
      </c>
      <c r="R2784" s="159" t="str">
        <f>IF(Table1[[#This Row],[Posting Date]]&lt;&gt;"",$D$10,"")</f>
        <v/>
      </c>
      <c r="S2784" s="66"/>
      <c r="T2784" s="63"/>
      <c r="U2784" s="67"/>
      <c r="V2784" s="67"/>
      <c r="W2784" s="67" t="str">
        <f t="shared" si="43"/>
        <v/>
      </c>
      <c r="X2784" s="161" t="str">
        <f>IF(E2784="","",(IF(Table1[[#This Row],[Cur]]="USD",Table1[[#This Row],[Cur_Amount Debit]],Table1[[#This Row],[Cur_Amount Debit]]/Table1[[#This Row],[Exchange Rate]])))</f>
        <v/>
      </c>
      <c r="Y2784" s="161" t="str">
        <f>IF(E2784="","",(IF(Table1[[#This Row],[Cur]]="USD",Table1[[#This Row],[Cur_Amount Credit]],Table1[[#This Row],[Cur_Amount Credit]]/ExchangeRate)))</f>
        <v/>
      </c>
      <c r="Z2784" s="203" t="str">
        <f>IF(E2784="","",(Table1[[#This Row],[Debit USD]]-Table1[[#This Row],[Credit USD]]))</f>
        <v/>
      </c>
      <c r="AA2784" s="122"/>
      <c r="AB2784" s="1"/>
      <c r="AC2784" s="15"/>
      <c r="AD2784" s="15" t="str">
        <f>IF(AND(OR(Table1[[#This Row],[Account]]="15030",Table1[[#This Row],[Account]]="15035",Table1[[#This Row],[Account]]="20150"),Table1[[#This Row],[Vendor ID]]=""),1,"")</f>
        <v/>
      </c>
      <c r="AE2784" s="15"/>
      <c r="AF2784" s="15"/>
      <c r="AG2784" s="15"/>
      <c r="AH2784" s="46" t="str">
        <f>IF(Table1[[#This Row],[Posting Date]]&lt;&gt;"","GJ-"&amp;CountryID,"")</f>
        <v/>
      </c>
      <c r="AI2784" s="59" t="str">
        <f>IF(Table1[[#This Row],[Posting Date]]&lt;&gt;"",Table1[[#This Row],[Posting Date]],"")</f>
        <v/>
      </c>
      <c r="AJ2784" s="46"/>
      <c r="AK2784" s="46" t="str">
        <f>IF(Table1[[#This Row],[Description]]&lt;&gt;"",Table1[[#This Row],[Description]],"")</f>
        <v/>
      </c>
      <c r="AL2784" s="46" t="str">
        <f>IF(Table1[[#This Row],[Posting Date]]&lt;&gt;"",Table1[[#This Row],[Reference Number]],"")</f>
        <v/>
      </c>
      <c r="AM2784" s="46" t="str">
        <f>TRIM(Table1[[#This Row],[Line '#]])</f>
        <v/>
      </c>
      <c r="AN2784" s="46" t="str">
        <f>TRIM(Table1[[#This Row],[Account]])</f>
        <v/>
      </c>
      <c r="AO2784" s="46" t="str">
        <f>IF(Table1[[#This Row],[Posting Date]]&lt;&gt;"",$D$5,"")</f>
        <v/>
      </c>
      <c r="AP2784" s="46" t="str">
        <f>TRIM(Table1[[#This Row],[Departments-Prgrams]])</f>
        <v/>
      </c>
      <c r="AQ2784" s="46" t="str">
        <f>TRIM(Table1[[#This Row],[Grant]])</f>
        <v/>
      </c>
      <c r="AR2784" s="46" t="str">
        <f>TRIM(Table1[[#This Row],[Staff ID]])</f>
        <v/>
      </c>
      <c r="AS2784" s="46" t="str">
        <f>IF(TRIM(Table1[[#This Row],[Budget Code]])=0,"",TRIM(Table1[[#This Row],[Budget Code]]))</f>
        <v/>
      </c>
      <c r="AT2784" s="46" t="str">
        <f>IF(Table1[[#This Row],[Line Description]]&lt;&gt;"",Table1[[#This Row],[Line Description]],"")</f>
        <v/>
      </c>
      <c r="AU2784" s="46" t="str">
        <f>IF(Table1[[#This Row],[Cur_Amount Debit]]&gt;0,ROUND(Table1[[#This Row],[Cur_Amount Debit]],2),"")</f>
        <v/>
      </c>
      <c r="AV2784" s="46" t="str">
        <f>IF(Table1[[#This Row],[Cur_Amount Credit]]&gt;0,ROUND(Table1[[#This Row],[Cur_Amount Credit]],2),"")</f>
        <v/>
      </c>
      <c r="AW2784" s="46" t="str">
        <f>LEFT(Table1[[#This Row],[Cur]],3)</f>
        <v/>
      </c>
      <c r="AX2784" s="59"/>
      <c r="AY2784" s="46"/>
      <c r="AZ2784" s="46" t="str">
        <f>IF(Table1[[#This Row],[Cur]]&lt;&gt;"",IF(Table1[[#This Row],[Cur]]="USD","",ExchangeRate),"")</f>
        <v/>
      </c>
      <c r="BA2784" s="46" t="str">
        <f>IF(Table1[[#This Row],[Grant]]&lt;&gt;"",VLOOKUP(Table1[[#This Row],[Grant]],Grants!B:D,3),"")</f>
        <v/>
      </c>
      <c r="BB2784" s="46" t="str">
        <f>TRIM(Table1[[#This Row],[Vendor ID]])</f>
        <v/>
      </c>
      <c r="BC2784">
        <f>IF(Table1[[#This Row],[Reference Number]]=Q2783,BC2783,BC2783+1)</f>
        <v>2</v>
      </c>
    </row>
    <row r="2785" spans="1:55" ht="11.25" hidden="1" customHeight="1">
      <c r="A2785" s="1"/>
      <c r="B2785" s="88" t="str">
        <f>IF(Table1[[#This Row],[Posting Date]]&lt;&gt;"",IF(Table1[[#This Row],[Reference Number]]=Q2784,B2784+1,1),"")</f>
        <v/>
      </c>
      <c r="C2785" s="61"/>
      <c r="D2785" s="61"/>
      <c r="E2785" s="218"/>
      <c r="F2785" s="143" t="str">
        <f>IFERROR(IF(VLOOKUP(Table1[[#This Row],[Budget Code Description]],Dimentions!$X$6:$AC$132,2,FALSE)="","",VLOOKUP(Table1[[#This Row],[Budget Code Description]],Dimentions!$X$6:$AC$132,2,FALSE)),"")</f>
        <v/>
      </c>
      <c r="G2785" s="143" t="str">
        <f>IFERROR(VLOOKUP(Table1[[#This Row],[Budget Code Description]],Dimentions!$X$6:$AC$132,3,FALSE),"")</f>
        <v/>
      </c>
      <c r="H2785" s="64" t="str">
        <f>IFERROR(VLOOKUP(Table1[[#This Row],[Account]],Dimentions!$S$6:$V$233,2,FALSE),"")</f>
        <v/>
      </c>
      <c r="I2785" s="62">
        <f>_xlfn.NUMBERVALUE(LEFT(Table1[[#This Row],[Account]],1))</f>
        <v>0</v>
      </c>
      <c r="J2785" s="62" t="str">
        <f>IFERROR(VLOOKUP(Table1[[#This Row],[Budget Code Description]],Table6[#All],7,FALSE),"")</f>
        <v/>
      </c>
      <c r="K2785" s="143" t="str">
        <f>IFERROR(VLOOKUP(Table1[[#This Row],[Budget Code Description]],Table6[#All],8,FALSE),"")</f>
        <v/>
      </c>
      <c r="L2785" s="63"/>
      <c r="M2785" s="65" t="str">
        <f>IFERROR(VLOOKUP(Table1[[#This Row],[Staff ID]],Table2[],2,FALSE),"")</f>
        <v/>
      </c>
      <c r="N2785" s="211" t="str">
        <f>IFERROR(IF(VLOOKUP(Table1[[#This Row],[Budget Code Description]],Dimentions!$X$6:$AC$97,4,FALSE)="","",VLOOKUP(Table1[[#This Row],[Budget Code Description]],Dimentions!$X$6:$AC$97,4,FALSE)),"")</f>
        <v/>
      </c>
      <c r="O2785" s="65" t="str">
        <f>IFERROR(VLOOKUP(Table1[[#This Row],[Vendor ID]],Table549[],2,FALSE),"")</f>
        <v/>
      </c>
      <c r="P2785" s="63"/>
      <c r="Q2785" s="143" t="str">
        <f>IF(Table1[[#This Row],[Posting Date]]&lt;&gt;"",$D$9,"")</f>
        <v/>
      </c>
      <c r="R2785" s="159" t="str">
        <f>IF(Table1[[#This Row],[Posting Date]]&lt;&gt;"",$D$10,"")</f>
        <v/>
      </c>
      <c r="S2785" s="66"/>
      <c r="T2785" s="63"/>
      <c r="U2785" s="67"/>
      <c r="V2785" s="67"/>
      <c r="W2785" s="67" t="str">
        <f t="shared" si="43"/>
        <v/>
      </c>
      <c r="X2785" s="161" t="str">
        <f>IF(E2785="","",(IF(Table1[[#This Row],[Cur]]="USD",Table1[[#This Row],[Cur_Amount Debit]],Table1[[#This Row],[Cur_Amount Debit]]/Table1[[#This Row],[Exchange Rate]])))</f>
        <v/>
      </c>
      <c r="Y2785" s="161" t="str">
        <f>IF(E2785="","",(IF(Table1[[#This Row],[Cur]]="USD",Table1[[#This Row],[Cur_Amount Credit]],Table1[[#This Row],[Cur_Amount Credit]]/ExchangeRate)))</f>
        <v/>
      </c>
      <c r="Z2785" s="203" t="str">
        <f>IF(E2785="","",(Table1[[#This Row],[Debit USD]]-Table1[[#This Row],[Credit USD]]))</f>
        <v/>
      </c>
      <c r="AA2785" s="122"/>
      <c r="AB2785" s="1"/>
      <c r="AC2785" s="15"/>
      <c r="AD2785" s="15" t="str">
        <f>IF(AND(OR(Table1[[#This Row],[Account]]="15030",Table1[[#This Row],[Account]]="15035",Table1[[#This Row],[Account]]="20150"),Table1[[#This Row],[Vendor ID]]=""),1,"")</f>
        <v/>
      </c>
      <c r="AE2785" s="15"/>
      <c r="AF2785" s="15"/>
      <c r="AG2785" s="15"/>
      <c r="AH2785" s="46" t="str">
        <f>IF(Table1[[#This Row],[Posting Date]]&lt;&gt;"","GJ-"&amp;CountryID,"")</f>
        <v/>
      </c>
      <c r="AI2785" s="59" t="str">
        <f>IF(Table1[[#This Row],[Posting Date]]&lt;&gt;"",Table1[[#This Row],[Posting Date]],"")</f>
        <v/>
      </c>
      <c r="AJ2785" s="46"/>
      <c r="AK2785" s="46" t="str">
        <f>IF(Table1[[#This Row],[Description]]&lt;&gt;"",Table1[[#This Row],[Description]],"")</f>
        <v/>
      </c>
      <c r="AL2785" s="46" t="str">
        <f>IF(Table1[[#This Row],[Posting Date]]&lt;&gt;"",Table1[[#This Row],[Reference Number]],"")</f>
        <v/>
      </c>
      <c r="AM2785" s="46" t="str">
        <f>TRIM(Table1[[#This Row],[Line '#]])</f>
        <v/>
      </c>
      <c r="AN2785" s="46" t="str">
        <f>TRIM(Table1[[#This Row],[Account]])</f>
        <v/>
      </c>
      <c r="AO2785" s="46" t="str">
        <f>IF(Table1[[#This Row],[Posting Date]]&lt;&gt;"",$D$5,"")</f>
        <v/>
      </c>
      <c r="AP2785" s="46" t="str">
        <f>TRIM(Table1[[#This Row],[Departments-Prgrams]])</f>
        <v/>
      </c>
      <c r="AQ2785" s="46" t="str">
        <f>TRIM(Table1[[#This Row],[Grant]])</f>
        <v/>
      </c>
      <c r="AR2785" s="46" t="str">
        <f>TRIM(Table1[[#This Row],[Staff ID]])</f>
        <v/>
      </c>
      <c r="AS2785" s="46" t="str">
        <f>IF(TRIM(Table1[[#This Row],[Budget Code]])=0,"",TRIM(Table1[[#This Row],[Budget Code]]))</f>
        <v/>
      </c>
      <c r="AT2785" s="46" t="str">
        <f>IF(Table1[[#This Row],[Line Description]]&lt;&gt;"",Table1[[#This Row],[Line Description]],"")</f>
        <v/>
      </c>
      <c r="AU2785" s="46" t="str">
        <f>IF(Table1[[#This Row],[Cur_Amount Debit]]&gt;0,ROUND(Table1[[#This Row],[Cur_Amount Debit]],2),"")</f>
        <v/>
      </c>
      <c r="AV2785" s="46" t="str">
        <f>IF(Table1[[#This Row],[Cur_Amount Credit]]&gt;0,ROUND(Table1[[#This Row],[Cur_Amount Credit]],2),"")</f>
        <v/>
      </c>
      <c r="AW2785" s="46" t="str">
        <f>LEFT(Table1[[#This Row],[Cur]],3)</f>
        <v/>
      </c>
      <c r="AX2785" s="59"/>
      <c r="AY2785" s="46"/>
      <c r="AZ2785" s="46" t="str">
        <f>IF(Table1[[#This Row],[Cur]]&lt;&gt;"",IF(Table1[[#This Row],[Cur]]="USD","",ExchangeRate),"")</f>
        <v/>
      </c>
      <c r="BA2785" s="46" t="str">
        <f>IF(Table1[[#This Row],[Grant]]&lt;&gt;"",VLOOKUP(Table1[[#This Row],[Grant]],Grants!B:D,3),"")</f>
        <v/>
      </c>
      <c r="BB2785" s="46" t="str">
        <f>TRIM(Table1[[#This Row],[Vendor ID]])</f>
        <v/>
      </c>
      <c r="BC2785">
        <f>IF(Table1[[#This Row],[Reference Number]]=Q2784,BC2784,BC2784+1)</f>
        <v>2</v>
      </c>
    </row>
    <row r="2786" spans="1:55" ht="11.25" hidden="1" customHeight="1">
      <c r="A2786" s="1"/>
      <c r="B2786" s="88" t="str">
        <f>IF(Table1[[#This Row],[Posting Date]]&lt;&gt;"",IF(Table1[[#This Row],[Reference Number]]=Q2785,B2785+1,1),"")</f>
        <v/>
      </c>
      <c r="C2786" s="61"/>
      <c r="D2786" s="61"/>
      <c r="E2786" s="218"/>
      <c r="F2786" s="143" t="str">
        <f>IFERROR(IF(VLOOKUP(Table1[[#This Row],[Budget Code Description]],Dimentions!$X$6:$AC$132,2,FALSE)="","",VLOOKUP(Table1[[#This Row],[Budget Code Description]],Dimentions!$X$6:$AC$132,2,FALSE)),"")</f>
        <v/>
      </c>
      <c r="G2786" s="143" t="str">
        <f>IFERROR(VLOOKUP(Table1[[#This Row],[Budget Code Description]],Dimentions!$X$6:$AC$132,3,FALSE),"")</f>
        <v/>
      </c>
      <c r="H2786" s="64" t="str">
        <f>IFERROR(VLOOKUP(Table1[[#This Row],[Account]],Dimentions!$S$6:$V$233,2,FALSE),"")</f>
        <v/>
      </c>
      <c r="I2786" s="62">
        <f>_xlfn.NUMBERVALUE(LEFT(Table1[[#This Row],[Account]],1))</f>
        <v>0</v>
      </c>
      <c r="J2786" s="62" t="str">
        <f>IFERROR(VLOOKUP(Table1[[#This Row],[Budget Code Description]],Table6[#All],7,FALSE),"")</f>
        <v/>
      </c>
      <c r="K2786" s="143" t="str">
        <f>IFERROR(VLOOKUP(Table1[[#This Row],[Budget Code Description]],Table6[#All],8,FALSE),"")</f>
        <v/>
      </c>
      <c r="L2786" s="63"/>
      <c r="M2786" s="65" t="str">
        <f>IFERROR(VLOOKUP(Table1[[#This Row],[Staff ID]],Table2[],2,FALSE),"")</f>
        <v/>
      </c>
      <c r="N2786" s="211" t="str">
        <f>IFERROR(IF(VLOOKUP(Table1[[#This Row],[Budget Code Description]],Dimentions!$X$6:$AC$97,4,FALSE)="","",VLOOKUP(Table1[[#This Row],[Budget Code Description]],Dimentions!$X$6:$AC$97,4,FALSE)),"")</f>
        <v/>
      </c>
      <c r="O2786" s="65" t="str">
        <f>IFERROR(VLOOKUP(Table1[[#This Row],[Vendor ID]],Table549[],2,FALSE),"")</f>
        <v/>
      </c>
      <c r="P2786" s="63"/>
      <c r="Q2786" s="143" t="str">
        <f>IF(Table1[[#This Row],[Posting Date]]&lt;&gt;"",$D$9,"")</f>
        <v/>
      </c>
      <c r="R2786" s="159" t="str">
        <f>IF(Table1[[#This Row],[Posting Date]]&lt;&gt;"",$D$10,"")</f>
        <v/>
      </c>
      <c r="S2786" s="66"/>
      <c r="T2786" s="63"/>
      <c r="U2786" s="67"/>
      <c r="V2786" s="67"/>
      <c r="W2786" s="67" t="str">
        <f t="shared" si="43"/>
        <v/>
      </c>
      <c r="X2786" s="161" t="str">
        <f>IF(E2786="","",(IF(Table1[[#This Row],[Cur]]="USD",Table1[[#This Row],[Cur_Amount Debit]],Table1[[#This Row],[Cur_Amount Debit]]/Table1[[#This Row],[Exchange Rate]])))</f>
        <v/>
      </c>
      <c r="Y2786" s="161" t="str">
        <f>IF(E2786="","",(IF(Table1[[#This Row],[Cur]]="USD",Table1[[#This Row],[Cur_Amount Credit]],Table1[[#This Row],[Cur_Amount Credit]]/ExchangeRate)))</f>
        <v/>
      </c>
      <c r="Z2786" s="203" t="str">
        <f>IF(E2786="","",(Table1[[#This Row],[Debit USD]]-Table1[[#This Row],[Credit USD]]))</f>
        <v/>
      </c>
      <c r="AA2786" s="122"/>
      <c r="AB2786" s="1"/>
      <c r="AC2786" s="15"/>
      <c r="AD2786" s="15" t="str">
        <f>IF(AND(OR(Table1[[#This Row],[Account]]="15030",Table1[[#This Row],[Account]]="15035",Table1[[#This Row],[Account]]="20150"),Table1[[#This Row],[Vendor ID]]=""),1,"")</f>
        <v/>
      </c>
      <c r="AE2786" s="15"/>
      <c r="AF2786" s="15"/>
      <c r="AG2786" s="15"/>
      <c r="AH2786" s="46" t="str">
        <f>IF(Table1[[#This Row],[Posting Date]]&lt;&gt;"","GJ-"&amp;CountryID,"")</f>
        <v/>
      </c>
      <c r="AI2786" s="59" t="str">
        <f>IF(Table1[[#This Row],[Posting Date]]&lt;&gt;"",Table1[[#This Row],[Posting Date]],"")</f>
        <v/>
      </c>
      <c r="AJ2786" s="46"/>
      <c r="AK2786" s="46" t="str">
        <f>IF(Table1[[#This Row],[Description]]&lt;&gt;"",Table1[[#This Row],[Description]],"")</f>
        <v/>
      </c>
      <c r="AL2786" s="46" t="str">
        <f>IF(Table1[[#This Row],[Posting Date]]&lt;&gt;"",Table1[[#This Row],[Reference Number]],"")</f>
        <v/>
      </c>
      <c r="AM2786" s="46" t="str">
        <f>TRIM(Table1[[#This Row],[Line '#]])</f>
        <v/>
      </c>
      <c r="AN2786" s="46" t="str">
        <f>TRIM(Table1[[#This Row],[Account]])</f>
        <v/>
      </c>
      <c r="AO2786" s="46" t="str">
        <f>IF(Table1[[#This Row],[Posting Date]]&lt;&gt;"",$D$5,"")</f>
        <v/>
      </c>
      <c r="AP2786" s="46" t="str">
        <f>TRIM(Table1[[#This Row],[Departments-Prgrams]])</f>
        <v/>
      </c>
      <c r="AQ2786" s="46" t="str">
        <f>TRIM(Table1[[#This Row],[Grant]])</f>
        <v/>
      </c>
      <c r="AR2786" s="46" t="str">
        <f>TRIM(Table1[[#This Row],[Staff ID]])</f>
        <v/>
      </c>
      <c r="AS2786" s="46" t="str">
        <f>IF(TRIM(Table1[[#This Row],[Budget Code]])=0,"",TRIM(Table1[[#This Row],[Budget Code]]))</f>
        <v/>
      </c>
      <c r="AT2786" s="46" t="str">
        <f>IF(Table1[[#This Row],[Line Description]]&lt;&gt;"",Table1[[#This Row],[Line Description]],"")</f>
        <v/>
      </c>
      <c r="AU2786" s="46" t="str">
        <f>IF(Table1[[#This Row],[Cur_Amount Debit]]&gt;0,ROUND(Table1[[#This Row],[Cur_Amount Debit]],2),"")</f>
        <v/>
      </c>
      <c r="AV2786" s="46" t="str">
        <f>IF(Table1[[#This Row],[Cur_Amount Credit]]&gt;0,ROUND(Table1[[#This Row],[Cur_Amount Credit]],2),"")</f>
        <v/>
      </c>
      <c r="AW2786" s="46" t="str">
        <f>LEFT(Table1[[#This Row],[Cur]],3)</f>
        <v/>
      </c>
      <c r="AX2786" s="59"/>
      <c r="AY2786" s="46"/>
      <c r="AZ2786" s="46" t="str">
        <f>IF(Table1[[#This Row],[Cur]]&lt;&gt;"",IF(Table1[[#This Row],[Cur]]="USD","",ExchangeRate),"")</f>
        <v/>
      </c>
      <c r="BA2786" s="46" t="str">
        <f>IF(Table1[[#This Row],[Grant]]&lt;&gt;"",VLOOKUP(Table1[[#This Row],[Grant]],Grants!B:D,3),"")</f>
        <v/>
      </c>
      <c r="BB2786" s="46" t="str">
        <f>TRIM(Table1[[#This Row],[Vendor ID]])</f>
        <v/>
      </c>
      <c r="BC2786">
        <f>IF(Table1[[#This Row],[Reference Number]]=Q2785,BC2785,BC2785+1)</f>
        <v>2</v>
      </c>
    </row>
    <row r="2787" spans="1:55" ht="11.25" hidden="1" customHeight="1">
      <c r="A2787" s="1"/>
      <c r="B2787" s="88" t="str">
        <f>IF(Table1[[#This Row],[Posting Date]]&lt;&gt;"",IF(Table1[[#This Row],[Reference Number]]=Q2786,B2786+1,1),"")</f>
        <v/>
      </c>
      <c r="C2787" s="61"/>
      <c r="D2787" s="61"/>
      <c r="E2787" s="218"/>
      <c r="F2787" s="143" t="str">
        <f>IFERROR(IF(VLOOKUP(Table1[[#This Row],[Budget Code Description]],Dimentions!$X$6:$AC$132,2,FALSE)="","",VLOOKUP(Table1[[#This Row],[Budget Code Description]],Dimentions!$X$6:$AC$132,2,FALSE)),"")</f>
        <v/>
      </c>
      <c r="G2787" s="143" t="str">
        <f>IFERROR(VLOOKUP(Table1[[#This Row],[Budget Code Description]],Dimentions!$X$6:$AC$132,3,FALSE),"")</f>
        <v/>
      </c>
      <c r="H2787" s="64" t="str">
        <f>IFERROR(VLOOKUP(Table1[[#This Row],[Account]],Dimentions!$S$6:$V$233,2,FALSE),"")</f>
        <v/>
      </c>
      <c r="I2787" s="62">
        <f>_xlfn.NUMBERVALUE(LEFT(Table1[[#This Row],[Account]],1))</f>
        <v>0</v>
      </c>
      <c r="J2787" s="62" t="str">
        <f>IFERROR(VLOOKUP(Table1[[#This Row],[Budget Code Description]],Table6[#All],7,FALSE),"")</f>
        <v/>
      </c>
      <c r="K2787" s="143" t="str">
        <f>IFERROR(VLOOKUP(Table1[[#This Row],[Budget Code Description]],Table6[#All],8,FALSE),"")</f>
        <v/>
      </c>
      <c r="L2787" s="63"/>
      <c r="M2787" s="65" t="str">
        <f>IFERROR(VLOOKUP(Table1[[#This Row],[Staff ID]],Table2[],2,FALSE),"")</f>
        <v/>
      </c>
      <c r="N2787" s="211" t="str">
        <f>IFERROR(IF(VLOOKUP(Table1[[#This Row],[Budget Code Description]],Dimentions!$X$6:$AC$97,4,FALSE)="","",VLOOKUP(Table1[[#This Row],[Budget Code Description]],Dimentions!$X$6:$AC$97,4,FALSE)),"")</f>
        <v/>
      </c>
      <c r="O2787" s="65" t="str">
        <f>IFERROR(VLOOKUP(Table1[[#This Row],[Vendor ID]],Table549[],2,FALSE),"")</f>
        <v/>
      </c>
      <c r="P2787" s="63"/>
      <c r="Q2787" s="143" t="str">
        <f>IF(Table1[[#This Row],[Posting Date]]&lt;&gt;"",$D$9,"")</f>
        <v/>
      </c>
      <c r="R2787" s="159" t="str">
        <f>IF(Table1[[#This Row],[Posting Date]]&lt;&gt;"",$D$10,"")</f>
        <v/>
      </c>
      <c r="S2787" s="66"/>
      <c r="T2787" s="63"/>
      <c r="U2787" s="67"/>
      <c r="V2787" s="67"/>
      <c r="W2787" s="67" t="str">
        <f t="shared" si="43"/>
        <v/>
      </c>
      <c r="X2787" s="161" t="str">
        <f>IF(E2787="","",(IF(Table1[[#This Row],[Cur]]="USD",Table1[[#This Row],[Cur_Amount Debit]],Table1[[#This Row],[Cur_Amount Debit]]/Table1[[#This Row],[Exchange Rate]])))</f>
        <v/>
      </c>
      <c r="Y2787" s="161" t="str">
        <f>IF(E2787="","",(IF(Table1[[#This Row],[Cur]]="USD",Table1[[#This Row],[Cur_Amount Credit]],Table1[[#This Row],[Cur_Amount Credit]]/ExchangeRate)))</f>
        <v/>
      </c>
      <c r="Z2787" s="203" t="str">
        <f>IF(E2787="","",(Table1[[#This Row],[Debit USD]]-Table1[[#This Row],[Credit USD]]))</f>
        <v/>
      </c>
      <c r="AA2787" s="122"/>
      <c r="AB2787" s="1"/>
      <c r="AC2787" s="15"/>
      <c r="AD2787" s="15" t="str">
        <f>IF(AND(OR(Table1[[#This Row],[Account]]="15030",Table1[[#This Row],[Account]]="15035",Table1[[#This Row],[Account]]="20150"),Table1[[#This Row],[Vendor ID]]=""),1,"")</f>
        <v/>
      </c>
      <c r="AE2787" s="15"/>
      <c r="AF2787" s="15"/>
      <c r="AG2787" s="15"/>
      <c r="AH2787" s="46" t="str">
        <f>IF(Table1[[#This Row],[Posting Date]]&lt;&gt;"","GJ-"&amp;CountryID,"")</f>
        <v/>
      </c>
      <c r="AI2787" s="59" t="str">
        <f>IF(Table1[[#This Row],[Posting Date]]&lt;&gt;"",Table1[[#This Row],[Posting Date]],"")</f>
        <v/>
      </c>
      <c r="AJ2787" s="46"/>
      <c r="AK2787" s="46" t="str">
        <f>IF(Table1[[#This Row],[Description]]&lt;&gt;"",Table1[[#This Row],[Description]],"")</f>
        <v/>
      </c>
      <c r="AL2787" s="46" t="str">
        <f>IF(Table1[[#This Row],[Posting Date]]&lt;&gt;"",Table1[[#This Row],[Reference Number]],"")</f>
        <v/>
      </c>
      <c r="AM2787" s="46" t="str">
        <f>TRIM(Table1[[#This Row],[Line '#]])</f>
        <v/>
      </c>
      <c r="AN2787" s="46" t="str">
        <f>TRIM(Table1[[#This Row],[Account]])</f>
        <v/>
      </c>
      <c r="AO2787" s="46" t="str">
        <f>IF(Table1[[#This Row],[Posting Date]]&lt;&gt;"",$D$5,"")</f>
        <v/>
      </c>
      <c r="AP2787" s="46" t="str">
        <f>TRIM(Table1[[#This Row],[Departments-Prgrams]])</f>
        <v/>
      </c>
      <c r="AQ2787" s="46" t="str">
        <f>TRIM(Table1[[#This Row],[Grant]])</f>
        <v/>
      </c>
      <c r="AR2787" s="46" t="str">
        <f>TRIM(Table1[[#This Row],[Staff ID]])</f>
        <v/>
      </c>
      <c r="AS2787" s="46" t="str">
        <f>IF(TRIM(Table1[[#This Row],[Budget Code]])=0,"",TRIM(Table1[[#This Row],[Budget Code]]))</f>
        <v/>
      </c>
      <c r="AT2787" s="46" t="str">
        <f>IF(Table1[[#This Row],[Line Description]]&lt;&gt;"",Table1[[#This Row],[Line Description]],"")</f>
        <v/>
      </c>
      <c r="AU2787" s="46" t="str">
        <f>IF(Table1[[#This Row],[Cur_Amount Debit]]&gt;0,ROUND(Table1[[#This Row],[Cur_Amount Debit]],2),"")</f>
        <v/>
      </c>
      <c r="AV2787" s="46" t="str">
        <f>IF(Table1[[#This Row],[Cur_Amount Credit]]&gt;0,ROUND(Table1[[#This Row],[Cur_Amount Credit]],2),"")</f>
        <v/>
      </c>
      <c r="AW2787" s="46" t="str">
        <f>LEFT(Table1[[#This Row],[Cur]],3)</f>
        <v/>
      </c>
      <c r="AX2787" s="59"/>
      <c r="AY2787" s="46"/>
      <c r="AZ2787" s="46" t="str">
        <f>IF(Table1[[#This Row],[Cur]]&lt;&gt;"",IF(Table1[[#This Row],[Cur]]="USD","",ExchangeRate),"")</f>
        <v/>
      </c>
      <c r="BA2787" s="46" t="str">
        <f>IF(Table1[[#This Row],[Grant]]&lt;&gt;"",VLOOKUP(Table1[[#This Row],[Grant]],Grants!B:D,3),"")</f>
        <v/>
      </c>
      <c r="BB2787" s="46" t="str">
        <f>TRIM(Table1[[#This Row],[Vendor ID]])</f>
        <v/>
      </c>
      <c r="BC2787">
        <f>IF(Table1[[#This Row],[Reference Number]]=Q2786,BC2786,BC2786+1)</f>
        <v>2</v>
      </c>
    </row>
    <row r="2788" spans="1:55" ht="11.25" hidden="1" customHeight="1">
      <c r="A2788" s="1"/>
      <c r="B2788" s="88" t="str">
        <f>IF(Table1[[#This Row],[Posting Date]]&lt;&gt;"",IF(Table1[[#This Row],[Reference Number]]=Q2787,B2787+1,1),"")</f>
        <v/>
      </c>
      <c r="C2788" s="61"/>
      <c r="D2788" s="61"/>
      <c r="E2788" s="218"/>
      <c r="F2788" s="143" t="str">
        <f>IFERROR(IF(VLOOKUP(Table1[[#This Row],[Budget Code Description]],Dimentions!$X$6:$AC$132,2,FALSE)="","",VLOOKUP(Table1[[#This Row],[Budget Code Description]],Dimentions!$X$6:$AC$132,2,FALSE)),"")</f>
        <v/>
      </c>
      <c r="G2788" s="143" t="str">
        <f>IFERROR(VLOOKUP(Table1[[#This Row],[Budget Code Description]],Dimentions!$X$6:$AC$132,3,FALSE),"")</f>
        <v/>
      </c>
      <c r="H2788" s="64" t="str">
        <f>IFERROR(VLOOKUP(Table1[[#This Row],[Account]],Dimentions!$S$6:$V$233,2,FALSE),"")</f>
        <v/>
      </c>
      <c r="I2788" s="62">
        <f>_xlfn.NUMBERVALUE(LEFT(Table1[[#This Row],[Account]],1))</f>
        <v>0</v>
      </c>
      <c r="J2788" s="62" t="str">
        <f>IFERROR(VLOOKUP(Table1[[#This Row],[Budget Code Description]],Table6[#All],7,FALSE),"")</f>
        <v/>
      </c>
      <c r="K2788" s="143" t="str">
        <f>IFERROR(VLOOKUP(Table1[[#This Row],[Budget Code Description]],Table6[#All],8,FALSE),"")</f>
        <v/>
      </c>
      <c r="L2788" s="63"/>
      <c r="M2788" s="65" t="str">
        <f>IFERROR(VLOOKUP(Table1[[#This Row],[Staff ID]],Table2[],2,FALSE),"")</f>
        <v/>
      </c>
      <c r="N2788" s="211" t="str">
        <f>IFERROR(IF(VLOOKUP(Table1[[#This Row],[Budget Code Description]],Dimentions!$X$6:$AC$97,4,FALSE)="","",VLOOKUP(Table1[[#This Row],[Budget Code Description]],Dimentions!$X$6:$AC$97,4,FALSE)),"")</f>
        <v/>
      </c>
      <c r="O2788" s="65" t="str">
        <f>IFERROR(VLOOKUP(Table1[[#This Row],[Vendor ID]],Table549[],2,FALSE),"")</f>
        <v/>
      </c>
      <c r="P2788" s="63"/>
      <c r="Q2788" s="143" t="str">
        <f>IF(Table1[[#This Row],[Posting Date]]&lt;&gt;"",$D$9,"")</f>
        <v/>
      </c>
      <c r="R2788" s="159" t="str">
        <f>IF(Table1[[#This Row],[Posting Date]]&lt;&gt;"",$D$10,"")</f>
        <v/>
      </c>
      <c r="S2788" s="66"/>
      <c r="T2788" s="63"/>
      <c r="U2788" s="67"/>
      <c r="V2788" s="67"/>
      <c r="W2788" s="67" t="str">
        <f t="shared" si="43"/>
        <v/>
      </c>
      <c r="X2788" s="161" t="str">
        <f>IF(E2788="","",(IF(Table1[[#This Row],[Cur]]="USD",Table1[[#This Row],[Cur_Amount Debit]],Table1[[#This Row],[Cur_Amount Debit]]/Table1[[#This Row],[Exchange Rate]])))</f>
        <v/>
      </c>
      <c r="Y2788" s="161" t="str">
        <f>IF(E2788="","",(IF(Table1[[#This Row],[Cur]]="USD",Table1[[#This Row],[Cur_Amount Credit]],Table1[[#This Row],[Cur_Amount Credit]]/ExchangeRate)))</f>
        <v/>
      </c>
      <c r="Z2788" s="203" t="str">
        <f>IF(E2788="","",(Table1[[#This Row],[Debit USD]]-Table1[[#This Row],[Credit USD]]))</f>
        <v/>
      </c>
      <c r="AA2788" s="122"/>
      <c r="AB2788" s="1"/>
      <c r="AC2788" s="15"/>
      <c r="AD2788" s="15" t="str">
        <f>IF(AND(OR(Table1[[#This Row],[Account]]="15030",Table1[[#This Row],[Account]]="15035",Table1[[#This Row],[Account]]="20150"),Table1[[#This Row],[Vendor ID]]=""),1,"")</f>
        <v/>
      </c>
      <c r="AE2788" s="15"/>
      <c r="AF2788" s="15"/>
      <c r="AG2788" s="15"/>
      <c r="AH2788" s="46" t="str">
        <f>IF(Table1[[#This Row],[Posting Date]]&lt;&gt;"","GJ-"&amp;CountryID,"")</f>
        <v/>
      </c>
      <c r="AI2788" s="59" t="str">
        <f>IF(Table1[[#This Row],[Posting Date]]&lt;&gt;"",Table1[[#This Row],[Posting Date]],"")</f>
        <v/>
      </c>
      <c r="AJ2788" s="46"/>
      <c r="AK2788" s="46" t="str">
        <f>IF(Table1[[#This Row],[Description]]&lt;&gt;"",Table1[[#This Row],[Description]],"")</f>
        <v/>
      </c>
      <c r="AL2788" s="46" t="str">
        <f>IF(Table1[[#This Row],[Posting Date]]&lt;&gt;"",Table1[[#This Row],[Reference Number]],"")</f>
        <v/>
      </c>
      <c r="AM2788" s="46" t="str">
        <f>TRIM(Table1[[#This Row],[Line '#]])</f>
        <v/>
      </c>
      <c r="AN2788" s="46" t="str">
        <f>TRIM(Table1[[#This Row],[Account]])</f>
        <v/>
      </c>
      <c r="AO2788" s="46" t="str">
        <f>IF(Table1[[#This Row],[Posting Date]]&lt;&gt;"",$D$5,"")</f>
        <v/>
      </c>
      <c r="AP2788" s="46" t="str">
        <f>TRIM(Table1[[#This Row],[Departments-Prgrams]])</f>
        <v/>
      </c>
      <c r="AQ2788" s="46" t="str">
        <f>TRIM(Table1[[#This Row],[Grant]])</f>
        <v/>
      </c>
      <c r="AR2788" s="46" t="str">
        <f>TRIM(Table1[[#This Row],[Staff ID]])</f>
        <v/>
      </c>
      <c r="AS2788" s="46" t="str">
        <f>IF(TRIM(Table1[[#This Row],[Budget Code]])=0,"",TRIM(Table1[[#This Row],[Budget Code]]))</f>
        <v/>
      </c>
      <c r="AT2788" s="46" t="str">
        <f>IF(Table1[[#This Row],[Line Description]]&lt;&gt;"",Table1[[#This Row],[Line Description]],"")</f>
        <v/>
      </c>
      <c r="AU2788" s="46" t="str">
        <f>IF(Table1[[#This Row],[Cur_Amount Debit]]&gt;0,ROUND(Table1[[#This Row],[Cur_Amount Debit]],2),"")</f>
        <v/>
      </c>
      <c r="AV2788" s="46" t="str">
        <f>IF(Table1[[#This Row],[Cur_Amount Credit]]&gt;0,ROUND(Table1[[#This Row],[Cur_Amount Credit]],2),"")</f>
        <v/>
      </c>
      <c r="AW2788" s="46" t="str">
        <f>LEFT(Table1[[#This Row],[Cur]],3)</f>
        <v/>
      </c>
      <c r="AX2788" s="59"/>
      <c r="AY2788" s="46"/>
      <c r="AZ2788" s="46" t="str">
        <f>IF(Table1[[#This Row],[Cur]]&lt;&gt;"",IF(Table1[[#This Row],[Cur]]="USD","",ExchangeRate),"")</f>
        <v/>
      </c>
      <c r="BA2788" s="46" t="str">
        <f>IF(Table1[[#This Row],[Grant]]&lt;&gt;"",VLOOKUP(Table1[[#This Row],[Grant]],Grants!B:D,3),"")</f>
        <v/>
      </c>
      <c r="BB2788" s="46" t="str">
        <f>TRIM(Table1[[#This Row],[Vendor ID]])</f>
        <v/>
      </c>
      <c r="BC2788">
        <f>IF(Table1[[#This Row],[Reference Number]]=Q2787,BC2787,BC2787+1)</f>
        <v>2</v>
      </c>
    </row>
    <row r="2789" spans="1:55" ht="11.25" hidden="1" customHeight="1">
      <c r="A2789" s="1"/>
      <c r="B2789" s="88" t="str">
        <f>IF(Table1[[#This Row],[Posting Date]]&lt;&gt;"",IF(Table1[[#This Row],[Reference Number]]=Q2788,B2788+1,1),"")</f>
        <v/>
      </c>
      <c r="C2789" s="61"/>
      <c r="D2789" s="61"/>
      <c r="E2789" s="218"/>
      <c r="F2789" s="143" t="str">
        <f>IFERROR(IF(VLOOKUP(Table1[[#This Row],[Budget Code Description]],Dimentions!$X$6:$AC$132,2,FALSE)="","",VLOOKUP(Table1[[#This Row],[Budget Code Description]],Dimentions!$X$6:$AC$132,2,FALSE)),"")</f>
        <v/>
      </c>
      <c r="G2789" s="143" t="str">
        <f>IFERROR(VLOOKUP(Table1[[#This Row],[Budget Code Description]],Dimentions!$X$6:$AC$132,3,FALSE),"")</f>
        <v/>
      </c>
      <c r="H2789" s="64" t="str">
        <f>IFERROR(VLOOKUP(Table1[[#This Row],[Account]],Dimentions!$S$6:$V$233,2,FALSE),"")</f>
        <v/>
      </c>
      <c r="I2789" s="62">
        <f>_xlfn.NUMBERVALUE(LEFT(Table1[[#This Row],[Account]],1))</f>
        <v>0</v>
      </c>
      <c r="J2789" s="62" t="str">
        <f>IFERROR(VLOOKUP(Table1[[#This Row],[Budget Code Description]],Table6[#All],7,FALSE),"")</f>
        <v/>
      </c>
      <c r="K2789" s="143" t="str">
        <f>IFERROR(VLOOKUP(Table1[[#This Row],[Budget Code Description]],Table6[#All],8,FALSE),"")</f>
        <v/>
      </c>
      <c r="L2789" s="63"/>
      <c r="M2789" s="65" t="str">
        <f>IFERROR(VLOOKUP(Table1[[#This Row],[Staff ID]],Table2[],2,FALSE),"")</f>
        <v/>
      </c>
      <c r="N2789" s="211" t="str">
        <f>IFERROR(IF(VLOOKUP(Table1[[#This Row],[Budget Code Description]],Dimentions!$X$6:$AC$97,4,FALSE)="","",VLOOKUP(Table1[[#This Row],[Budget Code Description]],Dimentions!$X$6:$AC$97,4,FALSE)),"")</f>
        <v/>
      </c>
      <c r="O2789" s="65" t="str">
        <f>IFERROR(VLOOKUP(Table1[[#This Row],[Vendor ID]],Table549[],2,FALSE),"")</f>
        <v/>
      </c>
      <c r="P2789" s="63"/>
      <c r="Q2789" s="143" t="str">
        <f>IF(Table1[[#This Row],[Posting Date]]&lt;&gt;"",$D$9,"")</f>
        <v/>
      </c>
      <c r="R2789" s="159" t="str">
        <f>IF(Table1[[#This Row],[Posting Date]]&lt;&gt;"",$D$10,"")</f>
        <v/>
      </c>
      <c r="S2789" s="66"/>
      <c r="T2789" s="63"/>
      <c r="U2789" s="67"/>
      <c r="V2789" s="67"/>
      <c r="W2789" s="67" t="str">
        <f t="shared" si="43"/>
        <v/>
      </c>
      <c r="X2789" s="161" t="str">
        <f>IF(E2789="","",(IF(Table1[[#This Row],[Cur]]="USD",Table1[[#This Row],[Cur_Amount Debit]],Table1[[#This Row],[Cur_Amount Debit]]/Table1[[#This Row],[Exchange Rate]])))</f>
        <v/>
      </c>
      <c r="Y2789" s="161" t="str">
        <f>IF(E2789="","",(IF(Table1[[#This Row],[Cur]]="USD",Table1[[#This Row],[Cur_Amount Credit]],Table1[[#This Row],[Cur_Amount Credit]]/ExchangeRate)))</f>
        <v/>
      </c>
      <c r="Z2789" s="203" t="str">
        <f>IF(E2789="","",(Table1[[#This Row],[Debit USD]]-Table1[[#This Row],[Credit USD]]))</f>
        <v/>
      </c>
      <c r="AA2789" s="122"/>
      <c r="AB2789" s="1"/>
      <c r="AC2789" s="15"/>
      <c r="AD2789" s="15" t="str">
        <f>IF(AND(OR(Table1[[#This Row],[Account]]="15030",Table1[[#This Row],[Account]]="15035",Table1[[#This Row],[Account]]="20150"),Table1[[#This Row],[Vendor ID]]=""),1,"")</f>
        <v/>
      </c>
      <c r="AE2789" s="15"/>
      <c r="AF2789" s="15"/>
      <c r="AG2789" s="15"/>
      <c r="AH2789" s="46" t="str">
        <f>IF(Table1[[#This Row],[Posting Date]]&lt;&gt;"","GJ-"&amp;CountryID,"")</f>
        <v/>
      </c>
      <c r="AI2789" s="59" t="str">
        <f>IF(Table1[[#This Row],[Posting Date]]&lt;&gt;"",Table1[[#This Row],[Posting Date]],"")</f>
        <v/>
      </c>
      <c r="AJ2789" s="46"/>
      <c r="AK2789" s="46" t="str">
        <f>IF(Table1[[#This Row],[Description]]&lt;&gt;"",Table1[[#This Row],[Description]],"")</f>
        <v/>
      </c>
      <c r="AL2789" s="46" t="str">
        <f>IF(Table1[[#This Row],[Posting Date]]&lt;&gt;"",Table1[[#This Row],[Reference Number]],"")</f>
        <v/>
      </c>
      <c r="AM2789" s="46" t="str">
        <f>TRIM(Table1[[#This Row],[Line '#]])</f>
        <v/>
      </c>
      <c r="AN2789" s="46" t="str">
        <f>TRIM(Table1[[#This Row],[Account]])</f>
        <v/>
      </c>
      <c r="AO2789" s="46" t="str">
        <f>IF(Table1[[#This Row],[Posting Date]]&lt;&gt;"",$D$5,"")</f>
        <v/>
      </c>
      <c r="AP2789" s="46" t="str">
        <f>TRIM(Table1[[#This Row],[Departments-Prgrams]])</f>
        <v/>
      </c>
      <c r="AQ2789" s="46" t="str">
        <f>TRIM(Table1[[#This Row],[Grant]])</f>
        <v/>
      </c>
      <c r="AR2789" s="46" t="str">
        <f>TRIM(Table1[[#This Row],[Staff ID]])</f>
        <v/>
      </c>
      <c r="AS2789" s="46" t="str">
        <f>IF(TRIM(Table1[[#This Row],[Budget Code]])=0,"",TRIM(Table1[[#This Row],[Budget Code]]))</f>
        <v/>
      </c>
      <c r="AT2789" s="46" t="str">
        <f>IF(Table1[[#This Row],[Line Description]]&lt;&gt;"",Table1[[#This Row],[Line Description]],"")</f>
        <v/>
      </c>
      <c r="AU2789" s="46" t="str">
        <f>IF(Table1[[#This Row],[Cur_Amount Debit]]&gt;0,ROUND(Table1[[#This Row],[Cur_Amount Debit]],2),"")</f>
        <v/>
      </c>
      <c r="AV2789" s="46" t="str">
        <f>IF(Table1[[#This Row],[Cur_Amount Credit]]&gt;0,ROUND(Table1[[#This Row],[Cur_Amount Credit]],2),"")</f>
        <v/>
      </c>
      <c r="AW2789" s="46" t="str">
        <f>LEFT(Table1[[#This Row],[Cur]],3)</f>
        <v/>
      </c>
      <c r="AX2789" s="59"/>
      <c r="AY2789" s="46"/>
      <c r="AZ2789" s="46" t="str">
        <f>IF(Table1[[#This Row],[Cur]]&lt;&gt;"",IF(Table1[[#This Row],[Cur]]="USD","",ExchangeRate),"")</f>
        <v/>
      </c>
      <c r="BA2789" s="46" t="str">
        <f>IF(Table1[[#This Row],[Grant]]&lt;&gt;"",VLOOKUP(Table1[[#This Row],[Grant]],Grants!B:D,3),"")</f>
        <v/>
      </c>
      <c r="BB2789" s="46" t="str">
        <f>TRIM(Table1[[#This Row],[Vendor ID]])</f>
        <v/>
      </c>
      <c r="BC2789">
        <f>IF(Table1[[#This Row],[Reference Number]]=Q2788,BC2788,BC2788+1)</f>
        <v>2</v>
      </c>
    </row>
    <row r="2790" spans="1:55" ht="11.25" hidden="1" customHeight="1">
      <c r="A2790" s="1"/>
      <c r="B2790" s="88" t="str">
        <f>IF(Table1[[#This Row],[Posting Date]]&lt;&gt;"",IF(Table1[[#This Row],[Reference Number]]=Q2789,B2789+1,1),"")</f>
        <v/>
      </c>
      <c r="C2790" s="61"/>
      <c r="D2790" s="61"/>
      <c r="E2790" s="218"/>
      <c r="F2790" s="143" t="str">
        <f>IFERROR(IF(VLOOKUP(Table1[[#This Row],[Budget Code Description]],Dimentions!$X$6:$AC$132,2,FALSE)="","",VLOOKUP(Table1[[#This Row],[Budget Code Description]],Dimentions!$X$6:$AC$132,2,FALSE)),"")</f>
        <v/>
      </c>
      <c r="G2790" s="143" t="str">
        <f>IFERROR(VLOOKUP(Table1[[#This Row],[Budget Code Description]],Dimentions!$X$6:$AC$132,3,FALSE),"")</f>
        <v/>
      </c>
      <c r="H2790" s="64" t="str">
        <f>IFERROR(VLOOKUP(Table1[[#This Row],[Account]],Dimentions!$S$6:$V$233,2,FALSE),"")</f>
        <v/>
      </c>
      <c r="I2790" s="62">
        <f>_xlfn.NUMBERVALUE(LEFT(Table1[[#This Row],[Account]],1))</f>
        <v>0</v>
      </c>
      <c r="J2790" s="62" t="str">
        <f>IFERROR(VLOOKUP(Table1[[#This Row],[Budget Code Description]],Table6[#All],7,FALSE),"")</f>
        <v/>
      </c>
      <c r="K2790" s="143" t="str">
        <f>IFERROR(VLOOKUP(Table1[[#This Row],[Budget Code Description]],Table6[#All],8,FALSE),"")</f>
        <v/>
      </c>
      <c r="L2790" s="63"/>
      <c r="M2790" s="65" t="str">
        <f>IFERROR(VLOOKUP(Table1[[#This Row],[Staff ID]],Table2[],2,FALSE),"")</f>
        <v/>
      </c>
      <c r="N2790" s="211" t="str">
        <f>IFERROR(IF(VLOOKUP(Table1[[#This Row],[Budget Code Description]],Dimentions!$X$6:$AC$97,4,FALSE)="","",VLOOKUP(Table1[[#This Row],[Budget Code Description]],Dimentions!$X$6:$AC$97,4,FALSE)),"")</f>
        <v/>
      </c>
      <c r="O2790" s="65" t="str">
        <f>IFERROR(VLOOKUP(Table1[[#This Row],[Vendor ID]],Table549[],2,FALSE),"")</f>
        <v/>
      </c>
      <c r="P2790" s="63"/>
      <c r="Q2790" s="143" t="str">
        <f>IF(Table1[[#This Row],[Posting Date]]&lt;&gt;"",$D$9,"")</f>
        <v/>
      </c>
      <c r="R2790" s="159" t="str">
        <f>IF(Table1[[#This Row],[Posting Date]]&lt;&gt;"",$D$10,"")</f>
        <v/>
      </c>
      <c r="S2790" s="66"/>
      <c r="T2790" s="63"/>
      <c r="U2790" s="67"/>
      <c r="V2790" s="67"/>
      <c r="W2790" s="67" t="str">
        <f t="shared" si="43"/>
        <v/>
      </c>
      <c r="X2790" s="161" t="str">
        <f>IF(E2790="","",(IF(Table1[[#This Row],[Cur]]="USD",Table1[[#This Row],[Cur_Amount Debit]],Table1[[#This Row],[Cur_Amount Debit]]/Table1[[#This Row],[Exchange Rate]])))</f>
        <v/>
      </c>
      <c r="Y2790" s="161" t="str">
        <f>IF(E2790="","",(IF(Table1[[#This Row],[Cur]]="USD",Table1[[#This Row],[Cur_Amount Credit]],Table1[[#This Row],[Cur_Amount Credit]]/ExchangeRate)))</f>
        <v/>
      </c>
      <c r="Z2790" s="203" t="str">
        <f>IF(E2790="","",(Table1[[#This Row],[Debit USD]]-Table1[[#This Row],[Credit USD]]))</f>
        <v/>
      </c>
      <c r="AA2790" s="122"/>
      <c r="AB2790" s="1"/>
      <c r="AC2790" s="15"/>
      <c r="AD2790" s="15" t="str">
        <f>IF(AND(OR(Table1[[#This Row],[Account]]="15030",Table1[[#This Row],[Account]]="15035",Table1[[#This Row],[Account]]="20150"),Table1[[#This Row],[Vendor ID]]=""),1,"")</f>
        <v/>
      </c>
      <c r="AE2790" s="15"/>
      <c r="AF2790" s="15"/>
      <c r="AG2790" s="15"/>
      <c r="AH2790" s="46" t="str">
        <f>IF(Table1[[#This Row],[Posting Date]]&lt;&gt;"","GJ-"&amp;CountryID,"")</f>
        <v/>
      </c>
      <c r="AI2790" s="59" t="str">
        <f>IF(Table1[[#This Row],[Posting Date]]&lt;&gt;"",Table1[[#This Row],[Posting Date]],"")</f>
        <v/>
      </c>
      <c r="AJ2790" s="46"/>
      <c r="AK2790" s="46" t="str">
        <f>IF(Table1[[#This Row],[Description]]&lt;&gt;"",Table1[[#This Row],[Description]],"")</f>
        <v/>
      </c>
      <c r="AL2790" s="46" t="str">
        <f>IF(Table1[[#This Row],[Posting Date]]&lt;&gt;"",Table1[[#This Row],[Reference Number]],"")</f>
        <v/>
      </c>
      <c r="AM2790" s="46" t="str">
        <f>TRIM(Table1[[#This Row],[Line '#]])</f>
        <v/>
      </c>
      <c r="AN2790" s="46" t="str">
        <f>TRIM(Table1[[#This Row],[Account]])</f>
        <v/>
      </c>
      <c r="AO2790" s="46" t="str">
        <f>IF(Table1[[#This Row],[Posting Date]]&lt;&gt;"",$D$5,"")</f>
        <v/>
      </c>
      <c r="AP2790" s="46" t="str">
        <f>TRIM(Table1[[#This Row],[Departments-Prgrams]])</f>
        <v/>
      </c>
      <c r="AQ2790" s="46" t="str">
        <f>TRIM(Table1[[#This Row],[Grant]])</f>
        <v/>
      </c>
      <c r="AR2790" s="46" t="str">
        <f>TRIM(Table1[[#This Row],[Staff ID]])</f>
        <v/>
      </c>
      <c r="AS2790" s="46" t="str">
        <f>IF(TRIM(Table1[[#This Row],[Budget Code]])=0,"",TRIM(Table1[[#This Row],[Budget Code]]))</f>
        <v/>
      </c>
      <c r="AT2790" s="46" t="str">
        <f>IF(Table1[[#This Row],[Line Description]]&lt;&gt;"",Table1[[#This Row],[Line Description]],"")</f>
        <v/>
      </c>
      <c r="AU2790" s="46" t="str">
        <f>IF(Table1[[#This Row],[Cur_Amount Debit]]&gt;0,ROUND(Table1[[#This Row],[Cur_Amount Debit]],2),"")</f>
        <v/>
      </c>
      <c r="AV2790" s="46" t="str">
        <f>IF(Table1[[#This Row],[Cur_Amount Credit]]&gt;0,ROUND(Table1[[#This Row],[Cur_Amount Credit]],2),"")</f>
        <v/>
      </c>
      <c r="AW2790" s="46" t="str">
        <f>LEFT(Table1[[#This Row],[Cur]],3)</f>
        <v/>
      </c>
      <c r="AX2790" s="59"/>
      <c r="AY2790" s="46"/>
      <c r="AZ2790" s="46" t="str">
        <f>IF(Table1[[#This Row],[Cur]]&lt;&gt;"",IF(Table1[[#This Row],[Cur]]="USD","",ExchangeRate),"")</f>
        <v/>
      </c>
      <c r="BA2790" s="46" t="str">
        <f>IF(Table1[[#This Row],[Grant]]&lt;&gt;"",VLOOKUP(Table1[[#This Row],[Grant]],Grants!B:D,3),"")</f>
        <v/>
      </c>
      <c r="BB2790" s="46" t="str">
        <f>TRIM(Table1[[#This Row],[Vendor ID]])</f>
        <v/>
      </c>
      <c r="BC2790">
        <f>IF(Table1[[#This Row],[Reference Number]]=Q2789,BC2789,BC2789+1)</f>
        <v>2</v>
      </c>
    </row>
    <row r="2791" spans="1:55" ht="11.25" hidden="1" customHeight="1">
      <c r="A2791" s="1"/>
      <c r="B2791" s="88" t="str">
        <f>IF(Table1[[#This Row],[Posting Date]]&lt;&gt;"",IF(Table1[[#This Row],[Reference Number]]=Q2790,B2790+1,1),"")</f>
        <v/>
      </c>
      <c r="C2791" s="61"/>
      <c r="D2791" s="61"/>
      <c r="E2791" s="218"/>
      <c r="F2791" s="143" t="str">
        <f>IFERROR(IF(VLOOKUP(Table1[[#This Row],[Budget Code Description]],Dimentions!$X$6:$AC$132,2,FALSE)="","",VLOOKUP(Table1[[#This Row],[Budget Code Description]],Dimentions!$X$6:$AC$132,2,FALSE)),"")</f>
        <v/>
      </c>
      <c r="G2791" s="143" t="str">
        <f>IFERROR(VLOOKUP(Table1[[#This Row],[Budget Code Description]],Dimentions!$X$6:$AC$132,3,FALSE),"")</f>
        <v/>
      </c>
      <c r="H2791" s="64" t="str">
        <f>IFERROR(VLOOKUP(Table1[[#This Row],[Account]],Dimentions!$S$6:$V$233,2,FALSE),"")</f>
        <v/>
      </c>
      <c r="I2791" s="62">
        <f>_xlfn.NUMBERVALUE(LEFT(Table1[[#This Row],[Account]],1))</f>
        <v>0</v>
      </c>
      <c r="J2791" s="62" t="str">
        <f>IFERROR(VLOOKUP(Table1[[#This Row],[Budget Code Description]],Table6[#All],7,FALSE),"")</f>
        <v/>
      </c>
      <c r="K2791" s="143" t="str">
        <f>IFERROR(VLOOKUP(Table1[[#This Row],[Budget Code Description]],Table6[#All],8,FALSE),"")</f>
        <v/>
      </c>
      <c r="L2791" s="63"/>
      <c r="M2791" s="65" t="str">
        <f>IFERROR(VLOOKUP(Table1[[#This Row],[Staff ID]],Table2[],2,FALSE),"")</f>
        <v/>
      </c>
      <c r="N2791" s="211" t="str">
        <f>IFERROR(IF(VLOOKUP(Table1[[#This Row],[Budget Code Description]],Dimentions!$X$6:$AC$97,4,FALSE)="","",VLOOKUP(Table1[[#This Row],[Budget Code Description]],Dimentions!$X$6:$AC$97,4,FALSE)),"")</f>
        <v/>
      </c>
      <c r="O2791" s="65" t="str">
        <f>IFERROR(VLOOKUP(Table1[[#This Row],[Vendor ID]],Table549[],2,FALSE),"")</f>
        <v/>
      </c>
      <c r="P2791" s="63"/>
      <c r="Q2791" s="143" t="str">
        <f>IF(Table1[[#This Row],[Posting Date]]&lt;&gt;"",$D$9,"")</f>
        <v/>
      </c>
      <c r="R2791" s="159" t="str">
        <f>IF(Table1[[#This Row],[Posting Date]]&lt;&gt;"",$D$10,"")</f>
        <v/>
      </c>
      <c r="S2791" s="66"/>
      <c r="T2791" s="63"/>
      <c r="U2791" s="67"/>
      <c r="V2791" s="67"/>
      <c r="W2791" s="67" t="str">
        <f t="shared" si="43"/>
        <v/>
      </c>
      <c r="X2791" s="161" t="str">
        <f>IF(E2791="","",(IF(Table1[[#This Row],[Cur]]="USD",Table1[[#This Row],[Cur_Amount Debit]],Table1[[#This Row],[Cur_Amount Debit]]/Table1[[#This Row],[Exchange Rate]])))</f>
        <v/>
      </c>
      <c r="Y2791" s="161" t="str">
        <f>IF(E2791="","",(IF(Table1[[#This Row],[Cur]]="USD",Table1[[#This Row],[Cur_Amount Credit]],Table1[[#This Row],[Cur_Amount Credit]]/ExchangeRate)))</f>
        <v/>
      </c>
      <c r="Z2791" s="203" t="str">
        <f>IF(E2791="","",(Table1[[#This Row],[Debit USD]]-Table1[[#This Row],[Credit USD]]))</f>
        <v/>
      </c>
      <c r="AA2791" s="122"/>
      <c r="AB2791" s="1"/>
      <c r="AC2791" s="15"/>
      <c r="AD2791" s="15" t="str">
        <f>IF(AND(OR(Table1[[#This Row],[Account]]="15030",Table1[[#This Row],[Account]]="15035",Table1[[#This Row],[Account]]="20150"),Table1[[#This Row],[Vendor ID]]=""),1,"")</f>
        <v/>
      </c>
      <c r="AE2791" s="15"/>
      <c r="AF2791" s="15"/>
      <c r="AG2791" s="15"/>
      <c r="AH2791" s="46" t="str">
        <f>IF(Table1[[#This Row],[Posting Date]]&lt;&gt;"","GJ-"&amp;CountryID,"")</f>
        <v/>
      </c>
      <c r="AI2791" s="59" t="str">
        <f>IF(Table1[[#This Row],[Posting Date]]&lt;&gt;"",Table1[[#This Row],[Posting Date]],"")</f>
        <v/>
      </c>
      <c r="AJ2791" s="46"/>
      <c r="AK2791" s="46" t="str">
        <f>IF(Table1[[#This Row],[Description]]&lt;&gt;"",Table1[[#This Row],[Description]],"")</f>
        <v/>
      </c>
      <c r="AL2791" s="46" t="str">
        <f>IF(Table1[[#This Row],[Posting Date]]&lt;&gt;"",Table1[[#This Row],[Reference Number]],"")</f>
        <v/>
      </c>
      <c r="AM2791" s="46" t="str">
        <f>TRIM(Table1[[#This Row],[Line '#]])</f>
        <v/>
      </c>
      <c r="AN2791" s="46" t="str">
        <f>TRIM(Table1[[#This Row],[Account]])</f>
        <v/>
      </c>
      <c r="AO2791" s="46" t="str">
        <f>IF(Table1[[#This Row],[Posting Date]]&lt;&gt;"",$D$5,"")</f>
        <v/>
      </c>
      <c r="AP2791" s="46" t="str">
        <f>TRIM(Table1[[#This Row],[Departments-Prgrams]])</f>
        <v/>
      </c>
      <c r="AQ2791" s="46" t="str">
        <f>TRIM(Table1[[#This Row],[Grant]])</f>
        <v/>
      </c>
      <c r="AR2791" s="46" t="str">
        <f>TRIM(Table1[[#This Row],[Staff ID]])</f>
        <v/>
      </c>
      <c r="AS2791" s="46" t="str">
        <f>IF(TRIM(Table1[[#This Row],[Budget Code]])=0,"",TRIM(Table1[[#This Row],[Budget Code]]))</f>
        <v/>
      </c>
      <c r="AT2791" s="46" t="str">
        <f>IF(Table1[[#This Row],[Line Description]]&lt;&gt;"",Table1[[#This Row],[Line Description]],"")</f>
        <v/>
      </c>
      <c r="AU2791" s="46" t="str">
        <f>IF(Table1[[#This Row],[Cur_Amount Debit]]&gt;0,ROUND(Table1[[#This Row],[Cur_Amount Debit]],2),"")</f>
        <v/>
      </c>
      <c r="AV2791" s="46" t="str">
        <f>IF(Table1[[#This Row],[Cur_Amount Credit]]&gt;0,ROUND(Table1[[#This Row],[Cur_Amount Credit]],2),"")</f>
        <v/>
      </c>
      <c r="AW2791" s="46" t="str">
        <f>LEFT(Table1[[#This Row],[Cur]],3)</f>
        <v/>
      </c>
      <c r="AX2791" s="59"/>
      <c r="AY2791" s="46"/>
      <c r="AZ2791" s="46" t="str">
        <f>IF(Table1[[#This Row],[Cur]]&lt;&gt;"",IF(Table1[[#This Row],[Cur]]="USD","",ExchangeRate),"")</f>
        <v/>
      </c>
      <c r="BA2791" s="46" t="str">
        <f>IF(Table1[[#This Row],[Grant]]&lt;&gt;"",VLOOKUP(Table1[[#This Row],[Grant]],Grants!B:D,3),"")</f>
        <v/>
      </c>
      <c r="BB2791" s="46" t="str">
        <f>TRIM(Table1[[#This Row],[Vendor ID]])</f>
        <v/>
      </c>
      <c r="BC2791">
        <f>IF(Table1[[#This Row],[Reference Number]]=Q2790,BC2790,BC2790+1)</f>
        <v>2</v>
      </c>
    </row>
    <row r="2792" spans="1:55" ht="11.25" hidden="1" customHeight="1">
      <c r="A2792" s="1"/>
      <c r="B2792" s="88" t="str">
        <f>IF(Table1[[#This Row],[Posting Date]]&lt;&gt;"",IF(Table1[[#This Row],[Reference Number]]=Q2791,B2791+1,1),"")</f>
        <v/>
      </c>
      <c r="C2792" s="61"/>
      <c r="D2792" s="61"/>
      <c r="E2792" s="218"/>
      <c r="F2792" s="143" t="str">
        <f>IFERROR(IF(VLOOKUP(Table1[[#This Row],[Budget Code Description]],Dimentions!$X$6:$AC$132,2,FALSE)="","",VLOOKUP(Table1[[#This Row],[Budget Code Description]],Dimentions!$X$6:$AC$132,2,FALSE)),"")</f>
        <v/>
      </c>
      <c r="G2792" s="143" t="str">
        <f>IFERROR(VLOOKUP(Table1[[#This Row],[Budget Code Description]],Dimentions!$X$6:$AC$132,3,FALSE),"")</f>
        <v/>
      </c>
      <c r="H2792" s="64" t="str">
        <f>IFERROR(VLOOKUP(Table1[[#This Row],[Account]],Dimentions!$S$6:$V$233,2,FALSE),"")</f>
        <v/>
      </c>
      <c r="I2792" s="62">
        <f>_xlfn.NUMBERVALUE(LEFT(Table1[[#This Row],[Account]],1))</f>
        <v>0</v>
      </c>
      <c r="J2792" s="62" t="str">
        <f>IFERROR(VLOOKUP(Table1[[#This Row],[Budget Code Description]],Table6[#All],7,FALSE),"")</f>
        <v/>
      </c>
      <c r="K2792" s="143" t="str">
        <f>IFERROR(VLOOKUP(Table1[[#This Row],[Budget Code Description]],Table6[#All],8,FALSE),"")</f>
        <v/>
      </c>
      <c r="L2792" s="63"/>
      <c r="M2792" s="65" t="str">
        <f>IFERROR(VLOOKUP(Table1[[#This Row],[Staff ID]],Table2[],2,FALSE),"")</f>
        <v/>
      </c>
      <c r="N2792" s="211" t="str">
        <f>IFERROR(IF(VLOOKUP(Table1[[#This Row],[Budget Code Description]],Dimentions!$X$6:$AC$97,4,FALSE)="","",VLOOKUP(Table1[[#This Row],[Budget Code Description]],Dimentions!$X$6:$AC$97,4,FALSE)),"")</f>
        <v/>
      </c>
      <c r="O2792" s="65" t="str">
        <f>IFERROR(VLOOKUP(Table1[[#This Row],[Vendor ID]],Table549[],2,FALSE),"")</f>
        <v/>
      </c>
      <c r="P2792" s="63"/>
      <c r="Q2792" s="143" t="str">
        <f>IF(Table1[[#This Row],[Posting Date]]&lt;&gt;"",$D$9,"")</f>
        <v/>
      </c>
      <c r="R2792" s="159" t="str">
        <f>IF(Table1[[#This Row],[Posting Date]]&lt;&gt;"",$D$10,"")</f>
        <v/>
      </c>
      <c r="S2792" s="66"/>
      <c r="T2792" s="63"/>
      <c r="U2792" s="67"/>
      <c r="V2792" s="67"/>
      <c r="W2792" s="67" t="str">
        <f t="shared" si="43"/>
        <v/>
      </c>
      <c r="X2792" s="161" t="str">
        <f>IF(E2792="","",(IF(Table1[[#This Row],[Cur]]="USD",Table1[[#This Row],[Cur_Amount Debit]],Table1[[#This Row],[Cur_Amount Debit]]/Table1[[#This Row],[Exchange Rate]])))</f>
        <v/>
      </c>
      <c r="Y2792" s="161" t="str">
        <f>IF(E2792="","",(IF(Table1[[#This Row],[Cur]]="USD",Table1[[#This Row],[Cur_Amount Credit]],Table1[[#This Row],[Cur_Amount Credit]]/ExchangeRate)))</f>
        <v/>
      </c>
      <c r="Z2792" s="203" t="str">
        <f>IF(E2792="","",(Table1[[#This Row],[Debit USD]]-Table1[[#This Row],[Credit USD]]))</f>
        <v/>
      </c>
      <c r="AA2792" s="122"/>
      <c r="AB2792" s="1"/>
      <c r="AC2792" s="15"/>
      <c r="AD2792" s="15" t="str">
        <f>IF(AND(OR(Table1[[#This Row],[Account]]="15030",Table1[[#This Row],[Account]]="15035",Table1[[#This Row],[Account]]="20150"),Table1[[#This Row],[Vendor ID]]=""),1,"")</f>
        <v/>
      </c>
      <c r="AE2792" s="15"/>
      <c r="AF2792" s="15"/>
      <c r="AG2792" s="15"/>
      <c r="AH2792" s="46" t="str">
        <f>IF(Table1[[#This Row],[Posting Date]]&lt;&gt;"","GJ-"&amp;CountryID,"")</f>
        <v/>
      </c>
      <c r="AI2792" s="59" t="str">
        <f>IF(Table1[[#This Row],[Posting Date]]&lt;&gt;"",Table1[[#This Row],[Posting Date]],"")</f>
        <v/>
      </c>
      <c r="AJ2792" s="46"/>
      <c r="AK2792" s="46" t="str">
        <f>IF(Table1[[#This Row],[Description]]&lt;&gt;"",Table1[[#This Row],[Description]],"")</f>
        <v/>
      </c>
      <c r="AL2792" s="46" t="str">
        <f>IF(Table1[[#This Row],[Posting Date]]&lt;&gt;"",Table1[[#This Row],[Reference Number]],"")</f>
        <v/>
      </c>
      <c r="AM2792" s="46" t="str">
        <f>TRIM(Table1[[#This Row],[Line '#]])</f>
        <v/>
      </c>
      <c r="AN2792" s="46" t="str">
        <f>TRIM(Table1[[#This Row],[Account]])</f>
        <v/>
      </c>
      <c r="AO2792" s="46" t="str">
        <f>IF(Table1[[#This Row],[Posting Date]]&lt;&gt;"",$D$5,"")</f>
        <v/>
      </c>
      <c r="AP2792" s="46" t="str">
        <f>TRIM(Table1[[#This Row],[Departments-Prgrams]])</f>
        <v/>
      </c>
      <c r="AQ2792" s="46" t="str">
        <f>TRIM(Table1[[#This Row],[Grant]])</f>
        <v/>
      </c>
      <c r="AR2792" s="46" t="str">
        <f>TRIM(Table1[[#This Row],[Staff ID]])</f>
        <v/>
      </c>
      <c r="AS2792" s="46" t="str">
        <f>IF(TRIM(Table1[[#This Row],[Budget Code]])=0,"",TRIM(Table1[[#This Row],[Budget Code]]))</f>
        <v/>
      </c>
      <c r="AT2792" s="46" t="str">
        <f>IF(Table1[[#This Row],[Line Description]]&lt;&gt;"",Table1[[#This Row],[Line Description]],"")</f>
        <v/>
      </c>
      <c r="AU2792" s="46" t="str">
        <f>IF(Table1[[#This Row],[Cur_Amount Debit]]&gt;0,ROUND(Table1[[#This Row],[Cur_Amount Debit]],2),"")</f>
        <v/>
      </c>
      <c r="AV2792" s="46" t="str">
        <f>IF(Table1[[#This Row],[Cur_Amount Credit]]&gt;0,ROUND(Table1[[#This Row],[Cur_Amount Credit]],2),"")</f>
        <v/>
      </c>
      <c r="AW2792" s="46" t="str">
        <f>LEFT(Table1[[#This Row],[Cur]],3)</f>
        <v/>
      </c>
      <c r="AX2792" s="59"/>
      <c r="AY2792" s="46"/>
      <c r="AZ2792" s="46" t="str">
        <f>IF(Table1[[#This Row],[Cur]]&lt;&gt;"",IF(Table1[[#This Row],[Cur]]="USD","",ExchangeRate),"")</f>
        <v/>
      </c>
      <c r="BA2792" s="46" t="str">
        <f>IF(Table1[[#This Row],[Grant]]&lt;&gt;"",VLOOKUP(Table1[[#This Row],[Grant]],Grants!B:D,3),"")</f>
        <v/>
      </c>
      <c r="BB2792" s="46" t="str">
        <f>TRIM(Table1[[#This Row],[Vendor ID]])</f>
        <v/>
      </c>
      <c r="BC2792">
        <f>IF(Table1[[#This Row],[Reference Number]]=Q2791,BC2791,BC2791+1)</f>
        <v>2</v>
      </c>
    </row>
    <row r="2793" spans="1:55" ht="11.25" hidden="1" customHeight="1">
      <c r="A2793" s="1"/>
      <c r="B2793" s="88" t="str">
        <f>IF(Table1[[#This Row],[Posting Date]]&lt;&gt;"",IF(Table1[[#This Row],[Reference Number]]=Q2792,B2792+1,1),"")</f>
        <v/>
      </c>
      <c r="C2793" s="61"/>
      <c r="D2793" s="61"/>
      <c r="E2793" s="218"/>
      <c r="F2793" s="143" t="str">
        <f>IFERROR(IF(VLOOKUP(Table1[[#This Row],[Budget Code Description]],Dimentions!$X$6:$AC$132,2,FALSE)="","",VLOOKUP(Table1[[#This Row],[Budget Code Description]],Dimentions!$X$6:$AC$132,2,FALSE)),"")</f>
        <v/>
      </c>
      <c r="G2793" s="143" t="str">
        <f>IFERROR(VLOOKUP(Table1[[#This Row],[Budget Code Description]],Dimentions!$X$6:$AC$132,3,FALSE),"")</f>
        <v/>
      </c>
      <c r="H2793" s="64" t="str">
        <f>IFERROR(VLOOKUP(Table1[[#This Row],[Account]],Dimentions!$S$6:$V$233,2,FALSE),"")</f>
        <v/>
      </c>
      <c r="I2793" s="62">
        <f>_xlfn.NUMBERVALUE(LEFT(Table1[[#This Row],[Account]],1))</f>
        <v>0</v>
      </c>
      <c r="J2793" s="62" t="str">
        <f>IFERROR(VLOOKUP(Table1[[#This Row],[Budget Code Description]],Table6[#All],7,FALSE),"")</f>
        <v/>
      </c>
      <c r="K2793" s="143" t="str">
        <f>IFERROR(VLOOKUP(Table1[[#This Row],[Budget Code Description]],Table6[#All],8,FALSE),"")</f>
        <v/>
      </c>
      <c r="L2793" s="63"/>
      <c r="M2793" s="65" t="str">
        <f>IFERROR(VLOOKUP(Table1[[#This Row],[Staff ID]],Table2[],2,FALSE),"")</f>
        <v/>
      </c>
      <c r="N2793" s="211" t="str">
        <f>IFERROR(IF(VLOOKUP(Table1[[#This Row],[Budget Code Description]],Dimentions!$X$6:$AC$97,4,FALSE)="","",VLOOKUP(Table1[[#This Row],[Budget Code Description]],Dimentions!$X$6:$AC$97,4,FALSE)),"")</f>
        <v/>
      </c>
      <c r="O2793" s="65" t="str">
        <f>IFERROR(VLOOKUP(Table1[[#This Row],[Vendor ID]],Table549[],2,FALSE),"")</f>
        <v/>
      </c>
      <c r="P2793" s="63"/>
      <c r="Q2793" s="143" t="str">
        <f>IF(Table1[[#This Row],[Posting Date]]&lt;&gt;"",$D$9,"")</f>
        <v/>
      </c>
      <c r="R2793" s="159" t="str">
        <f>IF(Table1[[#This Row],[Posting Date]]&lt;&gt;"",$D$10,"")</f>
        <v/>
      </c>
      <c r="S2793" s="66"/>
      <c r="T2793" s="63"/>
      <c r="U2793" s="67"/>
      <c r="V2793" s="67"/>
      <c r="W2793" s="67" t="str">
        <f t="shared" ref="W2793:W2856" si="44">IF(E2793="","",(ExchangeRate))</f>
        <v/>
      </c>
      <c r="X2793" s="161" t="str">
        <f>IF(E2793="","",(IF(Table1[[#This Row],[Cur]]="USD",Table1[[#This Row],[Cur_Amount Debit]],Table1[[#This Row],[Cur_Amount Debit]]/Table1[[#This Row],[Exchange Rate]])))</f>
        <v/>
      </c>
      <c r="Y2793" s="161" t="str">
        <f>IF(E2793="","",(IF(Table1[[#This Row],[Cur]]="USD",Table1[[#This Row],[Cur_Amount Credit]],Table1[[#This Row],[Cur_Amount Credit]]/ExchangeRate)))</f>
        <v/>
      </c>
      <c r="Z2793" s="203" t="str">
        <f>IF(E2793="","",(Table1[[#This Row],[Debit USD]]-Table1[[#This Row],[Credit USD]]))</f>
        <v/>
      </c>
      <c r="AA2793" s="122"/>
      <c r="AB2793" s="1"/>
      <c r="AC2793" s="15"/>
      <c r="AD2793" s="15" t="str">
        <f>IF(AND(OR(Table1[[#This Row],[Account]]="15030",Table1[[#This Row],[Account]]="15035",Table1[[#This Row],[Account]]="20150"),Table1[[#This Row],[Vendor ID]]=""),1,"")</f>
        <v/>
      </c>
      <c r="AE2793" s="15"/>
      <c r="AF2793" s="15"/>
      <c r="AG2793" s="15"/>
      <c r="AH2793" s="46" t="str">
        <f>IF(Table1[[#This Row],[Posting Date]]&lt;&gt;"","GJ-"&amp;CountryID,"")</f>
        <v/>
      </c>
      <c r="AI2793" s="59" t="str">
        <f>IF(Table1[[#This Row],[Posting Date]]&lt;&gt;"",Table1[[#This Row],[Posting Date]],"")</f>
        <v/>
      </c>
      <c r="AJ2793" s="46"/>
      <c r="AK2793" s="46" t="str">
        <f>IF(Table1[[#This Row],[Description]]&lt;&gt;"",Table1[[#This Row],[Description]],"")</f>
        <v/>
      </c>
      <c r="AL2793" s="46" t="str">
        <f>IF(Table1[[#This Row],[Posting Date]]&lt;&gt;"",Table1[[#This Row],[Reference Number]],"")</f>
        <v/>
      </c>
      <c r="AM2793" s="46" t="str">
        <f>TRIM(Table1[[#This Row],[Line '#]])</f>
        <v/>
      </c>
      <c r="AN2793" s="46" t="str">
        <f>TRIM(Table1[[#This Row],[Account]])</f>
        <v/>
      </c>
      <c r="AO2793" s="46" t="str">
        <f>IF(Table1[[#This Row],[Posting Date]]&lt;&gt;"",$D$5,"")</f>
        <v/>
      </c>
      <c r="AP2793" s="46" t="str">
        <f>TRIM(Table1[[#This Row],[Departments-Prgrams]])</f>
        <v/>
      </c>
      <c r="AQ2793" s="46" t="str">
        <f>TRIM(Table1[[#This Row],[Grant]])</f>
        <v/>
      </c>
      <c r="AR2793" s="46" t="str">
        <f>TRIM(Table1[[#This Row],[Staff ID]])</f>
        <v/>
      </c>
      <c r="AS2793" s="46" t="str">
        <f>IF(TRIM(Table1[[#This Row],[Budget Code]])=0,"",TRIM(Table1[[#This Row],[Budget Code]]))</f>
        <v/>
      </c>
      <c r="AT2793" s="46" t="str">
        <f>IF(Table1[[#This Row],[Line Description]]&lt;&gt;"",Table1[[#This Row],[Line Description]],"")</f>
        <v/>
      </c>
      <c r="AU2793" s="46" t="str">
        <f>IF(Table1[[#This Row],[Cur_Amount Debit]]&gt;0,ROUND(Table1[[#This Row],[Cur_Amount Debit]],2),"")</f>
        <v/>
      </c>
      <c r="AV2793" s="46" t="str">
        <f>IF(Table1[[#This Row],[Cur_Amount Credit]]&gt;0,ROUND(Table1[[#This Row],[Cur_Amount Credit]],2),"")</f>
        <v/>
      </c>
      <c r="AW2793" s="46" t="str">
        <f>LEFT(Table1[[#This Row],[Cur]],3)</f>
        <v/>
      </c>
      <c r="AX2793" s="59"/>
      <c r="AY2793" s="46"/>
      <c r="AZ2793" s="46" t="str">
        <f>IF(Table1[[#This Row],[Cur]]&lt;&gt;"",IF(Table1[[#This Row],[Cur]]="USD","",ExchangeRate),"")</f>
        <v/>
      </c>
      <c r="BA2793" s="46" t="str">
        <f>IF(Table1[[#This Row],[Grant]]&lt;&gt;"",VLOOKUP(Table1[[#This Row],[Grant]],Grants!B:D,3),"")</f>
        <v/>
      </c>
      <c r="BB2793" s="46" t="str">
        <f>TRIM(Table1[[#This Row],[Vendor ID]])</f>
        <v/>
      </c>
      <c r="BC2793">
        <f>IF(Table1[[#This Row],[Reference Number]]=Q2792,BC2792,BC2792+1)</f>
        <v>2</v>
      </c>
    </row>
    <row r="2794" spans="1:55" ht="11.25" hidden="1" customHeight="1">
      <c r="A2794" s="1"/>
      <c r="B2794" s="88" t="str">
        <f>IF(Table1[[#This Row],[Posting Date]]&lt;&gt;"",IF(Table1[[#This Row],[Reference Number]]=Q2793,B2793+1,1),"")</f>
        <v/>
      </c>
      <c r="C2794" s="61"/>
      <c r="D2794" s="61"/>
      <c r="E2794" s="218"/>
      <c r="F2794" s="143" t="str">
        <f>IFERROR(IF(VLOOKUP(Table1[[#This Row],[Budget Code Description]],Dimentions!$X$6:$AC$132,2,FALSE)="","",VLOOKUP(Table1[[#This Row],[Budget Code Description]],Dimentions!$X$6:$AC$132,2,FALSE)),"")</f>
        <v/>
      </c>
      <c r="G2794" s="143" t="str">
        <f>IFERROR(VLOOKUP(Table1[[#This Row],[Budget Code Description]],Dimentions!$X$6:$AC$132,3,FALSE),"")</f>
        <v/>
      </c>
      <c r="H2794" s="64" t="str">
        <f>IFERROR(VLOOKUP(Table1[[#This Row],[Account]],Dimentions!$S$6:$V$233,2,FALSE),"")</f>
        <v/>
      </c>
      <c r="I2794" s="62">
        <f>_xlfn.NUMBERVALUE(LEFT(Table1[[#This Row],[Account]],1))</f>
        <v>0</v>
      </c>
      <c r="J2794" s="62" t="str">
        <f>IFERROR(VLOOKUP(Table1[[#This Row],[Budget Code Description]],Table6[#All],7,FALSE),"")</f>
        <v/>
      </c>
      <c r="K2794" s="143" t="str">
        <f>IFERROR(VLOOKUP(Table1[[#This Row],[Budget Code Description]],Table6[#All],8,FALSE),"")</f>
        <v/>
      </c>
      <c r="L2794" s="63"/>
      <c r="M2794" s="65" t="str">
        <f>IFERROR(VLOOKUP(Table1[[#This Row],[Staff ID]],Table2[],2,FALSE),"")</f>
        <v/>
      </c>
      <c r="N2794" s="211" t="str">
        <f>IFERROR(IF(VLOOKUP(Table1[[#This Row],[Budget Code Description]],Dimentions!$X$6:$AC$97,4,FALSE)="","",VLOOKUP(Table1[[#This Row],[Budget Code Description]],Dimentions!$X$6:$AC$97,4,FALSE)),"")</f>
        <v/>
      </c>
      <c r="O2794" s="65" t="str">
        <f>IFERROR(VLOOKUP(Table1[[#This Row],[Vendor ID]],Table549[],2,FALSE),"")</f>
        <v/>
      </c>
      <c r="P2794" s="63"/>
      <c r="Q2794" s="143" t="str">
        <f>IF(Table1[[#This Row],[Posting Date]]&lt;&gt;"",$D$9,"")</f>
        <v/>
      </c>
      <c r="R2794" s="159" t="str">
        <f>IF(Table1[[#This Row],[Posting Date]]&lt;&gt;"",$D$10,"")</f>
        <v/>
      </c>
      <c r="S2794" s="66"/>
      <c r="T2794" s="63"/>
      <c r="U2794" s="67"/>
      <c r="V2794" s="67"/>
      <c r="W2794" s="67" t="str">
        <f t="shared" si="44"/>
        <v/>
      </c>
      <c r="X2794" s="161" t="str">
        <f>IF(E2794="","",(IF(Table1[[#This Row],[Cur]]="USD",Table1[[#This Row],[Cur_Amount Debit]],Table1[[#This Row],[Cur_Amount Debit]]/Table1[[#This Row],[Exchange Rate]])))</f>
        <v/>
      </c>
      <c r="Y2794" s="161" t="str">
        <f>IF(E2794="","",(IF(Table1[[#This Row],[Cur]]="USD",Table1[[#This Row],[Cur_Amount Credit]],Table1[[#This Row],[Cur_Amount Credit]]/ExchangeRate)))</f>
        <v/>
      </c>
      <c r="Z2794" s="203" t="str">
        <f>IF(E2794="","",(Table1[[#This Row],[Debit USD]]-Table1[[#This Row],[Credit USD]]))</f>
        <v/>
      </c>
      <c r="AA2794" s="122"/>
      <c r="AB2794" s="1"/>
      <c r="AC2794" s="15"/>
      <c r="AD2794" s="15" t="str">
        <f>IF(AND(OR(Table1[[#This Row],[Account]]="15030",Table1[[#This Row],[Account]]="15035",Table1[[#This Row],[Account]]="20150"),Table1[[#This Row],[Vendor ID]]=""),1,"")</f>
        <v/>
      </c>
      <c r="AE2794" s="15"/>
      <c r="AF2794" s="15"/>
      <c r="AG2794" s="15"/>
      <c r="AH2794" s="46" t="str">
        <f>IF(Table1[[#This Row],[Posting Date]]&lt;&gt;"","GJ-"&amp;CountryID,"")</f>
        <v/>
      </c>
      <c r="AI2794" s="59" t="str">
        <f>IF(Table1[[#This Row],[Posting Date]]&lt;&gt;"",Table1[[#This Row],[Posting Date]],"")</f>
        <v/>
      </c>
      <c r="AJ2794" s="46"/>
      <c r="AK2794" s="46" t="str">
        <f>IF(Table1[[#This Row],[Description]]&lt;&gt;"",Table1[[#This Row],[Description]],"")</f>
        <v/>
      </c>
      <c r="AL2794" s="46" t="str">
        <f>IF(Table1[[#This Row],[Posting Date]]&lt;&gt;"",Table1[[#This Row],[Reference Number]],"")</f>
        <v/>
      </c>
      <c r="AM2794" s="46" t="str">
        <f>TRIM(Table1[[#This Row],[Line '#]])</f>
        <v/>
      </c>
      <c r="AN2794" s="46" t="str">
        <f>TRIM(Table1[[#This Row],[Account]])</f>
        <v/>
      </c>
      <c r="AO2794" s="46" t="str">
        <f>IF(Table1[[#This Row],[Posting Date]]&lt;&gt;"",$D$5,"")</f>
        <v/>
      </c>
      <c r="AP2794" s="46" t="str">
        <f>TRIM(Table1[[#This Row],[Departments-Prgrams]])</f>
        <v/>
      </c>
      <c r="AQ2794" s="46" t="str">
        <f>TRIM(Table1[[#This Row],[Grant]])</f>
        <v/>
      </c>
      <c r="AR2794" s="46" t="str">
        <f>TRIM(Table1[[#This Row],[Staff ID]])</f>
        <v/>
      </c>
      <c r="AS2794" s="46" t="str">
        <f>IF(TRIM(Table1[[#This Row],[Budget Code]])=0,"",TRIM(Table1[[#This Row],[Budget Code]]))</f>
        <v/>
      </c>
      <c r="AT2794" s="46" t="str">
        <f>IF(Table1[[#This Row],[Line Description]]&lt;&gt;"",Table1[[#This Row],[Line Description]],"")</f>
        <v/>
      </c>
      <c r="AU2794" s="46" t="str">
        <f>IF(Table1[[#This Row],[Cur_Amount Debit]]&gt;0,ROUND(Table1[[#This Row],[Cur_Amount Debit]],2),"")</f>
        <v/>
      </c>
      <c r="AV2794" s="46" t="str">
        <f>IF(Table1[[#This Row],[Cur_Amount Credit]]&gt;0,ROUND(Table1[[#This Row],[Cur_Amount Credit]],2),"")</f>
        <v/>
      </c>
      <c r="AW2794" s="46" t="str">
        <f>LEFT(Table1[[#This Row],[Cur]],3)</f>
        <v/>
      </c>
      <c r="AX2794" s="59"/>
      <c r="AY2794" s="46"/>
      <c r="AZ2794" s="46" t="str">
        <f>IF(Table1[[#This Row],[Cur]]&lt;&gt;"",IF(Table1[[#This Row],[Cur]]="USD","",ExchangeRate),"")</f>
        <v/>
      </c>
      <c r="BA2794" s="46" t="str">
        <f>IF(Table1[[#This Row],[Grant]]&lt;&gt;"",VLOOKUP(Table1[[#This Row],[Grant]],Grants!B:D,3),"")</f>
        <v/>
      </c>
      <c r="BB2794" s="46" t="str">
        <f>TRIM(Table1[[#This Row],[Vendor ID]])</f>
        <v/>
      </c>
      <c r="BC2794">
        <f>IF(Table1[[#This Row],[Reference Number]]=Q2793,BC2793,BC2793+1)</f>
        <v>2</v>
      </c>
    </row>
    <row r="2795" spans="1:55" ht="11.25" hidden="1" customHeight="1">
      <c r="A2795" s="1"/>
      <c r="B2795" s="88" t="str">
        <f>IF(Table1[[#This Row],[Posting Date]]&lt;&gt;"",IF(Table1[[#This Row],[Reference Number]]=Q2794,B2794+1,1),"")</f>
        <v/>
      </c>
      <c r="C2795" s="61"/>
      <c r="D2795" s="61"/>
      <c r="E2795" s="218"/>
      <c r="F2795" s="143" t="str">
        <f>IFERROR(IF(VLOOKUP(Table1[[#This Row],[Budget Code Description]],Dimentions!$X$6:$AC$132,2,FALSE)="","",VLOOKUP(Table1[[#This Row],[Budget Code Description]],Dimentions!$X$6:$AC$132,2,FALSE)),"")</f>
        <v/>
      </c>
      <c r="G2795" s="143" t="str">
        <f>IFERROR(VLOOKUP(Table1[[#This Row],[Budget Code Description]],Dimentions!$X$6:$AC$132,3,FALSE),"")</f>
        <v/>
      </c>
      <c r="H2795" s="64" t="str">
        <f>IFERROR(VLOOKUP(Table1[[#This Row],[Account]],Dimentions!$S$6:$V$233,2,FALSE),"")</f>
        <v/>
      </c>
      <c r="I2795" s="62">
        <f>_xlfn.NUMBERVALUE(LEFT(Table1[[#This Row],[Account]],1))</f>
        <v>0</v>
      </c>
      <c r="J2795" s="62" t="str">
        <f>IFERROR(VLOOKUP(Table1[[#This Row],[Budget Code Description]],Table6[#All],7,FALSE),"")</f>
        <v/>
      </c>
      <c r="K2795" s="143" t="str">
        <f>IFERROR(VLOOKUP(Table1[[#This Row],[Budget Code Description]],Table6[#All],8,FALSE),"")</f>
        <v/>
      </c>
      <c r="L2795" s="63"/>
      <c r="M2795" s="65" t="str">
        <f>IFERROR(VLOOKUP(Table1[[#This Row],[Staff ID]],Table2[],2,FALSE),"")</f>
        <v/>
      </c>
      <c r="N2795" s="211" t="str">
        <f>IFERROR(IF(VLOOKUP(Table1[[#This Row],[Budget Code Description]],Dimentions!$X$6:$AC$97,4,FALSE)="","",VLOOKUP(Table1[[#This Row],[Budget Code Description]],Dimentions!$X$6:$AC$97,4,FALSE)),"")</f>
        <v/>
      </c>
      <c r="O2795" s="65" t="str">
        <f>IFERROR(VLOOKUP(Table1[[#This Row],[Vendor ID]],Table549[],2,FALSE),"")</f>
        <v/>
      </c>
      <c r="P2795" s="63"/>
      <c r="Q2795" s="143" t="str">
        <f>IF(Table1[[#This Row],[Posting Date]]&lt;&gt;"",$D$9,"")</f>
        <v/>
      </c>
      <c r="R2795" s="159" t="str">
        <f>IF(Table1[[#This Row],[Posting Date]]&lt;&gt;"",$D$10,"")</f>
        <v/>
      </c>
      <c r="S2795" s="66"/>
      <c r="T2795" s="63"/>
      <c r="U2795" s="67"/>
      <c r="V2795" s="67"/>
      <c r="W2795" s="67" t="str">
        <f t="shared" si="44"/>
        <v/>
      </c>
      <c r="X2795" s="161" t="str">
        <f>IF(E2795="","",(IF(Table1[[#This Row],[Cur]]="USD",Table1[[#This Row],[Cur_Amount Debit]],Table1[[#This Row],[Cur_Amount Debit]]/Table1[[#This Row],[Exchange Rate]])))</f>
        <v/>
      </c>
      <c r="Y2795" s="161" t="str">
        <f>IF(E2795="","",(IF(Table1[[#This Row],[Cur]]="USD",Table1[[#This Row],[Cur_Amount Credit]],Table1[[#This Row],[Cur_Amount Credit]]/ExchangeRate)))</f>
        <v/>
      </c>
      <c r="Z2795" s="203" t="str">
        <f>IF(E2795="","",(Table1[[#This Row],[Debit USD]]-Table1[[#This Row],[Credit USD]]))</f>
        <v/>
      </c>
      <c r="AA2795" s="122"/>
      <c r="AB2795" s="1"/>
      <c r="AC2795" s="15"/>
      <c r="AD2795" s="15" t="str">
        <f>IF(AND(OR(Table1[[#This Row],[Account]]="15030",Table1[[#This Row],[Account]]="15035",Table1[[#This Row],[Account]]="20150"),Table1[[#This Row],[Vendor ID]]=""),1,"")</f>
        <v/>
      </c>
      <c r="AE2795" s="15"/>
      <c r="AF2795" s="15"/>
      <c r="AG2795" s="15"/>
      <c r="AH2795" s="46" t="str">
        <f>IF(Table1[[#This Row],[Posting Date]]&lt;&gt;"","GJ-"&amp;CountryID,"")</f>
        <v/>
      </c>
      <c r="AI2795" s="59" t="str">
        <f>IF(Table1[[#This Row],[Posting Date]]&lt;&gt;"",Table1[[#This Row],[Posting Date]],"")</f>
        <v/>
      </c>
      <c r="AJ2795" s="46"/>
      <c r="AK2795" s="46" t="str">
        <f>IF(Table1[[#This Row],[Description]]&lt;&gt;"",Table1[[#This Row],[Description]],"")</f>
        <v/>
      </c>
      <c r="AL2795" s="46" t="str">
        <f>IF(Table1[[#This Row],[Posting Date]]&lt;&gt;"",Table1[[#This Row],[Reference Number]],"")</f>
        <v/>
      </c>
      <c r="AM2795" s="46" t="str">
        <f>TRIM(Table1[[#This Row],[Line '#]])</f>
        <v/>
      </c>
      <c r="AN2795" s="46" t="str">
        <f>TRIM(Table1[[#This Row],[Account]])</f>
        <v/>
      </c>
      <c r="AO2795" s="46" t="str">
        <f>IF(Table1[[#This Row],[Posting Date]]&lt;&gt;"",$D$5,"")</f>
        <v/>
      </c>
      <c r="AP2795" s="46" t="str">
        <f>TRIM(Table1[[#This Row],[Departments-Prgrams]])</f>
        <v/>
      </c>
      <c r="AQ2795" s="46" t="str">
        <f>TRIM(Table1[[#This Row],[Grant]])</f>
        <v/>
      </c>
      <c r="AR2795" s="46" t="str">
        <f>TRIM(Table1[[#This Row],[Staff ID]])</f>
        <v/>
      </c>
      <c r="AS2795" s="46" t="str">
        <f>IF(TRIM(Table1[[#This Row],[Budget Code]])=0,"",TRIM(Table1[[#This Row],[Budget Code]]))</f>
        <v/>
      </c>
      <c r="AT2795" s="46" t="str">
        <f>IF(Table1[[#This Row],[Line Description]]&lt;&gt;"",Table1[[#This Row],[Line Description]],"")</f>
        <v/>
      </c>
      <c r="AU2795" s="46" t="str">
        <f>IF(Table1[[#This Row],[Cur_Amount Debit]]&gt;0,ROUND(Table1[[#This Row],[Cur_Amount Debit]],2),"")</f>
        <v/>
      </c>
      <c r="AV2795" s="46" t="str">
        <f>IF(Table1[[#This Row],[Cur_Amount Credit]]&gt;0,ROUND(Table1[[#This Row],[Cur_Amount Credit]],2),"")</f>
        <v/>
      </c>
      <c r="AW2795" s="46" t="str">
        <f>LEFT(Table1[[#This Row],[Cur]],3)</f>
        <v/>
      </c>
      <c r="AX2795" s="59"/>
      <c r="AY2795" s="46"/>
      <c r="AZ2795" s="46" t="str">
        <f>IF(Table1[[#This Row],[Cur]]&lt;&gt;"",IF(Table1[[#This Row],[Cur]]="USD","",ExchangeRate),"")</f>
        <v/>
      </c>
      <c r="BA2795" s="46" t="str">
        <f>IF(Table1[[#This Row],[Grant]]&lt;&gt;"",VLOOKUP(Table1[[#This Row],[Grant]],Grants!B:D,3),"")</f>
        <v/>
      </c>
      <c r="BB2795" s="46" t="str">
        <f>TRIM(Table1[[#This Row],[Vendor ID]])</f>
        <v/>
      </c>
      <c r="BC2795">
        <f>IF(Table1[[#This Row],[Reference Number]]=Q2794,BC2794,BC2794+1)</f>
        <v>2</v>
      </c>
    </row>
    <row r="2796" spans="1:55" ht="11.25" hidden="1" customHeight="1">
      <c r="A2796" s="1"/>
      <c r="B2796" s="88" t="str">
        <f>IF(Table1[[#This Row],[Posting Date]]&lt;&gt;"",IF(Table1[[#This Row],[Reference Number]]=Q2795,B2795+1,1),"")</f>
        <v/>
      </c>
      <c r="C2796" s="61"/>
      <c r="D2796" s="61"/>
      <c r="E2796" s="218"/>
      <c r="F2796" s="143" t="str">
        <f>IFERROR(IF(VLOOKUP(Table1[[#This Row],[Budget Code Description]],Dimentions!$X$6:$AC$132,2,FALSE)="","",VLOOKUP(Table1[[#This Row],[Budget Code Description]],Dimentions!$X$6:$AC$132,2,FALSE)),"")</f>
        <v/>
      </c>
      <c r="G2796" s="143" t="str">
        <f>IFERROR(VLOOKUP(Table1[[#This Row],[Budget Code Description]],Dimentions!$X$6:$AC$132,3,FALSE),"")</f>
        <v/>
      </c>
      <c r="H2796" s="64" t="str">
        <f>IFERROR(VLOOKUP(Table1[[#This Row],[Account]],Dimentions!$S$6:$V$233,2,FALSE),"")</f>
        <v/>
      </c>
      <c r="I2796" s="62">
        <f>_xlfn.NUMBERVALUE(LEFT(Table1[[#This Row],[Account]],1))</f>
        <v>0</v>
      </c>
      <c r="J2796" s="62" t="str">
        <f>IFERROR(VLOOKUP(Table1[[#This Row],[Budget Code Description]],Table6[#All],7,FALSE),"")</f>
        <v/>
      </c>
      <c r="K2796" s="143" t="str">
        <f>IFERROR(VLOOKUP(Table1[[#This Row],[Budget Code Description]],Table6[#All],8,FALSE),"")</f>
        <v/>
      </c>
      <c r="L2796" s="63"/>
      <c r="M2796" s="65" t="str">
        <f>IFERROR(VLOOKUP(Table1[[#This Row],[Staff ID]],Table2[],2,FALSE),"")</f>
        <v/>
      </c>
      <c r="N2796" s="211" t="str">
        <f>IFERROR(IF(VLOOKUP(Table1[[#This Row],[Budget Code Description]],Dimentions!$X$6:$AC$97,4,FALSE)="","",VLOOKUP(Table1[[#This Row],[Budget Code Description]],Dimentions!$X$6:$AC$97,4,FALSE)),"")</f>
        <v/>
      </c>
      <c r="O2796" s="65" t="str">
        <f>IFERROR(VLOOKUP(Table1[[#This Row],[Vendor ID]],Table549[],2,FALSE),"")</f>
        <v/>
      </c>
      <c r="P2796" s="63"/>
      <c r="Q2796" s="143" t="str">
        <f>IF(Table1[[#This Row],[Posting Date]]&lt;&gt;"",$D$9,"")</f>
        <v/>
      </c>
      <c r="R2796" s="159" t="str">
        <f>IF(Table1[[#This Row],[Posting Date]]&lt;&gt;"",$D$10,"")</f>
        <v/>
      </c>
      <c r="S2796" s="66"/>
      <c r="T2796" s="63"/>
      <c r="U2796" s="67"/>
      <c r="V2796" s="67"/>
      <c r="W2796" s="67" t="str">
        <f t="shared" si="44"/>
        <v/>
      </c>
      <c r="X2796" s="161" t="str">
        <f>IF(E2796="","",(IF(Table1[[#This Row],[Cur]]="USD",Table1[[#This Row],[Cur_Amount Debit]],Table1[[#This Row],[Cur_Amount Debit]]/Table1[[#This Row],[Exchange Rate]])))</f>
        <v/>
      </c>
      <c r="Y2796" s="161" t="str">
        <f>IF(E2796="","",(IF(Table1[[#This Row],[Cur]]="USD",Table1[[#This Row],[Cur_Amount Credit]],Table1[[#This Row],[Cur_Amount Credit]]/ExchangeRate)))</f>
        <v/>
      </c>
      <c r="Z2796" s="203" t="str">
        <f>IF(E2796="","",(Table1[[#This Row],[Debit USD]]-Table1[[#This Row],[Credit USD]]))</f>
        <v/>
      </c>
      <c r="AA2796" s="122"/>
      <c r="AB2796" s="1"/>
      <c r="AC2796" s="15"/>
      <c r="AD2796" s="15" t="str">
        <f>IF(AND(OR(Table1[[#This Row],[Account]]="15030",Table1[[#This Row],[Account]]="15035",Table1[[#This Row],[Account]]="20150"),Table1[[#This Row],[Vendor ID]]=""),1,"")</f>
        <v/>
      </c>
      <c r="AE2796" s="15"/>
      <c r="AF2796" s="15"/>
      <c r="AG2796" s="15"/>
      <c r="AH2796" s="46" t="str">
        <f>IF(Table1[[#This Row],[Posting Date]]&lt;&gt;"","GJ-"&amp;CountryID,"")</f>
        <v/>
      </c>
      <c r="AI2796" s="59" t="str">
        <f>IF(Table1[[#This Row],[Posting Date]]&lt;&gt;"",Table1[[#This Row],[Posting Date]],"")</f>
        <v/>
      </c>
      <c r="AJ2796" s="46"/>
      <c r="AK2796" s="46" t="str">
        <f>IF(Table1[[#This Row],[Description]]&lt;&gt;"",Table1[[#This Row],[Description]],"")</f>
        <v/>
      </c>
      <c r="AL2796" s="46" t="str">
        <f>IF(Table1[[#This Row],[Posting Date]]&lt;&gt;"",Table1[[#This Row],[Reference Number]],"")</f>
        <v/>
      </c>
      <c r="AM2796" s="46" t="str">
        <f>TRIM(Table1[[#This Row],[Line '#]])</f>
        <v/>
      </c>
      <c r="AN2796" s="46" t="str">
        <f>TRIM(Table1[[#This Row],[Account]])</f>
        <v/>
      </c>
      <c r="AO2796" s="46" t="str">
        <f>IF(Table1[[#This Row],[Posting Date]]&lt;&gt;"",$D$5,"")</f>
        <v/>
      </c>
      <c r="AP2796" s="46" t="str">
        <f>TRIM(Table1[[#This Row],[Departments-Prgrams]])</f>
        <v/>
      </c>
      <c r="AQ2796" s="46" t="str">
        <f>TRIM(Table1[[#This Row],[Grant]])</f>
        <v/>
      </c>
      <c r="AR2796" s="46" t="str">
        <f>TRIM(Table1[[#This Row],[Staff ID]])</f>
        <v/>
      </c>
      <c r="AS2796" s="46" t="str">
        <f>IF(TRIM(Table1[[#This Row],[Budget Code]])=0,"",TRIM(Table1[[#This Row],[Budget Code]]))</f>
        <v/>
      </c>
      <c r="AT2796" s="46" t="str">
        <f>IF(Table1[[#This Row],[Line Description]]&lt;&gt;"",Table1[[#This Row],[Line Description]],"")</f>
        <v/>
      </c>
      <c r="AU2796" s="46" t="str">
        <f>IF(Table1[[#This Row],[Cur_Amount Debit]]&gt;0,ROUND(Table1[[#This Row],[Cur_Amount Debit]],2),"")</f>
        <v/>
      </c>
      <c r="AV2796" s="46" t="str">
        <f>IF(Table1[[#This Row],[Cur_Amount Credit]]&gt;0,ROUND(Table1[[#This Row],[Cur_Amount Credit]],2),"")</f>
        <v/>
      </c>
      <c r="AW2796" s="46" t="str">
        <f>LEFT(Table1[[#This Row],[Cur]],3)</f>
        <v/>
      </c>
      <c r="AX2796" s="59"/>
      <c r="AY2796" s="46"/>
      <c r="AZ2796" s="46" t="str">
        <f>IF(Table1[[#This Row],[Cur]]&lt;&gt;"",IF(Table1[[#This Row],[Cur]]="USD","",ExchangeRate),"")</f>
        <v/>
      </c>
      <c r="BA2796" s="46" t="str">
        <f>IF(Table1[[#This Row],[Grant]]&lt;&gt;"",VLOOKUP(Table1[[#This Row],[Grant]],Grants!B:D,3),"")</f>
        <v/>
      </c>
      <c r="BB2796" s="46" t="str">
        <f>TRIM(Table1[[#This Row],[Vendor ID]])</f>
        <v/>
      </c>
      <c r="BC2796">
        <f>IF(Table1[[#This Row],[Reference Number]]=Q2795,BC2795,BC2795+1)</f>
        <v>2</v>
      </c>
    </row>
    <row r="2797" spans="1:55" ht="11.25" hidden="1" customHeight="1">
      <c r="A2797" s="1"/>
      <c r="B2797" s="88" t="str">
        <f>IF(Table1[[#This Row],[Posting Date]]&lt;&gt;"",IF(Table1[[#This Row],[Reference Number]]=Q2796,B2796+1,1),"")</f>
        <v/>
      </c>
      <c r="C2797" s="61"/>
      <c r="D2797" s="61"/>
      <c r="E2797" s="218"/>
      <c r="F2797" s="143" t="str">
        <f>IFERROR(IF(VLOOKUP(Table1[[#This Row],[Budget Code Description]],Dimentions!$X$6:$AC$132,2,FALSE)="","",VLOOKUP(Table1[[#This Row],[Budget Code Description]],Dimentions!$X$6:$AC$132,2,FALSE)),"")</f>
        <v/>
      </c>
      <c r="G2797" s="143" t="str">
        <f>IFERROR(VLOOKUP(Table1[[#This Row],[Budget Code Description]],Dimentions!$X$6:$AC$132,3,FALSE),"")</f>
        <v/>
      </c>
      <c r="H2797" s="64" t="str">
        <f>IFERROR(VLOOKUP(Table1[[#This Row],[Account]],Dimentions!$S$6:$V$233,2,FALSE),"")</f>
        <v/>
      </c>
      <c r="I2797" s="62">
        <f>_xlfn.NUMBERVALUE(LEFT(Table1[[#This Row],[Account]],1))</f>
        <v>0</v>
      </c>
      <c r="J2797" s="62" t="str">
        <f>IFERROR(VLOOKUP(Table1[[#This Row],[Budget Code Description]],Table6[#All],7,FALSE),"")</f>
        <v/>
      </c>
      <c r="K2797" s="143" t="str">
        <f>IFERROR(VLOOKUP(Table1[[#This Row],[Budget Code Description]],Table6[#All],8,FALSE),"")</f>
        <v/>
      </c>
      <c r="L2797" s="63"/>
      <c r="M2797" s="65" t="str">
        <f>IFERROR(VLOOKUP(Table1[[#This Row],[Staff ID]],Table2[],2,FALSE),"")</f>
        <v/>
      </c>
      <c r="N2797" s="211" t="str">
        <f>IFERROR(IF(VLOOKUP(Table1[[#This Row],[Budget Code Description]],Dimentions!$X$6:$AC$97,4,FALSE)="","",VLOOKUP(Table1[[#This Row],[Budget Code Description]],Dimentions!$X$6:$AC$97,4,FALSE)),"")</f>
        <v/>
      </c>
      <c r="O2797" s="65" t="str">
        <f>IFERROR(VLOOKUP(Table1[[#This Row],[Vendor ID]],Table549[],2,FALSE),"")</f>
        <v/>
      </c>
      <c r="P2797" s="63"/>
      <c r="Q2797" s="143" t="str">
        <f>IF(Table1[[#This Row],[Posting Date]]&lt;&gt;"",$D$9,"")</f>
        <v/>
      </c>
      <c r="R2797" s="159" t="str">
        <f>IF(Table1[[#This Row],[Posting Date]]&lt;&gt;"",$D$10,"")</f>
        <v/>
      </c>
      <c r="S2797" s="66"/>
      <c r="T2797" s="63"/>
      <c r="U2797" s="67"/>
      <c r="V2797" s="67"/>
      <c r="W2797" s="67" t="str">
        <f t="shared" si="44"/>
        <v/>
      </c>
      <c r="X2797" s="161" t="str">
        <f>IF(E2797="","",(IF(Table1[[#This Row],[Cur]]="USD",Table1[[#This Row],[Cur_Amount Debit]],Table1[[#This Row],[Cur_Amount Debit]]/Table1[[#This Row],[Exchange Rate]])))</f>
        <v/>
      </c>
      <c r="Y2797" s="161" t="str">
        <f>IF(E2797="","",(IF(Table1[[#This Row],[Cur]]="USD",Table1[[#This Row],[Cur_Amount Credit]],Table1[[#This Row],[Cur_Amount Credit]]/ExchangeRate)))</f>
        <v/>
      </c>
      <c r="Z2797" s="203" t="str">
        <f>IF(E2797="","",(Table1[[#This Row],[Debit USD]]-Table1[[#This Row],[Credit USD]]))</f>
        <v/>
      </c>
      <c r="AA2797" s="122"/>
      <c r="AB2797" s="1"/>
      <c r="AC2797" s="15"/>
      <c r="AD2797" s="15" t="str">
        <f>IF(AND(OR(Table1[[#This Row],[Account]]="15030",Table1[[#This Row],[Account]]="15035",Table1[[#This Row],[Account]]="20150"),Table1[[#This Row],[Vendor ID]]=""),1,"")</f>
        <v/>
      </c>
      <c r="AE2797" s="15"/>
      <c r="AF2797" s="15"/>
      <c r="AG2797" s="15"/>
      <c r="AH2797" s="46" t="str">
        <f>IF(Table1[[#This Row],[Posting Date]]&lt;&gt;"","GJ-"&amp;CountryID,"")</f>
        <v/>
      </c>
      <c r="AI2797" s="59" t="str">
        <f>IF(Table1[[#This Row],[Posting Date]]&lt;&gt;"",Table1[[#This Row],[Posting Date]],"")</f>
        <v/>
      </c>
      <c r="AJ2797" s="46"/>
      <c r="AK2797" s="46" t="str">
        <f>IF(Table1[[#This Row],[Description]]&lt;&gt;"",Table1[[#This Row],[Description]],"")</f>
        <v/>
      </c>
      <c r="AL2797" s="46" t="str">
        <f>IF(Table1[[#This Row],[Posting Date]]&lt;&gt;"",Table1[[#This Row],[Reference Number]],"")</f>
        <v/>
      </c>
      <c r="AM2797" s="46" t="str">
        <f>TRIM(Table1[[#This Row],[Line '#]])</f>
        <v/>
      </c>
      <c r="AN2797" s="46" t="str">
        <f>TRIM(Table1[[#This Row],[Account]])</f>
        <v/>
      </c>
      <c r="AO2797" s="46" t="str">
        <f>IF(Table1[[#This Row],[Posting Date]]&lt;&gt;"",$D$5,"")</f>
        <v/>
      </c>
      <c r="AP2797" s="46" t="str">
        <f>TRIM(Table1[[#This Row],[Departments-Prgrams]])</f>
        <v/>
      </c>
      <c r="AQ2797" s="46" t="str">
        <f>TRIM(Table1[[#This Row],[Grant]])</f>
        <v/>
      </c>
      <c r="AR2797" s="46" t="str">
        <f>TRIM(Table1[[#This Row],[Staff ID]])</f>
        <v/>
      </c>
      <c r="AS2797" s="46" t="str">
        <f>IF(TRIM(Table1[[#This Row],[Budget Code]])=0,"",TRIM(Table1[[#This Row],[Budget Code]]))</f>
        <v/>
      </c>
      <c r="AT2797" s="46" t="str">
        <f>IF(Table1[[#This Row],[Line Description]]&lt;&gt;"",Table1[[#This Row],[Line Description]],"")</f>
        <v/>
      </c>
      <c r="AU2797" s="46" t="str">
        <f>IF(Table1[[#This Row],[Cur_Amount Debit]]&gt;0,ROUND(Table1[[#This Row],[Cur_Amount Debit]],2),"")</f>
        <v/>
      </c>
      <c r="AV2797" s="46" t="str">
        <f>IF(Table1[[#This Row],[Cur_Amount Credit]]&gt;0,ROUND(Table1[[#This Row],[Cur_Amount Credit]],2),"")</f>
        <v/>
      </c>
      <c r="AW2797" s="46" t="str">
        <f>LEFT(Table1[[#This Row],[Cur]],3)</f>
        <v/>
      </c>
      <c r="AX2797" s="59"/>
      <c r="AY2797" s="46"/>
      <c r="AZ2797" s="46" t="str">
        <f>IF(Table1[[#This Row],[Cur]]&lt;&gt;"",IF(Table1[[#This Row],[Cur]]="USD","",ExchangeRate),"")</f>
        <v/>
      </c>
      <c r="BA2797" s="46" t="str">
        <f>IF(Table1[[#This Row],[Grant]]&lt;&gt;"",VLOOKUP(Table1[[#This Row],[Grant]],Grants!B:D,3),"")</f>
        <v/>
      </c>
      <c r="BB2797" s="46" t="str">
        <f>TRIM(Table1[[#This Row],[Vendor ID]])</f>
        <v/>
      </c>
      <c r="BC2797">
        <f>IF(Table1[[#This Row],[Reference Number]]=Q2796,BC2796,BC2796+1)</f>
        <v>2</v>
      </c>
    </row>
    <row r="2798" spans="1:55" ht="11.25" hidden="1" customHeight="1">
      <c r="A2798" s="1"/>
      <c r="B2798" s="88" t="str">
        <f>IF(Table1[[#This Row],[Posting Date]]&lt;&gt;"",IF(Table1[[#This Row],[Reference Number]]=Q2797,B2797+1,1),"")</f>
        <v/>
      </c>
      <c r="C2798" s="61"/>
      <c r="D2798" s="61"/>
      <c r="E2798" s="218"/>
      <c r="F2798" s="143" t="str">
        <f>IFERROR(IF(VLOOKUP(Table1[[#This Row],[Budget Code Description]],Dimentions!$X$6:$AC$132,2,FALSE)="","",VLOOKUP(Table1[[#This Row],[Budget Code Description]],Dimentions!$X$6:$AC$132,2,FALSE)),"")</f>
        <v/>
      </c>
      <c r="G2798" s="143" t="str">
        <f>IFERROR(VLOOKUP(Table1[[#This Row],[Budget Code Description]],Dimentions!$X$6:$AC$132,3,FALSE),"")</f>
        <v/>
      </c>
      <c r="H2798" s="64" t="str">
        <f>IFERROR(VLOOKUP(Table1[[#This Row],[Account]],Dimentions!$S$6:$V$233,2,FALSE),"")</f>
        <v/>
      </c>
      <c r="I2798" s="62">
        <f>_xlfn.NUMBERVALUE(LEFT(Table1[[#This Row],[Account]],1))</f>
        <v>0</v>
      </c>
      <c r="J2798" s="62" t="str">
        <f>IFERROR(VLOOKUP(Table1[[#This Row],[Budget Code Description]],Table6[#All],7,FALSE),"")</f>
        <v/>
      </c>
      <c r="K2798" s="143" t="str">
        <f>IFERROR(VLOOKUP(Table1[[#This Row],[Budget Code Description]],Table6[#All],8,FALSE),"")</f>
        <v/>
      </c>
      <c r="L2798" s="63"/>
      <c r="M2798" s="65" t="str">
        <f>IFERROR(VLOOKUP(Table1[[#This Row],[Staff ID]],Table2[],2,FALSE),"")</f>
        <v/>
      </c>
      <c r="N2798" s="211" t="str">
        <f>IFERROR(IF(VLOOKUP(Table1[[#This Row],[Budget Code Description]],Dimentions!$X$6:$AC$97,4,FALSE)="","",VLOOKUP(Table1[[#This Row],[Budget Code Description]],Dimentions!$X$6:$AC$97,4,FALSE)),"")</f>
        <v/>
      </c>
      <c r="O2798" s="65" t="str">
        <f>IFERROR(VLOOKUP(Table1[[#This Row],[Vendor ID]],Table549[],2,FALSE),"")</f>
        <v/>
      </c>
      <c r="P2798" s="63"/>
      <c r="Q2798" s="143" t="str">
        <f>IF(Table1[[#This Row],[Posting Date]]&lt;&gt;"",$D$9,"")</f>
        <v/>
      </c>
      <c r="R2798" s="159" t="str">
        <f>IF(Table1[[#This Row],[Posting Date]]&lt;&gt;"",$D$10,"")</f>
        <v/>
      </c>
      <c r="S2798" s="66"/>
      <c r="T2798" s="63"/>
      <c r="U2798" s="67"/>
      <c r="V2798" s="67"/>
      <c r="W2798" s="67" t="str">
        <f t="shared" si="44"/>
        <v/>
      </c>
      <c r="X2798" s="161" t="str">
        <f>IF(E2798="","",(IF(Table1[[#This Row],[Cur]]="USD",Table1[[#This Row],[Cur_Amount Debit]],Table1[[#This Row],[Cur_Amount Debit]]/Table1[[#This Row],[Exchange Rate]])))</f>
        <v/>
      </c>
      <c r="Y2798" s="161" t="str">
        <f>IF(E2798="","",(IF(Table1[[#This Row],[Cur]]="USD",Table1[[#This Row],[Cur_Amount Credit]],Table1[[#This Row],[Cur_Amount Credit]]/ExchangeRate)))</f>
        <v/>
      </c>
      <c r="Z2798" s="203" t="str">
        <f>IF(E2798="","",(Table1[[#This Row],[Debit USD]]-Table1[[#This Row],[Credit USD]]))</f>
        <v/>
      </c>
      <c r="AA2798" s="122"/>
      <c r="AB2798" s="1"/>
      <c r="AC2798" s="15"/>
      <c r="AD2798" s="15" t="str">
        <f>IF(AND(OR(Table1[[#This Row],[Account]]="15030",Table1[[#This Row],[Account]]="15035",Table1[[#This Row],[Account]]="20150"),Table1[[#This Row],[Vendor ID]]=""),1,"")</f>
        <v/>
      </c>
      <c r="AE2798" s="15"/>
      <c r="AF2798" s="15"/>
      <c r="AG2798" s="15"/>
      <c r="AH2798" s="46" t="str">
        <f>IF(Table1[[#This Row],[Posting Date]]&lt;&gt;"","GJ-"&amp;CountryID,"")</f>
        <v/>
      </c>
      <c r="AI2798" s="59" t="str">
        <f>IF(Table1[[#This Row],[Posting Date]]&lt;&gt;"",Table1[[#This Row],[Posting Date]],"")</f>
        <v/>
      </c>
      <c r="AJ2798" s="46"/>
      <c r="AK2798" s="46" t="str">
        <f>IF(Table1[[#This Row],[Description]]&lt;&gt;"",Table1[[#This Row],[Description]],"")</f>
        <v/>
      </c>
      <c r="AL2798" s="46" t="str">
        <f>IF(Table1[[#This Row],[Posting Date]]&lt;&gt;"",Table1[[#This Row],[Reference Number]],"")</f>
        <v/>
      </c>
      <c r="AM2798" s="46" t="str">
        <f>TRIM(Table1[[#This Row],[Line '#]])</f>
        <v/>
      </c>
      <c r="AN2798" s="46" t="str">
        <f>TRIM(Table1[[#This Row],[Account]])</f>
        <v/>
      </c>
      <c r="AO2798" s="46" t="str">
        <f>IF(Table1[[#This Row],[Posting Date]]&lt;&gt;"",$D$5,"")</f>
        <v/>
      </c>
      <c r="AP2798" s="46" t="str">
        <f>TRIM(Table1[[#This Row],[Departments-Prgrams]])</f>
        <v/>
      </c>
      <c r="AQ2798" s="46" t="str">
        <f>TRIM(Table1[[#This Row],[Grant]])</f>
        <v/>
      </c>
      <c r="AR2798" s="46" t="str">
        <f>TRIM(Table1[[#This Row],[Staff ID]])</f>
        <v/>
      </c>
      <c r="AS2798" s="46" t="str">
        <f>IF(TRIM(Table1[[#This Row],[Budget Code]])=0,"",TRIM(Table1[[#This Row],[Budget Code]]))</f>
        <v/>
      </c>
      <c r="AT2798" s="46" t="str">
        <f>IF(Table1[[#This Row],[Line Description]]&lt;&gt;"",Table1[[#This Row],[Line Description]],"")</f>
        <v/>
      </c>
      <c r="AU2798" s="46" t="str">
        <f>IF(Table1[[#This Row],[Cur_Amount Debit]]&gt;0,ROUND(Table1[[#This Row],[Cur_Amount Debit]],2),"")</f>
        <v/>
      </c>
      <c r="AV2798" s="46" t="str">
        <f>IF(Table1[[#This Row],[Cur_Amount Credit]]&gt;0,ROUND(Table1[[#This Row],[Cur_Amount Credit]],2),"")</f>
        <v/>
      </c>
      <c r="AW2798" s="46" t="str">
        <f>LEFT(Table1[[#This Row],[Cur]],3)</f>
        <v/>
      </c>
      <c r="AX2798" s="59"/>
      <c r="AY2798" s="46"/>
      <c r="AZ2798" s="46" t="str">
        <f>IF(Table1[[#This Row],[Cur]]&lt;&gt;"",IF(Table1[[#This Row],[Cur]]="USD","",ExchangeRate),"")</f>
        <v/>
      </c>
      <c r="BA2798" s="46" t="str">
        <f>IF(Table1[[#This Row],[Grant]]&lt;&gt;"",VLOOKUP(Table1[[#This Row],[Grant]],Grants!B:D,3),"")</f>
        <v/>
      </c>
      <c r="BB2798" s="46" t="str">
        <f>TRIM(Table1[[#This Row],[Vendor ID]])</f>
        <v/>
      </c>
      <c r="BC2798">
        <f>IF(Table1[[#This Row],[Reference Number]]=Q2797,BC2797,BC2797+1)</f>
        <v>2</v>
      </c>
    </row>
    <row r="2799" spans="1:55" ht="11.25" hidden="1" customHeight="1">
      <c r="A2799" s="1"/>
      <c r="B2799" s="88" t="str">
        <f>IF(Table1[[#This Row],[Posting Date]]&lt;&gt;"",IF(Table1[[#This Row],[Reference Number]]=Q2798,B2798+1,1),"")</f>
        <v/>
      </c>
      <c r="C2799" s="61"/>
      <c r="D2799" s="61"/>
      <c r="E2799" s="218"/>
      <c r="F2799" s="143" t="str">
        <f>IFERROR(IF(VLOOKUP(Table1[[#This Row],[Budget Code Description]],Dimentions!$X$6:$AC$132,2,FALSE)="","",VLOOKUP(Table1[[#This Row],[Budget Code Description]],Dimentions!$X$6:$AC$132,2,FALSE)),"")</f>
        <v/>
      </c>
      <c r="G2799" s="143" t="str">
        <f>IFERROR(VLOOKUP(Table1[[#This Row],[Budget Code Description]],Dimentions!$X$6:$AC$132,3,FALSE),"")</f>
        <v/>
      </c>
      <c r="H2799" s="64" t="str">
        <f>IFERROR(VLOOKUP(Table1[[#This Row],[Account]],Dimentions!$S$6:$V$233,2,FALSE),"")</f>
        <v/>
      </c>
      <c r="I2799" s="62">
        <f>_xlfn.NUMBERVALUE(LEFT(Table1[[#This Row],[Account]],1))</f>
        <v>0</v>
      </c>
      <c r="J2799" s="62" t="str">
        <f>IFERROR(VLOOKUP(Table1[[#This Row],[Budget Code Description]],Table6[#All],7,FALSE),"")</f>
        <v/>
      </c>
      <c r="K2799" s="143" t="str">
        <f>IFERROR(VLOOKUP(Table1[[#This Row],[Budget Code Description]],Table6[#All],8,FALSE),"")</f>
        <v/>
      </c>
      <c r="L2799" s="63"/>
      <c r="M2799" s="65" t="str">
        <f>IFERROR(VLOOKUP(Table1[[#This Row],[Staff ID]],Table2[],2,FALSE),"")</f>
        <v/>
      </c>
      <c r="N2799" s="211" t="str">
        <f>IFERROR(IF(VLOOKUP(Table1[[#This Row],[Budget Code Description]],Dimentions!$X$6:$AC$97,4,FALSE)="","",VLOOKUP(Table1[[#This Row],[Budget Code Description]],Dimentions!$X$6:$AC$97,4,FALSE)),"")</f>
        <v/>
      </c>
      <c r="O2799" s="65" t="str">
        <f>IFERROR(VLOOKUP(Table1[[#This Row],[Vendor ID]],Table549[],2,FALSE),"")</f>
        <v/>
      </c>
      <c r="P2799" s="63"/>
      <c r="Q2799" s="143" t="str">
        <f>IF(Table1[[#This Row],[Posting Date]]&lt;&gt;"",$D$9,"")</f>
        <v/>
      </c>
      <c r="R2799" s="159" t="str">
        <f>IF(Table1[[#This Row],[Posting Date]]&lt;&gt;"",$D$10,"")</f>
        <v/>
      </c>
      <c r="S2799" s="66"/>
      <c r="T2799" s="63"/>
      <c r="U2799" s="67"/>
      <c r="V2799" s="67"/>
      <c r="W2799" s="67" t="str">
        <f t="shared" si="44"/>
        <v/>
      </c>
      <c r="X2799" s="161" t="str">
        <f>IF(E2799="","",(IF(Table1[[#This Row],[Cur]]="USD",Table1[[#This Row],[Cur_Amount Debit]],Table1[[#This Row],[Cur_Amount Debit]]/Table1[[#This Row],[Exchange Rate]])))</f>
        <v/>
      </c>
      <c r="Y2799" s="161" t="str">
        <f>IF(E2799="","",(IF(Table1[[#This Row],[Cur]]="USD",Table1[[#This Row],[Cur_Amount Credit]],Table1[[#This Row],[Cur_Amount Credit]]/ExchangeRate)))</f>
        <v/>
      </c>
      <c r="Z2799" s="203" t="str">
        <f>IF(E2799="","",(Table1[[#This Row],[Debit USD]]-Table1[[#This Row],[Credit USD]]))</f>
        <v/>
      </c>
      <c r="AA2799" s="122"/>
      <c r="AB2799" s="1"/>
      <c r="AC2799" s="15"/>
      <c r="AD2799" s="15" t="str">
        <f>IF(AND(OR(Table1[[#This Row],[Account]]="15030",Table1[[#This Row],[Account]]="15035",Table1[[#This Row],[Account]]="20150"),Table1[[#This Row],[Vendor ID]]=""),1,"")</f>
        <v/>
      </c>
      <c r="AE2799" s="15"/>
      <c r="AF2799" s="15"/>
      <c r="AG2799" s="15"/>
      <c r="AH2799" s="46" t="str">
        <f>IF(Table1[[#This Row],[Posting Date]]&lt;&gt;"","GJ-"&amp;CountryID,"")</f>
        <v/>
      </c>
      <c r="AI2799" s="59" t="str">
        <f>IF(Table1[[#This Row],[Posting Date]]&lt;&gt;"",Table1[[#This Row],[Posting Date]],"")</f>
        <v/>
      </c>
      <c r="AJ2799" s="46"/>
      <c r="AK2799" s="46" t="str">
        <f>IF(Table1[[#This Row],[Description]]&lt;&gt;"",Table1[[#This Row],[Description]],"")</f>
        <v/>
      </c>
      <c r="AL2799" s="46" t="str">
        <f>IF(Table1[[#This Row],[Posting Date]]&lt;&gt;"",Table1[[#This Row],[Reference Number]],"")</f>
        <v/>
      </c>
      <c r="AM2799" s="46" t="str">
        <f>TRIM(Table1[[#This Row],[Line '#]])</f>
        <v/>
      </c>
      <c r="AN2799" s="46" t="str">
        <f>TRIM(Table1[[#This Row],[Account]])</f>
        <v/>
      </c>
      <c r="AO2799" s="46" t="str">
        <f>IF(Table1[[#This Row],[Posting Date]]&lt;&gt;"",$D$5,"")</f>
        <v/>
      </c>
      <c r="AP2799" s="46" t="str">
        <f>TRIM(Table1[[#This Row],[Departments-Prgrams]])</f>
        <v/>
      </c>
      <c r="AQ2799" s="46" t="str">
        <f>TRIM(Table1[[#This Row],[Grant]])</f>
        <v/>
      </c>
      <c r="AR2799" s="46" t="str">
        <f>TRIM(Table1[[#This Row],[Staff ID]])</f>
        <v/>
      </c>
      <c r="AS2799" s="46" t="str">
        <f>IF(TRIM(Table1[[#This Row],[Budget Code]])=0,"",TRIM(Table1[[#This Row],[Budget Code]]))</f>
        <v/>
      </c>
      <c r="AT2799" s="46" t="str">
        <f>IF(Table1[[#This Row],[Line Description]]&lt;&gt;"",Table1[[#This Row],[Line Description]],"")</f>
        <v/>
      </c>
      <c r="AU2799" s="46" t="str">
        <f>IF(Table1[[#This Row],[Cur_Amount Debit]]&gt;0,ROUND(Table1[[#This Row],[Cur_Amount Debit]],2),"")</f>
        <v/>
      </c>
      <c r="AV2799" s="46" t="str">
        <f>IF(Table1[[#This Row],[Cur_Amount Credit]]&gt;0,ROUND(Table1[[#This Row],[Cur_Amount Credit]],2),"")</f>
        <v/>
      </c>
      <c r="AW2799" s="46" t="str">
        <f>LEFT(Table1[[#This Row],[Cur]],3)</f>
        <v/>
      </c>
      <c r="AX2799" s="59"/>
      <c r="AY2799" s="46"/>
      <c r="AZ2799" s="46" t="str">
        <f>IF(Table1[[#This Row],[Cur]]&lt;&gt;"",IF(Table1[[#This Row],[Cur]]="USD","",ExchangeRate),"")</f>
        <v/>
      </c>
      <c r="BA2799" s="46" t="str">
        <f>IF(Table1[[#This Row],[Grant]]&lt;&gt;"",VLOOKUP(Table1[[#This Row],[Grant]],Grants!B:D,3),"")</f>
        <v/>
      </c>
      <c r="BB2799" s="46" t="str">
        <f>TRIM(Table1[[#This Row],[Vendor ID]])</f>
        <v/>
      </c>
      <c r="BC2799">
        <f>IF(Table1[[#This Row],[Reference Number]]=Q2798,BC2798,BC2798+1)</f>
        <v>2</v>
      </c>
    </row>
    <row r="2800" spans="1:55" ht="11.25" hidden="1" customHeight="1">
      <c r="A2800" s="1"/>
      <c r="B2800" s="88" t="str">
        <f>IF(Table1[[#This Row],[Posting Date]]&lt;&gt;"",IF(Table1[[#This Row],[Reference Number]]=Q2799,B2799+1,1),"")</f>
        <v/>
      </c>
      <c r="C2800" s="61"/>
      <c r="D2800" s="61"/>
      <c r="E2800" s="218"/>
      <c r="F2800" s="143" t="str">
        <f>IFERROR(IF(VLOOKUP(Table1[[#This Row],[Budget Code Description]],Dimentions!$X$6:$AC$132,2,FALSE)="","",VLOOKUP(Table1[[#This Row],[Budget Code Description]],Dimentions!$X$6:$AC$132,2,FALSE)),"")</f>
        <v/>
      </c>
      <c r="G2800" s="143" t="str">
        <f>IFERROR(VLOOKUP(Table1[[#This Row],[Budget Code Description]],Dimentions!$X$6:$AC$132,3,FALSE),"")</f>
        <v/>
      </c>
      <c r="H2800" s="64" t="str">
        <f>IFERROR(VLOOKUP(Table1[[#This Row],[Account]],Dimentions!$S$6:$V$233,2,FALSE),"")</f>
        <v/>
      </c>
      <c r="I2800" s="62">
        <f>_xlfn.NUMBERVALUE(LEFT(Table1[[#This Row],[Account]],1))</f>
        <v>0</v>
      </c>
      <c r="J2800" s="62" t="str">
        <f>IFERROR(VLOOKUP(Table1[[#This Row],[Budget Code Description]],Table6[#All],7,FALSE),"")</f>
        <v/>
      </c>
      <c r="K2800" s="143" t="str">
        <f>IFERROR(VLOOKUP(Table1[[#This Row],[Budget Code Description]],Table6[#All],8,FALSE),"")</f>
        <v/>
      </c>
      <c r="L2800" s="63"/>
      <c r="M2800" s="65" t="str">
        <f>IFERROR(VLOOKUP(Table1[[#This Row],[Staff ID]],Table2[],2,FALSE),"")</f>
        <v/>
      </c>
      <c r="N2800" s="211" t="str">
        <f>IFERROR(IF(VLOOKUP(Table1[[#This Row],[Budget Code Description]],Dimentions!$X$6:$AC$97,4,FALSE)="","",VLOOKUP(Table1[[#This Row],[Budget Code Description]],Dimentions!$X$6:$AC$97,4,FALSE)),"")</f>
        <v/>
      </c>
      <c r="O2800" s="65" t="str">
        <f>IFERROR(VLOOKUP(Table1[[#This Row],[Vendor ID]],Table549[],2,FALSE),"")</f>
        <v/>
      </c>
      <c r="P2800" s="63"/>
      <c r="Q2800" s="143" t="str">
        <f>IF(Table1[[#This Row],[Posting Date]]&lt;&gt;"",$D$9,"")</f>
        <v/>
      </c>
      <c r="R2800" s="159" t="str">
        <f>IF(Table1[[#This Row],[Posting Date]]&lt;&gt;"",$D$10,"")</f>
        <v/>
      </c>
      <c r="S2800" s="66"/>
      <c r="T2800" s="63"/>
      <c r="U2800" s="67"/>
      <c r="V2800" s="67"/>
      <c r="W2800" s="67" t="str">
        <f t="shared" si="44"/>
        <v/>
      </c>
      <c r="X2800" s="161" t="str">
        <f>IF(E2800="","",(IF(Table1[[#This Row],[Cur]]="USD",Table1[[#This Row],[Cur_Amount Debit]],Table1[[#This Row],[Cur_Amount Debit]]/Table1[[#This Row],[Exchange Rate]])))</f>
        <v/>
      </c>
      <c r="Y2800" s="161" t="str">
        <f>IF(E2800="","",(IF(Table1[[#This Row],[Cur]]="USD",Table1[[#This Row],[Cur_Amount Credit]],Table1[[#This Row],[Cur_Amount Credit]]/ExchangeRate)))</f>
        <v/>
      </c>
      <c r="Z2800" s="203" t="str">
        <f>IF(E2800="","",(Table1[[#This Row],[Debit USD]]-Table1[[#This Row],[Credit USD]]))</f>
        <v/>
      </c>
      <c r="AA2800" s="122"/>
      <c r="AB2800" s="1"/>
      <c r="AC2800" s="15"/>
      <c r="AD2800" s="15" t="str">
        <f>IF(AND(OR(Table1[[#This Row],[Account]]="15030",Table1[[#This Row],[Account]]="15035",Table1[[#This Row],[Account]]="20150"),Table1[[#This Row],[Vendor ID]]=""),1,"")</f>
        <v/>
      </c>
      <c r="AE2800" s="15"/>
      <c r="AF2800" s="15"/>
      <c r="AG2800" s="15"/>
      <c r="AH2800" s="46" t="str">
        <f>IF(Table1[[#This Row],[Posting Date]]&lt;&gt;"","GJ-"&amp;CountryID,"")</f>
        <v/>
      </c>
      <c r="AI2800" s="59" t="str">
        <f>IF(Table1[[#This Row],[Posting Date]]&lt;&gt;"",Table1[[#This Row],[Posting Date]],"")</f>
        <v/>
      </c>
      <c r="AJ2800" s="46"/>
      <c r="AK2800" s="46" t="str">
        <f>IF(Table1[[#This Row],[Description]]&lt;&gt;"",Table1[[#This Row],[Description]],"")</f>
        <v/>
      </c>
      <c r="AL2800" s="46" t="str">
        <f>IF(Table1[[#This Row],[Posting Date]]&lt;&gt;"",Table1[[#This Row],[Reference Number]],"")</f>
        <v/>
      </c>
      <c r="AM2800" s="46" t="str">
        <f>TRIM(Table1[[#This Row],[Line '#]])</f>
        <v/>
      </c>
      <c r="AN2800" s="46" t="str">
        <f>TRIM(Table1[[#This Row],[Account]])</f>
        <v/>
      </c>
      <c r="AO2800" s="46" t="str">
        <f>IF(Table1[[#This Row],[Posting Date]]&lt;&gt;"",$D$5,"")</f>
        <v/>
      </c>
      <c r="AP2800" s="46" t="str">
        <f>TRIM(Table1[[#This Row],[Departments-Prgrams]])</f>
        <v/>
      </c>
      <c r="AQ2800" s="46" t="str">
        <f>TRIM(Table1[[#This Row],[Grant]])</f>
        <v/>
      </c>
      <c r="AR2800" s="46" t="str">
        <f>TRIM(Table1[[#This Row],[Staff ID]])</f>
        <v/>
      </c>
      <c r="AS2800" s="46" t="str">
        <f>IF(TRIM(Table1[[#This Row],[Budget Code]])=0,"",TRIM(Table1[[#This Row],[Budget Code]]))</f>
        <v/>
      </c>
      <c r="AT2800" s="46" t="str">
        <f>IF(Table1[[#This Row],[Line Description]]&lt;&gt;"",Table1[[#This Row],[Line Description]],"")</f>
        <v/>
      </c>
      <c r="AU2800" s="46" t="str">
        <f>IF(Table1[[#This Row],[Cur_Amount Debit]]&gt;0,ROUND(Table1[[#This Row],[Cur_Amount Debit]],2),"")</f>
        <v/>
      </c>
      <c r="AV2800" s="46" t="str">
        <f>IF(Table1[[#This Row],[Cur_Amount Credit]]&gt;0,ROUND(Table1[[#This Row],[Cur_Amount Credit]],2),"")</f>
        <v/>
      </c>
      <c r="AW2800" s="46" t="str">
        <f>LEFT(Table1[[#This Row],[Cur]],3)</f>
        <v/>
      </c>
      <c r="AX2800" s="59"/>
      <c r="AY2800" s="46"/>
      <c r="AZ2800" s="46" t="str">
        <f>IF(Table1[[#This Row],[Cur]]&lt;&gt;"",IF(Table1[[#This Row],[Cur]]="USD","",ExchangeRate),"")</f>
        <v/>
      </c>
      <c r="BA2800" s="46" t="str">
        <f>IF(Table1[[#This Row],[Grant]]&lt;&gt;"",VLOOKUP(Table1[[#This Row],[Grant]],Grants!B:D,3),"")</f>
        <v/>
      </c>
      <c r="BB2800" s="46" t="str">
        <f>TRIM(Table1[[#This Row],[Vendor ID]])</f>
        <v/>
      </c>
      <c r="BC2800">
        <f>IF(Table1[[#This Row],[Reference Number]]=Q2799,BC2799,BC2799+1)</f>
        <v>2</v>
      </c>
    </row>
    <row r="2801" spans="1:55" ht="11.25" hidden="1" customHeight="1">
      <c r="A2801" s="1"/>
      <c r="B2801" s="88" t="str">
        <f>IF(Table1[[#This Row],[Posting Date]]&lt;&gt;"",IF(Table1[[#This Row],[Reference Number]]=Q2800,B2800+1,1),"")</f>
        <v/>
      </c>
      <c r="C2801" s="61"/>
      <c r="D2801" s="61"/>
      <c r="E2801" s="218"/>
      <c r="F2801" s="143" t="str">
        <f>IFERROR(IF(VLOOKUP(Table1[[#This Row],[Budget Code Description]],Dimentions!$X$6:$AC$132,2,FALSE)="","",VLOOKUP(Table1[[#This Row],[Budget Code Description]],Dimentions!$X$6:$AC$132,2,FALSE)),"")</f>
        <v/>
      </c>
      <c r="G2801" s="143" t="str">
        <f>IFERROR(VLOOKUP(Table1[[#This Row],[Budget Code Description]],Dimentions!$X$6:$AC$132,3,FALSE),"")</f>
        <v/>
      </c>
      <c r="H2801" s="64" t="str">
        <f>IFERROR(VLOOKUP(Table1[[#This Row],[Account]],Dimentions!$S$6:$V$233,2,FALSE),"")</f>
        <v/>
      </c>
      <c r="I2801" s="62">
        <f>_xlfn.NUMBERVALUE(LEFT(Table1[[#This Row],[Account]],1))</f>
        <v>0</v>
      </c>
      <c r="J2801" s="62" t="str">
        <f>IFERROR(VLOOKUP(Table1[[#This Row],[Budget Code Description]],Table6[#All],7,FALSE),"")</f>
        <v/>
      </c>
      <c r="K2801" s="143" t="str">
        <f>IFERROR(VLOOKUP(Table1[[#This Row],[Budget Code Description]],Table6[#All],8,FALSE),"")</f>
        <v/>
      </c>
      <c r="L2801" s="63"/>
      <c r="M2801" s="65" t="str">
        <f>IFERROR(VLOOKUP(Table1[[#This Row],[Staff ID]],Table2[],2,FALSE),"")</f>
        <v/>
      </c>
      <c r="N2801" s="211" t="str">
        <f>IFERROR(IF(VLOOKUP(Table1[[#This Row],[Budget Code Description]],Dimentions!$X$6:$AC$97,4,FALSE)="","",VLOOKUP(Table1[[#This Row],[Budget Code Description]],Dimentions!$X$6:$AC$97,4,FALSE)),"")</f>
        <v/>
      </c>
      <c r="O2801" s="65" t="str">
        <f>IFERROR(VLOOKUP(Table1[[#This Row],[Vendor ID]],Table549[],2,FALSE),"")</f>
        <v/>
      </c>
      <c r="P2801" s="63"/>
      <c r="Q2801" s="143" t="str">
        <f>IF(Table1[[#This Row],[Posting Date]]&lt;&gt;"",$D$9,"")</f>
        <v/>
      </c>
      <c r="R2801" s="159" t="str">
        <f>IF(Table1[[#This Row],[Posting Date]]&lt;&gt;"",$D$10,"")</f>
        <v/>
      </c>
      <c r="S2801" s="66"/>
      <c r="T2801" s="63"/>
      <c r="U2801" s="67"/>
      <c r="V2801" s="67"/>
      <c r="W2801" s="67" t="str">
        <f t="shared" si="44"/>
        <v/>
      </c>
      <c r="X2801" s="161" t="str">
        <f>IF(E2801="","",(IF(Table1[[#This Row],[Cur]]="USD",Table1[[#This Row],[Cur_Amount Debit]],Table1[[#This Row],[Cur_Amount Debit]]/Table1[[#This Row],[Exchange Rate]])))</f>
        <v/>
      </c>
      <c r="Y2801" s="161" t="str">
        <f>IF(E2801="","",(IF(Table1[[#This Row],[Cur]]="USD",Table1[[#This Row],[Cur_Amount Credit]],Table1[[#This Row],[Cur_Amount Credit]]/ExchangeRate)))</f>
        <v/>
      </c>
      <c r="Z2801" s="203" t="str">
        <f>IF(E2801="","",(Table1[[#This Row],[Debit USD]]-Table1[[#This Row],[Credit USD]]))</f>
        <v/>
      </c>
      <c r="AA2801" s="122"/>
      <c r="AB2801" s="1"/>
      <c r="AC2801" s="15"/>
      <c r="AD2801" s="15" t="str">
        <f>IF(AND(OR(Table1[[#This Row],[Account]]="15030",Table1[[#This Row],[Account]]="15035",Table1[[#This Row],[Account]]="20150"),Table1[[#This Row],[Vendor ID]]=""),1,"")</f>
        <v/>
      </c>
      <c r="AE2801" s="15"/>
      <c r="AF2801" s="15"/>
      <c r="AG2801" s="15"/>
      <c r="AH2801" s="46" t="str">
        <f>IF(Table1[[#This Row],[Posting Date]]&lt;&gt;"","GJ-"&amp;CountryID,"")</f>
        <v/>
      </c>
      <c r="AI2801" s="59" t="str">
        <f>IF(Table1[[#This Row],[Posting Date]]&lt;&gt;"",Table1[[#This Row],[Posting Date]],"")</f>
        <v/>
      </c>
      <c r="AJ2801" s="46"/>
      <c r="AK2801" s="46" t="str">
        <f>IF(Table1[[#This Row],[Description]]&lt;&gt;"",Table1[[#This Row],[Description]],"")</f>
        <v/>
      </c>
      <c r="AL2801" s="46" t="str">
        <f>IF(Table1[[#This Row],[Posting Date]]&lt;&gt;"",Table1[[#This Row],[Reference Number]],"")</f>
        <v/>
      </c>
      <c r="AM2801" s="46" t="str">
        <f>TRIM(Table1[[#This Row],[Line '#]])</f>
        <v/>
      </c>
      <c r="AN2801" s="46" t="str">
        <f>TRIM(Table1[[#This Row],[Account]])</f>
        <v/>
      </c>
      <c r="AO2801" s="46" t="str">
        <f>IF(Table1[[#This Row],[Posting Date]]&lt;&gt;"",$D$5,"")</f>
        <v/>
      </c>
      <c r="AP2801" s="46" t="str">
        <f>TRIM(Table1[[#This Row],[Departments-Prgrams]])</f>
        <v/>
      </c>
      <c r="AQ2801" s="46" t="str">
        <f>TRIM(Table1[[#This Row],[Grant]])</f>
        <v/>
      </c>
      <c r="AR2801" s="46" t="str">
        <f>TRIM(Table1[[#This Row],[Staff ID]])</f>
        <v/>
      </c>
      <c r="AS2801" s="46" t="str">
        <f>IF(TRIM(Table1[[#This Row],[Budget Code]])=0,"",TRIM(Table1[[#This Row],[Budget Code]]))</f>
        <v/>
      </c>
      <c r="AT2801" s="46" t="str">
        <f>IF(Table1[[#This Row],[Line Description]]&lt;&gt;"",Table1[[#This Row],[Line Description]],"")</f>
        <v/>
      </c>
      <c r="AU2801" s="46" t="str">
        <f>IF(Table1[[#This Row],[Cur_Amount Debit]]&gt;0,ROUND(Table1[[#This Row],[Cur_Amount Debit]],2),"")</f>
        <v/>
      </c>
      <c r="AV2801" s="46" t="str">
        <f>IF(Table1[[#This Row],[Cur_Amount Credit]]&gt;0,ROUND(Table1[[#This Row],[Cur_Amount Credit]],2),"")</f>
        <v/>
      </c>
      <c r="AW2801" s="46" t="str">
        <f>LEFT(Table1[[#This Row],[Cur]],3)</f>
        <v/>
      </c>
      <c r="AX2801" s="59"/>
      <c r="AY2801" s="46"/>
      <c r="AZ2801" s="46" t="str">
        <f>IF(Table1[[#This Row],[Cur]]&lt;&gt;"",IF(Table1[[#This Row],[Cur]]="USD","",ExchangeRate),"")</f>
        <v/>
      </c>
      <c r="BA2801" s="46" t="str">
        <f>IF(Table1[[#This Row],[Grant]]&lt;&gt;"",VLOOKUP(Table1[[#This Row],[Grant]],Grants!B:D,3),"")</f>
        <v/>
      </c>
      <c r="BB2801" s="46" t="str">
        <f>TRIM(Table1[[#This Row],[Vendor ID]])</f>
        <v/>
      </c>
      <c r="BC2801">
        <f>IF(Table1[[#This Row],[Reference Number]]=Q2800,BC2800,BC2800+1)</f>
        <v>2</v>
      </c>
    </row>
    <row r="2802" spans="1:55" ht="11.25" hidden="1" customHeight="1">
      <c r="A2802" s="1"/>
      <c r="B2802" s="88" t="str">
        <f>IF(Table1[[#This Row],[Posting Date]]&lt;&gt;"",IF(Table1[[#This Row],[Reference Number]]=Q2801,B2801+1,1),"")</f>
        <v/>
      </c>
      <c r="C2802" s="61"/>
      <c r="D2802" s="61"/>
      <c r="E2802" s="218"/>
      <c r="F2802" s="143" t="str">
        <f>IFERROR(IF(VLOOKUP(Table1[[#This Row],[Budget Code Description]],Dimentions!$X$6:$AC$132,2,FALSE)="","",VLOOKUP(Table1[[#This Row],[Budget Code Description]],Dimentions!$X$6:$AC$132,2,FALSE)),"")</f>
        <v/>
      </c>
      <c r="G2802" s="143" t="str">
        <f>IFERROR(VLOOKUP(Table1[[#This Row],[Budget Code Description]],Dimentions!$X$6:$AC$132,3,FALSE),"")</f>
        <v/>
      </c>
      <c r="H2802" s="64" t="str">
        <f>IFERROR(VLOOKUP(Table1[[#This Row],[Account]],Dimentions!$S$6:$V$233,2,FALSE),"")</f>
        <v/>
      </c>
      <c r="I2802" s="62">
        <f>_xlfn.NUMBERVALUE(LEFT(Table1[[#This Row],[Account]],1))</f>
        <v>0</v>
      </c>
      <c r="J2802" s="62" t="str">
        <f>IFERROR(VLOOKUP(Table1[[#This Row],[Budget Code Description]],Table6[#All],7,FALSE),"")</f>
        <v/>
      </c>
      <c r="K2802" s="143" t="str">
        <f>IFERROR(VLOOKUP(Table1[[#This Row],[Budget Code Description]],Table6[#All],8,FALSE),"")</f>
        <v/>
      </c>
      <c r="L2802" s="63"/>
      <c r="M2802" s="65" t="str">
        <f>IFERROR(VLOOKUP(Table1[[#This Row],[Staff ID]],Table2[],2,FALSE),"")</f>
        <v/>
      </c>
      <c r="N2802" s="211" t="str">
        <f>IFERROR(IF(VLOOKUP(Table1[[#This Row],[Budget Code Description]],Dimentions!$X$6:$AC$97,4,FALSE)="","",VLOOKUP(Table1[[#This Row],[Budget Code Description]],Dimentions!$X$6:$AC$97,4,FALSE)),"")</f>
        <v/>
      </c>
      <c r="O2802" s="65" t="str">
        <f>IFERROR(VLOOKUP(Table1[[#This Row],[Vendor ID]],Table549[],2,FALSE),"")</f>
        <v/>
      </c>
      <c r="P2802" s="63"/>
      <c r="Q2802" s="143" t="str">
        <f>IF(Table1[[#This Row],[Posting Date]]&lt;&gt;"",$D$9,"")</f>
        <v/>
      </c>
      <c r="R2802" s="159" t="str">
        <f>IF(Table1[[#This Row],[Posting Date]]&lt;&gt;"",$D$10,"")</f>
        <v/>
      </c>
      <c r="S2802" s="66"/>
      <c r="T2802" s="63"/>
      <c r="U2802" s="67"/>
      <c r="V2802" s="67"/>
      <c r="W2802" s="67" t="str">
        <f t="shared" si="44"/>
        <v/>
      </c>
      <c r="X2802" s="161" t="str">
        <f>IF(E2802="","",(IF(Table1[[#This Row],[Cur]]="USD",Table1[[#This Row],[Cur_Amount Debit]],Table1[[#This Row],[Cur_Amount Debit]]/Table1[[#This Row],[Exchange Rate]])))</f>
        <v/>
      </c>
      <c r="Y2802" s="161" t="str">
        <f>IF(E2802="","",(IF(Table1[[#This Row],[Cur]]="USD",Table1[[#This Row],[Cur_Amount Credit]],Table1[[#This Row],[Cur_Amount Credit]]/ExchangeRate)))</f>
        <v/>
      </c>
      <c r="Z2802" s="203" t="str">
        <f>IF(E2802="","",(Table1[[#This Row],[Debit USD]]-Table1[[#This Row],[Credit USD]]))</f>
        <v/>
      </c>
      <c r="AA2802" s="122"/>
      <c r="AB2802" s="1"/>
      <c r="AC2802" s="15"/>
      <c r="AD2802" s="15" t="str">
        <f>IF(AND(OR(Table1[[#This Row],[Account]]="15030",Table1[[#This Row],[Account]]="15035",Table1[[#This Row],[Account]]="20150"),Table1[[#This Row],[Vendor ID]]=""),1,"")</f>
        <v/>
      </c>
      <c r="AE2802" s="15"/>
      <c r="AF2802" s="15"/>
      <c r="AG2802" s="15"/>
      <c r="AH2802" s="46" t="str">
        <f>IF(Table1[[#This Row],[Posting Date]]&lt;&gt;"","GJ-"&amp;CountryID,"")</f>
        <v/>
      </c>
      <c r="AI2802" s="59" t="str">
        <f>IF(Table1[[#This Row],[Posting Date]]&lt;&gt;"",Table1[[#This Row],[Posting Date]],"")</f>
        <v/>
      </c>
      <c r="AJ2802" s="46"/>
      <c r="AK2802" s="46" t="str">
        <f>IF(Table1[[#This Row],[Description]]&lt;&gt;"",Table1[[#This Row],[Description]],"")</f>
        <v/>
      </c>
      <c r="AL2802" s="46" t="str">
        <f>IF(Table1[[#This Row],[Posting Date]]&lt;&gt;"",Table1[[#This Row],[Reference Number]],"")</f>
        <v/>
      </c>
      <c r="AM2802" s="46" t="str">
        <f>TRIM(Table1[[#This Row],[Line '#]])</f>
        <v/>
      </c>
      <c r="AN2802" s="46" t="str">
        <f>TRIM(Table1[[#This Row],[Account]])</f>
        <v/>
      </c>
      <c r="AO2802" s="46" t="str">
        <f>IF(Table1[[#This Row],[Posting Date]]&lt;&gt;"",$D$5,"")</f>
        <v/>
      </c>
      <c r="AP2802" s="46" t="str">
        <f>TRIM(Table1[[#This Row],[Departments-Prgrams]])</f>
        <v/>
      </c>
      <c r="AQ2802" s="46" t="str">
        <f>TRIM(Table1[[#This Row],[Grant]])</f>
        <v/>
      </c>
      <c r="AR2802" s="46" t="str">
        <f>TRIM(Table1[[#This Row],[Staff ID]])</f>
        <v/>
      </c>
      <c r="AS2802" s="46" t="str">
        <f>IF(TRIM(Table1[[#This Row],[Budget Code]])=0,"",TRIM(Table1[[#This Row],[Budget Code]]))</f>
        <v/>
      </c>
      <c r="AT2802" s="46" t="str">
        <f>IF(Table1[[#This Row],[Line Description]]&lt;&gt;"",Table1[[#This Row],[Line Description]],"")</f>
        <v/>
      </c>
      <c r="AU2802" s="46" t="str">
        <f>IF(Table1[[#This Row],[Cur_Amount Debit]]&gt;0,ROUND(Table1[[#This Row],[Cur_Amount Debit]],2),"")</f>
        <v/>
      </c>
      <c r="AV2802" s="46" t="str">
        <f>IF(Table1[[#This Row],[Cur_Amount Credit]]&gt;0,ROUND(Table1[[#This Row],[Cur_Amount Credit]],2),"")</f>
        <v/>
      </c>
      <c r="AW2802" s="46" t="str">
        <f>LEFT(Table1[[#This Row],[Cur]],3)</f>
        <v/>
      </c>
      <c r="AX2802" s="59"/>
      <c r="AY2802" s="46"/>
      <c r="AZ2802" s="46" t="str">
        <f>IF(Table1[[#This Row],[Cur]]&lt;&gt;"",IF(Table1[[#This Row],[Cur]]="USD","",ExchangeRate),"")</f>
        <v/>
      </c>
      <c r="BA2802" s="46" t="str">
        <f>IF(Table1[[#This Row],[Grant]]&lt;&gt;"",VLOOKUP(Table1[[#This Row],[Grant]],Grants!B:D,3),"")</f>
        <v/>
      </c>
      <c r="BB2802" s="46" t="str">
        <f>TRIM(Table1[[#This Row],[Vendor ID]])</f>
        <v/>
      </c>
      <c r="BC2802">
        <f>IF(Table1[[#This Row],[Reference Number]]=Q2801,BC2801,BC2801+1)</f>
        <v>2</v>
      </c>
    </row>
    <row r="2803" spans="1:55" ht="11.25" hidden="1" customHeight="1">
      <c r="A2803" s="1"/>
      <c r="B2803" s="88" t="str">
        <f>IF(Table1[[#This Row],[Posting Date]]&lt;&gt;"",IF(Table1[[#This Row],[Reference Number]]=Q2802,B2802+1,1),"")</f>
        <v/>
      </c>
      <c r="C2803" s="61"/>
      <c r="D2803" s="61"/>
      <c r="E2803" s="218"/>
      <c r="F2803" s="143" t="str">
        <f>IFERROR(IF(VLOOKUP(Table1[[#This Row],[Budget Code Description]],Dimentions!$X$6:$AC$132,2,FALSE)="","",VLOOKUP(Table1[[#This Row],[Budget Code Description]],Dimentions!$X$6:$AC$132,2,FALSE)),"")</f>
        <v/>
      </c>
      <c r="G2803" s="143" t="str">
        <f>IFERROR(VLOOKUP(Table1[[#This Row],[Budget Code Description]],Dimentions!$X$6:$AC$132,3,FALSE),"")</f>
        <v/>
      </c>
      <c r="H2803" s="64" t="str">
        <f>IFERROR(VLOOKUP(Table1[[#This Row],[Account]],Dimentions!$S$6:$V$233,2,FALSE),"")</f>
        <v/>
      </c>
      <c r="I2803" s="62">
        <f>_xlfn.NUMBERVALUE(LEFT(Table1[[#This Row],[Account]],1))</f>
        <v>0</v>
      </c>
      <c r="J2803" s="62" t="str">
        <f>IFERROR(VLOOKUP(Table1[[#This Row],[Budget Code Description]],Table6[#All],7,FALSE),"")</f>
        <v/>
      </c>
      <c r="K2803" s="143" t="str">
        <f>IFERROR(VLOOKUP(Table1[[#This Row],[Budget Code Description]],Table6[#All],8,FALSE),"")</f>
        <v/>
      </c>
      <c r="L2803" s="63"/>
      <c r="M2803" s="65" t="str">
        <f>IFERROR(VLOOKUP(Table1[[#This Row],[Staff ID]],Table2[],2,FALSE),"")</f>
        <v/>
      </c>
      <c r="N2803" s="211" t="str">
        <f>IFERROR(IF(VLOOKUP(Table1[[#This Row],[Budget Code Description]],Dimentions!$X$6:$AC$97,4,FALSE)="","",VLOOKUP(Table1[[#This Row],[Budget Code Description]],Dimentions!$X$6:$AC$97,4,FALSE)),"")</f>
        <v/>
      </c>
      <c r="O2803" s="65" t="str">
        <f>IFERROR(VLOOKUP(Table1[[#This Row],[Vendor ID]],Table549[],2,FALSE),"")</f>
        <v/>
      </c>
      <c r="P2803" s="63"/>
      <c r="Q2803" s="143" t="str">
        <f>IF(Table1[[#This Row],[Posting Date]]&lt;&gt;"",$D$9,"")</f>
        <v/>
      </c>
      <c r="R2803" s="159" t="str">
        <f>IF(Table1[[#This Row],[Posting Date]]&lt;&gt;"",$D$10,"")</f>
        <v/>
      </c>
      <c r="S2803" s="66"/>
      <c r="T2803" s="63"/>
      <c r="U2803" s="67"/>
      <c r="V2803" s="67"/>
      <c r="W2803" s="67" t="str">
        <f t="shared" si="44"/>
        <v/>
      </c>
      <c r="X2803" s="161" t="str">
        <f>IF(E2803="","",(IF(Table1[[#This Row],[Cur]]="USD",Table1[[#This Row],[Cur_Amount Debit]],Table1[[#This Row],[Cur_Amount Debit]]/Table1[[#This Row],[Exchange Rate]])))</f>
        <v/>
      </c>
      <c r="Y2803" s="161" t="str">
        <f>IF(E2803="","",(IF(Table1[[#This Row],[Cur]]="USD",Table1[[#This Row],[Cur_Amount Credit]],Table1[[#This Row],[Cur_Amount Credit]]/ExchangeRate)))</f>
        <v/>
      </c>
      <c r="Z2803" s="203" t="str">
        <f>IF(E2803="","",(Table1[[#This Row],[Debit USD]]-Table1[[#This Row],[Credit USD]]))</f>
        <v/>
      </c>
      <c r="AA2803" s="122"/>
      <c r="AB2803" s="1"/>
      <c r="AC2803" s="15"/>
      <c r="AD2803" s="15" t="str">
        <f>IF(AND(OR(Table1[[#This Row],[Account]]="15030",Table1[[#This Row],[Account]]="15035",Table1[[#This Row],[Account]]="20150"),Table1[[#This Row],[Vendor ID]]=""),1,"")</f>
        <v/>
      </c>
      <c r="AE2803" s="15"/>
      <c r="AF2803" s="15"/>
      <c r="AG2803" s="15"/>
      <c r="AH2803" s="46" t="str">
        <f>IF(Table1[[#This Row],[Posting Date]]&lt;&gt;"","GJ-"&amp;CountryID,"")</f>
        <v/>
      </c>
      <c r="AI2803" s="59" t="str">
        <f>IF(Table1[[#This Row],[Posting Date]]&lt;&gt;"",Table1[[#This Row],[Posting Date]],"")</f>
        <v/>
      </c>
      <c r="AJ2803" s="46"/>
      <c r="AK2803" s="46" t="str">
        <f>IF(Table1[[#This Row],[Description]]&lt;&gt;"",Table1[[#This Row],[Description]],"")</f>
        <v/>
      </c>
      <c r="AL2803" s="46" t="str">
        <f>IF(Table1[[#This Row],[Posting Date]]&lt;&gt;"",Table1[[#This Row],[Reference Number]],"")</f>
        <v/>
      </c>
      <c r="AM2803" s="46" t="str">
        <f>TRIM(Table1[[#This Row],[Line '#]])</f>
        <v/>
      </c>
      <c r="AN2803" s="46" t="str">
        <f>TRIM(Table1[[#This Row],[Account]])</f>
        <v/>
      </c>
      <c r="AO2803" s="46" t="str">
        <f>IF(Table1[[#This Row],[Posting Date]]&lt;&gt;"",$D$5,"")</f>
        <v/>
      </c>
      <c r="AP2803" s="46" t="str">
        <f>TRIM(Table1[[#This Row],[Departments-Prgrams]])</f>
        <v/>
      </c>
      <c r="AQ2803" s="46" t="str">
        <f>TRIM(Table1[[#This Row],[Grant]])</f>
        <v/>
      </c>
      <c r="AR2803" s="46" t="str">
        <f>TRIM(Table1[[#This Row],[Staff ID]])</f>
        <v/>
      </c>
      <c r="AS2803" s="46" t="str">
        <f>IF(TRIM(Table1[[#This Row],[Budget Code]])=0,"",TRIM(Table1[[#This Row],[Budget Code]]))</f>
        <v/>
      </c>
      <c r="AT2803" s="46" t="str">
        <f>IF(Table1[[#This Row],[Line Description]]&lt;&gt;"",Table1[[#This Row],[Line Description]],"")</f>
        <v/>
      </c>
      <c r="AU2803" s="46" t="str">
        <f>IF(Table1[[#This Row],[Cur_Amount Debit]]&gt;0,ROUND(Table1[[#This Row],[Cur_Amount Debit]],2),"")</f>
        <v/>
      </c>
      <c r="AV2803" s="46" t="str">
        <f>IF(Table1[[#This Row],[Cur_Amount Credit]]&gt;0,ROUND(Table1[[#This Row],[Cur_Amount Credit]],2),"")</f>
        <v/>
      </c>
      <c r="AW2803" s="46" t="str">
        <f>LEFT(Table1[[#This Row],[Cur]],3)</f>
        <v/>
      </c>
      <c r="AX2803" s="59"/>
      <c r="AY2803" s="46"/>
      <c r="AZ2803" s="46" t="str">
        <f>IF(Table1[[#This Row],[Cur]]&lt;&gt;"",IF(Table1[[#This Row],[Cur]]="USD","",ExchangeRate),"")</f>
        <v/>
      </c>
      <c r="BA2803" s="46" t="str">
        <f>IF(Table1[[#This Row],[Grant]]&lt;&gt;"",VLOOKUP(Table1[[#This Row],[Grant]],Grants!B:D,3),"")</f>
        <v/>
      </c>
      <c r="BB2803" s="46" t="str">
        <f>TRIM(Table1[[#This Row],[Vendor ID]])</f>
        <v/>
      </c>
      <c r="BC2803">
        <f>IF(Table1[[#This Row],[Reference Number]]=Q2802,BC2802,BC2802+1)</f>
        <v>2</v>
      </c>
    </row>
    <row r="2804" spans="1:55" ht="11.25" hidden="1" customHeight="1">
      <c r="A2804" s="1"/>
      <c r="B2804" s="88" t="str">
        <f>IF(Table1[[#This Row],[Posting Date]]&lt;&gt;"",IF(Table1[[#This Row],[Reference Number]]=Q2803,B2803+1,1),"")</f>
        <v/>
      </c>
      <c r="C2804" s="61"/>
      <c r="D2804" s="61"/>
      <c r="E2804" s="218"/>
      <c r="F2804" s="143" t="str">
        <f>IFERROR(IF(VLOOKUP(Table1[[#This Row],[Budget Code Description]],Dimentions!$X$6:$AC$132,2,FALSE)="","",VLOOKUP(Table1[[#This Row],[Budget Code Description]],Dimentions!$X$6:$AC$132,2,FALSE)),"")</f>
        <v/>
      </c>
      <c r="G2804" s="143" t="str">
        <f>IFERROR(VLOOKUP(Table1[[#This Row],[Budget Code Description]],Dimentions!$X$6:$AC$132,3,FALSE),"")</f>
        <v/>
      </c>
      <c r="H2804" s="64" t="str">
        <f>IFERROR(VLOOKUP(Table1[[#This Row],[Account]],Dimentions!$S$6:$V$233,2,FALSE),"")</f>
        <v/>
      </c>
      <c r="I2804" s="62">
        <f>_xlfn.NUMBERVALUE(LEFT(Table1[[#This Row],[Account]],1))</f>
        <v>0</v>
      </c>
      <c r="J2804" s="62" t="str">
        <f>IFERROR(VLOOKUP(Table1[[#This Row],[Budget Code Description]],Table6[#All],7,FALSE),"")</f>
        <v/>
      </c>
      <c r="K2804" s="143" t="str">
        <f>IFERROR(VLOOKUP(Table1[[#This Row],[Budget Code Description]],Table6[#All],8,FALSE),"")</f>
        <v/>
      </c>
      <c r="L2804" s="63"/>
      <c r="M2804" s="65" t="str">
        <f>IFERROR(VLOOKUP(Table1[[#This Row],[Staff ID]],Table2[],2,FALSE),"")</f>
        <v/>
      </c>
      <c r="N2804" s="211" t="str">
        <f>IFERROR(IF(VLOOKUP(Table1[[#This Row],[Budget Code Description]],Dimentions!$X$6:$AC$97,4,FALSE)="","",VLOOKUP(Table1[[#This Row],[Budget Code Description]],Dimentions!$X$6:$AC$97,4,FALSE)),"")</f>
        <v/>
      </c>
      <c r="O2804" s="65" t="str">
        <f>IFERROR(VLOOKUP(Table1[[#This Row],[Vendor ID]],Table549[],2,FALSE),"")</f>
        <v/>
      </c>
      <c r="P2804" s="63"/>
      <c r="Q2804" s="143" t="str">
        <f>IF(Table1[[#This Row],[Posting Date]]&lt;&gt;"",$D$9,"")</f>
        <v/>
      </c>
      <c r="R2804" s="159" t="str">
        <f>IF(Table1[[#This Row],[Posting Date]]&lt;&gt;"",$D$10,"")</f>
        <v/>
      </c>
      <c r="S2804" s="66"/>
      <c r="T2804" s="63"/>
      <c r="U2804" s="67"/>
      <c r="V2804" s="67"/>
      <c r="W2804" s="67" t="str">
        <f t="shared" si="44"/>
        <v/>
      </c>
      <c r="X2804" s="161" t="str">
        <f>IF(E2804="","",(IF(Table1[[#This Row],[Cur]]="USD",Table1[[#This Row],[Cur_Amount Debit]],Table1[[#This Row],[Cur_Amount Debit]]/Table1[[#This Row],[Exchange Rate]])))</f>
        <v/>
      </c>
      <c r="Y2804" s="161" t="str">
        <f>IF(E2804="","",(IF(Table1[[#This Row],[Cur]]="USD",Table1[[#This Row],[Cur_Amount Credit]],Table1[[#This Row],[Cur_Amount Credit]]/ExchangeRate)))</f>
        <v/>
      </c>
      <c r="Z2804" s="203" t="str">
        <f>IF(E2804="","",(Table1[[#This Row],[Debit USD]]-Table1[[#This Row],[Credit USD]]))</f>
        <v/>
      </c>
      <c r="AA2804" s="122"/>
      <c r="AB2804" s="1"/>
      <c r="AC2804" s="15"/>
      <c r="AD2804" s="15" t="str">
        <f>IF(AND(OR(Table1[[#This Row],[Account]]="15030",Table1[[#This Row],[Account]]="15035",Table1[[#This Row],[Account]]="20150"),Table1[[#This Row],[Vendor ID]]=""),1,"")</f>
        <v/>
      </c>
      <c r="AE2804" s="15"/>
      <c r="AF2804" s="15"/>
      <c r="AG2804" s="15"/>
      <c r="AH2804" s="46" t="str">
        <f>IF(Table1[[#This Row],[Posting Date]]&lt;&gt;"","GJ-"&amp;CountryID,"")</f>
        <v/>
      </c>
      <c r="AI2804" s="59" t="str">
        <f>IF(Table1[[#This Row],[Posting Date]]&lt;&gt;"",Table1[[#This Row],[Posting Date]],"")</f>
        <v/>
      </c>
      <c r="AJ2804" s="46"/>
      <c r="AK2804" s="46" t="str">
        <f>IF(Table1[[#This Row],[Description]]&lt;&gt;"",Table1[[#This Row],[Description]],"")</f>
        <v/>
      </c>
      <c r="AL2804" s="46" t="str">
        <f>IF(Table1[[#This Row],[Posting Date]]&lt;&gt;"",Table1[[#This Row],[Reference Number]],"")</f>
        <v/>
      </c>
      <c r="AM2804" s="46" t="str">
        <f>TRIM(Table1[[#This Row],[Line '#]])</f>
        <v/>
      </c>
      <c r="AN2804" s="46" t="str">
        <f>TRIM(Table1[[#This Row],[Account]])</f>
        <v/>
      </c>
      <c r="AO2804" s="46" t="str">
        <f>IF(Table1[[#This Row],[Posting Date]]&lt;&gt;"",$D$5,"")</f>
        <v/>
      </c>
      <c r="AP2804" s="46" t="str">
        <f>TRIM(Table1[[#This Row],[Departments-Prgrams]])</f>
        <v/>
      </c>
      <c r="AQ2804" s="46" t="str">
        <f>TRIM(Table1[[#This Row],[Grant]])</f>
        <v/>
      </c>
      <c r="AR2804" s="46" t="str">
        <f>TRIM(Table1[[#This Row],[Staff ID]])</f>
        <v/>
      </c>
      <c r="AS2804" s="46" t="str">
        <f>IF(TRIM(Table1[[#This Row],[Budget Code]])=0,"",TRIM(Table1[[#This Row],[Budget Code]]))</f>
        <v/>
      </c>
      <c r="AT2804" s="46" t="str">
        <f>IF(Table1[[#This Row],[Line Description]]&lt;&gt;"",Table1[[#This Row],[Line Description]],"")</f>
        <v/>
      </c>
      <c r="AU2804" s="46" t="str">
        <f>IF(Table1[[#This Row],[Cur_Amount Debit]]&gt;0,ROUND(Table1[[#This Row],[Cur_Amount Debit]],2),"")</f>
        <v/>
      </c>
      <c r="AV2804" s="46" t="str">
        <f>IF(Table1[[#This Row],[Cur_Amount Credit]]&gt;0,ROUND(Table1[[#This Row],[Cur_Amount Credit]],2),"")</f>
        <v/>
      </c>
      <c r="AW2804" s="46" t="str">
        <f>LEFT(Table1[[#This Row],[Cur]],3)</f>
        <v/>
      </c>
      <c r="AX2804" s="59"/>
      <c r="AY2804" s="46"/>
      <c r="AZ2804" s="46" t="str">
        <f>IF(Table1[[#This Row],[Cur]]&lt;&gt;"",IF(Table1[[#This Row],[Cur]]="USD","",ExchangeRate),"")</f>
        <v/>
      </c>
      <c r="BA2804" s="46" t="str">
        <f>IF(Table1[[#This Row],[Grant]]&lt;&gt;"",VLOOKUP(Table1[[#This Row],[Grant]],Grants!B:D,3),"")</f>
        <v/>
      </c>
      <c r="BB2804" s="46" t="str">
        <f>TRIM(Table1[[#This Row],[Vendor ID]])</f>
        <v/>
      </c>
      <c r="BC2804">
        <f>IF(Table1[[#This Row],[Reference Number]]=Q2803,BC2803,BC2803+1)</f>
        <v>2</v>
      </c>
    </row>
    <row r="2805" spans="1:55" ht="11.25" hidden="1" customHeight="1">
      <c r="A2805" s="1"/>
      <c r="B2805" s="88" t="str">
        <f>IF(Table1[[#This Row],[Posting Date]]&lt;&gt;"",IF(Table1[[#This Row],[Reference Number]]=Q2804,B2804+1,1),"")</f>
        <v/>
      </c>
      <c r="C2805" s="61"/>
      <c r="D2805" s="61"/>
      <c r="E2805" s="218"/>
      <c r="F2805" s="143" t="str">
        <f>IFERROR(IF(VLOOKUP(Table1[[#This Row],[Budget Code Description]],Dimentions!$X$6:$AC$132,2,FALSE)="","",VLOOKUP(Table1[[#This Row],[Budget Code Description]],Dimentions!$X$6:$AC$132,2,FALSE)),"")</f>
        <v/>
      </c>
      <c r="G2805" s="143" t="str">
        <f>IFERROR(VLOOKUP(Table1[[#This Row],[Budget Code Description]],Dimentions!$X$6:$AC$132,3,FALSE),"")</f>
        <v/>
      </c>
      <c r="H2805" s="64" t="str">
        <f>IFERROR(VLOOKUP(Table1[[#This Row],[Account]],Dimentions!$S$6:$V$233,2,FALSE),"")</f>
        <v/>
      </c>
      <c r="I2805" s="62">
        <f>_xlfn.NUMBERVALUE(LEFT(Table1[[#This Row],[Account]],1))</f>
        <v>0</v>
      </c>
      <c r="J2805" s="62" t="str">
        <f>IFERROR(VLOOKUP(Table1[[#This Row],[Budget Code Description]],Table6[#All],7,FALSE),"")</f>
        <v/>
      </c>
      <c r="K2805" s="143" t="str">
        <f>IFERROR(VLOOKUP(Table1[[#This Row],[Budget Code Description]],Table6[#All],8,FALSE),"")</f>
        <v/>
      </c>
      <c r="L2805" s="63"/>
      <c r="M2805" s="65" t="str">
        <f>IFERROR(VLOOKUP(Table1[[#This Row],[Staff ID]],Table2[],2,FALSE),"")</f>
        <v/>
      </c>
      <c r="N2805" s="211" t="str">
        <f>IFERROR(IF(VLOOKUP(Table1[[#This Row],[Budget Code Description]],Dimentions!$X$6:$AC$97,4,FALSE)="","",VLOOKUP(Table1[[#This Row],[Budget Code Description]],Dimentions!$X$6:$AC$97,4,FALSE)),"")</f>
        <v/>
      </c>
      <c r="O2805" s="65" t="str">
        <f>IFERROR(VLOOKUP(Table1[[#This Row],[Vendor ID]],Table549[],2,FALSE),"")</f>
        <v/>
      </c>
      <c r="P2805" s="63"/>
      <c r="Q2805" s="143" t="str">
        <f>IF(Table1[[#This Row],[Posting Date]]&lt;&gt;"",$D$9,"")</f>
        <v/>
      </c>
      <c r="R2805" s="159" t="str">
        <f>IF(Table1[[#This Row],[Posting Date]]&lt;&gt;"",$D$10,"")</f>
        <v/>
      </c>
      <c r="S2805" s="66"/>
      <c r="T2805" s="63"/>
      <c r="U2805" s="67"/>
      <c r="V2805" s="67"/>
      <c r="W2805" s="67" t="str">
        <f t="shared" si="44"/>
        <v/>
      </c>
      <c r="X2805" s="161" t="str">
        <f>IF(E2805="","",(IF(Table1[[#This Row],[Cur]]="USD",Table1[[#This Row],[Cur_Amount Debit]],Table1[[#This Row],[Cur_Amount Debit]]/Table1[[#This Row],[Exchange Rate]])))</f>
        <v/>
      </c>
      <c r="Y2805" s="161" t="str">
        <f>IF(E2805="","",(IF(Table1[[#This Row],[Cur]]="USD",Table1[[#This Row],[Cur_Amount Credit]],Table1[[#This Row],[Cur_Amount Credit]]/ExchangeRate)))</f>
        <v/>
      </c>
      <c r="Z2805" s="203" t="str">
        <f>IF(E2805="","",(Table1[[#This Row],[Debit USD]]-Table1[[#This Row],[Credit USD]]))</f>
        <v/>
      </c>
      <c r="AA2805" s="122"/>
      <c r="AB2805" s="1"/>
      <c r="AC2805" s="15"/>
      <c r="AD2805" s="15" t="str">
        <f>IF(AND(OR(Table1[[#This Row],[Account]]="15030",Table1[[#This Row],[Account]]="15035",Table1[[#This Row],[Account]]="20150"),Table1[[#This Row],[Vendor ID]]=""),1,"")</f>
        <v/>
      </c>
      <c r="AE2805" s="15"/>
      <c r="AF2805" s="15"/>
      <c r="AG2805" s="15"/>
      <c r="AH2805" s="46" t="str">
        <f>IF(Table1[[#This Row],[Posting Date]]&lt;&gt;"","GJ-"&amp;CountryID,"")</f>
        <v/>
      </c>
      <c r="AI2805" s="59" t="str">
        <f>IF(Table1[[#This Row],[Posting Date]]&lt;&gt;"",Table1[[#This Row],[Posting Date]],"")</f>
        <v/>
      </c>
      <c r="AJ2805" s="46"/>
      <c r="AK2805" s="46" t="str">
        <f>IF(Table1[[#This Row],[Description]]&lt;&gt;"",Table1[[#This Row],[Description]],"")</f>
        <v/>
      </c>
      <c r="AL2805" s="46" t="str">
        <f>IF(Table1[[#This Row],[Posting Date]]&lt;&gt;"",Table1[[#This Row],[Reference Number]],"")</f>
        <v/>
      </c>
      <c r="AM2805" s="46" t="str">
        <f>TRIM(Table1[[#This Row],[Line '#]])</f>
        <v/>
      </c>
      <c r="AN2805" s="46" t="str">
        <f>TRIM(Table1[[#This Row],[Account]])</f>
        <v/>
      </c>
      <c r="AO2805" s="46" t="str">
        <f>IF(Table1[[#This Row],[Posting Date]]&lt;&gt;"",$D$5,"")</f>
        <v/>
      </c>
      <c r="AP2805" s="46" t="str">
        <f>TRIM(Table1[[#This Row],[Departments-Prgrams]])</f>
        <v/>
      </c>
      <c r="AQ2805" s="46" t="str">
        <f>TRIM(Table1[[#This Row],[Grant]])</f>
        <v/>
      </c>
      <c r="AR2805" s="46" t="str">
        <f>TRIM(Table1[[#This Row],[Staff ID]])</f>
        <v/>
      </c>
      <c r="AS2805" s="46" t="str">
        <f>IF(TRIM(Table1[[#This Row],[Budget Code]])=0,"",TRIM(Table1[[#This Row],[Budget Code]]))</f>
        <v/>
      </c>
      <c r="AT2805" s="46" t="str">
        <f>IF(Table1[[#This Row],[Line Description]]&lt;&gt;"",Table1[[#This Row],[Line Description]],"")</f>
        <v/>
      </c>
      <c r="AU2805" s="46" t="str">
        <f>IF(Table1[[#This Row],[Cur_Amount Debit]]&gt;0,ROUND(Table1[[#This Row],[Cur_Amount Debit]],2),"")</f>
        <v/>
      </c>
      <c r="AV2805" s="46" t="str">
        <f>IF(Table1[[#This Row],[Cur_Amount Credit]]&gt;0,ROUND(Table1[[#This Row],[Cur_Amount Credit]],2),"")</f>
        <v/>
      </c>
      <c r="AW2805" s="46" t="str">
        <f>LEFT(Table1[[#This Row],[Cur]],3)</f>
        <v/>
      </c>
      <c r="AX2805" s="59"/>
      <c r="AY2805" s="46"/>
      <c r="AZ2805" s="46" t="str">
        <f>IF(Table1[[#This Row],[Cur]]&lt;&gt;"",IF(Table1[[#This Row],[Cur]]="USD","",ExchangeRate),"")</f>
        <v/>
      </c>
      <c r="BA2805" s="46" t="str">
        <f>IF(Table1[[#This Row],[Grant]]&lt;&gt;"",VLOOKUP(Table1[[#This Row],[Grant]],Grants!B:D,3),"")</f>
        <v/>
      </c>
      <c r="BB2805" s="46" t="str">
        <f>TRIM(Table1[[#This Row],[Vendor ID]])</f>
        <v/>
      </c>
      <c r="BC2805">
        <f>IF(Table1[[#This Row],[Reference Number]]=Q2804,BC2804,BC2804+1)</f>
        <v>2</v>
      </c>
    </row>
    <row r="2806" spans="1:55" ht="11.25" hidden="1" customHeight="1">
      <c r="A2806" s="1"/>
      <c r="B2806" s="88" t="str">
        <f>IF(Table1[[#This Row],[Posting Date]]&lt;&gt;"",IF(Table1[[#This Row],[Reference Number]]=Q2805,B2805+1,1),"")</f>
        <v/>
      </c>
      <c r="C2806" s="61"/>
      <c r="D2806" s="61"/>
      <c r="E2806" s="218"/>
      <c r="F2806" s="143" t="str">
        <f>IFERROR(IF(VLOOKUP(Table1[[#This Row],[Budget Code Description]],Dimentions!$X$6:$AC$132,2,FALSE)="","",VLOOKUP(Table1[[#This Row],[Budget Code Description]],Dimentions!$X$6:$AC$132,2,FALSE)),"")</f>
        <v/>
      </c>
      <c r="G2806" s="143" t="str">
        <f>IFERROR(VLOOKUP(Table1[[#This Row],[Budget Code Description]],Dimentions!$X$6:$AC$132,3,FALSE),"")</f>
        <v/>
      </c>
      <c r="H2806" s="64" t="str">
        <f>IFERROR(VLOOKUP(Table1[[#This Row],[Account]],Dimentions!$S$6:$V$233,2,FALSE),"")</f>
        <v/>
      </c>
      <c r="I2806" s="62">
        <f>_xlfn.NUMBERVALUE(LEFT(Table1[[#This Row],[Account]],1))</f>
        <v>0</v>
      </c>
      <c r="J2806" s="62" t="str">
        <f>IFERROR(VLOOKUP(Table1[[#This Row],[Budget Code Description]],Table6[#All],7,FALSE),"")</f>
        <v/>
      </c>
      <c r="K2806" s="143" t="str">
        <f>IFERROR(VLOOKUP(Table1[[#This Row],[Budget Code Description]],Table6[#All],8,FALSE),"")</f>
        <v/>
      </c>
      <c r="L2806" s="63"/>
      <c r="M2806" s="65" t="str">
        <f>IFERROR(VLOOKUP(Table1[[#This Row],[Staff ID]],Table2[],2,FALSE),"")</f>
        <v/>
      </c>
      <c r="N2806" s="211" t="str">
        <f>IFERROR(IF(VLOOKUP(Table1[[#This Row],[Budget Code Description]],Dimentions!$X$6:$AC$97,4,FALSE)="","",VLOOKUP(Table1[[#This Row],[Budget Code Description]],Dimentions!$X$6:$AC$97,4,FALSE)),"")</f>
        <v/>
      </c>
      <c r="O2806" s="65" t="str">
        <f>IFERROR(VLOOKUP(Table1[[#This Row],[Vendor ID]],Table549[],2,FALSE),"")</f>
        <v/>
      </c>
      <c r="P2806" s="63"/>
      <c r="Q2806" s="143" t="str">
        <f>IF(Table1[[#This Row],[Posting Date]]&lt;&gt;"",$D$9,"")</f>
        <v/>
      </c>
      <c r="R2806" s="159" t="str">
        <f>IF(Table1[[#This Row],[Posting Date]]&lt;&gt;"",$D$10,"")</f>
        <v/>
      </c>
      <c r="S2806" s="66"/>
      <c r="T2806" s="63"/>
      <c r="U2806" s="67"/>
      <c r="V2806" s="67"/>
      <c r="W2806" s="67" t="str">
        <f t="shared" si="44"/>
        <v/>
      </c>
      <c r="X2806" s="161" t="str">
        <f>IF(E2806="","",(IF(Table1[[#This Row],[Cur]]="USD",Table1[[#This Row],[Cur_Amount Debit]],Table1[[#This Row],[Cur_Amount Debit]]/Table1[[#This Row],[Exchange Rate]])))</f>
        <v/>
      </c>
      <c r="Y2806" s="161" t="str">
        <f>IF(E2806="","",(IF(Table1[[#This Row],[Cur]]="USD",Table1[[#This Row],[Cur_Amount Credit]],Table1[[#This Row],[Cur_Amount Credit]]/ExchangeRate)))</f>
        <v/>
      </c>
      <c r="Z2806" s="203" t="str">
        <f>IF(E2806="","",(Table1[[#This Row],[Debit USD]]-Table1[[#This Row],[Credit USD]]))</f>
        <v/>
      </c>
      <c r="AA2806" s="122"/>
      <c r="AB2806" s="1"/>
      <c r="AC2806" s="15"/>
      <c r="AD2806" s="15" t="str">
        <f>IF(AND(OR(Table1[[#This Row],[Account]]="15030",Table1[[#This Row],[Account]]="15035",Table1[[#This Row],[Account]]="20150"),Table1[[#This Row],[Vendor ID]]=""),1,"")</f>
        <v/>
      </c>
      <c r="AE2806" s="15"/>
      <c r="AF2806" s="15"/>
      <c r="AG2806" s="15"/>
      <c r="AH2806" s="46" t="str">
        <f>IF(Table1[[#This Row],[Posting Date]]&lt;&gt;"","GJ-"&amp;CountryID,"")</f>
        <v/>
      </c>
      <c r="AI2806" s="59" t="str">
        <f>IF(Table1[[#This Row],[Posting Date]]&lt;&gt;"",Table1[[#This Row],[Posting Date]],"")</f>
        <v/>
      </c>
      <c r="AJ2806" s="46"/>
      <c r="AK2806" s="46" t="str">
        <f>IF(Table1[[#This Row],[Description]]&lt;&gt;"",Table1[[#This Row],[Description]],"")</f>
        <v/>
      </c>
      <c r="AL2806" s="46" t="str">
        <f>IF(Table1[[#This Row],[Posting Date]]&lt;&gt;"",Table1[[#This Row],[Reference Number]],"")</f>
        <v/>
      </c>
      <c r="AM2806" s="46" t="str">
        <f>TRIM(Table1[[#This Row],[Line '#]])</f>
        <v/>
      </c>
      <c r="AN2806" s="46" t="str">
        <f>TRIM(Table1[[#This Row],[Account]])</f>
        <v/>
      </c>
      <c r="AO2806" s="46" t="str">
        <f>IF(Table1[[#This Row],[Posting Date]]&lt;&gt;"",$D$5,"")</f>
        <v/>
      </c>
      <c r="AP2806" s="46" t="str">
        <f>TRIM(Table1[[#This Row],[Departments-Prgrams]])</f>
        <v/>
      </c>
      <c r="AQ2806" s="46" t="str">
        <f>TRIM(Table1[[#This Row],[Grant]])</f>
        <v/>
      </c>
      <c r="AR2806" s="46" t="str">
        <f>TRIM(Table1[[#This Row],[Staff ID]])</f>
        <v/>
      </c>
      <c r="AS2806" s="46" t="str">
        <f>IF(TRIM(Table1[[#This Row],[Budget Code]])=0,"",TRIM(Table1[[#This Row],[Budget Code]]))</f>
        <v/>
      </c>
      <c r="AT2806" s="46" t="str">
        <f>IF(Table1[[#This Row],[Line Description]]&lt;&gt;"",Table1[[#This Row],[Line Description]],"")</f>
        <v/>
      </c>
      <c r="AU2806" s="46" t="str">
        <f>IF(Table1[[#This Row],[Cur_Amount Debit]]&gt;0,ROUND(Table1[[#This Row],[Cur_Amount Debit]],2),"")</f>
        <v/>
      </c>
      <c r="AV2806" s="46" t="str">
        <f>IF(Table1[[#This Row],[Cur_Amount Credit]]&gt;0,ROUND(Table1[[#This Row],[Cur_Amount Credit]],2),"")</f>
        <v/>
      </c>
      <c r="AW2806" s="46" t="str">
        <f>LEFT(Table1[[#This Row],[Cur]],3)</f>
        <v/>
      </c>
      <c r="AX2806" s="59"/>
      <c r="AY2806" s="46"/>
      <c r="AZ2806" s="46" t="str">
        <f>IF(Table1[[#This Row],[Cur]]&lt;&gt;"",IF(Table1[[#This Row],[Cur]]="USD","",ExchangeRate),"")</f>
        <v/>
      </c>
      <c r="BA2806" s="46" t="str">
        <f>IF(Table1[[#This Row],[Grant]]&lt;&gt;"",VLOOKUP(Table1[[#This Row],[Grant]],Grants!B:D,3),"")</f>
        <v/>
      </c>
      <c r="BB2806" s="46" t="str">
        <f>TRIM(Table1[[#This Row],[Vendor ID]])</f>
        <v/>
      </c>
      <c r="BC2806">
        <f>IF(Table1[[#This Row],[Reference Number]]=Q2805,BC2805,BC2805+1)</f>
        <v>2</v>
      </c>
    </row>
    <row r="2807" spans="1:55" ht="11.25" hidden="1" customHeight="1">
      <c r="A2807" s="1"/>
      <c r="B2807" s="88" t="str">
        <f>IF(Table1[[#This Row],[Posting Date]]&lt;&gt;"",IF(Table1[[#This Row],[Reference Number]]=Q2806,B2806+1,1),"")</f>
        <v/>
      </c>
      <c r="C2807" s="61"/>
      <c r="D2807" s="61"/>
      <c r="E2807" s="218"/>
      <c r="F2807" s="143" t="str">
        <f>IFERROR(IF(VLOOKUP(Table1[[#This Row],[Budget Code Description]],Dimentions!$X$6:$AC$132,2,FALSE)="","",VLOOKUP(Table1[[#This Row],[Budget Code Description]],Dimentions!$X$6:$AC$132,2,FALSE)),"")</f>
        <v/>
      </c>
      <c r="G2807" s="143" t="str">
        <f>IFERROR(VLOOKUP(Table1[[#This Row],[Budget Code Description]],Dimentions!$X$6:$AC$132,3,FALSE),"")</f>
        <v/>
      </c>
      <c r="H2807" s="64" t="str">
        <f>IFERROR(VLOOKUP(Table1[[#This Row],[Account]],Dimentions!$S$6:$V$233,2,FALSE),"")</f>
        <v/>
      </c>
      <c r="I2807" s="62">
        <f>_xlfn.NUMBERVALUE(LEFT(Table1[[#This Row],[Account]],1))</f>
        <v>0</v>
      </c>
      <c r="J2807" s="62" t="str">
        <f>IFERROR(VLOOKUP(Table1[[#This Row],[Budget Code Description]],Table6[#All],7,FALSE),"")</f>
        <v/>
      </c>
      <c r="K2807" s="143" t="str">
        <f>IFERROR(VLOOKUP(Table1[[#This Row],[Budget Code Description]],Table6[#All],8,FALSE),"")</f>
        <v/>
      </c>
      <c r="L2807" s="63"/>
      <c r="M2807" s="65" t="str">
        <f>IFERROR(VLOOKUP(Table1[[#This Row],[Staff ID]],Table2[],2,FALSE),"")</f>
        <v/>
      </c>
      <c r="N2807" s="211" t="str">
        <f>IFERROR(IF(VLOOKUP(Table1[[#This Row],[Budget Code Description]],Dimentions!$X$6:$AC$97,4,FALSE)="","",VLOOKUP(Table1[[#This Row],[Budget Code Description]],Dimentions!$X$6:$AC$97,4,FALSE)),"")</f>
        <v/>
      </c>
      <c r="O2807" s="65" t="str">
        <f>IFERROR(VLOOKUP(Table1[[#This Row],[Vendor ID]],Table549[],2,FALSE),"")</f>
        <v/>
      </c>
      <c r="P2807" s="63"/>
      <c r="Q2807" s="143" t="str">
        <f>IF(Table1[[#This Row],[Posting Date]]&lt;&gt;"",$D$9,"")</f>
        <v/>
      </c>
      <c r="R2807" s="159" t="str">
        <f>IF(Table1[[#This Row],[Posting Date]]&lt;&gt;"",$D$10,"")</f>
        <v/>
      </c>
      <c r="S2807" s="66"/>
      <c r="T2807" s="63"/>
      <c r="U2807" s="67"/>
      <c r="V2807" s="67"/>
      <c r="W2807" s="67" t="str">
        <f t="shared" si="44"/>
        <v/>
      </c>
      <c r="X2807" s="161" t="str">
        <f>IF(E2807="","",(IF(Table1[[#This Row],[Cur]]="USD",Table1[[#This Row],[Cur_Amount Debit]],Table1[[#This Row],[Cur_Amount Debit]]/Table1[[#This Row],[Exchange Rate]])))</f>
        <v/>
      </c>
      <c r="Y2807" s="161" t="str">
        <f>IF(E2807="","",(IF(Table1[[#This Row],[Cur]]="USD",Table1[[#This Row],[Cur_Amount Credit]],Table1[[#This Row],[Cur_Amount Credit]]/ExchangeRate)))</f>
        <v/>
      </c>
      <c r="Z2807" s="203" t="str">
        <f>IF(E2807="","",(Table1[[#This Row],[Debit USD]]-Table1[[#This Row],[Credit USD]]))</f>
        <v/>
      </c>
      <c r="AA2807" s="122"/>
      <c r="AB2807" s="1"/>
      <c r="AC2807" s="15"/>
      <c r="AD2807" s="15" t="str">
        <f>IF(AND(OR(Table1[[#This Row],[Account]]="15030",Table1[[#This Row],[Account]]="15035",Table1[[#This Row],[Account]]="20150"),Table1[[#This Row],[Vendor ID]]=""),1,"")</f>
        <v/>
      </c>
      <c r="AE2807" s="15"/>
      <c r="AF2807" s="15"/>
      <c r="AG2807" s="15"/>
      <c r="AH2807" s="46" t="str">
        <f>IF(Table1[[#This Row],[Posting Date]]&lt;&gt;"","GJ-"&amp;CountryID,"")</f>
        <v/>
      </c>
      <c r="AI2807" s="59" t="str">
        <f>IF(Table1[[#This Row],[Posting Date]]&lt;&gt;"",Table1[[#This Row],[Posting Date]],"")</f>
        <v/>
      </c>
      <c r="AJ2807" s="46"/>
      <c r="AK2807" s="46" t="str">
        <f>IF(Table1[[#This Row],[Description]]&lt;&gt;"",Table1[[#This Row],[Description]],"")</f>
        <v/>
      </c>
      <c r="AL2807" s="46" t="str">
        <f>IF(Table1[[#This Row],[Posting Date]]&lt;&gt;"",Table1[[#This Row],[Reference Number]],"")</f>
        <v/>
      </c>
      <c r="AM2807" s="46" t="str">
        <f>TRIM(Table1[[#This Row],[Line '#]])</f>
        <v/>
      </c>
      <c r="AN2807" s="46" t="str">
        <f>TRIM(Table1[[#This Row],[Account]])</f>
        <v/>
      </c>
      <c r="AO2807" s="46" t="str">
        <f>IF(Table1[[#This Row],[Posting Date]]&lt;&gt;"",$D$5,"")</f>
        <v/>
      </c>
      <c r="AP2807" s="46" t="str">
        <f>TRIM(Table1[[#This Row],[Departments-Prgrams]])</f>
        <v/>
      </c>
      <c r="AQ2807" s="46" t="str">
        <f>TRIM(Table1[[#This Row],[Grant]])</f>
        <v/>
      </c>
      <c r="AR2807" s="46" t="str">
        <f>TRIM(Table1[[#This Row],[Staff ID]])</f>
        <v/>
      </c>
      <c r="AS2807" s="46" t="str">
        <f>IF(TRIM(Table1[[#This Row],[Budget Code]])=0,"",TRIM(Table1[[#This Row],[Budget Code]]))</f>
        <v/>
      </c>
      <c r="AT2807" s="46" t="str">
        <f>IF(Table1[[#This Row],[Line Description]]&lt;&gt;"",Table1[[#This Row],[Line Description]],"")</f>
        <v/>
      </c>
      <c r="AU2807" s="46" t="str">
        <f>IF(Table1[[#This Row],[Cur_Amount Debit]]&gt;0,ROUND(Table1[[#This Row],[Cur_Amount Debit]],2),"")</f>
        <v/>
      </c>
      <c r="AV2807" s="46" t="str">
        <f>IF(Table1[[#This Row],[Cur_Amount Credit]]&gt;0,ROUND(Table1[[#This Row],[Cur_Amount Credit]],2),"")</f>
        <v/>
      </c>
      <c r="AW2807" s="46" t="str">
        <f>LEFT(Table1[[#This Row],[Cur]],3)</f>
        <v/>
      </c>
      <c r="AX2807" s="59"/>
      <c r="AY2807" s="46"/>
      <c r="AZ2807" s="46" t="str">
        <f>IF(Table1[[#This Row],[Cur]]&lt;&gt;"",IF(Table1[[#This Row],[Cur]]="USD","",ExchangeRate),"")</f>
        <v/>
      </c>
      <c r="BA2807" s="46" t="str">
        <f>IF(Table1[[#This Row],[Grant]]&lt;&gt;"",VLOOKUP(Table1[[#This Row],[Grant]],Grants!B:D,3),"")</f>
        <v/>
      </c>
      <c r="BB2807" s="46" t="str">
        <f>TRIM(Table1[[#This Row],[Vendor ID]])</f>
        <v/>
      </c>
      <c r="BC2807">
        <f>IF(Table1[[#This Row],[Reference Number]]=Q2806,BC2806,BC2806+1)</f>
        <v>2</v>
      </c>
    </row>
    <row r="2808" spans="1:55" ht="11.25" hidden="1" customHeight="1">
      <c r="A2808" s="1"/>
      <c r="B2808" s="88" t="str">
        <f>IF(Table1[[#This Row],[Posting Date]]&lt;&gt;"",IF(Table1[[#This Row],[Reference Number]]=Q2807,B2807+1,1),"")</f>
        <v/>
      </c>
      <c r="C2808" s="61"/>
      <c r="D2808" s="61"/>
      <c r="E2808" s="218"/>
      <c r="F2808" s="143" t="str">
        <f>IFERROR(IF(VLOOKUP(Table1[[#This Row],[Budget Code Description]],Dimentions!$X$6:$AC$132,2,FALSE)="","",VLOOKUP(Table1[[#This Row],[Budget Code Description]],Dimentions!$X$6:$AC$132,2,FALSE)),"")</f>
        <v/>
      </c>
      <c r="G2808" s="143" t="str">
        <f>IFERROR(VLOOKUP(Table1[[#This Row],[Budget Code Description]],Dimentions!$X$6:$AC$132,3,FALSE),"")</f>
        <v/>
      </c>
      <c r="H2808" s="64" t="str">
        <f>IFERROR(VLOOKUP(Table1[[#This Row],[Account]],Dimentions!$S$6:$V$233,2,FALSE),"")</f>
        <v/>
      </c>
      <c r="I2808" s="62">
        <f>_xlfn.NUMBERVALUE(LEFT(Table1[[#This Row],[Account]],1))</f>
        <v>0</v>
      </c>
      <c r="J2808" s="62" t="str">
        <f>IFERROR(VLOOKUP(Table1[[#This Row],[Budget Code Description]],Table6[#All],7,FALSE),"")</f>
        <v/>
      </c>
      <c r="K2808" s="143" t="str">
        <f>IFERROR(VLOOKUP(Table1[[#This Row],[Budget Code Description]],Table6[#All],8,FALSE),"")</f>
        <v/>
      </c>
      <c r="L2808" s="63"/>
      <c r="M2808" s="65" t="str">
        <f>IFERROR(VLOOKUP(Table1[[#This Row],[Staff ID]],Table2[],2,FALSE),"")</f>
        <v/>
      </c>
      <c r="N2808" s="211" t="str">
        <f>IFERROR(IF(VLOOKUP(Table1[[#This Row],[Budget Code Description]],Dimentions!$X$6:$AC$97,4,FALSE)="","",VLOOKUP(Table1[[#This Row],[Budget Code Description]],Dimentions!$X$6:$AC$97,4,FALSE)),"")</f>
        <v/>
      </c>
      <c r="O2808" s="65" t="str">
        <f>IFERROR(VLOOKUP(Table1[[#This Row],[Vendor ID]],Table549[],2,FALSE),"")</f>
        <v/>
      </c>
      <c r="P2808" s="63"/>
      <c r="Q2808" s="143" t="str">
        <f>IF(Table1[[#This Row],[Posting Date]]&lt;&gt;"",$D$9,"")</f>
        <v/>
      </c>
      <c r="R2808" s="159" t="str">
        <f>IF(Table1[[#This Row],[Posting Date]]&lt;&gt;"",$D$10,"")</f>
        <v/>
      </c>
      <c r="S2808" s="66"/>
      <c r="T2808" s="63"/>
      <c r="U2808" s="67"/>
      <c r="V2808" s="67"/>
      <c r="W2808" s="67" t="str">
        <f t="shared" si="44"/>
        <v/>
      </c>
      <c r="X2808" s="161" t="str">
        <f>IF(E2808="","",(IF(Table1[[#This Row],[Cur]]="USD",Table1[[#This Row],[Cur_Amount Debit]],Table1[[#This Row],[Cur_Amount Debit]]/Table1[[#This Row],[Exchange Rate]])))</f>
        <v/>
      </c>
      <c r="Y2808" s="161" t="str">
        <f>IF(E2808="","",(IF(Table1[[#This Row],[Cur]]="USD",Table1[[#This Row],[Cur_Amount Credit]],Table1[[#This Row],[Cur_Amount Credit]]/ExchangeRate)))</f>
        <v/>
      </c>
      <c r="Z2808" s="203" t="str">
        <f>IF(E2808="","",(Table1[[#This Row],[Debit USD]]-Table1[[#This Row],[Credit USD]]))</f>
        <v/>
      </c>
      <c r="AA2808" s="122"/>
      <c r="AB2808" s="1"/>
      <c r="AC2808" s="15"/>
      <c r="AD2808" s="15" t="str">
        <f>IF(AND(OR(Table1[[#This Row],[Account]]="15030",Table1[[#This Row],[Account]]="15035",Table1[[#This Row],[Account]]="20150"),Table1[[#This Row],[Vendor ID]]=""),1,"")</f>
        <v/>
      </c>
      <c r="AE2808" s="15"/>
      <c r="AF2808" s="15"/>
      <c r="AG2808" s="15"/>
      <c r="AH2808" s="46" t="str">
        <f>IF(Table1[[#This Row],[Posting Date]]&lt;&gt;"","GJ-"&amp;CountryID,"")</f>
        <v/>
      </c>
      <c r="AI2808" s="59" t="str">
        <f>IF(Table1[[#This Row],[Posting Date]]&lt;&gt;"",Table1[[#This Row],[Posting Date]],"")</f>
        <v/>
      </c>
      <c r="AJ2808" s="46"/>
      <c r="AK2808" s="46" t="str">
        <f>IF(Table1[[#This Row],[Description]]&lt;&gt;"",Table1[[#This Row],[Description]],"")</f>
        <v/>
      </c>
      <c r="AL2808" s="46" t="str">
        <f>IF(Table1[[#This Row],[Posting Date]]&lt;&gt;"",Table1[[#This Row],[Reference Number]],"")</f>
        <v/>
      </c>
      <c r="AM2808" s="46" t="str">
        <f>TRIM(Table1[[#This Row],[Line '#]])</f>
        <v/>
      </c>
      <c r="AN2808" s="46" t="str">
        <f>TRIM(Table1[[#This Row],[Account]])</f>
        <v/>
      </c>
      <c r="AO2808" s="46" t="str">
        <f>IF(Table1[[#This Row],[Posting Date]]&lt;&gt;"",$D$5,"")</f>
        <v/>
      </c>
      <c r="AP2808" s="46" t="str">
        <f>TRIM(Table1[[#This Row],[Departments-Prgrams]])</f>
        <v/>
      </c>
      <c r="AQ2808" s="46" t="str">
        <f>TRIM(Table1[[#This Row],[Grant]])</f>
        <v/>
      </c>
      <c r="AR2808" s="46" t="str">
        <f>TRIM(Table1[[#This Row],[Staff ID]])</f>
        <v/>
      </c>
      <c r="AS2808" s="46" t="str">
        <f>IF(TRIM(Table1[[#This Row],[Budget Code]])=0,"",TRIM(Table1[[#This Row],[Budget Code]]))</f>
        <v/>
      </c>
      <c r="AT2808" s="46" t="str">
        <f>IF(Table1[[#This Row],[Line Description]]&lt;&gt;"",Table1[[#This Row],[Line Description]],"")</f>
        <v/>
      </c>
      <c r="AU2808" s="46" t="str">
        <f>IF(Table1[[#This Row],[Cur_Amount Debit]]&gt;0,ROUND(Table1[[#This Row],[Cur_Amount Debit]],2),"")</f>
        <v/>
      </c>
      <c r="AV2808" s="46" t="str">
        <f>IF(Table1[[#This Row],[Cur_Amount Credit]]&gt;0,ROUND(Table1[[#This Row],[Cur_Amount Credit]],2),"")</f>
        <v/>
      </c>
      <c r="AW2808" s="46" t="str">
        <f>LEFT(Table1[[#This Row],[Cur]],3)</f>
        <v/>
      </c>
      <c r="AX2808" s="59"/>
      <c r="AY2808" s="46"/>
      <c r="AZ2808" s="46" t="str">
        <f>IF(Table1[[#This Row],[Cur]]&lt;&gt;"",IF(Table1[[#This Row],[Cur]]="USD","",ExchangeRate),"")</f>
        <v/>
      </c>
      <c r="BA2808" s="46" t="str">
        <f>IF(Table1[[#This Row],[Grant]]&lt;&gt;"",VLOOKUP(Table1[[#This Row],[Grant]],Grants!B:D,3),"")</f>
        <v/>
      </c>
      <c r="BB2808" s="46" t="str">
        <f>TRIM(Table1[[#This Row],[Vendor ID]])</f>
        <v/>
      </c>
      <c r="BC2808">
        <f>IF(Table1[[#This Row],[Reference Number]]=Q2807,BC2807,BC2807+1)</f>
        <v>2</v>
      </c>
    </row>
    <row r="2809" spans="1:55" ht="11.25" hidden="1" customHeight="1">
      <c r="A2809" s="1"/>
      <c r="B2809" s="88" t="str">
        <f>IF(Table1[[#This Row],[Posting Date]]&lt;&gt;"",IF(Table1[[#This Row],[Reference Number]]=Q2808,B2808+1,1),"")</f>
        <v/>
      </c>
      <c r="C2809" s="61"/>
      <c r="D2809" s="61"/>
      <c r="E2809" s="218"/>
      <c r="F2809" s="143" t="str">
        <f>IFERROR(IF(VLOOKUP(Table1[[#This Row],[Budget Code Description]],Dimentions!$X$6:$AC$132,2,FALSE)="","",VLOOKUP(Table1[[#This Row],[Budget Code Description]],Dimentions!$X$6:$AC$132,2,FALSE)),"")</f>
        <v/>
      </c>
      <c r="G2809" s="143" t="str">
        <f>IFERROR(VLOOKUP(Table1[[#This Row],[Budget Code Description]],Dimentions!$X$6:$AC$132,3,FALSE),"")</f>
        <v/>
      </c>
      <c r="H2809" s="64" t="str">
        <f>IFERROR(VLOOKUP(Table1[[#This Row],[Account]],Dimentions!$S$6:$V$233,2,FALSE),"")</f>
        <v/>
      </c>
      <c r="I2809" s="62">
        <f>_xlfn.NUMBERVALUE(LEFT(Table1[[#This Row],[Account]],1))</f>
        <v>0</v>
      </c>
      <c r="J2809" s="62" t="str">
        <f>IFERROR(VLOOKUP(Table1[[#This Row],[Budget Code Description]],Table6[#All],7,FALSE),"")</f>
        <v/>
      </c>
      <c r="K2809" s="143" t="str">
        <f>IFERROR(VLOOKUP(Table1[[#This Row],[Budget Code Description]],Table6[#All],8,FALSE),"")</f>
        <v/>
      </c>
      <c r="L2809" s="63"/>
      <c r="M2809" s="65" t="str">
        <f>IFERROR(VLOOKUP(Table1[[#This Row],[Staff ID]],Table2[],2,FALSE),"")</f>
        <v/>
      </c>
      <c r="N2809" s="211" t="str">
        <f>IFERROR(IF(VLOOKUP(Table1[[#This Row],[Budget Code Description]],Dimentions!$X$6:$AC$97,4,FALSE)="","",VLOOKUP(Table1[[#This Row],[Budget Code Description]],Dimentions!$X$6:$AC$97,4,FALSE)),"")</f>
        <v/>
      </c>
      <c r="O2809" s="65" t="str">
        <f>IFERROR(VLOOKUP(Table1[[#This Row],[Vendor ID]],Table549[],2,FALSE),"")</f>
        <v/>
      </c>
      <c r="P2809" s="63"/>
      <c r="Q2809" s="143" t="str">
        <f>IF(Table1[[#This Row],[Posting Date]]&lt;&gt;"",$D$9,"")</f>
        <v/>
      </c>
      <c r="R2809" s="159" t="str">
        <f>IF(Table1[[#This Row],[Posting Date]]&lt;&gt;"",$D$10,"")</f>
        <v/>
      </c>
      <c r="S2809" s="66"/>
      <c r="T2809" s="63"/>
      <c r="U2809" s="67"/>
      <c r="V2809" s="67"/>
      <c r="W2809" s="67" t="str">
        <f t="shared" si="44"/>
        <v/>
      </c>
      <c r="X2809" s="161" t="str">
        <f>IF(E2809="","",(IF(Table1[[#This Row],[Cur]]="USD",Table1[[#This Row],[Cur_Amount Debit]],Table1[[#This Row],[Cur_Amount Debit]]/Table1[[#This Row],[Exchange Rate]])))</f>
        <v/>
      </c>
      <c r="Y2809" s="161" t="str">
        <f>IF(E2809="","",(IF(Table1[[#This Row],[Cur]]="USD",Table1[[#This Row],[Cur_Amount Credit]],Table1[[#This Row],[Cur_Amount Credit]]/ExchangeRate)))</f>
        <v/>
      </c>
      <c r="Z2809" s="203" t="str">
        <f>IF(E2809="","",(Table1[[#This Row],[Debit USD]]-Table1[[#This Row],[Credit USD]]))</f>
        <v/>
      </c>
      <c r="AA2809" s="122"/>
      <c r="AB2809" s="1"/>
      <c r="AC2809" s="15"/>
      <c r="AD2809" s="15" t="str">
        <f>IF(AND(OR(Table1[[#This Row],[Account]]="15030",Table1[[#This Row],[Account]]="15035",Table1[[#This Row],[Account]]="20150"),Table1[[#This Row],[Vendor ID]]=""),1,"")</f>
        <v/>
      </c>
      <c r="AE2809" s="15"/>
      <c r="AF2809" s="15"/>
      <c r="AG2809" s="15"/>
      <c r="AH2809" s="46" t="str">
        <f>IF(Table1[[#This Row],[Posting Date]]&lt;&gt;"","GJ-"&amp;CountryID,"")</f>
        <v/>
      </c>
      <c r="AI2809" s="59" t="str">
        <f>IF(Table1[[#This Row],[Posting Date]]&lt;&gt;"",Table1[[#This Row],[Posting Date]],"")</f>
        <v/>
      </c>
      <c r="AJ2809" s="46"/>
      <c r="AK2809" s="46" t="str">
        <f>IF(Table1[[#This Row],[Description]]&lt;&gt;"",Table1[[#This Row],[Description]],"")</f>
        <v/>
      </c>
      <c r="AL2809" s="46" t="str">
        <f>IF(Table1[[#This Row],[Posting Date]]&lt;&gt;"",Table1[[#This Row],[Reference Number]],"")</f>
        <v/>
      </c>
      <c r="AM2809" s="46" t="str">
        <f>TRIM(Table1[[#This Row],[Line '#]])</f>
        <v/>
      </c>
      <c r="AN2809" s="46" t="str">
        <f>TRIM(Table1[[#This Row],[Account]])</f>
        <v/>
      </c>
      <c r="AO2809" s="46" t="str">
        <f>IF(Table1[[#This Row],[Posting Date]]&lt;&gt;"",$D$5,"")</f>
        <v/>
      </c>
      <c r="AP2809" s="46" t="str">
        <f>TRIM(Table1[[#This Row],[Departments-Prgrams]])</f>
        <v/>
      </c>
      <c r="AQ2809" s="46" t="str">
        <f>TRIM(Table1[[#This Row],[Grant]])</f>
        <v/>
      </c>
      <c r="AR2809" s="46" t="str">
        <f>TRIM(Table1[[#This Row],[Staff ID]])</f>
        <v/>
      </c>
      <c r="AS2809" s="46" t="str">
        <f>IF(TRIM(Table1[[#This Row],[Budget Code]])=0,"",TRIM(Table1[[#This Row],[Budget Code]]))</f>
        <v/>
      </c>
      <c r="AT2809" s="46" t="str">
        <f>IF(Table1[[#This Row],[Line Description]]&lt;&gt;"",Table1[[#This Row],[Line Description]],"")</f>
        <v/>
      </c>
      <c r="AU2809" s="46" t="str">
        <f>IF(Table1[[#This Row],[Cur_Amount Debit]]&gt;0,ROUND(Table1[[#This Row],[Cur_Amount Debit]],2),"")</f>
        <v/>
      </c>
      <c r="AV2809" s="46" t="str">
        <f>IF(Table1[[#This Row],[Cur_Amount Credit]]&gt;0,ROUND(Table1[[#This Row],[Cur_Amount Credit]],2),"")</f>
        <v/>
      </c>
      <c r="AW2809" s="46" t="str">
        <f>LEFT(Table1[[#This Row],[Cur]],3)</f>
        <v/>
      </c>
      <c r="AX2809" s="59"/>
      <c r="AY2809" s="46"/>
      <c r="AZ2809" s="46" t="str">
        <f>IF(Table1[[#This Row],[Cur]]&lt;&gt;"",IF(Table1[[#This Row],[Cur]]="USD","",ExchangeRate),"")</f>
        <v/>
      </c>
      <c r="BA2809" s="46" t="str">
        <f>IF(Table1[[#This Row],[Grant]]&lt;&gt;"",VLOOKUP(Table1[[#This Row],[Grant]],Grants!B:D,3),"")</f>
        <v/>
      </c>
      <c r="BB2809" s="46" t="str">
        <f>TRIM(Table1[[#This Row],[Vendor ID]])</f>
        <v/>
      </c>
      <c r="BC2809">
        <f>IF(Table1[[#This Row],[Reference Number]]=Q2808,BC2808,BC2808+1)</f>
        <v>2</v>
      </c>
    </row>
    <row r="2810" spans="1:55" ht="11.25" hidden="1" customHeight="1">
      <c r="A2810" s="1"/>
      <c r="B2810" s="88" t="str">
        <f>IF(Table1[[#This Row],[Posting Date]]&lt;&gt;"",IF(Table1[[#This Row],[Reference Number]]=Q2809,B2809+1,1),"")</f>
        <v/>
      </c>
      <c r="C2810" s="61"/>
      <c r="D2810" s="61"/>
      <c r="E2810" s="218"/>
      <c r="F2810" s="143" t="str">
        <f>IFERROR(IF(VLOOKUP(Table1[[#This Row],[Budget Code Description]],Dimentions!$X$6:$AC$132,2,FALSE)="","",VLOOKUP(Table1[[#This Row],[Budget Code Description]],Dimentions!$X$6:$AC$132,2,FALSE)),"")</f>
        <v/>
      </c>
      <c r="G2810" s="143" t="str">
        <f>IFERROR(VLOOKUP(Table1[[#This Row],[Budget Code Description]],Dimentions!$X$6:$AC$132,3,FALSE),"")</f>
        <v/>
      </c>
      <c r="H2810" s="64" t="str">
        <f>IFERROR(VLOOKUP(Table1[[#This Row],[Account]],Dimentions!$S$6:$V$233,2,FALSE),"")</f>
        <v/>
      </c>
      <c r="I2810" s="62">
        <f>_xlfn.NUMBERVALUE(LEFT(Table1[[#This Row],[Account]],1))</f>
        <v>0</v>
      </c>
      <c r="J2810" s="62" t="str">
        <f>IFERROR(VLOOKUP(Table1[[#This Row],[Budget Code Description]],Table6[#All],7,FALSE),"")</f>
        <v/>
      </c>
      <c r="K2810" s="143" t="str">
        <f>IFERROR(VLOOKUP(Table1[[#This Row],[Budget Code Description]],Table6[#All],8,FALSE),"")</f>
        <v/>
      </c>
      <c r="L2810" s="63"/>
      <c r="M2810" s="65" t="str">
        <f>IFERROR(VLOOKUP(Table1[[#This Row],[Staff ID]],Table2[],2,FALSE),"")</f>
        <v/>
      </c>
      <c r="N2810" s="211" t="str">
        <f>IFERROR(IF(VLOOKUP(Table1[[#This Row],[Budget Code Description]],Dimentions!$X$6:$AC$97,4,FALSE)="","",VLOOKUP(Table1[[#This Row],[Budget Code Description]],Dimentions!$X$6:$AC$97,4,FALSE)),"")</f>
        <v/>
      </c>
      <c r="O2810" s="65" t="str">
        <f>IFERROR(VLOOKUP(Table1[[#This Row],[Vendor ID]],Table549[],2,FALSE),"")</f>
        <v/>
      </c>
      <c r="P2810" s="63"/>
      <c r="Q2810" s="143" t="str">
        <f>IF(Table1[[#This Row],[Posting Date]]&lt;&gt;"",$D$9,"")</f>
        <v/>
      </c>
      <c r="R2810" s="159" t="str">
        <f>IF(Table1[[#This Row],[Posting Date]]&lt;&gt;"",$D$10,"")</f>
        <v/>
      </c>
      <c r="S2810" s="66"/>
      <c r="T2810" s="63"/>
      <c r="U2810" s="67"/>
      <c r="V2810" s="67"/>
      <c r="W2810" s="67" t="str">
        <f t="shared" si="44"/>
        <v/>
      </c>
      <c r="X2810" s="161" t="str">
        <f>IF(E2810="","",(IF(Table1[[#This Row],[Cur]]="USD",Table1[[#This Row],[Cur_Amount Debit]],Table1[[#This Row],[Cur_Amount Debit]]/Table1[[#This Row],[Exchange Rate]])))</f>
        <v/>
      </c>
      <c r="Y2810" s="161" t="str">
        <f>IF(E2810="","",(IF(Table1[[#This Row],[Cur]]="USD",Table1[[#This Row],[Cur_Amount Credit]],Table1[[#This Row],[Cur_Amount Credit]]/ExchangeRate)))</f>
        <v/>
      </c>
      <c r="Z2810" s="203" t="str">
        <f>IF(E2810="","",(Table1[[#This Row],[Debit USD]]-Table1[[#This Row],[Credit USD]]))</f>
        <v/>
      </c>
      <c r="AA2810" s="122"/>
      <c r="AB2810" s="1"/>
      <c r="AC2810" s="15"/>
      <c r="AD2810" s="15" t="str">
        <f>IF(AND(OR(Table1[[#This Row],[Account]]="15030",Table1[[#This Row],[Account]]="15035",Table1[[#This Row],[Account]]="20150"),Table1[[#This Row],[Vendor ID]]=""),1,"")</f>
        <v/>
      </c>
      <c r="AE2810" s="15"/>
      <c r="AF2810" s="15"/>
      <c r="AG2810" s="15"/>
      <c r="AH2810" s="46" t="str">
        <f>IF(Table1[[#This Row],[Posting Date]]&lt;&gt;"","GJ-"&amp;CountryID,"")</f>
        <v/>
      </c>
      <c r="AI2810" s="59" t="str">
        <f>IF(Table1[[#This Row],[Posting Date]]&lt;&gt;"",Table1[[#This Row],[Posting Date]],"")</f>
        <v/>
      </c>
      <c r="AJ2810" s="46"/>
      <c r="AK2810" s="46" t="str">
        <f>IF(Table1[[#This Row],[Description]]&lt;&gt;"",Table1[[#This Row],[Description]],"")</f>
        <v/>
      </c>
      <c r="AL2810" s="46" t="str">
        <f>IF(Table1[[#This Row],[Posting Date]]&lt;&gt;"",Table1[[#This Row],[Reference Number]],"")</f>
        <v/>
      </c>
      <c r="AM2810" s="46" t="str">
        <f>TRIM(Table1[[#This Row],[Line '#]])</f>
        <v/>
      </c>
      <c r="AN2810" s="46" t="str">
        <f>TRIM(Table1[[#This Row],[Account]])</f>
        <v/>
      </c>
      <c r="AO2810" s="46" t="str">
        <f>IF(Table1[[#This Row],[Posting Date]]&lt;&gt;"",$D$5,"")</f>
        <v/>
      </c>
      <c r="AP2810" s="46" t="str">
        <f>TRIM(Table1[[#This Row],[Departments-Prgrams]])</f>
        <v/>
      </c>
      <c r="AQ2810" s="46" t="str">
        <f>TRIM(Table1[[#This Row],[Grant]])</f>
        <v/>
      </c>
      <c r="AR2810" s="46" t="str">
        <f>TRIM(Table1[[#This Row],[Staff ID]])</f>
        <v/>
      </c>
      <c r="AS2810" s="46" t="str">
        <f>IF(TRIM(Table1[[#This Row],[Budget Code]])=0,"",TRIM(Table1[[#This Row],[Budget Code]]))</f>
        <v/>
      </c>
      <c r="AT2810" s="46" t="str">
        <f>IF(Table1[[#This Row],[Line Description]]&lt;&gt;"",Table1[[#This Row],[Line Description]],"")</f>
        <v/>
      </c>
      <c r="AU2810" s="46" t="str">
        <f>IF(Table1[[#This Row],[Cur_Amount Debit]]&gt;0,ROUND(Table1[[#This Row],[Cur_Amount Debit]],2),"")</f>
        <v/>
      </c>
      <c r="AV2810" s="46" t="str">
        <f>IF(Table1[[#This Row],[Cur_Amount Credit]]&gt;0,ROUND(Table1[[#This Row],[Cur_Amount Credit]],2),"")</f>
        <v/>
      </c>
      <c r="AW2810" s="46" t="str">
        <f>LEFT(Table1[[#This Row],[Cur]],3)</f>
        <v/>
      </c>
      <c r="AX2810" s="59"/>
      <c r="AY2810" s="46"/>
      <c r="AZ2810" s="46" t="str">
        <f>IF(Table1[[#This Row],[Cur]]&lt;&gt;"",IF(Table1[[#This Row],[Cur]]="USD","",ExchangeRate),"")</f>
        <v/>
      </c>
      <c r="BA2810" s="46" t="str">
        <f>IF(Table1[[#This Row],[Grant]]&lt;&gt;"",VLOOKUP(Table1[[#This Row],[Grant]],Grants!B:D,3),"")</f>
        <v/>
      </c>
      <c r="BB2810" s="46" t="str">
        <f>TRIM(Table1[[#This Row],[Vendor ID]])</f>
        <v/>
      </c>
      <c r="BC2810">
        <f>IF(Table1[[#This Row],[Reference Number]]=Q2809,BC2809,BC2809+1)</f>
        <v>2</v>
      </c>
    </row>
    <row r="2811" spans="1:55" ht="11.25" hidden="1" customHeight="1">
      <c r="A2811" s="1"/>
      <c r="B2811" s="88" t="str">
        <f>IF(Table1[[#This Row],[Posting Date]]&lt;&gt;"",IF(Table1[[#This Row],[Reference Number]]=Q2810,B2810+1,1),"")</f>
        <v/>
      </c>
      <c r="C2811" s="61"/>
      <c r="D2811" s="61"/>
      <c r="E2811" s="218"/>
      <c r="F2811" s="143" t="str">
        <f>IFERROR(IF(VLOOKUP(Table1[[#This Row],[Budget Code Description]],Dimentions!$X$6:$AC$132,2,FALSE)="","",VLOOKUP(Table1[[#This Row],[Budget Code Description]],Dimentions!$X$6:$AC$132,2,FALSE)),"")</f>
        <v/>
      </c>
      <c r="G2811" s="143" t="str">
        <f>IFERROR(VLOOKUP(Table1[[#This Row],[Budget Code Description]],Dimentions!$X$6:$AC$132,3,FALSE),"")</f>
        <v/>
      </c>
      <c r="H2811" s="64" t="str">
        <f>IFERROR(VLOOKUP(Table1[[#This Row],[Account]],Dimentions!$S$6:$V$233,2,FALSE),"")</f>
        <v/>
      </c>
      <c r="I2811" s="62">
        <f>_xlfn.NUMBERVALUE(LEFT(Table1[[#This Row],[Account]],1))</f>
        <v>0</v>
      </c>
      <c r="J2811" s="62" t="str">
        <f>IFERROR(VLOOKUP(Table1[[#This Row],[Budget Code Description]],Table6[#All],7,FALSE),"")</f>
        <v/>
      </c>
      <c r="K2811" s="143" t="str">
        <f>IFERROR(VLOOKUP(Table1[[#This Row],[Budget Code Description]],Table6[#All],8,FALSE),"")</f>
        <v/>
      </c>
      <c r="L2811" s="63"/>
      <c r="M2811" s="65" t="str">
        <f>IFERROR(VLOOKUP(Table1[[#This Row],[Staff ID]],Table2[],2,FALSE),"")</f>
        <v/>
      </c>
      <c r="N2811" s="211" t="str">
        <f>IFERROR(IF(VLOOKUP(Table1[[#This Row],[Budget Code Description]],Dimentions!$X$6:$AC$97,4,FALSE)="","",VLOOKUP(Table1[[#This Row],[Budget Code Description]],Dimentions!$X$6:$AC$97,4,FALSE)),"")</f>
        <v/>
      </c>
      <c r="O2811" s="65" t="str">
        <f>IFERROR(VLOOKUP(Table1[[#This Row],[Vendor ID]],Table549[],2,FALSE),"")</f>
        <v/>
      </c>
      <c r="P2811" s="63"/>
      <c r="Q2811" s="143" t="str">
        <f>IF(Table1[[#This Row],[Posting Date]]&lt;&gt;"",$D$9,"")</f>
        <v/>
      </c>
      <c r="R2811" s="159" t="str">
        <f>IF(Table1[[#This Row],[Posting Date]]&lt;&gt;"",$D$10,"")</f>
        <v/>
      </c>
      <c r="S2811" s="66"/>
      <c r="T2811" s="63"/>
      <c r="U2811" s="67"/>
      <c r="V2811" s="67"/>
      <c r="W2811" s="67" t="str">
        <f t="shared" si="44"/>
        <v/>
      </c>
      <c r="X2811" s="161" t="str">
        <f>IF(E2811="","",(IF(Table1[[#This Row],[Cur]]="USD",Table1[[#This Row],[Cur_Amount Debit]],Table1[[#This Row],[Cur_Amount Debit]]/Table1[[#This Row],[Exchange Rate]])))</f>
        <v/>
      </c>
      <c r="Y2811" s="161" t="str">
        <f>IF(E2811="","",(IF(Table1[[#This Row],[Cur]]="USD",Table1[[#This Row],[Cur_Amount Credit]],Table1[[#This Row],[Cur_Amount Credit]]/ExchangeRate)))</f>
        <v/>
      </c>
      <c r="Z2811" s="203" t="str">
        <f>IF(E2811="","",(Table1[[#This Row],[Debit USD]]-Table1[[#This Row],[Credit USD]]))</f>
        <v/>
      </c>
      <c r="AA2811" s="122"/>
      <c r="AB2811" s="1"/>
      <c r="AC2811" s="15"/>
      <c r="AD2811" s="15" t="str">
        <f>IF(AND(OR(Table1[[#This Row],[Account]]="15030",Table1[[#This Row],[Account]]="15035",Table1[[#This Row],[Account]]="20150"),Table1[[#This Row],[Vendor ID]]=""),1,"")</f>
        <v/>
      </c>
      <c r="AE2811" s="15"/>
      <c r="AF2811" s="15"/>
      <c r="AG2811" s="15"/>
      <c r="AH2811" s="46" t="str">
        <f>IF(Table1[[#This Row],[Posting Date]]&lt;&gt;"","GJ-"&amp;CountryID,"")</f>
        <v/>
      </c>
      <c r="AI2811" s="59" t="str">
        <f>IF(Table1[[#This Row],[Posting Date]]&lt;&gt;"",Table1[[#This Row],[Posting Date]],"")</f>
        <v/>
      </c>
      <c r="AJ2811" s="46"/>
      <c r="AK2811" s="46" t="str">
        <f>IF(Table1[[#This Row],[Description]]&lt;&gt;"",Table1[[#This Row],[Description]],"")</f>
        <v/>
      </c>
      <c r="AL2811" s="46" t="str">
        <f>IF(Table1[[#This Row],[Posting Date]]&lt;&gt;"",Table1[[#This Row],[Reference Number]],"")</f>
        <v/>
      </c>
      <c r="AM2811" s="46" t="str">
        <f>TRIM(Table1[[#This Row],[Line '#]])</f>
        <v/>
      </c>
      <c r="AN2811" s="46" t="str">
        <f>TRIM(Table1[[#This Row],[Account]])</f>
        <v/>
      </c>
      <c r="AO2811" s="46" t="str">
        <f>IF(Table1[[#This Row],[Posting Date]]&lt;&gt;"",$D$5,"")</f>
        <v/>
      </c>
      <c r="AP2811" s="46" t="str">
        <f>TRIM(Table1[[#This Row],[Departments-Prgrams]])</f>
        <v/>
      </c>
      <c r="AQ2811" s="46" t="str">
        <f>TRIM(Table1[[#This Row],[Grant]])</f>
        <v/>
      </c>
      <c r="AR2811" s="46" t="str">
        <f>TRIM(Table1[[#This Row],[Staff ID]])</f>
        <v/>
      </c>
      <c r="AS2811" s="46" t="str">
        <f>IF(TRIM(Table1[[#This Row],[Budget Code]])=0,"",TRIM(Table1[[#This Row],[Budget Code]]))</f>
        <v/>
      </c>
      <c r="AT2811" s="46" t="str">
        <f>IF(Table1[[#This Row],[Line Description]]&lt;&gt;"",Table1[[#This Row],[Line Description]],"")</f>
        <v/>
      </c>
      <c r="AU2811" s="46" t="str">
        <f>IF(Table1[[#This Row],[Cur_Amount Debit]]&gt;0,ROUND(Table1[[#This Row],[Cur_Amount Debit]],2),"")</f>
        <v/>
      </c>
      <c r="AV2811" s="46" t="str">
        <f>IF(Table1[[#This Row],[Cur_Amount Credit]]&gt;0,ROUND(Table1[[#This Row],[Cur_Amount Credit]],2),"")</f>
        <v/>
      </c>
      <c r="AW2811" s="46" t="str">
        <f>LEFT(Table1[[#This Row],[Cur]],3)</f>
        <v/>
      </c>
      <c r="AX2811" s="59"/>
      <c r="AY2811" s="46"/>
      <c r="AZ2811" s="46" t="str">
        <f>IF(Table1[[#This Row],[Cur]]&lt;&gt;"",IF(Table1[[#This Row],[Cur]]="USD","",ExchangeRate),"")</f>
        <v/>
      </c>
      <c r="BA2811" s="46" t="str">
        <f>IF(Table1[[#This Row],[Grant]]&lt;&gt;"",VLOOKUP(Table1[[#This Row],[Grant]],Grants!B:D,3),"")</f>
        <v/>
      </c>
      <c r="BB2811" s="46" t="str">
        <f>TRIM(Table1[[#This Row],[Vendor ID]])</f>
        <v/>
      </c>
      <c r="BC2811">
        <f>IF(Table1[[#This Row],[Reference Number]]=Q2810,BC2810,BC2810+1)</f>
        <v>2</v>
      </c>
    </row>
    <row r="2812" spans="1:55" ht="11.25" hidden="1" customHeight="1">
      <c r="A2812" s="1"/>
      <c r="B2812" s="88" t="str">
        <f>IF(Table1[[#This Row],[Posting Date]]&lt;&gt;"",IF(Table1[[#This Row],[Reference Number]]=Q2811,B2811+1,1),"")</f>
        <v/>
      </c>
      <c r="C2812" s="61"/>
      <c r="D2812" s="61"/>
      <c r="E2812" s="218"/>
      <c r="F2812" s="143" t="str">
        <f>IFERROR(IF(VLOOKUP(Table1[[#This Row],[Budget Code Description]],Dimentions!$X$6:$AC$132,2,FALSE)="","",VLOOKUP(Table1[[#This Row],[Budget Code Description]],Dimentions!$X$6:$AC$132,2,FALSE)),"")</f>
        <v/>
      </c>
      <c r="G2812" s="143" t="str">
        <f>IFERROR(VLOOKUP(Table1[[#This Row],[Budget Code Description]],Dimentions!$X$6:$AC$132,3,FALSE),"")</f>
        <v/>
      </c>
      <c r="H2812" s="64" t="str">
        <f>IFERROR(VLOOKUP(Table1[[#This Row],[Account]],Dimentions!$S$6:$V$233,2,FALSE),"")</f>
        <v/>
      </c>
      <c r="I2812" s="62">
        <f>_xlfn.NUMBERVALUE(LEFT(Table1[[#This Row],[Account]],1))</f>
        <v>0</v>
      </c>
      <c r="J2812" s="62" t="str">
        <f>IFERROR(VLOOKUP(Table1[[#This Row],[Budget Code Description]],Table6[#All],7,FALSE),"")</f>
        <v/>
      </c>
      <c r="K2812" s="143" t="str">
        <f>IFERROR(VLOOKUP(Table1[[#This Row],[Budget Code Description]],Table6[#All],8,FALSE),"")</f>
        <v/>
      </c>
      <c r="L2812" s="63"/>
      <c r="M2812" s="65" t="str">
        <f>IFERROR(VLOOKUP(Table1[[#This Row],[Staff ID]],Table2[],2,FALSE),"")</f>
        <v/>
      </c>
      <c r="N2812" s="211" t="str">
        <f>IFERROR(IF(VLOOKUP(Table1[[#This Row],[Budget Code Description]],Dimentions!$X$6:$AC$97,4,FALSE)="","",VLOOKUP(Table1[[#This Row],[Budget Code Description]],Dimentions!$X$6:$AC$97,4,FALSE)),"")</f>
        <v/>
      </c>
      <c r="O2812" s="65" t="str">
        <f>IFERROR(VLOOKUP(Table1[[#This Row],[Vendor ID]],Table549[],2,FALSE),"")</f>
        <v/>
      </c>
      <c r="P2812" s="63"/>
      <c r="Q2812" s="143" t="str">
        <f>IF(Table1[[#This Row],[Posting Date]]&lt;&gt;"",$D$9,"")</f>
        <v/>
      </c>
      <c r="R2812" s="159" t="str">
        <f>IF(Table1[[#This Row],[Posting Date]]&lt;&gt;"",$D$10,"")</f>
        <v/>
      </c>
      <c r="S2812" s="66"/>
      <c r="T2812" s="63"/>
      <c r="U2812" s="67"/>
      <c r="V2812" s="67"/>
      <c r="W2812" s="67" t="str">
        <f t="shared" si="44"/>
        <v/>
      </c>
      <c r="X2812" s="161" t="str">
        <f>IF(E2812="","",(IF(Table1[[#This Row],[Cur]]="USD",Table1[[#This Row],[Cur_Amount Debit]],Table1[[#This Row],[Cur_Amount Debit]]/Table1[[#This Row],[Exchange Rate]])))</f>
        <v/>
      </c>
      <c r="Y2812" s="161" t="str">
        <f>IF(E2812="","",(IF(Table1[[#This Row],[Cur]]="USD",Table1[[#This Row],[Cur_Amount Credit]],Table1[[#This Row],[Cur_Amount Credit]]/ExchangeRate)))</f>
        <v/>
      </c>
      <c r="Z2812" s="203" t="str">
        <f>IF(E2812="","",(Table1[[#This Row],[Debit USD]]-Table1[[#This Row],[Credit USD]]))</f>
        <v/>
      </c>
      <c r="AA2812" s="122"/>
      <c r="AB2812" s="1"/>
      <c r="AC2812" s="15"/>
      <c r="AD2812" s="15" t="str">
        <f>IF(AND(OR(Table1[[#This Row],[Account]]="15030",Table1[[#This Row],[Account]]="15035",Table1[[#This Row],[Account]]="20150"),Table1[[#This Row],[Vendor ID]]=""),1,"")</f>
        <v/>
      </c>
      <c r="AE2812" s="15"/>
      <c r="AF2812" s="15"/>
      <c r="AG2812" s="15"/>
      <c r="AH2812" s="46" t="str">
        <f>IF(Table1[[#This Row],[Posting Date]]&lt;&gt;"","GJ-"&amp;CountryID,"")</f>
        <v/>
      </c>
      <c r="AI2812" s="59" t="str">
        <f>IF(Table1[[#This Row],[Posting Date]]&lt;&gt;"",Table1[[#This Row],[Posting Date]],"")</f>
        <v/>
      </c>
      <c r="AJ2812" s="46"/>
      <c r="AK2812" s="46" t="str">
        <f>IF(Table1[[#This Row],[Description]]&lt;&gt;"",Table1[[#This Row],[Description]],"")</f>
        <v/>
      </c>
      <c r="AL2812" s="46" t="str">
        <f>IF(Table1[[#This Row],[Posting Date]]&lt;&gt;"",Table1[[#This Row],[Reference Number]],"")</f>
        <v/>
      </c>
      <c r="AM2812" s="46" t="str">
        <f>TRIM(Table1[[#This Row],[Line '#]])</f>
        <v/>
      </c>
      <c r="AN2812" s="46" t="str">
        <f>TRIM(Table1[[#This Row],[Account]])</f>
        <v/>
      </c>
      <c r="AO2812" s="46" t="str">
        <f>IF(Table1[[#This Row],[Posting Date]]&lt;&gt;"",$D$5,"")</f>
        <v/>
      </c>
      <c r="AP2812" s="46" t="str">
        <f>TRIM(Table1[[#This Row],[Departments-Prgrams]])</f>
        <v/>
      </c>
      <c r="AQ2812" s="46" t="str">
        <f>TRIM(Table1[[#This Row],[Grant]])</f>
        <v/>
      </c>
      <c r="AR2812" s="46" t="str">
        <f>TRIM(Table1[[#This Row],[Staff ID]])</f>
        <v/>
      </c>
      <c r="AS2812" s="46" t="str">
        <f>IF(TRIM(Table1[[#This Row],[Budget Code]])=0,"",TRIM(Table1[[#This Row],[Budget Code]]))</f>
        <v/>
      </c>
      <c r="AT2812" s="46" t="str">
        <f>IF(Table1[[#This Row],[Line Description]]&lt;&gt;"",Table1[[#This Row],[Line Description]],"")</f>
        <v/>
      </c>
      <c r="AU2812" s="46" t="str">
        <f>IF(Table1[[#This Row],[Cur_Amount Debit]]&gt;0,ROUND(Table1[[#This Row],[Cur_Amount Debit]],2),"")</f>
        <v/>
      </c>
      <c r="AV2812" s="46" t="str">
        <f>IF(Table1[[#This Row],[Cur_Amount Credit]]&gt;0,ROUND(Table1[[#This Row],[Cur_Amount Credit]],2),"")</f>
        <v/>
      </c>
      <c r="AW2812" s="46" t="str">
        <f>LEFT(Table1[[#This Row],[Cur]],3)</f>
        <v/>
      </c>
      <c r="AX2812" s="59"/>
      <c r="AY2812" s="46"/>
      <c r="AZ2812" s="46" t="str">
        <f>IF(Table1[[#This Row],[Cur]]&lt;&gt;"",IF(Table1[[#This Row],[Cur]]="USD","",ExchangeRate),"")</f>
        <v/>
      </c>
      <c r="BA2812" s="46" t="str">
        <f>IF(Table1[[#This Row],[Grant]]&lt;&gt;"",VLOOKUP(Table1[[#This Row],[Grant]],Grants!B:D,3),"")</f>
        <v/>
      </c>
      <c r="BB2812" s="46" t="str">
        <f>TRIM(Table1[[#This Row],[Vendor ID]])</f>
        <v/>
      </c>
      <c r="BC2812">
        <f>IF(Table1[[#This Row],[Reference Number]]=Q2811,BC2811,BC2811+1)</f>
        <v>2</v>
      </c>
    </row>
    <row r="2813" spans="1:55" ht="11.25" hidden="1" customHeight="1">
      <c r="A2813" s="1"/>
      <c r="B2813" s="88" t="str">
        <f>IF(Table1[[#This Row],[Posting Date]]&lt;&gt;"",IF(Table1[[#This Row],[Reference Number]]=Q2812,B2812+1,1),"")</f>
        <v/>
      </c>
      <c r="C2813" s="61"/>
      <c r="D2813" s="61"/>
      <c r="E2813" s="218"/>
      <c r="F2813" s="143" t="str">
        <f>IFERROR(IF(VLOOKUP(Table1[[#This Row],[Budget Code Description]],Dimentions!$X$6:$AC$132,2,FALSE)="","",VLOOKUP(Table1[[#This Row],[Budget Code Description]],Dimentions!$X$6:$AC$132,2,FALSE)),"")</f>
        <v/>
      </c>
      <c r="G2813" s="143" t="str">
        <f>IFERROR(VLOOKUP(Table1[[#This Row],[Budget Code Description]],Dimentions!$X$6:$AC$132,3,FALSE),"")</f>
        <v/>
      </c>
      <c r="H2813" s="64" t="str">
        <f>IFERROR(VLOOKUP(Table1[[#This Row],[Account]],Dimentions!$S$6:$V$233,2,FALSE),"")</f>
        <v/>
      </c>
      <c r="I2813" s="62">
        <f>_xlfn.NUMBERVALUE(LEFT(Table1[[#This Row],[Account]],1))</f>
        <v>0</v>
      </c>
      <c r="J2813" s="62" t="str">
        <f>IFERROR(VLOOKUP(Table1[[#This Row],[Budget Code Description]],Table6[#All],7,FALSE),"")</f>
        <v/>
      </c>
      <c r="K2813" s="143" t="str">
        <f>IFERROR(VLOOKUP(Table1[[#This Row],[Budget Code Description]],Table6[#All],8,FALSE),"")</f>
        <v/>
      </c>
      <c r="L2813" s="63"/>
      <c r="M2813" s="65" t="str">
        <f>IFERROR(VLOOKUP(Table1[[#This Row],[Staff ID]],Table2[],2,FALSE),"")</f>
        <v/>
      </c>
      <c r="N2813" s="211" t="str">
        <f>IFERROR(IF(VLOOKUP(Table1[[#This Row],[Budget Code Description]],Dimentions!$X$6:$AC$97,4,FALSE)="","",VLOOKUP(Table1[[#This Row],[Budget Code Description]],Dimentions!$X$6:$AC$97,4,FALSE)),"")</f>
        <v/>
      </c>
      <c r="O2813" s="65" t="str">
        <f>IFERROR(VLOOKUP(Table1[[#This Row],[Vendor ID]],Table549[],2,FALSE),"")</f>
        <v/>
      </c>
      <c r="P2813" s="63"/>
      <c r="Q2813" s="143" t="str">
        <f>IF(Table1[[#This Row],[Posting Date]]&lt;&gt;"",$D$9,"")</f>
        <v/>
      </c>
      <c r="R2813" s="159" t="str">
        <f>IF(Table1[[#This Row],[Posting Date]]&lt;&gt;"",$D$10,"")</f>
        <v/>
      </c>
      <c r="S2813" s="66"/>
      <c r="T2813" s="63"/>
      <c r="U2813" s="67"/>
      <c r="V2813" s="67"/>
      <c r="W2813" s="67" t="str">
        <f t="shared" si="44"/>
        <v/>
      </c>
      <c r="X2813" s="161" t="str">
        <f>IF(E2813="","",(IF(Table1[[#This Row],[Cur]]="USD",Table1[[#This Row],[Cur_Amount Debit]],Table1[[#This Row],[Cur_Amount Debit]]/Table1[[#This Row],[Exchange Rate]])))</f>
        <v/>
      </c>
      <c r="Y2813" s="161" t="str">
        <f>IF(E2813="","",(IF(Table1[[#This Row],[Cur]]="USD",Table1[[#This Row],[Cur_Amount Credit]],Table1[[#This Row],[Cur_Amount Credit]]/ExchangeRate)))</f>
        <v/>
      </c>
      <c r="Z2813" s="203" t="str">
        <f>IF(E2813="","",(Table1[[#This Row],[Debit USD]]-Table1[[#This Row],[Credit USD]]))</f>
        <v/>
      </c>
      <c r="AA2813" s="122"/>
      <c r="AB2813" s="1"/>
      <c r="AC2813" s="15"/>
      <c r="AD2813" s="15" t="str">
        <f>IF(AND(OR(Table1[[#This Row],[Account]]="15030",Table1[[#This Row],[Account]]="15035",Table1[[#This Row],[Account]]="20150"),Table1[[#This Row],[Vendor ID]]=""),1,"")</f>
        <v/>
      </c>
      <c r="AE2813" s="15"/>
      <c r="AF2813" s="15"/>
      <c r="AG2813" s="15"/>
      <c r="AH2813" s="46" t="str">
        <f>IF(Table1[[#This Row],[Posting Date]]&lt;&gt;"","GJ-"&amp;CountryID,"")</f>
        <v/>
      </c>
      <c r="AI2813" s="59" t="str">
        <f>IF(Table1[[#This Row],[Posting Date]]&lt;&gt;"",Table1[[#This Row],[Posting Date]],"")</f>
        <v/>
      </c>
      <c r="AJ2813" s="46"/>
      <c r="AK2813" s="46" t="str">
        <f>IF(Table1[[#This Row],[Description]]&lt;&gt;"",Table1[[#This Row],[Description]],"")</f>
        <v/>
      </c>
      <c r="AL2813" s="46" t="str">
        <f>IF(Table1[[#This Row],[Posting Date]]&lt;&gt;"",Table1[[#This Row],[Reference Number]],"")</f>
        <v/>
      </c>
      <c r="AM2813" s="46" t="str">
        <f>TRIM(Table1[[#This Row],[Line '#]])</f>
        <v/>
      </c>
      <c r="AN2813" s="46" t="str">
        <f>TRIM(Table1[[#This Row],[Account]])</f>
        <v/>
      </c>
      <c r="AO2813" s="46" t="str">
        <f>IF(Table1[[#This Row],[Posting Date]]&lt;&gt;"",$D$5,"")</f>
        <v/>
      </c>
      <c r="AP2813" s="46" t="str">
        <f>TRIM(Table1[[#This Row],[Departments-Prgrams]])</f>
        <v/>
      </c>
      <c r="AQ2813" s="46" t="str">
        <f>TRIM(Table1[[#This Row],[Grant]])</f>
        <v/>
      </c>
      <c r="AR2813" s="46" t="str">
        <f>TRIM(Table1[[#This Row],[Staff ID]])</f>
        <v/>
      </c>
      <c r="AS2813" s="46" t="str">
        <f>IF(TRIM(Table1[[#This Row],[Budget Code]])=0,"",TRIM(Table1[[#This Row],[Budget Code]]))</f>
        <v/>
      </c>
      <c r="AT2813" s="46" t="str">
        <f>IF(Table1[[#This Row],[Line Description]]&lt;&gt;"",Table1[[#This Row],[Line Description]],"")</f>
        <v/>
      </c>
      <c r="AU2813" s="46" t="str">
        <f>IF(Table1[[#This Row],[Cur_Amount Debit]]&gt;0,ROUND(Table1[[#This Row],[Cur_Amount Debit]],2),"")</f>
        <v/>
      </c>
      <c r="AV2813" s="46" t="str">
        <f>IF(Table1[[#This Row],[Cur_Amount Credit]]&gt;0,ROUND(Table1[[#This Row],[Cur_Amount Credit]],2),"")</f>
        <v/>
      </c>
      <c r="AW2813" s="46" t="str">
        <f>LEFT(Table1[[#This Row],[Cur]],3)</f>
        <v/>
      </c>
      <c r="AX2813" s="59"/>
      <c r="AY2813" s="46"/>
      <c r="AZ2813" s="46" t="str">
        <f>IF(Table1[[#This Row],[Cur]]&lt;&gt;"",IF(Table1[[#This Row],[Cur]]="USD","",ExchangeRate),"")</f>
        <v/>
      </c>
      <c r="BA2813" s="46" t="str">
        <f>IF(Table1[[#This Row],[Grant]]&lt;&gt;"",VLOOKUP(Table1[[#This Row],[Grant]],Grants!B:D,3),"")</f>
        <v/>
      </c>
      <c r="BB2813" s="46" t="str">
        <f>TRIM(Table1[[#This Row],[Vendor ID]])</f>
        <v/>
      </c>
      <c r="BC2813">
        <f>IF(Table1[[#This Row],[Reference Number]]=Q2812,BC2812,BC2812+1)</f>
        <v>2</v>
      </c>
    </row>
    <row r="2814" spans="1:55" ht="11.25" hidden="1" customHeight="1">
      <c r="A2814" s="1"/>
      <c r="B2814" s="88" t="str">
        <f>IF(Table1[[#This Row],[Posting Date]]&lt;&gt;"",IF(Table1[[#This Row],[Reference Number]]=Q2813,B2813+1,1),"")</f>
        <v/>
      </c>
      <c r="C2814" s="61"/>
      <c r="D2814" s="61"/>
      <c r="E2814" s="218"/>
      <c r="F2814" s="143" t="str">
        <f>IFERROR(IF(VLOOKUP(Table1[[#This Row],[Budget Code Description]],Dimentions!$X$6:$AC$132,2,FALSE)="","",VLOOKUP(Table1[[#This Row],[Budget Code Description]],Dimentions!$X$6:$AC$132,2,FALSE)),"")</f>
        <v/>
      </c>
      <c r="G2814" s="143" t="str">
        <f>IFERROR(VLOOKUP(Table1[[#This Row],[Budget Code Description]],Dimentions!$X$6:$AC$132,3,FALSE),"")</f>
        <v/>
      </c>
      <c r="H2814" s="64" t="str">
        <f>IFERROR(VLOOKUP(Table1[[#This Row],[Account]],Dimentions!$S$6:$V$233,2,FALSE),"")</f>
        <v/>
      </c>
      <c r="I2814" s="62">
        <f>_xlfn.NUMBERVALUE(LEFT(Table1[[#This Row],[Account]],1))</f>
        <v>0</v>
      </c>
      <c r="J2814" s="62" t="str">
        <f>IFERROR(VLOOKUP(Table1[[#This Row],[Budget Code Description]],Table6[#All],7,FALSE),"")</f>
        <v/>
      </c>
      <c r="K2814" s="143" t="str">
        <f>IFERROR(VLOOKUP(Table1[[#This Row],[Budget Code Description]],Table6[#All],8,FALSE),"")</f>
        <v/>
      </c>
      <c r="L2814" s="63"/>
      <c r="M2814" s="65" t="str">
        <f>IFERROR(VLOOKUP(Table1[[#This Row],[Staff ID]],Table2[],2,FALSE),"")</f>
        <v/>
      </c>
      <c r="N2814" s="211" t="str">
        <f>IFERROR(IF(VLOOKUP(Table1[[#This Row],[Budget Code Description]],Dimentions!$X$6:$AC$97,4,FALSE)="","",VLOOKUP(Table1[[#This Row],[Budget Code Description]],Dimentions!$X$6:$AC$97,4,FALSE)),"")</f>
        <v/>
      </c>
      <c r="O2814" s="65" t="str">
        <f>IFERROR(VLOOKUP(Table1[[#This Row],[Vendor ID]],Table549[],2,FALSE),"")</f>
        <v/>
      </c>
      <c r="P2814" s="63"/>
      <c r="Q2814" s="143" t="str">
        <f>IF(Table1[[#This Row],[Posting Date]]&lt;&gt;"",$D$9,"")</f>
        <v/>
      </c>
      <c r="R2814" s="159" t="str">
        <f>IF(Table1[[#This Row],[Posting Date]]&lt;&gt;"",$D$10,"")</f>
        <v/>
      </c>
      <c r="S2814" s="66"/>
      <c r="T2814" s="63"/>
      <c r="U2814" s="67"/>
      <c r="V2814" s="67"/>
      <c r="W2814" s="67" t="str">
        <f t="shared" si="44"/>
        <v/>
      </c>
      <c r="X2814" s="161" t="str">
        <f>IF(E2814="","",(IF(Table1[[#This Row],[Cur]]="USD",Table1[[#This Row],[Cur_Amount Debit]],Table1[[#This Row],[Cur_Amount Debit]]/Table1[[#This Row],[Exchange Rate]])))</f>
        <v/>
      </c>
      <c r="Y2814" s="161" t="str">
        <f>IF(E2814="","",(IF(Table1[[#This Row],[Cur]]="USD",Table1[[#This Row],[Cur_Amount Credit]],Table1[[#This Row],[Cur_Amount Credit]]/ExchangeRate)))</f>
        <v/>
      </c>
      <c r="Z2814" s="203" t="str">
        <f>IF(E2814="","",(Table1[[#This Row],[Debit USD]]-Table1[[#This Row],[Credit USD]]))</f>
        <v/>
      </c>
      <c r="AA2814" s="122"/>
      <c r="AB2814" s="1"/>
      <c r="AC2814" s="15"/>
      <c r="AD2814" s="15" t="str">
        <f>IF(AND(OR(Table1[[#This Row],[Account]]="15030",Table1[[#This Row],[Account]]="15035",Table1[[#This Row],[Account]]="20150"),Table1[[#This Row],[Vendor ID]]=""),1,"")</f>
        <v/>
      </c>
      <c r="AE2814" s="15"/>
      <c r="AF2814" s="15"/>
      <c r="AG2814" s="15"/>
      <c r="AH2814" s="46" t="str">
        <f>IF(Table1[[#This Row],[Posting Date]]&lt;&gt;"","GJ-"&amp;CountryID,"")</f>
        <v/>
      </c>
      <c r="AI2814" s="59" t="str">
        <f>IF(Table1[[#This Row],[Posting Date]]&lt;&gt;"",Table1[[#This Row],[Posting Date]],"")</f>
        <v/>
      </c>
      <c r="AJ2814" s="46"/>
      <c r="AK2814" s="46" t="str">
        <f>IF(Table1[[#This Row],[Description]]&lt;&gt;"",Table1[[#This Row],[Description]],"")</f>
        <v/>
      </c>
      <c r="AL2814" s="46" t="str">
        <f>IF(Table1[[#This Row],[Posting Date]]&lt;&gt;"",Table1[[#This Row],[Reference Number]],"")</f>
        <v/>
      </c>
      <c r="AM2814" s="46" t="str">
        <f>TRIM(Table1[[#This Row],[Line '#]])</f>
        <v/>
      </c>
      <c r="AN2814" s="46" t="str">
        <f>TRIM(Table1[[#This Row],[Account]])</f>
        <v/>
      </c>
      <c r="AO2814" s="46" t="str">
        <f>IF(Table1[[#This Row],[Posting Date]]&lt;&gt;"",$D$5,"")</f>
        <v/>
      </c>
      <c r="AP2814" s="46" t="str">
        <f>TRIM(Table1[[#This Row],[Departments-Prgrams]])</f>
        <v/>
      </c>
      <c r="AQ2814" s="46" t="str">
        <f>TRIM(Table1[[#This Row],[Grant]])</f>
        <v/>
      </c>
      <c r="AR2814" s="46" t="str">
        <f>TRIM(Table1[[#This Row],[Staff ID]])</f>
        <v/>
      </c>
      <c r="AS2814" s="46" t="str">
        <f>IF(TRIM(Table1[[#This Row],[Budget Code]])=0,"",TRIM(Table1[[#This Row],[Budget Code]]))</f>
        <v/>
      </c>
      <c r="AT2814" s="46" t="str">
        <f>IF(Table1[[#This Row],[Line Description]]&lt;&gt;"",Table1[[#This Row],[Line Description]],"")</f>
        <v/>
      </c>
      <c r="AU2814" s="46" t="str">
        <f>IF(Table1[[#This Row],[Cur_Amount Debit]]&gt;0,ROUND(Table1[[#This Row],[Cur_Amount Debit]],2),"")</f>
        <v/>
      </c>
      <c r="AV2814" s="46" t="str">
        <f>IF(Table1[[#This Row],[Cur_Amount Credit]]&gt;0,ROUND(Table1[[#This Row],[Cur_Amount Credit]],2),"")</f>
        <v/>
      </c>
      <c r="AW2814" s="46" t="str">
        <f>LEFT(Table1[[#This Row],[Cur]],3)</f>
        <v/>
      </c>
      <c r="AX2814" s="59"/>
      <c r="AY2814" s="46"/>
      <c r="AZ2814" s="46" t="str">
        <f>IF(Table1[[#This Row],[Cur]]&lt;&gt;"",IF(Table1[[#This Row],[Cur]]="USD","",ExchangeRate),"")</f>
        <v/>
      </c>
      <c r="BA2814" s="46" t="str">
        <f>IF(Table1[[#This Row],[Grant]]&lt;&gt;"",VLOOKUP(Table1[[#This Row],[Grant]],Grants!B:D,3),"")</f>
        <v/>
      </c>
      <c r="BB2814" s="46" t="str">
        <f>TRIM(Table1[[#This Row],[Vendor ID]])</f>
        <v/>
      </c>
      <c r="BC2814">
        <f>IF(Table1[[#This Row],[Reference Number]]=Q2813,BC2813,BC2813+1)</f>
        <v>2</v>
      </c>
    </row>
    <row r="2815" spans="1:55" ht="11.25" hidden="1" customHeight="1">
      <c r="A2815" s="1"/>
      <c r="B2815" s="88" t="str">
        <f>IF(Table1[[#This Row],[Posting Date]]&lt;&gt;"",IF(Table1[[#This Row],[Reference Number]]=Q2814,B2814+1,1),"")</f>
        <v/>
      </c>
      <c r="C2815" s="61"/>
      <c r="D2815" s="61"/>
      <c r="E2815" s="218"/>
      <c r="F2815" s="143" t="str">
        <f>IFERROR(IF(VLOOKUP(Table1[[#This Row],[Budget Code Description]],Dimentions!$X$6:$AC$132,2,FALSE)="","",VLOOKUP(Table1[[#This Row],[Budget Code Description]],Dimentions!$X$6:$AC$132,2,FALSE)),"")</f>
        <v/>
      </c>
      <c r="G2815" s="143" t="str">
        <f>IFERROR(VLOOKUP(Table1[[#This Row],[Budget Code Description]],Dimentions!$X$6:$AC$132,3,FALSE),"")</f>
        <v/>
      </c>
      <c r="H2815" s="64" t="str">
        <f>IFERROR(VLOOKUP(Table1[[#This Row],[Account]],Dimentions!$S$6:$V$233,2,FALSE),"")</f>
        <v/>
      </c>
      <c r="I2815" s="62">
        <f>_xlfn.NUMBERVALUE(LEFT(Table1[[#This Row],[Account]],1))</f>
        <v>0</v>
      </c>
      <c r="J2815" s="62" t="str">
        <f>IFERROR(VLOOKUP(Table1[[#This Row],[Budget Code Description]],Table6[#All],7,FALSE),"")</f>
        <v/>
      </c>
      <c r="K2815" s="143" t="str">
        <f>IFERROR(VLOOKUP(Table1[[#This Row],[Budget Code Description]],Table6[#All],8,FALSE),"")</f>
        <v/>
      </c>
      <c r="L2815" s="63"/>
      <c r="M2815" s="65" t="str">
        <f>IFERROR(VLOOKUP(Table1[[#This Row],[Staff ID]],Table2[],2,FALSE),"")</f>
        <v/>
      </c>
      <c r="N2815" s="211" t="str">
        <f>IFERROR(IF(VLOOKUP(Table1[[#This Row],[Budget Code Description]],Dimentions!$X$6:$AC$97,4,FALSE)="","",VLOOKUP(Table1[[#This Row],[Budget Code Description]],Dimentions!$X$6:$AC$97,4,FALSE)),"")</f>
        <v/>
      </c>
      <c r="O2815" s="65" t="str">
        <f>IFERROR(VLOOKUP(Table1[[#This Row],[Vendor ID]],Table549[],2,FALSE),"")</f>
        <v/>
      </c>
      <c r="P2815" s="63"/>
      <c r="Q2815" s="143" t="str">
        <f>IF(Table1[[#This Row],[Posting Date]]&lt;&gt;"",$D$9,"")</f>
        <v/>
      </c>
      <c r="R2815" s="159" t="str">
        <f>IF(Table1[[#This Row],[Posting Date]]&lt;&gt;"",$D$10,"")</f>
        <v/>
      </c>
      <c r="S2815" s="66"/>
      <c r="T2815" s="63"/>
      <c r="U2815" s="67"/>
      <c r="V2815" s="67"/>
      <c r="W2815" s="67" t="str">
        <f t="shared" si="44"/>
        <v/>
      </c>
      <c r="X2815" s="161" t="str">
        <f>IF(E2815="","",(IF(Table1[[#This Row],[Cur]]="USD",Table1[[#This Row],[Cur_Amount Debit]],Table1[[#This Row],[Cur_Amount Debit]]/Table1[[#This Row],[Exchange Rate]])))</f>
        <v/>
      </c>
      <c r="Y2815" s="161" t="str">
        <f>IF(E2815="","",(IF(Table1[[#This Row],[Cur]]="USD",Table1[[#This Row],[Cur_Amount Credit]],Table1[[#This Row],[Cur_Amount Credit]]/ExchangeRate)))</f>
        <v/>
      </c>
      <c r="Z2815" s="203" t="str">
        <f>IF(E2815="","",(Table1[[#This Row],[Debit USD]]-Table1[[#This Row],[Credit USD]]))</f>
        <v/>
      </c>
      <c r="AA2815" s="122"/>
      <c r="AB2815" s="1"/>
      <c r="AC2815" s="15"/>
      <c r="AD2815" s="15" t="str">
        <f>IF(AND(OR(Table1[[#This Row],[Account]]="15030",Table1[[#This Row],[Account]]="15035",Table1[[#This Row],[Account]]="20150"),Table1[[#This Row],[Vendor ID]]=""),1,"")</f>
        <v/>
      </c>
      <c r="AE2815" s="15"/>
      <c r="AF2815" s="15"/>
      <c r="AG2815" s="15"/>
      <c r="AH2815" s="46" t="str">
        <f>IF(Table1[[#This Row],[Posting Date]]&lt;&gt;"","GJ-"&amp;CountryID,"")</f>
        <v/>
      </c>
      <c r="AI2815" s="59" t="str">
        <f>IF(Table1[[#This Row],[Posting Date]]&lt;&gt;"",Table1[[#This Row],[Posting Date]],"")</f>
        <v/>
      </c>
      <c r="AJ2815" s="46"/>
      <c r="AK2815" s="46" t="str">
        <f>IF(Table1[[#This Row],[Description]]&lt;&gt;"",Table1[[#This Row],[Description]],"")</f>
        <v/>
      </c>
      <c r="AL2815" s="46" t="str">
        <f>IF(Table1[[#This Row],[Posting Date]]&lt;&gt;"",Table1[[#This Row],[Reference Number]],"")</f>
        <v/>
      </c>
      <c r="AM2815" s="46" t="str">
        <f>TRIM(Table1[[#This Row],[Line '#]])</f>
        <v/>
      </c>
      <c r="AN2815" s="46" t="str">
        <f>TRIM(Table1[[#This Row],[Account]])</f>
        <v/>
      </c>
      <c r="AO2815" s="46" t="str">
        <f>IF(Table1[[#This Row],[Posting Date]]&lt;&gt;"",$D$5,"")</f>
        <v/>
      </c>
      <c r="AP2815" s="46" t="str">
        <f>TRIM(Table1[[#This Row],[Departments-Prgrams]])</f>
        <v/>
      </c>
      <c r="AQ2815" s="46" t="str">
        <f>TRIM(Table1[[#This Row],[Grant]])</f>
        <v/>
      </c>
      <c r="AR2815" s="46" t="str">
        <f>TRIM(Table1[[#This Row],[Staff ID]])</f>
        <v/>
      </c>
      <c r="AS2815" s="46" t="str">
        <f>IF(TRIM(Table1[[#This Row],[Budget Code]])=0,"",TRIM(Table1[[#This Row],[Budget Code]]))</f>
        <v/>
      </c>
      <c r="AT2815" s="46" t="str">
        <f>IF(Table1[[#This Row],[Line Description]]&lt;&gt;"",Table1[[#This Row],[Line Description]],"")</f>
        <v/>
      </c>
      <c r="AU2815" s="46" t="str">
        <f>IF(Table1[[#This Row],[Cur_Amount Debit]]&gt;0,ROUND(Table1[[#This Row],[Cur_Amount Debit]],2),"")</f>
        <v/>
      </c>
      <c r="AV2815" s="46" t="str">
        <f>IF(Table1[[#This Row],[Cur_Amount Credit]]&gt;0,ROUND(Table1[[#This Row],[Cur_Amount Credit]],2),"")</f>
        <v/>
      </c>
      <c r="AW2815" s="46" t="str">
        <f>LEFT(Table1[[#This Row],[Cur]],3)</f>
        <v/>
      </c>
      <c r="AX2815" s="59"/>
      <c r="AY2815" s="46"/>
      <c r="AZ2815" s="46" t="str">
        <f>IF(Table1[[#This Row],[Cur]]&lt;&gt;"",IF(Table1[[#This Row],[Cur]]="USD","",ExchangeRate),"")</f>
        <v/>
      </c>
      <c r="BA2815" s="46" t="str">
        <f>IF(Table1[[#This Row],[Grant]]&lt;&gt;"",VLOOKUP(Table1[[#This Row],[Grant]],Grants!B:D,3),"")</f>
        <v/>
      </c>
      <c r="BB2815" s="46" t="str">
        <f>TRIM(Table1[[#This Row],[Vendor ID]])</f>
        <v/>
      </c>
      <c r="BC2815">
        <f>IF(Table1[[#This Row],[Reference Number]]=Q2814,BC2814,BC2814+1)</f>
        <v>2</v>
      </c>
    </row>
    <row r="2816" spans="1:55" ht="11.25" hidden="1" customHeight="1">
      <c r="A2816" s="1"/>
      <c r="B2816" s="88" t="str">
        <f>IF(Table1[[#This Row],[Posting Date]]&lt;&gt;"",IF(Table1[[#This Row],[Reference Number]]=Q2815,B2815+1,1),"")</f>
        <v/>
      </c>
      <c r="C2816" s="61"/>
      <c r="D2816" s="61"/>
      <c r="E2816" s="218"/>
      <c r="F2816" s="143" t="str">
        <f>IFERROR(IF(VLOOKUP(Table1[[#This Row],[Budget Code Description]],Dimentions!$X$6:$AC$132,2,FALSE)="","",VLOOKUP(Table1[[#This Row],[Budget Code Description]],Dimentions!$X$6:$AC$132,2,FALSE)),"")</f>
        <v/>
      </c>
      <c r="G2816" s="143" t="str">
        <f>IFERROR(VLOOKUP(Table1[[#This Row],[Budget Code Description]],Dimentions!$X$6:$AC$132,3,FALSE),"")</f>
        <v/>
      </c>
      <c r="H2816" s="64" t="str">
        <f>IFERROR(VLOOKUP(Table1[[#This Row],[Account]],Dimentions!$S$6:$V$233,2,FALSE),"")</f>
        <v/>
      </c>
      <c r="I2816" s="62">
        <f>_xlfn.NUMBERVALUE(LEFT(Table1[[#This Row],[Account]],1))</f>
        <v>0</v>
      </c>
      <c r="J2816" s="62" t="str">
        <f>IFERROR(VLOOKUP(Table1[[#This Row],[Budget Code Description]],Table6[#All],7,FALSE),"")</f>
        <v/>
      </c>
      <c r="K2816" s="143" t="str">
        <f>IFERROR(VLOOKUP(Table1[[#This Row],[Budget Code Description]],Table6[#All],8,FALSE),"")</f>
        <v/>
      </c>
      <c r="L2816" s="63"/>
      <c r="M2816" s="65" t="str">
        <f>IFERROR(VLOOKUP(Table1[[#This Row],[Staff ID]],Table2[],2,FALSE),"")</f>
        <v/>
      </c>
      <c r="N2816" s="211" t="str">
        <f>IFERROR(IF(VLOOKUP(Table1[[#This Row],[Budget Code Description]],Dimentions!$X$6:$AC$97,4,FALSE)="","",VLOOKUP(Table1[[#This Row],[Budget Code Description]],Dimentions!$X$6:$AC$97,4,FALSE)),"")</f>
        <v/>
      </c>
      <c r="O2816" s="65" t="str">
        <f>IFERROR(VLOOKUP(Table1[[#This Row],[Vendor ID]],Table549[],2,FALSE),"")</f>
        <v/>
      </c>
      <c r="P2816" s="63"/>
      <c r="Q2816" s="143" t="str">
        <f>IF(Table1[[#This Row],[Posting Date]]&lt;&gt;"",$D$9,"")</f>
        <v/>
      </c>
      <c r="R2816" s="159" t="str">
        <f>IF(Table1[[#This Row],[Posting Date]]&lt;&gt;"",$D$10,"")</f>
        <v/>
      </c>
      <c r="S2816" s="66"/>
      <c r="T2816" s="63"/>
      <c r="U2816" s="67"/>
      <c r="V2816" s="67"/>
      <c r="W2816" s="67" t="str">
        <f t="shared" si="44"/>
        <v/>
      </c>
      <c r="X2816" s="161" t="str">
        <f>IF(E2816="","",(IF(Table1[[#This Row],[Cur]]="USD",Table1[[#This Row],[Cur_Amount Debit]],Table1[[#This Row],[Cur_Amount Debit]]/Table1[[#This Row],[Exchange Rate]])))</f>
        <v/>
      </c>
      <c r="Y2816" s="161" t="str">
        <f>IF(E2816="","",(IF(Table1[[#This Row],[Cur]]="USD",Table1[[#This Row],[Cur_Amount Credit]],Table1[[#This Row],[Cur_Amount Credit]]/ExchangeRate)))</f>
        <v/>
      </c>
      <c r="Z2816" s="203" t="str">
        <f>IF(E2816="","",(Table1[[#This Row],[Debit USD]]-Table1[[#This Row],[Credit USD]]))</f>
        <v/>
      </c>
      <c r="AA2816" s="122"/>
      <c r="AB2816" s="1"/>
      <c r="AC2816" s="15"/>
      <c r="AD2816" s="15" t="str">
        <f>IF(AND(OR(Table1[[#This Row],[Account]]="15030",Table1[[#This Row],[Account]]="15035",Table1[[#This Row],[Account]]="20150"),Table1[[#This Row],[Vendor ID]]=""),1,"")</f>
        <v/>
      </c>
      <c r="AE2816" s="15"/>
      <c r="AF2816" s="15"/>
      <c r="AG2816" s="15"/>
      <c r="AH2816" s="46" t="str">
        <f>IF(Table1[[#This Row],[Posting Date]]&lt;&gt;"","GJ-"&amp;CountryID,"")</f>
        <v/>
      </c>
      <c r="AI2816" s="59" t="str">
        <f>IF(Table1[[#This Row],[Posting Date]]&lt;&gt;"",Table1[[#This Row],[Posting Date]],"")</f>
        <v/>
      </c>
      <c r="AJ2816" s="46"/>
      <c r="AK2816" s="46" t="str">
        <f>IF(Table1[[#This Row],[Description]]&lt;&gt;"",Table1[[#This Row],[Description]],"")</f>
        <v/>
      </c>
      <c r="AL2816" s="46" t="str">
        <f>IF(Table1[[#This Row],[Posting Date]]&lt;&gt;"",Table1[[#This Row],[Reference Number]],"")</f>
        <v/>
      </c>
      <c r="AM2816" s="46" t="str">
        <f>TRIM(Table1[[#This Row],[Line '#]])</f>
        <v/>
      </c>
      <c r="AN2816" s="46" t="str">
        <f>TRIM(Table1[[#This Row],[Account]])</f>
        <v/>
      </c>
      <c r="AO2816" s="46" t="str">
        <f>IF(Table1[[#This Row],[Posting Date]]&lt;&gt;"",$D$5,"")</f>
        <v/>
      </c>
      <c r="AP2816" s="46" t="str">
        <f>TRIM(Table1[[#This Row],[Departments-Prgrams]])</f>
        <v/>
      </c>
      <c r="AQ2816" s="46" t="str">
        <f>TRIM(Table1[[#This Row],[Grant]])</f>
        <v/>
      </c>
      <c r="AR2816" s="46" t="str">
        <f>TRIM(Table1[[#This Row],[Staff ID]])</f>
        <v/>
      </c>
      <c r="AS2816" s="46" t="str">
        <f>IF(TRIM(Table1[[#This Row],[Budget Code]])=0,"",TRIM(Table1[[#This Row],[Budget Code]]))</f>
        <v/>
      </c>
      <c r="AT2816" s="46" t="str">
        <f>IF(Table1[[#This Row],[Line Description]]&lt;&gt;"",Table1[[#This Row],[Line Description]],"")</f>
        <v/>
      </c>
      <c r="AU2816" s="46" t="str">
        <f>IF(Table1[[#This Row],[Cur_Amount Debit]]&gt;0,ROUND(Table1[[#This Row],[Cur_Amount Debit]],2),"")</f>
        <v/>
      </c>
      <c r="AV2816" s="46" t="str">
        <f>IF(Table1[[#This Row],[Cur_Amount Credit]]&gt;0,ROUND(Table1[[#This Row],[Cur_Amount Credit]],2),"")</f>
        <v/>
      </c>
      <c r="AW2816" s="46" t="str">
        <f>LEFT(Table1[[#This Row],[Cur]],3)</f>
        <v/>
      </c>
      <c r="AX2816" s="59"/>
      <c r="AY2816" s="46"/>
      <c r="AZ2816" s="46" t="str">
        <f>IF(Table1[[#This Row],[Cur]]&lt;&gt;"",IF(Table1[[#This Row],[Cur]]="USD","",ExchangeRate),"")</f>
        <v/>
      </c>
      <c r="BA2816" s="46" t="str">
        <f>IF(Table1[[#This Row],[Grant]]&lt;&gt;"",VLOOKUP(Table1[[#This Row],[Grant]],Grants!B:D,3),"")</f>
        <v/>
      </c>
      <c r="BB2816" s="46" t="str">
        <f>TRIM(Table1[[#This Row],[Vendor ID]])</f>
        <v/>
      </c>
      <c r="BC2816">
        <f>IF(Table1[[#This Row],[Reference Number]]=Q2815,BC2815,BC2815+1)</f>
        <v>2</v>
      </c>
    </row>
    <row r="2817" spans="1:55" ht="11.25" hidden="1" customHeight="1">
      <c r="A2817" s="1"/>
      <c r="B2817" s="88" t="str">
        <f>IF(Table1[[#This Row],[Posting Date]]&lt;&gt;"",IF(Table1[[#This Row],[Reference Number]]=Q2816,B2816+1,1),"")</f>
        <v/>
      </c>
      <c r="C2817" s="61"/>
      <c r="D2817" s="61"/>
      <c r="E2817" s="218"/>
      <c r="F2817" s="143" t="str">
        <f>IFERROR(IF(VLOOKUP(Table1[[#This Row],[Budget Code Description]],Dimentions!$X$6:$AC$132,2,FALSE)="","",VLOOKUP(Table1[[#This Row],[Budget Code Description]],Dimentions!$X$6:$AC$132,2,FALSE)),"")</f>
        <v/>
      </c>
      <c r="G2817" s="143" t="str">
        <f>IFERROR(VLOOKUP(Table1[[#This Row],[Budget Code Description]],Dimentions!$X$6:$AC$132,3,FALSE),"")</f>
        <v/>
      </c>
      <c r="H2817" s="64" t="str">
        <f>IFERROR(VLOOKUP(Table1[[#This Row],[Account]],Dimentions!$S$6:$V$233,2,FALSE),"")</f>
        <v/>
      </c>
      <c r="I2817" s="62">
        <f>_xlfn.NUMBERVALUE(LEFT(Table1[[#This Row],[Account]],1))</f>
        <v>0</v>
      </c>
      <c r="J2817" s="62" t="str">
        <f>IFERROR(VLOOKUP(Table1[[#This Row],[Budget Code Description]],Table6[#All],7,FALSE),"")</f>
        <v/>
      </c>
      <c r="K2817" s="143" t="str">
        <f>IFERROR(VLOOKUP(Table1[[#This Row],[Budget Code Description]],Table6[#All],8,FALSE),"")</f>
        <v/>
      </c>
      <c r="L2817" s="63"/>
      <c r="M2817" s="65" t="str">
        <f>IFERROR(VLOOKUP(Table1[[#This Row],[Staff ID]],Table2[],2,FALSE),"")</f>
        <v/>
      </c>
      <c r="N2817" s="211" t="str">
        <f>IFERROR(IF(VLOOKUP(Table1[[#This Row],[Budget Code Description]],Dimentions!$X$6:$AC$97,4,FALSE)="","",VLOOKUP(Table1[[#This Row],[Budget Code Description]],Dimentions!$X$6:$AC$97,4,FALSE)),"")</f>
        <v/>
      </c>
      <c r="O2817" s="65" t="str">
        <f>IFERROR(VLOOKUP(Table1[[#This Row],[Vendor ID]],Table549[],2,FALSE),"")</f>
        <v/>
      </c>
      <c r="P2817" s="63"/>
      <c r="Q2817" s="143" t="str">
        <f>IF(Table1[[#This Row],[Posting Date]]&lt;&gt;"",$D$9,"")</f>
        <v/>
      </c>
      <c r="R2817" s="159" t="str">
        <f>IF(Table1[[#This Row],[Posting Date]]&lt;&gt;"",$D$10,"")</f>
        <v/>
      </c>
      <c r="S2817" s="66"/>
      <c r="T2817" s="63"/>
      <c r="U2817" s="67"/>
      <c r="V2817" s="67"/>
      <c r="W2817" s="67" t="str">
        <f t="shared" si="44"/>
        <v/>
      </c>
      <c r="X2817" s="161" t="str">
        <f>IF(E2817="","",(IF(Table1[[#This Row],[Cur]]="USD",Table1[[#This Row],[Cur_Amount Debit]],Table1[[#This Row],[Cur_Amount Debit]]/Table1[[#This Row],[Exchange Rate]])))</f>
        <v/>
      </c>
      <c r="Y2817" s="161" t="str">
        <f>IF(E2817="","",(IF(Table1[[#This Row],[Cur]]="USD",Table1[[#This Row],[Cur_Amount Credit]],Table1[[#This Row],[Cur_Amount Credit]]/ExchangeRate)))</f>
        <v/>
      </c>
      <c r="Z2817" s="203" t="str">
        <f>IF(E2817="","",(Table1[[#This Row],[Debit USD]]-Table1[[#This Row],[Credit USD]]))</f>
        <v/>
      </c>
      <c r="AA2817" s="122"/>
      <c r="AB2817" s="1"/>
      <c r="AC2817" s="15"/>
      <c r="AD2817" s="15" t="str">
        <f>IF(AND(OR(Table1[[#This Row],[Account]]="15030",Table1[[#This Row],[Account]]="15035",Table1[[#This Row],[Account]]="20150"),Table1[[#This Row],[Vendor ID]]=""),1,"")</f>
        <v/>
      </c>
      <c r="AE2817" s="15"/>
      <c r="AF2817" s="15"/>
      <c r="AG2817" s="15"/>
      <c r="AH2817" s="46" t="str">
        <f>IF(Table1[[#This Row],[Posting Date]]&lt;&gt;"","GJ-"&amp;CountryID,"")</f>
        <v/>
      </c>
      <c r="AI2817" s="59" t="str">
        <f>IF(Table1[[#This Row],[Posting Date]]&lt;&gt;"",Table1[[#This Row],[Posting Date]],"")</f>
        <v/>
      </c>
      <c r="AJ2817" s="46"/>
      <c r="AK2817" s="46" t="str">
        <f>IF(Table1[[#This Row],[Description]]&lt;&gt;"",Table1[[#This Row],[Description]],"")</f>
        <v/>
      </c>
      <c r="AL2817" s="46" t="str">
        <f>IF(Table1[[#This Row],[Posting Date]]&lt;&gt;"",Table1[[#This Row],[Reference Number]],"")</f>
        <v/>
      </c>
      <c r="AM2817" s="46" t="str">
        <f>TRIM(Table1[[#This Row],[Line '#]])</f>
        <v/>
      </c>
      <c r="AN2817" s="46" t="str">
        <f>TRIM(Table1[[#This Row],[Account]])</f>
        <v/>
      </c>
      <c r="AO2817" s="46" t="str">
        <f>IF(Table1[[#This Row],[Posting Date]]&lt;&gt;"",$D$5,"")</f>
        <v/>
      </c>
      <c r="AP2817" s="46" t="str">
        <f>TRIM(Table1[[#This Row],[Departments-Prgrams]])</f>
        <v/>
      </c>
      <c r="AQ2817" s="46" t="str">
        <f>TRIM(Table1[[#This Row],[Grant]])</f>
        <v/>
      </c>
      <c r="AR2817" s="46" t="str">
        <f>TRIM(Table1[[#This Row],[Staff ID]])</f>
        <v/>
      </c>
      <c r="AS2817" s="46" t="str">
        <f>IF(TRIM(Table1[[#This Row],[Budget Code]])=0,"",TRIM(Table1[[#This Row],[Budget Code]]))</f>
        <v/>
      </c>
      <c r="AT2817" s="46" t="str">
        <f>IF(Table1[[#This Row],[Line Description]]&lt;&gt;"",Table1[[#This Row],[Line Description]],"")</f>
        <v/>
      </c>
      <c r="AU2817" s="46" t="str">
        <f>IF(Table1[[#This Row],[Cur_Amount Debit]]&gt;0,ROUND(Table1[[#This Row],[Cur_Amount Debit]],2),"")</f>
        <v/>
      </c>
      <c r="AV2817" s="46" t="str">
        <f>IF(Table1[[#This Row],[Cur_Amount Credit]]&gt;0,ROUND(Table1[[#This Row],[Cur_Amount Credit]],2),"")</f>
        <v/>
      </c>
      <c r="AW2817" s="46" t="str">
        <f>LEFT(Table1[[#This Row],[Cur]],3)</f>
        <v/>
      </c>
      <c r="AX2817" s="59"/>
      <c r="AY2817" s="46"/>
      <c r="AZ2817" s="46" t="str">
        <f>IF(Table1[[#This Row],[Cur]]&lt;&gt;"",IF(Table1[[#This Row],[Cur]]="USD","",ExchangeRate),"")</f>
        <v/>
      </c>
      <c r="BA2817" s="46" t="str">
        <f>IF(Table1[[#This Row],[Grant]]&lt;&gt;"",VLOOKUP(Table1[[#This Row],[Grant]],Grants!B:D,3),"")</f>
        <v/>
      </c>
      <c r="BB2817" s="46" t="str">
        <f>TRIM(Table1[[#This Row],[Vendor ID]])</f>
        <v/>
      </c>
      <c r="BC2817">
        <f>IF(Table1[[#This Row],[Reference Number]]=Q2816,BC2816,BC2816+1)</f>
        <v>2</v>
      </c>
    </row>
    <row r="2818" spans="1:55" ht="11.25" hidden="1" customHeight="1">
      <c r="A2818" s="1"/>
      <c r="B2818" s="88" t="str">
        <f>IF(Table1[[#This Row],[Posting Date]]&lt;&gt;"",IF(Table1[[#This Row],[Reference Number]]=Q2817,B2817+1,1),"")</f>
        <v/>
      </c>
      <c r="C2818" s="61"/>
      <c r="D2818" s="61"/>
      <c r="E2818" s="218"/>
      <c r="F2818" s="143" t="str">
        <f>IFERROR(IF(VLOOKUP(Table1[[#This Row],[Budget Code Description]],Dimentions!$X$6:$AC$132,2,FALSE)="","",VLOOKUP(Table1[[#This Row],[Budget Code Description]],Dimentions!$X$6:$AC$132,2,FALSE)),"")</f>
        <v/>
      </c>
      <c r="G2818" s="143" t="str">
        <f>IFERROR(VLOOKUP(Table1[[#This Row],[Budget Code Description]],Dimentions!$X$6:$AC$132,3,FALSE),"")</f>
        <v/>
      </c>
      <c r="H2818" s="64" t="str">
        <f>IFERROR(VLOOKUP(Table1[[#This Row],[Account]],Dimentions!$S$6:$V$233,2,FALSE),"")</f>
        <v/>
      </c>
      <c r="I2818" s="62">
        <f>_xlfn.NUMBERVALUE(LEFT(Table1[[#This Row],[Account]],1))</f>
        <v>0</v>
      </c>
      <c r="J2818" s="62" t="str">
        <f>IFERROR(VLOOKUP(Table1[[#This Row],[Budget Code Description]],Table6[#All],7,FALSE),"")</f>
        <v/>
      </c>
      <c r="K2818" s="143" t="str">
        <f>IFERROR(VLOOKUP(Table1[[#This Row],[Budget Code Description]],Table6[#All],8,FALSE),"")</f>
        <v/>
      </c>
      <c r="L2818" s="63"/>
      <c r="M2818" s="65" t="str">
        <f>IFERROR(VLOOKUP(Table1[[#This Row],[Staff ID]],Table2[],2,FALSE),"")</f>
        <v/>
      </c>
      <c r="N2818" s="211" t="str">
        <f>IFERROR(IF(VLOOKUP(Table1[[#This Row],[Budget Code Description]],Dimentions!$X$6:$AC$97,4,FALSE)="","",VLOOKUP(Table1[[#This Row],[Budget Code Description]],Dimentions!$X$6:$AC$97,4,FALSE)),"")</f>
        <v/>
      </c>
      <c r="O2818" s="65" t="str">
        <f>IFERROR(VLOOKUP(Table1[[#This Row],[Vendor ID]],Table549[],2,FALSE),"")</f>
        <v/>
      </c>
      <c r="P2818" s="63"/>
      <c r="Q2818" s="143" t="str">
        <f>IF(Table1[[#This Row],[Posting Date]]&lt;&gt;"",$D$9,"")</f>
        <v/>
      </c>
      <c r="R2818" s="159" t="str">
        <f>IF(Table1[[#This Row],[Posting Date]]&lt;&gt;"",$D$10,"")</f>
        <v/>
      </c>
      <c r="S2818" s="66"/>
      <c r="T2818" s="63"/>
      <c r="U2818" s="67"/>
      <c r="V2818" s="67"/>
      <c r="W2818" s="67" t="str">
        <f t="shared" si="44"/>
        <v/>
      </c>
      <c r="X2818" s="161" t="str">
        <f>IF(E2818="","",(IF(Table1[[#This Row],[Cur]]="USD",Table1[[#This Row],[Cur_Amount Debit]],Table1[[#This Row],[Cur_Amount Debit]]/Table1[[#This Row],[Exchange Rate]])))</f>
        <v/>
      </c>
      <c r="Y2818" s="161" t="str">
        <f>IF(E2818="","",(IF(Table1[[#This Row],[Cur]]="USD",Table1[[#This Row],[Cur_Amount Credit]],Table1[[#This Row],[Cur_Amount Credit]]/ExchangeRate)))</f>
        <v/>
      </c>
      <c r="Z2818" s="203" t="str">
        <f>IF(E2818="","",(Table1[[#This Row],[Debit USD]]-Table1[[#This Row],[Credit USD]]))</f>
        <v/>
      </c>
      <c r="AA2818" s="122"/>
      <c r="AB2818" s="1"/>
      <c r="AC2818" s="15"/>
      <c r="AD2818" s="15" t="str">
        <f>IF(AND(OR(Table1[[#This Row],[Account]]="15030",Table1[[#This Row],[Account]]="15035",Table1[[#This Row],[Account]]="20150"),Table1[[#This Row],[Vendor ID]]=""),1,"")</f>
        <v/>
      </c>
      <c r="AE2818" s="15"/>
      <c r="AF2818" s="15"/>
      <c r="AG2818" s="15"/>
      <c r="AH2818" s="46" t="str">
        <f>IF(Table1[[#This Row],[Posting Date]]&lt;&gt;"","GJ-"&amp;CountryID,"")</f>
        <v/>
      </c>
      <c r="AI2818" s="59" t="str">
        <f>IF(Table1[[#This Row],[Posting Date]]&lt;&gt;"",Table1[[#This Row],[Posting Date]],"")</f>
        <v/>
      </c>
      <c r="AJ2818" s="46"/>
      <c r="AK2818" s="46" t="str">
        <f>IF(Table1[[#This Row],[Description]]&lt;&gt;"",Table1[[#This Row],[Description]],"")</f>
        <v/>
      </c>
      <c r="AL2818" s="46" t="str">
        <f>IF(Table1[[#This Row],[Posting Date]]&lt;&gt;"",Table1[[#This Row],[Reference Number]],"")</f>
        <v/>
      </c>
      <c r="AM2818" s="46" t="str">
        <f>TRIM(Table1[[#This Row],[Line '#]])</f>
        <v/>
      </c>
      <c r="AN2818" s="46" t="str">
        <f>TRIM(Table1[[#This Row],[Account]])</f>
        <v/>
      </c>
      <c r="AO2818" s="46" t="str">
        <f>IF(Table1[[#This Row],[Posting Date]]&lt;&gt;"",$D$5,"")</f>
        <v/>
      </c>
      <c r="AP2818" s="46" t="str">
        <f>TRIM(Table1[[#This Row],[Departments-Prgrams]])</f>
        <v/>
      </c>
      <c r="AQ2818" s="46" t="str">
        <f>TRIM(Table1[[#This Row],[Grant]])</f>
        <v/>
      </c>
      <c r="AR2818" s="46" t="str">
        <f>TRIM(Table1[[#This Row],[Staff ID]])</f>
        <v/>
      </c>
      <c r="AS2818" s="46" t="str">
        <f>IF(TRIM(Table1[[#This Row],[Budget Code]])=0,"",TRIM(Table1[[#This Row],[Budget Code]]))</f>
        <v/>
      </c>
      <c r="AT2818" s="46" t="str">
        <f>IF(Table1[[#This Row],[Line Description]]&lt;&gt;"",Table1[[#This Row],[Line Description]],"")</f>
        <v/>
      </c>
      <c r="AU2818" s="46" t="str">
        <f>IF(Table1[[#This Row],[Cur_Amount Debit]]&gt;0,ROUND(Table1[[#This Row],[Cur_Amount Debit]],2),"")</f>
        <v/>
      </c>
      <c r="AV2818" s="46" t="str">
        <f>IF(Table1[[#This Row],[Cur_Amount Credit]]&gt;0,ROUND(Table1[[#This Row],[Cur_Amount Credit]],2),"")</f>
        <v/>
      </c>
      <c r="AW2818" s="46" t="str">
        <f>LEFT(Table1[[#This Row],[Cur]],3)</f>
        <v/>
      </c>
      <c r="AX2818" s="59"/>
      <c r="AY2818" s="46"/>
      <c r="AZ2818" s="46" t="str">
        <f>IF(Table1[[#This Row],[Cur]]&lt;&gt;"",IF(Table1[[#This Row],[Cur]]="USD","",ExchangeRate),"")</f>
        <v/>
      </c>
      <c r="BA2818" s="46" t="str">
        <f>IF(Table1[[#This Row],[Grant]]&lt;&gt;"",VLOOKUP(Table1[[#This Row],[Grant]],Grants!B:D,3),"")</f>
        <v/>
      </c>
      <c r="BB2818" s="46" t="str">
        <f>TRIM(Table1[[#This Row],[Vendor ID]])</f>
        <v/>
      </c>
      <c r="BC2818">
        <f>IF(Table1[[#This Row],[Reference Number]]=Q2817,BC2817,BC2817+1)</f>
        <v>2</v>
      </c>
    </row>
    <row r="2819" spans="1:55" ht="11.25" hidden="1" customHeight="1">
      <c r="A2819" s="1"/>
      <c r="B2819" s="88" t="str">
        <f>IF(Table1[[#This Row],[Posting Date]]&lt;&gt;"",IF(Table1[[#This Row],[Reference Number]]=Q2818,B2818+1,1),"")</f>
        <v/>
      </c>
      <c r="C2819" s="61"/>
      <c r="D2819" s="61"/>
      <c r="E2819" s="218"/>
      <c r="F2819" s="143" t="str">
        <f>IFERROR(IF(VLOOKUP(Table1[[#This Row],[Budget Code Description]],Dimentions!$X$6:$AC$132,2,FALSE)="","",VLOOKUP(Table1[[#This Row],[Budget Code Description]],Dimentions!$X$6:$AC$132,2,FALSE)),"")</f>
        <v/>
      </c>
      <c r="G2819" s="143" t="str">
        <f>IFERROR(VLOOKUP(Table1[[#This Row],[Budget Code Description]],Dimentions!$X$6:$AC$132,3,FALSE),"")</f>
        <v/>
      </c>
      <c r="H2819" s="64" t="str">
        <f>IFERROR(VLOOKUP(Table1[[#This Row],[Account]],Dimentions!$S$6:$V$233,2,FALSE),"")</f>
        <v/>
      </c>
      <c r="I2819" s="62">
        <f>_xlfn.NUMBERVALUE(LEFT(Table1[[#This Row],[Account]],1))</f>
        <v>0</v>
      </c>
      <c r="J2819" s="62" t="str">
        <f>IFERROR(VLOOKUP(Table1[[#This Row],[Budget Code Description]],Table6[#All],7,FALSE),"")</f>
        <v/>
      </c>
      <c r="K2819" s="143" t="str">
        <f>IFERROR(VLOOKUP(Table1[[#This Row],[Budget Code Description]],Table6[#All],8,FALSE),"")</f>
        <v/>
      </c>
      <c r="L2819" s="63"/>
      <c r="M2819" s="65" t="str">
        <f>IFERROR(VLOOKUP(Table1[[#This Row],[Staff ID]],Table2[],2,FALSE),"")</f>
        <v/>
      </c>
      <c r="N2819" s="211" t="str">
        <f>IFERROR(IF(VLOOKUP(Table1[[#This Row],[Budget Code Description]],Dimentions!$X$6:$AC$97,4,FALSE)="","",VLOOKUP(Table1[[#This Row],[Budget Code Description]],Dimentions!$X$6:$AC$97,4,FALSE)),"")</f>
        <v/>
      </c>
      <c r="O2819" s="65" t="str">
        <f>IFERROR(VLOOKUP(Table1[[#This Row],[Vendor ID]],Table549[],2,FALSE),"")</f>
        <v/>
      </c>
      <c r="P2819" s="63"/>
      <c r="Q2819" s="143" t="str">
        <f>IF(Table1[[#This Row],[Posting Date]]&lt;&gt;"",$D$9,"")</f>
        <v/>
      </c>
      <c r="R2819" s="159" t="str">
        <f>IF(Table1[[#This Row],[Posting Date]]&lt;&gt;"",$D$10,"")</f>
        <v/>
      </c>
      <c r="S2819" s="66"/>
      <c r="T2819" s="63"/>
      <c r="U2819" s="67"/>
      <c r="V2819" s="67"/>
      <c r="W2819" s="67" t="str">
        <f t="shared" si="44"/>
        <v/>
      </c>
      <c r="X2819" s="161" t="str">
        <f>IF(E2819="","",(IF(Table1[[#This Row],[Cur]]="USD",Table1[[#This Row],[Cur_Amount Debit]],Table1[[#This Row],[Cur_Amount Debit]]/Table1[[#This Row],[Exchange Rate]])))</f>
        <v/>
      </c>
      <c r="Y2819" s="161" t="str">
        <f>IF(E2819="","",(IF(Table1[[#This Row],[Cur]]="USD",Table1[[#This Row],[Cur_Amount Credit]],Table1[[#This Row],[Cur_Amount Credit]]/ExchangeRate)))</f>
        <v/>
      </c>
      <c r="Z2819" s="203" t="str">
        <f>IF(E2819="","",(Table1[[#This Row],[Debit USD]]-Table1[[#This Row],[Credit USD]]))</f>
        <v/>
      </c>
      <c r="AA2819" s="122"/>
      <c r="AB2819" s="1"/>
      <c r="AC2819" s="15"/>
      <c r="AD2819" s="15" t="str">
        <f>IF(AND(OR(Table1[[#This Row],[Account]]="15030",Table1[[#This Row],[Account]]="15035",Table1[[#This Row],[Account]]="20150"),Table1[[#This Row],[Vendor ID]]=""),1,"")</f>
        <v/>
      </c>
      <c r="AE2819" s="15"/>
      <c r="AF2819" s="15"/>
      <c r="AG2819" s="15"/>
      <c r="AH2819" s="46" t="str">
        <f>IF(Table1[[#This Row],[Posting Date]]&lt;&gt;"","GJ-"&amp;CountryID,"")</f>
        <v/>
      </c>
      <c r="AI2819" s="59" t="str">
        <f>IF(Table1[[#This Row],[Posting Date]]&lt;&gt;"",Table1[[#This Row],[Posting Date]],"")</f>
        <v/>
      </c>
      <c r="AJ2819" s="46"/>
      <c r="AK2819" s="46" t="str">
        <f>IF(Table1[[#This Row],[Description]]&lt;&gt;"",Table1[[#This Row],[Description]],"")</f>
        <v/>
      </c>
      <c r="AL2819" s="46" t="str">
        <f>IF(Table1[[#This Row],[Posting Date]]&lt;&gt;"",Table1[[#This Row],[Reference Number]],"")</f>
        <v/>
      </c>
      <c r="AM2819" s="46" t="str">
        <f>TRIM(Table1[[#This Row],[Line '#]])</f>
        <v/>
      </c>
      <c r="AN2819" s="46" t="str">
        <f>TRIM(Table1[[#This Row],[Account]])</f>
        <v/>
      </c>
      <c r="AO2819" s="46" t="str">
        <f>IF(Table1[[#This Row],[Posting Date]]&lt;&gt;"",$D$5,"")</f>
        <v/>
      </c>
      <c r="AP2819" s="46" t="str">
        <f>TRIM(Table1[[#This Row],[Departments-Prgrams]])</f>
        <v/>
      </c>
      <c r="AQ2819" s="46" t="str">
        <f>TRIM(Table1[[#This Row],[Grant]])</f>
        <v/>
      </c>
      <c r="AR2819" s="46" t="str">
        <f>TRIM(Table1[[#This Row],[Staff ID]])</f>
        <v/>
      </c>
      <c r="AS2819" s="46" t="str">
        <f>IF(TRIM(Table1[[#This Row],[Budget Code]])=0,"",TRIM(Table1[[#This Row],[Budget Code]]))</f>
        <v/>
      </c>
      <c r="AT2819" s="46" t="str">
        <f>IF(Table1[[#This Row],[Line Description]]&lt;&gt;"",Table1[[#This Row],[Line Description]],"")</f>
        <v/>
      </c>
      <c r="AU2819" s="46" t="str">
        <f>IF(Table1[[#This Row],[Cur_Amount Debit]]&gt;0,ROUND(Table1[[#This Row],[Cur_Amount Debit]],2),"")</f>
        <v/>
      </c>
      <c r="AV2819" s="46" t="str">
        <f>IF(Table1[[#This Row],[Cur_Amount Credit]]&gt;0,ROUND(Table1[[#This Row],[Cur_Amount Credit]],2),"")</f>
        <v/>
      </c>
      <c r="AW2819" s="46" t="str">
        <f>LEFT(Table1[[#This Row],[Cur]],3)</f>
        <v/>
      </c>
      <c r="AX2819" s="59"/>
      <c r="AY2819" s="46"/>
      <c r="AZ2819" s="46" t="str">
        <f>IF(Table1[[#This Row],[Cur]]&lt;&gt;"",IF(Table1[[#This Row],[Cur]]="USD","",ExchangeRate),"")</f>
        <v/>
      </c>
      <c r="BA2819" s="46" t="str">
        <f>IF(Table1[[#This Row],[Grant]]&lt;&gt;"",VLOOKUP(Table1[[#This Row],[Grant]],Grants!B:D,3),"")</f>
        <v/>
      </c>
      <c r="BB2819" s="46" t="str">
        <f>TRIM(Table1[[#This Row],[Vendor ID]])</f>
        <v/>
      </c>
      <c r="BC2819">
        <f>IF(Table1[[#This Row],[Reference Number]]=Q2818,BC2818,BC2818+1)</f>
        <v>2</v>
      </c>
    </row>
    <row r="2820" spans="1:55" ht="11.25" hidden="1" customHeight="1">
      <c r="A2820" s="1"/>
      <c r="B2820" s="88" t="str">
        <f>IF(Table1[[#This Row],[Posting Date]]&lt;&gt;"",IF(Table1[[#This Row],[Reference Number]]=Q2819,B2819+1,1),"")</f>
        <v/>
      </c>
      <c r="C2820" s="61"/>
      <c r="D2820" s="61"/>
      <c r="E2820" s="218"/>
      <c r="F2820" s="143" t="str">
        <f>IFERROR(IF(VLOOKUP(Table1[[#This Row],[Budget Code Description]],Dimentions!$X$6:$AC$132,2,FALSE)="","",VLOOKUP(Table1[[#This Row],[Budget Code Description]],Dimentions!$X$6:$AC$132,2,FALSE)),"")</f>
        <v/>
      </c>
      <c r="G2820" s="143" t="str">
        <f>IFERROR(VLOOKUP(Table1[[#This Row],[Budget Code Description]],Dimentions!$X$6:$AC$132,3,FALSE),"")</f>
        <v/>
      </c>
      <c r="H2820" s="64" t="str">
        <f>IFERROR(VLOOKUP(Table1[[#This Row],[Account]],Dimentions!$S$6:$V$233,2,FALSE),"")</f>
        <v/>
      </c>
      <c r="I2820" s="62">
        <f>_xlfn.NUMBERVALUE(LEFT(Table1[[#This Row],[Account]],1))</f>
        <v>0</v>
      </c>
      <c r="J2820" s="62" t="str">
        <f>IFERROR(VLOOKUP(Table1[[#This Row],[Budget Code Description]],Table6[#All],7,FALSE),"")</f>
        <v/>
      </c>
      <c r="K2820" s="143" t="str">
        <f>IFERROR(VLOOKUP(Table1[[#This Row],[Budget Code Description]],Table6[#All],8,FALSE),"")</f>
        <v/>
      </c>
      <c r="L2820" s="63"/>
      <c r="M2820" s="65" t="str">
        <f>IFERROR(VLOOKUP(Table1[[#This Row],[Staff ID]],Table2[],2,FALSE),"")</f>
        <v/>
      </c>
      <c r="N2820" s="211" t="str">
        <f>IFERROR(IF(VLOOKUP(Table1[[#This Row],[Budget Code Description]],Dimentions!$X$6:$AC$97,4,FALSE)="","",VLOOKUP(Table1[[#This Row],[Budget Code Description]],Dimentions!$X$6:$AC$97,4,FALSE)),"")</f>
        <v/>
      </c>
      <c r="O2820" s="65" t="str">
        <f>IFERROR(VLOOKUP(Table1[[#This Row],[Vendor ID]],Table549[],2,FALSE),"")</f>
        <v/>
      </c>
      <c r="P2820" s="63"/>
      <c r="Q2820" s="143" t="str">
        <f>IF(Table1[[#This Row],[Posting Date]]&lt;&gt;"",$D$9,"")</f>
        <v/>
      </c>
      <c r="R2820" s="159" t="str">
        <f>IF(Table1[[#This Row],[Posting Date]]&lt;&gt;"",$D$10,"")</f>
        <v/>
      </c>
      <c r="S2820" s="66"/>
      <c r="T2820" s="63"/>
      <c r="U2820" s="67"/>
      <c r="V2820" s="67"/>
      <c r="W2820" s="67" t="str">
        <f t="shared" si="44"/>
        <v/>
      </c>
      <c r="X2820" s="161" t="str">
        <f>IF(E2820="","",(IF(Table1[[#This Row],[Cur]]="USD",Table1[[#This Row],[Cur_Amount Debit]],Table1[[#This Row],[Cur_Amount Debit]]/Table1[[#This Row],[Exchange Rate]])))</f>
        <v/>
      </c>
      <c r="Y2820" s="161" t="str">
        <f>IF(E2820="","",(IF(Table1[[#This Row],[Cur]]="USD",Table1[[#This Row],[Cur_Amount Credit]],Table1[[#This Row],[Cur_Amount Credit]]/ExchangeRate)))</f>
        <v/>
      </c>
      <c r="Z2820" s="203" t="str">
        <f>IF(E2820="","",(Table1[[#This Row],[Debit USD]]-Table1[[#This Row],[Credit USD]]))</f>
        <v/>
      </c>
      <c r="AA2820" s="122"/>
      <c r="AB2820" s="1"/>
      <c r="AC2820" s="15"/>
      <c r="AD2820" s="15" t="str">
        <f>IF(AND(OR(Table1[[#This Row],[Account]]="15030",Table1[[#This Row],[Account]]="15035",Table1[[#This Row],[Account]]="20150"),Table1[[#This Row],[Vendor ID]]=""),1,"")</f>
        <v/>
      </c>
      <c r="AE2820" s="15"/>
      <c r="AF2820" s="15"/>
      <c r="AG2820" s="15"/>
      <c r="AH2820" s="46" t="str">
        <f>IF(Table1[[#This Row],[Posting Date]]&lt;&gt;"","GJ-"&amp;CountryID,"")</f>
        <v/>
      </c>
      <c r="AI2820" s="59" t="str">
        <f>IF(Table1[[#This Row],[Posting Date]]&lt;&gt;"",Table1[[#This Row],[Posting Date]],"")</f>
        <v/>
      </c>
      <c r="AJ2820" s="46"/>
      <c r="AK2820" s="46" t="str">
        <f>IF(Table1[[#This Row],[Description]]&lt;&gt;"",Table1[[#This Row],[Description]],"")</f>
        <v/>
      </c>
      <c r="AL2820" s="46" t="str">
        <f>IF(Table1[[#This Row],[Posting Date]]&lt;&gt;"",Table1[[#This Row],[Reference Number]],"")</f>
        <v/>
      </c>
      <c r="AM2820" s="46" t="str">
        <f>TRIM(Table1[[#This Row],[Line '#]])</f>
        <v/>
      </c>
      <c r="AN2820" s="46" t="str">
        <f>TRIM(Table1[[#This Row],[Account]])</f>
        <v/>
      </c>
      <c r="AO2820" s="46" t="str">
        <f>IF(Table1[[#This Row],[Posting Date]]&lt;&gt;"",$D$5,"")</f>
        <v/>
      </c>
      <c r="AP2820" s="46" t="str">
        <f>TRIM(Table1[[#This Row],[Departments-Prgrams]])</f>
        <v/>
      </c>
      <c r="AQ2820" s="46" t="str">
        <f>TRIM(Table1[[#This Row],[Grant]])</f>
        <v/>
      </c>
      <c r="AR2820" s="46" t="str">
        <f>TRIM(Table1[[#This Row],[Staff ID]])</f>
        <v/>
      </c>
      <c r="AS2820" s="46" t="str">
        <f>IF(TRIM(Table1[[#This Row],[Budget Code]])=0,"",TRIM(Table1[[#This Row],[Budget Code]]))</f>
        <v/>
      </c>
      <c r="AT2820" s="46" t="str">
        <f>IF(Table1[[#This Row],[Line Description]]&lt;&gt;"",Table1[[#This Row],[Line Description]],"")</f>
        <v/>
      </c>
      <c r="AU2820" s="46" t="str">
        <f>IF(Table1[[#This Row],[Cur_Amount Debit]]&gt;0,ROUND(Table1[[#This Row],[Cur_Amount Debit]],2),"")</f>
        <v/>
      </c>
      <c r="AV2820" s="46" t="str">
        <f>IF(Table1[[#This Row],[Cur_Amount Credit]]&gt;0,ROUND(Table1[[#This Row],[Cur_Amount Credit]],2),"")</f>
        <v/>
      </c>
      <c r="AW2820" s="46" t="str">
        <f>LEFT(Table1[[#This Row],[Cur]],3)</f>
        <v/>
      </c>
      <c r="AX2820" s="59"/>
      <c r="AY2820" s="46"/>
      <c r="AZ2820" s="46" t="str">
        <f>IF(Table1[[#This Row],[Cur]]&lt;&gt;"",IF(Table1[[#This Row],[Cur]]="USD","",ExchangeRate),"")</f>
        <v/>
      </c>
      <c r="BA2820" s="46" t="str">
        <f>IF(Table1[[#This Row],[Grant]]&lt;&gt;"",VLOOKUP(Table1[[#This Row],[Grant]],Grants!B:D,3),"")</f>
        <v/>
      </c>
      <c r="BB2820" s="46" t="str">
        <f>TRIM(Table1[[#This Row],[Vendor ID]])</f>
        <v/>
      </c>
      <c r="BC2820">
        <f>IF(Table1[[#This Row],[Reference Number]]=Q2819,BC2819,BC2819+1)</f>
        <v>2</v>
      </c>
    </row>
    <row r="2821" spans="1:55" ht="11.25" hidden="1" customHeight="1">
      <c r="A2821" s="1"/>
      <c r="B2821" s="88" t="str">
        <f>IF(Table1[[#This Row],[Posting Date]]&lt;&gt;"",IF(Table1[[#This Row],[Reference Number]]=Q2820,B2820+1,1),"")</f>
        <v/>
      </c>
      <c r="C2821" s="61"/>
      <c r="D2821" s="61"/>
      <c r="E2821" s="218"/>
      <c r="F2821" s="143" t="str">
        <f>IFERROR(IF(VLOOKUP(Table1[[#This Row],[Budget Code Description]],Dimentions!$X$6:$AC$132,2,FALSE)="","",VLOOKUP(Table1[[#This Row],[Budget Code Description]],Dimentions!$X$6:$AC$132,2,FALSE)),"")</f>
        <v/>
      </c>
      <c r="G2821" s="143" t="str">
        <f>IFERROR(VLOOKUP(Table1[[#This Row],[Budget Code Description]],Dimentions!$X$6:$AC$132,3,FALSE),"")</f>
        <v/>
      </c>
      <c r="H2821" s="64" t="str">
        <f>IFERROR(VLOOKUP(Table1[[#This Row],[Account]],Dimentions!$S$6:$V$233,2,FALSE),"")</f>
        <v/>
      </c>
      <c r="I2821" s="62">
        <f>_xlfn.NUMBERVALUE(LEFT(Table1[[#This Row],[Account]],1))</f>
        <v>0</v>
      </c>
      <c r="J2821" s="62" t="str">
        <f>IFERROR(VLOOKUP(Table1[[#This Row],[Budget Code Description]],Table6[#All],7,FALSE),"")</f>
        <v/>
      </c>
      <c r="K2821" s="143" t="str">
        <f>IFERROR(VLOOKUP(Table1[[#This Row],[Budget Code Description]],Table6[#All],8,FALSE),"")</f>
        <v/>
      </c>
      <c r="L2821" s="63"/>
      <c r="M2821" s="65" t="str">
        <f>IFERROR(VLOOKUP(Table1[[#This Row],[Staff ID]],Table2[],2,FALSE),"")</f>
        <v/>
      </c>
      <c r="N2821" s="211" t="str">
        <f>IFERROR(IF(VLOOKUP(Table1[[#This Row],[Budget Code Description]],Dimentions!$X$6:$AC$97,4,FALSE)="","",VLOOKUP(Table1[[#This Row],[Budget Code Description]],Dimentions!$X$6:$AC$97,4,FALSE)),"")</f>
        <v/>
      </c>
      <c r="O2821" s="65" t="str">
        <f>IFERROR(VLOOKUP(Table1[[#This Row],[Vendor ID]],Table549[],2,FALSE),"")</f>
        <v/>
      </c>
      <c r="P2821" s="63"/>
      <c r="Q2821" s="143" t="str">
        <f>IF(Table1[[#This Row],[Posting Date]]&lt;&gt;"",$D$9,"")</f>
        <v/>
      </c>
      <c r="R2821" s="159" t="str">
        <f>IF(Table1[[#This Row],[Posting Date]]&lt;&gt;"",$D$10,"")</f>
        <v/>
      </c>
      <c r="S2821" s="66"/>
      <c r="T2821" s="63"/>
      <c r="U2821" s="67"/>
      <c r="V2821" s="67"/>
      <c r="W2821" s="67" t="str">
        <f t="shared" si="44"/>
        <v/>
      </c>
      <c r="X2821" s="161" t="str">
        <f>IF(E2821="","",(IF(Table1[[#This Row],[Cur]]="USD",Table1[[#This Row],[Cur_Amount Debit]],Table1[[#This Row],[Cur_Amount Debit]]/Table1[[#This Row],[Exchange Rate]])))</f>
        <v/>
      </c>
      <c r="Y2821" s="161" t="str">
        <f>IF(E2821="","",(IF(Table1[[#This Row],[Cur]]="USD",Table1[[#This Row],[Cur_Amount Credit]],Table1[[#This Row],[Cur_Amount Credit]]/ExchangeRate)))</f>
        <v/>
      </c>
      <c r="Z2821" s="203" t="str">
        <f>IF(E2821="","",(Table1[[#This Row],[Debit USD]]-Table1[[#This Row],[Credit USD]]))</f>
        <v/>
      </c>
      <c r="AA2821" s="122"/>
      <c r="AB2821" s="1"/>
      <c r="AC2821" s="15"/>
      <c r="AD2821" s="15" t="str">
        <f>IF(AND(OR(Table1[[#This Row],[Account]]="15030",Table1[[#This Row],[Account]]="15035",Table1[[#This Row],[Account]]="20150"),Table1[[#This Row],[Vendor ID]]=""),1,"")</f>
        <v/>
      </c>
      <c r="AE2821" s="15"/>
      <c r="AF2821" s="15"/>
      <c r="AG2821" s="15"/>
      <c r="AH2821" s="46" t="str">
        <f>IF(Table1[[#This Row],[Posting Date]]&lt;&gt;"","GJ-"&amp;CountryID,"")</f>
        <v/>
      </c>
      <c r="AI2821" s="59" t="str">
        <f>IF(Table1[[#This Row],[Posting Date]]&lt;&gt;"",Table1[[#This Row],[Posting Date]],"")</f>
        <v/>
      </c>
      <c r="AJ2821" s="46"/>
      <c r="AK2821" s="46" t="str">
        <f>IF(Table1[[#This Row],[Description]]&lt;&gt;"",Table1[[#This Row],[Description]],"")</f>
        <v/>
      </c>
      <c r="AL2821" s="46" t="str">
        <f>IF(Table1[[#This Row],[Posting Date]]&lt;&gt;"",Table1[[#This Row],[Reference Number]],"")</f>
        <v/>
      </c>
      <c r="AM2821" s="46" t="str">
        <f>TRIM(Table1[[#This Row],[Line '#]])</f>
        <v/>
      </c>
      <c r="AN2821" s="46" t="str">
        <f>TRIM(Table1[[#This Row],[Account]])</f>
        <v/>
      </c>
      <c r="AO2821" s="46" t="str">
        <f>IF(Table1[[#This Row],[Posting Date]]&lt;&gt;"",$D$5,"")</f>
        <v/>
      </c>
      <c r="AP2821" s="46" t="str">
        <f>TRIM(Table1[[#This Row],[Departments-Prgrams]])</f>
        <v/>
      </c>
      <c r="AQ2821" s="46" t="str">
        <f>TRIM(Table1[[#This Row],[Grant]])</f>
        <v/>
      </c>
      <c r="AR2821" s="46" t="str">
        <f>TRIM(Table1[[#This Row],[Staff ID]])</f>
        <v/>
      </c>
      <c r="AS2821" s="46" t="str">
        <f>IF(TRIM(Table1[[#This Row],[Budget Code]])=0,"",TRIM(Table1[[#This Row],[Budget Code]]))</f>
        <v/>
      </c>
      <c r="AT2821" s="46" t="str">
        <f>IF(Table1[[#This Row],[Line Description]]&lt;&gt;"",Table1[[#This Row],[Line Description]],"")</f>
        <v/>
      </c>
      <c r="AU2821" s="46" t="str">
        <f>IF(Table1[[#This Row],[Cur_Amount Debit]]&gt;0,ROUND(Table1[[#This Row],[Cur_Amount Debit]],2),"")</f>
        <v/>
      </c>
      <c r="AV2821" s="46" t="str">
        <f>IF(Table1[[#This Row],[Cur_Amount Credit]]&gt;0,ROUND(Table1[[#This Row],[Cur_Amount Credit]],2),"")</f>
        <v/>
      </c>
      <c r="AW2821" s="46" t="str">
        <f>LEFT(Table1[[#This Row],[Cur]],3)</f>
        <v/>
      </c>
      <c r="AX2821" s="59"/>
      <c r="AY2821" s="46"/>
      <c r="AZ2821" s="46" t="str">
        <f>IF(Table1[[#This Row],[Cur]]&lt;&gt;"",IF(Table1[[#This Row],[Cur]]="USD","",ExchangeRate),"")</f>
        <v/>
      </c>
      <c r="BA2821" s="46" t="str">
        <f>IF(Table1[[#This Row],[Grant]]&lt;&gt;"",VLOOKUP(Table1[[#This Row],[Grant]],Grants!B:D,3),"")</f>
        <v/>
      </c>
      <c r="BB2821" s="46" t="str">
        <f>TRIM(Table1[[#This Row],[Vendor ID]])</f>
        <v/>
      </c>
      <c r="BC2821">
        <f>IF(Table1[[#This Row],[Reference Number]]=Q2820,BC2820,BC2820+1)</f>
        <v>2</v>
      </c>
    </row>
    <row r="2822" spans="1:55" ht="11.25" hidden="1" customHeight="1">
      <c r="A2822" s="1"/>
      <c r="B2822" s="88" t="str">
        <f>IF(Table1[[#This Row],[Posting Date]]&lt;&gt;"",IF(Table1[[#This Row],[Reference Number]]=Q2821,B2821+1,1),"")</f>
        <v/>
      </c>
      <c r="C2822" s="61"/>
      <c r="D2822" s="61"/>
      <c r="E2822" s="218"/>
      <c r="F2822" s="143" t="str">
        <f>IFERROR(IF(VLOOKUP(Table1[[#This Row],[Budget Code Description]],Dimentions!$X$6:$AC$132,2,FALSE)="","",VLOOKUP(Table1[[#This Row],[Budget Code Description]],Dimentions!$X$6:$AC$132,2,FALSE)),"")</f>
        <v/>
      </c>
      <c r="G2822" s="143" t="str">
        <f>IFERROR(VLOOKUP(Table1[[#This Row],[Budget Code Description]],Dimentions!$X$6:$AC$132,3,FALSE),"")</f>
        <v/>
      </c>
      <c r="H2822" s="64" t="str">
        <f>IFERROR(VLOOKUP(Table1[[#This Row],[Account]],Dimentions!$S$6:$V$233,2,FALSE),"")</f>
        <v/>
      </c>
      <c r="I2822" s="62">
        <f>_xlfn.NUMBERVALUE(LEFT(Table1[[#This Row],[Account]],1))</f>
        <v>0</v>
      </c>
      <c r="J2822" s="62" t="str">
        <f>IFERROR(VLOOKUP(Table1[[#This Row],[Budget Code Description]],Table6[#All],7,FALSE),"")</f>
        <v/>
      </c>
      <c r="K2822" s="143" t="str">
        <f>IFERROR(VLOOKUP(Table1[[#This Row],[Budget Code Description]],Table6[#All],8,FALSE),"")</f>
        <v/>
      </c>
      <c r="L2822" s="63"/>
      <c r="M2822" s="65" t="str">
        <f>IFERROR(VLOOKUP(Table1[[#This Row],[Staff ID]],Table2[],2,FALSE),"")</f>
        <v/>
      </c>
      <c r="N2822" s="211" t="str">
        <f>IFERROR(IF(VLOOKUP(Table1[[#This Row],[Budget Code Description]],Dimentions!$X$6:$AC$97,4,FALSE)="","",VLOOKUP(Table1[[#This Row],[Budget Code Description]],Dimentions!$X$6:$AC$97,4,FALSE)),"")</f>
        <v/>
      </c>
      <c r="O2822" s="65" t="str">
        <f>IFERROR(VLOOKUP(Table1[[#This Row],[Vendor ID]],Table549[],2,FALSE),"")</f>
        <v/>
      </c>
      <c r="P2822" s="63"/>
      <c r="Q2822" s="143" t="str">
        <f>IF(Table1[[#This Row],[Posting Date]]&lt;&gt;"",$D$9,"")</f>
        <v/>
      </c>
      <c r="R2822" s="159" t="str">
        <f>IF(Table1[[#This Row],[Posting Date]]&lt;&gt;"",$D$10,"")</f>
        <v/>
      </c>
      <c r="S2822" s="66"/>
      <c r="T2822" s="63"/>
      <c r="U2822" s="67"/>
      <c r="V2822" s="67"/>
      <c r="W2822" s="67" t="str">
        <f t="shared" si="44"/>
        <v/>
      </c>
      <c r="X2822" s="161" t="str">
        <f>IF(E2822="","",(IF(Table1[[#This Row],[Cur]]="USD",Table1[[#This Row],[Cur_Amount Debit]],Table1[[#This Row],[Cur_Amount Debit]]/Table1[[#This Row],[Exchange Rate]])))</f>
        <v/>
      </c>
      <c r="Y2822" s="161" t="str">
        <f>IF(E2822="","",(IF(Table1[[#This Row],[Cur]]="USD",Table1[[#This Row],[Cur_Amount Credit]],Table1[[#This Row],[Cur_Amount Credit]]/ExchangeRate)))</f>
        <v/>
      </c>
      <c r="Z2822" s="203" t="str">
        <f>IF(E2822="","",(Table1[[#This Row],[Debit USD]]-Table1[[#This Row],[Credit USD]]))</f>
        <v/>
      </c>
      <c r="AA2822" s="122"/>
      <c r="AB2822" s="1"/>
      <c r="AC2822" s="15"/>
      <c r="AD2822" s="15" t="str">
        <f>IF(AND(OR(Table1[[#This Row],[Account]]="15030",Table1[[#This Row],[Account]]="15035",Table1[[#This Row],[Account]]="20150"),Table1[[#This Row],[Vendor ID]]=""),1,"")</f>
        <v/>
      </c>
      <c r="AE2822" s="15"/>
      <c r="AF2822" s="15"/>
      <c r="AG2822" s="15"/>
      <c r="AH2822" s="46" t="str">
        <f>IF(Table1[[#This Row],[Posting Date]]&lt;&gt;"","GJ-"&amp;CountryID,"")</f>
        <v/>
      </c>
      <c r="AI2822" s="59" t="str">
        <f>IF(Table1[[#This Row],[Posting Date]]&lt;&gt;"",Table1[[#This Row],[Posting Date]],"")</f>
        <v/>
      </c>
      <c r="AJ2822" s="46"/>
      <c r="AK2822" s="46" t="str">
        <f>IF(Table1[[#This Row],[Description]]&lt;&gt;"",Table1[[#This Row],[Description]],"")</f>
        <v/>
      </c>
      <c r="AL2822" s="46" t="str">
        <f>IF(Table1[[#This Row],[Posting Date]]&lt;&gt;"",Table1[[#This Row],[Reference Number]],"")</f>
        <v/>
      </c>
      <c r="AM2822" s="46" t="str">
        <f>TRIM(Table1[[#This Row],[Line '#]])</f>
        <v/>
      </c>
      <c r="AN2822" s="46" t="str">
        <f>TRIM(Table1[[#This Row],[Account]])</f>
        <v/>
      </c>
      <c r="AO2822" s="46" t="str">
        <f>IF(Table1[[#This Row],[Posting Date]]&lt;&gt;"",$D$5,"")</f>
        <v/>
      </c>
      <c r="AP2822" s="46" t="str">
        <f>TRIM(Table1[[#This Row],[Departments-Prgrams]])</f>
        <v/>
      </c>
      <c r="AQ2822" s="46" t="str">
        <f>TRIM(Table1[[#This Row],[Grant]])</f>
        <v/>
      </c>
      <c r="AR2822" s="46" t="str">
        <f>TRIM(Table1[[#This Row],[Staff ID]])</f>
        <v/>
      </c>
      <c r="AS2822" s="46" t="str">
        <f>IF(TRIM(Table1[[#This Row],[Budget Code]])=0,"",TRIM(Table1[[#This Row],[Budget Code]]))</f>
        <v/>
      </c>
      <c r="AT2822" s="46" t="str">
        <f>IF(Table1[[#This Row],[Line Description]]&lt;&gt;"",Table1[[#This Row],[Line Description]],"")</f>
        <v/>
      </c>
      <c r="AU2822" s="46" t="str">
        <f>IF(Table1[[#This Row],[Cur_Amount Debit]]&gt;0,ROUND(Table1[[#This Row],[Cur_Amount Debit]],2),"")</f>
        <v/>
      </c>
      <c r="AV2822" s="46" t="str">
        <f>IF(Table1[[#This Row],[Cur_Amount Credit]]&gt;0,ROUND(Table1[[#This Row],[Cur_Amount Credit]],2),"")</f>
        <v/>
      </c>
      <c r="AW2822" s="46" t="str">
        <f>LEFT(Table1[[#This Row],[Cur]],3)</f>
        <v/>
      </c>
      <c r="AX2822" s="59"/>
      <c r="AY2822" s="46"/>
      <c r="AZ2822" s="46" t="str">
        <f>IF(Table1[[#This Row],[Cur]]&lt;&gt;"",IF(Table1[[#This Row],[Cur]]="USD","",ExchangeRate),"")</f>
        <v/>
      </c>
      <c r="BA2822" s="46" t="str">
        <f>IF(Table1[[#This Row],[Grant]]&lt;&gt;"",VLOOKUP(Table1[[#This Row],[Grant]],Grants!B:D,3),"")</f>
        <v/>
      </c>
      <c r="BB2822" s="46" t="str">
        <f>TRIM(Table1[[#This Row],[Vendor ID]])</f>
        <v/>
      </c>
      <c r="BC2822">
        <f>IF(Table1[[#This Row],[Reference Number]]=Q2821,BC2821,BC2821+1)</f>
        <v>2</v>
      </c>
    </row>
    <row r="2823" spans="1:55" ht="11.25" hidden="1" customHeight="1">
      <c r="A2823" s="1"/>
      <c r="B2823" s="88" t="str">
        <f>IF(Table1[[#This Row],[Posting Date]]&lt;&gt;"",IF(Table1[[#This Row],[Reference Number]]=Q2822,B2822+1,1),"")</f>
        <v/>
      </c>
      <c r="C2823" s="61"/>
      <c r="D2823" s="61"/>
      <c r="E2823" s="218"/>
      <c r="F2823" s="143" t="str">
        <f>IFERROR(IF(VLOOKUP(Table1[[#This Row],[Budget Code Description]],Dimentions!$X$6:$AC$132,2,FALSE)="","",VLOOKUP(Table1[[#This Row],[Budget Code Description]],Dimentions!$X$6:$AC$132,2,FALSE)),"")</f>
        <v/>
      </c>
      <c r="G2823" s="143" t="str">
        <f>IFERROR(VLOOKUP(Table1[[#This Row],[Budget Code Description]],Dimentions!$X$6:$AC$132,3,FALSE),"")</f>
        <v/>
      </c>
      <c r="H2823" s="64" t="str">
        <f>IFERROR(VLOOKUP(Table1[[#This Row],[Account]],Dimentions!$S$6:$V$233,2,FALSE),"")</f>
        <v/>
      </c>
      <c r="I2823" s="62">
        <f>_xlfn.NUMBERVALUE(LEFT(Table1[[#This Row],[Account]],1))</f>
        <v>0</v>
      </c>
      <c r="J2823" s="62" t="str">
        <f>IFERROR(VLOOKUP(Table1[[#This Row],[Budget Code Description]],Table6[#All],7,FALSE),"")</f>
        <v/>
      </c>
      <c r="K2823" s="143" t="str">
        <f>IFERROR(VLOOKUP(Table1[[#This Row],[Budget Code Description]],Table6[#All],8,FALSE),"")</f>
        <v/>
      </c>
      <c r="L2823" s="63"/>
      <c r="M2823" s="65" t="str">
        <f>IFERROR(VLOOKUP(Table1[[#This Row],[Staff ID]],Table2[],2,FALSE),"")</f>
        <v/>
      </c>
      <c r="N2823" s="211" t="str">
        <f>IFERROR(IF(VLOOKUP(Table1[[#This Row],[Budget Code Description]],Dimentions!$X$6:$AC$97,4,FALSE)="","",VLOOKUP(Table1[[#This Row],[Budget Code Description]],Dimentions!$X$6:$AC$97,4,FALSE)),"")</f>
        <v/>
      </c>
      <c r="O2823" s="65" t="str">
        <f>IFERROR(VLOOKUP(Table1[[#This Row],[Vendor ID]],Table549[],2,FALSE),"")</f>
        <v/>
      </c>
      <c r="P2823" s="63"/>
      <c r="Q2823" s="143" t="str">
        <f>IF(Table1[[#This Row],[Posting Date]]&lt;&gt;"",$D$9,"")</f>
        <v/>
      </c>
      <c r="R2823" s="159" t="str">
        <f>IF(Table1[[#This Row],[Posting Date]]&lt;&gt;"",$D$10,"")</f>
        <v/>
      </c>
      <c r="S2823" s="66"/>
      <c r="T2823" s="63"/>
      <c r="U2823" s="67"/>
      <c r="V2823" s="67"/>
      <c r="W2823" s="67" t="str">
        <f t="shared" si="44"/>
        <v/>
      </c>
      <c r="X2823" s="161" t="str">
        <f>IF(E2823="","",(IF(Table1[[#This Row],[Cur]]="USD",Table1[[#This Row],[Cur_Amount Debit]],Table1[[#This Row],[Cur_Amount Debit]]/Table1[[#This Row],[Exchange Rate]])))</f>
        <v/>
      </c>
      <c r="Y2823" s="161" t="str">
        <f>IF(E2823="","",(IF(Table1[[#This Row],[Cur]]="USD",Table1[[#This Row],[Cur_Amount Credit]],Table1[[#This Row],[Cur_Amount Credit]]/ExchangeRate)))</f>
        <v/>
      </c>
      <c r="Z2823" s="203" t="str">
        <f>IF(E2823="","",(Table1[[#This Row],[Debit USD]]-Table1[[#This Row],[Credit USD]]))</f>
        <v/>
      </c>
      <c r="AA2823" s="122"/>
      <c r="AB2823" s="1"/>
      <c r="AC2823" s="15"/>
      <c r="AD2823" s="15" t="str">
        <f>IF(AND(OR(Table1[[#This Row],[Account]]="15030",Table1[[#This Row],[Account]]="15035",Table1[[#This Row],[Account]]="20150"),Table1[[#This Row],[Vendor ID]]=""),1,"")</f>
        <v/>
      </c>
      <c r="AE2823" s="15"/>
      <c r="AF2823" s="15"/>
      <c r="AG2823" s="15"/>
      <c r="AH2823" s="46" t="str">
        <f>IF(Table1[[#This Row],[Posting Date]]&lt;&gt;"","GJ-"&amp;CountryID,"")</f>
        <v/>
      </c>
      <c r="AI2823" s="59" t="str">
        <f>IF(Table1[[#This Row],[Posting Date]]&lt;&gt;"",Table1[[#This Row],[Posting Date]],"")</f>
        <v/>
      </c>
      <c r="AJ2823" s="46"/>
      <c r="AK2823" s="46" t="str">
        <f>IF(Table1[[#This Row],[Description]]&lt;&gt;"",Table1[[#This Row],[Description]],"")</f>
        <v/>
      </c>
      <c r="AL2823" s="46" t="str">
        <f>IF(Table1[[#This Row],[Posting Date]]&lt;&gt;"",Table1[[#This Row],[Reference Number]],"")</f>
        <v/>
      </c>
      <c r="AM2823" s="46" t="str">
        <f>TRIM(Table1[[#This Row],[Line '#]])</f>
        <v/>
      </c>
      <c r="AN2823" s="46" t="str">
        <f>TRIM(Table1[[#This Row],[Account]])</f>
        <v/>
      </c>
      <c r="AO2823" s="46" t="str">
        <f>IF(Table1[[#This Row],[Posting Date]]&lt;&gt;"",$D$5,"")</f>
        <v/>
      </c>
      <c r="AP2823" s="46" t="str">
        <f>TRIM(Table1[[#This Row],[Departments-Prgrams]])</f>
        <v/>
      </c>
      <c r="AQ2823" s="46" t="str">
        <f>TRIM(Table1[[#This Row],[Grant]])</f>
        <v/>
      </c>
      <c r="AR2823" s="46" t="str">
        <f>TRIM(Table1[[#This Row],[Staff ID]])</f>
        <v/>
      </c>
      <c r="AS2823" s="46" t="str">
        <f>IF(TRIM(Table1[[#This Row],[Budget Code]])=0,"",TRIM(Table1[[#This Row],[Budget Code]]))</f>
        <v/>
      </c>
      <c r="AT2823" s="46" t="str">
        <f>IF(Table1[[#This Row],[Line Description]]&lt;&gt;"",Table1[[#This Row],[Line Description]],"")</f>
        <v/>
      </c>
      <c r="AU2823" s="46" t="str">
        <f>IF(Table1[[#This Row],[Cur_Amount Debit]]&gt;0,ROUND(Table1[[#This Row],[Cur_Amount Debit]],2),"")</f>
        <v/>
      </c>
      <c r="AV2823" s="46" t="str">
        <f>IF(Table1[[#This Row],[Cur_Amount Credit]]&gt;0,ROUND(Table1[[#This Row],[Cur_Amount Credit]],2),"")</f>
        <v/>
      </c>
      <c r="AW2823" s="46" t="str">
        <f>LEFT(Table1[[#This Row],[Cur]],3)</f>
        <v/>
      </c>
      <c r="AX2823" s="59"/>
      <c r="AY2823" s="46"/>
      <c r="AZ2823" s="46" t="str">
        <f>IF(Table1[[#This Row],[Cur]]&lt;&gt;"",IF(Table1[[#This Row],[Cur]]="USD","",ExchangeRate),"")</f>
        <v/>
      </c>
      <c r="BA2823" s="46" t="str">
        <f>IF(Table1[[#This Row],[Grant]]&lt;&gt;"",VLOOKUP(Table1[[#This Row],[Grant]],Grants!B:D,3),"")</f>
        <v/>
      </c>
      <c r="BB2823" s="46" t="str">
        <f>TRIM(Table1[[#This Row],[Vendor ID]])</f>
        <v/>
      </c>
      <c r="BC2823">
        <f>IF(Table1[[#This Row],[Reference Number]]=Q2822,BC2822,BC2822+1)</f>
        <v>2</v>
      </c>
    </row>
    <row r="2824" spans="1:55" ht="11.25" hidden="1" customHeight="1">
      <c r="A2824" s="1"/>
      <c r="B2824" s="88" t="str">
        <f>IF(Table1[[#This Row],[Posting Date]]&lt;&gt;"",IF(Table1[[#This Row],[Reference Number]]=Q2823,B2823+1,1),"")</f>
        <v/>
      </c>
      <c r="C2824" s="61"/>
      <c r="D2824" s="61"/>
      <c r="E2824" s="218"/>
      <c r="F2824" s="143" t="str">
        <f>IFERROR(IF(VLOOKUP(Table1[[#This Row],[Budget Code Description]],Dimentions!$X$6:$AC$132,2,FALSE)="","",VLOOKUP(Table1[[#This Row],[Budget Code Description]],Dimentions!$X$6:$AC$132,2,FALSE)),"")</f>
        <v/>
      </c>
      <c r="G2824" s="143" t="str">
        <f>IFERROR(VLOOKUP(Table1[[#This Row],[Budget Code Description]],Dimentions!$X$6:$AC$132,3,FALSE),"")</f>
        <v/>
      </c>
      <c r="H2824" s="64" t="str">
        <f>IFERROR(VLOOKUP(Table1[[#This Row],[Account]],Dimentions!$S$6:$V$233,2,FALSE),"")</f>
        <v/>
      </c>
      <c r="I2824" s="62">
        <f>_xlfn.NUMBERVALUE(LEFT(Table1[[#This Row],[Account]],1))</f>
        <v>0</v>
      </c>
      <c r="J2824" s="62" t="str">
        <f>IFERROR(VLOOKUP(Table1[[#This Row],[Budget Code Description]],Table6[#All],7,FALSE),"")</f>
        <v/>
      </c>
      <c r="K2824" s="143" t="str">
        <f>IFERROR(VLOOKUP(Table1[[#This Row],[Budget Code Description]],Table6[#All],8,FALSE),"")</f>
        <v/>
      </c>
      <c r="L2824" s="63"/>
      <c r="M2824" s="65" t="str">
        <f>IFERROR(VLOOKUP(Table1[[#This Row],[Staff ID]],Table2[],2,FALSE),"")</f>
        <v/>
      </c>
      <c r="N2824" s="211" t="str">
        <f>IFERROR(IF(VLOOKUP(Table1[[#This Row],[Budget Code Description]],Dimentions!$X$6:$AC$97,4,FALSE)="","",VLOOKUP(Table1[[#This Row],[Budget Code Description]],Dimentions!$X$6:$AC$97,4,FALSE)),"")</f>
        <v/>
      </c>
      <c r="O2824" s="65" t="str">
        <f>IFERROR(VLOOKUP(Table1[[#This Row],[Vendor ID]],Table549[],2,FALSE),"")</f>
        <v/>
      </c>
      <c r="P2824" s="63"/>
      <c r="Q2824" s="143" t="str">
        <f>IF(Table1[[#This Row],[Posting Date]]&lt;&gt;"",$D$9,"")</f>
        <v/>
      </c>
      <c r="R2824" s="159" t="str">
        <f>IF(Table1[[#This Row],[Posting Date]]&lt;&gt;"",$D$10,"")</f>
        <v/>
      </c>
      <c r="S2824" s="66"/>
      <c r="T2824" s="63"/>
      <c r="U2824" s="67"/>
      <c r="V2824" s="67"/>
      <c r="W2824" s="67" t="str">
        <f t="shared" si="44"/>
        <v/>
      </c>
      <c r="X2824" s="161" t="str">
        <f>IF(E2824="","",(IF(Table1[[#This Row],[Cur]]="USD",Table1[[#This Row],[Cur_Amount Debit]],Table1[[#This Row],[Cur_Amount Debit]]/Table1[[#This Row],[Exchange Rate]])))</f>
        <v/>
      </c>
      <c r="Y2824" s="161" t="str">
        <f>IF(E2824="","",(IF(Table1[[#This Row],[Cur]]="USD",Table1[[#This Row],[Cur_Amount Credit]],Table1[[#This Row],[Cur_Amount Credit]]/ExchangeRate)))</f>
        <v/>
      </c>
      <c r="Z2824" s="203" t="str">
        <f>IF(E2824="","",(Table1[[#This Row],[Debit USD]]-Table1[[#This Row],[Credit USD]]))</f>
        <v/>
      </c>
      <c r="AA2824" s="122"/>
      <c r="AB2824" s="1"/>
      <c r="AC2824" s="15"/>
      <c r="AD2824" s="15" t="str">
        <f>IF(AND(OR(Table1[[#This Row],[Account]]="15030",Table1[[#This Row],[Account]]="15035",Table1[[#This Row],[Account]]="20150"),Table1[[#This Row],[Vendor ID]]=""),1,"")</f>
        <v/>
      </c>
      <c r="AE2824" s="15"/>
      <c r="AF2824" s="15"/>
      <c r="AG2824" s="15"/>
      <c r="AH2824" s="46" t="str">
        <f>IF(Table1[[#This Row],[Posting Date]]&lt;&gt;"","GJ-"&amp;CountryID,"")</f>
        <v/>
      </c>
      <c r="AI2824" s="59" t="str">
        <f>IF(Table1[[#This Row],[Posting Date]]&lt;&gt;"",Table1[[#This Row],[Posting Date]],"")</f>
        <v/>
      </c>
      <c r="AJ2824" s="46"/>
      <c r="AK2824" s="46" t="str">
        <f>IF(Table1[[#This Row],[Description]]&lt;&gt;"",Table1[[#This Row],[Description]],"")</f>
        <v/>
      </c>
      <c r="AL2824" s="46" t="str">
        <f>IF(Table1[[#This Row],[Posting Date]]&lt;&gt;"",Table1[[#This Row],[Reference Number]],"")</f>
        <v/>
      </c>
      <c r="AM2824" s="46" t="str">
        <f>TRIM(Table1[[#This Row],[Line '#]])</f>
        <v/>
      </c>
      <c r="AN2824" s="46" t="str">
        <f>TRIM(Table1[[#This Row],[Account]])</f>
        <v/>
      </c>
      <c r="AO2824" s="46" t="str">
        <f>IF(Table1[[#This Row],[Posting Date]]&lt;&gt;"",$D$5,"")</f>
        <v/>
      </c>
      <c r="AP2824" s="46" t="str">
        <f>TRIM(Table1[[#This Row],[Departments-Prgrams]])</f>
        <v/>
      </c>
      <c r="AQ2824" s="46" t="str">
        <f>TRIM(Table1[[#This Row],[Grant]])</f>
        <v/>
      </c>
      <c r="AR2824" s="46" t="str">
        <f>TRIM(Table1[[#This Row],[Staff ID]])</f>
        <v/>
      </c>
      <c r="AS2824" s="46" t="str">
        <f>IF(TRIM(Table1[[#This Row],[Budget Code]])=0,"",TRIM(Table1[[#This Row],[Budget Code]]))</f>
        <v/>
      </c>
      <c r="AT2824" s="46" t="str">
        <f>IF(Table1[[#This Row],[Line Description]]&lt;&gt;"",Table1[[#This Row],[Line Description]],"")</f>
        <v/>
      </c>
      <c r="AU2824" s="46" t="str">
        <f>IF(Table1[[#This Row],[Cur_Amount Debit]]&gt;0,ROUND(Table1[[#This Row],[Cur_Amount Debit]],2),"")</f>
        <v/>
      </c>
      <c r="AV2824" s="46" t="str">
        <f>IF(Table1[[#This Row],[Cur_Amount Credit]]&gt;0,ROUND(Table1[[#This Row],[Cur_Amount Credit]],2),"")</f>
        <v/>
      </c>
      <c r="AW2824" s="46" t="str">
        <f>LEFT(Table1[[#This Row],[Cur]],3)</f>
        <v/>
      </c>
      <c r="AX2824" s="59"/>
      <c r="AY2824" s="46"/>
      <c r="AZ2824" s="46" t="str">
        <f>IF(Table1[[#This Row],[Cur]]&lt;&gt;"",IF(Table1[[#This Row],[Cur]]="USD","",ExchangeRate),"")</f>
        <v/>
      </c>
      <c r="BA2824" s="46" t="str">
        <f>IF(Table1[[#This Row],[Grant]]&lt;&gt;"",VLOOKUP(Table1[[#This Row],[Grant]],Grants!B:D,3),"")</f>
        <v/>
      </c>
      <c r="BB2824" s="46" t="str">
        <f>TRIM(Table1[[#This Row],[Vendor ID]])</f>
        <v/>
      </c>
      <c r="BC2824">
        <f>IF(Table1[[#This Row],[Reference Number]]=Q2823,BC2823,BC2823+1)</f>
        <v>2</v>
      </c>
    </row>
    <row r="2825" spans="1:55" ht="11.25" hidden="1" customHeight="1">
      <c r="A2825" s="1"/>
      <c r="B2825" s="88" t="str">
        <f>IF(Table1[[#This Row],[Posting Date]]&lt;&gt;"",IF(Table1[[#This Row],[Reference Number]]=Q2824,B2824+1,1),"")</f>
        <v/>
      </c>
      <c r="C2825" s="61"/>
      <c r="D2825" s="61"/>
      <c r="E2825" s="218"/>
      <c r="F2825" s="143" t="str">
        <f>IFERROR(IF(VLOOKUP(Table1[[#This Row],[Budget Code Description]],Dimentions!$X$6:$AC$132,2,FALSE)="","",VLOOKUP(Table1[[#This Row],[Budget Code Description]],Dimentions!$X$6:$AC$132,2,FALSE)),"")</f>
        <v/>
      </c>
      <c r="G2825" s="143" t="str">
        <f>IFERROR(VLOOKUP(Table1[[#This Row],[Budget Code Description]],Dimentions!$X$6:$AC$132,3,FALSE),"")</f>
        <v/>
      </c>
      <c r="H2825" s="64" t="str">
        <f>IFERROR(VLOOKUP(Table1[[#This Row],[Account]],Dimentions!$S$6:$V$233,2,FALSE),"")</f>
        <v/>
      </c>
      <c r="I2825" s="62">
        <f>_xlfn.NUMBERVALUE(LEFT(Table1[[#This Row],[Account]],1))</f>
        <v>0</v>
      </c>
      <c r="J2825" s="62" t="str">
        <f>IFERROR(VLOOKUP(Table1[[#This Row],[Budget Code Description]],Table6[#All],7,FALSE),"")</f>
        <v/>
      </c>
      <c r="K2825" s="143" t="str">
        <f>IFERROR(VLOOKUP(Table1[[#This Row],[Budget Code Description]],Table6[#All],8,FALSE),"")</f>
        <v/>
      </c>
      <c r="L2825" s="63"/>
      <c r="M2825" s="65" t="str">
        <f>IFERROR(VLOOKUP(Table1[[#This Row],[Staff ID]],Table2[],2,FALSE),"")</f>
        <v/>
      </c>
      <c r="N2825" s="211" t="str">
        <f>IFERROR(IF(VLOOKUP(Table1[[#This Row],[Budget Code Description]],Dimentions!$X$6:$AC$97,4,FALSE)="","",VLOOKUP(Table1[[#This Row],[Budget Code Description]],Dimentions!$X$6:$AC$97,4,FALSE)),"")</f>
        <v/>
      </c>
      <c r="O2825" s="65" t="str">
        <f>IFERROR(VLOOKUP(Table1[[#This Row],[Vendor ID]],Table549[],2,FALSE),"")</f>
        <v/>
      </c>
      <c r="P2825" s="63"/>
      <c r="Q2825" s="143" t="str">
        <f>IF(Table1[[#This Row],[Posting Date]]&lt;&gt;"",$D$9,"")</f>
        <v/>
      </c>
      <c r="R2825" s="159" t="str">
        <f>IF(Table1[[#This Row],[Posting Date]]&lt;&gt;"",$D$10,"")</f>
        <v/>
      </c>
      <c r="S2825" s="66"/>
      <c r="T2825" s="63"/>
      <c r="U2825" s="67"/>
      <c r="V2825" s="67"/>
      <c r="W2825" s="67" t="str">
        <f t="shared" si="44"/>
        <v/>
      </c>
      <c r="X2825" s="161" t="str">
        <f>IF(E2825="","",(IF(Table1[[#This Row],[Cur]]="USD",Table1[[#This Row],[Cur_Amount Debit]],Table1[[#This Row],[Cur_Amount Debit]]/Table1[[#This Row],[Exchange Rate]])))</f>
        <v/>
      </c>
      <c r="Y2825" s="161" t="str">
        <f>IF(E2825="","",(IF(Table1[[#This Row],[Cur]]="USD",Table1[[#This Row],[Cur_Amount Credit]],Table1[[#This Row],[Cur_Amount Credit]]/ExchangeRate)))</f>
        <v/>
      </c>
      <c r="Z2825" s="203" t="str">
        <f>IF(E2825="","",(Table1[[#This Row],[Debit USD]]-Table1[[#This Row],[Credit USD]]))</f>
        <v/>
      </c>
      <c r="AA2825" s="122"/>
      <c r="AB2825" s="1"/>
      <c r="AC2825" s="15"/>
      <c r="AD2825" s="15" t="str">
        <f>IF(AND(OR(Table1[[#This Row],[Account]]="15030",Table1[[#This Row],[Account]]="15035",Table1[[#This Row],[Account]]="20150"),Table1[[#This Row],[Vendor ID]]=""),1,"")</f>
        <v/>
      </c>
      <c r="AE2825" s="15"/>
      <c r="AF2825" s="15"/>
      <c r="AG2825" s="15"/>
      <c r="AH2825" s="46" t="str">
        <f>IF(Table1[[#This Row],[Posting Date]]&lt;&gt;"","GJ-"&amp;CountryID,"")</f>
        <v/>
      </c>
      <c r="AI2825" s="59" t="str">
        <f>IF(Table1[[#This Row],[Posting Date]]&lt;&gt;"",Table1[[#This Row],[Posting Date]],"")</f>
        <v/>
      </c>
      <c r="AJ2825" s="46"/>
      <c r="AK2825" s="46" t="str">
        <f>IF(Table1[[#This Row],[Description]]&lt;&gt;"",Table1[[#This Row],[Description]],"")</f>
        <v/>
      </c>
      <c r="AL2825" s="46" t="str">
        <f>IF(Table1[[#This Row],[Posting Date]]&lt;&gt;"",Table1[[#This Row],[Reference Number]],"")</f>
        <v/>
      </c>
      <c r="AM2825" s="46" t="str">
        <f>TRIM(Table1[[#This Row],[Line '#]])</f>
        <v/>
      </c>
      <c r="AN2825" s="46" t="str">
        <f>TRIM(Table1[[#This Row],[Account]])</f>
        <v/>
      </c>
      <c r="AO2825" s="46" t="str">
        <f>IF(Table1[[#This Row],[Posting Date]]&lt;&gt;"",$D$5,"")</f>
        <v/>
      </c>
      <c r="AP2825" s="46" t="str">
        <f>TRIM(Table1[[#This Row],[Departments-Prgrams]])</f>
        <v/>
      </c>
      <c r="AQ2825" s="46" t="str">
        <f>TRIM(Table1[[#This Row],[Grant]])</f>
        <v/>
      </c>
      <c r="AR2825" s="46" t="str">
        <f>TRIM(Table1[[#This Row],[Staff ID]])</f>
        <v/>
      </c>
      <c r="AS2825" s="46" t="str">
        <f>IF(TRIM(Table1[[#This Row],[Budget Code]])=0,"",TRIM(Table1[[#This Row],[Budget Code]]))</f>
        <v/>
      </c>
      <c r="AT2825" s="46" t="str">
        <f>IF(Table1[[#This Row],[Line Description]]&lt;&gt;"",Table1[[#This Row],[Line Description]],"")</f>
        <v/>
      </c>
      <c r="AU2825" s="46" t="str">
        <f>IF(Table1[[#This Row],[Cur_Amount Debit]]&gt;0,ROUND(Table1[[#This Row],[Cur_Amount Debit]],2),"")</f>
        <v/>
      </c>
      <c r="AV2825" s="46" t="str">
        <f>IF(Table1[[#This Row],[Cur_Amount Credit]]&gt;0,ROUND(Table1[[#This Row],[Cur_Amount Credit]],2),"")</f>
        <v/>
      </c>
      <c r="AW2825" s="46" t="str">
        <f>LEFT(Table1[[#This Row],[Cur]],3)</f>
        <v/>
      </c>
      <c r="AX2825" s="59"/>
      <c r="AY2825" s="46"/>
      <c r="AZ2825" s="46" t="str">
        <f>IF(Table1[[#This Row],[Cur]]&lt;&gt;"",IF(Table1[[#This Row],[Cur]]="USD","",ExchangeRate),"")</f>
        <v/>
      </c>
      <c r="BA2825" s="46" t="str">
        <f>IF(Table1[[#This Row],[Grant]]&lt;&gt;"",VLOOKUP(Table1[[#This Row],[Grant]],Grants!B:D,3),"")</f>
        <v/>
      </c>
      <c r="BB2825" s="46" t="str">
        <f>TRIM(Table1[[#This Row],[Vendor ID]])</f>
        <v/>
      </c>
      <c r="BC2825">
        <f>IF(Table1[[#This Row],[Reference Number]]=Q2824,BC2824,BC2824+1)</f>
        <v>2</v>
      </c>
    </row>
    <row r="2826" spans="1:55" ht="11.25" hidden="1" customHeight="1">
      <c r="A2826" s="1"/>
      <c r="B2826" s="88" t="str">
        <f>IF(Table1[[#This Row],[Posting Date]]&lt;&gt;"",IF(Table1[[#This Row],[Reference Number]]=Q2825,B2825+1,1),"")</f>
        <v/>
      </c>
      <c r="C2826" s="61"/>
      <c r="D2826" s="61"/>
      <c r="E2826" s="218"/>
      <c r="F2826" s="143" t="str">
        <f>IFERROR(IF(VLOOKUP(Table1[[#This Row],[Budget Code Description]],Dimentions!$X$6:$AC$132,2,FALSE)="","",VLOOKUP(Table1[[#This Row],[Budget Code Description]],Dimentions!$X$6:$AC$132,2,FALSE)),"")</f>
        <v/>
      </c>
      <c r="G2826" s="143" t="str">
        <f>IFERROR(VLOOKUP(Table1[[#This Row],[Budget Code Description]],Dimentions!$X$6:$AC$132,3,FALSE),"")</f>
        <v/>
      </c>
      <c r="H2826" s="64" t="str">
        <f>IFERROR(VLOOKUP(Table1[[#This Row],[Account]],Dimentions!$S$6:$V$233,2,FALSE),"")</f>
        <v/>
      </c>
      <c r="I2826" s="62">
        <f>_xlfn.NUMBERVALUE(LEFT(Table1[[#This Row],[Account]],1))</f>
        <v>0</v>
      </c>
      <c r="J2826" s="62" t="str">
        <f>IFERROR(VLOOKUP(Table1[[#This Row],[Budget Code Description]],Table6[#All],7,FALSE),"")</f>
        <v/>
      </c>
      <c r="K2826" s="143" t="str">
        <f>IFERROR(VLOOKUP(Table1[[#This Row],[Budget Code Description]],Table6[#All],8,FALSE),"")</f>
        <v/>
      </c>
      <c r="L2826" s="63"/>
      <c r="M2826" s="65" t="str">
        <f>IFERROR(VLOOKUP(Table1[[#This Row],[Staff ID]],Table2[],2,FALSE),"")</f>
        <v/>
      </c>
      <c r="N2826" s="211" t="str">
        <f>IFERROR(IF(VLOOKUP(Table1[[#This Row],[Budget Code Description]],Dimentions!$X$6:$AC$97,4,FALSE)="","",VLOOKUP(Table1[[#This Row],[Budget Code Description]],Dimentions!$X$6:$AC$97,4,FALSE)),"")</f>
        <v/>
      </c>
      <c r="O2826" s="65" t="str">
        <f>IFERROR(VLOOKUP(Table1[[#This Row],[Vendor ID]],Table549[],2,FALSE),"")</f>
        <v/>
      </c>
      <c r="P2826" s="63"/>
      <c r="Q2826" s="143" t="str">
        <f>IF(Table1[[#This Row],[Posting Date]]&lt;&gt;"",$D$9,"")</f>
        <v/>
      </c>
      <c r="R2826" s="159" t="str">
        <f>IF(Table1[[#This Row],[Posting Date]]&lt;&gt;"",$D$10,"")</f>
        <v/>
      </c>
      <c r="S2826" s="66"/>
      <c r="T2826" s="63"/>
      <c r="U2826" s="67"/>
      <c r="V2826" s="67"/>
      <c r="W2826" s="67" t="str">
        <f t="shared" si="44"/>
        <v/>
      </c>
      <c r="X2826" s="161" t="str">
        <f>IF(E2826="","",(IF(Table1[[#This Row],[Cur]]="USD",Table1[[#This Row],[Cur_Amount Debit]],Table1[[#This Row],[Cur_Amount Debit]]/Table1[[#This Row],[Exchange Rate]])))</f>
        <v/>
      </c>
      <c r="Y2826" s="161" t="str">
        <f>IF(E2826="","",(IF(Table1[[#This Row],[Cur]]="USD",Table1[[#This Row],[Cur_Amount Credit]],Table1[[#This Row],[Cur_Amount Credit]]/ExchangeRate)))</f>
        <v/>
      </c>
      <c r="Z2826" s="203" t="str">
        <f>IF(E2826="","",(Table1[[#This Row],[Debit USD]]-Table1[[#This Row],[Credit USD]]))</f>
        <v/>
      </c>
      <c r="AA2826" s="122"/>
      <c r="AB2826" s="1"/>
      <c r="AC2826" s="15"/>
      <c r="AD2826" s="15" t="str">
        <f>IF(AND(OR(Table1[[#This Row],[Account]]="15030",Table1[[#This Row],[Account]]="15035",Table1[[#This Row],[Account]]="20150"),Table1[[#This Row],[Vendor ID]]=""),1,"")</f>
        <v/>
      </c>
      <c r="AE2826" s="15"/>
      <c r="AF2826" s="15"/>
      <c r="AG2826" s="15"/>
      <c r="AH2826" s="46" t="str">
        <f>IF(Table1[[#This Row],[Posting Date]]&lt;&gt;"","GJ-"&amp;CountryID,"")</f>
        <v/>
      </c>
      <c r="AI2826" s="59" t="str">
        <f>IF(Table1[[#This Row],[Posting Date]]&lt;&gt;"",Table1[[#This Row],[Posting Date]],"")</f>
        <v/>
      </c>
      <c r="AJ2826" s="46"/>
      <c r="AK2826" s="46" t="str">
        <f>IF(Table1[[#This Row],[Description]]&lt;&gt;"",Table1[[#This Row],[Description]],"")</f>
        <v/>
      </c>
      <c r="AL2826" s="46" t="str">
        <f>IF(Table1[[#This Row],[Posting Date]]&lt;&gt;"",Table1[[#This Row],[Reference Number]],"")</f>
        <v/>
      </c>
      <c r="AM2826" s="46" t="str">
        <f>TRIM(Table1[[#This Row],[Line '#]])</f>
        <v/>
      </c>
      <c r="AN2826" s="46" t="str">
        <f>TRIM(Table1[[#This Row],[Account]])</f>
        <v/>
      </c>
      <c r="AO2826" s="46" t="str">
        <f>IF(Table1[[#This Row],[Posting Date]]&lt;&gt;"",$D$5,"")</f>
        <v/>
      </c>
      <c r="AP2826" s="46" t="str">
        <f>TRIM(Table1[[#This Row],[Departments-Prgrams]])</f>
        <v/>
      </c>
      <c r="AQ2826" s="46" t="str">
        <f>TRIM(Table1[[#This Row],[Grant]])</f>
        <v/>
      </c>
      <c r="AR2826" s="46" t="str">
        <f>TRIM(Table1[[#This Row],[Staff ID]])</f>
        <v/>
      </c>
      <c r="AS2826" s="46" t="str">
        <f>IF(TRIM(Table1[[#This Row],[Budget Code]])=0,"",TRIM(Table1[[#This Row],[Budget Code]]))</f>
        <v/>
      </c>
      <c r="AT2826" s="46" t="str">
        <f>IF(Table1[[#This Row],[Line Description]]&lt;&gt;"",Table1[[#This Row],[Line Description]],"")</f>
        <v/>
      </c>
      <c r="AU2826" s="46" t="str">
        <f>IF(Table1[[#This Row],[Cur_Amount Debit]]&gt;0,ROUND(Table1[[#This Row],[Cur_Amount Debit]],2),"")</f>
        <v/>
      </c>
      <c r="AV2826" s="46" t="str">
        <f>IF(Table1[[#This Row],[Cur_Amount Credit]]&gt;0,ROUND(Table1[[#This Row],[Cur_Amount Credit]],2),"")</f>
        <v/>
      </c>
      <c r="AW2826" s="46" t="str">
        <f>LEFT(Table1[[#This Row],[Cur]],3)</f>
        <v/>
      </c>
      <c r="AX2826" s="59"/>
      <c r="AY2826" s="46"/>
      <c r="AZ2826" s="46" t="str">
        <f>IF(Table1[[#This Row],[Cur]]&lt;&gt;"",IF(Table1[[#This Row],[Cur]]="USD","",ExchangeRate),"")</f>
        <v/>
      </c>
      <c r="BA2826" s="46" t="str">
        <f>IF(Table1[[#This Row],[Grant]]&lt;&gt;"",VLOOKUP(Table1[[#This Row],[Grant]],Grants!B:D,3),"")</f>
        <v/>
      </c>
      <c r="BB2826" s="46" t="str">
        <f>TRIM(Table1[[#This Row],[Vendor ID]])</f>
        <v/>
      </c>
      <c r="BC2826">
        <f>IF(Table1[[#This Row],[Reference Number]]=Q2825,BC2825,BC2825+1)</f>
        <v>2</v>
      </c>
    </row>
    <row r="2827" spans="1:55" ht="11.25" hidden="1" customHeight="1">
      <c r="A2827" s="1"/>
      <c r="B2827" s="88" t="str">
        <f>IF(Table1[[#This Row],[Posting Date]]&lt;&gt;"",IF(Table1[[#This Row],[Reference Number]]=Q2826,B2826+1,1),"")</f>
        <v/>
      </c>
      <c r="C2827" s="61"/>
      <c r="D2827" s="61"/>
      <c r="E2827" s="218"/>
      <c r="F2827" s="143" t="str">
        <f>IFERROR(IF(VLOOKUP(Table1[[#This Row],[Budget Code Description]],Dimentions!$X$6:$AC$132,2,FALSE)="","",VLOOKUP(Table1[[#This Row],[Budget Code Description]],Dimentions!$X$6:$AC$132,2,FALSE)),"")</f>
        <v/>
      </c>
      <c r="G2827" s="143" t="str">
        <f>IFERROR(VLOOKUP(Table1[[#This Row],[Budget Code Description]],Dimentions!$X$6:$AC$132,3,FALSE),"")</f>
        <v/>
      </c>
      <c r="H2827" s="64" t="str">
        <f>IFERROR(VLOOKUP(Table1[[#This Row],[Account]],Dimentions!$S$6:$V$233,2,FALSE),"")</f>
        <v/>
      </c>
      <c r="I2827" s="62">
        <f>_xlfn.NUMBERVALUE(LEFT(Table1[[#This Row],[Account]],1))</f>
        <v>0</v>
      </c>
      <c r="J2827" s="62" t="str">
        <f>IFERROR(VLOOKUP(Table1[[#This Row],[Budget Code Description]],Table6[#All],7,FALSE),"")</f>
        <v/>
      </c>
      <c r="K2827" s="143" t="str">
        <f>IFERROR(VLOOKUP(Table1[[#This Row],[Budget Code Description]],Table6[#All],8,FALSE),"")</f>
        <v/>
      </c>
      <c r="L2827" s="63"/>
      <c r="M2827" s="65" t="str">
        <f>IFERROR(VLOOKUP(Table1[[#This Row],[Staff ID]],Table2[],2,FALSE),"")</f>
        <v/>
      </c>
      <c r="N2827" s="211" t="str">
        <f>IFERROR(IF(VLOOKUP(Table1[[#This Row],[Budget Code Description]],Dimentions!$X$6:$AC$97,4,FALSE)="","",VLOOKUP(Table1[[#This Row],[Budget Code Description]],Dimentions!$X$6:$AC$97,4,FALSE)),"")</f>
        <v/>
      </c>
      <c r="O2827" s="65" t="str">
        <f>IFERROR(VLOOKUP(Table1[[#This Row],[Vendor ID]],Table549[],2,FALSE),"")</f>
        <v/>
      </c>
      <c r="P2827" s="63"/>
      <c r="Q2827" s="143" t="str">
        <f>IF(Table1[[#This Row],[Posting Date]]&lt;&gt;"",$D$9,"")</f>
        <v/>
      </c>
      <c r="R2827" s="159" t="str">
        <f>IF(Table1[[#This Row],[Posting Date]]&lt;&gt;"",$D$10,"")</f>
        <v/>
      </c>
      <c r="S2827" s="66"/>
      <c r="T2827" s="63"/>
      <c r="U2827" s="67"/>
      <c r="V2827" s="67"/>
      <c r="W2827" s="67" t="str">
        <f t="shared" si="44"/>
        <v/>
      </c>
      <c r="X2827" s="161" t="str">
        <f>IF(E2827="","",(IF(Table1[[#This Row],[Cur]]="USD",Table1[[#This Row],[Cur_Amount Debit]],Table1[[#This Row],[Cur_Amount Debit]]/Table1[[#This Row],[Exchange Rate]])))</f>
        <v/>
      </c>
      <c r="Y2827" s="161" t="str">
        <f>IF(E2827="","",(IF(Table1[[#This Row],[Cur]]="USD",Table1[[#This Row],[Cur_Amount Credit]],Table1[[#This Row],[Cur_Amount Credit]]/ExchangeRate)))</f>
        <v/>
      </c>
      <c r="Z2827" s="203" t="str">
        <f>IF(E2827="","",(Table1[[#This Row],[Debit USD]]-Table1[[#This Row],[Credit USD]]))</f>
        <v/>
      </c>
      <c r="AA2827" s="122"/>
      <c r="AB2827" s="1"/>
      <c r="AC2827" s="15"/>
      <c r="AD2827" s="15" t="str">
        <f>IF(AND(OR(Table1[[#This Row],[Account]]="15030",Table1[[#This Row],[Account]]="15035",Table1[[#This Row],[Account]]="20150"),Table1[[#This Row],[Vendor ID]]=""),1,"")</f>
        <v/>
      </c>
      <c r="AE2827" s="15"/>
      <c r="AF2827" s="15"/>
      <c r="AG2827" s="15"/>
      <c r="AH2827" s="46" t="str">
        <f>IF(Table1[[#This Row],[Posting Date]]&lt;&gt;"","GJ-"&amp;CountryID,"")</f>
        <v/>
      </c>
      <c r="AI2827" s="59" t="str">
        <f>IF(Table1[[#This Row],[Posting Date]]&lt;&gt;"",Table1[[#This Row],[Posting Date]],"")</f>
        <v/>
      </c>
      <c r="AJ2827" s="46"/>
      <c r="AK2827" s="46" t="str">
        <f>IF(Table1[[#This Row],[Description]]&lt;&gt;"",Table1[[#This Row],[Description]],"")</f>
        <v/>
      </c>
      <c r="AL2827" s="46" t="str">
        <f>IF(Table1[[#This Row],[Posting Date]]&lt;&gt;"",Table1[[#This Row],[Reference Number]],"")</f>
        <v/>
      </c>
      <c r="AM2827" s="46" t="str">
        <f>TRIM(Table1[[#This Row],[Line '#]])</f>
        <v/>
      </c>
      <c r="AN2827" s="46" t="str">
        <f>TRIM(Table1[[#This Row],[Account]])</f>
        <v/>
      </c>
      <c r="AO2827" s="46" t="str">
        <f>IF(Table1[[#This Row],[Posting Date]]&lt;&gt;"",$D$5,"")</f>
        <v/>
      </c>
      <c r="AP2827" s="46" t="str">
        <f>TRIM(Table1[[#This Row],[Departments-Prgrams]])</f>
        <v/>
      </c>
      <c r="AQ2827" s="46" t="str">
        <f>TRIM(Table1[[#This Row],[Grant]])</f>
        <v/>
      </c>
      <c r="AR2827" s="46" t="str">
        <f>TRIM(Table1[[#This Row],[Staff ID]])</f>
        <v/>
      </c>
      <c r="AS2827" s="46" t="str">
        <f>IF(TRIM(Table1[[#This Row],[Budget Code]])=0,"",TRIM(Table1[[#This Row],[Budget Code]]))</f>
        <v/>
      </c>
      <c r="AT2827" s="46" t="str">
        <f>IF(Table1[[#This Row],[Line Description]]&lt;&gt;"",Table1[[#This Row],[Line Description]],"")</f>
        <v/>
      </c>
      <c r="AU2827" s="46" t="str">
        <f>IF(Table1[[#This Row],[Cur_Amount Debit]]&gt;0,ROUND(Table1[[#This Row],[Cur_Amount Debit]],2),"")</f>
        <v/>
      </c>
      <c r="AV2827" s="46" t="str">
        <f>IF(Table1[[#This Row],[Cur_Amount Credit]]&gt;0,ROUND(Table1[[#This Row],[Cur_Amount Credit]],2),"")</f>
        <v/>
      </c>
      <c r="AW2827" s="46" t="str">
        <f>LEFT(Table1[[#This Row],[Cur]],3)</f>
        <v/>
      </c>
      <c r="AX2827" s="59"/>
      <c r="AY2827" s="46"/>
      <c r="AZ2827" s="46" t="str">
        <f>IF(Table1[[#This Row],[Cur]]&lt;&gt;"",IF(Table1[[#This Row],[Cur]]="USD","",ExchangeRate),"")</f>
        <v/>
      </c>
      <c r="BA2827" s="46" t="str">
        <f>IF(Table1[[#This Row],[Grant]]&lt;&gt;"",VLOOKUP(Table1[[#This Row],[Grant]],Grants!B:D,3),"")</f>
        <v/>
      </c>
      <c r="BB2827" s="46" t="str">
        <f>TRIM(Table1[[#This Row],[Vendor ID]])</f>
        <v/>
      </c>
      <c r="BC2827">
        <f>IF(Table1[[#This Row],[Reference Number]]=Q2826,BC2826,BC2826+1)</f>
        <v>2</v>
      </c>
    </row>
    <row r="2828" spans="1:55" ht="11.25" hidden="1" customHeight="1">
      <c r="A2828" s="1"/>
      <c r="B2828" s="88" t="str">
        <f>IF(Table1[[#This Row],[Posting Date]]&lt;&gt;"",IF(Table1[[#This Row],[Reference Number]]=Q2827,B2827+1,1),"")</f>
        <v/>
      </c>
      <c r="C2828" s="61"/>
      <c r="D2828" s="61"/>
      <c r="E2828" s="218"/>
      <c r="F2828" s="143" t="str">
        <f>IFERROR(IF(VLOOKUP(Table1[[#This Row],[Budget Code Description]],Dimentions!$X$6:$AC$132,2,FALSE)="","",VLOOKUP(Table1[[#This Row],[Budget Code Description]],Dimentions!$X$6:$AC$132,2,FALSE)),"")</f>
        <v/>
      </c>
      <c r="G2828" s="143" t="str">
        <f>IFERROR(VLOOKUP(Table1[[#This Row],[Budget Code Description]],Dimentions!$X$6:$AC$132,3,FALSE),"")</f>
        <v/>
      </c>
      <c r="H2828" s="64" t="str">
        <f>IFERROR(VLOOKUP(Table1[[#This Row],[Account]],Dimentions!$S$6:$V$233,2,FALSE),"")</f>
        <v/>
      </c>
      <c r="I2828" s="62">
        <f>_xlfn.NUMBERVALUE(LEFT(Table1[[#This Row],[Account]],1))</f>
        <v>0</v>
      </c>
      <c r="J2828" s="62" t="str">
        <f>IFERROR(VLOOKUP(Table1[[#This Row],[Budget Code Description]],Table6[#All],7,FALSE),"")</f>
        <v/>
      </c>
      <c r="K2828" s="143" t="str">
        <f>IFERROR(VLOOKUP(Table1[[#This Row],[Budget Code Description]],Table6[#All],8,FALSE),"")</f>
        <v/>
      </c>
      <c r="L2828" s="63"/>
      <c r="M2828" s="65" t="str">
        <f>IFERROR(VLOOKUP(Table1[[#This Row],[Staff ID]],Table2[],2,FALSE),"")</f>
        <v/>
      </c>
      <c r="N2828" s="211" t="str">
        <f>IFERROR(IF(VLOOKUP(Table1[[#This Row],[Budget Code Description]],Dimentions!$X$6:$AC$97,4,FALSE)="","",VLOOKUP(Table1[[#This Row],[Budget Code Description]],Dimentions!$X$6:$AC$97,4,FALSE)),"")</f>
        <v/>
      </c>
      <c r="O2828" s="65" t="str">
        <f>IFERROR(VLOOKUP(Table1[[#This Row],[Vendor ID]],Table549[],2,FALSE),"")</f>
        <v/>
      </c>
      <c r="P2828" s="63"/>
      <c r="Q2828" s="143" t="str">
        <f>IF(Table1[[#This Row],[Posting Date]]&lt;&gt;"",$D$9,"")</f>
        <v/>
      </c>
      <c r="R2828" s="159" t="str">
        <f>IF(Table1[[#This Row],[Posting Date]]&lt;&gt;"",$D$10,"")</f>
        <v/>
      </c>
      <c r="S2828" s="66"/>
      <c r="T2828" s="63"/>
      <c r="U2828" s="67"/>
      <c r="V2828" s="67"/>
      <c r="W2828" s="67" t="str">
        <f t="shared" si="44"/>
        <v/>
      </c>
      <c r="X2828" s="161" t="str">
        <f>IF(E2828="","",(IF(Table1[[#This Row],[Cur]]="USD",Table1[[#This Row],[Cur_Amount Debit]],Table1[[#This Row],[Cur_Amount Debit]]/Table1[[#This Row],[Exchange Rate]])))</f>
        <v/>
      </c>
      <c r="Y2828" s="161" t="str">
        <f>IF(E2828="","",(IF(Table1[[#This Row],[Cur]]="USD",Table1[[#This Row],[Cur_Amount Credit]],Table1[[#This Row],[Cur_Amount Credit]]/ExchangeRate)))</f>
        <v/>
      </c>
      <c r="Z2828" s="203" t="str">
        <f>IF(E2828="","",(Table1[[#This Row],[Debit USD]]-Table1[[#This Row],[Credit USD]]))</f>
        <v/>
      </c>
      <c r="AA2828" s="122"/>
      <c r="AB2828" s="1"/>
      <c r="AC2828" s="15"/>
      <c r="AD2828" s="15" t="str">
        <f>IF(AND(OR(Table1[[#This Row],[Account]]="15030",Table1[[#This Row],[Account]]="15035",Table1[[#This Row],[Account]]="20150"),Table1[[#This Row],[Vendor ID]]=""),1,"")</f>
        <v/>
      </c>
      <c r="AE2828" s="15"/>
      <c r="AF2828" s="15"/>
      <c r="AG2828" s="15"/>
      <c r="AH2828" s="46" t="str">
        <f>IF(Table1[[#This Row],[Posting Date]]&lt;&gt;"","GJ-"&amp;CountryID,"")</f>
        <v/>
      </c>
      <c r="AI2828" s="59" t="str">
        <f>IF(Table1[[#This Row],[Posting Date]]&lt;&gt;"",Table1[[#This Row],[Posting Date]],"")</f>
        <v/>
      </c>
      <c r="AJ2828" s="46"/>
      <c r="AK2828" s="46" t="str">
        <f>IF(Table1[[#This Row],[Description]]&lt;&gt;"",Table1[[#This Row],[Description]],"")</f>
        <v/>
      </c>
      <c r="AL2828" s="46" t="str">
        <f>IF(Table1[[#This Row],[Posting Date]]&lt;&gt;"",Table1[[#This Row],[Reference Number]],"")</f>
        <v/>
      </c>
      <c r="AM2828" s="46" t="str">
        <f>TRIM(Table1[[#This Row],[Line '#]])</f>
        <v/>
      </c>
      <c r="AN2828" s="46" t="str">
        <f>TRIM(Table1[[#This Row],[Account]])</f>
        <v/>
      </c>
      <c r="AO2828" s="46" t="str">
        <f>IF(Table1[[#This Row],[Posting Date]]&lt;&gt;"",$D$5,"")</f>
        <v/>
      </c>
      <c r="AP2828" s="46" t="str">
        <f>TRIM(Table1[[#This Row],[Departments-Prgrams]])</f>
        <v/>
      </c>
      <c r="AQ2828" s="46" t="str">
        <f>TRIM(Table1[[#This Row],[Grant]])</f>
        <v/>
      </c>
      <c r="AR2828" s="46" t="str">
        <f>TRIM(Table1[[#This Row],[Staff ID]])</f>
        <v/>
      </c>
      <c r="AS2828" s="46" t="str">
        <f>IF(TRIM(Table1[[#This Row],[Budget Code]])=0,"",TRIM(Table1[[#This Row],[Budget Code]]))</f>
        <v/>
      </c>
      <c r="AT2828" s="46" t="str">
        <f>IF(Table1[[#This Row],[Line Description]]&lt;&gt;"",Table1[[#This Row],[Line Description]],"")</f>
        <v/>
      </c>
      <c r="AU2828" s="46" t="str">
        <f>IF(Table1[[#This Row],[Cur_Amount Debit]]&gt;0,ROUND(Table1[[#This Row],[Cur_Amount Debit]],2),"")</f>
        <v/>
      </c>
      <c r="AV2828" s="46" t="str">
        <f>IF(Table1[[#This Row],[Cur_Amount Credit]]&gt;0,ROUND(Table1[[#This Row],[Cur_Amount Credit]],2),"")</f>
        <v/>
      </c>
      <c r="AW2828" s="46" t="str">
        <f>LEFT(Table1[[#This Row],[Cur]],3)</f>
        <v/>
      </c>
      <c r="AX2828" s="59"/>
      <c r="AY2828" s="46"/>
      <c r="AZ2828" s="46" t="str">
        <f>IF(Table1[[#This Row],[Cur]]&lt;&gt;"",IF(Table1[[#This Row],[Cur]]="USD","",ExchangeRate),"")</f>
        <v/>
      </c>
      <c r="BA2828" s="46" t="str">
        <f>IF(Table1[[#This Row],[Grant]]&lt;&gt;"",VLOOKUP(Table1[[#This Row],[Grant]],Grants!B:D,3),"")</f>
        <v/>
      </c>
      <c r="BB2828" s="46" t="str">
        <f>TRIM(Table1[[#This Row],[Vendor ID]])</f>
        <v/>
      </c>
      <c r="BC2828">
        <f>IF(Table1[[#This Row],[Reference Number]]=Q2827,BC2827,BC2827+1)</f>
        <v>2</v>
      </c>
    </row>
    <row r="2829" spans="1:55" ht="11.25" hidden="1" customHeight="1">
      <c r="A2829" s="1"/>
      <c r="B2829" s="88" t="str">
        <f>IF(Table1[[#This Row],[Posting Date]]&lt;&gt;"",IF(Table1[[#This Row],[Reference Number]]=Q2828,B2828+1,1),"")</f>
        <v/>
      </c>
      <c r="C2829" s="61"/>
      <c r="D2829" s="61"/>
      <c r="E2829" s="218"/>
      <c r="F2829" s="143" t="str">
        <f>IFERROR(IF(VLOOKUP(Table1[[#This Row],[Budget Code Description]],Dimentions!$X$6:$AC$132,2,FALSE)="","",VLOOKUP(Table1[[#This Row],[Budget Code Description]],Dimentions!$X$6:$AC$132,2,FALSE)),"")</f>
        <v/>
      </c>
      <c r="G2829" s="143" t="str">
        <f>IFERROR(VLOOKUP(Table1[[#This Row],[Budget Code Description]],Dimentions!$X$6:$AC$132,3,FALSE),"")</f>
        <v/>
      </c>
      <c r="H2829" s="64" t="str">
        <f>IFERROR(VLOOKUP(Table1[[#This Row],[Account]],Dimentions!$S$6:$V$233,2,FALSE),"")</f>
        <v/>
      </c>
      <c r="I2829" s="62">
        <f>_xlfn.NUMBERVALUE(LEFT(Table1[[#This Row],[Account]],1))</f>
        <v>0</v>
      </c>
      <c r="J2829" s="62" t="str">
        <f>IFERROR(VLOOKUP(Table1[[#This Row],[Budget Code Description]],Table6[#All],7,FALSE),"")</f>
        <v/>
      </c>
      <c r="K2829" s="143" t="str">
        <f>IFERROR(VLOOKUP(Table1[[#This Row],[Budget Code Description]],Table6[#All],8,FALSE),"")</f>
        <v/>
      </c>
      <c r="L2829" s="63"/>
      <c r="M2829" s="65" t="str">
        <f>IFERROR(VLOOKUP(Table1[[#This Row],[Staff ID]],Table2[],2,FALSE),"")</f>
        <v/>
      </c>
      <c r="N2829" s="211" t="str">
        <f>IFERROR(IF(VLOOKUP(Table1[[#This Row],[Budget Code Description]],Dimentions!$X$6:$AC$97,4,FALSE)="","",VLOOKUP(Table1[[#This Row],[Budget Code Description]],Dimentions!$X$6:$AC$97,4,FALSE)),"")</f>
        <v/>
      </c>
      <c r="O2829" s="65" t="str">
        <f>IFERROR(VLOOKUP(Table1[[#This Row],[Vendor ID]],Table549[],2,FALSE),"")</f>
        <v/>
      </c>
      <c r="P2829" s="63"/>
      <c r="Q2829" s="143" t="str">
        <f>IF(Table1[[#This Row],[Posting Date]]&lt;&gt;"",$D$9,"")</f>
        <v/>
      </c>
      <c r="R2829" s="159" t="str">
        <f>IF(Table1[[#This Row],[Posting Date]]&lt;&gt;"",$D$10,"")</f>
        <v/>
      </c>
      <c r="S2829" s="66"/>
      <c r="T2829" s="63"/>
      <c r="U2829" s="67"/>
      <c r="V2829" s="67"/>
      <c r="W2829" s="67" t="str">
        <f t="shared" si="44"/>
        <v/>
      </c>
      <c r="X2829" s="161" t="str">
        <f>IF(E2829="","",(IF(Table1[[#This Row],[Cur]]="USD",Table1[[#This Row],[Cur_Amount Debit]],Table1[[#This Row],[Cur_Amount Debit]]/Table1[[#This Row],[Exchange Rate]])))</f>
        <v/>
      </c>
      <c r="Y2829" s="161" t="str">
        <f>IF(E2829="","",(IF(Table1[[#This Row],[Cur]]="USD",Table1[[#This Row],[Cur_Amount Credit]],Table1[[#This Row],[Cur_Amount Credit]]/ExchangeRate)))</f>
        <v/>
      </c>
      <c r="Z2829" s="203" t="str">
        <f>IF(E2829="","",(Table1[[#This Row],[Debit USD]]-Table1[[#This Row],[Credit USD]]))</f>
        <v/>
      </c>
      <c r="AA2829" s="122"/>
      <c r="AB2829" s="1"/>
      <c r="AC2829" s="15"/>
      <c r="AD2829" s="15" t="str">
        <f>IF(AND(OR(Table1[[#This Row],[Account]]="15030",Table1[[#This Row],[Account]]="15035",Table1[[#This Row],[Account]]="20150"),Table1[[#This Row],[Vendor ID]]=""),1,"")</f>
        <v/>
      </c>
      <c r="AE2829" s="15"/>
      <c r="AF2829" s="15"/>
      <c r="AG2829" s="15"/>
      <c r="AH2829" s="46" t="str">
        <f>IF(Table1[[#This Row],[Posting Date]]&lt;&gt;"","GJ-"&amp;CountryID,"")</f>
        <v/>
      </c>
      <c r="AI2829" s="59" t="str">
        <f>IF(Table1[[#This Row],[Posting Date]]&lt;&gt;"",Table1[[#This Row],[Posting Date]],"")</f>
        <v/>
      </c>
      <c r="AJ2829" s="46"/>
      <c r="AK2829" s="46" t="str">
        <f>IF(Table1[[#This Row],[Description]]&lt;&gt;"",Table1[[#This Row],[Description]],"")</f>
        <v/>
      </c>
      <c r="AL2829" s="46" t="str">
        <f>IF(Table1[[#This Row],[Posting Date]]&lt;&gt;"",Table1[[#This Row],[Reference Number]],"")</f>
        <v/>
      </c>
      <c r="AM2829" s="46" t="str">
        <f>TRIM(Table1[[#This Row],[Line '#]])</f>
        <v/>
      </c>
      <c r="AN2829" s="46" t="str">
        <f>TRIM(Table1[[#This Row],[Account]])</f>
        <v/>
      </c>
      <c r="AO2829" s="46" t="str">
        <f>IF(Table1[[#This Row],[Posting Date]]&lt;&gt;"",$D$5,"")</f>
        <v/>
      </c>
      <c r="AP2829" s="46" t="str">
        <f>TRIM(Table1[[#This Row],[Departments-Prgrams]])</f>
        <v/>
      </c>
      <c r="AQ2829" s="46" t="str">
        <f>TRIM(Table1[[#This Row],[Grant]])</f>
        <v/>
      </c>
      <c r="AR2829" s="46" t="str">
        <f>TRIM(Table1[[#This Row],[Staff ID]])</f>
        <v/>
      </c>
      <c r="AS2829" s="46" t="str">
        <f>IF(TRIM(Table1[[#This Row],[Budget Code]])=0,"",TRIM(Table1[[#This Row],[Budget Code]]))</f>
        <v/>
      </c>
      <c r="AT2829" s="46" t="str">
        <f>IF(Table1[[#This Row],[Line Description]]&lt;&gt;"",Table1[[#This Row],[Line Description]],"")</f>
        <v/>
      </c>
      <c r="AU2829" s="46" t="str">
        <f>IF(Table1[[#This Row],[Cur_Amount Debit]]&gt;0,ROUND(Table1[[#This Row],[Cur_Amount Debit]],2),"")</f>
        <v/>
      </c>
      <c r="AV2829" s="46" t="str">
        <f>IF(Table1[[#This Row],[Cur_Amount Credit]]&gt;0,ROUND(Table1[[#This Row],[Cur_Amount Credit]],2),"")</f>
        <v/>
      </c>
      <c r="AW2829" s="46" t="str">
        <f>LEFT(Table1[[#This Row],[Cur]],3)</f>
        <v/>
      </c>
      <c r="AX2829" s="59"/>
      <c r="AY2829" s="46"/>
      <c r="AZ2829" s="46" t="str">
        <f>IF(Table1[[#This Row],[Cur]]&lt;&gt;"",IF(Table1[[#This Row],[Cur]]="USD","",ExchangeRate),"")</f>
        <v/>
      </c>
      <c r="BA2829" s="46" t="str">
        <f>IF(Table1[[#This Row],[Grant]]&lt;&gt;"",VLOOKUP(Table1[[#This Row],[Grant]],Grants!B:D,3),"")</f>
        <v/>
      </c>
      <c r="BB2829" s="46" t="str">
        <f>TRIM(Table1[[#This Row],[Vendor ID]])</f>
        <v/>
      </c>
      <c r="BC2829">
        <f>IF(Table1[[#This Row],[Reference Number]]=Q2828,BC2828,BC2828+1)</f>
        <v>2</v>
      </c>
    </row>
    <row r="2830" spans="1:55" ht="11.25" hidden="1" customHeight="1">
      <c r="A2830" s="1"/>
      <c r="B2830" s="88" t="str">
        <f>IF(Table1[[#This Row],[Posting Date]]&lt;&gt;"",IF(Table1[[#This Row],[Reference Number]]=Q2829,B2829+1,1),"")</f>
        <v/>
      </c>
      <c r="C2830" s="61"/>
      <c r="D2830" s="61"/>
      <c r="E2830" s="218"/>
      <c r="F2830" s="143" t="str">
        <f>IFERROR(IF(VLOOKUP(Table1[[#This Row],[Budget Code Description]],Dimentions!$X$6:$AC$132,2,FALSE)="","",VLOOKUP(Table1[[#This Row],[Budget Code Description]],Dimentions!$X$6:$AC$132,2,FALSE)),"")</f>
        <v/>
      </c>
      <c r="G2830" s="143" t="str">
        <f>IFERROR(VLOOKUP(Table1[[#This Row],[Budget Code Description]],Dimentions!$X$6:$AC$132,3,FALSE),"")</f>
        <v/>
      </c>
      <c r="H2830" s="64" t="str">
        <f>IFERROR(VLOOKUP(Table1[[#This Row],[Account]],Dimentions!$S$6:$V$233,2,FALSE),"")</f>
        <v/>
      </c>
      <c r="I2830" s="62">
        <f>_xlfn.NUMBERVALUE(LEFT(Table1[[#This Row],[Account]],1))</f>
        <v>0</v>
      </c>
      <c r="J2830" s="62" t="str">
        <f>IFERROR(VLOOKUP(Table1[[#This Row],[Budget Code Description]],Table6[#All],7,FALSE),"")</f>
        <v/>
      </c>
      <c r="K2830" s="143" t="str">
        <f>IFERROR(VLOOKUP(Table1[[#This Row],[Budget Code Description]],Table6[#All],8,FALSE),"")</f>
        <v/>
      </c>
      <c r="L2830" s="63"/>
      <c r="M2830" s="65" t="str">
        <f>IFERROR(VLOOKUP(Table1[[#This Row],[Staff ID]],Table2[],2,FALSE),"")</f>
        <v/>
      </c>
      <c r="N2830" s="211" t="str">
        <f>IFERROR(IF(VLOOKUP(Table1[[#This Row],[Budget Code Description]],Dimentions!$X$6:$AC$97,4,FALSE)="","",VLOOKUP(Table1[[#This Row],[Budget Code Description]],Dimentions!$X$6:$AC$97,4,FALSE)),"")</f>
        <v/>
      </c>
      <c r="O2830" s="65" t="str">
        <f>IFERROR(VLOOKUP(Table1[[#This Row],[Vendor ID]],Table549[],2,FALSE),"")</f>
        <v/>
      </c>
      <c r="P2830" s="63"/>
      <c r="Q2830" s="143" t="str">
        <f>IF(Table1[[#This Row],[Posting Date]]&lt;&gt;"",$D$9,"")</f>
        <v/>
      </c>
      <c r="R2830" s="159" t="str">
        <f>IF(Table1[[#This Row],[Posting Date]]&lt;&gt;"",$D$10,"")</f>
        <v/>
      </c>
      <c r="S2830" s="66"/>
      <c r="T2830" s="63"/>
      <c r="U2830" s="67"/>
      <c r="V2830" s="67"/>
      <c r="W2830" s="67" t="str">
        <f t="shared" si="44"/>
        <v/>
      </c>
      <c r="X2830" s="161" t="str">
        <f>IF(E2830="","",(IF(Table1[[#This Row],[Cur]]="USD",Table1[[#This Row],[Cur_Amount Debit]],Table1[[#This Row],[Cur_Amount Debit]]/Table1[[#This Row],[Exchange Rate]])))</f>
        <v/>
      </c>
      <c r="Y2830" s="161" t="str">
        <f>IF(E2830="","",(IF(Table1[[#This Row],[Cur]]="USD",Table1[[#This Row],[Cur_Amount Credit]],Table1[[#This Row],[Cur_Amount Credit]]/ExchangeRate)))</f>
        <v/>
      </c>
      <c r="Z2830" s="203" t="str">
        <f>IF(E2830="","",(Table1[[#This Row],[Debit USD]]-Table1[[#This Row],[Credit USD]]))</f>
        <v/>
      </c>
      <c r="AA2830" s="122"/>
      <c r="AB2830" s="1"/>
      <c r="AC2830" s="15"/>
      <c r="AD2830" s="15" t="str">
        <f>IF(AND(OR(Table1[[#This Row],[Account]]="15030",Table1[[#This Row],[Account]]="15035",Table1[[#This Row],[Account]]="20150"),Table1[[#This Row],[Vendor ID]]=""),1,"")</f>
        <v/>
      </c>
      <c r="AE2830" s="15"/>
      <c r="AF2830" s="15"/>
      <c r="AG2830" s="15"/>
      <c r="AH2830" s="46" t="str">
        <f>IF(Table1[[#This Row],[Posting Date]]&lt;&gt;"","GJ-"&amp;CountryID,"")</f>
        <v/>
      </c>
      <c r="AI2830" s="59" t="str">
        <f>IF(Table1[[#This Row],[Posting Date]]&lt;&gt;"",Table1[[#This Row],[Posting Date]],"")</f>
        <v/>
      </c>
      <c r="AJ2830" s="46"/>
      <c r="AK2830" s="46" t="str">
        <f>IF(Table1[[#This Row],[Description]]&lt;&gt;"",Table1[[#This Row],[Description]],"")</f>
        <v/>
      </c>
      <c r="AL2830" s="46" t="str">
        <f>IF(Table1[[#This Row],[Posting Date]]&lt;&gt;"",Table1[[#This Row],[Reference Number]],"")</f>
        <v/>
      </c>
      <c r="AM2830" s="46" t="str">
        <f>TRIM(Table1[[#This Row],[Line '#]])</f>
        <v/>
      </c>
      <c r="AN2830" s="46" t="str">
        <f>TRIM(Table1[[#This Row],[Account]])</f>
        <v/>
      </c>
      <c r="AO2830" s="46" t="str">
        <f>IF(Table1[[#This Row],[Posting Date]]&lt;&gt;"",$D$5,"")</f>
        <v/>
      </c>
      <c r="AP2830" s="46" t="str">
        <f>TRIM(Table1[[#This Row],[Departments-Prgrams]])</f>
        <v/>
      </c>
      <c r="AQ2830" s="46" t="str">
        <f>TRIM(Table1[[#This Row],[Grant]])</f>
        <v/>
      </c>
      <c r="AR2830" s="46" t="str">
        <f>TRIM(Table1[[#This Row],[Staff ID]])</f>
        <v/>
      </c>
      <c r="AS2830" s="46" t="str">
        <f>IF(TRIM(Table1[[#This Row],[Budget Code]])=0,"",TRIM(Table1[[#This Row],[Budget Code]]))</f>
        <v/>
      </c>
      <c r="AT2830" s="46" t="str">
        <f>IF(Table1[[#This Row],[Line Description]]&lt;&gt;"",Table1[[#This Row],[Line Description]],"")</f>
        <v/>
      </c>
      <c r="AU2830" s="46" t="str">
        <f>IF(Table1[[#This Row],[Cur_Amount Debit]]&gt;0,ROUND(Table1[[#This Row],[Cur_Amount Debit]],2),"")</f>
        <v/>
      </c>
      <c r="AV2830" s="46" t="str">
        <f>IF(Table1[[#This Row],[Cur_Amount Credit]]&gt;0,ROUND(Table1[[#This Row],[Cur_Amount Credit]],2),"")</f>
        <v/>
      </c>
      <c r="AW2830" s="46" t="str">
        <f>LEFT(Table1[[#This Row],[Cur]],3)</f>
        <v/>
      </c>
      <c r="AX2830" s="59"/>
      <c r="AY2830" s="46"/>
      <c r="AZ2830" s="46" t="str">
        <f>IF(Table1[[#This Row],[Cur]]&lt;&gt;"",IF(Table1[[#This Row],[Cur]]="USD","",ExchangeRate),"")</f>
        <v/>
      </c>
      <c r="BA2830" s="46" t="str">
        <f>IF(Table1[[#This Row],[Grant]]&lt;&gt;"",VLOOKUP(Table1[[#This Row],[Grant]],Grants!B:D,3),"")</f>
        <v/>
      </c>
      <c r="BB2830" s="46" t="str">
        <f>TRIM(Table1[[#This Row],[Vendor ID]])</f>
        <v/>
      </c>
      <c r="BC2830">
        <f>IF(Table1[[#This Row],[Reference Number]]=Q2829,BC2829,BC2829+1)</f>
        <v>2</v>
      </c>
    </row>
    <row r="2831" spans="1:55" ht="11.25" hidden="1" customHeight="1">
      <c r="A2831" s="1"/>
      <c r="B2831" s="88" t="str">
        <f>IF(Table1[[#This Row],[Posting Date]]&lt;&gt;"",IF(Table1[[#This Row],[Reference Number]]=Q2830,B2830+1,1),"")</f>
        <v/>
      </c>
      <c r="C2831" s="61"/>
      <c r="D2831" s="61"/>
      <c r="E2831" s="218"/>
      <c r="F2831" s="143" t="str">
        <f>IFERROR(IF(VLOOKUP(Table1[[#This Row],[Budget Code Description]],Dimentions!$X$6:$AC$132,2,FALSE)="","",VLOOKUP(Table1[[#This Row],[Budget Code Description]],Dimentions!$X$6:$AC$132,2,FALSE)),"")</f>
        <v/>
      </c>
      <c r="G2831" s="143" t="str">
        <f>IFERROR(VLOOKUP(Table1[[#This Row],[Budget Code Description]],Dimentions!$X$6:$AC$132,3,FALSE),"")</f>
        <v/>
      </c>
      <c r="H2831" s="64" t="str">
        <f>IFERROR(VLOOKUP(Table1[[#This Row],[Account]],Dimentions!$S$6:$V$233,2,FALSE),"")</f>
        <v/>
      </c>
      <c r="I2831" s="62">
        <f>_xlfn.NUMBERVALUE(LEFT(Table1[[#This Row],[Account]],1))</f>
        <v>0</v>
      </c>
      <c r="J2831" s="62" t="str">
        <f>IFERROR(VLOOKUP(Table1[[#This Row],[Budget Code Description]],Table6[#All],7,FALSE),"")</f>
        <v/>
      </c>
      <c r="K2831" s="143" t="str">
        <f>IFERROR(VLOOKUP(Table1[[#This Row],[Budget Code Description]],Table6[#All],8,FALSE),"")</f>
        <v/>
      </c>
      <c r="L2831" s="63"/>
      <c r="M2831" s="65" t="str">
        <f>IFERROR(VLOOKUP(Table1[[#This Row],[Staff ID]],Table2[],2,FALSE),"")</f>
        <v/>
      </c>
      <c r="N2831" s="211" t="str">
        <f>IFERROR(IF(VLOOKUP(Table1[[#This Row],[Budget Code Description]],Dimentions!$X$6:$AC$97,4,FALSE)="","",VLOOKUP(Table1[[#This Row],[Budget Code Description]],Dimentions!$X$6:$AC$97,4,FALSE)),"")</f>
        <v/>
      </c>
      <c r="O2831" s="65" t="str">
        <f>IFERROR(VLOOKUP(Table1[[#This Row],[Vendor ID]],Table549[],2,FALSE),"")</f>
        <v/>
      </c>
      <c r="P2831" s="63"/>
      <c r="Q2831" s="143" t="str">
        <f>IF(Table1[[#This Row],[Posting Date]]&lt;&gt;"",$D$9,"")</f>
        <v/>
      </c>
      <c r="R2831" s="159" t="str">
        <f>IF(Table1[[#This Row],[Posting Date]]&lt;&gt;"",$D$10,"")</f>
        <v/>
      </c>
      <c r="S2831" s="66"/>
      <c r="T2831" s="63"/>
      <c r="U2831" s="67"/>
      <c r="V2831" s="67"/>
      <c r="W2831" s="67" t="str">
        <f t="shared" si="44"/>
        <v/>
      </c>
      <c r="X2831" s="161" t="str">
        <f>IF(E2831="","",(IF(Table1[[#This Row],[Cur]]="USD",Table1[[#This Row],[Cur_Amount Debit]],Table1[[#This Row],[Cur_Amount Debit]]/Table1[[#This Row],[Exchange Rate]])))</f>
        <v/>
      </c>
      <c r="Y2831" s="161" t="str">
        <f>IF(E2831="","",(IF(Table1[[#This Row],[Cur]]="USD",Table1[[#This Row],[Cur_Amount Credit]],Table1[[#This Row],[Cur_Amount Credit]]/ExchangeRate)))</f>
        <v/>
      </c>
      <c r="Z2831" s="203" t="str">
        <f>IF(E2831="","",(Table1[[#This Row],[Debit USD]]-Table1[[#This Row],[Credit USD]]))</f>
        <v/>
      </c>
      <c r="AA2831" s="122"/>
      <c r="AB2831" s="1"/>
      <c r="AC2831" s="15"/>
      <c r="AD2831" s="15" t="str">
        <f>IF(AND(OR(Table1[[#This Row],[Account]]="15030",Table1[[#This Row],[Account]]="15035",Table1[[#This Row],[Account]]="20150"),Table1[[#This Row],[Vendor ID]]=""),1,"")</f>
        <v/>
      </c>
      <c r="AE2831" s="15"/>
      <c r="AF2831" s="15"/>
      <c r="AG2831" s="15"/>
      <c r="AH2831" s="46" t="str">
        <f>IF(Table1[[#This Row],[Posting Date]]&lt;&gt;"","GJ-"&amp;CountryID,"")</f>
        <v/>
      </c>
      <c r="AI2831" s="59" t="str">
        <f>IF(Table1[[#This Row],[Posting Date]]&lt;&gt;"",Table1[[#This Row],[Posting Date]],"")</f>
        <v/>
      </c>
      <c r="AJ2831" s="46"/>
      <c r="AK2831" s="46" t="str">
        <f>IF(Table1[[#This Row],[Description]]&lt;&gt;"",Table1[[#This Row],[Description]],"")</f>
        <v/>
      </c>
      <c r="AL2831" s="46" t="str">
        <f>IF(Table1[[#This Row],[Posting Date]]&lt;&gt;"",Table1[[#This Row],[Reference Number]],"")</f>
        <v/>
      </c>
      <c r="AM2831" s="46" t="str">
        <f>TRIM(Table1[[#This Row],[Line '#]])</f>
        <v/>
      </c>
      <c r="AN2831" s="46" t="str">
        <f>TRIM(Table1[[#This Row],[Account]])</f>
        <v/>
      </c>
      <c r="AO2831" s="46" t="str">
        <f>IF(Table1[[#This Row],[Posting Date]]&lt;&gt;"",$D$5,"")</f>
        <v/>
      </c>
      <c r="AP2831" s="46" t="str">
        <f>TRIM(Table1[[#This Row],[Departments-Prgrams]])</f>
        <v/>
      </c>
      <c r="AQ2831" s="46" t="str">
        <f>TRIM(Table1[[#This Row],[Grant]])</f>
        <v/>
      </c>
      <c r="AR2831" s="46" t="str">
        <f>TRIM(Table1[[#This Row],[Staff ID]])</f>
        <v/>
      </c>
      <c r="AS2831" s="46" t="str">
        <f>IF(TRIM(Table1[[#This Row],[Budget Code]])=0,"",TRIM(Table1[[#This Row],[Budget Code]]))</f>
        <v/>
      </c>
      <c r="AT2831" s="46" t="str">
        <f>IF(Table1[[#This Row],[Line Description]]&lt;&gt;"",Table1[[#This Row],[Line Description]],"")</f>
        <v/>
      </c>
      <c r="AU2831" s="46" t="str">
        <f>IF(Table1[[#This Row],[Cur_Amount Debit]]&gt;0,ROUND(Table1[[#This Row],[Cur_Amount Debit]],2),"")</f>
        <v/>
      </c>
      <c r="AV2831" s="46" t="str">
        <f>IF(Table1[[#This Row],[Cur_Amount Credit]]&gt;0,ROUND(Table1[[#This Row],[Cur_Amount Credit]],2),"")</f>
        <v/>
      </c>
      <c r="AW2831" s="46" t="str">
        <f>LEFT(Table1[[#This Row],[Cur]],3)</f>
        <v/>
      </c>
      <c r="AX2831" s="59"/>
      <c r="AY2831" s="46"/>
      <c r="AZ2831" s="46" t="str">
        <f>IF(Table1[[#This Row],[Cur]]&lt;&gt;"",IF(Table1[[#This Row],[Cur]]="USD","",ExchangeRate),"")</f>
        <v/>
      </c>
      <c r="BA2831" s="46" t="str">
        <f>IF(Table1[[#This Row],[Grant]]&lt;&gt;"",VLOOKUP(Table1[[#This Row],[Grant]],Grants!B:D,3),"")</f>
        <v/>
      </c>
      <c r="BB2831" s="46" t="str">
        <f>TRIM(Table1[[#This Row],[Vendor ID]])</f>
        <v/>
      </c>
      <c r="BC2831">
        <f>IF(Table1[[#This Row],[Reference Number]]=Q2830,BC2830,BC2830+1)</f>
        <v>2</v>
      </c>
    </row>
    <row r="2832" spans="1:55" ht="11.25" hidden="1" customHeight="1">
      <c r="A2832" s="1"/>
      <c r="B2832" s="88" t="str">
        <f>IF(Table1[[#This Row],[Posting Date]]&lt;&gt;"",IF(Table1[[#This Row],[Reference Number]]=Q2831,B2831+1,1),"")</f>
        <v/>
      </c>
      <c r="C2832" s="61"/>
      <c r="D2832" s="61"/>
      <c r="E2832" s="218"/>
      <c r="F2832" s="143" t="str">
        <f>IFERROR(IF(VLOOKUP(Table1[[#This Row],[Budget Code Description]],Dimentions!$X$6:$AC$132,2,FALSE)="","",VLOOKUP(Table1[[#This Row],[Budget Code Description]],Dimentions!$X$6:$AC$132,2,FALSE)),"")</f>
        <v/>
      </c>
      <c r="G2832" s="143" t="str">
        <f>IFERROR(VLOOKUP(Table1[[#This Row],[Budget Code Description]],Dimentions!$X$6:$AC$132,3,FALSE),"")</f>
        <v/>
      </c>
      <c r="H2832" s="64" t="str">
        <f>IFERROR(VLOOKUP(Table1[[#This Row],[Account]],Dimentions!$S$6:$V$233,2,FALSE),"")</f>
        <v/>
      </c>
      <c r="I2832" s="62">
        <f>_xlfn.NUMBERVALUE(LEFT(Table1[[#This Row],[Account]],1))</f>
        <v>0</v>
      </c>
      <c r="J2832" s="62" t="str">
        <f>IFERROR(VLOOKUP(Table1[[#This Row],[Budget Code Description]],Table6[#All],7,FALSE),"")</f>
        <v/>
      </c>
      <c r="K2832" s="143" t="str">
        <f>IFERROR(VLOOKUP(Table1[[#This Row],[Budget Code Description]],Table6[#All],8,FALSE),"")</f>
        <v/>
      </c>
      <c r="L2832" s="63"/>
      <c r="M2832" s="65" t="str">
        <f>IFERROR(VLOOKUP(Table1[[#This Row],[Staff ID]],Table2[],2,FALSE),"")</f>
        <v/>
      </c>
      <c r="N2832" s="211" t="str">
        <f>IFERROR(IF(VLOOKUP(Table1[[#This Row],[Budget Code Description]],Dimentions!$X$6:$AC$97,4,FALSE)="","",VLOOKUP(Table1[[#This Row],[Budget Code Description]],Dimentions!$X$6:$AC$97,4,FALSE)),"")</f>
        <v/>
      </c>
      <c r="O2832" s="65" t="str">
        <f>IFERROR(VLOOKUP(Table1[[#This Row],[Vendor ID]],Table549[],2,FALSE),"")</f>
        <v/>
      </c>
      <c r="P2832" s="63"/>
      <c r="Q2832" s="143" t="str">
        <f>IF(Table1[[#This Row],[Posting Date]]&lt;&gt;"",$D$9,"")</f>
        <v/>
      </c>
      <c r="R2832" s="159" t="str">
        <f>IF(Table1[[#This Row],[Posting Date]]&lt;&gt;"",$D$10,"")</f>
        <v/>
      </c>
      <c r="S2832" s="66"/>
      <c r="T2832" s="63"/>
      <c r="U2832" s="67"/>
      <c r="V2832" s="67"/>
      <c r="W2832" s="67" t="str">
        <f t="shared" si="44"/>
        <v/>
      </c>
      <c r="X2832" s="161" t="str">
        <f>IF(E2832="","",(IF(Table1[[#This Row],[Cur]]="USD",Table1[[#This Row],[Cur_Amount Debit]],Table1[[#This Row],[Cur_Amount Debit]]/Table1[[#This Row],[Exchange Rate]])))</f>
        <v/>
      </c>
      <c r="Y2832" s="161" t="str">
        <f>IF(E2832="","",(IF(Table1[[#This Row],[Cur]]="USD",Table1[[#This Row],[Cur_Amount Credit]],Table1[[#This Row],[Cur_Amount Credit]]/ExchangeRate)))</f>
        <v/>
      </c>
      <c r="Z2832" s="203" t="str">
        <f>IF(E2832="","",(Table1[[#This Row],[Debit USD]]-Table1[[#This Row],[Credit USD]]))</f>
        <v/>
      </c>
      <c r="AA2832" s="122"/>
      <c r="AB2832" s="1"/>
      <c r="AC2832" s="15"/>
      <c r="AD2832" s="15" t="str">
        <f>IF(AND(OR(Table1[[#This Row],[Account]]="15030",Table1[[#This Row],[Account]]="15035",Table1[[#This Row],[Account]]="20150"),Table1[[#This Row],[Vendor ID]]=""),1,"")</f>
        <v/>
      </c>
      <c r="AE2832" s="15"/>
      <c r="AF2832" s="15"/>
      <c r="AG2832" s="15"/>
      <c r="AH2832" s="46" t="str">
        <f>IF(Table1[[#This Row],[Posting Date]]&lt;&gt;"","GJ-"&amp;CountryID,"")</f>
        <v/>
      </c>
      <c r="AI2832" s="59" t="str">
        <f>IF(Table1[[#This Row],[Posting Date]]&lt;&gt;"",Table1[[#This Row],[Posting Date]],"")</f>
        <v/>
      </c>
      <c r="AJ2832" s="46"/>
      <c r="AK2832" s="46" t="str">
        <f>IF(Table1[[#This Row],[Description]]&lt;&gt;"",Table1[[#This Row],[Description]],"")</f>
        <v/>
      </c>
      <c r="AL2832" s="46" t="str">
        <f>IF(Table1[[#This Row],[Posting Date]]&lt;&gt;"",Table1[[#This Row],[Reference Number]],"")</f>
        <v/>
      </c>
      <c r="AM2832" s="46" t="str">
        <f>TRIM(Table1[[#This Row],[Line '#]])</f>
        <v/>
      </c>
      <c r="AN2832" s="46" t="str">
        <f>TRIM(Table1[[#This Row],[Account]])</f>
        <v/>
      </c>
      <c r="AO2832" s="46" t="str">
        <f>IF(Table1[[#This Row],[Posting Date]]&lt;&gt;"",$D$5,"")</f>
        <v/>
      </c>
      <c r="AP2832" s="46" t="str">
        <f>TRIM(Table1[[#This Row],[Departments-Prgrams]])</f>
        <v/>
      </c>
      <c r="AQ2832" s="46" t="str">
        <f>TRIM(Table1[[#This Row],[Grant]])</f>
        <v/>
      </c>
      <c r="AR2832" s="46" t="str">
        <f>TRIM(Table1[[#This Row],[Staff ID]])</f>
        <v/>
      </c>
      <c r="AS2832" s="46" t="str">
        <f>IF(TRIM(Table1[[#This Row],[Budget Code]])=0,"",TRIM(Table1[[#This Row],[Budget Code]]))</f>
        <v/>
      </c>
      <c r="AT2832" s="46" t="str">
        <f>IF(Table1[[#This Row],[Line Description]]&lt;&gt;"",Table1[[#This Row],[Line Description]],"")</f>
        <v/>
      </c>
      <c r="AU2832" s="46" t="str">
        <f>IF(Table1[[#This Row],[Cur_Amount Debit]]&gt;0,ROUND(Table1[[#This Row],[Cur_Amount Debit]],2),"")</f>
        <v/>
      </c>
      <c r="AV2832" s="46" t="str">
        <f>IF(Table1[[#This Row],[Cur_Amount Credit]]&gt;0,ROUND(Table1[[#This Row],[Cur_Amount Credit]],2),"")</f>
        <v/>
      </c>
      <c r="AW2832" s="46" t="str">
        <f>LEFT(Table1[[#This Row],[Cur]],3)</f>
        <v/>
      </c>
      <c r="AX2832" s="59"/>
      <c r="AY2832" s="46"/>
      <c r="AZ2832" s="46" t="str">
        <f>IF(Table1[[#This Row],[Cur]]&lt;&gt;"",IF(Table1[[#This Row],[Cur]]="USD","",ExchangeRate),"")</f>
        <v/>
      </c>
      <c r="BA2832" s="46" t="str">
        <f>IF(Table1[[#This Row],[Grant]]&lt;&gt;"",VLOOKUP(Table1[[#This Row],[Grant]],Grants!B:D,3),"")</f>
        <v/>
      </c>
      <c r="BB2832" s="46" t="str">
        <f>TRIM(Table1[[#This Row],[Vendor ID]])</f>
        <v/>
      </c>
      <c r="BC2832">
        <f>IF(Table1[[#This Row],[Reference Number]]=Q2831,BC2831,BC2831+1)</f>
        <v>2</v>
      </c>
    </row>
    <row r="2833" spans="1:55" ht="11.25" hidden="1" customHeight="1">
      <c r="A2833" s="1"/>
      <c r="B2833" s="88" t="str">
        <f>IF(Table1[[#This Row],[Posting Date]]&lt;&gt;"",IF(Table1[[#This Row],[Reference Number]]=Q2832,B2832+1,1),"")</f>
        <v/>
      </c>
      <c r="C2833" s="61"/>
      <c r="D2833" s="61"/>
      <c r="E2833" s="218"/>
      <c r="F2833" s="143" t="str">
        <f>IFERROR(IF(VLOOKUP(Table1[[#This Row],[Budget Code Description]],Dimentions!$X$6:$AC$132,2,FALSE)="","",VLOOKUP(Table1[[#This Row],[Budget Code Description]],Dimentions!$X$6:$AC$132,2,FALSE)),"")</f>
        <v/>
      </c>
      <c r="G2833" s="143" t="str">
        <f>IFERROR(VLOOKUP(Table1[[#This Row],[Budget Code Description]],Dimentions!$X$6:$AC$132,3,FALSE),"")</f>
        <v/>
      </c>
      <c r="H2833" s="64" t="str">
        <f>IFERROR(VLOOKUP(Table1[[#This Row],[Account]],Dimentions!$S$6:$V$233,2,FALSE),"")</f>
        <v/>
      </c>
      <c r="I2833" s="62">
        <f>_xlfn.NUMBERVALUE(LEFT(Table1[[#This Row],[Account]],1))</f>
        <v>0</v>
      </c>
      <c r="J2833" s="62" t="str">
        <f>IFERROR(VLOOKUP(Table1[[#This Row],[Budget Code Description]],Table6[#All],7,FALSE),"")</f>
        <v/>
      </c>
      <c r="K2833" s="143" t="str">
        <f>IFERROR(VLOOKUP(Table1[[#This Row],[Budget Code Description]],Table6[#All],8,FALSE),"")</f>
        <v/>
      </c>
      <c r="L2833" s="63"/>
      <c r="M2833" s="65" t="str">
        <f>IFERROR(VLOOKUP(Table1[[#This Row],[Staff ID]],Table2[],2,FALSE),"")</f>
        <v/>
      </c>
      <c r="N2833" s="211" t="str">
        <f>IFERROR(IF(VLOOKUP(Table1[[#This Row],[Budget Code Description]],Dimentions!$X$6:$AC$97,4,FALSE)="","",VLOOKUP(Table1[[#This Row],[Budget Code Description]],Dimentions!$X$6:$AC$97,4,FALSE)),"")</f>
        <v/>
      </c>
      <c r="O2833" s="65" t="str">
        <f>IFERROR(VLOOKUP(Table1[[#This Row],[Vendor ID]],Table549[],2,FALSE),"")</f>
        <v/>
      </c>
      <c r="P2833" s="63"/>
      <c r="Q2833" s="143" t="str">
        <f>IF(Table1[[#This Row],[Posting Date]]&lt;&gt;"",$D$9,"")</f>
        <v/>
      </c>
      <c r="R2833" s="159" t="str">
        <f>IF(Table1[[#This Row],[Posting Date]]&lt;&gt;"",$D$10,"")</f>
        <v/>
      </c>
      <c r="S2833" s="66"/>
      <c r="T2833" s="63"/>
      <c r="U2833" s="67"/>
      <c r="V2833" s="67"/>
      <c r="W2833" s="67" t="str">
        <f t="shared" si="44"/>
        <v/>
      </c>
      <c r="X2833" s="161" t="str">
        <f>IF(E2833="","",(IF(Table1[[#This Row],[Cur]]="USD",Table1[[#This Row],[Cur_Amount Debit]],Table1[[#This Row],[Cur_Amount Debit]]/Table1[[#This Row],[Exchange Rate]])))</f>
        <v/>
      </c>
      <c r="Y2833" s="161" t="str">
        <f>IF(E2833="","",(IF(Table1[[#This Row],[Cur]]="USD",Table1[[#This Row],[Cur_Amount Credit]],Table1[[#This Row],[Cur_Amount Credit]]/ExchangeRate)))</f>
        <v/>
      </c>
      <c r="Z2833" s="203" t="str">
        <f>IF(E2833="","",(Table1[[#This Row],[Debit USD]]-Table1[[#This Row],[Credit USD]]))</f>
        <v/>
      </c>
      <c r="AA2833" s="122"/>
      <c r="AB2833" s="1"/>
      <c r="AC2833" s="15"/>
      <c r="AD2833" s="15" t="str">
        <f>IF(AND(OR(Table1[[#This Row],[Account]]="15030",Table1[[#This Row],[Account]]="15035",Table1[[#This Row],[Account]]="20150"),Table1[[#This Row],[Vendor ID]]=""),1,"")</f>
        <v/>
      </c>
      <c r="AE2833" s="15"/>
      <c r="AF2833" s="15"/>
      <c r="AG2833" s="15"/>
      <c r="AH2833" s="46" t="str">
        <f>IF(Table1[[#This Row],[Posting Date]]&lt;&gt;"","GJ-"&amp;CountryID,"")</f>
        <v/>
      </c>
      <c r="AI2833" s="59" t="str">
        <f>IF(Table1[[#This Row],[Posting Date]]&lt;&gt;"",Table1[[#This Row],[Posting Date]],"")</f>
        <v/>
      </c>
      <c r="AJ2833" s="46"/>
      <c r="AK2833" s="46" t="str">
        <f>IF(Table1[[#This Row],[Description]]&lt;&gt;"",Table1[[#This Row],[Description]],"")</f>
        <v/>
      </c>
      <c r="AL2833" s="46" t="str">
        <f>IF(Table1[[#This Row],[Posting Date]]&lt;&gt;"",Table1[[#This Row],[Reference Number]],"")</f>
        <v/>
      </c>
      <c r="AM2833" s="46" t="str">
        <f>TRIM(Table1[[#This Row],[Line '#]])</f>
        <v/>
      </c>
      <c r="AN2833" s="46" t="str">
        <f>TRIM(Table1[[#This Row],[Account]])</f>
        <v/>
      </c>
      <c r="AO2833" s="46" t="str">
        <f>IF(Table1[[#This Row],[Posting Date]]&lt;&gt;"",$D$5,"")</f>
        <v/>
      </c>
      <c r="AP2833" s="46" t="str">
        <f>TRIM(Table1[[#This Row],[Departments-Prgrams]])</f>
        <v/>
      </c>
      <c r="AQ2833" s="46" t="str">
        <f>TRIM(Table1[[#This Row],[Grant]])</f>
        <v/>
      </c>
      <c r="AR2833" s="46" t="str">
        <f>TRIM(Table1[[#This Row],[Staff ID]])</f>
        <v/>
      </c>
      <c r="AS2833" s="46" t="str">
        <f>IF(TRIM(Table1[[#This Row],[Budget Code]])=0,"",TRIM(Table1[[#This Row],[Budget Code]]))</f>
        <v/>
      </c>
      <c r="AT2833" s="46" t="str">
        <f>IF(Table1[[#This Row],[Line Description]]&lt;&gt;"",Table1[[#This Row],[Line Description]],"")</f>
        <v/>
      </c>
      <c r="AU2833" s="46" t="str">
        <f>IF(Table1[[#This Row],[Cur_Amount Debit]]&gt;0,ROUND(Table1[[#This Row],[Cur_Amount Debit]],2),"")</f>
        <v/>
      </c>
      <c r="AV2833" s="46" t="str">
        <f>IF(Table1[[#This Row],[Cur_Amount Credit]]&gt;0,ROUND(Table1[[#This Row],[Cur_Amount Credit]],2),"")</f>
        <v/>
      </c>
      <c r="AW2833" s="46" t="str">
        <f>LEFT(Table1[[#This Row],[Cur]],3)</f>
        <v/>
      </c>
      <c r="AX2833" s="59"/>
      <c r="AY2833" s="46"/>
      <c r="AZ2833" s="46" t="str">
        <f>IF(Table1[[#This Row],[Cur]]&lt;&gt;"",IF(Table1[[#This Row],[Cur]]="USD","",ExchangeRate),"")</f>
        <v/>
      </c>
      <c r="BA2833" s="46" t="str">
        <f>IF(Table1[[#This Row],[Grant]]&lt;&gt;"",VLOOKUP(Table1[[#This Row],[Grant]],Grants!B:D,3),"")</f>
        <v/>
      </c>
      <c r="BB2833" s="46" t="str">
        <f>TRIM(Table1[[#This Row],[Vendor ID]])</f>
        <v/>
      </c>
      <c r="BC2833">
        <f>IF(Table1[[#This Row],[Reference Number]]=Q2832,BC2832,BC2832+1)</f>
        <v>2</v>
      </c>
    </row>
    <row r="2834" spans="1:55" ht="11.25" hidden="1" customHeight="1">
      <c r="A2834" s="1"/>
      <c r="B2834" s="88" t="str">
        <f>IF(Table1[[#This Row],[Posting Date]]&lt;&gt;"",IF(Table1[[#This Row],[Reference Number]]=Q2833,B2833+1,1),"")</f>
        <v/>
      </c>
      <c r="C2834" s="61"/>
      <c r="D2834" s="61"/>
      <c r="E2834" s="218"/>
      <c r="F2834" s="143" t="str">
        <f>IFERROR(IF(VLOOKUP(Table1[[#This Row],[Budget Code Description]],Dimentions!$X$6:$AC$132,2,FALSE)="","",VLOOKUP(Table1[[#This Row],[Budget Code Description]],Dimentions!$X$6:$AC$132,2,FALSE)),"")</f>
        <v/>
      </c>
      <c r="G2834" s="143" t="str">
        <f>IFERROR(VLOOKUP(Table1[[#This Row],[Budget Code Description]],Dimentions!$X$6:$AC$132,3,FALSE),"")</f>
        <v/>
      </c>
      <c r="H2834" s="64" t="str">
        <f>IFERROR(VLOOKUP(Table1[[#This Row],[Account]],Dimentions!$S$6:$V$233,2,FALSE),"")</f>
        <v/>
      </c>
      <c r="I2834" s="62">
        <f>_xlfn.NUMBERVALUE(LEFT(Table1[[#This Row],[Account]],1))</f>
        <v>0</v>
      </c>
      <c r="J2834" s="62" t="str">
        <f>IFERROR(VLOOKUP(Table1[[#This Row],[Budget Code Description]],Table6[#All],7,FALSE),"")</f>
        <v/>
      </c>
      <c r="K2834" s="143" t="str">
        <f>IFERROR(VLOOKUP(Table1[[#This Row],[Budget Code Description]],Table6[#All],8,FALSE),"")</f>
        <v/>
      </c>
      <c r="L2834" s="63"/>
      <c r="M2834" s="65" t="str">
        <f>IFERROR(VLOOKUP(Table1[[#This Row],[Staff ID]],Table2[],2,FALSE),"")</f>
        <v/>
      </c>
      <c r="N2834" s="211" t="str">
        <f>IFERROR(IF(VLOOKUP(Table1[[#This Row],[Budget Code Description]],Dimentions!$X$6:$AC$97,4,FALSE)="","",VLOOKUP(Table1[[#This Row],[Budget Code Description]],Dimentions!$X$6:$AC$97,4,FALSE)),"")</f>
        <v/>
      </c>
      <c r="O2834" s="65" t="str">
        <f>IFERROR(VLOOKUP(Table1[[#This Row],[Vendor ID]],Table549[],2,FALSE),"")</f>
        <v/>
      </c>
      <c r="P2834" s="63"/>
      <c r="Q2834" s="143" t="str">
        <f>IF(Table1[[#This Row],[Posting Date]]&lt;&gt;"",$D$9,"")</f>
        <v/>
      </c>
      <c r="R2834" s="159" t="str">
        <f>IF(Table1[[#This Row],[Posting Date]]&lt;&gt;"",$D$10,"")</f>
        <v/>
      </c>
      <c r="S2834" s="66"/>
      <c r="T2834" s="63"/>
      <c r="U2834" s="67"/>
      <c r="V2834" s="67"/>
      <c r="W2834" s="67" t="str">
        <f t="shared" si="44"/>
        <v/>
      </c>
      <c r="X2834" s="161" t="str">
        <f>IF(E2834="","",(IF(Table1[[#This Row],[Cur]]="USD",Table1[[#This Row],[Cur_Amount Debit]],Table1[[#This Row],[Cur_Amount Debit]]/Table1[[#This Row],[Exchange Rate]])))</f>
        <v/>
      </c>
      <c r="Y2834" s="161" t="str">
        <f>IF(E2834="","",(IF(Table1[[#This Row],[Cur]]="USD",Table1[[#This Row],[Cur_Amount Credit]],Table1[[#This Row],[Cur_Amount Credit]]/ExchangeRate)))</f>
        <v/>
      </c>
      <c r="Z2834" s="203" t="str">
        <f>IF(E2834="","",(Table1[[#This Row],[Debit USD]]-Table1[[#This Row],[Credit USD]]))</f>
        <v/>
      </c>
      <c r="AA2834" s="122"/>
      <c r="AB2834" s="1"/>
      <c r="AC2834" s="15"/>
      <c r="AD2834" s="15" t="str">
        <f>IF(AND(OR(Table1[[#This Row],[Account]]="15030",Table1[[#This Row],[Account]]="15035",Table1[[#This Row],[Account]]="20150"),Table1[[#This Row],[Vendor ID]]=""),1,"")</f>
        <v/>
      </c>
      <c r="AE2834" s="15"/>
      <c r="AF2834" s="15"/>
      <c r="AG2834" s="15"/>
      <c r="AH2834" s="46" t="str">
        <f>IF(Table1[[#This Row],[Posting Date]]&lt;&gt;"","GJ-"&amp;CountryID,"")</f>
        <v/>
      </c>
      <c r="AI2834" s="59" t="str">
        <f>IF(Table1[[#This Row],[Posting Date]]&lt;&gt;"",Table1[[#This Row],[Posting Date]],"")</f>
        <v/>
      </c>
      <c r="AJ2834" s="46"/>
      <c r="AK2834" s="46" t="str">
        <f>IF(Table1[[#This Row],[Description]]&lt;&gt;"",Table1[[#This Row],[Description]],"")</f>
        <v/>
      </c>
      <c r="AL2834" s="46" t="str">
        <f>IF(Table1[[#This Row],[Posting Date]]&lt;&gt;"",Table1[[#This Row],[Reference Number]],"")</f>
        <v/>
      </c>
      <c r="AM2834" s="46" t="str">
        <f>TRIM(Table1[[#This Row],[Line '#]])</f>
        <v/>
      </c>
      <c r="AN2834" s="46" t="str">
        <f>TRIM(Table1[[#This Row],[Account]])</f>
        <v/>
      </c>
      <c r="AO2834" s="46" t="str">
        <f>IF(Table1[[#This Row],[Posting Date]]&lt;&gt;"",$D$5,"")</f>
        <v/>
      </c>
      <c r="AP2834" s="46" t="str">
        <f>TRIM(Table1[[#This Row],[Departments-Prgrams]])</f>
        <v/>
      </c>
      <c r="AQ2834" s="46" t="str">
        <f>TRIM(Table1[[#This Row],[Grant]])</f>
        <v/>
      </c>
      <c r="AR2834" s="46" t="str">
        <f>TRIM(Table1[[#This Row],[Staff ID]])</f>
        <v/>
      </c>
      <c r="AS2834" s="46" t="str">
        <f>IF(TRIM(Table1[[#This Row],[Budget Code]])=0,"",TRIM(Table1[[#This Row],[Budget Code]]))</f>
        <v/>
      </c>
      <c r="AT2834" s="46" t="str">
        <f>IF(Table1[[#This Row],[Line Description]]&lt;&gt;"",Table1[[#This Row],[Line Description]],"")</f>
        <v/>
      </c>
      <c r="AU2834" s="46" t="str">
        <f>IF(Table1[[#This Row],[Cur_Amount Debit]]&gt;0,ROUND(Table1[[#This Row],[Cur_Amount Debit]],2),"")</f>
        <v/>
      </c>
      <c r="AV2834" s="46" t="str">
        <f>IF(Table1[[#This Row],[Cur_Amount Credit]]&gt;0,ROUND(Table1[[#This Row],[Cur_Amount Credit]],2),"")</f>
        <v/>
      </c>
      <c r="AW2834" s="46" t="str">
        <f>LEFT(Table1[[#This Row],[Cur]],3)</f>
        <v/>
      </c>
      <c r="AX2834" s="59"/>
      <c r="AY2834" s="46"/>
      <c r="AZ2834" s="46" t="str">
        <f>IF(Table1[[#This Row],[Cur]]&lt;&gt;"",IF(Table1[[#This Row],[Cur]]="USD","",ExchangeRate),"")</f>
        <v/>
      </c>
      <c r="BA2834" s="46" t="str">
        <f>IF(Table1[[#This Row],[Grant]]&lt;&gt;"",VLOOKUP(Table1[[#This Row],[Grant]],Grants!B:D,3),"")</f>
        <v/>
      </c>
      <c r="BB2834" s="46" t="str">
        <f>TRIM(Table1[[#This Row],[Vendor ID]])</f>
        <v/>
      </c>
      <c r="BC2834">
        <f>IF(Table1[[#This Row],[Reference Number]]=Q2833,BC2833,BC2833+1)</f>
        <v>2</v>
      </c>
    </row>
    <row r="2835" spans="1:55" ht="11.25" hidden="1" customHeight="1">
      <c r="A2835" s="1"/>
      <c r="B2835" s="88" t="str">
        <f>IF(Table1[[#This Row],[Posting Date]]&lt;&gt;"",IF(Table1[[#This Row],[Reference Number]]=Q2834,B2834+1,1),"")</f>
        <v/>
      </c>
      <c r="C2835" s="61"/>
      <c r="D2835" s="61"/>
      <c r="E2835" s="218"/>
      <c r="F2835" s="143" t="str">
        <f>IFERROR(IF(VLOOKUP(Table1[[#This Row],[Budget Code Description]],Dimentions!$X$6:$AC$132,2,FALSE)="","",VLOOKUP(Table1[[#This Row],[Budget Code Description]],Dimentions!$X$6:$AC$132,2,FALSE)),"")</f>
        <v/>
      </c>
      <c r="G2835" s="143" t="str">
        <f>IFERROR(VLOOKUP(Table1[[#This Row],[Budget Code Description]],Dimentions!$X$6:$AC$132,3,FALSE),"")</f>
        <v/>
      </c>
      <c r="H2835" s="64" t="str">
        <f>IFERROR(VLOOKUP(Table1[[#This Row],[Account]],Dimentions!$S$6:$V$233,2,FALSE),"")</f>
        <v/>
      </c>
      <c r="I2835" s="62">
        <f>_xlfn.NUMBERVALUE(LEFT(Table1[[#This Row],[Account]],1))</f>
        <v>0</v>
      </c>
      <c r="J2835" s="62" t="str">
        <f>IFERROR(VLOOKUP(Table1[[#This Row],[Budget Code Description]],Table6[#All],7,FALSE),"")</f>
        <v/>
      </c>
      <c r="K2835" s="143" t="str">
        <f>IFERROR(VLOOKUP(Table1[[#This Row],[Budget Code Description]],Table6[#All],8,FALSE),"")</f>
        <v/>
      </c>
      <c r="L2835" s="63"/>
      <c r="M2835" s="65" t="str">
        <f>IFERROR(VLOOKUP(Table1[[#This Row],[Staff ID]],Table2[],2,FALSE),"")</f>
        <v/>
      </c>
      <c r="N2835" s="211" t="str">
        <f>IFERROR(IF(VLOOKUP(Table1[[#This Row],[Budget Code Description]],Dimentions!$X$6:$AC$97,4,FALSE)="","",VLOOKUP(Table1[[#This Row],[Budget Code Description]],Dimentions!$X$6:$AC$97,4,FALSE)),"")</f>
        <v/>
      </c>
      <c r="O2835" s="65" t="str">
        <f>IFERROR(VLOOKUP(Table1[[#This Row],[Vendor ID]],Table549[],2,FALSE),"")</f>
        <v/>
      </c>
      <c r="P2835" s="63"/>
      <c r="Q2835" s="143" t="str">
        <f>IF(Table1[[#This Row],[Posting Date]]&lt;&gt;"",$D$9,"")</f>
        <v/>
      </c>
      <c r="R2835" s="159" t="str">
        <f>IF(Table1[[#This Row],[Posting Date]]&lt;&gt;"",$D$10,"")</f>
        <v/>
      </c>
      <c r="S2835" s="66"/>
      <c r="T2835" s="63"/>
      <c r="U2835" s="67"/>
      <c r="V2835" s="67"/>
      <c r="W2835" s="67" t="str">
        <f t="shared" si="44"/>
        <v/>
      </c>
      <c r="X2835" s="161" t="str">
        <f>IF(E2835="","",(IF(Table1[[#This Row],[Cur]]="USD",Table1[[#This Row],[Cur_Amount Debit]],Table1[[#This Row],[Cur_Amount Debit]]/Table1[[#This Row],[Exchange Rate]])))</f>
        <v/>
      </c>
      <c r="Y2835" s="161" t="str">
        <f>IF(E2835="","",(IF(Table1[[#This Row],[Cur]]="USD",Table1[[#This Row],[Cur_Amount Credit]],Table1[[#This Row],[Cur_Amount Credit]]/ExchangeRate)))</f>
        <v/>
      </c>
      <c r="Z2835" s="203" t="str">
        <f>IF(E2835="","",(Table1[[#This Row],[Debit USD]]-Table1[[#This Row],[Credit USD]]))</f>
        <v/>
      </c>
      <c r="AA2835" s="122"/>
      <c r="AB2835" s="1"/>
      <c r="AC2835" s="15"/>
      <c r="AD2835" s="15" t="str">
        <f>IF(AND(OR(Table1[[#This Row],[Account]]="15030",Table1[[#This Row],[Account]]="15035",Table1[[#This Row],[Account]]="20150"),Table1[[#This Row],[Vendor ID]]=""),1,"")</f>
        <v/>
      </c>
      <c r="AE2835" s="15"/>
      <c r="AF2835" s="15"/>
      <c r="AG2835" s="15"/>
      <c r="AH2835" s="46" t="str">
        <f>IF(Table1[[#This Row],[Posting Date]]&lt;&gt;"","GJ-"&amp;CountryID,"")</f>
        <v/>
      </c>
      <c r="AI2835" s="59" t="str">
        <f>IF(Table1[[#This Row],[Posting Date]]&lt;&gt;"",Table1[[#This Row],[Posting Date]],"")</f>
        <v/>
      </c>
      <c r="AJ2835" s="46"/>
      <c r="AK2835" s="46" t="str">
        <f>IF(Table1[[#This Row],[Description]]&lt;&gt;"",Table1[[#This Row],[Description]],"")</f>
        <v/>
      </c>
      <c r="AL2835" s="46" t="str">
        <f>IF(Table1[[#This Row],[Posting Date]]&lt;&gt;"",Table1[[#This Row],[Reference Number]],"")</f>
        <v/>
      </c>
      <c r="AM2835" s="46" t="str">
        <f>TRIM(Table1[[#This Row],[Line '#]])</f>
        <v/>
      </c>
      <c r="AN2835" s="46" t="str">
        <f>TRIM(Table1[[#This Row],[Account]])</f>
        <v/>
      </c>
      <c r="AO2835" s="46" t="str">
        <f>IF(Table1[[#This Row],[Posting Date]]&lt;&gt;"",$D$5,"")</f>
        <v/>
      </c>
      <c r="AP2835" s="46" t="str">
        <f>TRIM(Table1[[#This Row],[Departments-Prgrams]])</f>
        <v/>
      </c>
      <c r="AQ2835" s="46" t="str">
        <f>TRIM(Table1[[#This Row],[Grant]])</f>
        <v/>
      </c>
      <c r="AR2835" s="46" t="str">
        <f>TRIM(Table1[[#This Row],[Staff ID]])</f>
        <v/>
      </c>
      <c r="AS2835" s="46" t="str">
        <f>IF(TRIM(Table1[[#This Row],[Budget Code]])=0,"",TRIM(Table1[[#This Row],[Budget Code]]))</f>
        <v/>
      </c>
      <c r="AT2835" s="46" t="str">
        <f>IF(Table1[[#This Row],[Line Description]]&lt;&gt;"",Table1[[#This Row],[Line Description]],"")</f>
        <v/>
      </c>
      <c r="AU2835" s="46" t="str">
        <f>IF(Table1[[#This Row],[Cur_Amount Debit]]&gt;0,ROUND(Table1[[#This Row],[Cur_Amount Debit]],2),"")</f>
        <v/>
      </c>
      <c r="AV2835" s="46" t="str">
        <f>IF(Table1[[#This Row],[Cur_Amount Credit]]&gt;0,ROUND(Table1[[#This Row],[Cur_Amount Credit]],2),"")</f>
        <v/>
      </c>
      <c r="AW2835" s="46" t="str">
        <f>LEFT(Table1[[#This Row],[Cur]],3)</f>
        <v/>
      </c>
      <c r="AX2835" s="59"/>
      <c r="AY2835" s="46"/>
      <c r="AZ2835" s="46" t="str">
        <f>IF(Table1[[#This Row],[Cur]]&lt;&gt;"",IF(Table1[[#This Row],[Cur]]="USD","",ExchangeRate),"")</f>
        <v/>
      </c>
      <c r="BA2835" s="46" t="str">
        <f>IF(Table1[[#This Row],[Grant]]&lt;&gt;"",VLOOKUP(Table1[[#This Row],[Grant]],Grants!B:D,3),"")</f>
        <v/>
      </c>
      <c r="BB2835" s="46" t="str">
        <f>TRIM(Table1[[#This Row],[Vendor ID]])</f>
        <v/>
      </c>
      <c r="BC2835">
        <f>IF(Table1[[#This Row],[Reference Number]]=Q2834,BC2834,BC2834+1)</f>
        <v>2</v>
      </c>
    </row>
    <row r="2836" spans="1:55" ht="11.25" hidden="1" customHeight="1">
      <c r="A2836" s="1"/>
      <c r="B2836" s="88" t="str">
        <f>IF(Table1[[#This Row],[Posting Date]]&lt;&gt;"",IF(Table1[[#This Row],[Reference Number]]=Q2835,B2835+1,1),"")</f>
        <v/>
      </c>
      <c r="C2836" s="61"/>
      <c r="D2836" s="61"/>
      <c r="E2836" s="218"/>
      <c r="F2836" s="143" t="str">
        <f>IFERROR(IF(VLOOKUP(Table1[[#This Row],[Budget Code Description]],Dimentions!$X$6:$AC$132,2,FALSE)="","",VLOOKUP(Table1[[#This Row],[Budget Code Description]],Dimentions!$X$6:$AC$132,2,FALSE)),"")</f>
        <v/>
      </c>
      <c r="G2836" s="143" t="str">
        <f>IFERROR(VLOOKUP(Table1[[#This Row],[Budget Code Description]],Dimentions!$X$6:$AC$132,3,FALSE),"")</f>
        <v/>
      </c>
      <c r="H2836" s="64" t="str">
        <f>IFERROR(VLOOKUP(Table1[[#This Row],[Account]],Dimentions!$S$6:$V$233,2,FALSE),"")</f>
        <v/>
      </c>
      <c r="I2836" s="62">
        <f>_xlfn.NUMBERVALUE(LEFT(Table1[[#This Row],[Account]],1))</f>
        <v>0</v>
      </c>
      <c r="J2836" s="62" t="str">
        <f>IFERROR(VLOOKUP(Table1[[#This Row],[Budget Code Description]],Table6[#All],7,FALSE),"")</f>
        <v/>
      </c>
      <c r="K2836" s="143" t="str">
        <f>IFERROR(VLOOKUP(Table1[[#This Row],[Budget Code Description]],Table6[#All],8,FALSE),"")</f>
        <v/>
      </c>
      <c r="L2836" s="63"/>
      <c r="M2836" s="65" t="str">
        <f>IFERROR(VLOOKUP(Table1[[#This Row],[Staff ID]],Table2[],2,FALSE),"")</f>
        <v/>
      </c>
      <c r="N2836" s="211" t="str">
        <f>IFERROR(IF(VLOOKUP(Table1[[#This Row],[Budget Code Description]],Dimentions!$X$6:$AC$97,4,FALSE)="","",VLOOKUP(Table1[[#This Row],[Budget Code Description]],Dimentions!$X$6:$AC$97,4,FALSE)),"")</f>
        <v/>
      </c>
      <c r="O2836" s="65" t="str">
        <f>IFERROR(VLOOKUP(Table1[[#This Row],[Vendor ID]],Table549[],2,FALSE),"")</f>
        <v/>
      </c>
      <c r="P2836" s="63"/>
      <c r="Q2836" s="143" t="str">
        <f>IF(Table1[[#This Row],[Posting Date]]&lt;&gt;"",$D$9,"")</f>
        <v/>
      </c>
      <c r="R2836" s="159" t="str">
        <f>IF(Table1[[#This Row],[Posting Date]]&lt;&gt;"",$D$10,"")</f>
        <v/>
      </c>
      <c r="S2836" s="66"/>
      <c r="T2836" s="63"/>
      <c r="U2836" s="67"/>
      <c r="V2836" s="67"/>
      <c r="W2836" s="67" t="str">
        <f t="shared" si="44"/>
        <v/>
      </c>
      <c r="X2836" s="161" t="str">
        <f>IF(E2836="","",(IF(Table1[[#This Row],[Cur]]="USD",Table1[[#This Row],[Cur_Amount Debit]],Table1[[#This Row],[Cur_Amount Debit]]/Table1[[#This Row],[Exchange Rate]])))</f>
        <v/>
      </c>
      <c r="Y2836" s="161" t="str">
        <f>IF(E2836="","",(IF(Table1[[#This Row],[Cur]]="USD",Table1[[#This Row],[Cur_Amount Credit]],Table1[[#This Row],[Cur_Amount Credit]]/ExchangeRate)))</f>
        <v/>
      </c>
      <c r="Z2836" s="203" t="str">
        <f>IF(E2836="","",(Table1[[#This Row],[Debit USD]]-Table1[[#This Row],[Credit USD]]))</f>
        <v/>
      </c>
      <c r="AA2836" s="122"/>
      <c r="AB2836" s="1"/>
      <c r="AC2836" s="15"/>
      <c r="AD2836" s="15" t="str">
        <f>IF(AND(OR(Table1[[#This Row],[Account]]="15030",Table1[[#This Row],[Account]]="15035",Table1[[#This Row],[Account]]="20150"),Table1[[#This Row],[Vendor ID]]=""),1,"")</f>
        <v/>
      </c>
      <c r="AE2836" s="15"/>
      <c r="AF2836" s="15"/>
      <c r="AG2836" s="15"/>
      <c r="AH2836" s="46" t="str">
        <f>IF(Table1[[#This Row],[Posting Date]]&lt;&gt;"","GJ-"&amp;CountryID,"")</f>
        <v/>
      </c>
      <c r="AI2836" s="59" t="str">
        <f>IF(Table1[[#This Row],[Posting Date]]&lt;&gt;"",Table1[[#This Row],[Posting Date]],"")</f>
        <v/>
      </c>
      <c r="AJ2836" s="46"/>
      <c r="AK2836" s="46" t="str">
        <f>IF(Table1[[#This Row],[Description]]&lt;&gt;"",Table1[[#This Row],[Description]],"")</f>
        <v/>
      </c>
      <c r="AL2836" s="46" t="str">
        <f>IF(Table1[[#This Row],[Posting Date]]&lt;&gt;"",Table1[[#This Row],[Reference Number]],"")</f>
        <v/>
      </c>
      <c r="AM2836" s="46" t="str">
        <f>TRIM(Table1[[#This Row],[Line '#]])</f>
        <v/>
      </c>
      <c r="AN2836" s="46" t="str">
        <f>TRIM(Table1[[#This Row],[Account]])</f>
        <v/>
      </c>
      <c r="AO2836" s="46" t="str">
        <f>IF(Table1[[#This Row],[Posting Date]]&lt;&gt;"",$D$5,"")</f>
        <v/>
      </c>
      <c r="AP2836" s="46" t="str">
        <f>TRIM(Table1[[#This Row],[Departments-Prgrams]])</f>
        <v/>
      </c>
      <c r="AQ2836" s="46" t="str">
        <f>TRIM(Table1[[#This Row],[Grant]])</f>
        <v/>
      </c>
      <c r="AR2836" s="46" t="str">
        <f>TRIM(Table1[[#This Row],[Staff ID]])</f>
        <v/>
      </c>
      <c r="AS2836" s="46" t="str">
        <f>IF(TRIM(Table1[[#This Row],[Budget Code]])=0,"",TRIM(Table1[[#This Row],[Budget Code]]))</f>
        <v/>
      </c>
      <c r="AT2836" s="46" t="str">
        <f>IF(Table1[[#This Row],[Line Description]]&lt;&gt;"",Table1[[#This Row],[Line Description]],"")</f>
        <v/>
      </c>
      <c r="AU2836" s="46" t="str">
        <f>IF(Table1[[#This Row],[Cur_Amount Debit]]&gt;0,ROUND(Table1[[#This Row],[Cur_Amount Debit]],2),"")</f>
        <v/>
      </c>
      <c r="AV2836" s="46" t="str">
        <f>IF(Table1[[#This Row],[Cur_Amount Credit]]&gt;0,ROUND(Table1[[#This Row],[Cur_Amount Credit]],2),"")</f>
        <v/>
      </c>
      <c r="AW2836" s="46" t="str">
        <f>LEFT(Table1[[#This Row],[Cur]],3)</f>
        <v/>
      </c>
      <c r="AX2836" s="59"/>
      <c r="AY2836" s="46"/>
      <c r="AZ2836" s="46" t="str">
        <f>IF(Table1[[#This Row],[Cur]]&lt;&gt;"",IF(Table1[[#This Row],[Cur]]="USD","",ExchangeRate),"")</f>
        <v/>
      </c>
      <c r="BA2836" s="46" t="str">
        <f>IF(Table1[[#This Row],[Grant]]&lt;&gt;"",VLOOKUP(Table1[[#This Row],[Grant]],Grants!B:D,3),"")</f>
        <v/>
      </c>
      <c r="BB2836" s="46" t="str">
        <f>TRIM(Table1[[#This Row],[Vendor ID]])</f>
        <v/>
      </c>
      <c r="BC2836">
        <f>IF(Table1[[#This Row],[Reference Number]]=Q2835,BC2835,BC2835+1)</f>
        <v>2</v>
      </c>
    </row>
    <row r="2837" spans="1:55" ht="11.25" hidden="1" customHeight="1">
      <c r="A2837" s="1"/>
      <c r="B2837" s="88" t="str">
        <f>IF(Table1[[#This Row],[Posting Date]]&lt;&gt;"",IF(Table1[[#This Row],[Reference Number]]=Q2836,B2836+1,1),"")</f>
        <v/>
      </c>
      <c r="C2837" s="61"/>
      <c r="D2837" s="61"/>
      <c r="E2837" s="218"/>
      <c r="F2837" s="143" t="str">
        <f>IFERROR(IF(VLOOKUP(Table1[[#This Row],[Budget Code Description]],Dimentions!$X$6:$AC$132,2,FALSE)="","",VLOOKUP(Table1[[#This Row],[Budget Code Description]],Dimentions!$X$6:$AC$132,2,FALSE)),"")</f>
        <v/>
      </c>
      <c r="G2837" s="143" t="str">
        <f>IFERROR(VLOOKUP(Table1[[#This Row],[Budget Code Description]],Dimentions!$X$6:$AC$132,3,FALSE),"")</f>
        <v/>
      </c>
      <c r="H2837" s="64" t="str">
        <f>IFERROR(VLOOKUP(Table1[[#This Row],[Account]],Dimentions!$S$6:$V$233,2,FALSE),"")</f>
        <v/>
      </c>
      <c r="I2837" s="62">
        <f>_xlfn.NUMBERVALUE(LEFT(Table1[[#This Row],[Account]],1))</f>
        <v>0</v>
      </c>
      <c r="J2837" s="62" t="str">
        <f>IFERROR(VLOOKUP(Table1[[#This Row],[Budget Code Description]],Table6[#All],7,FALSE),"")</f>
        <v/>
      </c>
      <c r="K2837" s="143" t="str">
        <f>IFERROR(VLOOKUP(Table1[[#This Row],[Budget Code Description]],Table6[#All],8,FALSE),"")</f>
        <v/>
      </c>
      <c r="L2837" s="63"/>
      <c r="M2837" s="65" t="str">
        <f>IFERROR(VLOOKUP(Table1[[#This Row],[Staff ID]],Table2[],2,FALSE),"")</f>
        <v/>
      </c>
      <c r="N2837" s="211" t="str">
        <f>IFERROR(IF(VLOOKUP(Table1[[#This Row],[Budget Code Description]],Dimentions!$X$6:$AC$97,4,FALSE)="","",VLOOKUP(Table1[[#This Row],[Budget Code Description]],Dimentions!$X$6:$AC$97,4,FALSE)),"")</f>
        <v/>
      </c>
      <c r="O2837" s="65" t="str">
        <f>IFERROR(VLOOKUP(Table1[[#This Row],[Vendor ID]],Table549[],2,FALSE),"")</f>
        <v/>
      </c>
      <c r="P2837" s="63"/>
      <c r="Q2837" s="143" t="str">
        <f>IF(Table1[[#This Row],[Posting Date]]&lt;&gt;"",$D$9,"")</f>
        <v/>
      </c>
      <c r="R2837" s="159" t="str">
        <f>IF(Table1[[#This Row],[Posting Date]]&lt;&gt;"",$D$10,"")</f>
        <v/>
      </c>
      <c r="S2837" s="66"/>
      <c r="T2837" s="63"/>
      <c r="U2837" s="67"/>
      <c r="V2837" s="67"/>
      <c r="W2837" s="67" t="str">
        <f t="shared" si="44"/>
        <v/>
      </c>
      <c r="X2837" s="161" t="str">
        <f>IF(E2837="","",(IF(Table1[[#This Row],[Cur]]="USD",Table1[[#This Row],[Cur_Amount Debit]],Table1[[#This Row],[Cur_Amount Debit]]/Table1[[#This Row],[Exchange Rate]])))</f>
        <v/>
      </c>
      <c r="Y2837" s="161" t="str">
        <f>IF(E2837="","",(IF(Table1[[#This Row],[Cur]]="USD",Table1[[#This Row],[Cur_Amount Credit]],Table1[[#This Row],[Cur_Amount Credit]]/ExchangeRate)))</f>
        <v/>
      </c>
      <c r="Z2837" s="203" t="str">
        <f>IF(E2837="","",(Table1[[#This Row],[Debit USD]]-Table1[[#This Row],[Credit USD]]))</f>
        <v/>
      </c>
      <c r="AA2837" s="122"/>
      <c r="AB2837" s="1"/>
      <c r="AC2837" s="15"/>
      <c r="AD2837" s="15" t="str">
        <f>IF(AND(OR(Table1[[#This Row],[Account]]="15030",Table1[[#This Row],[Account]]="15035",Table1[[#This Row],[Account]]="20150"),Table1[[#This Row],[Vendor ID]]=""),1,"")</f>
        <v/>
      </c>
      <c r="AE2837" s="15"/>
      <c r="AF2837" s="15"/>
      <c r="AG2837" s="15"/>
      <c r="AH2837" s="46" t="str">
        <f>IF(Table1[[#This Row],[Posting Date]]&lt;&gt;"","GJ-"&amp;CountryID,"")</f>
        <v/>
      </c>
      <c r="AI2837" s="59" t="str">
        <f>IF(Table1[[#This Row],[Posting Date]]&lt;&gt;"",Table1[[#This Row],[Posting Date]],"")</f>
        <v/>
      </c>
      <c r="AJ2837" s="46"/>
      <c r="AK2837" s="46" t="str">
        <f>IF(Table1[[#This Row],[Description]]&lt;&gt;"",Table1[[#This Row],[Description]],"")</f>
        <v/>
      </c>
      <c r="AL2837" s="46" t="str">
        <f>IF(Table1[[#This Row],[Posting Date]]&lt;&gt;"",Table1[[#This Row],[Reference Number]],"")</f>
        <v/>
      </c>
      <c r="AM2837" s="46" t="str">
        <f>TRIM(Table1[[#This Row],[Line '#]])</f>
        <v/>
      </c>
      <c r="AN2837" s="46" t="str">
        <f>TRIM(Table1[[#This Row],[Account]])</f>
        <v/>
      </c>
      <c r="AO2837" s="46" t="str">
        <f>IF(Table1[[#This Row],[Posting Date]]&lt;&gt;"",$D$5,"")</f>
        <v/>
      </c>
      <c r="AP2837" s="46" t="str">
        <f>TRIM(Table1[[#This Row],[Departments-Prgrams]])</f>
        <v/>
      </c>
      <c r="AQ2837" s="46" t="str">
        <f>TRIM(Table1[[#This Row],[Grant]])</f>
        <v/>
      </c>
      <c r="AR2837" s="46" t="str">
        <f>TRIM(Table1[[#This Row],[Staff ID]])</f>
        <v/>
      </c>
      <c r="AS2837" s="46" t="str">
        <f>IF(TRIM(Table1[[#This Row],[Budget Code]])=0,"",TRIM(Table1[[#This Row],[Budget Code]]))</f>
        <v/>
      </c>
      <c r="AT2837" s="46" t="str">
        <f>IF(Table1[[#This Row],[Line Description]]&lt;&gt;"",Table1[[#This Row],[Line Description]],"")</f>
        <v/>
      </c>
      <c r="AU2837" s="46" t="str">
        <f>IF(Table1[[#This Row],[Cur_Amount Debit]]&gt;0,ROUND(Table1[[#This Row],[Cur_Amount Debit]],2),"")</f>
        <v/>
      </c>
      <c r="AV2837" s="46" t="str">
        <f>IF(Table1[[#This Row],[Cur_Amount Credit]]&gt;0,ROUND(Table1[[#This Row],[Cur_Amount Credit]],2),"")</f>
        <v/>
      </c>
      <c r="AW2837" s="46" t="str">
        <f>LEFT(Table1[[#This Row],[Cur]],3)</f>
        <v/>
      </c>
      <c r="AX2837" s="59"/>
      <c r="AY2837" s="46"/>
      <c r="AZ2837" s="46" t="str">
        <f>IF(Table1[[#This Row],[Cur]]&lt;&gt;"",IF(Table1[[#This Row],[Cur]]="USD","",ExchangeRate),"")</f>
        <v/>
      </c>
      <c r="BA2837" s="46" t="str">
        <f>IF(Table1[[#This Row],[Grant]]&lt;&gt;"",VLOOKUP(Table1[[#This Row],[Grant]],Grants!B:D,3),"")</f>
        <v/>
      </c>
      <c r="BB2837" s="46" t="str">
        <f>TRIM(Table1[[#This Row],[Vendor ID]])</f>
        <v/>
      </c>
      <c r="BC2837">
        <f>IF(Table1[[#This Row],[Reference Number]]=Q2836,BC2836,BC2836+1)</f>
        <v>2</v>
      </c>
    </row>
    <row r="2838" spans="1:55" ht="11.25" hidden="1" customHeight="1">
      <c r="A2838" s="1"/>
      <c r="B2838" s="88" t="str">
        <f>IF(Table1[[#This Row],[Posting Date]]&lt;&gt;"",IF(Table1[[#This Row],[Reference Number]]=Q2837,B2837+1,1),"")</f>
        <v/>
      </c>
      <c r="C2838" s="61"/>
      <c r="D2838" s="61"/>
      <c r="E2838" s="218"/>
      <c r="F2838" s="143" t="str">
        <f>IFERROR(IF(VLOOKUP(Table1[[#This Row],[Budget Code Description]],Dimentions!$X$6:$AC$132,2,FALSE)="","",VLOOKUP(Table1[[#This Row],[Budget Code Description]],Dimentions!$X$6:$AC$132,2,FALSE)),"")</f>
        <v/>
      </c>
      <c r="G2838" s="143" t="str">
        <f>IFERROR(VLOOKUP(Table1[[#This Row],[Budget Code Description]],Dimentions!$X$6:$AC$132,3,FALSE),"")</f>
        <v/>
      </c>
      <c r="H2838" s="64" t="str">
        <f>IFERROR(VLOOKUP(Table1[[#This Row],[Account]],Dimentions!$S$6:$V$233,2,FALSE),"")</f>
        <v/>
      </c>
      <c r="I2838" s="62">
        <f>_xlfn.NUMBERVALUE(LEFT(Table1[[#This Row],[Account]],1))</f>
        <v>0</v>
      </c>
      <c r="J2838" s="62" t="str">
        <f>IFERROR(VLOOKUP(Table1[[#This Row],[Budget Code Description]],Table6[#All],7,FALSE),"")</f>
        <v/>
      </c>
      <c r="K2838" s="143" t="str">
        <f>IFERROR(VLOOKUP(Table1[[#This Row],[Budget Code Description]],Table6[#All],8,FALSE),"")</f>
        <v/>
      </c>
      <c r="L2838" s="63"/>
      <c r="M2838" s="65" t="str">
        <f>IFERROR(VLOOKUP(Table1[[#This Row],[Staff ID]],Table2[],2,FALSE),"")</f>
        <v/>
      </c>
      <c r="N2838" s="211" t="str">
        <f>IFERROR(IF(VLOOKUP(Table1[[#This Row],[Budget Code Description]],Dimentions!$X$6:$AC$97,4,FALSE)="","",VLOOKUP(Table1[[#This Row],[Budget Code Description]],Dimentions!$X$6:$AC$97,4,FALSE)),"")</f>
        <v/>
      </c>
      <c r="O2838" s="65" t="str">
        <f>IFERROR(VLOOKUP(Table1[[#This Row],[Vendor ID]],Table549[],2,FALSE),"")</f>
        <v/>
      </c>
      <c r="P2838" s="63"/>
      <c r="Q2838" s="143" t="str">
        <f>IF(Table1[[#This Row],[Posting Date]]&lt;&gt;"",$D$9,"")</f>
        <v/>
      </c>
      <c r="R2838" s="159" t="str">
        <f>IF(Table1[[#This Row],[Posting Date]]&lt;&gt;"",$D$10,"")</f>
        <v/>
      </c>
      <c r="S2838" s="66"/>
      <c r="T2838" s="63"/>
      <c r="U2838" s="67"/>
      <c r="V2838" s="67"/>
      <c r="W2838" s="67" t="str">
        <f t="shared" si="44"/>
        <v/>
      </c>
      <c r="X2838" s="161" t="str">
        <f>IF(E2838="","",(IF(Table1[[#This Row],[Cur]]="USD",Table1[[#This Row],[Cur_Amount Debit]],Table1[[#This Row],[Cur_Amount Debit]]/Table1[[#This Row],[Exchange Rate]])))</f>
        <v/>
      </c>
      <c r="Y2838" s="161" t="str">
        <f>IF(E2838="","",(IF(Table1[[#This Row],[Cur]]="USD",Table1[[#This Row],[Cur_Amount Credit]],Table1[[#This Row],[Cur_Amount Credit]]/ExchangeRate)))</f>
        <v/>
      </c>
      <c r="Z2838" s="203" t="str">
        <f>IF(E2838="","",(Table1[[#This Row],[Debit USD]]-Table1[[#This Row],[Credit USD]]))</f>
        <v/>
      </c>
      <c r="AA2838" s="122"/>
      <c r="AB2838" s="1"/>
      <c r="AC2838" s="15"/>
      <c r="AD2838" s="15" t="str">
        <f>IF(AND(OR(Table1[[#This Row],[Account]]="15030",Table1[[#This Row],[Account]]="15035",Table1[[#This Row],[Account]]="20150"),Table1[[#This Row],[Vendor ID]]=""),1,"")</f>
        <v/>
      </c>
      <c r="AE2838" s="15"/>
      <c r="AF2838" s="15"/>
      <c r="AG2838" s="15"/>
      <c r="AH2838" s="46" t="str">
        <f>IF(Table1[[#This Row],[Posting Date]]&lt;&gt;"","GJ-"&amp;CountryID,"")</f>
        <v/>
      </c>
      <c r="AI2838" s="59" t="str">
        <f>IF(Table1[[#This Row],[Posting Date]]&lt;&gt;"",Table1[[#This Row],[Posting Date]],"")</f>
        <v/>
      </c>
      <c r="AJ2838" s="46"/>
      <c r="AK2838" s="46" t="str">
        <f>IF(Table1[[#This Row],[Description]]&lt;&gt;"",Table1[[#This Row],[Description]],"")</f>
        <v/>
      </c>
      <c r="AL2838" s="46" t="str">
        <f>IF(Table1[[#This Row],[Posting Date]]&lt;&gt;"",Table1[[#This Row],[Reference Number]],"")</f>
        <v/>
      </c>
      <c r="AM2838" s="46" t="str">
        <f>TRIM(Table1[[#This Row],[Line '#]])</f>
        <v/>
      </c>
      <c r="AN2838" s="46" t="str">
        <f>TRIM(Table1[[#This Row],[Account]])</f>
        <v/>
      </c>
      <c r="AO2838" s="46" t="str">
        <f>IF(Table1[[#This Row],[Posting Date]]&lt;&gt;"",$D$5,"")</f>
        <v/>
      </c>
      <c r="AP2838" s="46" t="str">
        <f>TRIM(Table1[[#This Row],[Departments-Prgrams]])</f>
        <v/>
      </c>
      <c r="AQ2838" s="46" t="str">
        <f>TRIM(Table1[[#This Row],[Grant]])</f>
        <v/>
      </c>
      <c r="AR2838" s="46" t="str">
        <f>TRIM(Table1[[#This Row],[Staff ID]])</f>
        <v/>
      </c>
      <c r="AS2838" s="46" t="str">
        <f>IF(TRIM(Table1[[#This Row],[Budget Code]])=0,"",TRIM(Table1[[#This Row],[Budget Code]]))</f>
        <v/>
      </c>
      <c r="AT2838" s="46" t="str">
        <f>IF(Table1[[#This Row],[Line Description]]&lt;&gt;"",Table1[[#This Row],[Line Description]],"")</f>
        <v/>
      </c>
      <c r="AU2838" s="46" t="str">
        <f>IF(Table1[[#This Row],[Cur_Amount Debit]]&gt;0,ROUND(Table1[[#This Row],[Cur_Amount Debit]],2),"")</f>
        <v/>
      </c>
      <c r="AV2838" s="46" t="str">
        <f>IF(Table1[[#This Row],[Cur_Amount Credit]]&gt;0,ROUND(Table1[[#This Row],[Cur_Amount Credit]],2),"")</f>
        <v/>
      </c>
      <c r="AW2838" s="46" t="str">
        <f>LEFT(Table1[[#This Row],[Cur]],3)</f>
        <v/>
      </c>
      <c r="AX2838" s="59"/>
      <c r="AY2838" s="46"/>
      <c r="AZ2838" s="46" t="str">
        <f>IF(Table1[[#This Row],[Cur]]&lt;&gt;"",IF(Table1[[#This Row],[Cur]]="USD","",ExchangeRate),"")</f>
        <v/>
      </c>
      <c r="BA2838" s="46" t="str">
        <f>IF(Table1[[#This Row],[Grant]]&lt;&gt;"",VLOOKUP(Table1[[#This Row],[Grant]],Grants!B:D,3),"")</f>
        <v/>
      </c>
      <c r="BB2838" s="46" t="str">
        <f>TRIM(Table1[[#This Row],[Vendor ID]])</f>
        <v/>
      </c>
      <c r="BC2838">
        <f>IF(Table1[[#This Row],[Reference Number]]=Q2837,BC2837,BC2837+1)</f>
        <v>2</v>
      </c>
    </row>
    <row r="2839" spans="1:55" ht="11.25" hidden="1" customHeight="1">
      <c r="A2839" s="1"/>
      <c r="B2839" s="88" t="str">
        <f>IF(Table1[[#This Row],[Posting Date]]&lt;&gt;"",IF(Table1[[#This Row],[Reference Number]]=Q2838,B2838+1,1),"")</f>
        <v/>
      </c>
      <c r="C2839" s="61"/>
      <c r="D2839" s="61"/>
      <c r="E2839" s="218"/>
      <c r="F2839" s="143" t="str">
        <f>IFERROR(IF(VLOOKUP(Table1[[#This Row],[Budget Code Description]],Dimentions!$X$6:$AC$132,2,FALSE)="","",VLOOKUP(Table1[[#This Row],[Budget Code Description]],Dimentions!$X$6:$AC$132,2,FALSE)),"")</f>
        <v/>
      </c>
      <c r="G2839" s="143" t="str">
        <f>IFERROR(VLOOKUP(Table1[[#This Row],[Budget Code Description]],Dimentions!$X$6:$AC$132,3,FALSE),"")</f>
        <v/>
      </c>
      <c r="H2839" s="64" t="str">
        <f>IFERROR(VLOOKUP(Table1[[#This Row],[Account]],Dimentions!$S$6:$V$233,2,FALSE),"")</f>
        <v/>
      </c>
      <c r="I2839" s="62">
        <f>_xlfn.NUMBERVALUE(LEFT(Table1[[#This Row],[Account]],1))</f>
        <v>0</v>
      </c>
      <c r="J2839" s="62" t="str">
        <f>IFERROR(VLOOKUP(Table1[[#This Row],[Budget Code Description]],Table6[#All],7,FALSE),"")</f>
        <v/>
      </c>
      <c r="K2839" s="143" t="str">
        <f>IFERROR(VLOOKUP(Table1[[#This Row],[Budget Code Description]],Table6[#All],8,FALSE),"")</f>
        <v/>
      </c>
      <c r="L2839" s="63"/>
      <c r="M2839" s="65" t="str">
        <f>IFERROR(VLOOKUP(Table1[[#This Row],[Staff ID]],Table2[],2,FALSE),"")</f>
        <v/>
      </c>
      <c r="N2839" s="211" t="str">
        <f>IFERROR(IF(VLOOKUP(Table1[[#This Row],[Budget Code Description]],Dimentions!$X$6:$AC$97,4,FALSE)="","",VLOOKUP(Table1[[#This Row],[Budget Code Description]],Dimentions!$X$6:$AC$97,4,FALSE)),"")</f>
        <v/>
      </c>
      <c r="O2839" s="65" t="str">
        <f>IFERROR(VLOOKUP(Table1[[#This Row],[Vendor ID]],Table549[],2,FALSE),"")</f>
        <v/>
      </c>
      <c r="P2839" s="63"/>
      <c r="Q2839" s="143" t="str">
        <f>IF(Table1[[#This Row],[Posting Date]]&lt;&gt;"",$D$9,"")</f>
        <v/>
      </c>
      <c r="R2839" s="159" t="str">
        <f>IF(Table1[[#This Row],[Posting Date]]&lt;&gt;"",$D$10,"")</f>
        <v/>
      </c>
      <c r="S2839" s="66"/>
      <c r="T2839" s="63"/>
      <c r="U2839" s="67"/>
      <c r="V2839" s="67"/>
      <c r="W2839" s="67" t="str">
        <f t="shared" si="44"/>
        <v/>
      </c>
      <c r="X2839" s="161" t="str">
        <f>IF(E2839="","",(IF(Table1[[#This Row],[Cur]]="USD",Table1[[#This Row],[Cur_Amount Debit]],Table1[[#This Row],[Cur_Amount Debit]]/Table1[[#This Row],[Exchange Rate]])))</f>
        <v/>
      </c>
      <c r="Y2839" s="161" t="str">
        <f>IF(E2839="","",(IF(Table1[[#This Row],[Cur]]="USD",Table1[[#This Row],[Cur_Amount Credit]],Table1[[#This Row],[Cur_Amount Credit]]/ExchangeRate)))</f>
        <v/>
      </c>
      <c r="Z2839" s="203" t="str">
        <f>IF(E2839="","",(Table1[[#This Row],[Debit USD]]-Table1[[#This Row],[Credit USD]]))</f>
        <v/>
      </c>
      <c r="AA2839" s="122"/>
      <c r="AB2839" s="1"/>
      <c r="AC2839" s="15"/>
      <c r="AD2839" s="15" t="str">
        <f>IF(AND(OR(Table1[[#This Row],[Account]]="15030",Table1[[#This Row],[Account]]="15035",Table1[[#This Row],[Account]]="20150"),Table1[[#This Row],[Vendor ID]]=""),1,"")</f>
        <v/>
      </c>
      <c r="AE2839" s="15"/>
      <c r="AF2839" s="15"/>
      <c r="AG2839" s="15"/>
      <c r="AH2839" s="46" t="str">
        <f>IF(Table1[[#This Row],[Posting Date]]&lt;&gt;"","GJ-"&amp;CountryID,"")</f>
        <v/>
      </c>
      <c r="AI2839" s="59" t="str">
        <f>IF(Table1[[#This Row],[Posting Date]]&lt;&gt;"",Table1[[#This Row],[Posting Date]],"")</f>
        <v/>
      </c>
      <c r="AJ2839" s="46"/>
      <c r="AK2839" s="46" t="str">
        <f>IF(Table1[[#This Row],[Description]]&lt;&gt;"",Table1[[#This Row],[Description]],"")</f>
        <v/>
      </c>
      <c r="AL2839" s="46" t="str">
        <f>IF(Table1[[#This Row],[Posting Date]]&lt;&gt;"",Table1[[#This Row],[Reference Number]],"")</f>
        <v/>
      </c>
      <c r="AM2839" s="46" t="str">
        <f>TRIM(Table1[[#This Row],[Line '#]])</f>
        <v/>
      </c>
      <c r="AN2839" s="46" t="str">
        <f>TRIM(Table1[[#This Row],[Account]])</f>
        <v/>
      </c>
      <c r="AO2839" s="46" t="str">
        <f>IF(Table1[[#This Row],[Posting Date]]&lt;&gt;"",$D$5,"")</f>
        <v/>
      </c>
      <c r="AP2839" s="46" t="str">
        <f>TRIM(Table1[[#This Row],[Departments-Prgrams]])</f>
        <v/>
      </c>
      <c r="AQ2839" s="46" t="str">
        <f>TRIM(Table1[[#This Row],[Grant]])</f>
        <v/>
      </c>
      <c r="AR2839" s="46" t="str">
        <f>TRIM(Table1[[#This Row],[Staff ID]])</f>
        <v/>
      </c>
      <c r="AS2839" s="46" t="str">
        <f>IF(TRIM(Table1[[#This Row],[Budget Code]])=0,"",TRIM(Table1[[#This Row],[Budget Code]]))</f>
        <v/>
      </c>
      <c r="AT2839" s="46" t="str">
        <f>IF(Table1[[#This Row],[Line Description]]&lt;&gt;"",Table1[[#This Row],[Line Description]],"")</f>
        <v/>
      </c>
      <c r="AU2839" s="46" t="str">
        <f>IF(Table1[[#This Row],[Cur_Amount Debit]]&gt;0,ROUND(Table1[[#This Row],[Cur_Amount Debit]],2),"")</f>
        <v/>
      </c>
      <c r="AV2839" s="46" t="str">
        <f>IF(Table1[[#This Row],[Cur_Amount Credit]]&gt;0,ROUND(Table1[[#This Row],[Cur_Amount Credit]],2),"")</f>
        <v/>
      </c>
      <c r="AW2839" s="46" t="str">
        <f>LEFT(Table1[[#This Row],[Cur]],3)</f>
        <v/>
      </c>
      <c r="AX2839" s="59"/>
      <c r="AY2839" s="46"/>
      <c r="AZ2839" s="46" t="str">
        <f>IF(Table1[[#This Row],[Cur]]&lt;&gt;"",IF(Table1[[#This Row],[Cur]]="USD","",ExchangeRate),"")</f>
        <v/>
      </c>
      <c r="BA2839" s="46" t="str">
        <f>IF(Table1[[#This Row],[Grant]]&lt;&gt;"",VLOOKUP(Table1[[#This Row],[Grant]],Grants!B:D,3),"")</f>
        <v/>
      </c>
      <c r="BB2839" s="46" t="str">
        <f>TRIM(Table1[[#This Row],[Vendor ID]])</f>
        <v/>
      </c>
      <c r="BC2839">
        <f>IF(Table1[[#This Row],[Reference Number]]=Q2838,BC2838,BC2838+1)</f>
        <v>2</v>
      </c>
    </row>
    <row r="2840" spans="1:55" ht="11.25" hidden="1" customHeight="1">
      <c r="A2840" s="1"/>
      <c r="B2840" s="88" t="str">
        <f>IF(Table1[[#This Row],[Posting Date]]&lt;&gt;"",IF(Table1[[#This Row],[Reference Number]]=Q2839,B2839+1,1),"")</f>
        <v/>
      </c>
      <c r="C2840" s="61"/>
      <c r="D2840" s="61"/>
      <c r="E2840" s="218"/>
      <c r="F2840" s="143" t="str">
        <f>IFERROR(IF(VLOOKUP(Table1[[#This Row],[Budget Code Description]],Dimentions!$X$6:$AC$132,2,FALSE)="","",VLOOKUP(Table1[[#This Row],[Budget Code Description]],Dimentions!$X$6:$AC$132,2,FALSE)),"")</f>
        <v/>
      </c>
      <c r="G2840" s="143" t="str">
        <f>IFERROR(VLOOKUP(Table1[[#This Row],[Budget Code Description]],Dimentions!$X$6:$AC$132,3,FALSE),"")</f>
        <v/>
      </c>
      <c r="H2840" s="64" t="str">
        <f>IFERROR(VLOOKUP(Table1[[#This Row],[Account]],Dimentions!$S$6:$V$233,2,FALSE),"")</f>
        <v/>
      </c>
      <c r="I2840" s="62">
        <f>_xlfn.NUMBERVALUE(LEFT(Table1[[#This Row],[Account]],1))</f>
        <v>0</v>
      </c>
      <c r="J2840" s="62" t="str">
        <f>IFERROR(VLOOKUP(Table1[[#This Row],[Budget Code Description]],Table6[#All],7,FALSE),"")</f>
        <v/>
      </c>
      <c r="K2840" s="143" t="str">
        <f>IFERROR(VLOOKUP(Table1[[#This Row],[Budget Code Description]],Table6[#All],8,FALSE),"")</f>
        <v/>
      </c>
      <c r="L2840" s="63"/>
      <c r="M2840" s="65" t="str">
        <f>IFERROR(VLOOKUP(Table1[[#This Row],[Staff ID]],Table2[],2,FALSE),"")</f>
        <v/>
      </c>
      <c r="N2840" s="211" t="str">
        <f>IFERROR(IF(VLOOKUP(Table1[[#This Row],[Budget Code Description]],Dimentions!$X$6:$AC$97,4,FALSE)="","",VLOOKUP(Table1[[#This Row],[Budget Code Description]],Dimentions!$X$6:$AC$97,4,FALSE)),"")</f>
        <v/>
      </c>
      <c r="O2840" s="65" t="str">
        <f>IFERROR(VLOOKUP(Table1[[#This Row],[Vendor ID]],Table549[],2,FALSE),"")</f>
        <v/>
      </c>
      <c r="P2840" s="63"/>
      <c r="Q2840" s="143" t="str">
        <f>IF(Table1[[#This Row],[Posting Date]]&lt;&gt;"",$D$9,"")</f>
        <v/>
      </c>
      <c r="R2840" s="159" t="str">
        <f>IF(Table1[[#This Row],[Posting Date]]&lt;&gt;"",$D$10,"")</f>
        <v/>
      </c>
      <c r="S2840" s="66"/>
      <c r="T2840" s="63"/>
      <c r="U2840" s="67"/>
      <c r="V2840" s="67"/>
      <c r="W2840" s="67" t="str">
        <f t="shared" si="44"/>
        <v/>
      </c>
      <c r="X2840" s="161" t="str">
        <f>IF(E2840="","",(IF(Table1[[#This Row],[Cur]]="USD",Table1[[#This Row],[Cur_Amount Debit]],Table1[[#This Row],[Cur_Amount Debit]]/Table1[[#This Row],[Exchange Rate]])))</f>
        <v/>
      </c>
      <c r="Y2840" s="161" t="str">
        <f>IF(E2840="","",(IF(Table1[[#This Row],[Cur]]="USD",Table1[[#This Row],[Cur_Amount Credit]],Table1[[#This Row],[Cur_Amount Credit]]/ExchangeRate)))</f>
        <v/>
      </c>
      <c r="Z2840" s="203" t="str">
        <f>IF(E2840="","",(Table1[[#This Row],[Debit USD]]-Table1[[#This Row],[Credit USD]]))</f>
        <v/>
      </c>
      <c r="AA2840" s="122"/>
      <c r="AB2840" s="1"/>
      <c r="AC2840" s="15"/>
      <c r="AD2840" s="15" t="str">
        <f>IF(AND(OR(Table1[[#This Row],[Account]]="15030",Table1[[#This Row],[Account]]="15035",Table1[[#This Row],[Account]]="20150"),Table1[[#This Row],[Vendor ID]]=""),1,"")</f>
        <v/>
      </c>
      <c r="AE2840" s="15"/>
      <c r="AF2840" s="15"/>
      <c r="AG2840" s="15"/>
      <c r="AH2840" s="46" t="str">
        <f>IF(Table1[[#This Row],[Posting Date]]&lt;&gt;"","GJ-"&amp;CountryID,"")</f>
        <v/>
      </c>
      <c r="AI2840" s="59" t="str">
        <f>IF(Table1[[#This Row],[Posting Date]]&lt;&gt;"",Table1[[#This Row],[Posting Date]],"")</f>
        <v/>
      </c>
      <c r="AJ2840" s="46"/>
      <c r="AK2840" s="46" t="str">
        <f>IF(Table1[[#This Row],[Description]]&lt;&gt;"",Table1[[#This Row],[Description]],"")</f>
        <v/>
      </c>
      <c r="AL2840" s="46" t="str">
        <f>IF(Table1[[#This Row],[Posting Date]]&lt;&gt;"",Table1[[#This Row],[Reference Number]],"")</f>
        <v/>
      </c>
      <c r="AM2840" s="46" t="str">
        <f>TRIM(Table1[[#This Row],[Line '#]])</f>
        <v/>
      </c>
      <c r="AN2840" s="46" t="str">
        <f>TRIM(Table1[[#This Row],[Account]])</f>
        <v/>
      </c>
      <c r="AO2840" s="46" t="str">
        <f>IF(Table1[[#This Row],[Posting Date]]&lt;&gt;"",$D$5,"")</f>
        <v/>
      </c>
      <c r="AP2840" s="46" t="str">
        <f>TRIM(Table1[[#This Row],[Departments-Prgrams]])</f>
        <v/>
      </c>
      <c r="AQ2840" s="46" t="str">
        <f>TRIM(Table1[[#This Row],[Grant]])</f>
        <v/>
      </c>
      <c r="AR2840" s="46" t="str">
        <f>TRIM(Table1[[#This Row],[Staff ID]])</f>
        <v/>
      </c>
      <c r="AS2840" s="46" t="str">
        <f>IF(TRIM(Table1[[#This Row],[Budget Code]])=0,"",TRIM(Table1[[#This Row],[Budget Code]]))</f>
        <v/>
      </c>
      <c r="AT2840" s="46" t="str">
        <f>IF(Table1[[#This Row],[Line Description]]&lt;&gt;"",Table1[[#This Row],[Line Description]],"")</f>
        <v/>
      </c>
      <c r="AU2840" s="46" t="str">
        <f>IF(Table1[[#This Row],[Cur_Amount Debit]]&gt;0,ROUND(Table1[[#This Row],[Cur_Amount Debit]],2),"")</f>
        <v/>
      </c>
      <c r="AV2840" s="46" t="str">
        <f>IF(Table1[[#This Row],[Cur_Amount Credit]]&gt;0,ROUND(Table1[[#This Row],[Cur_Amount Credit]],2),"")</f>
        <v/>
      </c>
      <c r="AW2840" s="46" t="str">
        <f>LEFT(Table1[[#This Row],[Cur]],3)</f>
        <v/>
      </c>
      <c r="AX2840" s="59"/>
      <c r="AY2840" s="46"/>
      <c r="AZ2840" s="46" t="str">
        <f>IF(Table1[[#This Row],[Cur]]&lt;&gt;"",IF(Table1[[#This Row],[Cur]]="USD","",ExchangeRate),"")</f>
        <v/>
      </c>
      <c r="BA2840" s="46" t="str">
        <f>IF(Table1[[#This Row],[Grant]]&lt;&gt;"",VLOOKUP(Table1[[#This Row],[Grant]],Grants!B:D,3),"")</f>
        <v/>
      </c>
      <c r="BB2840" s="46" t="str">
        <f>TRIM(Table1[[#This Row],[Vendor ID]])</f>
        <v/>
      </c>
      <c r="BC2840">
        <f>IF(Table1[[#This Row],[Reference Number]]=Q2839,BC2839,BC2839+1)</f>
        <v>2</v>
      </c>
    </row>
    <row r="2841" spans="1:55" ht="11.25" hidden="1" customHeight="1">
      <c r="A2841" s="1"/>
      <c r="B2841" s="88" t="str">
        <f>IF(Table1[[#This Row],[Posting Date]]&lt;&gt;"",IF(Table1[[#This Row],[Reference Number]]=Q2840,B2840+1,1),"")</f>
        <v/>
      </c>
      <c r="C2841" s="61"/>
      <c r="D2841" s="61"/>
      <c r="E2841" s="218"/>
      <c r="F2841" s="143" t="str">
        <f>IFERROR(IF(VLOOKUP(Table1[[#This Row],[Budget Code Description]],Dimentions!$X$6:$AC$132,2,FALSE)="","",VLOOKUP(Table1[[#This Row],[Budget Code Description]],Dimentions!$X$6:$AC$132,2,FALSE)),"")</f>
        <v/>
      </c>
      <c r="G2841" s="143" t="str">
        <f>IFERROR(VLOOKUP(Table1[[#This Row],[Budget Code Description]],Dimentions!$X$6:$AC$132,3,FALSE),"")</f>
        <v/>
      </c>
      <c r="H2841" s="64" t="str">
        <f>IFERROR(VLOOKUP(Table1[[#This Row],[Account]],Dimentions!$S$6:$V$233,2,FALSE),"")</f>
        <v/>
      </c>
      <c r="I2841" s="62">
        <f>_xlfn.NUMBERVALUE(LEFT(Table1[[#This Row],[Account]],1))</f>
        <v>0</v>
      </c>
      <c r="J2841" s="62" t="str">
        <f>IFERROR(VLOOKUP(Table1[[#This Row],[Budget Code Description]],Table6[#All],7,FALSE),"")</f>
        <v/>
      </c>
      <c r="K2841" s="143" t="str">
        <f>IFERROR(VLOOKUP(Table1[[#This Row],[Budget Code Description]],Table6[#All],8,FALSE),"")</f>
        <v/>
      </c>
      <c r="L2841" s="63"/>
      <c r="M2841" s="65" t="str">
        <f>IFERROR(VLOOKUP(Table1[[#This Row],[Staff ID]],Table2[],2,FALSE),"")</f>
        <v/>
      </c>
      <c r="N2841" s="211" t="str">
        <f>IFERROR(IF(VLOOKUP(Table1[[#This Row],[Budget Code Description]],Dimentions!$X$6:$AC$97,4,FALSE)="","",VLOOKUP(Table1[[#This Row],[Budget Code Description]],Dimentions!$X$6:$AC$97,4,FALSE)),"")</f>
        <v/>
      </c>
      <c r="O2841" s="65" t="str">
        <f>IFERROR(VLOOKUP(Table1[[#This Row],[Vendor ID]],Table549[],2,FALSE),"")</f>
        <v/>
      </c>
      <c r="P2841" s="63"/>
      <c r="Q2841" s="143" t="str">
        <f>IF(Table1[[#This Row],[Posting Date]]&lt;&gt;"",$D$9,"")</f>
        <v/>
      </c>
      <c r="R2841" s="159" t="str">
        <f>IF(Table1[[#This Row],[Posting Date]]&lt;&gt;"",$D$10,"")</f>
        <v/>
      </c>
      <c r="S2841" s="66"/>
      <c r="T2841" s="63"/>
      <c r="U2841" s="67"/>
      <c r="V2841" s="67"/>
      <c r="W2841" s="67" t="str">
        <f t="shared" si="44"/>
        <v/>
      </c>
      <c r="X2841" s="161" t="str">
        <f>IF(E2841="","",(IF(Table1[[#This Row],[Cur]]="USD",Table1[[#This Row],[Cur_Amount Debit]],Table1[[#This Row],[Cur_Amount Debit]]/Table1[[#This Row],[Exchange Rate]])))</f>
        <v/>
      </c>
      <c r="Y2841" s="161" t="str">
        <f>IF(E2841="","",(IF(Table1[[#This Row],[Cur]]="USD",Table1[[#This Row],[Cur_Amount Credit]],Table1[[#This Row],[Cur_Amount Credit]]/ExchangeRate)))</f>
        <v/>
      </c>
      <c r="Z2841" s="203" t="str">
        <f>IF(E2841="","",(Table1[[#This Row],[Debit USD]]-Table1[[#This Row],[Credit USD]]))</f>
        <v/>
      </c>
      <c r="AA2841" s="122"/>
      <c r="AB2841" s="1"/>
      <c r="AC2841" s="15"/>
      <c r="AD2841" s="15" t="str">
        <f>IF(AND(OR(Table1[[#This Row],[Account]]="15030",Table1[[#This Row],[Account]]="15035",Table1[[#This Row],[Account]]="20150"),Table1[[#This Row],[Vendor ID]]=""),1,"")</f>
        <v/>
      </c>
      <c r="AE2841" s="15"/>
      <c r="AF2841" s="15"/>
      <c r="AG2841" s="15"/>
      <c r="AH2841" s="46" t="str">
        <f>IF(Table1[[#This Row],[Posting Date]]&lt;&gt;"","GJ-"&amp;CountryID,"")</f>
        <v/>
      </c>
      <c r="AI2841" s="59" t="str">
        <f>IF(Table1[[#This Row],[Posting Date]]&lt;&gt;"",Table1[[#This Row],[Posting Date]],"")</f>
        <v/>
      </c>
      <c r="AJ2841" s="46"/>
      <c r="AK2841" s="46" t="str">
        <f>IF(Table1[[#This Row],[Description]]&lt;&gt;"",Table1[[#This Row],[Description]],"")</f>
        <v/>
      </c>
      <c r="AL2841" s="46" t="str">
        <f>IF(Table1[[#This Row],[Posting Date]]&lt;&gt;"",Table1[[#This Row],[Reference Number]],"")</f>
        <v/>
      </c>
      <c r="AM2841" s="46" t="str">
        <f>TRIM(Table1[[#This Row],[Line '#]])</f>
        <v/>
      </c>
      <c r="AN2841" s="46" t="str">
        <f>TRIM(Table1[[#This Row],[Account]])</f>
        <v/>
      </c>
      <c r="AO2841" s="46" t="str">
        <f>IF(Table1[[#This Row],[Posting Date]]&lt;&gt;"",$D$5,"")</f>
        <v/>
      </c>
      <c r="AP2841" s="46" t="str">
        <f>TRIM(Table1[[#This Row],[Departments-Prgrams]])</f>
        <v/>
      </c>
      <c r="AQ2841" s="46" t="str">
        <f>TRIM(Table1[[#This Row],[Grant]])</f>
        <v/>
      </c>
      <c r="AR2841" s="46" t="str">
        <f>TRIM(Table1[[#This Row],[Staff ID]])</f>
        <v/>
      </c>
      <c r="AS2841" s="46" t="str">
        <f>IF(TRIM(Table1[[#This Row],[Budget Code]])=0,"",TRIM(Table1[[#This Row],[Budget Code]]))</f>
        <v/>
      </c>
      <c r="AT2841" s="46" t="str">
        <f>IF(Table1[[#This Row],[Line Description]]&lt;&gt;"",Table1[[#This Row],[Line Description]],"")</f>
        <v/>
      </c>
      <c r="AU2841" s="46" t="str">
        <f>IF(Table1[[#This Row],[Cur_Amount Debit]]&gt;0,ROUND(Table1[[#This Row],[Cur_Amount Debit]],2),"")</f>
        <v/>
      </c>
      <c r="AV2841" s="46" t="str">
        <f>IF(Table1[[#This Row],[Cur_Amount Credit]]&gt;0,ROUND(Table1[[#This Row],[Cur_Amount Credit]],2),"")</f>
        <v/>
      </c>
      <c r="AW2841" s="46" t="str">
        <f>LEFT(Table1[[#This Row],[Cur]],3)</f>
        <v/>
      </c>
      <c r="AX2841" s="59"/>
      <c r="AY2841" s="46"/>
      <c r="AZ2841" s="46" t="str">
        <f>IF(Table1[[#This Row],[Cur]]&lt;&gt;"",IF(Table1[[#This Row],[Cur]]="USD","",ExchangeRate),"")</f>
        <v/>
      </c>
      <c r="BA2841" s="46" t="str">
        <f>IF(Table1[[#This Row],[Grant]]&lt;&gt;"",VLOOKUP(Table1[[#This Row],[Grant]],Grants!B:D,3),"")</f>
        <v/>
      </c>
      <c r="BB2841" s="46" t="str">
        <f>TRIM(Table1[[#This Row],[Vendor ID]])</f>
        <v/>
      </c>
      <c r="BC2841">
        <f>IF(Table1[[#This Row],[Reference Number]]=Q2840,BC2840,BC2840+1)</f>
        <v>2</v>
      </c>
    </row>
    <row r="2842" spans="1:55" ht="11.25" hidden="1" customHeight="1">
      <c r="A2842" s="1"/>
      <c r="B2842" s="88" t="str">
        <f>IF(Table1[[#This Row],[Posting Date]]&lt;&gt;"",IF(Table1[[#This Row],[Reference Number]]=Q2841,B2841+1,1),"")</f>
        <v/>
      </c>
      <c r="C2842" s="61"/>
      <c r="D2842" s="61"/>
      <c r="E2842" s="218"/>
      <c r="F2842" s="143" t="str">
        <f>IFERROR(IF(VLOOKUP(Table1[[#This Row],[Budget Code Description]],Dimentions!$X$6:$AC$132,2,FALSE)="","",VLOOKUP(Table1[[#This Row],[Budget Code Description]],Dimentions!$X$6:$AC$132,2,FALSE)),"")</f>
        <v/>
      </c>
      <c r="G2842" s="143" t="str">
        <f>IFERROR(VLOOKUP(Table1[[#This Row],[Budget Code Description]],Dimentions!$X$6:$AC$132,3,FALSE),"")</f>
        <v/>
      </c>
      <c r="H2842" s="64" t="str">
        <f>IFERROR(VLOOKUP(Table1[[#This Row],[Account]],Dimentions!$S$6:$V$233,2,FALSE),"")</f>
        <v/>
      </c>
      <c r="I2842" s="62">
        <f>_xlfn.NUMBERVALUE(LEFT(Table1[[#This Row],[Account]],1))</f>
        <v>0</v>
      </c>
      <c r="J2842" s="62" t="str">
        <f>IFERROR(VLOOKUP(Table1[[#This Row],[Budget Code Description]],Table6[#All],7,FALSE),"")</f>
        <v/>
      </c>
      <c r="K2842" s="143" t="str">
        <f>IFERROR(VLOOKUP(Table1[[#This Row],[Budget Code Description]],Table6[#All],8,FALSE),"")</f>
        <v/>
      </c>
      <c r="L2842" s="63"/>
      <c r="M2842" s="65" t="str">
        <f>IFERROR(VLOOKUP(Table1[[#This Row],[Staff ID]],Table2[],2,FALSE),"")</f>
        <v/>
      </c>
      <c r="N2842" s="211" t="str">
        <f>IFERROR(IF(VLOOKUP(Table1[[#This Row],[Budget Code Description]],Dimentions!$X$6:$AC$97,4,FALSE)="","",VLOOKUP(Table1[[#This Row],[Budget Code Description]],Dimentions!$X$6:$AC$97,4,FALSE)),"")</f>
        <v/>
      </c>
      <c r="O2842" s="65" t="str">
        <f>IFERROR(VLOOKUP(Table1[[#This Row],[Vendor ID]],Table549[],2,FALSE),"")</f>
        <v/>
      </c>
      <c r="P2842" s="63"/>
      <c r="Q2842" s="143" t="str">
        <f>IF(Table1[[#This Row],[Posting Date]]&lt;&gt;"",$D$9,"")</f>
        <v/>
      </c>
      <c r="R2842" s="159" t="str">
        <f>IF(Table1[[#This Row],[Posting Date]]&lt;&gt;"",$D$10,"")</f>
        <v/>
      </c>
      <c r="S2842" s="66"/>
      <c r="T2842" s="63"/>
      <c r="U2842" s="67"/>
      <c r="V2842" s="67"/>
      <c r="W2842" s="67" t="str">
        <f t="shared" si="44"/>
        <v/>
      </c>
      <c r="X2842" s="161" t="str">
        <f>IF(E2842="","",(IF(Table1[[#This Row],[Cur]]="USD",Table1[[#This Row],[Cur_Amount Debit]],Table1[[#This Row],[Cur_Amount Debit]]/Table1[[#This Row],[Exchange Rate]])))</f>
        <v/>
      </c>
      <c r="Y2842" s="161" t="str">
        <f>IF(E2842="","",(IF(Table1[[#This Row],[Cur]]="USD",Table1[[#This Row],[Cur_Amount Credit]],Table1[[#This Row],[Cur_Amount Credit]]/ExchangeRate)))</f>
        <v/>
      </c>
      <c r="Z2842" s="203" t="str">
        <f>IF(E2842="","",(Table1[[#This Row],[Debit USD]]-Table1[[#This Row],[Credit USD]]))</f>
        <v/>
      </c>
      <c r="AA2842" s="122"/>
      <c r="AB2842" s="1"/>
      <c r="AC2842" s="15"/>
      <c r="AD2842" s="15" t="str">
        <f>IF(AND(OR(Table1[[#This Row],[Account]]="15030",Table1[[#This Row],[Account]]="15035",Table1[[#This Row],[Account]]="20150"),Table1[[#This Row],[Vendor ID]]=""),1,"")</f>
        <v/>
      </c>
      <c r="AE2842" s="15"/>
      <c r="AF2842" s="15"/>
      <c r="AG2842" s="15"/>
      <c r="AH2842" s="46" t="str">
        <f>IF(Table1[[#This Row],[Posting Date]]&lt;&gt;"","GJ-"&amp;CountryID,"")</f>
        <v/>
      </c>
      <c r="AI2842" s="59" t="str">
        <f>IF(Table1[[#This Row],[Posting Date]]&lt;&gt;"",Table1[[#This Row],[Posting Date]],"")</f>
        <v/>
      </c>
      <c r="AJ2842" s="46"/>
      <c r="AK2842" s="46" t="str">
        <f>IF(Table1[[#This Row],[Description]]&lt;&gt;"",Table1[[#This Row],[Description]],"")</f>
        <v/>
      </c>
      <c r="AL2842" s="46" t="str">
        <f>IF(Table1[[#This Row],[Posting Date]]&lt;&gt;"",Table1[[#This Row],[Reference Number]],"")</f>
        <v/>
      </c>
      <c r="AM2842" s="46" t="str">
        <f>TRIM(Table1[[#This Row],[Line '#]])</f>
        <v/>
      </c>
      <c r="AN2842" s="46" t="str">
        <f>TRIM(Table1[[#This Row],[Account]])</f>
        <v/>
      </c>
      <c r="AO2842" s="46" t="str">
        <f>IF(Table1[[#This Row],[Posting Date]]&lt;&gt;"",$D$5,"")</f>
        <v/>
      </c>
      <c r="AP2842" s="46" t="str">
        <f>TRIM(Table1[[#This Row],[Departments-Prgrams]])</f>
        <v/>
      </c>
      <c r="AQ2842" s="46" t="str">
        <f>TRIM(Table1[[#This Row],[Grant]])</f>
        <v/>
      </c>
      <c r="AR2842" s="46" t="str">
        <f>TRIM(Table1[[#This Row],[Staff ID]])</f>
        <v/>
      </c>
      <c r="AS2842" s="46" t="str">
        <f>IF(TRIM(Table1[[#This Row],[Budget Code]])=0,"",TRIM(Table1[[#This Row],[Budget Code]]))</f>
        <v/>
      </c>
      <c r="AT2842" s="46" t="str">
        <f>IF(Table1[[#This Row],[Line Description]]&lt;&gt;"",Table1[[#This Row],[Line Description]],"")</f>
        <v/>
      </c>
      <c r="AU2842" s="46" t="str">
        <f>IF(Table1[[#This Row],[Cur_Amount Debit]]&gt;0,ROUND(Table1[[#This Row],[Cur_Amount Debit]],2),"")</f>
        <v/>
      </c>
      <c r="AV2842" s="46" t="str">
        <f>IF(Table1[[#This Row],[Cur_Amount Credit]]&gt;0,ROUND(Table1[[#This Row],[Cur_Amount Credit]],2),"")</f>
        <v/>
      </c>
      <c r="AW2842" s="46" t="str">
        <f>LEFT(Table1[[#This Row],[Cur]],3)</f>
        <v/>
      </c>
      <c r="AX2842" s="59"/>
      <c r="AY2842" s="46"/>
      <c r="AZ2842" s="46" t="str">
        <f>IF(Table1[[#This Row],[Cur]]&lt;&gt;"",IF(Table1[[#This Row],[Cur]]="USD","",ExchangeRate),"")</f>
        <v/>
      </c>
      <c r="BA2842" s="46" t="str">
        <f>IF(Table1[[#This Row],[Grant]]&lt;&gt;"",VLOOKUP(Table1[[#This Row],[Grant]],Grants!B:D,3),"")</f>
        <v/>
      </c>
      <c r="BB2842" s="46" t="str">
        <f>TRIM(Table1[[#This Row],[Vendor ID]])</f>
        <v/>
      </c>
      <c r="BC2842">
        <f>IF(Table1[[#This Row],[Reference Number]]=Q2841,BC2841,BC2841+1)</f>
        <v>2</v>
      </c>
    </row>
    <row r="2843" spans="1:55" ht="11.25" hidden="1" customHeight="1">
      <c r="A2843" s="1"/>
      <c r="B2843" s="88" t="str">
        <f>IF(Table1[[#This Row],[Posting Date]]&lt;&gt;"",IF(Table1[[#This Row],[Reference Number]]=Q2842,B2842+1,1),"")</f>
        <v/>
      </c>
      <c r="C2843" s="61"/>
      <c r="D2843" s="61"/>
      <c r="E2843" s="218"/>
      <c r="F2843" s="143" t="str">
        <f>IFERROR(IF(VLOOKUP(Table1[[#This Row],[Budget Code Description]],Dimentions!$X$6:$AC$132,2,FALSE)="","",VLOOKUP(Table1[[#This Row],[Budget Code Description]],Dimentions!$X$6:$AC$132,2,FALSE)),"")</f>
        <v/>
      </c>
      <c r="G2843" s="143" t="str">
        <f>IFERROR(VLOOKUP(Table1[[#This Row],[Budget Code Description]],Dimentions!$X$6:$AC$132,3,FALSE),"")</f>
        <v/>
      </c>
      <c r="H2843" s="64" t="str">
        <f>IFERROR(VLOOKUP(Table1[[#This Row],[Account]],Dimentions!$S$6:$V$233,2,FALSE),"")</f>
        <v/>
      </c>
      <c r="I2843" s="62">
        <f>_xlfn.NUMBERVALUE(LEFT(Table1[[#This Row],[Account]],1))</f>
        <v>0</v>
      </c>
      <c r="J2843" s="62" t="str">
        <f>IFERROR(VLOOKUP(Table1[[#This Row],[Budget Code Description]],Table6[#All],7,FALSE),"")</f>
        <v/>
      </c>
      <c r="K2843" s="143" t="str">
        <f>IFERROR(VLOOKUP(Table1[[#This Row],[Budget Code Description]],Table6[#All],8,FALSE),"")</f>
        <v/>
      </c>
      <c r="L2843" s="63"/>
      <c r="M2843" s="65" t="str">
        <f>IFERROR(VLOOKUP(Table1[[#This Row],[Staff ID]],Table2[],2,FALSE),"")</f>
        <v/>
      </c>
      <c r="N2843" s="211" t="str">
        <f>IFERROR(IF(VLOOKUP(Table1[[#This Row],[Budget Code Description]],Dimentions!$X$6:$AC$97,4,FALSE)="","",VLOOKUP(Table1[[#This Row],[Budget Code Description]],Dimentions!$X$6:$AC$97,4,FALSE)),"")</f>
        <v/>
      </c>
      <c r="O2843" s="65" t="str">
        <f>IFERROR(VLOOKUP(Table1[[#This Row],[Vendor ID]],Table549[],2,FALSE),"")</f>
        <v/>
      </c>
      <c r="P2843" s="63"/>
      <c r="Q2843" s="143" t="str">
        <f>IF(Table1[[#This Row],[Posting Date]]&lt;&gt;"",$D$9,"")</f>
        <v/>
      </c>
      <c r="R2843" s="159" t="str">
        <f>IF(Table1[[#This Row],[Posting Date]]&lt;&gt;"",$D$10,"")</f>
        <v/>
      </c>
      <c r="S2843" s="66"/>
      <c r="T2843" s="63"/>
      <c r="U2843" s="67"/>
      <c r="V2843" s="67"/>
      <c r="W2843" s="67" t="str">
        <f t="shared" si="44"/>
        <v/>
      </c>
      <c r="X2843" s="161" t="str">
        <f>IF(E2843="","",(IF(Table1[[#This Row],[Cur]]="USD",Table1[[#This Row],[Cur_Amount Debit]],Table1[[#This Row],[Cur_Amount Debit]]/Table1[[#This Row],[Exchange Rate]])))</f>
        <v/>
      </c>
      <c r="Y2843" s="161" t="str">
        <f>IF(E2843="","",(IF(Table1[[#This Row],[Cur]]="USD",Table1[[#This Row],[Cur_Amount Credit]],Table1[[#This Row],[Cur_Amount Credit]]/ExchangeRate)))</f>
        <v/>
      </c>
      <c r="Z2843" s="203" t="str">
        <f>IF(E2843="","",(Table1[[#This Row],[Debit USD]]-Table1[[#This Row],[Credit USD]]))</f>
        <v/>
      </c>
      <c r="AA2843" s="122"/>
      <c r="AB2843" s="1"/>
      <c r="AC2843" s="15"/>
      <c r="AD2843" s="15" t="str">
        <f>IF(AND(OR(Table1[[#This Row],[Account]]="15030",Table1[[#This Row],[Account]]="15035",Table1[[#This Row],[Account]]="20150"),Table1[[#This Row],[Vendor ID]]=""),1,"")</f>
        <v/>
      </c>
      <c r="AE2843" s="15"/>
      <c r="AF2843" s="15"/>
      <c r="AG2843" s="15"/>
      <c r="AH2843" s="46" t="str">
        <f>IF(Table1[[#This Row],[Posting Date]]&lt;&gt;"","GJ-"&amp;CountryID,"")</f>
        <v/>
      </c>
      <c r="AI2843" s="59" t="str">
        <f>IF(Table1[[#This Row],[Posting Date]]&lt;&gt;"",Table1[[#This Row],[Posting Date]],"")</f>
        <v/>
      </c>
      <c r="AJ2843" s="46"/>
      <c r="AK2843" s="46" t="str">
        <f>IF(Table1[[#This Row],[Description]]&lt;&gt;"",Table1[[#This Row],[Description]],"")</f>
        <v/>
      </c>
      <c r="AL2843" s="46" t="str">
        <f>IF(Table1[[#This Row],[Posting Date]]&lt;&gt;"",Table1[[#This Row],[Reference Number]],"")</f>
        <v/>
      </c>
      <c r="AM2843" s="46" t="str">
        <f>TRIM(Table1[[#This Row],[Line '#]])</f>
        <v/>
      </c>
      <c r="AN2843" s="46" t="str">
        <f>TRIM(Table1[[#This Row],[Account]])</f>
        <v/>
      </c>
      <c r="AO2843" s="46" t="str">
        <f>IF(Table1[[#This Row],[Posting Date]]&lt;&gt;"",$D$5,"")</f>
        <v/>
      </c>
      <c r="AP2843" s="46" t="str">
        <f>TRIM(Table1[[#This Row],[Departments-Prgrams]])</f>
        <v/>
      </c>
      <c r="AQ2843" s="46" t="str">
        <f>TRIM(Table1[[#This Row],[Grant]])</f>
        <v/>
      </c>
      <c r="AR2843" s="46" t="str">
        <f>TRIM(Table1[[#This Row],[Staff ID]])</f>
        <v/>
      </c>
      <c r="AS2843" s="46" t="str">
        <f>IF(TRIM(Table1[[#This Row],[Budget Code]])=0,"",TRIM(Table1[[#This Row],[Budget Code]]))</f>
        <v/>
      </c>
      <c r="AT2843" s="46" t="str">
        <f>IF(Table1[[#This Row],[Line Description]]&lt;&gt;"",Table1[[#This Row],[Line Description]],"")</f>
        <v/>
      </c>
      <c r="AU2843" s="46" t="str">
        <f>IF(Table1[[#This Row],[Cur_Amount Debit]]&gt;0,ROUND(Table1[[#This Row],[Cur_Amount Debit]],2),"")</f>
        <v/>
      </c>
      <c r="AV2843" s="46" t="str">
        <f>IF(Table1[[#This Row],[Cur_Amount Credit]]&gt;0,ROUND(Table1[[#This Row],[Cur_Amount Credit]],2),"")</f>
        <v/>
      </c>
      <c r="AW2843" s="46" t="str">
        <f>LEFT(Table1[[#This Row],[Cur]],3)</f>
        <v/>
      </c>
      <c r="AX2843" s="59"/>
      <c r="AY2843" s="46"/>
      <c r="AZ2843" s="46" t="str">
        <f>IF(Table1[[#This Row],[Cur]]&lt;&gt;"",IF(Table1[[#This Row],[Cur]]="USD","",ExchangeRate),"")</f>
        <v/>
      </c>
      <c r="BA2843" s="46" t="str">
        <f>IF(Table1[[#This Row],[Grant]]&lt;&gt;"",VLOOKUP(Table1[[#This Row],[Grant]],Grants!B:D,3),"")</f>
        <v/>
      </c>
      <c r="BB2843" s="46" t="str">
        <f>TRIM(Table1[[#This Row],[Vendor ID]])</f>
        <v/>
      </c>
      <c r="BC2843">
        <f>IF(Table1[[#This Row],[Reference Number]]=Q2842,BC2842,BC2842+1)</f>
        <v>2</v>
      </c>
    </row>
    <row r="2844" spans="1:55" ht="11.25" hidden="1" customHeight="1">
      <c r="A2844" s="1"/>
      <c r="B2844" s="88" t="str">
        <f>IF(Table1[[#This Row],[Posting Date]]&lt;&gt;"",IF(Table1[[#This Row],[Reference Number]]=Q2843,B2843+1,1),"")</f>
        <v/>
      </c>
      <c r="C2844" s="61"/>
      <c r="D2844" s="61"/>
      <c r="E2844" s="218"/>
      <c r="F2844" s="143" t="str">
        <f>IFERROR(IF(VLOOKUP(Table1[[#This Row],[Budget Code Description]],Dimentions!$X$6:$AC$132,2,FALSE)="","",VLOOKUP(Table1[[#This Row],[Budget Code Description]],Dimentions!$X$6:$AC$132,2,FALSE)),"")</f>
        <v/>
      </c>
      <c r="G2844" s="143" t="str">
        <f>IFERROR(VLOOKUP(Table1[[#This Row],[Budget Code Description]],Dimentions!$X$6:$AC$132,3,FALSE),"")</f>
        <v/>
      </c>
      <c r="H2844" s="64" t="str">
        <f>IFERROR(VLOOKUP(Table1[[#This Row],[Account]],Dimentions!$S$6:$V$233,2,FALSE),"")</f>
        <v/>
      </c>
      <c r="I2844" s="62">
        <f>_xlfn.NUMBERVALUE(LEFT(Table1[[#This Row],[Account]],1))</f>
        <v>0</v>
      </c>
      <c r="J2844" s="62" t="str">
        <f>IFERROR(VLOOKUP(Table1[[#This Row],[Budget Code Description]],Table6[#All],7,FALSE),"")</f>
        <v/>
      </c>
      <c r="K2844" s="143" t="str">
        <f>IFERROR(VLOOKUP(Table1[[#This Row],[Budget Code Description]],Table6[#All],8,FALSE),"")</f>
        <v/>
      </c>
      <c r="L2844" s="63"/>
      <c r="M2844" s="65" t="str">
        <f>IFERROR(VLOOKUP(Table1[[#This Row],[Staff ID]],Table2[],2,FALSE),"")</f>
        <v/>
      </c>
      <c r="N2844" s="211" t="str">
        <f>IFERROR(IF(VLOOKUP(Table1[[#This Row],[Budget Code Description]],Dimentions!$X$6:$AC$97,4,FALSE)="","",VLOOKUP(Table1[[#This Row],[Budget Code Description]],Dimentions!$X$6:$AC$97,4,FALSE)),"")</f>
        <v/>
      </c>
      <c r="O2844" s="65" t="str">
        <f>IFERROR(VLOOKUP(Table1[[#This Row],[Vendor ID]],Table549[],2,FALSE),"")</f>
        <v/>
      </c>
      <c r="P2844" s="63"/>
      <c r="Q2844" s="143" t="str">
        <f>IF(Table1[[#This Row],[Posting Date]]&lt;&gt;"",$D$9,"")</f>
        <v/>
      </c>
      <c r="R2844" s="159" t="str">
        <f>IF(Table1[[#This Row],[Posting Date]]&lt;&gt;"",$D$10,"")</f>
        <v/>
      </c>
      <c r="S2844" s="66"/>
      <c r="T2844" s="63"/>
      <c r="U2844" s="67"/>
      <c r="V2844" s="67"/>
      <c r="W2844" s="67" t="str">
        <f t="shared" si="44"/>
        <v/>
      </c>
      <c r="X2844" s="161" t="str">
        <f>IF(E2844="","",(IF(Table1[[#This Row],[Cur]]="USD",Table1[[#This Row],[Cur_Amount Debit]],Table1[[#This Row],[Cur_Amount Debit]]/Table1[[#This Row],[Exchange Rate]])))</f>
        <v/>
      </c>
      <c r="Y2844" s="161" t="str">
        <f>IF(E2844="","",(IF(Table1[[#This Row],[Cur]]="USD",Table1[[#This Row],[Cur_Amount Credit]],Table1[[#This Row],[Cur_Amount Credit]]/ExchangeRate)))</f>
        <v/>
      </c>
      <c r="Z2844" s="203" t="str">
        <f>IF(E2844="","",(Table1[[#This Row],[Debit USD]]-Table1[[#This Row],[Credit USD]]))</f>
        <v/>
      </c>
      <c r="AA2844" s="122"/>
      <c r="AB2844" s="1"/>
      <c r="AC2844" s="15"/>
      <c r="AD2844" s="15" t="str">
        <f>IF(AND(OR(Table1[[#This Row],[Account]]="15030",Table1[[#This Row],[Account]]="15035",Table1[[#This Row],[Account]]="20150"),Table1[[#This Row],[Vendor ID]]=""),1,"")</f>
        <v/>
      </c>
      <c r="AE2844" s="15"/>
      <c r="AF2844" s="15"/>
      <c r="AG2844" s="15"/>
      <c r="AH2844" s="46" t="str">
        <f>IF(Table1[[#This Row],[Posting Date]]&lt;&gt;"","GJ-"&amp;CountryID,"")</f>
        <v/>
      </c>
      <c r="AI2844" s="59" t="str">
        <f>IF(Table1[[#This Row],[Posting Date]]&lt;&gt;"",Table1[[#This Row],[Posting Date]],"")</f>
        <v/>
      </c>
      <c r="AJ2844" s="46"/>
      <c r="AK2844" s="46" t="str">
        <f>IF(Table1[[#This Row],[Description]]&lt;&gt;"",Table1[[#This Row],[Description]],"")</f>
        <v/>
      </c>
      <c r="AL2844" s="46" t="str">
        <f>IF(Table1[[#This Row],[Posting Date]]&lt;&gt;"",Table1[[#This Row],[Reference Number]],"")</f>
        <v/>
      </c>
      <c r="AM2844" s="46" t="str">
        <f>TRIM(Table1[[#This Row],[Line '#]])</f>
        <v/>
      </c>
      <c r="AN2844" s="46" t="str">
        <f>TRIM(Table1[[#This Row],[Account]])</f>
        <v/>
      </c>
      <c r="AO2844" s="46" t="str">
        <f>IF(Table1[[#This Row],[Posting Date]]&lt;&gt;"",$D$5,"")</f>
        <v/>
      </c>
      <c r="AP2844" s="46" t="str">
        <f>TRIM(Table1[[#This Row],[Departments-Prgrams]])</f>
        <v/>
      </c>
      <c r="AQ2844" s="46" t="str">
        <f>TRIM(Table1[[#This Row],[Grant]])</f>
        <v/>
      </c>
      <c r="AR2844" s="46" t="str">
        <f>TRIM(Table1[[#This Row],[Staff ID]])</f>
        <v/>
      </c>
      <c r="AS2844" s="46" t="str">
        <f>IF(TRIM(Table1[[#This Row],[Budget Code]])=0,"",TRIM(Table1[[#This Row],[Budget Code]]))</f>
        <v/>
      </c>
      <c r="AT2844" s="46" t="str">
        <f>IF(Table1[[#This Row],[Line Description]]&lt;&gt;"",Table1[[#This Row],[Line Description]],"")</f>
        <v/>
      </c>
      <c r="AU2844" s="46" t="str">
        <f>IF(Table1[[#This Row],[Cur_Amount Debit]]&gt;0,ROUND(Table1[[#This Row],[Cur_Amount Debit]],2),"")</f>
        <v/>
      </c>
      <c r="AV2844" s="46" t="str">
        <f>IF(Table1[[#This Row],[Cur_Amount Credit]]&gt;0,ROUND(Table1[[#This Row],[Cur_Amount Credit]],2),"")</f>
        <v/>
      </c>
      <c r="AW2844" s="46" t="str">
        <f>LEFT(Table1[[#This Row],[Cur]],3)</f>
        <v/>
      </c>
      <c r="AX2844" s="59"/>
      <c r="AY2844" s="46"/>
      <c r="AZ2844" s="46" t="str">
        <f>IF(Table1[[#This Row],[Cur]]&lt;&gt;"",IF(Table1[[#This Row],[Cur]]="USD","",ExchangeRate),"")</f>
        <v/>
      </c>
      <c r="BA2844" s="46" t="str">
        <f>IF(Table1[[#This Row],[Grant]]&lt;&gt;"",VLOOKUP(Table1[[#This Row],[Grant]],Grants!B:D,3),"")</f>
        <v/>
      </c>
      <c r="BB2844" s="46" t="str">
        <f>TRIM(Table1[[#This Row],[Vendor ID]])</f>
        <v/>
      </c>
      <c r="BC2844">
        <f>IF(Table1[[#This Row],[Reference Number]]=Q2843,BC2843,BC2843+1)</f>
        <v>2</v>
      </c>
    </row>
    <row r="2845" spans="1:55" ht="11.25" hidden="1" customHeight="1">
      <c r="A2845" s="1"/>
      <c r="B2845" s="88" t="str">
        <f>IF(Table1[[#This Row],[Posting Date]]&lt;&gt;"",IF(Table1[[#This Row],[Reference Number]]=Q2844,B2844+1,1),"")</f>
        <v/>
      </c>
      <c r="C2845" s="61"/>
      <c r="D2845" s="61"/>
      <c r="E2845" s="218"/>
      <c r="F2845" s="143" t="str">
        <f>IFERROR(IF(VLOOKUP(Table1[[#This Row],[Budget Code Description]],Dimentions!$X$6:$AC$132,2,FALSE)="","",VLOOKUP(Table1[[#This Row],[Budget Code Description]],Dimentions!$X$6:$AC$132,2,FALSE)),"")</f>
        <v/>
      </c>
      <c r="G2845" s="143" t="str">
        <f>IFERROR(VLOOKUP(Table1[[#This Row],[Budget Code Description]],Dimentions!$X$6:$AC$132,3,FALSE),"")</f>
        <v/>
      </c>
      <c r="H2845" s="64" t="str">
        <f>IFERROR(VLOOKUP(Table1[[#This Row],[Account]],Dimentions!$S$6:$V$233,2,FALSE),"")</f>
        <v/>
      </c>
      <c r="I2845" s="62">
        <f>_xlfn.NUMBERVALUE(LEFT(Table1[[#This Row],[Account]],1))</f>
        <v>0</v>
      </c>
      <c r="J2845" s="62" t="str">
        <f>IFERROR(VLOOKUP(Table1[[#This Row],[Budget Code Description]],Table6[#All],7,FALSE),"")</f>
        <v/>
      </c>
      <c r="K2845" s="143" t="str">
        <f>IFERROR(VLOOKUP(Table1[[#This Row],[Budget Code Description]],Table6[#All],8,FALSE),"")</f>
        <v/>
      </c>
      <c r="L2845" s="63"/>
      <c r="M2845" s="65" t="str">
        <f>IFERROR(VLOOKUP(Table1[[#This Row],[Staff ID]],Table2[],2,FALSE),"")</f>
        <v/>
      </c>
      <c r="N2845" s="211" t="str">
        <f>IFERROR(IF(VLOOKUP(Table1[[#This Row],[Budget Code Description]],Dimentions!$X$6:$AC$97,4,FALSE)="","",VLOOKUP(Table1[[#This Row],[Budget Code Description]],Dimentions!$X$6:$AC$97,4,FALSE)),"")</f>
        <v/>
      </c>
      <c r="O2845" s="65" t="str">
        <f>IFERROR(VLOOKUP(Table1[[#This Row],[Vendor ID]],Table549[],2,FALSE),"")</f>
        <v/>
      </c>
      <c r="P2845" s="63"/>
      <c r="Q2845" s="143" t="str">
        <f>IF(Table1[[#This Row],[Posting Date]]&lt;&gt;"",$D$9,"")</f>
        <v/>
      </c>
      <c r="R2845" s="159" t="str">
        <f>IF(Table1[[#This Row],[Posting Date]]&lt;&gt;"",$D$10,"")</f>
        <v/>
      </c>
      <c r="S2845" s="66"/>
      <c r="T2845" s="63"/>
      <c r="U2845" s="67"/>
      <c r="V2845" s="67"/>
      <c r="W2845" s="67" t="str">
        <f t="shared" si="44"/>
        <v/>
      </c>
      <c r="X2845" s="161" t="str">
        <f>IF(E2845="","",(IF(Table1[[#This Row],[Cur]]="USD",Table1[[#This Row],[Cur_Amount Debit]],Table1[[#This Row],[Cur_Amount Debit]]/Table1[[#This Row],[Exchange Rate]])))</f>
        <v/>
      </c>
      <c r="Y2845" s="161" t="str">
        <f>IF(E2845="","",(IF(Table1[[#This Row],[Cur]]="USD",Table1[[#This Row],[Cur_Amount Credit]],Table1[[#This Row],[Cur_Amount Credit]]/ExchangeRate)))</f>
        <v/>
      </c>
      <c r="Z2845" s="203" t="str">
        <f>IF(E2845="","",(Table1[[#This Row],[Debit USD]]-Table1[[#This Row],[Credit USD]]))</f>
        <v/>
      </c>
      <c r="AA2845" s="122"/>
      <c r="AB2845" s="1"/>
      <c r="AC2845" s="15"/>
      <c r="AD2845" s="15" t="str">
        <f>IF(AND(OR(Table1[[#This Row],[Account]]="15030",Table1[[#This Row],[Account]]="15035",Table1[[#This Row],[Account]]="20150"),Table1[[#This Row],[Vendor ID]]=""),1,"")</f>
        <v/>
      </c>
      <c r="AE2845" s="15"/>
      <c r="AF2845" s="15"/>
      <c r="AG2845" s="15"/>
      <c r="AH2845" s="46" t="str">
        <f>IF(Table1[[#This Row],[Posting Date]]&lt;&gt;"","GJ-"&amp;CountryID,"")</f>
        <v/>
      </c>
      <c r="AI2845" s="59" t="str">
        <f>IF(Table1[[#This Row],[Posting Date]]&lt;&gt;"",Table1[[#This Row],[Posting Date]],"")</f>
        <v/>
      </c>
      <c r="AJ2845" s="46"/>
      <c r="AK2845" s="46" t="str">
        <f>IF(Table1[[#This Row],[Description]]&lt;&gt;"",Table1[[#This Row],[Description]],"")</f>
        <v/>
      </c>
      <c r="AL2845" s="46" t="str">
        <f>IF(Table1[[#This Row],[Posting Date]]&lt;&gt;"",Table1[[#This Row],[Reference Number]],"")</f>
        <v/>
      </c>
      <c r="AM2845" s="46" t="str">
        <f>TRIM(Table1[[#This Row],[Line '#]])</f>
        <v/>
      </c>
      <c r="AN2845" s="46" t="str">
        <f>TRIM(Table1[[#This Row],[Account]])</f>
        <v/>
      </c>
      <c r="AO2845" s="46" t="str">
        <f>IF(Table1[[#This Row],[Posting Date]]&lt;&gt;"",$D$5,"")</f>
        <v/>
      </c>
      <c r="AP2845" s="46" t="str">
        <f>TRIM(Table1[[#This Row],[Departments-Prgrams]])</f>
        <v/>
      </c>
      <c r="AQ2845" s="46" t="str">
        <f>TRIM(Table1[[#This Row],[Grant]])</f>
        <v/>
      </c>
      <c r="AR2845" s="46" t="str">
        <f>TRIM(Table1[[#This Row],[Staff ID]])</f>
        <v/>
      </c>
      <c r="AS2845" s="46" t="str">
        <f>IF(TRIM(Table1[[#This Row],[Budget Code]])=0,"",TRIM(Table1[[#This Row],[Budget Code]]))</f>
        <v/>
      </c>
      <c r="AT2845" s="46" t="str">
        <f>IF(Table1[[#This Row],[Line Description]]&lt;&gt;"",Table1[[#This Row],[Line Description]],"")</f>
        <v/>
      </c>
      <c r="AU2845" s="46" t="str">
        <f>IF(Table1[[#This Row],[Cur_Amount Debit]]&gt;0,ROUND(Table1[[#This Row],[Cur_Amount Debit]],2),"")</f>
        <v/>
      </c>
      <c r="AV2845" s="46" t="str">
        <f>IF(Table1[[#This Row],[Cur_Amount Credit]]&gt;0,ROUND(Table1[[#This Row],[Cur_Amount Credit]],2),"")</f>
        <v/>
      </c>
      <c r="AW2845" s="46" t="str">
        <f>LEFT(Table1[[#This Row],[Cur]],3)</f>
        <v/>
      </c>
      <c r="AX2845" s="59"/>
      <c r="AY2845" s="46"/>
      <c r="AZ2845" s="46" t="str">
        <f>IF(Table1[[#This Row],[Cur]]&lt;&gt;"",IF(Table1[[#This Row],[Cur]]="USD","",ExchangeRate),"")</f>
        <v/>
      </c>
      <c r="BA2845" s="46" t="str">
        <f>IF(Table1[[#This Row],[Grant]]&lt;&gt;"",VLOOKUP(Table1[[#This Row],[Grant]],Grants!B:D,3),"")</f>
        <v/>
      </c>
      <c r="BB2845" s="46" t="str">
        <f>TRIM(Table1[[#This Row],[Vendor ID]])</f>
        <v/>
      </c>
      <c r="BC2845">
        <f>IF(Table1[[#This Row],[Reference Number]]=Q2844,BC2844,BC2844+1)</f>
        <v>2</v>
      </c>
    </row>
    <row r="2846" spans="1:55" ht="11.25" hidden="1" customHeight="1">
      <c r="A2846" s="1"/>
      <c r="B2846" s="88" t="str">
        <f>IF(Table1[[#This Row],[Posting Date]]&lt;&gt;"",IF(Table1[[#This Row],[Reference Number]]=Q2845,B2845+1,1),"")</f>
        <v/>
      </c>
      <c r="C2846" s="61"/>
      <c r="D2846" s="61"/>
      <c r="E2846" s="218"/>
      <c r="F2846" s="143" t="str">
        <f>IFERROR(IF(VLOOKUP(Table1[[#This Row],[Budget Code Description]],Dimentions!$X$6:$AC$132,2,FALSE)="","",VLOOKUP(Table1[[#This Row],[Budget Code Description]],Dimentions!$X$6:$AC$132,2,FALSE)),"")</f>
        <v/>
      </c>
      <c r="G2846" s="143" t="str">
        <f>IFERROR(VLOOKUP(Table1[[#This Row],[Budget Code Description]],Dimentions!$X$6:$AC$132,3,FALSE),"")</f>
        <v/>
      </c>
      <c r="H2846" s="64" t="str">
        <f>IFERROR(VLOOKUP(Table1[[#This Row],[Account]],Dimentions!$S$6:$V$233,2,FALSE),"")</f>
        <v/>
      </c>
      <c r="I2846" s="62">
        <f>_xlfn.NUMBERVALUE(LEFT(Table1[[#This Row],[Account]],1))</f>
        <v>0</v>
      </c>
      <c r="J2846" s="62" t="str">
        <f>IFERROR(VLOOKUP(Table1[[#This Row],[Budget Code Description]],Table6[#All],7,FALSE),"")</f>
        <v/>
      </c>
      <c r="K2846" s="143" t="str">
        <f>IFERROR(VLOOKUP(Table1[[#This Row],[Budget Code Description]],Table6[#All],8,FALSE),"")</f>
        <v/>
      </c>
      <c r="L2846" s="63"/>
      <c r="M2846" s="65" t="str">
        <f>IFERROR(VLOOKUP(Table1[[#This Row],[Staff ID]],Table2[],2,FALSE),"")</f>
        <v/>
      </c>
      <c r="N2846" s="211" t="str">
        <f>IFERROR(IF(VLOOKUP(Table1[[#This Row],[Budget Code Description]],Dimentions!$X$6:$AC$97,4,FALSE)="","",VLOOKUP(Table1[[#This Row],[Budget Code Description]],Dimentions!$X$6:$AC$97,4,FALSE)),"")</f>
        <v/>
      </c>
      <c r="O2846" s="65" t="str">
        <f>IFERROR(VLOOKUP(Table1[[#This Row],[Vendor ID]],Table549[],2,FALSE),"")</f>
        <v/>
      </c>
      <c r="P2846" s="63"/>
      <c r="Q2846" s="143" t="str">
        <f>IF(Table1[[#This Row],[Posting Date]]&lt;&gt;"",$D$9,"")</f>
        <v/>
      </c>
      <c r="R2846" s="159" t="str">
        <f>IF(Table1[[#This Row],[Posting Date]]&lt;&gt;"",$D$10,"")</f>
        <v/>
      </c>
      <c r="S2846" s="66"/>
      <c r="T2846" s="63"/>
      <c r="U2846" s="67"/>
      <c r="V2846" s="67"/>
      <c r="W2846" s="67" t="str">
        <f t="shared" si="44"/>
        <v/>
      </c>
      <c r="X2846" s="161" t="str">
        <f>IF(E2846="","",(IF(Table1[[#This Row],[Cur]]="USD",Table1[[#This Row],[Cur_Amount Debit]],Table1[[#This Row],[Cur_Amount Debit]]/Table1[[#This Row],[Exchange Rate]])))</f>
        <v/>
      </c>
      <c r="Y2846" s="161" t="str">
        <f>IF(E2846="","",(IF(Table1[[#This Row],[Cur]]="USD",Table1[[#This Row],[Cur_Amount Credit]],Table1[[#This Row],[Cur_Amount Credit]]/ExchangeRate)))</f>
        <v/>
      </c>
      <c r="Z2846" s="203" t="str">
        <f>IF(E2846="","",(Table1[[#This Row],[Debit USD]]-Table1[[#This Row],[Credit USD]]))</f>
        <v/>
      </c>
      <c r="AA2846" s="122"/>
      <c r="AB2846" s="1"/>
      <c r="AC2846" s="15"/>
      <c r="AD2846" s="15" t="str">
        <f>IF(AND(OR(Table1[[#This Row],[Account]]="15030",Table1[[#This Row],[Account]]="15035",Table1[[#This Row],[Account]]="20150"),Table1[[#This Row],[Vendor ID]]=""),1,"")</f>
        <v/>
      </c>
      <c r="AE2846" s="15"/>
      <c r="AF2846" s="15"/>
      <c r="AG2846" s="15"/>
      <c r="AH2846" s="46" t="str">
        <f>IF(Table1[[#This Row],[Posting Date]]&lt;&gt;"","GJ-"&amp;CountryID,"")</f>
        <v/>
      </c>
      <c r="AI2846" s="59" t="str">
        <f>IF(Table1[[#This Row],[Posting Date]]&lt;&gt;"",Table1[[#This Row],[Posting Date]],"")</f>
        <v/>
      </c>
      <c r="AJ2846" s="46"/>
      <c r="AK2846" s="46" t="str">
        <f>IF(Table1[[#This Row],[Description]]&lt;&gt;"",Table1[[#This Row],[Description]],"")</f>
        <v/>
      </c>
      <c r="AL2846" s="46" t="str">
        <f>IF(Table1[[#This Row],[Posting Date]]&lt;&gt;"",Table1[[#This Row],[Reference Number]],"")</f>
        <v/>
      </c>
      <c r="AM2846" s="46" t="str">
        <f>TRIM(Table1[[#This Row],[Line '#]])</f>
        <v/>
      </c>
      <c r="AN2846" s="46" t="str">
        <f>TRIM(Table1[[#This Row],[Account]])</f>
        <v/>
      </c>
      <c r="AO2846" s="46" t="str">
        <f>IF(Table1[[#This Row],[Posting Date]]&lt;&gt;"",$D$5,"")</f>
        <v/>
      </c>
      <c r="AP2846" s="46" t="str">
        <f>TRIM(Table1[[#This Row],[Departments-Prgrams]])</f>
        <v/>
      </c>
      <c r="AQ2846" s="46" t="str">
        <f>TRIM(Table1[[#This Row],[Grant]])</f>
        <v/>
      </c>
      <c r="AR2846" s="46" t="str">
        <f>TRIM(Table1[[#This Row],[Staff ID]])</f>
        <v/>
      </c>
      <c r="AS2846" s="46" t="str">
        <f>IF(TRIM(Table1[[#This Row],[Budget Code]])=0,"",TRIM(Table1[[#This Row],[Budget Code]]))</f>
        <v/>
      </c>
      <c r="AT2846" s="46" t="str">
        <f>IF(Table1[[#This Row],[Line Description]]&lt;&gt;"",Table1[[#This Row],[Line Description]],"")</f>
        <v/>
      </c>
      <c r="AU2846" s="46" t="str">
        <f>IF(Table1[[#This Row],[Cur_Amount Debit]]&gt;0,ROUND(Table1[[#This Row],[Cur_Amount Debit]],2),"")</f>
        <v/>
      </c>
      <c r="AV2846" s="46" t="str">
        <f>IF(Table1[[#This Row],[Cur_Amount Credit]]&gt;0,ROUND(Table1[[#This Row],[Cur_Amount Credit]],2),"")</f>
        <v/>
      </c>
      <c r="AW2846" s="46" t="str">
        <f>LEFT(Table1[[#This Row],[Cur]],3)</f>
        <v/>
      </c>
      <c r="AX2846" s="59"/>
      <c r="AY2846" s="46"/>
      <c r="AZ2846" s="46" t="str">
        <f>IF(Table1[[#This Row],[Cur]]&lt;&gt;"",IF(Table1[[#This Row],[Cur]]="USD","",ExchangeRate),"")</f>
        <v/>
      </c>
      <c r="BA2846" s="46" t="str">
        <f>IF(Table1[[#This Row],[Grant]]&lt;&gt;"",VLOOKUP(Table1[[#This Row],[Grant]],Grants!B:D,3),"")</f>
        <v/>
      </c>
      <c r="BB2846" s="46" t="str">
        <f>TRIM(Table1[[#This Row],[Vendor ID]])</f>
        <v/>
      </c>
      <c r="BC2846">
        <f>IF(Table1[[#This Row],[Reference Number]]=Q2845,BC2845,BC2845+1)</f>
        <v>2</v>
      </c>
    </row>
    <row r="2847" spans="1:55" ht="11.25" hidden="1" customHeight="1">
      <c r="A2847" s="1"/>
      <c r="B2847" s="88" t="str">
        <f>IF(Table1[[#This Row],[Posting Date]]&lt;&gt;"",IF(Table1[[#This Row],[Reference Number]]=Q2846,B2846+1,1),"")</f>
        <v/>
      </c>
      <c r="C2847" s="61"/>
      <c r="D2847" s="61"/>
      <c r="E2847" s="218"/>
      <c r="F2847" s="143" t="str">
        <f>IFERROR(IF(VLOOKUP(Table1[[#This Row],[Budget Code Description]],Dimentions!$X$6:$AC$132,2,FALSE)="","",VLOOKUP(Table1[[#This Row],[Budget Code Description]],Dimentions!$X$6:$AC$132,2,FALSE)),"")</f>
        <v/>
      </c>
      <c r="G2847" s="143" t="str">
        <f>IFERROR(VLOOKUP(Table1[[#This Row],[Budget Code Description]],Dimentions!$X$6:$AC$132,3,FALSE),"")</f>
        <v/>
      </c>
      <c r="H2847" s="64" t="str">
        <f>IFERROR(VLOOKUP(Table1[[#This Row],[Account]],Dimentions!$S$6:$V$233,2,FALSE),"")</f>
        <v/>
      </c>
      <c r="I2847" s="62">
        <f>_xlfn.NUMBERVALUE(LEFT(Table1[[#This Row],[Account]],1))</f>
        <v>0</v>
      </c>
      <c r="J2847" s="62" t="str">
        <f>IFERROR(VLOOKUP(Table1[[#This Row],[Budget Code Description]],Table6[#All],7,FALSE),"")</f>
        <v/>
      </c>
      <c r="K2847" s="143" t="str">
        <f>IFERROR(VLOOKUP(Table1[[#This Row],[Budget Code Description]],Table6[#All],8,FALSE),"")</f>
        <v/>
      </c>
      <c r="L2847" s="63"/>
      <c r="M2847" s="65" t="str">
        <f>IFERROR(VLOOKUP(Table1[[#This Row],[Staff ID]],Table2[],2,FALSE),"")</f>
        <v/>
      </c>
      <c r="N2847" s="211" t="str">
        <f>IFERROR(IF(VLOOKUP(Table1[[#This Row],[Budget Code Description]],Dimentions!$X$6:$AC$97,4,FALSE)="","",VLOOKUP(Table1[[#This Row],[Budget Code Description]],Dimentions!$X$6:$AC$97,4,FALSE)),"")</f>
        <v/>
      </c>
      <c r="O2847" s="65" t="str">
        <f>IFERROR(VLOOKUP(Table1[[#This Row],[Vendor ID]],Table549[],2,FALSE),"")</f>
        <v/>
      </c>
      <c r="P2847" s="63"/>
      <c r="Q2847" s="143" t="str">
        <f>IF(Table1[[#This Row],[Posting Date]]&lt;&gt;"",$D$9,"")</f>
        <v/>
      </c>
      <c r="R2847" s="159" t="str">
        <f>IF(Table1[[#This Row],[Posting Date]]&lt;&gt;"",$D$10,"")</f>
        <v/>
      </c>
      <c r="S2847" s="66"/>
      <c r="T2847" s="63"/>
      <c r="U2847" s="67"/>
      <c r="V2847" s="67"/>
      <c r="W2847" s="67" t="str">
        <f t="shared" si="44"/>
        <v/>
      </c>
      <c r="X2847" s="161" t="str">
        <f>IF(E2847="","",(IF(Table1[[#This Row],[Cur]]="USD",Table1[[#This Row],[Cur_Amount Debit]],Table1[[#This Row],[Cur_Amount Debit]]/Table1[[#This Row],[Exchange Rate]])))</f>
        <v/>
      </c>
      <c r="Y2847" s="161" t="str">
        <f>IF(E2847="","",(IF(Table1[[#This Row],[Cur]]="USD",Table1[[#This Row],[Cur_Amount Credit]],Table1[[#This Row],[Cur_Amount Credit]]/ExchangeRate)))</f>
        <v/>
      </c>
      <c r="Z2847" s="203" t="str">
        <f>IF(E2847="","",(Table1[[#This Row],[Debit USD]]-Table1[[#This Row],[Credit USD]]))</f>
        <v/>
      </c>
      <c r="AA2847" s="122"/>
      <c r="AB2847" s="1"/>
      <c r="AC2847" s="15"/>
      <c r="AD2847" s="15" t="str">
        <f>IF(AND(OR(Table1[[#This Row],[Account]]="15030",Table1[[#This Row],[Account]]="15035",Table1[[#This Row],[Account]]="20150"),Table1[[#This Row],[Vendor ID]]=""),1,"")</f>
        <v/>
      </c>
      <c r="AE2847" s="15"/>
      <c r="AF2847" s="15"/>
      <c r="AG2847" s="15"/>
      <c r="AH2847" s="46" t="str">
        <f>IF(Table1[[#This Row],[Posting Date]]&lt;&gt;"","GJ-"&amp;CountryID,"")</f>
        <v/>
      </c>
      <c r="AI2847" s="59" t="str">
        <f>IF(Table1[[#This Row],[Posting Date]]&lt;&gt;"",Table1[[#This Row],[Posting Date]],"")</f>
        <v/>
      </c>
      <c r="AJ2847" s="46"/>
      <c r="AK2847" s="46" t="str">
        <f>IF(Table1[[#This Row],[Description]]&lt;&gt;"",Table1[[#This Row],[Description]],"")</f>
        <v/>
      </c>
      <c r="AL2847" s="46" t="str">
        <f>IF(Table1[[#This Row],[Posting Date]]&lt;&gt;"",Table1[[#This Row],[Reference Number]],"")</f>
        <v/>
      </c>
      <c r="AM2847" s="46" t="str">
        <f>TRIM(Table1[[#This Row],[Line '#]])</f>
        <v/>
      </c>
      <c r="AN2847" s="46" t="str">
        <f>TRIM(Table1[[#This Row],[Account]])</f>
        <v/>
      </c>
      <c r="AO2847" s="46" t="str">
        <f>IF(Table1[[#This Row],[Posting Date]]&lt;&gt;"",$D$5,"")</f>
        <v/>
      </c>
      <c r="AP2847" s="46" t="str">
        <f>TRIM(Table1[[#This Row],[Departments-Prgrams]])</f>
        <v/>
      </c>
      <c r="AQ2847" s="46" t="str">
        <f>TRIM(Table1[[#This Row],[Grant]])</f>
        <v/>
      </c>
      <c r="AR2847" s="46" t="str">
        <f>TRIM(Table1[[#This Row],[Staff ID]])</f>
        <v/>
      </c>
      <c r="AS2847" s="46" t="str">
        <f>IF(TRIM(Table1[[#This Row],[Budget Code]])=0,"",TRIM(Table1[[#This Row],[Budget Code]]))</f>
        <v/>
      </c>
      <c r="AT2847" s="46" t="str">
        <f>IF(Table1[[#This Row],[Line Description]]&lt;&gt;"",Table1[[#This Row],[Line Description]],"")</f>
        <v/>
      </c>
      <c r="AU2847" s="46" t="str">
        <f>IF(Table1[[#This Row],[Cur_Amount Debit]]&gt;0,ROUND(Table1[[#This Row],[Cur_Amount Debit]],2),"")</f>
        <v/>
      </c>
      <c r="AV2847" s="46" t="str">
        <f>IF(Table1[[#This Row],[Cur_Amount Credit]]&gt;0,ROUND(Table1[[#This Row],[Cur_Amount Credit]],2),"")</f>
        <v/>
      </c>
      <c r="AW2847" s="46" t="str">
        <f>LEFT(Table1[[#This Row],[Cur]],3)</f>
        <v/>
      </c>
      <c r="AX2847" s="59"/>
      <c r="AY2847" s="46"/>
      <c r="AZ2847" s="46" t="str">
        <f>IF(Table1[[#This Row],[Cur]]&lt;&gt;"",IF(Table1[[#This Row],[Cur]]="USD","",ExchangeRate),"")</f>
        <v/>
      </c>
      <c r="BA2847" s="46" t="str">
        <f>IF(Table1[[#This Row],[Grant]]&lt;&gt;"",VLOOKUP(Table1[[#This Row],[Grant]],Grants!B:D,3),"")</f>
        <v/>
      </c>
      <c r="BB2847" s="46" t="str">
        <f>TRIM(Table1[[#This Row],[Vendor ID]])</f>
        <v/>
      </c>
      <c r="BC2847">
        <f>IF(Table1[[#This Row],[Reference Number]]=Q2846,BC2846,BC2846+1)</f>
        <v>2</v>
      </c>
    </row>
    <row r="2848" spans="1:55" ht="11.25" hidden="1" customHeight="1">
      <c r="A2848" s="1"/>
      <c r="B2848" s="88" t="str">
        <f>IF(Table1[[#This Row],[Posting Date]]&lt;&gt;"",IF(Table1[[#This Row],[Reference Number]]=Q2847,B2847+1,1),"")</f>
        <v/>
      </c>
      <c r="C2848" s="61"/>
      <c r="D2848" s="61"/>
      <c r="E2848" s="218"/>
      <c r="F2848" s="143" t="str">
        <f>IFERROR(IF(VLOOKUP(Table1[[#This Row],[Budget Code Description]],Dimentions!$X$6:$AC$132,2,FALSE)="","",VLOOKUP(Table1[[#This Row],[Budget Code Description]],Dimentions!$X$6:$AC$132,2,FALSE)),"")</f>
        <v/>
      </c>
      <c r="G2848" s="143" t="str">
        <f>IFERROR(VLOOKUP(Table1[[#This Row],[Budget Code Description]],Dimentions!$X$6:$AC$132,3,FALSE),"")</f>
        <v/>
      </c>
      <c r="H2848" s="64" t="str">
        <f>IFERROR(VLOOKUP(Table1[[#This Row],[Account]],Dimentions!$S$6:$V$233,2,FALSE),"")</f>
        <v/>
      </c>
      <c r="I2848" s="62">
        <f>_xlfn.NUMBERVALUE(LEFT(Table1[[#This Row],[Account]],1))</f>
        <v>0</v>
      </c>
      <c r="J2848" s="62" t="str">
        <f>IFERROR(VLOOKUP(Table1[[#This Row],[Budget Code Description]],Table6[#All],7,FALSE),"")</f>
        <v/>
      </c>
      <c r="K2848" s="143" t="str">
        <f>IFERROR(VLOOKUP(Table1[[#This Row],[Budget Code Description]],Table6[#All],8,FALSE),"")</f>
        <v/>
      </c>
      <c r="L2848" s="63"/>
      <c r="M2848" s="65" t="str">
        <f>IFERROR(VLOOKUP(Table1[[#This Row],[Staff ID]],Table2[],2,FALSE),"")</f>
        <v/>
      </c>
      <c r="N2848" s="211" t="str">
        <f>IFERROR(IF(VLOOKUP(Table1[[#This Row],[Budget Code Description]],Dimentions!$X$6:$AC$97,4,FALSE)="","",VLOOKUP(Table1[[#This Row],[Budget Code Description]],Dimentions!$X$6:$AC$97,4,FALSE)),"")</f>
        <v/>
      </c>
      <c r="O2848" s="65" t="str">
        <f>IFERROR(VLOOKUP(Table1[[#This Row],[Vendor ID]],Table549[],2,FALSE),"")</f>
        <v/>
      </c>
      <c r="P2848" s="63"/>
      <c r="Q2848" s="143" t="str">
        <f>IF(Table1[[#This Row],[Posting Date]]&lt;&gt;"",$D$9,"")</f>
        <v/>
      </c>
      <c r="R2848" s="159" t="str">
        <f>IF(Table1[[#This Row],[Posting Date]]&lt;&gt;"",$D$10,"")</f>
        <v/>
      </c>
      <c r="S2848" s="66"/>
      <c r="T2848" s="63"/>
      <c r="U2848" s="67"/>
      <c r="V2848" s="67"/>
      <c r="W2848" s="67" t="str">
        <f t="shared" si="44"/>
        <v/>
      </c>
      <c r="X2848" s="161" t="str">
        <f>IF(E2848="","",(IF(Table1[[#This Row],[Cur]]="USD",Table1[[#This Row],[Cur_Amount Debit]],Table1[[#This Row],[Cur_Amount Debit]]/Table1[[#This Row],[Exchange Rate]])))</f>
        <v/>
      </c>
      <c r="Y2848" s="161" t="str">
        <f>IF(E2848="","",(IF(Table1[[#This Row],[Cur]]="USD",Table1[[#This Row],[Cur_Amount Credit]],Table1[[#This Row],[Cur_Amount Credit]]/ExchangeRate)))</f>
        <v/>
      </c>
      <c r="Z2848" s="203" t="str">
        <f>IF(E2848="","",(Table1[[#This Row],[Debit USD]]-Table1[[#This Row],[Credit USD]]))</f>
        <v/>
      </c>
      <c r="AA2848" s="122"/>
      <c r="AB2848" s="1"/>
      <c r="AC2848" s="15"/>
      <c r="AD2848" s="15" t="str">
        <f>IF(AND(OR(Table1[[#This Row],[Account]]="15030",Table1[[#This Row],[Account]]="15035",Table1[[#This Row],[Account]]="20150"),Table1[[#This Row],[Vendor ID]]=""),1,"")</f>
        <v/>
      </c>
      <c r="AE2848" s="15"/>
      <c r="AF2848" s="15"/>
      <c r="AG2848" s="15"/>
      <c r="AH2848" s="46" t="str">
        <f>IF(Table1[[#This Row],[Posting Date]]&lt;&gt;"","GJ-"&amp;CountryID,"")</f>
        <v/>
      </c>
      <c r="AI2848" s="59" t="str">
        <f>IF(Table1[[#This Row],[Posting Date]]&lt;&gt;"",Table1[[#This Row],[Posting Date]],"")</f>
        <v/>
      </c>
      <c r="AJ2848" s="46"/>
      <c r="AK2848" s="46" t="str">
        <f>IF(Table1[[#This Row],[Description]]&lt;&gt;"",Table1[[#This Row],[Description]],"")</f>
        <v/>
      </c>
      <c r="AL2848" s="46" t="str">
        <f>IF(Table1[[#This Row],[Posting Date]]&lt;&gt;"",Table1[[#This Row],[Reference Number]],"")</f>
        <v/>
      </c>
      <c r="AM2848" s="46" t="str">
        <f>TRIM(Table1[[#This Row],[Line '#]])</f>
        <v/>
      </c>
      <c r="AN2848" s="46" t="str">
        <f>TRIM(Table1[[#This Row],[Account]])</f>
        <v/>
      </c>
      <c r="AO2848" s="46" t="str">
        <f>IF(Table1[[#This Row],[Posting Date]]&lt;&gt;"",$D$5,"")</f>
        <v/>
      </c>
      <c r="AP2848" s="46" t="str">
        <f>TRIM(Table1[[#This Row],[Departments-Prgrams]])</f>
        <v/>
      </c>
      <c r="AQ2848" s="46" t="str">
        <f>TRIM(Table1[[#This Row],[Grant]])</f>
        <v/>
      </c>
      <c r="AR2848" s="46" t="str">
        <f>TRIM(Table1[[#This Row],[Staff ID]])</f>
        <v/>
      </c>
      <c r="AS2848" s="46" t="str">
        <f>IF(TRIM(Table1[[#This Row],[Budget Code]])=0,"",TRIM(Table1[[#This Row],[Budget Code]]))</f>
        <v/>
      </c>
      <c r="AT2848" s="46" t="str">
        <f>IF(Table1[[#This Row],[Line Description]]&lt;&gt;"",Table1[[#This Row],[Line Description]],"")</f>
        <v/>
      </c>
      <c r="AU2848" s="46" t="str">
        <f>IF(Table1[[#This Row],[Cur_Amount Debit]]&gt;0,ROUND(Table1[[#This Row],[Cur_Amount Debit]],2),"")</f>
        <v/>
      </c>
      <c r="AV2848" s="46" t="str">
        <f>IF(Table1[[#This Row],[Cur_Amount Credit]]&gt;0,ROUND(Table1[[#This Row],[Cur_Amount Credit]],2),"")</f>
        <v/>
      </c>
      <c r="AW2848" s="46" t="str">
        <f>LEFT(Table1[[#This Row],[Cur]],3)</f>
        <v/>
      </c>
      <c r="AX2848" s="59"/>
      <c r="AY2848" s="46"/>
      <c r="AZ2848" s="46" t="str">
        <f>IF(Table1[[#This Row],[Cur]]&lt;&gt;"",IF(Table1[[#This Row],[Cur]]="USD","",ExchangeRate),"")</f>
        <v/>
      </c>
      <c r="BA2848" s="46" t="str">
        <f>IF(Table1[[#This Row],[Grant]]&lt;&gt;"",VLOOKUP(Table1[[#This Row],[Grant]],Grants!B:D,3),"")</f>
        <v/>
      </c>
      <c r="BB2848" s="46" t="str">
        <f>TRIM(Table1[[#This Row],[Vendor ID]])</f>
        <v/>
      </c>
      <c r="BC2848">
        <f>IF(Table1[[#This Row],[Reference Number]]=Q2847,BC2847,BC2847+1)</f>
        <v>2</v>
      </c>
    </row>
    <row r="2849" spans="1:55" ht="11.25" hidden="1" customHeight="1">
      <c r="A2849" s="1"/>
      <c r="B2849" s="88" t="str">
        <f>IF(Table1[[#This Row],[Posting Date]]&lt;&gt;"",IF(Table1[[#This Row],[Reference Number]]=Q2848,B2848+1,1),"")</f>
        <v/>
      </c>
      <c r="C2849" s="61"/>
      <c r="D2849" s="61"/>
      <c r="E2849" s="218"/>
      <c r="F2849" s="143" t="str">
        <f>IFERROR(IF(VLOOKUP(Table1[[#This Row],[Budget Code Description]],Dimentions!$X$6:$AC$132,2,FALSE)="","",VLOOKUP(Table1[[#This Row],[Budget Code Description]],Dimentions!$X$6:$AC$132,2,FALSE)),"")</f>
        <v/>
      </c>
      <c r="G2849" s="143" t="str">
        <f>IFERROR(VLOOKUP(Table1[[#This Row],[Budget Code Description]],Dimentions!$X$6:$AC$132,3,FALSE),"")</f>
        <v/>
      </c>
      <c r="H2849" s="64" t="str">
        <f>IFERROR(VLOOKUP(Table1[[#This Row],[Account]],Dimentions!$S$6:$V$233,2,FALSE),"")</f>
        <v/>
      </c>
      <c r="I2849" s="62">
        <f>_xlfn.NUMBERVALUE(LEFT(Table1[[#This Row],[Account]],1))</f>
        <v>0</v>
      </c>
      <c r="J2849" s="62" t="str">
        <f>IFERROR(VLOOKUP(Table1[[#This Row],[Budget Code Description]],Table6[#All],7,FALSE),"")</f>
        <v/>
      </c>
      <c r="K2849" s="143" t="str">
        <f>IFERROR(VLOOKUP(Table1[[#This Row],[Budget Code Description]],Table6[#All],8,FALSE),"")</f>
        <v/>
      </c>
      <c r="L2849" s="63"/>
      <c r="M2849" s="65" t="str">
        <f>IFERROR(VLOOKUP(Table1[[#This Row],[Staff ID]],Table2[],2,FALSE),"")</f>
        <v/>
      </c>
      <c r="N2849" s="211" t="str">
        <f>IFERROR(IF(VLOOKUP(Table1[[#This Row],[Budget Code Description]],Dimentions!$X$6:$AC$97,4,FALSE)="","",VLOOKUP(Table1[[#This Row],[Budget Code Description]],Dimentions!$X$6:$AC$97,4,FALSE)),"")</f>
        <v/>
      </c>
      <c r="O2849" s="65" t="str">
        <f>IFERROR(VLOOKUP(Table1[[#This Row],[Vendor ID]],Table549[],2,FALSE),"")</f>
        <v/>
      </c>
      <c r="P2849" s="63"/>
      <c r="Q2849" s="143" t="str">
        <f>IF(Table1[[#This Row],[Posting Date]]&lt;&gt;"",$D$9,"")</f>
        <v/>
      </c>
      <c r="R2849" s="159" t="str">
        <f>IF(Table1[[#This Row],[Posting Date]]&lt;&gt;"",$D$10,"")</f>
        <v/>
      </c>
      <c r="S2849" s="66"/>
      <c r="T2849" s="63"/>
      <c r="U2849" s="67"/>
      <c r="V2849" s="67"/>
      <c r="W2849" s="67" t="str">
        <f t="shared" si="44"/>
        <v/>
      </c>
      <c r="X2849" s="161" t="str">
        <f>IF(E2849="","",(IF(Table1[[#This Row],[Cur]]="USD",Table1[[#This Row],[Cur_Amount Debit]],Table1[[#This Row],[Cur_Amount Debit]]/Table1[[#This Row],[Exchange Rate]])))</f>
        <v/>
      </c>
      <c r="Y2849" s="161" t="str">
        <f>IF(E2849="","",(IF(Table1[[#This Row],[Cur]]="USD",Table1[[#This Row],[Cur_Amount Credit]],Table1[[#This Row],[Cur_Amount Credit]]/ExchangeRate)))</f>
        <v/>
      </c>
      <c r="Z2849" s="203" t="str">
        <f>IF(E2849="","",(Table1[[#This Row],[Debit USD]]-Table1[[#This Row],[Credit USD]]))</f>
        <v/>
      </c>
      <c r="AA2849" s="122"/>
      <c r="AB2849" s="1"/>
      <c r="AC2849" s="15"/>
      <c r="AD2849" s="15" t="str">
        <f>IF(AND(OR(Table1[[#This Row],[Account]]="15030",Table1[[#This Row],[Account]]="15035",Table1[[#This Row],[Account]]="20150"),Table1[[#This Row],[Vendor ID]]=""),1,"")</f>
        <v/>
      </c>
      <c r="AE2849" s="15"/>
      <c r="AF2849" s="15"/>
      <c r="AG2849" s="15"/>
      <c r="AH2849" s="46" t="str">
        <f>IF(Table1[[#This Row],[Posting Date]]&lt;&gt;"","GJ-"&amp;CountryID,"")</f>
        <v/>
      </c>
      <c r="AI2849" s="59" t="str">
        <f>IF(Table1[[#This Row],[Posting Date]]&lt;&gt;"",Table1[[#This Row],[Posting Date]],"")</f>
        <v/>
      </c>
      <c r="AJ2849" s="46"/>
      <c r="AK2849" s="46" t="str">
        <f>IF(Table1[[#This Row],[Description]]&lt;&gt;"",Table1[[#This Row],[Description]],"")</f>
        <v/>
      </c>
      <c r="AL2849" s="46" t="str">
        <f>IF(Table1[[#This Row],[Posting Date]]&lt;&gt;"",Table1[[#This Row],[Reference Number]],"")</f>
        <v/>
      </c>
      <c r="AM2849" s="46" t="str">
        <f>TRIM(Table1[[#This Row],[Line '#]])</f>
        <v/>
      </c>
      <c r="AN2849" s="46" t="str">
        <f>TRIM(Table1[[#This Row],[Account]])</f>
        <v/>
      </c>
      <c r="AO2849" s="46" t="str">
        <f>IF(Table1[[#This Row],[Posting Date]]&lt;&gt;"",$D$5,"")</f>
        <v/>
      </c>
      <c r="AP2849" s="46" t="str">
        <f>TRIM(Table1[[#This Row],[Departments-Prgrams]])</f>
        <v/>
      </c>
      <c r="AQ2849" s="46" t="str">
        <f>TRIM(Table1[[#This Row],[Grant]])</f>
        <v/>
      </c>
      <c r="AR2849" s="46" t="str">
        <f>TRIM(Table1[[#This Row],[Staff ID]])</f>
        <v/>
      </c>
      <c r="AS2849" s="46" t="str">
        <f>IF(TRIM(Table1[[#This Row],[Budget Code]])=0,"",TRIM(Table1[[#This Row],[Budget Code]]))</f>
        <v/>
      </c>
      <c r="AT2849" s="46" t="str">
        <f>IF(Table1[[#This Row],[Line Description]]&lt;&gt;"",Table1[[#This Row],[Line Description]],"")</f>
        <v/>
      </c>
      <c r="AU2849" s="46" t="str">
        <f>IF(Table1[[#This Row],[Cur_Amount Debit]]&gt;0,ROUND(Table1[[#This Row],[Cur_Amount Debit]],2),"")</f>
        <v/>
      </c>
      <c r="AV2849" s="46" t="str">
        <f>IF(Table1[[#This Row],[Cur_Amount Credit]]&gt;0,ROUND(Table1[[#This Row],[Cur_Amount Credit]],2),"")</f>
        <v/>
      </c>
      <c r="AW2849" s="46" t="str">
        <f>LEFT(Table1[[#This Row],[Cur]],3)</f>
        <v/>
      </c>
      <c r="AX2849" s="59"/>
      <c r="AY2849" s="46"/>
      <c r="AZ2849" s="46" t="str">
        <f>IF(Table1[[#This Row],[Cur]]&lt;&gt;"",IF(Table1[[#This Row],[Cur]]="USD","",ExchangeRate),"")</f>
        <v/>
      </c>
      <c r="BA2849" s="46" t="str">
        <f>IF(Table1[[#This Row],[Grant]]&lt;&gt;"",VLOOKUP(Table1[[#This Row],[Grant]],Grants!B:D,3),"")</f>
        <v/>
      </c>
      <c r="BB2849" s="46" t="str">
        <f>TRIM(Table1[[#This Row],[Vendor ID]])</f>
        <v/>
      </c>
      <c r="BC2849">
        <f>IF(Table1[[#This Row],[Reference Number]]=Q2848,BC2848,BC2848+1)</f>
        <v>2</v>
      </c>
    </row>
    <row r="2850" spans="1:55" ht="11.25" hidden="1" customHeight="1">
      <c r="A2850" s="1"/>
      <c r="B2850" s="88" t="str">
        <f>IF(Table1[[#This Row],[Posting Date]]&lt;&gt;"",IF(Table1[[#This Row],[Reference Number]]=Q2849,B2849+1,1),"")</f>
        <v/>
      </c>
      <c r="C2850" s="61"/>
      <c r="D2850" s="61"/>
      <c r="E2850" s="218"/>
      <c r="F2850" s="143" t="str">
        <f>IFERROR(IF(VLOOKUP(Table1[[#This Row],[Budget Code Description]],Dimentions!$X$6:$AC$132,2,FALSE)="","",VLOOKUP(Table1[[#This Row],[Budget Code Description]],Dimentions!$X$6:$AC$132,2,FALSE)),"")</f>
        <v/>
      </c>
      <c r="G2850" s="143" t="str">
        <f>IFERROR(VLOOKUP(Table1[[#This Row],[Budget Code Description]],Dimentions!$X$6:$AC$132,3,FALSE),"")</f>
        <v/>
      </c>
      <c r="H2850" s="64" t="str">
        <f>IFERROR(VLOOKUP(Table1[[#This Row],[Account]],Dimentions!$S$6:$V$233,2,FALSE),"")</f>
        <v/>
      </c>
      <c r="I2850" s="62">
        <f>_xlfn.NUMBERVALUE(LEFT(Table1[[#This Row],[Account]],1))</f>
        <v>0</v>
      </c>
      <c r="J2850" s="62" t="str">
        <f>IFERROR(VLOOKUP(Table1[[#This Row],[Budget Code Description]],Table6[#All],7,FALSE),"")</f>
        <v/>
      </c>
      <c r="K2850" s="143" t="str">
        <f>IFERROR(VLOOKUP(Table1[[#This Row],[Budget Code Description]],Table6[#All],8,FALSE),"")</f>
        <v/>
      </c>
      <c r="L2850" s="63"/>
      <c r="M2850" s="65" t="str">
        <f>IFERROR(VLOOKUP(Table1[[#This Row],[Staff ID]],Table2[],2,FALSE),"")</f>
        <v/>
      </c>
      <c r="N2850" s="211" t="str">
        <f>IFERROR(IF(VLOOKUP(Table1[[#This Row],[Budget Code Description]],Dimentions!$X$6:$AC$97,4,FALSE)="","",VLOOKUP(Table1[[#This Row],[Budget Code Description]],Dimentions!$X$6:$AC$97,4,FALSE)),"")</f>
        <v/>
      </c>
      <c r="O2850" s="65" t="str">
        <f>IFERROR(VLOOKUP(Table1[[#This Row],[Vendor ID]],Table549[],2,FALSE),"")</f>
        <v/>
      </c>
      <c r="P2850" s="63"/>
      <c r="Q2850" s="143" t="str">
        <f>IF(Table1[[#This Row],[Posting Date]]&lt;&gt;"",$D$9,"")</f>
        <v/>
      </c>
      <c r="R2850" s="159" t="str">
        <f>IF(Table1[[#This Row],[Posting Date]]&lt;&gt;"",$D$10,"")</f>
        <v/>
      </c>
      <c r="S2850" s="66"/>
      <c r="T2850" s="63"/>
      <c r="U2850" s="67"/>
      <c r="V2850" s="67"/>
      <c r="W2850" s="67" t="str">
        <f t="shared" si="44"/>
        <v/>
      </c>
      <c r="X2850" s="161" t="str">
        <f>IF(E2850="","",(IF(Table1[[#This Row],[Cur]]="USD",Table1[[#This Row],[Cur_Amount Debit]],Table1[[#This Row],[Cur_Amount Debit]]/Table1[[#This Row],[Exchange Rate]])))</f>
        <v/>
      </c>
      <c r="Y2850" s="161" t="str">
        <f>IF(E2850="","",(IF(Table1[[#This Row],[Cur]]="USD",Table1[[#This Row],[Cur_Amount Credit]],Table1[[#This Row],[Cur_Amount Credit]]/ExchangeRate)))</f>
        <v/>
      </c>
      <c r="Z2850" s="203" t="str">
        <f>IF(E2850="","",(Table1[[#This Row],[Debit USD]]-Table1[[#This Row],[Credit USD]]))</f>
        <v/>
      </c>
      <c r="AA2850" s="122"/>
      <c r="AB2850" s="1"/>
      <c r="AC2850" s="15"/>
      <c r="AD2850" s="15" t="str">
        <f>IF(AND(OR(Table1[[#This Row],[Account]]="15030",Table1[[#This Row],[Account]]="15035",Table1[[#This Row],[Account]]="20150"),Table1[[#This Row],[Vendor ID]]=""),1,"")</f>
        <v/>
      </c>
      <c r="AE2850" s="15"/>
      <c r="AF2850" s="15"/>
      <c r="AG2850" s="15"/>
      <c r="AH2850" s="46" t="str">
        <f>IF(Table1[[#This Row],[Posting Date]]&lt;&gt;"","GJ-"&amp;CountryID,"")</f>
        <v/>
      </c>
      <c r="AI2850" s="59" t="str">
        <f>IF(Table1[[#This Row],[Posting Date]]&lt;&gt;"",Table1[[#This Row],[Posting Date]],"")</f>
        <v/>
      </c>
      <c r="AJ2850" s="46"/>
      <c r="AK2850" s="46" t="str">
        <f>IF(Table1[[#This Row],[Description]]&lt;&gt;"",Table1[[#This Row],[Description]],"")</f>
        <v/>
      </c>
      <c r="AL2850" s="46" t="str">
        <f>IF(Table1[[#This Row],[Posting Date]]&lt;&gt;"",Table1[[#This Row],[Reference Number]],"")</f>
        <v/>
      </c>
      <c r="AM2850" s="46" t="str">
        <f>TRIM(Table1[[#This Row],[Line '#]])</f>
        <v/>
      </c>
      <c r="AN2850" s="46" t="str">
        <f>TRIM(Table1[[#This Row],[Account]])</f>
        <v/>
      </c>
      <c r="AO2850" s="46" t="str">
        <f>IF(Table1[[#This Row],[Posting Date]]&lt;&gt;"",$D$5,"")</f>
        <v/>
      </c>
      <c r="AP2850" s="46" t="str">
        <f>TRIM(Table1[[#This Row],[Departments-Prgrams]])</f>
        <v/>
      </c>
      <c r="AQ2850" s="46" t="str">
        <f>TRIM(Table1[[#This Row],[Grant]])</f>
        <v/>
      </c>
      <c r="AR2850" s="46" t="str">
        <f>TRIM(Table1[[#This Row],[Staff ID]])</f>
        <v/>
      </c>
      <c r="AS2850" s="46" t="str">
        <f>IF(TRIM(Table1[[#This Row],[Budget Code]])=0,"",TRIM(Table1[[#This Row],[Budget Code]]))</f>
        <v/>
      </c>
      <c r="AT2850" s="46" t="str">
        <f>IF(Table1[[#This Row],[Line Description]]&lt;&gt;"",Table1[[#This Row],[Line Description]],"")</f>
        <v/>
      </c>
      <c r="AU2850" s="46" t="str">
        <f>IF(Table1[[#This Row],[Cur_Amount Debit]]&gt;0,ROUND(Table1[[#This Row],[Cur_Amount Debit]],2),"")</f>
        <v/>
      </c>
      <c r="AV2850" s="46" t="str">
        <f>IF(Table1[[#This Row],[Cur_Amount Credit]]&gt;0,ROUND(Table1[[#This Row],[Cur_Amount Credit]],2),"")</f>
        <v/>
      </c>
      <c r="AW2850" s="46" t="str">
        <f>LEFT(Table1[[#This Row],[Cur]],3)</f>
        <v/>
      </c>
      <c r="AX2850" s="59"/>
      <c r="AY2850" s="46"/>
      <c r="AZ2850" s="46" t="str">
        <f>IF(Table1[[#This Row],[Cur]]&lt;&gt;"",IF(Table1[[#This Row],[Cur]]="USD","",ExchangeRate),"")</f>
        <v/>
      </c>
      <c r="BA2850" s="46" t="str">
        <f>IF(Table1[[#This Row],[Grant]]&lt;&gt;"",VLOOKUP(Table1[[#This Row],[Grant]],Grants!B:D,3),"")</f>
        <v/>
      </c>
      <c r="BB2850" s="46" t="str">
        <f>TRIM(Table1[[#This Row],[Vendor ID]])</f>
        <v/>
      </c>
      <c r="BC2850">
        <f>IF(Table1[[#This Row],[Reference Number]]=Q2849,BC2849,BC2849+1)</f>
        <v>2</v>
      </c>
    </row>
    <row r="2851" spans="1:55" ht="11.25" hidden="1" customHeight="1">
      <c r="A2851" s="1"/>
      <c r="B2851" s="88" t="str">
        <f>IF(Table1[[#This Row],[Posting Date]]&lt;&gt;"",IF(Table1[[#This Row],[Reference Number]]=Q2850,B2850+1,1),"")</f>
        <v/>
      </c>
      <c r="C2851" s="61"/>
      <c r="D2851" s="61"/>
      <c r="E2851" s="218"/>
      <c r="F2851" s="143" t="str">
        <f>IFERROR(IF(VLOOKUP(Table1[[#This Row],[Budget Code Description]],Dimentions!$X$6:$AC$132,2,FALSE)="","",VLOOKUP(Table1[[#This Row],[Budget Code Description]],Dimentions!$X$6:$AC$132,2,FALSE)),"")</f>
        <v/>
      </c>
      <c r="G2851" s="143" t="str">
        <f>IFERROR(VLOOKUP(Table1[[#This Row],[Budget Code Description]],Dimentions!$X$6:$AC$132,3,FALSE),"")</f>
        <v/>
      </c>
      <c r="H2851" s="64" t="str">
        <f>IFERROR(VLOOKUP(Table1[[#This Row],[Account]],Dimentions!$S$6:$V$233,2,FALSE),"")</f>
        <v/>
      </c>
      <c r="I2851" s="62">
        <f>_xlfn.NUMBERVALUE(LEFT(Table1[[#This Row],[Account]],1))</f>
        <v>0</v>
      </c>
      <c r="J2851" s="62" t="str">
        <f>IFERROR(VLOOKUP(Table1[[#This Row],[Budget Code Description]],Table6[#All],7,FALSE),"")</f>
        <v/>
      </c>
      <c r="K2851" s="143" t="str">
        <f>IFERROR(VLOOKUP(Table1[[#This Row],[Budget Code Description]],Table6[#All],8,FALSE),"")</f>
        <v/>
      </c>
      <c r="L2851" s="63"/>
      <c r="M2851" s="65" t="str">
        <f>IFERROR(VLOOKUP(Table1[[#This Row],[Staff ID]],Table2[],2,FALSE),"")</f>
        <v/>
      </c>
      <c r="N2851" s="211" t="str">
        <f>IFERROR(IF(VLOOKUP(Table1[[#This Row],[Budget Code Description]],Dimentions!$X$6:$AC$97,4,FALSE)="","",VLOOKUP(Table1[[#This Row],[Budget Code Description]],Dimentions!$X$6:$AC$97,4,FALSE)),"")</f>
        <v/>
      </c>
      <c r="O2851" s="65" t="str">
        <f>IFERROR(VLOOKUP(Table1[[#This Row],[Vendor ID]],Table549[],2,FALSE),"")</f>
        <v/>
      </c>
      <c r="P2851" s="63"/>
      <c r="Q2851" s="143" t="str">
        <f>IF(Table1[[#This Row],[Posting Date]]&lt;&gt;"",$D$9,"")</f>
        <v/>
      </c>
      <c r="R2851" s="159" t="str">
        <f>IF(Table1[[#This Row],[Posting Date]]&lt;&gt;"",$D$10,"")</f>
        <v/>
      </c>
      <c r="S2851" s="66"/>
      <c r="T2851" s="63"/>
      <c r="U2851" s="67"/>
      <c r="V2851" s="67"/>
      <c r="W2851" s="67" t="str">
        <f t="shared" si="44"/>
        <v/>
      </c>
      <c r="X2851" s="161" t="str">
        <f>IF(E2851="","",(IF(Table1[[#This Row],[Cur]]="USD",Table1[[#This Row],[Cur_Amount Debit]],Table1[[#This Row],[Cur_Amount Debit]]/Table1[[#This Row],[Exchange Rate]])))</f>
        <v/>
      </c>
      <c r="Y2851" s="161" t="str">
        <f>IF(E2851="","",(IF(Table1[[#This Row],[Cur]]="USD",Table1[[#This Row],[Cur_Amount Credit]],Table1[[#This Row],[Cur_Amount Credit]]/ExchangeRate)))</f>
        <v/>
      </c>
      <c r="Z2851" s="203" t="str">
        <f>IF(E2851="","",(Table1[[#This Row],[Debit USD]]-Table1[[#This Row],[Credit USD]]))</f>
        <v/>
      </c>
      <c r="AA2851" s="122"/>
      <c r="AB2851" s="1"/>
      <c r="AC2851" s="15"/>
      <c r="AD2851" s="15" t="str">
        <f>IF(AND(OR(Table1[[#This Row],[Account]]="15030",Table1[[#This Row],[Account]]="15035",Table1[[#This Row],[Account]]="20150"),Table1[[#This Row],[Vendor ID]]=""),1,"")</f>
        <v/>
      </c>
      <c r="AE2851" s="15"/>
      <c r="AF2851" s="15"/>
      <c r="AG2851" s="15"/>
      <c r="AH2851" s="46" t="str">
        <f>IF(Table1[[#This Row],[Posting Date]]&lt;&gt;"","GJ-"&amp;CountryID,"")</f>
        <v/>
      </c>
      <c r="AI2851" s="59" t="str">
        <f>IF(Table1[[#This Row],[Posting Date]]&lt;&gt;"",Table1[[#This Row],[Posting Date]],"")</f>
        <v/>
      </c>
      <c r="AJ2851" s="46"/>
      <c r="AK2851" s="46" t="str">
        <f>IF(Table1[[#This Row],[Description]]&lt;&gt;"",Table1[[#This Row],[Description]],"")</f>
        <v/>
      </c>
      <c r="AL2851" s="46" t="str">
        <f>IF(Table1[[#This Row],[Posting Date]]&lt;&gt;"",Table1[[#This Row],[Reference Number]],"")</f>
        <v/>
      </c>
      <c r="AM2851" s="46" t="str">
        <f>TRIM(Table1[[#This Row],[Line '#]])</f>
        <v/>
      </c>
      <c r="AN2851" s="46" t="str">
        <f>TRIM(Table1[[#This Row],[Account]])</f>
        <v/>
      </c>
      <c r="AO2851" s="46" t="str">
        <f>IF(Table1[[#This Row],[Posting Date]]&lt;&gt;"",$D$5,"")</f>
        <v/>
      </c>
      <c r="AP2851" s="46" t="str">
        <f>TRIM(Table1[[#This Row],[Departments-Prgrams]])</f>
        <v/>
      </c>
      <c r="AQ2851" s="46" t="str">
        <f>TRIM(Table1[[#This Row],[Grant]])</f>
        <v/>
      </c>
      <c r="AR2851" s="46" t="str">
        <f>TRIM(Table1[[#This Row],[Staff ID]])</f>
        <v/>
      </c>
      <c r="AS2851" s="46" t="str">
        <f>IF(TRIM(Table1[[#This Row],[Budget Code]])=0,"",TRIM(Table1[[#This Row],[Budget Code]]))</f>
        <v/>
      </c>
      <c r="AT2851" s="46" t="str">
        <f>IF(Table1[[#This Row],[Line Description]]&lt;&gt;"",Table1[[#This Row],[Line Description]],"")</f>
        <v/>
      </c>
      <c r="AU2851" s="46" t="str">
        <f>IF(Table1[[#This Row],[Cur_Amount Debit]]&gt;0,ROUND(Table1[[#This Row],[Cur_Amount Debit]],2),"")</f>
        <v/>
      </c>
      <c r="AV2851" s="46" t="str">
        <f>IF(Table1[[#This Row],[Cur_Amount Credit]]&gt;0,ROUND(Table1[[#This Row],[Cur_Amount Credit]],2),"")</f>
        <v/>
      </c>
      <c r="AW2851" s="46" t="str">
        <f>LEFT(Table1[[#This Row],[Cur]],3)</f>
        <v/>
      </c>
      <c r="AX2851" s="59"/>
      <c r="AY2851" s="46"/>
      <c r="AZ2851" s="46" t="str">
        <f>IF(Table1[[#This Row],[Cur]]&lt;&gt;"",IF(Table1[[#This Row],[Cur]]="USD","",ExchangeRate),"")</f>
        <v/>
      </c>
      <c r="BA2851" s="46" t="str">
        <f>IF(Table1[[#This Row],[Grant]]&lt;&gt;"",VLOOKUP(Table1[[#This Row],[Grant]],Grants!B:D,3),"")</f>
        <v/>
      </c>
      <c r="BB2851" s="46" t="str">
        <f>TRIM(Table1[[#This Row],[Vendor ID]])</f>
        <v/>
      </c>
      <c r="BC2851">
        <f>IF(Table1[[#This Row],[Reference Number]]=Q2850,BC2850,BC2850+1)</f>
        <v>2</v>
      </c>
    </row>
    <row r="2852" spans="1:55" ht="11.25" hidden="1" customHeight="1">
      <c r="A2852" s="1"/>
      <c r="B2852" s="88" t="str">
        <f>IF(Table1[[#This Row],[Posting Date]]&lt;&gt;"",IF(Table1[[#This Row],[Reference Number]]=Q2851,B2851+1,1),"")</f>
        <v/>
      </c>
      <c r="C2852" s="61"/>
      <c r="D2852" s="61"/>
      <c r="E2852" s="218"/>
      <c r="F2852" s="143" t="str">
        <f>IFERROR(IF(VLOOKUP(Table1[[#This Row],[Budget Code Description]],Dimentions!$X$6:$AC$132,2,FALSE)="","",VLOOKUP(Table1[[#This Row],[Budget Code Description]],Dimentions!$X$6:$AC$132,2,FALSE)),"")</f>
        <v/>
      </c>
      <c r="G2852" s="143" t="str">
        <f>IFERROR(VLOOKUP(Table1[[#This Row],[Budget Code Description]],Dimentions!$X$6:$AC$132,3,FALSE),"")</f>
        <v/>
      </c>
      <c r="H2852" s="64" t="str">
        <f>IFERROR(VLOOKUP(Table1[[#This Row],[Account]],Dimentions!$S$6:$V$233,2,FALSE),"")</f>
        <v/>
      </c>
      <c r="I2852" s="62">
        <f>_xlfn.NUMBERVALUE(LEFT(Table1[[#This Row],[Account]],1))</f>
        <v>0</v>
      </c>
      <c r="J2852" s="62" t="str">
        <f>IFERROR(VLOOKUP(Table1[[#This Row],[Budget Code Description]],Table6[#All],7,FALSE),"")</f>
        <v/>
      </c>
      <c r="K2852" s="143" t="str">
        <f>IFERROR(VLOOKUP(Table1[[#This Row],[Budget Code Description]],Table6[#All],8,FALSE),"")</f>
        <v/>
      </c>
      <c r="L2852" s="63"/>
      <c r="M2852" s="65" t="str">
        <f>IFERROR(VLOOKUP(Table1[[#This Row],[Staff ID]],Table2[],2,FALSE),"")</f>
        <v/>
      </c>
      <c r="N2852" s="211" t="str">
        <f>IFERROR(IF(VLOOKUP(Table1[[#This Row],[Budget Code Description]],Dimentions!$X$6:$AC$97,4,FALSE)="","",VLOOKUP(Table1[[#This Row],[Budget Code Description]],Dimentions!$X$6:$AC$97,4,FALSE)),"")</f>
        <v/>
      </c>
      <c r="O2852" s="65" t="str">
        <f>IFERROR(VLOOKUP(Table1[[#This Row],[Vendor ID]],Table549[],2,FALSE),"")</f>
        <v/>
      </c>
      <c r="P2852" s="63"/>
      <c r="Q2852" s="143" t="str">
        <f>IF(Table1[[#This Row],[Posting Date]]&lt;&gt;"",$D$9,"")</f>
        <v/>
      </c>
      <c r="R2852" s="159" t="str">
        <f>IF(Table1[[#This Row],[Posting Date]]&lt;&gt;"",$D$10,"")</f>
        <v/>
      </c>
      <c r="S2852" s="66"/>
      <c r="T2852" s="63"/>
      <c r="U2852" s="67"/>
      <c r="V2852" s="67"/>
      <c r="W2852" s="67" t="str">
        <f t="shared" si="44"/>
        <v/>
      </c>
      <c r="X2852" s="161" t="str">
        <f>IF(E2852="","",(IF(Table1[[#This Row],[Cur]]="USD",Table1[[#This Row],[Cur_Amount Debit]],Table1[[#This Row],[Cur_Amount Debit]]/Table1[[#This Row],[Exchange Rate]])))</f>
        <v/>
      </c>
      <c r="Y2852" s="161" t="str">
        <f>IF(E2852="","",(IF(Table1[[#This Row],[Cur]]="USD",Table1[[#This Row],[Cur_Amount Credit]],Table1[[#This Row],[Cur_Amount Credit]]/ExchangeRate)))</f>
        <v/>
      </c>
      <c r="Z2852" s="203" t="str">
        <f>IF(E2852="","",(Table1[[#This Row],[Debit USD]]-Table1[[#This Row],[Credit USD]]))</f>
        <v/>
      </c>
      <c r="AA2852" s="122"/>
      <c r="AB2852" s="1"/>
      <c r="AC2852" s="15"/>
      <c r="AD2852" s="15" t="str">
        <f>IF(AND(OR(Table1[[#This Row],[Account]]="15030",Table1[[#This Row],[Account]]="15035",Table1[[#This Row],[Account]]="20150"),Table1[[#This Row],[Vendor ID]]=""),1,"")</f>
        <v/>
      </c>
      <c r="AE2852" s="15"/>
      <c r="AF2852" s="15"/>
      <c r="AG2852" s="15"/>
      <c r="AH2852" s="46" t="str">
        <f>IF(Table1[[#This Row],[Posting Date]]&lt;&gt;"","GJ-"&amp;CountryID,"")</f>
        <v/>
      </c>
      <c r="AI2852" s="59" t="str">
        <f>IF(Table1[[#This Row],[Posting Date]]&lt;&gt;"",Table1[[#This Row],[Posting Date]],"")</f>
        <v/>
      </c>
      <c r="AJ2852" s="46"/>
      <c r="AK2852" s="46" t="str">
        <f>IF(Table1[[#This Row],[Description]]&lt;&gt;"",Table1[[#This Row],[Description]],"")</f>
        <v/>
      </c>
      <c r="AL2852" s="46" t="str">
        <f>IF(Table1[[#This Row],[Posting Date]]&lt;&gt;"",Table1[[#This Row],[Reference Number]],"")</f>
        <v/>
      </c>
      <c r="AM2852" s="46" t="str">
        <f>TRIM(Table1[[#This Row],[Line '#]])</f>
        <v/>
      </c>
      <c r="AN2852" s="46" t="str">
        <f>TRIM(Table1[[#This Row],[Account]])</f>
        <v/>
      </c>
      <c r="AO2852" s="46" t="str">
        <f>IF(Table1[[#This Row],[Posting Date]]&lt;&gt;"",$D$5,"")</f>
        <v/>
      </c>
      <c r="AP2852" s="46" t="str">
        <f>TRIM(Table1[[#This Row],[Departments-Prgrams]])</f>
        <v/>
      </c>
      <c r="AQ2852" s="46" t="str">
        <f>TRIM(Table1[[#This Row],[Grant]])</f>
        <v/>
      </c>
      <c r="AR2852" s="46" t="str">
        <f>TRIM(Table1[[#This Row],[Staff ID]])</f>
        <v/>
      </c>
      <c r="AS2852" s="46" t="str">
        <f>IF(TRIM(Table1[[#This Row],[Budget Code]])=0,"",TRIM(Table1[[#This Row],[Budget Code]]))</f>
        <v/>
      </c>
      <c r="AT2852" s="46" t="str">
        <f>IF(Table1[[#This Row],[Line Description]]&lt;&gt;"",Table1[[#This Row],[Line Description]],"")</f>
        <v/>
      </c>
      <c r="AU2852" s="46" t="str">
        <f>IF(Table1[[#This Row],[Cur_Amount Debit]]&gt;0,ROUND(Table1[[#This Row],[Cur_Amount Debit]],2),"")</f>
        <v/>
      </c>
      <c r="AV2852" s="46" t="str">
        <f>IF(Table1[[#This Row],[Cur_Amount Credit]]&gt;0,ROUND(Table1[[#This Row],[Cur_Amount Credit]],2),"")</f>
        <v/>
      </c>
      <c r="AW2852" s="46" t="str">
        <f>LEFT(Table1[[#This Row],[Cur]],3)</f>
        <v/>
      </c>
      <c r="AX2852" s="59"/>
      <c r="AY2852" s="46"/>
      <c r="AZ2852" s="46" t="str">
        <f>IF(Table1[[#This Row],[Cur]]&lt;&gt;"",IF(Table1[[#This Row],[Cur]]="USD","",ExchangeRate),"")</f>
        <v/>
      </c>
      <c r="BA2852" s="46" t="str">
        <f>IF(Table1[[#This Row],[Grant]]&lt;&gt;"",VLOOKUP(Table1[[#This Row],[Grant]],Grants!B:D,3),"")</f>
        <v/>
      </c>
      <c r="BB2852" s="46" t="str">
        <f>TRIM(Table1[[#This Row],[Vendor ID]])</f>
        <v/>
      </c>
      <c r="BC2852">
        <f>IF(Table1[[#This Row],[Reference Number]]=Q2851,BC2851,BC2851+1)</f>
        <v>2</v>
      </c>
    </row>
    <row r="2853" spans="1:55" ht="11.25" hidden="1" customHeight="1">
      <c r="A2853" s="1"/>
      <c r="B2853" s="88" t="str">
        <f>IF(Table1[[#This Row],[Posting Date]]&lt;&gt;"",IF(Table1[[#This Row],[Reference Number]]=Q2852,B2852+1,1),"")</f>
        <v/>
      </c>
      <c r="C2853" s="61"/>
      <c r="D2853" s="61"/>
      <c r="E2853" s="218"/>
      <c r="F2853" s="143" t="str">
        <f>IFERROR(IF(VLOOKUP(Table1[[#This Row],[Budget Code Description]],Dimentions!$X$6:$AC$132,2,FALSE)="","",VLOOKUP(Table1[[#This Row],[Budget Code Description]],Dimentions!$X$6:$AC$132,2,FALSE)),"")</f>
        <v/>
      </c>
      <c r="G2853" s="143" t="str">
        <f>IFERROR(VLOOKUP(Table1[[#This Row],[Budget Code Description]],Dimentions!$X$6:$AC$132,3,FALSE),"")</f>
        <v/>
      </c>
      <c r="H2853" s="64" t="str">
        <f>IFERROR(VLOOKUP(Table1[[#This Row],[Account]],Dimentions!$S$6:$V$233,2,FALSE),"")</f>
        <v/>
      </c>
      <c r="I2853" s="62">
        <f>_xlfn.NUMBERVALUE(LEFT(Table1[[#This Row],[Account]],1))</f>
        <v>0</v>
      </c>
      <c r="J2853" s="62" t="str">
        <f>IFERROR(VLOOKUP(Table1[[#This Row],[Budget Code Description]],Table6[#All],7,FALSE),"")</f>
        <v/>
      </c>
      <c r="K2853" s="143" t="str">
        <f>IFERROR(VLOOKUP(Table1[[#This Row],[Budget Code Description]],Table6[#All],8,FALSE),"")</f>
        <v/>
      </c>
      <c r="L2853" s="63"/>
      <c r="M2853" s="65" t="str">
        <f>IFERROR(VLOOKUP(Table1[[#This Row],[Staff ID]],Table2[],2,FALSE),"")</f>
        <v/>
      </c>
      <c r="N2853" s="211" t="str">
        <f>IFERROR(IF(VLOOKUP(Table1[[#This Row],[Budget Code Description]],Dimentions!$X$6:$AC$97,4,FALSE)="","",VLOOKUP(Table1[[#This Row],[Budget Code Description]],Dimentions!$X$6:$AC$97,4,FALSE)),"")</f>
        <v/>
      </c>
      <c r="O2853" s="65" t="str">
        <f>IFERROR(VLOOKUP(Table1[[#This Row],[Vendor ID]],Table549[],2,FALSE),"")</f>
        <v/>
      </c>
      <c r="P2853" s="63"/>
      <c r="Q2853" s="143" t="str">
        <f>IF(Table1[[#This Row],[Posting Date]]&lt;&gt;"",$D$9,"")</f>
        <v/>
      </c>
      <c r="R2853" s="159" t="str">
        <f>IF(Table1[[#This Row],[Posting Date]]&lt;&gt;"",$D$10,"")</f>
        <v/>
      </c>
      <c r="S2853" s="66"/>
      <c r="T2853" s="63"/>
      <c r="U2853" s="67"/>
      <c r="V2853" s="67"/>
      <c r="W2853" s="67" t="str">
        <f t="shared" si="44"/>
        <v/>
      </c>
      <c r="X2853" s="161" t="str">
        <f>IF(E2853="","",(IF(Table1[[#This Row],[Cur]]="USD",Table1[[#This Row],[Cur_Amount Debit]],Table1[[#This Row],[Cur_Amount Debit]]/Table1[[#This Row],[Exchange Rate]])))</f>
        <v/>
      </c>
      <c r="Y2853" s="161" t="str">
        <f>IF(E2853="","",(IF(Table1[[#This Row],[Cur]]="USD",Table1[[#This Row],[Cur_Amount Credit]],Table1[[#This Row],[Cur_Amount Credit]]/ExchangeRate)))</f>
        <v/>
      </c>
      <c r="Z2853" s="203" t="str">
        <f>IF(E2853="","",(Table1[[#This Row],[Debit USD]]-Table1[[#This Row],[Credit USD]]))</f>
        <v/>
      </c>
      <c r="AA2853" s="122"/>
      <c r="AB2853" s="1"/>
      <c r="AC2853" s="15"/>
      <c r="AD2853" s="15" t="str">
        <f>IF(AND(OR(Table1[[#This Row],[Account]]="15030",Table1[[#This Row],[Account]]="15035",Table1[[#This Row],[Account]]="20150"),Table1[[#This Row],[Vendor ID]]=""),1,"")</f>
        <v/>
      </c>
      <c r="AE2853" s="15"/>
      <c r="AF2853" s="15"/>
      <c r="AG2853" s="15"/>
      <c r="AH2853" s="46" t="str">
        <f>IF(Table1[[#This Row],[Posting Date]]&lt;&gt;"","GJ-"&amp;CountryID,"")</f>
        <v/>
      </c>
      <c r="AI2853" s="59" t="str">
        <f>IF(Table1[[#This Row],[Posting Date]]&lt;&gt;"",Table1[[#This Row],[Posting Date]],"")</f>
        <v/>
      </c>
      <c r="AJ2853" s="46"/>
      <c r="AK2853" s="46" t="str">
        <f>IF(Table1[[#This Row],[Description]]&lt;&gt;"",Table1[[#This Row],[Description]],"")</f>
        <v/>
      </c>
      <c r="AL2853" s="46" t="str">
        <f>IF(Table1[[#This Row],[Posting Date]]&lt;&gt;"",Table1[[#This Row],[Reference Number]],"")</f>
        <v/>
      </c>
      <c r="AM2853" s="46" t="str">
        <f>TRIM(Table1[[#This Row],[Line '#]])</f>
        <v/>
      </c>
      <c r="AN2853" s="46" t="str">
        <f>TRIM(Table1[[#This Row],[Account]])</f>
        <v/>
      </c>
      <c r="AO2853" s="46" t="str">
        <f>IF(Table1[[#This Row],[Posting Date]]&lt;&gt;"",$D$5,"")</f>
        <v/>
      </c>
      <c r="AP2853" s="46" t="str">
        <f>TRIM(Table1[[#This Row],[Departments-Prgrams]])</f>
        <v/>
      </c>
      <c r="AQ2853" s="46" t="str">
        <f>TRIM(Table1[[#This Row],[Grant]])</f>
        <v/>
      </c>
      <c r="AR2853" s="46" t="str">
        <f>TRIM(Table1[[#This Row],[Staff ID]])</f>
        <v/>
      </c>
      <c r="AS2853" s="46" t="str">
        <f>IF(TRIM(Table1[[#This Row],[Budget Code]])=0,"",TRIM(Table1[[#This Row],[Budget Code]]))</f>
        <v/>
      </c>
      <c r="AT2853" s="46" t="str">
        <f>IF(Table1[[#This Row],[Line Description]]&lt;&gt;"",Table1[[#This Row],[Line Description]],"")</f>
        <v/>
      </c>
      <c r="AU2853" s="46" t="str">
        <f>IF(Table1[[#This Row],[Cur_Amount Debit]]&gt;0,ROUND(Table1[[#This Row],[Cur_Amount Debit]],2),"")</f>
        <v/>
      </c>
      <c r="AV2853" s="46" t="str">
        <f>IF(Table1[[#This Row],[Cur_Amount Credit]]&gt;0,ROUND(Table1[[#This Row],[Cur_Amount Credit]],2),"")</f>
        <v/>
      </c>
      <c r="AW2853" s="46" t="str">
        <f>LEFT(Table1[[#This Row],[Cur]],3)</f>
        <v/>
      </c>
      <c r="AX2853" s="59"/>
      <c r="AY2853" s="46"/>
      <c r="AZ2853" s="46" t="str">
        <f>IF(Table1[[#This Row],[Cur]]&lt;&gt;"",IF(Table1[[#This Row],[Cur]]="USD","",ExchangeRate),"")</f>
        <v/>
      </c>
      <c r="BA2853" s="46" t="str">
        <f>IF(Table1[[#This Row],[Grant]]&lt;&gt;"",VLOOKUP(Table1[[#This Row],[Grant]],Grants!B:D,3),"")</f>
        <v/>
      </c>
      <c r="BB2853" s="46" t="str">
        <f>TRIM(Table1[[#This Row],[Vendor ID]])</f>
        <v/>
      </c>
      <c r="BC2853">
        <f>IF(Table1[[#This Row],[Reference Number]]=Q2852,BC2852,BC2852+1)</f>
        <v>2</v>
      </c>
    </row>
    <row r="2854" spans="1:55" ht="11.25" hidden="1" customHeight="1">
      <c r="A2854" s="1"/>
      <c r="B2854" s="88" t="str">
        <f>IF(Table1[[#This Row],[Posting Date]]&lt;&gt;"",IF(Table1[[#This Row],[Reference Number]]=Q2853,B2853+1,1),"")</f>
        <v/>
      </c>
      <c r="C2854" s="61"/>
      <c r="D2854" s="61"/>
      <c r="E2854" s="218"/>
      <c r="F2854" s="143" t="str">
        <f>IFERROR(IF(VLOOKUP(Table1[[#This Row],[Budget Code Description]],Dimentions!$X$6:$AC$132,2,FALSE)="","",VLOOKUP(Table1[[#This Row],[Budget Code Description]],Dimentions!$X$6:$AC$132,2,FALSE)),"")</f>
        <v/>
      </c>
      <c r="G2854" s="143" t="str">
        <f>IFERROR(VLOOKUP(Table1[[#This Row],[Budget Code Description]],Dimentions!$X$6:$AC$132,3,FALSE),"")</f>
        <v/>
      </c>
      <c r="H2854" s="64" t="str">
        <f>IFERROR(VLOOKUP(Table1[[#This Row],[Account]],Dimentions!$S$6:$V$233,2,FALSE),"")</f>
        <v/>
      </c>
      <c r="I2854" s="62">
        <f>_xlfn.NUMBERVALUE(LEFT(Table1[[#This Row],[Account]],1))</f>
        <v>0</v>
      </c>
      <c r="J2854" s="62" t="str">
        <f>IFERROR(VLOOKUP(Table1[[#This Row],[Budget Code Description]],Table6[#All],7,FALSE),"")</f>
        <v/>
      </c>
      <c r="K2854" s="143" t="str">
        <f>IFERROR(VLOOKUP(Table1[[#This Row],[Budget Code Description]],Table6[#All],8,FALSE),"")</f>
        <v/>
      </c>
      <c r="L2854" s="63"/>
      <c r="M2854" s="65" t="str">
        <f>IFERROR(VLOOKUP(Table1[[#This Row],[Staff ID]],Table2[],2,FALSE),"")</f>
        <v/>
      </c>
      <c r="N2854" s="211" t="str">
        <f>IFERROR(IF(VLOOKUP(Table1[[#This Row],[Budget Code Description]],Dimentions!$X$6:$AC$97,4,FALSE)="","",VLOOKUP(Table1[[#This Row],[Budget Code Description]],Dimentions!$X$6:$AC$97,4,FALSE)),"")</f>
        <v/>
      </c>
      <c r="O2854" s="65" t="str">
        <f>IFERROR(VLOOKUP(Table1[[#This Row],[Vendor ID]],Table549[],2,FALSE),"")</f>
        <v/>
      </c>
      <c r="P2854" s="63"/>
      <c r="Q2854" s="143" t="str">
        <f>IF(Table1[[#This Row],[Posting Date]]&lt;&gt;"",$D$9,"")</f>
        <v/>
      </c>
      <c r="R2854" s="159" t="str">
        <f>IF(Table1[[#This Row],[Posting Date]]&lt;&gt;"",$D$10,"")</f>
        <v/>
      </c>
      <c r="S2854" s="66"/>
      <c r="T2854" s="63"/>
      <c r="U2854" s="67"/>
      <c r="V2854" s="67"/>
      <c r="W2854" s="67" t="str">
        <f t="shared" si="44"/>
        <v/>
      </c>
      <c r="X2854" s="161" t="str">
        <f>IF(E2854="","",(IF(Table1[[#This Row],[Cur]]="USD",Table1[[#This Row],[Cur_Amount Debit]],Table1[[#This Row],[Cur_Amount Debit]]/Table1[[#This Row],[Exchange Rate]])))</f>
        <v/>
      </c>
      <c r="Y2854" s="161" t="str">
        <f>IF(E2854="","",(IF(Table1[[#This Row],[Cur]]="USD",Table1[[#This Row],[Cur_Amount Credit]],Table1[[#This Row],[Cur_Amount Credit]]/ExchangeRate)))</f>
        <v/>
      </c>
      <c r="Z2854" s="203" t="str">
        <f>IF(E2854="","",(Table1[[#This Row],[Debit USD]]-Table1[[#This Row],[Credit USD]]))</f>
        <v/>
      </c>
      <c r="AA2854" s="122"/>
      <c r="AB2854" s="1"/>
      <c r="AC2854" s="15"/>
      <c r="AD2854" s="15" t="str">
        <f>IF(AND(OR(Table1[[#This Row],[Account]]="15030",Table1[[#This Row],[Account]]="15035",Table1[[#This Row],[Account]]="20150"),Table1[[#This Row],[Vendor ID]]=""),1,"")</f>
        <v/>
      </c>
      <c r="AE2854" s="15"/>
      <c r="AF2854" s="15"/>
      <c r="AG2854" s="15"/>
      <c r="AH2854" s="46" t="str">
        <f>IF(Table1[[#This Row],[Posting Date]]&lt;&gt;"","GJ-"&amp;CountryID,"")</f>
        <v/>
      </c>
      <c r="AI2854" s="59" t="str">
        <f>IF(Table1[[#This Row],[Posting Date]]&lt;&gt;"",Table1[[#This Row],[Posting Date]],"")</f>
        <v/>
      </c>
      <c r="AJ2854" s="46"/>
      <c r="AK2854" s="46" t="str">
        <f>IF(Table1[[#This Row],[Description]]&lt;&gt;"",Table1[[#This Row],[Description]],"")</f>
        <v/>
      </c>
      <c r="AL2854" s="46" t="str">
        <f>IF(Table1[[#This Row],[Posting Date]]&lt;&gt;"",Table1[[#This Row],[Reference Number]],"")</f>
        <v/>
      </c>
      <c r="AM2854" s="46" t="str">
        <f>TRIM(Table1[[#This Row],[Line '#]])</f>
        <v/>
      </c>
      <c r="AN2854" s="46" t="str">
        <f>TRIM(Table1[[#This Row],[Account]])</f>
        <v/>
      </c>
      <c r="AO2854" s="46" t="str">
        <f>IF(Table1[[#This Row],[Posting Date]]&lt;&gt;"",$D$5,"")</f>
        <v/>
      </c>
      <c r="AP2854" s="46" t="str">
        <f>TRIM(Table1[[#This Row],[Departments-Prgrams]])</f>
        <v/>
      </c>
      <c r="AQ2854" s="46" t="str">
        <f>TRIM(Table1[[#This Row],[Grant]])</f>
        <v/>
      </c>
      <c r="AR2854" s="46" t="str">
        <f>TRIM(Table1[[#This Row],[Staff ID]])</f>
        <v/>
      </c>
      <c r="AS2854" s="46" t="str">
        <f>IF(TRIM(Table1[[#This Row],[Budget Code]])=0,"",TRIM(Table1[[#This Row],[Budget Code]]))</f>
        <v/>
      </c>
      <c r="AT2854" s="46" t="str">
        <f>IF(Table1[[#This Row],[Line Description]]&lt;&gt;"",Table1[[#This Row],[Line Description]],"")</f>
        <v/>
      </c>
      <c r="AU2854" s="46" t="str">
        <f>IF(Table1[[#This Row],[Cur_Amount Debit]]&gt;0,ROUND(Table1[[#This Row],[Cur_Amount Debit]],2),"")</f>
        <v/>
      </c>
      <c r="AV2854" s="46" t="str">
        <f>IF(Table1[[#This Row],[Cur_Amount Credit]]&gt;0,ROUND(Table1[[#This Row],[Cur_Amount Credit]],2),"")</f>
        <v/>
      </c>
      <c r="AW2854" s="46" t="str">
        <f>LEFT(Table1[[#This Row],[Cur]],3)</f>
        <v/>
      </c>
      <c r="AX2854" s="59"/>
      <c r="AY2854" s="46"/>
      <c r="AZ2854" s="46" t="str">
        <f>IF(Table1[[#This Row],[Cur]]&lt;&gt;"",IF(Table1[[#This Row],[Cur]]="USD","",ExchangeRate),"")</f>
        <v/>
      </c>
      <c r="BA2854" s="46" t="str">
        <f>IF(Table1[[#This Row],[Grant]]&lt;&gt;"",VLOOKUP(Table1[[#This Row],[Grant]],Grants!B:D,3),"")</f>
        <v/>
      </c>
      <c r="BB2854" s="46" t="str">
        <f>TRIM(Table1[[#This Row],[Vendor ID]])</f>
        <v/>
      </c>
      <c r="BC2854">
        <f>IF(Table1[[#This Row],[Reference Number]]=Q2853,BC2853,BC2853+1)</f>
        <v>2</v>
      </c>
    </row>
    <row r="2855" spans="1:55" ht="11.25" hidden="1" customHeight="1">
      <c r="A2855" s="1"/>
      <c r="B2855" s="88" t="str">
        <f>IF(Table1[[#This Row],[Posting Date]]&lt;&gt;"",IF(Table1[[#This Row],[Reference Number]]=Q2854,B2854+1,1),"")</f>
        <v/>
      </c>
      <c r="C2855" s="61"/>
      <c r="D2855" s="61"/>
      <c r="E2855" s="218"/>
      <c r="F2855" s="143" t="str">
        <f>IFERROR(IF(VLOOKUP(Table1[[#This Row],[Budget Code Description]],Dimentions!$X$6:$AC$132,2,FALSE)="","",VLOOKUP(Table1[[#This Row],[Budget Code Description]],Dimentions!$X$6:$AC$132,2,FALSE)),"")</f>
        <v/>
      </c>
      <c r="G2855" s="143" t="str">
        <f>IFERROR(VLOOKUP(Table1[[#This Row],[Budget Code Description]],Dimentions!$X$6:$AC$132,3,FALSE),"")</f>
        <v/>
      </c>
      <c r="H2855" s="64" t="str">
        <f>IFERROR(VLOOKUP(Table1[[#This Row],[Account]],Dimentions!$S$6:$V$233,2,FALSE),"")</f>
        <v/>
      </c>
      <c r="I2855" s="62">
        <f>_xlfn.NUMBERVALUE(LEFT(Table1[[#This Row],[Account]],1))</f>
        <v>0</v>
      </c>
      <c r="J2855" s="62" t="str">
        <f>IFERROR(VLOOKUP(Table1[[#This Row],[Budget Code Description]],Table6[#All],7,FALSE),"")</f>
        <v/>
      </c>
      <c r="K2855" s="143" t="str">
        <f>IFERROR(VLOOKUP(Table1[[#This Row],[Budget Code Description]],Table6[#All],8,FALSE),"")</f>
        <v/>
      </c>
      <c r="L2855" s="63"/>
      <c r="M2855" s="65" t="str">
        <f>IFERROR(VLOOKUP(Table1[[#This Row],[Staff ID]],Table2[],2,FALSE),"")</f>
        <v/>
      </c>
      <c r="N2855" s="211" t="str">
        <f>IFERROR(IF(VLOOKUP(Table1[[#This Row],[Budget Code Description]],Dimentions!$X$6:$AC$97,4,FALSE)="","",VLOOKUP(Table1[[#This Row],[Budget Code Description]],Dimentions!$X$6:$AC$97,4,FALSE)),"")</f>
        <v/>
      </c>
      <c r="O2855" s="65" t="str">
        <f>IFERROR(VLOOKUP(Table1[[#This Row],[Vendor ID]],Table549[],2,FALSE),"")</f>
        <v/>
      </c>
      <c r="P2855" s="63"/>
      <c r="Q2855" s="143" t="str">
        <f>IF(Table1[[#This Row],[Posting Date]]&lt;&gt;"",$D$9,"")</f>
        <v/>
      </c>
      <c r="R2855" s="159" t="str">
        <f>IF(Table1[[#This Row],[Posting Date]]&lt;&gt;"",$D$10,"")</f>
        <v/>
      </c>
      <c r="S2855" s="66"/>
      <c r="T2855" s="63"/>
      <c r="U2855" s="67"/>
      <c r="V2855" s="67"/>
      <c r="W2855" s="67" t="str">
        <f t="shared" si="44"/>
        <v/>
      </c>
      <c r="X2855" s="161" t="str">
        <f>IF(E2855="","",(IF(Table1[[#This Row],[Cur]]="USD",Table1[[#This Row],[Cur_Amount Debit]],Table1[[#This Row],[Cur_Amount Debit]]/Table1[[#This Row],[Exchange Rate]])))</f>
        <v/>
      </c>
      <c r="Y2855" s="161" t="str">
        <f>IF(E2855="","",(IF(Table1[[#This Row],[Cur]]="USD",Table1[[#This Row],[Cur_Amount Credit]],Table1[[#This Row],[Cur_Amount Credit]]/ExchangeRate)))</f>
        <v/>
      </c>
      <c r="Z2855" s="203" t="str">
        <f>IF(E2855="","",(Table1[[#This Row],[Debit USD]]-Table1[[#This Row],[Credit USD]]))</f>
        <v/>
      </c>
      <c r="AA2855" s="122"/>
      <c r="AB2855" s="1"/>
      <c r="AC2855" s="15"/>
      <c r="AD2855" s="15" t="str">
        <f>IF(AND(OR(Table1[[#This Row],[Account]]="15030",Table1[[#This Row],[Account]]="15035",Table1[[#This Row],[Account]]="20150"),Table1[[#This Row],[Vendor ID]]=""),1,"")</f>
        <v/>
      </c>
      <c r="AE2855" s="15"/>
      <c r="AF2855" s="15"/>
      <c r="AG2855" s="15"/>
      <c r="AH2855" s="46" t="str">
        <f>IF(Table1[[#This Row],[Posting Date]]&lt;&gt;"","GJ-"&amp;CountryID,"")</f>
        <v/>
      </c>
      <c r="AI2855" s="59" t="str">
        <f>IF(Table1[[#This Row],[Posting Date]]&lt;&gt;"",Table1[[#This Row],[Posting Date]],"")</f>
        <v/>
      </c>
      <c r="AJ2855" s="46"/>
      <c r="AK2855" s="46" t="str">
        <f>IF(Table1[[#This Row],[Description]]&lt;&gt;"",Table1[[#This Row],[Description]],"")</f>
        <v/>
      </c>
      <c r="AL2855" s="46" t="str">
        <f>IF(Table1[[#This Row],[Posting Date]]&lt;&gt;"",Table1[[#This Row],[Reference Number]],"")</f>
        <v/>
      </c>
      <c r="AM2855" s="46" t="str">
        <f>TRIM(Table1[[#This Row],[Line '#]])</f>
        <v/>
      </c>
      <c r="AN2855" s="46" t="str">
        <f>TRIM(Table1[[#This Row],[Account]])</f>
        <v/>
      </c>
      <c r="AO2855" s="46" t="str">
        <f>IF(Table1[[#This Row],[Posting Date]]&lt;&gt;"",$D$5,"")</f>
        <v/>
      </c>
      <c r="AP2855" s="46" t="str">
        <f>TRIM(Table1[[#This Row],[Departments-Prgrams]])</f>
        <v/>
      </c>
      <c r="AQ2855" s="46" t="str">
        <f>TRIM(Table1[[#This Row],[Grant]])</f>
        <v/>
      </c>
      <c r="AR2855" s="46" t="str">
        <f>TRIM(Table1[[#This Row],[Staff ID]])</f>
        <v/>
      </c>
      <c r="AS2855" s="46" t="str">
        <f>IF(TRIM(Table1[[#This Row],[Budget Code]])=0,"",TRIM(Table1[[#This Row],[Budget Code]]))</f>
        <v/>
      </c>
      <c r="AT2855" s="46" t="str">
        <f>IF(Table1[[#This Row],[Line Description]]&lt;&gt;"",Table1[[#This Row],[Line Description]],"")</f>
        <v/>
      </c>
      <c r="AU2855" s="46" t="str">
        <f>IF(Table1[[#This Row],[Cur_Amount Debit]]&gt;0,ROUND(Table1[[#This Row],[Cur_Amount Debit]],2),"")</f>
        <v/>
      </c>
      <c r="AV2855" s="46" t="str">
        <f>IF(Table1[[#This Row],[Cur_Amount Credit]]&gt;0,ROUND(Table1[[#This Row],[Cur_Amount Credit]],2),"")</f>
        <v/>
      </c>
      <c r="AW2855" s="46" t="str">
        <f>LEFT(Table1[[#This Row],[Cur]],3)</f>
        <v/>
      </c>
      <c r="AX2855" s="59"/>
      <c r="AY2855" s="46"/>
      <c r="AZ2855" s="46" t="str">
        <f>IF(Table1[[#This Row],[Cur]]&lt;&gt;"",IF(Table1[[#This Row],[Cur]]="USD","",ExchangeRate),"")</f>
        <v/>
      </c>
      <c r="BA2855" s="46" t="str">
        <f>IF(Table1[[#This Row],[Grant]]&lt;&gt;"",VLOOKUP(Table1[[#This Row],[Grant]],Grants!B:D,3),"")</f>
        <v/>
      </c>
      <c r="BB2855" s="46" t="str">
        <f>TRIM(Table1[[#This Row],[Vendor ID]])</f>
        <v/>
      </c>
      <c r="BC2855">
        <f>IF(Table1[[#This Row],[Reference Number]]=Q2854,BC2854,BC2854+1)</f>
        <v>2</v>
      </c>
    </row>
    <row r="2856" spans="1:55" ht="11.25" hidden="1" customHeight="1">
      <c r="A2856" s="1"/>
      <c r="B2856" s="88" t="str">
        <f>IF(Table1[[#This Row],[Posting Date]]&lt;&gt;"",IF(Table1[[#This Row],[Reference Number]]=Q2855,B2855+1,1),"")</f>
        <v/>
      </c>
      <c r="C2856" s="61"/>
      <c r="D2856" s="61"/>
      <c r="E2856" s="218"/>
      <c r="F2856" s="143" t="str">
        <f>IFERROR(IF(VLOOKUP(Table1[[#This Row],[Budget Code Description]],Dimentions!$X$6:$AC$132,2,FALSE)="","",VLOOKUP(Table1[[#This Row],[Budget Code Description]],Dimentions!$X$6:$AC$132,2,FALSE)),"")</f>
        <v/>
      </c>
      <c r="G2856" s="143" t="str">
        <f>IFERROR(VLOOKUP(Table1[[#This Row],[Budget Code Description]],Dimentions!$X$6:$AC$132,3,FALSE),"")</f>
        <v/>
      </c>
      <c r="H2856" s="64" t="str">
        <f>IFERROR(VLOOKUP(Table1[[#This Row],[Account]],Dimentions!$S$6:$V$233,2,FALSE),"")</f>
        <v/>
      </c>
      <c r="I2856" s="62">
        <f>_xlfn.NUMBERVALUE(LEFT(Table1[[#This Row],[Account]],1))</f>
        <v>0</v>
      </c>
      <c r="J2856" s="62" t="str">
        <f>IFERROR(VLOOKUP(Table1[[#This Row],[Budget Code Description]],Table6[#All],7,FALSE),"")</f>
        <v/>
      </c>
      <c r="K2856" s="143" t="str">
        <f>IFERROR(VLOOKUP(Table1[[#This Row],[Budget Code Description]],Table6[#All],8,FALSE),"")</f>
        <v/>
      </c>
      <c r="L2856" s="63"/>
      <c r="M2856" s="65" t="str">
        <f>IFERROR(VLOOKUP(Table1[[#This Row],[Staff ID]],Table2[],2,FALSE),"")</f>
        <v/>
      </c>
      <c r="N2856" s="211" t="str">
        <f>IFERROR(IF(VLOOKUP(Table1[[#This Row],[Budget Code Description]],Dimentions!$X$6:$AC$97,4,FALSE)="","",VLOOKUP(Table1[[#This Row],[Budget Code Description]],Dimentions!$X$6:$AC$97,4,FALSE)),"")</f>
        <v/>
      </c>
      <c r="O2856" s="65" t="str">
        <f>IFERROR(VLOOKUP(Table1[[#This Row],[Vendor ID]],Table549[],2,FALSE),"")</f>
        <v/>
      </c>
      <c r="P2856" s="63"/>
      <c r="Q2856" s="143" t="str">
        <f>IF(Table1[[#This Row],[Posting Date]]&lt;&gt;"",$D$9,"")</f>
        <v/>
      </c>
      <c r="R2856" s="159" t="str">
        <f>IF(Table1[[#This Row],[Posting Date]]&lt;&gt;"",$D$10,"")</f>
        <v/>
      </c>
      <c r="S2856" s="66"/>
      <c r="T2856" s="63"/>
      <c r="U2856" s="67"/>
      <c r="V2856" s="67"/>
      <c r="W2856" s="67" t="str">
        <f t="shared" si="44"/>
        <v/>
      </c>
      <c r="X2856" s="161" t="str">
        <f>IF(E2856="","",(IF(Table1[[#This Row],[Cur]]="USD",Table1[[#This Row],[Cur_Amount Debit]],Table1[[#This Row],[Cur_Amount Debit]]/Table1[[#This Row],[Exchange Rate]])))</f>
        <v/>
      </c>
      <c r="Y2856" s="161" t="str">
        <f>IF(E2856="","",(IF(Table1[[#This Row],[Cur]]="USD",Table1[[#This Row],[Cur_Amount Credit]],Table1[[#This Row],[Cur_Amount Credit]]/ExchangeRate)))</f>
        <v/>
      </c>
      <c r="Z2856" s="203" t="str">
        <f>IF(E2856="","",(Table1[[#This Row],[Debit USD]]-Table1[[#This Row],[Credit USD]]))</f>
        <v/>
      </c>
      <c r="AA2856" s="122"/>
      <c r="AB2856" s="1"/>
      <c r="AC2856" s="15"/>
      <c r="AD2856" s="15" t="str">
        <f>IF(AND(OR(Table1[[#This Row],[Account]]="15030",Table1[[#This Row],[Account]]="15035",Table1[[#This Row],[Account]]="20150"),Table1[[#This Row],[Vendor ID]]=""),1,"")</f>
        <v/>
      </c>
      <c r="AE2856" s="15"/>
      <c r="AF2856" s="15"/>
      <c r="AG2856" s="15"/>
      <c r="AH2856" s="46" t="str">
        <f>IF(Table1[[#This Row],[Posting Date]]&lt;&gt;"","GJ-"&amp;CountryID,"")</f>
        <v/>
      </c>
      <c r="AI2856" s="59" t="str">
        <f>IF(Table1[[#This Row],[Posting Date]]&lt;&gt;"",Table1[[#This Row],[Posting Date]],"")</f>
        <v/>
      </c>
      <c r="AJ2856" s="46"/>
      <c r="AK2856" s="46" t="str">
        <f>IF(Table1[[#This Row],[Description]]&lt;&gt;"",Table1[[#This Row],[Description]],"")</f>
        <v/>
      </c>
      <c r="AL2856" s="46" t="str">
        <f>IF(Table1[[#This Row],[Posting Date]]&lt;&gt;"",Table1[[#This Row],[Reference Number]],"")</f>
        <v/>
      </c>
      <c r="AM2856" s="46" t="str">
        <f>TRIM(Table1[[#This Row],[Line '#]])</f>
        <v/>
      </c>
      <c r="AN2856" s="46" t="str">
        <f>TRIM(Table1[[#This Row],[Account]])</f>
        <v/>
      </c>
      <c r="AO2856" s="46" t="str">
        <f>IF(Table1[[#This Row],[Posting Date]]&lt;&gt;"",$D$5,"")</f>
        <v/>
      </c>
      <c r="AP2856" s="46" t="str">
        <f>TRIM(Table1[[#This Row],[Departments-Prgrams]])</f>
        <v/>
      </c>
      <c r="AQ2856" s="46" t="str">
        <f>TRIM(Table1[[#This Row],[Grant]])</f>
        <v/>
      </c>
      <c r="AR2856" s="46" t="str">
        <f>TRIM(Table1[[#This Row],[Staff ID]])</f>
        <v/>
      </c>
      <c r="AS2856" s="46" t="str">
        <f>IF(TRIM(Table1[[#This Row],[Budget Code]])=0,"",TRIM(Table1[[#This Row],[Budget Code]]))</f>
        <v/>
      </c>
      <c r="AT2856" s="46" t="str">
        <f>IF(Table1[[#This Row],[Line Description]]&lt;&gt;"",Table1[[#This Row],[Line Description]],"")</f>
        <v/>
      </c>
      <c r="AU2856" s="46" t="str">
        <f>IF(Table1[[#This Row],[Cur_Amount Debit]]&gt;0,ROUND(Table1[[#This Row],[Cur_Amount Debit]],2),"")</f>
        <v/>
      </c>
      <c r="AV2856" s="46" t="str">
        <f>IF(Table1[[#This Row],[Cur_Amount Credit]]&gt;0,ROUND(Table1[[#This Row],[Cur_Amount Credit]],2),"")</f>
        <v/>
      </c>
      <c r="AW2856" s="46" t="str">
        <f>LEFT(Table1[[#This Row],[Cur]],3)</f>
        <v/>
      </c>
      <c r="AX2856" s="59"/>
      <c r="AY2856" s="46"/>
      <c r="AZ2856" s="46" t="str">
        <f>IF(Table1[[#This Row],[Cur]]&lt;&gt;"",IF(Table1[[#This Row],[Cur]]="USD","",ExchangeRate),"")</f>
        <v/>
      </c>
      <c r="BA2856" s="46" t="str">
        <f>IF(Table1[[#This Row],[Grant]]&lt;&gt;"",VLOOKUP(Table1[[#This Row],[Grant]],Grants!B:D,3),"")</f>
        <v/>
      </c>
      <c r="BB2856" s="46" t="str">
        <f>TRIM(Table1[[#This Row],[Vendor ID]])</f>
        <v/>
      </c>
      <c r="BC2856">
        <f>IF(Table1[[#This Row],[Reference Number]]=Q2855,BC2855,BC2855+1)</f>
        <v>2</v>
      </c>
    </row>
    <row r="2857" spans="1:55" ht="11.25" hidden="1" customHeight="1">
      <c r="A2857" s="1"/>
      <c r="B2857" s="88" t="str">
        <f>IF(Table1[[#This Row],[Posting Date]]&lt;&gt;"",IF(Table1[[#This Row],[Reference Number]]=Q2856,B2856+1,1),"")</f>
        <v/>
      </c>
      <c r="C2857" s="61"/>
      <c r="D2857" s="61"/>
      <c r="E2857" s="218"/>
      <c r="F2857" s="143" t="str">
        <f>IFERROR(IF(VLOOKUP(Table1[[#This Row],[Budget Code Description]],Dimentions!$X$6:$AC$132,2,FALSE)="","",VLOOKUP(Table1[[#This Row],[Budget Code Description]],Dimentions!$X$6:$AC$132,2,FALSE)),"")</f>
        <v/>
      </c>
      <c r="G2857" s="143" t="str">
        <f>IFERROR(VLOOKUP(Table1[[#This Row],[Budget Code Description]],Dimentions!$X$6:$AC$132,3,FALSE),"")</f>
        <v/>
      </c>
      <c r="H2857" s="64" t="str">
        <f>IFERROR(VLOOKUP(Table1[[#This Row],[Account]],Dimentions!$S$6:$V$233,2,FALSE),"")</f>
        <v/>
      </c>
      <c r="I2857" s="62">
        <f>_xlfn.NUMBERVALUE(LEFT(Table1[[#This Row],[Account]],1))</f>
        <v>0</v>
      </c>
      <c r="J2857" s="62" t="str">
        <f>IFERROR(VLOOKUP(Table1[[#This Row],[Budget Code Description]],Table6[#All],7,FALSE),"")</f>
        <v/>
      </c>
      <c r="K2857" s="143" t="str">
        <f>IFERROR(VLOOKUP(Table1[[#This Row],[Budget Code Description]],Table6[#All],8,FALSE),"")</f>
        <v/>
      </c>
      <c r="L2857" s="63"/>
      <c r="M2857" s="65" t="str">
        <f>IFERROR(VLOOKUP(Table1[[#This Row],[Staff ID]],Table2[],2,FALSE),"")</f>
        <v/>
      </c>
      <c r="N2857" s="211" t="str">
        <f>IFERROR(IF(VLOOKUP(Table1[[#This Row],[Budget Code Description]],Dimentions!$X$6:$AC$97,4,FALSE)="","",VLOOKUP(Table1[[#This Row],[Budget Code Description]],Dimentions!$X$6:$AC$97,4,FALSE)),"")</f>
        <v/>
      </c>
      <c r="O2857" s="65" t="str">
        <f>IFERROR(VLOOKUP(Table1[[#This Row],[Vendor ID]],Table549[],2,FALSE),"")</f>
        <v/>
      </c>
      <c r="P2857" s="63"/>
      <c r="Q2857" s="143" t="str">
        <f>IF(Table1[[#This Row],[Posting Date]]&lt;&gt;"",$D$9,"")</f>
        <v/>
      </c>
      <c r="R2857" s="159" t="str">
        <f>IF(Table1[[#This Row],[Posting Date]]&lt;&gt;"",$D$10,"")</f>
        <v/>
      </c>
      <c r="S2857" s="66"/>
      <c r="T2857" s="63"/>
      <c r="U2857" s="67"/>
      <c r="V2857" s="67"/>
      <c r="W2857" s="67" t="str">
        <f t="shared" ref="W2857:W2920" si="45">IF(E2857="","",(ExchangeRate))</f>
        <v/>
      </c>
      <c r="X2857" s="161" t="str">
        <f>IF(E2857="","",(IF(Table1[[#This Row],[Cur]]="USD",Table1[[#This Row],[Cur_Amount Debit]],Table1[[#This Row],[Cur_Amount Debit]]/Table1[[#This Row],[Exchange Rate]])))</f>
        <v/>
      </c>
      <c r="Y2857" s="161" t="str">
        <f>IF(E2857="","",(IF(Table1[[#This Row],[Cur]]="USD",Table1[[#This Row],[Cur_Amount Credit]],Table1[[#This Row],[Cur_Amount Credit]]/ExchangeRate)))</f>
        <v/>
      </c>
      <c r="Z2857" s="203" t="str">
        <f>IF(E2857="","",(Table1[[#This Row],[Debit USD]]-Table1[[#This Row],[Credit USD]]))</f>
        <v/>
      </c>
      <c r="AA2857" s="122"/>
      <c r="AB2857" s="1"/>
      <c r="AC2857" s="15"/>
      <c r="AD2857" s="15" t="str">
        <f>IF(AND(OR(Table1[[#This Row],[Account]]="15030",Table1[[#This Row],[Account]]="15035",Table1[[#This Row],[Account]]="20150"),Table1[[#This Row],[Vendor ID]]=""),1,"")</f>
        <v/>
      </c>
      <c r="AE2857" s="15"/>
      <c r="AF2857" s="15"/>
      <c r="AG2857" s="15"/>
      <c r="AH2857" s="46" t="str">
        <f>IF(Table1[[#This Row],[Posting Date]]&lt;&gt;"","GJ-"&amp;CountryID,"")</f>
        <v/>
      </c>
      <c r="AI2857" s="59" t="str">
        <f>IF(Table1[[#This Row],[Posting Date]]&lt;&gt;"",Table1[[#This Row],[Posting Date]],"")</f>
        <v/>
      </c>
      <c r="AJ2857" s="46"/>
      <c r="AK2857" s="46" t="str">
        <f>IF(Table1[[#This Row],[Description]]&lt;&gt;"",Table1[[#This Row],[Description]],"")</f>
        <v/>
      </c>
      <c r="AL2857" s="46" t="str">
        <f>IF(Table1[[#This Row],[Posting Date]]&lt;&gt;"",Table1[[#This Row],[Reference Number]],"")</f>
        <v/>
      </c>
      <c r="AM2857" s="46" t="str">
        <f>TRIM(Table1[[#This Row],[Line '#]])</f>
        <v/>
      </c>
      <c r="AN2857" s="46" t="str">
        <f>TRIM(Table1[[#This Row],[Account]])</f>
        <v/>
      </c>
      <c r="AO2857" s="46" t="str">
        <f>IF(Table1[[#This Row],[Posting Date]]&lt;&gt;"",$D$5,"")</f>
        <v/>
      </c>
      <c r="AP2857" s="46" t="str">
        <f>TRIM(Table1[[#This Row],[Departments-Prgrams]])</f>
        <v/>
      </c>
      <c r="AQ2857" s="46" t="str">
        <f>TRIM(Table1[[#This Row],[Grant]])</f>
        <v/>
      </c>
      <c r="AR2857" s="46" t="str">
        <f>TRIM(Table1[[#This Row],[Staff ID]])</f>
        <v/>
      </c>
      <c r="AS2857" s="46" t="str">
        <f>IF(TRIM(Table1[[#This Row],[Budget Code]])=0,"",TRIM(Table1[[#This Row],[Budget Code]]))</f>
        <v/>
      </c>
      <c r="AT2857" s="46" t="str">
        <f>IF(Table1[[#This Row],[Line Description]]&lt;&gt;"",Table1[[#This Row],[Line Description]],"")</f>
        <v/>
      </c>
      <c r="AU2857" s="46" t="str">
        <f>IF(Table1[[#This Row],[Cur_Amount Debit]]&gt;0,ROUND(Table1[[#This Row],[Cur_Amount Debit]],2),"")</f>
        <v/>
      </c>
      <c r="AV2857" s="46" t="str">
        <f>IF(Table1[[#This Row],[Cur_Amount Credit]]&gt;0,ROUND(Table1[[#This Row],[Cur_Amount Credit]],2),"")</f>
        <v/>
      </c>
      <c r="AW2857" s="46" t="str">
        <f>LEFT(Table1[[#This Row],[Cur]],3)</f>
        <v/>
      </c>
      <c r="AX2857" s="59"/>
      <c r="AY2857" s="46"/>
      <c r="AZ2857" s="46" t="str">
        <f>IF(Table1[[#This Row],[Cur]]&lt;&gt;"",IF(Table1[[#This Row],[Cur]]="USD","",ExchangeRate),"")</f>
        <v/>
      </c>
      <c r="BA2857" s="46" t="str">
        <f>IF(Table1[[#This Row],[Grant]]&lt;&gt;"",VLOOKUP(Table1[[#This Row],[Grant]],Grants!B:D,3),"")</f>
        <v/>
      </c>
      <c r="BB2857" s="46" t="str">
        <f>TRIM(Table1[[#This Row],[Vendor ID]])</f>
        <v/>
      </c>
      <c r="BC2857">
        <f>IF(Table1[[#This Row],[Reference Number]]=Q2856,BC2856,BC2856+1)</f>
        <v>2</v>
      </c>
    </row>
    <row r="2858" spans="1:55" ht="11.25" hidden="1" customHeight="1">
      <c r="A2858" s="1"/>
      <c r="B2858" s="88" t="str">
        <f>IF(Table1[[#This Row],[Posting Date]]&lt;&gt;"",IF(Table1[[#This Row],[Reference Number]]=Q2857,B2857+1,1),"")</f>
        <v/>
      </c>
      <c r="C2858" s="61"/>
      <c r="D2858" s="61"/>
      <c r="E2858" s="218"/>
      <c r="F2858" s="143" t="str">
        <f>IFERROR(IF(VLOOKUP(Table1[[#This Row],[Budget Code Description]],Dimentions!$X$6:$AC$132,2,FALSE)="","",VLOOKUP(Table1[[#This Row],[Budget Code Description]],Dimentions!$X$6:$AC$132,2,FALSE)),"")</f>
        <v/>
      </c>
      <c r="G2858" s="143" t="str">
        <f>IFERROR(VLOOKUP(Table1[[#This Row],[Budget Code Description]],Dimentions!$X$6:$AC$132,3,FALSE),"")</f>
        <v/>
      </c>
      <c r="H2858" s="64" t="str">
        <f>IFERROR(VLOOKUP(Table1[[#This Row],[Account]],Dimentions!$S$6:$V$233,2,FALSE),"")</f>
        <v/>
      </c>
      <c r="I2858" s="62">
        <f>_xlfn.NUMBERVALUE(LEFT(Table1[[#This Row],[Account]],1))</f>
        <v>0</v>
      </c>
      <c r="J2858" s="62" t="str">
        <f>IFERROR(VLOOKUP(Table1[[#This Row],[Budget Code Description]],Table6[#All],7,FALSE),"")</f>
        <v/>
      </c>
      <c r="K2858" s="143" t="str">
        <f>IFERROR(VLOOKUP(Table1[[#This Row],[Budget Code Description]],Table6[#All],8,FALSE),"")</f>
        <v/>
      </c>
      <c r="L2858" s="63"/>
      <c r="M2858" s="65" t="str">
        <f>IFERROR(VLOOKUP(Table1[[#This Row],[Staff ID]],Table2[],2,FALSE),"")</f>
        <v/>
      </c>
      <c r="N2858" s="211" t="str">
        <f>IFERROR(IF(VLOOKUP(Table1[[#This Row],[Budget Code Description]],Dimentions!$X$6:$AC$97,4,FALSE)="","",VLOOKUP(Table1[[#This Row],[Budget Code Description]],Dimentions!$X$6:$AC$97,4,FALSE)),"")</f>
        <v/>
      </c>
      <c r="O2858" s="65" t="str">
        <f>IFERROR(VLOOKUP(Table1[[#This Row],[Vendor ID]],Table549[],2,FALSE),"")</f>
        <v/>
      </c>
      <c r="P2858" s="63"/>
      <c r="Q2858" s="143" t="str">
        <f>IF(Table1[[#This Row],[Posting Date]]&lt;&gt;"",$D$9,"")</f>
        <v/>
      </c>
      <c r="R2858" s="159" t="str">
        <f>IF(Table1[[#This Row],[Posting Date]]&lt;&gt;"",$D$10,"")</f>
        <v/>
      </c>
      <c r="S2858" s="66"/>
      <c r="T2858" s="63"/>
      <c r="U2858" s="67"/>
      <c r="V2858" s="67"/>
      <c r="W2858" s="67" t="str">
        <f t="shared" si="45"/>
        <v/>
      </c>
      <c r="X2858" s="161" t="str">
        <f>IF(E2858="","",(IF(Table1[[#This Row],[Cur]]="USD",Table1[[#This Row],[Cur_Amount Debit]],Table1[[#This Row],[Cur_Amount Debit]]/Table1[[#This Row],[Exchange Rate]])))</f>
        <v/>
      </c>
      <c r="Y2858" s="161" t="str">
        <f>IF(E2858="","",(IF(Table1[[#This Row],[Cur]]="USD",Table1[[#This Row],[Cur_Amount Credit]],Table1[[#This Row],[Cur_Amount Credit]]/ExchangeRate)))</f>
        <v/>
      </c>
      <c r="Z2858" s="203" t="str">
        <f>IF(E2858="","",(Table1[[#This Row],[Debit USD]]-Table1[[#This Row],[Credit USD]]))</f>
        <v/>
      </c>
      <c r="AA2858" s="122"/>
      <c r="AB2858" s="1"/>
      <c r="AC2858" s="15"/>
      <c r="AD2858" s="15" t="str">
        <f>IF(AND(OR(Table1[[#This Row],[Account]]="15030",Table1[[#This Row],[Account]]="15035",Table1[[#This Row],[Account]]="20150"),Table1[[#This Row],[Vendor ID]]=""),1,"")</f>
        <v/>
      </c>
      <c r="AE2858" s="15"/>
      <c r="AF2858" s="15"/>
      <c r="AG2858" s="15"/>
      <c r="AH2858" s="46" t="str">
        <f>IF(Table1[[#This Row],[Posting Date]]&lt;&gt;"","GJ-"&amp;CountryID,"")</f>
        <v/>
      </c>
      <c r="AI2858" s="59" t="str">
        <f>IF(Table1[[#This Row],[Posting Date]]&lt;&gt;"",Table1[[#This Row],[Posting Date]],"")</f>
        <v/>
      </c>
      <c r="AJ2858" s="46"/>
      <c r="AK2858" s="46" t="str">
        <f>IF(Table1[[#This Row],[Description]]&lt;&gt;"",Table1[[#This Row],[Description]],"")</f>
        <v/>
      </c>
      <c r="AL2858" s="46" t="str">
        <f>IF(Table1[[#This Row],[Posting Date]]&lt;&gt;"",Table1[[#This Row],[Reference Number]],"")</f>
        <v/>
      </c>
      <c r="AM2858" s="46" t="str">
        <f>TRIM(Table1[[#This Row],[Line '#]])</f>
        <v/>
      </c>
      <c r="AN2858" s="46" t="str">
        <f>TRIM(Table1[[#This Row],[Account]])</f>
        <v/>
      </c>
      <c r="AO2858" s="46" t="str">
        <f>IF(Table1[[#This Row],[Posting Date]]&lt;&gt;"",$D$5,"")</f>
        <v/>
      </c>
      <c r="AP2858" s="46" t="str">
        <f>TRIM(Table1[[#This Row],[Departments-Prgrams]])</f>
        <v/>
      </c>
      <c r="AQ2858" s="46" t="str">
        <f>TRIM(Table1[[#This Row],[Grant]])</f>
        <v/>
      </c>
      <c r="AR2858" s="46" t="str">
        <f>TRIM(Table1[[#This Row],[Staff ID]])</f>
        <v/>
      </c>
      <c r="AS2858" s="46" t="str">
        <f>IF(TRIM(Table1[[#This Row],[Budget Code]])=0,"",TRIM(Table1[[#This Row],[Budget Code]]))</f>
        <v/>
      </c>
      <c r="AT2858" s="46" t="str">
        <f>IF(Table1[[#This Row],[Line Description]]&lt;&gt;"",Table1[[#This Row],[Line Description]],"")</f>
        <v/>
      </c>
      <c r="AU2858" s="46" t="str">
        <f>IF(Table1[[#This Row],[Cur_Amount Debit]]&gt;0,ROUND(Table1[[#This Row],[Cur_Amount Debit]],2),"")</f>
        <v/>
      </c>
      <c r="AV2858" s="46" t="str">
        <f>IF(Table1[[#This Row],[Cur_Amount Credit]]&gt;0,ROUND(Table1[[#This Row],[Cur_Amount Credit]],2),"")</f>
        <v/>
      </c>
      <c r="AW2858" s="46" t="str">
        <f>LEFT(Table1[[#This Row],[Cur]],3)</f>
        <v/>
      </c>
      <c r="AX2858" s="59"/>
      <c r="AY2858" s="46"/>
      <c r="AZ2858" s="46" t="str">
        <f>IF(Table1[[#This Row],[Cur]]&lt;&gt;"",IF(Table1[[#This Row],[Cur]]="USD","",ExchangeRate),"")</f>
        <v/>
      </c>
      <c r="BA2858" s="46" t="str">
        <f>IF(Table1[[#This Row],[Grant]]&lt;&gt;"",VLOOKUP(Table1[[#This Row],[Grant]],Grants!B:D,3),"")</f>
        <v/>
      </c>
      <c r="BB2858" s="46" t="str">
        <f>TRIM(Table1[[#This Row],[Vendor ID]])</f>
        <v/>
      </c>
      <c r="BC2858">
        <f>IF(Table1[[#This Row],[Reference Number]]=Q2857,BC2857,BC2857+1)</f>
        <v>2</v>
      </c>
    </row>
    <row r="2859" spans="1:55" ht="11.25" hidden="1" customHeight="1">
      <c r="A2859" s="1"/>
      <c r="B2859" s="88" t="str">
        <f>IF(Table1[[#This Row],[Posting Date]]&lt;&gt;"",IF(Table1[[#This Row],[Reference Number]]=Q2858,B2858+1,1),"")</f>
        <v/>
      </c>
      <c r="C2859" s="61"/>
      <c r="D2859" s="61"/>
      <c r="E2859" s="218"/>
      <c r="F2859" s="143" t="str">
        <f>IFERROR(IF(VLOOKUP(Table1[[#This Row],[Budget Code Description]],Dimentions!$X$6:$AC$132,2,FALSE)="","",VLOOKUP(Table1[[#This Row],[Budget Code Description]],Dimentions!$X$6:$AC$132,2,FALSE)),"")</f>
        <v/>
      </c>
      <c r="G2859" s="143" t="str">
        <f>IFERROR(VLOOKUP(Table1[[#This Row],[Budget Code Description]],Dimentions!$X$6:$AC$132,3,FALSE),"")</f>
        <v/>
      </c>
      <c r="H2859" s="64" t="str">
        <f>IFERROR(VLOOKUP(Table1[[#This Row],[Account]],Dimentions!$S$6:$V$233,2,FALSE),"")</f>
        <v/>
      </c>
      <c r="I2859" s="62">
        <f>_xlfn.NUMBERVALUE(LEFT(Table1[[#This Row],[Account]],1))</f>
        <v>0</v>
      </c>
      <c r="J2859" s="62" t="str">
        <f>IFERROR(VLOOKUP(Table1[[#This Row],[Budget Code Description]],Table6[#All],7,FALSE),"")</f>
        <v/>
      </c>
      <c r="K2859" s="143" t="str">
        <f>IFERROR(VLOOKUP(Table1[[#This Row],[Budget Code Description]],Table6[#All],8,FALSE),"")</f>
        <v/>
      </c>
      <c r="L2859" s="63"/>
      <c r="M2859" s="65" t="str">
        <f>IFERROR(VLOOKUP(Table1[[#This Row],[Staff ID]],Table2[],2,FALSE),"")</f>
        <v/>
      </c>
      <c r="N2859" s="211" t="str">
        <f>IFERROR(IF(VLOOKUP(Table1[[#This Row],[Budget Code Description]],Dimentions!$X$6:$AC$97,4,FALSE)="","",VLOOKUP(Table1[[#This Row],[Budget Code Description]],Dimentions!$X$6:$AC$97,4,FALSE)),"")</f>
        <v/>
      </c>
      <c r="O2859" s="65" t="str">
        <f>IFERROR(VLOOKUP(Table1[[#This Row],[Vendor ID]],Table549[],2,FALSE),"")</f>
        <v/>
      </c>
      <c r="P2859" s="63"/>
      <c r="Q2859" s="143" t="str">
        <f>IF(Table1[[#This Row],[Posting Date]]&lt;&gt;"",$D$9,"")</f>
        <v/>
      </c>
      <c r="R2859" s="159" t="str">
        <f>IF(Table1[[#This Row],[Posting Date]]&lt;&gt;"",$D$10,"")</f>
        <v/>
      </c>
      <c r="S2859" s="66"/>
      <c r="T2859" s="63"/>
      <c r="U2859" s="67"/>
      <c r="V2859" s="67"/>
      <c r="W2859" s="67" t="str">
        <f t="shared" si="45"/>
        <v/>
      </c>
      <c r="X2859" s="161" t="str">
        <f>IF(E2859="","",(IF(Table1[[#This Row],[Cur]]="USD",Table1[[#This Row],[Cur_Amount Debit]],Table1[[#This Row],[Cur_Amount Debit]]/Table1[[#This Row],[Exchange Rate]])))</f>
        <v/>
      </c>
      <c r="Y2859" s="161" t="str">
        <f>IF(E2859="","",(IF(Table1[[#This Row],[Cur]]="USD",Table1[[#This Row],[Cur_Amount Credit]],Table1[[#This Row],[Cur_Amount Credit]]/ExchangeRate)))</f>
        <v/>
      </c>
      <c r="Z2859" s="203" t="str">
        <f>IF(E2859="","",(Table1[[#This Row],[Debit USD]]-Table1[[#This Row],[Credit USD]]))</f>
        <v/>
      </c>
      <c r="AA2859" s="122"/>
      <c r="AB2859" s="1"/>
      <c r="AC2859" s="15"/>
      <c r="AD2859" s="15" t="str">
        <f>IF(AND(OR(Table1[[#This Row],[Account]]="15030",Table1[[#This Row],[Account]]="15035",Table1[[#This Row],[Account]]="20150"),Table1[[#This Row],[Vendor ID]]=""),1,"")</f>
        <v/>
      </c>
      <c r="AE2859" s="15"/>
      <c r="AF2859" s="15"/>
      <c r="AG2859" s="15"/>
      <c r="AH2859" s="46" t="str">
        <f>IF(Table1[[#This Row],[Posting Date]]&lt;&gt;"","GJ-"&amp;CountryID,"")</f>
        <v/>
      </c>
      <c r="AI2859" s="59" t="str">
        <f>IF(Table1[[#This Row],[Posting Date]]&lt;&gt;"",Table1[[#This Row],[Posting Date]],"")</f>
        <v/>
      </c>
      <c r="AJ2859" s="46"/>
      <c r="AK2859" s="46" t="str">
        <f>IF(Table1[[#This Row],[Description]]&lt;&gt;"",Table1[[#This Row],[Description]],"")</f>
        <v/>
      </c>
      <c r="AL2859" s="46" t="str">
        <f>IF(Table1[[#This Row],[Posting Date]]&lt;&gt;"",Table1[[#This Row],[Reference Number]],"")</f>
        <v/>
      </c>
      <c r="AM2859" s="46" t="str">
        <f>TRIM(Table1[[#This Row],[Line '#]])</f>
        <v/>
      </c>
      <c r="AN2859" s="46" t="str">
        <f>TRIM(Table1[[#This Row],[Account]])</f>
        <v/>
      </c>
      <c r="AO2859" s="46" t="str">
        <f>IF(Table1[[#This Row],[Posting Date]]&lt;&gt;"",$D$5,"")</f>
        <v/>
      </c>
      <c r="AP2859" s="46" t="str">
        <f>TRIM(Table1[[#This Row],[Departments-Prgrams]])</f>
        <v/>
      </c>
      <c r="AQ2859" s="46" t="str">
        <f>TRIM(Table1[[#This Row],[Grant]])</f>
        <v/>
      </c>
      <c r="AR2859" s="46" t="str">
        <f>TRIM(Table1[[#This Row],[Staff ID]])</f>
        <v/>
      </c>
      <c r="AS2859" s="46" t="str">
        <f>IF(TRIM(Table1[[#This Row],[Budget Code]])=0,"",TRIM(Table1[[#This Row],[Budget Code]]))</f>
        <v/>
      </c>
      <c r="AT2859" s="46" t="str">
        <f>IF(Table1[[#This Row],[Line Description]]&lt;&gt;"",Table1[[#This Row],[Line Description]],"")</f>
        <v/>
      </c>
      <c r="AU2859" s="46" t="str">
        <f>IF(Table1[[#This Row],[Cur_Amount Debit]]&gt;0,ROUND(Table1[[#This Row],[Cur_Amount Debit]],2),"")</f>
        <v/>
      </c>
      <c r="AV2859" s="46" t="str">
        <f>IF(Table1[[#This Row],[Cur_Amount Credit]]&gt;0,ROUND(Table1[[#This Row],[Cur_Amount Credit]],2),"")</f>
        <v/>
      </c>
      <c r="AW2859" s="46" t="str">
        <f>LEFT(Table1[[#This Row],[Cur]],3)</f>
        <v/>
      </c>
      <c r="AX2859" s="59"/>
      <c r="AY2859" s="46"/>
      <c r="AZ2859" s="46" t="str">
        <f>IF(Table1[[#This Row],[Cur]]&lt;&gt;"",IF(Table1[[#This Row],[Cur]]="USD","",ExchangeRate),"")</f>
        <v/>
      </c>
      <c r="BA2859" s="46" t="str">
        <f>IF(Table1[[#This Row],[Grant]]&lt;&gt;"",VLOOKUP(Table1[[#This Row],[Grant]],Grants!B:D,3),"")</f>
        <v/>
      </c>
      <c r="BB2859" s="46" t="str">
        <f>TRIM(Table1[[#This Row],[Vendor ID]])</f>
        <v/>
      </c>
      <c r="BC2859">
        <f>IF(Table1[[#This Row],[Reference Number]]=Q2858,BC2858,BC2858+1)</f>
        <v>2</v>
      </c>
    </row>
    <row r="2860" spans="1:55" ht="11.25" hidden="1" customHeight="1">
      <c r="A2860" s="1"/>
      <c r="B2860" s="88" t="str">
        <f>IF(Table1[[#This Row],[Posting Date]]&lt;&gt;"",IF(Table1[[#This Row],[Reference Number]]=Q2859,B2859+1,1),"")</f>
        <v/>
      </c>
      <c r="C2860" s="61"/>
      <c r="D2860" s="61"/>
      <c r="E2860" s="218"/>
      <c r="F2860" s="143" t="str">
        <f>IFERROR(IF(VLOOKUP(Table1[[#This Row],[Budget Code Description]],Dimentions!$X$6:$AC$132,2,FALSE)="","",VLOOKUP(Table1[[#This Row],[Budget Code Description]],Dimentions!$X$6:$AC$132,2,FALSE)),"")</f>
        <v/>
      </c>
      <c r="G2860" s="143" t="str">
        <f>IFERROR(VLOOKUP(Table1[[#This Row],[Budget Code Description]],Dimentions!$X$6:$AC$132,3,FALSE),"")</f>
        <v/>
      </c>
      <c r="H2860" s="64" t="str">
        <f>IFERROR(VLOOKUP(Table1[[#This Row],[Account]],Dimentions!$S$6:$V$233,2,FALSE),"")</f>
        <v/>
      </c>
      <c r="I2860" s="62">
        <f>_xlfn.NUMBERVALUE(LEFT(Table1[[#This Row],[Account]],1))</f>
        <v>0</v>
      </c>
      <c r="J2860" s="62" t="str">
        <f>IFERROR(VLOOKUP(Table1[[#This Row],[Budget Code Description]],Table6[#All],7,FALSE),"")</f>
        <v/>
      </c>
      <c r="K2860" s="143" t="str">
        <f>IFERROR(VLOOKUP(Table1[[#This Row],[Budget Code Description]],Table6[#All],8,FALSE),"")</f>
        <v/>
      </c>
      <c r="L2860" s="63"/>
      <c r="M2860" s="65" t="str">
        <f>IFERROR(VLOOKUP(Table1[[#This Row],[Staff ID]],Table2[],2,FALSE),"")</f>
        <v/>
      </c>
      <c r="N2860" s="211" t="str">
        <f>IFERROR(IF(VLOOKUP(Table1[[#This Row],[Budget Code Description]],Dimentions!$X$6:$AC$97,4,FALSE)="","",VLOOKUP(Table1[[#This Row],[Budget Code Description]],Dimentions!$X$6:$AC$97,4,FALSE)),"")</f>
        <v/>
      </c>
      <c r="O2860" s="65" t="str">
        <f>IFERROR(VLOOKUP(Table1[[#This Row],[Vendor ID]],Table549[],2,FALSE),"")</f>
        <v/>
      </c>
      <c r="P2860" s="63"/>
      <c r="Q2860" s="143" t="str">
        <f>IF(Table1[[#This Row],[Posting Date]]&lt;&gt;"",$D$9,"")</f>
        <v/>
      </c>
      <c r="R2860" s="159" t="str">
        <f>IF(Table1[[#This Row],[Posting Date]]&lt;&gt;"",$D$10,"")</f>
        <v/>
      </c>
      <c r="S2860" s="66"/>
      <c r="T2860" s="63"/>
      <c r="U2860" s="67"/>
      <c r="V2860" s="67"/>
      <c r="W2860" s="67" t="str">
        <f t="shared" si="45"/>
        <v/>
      </c>
      <c r="X2860" s="161" t="str">
        <f>IF(E2860="","",(IF(Table1[[#This Row],[Cur]]="USD",Table1[[#This Row],[Cur_Amount Debit]],Table1[[#This Row],[Cur_Amount Debit]]/Table1[[#This Row],[Exchange Rate]])))</f>
        <v/>
      </c>
      <c r="Y2860" s="161" t="str">
        <f>IF(E2860="","",(IF(Table1[[#This Row],[Cur]]="USD",Table1[[#This Row],[Cur_Amount Credit]],Table1[[#This Row],[Cur_Amount Credit]]/ExchangeRate)))</f>
        <v/>
      </c>
      <c r="Z2860" s="203" t="str">
        <f>IF(E2860="","",(Table1[[#This Row],[Debit USD]]-Table1[[#This Row],[Credit USD]]))</f>
        <v/>
      </c>
      <c r="AA2860" s="122"/>
      <c r="AB2860" s="1"/>
      <c r="AC2860" s="15"/>
      <c r="AD2860" s="15" t="str">
        <f>IF(AND(OR(Table1[[#This Row],[Account]]="15030",Table1[[#This Row],[Account]]="15035",Table1[[#This Row],[Account]]="20150"),Table1[[#This Row],[Vendor ID]]=""),1,"")</f>
        <v/>
      </c>
      <c r="AE2860" s="15"/>
      <c r="AF2860" s="15"/>
      <c r="AG2860" s="15"/>
      <c r="AH2860" s="46" t="str">
        <f>IF(Table1[[#This Row],[Posting Date]]&lt;&gt;"","GJ-"&amp;CountryID,"")</f>
        <v/>
      </c>
      <c r="AI2860" s="59" t="str">
        <f>IF(Table1[[#This Row],[Posting Date]]&lt;&gt;"",Table1[[#This Row],[Posting Date]],"")</f>
        <v/>
      </c>
      <c r="AJ2860" s="46"/>
      <c r="AK2860" s="46" t="str">
        <f>IF(Table1[[#This Row],[Description]]&lt;&gt;"",Table1[[#This Row],[Description]],"")</f>
        <v/>
      </c>
      <c r="AL2860" s="46" t="str">
        <f>IF(Table1[[#This Row],[Posting Date]]&lt;&gt;"",Table1[[#This Row],[Reference Number]],"")</f>
        <v/>
      </c>
      <c r="AM2860" s="46" t="str">
        <f>TRIM(Table1[[#This Row],[Line '#]])</f>
        <v/>
      </c>
      <c r="AN2860" s="46" t="str">
        <f>TRIM(Table1[[#This Row],[Account]])</f>
        <v/>
      </c>
      <c r="AO2860" s="46" t="str">
        <f>IF(Table1[[#This Row],[Posting Date]]&lt;&gt;"",$D$5,"")</f>
        <v/>
      </c>
      <c r="AP2860" s="46" t="str">
        <f>TRIM(Table1[[#This Row],[Departments-Prgrams]])</f>
        <v/>
      </c>
      <c r="AQ2860" s="46" t="str">
        <f>TRIM(Table1[[#This Row],[Grant]])</f>
        <v/>
      </c>
      <c r="AR2860" s="46" t="str">
        <f>TRIM(Table1[[#This Row],[Staff ID]])</f>
        <v/>
      </c>
      <c r="AS2860" s="46" t="str">
        <f>IF(TRIM(Table1[[#This Row],[Budget Code]])=0,"",TRIM(Table1[[#This Row],[Budget Code]]))</f>
        <v/>
      </c>
      <c r="AT2860" s="46" t="str">
        <f>IF(Table1[[#This Row],[Line Description]]&lt;&gt;"",Table1[[#This Row],[Line Description]],"")</f>
        <v/>
      </c>
      <c r="AU2860" s="46" t="str">
        <f>IF(Table1[[#This Row],[Cur_Amount Debit]]&gt;0,ROUND(Table1[[#This Row],[Cur_Amount Debit]],2),"")</f>
        <v/>
      </c>
      <c r="AV2860" s="46" t="str">
        <f>IF(Table1[[#This Row],[Cur_Amount Credit]]&gt;0,ROUND(Table1[[#This Row],[Cur_Amount Credit]],2),"")</f>
        <v/>
      </c>
      <c r="AW2860" s="46" t="str">
        <f>LEFT(Table1[[#This Row],[Cur]],3)</f>
        <v/>
      </c>
      <c r="AX2860" s="59"/>
      <c r="AY2860" s="46"/>
      <c r="AZ2860" s="46" t="str">
        <f>IF(Table1[[#This Row],[Cur]]&lt;&gt;"",IF(Table1[[#This Row],[Cur]]="USD","",ExchangeRate),"")</f>
        <v/>
      </c>
      <c r="BA2860" s="46" t="str">
        <f>IF(Table1[[#This Row],[Grant]]&lt;&gt;"",VLOOKUP(Table1[[#This Row],[Grant]],Grants!B:D,3),"")</f>
        <v/>
      </c>
      <c r="BB2860" s="46" t="str">
        <f>TRIM(Table1[[#This Row],[Vendor ID]])</f>
        <v/>
      </c>
      <c r="BC2860">
        <f>IF(Table1[[#This Row],[Reference Number]]=Q2859,BC2859,BC2859+1)</f>
        <v>2</v>
      </c>
    </row>
    <row r="2861" spans="1:55" ht="11.25" hidden="1" customHeight="1">
      <c r="A2861" s="1"/>
      <c r="B2861" s="88" t="str">
        <f>IF(Table1[[#This Row],[Posting Date]]&lt;&gt;"",IF(Table1[[#This Row],[Reference Number]]=Q2860,B2860+1,1),"")</f>
        <v/>
      </c>
      <c r="C2861" s="61"/>
      <c r="D2861" s="61"/>
      <c r="E2861" s="218"/>
      <c r="F2861" s="143" t="str">
        <f>IFERROR(IF(VLOOKUP(Table1[[#This Row],[Budget Code Description]],Dimentions!$X$6:$AC$132,2,FALSE)="","",VLOOKUP(Table1[[#This Row],[Budget Code Description]],Dimentions!$X$6:$AC$132,2,FALSE)),"")</f>
        <v/>
      </c>
      <c r="G2861" s="143" t="str">
        <f>IFERROR(VLOOKUP(Table1[[#This Row],[Budget Code Description]],Dimentions!$X$6:$AC$132,3,FALSE),"")</f>
        <v/>
      </c>
      <c r="H2861" s="64" t="str">
        <f>IFERROR(VLOOKUP(Table1[[#This Row],[Account]],Dimentions!$S$6:$V$233,2,FALSE),"")</f>
        <v/>
      </c>
      <c r="I2861" s="62">
        <f>_xlfn.NUMBERVALUE(LEFT(Table1[[#This Row],[Account]],1))</f>
        <v>0</v>
      </c>
      <c r="J2861" s="62" t="str">
        <f>IFERROR(VLOOKUP(Table1[[#This Row],[Budget Code Description]],Table6[#All],7,FALSE),"")</f>
        <v/>
      </c>
      <c r="K2861" s="143" t="str">
        <f>IFERROR(VLOOKUP(Table1[[#This Row],[Budget Code Description]],Table6[#All],8,FALSE),"")</f>
        <v/>
      </c>
      <c r="L2861" s="63"/>
      <c r="M2861" s="65" t="str">
        <f>IFERROR(VLOOKUP(Table1[[#This Row],[Staff ID]],Table2[],2,FALSE),"")</f>
        <v/>
      </c>
      <c r="N2861" s="211" t="str">
        <f>IFERROR(IF(VLOOKUP(Table1[[#This Row],[Budget Code Description]],Dimentions!$X$6:$AC$97,4,FALSE)="","",VLOOKUP(Table1[[#This Row],[Budget Code Description]],Dimentions!$X$6:$AC$97,4,FALSE)),"")</f>
        <v/>
      </c>
      <c r="O2861" s="65" t="str">
        <f>IFERROR(VLOOKUP(Table1[[#This Row],[Vendor ID]],Table549[],2,FALSE),"")</f>
        <v/>
      </c>
      <c r="P2861" s="63"/>
      <c r="Q2861" s="143" t="str">
        <f>IF(Table1[[#This Row],[Posting Date]]&lt;&gt;"",$D$9,"")</f>
        <v/>
      </c>
      <c r="R2861" s="159" t="str">
        <f>IF(Table1[[#This Row],[Posting Date]]&lt;&gt;"",$D$10,"")</f>
        <v/>
      </c>
      <c r="S2861" s="66"/>
      <c r="T2861" s="63"/>
      <c r="U2861" s="67"/>
      <c r="V2861" s="67"/>
      <c r="W2861" s="67" t="str">
        <f t="shared" si="45"/>
        <v/>
      </c>
      <c r="X2861" s="161" t="str">
        <f>IF(E2861="","",(IF(Table1[[#This Row],[Cur]]="USD",Table1[[#This Row],[Cur_Amount Debit]],Table1[[#This Row],[Cur_Amount Debit]]/Table1[[#This Row],[Exchange Rate]])))</f>
        <v/>
      </c>
      <c r="Y2861" s="161" t="str">
        <f>IF(E2861="","",(IF(Table1[[#This Row],[Cur]]="USD",Table1[[#This Row],[Cur_Amount Credit]],Table1[[#This Row],[Cur_Amount Credit]]/ExchangeRate)))</f>
        <v/>
      </c>
      <c r="Z2861" s="203" t="str">
        <f>IF(E2861="","",(Table1[[#This Row],[Debit USD]]-Table1[[#This Row],[Credit USD]]))</f>
        <v/>
      </c>
      <c r="AA2861" s="122"/>
      <c r="AB2861" s="1"/>
      <c r="AC2861" s="15"/>
      <c r="AD2861" s="15" t="str">
        <f>IF(AND(OR(Table1[[#This Row],[Account]]="15030",Table1[[#This Row],[Account]]="15035",Table1[[#This Row],[Account]]="20150"),Table1[[#This Row],[Vendor ID]]=""),1,"")</f>
        <v/>
      </c>
      <c r="AE2861" s="15"/>
      <c r="AF2861" s="15"/>
      <c r="AG2861" s="15"/>
      <c r="AH2861" s="46" t="str">
        <f>IF(Table1[[#This Row],[Posting Date]]&lt;&gt;"","GJ-"&amp;CountryID,"")</f>
        <v/>
      </c>
      <c r="AI2861" s="59" t="str">
        <f>IF(Table1[[#This Row],[Posting Date]]&lt;&gt;"",Table1[[#This Row],[Posting Date]],"")</f>
        <v/>
      </c>
      <c r="AJ2861" s="46"/>
      <c r="AK2861" s="46" t="str">
        <f>IF(Table1[[#This Row],[Description]]&lt;&gt;"",Table1[[#This Row],[Description]],"")</f>
        <v/>
      </c>
      <c r="AL2861" s="46" t="str">
        <f>IF(Table1[[#This Row],[Posting Date]]&lt;&gt;"",Table1[[#This Row],[Reference Number]],"")</f>
        <v/>
      </c>
      <c r="AM2861" s="46" t="str">
        <f>TRIM(Table1[[#This Row],[Line '#]])</f>
        <v/>
      </c>
      <c r="AN2861" s="46" t="str">
        <f>TRIM(Table1[[#This Row],[Account]])</f>
        <v/>
      </c>
      <c r="AO2861" s="46" t="str">
        <f>IF(Table1[[#This Row],[Posting Date]]&lt;&gt;"",$D$5,"")</f>
        <v/>
      </c>
      <c r="AP2861" s="46" t="str">
        <f>TRIM(Table1[[#This Row],[Departments-Prgrams]])</f>
        <v/>
      </c>
      <c r="AQ2861" s="46" t="str">
        <f>TRIM(Table1[[#This Row],[Grant]])</f>
        <v/>
      </c>
      <c r="AR2861" s="46" t="str">
        <f>TRIM(Table1[[#This Row],[Staff ID]])</f>
        <v/>
      </c>
      <c r="AS2861" s="46" t="str">
        <f>IF(TRIM(Table1[[#This Row],[Budget Code]])=0,"",TRIM(Table1[[#This Row],[Budget Code]]))</f>
        <v/>
      </c>
      <c r="AT2861" s="46" t="str">
        <f>IF(Table1[[#This Row],[Line Description]]&lt;&gt;"",Table1[[#This Row],[Line Description]],"")</f>
        <v/>
      </c>
      <c r="AU2861" s="46" t="str">
        <f>IF(Table1[[#This Row],[Cur_Amount Debit]]&gt;0,ROUND(Table1[[#This Row],[Cur_Amount Debit]],2),"")</f>
        <v/>
      </c>
      <c r="AV2861" s="46" t="str">
        <f>IF(Table1[[#This Row],[Cur_Amount Credit]]&gt;0,ROUND(Table1[[#This Row],[Cur_Amount Credit]],2),"")</f>
        <v/>
      </c>
      <c r="AW2861" s="46" t="str">
        <f>LEFT(Table1[[#This Row],[Cur]],3)</f>
        <v/>
      </c>
      <c r="AX2861" s="59"/>
      <c r="AY2861" s="46"/>
      <c r="AZ2861" s="46" t="str">
        <f>IF(Table1[[#This Row],[Cur]]&lt;&gt;"",IF(Table1[[#This Row],[Cur]]="USD","",ExchangeRate),"")</f>
        <v/>
      </c>
      <c r="BA2861" s="46" t="str">
        <f>IF(Table1[[#This Row],[Grant]]&lt;&gt;"",VLOOKUP(Table1[[#This Row],[Grant]],Grants!B:D,3),"")</f>
        <v/>
      </c>
      <c r="BB2861" s="46" t="str">
        <f>TRIM(Table1[[#This Row],[Vendor ID]])</f>
        <v/>
      </c>
      <c r="BC2861">
        <f>IF(Table1[[#This Row],[Reference Number]]=Q2860,BC2860,BC2860+1)</f>
        <v>2</v>
      </c>
    </row>
    <row r="2862" spans="1:55" ht="11.25" hidden="1" customHeight="1">
      <c r="A2862" s="1"/>
      <c r="B2862" s="88" t="str">
        <f>IF(Table1[[#This Row],[Posting Date]]&lt;&gt;"",IF(Table1[[#This Row],[Reference Number]]=Q2861,B2861+1,1),"")</f>
        <v/>
      </c>
      <c r="C2862" s="61"/>
      <c r="D2862" s="61"/>
      <c r="E2862" s="218"/>
      <c r="F2862" s="143" t="str">
        <f>IFERROR(IF(VLOOKUP(Table1[[#This Row],[Budget Code Description]],Dimentions!$X$6:$AC$132,2,FALSE)="","",VLOOKUP(Table1[[#This Row],[Budget Code Description]],Dimentions!$X$6:$AC$132,2,FALSE)),"")</f>
        <v/>
      </c>
      <c r="G2862" s="143" t="str">
        <f>IFERROR(VLOOKUP(Table1[[#This Row],[Budget Code Description]],Dimentions!$X$6:$AC$132,3,FALSE),"")</f>
        <v/>
      </c>
      <c r="H2862" s="64" t="str">
        <f>IFERROR(VLOOKUP(Table1[[#This Row],[Account]],Dimentions!$S$6:$V$233,2,FALSE),"")</f>
        <v/>
      </c>
      <c r="I2862" s="62">
        <f>_xlfn.NUMBERVALUE(LEFT(Table1[[#This Row],[Account]],1))</f>
        <v>0</v>
      </c>
      <c r="J2862" s="62" t="str">
        <f>IFERROR(VLOOKUP(Table1[[#This Row],[Budget Code Description]],Table6[#All],7,FALSE),"")</f>
        <v/>
      </c>
      <c r="K2862" s="143" t="str">
        <f>IFERROR(VLOOKUP(Table1[[#This Row],[Budget Code Description]],Table6[#All],8,FALSE),"")</f>
        <v/>
      </c>
      <c r="L2862" s="63"/>
      <c r="M2862" s="65" t="str">
        <f>IFERROR(VLOOKUP(Table1[[#This Row],[Staff ID]],Table2[],2,FALSE),"")</f>
        <v/>
      </c>
      <c r="N2862" s="211" t="str">
        <f>IFERROR(IF(VLOOKUP(Table1[[#This Row],[Budget Code Description]],Dimentions!$X$6:$AC$97,4,FALSE)="","",VLOOKUP(Table1[[#This Row],[Budget Code Description]],Dimentions!$X$6:$AC$97,4,FALSE)),"")</f>
        <v/>
      </c>
      <c r="O2862" s="65" t="str">
        <f>IFERROR(VLOOKUP(Table1[[#This Row],[Vendor ID]],Table549[],2,FALSE),"")</f>
        <v/>
      </c>
      <c r="P2862" s="63"/>
      <c r="Q2862" s="143" t="str">
        <f>IF(Table1[[#This Row],[Posting Date]]&lt;&gt;"",$D$9,"")</f>
        <v/>
      </c>
      <c r="R2862" s="159" t="str">
        <f>IF(Table1[[#This Row],[Posting Date]]&lt;&gt;"",$D$10,"")</f>
        <v/>
      </c>
      <c r="S2862" s="66"/>
      <c r="T2862" s="63"/>
      <c r="U2862" s="67"/>
      <c r="V2862" s="67"/>
      <c r="W2862" s="67" t="str">
        <f t="shared" si="45"/>
        <v/>
      </c>
      <c r="X2862" s="161" t="str">
        <f>IF(E2862="","",(IF(Table1[[#This Row],[Cur]]="USD",Table1[[#This Row],[Cur_Amount Debit]],Table1[[#This Row],[Cur_Amount Debit]]/Table1[[#This Row],[Exchange Rate]])))</f>
        <v/>
      </c>
      <c r="Y2862" s="161" t="str">
        <f>IF(E2862="","",(IF(Table1[[#This Row],[Cur]]="USD",Table1[[#This Row],[Cur_Amount Credit]],Table1[[#This Row],[Cur_Amount Credit]]/ExchangeRate)))</f>
        <v/>
      </c>
      <c r="Z2862" s="203" t="str">
        <f>IF(E2862="","",(Table1[[#This Row],[Debit USD]]-Table1[[#This Row],[Credit USD]]))</f>
        <v/>
      </c>
      <c r="AA2862" s="122"/>
      <c r="AB2862" s="1"/>
      <c r="AC2862" s="15"/>
      <c r="AD2862" s="15" t="str">
        <f>IF(AND(OR(Table1[[#This Row],[Account]]="15030",Table1[[#This Row],[Account]]="15035",Table1[[#This Row],[Account]]="20150"),Table1[[#This Row],[Vendor ID]]=""),1,"")</f>
        <v/>
      </c>
      <c r="AE2862" s="15"/>
      <c r="AF2862" s="15"/>
      <c r="AG2862" s="15"/>
      <c r="AH2862" s="46" t="str">
        <f>IF(Table1[[#This Row],[Posting Date]]&lt;&gt;"","GJ-"&amp;CountryID,"")</f>
        <v/>
      </c>
      <c r="AI2862" s="59" t="str">
        <f>IF(Table1[[#This Row],[Posting Date]]&lt;&gt;"",Table1[[#This Row],[Posting Date]],"")</f>
        <v/>
      </c>
      <c r="AJ2862" s="46"/>
      <c r="AK2862" s="46" t="str">
        <f>IF(Table1[[#This Row],[Description]]&lt;&gt;"",Table1[[#This Row],[Description]],"")</f>
        <v/>
      </c>
      <c r="AL2862" s="46" t="str">
        <f>IF(Table1[[#This Row],[Posting Date]]&lt;&gt;"",Table1[[#This Row],[Reference Number]],"")</f>
        <v/>
      </c>
      <c r="AM2862" s="46" t="str">
        <f>TRIM(Table1[[#This Row],[Line '#]])</f>
        <v/>
      </c>
      <c r="AN2862" s="46" t="str">
        <f>TRIM(Table1[[#This Row],[Account]])</f>
        <v/>
      </c>
      <c r="AO2862" s="46" t="str">
        <f>IF(Table1[[#This Row],[Posting Date]]&lt;&gt;"",$D$5,"")</f>
        <v/>
      </c>
      <c r="AP2862" s="46" t="str">
        <f>TRIM(Table1[[#This Row],[Departments-Prgrams]])</f>
        <v/>
      </c>
      <c r="AQ2862" s="46" t="str">
        <f>TRIM(Table1[[#This Row],[Grant]])</f>
        <v/>
      </c>
      <c r="AR2862" s="46" t="str">
        <f>TRIM(Table1[[#This Row],[Staff ID]])</f>
        <v/>
      </c>
      <c r="AS2862" s="46" t="str">
        <f>IF(TRIM(Table1[[#This Row],[Budget Code]])=0,"",TRIM(Table1[[#This Row],[Budget Code]]))</f>
        <v/>
      </c>
      <c r="AT2862" s="46" t="str">
        <f>IF(Table1[[#This Row],[Line Description]]&lt;&gt;"",Table1[[#This Row],[Line Description]],"")</f>
        <v/>
      </c>
      <c r="AU2862" s="46" t="str">
        <f>IF(Table1[[#This Row],[Cur_Amount Debit]]&gt;0,ROUND(Table1[[#This Row],[Cur_Amount Debit]],2),"")</f>
        <v/>
      </c>
      <c r="AV2862" s="46" t="str">
        <f>IF(Table1[[#This Row],[Cur_Amount Credit]]&gt;0,ROUND(Table1[[#This Row],[Cur_Amount Credit]],2),"")</f>
        <v/>
      </c>
      <c r="AW2862" s="46" t="str">
        <f>LEFT(Table1[[#This Row],[Cur]],3)</f>
        <v/>
      </c>
      <c r="AX2862" s="59"/>
      <c r="AY2862" s="46"/>
      <c r="AZ2862" s="46" t="str">
        <f>IF(Table1[[#This Row],[Cur]]&lt;&gt;"",IF(Table1[[#This Row],[Cur]]="USD","",ExchangeRate),"")</f>
        <v/>
      </c>
      <c r="BA2862" s="46" t="str">
        <f>IF(Table1[[#This Row],[Grant]]&lt;&gt;"",VLOOKUP(Table1[[#This Row],[Grant]],Grants!B:D,3),"")</f>
        <v/>
      </c>
      <c r="BB2862" s="46" t="str">
        <f>TRIM(Table1[[#This Row],[Vendor ID]])</f>
        <v/>
      </c>
      <c r="BC2862">
        <f>IF(Table1[[#This Row],[Reference Number]]=Q2861,BC2861,BC2861+1)</f>
        <v>2</v>
      </c>
    </row>
    <row r="2863" spans="1:55" ht="11.25" hidden="1" customHeight="1">
      <c r="A2863" s="1"/>
      <c r="B2863" s="88" t="str">
        <f>IF(Table1[[#This Row],[Posting Date]]&lt;&gt;"",IF(Table1[[#This Row],[Reference Number]]=Q2862,B2862+1,1),"")</f>
        <v/>
      </c>
      <c r="C2863" s="61"/>
      <c r="D2863" s="61"/>
      <c r="E2863" s="218"/>
      <c r="F2863" s="143" t="str">
        <f>IFERROR(IF(VLOOKUP(Table1[[#This Row],[Budget Code Description]],Dimentions!$X$6:$AC$132,2,FALSE)="","",VLOOKUP(Table1[[#This Row],[Budget Code Description]],Dimentions!$X$6:$AC$132,2,FALSE)),"")</f>
        <v/>
      </c>
      <c r="G2863" s="143" t="str">
        <f>IFERROR(VLOOKUP(Table1[[#This Row],[Budget Code Description]],Dimentions!$X$6:$AC$132,3,FALSE),"")</f>
        <v/>
      </c>
      <c r="H2863" s="64" t="str">
        <f>IFERROR(VLOOKUP(Table1[[#This Row],[Account]],Dimentions!$S$6:$V$233,2,FALSE),"")</f>
        <v/>
      </c>
      <c r="I2863" s="62">
        <f>_xlfn.NUMBERVALUE(LEFT(Table1[[#This Row],[Account]],1))</f>
        <v>0</v>
      </c>
      <c r="J2863" s="62" t="str">
        <f>IFERROR(VLOOKUP(Table1[[#This Row],[Budget Code Description]],Table6[#All],7,FALSE),"")</f>
        <v/>
      </c>
      <c r="K2863" s="143" t="str">
        <f>IFERROR(VLOOKUP(Table1[[#This Row],[Budget Code Description]],Table6[#All],8,FALSE),"")</f>
        <v/>
      </c>
      <c r="L2863" s="63"/>
      <c r="M2863" s="65" t="str">
        <f>IFERROR(VLOOKUP(Table1[[#This Row],[Staff ID]],Table2[],2,FALSE),"")</f>
        <v/>
      </c>
      <c r="N2863" s="211" t="str">
        <f>IFERROR(IF(VLOOKUP(Table1[[#This Row],[Budget Code Description]],Dimentions!$X$6:$AC$97,4,FALSE)="","",VLOOKUP(Table1[[#This Row],[Budget Code Description]],Dimentions!$X$6:$AC$97,4,FALSE)),"")</f>
        <v/>
      </c>
      <c r="O2863" s="65" t="str">
        <f>IFERROR(VLOOKUP(Table1[[#This Row],[Vendor ID]],Table549[],2,FALSE),"")</f>
        <v/>
      </c>
      <c r="P2863" s="63"/>
      <c r="Q2863" s="143" t="str">
        <f>IF(Table1[[#This Row],[Posting Date]]&lt;&gt;"",$D$9,"")</f>
        <v/>
      </c>
      <c r="R2863" s="159" t="str">
        <f>IF(Table1[[#This Row],[Posting Date]]&lt;&gt;"",$D$10,"")</f>
        <v/>
      </c>
      <c r="S2863" s="66"/>
      <c r="T2863" s="63"/>
      <c r="U2863" s="67"/>
      <c r="V2863" s="67"/>
      <c r="W2863" s="67" t="str">
        <f t="shared" si="45"/>
        <v/>
      </c>
      <c r="X2863" s="161" t="str">
        <f>IF(E2863="","",(IF(Table1[[#This Row],[Cur]]="USD",Table1[[#This Row],[Cur_Amount Debit]],Table1[[#This Row],[Cur_Amount Debit]]/Table1[[#This Row],[Exchange Rate]])))</f>
        <v/>
      </c>
      <c r="Y2863" s="161" t="str">
        <f>IF(E2863="","",(IF(Table1[[#This Row],[Cur]]="USD",Table1[[#This Row],[Cur_Amount Credit]],Table1[[#This Row],[Cur_Amount Credit]]/ExchangeRate)))</f>
        <v/>
      </c>
      <c r="Z2863" s="203" t="str">
        <f>IF(E2863="","",(Table1[[#This Row],[Debit USD]]-Table1[[#This Row],[Credit USD]]))</f>
        <v/>
      </c>
      <c r="AA2863" s="122"/>
      <c r="AB2863" s="1"/>
      <c r="AC2863" s="15"/>
      <c r="AD2863" s="15" t="str">
        <f>IF(AND(OR(Table1[[#This Row],[Account]]="15030",Table1[[#This Row],[Account]]="15035",Table1[[#This Row],[Account]]="20150"),Table1[[#This Row],[Vendor ID]]=""),1,"")</f>
        <v/>
      </c>
      <c r="AE2863" s="15"/>
      <c r="AF2863" s="15"/>
      <c r="AG2863" s="15"/>
      <c r="AH2863" s="46" t="str">
        <f>IF(Table1[[#This Row],[Posting Date]]&lt;&gt;"","GJ-"&amp;CountryID,"")</f>
        <v/>
      </c>
      <c r="AI2863" s="59" t="str">
        <f>IF(Table1[[#This Row],[Posting Date]]&lt;&gt;"",Table1[[#This Row],[Posting Date]],"")</f>
        <v/>
      </c>
      <c r="AJ2863" s="46"/>
      <c r="AK2863" s="46" t="str">
        <f>IF(Table1[[#This Row],[Description]]&lt;&gt;"",Table1[[#This Row],[Description]],"")</f>
        <v/>
      </c>
      <c r="AL2863" s="46" t="str">
        <f>IF(Table1[[#This Row],[Posting Date]]&lt;&gt;"",Table1[[#This Row],[Reference Number]],"")</f>
        <v/>
      </c>
      <c r="AM2863" s="46" t="str">
        <f>TRIM(Table1[[#This Row],[Line '#]])</f>
        <v/>
      </c>
      <c r="AN2863" s="46" t="str">
        <f>TRIM(Table1[[#This Row],[Account]])</f>
        <v/>
      </c>
      <c r="AO2863" s="46" t="str">
        <f>IF(Table1[[#This Row],[Posting Date]]&lt;&gt;"",$D$5,"")</f>
        <v/>
      </c>
      <c r="AP2863" s="46" t="str">
        <f>TRIM(Table1[[#This Row],[Departments-Prgrams]])</f>
        <v/>
      </c>
      <c r="AQ2863" s="46" t="str">
        <f>TRIM(Table1[[#This Row],[Grant]])</f>
        <v/>
      </c>
      <c r="AR2863" s="46" t="str">
        <f>TRIM(Table1[[#This Row],[Staff ID]])</f>
        <v/>
      </c>
      <c r="AS2863" s="46" t="str">
        <f>IF(TRIM(Table1[[#This Row],[Budget Code]])=0,"",TRIM(Table1[[#This Row],[Budget Code]]))</f>
        <v/>
      </c>
      <c r="AT2863" s="46" t="str">
        <f>IF(Table1[[#This Row],[Line Description]]&lt;&gt;"",Table1[[#This Row],[Line Description]],"")</f>
        <v/>
      </c>
      <c r="AU2863" s="46" t="str">
        <f>IF(Table1[[#This Row],[Cur_Amount Debit]]&gt;0,ROUND(Table1[[#This Row],[Cur_Amount Debit]],2),"")</f>
        <v/>
      </c>
      <c r="AV2863" s="46" t="str">
        <f>IF(Table1[[#This Row],[Cur_Amount Credit]]&gt;0,ROUND(Table1[[#This Row],[Cur_Amount Credit]],2),"")</f>
        <v/>
      </c>
      <c r="AW2863" s="46" t="str">
        <f>LEFT(Table1[[#This Row],[Cur]],3)</f>
        <v/>
      </c>
      <c r="AX2863" s="59"/>
      <c r="AY2863" s="46"/>
      <c r="AZ2863" s="46" t="str">
        <f>IF(Table1[[#This Row],[Cur]]&lt;&gt;"",IF(Table1[[#This Row],[Cur]]="USD","",ExchangeRate),"")</f>
        <v/>
      </c>
      <c r="BA2863" s="46" t="str">
        <f>IF(Table1[[#This Row],[Grant]]&lt;&gt;"",VLOOKUP(Table1[[#This Row],[Grant]],Grants!B:D,3),"")</f>
        <v/>
      </c>
      <c r="BB2863" s="46" t="str">
        <f>TRIM(Table1[[#This Row],[Vendor ID]])</f>
        <v/>
      </c>
      <c r="BC2863">
        <f>IF(Table1[[#This Row],[Reference Number]]=Q2862,BC2862,BC2862+1)</f>
        <v>2</v>
      </c>
    </row>
    <row r="2864" spans="1:55" ht="11.25" hidden="1" customHeight="1">
      <c r="A2864" s="1"/>
      <c r="B2864" s="88" t="str">
        <f>IF(Table1[[#This Row],[Posting Date]]&lt;&gt;"",IF(Table1[[#This Row],[Reference Number]]=Q2863,B2863+1,1),"")</f>
        <v/>
      </c>
      <c r="C2864" s="61"/>
      <c r="D2864" s="61"/>
      <c r="E2864" s="218"/>
      <c r="F2864" s="143" t="str">
        <f>IFERROR(IF(VLOOKUP(Table1[[#This Row],[Budget Code Description]],Dimentions!$X$6:$AC$132,2,FALSE)="","",VLOOKUP(Table1[[#This Row],[Budget Code Description]],Dimentions!$X$6:$AC$132,2,FALSE)),"")</f>
        <v/>
      </c>
      <c r="G2864" s="143" t="str">
        <f>IFERROR(VLOOKUP(Table1[[#This Row],[Budget Code Description]],Dimentions!$X$6:$AC$132,3,FALSE),"")</f>
        <v/>
      </c>
      <c r="H2864" s="64" t="str">
        <f>IFERROR(VLOOKUP(Table1[[#This Row],[Account]],Dimentions!$S$6:$V$233,2,FALSE),"")</f>
        <v/>
      </c>
      <c r="I2864" s="62">
        <f>_xlfn.NUMBERVALUE(LEFT(Table1[[#This Row],[Account]],1))</f>
        <v>0</v>
      </c>
      <c r="J2864" s="62" t="str">
        <f>IFERROR(VLOOKUP(Table1[[#This Row],[Budget Code Description]],Table6[#All],7,FALSE),"")</f>
        <v/>
      </c>
      <c r="K2864" s="143" t="str">
        <f>IFERROR(VLOOKUP(Table1[[#This Row],[Budget Code Description]],Table6[#All],8,FALSE),"")</f>
        <v/>
      </c>
      <c r="L2864" s="63"/>
      <c r="M2864" s="65" t="str">
        <f>IFERROR(VLOOKUP(Table1[[#This Row],[Staff ID]],Table2[],2,FALSE),"")</f>
        <v/>
      </c>
      <c r="N2864" s="211" t="str">
        <f>IFERROR(IF(VLOOKUP(Table1[[#This Row],[Budget Code Description]],Dimentions!$X$6:$AC$97,4,FALSE)="","",VLOOKUP(Table1[[#This Row],[Budget Code Description]],Dimentions!$X$6:$AC$97,4,FALSE)),"")</f>
        <v/>
      </c>
      <c r="O2864" s="65" t="str">
        <f>IFERROR(VLOOKUP(Table1[[#This Row],[Vendor ID]],Table549[],2,FALSE),"")</f>
        <v/>
      </c>
      <c r="P2864" s="63"/>
      <c r="Q2864" s="143" t="str">
        <f>IF(Table1[[#This Row],[Posting Date]]&lt;&gt;"",$D$9,"")</f>
        <v/>
      </c>
      <c r="R2864" s="159" t="str">
        <f>IF(Table1[[#This Row],[Posting Date]]&lt;&gt;"",$D$10,"")</f>
        <v/>
      </c>
      <c r="S2864" s="66"/>
      <c r="T2864" s="63"/>
      <c r="U2864" s="67"/>
      <c r="V2864" s="67"/>
      <c r="W2864" s="67" t="str">
        <f t="shared" si="45"/>
        <v/>
      </c>
      <c r="X2864" s="161" t="str">
        <f>IF(E2864="","",(IF(Table1[[#This Row],[Cur]]="USD",Table1[[#This Row],[Cur_Amount Debit]],Table1[[#This Row],[Cur_Amount Debit]]/Table1[[#This Row],[Exchange Rate]])))</f>
        <v/>
      </c>
      <c r="Y2864" s="161" t="str">
        <f>IF(E2864="","",(IF(Table1[[#This Row],[Cur]]="USD",Table1[[#This Row],[Cur_Amount Credit]],Table1[[#This Row],[Cur_Amount Credit]]/ExchangeRate)))</f>
        <v/>
      </c>
      <c r="Z2864" s="203" t="str">
        <f>IF(E2864="","",(Table1[[#This Row],[Debit USD]]-Table1[[#This Row],[Credit USD]]))</f>
        <v/>
      </c>
      <c r="AA2864" s="122"/>
      <c r="AB2864" s="1"/>
      <c r="AC2864" s="15"/>
      <c r="AD2864" s="15" t="str">
        <f>IF(AND(OR(Table1[[#This Row],[Account]]="15030",Table1[[#This Row],[Account]]="15035",Table1[[#This Row],[Account]]="20150"),Table1[[#This Row],[Vendor ID]]=""),1,"")</f>
        <v/>
      </c>
      <c r="AE2864" s="15"/>
      <c r="AF2864" s="15"/>
      <c r="AG2864" s="15"/>
      <c r="AH2864" s="46" t="str">
        <f>IF(Table1[[#This Row],[Posting Date]]&lt;&gt;"","GJ-"&amp;CountryID,"")</f>
        <v/>
      </c>
      <c r="AI2864" s="59" t="str">
        <f>IF(Table1[[#This Row],[Posting Date]]&lt;&gt;"",Table1[[#This Row],[Posting Date]],"")</f>
        <v/>
      </c>
      <c r="AJ2864" s="46"/>
      <c r="AK2864" s="46" t="str">
        <f>IF(Table1[[#This Row],[Description]]&lt;&gt;"",Table1[[#This Row],[Description]],"")</f>
        <v/>
      </c>
      <c r="AL2864" s="46" t="str">
        <f>IF(Table1[[#This Row],[Posting Date]]&lt;&gt;"",Table1[[#This Row],[Reference Number]],"")</f>
        <v/>
      </c>
      <c r="AM2864" s="46" t="str">
        <f>TRIM(Table1[[#This Row],[Line '#]])</f>
        <v/>
      </c>
      <c r="AN2864" s="46" t="str">
        <f>TRIM(Table1[[#This Row],[Account]])</f>
        <v/>
      </c>
      <c r="AO2864" s="46" t="str">
        <f>IF(Table1[[#This Row],[Posting Date]]&lt;&gt;"",$D$5,"")</f>
        <v/>
      </c>
      <c r="AP2864" s="46" t="str">
        <f>TRIM(Table1[[#This Row],[Departments-Prgrams]])</f>
        <v/>
      </c>
      <c r="AQ2864" s="46" t="str">
        <f>TRIM(Table1[[#This Row],[Grant]])</f>
        <v/>
      </c>
      <c r="AR2864" s="46" t="str">
        <f>TRIM(Table1[[#This Row],[Staff ID]])</f>
        <v/>
      </c>
      <c r="AS2864" s="46" t="str">
        <f>IF(TRIM(Table1[[#This Row],[Budget Code]])=0,"",TRIM(Table1[[#This Row],[Budget Code]]))</f>
        <v/>
      </c>
      <c r="AT2864" s="46" t="str">
        <f>IF(Table1[[#This Row],[Line Description]]&lt;&gt;"",Table1[[#This Row],[Line Description]],"")</f>
        <v/>
      </c>
      <c r="AU2864" s="46" t="str">
        <f>IF(Table1[[#This Row],[Cur_Amount Debit]]&gt;0,ROUND(Table1[[#This Row],[Cur_Amount Debit]],2),"")</f>
        <v/>
      </c>
      <c r="AV2864" s="46" t="str">
        <f>IF(Table1[[#This Row],[Cur_Amount Credit]]&gt;0,ROUND(Table1[[#This Row],[Cur_Amount Credit]],2),"")</f>
        <v/>
      </c>
      <c r="AW2864" s="46" t="str">
        <f>LEFT(Table1[[#This Row],[Cur]],3)</f>
        <v/>
      </c>
      <c r="AX2864" s="59"/>
      <c r="AY2864" s="46"/>
      <c r="AZ2864" s="46" t="str">
        <f>IF(Table1[[#This Row],[Cur]]&lt;&gt;"",IF(Table1[[#This Row],[Cur]]="USD","",ExchangeRate),"")</f>
        <v/>
      </c>
      <c r="BA2864" s="46" t="str">
        <f>IF(Table1[[#This Row],[Grant]]&lt;&gt;"",VLOOKUP(Table1[[#This Row],[Grant]],Grants!B:D,3),"")</f>
        <v/>
      </c>
      <c r="BB2864" s="46" t="str">
        <f>TRIM(Table1[[#This Row],[Vendor ID]])</f>
        <v/>
      </c>
      <c r="BC2864">
        <f>IF(Table1[[#This Row],[Reference Number]]=Q2863,BC2863,BC2863+1)</f>
        <v>2</v>
      </c>
    </row>
    <row r="2865" spans="1:55" ht="11.25" hidden="1" customHeight="1">
      <c r="A2865" s="1"/>
      <c r="B2865" s="88" t="str">
        <f>IF(Table1[[#This Row],[Posting Date]]&lt;&gt;"",IF(Table1[[#This Row],[Reference Number]]=Q2864,B2864+1,1),"")</f>
        <v/>
      </c>
      <c r="C2865" s="61"/>
      <c r="D2865" s="61"/>
      <c r="E2865" s="218"/>
      <c r="F2865" s="143" t="str">
        <f>IFERROR(IF(VLOOKUP(Table1[[#This Row],[Budget Code Description]],Dimentions!$X$6:$AC$132,2,FALSE)="","",VLOOKUP(Table1[[#This Row],[Budget Code Description]],Dimentions!$X$6:$AC$132,2,FALSE)),"")</f>
        <v/>
      </c>
      <c r="G2865" s="143" t="str">
        <f>IFERROR(VLOOKUP(Table1[[#This Row],[Budget Code Description]],Dimentions!$X$6:$AC$132,3,FALSE),"")</f>
        <v/>
      </c>
      <c r="H2865" s="64" t="str">
        <f>IFERROR(VLOOKUP(Table1[[#This Row],[Account]],Dimentions!$S$6:$V$233,2,FALSE),"")</f>
        <v/>
      </c>
      <c r="I2865" s="62">
        <f>_xlfn.NUMBERVALUE(LEFT(Table1[[#This Row],[Account]],1))</f>
        <v>0</v>
      </c>
      <c r="J2865" s="62" t="str">
        <f>IFERROR(VLOOKUP(Table1[[#This Row],[Budget Code Description]],Table6[#All],7,FALSE),"")</f>
        <v/>
      </c>
      <c r="K2865" s="143" t="str">
        <f>IFERROR(VLOOKUP(Table1[[#This Row],[Budget Code Description]],Table6[#All],8,FALSE),"")</f>
        <v/>
      </c>
      <c r="L2865" s="63"/>
      <c r="M2865" s="65" t="str">
        <f>IFERROR(VLOOKUP(Table1[[#This Row],[Staff ID]],Table2[],2,FALSE),"")</f>
        <v/>
      </c>
      <c r="N2865" s="211" t="str">
        <f>IFERROR(IF(VLOOKUP(Table1[[#This Row],[Budget Code Description]],Dimentions!$X$6:$AC$97,4,FALSE)="","",VLOOKUP(Table1[[#This Row],[Budget Code Description]],Dimentions!$X$6:$AC$97,4,FALSE)),"")</f>
        <v/>
      </c>
      <c r="O2865" s="65" t="str">
        <f>IFERROR(VLOOKUP(Table1[[#This Row],[Vendor ID]],Table549[],2,FALSE),"")</f>
        <v/>
      </c>
      <c r="P2865" s="63"/>
      <c r="Q2865" s="143" t="str">
        <f>IF(Table1[[#This Row],[Posting Date]]&lt;&gt;"",$D$9,"")</f>
        <v/>
      </c>
      <c r="R2865" s="159" t="str">
        <f>IF(Table1[[#This Row],[Posting Date]]&lt;&gt;"",$D$10,"")</f>
        <v/>
      </c>
      <c r="S2865" s="66"/>
      <c r="T2865" s="63"/>
      <c r="U2865" s="67"/>
      <c r="V2865" s="67"/>
      <c r="W2865" s="67" t="str">
        <f t="shared" si="45"/>
        <v/>
      </c>
      <c r="X2865" s="161" t="str">
        <f>IF(E2865="","",(IF(Table1[[#This Row],[Cur]]="USD",Table1[[#This Row],[Cur_Amount Debit]],Table1[[#This Row],[Cur_Amount Debit]]/Table1[[#This Row],[Exchange Rate]])))</f>
        <v/>
      </c>
      <c r="Y2865" s="161" t="str">
        <f>IF(E2865="","",(IF(Table1[[#This Row],[Cur]]="USD",Table1[[#This Row],[Cur_Amount Credit]],Table1[[#This Row],[Cur_Amount Credit]]/ExchangeRate)))</f>
        <v/>
      </c>
      <c r="Z2865" s="203" t="str">
        <f>IF(E2865="","",(Table1[[#This Row],[Debit USD]]-Table1[[#This Row],[Credit USD]]))</f>
        <v/>
      </c>
      <c r="AA2865" s="122"/>
      <c r="AB2865" s="1"/>
      <c r="AC2865" s="15"/>
      <c r="AD2865" s="15" t="str">
        <f>IF(AND(OR(Table1[[#This Row],[Account]]="15030",Table1[[#This Row],[Account]]="15035",Table1[[#This Row],[Account]]="20150"),Table1[[#This Row],[Vendor ID]]=""),1,"")</f>
        <v/>
      </c>
      <c r="AE2865" s="15"/>
      <c r="AF2865" s="15"/>
      <c r="AG2865" s="15"/>
      <c r="AH2865" s="46" t="str">
        <f>IF(Table1[[#This Row],[Posting Date]]&lt;&gt;"","GJ-"&amp;CountryID,"")</f>
        <v/>
      </c>
      <c r="AI2865" s="59" t="str">
        <f>IF(Table1[[#This Row],[Posting Date]]&lt;&gt;"",Table1[[#This Row],[Posting Date]],"")</f>
        <v/>
      </c>
      <c r="AJ2865" s="46"/>
      <c r="AK2865" s="46" t="str">
        <f>IF(Table1[[#This Row],[Description]]&lt;&gt;"",Table1[[#This Row],[Description]],"")</f>
        <v/>
      </c>
      <c r="AL2865" s="46" t="str">
        <f>IF(Table1[[#This Row],[Posting Date]]&lt;&gt;"",Table1[[#This Row],[Reference Number]],"")</f>
        <v/>
      </c>
      <c r="AM2865" s="46" t="str">
        <f>TRIM(Table1[[#This Row],[Line '#]])</f>
        <v/>
      </c>
      <c r="AN2865" s="46" t="str">
        <f>TRIM(Table1[[#This Row],[Account]])</f>
        <v/>
      </c>
      <c r="AO2865" s="46" t="str">
        <f>IF(Table1[[#This Row],[Posting Date]]&lt;&gt;"",$D$5,"")</f>
        <v/>
      </c>
      <c r="AP2865" s="46" t="str">
        <f>TRIM(Table1[[#This Row],[Departments-Prgrams]])</f>
        <v/>
      </c>
      <c r="AQ2865" s="46" t="str">
        <f>TRIM(Table1[[#This Row],[Grant]])</f>
        <v/>
      </c>
      <c r="AR2865" s="46" t="str">
        <f>TRIM(Table1[[#This Row],[Staff ID]])</f>
        <v/>
      </c>
      <c r="AS2865" s="46" t="str">
        <f>IF(TRIM(Table1[[#This Row],[Budget Code]])=0,"",TRIM(Table1[[#This Row],[Budget Code]]))</f>
        <v/>
      </c>
      <c r="AT2865" s="46" t="str">
        <f>IF(Table1[[#This Row],[Line Description]]&lt;&gt;"",Table1[[#This Row],[Line Description]],"")</f>
        <v/>
      </c>
      <c r="AU2865" s="46" t="str">
        <f>IF(Table1[[#This Row],[Cur_Amount Debit]]&gt;0,ROUND(Table1[[#This Row],[Cur_Amount Debit]],2),"")</f>
        <v/>
      </c>
      <c r="AV2865" s="46" t="str">
        <f>IF(Table1[[#This Row],[Cur_Amount Credit]]&gt;0,ROUND(Table1[[#This Row],[Cur_Amount Credit]],2),"")</f>
        <v/>
      </c>
      <c r="AW2865" s="46" t="str">
        <f>LEFT(Table1[[#This Row],[Cur]],3)</f>
        <v/>
      </c>
      <c r="AX2865" s="59"/>
      <c r="AY2865" s="46"/>
      <c r="AZ2865" s="46" t="str">
        <f>IF(Table1[[#This Row],[Cur]]&lt;&gt;"",IF(Table1[[#This Row],[Cur]]="USD","",ExchangeRate),"")</f>
        <v/>
      </c>
      <c r="BA2865" s="46" t="str">
        <f>IF(Table1[[#This Row],[Grant]]&lt;&gt;"",VLOOKUP(Table1[[#This Row],[Grant]],Grants!B:D,3),"")</f>
        <v/>
      </c>
      <c r="BB2865" s="46" t="str">
        <f>TRIM(Table1[[#This Row],[Vendor ID]])</f>
        <v/>
      </c>
      <c r="BC2865">
        <f>IF(Table1[[#This Row],[Reference Number]]=Q2864,BC2864,BC2864+1)</f>
        <v>2</v>
      </c>
    </row>
    <row r="2866" spans="1:55" ht="11.25" hidden="1" customHeight="1">
      <c r="A2866" s="1"/>
      <c r="B2866" s="88" t="str">
        <f>IF(Table1[[#This Row],[Posting Date]]&lt;&gt;"",IF(Table1[[#This Row],[Reference Number]]=Q2865,B2865+1,1),"")</f>
        <v/>
      </c>
      <c r="C2866" s="61"/>
      <c r="D2866" s="61"/>
      <c r="E2866" s="218"/>
      <c r="F2866" s="143" t="str">
        <f>IFERROR(IF(VLOOKUP(Table1[[#This Row],[Budget Code Description]],Dimentions!$X$6:$AC$132,2,FALSE)="","",VLOOKUP(Table1[[#This Row],[Budget Code Description]],Dimentions!$X$6:$AC$132,2,FALSE)),"")</f>
        <v/>
      </c>
      <c r="G2866" s="143" t="str">
        <f>IFERROR(VLOOKUP(Table1[[#This Row],[Budget Code Description]],Dimentions!$X$6:$AC$132,3,FALSE),"")</f>
        <v/>
      </c>
      <c r="H2866" s="64" t="str">
        <f>IFERROR(VLOOKUP(Table1[[#This Row],[Account]],Dimentions!$S$6:$V$233,2,FALSE),"")</f>
        <v/>
      </c>
      <c r="I2866" s="62">
        <f>_xlfn.NUMBERVALUE(LEFT(Table1[[#This Row],[Account]],1))</f>
        <v>0</v>
      </c>
      <c r="J2866" s="62" t="str">
        <f>IFERROR(VLOOKUP(Table1[[#This Row],[Budget Code Description]],Table6[#All],7,FALSE),"")</f>
        <v/>
      </c>
      <c r="K2866" s="143" t="str">
        <f>IFERROR(VLOOKUP(Table1[[#This Row],[Budget Code Description]],Table6[#All],8,FALSE),"")</f>
        <v/>
      </c>
      <c r="L2866" s="63"/>
      <c r="M2866" s="65" t="str">
        <f>IFERROR(VLOOKUP(Table1[[#This Row],[Staff ID]],Table2[],2,FALSE),"")</f>
        <v/>
      </c>
      <c r="N2866" s="211" t="str">
        <f>IFERROR(IF(VLOOKUP(Table1[[#This Row],[Budget Code Description]],Dimentions!$X$6:$AC$97,4,FALSE)="","",VLOOKUP(Table1[[#This Row],[Budget Code Description]],Dimentions!$X$6:$AC$97,4,FALSE)),"")</f>
        <v/>
      </c>
      <c r="O2866" s="65" t="str">
        <f>IFERROR(VLOOKUP(Table1[[#This Row],[Vendor ID]],Table549[],2,FALSE),"")</f>
        <v/>
      </c>
      <c r="P2866" s="63"/>
      <c r="Q2866" s="143" t="str">
        <f>IF(Table1[[#This Row],[Posting Date]]&lt;&gt;"",$D$9,"")</f>
        <v/>
      </c>
      <c r="R2866" s="159" t="str">
        <f>IF(Table1[[#This Row],[Posting Date]]&lt;&gt;"",$D$10,"")</f>
        <v/>
      </c>
      <c r="S2866" s="66"/>
      <c r="T2866" s="63"/>
      <c r="U2866" s="67"/>
      <c r="V2866" s="67"/>
      <c r="W2866" s="67" t="str">
        <f t="shared" si="45"/>
        <v/>
      </c>
      <c r="X2866" s="161" t="str">
        <f>IF(E2866="","",(IF(Table1[[#This Row],[Cur]]="USD",Table1[[#This Row],[Cur_Amount Debit]],Table1[[#This Row],[Cur_Amount Debit]]/Table1[[#This Row],[Exchange Rate]])))</f>
        <v/>
      </c>
      <c r="Y2866" s="161" t="str">
        <f>IF(E2866="","",(IF(Table1[[#This Row],[Cur]]="USD",Table1[[#This Row],[Cur_Amount Credit]],Table1[[#This Row],[Cur_Amount Credit]]/ExchangeRate)))</f>
        <v/>
      </c>
      <c r="Z2866" s="203" t="str">
        <f>IF(E2866="","",(Table1[[#This Row],[Debit USD]]-Table1[[#This Row],[Credit USD]]))</f>
        <v/>
      </c>
      <c r="AA2866" s="122"/>
      <c r="AB2866" s="1"/>
      <c r="AC2866" s="15"/>
      <c r="AD2866" s="15" t="str">
        <f>IF(AND(OR(Table1[[#This Row],[Account]]="15030",Table1[[#This Row],[Account]]="15035",Table1[[#This Row],[Account]]="20150"),Table1[[#This Row],[Vendor ID]]=""),1,"")</f>
        <v/>
      </c>
      <c r="AE2866" s="15"/>
      <c r="AF2866" s="15"/>
      <c r="AG2866" s="15"/>
      <c r="AH2866" s="46" t="str">
        <f>IF(Table1[[#This Row],[Posting Date]]&lt;&gt;"","GJ-"&amp;CountryID,"")</f>
        <v/>
      </c>
      <c r="AI2866" s="59" t="str">
        <f>IF(Table1[[#This Row],[Posting Date]]&lt;&gt;"",Table1[[#This Row],[Posting Date]],"")</f>
        <v/>
      </c>
      <c r="AJ2866" s="46"/>
      <c r="AK2866" s="46" t="str">
        <f>IF(Table1[[#This Row],[Description]]&lt;&gt;"",Table1[[#This Row],[Description]],"")</f>
        <v/>
      </c>
      <c r="AL2866" s="46" t="str">
        <f>IF(Table1[[#This Row],[Posting Date]]&lt;&gt;"",Table1[[#This Row],[Reference Number]],"")</f>
        <v/>
      </c>
      <c r="AM2866" s="46" t="str">
        <f>TRIM(Table1[[#This Row],[Line '#]])</f>
        <v/>
      </c>
      <c r="AN2866" s="46" t="str">
        <f>TRIM(Table1[[#This Row],[Account]])</f>
        <v/>
      </c>
      <c r="AO2866" s="46" t="str">
        <f>IF(Table1[[#This Row],[Posting Date]]&lt;&gt;"",$D$5,"")</f>
        <v/>
      </c>
      <c r="AP2866" s="46" t="str">
        <f>TRIM(Table1[[#This Row],[Departments-Prgrams]])</f>
        <v/>
      </c>
      <c r="AQ2866" s="46" t="str">
        <f>TRIM(Table1[[#This Row],[Grant]])</f>
        <v/>
      </c>
      <c r="AR2866" s="46" t="str">
        <f>TRIM(Table1[[#This Row],[Staff ID]])</f>
        <v/>
      </c>
      <c r="AS2866" s="46" t="str">
        <f>IF(TRIM(Table1[[#This Row],[Budget Code]])=0,"",TRIM(Table1[[#This Row],[Budget Code]]))</f>
        <v/>
      </c>
      <c r="AT2866" s="46" t="str">
        <f>IF(Table1[[#This Row],[Line Description]]&lt;&gt;"",Table1[[#This Row],[Line Description]],"")</f>
        <v/>
      </c>
      <c r="AU2866" s="46" t="str">
        <f>IF(Table1[[#This Row],[Cur_Amount Debit]]&gt;0,ROUND(Table1[[#This Row],[Cur_Amount Debit]],2),"")</f>
        <v/>
      </c>
      <c r="AV2866" s="46" t="str">
        <f>IF(Table1[[#This Row],[Cur_Amount Credit]]&gt;0,ROUND(Table1[[#This Row],[Cur_Amount Credit]],2),"")</f>
        <v/>
      </c>
      <c r="AW2866" s="46" t="str">
        <f>LEFT(Table1[[#This Row],[Cur]],3)</f>
        <v/>
      </c>
      <c r="AX2866" s="59"/>
      <c r="AY2866" s="46"/>
      <c r="AZ2866" s="46" t="str">
        <f>IF(Table1[[#This Row],[Cur]]&lt;&gt;"",IF(Table1[[#This Row],[Cur]]="USD","",ExchangeRate),"")</f>
        <v/>
      </c>
      <c r="BA2866" s="46" t="str">
        <f>IF(Table1[[#This Row],[Grant]]&lt;&gt;"",VLOOKUP(Table1[[#This Row],[Grant]],Grants!B:D,3),"")</f>
        <v/>
      </c>
      <c r="BB2866" s="46" t="str">
        <f>TRIM(Table1[[#This Row],[Vendor ID]])</f>
        <v/>
      </c>
      <c r="BC2866">
        <f>IF(Table1[[#This Row],[Reference Number]]=Q2865,BC2865,BC2865+1)</f>
        <v>2</v>
      </c>
    </row>
    <row r="2867" spans="1:55" ht="11.25" hidden="1" customHeight="1">
      <c r="A2867" s="1"/>
      <c r="B2867" s="88" t="str">
        <f>IF(Table1[[#This Row],[Posting Date]]&lt;&gt;"",IF(Table1[[#This Row],[Reference Number]]=Q2866,B2866+1,1),"")</f>
        <v/>
      </c>
      <c r="C2867" s="61"/>
      <c r="D2867" s="61"/>
      <c r="E2867" s="218"/>
      <c r="F2867" s="143" t="str">
        <f>IFERROR(IF(VLOOKUP(Table1[[#This Row],[Budget Code Description]],Dimentions!$X$6:$AC$132,2,FALSE)="","",VLOOKUP(Table1[[#This Row],[Budget Code Description]],Dimentions!$X$6:$AC$132,2,FALSE)),"")</f>
        <v/>
      </c>
      <c r="G2867" s="143" t="str">
        <f>IFERROR(VLOOKUP(Table1[[#This Row],[Budget Code Description]],Dimentions!$X$6:$AC$132,3,FALSE),"")</f>
        <v/>
      </c>
      <c r="H2867" s="64" t="str">
        <f>IFERROR(VLOOKUP(Table1[[#This Row],[Account]],Dimentions!$S$6:$V$233,2,FALSE),"")</f>
        <v/>
      </c>
      <c r="I2867" s="62">
        <f>_xlfn.NUMBERVALUE(LEFT(Table1[[#This Row],[Account]],1))</f>
        <v>0</v>
      </c>
      <c r="J2867" s="62" t="str">
        <f>IFERROR(VLOOKUP(Table1[[#This Row],[Budget Code Description]],Table6[#All],7,FALSE),"")</f>
        <v/>
      </c>
      <c r="K2867" s="143" t="str">
        <f>IFERROR(VLOOKUP(Table1[[#This Row],[Budget Code Description]],Table6[#All],8,FALSE),"")</f>
        <v/>
      </c>
      <c r="L2867" s="63"/>
      <c r="M2867" s="65" t="str">
        <f>IFERROR(VLOOKUP(Table1[[#This Row],[Staff ID]],Table2[],2,FALSE),"")</f>
        <v/>
      </c>
      <c r="N2867" s="211" t="str">
        <f>IFERROR(IF(VLOOKUP(Table1[[#This Row],[Budget Code Description]],Dimentions!$X$6:$AC$97,4,FALSE)="","",VLOOKUP(Table1[[#This Row],[Budget Code Description]],Dimentions!$X$6:$AC$97,4,FALSE)),"")</f>
        <v/>
      </c>
      <c r="O2867" s="65" t="str">
        <f>IFERROR(VLOOKUP(Table1[[#This Row],[Vendor ID]],Table549[],2,FALSE),"")</f>
        <v/>
      </c>
      <c r="P2867" s="63"/>
      <c r="Q2867" s="143" t="str">
        <f>IF(Table1[[#This Row],[Posting Date]]&lt;&gt;"",$D$9,"")</f>
        <v/>
      </c>
      <c r="R2867" s="159" t="str">
        <f>IF(Table1[[#This Row],[Posting Date]]&lt;&gt;"",$D$10,"")</f>
        <v/>
      </c>
      <c r="S2867" s="66"/>
      <c r="T2867" s="63"/>
      <c r="U2867" s="67"/>
      <c r="V2867" s="67"/>
      <c r="W2867" s="67" t="str">
        <f t="shared" si="45"/>
        <v/>
      </c>
      <c r="X2867" s="161" t="str">
        <f>IF(E2867="","",(IF(Table1[[#This Row],[Cur]]="USD",Table1[[#This Row],[Cur_Amount Debit]],Table1[[#This Row],[Cur_Amount Debit]]/Table1[[#This Row],[Exchange Rate]])))</f>
        <v/>
      </c>
      <c r="Y2867" s="161" t="str">
        <f>IF(E2867="","",(IF(Table1[[#This Row],[Cur]]="USD",Table1[[#This Row],[Cur_Amount Credit]],Table1[[#This Row],[Cur_Amount Credit]]/ExchangeRate)))</f>
        <v/>
      </c>
      <c r="Z2867" s="203" t="str">
        <f>IF(E2867="","",(Table1[[#This Row],[Debit USD]]-Table1[[#This Row],[Credit USD]]))</f>
        <v/>
      </c>
      <c r="AA2867" s="122"/>
      <c r="AB2867" s="1"/>
      <c r="AC2867" s="15"/>
      <c r="AD2867" s="15" t="str">
        <f>IF(AND(OR(Table1[[#This Row],[Account]]="15030",Table1[[#This Row],[Account]]="15035",Table1[[#This Row],[Account]]="20150"),Table1[[#This Row],[Vendor ID]]=""),1,"")</f>
        <v/>
      </c>
      <c r="AE2867" s="15"/>
      <c r="AF2867" s="15"/>
      <c r="AG2867" s="15"/>
      <c r="AH2867" s="46" t="str">
        <f>IF(Table1[[#This Row],[Posting Date]]&lt;&gt;"","GJ-"&amp;CountryID,"")</f>
        <v/>
      </c>
      <c r="AI2867" s="59" t="str">
        <f>IF(Table1[[#This Row],[Posting Date]]&lt;&gt;"",Table1[[#This Row],[Posting Date]],"")</f>
        <v/>
      </c>
      <c r="AJ2867" s="46"/>
      <c r="AK2867" s="46" t="str">
        <f>IF(Table1[[#This Row],[Description]]&lt;&gt;"",Table1[[#This Row],[Description]],"")</f>
        <v/>
      </c>
      <c r="AL2867" s="46" t="str">
        <f>IF(Table1[[#This Row],[Posting Date]]&lt;&gt;"",Table1[[#This Row],[Reference Number]],"")</f>
        <v/>
      </c>
      <c r="AM2867" s="46" t="str">
        <f>TRIM(Table1[[#This Row],[Line '#]])</f>
        <v/>
      </c>
      <c r="AN2867" s="46" t="str">
        <f>TRIM(Table1[[#This Row],[Account]])</f>
        <v/>
      </c>
      <c r="AO2867" s="46" t="str">
        <f>IF(Table1[[#This Row],[Posting Date]]&lt;&gt;"",$D$5,"")</f>
        <v/>
      </c>
      <c r="AP2867" s="46" t="str">
        <f>TRIM(Table1[[#This Row],[Departments-Prgrams]])</f>
        <v/>
      </c>
      <c r="AQ2867" s="46" t="str">
        <f>TRIM(Table1[[#This Row],[Grant]])</f>
        <v/>
      </c>
      <c r="AR2867" s="46" t="str">
        <f>TRIM(Table1[[#This Row],[Staff ID]])</f>
        <v/>
      </c>
      <c r="AS2867" s="46" t="str">
        <f>IF(TRIM(Table1[[#This Row],[Budget Code]])=0,"",TRIM(Table1[[#This Row],[Budget Code]]))</f>
        <v/>
      </c>
      <c r="AT2867" s="46" t="str">
        <f>IF(Table1[[#This Row],[Line Description]]&lt;&gt;"",Table1[[#This Row],[Line Description]],"")</f>
        <v/>
      </c>
      <c r="AU2867" s="46" t="str">
        <f>IF(Table1[[#This Row],[Cur_Amount Debit]]&gt;0,ROUND(Table1[[#This Row],[Cur_Amount Debit]],2),"")</f>
        <v/>
      </c>
      <c r="AV2867" s="46" t="str">
        <f>IF(Table1[[#This Row],[Cur_Amount Credit]]&gt;0,ROUND(Table1[[#This Row],[Cur_Amount Credit]],2),"")</f>
        <v/>
      </c>
      <c r="AW2867" s="46" t="str">
        <f>LEFT(Table1[[#This Row],[Cur]],3)</f>
        <v/>
      </c>
      <c r="AX2867" s="59"/>
      <c r="AY2867" s="46"/>
      <c r="AZ2867" s="46" t="str">
        <f>IF(Table1[[#This Row],[Cur]]&lt;&gt;"",IF(Table1[[#This Row],[Cur]]="USD","",ExchangeRate),"")</f>
        <v/>
      </c>
      <c r="BA2867" s="46" t="str">
        <f>IF(Table1[[#This Row],[Grant]]&lt;&gt;"",VLOOKUP(Table1[[#This Row],[Grant]],Grants!B:D,3),"")</f>
        <v/>
      </c>
      <c r="BB2867" s="46" t="str">
        <f>TRIM(Table1[[#This Row],[Vendor ID]])</f>
        <v/>
      </c>
      <c r="BC2867">
        <f>IF(Table1[[#This Row],[Reference Number]]=Q2866,BC2866,BC2866+1)</f>
        <v>2</v>
      </c>
    </row>
    <row r="2868" spans="1:55" ht="11.25" hidden="1" customHeight="1">
      <c r="A2868" s="1"/>
      <c r="B2868" s="88" t="str">
        <f>IF(Table1[[#This Row],[Posting Date]]&lt;&gt;"",IF(Table1[[#This Row],[Reference Number]]=Q2867,B2867+1,1),"")</f>
        <v/>
      </c>
      <c r="C2868" s="61"/>
      <c r="D2868" s="61"/>
      <c r="E2868" s="218"/>
      <c r="F2868" s="143" t="str">
        <f>IFERROR(IF(VLOOKUP(Table1[[#This Row],[Budget Code Description]],Dimentions!$X$6:$AC$132,2,FALSE)="","",VLOOKUP(Table1[[#This Row],[Budget Code Description]],Dimentions!$X$6:$AC$132,2,FALSE)),"")</f>
        <v/>
      </c>
      <c r="G2868" s="143" t="str">
        <f>IFERROR(VLOOKUP(Table1[[#This Row],[Budget Code Description]],Dimentions!$X$6:$AC$132,3,FALSE),"")</f>
        <v/>
      </c>
      <c r="H2868" s="64" t="str">
        <f>IFERROR(VLOOKUP(Table1[[#This Row],[Account]],Dimentions!$S$6:$V$233,2,FALSE),"")</f>
        <v/>
      </c>
      <c r="I2868" s="62">
        <f>_xlfn.NUMBERVALUE(LEFT(Table1[[#This Row],[Account]],1))</f>
        <v>0</v>
      </c>
      <c r="J2868" s="62" t="str">
        <f>IFERROR(VLOOKUP(Table1[[#This Row],[Budget Code Description]],Table6[#All],7,FALSE),"")</f>
        <v/>
      </c>
      <c r="K2868" s="143" t="str">
        <f>IFERROR(VLOOKUP(Table1[[#This Row],[Budget Code Description]],Table6[#All],8,FALSE),"")</f>
        <v/>
      </c>
      <c r="L2868" s="63"/>
      <c r="M2868" s="65" t="str">
        <f>IFERROR(VLOOKUP(Table1[[#This Row],[Staff ID]],Table2[],2,FALSE),"")</f>
        <v/>
      </c>
      <c r="N2868" s="211" t="str">
        <f>IFERROR(IF(VLOOKUP(Table1[[#This Row],[Budget Code Description]],Dimentions!$X$6:$AC$97,4,FALSE)="","",VLOOKUP(Table1[[#This Row],[Budget Code Description]],Dimentions!$X$6:$AC$97,4,FALSE)),"")</f>
        <v/>
      </c>
      <c r="O2868" s="65" t="str">
        <f>IFERROR(VLOOKUP(Table1[[#This Row],[Vendor ID]],Table549[],2,FALSE),"")</f>
        <v/>
      </c>
      <c r="P2868" s="63"/>
      <c r="Q2868" s="143" t="str">
        <f>IF(Table1[[#This Row],[Posting Date]]&lt;&gt;"",$D$9,"")</f>
        <v/>
      </c>
      <c r="R2868" s="159" t="str">
        <f>IF(Table1[[#This Row],[Posting Date]]&lt;&gt;"",$D$10,"")</f>
        <v/>
      </c>
      <c r="S2868" s="66"/>
      <c r="T2868" s="63"/>
      <c r="U2868" s="67"/>
      <c r="V2868" s="67"/>
      <c r="W2868" s="67" t="str">
        <f t="shared" si="45"/>
        <v/>
      </c>
      <c r="X2868" s="161" t="str">
        <f>IF(E2868="","",(IF(Table1[[#This Row],[Cur]]="USD",Table1[[#This Row],[Cur_Amount Debit]],Table1[[#This Row],[Cur_Amount Debit]]/Table1[[#This Row],[Exchange Rate]])))</f>
        <v/>
      </c>
      <c r="Y2868" s="161" t="str">
        <f>IF(E2868="","",(IF(Table1[[#This Row],[Cur]]="USD",Table1[[#This Row],[Cur_Amount Credit]],Table1[[#This Row],[Cur_Amount Credit]]/ExchangeRate)))</f>
        <v/>
      </c>
      <c r="Z2868" s="203" t="str">
        <f>IF(E2868="","",(Table1[[#This Row],[Debit USD]]-Table1[[#This Row],[Credit USD]]))</f>
        <v/>
      </c>
      <c r="AA2868" s="122"/>
      <c r="AB2868" s="1"/>
      <c r="AC2868" s="15"/>
      <c r="AD2868" s="15" t="str">
        <f>IF(AND(OR(Table1[[#This Row],[Account]]="15030",Table1[[#This Row],[Account]]="15035",Table1[[#This Row],[Account]]="20150"),Table1[[#This Row],[Vendor ID]]=""),1,"")</f>
        <v/>
      </c>
      <c r="AE2868" s="15"/>
      <c r="AF2868" s="15"/>
      <c r="AG2868" s="15"/>
      <c r="AH2868" s="46" t="str">
        <f>IF(Table1[[#This Row],[Posting Date]]&lt;&gt;"","GJ-"&amp;CountryID,"")</f>
        <v/>
      </c>
      <c r="AI2868" s="59" t="str">
        <f>IF(Table1[[#This Row],[Posting Date]]&lt;&gt;"",Table1[[#This Row],[Posting Date]],"")</f>
        <v/>
      </c>
      <c r="AJ2868" s="46"/>
      <c r="AK2868" s="46" t="str">
        <f>IF(Table1[[#This Row],[Description]]&lt;&gt;"",Table1[[#This Row],[Description]],"")</f>
        <v/>
      </c>
      <c r="AL2868" s="46" t="str">
        <f>IF(Table1[[#This Row],[Posting Date]]&lt;&gt;"",Table1[[#This Row],[Reference Number]],"")</f>
        <v/>
      </c>
      <c r="AM2868" s="46" t="str">
        <f>TRIM(Table1[[#This Row],[Line '#]])</f>
        <v/>
      </c>
      <c r="AN2868" s="46" t="str">
        <f>TRIM(Table1[[#This Row],[Account]])</f>
        <v/>
      </c>
      <c r="AO2868" s="46" t="str">
        <f>IF(Table1[[#This Row],[Posting Date]]&lt;&gt;"",$D$5,"")</f>
        <v/>
      </c>
      <c r="AP2868" s="46" t="str">
        <f>TRIM(Table1[[#This Row],[Departments-Prgrams]])</f>
        <v/>
      </c>
      <c r="AQ2868" s="46" t="str">
        <f>TRIM(Table1[[#This Row],[Grant]])</f>
        <v/>
      </c>
      <c r="AR2868" s="46" t="str">
        <f>TRIM(Table1[[#This Row],[Staff ID]])</f>
        <v/>
      </c>
      <c r="AS2868" s="46" t="str">
        <f>IF(TRIM(Table1[[#This Row],[Budget Code]])=0,"",TRIM(Table1[[#This Row],[Budget Code]]))</f>
        <v/>
      </c>
      <c r="AT2868" s="46" t="str">
        <f>IF(Table1[[#This Row],[Line Description]]&lt;&gt;"",Table1[[#This Row],[Line Description]],"")</f>
        <v/>
      </c>
      <c r="AU2868" s="46" t="str">
        <f>IF(Table1[[#This Row],[Cur_Amount Debit]]&gt;0,ROUND(Table1[[#This Row],[Cur_Amount Debit]],2),"")</f>
        <v/>
      </c>
      <c r="AV2868" s="46" t="str">
        <f>IF(Table1[[#This Row],[Cur_Amount Credit]]&gt;0,ROUND(Table1[[#This Row],[Cur_Amount Credit]],2),"")</f>
        <v/>
      </c>
      <c r="AW2868" s="46" t="str">
        <f>LEFT(Table1[[#This Row],[Cur]],3)</f>
        <v/>
      </c>
      <c r="AX2868" s="59"/>
      <c r="AY2868" s="46"/>
      <c r="AZ2868" s="46" t="str">
        <f>IF(Table1[[#This Row],[Cur]]&lt;&gt;"",IF(Table1[[#This Row],[Cur]]="USD","",ExchangeRate),"")</f>
        <v/>
      </c>
      <c r="BA2868" s="46" t="str">
        <f>IF(Table1[[#This Row],[Grant]]&lt;&gt;"",VLOOKUP(Table1[[#This Row],[Grant]],Grants!B:D,3),"")</f>
        <v/>
      </c>
      <c r="BB2868" s="46" t="str">
        <f>TRIM(Table1[[#This Row],[Vendor ID]])</f>
        <v/>
      </c>
      <c r="BC2868">
        <f>IF(Table1[[#This Row],[Reference Number]]=Q2867,BC2867,BC2867+1)</f>
        <v>2</v>
      </c>
    </row>
    <row r="2869" spans="1:55" ht="11.25" hidden="1" customHeight="1">
      <c r="A2869" s="1"/>
      <c r="B2869" s="88" t="str">
        <f>IF(Table1[[#This Row],[Posting Date]]&lt;&gt;"",IF(Table1[[#This Row],[Reference Number]]=Q2868,B2868+1,1),"")</f>
        <v/>
      </c>
      <c r="C2869" s="61"/>
      <c r="D2869" s="61"/>
      <c r="E2869" s="218"/>
      <c r="F2869" s="143" t="str">
        <f>IFERROR(IF(VLOOKUP(Table1[[#This Row],[Budget Code Description]],Dimentions!$X$6:$AC$132,2,FALSE)="","",VLOOKUP(Table1[[#This Row],[Budget Code Description]],Dimentions!$X$6:$AC$132,2,FALSE)),"")</f>
        <v/>
      </c>
      <c r="G2869" s="143" t="str">
        <f>IFERROR(VLOOKUP(Table1[[#This Row],[Budget Code Description]],Dimentions!$X$6:$AC$132,3,FALSE),"")</f>
        <v/>
      </c>
      <c r="H2869" s="64" t="str">
        <f>IFERROR(VLOOKUP(Table1[[#This Row],[Account]],Dimentions!$S$6:$V$233,2,FALSE),"")</f>
        <v/>
      </c>
      <c r="I2869" s="62">
        <f>_xlfn.NUMBERVALUE(LEFT(Table1[[#This Row],[Account]],1))</f>
        <v>0</v>
      </c>
      <c r="J2869" s="62" t="str">
        <f>IFERROR(VLOOKUP(Table1[[#This Row],[Budget Code Description]],Table6[#All],7,FALSE),"")</f>
        <v/>
      </c>
      <c r="K2869" s="143" t="str">
        <f>IFERROR(VLOOKUP(Table1[[#This Row],[Budget Code Description]],Table6[#All],8,FALSE),"")</f>
        <v/>
      </c>
      <c r="L2869" s="63"/>
      <c r="M2869" s="65" t="str">
        <f>IFERROR(VLOOKUP(Table1[[#This Row],[Staff ID]],Table2[],2,FALSE),"")</f>
        <v/>
      </c>
      <c r="N2869" s="211" t="str">
        <f>IFERROR(IF(VLOOKUP(Table1[[#This Row],[Budget Code Description]],Dimentions!$X$6:$AC$97,4,FALSE)="","",VLOOKUP(Table1[[#This Row],[Budget Code Description]],Dimentions!$X$6:$AC$97,4,FALSE)),"")</f>
        <v/>
      </c>
      <c r="O2869" s="65" t="str">
        <f>IFERROR(VLOOKUP(Table1[[#This Row],[Vendor ID]],Table549[],2,FALSE),"")</f>
        <v/>
      </c>
      <c r="P2869" s="63"/>
      <c r="Q2869" s="143" t="str">
        <f>IF(Table1[[#This Row],[Posting Date]]&lt;&gt;"",$D$9,"")</f>
        <v/>
      </c>
      <c r="R2869" s="159" t="str">
        <f>IF(Table1[[#This Row],[Posting Date]]&lt;&gt;"",$D$10,"")</f>
        <v/>
      </c>
      <c r="S2869" s="66"/>
      <c r="T2869" s="63"/>
      <c r="U2869" s="67"/>
      <c r="V2869" s="67"/>
      <c r="W2869" s="67" t="str">
        <f t="shared" si="45"/>
        <v/>
      </c>
      <c r="X2869" s="161" t="str">
        <f>IF(E2869="","",(IF(Table1[[#This Row],[Cur]]="USD",Table1[[#This Row],[Cur_Amount Debit]],Table1[[#This Row],[Cur_Amount Debit]]/Table1[[#This Row],[Exchange Rate]])))</f>
        <v/>
      </c>
      <c r="Y2869" s="161" t="str">
        <f>IF(E2869="","",(IF(Table1[[#This Row],[Cur]]="USD",Table1[[#This Row],[Cur_Amount Credit]],Table1[[#This Row],[Cur_Amount Credit]]/ExchangeRate)))</f>
        <v/>
      </c>
      <c r="Z2869" s="203" t="str">
        <f>IF(E2869="","",(Table1[[#This Row],[Debit USD]]-Table1[[#This Row],[Credit USD]]))</f>
        <v/>
      </c>
      <c r="AA2869" s="122"/>
      <c r="AB2869" s="1"/>
      <c r="AC2869" s="15"/>
      <c r="AD2869" s="15" t="str">
        <f>IF(AND(OR(Table1[[#This Row],[Account]]="15030",Table1[[#This Row],[Account]]="15035",Table1[[#This Row],[Account]]="20150"),Table1[[#This Row],[Vendor ID]]=""),1,"")</f>
        <v/>
      </c>
      <c r="AE2869" s="15"/>
      <c r="AF2869" s="15"/>
      <c r="AG2869" s="15"/>
      <c r="AH2869" s="46" t="str">
        <f>IF(Table1[[#This Row],[Posting Date]]&lt;&gt;"","GJ-"&amp;CountryID,"")</f>
        <v/>
      </c>
      <c r="AI2869" s="59" t="str">
        <f>IF(Table1[[#This Row],[Posting Date]]&lt;&gt;"",Table1[[#This Row],[Posting Date]],"")</f>
        <v/>
      </c>
      <c r="AJ2869" s="46"/>
      <c r="AK2869" s="46" t="str">
        <f>IF(Table1[[#This Row],[Description]]&lt;&gt;"",Table1[[#This Row],[Description]],"")</f>
        <v/>
      </c>
      <c r="AL2869" s="46" t="str">
        <f>IF(Table1[[#This Row],[Posting Date]]&lt;&gt;"",Table1[[#This Row],[Reference Number]],"")</f>
        <v/>
      </c>
      <c r="AM2869" s="46" t="str">
        <f>TRIM(Table1[[#This Row],[Line '#]])</f>
        <v/>
      </c>
      <c r="AN2869" s="46" t="str">
        <f>TRIM(Table1[[#This Row],[Account]])</f>
        <v/>
      </c>
      <c r="AO2869" s="46" t="str">
        <f>IF(Table1[[#This Row],[Posting Date]]&lt;&gt;"",$D$5,"")</f>
        <v/>
      </c>
      <c r="AP2869" s="46" t="str">
        <f>TRIM(Table1[[#This Row],[Departments-Prgrams]])</f>
        <v/>
      </c>
      <c r="AQ2869" s="46" t="str">
        <f>TRIM(Table1[[#This Row],[Grant]])</f>
        <v/>
      </c>
      <c r="AR2869" s="46" t="str">
        <f>TRIM(Table1[[#This Row],[Staff ID]])</f>
        <v/>
      </c>
      <c r="AS2869" s="46" t="str">
        <f>IF(TRIM(Table1[[#This Row],[Budget Code]])=0,"",TRIM(Table1[[#This Row],[Budget Code]]))</f>
        <v/>
      </c>
      <c r="AT2869" s="46" t="str">
        <f>IF(Table1[[#This Row],[Line Description]]&lt;&gt;"",Table1[[#This Row],[Line Description]],"")</f>
        <v/>
      </c>
      <c r="AU2869" s="46" t="str">
        <f>IF(Table1[[#This Row],[Cur_Amount Debit]]&gt;0,ROUND(Table1[[#This Row],[Cur_Amount Debit]],2),"")</f>
        <v/>
      </c>
      <c r="AV2869" s="46" t="str">
        <f>IF(Table1[[#This Row],[Cur_Amount Credit]]&gt;0,ROUND(Table1[[#This Row],[Cur_Amount Credit]],2),"")</f>
        <v/>
      </c>
      <c r="AW2869" s="46" t="str">
        <f>LEFT(Table1[[#This Row],[Cur]],3)</f>
        <v/>
      </c>
      <c r="AX2869" s="59"/>
      <c r="AY2869" s="46"/>
      <c r="AZ2869" s="46" t="str">
        <f>IF(Table1[[#This Row],[Cur]]&lt;&gt;"",IF(Table1[[#This Row],[Cur]]="USD","",ExchangeRate),"")</f>
        <v/>
      </c>
      <c r="BA2869" s="46" t="str">
        <f>IF(Table1[[#This Row],[Grant]]&lt;&gt;"",VLOOKUP(Table1[[#This Row],[Grant]],Grants!B:D,3),"")</f>
        <v/>
      </c>
      <c r="BB2869" s="46" t="str">
        <f>TRIM(Table1[[#This Row],[Vendor ID]])</f>
        <v/>
      </c>
      <c r="BC2869">
        <f>IF(Table1[[#This Row],[Reference Number]]=Q2868,BC2868,BC2868+1)</f>
        <v>2</v>
      </c>
    </row>
    <row r="2870" spans="1:55" ht="11.25" hidden="1" customHeight="1">
      <c r="A2870" s="1"/>
      <c r="B2870" s="88" t="str">
        <f>IF(Table1[[#This Row],[Posting Date]]&lt;&gt;"",IF(Table1[[#This Row],[Reference Number]]=Q2869,B2869+1,1),"")</f>
        <v/>
      </c>
      <c r="C2870" s="61"/>
      <c r="D2870" s="61"/>
      <c r="E2870" s="218"/>
      <c r="F2870" s="143" t="str">
        <f>IFERROR(IF(VLOOKUP(Table1[[#This Row],[Budget Code Description]],Dimentions!$X$6:$AC$132,2,FALSE)="","",VLOOKUP(Table1[[#This Row],[Budget Code Description]],Dimentions!$X$6:$AC$132,2,FALSE)),"")</f>
        <v/>
      </c>
      <c r="G2870" s="143" t="str">
        <f>IFERROR(VLOOKUP(Table1[[#This Row],[Budget Code Description]],Dimentions!$X$6:$AC$132,3,FALSE),"")</f>
        <v/>
      </c>
      <c r="H2870" s="64" t="str">
        <f>IFERROR(VLOOKUP(Table1[[#This Row],[Account]],Dimentions!$S$6:$V$233,2,FALSE),"")</f>
        <v/>
      </c>
      <c r="I2870" s="62">
        <f>_xlfn.NUMBERVALUE(LEFT(Table1[[#This Row],[Account]],1))</f>
        <v>0</v>
      </c>
      <c r="J2870" s="62" t="str">
        <f>IFERROR(VLOOKUP(Table1[[#This Row],[Budget Code Description]],Table6[#All],7,FALSE),"")</f>
        <v/>
      </c>
      <c r="K2870" s="143" t="str">
        <f>IFERROR(VLOOKUP(Table1[[#This Row],[Budget Code Description]],Table6[#All],8,FALSE),"")</f>
        <v/>
      </c>
      <c r="L2870" s="63"/>
      <c r="M2870" s="65" t="str">
        <f>IFERROR(VLOOKUP(Table1[[#This Row],[Staff ID]],Table2[],2,FALSE),"")</f>
        <v/>
      </c>
      <c r="N2870" s="211" t="str">
        <f>IFERROR(IF(VLOOKUP(Table1[[#This Row],[Budget Code Description]],Dimentions!$X$6:$AC$97,4,FALSE)="","",VLOOKUP(Table1[[#This Row],[Budget Code Description]],Dimentions!$X$6:$AC$97,4,FALSE)),"")</f>
        <v/>
      </c>
      <c r="O2870" s="65" t="str">
        <f>IFERROR(VLOOKUP(Table1[[#This Row],[Vendor ID]],Table549[],2,FALSE),"")</f>
        <v/>
      </c>
      <c r="P2870" s="63"/>
      <c r="Q2870" s="143" t="str">
        <f>IF(Table1[[#This Row],[Posting Date]]&lt;&gt;"",$D$9,"")</f>
        <v/>
      </c>
      <c r="R2870" s="159" t="str">
        <f>IF(Table1[[#This Row],[Posting Date]]&lt;&gt;"",$D$10,"")</f>
        <v/>
      </c>
      <c r="S2870" s="66"/>
      <c r="T2870" s="63"/>
      <c r="U2870" s="67"/>
      <c r="V2870" s="67"/>
      <c r="W2870" s="67" t="str">
        <f t="shared" si="45"/>
        <v/>
      </c>
      <c r="X2870" s="161" t="str">
        <f>IF(E2870="","",(IF(Table1[[#This Row],[Cur]]="USD",Table1[[#This Row],[Cur_Amount Debit]],Table1[[#This Row],[Cur_Amount Debit]]/Table1[[#This Row],[Exchange Rate]])))</f>
        <v/>
      </c>
      <c r="Y2870" s="161" t="str">
        <f>IF(E2870="","",(IF(Table1[[#This Row],[Cur]]="USD",Table1[[#This Row],[Cur_Amount Credit]],Table1[[#This Row],[Cur_Amount Credit]]/ExchangeRate)))</f>
        <v/>
      </c>
      <c r="Z2870" s="203" t="str">
        <f>IF(E2870="","",(Table1[[#This Row],[Debit USD]]-Table1[[#This Row],[Credit USD]]))</f>
        <v/>
      </c>
      <c r="AA2870" s="122"/>
      <c r="AB2870" s="1"/>
      <c r="AC2870" s="15"/>
      <c r="AD2870" s="15" t="str">
        <f>IF(AND(OR(Table1[[#This Row],[Account]]="15030",Table1[[#This Row],[Account]]="15035",Table1[[#This Row],[Account]]="20150"),Table1[[#This Row],[Vendor ID]]=""),1,"")</f>
        <v/>
      </c>
      <c r="AE2870" s="15"/>
      <c r="AF2870" s="15"/>
      <c r="AG2870" s="15"/>
      <c r="AH2870" s="46" t="str">
        <f>IF(Table1[[#This Row],[Posting Date]]&lt;&gt;"","GJ-"&amp;CountryID,"")</f>
        <v/>
      </c>
      <c r="AI2870" s="59" t="str">
        <f>IF(Table1[[#This Row],[Posting Date]]&lt;&gt;"",Table1[[#This Row],[Posting Date]],"")</f>
        <v/>
      </c>
      <c r="AJ2870" s="46"/>
      <c r="AK2870" s="46" t="str">
        <f>IF(Table1[[#This Row],[Description]]&lt;&gt;"",Table1[[#This Row],[Description]],"")</f>
        <v/>
      </c>
      <c r="AL2870" s="46" t="str">
        <f>IF(Table1[[#This Row],[Posting Date]]&lt;&gt;"",Table1[[#This Row],[Reference Number]],"")</f>
        <v/>
      </c>
      <c r="AM2870" s="46" t="str">
        <f>TRIM(Table1[[#This Row],[Line '#]])</f>
        <v/>
      </c>
      <c r="AN2870" s="46" t="str">
        <f>TRIM(Table1[[#This Row],[Account]])</f>
        <v/>
      </c>
      <c r="AO2870" s="46" t="str">
        <f>IF(Table1[[#This Row],[Posting Date]]&lt;&gt;"",$D$5,"")</f>
        <v/>
      </c>
      <c r="AP2870" s="46" t="str">
        <f>TRIM(Table1[[#This Row],[Departments-Prgrams]])</f>
        <v/>
      </c>
      <c r="AQ2870" s="46" t="str">
        <f>TRIM(Table1[[#This Row],[Grant]])</f>
        <v/>
      </c>
      <c r="AR2870" s="46" t="str">
        <f>TRIM(Table1[[#This Row],[Staff ID]])</f>
        <v/>
      </c>
      <c r="AS2870" s="46" t="str">
        <f>IF(TRIM(Table1[[#This Row],[Budget Code]])=0,"",TRIM(Table1[[#This Row],[Budget Code]]))</f>
        <v/>
      </c>
      <c r="AT2870" s="46" t="str">
        <f>IF(Table1[[#This Row],[Line Description]]&lt;&gt;"",Table1[[#This Row],[Line Description]],"")</f>
        <v/>
      </c>
      <c r="AU2870" s="46" t="str">
        <f>IF(Table1[[#This Row],[Cur_Amount Debit]]&gt;0,ROUND(Table1[[#This Row],[Cur_Amount Debit]],2),"")</f>
        <v/>
      </c>
      <c r="AV2870" s="46" t="str">
        <f>IF(Table1[[#This Row],[Cur_Amount Credit]]&gt;0,ROUND(Table1[[#This Row],[Cur_Amount Credit]],2),"")</f>
        <v/>
      </c>
      <c r="AW2870" s="46" t="str">
        <f>LEFT(Table1[[#This Row],[Cur]],3)</f>
        <v/>
      </c>
      <c r="AX2870" s="59"/>
      <c r="AY2870" s="46"/>
      <c r="AZ2870" s="46" t="str">
        <f>IF(Table1[[#This Row],[Cur]]&lt;&gt;"",IF(Table1[[#This Row],[Cur]]="USD","",ExchangeRate),"")</f>
        <v/>
      </c>
      <c r="BA2870" s="46" t="str">
        <f>IF(Table1[[#This Row],[Grant]]&lt;&gt;"",VLOOKUP(Table1[[#This Row],[Grant]],Grants!B:D,3),"")</f>
        <v/>
      </c>
      <c r="BB2870" s="46" t="str">
        <f>TRIM(Table1[[#This Row],[Vendor ID]])</f>
        <v/>
      </c>
      <c r="BC2870">
        <f>IF(Table1[[#This Row],[Reference Number]]=Q2869,BC2869,BC2869+1)</f>
        <v>2</v>
      </c>
    </row>
    <row r="2871" spans="1:55" ht="11.25" hidden="1" customHeight="1">
      <c r="A2871" s="1"/>
      <c r="B2871" s="88" t="str">
        <f>IF(Table1[[#This Row],[Posting Date]]&lt;&gt;"",IF(Table1[[#This Row],[Reference Number]]=Q2870,B2870+1,1),"")</f>
        <v/>
      </c>
      <c r="C2871" s="61"/>
      <c r="D2871" s="61"/>
      <c r="E2871" s="218"/>
      <c r="F2871" s="143" t="str">
        <f>IFERROR(IF(VLOOKUP(Table1[[#This Row],[Budget Code Description]],Dimentions!$X$6:$AC$132,2,FALSE)="","",VLOOKUP(Table1[[#This Row],[Budget Code Description]],Dimentions!$X$6:$AC$132,2,FALSE)),"")</f>
        <v/>
      </c>
      <c r="G2871" s="143" t="str">
        <f>IFERROR(VLOOKUP(Table1[[#This Row],[Budget Code Description]],Dimentions!$X$6:$AC$132,3,FALSE),"")</f>
        <v/>
      </c>
      <c r="H2871" s="64" t="str">
        <f>IFERROR(VLOOKUP(Table1[[#This Row],[Account]],Dimentions!$S$6:$V$233,2,FALSE),"")</f>
        <v/>
      </c>
      <c r="I2871" s="62">
        <f>_xlfn.NUMBERVALUE(LEFT(Table1[[#This Row],[Account]],1))</f>
        <v>0</v>
      </c>
      <c r="J2871" s="62" t="str">
        <f>IFERROR(VLOOKUP(Table1[[#This Row],[Budget Code Description]],Table6[#All],7,FALSE),"")</f>
        <v/>
      </c>
      <c r="K2871" s="143" t="str">
        <f>IFERROR(VLOOKUP(Table1[[#This Row],[Budget Code Description]],Table6[#All],8,FALSE),"")</f>
        <v/>
      </c>
      <c r="L2871" s="63"/>
      <c r="M2871" s="65" t="str">
        <f>IFERROR(VLOOKUP(Table1[[#This Row],[Staff ID]],Table2[],2,FALSE),"")</f>
        <v/>
      </c>
      <c r="N2871" s="211" t="str">
        <f>IFERROR(IF(VLOOKUP(Table1[[#This Row],[Budget Code Description]],Dimentions!$X$6:$AC$97,4,FALSE)="","",VLOOKUP(Table1[[#This Row],[Budget Code Description]],Dimentions!$X$6:$AC$97,4,FALSE)),"")</f>
        <v/>
      </c>
      <c r="O2871" s="65" t="str">
        <f>IFERROR(VLOOKUP(Table1[[#This Row],[Vendor ID]],Table549[],2,FALSE),"")</f>
        <v/>
      </c>
      <c r="P2871" s="63"/>
      <c r="Q2871" s="143" t="str">
        <f>IF(Table1[[#This Row],[Posting Date]]&lt;&gt;"",$D$9,"")</f>
        <v/>
      </c>
      <c r="R2871" s="159" t="str">
        <f>IF(Table1[[#This Row],[Posting Date]]&lt;&gt;"",$D$10,"")</f>
        <v/>
      </c>
      <c r="S2871" s="66"/>
      <c r="T2871" s="63"/>
      <c r="U2871" s="67"/>
      <c r="V2871" s="67"/>
      <c r="W2871" s="67" t="str">
        <f t="shared" si="45"/>
        <v/>
      </c>
      <c r="X2871" s="161" t="str">
        <f>IF(E2871="","",(IF(Table1[[#This Row],[Cur]]="USD",Table1[[#This Row],[Cur_Amount Debit]],Table1[[#This Row],[Cur_Amount Debit]]/Table1[[#This Row],[Exchange Rate]])))</f>
        <v/>
      </c>
      <c r="Y2871" s="161" t="str">
        <f>IF(E2871="","",(IF(Table1[[#This Row],[Cur]]="USD",Table1[[#This Row],[Cur_Amount Credit]],Table1[[#This Row],[Cur_Amount Credit]]/ExchangeRate)))</f>
        <v/>
      </c>
      <c r="Z2871" s="203" t="str">
        <f>IF(E2871="","",(Table1[[#This Row],[Debit USD]]-Table1[[#This Row],[Credit USD]]))</f>
        <v/>
      </c>
      <c r="AA2871" s="122"/>
      <c r="AB2871" s="1"/>
      <c r="AC2871" s="15"/>
      <c r="AD2871" s="15" t="str">
        <f>IF(AND(OR(Table1[[#This Row],[Account]]="15030",Table1[[#This Row],[Account]]="15035",Table1[[#This Row],[Account]]="20150"),Table1[[#This Row],[Vendor ID]]=""),1,"")</f>
        <v/>
      </c>
      <c r="AE2871" s="15"/>
      <c r="AF2871" s="15"/>
      <c r="AG2871" s="15"/>
      <c r="AH2871" s="46" t="str">
        <f>IF(Table1[[#This Row],[Posting Date]]&lt;&gt;"","GJ-"&amp;CountryID,"")</f>
        <v/>
      </c>
      <c r="AI2871" s="59" t="str">
        <f>IF(Table1[[#This Row],[Posting Date]]&lt;&gt;"",Table1[[#This Row],[Posting Date]],"")</f>
        <v/>
      </c>
      <c r="AJ2871" s="46"/>
      <c r="AK2871" s="46" t="str">
        <f>IF(Table1[[#This Row],[Description]]&lt;&gt;"",Table1[[#This Row],[Description]],"")</f>
        <v/>
      </c>
      <c r="AL2871" s="46" t="str">
        <f>IF(Table1[[#This Row],[Posting Date]]&lt;&gt;"",Table1[[#This Row],[Reference Number]],"")</f>
        <v/>
      </c>
      <c r="AM2871" s="46" t="str">
        <f>TRIM(Table1[[#This Row],[Line '#]])</f>
        <v/>
      </c>
      <c r="AN2871" s="46" t="str">
        <f>TRIM(Table1[[#This Row],[Account]])</f>
        <v/>
      </c>
      <c r="AO2871" s="46" t="str">
        <f>IF(Table1[[#This Row],[Posting Date]]&lt;&gt;"",$D$5,"")</f>
        <v/>
      </c>
      <c r="AP2871" s="46" t="str">
        <f>TRIM(Table1[[#This Row],[Departments-Prgrams]])</f>
        <v/>
      </c>
      <c r="AQ2871" s="46" t="str">
        <f>TRIM(Table1[[#This Row],[Grant]])</f>
        <v/>
      </c>
      <c r="AR2871" s="46" t="str">
        <f>TRIM(Table1[[#This Row],[Staff ID]])</f>
        <v/>
      </c>
      <c r="AS2871" s="46" t="str">
        <f>IF(TRIM(Table1[[#This Row],[Budget Code]])=0,"",TRIM(Table1[[#This Row],[Budget Code]]))</f>
        <v/>
      </c>
      <c r="AT2871" s="46" t="str">
        <f>IF(Table1[[#This Row],[Line Description]]&lt;&gt;"",Table1[[#This Row],[Line Description]],"")</f>
        <v/>
      </c>
      <c r="AU2871" s="46" t="str">
        <f>IF(Table1[[#This Row],[Cur_Amount Debit]]&gt;0,ROUND(Table1[[#This Row],[Cur_Amount Debit]],2),"")</f>
        <v/>
      </c>
      <c r="AV2871" s="46" t="str">
        <f>IF(Table1[[#This Row],[Cur_Amount Credit]]&gt;0,ROUND(Table1[[#This Row],[Cur_Amount Credit]],2),"")</f>
        <v/>
      </c>
      <c r="AW2871" s="46" t="str">
        <f>LEFT(Table1[[#This Row],[Cur]],3)</f>
        <v/>
      </c>
      <c r="AX2871" s="59"/>
      <c r="AY2871" s="46"/>
      <c r="AZ2871" s="46" t="str">
        <f>IF(Table1[[#This Row],[Cur]]&lt;&gt;"",IF(Table1[[#This Row],[Cur]]="USD","",ExchangeRate),"")</f>
        <v/>
      </c>
      <c r="BA2871" s="46" t="str">
        <f>IF(Table1[[#This Row],[Grant]]&lt;&gt;"",VLOOKUP(Table1[[#This Row],[Grant]],Grants!B:D,3),"")</f>
        <v/>
      </c>
      <c r="BB2871" s="46" t="str">
        <f>TRIM(Table1[[#This Row],[Vendor ID]])</f>
        <v/>
      </c>
      <c r="BC2871">
        <f>IF(Table1[[#This Row],[Reference Number]]=Q2870,BC2870,BC2870+1)</f>
        <v>2</v>
      </c>
    </row>
    <row r="2872" spans="1:55" ht="11.25" hidden="1" customHeight="1">
      <c r="A2872" s="1"/>
      <c r="B2872" s="88" t="str">
        <f>IF(Table1[[#This Row],[Posting Date]]&lt;&gt;"",IF(Table1[[#This Row],[Reference Number]]=Q2871,B2871+1,1),"")</f>
        <v/>
      </c>
      <c r="C2872" s="61"/>
      <c r="D2872" s="61"/>
      <c r="E2872" s="218"/>
      <c r="F2872" s="143" t="str">
        <f>IFERROR(IF(VLOOKUP(Table1[[#This Row],[Budget Code Description]],Dimentions!$X$6:$AC$132,2,FALSE)="","",VLOOKUP(Table1[[#This Row],[Budget Code Description]],Dimentions!$X$6:$AC$132,2,FALSE)),"")</f>
        <v/>
      </c>
      <c r="G2872" s="143" t="str">
        <f>IFERROR(VLOOKUP(Table1[[#This Row],[Budget Code Description]],Dimentions!$X$6:$AC$132,3,FALSE),"")</f>
        <v/>
      </c>
      <c r="H2872" s="64" t="str">
        <f>IFERROR(VLOOKUP(Table1[[#This Row],[Account]],Dimentions!$S$6:$V$233,2,FALSE),"")</f>
        <v/>
      </c>
      <c r="I2872" s="62">
        <f>_xlfn.NUMBERVALUE(LEFT(Table1[[#This Row],[Account]],1))</f>
        <v>0</v>
      </c>
      <c r="J2872" s="62" t="str">
        <f>IFERROR(VLOOKUP(Table1[[#This Row],[Budget Code Description]],Table6[#All],7,FALSE),"")</f>
        <v/>
      </c>
      <c r="K2872" s="143" t="str">
        <f>IFERROR(VLOOKUP(Table1[[#This Row],[Budget Code Description]],Table6[#All],8,FALSE),"")</f>
        <v/>
      </c>
      <c r="L2872" s="63"/>
      <c r="M2872" s="65" t="str">
        <f>IFERROR(VLOOKUP(Table1[[#This Row],[Staff ID]],Table2[],2,FALSE),"")</f>
        <v/>
      </c>
      <c r="N2872" s="211" t="str">
        <f>IFERROR(IF(VLOOKUP(Table1[[#This Row],[Budget Code Description]],Dimentions!$X$6:$AC$97,4,FALSE)="","",VLOOKUP(Table1[[#This Row],[Budget Code Description]],Dimentions!$X$6:$AC$97,4,FALSE)),"")</f>
        <v/>
      </c>
      <c r="O2872" s="65" t="str">
        <f>IFERROR(VLOOKUP(Table1[[#This Row],[Vendor ID]],Table549[],2,FALSE),"")</f>
        <v/>
      </c>
      <c r="P2872" s="63"/>
      <c r="Q2872" s="143" t="str">
        <f>IF(Table1[[#This Row],[Posting Date]]&lt;&gt;"",$D$9,"")</f>
        <v/>
      </c>
      <c r="R2872" s="159" t="str">
        <f>IF(Table1[[#This Row],[Posting Date]]&lt;&gt;"",$D$10,"")</f>
        <v/>
      </c>
      <c r="S2872" s="66"/>
      <c r="T2872" s="63"/>
      <c r="U2872" s="67"/>
      <c r="V2872" s="67"/>
      <c r="W2872" s="67" t="str">
        <f t="shared" si="45"/>
        <v/>
      </c>
      <c r="X2872" s="161" t="str">
        <f>IF(E2872="","",(IF(Table1[[#This Row],[Cur]]="USD",Table1[[#This Row],[Cur_Amount Debit]],Table1[[#This Row],[Cur_Amount Debit]]/Table1[[#This Row],[Exchange Rate]])))</f>
        <v/>
      </c>
      <c r="Y2872" s="161" t="str">
        <f>IF(E2872="","",(IF(Table1[[#This Row],[Cur]]="USD",Table1[[#This Row],[Cur_Amount Credit]],Table1[[#This Row],[Cur_Amount Credit]]/ExchangeRate)))</f>
        <v/>
      </c>
      <c r="Z2872" s="203" t="str">
        <f>IF(E2872="","",(Table1[[#This Row],[Debit USD]]-Table1[[#This Row],[Credit USD]]))</f>
        <v/>
      </c>
      <c r="AA2872" s="122"/>
      <c r="AB2872" s="1"/>
      <c r="AC2872" s="15"/>
      <c r="AD2872" s="15" t="str">
        <f>IF(AND(OR(Table1[[#This Row],[Account]]="15030",Table1[[#This Row],[Account]]="15035",Table1[[#This Row],[Account]]="20150"),Table1[[#This Row],[Vendor ID]]=""),1,"")</f>
        <v/>
      </c>
      <c r="AE2872" s="15"/>
      <c r="AF2872" s="15"/>
      <c r="AG2872" s="15"/>
      <c r="AH2872" s="46" t="str">
        <f>IF(Table1[[#This Row],[Posting Date]]&lt;&gt;"","GJ-"&amp;CountryID,"")</f>
        <v/>
      </c>
      <c r="AI2872" s="59" t="str">
        <f>IF(Table1[[#This Row],[Posting Date]]&lt;&gt;"",Table1[[#This Row],[Posting Date]],"")</f>
        <v/>
      </c>
      <c r="AJ2872" s="46"/>
      <c r="AK2872" s="46" t="str">
        <f>IF(Table1[[#This Row],[Description]]&lt;&gt;"",Table1[[#This Row],[Description]],"")</f>
        <v/>
      </c>
      <c r="AL2872" s="46" t="str">
        <f>IF(Table1[[#This Row],[Posting Date]]&lt;&gt;"",Table1[[#This Row],[Reference Number]],"")</f>
        <v/>
      </c>
      <c r="AM2872" s="46" t="str">
        <f>TRIM(Table1[[#This Row],[Line '#]])</f>
        <v/>
      </c>
      <c r="AN2872" s="46" t="str">
        <f>TRIM(Table1[[#This Row],[Account]])</f>
        <v/>
      </c>
      <c r="AO2872" s="46" t="str">
        <f>IF(Table1[[#This Row],[Posting Date]]&lt;&gt;"",$D$5,"")</f>
        <v/>
      </c>
      <c r="AP2872" s="46" t="str">
        <f>TRIM(Table1[[#This Row],[Departments-Prgrams]])</f>
        <v/>
      </c>
      <c r="AQ2872" s="46" t="str">
        <f>TRIM(Table1[[#This Row],[Grant]])</f>
        <v/>
      </c>
      <c r="AR2872" s="46" t="str">
        <f>TRIM(Table1[[#This Row],[Staff ID]])</f>
        <v/>
      </c>
      <c r="AS2872" s="46" t="str">
        <f>IF(TRIM(Table1[[#This Row],[Budget Code]])=0,"",TRIM(Table1[[#This Row],[Budget Code]]))</f>
        <v/>
      </c>
      <c r="AT2872" s="46" t="str">
        <f>IF(Table1[[#This Row],[Line Description]]&lt;&gt;"",Table1[[#This Row],[Line Description]],"")</f>
        <v/>
      </c>
      <c r="AU2872" s="46" t="str">
        <f>IF(Table1[[#This Row],[Cur_Amount Debit]]&gt;0,ROUND(Table1[[#This Row],[Cur_Amount Debit]],2),"")</f>
        <v/>
      </c>
      <c r="AV2872" s="46" t="str">
        <f>IF(Table1[[#This Row],[Cur_Amount Credit]]&gt;0,ROUND(Table1[[#This Row],[Cur_Amount Credit]],2),"")</f>
        <v/>
      </c>
      <c r="AW2872" s="46" t="str">
        <f>LEFT(Table1[[#This Row],[Cur]],3)</f>
        <v/>
      </c>
      <c r="AX2872" s="59"/>
      <c r="AY2872" s="46"/>
      <c r="AZ2872" s="46" t="str">
        <f>IF(Table1[[#This Row],[Cur]]&lt;&gt;"",IF(Table1[[#This Row],[Cur]]="USD","",ExchangeRate),"")</f>
        <v/>
      </c>
      <c r="BA2872" s="46" t="str">
        <f>IF(Table1[[#This Row],[Grant]]&lt;&gt;"",VLOOKUP(Table1[[#This Row],[Grant]],Grants!B:D,3),"")</f>
        <v/>
      </c>
      <c r="BB2872" s="46" t="str">
        <f>TRIM(Table1[[#This Row],[Vendor ID]])</f>
        <v/>
      </c>
      <c r="BC2872">
        <f>IF(Table1[[#This Row],[Reference Number]]=Q2871,BC2871,BC2871+1)</f>
        <v>2</v>
      </c>
    </row>
    <row r="2873" spans="1:55" ht="11.25" hidden="1" customHeight="1">
      <c r="A2873" s="1"/>
      <c r="B2873" s="88" t="str">
        <f>IF(Table1[[#This Row],[Posting Date]]&lt;&gt;"",IF(Table1[[#This Row],[Reference Number]]=Q2872,B2872+1,1),"")</f>
        <v/>
      </c>
      <c r="C2873" s="61"/>
      <c r="D2873" s="61"/>
      <c r="E2873" s="218"/>
      <c r="F2873" s="143" t="str">
        <f>IFERROR(IF(VLOOKUP(Table1[[#This Row],[Budget Code Description]],Dimentions!$X$6:$AC$132,2,FALSE)="","",VLOOKUP(Table1[[#This Row],[Budget Code Description]],Dimentions!$X$6:$AC$132,2,FALSE)),"")</f>
        <v/>
      </c>
      <c r="G2873" s="143" t="str">
        <f>IFERROR(VLOOKUP(Table1[[#This Row],[Budget Code Description]],Dimentions!$X$6:$AC$132,3,FALSE),"")</f>
        <v/>
      </c>
      <c r="H2873" s="64" t="str">
        <f>IFERROR(VLOOKUP(Table1[[#This Row],[Account]],Dimentions!$S$6:$V$233,2,FALSE),"")</f>
        <v/>
      </c>
      <c r="I2873" s="62">
        <f>_xlfn.NUMBERVALUE(LEFT(Table1[[#This Row],[Account]],1))</f>
        <v>0</v>
      </c>
      <c r="J2873" s="62" t="str">
        <f>IFERROR(VLOOKUP(Table1[[#This Row],[Budget Code Description]],Table6[#All],7,FALSE),"")</f>
        <v/>
      </c>
      <c r="K2873" s="143" t="str">
        <f>IFERROR(VLOOKUP(Table1[[#This Row],[Budget Code Description]],Table6[#All],8,FALSE),"")</f>
        <v/>
      </c>
      <c r="L2873" s="63"/>
      <c r="M2873" s="65" t="str">
        <f>IFERROR(VLOOKUP(Table1[[#This Row],[Staff ID]],Table2[],2,FALSE),"")</f>
        <v/>
      </c>
      <c r="N2873" s="211" t="str">
        <f>IFERROR(IF(VLOOKUP(Table1[[#This Row],[Budget Code Description]],Dimentions!$X$6:$AC$97,4,FALSE)="","",VLOOKUP(Table1[[#This Row],[Budget Code Description]],Dimentions!$X$6:$AC$97,4,FALSE)),"")</f>
        <v/>
      </c>
      <c r="O2873" s="65" t="str">
        <f>IFERROR(VLOOKUP(Table1[[#This Row],[Vendor ID]],Table549[],2,FALSE),"")</f>
        <v/>
      </c>
      <c r="P2873" s="63"/>
      <c r="Q2873" s="143" t="str">
        <f>IF(Table1[[#This Row],[Posting Date]]&lt;&gt;"",$D$9,"")</f>
        <v/>
      </c>
      <c r="R2873" s="159" t="str">
        <f>IF(Table1[[#This Row],[Posting Date]]&lt;&gt;"",$D$10,"")</f>
        <v/>
      </c>
      <c r="S2873" s="66"/>
      <c r="T2873" s="63"/>
      <c r="U2873" s="67"/>
      <c r="V2873" s="67"/>
      <c r="W2873" s="67" t="str">
        <f t="shared" si="45"/>
        <v/>
      </c>
      <c r="X2873" s="161" t="str">
        <f>IF(E2873="","",(IF(Table1[[#This Row],[Cur]]="USD",Table1[[#This Row],[Cur_Amount Debit]],Table1[[#This Row],[Cur_Amount Debit]]/Table1[[#This Row],[Exchange Rate]])))</f>
        <v/>
      </c>
      <c r="Y2873" s="161" t="str">
        <f>IF(E2873="","",(IF(Table1[[#This Row],[Cur]]="USD",Table1[[#This Row],[Cur_Amount Credit]],Table1[[#This Row],[Cur_Amount Credit]]/ExchangeRate)))</f>
        <v/>
      </c>
      <c r="Z2873" s="203" t="str">
        <f>IF(E2873="","",(Table1[[#This Row],[Debit USD]]-Table1[[#This Row],[Credit USD]]))</f>
        <v/>
      </c>
      <c r="AA2873" s="122"/>
      <c r="AB2873" s="1"/>
      <c r="AC2873" s="15"/>
      <c r="AD2873" s="15" t="str">
        <f>IF(AND(OR(Table1[[#This Row],[Account]]="15030",Table1[[#This Row],[Account]]="15035",Table1[[#This Row],[Account]]="20150"),Table1[[#This Row],[Vendor ID]]=""),1,"")</f>
        <v/>
      </c>
      <c r="AE2873" s="15"/>
      <c r="AF2873" s="15"/>
      <c r="AG2873" s="15"/>
      <c r="AH2873" s="46" t="str">
        <f>IF(Table1[[#This Row],[Posting Date]]&lt;&gt;"","GJ-"&amp;CountryID,"")</f>
        <v/>
      </c>
      <c r="AI2873" s="59" t="str">
        <f>IF(Table1[[#This Row],[Posting Date]]&lt;&gt;"",Table1[[#This Row],[Posting Date]],"")</f>
        <v/>
      </c>
      <c r="AJ2873" s="46"/>
      <c r="AK2873" s="46" t="str">
        <f>IF(Table1[[#This Row],[Description]]&lt;&gt;"",Table1[[#This Row],[Description]],"")</f>
        <v/>
      </c>
      <c r="AL2873" s="46" t="str">
        <f>IF(Table1[[#This Row],[Posting Date]]&lt;&gt;"",Table1[[#This Row],[Reference Number]],"")</f>
        <v/>
      </c>
      <c r="AM2873" s="46" t="str">
        <f>TRIM(Table1[[#This Row],[Line '#]])</f>
        <v/>
      </c>
      <c r="AN2873" s="46" t="str">
        <f>TRIM(Table1[[#This Row],[Account]])</f>
        <v/>
      </c>
      <c r="AO2873" s="46" t="str">
        <f>IF(Table1[[#This Row],[Posting Date]]&lt;&gt;"",$D$5,"")</f>
        <v/>
      </c>
      <c r="AP2873" s="46" t="str">
        <f>TRIM(Table1[[#This Row],[Departments-Prgrams]])</f>
        <v/>
      </c>
      <c r="AQ2873" s="46" t="str">
        <f>TRIM(Table1[[#This Row],[Grant]])</f>
        <v/>
      </c>
      <c r="AR2873" s="46" t="str">
        <f>TRIM(Table1[[#This Row],[Staff ID]])</f>
        <v/>
      </c>
      <c r="AS2873" s="46" t="str">
        <f>IF(TRIM(Table1[[#This Row],[Budget Code]])=0,"",TRIM(Table1[[#This Row],[Budget Code]]))</f>
        <v/>
      </c>
      <c r="AT2873" s="46" t="str">
        <f>IF(Table1[[#This Row],[Line Description]]&lt;&gt;"",Table1[[#This Row],[Line Description]],"")</f>
        <v/>
      </c>
      <c r="AU2873" s="46" t="str">
        <f>IF(Table1[[#This Row],[Cur_Amount Debit]]&gt;0,ROUND(Table1[[#This Row],[Cur_Amount Debit]],2),"")</f>
        <v/>
      </c>
      <c r="AV2873" s="46" t="str">
        <f>IF(Table1[[#This Row],[Cur_Amount Credit]]&gt;0,ROUND(Table1[[#This Row],[Cur_Amount Credit]],2),"")</f>
        <v/>
      </c>
      <c r="AW2873" s="46" t="str">
        <f>LEFT(Table1[[#This Row],[Cur]],3)</f>
        <v/>
      </c>
      <c r="AX2873" s="59"/>
      <c r="AY2873" s="46"/>
      <c r="AZ2873" s="46" t="str">
        <f>IF(Table1[[#This Row],[Cur]]&lt;&gt;"",IF(Table1[[#This Row],[Cur]]="USD","",ExchangeRate),"")</f>
        <v/>
      </c>
      <c r="BA2873" s="46" t="str">
        <f>IF(Table1[[#This Row],[Grant]]&lt;&gt;"",VLOOKUP(Table1[[#This Row],[Grant]],Grants!B:D,3),"")</f>
        <v/>
      </c>
      <c r="BB2873" s="46" t="str">
        <f>TRIM(Table1[[#This Row],[Vendor ID]])</f>
        <v/>
      </c>
      <c r="BC2873">
        <f>IF(Table1[[#This Row],[Reference Number]]=Q2872,BC2872,BC2872+1)</f>
        <v>2</v>
      </c>
    </row>
    <row r="2874" spans="1:55" ht="11.25" hidden="1" customHeight="1">
      <c r="A2874" s="1"/>
      <c r="B2874" s="88" t="str">
        <f>IF(Table1[[#This Row],[Posting Date]]&lt;&gt;"",IF(Table1[[#This Row],[Reference Number]]=Q2873,B2873+1,1),"")</f>
        <v/>
      </c>
      <c r="C2874" s="61"/>
      <c r="D2874" s="61"/>
      <c r="E2874" s="218"/>
      <c r="F2874" s="143" t="str">
        <f>IFERROR(IF(VLOOKUP(Table1[[#This Row],[Budget Code Description]],Dimentions!$X$6:$AC$132,2,FALSE)="","",VLOOKUP(Table1[[#This Row],[Budget Code Description]],Dimentions!$X$6:$AC$132,2,FALSE)),"")</f>
        <v/>
      </c>
      <c r="G2874" s="143" t="str">
        <f>IFERROR(VLOOKUP(Table1[[#This Row],[Budget Code Description]],Dimentions!$X$6:$AC$132,3,FALSE),"")</f>
        <v/>
      </c>
      <c r="H2874" s="64" t="str">
        <f>IFERROR(VLOOKUP(Table1[[#This Row],[Account]],Dimentions!$S$6:$V$233,2,FALSE),"")</f>
        <v/>
      </c>
      <c r="I2874" s="62">
        <f>_xlfn.NUMBERVALUE(LEFT(Table1[[#This Row],[Account]],1))</f>
        <v>0</v>
      </c>
      <c r="J2874" s="62" t="str">
        <f>IFERROR(VLOOKUP(Table1[[#This Row],[Budget Code Description]],Table6[#All],7,FALSE),"")</f>
        <v/>
      </c>
      <c r="K2874" s="143" t="str">
        <f>IFERROR(VLOOKUP(Table1[[#This Row],[Budget Code Description]],Table6[#All],8,FALSE),"")</f>
        <v/>
      </c>
      <c r="L2874" s="63"/>
      <c r="M2874" s="65" t="str">
        <f>IFERROR(VLOOKUP(Table1[[#This Row],[Staff ID]],Table2[],2,FALSE),"")</f>
        <v/>
      </c>
      <c r="N2874" s="211" t="str">
        <f>IFERROR(IF(VLOOKUP(Table1[[#This Row],[Budget Code Description]],Dimentions!$X$6:$AC$97,4,FALSE)="","",VLOOKUP(Table1[[#This Row],[Budget Code Description]],Dimentions!$X$6:$AC$97,4,FALSE)),"")</f>
        <v/>
      </c>
      <c r="O2874" s="65" t="str">
        <f>IFERROR(VLOOKUP(Table1[[#This Row],[Vendor ID]],Table549[],2,FALSE),"")</f>
        <v/>
      </c>
      <c r="P2874" s="63"/>
      <c r="Q2874" s="143" t="str">
        <f>IF(Table1[[#This Row],[Posting Date]]&lt;&gt;"",$D$9,"")</f>
        <v/>
      </c>
      <c r="R2874" s="159" t="str">
        <f>IF(Table1[[#This Row],[Posting Date]]&lt;&gt;"",$D$10,"")</f>
        <v/>
      </c>
      <c r="S2874" s="66"/>
      <c r="T2874" s="63"/>
      <c r="U2874" s="67"/>
      <c r="V2874" s="67"/>
      <c r="W2874" s="67" t="str">
        <f t="shared" si="45"/>
        <v/>
      </c>
      <c r="X2874" s="161" t="str">
        <f>IF(E2874="","",(IF(Table1[[#This Row],[Cur]]="USD",Table1[[#This Row],[Cur_Amount Debit]],Table1[[#This Row],[Cur_Amount Debit]]/Table1[[#This Row],[Exchange Rate]])))</f>
        <v/>
      </c>
      <c r="Y2874" s="161" t="str">
        <f>IF(E2874="","",(IF(Table1[[#This Row],[Cur]]="USD",Table1[[#This Row],[Cur_Amount Credit]],Table1[[#This Row],[Cur_Amount Credit]]/ExchangeRate)))</f>
        <v/>
      </c>
      <c r="Z2874" s="203" t="str">
        <f>IF(E2874="","",(Table1[[#This Row],[Debit USD]]-Table1[[#This Row],[Credit USD]]))</f>
        <v/>
      </c>
      <c r="AA2874" s="122"/>
      <c r="AB2874" s="1"/>
      <c r="AC2874" s="15"/>
      <c r="AD2874" s="15" t="str">
        <f>IF(AND(OR(Table1[[#This Row],[Account]]="15030",Table1[[#This Row],[Account]]="15035",Table1[[#This Row],[Account]]="20150"),Table1[[#This Row],[Vendor ID]]=""),1,"")</f>
        <v/>
      </c>
      <c r="AE2874" s="15"/>
      <c r="AF2874" s="15"/>
      <c r="AG2874" s="15"/>
      <c r="AH2874" s="46" t="str">
        <f>IF(Table1[[#This Row],[Posting Date]]&lt;&gt;"","GJ-"&amp;CountryID,"")</f>
        <v/>
      </c>
      <c r="AI2874" s="59" t="str">
        <f>IF(Table1[[#This Row],[Posting Date]]&lt;&gt;"",Table1[[#This Row],[Posting Date]],"")</f>
        <v/>
      </c>
      <c r="AJ2874" s="46"/>
      <c r="AK2874" s="46" t="str">
        <f>IF(Table1[[#This Row],[Description]]&lt;&gt;"",Table1[[#This Row],[Description]],"")</f>
        <v/>
      </c>
      <c r="AL2874" s="46" t="str">
        <f>IF(Table1[[#This Row],[Posting Date]]&lt;&gt;"",Table1[[#This Row],[Reference Number]],"")</f>
        <v/>
      </c>
      <c r="AM2874" s="46" t="str">
        <f>TRIM(Table1[[#This Row],[Line '#]])</f>
        <v/>
      </c>
      <c r="AN2874" s="46" t="str">
        <f>TRIM(Table1[[#This Row],[Account]])</f>
        <v/>
      </c>
      <c r="AO2874" s="46" t="str">
        <f>IF(Table1[[#This Row],[Posting Date]]&lt;&gt;"",$D$5,"")</f>
        <v/>
      </c>
      <c r="AP2874" s="46" t="str">
        <f>TRIM(Table1[[#This Row],[Departments-Prgrams]])</f>
        <v/>
      </c>
      <c r="AQ2874" s="46" t="str">
        <f>TRIM(Table1[[#This Row],[Grant]])</f>
        <v/>
      </c>
      <c r="AR2874" s="46" t="str">
        <f>TRIM(Table1[[#This Row],[Staff ID]])</f>
        <v/>
      </c>
      <c r="AS2874" s="46" t="str">
        <f>IF(TRIM(Table1[[#This Row],[Budget Code]])=0,"",TRIM(Table1[[#This Row],[Budget Code]]))</f>
        <v/>
      </c>
      <c r="AT2874" s="46" t="str">
        <f>IF(Table1[[#This Row],[Line Description]]&lt;&gt;"",Table1[[#This Row],[Line Description]],"")</f>
        <v/>
      </c>
      <c r="AU2874" s="46" t="str">
        <f>IF(Table1[[#This Row],[Cur_Amount Debit]]&gt;0,ROUND(Table1[[#This Row],[Cur_Amount Debit]],2),"")</f>
        <v/>
      </c>
      <c r="AV2874" s="46" t="str">
        <f>IF(Table1[[#This Row],[Cur_Amount Credit]]&gt;0,ROUND(Table1[[#This Row],[Cur_Amount Credit]],2),"")</f>
        <v/>
      </c>
      <c r="AW2874" s="46" t="str">
        <f>LEFT(Table1[[#This Row],[Cur]],3)</f>
        <v/>
      </c>
      <c r="AX2874" s="59"/>
      <c r="AY2874" s="46"/>
      <c r="AZ2874" s="46" t="str">
        <f>IF(Table1[[#This Row],[Cur]]&lt;&gt;"",IF(Table1[[#This Row],[Cur]]="USD","",ExchangeRate),"")</f>
        <v/>
      </c>
      <c r="BA2874" s="46" t="str">
        <f>IF(Table1[[#This Row],[Grant]]&lt;&gt;"",VLOOKUP(Table1[[#This Row],[Grant]],Grants!B:D,3),"")</f>
        <v/>
      </c>
      <c r="BB2874" s="46" t="str">
        <f>TRIM(Table1[[#This Row],[Vendor ID]])</f>
        <v/>
      </c>
      <c r="BC2874">
        <f>IF(Table1[[#This Row],[Reference Number]]=Q2873,BC2873,BC2873+1)</f>
        <v>2</v>
      </c>
    </row>
    <row r="2875" spans="1:55" ht="11.25" hidden="1" customHeight="1">
      <c r="A2875" s="1"/>
      <c r="B2875" s="88" t="str">
        <f>IF(Table1[[#This Row],[Posting Date]]&lt;&gt;"",IF(Table1[[#This Row],[Reference Number]]=Q2874,B2874+1,1),"")</f>
        <v/>
      </c>
      <c r="C2875" s="61"/>
      <c r="D2875" s="61"/>
      <c r="E2875" s="218"/>
      <c r="F2875" s="143" t="str">
        <f>IFERROR(IF(VLOOKUP(Table1[[#This Row],[Budget Code Description]],Dimentions!$X$6:$AC$132,2,FALSE)="","",VLOOKUP(Table1[[#This Row],[Budget Code Description]],Dimentions!$X$6:$AC$132,2,FALSE)),"")</f>
        <v/>
      </c>
      <c r="G2875" s="143" t="str">
        <f>IFERROR(VLOOKUP(Table1[[#This Row],[Budget Code Description]],Dimentions!$X$6:$AC$132,3,FALSE),"")</f>
        <v/>
      </c>
      <c r="H2875" s="64" t="str">
        <f>IFERROR(VLOOKUP(Table1[[#This Row],[Account]],Dimentions!$S$6:$V$233,2,FALSE),"")</f>
        <v/>
      </c>
      <c r="I2875" s="62">
        <f>_xlfn.NUMBERVALUE(LEFT(Table1[[#This Row],[Account]],1))</f>
        <v>0</v>
      </c>
      <c r="J2875" s="62" t="str">
        <f>IFERROR(VLOOKUP(Table1[[#This Row],[Budget Code Description]],Table6[#All],7,FALSE),"")</f>
        <v/>
      </c>
      <c r="K2875" s="143" t="str">
        <f>IFERROR(VLOOKUP(Table1[[#This Row],[Budget Code Description]],Table6[#All],8,FALSE),"")</f>
        <v/>
      </c>
      <c r="L2875" s="63"/>
      <c r="M2875" s="65" t="str">
        <f>IFERROR(VLOOKUP(Table1[[#This Row],[Staff ID]],Table2[],2,FALSE),"")</f>
        <v/>
      </c>
      <c r="N2875" s="211" t="str">
        <f>IFERROR(IF(VLOOKUP(Table1[[#This Row],[Budget Code Description]],Dimentions!$X$6:$AC$97,4,FALSE)="","",VLOOKUP(Table1[[#This Row],[Budget Code Description]],Dimentions!$X$6:$AC$97,4,FALSE)),"")</f>
        <v/>
      </c>
      <c r="O2875" s="65" t="str">
        <f>IFERROR(VLOOKUP(Table1[[#This Row],[Vendor ID]],Table549[],2,FALSE),"")</f>
        <v/>
      </c>
      <c r="P2875" s="63"/>
      <c r="Q2875" s="143" t="str">
        <f>IF(Table1[[#This Row],[Posting Date]]&lt;&gt;"",$D$9,"")</f>
        <v/>
      </c>
      <c r="R2875" s="159" t="str">
        <f>IF(Table1[[#This Row],[Posting Date]]&lt;&gt;"",$D$10,"")</f>
        <v/>
      </c>
      <c r="S2875" s="66"/>
      <c r="T2875" s="63"/>
      <c r="U2875" s="67"/>
      <c r="V2875" s="67"/>
      <c r="W2875" s="67" t="str">
        <f t="shared" si="45"/>
        <v/>
      </c>
      <c r="X2875" s="161" t="str">
        <f>IF(E2875="","",(IF(Table1[[#This Row],[Cur]]="USD",Table1[[#This Row],[Cur_Amount Debit]],Table1[[#This Row],[Cur_Amount Debit]]/Table1[[#This Row],[Exchange Rate]])))</f>
        <v/>
      </c>
      <c r="Y2875" s="161" t="str">
        <f>IF(E2875="","",(IF(Table1[[#This Row],[Cur]]="USD",Table1[[#This Row],[Cur_Amount Credit]],Table1[[#This Row],[Cur_Amount Credit]]/ExchangeRate)))</f>
        <v/>
      </c>
      <c r="Z2875" s="203" t="str">
        <f>IF(E2875="","",(Table1[[#This Row],[Debit USD]]-Table1[[#This Row],[Credit USD]]))</f>
        <v/>
      </c>
      <c r="AA2875" s="122"/>
      <c r="AB2875" s="1"/>
      <c r="AC2875" s="15"/>
      <c r="AD2875" s="15" t="str">
        <f>IF(AND(OR(Table1[[#This Row],[Account]]="15030",Table1[[#This Row],[Account]]="15035",Table1[[#This Row],[Account]]="20150"),Table1[[#This Row],[Vendor ID]]=""),1,"")</f>
        <v/>
      </c>
      <c r="AE2875" s="15"/>
      <c r="AF2875" s="15"/>
      <c r="AG2875" s="15"/>
      <c r="AH2875" s="46" t="str">
        <f>IF(Table1[[#This Row],[Posting Date]]&lt;&gt;"","GJ-"&amp;CountryID,"")</f>
        <v/>
      </c>
      <c r="AI2875" s="59" t="str">
        <f>IF(Table1[[#This Row],[Posting Date]]&lt;&gt;"",Table1[[#This Row],[Posting Date]],"")</f>
        <v/>
      </c>
      <c r="AJ2875" s="46"/>
      <c r="AK2875" s="46" t="str">
        <f>IF(Table1[[#This Row],[Description]]&lt;&gt;"",Table1[[#This Row],[Description]],"")</f>
        <v/>
      </c>
      <c r="AL2875" s="46" t="str">
        <f>IF(Table1[[#This Row],[Posting Date]]&lt;&gt;"",Table1[[#This Row],[Reference Number]],"")</f>
        <v/>
      </c>
      <c r="AM2875" s="46" t="str">
        <f>TRIM(Table1[[#This Row],[Line '#]])</f>
        <v/>
      </c>
      <c r="AN2875" s="46" t="str">
        <f>TRIM(Table1[[#This Row],[Account]])</f>
        <v/>
      </c>
      <c r="AO2875" s="46" t="str">
        <f>IF(Table1[[#This Row],[Posting Date]]&lt;&gt;"",$D$5,"")</f>
        <v/>
      </c>
      <c r="AP2875" s="46" t="str">
        <f>TRIM(Table1[[#This Row],[Departments-Prgrams]])</f>
        <v/>
      </c>
      <c r="AQ2875" s="46" t="str">
        <f>TRIM(Table1[[#This Row],[Grant]])</f>
        <v/>
      </c>
      <c r="AR2875" s="46" t="str">
        <f>TRIM(Table1[[#This Row],[Staff ID]])</f>
        <v/>
      </c>
      <c r="AS2875" s="46" t="str">
        <f>IF(TRIM(Table1[[#This Row],[Budget Code]])=0,"",TRIM(Table1[[#This Row],[Budget Code]]))</f>
        <v/>
      </c>
      <c r="AT2875" s="46" t="str">
        <f>IF(Table1[[#This Row],[Line Description]]&lt;&gt;"",Table1[[#This Row],[Line Description]],"")</f>
        <v/>
      </c>
      <c r="AU2875" s="46" t="str">
        <f>IF(Table1[[#This Row],[Cur_Amount Debit]]&gt;0,ROUND(Table1[[#This Row],[Cur_Amount Debit]],2),"")</f>
        <v/>
      </c>
      <c r="AV2875" s="46" t="str">
        <f>IF(Table1[[#This Row],[Cur_Amount Credit]]&gt;0,ROUND(Table1[[#This Row],[Cur_Amount Credit]],2),"")</f>
        <v/>
      </c>
      <c r="AW2875" s="46" t="str">
        <f>LEFT(Table1[[#This Row],[Cur]],3)</f>
        <v/>
      </c>
      <c r="AX2875" s="59"/>
      <c r="AY2875" s="46"/>
      <c r="AZ2875" s="46" t="str">
        <f>IF(Table1[[#This Row],[Cur]]&lt;&gt;"",IF(Table1[[#This Row],[Cur]]="USD","",ExchangeRate),"")</f>
        <v/>
      </c>
      <c r="BA2875" s="46" t="str">
        <f>IF(Table1[[#This Row],[Grant]]&lt;&gt;"",VLOOKUP(Table1[[#This Row],[Grant]],Grants!B:D,3),"")</f>
        <v/>
      </c>
      <c r="BB2875" s="46" t="str">
        <f>TRIM(Table1[[#This Row],[Vendor ID]])</f>
        <v/>
      </c>
      <c r="BC2875">
        <f>IF(Table1[[#This Row],[Reference Number]]=Q2874,BC2874,BC2874+1)</f>
        <v>2</v>
      </c>
    </row>
    <row r="2876" spans="1:55" ht="11.25" hidden="1" customHeight="1">
      <c r="A2876" s="1"/>
      <c r="B2876" s="88" t="str">
        <f>IF(Table1[[#This Row],[Posting Date]]&lt;&gt;"",IF(Table1[[#This Row],[Reference Number]]=Q2875,B2875+1,1),"")</f>
        <v/>
      </c>
      <c r="C2876" s="61"/>
      <c r="D2876" s="61"/>
      <c r="E2876" s="218"/>
      <c r="F2876" s="143" t="str">
        <f>IFERROR(IF(VLOOKUP(Table1[[#This Row],[Budget Code Description]],Dimentions!$X$6:$AC$132,2,FALSE)="","",VLOOKUP(Table1[[#This Row],[Budget Code Description]],Dimentions!$X$6:$AC$132,2,FALSE)),"")</f>
        <v/>
      </c>
      <c r="G2876" s="143" t="str">
        <f>IFERROR(VLOOKUP(Table1[[#This Row],[Budget Code Description]],Dimentions!$X$6:$AC$132,3,FALSE),"")</f>
        <v/>
      </c>
      <c r="H2876" s="64" t="str">
        <f>IFERROR(VLOOKUP(Table1[[#This Row],[Account]],Dimentions!$S$6:$V$233,2,FALSE),"")</f>
        <v/>
      </c>
      <c r="I2876" s="62">
        <f>_xlfn.NUMBERVALUE(LEFT(Table1[[#This Row],[Account]],1))</f>
        <v>0</v>
      </c>
      <c r="J2876" s="62" t="str">
        <f>IFERROR(VLOOKUP(Table1[[#This Row],[Budget Code Description]],Table6[#All],7,FALSE),"")</f>
        <v/>
      </c>
      <c r="K2876" s="143" t="str">
        <f>IFERROR(VLOOKUP(Table1[[#This Row],[Budget Code Description]],Table6[#All],8,FALSE),"")</f>
        <v/>
      </c>
      <c r="L2876" s="63"/>
      <c r="M2876" s="65" t="str">
        <f>IFERROR(VLOOKUP(Table1[[#This Row],[Staff ID]],Table2[],2,FALSE),"")</f>
        <v/>
      </c>
      <c r="N2876" s="211" t="str">
        <f>IFERROR(IF(VLOOKUP(Table1[[#This Row],[Budget Code Description]],Dimentions!$X$6:$AC$97,4,FALSE)="","",VLOOKUP(Table1[[#This Row],[Budget Code Description]],Dimentions!$X$6:$AC$97,4,FALSE)),"")</f>
        <v/>
      </c>
      <c r="O2876" s="65" t="str">
        <f>IFERROR(VLOOKUP(Table1[[#This Row],[Vendor ID]],Table549[],2,FALSE),"")</f>
        <v/>
      </c>
      <c r="P2876" s="63"/>
      <c r="Q2876" s="143" t="str">
        <f>IF(Table1[[#This Row],[Posting Date]]&lt;&gt;"",$D$9,"")</f>
        <v/>
      </c>
      <c r="R2876" s="159" t="str">
        <f>IF(Table1[[#This Row],[Posting Date]]&lt;&gt;"",$D$10,"")</f>
        <v/>
      </c>
      <c r="S2876" s="66"/>
      <c r="T2876" s="63"/>
      <c r="U2876" s="67"/>
      <c r="V2876" s="67"/>
      <c r="W2876" s="67" t="str">
        <f t="shared" si="45"/>
        <v/>
      </c>
      <c r="X2876" s="161" t="str">
        <f>IF(E2876="","",(IF(Table1[[#This Row],[Cur]]="USD",Table1[[#This Row],[Cur_Amount Debit]],Table1[[#This Row],[Cur_Amount Debit]]/Table1[[#This Row],[Exchange Rate]])))</f>
        <v/>
      </c>
      <c r="Y2876" s="161" t="str">
        <f>IF(E2876="","",(IF(Table1[[#This Row],[Cur]]="USD",Table1[[#This Row],[Cur_Amount Credit]],Table1[[#This Row],[Cur_Amount Credit]]/ExchangeRate)))</f>
        <v/>
      </c>
      <c r="Z2876" s="203" t="str">
        <f>IF(E2876="","",(Table1[[#This Row],[Debit USD]]-Table1[[#This Row],[Credit USD]]))</f>
        <v/>
      </c>
      <c r="AA2876" s="122"/>
      <c r="AB2876" s="1"/>
      <c r="AC2876" s="15"/>
      <c r="AD2876" s="15" t="str">
        <f>IF(AND(OR(Table1[[#This Row],[Account]]="15030",Table1[[#This Row],[Account]]="15035",Table1[[#This Row],[Account]]="20150"),Table1[[#This Row],[Vendor ID]]=""),1,"")</f>
        <v/>
      </c>
      <c r="AE2876" s="15"/>
      <c r="AF2876" s="15"/>
      <c r="AG2876" s="15"/>
      <c r="AH2876" s="46" t="str">
        <f>IF(Table1[[#This Row],[Posting Date]]&lt;&gt;"","GJ-"&amp;CountryID,"")</f>
        <v/>
      </c>
      <c r="AI2876" s="59" t="str">
        <f>IF(Table1[[#This Row],[Posting Date]]&lt;&gt;"",Table1[[#This Row],[Posting Date]],"")</f>
        <v/>
      </c>
      <c r="AJ2876" s="46"/>
      <c r="AK2876" s="46" t="str">
        <f>IF(Table1[[#This Row],[Description]]&lt;&gt;"",Table1[[#This Row],[Description]],"")</f>
        <v/>
      </c>
      <c r="AL2876" s="46" t="str">
        <f>IF(Table1[[#This Row],[Posting Date]]&lt;&gt;"",Table1[[#This Row],[Reference Number]],"")</f>
        <v/>
      </c>
      <c r="AM2876" s="46" t="str">
        <f>TRIM(Table1[[#This Row],[Line '#]])</f>
        <v/>
      </c>
      <c r="AN2876" s="46" t="str">
        <f>TRIM(Table1[[#This Row],[Account]])</f>
        <v/>
      </c>
      <c r="AO2876" s="46" t="str">
        <f>IF(Table1[[#This Row],[Posting Date]]&lt;&gt;"",$D$5,"")</f>
        <v/>
      </c>
      <c r="AP2876" s="46" t="str">
        <f>TRIM(Table1[[#This Row],[Departments-Prgrams]])</f>
        <v/>
      </c>
      <c r="AQ2876" s="46" t="str">
        <f>TRIM(Table1[[#This Row],[Grant]])</f>
        <v/>
      </c>
      <c r="AR2876" s="46" t="str">
        <f>TRIM(Table1[[#This Row],[Staff ID]])</f>
        <v/>
      </c>
      <c r="AS2876" s="46" t="str">
        <f>IF(TRIM(Table1[[#This Row],[Budget Code]])=0,"",TRIM(Table1[[#This Row],[Budget Code]]))</f>
        <v/>
      </c>
      <c r="AT2876" s="46" t="str">
        <f>IF(Table1[[#This Row],[Line Description]]&lt;&gt;"",Table1[[#This Row],[Line Description]],"")</f>
        <v/>
      </c>
      <c r="AU2876" s="46" t="str">
        <f>IF(Table1[[#This Row],[Cur_Amount Debit]]&gt;0,ROUND(Table1[[#This Row],[Cur_Amount Debit]],2),"")</f>
        <v/>
      </c>
      <c r="AV2876" s="46" t="str">
        <f>IF(Table1[[#This Row],[Cur_Amount Credit]]&gt;0,ROUND(Table1[[#This Row],[Cur_Amount Credit]],2),"")</f>
        <v/>
      </c>
      <c r="AW2876" s="46" t="str">
        <f>LEFT(Table1[[#This Row],[Cur]],3)</f>
        <v/>
      </c>
      <c r="AX2876" s="59"/>
      <c r="AY2876" s="46"/>
      <c r="AZ2876" s="46" t="str">
        <f>IF(Table1[[#This Row],[Cur]]&lt;&gt;"",IF(Table1[[#This Row],[Cur]]="USD","",ExchangeRate),"")</f>
        <v/>
      </c>
      <c r="BA2876" s="46" t="str">
        <f>IF(Table1[[#This Row],[Grant]]&lt;&gt;"",VLOOKUP(Table1[[#This Row],[Grant]],Grants!B:D,3),"")</f>
        <v/>
      </c>
      <c r="BB2876" s="46" t="str">
        <f>TRIM(Table1[[#This Row],[Vendor ID]])</f>
        <v/>
      </c>
      <c r="BC2876">
        <f>IF(Table1[[#This Row],[Reference Number]]=Q2875,BC2875,BC2875+1)</f>
        <v>2</v>
      </c>
    </row>
    <row r="2877" spans="1:55" ht="11.25" hidden="1" customHeight="1">
      <c r="A2877" s="1"/>
      <c r="B2877" s="88" t="str">
        <f>IF(Table1[[#This Row],[Posting Date]]&lt;&gt;"",IF(Table1[[#This Row],[Reference Number]]=Q2876,B2876+1,1),"")</f>
        <v/>
      </c>
      <c r="C2877" s="61"/>
      <c r="D2877" s="61"/>
      <c r="E2877" s="218"/>
      <c r="F2877" s="143" t="str">
        <f>IFERROR(IF(VLOOKUP(Table1[[#This Row],[Budget Code Description]],Dimentions!$X$6:$AC$132,2,FALSE)="","",VLOOKUP(Table1[[#This Row],[Budget Code Description]],Dimentions!$X$6:$AC$132,2,FALSE)),"")</f>
        <v/>
      </c>
      <c r="G2877" s="143" t="str">
        <f>IFERROR(VLOOKUP(Table1[[#This Row],[Budget Code Description]],Dimentions!$X$6:$AC$132,3,FALSE),"")</f>
        <v/>
      </c>
      <c r="H2877" s="64" t="str">
        <f>IFERROR(VLOOKUP(Table1[[#This Row],[Account]],Dimentions!$S$6:$V$233,2,FALSE),"")</f>
        <v/>
      </c>
      <c r="I2877" s="62">
        <f>_xlfn.NUMBERVALUE(LEFT(Table1[[#This Row],[Account]],1))</f>
        <v>0</v>
      </c>
      <c r="J2877" s="62" t="str">
        <f>IFERROR(VLOOKUP(Table1[[#This Row],[Budget Code Description]],Table6[#All],7,FALSE),"")</f>
        <v/>
      </c>
      <c r="K2877" s="143" t="str">
        <f>IFERROR(VLOOKUP(Table1[[#This Row],[Budget Code Description]],Table6[#All],8,FALSE),"")</f>
        <v/>
      </c>
      <c r="L2877" s="63"/>
      <c r="M2877" s="65" t="str">
        <f>IFERROR(VLOOKUP(Table1[[#This Row],[Staff ID]],Table2[],2,FALSE),"")</f>
        <v/>
      </c>
      <c r="N2877" s="211" t="str">
        <f>IFERROR(IF(VLOOKUP(Table1[[#This Row],[Budget Code Description]],Dimentions!$X$6:$AC$97,4,FALSE)="","",VLOOKUP(Table1[[#This Row],[Budget Code Description]],Dimentions!$X$6:$AC$97,4,FALSE)),"")</f>
        <v/>
      </c>
      <c r="O2877" s="65" t="str">
        <f>IFERROR(VLOOKUP(Table1[[#This Row],[Vendor ID]],Table549[],2,FALSE),"")</f>
        <v/>
      </c>
      <c r="P2877" s="63"/>
      <c r="Q2877" s="143" t="str">
        <f>IF(Table1[[#This Row],[Posting Date]]&lt;&gt;"",$D$9,"")</f>
        <v/>
      </c>
      <c r="R2877" s="159" t="str">
        <f>IF(Table1[[#This Row],[Posting Date]]&lt;&gt;"",$D$10,"")</f>
        <v/>
      </c>
      <c r="S2877" s="66"/>
      <c r="T2877" s="63"/>
      <c r="U2877" s="67"/>
      <c r="V2877" s="67"/>
      <c r="W2877" s="67" t="str">
        <f t="shared" si="45"/>
        <v/>
      </c>
      <c r="X2877" s="161" t="str">
        <f>IF(E2877="","",(IF(Table1[[#This Row],[Cur]]="USD",Table1[[#This Row],[Cur_Amount Debit]],Table1[[#This Row],[Cur_Amount Debit]]/Table1[[#This Row],[Exchange Rate]])))</f>
        <v/>
      </c>
      <c r="Y2877" s="161" t="str">
        <f>IF(E2877="","",(IF(Table1[[#This Row],[Cur]]="USD",Table1[[#This Row],[Cur_Amount Credit]],Table1[[#This Row],[Cur_Amount Credit]]/ExchangeRate)))</f>
        <v/>
      </c>
      <c r="Z2877" s="203" t="str">
        <f>IF(E2877="","",(Table1[[#This Row],[Debit USD]]-Table1[[#This Row],[Credit USD]]))</f>
        <v/>
      </c>
      <c r="AA2877" s="122"/>
      <c r="AB2877" s="1"/>
      <c r="AC2877" s="15"/>
      <c r="AD2877" s="15" t="str">
        <f>IF(AND(OR(Table1[[#This Row],[Account]]="15030",Table1[[#This Row],[Account]]="15035",Table1[[#This Row],[Account]]="20150"),Table1[[#This Row],[Vendor ID]]=""),1,"")</f>
        <v/>
      </c>
      <c r="AE2877" s="15"/>
      <c r="AF2877" s="15"/>
      <c r="AG2877" s="15"/>
      <c r="AH2877" s="46" t="str">
        <f>IF(Table1[[#This Row],[Posting Date]]&lt;&gt;"","GJ-"&amp;CountryID,"")</f>
        <v/>
      </c>
      <c r="AI2877" s="59" t="str">
        <f>IF(Table1[[#This Row],[Posting Date]]&lt;&gt;"",Table1[[#This Row],[Posting Date]],"")</f>
        <v/>
      </c>
      <c r="AJ2877" s="46"/>
      <c r="AK2877" s="46" t="str">
        <f>IF(Table1[[#This Row],[Description]]&lt;&gt;"",Table1[[#This Row],[Description]],"")</f>
        <v/>
      </c>
      <c r="AL2877" s="46" t="str">
        <f>IF(Table1[[#This Row],[Posting Date]]&lt;&gt;"",Table1[[#This Row],[Reference Number]],"")</f>
        <v/>
      </c>
      <c r="AM2877" s="46" t="str">
        <f>TRIM(Table1[[#This Row],[Line '#]])</f>
        <v/>
      </c>
      <c r="AN2877" s="46" t="str">
        <f>TRIM(Table1[[#This Row],[Account]])</f>
        <v/>
      </c>
      <c r="AO2877" s="46" t="str">
        <f>IF(Table1[[#This Row],[Posting Date]]&lt;&gt;"",$D$5,"")</f>
        <v/>
      </c>
      <c r="AP2877" s="46" t="str">
        <f>TRIM(Table1[[#This Row],[Departments-Prgrams]])</f>
        <v/>
      </c>
      <c r="AQ2877" s="46" t="str">
        <f>TRIM(Table1[[#This Row],[Grant]])</f>
        <v/>
      </c>
      <c r="AR2877" s="46" t="str">
        <f>TRIM(Table1[[#This Row],[Staff ID]])</f>
        <v/>
      </c>
      <c r="AS2877" s="46" t="str">
        <f>IF(TRIM(Table1[[#This Row],[Budget Code]])=0,"",TRIM(Table1[[#This Row],[Budget Code]]))</f>
        <v/>
      </c>
      <c r="AT2877" s="46" t="str">
        <f>IF(Table1[[#This Row],[Line Description]]&lt;&gt;"",Table1[[#This Row],[Line Description]],"")</f>
        <v/>
      </c>
      <c r="AU2877" s="46" t="str">
        <f>IF(Table1[[#This Row],[Cur_Amount Debit]]&gt;0,ROUND(Table1[[#This Row],[Cur_Amount Debit]],2),"")</f>
        <v/>
      </c>
      <c r="AV2877" s="46" t="str">
        <f>IF(Table1[[#This Row],[Cur_Amount Credit]]&gt;0,ROUND(Table1[[#This Row],[Cur_Amount Credit]],2),"")</f>
        <v/>
      </c>
      <c r="AW2877" s="46" t="str">
        <f>LEFT(Table1[[#This Row],[Cur]],3)</f>
        <v/>
      </c>
      <c r="AX2877" s="59"/>
      <c r="AY2877" s="46"/>
      <c r="AZ2877" s="46" t="str">
        <f>IF(Table1[[#This Row],[Cur]]&lt;&gt;"",IF(Table1[[#This Row],[Cur]]="USD","",ExchangeRate),"")</f>
        <v/>
      </c>
      <c r="BA2877" s="46" t="str">
        <f>IF(Table1[[#This Row],[Grant]]&lt;&gt;"",VLOOKUP(Table1[[#This Row],[Grant]],Grants!B:D,3),"")</f>
        <v/>
      </c>
      <c r="BB2877" s="46" t="str">
        <f>TRIM(Table1[[#This Row],[Vendor ID]])</f>
        <v/>
      </c>
      <c r="BC2877">
        <f>IF(Table1[[#This Row],[Reference Number]]=Q2876,BC2876,BC2876+1)</f>
        <v>2</v>
      </c>
    </row>
    <row r="2878" spans="1:55" ht="11.25" hidden="1" customHeight="1">
      <c r="A2878" s="1"/>
      <c r="B2878" s="88" t="str">
        <f>IF(Table1[[#This Row],[Posting Date]]&lt;&gt;"",IF(Table1[[#This Row],[Reference Number]]=Q2877,B2877+1,1),"")</f>
        <v/>
      </c>
      <c r="C2878" s="61"/>
      <c r="D2878" s="61"/>
      <c r="E2878" s="218"/>
      <c r="F2878" s="143" t="str">
        <f>IFERROR(IF(VLOOKUP(Table1[[#This Row],[Budget Code Description]],Dimentions!$X$6:$AC$132,2,FALSE)="","",VLOOKUP(Table1[[#This Row],[Budget Code Description]],Dimentions!$X$6:$AC$132,2,FALSE)),"")</f>
        <v/>
      </c>
      <c r="G2878" s="143" t="str">
        <f>IFERROR(VLOOKUP(Table1[[#This Row],[Budget Code Description]],Dimentions!$X$6:$AC$132,3,FALSE),"")</f>
        <v/>
      </c>
      <c r="H2878" s="64" t="str">
        <f>IFERROR(VLOOKUP(Table1[[#This Row],[Account]],Dimentions!$S$6:$V$233,2,FALSE),"")</f>
        <v/>
      </c>
      <c r="I2878" s="62">
        <f>_xlfn.NUMBERVALUE(LEFT(Table1[[#This Row],[Account]],1))</f>
        <v>0</v>
      </c>
      <c r="J2878" s="62" t="str">
        <f>IFERROR(VLOOKUP(Table1[[#This Row],[Budget Code Description]],Table6[#All],7,FALSE),"")</f>
        <v/>
      </c>
      <c r="K2878" s="143" t="str">
        <f>IFERROR(VLOOKUP(Table1[[#This Row],[Budget Code Description]],Table6[#All],8,FALSE),"")</f>
        <v/>
      </c>
      <c r="L2878" s="63"/>
      <c r="M2878" s="65" t="str">
        <f>IFERROR(VLOOKUP(Table1[[#This Row],[Staff ID]],Table2[],2,FALSE),"")</f>
        <v/>
      </c>
      <c r="N2878" s="211" t="str">
        <f>IFERROR(IF(VLOOKUP(Table1[[#This Row],[Budget Code Description]],Dimentions!$X$6:$AC$97,4,FALSE)="","",VLOOKUP(Table1[[#This Row],[Budget Code Description]],Dimentions!$X$6:$AC$97,4,FALSE)),"")</f>
        <v/>
      </c>
      <c r="O2878" s="65" t="str">
        <f>IFERROR(VLOOKUP(Table1[[#This Row],[Vendor ID]],Table549[],2,FALSE),"")</f>
        <v/>
      </c>
      <c r="P2878" s="63"/>
      <c r="Q2878" s="143" t="str">
        <f>IF(Table1[[#This Row],[Posting Date]]&lt;&gt;"",$D$9,"")</f>
        <v/>
      </c>
      <c r="R2878" s="159" t="str">
        <f>IF(Table1[[#This Row],[Posting Date]]&lt;&gt;"",$D$10,"")</f>
        <v/>
      </c>
      <c r="S2878" s="66"/>
      <c r="T2878" s="63"/>
      <c r="U2878" s="67"/>
      <c r="V2878" s="67"/>
      <c r="W2878" s="67" t="str">
        <f t="shared" si="45"/>
        <v/>
      </c>
      <c r="X2878" s="161" t="str">
        <f>IF(E2878="","",(IF(Table1[[#This Row],[Cur]]="USD",Table1[[#This Row],[Cur_Amount Debit]],Table1[[#This Row],[Cur_Amount Debit]]/Table1[[#This Row],[Exchange Rate]])))</f>
        <v/>
      </c>
      <c r="Y2878" s="161" t="str">
        <f>IF(E2878="","",(IF(Table1[[#This Row],[Cur]]="USD",Table1[[#This Row],[Cur_Amount Credit]],Table1[[#This Row],[Cur_Amount Credit]]/ExchangeRate)))</f>
        <v/>
      </c>
      <c r="Z2878" s="203" t="str">
        <f>IF(E2878="","",(Table1[[#This Row],[Debit USD]]-Table1[[#This Row],[Credit USD]]))</f>
        <v/>
      </c>
      <c r="AA2878" s="122"/>
      <c r="AB2878" s="1"/>
      <c r="AC2878" s="15"/>
      <c r="AD2878" s="15" t="str">
        <f>IF(AND(OR(Table1[[#This Row],[Account]]="15030",Table1[[#This Row],[Account]]="15035",Table1[[#This Row],[Account]]="20150"),Table1[[#This Row],[Vendor ID]]=""),1,"")</f>
        <v/>
      </c>
      <c r="AE2878" s="15"/>
      <c r="AF2878" s="15"/>
      <c r="AG2878" s="15"/>
      <c r="AH2878" s="46" t="str">
        <f>IF(Table1[[#This Row],[Posting Date]]&lt;&gt;"","GJ-"&amp;CountryID,"")</f>
        <v/>
      </c>
      <c r="AI2878" s="59" t="str">
        <f>IF(Table1[[#This Row],[Posting Date]]&lt;&gt;"",Table1[[#This Row],[Posting Date]],"")</f>
        <v/>
      </c>
      <c r="AJ2878" s="46"/>
      <c r="AK2878" s="46" t="str">
        <f>IF(Table1[[#This Row],[Description]]&lt;&gt;"",Table1[[#This Row],[Description]],"")</f>
        <v/>
      </c>
      <c r="AL2878" s="46" t="str">
        <f>IF(Table1[[#This Row],[Posting Date]]&lt;&gt;"",Table1[[#This Row],[Reference Number]],"")</f>
        <v/>
      </c>
      <c r="AM2878" s="46" t="str">
        <f>TRIM(Table1[[#This Row],[Line '#]])</f>
        <v/>
      </c>
      <c r="AN2878" s="46" t="str">
        <f>TRIM(Table1[[#This Row],[Account]])</f>
        <v/>
      </c>
      <c r="AO2878" s="46" t="str">
        <f>IF(Table1[[#This Row],[Posting Date]]&lt;&gt;"",$D$5,"")</f>
        <v/>
      </c>
      <c r="AP2878" s="46" t="str">
        <f>TRIM(Table1[[#This Row],[Departments-Prgrams]])</f>
        <v/>
      </c>
      <c r="AQ2878" s="46" t="str">
        <f>TRIM(Table1[[#This Row],[Grant]])</f>
        <v/>
      </c>
      <c r="AR2878" s="46" t="str">
        <f>TRIM(Table1[[#This Row],[Staff ID]])</f>
        <v/>
      </c>
      <c r="AS2878" s="46" t="str">
        <f>IF(TRIM(Table1[[#This Row],[Budget Code]])=0,"",TRIM(Table1[[#This Row],[Budget Code]]))</f>
        <v/>
      </c>
      <c r="AT2878" s="46" t="str">
        <f>IF(Table1[[#This Row],[Line Description]]&lt;&gt;"",Table1[[#This Row],[Line Description]],"")</f>
        <v/>
      </c>
      <c r="AU2878" s="46" t="str">
        <f>IF(Table1[[#This Row],[Cur_Amount Debit]]&gt;0,ROUND(Table1[[#This Row],[Cur_Amount Debit]],2),"")</f>
        <v/>
      </c>
      <c r="AV2878" s="46" t="str">
        <f>IF(Table1[[#This Row],[Cur_Amount Credit]]&gt;0,ROUND(Table1[[#This Row],[Cur_Amount Credit]],2),"")</f>
        <v/>
      </c>
      <c r="AW2878" s="46" t="str">
        <f>LEFT(Table1[[#This Row],[Cur]],3)</f>
        <v/>
      </c>
      <c r="AX2878" s="59"/>
      <c r="AY2878" s="46"/>
      <c r="AZ2878" s="46" t="str">
        <f>IF(Table1[[#This Row],[Cur]]&lt;&gt;"",IF(Table1[[#This Row],[Cur]]="USD","",ExchangeRate),"")</f>
        <v/>
      </c>
      <c r="BA2878" s="46" t="str">
        <f>IF(Table1[[#This Row],[Grant]]&lt;&gt;"",VLOOKUP(Table1[[#This Row],[Grant]],Grants!B:D,3),"")</f>
        <v/>
      </c>
      <c r="BB2878" s="46" t="str">
        <f>TRIM(Table1[[#This Row],[Vendor ID]])</f>
        <v/>
      </c>
      <c r="BC2878">
        <f>IF(Table1[[#This Row],[Reference Number]]=Q2877,BC2877,BC2877+1)</f>
        <v>2</v>
      </c>
    </row>
    <row r="2879" spans="1:55" ht="11.25" hidden="1" customHeight="1">
      <c r="A2879" s="1"/>
      <c r="B2879" s="88" t="str">
        <f>IF(Table1[[#This Row],[Posting Date]]&lt;&gt;"",IF(Table1[[#This Row],[Reference Number]]=Q2878,B2878+1,1),"")</f>
        <v/>
      </c>
      <c r="C2879" s="61"/>
      <c r="D2879" s="61"/>
      <c r="E2879" s="218"/>
      <c r="F2879" s="143" t="str">
        <f>IFERROR(IF(VLOOKUP(Table1[[#This Row],[Budget Code Description]],Dimentions!$X$6:$AC$132,2,FALSE)="","",VLOOKUP(Table1[[#This Row],[Budget Code Description]],Dimentions!$X$6:$AC$132,2,FALSE)),"")</f>
        <v/>
      </c>
      <c r="G2879" s="143" t="str">
        <f>IFERROR(VLOOKUP(Table1[[#This Row],[Budget Code Description]],Dimentions!$X$6:$AC$132,3,FALSE),"")</f>
        <v/>
      </c>
      <c r="H2879" s="64" t="str">
        <f>IFERROR(VLOOKUP(Table1[[#This Row],[Account]],Dimentions!$S$6:$V$233,2,FALSE),"")</f>
        <v/>
      </c>
      <c r="I2879" s="62">
        <f>_xlfn.NUMBERVALUE(LEFT(Table1[[#This Row],[Account]],1))</f>
        <v>0</v>
      </c>
      <c r="J2879" s="62" t="str">
        <f>IFERROR(VLOOKUP(Table1[[#This Row],[Budget Code Description]],Table6[#All],7,FALSE),"")</f>
        <v/>
      </c>
      <c r="K2879" s="143" t="str">
        <f>IFERROR(VLOOKUP(Table1[[#This Row],[Budget Code Description]],Table6[#All],8,FALSE),"")</f>
        <v/>
      </c>
      <c r="L2879" s="63"/>
      <c r="M2879" s="65" t="str">
        <f>IFERROR(VLOOKUP(Table1[[#This Row],[Staff ID]],Table2[],2,FALSE),"")</f>
        <v/>
      </c>
      <c r="N2879" s="211" t="str">
        <f>IFERROR(IF(VLOOKUP(Table1[[#This Row],[Budget Code Description]],Dimentions!$X$6:$AC$97,4,FALSE)="","",VLOOKUP(Table1[[#This Row],[Budget Code Description]],Dimentions!$X$6:$AC$97,4,FALSE)),"")</f>
        <v/>
      </c>
      <c r="O2879" s="65" t="str">
        <f>IFERROR(VLOOKUP(Table1[[#This Row],[Vendor ID]],Table549[],2,FALSE),"")</f>
        <v/>
      </c>
      <c r="P2879" s="63"/>
      <c r="Q2879" s="143" t="str">
        <f>IF(Table1[[#This Row],[Posting Date]]&lt;&gt;"",$D$9,"")</f>
        <v/>
      </c>
      <c r="R2879" s="159" t="str">
        <f>IF(Table1[[#This Row],[Posting Date]]&lt;&gt;"",$D$10,"")</f>
        <v/>
      </c>
      <c r="S2879" s="66"/>
      <c r="T2879" s="63"/>
      <c r="U2879" s="67"/>
      <c r="V2879" s="67"/>
      <c r="W2879" s="67" t="str">
        <f t="shared" si="45"/>
        <v/>
      </c>
      <c r="X2879" s="161" t="str">
        <f>IF(E2879="","",(IF(Table1[[#This Row],[Cur]]="USD",Table1[[#This Row],[Cur_Amount Debit]],Table1[[#This Row],[Cur_Amount Debit]]/Table1[[#This Row],[Exchange Rate]])))</f>
        <v/>
      </c>
      <c r="Y2879" s="161" t="str">
        <f>IF(E2879="","",(IF(Table1[[#This Row],[Cur]]="USD",Table1[[#This Row],[Cur_Amount Credit]],Table1[[#This Row],[Cur_Amount Credit]]/ExchangeRate)))</f>
        <v/>
      </c>
      <c r="Z2879" s="203" t="str">
        <f>IF(E2879="","",(Table1[[#This Row],[Debit USD]]-Table1[[#This Row],[Credit USD]]))</f>
        <v/>
      </c>
      <c r="AA2879" s="122"/>
      <c r="AB2879" s="1"/>
      <c r="AC2879" s="15"/>
      <c r="AD2879" s="15" t="str">
        <f>IF(AND(OR(Table1[[#This Row],[Account]]="15030",Table1[[#This Row],[Account]]="15035",Table1[[#This Row],[Account]]="20150"),Table1[[#This Row],[Vendor ID]]=""),1,"")</f>
        <v/>
      </c>
      <c r="AE2879" s="15"/>
      <c r="AF2879" s="15"/>
      <c r="AG2879" s="15"/>
      <c r="AH2879" s="46" t="str">
        <f>IF(Table1[[#This Row],[Posting Date]]&lt;&gt;"","GJ-"&amp;CountryID,"")</f>
        <v/>
      </c>
      <c r="AI2879" s="59" t="str">
        <f>IF(Table1[[#This Row],[Posting Date]]&lt;&gt;"",Table1[[#This Row],[Posting Date]],"")</f>
        <v/>
      </c>
      <c r="AJ2879" s="46"/>
      <c r="AK2879" s="46" t="str">
        <f>IF(Table1[[#This Row],[Description]]&lt;&gt;"",Table1[[#This Row],[Description]],"")</f>
        <v/>
      </c>
      <c r="AL2879" s="46" t="str">
        <f>IF(Table1[[#This Row],[Posting Date]]&lt;&gt;"",Table1[[#This Row],[Reference Number]],"")</f>
        <v/>
      </c>
      <c r="AM2879" s="46" t="str">
        <f>TRIM(Table1[[#This Row],[Line '#]])</f>
        <v/>
      </c>
      <c r="AN2879" s="46" t="str">
        <f>TRIM(Table1[[#This Row],[Account]])</f>
        <v/>
      </c>
      <c r="AO2879" s="46" t="str">
        <f>IF(Table1[[#This Row],[Posting Date]]&lt;&gt;"",$D$5,"")</f>
        <v/>
      </c>
      <c r="AP2879" s="46" t="str">
        <f>TRIM(Table1[[#This Row],[Departments-Prgrams]])</f>
        <v/>
      </c>
      <c r="AQ2879" s="46" t="str">
        <f>TRIM(Table1[[#This Row],[Grant]])</f>
        <v/>
      </c>
      <c r="AR2879" s="46" t="str">
        <f>TRIM(Table1[[#This Row],[Staff ID]])</f>
        <v/>
      </c>
      <c r="AS2879" s="46" t="str">
        <f>IF(TRIM(Table1[[#This Row],[Budget Code]])=0,"",TRIM(Table1[[#This Row],[Budget Code]]))</f>
        <v/>
      </c>
      <c r="AT2879" s="46" t="str">
        <f>IF(Table1[[#This Row],[Line Description]]&lt;&gt;"",Table1[[#This Row],[Line Description]],"")</f>
        <v/>
      </c>
      <c r="AU2879" s="46" t="str">
        <f>IF(Table1[[#This Row],[Cur_Amount Debit]]&gt;0,ROUND(Table1[[#This Row],[Cur_Amount Debit]],2),"")</f>
        <v/>
      </c>
      <c r="AV2879" s="46" t="str">
        <f>IF(Table1[[#This Row],[Cur_Amount Credit]]&gt;0,ROUND(Table1[[#This Row],[Cur_Amount Credit]],2),"")</f>
        <v/>
      </c>
      <c r="AW2879" s="46" t="str">
        <f>LEFT(Table1[[#This Row],[Cur]],3)</f>
        <v/>
      </c>
      <c r="AX2879" s="59"/>
      <c r="AY2879" s="46"/>
      <c r="AZ2879" s="46" t="str">
        <f>IF(Table1[[#This Row],[Cur]]&lt;&gt;"",IF(Table1[[#This Row],[Cur]]="USD","",ExchangeRate),"")</f>
        <v/>
      </c>
      <c r="BA2879" s="46" t="str">
        <f>IF(Table1[[#This Row],[Grant]]&lt;&gt;"",VLOOKUP(Table1[[#This Row],[Grant]],Grants!B:D,3),"")</f>
        <v/>
      </c>
      <c r="BB2879" s="46" t="str">
        <f>TRIM(Table1[[#This Row],[Vendor ID]])</f>
        <v/>
      </c>
      <c r="BC2879">
        <f>IF(Table1[[#This Row],[Reference Number]]=Q2878,BC2878,BC2878+1)</f>
        <v>2</v>
      </c>
    </row>
    <row r="2880" spans="1:55" ht="11.25" hidden="1" customHeight="1">
      <c r="A2880" s="1"/>
      <c r="B2880" s="88" t="str">
        <f>IF(Table1[[#This Row],[Posting Date]]&lt;&gt;"",IF(Table1[[#This Row],[Reference Number]]=Q2879,B2879+1,1),"")</f>
        <v/>
      </c>
      <c r="C2880" s="61"/>
      <c r="D2880" s="61"/>
      <c r="E2880" s="218"/>
      <c r="F2880" s="143" t="str">
        <f>IFERROR(IF(VLOOKUP(Table1[[#This Row],[Budget Code Description]],Dimentions!$X$6:$AC$132,2,FALSE)="","",VLOOKUP(Table1[[#This Row],[Budget Code Description]],Dimentions!$X$6:$AC$132,2,FALSE)),"")</f>
        <v/>
      </c>
      <c r="G2880" s="143" t="str">
        <f>IFERROR(VLOOKUP(Table1[[#This Row],[Budget Code Description]],Dimentions!$X$6:$AC$132,3,FALSE),"")</f>
        <v/>
      </c>
      <c r="H2880" s="64" t="str">
        <f>IFERROR(VLOOKUP(Table1[[#This Row],[Account]],Dimentions!$S$6:$V$233,2,FALSE),"")</f>
        <v/>
      </c>
      <c r="I2880" s="62">
        <f>_xlfn.NUMBERVALUE(LEFT(Table1[[#This Row],[Account]],1))</f>
        <v>0</v>
      </c>
      <c r="J2880" s="62" t="str">
        <f>IFERROR(VLOOKUP(Table1[[#This Row],[Budget Code Description]],Table6[#All],7,FALSE),"")</f>
        <v/>
      </c>
      <c r="K2880" s="143" t="str">
        <f>IFERROR(VLOOKUP(Table1[[#This Row],[Budget Code Description]],Table6[#All],8,FALSE),"")</f>
        <v/>
      </c>
      <c r="L2880" s="63"/>
      <c r="M2880" s="65" t="str">
        <f>IFERROR(VLOOKUP(Table1[[#This Row],[Staff ID]],Table2[],2,FALSE),"")</f>
        <v/>
      </c>
      <c r="N2880" s="211" t="str">
        <f>IFERROR(IF(VLOOKUP(Table1[[#This Row],[Budget Code Description]],Dimentions!$X$6:$AC$97,4,FALSE)="","",VLOOKUP(Table1[[#This Row],[Budget Code Description]],Dimentions!$X$6:$AC$97,4,FALSE)),"")</f>
        <v/>
      </c>
      <c r="O2880" s="65" t="str">
        <f>IFERROR(VLOOKUP(Table1[[#This Row],[Vendor ID]],Table549[],2,FALSE),"")</f>
        <v/>
      </c>
      <c r="P2880" s="63"/>
      <c r="Q2880" s="143" t="str">
        <f>IF(Table1[[#This Row],[Posting Date]]&lt;&gt;"",$D$9,"")</f>
        <v/>
      </c>
      <c r="R2880" s="159" t="str">
        <f>IF(Table1[[#This Row],[Posting Date]]&lt;&gt;"",$D$10,"")</f>
        <v/>
      </c>
      <c r="S2880" s="66"/>
      <c r="T2880" s="63"/>
      <c r="U2880" s="67"/>
      <c r="V2880" s="67"/>
      <c r="W2880" s="67" t="str">
        <f t="shared" si="45"/>
        <v/>
      </c>
      <c r="X2880" s="161" t="str">
        <f>IF(E2880="","",(IF(Table1[[#This Row],[Cur]]="USD",Table1[[#This Row],[Cur_Amount Debit]],Table1[[#This Row],[Cur_Amount Debit]]/Table1[[#This Row],[Exchange Rate]])))</f>
        <v/>
      </c>
      <c r="Y2880" s="161" t="str">
        <f>IF(E2880="","",(IF(Table1[[#This Row],[Cur]]="USD",Table1[[#This Row],[Cur_Amount Credit]],Table1[[#This Row],[Cur_Amount Credit]]/ExchangeRate)))</f>
        <v/>
      </c>
      <c r="Z2880" s="203" t="str">
        <f>IF(E2880="","",(Table1[[#This Row],[Debit USD]]-Table1[[#This Row],[Credit USD]]))</f>
        <v/>
      </c>
      <c r="AA2880" s="122"/>
      <c r="AB2880" s="1"/>
      <c r="AC2880" s="15"/>
      <c r="AD2880" s="15" t="str">
        <f>IF(AND(OR(Table1[[#This Row],[Account]]="15030",Table1[[#This Row],[Account]]="15035",Table1[[#This Row],[Account]]="20150"),Table1[[#This Row],[Vendor ID]]=""),1,"")</f>
        <v/>
      </c>
      <c r="AE2880" s="15"/>
      <c r="AF2880" s="15"/>
      <c r="AG2880" s="15"/>
      <c r="AH2880" s="46" t="str">
        <f>IF(Table1[[#This Row],[Posting Date]]&lt;&gt;"","GJ-"&amp;CountryID,"")</f>
        <v/>
      </c>
      <c r="AI2880" s="59" t="str">
        <f>IF(Table1[[#This Row],[Posting Date]]&lt;&gt;"",Table1[[#This Row],[Posting Date]],"")</f>
        <v/>
      </c>
      <c r="AJ2880" s="46"/>
      <c r="AK2880" s="46" t="str">
        <f>IF(Table1[[#This Row],[Description]]&lt;&gt;"",Table1[[#This Row],[Description]],"")</f>
        <v/>
      </c>
      <c r="AL2880" s="46" t="str">
        <f>IF(Table1[[#This Row],[Posting Date]]&lt;&gt;"",Table1[[#This Row],[Reference Number]],"")</f>
        <v/>
      </c>
      <c r="AM2880" s="46" t="str">
        <f>TRIM(Table1[[#This Row],[Line '#]])</f>
        <v/>
      </c>
      <c r="AN2880" s="46" t="str">
        <f>TRIM(Table1[[#This Row],[Account]])</f>
        <v/>
      </c>
      <c r="AO2880" s="46" t="str">
        <f>IF(Table1[[#This Row],[Posting Date]]&lt;&gt;"",$D$5,"")</f>
        <v/>
      </c>
      <c r="AP2880" s="46" t="str">
        <f>TRIM(Table1[[#This Row],[Departments-Prgrams]])</f>
        <v/>
      </c>
      <c r="AQ2880" s="46" t="str">
        <f>TRIM(Table1[[#This Row],[Grant]])</f>
        <v/>
      </c>
      <c r="AR2880" s="46" t="str">
        <f>TRIM(Table1[[#This Row],[Staff ID]])</f>
        <v/>
      </c>
      <c r="AS2880" s="46" t="str">
        <f>IF(TRIM(Table1[[#This Row],[Budget Code]])=0,"",TRIM(Table1[[#This Row],[Budget Code]]))</f>
        <v/>
      </c>
      <c r="AT2880" s="46" t="str">
        <f>IF(Table1[[#This Row],[Line Description]]&lt;&gt;"",Table1[[#This Row],[Line Description]],"")</f>
        <v/>
      </c>
      <c r="AU2880" s="46" t="str">
        <f>IF(Table1[[#This Row],[Cur_Amount Debit]]&gt;0,ROUND(Table1[[#This Row],[Cur_Amount Debit]],2),"")</f>
        <v/>
      </c>
      <c r="AV2880" s="46" t="str">
        <f>IF(Table1[[#This Row],[Cur_Amount Credit]]&gt;0,ROUND(Table1[[#This Row],[Cur_Amount Credit]],2),"")</f>
        <v/>
      </c>
      <c r="AW2880" s="46" t="str">
        <f>LEFT(Table1[[#This Row],[Cur]],3)</f>
        <v/>
      </c>
      <c r="AX2880" s="59"/>
      <c r="AY2880" s="46"/>
      <c r="AZ2880" s="46" t="str">
        <f>IF(Table1[[#This Row],[Cur]]&lt;&gt;"",IF(Table1[[#This Row],[Cur]]="USD","",ExchangeRate),"")</f>
        <v/>
      </c>
      <c r="BA2880" s="46" t="str">
        <f>IF(Table1[[#This Row],[Grant]]&lt;&gt;"",VLOOKUP(Table1[[#This Row],[Grant]],Grants!B:D,3),"")</f>
        <v/>
      </c>
      <c r="BB2880" s="46" t="str">
        <f>TRIM(Table1[[#This Row],[Vendor ID]])</f>
        <v/>
      </c>
      <c r="BC2880">
        <f>IF(Table1[[#This Row],[Reference Number]]=Q2879,BC2879,BC2879+1)</f>
        <v>2</v>
      </c>
    </row>
    <row r="2881" spans="1:55" ht="11.25" hidden="1" customHeight="1">
      <c r="A2881" s="1"/>
      <c r="B2881" s="88" t="str">
        <f>IF(Table1[[#This Row],[Posting Date]]&lt;&gt;"",IF(Table1[[#This Row],[Reference Number]]=Q2880,B2880+1,1),"")</f>
        <v/>
      </c>
      <c r="C2881" s="61"/>
      <c r="D2881" s="61"/>
      <c r="E2881" s="218"/>
      <c r="F2881" s="143" t="str">
        <f>IFERROR(IF(VLOOKUP(Table1[[#This Row],[Budget Code Description]],Dimentions!$X$6:$AC$132,2,FALSE)="","",VLOOKUP(Table1[[#This Row],[Budget Code Description]],Dimentions!$X$6:$AC$132,2,FALSE)),"")</f>
        <v/>
      </c>
      <c r="G2881" s="143" t="str">
        <f>IFERROR(VLOOKUP(Table1[[#This Row],[Budget Code Description]],Dimentions!$X$6:$AC$132,3,FALSE),"")</f>
        <v/>
      </c>
      <c r="H2881" s="64" t="str">
        <f>IFERROR(VLOOKUP(Table1[[#This Row],[Account]],Dimentions!$S$6:$V$233,2,FALSE),"")</f>
        <v/>
      </c>
      <c r="I2881" s="62">
        <f>_xlfn.NUMBERVALUE(LEFT(Table1[[#This Row],[Account]],1))</f>
        <v>0</v>
      </c>
      <c r="J2881" s="62" t="str">
        <f>IFERROR(VLOOKUP(Table1[[#This Row],[Budget Code Description]],Table6[#All],7,FALSE),"")</f>
        <v/>
      </c>
      <c r="K2881" s="143" t="str">
        <f>IFERROR(VLOOKUP(Table1[[#This Row],[Budget Code Description]],Table6[#All],8,FALSE),"")</f>
        <v/>
      </c>
      <c r="L2881" s="63"/>
      <c r="M2881" s="65" t="str">
        <f>IFERROR(VLOOKUP(Table1[[#This Row],[Staff ID]],Table2[],2,FALSE),"")</f>
        <v/>
      </c>
      <c r="N2881" s="211" t="str">
        <f>IFERROR(IF(VLOOKUP(Table1[[#This Row],[Budget Code Description]],Dimentions!$X$6:$AC$97,4,FALSE)="","",VLOOKUP(Table1[[#This Row],[Budget Code Description]],Dimentions!$X$6:$AC$97,4,FALSE)),"")</f>
        <v/>
      </c>
      <c r="O2881" s="65" t="str">
        <f>IFERROR(VLOOKUP(Table1[[#This Row],[Vendor ID]],Table549[],2,FALSE),"")</f>
        <v/>
      </c>
      <c r="P2881" s="63"/>
      <c r="Q2881" s="143" t="str">
        <f>IF(Table1[[#This Row],[Posting Date]]&lt;&gt;"",$D$9,"")</f>
        <v/>
      </c>
      <c r="R2881" s="159" t="str">
        <f>IF(Table1[[#This Row],[Posting Date]]&lt;&gt;"",$D$10,"")</f>
        <v/>
      </c>
      <c r="S2881" s="66"/>
      <c r="T2881" s="63"/>
      <c r="U2881" s="67"/>
      <c r="V2881" s="67"/>
      <c r="W2881" s="67" t="str">
        <f t="shared" si="45"/>
        <v/>
      </c>
      <c r="X2881" s="161" t="str">
        <f>IF(E2881="","",(IF(Table1[[#This Row],[Cur]]="USD",Table1[[#This Row],[Cur_Amount Debit]],Table1[[#This Row],[Cur_Amount Debit]]/Table1[[#This Row],[Exchange Rate]])))</f>
        <v/>
      </c>
      <c r="Y2881" s="161" t="str">
        <f>IF(E2881="","",(IF(Table1[[#This Row],[Cur]]="USD",Table1[[#This Row],[Cur_Amount Credit]],Table1[[#This Row],[Cur_Amount Credit]]/ExchangeRate)))</f>
        <v/>
      </c>
      <c r="Z2881" s="203" t="str">
        <f>IF(E2881="","",(Table1[[#This Row],[Debit USD]]-Table1[[#This Row],[Credit USD]]))</f>
        <v/>
      </c>
      <c r="AA2881" s="122"/>
      <c r="AB2881" s="1"/>
      <c r="AC2881" s="15"/>
      <c r="AD2881" s="15" t="str">
        <f>IF(AND(OR(Table1[[#This Row],[Account]]="15030",Table1[[#This Row],[Account]]="15035",Table1[[#This Row],[Account]]="20150"),Table1[[#This Row],[Vendor ID]]=""),1,"")</f>
        <v/>
      </c>
      <c r="AE2881" s="15"/>
      <c r="AF2881" s="15"/>
      <c r="AG2881" s="15"/>
      <c r="AH2881" s="46" t="str">
        <f>IF(Table1[[#This Row],[Posting Date]]&lt;&gt;"","GJ-"&amp;CountryID,"")</f>
        <v/>
      </c>
      <c r="AI2881" s="59" t="str">
        <f>IF(Table1[[#This Row],[Posting Date]]&lt;&gt;"",Table1[[#This Row],[Posting Date]],"")</f>
        <v/>
      </c>
      <c r="AJ2881" s="46"/>
      <c r="AK2881" s="46" t="str">
        <f>IF(Table1[[#This Row],[Description]]&lt;&gt;"",Table1[[#This Row],[Description]],"")</f>
        <v/>
      </c>
      <c r="AL2881" s="46" t="str">
        <f>IF(Table1[[#This Row],[Posting Date]]&lt;&gt;"",Table1[[#This Row],[Reference Number]],"")</f>
        <v/>
      </c>
      <c r="AM2881" s="46" t="str">
        <f>TRIM(Table1[[#This Row],[Line '#]])</f>
        <v/>
      </c>
      <c r="AN2881" s="46" t="str">
        <f>TRIM(Table1[[#This Row],[Account]])</f>
        <v/>
      </c>
      <c r="AO2881" s="46" t="str">
        <f>IF(Table1[[#This Row],[Posting Date]]&lt;&gt;"",$D$5,"")</f>
        <v/>
      </c>
      <c r="AP2881" s="46" t="str">
        <f>TRIM(Table1[[#This Row],[Departments-Prgrams]])</f>
        <v/>
      </c>
      <c r="AQ2881" s="46" t="str">
        <f>TRIM(Table1[[#This Row],[Grant]])</f>
        <v/>
      </c>
      <c r="AR2881" s="46" t="str">
        <f>TRIM(Table1[[#This Row],[Staff ID]])</f>
        <v/>
      </c>
      <c r="AS2881" s="46" t="str">
        <f>IF(TRIM(Table1[[#This Row],[Budget Code]])=0,"",TRIM(Table1[[#This Row],[Budget Code]]))</f>
        <v/>
      </c>
      <c r="AT2881" s="46" t="str">
        <f>IF(Table1[[#This Row],[Line Description]]&lt;&gt;"",Table1[[#This Row],[Line Description]],"")</f>
        <v/>
      </c>
      <c r="AU2881" s="46" t="str">
        <f>IF(Table1[[#This Row],[Cur_Amount Debit]]&gt;0,ROUND(Table1[[#This Row],[Cur_Amount Debit]],2),"")</f>
        <v/>
      </c>
      <c r="AV2881" s="46" t="str">
        <f>IF(Table1[[#This Row],[Cur_Amount Credit]]&gt;0,ROUND(Table1[[#This Row],[Cur_Amount Credit]],2),"")</f>
        <v/>
      </c>
      <c r="AW2881" s="46" t="str">
        <f>LEFT(Table1[[#This Row],[Cur]],3)</f>
        <v/>
      </c>
      <c r="AX2881" s="59"/>
      <c r="AY2881" s="46"/>
      <c r="AZ2881" s="46" t="str">
        <f>IF(Table1[[#This Row],[Cur]]&lt;&gt;"",IF(Table1[[#This Row],[Cur]]="USD","",ExchangeRate),"")</f>
        <v/>
      </c>
      <c r="BA2881" s="46" t="str">
        <f>IF(Table1[[#This Row],[Grant]]&lt;&gt;"",VLOOKUP(Table1[[#This Row],[Grant]],Grants!B:D,3),"")</f>
        <v/>
      </c>
      <c r="BB2881" s="46" t="str">
        <f>TRIM(Table1[[#This Row],[Vendor ID]])</f>
        <v/>
      </c>
      <c r="BC2881">
        <f>IF(Table1[[#This Row],[Reference Number]]=Q2880,BC2880,BC2880+1)</f>
        <v>2</v>
      </c>
    </row>
    <row r="2882" spans="1:55" ht="11.25" hidden="1" customHeight="1">
      <c r="A2882" s="1"/>
      <c r="B2882" s="88" t="str">
        <f>IF(Table1[[#This Row],[Posting Date]]&lt;&gt;"",IF(Table1[[#This Row],[Reference Number]]=Q2881,B2881+1,1),"")</f>
        <v/>
      </c>
      <c r="C2882" s="61"/>
      <c r="D2882" s="61"/>
      <c r="E2882" s="218"/>
      <c r="F2882" s="143" t="str">
        <f>IFERROR(IF(VLOOKUP(Table1[[#This Row],[Budget Code Description]],Dimentions!$X$6:$AC$132,2,FALSE)="","",VLOOKUP(Table1[[#This Row],[Budget Code Description]],Dimentions!$X$6:$AC$132,2,FALSE)),"")</f>
        <v/>
      </c>
      <c r="G2882" s="143" t="str">
        <f>IFERROR(VLOOKUP(Table1[[#This Row],[Budget Code Description]],Dimentions!$X$6:$AC$132,3,FALSE),"")</f>
        <v/>
      </c>
      <c r="H2882" s="64" t="str">
        <f>IFERROR(VLOOKUP(Table1[[#This Row],[Account]],Dimentions!$S$6:$V$233,2,FALSE),"")</f>
        <v/>
      </c>
      <c r="I2882" s="62">
        <f>_xlfn.NUMBERVALUE(LEFT(Table1[[#This Row],[Account]],1))</f>
        <v>0</v>
      </c>
      <c r="J2882" s="62" t="str">
        <f>IFERROR(VLOOKUP(Table1[[#This Row],[Budget Code Description]],Table6[#All],7,FALSE),"")</f>
        <v/>
      </c>
      <c r="K2882" s="143" t="str">
        <f>IFERROR(VLOOKUP(Table1[[#This Row],[Budget Code Description]],Table6[#All],8,FALSE),"")</f>
        <v/>
      </c>
      <c r="L2882" s="63"/>
      <c r="M2882" s="65" t="str">
        <f>IFERROR(VLOOKUP(Table1[[#This Row],[Staff ID]],Table2[],2,FALSE),"")</f>
        <v/>
      </c>
      <c r="N2882" s="211" t="str">
        <f>IFERROR(IF(VLOOKUP(Table1[[#This Row],[Budget Code Description]],Dimentions!$X$6:$AC$97,4,FALSE)="","",VLOOKUP(Table1[[#This Row],[Budget Code Description]],Dimentions!$X$6:$AC$97,4,FALSE)),"")</f>
        <v/>
      </c>
      <c r="O2882" s="65" t="str">
        <f>IFERROR(VLOOKUP(Table1[[#This Row],[Vendor ID]],Table549[],2,FALSE),"")</f>
        <v/>
      </c>
      <c r="P2882" s="63"/>
      <c r="Q2882" s="143" t="str">
        <f>IF(Table1[[#This Row],[Posting Date]]&lt;&gt;"",$D$9,"")</f>
        <v/>
      </c>
      <c r="R2882" s="159" t="str">
        <f>IF(Table1[[#This Row],[Posting Date]]&lt;&gt;"",$D$10,"")</f>
        <v/>
      </c>
      <c r="S2882" s="66"/>
      <c r="T2882" s="63"/>
      <c r="U2882" s="67"/>
      <c r="V2882" s="67"/>
      <c r="W2882" s="67" t="str">
        <f t="shared" si="45"/>
        <v/>
      </c>
      <c r="X2882" s="161" t="str">
        <f>IF(E2882="","",(IF(Table1[[#This Row],[Cur]]="USD",Table1[[#This Row],[Cur_Amount Debit]],Table1[[#This Row],[Cur_Amount Debit]]/Table1[[#This Row],[Exchange Rate]])))</f>
        <v/>
      </c>
      <c r="Y2882" s="161" t="str">
        <f>IF(E2882="","",(IF(Table1[[#This Row],[Cur]]="USD",Table1[[#This Row],[Cur_Amount Credit]],Table1[[#This Row],[Cur_Amount Credit]]/ExchangeRate)))</f>
        <v/>
      </c>
      <c r="Z2882" s="203" t="str">
        <f>IF(E2882="","",(Table1[[#This Row],[Debit USD]]-Table1[[#This Row],[Credit USD]]))</f>
        <v/>
      </c>
      <c r="AA2882" s="122"/>
      <c r="AB2882" s="1"/>
      <c r="AC2882" s="15"/>
      <c r="AD2882" s="15" t="str">
        <f>IF(AND(OR(Table1[[#This Row],[Account]]="15030",Table1[[#This Row],[Account]]="15035",Table1[[#This Row],[Account]]="20150"),Table1[[#This Row],[Vendor ID]]=""),1,"")</f>
        <v/>
      </c>
      <c r="AE2882" s="15"/>
      <c r="AF2882" s="15"/>
      <c r="AG2882" s="15"/>
      <c r="AH2882" s="46" t="str">
        <f>IF(Table1[[#This Row],[Posting Date]]&lt;&gt;"","GJ-"&amp;CountryID,"")</f>
        <v/>
      </c>
      <c r="AI2882" s="59" t="str">
        <f>IF(Table1[[#This Row],[Posting Date]]&lt;&gt;"",Table1[[#This Row],[Posting Date]],"")</f>
        <v/>
      </c>
      <c r="AJ2882" s="46"/>
      <c r="AK2882" s="46" t="str">
        <f>IF(Table1[[#This Row],[Description]]&lt;&gt;"",Table1[[#This Row],[Description]],"")</f>
        <v/>
      </c>
      <c r="AL2882" s="46" t="str">
        <f>IF(Table1[[#This Row],[Posting Date]]&lt;&gt;"",Table1[[#This Row],[Reference Number]],"")</f>
        <v/>
      </c>
      <c r="AM2882" s="46" t="str">
        <f>TRIM(Table1[[#This Row],[Line '#]])</f>
        <v/>
      </c>
      <c r="AN2882" s="46" t="str">
        <f>TRIM(Table1[[#This Row],[Account]])</f>
        <v/>
      </c>
      <c r="AO2882" s="46" t="str">
        <f>IF(Table1[[#This Row],[Posting Date]]&lt;&gt;"",$D$5,"")</f>
        <v/>
      </c>
      <c r="AP2882" s="46" t="str">
        <f>TRIM(Table1[[#This Row],[Departments-Prgrams]])</f>
        <v/>
      </c>
      <c r="AQ2882" s="46" t="str">
        <f>TRIM(Table1[[#This Row],[Grant]])</f>
        <v/>
      </c>
      <c r="AR2882" s="46" t="str">
        <f>TRIM(Table1[[#This Row],[Staff ID]])</f>
        <v/>
      </c>
      <c r="AS2882" s="46" t="str">
        <f>IF(TRIM(Table1[[#This Row],[Budget Code]])=0,"",TRIM(Table1[[#This Row],[Budget Code]]))</f>
        <v/>
      </c>
      <c r="AT2882" s="46" t="str">
        <f>IF(Table1[[#This Row],[Line Description]]&lt;&gt;"",Table1[[#This Row],[Line Description]],"")</f>
        <v/>
      </c>
      <c r="AU2882" s="46" t="str">
        <f>IF(Table1[[#This Row],[Cur_Amount Debit]]&gt;0,ROUND(Table1[[#This Row],[Cur_Amount Debit]],2),"")</f>
        <v/>
      </c>
      <c r="AV2882" s="46" t="str">
        <f>IF(Table1[[#This Row],[Cur_Amount Credit]]&gt;0,ROUND(Table1[[#This Row],[Cur_Amount Credit]],2),"")</f>
        <v/>
      </c>
      <c r="AW2882" s="46" t="str">
        <f>LEFT(Table1[[#This Row],[Cur]],3)</f>
        <v/>
      </c>
      <c r="AX2882" s="59"/>
      <c r="AY2882" s="46"/>
      <c r="AZ2882" s="46" t="str">
        <f>IF(Table1[[#This Row],[Cur]]&lt;&gt;"",IF(Table1[[#This Row],[Cur]]="USD","",ExchangeRate),"")</f>
        <v/>
      </c>
      <c r="BA2882" s="46" t="str">
        <f>IF(Table1[[#This Row],[Grant]]&lt;&gt;"",VLOOKUP(Table1[[#This Row],[Grant]],Grants!B:D,3),"")</f>
        <v/>
      </c>
      <c r="BB2882" s="46" t="str">
        <f>TRIM(Table1[[#This Row],[Vendor ID]])</f>
        <v/>
      </c>
      <c r="BC2882">
        <f>IF(Table1[[#This Row],[Reference Number]]=Q2881,BC2881,BC2881+1)</f>
        <v>2</v>
      </c>
    </row>
    <row r="2883" spans="1:55" ht="11.25" hidden="1" customHeight="1">
      <c r="A2883" s="1"/>
      <c r="B2883" s="88" t="str">
        <f>IF(Table1[[#This Row],[Posting Date]]&lt;&gt;"",IF(Table1[[#This Row],[Reference Number]]=Q2882,B2882+1,1),"")</f>
        <v/>
      </c>
      <c r="C2883" s="61"/>
      <c r="D2883" s="61"/>
      <c r="E2883" s="218"/>
      <c r="F2883" s="143" t="str">
        <f>IFERROR(IF(VLOOKUP(Table1[[#This Row],[Budget Code Description]],Dimentions!$X$6:$AC$132,2,FALSE)="","",VLOOKUP(Table1[[#This Row],[Budget Code Description]],Dimentions!$X$6:$AC$132,2,FALSE)),"")</f>
        <v/>
      </c>
      <c r="G2883" s="143" t="str">
        <f>IFERROR(VLOOKUP(Table1[[#This Row],[Budget Code Description]],Dimentions!$X$6:$AC$132,3,FALSE),"")</f>
        <v/>
      </c>
      <c r="H2883" s="64" t="str">
        <f>IFERROR(VLOOKUP(Table1[[#This Row],[Account]],Dimentions!$S$6:$V$233,2,FALSE),"")</f>
        <v/>
      </c>
      <c r="I2883" s="62">
        <f>_xlfn.NUMBERVALUE(LEFT(Table1[[#This Row],[Account]],1))</f>
        <v>0</v>
      </c>
      <c r="J2883" s="62" t="str">
        <f>IFERROR(VLOOKUP(Table1[[#This Row],[Budget Code Description]],Table6[#All],7,FALSE),"")</f>
        <v/>
      </c>
      <c r="K2883" s="143" t="str">
        <f>IFERROR(VLOOKUP(Table1[[#This Row],[Budget Code Description]],Table6[#All],8,FALSE),"")</f>
        <v/>
      </c>
      <c r="L2883" s="63"/>
      <c r="M2883" s="65" t="str">
        <f>IFERROR(VLOOKUP(Table1[[#This Row],[Staff ID]],Table2[],2,FALSE),"")</f>
        <v/>
      </c>
      <c r="N2883" s="211" t="str">
        <f>IFERROR(IF(VLOOKUP(Table1[[#This Row],[Budget Code Description]],Dimentions!$X$6:$AC$97,4,FALSE)="","",VLOOKUP(Table1[[#This Row],[Budget Code Description]],Dimentions!$X$6:$AC$97,4,FALSE)),"")</f>
        <v/>
      </c>
      <c r="O2883" s="65" t="str">
        <f>IFERROR(VLOOKUP(Table1[[#This Row],[Vendor ID]],Table549[],2,FALSE),"")</f>
        <v/>
      </c>
      <c r="P2883" s="63"/>
      <c r="Q2883" s="143" t="str">
        <f>IF(Table1[[#This Row],[Posting Date]]&lt;&gt;"",$D$9,"")</f>
        <v/>
      </c>
      <c r="R2883" s="159" t="str">
        <f>IF(Table1[[#This Row],[Posting Date]]&lt;&gt;"",$D$10,"")</f>
        <v/>
      </c>
      <c r="S2883" s="66"/>
      <c r="T2883" s="63"/>
      <c r="U2883" s="67"/>
      <c r="V2883" s="67"/>
      <c r="W2883" s="67" t="str">
        <f t="shared" si="45"/>
        <v/>
      </c>
      <c r="X2883" s="161" t="str">
        <f>IF(E2883="","",(IF(Table1[[#This Row],[Cur]]="USD",Table1[[#This Row],[Cur_Amount Debit]],Table1[[#This Row],[Cur_Amount Debit]]/Table1[[#This Row],[Exchange Rate]])))</f>
        <v/>
      </c>
      <c r="Y2883" s="161" t="str">
        <f>IF(E2883="","",(IF(Table1[[#This Row],[Cur]]="USD",Table1[[#This Row],[Cur_Amount Credit]],Table1[[#This Row],[Cur_Amount Credit]]/ExchangeRate)))</f>
        <v/>
      </c>
      <c r="Z2883" s="203" t="str">
        <f>IF(E2883="","",(Table1[[#This Row],[Debit USD]]-Table1[[#This Row],[Credit USD]]))</f>
        <v/>
      </c>
      <c r="AA2883" s="122"/>
      <c r="AB2883" s="1"/>
      <c r="AC2883" s="15"/>
      <c r="AD2883" s="15" t="str">
        <f>IF(AND(OR(Table1[[#This Row],[Account]]="15030",Table1[[#This Row],[Account]]="15035",Table1[[#This Row],[Account]]="20150"),Table1[[#This Row],[Vendor ID]]=""),1,"")</f>
        <v/>
      </c>
      <c r="AE2883" s="15"/>
      <c r="AF2883" s="15"/>
      <c r="AG2883" s="15"/>
      <c r="AH2883" s="46" t="str">
        <f>IF(Table1[[#This Row],[Posting Date]]&lt;&gt;"","GJ-"&amp;CountryID,"")</f>
        <v/>
      </c>
      <c r="AI2883" s="59" t="str">
        <f>IF(Table1[[#This Row],[Posting Date]]&lt;&gt;"",Table1[[#This Row],[Posting Date]],"")</f>
        <v/>
      </c>
      <c r="AJ2883" s="46"/>
      <c r="AK2883" s="46" t="str">
        <f>IF(Table1[[#This Row],[Description]]&lt;&gt;"",Table1[[#This Row],[Description]],"")</f>
        <v/>
      </c>
      <c r="AL2883" s="46" t="str">
        <f>IF(Table1[[#This Row],[Posting Date]]&lt;&gt;"",Table1[[#This Row],[Reference Number]],"")</f>
        <v/>
      </c>
      <c r="AM2883" s="46" t="str">
        <f>TRIM(Table1[[#This Row],[Line '#]])</f>
        <v/>
      </c>
      <c r="AN2883" s="46" t="str">
        <f>TRIM(Table1[[#This Row],[Account]])</f>
        <v/>
      </c>
      <c r="AO2883" s="46" t="str">
        <f>IF(Table1[[#This Row],[Posting Date]]&lt;&gt;"",$D$5,"")</f>
        <v/>
      </c>
      <c r="AP2883" s="46" t="str">
        <f>TRIM(Table1[[#This Row],[Departments-Prgrams]])</f>
        <v/>
      </c>
      <c r="AQ2883" s="46" t="str">
        <f>TRIM(Table1[[#This Row],[Grant]])</f>
        <v/>
      </c>
      <c r="AR2883" s="46" t="str">
        <f>TRIM(Table1[[#This Row],[Staff ID]])</f>
        <v/>
      </c>
      <c r="AS2883" s="46" t="str">
        <f>IF(TRIM(Table1[[#This Row],[Budget Code]])=0,"",TRIM(Table1[[#This Row],[Budget Code]]))</f>
        <v/>
      </c>
      <c r="AT2883" s="46" t="str">
        <f>IF(Table1[[#This Row],[Line Description]]&lt;&gt;"",Table1[[#This Row],[Line Description]],"")</f>
        <v/>
      </c>
      <c r="AU2883" s="46" t="str">
        <f>IF(Table1[[#This Row],[Cur_Amount Debit]]&gt;0,ROUND(Table1[[#This Row],[Cur_Amount Debit]],2),"")</f>
        <v/>
      </c>
      <c r="AV2883" s="46" t="str">
        <f>IF(Table1[[#This Row],[Cur_Amount Credit]]&gt;0,ROUND(Table1[[#This Row],[Cur_Amount Credit]],2),"")</f>
        <v/>
      </c>
      <c r="AW2883" s="46" t="str">
        <f>LEFT(Table1[[#This Row],[Cur]],3)</f>
        <v/>
      </c>
      <c r="AX2883" s="59"/>
      <c r="AY2883" s="46"/>
      <c r="AZ2883" s="46" t="str">
        <f>IF(Table1[[#This Row],[Cur]]&lt;&gt;"",IF(Table1[[#This Row],[Cur]]="USD","",ExchangeRate),"")</f>
        <v/>
      </c>
      <c r="BA2883" s="46" t="str">
        <f>IF(Table1[[#This Row],[Grant]]&lt;&gt;"",VLOOKUP(Table1[[#This Row],[Grant]],Grants!B:D,3),"")</f>
        <v/>
      </c>
      <c r="BB2883" s="46" t="str">
        <f>TRIM(Table1[[#This Row],[Vendor ID]])</f>
        <v/>
      </c>
      <c r="BC2883">
        <f>IF(Table1[[#This Row],[Reference Number]]=Q2882,BC2882,BC2882+1)</f>
        <v>2</v>
      </c>
    </row>
    <row r="2884" spans="1:55" ht="11.25" hidden="1" customHeight="1">
      <c r="A2884" s="1"/>
      <c r="B2884" s="88" t="str">
        <f>IF(Table1[[#This Row],[Posting Date]]&lt;&gt;"",IF(Table1[[#This Row],[Reference Number]]=Q2883,B2883+1,1),"")</f>
        <v/>
      </c>
      <c r="C2884" s="61"/>
      <c r="D2884" s="61"/>
      <c r="E2884" s="218"/>
      <c r="F2884" s="143" t="str">
        <f>IFERROR(IF(VLOOKUP(Table1[[#This Row],[Budget Code Description]],Dimentions!$X$6:$AC$132,2,FALSE)="","",VLOOKUP(Table1[[#This Row],[Budget Code Description]],Dimentions!$X$6:$AC$132,2,FALSE)),"")</f>
        <v/>
      </c>
      <c r="G2884" s="143" t="str">
        <f>IFERROR(VLOOKUP(Table1[[#This Row],[Budget Code Description]],Dimentions!$X$6:$AC$132,3,FALSE),"")</f>
        <v/>
      </c>
      <c r="H2884" s="64" t="str">
        <f>IFERROR(VLOOKUP(Table1[[#This Row],[Account]],Dimentions!$S$6:$V$233,2,FALSE),"")</f>
        <v/>
      </c>
      <c r="I2884" s="62">
        <f>_xlfn.NUMBERVALUE(LEFT(Table1[[#This Row],[Account]],1))</f>
        <v>0</v>
      </c>
      <c r="J2884" s="62" t="str">
        <f>IFERROR(VLOOKUP(Table1[[#This Row],[Budget Code Description]],Table6[#All],7,FALSE),"")</f>
        <v/>
      </c>
      <c r="K2884" s="143" t="str">
        <f>IFERROR(VLOOKUP(Table1[[#This Row],[Budget Code Description]],Table6[#All],8,FALSE),"")</f>
        <v/>
      </c>
      <c r="L2884" s="63"/>
      <c r="M2884" s="65" t="str">
        <f>IFERROR(VLOOKUP(Table1[[#This Row],[Staff ID]],Table2[],2,FALSE),"")</f>
        <v/>
      </c>
      <c r="N2884" s="211" t="str">
        <f>IFERROR(IF(VLOOKUP(Table1[[#This Row],[Budget Code Description]],Dimentions!$X$6:$AC$97,4,FALSE)="","",VLOOKUP(Table1[[#This Row],[Budget Code Description]],Dimentions!$X$6:$AC$97,4,FALSE)),"")</f>
        <v/>
      </c>
      <c r="O2884" s="65" t="str">
        <f>IFERROR(VLOOKUP(Table1[[#This Row],[Vendor ID]],Table549[],2,FALSE),"")</f>
        <v/>
      </c>
      <c r="P2884" s="63"/>
      <c r="Q2884" s="143" t="str">
        <f>IF(Table1[[#This Row],[Posting Date]]&lt;&gt;"",$D$9,"")</f>
        <v/>
      </c>
      <c r="R2884" s="159" t="str">
        <f>IF(Table1[[#This Row],[Posting Date]]&lt;&gt;"",$D$10,"")</f>
        <v/>
      </c>
      <c r="S2884" s="66"/>
      <c r="T2884" s="63"/>
      <c r="U2884" s="67"/>
      <c r="V2884" s="67"/>
      <c r="W2884" s="67" t="str">
        <f t="shared" si="45"/>
        <v/>
      </c>
      <c r="X2884" s="161" t="str">
        <f>IF(E2884="","",(IF(Table1[[#This Row],[Cur]]="USD",Table1[[#This Row],[Cur_Amount Debit]],Table1[[#This Row],[Cur_Amount Debit]]/Table1[[#This Row],[Exchange Rate]])))</f>
        <v/>
      </c>
      <c r="Y2884" s="161" t="str">
        <f>IF(E2884="","",(IF(Table1[[#This Row],[Cur]]="USD",Table1[[#This Row],[Cur_Amount Credit]],Table1[[#This Row],[Cur_Amount Credit]]/ExchangeRate)))</f>
        <v/>
      </c>
      <c r="Z2884" s="203" t="str">
        <f>IF(E2884="","",(Table1[[#This Row],[Debit USD]]-Table1[[#This Row],[Credit USD]]))</f>
        <v/>
      </c>
      <c r="AA2884" s="122"/>
      <c r="AB2884" s="1"/>
      <c r="AC2884" s="15"/>
      <c r="AD2884" s="15" t="str">
        <f>IF(AND(OR(Table1[[#This Row],[Account]]="15030",Table1[[#This Row],[Account]]="15035",Table1[[#This Row],[Account]]="20150"),Table1[[#This Row],[Vendor ID]]=""),1,"")</f>
        <v/>
      </c>
      <c r="AE2884" s="15"/>
      <c r="AF2884" s="15"/>
      <c r="AG2884" s="15"/>
      <c r="AH2884" s="46" t="str">
        <f>IF(Table1[[#This Row],[Posting Date]]&lt;&gt;"","GJ-"&amp;CountryID,"")</f>
        <v/>
      </c>
      <c r="AI2884" s="59" t="str">
        <f>IF(Table1[[#This Row],[Posting Date]]&lt;&gt;"",Table1[[#This Row],[Posting Date]],"")</f>
        <v/>
      </c>
      <c r="AJ2884" s="46"/>
      <c r="AK2884" s="46" t="str">
        <f>IF(Table1[[#This Row],[Description]]&lt;&gt;"",Table1[[#This Row],[Description]],"")</f>
        <v/>
      </c>
      <c r="AL2884" s="46" t="str">
        <f>IF(Table1[[#This Row],[Posting Date]]&lt;&gt;"",Table1[[#This Row],[Reference Number]],"")</f>
        <v/>
      </c>
      <c r="AM2884" s="46" t="str">
        <f>TRIM(Table1[[#This Row],[Line '#]])</f>
        <v/>
      </c>
      <c r="AN2884" s="46" t="str">
        <f>TRIM(Table1[[#This Row],[Account]])</f>
        <v/>
      </c>
      <c r="AO2884" s="46" t="str">
        <f>IF(Table1[[#This Row],[Posting Date]]&lt;&gt;"",$D$5,"")</f>
        <v/>
      </c>
      <c r="AP2884" s="46" t="str">
        <f>TRIM(Table1[[#This Row],[Departments-Prgrams]])</f>
        <v/>
      </c>
      <c r="AQ2884" s="46" t="str">
        <f>TRIM(Table1[[#This Row],[Grant]])</f>
        <v/>
      </c>
      <c r="AR2884" s="46" t="str">
        <f>TRIM(Table1[[#This Row],[Staff ID]])</f>
        <v/>
      </c>
      <c r="AS2884" s="46" t="str">
        <f>IF(TRIM(Table1[[#This Row],[Budget Code]])=0,"",TRIM(Table1[[#This Row],[Budget Code]]))</f>
        <v/>
      </c>
      <c r="AT2884" s="46" t="str">
        <f>IF(Table1[[#This Row],[Line Description]]&lt;&gt;"",Table1[[#This Row],[Line Description]],"")</f>
        <v/>
      </c>
      <c r="AU2884" s="46" t="str">
        <f>IF(Table1[[#This Row],[Cur_Amount Debit]]&gt;0,ROUND(Table1[[#This Row],[Cur_Amount Debit]],2),"")</f>
        <v/>
      </c>
      <c r="AV2884" s="46" t="str">
        <f>IF(Table1[[#This Row],[Cur_Amount Credit]]&gt;0,ROUND(Table1[[#This Row],[Cur_Amount Credit]],2),"")</f>
        <v/>
      </c>
      <c r="AW2884" s="46" t="str">
        <f>LEFT(Table1[[#This Row],[Cur]],3)</f>
        <v/>
      </c>
      <c r="AX2884" s="59"/>
      <c r="AY2884" s="46"/>
      <c r="AZ2884" s="46" t="str">
        <f>IF(Table1[[#This Row],[Cur]]&lt;&gt;"",IF(Table1[[#This Row],[Cur]]="USD","",ExchangeRate),"")</f>
        <v/>
      </c>
      <c r="BA2884" s="46" t="str">
        <f>IF(Table1[[#This Row],[Grant]]&lt;&gt;"",VLOOKUP(Table1[[#This Row],[Grant]],Grants!B:D,3),"")</f>
        <v/>
      </c>
      <c r="BB2884" s="46" t="str">
        <f>TRIM(Table1[[#This Row],[Vendor ID]])</f>
        <v/>
      </c>
      <c r="BC2884">
        <f>IF(Table1[[#This Row],[Reference Number]]=Q2883,BC2883,BC2883+1)</f>
        <v>2</v>
      </c>
    </row>
    <row r="2885" spans="1:55" ht="11.25" hidden="1" customHeight="1">
      <c r="A2885" s="1"/>
      <c r="B2885" s="88" t="str">
        <f>IF(Table1[[#This Row],[Posting Date]]&lt;&gt;"",IF(Table1[[#This Row],[Reference Number]]=Q2884,B2884+1,1),"")</f>
        <v/>
      </c>
      <c r="C2885" s="61"/>
      <c r="D2885" s="61"/>
      <c r="E2885" s="218"/>
      <c r="F2885" s="143" t="str">
        <f>IFERROR(IF(VLOOKUP(Table1[[#This Row],[Budget Code Description]],Dimentions!$X$6:$AC$132,2,FALSE)="","",VLOOKUP(Table1[[#This Row],[Budget Code Description]],Dimentions!$X$6:$AC$132,2,FALSE)),"")</f>
        <v/>
      </c>
      <c r="G2885" s="143" t="str">
        <f>IFERROR(VLOOKUP(Table1[[#This Row],[Budget Code Description]],Dimentions!$X$6:$AC$132,3,FALSE),"")</f>
        <v/>
      </c>
      <c r="H2885" s="64" t="str">
        <f>IFERROR(VLOOKUP(Table1[[#This Row],[Account]],Dimentions!$S$6:$V$233,2,FALSE),"")</f>
        <v/>
      </c>
      <c r="I2885" s="62">
        <f>_xlfn.NUMBERVALUE(LEFT(Table1[[#This Row],[Account]],1))</f>
        <v>0</v>
      </c>
      <c r="J2885" s="62" t="str">
        <f>IFERROR(VLOOKUP(Table1[[#This Row],[Budget Code Description]],Table6[#All],7,FALSE),"")</f>
        <v/>
      </c>
      <c r="K2885" s="143" t="str">
        <f>IFERROR(VLOOKUP(Table1[[#This Row],[Budget Code Description]],Table6[#All],8,FALSE),"")</f>
        <v/>
      </c>
      <c r="L2885" s="63"/>
      <c r="M2885" s="65" t="str">
        <f>IFERROR(VLOOKUP(Table1[[#This Row],[Staff ID]],Table2[],2,FALSE),"")</f>
        <v/>
      </c>
      <c r="N2885" s="211" t="str">
        <f>IFERROR(IF(VLOOKUP(Table1[[#This Row],[Budget Code Description]],Dimentions!$X$6:$AC$97,4,FALSE)="","",VLOOKUP(Table1[[#This Row],[Budget Code Description]],Dimentions!$X$6:$AC$97,4,FALSE)),"")</f>
        <v/>
      </c>
      <c r="O2885" s="65" t="str">
        <f>IFERROR(VLOOKUP(Table1[[#This Row],[Vendor ID]],Table549[],2,FALSE),"")</f>
        <v/>
      </c>
      <c r="P2885" s="63"/>
      <c r="Q2885" s="143" t="str">
        <f>IF(Table1[[#This Row],[Posting Date]]&lt;&gt;"",$D$9,"")</f>
        <v/>
      </c>
      <c r="R2885" s="159" t="str">
        <f>IF(Table1[[#This Row],[Posting Date]]&lt;&gt;"",$D$10,"")</f>
        <v/>
      </c>
      <c r="S2885" s="66"/>
      <c r="T2885" s="63"/>
      <c r="U2885" s="67"/>
      <c r="V2885" s="67"/>
      <c r="W2885" s="67" t="str">
        <f t="shared" si="45"/>
        <v/>
      </c>
      <c r="X2885" s="161" t="str">
        <f>IF(E2885="","",(IF(Table1[[#This Row],[Cur]]="USD",Table1[[#This Row],[Cur_Amount Debit]],Table1[[#This Row],[Cur_Amount Debit]]/Table1[[#This Row],[Exchange Rate]])))</f>
        <v/>
      </c>
      <c r="Y2885" s="161" t="str">
        <f>IF(E2885="","",(IF(Table1[[#This Row],[Cur]]="USD",Table1[[#This Row],[Cur_Amount Credit]],Table1[[#This Row],[Cur_Amount Credit]]/ExchangeRate)))</f>
        <v/>
      </c>
      <c r="Z2885" s="203" t="str">
        <f>IF(E2885="","",(Table1[[#This Row],[Debit USD]]-Table1[[#This Row],[Credit USD]]))</f>
        <v/>
      </c>
      <c r="AA2885" s="122"/>
      <c r="AB2885" s="1"/>
      <c r="AC2885" s="15"/>
      <c r="AD2885" s="15" t="str">
        <f>IF(AND(OR(Table1[[#This Row],[Account]]="15030",Table1[[#This Row],[Account]]="15035",Table1[[#This Row],[Account]]="20150"),Table1[[#This Row],[Vendor ID]]=""),1,"")</f>
        <v/>
      </c>
      <c r="AE2885" s="15"/>
      <c r="AF2885" s="15"/>
      <c r="AG2885" s="15"/>
      <c r="AH2885" s="46" t="str">
        <f>IF(Table1[[#This Row],[Posting Date]]&lt;&gt;"","GJ-"&amp;CountryID,"")</f>
        <v/>
      </c>
      <c r="AI2885" s="59" t="str">
        <f>IF(Table1[[#This Row],[Posting Date]]&lt;&gt;"",Table1[[#This Row],[Posting Date]],"")</f>
        <v/>
      </c>
      <c r="AJ2885" s="46"/>
      <c r="AK2885" s="46" t="str">
        <f>IF(Table1[[#This Row],[Description]]&lt;&gt;"",Table1[[#This Row],[Description]],"")</f>
        <v/>
      </c>
      <c r="AL2885" s="46" t="str">
        <f>IF(Table1[[#This Row],[Posting Date]]&lt;&gt;"",Table1[[#This Row],[Reference Number]],"")</f>
        <v/>
      </c>
      <c r="AM2885" s="46" t="str">
        <f>TRIM(Table1[[#This Row],[Line '#]])</f>
        <v/>
      </c>
      <c r="AN2885" s="46" t="str">
        <f>TRIM(Table1[[#This Row],[Account]])</f>
        <v/>
      </c>
      <c r="AO2885" s="46" t="str">
        <f>IF(Table1[[#This Row],[Posting Date]]&lt;&gt;"",$D$5,"")</f>
        <v/>
      </c>
      <c r="AP2885" s="46" t="str">
        <f>TRIM(Table1[[#This Row],[Departments-Prgrams]])</f>
        <v/>
      </c>
      <c r="AQ2885" s="46" t="str">
        <f>TRIM(Table1[[#This Row],[Grant]])</f>
        <v/>
      </c>
      <c r="AR2885" s="46" t="str">
        <f>TRIM(Table1[[#This Row],[Staff ID]])</f>
        <v/>
      </c>
      <c r="AS2885" s="46" t="str">
        <f>IF(TRIM(Table1[[#This Row],[Budget Code]])=0,"",TRIM(Table1[[#This Row],[Budget Code]]))</f>
        <v/>
      </c>
      <c r="AT2885" s="46" t="str">
        <f>IF(Table1[[#This Row],[Line Description]]&lt;&gt;"",Table1[[#This Row],[Line Description]],"")</f>
        <v/>
      </c>
      <c r="AU2885" s="46" t="str">
        <f>IF(Table1[[#This Row],[Cur_Amount Debit]]&gt;0,ROUND(Table1[[#This Row],[Cur_Amount Debit]],2),"")</f>
        <v/>
      </c>
      <c r="AV2885" s="46" t="str">
        <f>IF(Table1[[#This Row],[Cur_Amount Credit]]&gt;0,ROUND(Table1[[#This Row],[Cur_Amount Credit]],2),"")</f>
        <v/>
      </c>
      <c r="AW2885" s="46" t="str">
        <f>LEFT(Table1[[#This Row],[Cur]],3)</f>
        <v/>
      </c>
      <c r="AX2885" s="59"/>
      <c r="AY2885" s="46"/>
      <c r="AZ2885" s="46" t="str">
        <f>IF(Table1[[#This Row],[Cur]]&lt;&gt;"",IF(Table1[[#This Row],[Cur]]="USD","",ExchangeRate),"")</f>
        <v/>
      </c>
      <c r="BA2885" s="46" t="str">
        <f>IF(Table1[[#This Row],[Grant]]&lt;&gt;"",VLOOKUP(Table1[[#This Row],[Grant]],Grants!B:D,3),"")</f>
        <v/>
      </c>
      <c r="BB2885" s="46" t="str">
        <f>TRIM(Table1[[#This Row],[Vendor ID]])</f>
        <v/>
      </c>
      <c r="BC2885">
        <f>IF(Table1[[#This Row],[Reference Number]]=Q2884,BC2884,BC2884+1)</f>
        <v>2</v>
      </c>
    </row>
    <row r="2886" spans="1:55" ht="11.25" hidden="1" customHeight="1">
      <c r="A2886" s="1"/>
      <c r="B2886" s="88" t="str">
        <f>IF(Table1[[#This Row],[Posting Date]]&lt;&gt;"",IF(Table1[[#This Row],[Reference Number]]=Q2885,B2885+1,1),"")</f>
        <v/>
      </c>
      <c r="C2886" s="61"/>
      <c r="D2886" s="61"/>
      <c r="E2886" s="218"/>
      <c r="F2886" s="143" t="str">
        <f>IFERROR(IF(VLOOKUP(Table1[[#This Row],[Budget Code Description]],Dimentions!$X$6:$AC$132,2,FALSE)="","",VLOOKUP(Table1[[#This Row],[Budget Code Description]],Dimentions!$X$6:$AC$132,2,FALSE)),"")</f>
        <v/>
      </c>
      <c r="G2886" s="143" t="str">
        <f>IFERROR(VLOOKUP(Table1[[#This Row],[Budget Code Description]],Dimentions!$X$6:$AC$132,3,FALSE),"")</f>
        <v/>
      </c>
      <c r="H2886" s="64" t="str">
        <f>IFERROR(VLOOKUP(Table1[[#This Row],[Account]],Dimentions!$S$6:$V$233,2,FALSE),"")</f>
        <v/>
      </c>
      <c r="I2886" s="62">
        <f>_xlfn.NUMBERVALUE(LEFT(Table1[[#This Row],[Account]],1))</f>
        <v>0</v>
      </c>
      <c r="J2886" s="62" t="str">
        <f>IFERROR(VLOOKUP(Table1[[#This Row],[Budget Code Description]],Table6[#All],7,FALSE),"")</f>
        <v/>
      </c>
      <c r="K2886" s="143" t="str">
        <f>IFERROR(VLOOKUP(Table1[[#This Row],[Budget Code Description]],Table6[#All],8,FALSE),"")</f>
        <v/>
      </c>
      <c r="L2886" s="63"/>
      <c r="M2886" s="65" t="str">
        <f>IFERROR(VLOOKUP(Table1[[#This Row],[Staff ID]],Table2[],2,FALSE),"")</f>
        <v/>
      </c>
      <c r="N2886" s="211" t="str">
        <f>IFERROR(IF(VLOOKUP(Table1[[#This Row],[Budget Code Description]],Dimentions!$X$6:$AC$97,4,FALSE)="","",VLOOKUP(Table1[[#This Row],[Budget Code Description]],Dimentions!$X$6:$AC$97,4,FALSE)),"")</f>
        <v/>
      </c>
      <c r="O2886" s="65" t="str">
        <f>IFERROR(VLOOKUP(Table1[[#This Row],[Vendor ID]],Table549[],2,FALSE),"")</f>
        <v/>
      </c>
      <c r="P2886" s="63"/>
      <c r="Q2886" s="143" t="str">
        <f>IF(Table1[[#This Row],[Posting Date]]&lt;&gt;"",$D$9,"")</f>
        <v/>
      </c>
      <c r="R2886" s="159" t="str">
        <f>IF(Table1[[#This Row],[Posting Date]]&lt;&gt;"",$D$10,"")</f>
        <v/>
      </c>
      <c r="S2886" s="66"/>
      <c r="T2886" s="63"/>
      <c r="U2886" s="67"/>
      <c r="V2886" s="67"/>
      <c r="W2886" s="67" t="str">
        <f t="shared" si="45"/>
        <v/>
      </c>
      <c r="X2886" s="161" t="str">
        <f>IF(E2886="","",(IF(Table1[[#This Row],[Cur]]="USD",Table1[[#This Row],[Cur_Amount Debit]],Table1[[#This Row],[Cur_Amount Debit]]/Table1[[#This Row],[Exchange Rate]])))</f>
        <v/>
      </c>
      <c r="Y2886" s="161" t="str">
        <f>IF(E2886="","",(IF(Table1[[#This Row],[Cur]]="USD",Table1[[#This Row],[Cur_Amount Credit]],Table1[[#This Row],[Cur_Amount Credit]]/ExchangeRate)))</f>
        <v/>
      </c>
      <c r="Z2886" s="203" t="str">
        <f>IF(E2886="","",(Table1[[#This Row],[Debit USD]]-Table1[[#This Row],[Credit USD]]))</f>
        <v/>
      </c>
      <c r="AA2886" s="122"/>
      <c r="AB2886" s="1"/>
      <c r="AC2886" s="15"/>
      <c r="AD2886" s="15" t="str">
        <f>IF(AND(OR(Table1[[#This Row],[Account]]="15030",Table1[[#This Row],[Account]]="15035",Table1[[#This Row],[Account]]="20150"),Table1[[#This Row],[Vendor ID]]=""),1,"")</f>
        <v/>
      </c>
      <c r="AE2886" s="15"/>
      <c r="AF2886" s="15"/>
      <c r="AG2886" s="15"/>
      <c r="AH2886" s="46" t="str">
        <f>IF(Table1[[#This Row],[Posting Date]]&lt;&gt;"","GJ-"&amp;CountryID,"")</f>
        <v/>
      </c>
      <c r="AI2886" s="59" t="str">
        <f>IF(Table1[[#This Row],[Posting Date]]&lt;&gt;"",Table1[[#This Row],[Posting Date]],"")</f>
        <v/>
      </c>
      <c r="AJ2886" s="46"/>
      <c r="AK2886" s="46" t="str">
        <f>IF(Table1[[#This Row],[Description]]&lt;&gt;"",Table1[[#This Row],[Description]],"")</f>
        <v/>
      </c>
      <c r="AL2886" s="46" t="str">
        <f>IF(Table1[[#This Row],[Posting Date]]&lt;&gt;"",Table1[[#This Row],[Reference Number]],"")</f>
        <v/>
      </c>
      <c r="AM2886" s="46" t="str">
        <f>TRIM(Table1[[#This Row],[Line '#]])</f>
        <v/>
      </c>
      <c r="AN2886" s="46" t="str">
        <f>TRIM(Table1[[#This Row],[Account]])</f>
        <v/>
      </c>
      <c r="AO2886" s="46" t="str">
        <f>IF(Table1[[#This Row],[Posting Date]]&lt;&gt;"",$D$5,"")</f>
        <v/>
      </c>
      <c r="AP2886" s="46" t="str">
        <f>TRIM(Table1[[#This Row],[Departments-Prgrams]])</f>
        <v/>
      </c>
      <c r="AQ2886" s="46" t="str">
        <f>TRIM(Table1[[#This Row],[Grant]])</f>
        <v/>
      </c>
      <c r="AR2886" s="46" t="str">
        <f>TRIM(Table1[[#This Row],[Staff ID]])</f>
        <v/>
      </c>
      <c r="AS2886" s="46" t="str">
        <f>IF(TRIM(Table1[[#This Row],[Budget Code]])=0,"",TRIM(Table1[[#This Row],[Budget Code]]))</f>
        <v/>
      </c>
      <c r="AT2886" s="46" t="str">
        <f>IF(Table1[[#This Row],[Line Description]]&lt;&gt;"",Table1[[#This Row],[Line Description]],"")</f>
        <v/>
      </c>
      <c r="AU2886" s="46" t="str">
        <f>IF(Table1[[#This Row],[Cur_Amount Debit]]&gt;0,ROUND(Table1[[#This Row],[Cur_Amount Debit]],2),"")</f>
        <v/>
      </c>
      <c r="AV2886" s="46" t="str">
        <f>IF(Table1[[#This Row],[Cur_Amount Credit]]&gt;0,ROUND(Table1[[#This Row],[Cur_Amount Credit]],2),"")</f>
        <v/>
      </c>
      <c r="AW2886" s="46" t="str">
        <f>LEFT(Table1[[#This Row],[Cur]],3)</f>
        <v/>
      </c>
      <c r="AX2886" s="59"/>
      <c r="AY2886" s="46"/>
      <c r="AZ2886" s="46" t="str">
        <f>IF(Table1[[#This Row],[Cur]]&lt;&gt;"",IF(Table1[[#This Row],[Cur]]="USD","",ExchangeRate),"")</f>
        <v/>
      </c>
      <c r="BA2886" s="46" t="str">
        <f>IF(Table1[[#This Row],[Grant]]&lt;&gt;"",VLOOKUP(Table1[[#This Row],[Grant]],Grants!B:D,3),"")</f>
        <v/>
      </c>
      <c r="BB2886" s="46" t="str">
        <f>TRIM(Table1[[#This Row],[Vendor ID]])</f>
        <v/>
      </c>
      <c r="BC2886">
        <f>IF(Table1[[#This Row],[Reference Number]]=Q2885,BC2885,BC2885+1)</f>
        <v>2</v>
      </c>
    </row>
    <row r="2887" spans="1:55" ht="11.25" hidden="1" customHeight="1">
      <c r="A2887" s="1"/>
      <c r="B2887" s="88" t="str">
        <f>IF(Table1[[#This Row],[Posting Date]]&lt;&gt;"",IF(Table1[[#This Row],[Reference Number]]=Q2886,B2886+1,1),"")</f>
        <v/>
      </c>
      <c r="C2887" s="61"/>
      <c r="D2887" s="61"/>
      <c r="E2887" s="218"/>
      <c r="F2887" s="143" t="str">
        <f>IFERROR(IF(VLOOKUP(Table1[[#This Row],[Budget Code Description]],Dimentions!$X$6:$AC$132,2,FALSE)="","",VLOOKUP(Table1[[#This Row],[Budget Code Description]],Dimentions!$X$6:$AC$132,2,FALSE)),"")</f>
        <v/>
      </c>
      <c r="G2887" s="143" t="str">
        <f>IFERROR(VLOOKUP(Table1[[#This Row],[Budget Code Description]],Dimentions!$X$6:$AC$132,3,FALSE),"")</f>
        <v/>
      </c>
      <c r="H2887" s="64" t="str">
        <f>IFERROR(VLOOKUP(Table1[[#This Row],[Account]],Dimentions!$S$6:$V$233,2,FALSE),"")</f>
        <v/>
      </c>
      <c r="I2887" s="62">
        <f>_xlfn.NUMBERVALUE(LEFT(Table1[[#This Row],[Account]],1))</f>
        <v>0</v>
      </c>
      <c r="J2887" s="62" t="str">
        <f>IFERROR(VLOOKUP(Table1[[#This Row],[Budget Code Description]],Table6[#All],7,FALSE),"")</f>
        <v/>
      </c>
      <c r="K2887" s="143" t="str">
        <f>IFERROR(VLOOKUP(Table1[[#This Row],[Budget Code Description]],Table6[#All],8,FALSE),"")</f>
        <v/>
      </c>
      <c r="L2887" s="63"/>
      <c r="M2887" s="65" t="str">
        <f>IFERROR(VLOOKUP(Table1[[#This Row],[Staff ID]],Table2[],2,FALSE),"")</f>
        <v/>
      </c>
      <c r="N2887" s="211" t="str">
        <f>IFERROR(IF(VLOOKUP(Table1[[#This Row],[Budget Code Description]],Dimentions!$X$6:$AC$97,4,FALSE)="","",VLOOKUP(Table1[[#This Row],[Budget Code Description]],Dimentions!$X$6:$AC$97,4,FALSE)),"")</f>
        <v/>
      </c>
      <c r="O2887" s="65" t="str">
        <f>IFERROR(VLOOKUP(Table1[[#This Row],[Vendor ID]],Table549[],2,FALSE),"")</f>
        <v/>
      </c>
      <c r="P2887" s="63"/>
      <c r="Q2887" s="143" t="str">
        <f>IF(Table1[[#This Row],[Posting Date]]&lt;&gt;"",$D$9,"")</f>
        <v/>
      </c>
      <c r="R2887" s="159" t="str">
        <f>IF(Table1[[#This Row],[Posting Date]]&lt;&gt;"",$D$10,"")</f>
        <v/>
      </c>
      <c r="S2887" s="66"/>
      <c r="T2887" s="63"/>
      <c r="U2887" s="67"/>
      <c r="V2887" s="67"/>
      <c r="W2887" s="67" t="str">
        <f t="shared" si="45"/>
        <v/>
      </c>
      <c r="X2887" s="161" t="str">
        <f>IF(E2887="","",(IF(Table1[[#This Row],[Cur]]="USD",Table1[[#This Row],[Cur_Amount Debit]],Table1[[#This Row],[Cur_Amount Debit]]/Table1[[#This Row],[Exchange Rate]])))</f>
        <v/>
      </c>
      <c r="Y2887" s="161" t="str">
        <f>IF(E2887="","",(IF(Table1[[#This Row],[Cur]]="USD",Table1[[#This Row],[Cur_Amount Credit]],Table1[[#This Row],[Cur_Amount Credit]]/ExchangeRate)))</f>
        <v/>
      </c>
      <c r="Z2887" s="203" t="str">
        <f>IF(E2887="","",(Table1[[#This Row],[Debit USD]]-Table1[[#This Row],[Credit USD]]))</f>
        <v/>
      </c>
      <c r="AA2887" s="122"/>
      <c r="AB2887" s="1"/>
      <c r="AC2887" s="15"/>
      <c r="AD2887" s="15" t="str">
        <f>IF(AND(OR(Table1[[#This Row],[Account]]="15030",Table1[[#This Row],[Account]]="15035",Table1[[#This Row],[Account]]="20150"),Table1[[#This Row],[Vendor ID]]=""),1,"")</f>
        <v/>
      </c>
      <c r="AE2887" s="15"/>
      <c r="AF2887" s="15"/>
      <c r="AG2887" s="15"/>
      <c r="AH2887" s="46" t="str">
        <f>IF(Table1[[#This Row],[Posting Date]]&lt;&gt;"","GJ-"&amp;CountryID,"")</f>
        <v/>
      </c>
      <c r="AI2887" s="59" t="str">
        <f>IF(Table1[[#This Row],[Posting Date]]&lt;&gt;"",Table1[[#This Row],[Posting Date]],"")</f>
        <v/>
      </c>
      <c r="AJ2887" s="46"/>
      <c r="AK2887" s="46" t="str">
        <f>IF(Table1[[#This Row],[Description]]&lt;&gt;"",Table1[[#This Row],[Description]],"")</f>
        <v/>
      </c>
      <c r="AL2887" s="46" t="str">
        <f>IF(Table1[[#This Row],[Posting Date]]&lt;&gt;"",Table1[[#This Row],[Reference Number]],"")</f>
        <v/>
      </c>
      <c r="AM2887" s="46" t="str">
        <f>TRIM(Table1[[#This Row],[Line '#]])</f>
        <v/>
      </c>
      <c r="AN2887" s="46" t="str">
        <f>TRIM(Table1[[#This Row],[Account]])</f>
        <v/>
      </c>
      <c r="AO2887" s="46" t="str">
        <f>IF(Table1[[#This Row],[Posting Date]]&lt;&gt;"",$D$5,"")</f>
        <v/>
      </c>
      <c r="AP2887" s="46" t="str">
        <f>TRIM(Table1[[#This Row],[Departments-Prgrams]])</f>
        <v/>
      </c>
      <c r="AQ2887" s="46" t="str">
        <f>TRIM(Table1[[#This Row],[Grant]])</f>
        <v/>
      </c>
      <c r="AR2887" s="46" t="str">
        <f>TRIM(Table1[[#This Row],[Staff ID]])</f>
        <v/>
      </c>
      <c r="AS2887" s="46" t="str">
        <f>IF(TRIM(Table1[[#This Row],[Budget Code]])=0,"",TRIM(Table1[[#This Row],[Budget Code]]))</f>
        <v/>
      </c>
      <c r="AT2887" s="46" t="str">
        <f>IF(Table1[[#This Row],[Line Description]]&lt;&gt;"",Table1[[#This Row],[Line Description]],"")</f>
        <v/>
      </c>
      <c r="AU2887" s="46" t="str">
        <f>IF(Table1[[#This Row],[Cur_Amount Debit]]&gt;0,ROUND(Table1[[#This Row],[Cur_Amount Debit]],2),"")</f>
        <v/>
      </c>
      <c r="AV2887" s="46" t="str">
        <f>IF(Table1[[#This Row],[Cur_Amount Credit]]&gt;0,ROUND(Table1[[#This Row],[Cur_Amount Credit]],2),"")</f>
        <v/>
      </c>
      <c r="AW2887" s="46" t="str">
        <f>LEFT(Table1[[#This Row],[Cur]],3)</f>
        <v/>
      </c>
      <c r="AX2887" s="59"/>
      <c r="AY2887" s="46"/>
      <c r="AZ2887" s="46" t="str">
        <f>IF(Table1[[#This Row],[Cur]]&lt;&gt;"",IF(Table1[[#This Row],[Cur]]="USD","",ExchangeRate),"")</f>
        <v/>
      </c>
      <c r="BA2887" s="46" t="str">
        <f>IF(Table1[[#This Row],[Grant]]&lt;&gt;"",VLOOKUP(Table1[[#This Row],[Grant]],Grants!B:D,3),"")</f>
        <v/>
      </c>
      <c r="BB2887" s="46" t="str">
        <f>TRIM(Table1[[#This Row],[Vendor ID]])</f>
        <v/>
      </c>
      <c r="BC2887">
        <f>IF(Table1[[#This Row],[Reference Number]]=Q2886,BC2886,BC2886+1)</f>
        <v>2</v>
      </c>
    </row>
    <row r="2888" spans="1:55" ht="11.25" hidden="1" customHeight="1">
      <c r="A2888" s="1"/>
      <c r="B2888" s="88" t="str">
        <f>IF(Table1[[#This Row],[Posting Date]]&lt;&gt;"",IF(Table1[[#This Row],[Reference Number]]=Q2887,B2887+1,1),"")</f>
        <v/>
      </c>
      <c r="C2888" s="61"/>
      <c r="D2888" s="61"/>
      <c r="E2888" s="218"/>
      <c r="F2888" s="143" t="str">
        <f>IFERROR(IF(VLOOKUP(Table1[[#This Row],[Budget Code Description]],Dimentions!$X$6:$AC$132,2,FALSE)="","",VLOOKUP(Table1[[#This Row],[Budget Code Description]],Dimentions!$X$6:$AC$132,2,FALSE)),"")</f>
        <v/>
      </c>
      <c r="G2888" s="143" t="str">
        <f>IFERROR(VLOOKUP(Table1[[#This Row],[Budget Code Description]],Dimentions!$X$6:$AC$132,3,FALSE),"")</f>
        <v/>
      </c>
      <c r="H2888" s="64" t="str">
        <f>IFERROR(VLOOKUP(Table1[[#This Row],[Account]],Dimentions!$S$6:$V$233,2,FALSE),"")</f>
        <v/>
      </c>
      <c r="I2888" s="62">
        <f>_xlfn.NUMBERVALUE(LEFT(Table1[[#This Row],[Account]],1))</f>
        <v>0</v>
      </c>
      <c r="J2888" s="62" t="str">
        <f>IFERROR(VLOOKUP(Table1[[#This Row],[Budget Code Description]],Table6[#All],7,FALSE),"")</f>
        <v/>
      </c>
      <c r="K2888" s="143" t="str">
        <f>IFERROR(VLOOKUP(Table1[[#This Row],[Budget Code Description]],Table6[#All],8,FALSE),"")</f>
        <v/>
      </c>
      <c r="L2888" s="63"/>
      <c r="M2888" s="65" t="str">
        <f>IFERROR(VLOOKUP(Table1[[#This Row],[Staff ID]],Table2[],2,FALSE),"")</f>
        <v/>
      </c>
      <c r="N2888" s="211" t="str">
        <f>IFERROR(IF(VLOOKUP(Table1[[#This Row],[Budget Code Description]],Dimentions!$X$6:$AC$97,4,FALSE)="","",VLOOKUP(Table1[[#This Row],[Budget Code Description]],Dimentions!$X$6:$AC$97,4,FALSE)),"")</f>
        <v/>
      </c>
      <c r="O2888" s="65" t="str">
        <f>IFERROR(VLOOKUP(Table1[[#This Row],[Vendor ID]],Table549[],2,FALSE),"")</f>
        <v/>
      </c>
      <c r="P2888" s="63"/>
      <c r="Q2888" s="143" t="str">
        <f>IF(Table1[[#This Row],[Posting Date]]&lt;&gt;"",$D$9,"")</f>
        <v/>
      </c>
      <c r="R2888" s="159" t="str">
        <f>IF(Table1[[#This Row],[Posting Date]]&lt;&gt;"",$D$10,"")</f>
        <v/>
      </c>
      <c r="S2888" s="66"/>
      <c r="T2888" s="63"/>
      <c r="U2888" s="67"/>
      <c r="V2888" s="67"/>
      <c r="W2888" s="67" t="str">
        <f t="shared" si="45"/>
        <v/>
      </c>
      <c r="X2888" s="161" t="str">
        <f>IF(E2888="","",(IF(Table1[[#This Row],[Cur]]="USD",Table1[[#This Row],[Cur_Amount Debit]],Table1[[#This Row],[Cur_Amount Debit]]/Table1[[#This Row],[Exchange Rate]])))</f>
        <v/>
      </c>
      <c r="Y2888" s="161" t="str">
        <f>IF(E2888="","",(IF(Table1[[#This Row],[Cur]]="USD",Table1[[#This Row],[Cur_Amount Credit]],Table1[[#This Row],[Cur_Amount Credit]]/ExchangeRate)))</f>
        <v/>
      </c>
      <c r="Z2888" s="203" t="str">
        <f>IF(E2888="","",(Table1[[#This Row],[Debit USD]]-Table1[[#This Row],[Credit USD]]))</f>
        <v/>
      </c>
      <c r="AA2888" s="122"/>
      <c r="AB2888" s="1"/>
      <c r="AC2888" s="15"/>
      <c r="AD2888" s="15" t="str">
        <f>IF(AND(OR(Table1[[#This Row],[Account]]="15030",Table1[[#This Row],[Account]]="15035",Table1[[#This Row],[Account]]="20150"),Table1[[#This Row],[Vendor ID]]=""),1,"")</f>
        <v/>
      </c>
      <c r="AE2888" s="15"/>
      <c r="AF2888" s="15"/>
      <c r="AG2888" s="15"/>
      <c r="AH2888" s="46" t="str">
        <f>IF(Table1[[#This Row],[Posting Date]]&lt;&gt;"","GJ-"&amp;CountryID,"")</f>
        <v/>
      </c>
      <c r="AI2888" s="59" t="str">
        <f>IF(Table1[[#This Row],[Posting Date]]&lt;&gt;"",Table1[[#This Row],[Posting Date]],"")</f>
        <v/>
      </c>
      <c r="AJ2888" s="46"/>
      <c r="AK2888" s="46" t="str">
        <f>IF(Table1[[#This Row],[Description]]&lt;&gt;"",Table1[[#This Row],[Description]],"")</f>
        <v/>
      </c>
      <c r="AL2888" s="46" t="str">
        <f>IF(Table1[[#This Row],[Posting Date]]&lt;&gt;"",Table1[[#This Row],[Reference Number]],"")</f>
        <v/>
      </c>
      <c r="AM2888" s="46" t="str">
        <f>TRIM(Table1[[#This Row],[Line '#]])</f>
        <v/>
      </c>
      <c r="AN2888" s="46" t="str">
        <f>TRIM(Table1[[#This Row],[Account]])</f>
        <v/>
      </c>
      <c r="AO2888" s="46" t="str">
        <f>IF(Table1[[#This Row],[Posting Date]]&lt;&gt;"",$D$5,"")</f>
        <v/>
      </c>
      <c r="AP2888" s="46" t="str">
        <f>TRIM(Table1[[#This Row],[Departments-Prgrams]])</f>
        <v/>
      </c>
      <c r="AQ2888" s="46" t="str">
        <f>TRIM(Table1[[#This Row],[Grant]])</f>
        <v/>
      </c>
      <c r="AR2888" s="46" t="str">
        <f>TRIM(Table1[[#This Row],[Staff ID]])</f>
        <v/>
      </c>
      <c r="AS2888" s="46" t="str">
        <f>IF(TRIM(Table1[[#This Row],[Budget Code]])=0,"",TRIM(Table1[[#This Row],[Budget Code]]))</f>
        <v/>
      </c>
      <c r="AT2888" s="46" t="str">
        <f>IF(Table1[[#This Row],[Line Description]]&lt;&gt;"",Table1[[#This Row],[Line Description]],"")</f>
        <v/>
      </c>
      <c r="AU2888" s="46" t="str">
        <f>IF(Table1[[#This Row],[Cur_Amount Debit]]&gt;0,ROUND(Table1[[#This Row],[Cur_Amount Debit]],2),"")</f>
        <v/>
      </c>
      <c r="AV2888" s="46" t="str">
        <f>IF(Table1[[#This Row],[Cur_Amount Credit]]&gt;0,ROUND(Table1[[#This Row],[Cur_Amount Credit]],2),"")</f>
        <v/>
      </c>
      <c r="AW2888" s="46" t="str">
        <f>LEFT(Table1[[#This Row],[Cur]],3)</f>
        <v/>
      </c>
      <c r="AX2888" s="59"/>
      <c r="AY2888" s="46"/>
      <c r="AZ2888" s="46" t="str">
        <f>IF(Table1[[#This Row],[Cur]]&lt;&gt;"",IF(Table1[[#This Row],[Cur]]="USD","",ExchangeRate),"")</f>
        <v/>
      </c>
      <c r="BA2888" s="46" t="str">
        <f>IF(Table1[[#This Row],[Grant]]&lt;&gt;"",VLOOKUP(Table1[[#This Row],[Grant]],Grants!B:D,3),"")</f>
        <v/>
      </c>
      <c r="BB2888" s="46" t="str">
        <f>TRIM(Table1[[#This Row],[Vendor ID]])</f>
        <v/>
      </c>
      <c r="BC2888">
        <f>IF(Table1[[#This Row],[Reference Number]]=Q2887,BC2887,BC2887+1)</f>
        <v>2</v>
      </c>
    </row>
    <row r="2889" spans="1:55" ht="11.25" hidden="1" customHeight="1">
      <c r="A2889" s="1"/>
      <c r="B2889" s="88" t="str">
        <f>IF(Table1[[#This Row],[Posting Date]]&lt;&gt;"",IF(Table1[[#This Row],[Reference Number]]=Q2888,B2888+1,1),"")</f>
        <v/>
      </c>
      <c r="C2889" s="61"/>
      <c r="D2889" s="61"/>
      <c r="E2889" s="218"/>
      <c r="F2889" s="143" t="str">
        <f>IFERROR(IF(VLOOKUP(Table1[[#This Row],[Budget Code Description]],Dimentions!$X$6:$AC$132,2,FALSE)="","",VLOOKUP(Table1[[#This Row],[Budget Code Description]],Dimentions!$X$6:$AC$132,2,FALSE)),"")</f>
        <v/>
      </c>
      <c r="G2889" s="143" t="str">
        <f>IFERROR(VLOOKUP(Table1[[#This Row],[Budget Code Description]],Dimentions!$X$6:$AC$132,3,FALSE),"")</f>
        <v/>
      </c>
      <c r="H2889" s="64" t="str">
        <f>IFERROR(VLOOKUP(Table1[[#This Row],[Account]],Dimentions!$S$6:$V$233,2,FALSE),"")</f>
        <v/>
      </c>
      <c r="I2889" s="62">
        <f>_xlfn.NUMBERVALUE(LEFT(Table1[[#This Row],[Account]],1))</f>
        <v>0</v>
      </c>
      <c r="J2889" s="62" t="str">
        <f>IFERROR(VLOOKUP(Table1[[#This Row],[Budget Code Description]],Table6[#All],7,FALSE),"")</f>
        <v/>
      </c>
      <c r="K2889" s="143" t="str">
        <f>IFERROR(VLOOKUP(Table1[[#This Row],[Budget Code Description]],Table6[#All],8,FALSE),"")</f>
        <v/>
      </c>
      <c r="L2889" s="63"/>
      <c r="M2889" s="65" t="str">
        <f>IFERROR(VLOOKUP(Table1[[#This Row],[Staff ID]],Table2[],2,FALSE),"")</f>
        <v/>
      </c>
      <c r="N2889" s="211" t="str">
        <f>IFERROR(IF(VLOOKUP(Table1[[#This Row],[Budget Code Description]],Dimentions!$X$6:$AC$97,4,FALSE)="","",VLOOKUP(Table1[[#This Row],[Budget Code Description]],Dimentions!$X$6:$AC$97,4,FALSE)),"")</f>
        <v/>
      </c>
      <c r="O2889" s="65" t="str">
        <f>IFERROR(VLOOKUP(Table1[[#This Row],[Vendor ID]],Table549[],2,FALSE),"")</f>
        <v/>
      </c>
      <c r="P2889" s="63"/>
      <c r="Q2889" s="143" t="str">
        <f>IF(Table1[[#This Row],[Posting Date]]&lt;&gt;"",$D$9,"")</f>
        <v/>
      </c>
      <c r="R2889" s="159" t="str">
        <f>IF(Table1[[#This Row],[Posting Date]]&lt;&gt;"",$D$10,"")</f>
        <v/>
      </c>
      <c r="S2889" s="66"/>
      <c r="T2889" s="63"/>
      <c r="U2889" s="67"/>
      <c r="V2889" s="67"/>
      <c r="W2889" s="67" t="str">
        <f t="shared" si="45"/>
        <v/>
      </c>
      <c r="X2889" s="161" t="str">
        <f>IF(E2889="","",(IF(Table1[[#This Row],[Cur]]="USD",Table1[[#This Row],[Cur_Amount Debit]],Table1[[#This Row],[Cur_Amount Debit]]/Table1[[#This Row],[Exchange Rate]])))</f>
        <v/>
      </c>
      <c r="Y2889" s="161" t="str">
        <f>IF(E2889="","",(IF(Table1[[#This Row],[Cur]]="USD",Table1[[#This Row],[Cur_Amount Credit]],Table1[[#This Row],[Cur_Amount Credit]]/ExchangeRate)))</f>
        <v/>
      </c>
      <c r="Z2889" s="203" t="str">
        <f>IF(E2889="","",(Table1[[#This Row],[Debit USD]]-Table1[[#This Row],[Credit USD]]))</f>
        <v/>
      </c>
      <c r="AA2889" s="122"/>
      <c r="AB2889" s="1"/>
      <c r="AC2889" s="15"/>
      <c r="AD2889" s="15" t="str">
        <f>IF(AND(OR(Table1[[#This Row],[Account]]="15030",Table1[[#This Row],[Account]]="15035",Table1[[#This Row],[Account]]="20150"),Table1[[#This Row],[Vendor ID]]=""),1,"")</f>
        <v/>
      </c>
      <c r="AE2889" s="15"/>
      <c r="AF2889" s="15"/>
      <c r="AG2889" s="15"/>
      <c r="AH2889" s="46" t="str">
        <f>IF(Table1[[#This Row],[Posting Date]]&lt;&gt;"","GJ-"&amp;CountryID,"")</f>
        <v/>
      </c>
      <c r="AI2889" s="59" t="str">
        <f>IF(Table1[[#This Row],[Posting Date]]&lt;&gt;"",Table1[[#This Row],[Posting Date]],"")</f>
        <v/>
      </c>
      <c r="AJ2889" s="46"/>
      <c r="AK2889" s="46" t="str">
        <f>IF(Table1[[#This Row],[Description]]&lt;&gt;"",Table1[[#This Row],[Description]],"")</f>
        <v/>
      </c>
      <c r="AL2889" s="46" t="str">
        <f>IF(Table1[[#This Row],[Posting Date]]&lt;&gt;"",Table1[[#This Row],[Reference Number]],"")</f>
        <v/>
      </c>
      <c r="AM2889" s="46" t="str">
        <f>TRIM(Table1[[#This Row],[Line '#]])</f>
        <v/>
      </c>
      <c r="AN2889" s="46" t="str">
        <f>TRIM(Table1[[#This Row],[Account]])</f>
        <v/>
      </c>
      <c r="AO2889" s="46" t="str">
        <f>IF(Table1[[#This Row],[Posting Date]]&lt;&gt;"",$D$5,"")</f>
        <v/>
      </c>
      <c r="AP2889" s="46" t="str">
        <f>TRIM(Table1[[#This Row],[Departments-Prgrams]])</f>
        <v/>
      </c>
      <c r="AQ2889" s="46" t="str">
        <f>TRIM(Table1[[#This Row],[Grant]])</f>
        <v/>
      </c>
      <c r="AR2889" s="46" t="str">
        <f>TRIM(Table1[[#This Row],[Staff ID]])</f>
        <v/>
      </c>
      <c r="AS2889" s="46" t="str">
        <f>IF(TRIM(Table1[[#This Row],[Budget Code]])=0,"",TRIM(Table1[[#This Row],[Budget Code]]))</f>
        <v/>
      </c>
      <c r="AT2889" s="46" t="str">
        <f>IF(Table1[[#This Row],[Line Description]]&lt;&gt;"",Table1[[#This Row],[Line Description]],"")</f>
        <v/>
      </c>
      <c r="AU2889" s="46" t="str">
        <f>IF(Table1[[#This Row],[Cur_Amount Debit]]&gt;0,ROUND(Table1[[#This Row],[Cur_Amount Debit]],2),"")</f>
        <v/>
      </c>
      <c r="AV2889" s="46" t="str">
        <f>IF(Table1[[#This Row],[Cur_Amount Credit]]&gt;0,ROUND(Table1[[#This Row],[Cur_Amount Credit]],2),"")</f>
        <v/>
      </c>
      <c r="AW2889" s="46" t="str">
        <f>LEFT(Table1[[#This Row],[Cur]],3)</f>
        <v/>
      </c>
      <c r="AX2889" s="59"/>
      <c r="AY2889" s="46"/>
      <c r="AZ2889" s="46" t="str">
        <f>IF(Table1[[#This Row],[Cur]]&lt;&gt;"",IF(Table1[[#This Row],[Cur]]="USD","",ExchangeRate),"")</f>
        <v/>
      </c>
      <c r="BA2889" s="46" t="str">
        <f>IF(Table1[[#This Row],[Grant]]&lt;&gt;"",VLOOKUP(Table1[[#This Row],[Grant]],Grants!B:D,3),"")</f>
        <v/>
      </c>
      <c r="BB2889" s="46" t="str">
        <f>TRIM(Table1[[#This Row],[Vendor ID]])</f>
        <v/>
      </c>
      <c r="BC2889">
        <f>IF(Table1[[#This Row],[Reference Number]]=Q2888,BC2888,BC2888+1)</f>
        <v>2</v>
      </c>
    </row>
    <row r="2890" spans="1:55" ht="11.25" hidden="1" customHeight="1">
      <c r="A2890" s="1"/>
      <c r="B2890" s="88" t="str">
        <f>IF(Table1[[#This Row],[Posting Date]]&lt;&gt;"",IF(Table1[[#This Row],[Reference Number]]=Q2889,B2889+1,1),"")</f>
        <v/>
      </c>
      <c r="C2890" s="61"/>
      <c r="D2890" s="61"/>
      <c r="E2890" s="218"/>
      <c r="F2890" s="143" t="str">
        <f>IFERROR(IF(VLOOKUP(Table1[[#This Row],[Budget Code Description]],Dimentions!$X$6:$AC$132,2,FALSE)="","",VLOOKUP(Table1[[#This Row],[Budget Code Description]],Dimentions!$X$6:$AC$132,2,FALSE)),"")</f>
        <v/>
      </c>
      <c r="G2890" s="143" t="str">
        <f>IFERROR(VLOOKUP(Table1[[#This Row],[Budget Code Description]],Dimentions!$X$6:$AC$132,3,FALSE),"")</f>
        <v/>
      </c>
      <c r="H2890" s="64" t="str">
        <f>IFERROR(VLOOKUP(Table1[[#This Row],[Account]],Dimentions!$S$6:$V$233,2,FALSE),"")</f>
        <v/>
      </c>
      <c r="I2890" s="62">
        <f>_xlfn.NUMBERVALUE(LEFT(Table1[[#This Row],[Account]],1))</f>
        <v>0</v>
      </c>
      <c r="J2890" s="62" t="str">
        <f>IFERROR(VLOOKUP(Table1[[#This Row],[Budget Code Description]],Table6[#All],7,FALSE),"")</f>
        <v/>
      </c>
      <c r="K2890" s="143" t="str">
        <f>IFERROR(VLOOKUP(Table1[[#This Row],[Budget Code Description]],Table6[#All],8,FALSE),"")</f>
        <v/>
      </c>
      <c r="L2890" s="63"/>
      <c r="M2890" s="65" t="str">
        <f>IFERROR(VLOOKUP(Table1[[#This Row],[Staff ID]],Table2[],2,FALSE),"")</f>
        <v/>
      </c>
      <c r="N2890" s="211" t="str">
        <f>IFERROR(IF(VLOOKUP(Table1[[#This Row],[Budget Code Description]],Dimentions!$X$6:$AC$97,4,FALSE)="","",VLOOKUP(Table1[[#This Row],[Budget Code Description]],Dimentions!$X$6:$AC$97,4,FALSE)),"")</f>
        <v/>
      </c>
      <c r="O2890" s="65" t="str">
        <f>IFERROR(VLOOKUP(Table1[[#This Row],[Vendor ID]],Table549[],2,FALSE),"")</f>
        <v/>
      </c>
      <c r="P2890" s="63"/>
      <c r="Q2890" s="143" t="str">
        <f>IF(Table1[[#This Row],[Posting Date]]&lt;&gt;"",$D$9,"")</f>
        <v/>
      </c>
      <c r="R2890" s="159" t="str">
        <f>IF(Table1[[#This Row],[Posting Date]]&lt;&gt;"",$D$10,"")</f>
        <v/>
      </c>
      <c r="S2890" s="66"/>
      <c r="T2890" s="63"/>
      <c r="U2890" s="67"/>
      <c r="V2890" s="67"/>
      <c r="W2890" s="67" t="str">
        <f t="shared" si="45"/>
        <v/>
      </c>
      <c r="X2890" s="161" t="str">
        <f>IF(E2890="","",(IF(Table1[[#This Row],[Cur]]="USD",Table1[[#This Row],[Cur_Amount Debit]],Table1[[#This Row],[Cur_Amount Debit]]/Table1[[#This Row],[Exchange Rate]])))</f>
        <v/>
      </c>
      <c r="Y2890" s="161" t="str">
        <f>IF(E2890="","",(IF(Table1[[#This Row],[Cur]]="USD",Table1[[#This Row],[Cur_Amount Credit]],Table1[[#This Row],[Cur_Amount Credit]]/ExchangeRate)))</f>
        <v/>
      </c>
      <c r="Z2890" s="203" t="str">
        <f>IF(E2890="","",(Table1[[#This Row],[Debit USD]]-Table1[[#This Row],[Credit USD]]))</f>
        <v/>
      </c>
      <c r="AA2890" s="122"/>
      <c r="AB2890" s="1"/>
      <c r="AC2890" s="15"/>
      <c r="AD2890" s="15" t="str">
        <f>IF(AND(OR(Table1[[#This Row],[Account]]="15030",Table1[[#This Row],[Account]]="15035",Table1[[#This Row],[Account]]="20150"),Table1[[#This Row],[Vendor ID]]=""),1,"")</f>
        <v/>
      </c>
      <c r="AE2890" s="15"/>
      <c r="AF2890" s="15"/>
      <c r="AG2890" s="15"/>
      <c r="AH2890" s="46" t="str">
        <f>IF(Table1[[#This Row],[Posting Date]]&lt;&gt;"","GJ-"&amp;CountryID,"")</f>
        <v/>
      </c>
      <c r="AI2890" s="59" t="str">
        <f>IF(Table1[[#This Row],[Posting Date]]&lt;&gt;"",Table1[[#This Row],[Posting Date]],"")</f>
        <v/>
      </c>
      <c r="AJ2890" s="46"/>
      <c r="AK2890" s="46" t="str">
        <f>IF(Table1[[#This Row],[Description]]&lt;&gt;"",Table1[[#This Row],[Description]],"")</f>
        <v/>
      </c>
      <c r="AL2890" s="46" t="str">
        <f>IF(Table1[[#This Row],[Posting Date]]&lt;&gt;"",Table1[[#This Row],[Reference Number]],"")</f>
        <v/>
      </c>
      <c r="AM2890" s="46" t="str">
        <f>TRIM(Table1[[#This Row],[Line '#]])</f>
        <v/>
      </c>
      <c r="AN2890" s="46" t="str">
        <f>TRIM(Table1[[#This Row],[Account]])</f>
        <v/>
      </c>
      <c r="AO2890" s="46" t="str">
        <f>IF(Table1[[#This Row],[Posting Date]]&lt;&gt;"",$D$5,"")</f>
        <v/>
      </c>
      <c r="AP2890" s="46" t="str">
        <f>TRIM(Table1[[#This Row],[Departments-Prgrams]])</f>
        <v/>
      </c>
      <c r="AQ2890" s="46" t="str">
        <f>TRIM(Table1[[#This Row],[Grant]])</f>
        <v/>
      </c>
      <c r="AR2890" s="46" t="str">
        <f>TRIM(Table1[[#This Row],[Staff ID]])</f>
        <v/>
      </c>
      <c r="AS2890" s="46" t="str">
        <f>IF(TRIM(Table1[[#This Row],[Budget Code]])=0,"",TRIM(Table1[[#This Row],[Budget Code]]))</f>
        <v/>
      </c>
      <c r="AT2890" s="46" t="str">
        <f>IF(Table1[[#This Row],[Line Description]]&lt;&gt;"",Table1[[#This Row],[Line Description]],"")</f>
        <v/>
      </c>
      <c r="AU2890" s="46" t="str">
        <f>IF(Table1[[#This Row],[Cur_Amount Debit]]&gt;0,ROUND(Table1[[#This Row],[Cur_Amount Debit]],2),"")</f>
        <v/>
      </c>
      <c r="AV2890" s="46" t="str">
        <f>IF(Table1[[#This Row],[Cur_Amount Credit]]&gt;0,ROUND(Table1[[#This Row],[Cur_Amount Credit]],2),"")</f>
        <v/>
      </c>
      <c r="AW2890" s="46" t="str">
        <f>LEFT(Table1[[#This Row],[Cur]],3)</f>
        <v/>
      </c>
      <c r="AX2890" s="59"/>
      <c r="AY2890" s="46"/>
      <c r="AZ2890" s="46" t="str">
        <f>IF(Table1[[#This Row],[Cur]]&lt;&gt;"",IF(Table1[[#This Row],[Cur]]="USD","",ExchangeRate),"")</f>
        <v/>
      </c>
      <c r="BA2890" s="46" t="str">
        <f>IF(Table1[[#This Row],[Grant]]&lt;&gt;"",VLOOKUP(Table1[[#This Row],[Grant]],Grants!B:D,3),"")</f>
        <v/>
      </c>
      <c r="BB2890" s="46" t="str">
        <f>TRIM(Table1[[#This Row],[Vendor ID]])</f>
        <v/>
      </c>
      <c r="BC2890">
        <f>IF(Table1[[#This Row],[Reference Number]]=Q2889,BC2889,BC2889+1)</f>
        <v>2</v>
      </c>
    </row>
    <row r="2891" spans="1:55" ht="11.25" hidden="1" customHeight="1">
      <c r="A2891" s="1"/>
      <c r="B2891" s="88" t="str">
        <f>IF(Table1[[#This Row],[Posting Date]]&lt;&gt;"",IF(Table1[[#This Row],[Reference Number]]=Q2890,B2890+1,1),"")</f>
        <v/>
      </c>
      <c r="C2891" s="61"/>
      <c r="D2891" s="61"/>
      <c r="E2891" s="218"/>
      <c r="F2891" s="143" t="str">
        <f>IFERROR(IF(VLOOKUP(Table1[[#This Row],[Budget Code Description]],Dimentions!$X$6:$AC$132,2,FALSE)="","",VLOOKUP(Table1[[#This Row],[Budget Code Description]],Dimentions!$X$6:$AC$132,2,FALSE)),"")</f>
        <v/>
      </c>
      <c r="G2891" s="143" t="str">
        <f>IFERROR(VLOOKUP(Table1[[#This Row],[Budget Code Description]],Dimentions!$X$6:$AC$132,3,FALSE),"")</f>
        <v/>
      </c>
      <c r="H2891" s="64" t="str">
        <f>IFERROR(VLOOKUP(Table1[[#This Row],[Account]],Dimentions!$S$6:$V$233,2,FALSE),"")</f>
        <v/>
      </c>
      <c r="I2891" s="62">
        <f>_xlfn.NUMBERVALUE(LEFT(Table1[[#This Row],[Account]],1))</f>
        <v>0</v>
      </c>
      <c r="J2891" s="62" t="str">
        <f>IFERROR(VLOOKUP(Table1[[#This Row],[Budget Code Description]],Table6[#All],7,FALSE),"")</f>
        <v/>
      </c>
      <c r="K2891" s="143" t="str">
        <f>IFERROR(VLOOKUP(Table1[[#This Row],[Budget Code Description]],Table6[#All],8,FALSE),"")</f>
        <v/>
      </c>
      <c r="L2891" s="63"/>
      <c r="M2891" s="65" t="str">
        <f>IFERROR(VLOOKUP(Table1[[#This Row],[Staff ID]],Table2[],2,FALSE),"")</f>
        <v/>
      </c>
      <c r="N2891" s="211" t="str">
        <f>IFERROR(IF(VLOOKUP(Table1[[#This Row],[Budget Code Description]],Dimentions!$X$6:$AC$97,4,FALSE)="","",VLOOKUP(Table1[[#This Row],[Budget Code Description]],Dimentions!$X$6:$AC$97,4,FALSE)),"")</f>
        <v/>
      </c>
      <c r="O2891" s="65" t="str">
        <f>IFERROR(VLOOKUP(Table1[[#This Row],[Vendor ID]],Table549[],2,FALSE),"")</f>
        <v/>
      </c>
      <c r="P2891" s="63"/>
      <c r="Q2891" s="143" t="str">
        <f>IF(Table1[[#This Row],[Posting Date]]&lt;&gt;"",$D$9,"")</f>
        <v/>
      </c>
      <c r="R2891" s="159" t="str">
        <f>IF(Table1[[#This Row],[Posting Date]]&lt;&gt;"",$D$10,"")</f>
        <v/>
      </c>
      <c r="S2891" s="66"/>
      <c r="T2891" s="63"/>
      <c r="U2891" s="67"/>
      <c r="V2891" s="67"/>
      <c r="W2891" s="67" t="str">
        <f t="shared" si="45"/>
        <v/>
      </c>
      <c r="X2891" s="161" t="str">
        <f>IF(E2891="","",(IF(Table1[[#This Row],[Cur]]="USD",Table1[[#This Row],[Cur_Amount Debit]],Table1[[#This Row],[Cur_Amount Debit]]/Table1[[#This Row],[Exchange Rate]])))</f>
        <v/>
      </c>
      <c r="Y2891" s="161" t="str">
        <f>IF(E2891="","",(IF(Table1[[#This Row],[Cur]]="USD",Table1[[#This Row],[Cur_Amount Credit]],Table1[[#This Row],[Cur_Amount Credit]]/ExchangeRate)))</f>
        <v/>
      </c>
      <c r="Z2891" s="203" t="str">
        <f>IF(E2891="","",(Table1[[#This Row],[Debit USD]]-Table1[[#This Row],[Credit USD]]))</f>
        <v/>
      </c>
      <c r="AA2891" s="122"/>
      <c r="AB2891" s="1"/>
      <c r="AC2891" s="15"/>
      <c r="AD2891" s="15" t="str">
        <f>IF(AND(OR(Table1[[#This Row],[Account]]="15030",Table1[[#This Row],[Account]]="15035",Table1[[#This Row],[Account]]="20150"),Table1[[#This Row],[Vendor ID]]=""),1,"")</f>
        <v/>
      </c>
      <c r="AE2891" s="15"/>
      <c r="AF2891" s="15"/>
      <c r="AG2891" s="15"/>
      <c r="AH2891" s="46" t="str">
        <f>IF(Table1[[#This Row],[Posting Date]]&lt;&gt;"","GJ-"&amp;CountryID,"")</f>
        <v/>
      </c>
      <c r="AI2891" s="59" t="str">
        <f>IF(Table1[[#This Row],[Posting Date]]&lt;&gt;"",Table1[[#This Row],[Posting Date]],"")</f>
        <v/>
      </c>
      <c r="AJ2891" s="46"/>
      <c r="AK2891" s="46" t="str">
        <f>IF(Table1[[#This Row],[Description]]&lt;&gt;"",Table1[[#This Row],[Description]],"")</f>
        <v/>
      </c>
      <c r="AL2891" s="46" t="str">
        <f>IF(Table1[[#This Row],[Posting Date]]&lt;&gt;"",Table1[[#This Row],[Reference Number]],"")</f>
        <v/>
      </c>
      <c r="AM2891" s="46" t="str">
        <f>TRIM(Table1[[#This Row],[Line '#]])</f>
        <v/>
      </c>
      <c r="AN2891" s="46" t="str">
        <f>TRIM(Table1[[#This Row],[Account]])</f>
        <v/>
      </c>
      <c r="AO2891" s="46" t="str">
        <f>IF(Table1[[#This Row],[Posting Date]]&lt;&gt;"",$D$5,"")</f>
        <v/>
      </c>
      <c r="AP2891" s="46" t="str">
        <f>TRIM(Table1[[#This Row],[Departments-Prgrams]])</f>
        <v/>
      </c>
      <c r="AQ2891" s="46" t="str">
        <f>TRIM(Table1[[#This Row],[Grant]])</f>
        <v/>
      </c>
      <c r="AR2891" s="46" t="str">
        <f>TRIM(Table1[[#This Row],[Staff ID]])</f>
        <v/>
      </c>
      <c r="AS2891" s="46" t="str">
        <f>IF(TRIM(Table1[[#This Row],[Budget Code]])=0,"",TRIM(Table1[[#This Row],[Budget Code]]))</f>
        <v/>
      </c>
      <c r="AT2891" s="46" t="str">
        <f>IF(Table1[[#This Row],[Line Description]]&lt;&gt;"",Table1[[#This Row],[Line Description]],"")</f>
        <v/>
      </c>
      <c r="AU2891" s="46" t="str">
        <f>IF(Table1[[#This Row],[Cur_Amount Debit]]&gt;0,ROUND(Table1[[#This Row],[Cur_Amount Debit]],2),"")</f>
        <v/>
      </c>
      <c r="AV2891" s="46" t="str">
        <f>IF(Table1[[#This Row],[Cur_Amount Credit]]&gt;0,ROUND(Table1[[#This Row],[Cur_Amount Credit]],2),"")</f>
        <v/>
      </c>
      <c r="AW2891" s="46" t="str">
        <f>LEFT(Table1[[#This Row],[Cur]],3)</f>
        <v/>
      </c>
      <c r="AX2891" s="59"/>
      <c r="AY2891" s="46"/>
      <c r="AZ2891" s="46" t="str">
        <f>IF(Table1[[#This Row],[Cur]]&lt;&gt;"",IF(Table1[[#This Row],[Cur]]="USD","",ExchangeRate),"")</f>
        <v/>
      </c>
      <c r="BA2891" s="46" t="str">
        <f>IF(Table1[[#This Row],[Grant]]&lt;&gt;"",VLOOKUP(Table1[[#This Row],[Grant]],Grants!B:D,3),"")</f>
        <v/>
      </c>
      <c r="BB2891" s="46" t="str">
        <f>TRIM(Table1[[#This Row],[Vendor ID]])</f>
        <v/>
      </c>
      <c r="BC2891">
        <f>IF(Table1[[#This Row],[Reference Number]]=Q2890,BC2890,BC2890+1)</f>
        <v>2</v>
      </c>
    </row>
    <row r="2892" spans="1:55" ht="11.25" hidden="1" customHeight="1">
      <c r="A2892" s="1"/>
      <c r="B2892" s="88" t="str">
        <f>IF(Table1[[#This Row],[Posting Date]]&lt;&gt;"",IF(Table1[[#This Row],[Reference Number]]=Q2891,B2891+1,1),"")</f>
        <v/>
      </c>
      <c r="C2892" s="61"/>
      <c r="D2892" s="61"/>
      <c r="E2892" s="218"/>
      <c r="F2892" s="143" t="str">
        <f>IFERROR(IF(VLOOKUP(Table1[[#This Row],[Budget Code Description]],Dimentions!$X$6:$AC$132,2,FALSE)="","",VLOOKUP(Table1[[#This Row],[Budget Code Description]],Dimentions!$X$6:$AC$132,2,FALSE)),"")</f>
        <v/>
      </c>
      <c r="G2892" s="143" t="str">
        <f>IFERROR(VLOOKUP(Table1[[#This Row],[Budget Code Description]],Dimentions!$X$6:$AC$132,3,FALSE),"")</f>
        <v/>
      </c>
      <c r="H2892" s="64" t="str">
        <f>IFERROR(VLOOKUP(Table1[[#This Row],[Account]],Dimentions!$S$6:$V$233,2,FALSE),"")</f>
        <v/>
      </c>
      <c r="I2892" s="62">
        <f>_xlfn.NUMBERVALUE(LEFT(Table1[[#This Row],[Account]],1))</f>
        <v>0</v>
      </c>
      <c r="J2892" s="62" t="str">
        <f>IFERROR(VLOOKUP(Table1[[#This Row],[Budget Code Description]],Table6[#All],7,FALSE),"")</f>
        <v/>
      </c>
      <c r="K2892" s="143" t="str">
        <f>IFERROR(VLOOKUP(Table1[[#This Row],[Budget Code Description]],Table6[#All],8,FALSE),"")</f>
        <v/>
      </c>
      <c r="L2892" s="63"/>
      <c r="M2892" s="65" t="str">
        <f>IFERROR(VLOOKUP(Table1[[#This Row],[Staff ID]],Table2[],2,FALSE),"")</f>
        <v/>
      </c>
      <c r="N2892" s="211" t="str">
        <f>IFERROR(IF(VLOOKUP(Table1[[#This Row],[Budget Code Description]],Dimentions!$X$6:$AC$97,4,FALSE)="","",VLOOKUP(Table1[[#This Row],[Budget Code Description]],Dimentions!$X$6:$AC$97,4,FALSE)),"")</f>
        <v/>
      </c>
      <c r="O2892" s="65" t="str">
        <f>IFERROR(VLOOKUP(Table1[[#This Row],[Vendor ID]],Table549[],2,FALSE),"")</f>
        <v/>
      </c>
      <c r="P2892" s="63"/>
      <c r="Q2892" s="143" t="str">
        <f>IF(Table1[[#This Row],[Posting Date]]&lt;&gt;"",$D$9,"")</f>
        <v/>
      </c>
      <c r="R2892" s="159" t="str">
        <f>IF(Table1[[#This Row],[Posting Date]]&lt;&gt;"",$D$10,"")</f>
        <v/>
      </c>
      <c r="S2892" s="66"/>
      <c r="T2892" s="63"/>
      <c r="U2892" s="67"/>
      <c r="V2892" s="67"/>
      <c r="W2892" s="67" t="str">
        <f t="shared" si="45"/>
        <v/>
      </c>
      <c r="X2892" s="161" t="str">
        <f>IF(E2892="","",(IF(Table1[[#This Row],[Cur]]="USD",Table1[[#This Row],[Cur_Amount Debit]],Table1[[#This Row],[Cur_Amount Debit]]/Table1[[#This Row],[Exchange Rate]])))</f>
        <v/>
      </c>
      <c r="Y2892" s="161" t="str">
        <f>IF(E2892="","",(IF(Table1[[#This Row],[Cur]]="USD",Table1[[#This Row],[Cur_Amount Credit]],Table1[[#This Row],[Cur_Amount Credit]]/ExchangeRate)))</f>
        <v/>
      </c>
      <c r="Z2892" s="203" t="str">
        <f>IF(E2892="","",(Table1[[#This Row],[Debit USD]]-Table1[[#This Row],[Credit USD]]))</f>
        <v/>
      </c>
      <c r="AA2892" s="122"/>
      <c r="AB2892" s="1"/>
      <c r="AC2892" s="15"/>
      <c r="AD2892" s="15" t="str">
        <f>IF(AND(OR(Table1[[#This Row],[Account]]="15030",Table1[[#This Row],[Account]]="15035",Table1[[#This Row],[Account]]="20150"),Table1[[#This Row],[Vendor ID]]=""),1,"")</f>
        <v/>
      </c>
      <c r="AE2892" s="15"/>
      <c r="AF2892" s="15"/>
      <c r="AG2892" s="15"/>
      <c r="AH2892" s="46" t="str">
        <f>IF(Table1[[#This Row],[Posting Date]]&lt;&gt;"","GJ-"&amp;CountryID,"")</f>
        <v/>
      </c>
      <c r="AI2892" s="59" t="str">
        <f>IF(Table1[[#This Row],[Posting Date]]&lt;&gt;"",Table1[[#This Row],[Posting Date]],"")</f>
        <v/>
      </c>
      <c r="AJ2892" s="46"/>
      <c r="AK2892" s="46" t="str">
        <f>IF(Table1[[#This Row],[Description]]&lt;&gt;"",Table1[[#This Row],[Description]],"")</f>
        <v/>
      </c>
      <c r="AL2892" s="46" t="str">
        <f>IF(Table1[[#This Row],[Posting Date]]&lt;&gt;"",Table1[[#This Row],[Reference Number]],"")</f>
        <v/>
      </c>
      <c r="AM2892" s="46" t="str">
        <f>TRIM(Table1[[#This Row],[Line '#]])</f>
        <v/>
      </c>
      <c r="AN2892" s="46" t="str">
        <f>TRIM(Table1[[#This Row],[Account]])</f>
        <v/>
      </c>
      <c r="AO2892" s="46" t="str">
        <f>IF(Table1[[#This Row],[Posting Date]]&lt;&gt;"",$D$5,"")</f>
        <v/>
      </c>
      <c r="AP2892" s="46" t="str">
        <f>TRIM(Table1[[#This Row],[Departments-Prgrams]])</f>
        <v/>
      </c>
      <c r="AQ2892" s="46" t="str">
        <f>TRIM(Table1[[#This Row],[Grant]])</f>
        <v/>
      </c>
      <c r="AR2892" s="46" t="str">
        <f>TRIM(Table1[[#This Row],[Staff ID]])</f>
        <v/>
      </c>
      <c r="AS2892" s="46" t="str">
        <f>IF(TRIM(Table1[[#This Row],[Budget Code]])=0,"",TRIM(Table1[[#This Row],[Budget Code]]))</f>
        <v/>
      </c>
      <c r="AT2892" s="46" t="str">
        <f>IF(Table1[[#This Row],[Line Description]]&lt;&gt;"",Table1[[#This Row],[Line Description]],"")</f>
        <v/>
      </c>
      <c r="AU2892" s="46" t="str">
        <f>IF(Table1[[#This Row],[Cur_Amount Debit]]&gt;0,ROUND(Table1[[#This Row],[Cur_Amount Debit]],2),"")</f>
        <v/>
      </c>
      <c r="AV2892" s="46" t="str">
        <f>IF(Table1[[#This Row],[Cur_Amount Credit]]&gt;0,ROUND(Table1[[#This Row],[Cur_Amount Credit]],2),"")</f>
        <v/>
      </c>
      <c r="AW2892" s="46" t="str">
        <f>LEFT(Table1[[#This Row],[Cur]],3)</f>
        <v/>
      </c>
      <c r="AX2892" s="59"/>
      <c r="AY2892" s="46"/>
      <c r="AZ2892" s="46" t="str">
        <f>IF(Table1[[#This Row],[Cur]]&lt;&gt;"",IF(Table1[[#This Row],[Cur]]="USD","",ExchangeRate),"")</f>
        <v/>
      </c>
      <c r="BA2892" s="46" t="str">
        <f>IF(Table1[[#This Row],[Grant]]&lt;&gt;"",VLOOKUP(Table1[[#This Row],[Grant]],Grants!B:D,3),"")</f>
        <v/>
      </c>
      <c r="BB2892" s="46" t="str">
        <f>TRIM(Table1[[#This Row],[Vendor ID]])</f>
        <v/>
      </c>
      <c r="BC2892">
        <f>IF(Table1[[#This Row],[Reference Number]]=Q2891,BC2891,BC2891+1)</f>
        <v>2</v>
      </c>
    </row>
    <row r="2893" spans="1:55" ht="11.25" hidden="1" customHeight="1">
      <c r="A2893" s="1"/>
      <c r="B2893" s="88" t="str">
        <f>IF(Table1[[#This Row],[Posting Date]]&lt;&gt;"",IF(Table1[[#This Row],[Reference Number]]=Q2892,B2892+1,1),"")</f>
        <v/>
      </c>
      <c r="C2893" s="61"/>
      <c r="D2893" s="61"/>
      <c r="E2893" s="218"/>
      <c r="F2893" s="143" t="str">
        <f>IFERROR(IF(VLOOKUP(Table1[[#This Row],[Budget Code Description]],Dimentions!$X$6:$AC$132,2,FALSE)="","",VLOOKUP(Table1[[#This Row],[Budget Code Description]],Dimentions!$X$6:$AC$132,2,FALSE)),"")</f>
        <v/>
      </c>
      <c r="G2893" s="143" t="str">
        <f>IFERROR(VLOOKUP(Table1[[#This Row],[Budget Code Description]],Dimentions!$X$6:$AC$132,3,FALSE),"")</f>
        <v/>
      </c>
      <c r="H2893" s="64" t="str">
        <f>IFERROR(VLOOKUP(Table1[[#This Row],[Account]],Dimentions!$S$6:$V$233,2,FALSE),"")</f>
        <v/>
      </c>
      <c r="I2893" s="62">
        <f>_xlfn.NUMBERVALUE(LEFT(Table1[[#This Row],[Account]],1))</f>
        <v>0</v>
      </c>
      <c r="J2893" s="62" t="str">
        <f>IFERROR(VLOOKUP(Table1[[#This Row],[Budget Code Description]],Table6[#All],7,FALSE),"")</f>
        <v/>
      </c>
      <c r="K2893" s="143" t="str">
        <f>IFERROR(VLOOKUP(Table1[[#This Row],[Budget Code Description]],Table6[#All],8,FALSE),"")</f>
        <v/>
      </c>
      <c r="L2893" s="63"/>
      <c r="M2893" s="65" t="str">
        <f>IFERROR(VLOOKUP(Table1[[#This Row],[Staff ID]],Table2[],2,FALSE),"")</f>
        <v/>
      </c>
      <c r="N2893" s="211" t="str">
        <f>IFERROR(IF(VLOOKUP(Table1[[#This Row],[Budget Code Description]],Dimentions!$X$6:$AC$97,4,FALSE)="","",VLOOKUP(Table1[[#This Row],[Budget Code Description]],Dimentions!$X$6:$AC$97,4,FALSE)),"")</f>
        <v/>
      </c>
      <c r="O2893" s="65" t="str">
        <f>IFERROR(VLOOKUP(Table1[[#This Row],[Vendor ID]],Table549[],2,FALSE),"")</f>
        <v/>
      </c>
      <c r="P2893" s="63"/>
      <c r="Q2893" s="143" t="str">
        <f>IF(Table1[[#This Row],[Posting Date]]&lt;&gt;"",$D$9,"")</f>
        <v/>
      </c>
      <c r="R2893" s="159" t="str">
        <f>IF(Table1[[#This Row],[Posting Date]]&lt;&gt;"",$D$10,"")</f>
        <v/>
      </c>
      <c r="S2893" s="66"/>
      <c r="T2893" s="63"/>
      <c r="U2893" s="67"/>
      <c r="V2893" s="67"/>
      <c r="W2893" s="67" t="str">
        <f t="shared" si="45"/>
        <v/>
      </c>
      <c r="X2893" s="161" t="str">
        <f>IF(E2893="","",(IF(Table1[[#This Row],[Cur]]="USD",Table1[[#This Row],[Cur_Amount Debit]],Table1[[#This Row],[Cur_Amount Debit]]/Table1[[#This Row],[Exchange Rate]])))</f>
        <v/>
      </c>
      <c r="Y2893" s="161" t="str">
        <f>IF(E2893="","",(IF(Table1[[#This Row],[Cur]]="USD",Table1[[#This Row],[Cur_Amount Credit]],Table1[[#This Row],[Cur_Amount Credit]]/ExchangeRate)))</f>
        <v/>
      </c>
      <c r="Z2893" s="203" t="str">
        <f>IF(E2893="","",(Table1[[#This Row],[Debit USD]]-Table1[[#This Row],[Credit USD]]))</f>
        <v/>
      </c>
      <c r="AA2893" s="122"/>
      <c r="AB2893" s="1"/>
      <c r="AC2893" s="15"/>
      <c r="AD2893" s="15" t="str">
        <f>IF(AND(OR(Table1[[#This Row],[Account]]="15030",Table1[[#This Row],[Account]]="15035",Table1[[#This Row],[Account]]="20150"),Table1[[#This Row],[Vendor ID]]=""),1,"")</f>
        <v/>
      </c>
      <c r="AE2893" s="15"/>
      <c r="AF2893" s="15"/>
      <c r="AG2893" s="15"/>
      <c r="AH2893" s="46" t="str">
        <f>IF(Table1[[#This Row],[Posting Date]]&lt;&gt;"","GJ-"&amp;CountryID,"")</f>
        <v/>
      </c>
      <c r="AI2893" s="59" t="str">
        <f>IF(Table1[[#This Row],[Posting Date]]&lt;&gt;"",Table1[[#This Row],[Posting Date]],"")</f>
        <v/>
      </c>
      <c r="AJ2893" s="46"/>
      <c r="AK2893" s="46" t="str">
        <f>IF(Table1[[#This Row],[Description]]&lt;&gt;"",Table1[[#This Row],[Description]],"")</f>
        <v/>
      </c>
      <c r="AL2893" s="46" t="str">
        <f>IF(Table1[[#This Row],[Posting Date]]&lt;&gt;"",Table1[[#This Row],[Reference Number]],"")</f>
        <v/>
      </c>
      <c r="AM2893" s="46" t="str">
        <f>TRIM(Table1[[#This Row],[Line '#]])</f>
        <v/>
      </c>
      <c r="AN2893" s="46" t="str">
        <f>TRIM(Table1[[#This Row],[Account]])</f>
        <v/>
      </c>
      <c r="AO2893" s="46" t="str">
        <f>IF(Table1[[#This Row],[Posting Date]]&lt;&gt;"",$D$5,"")</f>
        <v/>
      </c>
      <c r="AP2893" s="46" t="str">
        <f>TRIM(Table1[[#This Row],[Departments-Prgrams]])</f>
        <v/>
      </c>
      <c r="AQ2893" s="46" t="str">
        <f>TRIM(Table1[[#This Row],[Grant]])</f>
        <v/>
      </c>
      <c r="AR2893" s="46" t="str">
        <f>TRIM(Table1[[#This Row],[Staff ID]])</f>
        <v/>
      </c>
      <c r="AS2893" s="46" t="str">
        <f>IF(TRIM(Table1[[#This Row],[Budget Code]])=0,"",TRIM(Table1[[#This Row],[Budget Code]]))</f>
        <v/>
      </c>
      <c r="AT2893" s="46" t="str">
        <f>IF(Table1[[#This Row],[Line Description]]&lt;&gt;"",Table1[[#This Row],[Line Description]],"")</f>
        <v/>
      </c>
      <c r="AU2893" s="46" t="str">
        <f>IF(Table1[[#This Row],[Cur_Amount Debit]]&gt;0,ROUND(Table1[[#This Row],[Cur_Amount Debit]],2),"")</f>
        <v/>
      </c>
      <c r="AV2893" s="46" t="str">
        <f>IF(Table1[[#This Row],[Cur_Amount Credit]]&gt;0,ROUND(Table1[[#This Row],[Cur_Amount Credit]],2),"")</f>
        <v/>
      </c>
      <c r="AW2893" s="46" t="str">
        <f>LEFT(Table1[[#This Row],[Cur]],3)</f>
        <v/>
      </c>
      <c r="AX2893" s="59"/>
      <c r="AY2893" s="46"/>
      <c r="AZ2893" s="46" t="str">
        <f>IF(Table1[[#This Row],[Cur]]&lt;&gt;"",IF(Table1[[#This Row],[Cur]]="USD","",ExchangeRate),"")</f>
        <v/>
      </c>
      <c r="BA2893" s="46" t="str">
        <f>IF(Table1[[#This Row],[Grant]]&lt;&gt;"",VLOOKUP(Table1[[#This Row],[Grant]],Grants!B:D,3),"")</f>
        <v/>
      </c>
      <c r="BB2893" s="46" t="str">
        <f>TRIM(Table1[[#This Row],[Vendor ID]])</f>
        <v/>
      </c>
      <c r="BC2893">
        <f>IF(Table1[[#This Row],[Reference Number]]=Q2892,BC2892,BC2892+1)</f>
        <v>2</v>
      </c>
    </row>
    <row r="2894" spans="1:55" ht="11.25" hidden="1" customHeight="1">
      <c r="A2894" s="1"/>
      <c r="B2894" s="88" t="str">
        <f>IF(Table1[[#This Row],[Posting Date]]&lt;&gt;"",IF(Table1[[#This Row],[Reference Number]]=Q2893,B2893+1,1),"")</f>
        <v/>
      </c>
      <c r="C2894" s="61"/>
      <c r="D2894" s="61"/>
      <c r="E2894" s="218"/>
      <c r="F2894" s="143" t="str">
        <f>IFERROR(IF(VLOOKUP(Table1[[#This Row],[Budget Code Description]],Dimentions!$X$6:$AC$132,2,FALSE)="","",VLOOKUP(Table1[[#This Row],[Budget Code Description]],Dimentions!$X$6:$AC$132,2,FALSE)),"")</f>
        <v/>
      </c>
      <c r="G2894" s="143" t="str">
        <f>IFERROR(VLOOKUP(Table1[[#This Row],[Budget Code Description]],Dimentions!$X$6:$AC$132,3,FALSE),"")</f>
        <v/>
      </c>
      <c r="H2894" s="64" t="str">
        <f>IFERROR(VLOOKUP(Table1[[#This Row],[Account]],Dimentions!$S$6:$V$233,2,FALSE),"")</f>
        <v/>
      </c>
      <c r="I2894" s="62">
        <f>_xlfn.NUMBERVALUE(LEFT(Table1[[#This Row],[Account]],1))</f>
        <v>0</v>
      </c>
      <c r="J2894" s="62" t="str">
        <f>IFERROR(VLOOKUP(Table1[[#This Row],[Budget Code Description]],Table6[#All],7,FALSE),"")</f>
        <v/>
      </c>
      <c r="K2894" s="143" t="str">
        <f>IFERROR(VLOOKUP(Table1[[#This Row],[Budget Code Description]],Table6[#All],8,FALSE),"")</f>
        <v/>
      </c>
      <c r="L2894" s="63"/>
      <c r="M2894" s="65" t="str">
        <f>IFERROR(VLOOKUP(Table1[[#This Row],[Staff ID]],Table2[],2,FALSE),"")</f>
        <v/>
      </c>
      <c r="N2894" s="211" t="str">
        <f>IFERROR(IF(VLOOKUP(Table1[[#This Row],[Budget Code Description]],Dimentions!$X$6:$AC$97,4,FALSE)="","",VLOOKUP(Table1[[#This Row],[Budget Code Description]],Dimentions!$X$6:$AC$97,4,FALSE)),"")</f>
        <v/>
      </c>
      <c r="O2894" s="65" t="str">
        <f>IFERROR(VLOOKUP(Table1[[#This Row],[Vendor ID]],Table549[],2,FALSE),"")</f>
        <v/>
      </c>
      <c r="P2894" s="63"/>
      <c r="Q2894" s="143" t="str">
        <f>IF(Table1[[#This Row],[Posting Date]]&lt;&gt;"",$D$9,"")</f>
        <v/>
      </c>
      <c r="R2894" s="159" t="str">
        <f>IF(Table1[[#This Row],[Posting Date]]&lt;&gt;"",$D$10,"")</f>
        <v/>
      </c>
      <c r="S2894" s="66"/>
      <c r="T2894" s="63"/>
      <c r="U2894" s="67"/>
      <c r="V2894" s="67"/>
      <c r="W2894" s="67" t="str">
        <f t="shared" si="45"/>
        <v/>
      </c>
      <c r="X2894" s="161" t="str">
        <f>IF(E2894="","",(IF(Table1[[#This Row],[Cur]]="USD",Table1[[#This Row],[Cur_Amount Debit]],Table1[[#This Row],[Cur_Amount Debit]]/Table1[[#This Row],[Exchange Rate]])))</f>
        <v/>
      </c>
      <c r="Y2894" s="161" t="str">
        <f>IF(E2894="","",(IF(Table1[[#This Row],[Cur]]="USD",Table1[[#This Row],[Cur_Amount Credit]],Table1[[#This Row],[Cur_Amount Credit]]/ExchangeRate)))</f>
        <v/>
      </c>
      <c r="Z2894" s="203" t="str">
        <f>IF(E2894="","",(Table1[[#This Row],[Debit USD]]-Table1[[#This Row],[Credit USD]]))</f>
        <v/>
      </c>
      <c r="AA2894" s="122"/>
      <c r="AB2894" s="1"/>
      <c r="AC2894" s="15"/>
      <c r="AD2894" s="15" t="str">
        <f>IF(AND(OR(Table1[[#This Row],[Account]]="15030",Table1[[#This Row],[Account]]="15035",Table1[[#This Row],[Account]]="20150"),Table1[[#This Row],[Vendor ID]]=""),1,"")</f>
        <v/>
      </c>
      <c r="AE2894" s="15"/>
      <c r="AF2894" s="15"/>
      <c r="AG2894" s="15"/>
      <c r="AH2894" s="46" t="str">
        <f>IF(Table1[[#This Row],[Posting Date]]&lt;&gt;"","GJ-"&amp;CountryID,"")</f>
        <v/>
      </c>
      <c r="AI2894" s="59" t="str">
        <f>IF(Table1[[#This Row],[Posting Date]]&lt;&gt;"",Table1[[#This Row],[Posting Date]],"")</f>
        <v/>
      </c>
      <c r="AJ2894" s="46"/>
      <c r="AK2894" s="46" t="str">
        <f>IF(Table1[[#This Row],[Description]]&lt;&gt;"",Table1[[#This Row],[Description]],"")</f>
        <v/>
      </c>
      <c r="AL2894" s="46" t="str">
        <f>IF(Table1[[#This Row],[Posting Date]]&lt;&gt;"",Table1[[#This Row],[Reference Number]],"")</f>
        <v/>
      </c>
      <c r="AM2894" s="46" t="str">
        <f>TRIM(Table1[[#This Row],[Line '#]])</f>
        <v/>
      </c>
      <c r="AN2894" s="46" t="str">
        <f>TRIM(Table1[[#This Row],[Account]])</f>
        <v/>
      </c>
      <c r="AO2894" s="46" t="str">
        <f>IF(Table1[[#This Row],[Posting Date]]&lt;&gt;"",$D$5,"")</f>
        <v/>
      </c>
      <c r="AP2894" s="46" t="str">
        <f>TRIM(Table1[[#This Row],[Departments-Prgrams]])</f>
        <v/>
      </c>
      <c r="AQ2894" s="46" t="str">
        <f>TRIM(Table1[[#This Row],[Grant]])</f>
        <v/>
      </c>
      <c r="AR2894" s="46" t="str">
        <f>TRIM(Table1[[#This Row],[Staff ID]])</f>
        <v/>
      </c>
      <c r="AS2894" s="46" t="str">
        <f>IF(TRIM(Table1[[#This Row],[Budget Code]])=0,"",TRIM(Table1[[#This Row],[Budget Code]]))</f>
        <v/>
      </c>
      <c r="AT2894" s="46" t="str">
        <f>IF(Table1[[#This Row],[Line Description]]&lt;&gt;"",Table1[[#This Row],[Line Description]],"")</f>
        <v/>
      </c>
      <c r="AU2894" s="46" t="str">
        <f>IF(Table1[[#This Row],[Cur_Amount Debit]]&gt;0,ROUND(Table1[[#This Row],[Cur_Amount Debit]],2),"")</f>
        <v/>
      </c>
      <c r="AV2894" s="46" t="str">
        <f>IF(Table1[[#This Row],[Cur_Amount Credit]]&gt;0,ROUND(Table1[[#This Row],[Cur_Amount Credit]],2),"")</f>
        <v/>
      </c>
      <c r="AW2894" s="46" t="str">
        <f>LEFT(Table1[[#This Row],[Cur]],3)</f>
        <v/>
      </c>
      <c r="AX2894" s="59"/>
      <c r="AY2894" s="46"/>
      <c r="AZ2894" s="46" t="str">
        <f>IF(Table1[[#This Row],[Cur]]&lt;&gt;"",IF(Table1[[#This Row],[Cur]]="USD","",ExchangeRate),"")</f>
        <v/>
      </c>
      <c r="BA2894" s="46" t="str">
        <f>IF(Table1[[#This Row],[Grant]]&lt;&gt;"",VLOOKUP(Table1[[#This Row],[Grant]],Grants!B:D,3),"")</f>
        <v/>
      </c>
      <c r="BB2894" s="46" t="str">
        <f>TRIM(Table1[[#This Row],[Vendor ID]])</f>
        <v/>
      </c>
      <c r="BC2894">
        <f>IF(Table1[[#This Row],[Reference Number]]=Q2893,BC2893,BC2893+1)</f>
        <v>2</v>
      </c>
    </row>
    <row r="2895" spans="1:55" ht="11.25" hidden="1" customHeight="1">
      <c r="A2895" s="1"/>
      <c r="B2895" s="88" t="str">
        <f>IF(Table1[[#This Row],[Posting Date]]&lt;&gt;"",IF(Table1[[#This Row],[Reference Number]]=Q2894,B2894+1,1),"")</f>
        <v/>
      </c>
      <c r="C2895" s="61"/>
      <c r="D2895" s="61"/>
      <c r="E2895" s="218"/>
      <c r="F2895" s="143" t="str">
        <f>IFERROR(IF(VLOOKUP(Table1[[#This Row],[Budget Code Description]],Dimentions!$X$6:$AC$132,2,FALSE)="","",VLOOKUP(Table1[[#This Row],[Budget Code Description]],Dimentions!$X$6:$AC$132,2,FALSE)),"")</f>
        <v/>
      </c>
      <c r="G2895" s="143" t="str">
        <f>IFERROR(VLOOKUP(Table1[[#This Row],[Budget Code Description]],Dimentions!$X$6:$AC$132,3,FALSE),"")</f>
        <v/>
      </c>
      <c r="H2895" s="64" t="str">
        <f>IFERROR(VLOOKUP(Table1[[#This Row],[Account]],Dimentions!$S$6:$V$233,2,FALSE),"")</f>
        <v/>
      </c>
      <c r="I2895" s="62">
        <f>_xlfn.NUMBERVALUE(LEFT(Table1[[#This Row],[Account]],1))</f>
        <v>0</v>
      </c>
      <c r="J2895" s="62" t="str">
        <f>IFERROR(VLOOKUP(Table1[[#This Row],[Budget Code Description]],Table6[#All],7,FALSE),"")</f>
        <v/>
      </c>
      <c r="K2895" s="143" t="str">
        <f>IFERROR(VLOOKUP(Table1[[#This Row],[Budget Code Description]],Table6[#All],8,FALSE),"")</f>
        <v/>
      </c>
      <c r="L2895" s="63"/>
      <c r="M2895" s="65" t="str">
        <f>IFERROR(VLOOKUP(Table1[[#This Row],[Staff ID]],Table2[],2,FALSE),"")</f>
        <v/>
      </c>
      <c r="N2895" s="211" t="str">
        <f>IFERROR(IF(VLOOKUP(Table1[[#This Row],[Budget Code Description]],Dimentions!$X$6:$AC$97,4,FALSE)="","",VLOOKUP(Table1[[#This Row],[Budget Code Description]],Dimentions!$X$6:$AC$97,4,FALSE)),"")</f>
        <v/>
      </c>
      <c r="O2895" s="65" t="str">
        <f>IFERROR(VLOOKUP(Table1[[#This Row],[Vendor ID]],Table549[],2,FALSE),"")</f>
        <v/>
      </c>
      <c r="P2895" s="63"/>
      <c r="Q2895" s="143" t="str">
        <f>IF(Table1[[#This Row],[Posting Date]]&lt;&gt;"",$D$9,"")</f>
        <v/>
      </c>
      <c r="R2895" s="159" t="str">
        <f>IF(Table1[[#This Row],[Posting Date]]&lt;&gt;"",$D$10,"")</f>
        <v/>
      </c>
      <c r="S2895" s="66"/>
      <c r="T2895" s="63"/>
      <c r="U2895" s="67"/>
      <c r="V2895" s="67"/>
      <c r="W2895" s="67" t="str">
        <f t="shared" si="45"/>
        <v/>
      </c>
      <c r="X2895" s="161" t="str">
        <f>IF(E2895="","",(IF(Table1[[#This Row],[Cur]]="USD",Table1[[#This Row],[Cur_Amount Debit]],Table1[[#This Row],[Cur_Amount Debit]]/Table1[[#This Row],[Exchange Rate]])))</f>
        <v/>
      </c>
      <c r="Y2895" s="161" t="str">
        <f>IF(E2895="","",(IF(Table1[[#This Row],[Cur]]="USD",Table1[[#This Row],[Cur_Amount Credit]],Table1[[#This Row],[Cur_Amount Credit]]/ExchangeRate)))</f>
        <v/>
      </c>
      <c r="Z2895" s="203" t="str">
        <f>IF(E2895="","",(Table1[[#This Row],[Debit USD]]-Table1[[#This Row],[Credit USD]]))</f>
        <v/>
      </c>
      <c r="AA2895" s="122"/>
      <c r="AB2895" s="1"/>
      <c r="AC2895" s="15"/>
      <c r="AD2895" s="15" t="str">
        <f>IF(AND(OR(Table1[[#This Row],[Account]]="15030",Table1[[#This Row],[Account]]="15035",Table1[[#This Row],[Account]]="20150"),Table1[[#This Row],[Vendor ID]]=""),1,"")</f>
        <v/>
      </c>
      <c r="AE2895" s="15"/>
      <c r="AF2895" s="15"/>
      <c r="AG2895" s="15"/>
      <c r="AH2895" s="46" t="str">
        <f>IF(Table1[[#This Row],[Posting Date]]&lt;&gt;"","GJ-"&amp;CountryID,"")</f>
        <v/>
      </c>
      <c r="AI2895" s="59" t="str">
        <f>IF(Table1[[#This Row],[Posting Date]]&lt;&gt;"",Table1[[#This Row],[Posting Date]],"")</f>
        <v/>
      </c>
      <c r="AJ2895" s="46"/>
      <c r="AK2895" s="46" t="str">
        <f>IF(Table1[[#This Row],[Description]]&lt;&gt;"",Table1[[#This Row],[Description]],"")</f>
        <v/>
      </c>
      <c r="AL2895" s="46" t="str">
        <f>IF(Table1[[#This Row],[Posting Date]]&lt;&gt;"",Table1[[#This Row],[Reference Number]],"")</f>
        <v/>
      </c>
      <c r="AM2895" s="46" t="str">
        <f>TRIM(Table1[[#This Row],[Line '#]])</f>
        <v/>
      </c>
      <c r="AN2895" s="46" t="str">
        <f>TRIM(Table1[[#This Row],[Account]])</f>
        <v/>
      </c>
      <c r="AO2895" s="46" t="str">
        <f>IF(Table1[[#This Row],[Posting Date]]&lt;&gt;"",$D$5,"")</f>
        <v/>
      </c>
      <c r="AP2895" s="46" t="str">
        <f>TRIM(Table1[[#This Row],[Departments-Prgrams]])</f>
        <v/>
      </c>
      <c r="AQ2895" s="46" t="str">
        <f>TRIM(Table1[[#This Row],[Grant]])</f>
        <v/>
      </c>
      <c r="AR2895" s="46" t="str">
        <f>TRIM(Table1[[#This Row],[Staff ID]])</f>
        <v/>
      </c>
      <c r="AS2895" s="46" t="str">
        <f>IF(TRIM(Table1[[#This Row],[Budget Code]])=0,"",TRIM(Table1[[#This Row],[Budget Code]]))</f>
        <v/>
      </c>
      <c r="AT2895" s="46" t="str">
        <f>IF(Table1[[#This Row],[Line Description]]&lt;&gt;"",Table1[[#This Row],[Line Description]],"")</f>
        <v/>
      </c>
      <c r="AU2895" s="46" t="str">
        <f>IF(Table1[[#This Row],[Cur_Amount Debit]]&gt;0,ROUND(Table1[[#This Row],[Cur_Amount Debit]],2),"")</f>
        <v/>
      </c>
      <c r="AV2895" s="46" t="str">
        <f>IF(Table1[[#This Row],[Cur_Amount Credit]]&gt;0,ROUND(Table1[[#This Row],[Cur_Amount Credit]],2),"")</f>
        <v/>
      </c>
      <c r="AW2895" s="46" t="str">
        <f>LEFT(Table1[[#This Row],[Cur]],3)</f>
        <v/>
      </c>
      <c r="AX2895" s="59"/>
      <c r="AY2895" s="46"/>
      <c r="AZ2895" s="46" t="str">
        <f>IF(Table1[[#This Row],[Cur]]&lt;&gt;"",IF(Table1[[#This Row],[Cur]]="USD","",ExchangeRate),"")</f>
        <v/>
      </c>
      <c r="BA2895" s="46" t="str">
        <f>IF(Table1[[#This Row],[Grant]]&lt;&gt;"",VLOOKUP(Table1[[#This Row],[Grant]],Grants!B:D,3),"")</f>
        <v/>
      </c>
      <c r="BB2895" s="46" t="str">
        <f>TRIM(Table1[[#This Row],[Vendor ID]])</f>
        <v/>
      </c>
      <c r="BC2895">
        <f>IF(Table1[[#This Row],[Reference Number]]=Q2894,BC2894,BC2894+1)</f>
        <v>2</v>
      </c>
    </row>
    <row r="2896" spans="1:55" ht="11.25" hidden="1" customHeight="1">
      <c r="A2896" s="1"/>
      <c r="B2896" s="88" t="str">
        <f>IF(Table1[[#This Row],[Posting Date]]&lt;&gt;"",IF(Table1[[#This Row],[Reference Number]]=Q2895,B2895+1,1),"")</f>
        <v/>
      </c>
      <c r="C2896" s="61"/>
      <c r="D2896" s="61"/>
      <c r="E2896" s="218"/>
      <c r="F2896" s="143" t="str">
        <f>IFERROR(IF(VLOOKUP(Table1[[#This Row],[Budget Code Description]],Dimentions!$X$6:$AC$132,2,FALSE)="","",VLOOKUP(Table1[[#This Row],[Budget Code Description]],Dimentions!$X$6:$AC$132,2,FALSE)),"")</f>
        <v/>
      </c>
      <c r="G2896" s="143" t="str">
        <f>IFERROR(VLOOKUP(Table1[[#This Row],[Budget Code Description]],Dimentions!$X$6:$AC$132,3,FALSE),"")</f>
        <v/>
      </c>
      <c r="H2896" s="64" t="str">
        <f>IFERROR(VLOOKUP(Table1[[#This Row],[Account]],Dimentions!$S$6:$V$233,2,FALSE),"")</f>
        <v/>
      </c>
      <c r="I2896" s="62">
        <f>_xlfn.NUMBERVALUE(LEFT(Table1[[#This Row],[Account]],1))</f>
        <v>0</v>
      </c>
      <c r="J2896" s="62" t="str">
        <f>IFERROR(VLOOKUP(Table1[[#This Row],[Budget Code Description]],Table6[#All],7,FALSE),"")</f>
        <v/>
      </c>
      <c r="K2896" s="143" t="str">
        <f>IFERROR(VLOOKUP(Table1[[#This Row],[Budget Code Description]],Table6[#All],8,FALSE),"")</f>
        <v/>
      </c>
      <c r="L2896" s="63"/>
      <c r="M2896" s="65" t="str">
        <f>IFERROR(VLOOKUP(Table1[[#This Row],[Staff ID]],Table2[],2,FALSE),"")</f>
        <v/>
      </c>
      <c r="N2896" s="211" t="str">
        <f>IFERROR(IF(VLOOKUP(Table1[[#This Row],[Budget Code Description]],Dimentions!$X$6:$AC$97,4,FALSE)="","",VLOOKUP(Table1[[#This Row],[Budget Code Description]],Dimentions!$X$6:$AC$97,4,FALSE)),"")</f>
        <v/>
      </c>
      <c r="O2896" s="65" t="str">
        <f>IFERROR(VLOOKUP(Table1[[#This Row],[Vendor ID]],Table549[],2,FALSE),"")</f>
        <v/>
      </c>
      <c r="P2896" s="63"/>
      <c r="Q2896" s="143" t="str">
        <f>IF(Table1[[#This Row],[Posting Date]]&lt;&gt;"",$D$9,"")</f>
        <v/>
      </c>
      <c r="R2896" s="159" t="str">
        <f>IF(Table1[[#This Row],[Posting Date]]&lt;&gt;"",$D$10,"")</f>
        <v/>
      </c>
      <c r="S2896" s="66"/>
      <c r="T2896" s="63"/>
      <c r="U2896" s="67"/>
      <c r="V2896" s="67"/>
      <c r="W2896" s="67" t="str">
        <f t="shared" si="45"/>
        <v/>
      </c>
      <c r="X2896" s="161" t="str">
        <f>IF(E2896="","",(IF(Table1[[#This Row],[Cur]]="USD",Table1[[#This Row],[Cur_Amount Debit]],Table1[[#This Row],[Cur_Amount Debit]]/Table1[[#This Row],[Exchange Rate]])))</f>
        <v/>
      </c>
      <c r="Y2896" s="161" t="str">
        <f>IF(E2896="","",(IF(Table1[[#This Row],[Cur]]="USD",Table1[[#This Row],[Cur_Amount Credit]],Table1[[#This Row],[Cur_Amount Credit]]/ExchangeRate)))</f>
        <v/>
      </c>
      <c r="Z2896" s="203" t="str">
        <f>IF(E2896="","",(Table1[[#This Row],[Debit USD]]-Table1[[#This Row],[Credit USD]]))</f>
        <v/>
      </c>
      <c r="AA2896" s="122"/>
      <c r="AB2896" s="1"/>
      <c r="AC2896" s="15"/>
      <c r="AD2896" s="15" t="str">
        <f>IF(AND(OR(Table1[[#This Row],[Account]]="15030",Table1[[#This Row],[Account]]="15035",Table1[[#This Row],[Account]]="20150"),Table1[[#This Row],[Vendor ID]]=""),1,"")</f>
        <v/>
      </c>
      <c r="AE2896" s="15"/>
      <c r="AF2896" s="15"/>
      <c r="AG2896" s="15"/>
      <c r="AH2896" s="46" t="str">
        <f>IF(Table1[[#This Row],[Posting Date]]&lt;&gt;"","GJ-"&amp;CountryID,"")</f>
        <v/>
      </c>
      <c r="AI2896" s="59" t="str">
        <f>IF(Table1[[#This Row],[Posting Date]]&lt;&gt;"",Table1[[#This Row],[Posting Date]],"")</f>
        <v/>
      </c>
      <c r="AJ2896" s="46"/>
      <c r="AK2896" s="46" t="str">
        <f>IF(Table1[[#This Row],[Description]]&lt;&gt;"",Table1[[#This Row],[Description]],"")</f>
        <v/>
      </c>
      <c r="AL2896" s="46" t="str">
        <f>IF(Table1[[#This Row],[Posting Date]]&lt;&gt;"",Table1[[#This Row],[Reference Number]],"")</f>
        <v/>
      </c>
      <c r="AM2896" s="46" t="str">
        <f>TRIM(Table1[[#This Row],[Line '#]])</f>
        <v/>
      </c>
      <c r="AN2896" s="46" t="str">
        <f>TRIM(Table1[[#This Row],[Account]])</f>
        <v/>
      </c>
      <c r="AO2896" s="46" t="str">
        <f>IF(Table1[[#This Row],[Posting Date]]&lt;&gt;"",$D$5,"")</f>
        <v/>
      </c>
      <c r="AP2896" s="46" t="str">
        <f>TRIM(Table1[[#This Row],[Departments-Prgrams]])</f>
        <v/>
      </c>
      <c r="AQ2896" s="46" t="str">
        <f>TRIM(Table1[[#This Row],[Grant]])</f>
        <v/>
      </c>
      <c r="AR2896" s="46" t="str">
        <f>TRIM(Table1[[#This Row],[Staff ID]])</f>
        <v/>
      </c>
      <c r="AS2896" s="46" t="str">
        <f>IF(TRIM(Table1[[#This Row],[Budget Code]])=0,"",TRIM(Table1[[#This Row],[Budget Code]]))</f>
        <v/>
      </c>
      <c r="AT2896" s="46" t="str">
        <f>IF(Table1[[#This Row],[Line Description]]&lt;&gt;"",Table1[[#This Row],[Line Description]],"")</f>
        <v/>
      </c>
      <c r="AU2896" s="46" t="str">
        <f>IF(Table1[[#This Row],[Cur_Amount Debit]]&gt;0,ROUND(Table1[[#This Row],[Cur_Amount Debit]],2),"")</f>
        <v/>
      </c>
      <c r="AV2896" s="46" t="str">
        <f>IF(Table1[[#This Row],[Cur_Amount Credit]]&gt;0,ROUND(Table1[[#This Row],[Cur_Amount Credit]],2),"")</f>
        <v/>
      </c>
      <c r="AW2896" s="46" t="str">
        <f>LEFT(Table1[[#This Row],[Cur]],3)</f>
        <v/>
      </c>
      <c r="AX2896" s="59"/>
      <c r="AY2896" s="46"/>
      <c r="AZ2896" s="46" t="str">
        <f>IF(Table1[[#This Row],[Cur]]&lt;&gt;"",IF(Table1[[#This Row],[Cur]]="USD","",ExchangeRate),"")</f>
        <v/>
      </c>
      <c r="BA2896" s="46" t="str">
        <f>IF(Table1[[#This Row],[Grant]]&lt;&gt;"",VLOOKUP(Table1[[#This Row],[Grant]],Grants!B:D,3),"")</f>
        <v/>
      </c>
      <c r="BB2896" s="46" t="str">
        <f>TRIM(Table1[[#This Row],[Vendor ID]])</f>
        <v/>
      </c>
      <c r="BC2896">
        <f>IF(Table1[[#This Row],[Reference Number]]=Q2895,BC2895,BC2895+1)</f>
        <v>2</v>
      </c>
    </row>
    <row r="2897" spans="1:55" ht="11.25" hidden="1" customHeight="1">
      <c r="A2897" s="1"/>
      <c r="B2897" s="88" t="str">
        <f>IF(Table1[[#This Row],[Posting Date]]&lt;&gt;"",IF(Table1[[#This Row],[Reference Number]]=Q2896,B2896+1,1),"")</f>
        <v/>
      </c>
      <c r="C2897" s="61"/>
      <c r="D2897" s="61"/>
      <c r="E2897" s="218"/>
      <c r="F2897" s="143" t="str">
        <f>IFERROR(IF(VLOOKUP(Table1[[#This Row],[Budget Code Description]],Dimentions!$X$6:$AC$132,2,FALSE)="","",VLOOKUP(Table1[[#This Row],[Budget Code Description]],Dimentions!$X$6:$AC$132,2,FALSE)),"")</f>
        <v/>
      </c>
      <c r="G2897" s="143" t="str">
        <f>IFERROR(VLOOKUP(Table1[[#This Row],[Budget Code Description]],Dimentions!$X$6:$AC$132,3,FALSE),"")</f>
        <v/>
      </c>
      <c r="H2897" s="64" t="str">
        <f>IFERROR(VLOOKUP(Table1[[#This Row],[Account]],Dimentions!$S$6:$V$233,2,FALSE),"")</f>
        <v/>
      </c>
      <c r="I2897" s="62">
        <f>_xlfn.NUMBERVALUE(LEFT(Table1[[#This Row],[Account]],1))</f>
        <v>0</v>
      </c>
      <c r="J2897" s="62" t="str">
        <f>IFERROR(VLOOKUP(Table1[[#This Row],[Budget Code Description]],Table6[#All],7,FALSE),"")</f>
        <v/>
      </c>
      <c r="K2897" s="143" t="str">
        <f>IFERROR(VLOOKUP(Table1[[#This Row],[Budget Code Description]],Table6[#All],8,FALSE),"")</f>
        <v/>
      </c>
      <c r="L2897" s="63"/>
      <c r="M2897" s="65" t="str">
        <f>IFERROR(VLOOKUP(Table1[[#This Row],[Staff ID]],Table2[],2,FALSE),"")</f>
        <v/>
      </c>
      <c r="N2897" s="211" t="str">
        <f>IFERROR(IF(VLOOKUP(Table1[[#This Row],[Budget Code Description]],Dimentions!$X$6:$AC$97,4,FALSE)="","",VLOOKUP(Table1[[#This Row],[Budget Code Description]],Dimentions!$X$6:$AC$97,4,FALSE)),"")</f>
        <v/>
      </c>
      <c r="O2897" s="65" t="str">
        <f>IFERROR(VLOOKUP(Table1[[#This Row],[Vendor ID]],Table549[],2,FALSE),"")</f>
        <v/>
      </c>
      <c r="P2897" s="63"/>
      <c r="Q2897" s="143" t="str">
        <f>IF(Table1[[#This Row],[Posting Date]]&lt;&gt;"",$D$9,"")</f>
        <v/>
      </c>
      <c r="R2897" s="159" t="str">
        <f>IF(Table1[[#This Row],[Posting Date]]&lt;&gt;"",$D$10,"")</f>
        <v/>
      </c>
      <c r="S2897" s="66"/>
      <c r="T2897" s="63"/>
      <c r="U2897" s="67"/>
      <c r="V2897" s="67"/>
      <c r="W2897" s="67" t="str">
        <f t="shared" si="45"/>
        <v/>
      </c>
      <c r="X2897" s="161" t="str">
        <f>IF(E2897="","",(IF(Table1[[#This Row],[Cur]]="USD",Table1[[#This Row],[Cur_Amount Debit]],Table1[[#This Row],[Cur_Amount Debit]]/Table1[[#This Row],[Exchange Rate]])))</f>
        <v/>
      </c>
      <c r="Y2897" s="161" t="str">
        <f>IF(E2897="","",(IF(Table1[[#This Row],[Cur]]="USD",Table1[[#This Row],[Cur_Amount Credit]],Table1[[#This Row],[Cur_Amount Credit]]/ExchangeRate)))</f>
        <v/>
      </c>
      <c r="Z2897" s="203" t="str">
        <f>IF(E2897="","",(Table1[[#This Row],[Debit USD]]-Table1[[#This Row],[Credit USD]]))</f>
        <v/>
      </c>
      <c r="AA2897" s="122"/>
      <c r="AB2897" s="1"/>
      <c r="AC2897" s="15"/>
      <c r="AD2897" s="15" t="str">
        <f>IF(AND(OR(Table1[[#This Row],[Account]]="15030",Table1[[#This Row],[Account]]="15035",Table1[[#This Row],[Account]]="20150"),Table1[[#This Row],[Vendor ID]]=""),1,"")</f>
        <v/>
      </c>
      <c r="AE2897" s="15"/>
      <c r="AF2897" s="15"/>
      <c r="AG2897" s="15"/>
      <c r="AH2897" s="46" t="str">
        <f>IF(Table1[[#This Row],[Posting Date]]&lt;&gt;"","GJ-"&amp;CountryID,"")</f>
        <v/>
      </c>
      <c r="AI2897" s="59" t="str">
        <f>IF(Table1[[#This Row],[Posting Date]]&lt;&gt;"",Table1[[#This Row],[Posting Date]],"")</f>
        <v/>
      </c>
      <c r="AJ2897" s="46"/>
      <c r="AK2897" s="46" t="str">
        <f>IF(Table1[[#This Row],[Description]]&lt;&gt;"",Table1[[#This Row],[Description]],"")</f>
        <v/>
      </c>
      <c r="AL2897" s="46" t="str">
        <f>IF(Table1[[#This Row],[Posting Date]]&lt;&gt;"",Table1[[#This Row],[Reference Number]],"")</f>
        <v/>
      </c>
      <c r="AM2897" s="46" t="str">
        <f>TRIM(Table1[[#This Row],[Line '#]])</f>
        <v/>
      </c>
      <c r="AN2897" s="46" t="str">
        <f>TRIM(Table1[[#This Row],[Account]])</f>
        <v/>
      </c>
      <c r="AO2897" s="46" t="str">
        <f>IF(Table1[[#This Row],[Posting Date]]&lt;&gt;"",$D$5,"")</f>
        <v/>
      </c>
      <c r="AP2897" s="46" t="str">
        <f>TRIM(Table1[[#This Row],[Departments-Prgrams]])</f>
        <v/>
      </c>
      <c r="AQ2897" s="46" t="str">
        <f>TRIM(Table1[[#This Row],[Grant]])</f>
        <v/>
      </c>
      <c r="AR2897" s="46" t="str">
        <f>TRIM(Table1[[#This Row],[Staff ID]])</f>
        <v/>
      </c>
      <c r="AS2897" s="46" t="str">
        <f>IF(TRIM(Table1[[#This Row],[Budget Code]])=0,"",TRIM(Table1[[#This Row],[Budget Code]]))</f>
        <v/>
      </c>
      <c r="AT2897" s="46" t="str">
        <f>IF(Table1[[#This Row],[Line Description]]&lt;&gt;"",Table1[[#This Row],[Line Description]],"")</f>
        <v/>
      </c>
      <c r="AU2897" s="46" t="str">
        <f>IF(Table1[[#This Row],[Cur_Amount Debit]]&gt;0,ROUND(Table1[[#This Row],[Cur_Amount Debit]],2),"")</f>
        <v/>
      </c>
      <c r="AV2897" s="46" t="str">
        <f>IF(Table1[[#This Row],[Cur_Amount Credit]]&gt;0,ROUND(Table1[[#This Row],[Cur_Amount Credit]],2),"")</f>
        <v/>
      </c>
      <c r="AW2897" s="46" t="str">
        <f>LEFT(Table1[[#This Row],[Cur]],3)</f>
        <v/>
      </c>
      <c r="AX2897" s="59"/>
      <c r="AY2897" s="46"/>
      <c r="AZ2897" s="46" t="str">
        <f>IF(Table1[[#This Row],[Cur]]&lt;&gt;"",IF(Table1[[#This Row],[Cur]]="USD","",ExchangeRate),"")</f>
        <v/>
      </c>
      <c r="BA2897" s="46" t="str">
        <f>IF(Table1[[#This Row],[Grant]]&lt;&gt;"",VLOOKUP(Table1[[#This Row],[Grant]],Grants!B:D,3),"")</f>
        <v/>
      </c>
      <c r="BB2897" s="46" t="str">
        <f>TRIM(Table1[[#This Row],[Vendor ID]])</f>
        <v/>
      </c>
      <c r="BC2897">
        <f>IF(Table1[[#This Row],[Reference Number]]=Q2896,BC2896,BC2896+1)</f>
        <v>2</v>
      </c>
    </row>
    <row r="2898" spans="1:55" ht="11.25" hidden="1" customHeight="1">
      <c r="A2898" s="1"/>
      <c r="B2898" s="88" t="str">
        <f>IF(Table1[[#This Row],[Posting Date]]&lt;&gt;"",IF(Table1[[#This Row],[Reference Number]]=Q2897,B2897+1,1),"")</f>
        <v/>
      </c>
      <c r="C2898" s="61"/>
      <c r="D2898" s="61"/>
      <c r="E2898" s="218"/>
      <c r="F2898" s="143" t="str">
        <f>IFERROR(IF(VLOOKUP(Table1[[#This Row],[Budget Code Description]],Dimentions!$X$6:$AC$132,2,FALSE)="","",VLOOKUP(Table1[[#This Row],[Budget Code Description]],Dimentions!$X$6:$AC$132,2,FALSE)),"")</f>
        <v/>
      </c>
      <c r="G2898" s="143" t="str">
        <f>IFERROR(VLOOKUP(Table1[[#This Row],[Budget Code Description]],Dimentions!$X$6:$AC$132,3,FALSE),"")</f>
        <v/>
      </c>
      <c r="H2898" s="64" t="str">
        <f>IFERROR(VLOOKUP(Table1[[#This Row],[Account]],Dimentions!$S$6:$V$233,2,FALSE),"")</f>
        <v/>
      </c>
      <c r="I2898" s="62">
        <f>_xlfn.NUMBERVALUE(LEFT(Table1[[#This Row],[Account]],1))</f>
        <v>0</v>
      </c>
      <c r="J2898" s="62" t="str">
        <f>IFERROR(VLOOKUP(Table1[[#This Row],[Budget Code Description]],Table6[#All],7,FALSE),"")</f>
        <v/>
      </c>
      <c r="K2898" s="143" t="str">
        <f>IFERROR(VLOOKUP(Table1[[#This Row],[Budget Code Description]],Table6[#All],8,FALSE),"")</f>
        <v/>
      </c>
      <c r="L2898" s="63"/>
      <c r="M2898" s="65" t="str">
        <f>IFERROR(VLOOKUP(Table1[[#This Row],[Staff ID]],Table2[],2,FALSE),"")</f>
        <v/>
      </c>
      <c r="N2898" s="211" t="str">
        <f>IFERROR(IF(VLOOKUP(Table1[[#This Row],[Budget Code Description]],Dimentions!$X$6:$AC$97,4,FALSE)="","",VLOOKUP(Table1[[#This Row],[Budget Code Description]],Dimentions!$X$6:$AC$97,4,FALSE)),"")</f>
        <v/>
      </c>
      <c r="O2898" s="65" t="str">
        <f>IFERROR(VLOOKUP(Table1[[#This Row],[Vendor ID]],Table549[],2,FALSE),"")</f>
        <v/>
      </c>
      <c r="P2898" s="63"/>
      <c r="Q2898" s="143" t="str">
        <f>IF(Table1[[#This Row],[Posting Date]]&lt;&gt;"",$D$9,"")</f>
        <v/>
      </c>
      <c r="R2898" s="159" t="str">
        <f>IF(Table1[[#This Row],[Posting Date]]&lt;&gt;"",$D$10,"")</f>
        <v/>
      </c>
      <c r="S2898" s="66"/>
      <c r="T2898" s="63"/>
      <c r="U2898" s="67"/>
      <c r="V2898" s="67"/>
      <c r="W2898" s="67" t="str">
        <f t="shared" si="45"/>
        <v/>
      </c>
      <c r="X2898" s="161" t="str">
        <f>IF(E2898="","",(IF(Table1[[#This Row],[Cur]]="USD",Table1[[#This Row],[Cur_Amount Debit]],Table1[[#This Row],[Cur_Amount Debit]]/Table1[[#This Row],[Exchange Rate]])))</f>
        <v/>
      </c>
      <c r="Y2898" s="161" t="str">
        <f>IF(E2898="","",(IF(Table1[[#This Row],[Cur]]="USD",Table1[[#This Row],[Cur_Amount Credit]],Table1[[#This Row],[Cur_Amount Credit]]/ExchangeRate)))</f>
        <v/>
      </c>
      <c r="Z2898" s="203" t="str">
        <f>IF(E2898="","",(Table1[[#This Row],[Debit USD]]-Table1[[#This Row],[Credit USD]]))</f>
        <v/>
      </c>
      <c r="AA2898" s="122"/>
      <c r="AB2898" s="1"/>
      <c r="AC2898" s="15"/>
      <c r="AD2898" s="15" t="str">
        <f>IF(AND(OR(Table1[[#This Row],[Account]]="15030",Table1[[#This Row],[Account]]="15035",Table1[[#This Row],[Account]]="20150"),Table1[[#This Row],[Vendor ID]]=""),1,"")</f>
        <v/>
      </c>
      <c r="AE2898" s="15"/>
      <c r="AF2898" s="15"/>
      <c r="AG2898" s="15"/>
      <c r="AH2898" s="46" t="str">
        <f>IF(Table1[[#This Row],[Posting Date]]&lt;&gt;"","GJ-"&amp;CountryID,"")</f>
        <v/>
      </c>
      <c r="AI2898" s="59" t="str">
        <f>IF(Table1[[#This Row],[Posting Date]]&lt;&gt;"",Table1[[#This Row],[Posting Date]],"")</f>
        <v/>
      </c>
      <c r="AJ2898" s="46"/>
      <c r="AK2898" s="46" t="str">
        <f>IF(Table1[[#This Row],[Description]]&lt;&gt;"",Table1[[#This Row],[Description]],"")</f>
        <v/>
      </c>
      <c r="AL2898" s="46" t="str">
        <f>IF(Table1[[#This Row],[Posting Date]]&lt;&gt;"",Table1[[#This Row],[Reference Number]],"")</f>
        <v/>
      </c>
      <c r="AM2898" s="46" t="str">
        <f>TRIM(Table1[[#This Row],[Line '#]])</f>
        <v/>
      </c>
      <c r="AN2898" s="46" t="str">
        <f>TRIM(Table1[[#This Row],[Account]])</f>
        <v/>
      </c>
      <c r="AO2898" s="46" t="str">
        <f>IF(Table1[[#This Row],[Posting Date]]&lt;&gt;"",$D$5,"")</f>
        <v/>
      </c>
      <c r="AP2898" s="46" t="str">
        <f>TRIM(Table1[[#This Row],[Departments-Prgrams]])</f>
        <v/>
      </c>
      <c r="AQ2898" s="46" t="str">
        <f>TRIM(Table1[[#This Row],[Grant]])</f>
        <v/>
      </c>
      <c r="AR2898" s="46" t="str">
        <f>TRIM(Table1[[#This Row],[Staff ID]])</f>
        <v/>
      </c>
      <c r="AS2898" s="46" t="str">
        <f>IF(TRIM(Table1[[#This Row],[Budget Code]])=0,"",TRIM(Table1[[#This Row],[Budget Code]]))</f>
        <v/>
      </c>
      <c r="AT2898" s="46" t="str">
        <f>IF(Table1[[#This Row],[Line Description]]&lt;&gt;"",Table1[[#This Row],[Line Description]],"")</f>
        <v/>
      </c>
      <c r="AU2898" s="46" t="str">
        <f>IF(Table1[[#This Row],[Cur_Amount Debit]]&gt;0,ROUND(Table1[[#This Row],[Cur_Amount Debit]],2),"")</f>
        <v/>
      </c>
      <c r="AV2898" s="46" t="str">
        <f>IF(Table1[[#This Row],[Cur_Amount Credit]]&gt;0,ROUND(Table1[[#This Row],[Cur_Amount Credit]],2),"")</f>
        <v/>
      </c>
      <c r="AW2898" s="46" t="str">
        <f>LEFT(Table1[[#This Row],[Cur]],3)</f>
        <v/>
      </c>
      <c r="AX2898" s="59"/>
      <c r="AY2898" s="46"/>
      <c r="AZ2898" s="46" t="str">
        <f>IF(Table1[[#This Row],[Cur]]&lt;&gt;"",IF(Table1[[#This Row],[Cur]]="USD","",ExchangeRate),"")</f>
        <v/>
      </c>
      <c r="BA2898" s="46" t="str">
        <f>IF(Table1[[#This Row],[Grant]]&lt;&gt;"",VLOOKUP(Table1[[#This Row],[Grant]],Grants!B:D,3),"")</f>
        <v/>
      </c>
      <c r="BB2898" s="46" t="str">
        <f>TRIM(Table1[[#This Row],[Vendor ID]])</f>
        <v/>
      </c>
      <c r="BC2898">
        <f>IF(Table1[[#This Row],[Reference Number]]=Q2897,BC2897,BC2897+1)</f>
        <v>2</v>
      </c>
    </row>
    <row r="2899" spans="1:55" ht="11.25" hidden="1" customHeight="1">
      <c r="A2899" s="1"/>
      <c r="B2899" s="88" t="str">
        <f>IF(Table1[[#This Row],[Posting Date]]&lt;&gt;"",IF(Table1[[#This Row],[Reference Number]]=Q2898,B2898+1,1),"")</f>
        <v/>
      </c>
      <c r="C2899" s="61"/>
      <c r="D2899" s="61"/>
      <c r="E2899" s="218"/>
      <c r="F2899" s="143" t="str">
        <f>IFERROR(IF(VLOOKUP(Table1[[#This Row],[Budget Code Description]],Dimentions!$X$6:$AC$132,2,FALSE)="","",VLOOKUP(Table1[[#This Row],[Budget Code Description]],Dimentions!$X$6:$AC$132,2,FALSE)),"")</f>
        <v/>
      </c>
      <c r="G2899" s="143" t="str">
        <f>IFERROR(VLOOKUP(Table1[[#This Row],[Budget Code Description]],Dimentions!$X$6:$AC$132,3,FALSE),"")</f>
        <v/>
      </c>
      <c r="H2899" s="64" t="str">
        <f>IFERROR(VLOOKUP(Table1[[#This Row],[Account]],Dimentions!$S$6:$V$233,2,FALSE),"")</f>
        <v/>
      </c>
      <c r="I2899" s="62">
        <f>_xlfn.NUMBERVALUE(LEFT(Table1[[#This Row],[Account]],1))</f>
        <v>0</v>
      </c>
      <c r="J2899" s="62" t="str">
        <f>IFERROR(VLOOKUP(Table1[[#This Row],[Budget Code Description]],Table6[#All],7,FALSE),"")</f>
        <v/>
      </c>
      <c r="K2899" s="143" t="str">
        <f>IFERROR(VLOOKUP(Table1[[#This Row],[Budget Code Description]],Table6[#All],8,FALSE),"")</f>
        <v/>
      </c>
      <c r="L2899" s="63"/>
      <c r="M2899" s="65" t="str">
        <f>IFERROR(VLOOKUP(Table1[[#This Row],[Staff ID]],Table2[],2,FALSE),"")</f>
        <v/>
      </c>
      <c r="N2899" s="211" t="str">
        <f>IFERROR(IF(VLOOKUP(Table1[[#This Row],[Budget Code Description]],Dimentions!$X$6:$AC$97,4,FALSE)="","",VLOOKUP(Table1[[#This Row],[Budget Code Description]],Dimentions!$X$6:$AC$97,4,FALSE)),"")</f>
        <v/>
      </c>
      <c r="O2899" s="65" t="str">
        <f>IFERROR(VLOOKUP(Table1[[#This Row],[Vendor ID]],Table549[],2,FALSE),"")</f>
        <v/>
      </c>
      <c r="P2899" s="63"/>
      <c r="Q2899" s="143" t="str">
        <f>IF(Table1[[#This Row],[Posting Date]]&lt;&gt;"",$D$9,"")</f>
        <v/>
      </c>
      <c r="R2899" s="159" t="str">
        <f>IF(Table1[[#This Row],[Posting Date]]&lt;&gt;"",$D$10,"")</f>
        <v/>
      </c>
      <c r="S2899" s="66"/>
      <c r="T2899" s="63"/>
      <c r="U2899" s="67"/>
      <c r="V2899" s="67"/>
      <c r="W2899" s="67" t="str">
        <f t="shared" si="45"/>
        <v/>
      </c>
      <c r="X2899" s="161" t="str">
        <f>IF(E2899="","",(IF(Table1[[#This Row],[Cur]]="USD",Table1[[#This Row],[Cur_Amount Debit]],Table1[[#This Row],[Cur_Amount Debit]]/Table1[[#This Row],[Exchange Rate]])))</f>
        <v/>
      </c>
      <c r="Y2899" s="161" t="str">
        <f>IF(E2899="","",(IF(Table1[[#This Row],[Cur]]="USD",Table1[[#This Row],[Cur_Amount Credit]],Table1[[#This Row],[Cur_Amount Credit]]/ExchangeRate)))</f>
        <v/>
      </c>
      <c r="Z2899" s="203" t="str">
        <f>IF(E2899="","",(Table1[[#This Row],[Debit USD]]-Table1[[#This Row],[Credit USD]]))</f>
        <v/>
      </c>
      <c r="AA2899" s="122"/>
      <c r="AB2899" s="1"/>
      <c r="AC2899" s="15"/>
      <c r="AD2899" s="15" t="str">
        <f>IF(AND(OR(Table1[[#This Row],[Account]]="15030",Table1[[#This Row],[Account]]="15035",Table1[[#This Row],[Account]]="20150"),Table1[[#This Row],[Vendor ID]]=""),1,"")</f>
        <v/>
      </c>
      <c r="AE2899" s="15"/>
      <c r="AF2899" s="15"/>
      <c r="AG2899" s="15"/>
      <c r="AH2899" s="46" t="str">
        <f>IF(Table1[[#This Row],[Posting Date]]&lt;&gt;"","GJ-"&amp;CountryID,"")</f>
        <v/>
      </c>
      <c r="AI2899" s="59" t="str">
        <f>IF(Table1[[#This Row],[Posting Date]]&lt;&gt;"",Table1[[#This Row],[Posting Date]],"")</f>
        <v/>
      </c>
      <c r="AJ2899" s="46"/>
      <c r="AK2899" s="46" t="str">
        <f>IF(Table1[[#This Row],[Description]]&lt;&gt;"",Table1[[#This Row],[Description]],"")</f>
        <v/>
      </c>
      <c r="AL2899" s="46" t="str">
        <f>IF(Table1[[#This Row],[Posting Date]]&lt;&gt;"",Table1[[#This Row],[Reference Number]],"")</f>
        <v/>
      </c>
      <c r="AM2899" s="46" t="str">
        <f>TRIM(Table1[[#This Row],[Line '#]])</f>
        <v/>
      </c>
      <c r="AN2899" s="46" t="str">
        <f>TRIM(Table1[[#This Row],[Account]])</f>
        <v/>
      </c>
      <c r="AO2899" s="46" t="str">
        <f>IF(Table1[[#This Row],[Posting Date]]&lt;&gt;"",$D$5,"")</f>
        <v/>
      </c>
      <c r="AP2899" s="46" t="str">
        <f>TRIM(Table1[[#This Row],[Departments-Prgrams]])</f>
        <v/>
      </c>
      <c r="AQ2899" s="46" t="str">
        <f>TRIM(Table1[[#This Row],[Grant]])</f>
        <v/>
      </c>
      <c r="AR2899" s="46" t="str">
        <f>TRIM(Table1[[#This Row],[Staff ID]])</f>
        <v/>
      </c>
      <c r="AS2899" s="46" t="str">
        <f>IF(TRIM(Table1[[#This Row],[Budget Code]])=0,"",TRIM(Table1[[#This Row],[Budget Code]]))</f>
        <v/>
      </c>
      <c r="AT2899" s="46" t="str">
        <f>IF(Table1[[#This Row],[Line Description]]&lt;&gt;"",Table1[[#This Row],[Line Description]],"")</f>
        <v/>
      </c>
      <c r="AU2899" s="46" t="str">
        <f>IF(Table1[[#This Row],[Cur_Amount Debit]]&gt;0,ROUND(Table1[[#This Row],[Cur_Amount Debit]],2),"")</f>
        <v/>
      </c>
      <c r="AV2899" s="46" t="str">
        <f>IF(Table1[[#This Row],[Cur_Amount Credit]]&gt;0,ROUND(Table1[[#This Row],[Cur_Amount Credit]],2),"")</f>
        <v/>
      </c>
      <c r="AW2899" s="46" t="str">
        <f>LEFT(Table1[[#This Row],[Cur]],3)</f>
        <v/>
      </c>
      <c r="AX2899" s="59"/>
      <c r="AY2899" s="46"/>
      <c r="AZ2899" s="46" t="str">
        <f>IF(Table1[[#This Row],[Cur]]&lt;&gt;"",IF(Table1[[#This Row],[Cur]]="USD","",ExchangeRate),"")</f>
        <v/>
      </c>
      <c r="BA2899" s="46" t="str">
        <f>IF(Table1[[#This Row],[Grant]]&lt;&gt;"",VLOOKUP(Table1[[#This Row],[Grant]],Grants!B:D,3),"")</f>
        <v/>
      </c>
      <c r="BB2899" s="46" t="str">
        <f>TRIM(Table1[[#This Row],[Vendor ID]])</f>
        <v/>
      </c>
      <c r="BC2899">
        <f>IF(Table1[[#This Row],[Reference Number]]=Q2898,BC2898,BC2898+1)</f>
        <v>2</v>
      </c>
    </row>
    <row r="2900" spans="1:55" ht="11.25" hidden="1" customHeight="1">
      <c r="A2900" s="1"/>
      <c r="B2900" s="88" t="str">
        <f>IF(Table1[[#This Row],[Posting Date]]&lt;&gt;"",IF(Table1[[#This Row],[Reference Number]]=Q2899,B2899+1,1),"")</f>
        <v/>
      </c>
      <c r="C2900" s="61"/>
      <c r="D2900" s="61"/>
      <c r="E2900" s="218"/>
      <c r="F2900" s="143" t="str">
        <f>IFERROR(IF(VLOOKUP(Table1[[#This Row],[Budget Code Description]],Dimentions!$X$6:$AC$132,2,FALSE)="","",VLOOKUP(Table1[[#This Row],[Budget Code Description]],Dimentions!$X$6:$AC$132,2,FALSE)),"")</f>
        <v/>
      </c>
      <c r="G2900" s="143" t="str">
        <f>IFERROR(VLOOKUP(Table1[[#This Row],[Budget Code Description]],Dimentions!$X$6:$AC$132,3,FALSE),"")</f>
        <v/>
      </c>
      <c r="H2900" s="64" t="str">
        <f>IFERROR(VLOOKUP(Table1[[#This Row],[Account]],Dimentions!$S$6:$V$233,2,FALSE),"")</f>
        <v/>
      </c>
      <c r="I2900" s="62">
        <f>_xlfn.NUMBERVALUE(LEFT(Table1[[#This Row],[Account]],1))</f>
        <v>0</v>
      </c>
      <c r="J2900" s="62" t="str">
        <f>IFERROR(VLOOKUP(Table1[[#This Row],[Budget Code Description]],Table6[#All],7,FALSE),"")</f>
        <v/>
      </c>
      <c r="K2900" s="143" t="str">
        <f>IFERROR(VLOOKUP(Table1[[#This Row],[Budget Code Description]],Table6[#All],8,FALSE),"")</f>
        <v/>
      </c>
      <c r="L2900" s="63"/>
      <c r="M2900" s="65" t="str">
        <f>IFERROR(VLOOKUP(Table1[[#This Row],[Staff ID]],Table2[],2,FALSE),"")</f>
        <v/>
      </c>
      <c r="N2900" s="211" t="str">
        <f>IFERROR(IF(VLOOKUP(Table1[[#This Row],[Budget Code Description]],Dimentions!$X$6:$AC$97,4,FALSE)="","",VLOOKUP(Table1[[#This Row],[Budget Code Description]],Dimentions!$X$6:$AC$97,4,FALSE)),"")</f>
        <v/>
      </c>
      <c r="O2900" s="65" t="str">
        <f>IFERROR(VLOOKUP(Table1[[#This Row],[Vendor ID]],Table549[],2,FALSE),"")</f>
        <v/>
      </c>
      <c r="P2900" s="63"/>
      <c r="Q2900" s="143" t="str">
        <f>IF(Table1[[#This Row],[Posting Date]]&lt;&gt;"",$D$9,"")</f>
        <v/>
      </c>
      <c r="R2900" s="159" t="str">
        <f>IF(Table1[[#This Row],[Posting Date]]&lt;&gt;"",$D$10,"")</f>
        <v/>
      </c>
      <c r="S2900" s="66"/>
      <c r="T2900" s="63"/>
      <c r="U2900" s="67"/>
      <c r="V2900" s="67"/>
      <c r="W2900" s="67" t="str">
        <f t="shared" si="45"/>
        <v/>
      </c>
      <c r="X2900" s="161" t="str">
        <f>IF(E2900="","",(IF(Table1[[#This Row],[Cur]]="USD",Table1[[#This Row],[Cur_Amount Debit]],Table1[[#This Row],[Cur_Amount Debit]]/Table1[[#This Row],[Exchange Rate]])))</f>
        <v/>
      </c>
      <c r="Y2900" s="161" t="str">
        <f>IF(E2900="","",(IF(Table1[[#This Row],[Cur]]="USD",Table1[[#This Row],[Cur_Amount Credit]],Table1[[#This Row],[Cur_Amount Credit]]/ExchangeRate)))</f>
        <v/>
      </c>
      <c r="Z2900" s="203" t="str">
        <f>IF(E2900="","",(Table1[[#This Row],[Debit USD]]-Table1[[#This Row],[Credit USD]]))</f>
        <v/>
      </c>
      <c r="AA2900" s="122"/>
      <c r="AB2900" s="1"/>
      <c r="AC2900" s="15"/>
      <c r="AD2900" s="15" t="str">
        <f>IF(AND(OR(Table1[[#This Row],[Account]]="15030",Table1[[#This Row],[Account]]="15035",Table1[[#This Row],[Account]]="20150"),Table1[[#This Row],[Vendor ID]]=""),1,"")</f>
        <v/>
      </c>
      <c r="AE2900" s="15"/>
      <c r="AF2900" s="15"/>
      <c r="AG2900" s="15"/>
      <c r="AH2900" s="46" t="str">
        <f>IF(Table1[[#This Row],[Posting Date]]&lt;&gt;"","GJ-"&amp;CountryID,"")</f>
        <v/>
      </c>
      <c r="AI2900" s="59" t="str">
        <f>IF(Table1[[#This Row],[Posting Date]]&lt;&gt;"",Table1[[#This Row],[Posting Date]],"")</f>
        <v/>
      </c>
      <c r="AJ2900" s="46"/>
      <c r="AK2900" s="46" t="str">
        <f>IF(Table1[[#This Row],[Description]]&lt;&gt;"",Table1[[#This Row],[Description]],"")</f>
        <v/>
      </c>
      <c r="AL2900" s="46" t="str">
        <f>IF(Table1[[#This Row],[Posting Date]]&lt;&gt;"",Table1[[#This Row],[Reference Number]],"")</f>
        <v/>
      </c>
      <c r="AM2900" s="46" t="str">
        <f>TRIM(Table1[[#This Row],[Line '#]])</f>
        <v/>
      </c>
      <c r="AN2900" s="46" t="str">
        <f>TRIM(Table1[[#This Row],[Account]])</f>
        <v/>
      </c>
      <c r="AO2900" s="46" t="str">
        <f>IF(Table1[[#This Row],[Posting Date]]&lt;&gt;"",$D$5,"")</f>
        <v/>
      </c>
      <c r="AP2900" s="46" t="str">
        <f>TRIM(Table1[[#This Row],[Departments-Prgrams]])</f>
        <v/>
      </c>
      <c r="AQ2900" s="46" t="str">
        <f>TRIM(Table1[[#This Row],[Grant]])</f>
        <v/>
      </c>
      <c r="AR2900" s="46" t="str">
        <f>TRIM(Table1[[#This Row],[Staff ID]])</f>
        <v/>
      </c>
      <c r="AS2900" s="46" t="str">
        <f>IF(TRIM(Table1[[#This Row],[Budget Code]])=0,"",TRIM(Table1[[#This Row],[Budget Code]]))</f>
        <v/>
      </c>
      <c r="AT2900" s="46" t="str">
        <f>IF(Table1[[#This Row],[Line Description]]&lt;&gt;"",Table1[[#This Row],[Line Description]],"")</f>
        <v/>
      </c>
      <c r="AU2900" s="46" t="str">
        <f>IF(Table1[[#This Row],[Cur_Amount Debit]]&gt;0,ROUND(Table1[[#This Row],[Cur_Amount Debit]],2),"")</f>
        <v/>
      </c>
      <c r="AV2900" s="46" t="str">
        <f>IF(Table1[[#This Row],[Cur_Amount Credit]]&gt;0,ROUND(Table1[[#This Row],[Cur_Amount Credit]],2),"")</f>
        <v/>
      </c>
      <c r="AW2900" s="46" t="str">
        <f>LEFT(Table1[[#This Row],[Cur]],3)</f>
        <v/>
      </c>
      <c r="AX2900" s="59"/>
      <c r="AY2900" s="46"/>
      <c r="AZ2900" s="46" t="str">
        <f>IF(Table1[[#This Row],[Cur]]&lt;&gt;"",IF(Table1[[#This Row],[Cur]]="USD","",ExchangeRate),"")</f>
        <v/>
      </c>
      <c r="BA2900" s="46" t="str">
        <f>IF(Table1[[#This Row],[Grant]]&lt;&gt;"",VLOOKUP(Table1[[#This Row],[Grant]],Grants!B:D,3),"")</f>
        <v/>
      </c>
      <c r="BB2900" s="46" t="str">
        <f>TRIM(Table1[[#This Row],[Vendor ID]])</f>
        <v/>
      </c>
      <c r="BC2900">
        <f>IF(Table1[[#This Row],[Reference Number]]=Q2899,BC2899,BC2899+1)</f>
        <v>2</v>
      </c>
    </row>
    <row r="2901" spans="1:55" ht="11.25" hidden="1" customHeight="1">
      <c r="A2901" s="1"/>
      <c r="B2901" s="88" t="str">
        <f>IF(Table1[[#This Row],[Posting Date]]&lt;&gt;"",IF(Table1[[#This Row],[Reference Number]]=Q2900,B2900+1,1),"")</f>
        <v/>
      </c>
      <c r="C2901" s="61"/>
      <c r="D2901" s="61"/>
      <c r="E2901" s="218"/>
      <c r="F2901" s="143" t="str">
        <f>IFERROR(IF(VLOOKUP(Table1[[#This Row],[Budget Code Description]],Dimentions!$X$6:$AC$132,2,FALSE)="","",VLOOKUP(Table1[[#This Row],[Budget Code Description]],Dimentions!$X$6:$AC$132,2,FALSE)),"")</f>
        <v/>
      </c>
      <c r="G2901" s="143" t="str">
        <f>IFERROR(VLOOKUP(Table1[[#This Row],[Budget Code Description]],Dimentions!$X$6:$AC$132,3,FALSE),"")</f>
        <v/>
      </c>
      <c r="H2901" s="64" t="str">
        <f>IFERROR(VLOOKUP(Table1[[#This Row],[Account]],Dimentions!$S$6:$V$233,2,FALSE),"")</f>
        <v/>
      </c>
      <c r="I2901" s="62">
        <f>_xlfn.NUMBERVALUE(LEFT(Table1[[#This Row],[Account]],1))</f>
        <v>0</v>
      </c>
      <c r="J2901" s="62" t="str">
        <f>IFERROR(VLOOKUP(Table1[[#This Row],[Budget Code Description]],Table6[#All],7,FALSE),"")</f>
        <v/>
      </c>
      <c r="K2901" s="143" t="str">
        <f>IFERROR(VLOOKUP(Table1[[#This Row],[Budget Code Description]],Table6[#All],8,FALSE),"")</f>
        <v/>
      </c>
      <c r="L2901" s="63"/>
      <c r="M2901" s="65" t="str">
        <f>IFERROR(VLOOKUP(Table1[[#This Row],[Staff ID]],Table2[],2,FALSE),"")</f>
        <v/>
      </c>
      <c r="N2901" s="211" t="str">
        <f>IFERROR(IF(VLOOKUP(Table1[[#This Row],[Budget Code Description]],Dimentions!$X$6:$AC$97,4,FALSE)="","",VLOOKUP(Table1[[#This Row],[Budget Code Description]],Dimentions!$X$6:$AC$97,4,FALSE)),"")</f>
        <v/>
      </c>
      <c r="O2901" s="65" t="str">
        <f>IFERROR(VLOOKUP(Table1[[#This Row],[Vendor ID]],Table549[],2,FALSE),"")</f>
        <v/>
      </c>
      <c r="P2901" s="63"/>
      <c r="Q2901" s="143" t="str">
        <f>IF(Table1[[#This Row],[Posting Date]]&lt;&gt;"",$D$9,"")</f>
        <v/>
      </c>
      <c r="R2901" s="159" t="str">
        <f>IF(Table1[[#This Row],[Posting Date]]&lt;&gt;"",$D$10,"")</f>
        <v/>
      </c>
      <c r="S2901" s="66"/>
      <c r="T2901" s="63"/>
      <c r="U2901" s="67"/>
      <c r="V2901" s="67"/>
      <c r="W2901" s="67" t="str">
        <f t="shared" si="45"/>
        <v/>
      </c>
      <c r="X2901" s="161" t="str">
        <f>IF(E2901="","",(IF(Table1[[#This Row],[Cur]]="USD",Table1[[#This Row],[Cur_Amount Debit]],Table1[[#This Row],[Cur_Amount Debit]]/Table1[[#This Row],[Exchange Rate]])))</f>
        <v/>
      </c>
      <c r="Y2901" s="161" t="str">
        <f>IF(E2901="","",(IF(Table1[[#This Row],[Cur]]="USD",Table1[[#This Row],[Cur_Amount Credit]],Table1[[#This Row],[Cur_Amount Credit]]/ExchangeRate)))</f>
        <v/>
      </c>
      <c r="Z2901" s="203" t="str">
        <f>IF(E2901="","",(Table1[[#This Row],[Debit USD]]-Table1[[#This Row],[Credit USD]]))</f>
        <v/>
      </c>
      <c r="AA2901" s="122"/>
      <c r="AB2901" s="1"/>
      <c r="AC2901" s="15"/>
      <c r="AD2901" s="15" t="str">
        <f>IF(AND(OR(Table1[[#This Row],[Account]]="15030",Table1[[#This Row],[Account]]="15035",Table1[[#This Row],[Account]]="20150"),Table1[[#This Row],[Vendor ID]]=""),1,"")</f>
        <v/>
      </c>
      <c r="AE2901" s="15"/>
      <c r="AF2901" s="15"/>
      <c r="AG2901" s="15"/>
      <c r="AH2901" s="46" t="str">
        <f>IF(Table1[[#This Row],[Posting Date]]&lt;&gt;"","GJ-"&amp;CountryID,"")</f>
        <v/>
      </c>
      <c r="AI2901" s="59" t="str">
        <f>IF(Table1[[#This Row],[Posting Date]]&lt;&gt;"",Table1[[#This Row],[Posting Date]],"")</f>
        <v/>
      </c>
      <c r="AJ2901" s="46"/>
      <c r="AK2901" s="46" t="str">
        <f>IF(Table1[[#This Row],[Description]]&lt;&gt;"",Table1[[#This Row],[Description]],"")</f>
        <v/>
      </c>
      <c r="AL2901" s="46" t="str">
        <f>IF(Table1[[#This Row],[Posting Date]]&lt;&gt;"",Table1[[#This Row],[Reference Number]],"")</f>
        <v/>
      </c>
      <c r="AM2901" s="46" t="str">
        <f>TRIM(Table1[[#This Row],[Line '#]])</f>
        <v/>
      </c>
      <c r="AN2901" s="46" t="str">
        <f>TRIM(Table1[[#This Row],[Account]])</f>
        <v/>
      </c>
      <c r="AO2901" s="46" t="str">
        <f>IF(Table1[[#This Row],[Posting Date]]&lt;&gt;"",$D$5,"")</f>
        <v/>
      </c>
      <c r="AP2901" s="46" t="str">
        <f>TRIM(Table1[[#This Row],[Departments-Prgrams]])</f>
        <v/>
      </c>
      <c r="AQ2901" s="46" t="str">
        <f>TRIM(Table1[[#This Row],[Grant]])</f>
        <v/>
      </c>
      <c r="AR2901" s="46" t="str">
        <f>TRIM(Table1[[#This Row],[Staff ID]])</f>
        <v/>
      </c>
      <c r="AS2901" s="46" t="str">
        <f>IF(TRIM(Table1[[#This Row],[Budget Code]])=0,"",TRIM(Table1[[#This Row],[Budget Code]]))</f>
        <v/>
      </c>
      <c r="AT2901" s="46" t="str">
        <f>IF(Table1[[#This Row],[Line Description]]&lt;&gt;"",Table1[[#This Row],[Line Description]],"")</f>
        <v/>
      </c>
      <c r="AU2901" s="46" t="str">
        <f>IF(Table1[[#This Row],[Cur_Amount Debit]]&gt;0,ROUND(Table1[[#This Row],[Cur_Amount Debit]],2),"")</f>
        <v/>
      </c>
      <c r="AV2901" s="46" t="str">
        <f>IF(Table1[[#This Row],[Cur_Amount Credit]]&gt;0,ROUND(Table1[[#This Row],[Cur_Amount Credit]],2),"")</f>
        <v/>
      </c>
      <c r="AW2901" s="46" t="str">
        <f>LEFT(Table1[[#This Row],[Cur]],3)</f>
        <v/>
      </c>
      <c r="AX2901" s="59"/>
      <c r="AY2901" s="46"/>
      <c r="AZ2901" s="46" t="str">
        <f>IF(Table1[[#This Row],[Cur]]&lt;&gt;"",IF(Table1[[#This Row],[Cur]]="USD","",ExchangeRate),"")</f>
        <v/>
      </c>
      <c r="BA2901" s="46" t="str">
        <f>IF(Table1[[#This Row],[Grant]]&lt;&gt;"",VLOOKUP(Table1[[#This Row],[Grant]],Grants!B:D,3),"")</f>
        <v/>
      </c>
      <c r="BB2901" s="46" t="str">
        <f>TRIM(Table1[[#This Row],[Vendor ID]])</f>
        <v/>
      </c>
      <c r="BC2901">
        <f>IF(Table1[[#This Row],[Reference Number]]=Q2900,BC2900,BC2900+1)</f>
        <v>2</v>
      </c>
    </row>
    <row r="2902" spans="1:55" ht="11.25" hidden="1" customHeight="1">
      <c r="A2902" s="1"/>
      <c r="B2902" s="88" t="str">
        <f>IF(Table1[[#This Row],[Posting Date]]&lt;&gt;"",IF(Table1[[#This Row],[Reference Number]]=Q2901,B2901+1,1),"")</f>
        <v/>
      </c>
      <c r="C2902" s="61"/>
      <c r="D2902" s="61"/>
      <c r="E2902" s="218"/>
      <c r="F2902" s="143" t="str">
        <f>IFERROR(IF(VLOOKUP(Table1[[#This Row],[Budget Code Description]],Dimentions!$X$6:$AC$132,2,FALSE)="","",VLOOKUP(Table1[[#This Row],[Budget Code Description]],Dimentions!$X$6:$AC$132,2,FALSE)),"")</f>
        <v/>
      </c>
      <c r="G2902" s="143" t="str">
        <f>IFERROR(VLOOKUP(Table1[[#This Row],[Budget Code Description]],Dimentions!$X$6:$AC$132,3,FALSE),"")</f>
        <v/>
      </c>
      <c r="H2902" s="64" t="str">
        <f>IFERROR(VLOOKUP(Table1[[#This Row],[Account]],Dimentions!$S$6:$V$233,2,FALSE),"")</f>
        <v/>
      </c>
      <c r="I2902" s="62">
        <f>_xlfn.NUMBERVALUE(LEFT(Table1[[#This Row],[Account]],1))</f>
        <v>0</v>
      </c>
      <c r="J2902" s="62" t="str">
        <f>IFERROR(VLOOKUP(Table1[[#This Row],[Budget Code Description]],Table6[#All],7,FALSE),"")</f>
        <v/>
      </c>
      <c r="K2902" s="143" t="str">
        <f>IFERROR(VLOOKUP(Table1[[#This Row],[Budget Code Description]],Table6[#All],8,FALSE),"")</f>
        <v/>
      </c>
      <c r="L2902" s="63"/>
      <c r="M2902" s="65" t="str">
        <f>IFERROR(VLOOKUP(Table1[[#This Row],[Staff ID]],Table2[],2,FALSE),"")</f>
        <v/>
      </c>
      <c r="N2902" s="211" t="str">
        <f>IFERROR(IF(VLOOKUP(Table1[[#This Row],[Budget Code Description]],Dimentions!$X$6:$AC$97,4,FALSE)="","",VLOOKUP(Table1[[#This Row],[Budget Code Description]],Dimentions!$X$6:$AC$97,4,FALSE)),"")</f>
        <v/>
      </c>
      <c r="O2902" s="65" t="str">
        <f>IFERROR(VLOOKUP(Table1[[#This Row],[Vendor ID]],Table549[],2,FALSE),"")</f>
        <v/>
      </c>
      <c r="P2902" s="63"/>
      <c r="Q2902" s="143" t="str">
        <f>IF(Table1[[#This Row],[Posting Date]]&lt;&gt;"",$D$9,"")</f>
        <v/>
      </c>
      <c r="R2902" s="159" t="str">
        <f>IF(Table1[[#This Row],[Posting Date]]&lt;&gt;"",$D$10,"")</f>
        <v/>
      </c>
      <c r="S2902" s="66"/>
      <c r="T2902" s="63"/>
      <c r="U2902" s="67"/>
      <c r="V2902" s="67"/>
      <c r="W2902" s="67" t="str">
        <f t="shared" si="45"/>
        <v/>
      </c>
      <c r="X2902" s="161" t="str">
        <f>IF(E2902="","",(IF(Table1[[#This Row],[Cur]]="USD",Table1[[#This Row],[Cur_Amount Debit]],Table1[[#This Row],[Cur_Amount Debit]]/Table1[[#This Row],[Exchange Rate]])))</f>
        <v/>
      </c>
      <c r="Y2902" s="161" t="str">
        <f>IF(E2902="","",(IF(Table1[[#This Row],[Cur]]="USD",Table1[[#This Row],[Cur_Amount Credit]],Table1[[#This Row],[Cur_Amount Credit]]/ExchangeRate)))</f>
        <v/>
      </c>
      <c r="Z2902" s="203" t="str">
        <f>IF(E2902="","",(Table1[[#This Row],[Debit USD]]-Table1[[#This Row],[Credit USD]]))</f>
        <v/>
      </c>
      <c r="AA2902" s="122"/>
      <c r="AB2902" s="1"/>
      <c r="AC2902" s="15"/>
      <c r="AD2902" s="15" t="str">
        <f>IF(AND(OR(Table1[[#This Row],[Account]]="15030",Table1[[#This Row],[Account]]="15035",Table1[[#This Row],[Account]]="20150"),Table1[[#This Row],[Vendor ID]]=""),1,"")</f>
        <v/>
      </c>
      <c r="AE2902" s="15"/>
      <c r="AF2902" s="15"/>
      <c r="AG2902" s="15"/>
      <c r="AH2902" s="46" t="str">
        <f>IF(Table1[[#This Row],[Posting Date]]&lt;&gt;"","GJ-"&amp;CountryID,"")</f>
        <v/>
      </c>
      <c r="AI2902" s="59" t="str">
        <f>IF(Table1[[#This Row],[Posting Date]]&lt;&gt;"",Table1[[#This Row],[Posting Date]],"")</f>
        <v/>
      </c>
      <c r="AJ2902" s="46"/>
      <c r="AK2902" s="46" t="str">
        <f>IF(Table1[[#This Row],[Description]]&lt;&gt;"",Table1[[#This Row],[Description]],"")</f>
        <v/>
      </c>
      <c r="AL2902" s="46" t="str">
        <f>IF(Table1[[#This Row],[Posting Date]]&lt;&gt;"",Table1[[#This Row],[Reference Number]],"")</f>
        <v/>
      </c>
      <c r="AM2902" s="46" t="str">
        <f>TRIM(Table1[[#This Row],[Line '#]])</f>
        <v/>
      </c>
      <c r="AN2902" s="46" t="str">
        <f>TRIM(Table1[[#This Row],[Account]])</f>
        <v/>
      </c>
      <c r="AO2902" s="46" t="str">
        <f>IF(Table1[[#This Row],[Posting Date]]&lt;&gt;"",$D$5,"")</f>
        <v/>
      </c>
      <c r="AP2902" s="46" t="str">
        <f>TRIM(Table1[[#This Row],[Departments-Prgrams]])</f>
        <v/>
      </c>
      <c r="AQ2902" s="46" t="str">
        <f>TRIM(Table1[[#This Row],[Grant]])</f>
        <v/>
      </c>
      <c r="AR2902" s="46" t="str">
        <f>TRIM(Table1[[#This Row],[Staff ID]])</f>
        <v/>
      </c>
      <c r="AS2902" s="46" t="str">
        <f>IF(TRIM(Table1[[#This Row],[Budget Code]])=0,"",TRIM(Table1[[#This Row],[Budget Code]]))</f>
        <v/>
      </c>
      <c r="AT2902" s="46" t="str">
        <f>IF(Table1[[#This Row],[Line Description]]&lt;&gt;"",Table1[[#This Row],[Line Description]],"")</f>
        <v/>
      </c>
      <c r="AU2902" s="46" t="str">
        <f>IF(Table1[[#This Row],[Cur_Amount Debit]]&gt;0,ROUND(Table1[[#This Row],[Cur_Amount Debit]],2),"")</f>
        <v/>
      </c>
      <c r="AV2902" s="46" t="str">
        <f>IF(Table1[[#This Row],[Cur_Amount Credit]]&gt;0,ROUND(Table1[[#This Row],[Cur_Amount Credit]],2),"")</f>
        <v/>
      </c>
      <c r="AW2902" s="46" t="str">
        <f>LEFT(Table1[[#This Row],[Cur]],3)</f>
        <v/>
      </c>
      <c r="AX2902" s="59"/>
      <c r="AY2902" s="46"/>
      <c r="AZ2902" s="46" t="str">
        <f>IF(Table1[[#This Row],[Cur]]&lt;&gt;"",IF(Table1[[#This Row],[Cur]]="USD","",ExchangeRate),"")</f>
        <v/>
      </c>
      <c r="BA2902" s="46" t="str">
        <f>IF(Table1[[#This Row],[Grant]]&lt;&gt;"",VLOOKUP(Table1[[#This Row],[Grant]],Grants!B:D,3),"")</f>
        <v/>
      </c>
      <c r="BB2902" s="46" t="str">
        <f>TRIM(Table1[[#This Row],[Vendor ID]])</f>
        <v/>
      </c>
      <c r="BC2902">
        <f>IF(Table1[[#This Row],[Reference Number]]=Q2901,BC2901,BC2901+1)</f>
        <v>2</v>
      </c>
    </row>
    <row r="2903" spans="1:55" ht="11.25" hidden="1" customHeight="1">
      <c r="A2903" s="1"/>
      <c r="B2903" s="88" t="str">
        <f>IF(Table1[[#This Row],[Posting Date]]&lt;&gt;"",IF(Table1[[#This Row],[Reference Number]]=Q2902,B2902+1,1),"")</f>
        <v/>
      </c>
      <c r="C2903" s="61"/>
      <c r="D2903" s="61"/>
      <c r="E2903" s="218"/>
      <c r="F2903" s="143" t="str">
        <f>IFERROR(IF(VLOOKUP(Table1[[#This Row],[Budget Code Description]],Dimentions!$X$6:$AC$132,2,FALSE)="","",VLOOKUP(Table1[[#This Row],[Budget Code Description]],Dimentions!$X$6:$AC$132,2,FALSE)),"")</f>
        <v/>
      </c>
      <c r="G2903" s="143" t="str">
        <f>IFERROR(VLOOKUP(Table1[[#This Row],[Budget Code Description]],Dimentions!$X$6:$AC$132,3,FALSE),"")</f>
        <v/>
      </c>
      <c r="H2903" s="64" t="str">
        <f>IFERROR(VLOOKUP(Table1[[#This Row],[Account]],Dimentions!$S$6:$V$233,2,FALSE),"")</f>
        <v/>
      </c>
      <c r="I2903" s="62">
        <f>_xlfn.NUMBERVALUE(LEFT(Table1[[#This Row],[Account]],1))</f>
        <v>0</v>
      </c>
      <c r="J2903" s="62" t="str">
        <f>IFERROR(VLOOKUP(Table1[[#This Row],[Budget Code Description]],Table6[#All],7,FALSE),"")</f>
        <v/>
      </c>
      <c r="K2903" s="143" t="str">
        <f>IFERROR(VLOOKUP(Table1[[#This Row],[Budget Code Description]],Table6[#All],8,FALSE),"")</f>
        <v/>
      </c>
      <c r="L2903" s="63"/>
      <c r="M2903" s="65" t="str">
        <f>IFERROR(VLOOKUP(Table1[[#This Row],[Staff ID]],Table2[],2,FALSE),"")</f>
        <v/>
      </c>
      <c r="N2903" s="211" t="str">
        <f>IFERROR(IF(VLOOKUP(Table1[[#This Row],[Budget Code Description]],Dimentions!$X$6:$AC$97,4,FALSE)="","",VLOOKUP(Table1[[#This Row],[Budget Code Description]],Dimentions!$X$6:$AC$97,4,FALSE)),"")</f>
        <v/>
      </c>
      <c r="O2903" s="65" t="str">
        <f>IFERROR(VLOOKUP(Table1[[#This Row],[Vendor ID]],Table549[],2,FALSE),"")</f>
        <v/>
      </c>
      <c r="P2903" s="63"/>
      <c r="Q2903" s="143" t="str">
        <f>IF(Table1[[#This Row],[Posting Date]]&lt;&gt;"",$D$9,"")</f>
        <v/>
      </c>
      <c r="R2903" s="159" t="str">
        <f>IF(Table1[[#This Row],[Posting Date]]&lt;&gt;"",$D$10,"")</f>
        <v/>
      </c>
      <c r="S2903" s="66"/>
      <c r="T2903" s="63"/>
      <c r="U2903" s="67"/>
      <c r="V2903" s="67"/>
      <c r="W2903" s="67" t="str">
        <f t="shared" si="45"/>
        <v/>
      </c>
      <c r="X2903" s="161" t="str">
        <f>IF(E2903="","",(IF(Table1[[#This Row],[Cur]]="USD",Table1[[#This Row],[Cur_Amount Debit]],Table1[[#This Row],[Cur_Amount Debit]]/Table1[[#This Row],[Exchange Rate]])))</f>
        <v/>
      </c>
      <c r="Y2903" s="161" t="str">
        <f>IF(E2903="","",(IF(Table1[[#This Row],[Cur]]="USD",Table1[[#This Row],[Cur_Amount Credit]],Table1[[#This Row],[Cur_Amount Credit]]/ExchangeRate)))</f>
        <v/>
      </c>
      <c r="Z2903" s="203" t="str">
        <f>IF(E2903="","",(Table1[[#This Row],[Debit USD]]-Table1[[#This Row],[Credit USD]]))</f>
        <v/>
      </c>
      <c r="AA2903" s="122"/>
      <c r="AB2903" s="1"/>
      <c r="AC2903" s="15"/>
      <c r="AD2903" s="15" t="str">
        <f>IF(AND(OR(Table1[[#This Row],[Account]]="15030",Table1[[#This Row],[Account]]="15035",Table1[[#This Row],[Account]]="20150"),Table1[[#This Row],[Vendor ID]]=""),1,"")</f>
        <v/>
      </c>
      <c r="AE2903" s="15"/>
      <c r="AF2903" s="15"/>
      <c r="AG2903" s="15"/>
      <c r="AH2903" s="46" t="str">
        <f>IF(Table1[[#This Row],[Posting Date]]&lt;&gt;"","GJ-"&amp;CountryID,"")</f>
        <v/>
      </c>
      <c r="AI2903" s="59" t="str">
        <f>IF(Table1[[#This Row],[Posting Date]]&lt;&gt;"",Table1[[#This Row],[Posting Date]],"")</f>
        <v/>
      </c>
      <c r="AJ2903" s="46"/>
      <c r="AK2903" s="46" t="str">
        <f>IF(Table1[[#This Row],[Description]]&lt;&gt;"",Table1[[#This Row],[Description]],"")</f>
        <v/>
      </c>
      <c r="AL2903" s="46" t="str">
        <f>IF(Table1[[#This Row],[Posting Date]]&lt;&gt;"",Table1[[#This Row],[Reference Number]],"")</f>
        <v/>
      </c>
      <c r="AM2903" s="46" t="str">
        <f>TRIM(Table1[[#This Row],[Line '#]])</f>
        <v/>
      </c>
      <c r="AN2903" s="46" t="str">
        <f>TRIM(Table1[[#This Row],[Account]])</f>
        <v/>
      </c>
      <c r="AO2903" s="46" t="str">
        <f>IF(Table1[[#This Row],[Posting Date]]&lt;&gt;"",$D$5,"")</f>
        <v/>
      </c>
      <c r="AP2903" s="46" t="str">
        <f>TRIM(Table1[[#This Row],[Departments-Prgrams]])</f>
        <v/>
      </c>
      <c r="AQ2903" s="46" t="str">
        <f>TRIM(Table1[[#This Row],[Grant]])</f>
        <v/>
      </c>
      <c r="AR2903" s="46" t="str">
        <f>TRIM(Table1[[#This Row],[Staff ID]])</f>
        <v/>
      </c>
      <c r="AS2903" s="46" t="str">
        <f>IF(TRIM(Table1[[#This Row],[Budget Code]])=0,"",TRIM(Table1[[#This Row],[Budget Code]]))</f>
        <v/>
      </c>
      <c r="AT2903" s="46" t="str">
        <f>IF(Table1[[#This Row],[Line Description]]&lt;&gt;"",Table1[[#This Row],[Line Description]],"")</f>
        <v/>
      </c>
      <c r="AU2903" s="46" t="str">
        <f>IF(Table1[[#This Row],[Cur_Amount Debit]]&gt;0,ROUND(Table1[[#This Row],[Cur_Amount Debit]],2),"")</f>
        <v/>
      </c>
      <c r="AV2903" s="46" t="str">
        <f>IF(Table1[[#This Row],[Cur_Amount Credit]]&gt;0,ROUND(Table1[[#This Row],[Cur_Amount Credit]],2),"")</f>
        <v/>
      </c>
      <c r="AW2903" s="46" t="str">
        <f>LEFT(Table1[[#This Row],[Cur]],3)</f>
        <v/>
      </c>
      <c r="AX2903" s="59"/>
      <c r="AY2903" s="46"/>
      <c r="AZ2903" s="46" t="str">
        <f>IF(Table1[[#This Row],[Cur]]&lt;&gt;"",IF(Table1[[#This Row],[Cur]]="USD","",ExchangeRate),"")</f>
        <v/>
      </c>
      <c r="BA2903" s="46" t="str">
        <f>IF(Table1[[#This Row],[Grant]]&lt;&gt;"",VLOOKUP(Table1[[#This Row],[Grant]],Grants!B:D,3),"")</f>
        <v/>
      </c>
      <c r="BB2903" s="46" t="str">
        <f>TRIM(Table1[[#This Row],[Vendor ID]])</f>
        <v/>
      </c>
      <c r="BC2903">
        <f>IF(Table1[[#This Row],[Reference Number]]=Q2902,BC2902,BC2902+1)</f>
        <v>2</v>
      </c>
    </row>
    <row r="2904" spans="1:55" ht="11.25" hidden="1" customHeight="1">
      <c r="A2904" s="1"/>
      <c r="B2904" s="88" t="str">
        <f>IF(Table1[[#This Row],[Posting Date]]&lt;&gt;"",IF(Table1[[#This Row],[Reference Number]]=Q2903,B2903+1,1),"")</f>
        <v/>
      </c>
      <c r="C2904" s="61"/>
      <c r="D2904" s="61"/>
      <c r="E2904" s="218"/>
      <c r="F2904" s="143" t="str">
        <f>IFERROR(IF(VLOOKUP(Table1[[#This Row],[Budget Code Description]],Dimentions!$X$6:$AC$132,2,FALSE)="","",VLOOKUP(Table1[[#This Row],[Budget Code Description]],Dimentions!$X$6:$AC$132,2,FALSE)),"")</f>
        <v/>
      </c>
      <c r="G2904" s="143" t="str">
        <f>IFERROR(VLOOKUP(Table1[[#This Row],[Budget Code Description]],Dimentions!$X$6:$AC$132,3,FALSE),"")</f>
        <v/>
      </c>
      <c r="H2904" s="64" t="str">
        <f>IFERROR(VLOOKUP(Table1[[#This Row],[Account]],Dimentions!$S$6:$V$233,2,FALSE),"")</f>
        <v/>
      </c>
      <c r="I2904" s="62">
        <f>_xlfn.NUMBERVALUE(LEFT(Table1[[#This Row],[Account]],1))</f>
        <v>0</v>
      </c>
      <c r="J2904" s="62" t="str">
        <f>IFERROR(VLOOKUP(Table1[[#This Row],[Budget Code Description]],Table6[#All],7,FALSE),"")</f>
        <v/>
      </c>
      <c r="K2904" s="143" t="str">
        <f>IFERROR(VLOOKUP(Table1[[#This Row],[Budget Code Description]],Table6[#All],8,FALSE),"")</f>
        <v/>
      </c>
      <c r="L2904" s="63"/>
      <c r="M2904" s="65" t="str">
        <f>IFERROR(VLOOKUP(Table1[[#This Row],[Staff ID]],Table2[],2,FALSE),"")</f>
        <v/>
      </c>
      <c r="N2904" s="211" t="str">
        <f>IFERROR(IF(VLOOKUP(Table1[[#This Row],[Budget Code Description]],Dimentions!$X$6:$AC$97,4,FALSE)="","",VLOOKUP(Table1[[#This Row],[Budget Code Description]],Dimentions!$X$6:$AC$97,4,FALSE)),"")</f>
        <v/>
      </c>
      <c r="O2904" s="65" t="str">
        <f>IFERROR(VLOOKUP(Table1[[#This Row],[Vendor ID]],Table549[],2,FALSE),"")</f>
        <v/>
      </c>
      <c r="P2904" s="63"/>
      <c r="Q2904" s="143" t="str">
        <f>IF(Table1[[#This Row],[Posting Date]]&lt;&gt;"",$D$9,"")</f>
        <v/>
      </c>
      <c r="R2904" s="159" t="str">
        <f>IF(Table1[[#This Row],[Posting Date]]&lt;&gt;"",$D$10,"")</f>
        <v/>
      </c>
      <c r="S2904" s="66"/>
      <c r="T2904" s="63"/>
      <c r="U2904" s="67"/>
      <c r="V2904" s="67"/>
      <c r="W2904" s="67" t="str">
        <f t="shared" si="45"/>
        <v/>
      </c>
      <c r="X2904" s="161" t="str">
        <f>IF(E2904="","",(IF(Table1[[#This Row],[Cur]]="USD",Table1[[#This Row],[Cur_Amount Debit]],Table1[[#This Row],[Cur_Amount Debit]]/Table1[[#This Row],[Exchange Rate]])))</f>
        <v/>
      </c>
      <c r="Y2904" s="161" t="str">
        <f>IF(E2904="","",(IF(Table1[[#This Row],[Cur]]="USD",Table1[[#This Row],[Cur_Amount Credit]],Table1[[#This Row],[Cur_Amount Credit]]/ExchangeRate)))</f>
        <v/>
      </c>
      <c r="Z2904" s="203" t="str">
        <f>IF(E2904="","",(Table1[[#This Row],[Debit USD]]-Table1[[#This Row],[Credit USD]]))</f>
        <v/>
      </c>
      <c r="AA2904" s="122"/>
      <c r="AB2904" s="1"/>
      <c r="AC2904" s="15"/>
      <c r="AD2904" s="15" t="str">
        <f>IF(AND(OR(Table1[[#This Row],[Account]]="15030",Table1[[#This Row],[Account]]="15035",Table1[[#This Row],[Account]]="20150"),Table1[[#This Row],[Vendor ID]]=""),1,"")</f>
        <v/>
      </c>
      <c r="AE2904" s="15"/>
      <c r="AF2904" s="15"/>
      <c r="AG2904" s="15"/>
      <c r="AH2904" s="46" t="str">
        <f>IF(Table1[[#This Row],[Posting Date]]&lt;&gt;"","GJ-"&amp;CountryID,"")</f>
        <v/>
      </c>
      <c r="AI2904" s="59" t="str">
        <f>IF(Table1[[#This Row],[Posting Date]]&lt;&gt;"",Table1[[#This Row],[Posting Date]],"")</f>
        <v/>
      </c>
      <c r="AJ2904" s="46"/>
      <c r="AK2904" s="46" t="str">
        <f>IF(Table1[[#This Row],[Description]]&lt;&gt;"",Table1[[#This Row],[Description]],"")</f>
        <v/>
      </c>
      <c r="AL2904" s="46" t="str">
        <f>IF(Table1[[#This Row],[Posting Date]]&lt;&gt;"",Table1[[#This Row],[Reference Number]],"")</f>
        <v/>
      </c>
      <c r="AM2904" s="46" t="str">
        <f>TRIM(Table1[[#This Row],[Line '#]])</f>
        <v/>
      </c>
      <c r="AN2904" s="46" t="str">
        <f>TRIM(Table1[[#This Row],[Account]])</f>
        <v/>
      </c>
      <c r="AO2904" s="46" t="str">
        <f>IF(Table1[[#This Row],[Posting Date]]&lt;&gt;"",$D$5,"")</f>
        <v/>
      </c>
      <c r="AP2904" s="46" t="str">
        <f>TRIM(Table1[[#This Row],[Departments-Prgrams]])</f>
        <v/>
      </c>
      <c r="AQ2904" s="46" t="str">
        <f>TRIM(Table1[[#This Row],[Grant]])</f>
        <v/>
      </c>
      <c r="AR2904" s="46" t="str">
        <f>TRIM(Table1[[#This Row],[Staff ID]])</f>
        <v/>
      </c>
      <c r="AS2904" s="46" t="str">
        <f>IF(TRIM(Table1[[#This Row],[Budget Code]])=0,"",TRIM(Table1[[#This Row],[Budget Code]]))</f>
        <v/>
      </c>
      <c r="AT2904" s="46" t="str">
        <f>IF(Table1[[#This Row],[Line Description]]&lt;&gt;"",Table1[[#This Row],[Line Description]],"")</f>
        <v/>
      </c>
      <c r="AU2904" s="46" t="str">
        <f>IF(Table1[[#This Row],[Cur_Amount Debit]]&gt;0,ROUND(Table1[[#This Row],[Cur_Amount Debit]],2),"")</f>
        <v/>
      </c>
      <c r="AV2904" s="46" t="str">
        <f>IF(Table1[[#This Row],[Cur_Amount Credit]]&gt;0,ROUND(Table1[[#This Row],[Cur_Amount Credit]],2),"")</f>
        <v/>
      </c>
      <c r="AW2904" s="46" t="str">
        <f>LEFT(Table1[[#This Row],[Cur]],3)</f>
        <v/>
      </c>
      <c r="AX2904" s="59"/>
      <c r="AY2904" s="46"/>
      <c r="AZ2904" s="46" t="str">
        <f>IF(Table1[[#This Row],[Cur]]&lt;&gt;"",IF(Table1[[#This Row],[Cur]]="USD","",ExchangeRate),"")</f>
        <v/>
      </c>
      <c r="BA2904" s="46" t="str">
        <f>IF(Table1[[#This Row],[Grant]]&lt;&gt;"",VLOOKUP(Table1[[#This Row],[Grant]],Grants!B:D,3),"")</f>
        <v/>
      </c>
      <c r="BB2904" s="46" t="str">
        <f>TRIM(Table1[[#This Row],[Vendor ID]])</f>
        <v/>
      </c>
      <c r="BC2904">
        <f>IF(Table1[[#This Row],[Reference Number]]=Q2903,BC2903,BC2903+1)</f>
        <v>2</v>
      </c>
    </row>
    <row r="2905" spans="1:55" ht="11.25" hidden="1" customHeight="1">
      <c r="A2905" s="1"/>
      <c r="B2905" s="88" t="str">
        <f>IF(Table1[[#This Row],[Posting Date]]&lt;&gt;"",IF(Table1[[#This Row],[Reference Number]]=Q2904,B2904+1,1),"")</f>
        <v/>
      </c>
      <c r="C2905" s="61"/>
      <c r="D2905" s="61"/>
      <c r="E2905" s="218"/>
      <c r="F2905" s="143" t="str">
        <f>IFERROR(IF(VLOOKUP(Table1[[#This Row],[Budget Code Description]],Dimentions!$X$6:$AC$132,2,FALSE)="","",VLOOKUP(Table1[[#This Row],[Budget Code Description]],Dimentions!$X$6:$AC$132,2,FALSE)),"")</f>
        <v/>
      </c>
      <c r="G2905" s="143" t="str">
        <f>IFERROR(VLOOKUP(Table1[[#This Row],[Budget Code Description]],Dimentions!$X$6:$AC$132,3,FALSE),"")</f>
        <v/>
      </c>
      <c r="H2905" s="64" t="str">
        <f>IFERROR(VLOOKUP(Table1[[#This Row],[Account]],Dimentions!$S$6:$V$233,2,FALSE),"")</f>
        <v/>
      </c>
      <c r="I2905" s="62">
        <f>_xlfn.NUMBERVALUE(LEFT(Table1[[#This Row],[Account]],1))</f>
        <v>0</v>
      </c>
      <c r="J2905" s="62" t="str">
        <f>IFERROR(VLOOKUP(Table1[[#This Row],[Budget Code Description]],Table6[#All],7,FALSE),"")</f>
        <v/>
      </c>
      <c r="K2905" s="143" t="str">
        <f>IFERROR(VLOOKUP(Table1[[#This Row],[Budget Code Description]],Table6[#All],8,FALSE),"")</f>
        <v/>
      </c>
      <c r="L2905" s="63"/>
      <c r="M2905" s="65" t="str">
        <f>IFERROR(VLOOKUP(Table1[[#This Row],[Staff ID]],Table2[],2,FALSE),"")</f>
        <v/>
      </c>
      <c r="N2905" s="211" t="str">
        <f>IFERROR(IF(VLOOKUP(Table1[[#This Row],[Budget Code Description]],Dimentions!$X$6:$AC$97,4,FALSE)="","",VLOOKUP(Table1[[#This Row],[Budget Code Description]],Dimentions!$X$6:$AC$97,4,FALSE)),"")</f>
        <v/>
      </c>
      <c r="O2905" s="65" t="str">
        <f>IFERROR(VLOOKUP(Table1[[#This Row],[Vendor ID]],Table549[],2,FALSE),"")</f>
        <v/>
      </c>
      <c r="P2905" s="63"/>
      <c r="Q2905" s="143" t="str">
        <f>IF(Table1[[#This Row],[Posting Date]]&lt;&gt;"",$D$9,"")</f>
        <v/>
      </c>
      <c r="R2905" s="159" t="str">
        <f>IF(Table1[[#This Row],[Posting Date]]&lt;&gt;"",$D$10,"")</f>
        <v/>
      </c>
      <c r="S2905" s="66"/>
      <c r="T2905" s="63"/>
      <c r="U2905" s="67"/>
      <c r="V2905" s="67"/>
      <c r="W2905" s="67" t="str">
        <f t="shared" si="45"/>
        <v/>
      </c>
      <c r="X2905" s="161" t="str">
        <f>IF(E2905="","",(IF(Table1[[#This Row],[Cur]]="USD",Table1[[#This Row],[Cur_Amount Debit]],Table1[[#This Row],[Cur_Amount Debit]]/Table1[[#This Row],[Exchange Rate]])))</f>
        <v/>
      </c>
      <c r="Y2905" s="161" t="str">
        <f>IF(E2905="","",(IF(Table1[[#This Row],[Cur]]="USD",Table1[[#This Row],[Cur_Amount Credit]],Table1[[#This Row],[Cur_Amount Credit]]/ExchangeRate)))</f>
        <v/>
      </c>
      <c r="Z2905" s="203" t="str">
        <f>IF(E2905="","",(Table1[[#This Row],[Debit USD]]-Table1[[#This Row],[Credit USD]]))</f>
        <v/>
      </c>
      <c r="AA2905" s="122"/>
      <c r="AB2905" s="1"/>
      <c r="AC2905" s="15"/>
      <c r="AD2905" s="15" t="str">
        <f>IF(AND(OR(Table1[[#This Row],[Account]]="15030",Table1[[#This Row],[Account]]="15035",Table1[[#This Row],[Account]]="20150"),Table1[[#This Row],[Vendor ID]]=""),1,"")</f>
        <v/>
      </c>
      <c r="AE2905" s="15"/>
      <c r="AF2905" s="15"/>
      <c r="AG2905" s="15"/>
      <c r="AH2905" s="46" t="str">
        <f>IF(Table1[[#This Row],[Posting Date]]&lt;&gt;"","GJ-"&amp;CountryID,"")</f>
        <v/>
      </c>
      <c r="AI2905" s="59" t="str">
        <f>IF(Table1[[#This Row],[Posting Date]]&lt;&gt;"",Table1[[#This Row],[Posting Date]],"")</f>
        <v/>
      </c>
      <c r="AJ2905" s="46"/>
      <c r="AK2905" s="46" t="str">
        <f>IF(Table1[[#This Row],[Description]]&lt;&gt;"",Table1[[#This Row],[Description]],"")</f>
        <v/>
      </c>
      <c r="AL2905" s="46" t="str">
        <f>IF(Table1[[#This Row],[Posting Date]]&lt;&gt;"",Table1[[#This Row],[Reference Number]],"")</f>
        <v/>
      </c>
      <c r="AM2905" s="46" t="str">
        <f>TRIM(Table1[[#This Row],[Line '#]])</f>
        <v/>
      </c>
      <c r="AN2905" s="46" t="str">
        <f>TRIM(Table1[[#This Row],[Account]])</f>
        <v/>
      </c>
      <c r="AO2905" s="46" t="str">
        <f>IF(Table1[[#This Row],[Posting Date]]&lt;&gt;"",$D$5,"")</f>
        <v/>
      </c>
      <c r="AP2905" s="46" t="str">
        <f>TRIM(Table1[[#This Row],[Departments-Prgrams]])</f>
        <v/>
      </c>
      <c r="AQ2905" s="46" t="str">
        <f>TRIM(Table1[[#This Row],[Grant]])</f>
        <v/>
      </c>
      <c r="AR2905" s="46" t="str">
        <f>TRIM(Table1[[#This Row],[Staff ID]])</f>
        <v/>
      </c>
      <c r="AS2905" s="46" t="str">
        <f>IF(TRIM(Table1[[#This Row],[Budget Code]])=0,"",TRIM(Table1[[#This Row],[Budget Code]]))</f>
        <v/>
      </c>
      <c r="AT2905" s="46" t="str">
        <f>IF(Table1[[#This Row],[Line Description]]&lt;&gt;"",Table1[[#This Row],[Line Description]],"")</f>
        <v/>
      </c>
      <c r="AU2905" s="46" t="str">
        <f>IF(Table1[[#This Row],[Cur_Amount Debit]]&gt;0,ROUND(Table1[[#This Row],[Cur_Amount Debit]],2),"")</f>
        <v/>
      </c>
      <c r="AV2905" s="46" t="str">
        <f>IF(Table1[[#This Row],[Cur_Amount Credit]]&gt;0,ROUND(Table1[[#This Row],[Cur_Amount Credit]],2),"")</f>
        <v/>
      </c>
      <c r="AW2905" s="46" t="str">
        <f>LEFT(Table1[[#This Row],[Cur]],3)</f>
        <v/>
      </c>
      <c r="AX2905" s="59"/>
      <c r="AY2905" s="46"/>
      <c r="AZ2905" s="46" t="str">
        <f>IF(Table1[[#This Row],[Cur]]&lt;&gt;"",IF(Table1[[#This Row],[Cur]]="USD","",ExchangeRate),"")</f>
        <v/>
      </c>
      <c r="BA2905" s="46" t="str">
        <f>IF(Table1[[#This Row],[Grant]]&lt;&gt;"",VLOOKUP(Table1[[#This Row],[Grant]],Grants!B:D,3),"")</f>
        <v/>
      </c>
      <c r="BB2905" s="46" t="str">
        <f>TRIM(Table1[[#This Row],[Vendor ID]])</f>
        <v/>
      </c>
      <c r="BC2905">
        <f>IF(Table1[[#This Row],[Reference Number]]=Q2904,BC2904,BC2904+1)</f>
        <v>2</v>
      </c>
    </row>
    <row r="2906" spans="1:55" ht="11.25" hidden="1" customHeight="1">
      <c r="A2906" s="1"/>
      <c r="B2906" s="88" t="str">
        <f>IF(Table1[[#This Row],[Posting Date]]&lt;&gt;"",IF(Table1[[#This Row],[Reference Number]]=Q2905,B2905+1,1),"")</f>
        <v/>
      </c>
      <c r="C2906" s="61"/>
      <c r="D2906" s="61"/>
      <c r="E2906" s="218"/>
      <c r="F2906" s="143" t="str">
        <f>IFERROR(IF(VLOOKUP(Table1[[#This Row],[Budget Code Description]],Dimentions!$X$6:$AC$132,2,FALSE)="","",VLOOKUP(Table1[[#This Row],[Budget Code Description]],Dimentions!$X$6:$AC$132,2,FALSE)),"")</f>
        <v/>
      </c>
      <c r="G2906" s="143" t="str">
        <f>IFERROR(VLOOKUP(Table1[[#This Row],[Budget Code Description]],Dimentions!$X$6:$AC$132,3,FALSE),"")</f>
        <v/>
      </c>
      <c r="H2906" s="64" t="str">
        <f>IFERROR(VLOOKUP(Table1[[#This Row],[Account]],Dimentions!$S$6:$V$233,2,FALSE),"")</f>
        <v/>
      </c>
      <c r="I2906" s="62">
        <f>_xlfn.NUMBERVALUE(LEFT(Table1[[#This Row],[Account]],1))</f>
        <v>0</v>
      </c>
      <c r="J2906" s="62" t="str">
        <f>IFERROR(VLOOKUP(Table1[[#This Row],[Budget Code Description]],Table6[#All],7,FALSE),"")</f>
        <v/>
      </c>
      <c r="K2906" s="143" t="str">
        <f>IFERROR(VLOOKUP(Table1[[#This Row],[Budget Code Description]],Table6[#All],8,FALSE),"")</f>
        <v/>
      </c>
      <c r="L2906" s="63"/>
      <c r="M2906" s="65" t="str">
        <f>IFERROR(VLOOKUP(Table1[[#This Row],[Staff ID]],Table2[],2,FALSE),"")</f>
        <v/>
      </c>
      <c r="N2906" s="211" t="str">
        <f>IFERROR(IF(VLOOKUP(Table1[[#This Row],[Budget Code Description]],Dimentions!$X$6:$AC$97,4,FALSE)="","",VLOOKUP(Table1[[#This Row],[Budget Code Description]],Dimentions!$X$6:$AC$97,4,FALSE)),"")</f>
        <v/>
      </c>
      <c r="O2906" s="65" t="str">
        <f>IFERROR(VLOOKUP(Table1[[#This Row],[Vendor ID]],Table549[],2,FALSE),"")</f>
        <v/>
      </c>
      <c r="P2906" s="63"/>
      <c r="Q2906" s="143" t="str">
        <f>IF(Table1[[#This Row],[Posting Date]]&lt;&gt;"",$D$9,"")</f>
        <v/>
      </c>
      <c r="R2906" s="159" t="str">
        <f>IF(Table1[[#This Row],[Posting Date]]&lt;&gt;"",$D$10,"")</f>
        <v/>
      </c>
      <c r="S2906" s="66"/>
      <c r="T2906" s="63"/>
      <c r="U2906" s="67"/>
      <c r="V2906" s="67"/>
      <c r="W2906" s="67" t="str">
        <f t="shared" si="45"/>
        <v/>
      </c>
      <c r="X2906" s="161" t="str">
        <f>IF(E2906="","",(IF(Table1[[#This Row],[Cur]]="USD",Table1[[#This Row],[Cur_Amount Debit]],Table1[[#This Row],[Cur_Amount Debit]]/Table1[[#This Row],[Exchange Rate]])))</f>
        <v/>
      </c>
      <c r="Y2906" s="161" t="str">
        <f>IF(E2906="","",(IF(Table1[[#This Row],[Cur]]="USD",Table1[[#This Row],[Cur_Amount Credit]],Table1[[#This Row],[Cur_Amount Credit]]/ExchangeRate)))</f>
        <v/>
      </c>
      <c r="Z2906" s="203" t="str">
        <f>IF(E2906="","",(Table1[[#This Row],[Debit USD]]-Table1[[#This Row],[Credit USD]]))</f>
        <v/>
      </c>
      <c r="AA2906" s="122"/>
      <c r="AB2906" s="1"/>
      <c r="AC2906" s="15"/>
      <c r="AD2906" s="15" t="str">
        <f>IF(AND(OR(Table1[[#This Row],[Account]]="15030",Table1[[#This Row],[Account]]="15035",Table1[[#This Row],[Account]]="20150"),Table1[[#This Row],[Vendor ID]]=""),1,"")</f>
        <v/>
      </c>
      <c r="AE2906" s="15"/>
      <c r="AF2906" s="15"/>
      <c r="AG2906" s="15"/>
      <c r="AH2906" s="46" t="str">
        <f>IF(Table1[[#This Row],[Posting Date]]&lt;&gt;"","GJ-"&amp;CountryID,"")</f>
        <v/>
      </c>
      <c r="AI2906" s="59" t="str">
        <f>IF(Table1[[#This Row],[Posting Date]]&lt;&gt;"",Table1[[#This Row],[Posting Date]],"")</f>
        <v/>
      </c>
      <c r="AJ2906" s="46"/>
      <c r="AK2906" s="46" t="str">
        <f>IF(Table1[[#This Row],[Description]]&lt;&gt;"",Table1[[#This Row],[Description]],"")</f>
        <v/>
      </c>
      <c r="AL2906" s="46" t="str">
        <f>IF(Table1[[#This Row],[Posting Date]]&lt;&gt;"",Table1[[#This Row],[Reference Number]],"")</f>
        <v/>
      </c>
      <c r="AM2906" s="46" t="str">
        <f>TRIM(Table1[[#This Row],[Line '#]])</f>
        <v/>
      </c>
      <c r="AN2906" s="46" t="str">
        <f>TRIM(Table1[[#This Row],[Account]])</f>
        <v/>
      </c>
      <c r="AO2906" s="46" t="str">
        <f>IF(Table1[[#This Row],[Posting Date]]&lt;&gt;"",$D$5,"")</f>
        <v/>
      </c>
      <c r="AP2906" s="46" t="str">
        <f>TRIM(Table1[[#This Row],[Departments-Prgrams]])</f>
        <v/>
      </c>
      <c r="AQ2906" s="46" t="str">
        <f>TRIM(Table1[[#This Row],[Grant]])</f>
        <v/>
      </c>
      <c r="AR2906" s="46" t="str">
        <f>TRIM(Table1[[#This Row],[Staff ID]])</f>
        <v/>
      </c>
      <c r="AS2906" s="46" t="str">
        <f>IF(TRIM(Table1[[#This Row],[Budget Code]])=0,"",TRIM(Table1[[#This Row],[Budget Code]]))</f>
        <v/>
      </c>
      <c r="AT2906" s="46" t="str">
        <f>IF(Table1[[#This Row],[Line Description]]&lt;&gt;"",Table1[[#This Row],[Line Description]],"")</f>
        <v/>
      </c>
      <c r="AU2906" s="46" t="str">
        <f>IF(Table1[[#This Row],[Cur_Amount Debit]]&gt;0,ROUND(Table1[[#This Row],[Cur_Amount Debit]],2),"")</f>
        <v/>
      </c>
      <c r="AV2906" s="46" t="str">
        <f>IF(Table1[[#This Row],[Cur_Amount Credit]]&gt;0,ROUND(Table1[[#This Row],[Cur_Amount Credit]],2),"")</f>
        <v/>
      </c>
      <c r="AW2906" s="46" t="str">
        <f>LEFT(Table1[[#This Row],[Cur]],3)</f>
        <v/>
      </c>
      <c r="AX2906" s="59"/>
      <c r="AY2906" s="46"/>
      <c r="AZ2906" s="46" t="str">
        <f>IF(Table1[[#This Row],[Cur]]&lt;&gt;"",IF(Table1[[#This Row],[Cur]]="USD","",ExchangeRate),"")</f>
        <v/>
      </c>
      <c r="BA2906" s="46" t="str">
        <f>IF(Table1[[#This Row],[Grant]]&lt;&gt;"",VLOOKUP(Table1[[#This Row],[Grant]],Grants!B:D,3),"")</f>
        <v/>
      </c>
      <c r="BB2906" s="46" t="str">
        <f>TRIM(Table1[[#This Row],[Vendor ID]])</f>
        <v/>
      </c>
      <c r="BC2906">
        <f>IF(Table1[[#This Row],[Reference Number]]=Q2905,BC2905,BC2905+1)</f>
        <v>2</v>
      </c>
    </row>
    <row r="2907" spans="1:55" ht="11.25" hidden="1" customHeight="1">
      <c r="A2907" s="1"/>
      <c r="B2907" s="88" t="str">
        <f>IF(Table1[[#This Row],[Posting Date]]&lt;&gt;"",IF(Table1[[#This Row],[Reference Number]]=Q2906,B2906+1,1),"")</f>
        <v/>
      </c>
      <c r="C2907" s="61"/>
      <c r="D2907" s="61"/>
      <c r="E2907" s="218"/>
      <c r="F2907" s="143" t="str">
        <f>IFERROR(IF(VLOOKUP(Table1[[#This Row],[Budget Code Description]],Dimentions!$X$6:$AC$132,2,FALSE)="","",VLOOKUP(Table1[[#This Row],[Budget Code Description]],Dimentions!$X$6:$AC$132,2,FALSE)),"")</f>
        <v/>
      </c>
      <c r="G2907" s="143" t="str">
        <f>IFERROR(VLOOKUP(Table1[[#This Row],[Budget Code Description]],Dimentions!$X$6:$AC$132,3,FALSE),"")</f>
        <v/>
      </c>
      <c r="H2907" s="64" t="str">
        <f>IFERROR(VLOOKUP(Table1[[#This Row],[Account]],Dimentions!$S$6:$V$233,2,FALSE),"")</f>
        <v/>
      </c>
      <c r="I2907" s="62">
        <f>_xlfn.NUMBERVALUE(LEFT(Table1[[#This Row],[Account]],1))</f>
        <v>0</v>
      </c>
      <c r="J2907" s="62" t="str">
        <f>IFERROR(VLOOKUP(Table1[[#This Row],[Budget Code Description]],Table6[#All],7,FALSE),"")</f>
        <v/>
      </c>
      <c r="K2907" s="143" t="str">
        <f>IFERROR(VLOOKUP(Table1[[#This Row],[Budget Code Description]],Table6[#All],8,FALSE),"")</f>
        <v/>
      </c>
      <c r="L2907" s="63"/>
      <c r="M2907" s="65" t="str">
        <f>IFERROR(VLOOKUP(Table1[[#This Row],[Staff ID]],Table2[],2,FALSE),"")</f>
        <v/>
      </c>
      <c r="N2907" s="211" t="str">
        <f>IFERROR(IF(VLOOKUP(Table1[[#This Row],[Budget Code Description]],Dimentions!$X$6:$AC$97,4,FALSE)="","",VLOOKUP(Table1[[#This Row],[Budget Code Description]],Dimentions!$X$6:$AC$97,4,FALSE)),"")</f>
        <v/>
      </c>
      <c r="O2907" s="65" t="str">
        <f>IFERROR(VLOOKUP(Table1[[#This Row],[Vendor ID]],Table549[],2,FALSE),"")</f>
        <v/>
      </c>
      <c r="P2907" s="63"/>
      <c r="Q2907" s="143" t="str">
        <f>IF(Table1[[#This Row],[Posting Date]]&lt;&gt;"",$D$9,"")</f>
        <v/>
      </c>
      <c r="R2907" s="159" t="str">
        <f>IF(Table1[[#This Row],[Posting Date]]&lt;&gt;"",$D$10,"")</f>
        <v/>
      </c>
      <c r="S2907" s="66"/>
      <c r="T2907" s="63"/>
      <c r="U2907" s="67"/>
      <c r="V2907" s="67"/>
      <c r="W2907" s="67" t="str">
        <f t="shared" si="45"/>
        <v/>
      </c>
      <c r="X2907" s="161" t="str">
        <f>IF(E2907="","",(IF(Table1[[#This Row],[Cur]]="USD",Table1[[#This Row],[Cur_Amount Debit]],Table1[[#This Row],[Cur_Amount Debit]]/Table1[[#This Row],[Exchange Rate]])))</f>
        <v/>
      </c>
      <c r="Y2907" s="161" t="str">
        <f>IF(E2907="","",(IF(Table1[[#This Row],[Cur]]="USD",Table1[[#This Row],[Cur_Amount Credit]],Table1[[#This Row],[Cur_Amount Credit]]/ExchangeRate)))</f>
        <v/>
      </c>
      <c r="Z2907" s="203" t="str">
        <f>IF(E2907="","",(Table1[[#This Row],[Debit USD]]-Table1[[#This Row],[Credit USD]]))</f>
        <v/>
      </c>
      <c r="AA2907" s="122"/>
      <c r="AB2907" s="1"/>
      <c r="AC2907" s="15"/>
      <c r="AD2907" s="15" t="str">
        <f>IF(AND(OR(Table1[[#This Row],[Account]]="15030",Table1[[#This Row],[Account]]="15035",Table1[[#This Row],[Account]]="20150"),Table1[[#This Row],[Vendor ID]]=""),1,"")</f>
        <v/>
      </c>
      <c r="AE2907" s="15"/>
      <c r="AF2907" s="15"/>
      <c r="AG2907" s="15"/>
      <c r="AH2907" s="46" t="str">
        <f>IF(Table1[[#This Row],[Posting Date]]&lt;&gt;"","GJ-"&amp;CountryID,"")</f>
        <v/>
      </c>
      <c r="AI2907" s="59" t="str">
        <f>IF(Table1[[#This Row],[Posting Date]]&lt;&gt;"",Table1[[#This Row],[Posting Date]],"")</f>
        <v/>
      </c>
      <c r="AJ2907" s="46"/>
      <c r="AK2907" s="46" t="str">
        <f>IF(Table1[[#This Row],[Description]]&lt;&gt;"",Table1[[#This Row],[Description]],"")</f>
        <v/>
      </c>
      <c r="AL2907" s="46" t="str">
        <f>IF(Table1[[#This Row],[Posting Date]]&lt;&gt;"",Table1[[#This Row],[Reference Number]],"")</f>
        <v/>
      </c>
      <c r="AM2907" s="46" t="str">
        <f>TRIM(Table1[[#This Row],[Line '#]])</f>
        <v/>
      </c>
      <c r="AN2907" s="46" t="str">
        <f>TRIM(Table1[[#This Row],[Account]])</f>
        <v/>
      </c>
      <c r="AO2907" s="46" t="str">
        <f>IF(Table1[[#This Row],[Posting Date]]&lt;&gt;"",$D$5,"")</f>
        <v/>
      </c>
      <c r="AP2907" s="46" t="str">
        <f>TRIM(Table1[[#This Row],[Departments-Prgrams]])</f>
        <v/>
      </c>
      <c r="AQ2907" s="46" t="str">
        <f>TRIM(Table1[[#This Row],[Grant]])</f>
        <v/>
      </c>
      <c r="AR2907" s="46" t="str">
        <f>TRIM(Table1[[#This Row],[Staff ID]])</f>
        <v/>
      </c>
      <c r="AS2907" s="46" t="str">
        <f>IF(TRIM(Table1[[#This Row],[Budget Code]])=0,"",TRIM(Table1[[#This Row],[Budget Code]]))</f>
        <v/>
      </c>
      <c r="AT2907" s="46" t="str">
        <f>IF(Table1[[#This Row],[Line Description]]&lt;&gt;"",Table1[[#This Row],[Line Description]],"")</f>
        <v/>
      </c>
      <c r="AU2907" s="46" t="str">
        <f>IF(Table1[[#This Row],[Cur_Amount Debit]]&gt;0,ROUND(Table1[[#This Row],[Cur_Amount Debit]],2),"")</f>
        <v/>
      </c>
      <c r="AV2907" s="46" t="str">
        <f>IF(Table1[[#This Row],[Cur_Amount Credit]]&gt;0,ROUND(Table1[[#This Row],[Cur_Amount Credit]],2),"")</f>
        <v/>
      </c>
      <c r="AW2907" s="46" t="str">
        <f>LEFT(Table1[[#This Row],[Cur]],3)</f>
        <v/>
      </c>
      <c r="AX2907" s="59"/>
      <c r="AY2907" s="46"/>
      <c r="AZ2907" s="46" t="str">
        <f>IF(Table1[[#This Row],[Cur]]&lt;&gt;"",IF(Table1[[#This Row],[Cur]]="USD","",ExchangeRate),"")</f>
        <v/>
      </c>
      <c r="BA2907" s="46" t="str">
        <f>IF(Table1[[#This Row],[Grant]]&lt;&gt;"",VLOOKUP(Table1[[#This Row],[Grant]],Grants!B:D,3),"")</f>
        <v/>
      </c>
      <c r="BB2907" s="46" t="str">
        <f>TRIM(Table1[[#This Row],[Vendor ID]])</f>
        <v/>
      </c>
      <c r="BC2907">
        <f>IF(Table1[[#This Row],[Reference Number]]=Q2906,BC2906,BC2906+1)</f>
        <v>2</v>
      </c>
    </row>
    <row r="2908" spans="1:55" ht="11.25" hidden="1" customHeight="1">
      <c r="A2908" s="1"/>
      <c r="B2908" s="88" t="str">
        <f>IF(Table1[[#This Row],[Posting Date]]&lt;&gt;"",IF(Table1[[#This Row],[Reference Number]]=Q2907,B2907+1,1),"")</f>
        <v/>
      </c>
      <c r="C2908" s="61"/>
      <c r="D2908" s="61"/>
      <c r="E2908" s="218"/>
      <c r="F2908" s="143" t="str">
        <f>IFERROR(IF(VLOOKUP(Table1[[#This Row],[Budget Code Description]],Dimentions!$X$6:$AC$132,2,FALSE)="","",VLOOKUP(Table1[[#This Row],[Budget Code Description]],Dimentions!$X$6:$AC$132,2,FALSE)),"")</f>
        <v/>
      </c>
      <c r="G2908" s="143" t="str">
        <f>IFERROR(VLOOKUP(Table1[[#This Row],[Budget Code Description]],Dimentions!$X$6:$AC$132,3,FALSE),"")</f>
        <v/>
      </c>
      <c r="H2908" s="64" t="str">
        <f>IFERROR(VLOOKUP(Table1[[#This Row],[Account]],Dimentions!$S$6:$V$233,2,FALSE),"")</f>
        <v/>
      </c>
      <c r="I2908" s="62">
        <f>_xlfn.NUMBERVALUE(LEFT(Table1[[#This Row],[Account]],1))</f>
        <v>0</v>
      </c>
      <c r="J2908" s="62" t="str">
        <f>IFERROR(VLOOKUP(Table1[[#This Row],[Budget Code Description]],Table6[#All],7,FALSE),"")</f>
        <v/>
      </c>
      <c r="K2908" s="143" t="str">
        <f>IFERROR(VLOOKUP(Table1[[#This Row],[Budget Code Description]],Table6[#All],8,FALSE),"")</f>
        <v/>
      </c>
      <c r="L2908" s="63"/>
      <c r="M2908" s="65" t="str">
        <f>IFERROR(VLOOKUP(Table1[[#This Row],[Staff ID]],Table2[],2,FALSE),"")</f>
        <v/>
      </c>
      <c r="N2908" s="211" t="str">
        <f>IFERROR(IF(VLOOKUP(Table1[[#This Row],[Budget Code Description]],Dimentions!$X$6:$AC$97,4,FALSE)="","",VLOOKUP(Table1[[#This Row],[Budget Code Description]],Dimentions!$X$6:$AC$97,4,FALSE)),"")</f>
        <v/>
      </c>
      <c r="O2908" s="65" t="str">
        <f>IFERROR(VLOOKUP(Table1[[#This Row],[Vendor ID]],Table549[],2,FALSE),"")</f>
        <v/>
      </c>
      <c r="P2908" s="63"/>
      <c r="Q2908" s="143" t="str">
        <f>IF(Table1[[#This Row],[Posting Date]]&lt;&gt;"",$D$9,"")</f>
        <v/>
      </c>
      <c r="R2908" s="159" t="str">
        <f>IF(Table1[[#This Row],[Posting Date]]&lt;&gt;"",$D$10,"")</f>
        <v/>
      </c>
      <c r="S2908" s="66"/>
      <c r="T2908" s="63"/>
      <c r="U2908" s="67"/>
      <c r="V2908" s="67"/>
      <c r="W2908" s="67" t="str">
        <f t="shared" si="45"/>
        <v/>
      </c>
      <c r="X2908" s="161" t="str">
        <f>IF(E2908="","",(IF(Table1[[#This Row],[Cur]]="USD",Table1[[#This Row],[Cur_Amount Debit]],Table1[[#This Row],[Cur_Amount Debit]]/Table1[[#This Row],[Exchange Rate]])))</f>
        <v/>
      </c>
      <c r="Y2908" s="161" t="str">
        <f>IF(E2908="","",(IF(Table1[[#This Row],[Cur]]="USD",Table1[[#This Row],[Cur_Amount Credit]],Table1[[#This Row],[Cur_Amount Credit]]/ExchangeRate)))</f>
        <v/>
      </c>
      <c r="Z2908" s="203" t="str">
        <f>IF(E2908="","",(Table1[[#This Row],[Debit USD]]-Table1[[#This Row],[Credit USD]]))</f>
        <v/>
      </c>
      <c r="AA2908" s="122"/>
      <c r="AB2908" s="1"/>
      <c r="AC2908" s="15"/>
      <c r="AD2908" s="15" t="str">
        <f>IF(AND(OR(Table1[[#This Row],[Account]]="15030",Table1[[#This Row],[Account]]="15035",Table1[[#This Row],[Account]]="20150"),Table1[[#This Row],[Vendor ID]]=""),1,"")</f>
        <v/>
      </c>
      <c r="AE2908" s="15"/>
      <c r="AF2908" s="15"/>
      <c r="AG2908" s="15"/>
      <c r="AH2908" s="46" t="str">
        <f>IF(Table1[[#This Row],[Posting Date]]&lt;&gt;"","GJ-"&amp;CountryID,"")</f>
        <v/>
      </c>
      <c r="AI2908" s="59" t="str">
        <f>IF(Table1[[#This Row],[Posting Date]]&lt;&gt;"",Table1[[#This Row],[Posting Date]],"")</f>
        <v/>
      </c>
      <c r="AJ2908" s="46"/>
      <c r="AK2908" s="46" t="str">
        <f>IF(Table1[[#This Row],[Description]]&lt;&gt;"",Table1[[#This Row],[Description]],"")</f>
        <v/>
      </c>
      <c r="AL2908" s="46" t="str">
        <f>IF(Table1[[#This Row],[Posting Date]]&lt;&gt;"",Table1[[#This Row],[Reference Number]],"")</f>
        <v/>
      </c>
      <c r="AM2908" s="46" t="str">
        <f>TRIM(Table1[[#This Row],[Line '#]])</f>
        <v/>
      </c>
      <c r="AN2908" s="46" t="str">
        <f>TRIM(Table1[[#This Row],[Account]])</f>
        <v/>
      </c>
      <c r="AO2908" s="46" t="str">
        <f>IF(Table1[[#This Row],[Posting Date]]&lt;&gt;"",$D$5,"")</f>
        <v/>
      </c>
      <c r="AP2908" s="46" t="str">
        <f>TRIM(Table1[[#This Row],[Departments-Prgrams]])</f>
        <v/>
      </c>
      <c r="AQ2908" s="46" t="str">
        <f>TRIM(Table1[[#This Row],[Grant]])</f>
        <v/>
      </c>
      <c r="AR2908" s="46" t="str">
        <f>TRIM(Table1[[#This Row],[Staff ID]])</f>
        <v/>
      </c>
      <c r="AS2908" s="46" t="str">
        <f>IF(TRIM(Table1[[#This Row],[Budget Code]])=0,"",TRIM(Table1[[#This Row],[Budget Code]]))</f>
        <v/>
      </c>
      <c r="AT2908" s="46" t="str">
        <f>IF(Table1[[#This Row],[Line Description]]&lt;&gt;"",Table1[[#This Row],[Line Description]],"")</f>
        <v/>
      </c>
      <c r="AU2908" s="46" t="str">
        <f>IF(Table1[[#This Row],[Cur_Amount Debit]]&gt;0,ROUND(Table1[[#This Row],[Cur_Amount Debit]],2),"")</f>
        <v/>
      </c>
      <c r="AV2908" s="46" t="str">
        <f>IF(Table1[[#This Row],[Cur_Amount Credit]]&gt;0,ROUND(Table1[[#This Row],[Cur_Amount Credit]],2),"")</f>
        <v/>
      </c>
      <c r="AW2908" s="46" t="str">
        <f>LEFT(Table1[[#This Row],[Cur]],3)</f>
        <v/>
      </c>
      <c r="AX2908" s="59"/>
      <c r="AY2908" s="46"/>
      <c r="AZ2908" s="46" t="str">
        <f>IF(Table1[[#This Row],[Cur]]&lt;&gt;"",IF(Table1[[#This Row],[Cur]]="USD","",ExchangeRate),"")</f>
        <v/>
      </c>
      <c r="BA2908" s="46" t="str">
        <f>IF(Table1[[#This Row],[Grant]]&lt;&gt;"",VLOOKUP(Table1[[#This Row],[Grant]],Grants!B:D,3),"")</f>
        <v/>
      </c>
      <c r="BB2908" s="46" t="str">
        <f>TRIM(Table1[[#This Row],[Vendor ID]])</f>
        <v/>
      </c>
      <c r="BC2908">
        <f>IF(Table1[[#This Row],[Reference Number]]=Q2907,BC2907,BC2907+1)</f>
        <v>2</v>
      </c>
    </row>
    <row r="2909" spans="1:55" ht="11.25" hidden="1" customHeight="1">
      <c r="A2909" s="1"/>
      <c r="B2909" s="88" t="str">
        <f>IF(Table1[[#This Row],[Posting Date]]&lt;&gt;"",IF(Table1[[#This Row],[Reference Number]]=Q2908,B2908+1,1),"")</f>
        <v/>
      </c>
      <c r="C2909" s="61"/>
      <c r="D2909" s="61"/>
      <c r="E2909" s="218"/>
      <c r="F2909" s="143" t="str">
        <f>IFERROR(IF(VLOOKUP(Table1[[#This Row],[Budget Code Description]],Dimentions!$X$6:$AC$132,2,FALSE)="","",VLOOKUP(Table1[[#This Row],[Budget Code Description]],Dimentions!$X$6:$AC$132,2,FALSE)),"")</f>
        <v/>
      </c>
      <c r="G2909" s="143" t="str">
        <f>IFERROR(VLOOKUP(Table1[[#This Row],[Budget Code Description]],Dimentions!$X$6:$AC$132,3,FALSE),"")</f>
        <v/>
      </c>
      <c r="H2909" s="64" t="str">
        <f>IFERROR(VLOOKUP(Table1[[#This Row],[Account]],Dimentions!$S$6:$V$233,2,FALSE),"")</f>
        <v/>
      </c>
      <c r="I2909" s="62">
        <f>_xlfn.NUMBERVALUE(LEFT(Table1[[#This Row],[Account]],1))</f>
        <v>0</v>
      </c>
      <c r="J2909" s="62" t="str">
        <f>IFERROR(VLOOKUP(Table1[[#This Row],[Budget Code Description]],Table6[#All],7,FALSE),"")</f>
        <v/>
      </c>
      <c r="K2909" s="143" t="str">
        <f>IFERROR(VLOOKUP(Table1[[#This Row],[Budget Code Description]],Table6[#All],8,FALSE),"")</f>
        <v/>
      </c>
      <c r="L2909" s="63"/>
      <c r="M2909" s="65" t="str">
        <f>IFERROR(VLOOKUP(Table1[[#This Row],[Staff ID]],Table2[],2,FALSE),"")</f>
        <v/>
      </c>
      <c r="N2909" s="211" t="str">
        <f>IFERROR(IF(VLOOKUP(Table1[[#This Row],[Budget Code Description]],Dimentions!$X$6:$AC$97,4,FALSE)="","",VLOOKUP(Table1[[#This Row],[Budget Code Description]],Dimentions!$X$6:$AC$97,4,FALSE)),"")</f>
        <v/>
      </c>
      <c r="O2909" s="65" t="str">
        <f>IFERROR(VLOOKUP(Table1[[#This Row],[Vendor ID]],Table549[],2,FALSE),"")</f>
        <v/>
      </c>
      <c r="P2909" s="63"/>
      <c r="Q2909" s="143" t="str">
        <f>IF(Table1[[#This Row],[Posting Date]]&lt;&gt;"",$D$9,"")</f>
        <v/>
      </c>
      <c r="R2909" s="159" t="str">
        <f>IF(Table1[[#This Row],[Posting Date]]&lt;&gt;"",$D$10,"")</f>
        <v/>
      </c>
      <c r="S2909" s="66"/>
      <c r="T2909" s="63"/>
      <c r="U2909" s="67"/>
      <c r="V2909" s="67"/>
      <c r="W2909" s="67" t="str">
        <f t="shared" si="45"/>
        <v/>
      </c>
      <c r="X2909" s="161" t="str">
        <f>IF(E2909="","",(IF(Table1[[#This Row],[Cur]]="USD",Table1[[#This Row],[Cur_Amount Debit]],Table1[[#This Row],[Cur_Amount Debit]]/Table1[[#This Row],[Exchange Rate]])))</f>
        <v/>
      </c>
      <c r="Y2909" s="161" t="str">
        <f>IF(E2909="","",(IF(Table1[[#This Row],[Cur]]="USD",Table1[[#This Row],[Cur_Amount Credit]],Table1[[#This Row],[Cur_Amount Credit]]/ExchangeRate)))</f>
        <v/>
      </c>
      <c r="Z2909" s="203" t="str">
        <f>IF(E2909="","",(Table1[[#This Row],[Debit USD]]-Table1[[#This Row],[Credit USD]]))</f>
        <v/>
      </c>
      <c r="AA2909" s="122"/>
      <c r="AB2909" s="1"/>
      <c r="AC2909" s="15"/>
      <c r="AD2909" s="15" t="str">
        <f>IF(AND(OR(Table1[[#This Row],[Account]]="15030",Table1[[#This Row],[Account]]="15035",Table1[[#This Row],[Account]]="20150"),Table1[[#This Row],[Vendor ID]]=""),1,"")</f>
        <v/>
      </c>
      <c r="AE2909" s="15"/>
      <c r="AF2909" s="15"/>
      <c r="AG2909" s="15"/>
      <c r="AH2909" s="46" t="str">
        <f>IF(Table1[[#This Row],[Posting Date]]&lt;&gt;"","GJ-"&amp;CountryID,"")</f>
        <v/>
      </c>
      <c r="AI2909" s="59" t="str">
        <f>IF(Table1[[#This Row],[Posting Date]]&lt;&gt;"",Table1[[#This Row],[Posting Date]],"")</f>
        <v/>
      </c>
      <c r="AJ2909" s="46"/>
      <c r="AK2909" s="46" t="str">
        <f>IF(Table1[[#This Row],[Description]]&lt;&gt;"",Table1[[#This Row],[Description]],"")</f>
        <v/>
      </c>
      <c r="AL2909" s="46" t="str">
        <f>IF(Table1[[#This Row],[Posting Date]]&lt;&gt;"",Table1[[#This Row],[Reference Number]],"")</f>
        <v/>
      </c>
      <c r="AM2909" s="46" t="str">
        <f>TRIM(Table1[[#This Row],[Line '#]])</f>
        <v/>
      </c>
      <c r="AN2909" s="46" t="str">
        <f>TRIM(Table1[[#This Row],[Account]])</f>
        <v/>
      </c>
      <c r="AO2909" s="46" t="str">
        <f>IF(Table1[[#This Row],[Posting Date]]&lt;&gt;"",$D$5,"")</f>
        <v/>
      </c>
      <c r="AP2909" s="46" t="str">
        <f>TRIM(Table1[[#This Row],[Departments-Prgrams]])</f>
        <v/>
      </c>
      <c r="AQ2909" s="46" t="str">
        <f>TRIM(Table1[[#This Row],[Grant]])</f>
        <v/>
      </c>
      <c r="AR2909" s="46" t="str">
        <f>TRIM(Table1[[#This Row],[Staff ID]])</f>
        <v/>
      </c>
      <c r="AS2909" s="46" t="str">
        <f>IF(TRIM(Table1[[#This Row],[Budget Code]])=0,"",TRIM(Table1[[#This Row],[Budget Code]]))</f>
        <v/>
      </c>
      <c r="AT2909" s="46" t="str">
        <f>IF(Table1[[#This Row],[Line Description]]&lt;&gt;"",Table1[[#This Row],[Line Description]],"")</f>
        <v/>
      </c>
      <c r="AU2909" s="46" t="str">
        <f>IF(Table1[[#This Row],[Cur_Amount Debit]]&gt;0,ROUND(Table1[[#This Row],[Cur_Amount Debit]],2),"")</f>
        <v/>
      </c>
      <c r="AV2909" s="46" t="str">
        <f>IF(Table1[[#This Row],[Cur_Amount Credit]]&gt;0,ROUND(Table1[[#This Row],[Cur_Amount Credit]],2),"")</f>
        <v/>
      </c>
      <c r="AW2909" s="46" t="str">
        <f>LEFT(Table1[[#This Row],[Cur]],3)</f>
        <v/>
      </c>
      <c r="AX2909" s="59"/>
      <c r="AY2909" s="46"/>
      <c r="AZ2909" s="46" t="str">
        <f>IF(Table1[[#This Row],[Cur]]&lt;&gt;"",IF(Table1[[#This Row],[Cur]]="USD","",ExchangeRate),"")</f>
        <v/>
      </c>
      <c r="BA2909" s="46" t="str">
        <f>IF(Table1[[#This Row],[Grant]]&lt;&gt;"",VLOOKUP(Table1[[#This Row],[Grant]],Grants!B:D,3),"")</f>
        <v/>
      </c>
      <c r="BB2909" s="46" t="str">
        <f>TRIM(Table1[[#This Row],[Vendor ID]])</f>
        <v/>
      </c>
      <c r="BC2909">
        <f>IF(Table1[[#This Row],[Reference Number]]=Q2908,BC2908,BC2908+1)</f>
        <v>2</v>
      </c>
    </row>
    <row r="2910" spans="1:55" ht="11.25" hidden="1" customHeight="1">
      <c r="A2910" s="1"/>
      <c r="B2910" s="88" t="str">
        <f>IF(Table1[[#This Row],[Posting Date]]&lt;&gt;"",IF(Table1[[#This Row],[Reference Number]]=Q2909,B2909+1,1),"")</f>
        <v/>
      </c>
      <c r="C2910" s="61"/>
      <c r="D2910" s="61"/>
      <c r="E2910" s="218"/>
      <c r="F2910" s="143" t="str">
        <f>IFERROR(IF(VLOOKUP(Table1[[#This Row],[Budget Code Description]],Dimentions!$X$6:$AC$132,2,FALSE)="","",VLOOKUP(Table1[[#This Row],[Budget Code Description]],Dimentions!$X$6:$AC$132,2,FALSE)),"")</f>
        <v/>
      </c>
      <c r="G2910" s="143" t="str">
        <f>IFERROR(VLOOKUP(Table1[[#This Row],[Budget Code Description]],Dimentions!$X$6:$AC$132,3,FALSE),"")</f>
        <v/>
      </c>
      <c r="H2910" s="64" t="str">
        <f>IFERROR(VLOOKUP(Table1[[#This Row],[Account]],Dimentions!$S$6:$V$233,2,FALSE),"")</f>
        <v/>
      </c>
      <c r="I2910" s="62">
        <f>_xlfn.NUMBERVALUE(LEFT(Table1[[#This Row],[Account]],1))</f>
        <v>0</v>
      </c>
      <c r="J2910" s="62" t="str">
        <f>IFERROR(VLOOKUP(Table1[[#This Row],[Budget Code Description]],Table6[#All],7,FALSE),"")</f>
        <v/>
      </c>
      <c r="K2910" s="143" t="str">
        <f>IFERROR(VLOOKUP(Table1[[#This Row],[Budget Code Description]],Table6[#All],8,FALSE),"")</f>
        <v/>
      </c>
      <c r="L2910" s="63"/>
      <c r="M2910" s="65" t="str">
        <f>IFERROR(VLOOKUP(Table1[[#This Row],[Staff ID]],Table2[],2,FALSE),"")</f>
        <v/>
      </c>
      <c r="N2910" s="211" t="str">
        <f>IFERROR(IF(VLOOKUP(Table1[[#This Row],[Budget Code Description]],Dimentions!$X$6:$AC$97,4,FALSE)="","",VLOOKUP(Table1[[#This Row],[Budget Code Description]],Dimentions!$X$6:$AC$97,4,FALSE)),"")</f>
        <v/>
      </c>
      <c r="O2910" s="65" t="str">
        <f>IFERROR(VLOOKUP(Table1[[#This Row],[Vendor ID]],Table549[],2,FALSE),"")</f>
        <v/>
      </c>
      <c r="P2910" s="63"/>
      <c r="Q2910" s="143" t="str">
        <f>IF(Table1[[#This Row],[Posting Date]]&lt;&gt;"",$D$9,"")</f>
        <v/>
      </c>
      <c r="R2910" s="159" t="str">
        <f>IF(Table1[[#This Row],[Posting Date]]&lt;&gt;"",$D$10,"")</f>
        <v/>
      </c>
      <c r="S2910" s="66"/>
      <c r="T2910" s="63"/>
      <c r="U2910" s="67"/>
      <c r="V2910" s="67"/>
      <c r="W2910" s="67" t="str">
        <f t="shared" si="45"/>
        <v/>
      </c>
      <c r="X2910" s="161" t="str">
        <f>IF(E2910="","",(IF(Table1[[#This Row],[Cur]]="USD",Table1[[#This Row],[Cur_Amount Debit]],Table1[[#This Row],[Cur_Amount Debit]]/Table1[[#This Row],[Exchange Rate]])))</f>
        <v/>
      </c>
      <c r="Y2910" s="161" t="str">
        <f>IF(E2910="","",(IF(Table1[[#This Row],[Cur]]="USD",Table1[[#This Row],[Cur_Amount Credit]],Table1[[#This Row],[Cur_Amount Credit]]/ExchangeRate)))</f>
        <v/>
      </c>
      <c r="Z2910" s="203" t="str">
        <f>IF(E2910="","",(Table1[[#This Row],[Debit USD]]-Table1[[#This Row],[Credit USD]]))</f>
        <v/>
      </c>
      <c r="AA2910" s="122"/>
      <c r="AB2910" s="1"/>
      <c r="AC2910" s="15"/>
      <c r="AD2910" s="15" t="str">
        <f>IF(AND(OR(Table1[[#This Row],[Account]]="15030",Table1[[#This Row],[Account]]="15035",Table1[[#This Row],[Account]]="20150"),Table1[[#This Row],[Vendor ID]]=""),1,"")</f>
        <v/>
      </c>
      <c r="AE2910" s="15"/>
      <c r="AF2910" s="15"/>
      <c r="AG2910" s="15"/>
      <c r="AH2910" s="46" t="str">
        <f>IF(Table1[[#This Row],[Posting Date]]&lt;&gt;"","GJ-"&amp;CountryID,"")</f>
        <v/>
      </c>
      <c r="AI2910" s="59" t="str">
        <f>IF(Table1[[#This Row],[Posting Date]]&lt;&gt;"",Table1[[#This Row],[Posting Date]],"")</f>
        <v/>
      </c>
      <c r="AJ2910" s="46"/>
      <c r="AK2910" s="46" t="str">
        <f>IF(Table1[[#This Row],[Description]]&lt;&gt;"",Table1[[#This Row],[Description]],"")</f>
        <v/>
      </c>
      <c r="AL2910" s="46" t="str">
        <f>IF(Table1[[#This Row],[Posting Date]]&lt;&gt;"",Table1[[#This Row],[Reference Number]],"")</f>
        <v/>
      </c>
      <c r="AM2910" s="46" t="str">
        <f>TRIM(Table1[[#This Row],[Line '#]])</f>
        <v/>
      </c>
      <c r="AN2910" s="46" t="str">
        <f>TRIM(Table1[[#This Row],[Account]])</f>
        <v/>
      </c>
      <c r="AO2910" s="46" t="str">
        <f>IF(Table1[[#This Row],[Posting Date]]&lt;&gt;"",$D$5,"")</f>
        <v/>
      </c>
      <c r="AP2910" s="46" t="str">
        <f>TRIM(Table1[[#This Row],[Departments-Prgrams]])</f>
        <v/>
      </c>
      <c r="AQ2910" s="46" t="str">
        <f>TRIM(Table1[[#This Row],[Grant]])</f>
        <v/>
      </c>
      <c r="AR2910" s="46" t="str">
        <f>TRIM(Table1[[#This Row],[Staff ID]])</f>
        <v/>
      </c>
      <c r="AS2910" s="46" t="str">
        <f>IF(TRIM(Table1[[#This Row],[Budget Code]])=0,"",TRIM(Table1[[#This Row],[Budget Code]]))</f>
        <v/>
      </c>
      <c r="AT2910" s="46" t="str">
        <f>IF(Table1[[#This Row],[Line Description]]&lt;&gt;"",Table1[[#This Row],[Line Description]],"")</f>
        <v/>
      </c>
      <c r="AU2910" s="46" t="str">
        <f>IF(Table1[[#This Row],[Cur_Amount Debit]]&gt;0,ROUND(Table1[[#This Row],[Cur_Amount Debit]],2),"")</f>
        <v/>
      </c>
      <c r="AV2910" s="46" t="str">
        <f>IF(Table1[[#This Row],[Cur_Amount Credit]]&gt;0,ROUND(Table1[[#This Row],[Cur_Amount Credit]],2),"")</f>
        <v/>
      </c>
      <c r="AW2910" s="46" t="str">
        <f>LEFT(Table1[[#This Row],[Cur]],3)</f>
        <v/>
      </c>
      <c r="AX2910" s="59"/>
      <c r="AY2910" s="46"/>
      <c r="AZ2910" s="46" t="str">
        <f>IF(Table1[[#This Row],[Cur]]&lt;&gt;"",IF(Table1[[#This Row],[Cur]]="USD","",ExchangeRate),"")</f>
        <v/>
      </c>
      <c r="BA2910" s="46" t="str">
        <f>IF(Table1[[#This Row],[Grant]]&lt;&gt;"",VLOOKUP(Table1[[#This Row],[Grant]],Grants!B:D,3),"")</f>
        <v/>
      </c>
      <c r="BB2910" s="46" t="str">
        <f>TRIM(Table1[[#This Row],[Vendor ID]])</f>
        <v/>
      </c>
      <c r="BC2910">
        <f>IF(Table1[[#This Row],[Reference Number]]=Q2909,BC2909,BC2909+1)</f>
        <v>2</v>
      </c>
    </row>
    <row r="2911" spans="1:55" ht="11.25" hidden="1" customHeight="1">
      <c r="A2911" s="1"/>
      <c r="B2911" s="88" t="str">
        <f>IF(Table1[[#This Row],[Posting Date]]&lt;&gt;"",IF(Table1[[#This Row],[Reference Number]]=Q2910,B2910+1,1),"")</f>
        <v/>
      </c>
      <c r="C2911" s="61"/>
      <c r="D2911" s="61"/>
      <c r="E2911" s="218"/>
      <c r="F2911" s="143" t="str">
        <f>IFERROR(IF(VLOOKUP(Table1[[#This Row],[Budget Code Description]],Dimentions!$X$6:$AC$132,2,FALSE)="","",VLOOKUP(Table1[[#This Row],[Budget Code Description]],Dimentions!$X$6:$AC$132,2,FALSE)),"")</f>
        <v/>
      </c>
      <c r="G2911" s="143" t="str">
        <f>IFERROR(VLOOKUP(Table1[[#This Row],[Budget Code Description]],Dimentions!$X$6:$AC$132,3,FALSE),"")</f>
        <v/>
      </c>
      <c r="H2911" s="64" t="str">
        <f>IFERROR(VLOOKUP(Table1[[#This Row],[Account]],Dimentions!$S$6:$V$233,2,FALSE),"")</f>
        <v/>
      </c>
      <c r="I2911" s="62">
        <f>_xlfn.NUMBERVALUE(LEFT(Table1[[#This Row],[Account]],1))</f>
        <v>0</v>
      </c>
      <c r="J2911" s="62" t="str">
        <f>IFERROR(VLOOKUP(Table1[[#This Row],[Budget Code Description]],Table6[#All],7,FALSE),"")</f>
        <v/>
      </c>
      <c r="K2911" s="143" t="str">
        <f>IFERROR(VLOOKUP(Table1[[#This Row],[Budget Code Description]],Table6[#All],8,FALSE),"")</f>
        <v/>
      </c>
      <c r="L2911" s="63"/>
      <c r="M2911" s="65" t="str">
        <f>IFERROR(VLOOKUP(Table1[[#This Row],[Staff ID]],Table2[],2,FALSE),"")</f>
        <v/>
      </c>
      <c r="N2911" s="211" t="str">
        <f>IFERROR(IF(VLOOKUP(Table1[[#This Row],[Budget Code Description]],Dimentions!$X$6:$AC$97,4,FALSE)="","",VLOOKUP(Table1[[#This Row],[Budget Code Description]],Dimentions!$X$6:$AC$97,4,FALSE)),"")</f>
        <v/>
      </c>
      <c r="O2911" s="65" t="str">
        <f>IFERROR(VLOOKUP(Table1[[#This Row],[Vendor ID]],Table549[],2,FALSE),"")</f>
        <v/>
      </c>
      <c r="P2911" s="63"/>
      <c r="Q2911" s="143" t="str">
        <f>IF(Table1[[#This Row],[Posting Date]]&lt;&gt;"",$D$9,"")</f>
        <v/>
      </c>
      <c r="R2911" s="159" t="str">
        <f>IF(Table1[[#This Row],[Posting Date]]&lt;&gt;"",$D$10,"")</f>
        <v/>
      </c>
      <c r="S2911" s="66"/>
      <c r="T2911" s="63"/>
      <c r="U2911" s="67"/>
      <c r="V2911" s="67"/>
      <c r="W2911" s="67" t="str">
        <f t="shared" si="45"/>
        <v/>
      </c>
      <c r="X2911" s="161" t="str">
        <f>IF(E2911="","",(IF(Table1[[#This Row],[Cur]]="USD",Table1[[#This Row],[Cur_Amount Debit]],Table1[[#This Row],[Cur_Amount Debit]]/Table1[[#This Row],[Exchange Rate]])))</f>
        <v/>
      </c>
      <c r="Y2911" s="161" t="str">
        <f>IF(E2911="","",(IF(Table1[[#This Row],[Cur]]="USD",Table1[[#This Row],[Cur_Amount Credit]],Table1[[#This Row],[Cur_Amount Credit]]/ExchangeRate)))</f>
        <v/>
      </c>
      <c r="Z2911" s="203" t="str">
        <f>IF(E2911="","",(Table1[[#This Row],[Debit USD]]-Table1[[#This Row],[Credit USD]]))</f>
        <v/>
      </c>
      <c r="AA2911" s="122"/>
      <c r="AB2911" s="1"/>
      <c r="AC2911" s="15"/>
      <c r="AD2911" s="15" t="str">
        <f>IF(AND(OR(Table1[[#This Row],[Account]]="15030",Table1[[#This Row],[Account]]="15035",Table1[[#This Row],[Account]]="20150"),Table1[[#This Row],[Vendor ID]]=""),1,"")</f>
        <v/>
      </c>
      <c r="AE2911" s="15"/>
      <c r="AF2911" s="15"/>
      <c r="AG2911" s="15"/>
      <c r="AH2911" s="46" t="str">
        <f>IF(Table1[[#This Row],[Posting Date]]&lt;&gt;"","GJ-"&amp;CountryID,"")</f>
        <v/>
      </c>
      <c r="AI2911" s="59" t="str">
        <f>IF(Table1[[#This Row],[Posting Date]]&lt;&gt;"",Table1[[#This Row],[Posting Date]],"")</f>
        <v/>
      </c>
      <c r="AJ2911" s="46"/>
      <c r="AK2911" s="46" t="str">
        <f>IF(Table1[[#This Row],[Description]]&lt;&gt;"",Table1[[#This Row],[Description]],"")</f>
        <v/>
      </c>
      <c r="AL2911" s="46" t="str">
        <f>IF(Table1[[#This Row],[Posting Date]]&lt;&gt;"",Table1[[#This Row],[Reference Number]],"")</f>
        <v/>
      </c>
      <c r="AM2911" s="46" t="str">
        <f>TRIM(Table1[[#This Row],[Line '#]])</f>
        <v/>
      </c>
      <c r="AN2911" s="46" t="str">
        <f>TRIM(Table1[[#This Row],[Account]])</f>
        <v/>
      </c>
      <c r="AO2911" s="46" t="str">
        <f>IF(Table1[[#This Row],[Posting Date]]&lt;&gt;"",$D$5,"")</f>
        <v/>
      </c>
      <c r="AP2911" s="46" t="str">
        <f>TRIM(Table1[[#This Row],[Departments-Prgrams]])</f>
        <v/>
      </c>
      <c r="AQ2911" s="46" t="str">
        <f>TRIM(Table1[[#This Row],[Grant]])</f>
        <v/>
      </c>
      <c r="AR2911" s="46" t="str">
        <f>TRIM(Table1[[#This Row],[Staff ID]])</f>
        <v/>
      </c>
      <c r="AS2911" s="46" t="str">
        <f>IF(TRIM(Table1[[#This Row],[Budget Code]])=0,"",TRIM(Table1[[#This Row],[Budget Code]]))</f>
        <v/>
      </c>
      <c r="AT2911" s="46" t="str">
        <f>IF(Table1[[#This Row],[Line Description]]&lt;&gt;"",Table1[[#This Row],[Line Description]],"")</f>
        <v/>
      </c>
      <c r="AU2911" s="46" t="str">
        <f>IF(Table1[[#This Row],[Cur_Amount Debit]]&gt;0,ROUND(Table1[[#This Row],[Cur_Amount Debit]],2),"")</f>
        <v/>
      </c>
      <c r="AV2911" s="46" t="str">
        <f>IF(Table1[[#This Row],[Cur_Amount Credit]]&gt;0,ROUND(Table1[[#This Row],[Cur_Amount Credit]],2),"")</f>
        <v/>
      </c>
      <c r="AW2911" s="46" t="str">
        <f>LEFT(Table1[[#This Row],[Cur]],3)</f>
        <v/>
      </c>
      <c r="AX2911" s="59"/>
      <c r="AY2911" s="46"/>
      <c r="AZ2911" s="46" t="str">
        <f>IF(Table1[[#This Row],[Cur]]&lt;&gt;"",IF(Table1[[#This Row],[Cur]]="USD","",ExchangeRate),"")</f>
        <v/>
      </c>
      <c r="BA2911" s="46" t="str">
        <f>IF(Table1[[#This Row],[Grant]]&lt;&gt;"",VLOOKUP(Table1[[#This Row],[Grant]],Grants!B:D,3),"")</f>
        <v/>
      </c>
      <c r="BB2911" s="46" t="str">
        <f>TRIM(Table1[[#This Row],[Vendor ID]])</f>
        <v/>
      </c>
      <c r="BC2911">
        <f>IF(Table1[[#This Row],[Reference Number]]=Q2910,BC2910,BC2910+1)</f>
        <v>2</v>
      </c>
    </row>
    <row r="2912" spans="1:55" ht="11.25" hidden="1" customHeight="1">
      <c r="A2912" s="1"/>
      <c r="B2912" s="88" t="str">
        <f>IF(Table1[[#This Row],[Posting Date]]&lt;&gt;"",IF(Table1[[#This Row],[Reference Number]]=Q2911,B2911+1,1),"")</f>
        <v/>
      </c>
      <c r="C2912" s="61"/>
      <c r="D2912" s="61"/>
      <c r="E2912" s="218"/>
      <c r="F2912" s="143" t="str">
        <f>IFERROR(IF(VLOOKUP(Table1[[#This Row],[Budget Code Description]],Dimentions!$X$6:$AC$132,2,FALSE)="","",VLOOKUP(Table1[[#This Row],[Budget Code Description]],Dimentions!$X$6:$AC$132,2,FALSE)),"")</f>
        <v/>
      </c>
      <c r="G2912" s="143" t="str">
        <f>IFERROR(VLOOKUP(Table1[[#This Row],[Budget Code Description]],Dimentions!$X$6:$AC$132,3,FALSE),"")</f>
        <v/>
      </c>
      <c r="H2912" s="64" t="str">
        <f>IFERROR(VLOOKUP(Table1[[#This Row],[Account]],Dimentions!$S$6:$V$233,2,FALSE),"")</f>
        <v/>
      </c>
      <c r="I2912" s="62">
        <f>_xlfn.NUMBERVALUE(LEFT(Table1[[#This Row],[Account]],1))</f>
        <v>0</v>
      </c>
      <c r="J2912" s="62" t="str">
        <f>IFERROR(VLOOKUP(Table1[[#This Row],[Budget Code Description]],Table6[#All],7,FALSE),"")</f>
        <v/>
      </c>
      <c r="K2912" s="143" t="str">
        <f>IFERROR(VLOOKUP(Table1[[#This Row],[Budget Code Description]],Table6[#All],8,FALSE),"")</f>
        <v/>
      </c>
      <c r="L2912" s="63"/>
      <c r="M2912" s="65" t="str">
        <f>IFERROR(VLOOKUP(Table1[[#This Row],[Staff ID]],Table2[],2,FALSE),"")</f>
        <v/>
      </c>
      <c r="N2912" s="211" t="str">
        <f>IFERROR(IF(VLOOKUP(Table1[[#This Row],[Budget Code Description]],Dimentions!$X$6:$AC$97,4,FALSE)="","",VLOOKUP(Table1[[#This Row],[Budget Code Description]],Dimentions!$X$6:$AC$97,4,FALSE)),"")</f>
        <v/>
      </c>
      <c r="O2912" s="65" t="str">
        <f>IFERROR(VLOOKUP(Table1[[#This Row],[Vendor ID]],Table549[],2,FALSE),"")</f>
        <v/>
      </c>
      <c r="P2912" s="63"/>
      <c r="Q2912" s="143" t="str">
        <f>IF(Table1[[#This Row],[Posting Date]]&lt;&gt;"",$D$9,"")</f>
        <v/>
      </c>
      <c r="R2912" s="159" t="str">
        <f>IF(Table1[[#This Row],[Posting Date]]&lt;&gt;"",$D$10,"")</f>
        <v/>
      </c>
      <c r="S2912" s="66"/>
      <c r="T2912" s="63"/>
      <c r="U2912" s="67"/>
      <c r="V2912" s="67"/>
      <c r="W2912" s="67" t="str">
        <f t="shared" si="45"/>
        <v/>
      </c>
      <c r="X2912" s="161" t="str">
        <f>IF(E2912="","",(IF(Table1[[#This Row],[Cur]]="USD",Table1[[#This Row],[Cur_Amount Debit]],Table1[[#This Row],[Cur_Amount Debit]]/Table1[[#This Row],[Exchange Rate]])))</f>
        <v/>
      </c>
      <c r="Y2912" s="161" t="str">
        <f>IF(E2912="","",(IF(Table1[[#This Row],[Cur]]="USD",Table1[[#This Row],[Cur_Amount Credit]],Table1[[#This Row],[Cur_Amount Credit]]/ExchangeRate)))</f>
        <v/>
      </c>
      <c r="Z2912" s="203" t="str">
        <f>IF(E2912="","",(Table1[[#This Row],[Debit USD]]-Table1[[#This Row],[Credit USD]]))</f>
        <v/>
      </c>
      <c r="AA2912" s="122"/>
      <c r="AB2912" s="1"/>
      <c r="AC2912" s="15"/>
      <c r="AD2912" s="15" t="str">
        <f>IF(AND(OR(Table1[[#This Row],[Account]]="15030",Table1[[#This Row],[Account]]="15035",Table1[[#This Row],[Account]]="20150"),Table1[[#This Row],[Vendor ID]]=""),1,"")</f>
        <v/>
      </c>
      <c r="AE2912" s="15"/>
      <c r="AF2912" s="15"/>
      <c r="AG2912" s="15"/>
      <c r="AH2912" s="46" t="str">
        <f>IF(Table1[[#This Row],[Posting Date]]&lt;&gt;"","GJ-"&amp;CountryID,"")</f>
        <v/>
      </c>
      <c r="AI2912" s="59" t="str">
        <f>IF(Table1[[#This Row],[Posting Date]]&lt;&gt;"",Table1[[#This Row],[Posting Date]],"")</f>
        <v/>
      </c>
      <c r="AJ2912" s="46"/>
      <c r="AK2912" s="46" t="str">
        <f>IF(Table1[[#This Row],[Description]]&lt;&gt;"",Table1[[#This Row],[Description]],"")</f>
        <v/>
      </c>
      <c r="AL2912" s="46" t="str">
        <f>IF(Table1[[#This Row],[Posting Date]]&lt;&gt;"",Table1[[#This Row],[Reference Number]],"")</f>
        <v/>
      </c>
      <c r="AM2912" s="46" t="str">
        <f>TRIM(Table1[[#This Row],[Line '#]])</f>
        <v/>
      </c>
      <c r="AN2912" s="46" t="str">
        <f>TRIM(Table1[[#This Row],[Account]])</f>
        <v/>
      </c>
      <c r="AO2912" s="46" t="str">
        <f>IF(Table1[[#This Row],[Posting Date]]&lt;&gt;"",$D$5,"")</f>
        <v/>
      </c>
      <c r="AP2912" s="46" t="str">
        <f>TRIM(Table1[[#This Row],[Departments-Prgrams]])</f>
        <v/>
      </c>
      <c r="AQ2912" s="46" t="str">
        <f>TRIM(Table1[[#This Row],[Grant]])</f>
        <v/>
      </c>
      <c r="AR2912" s="46" t="str">
        <f>TRIM(Table1[[#This Row],[Staff ID]])</f>
        <v/>
      </c>
      <c r="AS2912" s="46" t="str">
        <f>IF(TRIM(Table1[[#This Row],[Budget Code]])=0,"",TRIM(Table1[[#This Row],[Budget Code]]))</f>
        <v/>
      </c>
      <c r="AT2912" s="46" t="str">
        <f>IF(Table1[[#This Row],[Line Description]]&lt;&gt;"",Table1[[#This Row],[Line Description]],"")</f>
        <v/>
      </c>
      <c r="AU2912" s="46" t="str">
        <f>IF(Table1[[#This Row],[Cur_Amount Debit]]&gt;0,ROUND(Table1[[#This Row],[Cur_Amount Debit]],2),"")</f>
        <v/>
      </c>
      <c r="AV2912" s="46" t="str">
        <f>IF(Table1[[#This Row],[Cur_Amount Credit]]&gt;0,ROUND(Table1[[#This Row],[Cur_Amount Credit]],2),"")</f>
        <v/>
      </c>
      <c r="AW2912" s="46" t="str">
        <f>LEFT(Table1[[#This Row],[Cur]],3)</f>
        <v/>
      </c>
      <c r="AX2912" s="59"/>
      <c r="AY2912" s="46"/>
      <c r="AZ2912" s="46" t="str">
        <f>IF(Table1[[#This Row],[Cur]]&lt;&gt;"",IF(Table1[[#This Row],[Cur]]="USD","",ExchangeRate),"")</f>
        <v/>
      </c>
      <c r="BA2912" s="46" t="str">
        <f>IF(Table1[[#This Row],[Grant]]&lt;&gt;"",VLOOKUP(Table1[[#This Row],[Grant]],Grants!B:D,3),"")</f>
        <v/>
      </c>
      <c r="BB2912" s="46" t="str">
        <f>TRIM(Table1[[#This Row],[Vendor ID]])</f>
        <v/>
      </c>
      <c r="BC2912">
        <f>IF(Table1[[#This Row],[Reference Number]]=Q2911,BC2911,BC2911+1)</f>
        <v>2</v>
      </c>
    </row>
    <row r="2913" spans="1:55" ht="11.25" hidden="1" customHeight="1">
      <c r="A2913" s="1"/>
      <c r="B2913" s="88" t="str">
        <f>IF(Table1[[#This Row],[Posting Date]]&lt;&gt;"",IF(Table1[[#This Row],[Reference Number]]=Q2912,B2912+1,1),"")</f>
        <v/>
      </c>
      <c r="C2913" s="61"/>
      <c r="D2913" s="61"/>
      <c r="E2913" s="218"/>
      <c r="F2913" s="143" t="str">
        <f>IFERROR(IF(VLOOKUP(Table1[[#This Row],[Budget Code Description]],Dimentions!$X$6:$AC$132,2,FALSE)="","",VLOOKUP(Table1[[#This Row],[Budget Code Description]],Dimentions!$X$6:$AC$132,2,FALSE)),"")</f>
        <v/>
      </c>
      <c r="G2913" s="143" t="str">
        <f>IFERROR(VLOOKUP(Table1[[#This Row],[Budget Code Description]],Dimentions!$X$6:$AC$132,3,FALSE),"")</f>
        <v/>
      </c>
      <c r="H2913" s="64" t="str">
        <f>IFERROR(VLOOKUP(Table1[[#This Row],[Account]],Dimentions!$S$6:$V$233,2,FALSE),"")</f>
        <v/>
      </c>
      <c r="I2913" s="62">
        <f>_xlfn.NUMBERVALUE(LEFT(Table1[[#This Row],[Account]],1))</f>
        <v>0</v>
      </c>
      <c r="J2913" s="62" t="str">
        <f>IFERROR(VLOOKUP(Table1[[#This Row],[Budget Code Description]],Table6[#All],7,FALSE),"")</f>
        <v/>
      </c>
      <c r="K2913" s="143" t="str">
        <f>IFERROR(VLOOKUP(Table1[[#This Row],[Budget Code Description]],Table6[#All],8,FALSE),"")</f>
        <v/>
      </c>
      <c r="L2913" s="63"/>
      <c r="M2913" s="65" t="str">
        <f>IFERROR(VLOOKUP(Table1[[#This Row],[Staff ID]],Table2[],2,FALSE),"")</f>
        <v/>
      </c>
      <c r="N2913" s="211" t="str">
        <f>IFERROR(IF(VLOOKUP(Table1[[#This Row],[Budget Code Description]],Dimentions!$X$6:$AC$97,4,FALSE)="","",VLOOKUP(Table1[[#This Row],[Budget Code Description]],Dimentions!$X$6:$AC$97,4,FALSE)),"")</f>
        <v/>
      </c>
      <c r="O2913" s="65" t="str">
        <f>IFERROR(VLOOKUP(Table1[[#This Row],[Vendor ID]],Table549[],2,FALSE),"")</f>
        <v/>
      </c>
      <c r="P2913" s="63"/>
      <c r="Q2913" s="143" t="str">
        <f>IF(Table1[[#This Row],[Posting Date]]&lt;&gt;"",$D$9,"")</f>
        <v/>
      </c>
      <c r="R2913" s="159" t="str">
        <f>IF(Table1[[#This Row],[Posting Date]]&lt;&gt;"",$D$10,"")</f>
        <v/>
      </c>
      <c r="S2913" s="66"/>
      <c r="T2913" s="63"/>
      <c r="U2913" s="67"/>
      <c r="V2913" s="67"/>
      <c r="W2913" s="67" t="str">
        <f t="shared" si="45"/>
        <v/>
      </c>
      <c r="X2913" s="161" t="str">
        <f>IF(E2913="","",(IF(Table1[[#This Row],[Cur]]="USD",Table1[[#This Row],[Cur_Amount Debit]],Table1[[#This Row],[Cur_Amount Debit]]/Table1[[#This Row],[Exchange Rate]])))</f>
        <v/>
      </c>
      <c r="Y2913" s="161" t="str">
        <f>IF(E2913="","",(IF(Table1[[#This Row],[Cur]]="USD",Table1[[#This Row],[Cur_Amount Credit]],Table1[[#This Row],[Cur_Amount Credit]]/ExchangeRate)))</f>
        <v/>
      </c>
      <c r="Z2913" s="203" t="str">
        <f>IF(E2913="","",(Table1[[#This Row],[Debit USD]]-Table1[[#This Row],[Credit USD]]))</f>
        <v/>
      </c>
      <c r="AA2913" s="122"/>
      <c r="AB2913" s="1"/>
      <c r="AC2913" s="15"/>
      <c r="AD2913" s="15" t="str">
        <f>IF(AND(OR(Table1[[#This Row],[Account]]="15030",Table1[[#This Row],[Account]]="15035",Table1[[#This Row],[Account]]="20150"),Table1[[#This Row],[Vendor ID]]=""),1,"")</f>
        <v/>
      </c>
      <c r="AE2913" s="15"/>
      <c r="AF2913" s="15"/>
      <c r="AG2913" s="15"/>
      <c r="AH2913" s="46" t="str">
        <f>IF(Table1[[#This Row],[Posting Date]]&lt;&gt;"","GJ-"&amp;CountryID,"")</f>
        <v/>
      </c>
      <c r="AI2913" s="59" t="str">
        <f>IF(Table1[[#This Row],[Posting Date]]&lt;&gt;"",Table1[[#This Row],[Posting Date]],"")</f>
        <v/>
      </c>
      <c r="AJ2913" s="46"/>
      <c r="AK2913" s="46" t="str">
        <f>IF(Table1[[#This Row],[Description]]&lt;&gt;"",Table1[[#This Row],[Description]],"")</f>
        <v/>
      </c>
      <c r="AL2913" s="46" t="str">
        <f>IF(Table1[[#This Row],[Posting Date]]&lt;&gt;"",Table1[[#This Row],[Reference Number]],"")</f>
        <v/>
      </c>
      <c r="AM2913" s="46" t="str">
        <f>TRIM(Table1[[#This Row],[Line '#]])</f>
        <v/>
      </c>
      <c r="AN2913" s="46" t="str">
        <f>TRIM(Table1[[#This Row],[Account]])</f>
        <v/>
      </c>
      <c r="AO2913" s="46" t="str">
        <f>IF(Table1[[#This Row],[Posting Date]]&lt;&gt;"",$D$5,"")</f>
        <v/>
      </c>
      <c r="AP2913" s="46" t="str">
        <f>TRIM(Table1[[#This Row],[Departments-Prgrams]])</f>
        <v/>
      </c>
      <c r="AQ2913" s="46" t="str">
        <f>TRIM(Table1[[#This Row],[Grant]])</f>
        <v/>
      </c>
      <c r="AR2913" s="46" t="str">
        <f>TRIM(Table1[[#This Row],[Staff ID]])</f>
        <v/>
      </c>
      <c r="AS2913" s="46" t="str">
        <f>IF(TRIM(Table1[[#This Row],[Budget Code]])=0,"",TRIM(Table1[[#This Row],[Budget Code]]))</f>
        <v/>
      </c>
      <c r="AT2913" s="46" t="str">
        <f>IF(Table1[[#This Row],[Line Description]]&lt;&gt;"",Table1[[#This Row],[Line Description]],"")</f>
        <v/>
      </c>
      <c r="AU2913" s="46" t="str">
        <f>IF(Table1[[#This Row],[Cur_Amount Debit]]&gt;0,ROUND(Table1[[#This Row],[Cur_Amount Debit]],2),"")</f>
        <v/>
      </c>
      <c r="AV2913" s="46" t="str">
        <f>IF(Table1[[#This Row],[Cur_Amount Credit]]&gt;0,ROUND(Table1[[#This Row],[Cur_Amount Credit]],2),"")</f>
        <v/>
      </c>
      <c r="AW2913" s="46" t="str">
        <f>LEFT(Table1[[#This Row],[Cur]],3)</f>
        <v/>
      </c>
      <c r="AX2913" s="59"/>
      <c r="AY2913" s="46"/>
      <c r="AZ2913" s="46" t="str">
        <f>IF(Table1[[#This Row],[Cur]]&lt;&gt;"",IF(Table1[[#This Row],[Cur]]="USD","",ExchangeRate),"")</f>
        <v/>
      </c>
      <c r="BA2913" s="46" t="str">
        <f>IF(Table1[[#This Row],[Grant]]&lt;&gt;"",VLOOKUP(Table1[[#This Row],[Grant]],Grants!B:D,3),"")</f>
        <v/>
      </c>
      <c r="BB2913" s="46" t="str">
        <f>TRIM(Table1[[#This Row],[Vendor ID]])</f>
        <v/>
      </c>
      <c r="BC2913">
        <f>IF(Table1[[#This Row],[Reference Number]]=Q2912,BC2912,BC2912+1)</f>
        <v>2</v>
      </c>
    </row>
    <row r="2914" spans="1:55" ht="11.25" hidden="1" customHeight="1">
      <c r="A2914" s="1"/>
      <c r="B2914" s="88" t="str">
        <f>IF(Table1[[#This Row],[Posting Date]]&lt;&gt;"",IF(Table1[[#This Row],[Reference Number]]=Q2913,B2913+1,1),"")</f>
        <v/>
      </c>
      <c r="C2914" s="61"/>
      <c r="D2914" s="61"/>
      <c r="E2914" s="218"/>
      <c r="F2914" s="143" t="str">
        <f>IFERROR(IF(VLOOKUP(Table1[[#This Row],[Budget Code Description]],Dimentions!$X$6:$AC$132,2,FALSE)="","",VLOOKUP(Table1[[#This Row],[Budget Code Description]],Dimentions!$X$6:$AC$132,2,FALSE)),"")</f>
        <v/>
      </c>
      <c r="G2914" s="143" t="str">
        <f>IFERROR(VLOOKUP(Table1[[#This Row],[Budget Code Description]],Dimentions!$X$6:$AC$132,3,FALSE),"")</f>
        <v/>
      </c>
      <c r="H2914" s="64" t="str">
        <f>IFERROR(VLOOKUP(Table1[[#This Row],[Account]],Dimentions!$S$6:$V$233,2,FALSE),"")</f>
        <v/>
      </c>
      <c r="I2914" s="62">
        <f>_xlfn.NUMBERVALUE(LEFT(Table1[[#This Row],[Account]],1))</f>
        <v>0</v>
      </c>
      <c r="J2914" s="62" t="str">
        <f>IFERROR(VLOOKUP(Table1[[#This Row],[Budget Code Description]],Table6[#All],7,FALSE),"")</f>
        <v/>
      </c>
      <c r="K2914" s="143" t="str">
        <f>IFERROR(VLOOKUP(Table1[[#This Row],[Budget Code Description]],Table6[#All],8,FALSE),"")</f>
        <v/>
      </c>
      <c r="L2914" s="63"/>
      <c r="M2914" s="65" t="str">
        <f>IFERROR(VLOOKUP(Table1[[#This Row],[Staff ID]],Table2[],2,FALSE),"")</f>
        <v/>
      </c>
      <c r="N2914" s="211" t="str">
        <f>IFERROR(IF(VLOOKUP(Table1[[#This Row],[Budget Code Description]],Dimentions!$X$6:$AC$97,4,FALSE)="","",VLOOKUP(Table1[[#This Row],[Budget Code Description]],Dimentions!$X$6:$AC$97,4,FALSE)),"")</f>
        <v/>
      </c>
      <c r="O2914" s="65" t="str">
        <f>IFERROR(VLOOKUP(Table1[[#This Row],[Vendor ID]],Table549[],2,FALSE),"")</f>
        <v/>
      </c>
      <c r="P2914" s="63"/>
      <c r="Q2914" s="143" t="str">
        <f>IF(Table1[[#This Row],[Posting Date]]&lt;&gt;"",$D$9,"")</f>
        <v/>
      </c>
      <c r="R2914" s="159" t="str">
        <f>IF(Table1[[#This Row],[Posting Date]]&lt;&gt;"",$D$10,"")</f>
        <v/>
      </c>
      <c r="S2914" s="66"/>
      <c r="T2914" s="63"/>
      <c r="U2914" s="67"/>
      <c r="V2914" s="67"/>
      <c r="W2914" s="67" t="str">
        <f t="shared" si="45"/>
        <v/>
      </c>
      <c r="X2914" s="161" t="str">
        <f>IF(E2914="","",(IF(Table1[[#This Row],[Cur]]="USD",Table1[[#This Row],[Cur_Amount Debit]],Table1[[#This Row],[Cur_Amount Debit]]/Table1[[#This Row],[Exchange Rate]])))</f>
        <v/>
      </c>
      <c r="Y2914" s="161" t="str">
        <f>IF(E2914="","",(IF(Table1[[#This Row],[Cur]]="USD",Table1[[#This Row],[Cur_Amount Credit]],Table1[[#This Row],[Cur_Amount Credit]]/ExchangeRate)))</f>
        <v/>
      </c>
      <c r="Z2914" s="203" t="str">
        <f>IF(E2914="","",(Table1[[#This Row],[Debit USD]]-Table1[[#This Row],[Credit USD]]))</f>
        <v/>
      </c>
      <c r="AA2914" s="122"/>
      <c r="AB2914" s="1"/>
      <c r="AC2914" s="15"/>
      <c r="AD2914" s="15" t="str">
        <f>IF(AND(OR(Table1[[#This Row],[Account]]="15030",Table1[[#This Row],[Account]]="15035",Table1[[#This Row],[Account]]="20150"),Table1[[#This Row],[Vendor ID]]=""),1,"")</f>
        <v/>
      </c>
      <c r="AE2914" s="15"/>
      <c r="AF2914" s="15"/>
      <c r="AG2914" s="15"/>
      <c r="AH2914" s="46" t="str">
        <f>IF(Table1[[#This Row],[Posting Date]]&lt;&gt;"","GJ-"&amp;CountryID,"")</f>
        <v/>
      </c>
      <c r="AI2914" s="59" t="str">
        <f>IF(Table1[[#This Row],[Posting Date]]&lt;&gt;"",Table1[[#This Row],[Posting Date]],"")</f>
        <v/>
      </c>
      <c r="AJ2914" s="46"/>
      <c r="AK2914" s="46" t="str">
        <f>IF(Table1[[#This Row],[Description]]&lt;&gt;"",Table1[[#This Row],[Description]],"")</f>
        <v/>
      </c>
      <c r="AL2914" s="46" t="str">
        <f>IF(Table1[[#This Row],[Posting Date]]&lt;&gt;"",Table1[[#This Row],[Reference Number]],"")</f>
        <v/>
      </c>
      <c r="AM2914" s="46" t="str">
        <f>TRIM(Table1[[#This Row],[Line '#]])</f>
        <v/>
      </c>
      <c r="AN2914" s="46" t="str">
        <f>TRIM(Table1[[#This Row],[Account]])</f>
        <v/>
      </c>
      <c r="AO2914" s="46" t="str">
        <f>IF(Table1[[#This Row],[Posting Date]]&lt;&gt;"",$D$5,"")</f>
        <v/>
      </c>
      <c r="AP2914" s="46" t="str">
        <f>TRIM(Table1[[#This Row],[Departments-Prgrams]])</f>
        <v/>
      </c>
      <c r="AQ2914" s="46" t="str">
        <f>TRIM(Table1[[#This Row],[Grant]])</f>
        <v/>
      </c>
      <c r="AR2914" s="46" t="str">
        <f>TRIM(Table1[[#This Row],[Staff ID]])</f>
        <v/>
      </c>
      <c r="AS2914" s="46" t="str">
        <f>IF(TRIM(Table1[[#This Row],[Budget Code]])=0,"",TRIM(Table1[[#This Row],[Budget Code]]))</f>
        <v/>
      </c>
      <c r="AT2914" s="46" t="str">
        <f>IF(Table1[[#This Row],[Line Description]]&lt;&gt;"",Table1[[#This Row],[Line Description]],"")</f>
        <v/>
      </c>
      <c r="AU2914" s="46" t="str">
        <f>IF(Table1[[#This Row],[Cur_Amount Debit]]&gt;0,ROUND(Table1[[#This Row],[Cur_Amount Debit]],2),"")</f>
        <v/>
      </c>
      <c r="AV2914" s="46" t="str">
        <f>IF(Table1[[#This Row],[Cur_Amount Credit]]&gt;0,ROUND(Table1[[#This Row],[Cur_Amount Credit]],2),"")</f>
        <v/>
      </c>
      <c r="AW2914" s="46" t="str">
        <f>LEFT(Table1[[#This Row],[Cur]],3)</f>
        <v/>
      </c>
      <c r="AX2914" s="59"/>
      <c r="AY2914" s="46"/>
      <c r="AZ2914" s="46" t="str">
        <f>IF(Table1[[#This Row],[Cur]]&lt;&gt;"",IF(Table1[[#This Row],[Cur]]="USD","",ExchangeRate),"")</f>
        <v/>
      </c>
      <c r="BA2914" s="46" t="str">
        <f>IF(Table1[[#This Row],[Grant]]&lt;&gt;"",VLOOKUP(Table1[[#This Row],[Grant]],Grants!B:D,3),"")</f>
        <v/>
      </c>
      <c r="BB2914" s="46" t="str">
        <f>TRIM(Table1[[#This Row],[Vendor ID]])</f>
        <v/>
      </c>
      <c r="BC2914">
        <f>IF(Table1[[#This Row],[Reference Number]]=Q2913,BC2913,BC2913+1)</f>
        <v>2</v>
      </c>
    </row>
    <row r="2915" spans="1:55" ht="11.25" hidden="1" customHeight="1">
      <c r="A2915" s="1"/>
      <c r="B2915" s="88" t="str">
        <f>IF(Table1[[#This Row],[Posting Date]]&lt;&gt;"",IF(Table1[[#This Row],[Reference Number]]=Q2914,B2914+1,1),"")</f>
        <v/>
      </c>
      <c r="C2915" s="61"/>
      <c r="D2915" s="61"/>
      <c r="E2915" s="218"/>
      <c r="F2915" s="143" t="str">
        <f>IFERROR(IF(VLOOKUP(Table1[[#This Row],[Budget Code Description]],Dimentions!$X$6:$AC$132,2,FALSE)="","",VLOOKUP(Table1[[#This Row],[Budget Code Description]],Dimentions!$X$6:$AC$132,2,FALSE)),"")</f>
        <v/>
      </c>
      <c r="G2915" s="143" t="str">
        <f>IFERROR(VLOOKUP(Table1[[#This Row],[Budget Code Description]],Dimentions!$X$6:$AC$132,3,FALSE),"")</f>
        <v/>
      </c>
      <c r="H2915" s="64" t="str">
        <f>IFERROR(VLOOKUP(Table1[[#This Row],[Account]],Dimentions!$S$6:$V$233,2,FALSE),"")</f>
        <v/>
      </c>
      <c r="I2915" s="62">
        <f>_xlfn.NUMBERVALUE(LEFT(Table1[[#This Row],[Account]],1))</f>
        <v>0</v>
      </c>
      <c r="J2915" s="62" t="str">
        <f>IFERROR(VLOOKUP(Table1[[#This Row],[Budget Code Description]],Table6[#All],7,FALSE),"")</f>
        <v/>
      </c>
      <c r="K2915" s="143" t="str">
        <f>IFERROR(VLOOKUP(Table1[[#This Row],[Budget Code Description]],Table6[#All],8,FALSE),"")</f>
        <v/>
      </c>
      <c r="L2915" s="63"/>
      <c r="M2915" s="65" t="str">
        <f>IFERROR(VLOOKUP(Table1[[#This Row],[Staff ID]],Table2[],2,FALSE),"")</f>
        <v/>
      </c>
      <c r="N2915" s="211" t="str">
        <f>IFERROR(IF(VLOOKUP(Table1[[#This Row],[Budget Code Description]],Dimentions!$X$6:$AC$97,4,FALSE)="","",VLOOKUP(Table1[[#This Row],[Budget Code Description]],Dimentions!$X$6:$AC$97,4,FALSE)),"")</f>
        <v/>
      </c>
      <c r="O2915" s="65" t="str">
        <f>IFERROR(VLOOKUP(Table1[[#This Row],[Vendor ID]],Table549[],2,FALSE),"")</f>
        <v/>
      </c>
      <c r="P2915" s="63"/>
      <c r="Q2915" s="143" t="str">
        <f>IF(Table1[[#This Row],[Posting Date]]&lt;&gt;"",$D$9,"")</f>
        <v/>
      </c>
      <c r="R2915" s="159" t="str">
        <f>IF(Table1[[#This Row],[Posting Date]]&lt;&gt;"",$D$10,"")</f>
        <v/>
      </c>
      <c r="S2915" s="66"/>
      <c r="T2915" s="63"/>
      <c r="U2915" s="67"/>
      <c r="V2915" s="67"/>
      <c r="W2915" s="67" t="str">
        <f t="shared" si="45"/>
        <v/>
      </c>
      <c r="X2915" s="161" t="str">
        <f>IF(E2915="","",(IF(Table1[[#This Row],[Cur]]="USD",Table1[[#This Row],[Cur_Amount Debit]],Table1[[#This Row],[Cur_Amount Debit]]/Table1[[#This Row],[Exchange Rate]])))</f>
        <v/>
      </c>
      <c r="Y2915" s="161" t="str">
        <f>IF(E2915="","",(IF(Table1[[#This Row],[Cur]]="USD",Table1[[#This Row],[Cur_Amount Credit]],Table1[[#This Row],[Cur_Amount Credit]]/ExchangeRate)))</f>
        <v/>
      </c>
      <c r="Z2915" s="203" t="str">
        <f>IF(E2915="","",(Table1[[#This Row],[Debit USD]]-Table1[[#This Row],[Credit USD]]))</f>
        <v/>
      </c>
      <c r="AA2915" s="122"/>
      <c r="AB2915" s="1"/>
      <c r="AC2915" s="15"/>
      <c r="AD2915" s="15" t="str">
        <f>IF(AND(OR(Table1[[#This Row],[Account]]="15030",Table1[[#This Row],[Account]]="15035",Table1[[#This Row],[Account]]="20150"),Table1[[#This Row],[Vendor ID]]=""),1,"")</f>
        <v/>
      </c>
      <c r="AE2915" s="15"/>
      <c r="AF2915" s="15"/>
      <c r="AG2915" s="15"/>
      <c r="AH2915" s="46" t="str">
        <f>IF(Table1[[#This Row],[Posting Date]]&lt;&gt;"","GJ-"&amp;CountryID,"")</f>
        <v/>
      </c>
      <c r="AI2915" s="59" t="str">
        <f>IF(Table1[[#This Row],[Posting Date]]&lt;&gt;"",Table1[[#This Row],[Posting Date]],"")</f>
        <v/>
      </c>
      <c r="AJ2915" s="46"/>
      <c r="AK2915" s="46" t="str">
        <f>IF(Table1[[#This Row],[Description]]&lt;&gt;"",Table1[[#This Row],[Description]],"")</f>
        <v/>
      </c>
      <c r="AL2915" s="46" t="str">
        <f>IF(Table1[[#This Row],[Posting Date]]&lt;&gt;"",Table1[[#This Row],[Reference Number]],"")</f>
        <v/>
      </c>
      <c r="AM2915" s="46" t="str">
        <f>TRIM(Table1[[#This Row],[Line '#]])</f>
        <v/>
      </c>
      <c r="AN2915" s="46" t="str">
        <f>TRIM(Table1[[#This Row],[Account]])</f>
        <v/>
      </c>
      <c r="AO2915" s="46" t="str">
        <f>IF(Table1[[#This Row],[Posting Date]]&lt;&gt;"",$D$5,"")</f>
        <v/>
      </c>
      <c r="AP2915" s="46" t="str">
        <f>TRIM(Table1[[#This Row],[Departments-Prgrams]])</f>
        <v/>
      </c>
      <c r="AQ2915" s="46" t="str">
        <f>TRIM(Table1[[#This Row],[Grant]])</f>
        <v/>
      </c>
      <c r="AR2915" s="46" t="str">
        <f>TRIM(Table1[[#This Row],[Staff ID]])</f>
        <v/>
      </c>
      <c r="AS2915" s="46" t="str">
        <f>IF(TRIM(Table1[[#This Row],[Budget Code]])=0,"",TRIM(Table1[[#This Row],[Budget Code]]))</f>
        <v/>
      </c>
      <c r="AT2915" s="46" t="str">
        <f>IF(Table1[[#This Row],[Line Description]]&lt;&gt;"",Table1[[#This Row],[Line Description]],"")</f>
        <v/>
      </c>
      <c r="AU2915" s="46" t="str">
        <f>IF(Table1[[#This Row],[Cur_Amount Debit]]&gt;0,ROUND(Table1[[#This Row],[Cur_Amount Debit]],2),"")</f>
        <v/>
      </c>
      <c r="AV2915" s="46" t="str">
        <f>IF(Table1[[#This Row],[Cur_Amount Credit]]&gt;0,ROUND(Table1[[#This Row],[Cur_Amount Credit]],2),"")</f>
        <v/>
      </c>
      <c r="AW2915" s="46" t="str">
        <f>LEFT(Table1[[#This Row],[Cur]],3)</f>
        <v/>
      </c>
      <c r="AX2915" s="59"/>
      <c r="AY2915" s="46"/>
      <c r="AZ2915" s="46" t="str">
        <f>IF(Table1[[#This Row],[Cur]]&lt;&gt;"",IF(Table1[[#This Row],[Cur]]="USD","",ExchangeRate),"")</f>
        <v/>
      </c>
      <c r="BA2915" s="46" t="str">
        <f>IF(Table1[[#This Row],[Grant]]&lt;&gt;"",VLOOKUP(Table1[[#This Row],[Grant]],Grants!B:D,3),"")</f>
        <v/>
      </c>
      <c r="BB2915" s="46" t="str">
        <f>TRIM(Table1[[#This Row],[Vendor ID]])</f>
        <v/>
      </c>
      <c r="BC2915">
        <f>IF(Table1[[#This Row],[Reference Number]]=Q2914,BC2914,BC2914+1)</f>
        <v>2</v>
      </c>
    </row>
    <row r="2916" spans="1:55" ht="11.25" hidden="1" customHeight="1">
      <c r="A2916" s="1"/>
      <c r="B2916" s="88" t="str">
        <f>IF(Table1[[#This Row],[Posting Date]]&lt;&gt;"",IF(Table1[[#This Row],[Reference Number]]=Q2915,B2915+1,1),"")</f>
        <v/>
      </c>
      <c r="C2916" s="61"/>
      <c r="D2916" s="61"/>
      <c r="E2916" s="218"/>
      <c r="F2916" s="143" t="str">
        <f>IFERROR(IF(VLOOKUP(Table1[[#This Row],[Budget Code Description]],Dimentions!$X$6:$AC$132,2,FALSE)="","",VLOOKUP(Table1[[#This Row],[Budget Code Description]],Dimentions!$X$6:$AC$132,2,FALSE)),"")</f>
        <v/>
      </c>
      <c r="G2916" s="143" t="str">
        <f>IFERROR(VLOOKUP(Table1[[#This Row],[Budget Code Description]],Dimentions!$X$6:$AC$132,3,FALSE),"")</f>
        <v/>
      </c>
      <c r="H2916" s="64" t="str">
        <f>IFERROR(VLOOKUP(Table1[[#This Row],[Account]],Dimentions!$S$6:$V$233,2,FALSE),"")</f>
        <v/>
      </c>
      <c r="I2916" s="62">
        <f>_xlfn.NUMBERVALUE(LEFT(Table1[[#This Row],[Account]],1))</f>
        <v>0</v>
      </c>
      <c r="J2916" s="62" t="str">
        <f>IFERROR(VLOOKUP(Table1[[#This Row],[Budget Code Description]],Table6[#All],7,FALSE),"")</f>
        <v/>
      </c>
      <c r="K2916" s="143" t="str">
        <f>IFERROR(VLOOKUP(Table1[[#This Row],[Budget Code Description]],Table6[#All],8,FALSE),"")</f>
        <v/>
      </c>
      <c r="L2916" s="63"/>
      <c r="M2916" s="65" t="str">
        <f>IFERROR(VLOOKUP(Table1[[#This Row],[Staff ID]],Table2[],2,FALSE),"")</f>
        <v/>
      </c>
      <c r="N2916" s="211" t="str">
        <f>IFERROR(IF(VLOOKUP(Table1[[#This Row],[Budget Code Description]],Dimentions!$X$6:$AC$97,4,FALSE)="","",VLOOKUP(Table1[[#This Row],[Budget Code Description]],Dimentions!$X$6:$AC$97,4,FALSE)),"")</f>
        <v/>
      </c>
      <c r="O2916" s="65" t="str">
        <f>IFERROR(VLOOKUP(Table1[[#This Row],[Vendor ID]],Table549[],2,FALSE),"")</f>
        <v/>
      </c>
      <c r="P2916" s="63"/>
      <c r="Q2916" s="143" t="str">
        <f>IF(Table1[[#This Row],[Posting Date]]&lt;&gt;"",$D$9,"")</f>
        <v/>
      </c>
      <c r="R2916" s="159" t="str">
        <f>IF(Table1[[#This Row],[Posting Date]]&lt;&gt;"",$D$10,"")</f>
        <v/>
      </c>
      <c r="S2916" s="66"/>
      <c r="T2916" s="63"/>
      <c r="U2916" s="67"/>
      <c r="V2916" s="67"/>
      <c r="W2916" s="67" t="str">
        <f t="shared" si="45"/>
        <v/>
      </c>
      <c r="X2916" s="161" t="str">
        <f>IF(E2916="","",(IF(Table1[[#This Row],[Cur]]="USD",Table1[[#This Row],[Cur_Amount Debit]],Table1[[#This Row],[Cur_Amount Debit]]/Table1[[#This Row],[Exchange Rate]])))</f>
        <v/>
      </c>
      <c r="Y2916" s="161" t="str">
        <f>IF(E2916="","",(IF(Table1[[#This Row],[Cur]]="USD",Table1[[#This Row],[Cur_Amount Credit]],Table1[[#This Row],[Cur_Amount Credit]]/ExchangeRate)))</f>
        <v/>
      </c>
      <c r="Z2916" s="203" t="str">
        <f>IF(E2916="","",(Table1[[#This Row],[Debit USD]]-Table1[[#This Row],[Credit USD]]))</f>
        <v/>
      </c>
      <c r="AA2916" s="122"/>
      <c r="AB2916" s="1"/>
      <c r="AC2916" s="15"/>
      <c r="AD2916" s="15" t="str">
        <f>IF(AND(OR(Table1[[#This Row],[Account]]="15030",Table1[[#This Row],[Account]]="15035",Table1[[#This Row],[Account]]="20150"),Table1[[#This Row],[Vendor ID]]=""),1,"")</f>
        <v/>
      </c>
      <c r="AE2916" s="15"/>
      <c r="AF2916" s="15"/>
      <c r="AG2916" s="15"/>
      <c r="AH2916" s="46" t="str">
        <f>IF(Table1[[#This Row],[Posting Date]]&lt;&gt;"","GJ-"&amp;CountryID,"")</f>
        <v/>
      </c>
      <c r="AI2916" s="59" t="str">
        <f>IF(Table1[[#This Row],[Posting Date]]&lt;&gt;"",Table1[[#This Row],[Posting Date]],"")</f>
        <v/>
      </c>
      <c r="AJ2916" s="46"/>
      <c r="AK2916" s="46" t="str">
        <f>IF(Table1[[#This Row],[Description]]&lt;&gt;"",Table1[[#This Row],[Description]],"")</f>
        <v/>
      </c>
      <c r="AL2916" s="46" t="str">
        <f>IF(Table1[[#This Row],[Posting Date]]&lt;&gt;"",Table1[[#This Row],[Reference Number]],"")</f>
        <v/>
      </c>
      <c r="AM2916" s="46" t="str">
        <f>TRIM(Table1[[#This Row],[Line '#]])</f>
        <v/>
      </c>
      <c r="AN2916" s="46" t="str">
        <f>TRIM(Table1[[#This Row],[Account]])</f>
        <v/>
      </c>
      <c r="AO2916" s="46" t="str">
        <f>IF(Table1[[#This Row],[Posting Date]]&lt;&gt;"",$D$5,"")</f>
        <v/>
      </c>
      <c r="AP2916" s="46" t="str">
        <f>TRIM(Table1[[#This Row],[Departments-Prgrams]])</f>
        <v/>
      </c>
      <c r="AQ2916" s="46" t="str">
        <f>TRIM(Table1[[#This Row],[Grant]])</f>
        <v/>
      </c>
      <c r="AR2916" s="46" t="str">
        <f>TRIM(Table1[[#This Row],[Staff ID]])</f>
        <v/>
      </c>
      <c r="AS2916" s="46" t="str">
        <f>IF(TRIM(Table1[[#This Row],[Budget Code]])=0,"",TRIM(Table1[[#This Row],[Budget Code]]))</f>
        <v/>
      </c>
      <c r="AT2916" s="46" t="str">
        <f>IF(Table1[[#This Row],[Line Description]]&lt;&gt;"",Table1[[#This Row],[Line Description]],"")</f>
        <v/>
      </c>
      <c r="AU2916" s="46" t="str">
        <f>IF(Table1[[#This Row],[Cur_Amount Debit]]&gt;0,ROUND(Table1[[#This Row],[Cur_Amount Debit]],2),"")</f>
        <v/>
      </c>
      <c r="AV2916" s="46" t="str">
        <f>IF(Table1[[#This Row],[Cur_Amount Credit]]&gt;0,ROUND(Table1[[#This Row],[Cur_Amount Credit]],2),"")</f>
        <v/>
      </c>
      <c r="AW2916" s="46" t="str">
        <f>LEFT(Table1[[#This Row],[Cur]],3)</f>
        <v/>
      </c>
      <c r="AX2916" s="59"/>
      <c r="AY2916" s="46"/>
      <c r="AZ2916" s="46" t="str">
        <f>IF(Table1[[#This Row],[Cur]]&lt;&gt;"",IF(Table1[[#This Row],[Cur]]="USD","",ExchangeRate),"")</f>
        <v/>
      </c>
      <c r="BA2916" s="46" t="str">
        <f>IF(Table1[[#This Row],[Grant]]&lt;&gt;"",VLOOKUP(Table1[[#This Row],[Grant]],Grants!B:D,3),"")</f>
        <v/>
      </c>
      <c r="BB2916" s="46" t="str">
        <f>TRIM(Table1[[#This Row],[Vendor ID]])</f>
        <v/>
      </c>
      <c r="BC2916">
        <f>IF(Table1[[#This Row],[Reference Number]]=Q2915,BC2915,BC2915+1)</f>
        <v>2</v>
      </c>
    </row>
    <row r="2917" spans="1:55" ht="11.25" hidden="1" customHeight="1">
      <c r="A2917" s="1"/>
      <c r="B2917" s="88" t="str">
        <f>IF(Table1[[#This Row],[Posting Date]]&lt;&gt;"",IF(Table1[[#This Row],[Reference Number]]=Q2916,B2916+1,1),"")</f>
        <v/>
      </c>
      <c r="C2917" s="61"/>
      <c r="D2917" s="61"/>
      <c r="E2917" s="218"/>
      <c r="F2917" s="143" t="str">
        <f>IFERROR(IF(VLOOKUP(Table1[[#This Row],[Budget Code Description]],Dimentions!$X$6:$AC$132,2,FALSE)="","",VLOOKUP(Table1[[#This Row],[Budget Code Description]],Dimentions!$X$6:$AC$132,2,FALSE)),"")</f>
        <v/>
      </c>
      <c r="G2917" s="143" t="str">
        <f>IFERROR(VLOOKUP(Table1[[#This Row],[Budget Code Description]],Dimentions!$X$6:$AC$132,3,FALSE),"")</f>
        <v/>
      </c>
      <c r="H2917" s="64" t="str">
        <f>IFERROR(VLOOKUP(Table1[[#This Row],[Account]],Dimentions!$S$6:$V$233,2,FALSE),"")</f>
        <v/>
      </c>
      <c r="I2917" s="62">
        <f>_xlfn.NUMBERVALUE(LEFT(Table1[[#This Row],[Account]],1))</f>
        <v>0</v>
      </c>
      <c r="J2917" s="62" t="str">
        <f>IFERROR(VLOOKUP(Table1[[#This Row],[Budget Code Description]],Table6[#All],7,FALSE),"")</f>
        <v/>
      </c>
      <c r="K2917" s="143" t="str">
        <f>IFERROR(VLOOKUP(Table1[[#This Row],[Budget Code Description]],Table6[#All],8,FALSE),"")</f>
        <v/>
      </c>
      <c r="L2917" s="63"/>
      <c r="M2917" s="65" t="str">
        <f>IFERROR(VLOOKUP(Table1[[#This Row],[Staff ID]],Table2[],2,FALSE),"")</f>
        <v/>
      </c>
      <c r="N2917" s="211" t="str">
        <f>IFERROR(IF(VLOOKUP(Table1[[#This Row],[Budget Code Description]],Dimentions!$X$6:$AC$97,4,FALSE)="","",VLOOKUP(Table1[[#This Row],[Budget Code Description]],Dimentions!$X$6:$AC$97,4,FALSE)),"")</f>
        <v/>
      </c>
      <c r="O2917" s="65" t="str">
        <f>IFERROR(VLOOKUP(Table1[[#This Row],[Vendor ID]],Table549[],2,FALSE),"")</f>
        <v/>
      </c>
      <c r="P2917" s="63"/>
      <c r="Q2917" s="143" t="str">
        <f>IF(Table1[[#This Row],[Posting Date]]&lt;&gt;"",$D$9,"")</f>
        <v/>
      </c>
      <c r="R2917" s="159" t="str">
        <f>IF(Table1[[#This Row],[Posting Date]]&lt;&gt;"",$D$10,"")</f>
        <v/>
      </c>
      <c r="S2917" s="66"/>
      <c r="T2917" s="63"/>
      <c r="U2917" s="67"/>
      <c r="V2917" s="67"/>
      <c r="W2917" s="67" t="str">
        <f t="shared" si="45"/>
        <v/>
      </c>
      <c r="X2917" s="161" t="str">
        <f>IF(E2917="","",(IF(Table1[[#This Row],[Cur]]="USD",Table1[[#This Row],[Cur_Amount Debit]],Table1[[#This Row],[Cur_Amount Debit]]/Table1[[#This Row],[Exchange Rate]])))</f>
        <v/>
      </c>
      <c r="Y2917" s="161" t="str">
        <f>IF(E2917="","",(IF(Table1[[#This Row],[Cur]]="USD",Table1[[#This Row],[Cur_Amount Credit]],Table1[[#This Row],[Cur_Amount Credit]]/ExchangeRate)))</f>
        <v/>
      </c>
      <c r="Z2917" s="203" t="str">
        <f>IF(E2917="","",(Table1[[#This Row],[Debit USD]]-Table1[[#This Row],[Credit USD]]))</f>
        <v/>
      </c>
      <c r="AA2917" s="122"/>
      <c r="AB2917" s="1"/>
      <c r="AC2917" s="15"/>
      <c r="AD2917" s="15" t="str">
        <f>IF(AND(OR(Table1[[#This Row],[Account]]="15030",Table1[[#This Row],[Account]]="15035",Table1[[#This Row],[Account]]="20150"),Table1[[#This Row],[Vendor ID]]=""),1,"")</f>
        <v/>
      </c>
      <c r="AE2917" s="15"/>
      <c r="AF2917" s="15"/>
      <c r="AG2917" s="15"/>
      <c r="AH2917" s="46" t="str">
        <f>IF(Table1[[#This Row],[Posting Date]]&lt;&gt;"","GJ-"&amp;CountryID,"")</f>
        <v/>
      </c>
      <c r="AI2917" s="59" t="str">
        <f>IF(Table1[[#This Row],[Posting Date]]&lt;&gt;"",Table1[[#This Row],[Posting Date]],"")</f>
        <v/>
      </c>
      <c r="AJ2917" s="46"/>
      <c r="AK2917" s="46" t="str">
        <f>IF(Table1[[#This Row],[Description]]&lt;&gt;"",Table1[[#This Row],[Description]],"")</f>
        <v/>
      </c>
      <c r="AL2917" s="46" t="str">
        <f>IF(Table1[[#This Row],[Posting Date]]&lt;&gt;"",Table1[[#This Row],[Reference Number]],"")</f>
        <v/>
      </c>
      <c r="AM2917" s="46" t="str">
        <f>TRIM(Table1[[#This Row],[Line '#]])</f>
        <v/>
      </c>
      <c r="AN2917" s="46" t="str">
        <f>TRIM(Table1[[#This Row],[Account]])</f>
        <v/>
      </c>
      <c r="AO2917" s="46" t="str">
        <f>IF(Table1[[#This Row],[Posting Date]]&lt;&gt;"",$D$5,"")</f>
        <v/>
      </c>
      <c r="AP2917" s="46" t="str">
        <f>TRIM(Table1[[#This Row],[Departments-Prgrams]])</f>
        <v/>
      </c>
      <c r="AQ2917" s="46" t="str">
        <f>TRIM(Table1[[#This Row],[Grant]])</f>
        <v/>
      </c>
      <c r="AR2917" s="46" t="str">
        <f>TRIM(Table1[[#This Row],[Staff ID]])</f>
        <v/>
      </c>
      <c r="AS2917" s="46" t="str">
        <f>IF(TRIM(Table1[[#This Row],[Budget Code]])=0,"",TRIM(Table1[[#This Row],[Budget Code]]))</f>
        <v/>
      </c>
      <c r="AT2917" s="46" t="str">
        <f>IF(Table1[[#This Row],[Line Description]]&lt;&gt;"",Table1[[#This Row],[Line Description]],"")</f>
        <v/>
      </c>
      <c r="AU2917" s="46" t="str">
        <f>IF(Table1[[#This Row],[Cur_Amount Debit]]&gt;0,ROUND(Table1[[#This Row],[Cur_Amount Debit]],2),"")</f>
        <v/>
      </c>
      <c r="AV2917" s="46" t="str">
        <f>IF(Table1[[#This Row],[Cur_Amount Credit]]&gt;0,ROUND(Table1[[#This Row],[Cur_Amount Credit]],2),"")</f>
        <v/>
      </c>
      <c r="AW2917" s="46" t="str">
        <f>LEFT(Table1[[#This Row],[Cur]],3)</f>
        <v/>
      </c>
      <c r="AX2917" s="59"/>
      <c r="AY2917" s="46"/>
      <c r="AZ2917" s="46" t="str">
        <f>IF(Table1[[#This Row],[Cur]]&lt;&gt;"",IF(Table1[[#This Row],[Cur]]="USD","",ExchangeRate),"")</f>
        <v/>
      </c>
      <c r="BA2917" s="46" t="str">
        <f>IF(Table1[[#This Row],[Grant]]&lt;&gt;"",VLOOKUP(Table1[[#This Row],[Grant]],Grants!B:D,3),"")</f>
        <v/>
      </c>
      <c r="BB2917" s="46" t="str">
        <f>TRIM(Table1[[#This Row],[Vendor ID]])</f>
        <v/>
      </c>
      <c r="BC2917">
        <f>IF(Table1[[#This Row],[Reference Number]]=Q2916,BC2916,BC2916+1)</f>
        <v>2</v>
      </c>
    </row>
    <row r="2918" spans="1:55" ht="11.25" hidden="1" customHeight="1">
      <c r="A2918" s="1"/>
      <c r="B2918" s="88" t="str">
        <f>IF(Table1[[#This Row],[Posting Date]]&lt;&gt;"",IF(Table1[[#This Row],[Reference Number]]=Q2917,B2917+1,1),"")</f>
        <v/>
      </c>
      <c r="C2918" s="61"/>
      <c r="D2918" s="61"/>
      <c r="E2918" s="218"/>
      <c r="F2918" s="143" t="str">
        <f>IFERROR(IF(VLOOKUP(Table1[[#This Row],[Budget Code Description]],Dimentions!$X$6:$AC$132,2,FALSE)="","",VLOOKUP(Table1[[#This Row],[Budget Code Description]],Dimentions!$X$6:$AC$132,2,FALSE)),"")</f>
        <v/>
      </c>
      <c r="G2918" s="143" t="str">
        <f>IFERROR(VLOOKUP(Table1[[#This Row],[Budget Code Description]],Dimentions!$X$6:$AC$132,3,FALSE),"")</f>
        <v/>
      </c>
      <c r="H2918" s="64" t="str">
        <f>IFERROR(VLOOKUP(Table1[[#This Row],[Account]],Dimentions!$S$6:$V$233,2,FALSE),"")</f>
        <v/>
      </c>
      <c r="I2918" s="62">
        <f>_xlfn.NUMBERVALUE(LEFT(Table1[[#This Row],[Account]],1))</f>
        <v>0</v>
      </c>
      <c r="J2918" s="62" t="str">
        <f>IFERROR(VLOOKUP(Table1[[#This Row],[Budget Code Description]],Table6[#All],7,FALSE),"")</f>
        <v/>
      </c>
      <c r="K2918" s="143" t="str">
        <f>IFERROR(VLOOKUP(Table1[[#This Row],[Budget Code Description]],Table6[#All],8,FALSE),"")</f>
        <v/>
      </c>
      <c r="L2918" s="63"/>
      <c r="M2918" s="65" t="str">
        <f>IFERROR(VLOOKUP(Table1[[#This Row],[Staff ID]],Table2[],2,FALSE),"")</f>
        <v/>
      </c>
      <c r="N2918" s="211" t="str">
        <f>IFERROR(IF(VLOOKUP(Table1[[#This Row],[Budget Code Description]],Dimentions!$X$6:$AC$97,4,FALSE)="","",VLOOKUP(Table1[[#This Row],[Budget Code Description]],Dimentions!$X$6:$AC$97,4,FALSE)),"")</f>
        <v/>
      </c>
      <c r="O2918" s="65" t="str">
        <f>IFERROR(VLOOKUP(Table1[[#This Row],[Vendor ID]],Table549[],2,FALSE),"")</f>
        <v/>
      </c>
      <c r="P2918" s="63"/>
      <c r="Q2918" s="143" t="str">
        <f>IF(Table1[[#This Row],[Posting Date]]&lt;&gt;"",$D$9,"")</f>
        <v/>
      </c>
      <c r="R2918" s="159" t="str">
        <f>IF(Table1[[#This Row],[Posting Date]]&lt;&gt;"",$D$10,"")</f>
        <v/>
      </c>
      <c r="S2918" s="66"/>
      <c r="T2918" s="63"/>
      <c r="U2918" s="67"/>
      <c r="V2918" s="67"/>
      <c r="W2918" s="67" t="str">
        <f t="shared" si="45"/>
        <v/>
      </c>
      <c r="X2918" s="161" t="str">
        <f>IF(E2918="","",(IF(Table1[[#This Row],[Cur]]="USD",Table1[[#This Row],[Cur_Amount Debit]],Table1[[#This Row],[Cur_Amount Debit]]/Table1[[#This Row],[Exchange Rate]])))</f>
        <v/>
      </c>
      <c r="Y2918" s="161" t="str">
        <f>IF(E2918="","",(IF(Table1[[#This Row],[Cur]]="USD",Table1[[#This Row],[Cur_Amount Credit]],Table1[[#This Row],[Cur_Amount Credit]]/ExchangeRate)))</f>
        <v/>
      </c>
      <c r="Z2918" s="203" t="str">
        <f>IF(E2918="","",(Table1[[#This Row],[Debit USD]]-Table1[[#This Row],[Credit USD]]))</f>
        <v/>
      </c>
      <c r="AA2918" s="122"/>
      <c r="AB2918" s="1"/>
      <c r="AC2918" s="15"/>
      <c r="AD2918" s="15" t="str">
        <f>IF(AND(OR(Table1[[#This Row],[Account]]="15030",Table1[[#This Row],[Account]]="15035",Table1[[#This Row],[Account]]="20150"),Table1[[#This Row],[Vendor ID]]=""),1,"")</f>
        <v/>
      </c>
      <c r="AE2918" s="15"/>
      <c r="AF2918" s="15"/>
      <c r="AG2918" s="15"/>
      <c r="AH2918" s="46" t="str">
        <f>IF(Table1[[#This Row],[Posting Date]]&lt;&gt;"","GJ-"&amp;CountryID,"")</f>
        <v/>
      </c>
      <c r="AI2918" s="59" t="str">
        <f>IF(Table1[[#This Row],[Posting Date]]&lt;&gt;"",Table1[[#This Row],[Posting Date]],"")</f>
        <v/>
      </c>
      <c r="AJ2918" s="46"/>
      <c r="AK2918" s="46" t="str">
        <f>IF(Table1[[#This Row],[Description]]&lt;&gt;"",Table1[[#This Row],[Description]],"")</f>
        <v/>
      </c>
      <c r="AL2918" s="46" t="str">
        <f>IF(Table1[[#This Row],[Posting Date]]&lt;&gt;"",Table1[[#This Row],[Reference Number]],"")</f>
        <v/>
      </c>
      <c r="AM2918" s="46" t="str">
        <f>TRIM(Table1[[#This Row],[Line '#]])</f>
        <v/>
      </c>
      <c r="AN2918" s="46" t="str">
        <f>TRIM(Table1[[#This Row],[Account]])</f>
        <v/>
      </c>
      <c r="AO2918" s="46" t="str">
        <f>IF(Table1[[#This Row],[Posting Date]]&lt;&gt;"",$D$5,"")</f>
        <v/>
      </c>
      <c r="AP2918" s="46" t="str">
        <f>TRIM(Table1[[#This Row],[Departments-Prgrams]])</f>
        <v/>
      </c>
      <c r="AQ2918" s="46" t="str">
        <f>TRIM(Table1[[#This Row],[Grant]])</f>
        <v/>
      </c>
      <c r="AR2918" s="46" t="str">
        <f>TRIM(Table1[[#This Row],[Staff ID]])</f>
        <v/>
      </c>
      <c r="AS2918" s="46" t="str">
        <f>IF(TRIM(Table1[[#This Row],[Budget Code]])=0,"",TRIM(Table1[[#This Row],[Budget Code]]))</f>
        <v/>
      </c>
      <c r="AT2918" s="46" t="str">
        <f>IF(Table1[[#This Row],[Line Description]]&lt;&gt;"",Table1[[#This Row],[Line Description]],"")</f>
        <v/>
      </c>
      <c r="AU2918" s="46" t="str">
        <f>IF(Table1[[#This Row],[Cur_Amount Debit]]&gt;0,ROUND(Table1[[#This Row],[Cur_Amount Debit]],2),"")</f>
        <v/>
      </c>
      <c r="AV2918" s="46" t="str">
        <f>IF(Table1[[#This Row],[Cur_Amount Credit]]&gt;0,ROUND(Table1[[#This Row],[Cur_Amount Credit]],2),"")</f>
        <v/>
      </c>
      <c r="AW2918" s="46" t="str">
        <f>LEFT(Table1[[#This Row],[Cur]],3)</f>
        <v/>
      </c>
      <c r="AX2918" s="59"/>
      <c r="AY2918" s="46"/>
      <c r="AZ2918" s="46" t="str">
        <f>IF(Table1[[#This Row],[Cur]]&lt;&gt;"",IF(Table1[[#This Row],[Cur]]="USD","",ExchangeRate),"")</f>
        <v/>
      </c>
      <c r="BA2918" s="46" t="str">
        <f>IF(Table1[[#This Row],[Grant]]&lt;&gt;"",VLOOKUP(Table1[[#This Row],[Grant]],Grants!B:D,3),"")</f>
        <v/>
      </c>
      <c r="BB2918" s="46" t="str">
        <f>TRIM(Table1[[#This Row],[Vendor ID]])</f>
        <v/>
      </c>
      <c r="BC2918">
        <f>IF(Table1[[#This Row],[Reference Number]]=Q2917,BC2917,BC2917+1)</f>
        <v>2</v>
      </c>
    </row>
    <row r="2919" spans="1:55" ht="11.25" hidden="1" customHeight="1">
      <c r="A2919" s="1"/>
      <c r="B2919" s="88" t="str">
        <f>IF(Table1[[#This Row],[Posting Date]]&lt;&gt;"",IF(Table1[[#This Row],[Reference Number]]=Q2918,B2918+1,1),"")</f>
        <v/>
      </c>
      <c r="C2919" s="61"/>
      <c r="D2919" s="61"/>
      <c r="E2919" s="218"/>
      <c r="F2919" s="143" t="str">
        <f>IFERROR(IF(VLOOKUP(Table1[[#This Row],[Budget Code Description]],Dimentions!$X$6:$AC$132,2,FALSE)="","",VLOOKUP(Table1[[#This Row],[Budget Code Description]],Dimentions!$X$6:$AC$132,2,FALSE)),"")</f>
        <v/>
      </c>
      <c r="G2919" s="143" t="str">
        <f>IFERROR(VLOOKUP(Table1[[#This Row],[Budget Code Description]],Dimentions!$X$6:$AC$132,3,FALSE),"")</f>
        <v/>
      </c>
      <c r="H2919" s="64" t="str">
        <f>IFERROR(VLOOKUP(Table1[[#This Row],[Account]],Dimentions!$S$6:$V$233,2,FALSE),"")</f>
        <v/>
      </c>
      <c r="I2919" s="62">
        <f>_xlfn.NUMBERVALUE(LEFT(Table1[[#This Row],[Account]],1))</f>
        <v>0</v>
      </c>
      <c r="J2919" s="62" t="str">
        <f>IFERROR(VLOOKUP(Table1[[#This Row],[Budget Code Description]],Table6[#All],7,FALSE),"")</f>
        <v/>
      </c>
      <c r="K2919" s="143" t="str">
        <f>IFERROR(VLOOKUP(Table1[[#This Row],[Budget Code Description]],Table6[#All],8,FALSE),"")</f>
        <v/>
      </c>
      <c r="L2919" s="63"/>
      <c r="M2919" s="65" t="str">
        <f>IFERROR(VLOOKUP(Table1[[#This Row],[Staff ID]],Table2[],2,FALSE),"")</f>
        <v/>
      </c>
      <c r="N2919" s="211" t="str">
        <f>IFERROR(IF(VLOOKUP(Table1[[#This Row],[Budget Code Description]],Dimentions!$X$6:$AC$97,4,FALSE)="","",VLOOKUP(Table1[[#This Row],[Budget Code Description]],Dimentions!$X$6:$AC$97,4,FALSE)),"")</f>
        <v/>
      </c>
      <c r="O2919" s="65" t="str">
        <f>IFERROR(VLOOKUP(Table1[[#This Row],[Vendor ID]],Table549[],2,FALSE),"")</f>
        <v/>
      </c>
      <c r="P2919" s="63"/>
      <c r="Q2919" s="143" t="str">
        <f>IF(Table1[[#This Row],[Posting Date]]&lt;&gt;"",$D$9,"")</f>
        <v/>
      </c>
      <c r="R2919" s="159" t="str">
        <f>IF(Table1[[#This Row],[Posting Date]]&lt;&gt;"",$D$10,"")</f>
        <v/>
      </c>
      <c r="S2919" s="66"/>
      <c r="T2919" s="63"/>
      <c r="U2919" s="67"/>
      <c r="V2919" s="67"/>
      <c r="W2919" s="67" t="str">
        <f t="shared" si="45"/>
        <v/>
      </c>
      <c r="X2919" s="161" t="str">
        <f>IF(E2919="","",(IF(Table1[[#This Row],[Cur]]="USD",Table1[[#This Row],[Cur_Amount Debit]],Table1[[#This Row],[Cur_Amount Debit]]/Table1[[#This Row],[Exchange Rate]])))</f>
        <v/>
      </c>
      <c r="Y2919" s="161" t="str">
        <f>IF(E2919="","",(IF(Table1[[#This Row],[Cur]]="USD",Table1[[#This Row],[Cur_Amount Credit]],Table1[[#This Row],[Cur_Amount Credit]]/ExchangeRate)))</f>
        <v/>
      </c>
      <c r="Z2919" s="203" t="str">
        <f>IF(E2919="","",(Table1[[#This Row],[Debit USD]]-Table1[[#This Row],[Credit USD]]))</f>
        <v/>
      </c>
      <c r="AA2919" s="122"/>
      <c r="AB2919" s="1"/>
      <c r="AC2919" s="15"/>
      <c r="AD2919" s="15" t="str">
        <f>IF(AND(OR(Table1[[#This Row],[Account]]="15030",Table1[[#This Row],[Account]]="15035",Table1[[#This Row],[Account]]="20150"),Table1[[#This Row],[Vendor ID]]=""),1,"")</f>
        <v/>
      </c>
      <c r="AE2919" s="15"/>
      <c r="AF2919" s="15"/>
      <c r="AG2919" s="15"/>
      <c r="AH2919" s="46" t="str">
        <f>IF(Table1[[#This Row],[Posting Date]]&lt;&gt;"","GJ-"&amp;CountryID,"")</f>
        <v/>
      </c>
      <c r="AI2919" s="59" t="str">
        <f>IF(Table1[[#This Row],[Posting Date]]&lt;&gt;"",Table1[[#This Row],[Posting Date]],"")</f>
        <v/>
      </c>
      <c r="AJ2919" s="46"/>
      <c r="AK2919" s="46" t="str">
        <f>IF(Table1[[#This Row],[Description]]&lt;&gt;"",Table1[[#This Row],[Description]],"")</f>
        <v/>
      </c>
      <c r="AL2919" s="46" t="str">
        <f>IF(Table1[[#This Row],[Posting Date]]&lt;&gt;"",Table1[[#This Row],[Reference Number]],"")</f>
        <v/>
      </c>
      <c r="AM2919" s="46" t="str">
        <f>TRIM(Table1[[#This Row],[Line '#]])</f>
        <v/>
      </c>
      <c r="AN2919" s="46" t="str">
        <f>TRIM(Table1[[#This Row],[Account]])</f>
        <v/>
      </c>
      <c r="AO2919" s="46" t="str">
        <f>IF(Table1[[#This Row],[Posting Date]]&lt;&gt;"",$D$5,"")</f>
        <v/>
      </c>
      <c r="AP2919" s="46" t="str">
        <f>TRIM(Table1[[#This Row],[Departments-Prgrams]])</f>
        <v/>
      </c>
      <c r="AQ2919" s="46" t="str">
        <f>TRIM(Table1[[#This Row],[Grant]])</f>
        <v/>
      </c>
      <c r="AR2919" s="46" t="str">
        <f>TRIM(Table1[[#This Row],[Staff ID]])</f>
        <v/>
      </c>
      <c r="AS2919" s="46" t="str">
        <f>IF(TRIM(Table1[[#This Row],[Budget Code]])=0,"",TRIM(Table1[[#This Row],[Budget Code]]))</f>
        <v/>
      </c>
      <c r="AT2919" s="46" t="str">
        <f>IF(Table1[[#This Row],[Line Description]]&lt;&gt;"",Table1[[#This Row],[Line Description]],"")</f>
        <v/>
      </c>
      <c r="AU2919" s="46" t="str">
        <f>IF(Table1[[#This Row],[Cur_Amount Debit]]&gt;0,ROUND(Table1[[#This Row],[Cur_Amount Debit]],2),"")</f>
        <v/>
      </c>
      <c r="AV2919" s="46" t="str">
        <f>IF(Table1[[#This Row],[Cur_Amount Credit]]&gt;0,ROUND(Table1[[#This Row],[Cur_Amount Credit]],2),"")</f>
        <v/>
      </c>
      <c r="AW2919" s="46" t="str">
        <f>LEFT(Table1[[#This Row],[Cur]],3)</f>
        <v/>
      </c>
      <c r="AX2919" s="59"/>
      <c r="AY2919" s="46"/>
      <c r="AZ2919" s="46" t="str">
        <f>IF(Table1[[#This Row],[Cur]]&lt;&gt;"",IF(Table1[[#This Row],[Cur]]="USD","",ExchangeRate),"")</f>
        <v/>
      </c>
      <c r="BA2919" s="46" t="str">
        <f>IF(Table1[[#This Row],[Grant]]&lt;&gt;"",VLOOKUP(Table1[[#This Row],[Grant]],Grants!B:D,3),"")</f>
        <v/>
      </c>
      <c r="BB2919" s="46" t="str">
        <f>TRIM(Table1[[#This Row],[Vendor ID]])</f>
        <v/>
      </c>
      <c r="BC2919">
        <f>IF(Table1[[#This Row],[Reference Number]]=Q2918,BC2918,BC2918+1)</f>
        <v>2</v>
      </c>
    </row>
    <row r="2920" spans="1:55" ht="11.25" hidden="1" customHeight="1">
      <c r="A2920" s="1"/>
      <c r="B2920" s="88" t="str">
        <f>IF(Table1[[#This Row],[Posting Date]]&lt;&gt;"",IF(Table1[[#This Row],[Reference Number]]=Q2919,B2919+1,1),"")</f>
        <v/>
      </c>
      <c r="C2920" s="61"/>
      <c r="D2920" s="61"/>
      <c r="E2920" s="218"/>
      <c r="F2920" s="143" t="str">
        <f>IFERROR(IF(VLOOKUP(Table1[[#This Row],[Budget Code Description]],Dimentions!$X$6:$AC$132,2,FALSE)="","",VLOOKUP(Table1[[#This Row],[Budget Code Description]],Dimentions!$X$6:$AC$132,2,FALSE)),"")</f>
        <v/>
      </c>
      <c r="G2920" s="143" t="str">
        <f>IFERROR(VLOOKUP(Table1[[#This Row],[Budget Code Description]],Dimentions!$X$6:$AC$132,3,FALSE),"")</f>
        <v/>
      </c>
      <c r="H2920" s="64" t="str">
        <f>IFERROR(VLOOKUP(Table1[[#This Row],[Account]],Dimentions!$S$6:$V$233,2,FALSE),"")</f>
        <v/>
      </c>
      <c r="I2920" s="62">
        <f>_xlfn.NUMBERVALUE(LEFT(Table1[[#This Row],[Account]],1))</f>
        <v>0</v>
      </c>
      <c r="J2920" s="62" t="str">
        <f>IFERROR(VLOOKUP(Table1[[#This Row],[Budget Code Description]],Table6[#All],7,FALSE),"")</f>
        <v/>
      </c>
      <c r="K2920" s="143" t="str">
        <f>IFERROR(VLOOKUP(Table1[[#This Row],[Budget Code Description]],Table6[#All],8,FALSE),"")</f>
        <v/>
      </c>
      <c r="L2920" s="63"/>
      <c r="M2920" s="65" t="str">
        <f>IFERROR(VLOOKUP(Table1[[#This Row],[Staff ID]],Table2[],2,FALSE),"")</f>
        <v/>
      </c>
      <c r="N2920" s="211" t="str">
        <f>IFERROR(IF(VLOOKUP(Table1[[#This Row],[Budget Code Description]],Dimentions!$X$6:$AC$97,4,FALSE)="","",VLOOKUP(Table1[[#This Row],[Budget Code Description]],Dimentions!$X$6:$AC$97,4,FALSE)),"")</f>
        <v/>
      </c>
      <c r="O2920" s="65" t="str">
        <f>IFERROR(VLOOKUP(Table1[[#This Row],[Vendor ID]],Table549[],2,FALSE),"")</f>
        <v/>
      </c>
      <c r="P2920" s="63"/>
      <c r="Q2920" s="143" t="str">
        <f>IF(Table1[[#This Row],[Posting Date]]&lt;&gt;"",$D$9,"")</f>
        <v/>
      </c>
      <c r="R2920" s="159" t="str">
        <f>IF(Table1[[#This Row],[Posting Date]]&lt;&gt;"",$D$10,"")</f>
        <v/>
      </c>
      <c r="S2920" s="66"/>
      <c r="T2920" s="63"/>
      <c r="U2920" s="67"/>
      <c r="V2920" s="67"/>
      <c r="W2920" s="67" t="str">
        <f t="shared" si="45"/>
        <v/>
      </c>
      <c r="X2920" s="161" t="str">
        <f>IF(E2920="","",(IF(Table1[[#This Row],[Cur]]="USD",Table1[[#This Row],[Cur_Amount Debit]],Table1[[#This Row],[Cur_Amount Debit]]/Table1[[#This Row],[Exchange Rate]])))</f>
        <v/>
      </c>
      <c r="Y2920" s="161" t="str">
        <f>IF(E2920="","",(IF(Table1[[#This Row],[Cur]]="USD",Table1[[#This Row],[Cur_Amount Credit]],Table1[[#This Row],[Cur_Amount Credit]]/ExchangeRate)))</f>
        <v/>
      </c>
      <c r="Z2920" s="203" t="str">
        <f>IF(E2920="","",(Table1[[#This Row],[Debit USD]]-Table1[[#This Row],[Credit USD]]))</f>
        <v/>
      </c>
      <c r="AA2920" s="122"/>
      <c r="AB2920" s="1"/>
      <c r="AC2920" s="15"/>
      <c r="AD2920" s="15" t="str">
        <f>IF(AND(OR(Table1[[#This Row],[Account]]="15030",Table1[[#This Row],[Account]]="15035",Table1[[#This Row],[Account]]="20150"),Table1[[#This Row],[Vendor ID]]=""),1,"")</f>
        <v/>
      </c>
      <c r="AE2920" s="15"/>
      <c r="AF2920" s="15"/>
      <c r="AG2920" s="15"/>
      <c r="AH2920" s="46" t="str">
        <f>IF(Table1[[#This Row],[Posting Date]]&lt;&gt;"","GJ-"&amp;CountryID,"")</f>
        <v/>
      </c>
      <c r="AI2920" s="59" t="str">
        <f>IF(Table1[[#This Row],[Posting Date]]&lt;&gt;"",Table1[[#This Row],[Posting Date]],"")</f>
        <v/>
      </c>
      <c r="AJ2920" s="46"/>
      <c r="AK2920" s="46" t="str">
        <f>IF(Table1[[#This Row],[Description]]&lt;&gt;"",Table1[[#This Row],[Description]],"")</f>
        <v/>
      </c>
      <c r="AL2920" s="46" t="str">
        <f>IF(Table1[[#This Row],[Posting Date]]&lt;&gt;"",Table1[[#This Row],[Reference Number]],"")</f>
        <v/>
      </c>
      <c r="AM2920" s="46" t="str">
        <f>TRIM(Table1[[#This Row],[Line '#]])</f>
        <v/>
      </c>
      <c r="AN2920" s="46" t="str">
        <f>TRIM(Table1[[#This Row],[Account]])</f>
        <v/>
      </c>
      <c r="AO2920" s="46" t="str">
        <f>IF(Table1[[#This Row],[Posting Date]]&lt;&gt;"",$D$5,"")</f>
        <v/>
      </c>
      <c r="AP2920" s="46" t="str">
        <f>TRIM(Table1[[#This Row],[Departments-Prgrams]])</f>
        <v/>
      </c>
      <c r="AQ2920" s="46" t="str">
        <f>TRIM(Table1[[#This Row],[Grant]])</f>
        <v/>
      </c>
      <c r="AR2920" s="46" t="str">
        <f>TRIM(Table1[[#This Row],[Staff ID]])</f>
        <v/>
      </c>
      <c r="AS2920" s="46" t="str">
        <f>IF(TRIM(Table1[[#This Row],[Budget Code]])=0,"",TRIM(Table1[[#This Row],[Budget Code]]))</f>
        <v/>
      </c>
      <c r="AT2920" s="46" t="str">
        <f>IF(Table1[[#This Row],[Line Description]]&lt;&gt;"",Table1[[#This Row],[Line Description]],"")</f>
        <v/>
      </c>
      <c r="AU2920" s="46" t="str">
        <f>IF(Table1[[#This Row],[Cur_Amount Debit]]&gt;0,ROUND(Table1[[#This Row],[Cur_Amount Debit]],2),"")</f>
        <v/>
      </c>
      <c r="AV2920" s="46" t="str">
        <f>IF(Table1[[#This Row],[Cur_Amount Credit]]&gt;0,ROUND(Table1[[#This Row],[Cur_Amount Credit]],2),"")</f>
        <v/>
      </c>
      <c r="AW2920" s="46" t="str">
        <f>LEFT(Table1[[#This Row],[Cur]],3)</f>
        <v/>
      </c>
      <c r="AX2920" s="59"/>
      <c r="AY2920" s="46"/>
      <c r="AZ2920" s="46" t="str">
        <f>IF(Table1[[#This Row],[Cur]]&lt;&gt;"",IF(Table1[[#This Row],[Cur]]="USD","",ExchangeRate),"")</f>
        <v/>
      </c>
      <c r="BA2920" s="46" t="str">
        <f>IF(Table1[[#This Row],[Grant]]&lt;&gt;"",VLOOKUP(Table1[[#This Row],[Grant]],Grants!B:D,3),"")</f>
        <v/>
      </c>
      <c r="BB2920" s="46" t="str">
        <f>TRIM(Table1[[#This Row],[Vendor ID]])</f>
        <v/>
      </c>
      <c r="BC2920">
        <f>IF(Table1[[#This Row],[Reference Number]]=Q2919,BC2919,BC2919+1)</f>
        <v>2</v>
      </c>
    </row>
    <row r="2921" spans="1:55" ht="11.25" hidden="1" customHeight="1">
      <c r="A2921" s="1"/>
      <c r="B2921" s="88" t="str">
        <f>IF(Table1[[#This Row],[Posting Date]]&lt;&gt;"",IF(Table1[[#This Row],[Reference Number]]=Q2920,B2920+1,1),"")</f>
        <v/>
      </c>
      <c r="C2921" s="61"/>
      <c r="D2921" s="61"/>
      <c r="E2921" s="218"/>
      <c r="F2921" s="143" t="str">
        <f>IFERROR(IF(VLOOKUP(Table1[[#This Row],[Budget Code Description]],Dimentions!$X$6:$AC$132,2,FALSE)="","",VLOOKUP(Table1[[#This Row],[Budget Code Description]],Dimentions!$X$6:$AC$132,2,FALSE)),"")</f>
        <v/>
      </c>
      <c r="G2921" s="143" t="str">
        <f>IFERROR(VLOOKUP(Table1[[#This Row],[Budget Code Description]],Dimentions!$X$6:$AC$132,3,FALSE),"")</f>
        <v/>
      </c>
      <c r="H2921" s="64" t="str">
        <f>IFERROR(VLOOKUP(Table1[[#This Row],[Account]],Dimentions!$S$6:$V$233,2,FALSE),"")</f>
        <v/>
      </c>
      <c r="I2921" s="62">
        <f>_xlfn.NUMBERVALUE(LEFT(Table1[[#This Row],[Account]],1))</f>
        <v>0</v>
      </c>
      <c r="J2921" s="62" t="str">
        <f>IFERROR(VLOOKUP(Table1[[#This Row],[Budget Code Description]],Table6[#All],7,FALSE),"")</f>
        <v/>
      </c>
      <c r="K2921" s="143" t="str">
        <f>IFERROR(VLOOKUP(Table1[[#This Row],[Budget Code Description]],Table6[#All],8,FALSE),"")</f>
        <v/>
      </c>
      <c r="L2921" s="63"/>
      <c r="M2921" s="65" t="str">
        <f>IFERROR(VLOOKUP(Table1[[#This Row],[Staff ID]],Table2[],2,FALSE),"")</f>
        <v/>
      </c>
      <c r="N2921" s="211" t="str">
        <f>IFERROR(IF(VLOOKUP(Table1[[#This Row],[Budget Code Description]],Dimentions!$X$6:$AC$97,4,FALSE)="","",VLOOKUP(Table1[[#This Row],[Budget Code Description]],Dimentions!$X$6:$AC$97,4,FALSE)),"")</f>
        <v/>
      </c>
      <c r="O2921" s="65" t="str">
        <f>IFERROR(VLOOKUP(Table1[[#This Row],[Vendor ID]],Table549[],2,FALSE),"")</f>
        <v/>
      </c>
      <c r="P2921" s="63"/>
      <c r="Q2921" s="143" t="str">
        <f>IF(Table1[[#This Row],[Posting Date]]&lt;&gt;"",$D$9,"")</f>
        <v/>
      </c>
      <c r="R2921" s="159" t="str">
        <f>IF(Table1[[#This Row],[Posting Date]]&lt;&gt;"",$D$10,"")</f>
        <v/>
      </c>
      <c r="S2921" s="66"/>
      <c r="T2921" s="63"/>
      <c r="U2921" s="67"/>
      <c r="V2921" s="67"/>
      <c r="W2921" s="67" t="str">
        <f t="shared" ref="W2921:W2984" si="46">IF(E2921="","",(ExchangeRate))</f>
        <v/>
      </c>
      <c r="X2921" s="161" t="str">
        <f>IF(E2921="","",(IF(Table1[[#This Row],[Cur]]="USD",Table1[[#This Row],[Cur_Amount Debit]],Table1[[#This Row],[Cur_Amount Debit]]/Table1[[#This Row],[Exchange Rate]])))</f>
        <v/>
      </c>
      <c r="Y2921" s="161" t="str">
        <f>IF(E2921="","",(IF(Table1[[#This Row],[Cur]]="USD",Table1[[#This Row],[Cur_Amount Credit]],Table1[[#This Row],[Cur_Amount Credit]]/ExchangeRate)))</f>
        <v/>
      </c>
      <c r="Z2921" s="203" t="str">
        <f>IF(E2921="","",(Table1[[#This Row],[Debit USD]]-Table1[[#This Row],[Credit USD]]))</f>
        <v/>
      </c>
      <c r="AA2921" s="122"/>
      <c r="AB2921" s="1"/>
      <c r="AC2921" s="15"/>
      <c r="AD2921" s="15" t="str">
        <f>IF(AND(OR(Table1[[#This Row],[Account]]="15030",Table1[[#This Row],[Account]]="15035",Table1[[#This Row],[Account]]="20150"),Table1[[#This Row],[Vendor ID]]=""),1,"")</f>
        <v/>
      </c>
      <c r="AE2921" s="15"/>
      <c r="AF2921" s="15"/>
      <c r="AG2921" s="15"/>
      <c r="AH2921" s="46" t="str">
        <f>IF(Table1[[#This Row],[Posting Date]]&lt;&gt;"","GJ-"&amp;CountryID,"")</f>
        <v/>
      </c>
      <c r="AI2921" s="59" t="str">
        <f>IF(Table1[[#This Row],[Posting Date]]&lt;&gt;"",Table1[[#This Row],[Posting Date]],"")</f>
        <v/>
      </c>
      <c r="AJ2921" s="46"/>
      <c r="AK2921" s="46" t="str">
        <f>IF(Table1[[#This Row],[Description]]&lt;&gt;"",Table1[[#This Row],[Description]],"")</f>
        <v/>
      </c>
      <c r="AL2921" s="46" t="str">
        <f>IF(Table1[[#This Row],[Posting Date]]&lt;&gt;"",Table1[[#This Row],[Reference Number]],"")</f>
        <v/>
      </c>
      <c r="AM2921" s="46" t="str">
        <f>TRIM(Table1[[#This Row],[Line '#]])</f>
        <v/>
      </c>
      <c r="AN2921" s="46" t="str">
        <f>TRIM(Table1[[#This Row],[Account]])</f>
        <v/>
      </c>
      <c r="AO2921" s="46" t="str">
        <f>IF(Table1[[#This Row],[Posting Date]]&lt;&gt;"",$D$5,"")</f>
        <v/>
      </c>
      <c r="AP2921" s="46" t="str">
        <f>TRIM(Table1[[#This Row],[Departments-Prgrams]])</f>
        <v/>
      </c>
      <c r="AQ2921" s="46" t="str">
        <f>TRIM(Table1[[#This Row],[Grant]])</f>
        <v/>
      </c>
      <c r="AR2921" s="46" t="str">
        <f>TRIM(Table1[[#This Row],[Staff ID]])</f>
        <v/>
      </c>
      <c r="AS2921" s="46" t="str">
        <f>IF(TRIM(Table1[[#This Row],[Budget Code]])=0,"",TRIM(Table1[[#This Row],[Budget Code]]))</f>
        <v/>
      </c>
      <c r="AT2921" s="46" t="str">
        <f>IF(Table1[[#This Row],[Line Description]]&lt;&gt;"",Table1[[#This Row],[Line Description]],"")</f>
        <v/>
      </c>
      <c r="AU2921" s="46" t="str">
        <f>IF(Table1[[#This Row],[Cur_Amount Debit]]&gt;0,ROUND(Table1[[#This Row],[Cur_Amount Debit]],2),"")</f>
        <v/>
      </c>
      <c r="AV2921" s="46" t="str">
        <f>IF(Table1[[#This Row],[Cur_Amount Credit]]&gt;0,ROUND(Table1[[#This Row],[Cur_Amount Credit]],2),"")</f>
        <v/>
      </c>
      <c r="AW2921" s="46" t="str">
        <f>LEFT(Table1[[#This Row],[Cur]],3)</f>
        <v/>
      </c>
      <c r="AX2921" s="59"/>
      <c r="AY2921" s="46"/>
      <c r="AZ2921" s="46" t="str">
        <f>IF(Table1[[#This Row],[Cur]]&lt;&gt;"",IF(Table1[[#This Row],[Cur]]="USD","",ExchangeRate),"")</f>
        <v/>
      </c>
      <c r="BA2921" s="46" t="str">
        <f>IF(Table1[[#This Row],[Grant]]&lt;&gt;"",VLOOKUP(Table1[[#This Row],[Grant]],Grants!B:D,3),"")</f>
        <v/>
      </c>
      <c r="BB2921" s="46" t="str">
        <f>TRIM(Table1[[#This Row],[Vendor ID]])</f>
        <v/>
      </c>
      <c r="BC2921">
        <f>IF(Table1[[#This Row],[Reference Number]]=Q2920,BC2920,BC2920+1)</f>
        <v>2</v>
      </c>
    </row>
    <row r="2922" spans="1:55" ht="11.25" hidden="1" customHeight="1">
      <c r="A2922" s="1"/>
      <c r="B2922" s="88" t="str">
        <f>IF(Table1[[#This Row],[Posting Date]]&lt;&gt;"",IF(Table1[[#This Row],[Reference Number]]=Q2921,B2921+1,1),"")</f>
        <v/>
      </c>
      <c r="C2922" s="61"/>
      <c r="D2922" s="61"/>
      <c r="E2922" s="218"/>
      <c r="F2922" s="143" t="str">
        <f>IFERROR(IF(VLOOKUP(Table1[[#This Row],[Budget Code Description]],Dimentions!$X$6:$AC$132,2,FALSE)="","",VLOOKUP(Table1[[#This Row],[Budget Code Description]],Dimentions!$X$6:$AC$132,2,FALSE)),"")</f>
        <v/>
      </c>
      <c r="G2922" s="143" t="str">
        <f>IFERROR(VLOOKUP(Table1[[#This Row],[Budget Code Description]],Dimentions!$X$6:$AC$132,3,FALSE),"")</f>
        <v/>
      </c>
      <c r="H2922" s="64" t="str">
        <f>IFERROR(VLOOKUP(Table1[[#This Row],[Account]],Dimentions!$S$6:$V$233,2,FALSE),"")</f>
        <v/>
      </c>
      <c r="I2922" s="62">
        <f>_xlfn.NUMBERVALUE(LEFT(Table1[[#This Row],[Account]],1))</f>
        <v>0</v>
      </c>
      <c r="J2922" s="62" t="str">
        <f>IFERROR(VLOOKUP(Table1[[#This Row],[Budget Code Description]],Table6[#All],7,FALSE),"")</f>
        <v/>
      </c>
      <c r="K2922" s="143" t="str">
        <f>IFERROR(VLOOKUP(Table1[[#This Row],[Budget Code Description]],Table6[#All],8,FALSE),"")</f>
        <v/>
      </c>
      <c r="L2922" s="63"/>
      <c r="M2922" s="65" t="str">
        <f>IFERROR(VLOOKUP(Table1[[#This Row],[Staff ID]],Table2[],2,FALSE),"")</f>
        <v/>
      </c>
      <c r="N2922" s="211" t="str">
        <f>IFERROR(IF(VLOOKUP(Table1[[#This Row],[Budget Code Description]],Dimentions!$X$6:$AC$97,4,FALSE)="","",VLOOKUP(Table1[[#This Row],[Budget Code Description]],Dimentions!$X$6:$AC$97,4,FALSE)),"")</f>
        <v/>
      </c>
      <c r="O2922" s="65" t="str">
        <f>IFERROR(VLOOKUP(Table1[[#This Row],[Vendor ID]],Table549[],2,FALSE),"")</f>
        <v/>
      </c>
      <c r="P2922" s="63"/>
      <c r="Q2922" s="143" t="str">
        <f>IF(Table1[[#This Row],[Posting Date]]&lt;&gt;"",$D$9,"")</f>
        <v/>
      </c>
      <c r="R2922" s="159" t="str">
        <f>IF(Table1[[#This Row],[Posting Date]]&lt;&gt;"",$D$10,"")</f>
        <v/>
      </c>
      <c r="S2922" s="66"/>
      <c r="T2922" s="63"/>
      <c r="U2922" s="67"/>
      <c r="V2922" s="67"/>
      <c r="W2922" s="67" t="str">
        <f t="shared" si="46"/>
        <v/>
      </c>
      <c r="X2922" s="161" t="str">
        <f>IF(E2922="","",(IF(Table1[[#This Row],[Cur]]="USD",Table1[[#This Row],[Cur_Amount Debit]],Table1[[#This Row],[Cur_Amount Debit]]/Table1[[#This Row],[Exchange Rate]])))</f>
        <v/>
      </c>
      <c r="Y2922" s="161" t="str">
        <f>IF(E2922="","",(IF(Table1[[#This Row],[Cur]]="USD",Table1[[#This Row],[Cur_Amount Credit]],Table1[[#This Row],[Cur_Amount Credit]]/ExchangeRate)))</f>
        <v/>
      </c>
      <c r="Z2922" s="203" t="str">
        <f>IF(E2922="","",(Table1[[#This Row],[Debit USD]]-Table1[[#This Row],[Credit USD]]))</f>
        <v/>
      </c>
      <c r="AA2922" s="122"/>
      <c r="AB2922" s="1"/>
      <c r="AC2922" s="15"/>
      <c r="AD2922" s="15" t="str">
        <f>IF(AND(OR(Table1[[#This Row],[Account]]="15030",Table1[[#This Row],[Account]]="15035",Table1[[#This Row],[Account]]="20150"),Table1[[#This Row],[Vendor ID]]=""),1,"")</f>
        <v/>
      </c>
      <c r="AE2922" s="15"/>
      <c r="AF2922" s="15"/>
      <c r="AG2922" s="15"/>
      <c r="AH2922" s="46" t="str">
        <f>IF(Table1[[#This Row],[Posting Date]]&lt;&gt;"","GJ-"&amp;CountryID,"")</f>
        <v/>
      </c>
      <c r="AI2922" s="59" t="str">
        <f>IF(Table1[[#This Row],[Posting Date]]&lt;&gt;"",Table1[[#This Row],[Posting Date]],"")</f>
        <v/>
      </c>
      <c r="AJ2922" s="46"/>
      <c r="AK2922" s="46" t="str">
        <f>IF(Table1[[#This Row],[Description]]&lt;&gt;"",Table1[[#This Row],[Description]],"")</f>
        <v/>
      </c>
      <c r="AL2922" s="46" t="str">
        <f>IF(Table1[[#This Row],[Posting Date]]&lt;&gt;"",Table1[[#This Row],[Reference Number]],"")</f>
        <v/>
      </c>
      <c r="AM2922" s="46" t="str">
        <f>TRIM(Table1[[#This Row],[Line '#]])</f>
        <v/>
      </c>
      <c r="AN2922" s="46" t="str">
        <f>TRIM(Table1[[#This Row],[Account]])</f>
        <v/>
      </c>
      <c r="AO2922" s="46" t="str">
        <f>IF(Table1[[#This Row],[Posting Date]]&lt;&gt;"",$D$5,"")</f>
        <v/>
      </c>
      <c r="AP2922" s="46" t="str">
        <f>TRIM(Table1[[#This Row],[Departments-Prgrams]])</f>
        <v/>
      </c>
      <c r="AQ2922" s="46" t="str">
        <f>TRIM(Table1[[#This Row],[Grant]])</f>
        <v/>
      </c>
      <c r="AR2922" s="46" t="str">
        <f>TRIM(Table1[[#This Row],[Staff ID]])</f>
        <v/>
      </c>
      <c r="AS2922" s="46" t="str">
        <f>IF(TRIM(Table1[[#This Row],[Budget Code]])=0,"",TRIM(Table1[[#This Row],[Budget Code]]))</f>
        <v/>
      </c>
      <c r="AT2922" s="46" t="str">
        <f>IF(Table1[[#This Row],[Line Description]]&lt;&gt;"",Table1[[#This Row],[Line Description]],"")</f>
        <v/>
      </c>
      <c r="AU2922" s="46" t="str">
        <f>IF(Table1[[#This Row],[Cur_Amount Debit]]&gt;0,ROUND(Table1[[#This Row],[Cur_Amount Debit]],2),"")</f>
        <v/>
      </c>
      <c r="AV2922" s="46" t="str">
        <f>IF(Table1[[#This Row],[Cur_Amount Credit]]&gt;0,ROUND(Table1[[#This Row],[Cur_Amount Credit]],2),"")</f>
        <v/>
      </c>
      <c r="AW2922" s="46" t="str">
        <f>LEFT(Table1[[#This Row],[Cur]],3)</f>
        <v/>
      </c>
      <c r="AX2922" s="59"/>
      <c r="AY2922" s="46"/>
      <c r="AZ2922" s="46" t="str">
        <f>IF(Table1[[#This Row],[Cur]]&lt;&gt;"",IF(Table1[[#This Row],[Cur]]="USD","",ExchangeRate),"")</f>
        <v/>
      </c>
      <c r="BA2922" s="46" t="str">
        <f>IF(Table1[[#This Row],[Grant]]&lt;&gt;"",VLOOKUP(Table1[[#This Row],[Grant]],Grants!B:D,3),"")</f>
        <v/>
      </c>
      <c r="BB2922" s="46" t="str">
        <f>TRIM(Table1[[#This Row],[Vendor ID]])</f>
        <v/>
      </c>
      <c r="BC2922">
        <f>IF(Table1[[#This Row],[Reference Number]]=Q2921,BC2921,BC2921+1)</f>
        <v>2</v>
      </c>
    </row>
    <row r="2923" spans="1:55" ht="11.25" hidden="1" customHeight="1">
      <c r="A2923" s="1"/>
      <c r="B2923" s="88" t="str">
        <f>IF(Table1[[#This Row],[Posting Date]]&lt;&gt;"",IF(Table1[[#This Row],[Reference Number]]=Q2922,B2922+1,1),"")</f>
        <v/>
      </c>
      <c r="C2923" s="61"/>
      <c r="D2923" s="61"/>
      <c r="E2923" s="218"/>
      <c r="F2923" s="143" t="str">
        <f>IFERROR(IF(VLOOKUP(Table1[[#This Row],[Budget Code Description]],Dimentions!$X$6:$AC$132,2,FALSE)="","",VLOOKUP(Table1[[#This Row],[Budget Code Description]],Dimentions!$X$6:$AC$132,2,FALSE)),"")</f>
        <v/>
      </c>
      <c r="G2923" s="143" t="str">
        <f>IFERROR(VLOOKUP(Table1[[#This Row],[Budget Code Description]],Dimentions!$X$6:$AC$132,3,FALSE),"")</f>
        <v/>
      </c>
      <c r="H2923" s="64" t="str">
        <f>IFERROR(VLOOKUP(Table1[[#This Row],[Account]],Dimentions!$S$6:$V$233,2,FALSE),"")</f>
        <v/>
      </c>
      <c r="I2923" s="62">
        <f>_xlfn.NUMBERVALUE(LEFT(Table1[[#This Row],[Account]],1))</f>
        <v>0</v>
      </c>
      <c r="J2923" s="62" t="str">
        <f>IFERROR(VLOOKUP(Table1[[#This Row],[Budget Code Description]],Table6[#All],7,FALSE),"")</f>
        <v/>
      </c>
      <c r="K2923" s="143" t="str">
        <f>IFERROR(VLOOKUP(Table1[[#This Row],[Budget Code Description]],Table6[#All],8,FALSE),"")</f>
        <v/>
      </c>
      <c r="L2923" s="63"/>
      <c r="M2923" s="65" t="str">
        <f>IFERROR(VLOOKUP(Table1[[#This Row],[Staff ID]],Table2[],2,FALSE),"")</f>
        <v/>
      </c>
      <c r="N2923" s="211" t="str">
        <f>IFERROR(IF(VLOOKUP(Table1[[#This Row],[Budget Code Description]],Dimentions!$X$6:$AC$97,4,FALSE)="","",VLOOKUP(Table1[[#This Row],[Budget Code Description]],Dimentions!$X$6:$AC$97,4,FALSE)),"")</f>
        <v/>
      </c>
      <c r="O2923" s="65" t="str">
        <f>IFERROR(VLOOKUP(Table1[[#This Row],[Vendor ID]],Table549[],2,FALSE),"")</f>
        <v/>
      </c>
      <c r="P2923" s="63"/>
      <c r="Q2923" s="143" t="str">
        <f>IF(Table1[[#This Row],[Posting Date]]&lt;&gt;"",$D$9,"")</f>
        <v/>
      </c>
      <c r="R2923" s="159" t="str">
        <f>IF(Table1[[#This Row],[Posting Date]]&lt;&gt;"",$D$10,"")</f>
        <v/>
      </c>
      <c r="S2923" s="66"/>
      <c r="T2923" s="63"/>
      <c r="U2923" s="67"/>
      <c r="V2923" s="67"/>
      <c r="W2923" s="67" t="str">
        <f t="shared" si="46"/>
        <v/>
      </c>
      <c r="X2923" s="161" t="str">
        <f>IF(E2923="","",(IF(Table1[[#This Row],[Cur]]="USD",Table1[[#This Row],[Cur_Amount Debit]],Table1[[#This Row],[Cur_Amount Debit]]/Table1[[#This Row],[Exchange Rate]])))</f>
        <v/>
      </c>
      <c r="Y2923" s="161" t="str">
        <f>IF(E2923="","",(IF(Table1[[#This Row],[Cur]]="USD",Table1[[#This Row],[Cur_Amount Credit]],Table1[[#This Row],[Cur_Amount Credit]]/ExchangeRate)))</f>
        <v/>
      </c>
      <c r="Z2923" s="203" t="str">
        <f>IF(E2923="","",(Table1[[#This Row],[Debit USD]]-Table1[[#This Row],[Credit USD]]))</f>
        <v/>
      </c>
      <c r="AA2923" s="122"/>
      <c r="AB2923" s="1"/>
      <c r="AC2923" s="15"/>
      <c r="AD2923" s="15" t="str">
        <f>IF(AND(OR(Table1[[#This Row],[Account]]="15030",Table1[[#This Row],[Account]]="15035",Table1[[#This Row],[Account]]="20150"),Table1[[#This Row],[Vendor ID]]=""),1,"")</f>
        <v/>
      </c>
      <c r="AE2923" s="15"/>
      <c r="AF2923" s="15"/>
      <c r="AG2923" s="15"/>
      <c r="AH2923" s="46" t="str">
        <f>IF(Table1[[#This Row],[Posting Date]]&lt;&gt;"","GJ-"&amp;CountryID,"")</f>
        <v/>
      </c>
      <c r="AI2923" s="59" t="str">
        <f>IF(Table1[[#This Row],[Posting Date]]&lt;&gt;"",Table1[[#This Row],[Posting Date]],"")</f>
        <v/>
      </c>
      <c r="AJ2923" s="46"/>
      <c r="AK2923" s="46" t="str">
        <f>IF(Table1[[#This Row],[Description]]&lt;&gt;"",Table1[[#This Row],[Description]],"")</f>
        <v/>
      </c>
      <c r="AL2923" s="46" t="str">
        <f>IF(Table1[[#This Row],[Posting Date]]&lt;&gt;"",Table1[[#This Row],[Reference Number]],"")</f>
        <v/>
      </c>
      <c r="AM2923" s="46" t="str">
        <f>TRIM(Table1[[#This Row],[Line '#]])</f>
        <v/>
      </c>
      <c r="AN2923" s="46" t="str">
        <f>TRIM(Table1[[#This Row],[Account]])</f>
        <v/>
      </c>
      <c r="AO2923" s="46" t="str">
        <f>IF(Table1[[#This Row],[Posting Date]]&lt;&gt;"",$D$5,"")</f>
        <v/>
      </c>
      <c r="AP2923" s="46" t="str">
        <f>TRIM(Table1[[#This Row],[Departments-Prgrams]])</f>
        <v/>
      </c>
      <c r="AQ2923" s="46" t="str">
        <f>TRIM(Table1[[#This Row],[Grant]])</f>
        <v/>
      </c>
      <c r="AR2923" s="46" t="str">
        <f>TRIM(Table1[[#This Row],[Staff ID]])</f>
        <v/>
      </c>
      <c r="AS2923" s="46" t="str">
        <f>IF(TRIM(Table1[[#This Row],[Budget Code]])=0,"",TRIM(Table1[[#This Row],[Budget Code]]))</f>
        <v/>
      </c>
      <c r="AT2923" s="46" t="str">
        <f>IF(Table1[[#This Row],[Line Description]]&lt;&gt;"",Table1[[#This Row],[Line Description]],"")</f>
        <v/>
      </c>
      <c r="AU2923" s="46" t="str">
        <f>IF(Table1[[#This Row],[Cur_Amount Debit]]&gt;0,ROUND(Table1[[#This Row],[Cur_Amount Debit]],2),"")</f>
        <v/>
      </c>
      <c r="AV2923" s="46" t="str">
        <f>IF(Table1[[#This Row],[Cur_Amount Credit]]&gt;0,ROUND(Table1[[#This Row],[Cur_Amount Credit]],2),"")</f>
        <v/>
      </c>
      <c r="AW2923" s="46" t="str">
        <f>LEFT(Table1[[#This Row],[Cur]],3)</f>
        <v/>
      </c>
      <c r="AX2923" s="59"/>
      <c r="AY2923" s="46"/>
      <c r="AZ2923" s="46" t="str">
        <f>IF(Table1[[#This Row],[Cur]]&lt;&gt;"",IF(Table1[[#This Row],[Cur]]="USD","",ExchangeRate),"")</f>
        <v/>
      </c>
      <c r="BA2923" s="46" t="str">
        <f>IF(Table1[[#This Row],[Grant]]&lt;&gt;"",VLOOKUP(Table1[[#This Row],[Grant]],Grants!B:D,3),"")</f>
        <v/>
      </c>
      <c r="BB2923" s="46" t="str">
        <f>TRIM(Table1[[#This Row],[Vendor ID]])</f>
        <v/>
      </c>
      <c r="BC2923">
        <f>IF(Table1[[#This Row],[Reference Number]]=Q2922,BC2922,BC2922+1)</f>
        <v>2</v>
      </c>
    </row>
    <row r="2924" spans="1:55" ht="11.25" hidden="1" customHeight="1">
      <c r="A2924" s="1"/>
      <c r="B2924" s="88" t="str">
        <f>IF(Table1[[#This Row],[Posting Date]]&lt;&gt;"",IF(Table1[[#This Row],[Reference Number]]=Q2923,B2923+1,1),"")</f>
        <v/>
      </c>
      <c r="C2924" s="61"/>
      <c r="D2924" s="61"/>
      <c r="E2924" s="218"/>
      <c r="F2924" s="143" t="str">
        <f>IFERROR(IF(VLOOKUP(Table1[[#This Row],[Budget Code Description]],Dimentions!$X$6:$AC$132,2,FALSE)="","",VLOOKUP(Table1[[#This Row],[Budget Code Description]],Dimentions!$X$6:$AC$132,2,FALSE)),"")</f>
        <v/>
      </c>
      <c r="G2924" s="143" t="str">
        <f>IFERROR(VLOOKUP(Table1[[#This Row],[Budget Code Description]],Dimentions!$X$6:$AC$132,3,FALSE),"")</f>
        <v/>
      </c>
      <c r="H2924" s="64" t="str">
        <f>IFERROR(VLOOKUP(Table1[[#This Row],[Account]],Dimentions!$S$6:$V$233,2,FALSE),"")</f>
        <v/>
      </c>
      <c r="I2924" s="62">
        <f>_xlfn.NUMBERVALUE(LEFT(Table1[[#This Row],[Account]],1))</f>
        <v>0</v>
      </c>
      <c r="J2924" s="62" t="str">
        <f>IFERROR(VLOOKUP(Table1[[#This Row],[Budget Code Description]],Table6[#All],7,FALSE),"")</f>
        <v/>
      </c>
      <c r="K2924" s="143" t="str">
        <f>IFERROR(VLOOKUP(Table1[[#This Row],[Budget Code Description]],Table6[#All],8,FALSE),"")</f>
        <v/>
      </c>
      <c r="L2924" s="63"/>
      <c r="M2924" s="65" t="str">
        <f>IFERROR(VLOOKUP(Table1[[#This Row],[Staff ID]],Table2[],2,FALSE),"")</f>
        <v/>
      </c>
      <c r="N2924" s="211" t="str">
        <f>IFERROR(IF(VLOOKUP(Table1[[#This Row],[Budget Code Description]],Dimentions!$X$6:$AC$97,4,FALSE)="","",VLOOKUP(Table1[[#This Row],[Budget Code Description]],Dimentions!$X$6:$AC$97,4,FALSE)),"")</f>
        <v/>
      </c>
      <c r="O2924" s="65" t="str">
        <f>IFERROR(VLOOKUP(Table1[[#This Row],[Vendor ID]],Table549[],2,FALSE),"")</f>
        <v/>
      </c>
      <c r="P2924" s="63"/>
      <c r="Q2924" s="143" t="str">
        <f>IF(Table1[[#This Row],[Posting Date]]&lt;&gt;"",$D$9,"")</f>
        <v/>
      </c>
      <c r="R2924" s="159" t="str">
        <f>IF(Table1[[#This Row],[Posting Date]]&lt;&gt;"",$D$10,"")</f>
        <v/>
      </c>
      <c r="S2924" s="66"/>
      <c r="T2924" s="63"/>
      <c r="U2924" s="67"/>
      <c r="V2924" s="67"/>
      <c r="W2924" s="67" t="str">
        <f t="shared" si="46"/>
        <v/>
      </c>
      <c r="X2924" s="161" t="str">
        <f>IF(E2924="","",(IF(Table1[[#This Row],[Cur]]="USD",Table1[[#This Row],[Cur_Amount Debit]],Table1[[#This Row],[Cur_Amount Debit]]/Table1[[#This Row],[Exchange Rate]])))</f>
        <v/>
      </c>
      <c r="Y2924" s="161" t="str">
        <f>IF(E2924="","",(IF(Table1[[#This Row],[Cur]]="USD",Table1[[#This Row],[Cur_Amount Credit]],Table1[[#This Row],[Cur_Amount Credit]]/ExchangeRate)))</f>
        <v/>
      </c>
      <c r="Z2924" s="203" t="str">
        <f>IF(E2924="","",(Table1[[#This Row],[Debit USD]]-Table1[[#This Row],[Credit USD]]))</f>
        <v/>
      </c>
      <c r="AA2924" s="122"/>
      <c r="AB2924" s="1"/>
      <c r="AC2924" s="15"/>
      <c r="AD2924" s="15" t="str">
        <f>IF(AND(OR(Table1[[#This Row],[Account]]="15030",Table1[[#This Row],[Account]]="15035",Table1[[#This Row],[Account]]="20150"),Table1[[#This Row],[Vendor ID]]=""),1,"")</f>
        <v/>
      </c>
      <c r="AE2924" s="15"/>
      <c r="AF2924" s="15"/>
      <c r="AG2924" s="15"/>
      <c r="AH2924" s="46" t="str">
        <f>IF(Table1[[#This Row],[Posting Date]]&lt;&gt;"","GJ-"&amp;CountryID,"")</f>
        <v/>
      </c>
      <c r="AI2924" s="59" t="str">
        <f>IF(Table1[[#This Row],[Posting Date]]&lt;&gt;"",Table1[[#This Row],[Posting Date]],"")</f>
        <v/>
      </c>
      <c r="AJ2924" s="46"/>
      <c r="AK2924" s="46" t="str">
        <f>IF(Table1[[#This Row],[Description]]&lt;&gt;"",Table1[[#This Row],[Description]],"")</f>
        <v/>
      </c>
      <c r="AL2924" s="46" t="str">
        <f>IF(Table1[[#This Row],[Posting Date]]&lt;&gt;"",Table1[[#This Row],[Reference Number]],"")</f>
        <v/>
      </c>
      <c r="AM2924" s="46" t="str">
        <f>TRIM(Table1[[#This Row],[Line '#]])</f>
        <v/>
      </c>
      <c r="AN2924" s="46" t="str">
        <f>TRIM(Table1[[#This Row],[Account]])</f>
        <v/>
      </c>
      <c r="AO2924" s="46" t="str">
        <f>IF(Table1[[#This Row],[Posting Date]]&lt;&gt;"",$D$5,"")</f>
        <v/>
      </c>
      <c r="AP2924" s="46" t="str">
        <f>TRIM(Table1[[#This Row],[Departments-Prgrams]])</f>
        <v/>
      </c>
      <c r="AQ2924" s="46" t="str">
        <f>TRIM(Table1[[#This Row],[Grant]])</f>
        <v/>
      </c>
      <c r="AR2924" s="46" t="str">
        <f>TRIM(Table1[[#This Row],[Staff ID]])</f>
        <v/>
      </c>
      <c r="AS2924" s="46" t="str">
        <f>IF(TRIM(Table1[[#This Row],[Budget Code]])=0,"",TRIM(Table1[[#This Row],[Budget Code]]))</f>
        <v/>
      </c>
      <c r="AT2924" s="46" t="str">
        <f>IF(Table1[[#This Row],[Line Description]]&lt;&gt;"",Table1[[#This Row],[Line Description]],"")</f>
        <v/>
      </c>
      <c r="AU2924" s="46" t="str">
        <f>IF(Table1[[#This Row],[Cur_Amount Debit]]&gt;0,ROUND(Table1[[#This Row],[Cur_Amount Debit]],2),"")</f>
        <v/>
      </c>
      <c r="AV2924" s="46" t="str">
        <f>IF(Table1[[#This Row],[Cur_Amount Credit]]&gt;0,ROUND(Table1[[#This Row],[Cur_Amount Credit]],2),"")</f>
        <v/>
      </c>
      <c r="AW2924" s="46" t="str">
        <f>LEFT(Table1[[#This Row],[Cur]],3)</f>
        <v/>
      </c>
      <c r="AX2924" s="59"/>
      <c r="AY2924" s="46"/>
      <c r="AZ2924" s="46" t="str">
        <f>IF(Table1[[#This Row],[Cur]]&lt;&gt;"",IF(Table1[[#This Row],[Cur]]="USD","",ExchangeRate),"")</f>
        <v/>
      </c>
      <c r="BA2924" s="46" t="str">
        <f>IF(Table1[[#This Row],[Grant]]&lt;&gt;"",VLOOKUP(Table1[[#This Row],[Grant]],Grants!B:D,3),"")</f>
        <v/>
      </c>
      <c r="BB2924" s="46" t="str">
        <f>TRIM(Table1[[#This Row],[Vendor ID]])</f>
        <v/>
      </c>
      <c r="BC2924">
        <f>IF(Table1[[#This Row],[Reference Number]]=Q2923,BC2923,BC2923+1)</f>
        <v>2</v>
      </c>
    </row>
    <row r="2925" spans="1:55" ht="11.25" hidden="1" customHeight="1">
      <c r="A2925" s="1"/>
      <c r="B2925" s="88" t="str">
        <f>IF(Table1[[#This Row],[Posting Date]]&lt;&gt;"",IF(Table1[[#This Row],[Reference Number]]=Q2924,B2924+1,1),"")</f>
        <v/>
      </c>
      <c r="C2925" s="61"/>
      <c r="D2925" s="61"/>
      <c r="E2925" s="218"/>
      <c r="F2925" s="143" t="str">
        <f>IFERROR(IF(VLOOKUP(Table1[[#This Row],[Budget Code Description]],Dimentions!$X$6:$AC$132,2,FALSE)="","",VLOOKUP(Table1[[#This Row],[Budget Code Description]],Dimentions!$X$6:$AC$132,2,FALSE)),"")</f>
        <v/>
      </c>
      <c r="G2925" s="143" t="str">
        <f>IFERROR(VLOOKUP(Table1[[#This Row],[Budget Code Description]],Dimentions!$X$6:$AC$132,3,FALSE),"")</f>
        <v/>
      </c>
      <c r="H2925" s="64" t="str">
        <f>IFERROR(VLOOKUP(Table1[[#This Row],[Account]],Dimentions!$S$6:$V$233,2,FALSE),"")</f>
        <v/>
      </c>
      <c r="I2925" s="62">
        <f>_xlfn.NUMBERVALUE(LEFT(Table1[[#This Row],[Account]],1))</f>
        <v>0</v>
      </c>
      <c r="J2925" s="62" t="str">
        <f>IFERROR(VLOOKUP(Table1[[#This Row],[Budget Code Description]],Table6[#All],7,FALSE),"")</f>
        <v/>
      </c>
      <c r="K2925" s="143" t="str">
        <f>IFERROR(VLOOKUP(Table1[[#This Row],[Budget Code Description]],Table6[#All],8,FALSE),"")</f>
        <v/>
      </c>
      <c r="L2925" s="63"/>
      <c r="M2925" s="65" t="str">
        <f>IFERROR(VLOOKUP(Table1[[#This Row],[Staff ID]],Table2[],2,FALSE),"")</f>
        <v/>
      </c>
      <c r="N2925" s="211" t="str">
        <f>IFERROR(IF(VLOOKUP(Table1[[#This Row],[Budget Code Description]],Dimentions!$X$6:$AC$97,4,FALSE)="","",VLOOKUP(Table1[[#This Row],[Budget Code Description]],Dimentions!$X$6:$AC$97,4,FALSE)),"")</f>
        <v/>
      </c>
      <c r="O2925" s="65" t="str">
        <f>IFERROR(VLOOKUP(Table1[[#This Row],[Vendor ID]],Table549[],2,FALSE),"")</f>
        <v/>
      </c>
      <c r="P2925" s="63"/>
      <c r="Q2925" s="143" t="str">
        <f>IF(Table1[[#This Row],[Posting Date]]&lt;&gt;"",$D$9,"")</f>
        <v/>
      </c>
      <c r="R2925" s="159" t="str">
        <f>IF(Table1[[#This Row],[Posting Date]]&lt;&gt;"",$D$10,"")</f>
        <v/>
      </c>
      <c r="S2925" s="66"/>
      <c r="T2925" s="63"/>
      <c r="U2925" s="67"/>
      <c r="V2925" s="67"/>
      <c r="W2925" s="67" t="str">
        <f t="shared" si="46"/>
        <v/>
      </c>
      <c r="X2925" s="161" t="str">
        <f>IF(E2925="","",(IF(Table1[[#This Row],[Cur]]="USD",Table1[[#This Row],[Cur_Amount Debit]],Table1[[#This Row],[Cur_Amount Debit]]/Table1[[#This Row],[Exchange Rate]])))</f>
        <v/>
      </c>
      <c r="Y2925" s="161" t="str">
        <f>IF(E2925="","",(IF(Table1[[#This Row],[Cur]]="USD",Table1[[#This Row],[Cur_Amount Credit]],Table1[[#This Row],[Cur_Amount Credit]]/ExchangeRate)))</f>
        <v/>
      </c>
      <c r="Z2925" s="203" t="str">
        <f>IF(E2925="","",(Table1[[#This Row],[Debit USD]]-Table1[[#This Row],[Credit USD]]))</f>
        <v/>
      </c>
      <c r="AA2925" s="122"/>
      <c r="AB2925" s="1"/>
      <c r="AC2925" s="15"/>
      <c r="AD2925" s="15" t="str">
        <f>IF(AND(OR(Table1[[#This Row],[Account]]="15030",Table1[[#This Row],[Account]]="15035",Table1[[#This Row],[Account]]="20150"),Table1[[#This Row],[Vendor ID]]=""),1,"")</f>
        <v/>
      </c>
      <c r="AE2925" s="15"/>
      <c r="AF2925" s="15"/>
      <c r="AG2925" s="15"/>
      <c r="AH2925" s="46" t="str">
        <f>IF(Table1[[#This Row],[Posting Date]]&lt;&gt;"","GJ-"&amp;CountryID,"")</f>
        <v/>
      </c>
      <c r="AI2925" s="59" t="str">
        <f>IF(Table1[[#This Row],[Posting Date]]&lt;&gt;"",Table1[[#This Row],[Posting Date]],"")</f>
        <v/>
      </c>
      <c r="AJ2925" s="46"/>
      <c r="AK2925" s="46" t="str">
        <f>IF(Table1[[#This Row],[Description]]&lt;&gt;"",Table1[[#This Row],[Description]],"")</f>
        <v/>
      </c>
      <c r="AL2925" s="46" t="str">
        <f>IF(Table1[[#This Row],[Posting Date]]&lt;&gt;"",Table1[[#This Row],[Reference Number]],"")</f>
        <v/>
      </c>
      <c r="AM2925" s="46" t="str">
        <f>TRIM(Table1[[#This Row],[Line '#]])</f>
        <v/>
      </c>
      <c r="AN2925" s="46" t="str">
        <f>TRIM(Table1[[#This Row],[Account]])</f>
        <v/>
      </c>
      <c r="AO2925" s="46" t="str">
        <f>IF(Table1[[#This Row],[Posting Date]]&lt;&gt;"",$D$5,"")</f>
        <v/>
      </c>
      <c r="AP2925" s="46" t="str">
        <f>TRIM(Table1[[#This Row],[Departments-Prgrams]])</f>
        <v/>
      </c>
      <c r="AQ2925" s="46" t="str">
        <f>TRIM(Table1[[#This Row],[Grant]])</f>
        <v/>
      </c>
      <c r="AR2925" s="46" t="str">
        <f>TRIM(Table1[[#This Row],[Staff ID]])</f>
        <v/>
      </c>
      <c r="AS2925" s="46" t="str">
        <f>IF(TRIM(Table1[[#This Row],[Budget Code]])=0,"",TRIM(Table1[[#This Row],[Budget Code]]))</f>
        <v/>
      </c>
      <c r="AT2925" s="46" t="str">
        <f>IF(Table1[[#This Row],[Line Description]]&lt;&gt;"",Table1[[#This Row],[Line Description]],"")</f>
        <v/>
      </c>
      <c r="AU2925" s="46" t="str">
        <f>IF(Table1[[#This Row],[Cur_Amount Debit]]&gt;0,ROUND(Table1[[#This Row],[Cur_Amount Debit]],2),"")</f>
        <v/>
      </c>
      <c r="AV2925" s="46" t="str">
        <f>IF(Table1[[#This Row],[Cur_Amount Credit]]&gt;0,ROUND(Table1[[#This Row],[Cur_Amount Credit]],2),"")</f>
        <v/>
      </c>
      <c r="AW2925" s="46" t="str">
        <f>LEFT(Table1[[#This Row],[Cur]],3)</f>
        <v/>
      </c>
      <c r="AX2925" s="59"/>
      <c r="AY2925" s="46"/>
      <c r="AZ2925" s="46" t="str">
        <f>IF(Table1[[#This Row],[Cur]]&lt;&gt;"",IF(Table1[[#This Row],[Cur]]="USD","",ExchangeRate),"")</f>
        <v/>
      </c>
      <c r="BA2925" s="46" t="str">
        <f>IF(Table1[[#This Row],[Grant]]&lt;&gt;"",VLOOKUP(Table1[[#This Row],[Grant]],Grants!B:D,3),"")</f>
        <v/>
      </c>
      <c r="BB2925" s="46" t="str">
        <f>TRIM(Table1[[#This Row],[Vendor ID]])</f>
        <v/>
      </c>
      <c r="BC2925">
        <f>IF(Table1[[#This Row],[Reference Number]]=Q2924,BC2924,BC2924+1)</f>
        <v>2</v>
      </c>
    </row>
    <row r="2926" spans="1:55" ht="11.25" hidden="1" customHeight="1">
      <c r="A2926" s="1"/>
      <c r="B2926" s="88" t="str">
        <f>IF(Table1[[#This Row],[Posting Date]]&lt;&gt;"",IF(Table1[[#This Row],[Reference Number]]=Q2925,B2925+1,1),"")</f>
        <v/>
      </c>
      <c r="C2926" s="61"/>
      <c r="D2926" s="61"/>
      <c r="E2926" s="218"/>
      <c r="F2926" s="143" t="str">
        <f>IFERROR(IF(VLOOKUP(Table1[[#This Row],[Budget Code Description]],Dimentions!$X$6:$AC$132,2,FALSE)="","",VLOOKUP(Table1[[#This Row],[Budget Code Description]],Dimentions!$X$6:$AC$132,2,FALSE)),"")</f>
        <v/>
      </c>
      <c r="G2926" s="143" t="str">
        <f>IFERROR(VLOOKUP(Table1[[#This Row],[Budget Code Description]],Dimentions!$X$6:$AC$132,3,FALSE),"")</f>
        <v/>
      </c>
      <c r="H2926" s="64" t="str">
        <f>IFERROR(VLOOKUP(Table1[[#This Row],[Account]],Dimentions!$S$6:$V$233,2,FALSE),"")</f>
        <v/>
      </c>
      <c r="I2926" s="62">
        <f>_xlfn.NUMBERVALUE(LEFT(Table1[[#This Row],[Account]],1))</f>
        <v>0</v>
      </c>
      <c r="J2926" s="62" t="str">
        <f>IFERROR(VLOOKUP(Table1[[#This Row],[Budget Code Description]],Table6[#All],7,FALSE),"")</f>
        <v/>
      </c>
      <c r="K2926" s="143" t="str">
        <f>IFERROR(VLOOKUP(Table1[[#This Row],[Budget Code Description]],Table6[#All],8,FALSE),"")</f>
        <v/>
      </c>
      <c r="L2926" s="63"/>
      <c r="M2926" s="65" t="str">
        <f>IFERROR(VLOOKUP(Table1[[#This Row],[Staff ID]],Table2[],2,FALSE),"")</f>
        <v/>
      </c>
      <c r="N2926" s="211" t="str">
        <f>IFERROR(IF(VLOOKUP(Table1[[#This Row],[Budget Code Description]],Dimentions!$X$6:$AC$97,4,FALSE)="","",VLOOKUP(Table1[[#This Row],[Budget Code Description]],Dimentions!$X$6:$AC$97,4,FALSE)),"")</f>
        <v/>
      </c>
      <c r="O2926" s="65" t="str">
        <f>IFERROR(VLOOKUP(Table1[[#This Row],[Vendor ID]],Table549[],2,FALSE),"")</f>
        <v/>
      </c>
      <c r="P2926" s="63"/>
      <c r="Q2926" s="143" t="str">
        <f>IF(Table1[[#This Row],[Posting Date]]&lt;&gt;"",$D$9,"")</f>
        <v/>
      </c>
      <c r="R2926" s="159" t="str">
        <f>IF(Table1[[#This Row],[Posting Date]]&lt;&gt;"",$D$10,"")</f>
        <v/>
      </c>
      <c r="S2926" s="66"/>
      <c r="T2926" s="63"/>
      <c r="U2926" s="67"/>
      <c r="V2926" s="67"/>
      <c r="W2926" s="67" t="str">
        <f t="shared" si="46"/>
        <v/>
      </c>
      <c r="X2926" s="161" t="str">
        <f>IF(E2926="","",(IF(Table1[[#This Row],[Cur]]="USD",Table1[[#This Row],[Cur_Amount Debit]],Table1[[#This Row],[Cur_Amount Debit]]/Table1[[#This Row],[Exchange Rate]])))</f>
        <v/>
      </c>
      <c r="Y2926" s="161" t="str">
        <f>IF(E2926="","",(IF(Table1[[#This Row],[Cur]]="USD",Table1[[#This Row],[Cur_Amount Credit]],Table1[[#This Row],[Cur_Amount Credit]]/ExchangeRate)))</f>
        <v/>
      </c>
      <c r="Z2926" s="203" t="str">
        <f>IF(E2926="","",(Table1[[#This Row],[Debit USD]]-Table1[[#This Row],[Credit USD]]))</f>
        <v/>
      </c>
      <c r="AA2926" s="122"/>
      <c r="AB2926" s="1"/>
      <c r="AC2926" s="15"/>
      <c r="AD2926" s="15" t="str">
        <f>IF(AND(OR(Table1[[#This Row],[Account]]="15030",Table1[[#This Row],[Account]]="15035",Table1[[#This Row],[Account]]="20150"),Table1[[#This Row],[Vendor ID]]=""),1,"")</f>
        <v/>
      </c>
      <c r="AE2926" s="15"/>
      <c r="AF2926" s="15"/>
      <c r="AG2926" s="15"/>
      <c r="AH2926" s="46" t="str">
        <f>IF(Table1[[#This Row],[Posting Date]]&lt;&gt;"","GJ-"&amp;CountryID,"")</f>
        <v/>
      </c>
      <c r="AI2926" s="59" t="str">
        <f>IF(Table1[[#This Row],[Posting Date]]&lt;&gt;"",Table1[[#This Row],[Posting Date]],"")</f>
        <v/>
      </c>
      <c r="AJ2926" s="46"/>
      <c r="AK2926" s="46" t="str">
        <f>IF(Table1[[#This Row],[Description]]&lt;&gt;"",Table1[[#This Row],[Description]],"")</f>
        <v/>
      </c>
      <c r="AL2926" s="46" t="str">
        <f>IF(Table1[[#This Row],[Posting Date]]&lt;&gt;"",Table1[[#This Row],[Reference Number]],"")</f>
        <v/>
      </c>
      <c r="AM2926" s="46" t="str">
        <f>TRIM(Table1[[#This Row],[Line '#]])</f>
        <v/>
      </c>
      <c r="AN2926" s="46" t="str">
        <f>TRIM(Table1[[#This Row],[Account]])</f>
        <v/>
      </c>
      <c r="AO2926" s="46" t="str">
        <f>IF(Table1[[#This Row],[Posting Date]]&lt;&gt;"",$D$5,"")</f>
        <v/>
      </c>
      <c r="AP2926" s="46" t="str">
        <f>TRIM(Table1[[#This Row],[Departments-Prgrams]])</f>
        <v/>
      </c>
      <c r="AQ2926" s="46" t="str">
        <f>TRIM(Table1[[#This Row],[Grant]])</f>
        <v/>
      </c>
      <c r="AR2926" s="46" t="str">
        <f>TRIM(Table1[[#This Row],[Staff ID]])</f>
        <v/>
      </c>
      <c r="AS2926" s="46" t="str">
        <f>IF(TRIM(Table1[[#This Row],[Budget Code]])=0,"",TRIM(Table1[[#This Row],[Budget Code]]))</f>
        <v/>
      </c>
      <c r="AT2926" s="46" t="str">
        <f>IF(Table1[[#This Row],[Line Description]]&lt;&gt;"",Table1[[#This Row],[Line Description]],"")</f>
        <v/>
      </c>
      <c r="AU2926" s="46" t="str">
        <f>IF(Table1[[#This Row],[Cur_Amount Debit]]&gt;0,ROUND(Table1[[#This Row],[Cur_Amount Debit]],2),"")</f>
        <v/>
      </c>
      <c r="AV2926" s="46" t="str">
        <f>IF(Table1[[#This Row],[Cur_Amount Credit]]&gt;0,ROUND(Table1[[#This Row],[Cur_Amount Credit]],2),"")</f>
        <v/>
      </c>
      <c r="AW2926" s="46" t="str">
        <f>LEFT(Table1[[#This Row],[Cur]],3)</f>
        <v/>
      </c>
      <c r="AX2926" s="59"/>
      <c r="AY2926" s="46"/>
      <c r="AZ2926" s="46" t="str">
        <f>IF(Table1[[#This Row],[Cur]]&lt;&gt;"",IF(Table1[[#This Row],[Cur]]="USD","",ExchangeRate),"")</f>
        <v/>
      </c>
      <c r="BA2926" s="46" t="str">
        <f>IF(Table1[[#This Row],[Grant]]&lt;&gt;"",VLOOKUP(Table1[[#This Row],[Grant]],Grants!B:D,3),"")</f>
        <v/>
      </c>
      <c r="BB2926" s="46" t="str">
        <f>TRIM(Table1[[#This Row],[Vendor ID]])</f>
        <v/>
      </c>
      <c r="BC2926">
        <f>IF(Table1[[#This Row],[Reference Number]]=Q2925,BC2925,BC2925+1)</f>
        <v>2</v>
      </c>
    </row>
    <row r="2927" spans="1:55" ht="11.25" hidden="1" customHeight="1">
      <c r="A2927" s="1"/>
      <c r="B2927" s="88" t="str">
        <f>IF(Table1[[#This Row],[Posting Date]]&lt;&gt;"",IF(Table1[[#This Row],[Reference Number]]=Q2926,B2926+1,1),"")</f>
        <v/>
      </c>
      <c r="C2927" s="61"/>
      <c r="D2927" s="61"/>
      <c r="E2927" s="218"/>
      <c r="F2927" s="143" t="str">
        <f>IFERROR(IF(VLOOKUP(Table1[[#This Row],[Budget Code Description]],Dimentions!$X$6:$AC$132,2,FALSE)="","",VLOOKUP(Table1[[#This Row],[Budget Code Description]],Dimentions!$X$6:$AC$132,2,FALSE)),"")</f>
        <v/>
      </c>
      <c r="G2927" s="143" t="str">
        <f>IFERROR(VLOOKUP(Table1[[#This Row],[Budget Code Description]],Dimentions!$X$6:$AC$132,3,FALSE),"")</f>
        <v/>
      </c>
      <c r="H2927" s="64" t="str">
        <f>IFERROR(VLOOKUP(Table1[[#This Row],[Account]],Dimentions!$S$6:$V$233,2,FALSE),"")</f>
        <v/>
      </c>
      <c r="I2927" s="62">
        <f>_xlfn.NUMBERVALUE(LEFT(Table1[[#This Row],[Account]],1))</f>
        <v>0</v>
      </c>
      <c r="J2927" s="62" t="str">
        <f>IFERROR(VLOOKUP(Table1[[#This Row],[Budget Code Description]],Table6[#All],7,FALSE),"")</f>
        <v/>
      </c>
      <c r="K2927" s="143" t="str">
        <f>IFERROR(VLOOKUP(Table1[[#This Row],[Budget Code Description]],Table6[#All],8,FALSE),"")</f>
        <v/>
      </c>
      <c r="L2927" s="63"/>
      <c r="M2927" s="65" t="str">
        <f>IFERROR(VLOOKUP(Table1[[#This Row],[Staff ID]],Table2[],2,FALSE),"")</f>
        <v/>
      </c>
      <c r="N2927" s="211" t="str">
        <f>IFERROR(IF(VLOOKUP(Table1[[#This Row],[Budget Code Description]],Dimentions!$X$6:$AC$97,4,FALSE)="","",VLOOKUP(Table1[[#This Row],[Budget Code Description]],Dimentions!$X$6:$AC$97,4,FALSE)),"")</f>
        <v/>
      </c>
      <c r="O2927" s="65" t="str">
        <f>IFERROR(VLOOKUP(Table1[[#This Row],[Vendor ID]],Table549[],2,FALSE),"")</f>
        <v/>
      </c>
      <c r="P2927" s="63"/>
      <c r="Q2927" s="143" t="str">
        <f>IF(Table1[[#This Row],[Posting Date]]&lt;&gt;"",$D$9,"")</f>
        <v/>
      </c>
      <c r="R2927" s="159" t="str">
        <f>IF(Table1[[#This Row],[Posting Date]]&lt;&gt;"",$D$10,"")</f>
        <v/>
      </c>
      <c r="S2927" s="66"/>
      <c r="T2927" s="63"/>
      <c r="U2927" s="67"/>
      <c r="V2927" s="67"/>
      <c r="W2927" s="67" t="str">
        <f t="shared" si="46"/>
        <v/>
      </c>
      <c r="X2927" s="161" t="str">
        <f>IF(E2927="","",(IF(Table1[[#This Row],[Cur]]="USD",Table1[[#This Row],[Cur_Amount Debit]],Table1[[#This Row],[Cur_Amount Debit]]/Table1[[#This Row],[Exchange Rate]])))</f>
        <v/>
      </c>
      <c r="Y2927" s="161" t="str">
        <f>IF(E2927="","",(IF(Table1[[#This Row],[Cur]]="USD",Table1[[#This Row],[Cur_Amount Credit]],Table1[[#This Row],[Cur_Amount Credit]]/ExchangeRate)))</f>
        <v/>
      </c>
      <c r="Z2927" s="203" t="str">
        <f>IF(E2927="","",(Table1[[#This Row],[Debit USD]]-Table1[[#This Row],[Credit USD]]))</f>
        <v/>
      </c>
      <c r="AA2927" s="122"/>
      <c r="AB2927" s="1"/>
      <c r="AC2927" s="15"/>
      <c r="AD2927" s="15" t="str">
        <f>IF(AND(OR(Table1[[#This Row],[Account]]="15030",Table1[[#This Row],[Account]]="15035",Table1[[#This Row],[Account]]="20150"),Table1[[#This Row],[Vendor ID]]=""),1,"")</f>
        <v/>
      </c>
      <c r="AE2927" s="15"/>
      <c r="AF2927" s="15"/>
      <c r="AG2927" s="15"/>
      <c r="AH2927" s="46" t="str">
        <f>IF(Table1[[#This Row],[Posting Date]]&lt;&gt;"","GJ-"&amp;CountryID,"")</f>
        <v/>
      </c>
      <c r="AI2927" s="59" t="str">
        <f>IF(Table1[[#This Row],[Posting Date]]&lt;&gt;"",Table1[[#This Row],[Posting Date]],"")</f>
        <v/>
      </c>
      <c r="AJ2927" s="46"/>
      <c r="AK2927" s="46" t="str">
        <f>IF(Table1[[#This Row],[Description]]&lt;&gt;"",Table1[[#This Row],[Description]],"")</f>
        <v/>
      </c>
      <c r="AL2927" s="46" t="str">
        <f>IF(Table1[[#This Row],[Posting Date]]&lt;&gt;"",Table1[[#This Row],[Reference Number]],"")</f>
        <v/>
      </c>
      <c r="AM2927" s="46" t="str">
        <f>TRIM(Table1[[#This Row],[Line '#]])</f>
        <v/>
      </c>
      <c r="AN2927" s="46" t="str">
        <f>TRIM(Table1[[#This Row],[Account]])</f>
        <v/>
      </c>
      <c r="AO2927" s="46" t="str">
        <f>IF(Table1[[#This Row],[Posting Date]]&lt;&gt;"",$D$5,"")</f>
        <v/>
      </c>
      <c r="AP2927" s="46" t="str">
        <f>TRIM(Table1[[#This Row],[Departments-Prgrams]])</f>
        <v/>
      </c>
      <c r="AQ2927" s="46" t="str">
        <f>TRIM(Table1[[#This Row],[Grant]])</f>
        <v/>
      </c>
      <c r="AR2927" s="46" t="str">
        <f>TRIM(Table1[[#This Row],[Staff ID]])</f>
        <v/>
      </c>
      <c r="AS2927" s="46" t="str">
        <f>IF(TRIM(Table1[[#This Row],[Budget Code]])=0,"",TRIM(Table1[[#This Row],[Budget Code]]))</f>
        <v/>
      </c>
      <c r="AT2927" s="46" t="str">
        <f>IF(Table1[[#This Row],[Line Description]]&lt;&gt;"",Table1[[#This Row],[Line Description]],"")</f>
        <v/>
      </c>
      <c r="AU2927" s="46" t="str">
        <f>IF(Table1[[#This Row],[Cur_Amount Debit]]&gt;0,ROUND(Table1[[#This Row],[Cur_Amount Debit]],2),"")</f>
        <v/>
      </c>
      <c r="AV2927" s="46" t="str">
        <f>IF(Table1[[#This Row],[Cur_Amount Credit]]&gt;0,ROUND(Table1[[#This Row],[Cur_Amount Credit]],2),"")</f>
        <v/>
      </c>
      <c r="AW2927" s="46" t="str">
        <f>LEFT(Table1[[#This Row],[Cur]],3)</f>
        <v/>
      </c>
      <c r="AX2927" s="59"/>
      <c r="AY2927" s="46"/>
      <c r="AZ2927" s="46" t="str">
        <f>IF(Table1[[#This Row],[Cur]]&lt;&gt;"",IF(Table1[[#This Row],[Cur]]="USD","",ExchangeRate),"")</f>
        <v/>
      </c>
      <c r="BA2927" s="46" t="str">
        <f>IF(Table1[[#This Row],[Grant]]&lt;&gt;"",VLOOKUP(Table1[[#This Row],[Grant]],Grants!B:D,3),"")</f>
        <v/>
      </c>
      <c r="BB2927" s="46" t="str">
        <f>TRIM(Table1[[#This Row],[Vendor ID]])</f>
        <v/>
      </c>
      <c r="BC2927">
        <f>IF(Table1[[#This Row],[Reference Number]]=Q2926,BC2926,BC2926+1)</f>
        <v>2</v>
      </c>
    </row>
    <row r="2928" spans="1:55" ht="11.25" hidden="1" customHeight="1">
      <c r="A2928" s="1"/>
      <c r="B2928" s="88" t="str">
        <f>IF(Table1[[#This Row],[Posting Date]]&lt;&gt;"",IF(Table1[[#This Row],[Reference Number]]=Q2927,B2927+1,1),"")</f>
        <v/>
      </c>
      <c r="C2928" s="61"/>
      <c r="D2928" s="61"/>
      <c r="E2928" s="218"/>
      <c r="F2928" s="143" t="str">
        <f>IFERROR(IF(VLOOKUP(Table1[[#This Row],[Budget Code Description]],Dimentions!$X$6:$AC$132,2,FALSE)="","",VLOOKUP(Table1[[#This Row],[Budget Code Description]],Dimentions!$X$6:$AC$132,2,FALSE)),"")</f>
        <v/>
      </c>
      <c r="G2928" s="143" t="str">
        <f>IFERROR(VLOOKUP(Table1[[#This Row],[Budget Code Description]],Dimentions!$X$6:$AC$132,3,FALSE),"")</f>
        <v/>
      </c>
      <c r="H2928" s="64" t="str">
        <f>IFERROR(VLOOKUP(Table1[[#This Row],[Account]],Dimentions!$S$6:$V$233,2,FALSE),"")</f>
        <v/>
      </c>
      <c r="I2928" s="62">
        <f>_xlfn.NUMBERVALUE(LEFT(Table1[[#This Row],[Account]],1))</f>
        <v>0</v>
      </c>
      <c r="J2928" s="62" t="str">
        <f>IFERROR(VLOOKUP(Table1[[#This Row],[Budget Code Description]],Table6[#All],7,FALSE),"")</f>
        <v/>
      </c>
      <c r="K2928" s="143" t="str">
        <f>IFERROR(VLOOKUP(Table1[[#This Row],[Budget Code Description]],Table6[#All],8,FALSE),"")</f>
        <v/>
      </c>
      <c r="L2928" s="63"/>
      <c r="M2928" s="65" t="str">
        <f>IFERROR(VLOOKUP(Table1[[#This Row],[Staff ID]],Table2[],2,FALSE),"")</f>
        <v/>
      </c>
      <c r="N2928" s="211" t="str">
        <f>IFERROR(IF(VLOOKUP(Table1[[#This Row],[Budget Code Description]],Dimentions!$X$6:$AC$97,4,FALSE)="","",VLOOKUP(Table1[[#This Row],[Budget Code Description]],Dimentions!$X$6:$AC$97,4,FALSE)),"")</f>
        <v/>
      </c>
      <c r="O2928" s="65" t="str">
        <f>IFERROR(VLOOKUP(Table1[[#This Row],[Vendor ID]],Table549[],2,FALSE),"")</f>
        <v/>
      </c>
      <c r="P2928" s="63"/>
      <c r="Q2928" s="143" t="str">
        <f>IF(Table1[[#This Row],[Posting Date]]&lt;&gt;"",$D$9,"")</f>
        <v/>
      </c>
      <c r="R2928" s="159" t="str">
        <f>IF(Table1[[#This Row],[Posting Date]]&lt;&gt;"",$D$10,"")</f>
        <v/>
      </c>
      <c r="S2928" s="66"/>
      <c r="T2928" s="63"/>
      <c r="U2928" s="67"/>
      <c r="V2928" s="67"/>
      <c r="W2928" s="67" t="str">
        <f t="shared" si="46"/>
        <v/>
      </c>
      <c r="X2928" s="161" t="str">
        <f>IF(E2928="","",(IF(Table1[[#This Row],[Cur]]="USD",Table1[[#This Row],[Cur_Amount Debit]],Table1[[#This Row],[Cur_Amount Debit]]/Table1[[#This Row],[Exchange Rate]])))</f>
        <v/>
      </c>
      <c r="Y2928" s="161" t="str">
        <f>IF(E2928="","",(IF(Table1[[#This Row],[Cur]]="USD",Table1[[#This Row],[Cur_Amount Credit]],Table1[[#This Row],[Cur_Amount Credit]]/ExchangeRate)))</f>
        <v/>
      </c>
      <c r="Z2928" s="203" t="str">
        <f>IF(E2928="","",(Table1[[#This Row],[Debit USD]]-Table1[[#This Row],[Credit USD]]))</f>
        <v/>
      </c>
      <c r="AA2928" s="122"/>
      <c r="AB2928" s="1"/>
      <c r="AC2928" s="15"/>
      <c r="AD2928" s="15" t="str">
        <f>IF(AND(OR(Table1[[#This Row],[Account]]="15030",Table1[[#This Row],[Account]]="15035",Table1[[#This Row],[Account]]="20150"),Table1[[#This Row],[Vendor ID]]=""),1,"")</f>
        <v/>
      </c>
      <c r="AE2928" s="15"/>
      <c r="AF2928" s="15"/>
      <c r="AG2928" s="15"/>
      <c r="AH2928" s="46" t="str">
        <f>IF(Table1[[#This Row],[Posting Date]]&lt;&gt;"","GJ-"&amp;CountryID,"")</f>
        <v/>
      </c>
      <c r="AI2928" s="59" t="str">
        <f>IF(Table1[[#This Row],[Posting Date]]&lt;&gt;"",Table1[[#This Row],[Posting Date]],"")</f>
        <v/>
      </c>
      <c r="AJ2928" s="46"/>
      <c r="AK2928" s="46" t="str">
        <f>IF(Table1[[#This Row],[Description]]&lt;&gt;"",Table1[[#This Row],[Description]],"")</f>
        <v/>
      </c>
      <c r="AL2928" s="46" t="str">
        <f>IF(Table1[[#This Row],[Posting Date]]&lt;&gt;"",Table1[[#This Row],[Reference Number]],"")</f>
        <v/>
      </c>
      <c r="AM2928" s="46" t="str">
        <f>TRIM(Table1[[#This Row],[Line '#]])</f>
        <v/>
      </c>
      <c r="AN2928" s="46" t="str">
        <f>TRIM(Table1[[#This Row],[Account]])</f>
        <v/>
      </c>
      <c r="AO2928" s="46" t="str">
        <f>IF(Table1[[#This Row],[Posting Date]]&lt;&gt;"",$D$5,"")</f>
        <v/>
      </c>
      <c r="AP2928" s="46" t="str">
        <f>TRIM(Table1[[#This Row],[Departments-Prgrams]])</f>
        <v/>
      </c>
      <c r="AQ2928" s="46" t="str">
        <f>TRIM(Table1[[#This Row],[Grant]])</f>
        <v/>
      </c>
      <c r="AR2928" s="46" t="str">
        <f>TRIM(Table1[[#This Row],[Staff ID]])</f>
        <v/>
      </c>
      <c r="AS2928" s="46" t="str">
        <f>IF(TRIM(Table1[[#This Row],[Budget Code]])=0,"",TRIM(Table1[[#This Row],[Budget Code]]))</f>
        <v/>
      </c>
      <c r="AT2928" s="46" t="str">
        <f>IF(Table1[[#This Row],[Line Description]]&lt;&gt;"",Table1[[#This Row],[Line Description]],"")</f>
        <v/>
      </c>
      <c r="AU2928" s="46" t="str">
        <f>IF(Table1[[#This Row],[Cur_Amount Debit]]&gt;0,ROUND(Table1[[#This Row],[Cur_Amount Debit]],2),"")</f>
        <v/>
      </c>
      <c r="AV2928" s="46" t="str">
        <f>IF(Table1[[#This Row],[Cur_Amount Credit]]&gt;0,ROUND(Table1[[#This Row],[Cur_Amount Credit]],2),"")</f>
        <v/>
      </c>
      <c r="AW2928" s="46" t="str">
        <f>LEFT(Table1[[#This Row],[Cur]],3)</f>
        <v/>
      </c>
      <c r="AX2928" s="59"/>
      <c r="AY2928" s="46"/>
      <c r="AZ2928" s="46" t="str">
        <f>IF(Table1[[#This Row],[Cur]]&lt;&gt;"",IF(Table1[[#This Row],[Cur]]="USD","",ExchangeRate),"")</f>
        <v/>
      </c>
      <c r="BA2928" s="46" t="str">
        <f>IF(Table1[[#This Row],[Grant]]&lt;&gt;"",VLOOKUP(Table1[[#This Row],[Grant]],Grants!B:D,3),"")</f>
        <v/>
      </c>
      <c r="BB2928" s="46" t="str">
        <f>TRIM(Table1[[#This Row],[Vendor ID]])</f>
        <v/>
      </c>
      <c r="BC2928">
        <f>IF(Table1[[#This Row],[Reference Number]]=Q2927,BC2927,BC2927+1)</f>
        <v>2</v>
      </c>
    </row>
    <row r="2929" spans="1:55" ht="11.25" hidden="1" customHeight="1">
      <c r="A2929" s="1"/>
      <c r="B2929" s="88" t="str">
        <f>IF(Table1[[#This Row],[Posting Date]]&lt;&gt;"",IF(Table1[[#This Row],[Reference Number]]=Q2928,B2928+1,1),"")</f>
        <v/>
      </c>
      <c r="C2929" s="61"/>
      <c r="D2929" s="61"/>
      <c r="E2929" s="218"/>
      <c r="F2929" s="143" t="str">
        <f>IFERROR(IF(VLOOKUP(Table1[[#This Row],[Budget Code Description]],Dimentions!$X$6:$AC$132,2,FALSE)="","",VLOOKUP(Table1[[#This Row],[Budget Code Description]],Dimentions!$X$6:$AC$132,2,FALSE)),"")</f>
        <v/>
      </c>
      <c r="G2929" s="143" t="str">
        <f>IFERROR(VLOOKUP(Table1[[#This Row],[Budget Code Description]],Dimentions!$X$6:$AC$132,3,FALSE),"")</f>
        <v/>
      </c>
      <c r="H2929" s="64" t="str">
        <f>IFERROR(VLOOKUP(Table1[[#This Row],[Account]],Dimentions!$S$6:$V$233,2,FALSE),"")</f>
        <v/>
      </c>
      <c r="I2929" s="62">
        <f>_xlfn.NUMBERVALUE(LEFT(Table1[[#This Row],[Account]],1))</f>
        <v>0</v>
      </c>
      <c r="J2929" s="62" t="str">
        <f>IFERROR(VLOOKUP(Table1[[#This Row],[Budget Code Description]],Table6[#All],7,FALSE),"")</f>
        <v/>
      </c>
      <c r="K2929" s="143" t="str">
        <f>IFERROR(VLOOKUP(Table1[[#This Row],[Budget Code Description]],Table6[#All],8,FALSE),"")</f>
        <v/>
      </c>
      <c r="L2929" s="63"/>
      <c r="M2929" s="65" t="str">
        <f>IFERROR(VLOOKUP(Table1[[#This Row],[Staff ID]],Table2[],2,FALSE),"")</f>
        <v/>
      </c>
      <c r="N2929" s="211" t="str">
        <f>IFERROR(IF(VLOOKUP(Table1[[#This Row],[Budget Code Description]],Dimentions!$X$6:$AC$97,4,FALSE)="","",VLOOKUP(Table1[[#This Row],[Budget Code Description]],Dimentions!$X$6:$AC$97,4,FALSE)),"")</f>
        <v/>
      </c>
      <c r="O2929" s="65" t="str">
        <f>IFERROR(VLOOKUP(Table1[[#This Row],[Vendor ID]],Table549[],2,FALSE),"")</f>
        <v/>
      </c>
      <c r="P2929" s="63"/>
      <c r="Q2929" s="143" t="str">
        <f>IF(Table1[[#This Row],[Posting Date]]&lt;&gt;"",$D$9,"")</f>
        <v/>
      </c>
      <c r="R2929" s="159" t="str">
        <f>IF(Table1[[#This Row],[Posting Date]]&lt;&gt;"",$D$10,"")</f>
        <v/>
      </c>
      <c r="S2929" s="66"/>
      <c r="T2929" s="63"/>
      <c r="U2929" s="67"/>
      <c r="V2929" s="67"/>
      <c r="W2929" s="67" t="str">
        <f t="shared" si="46"/>
        <v/>
      </c>
      <c r="X2929" s="161" t="str">
        <f>IF(E2929="","",(IF(Table1[[#This Row],[Cur]]="USD",Table1[[#This Row],[Cur_Amount Debit]],Table1[[#This Row],[Cur_Amount Debit]]/Table1[[#This Row],[Exchange Rate]])))</f>
        <v/>
      </c>
      <c r="Y2929" s="161" t="str">
        <f>IF(E2929="","",(IF(Table1[[#This Row],[Cur]]="USD",Table1[[#This Row],[Cur_Amount Credit]],Table1[[#This Row],[Cur_Amount Credit]]/ExchangeRate)))</f>
        <v/>
      </c>
      <c r="Z2929" s="203" t="str">
        <f>IF(E2929="","",(Table1[[#This Row],[Debit USD]]-Table1[[#This Row],[Credit USD]]))</f>
        <v/>
      </c>
      <c r="AA2929" s="122"/>
      <c r="AB2929" s="1"/>
      <c r="AC2929" s="15"/>
      <c r="AD2929" s="15" t="str">
        <f>IF(AND(OR(Table1[[#This Row],[Account]]="15030",Table1[[#This Row],[Account]]="15035",Table1[[#This Row],[Account]]="20150"),Table1[[#This Row],[Vendor ID]]=""),1,"")</f>
        <v/>
      </c>
      <c r="AE2929" s="15"/>
      <c r="AF2929" s="15"/>
      <c r="AG2929" s="15"/>
      <c r="AH2929" s="46" t="str">
        <f>IF(Table1[[#This Row],[Posting Date]]&lt;&gt;"","GJ-"&amp;CountryID,"")</f>
        <v/>
      </c>
      <c r="AI2929" s="59" t="str">
        <f>IF(Table1[[#This Row],[Posting Date]]&lt;&gt;"",Table1[[#This Row],[Posting Date]],"")</f>
        <v/>
      </c>
      <c r="AJ2929" s="46"/>
      <c r="AK2929" s="46" t="str">
        <f>IF(Table1[[#This Row],[Description]]&lt;&gt;"",Table1[[#This Row],[Description]],"")</f>
        <v/>
      </c>
      <c r="AL2929" s="46" t="str">
        <f>IF(Table1[[#This Row],[Posting Date]]&lt;&gt;"",Table1[[#This Row],[Reference Number]],"")</f>
        <v/>
      </c>
      <c r="AM2929" s="46" t="str">
        <f>TRIM(Table1[[#This Row],[Line '#]])</f>
        <v/>
      </c>
      <c r="AN2929" s="46" t="str">
        <f>TRIM(Table1[[#This Row],[Account]])</f>
        <v/>
      </c>
      <c r="AO2929" s="46" t="str">
        <f>IF(Table1[[#This Row],[Posting Date]]&lt;&gt;"",$D$5,"")</f>
        <v/>
      </c>
      <c r="AP2929" s="46" t="str">
        <f>TRIM(Table1[[#This Row],[Departments-Prgrams]])</f>
        <v/>
      </c>
      <c r="AQ2929" s="46" t="str">
        <f>TRIM(Table1[[#This Row],[Grant]])</f>
        <v/>
      </c>
      <c r="AR2929" s="46" t="str">
        <f>TRIM(Table1[[#This Row],[Staff ID]])</f>
        <v/>
      </c>
      <c r="AS2929" s="46" t="str">
        <f>IF(TRIM(Table1[[#This Row],[Budget Code]])=0,"",TRIM(Table1[[#This Row],[Budget Code]]))</f>
        <v/>
      </c>
      <c r="AT2929" s="46" t="str">
        <f>IF(Table1[[#This Row],[Line Description]]&lt;&gt;"",Table1[[#This Row],[Line Description]],"")</f>
        <v/>
      </c>
      <c r="AU2929" s="46" t="str">
        <f>IF(Table1[[#This Row],[Cur_Amount Debit]]&gt;0,ROUND(Table1[[#This Row],[Cur_Amount Debit]],2),"")</f>
        <v/>
      </c>
      <c r="AV2929" s="46" t="str">
        <f>IF(Table1[[#This Row],[Cur_Amount Credit]]&gt;0,ROUND(Table1[[#This Row],[Cur_Amount Credit]],2),"")</f>
        <v/>
      </c>
      <c r="AW2929" s="46" t="str">
        <f>LEFT(Table1[[#This Row],[Cur]],3)</f>
        <v/>
      </c>
      <c r="AX2929" s="59"/>
      <c r="AY2929" s="46"/>
      <c r="AZ2929" s="46" t="str">
        <f>IF(Table1[[#This Row],[Cur]]&lt;&gt;"",IF(Table1[[#This Row],[Cur]]="USD","",ExchangeRate),"")</f>
        <v/>
      </c>
      <c r="BA2929" s="46" t="str">
        <f>IF(Table1[[#This Row],[Grant]]&lt;&gt;"",VLOOKUP(Table1[[#This Row],[Grant]],Grants!B:D,3),"")</f>
        <v/>
      </c>
      <c r="BB2929" s="46" t="str">
        <f>TRIM(Table1[[#This Row],[Vendor ID]])</f>
        <v/>
      </c>
      <c r="BC2929">
        <f>IF(Table1[[#This Row],[Reference Number]]=Q2928,BC2928,BC2928+1)</f>
        <v>2</v>
      </c>
    </row>
    <row r="2930" spans="1:55" ht="11.25" hidden="1" customHeight="1">
      <c r="A2930" s="1"/>
      <c r="B2930" s="88" t="str">
        <f>IF(Table1[[#This Row],[Posting Date]]&lt;&gt;"",IF(Table1[[#This Row],[Reference Number]]=Q2929,B2929+1,1),"")</f>
        <v/>
      </c>
      <c r="C2930" s="61"/>
      <c r="D2930" s="61"/>
      <c r="E2930" s="218"/>
      <c r="F2930" s="143" t="str">
        <f>IFERROR(IF(VLOOKUP(Table1[[#This Row],[Budget Code Description]],Dimentions!$X$6:$AC$132,2,FALSE)="","",VLOOKUP(Table1[[#This Row],[Budget Code Description]],Dimentions!$X$6:$AC$132,2,FALSE)),"")</f>
        <v/>
      </c>
      <c r="G2930" s="143" t="str">
        <f>IFERROR(VLOOKUP(Table1[[#This Row],[Budget Code Description]],Dimentions!$X$6:$AC$132,3,FALSE),"")</f>
        <v/>
      </c>
      <c r="H2930" s="64" t="str">
        <f>IFERROR(VLOOKUP(Table1[[#This Row],[Account]],Dimentions!$S$6:$V$233,2,FALSE),"")</f>
        <v/>
      </c>
      <c r="I2930" s="62">
        <f>_xlfn.NUMBERVALUE(LEFT(Table1[[#This Row],[Account]],1))</f>
        <v>0</v>
      </c>
      <c r="J2930" s="62" t="str">
        <f>IFERROR(VLOOKUP(Table1[[#This Row],[Budget Code Description]],Table6[#All],7,FALSE),"")</f>
        <v/>
      </c>
      <c r="K2930" s="143" t="str">
        <f>IFERROR(VLOOKUP(Table1[[#This Row],[Budget Code Description]],Table6[#All],8,FALSE),"")</f>
        <v/>
      </c>
      <c r="L2930" s="63"/>
      <c r="M2930" s="65" t="str">
        <f>IFERROR(VLOOKUP(Table1[[#This Row],[Staff ID]],Table2[],2,FALSE),"")</f>
        <v/>
      </c>
      <c r="N2930" s="211" t="str">
        <f>IFERROR(IF(VLOOKUP(Table1[[#This Row],[Budget Code Description]],Dimentions!$X$6:$AC$97,4,FALSE)="","",VLOOKUP(Table1[[#This Row],[Budget Code Description]],Dimentions!$X$6:$AC$97,4,FALSE)),"")</f>
        <v/>
      </c>
      <c r="O2930" s="65" t="str">
        <f>IFERROR(VLOOKUP(Table1[[#This Row],[Vendor ID]],Table549[],2,FALSE),"")</f>
        <v/>
      </c>
      <c r="P2930" s="63"/>
      <c r="Q2930" s="143" t="str">
        <f>IF(Table1[[#This Row],[Posting Date]]&lt;&gt;"",$D$9,"")</f>
        <v/>
      </c>
      <c r="R2930" s="159" t="str">
        <f>IF(Table1[[#This Row],[Posting Date]]&lt;&gt;"",$D$10,"")</f>
        <v/>
      </c>
      <c r="S2930" s="66"/>
      <c r="T2930" s="63"/>
      <c r="U2930" s="67"/>
      <c r="V2930" s="67"/>
      <c r="W2930" s="67" t="str">
        <f t="shared" si="46"/>
        <v/>
      </c>
      <c r="X2930" s="161" t="str">
        <f>IF(E2930="","",(IF(Table1[[#This Row],[Cur]]="USD",Table1[[#This Row],[Cur_Amount Debit]],Table1[[#This Row],[Cur_Amount Debit]]/Table1[[#This Row],[Exchange Rate]])))</f>
        <v/>
      </c>
      <c r="Y2930" s="161" t="str">
        <f>IF(E2930="","",(IF(Table1[[#This Row],[Cur]]="USD",Table1[[#This Row],[Cur_Amount Credit]],Table1[[#This Row],[Cur_Amount Credit]]/ExchangeRate)))</f>
        <v/>
      </c>
      <c r="Z2930" s="203" t="str">
        <f>IF(E2930="","",(Table1[[#This Row],[Debit USD]]-Table1[[#This Row],[Credit USD]]))</f>
        <v/>
      </c>
      <c r="AA2930" s="122"/>
      <c r="AB2930" s="1"/>
      <c r="AC2930" s="15"/>
      <c r="AD2930" s="15" t="str">
        <f>IF(AND(OR(Table1[[#This Row],[Account]]="15030",Table1[[#This Row],[Account]]="15035",Table1[[#This Row],[Account]]="20150"),Table1[[#This Row],[Vendor ID]]=""),1,"")</f>
        <v/>
      </c>
      <c r="AE2930" s="15"/>
      <c r="AF2930" s="15"/>
      <c r="AG2930" s="15"/>
      <c r="AH2930" s="46" t="str">
        <f>IF(Table1[[#This Row],[Posting Date]]&lt;&gt;"","GJ-"&amp;CountryID,"")</f>
        <v/>
      </c>
      <c r="AI2930" s="59" t="str">
        <f>IF(Table1[[#This Row],[Posting Date]]&lt;&gt;"",Table1[[#This Row],[Posting Date]],"")</f>
        <v/>
      </c>
      <c r="AJ2930" s="46"/>
      <c r="AK2930" s="46" t="str">
        <f>IF(Table1[[#This Row],[Description]]&lt;&gt;"",Table1[[#This Row],[Description]],"")</f>
        <v/>
      </c>
      <c r="AL2930" s="46" t="str">
        <f>IF(Table1[[#This Row],[Posting Date]]&lt;&gt;"",Table1[[#This Row],[Reference Number]],"")</f>
        <v/>
      </c>
      <c r="AM2930" s="46" t="str">
        <f>TRIM(Table1[[#This Row],[Line '#]])</f>
        <v/>
      </c>
      <c r="AN2930" s="46" t="str">
        <f>TRIM(Table1[[#This Row],[Account]])</f>
        <v/>
      </c>
      <c r="AO2930" s="46" t="str">
        <f>IF(Table1[[#This Row],[Posting Date]]&lt;&gt;"",$D$5,"")</f>
        <v/>
      </c>
      <c r="AP2930" s="46" t="str">
        <f>TRIM(Table1[[#This Row],[Departments-Prgrams]])</f>
        <v/>
      </c>
      <c r="AQ2930" s="46" t="str">
        <f>TRIM(Table1[[#This Row],[Grant]])</f>
        <v/>
      </c>
      <c r="AR2930" s="46" t="str">
        <f>TRIM(Table1[[#This Row],[Staff ID]])</f>
        <v/>
      </c>
      <c r="AS2930" s="46" t="str">
        <f>IF(TRIM(Table1[[#This Row],[Budget Code]])=0,"",TRIM(Table1[[#This Row],[Budget Code]]))</f>
        <v/>
      </c>
      <c r="AT2930" s="46" t="str">
        <f>IF(Table1[[#This Row],[Line Description]]&lt;&gt;"",Table1[[#This Row],[Line Description]],"")</f>
        <v/>
      </c>
      <c r="AU2930" s="46" t="str">
        <f>IF(Table1[[#This Row],[Cur_Amount Debit]]&gt;0,ROUND(Table1[[#This Row],[Cur_Amount Debit]],2),"")</f>
        <v/>
      </c>
      <c r="AV2930" s="46" t="str">
        <f>IF(Table1[[#This Row],[Cur_Amount Credit]]&gt;0,ROUND(Table1[[#This Row],[Cur_Amount Credit]],2),"")</f>
        <v/>
      </c>
      <c r="AW2930" s="46" t="str">
        <f>LEFT(Table1[[#This Row],[Cur]],3)</f>
        <v/>
      </c>
      <c r="AX2930" s="59"/>
      <c r="AY2930" s="46"/>
      <c r="AZ2930" s="46" t="str">
        <f>IF(Table1[[#This Row],[Cur]]&lt;&gt;"",IF(Table1[[#This Row],[Cur]]="USD","",ExchangeRate),"")</f>
        <v/>
      </c>
      <c r="BA2930" s="46" t="str">
        <f>IF(Table1[[#This Row],[Grant]]&lt;&gt;"",VLOOKUP(Table1[[#This Row],[Grant]],Grants!B:D,3),"")</f>
        <v/>
      </c>
      <c r="BB2930" s="46" t="str">
        <f>TRIM(Table1[[#This Row],[Vendor ID]])</f>
        <v/>
      </c>
      <c r="BC2930">
        <f>IF(Table1[[#This Row],[Reference Number]]=Q2929,BC2929,BC2929+1)</f>
        <v>2</v>
      </c>
    </row>
    <row r="2931" spans="1:55" ht="11.25" hidden="1" customHeight="1">
      <c r="A2931" s="1"/>
      <c r="B2931" s="88" t="str">
        <f>IF(Table1[[#This Row],[Posting Date]]&lt;&gt;"",IF(Table1[[#This Row],[Reference Number]]=Q2930,B2930+1,1),"")</f>
        <v/>
      </c>
      <c r="C2931" s="61"/>
      <c r="D2931" s="61"/>
      <c r="E2931" s="218"/>
      <c r="F2931" s="143" t="str">
        <f>IFERROR(IF(VLOOKUP(Table1[[#This Row],[Budget Code Description]],Dimentions!$X$6:$AC$132,2,FALSE)="","",VLOOKUP(Table1[[#This Row],[Budget Code Description]],Dimentions!$X$6:$AC$132,2,FALSE)),"")</f>
        <v/>
      </c>
      <c r="G2931" s="143" t="str">
        <f>IFERROR(VLOOKUP(Table1[[#This Row],[Budget Code Description]],Dimentions!$X$6:$AC$132,3,FALSE),"")</f>
        <v/>
      </c>
      <c r="H2931" s="64" t="str">
        <f>IFERROR(VLOOKUP(Table1[[#This Row],[Account]],Dimentions!$S$6:$V$233,2,FALSE),"")</f>
        <v/>
      </c>
      <c r="I2931" s="62">
        <f>_xlfn.NUMBERVALUE(LEFT(Table1[[#This Row],[Account]],1))</f>
        <v>0</v>
      </c>
      <c r="J2931" s="62" t="str">
        <f>IFERROR(VLOOKUP(Table1[[#This Row],[Budget Code Description]],Table6[#All],7,FALSE),"")</f>
        <v/>
      </c>
      <c r="K2931" s="143" t="str">
        <f>IFERROR(VLOOKUP(Table1[[#This Row],[Budget Code Description]],Table6[#All],8,FALSE),"")</f>
        <v/>
      </c>
      <c r="L2931" s="63"/>
      <c r="M2931" s="65" t="str">
        <f>IFERROR(VLOOKUP(Table1[[#This Row],[Staff ID]],Table2[],2,FALSE),"")</f>
        <v/>
      </c>
      <c r="N2931" s="211" t="str">
        <f>IFERROR(IF(VLOOKUP(Table1[[#This Row],[Budget Code Description]],Dimentions!$X$6:$AC$97,4,FALSE)="","",VLOOKUP(Table1[[#This Row],[Budget Code Description]],Dimentions!$X$6:$AC$97,4,FALSE)),"")</f>
        <v/>
      </c>
      <c r="O2931" s="65" t="str">
        <f>IFERROR(VLOOKUP(Table1[[#This Row],[Vendor ID]],Table549[],2,FALSE),"")</f>
        <v/>
      </c>
      <c r="P2931" s="63"/>
      <c r="Q2931" s="143" t="str">
        <f>IF(Table1[[#This Row],[Posting Date]]&lt;&gt;"",$D$9,"")</f>
        <v/>
      </c>
      <c r="R2931" s="159" t="str">
        <f>IF(Table1[[#This Row],[Posting Date]]&lt;&gt;"",$D$10,"")</f>
        <v/>
      </c>
      <c r="S2931" s="66"/>
      <c r="T2931" s="63"/>
      <c r="U2931" s="67"/>
      <c r="V2931" s="67"/>
      <c r="W2931" s="67" t="str">
        <f t="shared" si="46"/>
        <v/>
      </c>
      <c r="X2931" s="161" t="str">
        <f>IF(E2931="","",(IF(Table1[[#This Row],[Cur]]="USD",Table1[[#This Row],[Cur_Amount Debit]],Table1[[#This Row],[Cur_Amount Debit]]/Table1[[#This Row],[Exchange Rate]])))</f>
        <v/>
      </c>
      <c r="Y2931" s="161" t="str">
        <f>IF(E2931="","",(IF(Table1[[#This Row],[Cur]]="USD",Table1[[#This Row],[Cur_Amount Credit]],Table1[[#This Row],[Cur_Amount Credit]]/ExchangeRate)))</f>
        <v/>
      </c>
      <c r="Z2931" s="203" t="str">
        <f>IF(E2931="","",(Table1[[#This Row],[Debit USD]]-Table1[[#This Row],[Credit USD]]))</f>
        <v/>
      </c>
      <c r="AA2931" s="122"/>
      <c r="AB2931" s="1"/>
      <c r="AC2931" s="15"/>
      <c r="AD2931" s="15" t="str">
        <f>IF(AND(OR(Table1[[#This Row],[Account]]="15030",Table1[[#This Row],[Account]]="15035",Table1[[#This Row],[Account]]="20150"),Table1[[#This Row],[Vendor ID]]=""),1,"")</f>
        <v/>
      </c>
      <c r="AE2931" s="15"/>
      <c r="AF2931" s="15"/>
      <c r="AG2931" s="15"/>
      <c r="AH2931" s="46" t="str">
        <f>IF(Table1[[#This Row],[Posting Date]]&lt;&gt;"","GJ-"&amp;CountryID,"")</f>
        <v/>
      </c>
      <c r="AI2931" s="59" t="str">
        <f>IF(Table1[[#This Row],[Posting Date]]&lt;&gt;"",Table1[[#This Row],[Posting Date]],"")</f>
        <v/>
      </c>
      <c r="AJ2931" s="46"/>
      <c r="AK2931" s="46" t="str">
        <f>IF(Table1[[#This Row],[Description]]&lt;&gt;"",Table1[[#This Row],[Description]],"")</f>
        <v/>
      </c>
      <c r="AL2931" s="46" t="str">
        <f>IF(Table1[[#This Row],[Posting Date]]&lt;&gt;"",Table1[[#This Row],[Reference Number]],"")</f>
        <v/>
      </c>
      <c r="AM2931" s="46" t="str">
        <f>TRIM(Table1[[#This Row],[Line '#]])</f>
        <v/>
      </c>
      <c r="AN2931" s="46" t="str">
        <f>TRIM(Table1[[#This Row],[Account]])</f>
        <v/>
      </c>
      <c r="AO2931" s="46" t="str">
        <f>IF(Table1[[#This Row],[Posting Date]]&lt;&gt;"",$D$5,"")</f>
        <v/>
      </c>
      <c r="AP2931" s="46" t="str">
        <f>TRIM(Table1[[#This Row],[Departments-Prgrams]])</f>
        <v/>
      </c>
      <c r="AQ2931" s="46" t="str">
        <f>TRIM(Table1[[#This Row],[Grant]])</f>
        <v/>
      </c>
      <c r="AR2931" s="46" t="str">
        <f>TRIM(Table1[[#This Row],[Staff ID]])</f>
        <v/>
      </c>
      <c r="AS2931" s="46" t="str">
        <f>IF(TRIM(Table1[[#This Row],[Budget Code]])=0,"",TRIM(Table1[[#This Row],[Budget Code]]))</f>
        <v/>
      </c>
      <c r="AT2931" s="46" t="str">
        <f>IF(Table1[[#This Row],[Line Description]]&lt;&gt;"",Table1[[#This Row],[Line Description]],"")</f>
        <v/>
      </c>
      <c r="AU2931" s="46" t="str">
        <f>IF(Table1[[#This Row],[Cur_Amount Debit]]&gt;0,ROUND(Table1[[#This Row],[Cur_Amount Debit]],2),"")</f>
        <v/>
      </c>
      <c r="AV2931" s="46" t="str">
        <f>IF(Table1[[#This Row],[Cur_Amount Credit]]&gt;0,ROUND(Table1[[#This Row],[Cur_Amount Credit]],2),"")</f>
        <v/>
      </c>
      <c r="AW2931" s="46" t="str">
        <f>LEFT(Table1[[#This Row],[Cur]],3)</f>
        <v/>
      </c>
      <c r="AX2931" s="59"/>
      <c r="AY2931" s="46"/>
      <c r="AZ2931" s="46" t="str">
        <f>IF(Table1[[#This Row],[Cur]]&lt;&gt;"",IF(Table1[[#This Row],[Cur]]="USD","",ExchangeRate),"")</f>
        <v/>
      </c>
      <c r="BA2931" s="46" t="str">
        <f>IF(Table1[[#This Row],[Grant]]&lt;&gt;"",VLOOKUP(Table1[[#This Row],[Grant]],Grants!B:D,3),"")</f>
        <v/>
      </c>
      <c r="BB2931" s="46" t="str">
        <f>TRIM(Table1[[#This Row],[Vendor ID]])</f>
        <v/>
      </c>
      <c r="BC2931">
        <f>IF(Table1[[#This Row],[Reference Number]]=Q2930,BC2930,BC2930+1)</f>
        <v>2</v>
      </c>
    </row>
    <row r="2932" spans="1:55" ht="11.25" hidden="1" customHeight="1">
      <c r="A2932" s="1"/>
      <c r="B2932" s="88" t="str">
        <f>IF(Table1[[#This Row],[Posting Date]]&lt;&gt;"",IF(Table1[[#This Row],[Reference Number]]=Q2931,B2931+1,1),"")</f>
        <v/>
      </c>
      <c r="C2932" s="61"/>
      <c r="D2932" s="61"/>
      <c r="E2932" s="218"/>
      <c r="F2932" s="143" t="str">
        <f>IFERROR(IF(VLOOKUP(Table1[[#This Row],[Budget Code Description]],Dimentions!$X$6:$AC$132,2,FALSE)="","",VLOOKUP(Table1[[#This Row],[Budget Code Description]],Dimentions!$X$6:$AC$132,2,FALSE)),"")</f>
        <v/>
      </c>
      <c r="G2932" s="143" t="str">
        <f>IFERROR(VLOOKUP(Table1[[#This Row],[Budget Code Description]],Dimentions!$X$6:$AC$132,3,FALSE),"")</f>
        <v/>
      </c>
      <c r="H2932" s="64" t="str">
        <f>IFERROR(VLOOKUP(Table1[[#This Row],[Account]],Dimentions!$S$6:$V$233,2,FALSE),"")</f>
        <v/>
      </c>
      <c r="I2932" s="62">
        <f>_xlfn.NUMBERVALUE(LEFT(Table1[[#This Row],[Account]],1))</f>
        <v>0</v>
      </c>
      <c r="J2932" s="62" t="str">
        <f>IFERROR(VLOOKUP(Table1[[#This Row],[Budget Code Description]],Table6[#All],7,FALSE),"")</f>
        <v/>
      </c>
      <c r="K2932" s="143" t="str">
        <f>IFERROR(VLOOKUP(Table1[[#This Row],[Budget Code Description]],Table6[#All],8,FALSE),"")</f>
        <v/>
      </c>
      <c r="L2932" s="63"/>
      <c r="M2932" s="65" t="str">
        <f>IFERROR(VLOOKUP(Table1[[#This Row],[Staff ID]],Table2[],2,FALSE),"")</f>
        <v/>
      </c>
      <c r="N2932" s="211" t="str">
        <f>IFERROR(IF(VLOOKUP(Table1[[#This Row],[Budget Code Description]],Dimentions!$X$6:$AC$97,4,FALSE)="","",VLOOKUP(Table1[[#This Row],[Budget Code Description]],Dimentions!$X$6:$AC$97,4,FALSE)),"")</f>
        <v/>
      </c>
      <c r="O2932" s="65" t="str">
        <f>IFERROR(VLOOKUP(Table1[[#This Row],[Vendor ID]],Table549[],2,FALSE),"")</f>
        <v/>
      </c>
      <c r="P2932" s="63"/>
      <c r="Q2932" s="143" t="str">
        <f>IF(Table1[[#This Row],[Posting Date]]&lt;&gt;"",$D$9,"")</f>
        <v/>
      </c>
      <c r="R2932" s="159" t="str">
        <f>IF(Table1[[#This Row],[Posting Date]]&lt;&gt;"",$D$10,"")</f>
        <v/>
      </c>
      <c r="S2932" s="66"/>
      <c r="T2932" s="63"/>
      <c r="U2932" s="67"/>
      <c r="V2932" s="67"/>
      <c r="W2932" s="67" t="str">
        <f t="shared" si="46"/>
        <v/>
      </c>
      <c r="X2932" s="161" t="str">
        <f>IF(E2932="","",(IF(Table1[[#This Row],[Cur]]="USD",Table1[[#This Row],[Cur_Amount Debit]],Table1[[#This Row],[Cur_Amount Debit]]/Table1[[#This Row],[Exchange Rate]])))</f>
        <v/>
      </c>
      <c r="Y2932" s="161" t="str">
        <f>IF(E2932="","",(IF(Table1[[#This Row],[Cur]]="USD",Table1[[#This Row],[Cur_Amount Credit]],Table1[[#This Row],[Cur_Amount Credit]]/ExchangeRate)))</f>
        <v/>
      </c>
      <c r="Z2932" s="203" t="str">
        <f>IF(E2932="","",(Table1[[#This Row],[Debit USD]]-Table1[[#This Row],[Credit USD]]))</f>
        <v/>
      </c>
      <c r="AA2932" s="122"/>
      <c r="AB2932" s="1"/>
      <c r="AC2932" s="15"/>
      <c r="AD2932" s="15" t="str">
        <f>IF(AND(OR(Table1[[#This Row],[Account]]="15030",Table1[[#This Row],[Account]]="15035",Table1[[#This Row],[Account]]="20150"),Table1[[#This Row],[Vendor ID]]=""),1,"")</f>
        <v/>
      </c>
      <c r="AE2932" s="15"/>
      <c r="AF2932" s="15"/>
      <c r="AG2932" s="15"/>
      <c r="AH2932" s="46" t="str">
        <f>IF(Table1[[#This Row],[Posting Date]]&lt;&gt;"","GJ-"&amp;CountryID,"")</f>
        <v/>
      </c>
      <c r="AI2932" s="59" t="str">
        <f>IF(Table1[[#This Row],[Posting Date]]&lt;&gt;"",Table1[[#This Row],[Posting Date]],"")</f>
        <v/>
      </c>
      <c r="AJ2932" s="46"/>
      <c r="AK2932" s="46" t="str">
        <f>IF(Table1[[#This Row],[Description]]&lt;&gt;"",Table1[[#This Row],[Description]],"")</f>
        <v/>
      </c>
      <c r="AL2932" s="46" t="str">
        <f>IF(Table1[[#This Row],[Posting Date]]&lt;&gt;"",Table1[[#This Row],[Reference Number]],"")</f>
        <v/>
      </c>
      <c r="AM2932" s="46" t="str">
        <f>TRIM(Table1[[#This Row],[Line '#]])</f>
        <v/>
      </c>
      <c r="AN2932" s="46" t="str">
        <f>TRIM(Table1[[#This Row],[Account]])</f>
        <v/>
      </c>
      <c r="AO2932" s="46" t="str">
        <f>IF(Table1[[#This Row],[Posting Date]]&lt;&gt;"",$D$5,"")</f>
        <v/>
      </c>
      <c r="AP2932" s="46" t="str">
        <f>TRIM(Table1[[#This Row],[Departments-Prgrams]])</f>
        <v/>
      </c>
      <c r="AQ2932" s="46" t="str">
        <f>TRIM(Table1[[#This Row],[Grant]])</f>
        <v/>
      </c>
      <c r="AR2932" s="46" t="str">
        <f>TRIM(Table1[[#This Row],[Staff ID]])</f>
        <v/>
      </c>
      <c r="AS2932" s="46" t="str">
        <f>IF(TRIM(Table1[[#This Row],[Budget Code]])=0,"",TRIM(Table1[[#This Row],[Budget Code]]))</f>
        <v/>
      </c>
      <c r="AT2932" s="46" t="str">
        <f>IF(Table1[[#This Row],[Line Description]]&lt;&gt;"",Table1[[#This Row],[Line Description]],"")</f>
        <v/>
      </c>
      <c r="AU2932" s="46" t="str">
        <f>IF(Table1[[#This Row],[Cur_Amount Debit]]&gt;0,ROUND(Table1[[#This Row],[Cur_Amount Debit]],2),"")</f>
        <v/>
      </c>
      <c r="AV2932" s="46" t="str">
        <f>IF(Table1[[#This Row],[Cur_Amount Credit]]&gt;0,ROUND(Table1[[#This Row],[Cur_Amount Credit]],2),"")</f>
        <v/>
      </c>
      <c r="AW2932" s="46" t="str">
        <f>LEFT(Table1[[#This Row],[Cur]],3)</f>
        <v/>
      </c>
      <c r="AX2932" s="59"/>
      <c r="AY2932" s="46"/>
      <c r="AZ2932" s="46" t="str">
        <f>IF(Table1[[#This Row],[Cur]]&lt;&gt;"",IF(Table1[[#This Row],[Cur]]="USD","",ExchangeRate),"")</f>
        <v/>
      </c>
      <c r="BA2932" s="46" t="str">
        <f>IF(Table1[[#This Row],[Grant]]&lt;&gt;"",VLOOKUP(Table1[[#This Row],[Grant]],Grants!B:D,3),"")</f>
        <v/>
      </c>
      <c r="BB2932" s="46" t="str">
        <f>TRIM(Table1[[#This Row],[Vendor ID]])</f>
        <v/>
      </c>
      <c r="BC2932">
        <f>IF(Table1[[#This Row],[Reference Number]]=Q2931,BC2931,BC2931+1)</f>
        <v>2</v>
      </c>
    </row>
    <row r="2933" spans="1:55" ht="11.25" hidden="1" customHeight="1">
      <c r="A2933" s="1"/>
      <c r="B2933" s="88" t="str">
        <f>IF(Table1[[#This Row],[Posting Date]]&lt;&gt;"",IF(Table1[[#This Row],[Reference Number]]=Q2932,B2932+1,1),"")</f>
        <v/>
      </c>
      <c r="C2933" s="61"/>
      <c r="D2933" s="61"/>
      <c r="E2933" s="218"/>
      <c r="F2933" s="143" t="str">
        <f>IFERROR(IF(VLOOKUP(Table1[[#This Row],[Budget Code Description]],Dimentions!$X$6:$AC$132,2,FALSE)="","",VLOOKUP(Table1[[#This Row],[Budget Code Description]],Dimentions!$X$6:$AC$132,2,FALSE)),"")</f>
        <v/>
      </c>
      <c r="G2933" s="143" t="str">
        <f>IFERROR(VLOOKUP(Table1[[#This Row],[Budget Code Description]],Dimentions!$X$6:$AC$132,3,FALSE),"")</f>
        <v/>
      </c>
      <c r="H2933" s="64" t="str">
        <f>IFERROR(VLOOKUP(Table1[[#This Row],[Account]],Dimentions!$S$6:$V$233,2,FALSE),"")</f>
        <v/>
      </c>
      <c r="I2933" s="62">
        <f>_xlfn.NUMBERVALUE(LEFT(Table1[[#This Row],[Account]],1))</f>
        <v>0</v>
      </c>
      <c r="J2933" s="62" t="str">
        <f>IFERROR(VLOOKUP(Table1[[#This Row],[Budget Code Description]],Table6[#All],7,FALSE),"")</f>
        <v/>
      </c>
      <c r="K2933" s="143" t="str">
        <f>IFERROR(VLOOKUP(Table1[[#This Row],[Budget Code Description]],Table6[#All],8,FALSE),"")</f>
        <v/>
      </c>
      <c r="L2933" s="63"/>
      <c r="M2933" s="65" t="str">
        <f>IFERROR(VLOOKUP(Table1[[#This Row],[Staff ID]],Table2[],2,FALSE),"")</f>
        <v/>
      </c>
      <c r="N2933" s="211" t="str">
        <f>IFERROR(IF(VLOOKUP(Table1[[#This Row],[Budget Code Description]],Dimentions!$X$6:$AC$97,4,FALSE)="","",VLOOKUP(Table1[[#This Row],[Budget Code Description]],Dimentions!$X$6:$AC$97,4,FALSE)),"")</f>
        <v/>
      </c>
      <c r="O2933" s="65" t="str">
        <f>IFERROR(VLOOKUP(Table1[[#This Row],[Vendor ID]],Table549[],2,FALSE),"")</f>
        <v/>
      </c>
      <c r="P2933" s="63"/>
      <c r="Q2933" s="143" t="str">
        <f>IF(Table1[[#This Row],[Posting Date]]&lt;&gt;"",$D$9,"")</f>
        <v/>
      </c>
      <c r="R2933" s="159" t="str">
        <f>IF(Table1[[#This Row],[Posting Date]]&lt;&gt;"",$D$10,"")</f>
        <v/>
      </c>
      <c r="S2933" s="66"/>
      <c r="T2933" s="63"/>
      <c r="U2933" s="67"/>
      <c r="V2933" s="67"/>
      <c r="W2933" s="67" t="str">
        <f t="shared" si="46"/>
        <v/>
      </c>
      <c r="X2933" s="161" t="str">
        <f>IF(E2933="","",(IF(Table1[[#This Row],[Cur]]="USD",Table1[[#This Row],[Cur_Amount Debit]],Table1[[#This Row],[Cur_Amount Debit]]/Table1[[#This Row],[Exchange Rate]])))</f>
        <v/>
      </c>
      <c r="Y2933" s="161" t="str">
        <f>IF(E2933="","",(IF(Table1[[#This Row],[Cur]]="USD",Table1[[#This Row],[Cur_Amount Credit]],Table1[[#This Row],[Cur_Amount Credit]]/ExchangeRate)))</f>
        <v/>
      </c>
      <c r="Z2933" s="203" t="str">
        <f>IF(E2933="","",(Table1[[#This Row],[Debit USD]]-Table1[[#This Row],[Credit USD]]))</f>
        <v/>
      </c>
      <c r="AA2933" s="122"/>
      <c r="AB2933" s="1"/>
      <c r="AC2933" s="15"/>
      <c r="AD2933" s="15" t="str">
        <f>IF(AND(OR(Table1[[#This Row],[Account]]="15030",Table1[[#This Row],[Account]]="15035",Table1[[#This Row],[Account]]="20150"),Table1[[#This Row],[Vendor ID]]=""),1,"")</f>
        <v/>
      </c>
      <c r="AE2933" s="15"/>
      <c r="AF2933" s="15"/>
      <c r="AG2933" s="15"/>
      <c r="AH2933" s="46" t="str">
        <f>IF(Table1[[#This Row],[Posting Date]]&lt;&gt;"","GJ-"&amp;CountryID,"")</f>
        <v/>
      </c>
      <c r="AI2933" s="59" t="str">
        <f>IF(Table1[[#This Row],[Posting Date]]&lt;&gt;"",Table1[[#This Row],[Posting Date]],"")</f>
        <v/>
      </c>
      <c r="AJ2933" s="46"/>
      <c r="AK2933" s="46" t="str">
        <f>IF(Table1[[#This Row],[Description]]&lt;&gt;"",Table1[[#This Row],[Description]],"")</f>
        <v/>
      </c>
      <c r="AL2933" s="46" t="str">
        <f>IF(Table1[[#This Row],[Posting Date]]&lt;&gt;"",Table1[[#This Row],[Reference Number]],"")</f>
        <v/>
      </c>
      <c r="AM2933" s="46" t="str">
        <f>TRIM(Table1[[#This Row],[Line '#]])</f>
        <v/>
      </c>
      <c r="AN2933" s="46" t="str">
        <f>TRIM(Table1[[#This Row],[Account]])</f>
        <v/>
      </c>
      <c r="AO2933" s="46" t="str">
        <f>IF(Table1[[#This Row],[Posting Date]]&lt;&gt;"",$D$5,"")</f>
        <v/>
      </c>
      <c r="AP2933" s="46" t="str">
        <f>TRIM(Table1[[#This Row],[Departments-Prgrams]])</f>
        <v/>
      </c>
      <c r="AQ2933" s="46" t="str">
        <f>TRIM(Table1[[#This Row],[Grant]])</f>
        <v/>
      </c>
      <c r="AR2933" s="46" t="str">
        <f>TRIM(Table1[[#This Row],[Staff ID]])</f>
        <v/>
      </c>
      <c r="AS2933" s="46" t="str">
        <f>IF(TRIM(Table1[[#This Row],[Budget Code]])=0,"",TRIM(Table1[[#This Row],[Budget Code]]))</f>
        <v/>
      </c>
      <c r="AT2933" s="46" t="str">
        <f>IF(Table1[[#This Row],[Line Description]]&lt;&gt;"",Table1[[#This Row],[Line Description]],"")</f>
        <v/>
      </c>
      <c r="AU2933" s="46" t="str">
        <f>IF(Table1[[#This Row],[Cur_Amount Debit]]&gt;0,ROUND(Table1[[#This Row],[Cur_Amount Debit]],2),"")</f>
        <v/>
      </c>
      <c r="AV2933" s="46" t="str">
        <f>IF(Table1[[#This Row],[Cur_Amount Credit]]&gt;0,ROUND(Table1[[#This Row],[Cur_Amount Credit]],2),"")</f>
        <v/>
      </c>
      <c r="AW2933" s="46" t="str">
        <f>LEFT(Table1[[#This Row],[Cur]],3)</f>
        <v/>
      </c>
      <c r="AX2933" s="59"/>
      <c r="AY2933" s="46"/>
      <c r="AZ2933" s="46" t="str">
        <f>IF(Table1[[#This Row],[Cur]]&lt;&gt;"",IF(Table1[[#This Row],[Cur]]="USD","",ExchangeRate),"")</f>
        <v/>
      </c>
      <c r="BA2933" s="46" t="str">
        <f>IF(Table1[[#This Row],[Grant]]&lt;&gt;"",VLOOKUP(Table1[[#This Row],[Grant]],Grants!B:D,3),"")</f>
        <v/>
      </c>
      <c r="BB2933" s="46" t="str">
        <f>TRIM(Table1[[#This Row],[Vendor ID]])</f>
        <v/>
      </c>
      <c r="BC2933">
        <f>IF(Table1[[#This Row],[Reference Number]]=Q2932,BC2932,BC2932+1)</f>
        <v>2</v>
      </c>
    </row>
    <row r="2934" spans="1:55" ht="11.25" hidden="1" customHeight="1">
      <c r="A2934" s="1"/>
      <c r="B2934" s="88" t="str">
        <f>IF(Table1[[#This Row],[Posting Date]]&lt;&gt;"",IF(Table1[[#This Row],[Reference Number]]=Q2933,B2933+1,1),"")</f>
        <v/>
      </c>
      <c r="C2934" s="61"/>
      <c r="D2934" s="61"/>
      <c r="E2934" s="218"/>
      <c r="F2934" s="143" t="str">
        <f>IFERROR(IF(VLOOKUP(Table1[[#This Row],[Budget Code Description]],Dimentions!$X$6:$AC$132,2,FALSE)="","",VLOOKUP(Table1[[#This Row],[Budget Code Description]],Dimentions!$X$6:$AC$132,2,FALSE)),"")</f>
        <v/>
      </c>
      <c r="G2934" s="143" t="str">
        <f>IFERROR(VLOOKUP(Table1[[#This Row],[Budget Code Description]],Dimentions!$X$6:$AC$132,3,FALSE),"")</f>
        <v/>
      </c>
      <c r="H2934" s="64" t="str">
        <f>IFERROR(VLOOKUP(Table1[[#This Row],[Account]],Dimentions!$S$6:$V$233,2,FALSE),"")</f>
        <v/>
      </c>
      <c r="I2934" s="62">
        <f>_xlfn.NUMBERVALUE(LEFT(Table1[[#This Row],[Account]],1))</f>
        <v>0</v>
      </c>
      <c r="J2934" s="62" t="str">
        <f>IFERROR(VLOOKUP(Table1[[#This Row],[Budget Code Description]],Table6[#All],7,FALSE),"")</f>
        <v/>
      </c>
      <c r="K2934" s="143" t="str">
        <f>IFERROR(VLOOKUP(Table1[[#This Row],[Budget Code Description]],Table6[#All],8,FALSE),"")</f>
        <v/>
      </c>
      <c r="L2934" s="63"/>
      <c r="M2934" s="65" t="str">
        <f>IFERROR(VLOOKUP(Table1[[#This Row],[Staff ID]],Table2[],2,FALSE),"")</f>
        <v/>
      </c>
      <c r="N2934" s="211" t="str">
        <f>IFERROR(IF(VLOOKUP(Table1[[#This Row],[Budget Code Description]],Dimentions!$X$6:$AC$97,4,FALSE)="","",VLOOKUP(Table1[[#This Row],[Budget Code Description]],Dimentions!$X$6:$AC$97,4,FALSE)),"")</f>
        <v/>
      </c>
      <c r="O2934" s="65" t="str">
        <f>IFERROR(VLOOKUP(Table1[[#This Row],[Vendor ID]],Table549[],2,FALSE),"")</f>
        <v/>
      </c>
      <c r="P2934" s="63"/>
      <c r="Q2934" s="143" t="str">
        <f>IF(Table1[[#This Row],[Posting Date]]&lt;&gt;"",$D$9,"")</f>
        <v/>
      </c>
      <c r="R2934" s="159" t="str">
        <f>IF(Table1[[#This Row],[Posting Date]]&lt;&gt;"",$D$10,"")</f>
        <v/>
      </c>
      <c r="S2934" s="66"/>
      <c r="T2934" s="63"/>
      <c r="U2934" s="67"/>
      <c r="V2934" s="67"/>
      <c r="W2934" s="67" t="str">
        <f t="shared" si="46"/>
        <v/>
      </c>
      <c r="X2934" s="161" t="str">
        <f>IF(E2934="","",(IF(Table1[[#This Row],[Cur]]="USD",Table1[[#This Row],[Cur_Amount Debit]],Table1[[#This Row],[Cur_Amount Debit]]/Table1[[#This Row],[Exchange Rate]])))</f>
        <v/>
      </c>
      <c r="Y2934" s="161" t="str">
        <f>IF(E2934="","",(IF(Table1[[#This Row],[Cur]]="USD",Table1[[#This Row],[Cur_Amount Credit]],Table1[[#This Row],[Cur_Amount Credit]]/ExchangeRate)))</f>
        <v/>
      </c>
      <c r="Z2934" s="203" t="str">
        <f>IF(E2934="","",(Table1[[#This Row],[Debit USD]]-Table1[[#This Row],[Credit USD]]))</f>
        <v/>
      </c>
      <c r="AA2934" s="122"/>
      <c r="AB2934" s="1"/>
      <c r="AC2934" s="15"/>
      <c r="AD2934" s="15" t="str">
        <f>IF(AND(OR(Table1[[#This Row],[Account]]="15030",Table1[[#This Row],[Account]]="15035",Table1[[#This Row],[Account]]="20150"),Table1[[#This Row],[Vendor ID]]=""),1,"")</f>
        <v/>
      </c>
      <c r="AE2934" s="15"/>
      <c r="AF2934" s="15"/>
      <c r="AG2934" s="15"/>
      <c r="AH2934" s="46" t="str">
        <f>IF(Table1[[#This Row],[Posting Date]]&lt;&gt;"","GJ-"&amp;CountryID,"")</f>
        <v/>
      </c>
      <c r="AI2934" s="59" t="str">
        <f>IF(Table1[[#This Row],[Posting Date]]&lt;&gt;"",Table1[[#This Row],[Posting Date]],"")</f>
        <v/>
      </c>
      <c r="AJ2934" s="46"/>
      <c r="AK2934" s="46" t="str">
        <f>IF(Table1[[#This Row],[Description]]&lt;&gt;"",Table1[[#This Row],[Description]],"")</f>
        <v/>
      </c>
      <c r="AL2934" s="46" t="str">
        <f>IF(Table1[[#This Row],[Posting Date]]&lt;&gt;"",Table1[[#This Row],[Reference Number]],"")</f>
        <v/>
      </c>
      <c r="AM2934" s="46" t="str">
        <f>TRIM(Table1[[#This Row],[Line '#]])</f>
        <v/>
      </c>
      <c r="AN2934" s="46" t="str">
        <f>TRIM(Table1[[#This Row],[Account]])</f>
        <v/>
      </c>
      <c r="AO2934" s="46" t="str">
        <f>IF(Table1[[#This Row],[Posting Date]]&lt;&gt;"",$D$5,"")</f>
        <v/>
      </c>
      <c r="AP2934" s="46" t="str">
        <f>TRIM(Table1[[#This Row],[Departments-Prgrams]])</f>
        <v/>
      </c>
      <c r="AQ2934" s="46" t="str">
        <f>TRIM(Table1[[#This Row],[Grant]])</f>
        <v/>
      </c>
      <c r="AR2934" s="46" t="str">
        <f>TRIM(Table1[[#This Row],[Staff ID]])</f>
        <v/>
      </c>
      <c r="AS2934" s="46" t="str">
        <f>IF(TRIM(Table1[[#This Row],[Budget Code]])=0,"",TRIM(Table1[[#This Row],[Budget Code]]))</f>
        <v/>
      </c>
      <c r="AT2934" s="46" t="str">
        <f>IF(Table1[[#This Row],[Line Description]]&lt;&gt;"",Table1[[#This Row],[Line Description]],"")</f>
        <v/>
      </c>
      <c r="AU2934" s="46" t="str">
        <f>IF(Table1[[#This Row],[Cur_Amount Debit]]&gt;0,ROUND(Table1[[#This Row],[Cur_Amount Debit]],2),"")</f>
        <v/>
      </c>
      <c r="AV2934" s="46" t="str">
        <f>IF(Table1[[#This Row],[Cur_Amount Credit]]&gt;0,ROUND(Table1[[#This Row],[Cur_Amount Credit]],2),"")</f>
        <v/>
      </c>
      <c r="AW2934" s="46" t="str">
        <f>LEFT(Table1[[#This Row],[Cur]],3)</f>
        <v/>
      </c>
      <c r="AX2934" s="59"/>
      <c r="AY2934" s="46"/>
      <c r="AZ2934" s="46" t="str">
        <f>IF(Table1[[#This Row],[Cur]]&lt;&gt;"",IF(Table1[[#This Row],[Cur]]="USD","",ExchangeRate),"")</f>
        <v/>
      </c>
      <c r="BA2934" s="46" t="str">
        <f>IF(Table1[[#This Row],[Grant]]&lt;&gt;"",VLOOKUP(Table1[[#This Row],[Grant]],Grants!B:D,3),"")</f>
        <v/>
      </c>
      <c r="BB2934" s="46" t="str">
        <f>TRIM(Table1[[#This Row],[Vendor ID]])</f>
        <v/>
      </c>
      <c r="BC2934">
        <f>IF(Table1[[#This Row],[Reference Number]]=Q2933,BC2933,BC2933+1)</f>
        <v>2</v>
      </c>
    </row>
    <row r="2935" spans="1:55" ht="11.25" hidden="1" customHeight="1">
      <c r="A2935" s="1"/>
      <c r="B2935" s="88" t="str">
        <f>IF(Table1[[#This Row],[Posting Date]]&lt;&gt;"",IF(Table1[[#This Row],[Reference Number]]=Q2934,B2934+1,1),"")</f>
        <v/>
      </c>
      <c r="C2935" s="61"/>
      <c r="D2935" s="61"/>
      <c r="E2935" s="218"/>
      <c r="F2935" s="143" t="str">
        <f>IFERROR(IF(VLOOKUP(Table1[[#This Row],[Budget Code Description]],Dimentions!$X$6:$AC$132,2,FALSE)="","",VLOOKUP(Table1[[#This Row],[Budget Code Description]],Dimentions!$X$6:$AC$132,2,FALSE)),"")</f>
        <v/>
      </c>
      <c r="G2935" s="143" t="str">
        <f>IFERROR(VLOOKUP(Table1[[#This Row],[Budget Code Description]],Dimentions!$X$6:$AC$132,3,FALSE),"")</f>
        <v/>
      </c>
      <c r="H2935" s="64" t="str">
        <f>IFERROR(VLOOKUP(Table1[[#This Row],[Account]],Dimentions!$S$6:$V$233,2,FALSE),"")</f>
        <v/>
      </c>
      <c r="I2935" s="62">
        <f>_xlfn.NUMBERVALUE(LEFT(Table1[[#This Row],[Account]],1))</f>
        <v>0</v>
      </c>
      <c r="J2935" s="62" t="str">
        <f>IFERROR(VLOOKUP(Table1[[#This Row],[Budget Code Description]],Table6[#All],7,FALSE),"")</f>
        <v/>
      </c>
      <c r="K2935" s="143" t="str">
        <f>IFERROR(VLOOKUP(Table1[[#This Row],[Budget Code Description]],Table6[#All],8,FALSE),"")</f>
        <v/>
      </c>
      <c r="L2935" s="63"/>
      <c r="M2935" s="65" t="str">
        <f>IFERROR(VLOOKUP(Table1[[#This Row],[Staff ID]],Table2[],2,FALSE),"")</f>
        <v/>
      </c>
      <c r="N2935" s="211" t="str">
        <f>IFERROR(IF(VLOOKUP(Table1[[#This Row],[Budget Code Description]],Dimentions!$X$6:$AC$97,4,FALSE)="","",VLOOKUP(Table1[[#This Row],[Budget Code Description]],Dimentions!$X$6:$AC$97,4,FALSE)),"")</f>
        <v/>
      </c>
      <c r="O2935" s="65" t="str">
        <f>IFERROR(VLOOKUP(Table1[[#This Row],[Vendor ID]],Table549[],2,FALSE),"")</f>
        <v/>
      </c>
      <c r="P2935" s="63"/>
      <c r="Q2935" s="143" t="str">
        <f>IF(Table1[[#This Row],[Posting Date]]&lt;&gt;"",$D$9,"")</f>
        <v/>
      </c>
      <c r="R2935" s="159" t="str">
        <f>IF(Table1[[#This Row],[Posting Date]]&lt;&gt;"",$D$10,"")</f>
        <v/>
      </c>
      <c r="S2935" s="66"/>
      <c r="T2935" s="63"/>
      <c r="U2935" s="67"/>
      <c r="V2935" s="67"/>
      <c r="W2935" s="67" t="str">
        <f t="shared" si="46"/>
        <v/>
      </c>
      <c r="X2935" s="161" t="str">
        <f>IF(E2935="","",(IF(Table1[[#This Row],[Cur]]="USD",Table1[[#This Row],[Cur_Amount Debit]],Table1[[#This Row],[Cur_Amount Debit]]/Table1[[#This Row],[Exchange Rate]])))</f>
        <v/>
      </c>
      <c r="Y2935" s="161" t="str">
        <f>IF(E2935="","",(IF(Table1[[#This Row],[Cur]]="USD",Table1[[#This Row],[Cur_Amount Credit]],Table1[[#This Row],[Cur_Amount Credit]]/ExchangeRate)))</f>
        <v/>
      </c>
      <c r="Z2935" s="203" t="str">
        <f>IF(E2935="","",(Table1[[#This Row],[Debit USD]]-Table1[[#This Row],[Credit USD]]))</f>
        <v/>
      </c>
      <c r="AA2935" s="122"/>
      <c r="AB2935" s="1"/>
      <c r="AC2935" s="15"/>
      <c r="AD2935" s="15" t="str">
        <f>IF(AND(OR(Table1[[#This Row],[Account]]="15030",Table1[[#This Row],[Account]]="15035",Table1[[#This Row],[Account]]="20150"),Table1[[#This Row],[Vendor ID]]=""),1,"")</f>
        <v/>
      </c>
      <c r="AE2935" s="15"/>
      <c r="AF2935" s="15"/>
      <c r="AG2935" s="15"/>
      <c r="AH2935" s="46" t="str">
        <f>IF(Table1[[#This Row],[Posting Date]]&lt;&gt;"","GJ-"&amp;CountryID,"")</f>
        <v/>
      </c>
      <c r="AI2935" s="59" t="str">
        <f>IF(Table1[[#This Row],[Posting Date]]&lt;&gt;"",Table1[[#This Row],[Posting Date]],"")</f>
        <v/>
      </c>
      <c r="AJ2935" s="46"/>
      <c r="AK2935" s="46" t="str">
        <f>IF(Table1[[#This Row],[Description]]&lt;&gt;"",Table1[[#This Row],[Description]],"")</f>
        <v/>
      </c>
      <c r="AL2935" s="46" t="str">
        <f>IF(Table1[[#This Row],[Posting Date]]&lt;&gt;"",Table1[[#This Row],[Reference Number]],"")</f>
        <v/>
      </c>
      <c r="AM2935" s="46" t="str">
        <f>TRIM(Table1[[#This Row],[Line '#]])</f>
        <v/>
      </c>
      <c r="AN2935" s="46" t="str">
        <f>TRIM(Table1[[#This Row],[Account]])</f>
        <v/>
      </c>
      <c r="AO2935" s="46" t="str">
        <f>IF(Table1[[#This Row],[Posting Date]]&lt;&gt;"",$D$5,"")</f>
        <v/>
      </c>
      <c r="AP2935" s="46" t="str">
        <f>TRIM(Table1[[#This Row],[Departments-Prgrams]])</f>
        <v/>
      </c>
      <c r="AQ2935" s="46" t="str">
        <f>TRIM(Table1[[#This Row],[Grant]])</f>
        <v/>
      </c>
      <c r="AR2935" s="46" t="str">
        <f>TRIM(Table1[[#This Row],[Staff ID]])</f>
        <v/>
      </c>
      <c r="AS2935" s="46" t="str">
        <f>IF(TRIM(Table1[[#This Row],[Budget Code]])=0,"",TRIM(Table1[[#This Row],[Budget Code]]))</f>
        <v/>
      </c>
      <c r="AT2935" s="46" t="str">
        <f>IF(Table1[[#This Row],[Line Description]]&lt;&gt;"",Table1[[#This Row],[Line Description]],"")</f>
        <v/>
      </c>
      <c r="AU2935" s="46" t="str">
        <f>IF(Table1[[#This Row],[Cur_Amount Debit]]&gt;0,ROUND(Table1[[#This Row],[Cur_Amount Debit]],2),"")</f>
        <v/>
      </c>
      <c r="AV2935" s="46" t="str">
        <f>IF(Table1[[#This Row],[Cur_Amount Credit]]&gt;0,ROUND(Table1[[#This Row],[Cur_Amount Credit]],2),"")</f>
        <v/>
      </c>
      <c r="AW2935" s="46" t="str">
        <f>LEFT(Table1[[#This Row],[Cur]],3)</f>
        <v/>
      </c>
      <c r="AX2935" s="59"/>
      <c r="AY2935" s="46"/>
      <c r="AZ2935" s="46" t="str">
        <f>IF(Table1[[#This Row],[Cur]]&lt;&gt;"",IF(Table1[[#This Row],[Cur]]="USD","",ExchangeRate),"")</f>
        <v/>
      </c>
      <c r="BA2935" s="46" t="str">
        <f>IF(Table1[[#This Row],[Grant]]&lt;&gt;"",VLOOKUP(Table1[[#This Row],[Grant]],Grants!B:D,3),"")</f>
        <v/>
      </c>
      <c r="BB2935" s="46" t="str">
        <f>TRIM(Table1[[#This Row],[Vendor ID]])</f>
        <v/>
      </c>
      <c r="BC2935">
        <f>IF(Table1[[#This Row],[Reference Number]]=Q2934,BC2934,BC2934+1)</f>
        <v>2</v>
      </c>
    </row>
    <row r="2936" spans="1:55" ht="11.25" hidden="1" customHeight="1">
      <c r="A2936" s="1"/>
      <c r="B2936" s="88" t="str">
        <f>IF(Table1[[#This Row],[Posting Date]]&lt;&gt;"",IF(Table1[[#This Row],[Reference Number]]=Q2935,B2935+1,1),"")</f>
        <v/>
      </c>
      <c r="C2936" s="61"/>
      <c r="D2936" s="61"/>
      <c r="E2936" s="218"/>
      <c r="F2936" s="143" t="str">
        <f>IFERROR(IF(VLOOKUP(Table1[[#This Row],[Budget Code Description]],Dimentions!$X$6:$AC$132,2,FALSE)="","",VLOOKUP(Table1[[#This Row],[Budget Code Description]],Dimentions!$X$6:$AC$132,2,FALSE)),"")</f>
        <v/>
      </c>
      <c r="G2936" s="143" t="str">
        <f>IFERROR(VLOOKUP(Table1[[#This Row],[Budget Code Description]],Dimentions!$X$6:$AC$132,3,FALSE),"")</f>
        <v/>
      </c>
      <c r="H2936" s="64" t="str">
        <f>IFERROR(VLOOKUP(Table1[[#This Row],[Account]],Dimentions!$S$6:$V$233,2,FALSE),"")</f>
        <v/>
      </c>
      <c r="I2936" s="62">
        <f>_xlfn.NUMBERVALUE(LEFT(Table1[[#This Row],[Account]],1))</f>
        <v>0</v>
      </c>
      <c r="J2936" s="62" t="str">
        <f>IFERROR(VLOOKUP(Table1[[#This Row],[Budget Code Description]],Table6[#All],7,FALSE),"")</f>
        <v/>
      </c>
      <c r="K2936" s="143" t="str">
        <f>IFERROR(VLOOKUP(Table1[[#This Row],[Budget Code Description]],Table6[#All],8,FALSE),"")</f>
        <v/>
      </c>
      <c r="L2936" s="63"/>
      <c r="M2936" s="65" t="str">
        <f>IFERROR(VLOOKUP(Table1[[#This Row],[Staff ID]],Table2[],2,FALSE),"")</f>
        <v/>
      </c>
      <c r="N2936" s="211" t="str">
        <f>IFERROR(IF(VLOOKUP(Table1[[#This Row],[Budget Code Description]],Dimentions!$X$6:$AC$97,4,FALSE)="","",VLOOKUP(Table1[[#This Row],[Budget Code Description]],Dimentions!$X$6:$AC$97,4,FALSE)),"")</f>
        <v/>
      </c>
      <c r="O2936" s="65" t="str">
        <f>IFERROR(VLOOKUP(Table1[[#This Row],[Vendor ID]],Table549[],2,FALSE),"")</f>
        <v/>
      </c>
      <c r="P2936" s="63"/>
      <c r="Q2936" s="143" t="str">
        <f>IF(Table1[[#This Row],[Posting Date]]&lt;&gt;"",$D$9,"")</f>
        <v/>
      </c>
      <c r="R2936" s="159" t="str">
        <f>IF(Table1[[#This Row],[Posting Date]]&lt;&gt;"",$D$10,"")</f>
        <v/>
      </c>
      <c r="S2936" s="66"/>
      <c r="T2936" s="63"/>
      <c r="U2936" s="67"/>
      <c r="V2936" s="67"/>
      <c r="W2936" s="67" t="str">
        <f t="shared" si="46"/>
        <v/>
      </c>
      <c r="X2936" s="161" t="str">
        <f>IF(E2936="","",(IF(Table1[[#This Row],[Cur]]="USD",Table1[[#This Row],[Cur_Amount Debit]],Table1[[#This Row],[Cur_Amount Debit]]/Table1[[#This Row],[Exchange Rate]])))</f>
        <v/>
      </c>
      <c r="Y2936" s="161" t="str">
        <f>IF(E2936="","",(IF(Table1[[#This Row],[Cur]]="USD",Table1[[#This Row],[Cur_Amount Credit]],Table1[[#This Row],[Cur_Amount Credit]]/ExchangeRate)))</f>
        <v/>
      </c>
      <c r="Z2936" s="203" t="str">
        <f>IF(E2936="","",(Table1[[#This Row],[Debit USD]]-Table1[[#This Row],[Credit USD]]))</f>
        <v/>
      </c>
      <c r="AA2936" s="122"/>
      <c r="AB2936" s="1"/>
      <c r="AC2936" s="15"/>
      <c r="AD2936" s="15" t="str">
        <f>IF(AND(OR(Table1[[#This Row],[Account]]="15030",Table1[[#This Row],[Account]]="15035",Table1[[#This Row],[Account]]="20150"),Table1[[#This Row],[Vendor ID]]=""),1,"")</f>
        <v/>
      </c>
      <c r="AE2936" s="15"/>
      <c r="AF2936" s="15"/>
      <c r="AG2936" s="15"/>
      <c r="AH2936" s="46" t="str">
        <f>IF(Table1[[#This Row],[Posting Date]]&lt;&gt;"","GJ-"&amp;CountryID,"")</f>
        <v/>
      </c>
      <c r="AI2936" s="59" t="str">
        <f>IF(Table1[[#This Row],[Posting Date]]&lt;&gt;"",Table1[[#This Row],[Posting Date]],"")</f>
        <v/>
      </c>
      <c r="AJ2936" s="46"/>
      <c r="AK2936" s="46" t="str">
        <f>IF(Table1[[#This Row],[Description]]&lt;&gt;"",Table1[[#This Row],[Description]],"")</f>
        <v/>
      </c>
      <c r="AL2936" s="46" t="str">
        <f>IF(Table1[[#This Row],[Posting Date]]&lt;&gt;"",Table1[[#This Row],[Reference Number]],"")</f>
        <v/>
      </c>
      <c r="AM2936" s="46" t="str">
        <f>TRIM(Table1[[#This Row],[Line '#]])</f>
        <v/>
      </c>
      <c r="AN2936" s="46" t="str">
        <f>TRIM(Table1[[#This Row],[Account]])</f>
        <v/>
      </c>
      <c r="AO2936" s="46" t="str">
        <f>IF(Table1[[#This Row],[Posting Date]]&lt;&gt;"",$D$5,"")</f>
        <v/>
      </c>
      <c r="AP2936" s="46" t="str">
        <f>TRIM(Table1[[#This Row],[Departments-Prgrams]])</f>
        <v/>
      </c>
      <c r="AQ2936" s="46" t="str">
        <f>TRIM(Table1[[#This Row],[Grant]])</f>
        <v/>
      </c>
      <c r="AR2936" s="46" t="str">
        <f>TRIM(Table1[[#This Row],[Staff ID]])</f>
        <v/>
      </c>
      <c r="AS2936" s="46" t="str">
        <f>IF(TRIM(Table1[[#This Row],[Budget Code]])=0,"",TRIM(Table1[[#This Row],[Budget Code]]))</f>
        <v/>
      </c>
      <c r="AT2936" s="46" t="str">
        <f>IF(Table1[[#This Row],[Line Description]]&lt;&gt;"",Table1[[#This Row],[Line Description]],"")</f>
        <v/>
      </c>
      <c r="AU2936" s="46" t="str">
        <f>IF(Table1[[#This Row],[Cur_Amount Debit]]&gt;0,ROUND(Table1[[#This Row],[Cur_Amount Debit]],2),"")</f>
        <v/>
      </c>
      <c r="AV2936" s="46" t="str">
        <f>IF(Table1[[#This Row],[Cur_Amount Credit]]&gt;0,ROUND(Table1[[#This Row],[Cur_Amount Credit]],2),"")</f>
        <v/>
      </c>
      <c r="AW2936" s="46" t="str">
        <f>LEFT(Table1[[#This Row],[Cur]],3)</f>
        <v/>
      </c>
      <c r="AX2936" s="59"/>
      <c r="AY2936" s="46"/>
      <c r="AZ2936" s="46" t="str">
        <f>IF(Table1[[#This Row],[Cur]]&lt;&gt;"",IF(Table1[[#This Row],[Cur]]="USD","",ExchangeRate),"")</f>
        <v/>
      </c>
      <c r="BA2936" s="46" t="str">
        <f>IF(Table1[[#This Row],[Grant]]&lt;&gt;"",VLOOKUP(Table1[[#This Row],[Grant]],Grants!B:D,3),"")</f>
        <v/>
      </c>
      <c r="BB2936" s="46" t="str">
        <f>TRIM(Table1[[#This Row],[Vendor ID]])</f>
        <v/>
      </c>
      <c r="BC2936">
        <f>IF(Table1[[#This Row],[Reference Number]]=Q2935,BC2935,BC2935+1)</f>
        <v>2</v>
      </c>
    </row>
    <row r="2937" spans="1:55" ht="11.25" hidden="1" customHeight="1">
      <c r="A2937" s="1"/>
      <c r="B2937" s="88" t="str">
        <f>IF(Table1[[#This Row],[Posting Date]]&lt;&gt;"",IF(Table1[[#This Row],[Reference Number]]=Q2936,B2936+1,1),"")</f>
        <v/>
      </c>
      <c r="C2937" s="61"/>
      <c r="D2937" s="61"/>
      <c r="E2937" s="218"/>
      <c r="F2937" s="143" t="str">
        <f>IFERROR(IF(VLOOKUP(Table1[[#This Row],[Budget Code Description]],Dimentions!$X$6:$AC$132,2,FALSE)="","",VLOOKUP(Table1[[#This Row],[Budget Code Description]],Dimentions!$X$6:$AC$132,2,FALSE)),"")</f>
        <v/>
      </c>
      <c r="G2937" s="143" t="str">
        <f>IFERROR(VLOOKUP(Table1[[#This Row],[Budget Code Description]],Dimentions!$X$6:$AC$132,3,FALSE),"")</f>
        <v/>
      </c>
      <c r="H2937" s="64" t="str">
        <f>IFERROR(VLOOKUP(Table1[[#This Row],[Account]],Dimentions!$S$6:$V$233,2,FALSE),"")</f>
        <v/>
      </c>
      <c r="I2937" s="62">
        <f>_xlfn.NUMBERVALUE(LEFT(Table1[[#This Row],[Account]],1))</f>
        <v>0</v>
      </c>
      <c r="J2937" s="62" t="str">
        <f>IFERROR(VLOOKUP(Table1[[#This Row],[Budget Code Description]],Table6[#All],7,FALSE),"")</f>
        <v/>
      </c>
      <c r="K2937" s="143" t="str">
        <f>IFERROR(VLOOKUP(Table1[[#This Row],[Budget Code Description]],Table6[#All],8,FALSE),"")</f>
        <v/>
      </c>
      <c r="L2937" s="63"/>
      <c r="M2937" s="65" t="str">
        <f>IFERROR(VLOOKUP(Table1[[#This Row],[Staff ID]],Table2[],2,FALSE),"")</f>
        <v/>
      </c>
      <c r="N2937" s="211" t="str">
        <f>IFERROR(IF(VLOOKUP(Table1[[#This Row],[Budget Code Description]],Dimentions!$X$6:$AC$97,4,FALSE)="","",VLOOKUP(Table1[[#This Row],[Budget Code Description]],Dimentions!$X$6:$AC$97,4,FALSE)),"")</f>
        <v/>
      </c>
      <c r="O2937" s="65" t="str">
        <f>IFERROR(VLOOKUP(Table1[[#This Row],[Vendor ID]],Table549[],2,FALSE),"")</f>
        <v/>
      </c>
      <c r="P2937" s="63"/>
      <c r="Q2937" s="143" t="str">
        <f>IF(Table1[[#This Row],[Posting Date]]&lt;&gt;"",$D$9,"")</f>
        <v/>
      </c>
      <c r="R2937" s="159" t="str">
        <f>IF(Table1[[#This Row],[Posting Date]]&lt;&gt;"",$D$10,"")</f>
        <v/>
      </c>
      <c r="S2937" s="66"/>
      <c r="T2937" s="63"/>
      <c r="U2937" s="67"/>
      <c r="V2937" s="67"/>
      <c r="W2937" s="67" t="str">
        <f t="shared" si="46"/>
        <v/>
      </c>
      <c r="X2937" s="161" t="str">
        <f>IF(E2937="","",(IF(Table1[[#This Row],[Cur]]="USD",Table1[[#This Row],[Cur_Amount Debit]],Table1[[#This Row],[Cur_Amount Debit]]/Table1[[#This Row],[Exchange Rate]])))</f>
        <v/>
      </c>
      <c r="Y2937" s="161" t="str">
        <f>IF(E2937="","",(IF(Table1[[#This Row],[Cur]]="USD",Table1[[#This Row],[Cur_Amount Credit]],Table1[[#This Row],[Cur_Amount Credit]]/ExchangeRate)))</f>
        <v/>
      </c>
      <c r="Z2937" s="203" t="str">
        <f>IF(E2937="","",(Table1[[#This Row],[Debit USD]]-Table1[[#This Row],[Credit USD]]))</f>
        <v/>
      </c>
      <c r="AA2937" s="122"/>
      <c r="AB2937" s="1"/>
      <c r="AC2937" s="15"/>
      <c r="AD2937" s="15" t="str">
        <f>IF(AND(OR(Table1[[#This Row],[Account]]="15030",Table1[[#This Row],[Account]]="15035",Table1[[#This Row],[Account]]="20150"),Table1[[#This Row],[Vendor ID]]=""),1,"")</f>
        <v/>
      </c>
      <c r="AE2937" s="15"/>
      <c r="AF2937" s="15"/>
      <c r="AG2937" s="15"/>
      <c r="AH2937" s="46" t="str">
        <f>IF(Table1[[#This Row],[Posting Date]]&lt;&gt;"","GJ-"&amp;CountryID,"")</f>
        <v/>
      </c>
      <c r="AI2937" s="59" t="str">
        <f>IF(Table1[[#This Row],[Posting Date]]&lt;&gt;"",Table1[[#This Row],[Posting Date]],"")</f>
        <v/>
      </c>
      <c r="AJ2937" s="46"/>
      <c r="AK2937" s="46" t="str">
        <f>IF(Table1[[#This Row],[Description]]&lt;&gt;"",Table1[[#This Row],[Description]],"")</f>
        <v/>
      </c>
      <c r="AL2937" s="46" t="str">
        <f>IF(Table1[[#This Row],[Posting Date]]&lt;&gt;"",Table1[[#This Row],[Reference Number]],"")</f>
        <v/>
      </c>
      <c r="AM2937" s="46" t="str">
        <f>TRIM(Table1[[#This Row],[Line '#]])</f>
        <v/>
      </c>
      <c r="AN2937" s="46" t="str">
        <f>TRIM(Table1[[#This Row],[Account]])</f>
        <v/>
      </c>
      <c r="AO2937" s="46" t="str">
        <f>IF(Table1[[#This Row],[Posting Date]]&lt;&gt;"",$D$5,"")</f>
        <v/>
      </c>
      <c r="AP2937" s="46" t="str">
        <f>TRIM(Table1[[#This Row],[Departments-Prgrams]])</f>
        <v/>
      </c>
      <c r="AQ2937" s="46" t="str">
        <f>TRIM(Table1[[#This Row],[Grant]])</f>
        <v/>
      </c>
      <c r="AR2937" s="46" t="str">
        <f>TRIM(Table1[[#This Row],[Staff ID]])</f>
        <v/>
      </c>
      <c r="AS2937" s="46" t="str">
        <f>IF(TRIM(Table1[[#This Row],[Budget Code]])=0,"",TRIM(Table1[[#This Row],[Budget Code]]))</f>
        <v/>
      </c>
      <c r="AT2937" s="46" t="str">
        <f>IF(Table1[[#This Row],[Line Description]]&lt;&gt;"",Table1[[#This Row],[Line Description]],"")</f>
        <v/>
      </c>
      <c r="AU2937" s="46" t="str">
        <f>IF(Table1[[#This Row],[Cur_Amount Debit]]&gt;0,ROUND(Table1[[#This Row],[Cur_Amount Debit]],2),"")</f>
        <v/>
      </c>
      <c r="AV2937" s="46" t="str">
        <f>IF(Table1[[#This Row],[Cur_Amount Credit]]&gt;0,ROUND(Table1[[#This Row],[Cur_Amount Credit]],2),"")</f>
        <v/>
      </c>
      <c r="AW2937" s="46" t="str">
        <f>LEFT(Table1[[#This Row],[Cur]],3)</f>
        <v/>
      </c>
      <c r="AX2937" s="59"/>
      <c r="AY2937" s="46"/>
      <c r="AZ2937" s="46" t="str">
        <f>IF(Table1[[#This Row],[Cur]]&lt;&gt;"",IF(Table1[[#This Row],[Cur]]="USD","",ExchangeRate),"")</f>
        <v/>
      </c>
      <c r="BA2937" s="46" t="str">
        <f>IF(Table1[[#This Row],[Grant]]&lt;&gt;"",VLOOKUP(Table1[[#This Row],[Grant]],Grants!B:D,3),"")</f>
        <v/>
      </c>
      <c r="BB2937" s="46" t="str">
        <f>TRIM(Table1[[#This Row],[Vendor ID]])</f>
        <v/>
      </c>
      <c r="BC2937">
        <f>IF(Table1[[#This Row],[Reference Number]]=Q2936,BC2936,BC2936+1)</f>
        <v>2</v>
      </c>
    </row>
    <row r="2938" spans="1:55" ht="11.25" hidden="1" customHeight="1">
      <c r="A2938" s="1"/>
      <c r="B2938" s="88" t="str">
        <f>IF(Table1[[#This Row],[Posting Date]]&lt;&gt;"",IF(Table1[[#This Row],[Reference Number]]=Q2937,B2937+1,1),"")</f>
        <v/>
      </c>
      <c r="C2938" s="61"/>
      <c r="D2938" s="61"/>
      <c r="E2938" s="218"/>
      <c r="F2938" s="143" t="str">
        <f>IFERROR(IF(VLOOKUP(Table1[[#This Row],[Budget Code Description]],Dimentions!$X$6:$AC$132,2,FALSE)="","",VLOOKUP(Table1[[#This Row],[Budget Code Description]],Dimentions!$X$6:$AC$132,2,FALSE)),"")</f>
        <v/>
      </c>
      <c r="G2938" s="143" t="str">
        <f>IFERROR(VLOOKUP(Table1[[#This Row],[Budget Code Description]],Dimentions!$X$6:$AC$132,3,FALSE),"")</f>
        <v/>
      </c>
      <c r="H2938" s="64" t="str">
        <f>IFERROR(VLOOKUP(Table1[[#This Row],[Account]],Dimentions!$S$6:$V$233,2,FALSE),"")</f>
        <v/>
      </c>
      <c r="I2938" s="62">
        <f>_xlfn.NUMBERVALUE(LEFT(Table1[[#This Row],[Account]],1))</f>
        <v>0</v>
      </c>
      <c r="J2938" s="62" t="str">
        <f>IFERROR(VLOOKUP(Table1[[#This Row],[Budget Code Description]],Table6[#All],7,FALSE),"")</f>
        <v/>
      </c>
      <c r="K2938" s="143" t="str">
        <f>IFERROR(VLOOKUP(Table1[[#This Row],[Budget Code Description]],Table6[#All],8,FALSE),"")</f>
        <v/>
      </c>
      <c r="L2938" s="63"/>
      <c r="M2938" s="65" t="str">
        <f>IFERROR(VLOOKUP(Table1[[#This Row],[Staff ID]],Table2[],2,FALSE),"")</f>
        <v/>
      </c>
      <c r="N2938" s="211" t="str">
        <f>IFERROR(IF(VLOOKUP(Table1[[#This Row],[Budget Code Description]],Dimentions!$X$6:$AC$97,4,FALSE)="","",VLOOKUP(Table1[[#This Row],[Budget Code Description]],Dimentions!$X$6:$AC$97,4,FALSE)),"")</f>
        <v/>
      </c>
      <c r="O2938" s="65" t="str">
        <f>IFERROR(VLOOKUP(Table1[[#This Row],[Vendor ID]],Table549[],2,FALSE),"")</f>
        <v/>
      </c>
      <c r="P2938" s="63"/>
      <c r="Q2938" s="143" t="str">
        <f>IF(Table1[[#This Row],[Posting Date]]&lt;&gt;"",$D$9,"")</f>
        <v/>
      </c>
      <c r="R2938" s="159" t="str">
        <f>IF(Table1[[#This Row],[Posting Date]]&lt;&gt;"",$D$10,"")</f>
        <v/>
      </c>
      <c r="S2938" s="66"/>
      <c r="T2938" s="63"/>
      <c r="U2938" s="67"/>
      <c r="V2938" s="67"/>
      <c r="W2938" s="67" t="str">
        <f t="shared" si="46"/>
        <v/>
      </c>
      <c r="X2938" s="161" t="str">
        <f>IF(E2938="","",(IF(Table1[[#This Row],[Cur]]="USD",Table1[[#This Row],[Cur_Amount Debit]],Table1[[#This Row],[Cur_Amount Debit]]/Table1[[#This Row],[Exchange Rate]])))</f>
        <v/>
      </c>
      <c r="Y2938" s="161" t="str">
        <f>IF(E2938="","",(IF(Table1[[#This Row],[Cur]]="USD",Table1[[#This Row],[Cur_Amount Credit]],Table1[[#This Row],[Cur_Amount Credit]]/ExchangeRate)))</f>
        <v/>
      </c>
      <c r="Z2938" s="203" t="str">
        <f>IF(E2938="","",(Table1[[#This Row],[Debit USD]]-Table1[[#This Row],[Credit USD]]))</f>
        <v/>
      </c>
      <c r="AA2938" s="122"/>
      <c r="AB2938" s="1"/>
      <c r="AC2938" s="15"/>
      <c r="AD2938" s="15" t="str">
        <f>IF(AND(OR(Table1[[#This Row],[Account]]="15030",Table1[[#This Row],[Account]]="15035",Table1[[#This Row],[Account]]="20150"),Table1[[#This Row],[Vendor ID]]=""),1,"")</f>
        <v/>
      </c>
      <c r="AE2938" s="15"/>
      <c r="AF2938" s="15"/>
      <c r="AG2938" s="15"/>
      <c r="AH2938" s="46" t="str">
        <f>IF(Table1[[#This Row],[Posting Date]]&lt;&gt;"","GJ-"&amp;CountryID,"")</f>
        <v/>
      </c>
      <c r="AI2938" s="59" t="str">
        <f>IF(Table1[[#This Row],[Posting Date]]&lt;&gt;"",Table1[[#This Row],[Posting Date]],"")</f>
        <v/>
      </c>
      <c r="AJ2938" s="46"/>
      <c r="AK2938" s="46" t="str">
        <f>IF(Table1[[#This Row],[Description]]&lt;&gt;"",Table1[[#This Row],[Description]],"")</f>
        <v/>
      </c>
      <c r="AL2938" s="46" t="str">
        <f>IF(Table1[[#This Row],[Posting Date]]&lt;&gt;"",Table1[[#This Row],[Reference Number]],"")</f>
        <v/>
      </c>
      <c r="AM2938" s="46" t="str">
        <f>TRIM(Table1[[#This Row],[Line '#]])</f>
        <v/>
      </c>
      <c r="AN2938" s="46" t="str">
        <f>TRIM(Table1[[#This Row],[Account]])</f>
        <v/>
      </c>
      <c r="AO2938" s="46" t="str">
        <f>IF(Table1[[#This Row],[Posting Date]]&lt;&gt;"",$D$5,"")</f>
        <v/>
      </c>
      <c r="AP2938" s="46" t="str">
        <f>TRIM(Table1[[#This Row],[Departments-Prgrams]])</f>
        <v/>
      </c>
      <c r="AQ2938" s="46" t="str">
        <f>TRIM(Table1[[#This Row],[Grant]])</f>
        <v/>
      </c>
      <c r="AR2938" s="46" t="str">
        <f>TRIM(Table1[[#This Row],[Staff ID]])</f>
        <v/>
      </c>
      <c r="AS2938" s="46" t="str">
        <f>IF(TRIM(Table1[[#This Row],[Budget Code]])=0,"",TRIM(Table1[[#This Row],[Budget Code]]))</f>
        <v/>
      </c>
      <c r="AT2938" s="46" t="str">
        <f>IF(Table1[[#This Row],[Line Description]]&lt;&gt;"",Table1[[#This Row],[Line Description]],"")</f>
        <v/>
      </c>
      <c r="AU2938" s="46" t="str">
        <f>IF(Table1[[#This Row],[Cur_Amount Debit]]&gt;0,ROUND(Table1[[#This Row],[Cur_Amount Debit]],2),"")</f>
        <v/>
      </c>
      <c r="AV2938" s="46" t="str">
        <f>IF(Table1[[#This Row],[Cur_Amount Credit]]&gt;0,ROUND(Table1[[#This Row],[Cur_Amount Credit]],2),"")</f>
        <v/>
      </c>
      <c r="AW2938" s="46" t="str">
        <f>LEFT(Table1[[#This Row],[Cur]],3)</f>
        <v/>
      </c>
      <c r="AX2938" s="59"/>
      <c r="AY2938" s="46"/>
      <c r="AZ2938" s="46" t="str">
        <f>IF(Table1[[#This Row],[Cur]]&lt;&gt;"",IF(Table1[[#This Row],[Cur]]="USD","",ExchangeRate),"")</f>
        <v/>
      </c>
      <c r="BA2938" s="46" t="str">
        <f>IF(Table1[[#This Row],[Grant]]&lt;&gt;"",VLOOKUP(Table1[[#This Row],[Grant]],Grants!B:D,3),"")</f>
        <v/>
      </c>
      <c r="BB2938" s="46" t="str">
        <f>TRIM(Table1[[#This Row],[Vendor ID]])</f>
        <v/>
      </c>
      <c r="BC2938">
        <f>IF(Table1[[#This Row],[Reference Number]]=Q2937,BC2937,BC2937+1)</f>
        <v>2</v>
      </c>
    </row>
    <row r="2939" spans="1:55" ht="11.25" hidden="1" customHeight="1">
      <c r="A2939" s="1"/>
      <c r="B2939" s="88" t="str">
        <f>IF(Table1[[#This Row],[Posting Date]]&lt;&gt;"",IF(Table1[[#This Row],[Reference Number]]=Q2938,B2938+1,1),"")</f>
        <v/>
      </c>
      <c r="C2939" s="61"/>
      <c r="D2939" s="61"/>
      <c r="E2939" s="218"/>
      <c r="F2939" s="143" t="str">
        <f>IFERROR(IF(VLOOKUP(Table1[[#This Row],[Budget Code Description]],Dimentions!$X$6:$AC$132,2,FALSE)="","",VLOOKUP(Table1[[#This Row],[Budget Code Description]],Dimentions!$X$6:$AC$132,2,FALSE)),"")</f>
        <v/>
      </c>
      <c r="G2939" s="143" t="str">
        <f>IFERROR(VLOOKUP(Table1[[#This Row],[Budget Code Description]],Dimentions!$X$6:$AC$132,3,FALSE),"")</f>
        <v/>
      </c>
      <c r="H2939" s="64" t="str">
        <f>IFERROR(VLOOKUP(Table1[[#This Row],[Account]],Dimentions!$S$6:$V$233,2,FALSE),"")</f>
        <v/>
      </c>
      <c r="I2939" s="62">
        <f>_xlfn.NUMBERVALUE(LEFT(Table1[[#This Row],[Account]],1))</f>
        <v>0</v>
      </c>
      <c r="J2939" s="62" t="str">
        <f>IFERROR(VLOOKUP(Table1[[#This Row],[Budget Code Description]],Table6[#All],7,FALSE),"")</f>
        <v/>
      </c>
      <c r="K2939" s="143" t="str">
        <f>IFERROR(VLOOKUP(Table1[[#This Row],[Budget Code Description]],Table6[#All],8,FALSE),"")</f>
        <v/>
      </c>
      <c r="L2939" s="63"/>
      <c r="M2939" s="65" t="str">
        <f>IFERROR(VLOOKUP(Table1[[#This Row],[Staff ID]],Table2[],2,FALSE),"")</f>
        <v/>
      </c>
      <c r="N2939" s="211" t="str">
        <f>IFERROR(IF(VLOOKUP(Table1[[#This Row],[Budget Code Description]],Dimentions!$X$6:$AC$97,4,FALSE)="","",VLOOKUP(Table1[[#This Row],[Budget Code Description]],Dimentions!$X$6:$AC$97,4,FALSE)),"")</f>
        <v/>
      </c>
      <c r="O2939" s="65" t="str">
        <f>IFERROR(VLOOKUP(Table1[[#This Row],[Vendor ID]],Table549[],2,FALSE),"")</f>
        <v/>
      </c>
      <c r="P2939" s="63"/>
      <c r="Q2939" s="143" t="str">
        <f>IF(Table1[[#This Row],[Posting Date]]&lt;&gt;"",$D$9,"")</f>
        <v/>
      </c>
      <c r="R2939" s="159" t="str">
        <f>IF(Table1[[#This Row],[Posting Date]]&lt;&gt;"",$D$10,"")</f>
        <v/>
      </c>
      <c r="S2939" s="66"/>
      <c r="T2939" s="63"/>
      <c r="U2939" s="67"/>
      <c r="V2939" s="67"/>
      <c r="W2939" s="67" t="str">
        <f t="shared" si="46"/>
        <v/>
      </c>
      <c r="X2939" s="161" t="str">
        <f>IF(E2939="","",(IF(Table1[[#This Row],[Cur]]="USD",Table1[[#This Row],[Cur_Amount Debit]],Table1[[#This Row],[Cur_Amount Debit]]/Table1[[#This Row],[Exchange Rate]])))</f>
        <v/>
      </c>
      <c r="Y2939" s="161" t="str">
        <f>IF(E2939="","",(IF(Table1[[#This Row],[Cur]]="USD",Table1[[#This Row],[Cur_Amount Credit]],Table1[[#This Row],[Cur_Amount Credit]]/ExchangeRate)))</f>
        <v/>
      </c>
      <c r="Z2939" s="203" t="str">
        <f>IF(E2939="","",(Table1[[#This Row],[Debit USD]]-Table1[[#This Row],[Credit USD]]))</f>
        <v/>
      </c>
      <c r="AA2939" s="122"/>
      <c r="AB2939" s="1"/>
      <c r="AC2939" s="15"/>
      <c r="AD2939" s="15" t="str">
        <f>IF(AND(OR(Table1[[#This Row],[Account]]="15030",Table1[[#This Row],[Account]]="15035",Table1[[#This Row],[Account]]="20150"),Table1[[#This Row],[Vendor ID]]=""),1,"")</f>
        <v/>
      </c>
      <c r="AE2939" s="15"/>
      <c r="AF2939" s="15"/>
      <c r="AG2939" s="15"/>
      <c r="AH2939" s="46" t="str">
        <f>IF(Table1[[#This Row],[Posting Date]]&lt;&gt;"","GJ-"&amp;CountryID,"")</f>
        <v/>
      </c>
      <c r="AI2939" s="59" t="str">
        <f>IF(Table1[[#This Row],[Posting Date]]&lt;&gt;"",Table1[[#This Row],[Posting Date]],"")</f>
        <v/>
      </c>
      <c r="AJ2939" s="46"/>
      <c r="AK2939" s="46" t="str">
        <f>IF(Table1[[#This Row],[Description]]&lt;&gt;"",Table1[[#This Row],[Description]],"")</f>
        <v/>
      </c>
      <c r="AL2939" s="46" t="str">
        <f>IF(Table1[[#This Row],[Posting Date]]&lt;&gt;"",Table1[[#This Row],[Reference Number]],"")</f>
        <v/>
      </c>
      <c r="AM2939" s="46" t="str">
        <f>TRIM(Table1[[#This Row],[Line '#]])</f>
        <v/>
      </c>
      <c r="AN2939" s="46" t="str">
        <f>TRIM(Table1[[#This Row],[Account]])</f>
        <v/>
      </c>
      <c r="AO2939" s="46" t="str">
        <f>IF(Table1[[#This Row],[Posting Date]]&lt;&gt;"",$D$5,"")</f>
        <v/>
      </c>
      <c r="AP2939" s="46" t="str">
        <f>TRIM(Table1[[#This Row],[Departments-Prgrams]])</f>
        <v/>
      </c>
      <c r="AQ2939" s="46" t="str">
        <f>TRIM(Table1[[#This Row],[Grant]])</f>
        <v/>
      </c>
      <c r="AR2939" s="46" t="str">
        <f>TRIM(Table1[[#This Row],[Staff ID]])</f>
        <v/>
      </c>
      <c r="AS2939" s="46" t="str">
        <f>IF(TRIM(Table1[[#This Row],[Budget Code]])=0,"",TRIM(Table1[[#This Row],[Budget Code]]))</f>
        <v/>
      </c>
      <c r="AT2939" s="46" t="str">
        <f>IF(Table1[[#This Row],[Line Description]]&lt;&gt;"",Table1[[#This Row],[Line Description]],"")</f>
        <v/>
      </c>
      <c r="AU2939" s="46" t="str">
        <f>IF(Table1[[#This Row],[Cur_Amount Debit]]&gt;0,ROUND(Table1[[#This Row],[Cur_Amount Debit]],2),"")</f>
        <v/>
      </c>
      <c r="AV2939" s="46" t="str">
        <f>IF(Table1[[#This Row],[Cur_Amount Credit]]&gt;0,ROUND(Table1[[#This Row],[Cur_Amount Credit]],2),"")</f>
        <v/>
      </c>
      <c r="AW2939" s="46" t="str">
        <f>LEFT(Table1[[#This Row],[Cur]],3)</f>
        <v/>
      </c>
      <c r="AX2939" s="59"/>
      <c r="AY2939" s="46"/>
      <c r="AZ2939" s="46" t="str">
        <f>IF(Table1[[#This Row],[Cur]]&lt;&gt;"",IF(Table1[[#This Row],[Cur]]="USD","",ExchangeRate),"")</f>
        <v/>
      </c>
      <c r="BA2939" s="46" t="str">
        <f>IF(Table1[[#This Row],[Grant]]&lt;&gt;"",VLOOKUP(Table1[[#This Row],[Grant]],Grants!B:D,3),"")</f>
        <v/>
      </c>
      <c r="BB2939" s="46" t="str">
        <f>TRIM(Table1[[#This Row],[Vendor ID]])</f>
        <v/>
      </c>
      <c r="BC2939">
        <f>IF(Table1[[#This Row],[Reference Number]]=Q2938,BC2938,BC2938+1)</f>
        <v>2</v>
      </c>
    </row>
    <row r="2940" spans="1:55" ht="11.25" hidden="1" customHeight="1">
      <c r="A2940" s="1"/>
      <c r="B2940" s="88" t="str">
        <f>IF(Table1[[#This Row],[Posting Date]]&lt;&gt;"",IF(Table1[[#This Row],[Reference Number]]=Q2939,B2939+1,1),"")</f>
        <v/>
      </c>
      <c r="C2940" s="61"/>
      <c r="D2940" s="61"/>
      <c r="E2940" s="218"/>
      <c r="F2940" s="143" t="str">
        <f>IFERROR(IF(VLOOKUP(Table1[[#This Row],[Budget Code Description]],Dimentions!$X$6:$AC$132,2,FALSE)="","",VLOOKUP(Table1[[#This Row],[Budget Code Description]],Dimentions!$X$6:$AC$132,2,FALSE)),"")</f>
        <v/>
      </c>
      <c r="G2940" s="143" t="str">
        <f>IFERROR(VLOOKUP(Table1[[#This Row],[Budget Code Description]],Dimentions!$X$6:$AC$132,3,FALSE),"")</f>
        <v/>
      </c>
      <c r="H2940" s="64" t="str">
        <f>IFERROR(VLOOKUP(Table1[[#This Row],[Account]],Dimentions!$S$6:$V$233,2,FALSE),"")</f>
        <v/>
      </c>
      <c r="I2940" s="62">
        <f>_xlfn.NUMBERVALUE(LEFT(Table1[[#This Row],[Account]],1))</f>
        <v>0</v>
      </c>
      <c r="J2940" s="62" t="str">
        <f>IFERROR(VLOOKUP(Table1[[#This Row],[Budget Code Description]],Table6[#All],7,FALSE),"")</f>
        <v/>
      </c>
      <c r="K2940" s="143" t="str">
        <f>IFERROR(VLOOKUP(Table1[[#This Row],[Budget Code Description]],Table6[#All],8,FALSE),"")</f>
        <v/>
      </c>
      <c r="L2940" s="63"/>
      <c r="M2940" s="65" t="str">
        <f>IFERROR(VLOOKUP(Table1[[#This Row],[Staff ID]],Table2[],2,FALSE),"")</f>
        <v/>
      </c>
      <c r="N2940" s="211" t="str">
        <f>IFERROR(IF(VLOOKUP(Table1[[#This Row],[Budget Code Description]],Dimentions!$X$6:$AC$97,4,FALSE)="","",VLOOKUP(Table1[[#This Row],[Budget Code Description]],Dimentions!$X$6:$AC$97,4,FALSE)),"")</f>
        <v/>
      </c>
      <c r="O2940" s="65" t="str">
        <f>IFERROR(VLOOKUP(Table1[[#This Row],[Vendor ID]],Table549[],2,FALSE),"")</f>
        <v/>
      </c>
      <c r="P2940" s="63"/>
      <c r="Q2940" s="143" t="str">
        <f>IF(Table1[[#This Row],[Posting Date]]&lt;&gt;"",$D$9,"")</f>
        <v/>
      </c>
      <c r="R2940" s="159" t="str">
        <f>IF(Table1[[#This Row],[Posting Date]]&lt;&gt;"",$D$10,"")</f>
        <v/>
      </c>
      <c r="S2940" s="66"/>
      <c r="T2940" s="63"/>
      <c r="U2940" s="67"/>
      <c r="V2940" s="67"/>
      <c r="W2940" s="67" t="str">
        <f t="shared" si="46"/>
        <v/>
      </c>
      <c r="X2940" s="161" t="str">
        <f>IF(E2940="","",(IF(Table1[[#This Row],[Cur]]="USD",Table1[[#This Row],[Cur_Amount Debit]],Table1[[#This Row],[Cur_Amount Debit]]/Table1[[#This Row],[Exchange Rate]])))</f>
        <v/>
      </c>
      <c r="Y2940" s="161" t="str">
        <f>IF(E2940="","",(IF(Table1[[#This Row],[Cur]]="USD",Table1[[#This Row],[Cur_Amount Credit]],Table1[[#This Row],[Cur_Amount Credit]]/ExchangeRate)))</f>
        <v/>
      </c>
      <c r="Z2940" s="203" t="str">
        <f>IF(E2940="","",(Table1[[#This Row],[Debit USD]]-Table1[[#This Row],[Credit USD]]))</f>
        <v/>
      </c>
      <c r="AA2940" s="122"/>
      <c r="AB2940" s="1"/>
      <c r="AC2940" s="15"/>
      <c r="AD2940" s="15" t="str">
        <f>IF(AND(OR(Table1[[#This Row],[Account]]="15030",Table1[[#This Row],[Account]]="15035",Table1[[#This Row],[Account]]="20150"),Table1[[#This Row],[Vendor ID]]=""),1,"")</f>
        <v/>
      </c>
      <c r="AE2940" s="15"/>
      <c r="AF2940" s="15"/>
      <c r="AG2940" s="15"/>
      <c r="AH2940" s="46" t="str">
        <f>IF(Table1[[#This Row],[Posting Date]]&lt;&gt;"","GJ-"&amp;CountryID,"")</f>
        <v/>
      </c>
      <c r="AI2940" s="59" t="str">
        <f>IF(Table1[[#This Row],[Posting Date]]&lt;&gt;"",Table1[[#This Row],[Posting Date]],"")</f>
        <v/>
      </c>
      <c r="AJ2940" s="46"/>
      <c r="AK2940" s="46" t="str">
        <f>IF(Table1[[#This Row],[Description]]&lt;&gt;"",Table1[[#This Row],[Description]],"")</f>
        <v/>
      </c>
      <c r="AL2940" s="46" t="str">
        <f>IF(Table1[[#This Row],[Posting Date]]&lt;&gt;"",Table1[[#This Row],[Reference Number]],"")</f>
        <v/>
      </c>
      <c r="AM2940" s="46" t="str">
        <f>TRIM(Table1[[#This Row],[Line '#]])</f>
        <v/>
      </c>
      <c r="AN2940" s="46" t="str">
        <f>TRIM(Table1[[#This Row],[Account]])</f>
        <v/>
      </c>
      <c r="AO2940" s="46" t="str">
        <f>IF(Table1[[#This Row],[Posting Date]]&lt;&gt;"",$D$5,"")</f>
        <v/>
      </c>
      <c r="AP2940" s="46" t="str">
        <f>TRIM(Table1[[#This Row],[Departments-Prgrams]])</f>
        <v/>
      </c>
      <c r="AQ2940" s="46" t="str">
        <f>TRIM(Table1[[#This Row],[Grant]])</f>
        <v/>
      </c>
      <c r="AR2940" s="46" t="str">
        <f>TRIM(Table1[[#This Row],[Staff ID]])</f>
        <v/>
      </c>
      <c r="AS2940" s="46" t="str">
        <f>IF(TRIM(Table1[[#This Row],[Budget Code]])=0,"",TRIM(Table1[[#This Row],[Budget Code]]))</f>
        <v/>
      </c>
      <c r="AT2940" s="46" t="str">
        <f>IF(Table1[[#This Row],[Line Description]]&lt;&gt;"",Table1[[#This Row],[Line Description]],"")</f>
        <v/>
      </c>
      <c r="AU2940" s="46" t="str">
        <f>IF(Table1[[#This Row],[Cur_Amount Debit]]&gt;0,ROUND(Table1[[#This Row],[Cur_Amount Debit]],2),"")</f>
        <v/>
      </c>
      <c r="AV2940" s="46" t="str">
        <f>IF(Table1[[#This Row],[Cur_Amount Credit]]&gt;0,ROUND(Table1[[#This Row],[Cur_Amount Credit]],2),"")</f>
        <v/>
      </c>
      <c r="AW2940" s="46" t="str">
        <f>LEFT(Table1[[#This Row],[Cur]],3)</f>
        <v/>
      </c>
      <c r="AX2940" s="59"/>
      <c r="AY2940" s="46"/>
      <c r="AZ2940" s="46" t="str">
        <f>IF(Table1[[#This Row],[Cur]]&lt;&gt;"",IF(Table1[[#This Row],[Cur]]="USD","",ExchangeRate),"")</f>
        <v/>
      </c>
      <c r="BA2940" s="46" t="str">
        <f>IF(Table1[[#This Row],[Grant]]&lt;&gt;"",VLOOKUP(Table1[[#This Row],[Grant]],Grants!B:D,3),"")</f>
        <v/>
      </c>
      <c r="BB2940" s="46" t="str">
        <f>TRIM(Table1[[#This Row],[Vendor ID]])</f>
        <v/>
      </c>
      <c r="BC2940">
        <f>IF(Table1[[#This Row],[Reference Number]]=Q2939,BC2939,BC2939+1)</f>
        <v>2</v>
      </c>
    </row>
    <row r="2941" spans="1:55" ht="11.25" hidden="1" customHeight="1">
      <c r="A2941" s="1"/>
      <c r="B2941" s="88" t="str">
        <f>IF(Table1[[#This Row],[Posting Date]]&lt;&gt;"",IF(Table1[[#This Row],[Reference Number]]=Q2940,B2940+1,1),"")</f>
        <v/>
      </c>
      <c r="C2941" s="61"/>
      <c r="D2941" s="61"/>
      <c r="E2941" s="218"/>
      <c r="F2941" s="143" t="str">
        <f>IFERROR(IF(VLOOKUP(Table1[[#This Row],[Budget Code Description]],Dimentions!$X$6:$AC$132,2,FALSE)="","",VLOOKUP(Table1[[#This Row],[Budget Code Description]],Dimentions!$X$6:$AC$132,2,FALSE)),"")</f>
        <v/>
      </c>
      <c r="G2941" s="143" t="str">
        <f>IFERROR(VLOOKUP(Table1[[#This Row],[Budget Code Description]],Dimentions!$X$6:$AC$132,3,FALSE),"")</f>
        <v/>
      </c>
      <c r="H2941" s="64" t="str">
        <f>IFERROR(VLOOKUP(Table1[[#This Row],[Account]],Dimentions!$S$6:$V$233,2,FALSE),"")</f>
        <v/>
      </c>
      <c r="I2941" s="62">
        <f>_xlfn.NUMBERVALUE(LEFT(Table1[[#This Row],[Account]],1))</f>
        <v>0</v>
      </c>
      <c r="J2941" s="62" t="str">
        <f>IFERROR(VLOOKUP(Table1[[#This Row],[Budget Code Description]],Table6[#All],7,FALSE),"")</f>
        <v/>
      </c>
      <c r="K2941" s="143" t="str">
        <f>IFERROR(VLOOKUP(Table1[[#This Row],[Budget Code Description]],Table6[#All],8,FALSE),"")</f>
        <v/>
      </c>
      <c r="L2941" s="63"/>
      <c r="M2941" s="65" t="str">
        <f>IFERROR(VLOOKUP(Table1[[#This Row],[Staff ID]],Table2[],2,FALSE),"")</f>
        <v/>
      </c>
      <c r="N2941" s="211" t="str">
        <f>IFERROR(IF(VLOOKUP(Table1[[#This Row],[Budget Code Description]],Dimentions!$X$6:$AC$97,4,FALSE)="","",VLOOKUP(Table1[[#This Row],[Budget Code Description]],Dimentions!$X$6:$AC$97,4,FALSE)),"")</f>
        <v/>
      </c>
      <c r="O2941" s="65" t="str">
        <f>IFERROR(VLOOKUP(Table1[[#This Row],[Vendor ID]],Table549[],2,FALSE),"")</f>
        <v/>
      </c>
      <c r="P2941" s="63"/>
      <c r="Q2941" s="143" t="str">
        <f>IF(Table1[[#This Row],[Posting Date]]&lt;&gt;"",$D$9,"")</f>
        <v/>
      </c>
      <c r="R2941" s="159" t="str">
        <f>IF(Table1[[#This Row],[Posting Date]]&lt;&gt;"",$D$10,"")</f>
        <v/>
      </c>
      <c r="S2941" s="66"/>
      <c r="T2941" s="63"/>
      <c r="U2941" s="67"/>
      <c r="V2941" s="67"/>
      <c r="W2941" s="67" t="str">
        <f t="shared" si="46"/>
        <v/>
      </c>
      <c r="X2941" s="161" t="str">
        <f>IF(E2941="","",(IF(Table1[[#This Row],[Cur]]="USD",Table1[[#This Row],[Cur_Amount Debit]],Table1[[#This Row],[Cur_Amount Debit]]/Table1[[#This Row],[Exchange Rate]])))</f>
        <v/>
      </c>
      <c r="Y2941" s="161" t="str">
        <f>IF(E2941="","",(IF(Table1[[#This Row],[Cur]]="USD",Table1[[#This Row],[Cur_Amount Credit]],Table1[[#This Row],[Cur_Amount Credit]]/ExchangeRate)))</f>
        <v/>
      </c>
      <c r="Z2941" s="203" t="str">
        <f>IF(E2941="","",(Table1[[#This Row],[Debit USD]]-Table1[[#This Row],[Credit USD]]))</f>
        <v/>
      </c>
      <c r="AA2941" s="122"/>
      <c r="AB2941" s="1"/>
      <c r="AC2941" s="15"/>
      <c r="AD2941" s="15" t="str">
        <f>IF(AND(OR(Table1[[#This Row],[Account]]="15030",Table1[[#This Row],[Account]]="15035",Table1[[#This Row],[Account]]="20150"),Table1[[#This Row],[Vendor ID]]=""),1,"")</f>
        <v/>
      </c>
      <c r="AE2941" s="15"/>
      <c r="AF2941" s="15"/>
      <c r="AG2941" s="15"/>
      <c r="AH2941" s="46" t="str">
        <f>IF(Table1[[#This Row],[Posting Date]]&lt;&gt;"","GJ-"&amp;CountryID,"")</f>
        <v/>
      </c>
      <c r="AI2941" s="59" t="str">
        <f>IF(Table1[[#This Row],[Posting Date]]&lt;&gt;"",Table1[[#This Row],[Posting Date]],"")</f>
        <v/>
      </c>
      <c r="AJ2941" s="46"/>
      <c r="AK2941" s="46" t="str">
        <f>IF(Table1[[#This Row],[Description]]&lt;&gt;"",Table1[[#This Row],[Description]],"")</f>
        <v/>
      </c>
      <c r="AL2941" s="46" t="str">
        <f>IF(Table1[[#This Row],[Posting Date]]&lt;&gt;"",Table1[[#This Row],[Reference Number]],"")</f>
        <v/>
      </c>
      <c r="AM2941" s="46" t="str">
        <f>TRIM(Table1[[#This Row],[Line '#]])</f>
        <v/>
      </c>
      <c r="AN2941" s="46" t="str">
        <f>TRIM(Table1[[#This Row],[Account]])</f>
        <v/>
      </c>
      <c r="AO2941" s="46" t="str">
        <f>IF(Table1[[#This Row],[Posting Date]]&lt;&gt;"",$D$5,"")</f>
        <v/>
      </c>
      <c r="AP2941" s="46" t="str">
        <f>TRIM(Table1[[#This Row],[Departments-Prgrams]])</f>
        <v/>
      </c>
      <c r="AQ2941" s="46" t="str">
        <f>TRIM(Table1[[#This Row],[Grant]])</f>
        <v/>
      </c>
      <c r="AR2941" s="46" t="str">
        <f>TRIM(Table1[[#This Row],[Staff ID]])</f>
        <v/>
      </c>
      <c r="AS2941" s="46" t="str">
        <f>IF(TRIM(Table1[[#This Row],[Budget Code]])=0,"",TRIM(Table1[[#This Row],[Budget Code]]))</f>
        <v/>
      </c>
      <c r="AT2941" s="46" t="str">
        <f>IF(Table1[[#This Row],[Line Description]]&lt;&gt;"",Table1[[#This Row],[Line Description]],"")</f>
        <v/>
      </c>
      <c r="AU2941" s="46" t="str">
        <f>IF(Table1[[#This Row],[Cur_Amount Debit]]&gt;0,ROUND(Table1[[#This Row],[Cur_Amount Debit]],2),"")</f>
        <v/>
      </c>
      <c r="AV2941" s="46" t="str">
        <f>IF(Table1[[#This Row],[Cur_Amount Credit]]&gt;0,ROUND(Table1[[#This Row],[Cur_Amount Credit]],2),"")</f>
        <v/>
      </c>
      <c r="AW2941" s="46" t="str">
        <f>LEFT(Table1[[#This Row],[Cur]],3)</f>
        <v/>
      </c>
      <c r="AX2941" s="59"/>
      <c r="AY2941" s="46"/>
      <c r="AZ2941" s="46" t="str">
        <f>IF(Table1[[#This Row],[Cur]]&lt;&gt;"",IF(Table1[[#This Row],[Cur]]="USD","",ExchangeRate),"")</f>
        <v/>
      </c>
      <c r="BA2941" s="46" t="str">
        <f>IF(Table1[[#This Row],[Grant]]&lt;&gt;"",VLOOKUP(Table1[[#This Row],[Grant]],Grants!B:D,3),"")</f>
        <v/>
      </c>
      <c r="BB2941" s="46" t="str">
        <f>TRIM(Table1[[#This Row],[Vendor ID]])</f>
        <v/>
      </c>
      <c r="BC2941">
        <f>IF(Table1[[#This Row],[Reference Number]]=Q2940,BC2940,BC2940+1)</f>
        <v>2</v>
      </c>
    </row>
    <row r="2942" spans="1:55" ht="11.25" hidden="1" customHeight="1">
      <c r="A2942" s="1"/>
      <c r="B2942" s="88" t="str">
        <f>IF(Table1[[#This Row],[Posting Date]]&lt;&gt;"",IF(Table1[[#This Row],[Reference Number]]=Q2941,B2941+1,1),"")</f>
        <v/>
      </c>
      <c r="C2942" s="61"/>
      <c r="D2942" s="61"/>
      <c r="E2942" s="218"/>
      <c r="F2942" s="143" t="str">
        <f>IFERROR(IF(VLOOKUP(Table1[[#This Row],[Budget Code Description]],Dimentions!$X$6:$AC$132,2,FALSE)="","",VLOOKUP(Table1[[#This Row],[Budget Code Description]],Dimentions!$X$6:$AC$132,2,FALSE)),"")</f>
        <v/>
      </c>
      <c r="G2942" s="143" t="str">
        <f>IFERROR(VLOOKUP(Table1[[#This Row],[Budget Code Description]],Dimentions!$X$6:$AC$132,3,FALSE),"")</f>
        <v/>
      </c>
      <c r="H2942" s="64" t="str">
        <f>IFERROR(VLOOKUP(Table1[[#This Row],[Account]],Dimentions!$S$6:$V$233,2,FALSE),"")</f>
        <v/>
      </c>
      <c r="I2942" s="62">
        <f>_xlfn.NUMBERVALUE(LEFT(Table1[[#This Row],[Account]],1))</f>
        <v>0</v>
      </c>
      <c r="J2942" s="62" t="str">
        <f>IFERROR(VLOOKUP(Table1[[#This Row],[Budget Code Description]],Table6[#All],7,FALSE),"")</f>
        <v/>
      </c>
      <c r="K2942" s="143" t="str">
        <f>IFERROR(VLOOKUP(Table1[[#This Row],[Budget Code Description]],Table6[#All],8,FALSE),"")</f>
        <v/>
      </c>
      <c r="L2942" s="63"/>
      <c r="M2942" s="65" t="str">
        <f>IFERROR(VLOOKUP(Table1[[#This Row],[Staff ID]],Table2[],2,FALSE),"")</f>
        <v/>
      </c>
      <c r="N2942" s="211" t="str">
        <f>IFERROR(IF(VLOOKUP(Table1[[#This Row],[Budget Code Description]],Dimentions!$X$6:$AC$97,4,FALSE)="","",VLOOKUP(Table1[[#This Row],[Budget Code Description]],Dimentions!$X$6:$AC$97,4,FALSE)),"")</f>
        <v/>
      </c>
      <c r="O2942" s="65" t="str">
        <f>IFERROR(VLOOKUP(Table1[[#This Row],[Vendor ID]],Table549[],2,FALSE),"")</f>
        <v/>
      </c>
      <c r="P2942" s="63"/>
      <c r="Q2942" s="143" t="str">
        <f>IF(Table1[[#This Row],[Posting Date]]&lt;&gt;"",$D$9,"")</f>
        <v/>
      </c>
      <c r="R2942" s="159" t="str">
        <f>IF(Table1[[#This Row],[Posting Date]]&lt;&gt;"",$D$10,"")</f>
        <v/>
      </c>
      <c r="S2942" s="66"/>
      <c r="T2942" s="63"/>
      <c r="U2942" s="67"/>
      <c r="V2942" s="67"/>
      <c r="W2942" s="67" t="str">
        <f t="shared" si="46"/>
        <v/>
      </c>
      <c r="X2942" s="161" t="str">
        <f>IF(E2942="","",(IF(Table1[[#This Row],[Cur]]="USD",Table1[[#This Row],[Cur_Amount Debit]],Table1[[#This Row],[Cur_Amount Debit]]/Table1[[#This Row],[Exchange Rate]])))</f>
        <v/>
      </c>
      <c r="Y2942" s="161" t="str">
        <f>IF(E2942="","",(IF(Table1[[#This Row],[Cur]]="USD",Table1[[#This Row],[Cur_Amount Credit]],Table1[[#This Row],[Cur_Amount Credit]]/ExchangeRate)))</f>
        <v/>
      </c>
      <c r="Z2942" s="203" t="str">
        <f>IF(E2942="","",(Table1[[#This Row],[Debit USD]]-Table1[[#This Row],[Credit USD]]))</f>
        <v/>
      </c>
      <c r="AA2942" s="122"/>
      <c r="AB2942" s="1"/>
      <c r="AC2942" s="15"/>
      <c r="AD2942" s="15" t="str">
        <f>IF(AND(OR(Table1[[#This Row],[Account]]="15030",Table1[[#This Row],[Account]]="15035",Table1[[#This Row],[Account]]="20150"),Table1[[#This Row],[Vendor ID]]=""),1,"")</f>
        <v/>
      </c>
      <c r="AE2942" s="15"/>
      <c r="AF2942" s="15"/>
      <c r="AG2942" s="15"/>
      <c r="AH2942" s="46" t="str">
        <f>IF(Table1[[#This Row],[Posting Date]]&lt;&gt;"","GJ-"&amp;CountryID,"")</f>
        <v/>
      </c>
      <c r="AI2942" s="59" t="str">
        <f>IF(Table1[[#This Row],[Posting Date]]&lt;&gt;"",Table1[[#This Row],[Posting Date]],"")</f>
        <v/>
      </c>
      <c r="AJ2942" s="46"/>
      <c r="AK2942" s="46" t="str">
        <f>IF(Table1[[#This Row],[Description]]&lt;&gt;"",Table1[[#This Row],[Description]],"")</f>
        <v/>
      </c>
      <c r="AL2942" s="46" t="str">
        <f>IF(Table1[[#This Row],[Posting Date]]&lt;&gt;"",Table1[[#This Row],[Reference Number]],"")</f>
        <v/>
      </c>
      <c r="AM2942" s="46" t="str">
        <f>TRIM(Table1[[#This Row],[Line '#]])</f>
        <v/>
      </c>
      <c r="AN2942" s="46" t="str">
        <f>TRIM(Table1[[#This Row],[Account]])</f>
        <v/>
      </c>
      <c r="AO2942" s="46" t="str">
        <f>IF(Table1[[#This Row],[Posting Date]]&lt;&gt;"",$D$5,"")</f>
        <v/>
      </c>
      <c r="AP2942" s="46" t="str">
        <f>TRIM(Table1[[#This Row],[Departments-Prgrams]])</f>
        <v/>
      </c>
      <c r="AQ2942" s="46" t="str">
        <f>TRIM(Table1[[#This Row],[Grant]])</f>
        <v/>
      </c>
      <c r="AR2942" s="46" t="str">
        <f>TRIM(Table1[[#This Row],[Staff ID]])</f>
        <v/>
      </c>
      <c r="AS2942" s="46" t="str">
        <f>IF(TRIM(Table1[[#This Row],[Budget Code]])=0,"",TRIM(Table1[[#This Row],[Budget Code]]))</f>
        <v/>
      </c>
      <c r="AT2942" s="46" t="str">
        <f>IF(Table1[[#This Row],[Line Description]]&lt;&gt;"",Table1[[#This Row],[Line Description]],"")</f>
        <v/>
      </c>
      <c r="AU2942" s="46" t="str">
        <f>IF(Table1[[#This Row],[Cur_Amount Debit]]&gt;0,ROUND(Table1[[#This Row],[Cur_Amount Debit]],2),"")</f>
        <v/>
      </c>
      <c r="AV2942" s="46" t="str">
        <f>IF(Table1[[#This Row],[Cur_Amount Credit]]&gt;0,ROUND(Table1[[#This Row],[Cur_Amount Credit]],2),"")</f>
        <v/>
      </c>
      <c r="AW2942" s="46" t="str">
        <f>LEFT(Table1[[#This Row],[Cur]],3)</f>
        <v/>
      </c>
      <c r="AX2942" s="59"/>
      <c r="AY2942" s="46"/>
      <c r="AZ2942" s="46" t="str">
        <f>IF(Table1[[#This Row],[Cur]]&lt;&gt;"",IF(Table1[[#This Row],[Cur]]="USD","",ExchangeRate),"")</f>
        <v/>
      </c>
      <c r="BA2942" s="46" t="str">
        <f>IF(Table1[[#This Row],[Grant]]&lt;&gt;"",VLOOKUP(Table1[[#This Row],[Grant]],Grants!B:D,3),"")</f>
        <v/>
      </c>
      <c r="BB2942" s="46" t="str">
        <f>TRIM(Table1[[#This Row],[Vendor ID]])</f>
        <v/>
      </c>
      <c r="BC2942">
        <f>IF(Table1[[#This Row],[Reference Number]]=Q2941,BC2941,BC2941+1)</f>
        <v>2</v>
      </c>
    </row>
    <row r="2943" spans="1:55" ht="11.25" hidden="1" customHeight="1">
      <c r="A2943" s="1"/>
      <c r="B2943" s="88" t="str">
        <f>IF(Table1[[#This Row],[Posting Date]]&lt;&gt;"",IF(Table1[[#This Row],[Reference Number]]=Q2942,B2942+1,1),"")</f>
        <v/>
      </c>
      <c r="C2943" s="61"/>
      <c r="D2943" s="61"/>
      <c r="E2943" s="218"/>
      <c r="F2943" s="143" t="str">
        <f>IFERROR(IF(VLOOKUP(Table1[[#This Row],[Budget Code Description]],Dimentions!$X$6:$AC$132,2,FALSE)="","",VLOOKUP(Table1[[#This Row],[Budget Code Description]],Dimentions!$X$6:$AC$132,2,FALSE)),"")</f>
        <v/>
      </c>
      <c r="G2943" s="143" t="str">
        <f>IFERROR(VLOOKUP(Table1[[#This Row],[Budget Code Description]],Dimentions!$X$6:$AC$132,3,FALSE),"")</f>
        <v/>
      </c>
      <c r="H2943" s="64" t="str">
        <f>IFERROR(VLOOKUP(Table1[[#This Row],[Account]],Dimentions!$S$6:$V$233,2,FALSE),"")</f>
        <v/>
      </c>
      <c r="I2943" s="62">
        <f>_xlfn.NUMBERVALUE(LEFT(Table1[[#This Row],[Account]],1))</f>
        <v>0</v>
      </c>
      <c r="J2943" s="62" t="str">
        <f>IFERROR(VLOOKUP(Table1[[#This Row],[Budget Code Description]],Table6[#All],7,FALSE),"")</f>
        <v/>
      </c>
      <c r="K2943" s="143" t="str">
        <f>IFERROR(VLOOKUP(Table1[[#This Row],[Budget Code Description]],Table6[#All],8,FALSE),"")</f>
        <v/>
      </c>
      <c r="L2943" s="63"/>
      <c r="M2943" s="65" t="str">
        <f>IFERROR(VLOOKUP(Table1[[#This Row],[Staff ID]],Table2[],2,FALSE),"")</f>
        <v/>
      </c>
      <c r="N2943" s="211" t="str">
        <f>IFERROR(IF(VLOOKUP(Table1[[#This Row],[Budget Code Description]],Dimentions!$X$6:$AC$97,4,FALSE)="","",VLOOKUP(Table1[[#This Row],[Budget Code Description]],Dimentions!$X$6:$AC$97,4,FALSE)),"")</f>
        <v/>
      </c>
      <c r="O2943" s="65" t="str">
        <f>IFERROR(VLOOKUP(Table1[[#This Row],[Vendor ID]],Table549[],2,FALSE),"")</f>
        <v/>
      </c>
      <c r="P2943" s="63"/>
      <c r="Q2943" s="143" t="str">
        <f>IF(Table1[[#This Row],[Posting Date]]&lt;&gt;"",$D$9,"")</f>
        <v/>
      </c>
      <c r="R2943" s="159" t="str">
        <f>IF(Table1[[#This Row],[Posting Date]]&lt;&gt;"",$D$10,"")</f>
        <v/>
      </c>
      <c r="S2943" s="66"/>
      <c r="T2943" s="63"/>
      <c r="U2943" s="67"/>
      <c r="V2943" s="67"/>
      <c r="W2943" s="67" t="str">
        <f t="shared" si="46"/>
        <v/>
      </c>
      <c r="X2943" s="161" t="str">
        <f>IF(E2943="","",(IF(Table1[[#This Row],[Cur]]="USD",Table1[[#This Row],[Cur_Amount Debit]],Table1[[#This Row],[Cur_Amount Debit]]/Table1[[#This Row],[Exchange Rate]])))</f>
        <v/>
      </c>
      <c r="Y2943" s="161" t="str">
        <f>IF(E2943="","",(IF(Table1[[#This Row],[Cur]]="USD",Table1[[#This Row],[Cur_Amount Credit]],Table1[[#This Row],[Cur_Amount Credit]]/ExchangeRate)))</f>
        <v/>
      </c>
      <c r="Z2943" s="203" t="str">
        <f>IF(E2943="","",(Table1[[#This Row],[Debit USD]]-Table1[[#This Row],[Credit USD]]))</f>
        <v/>
      </c>
      <c r="AA2943" s="122"/>
      <c r="AB2943" s="1"/>
      <c r="AC2943" s="15"/>
      <c r="AD2943" s="15" t="str">
        <f>IF(AND(OR(Table1[[#This Row],[Account]]="15030",Table1[[#This Row],[Account]]="15035",Table1[[#This Row],[Account]]="20150"),Table1[[#This Row],[Vendor ID]]=""),1,"")</f>
        <v/>
      </c>
      <c r="AE2943" s="15"/>
      <c r="AF2943" s="15"/>
      <c r="AG2943" s="15"/>
      <c r="AH2943" s="46" t="str">
        <f>IF(Table1[[#This Row],[Posting Date]]&lt;&gt;"","GJ-"&amp;CountryID,"")</f>
        <v/>
      </c>
      <c r="AI2943" s="59" t="str">
        <f>IF(Table1[[#This Row],[Posting Date]]&lt;&gt;"",Table1[[#This Row],[Posting Date]],"")</f>
        <v/>
      </c>
      <c r="AJ2943" s="46"/>
      <c r="AK2943" s="46" t="str">
        <f>IF(Table1[[#This Row],[Description]]&lt;&gt;"",Table1[[#This Row],[Description]],"")</f>
        <v/>
      </c>
      <c r="AL2943" s="46" t="str">
        <f>IF(Table1[[#This Row],[Posting Date]]&lt;&gt;"",Table1[[#This Row],[Reference Number]],"")</f>
        <v/>
      </c>
      <c r="AM2943" s="46" t="str">
        <f>TRIM(Table1[[#This Row],[Line '#]])</f>
        <v/>
      </c>
      <c r="AN2943" s="46" t="str">
        <f>TRIM(Table1[[#This Row],[Account]])</f>
        <v/>
      </c>
      <c r="AO2943" s="46" t="str">
        <f>IF(Table1[[#This Row],[Posting Date]]&lt;&gt;"",$D$5,"")</f>
        <v/>
      </c>
      <c r="AP2943" s="46" t="str">
        <f>TRIM(Table1[[#This Row],[Departments-Prgrams]])</f>
        <v/>
      </c>
      <c r="AQ2943" s="46" t="str">
        <f>TRIM(Table1[[#This Row],[Grant]])</f>
        <v/>
      </c>
      <c r="AR2943" s="46" t="str">
        <f>TRIM(Table1[[#This Row],[Staff ID]])</f>
        <v/>
      </c>
      <c r="AS2943" s="46" t="str">
        <f>IF(TRIM(Table1[[#This Row],[Budget Code]])=0,"",TRIM(Table1[[#This Row],[Budget Code]]))</f>
        <v/>
      </c>
      <c r="AT2943" s="46" t="str">
        <f>IF(Table1[[#This Row],[Line Description]]&lt;&gt;"",Table1[[#This Row],[Line Description]],"")</f>
        <v/>
      </c>
      <c r="AU2943" s="46" t="str">
        <f>IF(Table1[[#This Row],[Cur_Amount Debit]]&gt;0,ROUND(Table1[[#This Row],[Cur_Amount Debit]],2),"")</f>
        <v/>
      </c>
      <c r="AV2943" s="46" t="str">
        <f>IF(Table1[[#This Row],[Cur_Amount Credit]]&gt;0,ROUND(Table1[[#This Row],[Cur_Amount Credit]],2),"")</f>
        <v/>
      </c>
      <c r="AW2943" s="46" t="str">
        <f>LEFT(Table1[[#This Row],[Cur]],3)</f>
        <v/>
      </c>
      <c r="AX2943" s="59"/>
      <c r="AY2943" s="46"/>
      <c r="AZ2943" s="46" t="str">
        <f>IF(Table1[[#This Row],[Cur]]&lt;&gt;"",IF(Table1[[#This Row],[Cur]]="USD","",ExchangeRate),"")</f>
        <v/>
      </c>
      <c r="BA2943" s="46" t="str">
        <f>IF(Table1[[#This Row],[Grant]]&lt;&gt;"",VLOOKUP(Table1[[#This Row],[Grant]],Grants!B:D,3),"")</f>
        <v/>
      </c>
      <c r="BB2943" s="46" t="str">
        <f>TRIM(Table1[[#This Row],[Vendor ID]])</f>
        <v/>
      </c>
      <c r="BC2943">
        <f>IF(Table1[[#This Row],[Reference Number]]=Q2942,BC2942,BC2942+1)</f>
        <v>2</v>
      </c>
    </row>
    <row r="2944" spans="1:55" ht="11.25" hidden="1" customHeight="1">
      <c r="A2944" s="1"/>
      <c r="B2944" s="88" t="str">
        <f>IF(Table1[[#This Row],[Posting Date]]&lt;&gt;"",IF(Table1[[#This Row],[Reference Number]]=Q2943,B2943+1,1),"")</f>
        <v/>
      </c>
      <c r="C2944" s="61"/>
      <c r="D2944" s="61"/>
      <c r="E2944" s="218"/>
      <c r="F2944" s="143" t="str">
        <f>IFERROR(IF(VLOOKUP(Table1[[#This Row],[Budget Code Description]],Dimentions!$X$6:$AC$132,2,FALSE)="","",VLOOKUP(Table1[[#This Row],[Budget Code Description]],Dimentions!$X$6:$AC$132,2,FALSE)),"")</f>
        <v/>
      </c>
      <c r="G2944" s="143" t="str">
        <f>IFERROR(VLOOKUP(Table1[[#This Row],[Budget Code Description]],Dimentions!$X$6:$AC$132,3,FALSE),"")</f>
        <v/>
      </c>
      <c r="H2944" s="64" t="str">
        <f>IFERROR(VLOOKUP(Table1[[#This Row],[Account]],Dimentions!$S$6:$V$233,2,FALSE),"")</f>
        <v/>
      </c>
      <c r="I2944" s="62">
        <f>_xlfn.NUMBERVALUE(LEFT(Table1[[#This Row],[Account]],1))</f>
        <v>0</v>
      </c>
      <c r="J2944" s="62" t="str">
        <f>IFERROR(VLOOKUP(Table1[[#This Row],[Budget Code Description]],Table6[#All],7,FALSE),"")</f>
        <v/>
      </c>
      <c r="K2944" s="143" t="str">
        <f>IFERROR(VLOOKUP(Table1[[#This Row],[Budget Code Description]],Table6[#All],8,FALSE),"")</f>
        <v/>
      </c>
      <c r="L2944" s="63"/>
      <c r="M2944" s="65" t="str">
        <f>IFERROR(VLOOKUP(Table1[[#This Row],[Staff ID]],Table2[],2,FALSE),"")</f>
        <v/>
      </c>
      <c r="N2944" s="211" t="str">
        <f>IFERROR(IF(VLOOKUP(Table1[[#This Row],[Budget Code Description]],Dimentions!$X$6:$AC$97,4,FALSE)="","",VLOOKUP(Table1[[#This Row],[Budget Code Description]],Dimentions!$X$6:$AC$97,4,FALSE)),"")</f>
        <v/>
      </c>
      <c r="O2944" s="65" t="str">
        <f>IFERROR(VLOOKUP(Table1[[#This Row],[Vendor ID]],Table549[],2,FALSE),"")</f>
        <v/>
      </c>
      <c r="P2944" s="63"/>
      <c r="Q2944" s="143" t="str">
        <f>IF(Table1[[#This Row],[Posting Date]]&lt;&gt;"",$D$9,"")</f>
        <v/>
      </c>
      <c r="R2944" s="159" t="str">
        <f>IF(Table1[[#This Row],[Posting Date]]&lt;&gt;"",$D$10,"")</f>
        <v/>
      </c>
      <c r="S2944" s="66"/>
      <c r="T2944" s="63"/>
      <c r="U2944" s="67"/>
      <c r="V2944" s="67"/>
      <c r="W2944" s="67" t="str">
        <f t="shared" si="46"/>
        <v/>
      </c>
      <c r="X2944" s="161" t="str">
        <f>IF(E2944="","",(IF(Table1[[#This Row],[Cur]]="USD",Table1[[#This Row],[Cur_Amount Debit]],Table1[[#This Row],[Cur_Amount Debit]]/Table1[[#This Row],[Exchange Rate]])))</f>
        <v/>
      </c>
      <c r="Y2944" s="161" t="str">
        <f>IF(E2944="","",(IF(Table1[[#This Row],[Cur]]="USD",Table1[[#This Row],[Cur_Amount Credit]],Table1[[#This Row],[Cur_Amount Credit]]/ExchangeRate)))</f>
        <v/>
      </c>
      <c r="Z2944" s="203" t="str">
        <f>IF(E2944="","",(Table1[[#This Row],[Debit USD]]-Table1[[#This Row],[Credit USD]]))</f>
        <v/>
      </c>
      <c r="AA2944" s="122"/>
      <c r="AB2944" s="1"/>
      <c r="AC2944" s="15"/>
      <c r="AD2944" s="15" t="str">
        <f>IF(AND(OR(Table1[[#This Row],[Account]]="15030",Table1[[#This Row],[Account]]="15035",Table1[[#This Row],[Account]]="20150"),Table1[[#This Row],[Vendor ID]]=""),1,"")</f>
        <v/>
      </c>
      <c r="AE2944" s="15"/>
      <c r="AF2944" s="15"/>
      <c r="AG2944" s="15"/>
      <c r="AH2944" s="46" t="str">
        <f>IF(Table1[[#This Row],[Posting Date]]&lt;&gt;"","GJ-"&amp;CountryID,"")</f>
        <v/>
      </c>
      <c r="AI2944" s="59" t="str">
        <f>IF(Table1[[#This Row],[Posting Date]]&lt;&gt;"",Table1[[#This Row],[Posting Date]],"")</f>
        <v/>
      </c>
      <c r="AJ2944" s="46"/>
      <c r="AK2944" s="46" t="str">
        <f>IF(Table1[[#This Row],[Description]]&lt;&gt;"",Table1[[#This Row],[Description]],"")</f>
        <v/>
      </c>
      <c r="AL2944" s="46" t="str">
        <f>IF(Table1[[#This Row],[Posting Date]]&lt;&gt;"",Table1[[#This Row],[Reference Number]],"")</f>
        <v/>
      </c>
      <c r="AM2944" s="46" t="str">
        <f>TRIM(Table1[[#This Row],[Line '#]])</f>
        <v/>
      </c>
      <c r="AN2944" s="46" t="str">
        <f>TRIM(Table1[[#This Row],[Account]])</f>
        <v/>
      </c>
      <c r="AO2944" s="46" t="str">
        <f>IF(Table1[[#This Row],[Posting Date]]&lt;&gt;"",$D$5,"")</f>
        <v/>
      </c>
      <c r="AP2944" s="46" t="str">
        <f>TRIM(Table1[[#This Row],[Departments-Prgrams]])</f>
        <v/>
      </c>
      <c r="AQ2944" s="46" t="str">
        <f>TRIM(Table1[[#This Row],[Grant]])</f>
        <v/>
      </c>
      <c r="AR2944" s="46" t="str">
        <f>TRIM(Table1[[#This Row],[Staff ID]])</f>
        <v/>
      </c>
      <c r="AS2944" s="46" t="str">
        <f>IF(TRIM(Table1[[#This Row],[Budget Code]])=0,"",TRIM(Table1[[#This Row],[Budget Code]]))</f>
        <v/>
      </c>
      <c r="AT2944" s="46" t="str">
        <f>IF(Table1[[#This Row],[Line Description]]&lt;&gt;"",Table1[[#This Row],[Line Description]],"")</f>
        <v/>
      </c>
      <c r="AU2944" s="46" t="str">
        <f>IF(Table1[[#This Row],[Cur_Amount Debit]]&gt;0,ROUND(Table1[[#This Row],[Cur_Amount Debit]],2),"")</f>
        <v/>
      </c>
      <c r="AV2944" s="46" t="str">
        <f>IF(Table1[[#This Row],[Cur_Amount Credit]]&gt;0,ROUND(Table1[[#This Row],[Cur_Amount Credit]],2),"")</f>
        <v/>
      </c>
      <c r="AW2944" s="46" t="str">
        <f>LEFT(Table1[[#This Row],[Cur]],3)</f>
        <v/>
      </c>
      <c r="AX2944" s="59"/>
      <c r="AY2944" s="46"/>
      <c r="AZ2944" s="46" t="str">
        <f>IF(Table1[[#This Row],[Cur]]&lt;&gt;"",IF(Table1[[#This Row],[Cur]]="USD","",ExchangeRate),"")</f>
        <v/>
      </c>
      <c r="BA2944" s="46" t="str">
        <f>IF(Table1[[#This Row],[Grant]]&lt;&gt;"",VLOOKUP(Table1[[#This Row],[Grant]],Grants!B:D,3),"")</f>
        <v/>
      </c>
      <c r="BB2944" s="46" t="str">
        <f>TRIM(Table1[[#This Row],[Vendor ID]])</f>
        <v/>
      </c>
      <c r="BC2944">
        <f>IF(Table1[[#This Row],[Reference Number]]=Q2943,BC2943,BC2943+1)</f>
        <v>2</v>
      </c>
    </row>
    <row r="2945" spans="1:55" ht="11.25" hidden="1" customHeight="1">
      <c r="A2945" s="1"/>
      <c r="B2945" s="88" t="str">
        <f>IF(Table1[[#This Row],[Posting Date]]&lt;&gt;"",IF(Table1[[#This Row],[Reference Number]]=Q2944,B2944+1,1),"")</f>
        <v/>
      </c>
      <c r="C2945" s="61"/>
      <c r="D2945" s="61"/>
      <c r="E2945" s="218"/>
      <c r="F2945" s="143" t="str">
        <f>IFERROR(IF(VLOOKUP(Table1[[#This Row],[Budget Code Description]],Dimentions!$X$6:$AC$132,2,FALSE)="","",VLOOKUP(Table1[[#This Row],[Budget Code Description]],Dimentions!$X$6:$AC$132,2,FALSE)),"")</f>
        <v/>
      </c>
      <c r="G2945" s="143" t="str">
        <f>IFERROR(VLOOKUP(Table1[[#This Row],[Budget Code Description]],Dimentions!$X$6:$AC$132,3,FALSE),"")</f>
        <v/>
      </c>
      <c r="H2945" s="64" t="str">
        <f>IFERROR(VLOOKUP(Table1[[#This Row],[Account]],Dimentions!$S$6:$V$233,2,FALSE),"")</f>
        <v/>
      </c>
      <c r="I2945" s="62">
        <f>_xlfn.NUMBERVALUE(LEFT(Table1[[#This Row],[Account]],1))</f>
        <v>0</v>
      </c>
      <c r="J2945" s="62" t="str">
        <f>IFERROR(VLOOKUP(Table1[[#This Row],[Budget Code Description]],Table6[#All],7,FALSE),"")</f>
        <v/>
      </c>
      <c r="K2945" s="143" t="str">
        <f>IFERROR(VLOOKUP(Table1[[#This Row],[Budget Code Description]],Table6[#All],8,FALSE),"")</f>
        <v/>
      </c>
      <c r="L2945" s="63"/>
      <c r="M2945" s="65" t="str">
        <f>IFERROR(VLOOKUP(Table1[[#This Row],[Staff ID]],Table2[],2,FALSE),"")</f>
        <v/>
      </c>
      <c r="N2945" s="211" t="str">
        <f>IFERROR(IF(VLOOKUP(Table1[[#This Row],[Budget Code Description]],Dimentions!$X$6:$AC$97,4,FALSE)="","",VLOOKUP(Table1[[#This Row],[Budget Code Description]],Dimentions!$X$6:$AC$97,4,FALSE)),"")</f>
        <v/>
      </c>
      <c r="O2945" s="65" t="str">
        <f>IFERROR(VLOOKUP(Table1[[#This Row],[Vendor ID]],Table549[],2,FALSE),"")</f>
        <v/>
      </c>
      <c r="P2945" s="63"/>
      <c r="Q2945" s="143" t="str">
        <f>IF(Table1[[#This Row],[Posting Date]]&lt;&gt;"",$D$9,"")</f>
        <v/>
      </c>
      <c r="R2945" s="159" t="str">
        <f>IF(Table1[[#This Row],[Posting Date]]&lt;&gt;"",$D$10,"")</f>
        <v/>
      </c>
      <c r="S2945" s="66"/>
      <c r="T2945" s="63"/>
      <c r="U2945" s="67"/>
      <c r="V2945" s="67"/>
      <c r="W2945" s="67" t="str">
        <f t="shared" si="46"/>
        <v/>
      </c>
      <c r="X2945" s="161" t="str">
        <f>IF(E2945="","",(IF(Table1[[#This Row],[Cur]]="USD",Table1[[#This Row],[Cur_Amount Debit]],Table1[[#This Row],[Cur_Amount Debit]]/Table1[[#This Row],[Exchange Rate]])))</f>
        <v/>
      </c>
      <c r="Y2945" s="161" t="str">
        <f>IF(E2945="","",(IF(Table1[[#This Row],[Cur]]="USD",Table1[[#This Row],[Cur_Amount Credit]],Table1[[#This Row],[Cur_Amount Credit]]/ExchangeRate)))</f>
        <v/>
      </c>
      <c r="Z2945" s="203" t="str">
        <f>IF(E2945="","",(Table1[[#This Row],[Debit USD]]-Table1[[#This Row],[Credit USD]]))</f>
        <v/>
      </c>
      <c r="AA2945" s="122"/>
      <c r="AB2945" s="1"/>
      <c r="AC2945" s="15"/>
      <c r="AD2945" s="15" t="str">
        <f>IF(AND(OR(Table1[[#This Row],[Account]]="15030",Table1[[#This Row],[Account]]="15035",Table1[[#This Row],[Account]]="20150"),Table1[[#This Row],[Vendor ID]]=""),1,"")</f>
        <v/>
      </c>
      <c r="AE2945" s="15"/>
      <c r="AF2945" s="15"/>
      <c r="AG2945" s="15"/>
      <c r="AH2945" s="46" t="str">
        <f>IF(Table1[[#This Row],[Posting Date]]&lt;&gt;"","GJ-"&amp;CountryID,"")</f>
        <v/>
      </c>
      <c r="AI2945" s="59" t="str">
        <f>IF(Table1[[#This Row],[Posting Date]]&lt;&gt;"",Table1[[#This Row],[Posting Date]],"")</f>
        <v/>
      </c>
      <c r="AJ2945" s="46"/>
      <c r="AK2945" s="46" t="str">
        <f>IF(Table1[[#This Row],[Description]]&lt;&gt;"",Table1[[#This Row],[Description]],"")</f>
        <v/>
      </c>
      <c r="AL2945" s="46" t="str">
        <f>IF(Table1[[#This Row],[Posting Date]]&lt;&gt;"",Table1[[#This Row],[Reference Number]],"")</f>
        <v/>
      </c>
      <c r="AM2945" s="46" t="str">
        <f>TRIM(Table1[[#This Row],[Line '#]])</f>
        <v/>
      </c>
      <c r="AN2945" s="46" t="str">
        <f>TRIM(Table1[[#This Row],[Account]])</f>
        <v/>
      </c>
      <c r="AO2945" s="46" t="str">
        <f>IF(Table1[[#This Row],[Posting Date]]&lt;&gt;"",$D$5,"")</f>
        <v/>
      </c>
      <c r="AP2945" s="46" t="str">
        <f>TRIM(Table1[[#This Row],[Departments-Prgrams]])</f>
        <v/>
      </c>
      <c r="AQ2945" s="46" t="str">
        <f>TRIM(Table1[[#This Row],[Grant]])</f>
        <v/>
      </c>
      <c r="AR2945" s="46" t="str">
        <f>TRIM(Table1[[#This Row],[Staff ID]])</f>
        <v/>
      </c>
      <c r="AS2945" s="46" t="str">
        <f>IF(TRIM(Table1[[#This Row],[Budget Code]])=0,"",TRIM(Table1[[#This Row],[Budget Code]]))</f>
        <v/>
      </c>
      <c r="AT2945" s="46" t="str">
        <f>IF(Table1[[#This Row],[Line Description]]&lt;&gt;"",Table1[[#This Row],[Line Description]],"")</f>
        <v/>
      </c>
      <c r="AU2945" s="46" t="str">
        <f>IF(Table1[[#This Row],[Cur_Amount Debit]]&gt;0,ROUND(Table1[[#This Row],[Cur_Amount Debit]],2),"")</f>
        <v/>
      </c>
      <c r="AV2945" s="46" t="str">
        <f>IF(Table1[[#This Row],[Cur_Amount Credit]]&gt;0,ROUND(Table1[[#This Row],[Cur_Amount Credit]],2),"")</f>
        <v/>
      </c>
      <c r="AW2945" s="46" t="str">
        <f>LEFT(Table1[[#This Row],[Cur]],3)</f>
        <v/>
      </c>
      <c r="AX2945" s="59"/>
      <c r="AY2945" s="46"/>
      <c r="AZ2945" s="46" t="str">
        <f>IF(Table1[[#This Row],[Cur]]&lt;&gt;"",IF(Table1[[#This Row],[Cur]]="USD","",ExchangeRate),"")</f>
        <v/>
      </c>
      <c r="BA2945" s="46" t="str">
        <f>IF(Table1[[#This Row],[Grant]]&lt;&gt;"",VLOOKUP(Table1[[#This Row],[Grant]],Grants!B:D,3),"")</f>
        <v/>
      </c>
      <c r="BB2945" s="46" t="str">
        <f>TRIM(Table1[[#This Row],[Vendor ID]])</f>
        <v/>
      </c>
      <c r="BC2945">
        <f>IF(Table1[[#This Row],[Reference Number]]=Q2944,BC2944,BC2944+1)</f>
        <v>2</v>
      </c>
    </row>
    <row r="2946" spans="1:55" ht="11.25" hidden="1" customHeight="1">
      <c r="A2946" s="1"/>
      <c r="B2946" s="88" t="str">
        <f>IF(Table1[[#This Row],[Posting Date]]&lt;&gt;"",IF(Table1[[#This Row],[Reference Number]]=Q2945,B2945+1,1),"")</f>
        <v/>
      </c>
      <c r="C2946" s="61"/>
      <c r="D2946" s="61"/>
      <c r="E2946" s="218"/>
      <c r="F2946" s="143" t="str">
        <f>IFERROR(IF(VLOOKUP(Table1[[#This Row],[Budget Code Description]],Dimentions!$X$6:$AC$132,2,FALSE)="","",VLOOKUP(Table1[[#This Row],[Budget Code Description]],Dimentions!$X$6:$AC$132,2,FALSE)),"")</f>
        <v/>
      </c>
      <c r="G2946" s="143" t="str">
        <f>IFERROR(VLOOKUP(Table1[[#This Row],[Budget Code Description]],Dimentions!$X$6:$AC$132,3,FALSE),"")</f>
        <v/>
      </c>
      <c r="H2946" s="64" t="str">
        <f>IFERROR(VLOOKUP(Table1[[#This Row],[Account]],Dimentions!$S$6:$V$233,2,FALSE),"")</f>
        <v/>
      </c>
      <c r="I2946" s="62">
        <f>_xlfn.NUMBERVALUE(LEFT(Table1[[#This Row],[Account]],1))</f>
        <v>0</v>
      </c>
      <c r="J2946" s="62" t="str">
        <f>IFERROR(VLOOKUP(Table1[[#This Row],[Budget Code Description]],Table6[#All],7,FALSE),"")</f>
        <v/>
      </c>
      <c r="K2946" s="143" t="str">
        <f>IFERROR(VLOOKUP(Table1[[#This Row],[Budget Code Description]],Table6[#All],8,FALSE),"")</f>
        <v/>
      </c>
      <c r="L2946" s="63"/>
      <c r="M2946" s="65" t="str">
        <f>IFERROR(VLOOKUP(Table1[[#This Row],[Staff ID]],Table2[],2,FALSE),"")</f>
        <v/>
      </c>
      <c r="N2946" s="211" t="str">
        <f>IFERROR(IF(VLOOKUP(Table1[[#This Row],[Budget Code Description]],Dimentions!$X$6:$AC$97,4,FALSE)="","",VLOOKUP(Table1[[#This Row],[Budget Code Description]],Dimentions!$X$6:$AC$97,4,FALSE)),"")</f>
        <v/>
      </c>
      <c r="O2946" s="65" t="str">
        <f>IFERROR(VLOOKUP(Table1[[#This Row],[Vendor ID]],Table549[],2,FALSE),"")</f>
        <v/>
      </c>
      <c r="P2946" s="63"/>
      <c r="Q2946" s="143" t="str">
        <f>IF(Table1[[#This Row],[Posting Date]]&lt;&gt;"",$D$9,"")</f>
        <v/>
      </c>
      <c r="R2946" s="159" t="str">
        <f>IF(Table1[[#This Row],[Posting Date]]&lt;&gt;"",$D$10,"")</f>
        <v/>
      </c>
      <c r="S2946" s="66"/>
      <c r="T2946" s="63"/>
      <c r="U2946" s="67"/>
      <c r="V2946" s="67"/>
      <c r="W2946" s="67" t="str">
        <f t="shared" si="46"/>
        <v/>
      </c>
      <c r="X2946" s="161" t="str">
        <f>IF(E2946="","",(IF(Table1[[#This Row],[Cur]]="USD",Table1[[#This Row],[Cur_Amount Debit]],Table1[[#This Row],[Cur_Amount Debit]]/Table1[[#This Row],[Exchange Rate]])))</f>
        <v/>
      </c>
      <c r="Y2946" s="161" t="str">
        <f>IF(E2946="","",(IF(Table1[[#This Row],[Cur]]="USD",Table1[[#This Row],[Cur_Amount Credit]],Table1[[#This Row],[Cur_Amount Credit]]/ExchangeRate)))</f>
        <v/>
      </c>
      <c r="Z2946" s="203" t="str">
        <f>IF(E2946="","",(Table1[[#This Row],[Debit USD]]-Table1[[#This Row],[Credit USD]]))</f>
        <v/>
      </c>
      <c r="AA2946" s="122"/>
      <c r="AB2946" s="1"/>
      <c r="AC2946" s="15"/>
      <c r="AD2946" s="15" t="str">
        <f>IF(AND(OR(Table1[[#This Row],[Account]]="15030",Table1[[#This Row],[Account]]="15035",Table1[[#This Row],[Account]]="20150"),Table1[[#This Row],[Vendor ID]]=""),1,"")</f>
        <v/>
      </c>
      <c r="AE2946" s="15"/>
      <c r="AF2946" s="15"/>
      <c r="AG2946" s="15"/>
      <c r="AH2946" s="46" t="str">
        <f>IF(Table1[[#This Row],[Posting Date]]&lt;&gt;"","GJ-"&amp;CountryID,"")</f>
        <v/>
      </c>
      <c r="AI2946" s="59" t="str">
        <f>IF(Table1[[#This Row],[Posting Date]]&lt;&gt;"",Table1[[#This Row],[Posting Date]],"")</f>
        <v/>
      </c>
      <c r="AJ2946" s="46"/>
      <c r="AK2946" s="46" t="str">
        <f>IF(Table1[[#This Row],[Description]]&lt;&gt;"",Table1[[#This Row],[Description]],"")</f>
        <v/>
      </c>
      <c r="AL2946" s="46" t="str">
        <f>IF(Table1[[#This Row],[Posting Date]]&lt;&gt;"",Table1[[#This Row],[Reference Number]],"")</f>
        <v/>
      </c>
      <c r="AM2946" s="46" t="str">
        <f>TRIM(Table1[[#This Row],[Line '#]])</f>
        <v/>
      </c>
      <c r="AN2946" s="46" t="str">
        <f>TRIM(Table1[[#This Row],[Account]])</f>
        <v/>
      </c>
      <c r="AO2946" s="46" t="str">
        <f>IF(Table1[[#This Row],[Posting Date]]&lt;&gt;"",$D$5,"")</f>
        <v/>
      </c>
      <c r="AP2946" s="46" t="str">
        <f>TRIM(Table1[[#This Row],[Departments-Prgrams]])</f>
        <v/>
      </c>
      <c r="AQ2946" s="46" t="str">
        <f>TRIM(Table1[[#This Row],[Grant]])</f>
        <v/>
      </c>
      <c r="AR2946" s="46" t="str">
        <f>TRIM(Table1[[#This Row],[Staff ID]])</f>
        <v/>
      </c>
      <c r="AS2946" s="46" t="str">
        <f>IF(TRIM(Table1[[#This Row],[Budget Code]])=0,"",TRIM(Table1[[#This Row],[Budget Code]]))</f>
        <v/>
      </c>
      <c r="AT2946" s="46" t="str">
        <f>IF(Table1[[#This Row],[Line Description]]&lt;&gt;"",Table1[[#This Row],[Line Description]],"")</f>
        <v/>
      </c>
      <c r="AU2946" s="46" t="str">
        <f>IF(Table1[[#This Row],[Cur_Amount Debit]]&gt;0,ROUND(Table1[[#This Row],[Cur_Amount Debit]],2),"")</f>
        <v/>
      </c>
      <c r="AV2946" s="46" t="str">
        <f>IF(Table1[[#This Row],[Cur_Amount Credit]]&gt;0,ROUND(Table1[[#This Row],[Cur_Amount Credit]],2),"")</f>
        <v/>
      </c>
      <c r="AW2946" s="46" t="str">
        <f>LEFT(Table1[[#This Row],[Cur]],3)</f>
        <v/>
      </c>
      <c r="AX2946" s="59"/>
      <c r="AY2946" s="46"/>
      <c r="AZ2946" s="46" t="str">
        <f>IF(Table1[[#This Row],[Cur]]&lt;&gt;"",IF(Table1[[#This Row],[Cur]]="USD","",ExchangeRate),"")</f>
        <v/>
      </c>
      <c r="BA2946" s="46" t="str">
        <f>IF(Table1[[#This Row],[Grant]]&lt;&gt;"",VLOOKUP(Table1[[#This Row],[Grant]],Grants!B:D,3),"")</f>
        <v/>
      </c>
      <c r="BB2946" s="46" t="str">
        <f>TRIM(Table1[[#This Row],[Vendor ID]])</f>
        <v/>
      </c>
      <c r="BC2946">
        <f>IF(Table1[[#This Row],[Reference Number]]=Q2945,BC2945,BC2945+1)</f>
        <v>2</v>
      </c>
    </row>
    <row r="2947" spans="1:55" ht="11.25" hidden="1" customHeight="1">
      <c r="A2947" s="1"/>
      <c r="B2947" s="88" t="str">
        <f>IF(Table1[[#This Row],[Posting Date]]&lt;&gt;"",IF(Table1[[#This Row],[Reference Number]]=Q2946,B2946+1,1),"")</f>
        <v/>
      </c>
      <c r="C2947" s="61"/>
      <c r="D2947" s="61"/>
      <c r="E2947" s="218"/>
      <c r="F2947" s="143" t="str">
        <f>IFERROR(IF(VLOOKUP(Table1[[#This Row],[Budget Code Description]],Dimentions!$X$6:$AC$132,2,FALSE)="","",VLOOKUP(Table1[[#This Row],[Budget Code Description]],Dimentions!$X$6:$AC$132,2,FALSE)),"")</f>
        <v/>
      </c>
      <c r="G2947" s="143" t="str">
        <f>IFERROR(VLOOKUP(Table1[[#This Row],[Budget Code Description]],Dimentions!$X$6:$AC$132,3,FALSE),"")</f>
        <v/>
      </c>
      <c r="H2947" s="64" t="str">
        <f>IFERROR(VLOOKUP(Table1[[#This Row],[Account]],Dimentions!$S$6:$V$233,2,FALSE),"")</f>
        <v/>
      </c>
      <c r="I2947" s="62">
        <f>_xlfn.NUMBERVALUE(LEFT(Table1[[#This Row],[Account]],1))</f>
        <v>0</v>
      </c>
      <c r="J2947" s="62" t="str">
        <f>IFERROR(VLOOKUP(Table1[[#This Row],[Budget Code Description]],Table6[#All],7,FALSE),"")</f>
        <v/>
      </c>
      <c r="K2947" s="143" t="str">
        <f>IFERROR(VLOOKUP(Table1[[#This Row],[Budget Code Description]],Table6[#All],8,FALSE),"")</f>
        <v/>
      </c>
      <c r="L2947" s="63"/>
      <c r="M2947" s="65" t="str">
        <f>IFERROR(VLOOKUP(Table1[[#This Row],[Staff ID]],Table2[],2,FALSE),"")</f>
        <v/>
      </c>
      <c r="N2947" s="211" t="str">
        <f>IFERROR(IF(VLOOKUP(Table1[[#This Row],[Budget Code Description]],Dimentions!$X$6:$AC$97,4,FALSE)="","",VLOOKUP(Table1[[#This Row],[Budget Code Description]],Dimentions!$X$6:$AC$97,4,FALSE)),"")</f>
        <v/>
      </c>
      <c r="O2947" s="65" t="str">
        <f>IFERROR(VLOOKUP(Table1[[#This Row],[Vendor ID]],Table549[],2,FALSE),"")</f>
        <v/>
      </c>
      <c r="P2947" s="63"/>
      <c r="Q2947" s="143" t="str">
        <f>IF(Table1[[#This Row],[Posting Date]]&lt;&gt;"",$D$9,"")</f>
        <v/>
      </c>
      <c r="R2947" s="159" t="str">
        <f>IF(Table1[[#This Row],[Posting Date]]&lt;&gt;"",$D$10,"")</f>
        <v/>
      </c>
      <c r="S2947" s="66"/>
      <c r="T2947" s="63"/>
      <c r="U2947" s="67"/>
      <c r="V2947" s="67"/>
      <c r="W2947" s="67" t="str">
        <f t="shared" si="46"/>
        <v/>
      </c>
      <c r="X2947" s="161" t="str">
        <f>IF(E2947="","",(IF(Table1[[#This Row],[Cur]]="USD",Table1[[#This Row],[Cur_Amount Debit]],Table1[[#This Row],[Cur_Amount Debit]]/Table1[[#This Row],[Exchange Rate]])))</f>
        <v/>
      </c>
      <c r="Y2947" s="161" t="str">
        <f>IF(E2947="","",(IF(Table1[[#This Row],[Cur]]="USD",Table1[[#This Row],[Cur_Amount Credit]],Table1[[#This Row],[Cur_Amount Credit]]/ExchangeRate)))</f>
        <v/>
      </c>
      <c r="Z2947" s="203" t="str">
        <f>IF(E2947="","",(Table1[[#This Row],[Debit USD]]-Table1[[#This Row],[Credit USD]]))</f>
        <v/>
      </c>
      <c r="AA2947" s="122"/>
      <c r="AB2947" s="1"/>
      <c r="AC2947" s="15"/>
      <c r="AD2947" s="15" t="str">
        <f>IF(AND(OR(Table1[[#This Row],[Account]]="15030",Table1[[#This Row],[Account]]="15035",Table1[[#This Row],[Account]]="20150"),Table1[[#This Row],[Vendor ID]]=""),1,"")</f>
        <v/>
      </c>
      <c r="AE2947" s="15"/>
      <c r="AF2947" s="15"/>
      <c r="AG2947" s="15"/>
      <c r="AH2947" s="46" t="str">
        <f>IF(Table1[[#This Row],[Posting Date]]&lt;&gt;"","GJ-"&amp;CountryID,"")</f>
        <v/>
      </c>
      <c r="AI2947" s="59" t="str">
        <f>IF(Table1[[#This Row],[Posting Date]]&lt;&gt;"",Table1[[#This Row],[Posting Date]],"")</f>
        <v/>
      </c>
      <c r="AJ2947" s="46"/>
      <c r="AK2947" s="46" t="str">
        <f>IF(Table1[[#This Row],[Description]]&lt;&gt;"",Table1[[#This Row],[Description]],"")</f>
        <v/>
      </c>
      <c r="AL2947" s="46" t="str">
        <f>IF(Table1[[#This Row],[Posting Date]]&lt;&gt;"",Table1[[#This Row],[Reference Number]],"")</f>
        <v/>
      </c>
      <c r="AM2947" s="46" t="str">
        <f>TRIM(Table1[[#This Row],[Line '#]])</f>
        <v/>
      </c>
      <c r="AN2947" s="46" t="str">
        <f>TRIM(Table1[[#This Row],[Account]])</f>
        <v/>
      </c>
      <c r="AO2947" s="46" t="str">
        <f>IF(Table1[[#This Row],[Posting Date]]&lt;&gt;"",$D$5,"")</f>
        <v/>
      </c>
      <c r="AP2947" s="46" t="str">
        <f>TRIM(Table1[[#This Row],[Departments-Prgrams]])</f>
        <v/>
      </c>
      <c r="AQ2947" s="46" t="str">
        <f>TRIM(Table1[[#This Row],[Grant]])</f>
        <v/>
      </c>
      <c r="AR2947" s="46" t="str">
        <f>TRIM(Table1[[#This Row],[Staff ID]])</f>
        <v/>
      </c>
      <c r="AS2947" s="46" t="str">
        <f>IF(TRIM(Table1[[#This Row],[Budget Code]])=0,"",TRIM(Table1[[#This Row],[Budget Code]]))</f>
        <v/>
      </c>
      <c r="AT2947" s="46" t="str">
        <f>IF(Table1[[#This Row],[Line Description]]&lt;&gt;"",Table1[[#This Row],[Line Description]],"")</f>
        <v/>
      </c>
      <c r="AU2947" s="46" t="str">
        <f>IF(Table1[[#This Row],[Cur_Amount Debit]]&gt;0,ROUND(Table1[[#This Row],[Cur_Amount Debit]],2),"")</f>
        <v/>
      </c>
      <c r="AV2947" s="46" t="str">
        <f>IF(Table1[[#This Row],[Cur_Amount Credit]]&gt;0,ROUND(Table1[[#This Row],[Cur_Amount Credit]],2),"")</f>
        <v/>
      </c>
      <c r="AW2947" s="46" t="str">
        <f>LEFT(Table1[[#This Row],[Cur]],3)</f>
        <v/>
      </c>
      <c r="AX2947" s="59"/>
      <c r="AY2947" s="46"/>
      <c r="AZ2947" s="46" t="str">
        <f>IF(Table1[[#This Row],[Cur]]&lt;&gt;"",IF(Table1[[#This Row],[Cur]]="USD","",ExchangeRate),"")</f>
        <v/>
      </c>
      <c r="BA2947" s="46" t="str">
        <f>IF(Table1[[#This Row],[Grant]]&lt;&gt;"",VLOOKUP(Table1[[#This Row],[Grant]],Grants!B:D,3),"")</f>
        <v/>
      </c>
      <c r="BB2947" s="46" t="str">
        <f>TRIM(Table1[[#This Row],[Vendor ID]])</f>
        <v/>
      </c>
      <c r="BC2947">
        <f>IF(Table1[[#This Row],[Reference Number]]=Q2946,BC2946,BC2946+1)</f>
        <v>2</v>
      </c>
    </row>
    <row r="2948" spans="1:55" ht="11.25" hidden="1" customHeight="1">
      <c r="A2948" s="1"/>
      <c r="B2948" s="88" t="str">
        <f>IF(Table1[[#This Row],[Posting Date]]&lt;&gt;"",IF(Table1[[#This Row],[Reference Number]]=Q2947,B2947+1,1),"")</f>
        <v/>
      </c>
      <c r="C2948" s="61"/>
      <c r="D2948" s="61"/>
      <c r="E2948" s="218"/>
      <c r="F2948" s="143" t="str">
        <f>IFERROR(IF(VLOOKUP(Table1[[#This Row],[Budget Code Description]],Dimentions!$X$6:$AC$132,2,FALSE)="","",VLOOKUP(Table1[[#This Row],[Budget Code Description]],Dimentions!$X$6:$AC$132,2,FALSE)),"")</f>
        <v/>
      </c>
      <c r="G2948" s="143" t="str">
        <f>IFERROR(VLOOKUP(Table1[[#This Row],[Budget Code Description]],Dimentions!$X$6:$AC$132,3,FALSE),"")</f>
        <v/>
      </c>
      <c r="H2948" s="64" t="str">
        <f>IFERROR(VLOOKUP(Table1[[#This Row],[Account]],Dimentions!$S$6:$V$233,2,FALSE),"")</f>
        <v/>
      </c>
      <c r="I2948" s="62">
        <f>_xlfn.NUMBERVALUE(LEFT(Table1[[#This Row],[Account]],1))</f>
        <v>0</v>
      </c>
      <c r="J2948" s="62" t="str">
        <f>IFERROR(VLOOKUP(Table1[[#This Row],[Budget Code Description]],Table6[#All],7,FALSE),"")</f>
        <v/>
      </c>
      <c r="K2948" s="143" t="str">
        <f>IFERROR(VLOOKUP(Table1[[#This Row],[Budget Code Description]],Table6[#All],8,FALSE),"")</f>
        <v/>
      </c>
      <c r="L2948" s="63"/>
      <c r="M2948" s="65" t="str">
        <f>IFERROR(VLOOKUP(Table1[[#This Row],[Staff ID]],Table2[],2,FALSE),"")</f>
        <v/>
      </c>
      <c r="N2948" s="211" t="str">
        <f>IFERROR(IF(VLOOKUP(Table1[[#This Row],[Budget Code Description]],Dimentions!$X$6:$AC$97,4,FALSE)="","",VLOOKUP(Table1[[#This Row],[Budget Code Description]],Dimentions!$X$6:$AC$97,4,FALSE)),"")</f>
        <v/>
      </c>
      <c r="O2948" s="65" t="str">
        <f>IFERROR(VLOOKUP(Table1[[#This Row],[Vendor ID]],Table549[],2,FALSE),"")</f>
        <v/>
      </c>
      <c r="P2948" s="63"/>
      <c r="Q2948" s="143" t="str">
        <f>IF(Table1[[#This Row],[Posting Date]]&lt;&gt;"",$D$9,"")</f>
        <v/>
      </c>
      <c r="R2948" s="159" t="str">
        <f>IF(Table1[[#This Row],[Posting Date]]&lt;&gt;"",$D$10,"")</f>
        <v/>
      </c>
      <c r="S2948" s="66"/>
      <c r="T2948" s="63"/>
      <c r="U2948" s="67"/>
      <c r="V2948" s="67"/>
      <c r="W2948" s="67" t="str">
        <f t="shared" si="46"/>
        <v/>
      </c>
      <c r="X2948" s="161" t="str">
        <f>IF(E2948="","",(IF(Table1[[#This Row],[Cur]]="USD",Table1[[#This Row],[Cur_Amount Debit]],Table1[[#This Row],[Cur_Amount Debit]]/Table1[[#This Row],[Exchange Rate]])))</f>
        <v/>
      </c>
      <c r="Y2948" s="161" t="str">
        <f>IF(E2948="","",(IF(Table1[[#This Row],[Cur]]="USD",Table1[[#This Row],[Cur_Amount Credit]],Table1[[#This Row],[Cur_Amount Credit]]/ExchangeRate)))</f>
        <v/>
      </c>
      <c r="Z2948" s="203" t="str">
        <f>IF(E2948="","",(Table1[[#This Row],[Debit USD]]-Table1[[#This Row],[Credit USD]]))</f>
        <v/>
      </c>
      <c r="AA2948" s="122"/>
      <c r="AB2948" s="1"/>
      <c r="AC2948" s="15"/>
      <c r="AD2948" s="15" t="str">
        <f>IF(AND(OR(Table1[[#This Row],[Account]]="15030",Table1[[#This Row],[Account]]="15035",Table1[[#This Row],[Account]]="20150"),Table1[[#This Row],[Vendor ID]]=""),1,"")</f>
        <v/>
      </c>
      <c r="AE2948" s="15"/>
      <c r="AF2948" s="15"/>
      <c r="AG2948" s="15"/>
      <c r="AH2948" s="46" t="str">
        <f>IF(Table1[[#This Row],[Posting Date]]&lt;&gt;"","GJ-"&amp;CountryID,"")</f>
        <v/>
      </c>
      <c r="AI2948" s="59" t="str">
        <f>IF(Table1[[#This Row],[Posting Date]]&lt;&gt;"",Table1[[#This Row],[Posting Date]],"")</f>
        <v/>
      </c>
      <c r="AJ2948" s="46"/>
      <c r="AK2948" s="46" t="str">
        <f>IF(Table1[[#This Row],[Description]]&lt;&gt;"",Table1[[#This Row],[Description]],"")</f>
        <v/>
      </c>
      <c r="AL2948" s="46" t="str">
        <f>IF(Table1[[#This Row],[Posting Date]]&lt;&gt;"",Table1[[#This Row],[Reference Number]],"")</f>
        <v/>
      </c>
      <c r="AM2948" s="46" t="str">
        <f>TRIM(Table1[[#This Row],[Line '#]])</f>
        <v/>
      </c>
      <c r="AN2948" s="46" t="str">
        <f>TRIM(Table1[[#This Row],[Account]])</f>
        <v/>
      </c>
      <c r="AO2948" s="46" t="str">
        <f>IF(Table1[[#This Row],[Posting Date]]&lt;&gt;"",$D$5,"")</f>
        <v/>
      </c>
      <c r="AP2948" s="46" t="str">
        <f>TRIM(Table1[[#This Row],[Departments-Prgrams]])</f>
        <v/>
      </c>
      <c r="AQ2948" s="46" t="str">
        <f>TRIM(Table1[[#This Row],[Grant]])</f>
        <v/>
      </c>
      <c r="AR2948" s="46" t="str">
        <f>TRIM(Table1[[#This Row],[Staff ID]])</f>
        <v/>
      </c>
      <c r="AS2948" s="46" t="str">
        <f>IF(TRIM(Table1[[#This Row],[Budget Code]])=0,"",TRIM(Table1[[#This Row],[Budget Code]]))</f>
        <v/>
      </c>
      <c r="AT2948" s="46" t="str">
        <f>IF(Table1[[#This Row],[Line Description]]&lt;&gt;"",Table1[[#This Row],[Line Description]],"")</f>
        <v/>
      </c>
      <c r="AU2948" s="46" t="str">
        <f>IF(Table1[[#This Row],[Cur_Amount Debit]]&gt;0,ROUND(Table1[[#This Row],[Cur_Amount Debit]],2),"")</f>
        <v/>
      </c>
      <c r="AV2948" s="46" t="str">
        <f>IF(Table1[[#This Row],[Cur_Amount Credit]]&gt;0,ROUND(Table1[[#This Row],[Cur_Amount Credit]],2),"")</f>
        <v/>
      </c>
      <c r="AW2948" s="46" t="str">
        <f>LEFT(Table1[[#This Row],[Cur]],3)</f>
        <v/>
      </c>
      <c r="AX2948" s="59"/>
      <c r="AY2948" s="46"/>
      <c r="AZ2948" s="46" t="str">
        <f>IF(Table1[[#This Row],[Cur]]&lt;&gt;"",IF(Table1[[#This Row],[Cur]]="USD","",ExchangeRate),"")</f>
        <v/>
      </c>
      <c r="BA2948" s="46" t="str">
        <f>IF(Table1[[#This Row],[Grant]]&lt;&gt;"",VLOOKUP(Table1[[#This Row],[Grant]],Grants!B:D,3),"")</f>
        <v/>
      </c>
      <c r="BB2948" s="46" t="str">
        <f>TRIM(Table1[[#This Row],[Vendor ID]])</f>
        <v/>
      </c>
      <c r="BC2948">
        <f>IF(Table1[[#This Row],[Reference Number]]=Q2947,BC2947,BC2947+1)</f>
        <v>2</v>
      </c>
    </row>
    <row r="2949" spans="1:55" ht="11.25" hidden="1" customHeight="1">
      <c r="A2949" s="1"/>
      <c r="B2949" s="88" t="str">
        <f>IF(Table1[[#This Row],[Posting Date]]&lt;&gt;"",IF(Table1[[#This Row],[Reference Number]]=Q2948,B2948+1,1),"")</f>
        <v/>
      </c>
      <c r="C2949" s="61"/>
      <c r="D2949" s="61"/>
      <c r="E2949" s="218"/>
      <c r="F2949" s="143" t="str">
        <f>IFERROR(IF(VLOOKUP(Table1[[#This Row],[Budget Code Description]],Dimentions!$X$6:$AC$132,2,FALSE)="","",VLOOKUP(Table1[[#This Row],[Budget Code Description]],Dimentions!$X$6:$AC$132,2,FALSE)),"")</f>
        <v/>
      </c>
      <c r="G2949" s="143" t="str">
        <f>IFERROR(VLOOKUP(Table1[[#This Row],[Budget Code Description]],Dimentions!$X$6:$AC$132,3,FALSE),"")</f>
        <v/>
      </c>
      <c r="H2949" s="64" t="str">
        <f>IFERROR(VLOOKUP(Table1[[#This Row],[Account]],Dimentions!$S$6:$V$233,2,FALSE),"")</f>
        <v/>
      </c>
      <c r="I2949" s="62">
        <f>_xlfn.NUMBERVALUE(LEFT(Table1[[#This Row],[Account]],1))</f>
        <v>0</v>
      </c>
      <c r="J2949" s="62" t="str">
        <f>IFERROR(VLOOKUP(Table1[[#This Row],[Budget Code Description]],Table6[#All],7,FALSE),"")</f>
        <v/>
      </c>
      <c r="K2949" s="143" t="str">
        <f>IFERROR(VLOOKUP(Table1[[#This Row],[Budget Code Description]],Table6[#All],8,FALSE),"")</f>
        <v/>
      </c>
      <c r="L2949" s="63"/>
      <c r="M2949" s="65" t="str">
        <f>IFERROR(VLOOKUP(Table1[[#This Row],[Staff ID]],Table2[],2,FALSE),"")</f>
        <v/>
      </c>
      <c r="N2949" s="211" t="str">
        <f>IFERROR(IF(VLOOKUP(Table1[[#This Row],[Budget Code Description]],Dimentions!$X$6:$AC$97,4,FALSE)="","",VLOOKUP(Table1[[#This Row],[Budget Code Description]],Dimentions!$X$6:$AC$97,4,FALSE)),"")</f>
        <v/>
      </c>
      <c r="O2949" s="65" t="str">
        <f>IFERROR(VLOOKUP(Table1[[#This Row],[Vendor ID]],Table549[],2,FALSE),"")</f>
        <v/>
      </c>
      <c r="P2949" s="63"/>
      <c r="Q2949" s="143" t="str">
        <f>IF(Table1[[#This Row],[Posting Date]]&lt;&gt;"",$D$9,"")</f>
        <v/>
      </c>
      <c r="R2949" s="159" t="str">
        <f>IF(Table1[[#This Row],[Posting Date]]&lt;&gt;"",$D$10,"")</f>
        <v/>
      </c>
      <c r="S2949" s="66"/>
      <c r="T2949" s="63"/>
      <c r="U2949" s="67"/>
      <c r="V2949" s="67"/>
      <c r="W2949" s="67" t="str">
        <f t="shared" si="46"/>
        <v/>
      </c>
      <c r="X2949" s="161" t="str">
        <f>IF(E2949="","",(IF(Table1[[#This Row],[Cur]]="USD",Table1[[#This Row],[Cur_Amount Debit]],Table1[[#This Row],[Cur_Amount Debit]]/Table1[[#This Row],[Exchange Rate]])))</f>
        <v/>
      </c>
      <c r="Y2949" s="161" t="str">
        <f>IF(E2949="","",(IF(Table1[[#This Row],[Cur]]="USD",Table1[[#This Row],[Cur_Amount Credit]],Table1[[#This Row],[Cur_Amount Credit]]/ExchangeRate)))</f>
        <v/>
      </c>
      <c r="Z2949" s="203" t="str">
        <f>IF(E2949="","",(Table1[[#This Row],[Debit USD]]-Table1[[#This Row],[Credit USD]]))</f>
        <v/>
      </c>
      <c r="AA2949" s="122"/>
      <c r="AB2949" s="1"/>
      <c r="AC2949" s="15"/>
      <c r="AD2949" s="15" t="str">
        <f>IF(AND(OR(Table1[[#This Row],[Account]]="15030",Table1[[#This Row],[Account]]="15035",Table1[[#This Row],[Account]]="20150"),Table1[[#This Row],[Vendor ID]]=""),1,"")</f>
        <v/>
      </c>
      <c r="AE2949" s="15"/>
      <c r="AF2949" s="15"/>
      <c r="AG2949" s="15"/>
      <c r="AH2949" s="46" t="str">
        <f>IF(Table1[[#This Row],[Posting Date]]&lt;&gt;"","GJ-"&amp;CountryID,"")</f>
        <v/>
      </c>
      <c r="AI2949" s="59" t="str">
        <f>IF(Table1[[#This Row],[Posting Date]]&lt;&gt;"",Table1[[#This Row],[Posting Date]],"")</f>
        <v/>
      </c>
      <c r="AJ2949" s="46"/>
      <c r="AK2949" s="46" t="str">
        <f>IF(Table1[[#This Row],[Description]]&lt;&gt;"",Table1[[#This Row],[Description]],"")</f>
        <v/>
      </c>
      <c r="AL2949" s="46" t="str">
        <f>IF(Table1[[#This Row],[Posting Date]]&lt;&gt;"",Table1[[#This Row],[Reference Number]],"")</f>
        <v/>
      </c>
      <c r="AM2949" s="46" t="str">
        <f>TRIM(Table1[[#This Row],[Line '#]])</f>
        <v/>
      </c>
      <c r="AN2949" s="46" t="str">
        <f>TRIM(Table1[[#This Row],[Account]])</f>
        <v/>
      </c>
      <c r="AO2949" s="46" t="str">
        <f>IF(Table1[[#This Row],[Posting Date]]&lt;&gt;"",$D$5,"")</f>
        <v/>
      </c>
      <c r="AP2949" s="46" t="str">
        <f>TRIM(Table1[[#This Row],[Departments-Prgrams]])</f>
        <v/>
      </c>
      <c r="AQ2949" s="46" t="str">
        <f>TRIM(Table1[[#This Row],[Grant]])</f>
        <v/>
      </c>
      <c r="AR2949" s="46" t="str">
        <f>TRIM(Table1[[#This Row],[Staff ID]])</f>
        <v/>
      </c>
      <c r="AS2949" s="46" t="str">
        <f>IF(TRIM(Table1[[#This Row],[Budget Code]])=0,"",TRIM(Table1[[#This Row],[Budget Code]]))</f>
        <v/>
      </c>
      <c r="AT2949" s="46" t="str">
        <f>IF(Table1[[#This Row],[Line Description]]&lt;&gt;"",Table1[[#This Row],[Line Description]],"")</f>
        <v/>
      </c>
      <c r="AU2949" s="46" t="str">
        <f>IF(Table1[[#This Row],[Cur_Amount Debit]]&gt;0,ROUND(Table1[[#This Row],[Cur_Amount Debit]],2),"")</f>
        <v/>
      </c>
      <c r="AV2949" s="46" t="str">
        <f>IF(Table1[[#This Row],[Cur_Amount Credit]]&gt;0,ROUND(Table1[[#This Row],[Cur_Amount Credit]],2),"")</f>
        <v/>
      </c>
      <c r="AW2949" s="46" t="str">
        <f>LEFT(Table1[[#This Row],[Cur]],3)</f>
        <v/>
      </c>
      <c r="AX2949" s="59"/>
      <c r="AY2949" s="46"/>
      <c r="AZ2949" s="46" t="str">
        <f>IF(Table1[[#This Row],[Cur]]&lt;&gt;"",IF(Table1[[#This Row],[Cur]]="USD","",ExchangeRate),"")</f>
        <v/>
      </c>
      <c r="BA2949" s="46" t="str">
        <f>IF(Table1[[#This Row],[Grant]]&lt;&gt;"",VLOOKUP(Table1[[#This Row],[Grant]],Grants!B:D,3),"")</f>
        <v/>
      </c>
      <c r="BB2949" s="46" t="str">
        <f>TRIM(Table1[[#This Row],[Vendor ID]])</f>
        <v/>
      </c>
      <c r="BC2949">
        <f>IF(Table1[[#This Row],[Reference Number]]=Q2948,BC2948,BC2948+1)</f>
        <v>2</v>
      </c>
    </row>
    <row r="2950" spans="1:55" ht="11.25" hidden="1" customHeight="1">
      <c r="A2950" s="1"/>
      <c r="B2950" s="88" t="str">
        <f>IF(Table1[[#This Row],[Posting Date]]&lt;&gt;"",IF(Table1[[#This Row],[Reference Number]]=Q2949,B2949+1,1),"")</f>
        <v/>
      </c>
      <c r="C2950" s="61"/>
      <c r="D2950" s="61"/>
      <c r="E2950" s="218"/>
      <c r="F2950" s="143" t="str">
        <f>IFERROR(IF(VLOOKUP(Table1[[#This Row],[Budget Code Description]],Dimentions!$X$6:$AC$132,2,FALSE)="","",VLOOKUP(Table1[[#This Row],[Budget Code Description]],Dimentions!$X$6:$AC$132,2,FALSE)),"")</f>
        <v/>
      </c>
      <c r="G2950" s="143" t="str">
        <f>IFERROR(VLOOKUP(Table1[[#This Row],[Budget Code Description]],Dimentions!$X$6:$AC$132,3,FALSE),"")</f>
        <v/>
      </c>
      <c r="H2950" s="64" t="str">
        <f>IFERROR(VLOOKUP(Table1[[#This Row],[Account]],Dimentions!$S$6:$V$233,2,FALSE),"")</f>
        <v/>
      </c>
      <c r="I2950" s="62">
        <f>_xlfn.NUMBERVALUE(LEFT(Table1[[#This Row],[Account]],1))</f>
        <v>0</v>
      </c>
      <c r="J2950" s="62" t="str">
        <f>IFERROR(VLOOKUP(Table1[[#This Row],[Budget Code Description]],Table6[#All],7,FALSE),"")</f>
        <v/>
      </c>
      <c r="K2950" s="143" t="str">
        <f>IFERROR(VLOOKUP(Table1[[#This Row],[Budget Code Description]],Table6[#All],8,FALSE),"")</f>
        <v/>
      </c>
      <c r="L2950" s="63"/>
      <c r="M2950" s="65" t="str">
        <f>IFERROR(VLOOKUP(Table1[[#This Row],[Staff ID]],Table2[],2,FALSE),"")</f>
        <v/>
      </c>
      <c r="N2950" s="211" t="str">
        <f>IFERROR(IF(VLOOKUP(Table1[[#This Row],[Budget Code Description]],Dimentions!$X$6:$AC$97,4,FALSE)="","",VLOOKUP(Table1[[#This Row],[Budget Code Description]],Dimentions!$X$6:$AC$97,4,FALSE)),"")</f>
        <v/>
      </c>
      <c r="O2950" s="65" t="str">
        <f>IFERROR(VLOOKUP(Table1[[#This Row],[Vendor ID]],Table549[],2,FALSE),"")</f>
        <v/>
      </c>
      <c r="P2950" s="63"/>
      <c r="Q2950" s="143" t="str">
        <f>IF(Table1[[#This Row],[Posting Date]]&lt;&gt;"",$D$9,"")</f>
        <v/>
      </c>
      <c r="R2950" s="159" t="str">
        <f>IF(Table1[[#This Row],[Posting Date]]&lt;&gt;"",$D$10,"")</f>
        <v/>
      </c>
      <c r="S2950" s="66"/>
      <c r="T2950" s="63"/>
      <c r="U2950" s="67"/>
      <c r="V2950" s="67"/>
      <c r="W2950" s="67" t="str">
        <f t="shared" si="46"/>
        <v/>
      </c>
      <c r="X2950" s="161" t="str">
        <f>IF(E2950="","",(IF(Table1[[#This Row],[Cur]]="USD",Table1[[#This Row],[Cur_Amount Debit]],Table1[[#This Row],[Cur_Amount Debit]]/Table1[[#This Row],[Exchange Rate]])))</f>
        <v/>
      </c>
      <c r="Y2950" s="161" t="str">
        <f>IF(E2950="","",(IF(Table1[[#This Row],[Cur]]="USD",Table1[[#This Row],[Cur_Amount Credit]],Table1[[#This Row],[Cur_Amount Credit]]/ExchangeRate)))</f>
        <v/>
      </c>
      <c r="Z2950" s="203" t="str">
        <f>IF(E2950="","",(Table1[[#This Row],[Debit USD]]-Table1[[#This Row],[Credit USD]]))</f>
        <v/>
      </c>
      <c r="AA2950" s="122"/>
      <c r="AB2950" s="1"/>
      <c r="AC2950" s="15"/>
      <c r="AD2950" s="15" t="str">
        <f>IF(AND(OR(Table1[[#This Row],[Account]]="15030",Table1[[#This Row],[Account]]="15035",Table1[[#This Row],[Account]]="20150"),Table1[[#This Row],[Vendor ID]]=""),1,"")</f>
        <v/>
      </c>
      <c r="AE2950" s="15"/>
      <c r="AF2950" s="15"/>
      <c r="AG2950" s="15"/>
      <c r="AH2950" s="46" t="str">
        <f>IF(Table1[[#This Row],[Posting Date]]&lt;&gt;"","GJ-"&amp;CountryID,"")</f>
        <v/>
      </c>
      <c r="AI2950" s="59" t="str">
        <f>IF(Table1[[#This Row],[Posting Date]]&lt;&gt;"",Table1[[#This Row],[Posting Date]],"")</f>
        <v/>
      </c>
      <c r="AJ2950" s="46"/>
      <c r="AK2950" s="46" t="str">
        <f>IF(Table1[[#This Row],[Description]]&lt;&gt;"",Table1[[#This Row],[Description]],"")</f>
        <v/>
      </c>
      <c r="AL2950" s="46" t="str">
        <f>IF(Table1[[#This Row],[Posting Date]]&lt;&gt;"",Table1[[#This Row],[Reference Number]],"")</f>
        <v/>
      </c>
      <c r="AM2950" s="46" t="str">
        <f>TRIM(Table1[[#This Row],[Line '#]])</f>
        <v/>
      </c>
      <c r="AN2950" s="46" t="str">
        <f>TRIM(Table1[[#This Row],[Account]])</f>
        <v/>
      </c>
      <c r="AO2950" s="46" t="str">
        <f>IF(Table1[[#This Row],[Posting Date]]&lt;&gt;"",$D$5,"")</f>
        <v/>
      </c>
      <c r="AP2950" s="46" t="str">
        <f>TRIM(Table1[[#This Row],[Departments-Prgrams]])</f>
        <v/>
      </c>
      <c r="AQ2950" s="46" t="str">
        <f>TRIM(Table1[[#This Row],[Grant]])</f>
        <v/>
      </c>
      <c r="AR2950" s="46" t="str">
        <f>TRIM(Table1[[#This Row],[Staff ID]])</f>
        <v/>
      </c>
      <c r="AS2950" s="46" t="str">
        <f>IF(TRIM(Table1[[#This Row],[Budget Code]])=0,"",TRIM(Table1[[#This Row],[Budget Code]]))</f>
        <v/>
      </c>
      <c r="AT2950" s="46" t="str">
        <f>IF(Table1[[#This Row],[Line Description]]&lt;&gt;"",Table1[[#This Row],[Line Description]],"")</f>
        <v/>
      </c>
      <c r="AU2950" s="46" t="str">
        <f>IF(Table1[[#This Row],[Cur_Amount Debit]]&gt;0,ROUND(Table1[[#This Row],[Cur_Amount Debit]],2),"")</f>
        <v/>
      </c>
      <c r="AV2950" s="46" t="str">
        <f>IF(Table1[[#This Row],[Cur_Amount Credit]]&gt;0,ROUND(Table1[[#This Row],[Cur_Amount Credit]],2),"")</f>
        <v/>
      </c>
      <c r="AW2950" s="46" t="str">
        <f>LEFT(Table1[[#This Row],[Cur]],3)</f>
        <v/>
      </c>
      <c r="AX2950" s="59"/>
      <c r="AY2950" s="46"/>
      <c r="AZ2950" s="46" t="str">
        <f>IF(Table1[[#This Row],[Cur]]&lt;&gt;"",IF(Table1[[#This Row],[Cur]]="USD","",ExchangeRate),"")</f>
        <v/>
      </c>
      <c r="BA2950" s="46" t="str">
        <f>IF(Table1[[#This Row],[Grant]]&lt;&gt;"",VLOOKUP(Table1[[#This Row],[Grant]],Grants!B:D,3),"")</f>
        <v/>
      </c>
      <c r="BB2950" s="46" t="str">
        <f>TRIM(Table1[[#This Row],[Vendor ID]])</f>
        <v/>
      </c>
      <c r="BC2950">
        <f>IF(Table1[[#This Row],[Reference Number]]=Q2949,BC2949,BC2949+1)</f>
        <v>2</v>
      </c>
    </row>
    <row r="2951" spans="1:55" ht="11.25" hidden="1" customHeight="1">
      <c r="A2951" s="1"/>
      <c r="B2951" s="88" t="str">
        <f>IF(Table1[[#This Row],[Posting Date]]&lt;&gt;"",IF(Table1[[#This Row],[Reference Number]]=Q2950,B2950+1,1),"")</f>
        <v/>
      </c>
      <c r="C2951" s="61"/>
      <c r="D2951" s="61"/>
      <c r="E2951" s="218"/>
      <c r="F2951" s="143" t="str">
        <f>IFERROR(IF(VLOOKUP(Table1[[#This Row],[Budget Code Description]],Dimentions!$X$6:$AC$132,2,FALSE)="","",VLOOKUP(Table1[[#This Row],[Budget Code Description]],Dimentions!$X$6:$AC$132,2,FALSE)),"")</f>
        <v/>
      </c>
      <c r="G2951" s="143" t="str">
        <f>IFERROR(VLOOKUP(Table1[[#This Row],[Budget Code Description]],Dimentions!$X$6:$AC$132,3,FALSE),"")</f>
        <v/>
      </c>
      <c r="H2951" s="64" t="str">
        <f>IFERROR(VLOOKUP(Table1[[#This Row],[Account]],Dimentions!$S$6:$V$233,2,FALSE),"")</f>
        <v/>
      </c>
      <c r="I2951" s="62">
        <f>_xlfn.NUMBERVALUE(LEFT(Table1[[#This Row],[Account]],1))</f>
        <v>0</v>
      </c>
      <c r="J2951" s="62" t="str">
        <f>IFERROR(VLOOKUP(Table1[[#This Row],[Budget Code Description]],Table6[#All],7,FALSE),"")</f>
        <v/>
      </c>
      <c r="K2951" s="143" t="str">
        <f>IFERROR(VLOOKUP(Table1[[#This Row],[Budget Code Description]],Table6[#All],8,FALSE),"")</f>
        <v/>
      </c>
      <c r="L2951" s="63"/>
      <c r="M2951" s="65" t="str">
        <f>IFERROR(VLOOKUP(Table1[[#This Row],[Staff ID]],Table2[],2,FALSE),"")</f>
        <v/>
      </c>
      <c r="N2951" s="211" t="str">
        <f>IFERROR(IF(VLOOKUP(Table1[[#This Row],[Budget Code Description]],Dimentions!$X$6:$AC$97,4,FALSE)="","",VLOOKUP(Table1[[#This Row],[Budget Code Description]],Dimentions!$X$6:$AC$97,4,FALSE)),"")</f>
        <v/>
      </c>
      <c r="O2951" s="65" t="str">
        <f>IFERROR(VLOOKUP(Table1[[#This Row],[Vendor ID]],Table549[],2,FALSE),"")</f>
        <v/>
      </c>
      <c r="P2951" s="63"/>
      <c r="Q2951" s="143" t="str">
        <f>IF(Table1[[#This Row],[Posting Date]]&lt;&gt;"",$D$9,"")</f>
        <v/>
      </c>
      <c r="R2951" s="159" t="str">
        <f>IF(Table1[[#This Row],[Posting Date]]&lt;&gt;"",$D$10,"")</f>
        <v/>
      </c>
      <c r="S2951" s="66"/>
      <c r="T2951" s="63"/>
      <c r="U2951" s="67"/>
      <c r="V2951" s="67"/>
      <c r="W2951" s="67" t="str">
        <f t="shared" si="46"/>
        <v/>
      </c>
      <c r="X2951" s="161" t="str">
        <f>IF(E2951="","",(IF(Table1[[#This Row],[Cur]]="USD",Table1[[#This Row],[Cur_Amount Debit]],Table1[[#This Row],[Cur_Amount Debit]]/Table1[[#This Row],[Exchange Rate]])))</f>
        <v/>
      </c>
      <c r="Y2951" s="161" t="str">
        <f>IF(E2951="","",(IF(Table1[[#This Row],[Cur]]="USD",Table1[[#This Row],[Cur_Amount Credit]],Table1[[#This Row],[Cur_Amount Credit]]/ExchangeRate)))</f>
        <v/>
      </c>
      <c r="Z2951" s="203" t="str">
        <f>IF(E2951="","",(Table1[[#This Row],[Debit USD]]-Table1[[#This Row],[Credit USD]]))</f>
        <v/>
      </c>
      <c r="AA2951" s="122"/>
      <c r="AB2951" s="1"/>
      <c r="AC2951" s="15"/>
      <c r="AD2951" s="15" t="str">
        <f>IF(AND(OR(Table1[[#This Row],[Account]]="15030",Table1[[#This Row],[Account]]="15035",Table1[[#This Row],[Account]]="20150"),Table1[[#This Row],[Vendor ID]]=""),1,"")</f>
        <v/>
      </c>
      <c r="AE2951" s="15"/>
      <c r="AF2951" s="15"/>
      <c r="AG2951" s="15"/>
      <c r="AH2951" s="46" t="str">
        <f>IF(Table1[[#This Row],[Posting Date]]&lt;&gt;"","GJ-"&amp;CountryID,"")</f>
        <v/>
      </c>
      <c r="AI2951" s="59" t="str">
        <f>IF(Table1[[#This Row],[Posting Date]]&lt;&gt;"",Table1[[#This Row],[Posting Date]],"")</f>
        <v/>
      </c>
      <c r="AJ2951" s="46"/>
      <c r="AK2951" s="46" t="str">
        <f>IF(Table1[[#This Row],[Description]]&lt;&gt;"",Table1[[#This Row],[Description]],"")</f>
        <v/>
      </c>
      <c r="AL2951" s="46" t="str">
        <f>IF(Table1[[#This Row],[Posting Date]]&lt;&gt;"",Table1[[#This Row],[Reference Number]],"")</f>
        <v/>
      </c>
      <c r="AM2951" s="46" t="str">
        <f>TRIM(Table1[[#This Row],[Line '#]])</f>
        <v/>
      </c>
      <c r="AN2951" s="46" t="str">
        <f>TRIM(Table1[[#This Row],[Account]])</f>
        <v/>
      </c>
      <c r="AO2951" s="46" t="str">
        <f>IF(Table1[[#This Row],[Posting Date]]&lt;&gt;"",$D$5,"")</f>
        <v/>
      </c>
      <c r="AP2951" s="46" t="str">
        <f>TRIM(Table1[[#This Row],[Departments-Prgrams]])</f>
        <v/>
      </c>
      <c r="AQ2951" s="46" t="str">
        <f>TRIM(Table1[[#This Row],[Grant]])</f>
        <v/>
      </c>
      <c r="AR2951" s="46" t="str">
        <f>TRIM(Table1[[#This Row],[Staff ID]])</f>
        <v/>
      </c>
      <c r="AS2951" s="46" t="str">
        <f>IF(TRIM(Table1[[#This Row],[Budget Code]])=0,"",TRIM(Table1[[#This Row],[Budget Code]]))</f>
        <v/>
      </c>
      <c r="AT2951" s="46" t="str">
        <f>IF(Table1[[#This Row],[Line Description]]&lt;&gt;"",Table1[[#This Row],[Line Description]],"")</f>
        <v/>
      </c>
      <c r="AU2951" s="46" t="str">
        <f>IF(Table1[[#This Row],[Cur_Amount Debit]]&gt;0,ROUND(Table1[[#This Row],[Cur_Amount Debit]],2),"")</f>
        <v/>
      </c>
      <c r="AV2951" s="46" t="str">
        <f>IF(Table1[[#This Row],[Cur_Amount Credit]]&gt;0,ROUND(Table1[[#This Row],[Cur_Amount Credit]],2),"")</f>
        <v/>
      </c>
      <c r="AW2951" s="46" t="str">
        <f>LEFT(Table1[[#This Row],[Cur]],3)</f>
        <v/>
      </c>
      <c r="AX2951" s="59"/>
      <c r="AY2951" s="46"/>
      <c r="AZ2951" s="46" t="str">
        <f>IF(Table1[[#This Row],[Cur]]&lt;&gt;"",IF(Table1[[#This Row],[Cur]]="USD","",ExchangeRate),"")</f>
        <v/>
      </c>
      <c r="BA2951" s="46" t="str">
        <f>IF(Table1[[#This Row],[Grant]]&lt;&gt;"",VLOOKUP(Table1[[#This Row],[Grant]],Grants!B:D,3),"")</f>
        <v/>
      </c>
      <c r="BB2951" s="46" t="str">
        <f>TRIM(Table1[[#This Row],[Vendor ID]])</f>
        <v/>
      </c>
      <c r="BC2951">
        <f>IF(Table1[[#This Row],[Reference Number]]=Q2950,BC2950,BC2950+1)</f>
        <v>2</v>
      </c>
    </row>
    <row r="2952" spans="1:55" ht="11.25" hidden="1" customHeight="1">
      <c r="A2952" s="1"/>
      <c r="B2952" s="88" t="str">
        <f>IF(Table1[[#This Row],[Posting Date]]&lt;&gt;"",IF(Table1[[#This Row],[Reference Number]]=Q2951,B2951+1,1),"")</f>
        <v/>
      </c>
      <c r="C2952" s="61"/>
      <c r="D2952" s="61"/>
      <c r="E2952" s="218"/>
      <c r="F2952" s="143" t="str">
        <f>IFERROR(IF(VLOOKUP(Table1[[#This Row],[Budget Code Description]],Dimentions!$X$6:$AC$132,2,FALSE)="","",VLOOKUP(Table1[[#This Row],[Budget Code Description]],Dimentions!$X$6:$AC$132,2,FALSE)),"")</f>
        <v/>
      </c>
      <c r="G2952" s="143" t="str">
        <f>IFERROR(VLOOKUP(Table1[[#This Row],[Budget Code Description]],Dimentions!$X$6:$AC$132,3,FALSE),"")</f>
        <v/>
      </c>
      <c r="H2952" s="64" t="str">
        <f>IFERROR(VLOOKUP(Table1[[#This Row],[Account]],Dimentions!$S$6:$V$233,2,FALSE),"")</f>
        <v/>
      </c>
      <c r="I2952" s="62">
        <f>_xlfn.NUMBERVALUE(LEFT(Table1[[#This Row],[Account]],1))</f>
        <v>0</v>
      </c>
      <c r="J2952" s="62" t="str">
        <f>IFERROR(VLOOKUP(Table1[[#This Row],[Budget Code Description]],Table6[#All],7,FALSE),"")</f>
        <v/>
      </c>
      <c r="K2952" s="143" t="str">
        <f>IFERROR(VLOOKUP(Table1[[#This Row],[Budget Code Description]],Table6[#All],8,FALSE),"")</f>
        <v/>
      </c>
      <c r="L2952" s="63"/>
      <c r="M2952" s="65" t="str">
        <f>IFERROR(VLOOKUP(Table1[[#This Row],[Staff ID]],Table2[],2,FALSE),"")</f>
        <v/>
      </c>
      <c r="N2952" s="211" t="str">
        <f>IFERROR(IF(VLOOKUP(Table1[[#This Row],[Budget Code Description]],Dimentions!$X$6:$AC$97,4,FALSE)="","",VLOOKUP(Table1[[#This Row],[Budget Code Description]],Dimentions!$X$6:$AC$97,4,FALSE)),"")</f>
        <v/>
      </c>
      <c r="O2952" s="65" t="str">
        <f>IFERROR(VLOOKUP(Table1[[#This Row],[Vendor ID]],Table549[],2,FALSE),"")</f>
        <v/>
      </c>
      <c r="P2952" s="63"/>
      <c r="Q2952" s="143" t="str">
        <f>IF(Table1[[#This Row],[Posting Date]]&lt;&gt;"",$D$9,"")</f>
        <v/>
      </c>
      <c r="R2952" s="159" t="str">
        <f>IF(Table1[[#This Row],[Posting Date]]&lt;&gt;"",$D$10,"")</f>
        <v/>
      </c>
      <c r="S2952" s="66"/>
      <c r="T2952" s="63"/>
      <c r="U2952" s="67"/>
      <c r="V2952" s="67"/>
      <c r="W2952" s="67" t="str">
        <f t="shared" si="46"/>
        <v/>
      </c>
      <c r="X2952" s="161" t="str">
        <f>IF(E2952="","",(IF(Table1[[#This Row],[Cur]]="USD",Table1[[#This Row],[Cur_Amount Debit]],Table1[[#This Row],[Cur_Amount Debit]]/Table1[[#This Row],[Exchange Rate]])))</f>
        <v/>
      </c>
      <c r="Y2952" s="161" t="str">
        <f>IF(E2952="","",(IF(Table1[[#This Row],[Cur]]="USD",Table1[[#This Row],[Cur_Amount Credit]],Table1[[#This Row],[Cur_Amount Credit]]/ExchangeRate)))</f>
        <v/>
      </c>
      <c r="Z2952" s="203" t="str">
        <f>IF(E2952="","",(Table1[[#This Row],[Debit USD]]-Table1[[#This Row],[Credit USD]]))</f>
        <v/>
      </c>
      <c r="AA2952" s="122"/>
      <c r="AB2952" s="1"/>
      <c r="AC2952" s="15"/>
      <c r="AD2952" s="15" t="str">
        <f>IF(AND(OR(Table1[[#This Row],[Account]]="15030",Table1[[#This Row],[Account]]="15035",Table1[[#This Row],[Account]]="20150"),Table1[[#This Row],[Vendor ID]]=""),1,"")</f>
        <v/>
      </c>
      <c r="AE2952" s="15"/>
      <c r="AF2952" s="15"/>
      <c r="AG2952" s="15"/>
      <c r="AH2952" s="46" t="str">
        <f>IF(Table1[[#This Row],[Posting Date]]&lt;&gt;"","GJ-"&amp;CountryID,"")</f>
        <v/>
      </c>
      <c r="AI2952" s="59" t="str">
        <f>IF(Table1[[#This Row],[Posting Date]]&lt;&gt;"",Table1[[#This Row],[Posting Date]],"")</f>
        <v/>
      </c>
      <c r="AJ2952" s="46"/>
      <c r="AK2952" s="46" t="str">
        <f>IF(Table1[[#This Row],[Description]]&lt;&gt;"",Table1[[#This Row],[Description]],"")</f>
        <v/>
      </c>
      <c r="AL2952" s="46" t="str">
        <f>IF(Table1[[#This Row],[Posting Date]]&lt;&gt;"",Table1[[#This Row],[Reference Number]],"")</f>
        <v/>
      </c>
      <c r="AM2952" s="46" t="str">
        <f>TRIM(Table1[[#This Row],[Line '#]])</f>
        <v/>
      </c>
      <c r="AN2952" s="46" t="str">
        <f>TRIM(Table1[[#This Row],[Account]])</f>
        <v/>
      </c>
      <c r="AO2952" s="46" t="str">
        <f>IF(Table1[[#This Row],[Posting Date]]&lt;&gt;"",$D$5,"")</f>
        <v/>
      </c>
      <c r="AP2952" s="46" t="str">
        <f>TRIM(Table1[[#This Row],[Departments-Prgrams]])</f>
        <v/>
      </c>
      <c r="AQ2952" s="46" t="str">
        <f>TRIM(Table1[[#This Row],[Grant]])</f>
        <v/>
      </c>
      <c r="AR2952" s="46" t="str">
        <f>TRIM(Table1[[#This Row],[Staff ID]])</f>
        <v/>
      </c>
      <c r="AS2952" s="46" t="str">
        <f>IF(TRIM(Table1[[#This Row],[Budget Code]])=0,"",TRIM(Table1[[#This Row],[Budget Code]]))</f>
        <v/>
      </c>
      <c r="AT2952" s="46" t="str">
        <f>IF(Table1[[#This Row],[Line Description]]&lt;&gt;"",Table1[[#This Row],[Line Description]],"")</f>
        <v/>
      </c>
      <c r="AU2952" s="46" t="str">
        <f>IF(Table1[[#This Row],[Cur_Amount Debit]]&gt;0,ROUND(Table1[[#This Row],[Cur_Amount Debit]],2),"")</f>
        <v/>
      </c>
      <c r="AV2952" s="46" t="str">
        <f>IF(Table1[[#This Row],[Cur_Amount Credit]]&gt;0,ROUND(Table1[[#This Row],[Cur_Amount Credit]],2),"")</f>
        <v/>
      </c>
      <c r="AW2952" s="46" t="str">
        <f>LEFT(Table1[[#This Row],[Cur]],3)</f>
        <v/>
      </c>
      <c r="AX2952" s="59"/>
      <c r="AY2952" s="46"/>
      <c r="AZ2952" s="46" t="str">
        <f>IF(Table1[[#This Row],[Cur]]&lt;&gt;"",IF(Table1[[#This Row],[Cur]]="USD","",ExchangeRate),"")</f>
        <v/>
      </c>
      <c r="BA2952" s="46" t="str">
        <f>IF(Table1[[#This Row],[Grant]]&lt;&gt;"",VLOOKUP(Table1[[#This Row],[Grant]],Grants!B:D,3),"")</f>
        <v/>
      </c>
      <c r="BB2952" s="46" t="str">
        <f>TRIM(Table1[[#This Row],[Vendor ID]])</f>
        <v/>
      </c>
      <c r="BC2952">
        <f>IF(Table1[[#This Row],[Reference Number]]=Q2951,BC2951,BC2951+1)</f>
        <v>2</v>
      </c>
    </row>
    <row r="2953" spans="1:55" ht="11.25" hidden="1" customHeight="1">
      <c r="A2953" s="1"/>
      <c r="B2953" s="88" t="str">
        <f>IF(Table1[[#This Row],[Posting Date]]&lt;&gt;"",IF(Table1[[#This Row],[Reference Number]]=Q2952,B2952+1,1),"")</f>
        <v/>
      </c>
      <c r="C2953" s="61"/>
      <c r="D2953" s="61"/>
      <c r="E2953" s="218"/>
      <c r="F2953" s="143" t="str">
        <f>IFERROR(IF(VLOOKUP(Table1[[#This Row],[Budget Code Description]],Dimentions!$X$6:$AC$132,2,FALSE)="","",VLOOKUP(Table1[[#This Row],[Budget Code Description]],Dimentions!$X$6:$AC$132,2,FALSE)),"")</f>
        <v/>
      </c>
      <c r="G2953" s="143" t="str">
        <f>IFERROR(VLOOKUP(Table1[[#This Row],[Budget Code Description]],Dimentions!$X$6:$AC$132,3,FALSE),"")</f>
        <v/>
      </c>
      <c r="H2953" s="64" t="str">
        <f>IFERROR(VLOOKUP(Table1[[#This Row],[Account]],Dimentions!$S$6:$V$233,2,FALSE),"")</f>
        <v/>
      </c>
      <c r="I2953" s="62">
        <f>_xlfn.NUMBERVALUE(LEFT(Table1[[#This Row],[Account]],1))</f>
        <v>0</v>
      </c>
      <c r="J2953" s="62" t="str">
        <f>IFERROR(VLOOKUP(Table1[[#This Row],[Budget Code Description]],Table6[#All],7,FALSE),"")</f>
        <v/>
      </c>
      <c r="K2953" s="143" t="str">
        <f>IFERROR(VLOOKUP(Table1[[#This Row],[Budget Code Description]],Table6[#All],8,FALSE),"")</f>
        <v/>
      </c>
      <c r="L2953" s="63"/>
      <c r="M2953" s="65" t="str">
        <f>IFERROR(VLOOKUP(Table1[[#This Row],[Staff ID]],Table2[],2,FALSE),"")</f>
        <v/>
      </c>
      <c r="N2953" s="211" t="str">
        <f>IFERROR(IF(VLOOKUP(Table1[[#This Row],[Budget Code Description]],Dimentions!$X$6:$AC$97,4,FALSE)="","",VLOOKUP(Table1[[#This Row],[Budget Code Description]],Dimentions!$X$6:$AC$97,4,FALSE)),"")</f>
        <v/>
      </c>
      <c r="O2953" s="65" t="str">
        <f>IFERROR(VLOOKUP(Table1[[#This Row],[Vendor ID]],Table549[],2,FALSE),"")</f>
        <v/>
      </c>
      <c r="P2953" s="63"/>
      <c r="Q2953" s="143" t="str">
        <f>IF(Table1[[#This Row],[Posting Date]]&lt;&gt;"",$D$9,"")</f>
        <v/>
      </c>
      <c r="R2953" s="159" t="str">
        <f>IF(Table1[[#This Row],[Posting Date]]&lt;&gt;"",$D$10,"")</f>
        <v/>
      </c>
      <c r="S2953" s="66"/>
      <c r="T2953" s="63"/>
      <c r="U2953" s="67"/>
      <c r="V2953" s="67"/>
      <c r="W2953" s="67" t="str">
        <f t="shared" si="46"/>
        <v/>
      </c>
      <c r="X2953" s="161" t="str">
        <f>IF(E2953="","",(IF(Table1[[#This Row],[Cur]]="USD",Table1[[#This Row],[Cur_Amount Debit]],Table1[[#This Row],[Cur_Amount Debit]]/Table1[[#This Row],[Exchange Rate]])))</f>
        <v/>
      </c>
      <c r="Y2953" s="161" t="str">
        <f>IF(E2953="","",(IF(Table1[[#This Row],[Cur]]="USD",Table1[[#This Row],[Cur_Amount Credit]],Table1[[#This Row],[Cur_Amount Credit]]/ExchangeRate)))</f>
        <v/>
      </c>
      <c r="Z2953" s="203" t="str">
        <f>IF(E2953="","",(Table1[[#This Row],[Debit USD]]-Table1[[#This Row],[Credit USD]]))</f>
        <v/>
      </c>
      <c r="AA2953" s="122"/>
      <c r="AB2953" s="1"/>
      <c r="AC2953" s="15"/>
      <c r="AD2953" s="15" t="str">
        <f>IF(AND(OR(Table1[[#This Row],[Account]]="15030",Table1[[#This Row],[Account]]="15035",Table1[[#This Row],[Account]]="20150"),Table1[[#This Row],[Vendor ID]]=""),1,"")</f>
        <v/>
      </c>
      <c r="AE2953" s="15"/>
      <c r="AF2953" s="15"/>
      <c r="AG2953" s="15"/>
      <c r="AH2953" s="46" t="str">
        <f>IF(Table1[[#This Row],[Posting Date]]&lt;&gt;"","GJ-"&amp;CountryID,"")</f>
        <v/>
      </c>
      <c r="AI2953" s="59" t="str">
        <f>IF(Table1[[#This Row],[Posting Date]]&lt;&gt;"",Table1[[#This Row],[Posting Date]],"")</f>
        <v/>
      </c>
      <c r="AJ2953" s="46"/>
      <c r="AK2953" s="46" t="str">
        <f>IF(Table1[[#This Row],[Description]]&lt;&gt;"",Table1[[#This Row],[Description]],"")</f>
        <v/>
      </c>
      <c r="AL2953" s="46" t="str">
        <f>IF(Table1[[#This Row],[Posting Date]]&lt;&gt;"",Table1[[#This Row],[Reference Number]],"")</f>
        <v/>
      </c>
      <c r="AM2953" s="46" t="str">
        <f>TRIM(Table1[[#This Row],[Line '#]])</f>
        <v/>
      </c>
      <c r="AN2953" s="46" t="str">
        <f>TRIM(Table1[[#This Row],[Account]])</f>
        <v/>
      </c>
      <c r="AO2953" s="46" t="str">
        <f>IF(Table1[[#This Row],[Posting Date]]&lt;&gt;"",$D$5,"")</f>
        <v/>
      </c>
      <c r="AP2953" s="46" t="str">
        <f>TRIM(Table1[[#This Row],[Departments-Prgrams]])</f>
        <v/>
      </c>
      <c r="AQ2953" s="46" t="str">
        <f>TRIM(Table1[[#This Row],[Grant]])</f>
        <v/>
      </c>
      <c r="AR2953" s="46" t="str">
        <f>TRIM(Table1[[#This Row],[Staff ID]])</f>
        <v/>
      </c>
      <c r="AS2953" s="46" t="str">
        <f>IF(TRIM(Table1[[#This Row],[Budget Code]])=0,"",TRIM(Table1[[#This Row],[Budget Code]]))</f>
        <v/>
      </c>
      <c r="AT2953" s="46" t="str">
        <f>IF(Table1[[#This Row],[Line Description]]&lt;&gt;"",Table1[[#This Row],[Line Description]],"")</f>
        <v/>
      </c>
      <c r="AU2953" s="46" t="str">
        <f>IF(Table1[[#This Row],[Cur_Amount Debit]]&gt;0,ROUND(Table1[[#This Row],[Cur_Amount Debit]],2),"")</f>
        <v/>
      </c>
      <c r="AV2953" s="46" t="str">
        <f>IF(Table1[[#This Row],[Cur_Amount Credit]]&gt;0,ROUND(Table1[[#This Row],[Cur_Amount Credit]],2),"")</f>
        <v/>
      </c>
      <c r="AW2953" s="46" t="str">
        <f>LEFT(Table1[[#This Row],[Cur]],3)</f>
        <v/>
      </c>
      <c r="AX2953" s="59"/>
      <c r="AY2953" s="46"/>
      <c r="AZ2953" s="46" t="str">
        <f>IF(Table1[[#This Row],[Cur]]&lt;&gt;"",IF(Table1[[#This Row],[Cur]]="USD","",ExchangeRate),"")</f>
        <v/>
      </c>
      <c r="BA2953" s="46" t="str">
        <f>IF(Table1[[#This Row],[Grant]]&lt;&gt;"",VLOOKUP(Table1[[#This Row],[Grant]],Grants!B:D,3),"")</f>
        <v/>
      </c>
      <c r="BB2953" s="46" t="str">
        <f>TRIM(Table1[[#This Row],[Vendor ID]])</f>
        <v/>
      </c>
      <c r="BC2953">
        <f>IF(Table1[[#This Row],[Reference Number]]=Q2952,BC2952,BC2952+1)</f>
        <v>2</v>
      </c>
    </row>
    <row r="2954" spans="1:55" ht="11.25" hidden="1" customHeight="1">
      <c r="A2954" s="1"/>
      <c r="B2954" s="88" t="str">
        <f>IF(Table1[[#This Row],[Posting Date]]&lt;&gt;"",IF(Table1[[#This Row],[Reference Number]]=Q2953,B2953+1,1),"")</f>
        <v/>
      </c>
      <c r="C2954" s="61"/>
      <c r="D2954" s="61"/>
      <c r="E2954" s="218"/>
      <c r="F2954" s="143" t="str">
        <f>IFERROR(IF(VLOOKUP(Table1[[#This Row],[Budget Code Description]],Dimentions!$X$6:$AC$132,2,FALSE)="","",VLOOKUP(Table1[[#This Row],[Budget Code Description]],Dimentions!$X$6:$AC$132,2,FALSE)),"")</f>
        <v/>
      </c>
      <c r="G2954" s="143" t="str">
        <f>IFERROR(VLOOKUP(Table1[[#This Row],[Budget Code Description]],Dimentions!$X$6:$AC$132,3,FALSE),"")</f>
        <v/>
      </c>
      <c r="H2954" s="64" t="str">
        <f>IFERROR(VLOOKUP(Table1[[#This Row],[Account]],Dimentions!$S$6:$V$233,2,FALSE),"")</f>
        <v/>
      </c>
      <c r="I2954" s="62">
        <f>_xlfn.NUMBERVALUE(LEFT(Table1[[#This Row],[Account]],1))</f>
        <v>0</v>
      </c>
      <c r="J2954" s="62" t="str">
        <f>IFERROR(VLOOKUP(Table1[[#This Row],[Budget Code Description]],Table6[#All],7,FALSE),"")</f>
        <v/>
      </c>
      <c r="K2954" s="143" t="str">
        <f>IFERROR(VLOOKUP(Table1[[#This Row],[Budget Code Description]],Table6[#All],8,FALSE),"")</f>
        <v/>
      </c>
      <c r="L2954" s="63"/>
      <c r="M2954" s="65" t="str">
        <f>IFERROR(VLOOKUP(Table1[[#This Row],[Staff ID]],Table2[],2,FALSE),"")</f>
        <v/>
      </c>
      <c r="N2954" s="211" t="str">
        <f>IFERROR(IF(VLOOKUP(Table1[[#This Row],[Budget Code Description]],Dimentions!$X$6:$AC$97,4,FALSE)="","",VLOOKUP(Table1[[#This Row],[Budget Code Description]],Dimentions!$X$6:$AC$97,4,FALSE)),"")</f>
        <v/>
      </c>
      <c r="O2954" s="65" t="str">
        <f>IFERROR(VLOOKUP(Table1[[#This Row],[Vendor ID]],Table549[],2,FALSE),"")</f>
        <v/>
      </c>
      <c r="P2954" s="63"/>
      <c r="Q2954" s="143" t="str">
        <f>IF(Table1[[#This Row],[Posting Date]]&lt;&gt;"",$D$9,"")</f>
        <v/>
      </c>
      <c r="R2954" s="159" t="str">
        <f>IF(Table1[[#This Row],[Posting Date]]&lt;&gt;"",$D$10,"")</f>
        <v/>
      </c>
      <c r="S2954" s="66"/>
      <c r="T2954" s="63"/>
      <c r="U2954" s="67"/>
      <c r="V2954" s="67"/>
      <c r="W2954" s="67" t="str">
        <f t="shared" si="46"/>
        <v/>
      </c>
      <c r="X2954" s="161" t="str">
        <f>IF(E2954="","",(IF(Table1[[#This Row],[Cur]]="USD",Table1[[#This Row],[Cur_Amount Debit]],Table1[[#This Row],[Cur_Amount Debit]]/Table1[[#This Row],[Exchange Rate]])))</f>
        <v/>
      </c>
      <c r="Y2954" s="161" t="str">
        <f>IF(E2954="","",(IF(Table1[[#This Row],[Cur]]="USD",Table1[[#This Row],[Cur_Amount Credit]],Table1[[#This Row],[Cur_Amount Credit]]/ExchangeRate)))</f>
        <v/>
      </c>
      <c r="Z2954" s="203" t="str">
        <f>IF(E2954="","",(Table1[[#This Row],[Debit USD]]-Table1[[#This Row],[Credit USD]]))</f>
        <v/>
      </c>
      <c r="AA2954" s="122"/>
      <c r="AB2954" s="1"/>
      <c r="AC2954" s="15"/>
      <c r="AD2954" s="15" t="str">
        <f>IF(AND(OR(Table1[[#This Row],[Account]]="15030",Table1[[#This Row],[Account]]="15035",Table1[[#This Row],[Account]]="20150"),Table1[[#This Row],[Vendor ID]]=""),1,"")</f>
        <v/>
      </c>
      <c r="AE2954" s="15"/>
      <c r="AF2954" s="15"/>
      <c r="AG2954" s="15"/>
      <c r="AH2954" s="46" t="str">
        <f>IF(Table1[[#This Row],[Posting Date]]&lt;&gt;"","GJ-"&amp;CountryID,"")</f>
        <v/>
      </c>
      <c r="AI2954" s="59" t="str">
        <f>IF(Table1[[#This Row],[Posting Date]]&lt;&gt;"",Table1[[#This Row],[Posting Date]],"")</f>
        <v/>
      </c>
      <c r="AJ2954" s="46"/>
      <c r="AK2954" s="46" t="str">
        <f>IF(Table1[[#This Row],[Description]]&lt;&gt;"",Table1[[#This Row],[Description]],"")</f>
        <v/>
      </c>
      <c r="AL2954" s="46" t="str">
        <f>IF(Table1[[#This Row],[Posting Date]]&lt;&gt;"",Table1[[#This Row],[Reference Number]],"")</f>
        <v/>
      </c>
      <c r="AM2954" s="46" t="str">
        <f>TRIM(Table1[[#This Row],[Line '#]])</f>
        <v/>
      </c>
      <c r="AN2954" s="46" t="str">
        <f>TRIM(Table1[[#This Row],[Account]])</f>
        <v/>
      </c>
      <c r="AO2954" s="46" t="str">
        <f>IF(Table1[[#This Row],[Posting Date]]&lt;&gt;"",$D$5,"")</f>
        <v/>
      </c>
      <c r="AP2954" s="46" t="str">
        <f>TRIM(Table1[[#This Row],[Departments-Prgrams]])</f>
        <v/>
      </c>
      <c r="AQ2954" s="46" t="str">
        <f>TRIM(Table1[[#This Row],[Grant]])</f>
        <v/>
      </c>
      <c r="AR2954" s="46" t="str">
        <f>TRIM(Table1[[#This Row],[Staff ID]])</f>
        <v/>
      </c>
      <c r="AS2954" s="46" t="str">
        <f>IF(TRIM(Table1[[#This Row],[Budget Code]])=0,"",TRIM(Table1[[#This Row],[Budget Code]]))</f>
        <v/>
      </c>
      <c r="AT2954" s="46" t="str">
        <f>IF(Table1[[#This Row],[Line Description]]&lt;&gt;"",Table1[[#This Row],[Line Description]],"")</f>
        <v/>
      </c>
      <c r="AU2954" s="46" t="str">
        <f>IF(Table1[[#This Row],[Cur_Amount Debit]]&gt;0,ROUND(Table1[[#This Row],[Cur_Amount Debit]],2),"")</f>
        <v/>
      </c>
      <c r="AV2954" s="46" t="str">
        <f>IF(Table1[[#This Row],[Cur_Amount Credit]]&gt;0,ROUND(Table1[[#This Row],[Cur_Amount Credit]],2),"")</f>
        <v/>
      </c>
      <c r="AW2954" s="46" t="str">
        <f>LEFT(Table1[[#This Row],[Cur]],3)</f>
        <v/>
      </c>
      <c r="AX2954" s="59"/>
      <c r="AY2954" s="46"/>
      <c r="AZ2954" s="46" t="str">
        <f>IF(Table1[[#This Row],[Cur]]&lt;&gt;"",IF(Table1[[#This Row],[Cur]]="USD","",ExchangeRate),"")</f>
        <v/>
      </c>
      <c r="BA2954" s="46" t="str">
        <f>IF(Table1[[#This Row],[Grant]]&lt;&gt;"",VLOOKUP(Table1[[#This Row],[Grant]],Grants!B:D,3),"")</f>
        <v/>
      </c>
      <c r="BB2954" s="46" t="str">
        <f>TRIM(Table1[[#This Row],[Vendor ID]])</f>
        <v/>
      </c>
      <c r="BC2954">
        <f>IF(Table1[[#This Row],[Reference Number]]=Q2953,BC2953,BC2953+1)</f>
        <v>2</v>
      </c>
    </row>
    <row r="2955" spans="1:55" ht="11.25" hidden="1" customHeight="1">
      <c r="A2955" s="1"/>
      <c r="B2955" s="88" t="str">
        <f>IF(Table1[[#This Row],[Posting Date]]&lt;&gt;"",IF(Table1[[#This Row],[Reference Number]]=Q2954,B2954+1,1),"")</f>
        <v/>
      </c>
      <c r="C2955" s="61"/>
      <c r="D2955" s="61"/>
      <c r="E2955" s="218"/>
      <c r="F2955" s="143" t="str">
        <f>IFERROR(IF(VLOOKUP(Table1[[#This Row],[Budget Code Description]],Dimentions!$X$6:$AC$132,2,FALSE)="","",VLOOKUP(Table1[[#This Row],[Budget Code Description]],Dimentions!$X$6:$AC$132,2,FALSE)),"")</f>
        <v/>
      </c>
      <c r="G2955" s="143" t="str">
        <f>IFERROR(VLOOKUP(Table1[[#This Row],[Budget Code Description]],Dimentions!$X$6:$AC$132,3,FALSE),"")</f>
        <v/>
      </c>
      <c r="H2955" s="64" t="str">
        <f>IFERROR(VLOOKUP(Table1[[#This Row],[Account]],Dimentions!$S$6:$V$233,2,FALSE),"")</f>
        <v/>
      </c>
      <c r="I2955" s="62">
        <f>_xlfn.NUMBERVALUE(LEFT(Table1[[#This Row],[Account]],1))</f>
        <v>0</v>
      </c>
      <c r="J2955" s="62" t="str">
        <f>IFERROR(VLOOKUP(Table1[[#This Row],[Budget Code Description]],Table6[#All],7,FALSE),"")</f>
        <v/>
      </c>
      <c r="K2955" s="143" t="str">
        <f>IFERROR(VLOOKUP(Table1[[#This Row],[Budget Code Description]],Table6[#All],8,FALSE),"")</f>
        <v/>
      </c>
      <c r="L2955" s="63"/>
      <c r="M2955" s="65" t="str">
        <f>IFERROR(VLOOKUP(Table1[[#This Row],[Staff ID]],Table2[],2,FALSE),"")</f>
        <v/>
      </c>
      <c r="N2955" s="211" t="str">
        <f>IFERROR(IF(VLOOKUP(Table1[[#This Row],[Budget Code Description]],Dimentions!$X$6:$AC$97,4,FALSE)="","",VLOOKUP(Table1[[#This Row],[Budget Code Description]],Dimentions!$X$6:$AC$97,4,FALSE)),"")</f>
        <v/>
      </c>
      <c r="O2955" s="65" t="str">
        <f>IFERROR(VLOOKUP(Table1[[#This Row],[Vendor ID]],Table549[],2,FALSE),"")</f>
        <v/>
      </c>
      <c r="P2955" s="63"/>
      <c r="Q2955" s="143" t="str">
        <f>IF(Table1[[#This Row],[Posting Date]]&lt;&gt;"",$D$9,"")</f>
        <v/>
      </c>
      <c r="R2955" s="159" t="str">
        <f>IF(Table1[[#This Row],[Posting Date]]&lt;&gt;"",$D$10,"")</f>
        <v/>
      </c>
      <c r="S2955" s="66"/>
      <c r="T2955" s="63"/>
      <c r="U2955" s="67"/>
      <c r="V2955" s="67"/>
      <c r="W2955" s="67" t="str">
        <f t="shared" si="46"/>
        <v/>
      </c>
      <c r="X2955" s="161" t="str">
        <f>IF(E2955="","",(IF(Table1[[#This Row],[Cur]]="USD",Table1[[#This Row],[Cur_Amount Debit]],Table1[[#This Row],[Cur_Amount Debit]]/Table1[[#This Row],[Exchange Rate]])))</f>
        <v/>
      </c>
      <c r="Y2955" s="161" t="str">
        <f>IF(E2955="","",(IF(Table1[[#This Row],[Cur]]="USD",Table1[[#This Row],[Cur_Amount Credit]],Table1[[#This Row],[Cur_Amount Credit]]/ExchangeRate)))</f>
        <v/>
      </c>
      <c r="Z2955" s="203" t="str">
        <f>IF(E2955="","",(Table1[[#This Row],[Debit USD]]-Table1[[#This Row],[Credit USD]]))</f>
        <v/>
      </c>
      <c r="AA2955" s="122"/>
      <c r="AB2955" s="1"/>
      <c r="AC2955" s="15"/>
      <c r="AD2955" s="15" t="str">
        <f>IF(AND(OR(Table1[[#This Row],[Account]]="15030",Table1[[#This Row],[Account]]="15035",Table1[[#This Row],[Account]]="20150"),Table1[[#This Row],[Vendor ID]]=""),1,"")</f>
        <v/>
      </c>
      <c r="AE2955" s="15"/>
      <c r="AF2955" s="15"/>
      <c r="AG2955" s="15"/>
      <c r="AH2955" s="46" t="str">
        <f>IF(Table1[[#This Row],[Posting Date]]&lt;&gt;"","GJ-"&amp;CountryID,"")</f>
        <v/>
      </c>
      <c r="AI2955" s="59" t="str">
        <f>IF(Table1[[#This Row],[Posting Date]]&lt;&gt;"",Table1[[#This Row],[Posting Date]],"")</f>
        <v/>
      </c>
      <c r="AJ2955" s="46"/>
      <c r="AK2955" s="46" t="str">
        <f>IF(Table1[[#This Row],[Description]]&lt;&gt;"",Table1[[#This Row],[Description]],"")</f>
        <v/>
      </c>
      <c r="AL2955" s="46" t="str">
        <f>IF(Table1[[#This Row],[Posting Date]]&lt;&gt;"",Table1[[#This Row],[Reference Number]],"")</f>
        <v/>
      </c>
      <c r="AM2955" s="46" t="str">
        <f>TRIM(Table1[[#This Row],[Line '#]])</f>
        <v/>
      </c>
      <c r="AN2955" s="46" t="str">
        <f>TRIM(Table1[[#This Row],[Account]])</f>
        <v/>
      </c>
      <c r="AO2955" s="46" t="str">
        <f>IF(Table1[[#This Row],[Posting Date]]&lt;&gt;"",$D$5,"")</f>
        <v/>
      </c>
      <c r="AP2955" s="46" t="str">
        <f>TRIM(Table1[[#This Row],[Departments-Prgrams]])</f>
        <v/>
      </c>
      <c r="AQ2955" s="46" t="str">
        <f>TRIM(Table1[[#This Row],[Grant]])</f>
        <v/>
      </c>
      <c r="AR2955" s="46" t="str">
        <f>TRIM(Table1[[#This Row],[Staff ID]])</f>
        <v/>
      </c>
      <c r="AS2955" s="46" t="str">
        <f>IF(TRIM(Table1[[#This Row],[Budget Code]])=0,"",TRIM(Table1[[#This Row],[Budget Code]]))</f>
        <v/>
      </c>
      <c r="AT2955" s="46" t="str">
        <f>IF(Table1[[#This Row],[Line Description]]&lt;&gt;"",Table1[[#This Row],[Line Description]],"")</f>
        <v/>
      </c>
      <c r="AU2955" s="46" t="str">
        <f>IF(Table1[[#This Row],[Cur_Amount Debit]]&gt;0,ROUND(Table1[[#This Row],[Cur_Amount Debit]],2),"")</f>
        <v/>
      </c>
      <c r="AV2955" s="46" t="str">
        <f>IF(Table1[[#This Row],[Cur_Amount Credit]]&gt;0,ROUND(Table1[[#This Row],[Cur_Amount Credit]],2),"")</f>
        <v/>
      </c>
      <c r="AW2955" s="46" t="str">
        <f>LEFT(Table1[[#This Row],[Cur]],3)</f>
        <v/>
      </c>
      <c r="AX2955" s="59"/>
      <c r="AY2955" s="46"/>
      <c r="AZ2955" s="46" t="str">
        <f>IF(Table1[[#This Row],[Cur]]&lt;&gt;"",IF(Table1[[#This Row],[Cur]]="USD","",ExchangeRate),"")</f>
        <v/>
      </c>
      <c r="BA2955" s="46" t="str">
        <f>IF(Table1[[#This Row],[Grant]]&lt;&gt;"",VLOOKUP(Table1[[#This Row],[Grant]],Grants!B:D,3),"")</f>
        <v/>
      </c>
      <c r="BB2955" s="46" t="str">
        <f>TRIM(Table1[[#This Row],[Vendor ID]])</f>
        <v/>
      </c>
      <c r="BC2955">
        <f>IF(Table1[[#This Row],[Reference Number]]=Q2954,BC2954,BC2954+1)</f>
        <v>2</v>
      </c>
    </row>
    <row r="2956" spans="1:55" ht="11.25" hidden="1" customHeight="1">
      <c r="A2956" s="1"/>
      <c r="B2956" s="88" t="str">
        <f>IF(Table1[[#This Row],[Posting Date]]&lt;&gt;"",IF(Table1[[#This Row],[Reference Number]]=Q2955,B2955+1,1),"")</f>
        <v/>
      </c>
      <c r="C2956" s="61"/>
      <c r="D2956" s="61"/>
      <c r="E2956" s="218"/>
      <c r="F2956" s="143" t="str">
        <f>IFERROR(IF(VLOOKUP(Table1[[#This Row],[Budget Code Description]],Dimentions!$X$6:$AC$132,2,FALSE)="","",VLOOKUP(Table1[[#This Row],[Budget Code Description]],Dimentions!$X$6:$AC$132,2,FALSE)),"")</f>
        <v/>
      </c>
      <c r="G2956" s="143" t="str">
        <f>IFERROR(VLOOKUP(Table1[[#This Row],[Budget Code Description]],Dimentions!$X$6:$AC$132,3,FALSE),"")</f>
        <v/>
      </c>
      <c r="H2956" s="64" t="str">
        <f>IFERROR(VLOOKUP(Table1[[#This Row],[Account]],Dimentions!$S$6:$V$233,2,FALSE),"")</f>
        <v/>
      </c>
      <c r="I2956" s="62">
        <f>_xlfn.NUMBERVALUE(LEFT(Table1[[#This Row],[Account]],1))</f>
        <v>0</v>
      </c>
      <c r="J2956" s="62" t="str">
        <f>IFERROR(VLOOKUP(Table1[[#This Row],[Budget Code Description]],Table6[#All],7,FALSE),"")</f>
        <v/>
      </c>
      <c r="K2956" s="143" t="str">
        <f>IFERROR(VLOOKUP(Table1[[#This Row],[Budget Code Description]],Table6[#All],8,FALSE),"")</f>
        <v/>
      </c>
      <c r="L2956" s="63"/>
      <c r="M2956" s="65" t="str">
        <f>IFERROR(VLOOKUP(Table1[[#This Row],[Staff ID]],Table2[],2,FALSE),"")</f>
        <v/>
      </c>
      <c r="N2956" s="211" t="str">
        <f>IFERROR(IF(VLOOKUP(Table1[[#This Row],[Budget Code Description]],Dimentions!$X$6:$AC$97,4,FALSE)="","",VLOOKUP(Table1[[#This Row],[Budget Code Description]],Dimentions!$X$6:$AC$97,4,FALSE)),"")</f>
        <v/>
      </c>
      <c r="O2956" s="65" t="str">
        <f>IFERROR(VLOOKUP(Table1[[#This Row],[Vendor ID]],Table549[],2,FALSE),"")</f>
        <v/>
      </c>
      <c r="P2956" s="63"/>
      <c r="Q2956" s="143" t="str">
        <f>IF(Table1[[#This Row],[Posting Date]]&lt;&gt;"",$D$9,"")</f>
        <v/>
      </c>
      <c r="R2956" s="159" t="str">
        <f>IF(Table1[[#This Row],[Posting Date]]&lt;&gt;"",$D$10,"")</f>
        <v/>
      </c>
      <c r="S2956" s="66"/>
      <c r="T2956" s="63"/>
      <c r="U2956" s="67"/>
      <c r="V2956" s="67"/>
      <c r="W2956" s="67" t="str">
        <f t="shared" si="46"/>
        <v/>
      </c>
      <c r="X2956" s="161" t="str">
        <f>IF(E2956="","",(IF(Table1[[#This Row],[Cur]]="USD",Table1[[#This Row],[Cur_Amount Debit]],Table1[[#This Row],[Cur_Amount Debit]]/Table1[[#This Row],[Exchange Rate]])))</f>
        <v/>
      </c>
      <c r="Y2956" s="161" t="str">
        <f>IF(E2956="","",(IF(Table1[[#This Row],[Cur]]="USD",Table1[[#This Row],[Cur_Amount Credit]],Table1[[#This Row],[Cur_Amount Credit]]/ExchangeRate)))</f>
        <v/>
      </c>
      <c r="Z2956" s="203" t="str">
        <f>IF(E2956="","",(Table1[[#This Row],[Debit USD]]-Table1[[#This Row],[Credit USD]]))</f>
        <v/>
      </c>
      <c r="AA2956" s="122"/>
      <c r="AB2956" s="1"/>
      <c r="AC2956" s="15"/>
      <c r="AD2956" s="15" t="str">
        <f>IF(AND(OR(Table1[[#This Row],[Account]]="15030",Table1[[#This Row],[Account]]="15035",Table1[[#This Row],[Account]]="20150"),Table1[[#This Row],[Vendor ID]]=""),1,"")</f>
        <v/>
      </c>
      <c r="AE2956" s="15"/>
      <c r="AF2956" s="15"/>
      <c r="AG2956" s="15"/>
      <c r="AH2956" s="46" t="str">
        <f>IF(Table1[[#This Row],[Posting Date]]&lt;&gt;"","GJ-"&amp;CountryID,"")</f>
        <v/>
      </c>
      <c r="AI2956" s="59" t="str">
        <f>IF(Table1[[#This Row],[Posting Date]]&lt;&gt;"",Table1[[#This Row],[Posting Date]],"")</f>
        <v/>
      </c>
      <c r="AJ2956" s="46"/>
      <c r="AK2956" s="46" t="str">
        <f>IF(Table1[[#This Row],[Description]]&lt;&gt;"",Table1[[#This Row],[Description]],"")</f>
        <v/>
      </c>
      <c r="AL2956" s="46" t="str">
        <f>IF(Table1[[#This Row],[Posting Date]]&lt;&gt;"",Table1[[#This Row],[Reference Number]],"")</f>
        <v/>
      </c>
      <c r="AM2956" s="46" t="str">
        <f>TRIM(Table1[[#This Row],[Line '#]])</f>
        <v/>
      </c>
      <c r="AN2956" s="46" t="str">
        <f>TRIM(Table1[[#This Row],[Account]])</f>
        <v/>
      </c>
      <c r="AO2956" s="46" t="str">
        <f>IF(Table1[[#This Row],[Posting Date]]&lt;&gt;"",$D$5,"")</f>
        <v/>
      </c>
      <c r="AP2956" s="46" t="str">
        <f>TRIM(Table1[[#This Row],[Departments-Prgrams]])</f>
        <v/>
      </c>
      <c r="AQ2956" s="46" t="str">
        <f>TRIM(Table1[[#This Row],[Grant]])</f>
        <v/>
      </c>
      <c r="AR2956" s="46" t="str">
        <f>TRIM(Table1[[#This Row],[Staff ID]])</f>
        <v/>
      </c>
      <c r="AS2956" s="46" t="str">
        <f>IF(TRIM(Table1[[#This Row],[Budget Code]])=0,"",TRIM(Table1[[#This Row],[Budget Code]]))</f>
        <v/>
      </c>
      <c r="AT2956" s="46" t="str">
        <f>IF(Table1[[#This Row],[Line Description]]&lt;&gt;"",Table1[[#This Row],[Line Description]],"")</f>
        <v/>
      </c>
      <c r="AU2956" s="46" t="str">
        <f>IF(Table1[[#This Row],[Cur_Amount Debit]]&gt;0,ROUND(Table1[[#This Row],[Cur_Amount Debit]],2),"")</f>
        <v/>
      </c>
      <c r="AV2956" s="46" t="str">
        <f>IF(Table1[[#This Row],[Cur_Amount Credit]]&gt;0,ROUND(Table1[[#This Row],[Cur_Amount Credit]],2),"")</f>
        <v/>
      </c>
      <c r="AW2956" s="46" t="str">
        <f>LEFT(Table1[[#This Row],[Cur]],3)</f>
        <v/>
      </c>
      <c r="AX2956" s="59"/>
      <c r="AY2956" s="46"/>
      <c r="AZ2956" s="46" t="str">
        <f>IF(Table1[[#This Row],[Cur]]&lt;&gt;"",IF(Table1[[#This Row],[Cur]]="USD","",ExchangeRate),"")</f>
        <v/>
      </c>
      <c r="BA2956" s="46" t="str">
        <f>IF(Table1[[#This Row],[Grant]]&lt;&gt;"",VLOOKUP(Table1[[#This Row],[Grant]],Grants!B:D,3),"")</f>
        <v/>
      </c>
      <c r="BB2956" s="46" t="str">
        <f>TRIM(Table1[[#This Row],[Vendor ID]])</f>
        <v/>
      </c>
      <c r="BC2956">
        <f>IF(Table1[[#This Row],[Reference Number]]=Q2955,BC2955,BC2955+1)</f>
        <v>2</v>
      </c>
    </row>
    <row r="2957" spans="1:55" ht="11.25" hidden="1" customHeight="1">
      <c r="A2957" s="1"/>
      <c r="B2957" s="88" t="str">
        <f>IF(Table1[[#This Row],[Posting Date]]&lt;&gt;"",IF(Table1[[#This Row],[Reference Number]]=Q2956,B2956+1,1),"")</f>
        <v/>
      </c>
      <c r="C2957" s="61"/>
      <c r="D2957" s="61"/>
      <c r="E2957" s="218"/>
      <c r="F2957" s="143" t="str">
        <f>IFERROR(IF(VLOOKUP(Table1[[#This Row],[Budget Code Description]],Dimentions!$X$6:$AC$132,2,FALSE)="","",VLOOKUP(Table1[[#This Row],[Budget Code Description]],Dimentions!$X$6:$AC$132,2,FALSE)),"")</f>
        <v/>
      </c>
      <c r="G2957" s="143" t="str">
        <f>IFERROR(VLOOKUP(Table1[[#This Row],[Budget Code Description]],Dimentions!$X$6:$AC$132,3,FALSE),"")</f>
        <v/>
      </c>
      <c r="H2957" s="64" t="str">
        <f>IFERROR(VLOOKUP(Table1[[#This Row],[Account]],Dimentions!$S$6:$V$233,2,FALSE),"")</f>
        <v/>
      </c>
      <c r="I2957" s="62">
        <f>_xlfn.NUMBERVALUE(LEFT(Table1[[#This Row],[Account]],1))</f>
        <v>0</v>
      </c>
      <c r="J2957" s="62" t="str">
        <f>IFERROR(VLOOKUP(Table1[[#This Row],[Budget Code Description]],Table6[#All],7,FALSE),"")</f>
        <v/>
      </c>
      <c r="K2957" s="143" t="str">
        <f>IFERROR(VLOOKUP(Table1[[#This Row],[Budget Code Description]],Table6[#All],8,FALSE),"")</f>
        <v/>
      </c>
      <c r="L2957" s="63"/>
      <c r="M2957" s="65" t="str">
        <f>IFERROR(VLOOKUP(Table1[[#This Row],[Staff ID]],Table2[],2,FALSE),"")</f>
        <v/>
      </c>
      <c r="N2957" s="211" t="str">
        <f>IFERROR(IF(VLOOKUP(Table1[[#This Row],[Budget Code Description]],Dimentions!$X$6:$AC$97,4,FALSE)="","",VLOOKUP(Table1[[#This Row],[Budget Code Description]],Dimentions!$X$6:$AC$97,4,FALSE)),"")</f>
        <v/>
      </c>
      <c r="O2957" s="65" t="str">
        <f>IFERROR(VLOOKUP(Table1[[#This Row],[Vendor ID]],Table549[],2,FALSE),"")</f>
        <v/>
      </c>
      <c r="P2957" s="63"/>
      <c r="Q2957" s="143" t="str">
        <f>IF(Table1[[#This Row],[Posting Date]]&lt;&gt;"",$D$9,"")</f>
        <v/>
      </c>
      <c r="R2957" s="159" t="str">
        <f>IF(Table1[[#This Row],[Posting Date]]&lt;&gt;"",$D$10,"")</f>
        <v/>
      </c>
      <c r="S2957" s="66"/>
      <c r="T2957" s="63"/>
      <c r="U2957" s="67"/>
      <c r="V2957" s="67"/>
      <c r="W2957" s="67" t="str">
        <f t="shared" si="46"/>
        <v/>
      </c>
      <c r="X2957" s="161" t="str">
        <f>IF(E2957="","",(IF(Table1[[#This Row],[Cur]]="USD",Table1[[#This Row],[Cur_Amount Debit]],Table1[[#This Row],[Cur_Amount Debit]]/Table1[[#This Row],[Exchange Rate]])))</f>
        <v/>
      </c>
      <c r="Y2957" s="161" t="str">
        <f>IF(E2957="","",(IF(Table1[[#This Row],[Cur]]="USD",Table1[[#This Row],[Cur_Amount Credit]],Table1[[#This Row],[Cur_Amount Credit]]/ExchangeRate)))</f>
        <v/>
      </c>
      <c r="Z2957" s="203" t="str">
        <f>IF(E2957="","",(Table1[[#This Row],[Debit USD]]-Table1[[#This Row],[Credit USD]]))</f>
        <v/>
      </c>
      <c r="AA2957" s="122"/>
      <c r="AB2957" s="1"/>
      <c r="AC2957" s="15"/>
      <c r="AD2957" s="15" t="str">
        <f>IF(AND(OR(Table1[[#This Row],[Account]]="15030",Table1[[#This Row],[Account]]="15035",Table1[[#This Row],[Account]]="20150"),Table1[[#This Row],[Vendor ID]]=""),1,"")</f>
        <v/>
      </c>
      <c r="AE2957" s="15"/>
      <c r="AF2957" s="15"/>
      <c r="AG2957" s="15"/>
      <c r="AH2957" s="46" t="str">
        <f>IF(Table1[[#This Row],[Posting Date]]&lt;&gt;"","GJ-"&amp;CountryID,"")</f>
        <v/>
      </c>
      <c r="AI2957" s="59" t="str">
        <f>IF(Table1[[#This Row],[Posting Date]]&lt;&gt;"",Table1[[#This Row],[Posting Date]],"")</f>
        <v/>
      </c>
      <c r="AJ2957" s="46"/>
      <c r="AK2957" s="46" t="str">
        <f>IF(Table1[[#This Row],[Description]]&lt;&gt;"",Table1[[#This Row],[Description]],"")</f>
        <v/>
      </c>
      <c r="AL2957" s="46" t="str">
        <f>IF(Table1[[#This Row],[Posting Date]]&lt;&gt;"",Table1[[#This Row],[Reference Number]],"")</f>
        <v/>
      </c>
      <c r="AM2957" s="46" t="str">
        <f>TRIM(Table1[[#This Row],[Line '#]])</f>
        <v/>
      </c>
      <c r="AN2957" s="46" t="str">
        <f>TRIM(Table1[[#This Row],[Account]])</f>
        <v/>
      </c>
      <c r="AO2957" s="46" t="str">
        <f>IF(Table1[[#This Row],[Posting Date]]&lt;&gt;"",$D$5,"")</f>
        <v/>
      </c>
      <c r="AP2957" s="46" t="str">
        <f>TRIM(Table1[[#This Row],[Departments-Prgrams]])</f>
        <v/>
      </c>
      <c r="AQ2957" s="46" t="str">
        <f>TRIM(Table1[[#This Row],[Grant]])</f>
        <v/>
      </c>
      <c r="AR2957" s="46" t="str">
        <f>TRIM(Table1[[#This Row],[Staff ID]])</f>
        <v/>
      </c>
      <c r="AS2957" s="46" t="str">
        <f>IF(TRIM(Table1[[#This Row],[Budget Code]])=0,"",TRIM(Table1[[#This Row],[Budget Code]]))</f>
        <v/>
      </c>
      <c r="AT2957" s="46" t="str">
        <f>IF(Table1[[#This Row],[Line Description]]&lt;&gt;"",Table1[[#This Row],[Line Description]],"")</f>
        <v/>
      </c>
      <c r="AU2957" s="46" t="str">
        <f>IF(Table1[[#This Row],[Cur_Amount Debit]]&gt;0,ROUND(Table1[[#This Row],[Cur_Amount Debit]],2),"")</f>
        <v/>
      </c>
      <c r="AV2957" s="46" t="str">
        <f>IF(Table1[[#This Row],[Cur_Amount Credit]]&gt;0,ROUND(Table1[[#This Row],[Cur_Amount Credit]],2),"")</f>
        <v/>
      </c>
      <c r="AW2957" s="46" t="str">
        <f>LEFT(Table1[[#This Row],[Cur]],3)</f>
        <v/>
      </c>
      <c r="AX2957" s="59"/>
      <c r="AY2957" s="46"/>
      <c r="AZ2957" s="46" t="str">
        <f>IF(Table1[[#This Row],[Cur]]&lt;&gt;"",IF(Table1[[#This Row],[Cur]]="USD","",ExchangeRate),"")</f>
        <v/>
      </c>
      <c r="BA2957" s="46" t="str">
        <f>IF(Table1[[#This Row],[Grant]]&lt;&gt;"",VLOOKUP(Table1[[#This Row],[Grant]],Grants!B:D,3),"")</f>
        <v/>
      </c>
      <c r="BB2957" s="46" t="str">
        <f>TRIM(Table1[[#This Row],[Vendor ID]])</f>
        <v/>
      </c>
      <c r="BC2957">
        <f>IF(Table1[[#This Row],[Reference Number]]=Q2956,BC2956,BC2956+1)</f>
        <v>2</v>
      </c>
    </row>
    <row r="2958" spans="1:55" ht="11.25" hidden="1" customHeight="1">
      <c r="A2958" s="1"/>
      <c r="B2958" s="88" t="str">
        <f>IF(Table1[[#This Row],[Posting Date]]&lt;&gt;"",IF(Table1[[#This Row],[Reference Number]]=Q2957,B2957+1,1),"")</f>
        <v/>
      </c>
      <c r="C2958" s="61"/>
      <c r="D2958" s="61"/>
      <c r="E2958" s="218"/>
      <c r="F2958" s="143" t="str">
        <f>IFERROR(IF(VLOOKUP(Table1[[#This Row],[Budget Code Description]],Dimentions!$X$6:$AC$132,2,FALSE)="","",VLOOKUP(Table1[[#This Row],[Budget Code Description]],Dimentions!$X$6:$AC$132,2,FALSE)),"")</f>
        <v/>
      </c>
      <c r="G2958" s="143" t="str">
        <f>IFERROR(VLOOKUP(Table1[[#This Row],[Budget Code Description]],Dimentions!$X$6:$AC$132,3,FALSE),"")</f>
        <v/>
      </c>
      <c r="H2958" s="64" t="str">
        <f>IFERROR(VLOOKUP(Table1[[#This Row],[Account]],Dimentions!$S$6:$V$233,2,FALSE),"")</f>
        <v/>
      </c>
      <c r="I2958" s="62">
        <f>_xlfn.NUMBERVALUE(LEFT(Table1[[#This Row],[Account]],1))</f>
        <v>0</v>
      </c>
      <c r="J2958" s="62" t="str">
        <f>IFERROR(VLOOKUP(Table1[[#This Row],[Budget Code Description]],Table6[#All],7,FALSE),"")</f>
        <v/>
      </c>
      <c r="K2958" s="143" t="str">
        <f>IFERROR(VLOOKUP(Table1[[#This Row],[Budget Code Description]],Table6[#All],8,FALSE),"")</f>
        <v/>
      </c>
      <c r="L2958" s="63"/>
      <c r="M2958" s="65" t="str">
        <f>IFERROR(VLOOKUP(Table1[[#This Row],[Staff ID]],Table2[],2,FALSE),"")</f>
        <v/>
      </c>
      <c r="N2958" s="211" t="str">
        <f>IFERROR(IF(VLOOKUP(Table1[[#This Row],[Budget Code Description]],Dimentions!$X$6:$AC$97,4,FALSE)="","",VLOOKUP(Table1[[#This Row],[Budget Code Description]],Dimentions!$X$6:$AC$97,4,FALSE)),"")</f>
        <v/>
      </c>
      <c r="O2958" s="65" t="str">
        <f>IFERROR(VLOOKUP(Table1[[#This Row],[Vendor ID]],Table549[],2,FALSE),"")</f>
        <v/>
      </c>
      <c r="P2958" s="63"/>
      <c r="Q2958" s="143" t="str">
        <f>IF(Table1[[#This Row],[Posting Date]]&lt;&gt;"",$D$9,"")</f>
        <v/>
      </c>
      <c r="R2958" s="159" t="str">
        <f>IF(Table1[[#This Row],[Posting Date]]&lt;&gt;"",$D$10,"")</f>
        <v/>
      </c>
      <c r="S2958" s="66"/>
      <c r="T2958" s="63"/>
      <c r="U2958" s="67"/>
      <c r="V2958" s="67"/>
      <c r="W2958" s="67" t="str">
        <f t="shared" si="46"/>
        <v/>
      </c>
      <c r="X2958" s="161" t="str">
        <f>IF(E2958="","",(IF(Table1[[#This Row],[Cur]]="USD",Table1[[#This Row],[Cur_Amount Debit]],Table1[[#This Row],[Cur_Amount Debit]]/Table1[[#This Row],[Exchange Rate]])))</f>
        <v/>
      </c>
      <c r="Y2958" s="161" t="str">
        <f>IF(E2958="","",(IF(Table1[[#This Row],[Cur]]="USD",Table1[[#This Row],[Cur_Amount Credit]],Table1[[#This Row],[Cur_Amount Credit]]/ExchangeRate)))</f>
        <v/>
      </c>
      <c r="Z2958" s="203" t="str">
        <f>IF(E2958="","",(Table1[[#This Row],[Debit USD]]-Table1[[#This Row],[Credit USD]]))</f>
        <v/>
      </c>
      <c r="AA2958" s="122"/>
      <c r="AB2958" s="1"/>
      <c r="AC2958" s="15"/>
      <c r="AD2958" s="15" t="str">
        <f>IF(AND(OR(Table1[[#This Row],[Account]]="15030",Table1[[#This Row],[Account]]="15035",Table1[[#This Row],[Account]]="20150"),Table1[[#This Row],[Vendor ID]]=""),1,"")</f>
        <v/>
      </c>
      <c r="AE2958" s="15"/>
      <c r="AF2958" s="15"/>
      <c r="AG2958" s="15"/>
      <c r="AH2958" s="46" t="str">
        <f>IF(Table1[[#This Row],[Posting Date]]&lt;&gt;"","GJ-"&amp;CountryID,"")</f>
        <v/>
      </c>
      <c r="AI2958" s="59" t="str">
        <f>IF(Table1[[#This Row],[Posting Date]]&lt;&gt;"",Table1[[#This Row],[Posting Date]],"")</f>
        <v/>
      </c>
      <c r="AJ2958" s="46"/>
      <c r="AK2958" s="46" t="str">
        <f>IF(Table1[[#This Row],[Description]]&lt;&gt;"",Table1[[#This Row],[Description]],"")</f>
        <v/>
      </c>
      <c r="AL2958" s="46" t="str">
        <f>IF(Table1[[#This Row],[Posting Date]]&lt;&gt;"",Table1[[#This Row],[Reference Number]],"")</f>
        <v/>
      </c>
      <c r="AM2958" s="46" t="str">
        <f>TRIM(Table1[[#This Row],[Line '#]])</f>
        <v/>
      </c>
      <c r="AN2958" s="46" t="str">
        <f>TRIM(Table1[[#This Row],[Account]])</f>
        <v/>
      </c>
      <c r="AO2958" s="46" t="str">
        <f>IF(Table1[[#This Row],[Posting Date]]&lt;&gt;"",$D$5,"")</f>
        <v/>
      </c>
      <c r="AP2958" s="46" t="str">
        <f>TRIM(Table1[[#This Row],[Departments-Prgrams]])</f>
        <v/>
      </c>
      <c r="AQ2958" s="46" t="str">
        <f>TRIM(Table1[[#This Row],[Grant]])</f>
        <v/>
      </c>
      <c r="AR2958" s="46" t="str">
        <f>TRIM(Table1[[#This Row],[Staff ID]])</f>
        <v/>
      </c>
      <c r="AS2958" s="46" t="str">
        <f>IF(TRIM(Table1[[#This Row],[Budget Code]])=0,"",TRIM(Table1[[#This Row],[Budget Code]]))</f>
        <v/>
      </c>
      <c r="AT2958" s="46" t="str">
        <f>IF(Table1[[#This Row],[Line Description]]&lt;&gt;"",Table1[[#This Row],[Line Description]],"")</f>
        <v/>
      </c>
      <c r="AU2958" s="46" t="str">
        <f>IF(Table1[[#This Row],[Cur_Amount Debit]]&gt;0,ROUND(Table1[[#This Row],[Cur_Amount Debit]],2),"")</f>
        <v/>
      </c>
      <c r="AV2958" s="46" t="str">
        <f>IF(Table1[[#This Row],[Cur_Amount Credit]]&gt;0,ROUND(Table1[[#This Row],[Cur_Amount Credit]],2),"")</f>
        <v/>
      </c>
      <c r="AW2958" s="46" t="str">
        <f>LEFT(Table1[[#This Row],[Cur]],3)</f>
        <v/>
      </c>
      <c r="AX2958" s="59"/>
      <c r="AY2958" s="46"/>
      <c r="AZ2958" s="46" t="str">
        <f>IF(Table1[[#This Row],[Cur]]&lt;&gt;"",IF(Table1[[#This Row],[Cur]]="USD","",ExchangeRate),"")</f>
        <v/>
      </c>
      <c r="BA2958" s="46" t="str">
        <f>IF(Table1[[#This Row],[Grant]]&lt;&gt;"",VLOOKUP(Table1[[#This Row],[Grant]],Grants!B:D,3),"")</f>
        <v/>
      </c>
      <c r="BB2958" s="46" t="str">
        <f>TRIM(Table1[[#This Row],[Vendor ID]])</f>
        <v/>
      </c>
      <c r="BC2958">
        <f>IF(Table1[[#This Row],[Reference Number]]=Q2957,BC2957,BC2957+1)</f>
        <v>2</v>
      </c>
    </row>
    <row r="2959" spans="1:55" ht="11.25" hidden="1" customHeight="1">
      <c r="A2959" s="1"/>
      <c r="B2959" s="88" t="str">
        <f>IF(Table1[[#This Row],[Posting Date]]&lt;&gt;"",IF(Table1[[#This Row],[Reference Number]]=Q2958,B2958+1,1),"")</f>
        <v/>
      </c>
      <c r="C2959" s="61"/>
      <c r="D2959" s="61"/>
      <c r="E2959" s="218"/>
      <c r="F2959" s="143" t="str">
        <f>IFERROR(IF(VLOOKUP(Table1[[#This Row],[Budget Code Description]],Dimentions!$X$6:$AC$132,2,FALSE)="","",VLOOKUP(Table1[[#This Row],[Budget Code Description]],Dimentions!$X$6:$AC$132,2,FALSE)),"")</f>
        <v/>
      </c>
      <c r="G2959" s="143" t="str">
        <f>IFERROR(VLOOKUP(Table1[[#This Row],[Budget Code Description]],Dimentions!$X$6:$AC$132,3,FALSE),"")</f>
        <v/>
      </c>
      <c r="H2959" s="64" t="str">
        <f>IFERROR(VLOOKUP(Table1[[#This Row],[Account]],Dimentions!$S$6:$V$233,2,FALSE),"")</f>
        <v/>
      </c>
      <c r="I2959" s="62">
        <f>_xlfn.NUMBERVALUE(LEFT(Table1[[#This Row],[Account]],1))</f>
        <v>0</v>
      </c>
      <c r="J2959" s="62" t="str">
        <f>IFERROR(VLOOKUP(Table1[[#This Row],[Budget Code Description]],Table6[#All],7,FALSE),"")</f>
        <v/>
      </c>
      <c r="K2959" s="143" t="str">
        <f>IFERROR(VLOOKUP(Table1[[#This Row],[Budget Code Description]],Table6[#All],8,FALSE),"")</f>
        <v/>
      </c>
      <c r="L2959" s="63"/>
      <c r="M2959" s="65" t="str">
        <f>IFERROR(VLOOKUP(Table1[[#This Row],[Staff ID]],Table2[],2,FALSE),"")</f>
        <v/>
      </c>
      <c r="N2959" s="211" t="str">
        <f>IFERROR(IF(VLOOKUP(Table1[[#This Row],[Budget Code Description]],Dimentions!$X$6:$AC$97,4,FALSE)="","",VLOOKUP(Table1[[#This Row],[Budget Code Description]],Dimentions!$X$6:$AC$97,4,FALSE)),"")</f>
        <v/>
      </c>
      <c r="O2959" s="65" t="str">
        <f>IFERROR(VLOOKUP(Table1[[#This Row],[Vendor ID]],Table549[],2,FALSE),"")</f>
        <v/>
      </c>
      <c r="P2959" s="63"/>
      <c r="Q2959" s="143" t="str">
        <f>IF(Table1[[#This Row],[Posting Date]]&lt;&gt;"",$D$9,"")</f>
        <v/>
      </c>
      <c r="R2959" s="159" t="str">
        <f>IF(Table1[[#This Row],[Posting Date]]&lt;&gt;"",$D$10,"")</f>
        <v/>
      </c>
      <c r="S2959" s="66"/>
      <c r="T2959" s="63"/>
      <c r="U2959" s="67"/>
      <c r="V2959" s="67"/>
      <c r="W2959" s="67" t="str">
        <f t="shared" si="46"/>
        <v/>
      </c>
      <c r="X2959" s="161" t="str">
        <f>IF(E2959="","",(IF(Table1[[#This Row],[Cur]]="USD",Table1[[#This Row],[Cur_Amount Debit]],Table1[[#This Row],[Cur_Amount Debit]]/Table1[[#This Row],[Exchange Rate]])))</f>
        <v/>
      </c>
      <c r="Y2959" s="161" t="str">
        <f>IF(E2959="","",(IF(Table1[[#This Row],[Cur]]="USD",Table1[[#This Row],[Cur_Amount Credit]],Table1[[#This Row],[Cur_Amount Credit]]/ExchangeRate)))</f>
        <v/>
      </c>
      <c r="Z2959" s="203" t="str">
        <f>IF(E2959="","",(Table1[[#This Row],[Debit USD]]-Table1[[#This Row],[Credit USD]]))</f>
        <v/>
      </c>
      <c r="AA2959" s="122"/>
      <c r="AB2959" s="1"/>
      <c r="AC2959" s="15"/>
      <c r="AD2959" s="15" t="str">
        <f>IF(AND(OR(Table1[[#This Row],[Account]]="15030",Table1[[#This Row],[Account]]="15035",Table1[[#This Row],[Account]]="20150"),Table1[[#This Row],[Vendor ID]]=""),1,"")</f>
        <v/>
      </c>
      <c r="AE2959" s="15"/>
      <c r="AF2959" s="15"/>
      <c r="AG2959" s="15"/>
      <c r="AH2959" s="46" t="str">
        <f>IF(Table1[[#This Row],[Posting Date]]&lt;&gt;"","GJ-"&amp;CountryID,"")</f>
        <v/>
      </c>
      <c r="AI2959" s="59" t="str">
        <f>IF(Table1[[#This Row],[Posting Date]]&lt;&gt;"",Table1[[#This Row],[Posting Date]],"")</f>
        <v/>
      </c>
      <c r="AJ2959" s="46"/>
      <c r="AK2959" s="46" t="str">
        <f>IF(Table1[[#This Row],[Description]]&lt;&gt;"",Table1[[#This Row],[Description]],"")</f>
        <v/>
      </c>
      <c r="AL2959" s="46" t="str">
        <f>IF(Table1[[#This Row],[Posting Date]]&lt;&gt;"",Table1[[#This Row],[Reference Number]],"")</f>
        <v/>
      </c>
      <c r="AM2959" s="46" t="str">
        <f>TRIM(Table1[[#This Row],[Line '#]])</f>
        <v/>
      </c>
      <c r="AN2959" s="46" t="str">
        <f>TRIM(Table1[[#This Row],[Account]])</f>
        <v/>
      </c>
      <c r="AO2959" s="46" t="str">
        <f>IF(Table1[[#This Row],[Posting Date]]&lt;&gt;"",$D$5,"")</f>
        <v/>
      </c>
      <c r="AP2959" s="46" t="str">
        <f>TRIM(Table1[[#This Row],[Departments-Prgrams]])</f>
        <v/>
      </c>
      <c r="AQ2959" s="46" t="str">
        <f>TRIM(Table1[[#This Row],[Grant]])</f>
        <v/>
      </c>
      <c r="AR2959" s="46" t="str">
        <f>TRIM(Table1[[#This Row],[Staff ID]])</f>
        <v/>
      </c>
      <c r="AS2959" s="46" t="str">
        <f>IF(TRIM(Table1[[#This Row],[Budget Code]])=0,"",TRIM(Table1[[#This Row],[Budget Code]]))</f>
        <v/>
      </c>
      <c r="AT2959" s="46" t="str">
        <f>IF(Table1[[#This Row],[Line Description]]&lt;&gt;"",Table1[[#This Row],[Line Description]],"")</f>
        <v/>
      </c>
      <c r="AU2959" s="46" t="str">
        <f>IF(Table1[[#This Row],[Cur_Amount Debit]]&gt;0,ROUND(Table1[[#This Row],[Cur_Amount Debit]],2),"")</f>
        <v/>
      </c>
      <c r="AV2959" s="46" t="str">
        <f>IF(Table1[[#This Row],[Cur_Amount Credit]]&gt;0,ROUND(Table1[[#This Row],[Cur_Amount Credit]],2),"")</f>
        <v/>
      </c>
      <c r="AW2959" s="46" t="str">
        <f>LEFT(Table1[[#This Row],[Cur]],3)</f>
        <v/>
      </c>
      <c r="AX2959" s="59"/>
      <c r="AY2959" s="46"/>
      <c r="AZ2959" s="46" t="str">
        <f>IF(Table1[[#This Row],[Cur]]&lt;&gt;"",IF(Table1[[#This Row],[Cur]]="USD","",ExchangeRate),"")</f>
        <v/>
      </c>
      <c r="BA2959" s="46" t="str">
        <f>IF(Table1[[#This Row],[Grant]]&lt;&gt;"",VLOOKUP(Table1[[#This Row],[Grant]],Grants!B:D,3),"")</f>
        <v/>
      </c>
      <c r="BB2959" s="46" t="str">
        <f>TRIM(Table1[[#This Row],[Vendor ID]])</f>
        <v/>
      </c>
      <c r="BC2959">
        <f>IF(Table1[[#This Row],[Reference Number]]=Q2958,BC2958,BC2958+1)</f>
        <v>2</v>
      </c>
    </row>
    <row r="2960" spans="1:55" ht="11.25" hidden="1" customHeight="1">
      <c r="A2960" s="1"/>
      <c r="B2960" s="88" t="str">
        <f>IF(Table1[[#This Row],[Posting Date]]&lt;&gt;"",IF(Table1[[#This Row],[Reference Number]]=Q2959,B2959+1,1),"")</f>
        <v/>
      </c>
      <c r="C2960" s="61"/>
      <c r="D2960" s="61"/>
      <c r="E2960" s="218"/>
      <c r="F2960" s="143" t="str">
        <f>IFERROR(IF(VLOOKUP(Table1[[#This Row],[Budget Code Description]],Dimentions!$X$6:$AC$132,2,FALSE)="","",VLOOKUP(Table1[[#This Row],[Budget Code Description]],Dimentions!$X$6:$AC$132,2,FALSE)),"")</f>
        <v/>
      </c>
      <c r="G2960" s="143" t="str">
        <f>IFERROR(VLOOKUP(Table1[[#This Row],[Budget Code Description]],Dimentions!$X$6:$AC$132,3,FALSE),"")</f>
        <v/>
      </c>
      <c r="H2960" s="64" t="str">
        <f>IFERROR(VLOOKUP(Table1[[#This Row],[Account]],Dimentions!$S$6:$V$233,2,FALSE),"")</f>
        <v/>
      </c>
      <c r="I2960" s="62">
        <f>_xlfn.NUMBERVALUE(LEFT(Table1[[#This Row],[Account]],1))</f>
        <v>0</v>
      </c>
      <c r="J2960" s="62" t="str">
        <f>IFERROR(VLOOKUP(Table1[[#This Row],[Budget Code Description]],Table6[#All],7,FALSE),"")</f>
        <v/>
      </c>
      <c r="K2960" s="143" t="str">
        <f>IFERROR(VLOOKUP(Table1[[#This Row],[Budget Code Description]],Table6[#All],8,FALSE),"")</f>
        <v/>
      </c>
      <c r="L2960" s="63"/>
      <c r="M2960" s="65" t="str">
        <f>IFERROR(VLOOKUP(Table1[[#This Row],[Staff ID]],Table2[],2,FALSE),"")</f>
        <v/>
      </c>
      <c r="N2960" s="211" t="str">
        <f>IFERROR(IF(VLOOKUP(Table1[[#This Row],[Budget Code Description]],Dimentions!$X$6:$AC$97,4,FALSE)="","",VLOOKUP(Table1[[#This Row],[Budget Code Description]],Dimentions!$X$6:$AC$97,4,FALSE)),"")</f>
        <v/>
      </c>
      <c r="O2960" s="65" t="str">
        <f>IFERROR(VLOOKUP(Table1[[#This Row],[Vendor ID]],Table549[],2,FALSE),"")</f>
        <v/>
      </c>
      <c r="P2960" s="63"/>
      <c r="Q2960" s="143" t="str">
        <f>IF(Table1[[#This Row],[Posting Date]]&lt;&gt;"",$D$9,"")</f>
        <v/>
      </c>
      <c r="R2960" s="159" t="str">
        <f>IF(Table1[[#This Row],[Posting Date]]&lt;&gt;"",$D$10,"")</f>
        <v/>
      </c>
      <c r="S2960" s="66"/>
      <c r="T2960" s="63"/>
      <c r="U2960" s="67"/>
      <c r="V2960" s="67"/>
      <c r="W2960" s="67" t="str">
        <f t="shared" si="46"/>
        <v/>
      </c>
      <c r="X2960" s="161" t="str">
        <f>IF(E2960="","",(IF(Table1[[#This Row],[Cur]]="USD",Table1[[#This Row],[Cur_Amount Debit]],Table1[[#This Row],[Cur_Amount Debit]]/Table1[[#This Row],[Exchange Rate]])))</f>
        <v/>
      </c>
      <c r="Y2960" s="161" t="str">
        <f>IF(E2960="","",(IF(Table1[[#This Row],[Cur]]="USD",Table1[[#This Row],[Cur_Amount Credit]],Table1[[#This Row],[Cur_Amount Credit]]/ExchangeRate)))</f>
        <v/>
      </c>
      <c r="Z2960" s="203" t="str">
        <f>IF(E2960="","",(Table1[[#This Row],[Debit USD]]-Table1[[#This Row],[Credit USD]]))</f>
        <v/>
      </c>
      <c r="AA2960" s="122"/>
      <c r="AB2960" s="1"/>
      <c r="AC2960" s="15"/>
      <c r="AD2960" s="15" t="str">
        <f>IF(AND(OR(Table1[[#This Row],[Account]]="15030",Table1[[#This Row],[Account]]="15035",Table1[[#This Row],[Account]]="20150"),Table1[[#This Row],[Vendor ID]]=""),1,"")</f>
        <v/>
      </c>
      <c r="AE2960" s="15"/>
      <c r="AF2960" s="15"/>
      <c r="AG2960" s="15"/>
      <c r="AH2960" s="46" t="str">
        <f>IF(Table1[[#This Row],[Posting Date]]&lt;&gt;"","GJ-"&amp;CountryID,"")</f>
        <v/>
      </c>
      <c r="AI2960" s="59" t="str">
        <f>IF(Table1[[#This Row],[Posting Date]]&lt;&gt;"",Table1[[#This Row],[Posting Date]],"")</f>
        <v/>
      </c>
      <c r="AJ2960" s="46"/>
      <c r="AK2960" s="46" t="str">
        <f>IF(Table1[[#This Row],[Description]]&lt;&gt;"",Table1[[#This Row],[Description]],"")</f>
        <v/>
      </c>
      <c r="AL2960" s="46" t="str">
        <f>IF(Table1[[#This Row],[Posting Date]]&lt;&gt;"",Table1[[#This Row],[Reference Number]],"")</f>
        <v/>
      </c>
      <c r="AM2960" s="46" t="str">
        <f>TRIM(Table1[[#This Row],[Line '#]])</f>
        <v/>
      </c>
      <c r="AN2960" s="46" t="str">
        <f>TRIM(Table1[[#This Row],[Account]])</f>
        <v/>
      </c>
      <c r="AO2960" s="46" t="str">
        <f>IF(Table1[[#This Row],[Posting Date]]&lt;&gt;"",$D$5,"")</f>
        <v/>
      </c>
      <c r="AP2960" s="46" t="str">
        <f>TRIM(Table1[[#This Row],[Departments-Prgrams]])</f>
        <v/>
      </c>
      <c r="AQ2960" s="46" t="str">
        <f>TRIM(Table1[[#This Row],[Grant]])</f>
        <v/>
      </c>
      <c r="AR2960" s="46" t="str">
        <f>TRIM(Table1[[#This Row],[Staff ID]])</f>
        <v/>
      </c>
      <c r="AS2960" s="46" t="str">
        <f>IF(TRIM(Table1[[#This Row],[Budget Code]])=0,"",TRIM(Table1[[#This Row],[Budget Code]]))</f>
        <v/>
      </c>
      <c r="AT2960" s="46" t="str">
        <f>IF(Table1[[#This Row],[Line Description]]&lt;&gt;"",Table1[[#This Row],[Line Description]],"")</f>
        <v/>
      </c>
      <c r="AU2960" s="46" t="str">
        <f>IF(Table1[[#This Row],[Cur_Amount Debit]]&gt;0,ROUND(Table1[[#This Row],[Cur_Amount Debit]],2),"")</f>
        <v/>
      </c>
      <c r="AV2960" s="46" t="str">
        <f>IF(Table1[[#This Row],[Cur_Amount Credit]]&gt;0,ROUND(Table1[[#This Row],[Cur_Amount Credit]],2),"")</f>
        <v/>
      </c>
      <c r="AW2960" s="46" t="str">
        <f>LEFT(Table1[[#This Row],[Cur]],3)</f>
        <v/>
      </c>
      <c r="AX2960" s="59"/>
      <c r="AY2960" s="46"/>
      <c r="AZ2960" s="46" t="str">
        <f>IF(Table1[[#This Row],[Cur]]&lt;&gt;"",IF(Table1[[#This Row],[Cur]]="USD","",ExchangeRate),"")</f>
        <v/>
      </c>
      <c r="BA2960" s="46" t="str">
        <f>IF(Table1[[#This Row],[Grant]]&lt;&gt;"",VLOOKUP(Table1[[#This Row],[Grant]],Grants!B:D,3),"")</f>
        <v/>
      </c>
      <c r="BB2960" s="46" t="str">
        <f>TRIM(Table1[[#This Row],[Vendor ID]])</f>
        <v/>
      </c>
      <c r="BC2960">
        <f>IF(Table1[[#This Row],[Reference Number]]=Q2959,BC2959,BC2959+1)</f>
        <v>2</v>
      </c>
    </row>
    <row r="2961" spans="1:55" ht="11.25" hidden="1" customHeight="1">
      <c r="A2961" s="1"/>
      <c r="B2961" s="88" t="str">
        <f>IF(Table1[[#This Row],[Posting Date]]&lt;&gt;"",IF(Table1[[#This Row],[Reference Number]]=Q2960,B2960+1,1),"")</f>
        <v/>
      </c>
      <c r="C2961" s="61"/>
      <c r="D2961" s="61"/>
      <c r="E2961" s="218"/>
      <c r="F2961" s="143" t="str">
        <f>IFERROR(IF(VLOOKUP(Table1[[#This Row],[Budget Code Description]],Dimentions!$X$6:$AC$132,2,FALSE)="","",VLOOKUP(Table1[[#This Row],[Budget Code Description]],Dimentions!$X$6:$AC$132,2,FALSE)),"")</f>
        <v/>
      </c>
      <c r="G2961" s="143" t="str">
        <f>IFERROR(VLOOKUP(Table1[[#This Row],[Budget Code Description]],Dimentions!$X$6:$AC$132,3,FALSE),"")</f>
        <v/>
      </c>
      <c r="H2961" s="64" t="str">
        <f>IFERROR(VLOOKUP(Table1[[#This Row],[Account]],Dimentions!$S$6:$V$233,2,FALSE),"")</f>
        <v/>
      </c>
      <c r="I2961" s="62">
        <f>_xlfn.NUMBERVALUE(LEFT(Table1[[#This Row],[Account]],1))</f>
        <v>0</v>
      </c>
      <c r="J2961" s="62" t="str">
        <f>IFERROR(VLOOKUP(Table1[[#This Row],[Budget Code Description]],Table6[#All],7,FALSE),"")</f>
        <v/>
      </c>
      <c r="K2961" s="143" t="str">
        <f>IFERROR(VLOOKUP(Table1[[#This Row],[Budget Code Description]],Table6[#All],8,FALSE),"")</f>
        <v/>
      </c>
      <c r="L2961" s="63"/>
      <c r="M2961" s="65" t="str">
        <f>IFERROR(VLOOKUP(Table1[[#This Row],[Staff ID]],Table2[],2,FALSE),"")</f>
        <v/>
      </c>
      <c r="N2961" s="211" t="str">
        <f>IFERROR(IF(VLOOKUP(Table1[[#This Row],[Budget Code Description]],Dimentions!$X$6:$AC$97,4,FALSE)="","",VLOOKUP(Table1[[#This Row],[Budget Code Description]],Dimentions!$X$6:$AC$97,4,FALSE)),"")</f>
        <v/>
      </c>
      <c r="O2961" s="65" t="str">
        <f>IFERROR(VLOOKUP(Table1[[#This Row],[Vendor ID]],Table549[],2,FALSE),"")</f>
        <v/>
      </c>
      <c r="P2961" s="63"/>
      <c r="Q2961" s="143" t="str">
        <f>IF(Table1[[#This Row],[Posting Date]]&lt;&gt;"",$D$9,"")</f>
        <v/>
      </c>
      <c r="R2961" s="159" t="str">
        <f>IF(Table1[[#This Row],[Posting Date]]&lt;&gt;"",$D$10,"")</f>
        <v/>
      </c>
      <c r="S2961" s="66"/>
      <c r="T2961" s="63"/>
      <c r="U2961" s="67"/>
      <c r="V2961" s="67"/>
      <c r="W2961" s="67" t="str">
        <f t="shared" si="46"/>
        <v/>
      </c>
      <c r="X2961" s="161" t="str">
        <f>IF(E2961="","",(IF(Table1[[#This Row],[Cur]]="USD",Table1[[#This Row],[Cur_Amount Debit]],Table1[[#This Row],[Cur_Amount Debit]]/Table1[[#This Row],[Exchange Rate]])))</f>
        <v/>
      </c>
      <c r="Y2961" s="161" t="str">
        <f>IF(E2961="","",(IF(Table1[[#This Row],[Cur]]="USD",Table1[[#This Row],[Cur_Amount Credit]],Table1[[#This Row],[Cur_Amount Credit]]/ExchangeRate)))</f>
        <v/>
      </c>
      <c r="Z2961" s="203" t="str">
        <f>IF(E2961="","",(Table1[[#This Row],[Debit USD]]-Table1[[#This Row],[Credit USD]]))</f>
        <v/>
      </c>
      <c r="AA2961" s="122"/>
      <c r="AB2961" s="1"/>
      <c r="AC2961" s="15"/>
      <c r="AD2961" s="15" t="str">
        <f>IF(AND(OR(Table1[[#This Row],[Account]]="15030",Table1[[#This Row],[Account]]="15035",Table1[[#This Row],[Account]]="20150"),Table1[[#This Row],[Vendor ID]]=""),1,"")</f>
        <v/>
      </c>
      <c r="AE2961" s="15"/>
      <c r="AF2961" s="15"/>
      <c r="AG2961" s="15"/>
      <c r="AH2961" s="46" t="str">
        <f>IF(Table1[[#This Row],[Posting Date]]&lt;&gt;"","GJ-"&amp;CountryID,"")</f>
        <v/>
      </c>
      <c r="AI2961" s="59" t="str">
        <f>IF(Table1[[#This Row],[Posting Date]]&lt;&gt;"",Table1[[#This Row],[Posting Date]],"")</f>
        <v/>
      </c>
      <c r="AJ2961" s="46"/>
      <c r="AK2961" s="46" t="str">
        <f>IF(Table1[[#This Row],[Description]]&lt;&gt;"",Table1[[#This Row],[Description]],"")</f>
        <v/>
      </c>
      <c r="AL2961" s="46" t="str">
        <f>IF(Table1[[#This Row],[Posting Date]]&lt;&gt;"",Table1[[#This Row],[Reference Number]],"")</f>
        <v/>
      </c>
      <c r="AM2961" s="46" t="str">
        <f>TRIM(Table1[[#This Row],[Line '#]])</f>
        <v/>
      </c>
      <c r="AN2961" s="46" t="str">
        <f>TRIM(Table1[[#This Row],[Account]])</f>
        <v/>
      </c>
      <c r="AO2961" s="46" t="str">
        <f>IF(Table1[[#This Row],[Posting Date]]&lt;&gt;"",$D$5,"")</f>
        <v/>
      </c>
      <c r="AP2961" s="46" t="str">
        <f>TRIM(Table1[[#This Row],[Departments-Prgrams]])</f>
        <v/>
      </c>
      <c r="AQ2961" s="46" t="str">
        <f>TRIM(Table1[[#This Row],[Grant]])</f>
        <v/>
      </c>
      <c r="AR2961" s="46" t="str">
        <f>TRIM(Table1[[#This Row],[Staff ID]])</f>
        <v/>
      </c>
      <c r="AS2961" s="46" t="str">
        <f>IF(TRIM(Table1[[#This Row],[Budget Code]])=0,"",TRIM(Table1[[#This Row],[Budget Code]]))</f>
        <v/>
      </c>
      <c r="AT2961" s="46" t="str">
        <f>IF(Table1[[#This Row],[Line Description]]&lt;&gt;"",Table1[[#This Row],[Line Description]],"")</f>
        <v/>
      </c>
      <c r="AU2961" s="46" t="str">
        <f>IF(Table1[[#This Row],[Cur_Amount Debit]]&gt;0,ROUND(Table1[[#This Row],[Cur_Amount Debit]],2),"")</f>
        <v/>
      </c>
      <c r="AV2961" s="46" t="str">
        <f>IF(Table1[[#This Row],[Cur_Amount Credit]]&gt;0,ROUND(Table1[[#This Row],[Cur_Amount Credit]],2),"")</f>
        <v/>
      </c>
      <c r="AW2961" s="46" t="str">
        <f>LEFT(Table1[[#This Row],[Cur]],3)</f>
        <v/>
      </c>
      <c r="AX2961" s="59"/>
      <c r="AY2961" s="46"/>
      <c r="AZ2961" s="46" t="str">
        <f>IF(Table1[[#This Row],[Cur]]&lt;&gt;"",IF(Table1[[#This Row],[Cur]]="USD","",ExchangeRate),"")</f>
        <v/>
      </c>
      <c r="BA2961" s="46" t="str">
        <f>IF(Table1[[#This Row],[Grant]]&lt;&gt;"",VLOOKUP(Table1[[#This Row],[Grant]],Grants!B:D,3),"")</f>
        <v/>
      </c>
      <c r="BB2961" s="46" t="str">
        <f>TRIM(Table1[[#This Row],[Vendor ID]])</f>
        <v/>
      </c>
      <c r="BC2961">
        <f>IF(Table1[[#This Row],[Reference Number]]=Q2960,BC2960,BC2960+1)</f>
        <v>2</v>
      </c>
    </row>
    <row r="2962" spans="1:55" ht="11.25" hidden="1" customHeight="1">
      <c r="A2962" s="1"/>
      <c r="B2962" s="88" t="str">
        <f>IF(Table1[[#This Row],[Posting Date]]&lt;&gt;"",IF(Table1[[#This Row],[Reference Number]]=Q2961,B2961+1,1),"")</f>
        <v/>
      </c>
      <c r="C2962" s="61"/>
      <c r="D2962" s="61"/>
      <c r="E2962" s="218"/>
      <c r="F2962" s="143" t="str">
        <f>IFERROR(IF(VLOOKUP(Table1[[#This Row],[Budget Code Description]],Dimentions!$X$6:$AC$132,2,FALSE)="","",VLOOKUP(Table1[[#This Row],[Budget Code Description]],Dimentions!$X$6:$AC$132,2,FALSE)),"")</f>
        <v/>
      </c>
      <c r="G2962" s="143" t="str">
        <f>IFERROR(VLOOKUP(Table1[[#This Row],[Budget Code Description]],Dimentions!$X$6:$AC$132,3,FALSE),"")</f>
        <v/>
      </c>
      <c r="H2962" s="64" t="str">
        <f>IFERROR(VLOOKUP(Table1[[#This Row],[Account]],Dimentions!$S$6:$V$233,2,FALSE),"")</f>
        <v/>
      </c>
      <c r="I2962" s="62">
        <f>_xlfn.NUMBERVALUE(LEFT(Table1[[#This Row],[Account]],1))</f>
        <v>0</v>
      </c>
      <c r="J2962" s="62" t="str">
        <f>IFERROR(VLOOKUP(Table1[[#This Row],[Budget Code Description]],Table6[#All],7,FALSE),"")</f>
        <v/>
      </c>
      <c r="K2962" s="143" t="str">
        <f>IFERROR(VLOOKUP(Table1[[#This Row],[Budget Code Description]],Table6[#All],8,FALSE),"")</f>
        <v/>
      </c>
      <c r="L2962" s="63"/>
      <c r="M2962" s="65" t="str">
        <f>IFERROR(VLOOKUP(Table1[[#This Row],[Staff ID]],Table2[],2,FALSE),"")</f>
        <v/>
      </c>
      <c r="N2962" s="211" t="str">
        <f>IFERROR(IF(VLOOKUP(Table1[[#This Row],[Budget Code Description]],Dimentions!$X$6:$AC$97,4,FALSE)="","",VLOOKUP(Table1[[#This Row],[Budget Code Description]],Dimentions!$X$6:$AC$97,4,FALSE)),"")</f>
        <v/>
      </c>
      <c r="O2962" s="65" t="str">
        <f>IFERROR(VLOOKUP(Table1[[#This Row],[Vendor ID]],Table549[],2,FALSE),"")</f>
        <v/>
      </c>
      <c r="P2962" s="63"/>
      <c r="Q2962" s="143" t="str">
        <f>IF(Table1[[#This Row],[Posting Date]]&lt;&gt;"",$D$9,"")</f>
        <v/>
      </c>
      <c r="R2962" s="159" t="str">
        <f>IF(Table1[[#This Row],[Posting Date]]&lt;&gt;"",$D$10,"")</f>
        <v/>
      </c>
      <c r="S2962" s="66"/>
      <c r="T2962" s="63"/>
      <c r="U2962" s="67"/>
      <c r="V2962" s="67"/>
      <c r="W2962" s="67" t="str">
        <f t="shared" si="46"/>
        <v/>
      </c>
      <c r="X2962" s="161" t="str">
        <f>IF(E2962="","",(IF(Table1[[#This Row],[Cur]]="USD",Table1[[#This Row],[Cur_Amount Debit]],Table1[[#This Row],[Cur_Amount Debit]]/Table1[[#This Row],[Exchange Rate]])))</f>
        <v/>
      </c>
      <c r="Y2962" s="161" t="str">
        <f>IF(E2962="","",(IF(Table1[[#This Row],[Cur]]="USD",Table1[[#This Row],[Cur_Amount Credit]],Table1[[#This Row],[Cur_Amount Credit]]/ExchangeRate)))</f>
        <v/>
      </c>
      <c r="Z2962" s="203" t="str">
        <f>IF(E2962="","",(Table1[[#This Row],[Debit USD]]-Table1[[#This Row],[Credit USD]]))</f>
        <v/>
      </c>
      <c r="AA2962" s="122"/>
      <c r="AB2962" s="1"/>
      <c r="AC2962" s="15"/>
      <c r="AD2962" s="15" t="str">
        <f>IF(AND(OR(Table1[[#This Row],[Account]]="15030",Table1[[#This Row],[Account]]="15035",Table1[[#This Row],[Account]]="20150"),Table1[[#This Row],[Vendor ID]]=""),1,"")</f>
        <v/>
      </c>
      <c r="AE2962" s="15"/>
      <c r="AF2962" s="15"/>
      <c r="AG2962" s="15"/>
      <c r="AH2962" s="46" t="str">
        <f>IF(Table1[[#This Row],[Posting Date]]&lt;&gt;"","GJ-"&amp;CountryID,"")</f>
        <v/>
      </c>
      <c r="AI2962" s="59" t="str">
        <f>IF(Table1[[#This Row],[Posting Date]]&lt;&gt;"",Table1[[#This Row],[Posting Date]],"")</f>
        <v/>
      </c>
      <c r="AJ2962" s="46"/>
      <c r="AK2962" s="46" t="str">
        <f>IF(Table1[[#This Row],[Description]]&lt;&gt;"",Table1[[#This Row],[Description]],"")</f>
        <v/>
      </c>
      <c r="AL2962" s="46" t="str">
        <f>IF(Table1[[#This Row],[Posting Date]]&lt;&gt;"",Table1[[#This Row],[Reference Number]],"")</f>
        <v/>
      </c>
      <c r="AM2962" s="46" t="str">
        <f>TRIM(Table1[[#This Row],[Line '#]])</f>
        <v/>
      </c>
      <c r="AN2962" s="46" t="str">
        <f>TRIM(Table1[[#This Row],[Account]])</f>
        <v/>
      </c>
      <c r="AO2962" s="46" t="str">
        <f>IF(Table1[[#This Row],[Posting Date]]&lt;&gt;"",$D$5,"")</f>
        <v/>
      </c>
      <c r="AP2962" s="46" t="str">
        <f>TRIM(Table1[[#This Row],[Departments-Prgrams]])</f>
        <v/>
      </c>
      <c r="AQ2962" s="46" t="str">
        <f>TRIM(Table1[[#This Row],[Grant]])</f>
        <v/>
      </c>
      <c r="AR2962" s="46" t="str">
        <f>TRIM(Table1[[#This Row],[Staff ID]])</f>
        <v/>
      </c>
      <c r="AS2962" s="46" t="str">
        <f>IF(TRIM(Table1[[#This Row],[Budget Code]])=0,"",TRIM(Table1[[#This Row],[Budget Code]]))</f>
        <v/>
      </c>
      <c r="AT2962" s="46" t="str">
        <f>IF(Table1[[#This Row],[Line Description]]&lt;&gt;"",Table1[[#This Row],[Line Description]],"")</f>
        <v/>
      </c>
      <c r="AU2962" s="46" t="str">
        <f>IF(Table1[[#This Row],[Cur_Amount Debit]]&gt;0,ROUND(Table1[[#This Row],[Cur_Amount Debit]],2),"")</f>
        <v/>
      </c>
      <c r="AV2962" s="46" t="str">
        <f>IF(Table1[[#This Row],[Cur_Amount Credit]]&gt;0,ROUND(Table1[[#This Row],[Cur_Amount Credit]],2),"")</f>
        <v/>
      </c>
      <c r="AW2962" s="46" t="str">
        <f>LEFT(Table1[[#This Row],[Cur]],3)</f>
        <v/>
      </c>
      <c r="AX2962" s="59"/>
      <c r="AY2962" s="46"/>
      <c r="AZ2962" s="46" t="str">
        <f>IF(Table1[[#This Row],[Cur]]&lt;&gt;"",IF(Table1[[#This Row],[Cur]]="USD","",ExchangeRate),"")</f>
        <v/>
      </c>
      <c r="BA2962" s="46" t="str">
        <f>IF(Table1[[#This Row],[Grant]]&lt;&gt;"",VLOOKUP(Table1[[#This Row],[Grant]],Grants!B:D,3),"")</f>
        <v/>
      </c>
      <c r="BB2962" s="46" t="str">
        <f>TRIM(Table1[[#This Row],[Vendor ID]])</f>
        <v/>
      </c>
      <c r="BC2962">
        <f>IF(Table1[[#This Row],[Reference Number]]=Q2961,BC2961,BC2961+1)</f>
        <v>2</v>
      </c>
    </row>
    <row r="2963" spans="1:55" ht="11.25" hidden="1" customHeight="1">
      <c r="A2963" s="1"/>
      <c r="B2963" s="88" t="str">
        <f>IF(Table1[[#This Row],[Posting Date]]&lt;&gt;"",IF(Table1[[#This Row],[Reference Number]]=Q2962,B2962+1,1),"")</f>
        <v/>
      </c>
      <c r="C2963" s="61"/>
      <c r="D2963" s="61"/>
      <c r="E2963" s="218"/>
      <c r="F2963" s="143" t="str">
        <f>IFERROR(IF(VLOOKUP(Table1[[#This Row],[Budget Code Description]],Dimentions!$X$6:$AC$132,2,FALSE)="","",VLOOKUP(Table1[[#This Row],[Budget Code Description]],Dimentions!$X$6:$AC$132,2,FALSE)),"")</f>
        <v/>
      </c>
      <c r="G2963" s="143" t="str">
        <f>IFERROR(VLOOKUP(Table1[[#This Row],[Budget Code Description]],Dimentions!$X$6:$AC$132,3,FALSE),"")</f>
        <v/>
      </c>
      <c r="H2963" s="64" t="str">
        <f>IFERROR(VLOOKUP(Table1[[#This Row],[Account]],Dimentions!$S$6:$V$233,2,FALSE),"")</f>
        <v/>
      </c>
      <c r="I2963" s="62">
        <f>_xlfn.NUMBERVALUE(LEFT(Table1[[#This Row],[Account]],1))</f>
        <v>0</v>
      </c>
      <c r="J2963" s="62" t="str">
        <f>IFERROR(VLOOKUP(Table1[[#This Row],[Budget Code Description]],Table6[#All],7,FALSE),"")</f>
        <v/>
      </c>
      <c r="K2963" s="143" t="str">
        <f>IFERROR(VLOOKUP(Table1[[#This Row],[Budget Code Description]],Table6[#All],8,FALSE),"")</f>
        <v/>
      </c>
      <c r="L2963" s="63"/>
      <c r="M2963" s="65" t="str">
        <f>IFERROR(VLOOKUP(Table1[[#This Row],[Staff ID]],Table2[],2,FALSE),"")</f>
        <v/>
      </c>
      <c r="N2963" s="211" t="str">
        <f>IFERROR(IF(VLOOKUP(Table1[[#This Row],[Budget Code Description]],Dimentions!$X$6:$AC$97,4,FALSE)="","",VLOOKUP(Table1[[#This Row],[Budget Code Description]],Dimentions!$X$6:$AC$97,4,FALSE)),"")</f>
        <v/>
      </c>
      <c r="O2963" s="65" t="str">
        <f>IFERROR(VLOOKUP(Table1[[#This Row],[Vendor ID]],Table549[],2,FALSE),"")</f>
        <v/>
      </c>
      <c r="P2963" s="63"/>
      <c r="Q2963" s="143" t="str">
        <f>IF(Table1[[#This Row],[Posting Date]]&lt;&gt;"",$D$9,"")</f>
        <v/>
      </c>
      <c r="R2963" s="159" t="str">
        <f>IF(Table1[[#This Row],[Posting Date]]&lt;&gt;"",$D$10,"")</f>
        <v/>
      </c>
      <c r="S2963" s="66"/>
      <c r="T2963" s="63"/>
      <c r="U2963" s="67"/>
      <c r="V2963" s="67"/>
      <c r="W2963" s="67" t="str">
        <f t="shared" si="46"/>
        <v/>
      </c>
      <c r="X2963" s="161" t="str">
        <f>IF(E2963="","",(IF(Table1[[#This Row],[Cur]]="USD",Table1[[#This Row],[Cur_Amount Debit]],Table1[[#This Row],[Cur_Amount Debit]]/Table1[[#This Row],[Exchange Rate]])))</f>
        <v/>
      </c>
      <c r="Y2963" s="161" t="str">
        <f>IF(E2963="","",(IF(Table1[[#This Row],[Cur]]="USD",Table1[[#This Row],[Cur_Amount Credit]],Table1[[#This Row],[Cur_Amount Credit]]/ExchangeRate)))</f>
        <v/>
      </c>
      <c r="Z2963" s="203" t="str">
        <f>IF(E2963="","",(Table1[[#This Row],[Debit USD]]-Table1[[#This Row],[Credit USD]]))</f>
        <v/>
      </c>
      <c r="AA2963" s="122"/>
      <c r="AB2963" s="1"/>
      <c r="AC2963" s="15"/>
      <c r="AD2963" s="15" t="str">
        <f>IF(AND(OR(Table1[[#This Row],[Account]]="15030",Table1[[#This Row],[Account]]="15035",Table1[[#This Row],[Account]]="20150"),Table1[[#This Row],[Vendor ID]]=""),1,"")</f>
        <v/>
      </c>
      <c r="AE2963" s="15"/>
      <c r="AF2963" s="15"/>
      <c r="AG2963" s="15"/>
      <c r="AH2963" s="46" t="str">
        <f>IF(Table1[[#This Row],[Posting Date]]&lt;&gt;"","GJ-"&amp;CountryID,"")</f>
        <v/>
      </c>
      <c r="AI2963" s="59" t="str">
        <f>IF(Table1[[#This Row],[Posting Date]]&lt;&gt;"",Table1[[#This Row],[Posting Date]],"")</f>
        <v/>
      </c>
      <c r="AJ2963" s="46"/>
      <c r="AK2963" s="46" t="str">
        <f>IF(Table1[[#This Row],[Description]]&lt;&gt;"",Table1[[#This Row],[Description]],"")</f>
        <v/>
      </c>
      <c r="AL2963" s="46" t="str">
        <f>IF(Table1[[#This Row],[Posting Date]]&lt;&gt;"",Table1[[#This Row],[Reference Number]],"")</f>
        <v/>
      </c>
      <c r="AM2963" s="46" t="str">
        <f>TRIM(Table1[[#This Row],[Line '#]])</f>
        <v/>
      </c>
      <c r="AN2963" s="46" t="str">
        <f>TRIM(Table1[[#This Row],[Account]])</f>
        <v/>
      </c>
      <c r="AO2963" s="46" t="str">
        <f>IF(Table1[[#This Row],[Posting Date]]&lt;&gt;"",$D$5,"")</f>
        <v/>
      </c>
      <c r="AP2963" s="46" t="str">
        <f>TRIM(Table1[[#This Row],[Departments-Prgrams]])</f>
        <v/>
      </c>
      <c r="AQ2963" s="46" t="str">
        <f>TRIM(Table1[[#This Row],[Grant]])</f>
        <v/>
      </c>
      <c r="AR2963" s="46" t="str">
        <f>TRIM(Table1[[#This Row],[Staff ID]])</f>
        <v/>
      </c>
      <c r="AS2963" s="46" t="str">
        <f>IF(TRIM(Table1[[#This Row],[Budget Code]])=0,"",TRIM(Table1[[#This Row],[Budget Code]]))</f>
        <v/>
      </c>
      <c r="AT2963" s="46" t="str">
        <f>IF(Table1[[#This Row],[Line Description]]&lt;&gt;"",Table1[[#This Row],[Line Description]],"")</f>
        <v/>
      </c>
      <c r="AU2963" s="46" t="str">
        <f>IF(Table1[[#This Row],[Cur_Amount Debit]]&gt;0,ROUND(Table1[[#This Row],[Cur_Amount Debit]],2),"")</f>
        <v/>
      </c>
      <c r="AV2963" s="46" t="str">
        <f>IF(Table1[[#This Row],[Cur_Amount Credit]]&gt;0,ROUND(Table1[[#This Row],[Cur_Amount Credit]],2),"")</f>
        <v/>
      </c>
      <c r="AW2963" s="46" t="str">
        <f>LEFT(Table1[[#This Row],[Cur]],3)</f>
        <v/>
      </c>
      <c r="AX2963" s="59"/>
      <c r="AY2963" s="46"/>
      <c r="AZ2963" s="46" t="str">
        <f>IF(Table1[[#This Row],[Cur]]&lt;&gt;"",IF(Table1[[#This Row],[Cur]]="USD","",ExchangeRate),"")</f>
        <v/>
      </c>
      <c r="BA2963" s="46" t="str">
        <f>IF(Table1[[#This Row],[Grant]]&lt;&gt;"",VLOOKUP(Table1[[#This Row],[Grant]],Grants!B:D,3),"")</f>
        <v/>
      </c>
      <c r="BB2963" s="46" t="str">
        <f>TRIM(Table1[[#This Row],[Vendor ID]])</f>
        <v/>
      </c>
      <c r="BC2963">
        <f>IF(Table1[[#This Row],[Reference Number]]=Q2962,BC2962,BC2962+1)</f>
        <v>2</v>
      </c>
    </row>
    <row r="2964" spans="1:55" ht="11.25" hidden="1" customHeight="1">
      <c r="A2964" s="1"/>
      <c r="B2964" s="88" t="str">
        <f>IF(Table1[[#This Row],[Posting Date]]&lt;&gt;"",IF(Table1[[#This Row],[Reference Number]]=Q2963,B2963+1,1),"")</f>
        <v/>
      </c>
      <c r="C2964" s="61"/>
      <c r="D2964" s="61"/>
      <c r="E2964" s="218"/>
      <c r="F2964" s="143" t="str">
        <f>IFERROR(IF(VLOOKUP(Table1[[#This Row],[Budget Code Description]],Dimentions!$X$6:$AC$132,2,FALSE)="","",VLOOKUP(Table1[[#This Row],[Budget Code Description]],Dimentions!$X$6:$AC$132,2,FALSE)),"")</f>
        <v/>
      </c>
      <c r="G2964" s="143" t="str">
        <f>IFERROR(VLOOKUP(Table1[[#This Row],[Budget Code Description]],Dimentions!$X$6:$AC$132,3,FALSE),"")</f>
        <v/>
      </c>
      <c r="H2964" s="64" t="str">
        <f>IFERROR(VLOOKUP(Table1[[#This Row],[Account]],Dimentions!$S$6:$V$233,2,FALSE),"")</f>
        <v/>
      </c>
      <c r="I2964" s="62">
        <f>_xlfn.NUMBERVALUE(LEFT(Table1[[#This Row],[Account]],1))</f>
        <v>0</v>
      </c>
      <c r="J2964" s="62" t="str">
        <f>IFERROR(VLOOKUP(Table1[[#This Row],[Budget Code Description]],Table6[#All],7,FALSE),"")</f>
        <v/>
      </c>
      <c r="K2964" s="143" t="str">
        <f>IFERROR(VLOOKUP(Table1[[#This Row],[Budget Code Description]],Table6[#All],8,FALSE),"")</f>
        <v/>
      </c>
      <c r="L2964" s="63"/>
      <c r="M2964" s="65" t="str">
        <f>IFERROR(VLOOKUP(Table1[[#This Row],[Staff ID]],Table2[],2,FALSE),"")</f>
        <v/>
      </c>
      <c r="N2964" s="211" t="str">
        <f>IFERROR(IF(VLOOKUP(Table1[[#This Row],[Budget Code Description]],Dimentions!$X$6:$AC$97,4,FALSE)="","",VLOOKUP(Table1[[#This Row],[Budget Code Description]],Dimentions!$X$6:$AC$97,4,FALSE)),"")</f>
        <v/>
      </c>
      <c r="O2964" s="65" t="str">
        <f>IFERROR(VLOOKUP(Table1[[#This Row],[Vendor ID]],Table549[],2,FALSE),"")</f>
        <v/>
      </c>
      <c r="P2964" s="63"/>
      <c r="Q2964" s="143" t="str">
        <f>IF(Table1[[#This Row],[Posting Date]]&lt;&gt;"",$D$9,"")</f>
        <v/>
      </c>
      <c r="R2964" s="159" t="str">
        <f>IF(Table1[[#This Row],[Posting Date]]&lt;&gt;"",$D$10,"")</f>
        <v/>
      </c>
      <c r="S2964" s="66"/>
      <c r="T2964" s="63"/>
      <c r="U2964" s="67"/>
      <c r="V2964" s="67"/>
      <c r="W2964" s="67" t="str">
        <f t="shared" si="46"/>
        <v/>
      </c>
      <c r="X2964" s="161" t="str">
        <f>IF(E2964="","",(IF(Table1[[#This Row],[Cur]]="USD",Table1[[#This Row],[Cur_Amount Debit]],Table1[[#This Row],[Cur_Amount Debit]]/Table1[[#This Row],[Exchange Rate]])))</f>
        <v/>
      </c>
      <c r="Y2964" s="161" t="str">
        <f>IF(E2964="","",(IF(Table1[[#This Row],[Cur]]="USD",Table1[[#This Row],[Cur_Amount Credit]],Table1[[#This Row],[Cur_Amount Credit]]/ExchangeRate)))</f>
        <v/>
      </c>
      <c r="Z2964" s="203" t="str">
        <f>IF(E2964="","",(Table1[[#This Row],[Debit USD]]-Table1[[#This Row],[Credit USD]]))</f>
        <v/>
      </c>
      <c r="AA2964" s="122"/>
      <c r="AB2964" s="1"/>
      <c r="AC2964" s="15"/>
      <c r="AD2964" s="15" t="str">
        <f>IF(AND(OR(Table1[[#This Row],[Account]]="15030",Table1[[#This Row],[Account]]="15035",Table1[[#This Row],[Account]]="20150"),Table1[[#This Row],[Vendor ID]]=""),1,"")</f>
        <v/>
      </c>
      <c r="AE2964" s="15"/>
      <c r="AF2964" s="15"/>
      <c r="AG2964" s="15"/>
      <c r="AH2964" s="46" t="str">
        <f>IF(Table1[[#This Row],[Posting Date]]&lt;&gt;"","GJ-"&amp;CountryID,"")</f>
        <v/>
      </c>
      <c r="AI2964" s="59" t="str">
        <f>IF(Table1[[#This Row],[Posting Date]]&lt;&gt;"",Table1[[#This Row],[Posting Date]],"")</f>
        <v/>
      </c>
      <c r="AJ2964" s="46"/>
      <c r="AK2964" s="46" t="str">
        <f>IF(Table1[[#This Row],[Description]]&lt;&gt;"",Table1[[#This Row],[Description]],"")</f>
        <v/>
      </c>
      <c r="AL2964" s="46" t="str">
        <f>IF(Table1[[#This Row],[Posting Date]]&lt;&gt;"",Table1[[#This Row],[Reference Number]],"")</f>
        <v/>
      </c>
      <c r="AM2964" s="46" t="str">
        <f>TRIM(Table1[[#This Row],[Line '#]])</f>
        <v/>
      </c>
      <c r="AN2964" s="46" t="str">
        <f>TRIM(Table1[[#This Row],[Account]])</f>
        <v/>
      </c>
      <c r="AO2964" s="46" t="str">
        <f>IF(Table1[[#This Row],[Posting Date]]&lt;&gt;"",$D$5,"")</f>
        <v/>
      </c>
      <c r="AP2964" s="46" t="str">
        <f>TRIM(Table1[[#This Row],[Departments-Prgrams]])</f>
        <v/>
      </c>
      <c r="AQ2964" s="46" t="str">
        <f>TRIM(Table1[[#This Row],[Grant]])</f>
        <v/>
      </c>
      <c r="AR2964" s="46" t="str">
        <f>TRIM(Table1[[#This Row],[Staff ID]])</f>
        <v/>
      </c>
      <c r="AS2964" s="46" t="str">
        <f>IF(TRIM(Table1[[#This Row],[Budget Code]])=0,"",TRIM(Table1[[#This Row],[Budget Code]]))</f>
        <v/>
      </c>
      <c r="AT2964" s="46" t="str">
        <f>IF(Table1[[#This Row],[Line Description]]&lt;&gt;"",Table1[[#This Row],[Line Description]],"")</f>
        <v/>
      </c>
      <c r="AU2964" s="46" t="str">
        <f>IF(Table1[[#This Row],[Cur_Amount Debit]]&gt;0,ROUND(Table1[[#This Row],[Cur_Amount Debit]],2),"")</f>
        <v/>
      </c>
      <c r="AV2964" s="46" t="str">
        <f>IF(Table1[[#This Row],[Cur_Amount Credit]]&gt;0,ROUND(Table1[[#This Row],[Cur_Amount Credit]],2),"")</f>
        <v/>
      </c>
      <c r="AW2964" s="46" t="str">
        <f>LEFT(Table1[[#This Row],[Cur]],3)</f>
        <v/>
      </c>
      <c r="AX2964" s="59"/>
      <c r="AY2964" s="46"/>
      <c r="AZ2964" s="46" t="str">
        <f>IF(Table1[[#This Row],[Cur]]&lt;&gt;"",IF(Table1[[#This Row],[Cur]]="USD","",ExchangeRate),"")</f>
        <v/>
      </c>
      <c r="BA2964" s="46" t="str">
        <f>IF(Table1[[#This Row],[Grant]]&lt;&gt;"",VLOOKUP(Table1[[#This Row],[Grant]],Grants!B:D,3),"")</f>
        <v/>
      </c>
      <c r="BB2964" s="46" t="str">
        <f>TRIM(Table1[[#This Row],[Vendor ID]])</f>
        <v/>
      </c>
      <c r="BC2964">
        <f>IF(Table1[[#This Row],[Reference Number]]=Q2963,BC2963,BC2963+1)</f>
        <v>2</v>
      </c>
    </row>
    <row r="2965" spans="1:55" ht="11.25" hidden="1" customHeight="1">
      <c r="A2965" s="1"/>
      <c r="B2965" s="88" t="str">
        <f>IF(Table1[[#This Row],[Posting Date]]&lt;&gt;"",IF(Table1[[#This Row],[Reference Number]]=Q2964,B2964+1,1),"")</f>
        <v/>
      </c>
      <c r="C2965" s="61"/>
      <c r="D2965" s="61"/>
      <c r="E2965" s="218"/>
      <c r="F2965" s="143" t="str">
        <f>IFERROR(IF(VLOOKUP(Table1[[#This Row],[Budget Code Description]],Dimentions!$X$6:$AC$132,2,FALSE)="","",VLOOKUP(Table1[[#This Row],[Budget Code Description]],Dimentions!$X$6:$AC$132,2,FALSE)),"")</f>
        <v/>
      </c>
      <c r="G2965" s="143" t="str">
        <f>IFERROR(VLOOKUP(Table1[[#This Row],[Budget Code Description]],Dimentions!$X$6:$AC$132,3,FALSE),"")</f>
        <v/>
      </c>
      <c r="H2965" s="64" t="str">
        <f>IFERROR(VLOOKUP(Table1[[#This Row],[Account]],Dimentions!$S$6:$V$233,2,FALSE),"")</f>
        <v/>
      </c>
      <c r="I2965" s="62">
        <f>_xlfn.NUMBERVALUE(LEFT(Table1[[#This Row],[Account]],1))</f>
        <v>0</v>
      </c>
      <c r="J2965" s="62" t="str">
        <f>IFERROR(VLOOKUP(Table1[[#This Row],[Budget Code Description]],Table6[#All],7,FALSE),"")</f>
        <v/>
      </c>
      <c r="K2965" s="143" t="str">
        <f>IFERROR(VLOOKUP(Table1[[#This Row],[Budget Code Description]],Table6[#All],8,FALSE),"")</f>
        <v/>
      </c>
      <c r="L2965" s="63"/>
      <c r="M2965" s="65" t="str">
        <f>IFERROR(VLOOKUP(Table1[[#This Row],[Staff ID]],Table2[],2,FALSE),"")</f>
        <v/>
      </c>
      <c r="N2965" s="211" t="str">
        <f>IFERROR(IF(VLOOKUP(Table1[[#This Row],[Budget Code Description]],Dimentions!$X$6:$AC$97,4,FALSE)="","",VLOOKUP(Table1[[#This Row],[Budget Code Description]],Dimentions!$X$6:$AC$97,4,FALSE)),"")</f>
        <v/>
      </c>
      <c r="O2965" s="65" t="str">
        <f>IFERROR(VLOOKUP(Table1[[#This Row],[Vendor ID]],Table549[],2,FALSE),"")</f>
        <v/>
      </c>
      <c r="P2965" s="63"/>
      <c r="Q2965" s="143" t="str">
        <f>IF(Table1[[#This Row],[Posting Date]]&lt;&gt;"",$D$9,"")</f>
        <v/>
      </c>
      <c r="R2965" s="159" t="str">
        <f>IF(Table1[[#This Row],[Posting Date]]&lt;&gt;"",$D$10,"")</f>
        <v/>
      </c>
      <c r="S2965" s="66"/>
      <c r="T2965" s="63"/>
      <c r="U2965" s="67"/>
      <c r="V2965" s="67"/>
      <c r="W2965" s="67" t="str">
        <f t="shared" si="46"/>
        <v/>
      </c>
      <c r="X2965" s="161" t="str">
        <f>IF(E2965="","",(IF(Table1[[#This Row],[Cur]]="USD",Table1[[#This Row],[Cur_Amount Debit]],Table1[[#This Row],[Cur_Amount Debit]]/Table1[[#This Row],[Exchange Rate]])))</f>
        <v/>
      </c>
      <c r="Y2965" s="161" t="str">
        <f>IF(E2965="","",(IF(Table1[[#This Row],[Cur]]="USD",Table1[[#This Row],[Cur_Amount Credit]],Table1[[#This Row],[Cur_Amount Credit]]/ExchangeRate)))</f>
        <v/>
      </c>
      <c r="Z2965" s="203" t="str">
        <f>IF(E2965="","",(Table1[[#This Row],[Debit USD]]-Table1[[#This Row],[Credit USD]]))</f>
        <v/>
      </c>
      <c r="AA2965" s="122"/>
      <c r="AB2965" s="1"/>
      <c r="AC2965" s="15"/>
      <c r="AD2965" s="15" t="str">
        <f>IF(AND(OR(Table1[[#This Row],[Account]]="15030",Table1[[#This Row],[Account]]="15035",Table1[[#This Row],[Account]]="20150"),Table1[[#This Row],[Vendor ID]]=""),1,"")</f>
        <v/>
      </c>
      <c r="AE2965" s="15"/>
      <c r="AF2965" s="15"/>
      <c r="AG2965" s="15"/>
      <c r="AH2965" s="46" t="str">
        <f>IF(Table1[[#This Row],[Posting Date]]&lt;&gt;"","GJ-"&amp;CountryID,"")</f>
        <v/>
      </c>
      <c r="AI2965" s="59" t="str">
        <f>IF(Table1[[#This Row],[Posting Date]]&lt;&gt;"",Table1[[#This Row],[Posting Date]],"")</f>
        <v/>
      </c>
      <c r="AJ2965" s="46"/>
      <c r="AK2965" s="46" t="str">
        <f>IF(Table1[[#This Row],[Description]]&lt;&gt;"",Table1[[#This Row],[Description]],"")</f>
        <v/>
      </c>
      <c r="AL2965" s="46" t="str">
        <f>IF(Table1[[#This Row],[Posting Date]]&lt;&gt;"",Table1[[#This Row],[Reference Number]],"")</f>
        <v/>
      </c>
      <c r="AM2965" s="46" t="str">
        <f>TRIM(Table1[[#This Row],[Line '#]])</f>
        <v/>
      </c>
      <c r="AN2965" s="46" t="str">
        <f>TRIM(Table1[[#This Row],[Account]])</f>
        <v/>
      </c>
      <c r="AO2965" s="46" t="str">
        <f>IF(Table1[[#This Row],[Posting Date]]&lt;&gt;"",$D$5,"")</f>
        <v/>
      </c>
      <c r="AP2965" s="46" t="str">
        <f>TRIM(Table1[[#This Row],[Departments-Prgrams]])</f>
        <v/>
      </c>
      <c r="AQ2965" s="46" t="str">
        <f>TRIM(Table1[[#This Row],[Grant]])</f>
        <v/>
      </c>
      <c r="AR2965" s="46" t="str">
        <f>TRIM(Table1[[#This Row],[Staff ID]])</f>
        <v/>
      </c>
      <c r="AS2965" s="46" t="str">
        <f>IF(TRIM(Table1[[#This Row],[Budget Code]])=0,"",TRIM(Table1[[#This Row],[Budget Code]]))</f>
        <v/>
      </c>
      <c r="AT2965" s="46" t="str">
        <f>IF(Table1[[#This Row],[Line Description]]&lt;&gt;"",Table1[[#This Row],[Line Description]],"")</f>
        <v/>
      </c>
      <c r="AU2965" s="46" t="str">
        <f>IF(Table1[[#This Row],[Cur_Amount Debit]]&gt;0,ROUND(Table1[[#This Row],[Cur_Amount Debit]],2),"")</f>
        <v/>
      </c>
      <c r="AV2965" s="46" t="str">
        <f>IF(Table1[[#This Row],[Cur_Amount Credit]]&gt;0,ROUND(Table1[[#This Row],[Cur_Amount Credit]],2),"")</f>
        <v/>
      </c>
      <c r="AW2965" s="46" t="str">
        <f>LEFT(Table1[[#This Row],[Cur]],3)</f>
        <v/>
      </c>
      <c r="AX2965" s="59"/>
      <c r="AY2965" s="46"/>
      <c r="AZ2965" s="46" t="str">
        <f>IF(Table1[[#This Row],[Cur]]&lt;&gt;"",IF(Table1[[#This Row],[Cur]]="USD","",ExchangeRate),"")</f>
        <v/>
      </c>
      <c r="BA2965" s="46" t="str">
        <f>IF(Table1[[#This Row],[Grant]]&lt;&gt;"",VLOOKUP(Table1[[#This Row],[Grant]],Grants!B:D,3),"")</f>
        <v/>
      </c>
      <c r="BB2965" s="46" t="str">
        <f>TRIM(Table1[[#This Row],[Vendor ID]])</f>
        <v/>
      </c>
      <c r="BC2965">
        <f>IF(Table1[[#This Row],[Reference Number]]=Q2964,BC2964,BC2964+1)</f>
        <v>2</v>
      </c>
    </row>
    <row r="2966" spans="1:55" ht="11.25" hidden="1" customHeight="1">
      <c r="A2966" s="1"/>
      <c r="B2966" s="88" t="str">
        <f>IF(Table1[[#This Row],[Posting Date]]&lt;&gt;"",IF(Table1[[#This Row],[Reference Number]]=Q2965,B2965+1,1),"")</f>
        <v/>
      </c>
      <c r="C2966" s="61"/>
      <c r="D2966" s="61"/>
      <c r="E2966" s="218"/>
      <c r="F2966" s="143" t="str">
        <f>IFERROR(IF(VLOOKUP(Table1[[#This Row],[Budget Code Description]],Dimentions!$X$6:$AC$132,2,FALSE)="","",VLOOKUP(Table1[[#This Row],[Budget Code Description]],Dimentions!$X$6:$AC$132,2,FALSE)),"")</f>
        <v/>
      </c>
      <c r="G2966" s="143" t="str">
        <f>IFERROR(VLOOKUP(Table1[[#This Row],[Budget Code Description]],Dimentions!$X$6:$AC$132,3,FALSE),"")</f>
        <v/>
      </c>
      <c r="H2966" s="64" t="str">
        <f>IFERROR(VLOOKUP(Table1[[#This Row],[Account]],Dimentions!$S$6:$V$233,2,FALSE),"")</f>
        <v/>
      </c>
      <c r="I2966" s="62">
        <f>_xlfn.NUMBERVALUE(LEFT(Table1[[#This Row],[Account]],1))</f>
        <v>0</v>
      </c>
      <c r="J2966" s="62" t="str">
        <f>IFERROR(VLOOKUP(Table1[[#This Row],[Budget Code Description]],Table6[#All],7,FALSE),"")</f>
        <v/>
      </c>
      <c r="K2966" s="143" t="str">
        <f>IFERROR(VLOOKUP(Table1[[#This Row],[Budget Code Description]],Table6[#All],8,FALSE),"")</f>
        <v/>
      </c>
      <c r="L2966" s="63"/>
      <c r="M2966" s="65" t="str">
        <f>IFERROR(VLOOKUP(Table1[[#This Row],[Staff ID]],Table2[],2,FALSE),"")</f>
        <v/>
      </c>
      <c r="N2966" s="211" t="str">
        <f>IFERROR(IF(VLOOKUP(Table1[[#This Row],[Budget Code Description]],Dimentions!$X$6:$AC$97,4,FALSE)="","",VLOOKUP(Table1[[#This Row],[Budget Code Description]],Dimentions!$X$6:$AC$97,4,FALSE)),"")</f>
        <v/>
      </c>
      <c r="O2966" s="65" t="str">
        <f>IFERROR(VLOOKUP(Table1[[#This Row],[Vendor ID]],Table549[],2,FALSE),"")</f>
        <v/>
      </c>
      <c r="P2966" s="63"/>
      <c r="Q2966" s="143" t="str">
        <f>IF(Table1[[#This Row],[Posting Date]]&lt;&gt;"",$D$9,"")</f>
        <v/>
      </c>
      <c r="R2966" s="159" t="str">
        <f>IF(Table1[[#This Row],[Posting Date]]&lt;&gt;"",$D$10,"")</f>
        <v/>
      </c>
      <c r="S2966" s="66"/>
      <c r="T2966" s="63"/>
      <c r="U2966" s="67"/>
      <c r="V2966" s="67"/>
      <c r="W2966" s="67" t="str">
        <f t="shared" si="46"/>
        <v/>
      </c>
      <c r="X2966" s="161" t="str">
        <f>IF(E2966="","",(IF(Table1[[#This Row],[Cur]]="USD",Table1[[#This Row],[Cur_Amount Debit]],Table1[[#This Row],[Cur_Amount Debit]]/Table1[[#This Row],[Exchange Rate]])))</f>
        <v/>
      </c>
      <c r="Y2966" s="161" t="str">
        <f>IF(E2966="","",(IF(Table1[[#This Row],[Cur]]="USD",Table1[[#This Row],[Cur_Amount Credit]],Table1[[#This Row],[Cur_Amount Credit]]/ExchangeRate)))</f>
        <v/>
      </c>
      <c r="Z2966" s="203" t="str">
        <f>IF(E2966="","",(Table1[[#This Row],[Debit USD]]-Table1[[#This Row],[Credit USD]]))</f>
        <v/>
      </c>
      <c r="AA2966" s="122"/>
      <c r="AB2966" s="1"/>
      <c r="AC2966" s="15"/>
      <c r="AD2966" s="15" t="str">
        <f>IF(AND(OR(Table1[[#This Row],[Account]]="15030",Table1[[#This Row],[Account]]="15035",Table1[[#This Row],[Account]]="20150"),Table1[[#This Row],[Vendor ID]]=""),1,"")</f>
        <v/>
      </c>
      <c r="AE2966" s="15"/>
      <c r="AF2966" s="15"/>
      <c r="AG2966" s="15"/>
      <c r="AH2966" s="46" t="str">
        <f>IF(Table1[[#This Row],[Posting Date]]&lt;&gt;"","GJ-"&amp;CountryID,"")</f>
        <v/>
      </c>
      <c r="AI2966" s="59" t="str">
        <f>IF(Table1[[#This Row],[Posting Date]]&lt;&gt;"",Table1[[#This Row],[Posting Date]],"")</f>
        <v/>
      </c>
      <c r="AJ2966" s="46"/>
      <c r="AK2966" s="46" t="str">
        <f>IF(Table1[[#This Row],[Description]]&lt;&gt;"",Table1[[#This Row],[Description]],"")</f>
        <v/>
      </c>
      <c r="AL2966" s="46" t="str">
        <f>IF(Table1[[#This Row],[Posting Date]]&lt;&gt;"",Table1[[#This Row],[Reference Number]],"")</f>
        <v/>
      </c>
      <c r="AM2966" s="46" t="str">
        <f>TRIM(Table1[[#This Row],[Line '#]])</f>
        <v/>
      </c>
      <c r="AN2966" s="46" t="str">
        <f>TRIM(Table1[[#This Row],[Account]])</f>
        <v/>
      </c>
      <c r="AO2966" s="46" t="str">
        <f>IF(Table1[[#This Row],[Posting Date]]&lt;&gt;"",$D$5,"")</f>
        <v/>
      </c>
      <c r="AP2966" s="46" t="str">
        <f>TRIM(Table1[[#This Row],[Departments-Prgrams]])</f>
        <v/>
      </c>
      <c r="AQ2966" s="46" t="str">
        <f>TRIM(Table1[[#This Row],[Grant]])</f>
        <v/>
      </c>
      <c r="AR2966" s="46" t="str">
        <f>TRIM(Table1[[#This Row],[Staff ID]])</f>
        <v/>
      </c>
      <c r="AS2966" s="46" t="str">
        <f>IF(TRIM(Table1[[#This Row],[Budget Code]])=0,"",TRIM(Table1[[#This Row],[Budget Code]]))</f>
        <v/>
      </c>
      <c r="AT2966" s="46" t="str">
        <f>IF(Table1[[#This Row],[Line Description]]&lt;&gt;"",Table1[[#This Row],[Line Description]],"")</f>
        <v/>
      </c>
      <c r="AU2966" s="46" t="str">
        <f>IF(Table1[[#This Row],[Cur_Amount Debit]]&gt;0,ROUND(Table1[[#This Row],[Cur_Amount Debit]],2),"")</f>
        <v/>
      </c>
      <c r="AV2966" s="46" t="str">
        <f>IF(Table1[[#This Row],[Cur_Amount Credit]]&gt;0,ROUND(Table1[[#This Row],[Cur_Amount Credit]],2),"")</f>
        <v/>
      </c>
      <c r="AW2966" s="46" t="str">
        <f>LEFT(Table1[[#This Row],[Cur]],3)</f>
        <v/>
      </c>
      <c r="AX2966" s="59"/>
      <c r="AY2966" s="46"/>
      <c r="AZ2966" s="46" t="str">
        <f>IF(Table1[[#This Row],[Cur]]&lt;&gt;"",IF(Table1[[#This Row],[Cur]]="USD","",ExchangeRate),"")</f>
        <v/>
      </c>
      <c r="BA2966" s="46" t="str">
        <f>IF(Table1[[#This Row],[Grant]]&lt;&gt;"",VLOOKUP(Table1[[#This Row],[Grant]],Grants!B:D,3),"")</f>
        <v/>
      </c>
      <c r="BB2966" s="46" t="str">
        <f>TRIM(Table1[[#This Row],[Vendor ID]])</f>
        <v/>
      </c>
      <c r="BC2966">
        <f>IF(Table1[[#This Row],[Reference Number]]=Q2965,BC2965,BC2965+1)</f>
        <v>2</v>
      </c>
    </row>
    <row r="2967" spans="1:55" ht="11.25" hidden="1" customHeight="1">
      <c r="A2967" s="1"/>
      <c r="B2967" s="88" t="str">
        <f>IF(Table1[[#This Row],[Posting Date]]&lt;&gt;"",IF(Table1[[#This Row],[Reference Number]]=Q2966,B2966+1,1),"")</f>
        <v/>
      </c>
      <c r="C2967" s="61"/>
      <c r="D2967" s="61"/>
      <c r="E2967" s="218"/>
      <c r="F2967" s="143" t="str">
        <f>IFERROR(IF(VLOOKUP(Table1[[#This Row],[Budget Code Description]],Dimentions!$X$6:$AC$132,2,FALSE)="","",VLOOKUP(Table1[[#This Row],[Budget Code Description]],Dimentions!$X$6:$AC$132,2,FALSE)),"")</f>
        <v/>
      </c>
      <c r="G2967" s="143" t="str">
        <f>IFERROR(VLOOKUP(Table1[[#This Row],[Budget Code Description]],Dimentions!$X$6:$AC$132,3,FALSE),"")</f>
        <v/>
      </c>
      <c r="H2967" s="64" t="str">
        <f>IFERROR(VLOOKUP(Table1[[#This Row],[Account]],Dimentions!$S$6:$V$233,2,FALSE),"")</f>
        <v/>
      </c>
      <c r="I2967" s="62">
        <f>_xlfn.NUMBERVALUE(LEFT(Table1[[#This Row],[Account]],1))</f>
        <v>0</v>
      </c>
      <c r="J2967" s="62" t="str">
        <f>IFERROR(VLOOKUP(Table1[[#This Row],[Budget Code Description]],Table6[#All],7,FALSE),"")</f>
        <v/>
      </c>
      <c r="K2967" s="143" t="str">
        <f>IFERROR(VLOOKUP(Table1[[#This Row],[Budget Code Description]],Table6[#All],8,FALSE),"")</f>
        <v/>
      </c>
      <c r="L2967" s="63"/>
      <c r="M2967" s="65" t="str">
        <f>IFERROR(VLOOKUP(Table1[[#This Row],[Staff ID]],Table2[],2,FALSE),"")</f>
        <v/>
      </c>
      <c r="N2967" s="211" t="str">
        <f>IFERROR(IF(VLOOKUP(Table1[[#This Row],[Budget Code Description]],Dimentions!$X$6:$AC$97,4,FALSE)="","",VLOOKUP(Table1[[#This Row],[Budget Code Description]],Dimentions!$X$6:$AC$97,4,FALSE)),"")</f>
        <v/>
      </c>
      <c r="O2967" s="65" t="str">
        <f>IFERROR(VLOOKUP(Table1[[#This Row],[Vendor ID]],Table549[],2,FALSE),"")</f>
        <v/>
      </c>
      <c r="P2967" s="63"/>
      <c r="Q2967" s="143" t="str">
        <f>IF(Table1[[#This Row],[Posting Date]]&lt;&gt;"",$D$9,"")</f>
        <v/>
      </c>
      <c r="R2967" s="159" t="str">
        <f>IF(Table1[[#This Row],[Posting Date]]&lt;&gt;"",$D$10,"")</f>
        <v/>
      </c>
      <c r="S2967" s="66"/>
      <c r="T2967" s="63"/>
      <c r="U2967" s="67"/>
      <c r="V2967" s="67"/>
      <c r="W2967" s="67" t="str">
        <f t="shared" si="46"/>
        <v/>
      </c>
      <c r="X2967" s="161" t="str">
        <f>IF(E2967="","",(IF(Table1[[#This Row],[Cur]]="USD",Table1[[#This Row],[Cur_Amount Debit]],Table1[[#This Row],[Cur_Amount Debit]]/Table1[[#This Row],[Exchange Rate]])))</f>
        <v/>
      </c>
      <c r="Y2967" s="161" t="str">
        <f>IF(E2967="","",(IF(Table1[[#This Row],[Cur]]="USD",Table1[[#This Row],[Cur_Amount Credit]],Table1[[#This Row],[Cur_Amount Credit]]/ExchangeRate)))</f>
        <v/>
      </c>
      <c r="Z2967" s="203" t="str">
        <f>IF(E2967="","",(Table1[[#This Row],[Debit USD]]-Table1[[#This Row],[Credit USD]]))</f>
        <v/>
      </c>
      <c r="AA2967" s="122"/>
      <c r="AB2967" s="1"/>
      <c r="AC2967" s="15"/>
      <c r="AD2967" s="15" t="str">
        <f>IF(AND(OR(Table1[[#This Row],[Account]]="15030",Table1[[#This Row],[Account]]="15035",Table1[[#This Row],[Account]]="20150"),Table1[[#This Row],[Vendor ID]]=""),1,"")</f>
        <v/>
      </c>
      <c r="AE2967" s="15"/>
      <c r="AF2967" s="15"/>
      <c r="AG2967" s="15"/>
      <c r="AH2967" s="46" t="str">
        <f>IF(Table1[[#This Row],[Posting Date]]&lt;&gt;"","GJ-"&amp;CountryID,"")</f>
        <v/>
      </c>
      <c r="AI2967" s="59" t="str">
        <f>IF(Table1[[#This Row],[Posting Date]]&lt;&gt;"",Table1[[#This Row],[Posting Date]],"")</f>
        <v/>
      </c>
      <c r="AJ2967" s="46"/>
      <c r="AK2967" s="46" t="str">
        <f>IF(Table1[[#This Row],[Description]]&lt;&gt;"",Table1[[#This Row],[Description]],"")</f>
        <v/>
      </c>
      <c r="AL2967" s="46" t="str">
        <f>IF(Table1[[#This Row],[Posting Date]]&lt;&gt;"",Table1[[#This Row],[Reference Number]],"")</f>
        <v/>
      </c>
      <c r="AM2967" s="46" t="str">
        <f>TRIM(Table1[[#This Row],[Line '#]])</f>
        <v/>
      </c>
      <c r="AN2967" s="46" t="str">
        <f>TRIM(Table1[[#This Row],[Account]])</f>
        <v/>
      </c>
      <c r="AO2967" s="46" t="str">
        <f>IF(Table1[[#This Row],[Posting Date]]&lt;&gt;"",$D$5,"")</f>
        <v/>
      </c>
      <c r="AP2967" s="46" t="str">
        <f>TRIM(Table1[[#This Row],[Departments-Prgrams]])</f>
        <v/>
      </c>
      <c r="AQ2967" s="46" t="str">
        <f>TRIM(Table1[[#This Row],[Grant]])</f>
        <v/>
      </c>
      <c r="AR2967" s="46" t="str">
        <f>TRIM(Table1[[#This Row],[Staff ID]])</f>
        <v/>
      </c>
      <c r="AS2967" s="46" t="str">
        <f>IF(TRIM(Table1[[#This Row],[Budget Code]])=0,"",TRIM(Table1[[#This Row],[Budget Code]]))</f>
        <v/>
      </c>
      <c r="AT2967" s="46" t="str">
        <f>IF(Table1[[#This Row],[Line Description]]&lt;&gt;"",Table1[[#This Row],[Line Description]],"")</f>
        <v/>
      </c>
      <c r="AU2967" s="46" t="str">
        <f>IF(Table1[[#This Row],[Cur_Amount Debit]]&gt;0,ROUND(Table1[[#This Row],[Cur_Amount Debit]],2),"")</f>
        <v/>
      </c>
      <c r="AV2967" s="46" t="str">
        <f>IF(Table1[[#This Row],[Cur_Amount Credit]]&gt;0,ROUND(Table1[[#This Row],[Cur_Amount Credit]],2),"")</f>
        <v/>
      </c>
      <c r="AW2967" s="46" t="str">
        <f>LEFT(Table1[[#This Row],[Cur]],3)</f>
        <v/>
      </c>
      <c r="AX2967" s="59"/>
      <c r="AY2967" s="46"/>
      <c r="AZ2967" s="46" t="str">
        <f>IF(Table1[[#This Row],[Cur]]&lt;&gt;"",IF(Table1[[#This Row],[Cur]]="USD","",ExchangeRate),"")</f>
        <v/>
      </c>
      <c r="BA2967" s="46" t="str">
        <f>IF(Table1[[#This Row],[Grant]]&lt;&gt;"",VLOOKUP(Table1[[#This Row],[Grant]],Grants!B:D,3),"")</f>
        <v/>
      </c>
      <c r="BB2967" s="46" t="str">
        <f>TRIM(Table1[[#This Row],[Vendor ID]])</f>
        <v/>
      </c>
      <c r="BC2967">
        <f>IF(Table1[[#This Row],[Reference Number]]=Q2966,BC2966,BC2966+1)</f>
        <v>2</v>
      </c>
    </row>
    <row r="2968" spans="1:55" ht="11.25" hidden="1" customHeight="1">
      <c r="A2968" s="1"/>
      <c r="B2968" s="88" t="str">
        <f>IF(Table1[[#This Row],[Posting Date]]&lt;&gt;"",IF(Table1[[#This Row],[Reference Number]]=Q2967,B2967+1,1),"")</f>
        <v/>
      </c>
      <c r="C2968" s="61"/>
      <c r="D2968" s="61"/>
      <c r="E2968" s="218"/>
      <c r="F2968" s="143" t="str">
        <f>IFERROR(IF(VLOOKUP(Table1[[#This Row],[Budget Code Description]],Dimentions!$X$6:$AC$132,2,FALSE)="","",VLOOKUP(Table1[[#This Row],[Budget Code Description]],Dimentions!$X$6:$AC$132,2,FALSE)),"")</f>
        <v/>
      </c>
      <c r="G2968" s="143" t="str">
        <f>IFERROR(VLOOKUP(Table1[[#This Row],[Budget Code Description]],Dimentions!$X$6:$AC$132,3,FALSE),"")</f>
        <v/>
      </c>
      <c r="H2968" s="64" t="str">
        <f>IFERROR(VLOOKUP(Table1[[#This Row],[Account]],Dimentions!$S$6:$V$233,2,FALSE),"")</f>
        <v/>
      </c>
      <c r="I2968" s="62">
        <f>_xlfn.NUMBERVALUE(LEFT(Table1[[#This Row],[Account]],1))</f>
        <v>0</v>
      </c>
      <c r="J2968" s="62" t="str">
        <f>IFERROR(VLOOKUP(Table1[[#This Row],[Budget Code Description]],Table6[#All],7,FALSE),"")</f>
        <v/>
      </c>
      <c r="K2968" s="143" t="str">
        <f>IFERROR(VLOOKUP(Table1[[#This Row],[Budget Code Description]],Table6[#All],8,FALSE),"")</f>
        <v/>
      </c>
      <c r="L2968" s="63"/>
      <c r="M2968" s="65" t="str">
        <f>IFERROR(VLOOKUP(Table1[[#This Row],[Staff ID]],Table2[],2,FALSE),"")</f>
        <v/>
      </c>
      <c r="N2968" s="211" t="str">
        <f>IFERROR(IF(VLOOKUP(Table1[[#This Row],[Budget Code Description]],Dimentions!$X$6:$AC$97,4,FALSE)="","",VLOOKUP(Table1[[#This Row],[Budget Code Description]],Dimentions!$X$6:$AC$97,4,FALSE)),"")</f>
        <v/>
      </c>
      <c r="O2968" s="65" t="str">
        <f>IFERROR(VLOOKUP(Table1[[#This Row],[Vendor ID]],Table549[],2,FALSE),"")</f>
        <v/>
      </c>
      <c r="P2968" s="63"/>
      <c r="Q2968" s="143" t="str">
        <f>IF(Table1[[#This Row],[Posting Date]]&lt;&gt;"",$D$9,"")</f>
        <v/>
      </c>
      <c r="R2968" s="159" t="str">
        <f>IF(Table1[[#This Row],[Posting Date]]&lt;&gt;"",$D$10,"")</f>
        <v/>
      </c>
      <c r="S2968" s="66"/>
      <c r="T2968" s="63"/>
      <c r="U2968" s="67"/>
      <c r="V2968" s="67"/>
      <c r="W2968" s="67" t="str">
        <f t="shared" si="46"/>
        <v/>
      </c>
      <c r="X2968" s="161" t="str">
        <f>IF(E2968="","",(IF(Table1[[#This Row],[Cur]]="USD",Table1[[#This Row],[Cur_Amount Debit]],Table1[[#This Row],[Cur_Amount Debit]]/Table1[[#This Row],[Exchange Rate]])))</f>
        <v/>
      </c>
      <c r="Y2968" s="161" t="str">
        <f>IF(E2968="","",(IF(Table1[[#This Row],[Cur]]="USD",Table1[[#This Row],[Cur_Amount Credit]],Table1[[#This Row],[Cur_Amount Credit]]/ExchangeRate)))</f>
        <v/>
      </c>
      <c r="Z2968" s="203" t="str">
        <f>IF(E2968="","",(Table1[[#This Row],[Debit USD]]-Table1[[#This Row],[Credit USD]]))</f>
        <v/>
      </c>
      <c r="AA2968" s="122"/>
      <c r="AB2968" s="1"/>
      <c r="AC2968" s="15"/>
      <c r="AD2968" s="15" t="str">
        <f>IF(AND(OR(Table1[[#This Row],[Account]]="15030",Table1[[#This Row],[Account]]="15035",Table1[[#This Row],[Account]]="20150"),Table1[[#This Row],[Vendor ID]]=""),1,"")</f>
        <v/>
      </c>
      <c r="AE2968" s="15"/>
      <c r="AF2968" s="15"/>
      <c r="AG2968" s="15"/>
      <c r="AH2968" s="46" t="str">
        <f>IF(Table1[[#This Row],[Posting Date]]&lt;&gt;"","GJ-"&amp;CountryID,"")</f>
        <v/>
      </c>
      <c r="AI2968" s="59" t="str">
        <f>IF(Table1[[#This Row],[Posting Date]]&lt;&gt;"",Table1[[#This Row],[Posting Date]],"")</f>
        <v/>
      </c>
      <c r="AJ2968" s="46"/>
      <c r="AK2968" s="46" t="str">
        <f>IF(Table1[[#This Row],[Description]]&lt;&gt;"",Table1[[#This Row],[Description]],"")</f>
        <v/>
      </c>
      <c r="AL2968" s="46" t="str">
        <f>IF(Table1[[#This Row],[Posting Date]]&lt;&gt;"",Table1[[#This Row],[Reference Number]],"")</f>
        <v/>
      </c>
      <c r="AM2968" s="46" t="str">
        <f>TRIM(Table1[[#This Row],[Line '#]])</f>
        <v/>
      </c>
      <c r="AN2968" s="46" t="str">
        <f>TRIM(Table1[[#This Row],[Account]])</f>
        <v/>
      </c>
      <c r="AO2968" s="46" t="str">
        <f>IF(Table1[[#This Row],[Posting Date]]&lt;&gt;"",$D$5,"")</f>
        <v/>
      </c>
      <c r="AP2968" s="46" t="str">
        <f>TRIM(Table1[[#This Row],[Departments-Prgrams]])</f>
        <v/>
      </c>
      <c r="AQ2968" s="46" t="str">
        <f>TRIM(Table1[[#This Row],[Grant]])</f>
        <v/>
      </c>
      <c r="AR2968" s="46" t="str">
        <f>TRIM(Table1[[#This Row],[Staff ID]])</f>
        <v/>
      </c>
      <c r="AS2968" s="46" t="str">
        <f>IF(TRIM(Table1[[#This Row],[Budget Code]])=0,"",TRIM(Table1[[#This Row],[Budget Code]]))</f>
        <v/>
      </c>
      <c r="AT2968" s="46" t="str">
        <f>IF(Table1[[#This Row],[Line Description]]&lt;&gt;"",Table1[[#This Row],[Line Description]],"")</f>
        <v/>
      </c>
      <c r="AU2968" s="46" t="str">
        <f>IF(Table1[[#This Row],[Cur_Amount Debit]]&gt;0,ROUND(Table1[[#This Row],[Cur_Amount Debit]],2),"")</f>
        <v/>
      </c>
      <c r="AV2968" s="46" t="str">
        <f>IF(Table1[[#This Row],[Cur_Amount Credit]]&gt;0,ROUND(Table1[[#This Row],[Cur_Amount Credit]],2),"")</f>
        <v/>
      </c>
      <c r="AW2968" s="46" t="str">
        <f>LEFT(Table1[[#This Row],[Cur]],3)</f>
        <v/>
      </c>
      <c r="AX2968" s="59"/>
      <c r="AY2968" s="46"/>
      <c r="AZ2968" s="46" t="str">
        <f>IF(Table1[[#This Row],[Cur]]&lt;&gt;"",IF(Table1[[#This Row],[Cur]]="USD","",ExchangeRate),"")</f>
        <v/>
      </c>
      <c r="BA2968" s="46" t="str">
        <f>IF(Table1[[#This Row],[Grant]]&lt;&gt;"",VLOOKUP(Table1[[#This Row],[Grant]],Grants!B:D,3),"")</f>
        <v/>
      </c>
      <c r="BB2968" s="46" t="str">
        <f>TRIM(Table1[[#This Row],[Vendor ID]])</f>
        <v/>
      </c>
      <c r="BC2968">
        <f>IF(Table1[[#This Row],[Reference Number]]=Q2967,BC2967,BC2967+1)</f>
        <v>2</v>
      </c>
    </row>
    <row r="2969" spans="1:55" ht="11.25" hidden="1" customHeight="1">
      <c r="A2969" s="1"/>
      <c r="B2969" s="88" t="str">
        <f>IF(Table1[[#This Row],[Posting Date]]&lt;&gt;"",IF(Table1[[#This Row],[Reference Number]]=Q2968,B2968+1,1),"")</f>
        <v/>
      </c>
      <c r="C2969" s="61"/>
      <c r="D2969" s="61"/>
      <c r="E2969" s="218"/>
      <c r="F2969" s="143" t="str">
        <f>IFERROR(IF(VLOOKUP(Table1[[#This Row],[Budget Code Description]],Dimentions!$X$6:$AC$132,2,FALSE)="","",VLOOKUP(Table1[[#This Row],[Budget Code Description]],Dimentions!$X$6:$AC$132,2,FALSE)),"")</f>
        <v/>
      </c>
      <c r="G2969" s="143" t="str">
        <f>IFERROR(VLOOKUP(Table1[[#This Row],[Budget Code Description]],Dimentions!$X$6:$AC$132,3,FALSE),"")</f>
        <v/>
      </c>
      <c r="H2969" s="64" t="str">
        <f>IFERROR(VLOOKUP(Table1[[#This Row],[Account]],Dimentions!$S$6:$V$233,2,FALSE),"")</f>
        <v/>
      </c>
      <c r="I2969" s="62">
        <f>_xlfn.NUMBERVALUE(LEFT(Table1[[#This Row],[Account]],1))</f>
        <v>0</v>
      </c>
      <c r="J2969" s="62" t="str">
        <f>IFERROR(VLOOKUP(Table1[[#This Row],[Budget Code Description]],Table6[#All],7,FALSE),"")</f>
        <v/>
      </c>
      <c r="K2969" s="143" t="str">
        <f>IFERROR(VLOOKUP(Table1[[#This Row],[Budget Code Description]],Table6[#All],8,FALSE),"")</f>
        <v/>
      </c>
      <c r="L2969" s="63"/>
      <c r="M2969" s="65" t="str">
        <f>IFERROR(VLOOKUP(Table1[[#This Row],[Staff ID]],Table2[],2,FALSE),"")</f>
        <v/>
      </c>
      <c r="N2969" s="211" t="str">
        <f>IFERROR(IF(VLOOKUP(Table1[[#This Row],[Budget Code Description]],Dimentions!$X$6:$AC$97,4,FALSE)="","",VLOOKUP(Table1[[#This Row],[Budget Code Description]],Dimentions!$X$6:$AC$97,4,FALSE)),"")</f>
        <v/>
      </c>
      <c r="O2969" s="65" t="str">
        <f>IFERROR(VLOOKUP(Table1[[#This Row],[Vendor ID]],Table549[],2,FALSE),"")</f>
        <v/>
      </c>
      <c r="P2969" s="63"/>
      <c r="Q2969" s="143" t="str">
        <f>IF(Table1[[#This Row],[Posting Date]]&lt;&gt;"",$D$9,"")</f>
        <v/>
      </c>
      <c r="R2969" s="159" t="str">
        <f>IF(Table1[[#This Row],[Posting Date]]&lt;&gt;"",$D$10,"")</f>
        <v/>
      </c>
      <c r="S2969" s="66"/>
      <c r="T2969" s="63"/>
      <c r="U2969" s="67"/>
      <c r="V2969" s="67"/>
      <c r="W2969" s="67" t="str">
        <f t="shared" si="46"/>
        <v/>
      </c>
      <c r="X2969" s="161" t="str">
        <f>IF(E2969="","",(IF(Table1[[#This Row],[Cur]]="USD",Table1[[#This Row],[Cur_Amount Debit]],Table1[[#This Row],[Cur_Amount Debit]]/Table1[[#This Row],[Exchange Rate]])))</f>
        <v/>
      </c>
      <c r="Y2969" s="161" t="str">
        <f>IF(E2969="","",(IF(Table1[[#This Row],[Cur]]="USD",Table1[[#This Row],[Cur_Amount Credit]],Table1[[#This Row],[Cur_Amount Credit]]/ExchangeRate)))</f>
        <v/>
      </c>
      <c r="Z2969" s="203" t="str">
        <f>IF(E2969="","",(Table1[[#This Row],[Debit USD]]-Table1[[#This Row],[Credit USD]]))</f>
        <v/>
      </c>
      <c r="AA2969" s="122"/>
      <c r="AB2969" s="1"/>
      <c r="AC2969" s="15"/>
      <c r="AD2969" s="15" t="str">
        <f>IF(AND(OR(Table1[[#This Row],[Account]]="15030",Table1[[#This Row],[Account]]="15035",Table1[[#This Row],[Account]]="20150"),Table1[[#This Row],[Vendor ID]]=""),1,"")</f>
        <v/>
      </c>
      <c r="AE2969" s="15"/>
      <c r="AF2969" s="15"/>
      <c r="AG2969" s="15"/>
      <c r="AH2969" s="46" t="str">
        <f>IF(Table1[[#This Row],[Posting Date]]&lt;&gt;"","GJ-"&amp;CountryID,"")</f>
        <v/>
      </c>
      <c r="AI2969" s="59" t="str">
        <f>IF(Table1[[#This Row],[Posting Date]]&lt;&gt;"",Table1[[#This Row],[Posting Date]],"")</f>
        <v/>
      </c>
      <c r="AJ2969" s="46"/>
      <c r="AK2969" s="46" t="str">
        <f>IF(Table1[[#This Row],[Description]]&lt;&gt;"",Table1[[#This Row],[Description]],"")</f>
        <v/>
      </c>
      <c r="AL2969" s="46" t="str">
        <f>IF(Table1[[#This Row],[Posting Date]]&lt;&gt;"",Table1[[#This Row],[Reference Number]],"")</f>
        <v/>
      </c>
      <c r="AM2969" s="46" t="str">
        <f>TRIM(Table1[[#This Row],[Line '#]])</f>
        <v/>
      </c>
      <c r="AN2969" s="46" t="str">
        <f>TRIM(Table1[[#This Row],[Account]])</f>
        <v/>
      </c>
      <c r="AO2969" s="46" t="str">
        <f>IF(Table1[[#This Row],[Posting Date]]&lt;&gt;"",$D$5,"")</f>
        <v/>
      </c>
      <c r="AP2969" s="46" t="str">
        <f>TRIM(Table1[[#This Row],[Departments-Prgrams]])</f>
        <v/>
      </c>
      <c r="AQ2969" s="46" t="str">
        <f>TRIM(Table1[[#This Row],[Grant]])</f>
        <v/>
      </c>
      <c r="AR2969" s="46" t="str">
        <f>TRIM(Table1[[#This Row],[Staff ID]])</f>
        <v/>
      </c>
      <c r="AS2969" s="46" t="str">
        <f>IF(TRIM(Table1[[#This Row],[Budget Code]])=0,"",TRIM(Table1[[#This Row],[Budget Code]]))</f>
        <v/>
      </c>
      <c r="AT2969" s="46" t="str">
        <f>IF(Table1[[#This Row],[Line Description]]&lt;&gt;"",Table1[[#This Row],[Line Description]],"")</f>
        <v/>
      </c>
      <c r="AU2969" s="46" t="str">
        <f>IF(Table1[[#This Row],[Cur_Amount Debit]]&gt;0,ROUND(Table1[[#This Row],[Cur_Amount Debit]],2),"")</f>
        <v/>
      </c>
      <c r="AV2969" s="46" t="str">
        <f>IF(Table1[[#This Row],[Cur_Amount Credit]]&gt;0,ROUND(Table1[[#This Row],[Cur_Amount Credit]],2),"")</f>
        <v/>
      </c>
      <c r="AW2969" s="46" t="str">
        <f>LEFT(Table1[[#This Row],[Cur]],3)</f>
        <v/>
      </c>
      <c r="AX2969" s="59"/>
      <c r="AY2969" s="46"/>
      <c r="AZ2969" s="46" t="str">
        <f>IF(Table1[[#This Row],[Cur]]&lt;&gt;"",IF(Table1[[#This Row],[Cur]]="USD","",ExchangeRate),"")</f>
        <v/>
      </c>
      <c r="BA2969" s="46" t="str">
        <f>IF(Table1[[#This Row],[Grant]]&lt;&gt;"",VLOOKUP(Table1[[#This Row],[Grant]],Grants!B:D,3),"")</f>
        <v/>
      </c>
      <c r="BB2969" s="46" t="str">
        <f>TRIM(Table1[[#This Row],[Vendor ID]])</f>
        <v/>
      </c>
      <c r="BC2969">
        <f>IF(Table1[[#This Row],[Reference Number]]=Q2968,BC2968,BC2968+1)</f>
        <v>2</v>
      </c>
    </row>
    <row r="2970" spans="1:55" ht="11.25" hidden="1" customHeight="1">
      <c r="A2970" s="1"/>
      <c r="B2970" s="88" t="str">
        <f>IF(Table1[[#This Row],[Posting Date]]&lt;&gt;"",IF(Table1[[#This Row],[Reference Number]]=Q2969,B2969+1,1),"")</f>
        <v/>
      </c>
      <c r="C2970" s="61"/>
      <c r="D2970" s="61"/>
      <c r="E2970" s="218"/>
      <c r="F2970" s="143" t="str">
        <f>IFERROR(IF(VLOOKUP(Table1[[#This Row],[Budget Code Description]],Dimentions!$X$6:$AC$132,2,FALSE)="","",VLOOKUP(Table1[[#This Row],[Budget Code Description]],Dimentions!$X$6:$AC$132,2,FALSE)),"")</f>
        <v/>
      </c>
      <c r="G2970" s="143" t="str">
        <f>IFERROR(VLOOKUP(Table1[[#This Row],[Budget Code Description]],Dimentions!$X$6:$AC$132,3,FALSE),"")</f>
        <v/>
      </c>
      <c r="H2970" s="64" t="str">
        <f>IFERROR(VLOOKUP(Table1[[#This Row],[Account]],Dimentions!$S$6:$V$233,2,FALSE),"")</f>
        <v/>
      </c>
      <c r="I2970" s="62">
        <f>_xlfn.NUMBERVALUE(LEFT(Table1[[#This Row],[Account]],1))</f>
        <v>0</v>
      </c>
      <c r="J2970" s="62" t="str">
        <f>IFERROR(VLOOKUP(Table1[[#This Row],[Budget Code Description]],Table6[#All],7,FALSE),"")</f>
        <v/>
      </c>
      <c r="K2970" s="143" t="str">
        <f>IFERROR(VLOOKUP(Table1[[#This Row],[Budget Code Description]],Table6[#All],8,FALSE),"")</f>
        <v/>
      </c>
      <c r="L2970" s="63"/>
      <c r="M2970" s="65" t="str">
        <f>IFERROR(VLOOKUP(Table1[[#This Row],[Staff ID]],Table2[],2,FALSE),"")</f>
        <v/>
      </c>
      <c r="N2970" s="211" t="str">
        <f>IFERROR(IF(VLOOKUP(Table1[[#This Row],[Budget Code Description]],Dimentions!$X$6:$AC$97,4,FALSE)="","",VLOOKUP(Table1[[#This Row],[Budget Code Description]],Dimentions!$X$6:$AC$97,4,FALSE)),"")</f>
        <v/>
      </c>
      <c r="O2970" s="65" t="str">
        <f>IFERROR(VLOOKUP(Table1[[#This Row],[Vendor ID]],Table549[],2,FALSE),"")</f>
        <v/>
      </c>
      <c r="P2970" s="63"/>
      <c r="Q2970" s="143" t="str">
        <f>IF(Table1[[#This Row],[Posting Date]]&lt;&gt;"",$D$9,"")</f>
        <v/>
      </c>
      <c r="R2970" s="159" t="str">
        <f>IF(Table1[[#This Row],[Posting Date]]&lt;&gt;"",$D$10,"")</f>
        <v/>
      </c>
      <c r="S2970" s="66"/>
      <c r="T2970" s="63"/>
      <c r="U2970" s="67"/>
      <c r="V2970" s="67"/>
      <c r="W2970" s="67" t="str">
        <f t="shared" si="46"/>
        <v/>
      </c>
      <c r="X2970" s="161" t="str">
        <f>IF(E2970="","",(IF(Table1[[#This Row],[Cur]]="USD",Table1[[#This Row],[Cur_Amount Debit]],Table1[[#This Row],[Cur_Amount Debit]]/Table1[[#This Row],[Exchange Rate]])))</f>
        <v/>
      </c>
      <c r="Y2970" s="161" t="str">
        <f>IF(E2970="","",(IF(Table1[[#This Row],[Cur]]="USD",Table1[[#This Row],[Cur_Amount Credit]],Table1[[#This Row],[Cur_Amount Credit]]/ExchangeRate)))</f>
        <v/>
      </c>
      <c r="Z2970" s="203" t="str">
        <f>IF(E2970="","",(Table1[[#This Row],[Debit USD]]-Table1[[#This Row],[Credit USD]]))</f>
        <v/>
      </c>
      <c r="AA2970" s="122"/>
      <c r="AB2970" s="1"/>
      <c r="AC2970" s="15"/>
      <c r="AD2970" s="15" t="str">
        <f>IF(AND(OR(Table1[[#This Row],[Account]]="15030",Table1[[#This Row],[Account]]="15035",Table1[[#This Row],[Account]]="20150"),Table1[[#This Row],[Vendor ID]]=""),1,"")</f>
        <v/>
      </c>
      <c r="AE2970" s="15"/>
      <c r="AF2970" s="15"/>
      <c r="AG2970" s="15"/>
      <c r="AH2970" s="46" t="str">
        <f>IF(Table1[[#This Row],[Posting Date]]&lt;&gt;"","GJ-"&amp;CountryID,"")</f>
        <v/>
      </c>
      <c r="AI2970" s="59" t="str">
        <f>IF(Table1[[#This Row],[Posting Date]]&lt;&gt;"",Table1[[#This Row],[Posting Date]],"")</f>
        <v/>
      </c>
      <c r="AJ2970" s="46"/>
      <c r="AK2970" s="46" t="str">
        <f>IF(Table1[[#This Row],[Description]]&lt;&gt;"",Table1[[#This Row],[Description]],"")</f>
        <v/>
      </c>
      <c r="AL2970" s="46" t="str">
        <f>IF(Table1[[#This Row],[Posting Date]]&lt;&gt;"",Table1[[#This Row],[Reference Number]],"")</f>
        <v/>
      </c>
      <c r="AM2970" s="46" t="str">
        <f>TRIM(Table1[[#This Row],[Line '#]])</f>
        <v/>
      </c>
      <c r="AN2970" s="46" t="str">
        <f>TRIM(Table1[[#This Row],[Account]])</f>
        <v/>
      </c>
      <c r="AO2970" s="46" t="str">
        <f>IF(Table1[[#This Row],[Posting Date]]&lt;&gt;"",$D$5,"")</f>
        <v/>
      </c>
      <c r="AP2970" s="46" t="str">
        <f>TRIM(Table1[[#This Row],[Departments-Prgrams]])</f>
        <v/>
      </c>
      <c r="AQ2970" s="46" t="str">
        <f>TRIM(Table1[[#This Row],[Grant]])</f>
        <v/>
      </c>
      <c r="AR2970" s="46" t="str">
        <f>TRIM(Table1[[#This Row],[Staff ID]])</f>
        <v/>
      </c>
      <c r="AS2970" s="46" t="str">
        <f>IF(TRIM(Table1[[#This Row],[Budget Code]])=0,"",TRIM(Table1[[#This Row],[Budget Code]]))</f>
        <v/>
      </c>
      <c r="AT2970" s="46" t="str">
        <f>IF(Table1[[#This Row],[Line Description]]&lt;&gt;"",Table1[[#This Row],[Line Description]],"")</f>
        <v/>
      </c>
      <c r="AU2970" s="46" t="str">
        <f>IF(Table1[[#This Row],[Cur_Amount Debit]]&gt;0,ROUND(Table1[[#This Row],[Cur_Amount Debit]],2),"")</f>
        <v/>
      </c>
      <c r="AV2970" s="46" t="str">
        <f>IF(Table1[[#This Row],[Cur_Amount Credit]]&gt;0,ROUND(Table1[[#This Row],[Cur_Amount Credit]],2),"")</f>
        <v/>
      </c>
      <c r="AW2970" s="46" t="str">
        <f>LEFT(Table1[[#This Row],[Cur]],3)</f>
        <v/>
      </c>
      <c r="AX2970" s="59"/>
      <c r="AY2970" s="46"/>
      <c r="AZ2970" s="46" t="str">
        <f>IF(Table1[[#This Row],[Cur]]&lt;&gt;"",IF(Table1[[#This Row],[Cur]]="USD","",ExchangeRate),"")</f>
        <v/>
      </c>
      <c r="BA2970" s="46" t="str">
        <f>IF(Table1[[#This Row],[Grant]]&lt;&gt;"",VLOOKUP(Table1[[#This Row],[Grant]],Grants!B:D,3),"")</f>
        <v/>
      </c>
      <c r="BB2970" s="46" t="str">
        <f>TRIM(Table1[[#This Row],[Vendor ID]])</f>
        <v/>
      </c>
      <c r="BC2970">
        <f>IF(Table1[[#This Row],[Reference Number]]=Q2969,BC2969,BC2969+1)</f>
        <v>2</v>
      </c>
    </row>
    <row r="2971" spans="1:55" ht="11.25" hidden="1" customHeight="1">
      <c r="A2971" s="1"/>
      <c r="B2971" s="88" t="str">
        <f>IF(Table1[[#This Row],[Posting Date]]&lt;&gt;"",IF(Table1[[#This Row],[Reference Number]]=Q2970,B2970+1,1),"")</f>
        <v/>
      </c>
      <c r="C2971" s="61"/>
      <c r="D2971" s="61"/>
      <c r="E2971" s="218"/>
      <c r="F2971" s="143" t="str">
        <f>IFERROR(IF(VLOOKUP(Table1[[#This Row],[Budget Code Description]],Dimentions!$X$6:$AC$132,2,FALSE)="","",VLOOKUP(Table1[[#This Row],[Budget Code Description]],Dimentions!$X$6:$AC$132,2,FALSE)),"")</f>
        <v/>
      </c>
      <c r="G2971" s="143" t="str">
        <f>IFERROR(VLOOKUP(Table1[[#This Row],[Budget Code Description]],Dimentions!$X$6:$AC$132,3,FALSE),"")</f>
        <v/>
      </c>
      <c r="H2971" s="64" t="str">
        <f>IFERROR(VLOOKUP(Table1[[#This Row],[Account]],Dimentions!$S$6:$V$233,2,FALSE),"")</f>
        <v/>
      </c>
      <c r="I2971" s="62">
        <f>_xlfn.NUMBERVALUE(LEFT(Table1[[#This Row],[Account]],1))</f>
        <v>0</v>
      </c>
      <c r="J2971" s="62" t="str">
        <f>IFERROR(VLOOKUP(Table1[[#This Row],[Budget Code Description]],Table6[#All],7,FALSE),"")</f>
        <v/>
      </c>
      <c r="K2971" s="143" t="str">
        <f>IFERROR(VLOOKUP(Table1[[#This Row],[Budget Code Description]],Table6[#All],8,FALSE),"")</f>
        <v/>
      </c>
      <c r="L2971" s="63"/>
      <c r="M2971" s="65" t="str">
        <f>IFERROR(VLOOKUP(Table1[[#This Row],[Staff ID]],Table2[],2,FALSE),"")</f>
        <v/>
      </c>
      <c r="N2971" s="211" t="str">
        <f>IFERROR(IF(VLOOKUP(Table1[[#This Row],[Budget Code Description]],Dimentions!$X$6:$AC$97,4,FALSE)="","",VLOOKUP(Table1[[#This Row],[Budget Code Description]],Dimentions!$X$6:$AC$97,4,FALSE)),"")</f>
        <v/>
      </c>
      <c r="O2971" s="65" t="str">
        <f>IFERROR(VLOOKUP(Table1[[#This Row],[Vendor ID]],Table549[],2,FALSE),"")</f>
        <v/>
      </c>
      <c r="P2971" s="63"/>
      <c r="Q2971" s="143" t="str">
        <f>IF(Table1[[#This Row],[Posting Date]]&lt;&gt;"",$D$9,"")</f>
        <v/>
      </c>
      <c r="R2971" s="159" t="str">
        <f>IF(Table1[[#This Row],[Posting Date]]&lt;&gt;"",$D$10,"")</f>
        <v/>
      </c>
      <c r="S2971" s="66"/>
      <c r="T2971" s="63"/>
      <c r="U2971" s="67"/>
      <c r="V2971" s="67"/>
      <c r="W2971" s="67" t="str">
        <f t="shared" si="46"/>
        <v/>
      </c>
      <c r="X2971" s="161" t="str">
        <f>IF(E2971="","",(IF(Table1[[#This Row],[Cur]]="USD",Table1[[#This Row],[Cur_Amount Debit]],Table1[[#This Row],[Cur_Amount Debit]]/Table1[[#This Row],[Exchange Rate]])))</f>
        <v/>
      </c>
      <c r="Y2971" s="161" t="str">
        <f>IF(E2971="","",(IF(Table1[[#This Row],[Cur]]="USD",Table1[[#This Row],[Cur_Amount Credit]],Table1[[#This Row],[Cur_Amount Credit]]/ExchangeRate)))</f>
        <v/>
      </c>
      <c r="Z2971" s="203" t="str">
        <f>IF(E2971="","",(Table1[[#This Row],[Debit USD]]-Table1[[#This Row],[Credit USD]]))</f>
        <v/>
      </c>
      <c r="AA2971" s="122"/>
      <c r="AB2971" s="1"/>
      <c r="AC2971" s="15"/>
      <c r="AD2971" s="15" t="str">
        <f>IF(AND(OR(Table1[[#This Row],[Account]]="15030",Table1[[#This Row],[Account]]="15035",Table1[[#This Row],[Account]]="20150"),Table1[[#This Row],[Vendor ID]]=""),1,"")</f>
        <v/>
      </c>
      <c r="AE2971" s="15"/>
      <c r="AF2971" s="15"/>
      <c r="AG2971" s="15"/>
      <c r="AH2971" s="46" t="str">
        <f>IF(Table1[[#This Row],[Posting Date]]&lt;&gt;"","GJ-"&amp;CountryID,"")</f>
        <v/>
      </c>
      <c r="AI2971" s="59" t="str">
        <f>IF(Table1[[#This Row],[Posting Date]]&lt;&gt;"",Table1[[#This Row],[Posting Date]],"")</f>
        <v/>
      </c>
      <c r="AJ2971" s="46"/>
      <c r="AK2971" s="46" t="str">
        <f>IF(Table1[[#This Row],[Description]]&lt;&gt;"",Table1[[#This Row],[Description]],"")</f>
        <v/>
      </c>
      <c r="AL2971" s="46" t="str">
        <f>IF(Table1[[#This Row],[Posting Date]]&lt;&gt;"",Table1[[#This Row],[Reference Number]],"")</f>
        <v/>
      </c>
      <c r="AM2971" s="46" t="str">
        <f>TRIM(Table1[[#This Row],[Line '#]])</f>
        <v/>
      </c>
      <c r="AN2971" s="46" t="str">
        <f>TRIM(Table1[[#This Row],[Account]])</f>
        <v/>
      </c>
      <c r="AO2971" s="46" t="str">
        <f>IF(Table1[[#This Row],[Posting Date]]&lt;&gt;"",$D$5,"")</f>
        <v/>
      </c>
      <c r="AP2971" s="46" t="str">
        <f>TRIM(Table1[[#This Row],[Departments-Prgrams]])</f>
        <v/>
      </c>
      <c r="AQ2971" s="46" t="str">
        <f>TRIM(Table1[[#This Row],[Grant]])</f>
        <v/>
      </c>
      <c r="AR2971" s="46" t="str">
        <f>TRIM(Table1[[#This Row],[Staff ID]])</f>
        <v/>
      </c>
      <c r="AS2971" s="46" t="str">
        <f>IF(TRIM(Table1[[#This Row],[Budget Code]])=0,"",TRIM(Table1[[#This Row],[Budget Code]]))</f>
        <v/>
      </c>
      <c r="AT2971" s="46" t="str">
        <f>IF(Table1[[#This Row],[Line Description]]&lt;&gt;"",Table1[[#This Row],[Line Description]],"")</f>
        <v/>
      </c>
      <c r="AU2971" s="46" t="str">
        <f>IF(Table1[[#This Row],[Cur_Amount Debit]]&gt;0,ROUND(Table1[[#This Row],[Cur_Amount Debit]],2),"")</f>
        <v/>
      </c>
      <c r="AV2971" s="46" t="str">
        <f>IF(Table1[[#This Row],[Cur_Amount Credit]]&gt;0,ROUND(Table1[[#This Row],[Cur_Amount Credit]],2),"")</f>
        <v/>
      </c>
      <c r="AW2971" s="46" t="str">
        <f>LEFT(Table1[[#This Row],[Cur]],3)</f>
        <v/>
      </c>
      <c r="AX2971" s="59"/>
      <c r="AY2971" s="46"/>
      <c r="AZ2971" s="46" t="str">
        <f>IF(Table1[[#This Row],[Cur]]&lt;&gt;"",IF(Table1[[#This Row],[Cur]]="USD","",ExchangeRate),"")</f>
        <v/>
      </c>
      <c r="BA2971" s="46" t="str">
        <f>IF(Table1[[#This Row],[Grant]]&lt;&gt;"",VLOOKUP(Table1[[#This Row],[Grant]],Grants!B:D,3),"")</f>
        <v/>
      </c>
      <c r="BB2971" s="46" t="str">
        <f>TRIM(Table1[[#This Row],[Vendor ID]])</f>
        <v/>
      </c>
      <c r="BC2971">
        <f>IF(Table1[[#This Row],[Reference Number]]=Q2970,BC2970,BC2970+1)</f>
        <v>2</v>
      </c>
    </row>
    <row r="2972" spans="1:55" ht="11.25" hidden="1" customHeight="1">
      <c r="A2972" s="1"/>
      <c r="B2972" s="88" t="str">
        <f>IF(Table1[[#This Row],[Posting Date]]&lt;&gt;"",IF(Table1[[#This Row],[Reference Number]]=Q2971,B2971+1,1),"")</f>
        <v/>
      </c>
      <c r="C2972" s="61"/>
      <c r="D2972" s="61"/>
      <c r="E2972" s="218"/>
      <c r="F2972" s="143" t="str">
        <f>IFERROR(IF(VLOOKUP(Table1[[#This Row],[Budget Code Description]],Dimentions!$X$6:$AC$132,2,FALSE)="","",VLOOKUP(Table1[[#This Row],[Budget Code Description]],Dimentions!$X$6:$AC$132,2,FALSE)),"")</f>
        <v/>
      </c>
      <c r="G2972" s="143" t="str">
        <f>IFERROR(VLOOKUP(Table1[[#This Row],[Budget Code Description]],Dimentions!$X$6:$AC$132,3,FALSE),"")</f>
        <v/>
      </c>
      <c r="H2972" s="64" t="str">
        <f>IFERROR(VLOOKUP(Table1[[#This Row],[Account]],Dimentions!$S$6:$V$233,2,FALSE),"")</f>
        <v/>
      </c>
      <c r="I2972" s="62">
        <f>_xlfn.NUMBERVALUE(LEFT(Table1[[#This Row],[Account]],1))</f>
        <v>0</v>
      </c>
      <c r="J2972" s="62" t="str">
        <f>IFERROR(VLOOKUP(Table1[[#This Row],[Budget Code Description]],Table6[#All],7,FALSE),"")</f>
        <v/>
      </c>
      <c r="K2972" s="143" t="str">
        <f>IFERROR(VLOOKUP(Table1[[#This Row],[Budget Code Description]],Table6[#All],8,FALSE),"")</f>
        <v/>
      </c>
      <c r="L2972" s="63"/>
      <c r="M2972" s="65" t="str">
        <f>IFERROR(VLOOKUP(Table1[[#This Row],[Staff ID]],Table2[],2,FALSE),"")</f>
        <v/>
      </c>
      <c r="N2972" s="211" t="str">
        <f>IFERROR(IF(VLOOKUP(Table1[[#This Row],[Budget Code Description]],Dimentions!$X$6:$AC$97,4,FALSE)="","",VLOOKUP(Table1[[#This Row],[Budget Code Description]],Dimentions!$X$6:$AC$97,4,FALSE)),"")</f>
        <v/>
      </c>
      <c r="O2972" s="65" t="str">
        <f>IFERROR(VLOOKUP(Table1[[#This Row],[Vendor ID]],Table549[],2,FALSE),"")</f>
        <v/>
      </c>
      <c r="P2972" s="63"/>
      <c r="Q2972" s="143" t="str">
        <f>IF(Table1[[#This Row],[Posting Date]]&lt;&gt;"",$D$9,"")</f>
        <v/>
      </c>
      <c r="R2972" s="159" t="str">
        <f>IF(Table1[[#This Row],[Posting Date]]&lt;&gt;"",$D$10,"")</f>
        <v/>
      </c>
      <c r="S2972" s="66"/>
      <c r="T2972" s="63"/>
      <c r="U2972" s="67"/>
      <c r="V2972" s="67"/>
      <c r="W2972" s="67" t="str">
        <f t="shared" si="46"/>
        <v/>
      </c>
      <c r="X2972" s="161" t="str">
        <f>IF(E2972="","",(IF(Table1[[#This Row],[Cur]]="USD",Table1[[#This Row],[Cur_Amount Debit]],Table1[[#This Row],[Cur_Amount Debit]]/Table1[[#This Row],[Exchange Rate]])))</f>
        <v/>
      </c>
      <c r="Y2972" s="161" t="str">
        <f>IF(E2972="","",(IF(Table1[[#This Row],[Cur]]="USD",Table1[[#This Row],[Cur_Amount Credit]],Table1[[#This Row],[Cur_Amount Credit]]/ExchangeRate)))</f>
        <v/>
      </c>
      <c r="Z2972" s="203" t="str">
        <f>IF(E2972="","",(Table1[[#This Row],[Debit USD]]-Table1[[#This Row],[Credit USD]]))</f>
        <v/>
      </c>
      <c r="AA2972" s="122"/>
      <c r="AB2972" s="1"/>
      <c r="AC2972" s="15"/>
      <c r="AD2972" s="15" t="str">
        <f>IF(AND(OR(Table1[[#This Row],[Account]]="15030",Table1[[#This Row],[Account]]="15035",Table1[[#This Row],[Account]]="20150"),Table1[[#This Row],[Vendor ID]]=""),1,"")</f>
        <v/>
      </c>
      <c r="AE2972" s="15"/>
      <c r="AF2972" s="15"/>
      <c r="AG2972" s="15"/>
      <c r="AH2972" s="46" t="str">
        <f>IF(Table1[[#This Row],[Posting Date]]&lt;&gt;"","GJ-"&amp;CountryID,"")</f>
        <v/>
      </c>
      <c r="AI2972" s="59" t="str">
        <f>IF(Table1[[#This Row],[Posting Date]]&lt;&gt;"",Table1[[#This Row],[Posting Date]],"")</f>
        <v/>
      </c>
      <c r="AJ2972" s="46"/>
      <c r="AK2972" s="46" t="str">
        <f>IF(Table1[[#This Row],[Description]]&lt;&gt;"",Table1[[#This Row],[Description]],"")</f>
        <v/>
      </c>
      <c r="AL2972" s="46" t="str">
        <f>IF(Table1[[#This Row],[Posting Date]]&lt;&gt;"",Table1[[#This Row],[Reference Number]],"")</f>
        <v/>
      </c>
      <c r="AM2972" s="46" t="str">
        <f>TRIM(Table1[[#This Row],[Line '#]])</f>
        <v/>
      </c>
      <c r="AN2972" s="46" t="str">
        <f>TRIM(Table1[[#This Row],[Account]])</f>
        <v/>
      </c>
      <c r="AO2972" s="46" t="str">
        <f>IF(Table1[[#This Row],[Posting Date]]&lt;&gt;"",$D$5,"")</f>
        <v/>
      </c>
      <c r="AP2972" s="46" t="str">
        <f>TRIM(Table1[[#This Row],[Departments-Prgrams]])</f>
        <v/>
      </c>
      <c r="AQ2972" s="46" t="str">
        <f>TRIM(Table1[[#This Row],[Grant]])</f>
        <v/>
      </c>
      <c r="AR2972" s="46" t="str">
        <f>TRIM(Table1[[#This Row],[Staff ID]])</f>
        <v/>
      </c>
      <c r="AS2972" s="46" t="str">
        <f>IF(TRIM(Table1[[#This Row],[Budget Code]])=0,"",TRIM(Table1[[#This Row],[Budget Code]]))</f>
        <v/>
      </c>
      <c r="AT2972" s="46" t="str">
        <f>IF(Table1[[#This Row],[Line Description]]&lt;&gt;"",Table1[[#This Row],[Line Description]],"")</f>
        <v/>
      </c>
      <c r="AU2972" s="46" t="str">
        <f>IF(Table1[[#This Row],[Cur_Amount Debit]]&gt;0,ROUND(Table1[[#This Row],[Cur_Amount Debit]],2),"")</f>
        <v/>
      </c>
      <c r="AV2972" s="46" t="str">
        <f>IF(Table1[[#This Row],[Cur_Amount Credit]]&gt;0,ROUND(Table1[[#This Row],[Cur_Amount Credit]],2),"")</f>
        <v/>
      </c>
      <c r="AW2972" s="46" t="str">
        <f>LEFT(Table1[[#This Row],[Cur]],3)</f>
        <v/>
      </c>
      <c r="AX2972" s="59"/>
      <c r="AY2972" s="46"/>
      <c r="AZ2972" s="46" t="str">
        <f>IF(Table1[[#This Row],[Cur]]&lt;&gt;"",IF(Table1[[#This Row],[Cur]]="USD","",ExchangeRate),"")</f>
        <v/>
      </c>
      <c r="BA2972" s="46" t="str">
        <f>IF(Table1[[#This Row],[Grant]]&lt;&gt;"",VLOOKUP(Table1[[#This Row],[Grant]],Grants!B:D,3),"")</f>
        <v/>
      </c>
      <c r="BB2972" s="46" t="str">
        <f>TRIM(Table1[[#This Row],[Vendor ID]])</f>
        <v/>
      </c>
      <c r="BC2972">
        <f>IF(Table1[[#This Row],[Reference Number]]=Q2971,BC2971,BC2971+1)</f>
        <v>2</v>
      </c>
    </row>
    <row r="2973" spans="1:55" ht="11.25" hidden="1" customHeight="1">
      <c r="A2973" s="1"/>
      <c r="B2973" s="88" t="str">
        <f>IF(Table1[[#This Row],[Posting Date]]&lt;&gt;"",IF(Table1[[#This Row],[Reference Number]]=Q2972,B2972+1,1),"")</f>
        <v/>
      </c>
      <c r="C2973" s="61"/>
      <c r="D2973" s="61"/>
      <c r="E2973" s="218"/>
      <c r="F2973" s="143" t="str">
        <f>IFERROR(IF(VLOOKUP(Table1[[#This Row],[Budget Code Description]],Dimentions!$X$6:$AC$132,2,FALSE)="","",VLOOKUP(Table1[[#This Row],[Budget Code Description]],Dimentions!$X$6:$AC$132,2,FALSE)),"")</f>
        <v/>
      </c>
      <c r="G2973" s="143" t="str">
        <f>IFERROR(VLOOKUP(Table1[[#This Row],[Budget Code Description]],Dimentions!$X$6:$AC$132,3,FALSE),"")</f>
        <v/>
      </c>
      <c r="H2973" s="64" t="str">
        <f>IFERROR(VLOOKUP(Table1[[#This Row],[Account]],Dimentions!$S$6:$V$233,2,FALSE),"")</f>
        <v/>
      </c>
      <c r="I2973" s="62">
        <f>_xlfn.NUMBERVALUE(LEFT(Table1[[#This Row],[Account]],1))</f>
        <v>0</v>
      </c>
      <c r="J2973" s="62" t="str">
        <f>IFERROR(VLOOKUP(Table1[[#This Row],[Budget Code Description]],Table6[#All],7,FALSE),"")</f>
        <v/>
      </c>
      <c r="K2973" s="143" t="str">
        <f>IFERROR(VLOOKUP(Table1[[#This Row],[Budget Code Description]],Table6[#All],8,FALSE),"")</f>
        <v/>
      </c>
      <c r="L2973" s="63"/>
      <c r="M2973" s="65" t="str">
        <f>IFERROR(VLOOKUP(Table1[[#This Row],[Staff ID]],Table2[],2,FALSE),"")</f>
        <v/>
      </c>
      <c r="N2973" s="211" t="str">
        <f>IFERROR(IF(VLOOKUP(Table1[[#This Row],[Budget Code Description]],Dimentions!$X$6:$AC$97,4,FALSE)="","",VLOOKUP(Table1[[#This Row],[Budget Code Description]],Dimentions!$X$6:$AC$97,4,FALSE)),"")</f>
        <v/>
      </c>
      <c r="O2973" s="65" t="str">
        <f>IFERROR(VLOOKUP(Table1[[#This Row],[Vendor ID]],Table549[],2,FALSE),"")</f>
        <v/>
      </c>
      <c r="P2973" s="63"/>
      <c r="Q2973" s="143" t="str">
        <f>IF(Table1[[#This Row],[Posting Date]]&lt;&gt;"",$D$9,"")</f>
        <v/>
      </c>
      <c r="R2973" s="159" t="str">
        <f>IF(Table1[[#This Row],[Posting Date]]&lt;&gt;"",$D$10,"")</f>
        <v/>
      </c>
      <c r="S2973" s="66"/>
      <c r="T2973" s="63"/>
      <c r="U2973" s="67"/>
      <c r="V2973" s="67"/>
      <c r="W2973" s="67" t="str">
        <f t="shared" si="46"/>
        <v/>
      </c>
      <c r="X2973" s="161" t="str">
        <f>IF(E2973="","",(IF(Table1[[#This Row],[Cur]]="USD",Table1[[#This Row],[Cur_Amount Debit]],Table1[[#This Row],[Cur_Amount Debit]]/Table1[[#This Row],[Exchange Rate]])))</f>
        <v/>
      </c>
      <c r="Y2973" s="161" t="str">
        <f>IF(E2973="","",(IF(Table1[[#This Row],[Cur]]="USD",Table1[[#This Row],[Cur_Amount Credit]],Table1[[#This Row],[Cur_Amount Credit]]/ExchangeRate)))</f>
        <v/>
      </c>
      <c r="Z2973" s="203" t="str">
        <f>IF(E2973="","",(Table1[[#This Row],[Debit USD]]-Table1[[#This Row],[Credit USD]]))</f>
        <v/>
      </c>
      <c r="AA2973" s="122"/>
      <c r="AB2973" s="1"/>
      <c r="AC2973" s="15"/>
      <c r="AD2973" s="15" t="str">
        <f>IF(AND(OR(Table1[[#This Row],[Account]]="15030",Table1[[#This Row],[Account]]="15035",Table1[[#This Row],[Account]]="20150"),Table1[[#This Row],[Vendor ID]]=""),1,"")</f>
        <v/>
      </c>
      <c r="AE2973" s="15"/>
      <c r="AF2973" s="15"/>
      <c r="AG2973" s="15"/>
      <c r="AH2973" s="46" t="str">
        <f>IF(Table1[[#This Row],[Posting Date]]&lt;&gt;"","GJ-"&amp;CountryID,"")</f>
        <v/>
      </c>
      <c r="AI2973" s="59" t="str">
        <f>IF(Table1[[#This Row],[Posting Date]]&lt;&gt;"",Table1[[#This Row],[Posting Date]],"")</f>
        <v/>
      </c>
      <c r="AJ2973" s="46"/>
      <c r="AK2973" s="46" t="str">
        <f>IF(Table1[[#This Row],[Description]]&lt;&gt;"",Table1[[#This Row],[Description]],"")</f>
        <v/>
      </c>
      <c r="AL2973" s="46" t="str">
        <f>IF(Table1[[#This Row],[Posting Date]]&lt;&gt;"",Table1[[#This Row],[Reference Number]],"")</f>
        <v/>
      </c>
      <c r="AM2973" s="46" t="str">
        <f>TRIM(Table1[[#This Row],[Line '#]])</f>
        <v/>
      </c>
      <c r="AN2973" s="46" t="str">
        <f>TRIM(Table1[[#This Row],[Account]])</f>
        <v/>
      </c>
      <c r="AO2973" s="46" t="str">
        <f>IF(Table1[[#This Row],[Posting Date]]&lt;&gt;"",$D$5,"")</f>
        <v/>
      </c>
      <c r="AP2973" s="46" t="str">
        <f>TRIM(Table1[[#This Row],[Departments-Prgrams]])</f>
        <v/>
      </c>
      <c r="AQ2973" s="46" t="str">
        <f>TRIM(Table1[[#This Row],[Grant]])</f>
        <v/>
      </c>
      <c r="AR2973" s="46" t="str">
        <f>TRIM(Table1[[#This Row],[Staff ID]])</f>
        <v/>
      </c>
      <c r="AS2973" s="46" t="str">
        <f>IF(TRIM(Table1[[#This Row],[Budget Code]])=0,"",TRIM(Table1[[#This Row],[Budget Code]]))</f>
        <v/>
      </c>
      <c r="AT2973" s="46" t="str">
        <f>IF(Table1[[#This Row],[Line Description]]&lt;&gt;"",Table1[[#This Row],[Line Description]],"")</f>
        <v/>
      </c>
      <c r="AU2973" s="46" t="str">
        <f>IF(Table1[[#This Row],[Cur_Amount Debit]]&gt;0,ROUND(Table1[[#This Row],[Cur_Amount Debit]],2),"")</f>
        <v/>
      </c>
      <c r="AV2973" s="46" t="str">
        <f>IF(Table1[[#This Row],[Cur_Amount Credit]]&gt;0,ROUND(Table1[[#This Row],[Cur_Amount Credit]],2),"")</f>
        <v/>
      </c>
      <c r="AW2973" s="46" t="str">
        <f>LEFT(Table1[[#This Row],[Cur]],3)</f>
        <v/>
      </c>
      <c r="AX2973" s="59"/>
      <c r="AY2973" s="46"/>
      <c r="AZ2973" s="46" t="str">
        <f>IF(Table1[[#This Row],[Cur]]&lt;&gt;"",IF(Table1[[#This Row],[Cur]]="USD","",ExchangeRate),"")</f>
        <v/>
      </c>
      <c r="BA2973" s="46" t="str">
        <f>IF(Table1[[#This Row],[Grant]]&lt;&gt;"",VLOOKUP(Table1[[#This Row],[Grant]],Grants!B:D,3),"")</f>
        <v/>
      </c>
      <c r="BB2973" s="46" t="str">
        <f>TRIM(Table1[[#This Row],[Vendor ID]])</f>
        <v/>
      </c>
      <c r="BC2973">
        <f>IF(Table1[[#This Row],[Reference Number]]=Q2972,BC2972,BC2972+1)</f>
        <v>2</v>
      </c>
    </row>
    <row r="2974" spans="1:55" ht="11.25" hidden="1" customHeight="1">
      <c r="A2974" s="1"/>
      <c r="B2974" s="88" t="str">
        <f>IF(Table1[[#This Row],[Posting Date]]&lt;&gt;"",IF(Table1[[#This Row],[Reference Number]]=Q2973,B2973+1,1),"")</f>
        <v/>
      </c>
      <c r="C2974" s="61"/>
      <c r="D2974" s="61"/>
      <c r="E2974" s="218"/>
      <c r="F2974" s="143" t="str">
        <f>IFERROR(IF(VLOOKUP(Table1[[#This Row],[Budget Code Description]],Dimentions!$X$6:$AC$132,2,FALSE)="","",VLOOKUP(Table1[[#This Row],[Budget Code Description]],Dimentions!$X$6:$AC$132,2,FALSE)),"")</f>
        <v/>
      </c>
      <c r="G2974" s="143" t="str">
        <f>IFERROR(VLOOKUP(Table1[[#This Row],[Budget Code Description]],Dimentions!$X$6:$AC$132,3,FALSE),"")</f>
        <v/>
      </c>
      <c r="H2974" s="64" t="str">
        <f>IFERROR(VLOOKUP(Table1[[#This Row],[Account]],Dimentions!$S$6:$V$233,2,FALSE),"")</f>
        <v/>
      </c>
      <c r="I2974" s="62">
        <f>_xlfn.NUMBERVALUE(LEFT(Table1[[#This Row],[Account]],1))</f>
        <v>0</v>
      </c>
      <c r="J2974" s="62" t="str">
        <f>IFERROR(VLOOKUP(Table1[[#This Row],[Budget Code Description]],Table6[#All],7,FALSE),"")</f>
        <v/>
      </c>
      <c r="K2974" s="143" t="str">
        <f>IFERROR(VLOOKUP(Table1[[#This Row],[Budget Code Description]],Table6[#All],8,FALSE),"")</f>
        <v/>
      </c>
      <c r="L2974" s="63"/>
      <c r="M2974" s="65" t="str">
        <f>IFERROR(VLOOKUP(Table1[[#This Row],[Staff ID]],Table2[],2,FALSE),"")</f>
        <v/>
      </c>
      <c r="N2974" s="211" t="str">
        <f>IFERROR(IF(VLOOKUP(Table1[[#This Row],[Budget Code Description]],Dimentions!$X$6:$AC$97,4,FALSE)="","",VLOOKUP(Table1[[#This Row],[Budget Code Description]],Dimentions!$X$6:$AC$97,4,FALSE)),"")</f>
        <v/>
      </c>
      <c r="O2974" s="65" t="str">
        <f>IFERROR(VLOOKUP(Table1[[#This Row],[Vendor ID]],Table549[],2,FALSE),"")</f>
        <v/>
      </c>
      <c r="P2974" s="63"/>
      <c r="Q2974" s="143" t="str">
        <f>IF(Table1[[#This Row],[Posting Date]]&lt;&gt;"",$D$9,"")</f>
        <v/>
      </c>
      <c r="R2974" s="159" t="str">
        <f>IF(Table1[[#This Row],[Posting Date]]&lt;&gt;"",$D$10,"")</f>
        <v/>
      </c>
      <c r="S2974" s="66"/>
      <c r="T2974" s="63"/>
      <c r="U2974" s="67"/>
      <c r="V2974" s="67"/>
      <c r="W2974" s="67" t="str">
        <f t="shared" si="46"/>
        <v/>
      </c>
      <c r="X2974" s="161" t="str">
        <f>IF(E2974="","",(IF(Table1[[#This Row],[Cur]]="USD",Table1[[#This Row],[Cur_Amount Debit]],Table1[[#This Row],[Cur_Amount Debit]]/Table1[[#This Row],[Exchange Rate]])))</f>
        <v/>
      </c>
      <c r="Y2974" s="161" t="str">
        <f>IF(E2974="","",(IF(Table1[[#This Row],[Cur]]="USD",Table1[[#This Row],[Cur_Amount Credit]],Table1[[#This Row],[Cur_Amount Credit]]/ExchangeRate)))</f>
        <v/>
      </c>
      <c r="Z2974" s="203" t="str">
        <f>IF(E2974="","",(Table1[[#This Row],[Debit USD]]-Table1[[#This Row],[Credit USD]]))</f>
        <v/>
      </c>
      <c r="AA2974" s="122"/>
      <c r="AB2974" s="1"/>
      <c r="AC2974" s="15"/>
      <c r="AD2974" s="15" t="str">
        <f>IF(AND(OR(Table1[[#This Row],[Account]]="15030",Table1[[#This Row],[Account]]="15035",Table1[[#This Row],[Account]]="20150"),Table1[[#This Row],[Vendor ID]]=""),1,"")</f>
        <v/>
      </c>
      <c r="AE2974" s="15"/>
      <c r="AF2974" s="15"/>
      <c r="AG2974" s="15"/>
      <c r="AH2974" s="46" t="str">
        <f>IF(Table1[[#This Row],[Posting Date]]&lt;&gt;"","GJ-"&amp;CountryID,"")</f>
        <v/>
      </c>
      <c r="AI2974" s="59" t="str">
        <f>IF(Table1[[#This Row],[Posting Date]]&lt;&gt;"",Table1[[#This Row],[Posting Date]],"")</f>
        <v/>
      </c>
      <c r="AJ2974" s="46"/>
      <c r="AK2974" s="46" t="str">
        <f>IF(Table1[[#This Row],[Description]]&lt;&gt;"",Table1[[#This Row],[Description]],"")</f>
        <v/>
      </c>
      <c r="AL2974" s="46" t="str">
        <f>IF(Table1[[#This Row],[Posting Date]]&lt;&gt;"",Table1[[#This Row],[Reference Number]],"")</f>
        <v/>
      </c>
      <c r="AM2974" s="46" t="str">
        <f>TRIM(Table1[[#This Row],[Line '#]])</f>
        <v/>
      </c>
      <c r="AN2974" s="46" t="str">
        <f>TRIM(Table1[[#This Row],[Account]])</f>
        <v/>
      </c>
      <c r="AO2974" s="46" t="str">
        <f>IF(Table1[[#This Row],[Posting Date]]&lt;&gt;"",$D$5,"")</f>
        <v/>
      </c>
      <c r="AP2974" s="46" t="str">
        <f>TRIM(Table1[[#This Row],[Departments-Prgrams]])</f>
        <v/>
      </c>
      <c r="AQ2974" s="46" t="str">
        <f>TRIM(Table1[[#This Row],[Grant]])</f>
        <v/>
      </c>
      <c r="AR2974" s="46" t="str">
        <f>TRIM(Table1[[#This Row],[Staff ID]])</f>
        <v/>
      </c>
      <c r="AS2974" s="46" t="str">
        <f>IF(TRIM(Table1[[#This Row],[Budget Code]])=0,"",TRIM(Table1[[#This Row],[Budget Code]]))</f>
        <v/>
      </c>
      <c r="AT2974" s="46" t="str">
        <f>IF(Table1[[#This Row],[Line Description]]&lt;&gt;"",Table1[[#This Row],[Line Description]],"")</f>
        <v/>
      </c>
      <c r="AU2974" s="46" t="str">
        <f>IF(Table1[[#This Row],[Cur_Amount Debit]]&gt;0,ROUND(Table1[[#This Row],[Cur_Amount Debit]],2),"")</f>
        <v/>
      </c>
      <c r="AV2974" s="46" t="str">
        <f>IF(Table1[[#This Row],[Cur_Amount Credit]]&gt;0,ROUND(Table1[[#This Row],[Cur_Amount Credit]],2),"")</f>
        <v/>
      </c>
      <c r="AW2974" s="46" t="str">
        <f>LEFT(Table1[[#This Row],[Cur]],3)</f>
        <v/>
      </c>
      <c r="AX2974" s="59"/>
      <c r="AY2974" s="46"/>
      <c r="AZ2974" s="46" t="str">
        <f>IF(Table1[[#This Row],[Cur]]&lt;&gt;"",IF(Table1[[#This Row],[Cur]]="USD","",ExchangeRate),"")</f>
        <v/>
      </c>
      <c r="BA2974" s="46" t="str">
        <f>IF(Table1[[#This Row],[Grant]]&lt;&gt;"",VLOOKUP(Table1[[#This Row],[Grant]],Grants!B:D,3),"")</f>
        <v/>
      </c>
      <c r="BB2974" s="46" t="str">
        <f>TRIM(Table1[[#This Row],[Vendor ID]])</f>
        <v/>
      </c>
      <c r="BC2974">
        <f>IF(Table1[[#This Row],[Reference Number]]=Q2973,BC2973,BC2973+1)</f>
        <v>2</v>
      </c>
    </row>
    <row r="2975" spans="1:55" ht="11.25" hidden="1" customHeight="1">
      <c r="A2975" s="1"/>
      <c r="B2975" s="88" t="str">
        <f>IF(Table1[[#This Row],[Posting Date]]&lt;&gt;"",IF(Table1[[#This Row],[Reference Number]]=Q2974,B2974+1,1),"")</f>
        <v/>
      </c>
      <c r="C2975" s="61"/>
      <c r="D2975" s="61"/>
      <c r="E2975" s="218"/>
      <c r="F2975" s="143" t="str">
        <f>IFERROR(IF(VLOOKUP(Table1[[#This Row],[Budget Code Description]],Dimentions!$X$6:$AC$132,2,FALSE)="","",VLOOKUP(Table1[[#This Row],[Budget Code Description]],Dimentions!$X$6:$AC$132,2,FALSE)),"")</f>
        <v/>
      </c>
      <c r="G2975" s="143" t="str">
        <f>IFERROR(VLOOKUP(Table1[[#This Row],[Budget Code Description]],Dimentions!$X$6:$AC$132,3,FALSE),"")</f>
        <v/>
      </c>
      <c r="H2975" s="64" t="str">
        <f>IFERROR(VLOOKUP(Table1[[#This Row],[Account]],Dimentions!$S$6:$V$233,2,FALSE),"")</f>
        <v/>
      </c>
      <c r="I2975" s="62">
        <f>_xlfn.NUMBERVALUE(LEFT(Table1[[#This Row],[Account]],1))</f>
        <v>0</v>
      </c>
      <c r="J2975" s="62" t="str">
        <f>IFERROR(VLOOKUP(Table1[[#This Row],[Budget Code Description]],Table6[#All],7,FALSE),"")</f>
        <v/>
      </c>
      <c r="K2975" s="143" t="str">
        <f>IFERROR(VLOOKUP(Table1[[#This Row],[Budget Code Description]],Table6[#All],8,FALSE),"")</f>
        <v/>
      </c>
      <c r="L2975" s="63"/>
      <c r="M2975" s="65" t="str">
        <f>IFERROR(VLOOKUP(Table1[[#This Row],[Staff ID]],Table2[],2,FALSE),"")</f>
        <v/>
      </c>
      <c r="N2975" s="211" t="str">
        <f>IFERROR(IF(VLOOKUP(Table1[[#This Row],[Budget Code Description]],Dimentions!$X$6:$AC$97,4,FALSE)="","",VLOOKUP(Table1[[#This Row],[Budget Code Description]],Dimentions!$X$6:$AC$97,4,FALSE)),"")</f>
        <v/>
      </c>
      <c r="O2975" s="65" t="str">
        <f>IFERROR(VLOOKUP(Table1[[#This Row],[Vendor ID]],Table549[],2,FALSE),"")</f>
        <v/>
      </c>
      <c r="P2975" s="63"/>
      <c r="Q2975" s="143" t="str">
        <f>IF(Table1[[#This Row],[Posting Date]]&lt;&gt;"",$D$9,"")</f>
        <v/>
      </c>
      <c r="R2975" s="159" t="str">
        <f>IF(Table1[[#This Row],[Posting Date]]&lt;&gt;"",$D$10,"")</f>
        <v/>
      </c>
      <c r="S2975" s="66"/>
      <c r="T2975" s="63"/>
      <c r="U2975" s="67"/>
      <c r="V2975" s="67"/>
      <c r="W2975" s="67" t="str">
        <f t="shared" si="46"/>
        <v/>
      </c>
      <c r="X2975" s="161" t="str">
        <f>IF(E2975="","",(IF(Table1[[#This Row],[Cur]]="USD",Table1[[#This Row],[Cur_Amount Debit]],Table1[[#This Row],[Cur_Amount Debit]]/Table1[[#This Row],[Exchange Rate]])))</f>
        <v/>
      </c>
      <c r="Y2975" s="161" t="str">
        <f>IF(E2975="","",(IF(Table1[[#This Row],[Cur]]="USD",Table1[[#This Row],[Cur_Amount Credit]],Table1[[#This Row],[Cur_Amount Credit]]/ExchangeRate)))</f>
        <v/>
      </c>
      <c r="Z2975" s="203" t="str">
        <f>IF(E2975="","",(Table1[[#This Row],[Debit USD]]-Table1[[#This Row],[Credit USD]]))</f>
        <v/>
      </c>
      <c r="AA2975" s="122"/>
      <c r="AB2975" s="1"/>
      <c r="AC2975" s="15"/>
      <c r="AD2975" s="15" t="str">
        <f>IF(AND(OR(Table1[[#This Row],[Account]]="15030",Table1[[#This Row],[Account]]="15035",Table1[[#This Row],[Account]]="20150"),Table1[[#This Row],[Vendor ID]]=""),1,"")</f>
        <v/>
      </c>
      <c r="AE2975" s="15"/>
      <c r="AF2975" s="15"/>
      <c r="AG2975" s="15"/>
      <c r="AH2975" s="46" t="str">
        <f>IF(Table1[[#This Row],[Posting Date]]&lt;&gt;"","GJ-"&amp;CountryID,"")</f>
        <v/>
      </c>
      <c r="AI2975" s="59" t="str">
        <f>IF(Table1[[#This Row],[Posting Date]]&lt;&gt;"",Table1[[#This Row],[Posting Date]],"")</f>
        <v/>
      </c>
      <c r="AJ2975" s="46"/>
      <c r="AK2975" s="46" t="str">
        <f>IF(Table1[[#This Row],[Description]]&lt;&gt;"",Table1[[#This Row],[Description]],"")</f>
        <v/>
      </c>
      <c r="AL2975" s="46" t="str">
        <f>IF(Table1[[#This Row],[Posting Date]]&lt;&gt;"",Table1[[#This Row],[Reference Number]],"")</f>
        <v/>
      </c>
      <c r="AM2975" s="46" t="str">
        <f>TRIM(Table1[[#This Row],[Line '#]])</f>
        <v/>
      </c>
      <c r="AN2975" s="46" t="str">
        <f>TRIM(Table1[[#This Row],[Account]])</f>
        <v/>
      </c>
      <c r="AO2975" s="46" t="str">
        <f>IF(Table1[[#This Row],[Posting Date]]&lt;&gt;"",$D$5,"")</f>
        <v/>
      </c>
      <c r="AP2975" s="46" t="str">
        <f>TRIM(Table1[[#This Row],[Departments-Prgrams]])</f>
        <v/>
      </c>
      <c r="AQ2975" s="46" t="str">
        <f>TRIM(Table1[[#This Row],[Grant]])</f>
        <v/>
      </c>
      <c r="AR2975" s="46" t="str">
        <f>TRIM(Table1[[#This Row],[Staff ID]])</f>
        <v/>
      </c>
      <c r="AS2975" s="46" t="str">
        <f>IF(TRIM(Table1[[#This Row],[Budget Code]])=0,"",TRIM(Table1[[#This Row],[Budget Code]]))</f>
        <v/>
      </c>
      <c r="AT2975" s="46" t="str">
        <f>IF(Table1[[#This Row],[Line Description]]&lt;&gt;"",Table1[[#This Row],[Line Description]],"")</f>
        <v/>
      </c>
      <c r="AU2975" s="46" t="str">
        <f>IF(Table1[[#This Row],[Cur_Amount Debit]]&gt;0,ROUND(Table1[[#This Row],[Cur_Amount Debit]],2),"")</f>
        <v/>
      </c>
      <c r="AV2975" s="46" t="str">
        <f>IF(Table1[[#This Row],[Cur_Amount Credit]]&gt;0,ROUND(Table1[[#This Row],[Cur_Amount Credit]],2),"")</f>
        <v/>
      </c>
      <c r="AW2975" s="46" t="str">
        <f>LEFT(Table1[[#This Row],[Cur]],3)</f>
        <v/>
      </c>
      <c r="AX2975" s="59"/>
      <c r="AY2975" s="46"/>
      <c r="AZ2975" s="46" t="str">
        <f>IF(Table1[[#This Row],[Cur]]&lt;&gt;"",IF(Table1[[#This Row],[Cur]]="USD","",ExchangeRate),"")</f>
        <v/>
      </c>
      <c r="BA2975" s="46" t="str">
        <f>IF(Table1[[#This Row],[Grant]]&lt;&gt;"",VLOOKUP(Table1[[#This Row],[Grant]],Grants!B:D,3),"")</f>
        <v/>
      </c>
      <c r="BB2975" s="46" t="str">
        <f>TRIM(Table1[[#This Row],[Vendor ID]])</f>
        <v/>
      </c>
      <c r="BC2975">
        <f>IF(Table1[[#This Row],[Reference Number]]=Q2974,BC2974,BC2974+1)</f>
        <v>2</v>
      </c>
    </row>
    <row r="2976" spans="1:55" ht="11.25" hidden="1" customHeight="1">
      <c r="A2976" s="1"/>
      <c r="B2976" s="88" t="str">
        <f>IF(Table1[[#This Row],[Posting Date]]&lt;&gt;"",IF(Table1[[#This Row],[Reference Number]]=Q2975,B2975+1,1),"")</f>
        <v/>
      </c>
      <c r="C2976" s="61"/>
      <c r="D2976" s="61"/>
      <c r="E2976" s="218"/>
      <c r="F2976" s="143" t="str">
        <f>IFERROR(IF(VLOOKUP(Table1[[#This Row],[Budget Code Description]],Dimentions!$X$6:$AC$132,2,FALSE)="","",VLOOKUP(Table1[[#This Row],[Budget Code Description]],Dimentions!$X$6:$AC$132,2,FALSE)),"")</f>
        <v/>
      </c>
      <c r="G2976" s="143" t="str">
        <f>IFERROR(VLOOKUP(Table1[[#This Row],[Budget Code Description]],Dimentions!$X$6:$AC$132,3,FALSE),"")</f>
        <v/>
      </c>
      <c r="H2976" s="64" t="str">
        <f>IFERROR(VLOOKUP(Table1[[#This Row],[Account]],Dimentions!$S$6:$V$233,2,FALSE),"")</f>
        <v/>
      </c>
      <c r="I2976" s="62">
        <f>_xlfn.NUMBERVALUE(LEFT(Table1[[#This Row],[Account]],1))</f>
        <v>0</v>
      </c>
      <c r="J2976" s="62" t="str">
        <f>IFERROR(VLOOKUP(Table1[[#This Row],[Budget Code Description]],Table6[#All],7,FALSE),"")</f>
        <v/>
      </c>
      <c r="K2976" s="143" t="str">
        <f>IFERROR(VLOOKUP(Table1[[#This Row],[Budget Code Description]],Table6[#All],8,FALSE),"")</f>
        <v/>
      </c>
      <c r="L2976" s="63"/>
      <c r="M2976" s="65" t="str">
        <f>IFERROR(VLOOKUP(Table1[[#This Row],[Staff ID]],Table2[],2,FALSE),"")</f>
        <v/>
      </c>
      <c r="N2976" s="211" t="str">
        <f>IFERROR(IF(VLOOKUP(Table1[[#This Row],[Budget Code Description]],Dimentions!$X$6:$AC$97,4,FALSE)="","",VLOOKUP(Table1[[#This Row],[Budget Code Description]],Dimentions!$X$6:$AC$97,4,FALSE)),"")</f>
        <v/>
      </c>
      <c r="O2976" s="65" t="str">
        <f>IFERROR(VLOOKUP(Table1[[#This Row],[Vendor ID]],Table549[],2,FALSE),"")</f>
        <v/>
      </c>
      <c r="P2976" s="63"/>
      <c r="Q2976" s="143" t="str">
        <f>IF(Table1[[#This Row],[Posting Date]]&lt;&gt;"",$D$9,"")</f>
        <v/>
      </c>
      <c r="R2976" s="159" t="str">
        <f>IF(Table1[[#This Row],[Posting Date]]&lt;&gt;"",$D$10,"")</f>
        <v/>
      </c>
      <c r="S2976" s="66"/>
      <c r="T2976" s="63"/>
      <c r="U2976" s="67"/>
      <c r="V2976" s="67"/>
      <c r="W2976" s="67" t="str">
        <f t="shared" si="46"/>
        <v/>
      </c>
      <c r="X2976" s="161" t="str">
        <f>IF(E2976="","",(IF(Table1[[#This Row],[Cur]]="USD",Table1[[#This Row],[Cur_Amount Debit]],Table1[[#This Row],[Cur_Amount Debit]]/Table1[[#This Row],[Exchange Rate]])))</f>
        <v/>
      </c>
      <c r="Y2976" s="161" t="str">
        <f>IF(E2976="","",(IF(Table1[[#This Row],[Cur]]="USD",Table1[[#This Row],[Cur_Amount Credit]],Table1[[#This Row],[Cur_Amount Credit]]/ExchangeRate)))</f>
        <v/>
      </c>
      <c r="Z2976" s="203" t="str">
        <f>IF(E2976="","",(Table1[[#This Row],[Debit USD]]-Table1[[#This Row],[Credit USD]]))</f>
        <v/>
      </c>
      <c r="AA2976" s="122"/>
      <c r="AB2976" s="1"/>
      <c r="AC2976" s="15"/>
      <c r="AD2976" s="15" t="str">
        <f>IF(AND(OR(Table1[[#This Row],[Account]]="15030",Table1[[#This Row],[Account]]="15035",Table1[[#This Row],[Account]]="20150"),Table1[[#This Row],[Vendor ID]]=""),1,"")</f>
        <v/>
      </c>
      <c r="AE2976" s="15"/>
      <c r="AF2976" s="15"/>
      <c r="AG2976" s="15"/>
      <c r="AH2976" s="46" t="str">
        <f>IF(Table1[[#This Row],[Posting Date]]&lt;&gt;"","GJ-"&amp;CountryID,"")</f>
        <v/>
      </c>
      <c r="AI2976" s="59" t="str">
        <f>IF(Table1[[#This Row],[Posting Date]]&lt;&gt;"",Table1[[#This Row],[Posting Date]],"")</f>
        <v/>
      </c>
      <c r="AJ2976" s="46"/>
      <c r="AK2976" s="46" t="str">
        <f>IF(Table1[[#This Row],[Description]]&lt;&gt;"",Table1[[#This Row],[Description]],"")</f>
        <v/>
      </c>
      <c r="AL2976" s="46" t="str">
        <f>IF(Table1[[#This Row],[Posting Date]]&lt;&gt;"",Table1[[#This Row],[Reference Number]],"")</f>
        <v/>
      </c>
      <c r="AM2976" s="46" t="str">
        <f>TRIM(Table1[[#This Row],[Line '#]])</f>
        <v/>
      </c>
      <c r="AN2976" s="46" t="str">
        <f>TRIM(Table1[[#This Row],[Account]])</f>
        <v/>
      </c>
      <c r="AO2976" s="46" t="str">
        <f>IF(Table1[[#This Row],[Posting Date]]&lt;&gt;"",$D$5,"")</f>
        <v/>
      </c>
      <c r="AP2976" s="46" t="str">
        <f>TRIM(Table1[[#This Row],[Departments-Prgrams]])</f>
        <v/>
      </c>
      <c r="AQ2976" s="46" t="str">
        <f>TRIM(Table1[[#This Row],[Grant]])</f>
        <v/>
      </c>
      <c r="AR2976" s="46" t="str">
        <f>TRIM(Table1[[#This Row],[Staff ID]])</f>
        <v/>
      </c>
      <c r="AS2976" s="46" t="str">
        <f>IF(TRIM(Table1[[#This Row],[Budget Code]])=0,"",TRIM(Table1[[#This Row],[Budget Code]]))</f>
        <v/>
      </c>
      <c r="AT2976" s="46" t="str">
        <f>IF(Table1[[#This Row],[Line Description]]&lt;&gt;"",Table1[[#This Row],[Line Description]],"")</f>
        <v/>
      </c>
      <c r="AU2976" s="46" t="str">
        <f>IF(Table1[[#This Row],[Cur_Amount Debit]]&gt;0,ROUND(Table1[[#This Row],[Cur_Amount Debit]],2),"")</f>
        <v/>
      </c>
      <c r="AV2976" s="46" t="str">
        <f>IF(Table1[[#This Row],[Cur_Amount Credit]]&gt;0,ROUND(Table1[[#This Row],[Cur_Amount Credit]],2),"")</f>
        <v/>
      </c>
      <c r="AW2976" s="46" t="str">
        <f>LEFT(Table1[[#This Row],[Cur]],3)</f>
        <v/>
      </c>
      <c r="AX2976" s="59"/>
      <c r="AY2976" s="46"/>
      <c r="AZ2976" s="46" t="str">
        <f>IF(Table1[[#This Row],[Cur]]&lt;&gt;"",IF(Table1[[#This Row],[Cur]]="USD","",ExchangeRate),"")</f>
        <v/>
      </c>
      <c r="BA2976" s="46" t="str">
        <f>IF(Table1[[#This Row],[Grant]]&lt;&gt;"",VLOOKUP(Table1[[#This Row],[Grant]],Grants!B:D,3),"")</f>
        <v/>
      </c>
      <c r="BB2976" s="46" t="str">
        <f>TRIM(Table1[[#This Row],[Vendor ID]])</f>
        <v/>
      </c>
      <c r="BC2976">
        <f>IF(Table1[[#This Row],[Reference Number]]=Q2975,BC2975,BC2975+1)</f>
        <v>2</v>
      </c>
    </row>
    <row r="2977" spans="1:55" ht="11.25" hidden="1" customHeight="1">
      <c r="A2977" s="1"/>
      <c r="B2977" s="88" t="str">
        <f>IF(Table1[[#This Row],[Posting Date]]&lt;&gt;"",IF(Table1[[#This Row],[Reference Number]]=Q2976,B2976+1,1),"")</f>
        <v/>
      </c>
      <c r="C2977" s="61"/>
      <c r="D2977" s="61"/>
      <c r="E2977" s="218"/>
      <c r="F2977" s="143" t="str">
        <f>IFERROR(IF(VLOOKUP(Table1[[#This Row],[Budget Code Description]],Dimentions!$X$6:$AC$132,2,FALSE)="","",VLOOKUP(Table1[[#This Row],[Budget Code Description]],Dimentions!$X$6:$AC$132,2,FALSE)),"")</f>
        <v/>
      </c>
      <c r="G2977" s="143" t="str">
        <f>IFERROR(VLOOKUP(Table1[[#This Row],[Budget Code Description]],Dimentions!$X$6:$AC$132,3,FALSE),"")</f>
        <v/>
      </c>
      <c r="H2977" s="64" t="str">
        <f>IFERROR(VLOOKUP(Table1[[#This Row],[Account]],Dimentions!$S$6:$V$233,2,FALSE),"")</f>
        <v/>
      </c>
      <c r="I2977" s="62">
        <f>_xlfn.NUMBERVALUE(LEFT(Table1[[#This Row],[Account]],1))</f>
        <v>0</v>
      </c>
      <c r="J2977" s="62" t="str">
        <f>IFERROR(VLOOKUP(Table1[[#This Row],[Budget Code Description]],Table6[#All],7,FALSE),"")</f>
        <v/>
      </c>
      <c r="K2977" s="143" t="str">
        <f>IFERROR(VLOOKUP(Table1[[#This Row],[Budget Code Description]],Table6[#All],8,FALSE),"")</f>
        <v/>
      </c>
      <c r="L2977" s="63"/>
      <c r="M2977" s="65" t="str">
        <f>IFERROR(VLOOKUP(Table1[[#This Row],[Staff ID]],Table2[],2,FALSE),"")</f>
        <v/>
      </c>
      <c r="N2977" s="211" t="str">
        <f>IFERROR(IF(VLOOKUP(Table1[[#This Row],[Budget Code Description]],Dimentions!$X$6:$AC$97,4,FALSE)="","",VLOOKUP(Table1[[#This Row],[Budget Code Description]],Dimentions!$X$6:$AC$97,4,FALSE)),"")</f>
        <v/>
      </c>
      <c r="O2977" s="65" t="str">
        <f>IFERROR(VLOOKUP(Table1[[#This Row],[Vendor ID]],Table549[],2,FALSE),"")</f>
        <v/>
      </c>
      <c r="P2977" s="63"/>
      <c r="Q2977" s="143" t="str">
        <f>IF(Table1[[#This Row],[Posting Date]]&lt;&gt;"",$D$9,"")</f>
        <v/>
      </c>
      <c r="R2977" s="159" t="str">
        <f>IF(Table1[[#This Row],[Posting Date]]&lt;&gt;"",$D$10,"")</f>
        <v/>
      </c>
      <c r="S2977" s="66"/>
      <c r="T2977" s="63"/>
      <c r="U2977" s="67"/>
      <c r="V2977" s="67"/>
      <c r="W2977" s="67" t="str">
        <f t="shared" si="46"/>
        <v/>
      </c>
      <c r="X2977" s="161" t="str">
        <f>IF(E2977="","",(IF(Table1[[#This Row],[Cur]]="USD",Table1[[#This Row],[Cur_Amount Debit]],Table1[[#This Row],[Cur_Amount Debit]]/Table1[[#This Row],[Exchange Rate]])))</f>
        <v/>
      </c>
      <c r="Y2977" s="161" t="str">
        <f>IF(E2977="","",(IF(Table1[[#This Row],[Cur]]="USD",Table1[[#This Row],[Cur_Amount Credit]],Table1[[#This Row],[Cur_Amount Credit]]/ExchangeRate)))</f>
        <v/>
      </c>
      <c r="Z2977" s="203" t="str">
        <f>IF(E2977="","",(Table1[[#This Row],[Debit USD]]-Table1[[#This Row],[Credit USD]]))</f>
        <v/>
      </c>
      <c r="AA2977" s="122"/>
      <c r="AB2977" s="1"/>
      <c r="AC2977" s="15"/>
      <c r="AD2977" s="15" t="str">
        <f>IF(AND(OR(Table1[[#This Row],[Account]]="15030",Table1[[#This Row],[Account]]="15035",Table1[[#This Row],[Account]]="20150"),Table1[[#This Row],[Vendor ID]]=""),1,"")</f>
        <v/>
      </c>
      <c r="AE2977" s="15"/>
      <c r="AF2977" s="15"/>
      <c r="AG2977" s="15"/>
      <c r="AH2977" s="46" t="str">
        <f>IF(Table1[[#This Row],[Posting Date]]&lt;&gt;"","GJ-"&amp;CountryID,"")</f>
        <v/>
      </c>
      <c r="AI2977" s="59" t="str">
        <f>IF(Table1[[#This Row],[Posting Date]]&lt;&gt;"",Table1[[#This Row],[Posting Date]],"")</f>
        <v/>
      </c>
      <c r="AJ2977" s="46"/>
      <c r="AK2977" s="46" t="str">
        <f>IF(Table1[[#This Row],[Description]]&lt;&gt;"",Table1[[#This Row],[Description]],"")</f>
        <v/>
      </c>
      <c r="AL2977" s="46" t="str">
        <f>IF(Table1[[#This Row],[Posting Date]]&lt;&gt;"",Table1[[#This Row],[Reference Number]],"")</f>
        <v/>
      </c>
      <c r="AM2977" s="46" t="str">
        <f>TRIM(Table1[[#This Row],[Line '#]])</f>
        <v/>
      </c>
      <c r="AN2977" s="46" t="str">
        <f>TRIM(Table1[[#This Row],[Account]])</f>
        <v/>
      </c>
      <c r="AO2977" s="46" t="str">
        <f>IF(Table1[[#This Row],[Posting Date]]&lt;&gt;"",$D$5,"")</f>
        <v/>
      </c>
      <c r="AP2977" s="46" t="str">
        <f>TRIM(Table1[[#This Row],[Departments-Prgrams]])</f>
        <v/>
      </c>
      <c r="AQ2977" s="46" t="str">
        <f>TRIM(Table1[[#This Row],[Grant]])</f>
        <v/>
      </c>
      <c r="AR2977" s="46" t="str">
        <f>TRIM(Table1[[#This Row],[Staff ID]])</f>
        <v/>
      </c>
      <c r="AS2977" s="46" t="str">
        <f>IF(TRIM(Table1[[#This Row],[Budget Code]])=0,"",TRIM(Table1[[#This Row],[Budget Code]]))</f>
        <v/>
      </c>
      <c r="AT2977" s="46" t="str">
        <f>IF(Table1[[#This Row],[Line Description]]&lt;&gt;"",Table1[[#This Row],[Line Description]],"")</f>
        <v/>
      </c>
      <c r="AU2977" s="46" t="str">
        <f>IF(Table1[[#This Row],[Cur_Amount Debit]]&gt;0,ROUND(Table1[[#This Row],[Cur_Amount Debit]],2),"")</f>
        <v/>
      </c>
      <c r="AV2977" s="46" t="str">
        <f>IF(Table1[[#This Row],[Cur_Amount Credit]]&gt;0,ROUND(Table1[[#This Row],[Cur_Amount Credit]],2),"")</f>
        <v/>
      </c>
      <c r="AW2977" s="46" t="str">
        <f>LEFT(Table1[[#This Row],[Cur]],3)</f>
        <v/>
      </c>
      <c r="AX2977" s="59"/>
      <c r="AY2977" s="46"/>
      <c r="AZ2977" s="46" t="str">
        <f>IF(Table1[[#This Row],[Cur]]&lt;&gt;"",IF(Table1[[#This Row],[Cur]]="USD","",ExchangeRate),"")</f>
        <v/>
      </c>
      <c r="BA2977" s="46" t="str">
        <f>IF(Table1[[#This Row],[Grant]]&lt;&gt;"",VLOOKUP(Table1[[#This Row],[Grant]],Grants!B:D,3),"")</f>
        <v/>
      </c>
      <c r="BB2977" s="46" t="str">
        <f>TRIM(Table1[[#This Row],[Vendor ID]])</f>
        <v/>
      </c>
      <c r="BC2977">
        <f>IF(Table1[[#This Row],[Reference Number]]=Q2976,BC2976,BC2976+1)</f>
        <v>2</v>
      </c>
    </row>
    <row r="2978" spans="1:55" ht="11.25" hidden="1" customHeight="1">
      <c r="A2978" s="1"/>
      <c r="B2978" s="88" t="str">
        <f>IF(Table1[[#This Row],[Posting Date]]&lt;&gt;"",IF(Table1[[#This Row],[Reference Number]]=Q2977,B2977+1,1),"")</f>
        <v/>
      </c>
      <c r="C2978" s="61"/>
      <c r="D2978" s="61"/>
      <c r="E2978" s="218"/>
      <c r="F2978" s="143" t="str">
        <f>IFERROR(IF(VLOOKUP(Table1[[#This Row],[Budget Code Description]],Dimentions!$X$6:$AC$132,2,FALSE)="","",VLOOKUP(Table1[[#This Row],[Budget Code Description]],Dimentions!$X$6:$AC$132,2,FALSE)),"")</f>
        <v/>
      </c>
      <c r="G2978" s="143" t="str">
        <f>IFERROR(VLOOKUP(Table1[[#This Row],[Budget Code Description]],Dimentions!$X$6:$AC$132,3,FALSE),"")</f>
        <v/>
      </c>
      <c r="H2978" s="64" t="str">
        <f>IFERROR(VLOOKUP(Table1[[#This Row],[Account]],Dimentions!$S$6:$V$233,2,FALSE),"")</f>
        <v/>
      </c>
      <c r="I2978" s="62">
        <f>_xlfn.NUMBERVALUE(LEFT(Table1[[#This Row],[Account]],1))</f>
        <v>0</v>
      </c>
      <c r="J2978" s="62" t="str">
        <f>IFERROR(VLOOKUP(Table1[[#This Row],[Budget Code Description]],Table6[#All],7,FALSE),"")</f>
        <v/>
      </c>
      <c r="K2978" s="143" t="str">
        <f>IFERROR(VLOOKUP(Table1[[#This Row],[Budget Code Description]],Table6[#All],8,FALSE),"")</f>
        <v/>
      </c>
      <c r="L2978" s="63"/>
      <c r="M2978" s="65" t="str">
        <f>IFERROR(VLOOKUP(Table1[[#This Row],[Staff ID]],Table2[],2,FALSE),"")</f>
        <v/>
      </c>
      <c r="N2978" s="211" t="str">
        <f>IFERROR(IF(VLOOKUP(Table1[[#This Row],[Budget Code Description]],Dimentions!$X$6:$AC$97,4,FALSE)="","",VLOOKUP(Table1[[#This Row],[Budget Code Description]],Dimentions!$X$6:$AC$97,4,FALSE)),"")</f>
        <v/>
      </c>
      <c r="O2978" s="65" t="str">
        <f>IFERROR(VLOOKUP(Table1[[#This Row],[Vendor ID]],Table549[],2,FALSE),"")</f>
        <v/>
      </c>
      <c r="P2978" s="63"/>
      <c r="Q2978" s="143" t="str">
        <f>IF(Table1[[#This Row],[Posting Date]]&lt;&gt;"",$D$9,"")</f>
        <v/>
      </c>
      <c r="R2978" s="159" t="str">
        <f>IF(Table1[[#This Row],[Posting Date]]&lt;&gt;"",$D$10,"")</f>
        <v/>
      </c>
      <c r="S2978" s="66"/>
      <c r="T2978" s="63"/>
      <c r="U2978" s="67"/>
      <c r="V2978" s="67"/>
      <c r="W2978" s="67" t="str">
        <f t="shared" si="46"/>
        <v/>
      </c>
      <c r="X2978" s="161" t="str">
        <f>IF(E2978="","",(IF(Table1[[#This Row],[Cur]]="USD",Table1[[#This Row],[Cur_Amount Debit]],Table1[[#This Row],[Cur_Amount Debit]]/Table1[[#This Row],[Exchange Rate]])))</f>
        <v/>
      </c>
      <c r="Y2978" s="161" t="str">
        <f>IF(E2978="","",(IF(Table1[[#This Row],[Cur]]="USD",Table1[[#This Row],[Cur_Amount Credit]],Table1[[#This Row],[Cur_Amount Credit]]/ExchangeRate)))</f>
        <v/>
      </c>
      <c r="Z2978" s="203" t="str">
        <f>IF(E2978="","",(Table1[[#This Row],[Debit USD]]-Table1[[#This Row],[Credit USD]]))</f>
        <v/>
      </c>
      <c r="AA2978" s="122"/>
      <c r="AB2978" s="1"/>
      <c r="AC2978" s="15"/>
      <c r="AD2978" s="15" t="str">
        <f>IF(AND(OR(Table1[[#This Row],[Account]]="15030",Table1[[#This Row],[Account]]="15035",Table1[[#This Row],[Account]]="20150"),Table1[[#This Row],[Vendor ID]]=""),1,"")</f>
        <v/>
      </c>
      <c r="AE2978" s="15"/>
      <c r="AF2978" s="15"/>
      <c r="AG2978" s="15"/>
      <c r="AH2978" s="46" t="str">
        <f>IF(Table1[[#This Row],[Posting Date]]&lt;&gt;"","GJ-"&amp;CountryID,"")</f>
        <v/>
      </c>
      <c r="AI2978" s="59" t="str">
        <f>IF(Table1[[#This Row],[Posting Date]]&lt;&gt;"",Table1[[#This Row],[Posting Date]],"")</f>
        <v/>
      </c>
      <c r="AJ2978" s="46"/>
      <c r="AK2978" s="46" t="str">
        <f>IF(Table1[[#This Row],[Description]]&lt;&gt;"",Table1[[#This Row],[Description]],"")</f>
        <v/>
      </c>
      <c r="AL2978" s="46" t="str">
        <f>IF(Table1[[#This Row],[Posting Date]]&lt;&gt;"",Table1[[#This Row],[Reference Number]],"")</f>
        <v/>
      </c>
      <c r="AM2978" s="46" t="str">
        <f>TRIM(Table1[[#This Row],[Line '#]])</f>
        <v/>
      </c>
      <c r="AN2978" s="46" t="str">
        <f>TRIM(Table1[[#This Row],[Account]])</f>
        <v/>
      </c>
      <c r="AO2978" s="46" t="str">
        <f>IF(Table1[[#This Row],[Posting Date]]&lt;&gt;"",$D$5,"")</f>
        <v/>
      </c>
      <c r="AP2978" s="46" t="str">
        <f>TRIM(Table1[[#This Row],[Departments-Prgrams]])</f>
        <v/>
      </c>
      <c r="AQ2978" s="46" t="str">
        <f>TRIM(Table1[[#This Row],[Grant]])</f>
        <v/>
      </c>
      <c r="AR2978" s="46" t="str">
        <f>TRIM(Table1[[#This Row],[Staff ID]])</f>
        <v/>
      </c>
      <c r="AS2978" s="46" t="str">
        <f>IF(TRIM(Table1[[#This Row],[Budget Code]])=0,"",TRIM(Table1[[#This Row],[Budget Code]]))</f>
        <v/>
      </c>
      <c r="AT2978" s="46" t="str">
        <f>IF(Table1[[#This Row],[Line Description]]&lt;&gt;"",Table1[[#This Row],[Line Description]],"")</f>
        <v/>
      </c>
      <c r="AU2978" s="46" t="str">
        <f>IF(Table1[[#This Row],[Cur_Amount Debit]]&gt;0,ROUND(Table1[[#This Row],[Cur_Amount Debit]],2),"")</f>
        <v/>
      </c>
      <c r="AV2978" s="46" t="str">
        <f>IF(Table1[[#This Row],[Cur_Amount Credit]]&gt;0,ROUND(Table1[[#This Row],[Cur_Amount Credit]],2),"")</f>
        <v/>
      </c>
      <c r="AW2978" s="46" t="str">
        <f>LEFT(Table1[[#This Row],[Cur]],3)</f>
        <v/>
      </c>
      <c r="AX2978" s="59"/>
      <c r="AY2978" s="46"/>
      <c r="AZ2978" s="46" t="str">
        <f>IF(Table1[[#This Row],[Cur]]&lt;&gt;"",IF(Table1[[#This Row],[Cur]]="USD","",ExchangeRate),"")</f>
        <v/>
      </c>
      <c r="BA2978" s="46" t="str">
        <f>IF(Table1[[#This Row],[Grant]]&lt;&gt;"",VLOOKUP(Table1[[#This Row],[Grant]],Grants!B:D,3),"")</f>
        <v/>
      </c>
      <c r="BB2978" s="46" t="str">
        <f>TRIM(Table1[[#This Row],[Vendor ID]])</f>
        <v/>
      </c>
      <c r="BC2978">
        <f>IF(Table1[[#This Row],[Reference Number]]=Q2977,BC2977,BC2977+1)</f>
        <v>2</v>
      </c>
    </row>
    <row r="2979" spans="1:55" ht="11.25" hidden="1" customHeight="1">
      <c r="A2979" s="1"/>
      <c r="B2979" s="88" t="str">
        <f>IF(Table1[[#This Row],[Posting Date]]&lt;&gt;"",IF(Table1[[#This Row],[Reference Number]]=Q2978,B2978+1,1),"")</f>
        <v/>
      </c>
      <c r="C2979" s="61"/>
      <c r="D2979" s="61"/>
      <c r="E2979" s="218"/>
      <c r="F2979" s="143" t="str">
        <f>IFERROR(IF(VLOOKUP(Table1[[#This Row],[Budget Code Description]],Dimentions!$X$6:$AC$132,2,FALSE)="","",VLOOKUP(Table1[[#This Row],[Budget Code Description]],Dimentions!$X$6:$AC$132,2,FALSE)),"")</f>
        <v/>
      </c>
      <c r="G2979" s="143" t="str">
        <f>IFERROR(VLOOKUP(Table1[[#This Row],[Budget Code Description]],Dimentions!$X$6:$AC$132,3,FALSE),"")</f>
        <v/>
      </c>
      <c r="H2979" s="64" t="str">
        <f>IFERROR(VLOOKUP(Table1[[#This Row],[Account]],Dimentions!$S$6:$V$233,2,FALSE),"")</f>
        <v/>
      </c>
      <c r="I2979" s="62">
        <f>_xlfn.NUMBERVALUE(LEFT(Table1[[#This Row],[Account]],1))</f>
        <v>0</v>
      </c>
      <c r="J2979" s="62" t="str">
        <f>IFERROR(VLOOKUP(Table1[[#This Row],[Budget Code Description]],Table6[#All],7,FALSE),"")</f>
        <v/>
      </c>
      <c r="K2979" s="143" t="str">
        <f>IFERROR(VLOOKUP(Table1[[#This Row],[Budget Code Description]],Table6[#All],8,FALSE),"")</f>
        <v/>
      </c>
      <c r="L2979" s="63"/>
      <c r="M2979" s="65" t="str">
        <f>IFERROR(VLOOKUP(Table1[[#This Row],[Staff ID]],Table2[],2,FALSE),"")</f>
        <v/>
      </c>
      <c r="N2979" s="211" t="str">
        <f>IFERROR(IF(VLOOKUP(Table1[[#This Row],[Budget Code Description]],Dimentions!$X$6:$AC$97,4,FALSE)="","",VLOOKUP(Table1[[#This Row],[Budget Code Description]],Dimentions!$X$6:$AC$97,4,FALSE)),"")</f>
        <v/>
      </c>
      <c r="O2979" s="65" t="str">
        <f>IFERROR(VLOOKUP(Table1[[#This Row],[Vendor ID]],Table549[],2,FALSE),"")</f>
        <v/>
      </c>
      <c r="P2979" s="63"/>
      <c r="Q2979" s="143" t="str">
        <f>IF(Table1[[#This Row],[Posting Date]]&lt;&gt;"",$D$9,"")</f>
        <v/>
      </c>
      <c r="R2979" s="159" t="str">
        <f>IF(Table1[[#This Row],[Posting Date]]&lt;&gt;"",$D$10,"")</f>
        <v/>
      </c>
      <c r="S2979" s="66"/>
      <c r="T2979" s="63"/>
      <c r="U2979" s="67"/>
      <c r="V2979" s="67"/>
      <c r="W2979" s="67" t="str">
        <f t="shared" si="46"/>
        <v/>
      </c>
      <c r="X2979" s="161" t="str">
        <f>IF(E2979="","",(IF(Table1[[#This Row],[Cur]]="USD",Table1[[#This Row],[Cur_Amount Debit]],Table1[[#This Row],[Cur_Amount Debit]]/Table1[[#This Row],[Exchange Rate]])))</f>
        <v/>
      </c>
      <c r="Y2979" s="161" t="str">
        <f>IF(E2979="","",(IF(Table1[[#This Row],[Cur]]="USD",Table1[[#This Row],[Cur_Amount Credit]],Table1[[#This Row],[Cur_Amount Credit]]/ExchangeRate)))</f>
        <v/>
      </c>
      <c r="Z2979" s="203" t="str">
        <f>IF(E2979="","",(Table1[[#This Row],[Debit USD]]-Table1[[#This Row],[Credit USD]]))</f>
        <v/>
      </c>
      <c r="AA2979" s="122"/>
      <c r="AB2979" s="1"/>
      <c r="AC2979" s="15"/>
      <c r="AD2979" s="15" t="str">
        <f>IF(AND(OR(Table1[[#This Row],[Account]]="15030",Table1[[#This Row],[Account]]="15035",Table1[[#This Row],[Account]]="20150"),Table1[[#This Row],[Vendor ID]]=""),1,"")</f>
        <v/>
      </c>
      <c r="AE2979" s="15"/>
      <c r="AF2979" s="15"/>
      <c r="AG2979" s="15"/>
      <c r="AH2979" s="46" t="str">
        <f>IF(Table1[[#This Row],[Posting Date]]&lt;&gt;"","GJ-"&amp;CountryID,"")</f>
        <v/>
      </c>
      <c r="AI2979" s="59" t="str">
        <f>IF(Table1[[#This Row],[Posting Date]]&lt;&gt;"",Table1[[#This Row],[Posting Date]],"")</f>
        <v/>
      </c>
      <c r="AJ2979" s="46"/>
      <c r="AK2979" s="46" t="str">
        <f>IF(Table1[[#This Row],[Description]]&lt;&gt;"",Table1[[#This Row],[Description]],"")</f>
        <v/>
      </c>
      <c r="AL2979" s="46" t="str">
        <f>IF(Table1[[#This Row],[Posting Date]]&lt;&gt;"",Table1[[#This Row],[Reference Number]],"")</f>
        <v/>
      </c>
      <c r="AM2979" s="46" t="str">
        <f>TRIM(Table1[[#This Row],[Line '#]])</f>
        <v/>
      </c>
      <c r="AN2979" s="46" t="str">
        <f>TRIM(Table1[[#This Row],[Account]])</f>
        <v/>
      </c>
      <c r="AO2979" s="46" t="str">
        <f>IF(Table1[[#This Row],[Posting Date]]&lt;&gt;"",$D$5,"")</f>
        <v/>
      </c>
      <c r="AP2979" s="46" t="str">
        <f>TRIM(Table1[[#This Row],[Departments-Prgrams]])</f>
        <v/>
      </c>
      <c r="AQ2979" s="46" t="str">
        <f>TRIM(Table1[[#This Row],[Grant]])</f>
        <v/>
      </c>
      <c r="AR2979" s="46" t="str">
        <f>TRIM(Table1[[#This Row],[Staff ID]])</f>
        <v/>
      </c>
      <c r="AS2979" s="46" t="str">
        <f>IF(TRIM(Table1[[#This Row],[Budget Code]])=0,"",TRIM(Table1[[#This Row],[Budget Code]]))</f>
        <v/>
      </c>
      <c r="AT2979" s="46" t="str">
        <f>IF(Table1[[#This Row],[Line Description]]&lt;&gt;"",Table1[[#This Row],[Line Description]],"")</f>
        <v/>
      </c>
      <c r="AU2979" s="46" t="str">
        <f>IF(Table1[[#This Row],[Cur_Amount Debit]]&gt;0,ROUND(Table1[[#This Row],[Cur_Amount Debit]],2),"")</f>
        <v/>
      </c>
      <c r="AV2979" s="46" t="str">
        <f>IF(Table1[[#This Row],[Cur_Amount Credit]]&gt;0,ROUND(Table1[[#This Row],[Cur_Amount Credit]],2),"")</f>
        <v/>
      </c>
      <c r="AW2979" s="46" t="str">
        <f>LEFT(Table1[[#This Row],[Cur]],3)</f>
        <v/>
      </c>
      <c r="AX2979" s="59"/>
      <c r="AY2979" s="46"/>
      <c r="AZ2979" s="46" t="str">
        <f>IF(Table1[[#This Row],[Cur]]&lt;&gt;"",IF(Table1[[#This Row],[Cur]]="USD","",ExchangeRate),"")</f>
        <v/>
      </c>
      <c r="BA2979" s="46" t="str">
        <f>IF(Table1[[#This Row],[Grant]]&lt;&gt;"",VLOOKUP(Table1[[#This Row],[Grant]],Grants!B:D,3),"")</f>
        <v/>
      </c>
      <c r="BB2979" s="46" t="str">
        <f>TRIM(Table1[[#This Row],[Vendor ID]])</f>
        <v/>
      </c>
      <c r="BC2979">
        <f>IF(Table1[[#This Row],[Reference Number]]=Q2978,BC2978,BC2978+1)</f>
        <v>2</v>
      </c>
    </row>
    <row r="2980" spans="1:55" ht="11.25" hidden="1" customHeight="1">
      <c r="A2980" s="1"/>
      <c r="B2980" s="88" t="str">
        <f>IF(Table1[[#This Row],[Posting Date]]&lt;&gt;"",IF(Table1[[#This Row],[Reference Number]]=Q2979,B2979+1,1),"")</f>
        <v/>
      </c>
      <c r="C2980" s="61"/>
      <c r="D2980" s="61"/>
      <c r="E2980" s="218"/>
      <c r="F2980" s="143" t="str">
        <f>IFERROR(IF(VLOOKUP(Table1[[#This Row],[Budget Code Description]],Dimentions!$X$6:$AC$132,2,FALSE)="","",VLOOKUP(Table1[[#This Row],[Budget Code Description]],Dimentions!$X$6:$AC$132,2,FALSE)),"")</f>
        <v/>
      </c>
      <c r="G2980" s="143" t="str">
        <f>IFERROR(VLOOKUP(Table1[[#This Row],[Budget Code Description]],Dimentions!$X$6:$AC$132,3,FALSE),"")</f>
        <v/>
      </c>
      <c r="H2980" s="64" t="str">
        <f>IFERROR(VLOOKUP(Table1[[#This Row],[Account]],Dimentions!$S$6:$V$233,2,FALSE),"")</f>
        <v/>
      </c>
      <c r="I2980" s="62">
        <f>_xlfn.NUMBERVALUE(LEFT(Table1[[#This Row],[Account]],1))</f>
        <v>0</v>
      </c>
      <c r="J2980" s="62" t="str">
        <f>IFERROR(VLOOKUP(Table1[[#This Row],[Budget Code Description]],Table6[#All],7,FALSE),"")</f>
        <v/>
      </c>
      <c r="K2980" s="143" t="str">
        <f>IFERROR(VLOOKUP(Table1[[#This Row],[Budget Code Description]],Table6[#All],8,FALSE),"")</f>
        <v/>
      </c>
      <c r="L2980" s="63"/>
      <c r="M2980" s="65" t="str">
        <f>IFERROR(VLOOKUP(Table1[[#This Row],[Staff ID]],Table2[],2,FALSE),"")</f>
        <v/>
      </c>
      <c r="N2980" s="211" t="str">
        <f>IFERROR(IF(VLOOKUP(Table1[[#This Row],[Budget Code Description]],Dimentions!$X$6:$AC$97,4,FALSE)="","",VLOOKUP(Table1[[#This Row],[Budget Code Description]],Dimentions!$X$6:$AC$97,4,FALSE)),"")</f>
        <v/>
      </c>
      <c r="O2980" s="65" t="str">
        <f>IFERROR(VLOOKUP(Table1[[#This Row],[Vendor ID]],Table549[],2,FALSE),"")</f>
        <v/>
      </c>
      <c r="P2980" s="63"/>
      <c r="Q2980" s="143" t="str">
        <f>IF(Table1[[#This Row],[Posting Date]]&lt;&gt;"",$D$9,"")</f>
        <v/>
      </c>
      <c r="R2980" s="159" t="str">
        <f>IF(Table1[[#This Row],[Posting Date]]&lt;&gt;"",$D$10,"")</f>
        <v/>
      </c>
      <c r="S2980" s="66"/>
      <c r="T2980" s="63"/>
      <c r="U2980" s="67"/>
      <c r="V2980" s="67"/>
      <c r="W2980" s="67" t="str">
        <f t="shared" si="46"/>
        <v/>
      </c>
      <c r="X2980" s="161" t="str">
        <f>IF(E2980="","",(IF(Table1[[#This Row],[Cur]]="USD",Table1[[#This Row],[Cur_Amount Debit]],Table1[[#This Row],[Cur_Amount Debit]]/Table1[[#This Row],[Exchange Rate]])))</f>
        <v/>
      </c>
      <c r="Y2980" s="161" t="str">
        <f>IF(E2980="","",(IF(Table1[[#This Row],[Cur]]="USD",Table1[[#This Row],[Cur_Amount Credit]],Table1[[#This Row],[Cur_Amount Credit]]/ExchangeRate)))</f>
        <v/>
      </c>
      <c r="Z2980" s="203" t="str">
        <f>IF(E2980="","",(Table1[[#This Row],[Debit USD]]-Table1[[#This Row],[Credit USD]]))</f>
        <v/>
      </c>
      <c r="AA2980" s="122"/>
      <c r="AB2980" s="1"/>
      <c r="AC2980" s="15"/>
      <c r="AD2980" s="15" t="str">
        <f>IF(AND(OR(Table1[[#This Row],[Account]]="15030",Table1[[#This Row],[Account]]="15035",Table1[[#This Row],[Account]]="20150"),Table1[[#This Row],[Vendor ID]]=""),1,"")</f>
        <v/>
      </c>
      <c r="AE2980" s="15"/>
      <c r="AF2980" s="15"/>
      <c r="AG2980" s="15"/>
      <c r="AH2980" s="46" t="str">
        <f>IF(Table1[[#This Row],[Posting Date]]&lt;&gt;"","GJ-"&amp;CountryID,"")</f>
        <v/>
      </c>
      <c r="AI2980" s="59" t="str">
        <f>IF(Table1[[#This Row],[Posting Date]]&lt;&gt;"",Table1[[#This Row],[Posting Date]],"")</f>
        <v/>
      </c>
      <c r="AJ2980" s="46"/>
      <c r="AK2980" s="46" t="str">
        <f>IF(Table1[[#This Row],[Description]]&lt;&gt;"",Table1[[#This Row],[Description]],"")</f>
        <v/>
      </c>
      <c r="AL2980" s="46" t="str">
        <f>IF(Table1[[#This Row],[Posting Date]]&lt;&gt;"",Table1[[#This Row],[Reference Number]],"")</f>
        <v/>
      </c>
      <c r="AM2980" s="46" t="str">
        <f>TRIM(Table1[[#This Row],[Line '#]])</f>
        <v/>
      </c>
      <c r="AN2980" s="46" t="str">
        <f>TRIM(Table1[[#This Row],[Account]])</f>
        <v/>
      </c>
      <c r="AO2980" s="46" t="str">
        <f>IF(Table1[[#This Row],[Posting Date]]&lt;&gt;"",$D$5,"")</f>
        <v/>
      </c>
      <c r="AP2980" s="46" t="str">
        <f>TRIM(Table1[[#This Row],[Departments-Prgrams]])</f>
        <v/>
      </c>
      <c r="AQ2980" s="46" t="str">
        <f>TRIM(Table1[[#This Row],[Grant]])</f>
        <v/>
      </c>
      <c r="AR2980" s="46" t="str">
        <f>TRIM(Table1[[#This Row],[Staff ID]])</f>
        <v/>
      </c>
      <c r="AS2980" s="46" t="str">
        <f>IF(TRIM(Table1[[#This Row],[Budget Code]])=0,"",TRIM(Table1[[#This Row],[Budget Code]]))</f>
        <v/>
      </c>
      <c r="AT2980" s="46" t="str">
        <f>IF(Table1[[#This Row],[Line Description]]&lt;&gt;"",Table1[[#This Row],[Line Description]],"")</f>
        <v/>
      </c>
      <c r="AU2980" s="46" t="str">
        <f>IF(Table1[[#This Row],[Cur_Amount Debit]]&gt;0,ROUND(Table1[[#This Row],[Cur_Amount Debit]],2),"")</f>
        <v/>
      </c>
      <c r="AV2980" s="46" t="str">
        <f>IF(Table1[[#This Row],[Cur_Amount Credit]]&gt;0,ROUND(Table1[[#This Row],[Cur_Amount Credit]],2),"")</f>
        <v/>
      </c>
      <c r="AW2980" s="46" t="str">
        <f>LEFT(Table1[[#This Row],[Cur]],3)</f>
        <v/>
      </c>
      <c r="AX2980" s="59"/>
      <c r="AY2980" s="46"/>
      <c r="AZ2980" s="46" t="str">
        <f>IF(Table1[[#This Row],[Cur]]&lt;&gt;"",IF(Table1[[#This Row],[Cur]]="USD","",ExchangeRate),"")</f>
        <v/>
      </c>
      <c r="BA2980" s="46" t="str">
        <f>IF(Table1[[#This Row],[Grant]]&lt;&gt;"",VLOOKUP(Table1[[#This Row],[Grant]],Grants!B:D,3),"")</f>
        <v/>
      </c>
      <c r="BB2980" s="46" t="str">
        <f>TRIM(Table1[[#This Row],[Vendor ID]])</f>
        <v/>
      </c>
      <c r="BC2980">
        <f>IF(Table1[[#This Row],[Reference Number]]=Q2979,BC2979,BC2979+1)</f>
        <v>2</v>
      </c>
    </row>
    <row r="2981" spans="1:55" ht="11.25" hidden="1" customHeight="1">
      <c r="A2981" s="1"/>
      <c r="B2981" s="88" t="str">
        <f>IF(Table1[[#This Row],[Posting Date]]&lt;&gt;"",IF(Table1[[#This Row],[Reference Number]]=Q2980,B2980+1,1),"")</f>
        <v/>
      </c>
      <c r="C2981" s="61"/>
      <c r="D2981" s="61"/>
      <c r="E2981" s="218"/>
      <c r="F2981" s="143" t="str">
        <f>IFERROR(IF(VLOOKUP(Table1[[#This Row],[Budget Code Description]],Dimentions!$X$6:$AC$132,2,FALSE)="","",VLOOKUP(Table1[[#This Row],[Budget Code Description]],Dimentions!$X$6:$AC$132,2,FALSE)),"")</f>
        <v/>
      </c>
      <c r="G2981" s="143" t="str">
        <f>IFERROR(VLOOKUP(Table1[[#This Row],[Budget Code Description]],Dimentions!$X$6:$AC$132,3,FALSE),"")</f>
        <v/>
      </c>
      <c r="H2981" s="64" t="str">
        <f>IFERROR(VLOOKUP(Table1[[#This Row],[Account]],Dimentions!$S$6:$V$233,2,FALSE),"")</f>
        <v/>
      </c>
      <c r="I2981" s="62">
        <f>_xlfn.NUMBERVALUE(LEFT(Table1[[#This Row],[Account]],1))</f>
        <v>0</v>
      </c>
      <c r="J2981" s="62" t="str">
        <f>IFERROR(VLOOKUP(Table1[[#This Row],[Budget Code Description]],Table6[#All],7,FALSE),"")</f>
        <v/>
      </c>
      <c r="K2981" s="143" t="str">
        <f>IFERROR(VLOOKUP(Table1[[#This Row],[Budget Code Description]],Table6[#All],8,FALSE),"")</f>
        <v/>
      </c>
      <c r="L2981" s="63"/>
      <c r="M2981" s="65" t="str">
        <f>IFERROR(VLOOKUP(Table1[[#This Row],[Staff ID]],Table2[],2,FALSE),"")</f>
        <v/>
      </c>
      <c r="N2981" s="211" t="str">
        <f>IFERROR(IF(VLOOKUP(Table1[[#This Row],[Budget Code Description]],Dimentions!$X$6:$AC$97,4,FALSE)="","",VLOOKUP(Table1[[#This Row],[Budget Code Description]],Dimentions!$X$6:$AC$97,4,FALSE)),"")</f>
        <v/>
      </c>
      <c r="O2981" s="65" t="str">
        <f>IFERROR(VLOOKUP(Table1[[#This Row],[Vendor ID]],Table549[],2,FALSE),"")</f>
        <v/>
      </c>
      <c r="P2981" s="63"/>
      <c r="Q2981" s="143" t="str">
        <f>IF(Table1[[#This Row],[Posting Date]]&lt;&gt;"",$D$9,"")</f>
        <v/>
      </c>
      <c r="R2981" s="159" t="str">
        <f>IF(Table1[[#This Row],[Posting Date]]&lt;&gt;"",$D$10,"")</f>
        <v/>
      </c>
      <c r="S2981" s="66"/>
      <c r="T2981" s="63"/>
      <c r="U2981" s="67"/>
      <c r="V2981" s="67"/>
      <c r="W2981" s="67" t="str">
        <f t="shared" si="46"/>
        <v/>
      </c>
      <c r="X2981" s="161" t="str">
        <f>IF(E2981="","",(IF(Table1[[#This Row],[Cur]]="USD",Table1[[#This Row],[Cur_Amount Debit]],Table1[[#This Row],[Cur_Amount Debit]]/Table1[[#This Row],[Exchange Rate]])))</f>
        <v/>
      </c>
      <c r="Y2981" s="161" t="str">
        <f>IF(E2981="","",(IF(Table1[[#This Row],[Cur]]="USD",Table1[[#This Row],[Cur_Amount Credit]],Table1[[#This Row],[Cur_Amount Credit]]/ExchangeRate)))</f>
        <v/>
      </c>
      <c r="Z2981" s="203" t="str">
        <f>IF(E2981="","",(Table1[[#This Row],[Debit USD]]-Table1[[#This Row],[Credit USD]]))</f>
        <v/>
      </c>
      <c r="AA2981" s="122"/>
      <c r="AB2981" s="1"/>
      <c r="AC2981" s="15"/>
      <c r="AD2981" s="15" t="str">
        <f>IF(AND(OR(Table1[[#This Row],[Account]]="15030",Table1[[#This Row],[Account]]="15035",Table1[[#This Row],[Account]]="20150"),Table1[[#This Row],[Vendor ID]]=""),1,"")</f>
        <v/>
      </c>
      <c r="AE2981" s="15"/>
      <c r="AF2981" s="15"/>
      <c r="AG2981" s="15"/>
      <c r="AH2981" s="46" t="str">
        <f>IF(Table1[[#This Row],[Posting Date]]&lt;&gt;"","GJ-"&amp;CountryID,"")</f>
        <v/>
      </c>
      <c r="AI2981" s="59" t="str">
        <f>IF(Table1[[#This Row],[Posting Date]]&lt;&gt;"",Table1[[#This Row],[Posting Date]],"")</f>
        <v/>
      </c>
      <c r="AJ2981" s="46"/>
      <c r="AK2981" s="46" t="str">
        <f>IF(Table1[[#This Row],[Description]]&lt;&gt;"",Table1[[#This Row],[Description]],"")</f>
        <v/>
      </c>
      <c r="AL2981" s="46" t="str">
        <f>IF(Table1[[#This Row],[Posting Date]]&lt;&gt;"",Table1[[#This Row],[Reference Number]],"")</f>
        <v/>
      </c>
      <c r="AM2981" s="46" t="str">
        <f>TRIM(Table1[[#This Row],[Line '#]])</f>
        <v/>
      </c>
      <c r="AN2981" s="46" t="str">
        <f>TRIM(Table1[[#This Row],[Account]])</f>
        <v/>
      </c>
      <c r="AO2981" s="46" t="str">
        <f>IF(Table1[[#This Row],[Posting Date]]&lt;&gt;"",$D$5,"")</f>
        <v/>
      </c>
      <c r="AP2981" s="46" t="str">
        <f>TRIM(Table1[[#This Row],[Departments-Prgrams]])</f>
        <v/>
      </c>
      <c r="AQ2981" s="46" t="str">
        <f>TRIM(Table1[[#This Row],[Grant]])</f>
        <v/>
      </c>
      <c r="AR2981" s="46" t="str">
        <f>TRIM(Table1[[#This Row],[Staff ID]])</f>
        <v/>
      </c>
      <c r="AS2981" s="46" t="str">
        <f>IF(TRIM(Table1[[#This Row],[Budget Code]])=0,"",TRIM(Table1[[#This Row],[Budget Code]]))</f>
        <v/>
      </c>
      <c r="AT2981" s="46" t="str">
        <f>IF(Table1[[#This Row],[Line Description]]&lt;&gt;"",Table1[[#This Row],[Line Description]],"")</f>
        <v/>
      </c>
      <c r="AU2981" s="46" t="str">
        <f>IF(Table1[[#This Row],[Cur_Amount Debit]]&gt;0,ROUND(Table1[[#This Row],[Cur_Amount Debit]],2),"")</f>
        <v/>
      </c>
      <c r="AV2981" s="46" t="str">
        <f>IF(Table1[[#This Row],[Cur_Amount Credit]]&gt;0,ROUND(Table1[[#This Row],[Cur_Amount Credit]],2),"")</f>
        <v/>
      </c>
      <c r="AW2981" s="46" t="str">
        <f>LEFT(Table1[[#This Row],[Cur]],3)</f>
        <v/>
      </c>
      <c r="AX2981" s="59"/>
      <c r="AY2981" s="46"/>
      <c r="AZ2981" s="46" t="str">
        <f>IF(Table1[[#This Row],[Cur]]&lt;&gt;"",IF(Table1[[#This Row],[Cur]]="USD","",ExchangeRate),"")</f>
        <v/>
      </c>
      <c r="BA2981" s="46" t="str">
        <f>IF(Table1[[#This Row],[Grant]]&lt;&gt;"",VLOOKUP(Table1[[#This Row],[Grant]],Grants!B:D,3),"")</f>
        <v/>
      </c>
      <c r="BB2981" s="46" t="str">
        <f>TRIM(Table1[[#This Row],[Vendor ID]])</f>
        <v/>
      </c>
      <c r="BC2981">
        <f>IF(Table1[[#This Row],[Reference Number]]=Q2980,BC2980,BC2980+1)</f>
        <v>2</v>
      </c>
    </row>
    <row r="2982" spans="1:55" ht="11.25" hidden="1" customHeight="1">
      <c r="A2982" s="1"/>
      <c r="B2982" s="88" t="str">
        <f>IF(Table1[[#This Row],[Posting Date]]&lt;&gt;"",IF(Table1[[#This Row],[Reference Number]]=Q2981,B2981+1,1),"")</f>
        <v/>
      </c>
      <c r="C2982" s="61"/>
      <c r="D2982" s="61"/>
      <c r="E2982" s="218"/>
      <c r="F2982" s="143" t="str">
        <f>IFERROR(IF(VLOOKUP(Table1[[#This Row],[Budget Code Description]],Dimentions!$X$6:$AC$132,2,FALSE)="","",VLOOKUP(Table1[[#This Row],[Budget Code Description]],Dimentions!$X$6:$AC$132,2,FALSE)),"")</f>
        <v/>
      </c>
      <c r="G2982" s="143" t="str">
        <f>IFERROR(VLOOKUP(Table1[[#This Row],[Budget Code Description]],Dimentions!$X$6:$AC$132,3,FALSE),"")</f>
        <v/>
      </c>
      <c r="H2982" s="64" t="str">
        <f>IFERROR(VLOOKUP(Table1[[#This Row],[Account]],Dimentions!$S$6:$V$233,2,FALSE),"")</f>
        <v/>
      </c>
      <c r="I2982" s="62">
        <f>_xlfn.NUMBERVALUE(LEFT(Table1[[#This Row],[Account]],1))</f>
        <v>0</v>
      </c>
      <c r="J2982" s="62" t="str">
        <f>IFERROR(VLOOKUP(Table1[[#This Row],[Budget Code Description]],Table6[#All],7,FALSE),"")</f>
        <v/>
      </c>
      <c r="K2982" s="143" t="str">
        <f>IFERROR(VLOOKUP(Table1[[#This Row],[Budget Code Description]],Table6[#All],8,FALSE),"")</f>
        <v/>
      </c>
      <c r="L2982" s="63"/>
      <c r="M2982" s="65" t="str">
        <f>IFERROR(VLOOKUP(Table1[[#This Row],[Staff ID]],Table2[],2,FALSE),"")</f>
        <v/>
      </c>
      <c r="N2982" s="211" t="str">
        <f>IFERROR(IF(VLOOKUP(Table1[[#This Row],[Budget Code Description]],Dimentions!$X$6:$AC$97,4,FALSE)="","",VLOOKUP(Table1[[#This Row],[Budget Code Description]],Dimentions!$X$6:$AC$97,4,FALSE)),"")</f>
        <v/>
      </c>
      <c r="O2982" s="65" t="str">
        <f>IFERROR(VLOOKUP(Table1[[#This Row],[Vendor ID]],Table549[],2,FALSE),"")</f>
        <v/>
      </c>
      <c r="P2982" s="63"/>
      <c r="Q2982" s="143" t="str">
        <f>IF(Table1[[#This Row],[Posting Date]]&lt;&gt;"",$D$9,"")</f>
        <v/>
      </c>
      <c r="R2982" s="159" t="str">
        <f>IF(Table1[[#This Row],[Posting Date]]&lt;&gt;"",$D$10,"")</f>
        <v/>
      </c>
      <c r="S2982" s="66"/>
      <c r="T2982" s="63"/>
      <c r="U2982" s="67"/>
      <c r="V2982" s="67"/>
      <c r="W2982" s="67" t="str">
        <f t="shared" si="46"/>
        <v/>
      </c>
      <c r="X2982" s="161" t="str">
        <f>IF(E2982="","",(IF(Table1[[#This Row],[Cur]]="USD",Table1[[#This Row],[Cur_Amount Debit]],Table1[[#This Row],[Cur_Amount Debit]]/Table1[[#This Row],[Exchange Rate]])))</f>
        <v/>
      </c>
      <c r="Y2982" s="161" t="str">
        <f>IF(E2982="","",(IF(Table1[[#This Row],[Cur]]="USD",Table1[[#This Row],[Cur_Amount Credit]],Table1[[#This Row],[Cur_Amount Credit]]/ExchangeRate)))</f>
        <v/>
      </c>
      <c r="Z2982" s="203" t="str">
        <f>IF(E2982="","",(Table1[[#This Row],[Debit USD]]-Table1[[#This Row],[Credit USD]]))</f>
        <v/>
      </c>
      <c r="AA2982" s="122"/>
      <c r="AB2982" s="1"/>
      <c r="AC2982" s="15"/>
      <c r="AD2982" s="15" t="str">
        <f>IF(AND(OR(Table1[[#This Row],[Account]]="15030",Table1[[#This Row],[Account]]="15035",Table1[[#This Row],[Account]]="20150"),Table1[[#This Row],[Vendor ID]]=""),1,"")</f>
        <v/>
      </c>
      <c r="AE2982" s="15"/>
      <c r="AF2982" s="15"/>
      <c r="AG2982" s="15"/>
      <c r="AH2982" s="46" t="str">
        <f>IF(Table1[[#This Row],[Posting Date]]&lt;&gt;"","GJ-"&amp;CountryID,"")</f>
        <v/>
      </c>
      <c r="AI2982" s="59" t="str">
        <f>IF(Table1[[#This Row],[Posting Date]]&lt;&gt;"",Table1[[#This Row],[Posting Date]],"")</f>
        <v/>
      </c>
      <c r="AJ2982" s="46"/>
      <c r="AK2982" s="46" t="str">
        <f>IF(Table1[[#This Row],[Description]]&lt;&gt;"",Table1[[#This Row],[Description]],"")</f>
        <v/>
      </c>
      <c r="AL2982" s="46" t="str">
        <f>IF(Table1[[#This Row],[Posting Date]]&lt;&gt;"",Table1[[#This Row],[Reference Number]],"")</f>
        <v/>
      </c>
      <c r="AM2982" s="46" t="str">
        <f>TRIM(Table1[[#This Row],[Line '#]])</f>
        <v/>
      </c>
      <c r="AN2982" s="46" t="str">
        <f>TRIM(Table1[[#This Row],[Account]])</f>
        <v/>
      </c>
      <c r="AO2982" s="46" t="str">
        <f>IF(Table1[[#This Row],[Posting Date]]&lt;&gt;"",$D$5,"")</f>
        <v/>
      </c>
      <c r="AP2982" s="46" t="str">
        <f>TRIM(Table1[[#This Row],[Departments-Prgrams]])</f>
        <v/>
      </c>
      <c r="AQ2982" s="46" t="str">
        <f>TRIM(Table1[[#This Row],[Grant]])</f>
        <v/>
      </c>
      <c r="AR2982" s="46" t="str">
        <f>TRIM(Table1[[#This Row],[Staff ID]])</f>
        <v/>
      </c>
      <c r="AS2982" s="46" t="str">
        <f>IF(TRIM(Table1[[#This Row],[Budget Code]])=0,"",TRIM(Table1[[#This Row],[Budget Code]]))</f>
        <v/>
      </c>
      <c r="AT2982" s="46" t="str">
        <f>IF(Table1[[#This Row],[Line Description]]&lt;&gt;"",Table1[[#This Row],[Line Description]],"")</f>
        <v/>
      </c>
      <c r="AU2982" s="46" t="str">
        <f>IF(Table1[[#This Row],[Cur_Amount Debit]]&gt;0,ROUND(Table1[[#This Row],[Cur_Amount Debit]],2),"")</f>
        <v/>
      </c>
      <c r="AV2982" s="46" t="str">
        <f>IF(Table1[[#This Row],[Cur_Amount Credit]]&gt;0,ROUND(Table1[[#This Row],[Cur_Amount Credit]],2),"")</f>
        <v/>
      </c>
      <c r="AW2982" s="46" t="str">
        <f>LEFT(Table1[[#This Row],[Cur]],3)</f>
        <v/>
      </c>
      <c r="AX2982" s="59"/>
      <c r="AY2982" s="46"/>
      <c r="AZ2982" s="46" t="str">
        <f>IF(Table1[[#This Row],[Cur]]&lt;&gt;"",IF(Table1[[#This Row],[Cur]]="USD","",ExchangeRate),"")</f>
        <v/>
      </c>
      <c r="BA2982" s="46" t="str">
        <f>IF(Table1[[#This Row],[Grant]]&lt;&gt;"",VLOOKUP(Table1[[#This Row],[Grant]],Grants!B:D,3),"")</f>
        <v/>
      </c>
      <c r="BB2982" s="46" t="str">
        <f>TRIM(Table1[[#This Row],[Vendor ID]])</f>
        <v/>
      </c>
      <c r="BC2982">
        <f>IF(Table1[[#This Row],[Reference Number]]=Q2981,BC2981,BC2981+1)</f>
        <v>2</v>
      </c>
    </row>
    <row r="2983" spans="1:55" ht="11.25" hidden="1" customHeight="1">
      <c r="A2983" s="1"/>
      <c r="B2983" s="88" t="str">
        <f>IF(Table1[[#This Row],[Posting Date]]&lt;&gt;"",IF(Table1[[#This Row],[Reference Number]]=Q2982,B2982+1,1),"")</f>
        <v/>
      </c>
      <c r="C2983" s="61"/>
      <c r="D2983" s="61"/>
      <c r="E2983" s="218"/>
      <c r="F2983" s="143" t="str">
        <f>IFERROR(IF(VLOOKUP(Table1[[#This Row],[Budget Code Description]],Dimentions!$X$6:$AC$132,2,FALSE)="","",VLOOKUP(Table1[[#This Row],[Budget Code Description]],Dimentions!$X$6:$AC$132,2,FALSE)),"")</f>
        <v/>
      </c>
      <c r="G2983" s="143" t="str">
        <f>IFERROR(VLOOKUP(Table1[[#This Row],[Budget Code Description]],Dimentions!$X$6:$AC$132,3,FALSE),"")</f>
        <v/>
      </c>
      <c r="H2983" s="64" t="str">
        <f>IFERROR(VLOOKUP(Table1[[#This Row],[Account]],Dimentions!$S$6:$V$233,2,FALSE),"")</f>
        <v/>
      </c>
      <c r="I2983" s="62">
        <f>_xlfn.NUMBERVALUE(LEFT(Table1[[#This Row],[Account]],1))</f>
        <v>0</v>
      </c>
      <c r="J2983" s="62" t="str">
        <f>IFERROR(VLOOKUP(Table1[[#This Row],[Budget Code Description]],Table6[#All],7,FALSE),"")</f>
        <v/>
      </c>
      <c r="K2983" s="143" t="str">
        <f>IFERROR(VLOOKUP(Table1[[#This Row],[Budget Code Description]],Table6[#All],8,FALSE),"")</f>
        <v/>
      </c>
      <c r="L2983" s="63"/>
      <c r="M2983" s="65" t="str">
        <f>IFERROR(VLOOKUP(Table1[[#This Row],[Staff ID]],Table2[],2,FALSE),"")</f>
        <v/>
      </c>
      <c r="N2983" s="211" t="str">
        <f>IFERROR(IF(VLOOKUP(Table1[[#This Row],[Budget Code Description]],Dimentions!$X$6:$AC$97,4,FALSE)="","",VLOOKUP(Table1[[#This Row],[Budget Code Description]],Dimentions!$X$6:$AC$97,4,FALSE)),"")</f>
        <v/>
      </c>
      <c r="O2983" s="65" t="str">
        <f>IFERROR(VLOOKUP(Table1[[#This Row],[Vendor ID]],Table549[],2,FALSE),"")</f>
        <v/>
      </c>
      <c r="P2983" s="63"/>
      <c r="Q2983" s="143" t="str">
        <f>IF(Table1[[#This Row],[Posting Date]]&lt;&gt;"",$D$9,"")</f>
        <v/>
      </c>
      <c r="R2983" s="159" t="str">
        <f>IF(Table1[[#This Row],[Posting Date]]&lt;&gt;"",$D$10,"")</f>
        <v/>
      </c>
      <c r="S2983" s="66"/>
      <c r="T2983" s="63"/>
      <c r="U2983" s="67"/>
      <c r="V2983" s="67"/>
      <c r="W2983" s="67" t="str">
        <f t="shared" si="46"/>
        <v/>
      </c>
      <c r="X2983" s="161" t="str">
        <f>IF(E2983="","",(IF(Table1[[#This Row],[Cur]]="USD",Table1[[#This Row],[Cur_Amount Debit]],Table1[[#This Row],[Cur_Amount Debit]]/Table1[[#This Row],[Exchange Rate]])))</f>
        <v/>
      </c>
      <c r="Y2983" s="161" t="str">
        <f>IF(E2983="","",(IF(Table1[[#This Row],[Cur]]="USD",Table1[[#This Row],[Cur_Amount Credit]],Table1[[#This Row],[Cur_Amount Credit]]/ExchangeRate)))</f>
        <v/>
      </c>
      <c r="Z2983" s="203" t="str">
        <f>IF(E2983="","",(Table1[[#This Row],[Debit USD]]-Table1[[#This Row],[Credit USD]]))</f>
        <v/>
      </c>
      <c r="AA2983" s="122"/>
      <c r="AB2983" s="1"/>
      <c r="AC2983" s="15"/>
      <c r="AD2983" s="15" t="str">
        <f>IF(AND(OR(Table1[[#This Row],[Account]]="15030",Table1[[#This Row],[Account]]="15035",Table1[[#This Row],[Account]]="20150"),Table1[[#This Row],[Vendor ID]]=""),1,"")</f>
        <v/>
      </c>
      <c r="AE2983" s="15"/>
      <c r="AF2983" s="15"/>
      <c r="AG2983" s="15"/>
      <c r="AH2983" s="46" t="str">
        <f>IF(Table1[[#This Row],[Posting Date]]&lt;&gt;"","GJ-"&amp;CountryID,"")</f>
        <v/>
      </c>
      <c r="AI2983" s="59" t="str">
        <f>IF(Table1[[#This Row],[Posting Date]]&lt;&gt;"",Table1[[#This Row],[Posting Date]],"")</f>
        <v/>
      </c>
      <c r="AJ2983" s="46"/>
      <c r="AK2983" s="46" t="str">
        <f>IF(Table1[[#This Row],[Description]]&lt;&gt;"",Table1[[#This Row],[Description]],"")</f>
        <v/>
      </c>
      <c r="AL2983" s="46" t="str">
        <f>IF(Table1[[#This Row],[Posting Date]]&lt;&gt;"",Table1[[#This Row],[Reference Number]],"")</f>
        <v/>
      </c>
      <c r="AM2983" s="46" t="str">
        <f>TRIM(Table1[[#This Row],[Line '#]])</f>
        <v/>
      </c>
      <c r="AN2983" s="46" t="str">
        <f>TRIM(Table1[[#This Row],[Account]])</f>
        <v/>
      </c>
      <c r="AO2983" s="46" t="str">
        <f>IF(Table1[[#This Row],[Posting Date]]&lt;&gt;"",$D$5,"")</f>
        <v/>
      </c>
      <c r="AP2983" s="46" t="str">
        <f>TRIM(Table1[[#This Row],[Departments-Prgrams]])</f>
        <v/>
      </c>
      <c r="AQ2983" s="46" t="str">
        <f>TRIM(Table1[[#This Row],[Grant]])</f>
        <v/>
      </c>
      <c r="AR2983" s="46" t="str">
        <f>TRIM(Table1[[#This Row],[Staff ID]])</f>
        <v/>
      </c>
      <c r="AS2983" s="46" t="str">
        <f>IF(TRIM(Table1[[#This Row],[Budget Code]])=0,"",TRIM(Table1[[#This Row],[Budget Code]]))</f>
        <v/>
      </c>
      <c r="AT2983" s="46" t="str">
        <f>IF(Table1[[#This Row],[Line Description]]&lt;&gt;"",Table1[[#This Row],[Line Description]],"")</f>
        <v/>
      </c>
      <c r="AU2983" s="46" t="str">
        <f>IF(Table1[[#This Row],[Cur_Amount Debit]]&gt;0,ROUND(Table1[[#This Row],[Cur_Amount Debit]],2),"")</f>
        <v/>
      </c>
      <c r="AV2983" s="46" t="str">
        <f>IF(Table1[[#This Row],[Cur_Amount Credit]]&gt;0,ROUND(Table1[[#This Row],[Cur_Amount Credit]],2),"")</f>
        <v/>
      </c>
      <c r="AW2983" s="46" t="str">
        <f>LEFT(Table1[[#This Row],[Cur]],3)</f>
        <v/>
      </c>
      <c r="AX2983" s="59"/>
      <c r="AY2983" s="46"/>
      <c r="AZ2983" s="46" t="str">
        <f>IF(Table1[[#This Row],[Cur]]&lt;&gt;"",IF(Table1[[#This Row],[Cur]]="USD","",ExchangeRate),"")</f>
        <v/>
      </c>
      <c r="BA2983" s="46" t="str">
        <f>IF(Table1[[#This Row],[Grant]]&lt;&gt;"",VLOOKUP(Table1[[#This Row],[Grant]],Grants!B:D,3),"")</f>
        <v/>
      </c>
      <c r="BB2983" s="46" t="str">
        <f>TRIM(Table1[[#This Row],[Vendor ID]])</f>
        <v/>
      </c>
      <c r="BC2983">
        <f>IF(Table1[[#This Row],[Reference Number]]=Q2982,BC2982,BC2982+1)</f>
        <v>2</v>
      </c>
    </row>
    <row r="2984" spans="1:55" ht="11.25" hidden="1" customHeight="1">
      <c r="A2984" s="1"/>
      <c r="B2984" s="88" t="str">
        <f>IF(Table1[[#This Row],[Posting Date]]&lt;&gt;"",IF(Table1[[#This Row],[Reference Number]]=Q2983,B2983+1,1),"")</f>
        <v/>
      </c>
      <c r="C2984" s="61"/>
      <c r="D2984" s="61"/>
      <c r="E2984" s="218"/>
      <c r="F2984" s="143" t="str">
        <f>IFERROR(IF(VLOOKUP(Table1[[#This Row],[Budget Code Description]],Dimentions!$X$6:$AC$132,2,FALSE)="","",VLOOKUP(Table1[[#This Row],[Budget Code Description]],Dimentions!$X$6:$AC$132,2,FALSE)),"")</f>
        <v/>
      </c>
      <c r="G2984" s="143" t="str">
        <f>IFERROR(VLOOKUP(Table1[[#This Row],[Budget Code Description]],Dimentions!$X$6:$AC$132,3,FALSE),"")</f>
        <v/>
      </c>
      <c r="H2984" s="64" t="str">
        <f>IFERROR(VLOOKUP(Table1[[#This Row],[Account]],Dimentions!$S$6:$V$233,2,FALSE),"")</f>
        <v/>
      </c>
      <c r="I2984" s="62">
        <f>_xlfn.NUMBERVALUE(LEFT(Table1[[#This Row],[Account]],1))</f>
        <v>0</v>
      </c>
      <c r="J2984" s="62" t="str">
        <f>IFERROR(VLOOKUP(Table1[[#This Row],[Budget Code Description]],Table6[#All],7,FALSE),"")</f>
        <v/>
      </c>
      <c r="K2984" s="143" t="str">
        <f>IFERROR(VLOOKUP(Table1[[#This Row],[Budget Code Description]],Table6[#All],8,FALSE),"")</f>
        <v/>
      </c>
      <c r="L2984" s="63"/>
      <c r="M2984" s="65" t="str">
        <f>IFERROR(VLOOKUP(Table1[[#This Row],[Staff ID]],Table2[],2,FALSE),"")</f>
        <v/>
      </c>
      <c r="N2984" s="211" t="str">
        <f>IFERROR(IF(VLOOKUP(Table1[[#This Row],[Budget Code Description]],Dimentions!$X$6:$AC$97,4,FALSE)="","",VLOOKUP(Table1[[#This Row],[Budget Code Description]],Dimentions!$X$6:$AC$97,4,FALSE)),"")</f>
        <v/>
      </c>
      <c r="O2984" s="65" t="str">
        <f>IFERROR(VLOOKUP(Table1[[#This Row],[Vendor ID]],Table549[],2,FALSE),"")</f>
        <v/>
      </c>
      <c r="P2984" s="63"/>
      <c r="Q2984" s="143" t="str">
        <f>IF(Table1[[#This Row],[Posting Date]]&lt;&gt;"",$D$9,"")</f>
        <v/>
      </c>
      <c r="R2984" s="159" t="str">
        <f>IF(Table1[[#This Row],[Posting Date]]&lt;&gt;"",$D$10,"")</f>
        <v/>
      </c>
      <c r="S2984" s="66"/>
      <c r="T2984" s="63"/>
      <c r="U2984" s="67"/>
      <c r="V2984" s="67"/>
      <c r="W2984" s="67" t="str">
        <f t="shared" si="46"/>
        <v/>
      </c>
      <c r="X2984" s="161" t="str">
        <f>IF(E2984="","",(IF(Table1[[#This Row],[Cur]]="USD",Table1[[#This Row],[Cur_Amount Debit]],Table1[[#This Row],[Cur_Amount Debit]]/Table1[[#This Row],[Exchange Rate]])))</f>
        <v/>
      </c>
      <c r="Y2984" s="161" t="str">
        <f>IF(E2984="","",(IF(Table1[[#This Row],[Cur]]="USD",Table1[[#This Row],[Cur_Amount Credit]],Table1[[#This Row],[Cur_Amount Credit]]/ExchangeRate)))</f>
        <v/>
      </c>
      <c r="Z2984" s="203" t="str">
        <f>IF(E2984="","",(Table1[[#This Row],[Debit USD]]-Table1[[#This Row],[Credit USD]]))</f>
        <v/>
      </c>
      <c r="AA2984" s="122"/>
      <c r="AB2984" s="1"/>
      <c r="AC2984" s="15"/>
      <c r="AD2984" s="15" t="str">
        <f>IF(AND(OR(Table1[[#This Row],[Account]]="15030",Table1[[#This Row],[Account]]="15035",Table1[[#This Row],[Account]]="20150"),Table1[[#This Row],[Vendor ID]]=""),1,"")</f>
        <v/>
      </c>
      <c r="AE2984" s="15"/>
      <c r="AF2984" s="15"/>
      <c r="AG2984" s="15"/>
      <c r="AH2984" s="46" t="str">
        <f>IF(Table1[[#This Row],[Posting Date]]&lt;&gt;"","GJ-"&amp;CountryID,"")</f>
        <v/>
      </c>
      <c r="AI2984" s="59" t="str">
        <f>IF(Table1[[#This Row],[Posting Date]]&lt;&gt;"",Table1[[#This Row],[Posting Date]],"")</f>
        <v/>
      </c>
      <c r="AJ2984" s="46"/>
      <c r="AK2984" s="46" t="str">
        <f>IF(Table1[[#This Row],[Description]]&lt;&gt;"",Table1[[#This Row],[Description]],"")</f>
        <v/>
      </c>
      <c r="AL2984" s="46" t="str">
        <f>IF(Table1[[#This Row],[Posting Date]]&lt;&gt;"",Table1[[#This Row],[Reference Number]],"")</f>
        <v/>
      </c>
      <c r="AM2984" s="46" t="str">
        <f>TRIM(Table1[[#This Row],[Line '#]])</f>
        <v/>
      </c>
      <c r="AN2984" s="46" t="str">
        <f>TRIM(Table1[[#This Row],[Account]])</f>
        <v/>
      </c>
      <c r="AO2984" s="46" t="str">
        <f>IF(Table1[[#This Row],[Posting Date]]&lt;&gt;"",$D$5,"")</f>
        <v/>
      </c>
      <c r="AP2984" s="46" t="str">
        <f>TRIM(Table1[[#This Row],[Departments-Prgrams]])</f>
        <v/>
      </c>
      <c r="AQ2984" s="46" t="str">
        <f>TRIM(Table1[[#This Row],[Grant]])</f>
        <v/>
      </c>
      <c r="AR2984" s="46" t="str">
        <f>TRIM(Table1[[#This Row],[Staff ID]])</f>
        <v/>
      </c>
      <c r="AS2984" s="46" t="str">
        <f>IF(TRIM(Table1[[#This Row],[Budget Code]])=0,"",TRIM(Table1[[#This Row],[Budget Code]]))</f>
        <v/>
      </c>
      <c r="AT2984" s="46" t="str">
        <f>IF(Table1[[#This Row],[Line Description]]&lt;&gt;"",Table1[[#This Row],[Line Description]],"")</f>
        <v/>
      </c>
      <c r="AU2984" s="46" t="str">
        <f>IF(Table1[[#This Row],[Cur_Amount Debit]]&gt;0,ROUND(Table1[[#This Row],[Cur_Amount Debit]],2),"")</f>
        <v/>
      </c>
      <c r="AV2984" s="46" t="str">
        <f>IF(Table1[[#This Row],[Cur_Amount Credit]]&gt;0,ROUND(Table1[[#This Row],[Cur_Amount Credit]],2),"")</f>
        <v/>
      </c>
      <c r="AW2984" s="46" t="str">
        <f>LEFT(Table1[[#This Row],[Cur]],3)</f>
        <v/>
      </c>
      <c r="AX2984" s="59"/>
      <c r="AY2984" s="46"/>
      <c r="AZ2984" s="46" t="str">
        <f>IF(Table1[[#This Row],[Cur]]&lt;&gt;"",IF(Table1[[#This Row],[Cur]]="USD","",ExchangeRate),"")</f>
        <v/>
      </c>
      <c r="BA2984" s="46" t="str">
        <f>IF(Table1[[#This Row],[Grant]]&lt;&gt;"",VLOOKUP(Table1[[#This Row],[Grant]],Grants!B:D,3),"")</f>
        <v/>
      </c>
      <c r="BB2984" s="46" t="str">
        <f>TRIM(Table1[[#This Row],[Vendor ID]])</f>
        <v/>
      </c>
      <c r="BC2984">
        <f>IF(Table1[[#This Row],[Reference Number]]=Q2983,BC2983,BC2983+1)</f>
        <v>2</v>
      </c>
    </row>
    <row r="2985" spans="1:55" ht="11.25" hidden="1" customHeight="1">
      <c r="A2985" s="1"/>
      <c r="B2985" s="88" t="str">
        <f>IF(Table1[[#This Row],[Posting Date]]&lt;&gt;"",IF(Table1[[#This Row],[Reference Number]]=Q2984,B2984+1,1),"")</f>
        <v/>
      </c>
      <c r="C2985" s="61"/>
      <c r="D2985" s="61"/>
      <c r="E2985" s="218"/>
      <c r="F2985" s="143" t="str">
        <f>IFERROR(IF(VLOOKUP(Table1[[#This Row],[Budget Code Description]],Dimentions!$X$6:$AC$132,2,FALSE)="","",VLOOKUP(Table1[[#This Row],[Budget Code Description]],Dimentions!$X$6:$AC$132,2,FALSE)),"")</f>
        <v/>
      </c>
      <c r="G2985" s="143" t="str">
        <f>IFERROR(VLOOKUP(Table1[[#This Row],[Budget Code Description]],Dimentions!$X$6:$AC$132,3,FALSE),"")</f>
        <v/>
      </c>
      <c r="H2985" s="64" t="str">
        <f>IFERROR(VLOOKUP(Table1[[#This Row],[Account]],Dimentions!$S$6:$V$233,2,FALSE),"")</f>
        <v/>
      </c>
      <c r="I2985" s="62">
        <f>_xlfn.NUMBERVALUE(LEFT(Table1[[#This Row],[Account]],1))</f>
        <v>0</v>
      </c>
      <c r="J2985" s="62" t="str">
        <f>IFERROR(VLOOKUP(Table1[[#This Row],[Budget Code Description]],Table6[#All],7,FALSE),"")</f>
        <v/>
      </c>
      <c r="K2985" s="143" t="str">
        <f>IFERROR(VLOOKUP(Table1[[#This Row],[Budget Code Description]],Table6[#All],8,FALSE),"")</f>
        <v/>
      </c>
      <c r="L2985" s="63"/>
      <c r="M2985" s="65" t="str">
        <f>IFERROR(VLOOKUP(Table1[[#This Row],[Staff ID]],Table2[],2,FALSE),"")</f>
        <v/>
      </c>
      <c r="N2985" s="211" t="str">
        <f>IFERROR(IF(VLOOKUP(Table1[[#This Row],[Budget Code Description]],Dimentions!$X$6:$AC$97,4,FALSE)="","",VLOOKUP(Table1[[#This Row],[Budget Code Description]],Dimentions!$X$6:$AC$97,4,FALSE)),"")</f>
        <v/>
      </c>
      <c r="O2985" s="65" t="str">
        <f>IFERROR(VLOOKUP(Table1[[#This Row],[Vendor ID]],Table549[],2,FALSE),"")</f>
        <v/>
      </c>
      <c r="P2985" s="63"/>
      <c r="Q2985" s="143" t="str">
        <f>IF(Table1[[#This Row],[Posting Date]]&lt;&gt;"",$D$9,"")</f>
        <v/>
      </c>
      <c r="R2985" s="159" t="str">
        <f>IF(Table1[[#This Row],[Posting Date]]&lt;&gt;"",$D$10,"")</f>
        <v/>
      </c>
      <c r="S2985" s="66"/>
      <c r="T2985" s="63"/>
      <c r="U2985" s="67"/>
      <c r="V2985" s="67"/>
      <c r="W2985" s="67" t="str">
        <f t="shared" ref="W2985:W3048" si="47">IF(E2985="","",(ExchangeRate))</f>
        <v/>
      </c>
      <c r="X2985" s="161" t="str">
        <f>IF(E2985="","",(IF(Table1[[#This Row],[Cur]]="USD",Table1[[#This Row],[Cur_Amount Debit]],Table1[[#This Row],[Cur_Amount Debit]]/Table1[[#This Row],[Exchange Rate]])))</f>
        <v/>
      </c>
      <c r="Y2985" s="161" t="str">
        <f>IF(E2985="","",(IF(Table1[[#This Row],[Cur]]="USD",Table1[[#This Row],[Cur_Amount Credit]],Table1[[#This Row],[Cur_Amount Credit]]/ExchangeRate)))</f>
        <v/>
      </c>
      <c r="Z2985" s="203" t="str">
        <f>IF(E2985="","",(Table1[[#This Row],[Debit USD]]-Table1[[#This Row],[Credit USD]]))</f>
        <v/>
      </c>
      <c r="AA2985" s="122"/>
      <c r="AB2985" s="1"/>
      <c r="AC2985" s="15"/>
      <c r="AD2985" s="15" t="str">
        <f>IF(AND(OR(Table1[[#This Row],[Account]]="15030",Table1[[#This Row],[Account]]="15035",Table1[[#This Row],[Account]]="20150"),Table1[[#This Row],[Vendor ID]]=""),1,"")</f>
        <v/>
      </c>
      <c r="AE2985" s="15"/>
      <c r="AF2985" s="15"/>
      <c r="AG2985" s="15"/>
      <c r="AH2985" s="46" t="str">
        <f>IF(Table1[[#This Row],[Posting Date]]&lt;&gt;"","GJ-"&amp;CountryID,"")</f>
        <v/>
      </c>
      <c r="AI2985" s="59" t="str">
        <f>IF(Table1[[#This Row],[Posting Date]]&lt;&gt;"",Table1[[#This Row],[Posting Date]],"")</f>
        <v/>
      </c>
      <c r="AJ2985" s="46"/>
      <c r="AK2985" s="46" t="str">
        <f>IF(Table1[[#This Row],[Description]]&lt;&gt;"",Table1[[#This Row],[Description]],"")</f>
        <v/>
      </c>
      <c r="AL2985" s="46" t="str">
        <f>IF(Table1[[#This Row],[Posting Date]]&lt;&gt;"",Table1[[#This Row],[Reference Number]],"")</f>
        <v/>
      </c>
      <c r="AM2985" s="46" t="str">
        <f>TRIM(Table1[[#This Row],[Line '#]])</f>
        <v/>
      </c>
      <c r="AN2985" s="46" t="str">
        <f>TRIM(Table1[[#This Row],[Account]])</f>
        <v/>
      </c>
      <c r="AO2985" s="46" t="str">
        <f>IF(Table1[[#This Row],[Posting Date]]&lt;&gt;"",$D$5,"")</f>
        <v/>
      </c>
      <c r="AP2985" s="46" t="str">
        <f>TRIM(Table1[[#This Row],[Departments-Prgrams]])</f>
        <v/>
      </c>
      <c r="AQ2985" s="46" t="str">
        <f>TRIM(Table1[[#This Row],[Grant]])</f>
        <v/>
      </c>
      <c r="AR2985" s="46" t="str">
        <f>TRIM(Table1[[#This Row],[Staff ID]])</f>
        <v/>
      </c>
      <c r="AS2985" s="46" t="str">
        <f>IF(TRIM(Table1[[#This Row],[Budget Code]])=0,"",TRIM(Table1[[#This Row],[Budget Code]]))</f>
        <v/>
      </c>
      <c r="AT2985" s="46" t="str">
        <f>IF(Table1[[#This Row],[Line Description]]&lt;&gt;"",Table1[[#This Row],[Line Description]],"")</f>
        <v/>
      </c>
      <c r="AU2985" s="46" t="str">
        <f>IF(Table1[[#This Row],[Cur_Amount Debit]]&gt;0,ROUND(Table1[[#This Row],[Cur_Amount Debit]],2),"")</f>
        <v/>
      </c>
      <c r="AV2985" s="46" t="str">
        <f>IF(Table1[[#This Row],[Cur_Amount Credit]]&gt;0,ROUND(Table1[[#This Row],[Cur_Amount Credit]],2),"")</f>
        <v/>
      </c>
      <c r="AW2985" s="46" t="str">
        <f>LEFT(Table1[[#This Row],[Cur]],3)</f>
        <v/>
      </c>
      <c r="AX2985" s="59"/>
      <c r="AY2985" s="46"/>
      <c r="AZ2985" s="46" t="str">
        <f>IF(Table1[[#This Row],[Cur]]&lt;&gt;"",IF(Table1[[#This Row],[Cur]]="USD","",ExchangeRate),"")</f>
        <v/>
      </c>
      <c r="BA2985" s="46" t="str">
        <f>IF(Table1[[#This Row],[Grant]]&lt;&gt;"",VLOOKUP(Table1[[#This Row],[Grant]],Grants!B:D,3),"")</f>
        <v/>
      </c>
      <c r="BB2985" s="46" t="str">
        <f>TRIM(Table1[[#This Row],[Vendor ID]])</f>
        <v/>
      </c>
      <c r="BC2985">
        <f>IF(Table1[[#This Row],[Reference Number]]=Q2984,BC2984,BC2984+1)</f>
        <v>2</v>
      </c>
    </row>
    <row r="2986" spans="1:55" ht="11.25" hidden="1" customHeight="1">
      <c r="A2986" s="1"/>
      <c r="B2986" s="88" t="str">
        <f>IF(Table1[[#This Row],[Posting Date]]&lt;&gt;"",IF(Table1[[#This Row],[Reference Number]]=Q2985,B2985+1,1),"")</f>
        <v/>
      </c>
      <c r="C2986" s="61"/>
      <c r="D2986" s="61"/>
      <c r="E2986" s="218"/>
      <c r="F2986" s="143" t="str">
        <f>IFERROR(IF(VLOOKUP(Table1[[#This Row],[Budget Code Description]],Dimentions!$X$6:$AC$132,2,FALSE)="","",VLOOKUP(Table1[[#This Row],[Budget Code Description]],Dimentions!$X$6:$AC$132,2,FALSE)),"")</f>
        <v/>
      </c>
      <c r="G2986" s="143" t="str">
        <f>IFERROR(VLOOKUP(Table1[[#This Row],[Budget Code Description]],Dimentions!$X$6:$AC$132,3,FALSE),"")</f>
        <v/>
      </c>
      <c r="H2986" s="64" t="str">
        <f>IFERROR(VLOOKUP(Table1[[#This Row],[Account]],Dimentions!$S$6:$V$233,2,FALSE),"")</f>
        <v/>
      </c>
      <c r="I2986" s="62">
        <f>_xlfn.NUMBERVALUE(LEFT(Table1[[#This Row],[Account]],1))</f>
        <v>0</v>
      </c>
      <c r="J2986" s="62" t="str">
        <f>IFERROR(VLOOKUP(Table1[[#This Row],[Budget Code Description]],Table6[#All],7,FALSE),"")</f>
        <v/>
      </c>
      <c r="K2986" s="143" t="str">
        <f>IFERROR(VLOOKUP(Table1[[#This Row],[Budget Code Description]],Table6[#All],8,FALSE),"")</f>
        <v/>
      </c>
      <c r="L2986" s="63"/>
      <c r="M2986" s="65" t="str">
        <f>IFERROR(VLOOKUP(Table1[[#This Row],[Staff ID]],Table2[],2,FALSE),"")</f>
        <v/>
      </c>
      <c r="N2986" s="211" t="str">
        <f>IFERROR(IF(VLOOKUP(Table1[[#This Row],[Budget Code Description]],Dimentions!$X$6:$AC$97,4,FALSE)="","",VLOOKUP(Table1[[#This Row],[Budget Code Description]],Dimentions!$X$6:$AC$97,4,FALSE)),"")</f>
        <v/>
      </c>
      <c r="O2986" s="65" t="str">
        <f>IFERROR(VLOOKUP(Table1[[#This Row],[Vendor ID]],Table549[],2,FALSE),"")</f>
        <v/>
      </c>
      <c r="P2986" s="63"/>
      <c r="Q2986" s="143" t="str">
        <f>IF(Table1[[#This Row],[Posting Date]]&lt;&gt;"",$D$9,"")</f>
        <v/>
      </c>
      <c r="R2986" s="159" t="str">
        <f>IF(Table1[[#This Row],[Posting Date]]&lt;&gt;"",$D$10,"")</f>
        <v/>
      </c>
      <c r="S2986" s="66"/>
      <c r="T2986" s="63"/>
      <c r="U2986" s="67"/>
      <c r="V2986" s="67"/>
      <c r="W2986" s="67" t="str">
        <f t="shared" si="47"/>
        <v/>
      </c>
      <c r="X2986" s="161" t="str">
        <f>IF(E2986="","",(IF(Table1[[#This Row],[Cur]]="USD",Table1[[#This Row],[Cur_Amount Debit]],Table1[[#This Row],[Cur_Amount Debit]]/Table1[[#This Row],[Exchange Rate]])))</f>
        <v/>
      </c>
      <c r="Y2986" s="161" t="str">
        <f>IF(E2986="","",(IF(Table1[[#This Row],[Cur]]="USD",Table1[[#This Row],[Cur_Amount Credit]],Table1[[#This Row],[Cur_Amount Credit]]/ExchangeRate)))</f>
        <v/>
      </c>
      <c r="Z2986" s="203" t="str">
        <f>IF(E2986="","",(Table1[[#This Row],[Debit USD]]-Table1[[#This Row],[Credit USD]]))</f>
        <v/>
      </c>
      <c r="AA2986" s="122"/>
      <c r="AB2986" s="1"/>
      <c r="AC2986" s="15"/>
      <c r="AD2986" s="15" t="str">
        <f>IF(AND(OR(Table1[[#This Row],[Account]]="15030",Table1[[#This Row],[Account]]="15035",Table1[[#This Row],[Account]]="20150"),Table1[[#This Row],[Vendor ID]]=""),1,"")</f>
        <v/>
      </c>
      <c r="AE2986" s="15"/>
      <c r="AF2986" s="15"/>
      <c r="AG2986" s="15"/>
      <c r="AH2986" s="46" t="str">
        <f>IF(Table1[[#This Row],[Posting Date]]&lt;&gt;"","GJ-"&amp;CountryID,"")</f>
        <v/>
      </c>
      <c r="AI2986" s="59" t="str">
        <f>IF(Table1[[#This Row],[Posting Date]]&lt;&gt;"",Table1[[#This Row],[Posting Date]],"")</f>
        <v/>
      </c>
      <c r="AJ2986" s="46"/>
      <c r="AK2986" s="46" t="str">
        <f>IF(Table1[[#This Row],[Description]]&lt;&gt;"",Table1[[#This Row],[Description]],"")</f>
        <v/>
      </c>
      <c r="AL2986" s="46" t="str">
        <f>IF(Table1[[#This Row],[Posting Date]]&lt;&gt;"",Table1[[#This Row],[Reference Number]],"")</f>
        <v/>
      </c>
      <c r="AM2986" s="46" t="str">
        <f>TRIM(Table1[[#This Row],[Line '#]])</f>
        <v/>
      </c>
      <c r="AN2986" s="46" t="str">
        <f>TRIM(Table1[[#This Row],[Account]])</f>
        <v/>
      </c>
      <c r="AO2986" s="46" t="str">
        <f>IF(Table1[[#This Row],[Posting Date]]&lt;&gt;"",$D$5,"")</f>
        <v/>
      </c>
      <c r="AP2986" s="46" t="str">
        <f>TRIM(Table1[[#This Row],[Departments-Prgrams]])</f>
        <v/>
      </c>
      <c r="AQ2986" s="46" t="str">
        <f>TRIM(Table1[[#This Row],[Grant]])</f>
        <v/>
      </c>
      <c r="AR2986" s="46" t="str">
        <f>TRIM(Table1[[#This Row],[Staff ID]])</f>
        <v/>
      </c>
      <c r="AS2986" s="46" t="str">
        <f>IF(TRIM(Table1[[#This Row],[Budget Code]])=0,"",TRIM(Table1[[#This Row],[Budget Code]]))</f>
        <v/>
      </c>
      <c r="AT2986" s="46" t="str">
        <f>IF(Table1[[#This Row],[Line Description]]&lt;&gt;"",Table1[[#This Row],[Line Description]],"")</f>
        <v/>
      </c>
      <c r="AU2986" s="46" t="str">
        <f>IF(Table1[[#This Row],[Cur_Amount Debit]]&gt;0,ROUND(Table1[[#This Row],[Cur_Amount Debit]],2),"")</f>
        <v/>
      </c>
      <c r="AV2986" s="46" t="str">
        <f>IF(Table1[[#This Row],[Cur_Amount Credit]]&gt;0,ROUND(Table1[[#This Row],[Cur_Amount Credit]],2),"")</f>
        <v/>
      </c>
      <c r="AW2986" s="46" t="str">
        <f>LEFT(Table1[[#This Row],[Cur]],3)</f>
        <v/>
      </c>
      <c r="AX2986" s="59"/>
      <c r="AY2986" s="46"/>
      <c r="AZ2986" s="46" t="str">
        <f>IF(Table1[[#This Row],[Cur]]&lt;&gt;"",IF(Table1[[#This Row],[Cur]]="USD","",ExchangeRate),"")</f>
        <v/>
      </c>
      <c r="BA2986" s="46" t="str">
        <f>IF(Table1[[#This Row],[Grant]]&lt;&gt;"",VLOOKUP(Table1[[#This Row],[Grant]],Grants!B:D,3),"")</f>
        <v/>
      </c>
      <c r="BB2986" s="46" t="str">
        <f>TRIM(Table1[[#This Row],[Vendor ID]])</f>
        <v/>
      </c>
      <c r="BC2986">
        <f>IF(Table1[[#This Row],[Reference Number]]=Q2985,BC2985,BC2985+1)</f>
        <v>2</v>
      </c>
    </row>
    <row r="2987" spans="1:55" ht="11.25" hidden="1" customHeight="1">
      <c r="A2987" s="1"/>
      <c r="B2987" s="88" t="str">
        <f>IF(Table1[[#This Row],[Posting Date]]&lt;&gt;"",IF(Table1[[#This Row],[Reference Number]]=Q2986,B2986+1,1),"")</f>
        <v/>
      </c>
      <c r="C2987" s="61"/>
      <c r="D2987" s="61"/>
      <c r="E2987" s="218"/>
      <c r="F2987" s="143" t="str">
        <f>IFERROR(IF(VLOOKUP(Table1[[#This Row],[Budget Code Description]],Dimentions!$X$6:$AC$132,2,FALSE)="","",VLOOKUP(Table1[[#This Row],[Budget Code Description]],Dimentions!$X$6:$AC$132,2,FALSE)),"")</f>
        <v/>
      </c>
      <c r="G2987" s="143" t="str">
        <f>IFERROR(VLOOKUP(Table1[[#This Row],[Budget Code Description]],Dimentions!$X$6:$AC$132,3,FALSE),"")</f>
        <v/>
      </c>
      <c r="H2987" s="64" t="str">
        <f>IFERROR(VLOOKUP(Table1[[#This Row],[Account]],Dimentions!$S$6:$V$233,2,FALSE),"")</f>
        <v/>
      </c>
      <c r="I2987" s="62">
        <f>_xlfn.NUMBERVALUE(LEFT(Table1[[#This Row],[Account]],1))</f>
        <v>0</v>
      </c>
      <c r="J2987" s="62" t="str">
        <f>IFERROR(VLOOKUP(Table1[[#This Row],[Budget Code Description]],Table6[#All],7,FALSE),"")</f>
        <v/>
      </c>
      <c r="K2987" s="143" t="str">
        <f>IFERROR(VLOOKUP(Table1[[#This Row],[Budget Code Description]],Table6[#All],8,FALSE),"")</f>
        <v/>
      </c>
      <c r="L2987" s="63"/>
      <c r="M2987" s="65" t="str">
        <f>IFERROR(VLOOKUP(Table1[[#This Row],[Staff ID]],Table2[],2,FALSE),"")</f>
        <v/>
      </c>
      <c r="N2987" s="211" t="str">
        <f>IFERROR(IF(VLOOKUP(Table1[[#This Row],[Budget Code Description]],Dimentions!$X$6:$AC$97,4,FALSE)="","",VLOOKUP(Table1[[#This Row],[Budget Code Description]],Dimentions!$X$6:$AC$97,4,FALSE)),"")</f>
        <v/>
      </c>
      <c r="O2987" s="65" t="str">
        <f>IFERROR(VLOOKUP(Table1[[#This Row],[Vendor ID]],Table549[],2,FALSE),"")</f>
        <v/>
      </c>
      <c r="P2987" s="63"/>
      <c r="Q2987" s="143" t="str">
        <f>IF(Table1[[#This Row],[Posting Date]]&lt;&gt;"",$D$9,"")</f>
        <v/>
      </c>
      <c r="R2987" s="159" t="str">
        <f>IF(Table1[[#This Row],[Posting Date]]&lt;&gt;"",$D$10,"")</f>
        <v/>
      </c>
      <c r="S2987" s="66"/>
      <c r="T2987" s="63"/>
      <c r="U2987" s="67"/>
      <c r="V2987" s="67"/>
      <c r="W2987" s="67" t="str">
        <f t="shared" si="47"/>
        <v/>
      </c>
      <c r="X2987" s="161" t="str">
        <f>IF(E2987="","",(IF(Table1[[#This Row],[Cur]]="USD",Table1[[#This Row],[Cur_Amount Debit]],Table1[[#This Row],[Cur_Amount Debit]]/Table1[[#This Row],[Exchange Rate]])))</f>
        <v/>
      </c>
      <c r="Y2987" s="161" t="str">
        <f>IF(E2987="","",(IF(Table1[[#This Row],[Cur]]="USD",Table1[[#This Row],[Cur_Amount Credit]],Table1[[#This Row],[Cur_Amount Credit]]/ExchangeRate)))</f>
        <v/>
      </c>
      <c r="Z2987" s="203" t="str">
        <f>IF(E2987="","",(Table1[[#This Row],[Debit USD]]-Table1[[#This Row],[Credit USD]]))</f>
        <v/>
      </c>
      <c r="AA2987" s="122"/>
      <c r="AB2987" s="1"/>
      <c r="AC2987" s="15"/>
      <c r="AD2987" s="15" t="str">
        <f>IF(AND(OR(Table1[[#This Row],[Account]]="15030",Table1[[#This Row],[Account]]="15035",Table1[[#This Row],[Account]]="20150"),Table1[[#This Row],[Vendor ID]]=""),1,"")</f>
        <v/>
      </c>
      <c r="AE2987" s="15"/>
      <c r="AF2987" s="15"/>
      <c r="AG2987" s="15"/>
      <c r="AH2987" s="46" t="str">
        <f>IF(Table1[[#This Row],[Posting Date]]&lt;&gt;"","GJ-"&amp;CountryID,"")</f>
        <v/>
      </c>
      <c r="AI2987" s="59" t="str">
        <f>IF(Table1[[#This Row],[Posting Date]]&lt;&gt;"",Table1[[#This Row],[Posting Date]],"")</f>
        <v/>
      </c>
      <c r="AJ2987" s="46"/>
      <c r="AK2987" s="46" t="str">
        <f>IF(Table1[[#This Row],[Description]]&lt;&gt;"",Table1[[#This Row],[Description]],"")</f>
        <v/>
      </c>
      <c r="AL2987" s="46" t="str">
        <f>IF(Table1[[#This Row],[Posting Date]]&lt;&gt;"",Table1[[#This Row],[Reference Number]],"")</f>
        <v/>
      </c>
      <c r="AM2987" s="46" t="str">
        <f>TRIM(Table1[[#This Row],[Line '#]])</f>
        <v/>
      </c>
      <c r="AN2987" s="46" t="str">
        <f>TRIM(Table1[[#This Row],[Account]])</f>
        <v/>
      </c>
      <c r="AO2987" s="46" t="str">
        <f>IF(Table1[[#This Row],[Posting Date]]&lt;&gt;"",$D$5,"")</f>
        <v/>
      </c>
      <c r="AP2987" s="46" t="str">
        <f>TRIM(Table1[[#This Row],[Departments-Prgrams]])</f>
        <v/>
      </c>
      <c r="AQ2987" s="46" t="str">
        <f>TRIM(Table1[[#This Row],[Grant]])</f>
        <v/>
      </c>
      <c r="AR2987" s="46" t="str">
        <f>TRIM(Table1[[#This Row],[Staff ID]])</f>
        <v/>
      </c>
      <c r="AS2987" s="46" t="str">
        <f>IF(TRIM(Table1[[#This Row],[Budget Code]])=0,"",TRIM(Table1[[#This Row],[Budget Code]]))</f>
        <v/>
      </c>
      <c r="AT2987" s="46" t="str">
        <f>IF(Table1[[#This Row],[Line Description]]&lt;&gt;"",Table1[[#This Row],[Line Description]],"")</f>
        <v/>
      </c>
      <c r="AU2987" s="46" t="str">
        <f>IF(Table1[[#This Row],[Cur_Amount Debit]]&gt;0,ROUND(Table1[[#This Row],[Cur_Amount Debit]],2),"")</f>
        <v/>
      </c>
      <c r="AV2987" s="46" t="str">
        <f>IF(Table1[[#This Row],[Cur_Amount Credit]]&gt;0,ROUND(Table1[[#This Row],[Cur_Amount Credit]],2),"")</f>
        <v/>
      </c>
      <c r="AW2987" s="46" t="str">
        <f>LEFT(Table1[[#This Row],[Cur]],3)</f>
        <v/>
      </c>
      <c r="AX2987" s="59"/>
      <c r="AY2987" s="46"/>
      <c r="AZ2987" s="46" t="str">
        <f>IF(Table1[[#This Row],[Cur]]&lt;&gt;"",IF(Table1[[#This Row],[Cur]]="USD","",ExchangeRate),"")</f>
        <v/>
      </c>
      <c r="BA2987" s="46" t="str">
        <f>IF(Table1[[#This Row],[Grant]]&lt;&gt;"",VLOOKUP(Table1[[#This Row],[Grant]],Grants!B:D,3),"")</f>
        <v/>
      </c>
      <c r="BB2987" s="46" t="str">
        <f>TRIM(Table1[[#This Row],[Vendor ID]])</f>
        <v/>
      </c>
      <c r="BC2987">
        <f>IF(Table1[[#This Row],[Reference Number]]=Q2986,BC2986,BC2986+1)</f>
        <v>2</v>
      </c>
    </row>
    <row r="2988" spans="1:55" ht="11.25" hidden="1" customHeight="1">
      <c r="A2988" s="1"/>
      <c r="B2988" s="88" t="str">
        <f>IF(Table1[[#This Row],[Posting Date]]&lt;&gt;"",IF(Table1[[#This Row],[Reference Number]]=Q2987,B2987+1,1),"")</f>
        <v/>
      </c>
      <c r="C2988" s="61"/>
      <c r="D2988" s="61"/>
      <c r="E2988" s="218"/>
      <c r="F2988" s="143" t="str">
        <f>IFERROR(IF(VLOOKUP(Table1[[#This Row],[Budget Code Description]],Dimentions!$X$6:$AC$132,2,FALSE)="","",VLOOKUP(Table1[[#This Row],[Budget Code Description]],Dimentions!$X$6:$AC$132,2,FALSE)),"")</f>
        <v/>
      </c>
      <c r="G2988" s="143" t="str">
        <f>IFERROR(VLOOKUP(Table1[[#This Row],[Budget Code Description]],Dimentions!$X$6:$AC$132,3,FALSE),"")</f>
        <v/>
      </c>
      <c r="H2988" s="64" t="str">
        <f>IFERROR(VLOOKUP(Table1[[#This Row],[Account]],Dimentions!$S$6:$V$233,2,FALSE),"")</f>
        <v/>
      </c>
      <c r="I2988" s="62">
        <f>_xlfn.NUMBERVALUE(LEFT(Table1[[#This Row],[Account]],1))</f>
        <v>0</v>
      </c>
      <c r="J2988" s="62" t="str">
        <f>IFERROR(VLOOKUP(Table1[[#This Row],[Budget Code Description]],Table6[#All],7,FALSE),"")</f>
        <v/>
      </c>
      <c r="K2988" s="143" t="str">
        <f>IFERROR(VLOOKUP(Table1[[#This Row],[Budget Code Description]],Table6[#All],8,FALSE),"")</f>
        <v/>
      </c>
      <c r="L2988" s="63"/>
      <c r="M2988" s="65" t="str">
        <f>IFERROR(VLOOKUP(Table1[[#This Row],[Staff ID]],Table2[],2,FALSE),"")</f>
        <v/>
      </c>
      <c r="N2988" s="211" t="str">
        <f>IFERROR(IF(VLOOKUP(Table1[[#This Row],[Budget Code Description]],Dimentions!$X$6:$AC$97,4,FALSE)="","",VLOOKUP(Table1[[#This Row],[Budget Code Description]],Dimentions!$X$6:$AC$97,4,FALSE)),"")</f>
        <v/>
      </c>
      <c r="O2988" s="65" t="str">
        <f>IFERROR(VLOOKUP(Table1[[#This Row],[Vendor ID]],Table549[],2,FALSE),"")</f>
        <v/>
      </c>
      <c r="P2988" s="63"/>
      <c r="Q2988" s="143" t="str">
        <f>IF(Table1[[#This Row],[Posting Date]]&lt;&gt;"",$D$9,"")</f>
        <v/>
      </c>
      <c r="R2988" s="159" t="str">
        <f>IF(Table1[[#This Row],[Posting Date]]&lt;&gt;"",$D$10,"")</f>
        <v/>
      </c>
      <c r="S2988" s="66"/>
      <c r="T2988" s="63"/>
      <c r="U2988" s="67"/>
      <c r="V2988" s="67"/>
      <c r="W2988" s="67" t="str">
        <f t="shared" si="47"/>
        <v/>
      </c>
      <c r="X2988" s="161" t="str">
        <f>IF(E2988="","",(IF(Table1[[#This Row],[Cur]]="USD",Table1[[#This Row],[Cur_Amount Debit]],Table1[[#This Row],[Cur_Amount Debit]]/Table1[[#This Row],[Exchange Rate]])))</f>
        <v/>
      </c>
      <c r="Y2988" s="161" t="str">
        <f>IF(E2988="","",(IF(Table1[[#This Row],[Cur]]="USD",Table1[[#This Row],[Cur_Amount Credit]],Table1[[#This Row],[Cur_Amount Credit]]/ExchangeRate)))</f>
        <v/>
      </c>
      <c r="Z2988" s="203" t="str">
        <f>IF(E2988="","",(Table1[[#This Row],[Debit USD]]-Table1[[#This Row],[Credit USD]]))</f>
        <v/>
      </c>
      <c r="AA2988" s="122"/>
      <c r="AB2988" s="1"/>
      <c r="AC2988" s="15"/>
      <c r="AD2988" s="15" t="str">
        <f>IF(AND(OR(Table1[[#This Row],[Account]]="15030",Table1[[#This Row],[Account]]="15035",Table1[[#This Row],[Account]]="20150"),Table1[[#This Row],[Vendor ID]]=""),1,"")</f>
        <v/>
      </c>
      <c r="AE2988" s="15"/>
      <c r="AF2988" s="15"/>
      <c r="AG2988" s="15"/>
      <c r="AH2988" s="46" t="str">
        <f>IF(Table1[[#This Row],[Posting Date]]&lt;&gt;"","GJ-"&amp;CountryID,"")</f>
        <v/>
      </c>
      <c r="AI2988" s="59" t="str">
        <f>IF(Table1[[#This Row],[Posting Date]]&lt;&gt;"",Table1[[#This Row],[Posting Date]],"")</f>
        <v/>
      </c>
      <c r="AJ2988" s="46"/>
      <c r="AK2988" s="46" t="str">
        <f>IF(Table1[[#This Row],[Description]]&lt;&gt;"",Table1[[#This Row],[Description]],"")</f>
        <v/>
      </c>
      <c r="AL2988" s="46" t="str">
        <f>IF(Table1[[#This Row],[Posting Date]]&lt;&gt;"",Table1[[#This Row],[Reference Number]],"")</f>
        <v/>
      </c>
      <c r="AM2988" s="46" t="str">
        <f>TRIM(Table1[[#This Row],[Line '#]])</f>
        <v/>
      </c>
      <c r="AN2988" s="46" t="str">
        <f>TRIM(Table1[[#This Row],[Account]])</f>
        <v/>
      </c>
      <c r="AO2988" s="46" t="str">
        <f>IF(Table1[[#This Row],[Posting Date]]&lt;&gt;"",$D$5,"")</f>
        <v/>
      </c>
      <c r="AP2988" s="46" t="str">
        <f>TRIM(Table1[[#This Row],[Departments-Prgrams]])</f>
        <v/>
      </c>
      <c r="AQ2988" s="46" t="str">
        <f>TRIM(Table1[[#This Row],[Grant]])</f>
        <v/>
      </c>
      <c r="AR2988" s="46" t="str">
        <f>TRIM(Table1[[#This Row],[Staff ID]])</f>
        <v/>
      </c>
      <c r="AS2988" s="46" t="str">
        <f>IF(TRIM(Table1[[#This Row],[Budget Code]])=0,"",TRIM(Table1[[#This Row],[Budget Code]]))</f>
        <v/>
      </c>
      <c r="AT2988" s="46" t="str">
        <f>IF(Table1[[#This Row],[Line Description]]&lt;&gt;"",Table1[[#This Row],[Line Description]],"")</f>
        <v/>
      </c>
      <c r="AU2988" s="46" t="str">
        <f>IF(Table1[[#This Row],[Cur_Amount Debit]]&gt;0,ROUND(Table1[[#This Row],[Cur_Amount Debit]],2),"")</f>
        <v/>
      </c>
      <c r="AV2988" s="46" t="str">
        <f>IF(Table1[[#This Row],[Cur_Amount Credit]]&gt;0,ROUND(Table1[[#This Row],[Cur_Amount Credit]],2),"")</f>
        <v/>
      </c>
      <c r="AW2988" s="46" t="str">
        <f>LEFT(Table1[[#This Row],[Cur]],3)</f>
        <v/>
      </c>
      <c r="AX2988" s="59"/>
      <c r="AY2988" s="46"/>
      <c r="AZ2988" s="46" t="str">
        <f>IF(Table1[[#This Row],[Cur]]&lt;&gt;"",IF(Table1[[#This Row],[Cur]]="USD","",ExchangeRate),"")</f>
        <v/>
      </c>
      <c r="BA2988" s="46" t="str">
        <f>IF(Table1[[#This Row],[Grant]]&lt;&gt;"",VLOOKUP(Table1[[#This Row],[Grant]],Grants!B:D,3),"")</f>
        <v/>
      </c>
      <c r="BB2988" s="46" t="str">
        <f>TRIM(Table1[[#This Row],[Vendor ID]])</f>
        <v/>
      </c>
      <c r="BC2988">
        <f>IF(Table1[[#This Row],[Reference Number]]=Q2987,BC2987,BC2987+1)</f>
        <v>2</v>
      </c>
    </row>
    <row r="2989" spans="1:55" ht="11.25" hidden="1" customHeight="1">
      <c r="A2989" s="1"/>
      <c r="B2989" s="88" t="str">
        <f>IF(Table1[[#This Row],[Posting Date]]&lt;&gt;"",IF(Table1[[#This Row],[Reference Number]]=Q2988,B2988+1,1),"")</f>
        <v/>
      </c>
      <c r="C2989" s="61"/>
      <c r="D2989" s="61"/>
      <c r="E2989" s="218"/>
      <c r="F2989" s="143" t="str">
        <f>IFERROR(IF(VLOOKUP(Table1[[#This Row],[Budget Code Description]],Dimentions!$X$6:$AC$132,2,FALSE)="","",VLOOKUP(Table1[[#This Row],[Budget Code Description]],Dimentions!$X$6:$AC$132,2,FALSE)),"")</f>
        <v/>
      </c>
      <c r="G2989" s="143" t="str">
        <f>IFERROR(VLOOKUP(Table1[[#This Row],[Budget Code Description]],Dimentions!$X$6:$AC$132,3,FALSE),"")</f>
        <v/>
      </c>
      <c r="H2989" s="64" t="str">
        <f>IFERROR(VLOOKUP(Table1[[#This Row],[Account]],Dimentions!$S$6:$V$233,2,FALSE),"")</f>
        <v/>
      </c>
      <c r="I2989" s="62">
        <f>_xlfn.NUMBERVALUE(LEFT(Table1[[#This Row],[Account]],1))</f>
        <v>0</v>
      </c>
      <c r="J2989" s="62" t="str">
        <f>IFERROR(VLOOKUP(Table1[[#This Row],[Budget Code Description]],Table6[#All],7,FALSE),"")</f>
        <v/>
      </c>
      <c r="K2989" s="143" t="str">
        <f>IFERROR(VLOOKUP(Table1[[#This Row],[Budget Code Description]],Table6[#All],8,FALSE),"")</f>
        <v/>
      </c>
      <c r="L2989" s="63"/>
      <c r="M2989" s="65" t="str">
        <f>IFERROR(VLOOKUP(Table1[[#This Row],[Staff ID]],Table2[],2,FALSE),"")</f>
        <v/>
      </c>
      <c r="N2989" s="211" t="str">
        <f>IFERROR(IF(VLOOKUP(Table1[[#This Row],[Budget Code Description]],Dimentions!$X$6:$AC$97,4,FALSE)="","",VLOOKUP(Table1[[#This Row],[Budget Code Description]],Dimentions!$X$6:$AC$97,4,FALSE)),"")</f>
        <v/>
      </c>
      <c r="O2989" s="65" t="str">
        <f>IFERROR(VLOOKUP(Table1[[#This Row],[Vendor ID]],Table549[],2,FALSE),"")</f>
        <v/>
      </c>
      <c r="P2989" s="63"/>
      <c r="Q2989" s="143" t="str">
        <f>IF(Table1[[#This Row],[Posting Date]]&lt;&gt;"",$D$9,"")</f>
        <v/>
      </c>
      <c r="R2989" s="159" t="str">
        <f>IF(Table1[[#This Row],[Posting Date]]&lt;&gt;"",$D$10,"")</f>
        <v/>
      </c>
      <c r="S2989" s="66"/>
      <c r="T2989" s="63"/>
      <c r="U2989" s="67"/>
      <c r="V2989" s="67"/>
      <c r="W2989" s="67" t="str">
        <f t="shared" si="47"/>
        <v/>
      </c>
      <c r="X2989" s="161" t="str">
        <f>IF(E2989="","",(IF(Table1[[#This Row],[Cur]]="USD",Table1[[#This Row],[Cur_Amount Debit]],Table1[[#This Row],[Cur_Amount Debit]]/Table1[[#This Row],[Exchange Rate]])))</f>
        <v/>
      </c>
      <c r="Y2989" s="161" t="str">
        <f>IF(E2989="","",(IF(Table1[[#This Row],[Cur]]="USD",Table1[[#This Row],[Cur_Amount Credit]],Table1[[#This Row],[Cur_Amount Credit]]/ExchangeRate)))</f>
        <v/>
      </c>
      <c r="Z2989" s="203" t="str">
        <f>IF(E2989="","",(Table1[[#This Row],[Debit USD]]-Table1[[#This Row],[Credit USD]]))</f>
        <v/>
      </c>
      <c r="AA2989" s="122"/>
      <c r="AB2989" s="1"/>
      <c r="AC2989" s="15"/>
      <c r="AD2989" s="15" t="str">
        <f>IF(AND(OR(Table1[[#This Row],[Account]]="15030",Table1[[#This Row],[Account]]="15035",Table1[[#This Row],[Account]]="20150"),Table1[[#This Row],[Vendor ID]]=""),1,"")</f>
        <v/>
      </c>
      <c r="AE2989" s="15"/>
      <c r="AF2989" s="15"/>
      <c r="AG2989" s="15"/>
      <c r="AH2989" s="46" t="str">
        <f>IF(Table1[[#This Row],[Posting Date]]&lt;&gt;"","GJ-"&amp;CountryID,"")</f>
        <v/>
      </c>
      <c r="AI2989" s="59" t="str">
        <f>IF(Table1[[#This Row],[Posting Date]]&lt;&gt;"",Table1[[#This Row],[Posting Date]],"")</f>
        <v/>
      </c>
      <c r="AJ2989" s="46"/>
      <c r="AK2989" s="46" t="str">
        <f>IF(Table1[[#This Row],[Description]]&lt;&gt;"",Table1[[#This Row],[Description]],"")</f>
        <v/>
      </c>
      <c r="AL2989" s="46" t="str">
        <f>IF(Table1[[#This Row],[Posting Date]]&lt;&gt;"",Table1[[#This Row],[Reference Number]],"")</f>
        <v/>
      </c>
      <c r="AM2989" s="46" t="str">
        <f>TRIM(Table1[[#This Row],[Line '#]])</f>
        <v/>
      </c>
      <c r="AN2989" s="46" t="str">
        <f>TRIM(Table1[[#This Row],[Account]])</f>
        <v/>
      </c>
      <c r="AO2989" s="46" t="str">
        <f>IF(Table1[[#This Row],[Posting Date]]&lt;&gt;"",$D$5,"")</f>
        <v/>
      </c>
      <c r="AP2989" s="46" t="str">
        <f>TRIM(Table1[[#This Row],[Departments-Prgrams]])</f>
        <v/>
      </c>
      <c r="AQ2989" s="46" t="str">
        <f>TRIM(Table1[[#This Row],[Grant]])</f>
        <v/>
      </c>
      <c r="AR2989" s="46" t="str">
        <f>TRIM(Table1[[#This Row],[Staff ID]])</f>
        <v/>
      </c>
      <c r="AS2989" s="46" t="str">
        <f>IF(TRIM(Table1[[#This Row],[Budget Code]])=0,"",TRIM(Table1[[#This Row],[Budget Code]]))</f>
        <v/>
      </c>
      <c r="AT2989" s="46" t="str">
        <f>IF(Table1[[#This Row],[Line Description]]&lt;&gt;"",Table1[[#This Row],[Line Description]],"")</f>
        <v/>
      </c>
      <c r="AU2989" s="46" t="str">
        <f>IF(Table1[[#This Row],[Cur_Amount Debit]]&gt;0,ROUND(Table1[[#This Row],[Cur_Amount Debit]],2),"")</f>
        <v/>
      </c>
      <c r="AV2989" s="46" t="str">
        <f>IF(Table1[[#This Row],[Cur_Amount Credit]]&gt;0,ROUND(Table1[[#This Row],[Cur_Amount Credit]],2),"")</f>
        <v/>
      </c>
      <c r="AW2989" s="46" t="str">
        <f>LEFT(Table1[[#This Row],[Cur]],3)</f>
        <v/>
      </c>
      <c r="AX2989" s="59"/>
      <c r="AY2989" s="46"/>
      <c r="AZ2989" s="46" t="str">
        <f>IF(Table1[[#This Row],[Cur]]&lt;&gt;"",IF(Table1[[#This Row],[Cur]]="USD","",ExchangeRate),"")</f>
        <v/>
      </c>
      <c r="BA2989" s="46" t="str">
        <f>IF(Table1[[#This Row],[Grant]]&lt;&gt;"",VLOOKUP(Table1[[#This Row],[Grant]],Grants!B:D,3),"")</f>
        <v/>
      </c>
      <c r="BB2989" s="46" t="str">
        <f>TRIM(Table1[[#This Row],[Vendor ID]])</f>
        <v/>
      </c>
      <c r="BC2989">
        <f>IF(Table1[[#This Row],[Reference Number]]=Q2988,BC2988,BC2988+1)</f>
        <v>2</v>
      </c>
    </row>
    <row r="2990" spans="1:55" ht="11.25" hidden="1" customHeight="1">
      <c r="A2990" s="1"/>
      <c r="B2990" s="88" t="str">
        <f>IF(Table1[[#This Row],[Posting Date]]&lt;&gt;"",IF(Table1[[#This Row],[Reference Number]]=Q2989,B2989+1,1),"")</f>
        <v/>
      </c>
      <c r="C2990" s="61"/>
      <c r="D2990" s="61"/>
      <c r="E2990" s="218"/>
      <c r="F2990" s="143" t="str">
        <f>IFERROR(IF(VLOOKUP(Table1[[#This Row],[Budget Code Description]],Dimentions!$X$6:$AC$132,2,FALSE)="","",VLOOKUP(Table1[[#This Row],[Budget Code Description]],Dimentions!$X$6:$AC$132,2,FALSE)),"")</f>
        <v/>
      </c>
      <c r="G2990" s="143" t="str">
        <f>IFERROR(VLOOKUP(Table1[[#This Row],[Budget Code Description]],Dimentions!$X$6:$AC$132,3,FALSE),"")</f>
        <v/>
      </c>
      <c r="H2990" s="64" t="str">
        <f>IFERROR(VLOOKUP(Table1[[#This Row],[Account]],Dimentions!$S$6:$V$233,2,FALSE),"")</f>
        <v/>
      </c>
      <c r="I2990" s="62">
        <f>_xlfn.NUMBERVALUE(LEFT(Table1[[#This Row],[Account]],1))</f>
        <v>0</v>
      </c>
      <c r="J2990" s="62" t="str">
        <f>IFERROR(VLOOKUP(Table1[[#This Row],[Budget Code Description]],Table6[#All],7,FALSE),"")</f>
        <v/>
      </c>
      <c r="K2990" s="143" t="str">
        <f>IFERROR(VLOOKUP(Table1[[#This Row],[Budget Code Description]],Table6[#All],8,FALSE),"")</f>
        <v/>
      </c>
      <c r="L2990" s="63"/>
      <c r="M2990" s="65" t="str">
        <f>IFERROR(VLOOKUP(Table1[[#This Row],[Staff ID]],Table2[],2,FALSE),"")</f>
        <v/>
      </c>
      <c r="N2990" s="211" t="str">
        <f>IFERROR(IF(VLOOKUP(Table1[[#This Row],[Budget Code Description]],Dimentions!$X$6:$AC$97,4,FALSE)="","",VLOOKUP(Table1[[#This Row],[Budget Code Description]],Dimentions!$X$6:$AC$97,4,FALSE)),"")</f>
        <v/>
      </c>
      <c r="O2990" s="65" t="str">
        <f>IFERROR(VLOOKUP(Table1[[#This Row],[Vendor ID]],Table549[],2,FALSE),"")</f>
        <v/>
      </c>
      <c r="P2990" s="63"/>
      <c r="Q2990" s="143" t="str">
        <f>IF(Table1[[#This Row],[Posting Date]]&lt;&gt;"",$D$9,"")</f>
        <v/>
      </c>
      <c r="R2990" s="159" t="str">
        <f>IF(Table1[[#This Row],[Posting Date]]&lt;&gt;"",$D$10,"")</f>
        <v/>
      </c>
      <c r="S2990" s="66"/>
      <c r="T2990" s="63"/>
      <c r="U2990" s="67"/>
      <c r="V2990" s="67"/>
      <c r="W2990" s="67" t="str">
        <f t="shared" si="47"/>
        <v/>
      </c>
      <c r="X2990" s="161" t="str">
        <f>IF(E2990="","",(IF(Table1[[#This Row],[Cur]]="USD",Table1[[#This Row],[Cur_Amount Debit]],Table1[[#This Row],[Cur_Amount Debit]]/Table1[[#This Row],[Exchange Rate]])))</f>
        <v/>
      </c>
      <c r="Y2990" s="161" t="str">
        <f>IF(E2990="","",(IF(Table1[[#This Row],[Cur]]="USD",Table1[[#This Row],[Cur_Amount Credit]],Table1[[#This Row],[Cur_Amount Credit]]/ExchangeRate)))</f>
        <v/>
      </c>
      <c r="Z2990" s="203" t="str">
        <f>IF(E2990="","",(Table1[[#This Row],[Debit USD]]-Table1[[#This Row],[Credit USD]]))</f>
        <v/>
      </c>
      <c r="AA2990" s="122"/>
      <c r="AB2990" s="1"/>
      <c r="AC2990" s="15"/>
      <c r="AD2990" s="15" t="str">
        <f>IF(AND(OR(Table1[[#This Row],[Account]]="15030",Table1[[#This Row],[Account]]="15035",Table1[[#This Row],[Account]]="20150"),Table1[[#This Row],[Vendor ID]]=""),1,"")</f>
        <v/>
      </c>
      <c r="AE2990" s="15"/>
      <c r="AF2990" s="15"/>
      <c r="AG2990" s="15"/>
      <c r="AH2990" s="46" t="str">
        <f>IF(Table1[[#This Row],[Posting Date]]&lt;&gt;"","GJ-"&amp;CountryID,"")</f>
        <v/>
      </c>
      <c r="AI2990" s="59" t="str">
        <f>IF(Table1[[#This Row],[Posting Date]]&lt;&gt;"",Table1[[#This Row],[Posting Date]],"")</f>
        <v/>
      </c>
      <c r="AJ2990" s="46"/>
      <c r="AK2990" s="46" t="str">
        <f>IF(Table1[[#This Row],[Description]]&lt;&gt;"",Table1[[#This Row],[Description]],"")</f>
        <v/>
      </c>
      <c r="AL2990" s="46" t="str">
        <f>IF(Table1[[#This Row],[Posting Date]]&lt;&gt;"",Table1[[#This Row],[Reference Number]],"")</f>
        <v/>
      </c>
      <c r="AM2990" s="46" t="str">
        <f>TRIM(Table1[[#This Row],[Line '#]])</f>
        <v/>
      </c>
      <c r="AN2990" s="46" t="str">
        <f>TRIM(Table1[[#This Row],[Account]])</f>
        <v/>
      </c>
      <c r="AO2990" s="46" t="str">
        <f>IF(Table1[[#This Row],[Posting Date]]&lt;&gt;"",$D$5,"")</f>
        <v/>
      </c>
      <c r="AP2990" s="46" t="str">
        <f>TRIM(Table1[[#This Row],[Departments-Prgrams]])</f>
        <v/>
      </c>
      <c r="AQ2990" s="46" t="str">
        <f>TRIM(Table1[[#This Row],[Grant]])</f>
        <v/>
      </c>
      <c r="AR2990" s="46" t="str">
        <f>TRIM(Table1[[#This Row],[Staff ID]])</f>
        <v/>
      </c>
      <c r="AS2990" s="46" t="str">
        <f>IF(TRIM(Table1[[#This Row],[Budget Code]])=0,"",TRIM(Table1[[#This Row],[Budget Code]]))</f>
        <v/>
      </c>
      <c r="AT2990" s="46" t="str">
        <f>IF(Table1[[#This Row],[Line Description]]&lt;&gt;"",Table1[[#This Row],[Line Description]],"")</f>
        <v/>
      </c>
      <c r="AU2990" s="46" t="str">
        <f>IF(Table1[[#This Row],[Cur_Amount Debit]]&gt;0,ROUND(Table1[[#This Row],[Cur_Amount Debit]],2),"")</f>
        <v/>
      </c>
      <c r="AV2990" s="46" t="str">
        <f>IF(Table1[[#This Row],[Cur_Amount Credit]]&gt;0,ROUND(Table1[[#This Row],[Cur_Amount Credit]],2),"")</f>
        <v/>
      </c>
      <c r="AW2990" s="46" t="str">
        <f>LEFT(Table1[[#This Row],[Cur]],3)</f>
        <v/>
      </c>
      <c r="AX2990" s="59"/>
      <c r="AY2990" s="46"/>
      <c r="AZ2990" s="46" t="str">
        <f>IF(Table1[[#This Row],[Cur]]&lt;&gt;"",IF(Table1[[#This Row],[Cur]]="USD","",ExchangeRate),"")</f>
        <v/>
      </c>
      <c r="BA2990" s="46" t="str">
        <f>IF(Table1[[#This Row],[Grant]]&lt;&gt;"",VLOOKUP(Table1[[#This Row],[Grant]],Grants!B:D,3),"")</f>
        <v/>
      </c>
      <c r="BB2990" s="46" t="str">
        <f>TRIM(Table1[[#This Row],[Vendor ID]])</f>
        <v/>
      </c>
      <c r="BC2990">
        <f>IF(Table1[[#This Row],[Reference Number]]=Q2989,BC2989,BC2989+1)</f>
        <v>2</v>
      </c>
    </row>
    <row r="2991" spans="1:55" ht="11.25" hidden="1" customHeight="1">
      <c r="A2991" s="1"/>
      <c r="B2991" s="88" t="str">
        <f>IF(Table1[[#This Row],[Posting Date]]&lt;&gt;"",IF(Table1[[#This Row],[Reference Number]]=Q2990,B2990+1,1),"")</f>
        <v/>
      </c>
      <c r="C2991" s="61"/>
      <c r="D2991" s="61"/>
      <c r="E2991" s="218"/>
      <c r="F2991" s="143" t="str">
        <f>IFERROR(IF(VLOOKUP(Table1[[#This Row],[Budget Code Description]],Dimentions!$X$6:$AC$132,2,FALSE)="","",VLOOKUP(Table1[[#This Row],[Budget Code Description]],Dimentions!$X$6:$AC$132,2,FALSE)),"")</f>
        <v/>
      </c>
      <c r="G2991" s="143" t="str">
        <f>IFERROR(VLOOKUP(Table1[[#This Row],[Budget Code Description]],Dimentions!$X$6:$AC$132,3,FALSE),"")</f>
        <v/>
      </c>
      <c r="H2991" s="64" t="str">
        <f>IFERROR(VLOOKUP(Table1[[#This Row],[Account]],Dimentions!$S$6:$V$233,2,FALSE),"")</f>
        <v/>
      </c>
      <c r="I2991" s="62">
        <f>_xlfn.NUMBERVALUE(LEFT(Table1[[#This Row],[Account]],1))</f>
        <v>0</v>
      </c>
      <c r="J2991" s="62" t="str">
        <f>IFERROR(VLOOKUP(Table1[[#This Row],[Budget Code Description]],Table6[#All],7,FALSE),"")</f>
        <v/>
      </c>
      <c r="K2991" s="143" t="str">
        <f>IFERROR(VLOOKUP(Table1[[#This Row],[Budget Code Description]],Table6[#All],8,FALSE),"")</f>
        <v/>
      </c>
      <c r="L2991" s="63"/>
      <c r="M2991" s="65" t="str">
        <f>IFERROR(VLOOKUP(Table1[[#This Row],[Staff ID]],Table2[],2,FALSE),"")</f>
        <v/>
      </c>
      <c r="N2991" s="211" t="str">
        <f>IFERROR(IF(VLOOKUP(Table1[[#This Row],[Budget Code Description]],Dimentions!$X$6:$AC$97,4,FALSE)="","",VLOOKUP(Table1[[#This Row],[Budget Code Description]],Dimentions!$X$6:$AC$97,4,FALSE)),"")</f>
        <v/>
      </c>
      <c r="O2991" s="65" t="str">
        <f>IFERROR(VLOOKUP(Table1[[#This Row],[Vendor ID]],Table549[],2,FALSE),"")</f>
        <v/>
      </c>
      <c r="P2991" s="63"/>
      <c r="Q2991" s="143" t="str">
        <f>IF(Table1[[#This Row],[Posting Date]]&lt;&gt;"",$D$9,"")</f>
        <v/>
      </c>
      <c r="R2991" s="159" t="str">
        <f>IF(Table1[[#This Row],[Posting Date]]&lt;&gt;"",$D$10,"")</f>
        <v/>
      </c>
      <c r="S2991" s="66"/>
      <c r="T2991" s="63"/>
      <c r="U2991" s="67"/>
      <c r="V2991" s="67"/>
      <c r="W2991" s="67" t="str">
        <f t="shared" si="47"/>
        <v/>
      </c>
      <c r="X2991" s="161" t="str">
        <f>IF(E2991="","",(IF(Table1[[#This Row],[Cur]]="USD",Table1[[#This Row],[Cur_Amount Debit]],Table1[[#This Row],[Cur_Amount Debit]]/Table1[[#This Row],[Exchange Rate]])))</f>
        <v/>
      </c>
      <c r="Y2991" s="161" t="str">
        <f>IF(E2991="","",(IF(Table1[[#This Row],[Cur]]="USD",Table1[[#This Row],[Cur_Amount Credit]],Table1[[#This Row],[Cur_Amount Credit]]/ExchangeRate)))</f>
        <v/>
      </c>
      <c r="Z2991" s="203" t="str">
        <f>IF(E2991="","",(Table1[[#This Row],[Debit USD]]-Table1[[#This Row],[Credit USD]]))</f>
        <v/>
      </c>
      <c r="AA2991" s="122"/>
      <c r="AB2991" s="1"/>
      <c r="AC2991" s="15"/>
      <c r="AD2991" s="15" t="str">
        <f>IF(AND(OR(Table1[[#This Row],[Account]]="15030",Table1[[#This Row],[Account]]="15035",Table1[[#This Row],[Account]]="20150"),Table1[[#This Row],[Vendor ID]]=""),1,"")</f>
        <v/>
      </c>
      <c r="AE2991" s="15"/>
      <c r="AF2991" s="15"/>
      <c r="AG2991" s="15"/>
      <c r="AH2991" s="46" t="str">
        <f>IF(Table1[[#This Row],[Posting Date]]&lt;&gt;"","GJ-"&amp;CountryID,"")</f>
        <v/>
      </c>
      <c r="AI2991" s="59" t="str">
        <f>IF(Table1[[#This Row],[Posting Date]]&lt;&gt;"",Table1[[#This Row],[Posting Date]],"")</f>
        <v/>
      </c>
      <c r="AJ2991" s="46"/>
      <c r="AK2991" s="46" t="str">
        <f>IF(Table1[[#This Row],[Description]]&lt;&gt;"",Table1[[#This Row],[Description]],"")</f>
        <v/>
      </c>
      <c r="AL2991" s="46" t="str">
        <f>IF(Table1[[#This Row],[Posting Date]]&lt;&gt;"",Table1[[#This Row],[Reference Number]],"")</f>
        <v/>
      </c>
      <c r="AM2991" s="46" t="str">
        <f>TRIM(Table1[[#This Row],[Line '#]])</f>
        <v/>
      </c>
      <c r="AN2991" s="46" t="str">
        <f>TRIM(Table1[[#This Row],[Account]])</f>
        <v/>
      </c>
      <c r="AO2991" s="46" t="str">
        <f>IF(Table1[[#This Row],[Posting Date]]&lt;&gt;"",$D$5,"")</f>
        <v/>
      </c>
      <c r="AP2991" s="46" t="str">
        <f>TRIM(Table1[[#This Row],[Departments-Prgrams]])</f>
        <v/>
      </c>
      <c r="AQ2991" s="46" t="str">
        <f>TRIM(Table1[[#This Row],[Grant]])</f>
        <v/>
      </c>
      <c r="AR2991" s="46" t="str">
        <f>TRIM(Table1[[#This Row],[Staff ID]])</f>
        <v/>
      </c>
      <c r="AS2991" s="46" t="str">
        <f>IF(TRIM(Table1[[#This Row],[Budget Code]])=0,"",TRIM(Table1[[#This Row],[Budget Code]]))</f>
        <v/>
      </c>
      <c r="AT2991" s="46" t="str">
        <f>IF(Table1[[#This Row],[Line Description]]&lt;&gt;"",Table1[[#This Row],[Line Description]],"")</f>
        <v/>
      </c>
      <c r="AU2991" s="46" t="str">
        <f>IF(Table1[[#This Row],[Cur_Amount Debit]]&gt;0,ROUND(Table1[[#This Row],[Cur_Amount Debit]],2),"")</f>
        <v/>
      </c>
      <c r="AV2991" s="46" t="str">
        <f>IF(Table1[[#This Row],[Cur_Amount Credit]]&gt;0,ROUND(Table1[[#This Row],[Cur_Amount Credit]],2),"")</f>
        <v/>
      </c>
      <c r="AW2991" s="46" t="str">
        <f>LEFT(Table1[[#This Row],[Cur]],3)</f>
        <v/>
      </c>
      <c r="AX2991" s="59"/>
      <c r="AY2991" s="46"/>
      <c r="AZ2991" s="46" t="str">
        <f>IF(Table1[[#This Row],[Cur]]&lt;&gt;"",IF(Table1[[#This Row],[Cur]]="USD","",ExchangeRate),"")</f>
        <v/>
      </c>
      <c r="BA2991" s="46" t="str">
        <f>IF(Table1[[#This Row],[Grant]]&lt;&gt;"",VLOOKUP(Table1[[#This Row],[Grant]],Grants!B:D,3),"")</f>
        <v/>
      </c>
      <c r="BB2991" s="46" t="str">
        <f>TRIM(Table1[[#This Row],[Vendor ID]])</f>
        <v/>
      </c>
      <c r="BC2991">
        <f>IF(Table1[[#This Row],[Reference Number]]=Q2990,BC2990,BC2990+1)</f>
        <v>2</v>
      </c>
    </row>
    <row r="2992" spans="1:55" ht="11.25" hidden="1" customHeight="1">
      <c r="A2992" s="1"/>
      <c r="B2992" s="88" t="str">
        <f>IF(Table1[[#This Row],[Posting Date]]&lt;&gt;"",IF(Table1[[#This Row],[Reference Number]]=Q2991,B2991+1,1),"")</f>
        <v/>
      </c>
      <c r="C2992" s="61"/>
      <c r="D2992" s="61"/>
      <c r="E2992" s="218"/>
      <c r="F2992" s="143" t="str">
        <f>IFERROR(IF(VLOOKUP(Table1[[#This Row],[Budget Code Description]],Dimentions!$X$6:$AC$132,2,FALSE)="","",VLOOKUP(Table1[[#This Row],[Budget Code Description]],Dimentions!$X$6:$AC$132,2,FALSE)),"")</f>
        <v/>
      </c>
      <c r="G2992" s="143" t="str">
        <f>IFERROR(VLOOKUP(Table1[[#This Row],[Budget Code Description]],Dimentions!$X$6:$AC$132,3,FALSE),"")</f>
        <v/>
      </c>
      <c r="H2992" s="64" t="str">
        <f>IFERROR(VLOOKUP(Table1[[#This Row],[Account]],Dimentions!$S$6:$V$233,2,FALSE),"")</f>
        <v/>
      </c>
      <c r="I2992" s="62">
        <f>_xlfn.NUMBERVALUE(LEFT(Table1[[#This Row],[Account]],1))</f>
        <v>0</v>
      </c>
      <c r="J2992" s="62" t="str">
        <f>IFERROR(VLOOKUP(Table1[[#This Row],[Budget Code Description]],Table6[#All],7,FALSE),"")</f>
        <v/>
      </c>
      <c r="K2992" s="143" t="str">
        <f>IFERROR(VLOOKUP(Table1[[#This Row],[Budget Code Description]],Table6[#All],8,FALSE),"")</f>
        <v/>
      </c>
      <c r="L2992" s="63"/>
      <c r="M2992" s="65" t="str">
        <f>IFERROR(VLOOKUP(Table1[[#This Row],[Staff ID]],Table2[],2,FALSE),"")</f>
        <v/>
      </c>
      <c r="N2992" s="211" t="str">
        <f>IFERROR(IF(VLOOKUP(Table1[[#This Row],[Budget Code Description]],Dimentions!$X$6:$AC$97,4,FALSE)="","",VLOOKUP(Table1[[#This Row],[Budget Code Description]],Dimentions!$X$6:$AC$97,4,FALSE)),"")</f>
        <v/>
      </c>
      <c r="O2992" s="65" t="str">
        <f>IFERROR(VLOOKUP(Table1[[#This Row],[Vendor ID]],Table549[],2,FALSE),"")</f>
        <v/>
      </c>
      <c r="P2992" s="63"/>
      <c r="Q2992" s="143" t="str">
        <f>IF(Table1[[#This Row],[Posting Date]]&lt;&gt;"",$D$9,"")</f>
        <v/>
      </c>
      <c r="R2992" s="159" t="str">
        <f>IF(Table1[[#This Row],[Posting Date]]&lt;&gt;"",$D$10,"")</f>
        <v/>
      </c>
      <c r="S2992" s="66"/>
      <c r="T2992" s="63"/>
      <c r="U2992" s="67"/>
      <c r="V2992" s="67"/>
      <c r="W2992" s="67" t="str">
        <f t="shared" si="47"/>
        <v/>
      </c>
      <c r="X2992" s="161" t="str">
        <f>IF(E2992="","",(IF(Table1[[#This Row],[Cur]]="USD",Table1[[#This Row],[Cur_Amount Debit]],Table1[[#This Row],[Cur_Amount Debit]]/Table1[[#This Row],[Exchange Rate]])))</f>
        <v/>
      </c>
      <c r="Y2992" s="161" t="str">
        <f>IF(E2992="","",(IF(Table1[[#This Row],[Cur]]="USD",Table1[[#This Row],[Cur_Amount Credit]],Table1[[#This Row],[Cur_Amount Credit]]/ExchangeRate)))</f>
        <v/>
      </c>
      <c r="Z2992" s="203" t="str">
        <f>IF(E2992="","",(Table1[[#This Row],[Debit USD]]-Table1[[#This Row],[Credit USD]]))</f>
        <v/>
      </c>
      <c r="AA2992" s="122"/>
      <c r="AB2992" s="1"/>
      <c r="AC2992" s="15"/>
      <c r="AD2992" s="15" t="str">
        <f>IF(AND(OR(Table1[[#This Row],[Account]]="15030",Table1[[#This Row],[Account]]="15035",Table1[[#This Row],[Account]]="20150"),Table1[[#This Row],[Vendor ID]]=""),1,"")</f>
        <v/>
      </c>
      <c r="AE2992" s="15"/>
      <c r="AF2992" s="15"/>
      <c r="AG2992" s="15"/>
      <c r="AH2992" s="46" t="str">
        <f>IF(Table1[[#This Row],[Posting Date]]&lt;&gt;"","GJ-"&amp;CountryID,"")</f>
        <v/>
      </c>
      <c r="AI2992" s="59" t="str">
        <f>IF(Table1[[#This Row],[Posting Date]]&lt;&gt;"",Table1[[#This Row],[Posting Date]],"")</f>
        <v/>
      </c>
      <c r="AJ2992" s="46"/>
      <c r="AK2992" s="46" t="str">
        <f>IF(Table1[[#This Row],[Description]]&lt;&gt;"",Table1[[#This Row],[Description]],"")</f>
        <v/>
      </c>
      <c r="AL2992" s="46" t="str">
        <f>IF(Table1[[#This Row],[Posting Date]]&lt;&gt;"",Table1[[#This Row],[Reference Number]],"")</f>
        <v/>
      </c>
      <c r="AM2992" s="46" t="str">
        <f>TRIM(Table1[[#This Row],[Line '#]])</f>
        <v/>
      </c>
      <c r="AN2992" s="46" t="str">
        <f>TRIM(Table1[[#This Row],[Account]])</f>
        <v/>
      </c>
      <c r="AO2992" s="46" t="str">
        <f>IF(Table1[[#This Row],[Posting Date]]&lt;&gt;"",$D$5,"")</f>
        <v/>
      </c>
      <c r="AP2992" s="46" t="str">
        <f>TRIM(Table1[[#This Row],[Departments-Prgrams]])</f>
        <v/>
      </c>
      <c r="AQ2992" s="46" t="str">
        <f>TRIM(Table1[[#This Row],[Grant]])</f>
        <v/>
      </c>
      <c r="AR2992" s="46" t="str">
        <f>TRIM(Table1[[#This Row],[Staff ID]])</f>
        <v/>
      </c>
      <c r="AS2992" s="46" t="str">
        <f>IF(TRIM(Table1[[#This Row],[Budget Code]])=0,"",TRIM(Table1[[#This Row],[Budget Code]]))</f>
        <v/>
      </c>
      <c r="AT2992" s="46" t="str">
        <f>IF(Table1[[#This Row],[Line Description]]&lt;&gt;"",Table1[[#This Row],[Line Description]],"")</f>
        <v/>
      </c>
      <c r="AU2992" s="46" t="str">
        <f>IF(Table1[[#This Row],[Cur_Amount Debit]]&gt;0,ROUND(Table1[[#This Row],[Cur_Amount Debit]],2),"")</f>
        <v/>
      </c>
      <c r="AV2992" s="46" t="str">
        <f>IF(Table1[[#This Row],[Cur_Amount Credit]]&gt;0,ROUND(Table1[[#This Row],[Cur_Amount Credit]],2),"")</f>
        <v/>
      </c>
      <c r="AW2992" s="46" t="str">
        <f>LEFT(Table1[[#This Row],[Cur]],3)</f>
        <v/>
      </c>
      <c r="AX2992" s="59"/>
      <c r="AY2992" s="46"/>
      <c r="AZ2992" s="46" t="str">
        <f>IF(Table1[[#This Row],[Cur]]&lt;&gt;"",IF(Table1[[#This Row],[Cur]]="USD","",ExchangeRate),"")</f>
        <v/>
      </c>
      <c r="BA2992" s="46" t="str">
        <f>IF(Table1[[#This Row],[Grant]]&lt;&gt;"",VLOOKUP(Table1[[#This Row],[Grant]],Grants!B:D,3),"")</f>
        <v/>
      </c>
      <c r="BB2992" s="46" t="str">
        <f>TRIM(Table1[[#This Row],[Vendor ID]])</f>
        <v/>
      </c>
      <c r="BC2992">
        <f>IF(Table1[[#This Row],[Reference Number]]=Q2991,BC2991,BC2991+1)</f>
        <v>2</v>
      </c>
    </row>
    <row r="2993" spans="1:55" ht="11.25" hidden="1" customHeight="1">
      <c r="A2993" s="1"/>
      <c r="B2993" s="88" t="str">
        <f>IF(Table1[[#This Row],[Posting Date]]&lt;&gt;"",IF(Table1[[#This Row],[Reference Number]]=Q2992,B2992+1,1),"")</f>
        <v/>
      </c>
      <c r="C2993" s="61"/>
      <c r="D2993" s="61"/>
      <c r="E2993" s="218"/>
      <c r="F2993" s="143" t="str">
        <f>IFERROR(IF(VLOOKUP(Table1[[#This Row],[Budget Code Description]],Dimentions!$X$6:$AC$132,2,FALSE)="","",VLOOKUP(Table1[[#This Row],[Budget Code Description]],Dimentions!$X$6:$AC$132,2,FALSE)),"")</f>
        <v/>
      </c>
      <c r="G2993" s="143" t="str">
        <f>IFERROR(VLOOKUP(Table1[[#This Row],[Budget Code Description]],Dimentions!$X$6:$AC$132,3,FALSE),"")</f>
        <v/>
      </c>
      <c r="H2993" s="64" t="str">
        <f>IFERROR(VLOOKUP(Table1[[#This Row],[Account]],Dimentions!$S$6:$V$233,2,FALSE),"")</f>
        <v/>
      </c>
      <c r="I2993" s="62">
        <f>_xlfn.NUMBERVALUE(LEFT(Table1[[#This Row],[Account]],1))</f>
        <v>0</v>
      </c>
      <c r="J2993" s="62" t="str">
        <f>IFERROR(VLOOKUP(Table1[[#This Row],[Budget Code Description]],Table6[#All],7,FALSE),"")</f>
        <v/>
      </c>
      <c r="K2993" s="143" t="str">
        <f>IFERROR(VLOOKUP(Table1[[#This Row],[Budget Code Description]],Table6[#All],8,FALSE),"")</f>
        <v/>
      </c>
      <c r="L2993" s="63"/>
      <c r="M2993" s="65" t="str">
        <f>IFERROR(VLOOKUP(Table1[[#This Row],[Staff ID]],Table2[],2,FALSE),"")</f>
        <v/>
      </c>
      <c r="N2993" s="211" t="str">
        <f>IFERROR(IF(VLOOKUP(Table1[[#This Row],[Budget Code Description]],Dimentions!$X$6:$AC$97,4,FALSE)="","",VLOOKUP(Table1[[#This Row],[Budget Code Description]],Dimentions!$X$6:$AC$97,4,FALSE)),"")</f>
        <v/>
      </c>
      <c r="O2993" s="65" t="str">
        <f>IFERROR(VLOOKUP(Table1[[#This Row],[Vendor ID]],Table549[],2,FALSE),"")</f>
        <v/>
      </c>
      <c r="P2993" s="63"/>
      <c r="Q2993" s="143" t="str">
        <f>IF(Table1[[#This Row],[Posting Date]]&lt;&gt;"",$D$9,"")</f>
        <v/>
      </c>
      <c r="R2993" s="159" t="str">
        <f>IF(Table1[[#This Row],[Posting Date]]&lt;&gt;"",$D$10,"")</f>
        <v/>
      </c>
      <c r="S2993" s="66"/>
      <c r="T2993" s="63"/>
      <c r="U2993" s="67"/>
      <c r="V2993" s="67"/>
      <c r="W2993" s="67" t="str">
        <f t="shared" si="47"/>
        <v/>
      </c>
      <c r="X2993" s="161" t="str">
        <f>IF(E2993="","",(IF(Table1[[#This Row],[Cur]]="USD",Table1[[#This Row],[Cur_Amount Debit]],Table1[[#This Row],[Cur_Amount Debit]]/Table1[[#This Row],[Exchange Rate]])))</f>
        <v/>
      </c>
      <c r="Y2993" s="161" t="str">
        <f>IF(E2993="","",(IF(Table1[[#This Row],[Cur]]="USD",Table1[[#This Row],[Cur_Amount Credit]],Table1[[#This Row],[Cur_Amount Credit]]/ExchangeRate)))</f>
        <v/>
      </c>
      <c r="Z2993" s="203" t="str">
        <f>IF(E2993="","",(Table1[[#This Row],[Debit USD]]-Table1[[#This Row],[Credit USD]]))</f>
        <v/>
      </c>
      <c r="AA2993" s="122"/>
      <c r="AB2993" s="1"/>
      <c r="AC2993" s="15"/>
      <c r="AD2993" s="15" t="str">
        <f>IF(AND(OR(Table1[[#This Row],[Account]]="15030",Table1[[#This Row],[Account]]="15035",Table1[[#This Row],[Account]]="20150"),Table1[[#This Row],[Vendor ID]]=""),1,"")</f>
        <v/>
      </c>
      <c r="AE2993" s="15"/>
      <c r="AF2993" s="15"/>
      <c r="AG2993" s="15"/>
      <c r="AH2993" s="46" t="str">
        <f>IF(Table1[[#This Row],[Posting Date]]&lt;&gt;"","GJ-"&amp;CountryID,"")</f>
        <v/>
      </c>
      <c r="AI2993" s="59" t="str">
        <f>IF(Table1[[#This Row],[Posting Date]]&lt;&gt;"",Table1[[#This Row],[Posting Date]],"")</f>
        <v/>
      </c>
      <c r="AJ2993" s="46"/>
      <c r="AK2993" s="46" t="str">
        <f>IF(Table1[[#This Row],[Description]]&lt;&gt;"",Table1[[#This Row],[Description]],"")</f>
        <v/>
      </c>
      <c r="AL2993" s="46" t="str">
        <f>IF(Table1[[#This Row],[Posting Date]]&lt;&gt;"",Table1[[#This Row],[Reference Number]],"")</f>
        <v/>
      </c>
      <c r="AM2993" s="46" t="str">
        <f>TRIM(Table1[[#This Row],[Line '#]])</f>
        <v/>
      </c>
      <c r="AN2993" s="46" t="str">
        <f>TRIM(Table1[[#This Row],[Account]])</f>
        <v/>
      </c>
      <c r="AO2993" s="46" t="str">
        <f>IF(Table1[[#This Row],[Posting Date]]&lt;&gt;"",$D$5,"")</f>
        <v/>
      </c>
      <c r="AP2993" s="46" t="str">
        <f>TRIM(Table1[[#This Row],[Departments-Prgrams]])</f>
        <v/>
      </c>
      <c r="AQ2993" s="46" t="str">
        <f>TRIM(Table1[[#This Row],[Grant]])</f>
        <v/>
      </c>
      <c r="AR2993" s="46" t="str">
        <f>TRIM(Table1[[#This Row],[Staff ID]])</f>
        <v/>
      </c>
      <c r="AS2993" s="46" t="str">
        <f>IF(TRIM(Table1[[#This Row],[Budget Code]])=0,"",TRIM(Table1[[#This Row],[Budget Code]]))</f>
        <v/>
      </c>
      <c r="AT2993" s="46" t="str">
        <f>IF(Table1[[#This Row],[Line Description]]&lt;&gt;"",Table1[[#This Row],[Line Description]],"")</f>
        <v/>
      </c>
      <c r="AU2993" s="46" t="str">
        <f>IF(Table1[[#This Row],[Cur_Amount Debit]]&gt;0,ROUND(Table1[[#This Row],[Cur_Amount Debit]],2),"")</f>
        <v/>
      </c>
      <c r="AV2993" s="46" t="str">
        <f>IF(Table1[[#This Row],[Cur_Amount Credit]]&gt;0,ROUND(Table1[[#This Row],[Cur_Amount Credit]],2),"")</f>
        <v/>
      </c>
      <c r="AW2993" s="46" t="str">
        <f>LEFT(Table1[[#This Row],[Cur]],3)</f>
        <v/>
      </c>
      <c r="AX2993" s="59"/>
      <c r="AY2993" s="46"/>
      <c r="AZ2993" s="46" t="str">
        <f>IF(Table1[[#This Row],[Cur]]&lt;&gt;"",IF(Table1[[#This Row],[Cur]]="USD","",ExchangeRate),"")</f>
        <v/>
      </c>
      <c r="BA2993" s="46" t="str">
        <f>IF(Table1[[#This Row],[Grant]]&lt;&gt;"",VLOOKUP(Table1[[#This Row],[Grant]],Grants!B:D,3),"")</f>
        <v/>
      </c>
      <c r="BB2993" s="46" t="str">
        <f>TRIM(Table1[[#This Row],[Vendor ID]])</f>
        <v/>
      </c>
      <c r="BC2993">
        <f>IF(Table1[[#This Row],[Reference Number]]=Q2992,BC2992,BC2992+1)</f>
        <v>2</v>
      </c>
    </row>
    <row r="2994" spans="1:55" ht="11.25" hidden="1" customHeight="1">
      <c r="A2994" s="1"/>
      <c r="B2994" s="88" t="str">
        <f>IF(Table1[[#This Row],[Posting Date]]&lt;&gt;"",IF(Table1[[#This Row],[Reference Number]]=Q2993,B2993+1,1),"")</f>
        <v/>
      </c>
      <c r="C2994" s="61"/>
      <c r="D2994" s="61"/>
      <c r="E2994" s="218"/>
      <c r="F2994" s="143" t="str">
        <f>IFERROR(IF(VLOOKUP(Table1[[#This Row],[Budget Code Description]],Dimentions!$X$6:$AC$132,2,FALSE)="","",VLOOKUP(Table1[[#This Row],[Budget Code Description]],Dimentions!$X$6:$AC$132,2,FALSE)),"")</f>
        <v/>
      </c>
      <c r="G2994" s="143" t="str">
        <f>IFERROR(VLOOKUP(Table1[[#This Row],[Budget Code Description]],Dimentions!$X$6:$AC$132,3,FALSE),"")</f>
        <v/>
      </c>
      <c r="H2994" s="64" t="str">
        <f>IFERROR(VLOOKUP(Table1[[#This Row],[Account]],Dimentions!$S$6:$V$233,2,FALSE),"")</f>
        <v/>
      </c>
      <c r="I2994" s="62">
        <f>_xlfn.NUMBERVALUE(LEFT(Table1[[#This Row],[Account]],1))</f>
        <v>0</v>
      </c>
      <c r="J2994" s="62" t="str">
        <f>IFERROR(VLOOKUP(Table1[[#This Row],[Budget Code Description]],Table6[#All],7,FALSE),"")</f>
        <v/>
      </c>
      <c r="K2994" s="143" t="str">
        <f>IFERROR(VLOOKUP(Table1[[#This Row],[Budget Code Description]],Table6[#All],8,FALSE),"")</f>
        <v/>
      </c>
      <c r="L2994" s="63"/>
      <c r="M2994" s="65" t="str">
        <f>IFERROR(VLOOKUP(Table1[[#This Row],[Staff ID]],Table2[],2,FALSE),"")</f>
        <v/>
      </c>
      <c r="N2994" s="211" t="str">
        <f>IFERROR(IF(VLOOKUP(Table1[[#This Row],[Budget Code Description]],Dimentions!$X$6:$AC$97,4,FALSE)="","",VLOOKUP(Table1[[#This Row],[Budget Code Description]],Dimentions!$X$6:$AC$97,4,FALSE)),"")</f>
        <v/>
      </c>
      <c r="O2994" s="65" t="str">
        <f>IFERROR(VLOOKUP(Table1[[#This Row],[Vendor ID]],Table549[],2,FALSE),"")</f>
        <v/>
      </c>
      <c r="P2994" s="63"/>
      <c r="Q2994" s="143" t="str">
        <f>IF(Table1[[#This Row],[Posting Date]]&lt;&gt;"",$D$9,"")</f>
        <v/>
      </c>
      <c r="R2994" s="159" t="str">
        <f>IF(Table1[[#This Row],[Posting Date]]&lt;&gt;"",$D$10,"")</f>
        <v/>
      </c>
      <c r="S2994" s="66"/>
      <c r="T2994" s="63"/>
      <c r="U2994" s="67"/>
      <c r="V2994" s="67"/>
      <c r="W2994" s="67" t="str">
        <f t="shared" si="47"/>
        <v/>
      </c>
      <c r="X2994" s="161" t="str">
        <f>IF(E2994="","",(IF(Table1[[#This Row],[Cur]]="USD",Table1[[#This Row],[Cur_Amount Debit]],Table1[[#This Row],[Cur_Amount Debit]]/Table1[[#This Row],[Exchange Rate]])))</f>
        <v/>
      </c>
      <c r="Y2994" s="161" t="str">
        <f>IF(E2994="","",(IF(Table1[[#This Row],[Cur]]="USD",Table1[[#This Row],[Cur_Amount Credit]],Table1[[#This Row],[Cur_Amount Credit]]/ExchangeRate)))</f>
        <v/>
      </c>
      <c r="Z2994" s="203" t="str">
        <f>IF(E2994="","",(Table1[[#This Row],[Debit USD]]-Table1[[#This Row],[Credit USD]]))</f>
        <v/>
      </c>
      <c r="AA2994" s="122"/>
      <c r="AB2994" s="1"/>
      <c r="AC2994" s="15"/>
      <c r="AD2994" s="15" t="str">
        <f>IF(AND(OR(Table1[[#This Row],[Account]]="15030",Table1[[#This Row],[Account]]="15035",Table1[[#This Row],[Account]]="20150"),Table1[[#This Row],[Vendor ID]]=""),1,"")</f>
        <v/>
      </c>
      <c r="AE2994" s="15"/>
      <c r="AF2994" s="15"/>
      <c r="AG2994" s="15"/>
      <c r="AH2994" s="46" t="str">
        <f>IF(Table1[[#This Row],[Posting Date]]&lt;&gt;"","GJ-"&amp;CountryID,"")</f>
        <v/>
      </c>
      <c r="AI2994" s="59" t="str">
        <f>IF(Table1[[#This Row],[Posting Date]]&lt;&gt;"",Table1[[#This Row],[Posting Date]],"")</f>
        <v/>
      </c>
      <c r="AJ2994" s="46"/>
      <c r="AK2994" s="46" t="str">
        <f>IF(Table1[[#This Row],[Description]]&lt;&gt;"",Table1[[#This Row],[Description]],"")</f>
        <v/>
      </c>
      <c r="AL2994" s="46" t="str">
        <f>IF(Table1[[#This Row],[Posting Date]]&lt;&gt;"",Table1[[#This Row],[Reference Number]],"")</f>
        <v/>
      </c>
      <c r="AM2994" s="46" t="str">
        <f>TRIM(Table1[[#This Row],[Line '#]])</f>
        <v/>
      </c>
      <c r="AN2994" s="46" t="str">
        <f>TRIM(Table1[[#This Row],[Account]])</f>
        <v/>
      </c>
      <c r="AO2994" s="46" t="str">
        <f>IF(Table1[[#This Row],[Posting Date]]&lt;&gt;"",$D$5,"")</f>
        <v/>
      </c>
      <c r="AP2994" s="46" t="str">
        <f>TRIM(Table1[[#This Row],[Departments-Prgrams]])</f>
        <v/>
      </c>
      <c r="AQ2994" s="46" t="str">
        <f>TRIM(Table1[[#This Row],[Grant]])</f>
        <v/>
      </c>
      <c r="AR2994" s="46" t="str">
        <f>TRIM(Table1[[#This Row],[Staff ID]])</f>
        <v/>
      </c>
      <c r="AS2994" s="46" t="str">
        <f>IF(TRIM(Table1[[#This Row],[Budget Code]])=0,"",TRIM(Table1[[#This Row],[Budget Code]]))</f>
        <v/>
      </c>
      <c r="AT2994" s="46" t="str">
        <f>IF(Table1[[#This Row],[Line Description]]&lt;&gt;"",Table1[[#This Row],[Line Description]],"")</f>
        <v/>
      </c>
      <c r="AU2994" s="46" t="str">
        <f>IF(Table1[[#This Row],[Cur_Amount Debit]]&gt;0,ROUND(Table1[[#This Row],[Cur_Amount Debit]],2),"")</f>
        <v/>
      </c>
      <c r="AV2994" s="46" t="str">
        <f>IF(Table1[[#This Row],[Cur_Amount Credit]]&gt;0,ROUND(Table1[[#This Row],[Cur_Amount Credit]],2),"")</f>
        <v/>
      </c>
      <c r="AW2994" s="46" t="str">
        <f>LEFT(Table1[[#This Row],[Cur]],3)</f>
        <v/>
      </c>
      <c r="AX2994" s="59"/>
      <c r="AY2994" s="46"/>
      <c r="AZ2994" s="46" t="str">
        <f>IF(Table1[[#This Row],[Cur]]&lt;&gt;"",IF(Table1[[#This Row],[Cur]]="USD","",ExchangeRate),"")</f>
        <v/>
      </c>
      <c r="BA2994" s="46" t="str">
        <f>IF(Table1[[#This Row],[Grant]]&lt;&gt;"",VLOOKUP(Table1[[#This Row],[Grant]],Grants!B:D,3),"")</f>
        <v/>
      </c>
      <c r="BB2994" s="46" t="str">
        <f>TRIM(Table1[[#This Row],[Vendor ID]])</f>
        <v/>
      </c>
      <c r="BC2994">
        <f>IF(Table1[[#This Row],[Reference Number]]=Q2993,BC2993,BC2993+1)</f>
        <v>2</v>
      </c>
    </row>
    <row r="2995" spans="1:55" ht="11.25" hidden="1" customHeight="1">
      <c r="A2995" s="1"/>
      <c r="B2995" s="88" t="str">
        <f>IF(Table1[[#This Row],[Posting Date]]&lt;&gt;"",IF(Table1[[#This Row],[Reference Number]]=Q2994,B2994+1,1),"")</f>
        <v/>
      </c>
      <c r="C2995" s="61"/>
      <c r="D2995" s="61"/>
      <c r="E2995" s="218"/>
      <c r="F2995" s="143" t="str">
        <f>IFERROR(IF(VLOOKUP(Table1[[#This Row],[Budget Code Description]],Dimentions!$X$6:$AC$132,2,FALSE)="","",VLOOKUP(Table1[[#This Row],[Budget Code Description]],Dimentions!$X$6:$AC$132,2,FALSE)),"")</f>
        <v/>
      </c>
      <c r="G2995" s="143" t="str">
        <f>IFERROR(VLOOKUP(Table1[[#This Row],[Budget Code Description]],Dimentions!$X$6:$AC$132,3,FALSE),"")</f>
        <v/>
      </c>
      <c r="H2995" s="64" t="str">
        <f>IFERROR(VLOOKUP(Table1[[#This Row],[Account]],Dimentions!$S$6:$V$233,2,FALSE),"")</f>
        <v/>
      </c>
      <c r="I2995" s="62">
        <f>_xlfn.NUMBERVALUE(LEFT(Table1[[#This Row],[Account]],1))</f>
        <v>0</v>
      </c>
      <c r="J2995" s="62" t="str">
        <f>IFERROR(VLOOKUP(Table1[[#This Row],[Budget Code Description]],Table6[#All],7,FALSE),"")</f>
        <v/>
      </c>
      <c r="K2995" s="143" t="str">
        <f>IFERROR(VLOOKUP(Table1[[#This Row],[Budget Code Description]],Table6[#All],8,FALSE),"")</f>
        <v/>
      </c>
      <c r="L2995" s="63"/>
      <c r="M2995" s="65" t="str">
        <f>IFERROR(VLOOKUP(Table1[[#This Row],[Staff ID]],Table2[],2,FALSE),"")</f>
        <v/>
      </c>
      <c r="N2995" s="211" t="str">
        <f>IFERROR(IF(VLOOKUP(Table1[[#This Row],[Budget Code Description]],Dimentions!$X$6:$AC$97,4,FALSE)="","",VLOOKUP(Table1[[#This Row],[Budget Code Description]],Dimentions!$X$6:$AC$97,4,FALSE)),"")</f>
        <v/>
      </c>
      <c r="O2995" s="65" t="str">
        <f>IFERROR(VLOOKUP(Table1[[#This Row],[Vendor ID]],Table549[],2,FALSE),"")</f>
        <v/>
      </c>
      <c r="P2995" s="63"/>
      <c r="Q2995" s="143" t="str">
        <f>IF(Table1[[#This Row],[Posting Date]]&lt;&gt;"",$D$9,"")</f>
        <v/>
      </c>
      <c r="R2995" s="159" t="str">
        <f>IF(Table1[[#This Row],[Posting Date]]&lt;&gt;"",$D$10,"")</f>
        <v/>
      </c>
      <c r="S2995" s="66"/>
      <c r="T2995" s="63"/>
      <c r="U2995" s="67"/>
      <c r="V2995" s="67"/>
      <c r="W2995" s="67" t="str">
        <f t="shared" si="47"/>
        <v/>
      </c>
      <c r="X2995" s="161" t="str">
        <f>IF(E2995="","",(IF(Table1[[#This Row],[Cur]]="USD",Table1[[#This Row],[Cur_Amount Debit]],Table1[[#This Row],[Cur_Amount Debit]]/Table1[[#This Row],[Exchange Rate]])))</f>
        <v/>
      </c>
      <c r="Y2995" s="161" t="str">
        <f>IF(E2995="","",(IF(Table1[[#This Row],[Cur]]="USD",Table1[[#This Row],[Cur_Amount Credit]],Table1[[#This Row],[Cur_Amount Credit]]/ExchangeRate)))</f>
        <v/>
      </c>
      <c r="Z2995" s="203" t="str">
        <f>IF(E2995="","",(Table1[[#This Row],[Debit USD]]-Table1[[#This Row],[Credit USD]]))</f>
        <v/>
      </c>
      <c r="AA2995" s="122"/>
      <c r="AB2995" s="1"/>
      <c r="AC2995" s="15"/>
      <c r="AD2995" s="15" t="str">
        <f>IF(AND(OR(Table1[[#This Row],[Account]]="15030",Table1[[#This Row],[Account]]="15035",Table1[[#This Row],[Account]]="20150"),Table1[[#This Row],[Vendor ID]]=""),1,"")</f>
        <v/>
      </c>
      <c r="AE2995" s="15"/>
      <c r="AF2995" s="15"/>
      <c r="AG2995" s="15"/>
      <c r="AH2995" s="46" t="str">
        <f>IF(Table1[[#This Row],[Posting Date]]&lt;&gt;"","GJ-"&amp;CountryID,"")</f>
        <v/>
      </c>
      <c r="AI2995" s="59" t="str">
        <f>IF(Table1[[#This Row],[Posting Date]]&lt;&gt;"",Table1[[#This Row],[Posting Date]],"")</f>
        <v/>
      </c>
      <c r="AJ2995" s="46"/>
      <c r="AK2995" s="46" t="str">
        <f>IF(Table1[[#This Row],[Description]]&lt;&gt;"",Table1[[#This Row],[Description]],"")</f>
        <v/>
      </c>
      <c r="AL2995" s="46" t="str">
        <f>IF(Table1[[#This Row],[Posting Date]]&lt;&gt;"",Table1[[#This Row],[Reference Number]],"")</f>
        <v/>
      </c>
      <c r="AM2995" s="46" t="str">
        <f>TRIM(Table1[[#This Row],[Line '#]])</f>
        <v/>
      </c>
      <c r="AN2995" s="46" t="str">
        <f>TRIM(Table1[[#This Row],[Account]])</f>
        <v/>
      </c>
      <c r="AO2995" s="46" t="str">
        <f>IF(Table1[[#This Row],[Posting Date]]&lt;&gt;"",$D$5,"")</f>
        <v/>
      </c>
      <c r="AP2995" s="46" t="str">
        <f>TRIM(Table1[[#This Row],[Departments-Prgrams]])</f>
        <v/>
      </c>
      <c r="AQ2995" s="46" t="str">
        <f>TRIM(Table1[[#This Row],[Grant]])</f>
        <v/>
      </c>
      <c r="AR2995" s="46" t="str">
        <f>TRIM(Table1[[#This Row],[Staff ID]])</f>
        <v/>
      </c>
      <c r="AS2995" s="46" t="str">
        <f>IF(TRIM(Table1[[#This Row],[Budget Code]])=0,"",TRIM(Table1[[#This Row],[Budget Code]]))</f>
        <v/>
      </c>
      <c r="AT2995" s="46" t="str">
        <f>IF(Table1[[#This Row],[Line Description]]&lt;&gt;"",Table1[[#This Row],[Line Description]],"")</f>
        <v/>
      </c>
      <c r="AU2995" s="46" t="str">
        <f>IF(Table1[[#This Row],[Cur_Amount Debit]]&gt;0,ROUND(Table1[[#This Row],[Cur_Amount Debit]],2),"")</f>
        <v/>
      </c>
      <c r="AV2995" s="46" t="str">
        <f>IF(Table1[[#This Row],[Cur_Amount Credit]]&gt;0,ROUND(Table1[[#This Row],[Cur_Amount Credit]],2),"")</f>
        <v/>
      </c>
      <c r="AW2995" s="46" t="str">
        <f>LEFT(Table1[[#This Row],[Cur]],3)</f>
        <v/>
      </c>
      <c r="AX2995" s="59"/>
      <c r="AY2995" s="46"/>
      <c r="AZ2995" s="46" t="str">
        <f>IF(Table1[[#This Row],[Cur]]&lt;&gt;"",IF(Table1[[#This Row],[Cur]]="USD","",ExchangeRate),"")</f>
        <v/>
      </c>
      <c r="BA2995" s="46" t="str">
        <f>IF(Table1[[#This Row],[Grant]]&lt;&gt;"",VLOOKUP(Table1[[#This Row],[Grant]],Grants!B:D,3),"")</f>
        <v/>
      </c>
      <c r="BB2995" s="46" t="str">
        <f>TRIM(Table1[[#This Row],[Vendor ID]])</f>
        <v/>
      </c>
      <c r="BC2995">
        <f>IF(Table1[[#This Row],[Reference Number]]=Q2994,BC2994,BC2994+1)</f>
        <v>2</v>
      </c>
    </row>
    <row r="2996" spans="1:55" ht="11.25" hidden="1" customHeight="1">
      <c r="A2996" s="1"/>
      <c r="B2996" s="88" t="str">
        <f>IF(Table1[[#This Row],[Posting Date]]&lt;&gt;"",IF(Table1[[#This Row],[Reference Number]]=Q2995,B2995+1,1),"")</f>
        <v/>
      </c>
      <c r="C2996" s="61"/>
      <c r="D2996" s="61"/>
      <c r="E2996" s="218"/>
      <c r="F2996" s="143" t="str">
        <f>IFERROR(IF(VLOOKUP(Table1[[#This Row],[Budget Code Description]],Dimentions!$X$6:$AC$132,2,FALSE)="","",VLOOKUP(Table1[[#This Row],[Budget Code Description]],Dimentions!$X$6:$AC$132,2,FALSE)),"")</f>
        <v/>
      </c>
      <c r="G2996" s="143" t="str">
        <f>IFERROR(VLOOKUP(Table1[[#This Row],[Budget Code Description]],Dimentions!$X$6:$AC$132,3,FALSE),"")</f>
        <v/>
      </c>
      <c r="H2996" s="64" t="str">
        <f>IFERROR(VLOOKUP(Table1[[#This Row],[Account]],Dimentions!$S$6:$V$233,2,FALSE),"")</f>
        <v/>
      </c>
      <c r="I2996" s="62">
        <f>_xlfn.NUMBERVALUE(LEFT(Table1[[#This Row],[Account]],1))</f>
        <v>0</v>
      </c>
      <c r="J2996" s="62" t="str">
        <f>IFERROR(VLOOKUP(Table1[[#This Row],[Budget Code Description]],Table6[#All],7,FALSE),"")</f>
        <v/>
      </c>
      <c r="K2996" s="143" t="str">
        <f>IFERROR(VLOOKUP(Table1[[#This Row],[Budget Code Description]],Table6[#All],8,FALSE),"")</f>
        <v/>
      </c>
      <c r="L2996" s="63"/>
      <c r="M2996" s="65" t="str">
        <f>IFERROR(VLOOKUP(Table1[[#This Row],[Staff ID]],Table2[],2,FALSE),"")</f>
        <v/>
      </c>
      <c r="N2996" s="211" t="str">
        <f>IFERROR(IF(VLOOKUP(Table1[[#This Row],[Budget Code Description]],Dimentions!$X$6:$AC$97,4,FALSE)="","",VLOOKUP(Table1[[#This Row],[Budget Code Description]],Dimentions!$X$6:$AC$97,4,FALSE)),"")</f>
        <v/>
      </c>
      <c r="O2996" s="65" t="str">
        <f>IFERROR(VLOOKUP(Table1[[#This Row],[Vendor ID]],Table549[],2,FALSE),"")</f>
        <v/>
      </c>
      <c r="P2996" s="63"/>
      <c r="Q2996" s="143" t="str">
        <f>IF(Table1[[#This Row],[Posting Date]]&lt;&gt;"",$D$9,"")</f>
        <v/>
      </c>
      <c r="R2996" s="159" t="str">
        <f>IF(Table1[[#This Row],[Posting Date]]&lt;&gt;"",$D$10,"")</f>
        <v/>
      </c>
      <c r="S2996" s="66"/>
      <c r="T2996" s="63"/>
      <c r="U2996" s="67"/>
      <c r="V2996" s="67"/>
      <c r="W2996" s="67" t="str">
        <f t="shared" si="47"/>
        <v/>
      </c>
      <c r="X2996" s="161" t="str">
        <f>IF(E2996="","",(IF(Table1[[#This Row],[Cur]]="USD",Table1[[#This Row],[Cur_Amount Debit]],Table1[[#This Row],[Cur_Amount Debit]]/Table1[[#This Row],[Exchange Rate]])))</f>
        <v/>
      </c>
      <c r="Y2996" s="161" t="str">
        <f>IF(E2996="","",(IF(Table1[[#This Row],[Cur]]="USD",Table1[[#This Row],[Cur_Amount Credit]],Table1[[#This Row],[Cur_Amount Credit]]/ExchangeRate)))</f>
        <v/>
      </c>
      <c r="Z2996" s="203" t="str">
        <f>IF(E2996="","",(Table1[[#This Row],[Debit USD]]-Table1[[#This Row],[Credit USD]]))</f>
        <v/>
      </c>
      <c r="AA2996" s="122"/>
      <c r="AB2996" s="1"/>
      <c r="AC2996" s="15"/>
      <c r="AD2996" s="15" t="str">
        <f>IF(AND(OR(Table1[[#This Row],[Account]]="15030",Table1[[#This Row],[Account]]="15035",Table1[[#This Row],[Account]]="20150"),Table1[[#This Row],[Vendor ID]]=""),1,"")</f>
        <v/>
      </c>
      <c r="AE2996" s="15"/>
      <c r="AF2996" s="15"/>
      <c r="AG2996" s="15"/>
      <c r="AH2996" s="46" t="str">
        <f>IF(Table1[[#This Row],[Posting Date]]&lt;&gt;"","GJ-"&amp;CountryID,"")</f>
        <v/>
      </c>
      <c r="AI2996" s="59" t="str">
        <f>IF(Table1[[#This Row],[Posting Date]]&lt;&gt;"",Table1[[#This Row],[Posting Date]],"")</f>
        <v/>
      </c>
      <c r="AJ2996" s="46"/>
      <c r="AK2996" s="46" t="str">
        <f>IF(Table1[[#This Row],[Description]]&lt;&gt;"",Table1[[#This Row],[Description]],"")</f>
        <v/>
      </c>
      <c r="AL2996" s="46" t="str">
        <f>IF(Table1[[#This Row],[Posting Date]]&lt;&gt;"",Table1[[#This Row],[Reference Number]],"")</f>
        <v/>
      </c>
      <c r="AM2996" s="46" t="str">
        <f>TRIM(Table1[[#This Row],[Line '#]])</f>
        <v/>
      </c>
      <c r="AN2996" s="46" t="str">
        <f>TRIM(Table1[[#This Row],[Account]])</f>
        <v/>
      </c>
      <c r="AO2996" s="46" t="str">
        <f>IF(Table1[[#This Row],[Posting Date]]&lt;&gt;"",$D$5,"")</f>
        <v/>
      </c>
      <c r="AP2996" s="46" t="str">
        <f>TRIM(Table1[[#This Row],[Departments-Prgrams]])</f>
        <v/>
      </c>
      <c r="AQ2996" s="46" t="str">
        <f>TRIM(Table1[[#This Row],[Grant]])</f>
        <v/>
      </c>
      <c r="AR2996" s="46" t="str">
        <f>TRIM(Table1[[#This Row],[Staff ID]])</f>
        <v/>
      </c>
      <c r="AS2996" s="46" t="str">
        <f>IF(TRIM(Table1[[#This Row],[Budget Code]])=0,"",TRIM(Table1[[#This Row],[Budget Code]]))</f>
        <v/>
      </c>
      <c r="AT2996" s="46" t="str">
        <f>IF(Table1[[#This Row],[Line Description]]&lt;&gt;"",Table1[[#This Row],[Line Description]],"")</f>
        <v/>
      </c>
      <c r="AU2996" s="46" t="str">
        <f>IF(Table1[[#This Row],[Cur_Amount Debit]]&gt;0,ROUND(Table1[[#This Row],[Cur_Amount Debit]],2),"")</f>
        <v/>
      </c>
      <c r="AV2996" s="46" t="str">
        <f>IF(Table1[[#This Row],[Cur_Amount Credit]]&gt;0,ROUND(Table1[[#This Row],[Cur_Amount Credit]],2),"")</f>
        <v/>
      </c>
      <c r="AW2996" s="46" t="str">
        <f>LEFT(Table1[[#This Row],[Cur]],3)</f>
        <v/>
      </c>
      <c r="AX2996" s="59"/>
      <c r="AY2996" s="46"/>
      <c r="AZ2996" s="46" t="str">
        <f>IF(Table1[[#This Row],[Cur]]&lt;&gt;"",IF(Table1[[#This Row],[Cur]]="USD","",ExchangeRate),"")</f>
        <v/>
      </c>
      <c r="BA2996" s="46" t="str">
        <f>IF(Table1[[#This Row],[Grant]]&lt;&gt;"",VLOOKUP(Table1[[#This Row],[Grant]],Grants!B:D,3),"")</f>
        <v/>
      </c>
      <c r="BB2996" s="46" t="str">
        <f>TRIM(Table1[[#This Row],[Vendor ID]])</f>
        <v/>
      </c>
      <c r="BC2996">
        <f>IF(Table1[[#This Row],[Reference Number]]=Q2995,BC2995,BC2995+1)</f>
        <v>2</v>
      </c>
    </row>
    <row r="2997" spans="1:55" ht="11.25" hidden="1" customHeight="1">
      <c r="A2997" s="1"/>
      <c r="B2997" s="88" t="str">
        <f>IF(Table1[[#This Row],[Posting Date]]&lt;&gt;"",IF(Table1[[#This Row],[Reference Number]]=Q2996,B2996+1,1),"")</f>
        <v/>
      </c>
      <c r="C2997" s="61"/>
      <c r="D2997" s="61"/>
      <c r="E2997" s="218"/>
      <c r="F2997" s="143" t="str">
        <f>IFERROR(IF(VLOOKUP(Table1[[#This Row],[Budget Code Description]],Dimentions!$X$6:$AC$132,2,FALSE)="","",VLOOKUP(Table1[[#This Row],[Budget Code Description]],Dimentions!$X$6:$AC$132,2,FALSE)),"")</f>
        <v/>
      </c>
      <c r="G2997" s="143" t="str">
        <f>IFERROR(VLOOKUP(Table1[[#This Row],[Budget Code Description]],Dimentions!$X$6:$AC$132,3,FALSE),"")</f>
        <v/>
      </c>
      <c r="H2997" s="64" t="str">
        <f>IFERROR(VLOOKUP(Table1[[#This Row],[Account]],Dimentions!$S$6:$V$233,2,FALSE),"")</f>
        <v/>
      </c>
      <c r="I2997" s="62">
        <f>_xlfn.NUMBERVALUE(LEFT(Table1[[#This Row],[Account]],1))</f>
        <v>0</v>
      </c>
      <c r="J2997" s="62" t="str">
        <f>IFERROR(VLOOKUP(Table1[[#This Row],[Budget Code Description]],Table6[#All],7,FALSE),"")</f>
        <v/>
      </c>
      <c r="K2997" s="143" t="str">
        <f>IFERROR(VLOOKUP(Table1[[#This Row],[Budget Code Description]],Table6[#All],8,FALSE),"")</f>
        <v/>
      </c>
      <c r="L2997" s="63"/>
      <c r="M2997" s="65" t="str">
        <f>IFERROR(VLOOKUP(Table1[[#This Row],[Staff ID]],Table2[],2,FALSE),"")</f>
        <v/>
      </c>
      <c r="N2997" s="211" t="str">
        <f>IFERROR(IF(VLOOKUP(Table1[[#This Row],[Budget Code Description]],Dimentions!$X$6:$AC$97,4,FALSE)="","",VLOOKUP(Table1[[#This Row],[Budget Code Description]],Dimentions!$X$6:$AC$97,4,FALSE)),"")</f>
        <v/>
      </c>
      <c r="O2997" s="65" t="str">
        <f>IFERROR(VLOOKUP(Table1[[#This Row],[Vendor ID]],Table549[],2,FALSE),"")</f>
        <v/>
      </c>
      <c r="P2997" s="63"/>
      <c r="Q2997" s="143" t="str">
        <f>IF(Table1[[#This Row],[Posting Date]]&lt;&gt;"",$D$9,"")</f>
        <v/>
      </c>
      <c r="R2997" s="159" t="str">
        <f>IF(Table1[[#This Row],[Posting Date]]&lt;&gt;"",$D$10,"")</f>
        <v/>
      </c>
      <c r="S2997" s="66"/>
      <c r="T2997" s="63"/>
      <c r="U2997" s="67"/>
      <c r="V2997" s="67"/>
      <c r="W2997" s="67" t="str">
        <f t="shared" si="47"/>
        <v/>
      </c>
      <c r="X2997" s="161" t="str">
        <f>IF(E2997="","",(IF(Table1[[#This Row],[Cur]]="USD",Table1[[#This Row],[Cur_Amount Debit]],Table1[[#This Row],[Cur_Amount Debit]]/Table1[[#This Row],[Exchange Rate]])))</f>
        <v/>
      </c>
      <c r="Y2997" s="161" t="str">
        <f>IF(E2997="","",(IF(Table1[[#This Row],[Cur]]="USD",Table1[[#This Row],[Cur_Amount Credit]],Table1[[#This Row],[Cur_Amount Credit]]/ExchangeRate)))</f>
        <v/>
      </c>
      <c r="Z2997" s="203" t="str">
        <f>IF(E2997="","",(Table1[[#This Row],[Debit USD]]-Table1[[#This Row],[Credit USD]]))</f>
        <v/>
      </c>
      <c r="AA2997" s="122"/>
      <c r="AB2997" s="1"/>
      <c r="AC2997" s="15"/>
      <c r="AD2997" s="15" t="str">
        <f>IF(AND(OR(Table1[[#This Row],[Account]]="15030",Table1[[#This Row],[Account]]="15035",Table1[[#This Row],[Account]]="20150"),Table1[[#This Row],[Vendor ID]]=""),1,"")</f>
        <v/>
      </c>
      <c r="AE2997" s="15"/>
      <c r="AF2997" s="15"/>
      <c r="AG2997" s="15"/>
      <c r="AH2997" s="46" t="str">
        <f>IF(Table1[[#This Row],[Posting Date]]&lt;&gt;"","GJ-"&amp;CountryID,"")</f>
        <v/>
      </c>
      <c r="AI2997" s="59" t="str">
        <f>IF(Table1[[#This Row],[Posting Date]]&lt;&gt;"",Table1[[#This Row],[Posting Date]],"")</f>
        <v/>
      </c>
      <c r="AJ2997" s="46"/>
      <c r="AK2997" s="46" t="str">
        <f>IF(Table1[[#This Row],[Description]]&lt;&gt;"",Table1[[#This Row],[Description]],"")</f>
        <v/>
      </c>
      <c r="AL2997" s="46" t="str">
        <f>IF(Table1[[#This Row],[Posting Date]]&lt;&gt;"",Table1[[#This Row],[Reference Number]],"")</f>
        <v/>
      </c>
      <c r="AM2997" s="46" t="str">
        <f>TRIM(Table1[[#This Row],[Line '#]])</f>
        <v/>
      </c>
      <c r="AN2997" s="46" t="str">
        <f>TRIM(Table1[[#This Row],[Account]])</f>
        <v/>
      </c>
      <c r="AO2997" s="46" t="str">
        <f>IF(Table1[[#This Row],[Posting Date]]&lt;&gt;"",$D$5,"")</f>
        <v/>
      </c>
      <c r="AP2997" s="46" t="str">
        <f>TRIM(Table1[[#This Row],[Departments-Prgrams]])</f>
        <v/>
      </c>
      <c r="AQ2997" s="46" t="str">
        <f>TRIM(Table1[[#This Row],[Grant]])</f>
        <v/>
      </c>
      <c r="AR2997" s="46" t="str">
        <f>TRIM(Table1[[#This Row],[Staff ID]])</f>
        <v/>
      </c>
      <c r="AS2997" s="46" t="str">
        <f>IF(TRIM(Table1[[#This Row],[Budget Code]])=0,"",TRIM(Table1[[#This Row],[Budget Code]]))</f>
        <v/>
      </c>
      <c r="AT2997" s="46" t="str">
        <f>IF(Table1[[#This Row],[Line Description]]&lt;&gt;"",Table1[[#This Row],[Line Description]],"")</f>
        <v/>
      </c>
      <c r="AU2997" s="46" t="str">
        <f>IF(Table1[[#This Row],[Cur_Amount Debit]]&gt;0,ROUND(Table1[[#This Row],[Cur_Amount Debit]],2),"")</f>
        <v/>
      </c>
      <c r="AV2997" s="46" t="str">
        <f>IF(Table1[[#This Row],[Cur_Amount Credit]]&gt;0,ROUND(Table1[[#This Row],[Cur_Amount Credit]],2),"")</f>
        <v/>
      </c>
      <c r="AW2997" s="46" t="str">
        <f>LEFT(Table1[[#This Row],[Cur]],3)</f>
        <v/>
      </c>
      <c r="AX2997" s="59"/>
      <c r="AY2997" s="46"/>
      <c r="AZ2997" s="46" t="str">
        <f>IF(Table1[[#This Row],[Cur]]&lt;&gt;"",IF(Table1[[#This Row],[Cur]]="USD","",ExchangeRate),"")</f>
        <v/>
      </c>
      <c r="BA2997" s="46" t="str">
        <f>IF(Table1[[#This Row],[Grant]]&lt;&gt;"",VLOOKUP(Table1[[#This Row],[Grant]],Grants!B:D,3),"")</f>
        <v/>
      </c>
      <c r="BB2997" s="46" t="str">
        <f>TRIM(Table1[[#This Row],[Vendor ID]])</f>
        <v/>
      </c>
      <c r="BC2997">
        <f>IF(Table1[[#This Row],[Reference Number]]=Q2996,BC2996,BC2996+1)</f>
        <v>2</v>
      </c>
    </row>
    <row r="2998" spans="1:55" ht="11.25" hidden="1" customHeight="1">
      <c r="A2998" s="1"/>
      <c r="B2998" s="88" t="str">
        <f>IF(Table1[[#This Row],[Posting Date]]&lt;&gt;"",IF(Table1[[#This Row],[Reference Number]]=Q2997,B2997+1,1),"")</f>
        <v/>
      </c>
      <c r="C2998" s="61"/>
      <c r="D2998" s="61"/>
      <c r="E2998" s="218"/>
      <c r="F2998" s="143" t="str">
        <f>IFERROR(IF(VLOOKUP(Table1[[#This Row],[Budget Code Description]],Dimentions!$X$6:$AC$132,2,FALSE)="","",VLOOKUP(Table1[[#This Row],[Budget Code Description]],Dimentions!$X$6:$AC$132,2,FALSE)),"")</f>
        <v/>
      </c>
      <c r="G2998" s="143" t="str">
        <f>IFERROR(VLOOKUP(Table1[[#This Row],[Budget Code Description]],Dimentions!$X$6:$AC$132,3,FALSE),"")</f>
        <v/>
      </c>
      <c r="H2998" s="64" t="str">
        <f>IFERROR(VLOOKUP(Table1[[#This Row],[Account]],Dimentions!$S$6:$V$233,2,FALSE),"")</f>
        <v/>
      </c>
      <c r="I2998" s="62">
        <f>_xlfn.NUMBERVALUE(LEFT(Table1[[#This Row],[Account]],1))</f>
        <v>0</v>
      </c>
      <c r="J2998" s="62" t="str">
        <f>IFERROR(VLOOKUP(Table1[[#This Row],[Budget Code Description]],Table6[#All],7,FALSE),"")</f>
        <v/>
      </c>
      <c r="K2998" s="143" t="str">
        <f>IFERROR(VLOOKUP(Table1[[#This Row],[Budget Code Description]],Table6[#All],8,FALSE),"")</f>
        <v/>
      </c>
      <c r="L2998" s="63"/>
      <c r="M2998" s="65" t="str">
        <f>IFERROR(VLOOKUP(Table1[[#This Row],[Staff ID]],Table2[],2,FALSE),"")</f>
        <v/>
      </c>
      <c r="N2998" s="211" t="str">
        <f>IFERROR(IF(VLOOKUP(Table1[[#This Row],[Budget Code Description]],Dimentions!$X$6:$AC$97,4,FALSE)="","",VLOOKUP(Table1[[#This Row],[Budget Code Description]],Dimentions!$X$6:$AC$97,4,FALSE)),"")</f>
        <v/>
      </c>
      <c r="O2998" s="65" t="str">
        <f>IFERROR(VLOOKUP(Table1[[#This Row],[Vendor ID]],Table549[],2,FALSE),"")</f>
        <v/>
      </c>
      <c r="P2998" s="63"/>
      <c r="Q2998" s="143" t="str">
        <f>IF(Table1[[#This Row],[Posting Date]]&lt;&gt;"",$D$9,"")</f>
        <v/>
      </c>
      <c r="R2998" s="159" t="str">
        <f>IF(Table1[[#This Row],[Posting Date]]&lt;&gt;"",$D$10,"")</f>
        <v/>
      </c>
      <c r="S2998" s="66"/>
      <c r="T2998" s="63"/>
      <c r="U2998" s="67"/>
      <c r="V2998" s="67"/>
      <c r="W2998" s="67" t="str">
        <f t="shared" si="47"/>
        <v/>
      </c>
      <c r="X2998" s="161" t="str">
        <f>IF(E2998="","",(IF(Table1[[#This Row],[Cur]]="USD",Table1[[#This Row],[Cur_Amount Debit]],Table1[[#This Row],[Cur_Amount Debit]]/Table1[[#This Row],[Exchange Rate]])))</f>
        <v/>
      </c>
      <c r="Y2998" s="161" t="str">
        <f>IF(E2998="","",(IF(Table1[[#This Row],[Cur]]="USD",Table1[[#This Row],[Cur_Amount Credit]],Table1[[#This Row],[Cur_Amount Credit]]/ExchangeRate)))</f>
        <v/>
      </c>
      <c r="Z2998" s="203" t="str">
        <f>IF(E2998="","",(Table1[[#This Row],[Debit USD]]-Table1[[#This Row],[Credit USD]]))</f>
        <v/>
      </c>
      <c r="AA2998" s="122"/>
      <c r="AB2998" s="1"/>
      <c r="AC2998" s="15"/>
      <c r="AD2998" s="15" t="str">
        <f>IF(AND(OR(Table1[[#This Row],[Account]]="15030",Table1[[#This Row],[Account]]="15035",Table1[[#This Row],[Account]]="20150"),Table1[[#This Row],[Vendor ID]]=""),1,"")</f>
        <v/>
      </c>
      <c r="AE2998" s="15"/>
      <c r="AF2998" s="15"/>
      <c r="AG2998" s="15"/>
      <c r="AH2998" s="46" t="str">
        <f>IF(Table1[[#This Row],[Posting Date]]&lt;&gt;"","GJ-"&amp;CountryID,"")</f>
        <v/>
      </c>
      <c r="AI2998" s="59" t="str">
        <f>IF(Table1[[#This Row],[Posting Date]]&lt;&gt;"",Table1[[#This Row],[Posting Date]],"")</f>
        <v/>
      </c>
      <c r="AJ2998" s="46"/>
      <c r="AK2998" s="46" t="str">
        <f>IF(Table1[[#This Row],[Description]]&lt;&gt;"",Table1[[#This Row],[Description]],"")</f>
        <v/>
      </c>
      <c r="AL2998" s="46" t="str">
        <f>IF(Table1[[#This Row],[Posting Date]]&lt;&gt;"",Table1[[#This Row],[Reference Number]],"")</f>
        <v/>
      </c>
      <c r="AM2998" s="46" t="str">
        <f>TRIM(Table1[[#This Row],[Line '#]])</f>
        <v/>
      </c>
      <c r="AN2998" s="46" t="str">
        <f>TRIM(Table1[[#This Row],[Account]])</f>
        <v/>
      </c>
      <c r="AO2998" s="46" t="str">
        <f>IF(Table1[[#This Row],[Posting Date]]&lt;&gt;"",$D$5,"")</f>
        <v/>
      </c>
      <c r="AP2998" s="46" t="str">
        <f>TRIM(Table1[[#This Row],[Departments-Prgrams]])</f>
        <v/>
      </c>
      <c r="AQ2998" s="46" t="str">
        <f>TRIM(Table1[[#This Row],[Grant]])</f>
        <v/>
      </c>
      <c r="AR2998" s="46" t="str">
        <f>TRIM(Table1[[#This Row],[Staff ID]])</f>
        <v/>
      </c>
      <c r="AS2998" s="46" t="str">
        <f>IF(TRIM(Table1[[#This Row],[Budget Code]])=0,"",TRIM(Table1[[#This Row],[Budget Code]]))</f>
        <v/>
      </c>
      <c r="AT2998" s="46" t="str">
        <f>IF(Table1[[#This Row],[Line Description]]&lt;&gt;"",Table1[[#This Row],[Line Description]],"")</f>
        <v/>
      </c>
      <c r="AU2998" s="46" t="str">
        <f>IF(Table1[[#This Row],[Cur_Amount Debit]]&gt;0,ROUND(Table1[[#This Row],[Cur_Amount Debit]],2),"")</f>
        <v/>
      </c>
      <c r="AV2998" s="46" t="str">
        <f>IF(Table1[[#This Row],[Cur_Amount Credit]]&gt;0,ROUND(Table1[[#This Row],[Cur_Amount Credit]],2),"")</f>
        <v/>
      </c>
      <c r="AW2998" s="46" t="str">
        <f>LEFT(Table1[[#This Row],[Cur]],3)</f>
        <v/>
      </c>
      <c r="AX2998" s="59"/>
      <c r="AY2998" s="46"/>
      <c r="AZ2998" s="46" t="str">
        <f>IF(Table1[[#This Row],[Cur]]&lt;&gt;"",IF(Table1[[#This Row],[Cur]]="USD","",ExchangeRate),"")</f>
        <v/>
      </c>
      <c r="BA2998" s="46" t="str">
        <f>IF(Table1[[#This Row],[Grant]]&lt;&gt;"",VLOOKUP(Table1[[#This Row],[Grant]],Grants!B:D,3),"")</f>
        <v/>
      </c>
      <c r="BB2998" s="46" t="str">
        <f>TRIM(Table1[[#This Row],[Vendor ID]])</f>
        <v/>
      </c>
      <c r="BC2998">
        <f>IF(Table1[[#This Row],[Reference Number]]=Q2997,BC2997,BC2997+1)</f>
        <v>2</v>
      </c>
    </row>
    <row r="2999" spans="1:55" ht="11.25" hidden="1" customHeight="1">
      <c r="A2999" s="1"/>
      <c r="B2999" s="88" t="str">
        <f>IF(Table1[[#This Row],[Posting Date]]&lt;&gt;"",IF(Table1[[#This Row],[Reference Number]]=Q2998,B2998+1,1),"")</f>
        <v/>
      </c>
      <c r="C2999" s="61"/>
      <c r="D2999" s="61"/>
      <c r="E2999" s="218"/>
      <c r="F2999" s="143" t="str">
        <f>IFERROR(IF(VLOOKUP(Table1[[#This Row],[Budget Code Description]],Dimentions!$X$6:$AC$132,2,FALSE)="","",VLOOKUP(Table1[[#This Row],[Budget Code Description]],Dimentions!$X$6:$AC$132,2,FALSE)),"")</f>
        <v/>
      </c>
      <c r="G2999" s="143" t="str">
        <f>IFERROR(VLOOKUP(Table1[[#This Row],[Budget Code Description]],Dimentions!$X$6:$AC$132,3,FALSE),"")</f>
        <v/>
      </c>
      <c r="H2999" s="64" t="str">
        <f>IFERROR(VLOOKUP(Table1[[#This Row],[Account]],Dimentions!$S$6:$V$233,2,FALSE),"")</f>
        <v/>
      </c>
      <c r="I2999" s="62">
        <f>_xlfn.NUMBERVALUE(LEFT(Table1[[#This Row],[Account]],1))</f>
        <v>0</v>
      </c>
      <c r="J2999" s="62" t="str">
        <f>IFERROR(VLOOKUP(Table1[[#This Row],[Budget Code Description]],Table6[#All],7,FALSE),"")</f>
        <v/>
      </c>
      <c r="K2999" s="143" t="str">
        <f>IFERROR(VLOOKUP(Table1[[#This Row],[Budget Code Description]],Table6[#All],8,FALSE),"")</f>
        <v/>
      </c>
      <c r="L2999" s="63"/>
      <c r="M2999" s="65" t="str">
        <f>IFERROR(VLOOKUP(Table1[[#This Row],[Staff ID]],Table2[],2,FALSE),"")</f>
        <v/>
      </c>
      <c r="N2999" s="211" t="str">
        <f>IFERROR(IF(VLOOKUP(Table1[[#This Row],[Budget Code Description]],Dimentions!$X$6:$AC$97,4,FALSE)="","",VLOOKUP(Table1[[#This Row],[Budget Code Description]],Dimentions!$X$6:$AC$97,4,FALSE)),"")</f>
        <v/>
      </c>
      <c r="O2999" s="65" t="str">
        <f>IFERROR(VLOOKUP(Table1[[#This Row],[Vendor ID]],Table549[],2,FALSE),"")</f>
        <v/>
      </c>
      <c r="P2999" s="63"/>
      <c r="Q2999" s="143" t="str">
        <f>IF(Table1[[#This Row],[Posting Date]]&lt;&gt;"",$D$9,"")</f>
        <v/>
      </c>
      <c r="R2999" s="159" t="str">
        <f>IF(Table1[[#This Row],[Posting Date]]&lt;&gt;"",$D$10,"")</f>
        <v/>
      </c>
      <c r="S2999" s="66"/>
      <c r="T2999" s="63"/>
      <c r="U2999" s="67"/>
      <c r="V2999" s="67"/>
      <c r="W2999" s="67" t="str">
        <f t="shared" si="47"/>
        <v/>
      </c>
      <c r="X2999" s="161" t="str">
        <f>IF(E2999="","",(IF(Table1[[#This Row],[Cur]]="USD",Table1[[#This Row],[Cur_Amount Debit]],Table1[[#This Row],[Cur_Amount Debit]]/Table1[[#This Row],[Exchange Rate]])))</f>
        <v/>
      </c>
      <c r="Y2999" s="161" t="str">
        <f>IF(E2999="","",(IF(Table1[[#This Row],[Cur]]="USD",Table1[[#This Row],[Cur_Amount Credit]],Table1[[#This Row],[Cur_Amount Credit]]/ExchangeRate)))</f>
        <v/>
      </c>
      <c r="Z2999" s="203" t="str">
        <f>IF(E2999="","",(Table1[[#This Row],[Debit USD]]-Table1[[#This Row],[Credit USD]]))</f>
        <v/>
      </c>
      <c r="AA2999" s="122"/>
      <c r="AB2999" s="1"/>
      <c r="AC2999" s="15"/>
      <c r="AD2999" s="15" t="str">
        <f>IF(AND(OR(Table1[[#This Row],[Account]]="15030",Table1[[#This Row],[Account]]="15035",Table1[[#This Row],[Account]]="20150"),Table1[[#This Row],[Vendor ID]]=""),1,"")</f>
        <v/>
      </c>
      <c r="AE2999" s="15"/>
      <c r="AF2999" s="15"/>
      <c r="AG2999" s="15"/>
      <c r="AH2999" s="46" t="str">
        <f>IF(Table1[[#This Row],[Posting Date]]&lt;&gt;"","GJ-"&amp;CountryID,"")</f>
        <v/>
      </c>
      <c r="AI2999" s="59" t="str">
        <f>IF(Table1[[#This Row],[Posting Date]]&lt;&gt;"",Table1[[#This Row],[Posting Date]],"")</f>
        <v/>
      </c>
      <c r="AJ2999" s="46"/>
      <c r="AK2999" s="46" t="str">
        <f>IF(Table1[[#This Row],[Description]]&lt;&gt;"",Table1[[#This Row],[Description]],"")</f>
        <v/>
      </c>
      <c r="AL2999" s="46" t="str">
        <f>IF(Table1[[#This Row],[Posting Date]]&lt;&gt;"",Table1[[#This Row],[Reference Number]],"")</f>
        <v/>
      </c>
      <c r="AM2999" s="46" t="str">
        <f>TRIM(Table1[[#This Row],[Line '#]])</f>
        <v/>
      </c>
      <c r="AN2999" s="46" t="str">
        <f>TRIM(Table1[[#This Row],[Account]])</f>
        <v/>
      </c>
      <c r="AO2999" s="46" t="str">
        <f>IF(Table1[[#This Row],[Posting Date]]&lt;&gt;"",$D$5,"")</f>
        <v/>
      </c>
      <c r="AP2999" s="46" t="str">
        <f>TRIM(Table1[[#This Row],[Departments-Prgrams]])</f>
        <v/>
      </c>
      <c r="AQ2999" s="46" t="str">
        <f>TRIM(Table1[[#This Row],[Grant]])</f>
        <v/>
      </c>
      <c r="AR2999" s="46" t="str">
        <f>TRIM(Table1[[#This Row],[Staff ID]])</f>
        <v/>
      </c>
      <c r="AS2999" s="46" t="str">
        <f>IF(TRIM(Table1[[#This Row],[Budget Code]])=0,"",TRIM(Table1[[#This Row],[Budget Code]]))</f>
        <v/>
      </c>
      <c r="AT2999" s="46" t="str">
        <f>IF(Table1[[#This Row],[Line Description]]&lt;&gt;"",Table1[[#This Row],[Line Description]],"")</f>
        <v/>
      </c>
      <c r="AU2999" s="46" t="str">
        <f>IF(Table1[[#This Row],[Cur_Amount Debit]]&gt;0,ROUND(Table1[[#This Row],[Cur_Amount Debit]],2),"")</f>
        <v/>
      </c>
      <c r="AV2999" s="46" t="str">
        <f>IF(Table1[[#This Row],[Cur_Amount Credit]]&gt;0,ROUND(Table1[[#This Row],[Cur_Amount Credit]],2),"")</f>
        <v/>
      </c>
      <c r="AW2999" s="46" t="str">
        <f>LEFT(Table1[[#This Row],[Cur]],3)</f>
        <v/>
      </c>
      <c r="AX2999" s="59"/>
      <c r="AY2999" s="46"/>
      <c r="AZ2999" s="46" t="str">
        <f>IF(Table1[[#This Row],[Cur]]&lt;&gt;"",IF(Table1[[#This Row],[Cur]]="USD","",ExchangeRate),"")</f>
        <v/>
      </c>
      <c r="BA2999" s="46" t="str">
        <f>IF(Table1[[#This Row],[Grant]]&lt;&gt;"",VLOOKUP(Table1[[#This Row],[Grant]],Grants!B:D,3),"")</f>
        <v/>
      </c>
      <c r="BB2999" s="46" t="str">
        <f>TRIM(Table1[[#This Row],[Vendor ID]])</f>
        <v/>
      </c>
      <c r="BC2999">
        <f>IF(Table1[[#This Row],[Reference Number]]=Q2998,BC2998,BC2998+1)</f>
        <v>2</v>
      </c>
    </row>
    <row r="3000" spans="1:55" ht="11.25" hidden="1" customHeight="1">
      <c r="A3000" s="1"/>
      <c r="B3000" s="88" t="str">
        <f>IF(Table1[[#This Row],[Posting Date]]&lt;&gt;"",IF(Table1[[#This Row],[Reference Number]]=Q2999,B2999+1,1),"")</f>
        <v/>
      </c>
      <c r="C3000" s="61"/>
      <c r="D3000" s="61"/>
      <c r="E3000" s="218"/>
      <c r="F3000" s="143" t="str">
        <f>IFERROR(IF(VLOOKUP(Table1[[#This Row],[Budget Code Description]],Dimentions!$X$6:$AC$132,2,FALSE)="","",VLOOKUP(Table1[[#This Row],[Budget Code Description]],Dimentions!$X$6:$AC$132,2,FALSE)),"")</f>
        <v/>
      </c>
      <c r="G3000" s="143" t="str">
        <f>IFERROR(VLOOKUP(Table1[[#This Row],[Budget Code Description]],Dimentions!$X$6:$AC$132,3,FALSE),"")</f>
        <v/>
      </c>
      <c r="H3000" s="64" t="str">
        <f>IFERROR(VLOOKUP(Table1[[#This Row],[Account]],Dimentions!$S$6:$V$233,2,FALSE),"")</f>
        <v/>
      </c>
      <c r="I3000" s="62">
        <f>_xlfn.NUMBERVALUE(LEFT(Table1[[#This Row],[Account]],1))</f>
        <v>0</v>
      </c>
      <c r="J3000" s="62" t="str">
        <f>IFERROR(VLOOKUP(Table1[[#This Row],[Budget Code Description]],Table6[#All],7,FALSE),"")</f>
        <v/>
      </c>
      <c r="K3000" s="143" t="str">
        <f>IFERROR(VLOOKUP(Table1[[#This Row],[Budget Code Description]],Table6[#All],8,FALSE),"")</f>
        <v/>
      </c>
      <c r="L3000" s="63"/>
      <c r="M3000" s="65" t="str">
        <f>IFERROR(VLOOKUP(Table1[[#This Row],[Staff ID]],Table2[],2,FALSE),"")</f>
        <v/>
      </c>
      <c r="N3000" s="211" t="str">
        <f>IFERROR(IF(VLOOKUP(Table1[[#This Row],[Budget Code Description]],Dimentions!$X$6:$AC$97,4,FALSE)="","",VLOOKUP(Table1[[#This Row],[Budget Code Description]],Dimentions!$X$6:$AC$97,4,FALSE)),"")</f>
        <v/>
      </c>
      <c r="O3000" s="65" t="str">
        <f>IFERROR(VLOOKUP(Table1[[#This Row],[Vendor ID]],Table549[],2,FALSE),"")</f>
        <v/>
      </c>
      <c r="P3000" s="63"/>
      <c r="Q3000" s="143" t="str">
        <f>IF(Table1[[#This Row],[Posting Date]]&lt;&gt;"",$D$9,"")</f>
        <v/>
      </c>
      <c r="R3000" s="159" t="str">
        <f>IF(Table1[[#This Row],[Posting Date]]&lt;&gt;"",$D$10,"")</f>
        <v/>
      </c>
      <c r="S3000" s="66"/>
      <c r="T3000" s="63"/>
      <c r="U3000" s="67"/>
      <c r="V3000" s="67"/>
      <c r="W3000" s="67" t="str">
        <f t="shared" si="47"/>
        <v/>
      </c>
      <c r="X3000" s="161" t="str">
        <f>IF(E3000="","",(IF(Table1[[#This Row],[Cur]]="USD",Table1[[#This Row],[Cur_Amount Debit]],Table1[[#This Row],[Cur_Amount Debit]]/Table1[[#This Row],[Exchange Rate]])))</f>
        <v/>
      </c>
      <c r="Y3000" s="161" t="str">
        <f>IF(E3000="","",(IF(Table1[[#This Row],[Cur]]="USD",Table1[[#This Row],[Cur_Amount Credit]],Table1[[#This Row],[Cur_Amount Credit]]/ExchangeRate)))</f>
        <v/>
      </c>
      <c r="Z3000" s="203" t="str">
        <f>IF(E3000="","",(Table1[[#This Row],[Debit USD]]-Table1[[#This Row],[Credit USD]]))</f>
        <v/>
      </c>
      <c r="AA3000" s="122"/>
      <c r="AB3000" s="1"/>
      <c r="AC3000" s="15"/>
      <c r="AD3000" s="15" t="str">
        <f>IF(AND(OR(Table1[[#This Row],[Account]]="15030",Table1[[#This Row],[Account]]="15035",Table1[[#This Row],[Account]]="20150"),Table1[[#This Row],[Vendor ID]]=""),1,"")</f>
        <v/>
      </c>
      <c r="AE3000" s="15"/>
      <c r="AF3000" s="15"/>
      <c r="AG3000" s="15"/>
      <c r="AH3000" s="46" t="str">
        <f>IF(Table1[[#This Row],[Posting Date]]&lt;&gt;"","GJ-"&amp;CountryID,"")</f>
        <v/>
      </c>
      <c r="AI3000" s="59" t="str">
        <f>IF(Table1[[#This Row],[Posting Date]]&lt;&gt;"",Table1[[#This Row],[Posting Date]],"")</f>
        <v/>
      </c>
      <c r="AJ3000" s="46"/>
      <c r="AK3000" s="46" t="str">
        <f>IF(Table1[[#This Row],[Description]]&lt;&gt;"",Table1[[#This Row],[Description]],"")</f>
        <v/>
      </c>
      <c r="AL3000" s="46" t="str">
        <f>IF(Table1[[#This Row],[Posting Date]]&lt;&gt;"",Table1[[#This Row],[Reference Number]],"")</f>
        <v/>
      </c>
      <c r="AM3000" s="46" t="str">
        <f>TRIM(Table1[[#This Row],[Line '#]])</f>
        <v/>
      </c>
      <c r="AN3000" s="46" t="str">
        <f>TRIM(Table1[[#This Row],[Account]])</f>
        <v/>
      </c>
      <c r="AO3000" s="46" t="str">
        <f>IF(Table1[[#This Row],[Posting Date]]&lt;&gt;"",$D$5,"")</f>
        <v/>
      </c>
      <c r="AP3000" s="46" t="str">
        <f>TRIM(Table1[[#This Row],[Departments-Prgrams]])</f>
        <v/>
      </c>
      <c r="AQ3000" s="46" t="str">
        <f>TRIM(Table1[[#This Row],[Grant]])</f>
        <v/>
      </c>
      <c r="AR3000" s="46" t="str">
        <f>TRIM(Table1[[#This Row],[Staff ID]])</f>
        <v/>
      </c>
      <c r="AS3000" s="46" t="str">
        <f>IF(TRIM(Table1[[#This Row],[Budget Code]])=0,"",TRIM(Table1[[#This Row],[Budget Code]]))</f>
        <v/>
      </c>
      <c r="AT3000" s="46" t="str">
        <f>IF(Table1[[#This Row],[Line Description]]&lt;&gt;"",Table1[[#This Row],[Line Description]],"")</f>
        <v/>
      </c>
      <c r="AU3000" s="46" t="str">
        <f>IF(Table1[[#This Row],[Cur_Amount Debit]]&gt;0,ROUND(Table1[[#This Row],[Cur_Amount Debit]],2),"")</f>
        <v/>
      </c>
      <c r="AV3000" s="46" t="str">
        <f>IF(Table1[[#This Row],[Cur_Amount Credit]]&gt;0,ROUND(Table1[[#This Row],[Cur_Amount Credit]],2),"")</f>
        <v/>
      </c>
      <c r="AW3000" s="46" t="str">
        <f>LEFT(Table1[[#This Row],[Cur]],3)</f>
        <v/>
      </c>
      <c r="AX3000" s="59"/>
      <c r="AY3000" s="46"/>
      <c r="AZ3000" s="46" t="str">
        <f>IF(Table1[[#This Row],[Cur]]&lt;&gt;"",IF(Table1[[#This Row],[Cur]]="USD","",ExchangeRate),"")</f>
        <v/>
      </c>
      <c r="BA3000" s="46" t="str">
        <f>IF(Table1[[#This Row],[Grant]]&lt;&gt;"",VLOOKUP(Table1[[#This Row],[Grant]],Grants!B:D,3),"")</f>
        <v/>
      </c>
      <c r="BB3000" s="46" t="str">
        <f>TRIM(Table1[[#This Row],[Vendor ID]])</f>
        <v/>
      </c>
      <c r="BC3000">
        <f>IF(Table1[[#This Row],[Reference Number]]=Q2999,BC2999,BC2999+1)</f>
        <v>2</v>
      </c>
    </row>
    <row r="3001" spans="1:55" ht="11.25" hidden="1" customHeight="1">
      <c r="A3001" s="1"/>
      <c r="B3001" s="88" t="str">
        <f>IF(Table1[[#This Row],[Posting Date]]&lt;&gt;"",IF(Table1[[#This Row],[Reference Number]]=Q3000,B3000+1,1),"")</f>
        <v/>
      </c>
      <c r="C3001" s="61"/>
      <c r="D3001" s="61"/>
      <c r="E3001" s="218"/>
      <c r="F3001" s="143" t="str">
        <f>IFERROR(IF(VLOOKUP(Table1[[#This Row],[Budget Code Description]],Dimentions!$X$6:$AC$132,2,FALSE)="","",VLOOKUP(Table1[[#This Row],[Budget Code Description]],Dimentions!$X$6:$AC$132,2,FALSE)),"")</f>
        <v/>
      </c>
      <c r="G3001" s="143" t="str">
        <f>IFERROR(VLOOKUP(Table1[[#This Row],[Budget Code Description]],Dimentions!$X$6:$AC$132,3,FALSE),"")</f>
        <v/>
      </c>
      <c r="H3001" s="64" t="str">
        <f>IFERROR(VLOOKUP(Table1[[#This Row],[Account]],Dimentions!$S$6:$V$233,2,FALSE),"")</f>
        <v/>
      </c>
      <c r="I3001" s="62">
        <f>_xlfn.NUMBERVALUE(LEFT(Table1[[#This Row],[Account]],1))</f>
        <v>0</v>
      </c>
      <c r="J3001" s="62" t="str">
        <f>IFERROR(VLOOKUP(Table1[[#This Row],[Budget Code Description]],Table6[#All],7,FALSE),"")</f>
        <v/>
      </c>
      <c r="K3001" s="143" t="str">
        <f>IFERROR(VLOOKUP(Table1[[#This Row],[Budget Code Description]],Table6[#All],8,FALSE),"")</f>
        <v/>
      </c>
      <c r="L3001" s="63"/>
      <c r="M3001" s="65" t="str">
        <f>IFERROR(VLOOKUP(Table1[[#This Row],[Staff ID]],Table2[],2,FALSE),"")</f>
        <v/>
      </c>
      <c r="N3001" s="211" t="str">
        <f>IFERROR(IF(VLOOKUP(Table1[[#This Row],[Budget Code Description]],Dimentions!$X$6:$AC$97,4,FALSE)="","",VLOOKUP(Table1[[#This Row],[Budget Code Description]],Dimentions!$X$6:$AC$97,4,FALSE)),"")</f>
        <v/>
      </c>
      <c r="O3001" s="65" t="str">
        <f>IFERROR(VLOOKUP(Table1[[#This Row],[Vendor ID]],Table549[],2,FALSE),"")</f>
        <v/>
      </c>
      <c r="P3001" s="63"/>
      <c r="Q3001" s="143" t="str">
        <f>IF(Table1[[#This Row],[Posting Date]]&lt;&gt;"",$D$9,"")</f>
        <v/>
      </c>
      <c r="R3001" s="159" t="str">
        <f>IF(Table1[[#This Row],[Posting Date]]&lt;&gt;"",$D$10,"")</f>
        <v/>
      </c>
      <c r="S3001" s="66"/>
      <c r="T3001" s="63"/>
      <c r="U3001" s="67"/>
      <c r="V3001" s="67"/>
      <c r="W3001" s="67" t="str">
        <f t="shared" si="47"/>
        <v/>
      </c>
      <c r="X3001" s="161" t="str">
        <f>IF(E3001="","",(IF(Table1[[#This Row],[Cur]]="USD",Table1[[#This Row],[Cur_Amount Debit]],Table1[[#This Row],[Cur_Amount Debit]]/Table1[[#This Row],[Exchange Rate]])))</f>
        <v/>
      </c>
      <c r="Y3001" s="161" t="str">
        <f>IF(E3001="","",(IF(Table1[[#This Row],[Cur]]="USD",Table1[[#This Row],[Cur_Amount Credit]],Table1[[#This Row],[Cur_Amount Credit]]/ExchangeRate)))</f>
        <v/>
      </c>
      <c r="Z3001" s="203" t="str">
        <f>IF(E3001="","",(Table1[[#This Row],[Debit USD]]-Table1[[#This Row],[Credit USD]]))</f>
        <v/>
      </c>
      <c r="AA3001" s="122"/>
      <c r="AB3001" s="1"/>
      <c r="AC3001" s="15"/>
      <c r="AD3001" s="15" t="str">
        <f>IF(AND(OR(Table1[[#This Row],[Account]]="15030",Table1[[#This Row],[Account]]="15035",Table1[[#This Row],[Account]]="20150"),Table1[[#This Row],[Vendor ID]]=""),1,"")</f>
        <v/>
      </c>
      <c r="AE3001" s="15"/>
      <c r="AF3001" s="15"/>
      <c r="AG3001" s="15"/>
      <c r="AH3001" s="46" t="str">
        <f>IF(Table1[[#This Row],[Posting Date]]&lt;&gt;"","GJ-"&amp;CountryID,"")</f>
        <v/>
      </c>
      <c r="AI3001" s="59" t="str">
        <f>IF(Table1[[#This Row],[Posting Date]]&lt;&gt;"",Table1[[#This Row],[Posting Date]],"")</f>
        <v/>
      </c>
      <c r="AJ3001" s="46"/>
      <c r="AK3001" s="46" t="str">
        <f>IF(Table1[[#This Row],[Description]]&lt;&gt;"",Table1[[#This Row],[Description]],"")</f>
        <v/>
      </c>
      <c r="AL3001" s="46" t="str">
        <f>IF(Table1[[#This Row],[Posting Date]]&lt;&gt;"",Table1[[#This Row],[Reference Number]],"")</f>
        <v/>
      </c>
      <c r="AM3001" s="46" t="str">
        <f>TRIM(Table1[[#This Row],[Line '#]])</f>
        <v/>
      </c>
      <c r="AN3001" s="46" t="str">
        <f>TRIM(Table1[[#This Row],[Account]])</f>
        <v/>
      </c>
      <c r="AO3001" s="46" t="str">
        <f>IF(Table1[[#This Row],[Posting Date]]&lt;&gt;"",$D$5,"")</f>
        <v/>
      </c>
      <c r="AP3001" s="46" t="str">
        <f>TRIM(Table1[[#This Row],[Departments-Prgrams]])</f>
        <v/>
      </c>
      <c r="AQ3001" s="46" t="str">
        <f>TRIM(Table1[[#This Row],[Grant]])</f>
        <v/>
      </c>
      <c r="AR3001" s="46" t="str">
        <f>TRIM(Table1[[#This Row],[Staff ID]])</f>
        <v/>
      </c>
      <c r="AS3001" s="46" t="str">
        <f>IF(TRIM(Table1[[#This Row],[Budget Code]])=0,"",TRIM(Table1[[#This Row],[Budget Code]]))</f>
        <v/>
      </c>
      <c r="AT3001" s="46" t="str">
        <f>IF(Table1[[#This Row],[Line Description]]&lt;&gt;"",Table1[[#This Row],[Line Description]],"")</f>
        <v/>
      </c>
      <c r="AU3001" s="46" t="str">
        <f>IF(Table1[[#This Row],[Cur_Amount Debit]]&gt;0,ROUND(Table1[[#This Row],[Cur_Amount Debit]],2),"")</f>
        <v/>
      </c>
      <c r="AV3001" s="46" t="str">
        <f>IF(Table1[[#This Row],[Cur_Amount Credit]]&gt;0,ROUND(Table1[[#This Row],[Cur_Amount Credit]],2),"")</f>
        <v/>
      </c>
      <c r="AW3001" s="46" t="str">
        <f>LEFT(Table1[[#This Row],[Cur]],3)</f>
        <v/>
      </c>
      <c r="AX3001" s="59"/>
      <c r="AY3001" s="46"/>
      <c r="AZ3001" s="46" t="str">
        <f>IF(Table1[[#This Row],[Cur]]&lt;&gt;"",IF(Table1[[#This Row],[Cur]]="USD","",ExchangeRate),"")</f>
        <v/>
      </c>
      <c r="BA3001" s="46" t="str">
        <f>IF(Table1[[#This Row],[Grant]]&lt;&gt;"",VLOOKUP(Table1[[#This Row],[Grant]],Grants!B:D,3),"")</f>
        <v/>
      </c>
      <c r="BB3001" s="46" t="str">
        <f>TRIM(Table1[[#This Row],[Vendor ID]])</f>
        <v/>
      </c>
      <c r="BC3001">
        <f>IF(Table1[[#This Row],[Reference Number]]=Q3000,BC3000,BC3000+1)</f>
        <v>2</v>
      </c>
    </row>
    <row r="3002" spans="1:55" ht="11.25" hidden="1" customHeight="1">
      <c r="A3002" s="1"/>
      <c r="B3002" s="88" t="str">
        <f>IF(Table1[[#This Row],[Posting Date]]&lt;&gt;"",IF(Table1[[#This Row],[Reference Number]]=Q3001,B3001+1,1),"")</f>
        <v/>
      </c>
      <c r="C3002" s="61"/>
      <c r="D3002" s="61"/>
      <c r="E3002" s="218"/>
      <c r="F3002" s="143" t="str">
        <f>IFERROR(IF(VLOOKUP(Table1[[#This Row],[Budget Code Description]],Dimentions!$X$6:$AC$132,2,FALSE)="","",VLOOKUP(Table1[[#This Row],[Budget Code Description]],Dimentions!$X$6:$AC$132,2,FALSE)),"")</f>
        <v/>
      </c>
      <c r="G3002" s="143" t="str">
        <f>IFERROR(VLOOKUP(Table1[[#This Row],[Budget Code Description]],Dimentions!$X$6:$AC$132,3,FALSE),"")</f>
        <v/>
      </c>
      <c r="H3002" s="64" t="str">
        <f>IFERROR(VLOOKUP(Table1[[#This Row],[Account]],Dimentions!$S$6:$V$233,2,FALSE),"")</f>
        <v/>
      </c>
      <c r="I3002" s="62">
        <f>_xlfn.NUMBERVALUE(LEFT(Table1[[#This Row],[Account]],1))</f>
        <v>0</v>
      </c>
      <c r="J3002" s="62" t="str">
        <f>IFERROR(VLOOKUP(Table1[[#This Row],[Budget Code Description]],Table6[#All],7,FALSE),"")</f>
        <v/>
      </c>
      <c r="K3002" s="143" t="str">
        <f>IFERROR(VLOOKUP(Table1[[#This Row],[Budget Code Description]],Table6[#All],8,FALSE),"")</f>
        <v/>
      </c>
      <c r="L3002" s="63"/>
      <c r="M3002" s="65" t="str">
        <f>IFERROR(VLOOKUP(Table1[[#This Row],[Staff ID]],Table2[],2,FALSE),"")</f>
        <v/>
      </c>
      <c r="N3002" s="211" t="str">
        <f>IFERROR(IF(VLOOKUP(Table1[[#This Row],[Budget Code Description]],Dimentions!$X$6:$AC$97,4,FALSE)="","",VLOOKUP(Table1[[#This Row],[Budget Code Description]],Dimentions!$X$6:$AC$97,4,FALSE)),"")</f>
        <v/>
      </c>
      <c r="O3002" s="65" t="str">
        <f>IFERROR(VLOOKUP(Table1[[#This Row],[Vendor ID]],Table549[],2,FALSE),"")</f>
        <v/>
      </c>
      <c r="P3002" s="63"/>
      <c r="Q3002" s="143" t="str">
        <f>IF(Table1[[#This Row],[Posting Date]]&lt;&gt;"",$D$9,"")</f>
        <v/>
      </c>
      <c r="R3002" s="159" t="str">
        <f>IF(Table1[[#This Row],[Posting Date]]&lt;&gt;"",$D$10,"")</f>
        <v/>
      </c>
      <c r="S3002" s="66"/>
      <c r="T3002" s="63"/>
      <c r="U3002" s="67"/>
      <c r="V3002" s="67"/>
      <c r="W3002" s="67" t="str">
        <f t="shared" si="47"/>
        <v/>
      </c>
      <c r="X3002" s="161" t="str">
        <f>IF(E3002="","",(IF(Table1[[#This Row],[Cur]]="USD",Table1[[#This Row],[Cur_Amount Debit]],Table1[[#This Row],[Cur_Amount Debit]]/Table1[[#This Row],[Exchange Rate]])))</f>
        <v/>
      </c>
      <c r="Y3002" s="161" t="str">
        <f>IF(E3002="","",(IF(Table1[[#This Row],[Cur]]="USD",Table1[[#This Row],[Cur_Amount Credit]],Table1[[#This Row],[Cur_Amount Credit]]/ExchangeRate)))</f>
        <v/>
      </c>
      <c r="Z3002" s="203" t="str">
        <f>IF(E3002="","",(Table1[[#This Row],[Debit USD]]-Table1[[#This Row],[Credit USD]]))</f>
        <v/>
      </c>
      <c r="AA3002" s="122"/>
      <c r="AB3002" s="1"/>
      <c r="AC3002" s="15"/>
      <c r="AD3002" s="15" t="str">
        <f>IF(AND(OR(Table1[[#This Row],[Account]]="15030",Table1[[#This Row],[Account]]="15035",Table1[[#This Row],[Account]]="20150"),Table1[[#This Row],[Vendor ID]]=""),1,"")</f>
        <v/>
      </c>
      <c r="AE3002" s="15"/>
      <c r="AF3002" s="15"/>
      <c r="AG3002" s="15"/>
      <c r="AH3002" s="46" t="str">
        <f>IF(Table1[[#This Row],[Posting Date]]&lt;&gt;"","GJ-"&amp;CountryID,"")</f>
        <v/>
      </c>
      <c r="AI3002" s="59" t="str">
        <f>IF(Table1[[#This Row],[Posting Date]]&lt;&gt;"",Table1[[#This Row],[Posting Date]],"")</f>
        <v/>
      </c>
      <c r="AJ3002" s="46"/>
      <c r="AK3002" s="46" t="str">
        <f>IF(Table1[[#This Row],[Description]]&lt;&gt;"",Table1[[#This Row],[Description]],"")</f>
        <v/>
      </c>
      <c r="AL3002" s="46" t="str">
        <f>IF(Table1[[#This Row],[Posting Date]]&lt;&gt;"",Table1[[#This Row],[Reference Number]],"")</f>
        <v/>
      </c>
      <c r="AM3002" s="46" t="str">
        <f>TRIM(Table1[[#This Row],[Line '#]])</f>
        <v/>
      </c>
      <c r="AN3002" s="46" t="str">
        <f>TRIM(Table1[[#This Row],[Account]])</f>
        <v/>
      </c>
      <c r="AO3002" s="46" t="str">
        <f>IF(Table1[[#This Row],[Posting Date]]&lt;&gt;"",$D$5,"")</f>
        <v/>
      </c>
      <c r="AP3002" s="46" t="str">
        <f>TRIM(Table1[[#This Row],[Departments-Prgrams]])</f>
        <v/>
      </c>
      <c r="AQ3002" s="46" t="str">
        <f>TRIM(Table1[[#This Row],[Grant]])</f>
        <v/>
      </c>
      <c r="AR3002" s="46" t="str">
        <f>TRIM(Table1[[#This Row],[Staff ID]])</f>
        <v/>
      </c>
      <c r="AS3002" s="46" t="str">
        <f>IF(TRIM(Table1[[#This Row],[Budget Code]])=0,"",TRIM(Table1[[#This Row],[Budget Code]]))</f>
        <v/>
      </c>
      <c r="AT3002" s="46" t="str">
        <f>IF(Table1[[#This Row],[Line Description]]&lt;&gt;"",Table1[[#This Row],[Line Description]],"")</f>
        <v/>
      </c>
      <c r="AU3002" s="46" t="str">
        <f>IF(Table1[[#This Row],[Cur_Amount Debit]]&gt;0,ROUND(Table1[[#This Row],[Cur_Amount Debit]],2),"")</f>
        <v/>
      </c>
      <c r="AV3002" s="46" t="str">
        <f>IF(Table1[[#This Row],[Cur_Amount Credit]]&gt;0,ROUND(Table1[[#This Row],[Cur_Amount Credit]],2),"")</f>
        <v/>
      </c>
      <c r="AW3002" s="46" t="str">
        <f>LEFT(Table1[[#This Row],[Cur]],3)</f>
        <v/>
      </c>
      <c r="AX3002" s="59"/>
      <c r="AY3002" s="46"/>
      <c r="AZ3002" s="46" t="str">
        <f>IF(Table1[[#This Row],[Cur]]&lt;&gt;"",IF(Table1[[#This Row],[Cur]]="USD","",ExchangeRate),"")</f>
        <v/>
      </c>
      <c r="BA3002" s="46" t="str">
        <f>IF(Table1[[#This Row],[Grant]]&lt;&gt;"",VLOOKUP(Table1[[#This Row],[Grant]],Grants!B:D,3),"")</f>
        <v/>
      </c>
      <c r="BB3002" s="46" t="str">
        <f>TRIM(Table1[[#This Row],[Vendor ID]])</f>
        <v/>
      </c>
      <c r="BC3002">
        <f>IF(Table1[[#This Row],[Reference Number]]=Q3001,BC3001,BC3001+1)</f>
        <v>2</v>
      </c>
    </row>
    <row r="3003" spans="1:55" ht="11.25" hidden="1" customHeight="1">
      <c r="A3003" s="1"/>
      <c r="B3003" s="88" t="str">
        <f>IF(Table1[[#This Row],[Posting Date]]&lt;&gt;"",IF(Table1[[#This Row],[Reference Number]]=Q3002,B3002+1,1),"")</f>
        <v/>
      </c>
      <c r="C3003" s="61"/>
      <c r="D3003" s="61"/>
      <c r="E3003" s="218"/>
      <c r="F3003" s="143" t="str">
        <f>IFERROR(IF(VLOOKUP(Table1[[#This Row],[Budget Code Description]],Dimentions!$X$6:$AC$132,2,FALSE)="","",VLOOKUP(Table1[[#This Row],[Budget Code Description]],Dimentions!$X$6:$AC$132,2,FALSE)),"")</f>
        <v/>
      </c>
      <c r="G3003" s="143" t="str">
        <f>IFERROR(VLOOKUP(Table1[[#This Row],[Budget Code Description]],Dimentions!$X$6:$AC$132,3,FALSE),"")</f>
        <v/>
      </c>
      <c r="H3003" s="64" t="str">
        <f>IFERROR(VLOOKUP(Table1[[#This Row],[Account]],Dimentions!$S$6:$V$233,2,FALSE),"")</f>
        <v/>
      </c>
      <c r="I3003" s="62">
        <f>_xlfn.NUMBERVALUE(LEFT(Table1[[#This Row],[Account]],1))</f>
        <v>0</v>
      </c>
      <c r="J3003" s="62" t="str">
        <f>IFERROR(VLOOKUP(Table1[[#This Row],[Budget Code Description]],Table6[#All],7,FALSE),"")</f>
        <v/>
      </c>
      <c r="K3003" s="143" t="str">
        <f>IFERROR(VLOOKUP(Table1[[#This Row],[Budget Code Description]],Table6[#All],8,FALSE),"")</f>
        <v/>
      </c>
      <c r="L3003" s="63"/>
      <c r="M3003" s="65" t="str">
        <f>IFERROR(VLOOKUP(Table1[[#This Row],[Staff ID]],Table2[],2,FALSE),"")</f>
        <v/>
      </c>
      <c r="N3003" s="211" t="str">
        <f>IFERROR(IF(VLOOKUP(Table1[[#This Row],[Budget Code Description]],Dimentions!$X$6:$AC$97,4,FALSE)="","",VLOOKUP(Table1[[#This Row],[Budget Code Description]],Dimentions!$X$6:$AC$97,4,FALSE)),"")</f>
        <v/>
      </c>
      <c r="O3003" s="65" t="str">
        <f>IFERROR(VLOOKUP(Table1[[#This Row],[Vendor ID]],Table549[],2,FALSE),"")</f>
        <v/>
      </c>
      <c r="P3003" s="63"/>
      <c r="Q3003" s="143" t="str">
        <f>IF(Table1[[#This Row],[Posting Date]]&lt;&gt;"",$D$9,"")</f>
        <v/>
      </c>
      <c r="R3003" s="159" t="str">
        <f>IF(Table1[[#This Row],[Posting Date]]&lt;&gt;"",$D$10,"")</f>
        <v/>
      </c>
      <c r="S3003" s="66"/>
      <c r="T3003" s="63"/>
      <c r="U3003" s="67"/>
      <c r="V3003" s="67"/>
      <c r="W3003" s="67" t="str">
        <f t="shared" si="47"/>
        <v/>
      </c>
      <c r="X3003" s="161" t="str">
        <f>IF(E3003="","",(IF(Table1[[#This Row],[Cur]]="USD",Table1[[#This Row],[Cur_Amount Debit]],Table1[[#This Row],[Cur_Amount Debit]]/Table1[[#This Row],[Exchange Rate]])))</f>
        <v/>
      </c>
      <c r="Y3003" s="161" t="str">
        <f>IF(E3003="","",(IF(Table1[[#This Row],[Cur]]="USD",Table1[[#This Row],[Cur_Amount Credit]],Table1[[#This Row],[Cur_Amount Credit]]/ExchangeRate)))</f>
        <v/>
      </c>
      <c r="Z3003" s="203" t="str">
        <f>IF(E3003="","",(Table1[[#This Row],[Debit USD]]-Table1[[#This Row],[Credit USD]]))</f>
        <v/>
      </c>
      <c r="AA3003" s="122"/>
      <c r="AB3003" s="1"/>
      <c r="AC3003" s="15"/>
      <c r="AD3003" s="15" t="str">
        <f>IF(AND(OR(Table1[[#This Row],[Account]]="15030",Table1[[#This Row],[Account]]="15035",Table1[[#This Row],[Account]]="20150"),Table1[[#This Row],[Vendor ID]]=""),1,"")</f>
        <v/>
      </c>
      <c r="AE3003" s="15"/>
      <c r="AF3003" s="15"/>
      <c r="AG3003" s="15"/>
      <c r="AH3003" s="46" t="str">
        <f>IF(Table1[[#This Row],[Posting Date]]&lt;&gt;"","GJ-"&amp;CountryID,"")</f>
        <v/>
      </c>
      <c r="AI3003" s="59" t="str">
        <f>IF(Table1[[#This Row],[Posting Date]]&lt;&gt;"",Table1[[#This Row],[Posting Date]],"")</f>
        <v/>
      </c>
      <c r="AJ3003" s="46"/>
      <c r="AK3003" s="46" t="str">
        <f>IF(Table1[[#This Row],[Description]]&lt;&gt;"",Table1[[#This Row],[Description]],"")</f>
        <v/>
      </c>
      <c r="AL3003" s="46" t="str">
        <f>IF(Table1[[#This Row],[Posting Date]]&lt;&gt;"",Table1[[#This Row],[Reference Number]],"")</f>
        <v/>
      </c>
      <c r="AM3003" s="46" t="str">
        <f>TRIM(Table1[[#This Row],[Line '#]])</f>
        <v/>
      </c>
      <c r="AN3003" s="46" t="str">
        <f>TRIM(Table1[[#This Row],[Account]])</f>
        <v/>
      </c>
      <c r="AO3003" s="46" t="str">
        <f>IF(Table1[[#This Row],[Posting Date]]&lt;&gt;"",$D$5,"")</f>
        <v/>
      </c>
      <c r="AP3003" s="46" t="str">
        <f>TRIM(Table1[[#This Row],[Departments-Prgrams]])</f>
        <v/>
      </c>
      <c r="AQ3003" s="46" t="str">
        <f>TRIM(Table1[[#This Row],[Grant]])</f>
        <v/>
      </c>
      <c r="AR3003" s="46" t="str">
        <f>TRIM(Table1[[#This Row],[Staff ID]])</f>
        <v/>
      </c>
      <c r="AS3003" s="46" t="str">
        <f>IF(TRIM(Table1[[#This Row],[Budget Code]])=0,"",TRIM(Table1[[#This Row],[Budget Code]]))</f>
        <v/>
      </c>
      <c r="AT3003" s="46" t="str">
        <f>IF(Table1[[#This Row],[Line Description]]&lt;&gt;"",Table1[[#This Row],[Line Description]],"")</f>
        <v/>
      </c>
      <c r="AU3003" s="46" t="str">
        <f>IF(Table1[[#This Row],[Cur_Amount Debit]]&gt;0,ROUND(Table1[[#This Row],[Cur_Amount Debit]],2),"")</f>
        <v/>
      </c>
      <c r="AV3003" s="46" t="str">
        <f>IF(Table1[[#This Row],[Cur_Amount Credit]]&gt;0,ROUND(Table1[[#This Row],[Cur_Amount Credit]],2),"")</f>
        <v/>
      </c>
      <c r="AW3003" s="46" t="str">
        <f>LEFT(Table1[[#This Row],[Cur]],3)</f>
        <v/>
      </c>
      <c r="AX3003" s="59"/>
      <c r="AY3003" s="46"/>
      <c r="AZ3003" s="46" t="str">
        <f>IF(Table1[[#This Row],[Cur]]&lt;&gt;"",IF(Table1[[#This Row],[Cur]]="USD","",ExchangeRate),"")</f>
        <v/>
      </c>
      <c r="BA3003" s="46" t="str">
        <f>IF(Table1[[#This Row],[Grant]]&lt;&gt;"",VLOOKUP(Table1[[#This Row],[Grant]],Grants!B:D,3),"")</f>
        <v/>
      </c>
      <c r="BB3003" s="46" t="str">
        <f>TRIM(Table1[[#This Row],[Vendor ID]])</f>
        <v/>
      </c>
      <c r="BC3003">
        <f>IF(Table1[[#This Row],[Reference Number]]=Q3002,BC3002,BC3002+1)</f>
        <v>2</v>
      </c>
    </row>
    <row r="3004" spans="1:55" ht="11.25" hidden="1" customHeight="1">
      <c r="A3004" s="1"/>
      <c r="B3004" s="88" t="str">
        <f>IF(Table1[[#This Row],[Posting Date]]&lt;&gt;"",IF(Table1[[#This Row],[Reference Number]]=Q3003,B3003+1,1),"")</f>
        <v/>
      </c>
      <c r="C3004" s="61"/>
      <c r="D3004" s="61"/>
      <c r="E3004" s="218"/>
      <c r="F3004" s="143" t="str">
        <f>IFERROR(IF(VLOOKUP(Table1[[#This Row],[Budget Code Description]],Dimentions!$X$6:$AC$132,2,FALSE)="","",VLOOKUP(Table1[[#This Row],[Budget Code Description]],Dimentions!$X$6:$AC$132,2,FALSE)),"")</f>
        <v/>
      </c>
      <c r="G3004" s="143" t="str">
        <f>IFERROR(VLOOKUP(Table1[[#This Row],[Budget Code Description]],Dimentions!$X$6:$AC$132,3,FALSE),"")</f>
        <v/>
      </c>
      <c r="H3004" s="64" t="str">
        <f>IFERROR(VLOOKUP(Table1[[#This Row],[Account]],Dimentions!$S$6:$V$233,2,FALSE),"")</f>
        <v/>
      </c>
      <c r="I3004" s="62">
        <f>_xlfn.NUMBERVALUE(LEFT(Table1[[#This Row],[Account]],1))</f>
        <v>0</v>
      </c>
      <c r="J3004" s="62" t="str">
        <f>IFERROR(VLOOKUP(Table1[[#This Row],[Budget Code Description]],Table6[#All],7,FALSE),"")</f>
        <v/>
      </c>
      <c r="K3004" s="143" t="str">
        <f>IFERROR(VLOOKUP(Table1[[#This Row],[Budget Code Description]],Table6[#All],8,FALSE),"")</f>
        <v/>
      </c>
      <c r="L3004" s="63"/>
      <c r="M3004" s="65" t="str">
        <f>IFERROR(VLOOKUP(Table1[[#This Row],[Staff ID]],Table2[],2,FALSE),"")</f>
        <v/>
      </c>
      <c r="N3004" s="211" t="str">
        <f>IFERROR(IF(VLOOKUP(Table1[[#This Row],[Budget Code Description]],Dimentions!$X$6:$AC$97,4,FALSE)="","",VLOOKUP(Table1[[#This Row],[Budget Code Description]],Dimentions!$X$6:$AC$97,4,FALSE)),"")</f>
        <v/>
      </c>
      <c r="O3004" s="65" t="str">
        <f>IFERROR(VLOOKUP(Table1[[#This Row],[Vendor ID]],Table549[],2,FALSE),"")</f>
        <v/>
      </c>
      <c r="P3004" s="63"/>
      <c r="Q3004" s="143" t="str">
        <f>IF(Table1[[#This Row],[Posting Date]]&lt;&gt;"",$D$9,"")</f>
        <v/>
      </c>
      <c r="R3004" s="159" t="str">
        <f>IF(Table1[[#This Row],[Posting Date]]&lt;&gt;"",$D$10,"")</f>
        <v/>
      </c>
      <c r="S3004" s="66"/>
      <c r="T3004" s="63"/>
      <c r="U3004" s="67"/>
      <c r="V3004" s="67"/>
      <c r="W3004" s="67" t="str">
        <f t="shared" si="47"/>
        <v/>
      </c>
      <c r="X3004" s="161" t="str">
        <f>IF(E3004="","",(IF(Table1[[#This Row],[Cur]]="USD",Table1[[#This Row],[Cur_Amount Debit]],Table1[[#This Row],[Cur_Amount Debit]]/Table1[[#This Row],[Exchange Rate]])))</f>
        <v/>
      </c>
      <c r="Y3004" s="161" t="str">
        <f>IF(E3004="","",(IF(Table1[[#This Row],[Cur]]="USD",Table1[[#This Row],[Cur_Amount Credit]],Table1[[#This Row],[Cur_Amount Credit]]/ExchangeRate)))</f>
        <v/>
      </c>
      <c r="Z3004" s="203" t="str">
        <f>IF(E3004="","",(Table1[[#This Row],[Debit USD]]-Table1[[#This Row],[Credit USD]]))</f>
        <v/>
      </c>
      <c r="AA3004" s="122"/>
      <c r="AB3004" s="1"/>
      <c r="AC3004" s="15"/>
      <c r="AD3004" s="15" t="str">
        <f>IF(AND(OR(Table1[[#This Row],[Account]]="15030",Table1[[#This Row],[Account]]="15035",Table1[[#This Row],[Account]]="20150"),Table1[[#This Row],[Vendor ID]]=""),1,"")</f>
        <v/>
      </c>
      <c r="AE3004" s="15"/>
      <c r="AF3004" s="15"/>
      <c r="AG3004" s="15"/>
      <c r="AH3004" s="46" t="str">
        <f>IF(Table1[[#This Row],[Posting Date]]&lt;&gt;"","GJ-"&amp;CountryID,"")</f>
        <v/>
      </c>
      <c r="AI3004" s="59" t="str">
        <f>IF(Table1[[#This Row],[Posting Date]]&lt;&gt;"",Table1[[#This Row],[Posting Date]],"")</f>
        <v/>
      </c>
      <c r="AJ3004" s="46"/>
      <c r="AK3004" s="46" t="str">
        <f>IF(Table1[[#This Row],[Description]]&lt;&gt;"",Table1[[#This Row],[Description]],"")</f>
        <v/>
      </c>
      <c r="AL3004" s="46" t="str">
        <f>IF(Table1[[#This Row],[Posting Date]]&lt;&gt;"",Table1[[#This Row],[Reference Number]],"")</f>
        <v/>
      </c>
      <c r="AM3004" s="46" t="str">
        <f>TRIM(Table1[[#This Row],[Line '#]])</f>
        <v/>
      </c>
      <c r="AN3004" s="46" t="str">
        <f>TRIM(Table1[[#This Row],[Account]])</f>
        <v/>
      </c>
      <c r="AO3004" s="46" t="str">
        <f>IF(Table1[[#This Row],[Posting Date]]&lt;&gt;"",$D$5,"")</f>
        <v/>
      </c>
      <c r="AP3004" s="46" t="str">
        <f>TRIM(Table1[[#This Row],[Departments-Prgrams]])</f>
        <v/>
      </c>
      <c r="AQ3004" s="46" t="str">
        <f>TRIM(Table1[[#This Row],[Grant]])</f>
        <v/>
      </c>
      <c r="AR3004" s="46" t="str">
        <f>TRIM(Table1[[#This Row],[Staff ID]])</f>
        <v/>
      </c>
      <c r="AS3004" s="46" t="str">
        <f>IF(TRIM(Table1[[#This Row],[Budget Code]])=0,"",TRIM(Table1[[#This Row],[Budget Code]]))</f>
        <v/>
      </c>
      <c r="AT3004" s="46" t="str">
        <f>IF(Table1[[#This Row],[Line Description]]&lt;&gt;"",Table1[[#This Row],[Line Description]],"")</f>
        <v/>
      </c>
      <c r="AU3004" s="46" t="str">
        <f>IF(Table1[[#This Row],[Cur_Amount Debit]]&gt;0,ROUND(Table1[[#This Row],[Cur_Amount Debit]],2),"")</f>
        <v/>
      </c>
      <c r="AV3004" s="46" t="str">
        <f>IF(Table1[[#This Row],[Cur_Amount Credit]]&gt;0,ROUND(Table1[[#This Row],[Cur_Amount Credit]],2),"")</f>
        <v/>
      </c>
      <c r="AW3004" s="46" t="str">
        <f>LEFT(Table1[[#This Row],[Cur]],3)</f>
        <v/>
      </c>
      <c r="AX3004" s="59"/>
      <c r="AY3004" s="46"/>
      <c r="AZ3004" s="46" t="str">
        <f>IF(Table1[[#This Row],[Cur]]&lt;&gt;"",IF(Table1[[#This Row],[Cur]]="USD","",ExchangeRate),"")</f>
        <v/>
      </c>
      <c r="BA3004" s="46" t="str">
        <f>IF(Table1[[#This Row],[Grant]]&lt;&gt;"",VLOOKUP(Table1[[#This Row],[Grant]],Grants!B:D,3),"")</f>
        <v/>
      </c>
      <c r="BB3004" s="46" t="str">
        <f>TRIM(Table1[[#This Row],[Vendor ID]])</f>
        <v/>
      </c>
      <c r="BC3004">
        <f>IF(Table1[[#This Row],[Reference Number]]=Q3003,BC3003,BC3003+1)</f>
        <v>2</v>
      </c>
    </row>
    <row r="3005" spans="1:55" ht="11.25" hidden="1" customHeight="1">
      <c r="A3005" s="1"/>
      <c r="B3005" s="88" t="str">
        <f>IF(Table1[[#This Row],[Posting Date]]&lt;&gt;"",IF(Table1[[#This Row],[Reference Number]]=Q3004,B3004+1,1),"")</f>
        <v/>
      </c>
      <c r="C3005" s="61"/>
      <c r="D3005" s="61"/>
      <c r="E3005" s="218"/>
      <c r="F3005" s="143" t="str">
        <f>IFERROR(IF(VLOOKUP(Table1[[#This Row],[Budget Code Description]],Dimentions!$X$6:$AC$132,2,FALSE)="","",VLOOKUP(Table1[[#This Row],[Budget Code Description]],Dimentions!$X$6:$AC$132,2,FALSE)),"")</f>
        <v/>
      </c>
      <c r="G3005" s="143" t="str">
        <f>IFERROR(VLOOKUP(Table1[[#This Row],[Budget Code Description]],Dimentions!$X$6:$AC$132,3,FALSE),"")</f>
        <v/>
      </c>
      <c r="H3005" s="64" t="str">
        <f>IFERROR(VLOOKUP(Table1[[#This Row],[Account]],Dimentions!$S$6:$V$233,2,FALSE),"")</f>
        <v/>
      </c>
      <c r="I3005" s="62">
        <f>_xlfn.NUMBERVALUE(LEFT(Table1[[#This Row],[Account]],1))</f>
        <v>0</v>
      </c>
      <c r="J3005" s="62" t="str">
        <f>IFERROR(VLOOKUP(Table1[[#This Row],[Budget Code Description]],Table6[#All],7,FALSE),"")</f>
        <v/>
      </c>
      <c r="K3005" s="143" t="str">
        <f>IFERROR(VLOOKUP(Table1[[#This Row],[Budget Code Description]],Table6[#All],8,FALSE),"")</f>
        <v/>
      </c>
      <c r="L3005" s="63"/>
      <c r="M3005" s="65" t="str">
        <f>IFERROR(VLOOKUP(Table1[[#This Row],[Staff ID]],Table2[],2,FALSE),"")</f>
        <v/>
      </c>
      <c r="N3005" s="211" t="str">
        <f>IFERROR(IF(VLOOKUP(Table1[[#This Row],[Budget Code Description]],Dimentions!$X$6:$AC$97,4,FALSE)="","",VLOOKUP(Table1[[#This Row],[Budget Code Description]],Dimentions!$X$6:$AC$97,4,FALSE)),"")</f>
        <v/>
      </c>
      <c r="O3005" s="65" t="str">
        <f>IFERROR(VLOOKUP(Table1[[#This Row],[Vendor ID]],Table549[],2,FALSE),"")</f>
        <v/>
      </c>
      <c r="P3005" s="63"/>
      <c r="Q3005" s="143" t="str">
        <f>IF(Table1[[#This Row],[Posting Date]]&lt;&gt;"",$D$9,"")</f>
        <v/>
      </c>
      <c r="R3005" s="159" t="str">
        <f>IF(Table1[[#This Row],[Posting Date]]&lt;&gt;"",$D$10,"")</f>
        <v/>
      </c>
      <c r="S3005" s="66"/>
      <c r="T3005" s="63"/>
      <c r="U3005" s="67"/>
      <c r="V3005" s="67"/>
      <c r="W3005" s="67" t="str">
        <f t="shared" si="47"/>
        <v/>
      </c>
      <c r="X3005" s="161" t="str">
        <f>IF(E3005="","",(IF(Table1[[#This Row],[Cur]]="USD",Table1[[#This Row],[Cur_Amount Debit]],Table1[[#This Row],[Cur_Amount Debit]]/Table1[[#This Row],[Exchange Rate]])))</f>
        <v/>
      </c>
      <c r="Y3005" s="161" t="str">
        <f>IF(E3005="","",(IF(Table1[[#This Row],[Cur]]="USD",Table1[[#This Row],[Cur_Amount Credit]],Table1[[#This Row],[Cur_Amount Credit]]/ExchangeRate)))</f>
        <v/>
      </c>
      <c r="Z3005" s="203" t="str">
        <f>IF(E3005="","",(Table1[[#This Row],[Debit USD]]-Table1[[#This Row],[Credit USD]]))</f>
        <v/>
      </c>
      <c r="AA3005" s="122"/>
      <c r="AB3005" s="1"/>
      <c r="AC3005" s="15"/>
      <c r="AD3005" s="15" t="str">
        <f>IF(AND(OR(Table1[[#This Row],[Account]]="15030",Table1[[#This Row],[Account]]="15035",Table1[[#This Row],[Account]]="20150"),Table1[[#This Row],[Vendor ID]]=""),1,"")</f>
        <v/>
      </c>
      <c r="AE3005" s="15"/>
      <c r="AF3005" s="15"/>
      <c r="AG3005" s="15"/>
      <c r="AH3005" s="46" t="str">
        <f>IF(Table1[[#This Row],[Posting Date]]&lt;&gt;"","GJ-"&amp;CountryID,"")</f>
        <v/>
      </c>
      <c r="AI3005" s="59" t="str">
        <f>IF(Table1[[#This Row],[Posting Date]]&lt;&gt;"",Table1[[#This Row],[Posting Date]],"")</f>
        <v/>
      </c>
      <c r="AJ3005" s="46"/>
      <c r="AK3005" s="46" t="str">
        <f>IF(Table1[[#This Row],[Description]]&lt;&gt;"",Table1[[#This Row],[Description]],"")</f>
        <v/>
      </c>
      <c r="AL3005" s="46" t="str">
        <f>IF(Table1[[#This Row],[Posting Date]]&lt;&gt;"",Table1[[#This Row],[Reference Number]],"")</f>
        <v/>
      </c>
      <c r="AM3005" s="46" t="str">
        <f>TRIM(Table1[[#This Row],[Line '#]])</f>
        <v/>
      </c>
      <c r="AN3005" s="46" t="str">
        <f>TRIM(Table1[[#This Row],[Account]])</f>
        <v/>
      </c>
      <c r="AO3005" s="46" t="str">
        <f>IF(Table1[[#This Row],[Posting Date]]&lt;&gt;"",$D$5,"")</f>
        <v/>
      </c>
      <c r="AP3005" s="46" t="str">
        <f>TRIM(Table1[[#This Row],[Departments-Prgrams]])</f>
        <v/>
      </c>
      <c r="AQ3005" s="46" t="str">
        <f>TRIM(Table1[[#This Row],[Grant]])</f>
        <v/>
      </c>
      <c r="AR3005" s="46" t="str">
        <f>TRIM(Table1[[#This Row],[Staff ID]])</f>
        <v/>
      </c>
      <c r="AS3005" s="46" t="str">
        <f>IF(TRIM(Table1[[#This Row],[Budget Code]])=0,"",TRIM(Table1[[#This Row],[Budget Code]]))</f>
        <v/>
      </c>
      <c r="AT3005" s="46" t="str">
        <f>IF(Table1[[#This Row],[Line Description]]&lt;&gt;"",Table1[[#This Row],[Line Description]],"")</f>
        <v/>
      </c>
      <c r="AU3005" s="46" t="str">
        <f>IF(Table1[[#This Row],[Cur_Amount Debit]]&gt;0,ROUND(Table1[[#This Row],[Cur_Amount Debit]],2),"")</f>
        <v/>
      </c>
      <c r="AV3005" s="46" t="str">
        <f>IF(Table1[[#This Row],[Cur_Amount Credit]]&gt;0,ROUND(Table1[[#This Row],[Cur_Amount Credit]],2),"")</f>
        <v/>
      </c>
      <c r="AW3005" s="46" t="str">
        <f>LEFT(Table1[[#This Row],[Cur]],3)</f>
        <v/>
      </c>
      <c r="AX3005" s="59"/>
      <c r="AY3005" s="46"/>
      <c r="AZ3005" s="46" t="str">
        <f>IF(Table1[[#This Row],[Cur]]&lt;&gt;"",IF(Table1[[#This Row],[Cur]]="USD","",ExchangeRate),"")</f>
        <v/>
      </c>
      <c r="BA3005" s="46" t="str">
        <f>IF(Table1[[#This Row],[Grant]]&lt;&gt;"",VLOOKUP(Table1[[#This Row],[Grant]],Grants!B:D,3),"")</f>
        <v/>
      </c>
      <c r="BB3005" s="46" t="str">
        <f>TRIM(Table1[[#This Row],[Vendor ID]])</f>
        <v/>
      </c>
      <c r="BC3005">
        <f>IF(Table1[[#This Row],[Reference Number]]=Q3004,BC3004,BC3004+1)</f>
        <v>2</v>
      </c>
    </row>
    <row r="3006" spans="1:55" ht="11.25" hidden="1" customHeight="1">
      <c r="A3006" s="1"/>
      <c r="B3006" s="88" t="str">
        <f>IF(Table1[[#This Row],[Posting Date]]&lt;&gt;"",IF(Table1[[#This Row],[Reference Number]]=Q3005,B3005+1,1),"")</f>
        <v/>
      </c>
      <c r="C3006" s="61"/>
      <c r="D3006" s="61"/>
      <c r="E3006" s="218"/>
      <c r="F3006" s="143" t="str">
        <f>IFERROR(IF(VLOOKUP(Table1[[#This Row],[Budget Code Description]],Dimentions!$X$6:$AC$132,2,FALSE)="","",VLOOKUP(Table1[[#This Row],[Budget Code Description]],Dimentions!$X$6:$AC$132,2,FALSE)),"")</f>
        <v/>
      </c>
      <c r="G3006" s="143" t="str">
        <f>IFERROR(VLOOKUP(Table1[[#This Row],[Budget Code Description]],Dimentions!$X$6:$AC$132,3,FALSE),"")</f>
        <v/>
      </c>
      <c r="H3006" s="64" t="str">
        <f>IFERROR(VLOOKUP(Table1[[#This Row],[Account]],Dimentions!$S$6:$V$233,2,FALSE),"")</f>
        <v/>
      </c>
      <c r="I3006" s="62">
        <f>_xlfn.NUMBERVALUE(LEFT(Table1[[#This Row],[Account]],1))</f>
        <v>0</v>
      </c>
      <c r="J3006" s="62" t="str">
        <f>IFERROR(VLOOKUP(Table1[[#This Row],[Budget Code Description]],Table6[#All],7,FALSE),"")</f>
        <v/>
      </c>
      <c r="K3006" s="143" t="str">
        <f>IFERROR(VLOOKUP(Table1[[#This Row],[Budget Code Description]],Table6[#All],8,FALSE),"")</f>
        <v/>
      </c>
      <c r="L3006" s="63"/>
      <c r="M3006" s="65" t="str">
        <f>IFERROR(VLOOKUP(Table1[[#This Row],[Staff ID]],Table2[],2,FALSE),"")</f>
        <v/>
      </c>
      <c r="N3006" s="211" t="str">
        <f>IFERROR(IF(VLOOKUP(Table1[[#This Row],[Budget Code Description]],Dimentions!$X$6:$AC$97,4,FALSE)="","",VLOOKUP(Table1[[#This Row],[Budget Code Description]],Dimentions!$X$6:$AC$97,4,FALSE)),"")</f>
        <v/>
      </c>
      <c r="O3006" s="65" t="str">
        <f>IFERROR(VLOOKUP(Table1[[#This Row],[Vendor ID]],Table549[],2,FALSE),"")</f>
        <v/>
      </c>
      <c r="P3006" s="63"/>
      <c r="Q3006" s="143" t="str">
        <f>IF(Table1[[#This Row],[Posting Date]]&lt;&gt;"",$D$9,"")</f>
        <v/>
      </c>
      <c r="R3006" s="159" t="str">
        <f>IF(Table1[[#This Row],[Posting Date]]&lt;&gt;"",$D$10,"")</f>
        <v/>
      </c>
      <c r="S3006" s="66"/>
      <c r="T3006" s="63"/>
      <c r="U3006" s="67"/>
      <c r="V3006" s="67"/>
      <c r="W3006" s="67" t="str">
        <f t="shared" si="47"/>
        <v/>
      </c>
      <c r="X3006" s="161" t="str">
        <f>IF(E3006="","",(IF(Table1[[#This Row],[Cur]]="USD",Table1[[#This Row],[Cur_Amount Debit]],Table1[[#This Row],[Cur_Amount Debit]]/Table1[[#This Row],[Exchange Rate]])))</f>
        <v/>
      </c>
      <c r="Y3006" s="161" t="str">
        <f>IF(E3006="","",(IF(Table1[[#This Row],[Cur]]="USD",Table1[[#This Row],[Cur_Amount Credit]],Table1[[#This Row],[Cur_Amount Credit]]/ExchangeRate)))</f>
        <v/>
      </c>
      <c r="Z3006" s="203" t="str">
        <f>IF(E3006="","",(Table1[[#This Row],[Debit USD]]-Table1[[#This Row],[Credit USD]]))</f>
        <v/>
      </c>
      <c r="AA3006" s="122"/>
      <c r="AB3006" s="1"/>
      <c r="AC3006" s="15"/>
      <c r="AD3006" s="15" t="str">
        <f>IF(AND(OR(Table1[[#This Row],[Account]]="15030",Table1[[#This Row],[Account]]="15035",Table1[[#This Row],[Account]]="20150"),Table1[[#This Row],[Vendor ID]]=""),1,"")</f>
        <v/>
      </c>
      <c r="AE3006" s="15"/>
      <c r="AF3006" s="15"/>
      <c r="AG3006" s="15"/>
      <c r="AH3006" s="46" t="str">
        <f>IF(Table1[[#This Row],[Posting Date]]&lt;&gt;"","GJ-"&amp;CountryID,"")</f>
        <v/>
      </c>
      <c r="AI3006" s="59" t="str">
        <f>IF(Table1[[#This Row],[Posting Date]]&lt;&gt;"",Table1[[#This Row],[Posting Date]],"")</f>
        <v/>
      </c>
      <c r="AJ3006" s="46"/>
      <c r="AK3006" s="46" t="str">
        <f>IF(Table1[[#This Row],[Description]]&lt;&gt;"",Table1[[#This Row],[Description]],"")</f>
        <v/>
      </c>
      <c r="AL3006" s="46" t="str">
        <f>IF(Table1[[#This Row],[Posting Date]]&lt;&gt;"",Table1[[#This Row],[Reference Number]],"")</f>
        <v/>
      </c>
      <c r="AM3006" s="46" t="str">
        <f>TRIM(Table1[[#This Row],[Line '#]])</f>
        <v/>
      </c>
      <c r="AN3006" s="46" t="str">
        <f>TRIM(Table1[[#This Row],[Account]])</f>
        <v/>
      </c>
      <c r="AO3006" s="46" t="str">
        <f>IF(Table1[[#This Row],[Posting Date]]&lt;&gt;"",$D$5,"")</f>
        <v/>
      </c>
      <c r="AP3006" s="46" t="str">
        <f>TRIM(Table1[[#This Row],[Departments-Prgrams]])</f>
        <v/>
      </c>
      <c r="AQ3006" s="46" t="str">
        <f>TRIM(Table1[[#This Row],[Grant]])</f>
        <v/>
      </c>
      <c r="AR3006" s="46" t="str">
        <f>TRIM(Table1[[#This Row],[Staff ID]])</f>
        <v/>
      </c>
      <c r="AS3006" s="46" t="str">
        <f>IF(TRIM(Table1[[#This Row],[Budget Code]])=0,"",TRIM(Table1[[#This Row],[Budget Code]]))</f>
        <v/>
      </c>
      <c r="AT3006" s="46" t="str">
        <f>IF(Table1[[#This Row],[Line Description]]&lt;&gt;"",Table1[[#This Row],[Line Description]],"")</f>
        <v/>
      </c>
      <c r="AU3006" s="46" t="str">
        <f>IF(Table1[[#This Row],[Cur_Amount Debit]]&gt;0,ROUND(Table1[[#This Row],[Cur_Amount Debit]],2),"")</f>
        <v/>
      </c>
      <c r="AV3006" s="46" t="str">
        <f>IF(Table1[[#This Row],[Cur_Amount Credit]]&gt;0,ROUND(Table1[[#This Row],[Cur_Amount Credit]],2),"")</f>
        <v/>
      </c>
      <c r="AW3006" s="46" t="str">
        <f>LEFT(Table1[[#This Row],[Cur]],3)</f>
        <v/>
      </c>
      <c r="AX3006" s="59"/>
      <c r="AY3006" s="46"/>
      <c r="AZ3006" s="46" t="str">
        <f>IF(Table1[[#This Row],[Cur]]&lt;&gt;"",IF(Table1[[#This Row],[Cur]]="USD","",ExchangeRate),"")</f>
        <v/>
      </c>
      <c r="BA3006" s="46" t="str">
        <f>IF(Table1[[#This Row],[Grant]]&lt;&gt;"",VLOOKUP(Table1[[#This Row],[Grant]],Grants!B:D,3),"")</f>
        <v/>
      </c>
      <c r="BB3006" s="46" t="str">
        <f>TRIM(Table1[[#This Row],[Vendor ID]])</f>
        <v/>
      </c>
      <c r="BC3006">
        <f>IF(Table1[[#This Row],[Reference Number]]=Q3005,BC3005,BC3005+1)</f>
        <v>2</v>
      </c>
    </row>
    <row r="3007" spans="1:55" ht="11.25" hidden="1" customHeight="1">
      <c r="A3007" s="1"/>
      <c r="B3007" s="88" t="str">
        <f>IF(Table1[[#This Row],[Posting Date]]&lt;&gt;"",IF(Table1[[#This Row],[Reference Number]]=Q3006,B3006+1,1),"")</f>
        <v/>
      </c>
      <c r="C3007" s="61"/>
      <c r="D3007" s="61"/>
      <c r="E3007" s="218"/>
      <c r="F3007" s="143" t="str">
        <f>IFERROR(IF(VLOOKUP(Table1[[#This Row],[Budget Code Description]],Dimentions!$X$6:$AC$132,2,FALSE)="","",VLOOKUP(Table1[[#This Row],[Budget Code Description]],Dimentions!$X$6:$AC$132,2,FALSE)),"")</f>
        <v/>
      </c>
      <c r="G3007" s="143" t="str">
        <f>IFERROR(VLOOKUP(Table1[[#This Row],[Budget Code Description]],Dimentions!$X$6:$AC$132,3,FALSE),"")</f>
        <v/>
      </c>
      <c r="H3007" s="64" t="str">
        <f>IFERROR(VLOOKUP(Table1[[#This Row],[Account]],Dimentions!$S$6:$V$233,2,FALSE),"")</f>
        <v/>
      </c>
      <c r="I3007" s="62">
        <f>_xlfn.NUMBERVALUE(LEFT(Table1[[#This Row],[Account]],1))</f>
        <v>0</v>
      </c>
      <c r="J3007" s="62" t="str">
        <f>IFERROR(VLOOKUP(Table1[[#This Row],[Budget Code Description]],Table6[#All],7,FALSE),"")</f>
        <v/>
      </c>
      <c r="K3007" s="143" t="str">
        <f>IFERROR(VLOOKUP(Table1[[#This Row],[Budget Code Description]],Table6[#All],8,FALSE),"")</f>
        <v/>
      </c>
      <c r="L3007" s="63"/>
      <c r="M3007" s="65" t="str">
        <f>IFERROR(VLOOKUP(Table1[[#This Row],[Staff ID]],Table2[],2,FALSE),"")</f>
        <v/>
      </c>
      <c r="N3007" s="211" t="str">
        <f>IFERROR(IF(VLOOKUP(Table1[[#This Row],[Budget Code Description]],Dimentions!$X$6:$AC$97,4,FALSE)="","",VLOOKUP(Table1[[#This Row],[Budget Code Description]],Dimentions!$X$6:$AC$97,4,FALSE)),"")</f>
        <v/>
      </c>
      <c r="O3007" s="65" t="str">
        <f>IFERROR(VLOOKUP(Table1[[#This Row],[Vendor ID]],Table549[],2,FALSE),"")</f>
        <v/>
      </c>
      <c r="P3007" s="63"/>
      <c r="Q3007" s="143" t="str">
        <f>IF(Table1[[#This Row],[Posting Date]]&lt;&gt;"",$D$9,"")</f>
        <v/>
      </c>
      <c r="R3007" s="159" t="str">
        <f>IF(Table1[[#This Row],[Posting Date]]&lt;&gt;"",$D$10,"")</f>
        <v/>
      </c>
      <c r="S3007" s="66"/>
      <c r="T3007" s="63"/>
      <c r="U3007" s="67"/>
      <c r="V3007" s="67"/>
      <c r="W3007" s="67" t="str">
        <f t="shared" si="47"/>
        <v/>
      </c>
      <c r="X3007" s="161" t="str">
        <f>IF(E3007="","",(IF(Table1[[#This Row],[Cur]]="USD",Table1[[#This Row],[Cur_Amount Debit]],Table1[[#This Row],[Cur_Amount Debit]]/Table1[[#This Row],[Exchange Rate]])))</f>
        <v/>
      </c>
      <c r="Y3007" s="161" t="str">
        <f>IF(E3007="","",(IF(Table1[[#This Row],[Cur]]="USD",Table1[[#This Row],[Cur_Amount Credit]],Table1[[#This Row],[Cur_Amount Credit]]/ExchangeRate)))</f>
        <v/>
      </c>
      <c r="Z3007" s="203" t="str">
        <f>IF(E3007="","",(Table1[[#This Row],[Debit USD]]-Table1[[#This Row],[Credit USD]]))</f>
        <v/>
      </c>
      <c r="AA3007" s="122"/>
      <c r="AB3007" s="1"/>
      <c r="AC3007" s="15"/>
      <c r="AD3007" s="15" t="str">
        <f>IF(AND(OR(Table1[[#This Row],[Account]]="15030",Table1[[#This Row],[Account]]="15035",Table1[[#This Row],[Account]]="20150"),Table1[[#This Row],[Vendor ID]]=""),1,"")</f>
        <v/>
      </c>
      <c r="AE3007" s="15"/>
      <c r="AF3007" s="15"/>
      <c r="AG3007" s="15"/>
      <c r="AH3007" s="46" t="str">
        <f>IF(Table1[[#This Row],[Posting Date]]&lt;&gt;"","GJ-"&amp;CountryID,"")</f>
        <v/>
      </c>
      <c r="AI3007" s="59" t="str">
        <f>IF(Table1[[#This Row],[Posting Date]]&lt;&gt;"",Table1[[#This Row],[Posting Date]],"")</f>
        <v/>
      </c>
      <c r="AJ3007" s="46"/>
      <c r="AK3007" s="46" t="str">
        <f>IF(Table1[[#This Row],[Description]]&lt;&gt;"",Table1[[#This Row],[Description]],"")</f>
        <v/>
      </c>
      <c r="AL3007" s="46" t="str">
        <f>IF(Table1[[#This Row],[Posting Date]]&lt;&gt;"",Table1[[#This Row],[Reference Number]],"")</f>
        <v/>
      </c>
      <c r="AM3007" s="46" t="str">
        <f>TRIM(Table1[[#This Row],[Line '#]])</f>
        <v/>
      </c>
      <c r="AN3007" s="46" t="str">
        <f>TRIM(Table1[[#This Row],[Account]])</f>
        <v/>
      </c>
      <c r="AO3007" s="46" t="str">
        <f>IF(Table1[[#This Row],[Posting Date]]&lt;&gt;"",$D$5,"")</f>
        <v/>
      </c>
      <c r="AP3007" s="46" t="str">
        <f>TRIM(Table1[[#This Row],[Departments-Prgrams]])</f>
        <v/>
      </c>
      <c r="AQ3007" s="46" t="str">
        <f>TRIM(Table1[[#This Row],[Grant]])</f>
        <v/>
      </c>
      <c r="AR3007" s="46" t="str">
        <f>TRIM(Table1[[#This Row],[Staff ID]])</f>
        <v/>
      </c>
      <c r="AS3007" s="46" t="str">
        <f>IF(TRIM(Table1[[#This Row],[Budget Code]])=0,"",TRIM(Table1[[#This Row],[Budget Code]]))</f>
        <v/>
      </c>
      <c r="AT3007" s="46" t="str">
        <f>IF(Table1[[#This Row],[Line Description]]&lt;&gt;"",Table1[[#This Row],[Line Description]],"")</f>
        <v/>
      </c>
      <c r="AU3007" s="46" t="str">
        <f>IF(Table1[[#This Row],[Cur_Amount Debit]]&gt;0,ROUND(Table1[[#This Row],[Cur_Amount Debit]],2),"")</f>
        <v/>
      </c>
      <c r="AV3007" s="46" t="str">
        <f>IF(Table1[[#This Row],[Cur_Amount Credit]]&gt;0,ROUND(Table1[[#This Row],[Cur_Amount Credit]],2),"")</f>
        <v/>
      </c>
      <c r="AW3007" s="46" t="str">
        <f>LEFT(Table1[[#This Row],[Cur]],3)</f>
        <v/>
      </c>
      <c r="AX3007" s="59"/>
      <c r="AY3007" s="46"/>
      <c r="AZ3007" s="46" t="str">
        <f>IF(Table1[[#This Row],[Cur]]&lt;&gt;"",IF(Table1[[#This Row],[Cur]]="USD","",ExchangeRate),"")</f>
        <v/>
      </c>
      <c r="BA3007" s="46" t="str">
        <f>IF(Table1[[#This Row],[Grant]]&lt;&gt;"",VLOOKUP(Table1[[#This Row],[Grant]],Grants!B:D,3),"")</f>
        <v/>
      </c>
      <c r="BB3007" s="46" t="str">
        <f>TRIM(Table1[[#This Row],[Vendor ID]])</f>
        <v/>
      </c>
      <c r="BC3007">
        <f>IF(Table1[[#This Row],[Reference Number]]=Q3006,BC3006,BC3006+1)</f>
        <v>2</v>
      </c>
    </row>
    <row r="3008" spans="1:55" ht="11.25" hidden="1" customHeight="1">
      <c r="A3008" s="1"/>
      <c r="B3008" s="88" t="str">
        <f>IF(Table1[[#This Row],[Posting Date]]&lt;&gt;"",IF(Table1[[#This Row],[Reference Number]]=Q3007,B3007+1,1),"")</f>
        <v/>
      </c>
      <c r="C3008" s="61"/>
      <c r="D3008" s="61"/>
      <c r="E3008" s="218"/>
      <c r="F3008" s="143" t="str">
        <f>IFERROR(IF(VLOOKUP(Table1[[#This Row],[Budget Code Description]],Dimentions!$X$6:$AC$132,2,FALSE)="","",VLOOKUP(Table1[[#This Row],[Budget Code Description]],Dimentions!$X$6:$AC$132,2,FALSE)),"")</f>
        <v/>
      </c>
      <c r="G3008" s="143" t="str">
        <f>IFERROR(VLOOKUP(Table1[[#This Row],[Budget Code Description]],Dimentions!$X$6:$AC$132,3,FALSE),"")</f>
        <v/>
      </c>
      <c r="H3008" s="64" t="str">
        <f>IFERROR(VLOOKUP(Table1[[#This Row],[Account]],Dimentions!$S$6:$V$233,2,FALSE),"")</f>
        <v/>
      </c>
      <c r="I3008" s="62">
        <f>_xlfn.NUMBERVALUE(LEFT(Table1[[#This Row],[Account]],1))</f>
        <v>0</v>
      </c>
      <c r="J3008" s="62" t="str">
        <f>IFERROR(VLOOKUP(Table1[[#This Row],[Budget Code Description]],Table6[#All],7,FALSE),"")</f>
        <v/>
      </c>
      <c r="K3008" s="143" t="str">
        <f>IFERROR(VLOOKUP(Table1[[#This Row],[Budget Code Description]],Table6[#All],8,FALSE),"")</f>
        <v/>
      </c>
      <c r="L3008" s="63"/>
      <c r="M3008" s="65" t="str">
        <f>IFERROR(VLOOKUP(Table1[[#This Row],[Staff ID]],Table2[],2,FALSE),"")</f>
        <v/>
      </c>
      <c r="N3008" s="211" t="str">
        <f>IFERROR(IF(VLOOKUP(Table1[[#This Row],[Budget Code Description]],Dimentions!$X$6:$AC$97,4,FALSE)="","",VLOOKUP(Table1[[#This Row],[Budget Code Description]],Dimentions!$X$6:$AC$97,4,FALSE)),"")</f>
        <v/>
      </c>
      <c r="O3008" s="65" t="str">
        <f>IFERROR(VLOOKUP(Table1[[#This Row],[Vendor ID]],Table549[],2,FALSE),"")</f>
        <v/>
      </c>
      <c r="P3008" s="63"/>
      <c r="Q3008" s="143" t="str">
        <f>IF(Table1[[#This Row],[Posting Date]]&lt;&gt;"",$D$9,"")</f>
        <v/>
      </c>
      <c r="R3008" s="159" t="str">
        <f>IF(Table1[[#This Row],[Posting Date]]&lt;&gt;"",$D$10,"")</f>
        <v/>
      </c>
      <c r="S3008" s="66"/>
      <c r="T3008" s="63"/>
      <c r="U3008" s="67"/>
      <c r="V3008" s="67"/>
      <c r="W3008" s="67" t="str">
        <f t="shared" si="47"/>
        <v/>
      </c>
      <c r="X3008" s="161" t="str">
        <f>IF(E3008="","",(IF(Table1[[#This Row],[Cur]]="USD",Table1[[#This Row],[Cur_Amount Debit]],Table1[[#This Row],[Cur_Amount Debit]]/Table1[[#This Row],[Exchange Rate]])))</f>
        <v/>
      </c>
      <c r="Y3008" s="161" t="str">
        <f>IF(E3008="","",(IF(Table1[[#This Row],[Cur]]="USD",Table1[[#This Row],[Cur_Amount Credit]],Table1[[#This Row],[Cur_Amount Credit]]/ExchangeRate)))</f>
        <v/>
      </c>
      <c r="Z3008" s="203" t="str">
        <f>IF(E3008="","",(Table1[[#This Row],[Debit USD]]-Table1[[#This Row],[Credit USD]]))</f>
        <v/>
      </c>
      <c r="AA3008" s="122"/>
      <c r="AB3008" s="1"/>
      <c r="AC3008" s="15"/>
      <c r="AD3008" s="15" t="str">
        <f>IF(AND(OR(Table1[[#This Row],[Account]]="15030",Table1[[#This Row],[Account]]="15035",Table1[[#This Row],[Account]]="20150"),Table1[[#This Row],[Vendor ID]]=""),1,"")</f>
        <v/>
      </c>
      <c r="AE3008" s="15"/>
      <c r="AF3008" s="15"/>
      <c r="AG3008" s="15"/>
      <c r="AH3008" s="46" t="str">
        <f>IF(Table1[[#This Row],[Posting Date]]&lt;&gt;"","GJ-"&amp;CountryID,"")</f>
        <v/>
      </c>
      <c r="AI3008" s="59" t="str">
        <f>IF(Table1[[#This Row],[Posting Date]]&lt;&gt;"",Table1[[#This Row],[Posting Date]],"")</f>
        <v/>
      </c>
      <c r="AJ3008" s="46"/>
      <c r="AK3008" s="46" t="str">
        <f>IF(Table1[[#This Row],[Description]]&lt;&gt;"",Table1[[#This Row],[Description]],"")</f>
        <v/>
      </c>
      <c r="AL3008" s="46" t="str">
        <f>IF(Table1[[#This Row],[Posting Date]]&lt;&gt;"",Table1[[#This Row],[Reference Number]],"")</f>
        <v/>
      </c>
      <c r="AM3008" s="46" t="str">
        <f>TRIM(Table1[[#This Row],[Line '#]])</f>
        <v/>
      </c>
      <c r="AN3008" s="46" t="str">
        <f>TRIM(Table1[[#This Row],[Account]])</f>
        <v/>
      </c>
      <c r="AO3008" s="46" t="str">
        <f>IF(Table1[[#This Row],[Posting Date]]&lt;&gt;"",$D$5,"")</f>
        <v/>
      </c>
      <c r="AP3008" s="46" t="str">
        <f>TRIM(Table1[[#This Row],[Departments-Prgrams]])</f>
        <v/>
      </c>
      <c r="AQ3008" s="46" t="str">
        <f>TRIM(Table1[[#This Row],[Grant]])</f>
        <v/>
      </c>
      <c r="AR3008" s="46" t="str">
        <f>TRIM(Table1[[#This Row],[Staff ID]])</f>
        <v/>
      </c>
      <c r="AS3008" s="46" t="str">
        <f>IF(TRIM(Table1[[#This Row],[Budget Code]])=0,"",TRIM(Table1[[#This Row],[Budget Code]]))</f>
        <v/>
      </c>
      <c r="AT3008" s="46" t="str">
        <f>IF(Table1[[#This Row],[Line Description]]&lt;&gt;"",Table1[[#This Row],[Line Description]],"")</f>
        <v/>
      </c>
      <c r="AU3008" s="46" t="str">
        <f>IF(Table1[[#This Row],[Cur_Amount Debit]]&gt;0,ROUND(Table1[[#This Row],[Cur_Amount Debit]],2),"")</f>
        <v/>
      </c>
      <c r="AV3008" s="46" t="str">
        <f>IF(Table1[[#This Row],[Cur_Amount Credit]]&gt;0,ROUND(Table1[[#This Row],[Cur_Amount Credit]],2),"")</f>
        <v/>
      </c>
      <c r="AW3008" s="46" t="str">
        <f>LEFT(Table1[[#This Row],[Cur]],3)</f>
        <v/>
      </c>
      <c r="AX3008" s="59"/>
      <c r="AY3008" s="46"/>
      <c r="AZ3008" s="46" t="str">
        <f>IF(Table1[[#This Row],[Cur]]&lt;&gt;"",IF(Table1[[#This Row],[Cur]]="USD","",ExchangeRate),"")</f>
        <v/>
      </c>
      <c r="BA3008" s="46" t="str">
        <f>IF(Table1[[#This Row],[Grant]]&lt;&gt;"",VLOOKUP(Table1[[#This Row],[Grant]],Grants!B:D,3),"")</f>
        <v/>
      </c>
      <c r="BB3008" s="46" t="str">
        <f>TRIM(Table1[[#This Row],[Vendor ID]])</f>
        <v/>
      </c>
      <c r="BC3008">
        <f>IF(Table1[[#This Row],[Reference Number]]=Q3007,BC3007,BC3007+1)</f>
        <v>2</v>
      </c>
    </row>
    <row r="3009" spans="1:55" ht="11.25" hidden="1" customHeight="1">
      <c r="A3009" s="1"/>
      <c r="B3009" s="88" t="str">
        <f>IF(Table1[[#This Row],[Posting Date]]&lt;&gt;"",IF(Table1[[#This Row],[Reference Number]]=Q3008,B3008+1,1),"")</f>
        <v/>
      </c>
      <c r="C3009" s="61"/>
      <c r="D3009" s="61"/>
      <c r="E3009" s="218"/>
      <c r="F3009" s="143" t="str">
        <f>IFERROR(IF(VLOOKUP(Table1[[#This Row],[Budget Code Description]],Dimentions!$X$6:$AC$132,2,FALSE)="","",VLOOKUP(Table1[[#This Row],[Budget Code Description]],Dimentions!$X$6:$AC$132,2,FALSE)),"")</f>
        <v/>
      </c>
      <c r="G3009" s="143" t="str">
        <f>IFERROR(VLOOKUP(Table1[[#This Row],[Budget Code Description]],Dimentions!$X$6:$AC$132,3,FALSE),"")</f>
        <v/>
      </c>
      <c r="H3009" s="64" t="str">
        <f>IFERROR(VLOOKUP(Table1[[#This Row],[Account]],Dimentions!$S$6:$V$233,2,FALSE),"")</f>
        <v/>
      </c>
      <c r="I3009" s="62">
        <f>_xlfn.NUMBERVALUE(LEFT(Table1[[#This Row],[Account]],1))</f>
        <v>0</v>
      </c>
      <c r="J3009" s="62" t="str">
        <f>IFERROR(VLOOKUP(Table1[[#This Row],[Budget Code Description]],Table6[#All],7,FALSE),"")</f>
        <v/>
      </c>
      <c r="K3009" s="143" t="str">
        <f>IFERROR(VLOOKUP(Table1[[#This Row],[Budget Code Description]],Table6[#All],8,FALSE),"")</f>
        <v/>
      </c>
      <c r="L3009" s="63"/>
      <c r="M3009" s="65" t="str">
        <f>IFERROR(VLOOKUP(Table1[[#This Row],[Staff ID]],Table2[],2,FALSE),"")</f>
        <v/>
      </c>
      <c r="N3009" s="211" t="str">
        <f>IFERROR(IF(VLOOKUP(Table1[[#This Row],[Budget Code Description]],Dimentions!$X$6:$AC$97,4,FALSE)="","",VLOOKUP(Table1[[#This Row],[Budget Code Description]],Dimentions!$X$6:$AC$97,4,FALSE)),"")</f>
        <v/>
      </c>
      <c r="O3009" s="65" t="str">
        <f>IFERROR(VLOOKUP(Table1[[#This Row],[Vendor ID]],Table549[],2,FALSE),"")</f>
        <v/>
      </c>
      <c r="P3009" s="63"/>
      <c r="Q3009" s="143" t="str">
        <f>IF(Table1[[#This Row],[Posting Date]]&lt;&gt;"",$D$9,"")</f>
        <v/>
      </c>
      <c r="R3009" s="159" t="str">
        <f>IF(Table1[[#This Row],[Posting Date]]&lt;&gt;"",$D$10,"")</f>
        <v/>
      </c>
      <c r="S3009" s="66"/>
      <c r="T3009" s="63"/>
      <c r="U3009" s="67"/>
      <c r="V3009" s="67"/>
      <c r="W3009" s="67" t="str">
        <f t="shared" si="47"/>
        <v/>
      </c>
      <c r="X3009" s="161" t="str">
        <f>IF(E3009="","",(IF(Table1[[#This Row],[Cur]]="USD",Table1[[#This Row],[Cur_Amount Debit]],Table1[[#This Row],[Cur_Amount Debit]]/Table1[[#This Row],[Exchange Rate]])))</f>
        <v/>
      </c>
      <c r="Y3009" s="161" t="str">
        <f>IF(E3009="","",(IF(Table1[[#This Row],[Cur]]="USD",Table1[[#This Row],[Cur_Amount Credit]],Table1[[#This Row],[Cur_Amount Credit]]/ExchangeRate)))</f>
        <v/>
      </c>
      <c r="Z3009" s="203" t="str">
        <f>IF(E3009="","",(Table1[[#This Row],[Debit USD]]-Table1[[#This Row],[Credit USD]]))</f>
        <v/>
      </c>
      <c r="AA3009" s="122"/>
      <c r="AB3009" s="1"/>
      <c r="AC3009" s="15"/>
      <c r="AD3009" s="15" t="str">
        <f>IF(AND(OR(Table1[[#This Row],[Account]]="15030",Table1[[#This Row],[Account]]="15035",Table1[[#This Row],[Account]]="20150"),Table1[[#This Row],[Vendor ID]]=""),1,"")</f>
        <v/>
      </c>
      <c r="AE3009" s="15"/>
      <c r="AF3009" s="15"/>
      <c r="AG3009" s="15"/>
      <c r="AH3009" s="46" t="str">
        <f>IF(Table1[[#This Row],[Posting Date]]&lt;&gt;"","GJ-"&amp;CountryID,"")</f>
        <v/>
      </c>
      <c r="AI3009" s="59" t="str">
        <f>IF(Table1[[#This Row],[Posting Date]]&lt;&gt;"",Table1[[#This Row],[Posting Date]],"")</f>
        <v/>
      </c>
      <c r="AJ3009" s="46"/>
      <c r="AK3009" s="46" t="str">
        <f>IF(Table1[[#This Row],[Description]]&lt;&gt;"",Table1[[#This Row],[Description]],"")</f>
        <v/>
      </c>
      <c r="AL3009" s="46" t="str">
        <f>IF(Table1[[#This Row],[Posting Date]]&lt;&gt;"",Table1[[#This Row],[Reference Number]],"")</f>
        <v/>
      </c>
      <c r="AM3009" s="46" t="str">
        <f>TRIM(Table1[[#This Row],[Line '#]])</f>
        <v/>
      </c>
      <c r="AN3009" s="46" t="str">
        <f>TRIM(Table1[[#This Row],[Account]])</f>
        <v/>
      </c>
      <c r="AO3009" s="46" t="str">
        <f>IF(Table1[[#This Row],[Posting Date]]&lt;&gt;"",$D$5,"")</f>
        <v/>
      </c>
      <c r="AP3009" s="46" t="str">
        <f>TRIM(Table1[[#This Row],[Departments-Prgrams]])</f>
        <v/>
      </c>
      <c r="AQ3009" s="46" t="str">
        <f>TRIM(Table1[[#This Row],[Grant]])</f>
        <v/>
      </c>
      <c r="AR3009" s="46" t="str">
        <f>TRIM(Table1[[#This Row],[Staff ID]])</f>
        <v/>
      </c>
      <c r="AS3009" s="46" t="str">
        <f>IF(TRIM(Table1[[#This Row],[Budget Code]])=0,"",TRIM(Table1[[#This Row],[Budget Code]]))</f>
        <v/>
      </c>
      <c r="AT3009" s="46" t="str">
        <f>IF(Table1[[#This Row],[Line Description]]&lt;&gt;"",Table1[[#This Row],[Line Description]],"")</f>
        <v/>
      </c>
      <c r="AU3009" s="46" t="str">
        <f>IF(Table1[[#This Row],[Cur_Amount Debit]]&gt;0,ROUND(Table1[[#This Row],[Cur_Amount Debit]],2),"")</f>
        <v/>
      </c>
      <c r="AV3009" s="46" t="str">
        <f>IF(Table1[[#This Row],[Cur_Amount Credit]]&gt;0,ROUND(Table1[[#This Row],[Cur_Amount Credit]],2),"")</f>
        <v/>
      </c>
      <c r="AW3009" s="46" t="str">
        <f>LEFT(Table1[[#This Row],[Cur]],3)</f>
        <v/>
      </c>
      <c r="AX3009" s="59"/>
      <c r="AY3009" s="46"/>
      <c r="AZ3009" s="46" t="str">
        <f>IF(Table1[[#This Row],[Cur]]&lt;&gt;"",IF(Table1[[#This Row],[Cur]]="USD","",ExchangeRate),"")</f>
        <v/>
      </c>
      <c r="BA3009" s="46" t="str">
        <f>IF(Table1[[#This Row],[Grant]]&lt;&gt;"",VLOOKUP(Table1[[#This Row],[Grant]],Grants!B:D,3),"")</f>
        <v/>
      </c>
      <c r="BB3009" s="46" t="str">
        <f>TRIM(Table1[[#This Row],[Vendor ID]])</f>
        <v/>
      </c>
      <c r="BC3009">
        <f>IF(Table1[[#This Row],[Reference Number]]=Q3008,BC3008,BC3008+1)</f>
        <v>2</v>
      </c>
    </row>
    <row r="3010" spans="1:55" ht="11.25" hidden="1" customHeight="1">
      <c r="A3010" s="1"/>
      <c r="B3010" s="88" t="str">
        <f>IF(Table1[[#This Row],[Posting Date]]&lt;&gt;"",IF(Table1[[#This Row],[Reference Number]]=Q3009,B3009+1,1),"")</f>
        <v/>
      </c>
      <c r="C3010" s="61"/>
      <c r="D3010" s="61"/>
      <c r="E3010" s="218"/>
      <c r="F3010" s="143" t="str">
        <f>IFERROR(IF(VLOOKUP(Table1[[#This Row],[Budget Code Description]],Dimentions!$X$6:$AC$132,2,FALSE)="","",VLOOKUP(Table1[[#This Row],[Budget Code Description]],Dimentions!$X$6:$AC$132,2,FALSE)),"")</f>
        <v/>
      </c>
      <c r="G3010" s="143" t="str">
        <f>IFERROR(VLOOKUP(Table1[[#This Row],[Budget Code Description]],Dimentions!$X$6:$AC$132,3,FALSE),"")</f>
        <v/>
      </c>
      <c r="H3010" s="64" t="str">
        <f>IFERROR(VLOOKUP(Table1[[#This Row],[Account]],Dimentions!$S$6:$V$233,2,FALSE),"")</f>
        <v/>
      </c>
      <c r="I3010" s="62">
        <f>_xlfn.NUMBERVALUE(LEFT(Table1[[#This Row],[Account]],1))</f>
        <v>0</v>
      </c>
      <c r="J3010" s="62" t="str">
        <f>IFERROR(VLOOKUP(Table1[[#This Row],[Budget Code Description]],Table6[#All],7,FALSE),"")</f>
        <v/>
      </c>
      <c r="K3010" s="143" t="str">
        <f>IFERROR(VLOOKUP(Table1[[#This Row],[Budget Code Description]],Table6[#All],8,FALSE),"")</f>
        <v/>
      </c>
      <c r="L3010" s="63"/>
      <c r="M3010" s="65" t="str">
        <f>IFERROR(VLOOKUP(Table1[[#This Row],[Staff ID]],Table2[],2,FALSE),"")</f>
        <v/>
      </c>
      <c r="N3010" s="211" t="str">
        <f>IFERROR(IF(VLOOKUP(Table1[[#This Row],[Budget Code Description]],Dimentions!$X$6:$AC$97,4,FALSE)="","",VLOOKUP(Table1[[#This Row],[Budget Code Description]],Dimentions!$X$6:$AC$97,4,FALSE)),"")</f>
        <v/>
      </c>
      <c r="O3010" s="65" t="str">
        <f>IFERROR(VLOOKUP(Table1[[#This Row],[Vendor ID]],Table549[],2,FALSE),"")</f>
        <v/>
      </c>
      <c r="P3010" s="63"/>
      <c r="Q3010" s="143" t="str">
        <f>IF(Table1[[#This Row],[Posting Date]]&lt;&gt;"",$D$9,"")</f>
        <v/>
      </c>
      <c r="R3010" s="159" t="str">
        <f>IF(Table1[[#This Row],[Posting Date]]&lt;&gt;"",$D$10,"")</f>
        <v/>
      </c>
      <c r="S3010" s="66"/>
      <c r="T3010" s="63"/>
      <c r="U3010" s="67"/>
      <c r="V3010" s="67"/>
      <c r="W3010" s="67" t="str">
        <f t="shared" si="47"/>
        <v/>
      </c>
      <c r="X3010" s="161" t="str">
        <f>IF(E3010="","",(IF(Table1[[#This Row],[Cur]]="USD",Table1[[#This Row],[Cur_Amount Debit]],Table1[[#This Row],[Cur_Amount Debit]]/Table1[[#This Row],[Exchange Rate]])))</f>
        <v/>
      </c>
      <c r="Y3010" s="161" t="str">
        <f>IF(E3010="","",(IF(Table1[[#This Row],[Cur]]="USD",Table1[[#This Row],[Cur_Amount Credit]],Table1[[#This Row],[Cur_Amount Credit]]/ExchangeRate)))</f>
        <v/>
      </c>
      <c r="Z3010" s="203" t="str">
        <f>IF(E3010="","",(Table1[[#This Row],[Debit USD]]-Table1[[#This Row],[Credit USD]]))</f>
        <v/>
      </c>
      <c r="AA3010" s="122"/>
      <c r="AB3010" s="1"/>
      <c r="AC3010" s="15"/>
      <c r="AD3010" s="15" t="str">
        <f>IF(AND(OR(Table1[[#This Row],[Account]]="15030",Table1[[#This Row],[Account]]="15035",Table1[[#This Row],[Account]]="20150"),Table1[[#This Row],[Vendor ID]]=""),1,"")</f>
        <v/>
      </c>
      <c r="AE3010" s="15"/>
      <c r="AF3010" s="15"/>
      <c r="AG3010" s="15"/>
      <c r="AH3010" s="46" t="str">
        <f>IF(Table1[[#This Row],[Posting Date]]&lt;&gt;"","GJ-"&amp;CountryID,"")</f>
        <v/>
      </c>
      <c r="AI3010" s="59" t="str">
        <f>IF(Table1[[#This Row],[Posting Date]]&lt;&gt;"",Table1[[#This Row],[Posting Date]],"")</f>
        <v/>
      </c>
      <c r="AJ3010" s="46"/>
      <c r="AK3010" s="46" t="str">
        <f>IF(Table1[[#This Row],[Description]]&lt;&gt;"",Table1[[#This Row],[Description]],"")</f>
        <v/>
      </c>
      <c r="AL3010" s="46" t="str">
        <f>IF(Table1[[#This Row],[Posting Date]]&lt;&gt;"",Table1[[#This Row],[Reference Number]],"")</f>
        <v/>
      </c>
      <c r="AM3010" s="46" t="str">
        <f>TRIM(Table1[[#This Row],[Line '#]])</f>
        <v/>
      </c>
      <c r="AN3010" s="46" t="str">
        <f>TRIM(Table1[[#This Row],[Account]])</f>
        <v/>
      </c>
      <c r="AO3010" s="46" t="str">
        <f>IF(Table1[[#This Row],[Posting Date]]&lt;&gt;"",$D$5,"")</f>
        <v/>
      </c>
      <c r="AP3010" s="46" t="str">
        <f>TRIM(Table1[[#This Row],[Departments-Prgrams]])</f>
        <v/>
      </c>
      <c r="AQ3010" s="46" t="str">
        <f>TRIM(Table1[[#This Row],[Grant]])</f>
        <v/>
      </c>
      <c r="AR3010" s="46" t="str">
        <f>TRIM(Table1[[#This Row],[Staff ID]])</f>
        <v/>
      </c>
      <c r="AS3010" s="46" t="str">
        <f>IF(TRIM(Table1[[#This Row],[Budget Code]])=0,"",TRIM(Table1[[#This Row],[Budget Code]]))</f>
        <v/>
      </c>
      <c r="AT3010" s="46" t="str">
        <f>IF(Table1[[#This Row],[Line Description]]&lt;&gt;"",Table1[[#This Row],[Line Description]],"")</f>
        <v/>
      </c>
      <c r="AU3010" s="46" t="str">
        <f>IF(Table1[[#This Row],[Cur_Amount Debit]]&gt;0,ROUND(Table1[[#This Row],[Cur_Amount Debit]],2),"")</f>
        <v/>
      </c>
      <c r="AV3010" s="46" t="str">
        <f>IF(Table1[[#This Row],[Cur_Amount Credit]]&gt;0,ROUND(Table1[[#This Row],[Cur_Amount Credit]],2),"")</f>
        <v/>
      </c>
      <c r="AW3010" s="46" t="str">
        <f>LEFT(Table1[[#This Row],[Cur]],3)</f>
        <v/>
      </c>
      <c r="AX3010" s="59"/>
      <c r="AY3010" s="46"/>
      <c r="AZ3010" s="46" t="str">
        <f>IF(Table1[[#This Row],[Cur]]&lt;&gt;"",IF(Table1[[#This Row],[Cur]]="USD","",ExchangeRate),"")</f>
        <v/>
      </c>
      <c r="BA3010" s="46" t="str">
        <f>IF(Table1[[#This Row],[Grant]]&lt;&gt;"",VLOOKUP(Table1[[#This Row],[Grant]],Grants!B:D,3),"")</f>
        <v/>
      </c>
      <c r="BB3010" s="46" t="str">
        <f>TRIM(Table1[[#This Row],[Vendor ID]])</f>
        <v/>
      </c>
      <c r="BC3010">
        <f>IF(Table1[[#This Row],[Reference Number]]=Q3009,BC3009,BC3009+1)</f>
        <v>2</v>
      </c>
    </row>
    <row r="3011" spans="1:55" ht="11.25" hidden="1" customHeight="1">
      <c r="A3011" s="1"/>
      <c r="B3011" s="88" t="str">
        <f>IF(Table1[[#This Row],[Posting Date]]&lt;&gt;"",IF(Table1[[#This Row],[Reference Number]]=Q3010,B3010+1,1),"")</f>
        <v/>
      </c>
      <c r="C3011" s="61"/>
      <c r="D3011" s="61"/>
      <c r="E3011" s="218"/>
      <c r="F3011" s="143" t="str">
        <f>IFERROR(IF(VLOOKUP(Table1[[#This Row],[Budget Code Description]],Dimentions!$X$6:$AC$132,2,FALSE)="","",VLOOKUP(Table1[[#This Row],[Budget Code Description]],Dimentions!$X$6:$AC$132,2,FALSE)),"")</f>
        <v/>
      </c>
      <c r="G3011" s="143" t="str">
        <f>IFERROR(VLOOKUP(Table1[[#This Row],[Budget Code Description]],Dimentions!$X$6:$AC$132,3,FALSE),"")</f>
        <v/>
      </c>
      <c r="H3011" s="64" t="str">
        <f>IFERROR(VLOOKUP(Table1[[#This Row],[Account]],Dimentions!$S$6:$V$233,2,FALSE),"")</f>
        <v/>
      </c>
      <c r="I3011" s="62">
        <f>_xlfn.NUMBERVALUE(LEFT(Table1[[#This Row],[Account]],1))</f>
        <v>0</v>
      </c>
      <c r="J3011" s="62" t="str">
        <f>IFERROR(VLOOKUP(Table1[[#This Row],[Budget Code Description]],Table6[#All],7,FALSE),"")</f>
        <v/>
      </c>
      <c r="K3011" s="143" t="str">
        <f>IFERROR(VLOOKUP(Table1[[#This Row],[Budget Code Description]],Table6[#All],8,FALSE),"")</f>
        <v/>
      </c>
      <c r="L3011" s="63"/>
      <c r="M3011" s="65" t="str">
        <f>IFERROR(VLOOKUP(Table1[[#This Row],[Staff ID]],Table2[],2,FALSE),"")</f>
        <v/>
      </c>
      <c r="N3011" s="211" t="str">
        <f>IFERROR(IF(VLOOKUP(Table1[[#This Row],[Budget Code Description]],Dimentions!$X$6:$AC$97,4,FALSE)="","",VLOOKUP(Table1[[#This Row],[Budget Code Description]],Dimentions!$X$6:$AC$97,4,FALSE)),"")</f>
        <v/>
      </c>
      <c r="O3011" s="65" t="str">
        <f>IFERROR(VLOOKUP(Table1[[#This Row],[Vendor ID]],Table549[],2,FALSE),"")</f>
        <v/>
      </c>
      <c r="P3011" s="63"/>
      <c r="Q3011" s="143" t="str">
        <f>IF(Table1[[#This Row],[Posting Date]]&lt;&gt;"",$D$9,"")</f>
        <v/>
      </c>
      <c r="R3011" s="159" t="str">
        <f>IF(Table1[[#This Row],[Posting Date]]&lt;&gt;"",$D$10,"")</f>
        <v/>
      </c>
      <c r="S3011" s="66"/>
      <c r="T3011" s="63"/>
      <c r="U3011" s="67"/>
      <c r="V3011" s="67"/>
      <c r="W3011" s="67" t="str">
        <f t="shared" si="47"/>
        <v/>
      </c>
      <c r="X3011" s="161" t="str">
        <f>IF(E3011="","",(IF(Table1[[#This Row],[Cur]]="USD",Table1[[#This Row],[Cur_Amount Debit]],Table1[[#This Row],[Cur_Amount Debit]]/Table1[[#This Row],[Exchange Rate]])))</f>
        <v/>
      </c>
      <c r="Y3011" s="161" t="str">
        <f>IF(E3011="","",(IF(Table1[[#This Row],[Cur]]="USD",Table1[[#This Row],[Cur_Amount Credit]],Table1[[#This Row],[Cur_Amount Credit]]/ExchangeRate)))</f>
        <v/>
      </c>
      <c r="Z3011" s="203" t="str">
        <f>IF(E3011="","",(Table1[[#This Row],[Debit USD]]-Table1[[#This Row],[Credit USD]]))</f>
        <v/>
      </c>
      <c r="AA3011" s="122"/>
      <c r="AB3011" s="1"/>
      <c r="AC3011" s="15"/>
      <c r="AD3011" s="15" t="str">
        <f>IF(AND(OR(Table1[[#This Row],[Account]]="15030",Table1[[#This Row],[Account]]="15035",Table1[[#This Row],[Account]]="20150"),Table1[[#This Row],[Vendor ID]]=""),1,"")</f>
        <v/>
      </c>
      <c r="AE3011" s="15"/>
      <c r="AF3011" s="15"/>
      <c r="AG3011" s="15"/>
      <c r="AH3011" s="46" t="str">
        <f>IF(Table1[[#This Row],[Posting Date]]&lt;&gt;"","GJ-"&amp;CountryID,"")</f>
        <v/>
      </c>
      <c r="AI3011" s="59" t="str">
        <f>IF(Table1[[#This Row],[Posting Date]]&lt;&gt;"",Table1[[#This Row],[Posting Date]],"")</f>
        <v/>
      </c>
      <c r="AJ3011" s="46"/>
      <c r="AK3011" s="46" t="str">
        <f>IF(Table1[[#This Row],[Description]]&lt;&gt;"",Table1[[#This Row],[Description]],"")</f>
        <v/>
      </c>
      <c r="AL3011" s="46" t="str">
        <f>IF(Table1[[#This Row],[Posting Date]]&lt;&gt;"",Table1[[#This Row],[Reference Number]],"")</f>
        <v/>
      </c>
      <c r="AM3011" s="46" t="str">
        <f>TRIM(Table1[[#This Row],[Line '#]])</f>
        <v/>
      </c>
      <c r="AN3011" s="46" t="str">
        <f>TRIM(Table1[[#This Row],[Account]])</f>
        <v/>
      </c>
      <c r="AO3011" s="46" t="str">
        <f>IF(Table1[[#This Row],[Posting Date]]&lt;&gt;"",$D$5,"")</f>
        <v/>
      </c>
      <c r="AP3011" s="46" t="str">
        <f>TRIM(Table1[[#This Row],[Departments-Prgrams]])</f>
        <v/>
      </c>
      <c r="AQ3011" s="46" t="str">
        <f>TRIM(Table1[[#This Row],[Grant]])</f>
        <v/>
      </c>
      <c r="AR3011" s="46" t="str">
        <f>TRIM(Table1[[#This Row],[Staff ID]])</f>
        <v/>
      </c>
      <c r="AS3011" s="46" t="str">
        <f>IF(TRIM(Table1[[#This Row],[Budget Code]])=0,"",TRIM(Table1[[#This Row],[Budget Code]]))</f>
        <v/>
      </c>
      <c r="AT3011" s="46" t="str">
        <f>IF(Table1[[#This Row],[Line Description]]&lt;&gt;"",Table1[[#This Row],[Line Description]],"")</f>
        <v/>
      </c>
      <c r="AU3011" s="46" t="str">
        <f>IF(Table1[[#This Row],[Cur_Amount Debit]]&gt;0,ROUND(Table1[[#This Row],[Cur_Amount Debit]],2),"")</f>
        <v/>
      </c>
      <c r="AV3011" s="46" t="str">
        <f>IF(Table1[[#This Row],[Cur_Amount Credit]]&gt;0,ROUND(Table1[[#This Row],[Cur_Amount Credit]],2),"")</f>
        <v/>
      </c>
      <c r="AW3011" s="46" t="str">
        <f>LEFT(Table1[[#This Row],[Cur]],3)</f>
        <v/>
      </c>
      <c r="AX3011" s="59"/>
      <c r="AY3011" s="46"/>
      <c r="AZ3011" s="46" t="str">
        <f>IF(Table1[[#This Row],[Cur]]&lt;&gt;"",IF(Table1[[#This Row],[Cur]]="USD","",ExchangeRate),"")</f>
        <v/>
      </c>
      <c r="BA3011" s="46" t="str">
        <f>IF(Table1[[#This Row],[Grant]]&lt;&gt;"",VLOOKUP(Table1[[#This Row],[Grant]],Grants!B:D,3),"")</f>
        <v/>
      </c>
      <c r="BB3011" s="46" t="str">
        <f>TRIM(Table1[[#This Row],[Vendor ID]])</f>
        <v/>
      </c>
      <c r="BC3011">
        <f>IF(Table1[[#This Row],[Reference Number]]=Q3010,BC3010,BC3010+1)</f>
        <v>2</v>
      </c>
    </row>
    <row r="3012" spans="1:55" ht="11.25" hidden="1" customHeight="1">
      <c r="A3012" s="1"/>
      <c r="B3012" s="88" t="str">
        <f>IF(Table1[[#This Row],[Posting Date]]&lt;&gt;"",IF(Table1[[#This Row],[Reference Number]]=Q3011,B3011+1,1),"")</f>
        <v/>
      </c>
      <c r="C3012" s="61"/>
      <c r="D3012" s="61"/>
      <c r="E3012" s="218"/>
      <c r="F3012" s="143" t="str">
        <f>IFERROR(IF(VLOOKUP(Table1[[#This Row],[Budget Code Description]],Dimentions!$X$6:$AC$132,2,FALSE)="","",VLOOKUP(Table1[[#This Row],[Budget Code Description]],Dimentions!$X$6:$AC$132,2,FALSE)),"")</f>
        <v/>
      </c>
      <c r="G3012" s="143" t="str">
        <f>IFERROR(VLOOKUP(Table1[[#This Row],[Budget Code Description]],Dimentions!$X$6:$AC$132,3,FALSE),"")</f>
        <v/>
      </c>
      <c r="H3012" s="64" t="str">
        <f>IFERROR(VLOOKUP(Table1[[#This Row],[Account]],Dimentions!$S$6:$V$233,2,FALSE),"")</f>
        <v/>
      </c>
      <c r="I3012" s="62">
        <f>_xlfn.NUMBERVALUE(LEFT(Table1[[#This Row],[Account]],1))</f>
        <v>0</v>
      </c>
      <c r="J3012" s="62" t="str">
        <f>IFERROR(VLOOKUP(Table1[[#This Row],[Budget Code Description]],Table6[#All],7,FALSE),"")</f>
        <v/>
      </c>
      <c r="K3012" s="143" t="str">
        <f>IFERROR(VLOOKUP(Table1[[#This Row],[Budget Code Description]],Table6[#All],8,FALSE),"")</f>
        <v/>
      </c>
      <c r="L3012" s="63"/>
      <c r="M3012" s="65" t="str">
        <f>IFERROR(VLOOKUP(Table1[[#This Row],[Staff ID]],Table2[],2,FALSE),"")</f>
        <v/>
      </c>
      <c r="N3012" s="211" t="str">
        <f>IFERROR(IF(VLOOKUP(Table1[[#This Row],[Budget Code Description]],Dimentions!$X$6:$AC$97,4,FALSE)="","",VLOOKUP(Table1[[#This Row],[Budget Code Description]],Dimentions!$X$6:$AC$97,4,FALSE)),"")</f>
        <v/>
      </c>
      <c r="O3012" s="65" t="str">
        <f>IFERROR(VLOOKUP(Table1[[#This Row],[Vendor ID]],Table549[],2,FALSE),"")</f>
        <v/>
      </c>
      <c r="P3012" s="63"/>
      <c r="Q3012" s="143" t="str">
        <f>IF(Table1[[#This Row],[Posting Date]]&lt;&gt;"",$D$9,"")</f>
        <v/>
      </c>
      <c r="R3012" s="159" t="str">
        <f>IF(Table1[[#This Row],[Posting Date]]&lt;&gt;"",$D$10,"")</f>
        <v/>
      </c>
      <c r="S3012" s="66"/>
      <c r="T3012" s="63"/>
      <c r="U3012" s="67"/>
      <c r="V3012" s="67"/>
      <c r="W3012" s="67" t="str">
        <f t="shared" si="47"/>
        <v/>
      </c>
      <c r="X3012" s="161" t="str">
        <f>IF(E3012="","",(IF(Table1[[#This Row],[Cur]]="USD",Table1[[#This Row],[Cur_Amount Debit]],Table1[[#This Row],[Cur_Amount Debit]]/Table1[[#This Row],[Exchange Rate]])))</f>
        <v/>
      </c>
      <c r="Y3012" s="161" t="str">
        <f>IF(E3012="","",(IF(Table1[[#This Row],[Cur]]="USD",Table1[[#This Row],[Cur_Amount Credit]],Table1[[#This Row],[Cur_Amount Credit]]/ExchangeRate)))</f>
        <v/>
      </c>
      <c r="Z3012" s="203" t="str">
        <f>IF(E3012="","",(Table1[[#This Row],[Debit USD]]-Table1[[#This Row],[Credit USD]]))</f>
        <v/>
      </c>
      <c r="AA3012" s="122"/>
      <c r="AB3012" s="1"/>
      <c r="AC3012" s="15"/>
      <c r="AD3012" s="15" t="str">
        <f>IF(AND(OR(Table1[[#This Row],[Account]]="15030",Table1[[#This Row],[Account]]="15035",Table1[[#This Row],[Account]]="20150"),Table1[[#This Row],[Vendor ID]]=""),1,"")</f>
        <v/>
      </c>
      <c r="AE3012" s="15"/>
      <c r="AF3012" s="15"/>
      <c r="AG3012" s="15"/>
      <c r="AH3012" s="46" t="str">
        <f>IF(Table1[[#This Row],[Posting Date]]&lt;&gt;"","GJ-"&amp;CountryID,"")</f>
        <v/>
      </c>
      <c r="AI3012" s="59" t="str">
        <f>IF(Table1[[#This Row],[Posting Date]]&lt;&gt;"",Table1[[#This Row],[Posting Date]],"")</f>
        <v/>
      </c>
      <c r="AJ3012" s="46"/>
      <c r="AK3012" s="46" t="str">
        <f>IF(Table1[[#This Row],[Description]]&lt;&gt;"",Table1[[#This Row],[Description]],"")</f>
        <v/>
      </c>
      <c r="AL3012" s="46" t="str">
        <f>IF(Table1[[#This Row],[Posting Date]]&lt;&gt;"",Table1[[#This Row],[Reference Number]],"")</f>
        <v/>
      </c>
      <c r="AM3012" s="46" t="str">
        <f>TRIM(Table1[[#This Row],[Line '#]])</f>
        <v/>
      </c>
      <c r="AN3012" s="46" t="str">
        <f>TRIM(Table1[[#This Row],[Account]])</f>
        <v/>
      </c>
      <c r="AO3012" s="46" t="str">
        <f>IF(Table1[[#This Row],[Posting Date]]&lt;&gt;"",$D$5,"")</f>
        <v/>
      </c>
      <c r="AP3012" s="46" t="str">
        <f>TRIM(Table1[[#This Row],[Departments-Prgrams]])</f>
        <v/>
      </c>
      <c r="AQ3012" s="46" t="str">
        <f>TRIM(Table1[[#This Row],[Grant]])</f>
        <v/>
      </c>
      <c r="AR3012" s="46" t="str">
        <f>TRIM(Table1[[#This Row],[Staff ID]])</f>
        <v/>
      </c>
      <c r="AS3012" s="46" t="str">
        <f>IF(TRIM(Table1[[#This Row],[Budget Code]])=0,"",TRIM(Table1[[#This Row],[Budget Code]]))</f>
        <v/>
      </c>
      <c r="AT3012" s="46" t="str">
        <f>IF(Table1[[#This Row],[Line Description]]&lt;&gt;"",Table1[[#This Row],[Line Description]],"")</f>
        <v/>
      </c>
      <c r="AU3012" s="46" t="str">
        <f>IF(Table1[[#This Row],[Cur_Amount Debit]]&gt;0,ROUND(Table1[[#This Row],[Cur_Amount Debit]],2),"")</f>
        <v/>
      </c>
      <c r="AV3012" s="46" t="str">
        <f>IF(Table1[[#This Row],[Cur_Amount Credit]]&gt;0,ROUND(Table1[[#This Row],[Cur_Amount Credit]],2),"")</f>
        <v/>
      </c>
      <c r="AW3012" s="46" t="str">
        <f>LEFT(Table1[[#This Row],[Cur]],3)</f>
        <v/>
      </c>
      <c r="AX3012" s="59"/>
      <c r="AY3012" s="46"/>
      <c r="AZ3012" s="46" t="str">
        <f>IF(Table1[[#This Row],[Cur]]&lt;&gt;"",IF(Table1[[#This Row],[Cur]]="USD","",ExchangeRate),"")</f>
        <v/>
      </c>
      <c r="BA3012" s="46" t="str">
        <f>IF(Table1[[#This Row],[Grant]]&lt;&gt;"",VLOOKUP(Table1[[#This Row],[Grant]],Grants!B:D,3),"")</f>
        <v/>
      </c>
      <c r="BB3012" s="46" t="str">
        <f>TRIM(Table1[[#This Row],[Vendor ID]])</f>
        <v/>
      </c>
      <c r="BC3012">
        <f>IF(Table1[[#This Row],[Reference Number]]=Q3011,BC3011,BC3011+1)</f>
        <v>2</v>
      </c>
    </row>
    <row r="3013" spans="1:55" ht="11.25" hidden="1" customHeight="1">
      <c r="A3013" s="1"/>
      <c r="B3013" s="88" t="str">
        <f>IF(Table1[[#This Row],[Posting Date]]&lt;&gt;"",IF(Table1[[#This Row],[Reference Number]]=Q3012,B3012+1,1),"")</f>
        <v/>
      </c>
      <c r="C3013" s="61"/>
      <c r="D3013" s="61"/>
      <c r="E3013" s="218"/>
      <c r="F3013" s="143" t="str">
        <f>IFERROR(IF(VLOOKUP(Table1[[#This Row],[Budget Code Description]],Dimentions!$X$6:$AC$132,2,FALSE)="","",VLOOKUP(Table1[[#This Row],[Budget Code Description]],Dimentions!$X$6:$AC$132,2,FALSE)),"")</f>
        <v/>
      </c>
      <c r="G3013" s="143" t="str">
        <f>IFERROR(VLOOKUP(Table1[[#This Row],[Budget Code Description]],Dimentions!$X$6:$AC$132,3,FALSE),"")</f>
        <v/>
      </c>
      <c r="H3013" s="64" t="str">
        <f>IFERROR(VLOOKUP(Table1[[#This Row],[Account]],Dimentions!$S$6:$V$233,2,FALSE),"")</f>
        <v/>
      </c>
      <c r="I3013" s="62">
        <f>_xlfn.NUMBERVALUE(LEFT(Table1[[#This Row],[Account]],1))</f>
        <v>0</v>
      </c>
      <c r="J3013" s="62" t="str">
        <f>IFERROR(VLOOKUP(Table1[[#This Row],[Budget Code Description]],Table6[#All],7,FALSE),"")</f>
        <v/>
      </c>
      <c r="K3013" s="143" t="str">
        <f>IFERROR(VLOOKUP(Table1[[#This Row],[Budget Code Description]],Table6[#All],8,FALSE),"")</f>
        <v/>
      </c>
      <c r="L3013" s="63"/>
      <c r="M3013" s="65" t="str">
        <f>IFERROR(VLOOKUP(Table1[[#This Row],[Staff ID]],Table2[],2,FALSE),"")</f>
        <v/>
      </c>
      <c r="N3013" s="211" t="str">
        <f>IFERROR(IF(VLOOKUP(Table1[[#This Row],[Budget Code Description]],Dimentions!$X$6:$AC$97,4,FALSE)="","",VLOOKUP(Table1[[#This Row],[Budget Code Description]],Dimentions!$X$6:$AC$97,4,FALSE)),"")</f>
        <v/>
      </c>
      <c r="O3013" s="65" t="str">
        <f>IFERROR(VLOOKUP(Table1[[#This Row],[Vendor ID]],Table549[],2,FALSE),"")</f>
        <v/>
      </c>
      <c r="P3013" s="63"/>
      <c r="Q3013" s="143" t="str">
        <f>IF(Table1[[#This Row],[Posting Date]]&lt;&gt;"",$D$9,"")</f>
        <v/>
      </c>
      <c r="R3013" s="159" t="str">
        <f>IF(Table1[[#This Row],[Posting Date]]&lt;&gt;"",$D$10,"")</f>
        <v/>
      </c>
      <c r="S3013" s="66"/>
      <c r="T3013" s="63"/>
      <c r="U3013" s="67"/>
      <c r="V3013" s="67"/>
      <c r="W3013" s="67" t="str">
        <f t="shared" si="47"/>
        <v/>
      </c>
      <c r="X3013" s="161" t="str">
        <f>IF(E3013="","",(IF(Table1[[#This Row],[Cur]]="USD",Table1[[#This Row],[Cur_Amount Debit]],Table1[[#This Row],[Cur_Amount Debit]]/Table1[[#This Row],[Exchange Rate]])))</f>
        <v/>
      </c>
      <c r="Y3013" s="161" t="str">
        <f>IF(E3013="","",(IF(Table1[[#This Row],[Cur]]="USD",Table1[[#This Row],[Cur_Amount Credit]],Table1[[#This Row],[Cur_Amount Credit]]/ExchangeRate)))</f>
        <v/>
      </c>
      <c r="Z3013" s="203" t="str">
        <f>IF(E3013="","",(Table1[[#This Row],[Debit USD]]-Table1[[#This Row],[Credit USD]]))</f>
        <v/>
      </c>
      <c r="AA3013" s="122"/>
      <c r="AB3013" s="1"/>
      <c r="AC3013" s="15"/>
      <c r="AD3013" s="15" t="str">
        <f>IF(AND(OR(Table1[[#This Row],[Account]]="15030",Table1[[#This Row],[Account]]="15035",Table1[[#This Row],[Account]]="20150"),Table1[[#This Row],[Vendor ID]]=""),1,"")</f>
        <v/>
      </c>
      <c r="AE3013" s="15"/>
      <c r="AF3013" s="15"/>
      <c r="AG3013" s="15"/>
      <c r="AH3013" s="46" t="str">
        <f>IF(Table1[[#This Row],[Posting Date]]&lt;&gt;"","GJ-"&amp;CountryID,"")</f>
        <v/>
      </c>
      <c r="AI3013" s="59" t="str">
        <f>IF(Table1[[#This Row],[Posting Date]]&lt;&gt;"",Table1[[#This Row],[Posting Date]],"")</f>
        <v/>
      </c>
      <c r="AJ3013" s="46"/>
      <c r="AK3013" s="46" t="str">
        <f>IF(Table1[[#This Row],[Description]]&lt;&gt;"",Table1[[#This Row],[Description]],"")</f>
        <v/>
      </c>
      <c r="AL3013" s="46" t="str">
        <f>IF(Table1[[#This Row],[Posting Date]]&lt;&gt;"",Table1[[#This Row],[Reference Number]],"")</f>
        <v/>
      </c>
      <c r="AM3013" s="46" t="str">
        <f>TRIM(Table1[[#This Row],[Line '#]])</f>
        <v/>
      </c>
      <c r="AN3013" s="46" t="str">
        <f>TRIM(Table1[[#This Row],[Account]])</f>
        <v/>
      </c>
      <c r="AO3013" s="46" t="str">
        <f>IF(Table1[[#This Row],[Posting Date]]&lt;&gt;"",$D$5,"")</f>
        <v/>
      </c>
      <c r="AP3013" s="46" t="str">
        <f>TRIM(Table1[[#This Row],[Departments-Prgrams]])</f>
        <v/>
      </c>
      <c r="AQ3013" s="46" t="str">
        <f>TRIM(Table1[[#This Row],[Grant]])</f>
        <v/>
      </c>
      <c r="AR3013" s="46" t="str">
        <f>TRIM(Table1[[#This Row],[Staff ID]])</f>
        <v/>
      </c>
      <c r="AS3013" s="46" t="str">
        <f>IF(TRIM(Table1[[#This Row],[Budget Code]])=0,"",TRIM(Table1[[#This Row],[Budget Code]]))</f>
        <v/>
      </c>
      <c r="AT3013" s="46" t="str">
        <f>IF(Table1[[#This Row],[Line Description]]&lt;&gt;"",Table1[[#This Row],[Line Description]],"")</f>
        <v/>
      </c>
      <c r="AU3013" s="46" t="str">
        <f>IF(Table1[[#This Row],[Cur_Amount Debit]]&gt;0,ROUND(Table1[[#This Row],[Cur_Amount Debit]],2),"")</f>
        <v/>
      </c>
      <c r="AV3013" s="46" t="str">
        <f>IF(Table1[[#This Row],[Cur_Amount Credit]]&gt;0,ROUND(Table1[[#This Row],[Cur_Amount Credit]],2),"")</f>
        <v/>
      </c>
      <c r="AW3013" s="46" t="str">
        <f>LEFT(Table1[[#This Row],[Cur]],3)</f>
        <v/>
      </c>
      <c r="AX3013" s="59"/>
      <c r="AY3013" s="46"/>
      <c r="AZ3013" s="46" t="str">
        <f>IF(Table1[[#This Row],[Cur]]&lt;&gt;"",IF(Table1[[#This Row],[Cur]]="USD","",ExchangeRate),"")</f>
        <v/>
      </c>
      <c r="BA3013" s="46" t="str">
        <f>IF(Table1[[#This Row],[Grant]]&lt;&gt;"",VLOOKUP(Table1[[#This Row],[Grant]],Grants!B:D,3),"")</f>
        <v/>
      </c>
      <c r="BB3013" s="46" t="str">
        <f>TRIM(Table1[[#This Row],[Vendor ID]])</f>
        <v/>
      </c>
      <c r="BC3013">
        <f>IF(Table1[[#This Row],[Reference Number]]=Q3012,BC3012,BC3012+1)</f>
        <v>2</v>
      </c>
    </row>
    <row r="3014" spans="1:55" ht="11.25" hidden="1" customHeight="1">
      <c r="A3014" s="1"/>
      <c r="B3014" s="88" t="str">
        <f>IF(Table1[[#This Row],[Posting Date]]&lt;&gt;"",IF(Table1[[#This Row],[Reference Number]]=Q3013,B3013+1,1),"")</f>
        <v/>
      </c>
      <c r="C3014" s="61"/>
      <c r="D3014" s="61"/>
      <c r="E3014" s="218"/>
      <c r="F3014" s="143" t="str">
        <f>IFERROR(IF(VLOOKUP(Table1[[#This Row],[Budget Code Description]],Dimentions!$X$6:$AC$132,2,FALSE)="","",VLOOKUP(Table1[[#This Row],[Budget Code Description]],Dimentions!$X$6:$AC$132,2,FALSE)),"")</f>
        <v/>
      </c>
      <c r="G3014" s="143" t="str">
        <f>IFERROR(VLOOKUP(Table1[[#This Row],[Budget Code Description]],Dimentions!$X$6:$AC$132,3,FALSE),"")</f>
        <v/>
      </c>
      <c r="H3014" s="64" t="str">
        <f>IFERROR(VLOOKUP(Table1[[#This Row],[Account]],Dimentions!$S$6:$V$233,2,FALSE),"")</f>
        <v/>
      </c>
      <c r="I3014" s="62">
        <f>_xlfn.NUMBERVALUE(LEFT(Table1[[#This Row],[Account]],1))</f>
        <v>0</v>
      </c>
      <c r="J3014" s="62" t="str">
        <f>IFERROR(VLOOKUP(Table1[[#This Row],[Budget Code Description]],Table6[#All],7,FALSE),"")</f>
        <v/>
      </c>
      <c r="K3014" s="143" t="str">
        <f>IFERROR(VLOOKUP(Table1[[#This Row],[Budget Code Description]],Table6[#All],8,FALSE),"")</f>
        <v/>
      </c>
      <c r="L3014" s="63"/>
      <c r="M3014" s="65" t="str">
        <f>IFERROR(VLOOKUP(Table1[[#This Row],[Staff ID]],Table2[],2,FALSE),"")</f>
        <v/>
      </c>
      <c r="N3014" s="211" t="str">
        <f>IFERROR(IF(VLOOKUP(Table1[[#This Row],[Budget Code Description]],Dimentions!$X$6:$AC$97,4,FALSE)="","",VLOOKUP(Table1[[#This Row],[Budget Code Description]],Dimentions!$X$6:$AC$97,4,FALSE)),"")</f>
        <v/>
      </c>
      <c r="O3014" s="65" t="str">
        <f>IFERROR(VLOOKUP(Table1[[#This Row],[Vendor ID]],Table549[],2,FALSE),"")</f>
        <v/>
      </c>
      <c r="P3014" s="63"/>
      <c r="Q3014" s="143" t="str">
        <f>IF(Table1[[#This Row],[Posting Date]]&lt;&gt;"",$D$9,"")</f>
        <v/>
      </c>
      <c r="R3014" s="159" t="str">
        <f>IF(Table1[[#This Row],[Posting Date]]&lt;&gt;"",$D$10,"")</f>
        <v/>
      </c>
      <c r="S3014" s="66"/>
      <c r="T3014" s="63"/>
      <c r="U3014" s="67"/>
      <c r="V3014" s="67"/>
      <c r="W3014" s="67" t="str">
        <f t="shared" si="47"/>
        <v/>
      </c>
      <c r="X3014" s="161" t="str">
        <f>IF(E3014="","",(IF(Table1[[#This Row],[Cur]]="USD",Table1[[#This Row],[Cur_Amount Debit]],Table1[[#This Row],[Cur_Amount Debit]]/Table1[[#This Row],[Exchange Rate]])))</f>
        <v/>
      </c>
      <c r="Y3014" s="161" t="str">
        <f>IF(E3014="","",(IF(Table1[[#This Row],[Cur]]="USD",Table1[[#This Row],[Cur_Amount Credit]],Table1[[#This Row],[Cur_Amount Credit]]/ExchangeRate)))</f>
        <v/>
      </c>
      <c r="Z3014" s="203" t="str">
        <f>IF(E3014="","",(Table1[[#This Row],[Debit USD]]-Table1[[#This Row],[Credit USD]]))</f>
        <v/>
      </c>
      <c r="AA3014" s="122"/>
      <c r="AB3014" s="1"/>
      <c r="AC3014" s="15"/>
      <c r="AD3014" s="15" t="str">
        <f>IF(AND(OR(Table1[[#This Row],[Account]]="15030",Table1[[#This Row],[Account]]="15035",Table1[[#This Row],[Account]]="20150"),Table1[[#This Row],[Vendor ID]]=""),1,"")</f>
        <v/>
      </c>
      <c r="AE3014" s="15"/>
      <c r="AF3014" s="15"/>
      <c r="AG3014" s="15"/>
      <c r="AH3014" s="46" t="str">
        <f>IF(Table1[[#This Row],[Posting Date]]&lt;&gt;"","GJ-"&amp;CountryID,"")</f>
        <v/>
      </c>
      <c r="AI3014" s="59" t="str">
        <f>IF(Table1[[#This Row],[Posting Date]]&lt;&gt;"",Table1[[#This Row],[Posting Date]],"")</f>
        <v/>
      </c>
      <c r="AJ3014" s="46"/>
      <c r="AK3014" s="46" t="str">
        <f>IF(Table1[[#This Row],[Description]]&lt;&gt;"",Table1[[#This Row],[Description]],"")</f>
        <v/>
      </c>
      <c r="AL3014" s="46" t="str">
        <f>IF(Table1[[#This Row],[Posting Date]]&lt;&gt;"",Table1[[#This Row],[Reference Number]],"")</f>
        <v/>
      </c>
      <c r="AM3014" s="46" t="str">
        <f>TRIM(Table1[[#This Row],[Line '#]])</f>
        <v/>
      </c>
      <c r="AN3014" s="46" t="str">
        <f>TRIM(Table1[[#This Row],[Account]])</f>
        <v/>
      </c>
      <c r="AO3014" s="46" t="str">
        <f>IF(Table1[[#This Row],[Posting Date]]&lt;&gt;"",$D$5,"")</f>
        <v/>
      </c>
      <c r="AP3014" s="46" t="str">
        <f>TRIM(Table1[[#This Row],[Departments-Prgrams]])</f>
        <v/>
      </c>
      <c r="AQ3014" s="46" t="str">
        <f>TRIM(Table1[[#This Row],[Grant]])</f>
        <v/>
      </c>
      <c r="AR3014" s="46" t="str">
        <f>TRIM(Table1[[#This Row],[Staff ID]])</f>
        <v/>
      </c>
      <c r="AS3014" s="46" t="str">
        <f>IF(TRIM(Table1[[#This Row],[Budget Code]])=0,"",TRIM(Table1[[#This Row],[Budget Code]]))</f>
        <v/>
      </c>
      <c r="AT3014" s="46" t="str">
        <f>IF(Table1[[#This Row],[Line Description]]&lt;&gt;"",Table1[[#This Row],[Line Description]],"")</f>
        <v/>
      </c>
      <c r="AU3014" s="46" t="str">
        <f>IF(Table1[[#This Row],[Cur_Amount Debit]]&gt;0,ROUND(Table1[[#This Row],[Cur_Amount Debit]],2),"")</f>
        <v/>
      </c>
      <c r="AV3014" s="46" t="str">
        <f>IF(Table1[[#This Row],[Cur_Amount Credit]]&gt;0,ROUND(Table1[[#This Row],[Cur_Amount Credit]],2),"")</f>
        <v/>
      </c>
      <c r="AW3014" s="46" t="str">
        <f>LEFT(Table1[[#This Row],[Cur]],3)</f>
        <v/>
      </c>
      <c r="AX3014" s="59"/>
      <c r="AY3014" s="46"/>
      <c r="AZ3014" s="46" t="str">
        <f>IF(Table1[[#This Row],[Cur]]&lt;&gt;"",IF(Table1[[#This Row],[Cur]]="USD","",ExchangeRate),"")</f>
        <v/>
      </c>
      <c r="BA3014" s="46" t="str">
        <f>IF(Table1[[#This Row],[Grant]]&lt;&gt;"",VLOOKUP(Table1[[#This Row],[Grant]],Grants!B:D,3),"")</f>
        <v/>
      </c>
      <c r="BB3014" s="46" t="str">
        <f>TRIM(Table1[[#This Row],[Vendor ID]])</f>
        <v/>
      </c>
      <c r="BC3014">
        <f>IF(Table1[[#This Row],[Reference Number]]=Q3013,BC3013,BC3013+1)</f>
        <v>2</v>
      </c>
    </row>
    <row r="3015" spans="1:55" ht="11.25" hidden="1" customHeight="1">
      <c r="A3015" s="1"/>
      <c r="B3015" s="88" t="str">
        <f>IF(Table1[[#This Row],[Posting Date]]&lt;&gt;"",IF(Table1[[#This Row],[Reference Number]]=Q3014,B3014+1,1),"")</f>
        <v/>
      </c>
      <c r="C3015" s="61"/>
      <c r="D3015" s="61"/>
      <c r="E3015" s="218"/>
      <c r="F3015" s="143" t="str">
        <f>IFERROR(IF(VLOOKUP(Table1[[#This Row],[Budget Code Description]],Dimentions!$X$6:$AC$132,2,FALSE)="","",VLOOKUP(Table1[[#This Row],[Budget Code Description]],Dimentions!$X$6:$AC$132,2,FALSE)),"")</f>
        <v/>
      </c>
      <c r="G3015" s="143" t="str">
        <f>IFERROR(VLOOKUP(Table1[[#This Row],[Budget Code Description]],Dimentions!$X$6:$AC$132,3,FALSE),"")</f>
        <v/>
      </c>
      <c r="H3015" s="64" t="str">
        <f>IFERROR(VLOOKUP(Table1[[#This Row],[Account]],Dimentions!$S$6:$V$233,2,FALSE),"")</f>
        <v/>
      </c>
      <c r="I3015" s="62">
        <f>_xlfn.NUMBERVALUE(LEFT(Table1[[#This Row],[Account]],1))</f>
        <v>0</v>
      </c>
      <c r="J3015" s="62" t="str">
        <f>IFERROR(VLOOKUP(Table1[[#This Row],[Budget Code Description]],Table6[#All],7,FALSE),"")</f>
        <v/>
      </c>
      <c r="K3015" s="143" t="str">
        <f>IFERROR(VLOOKUP(Table1[[#This Row],[Budget Code Description]],Table6[#All],8,FALSE),"")</f>
        <v/>
      </c>
      <c r="L3015" s="63"/>
      <c r="M3015" s="65" t="str">
        <f>IFERROR(VLOOKUP(Table1[[#This Row],[Staff ID]],Table2[],2,FALSE),"")</f>
        <v/>
      </c>
      <c r="N3015" s="211" t="str">
        <f>IFERROR(IF(VLOOKUP(Table1[[#This Row],[Budget Code Description]],Dimentions!$X$6:$AC$97,4,FALSE)="","",VLOOKUP(Table1[[#This Row],[Budget Code Description]],Dimentions!$X$6:$AC$97,4,FALSE)),"")</f>
        <v/>
      </c>
      <c r="O3015" s="65" t="str">
        <f>IFERROR(VLOOKUP(Table1[[#This Row],[Vendor ID]],Table549[],2,FALSE),"")</f>
        <v/>
      </c>
      <c r="P3015" s="63"/>
      <c r="Q3015" s="143" t="str">
        <f>IF(Table1[[#This Row],[Posting Date]]&lt;&gt;"",$D$9,"")</f>
        <v/>
      </c>
      <c r="R3015" s="159" t="str">
        <f>IF(Table1[[#This Row],[Posting Date]]&lt;&gt;"",$D$10,"")</f>
        <v/>
      </c>
      <c r="S3015" s="66"/>
      <c r="T3015" s="63"/>
      <c r="U3015" s="67"/>
      <c r="V3015" s="67"/>
      <c r="W3015" s="67" t="str">
        <f t="shared" si="47"/>
        <v/>
      </c>
      <c r="X3015" s="161" t="str">
        <f>IF(E3015="","",(IF(Table1[[#This Row],[Cur]]="USD",Table1[[#This Row],[Cur_Amount Debit]],Table1[[#This Row],[Cur_Amount Debit]]/Table1[[#This Row],[Exchange Rate]])))</f>
        <v/>
      </c>
      <c r="Y3015" s="161" t="str">
        <f>IF(E3015="","",(IF(Table1[[#This Row],[Cur]]="USD",Table1[[#This Row],[Cur_Amount Credit]],Table1[[#This Row],[Cur_Amount Credit]]/ExchangeRate)))</f>
        <v/>
      </c>
      <c r="Z3015" s="203" t="str">
        <f>IF(E3015="","",(Table1[[#This Row],[Debit USD]]-Table1[[#This Row],[Credit USD]]))</f>
        <v/>
      </c>
      <c r="AA3015" s="122"/>
      <c r="AB3015" s="1"/>
      <c r="AC3015" s="15"/>
      <c r="AD3015" s="15" t="str">
        <f>IF(AND(OR(Table1[[#This Row],[Account]]="15030",Table1[[#This Row],[Account]]="15035",Table1[[#This Row],[Account]]="20150"),Table1[[#This Row],[Vendor ID]]=""),1,"")</f>
        <v/>
      </c>
      <c r="AE3015" s="15"/>
      <c r="AF3015" s="15"/>
      <c r="AG3015" s="15"/>
      <c r="AH3015" s="46" t="str">
        <f>IF(Table1[[#This Row],[Posting Date]]&lt;&gt;"","GJ-"&amp;CountryID,"")</f>
        <v/>
      </c>
      <c r="AI3015" s="59" t="str">
        <f>IF(Table1[[#This Row],[Posting Date]]&lt;&gt;"",Table1[[#This Row],[Posting Date]],"")</f>
        <v/>
      </c>
      <c r="AJ3015" s="46"/>
      <c r="AK3015" s="46" t="str">
        <f>IF(Table1[[#This Row],[Description]]&lt;&gt;"",Table1[[#This Row],[Description]],"")</f>
        <v/>
      </c>
      <c r="AL3015" s="46" t="str">
        <f>IF(Table1[[#This Row],[Posting Date]]&lt;&gt;"",Table1[[#This Row],[Reference Number]],"")</f>
        <v/>
      </c>
      <c r="AM3015" s="46" t="str">
        <f>TRIM(Table1[[#This Row],[Line '#]])</f>
        <v/>
      </c>
      <c r="AN3015" s="46" t="str">
        <f>TRIM(Table1[[#This Row],[Account]])</f>
        <v/>
      </c>
      <c r="AO3015" s="46" t="str">
        <f>IF(Table1[[#This Row],[Posting Date]]&lt;&gt;"",$D$5,"")</f>
        <v/>
      </c>
      <c r="AP3015" s="46" t="str">
        <f>TRIM(Table1[[#This Row],[Departments-Prgrams]])</f>
        <v/>
      </c>
      <c r="AQ3015" s="46" t="str">
        <f>TRIM(Table1[[#This Row],[Grant]])</f>
        <v/>
      </c>
      <c r="AR3015" s="46" t="str">
        <f>TRIM(Table1[[#This Row],[Staff ID]])</f>
        <v/>
      </c>
      <c r="AS3015" s="46" t="str">
        <f>IF(TRIM(Table1[[#This Row],[Budget Code]])=0,"",TRIM(Table1[[#This Row],[Budget Code]]))</f>
        <v/>
      </c>
      <c r="AT3015" s="46" t="str">
        <f>IF(Table1[[#This Row],[Line Description]]&lt;&gt;"",Table1[[#This Row],[Line Description]],"")</f>
        <v/>
      </c>
      <c r="AU3015" s="46" t="str">
        <f>IF(Table1[[#This Row],[Cur_Amount Debit]]&gt;0,ROUND(Table1[[#This Row],[Cur_Amount Debit]],2),"")</f>
        <v/>
      </c>
      <c r="AV3015" s="46" t="str">
        <f>IF(Table1[[#This Row],[Cur_Amount Credit]]&gt;0,ROUND(Table1[[#This Row],[Cur_Amount Credit]],2),"")</f>
        <v/>
      </c>
      <c r="AW3015" s="46" t="str">
        <f>LEFT(Table1[[#This Row],[Cur]],3)</f>
        <v/>
      </c>
      <c r="AX3015" s="59"/>
      <c r="AY3015" s="46"/>
      <c r="AZ3015" s="46" t="str">
        <f>IF(Table1[[#This Row],[Cur]]&lt;&gt;"",IF(Table1[[#This Row],[Cur]]="USD","",ExchangeRate),"")</f>
        <v/>
      </c>
      <c r="BA3015" s="46" t="str">
        <f>IF(Table1[[#This Row],[Grant]]&lt;&gt;"",VLOOKUP(Table1[[#This Row],[Grant]],Grants!B:D,3),"")</f>
        <v/>
      </c>
      <c r="BB3015" s="46" t="str">
        <f>TRIM(Table1[[#This Row],[Vendor ID]])</f>
        <v/>
      </c>
      <c r="BC3015">
        <f>IF(Table1[[#This Row],[Reference Number]]=Q3014,BC3014,BC3014+1)</f>
        <v>2</v>
      </c>
    </row>
    <row r="3016" spans="1:55" ht="11.25" hidden="1" customHeight="1">
      <c r="A3016" s="1"/>
      <c r="B3016" s="88" t="str">
        <f>IF(Table1[[#This Row],[Posting Date]]&lt;&gt;"",IF(Table1[[#This Row],[Reference Number]]=Q3015,B3015+1,1),"")</f>
        <v/>
      </c>
      <c r="C3016" s="61"/>
      <c r="D3016" s="61"/>
      <c r="E3016" s="218"/>
      <c r="F3016" s="143" t="str">
        <f>IFERROR(IF(VLOOKUP(Table1[[#This Row],[Budget Code Description]],Dimentions!$X$6:$AC$132,2,FALSE)="","",VLOOKUP(Table1[[#This Row],[Budget Code Description]],Dimentions!$X$6:$AC$132,2,FALSE)),"")</f>
        <v/>
      </c>
      <c r="G3016" s="143" t="str">
        <f>IFERROR(VLOOKUP(Table1[[#This Row],[Budget Code Description]],Dimentions!$X$6:$AC$132,3,FALSE),"")</f>
        <v/>
      </c>
      <c r="H3016" s="64" t="str">
        <f>IFERROR(VLOOKUP(Table1[[#This Row],[Account]],Dimentions!$S$6:$V$233,2,FALSE),"")</f>
        <v/>
      </c>
      <c r="I3016" s="62">
        <f>_xlfn.NUMBERVALUE(LEFT(Table1[[#This Row],[Account]],1))</f>
        <v>0</v>
      </c>
      <c r="J3016" s="62" t="str">
        <f>IFERROR(VLOOKUP(Table1[[#This Row],[Budget Code Description]],Table6[#All],7,FALSE),"")</f>
        <v/>
      </c>
      <c r="K3016" s="143" t="str">
        <f>IFERROR(VLOOKUP(Table1[[#This Row],[Budget Code Description]],Table6[#All],8,FALSE),"")</f>
        <v/>
      </c>
      <c r="L3016" s="63"/>
      <c r="M3016" s="65" t="str">
        <f>IFERROR(VLOOKUP(Table1[[#This Row],[Staff ID]],Table2[],2,FALSE),"")</f>
        <v/>
      </c>
      <c r="N3016" s="211" t="str">
        <f>IFERROR(IF(VLOOKUP(Table1[[#This Row],[Budget Code Description]],Dimentions!$X$6:$AC$97,4,FALSE)="","",VLOOKUP(Table1[[#This Row],[Budget Code Description]],Dimentions!$X$6:$AC$97,4,FALSE)),"")</f>
        <v/>
      </c>
      <c r="O3016" s="65" t="str">
        <f>IFERROR(VLOOKUP(Table1[[#This Row],[Vendor ID]],Table549[],2,FALSE),"")</f>
        <v/>
      </c>
      <c r="P3016" s="63"/>
      <c r="Q3016" s="143" t="str">
        <f>IF(Table1[[#This Row],[Posting Date]]&lt;&gt;"",$D$9,"")</f>
        <v/>
      </c>
      <c r="R3016" s="159" t="str">
        <f>IF(Table1[[#This Row],[Posting Date]]&lt;&gt;"",$D$10,"")</f>
        <v/>
      </c>
      <c r="S3016" s="66"/>
      <c r="T3016" s="63"/>
      <c r="U3016" s="67"/>
      <c r="V3016" s="67"/>
      <c r="W3016" s="67" t="str">
        <f t="shared" si="47"/>
        <v/>
      </c>
      <c r="X3016" s="161" t="str">
        <f>IF(E3016="","",(IF(Table1[[#This Row],[Cur]]="USD",Table1[[#This Row],[Cur_Amount Debit]],Table1[[#This Row],[Cur_Amount Debit]]/Table1[[#This Row],[Exchange Rate]])))</f>
        <v/>
      </c>
      <c r="Y3016" s="161" t="str">
        <f>IF(E3016="","",(IF(Table1[[#This Row],[Cur]]="USD",Table1[[#This Row],[Cur_Amount Credit]],Table1[[#This Row],[Cur_Amount Credit]]/ExchangeRate)))</f>
        <v/>
      </c>
      <c r="Z3016" s="203" t="str">
        <f>IF(E3016="","",(Table1[[#This Row],[Debit USD]]-Table1[[#This Row],[Credit USD]]))</f>
        <v/>
      </c>
      <c r="AA3016" s="122"/>
      <c r="AB3016" s="1"/>
      <c r="AC3016" s="15"/>
      <c r="AD3016" s="15" t="str">
        <f>IF(AND(OR(Table1[[#This Row],[Account]]="15030",Table1[[#This Row],[Account]]="15035",Table1[[#This Row],[Account]]="20150"),Table1[[#This Row],[Vendor ID]]=""),1,"")</f>
        <v/>
      </c>
      <c r="AE3016" s="15"/>
      <c r="AF3016" s="15"/>
      <c r="AG3016" s="15"/>
      <c r="AH3016" s="46" t="str">
        <f>IF(Table1[[#This Row],[Posting Date]]&lt;&gt;"","GJ-"&amp;CountryID,"")</f>
        <v/>
      </c>
      <c r="AI3016" s="59" t="str">
        <f>IF(Table1[[#This Row],[Posting Date]]&lt;&gt;"",Table1[[#This Row],[Posting Date]],"")</f>
        <v/>
      </c>
      <c r="AJ3016" s="46"/>
      <c r="AK3016" s="46" t="str">
        <f>IF(Table1[[#This Row],[Description]]&lt;&gt;"",Table1[[#This Row],[Description]],"")</f>
        <v/>
      </c>
      <c r="AL3016" s="46" t="str">
        <f>IF(Table1[[#This Row],[Posting Date]]&lt;&gt;"",Table1[[#This Row],[Reference Number]],"")</f>
        <v/>
      </c>
      <c r="AM3016" s="46" t="str">
        <f>TRIM(Table1[[#This Row],[Line '#]])</f>
        <v/>
      </c>
      <c r="AN3016" s="46" t="str">
        <f>TRIM(Table1[[#This Row],[Account]])</f>
        <v/>
      </c>
      <c r="AO3016" s="46" t="str">
        <f>IF(Table1[[#This Row],[Posting Date]]&lt;&gt;"",$D$5,"")</f>
        <v/>
      </c>
      <c r="AP3016" s="46" t="str">
        <f>TRIM(Table1[[#This Row],[Departments-Prgrams]])</f>
        <v/>
      </c>
      <c r="AQ3016" s="46" t="str">
        <f>TRIM(Table1[[#This Row],[Grant]])</f>
        <v/>
      </c>
      <c r="AR3016" s="46" t="str">
        <f>TRIM(Table1[[#This Row],[Staff ID]])</f>
        <v/>
      </c>
      <c r="AS3016" s="46" t="str">
        <f>IF(TRIM(Table1[[#This Row],[Budget Code]])=0,"",TRIM(Table1[[#This Row],[Budget Code]]))</f>
        <v/>
      </c>
      <c r="AT3016" s="46" t="str">
        <f>IF(Table1[[#This Row],[Line Description]]&lt;&gt;"",Table1[[#This Row],[Line Description]],"")</f>
        <v/>
      </c>
      <c r="AU3016" s="46" t="str">
        <f>IF(Table1[[#This Row],[Cur_Amount Debit]]&gt;0,ROUND(Table1[[#This Row],[Cur_Amount Debit]],2),"")</f>
        <v/>
      </c>
      <c r="AV3016" s="46" t="str">
        <f>IF(Table1[[#This Row],[Cur_Amount Credit]]&gt;0,ROUND(Table1[[#This Row],[Cur_Amount Credit]],2),"")</f>
        <v/>
      </c>
      <c r="AW3016" s="46" t="str">
        <f>LEFT(Table1[[#This Row],[Cur]],3)</f>
        <v/>
      </c>
      <c r="AX3016" s="59"/>
      <c r="AY3016" s="46"/>
      <c r="AZ3016" s="46" t="str">
        <f>IF(Table1[[#This Row],[Cur]]&lt;&gt;"",IF(Table1[[#This Row],[Cur]]="USD","",ExchangeRate),"")</f>
        <v/>
      </c>
      <c r="BA3016" s="46" t="str">
        <f>IF(Table1[[#This Row],[Grant]]&lt;&gt;"",VLOOKUP(Table1[[#This Row],[Grant]],Grants!B:D,3),"")</f>
        <v/>
      </c>
      <c r="BB3016" s="46" t="str">
        <f>TRIM(Table1[[#This Row],[Vendor ID]])</f>
        <v/>
      </c>
      <c r="BC3016">
        <f>IF(Table1[[#This Row],[Reference Number]]=Q3015,BC3015,BC3015+1)</f>
        <v>2</v>
      </c>
    </row>
    <row r="3017" spans="1:55" ht="11.25" hidden="1" customHeight="1">
      <c r="A3017" s="1"/>
      <c r="B3017" s="88" t="str">
        <f>IF(Table1[[#This Row],[Posting Date]]&lt;&gt;"",IF(Table1[[#This Row],[Reference Number]]=Q3016,B3016+1,1),"")</f>
        <v/>
      </c>
      <c r="C3017" s="61"/>
      <c r="D3017" s="61"/>
      <c r="E3017" s="218"/>
      <c r="F3017" s="143" t="str">
        <f>IFERROR(IF(VLOOKUP(Table1[[#This Row],[Budget Code Description]],Dimentions!$X$6:$AC$132,2,FALSE)="","",VLOOKUP(Table1[[#This Row],[Budget Code Description]],Dimentions!$X$6:$AC$132,2,FALSE)),"")</f>
        <v/>
      </c>
      <c r="G3017" s="143" t="str">
        <f>IFERROR(VLOOKUP(Table1[[#This Row],[Budget Code Description]],Dimentions!$X$6:$AC$132,3,FALSE),"")</f>
        <v/>
      </c>
      <c r="H3017" s="64" t="str">
        <f>IFERROR(VLOOKUP(Table1[[#This Row],[Account]],Dimentions!$S$6:$V$233,2,FALSE),"")</f>
        <v/>
      </c>
      <c r="I3017" s="62">
        <f>_xlfn.NUMBERVALUE(LEFT(Table1[[#This Row],[Account]],1))</f>
        <v>0</v>
      </c>
      <c r="J3017" s="62" t="str">
        <f>IFERROR(VLOOKUP(Table1[[#This Row],[Budget Code Description]],Table6[#All],7,FALSE),"")</f>
        <v/>
      </c>
      <c r="K3017" s="143" t="str">
        <f>IFERROR(VLOOKUP(Table1[[#This Row],[Budget Code Description]],Table6[#All],8,FALSE),"")</f>
        <v/>
      </c>
      <c r="L3017" s="63"/>
      <c r="M3017" s="65" t="str">
        <f>IFERROR(VLOOKUP(Table1[[#This Row],[Staff ID]],Table2[],2,FALSE),"")</f>
        <v/>
      </c>
      <c r="N3017" s="211" t="str">
        <f>IFERROR(IF(VLOOKUP(Table1[[#This Row],[Budget Code Description]],Dimentions!$X$6:$AC$97,4,FALSE)="","",VLOOKUP(Table1[[#This Row],[Budget Code Description]],Dimentions!$X$6:$AC$97,4,FALSE)),"")</f>
        <v/>
      </c>
      <c r="O3017" s="65" t="str">
        <f>IFERROR(VLOOKUP(Table1[[#This Row],[Vendor ID]],Table549[],2,FALSE),"")</f>
        <v/>
      </c>
      <c r="P3017" s="63"/>
      <c r="Q3017" s="143" t="str">
        <f>IF(Table1[[#This Row],[Posting Date]]&lt;&gt;"",$D$9,"")</f>
        <v/>
      </c>
      <c r="R3017" s="159" t="str">
        <f>IF(Table1[[#This Row],[Posting Date]]&lt;&gt;"",$D$10,"")</f>
        <v/>
      </c>
      <c r="S3017" s="66"/>
      <c r="T3017" s="63"/>
      <c r="U3017" s="67"/>
      <c r="V3017" s="67"/>
      <c r="W3017" s="67" t="str">
        <f t="shared" si="47"/>
        <v/>
      </c>
      <c r="X3017" s="161" t="str">
        <f>IF(E3017="","",(IF(Table1[[#This Row],[Cur]]="USD",Table1[[#This Row],[Cur_Amount Debit]],Table1[[#This Row],[Cur_Amount Debit]]/Table1[[#This Row],[Exchange Rate]])))</f>
        <v/>
      </c>
      <c r="Y3017" s="161" t="str">
        <f>IF(E3017="","",(IF(Table1[[#This Row],[Cur]]="USD",Table1[[#This Row],[Cur_Amount Credit]],Table1[[#This Row],[Cur_Amount Credit]]/ExchangeRate)))</f>
        <v/>
      </c>
      <c r="Z3017" s="203" t="str">
        <f>IF(E3017="","",(Table1[[#This Row],[Debit USD]]-Table1[[#This Row],[Credit USD]]))</f>
        <v/>
      </c>
      <c r="AA3017" s="122"/>
      <c r="AB3017" s="1"/>
      <c r="AC3017" s="15"/>
      <c r="AD3017" s="15" t="str">
        <f>IF(AND(OR(Table1[[#This Row],[Account]]="15030",Table1[[#This Row],[Account]]="15035",Table1[[#This Row],[Account]]="20150"),Table1[[#This Row],[Vendor ID]]=""),1,"")</f>
        <v/>
      </c>
      <c r="AE3017" s="15"/>
      <c r="AF3017" s="15"/>
      <c r="AG3017" s="15"/>
      <c r="AH3017" s="46" t="str">
        <f>IF(Table1[[#This Row],[Posting Date]]&lt;&gt;"","GJ-"&amp;CountryID,"")</f>
        <v/>
      </c>
      <c r="AI3017" s="59" t="str">
        <f>IF(Table1[[#This Row],[Posting Date]]&lt;&gt;"",Table1[[#This Row],[Posting Date]],"")</f>
        <v/>
      </c>
      <c r="AJ3017" s="46"/>
      <c r="AK3017" s="46" t="str">
        <f>IF(Table1[[#This Row],[Description]]&lt;&gt;"",Table1[[#This Row],[Description]],"")</f>
        <v/>
      </c>
      <c r="AL3017" s="46" t="str">
        <f>IF(Table1[[#This Row],[Posting Date]]&lt;&gt;"",Table1[[#This Row],[Reference Number]],"")</f>
        <v/>
      </c>
      <c r="AM3017" s="46" t="str">
        <f>TRIM(Table1[[#This Row],[Line '#]])</f>
        <v/>
      </c>
      <c r="AN3017" s="46" t="str">
        <f>TRIM(Table1[[#This Row],[Account]])</f>
        <v/>
      </c>
      <c r="AO3017" s="46" t="str">
        <f>IF(Table1[[#This Row],[Posting Date]]&lt;&gt;"",$D$5,"")</f>
        <v/>
      </c>
      <c r="AP3017" s="46" t="str">
        <f>TRIM(Table1[[#This Row],[Departments-Prgrams]])</f>
        <v/>
      </c>
      <c r="AQ3017" s="46" t="str">
        <f>TRIM(Table1[[#This Row],[Grant]])</f>
        <v/>
      </c>
      <c r="AR3017" s="46" t="str">
        <f>TRIM(Table1[[#This Row],[Staff ID]])</f>
        <v/>
      </c>
      <c r="AS3017" s="46" t="str">
        <f>IF(TRIM(Table1[[#This Row],[Budget Code]])=0,"",TRIM(Table1[[#This Row],[Budget Code]]))</f>
        <v/>
      </c>
      <c r="AT3017" s="46" t="str">
        <f>IF(Table1[[#This Row],[Line Description]]&lt;&gt;"",Table1[[#This Row],[Line Description]],"")</f>
        <v/>
      </c>
      <c r="AU3017" s="46" t="str">
        <f>IF(Table1[[#This Row],[Cur_Amount Debit]]&gt;0,ROUND(Table1[[#This Row],[Cur_Amount Debit]],2),"")</f>
        <v/>
      </c>
      <c r="AV3017" s="46" t="str">
        <f>IF(Table1[[#This Row],[Cur_Amount Credit]]&gt;0,ROUND(Table1[[#This Row],[Cur_Amount Credit]],2),"")</f>
        <v/>
      </c>
      <c r="AW3017" s="46" t="str">
        <f>LEFT(Table1[[#This Row],[Cur]],3)</f>
        <v/>
      </c>
      <c r="AX3017" s="59"/>
      <c r="AY3017" s="46"/>
      <c r="AZ3017" s="46" t="str">
        <f>IF(Table1[[#This Row],[Cur]]&lt;&gt;"",IF(Table1[[#This Row],[Cur]]="USD","",ExchangeRate),"")</f>
        <v/>
      </c>
      <c r="BA3017" s="46" t="str">
        <f>IF(Table1[[#This Row],[Grant]]&lt;&gt;"",VLOOKUP(Table1[[#This Row],[Grant]],Grants!B:D,3),"")</f>
        <v/>
      </c>
      <c r="BB3017" s="46" t="str">
        <f>TRIM(Table1[[#This Row],[Vendor ID]])</f>
        <v/>
      </c>
      <c r="BC3017">
        <f>IF(Table1[[#This Row],[Reference Number]]=Q3016,BC3016,BC3016+1)</f>
        <v>2</v>
      </c>
    </row>
    <row r="3018" spans="1:55" ht="11.25" hidden="1" customHeight="1">
      <c r="A3018" s="1"/>
      <c r="B3018" s="88" t="str">
        <f>IF(Table1[[#This Row],[Posting Date]]&lt;&gt;"",IF(Table1[[#This Row],[Reference Number]]=Q3017,B3017+1,1),"")</f>
        <v/>
      </c>
      <c r="C3018" s="61"/>
      <c r="D3018" s="61"/>
      <c r="E3018" s="218"/>
      <c r="F3018" s="143" t="str">
        <f>IFERROR(IF(VLOOKUP(Table1[[#This Row],[Budget Code Description]],Dimentions!$X$6:$AC$132,2,FALSE)="","",VLOOKUP(Table1[[#This Row],[Budget Code Description]],Dimentions!$X$6:$AC$132,2,FALSE)),"")</f>
        <v/>
      </c>
      <c r="G3018" s="143" t="str">
        <f>IFERROR(VLOOKUP(Table1[[#This Row],[Budget Code Description]],Dimentions!$X$6:$AC$132,3,FALSE),"")</f>
        <v/>
      </c>
      <c r="H3018" s="64" t="str">
        <f>IFERROR(VLOOKUP(Table1[[#This Row],[Account]],Dimentions!$S$6:$V$233,2,FALSE),"")</f>
        <v/>
      </c>
      <c r="I3018" s="62">
        <f>_xlfn.NUMBERVALUE(LEFT(Table1[[#This Row],[Account]],1))</f>
        <v>0</v>
      </c>
      <c r="J3018" s="62" t="str">
        <f>IFERROR(VLOOKUP(Table1[[#This Row],[Budget Code Description]],Table6[#All],7,FALSE),"")</f>
        <v/>
      </c>
      <c r="K3018" s="143" t="str">
        <f>IFERROR(VLOOKUP(Table1[[#This Row],[Budget Code Description]],Table6[#All],8,FALSE),"")</f>
        <v/>
      </c>
      <c r="L3018" s="63"/>
      <c r="M3018" s="65" t="str">
        <f>IFERROR(VLOOKUP(Table1[[#This Row],[Staff ID]],Table2[],2,FALSE),"")</f>
        <v/>
      </c>
      <c r="N3018" s="211" t="str">
        <f>IFERROR(IF(VLOOKUP(Table1[[#This Row],[Budget Code Description]],Dimentions!$X$6:$AC$97,4,FALSE)="","",VLOOKUP(Table1[[#This Row],[Budget Code Description]],Dimentions!$X$6:$AC$97,4,FALSE)),"")</f>
        <v/>
      </c>
      <c r="O3018" s="65" t="str">
        <f>IFERROR(VLOOKUP(Table1[[#This Row],[Vendor ID]],Table549[],2,FALSE),"")</f>
        <v/>
      </c>
      <c r="P3018" s="63"/>
      <c r="Q3018" s="143" t="str">
        <f>IF(Table1[[#This Row],[Posting Date]]&lt;&gt;"",$D$9,"")</f>
        <v/>
      </c>
      <c r="R3018" s="159" t="str">
        <f>IF(Table1[[#This Row],[Posting Date]]&lt;&gt;"",$D$10,"")</f>
        <v/>
      </c>
      <c r="S3018" s="66"/>
      <c r="T3018" s="63"/>
      <c r="U3018" s="67"/>
      <c r="V3018" s="67"/>
      <c r="W3018" s="67" t="str">
        <f t="shared" si="47"/>
        <v/>
      </c>
      <c r="X3018" s="161" t="str">
        <f>IF(E3018="","",(IF(Table1[[#This Row],[Cur]]="USD",Table1[[#This Row],[Cur_Amount Debit]],Table1[[#This Row],[Cur_Amount Debit]]/Table1[[#This Row],[Exchange Rate]])))</f>
        <v/>
      </c>
      <c r="Y3018" s="161" t="str">
        <f>IF(E3018="","",(IF(Table1[[#This Row],[Cur]]="USD",Table1[[#This Row],[Cur_Amount Credit]],Table1[[#This Row],[Cur_Amount Credit]]/ExchangeRate)))</f>
        <v/>
      </c>
      <c r="Z3018" s="203" t="str">
        <f>IF(E3018="","",(Table1[[#This Row],[Debit USD]]-Table1[[#This Row],[Credit USD]]))</f>
        <v/>
      </c>
      <c r="AA3018" s="122"/>
      <c r="AB3018" s="1"/>
      <c r="AC3018" s="15"/>
      <c r="AD3018" s="15" t="str">
        <f>IF(AND(OR(Table1[[#This Row],[Account]]="15030",Table1[[#This Row],[Account]]="15035",Table1[[#This Row],[Account]]="20150"),Table1[[#This Row],[Vendor ID]]=""),1,"")</f>
        <v/>
      </c>
      <c r="AE3018" s="15"/>
      <c r="AF3018" s="15"/>
      <c r="AG3018" s="15"/>
      <c r="AH3018" s="46" t="str">
        <f>IF(Table1[[#This Row],[Posting Date]]&lt;&gt;"","GJ-"&amp;CountryID,"")</f>
        <v/>
      </c>
      <c r="AI3018" s="59" t="str">
        <f>IF(Table1[[#This Row],[Posting Date]]&lt;&gt;"",Table1[[#This Row],[Posting Date]],"")</f>
        <v/>
      </c>
      <c r="AJ3018" s="46"/>
      <c r="AK3018" s="46" t="str">
        <f>IF(Table1[[#This Row],[Description]]&lt;&gt;"",Table1[[#This Row],[Description]],"")</f>
        <v/>
      </c>
      <c r="AL3018" s="46" t="str">
        <f>IF(Table1[[#This Row],[Posting Date]]&lt;&gt;"",Table1[[#This Row],[Reference Number]],"")</f>
        <v/>
      </c>
      <c r="AM3018" s="46" t="str">
        <f>TRIM(Table1[[#This Row],[Line '#]])</f>
        <v/>
      </c>
      <c r="AN3018" s="46" t="str">
        <f>TRIM(Table1[[#This Row],[Account]])</f>
        <v/>
      </c>
      <c r="AO3018" s="46" t="str">
        <f>IF(Table1[[#This Row],[Posting Date]]&lt;&gt;"",$D$5,"")</f>
        <v/>
      </c>
      <c r="AP3018" s="46" t="str">
        <f>TRIM(Table1[[#This Row],[Departments-Prgrams]])</f>
        <v/>
      </c>
      <c r="AQ3018" s="46" t="str">
        <f>TRIM(Table1[[#This Row],[Grant]])</f>
        <v/>
      </c>
      <c r="AR3018" s="46" t="str">
        <f>TRIM(Table1[[#This Row],[Staff ID]])</f>
        <v/>
      </c>
      <c r="AS3018" s="46" t="str">
        <f>IF(TRIM(Table1[[#This Row],[Budget Code]])=0,"",TRIM(Table1[[#This Row],[Budget Code]]))</f>
        <v/>
      </c>
      <c r="AT3018" s="46" t="str">
        <f>IF(Table1[[#This Row],[Line Description]]&lt;&gt;"",Table1[[#This Row],[Line Description]],"")</f>
        <v/>
      </c>
      <c r="AU3018" s="46" t="str">
        <f>IF(Table1[[#This Row],[Cur_Amount Debit]]&gt;0,ROUND(Table1[[#This Row],[Cur_Amount Debit]],2),"")</f>
        <v/>
      </c>
      <c r="AV3018" s="46" t="str">
        <f>IF(Table1[[#This Row],[Cur_Amount Credit]]&gt;0,ROUND(Table1[[#This Row],[Cur_Amount Credit]],2),"")</f>
        <v/>
      </c>
      <c r="AW3018" s="46" t="str">
        <f>LEFT(Table1[[#This Row],[Cur]],3)</f>
        <v/>
      </c>
      <c r="AX3018" s="59"/>
      <c r="AY3018" s="46"/>
      <c r="AZ3018" s="46" t="str">
        <f>IF(Table1[[#This Row],[Cur]]&lt;&gt;"",IF(Table1[[#This Row],[Cur]]="USD","",ExchangeRate),"")</f>
        <v/>
      </c>
      <c r="BA3018" s="46" t="str">
        <f>IF(Table1[[#This Row],[Grant]]&lt;&gt;"",VLOOKUP(Table1[[#This Row],[Grant]],Grants!B:D,3),"")</f>
        <v/>
      </c>
      <c r="BB3018" s="46" t="str">
        <f>TRIM(Table1[[#This Row],[Vendor ID]])</f>
        <v/>
      </c>
      <c r="BC3018">
        <f>IF(Table1[[#This Row],[Reference Number]]=Q3017,BC3017,BC3017+1)</f>
        <v>2</v>
      </c>
    </row>
    <row r="3019" spans="1:55" ht="11.25" hidden="1" customHeight="1">
      <c r="A3019" s="1"/>
      <c r="B3019" s="88" t="str">
        <f>IF(Table1[[#This Row],[Posting Date]]&lt;&gt;"",IF(Table1[[#This Row],[Reference Number]]=Q3018,B3018+1,1),"")</f>
        <v/>
      </c>
      <c r="C3019" s="61"/>
      <c r="D3019" s="61"/>
      <c r="E3019" s="218"/>
      <c r="F3019" s="143" t="str">
        <f>IFERROR(IF(VLOOKUP(Table1[[#This Row],[Budget Code Description]],Dimentions!$X$6:$AC$132,2,FALSE)="","",VLOOKUP(Table1[[#This Row],[Budget Code Description]],Dimentions!$X$6:$AC$132,2,FALSE)),"")</f>
        <v/>
      </c>
      <c r="G3019" s="143" t="str">
        <f>IFERROR(VLOOKUP(Table1[[#This Row],[Budget Code Description]],Dimentions!$X$6:$AC$132,3,FALSE),"")</f>
        <v/>
      </c>
      <c r="H3019" s="64" t="str">
        <f>IFERROR(VLOOKUP(Table1[[#This Row],[Account]],Dimentions!$S$6:$V$233,2,FALSE),"")</f>
        <v/>
      </c>
      <c r="I3019" s="62">
        <f>_xlfn.NUMBERVALUE(LEFT(Table1[[#This Row],[Account]],1))</f>
        <v>0</v>
      </c>
      <c r="J3019" s="62" t="str">
        <f>IFERROR(VLOOKUP(Table1[[#This Row],[Budget Code Description]],Table6[#All],7,FALSE),"")</f>
        <v/>
      </c>
      <c r="K3019" s="143" t="str">
        <f>IFERROR(VLOOKUP(Table1[[#This Row],[Budget Code Description]],Table6[#All],8,FALSE),"")</f>
        <v/>
      </c>
      <c r="L3019" s="63"/>
      <c r="M3019" s="65" t="str">
        <f>IFERROR(VLOOKUP(Table1[[#This Row],[Staff ID]],Table2[],2,FALSE),"")</f>
        <v/>
      </c>
      <c r="N3019" s="211" t="str">
        <f>IFERROR(IF(VLOOKUP(Table1[[#This Row],[Budget Code Description]],Dimentions!$X$6:$AC$97,4,FALSE)="","",VLOOKUP(Table1[[#This Row],[Budget Code Description]],Dimentions!$X$6:$AC$97,4,FALSE)),"")</f>
        <v/>
      </c>
      <c r="O3019" s="65" t="str">
        <f>IFERROR(VLOOKUP(Table1[[#This Row],[Vendor ID]],Table549[],2,FALSE),"")</f>
        <v/>
      </c>
      <c r="P3019" s="63"/>
      <c r="Q3019" s="143" t="str">
        <f>IF(Table1[[#This Row],[Posting Date]]&lt;&gt;"",$D$9,"")</f>
        <v/>
      </c>
      <c r="R3019" s="159" t="str">
        <f>IF(Table1[[#This Row],[Posting Date]]&lt;&gt;"",$D$10,"")</f>
        <v/>
      </c>
      <c r="S3019" s="66"/>
      <c r="T3019" s="63"/>
      <c r="U3019" s="67"/>
      <c r="V3019" s="67"/>
      <c r="W3019" s="67" t="str">
        <f t="shared" si="47"/>
        <v/>
      </c>
      <c r="X3019" s="161" t="str">
        <f>IF(E3019="","",(IF(Table1[[#This Row],[Cur]]="USD",Table1[[#This Row],[Cur_Amount Debit]],Table1[[#This Row],[Cur_Amount Debit]]/Table1[[#This Row],[Exchange Rate]])))</f>
        <v/>
      </c>
      <c r="Y3019" s="161" t="str">
        <f>IF(E3019="","",(IF(Table1[[#This Row],[Cur]]="USD",Table1[[#This Row],[Cur_Amount Credit]],Table1[[#This Row],[Cur_Amount Credit]]/ExchangeRate)))</f>
        <v/>
      </c>
      <c r="Z3019" s="203" t="str">
        <f>IF(E3019="","",(Table1[[#This Row],[Debit USD]]-Table1[[#This Row],[Credit USD]]))</f>
        <v/>
      </c>
      <c r="AA3019" s="122"/>
      <c r="AB3019" s="1"/>
      <c r="AC3019" s="15"/>
      <c r="AD3019" s="15" t="str">
        <f>IF(AND(OR(Table1[[#This Row],[Account]]="15030",Table1[[#This Row],[Account]]="15035",Table1[[#This Row],[Account]]="20150"),Table1[[#This Row],[Vendor ID]]=""),1,"")</f>
        <v/>
      </c>
      <c r="AE3019" s="15"/>
      <c r="AF3019" s="15"/>
      <c r="AG3019" s="15"/>
      <c r="AH3019" s="46" t="str">
        <f>IF(Table1[[#This Row],[Posting Date]]&lt;&gt;"","GJ-"&amp;CountryID,"")</f>
        <v/>
      </c>
      <c r="AI3019" s="59" t="str">
        <f>IF(Table1[[#This Row],[Posting Date]]&lt;&gt;"",Table1[[#This Row],[Posting Date]],"")</f>
        <v/>
      </c>
      <c r="AJ3019" s="46"/>
      <c r="AK3019" s="46" t="str">
        <f>IF(Table1[[#This Row],[Description]]&lt;&gt;"",Table1[[#This Row],[Description]],"")</f>
        <v/>
      </c>
      <c r="AL3019" s="46" t="str">
        <f>IF(Table1[[#This Row],[Posting Date]]&lt;&gt;"",Table1[[#This Row],[Reference Number]],"")</f>
        <v/>
      </c>
      <c r="AM3019" s="46" t="str">
        <f>TRIM(Table1[[#This Row],[Line '#]])</f>
        <v/>
      </c>
      <c r="AN3019" s="46" t="str">
        <f>TRIM(Table1[[#This Row],[Account]])</f>
        <v/>
      </c>
      <c r="AO3019" s="46" t="str">
        <f>IF(Table1[[#This Row],[Posting Date]]&lt;&gt;"",$D$5,"")</f>
        <v/>
      </c>
      <c r="AP3019" s="46" t="str">
        <f>TRIM(Table1[[#This Row],[Departments-Prgrams]])</f>
        <v/>
      </c>
      <c r="AQ3019" s="46" t="str">
        <f>TRIM(Table1[[#This Row],[Grant]])</f>
        <v/>
      </c>
      <c r="AR3019" s="46" t="str">
        <f>TRIM(Table1[[#This Row],[Staff ID]])</f>
        <v/>
      </c>
      <c r="AS3019" s="46" t="str">
        <f>IF(TRIM(Table1[[#This Row],[Budget Code]])=0,"",TRIM(Table1[[#This Row],[Budget Code]]))</f>
        <v/>
      </c>
      <c r="AT3019" s="46" t="str">
        <f>IF(Table1[[#This Row],[Line Description]]&lt;&gt;"",Table1[[#This Row],[Line Description]],"")</f>
        <v/>
      </c>
      <c r="AU3019" s="46" t="str">
        <f>IF(Table1[[#This Row],[Cur_Amount Debit]]&gt;0,ROUND(Table1[[#This Row],[Cur_Amount Debit]],2),"")</f>
        <v/>
      </c>
      <c r="AV3019" s="46" t="str">
        <f>IF(Table1[[#This Row],[Cur_Amount Credit]]&gt;0,ROUND(Table1[[#This Row],[Cur_Amount Credit]],2),"")</f>
        <v/>
      </c>
      <c r="AW3019" s="46" t="str">
        <f>LEFT(Table1[[#This Row],[Cur]],3)</f>
        <v/>
      </c>
      <c r="AX3019" s="59"/>
      <c r="AY3019" s="46"/>
      <c r="AZ3019" s="46" t="str">
        <f>IF(Table1[[#This Row],[Cur]]&lt;&gt;"",IF(Table1[[#This Row],[Cur]]="USD","",ExchangeRate),"")</f>
        <v/>
      </c>
      <c r="BA3019" s="46" t="str">
        <f>IF(Table1[[#This Row],[Grant]]&lt;&gt;"",VLOOKUP(Table1[[#This Row],[Grant]],Grants!B:D,3),"")</f>
        <v/>
      </c>
      <c r="BB3019" s="46" t="str">
        <f>TRIM(Table1[[#This Row],[Vendor ID]])</f>
        <v/>
      </c>
      <c r="BC3019">
        <f>IF(Table1[[#This Row],[Reference Number]]=Q3018,BC3018,BC3018+1)</f>
        <v>2</v>
      </c>
    </row>
    <row r="3020" spans="1:55" ht="11.25" hidden="1" customHeight="1">
      <c r="A3020" s="1"/>
      <c r="B3020" s="88" t="str">
        <f>IF(Table1[[#This Row],[Posting Date]]&lt;&gt;"",IF(Table1[[#This Row],[Reference Number]]=Q3019,B3019+1,1),"")</f>
        <v/>
      </c>
      <c r="C3020" s="61"/>
      <c r="D3020" s="61"/>
      <c r="E3020" s="218"/>
      <c r="F3020" s="143" t="str">
        <f>IFERROR(IF(VLOOKUP(Table1[[#This Row],[Budget Code Description]],Dimentions!$X$6:$AC$132,2,FALSE)="","",VLOOKUP(Table1[[#This Row],[Budget Code Description]],Dimentions!$X$6:$AC$132,2,FALSE)),"")</f>
        <v/>
      </c>
      <c r="G3020" s="143" t="str">
        <f>IFERROR(VLOOKUP(Table1[[#This Row],[Budget Code Description]],Dimentions!$X$6:$AC$132,3,FALSE),"")</f>
        <v/>
      </c>
      <c r="H3020" s="64" t="str">
        <f>IFERROR(VLOOKUP(Table1[[#This Row],[Account]],Dimentions!$S$6:$V$233,2,FALSE),"")</f>
        <v/>
      </c>
      <c r="I3020" s="62">
        <f>_xlfn.NUMBERVALUE(LEFT(Table1[[#This Row],[Account]],1))</f>
        <v>0</v>
      </c>
      <c r="J3020" s="62" t="str">
        <f>IFERROR(VLOOKUP(Table1[[#This Row],[Budget Code Description]],Table6[#All],7,FALSE),"")</f>
        <v/>
      </c>
      <c r="K3020" s="143" t="str">
        <f>IFERROR(VLOOKUP(Table1[[#This Row],[Budget Code Description]],Table6[#All],8,FALSE),"")</f>
        <v/>
      </c>
      <c r="L3020" s="63"/>
      <c r="M3020" s="65" t="str">
        <f>IFERROR(VLOOKUP(Table1[[#This Row],[Staff ID]],Table2[],2,FALSE),"")</f>
        <v/>
      </c>
      <c r="N3020" s="211" t="str">
        <f>IFERROR(IF(VLOOKUP(Table1[[#This Row],[Budget Code Description]],Dimentions!$X$6:$AC$97,4,FALSE)="","",VLOOKUP(Table1[[#This Row],[Budget Code Description]],Dimentions!$X$6:$AC$97,4,FALSE)),"")</f>
        <v/>
      </c>
      <c r="O3020" s="65" t="str">
        <f>IFERROR(VLOOKUP(Table1[[#This Row],[Vendor ID]],Table549[],2,FALSE),"")</f>
        <v/>
      </c>
      <c r="P3020" s="63"/>
      <c r="Q3020" s="143" t="str">
        <f>IF(Table1[[#This Row],[Posting Date]]&lt;&gt;"",$D$9,"")</f>
        <v/>
      </c>
      <c r="R3020" s="159" t="str">
        <f>IF(Table1[[#This Row],[Posting Date]]&lt;&gt;"",$D$10,"")</f>
        <v/>
      </c>
      <c r="S3020" s="66"/>
      <c r="T3020" s="63"/>
      <c r="U3020" s="67"/>
      <c r="V3020" s="67"/>
      <c r="W3020" s="67" t="str">
        <f t="shared" si="47"/>
        <v/>
      </c>
      <c r="X3020" s="161" t="str">
        <f>IF(E3020="","",(IF(Table1[[#This Row],[Cur]]="USD",Table1[[#This Row],[Cur_Amount Debit]],Table1[[#This Row],[Cur_Amount Debit]]/Table1[[#This Row],[Exchange Rate]])))</f>
        <v/>
      </c>
      <c r="Y3020" s="161" t="str">
        <f>IF(E3020="","",(IF(Table1[[#This Row],[Cur]]="USD",Table1[[#This Row],[Cur_Amount Credit]],Table1[[#This Row],[Cur_Amount Credit]]/ExchangeRate)))</f>
        <v/>
      </c>
      <c r="Z3020" s="203" t="str">
        <f>IF(E3020="","",(Table1[[#This Row],[Debit USD]]-Table1[[#This Row],[Credit USD]]))</f>
        <v/>
      </c>
      <c r="AA3020" s="122"/>
      <c r="AB3020" s="1"/>
      <c r="AC3020" s="15"/>
      <c r="AD3020" s="15" t="str">
        <f>IF(AND(OR(Table1[[#This Row],[Account]]="15030",Table1[[#This Row],[Account]]="15035",Table1[[#This Row],[Account]]="20150"),Table1[[#This Row],[Vendor ID]]=""),1,"")</f>
        <v/>
      </c>
      <c r="AE3020" s="15"/>
      <c r="AF3020" s="15"/>
      <c r="AG3020" s="15"/>
      <c r="AH3020" s="46" t="str">
        <f>IF(Table1[[#This Row],[Posting Date]]&lt;&gt;"","GJ-"&amp;CountryID,"")</f>
        <v/>
      </c>
      <c r="AI3020" s="59" t="str">
        <f>IF(Table1[[#This Row],[Posting Date]]&lt;&gt;"",Table1[[#This Row],[Posting Date]],"")</f>
        <v/>
      </c>
      <c r="AJ3020" s="46"/>
      <c r="AK3020" s="46" t="str">
        <f>IF(Table1[[#This Row],[Description]]&lt;&gt;"",Table1[[#This Row],[Description]],"")</f>
        <v/>
      </c>
      <c r="AL3020" s="46" t="str">
        <f>IF(Table1[[#This Row],[Posting Date]]&lt;&gt;"",Table1[[#This Row],[Reference Number]],"")</f>
        <v/>
      </c>
      <c r="AM3020" s="46" t="str">
        <f>TRIM(Table1[[#This Row],[Line '#]])</f>
        <v/>
      </c>
      <c r="AN3020" s="46" t="str">
        <f>TRIM(Table1[[#This Row],[Account]])</f>
        <v/>
      </c>
      <c r="AO3020" s="46" t="str">
        <f>IF(Table1[[#This Row],[Posting Date]]&lt;&gt;"",$D$5,"")</f>
        <v/>
      </c>
      <c r="AP3020" s="46" t="str">
        <f>TRIM(Table1[[#This Row],[Departments-Prgrams]])</f>
        <v/>
      </c>
      <c r="AQ3020" s="46" t="str">
        <f>TRIM(Table1[[#This Row],[Grant]])</f>
        <v/>
      </c>
      <c r="AR3020" s="46" t="str">
        <f>TRIM(Table1[[#This Row],[Staff ID]])</f>
        <v/>
      </c>
      <c r="AS3020" s="46" t="str">
        <f>IF(TRIM(Table1[[#This Row],[Budget Code]])=0,"",TRIM(Table1[[#This Row],[Budget Code]]))</f>
        <v/>
      </c>
      <c r="AT3020" s="46" t="str">
        <f>IF(Table1[[#This Row],[Line Description]]&lt;&gt;"",Table1[[#This Row],[Line Description]],"")</f>
        <v/>
      </c>
      <c r="AU3020" s="46" t="str">
        <f>IF(Table1[[#This Row],[Cur_Amount Debit]]&gt;0,ROUND(Table1[[#This Row],[Cur_Amount Debit]],2),"")</f>
        <v/>
      </c>
      <c r="AV3020" s="46" t="str">
        <f>IF(Table1[[#This Row],[Cur_Amount Credit]]&gt;0,ROUND(Table1[[#This Row],[Cur_Amount Credit]],2),"")</f>
        <v/>
      </c>
      <c r="AW3020" s="46" t="str">
        <f>LEFT(Table1[[#This Row],[Cur]],3)</f>
        <v/>
      </c>
      <c r="AX3020" s="59"/>
      <c r="AY3020" s="46"/>
      <c r="AZ3020" s="46" t="str">
        <f>IF(Table1[[#This Row],[Cur]]&lt;&gt;"",IF(Table1[[#This Row],[Cur]]="USD","",ExchangeRate),"")</f>
        <v/>
      </c>
      <c r="BA3020" s="46" t="str">
        <f>IF(Table1[[#This Row],[Grant]]&lt;&gt;"",VLOOKUP(Table1[[#This Row],[Grant]],Grants!B:D,3),"")</f>
        <v/>
      </c>
      <c r="BB3020" s="46" t="str">
        <f>TRIM(Table1[[#This Row],[Vendor ID]])</f>
        <v/>
      </c>
      <c r="BC3020">
        <f>IF(Table1[[#This Row],[Reference Number]]=Q3019,BC3019,BC3019+1)</f>
        <v>2</v>
      </c>
    </row>
    <row r="3021" spans="1:55" ht="11.25" hidden="1" customHeight="1">
      <c r="A3021" s="1"/>
      <c r="B3021" s="88" t="str">
        <f>IF(Table1[[#This Row],[Posting Date]]&lt;&gt;"",IF(Table1[[#This Row],[Reference Number]]=Q3020,B3020+1,1),"")</f>
        <v/>
      </c>
      <c r="C3021" s="61"/>
      <c r="D3021" s="61"/>
      <c r="E3021" s="218"/>
      <c r="F3021" s="143" t="str">
        <f>IFERROR(IF(VLOOKUP(Table1[[#This Row],[Budget Code Description]],Dimentions!$X$6:$AC$132,2,FALSE)="","",VLOOKUP(Table1[[#This Row],[Budget Code Description]],Dimentions!$X$6:$AC$132,2,FALSE)),"")</f>
        <v/>
      </c>
      <c r="G3021" s="143" t="str">
        <f>IFERROR(VLOOKUP(Table1[[#This Row],[Budget Code Description]],Dimentions!$X$6:$AC$132,3,FALSE),"")</f>
        <v/>
      </c>
      <c r="H3021" s="64" t="str">
        <f>IFERROR(VLOOKUP(Table1[[#This Row],[Account]],Dimentions!$S$6:$V$233,2,FALSE),"")</f>
        <v/>
      </c>
      <c r="I3021" s="62">
        <f>_xlfn.NUMBERVALUE(LEFT(Table1[[#This Row],[Account]],1))</f>
        <v>0</v>
      </c>
      <c r="J3021" s="62" t="str">
        <f>IFERROR(VLOOKUP(Table1[[#This Row],[Budget Code Description]],Table6[#All],7,FALSE),"")</f>
        <v/>
      </c>
      <c r="K3021" s="143" t="str">
        <f>IFERROR(VLOOKUP(Table1[[#This Row],[Budget Code Description]],Table6[#All],8,FALSE),"")</f>
        <v/>
      </c>
      <c r="L3021" s="63"/>
      <c r="M3021" s="65" t="str">
        <f>IFERROR(VLOOKUP(Table1[[#This Row],[Staff ID]],Table2[],2,FALSE),"")</f>
        <v/>
      </c>
      <c r="N3021" s="211" t="str">
        <f>IFERROR(IF(VLOOKUP(Table1[[#This Row],[Budget Code Description]],Dimentions!$X$6:$AC$97,4,FALSE)="","",VLOOKUP(Table1[[#This Row],[Budget Code Description]],Dimentions!$X$6:$AC$97,4,FALSE)),"")</f>
        <v/>
      </c>
      <c r="O3021" s="65" t="str">
        <f>IFERROR(VLOOKUP(Table1[[#This Row],[Vendor ID]],Table549[],2,FALSE),"")</f>
        <v/>
      </c>
      <c r="P3021" s="63"/>
      <c r="Q3021" s="143" t="str">
        <f>IF(Table1[[#This Row],[Posting Date]]&lt;&gt;"",$D$9,"")</f>
        <v/>
      </c>
      <c r="R3021" s="159" t="str">
        <f>IF(Table1[[#This Row],[Posting Date]]&lt;&gt;"",$D$10,"")</f>
        <v/>
      </c>
      <c r="S3021" s="66"/>
      <c r="T3021" s="63"/>
      <c r="U3021" s="67"/>
      <c r="V3021" s="67"/>
      <c r="W3021" s="67" t="str">
        <f t="shared" si="47"/>
        <v/>
      </c>
      <c r="X3021" s="161" t="str">
        <f>IF(E3021="","",(IF(Table1[[#This Row],[Cur]]="USD",Table1[[#This Row],[Cur_Amount Debit]],Table1[[#This Row],[Cur_Amount Debit]]/Table1[[#This Row],[Exchange Rate]])))</f>
        <v/>
      </c>
      <c r="Y3021" s="161" t="str">
        <f>IF(E3021="","",(IF(Table1[[#This Row],[Cur]]="USD",Table1[[#This Row],[Cur_Amount Credit]],Table1[[#This Row],[Cur_Amount Credit]]/ExchangeRate)))</f>
        <v/>
      </c>
      <c r="Z3021" s="203" t="str">
        <f>IF(E3021="","",(Table1[[#This Row],[Debit USD]]-Table1[[#This Row],[Credit USD]]))</f>
        <v/>
      </c>
      <c r="AA3021" s="122"/>
      <c r="AB3021" s="1"/>
      <c r="AC3021" s="15"/>
      <c r="AD3021" s="15" t="str">
        <f>IF(AND(OR(Table1[[#This Row],[Account]]="15030",Table1[[#This Row],[Account]]="15035",Table1[[#This Row],[Account]]="20150"),Table1[[#This Row],[Vendor ID]]=""),1,"")</f>
        <v/>
      </c>
      <c r="AE3021" s="15"/>
      <c r="AF3021" s="15"/>
      <c r="AG3021" s="15"/>
      <c r="AH3021" s="46" t="str">
        <f>IF(Table1[[#This Row],[Posting Date]]&lt;&gt;"","GJ-"&amp;CountryID,"")</f>
        <v/>
      </c>
      <c r="AI3021" s="59" t="str">
        <f>IF(Table1[[#This Row],[Posting Date]]&lt;&gt;"",Table1[[#This Row],[Posting Date]],"")</f>
        <v/>
      </c>
      <c r="AJ3021" s="46"/>
      <c r="AK3021" s="46" t="str">
        <f>IF(Table1[[#This Row],[Description]]&lt;&gt;"",Table1[[#This Row],[Description]],"")</f>
        <v/>
      </c>
      <c r="AL3021" s="46" t="str">
        <f>IF(Table1[[#This Row],[Posting Date]]&lt;&gt;"",Table1[[#This Row],[Reference Number]],"")</f>
        <v/>
      </c>
      <c r="AM3021" s="46" t="str">
        <f>TRIM(Table1[[#This Row],[Line '#]])</f>
        <v/>
      </c>
      <c r="AN3021" s="46" t="str">
        <f>TRIM(Table1[[#This Row],[Account]])</f>
        <v/>
      </c>
      <c r="AO3021" s="46" t="str">
        <f>IF(Table1[[#This Row],[Posting Date]]&lt;&gt;"",$D$5,"")</f>
        <v/>
      </c>
      <c r="AP3021" s="46" t="str">
        <f>TRIM(Table1[[#This Row],[Departments-Prgrams]])</f>
        <v/>
      </c>
      <c r="AQ3021" s="46" t="str">
        <f>TRIM(Table1[[#This Row],[Grant]])</f>
        <v/>
      </c>
      <c r="AR3021" s="46" t="str">
        <f>TRIM(Table1[[#This Row],[Staff ID]])</f>
        <v/>
      </c>
      <c r="AS3021" s="46" t="str">
        <f>IF(TRIM(Table1[[#This Row],[Budget Code]])=0,"",TRIM(Table1[[#This Row],[Budget Code]]))</f>
        <v/>
      </c>
      <c r="AT3021" s="46" t="str">
        <f>IF(Table1[[#This Row],[Line Description]]&lt;&gt;"",Table1[[#This Row],[Line Description]],"")</f>
        <v/>
      </c>
      <c r="AU3021" s="46" t="str">
        <f>IF(Table1[[#This Row],[Cur_Amount Debit]]&gt;0,ROUND(Table1[[#This Row],[Cur_Amount Debit]],2),"")</f>
        <v/>
      </c>
      <c r="AV3021" s="46" t="str">
        <f>IF(Table1[[#This Row],[Cur_Amount Credit]]&gt;0,ROUND(Table1[[#This Row],[Cur_Amount Credit]],2),"")</f>
        <v/>
      </c>
      <c r="AW3021" s="46" t="str">
        <f>LEFT(Table1[[#This Row],[Cur]],3)</f>
        <v/>
      </c>
      <c r="AX3021" s="59"/>
      <c r="AY3021" s="46"/>
      <c r="AZ3021" s="46" t="str">
        <f>IF(Table1[[#This Row],[Cur]]&lt;&gt;"",IF(Table1[[#This Row],[Cur]]="USD","",ExchangeRate),"")</f>
        <v/>
      </c>
      <c r="BA3021" s="46" t="str">
        <f>IF(Table1[[#This Row],[Grant]]&lt;&gt;"",VLOOKUP(Table1[[#This Row],[Grant]],Grants!B:D,3),"")</f>
        <v/>
      </c>
      <c r="BB3021" s="46" t="str">
        <f>TRIM(Table1[[#This Row],[Vendor ID]])</f>
        <v/>
      </c>
      <c r="BC3021">
        <f>IF(Table1[[#This Row],[Reference Number]]=Q3020,BC3020,BC3020+1)</f>
        <v>2</v>
      </c>
    </row>
    <row r="3022" spans="1:55" ht="11.25" hidden="1" customHeight="1">
      <c r="A3022" s="1"/>
      <c r="B3022" s="88" t="str">
        <f>IF(Table1[[#This Row],[Posting Date]]&lt;&gt;"",IF(Table1[[#This Row],[Reference Number]]=Q3021,B3021+1,1),"")</f>
        <v/>
      </c>
      <c r="C3022" s="61"/>
      <c r="D3022" s="61"/>
      <c r="E3022" s="218"/>
      <c r="F3022" s="143" t="str">
        <f>IFERROR(IF(VLOOKUP(Table1[[#This Row],[Budget Code Description]],Dimentions!$X$6:$AC$132,2,FALSE)="","",VLOOKUP(Table1[[#This Row],[Budget Code Description]],Dimentions!$X$6:$AC$132,2,FALSE)),"")</f>
        <v/>
      </c>
      <c r="G3022" s="143" t="str">
        <f>IFERROR(VLOOKUP(Table1[[#This Row],[Budget Code Description]],Dimentions!$X$6:$AC$132,3,FALSE),"")</f>
        <v/>
      </c>
      <c r="H3022" s="64" t="str">
        <f>IFERROR(VLOOKUP(Table1[[#This Row],[Account]],Dimentions!$S$6:$V$233,2,FALSE),"")</f>
        <v/>
      </c>
      <c r="I3022" s="62">
        <f>_xlfn.NUMBERVALUE(LEFT(Table1[[#This Row],[Account]],1))</f>
        <v>0</v>
      </c>
      <c r="J3022" s="62" t="str">
        <f>IFERROR(VLOOKUP(Table1[[#This Row],[Budget Code Description]],Table6[#All],7,FALSE),"")</f>
        <v/>
      </c>
      <c r="K3022" s="143" t="str">
        <f>IFERROR(VLOOKUP(Table1[[#This Row],[Budget Code Description]],Table6[#All],8,FALSE),"")</f>
        <v/>
      </c>
      <c r="L3022" s="63"/>
      <c r="M3022" s="65" t="str">
        <f>IFERROR(VLOOKUP(Table1[[#This Row],[Staff ID]],Table2[],2,FALSE),"")</f>
        <v/>
      </c>
      <c r="N3022" s="211" t="str">
        <f>IFERROR(IF(VLOOKUP(Table1[[#This Row],[Budget Code Description]],Dimentions!$X$6:$AC$97,4,FALSE)="","",VLOOKUP(Table1[[#This Row],[Budget Code Description]],Dimentions!$X$6:$AC$97,4,FALSE)),"")</f>
        <v/>
      </c>
      <c r="O3022" s="65" t="str">
        <f>IFERROR(VLOOKUP(Table1[[#This Row],[Vendor ID]],Table549[],2,FALSE),"")</f>
        <v/>
      </c>
      <c r="P3022" s="63"/>
      <c r="Q3022" s="143" t="str">
        <f>IF(Table1[[#This Row],[Posting Date]]&lt;&gt;"",$D$9,"")</f>
        <v/>
      </c>
      <c r="R3022" s="159" t="str">
        <f>IF(Table1[[#This Row],[Posting Date]]&lt;&gt;"",$D$10,"")</f>
        <v/>
      </c>
      <c r="S3022" s="66"/>
      <c r="T3022" s="63"/>
      <c r="U3022" s="67"/>
      <c r="V3022" s="67"/>
      <c r="W3022" s="67" t="str">
        <f t="shared" si="47"/>
        <v/>
      </c>
      <c r="X3022" s="161" t="str">
        <f>IF(E3022="","",(IF(Table1[[#This Row],[Cur]]="USD",Table1[[#This Row],[Cur_Amount Debit]],Table1[[#This Row],[Cur_Amount Debit]]/Table1[[#This Row],[Exchange Rate]])))</f>
        <v/>
      </c>
      <c r="Y3022" s="161" t="str">
        <f>IF(E3022="","",(IF(Table1[[#This Row],[Cur]]="USD",Table1[[#This Row],[Cur_Amount Credit]],Table1[[#This Row],[Cur_Amount Credit]]/ExchangeRate)))</f>
        <v/>
      </c>
      <c r="Z3022" s="203" t="str">
        <f>IF(E3022="","",(Table1[[#This Row],[Debit USD]]-Table1[[#This Row],[Credit USD]]))</f>
        <v/>
      </c>
      <c r="AA3022" s="122"/>
      <c r="AB3022" s="1"/>
      <c r="AC3022" s="15"/>
      <c r="AD3022" s="15" t="str">
        <f>IF(AND(OR(Table1[[#This Row],[Account]]="15030",Table1[[#This Row],[Account]]="15035",Table1[[#This Row],[Account]]="20150"),Table1[[#This Row],[Vendor ID]]=""),1,"")</f>
        <v/>
      </c>
      <c r="AE3022" s="15"/>
      <c r="AF3022" s="15"/>
      <c r="AG3022" s="15"/>
      <c r="AH3022" s="46" t="str">
        <f>IF(Table1[[#This Row],[Posting Date]]&lt;&gt;"","GJ-"&amp;CountryID,"")</f>
        <v/>
      </c>
      <c r="AI3022" s="59" t="str">
        <f>IF(Table1[[#This Row],[Posting Date]]&lt;&gt;"",Table1[[#This Row],[Posting Date]],"")</f>
        <v/>
      </c>
      <c r="AJ3022" s="46"/>
      <c r="AK3022" s="46" t="str">
        <f>IF(Table1[[#This Row],[Description]]&lt;&gt;"",Table1[[#This Row],[Description]],"")</f>
        <v/>
      </c>
      <c r="AL3022" s="46" t="str">
        <f>IF(Table1[[#This Row],[Posting Date]]&lt;&gt;"",Table1[[#This Row],[Reference Number]],"")</f>
        <v/>
      </c>
      <c r="AM3022" s="46" t="str">
        <f>TRIM(Table1[[#This Row],[Line '#]])</f>
        <v/>
      </c>
      <c r="AN3022" s="46" t="str">
        <f>TRIM(Table1[[#This Row],[Account]])</f>
        <v/>
      </c>
      <c r="AO3022" s="46" t="str">
        <f>IF(Table1[[#This Row],[Posting Date]]&lt;&gt;"",$D$5,"")</f>
        <v/>
      </c>
      <c r="AP3022" s="46" t="str">
        <f>TRIM(Table1[[#This Row],[Departments-Prgrams]])</f>
        <v/>
      </c>
      <c r="AQ3022" s="46" t="str">
        <f>TRIM(Table1[[#This Row],[Grant]])</f>
        <v/>
      </c>
      <c r="AR3022" s="46" t="str">
        <f>TRIM(Table1[[#This Row],[Staff ID]])</f>
        <v/>
      </c>
      <c r="AS3022" s="46" t="str">
        <f>IF(TRIM(Table1[[#This Row],[Budget Code]])=0,"",TRIM(Table1[[#This Row],[Budget Code]]))</f>
        <v/>
      </c>
      <c r="AT3022" s="46" t="str">
        <f>IF(Table1[[#This Row],[Line Description]]&lt;&gt;"",Table1[[#This Row],[Line Description]],"")</f>
        <v/>
      </c>
      <c r="AU3022" s="46" t="str">
        <f>IF(Table1[[#This Row],[Cur_Amount Debit]]&gt;0,ROUND(Table1[[#This Row],[Cur_Amount Debit]],2),"")</f>
        <v/>
      </c>
      <c r="AV3022" s="46" t="str">
        <f>IF(Table1[[#This Row],[Cur_Amount Credit]]&gt;0,ROUND(Table1[[#This Row],[Cur_Amount Credit]],2),"")</f>
        <v/>
      </c>
      <c r="AW3022" s="46" t="str">
        <f>LEFT(Table1[[#This Row],[Cur]],3)</f>
        <v/>
      </c>
      <c r="AX3022" s="59"/>
      <c r="AY3022" s="46"/>
      <c r="AZ3022" s="46" t="str">
        <f>IF(Table1[[#This Row],[Cur]]&lt;&gt;"",IF(Table1[[#This Row],[Cur]]="USD","",ExchangeRate),"")</f>
        <v/>
      </c>
      <c r="BA3022" s="46" t="str">
        <f>IF(Table1[[#This Row],[Grant]]&lt;&gt;"",VLOOKUP(Table1[[#This Row],[Grant]],Grants!B:D,3),"")</f>
        <v/>
      </c>
      <c r="BB3022" s="46" t="str">
        <f>TRIM(Table1[[#This Row],[Vendor ID]])</f>
        <v/>
      </c>
      <c r="BC3022">
        <f>IF(Table1[[#This Row],[Reference Number]]=Q3021,BC3021,BC3021+1)</f>
        <v>2</v>
      </c>
    </row>
    <row r="3023" spans="1:55" ht="11.25" hidden="1" customHeight="1">
      <c r="A3023" s="1"/>
      <c r="B3023" s="88" t="str">
        <f>IF(Table1[[#This Row],[Posting Date]]&lt;&gt;"",IF(Table1[[#This Row],[Reference Number]]=Q3022,B3022+1,1),"")</f>
        <v/>
      </c>
      <c r="C3023" s="61"/>
      <c r="D3023" s="61"/>
      <c r="E3023" s="218"/>
      <c r="F3023" s="143" t="str">
        <f>IFERROR(IF(VLOOKUP(Table1[[#This Row],[Budget Code Description]],Dimentions!$X$6:$AC$132,2,FALSE)="","",VLOOKUP(Table1[[#This Row],[Budget Code Description]],Dimentions!$X$6:$AC$132,2,FALSE)),"")</f>
        <v/>
      </c>
      <c r="G3023" s="143" t="str">
        <f>IFERROR(VLOOKUP(Table1[[#This Row],[Budget Code Description]],Dimentions!$X$6:$AC$132,3,FALSE),"")</f>
        <v/>
      </c>
      <c r="H3023" s="64" t="str">
        <f>IFERROR(VLOOKUP(Table1[[#This Row],[Account]],Dimentions!$S$6:$V$233,2,FALSE),"")</f>
        <v/>
      </c>
      <c r="I3023" s="62">
        <f>_xlfn.NUMBERVALUE(LEFT(Table1[[#This Row],[Account]],1))</f>
        <v>0</v>
      </c>
      <c r="J3023" s="62" t="str">
        <f>IFERROR(VLOOKUP(Table1[[#This Row],[Budget Code Description]],Table6[#All],7,FALSE),"")</f>
        <v/>
      </c>
      <c r="K3023" s="143" t="str">
        <f>IFERROR(VLOOKUP(Table1[[#This Row],[Budget Code Description]],Table6[#All],8,FALSE),"")</f>
        <v/>
      </c>
      <c r="L3023" s="63"/>
      <c r="M3023" s="65" t="str">
        <f>IFERROR(VLOOKUP(Table1[[#This Row],[Staff ID]],Table2[],2,FALSE),"")</f>
        <v/>
      </c>
      <c r="N3023" s="211" t="str">
        <f>IFERROR(IF(VLOOKUP(Table1[[#This Row],[Budget Code Description]],Dimentions!$X$6:$AC$97,4,FALSE)="","",VLOOKUP(Table1[[#This Row],[Budget Code Description]],Dimentions!$X$6:$AC$97,4,FALSE)),"")</f>
        <v/>
      </c>
      <c r="O3023" s="65" t="str">
        <f>IFERROR(VLOOKUP(Table1[[#This Row],[Vendor ID]],Table549[],2,FALSE),"")</f>
        <v/>
      </c>
      <c r="P3023" s="63"/>
      <c r="Q3023" s="143" t="str">
        <f>IF(Table1[[#This Row],[Posting Date]]&lt;&gt;"",$D$9,"")</f>
        <v/>
      </c>
      <c r="R3023" s="159" t="str">
        <f>IF(Table1[[#This Row],[Posting Date]]&lt;&gt;"",$D$10,"")</f>
        <v/>
      </c>
      <c r="S3023" s="66"/>
      <c r="T3023" s="63"/>
      <c r="U3023" s="67"/>
      <c r="V3023" s="67"/>
      <c r="W3023" s="67" t="str">
        <f t="shared" si="47"/>
        <v/>
      </c>
      <c r="X3023" s="161" t="str">
        <f>IF(E3023="","",(IF(Table1[[#This Row],[Cur]]="USD",Table1[[#This Row],[Cur_Amount Debit]],Table1[[#This Row],[Cur_Amount Debit]]/Table1[[#This Row],[Exchange Rate]])))</f>
        <v/>
      </c>
      <c r="Y3023" s="161" t="str">
        <f>IF(E3023="","",(IF(Table1[[#This Row],[Cur]]="USD",Table1[[#This Row],[Cur_Amount Credit]],Table1[[#This Row],[Cur_Amount Credit]]/ExchangeRate)))</f>
        <v/>
      </c>
      <c r="Z3023" s="203" t="str">
        <f>IF(E3023="","",(Table1[[#This Row],[Debit USD]]-Table1[[#This Row],[Credit USD]]))</f>
        <v/>
      </c>
      <c r="AA3023" s="122"/>
      <c r="AB3023" s="1"/>
      <c r="AC3023" s="15"/>
      <c r="AD3023" s="15" t="str">
        <f>IF(AND(OR(Table1[[#This Row],[Account]]="15030",Table1[[#This Row],[Account]]="15035",Table1[[#This Row],[Account]]="20150"),Table1[[#This Row],[Vendor ID]]=""),1,"")</f>
        <v/>
      </c>
      <c r="AE3023" s="15"/>
      <c r="AF3023" s="15"/>
      <c r="AG3023" s="15"/>
      <c r="AH3023" s="46" t="str">
        <f>IF(Table1[[#This Row],[Posting Date]]&lt;&gt;"","GJ-"&amp;CountryID,"")</f>
        <v/>
      </c>
      <c r="AI3023" s="59" t="str">
        <f>IF(Table1[[#This Row],[Posting Date]]&lt;&gt;"",Table1[[#This Row],[Posting Date]],"")</f>
        <v/>
      </c>
      <c r="AJ3023" s="46"/>
      <c r="AK3023" s="46" t="str">
        <f>IF(Table1[[#This Row],[Description]]&lt;&gt;"",Table1[[#This Row],[Description]],"")</f>
        <v/>
      </c>
      <c r="AL3023" s="46" t="str">
        <f>IF(Table1[[#This Row],[Posting Date]]&lt;&gt;"",Table1[[#This Row],[Reference Number]],"")</f>
        <v/>
      </c>
      <c r="AM3023" s="46" t="str">
        <f>TRIM(Table1[[#This Row],[Line '#]])</f>
        <v/>
      </c>
      <c r="AN3023" s="46" t="str">
        <f>TRIM(Table1[[#This Row],[Account]])</f>
        <v/>
      </c>
      <c r="AO3023" s="46" t="str">
        <f>IF(Table1[[#This Row],[Posting Date]]&lt;&gt;"",$D$5,"")</f>
        <v/>
      </c>
      <c r="AP3023" s="46" t="str">
        <f>TRIM(Table1[[#This Row],[Departments-Prgrams]])</f>
        <v/>
      </c>
      <c r="AQ3023" s="46" t="str">
        <f>TRIM(Table1[[#This Row],[Grant]])</f>
        <v/>
      </c>
      <c r="AR3023" s="46" t="str">
        <f>TRIM(Table1[[#This Row],[Staff ID]])</f>
        <v/>
      </c>
      <c r="AS3023" s="46" t="str">
        <f>IF(TRIM(Table1[[#This Row],[Budget Code]])=0,"",TRIM(Table1[[#This Row],[Budget Code]]))</f>
        <v/>
      </c>
      <c r="AT3023" s="46" t="str">
        <f>IF(Table1[[#This Row],[Line Description]]&lt;&gt;"",Table1[[#This Row],[Line Description]],"")</f>
        <v/>
      </c>
      <c r="AU3023" s="46" t="str">
        <f>IF(Table1[[#This Row],[Cur_Amount Debit]]&gt;0,ROUND(Table1[[#This Row],[Cur_Amount Debit]],2),"")</f>
        <v/>
      </c>
      <c r="AV3023" s="46" t="str">
        <f>IF(Table1[[#This Row],[Cur_Amount Credit]]&gt;0,ROUND(Table1[[#This Row],[Cur_Amount Credit]],2),"")</f>
        <v/>
      </c>
      <c r="AW3023" s="46" t="str">
        <f>LEFT(Table1[[#This Row],[Cur]],3)</f>
        <v/>
      </c>
      <c r="AX3023" s="59"/>
      <c r="AY3023" s="46"/>
      <c r="AZ3023" s="46" t="str">
        <f>IF(Table1[[#This Row],[Cur]]&lt;&gt;"",IF(Table1[[#This Row],[Cur]]="USD","",ExchangeRate),"")</f>
        <v/>
      </c>
      <c r="BA3023" s="46" t="str">
        <f>IF(Table1[[#This Row],[Grant]]&lt;&gt;"",VLOOKUP(Table1[[#This Row],[Grant]],Grants!B:D,3),"")</f>
        <v/>
      </c>
      <c r="BB3023" s="46" t="str">
        <f>TRIM(Table1[[#This Row],[Vendor ID]])</f>
        <v/>
      </c>
      <c r="BC3023">
        <f>IF(Table1[[#This Row],[Reference Number]]=Q3022,BC3022,BC3022+1)</f>
        <v>2</v>
      </c>
    </row>
    <row r="3024" spans="1:55" ht="11.25" hidden="1" customHeight="1">
      <c r="A3024" s="1"/>
      <c r="B3024" s="88" t="str">
        <f>IF(Table1[[#This Row],[Posting Date]]&lt;&gt;"",IF(Table1[[#This Row],[Reference Number]]=Q3023,B3023+1,1),"")</f>
        <v/>
      </c>
      <c r="C3024" s="61"/>
      <c r="D3024" s="61"/>
      <c r="E3024" s="218"/>
      <c r="F3024" s="143" t="str">
        <f>IFERROR(IF(VLOOKUP(Table1[[#This Row],[Budget Code Description]],Dimentions!$X$6:$AC$132,2,FALSE)="","",VLOOKUP(Table1[[#This Row],[Budget Code Description]],Dimentions!$X$6:$AC$132,2,FALSE)),"")</f>
        <v/>
      </c>
      <c r="G3024" s="143" t="str">
        <f>IFERROR(VLOOKUP(Table1[[#This Row],[Budget Code Description]],Dimentions!$X$6:$AC$132,3,FALSE),"")</f>
        <v/>
      </c>
      <c r="H3024" s="64" t="str">
        <f>IFERROR(VLOOKUP(Table1[[#This Row],[Account]],Dimentions!$S$6:$V$233,2,FALSE),"")</f>
        <v/>
      </c>
      <c r="I3024" s="62">
        <f>_xlfn.NUMBERVALUE(LEFT(Table1[[#This Row],[Account]],1))</f>
        <v>0</v>
      </c>
      <c r="J3024" s="62" t="str">
        <f>IFERROR(VLOOKUP(Table1[[#This Row],[Budget Code Description]],Table6[#All],7,FALSE),"")</f>
        <v/>
      </c>
      <c r="K3024" s="143" t="str">
        <f>IFERROR(VLOOKUP(Table1[[#This Row],[Budget Code Description]],Table6[#All],8,FALSE),"")</f>
        <v/>
      </c>
      <c r="L3024" s="63"/>
      <c r="M3024" s="65" t="str">
        <f>IFERROR(VLOOKUP(Table1[[#This Row],[Staff ID]],Table2[],2,FALSE),"")</f>
        <v/>
      </c>
      <c r="N3024" s="211" t="str">
        <f>IFERROR(IF(VLOOKUP(Table1[[#This Row],[Budget Code Description]],Dimentions!$X$6:$AC$97,4,FALSE)="","",VLOOKUP(Table1[[#This Row],[Budget Code Description]],Dimentions!$X$6:$AC$97,4,FALSE)),"")</f>
        <v/>
      </c>
      <c r="O3024" s="65" t="str">
        <f>IFERROR(VLOOKUP(Table1[[#This Row],[Vendor ID]],Table549[],2,FALSE),"")</f>
        <v/>
      </c>
      <c r="P3024" s="63"/>
      <c r="Q3024" s="143" t="str">
        <f>IF(Table1[[#This Row],[Posting Date]]&lt;&gt;"",$D$9,"")</f>
        <v/>
      </c>
      <c r="R3024" s="159" t="str">
        <f>IF(Table1[[#This Row],[Posting Date]]&lt;&gt;"",$D$10,"")</f>
        <v/>
      </c>
      <c r="S3024" s="66"/>
      <c r="T3024" s="63"/>
      <c r="U3024" s="67"/>
      <c r="V3024" s="67"/>
      <c r="W3024" s="67" t="str">
        <f t="shared" si="47"/>
        <v/>
      </c>
      <c r="X3024" s="161" t="str">
        <f>IF(E3024="","",(IF(Table1[[#This Row],[Cur]]="USD",Table1[[#This Row],[Cur_Amount Debit]],Table1[[#This Row],[Cur_Amount Debit]]/Table1[[#This Row],[Exchange Rate]])))</f>
        <v/>
      </c>
      <c r="Y3024" s="161" t="str">
        <f>IF(E3024="","",(IF(Table1[[#This Row],[Cur]]="USD",Table1[[#This Row],[Cur_Amount Credit]],Table1[[#This Row],[Cur_Amount Credit]]/ExchangeRate)))</f>
        <v/>
      </c>
      <c r="Z3024" s="203" t="str">
        <f>IF(E3024="","",(Table1[[#This Row],[Debit USD]]-Table1[[#This Row],[Credit USD]]))</f>
        <v/>
      </c>
      <c r="AA3024" s="122"/>
      <c r="AB3024" s="1"/>
      <c r="AC3024" s="15"/>
      <c r="AD3024" s="15" t="str">
        <f>IF(AND(OR(Table1[[#This Row],[Account]]="15030",Table1[[#This Row],[Account]]="15035",Table1[[#This Row],[Account]]="20150"),Table1[[#This Row],[Vendor ID]]=""),1,"")</f>
        <v/>
      </c>
      <c r="AE3024" s="15"/>
      <c r="AF3024" s="15"/>
      <c r="AG3024" s="15"/>
      <c r="AH3024" s="46" t="str">
        <f>IF(Table1[[#This Row],[Posting Date]]&lt;&gt;"","GJ-"&amp;CountryID,"")</f>
        <v/>
      </c>
      <c r="AI3024" s="59" t="str">
        <f>IF(Table1[[#This Row],[Posting Date]]&lt;&gt;"",Table1[[#This Row],[Posting Date]],"")</f>
        <v/>
      </c>
      <c r="AJ3024" s="46"/>
      <c r="AK3024" s="46" t="str">
        <f>IF(Table1[[#This Row],[Description]]&lt;&gt;"",Table1[[#This Row],[Description]],"")</f>
        <v/>
      </c>
      <c r="AL3024" s="46" t="str">
        <f>IF(Table1[[#This Row],[Posting Date]]&lt;&gt;"",Table1[[#This Row],[Reference Number]],"")</f>
        <v/>
      </c>
      <c r="AM3024" s="46" t="str">
        <f>TRIM(Table1[[#This Row],[Line '#]])</f>
        <v/>
      </c>
      <c r="AN3024" s="46" t="str">
        <f>TRIM(Table1[[#This Row],[Account]])</f>
        <v/>
      </c>
      <c r="AO3024" s="46" t="str">
        <f>IF(Table1[[#This Row],[Posting Date]]&lt;&gt;"",$D$5,"")</f>
        <v/>
      </c>
      <c r="AP3024" s="46" t="str">
        <f>TRIM(Table1[[#This Row],[Departments-Prgrams]])</f>
        <v/>
      </c>
      <c r="AQ3024" s="46" t="str">
        <f>TRIM(Table1[[#This Row],[Grant]])</f>
        <v/>
      </c>
      <c r="AR3024" s="46" t="str">
        <f>TRIM(Table1[[#This Row],[Staff ID]])</f>
        <v/>
      </c>
      <c r="AS3024" s="46" t="str">
        <f>IF(TRIM(Table1[[#This Row],[Budget Code]])=0,"",TRIM(Table1[[#This Row],[Budget Code]]))</f>
        <v/>
      </c>
      <c r="AT3024" s="46" t="str">
        <f>IF(Table1[[#This Row],[Line Description]]&lt;&gt;"",Table1[[#This Row],[Line Description]],"")</f>
        <v/>
      </c>
      <c r="AU3024" s="46" t="str">
        <f>IF(Table1[[#This Row],[Cur_Amount Debit]]&gt;0,ROUND(Table1[[#This Row],[Cur_Amount Debit]],2),"")</f>
        <v/>
      </c>
      <c r="AV3024" s="46" t="str">
        <f>IF(Table1[[#This Row],[Cur_Amount Credit]]&gt;0,ROUND(Table1[[#This Row],[Cur_Amount Credit]],2),"")</f>
        <v/>
      </c>
      <c r="AW3024" s="46" t="str">
        <f>LEFT(Table1[[#This Row],[Cur]],3)</f>
        <v/>
      </c>
      <c r="AX3024" s="59"/>
      <c r="AY3024" s="46"/>
      <c r="AZ3024" s="46" t="str">
        <f>IF(Table1[[#This Row],[Cur]]&lt;&gt;"",IF(Table1[[#This Row],[Cur]]="USD","",ExchangeRate),"")</f>
        <v/>
      </c>
      <c r="BA3024" s="46" t="str">
        <f>IF(Table1[[#This Row],[Grant]]&lt;&gt;"",VLOOKUP(Table1[[#This Row],[Grant]],Grants!B:D,3),"")</f>
        <v/>
      </c>
      <c r="BB3024" s="46" t="str">
        <f>TRIM(Table1[[#This Row],[Vendor ID]])</f>
        <v/>
      </c>
      <c r="BC3024">
        <f>IF(Table1[[#This Row],[Reference Number]]=Q3023,BC3023,BC3023+1)</f>
        <v>2</v>
      </c>
    </row>
    <row r="3025" spans="1:55" ht="11.25" hidden="1" customHeight="1">
      <c r="A3025" s="1"/>
      <c r="B3025" s="88" t="str">
        <f>IF(Table1[[#This Row],[Posting Date]]&lt;&gt;"",IF(Table1[[#This Row],[Reference Number]]=Q3024,B3024+1,1),"")</f>
        <v/>
      </c>
      <c r="C3025" s="61"/>
      <c r="D3025" s="61"/>
      <c r="E3025" s="218"/>
      <c r="F3025" s="143" t="str">
        <f>IFERROR(IF(VLOOKUP(Table1[[#This Row],[Budget Code Description]],Dimentions!$X$6:$AC$132,2,FALSE)="","",VLOOKUP(Table1[[#This Row],[Budget Code Description]],Dimentions!$X$6:$AC$132,2,FALSE)),"")</f>
        <v/>
      </c>
      <c r="G3025" s="143" t="str">
        <f>IFERROR(VLOOKUP(Table1[[#This Row],[Budget Code Description]],Dimentions!$X$6:$AC$132,3,FALSE),"")</f>
        <v/>
      </c>
      <c r="H3025" s="64" t="str">
        <f>IFERROR(VLOOKUP(Table1[[#This Row],[Account]],Dimentions!$S$6:$V$233,2,FALSE),"")</f>
        <v/>
      </c>
      <c r="I3025" s="62">
        <f>_xlfn.NUMBERVALUE(LEFT(Table1[[#This Row],[Account]],1))</f>
        <v>0</v>
      </c>
      <c r="J3025" s="62" t="str">
        <f>IFERROR(VLOOKUP(Table1[[#This Row],[Budget Code Description]],Table6[#All],7,FALSE),"")</f>
        <v/>
      </c>
      <c r="K3025" s="143" t="str">
        <f>IFERROR(VLOOKUP(Table1[[#This Row],[Budget Code Description]],Table6[#All],8,FALSE),"")</f>
        <v/>
      </c>
      <c r="L3025" s="63"/>
      <c r="M3025" s="65" t="str">
        <f>IFERROR(VLOOKUP(Table1[[#This Row],[Staff ID]],Table2[],2,FALSE),"")</f>
        <v/>
      </c>
      <c r="N3025" s="211" t="str">
        <f>IFERROR(IF(VLOOKUP(Table1[[#This Row],[Budget Code Description]],Dimentions!$X$6:$AC$97,4,FALSE)="","",VLOOKUP(Table1[[#This Row],[Budget Code Description]],Dimentions!$X$6:$AC$97,4,FALSE)),"")</f>
        <v/>
      </c>
      <c r="O3025" s="65" t="str">
        <f>IFERROR(VLOOKUP(Table1[[#This Row],[Vendor ID]],Table549[],2,FALSE),"")</f>
        <v/>
      </c>
      <c r="P3025" s="63"/>
      <c r="Q3025" s="143" t="str">
        <f>IF(Table1[[#This Row],[Posting Date]]&lt;&gt;"",$D$9,"")</f>
        <v/>
      </c>
      <c r="R3025" s="159" t="str">
        <f>IF(Table1[[#This Row],[Posting Date]]&lt;&gt;"",$D$10,"")</f>
        <v/>
      </c>
      <c r="S3025" s="66"/>
      <c r="T3025" s="63"/>
      <c r="U3025" s="67"/>
      <c r="V3025" s="67"/>
      <c r="W3025" s="67" t="str">
        <f t="shared" si="47"/>
        <v/>
      </c>
      <c r="X3025" s="161" t="str">
        <f>IF(E3025="","",(IF(Table1[[#This Row],[Cur]]="USD",Table1[[#This Row],[Cur_Amount Debit]],Table1[[#This Row],[Cur_Amount Debit]]/Table1[[#This Row],[Exchange Rate]])))</f>
        <v/>
      </c>
      <c r="Y3025" s="161" t="str">
        <f>IF(E3025="","",(IF(Table1[[#This Row],[Cur]]="USD",Table1[[#This Row],[Cur_Amount Credit]],Table1[[#This Row],[Cur_Amount Credit]]/ExchangeRate)))</f>
        <v/>
      </c>
      <c r="Z3025" s="203" t="str">
        <f>IF(E3025="","",(Table1[[#This Row],[Debit USD]]-Table1[[#This Row],[Credit USD]]))</f>
        <v/>
      </c>
      <c r="AA3025" s="122"/>
      <c r="AB3025" s="1"/>
      <c r="AC3025" s="15"/>
      <c r="AD3025" s="15" t="str">
        <f>IF(AND(OR(Table1[[#This Row],[Account]]="15030",Table1[[#This Row],[Account]]="15035",Table1[[#This Row],[Account]]="20150"),Table1[[#This Row],[Vendor ID]]=""),1,"")</f>
        <v/>
      </c>
      <c r="AE3025" s="15"/>
      <c r="AF3025" s="15"/>
      <c r="AG3025" s="15"/>
      <c r="AH3025" s="46" t="str">
        <f>IF(Table1[[#This Row],[Posting Date]]&lt;&gt;"","GJ-"&amp;CountryID,"")</f>
        <v/>
      </c>
      <c r="AI3025" s="59" t="str">
        <f>IF(Table1[[#This Row],[Posting Date]]&lt;&gt;"",Table1[[#This Row],[Posting Date]],"")</f>
        <v/>
      </c>
      <c r="AJ3025" s="46"/>
      <c r="AK3025" s="46" t="str">
        <f>IF(Table1[[#This Row],[Description]]&lt;&gt;"",Table1[[#This Row],[Description]],"")</f>
        <v/>
      </c>
      <c r="AL3025" s="46" t="str">
        <f>IF(Table1[[#This Row],[Posting Date]]&lt;&gt;"",Table1[[#This Row],[Reference Number]],"")</f>
        <v/>
      </c>
      <c r="AM3025" s="46" t="str">
        <f>TRIM(Table1[[#This Row],[Line '#]])</f>
        <v/>
      </c>
      <c r="AN3025" s="46" t="str">
        <f>TRIM(Table1[[#This Row],[Account]])</f>
        <v/>
      </c>
      <c r="AO3025" s="46" t="str">
        <f>IF(Table1[[#This Row],[Posting Date]]&lt;&gt;"",$D$5,"")</f>
        <v/>
      </c>
      <c r="AP3025" s="46" t="str">
        <f>TRIM(Table1[[#This Row],[Departments-Prgrams]])</f>
        <v/>
      </c>
      <c r="AQ3025" s="46" t="str">
        <f>TRIM(Table1[[#This Row],[Grant]])</f>
        <v/>
      </c>
      <c r="AR3025" s="46" t="str">
        <f>TRIM(Table1[[#This Row],[Staff ID]])</f>
        <v/>
      </c>
      <c r="AS3025" s="46" t="str">
        <f>IF(TRIM(Table1[[#This Row],[Budget Code]])=0,"",TRIM(Table1[[#This Row],[Budget Code]]))</f>
        <v/>
      </c>
      <c r="AT3025" s="46" t="str">
        <f>IF(Table1[[#This Row],[Line Description]]&lt;&gt;"",Table1[[#This Row],[Line Description]],"")</f>
        <v/>
      </c>
      <c r="AU3025" s="46" t="str">
        <f>IF(Table1[[#This Row],[Cur_Amount Debit]]&gt;0,ROUND(Table1[[#This Row],[Cur_Amount Debit]],2),"")</f>
        <v/>
      </c>
      <c r="AV3025" s="46" t="str">
        <f>IF(Table1[[#This Row],[Cur_Amount Credit]]&gt;0,ROUND(Table1[[#This Row],[Cur_Amount Credit]],2),"")</f>
        <v/>
      </c>
      <c r="AW3025" s="46" t="str">
        <f>LEFT(Table1[[#This Row],[Cur]],3)</f>
        <v/>
      </c>
      <c r="AX3025" s="59"/>
      <c r="AY3025" s="46"/>
      <c r="AZ3025" s="46" t="str">
        <f>IF(Table1[[#This Row],[Cur]]&lt;&gt;"",IF(Table1[[#This Row],[Cur]]="USD","",ExchangeRate),"")</f>
        <v/>
      </c>
      <c r="BA3025" s="46" t="str">
        <f>IF(Table1[[#This Row],[Grant]]&lt;&gt;"",VLOOKUP(Table1[[#This Row],[Grant]],Grants!B:D,3),"")</f>
        <v/>
      </c>
      <c r="BB3025" s="46" t="str">
        <f>TRIM(Table1[[#This Row],[Vendor ID]])</f>
        <v/>
      </c>
      <c r="BC3025">
        <f>IF(Table1[[#This Row],[Reference Number]]=Q3024,BC3024,BC3024+1)</f>
        <v>2</v>
      </c>
    </row>
    <row r="3026" spans="1:55" ht="11.25" hidden="1" customHeight="1">
      <c r="A3026" s="1"/>
      <c r="B3026" s="88" t="str">
        <f>IF(Table1[[#This Row],[Posting Date]]&lt;&gt;"",IF(Table1[[#This Row],[Reference Number]]=Q3025,B3025+1,1),"")</f>
        <v/>
      </c>
      <c r="C3026" s="61"/>
      <c r="D3026" s="61"/>
      <c r="E3026" s="218"/>
      <c r="F3026" s="143" t="str">
        <f>IFERROR(IF(VLOOKUP(Table1[[#This Row],[Budget Code Description]],Dimentions!$X$6:$AC$132,2,FALSE)="","",VLOOKUP(Table1[[#This Row],[Budget Code Description]],Dimentions!$X$6:$AC$132,2,FALSE)),"")</f>
        <v/>
      </c>
      <c r="G3026" s="143" t="str">
        <f>IFERROR(VLOOKUP(Table1[[#This Row],[Budget Code Description]],Dimentions!$X$6:$AC$132,3,FALSE),"")</f>
        <v/>
      </c>
      <c r="H3026" s="64" t="str">
        <f>IFERROR(VLOOKUP(Table1[[#This Row],[Account]],Dimentions!$S$6:$V$233,2,FALSE),"")</f>
        <v/>
      </c>
      <c r="I3026" s="62">
        <f>_xlfn.NUMBERVALUE(LEFT(Table1[[#This Row],[Account]],1))</f>
        <v>0</v>
      </c>
      <c r="J3026" s="62" t="str">
        <f>IFERROR(VLOOKUP(Table1[[#This Row],[Budget Code Description]],Table6[#All],7,FALSE),"")</f>
        <v/>
      </c>
      <c r="K3026" s="143" t="str">
        <f>IFERROR(VLOOKUP(Table1[[#This Row],[Budget Code Description]],Table6[#All],8,FALSE),"")</f>
        <v/>
      </c>
      <c r="L3026" s="63"/>
      <c r="M3026" s="65" t="str">
        <f>IFERROR(VLOOKUP(Table1[[#This Row],[Staff ID]],Table2[],2,FALSE),"")</f>
        <v/>
      </c>
      <c r="N3026" s="211" t="str">
        <f>IFERROR(IF(VLOOKUP(Table1[[#This Row],[Budget Code Description]],Dimentions!$X$6:$AC$97,4,FALSE)="","",VLOOKUP(Table1[[#This Row],[Budget Code Description]],Dimentions!$X$6:$AC$97,4,FALSE)),"")</f>
        <v/>
      </c>
      <c r="O3026" s="65" t="str">
        <f>IFERROR(VLOOKUP(Table1[[#This Row],[Vendor ID]],Table549[],2,FALSE),"")</f>
        <v/>
      </c>
      <c r="P3026" s="63"/>
      <c r="Q3026" s="143" t="str">
        <f>IF(Table1[[#This Row],[Posting Date]]&lt;&gt;"",$D$9,"")</f>
        <v/>
      </c>
      <c r="R3026" s="159" t="str">
        <f>IF(Table1[[#This Row],[Posting Date]]&lt;&gt;"",$D$10,"")</f>
        <v/>
      </c>
      <c r="S3026" s="66"/>
      <c r="T3026" s="63"/>
      <c r="U3026" s="67"/>
      <c r="V3026" s="67"/>
      <c r="W3026" s="67" t="str">
        <f t="shared" si="47"/>
        <v/>
      </c>
      <c r="X3026" s="161" t="str">
        <f>IF(E3026="","",(IF(Table1[[#This Row],[Cur]]="USD",Table1[[#This Row],[Cur_Amount Debit]],Table1[[#This Row],[Cur_Amount Debit]]/Table1[[#This Row],[Exchange Rate]])))</f>
        <v/>
      </c>
      <c r="Y3026" s="161" t="str">
        <f>IF(E3026="","",(IF(Table1[[#This Row],[Cur]]="USD",Table1[[#This Row],[Cur_Amount Credit]],Table1[[#This Row],[Cur_Amount Credit]]/ExchangeRate)))</f>
        <v/>
      </c>
      <c r="Z3026" s="203" t="str">
        <f>IF(E3026="","",(Table1[[#This Row],[Debit USD]]-Table1[[#This Row],[Credit USD]]))</f>
        <v/>
      </c>
      <c r="AA3026" s="122"/>
      <c r="AB3026" s="1"/>
      <c r="AC3026" s="15"/>
      <c r="AD3026" s="15" t="str">
        <f>IF(AND(OR(Table1[[#This Row],[Account]]="15030",Table1[[#This Row],[Account]]="15035",Table1[[#This Row],[Account]]="20150"),Table1[[#This Row],[Vendor ID]]=""),1,"")</f>
        <v/>
      </c>
      <c r="AE3026" s="15"/>
      <c r="AF3026" s="15"/>
      <c r="AG3026" s="15"/>
      <c r="AH3026" s="46" t="str">
        <f>IF(Table1[[#This Row],[Posting Date]]&lt;&gt;"","GJ-"&amp;CountryID,"")</f>
        <v/>
      </c>
      <c r="AI3026" s="59" t="str">
        <f>IF(Table1[[#This Row],[Posting Date]]&lt;&gt;"",Table1[[#This Row],[Posting Date]],"")</f>
        <v/>
      </c>
      <c r="AJ3026" s="46"/>
      <c r="AK3026" s="46" t="str">
        <f>IF(Table1[[#This Row],[Description]]&lt;&gt;"",Table1[[#This Row],[Description]],"")</f>
        <v/>
      </c>
      <c r="AL3026" s="46" t="str">
        <f>IF(Table1[[#This Row],[Posting Date]]&lt;&gt;"",Table1[[#This Row],[Reference Number]],"")</f>
        <v/>
      </c>
      <c r="AM3026" s="46" t="str">
        <f>TRIM(Table1[[#This Row],[Line '#]])</f>
        <v/>
      </c>
      <c r="AN3026" s="46" t="str">
        <f>TRIM(Table1[[#This Row],[Account]])</f>
        <v/>
      </c>
      <c r="AO3026" s="46" t="str">
        <f>IF(Table1[[#This Row],[Posting Date]]&lt;&gt;"",$D$5,"")</f>
        <v/>
      </c>
      <c r="AP3026" s="46" t="str">
        <f>TRIM(Table1[[#This Row],[Departments-Prgrams]])</f>
        <v/>
      </c>
      <c r="AQ3026" s="46" t="str">
        <f>TRIM(Table1[[#This Row],[Grant]])</f>
        <v/>
      </c>
      <c r="AR3026" s="46" t="str">
        <f>TRIM(Table1[[#This Row],[Staff ID]])</f>
        <v/>
      </c>
      <c r="AS3026" s="46" t="str">
        <f>IF(TRIM(Table1[[#This Row],[Budget Code]])=0,"",TRIM(Table1[[#This Row],[Budget Code]]))</f>
        <v/>
      </c>
      <c r="AT3026" s="46" t="str">
        <f>IF(Table1[[#This Row],[Line Description]]&lt;&gt;"",Table1[[#This Row],[Line Description]],"")</f>
        <v/>
      </c>
      <c r="AU3026" s="46" t="str">
        <f>IF(Table1[[#This Row],[Cur_Amount Debit]]&gt;0,ROUND(Table1[[#This Row],[Cur_Amount Debit]],2),"")</f>
        <v/>
      </c>
      <c r="AV3026" s="46" t="str">
        <f>IF(Table1[[#This Row],[Cur_Amount Credit]]&gt;0,ROUND(Table1[[#This Row],[Cur_Amount Credit]],2),"")</f>
        <v/>
      </c>
      <c r="AW3026" s="46" t="str">
        <f>LEFT(Table1[[#This Row],[Cur]],3)</f>
        <v/>
      </c>
      <c r="AX3026" s="59"/>
      <c r="AY3026" s="46"/>
      <c r="AZ3026" s="46" t="str">
        <f>IF(Table1[[#This Row],[Cur]]&lt;&gt;"",IF(Table1[[#This Row],[Cur]]="USD","",ExchangeRate),"")</f>
        <v/>
      </c>
      <c r="BA3026" s="46" t="str">
        <f>IF(Table1[[#This Row],[Grant]]&lt;&gt;"",VLOOKUP(Table1[[#This Row],[Grant]],Grants!B:D,3),"")</f>
        <v/>
      </c>
      <c r="BB3026" s="46" t="str">
        <f>TRIM(Table1[[#This Row],[Vendor ID]])</f>
        <v/>
      </c>
      <c r="BC3026">
        <f>IF(Table1[[#This Row],[Reference Number]]=Q3025,BC3025,BC3025+1)</f>
        <v>2</v>
      </c>
    </row>
    <row r="3027" spans="1:55" ht="11.25" hidden="1" customHeight="1">
      <c r="A3027" s="1"/>
      <c r="B3027" s="88" t="str">
        <f>IF(Table1[[#This Row],[Posting Date]]&lt;&gt;"",IF(Table1[[#This Row],[Reference Number]]=Q3026,B3026+1,1),"")</f>
        <v/>
      </c>
      <c r="C3027" s="61"/>
      <c r="D3027" s="61"/>
      <c r="E3027" s="218"/>
      <c r="F3027" s="143" t="str">
        <f>IFERROR(IF(VLOOKUP(Table1[[#This Row],[Budget Code Description]],Dimentions!$X$6:$AC$132,2,FALSE)="","",VLOOKUP(Table1[[#This Row],[Budget Code Description]],Dimentions!$X$6:$AC$132,2,FALSE)),"")</f>
        <v/>
      </c>
      <c r="G3027" s="143" t="str">
        <f>IFERROR(VLOOKUP(Table1[[#This Row],[Budget Code Description]],Dimentions!$X$6:$AC$132,3,FALSE),"")</f>
        <v/>
      </c>
      <c r="H3027" s="64" t="str">
        <f>IFERROR(VLOOKUP(Table1[[#This Row],[Account]],Dimentions!$S$6:$V$233,2,FALSE),"")</f>
        <v/>
      </c>
      <c r="I3027" s="62">
        <f>_xlfn.NUMBERVALUE(LEFT(Table1[[#This Row],[Account]],1))</f>
        <v>0</v>
      </c>
      <c r="J3027" s="62" t="str">
        <f>IFERROR(VLOOKUP(Table1[[#This Row],[Budget Code Description]],Table6[#All],7,FALSE),"")</f>
        <v/>
      </c>
      <c r="K3027" s="143" t="str">
        <f>IFERROR(VLOOKUP(Table1[[#This Row],[Budget Code Description]],Table6[#All],8,FALSE),"")</f>
        <v/>
      </c>
      <c r="L3027" s="63"/>
      <c r="M3027" s="65" t="str">
        <f>IFERROR(VLOOKUP(Table1[[#This Row],[Staff ID]],Table2[],2,FALSE),"")</f>
        <v/>
      </c>
      <c r="N3027" s="211" t="str">
        <f>IFERROR(IF(VLOOKUP(Table1[[#This Row],[Budget Code Description]],Dimentions!$X$6:$AC$97,4,FALSE)="","",VLOOKUP(Table1[[#This Row],[Budget Code Description]],Dimentions!$X$6:$AC$97,4,FALSE)),"")</f>
        <v/>
      </c>
      <c r="O3027" s="65" t="str">
        <f>IFERROR(VLOOKUP(Table1[[#This Row],[Vendor ID]],Table549[],2,FALSE),"")</f>
        <v/>
      </c>
      <c r="P3027" s="63"/>
      <c r="Q3027" s="143" t="str">
        <f>IF(Table1[[#This Row],[Posting Date]]&lt;&gt;"",$D$9,"")</f>
        <v/>
      </c>
      <c r="R3027" s="159" t="str">
        <f>IF(Table1[[#This Row],[Posting Date]]&lt;&gt;"",$D$10,"")</f>
        <v/>
      </c>
      <c r="S3027" s="66"/>
      <c r="T3027" s="63"/>
      <c r="U3027" s="67"/>
      <c r="V3027" s="67"/>
      <c r="W3027" s="67" t="str">
        <f t="shared" si="47"/>
        <v/>
      </c>
      <c r="X3027" s="161" t="str">
        <f>IF(E3027="","",(IF(Table1[[#This Row],[Cur]]="USD",Table1[[#This Row],[Cur_Amount Debit]],Table1[[#This Row],[Cur_Amount Debit]]/Table1[[#This Row],[Exchange Rate]])))</f>
        <v/>
      </c>
      <c r="Y3027" s="161" t="str">
        <f>IF(E3027="","",(IF(Table1[[#This Row],[Cur]]="USD",Table1[[#This Row],[Cur_Amount Credit]],Table1[[#This Row],[Cur_Amount Credit]]/ExchangeRate)))</f>
        <v/>
      </c>
      <c r="Z3027" s="203" t="str">
        <f>IF(E3027="","",(Table1[[#This Row],[Debit USD]]-Table1[[#This Row],[Credit USD]]))</f>
        <v/>
      </c>
      <c r="AA3027" s="122"/>
      <c r="AB3027" s="1"/>
      <c r="AC3027" s="15"/>
      <c r="AD3027" s="15" t="str">
        <f>IF(AND(OR(Table1[[#This Row],[Account]]="15030",Table1[[#This Row],[Account]]="15035",Table1[[#This Row],[Account]]="20150"),Table1[[#This Row],[Vendor ID]]=""),1,"")</f>
        <v/>
      </c>
      <c r="AE3027" s="15"/>
      <c r="AF3027" s="15"/>
      <c r="AG3027" s="15"/>
      <c r="AH3027" s="46" t="str">
        <f>IF(Table1[[#This Row],[Posting Date]]&lt;&gt;"","GJ-"&amp;CountryID,"")</f>
        <v/>
      </c>
      <c r="AI3027" s="59" t="str">
        <f>IF(Table1[[#This Row],[Posting Date]]&lt;&gt;"",Table1[[#This Row],[Posting Date]],"")</f>
        <v/>
      </c>
      <c r="AJ3027" s="46"/>
      <c r="AK3027" s="46" t="str">
        <f>IF(Table1[[#This Row],[Description]]&lt;&gt;"",Table1[[#This Row],[Description]],"")</f>
        <v/>
      </c>
      <c r="AL3027" s="46" t="str">
        <f>IF(Table1[[#This Row],[Posting Date]]&lt;&gt;"",Table1[[#This Row],[Reference Number]],"")</f>
        <v/>
      </c>
      <c r="AM3027" s="46" t="str">
        <f>TRIM(Table1[[#This Row],[Line '#]])</f>
        <v/>
      </c>
      <c r="AN3027" s="46" t="str">
        <f>TRIM(Table1[[#This Row],[Account]])</f>
        <v/>
      </c>
      <c r="AO3027" s="46" t="str">
        <f>IF(Table1[[#This Row],[Posting Date]]&lt;&gt;"",$D$5,"")</f>
        <v/>
      </c>
      <c r="AP3027" s="46" t="str">
        <f>TRIM(Table1[[#This Row],[Departments-Prgrams]])</f>
        <v/>
      </c>
      <c r="AQ3027" s="46" t="str">
        <f>TRIM(Table1[[#This Row],[Grant]])</f>
        <v/>
      </c>
      <c r="AR3027" s="46" t="str">
        <f>TRIM(Table1[[#This Row],[Staff ID]])</f>
        <v/>
      </c>
      <c r="AS3027" s="46" t="str">
        <f>IF(TRIM(Table1[[#This Row],[Budget Code]])=0,"",TRIM(Table1[[#This Row],[Budget Code]]))</f>
        <v/>
      </c>
      <c r="AT3027" s="46" t="str">
        <f>IF(Table1[[#This Row],[Line Description]]&lt;&gt;"",Table1[[#This Row],[Line Description]],"")</f>
        <v/>
      </c>
      <c r="AU3027" s="46" t="str">
        <f>IF(Table1[[#This Row],[Cur_Amount Debit]]&gt;0,ROUND(Table1[[#This Row],[Cur_Amount Debit]],2),"")</f>
        <v/>
      </c>
      <c r="AV3027" s="46" t="str">
        <f>IF(Table1[[#This Row],[Cur_Amount Credit]]&gt;0,ROUND(Table1[[#This Row],[Cur_Amount Credit]],2),"")</f>
        <v/>
      </c>
      <c r="AW3027" s="46" t="str">
        <f>LEFT(Table1[[#This Row],[Cur]],3)</f>
        <v/>
      </c>
      <c r="AX3027" s="59"/>
      <c r="AY3027" s="46"/>
      <c r="AZ3027" s="46" t="str">
        <f>IF(Table1[[#This Row],[Cur]]&lt;&gt;"",IF(Table1[[#This Row],[Cur]]="USD","",ExchangeRate),"")</f>
        <v/>
      </c>
      <c r="BA3027" s="46" t="str">
        <f>IF(Table1[[#This Row],[Grant]]&lt;&gt;"",VLOOKUP(Table1[[#This Row],[Grant]],Grants!B:D,3),"")</f>
        <v/>
      </c>
      <c r="BB3027" s="46" t="str">
        <f>TRIM(Table1[[#This Row],[Vendor ID]])</f>
        <v/>
      </c>
      <c r="BC3027">
        <f>IF(Table1[[#This Row],[Reference Number]]=Q3026,BC3026,BC3026+1)</f>
        <v>2</v>
      </c>
    </row>
    <row r="3028" spans="1:55" ht="11.25" hidden="1" customHeight="1">
      <c r="A3028" s="1"/>
      <c r="B3028" s="88" t="str">
        <f>IF(Table1[[#This Row],[Posting Date]]&lt;&gt;"",IF(Table1[[#This Row],[Reference Number]]=Q3027,B3027+1,1),"")</f>
        <v/>
      </c>
      <c r="C3028" s="61"/>
      <c r="D3028" s="61"/>
      <c r="E3028" s="218"/>
      <c r="F3028" s="143" t="str">
        <f>IFERROR(IF(VLOOKUP(Table1[[#This Row],[Budget Code Description]],Dimentions!$X$6:$AC$132,2,FALSE)="","",VLOOKUP(Table1[[#This Row],[Budget Code Description]],Dimentions!$X$6:$AC$132,2,FALSE)),"")</f>
        <v/>
      </c>
      <c r="G3028" s="143" t="str">
        <f>IFERROR(VLOOKUP(Table1[[#This Row],[Budget Code Description]],Dimentions!$X$6:$AC$132,3,FALSE),"")</f>
        <v/>
      </c>
      <c r="H3028" s="64" t="str">
        <f>IFERROR(VLOOKUP(Table1[[#This Row],[Account]],Dimentions!$S$6:$V$233,2,FALSE),"")</f>
        <v/>
      </c>
      <c r="I3028" s="62">
        <f>_xlfn.NUMBERVALUE(LEFT(Table1[[#This Row],[Account]],1))</f>
        <v>0</v>
      </c>
      <c r="J3028" s="62" t="str">
        <f>IFERROR(VLOOKUP(Table1[[#This Row],[Budget Code Description]],Table6[#All],7,FALSE),"")</f>
        <v/>
      </c>
      <c r="K3028" s="143" t="str">
        <f>IFERROR(VLOOKUP(Table1[[#This Row],[Budget Code Description]],Table6[#All],8,FALSE),"")</f>
        <v/>
      </c>
      <c r="L3028" s="63"/>
      <c r="M3028" s="65" t="str">
        <f>IFERROR(VLOOKUP(Table1[[#This Row],[Staff ID]],Table2[],2,FALSE),"")</f>
        <v/>
      </c>
      <c r="N3028" s="211" t="str">
        <f>IFERROR(IF(VLOOKUP(Table1[[#This Row],[Budget Code Description]],Dimentions!$X$6:$AC$97,4,FALSE)="","",VLOOKUP(Table1[[#This Row],[Budget Code Description]],Dimentions!$X$6:$AC$97,4,FALSE)),"")</f>
        <v/>
      </c>
      <c r="O3028" s="65" t="str">
        <f>IFERROR(VLOOKUP(Table1[[#This Row],[Vendor ID]],Table549[],2,FALSE),"")</f>
        <v/>
      </c>
      <c r="P3028" s="63"/>
      <c r="Q3028" s="143" t="str">
        <f>IF(Table1[[#This Row],[Posting Date]]&lt;&gt;"",$D$9,"")</f>
        <v/>
      </c>
      <c r="R3028" s="159" t="str">
        <f>IF(Table1[[#This Row],[Posting Date]]&lt;&gt;"",$D$10,"")</f>
        <v/>
      </c>
      <c r="S3028" s="66"/>
      <c r="T3028" s="63"/>
      <c r="U3028" s="67"/>
      <c r="V3028" s="67"/>
      <c r="W3028" s="67" t="str">
        <f t="shared" si="47"/>
        <v/>
      </c>
      <c r="X3028" s="161" t="str">
        <f>IF(E3028="","",(IF(Table1[[#This Row],[Cur]]="USD",Table1[[#This Row],[Cur_Amount Debit]],Table1[[#This Row],[Cur_Amount Debit]]/Table1[[#This Row],[Exchange Rate]])))</f>
        <v/>
      </c>
      <c r="Y3028" s="161" t="str">
        <f>IF(E3028="","",(IF(Table1[[#This Row],[Cur]]="USD",Table1[[#This Row],[Cur_Amount Credit]],Table1[[#This Row],[Cur_Amount Credit]]/ExchangeRate)))</f>
        <v/>
      </c>
      <c r="Z3028" s="203" t="str">
        <f>IF(E3028="","",(Table1[[#This Row],[Debit USD]]-Table1[[#This Row],[Credit USD]]))</f>
        <v/>
      </c>
      <c r="AA3028" s="122"/>
      <c r="AB3028" s="1"/>
      <c r="AC3028" s="15"/>
      <c r="AD3028" s="15" t="str">
        <f>IF(AND(OR(Table1[[#This Row],[Account]]="15030",Table1[[#This Row],[Account]]="15035",Table1[[#This Row],[Account]]="20150"),Table1[[#This Row],[Vendor ID]]=""),1,"")</f>
        <v/>
      </c>
      <c r="AE3028" s="15"/>
      <c r="AF3028" s="15"/>
      <c r="AG3028" s="15"/>
      <c r="AH3028" s="46" t="str">
        <f>IF(Table1[[#This Row],[Posting Date]]&lt;&gt;"","GJ-"&amp;CountryID,"")</f>
        <v/>
      </c>
      <c r="AI3028" s="59" t="str">
        <f>IF(Table1[[#This Row],[Posting Date]]&lt;&gt;"",Table1[[#This Row],[Posting Date]],"")</f>
        <v/>
      </c>
      <c r="AJ3028" s="46"/>
      <c r="AK3028" s="46" t="str">
        <f>IF(Table1[[#This Row],[Description]]&lt;&gt;"",Table1[[#This Row],[Description]],"")</f>
        <v/>
      </c>
      <c r="AL3028" s="46" t="str">
        <f>IF(Table1[[#This Row],[Posting Date]]&lt;&gt;"",Table1[[#This Row],[Reference Number]],"")</f>
        <v/>
      </c>
      <c r="AM3028" s="46" t="str">
        <f>TRIM(Table1[[#This Row],[Line '#]])</f>
        <v/>
      </c>
      <c r="AN3028" s="46" t="str">
        <f>TRIM(Table1[[#This Row],[Account]])</f>
        <v/>
      </c>
      <c r="AO3028" s="46" t="str">
        <f>IF(Table1[[#This Row],[Posting Date]]&lt;&gt;"",$D$5,"")</f>
        <v/>
      </c>
      <c r="AP3028" s="46" t="str">
        <f>TRIM(Table1[[#This Row],[Departments-Prgrams]])</f>
        <v/>
      </c>
      <c r="AQ3028" s="46" t="str">
        <f>TRIM(Table1[[#This Row],[Grant]])</f>
        <v/>
      </c>
      <c r="AR3028" s="46" t="str">
        <f>TRIM(Table1[[#This Row],[Staff ID]])</f>
        <v/>
      </c>
      <c r="AS3028" s="46" t="str">
        <f>IF(TRIM(Table1[[#This Row],[Budget Code]])=0,"",TRIM(Table1[[#This Row],[Budget Code]]))</f>
        <v/>
      </c>
      <c r="AT3028" s="46" t="str">
        <f>IF(Table1[[#This Row],[Line Description]]&lt;&gt;"",Table1[[#This Row],[Line Description]],"")</f>
        <v/>
      </c>
      <c r="AU3028" s="46" t="str">
        <f>IF(Table1[[#This Row],[Cur_Amount Debit]]&gt;0,ROUND(Table1[[#This Row],[Cur_Amount Debit]],2),"")</f>
        <v/>
      </c>
      <c r="AV3028" s="46" t="str">
        <f>IF(Table1[[#This Row],[Cur_Amount Credit]]&gt;0,ROUND(Table1[[#This Row],[Cur_Amount Credit]],2),"")</f>
        <v/>
      </c>
      <c r="AW3028" s="46" t="str">
        <f>LEFT(Table1[[#This Row],[Cur]],3)</f>
        <v/>
      </c>
      <c r="AX3028" s="59"/>
      <c r="AY3028" s="46"/>
      <c r="AZ3028" s="46" t="str">
        <f>IF(Table1[[#This Row],[Cur]]&lt;&gt;"",IF(Table1[[#This Row],[Cur]]="USD","",ExchangeRate),"")</f>
        <v/>
      </c>
      <c r="BA3028" s="46" t="str">
        <f>IF(Table1[[#This Row],[Grant]]&lt;&gt;"",VLOOKUP(Table1[[#This Row],[Grant]],Grants!B:D,3),"")</f>
        <v/>
      </c>
      <c r="BB3028" s="46" t="str">
        <f>TRIM(Table1[[#This Row],[Vendor ID]])</f>
        <v/>
      </c>
      <c r="BC3028">
        <f>IF(Table1[[#This Row],[Reference Number]]=Q3027,BC3027,BC3027+1)</f>
        <v>2</v>
      </c>
    </row>
    <row r="3029" spans="1:55" ht="11.25" hidden="1" customHeight="1">
      <c r="A3029" s="1"/>
      <c r="B3029" s="88" t="str">
        <f>IF(Table1[[#This Row],[Posting Date]]&lt;&gt;"",IF(Table1[[#This Row],[Reference Number]]=Q3028,B3028+1,1),"")</f>
        <v/>
      </c>
      <c r="C3029" s="61"/>
      <c r="D3029" s="61"/>
      <c r="E3029" s="218"/>
      <c r="F3029" s="143" t="str">
        <f>IFERROR(IF(VLOOKUP(Table1[[#This Row],[Budget Code Description]],Dimentions!$X$6:$AC$132,2,FALSE)="","",VLOOKUP(Table1[[#This Row],[Budget Code Description]],Dimentions!$X$6:$AC$132,2,FALSE)),"")</f>
        <v/>
      </c>
      <c r="G3029" s="143" t="str">
        <f>IFERROR(VLOOKUP(Table1[[#This Row],[Budget Code Description]],Dimentions!$X$6:$AC$132,3,FALSE),"")</f>
        <v/>
      </c>
      <c r="H3029" s="64" t="str">
        <f>IFERROR(VLOOKUP(Table1[[#This Row],[Account]],Dimentions!$S$6:$V$233,2,FALSE),"")</f>
        <v/>
      </c>
      <c r="I3029" s="62">
        <f>_xlfn.NUMBERVALUE(LEFT(Table1[[#This Row],[Account]],1))</f>
        <v>0</v>
      </c>
      <c r="J3029" s="62" t="str">
        <f>IFERROR(VLOOKUP(Table1[[#This Row],[Budget Code Description]],Table6[#All],7,FALSE),"")</f>
        <v/>
      </c>
      <c r="K3029" s="143" t="str">
        <f>IFERROR(VLOOKUP(Table1[[#This Row],[Budget Code Description]],Table6[#All],8,FALSE),"")</f>
        <v/>
      </c>
      <c r="L3029" s="63"/>
      <c r="M3029" s="65" t="str">
        <f>IFERROR(VLOOKUP(Table1[[#This Row],[Staff ID]],Table2[],2,FALSE),"")</f>
        <v/>
      </c>
      <c r="N3029" s="211" t="str">
        <f>IFERROR(IF(VLOOKUP(Table1[[#This Row],[Budget Code Description]],Dimentions!$X$6:$AC$97,4,FALSE)="","",VLOOKUP(Table1[[#This Row],[Budget Code Description]],Dimentions!$X$6:$AC$97,4,FALSE)),"")</f>
        <v/>
      </c>
      <c r="O3029" s="65" t="str">
        <f>IFERROR(VLOOKUP(Table1[[#This Row],[Vendor ID]],Table549[],2,FALSE),"")</f>
        <v/>
      </c>
      <c r="P3029" s="63"/>
      <c r="Q3029" s="143" t="str">
        <f>IF(Table1[[#This Row],[Posting Date]]&lt;&gt;"",$D$9,"")</f>
        <v/>
      </c>
      <c r="R3029" s="159" t="str">
        <f>IF(Table1[[#This Row],[Posting Date]]&lt;&gt;"",$D$10,"")</f>
        <v/>
      </c>
      <c r="S3029" s="66"/>
      <c r="T3029" s="63"/>
      <c r="U3029" s="67"/>
      <c r="V3029" s="67"/>
      <c r="W3029" s="67" t="str">
        <f t="shared" si="47"/>
        <v/>
      </c>
      <c r="X3029" s="161" t="str">
        <f>IF(E3029="","",(IF(Table1[[#This Row],[Cur]]="USD",Table1[[#This Row],[Cur_Amount Debit]],Table1[[#This Row],[Cur_Amount Debit]]/Table1[[#This Row],[Exchange Rate]])))</f>
        <v/>
      </c>
      <c r="Y3029" s="161" t="str">
        <f>IF(E3029="","",(IF(Table1[[#This Row],[Cur]]="USD",Table1[[#This Row],[Cur_Amount Credit]],Table1[[#This Row],[Cur_Amount Credit]]/ExchangeRate)))</f>
        <v/>
      </c>
      <c r="Z3029" s="203" t="str">
        <f>IF(E3029="","",(Table1[[#This Row],[Debit USD]]-Table1[[#This Row],[Credit USD]]))</f>
        <v/>
      </c>
      <c r="AA3029" s="122"/>
      <c r="AB3029" s="1"/>
      <c r="AC3029" s="15"/>
      <c r="AD3029" s="15" t="str">
        <f>IF(AND(OR(Table1[[#This Row],[Account]]="15030",Table1[[#This Row],[Account]]="15035",Table1[[#This Row],[Account]]="20150"),Table1[[#This Row],[Vendor ID]]=""),1,"")</f>
        <v/>
      </c>
      <c r="AE3029" s="15"/>
      <c r="AF3029" s="15"/>
      <c r="AG3029" s="15"/>
      <c r="AH3029" s="46" t="str">
        <f>IF(Table1[[#This Row],[Posting Date]]&lt;&gt;"","GJ-"&amp;CountryID,"")</f>
        <v/>
      </c>
      <c r="AI3029" s="59" t="str">
        <f>IF(Table1[[#This Row],[Posting Date]]&lt;&gt;"",Table1[[#This Row],[Posting Date]],"")</f>
        <v/>
      </c>
      <c r="AJ3029" s="46"/>
      <c r="AK3029" s="46" t="str">
        <f>IF(Table1[[#This Row],[Description]]&lt;&gt;"",Table1[[#This Row],[Description]],"")</f>
        <v/>
      </c>
      <c r="AL3029" s="46" t="str">
        <f>IF(Table1[[#This Row],[Posting Date]]&lt;&gt;"",Table1[[#This Row],[Reference Number]],"")</f>
        <v/>
      </c>
      <c r="AM3029" s="46" t="str">
        <f>TRIM(Table1[[#This Row],[Line '#]])</f>
        <v/>
      </c>
      <c r="AN3029" s="46" t="str">
        <f>TRIM(Table1[[#This Row],[Account]])</f>
        <v/>
      </c>
      <c r="AO3029" s="46" t="str">
        <f>IF(Table1[[#This Row],[Posting Date]]&lt;&gt;"",$D$5,"")</f>
        <v/>
      </c>
      <c r="AP3029" s="46" t="str">
        <f>TRIM(Table1[[#This Row],[Departments-Prgrams]])</f>
        <v/>
      </c>
      <c r="AQ3029" s="46" t="str">
        <f>TRIM(Table1[[#This Row],[Grant]])</f>
        <v/>
      </c>
      <c r="AR3029" s="46" t="str">
        <f>TRIM(Table1[[#This Row],[Staff ID]])</f>
        <v/>
      </c>
      <c r="AS3029" s="46" t="str">
        <f>IF(TRIM(Table1[[#This Row],[Budget Code]])=0,"",TRIM(Table1[[#This Row],[Budget Code]]))</f>
        <v/>
      </c>
      <c r="AT3029" s="46" t="str">
        <f>IF(Table1[[#This Row],[Line Description]]&lt;&gt;"",Table1[[#This Row],[Line Description]],"")</f>
        <v/>
      </c>
      <c r="AU3029" s="46" t="str">
        <f>IF(Table1[[#This Row],[Cur_Amount Debit]]&gt;0,ROUND(Table1[[#This Row],[Cur_Amount Debit]],2),"")</f>
        <v/>
      </c>
      <c r="AV3029" s="46" t="str">
        <f>IF(Table1[[#This Row],[Cur_Amount Credit]]&gt;0,ROUND(Table1[[#This Row],[Cur_Amount Credit]],2),"")</f>
        <v/>
      </c>
      <c r="AW3029" s="46" t="str">
        <f>LEFT(Table1[[#This Row],[Cur]],3)</f>
        <v/>
      </c>
      <c r="AX3029" s="59"/>
      <c r="AY3029" s="46"/>
      <c r="AZ3029" s="46" t="str">
        <f>IF(Table1[[#This Row],[Cur]]&lt;&gt;"",IF(Table1[[#This Row],[Cur]]="USD","",ExchangeRate),"")</f>
        <v/>
      </c>
      <c r="BA3029" s="46" t="str">
        <f>IF(Table1[[#This Row],[Grant]]&lt;&gt;"",VLOOKUP(Table1[[#This Row],[Grant]],Grants!B:D,3),"")</f>
        <v/>
      </c>
      <c r="BB3029" s="46" t="str">
        <f>TRIM(Table1[[#This Row],[Vendor ID]])</f>
        <v/>
      </c>
      <c r="BC3029">
        <f>IF(Table1[[#This Row],[Reference Number]]=Q3028,BC3028,BC3028+1)</f>
        <v>2</v>
      </c>
    </row>
    <row r="3030" spans="1:55" ht="11.25" hidden="1" customHeight="1">
      <c r="A3030" s="1"/>
      <c r="B3030" s="88" t="str">
        <f>IF(Table1[[#This Row],[Posting Date]]&lt;&gt;"",IF(Table1[[#This Row],[Reference Number]]=Q3029,B3029+1,1),"")</f>
        <v/>
      </c>
      <c r="C3030" s="61"/>
      <c r="D3030" s="61"/>
      <c r="E3030" s="218"/>
      <c r="F3030" s="143" t="str">
        <f>IFERROR(IF(VLOOKUP(Table1[[#This Row],[Budget Code Description]],Dimentions!$X$6:$AC$132,2,FALSE)="","",VLOOKUP(Table1[[#This Row],[Budget Code Description]],Dimentions!$X$6:$AC$132,2,FALSE)),"")</f>
        <v/>
      </c>
      <c r="G3030" s="143" t="str">
        <f>IFERROR(VLOOKUP(Table1[[#This Row],[Budget Code Description]],Dimentions!$X$6:$AC$132,3,FALSE),"")</f>
        <v/>
      </c>
      <c r="H3030" s="64" t="str">
        <f>IFERROR(VLOOKUP(Table1[[#This Row],[Account]],Dimentions!$S$6:$V$233,2,FALSE),"")</f>
        <v/>
      </c>
      <c r="I3030" s="62">
        <f>_xlfn.NUMBERVALUE(LEFT(Table1[[#This Row],[Account]],1))</f>
        <v>0</v>
      </c>
      <c r="J3030" s="62" t="str">
        <f>IFERROR(VLOOKUP(Table1[[#This Row],[Budget Code Description]],Table6[#All],7,FALSE),"")</f>
        <v/>
      </c>
      <c r="K3030" s="143" t="str">
        <f>IFERROR(VLOOKUP(Table1[[#This Row],[Budget Code Description]],Table6[#All],8,FALSE),"")</f>
        <v/>
      </c>
      <c r="L3030" s="63"/>
      <c r="M3030" s="65" t="str">
        <f>IFERROR(VLOOKUP(Table1[[#This Row],[Staff ID]],Table2[],2,FALSE),"")</f>
        <v/>
      </c>
      <c r="N3030" s="211" t="str">
        <f>IFERROR(IF(VLOOKUP(Table1[[#This Row],[Budget Code Description]],Dimentions!$X$6:$AC$97,4,FALSE)="","",VLOOKUP(Table1[[#This Row],[Budget Code Description]],Dimentions!$X$6:$AC$97,4,FALSE)),"")</f>
        <v/>
      </c>
      <c r="O3030" s="65" t="str">
        <f>IFERROR(VLOOKUP(Table1[[#This Row],[Vendor ID]],Table549[],2,FALSE),"")</f>
        <v/>
      </c>
      <c r="P3030" s="63"/>
      <c r="Q3030" s="143" t="str">
        <f>IF(Table1[[#This Row],[Posting Date]]&lt;&gt;"",$D$9,"")</f>
        <v/>
      </c>
      <c r="R3030" s="159" t="str">
        <f>IF(Table1[[#This Row],[Posting Date]]&lt;&gt;"",$D$10,"")</f>
        <v/>
      </c>
      <c r="S3030" s="66"/>
      <c r="T3030" s="63"/>
      <c r="U3030" s="67"/>
      <c r="V3030" s="67"/>
      <c r="W3030" s="67" t="str">
        <f t="shared" si="47"/>
        <v/>
      </c>
      <c r="X3030" s="161" t="str">
        <f>IF(E3030="","",(IF(Table1[[#This Row],[Cur]]="USD",Table1[[#This Row],[Cur_Amount Debit]],Table1[[#This Row],[Cur_Amount Debit]]/Table1[[#This Row],[Exchange Rate]])))</f>
        <v/>
      </c>
      <c r="Y3030" s="161" t="str">
        <f>IF(E3030="","",(IF(Table1[[#This Row],[Cur]]="USD",Table1[[#This Row],[Cur_Amount Credit]],Table1[[#This Row],[Cur_Amount Credit]]/ExchangeRate)))</f>
        <v/>
      </c>
      <c r="Z3030" s="203" t="str">
        <f>IF(E3030="","",(Table1[[#This Row],[Debit USD]]-Table1[[#This Row],[Credit USD]]))</f>
        <v/>
      </c>
      <c r="AA3030" s="122"/>
      <c r="AB3030" s="1"/>
      <c r="AC3030" s="15"/>
      <c r="AD3030" s="15" t="str">
        <f>IF(AND(OR(Table1[[#This Row],[Account]]="15030",Table1[[#This Row],[Account]]="15035",Table1[[#This Row],[Account]]="20150"),Table1[[#This Row],[Vendor ID]]=""),1,"")</f>
        <v/>
      </c>
      <c r="AE3030" s="15"/>
      <c r="AF3030" s="15"/>
      <c r="AG3030" s="15"/>
      <c r="AH3030" s="46" t="str">
        <f>IF(Table1[[#This Row],[Posting Date]]&lt;&gt;"","GJ-"&amp;CountryID,"")</f>
        <v/>
      </c>
      <c r="AI3030" s="59" t="str">
        <f>IF(Table1[[#This Row],[Posting Date]]&lt;&gt;"",Table1[[#This Row],[Posting Date]],"")</f>
        <v/>
      </c>
      <c r="AJ3030" s="46"/>
      <c r="AK3030" s="46" t="str">
        <f>IF(Table1[[#This Row],[Description]]&lt;&gt;"",Table1[[#This Row],[Description]],"")</f>
        <v/>
      </c>
      <c r="AL3030" s="46" t="str">
        <f>IF(Table1[[#This Row],[Posting Date]]&lt;&gt;"",Table1[[#This Row],[Reference Number]],"")</f>
        <v/>
      </c>
      <c r="AM3030" s="46" t="str">
        <f>TRIM(Table1[[#This Row],[Line '#]])</f>
        <v/>
      </c>
      <c r="AN3030" s="46" t="str">
        <f>TRIM(Table1[[#This Row],[Account]])</f>
        <v/>
      </c>
      <c r="AO3030" s="46" t="str">
        <f>IF(Table1[[#This Row],[Posting Date]]&lt;&gt;"",$D$5,"")</f>
        <v/>
      </c>
      <c r="AP3030" s="46" t="str">
        <f>TRIM(Table1[[#This Row],[Departments-Prgrams]])</f>
        <v/>
      </c>
      <c r="AQ3030" s="46" t="str">
        <f>TRIM(Table1[[#This Row],[Grant]])</f>
        <v/>
      </c>
      <c r="AR3030" s="46" t="str">
        <f>TRIM(Table1[[#This Row],[Staff ID]])</f>
        <v/>
      </c>
      <c r="AS3030" s="46" t="str">
        <f>IF(TRIM(Table1[[#This Row],[Budget Code]])=0,"",TRIM(Table1[[#This Row],[Budget Code]]))</f>
        <v/>
      </c>
      <c r="AT3030" s="46" t="str">
        <f>IF(Table1[[#This Row],[Line Description]]&lt;&gt;"",Table1[[#This Row],[Line Description]],"")</f>
        <v/>
      </c>
      <c r="AU3030" s="46" t="str">
        <f>IF(Table1[[#This Row],[Cur_Amount Debit]]&gt;0,ROUND(Table1[[#This Row],[Cur_Amount Debit]],2),"")</f>
        <v/>
      </c>
      <c r="AV3030" s="46" t="str">
        <f>IF(Table1[[#This Row],[Cur_Amount Credit]]&gt;0,ROUND(Table1[[#This Row],[Cur_Amount Credit]],2),"")</f>
        <v/>
      </c>
      <c r="AW3030" s="46" t="str">
        <f>LEFT(Table1[[#This Row],[Cur]],3)</f>
        <v/>
      </c>
      <c r="AX3030" s="59"/>
      <c r="AY3030" s="46"/>
      <c r="AZ3030" s="46" t="str">
        <f>IF(Table1[[#This Row],[Cur]]&lt;&gt;"",IF(Table1[[#This Row],[Cur]]="USD","",ExchangeRate),"")</f>
        <v/>
      </c>
      <c r="BA3030" s="46" t="str">
        <f>IF(Table1[[#This Row],[Grant]]&lt;&gt;"",VLOOKUP(Table1[[#This Row],[Grant]],Grants!B:D,3),"")</f>
        <v/>
      </c>
      <c r="BB3030" s="46" t="str">
        <f>TRIM(Table1[[#This Row],[Vendor ID]])</f>
        <v/>
      </c>
      <c r="BC3030">
        <f>IF(Table1[[#This Row],[Reference Number]]=Q3029,BC3029,BC3029+1)</f>
        <v>2</v>
      </c>
    </row>
    <row r="3031" spans="1:55" ht="11.25" hidden="1" customHeight="1">
      <c r="A3031" s="1"/>
      <c r="B3031" s="88" t="str">
        <f>IF(Table1[[#This Row],[Posting Date]]&lt;&gt;"",IF(Table1[[#This Row],[Reference Number]]=Q3030,B3030+1,1),"")</f>
        <v/>
      </c>
      <c r="C3031" s="61"/>
      <c r="D3031" s="61"/>
      <c r="E3031" s="218"/>
      <c r="F3031" s="143" t="str">
        <f>IFERROR(IF(VLOOKUP(Table1[[#This Row],[Budget Code Description]],Dimentions!$X$6:$AC$132,2,FALSE)="","",VLOOKUP(Table1[[#This Row],[Budget Code Description]],Dimentions!$X$6:$AC$132,2,FALSE)),"")</f>
        <v/>
      </c>
      <c r="G3031" s="143" t="str">
        <f>IFERROR(VLOOKUP(Table1[[#This Row],[Budget Code Description]],Dimentions!$X$6:$AC$132,3,FALSE),"")</f>
        <v/>
      </c>
      <c r="H3031" s="64" t="str">
        <f>IFERROR(VLOOKUP(Table1[[#This Row],[Account]],Dimentions!$S$6:$V$233,2,FALSE),"")</f>
        <v/>
      </c>
      <c r="I3031" s="62">
        <f>_xlfn.NUMBERVALUE(LEFT(Table1[[#This Row],[Account]],1))</f>
        <v>0</v>
      </c>
      <c r="J3031" s="62" t="str">
        <f>IFERROR(VLOOKUP(Table1[[#This Row],[Budget Code Description]],Table6[#All],7,FALSE),"")</f>
        <v/>
      </c>
      <c r="K3031" s="143" t="str">
        <f>IFERROR(VLOOKUP(Table1[[#This Row],[Budget Code Description]],Table6[#All],8,FALSE),"")</f>
        <v/>
      </c>
      <c r="L3031" s="63"/>
      <c r="M3031" s="65" t="str">
        <f>IFERROR(VLOOKUP(Table1[[#This Row],[Staff ID]],Table2[],2,FALSE),"")</f>
        <v/>
      </c>
      <c r="N3031" s="211" t="str">
        <f>IFERROR(IF(VLOOKUP(Table1[[#This Row],[Budget Code Description]],Dimentions!$X$6:$AC$97,4,FALSE)="","",VLOOKUP(Table1[[#This Row],[Budget Code Description]],Dimentions!$X$6:$AC$97,4,FALSE)),"")</f>
        <v/>
      </c>
      <c r="O3031" s="65" t="str">
        <f>IFERROR(VLOOKUP(Table1[[#This Row],[Vendor ID]],Table549[],2,FALSE),"")</f>
        <v/>
      </c>
      <c r="P3031" s="63"/>
      <c r="Q3031" s="143" t="str">
        <f>IF(Table1[[#This Row],[Posting Date]]&lt;&gt;"",$D$9,"")</f>
        <v/>
      </c>
      <c r="R3031" s="159" t="str">
        <f>IF(Table1[[#This Row],[Posting Date]]&lt;&gt;"",$D$10,"")</f>
        <v/>
      </c>
      <c r="S3031" s="66"/>
      <c r="T3031" s="63"/>
      <c r="U3031" s="67"/>
      <c r="V3031" s="67"/>
      <c r="W3031" s="67" t="str">
        <f t="shared" si="47"/>
        <v/>
      </c>
      <c r="X3031" s="161" t="str">
        <f>IF(E3031="","",(IF(Table1[[#This Row],[Cur]]="USD",Table1[[#This Row],[Cur_Amount Debit]],Table1[[#This Row],[Cur_Amount Debit]]/Table1[[#This Row],[Exchange Rate]])))</f>
        <v/>
      </c>
      <c r="Y3031" s="161" t="str">
        <f>IF(E3031="","",(IF(Table1[[#This Row],[Cur]]="USD",Table1[[#This Row],[Cur_Amount Credit]],Table1[[#This Row],[Cur_Amount Credit]]/ExchangeRate)))</f>
        <v/>
      </c>
      <c r="Z3031" s="203" t="str">
        <f>IF(E3031="","",(Table1[[#This Row],[Debit USD]]-Table1[[#This Row],[Credit USD]]))</f>
        <v/>
      </c>
      <c r="AA3031" s="122"/>
      <c r="AB3031" s="1"/>
      <c r="AC3031" s="15"/>
      <c r="AD3031" s="15" t="str">
        <f>IF(AND(OR(Table1[[#This Row],[Account]]="15030",Table1[[#This Row],[Account]]="15035",Table1[[#This Row],[Account]]="20150"),Table1[[#This Row],[Vendor ID]]=""),1,"")</f>
        <v/>
      </c>
      <c r="AE3031" s="15"/>
      <c r="AF3031" s="15"/>
      <c r="AG3031" s="15"/>
      <c r="AH3031" s="46" t="str">
        <f>IF(Table1[[#This Row],[Posting Date]]&lt;&gt;"","GJ-"&amp;CountryID,"")</f>
        <v/>
      </c>
      <c r="AI3031" s="59" t="str">
        <f>IF(Table1[[#This Row],[Posting Date]]&lt;&gt;"",Table1[[#This Row],[Posting Date]],"")</f>
        <v/>
      </c>
      <c r="AJ3031" s="46"/>
      <c r="AK3031" s="46" t="str">
        <f>IF(Table1[[#This Row],[Description]]&lt;&gt;"",Table1[[#This Row],[Description]],"")</f>
        <v/>
      </c>
      <c r="AL3031" s="46" t="str">
        <f>IF(Table1[[#This Row],[Posting Date]]&lt;&gt;"",Table1[[#This Row],[Reference Number]],"")</f>
        <v/>
      </c>
      <c r="AM3031" s="46" t="str">
        <f>TRIM(Table1[[#This Row],[Line '#]])</f>
        <v/>
      </c>
      <c r="AN3031" s="46" t="str">
        <f>TRIM(Table1[[#This Row],[Account]])</f>
        <v/>
      </c>
      <c r="AO3031" s="46" t="str">
        <f>IF(Table1[[#This Row],[Posting Date]]&lt;&gt;"",$D$5,"")</f>
        <v/>
      </c>
      <c r="AP3031" s="46" t="str">
        <f>TRIM(Table1[[#This Row],[Departments-Prgrams]])</f>
        <v/>
      </c>
      <c r="AQ3031" s="46" t="str">
        <f>TRIM(Table1[[#This Row],[Grant]])</f>
        <v/>
      </c>
      <c r="AR3031" s="46" t="str">
        <f>TRIM(Table1[[#This Row],[Staff ID]])</f>
        <v/>
      </c>
      <c r="AS3031" s="46" t="str">
        <f>IF(TRIM(Table1[[#This Row],[Budget Code]])=0,"",TRIM(Table1[[#This Row],[Budget Code]]))</f>
        <v/>
      </c>
      <c r="AT3031" s="46" t="str">
        <f>IF(Table1[[#This Row],[Line Description]]&lt;&gt;"",Table1[[#This Row],[Line Description]],"")</f>
        <v/>
      </c>
      <c r="AU3031" s="46" t="str">
        <f>IF(Table1[[#This Row],[Cur_Amount Debit]]&gt;0,ROUND(Table1[[#This Row],[Cur_Amount Debit]],2),"")</f>
        <v/>
      </c>
      <c r="AV3031" s="46" t="str">
        <f>IF(Table1[[#This Row],[Cur_Amount Credit]]&gt;0,ROUND(Table1[[#This Row],[Cur_Amount Credit]],2),"")</f>
        <v/>
      </c>
      <c r="AW3031" s="46" t="str">
        <f>LEFT(Table1[[#This Row],[Cur]],3)</f>
        <v/>
      </c>
      <c r="AX3031" s="59"/>
      <c r="AY3031" s="46"/>
      <c r="AZ3031" s="46" t="str">
        <f>IF(Table1[[#This Row],[Cur]]&lt;&gt;"",IF(Table1[[#This Row],[Cur]]="USD","",ExchangeRate),"")</f>
        <v/>
      </c>
      <c r="BA3031" s="46" t="str">
        <f>IF(Table1[[#This Row],[Grant]]&lt;&gt;"",VLOOKUP(Table1[[#This Row],[Grant]],Grants!B:D,3),"")</f>
        <v/>
      </c>
      <c r="BB3031" s="46" t="str">
        <f>TRIM(Table1[[#This Row],[Vendor ID]])</f>
        <v/>
      </c>
      <c r="BC3031">
        <f>IF(Table1[[#This Row],[Reference Number]]=Q3030,BC3030,BC3030+1)</f>
        <v>2</v>
      </c>
    </row>
    <row r="3032" spans="1:55" ht="11.25" hidden="1" customHeight="1">
      <c r="A3032" s="1"/>
      <c r="B3032" s="88" t="str">
        <f>IF(Table1[[#This Row],[Posting Date]]&lt;&gt;"",IF(Table1[[#This Row],[Reference Number]]=Q3031,B3031+1,1),"")</f>
        <v/>
      </c>
      <c r="C3032" s="61"/>
      <c r="D3032" s="61"/>
      <c r="E3032" s="218"/>
      <c r="F3032" s="143" t="str">
        <f>IFERROR(IF(VLOOKUP(Table1[[#This Row],[Budget Code Description]],Dimentions!$X$6:$AC$132,2,FALSE)="","",VLOOKUP(Table1[[#This Row],[Budget Code Description]],Dimentions!$X$6:$AC$132,2,FALSE)),"")</f>
        <v/>
      </c>
      <c r="G3032" s="143" t="str">
        <f>IFERROR(VLOOKUP(Table1[[#This Row],[Budget Code Description]],Dimentions!$X$6:$AC$132,3,FALSE),"")</f>
        <v/>
      </c>
      <c r="H3032" s="64" t="str">
        <f>IFERROR(VLOOKUP(Table1[[#This Row],[Account]],Dimentions!$S$6:$V$233,2,FALSE),"")</f>
        <v/>
      </c>
      <c r="I3032" s="62">
        <f>_xlfn.NUMBERVALUE(LEFT(Table1[[#This Row],[Account]],1))</f>
        <v>0</v>
      </c>
      <c r="J3032" s="62" t="str">
        <f>IFERROR(VLOOKUP(Table1[[#This Row],[Budget Code Description]],Table6[#All],7,FALSE),"")</f>
        <v/>
      </c>
      <c r="K3032" s="143" t="str">
        <f>IFERROR(VLOOKUP(Table1[[#This Row],[Budget Code Description]],Table6[#All],8,FALSE),"")</f>
        <v/>
      </c>
      <c r="L3032" s="63"/>
      <c r="M3032" s="65" t="str">
        <f>IFERROR(VLOOKUP(Table1[[#This Row],[Staff ID]],Table2[],2,FALSE),"")</f>
        <v/>
      </c>
      <c r="N3032" s="211" t="str">
        <f>IFERROR(IF(VLOOKUP(Table1[[#This Row],[Budget Code Description]],Dimentions!$X$6:$AC$97,4,FALSE)="","",VLOOKUP(Table1[[#This Row],[Budget Code Description]],Dimentions!$X$6:$AC$97,4,FALSE)),"")</f>
        <v/>
      </c>
      <c r="O3032" s="65" t="str">
        <f>IFERROR(VLOOKUP(Table1[[#This Row],[Vendor ID]],Table549[],2,FALSE),"")</f>
        <v/>
      </c>
      <c r="P3032" s="63"/>
      <c r="Q3032" s="143" t="str">
        <f>IF(Table1[[#This Row],[Posting Date]]&lt;&gt;"",$D$9,"")</f>
        <v/>
      </c>
      <c r="R3032" s="159" t="str">
        <f>IF(Table1[[#This Row],[Posting Date]]&lt;&gt;"",$D$10,"")</f>
        <v/>
      </c>
      <c r="S3032" s="66"/>
      <c r="T3032" s="63"/>
      <c r="U3032" s="67"/>
      <c r="V3032" s="67"/>
      <c r="W3032" s="67" t="str">
        <f t="shared" si="47"/>
        <v/>
      </c>
      <c r="X3032" s="161" t="str">
        <f>IF(E3032="","",(IF(Table1[[#This Row],[Cur]]="USD",Table1[[#This Row],[Cur_Amount Debit]],Table1[[#This Row],[Cur_Amount Debit]]/Table1[[#This Row],[Exchange Rate]])))</f>
        <v/>
      </c>
      <c r="Y3032" s="161" t="str">
        <f>IF(E3032="","",(IF(Table1[[#This Row],[Cur]]="USD",Table1[[#This Row],[Cur_Amount Credit]],Table1[[#This Row],[Cur_Amount Credit]]/ExchangeRate)))</f>
        <v/>
      </c>
      <c r="Z3032" s="203" t="str">
        <f>IF(E3032="","",(Table1[[#This Row],[Debit USD]]-Table1[[#This Row],[Credit USD]]))</f>
        <v/>
      </c>
      <c r="AA3032" s="122"/>
      <c r="AB3032" s="1"/>
      <c r="AC3032" s="15"/>
      <c r="AD3032" s="15" t="str">
        <f>IF(AND(OR(Table1[[#This Row],[Account]]="15030",Table1[[#This Row],[Account]]="15035",Table1[[#This Row],[Account]]="20150"),Table1[[#This Row],[Vendor ID]]=""),1,"")</f>
        <v/>
      </c>
      <c r="AE3032" s="15"/>
      <c r="AF3032" s="15"/>
      <c r="AG3032" s="15"/>
      <c r="AH3032" s="46" t="str">
        <f>IF(Table1[[#This Row],[Posting Date]]&lt;&gt;"","GJ-"&amp;CountryID,"")</f>
        <v/>
      </c>
      <c r="AI3032" s="59" t="str">
        <f>IF(Table1[[#This Row],[Posting Date]]&lt;&gt;"",Table1[[#This Row],[Posting Date]],"")</f>
        <v/>
      </c>
      <c r="AJ3032" s="46"/>
      <c r="AK3032" s="46" t="str">
        <f>IF(Table1[[#This Row],[Description]]&lt;&gt;"",Table1[[#This Row],[Description]],"")</f>
        <v/>
      </c>
      <c r="AL3032" s="46" t="str">
        <f>IF(Table1[[#This Row],[Posting Date]]&lt;&gt;"",Table1[[#This Row],[Reference Number]],"")</f>
        <v/>
      </c>
      <c r="AM3032" s="46" t="str">
        <f>TRIM(Table1[[#This Row],[Line '#]])</f>
        <v/>
      </c>
      <c r="AN3032" s="46" t="str">
        <f>TRIM(Table1[[#This Row],[Account]])</f>
        <v/>
      </c>
      <c r="AO3032" s="46" t="str">
        <f>IF(Table1[[#This Row],[Posting Date]]&lt;&gt;"",$D$5,"")</f>
        <v/>
      </c>
      <c r="AP3032" s="46" t="str">
        <f>TRIM(Table1[[#This Row],[Departments-Prgrams]])</f>
        <v/>
      </c>
      <c r="AQ3032" s="46" t="str">
        <f>TRIM(Table1[[#This Row],[Grant]])</f>
        <v/>
      </c>
      <c r="AR3032" s="46" t="str">
        <f>TRIM(Table1[[#This Row],[Staff ID]])</f>
        <v/>
      </c>
      <c r="AS3032" s="46" t="str">
        <f>IF(TRIM(Table1[[#This Row],[Budget Code]])=0,"",TRIM(Table1[[#This Row],[Budget Code]]))</f>
        <v/>
      </c>
      <c r="AT3032" s="46" t="str">
        <f>IF(Table1[[#This Row],[Line Description]]&lt;&gt;"",Table1[[#This Row],[Line Description]],"")</f>
        <v/>
      </c>
      <c r="AU3032" s="46" t="str">
        <f>IF(Table1[[#This Row],[Cur_Amount Debit]]&gt;0,ROUND(Table1[[#This Row],[Cur_Amount Debit]],2),"")</f>
        <v/>
      </c>
      <c r="AV3032" s="46" t="str">
        <f>IF(Table1[[#This Row],[Cur_Amount Credit]]&gt;0,ROUND(Table1[[#This Row],[Cur_Amount Credit]],2),"")</f>
        <v/>
      </c>
      <c r="AW3032" s="46" t="str">
        <f>LEFT(Table1[[#This Row],[Cur]],3)</f>
        <v/>
      </c>
      <c r="AX3032" s="59"/>
      <c r="AY3032" s="46"/>
      <c r="AZ3032" s="46" t="str">
        <f>IF(Table1[[#This Row],[Cur]]&lt;&gt;"",IF(Table1[[#This Row],[Cur]]="USD","",ExchangeRate),"")</f>
        <v/>
      </c>
      <c r="BA3032" s="46" t="str">
        <f>IF(Table1[[#This Row],[Grant]]&lt;&gt;"",VLOOKUP(Table1[[#This Row],[Grant]],Grants!B:D,3),"")</f>
        <v/>
      </c>
      <c r="BB3032" s="46" t="str">
        <f>TRIM(Table1[[#This Row],[Vendor ID]])</f>
        <v/>
      </c>
      <c r="BC3032">
        <f>IF(Table1[[#This Row],[Reference Number]]=Q3031,BC3031,BC3031+1)</f>
        <v>2</v>
      </c>
    </row>
    <row r="3033" spans="1:55" ht="11.25" hidden="1" customHeight="1">
      <c r="A3033" s="1"/>
      <c r="B3033" s="88" t="str">
        <f>IF(Table1[[#This Row],[Posting Date]]&lt;&gt;"",IF(Table1[[#This Row],[Reference Number]]=Q3032,B3032+1,1),"")</f>
        <v/>
      </c>
      <c r="C3033" s="61"/>
      <c r="D3033" s="61"/>
      <c r="E3033" s="218"/>
      <c r="F3033" s="143" t="str">
        <f>IFERROR(IF(VLOOKUP(Table1[[#This Row],[Budget Code Description]],Dimentions!$X$6:$AC$132,2,FALSE)="","",VLOOKUP(Table1[[#This Row],[Budget Code Description]],Dimentions!$X$6:$AC$132,2,FALSE)),"")</f>
        <v/>
      </c>
      <c r="G3033" s="143" t="str">
        <f>IFERROR(VLOOKUP(Table1[[#This Row],[Budget Code Description]],Dimentions!$X$6:$AC$132,3,FALSE),"")</f>
        <v/>
      </c>
      <c r="H3033" s="64" t="str">
        <f>IFERROR(VLOOKUP(Table1[[#This Row],[Account]],Dimentions!$S$6:$V$233,2,FALSE),"")</f>
        <v/>
      </c>
      <c r="I3033" s="62">
        <f>_xlfn.NUMBERVALUE(LEFT(Table1[[#This Row],[Account]],1))</f>
        <v>0</v>
      </c>
      <c r="J3033" s="62" t="str">
        <f>IFERROR(VLOOKUP(Table1[[#This Row],[Budget Code Description]],Table6[#All],7,FALSE),"")</f>
        <v/>
      </c>
      <c r="K3033" s="143" t="str">
        <f>IFERROR(VLOOKUP(Table1[[#This Row],[Budget Code Description]],Table6[#All],8,FALSE),"")</f>
        <v/>
      </c>
      <c r="L3033" s="63"/>
      <c r="M3033" s="65" t="str">
        <f>IFERROR(VLOOKUP(Table1[[#This Row],[Staff ID]],Table2[],2,FALSE),"")</f>
        <v/>
      </c>
      <c r="N3033" s="211" t="str">
        <f>IFERROR(IF(VLOOKUP(Table1[[#This Row],[Budget Code Description]],Dimentions!$X$6:$AC$97,4,FALSE)="","",VLOOKUP(Table1[[#This Row],[Budget Code Description]],Dimentions!$X$6:$AC$97,4,FALSE)),"")</f>
        <v/>
      </c>
      <c r="O3033" s="65" t="str">
        <f>IFERROR(VLOOKUP(Table1[[#This Row],[Vendor ID]],Table549[],2,FALSE),"")</f>
        <v/>
      </c>
      <c r="P3033" s="63"/>
      <c r="Q3033" s="143" t="str">
        <f>IF(Table1[[#This Row],[Posting Date]]&lt;&gt;"",$D$9,"")</f>
        <v/>
      </c>
      <c r="R3033" s="159" t="str">
        <f>IF(Table1[[#This Row],[Posting Date]]&lt;&gt;"",$D$10,"")</f>
        <v/>
      </c>
      <c r="S3033" s="66"/>
      <c r="T3033" s="63"/>
      <c r="U3033" s="67"/>
      <c r="V3033" s="67"/>
      <c r="W3033" s="67" t="str">
        <f t="shared" si="47"/>
        <v/>
      </c>
      <c r="X3033" s="161" t="str">
        <f>IF(E3033="","",(IF(Table1[[#This Row],[Cur]]="USD",Table1[[#This Row],[Cur_Amount Debit]],Table1[[#This Row],[Cur_Amount Debit]]/Table1[[#This Row],[Exchange Rate]])))</f>
        <v/>
      </c>
      <c r="Y3033" s="161" t="str">
        <f>IF(E3033="","",(IF(Table1[[#This Row],[Cur]]="USD",Table1[[#This Row],[Cur_Amount Credit]],Table1[[#This Row],[Cur_Amount Credit]]/ExchangeRate)))</f>
        <v/>
      </c>
      <c r="Z3033" s="203" t="str">
        <f>IF(E3033="","",(Table1[[#This Row],[Debit USD]]-Table1[[#This Row],[Credit USD]]))</f>
        <v/>
      </c>
      <c r="AA3033" s="122"/>
      <c r="AB3033" s="1"/>
      <c r="AC3033" s="15"/>
      <c r="AD3033" s="15" t="str">
        <f>IF(AND(OR(Table1[[#This Row],[Account]]="15030",Table1[[#This Row],[Account]]="15035",Table1[[#This Row],[Account]]="20150"),Table1[[#This Row],[Vendor ID]]=""),1,"")</f>
        <v/>
      </c>
      <c r="AE3033" s="15"/>
      <c r="AF3033" s="15"/>
      <c r="AG3033" s="15"/>
      <c r="AH3033" s="46" t="str">
        <f>IF(Table1[[#This Row],[Posting Date]]&lt;&gt;"","GJ-"&amp;CountryID,"")</f>
        <v/>
      </c>
      <c r="AI3033" s="59" t="str">
        <f>IF(Table1[[#This Row],[Posting Date]]&lt;&gt;"",Table1[[#This Row],[Posting Date]],"")</f>
        <v/>
      </c>
      <c r="AJ3033" s="46"/>
      <c r="AK3033" s="46" t="str">
        <f>IF(Table1[[#This Row],[Description]]&lt;&gt;"",Table1[[#This Row],[Description]],"")</f>
        <v/>
      </c>
      <c r="AL3033" s="46" t="str">
        <f>IF(Table1[[#This Row],[Posting Date]]&lt;&gt;"",Table1[[#This Row],[Reference Number]],"")</f>
        <v/>
      </c>
      <c r="AM3033" s="46" t="str">
        <f>TRIM(Table1[[#This Row],[Line '#]])</f>
        <v/>
      </c>
      <c r="AN3033" s="46" t="str">
        <f>TRIM(Table1[[#This Row],[Account]])</f>
        <v/>
      </c>
      <c r="AO3033" s="46" t="str">
        <f>IF(Table1[[#This Row],[Posting Date]]&lt;&gt;"",$D$5,"")</f>
        <v/>
      </c>
      <c r="AP3033" s="46" t="str">
        <f>TRIM(Table1[[#This Row],[Departments-Prgrams]])</f>
        <v/>
      </c>
      <c r="AQ3033" s="46" t="str">
        <f>TRIM(Table1[[#This Row],[Grant]])</f>
        <v/>
      </c>
      <c r="AR3033" s="46" t="str">
        <f>TRIM(Table1[[#This Row],[Staff ID]])</f>
        <v/>
      </c>
      <c r="AS3033" s="46" t="str">
        <f>IF(TRIM(Table1[[#This Row],[Budget Code]])=0,"",TRIM(Table1[[#This Row],[Budget Code]]))</f>
        <v/>
      </c>
      <c r="AT3033" s="46" t="str">
        <f>IF(Table1[[#This Row],[Line Description]]&lt;&gt;"",Table1[[#This Row],[Line Description]],"")</f>
        <v/>
      </c>
      <c r="AU3033" s="46" t="str">
        <f>IF(Table1[[#This Row],[Cur_Amount Debit]]&gt;0,ROUND(Table1[[#This Row],[Cur_Amount Debit]],2),"")</f>
        <v/>
      </c>
      <c r="AV3033" s="46" t="str">
        <f>IF(Table1[[#This Row],[Cur_Amount Credit]]&gt;0,ROUND(Table1[[#This Row],[Cur_Amount Credit]],2),"")</f>
        <v/>
      </c>
      <c r="AW3033" s="46" t="str">
        <f>LEFT(Table1[[#This Row],[Cur]],3)</f>
        <v/>
      </c>
      <c r="AX3033" s="59"/>
      <c r="AY3033" s="46"/>
      <c r="AZ3033" s="46" t="str">
        <f>IF(Table1[[#This Row],[Cur]]&lt;&gt;"",IF(Table1[[#This Row],[Cur]]="USD","",ExchangeRate),"")</f>
        <v/>
      </c>
      <c r="BA3033" s="46" t="str">
        <f>IF(Table1[[#This Row],[Grant]]&lt;&gt;"",VLOOKUP(Table1[[#This Row],[Grant]],Grants!B:D,3),"")</f>
        <v/>
      </c>
      <c r="BB3033" s="46" t="str">
        <f>TRIM(Table1[[#This Row],[Vendor ID]])</f>
        <v/>
      </c>
      <c r="BC3033">
        <f>IF(Table1[[#This Row],[Reference Number]]=Q3032,BC3032,BC3032+1)</f>
        <v>2</v>
      </c>
    </row>
    <row r="3034" spans="1:55" ht="11.25" hidden="1" customHeight="1">
      <c r="A3034" s="1"/>
      <c r="B3034" s="88" t="str">
        <f>IF(Table1[[#This Row],[Posting Date]]&lt;&gt;"",IF(Table1[[#This Row],[Reference Number]]=Q3033,B3033+1,1),"")</f>
        <v/>
      </c>
      <c r="C3034" s="61"/>
      <c r="D3034" s="61"/>
      <c r="E3034" s="218"/>
      <c r="F3034" s="143" t="str">
        <f>IFERROR(IF(VLOOKUP(Table1[[#This Row],[Budget Code Description]],Dimentions!$X$6:$AC$132,2,FALSE)="","",VLOOKUP(Table1[[#This Row],[Budget Code Description]],Dimentions!$X$6:$AC$132,2,FALSE)),"")</f>
        <v/>
      </c>
      <c r="G3034" s="143" t="str">
        <f>IFERROR(VLOOKUP(Table1[[#This Row],[Budget Code Description]],Dimentions!$X$6:$AC$132,3,FALSE),"")</f>
        <v/>
      </c>
      <c r="H3034" s="64" t="str">
        <f>IFERROR(VLOOKUP(Table1[[#This Row],[Account]],Dimentions!$S$6:$V$233,2,FALSE),"")</f>
        <v/>
      </c>
      <c r="I3034" s="62">
        <f>_xlfn.NUMBERVALUE(LEFT(Table1[[#This Row],[Account]],1))</f>
        <v>0</v>
      </c>
      <c r="J3034" s="62" t="str">
        <f>IFERROR(VLOOKUP(Table1[[#This Row],[Budget Code Description]],Table6[#All],7,FALSE),"")</f>
        <v/>
      </c>
      <c r="K3034" s="143" t="str">
        <f>IFERROR(VLOOKUP(Table1[[#This Row],[Budget Code Description]],Table6[#All],8,FALSE),"")</f>
        <v/>
      </c>
      <c r="L3034" s="63"/>
      <c r="M3034" s="65" t="str">
        <f>IFERROR(VLOOKUP(Table1[[#This Row],[Staff ID]],Table2[],2,FALSE),"")</f>
        <v/>
      </c>
      <c r="N3034" s="211" t="str">
        <f>IFERROR(IF(VLOOKUP(Table1[[#This Row],[Budget Code Description]],Dimentions!$X$6:$AC$97,4,FALSE)="","",VLOOKUP(Table1[[#This Row],[Budget Code Description]],Dimentions!$X$6:$AC$97,4,FALSE)),"")</f>
        <v/>
      </c>
      <c r="O3034" s="65" t="str">
        <f>IFERROR(VLOOKUP(Table1[[#This Row],[Vendor ID]],Table549[],2,FALSE),"")</f>
        <v/>
      </c>
      <c r="P3034" s="63"/>
      <c r="Q3034" s="143" t="str">
        <f>IF(Table1[[#This Row],[Posting Date]]&lt;&gt;"",$D$9,"")</f>
        <v/>
      </c>
      <c r="R3034" s="159" t="str">
        <f>IF(Table1[[#This Row],[Posting Date]]&lt;&gt;"",$D$10,"")</f>
        <v/>
      </c>
      <c r="S3034" s="66"/>
      <c r="T3034" s="63"/>
      <c r="U3034" s="67"/>
      <c r="V3034" s="67"/>
      <c r="W3034" s="67" t="str">
        <f t="shared" si="47"/>
        <v/>
      </c>
      <c r="X3034" s="161" t="str">
        <f>IF(E3034="","",(IF(Table1[[#This Row],[Cur]]="USD",Table1[[#This Row],[Cur_Amount Debit]],Table1[[#This Row],[Cur_Amount Debit]]/Table1[[#This Row],[Exchange Rate]])))</f>
        <v/>
      </c>
      <c r="Y3034" s="161" t="str">
        <f>IF(E3034="","",(IF(Table1[[#This Row],[Cur]]="USD",Table1[[#This Row],[Cur_Amount Credit]],Table1[[#This Row],[Cur_Amount Credit]]/ExchangeRate)))</f>
        <v/>
      </c>
      <c r="Z3034" s="203" t="str">
        <f>IF(E3034="","",(Table1[[#This Row],[Debit USD]]-Table1[[#This Row],[Credit USD]]))</f>
        <v/>
      </c>
      <c r="AA3034" s="122"/>
      <c r="AB3034" s="1"/>
      <c r="AC3034" s="15"/>
      <c r="AD3034" s="15" t="str">
        <f>IF(AND(OR(Table1[[#This Row],[Account]]="15030",Table1[[#This Row],[Account]]="15035",Table1[[#This Row],[Account]]="20150"),Table1[[#This Row],[Vendor ID]]=""),1,"")</f>
        <v/>
      </c>
      <c r="AE3034" s="15"/>
      <c r="AF3034" s="15"/>
      <c r="AG3034" s="15"/>
      <c r="AH3034" s="46" t="str">
        <f>IF(Table1[[#This Row],[Posting Date]]&lt;&gt;"","GJ-"&amp;CountryID,"")</f>
        <v/>
      </c>
      <c r="AI3034" s="59" t="str">
        <f>IF(Table1[[#This Row],[Posting Date]]&lt;&gt;"",Table1[[#This Row],[Posting Date]],"")</f>
        <v/>
      </c>
      <c r="AJ3034" s="46"/>
      <c r="AK3034" s="46" t="str">
        <f>IF(Table1[[#This Row],[Description]]&lt;&gt;"",Table1[[#This Row],[Description]],"")</f>
        <v/>
      </c>
      <c r="AL3034" s="46" t="str">
        <f>IF(Table1[[#This Row],[Posting Date]]&lt;&gt;"",Table1[[#This Row],[Reference Number]],"")</f>
        <v/>
      </c>
      <c r="AM3034" s="46" t="str">
        <f>TRIM(Table1[[#This Row],[Line '#]])</f>
        <v/>
      </c>
      <c r="AN3034" s="46" t="str">
        <f>TRIM(Table1[[#This Row],[Account]])</f>
        <v/>
      </c>
      <c r="AO3034" s="46" t="str">
        <f>IF(Table1[[#This Row],[Posting Date]]&lt;&gt;"",$D$5,"")</f>
        <v/>
      </c>
      <c r="AP3034" s="46" t="str">
        <f>TRIM(Table1[[#This Row],[Departments-Prgrams]])</f>
        <v/>
      </c>
      <c r="AQ3034" s="46" t="str">
        <f>TRIM(Table1[[#This Row],[Grant]])</f>
        <v/>
      </c>
      <c r="AR3034" s="46" t="str">
        <f>TRIM(Table1[[#This Row],[Staff ID]])</f>
        <v/>
      </c>
      <c r="AS3034" s="46" t="str">
        <f>IF(TRIM(Table1[[#This Row],[Budget Code]])=0,"",TRIM(Table1[[#This Row],[Budget Code]]))</f>
        <v/>
      </c>
      <c r="AT3034" s="46" t="str">
        <f>IF(Table1[[#This Row],[Line Description]]&lt;&gt;"",Table1[[#This Row],[Line Description]],"")</f>
        <v/>
      </c>
      <c r="AU3034" s="46" t="str">
        <f>IF(Table1[[#This Row],[Cur_Amount Debit]]&gt;0,ROUND(Table1[[#This Row],[Cur_Amount Debit]],2),"")</f>
        <v/>
      </c>
      <c r="AV3034" s="46" t="str">
        <f>IF(Table1[[#This Row],[Cur_Amount Credit]]&gt;0,ROUND(Table1[[#This Row],[Cur_Amount Credit]],2),"")</f>
        <v/>
      </c>
      <c r="AW3034" s="46" t="str">
        <f>LEFT(Table1[[#This Row],[Cur]],3)</f>
        <v/>
      </c>
      <c r="AX3034" s="59"/>
      <c r="AY3034" s="46"/>
      <c r="AZ3034" s="46" t="str">
        <f>IF(Table1[[#This Row],[Cur]]&lt;&gt;"",IF(Table1[[#This Row],[Cur]]="USD","",ExchangeRate),"")</f>
        <v/>
      </c>
      <c r="BA3034" s="46" t="str">
        <f>IF(Table1[[#This Row],[Grant]]&lt;&gt;"",VLOOKUP(Table1[[#This Row],[Grant]],Grants!B:D,3),"")</f>
        <v/>
      </c>
      <c r="BB3034" s="46" t="str">
        <f>TRIM(Table1[[#This Row],[Vendor ID]])</f>
        <v/>
      </c>
      <c r="BC3034">
        <f>IF(Table1[[#This Row],[Reference Number]]=Q3033,BC3033,BC3033+1)</f>
        <v>2</v>
      </c>
    </row>
    <row r="3035" spans="1:55" ht="11.25" hidden="1" customHeight="1">
      <c r="A3035" s="1"/>
      <c r="B3035" s="88" t="str">
        <f>IF(Table1[[#This Row],[Posting Date]]&lt;&gt;"",IF(Table1[[#This Row],[Reference Number]]=Q3034,B3034+1,1),"")</f>
        <v/>
      </c>
      <c r="C3035" s="61"/>
      <c r="D3035" s="61"/>
      <c r="E3035" s="218"/>
      <c r="F3035" s="143" t="str">
        <f>IFERROR(IF(VLOOKUP(Table1[[#This Row],[Budget Code Description]],Dimentions!$X$6:$AC$132,2,FALSE)="","",VLOOKUP(Table1[[#This Row],[Budget Code Description]],Dimentions!$X$6:$AC$132,2,FALSE)),"")</f>
        <v/>
      </c>
      <c r="G3035" s="143" t="str">
        <f>IFERROR(VLOOKUP(Table1[[#This Row],[Budget Code Description]],Dimentions!$X$6:$AC$132,3,FALSE),"")</f>
        <v/>
      </c>
      <c r="H3035" s="64" t="str">
        <f>IFERROR(VLOOKUP(Table1[[#This Row],[Account]],Dimentions!$S$6:$V$233,2,FALSE),"")</f>
        <v/>
      </c>
      <c r="I3035" s="62">
        <f>_xlfn.NUMBERVALUE(LEFT(Table1[[#This Row],[Account]],1))</f>
        <v>0</v>
      </c>
      <c r="J3035" s="62" t="str">
        <f>IFERROR(VLOOKUP(Table1[[#This Row],[Budget Code Description]],Table6[#All],7,FALSE),"")</f>
        <v/>
      </c>
      <c r="K3035" s="143" t="str">
        <f>IFERROR(VLOOKUP(Table1[[#This Row],[Budget Code Description]],Table6[#All],8,FALSE),"")</f>
        <v/>
      </c>
      <c r="L3035" s="63"/>
      <c r="M3035" s="65" t="str">
        <f>IFERROR(VLOOKUP(Table1[[#This Row],[Staff ID]],Table2[],2,FALSE),"")</f>
        <v/>
      </c>
      <c r="N3035" s="211" t="str">
        <f>IFERROR(IF(VLOOKUP(Table1[[#This Row],[Budget Code Description]],Dimentions!$X$6:$AC$97,4,FALSE)="","",VLOOKUP(Table1[[#This Row],[Budget Code Description]],Dimentions!$X$6:$AC$97,4,FALSE)),"")</f>
        <v/>
      </c>
      <c r="O3035" s="65" t="str">
        <f>IFERROR(VLOOKUP(Table1[[#This Row],[Vendor ID]],Table549[],2,FALSE),"")</f>
        <v/>
      </c>
      <c r="P3035" s="63"/>
      <c r="Q3035" s="143" t="str">
        <f>IF(Table1[[#This Row],[Posting Date]]&lt;&gt;"",$D$9,"")</f>
        <v/>
      </c>
      <c r="R3035" s="159" t="str">
        <f>IF(Table1[[#This Row],[Posting Date]]&lt;&gt;"",$D$10,"")</f>
        <v/>
      </c>
      <c r="S3035" s="66"/>
      <c r="T3035" s="63"/>
      <c r="U3035" s="67"/>
      <c r="V3035" s="67"/>
      <c r="W3035" s="67" t="str">
        <f t="shared" si="47"/>
        <v/>
      </c>
      <c r="X3035" s="161" t="str">
        <f>IF(E3035="","",(IF(Table1[[#This Row],[Cur]]="USD",Table1[[#This Row],[Cur_Amount Debit]],Table1[[#This Row],[Cur_Amount Debit]]/Table1[[#This Row],[Exchange Rate]])))</f>
        <v/>
      </c>
      <c r="Y3035" s="161" t="str">
        <f>IF(E3035="","",(IF(Table1[[#This Row],[Cur]]="USD",Table1[[#This Row],[Cur_Amount Credit]],Table1[[#This Row],[Cur_Amount Credit]]/ExchangeRate)))</f>
        <v/>
      </c>
      <c r="Z3035" s="203" t="str">
        <f>IF(E3035="","",(Table1[[#This Row],[Debit USD]]-Table1[[#This Row],[Credit USD]]))</f>
        <v/>
      </c>
      <c r="AA3035" s="122"/>
      <c r="AB3035" s="1"/>
      <c r="AC3035" s="15"/>
      <c r="AD3035" s="15" t="str">
        <f>IF(AND(OR(Table1[[#This Row],[Account]]="15030",Table1[[#This Row],[Account]]="15035",Table1[[#This Row],[Account]]="20150"),Table1[[#This Row],[Vendor ID]]=""),1,"")</f>
        <v/>
      </c>
      <c r="AE3035" s="15"/>
      <c r="AF3035" s="15"/>
      <c r="AG3035" s="15"/>
      <c r="AH3035" s="46" t="str">
        <f>IF(Table1[[#This Row],[Posting Date]]&lt;&gt;"","GJ-"&amp;CountryID,"")</f>
        <v/>
      </c>
      <c r="AI3035" s="59" t="str">
        <f>IF(Table1[[#This Row],[Posting Date]]&lt;&gt;"",Table1[[#This Row],[Posting Date]],"")</f>
        <v/>
      </c>
      <c r="AJ3035" s="46"/>
      <c r="AK3035" s="46" t="str">
        <f>IF(Table1[[#This Row],[Description]]&lt;&gt;"",Table1[[#This Row],[Description]],"")</f>
        <v/>
      </c>
      <c r="AL3035" s="46" t="str">
        <f>IF(Table1[[#This Row],[Posting Date]]&lt;&gt;"",Table1[[#This Row],[Reference Number]],"")</f>
        <v/>
      </c>
      <c r="AM3035" s="46" t="str">
        <f>TRIM(Table1[[#This Row],[Line '#]])</f>
        <v/>
      </c>
      <c r="AN3035" s="46" t="str">
        <f>TRIM(Table1[[#This Row],[Account]])</f>
        <v/>
      </c>
      <c r="AO3035" s="46" t="str">
        <f>IF(Table1[[#This Row],[Posting Date]]&lt;&gt;"",$D$5,"")</f>
        <v/>
      </c>
      <c r="AP3035" s="46" t="str">
        <f>TRIM(Table1[[#This Row],[Departments-Prgrams]])</f>
        <v/>
      </c>
      <c r="AQ3035" s="46" t="str">
        <f>TRIM(Table1[[#This Row],[Grant]])</f>
        <v/>
      </c>
      <c r="AR3035" s="46" t="str">
        <f>TRIM(Table1[[#This Row],[Staff ID]])</f>
        <v/>
      </c>
      <c r="AS3035" s="46" t="str">
        <f>IF(TRIM(Table1[[#This Row],[Budget Code]])=0,"",TRIM(Table1[[#This Row],[Budget Code]]))</f>
        <v/>
      </c>
      <c r="AT3035" s="46" t="str">
        <f>IF(Table1[[#This Row],[Line Description]]&lt;&gt;"",Table1[[#This Row],[Line Description]],"")</f>
        <v/>
      </c>
      <c r="AU3035" s="46" t="str">
        <f>IF(Table1[[#This Row],[Cur_Amount Debit]]&gt;0,ROUND(Table1[[#This Row],[Cur_Amount Debit]],2),"")</f>
        <v/>
      </c>
      <c r="AV3035" s="46" t="str">
        <f>IF(Table1[[#This Row],[Cur_Amount Credit]]&gt;0,ROUND(Table1[[#This Row],[Cur_Amount Credit]],2),"")</f>
        <v/>
      </c>
      <c r="AW3035" s="46" t="str">
        <f>LEFT(Table1[[#This Row],[Cur]],3)</f>
        <v/>
      </c>
      <c r="AX3035" s="59"/>
      <c r="AY3035" s="46"/>
      <c r="AZ3035" s="46" t="str">
        <f>IF(Table1[[#This Row],[Cur]]&lt;&gt;"",IF(Table1[[#This Row],[Cur]]="USD","",ExchangeRate),"")</f>
        <v/>
      </c>
      <c r="BA3035" s="46" t="str">
        <f>IF(Table1[[#This Row],[Grant]]&lt;&gt;"",VLOOKUP(Table1[[#This Row],[Grant]],Grants!B:D,3),"")</f>
        <v/>
      </c>
      <c r="BB3035" s="46" t="str">
        <f>TRIM(Table1[[#This Row],[Vendor ID]])</f>
        <v/>
      </c>
      <c r="BC3035">
        <f>IF(Table1[[#This Row],[Reference Number]]=Q3034,BC3034,BC3034+1)</f>
        <v>2</v>
      </c>
    </row>
    <row r="3036" spans="1:55" ht="11.25" hidden="1" customHeight="1">
      <c r="A3036" s="1"/>
      <c r="B3036" s="88" t="str">
        <f>IF(Table1[[#This Row],[Posting Date]]&lt;&gt;"",IF(Table1[[#This Row],[Reference Number]]=Q3035,B3035+1,1),"")</f>
        <v/>
      </c>
      <c r="C3036" s="61"/>
      <c r="D3036" s="61"/>
      <c r="E3036" s="218"/>
      <c r="F3036" s="143" t="str">
        <f>IFERROR(IF(VLOOKUP(Table1[[#This Row],[Budget Code Description]],Dimentions!$X$6:$AC$132,2,FALSE)="","",VLOOKUP(Table1[[#This Row],[Budget Code Description]],Dimentions!$X$6:$AC$132,2,FALSE)),"")</f>
        <v/>
      </c>
      <c r="G3036" s="143" t="str">
        <f>IFERROR(VLOOKUP(Table1[[#This Row],[Budget Code Description]],Dimentions!$X$6:$AC$132,3,FALSE),"")</f>
        <v/>
      </c>
      <c r="H3036" s="64" t="str">
        <f>IFERROR(VLOOKUP(Table1[[#This Row],[Account]],Dimentions!$S$6:$V$233,2,FALSE),"")</f>
        <v/>
      </c>
      <c r="I3036" s="62">
        <f>_xlfn.NUMBERVALUE(LEFT(Table1[[#This Row],[Account]],1))</f>
        <v>0</v>
      </c>
      <c r="J3036" s="62" t="str">
        <f>IFERROR(VLOOKUP(Table1[[#This Row],[Budget Code Description]],Table6[#All],7,FALSE),"")</f>
        <v/>
      </c>
      <c r="K3036" s="143" t="str">
        <f>IFERROR(VLOOKUP(Table1[[#This Row],[Budget Code Description]],Table6[#All],8,FALSE),"")</f>
        <v/>
      </c>
      <c r="L3036" s="63"/>
      <c r="M3036" s="65" t="str">
        <f>IFERROR(VLOOKUP(Table1[[#This Row],[Staff ID]],Table2[],2,FALSE),"")</f>
        <v/>
      </c>
      <c r="N3036" s="211" t="str">
        <f>IFERROR(IF(VLOOKUP(Table1[[#This Row],[Budget Code Description]],Dimentions!$X$6:$AC$97,4,FALSE)="","",VLOOKUP(Table1[[#This Row],[Budget Code Description]],Dimentions!$X$6:$AC$97,4,FALSE)),"")</f>
        <v/>
      </c>
      <c r="O3036" s="65" t="str">
        <f>IFERROR(VLOOKUP(Table1[[#This Row],[Vendor ID]],Table549[],2,FALSE),"")</f>
        <v/>
      </c>
      <c r="P3036" s="63"/>
      <c r="Q3036" s="143" t="str">
        <f>IF(Table1[[#This Row],[Posting Date]]&lt;&gt;"",$D$9,"")</f>
        <v/>
      </c>
      <c r="R3036" s="159" t="str">
        <f>IF(Table1[[#This Row],[Posting Date]]&lt;&gt;"",$D$10,"")</f>
        <v/>
      </c>
      <c r="S3036" s="66"/>
      <c r="T3036" s="63"/>
      <c r="U3036" s="67"/>
      <c r="V3036" s="67"/>
      <c r="W3036" s="67" t="str">
        <f t="shared" si="47"/>
        <v/>
      </c>
      <c r="X3036" s="161" t="str">
        <f>IF(E3036="","",(IF(Table1[[#This Row],[Cur]]="USD",Table1[[#This Row],[Cur_Amount Debit]],Table1[[#This Row],[Cur_Amount Debit]]/Table1[[#This Row],[Exchange Rate]])))</f>
        <v/>
      </c>
      <c r="Y3036" s="161" t="str">
        <f>IF(E3036="","",(IF(Table1[[#This Row],[Cur]]="USD",Table1[[#This Row],[Cur_Amount Credit]],Table1[[#This Row],[Cur_Amount Credit]]/ExchangeRate)))</f>
        <v/>
      </c>
      <c r="Z3036" s="203" t="str">
        <f>IF(E3036="","",(Table1[[#This Row],[Debit USD]]-Table1[[#This Row],[Credit USD]]))</f>
        <v/>
      </c>
      <c r="AA3036" s="122"/>
      <c r="AB3036" s="1"/>
      <c r="AC3036" s="15"/>
      <c r="AD3036" s="15" t="str">
        <f>IF(AND(OR(Table1[[#This Row],[Account]]="15030",Table1[[#This Row],[Account]]="15035",Table1[[#This Row],[Account]]="20150"),Table1[[#This Row],[Vendor ID]]=""),1,"")</f>
        <v/>
      </c>
      <c r="AE3036" s="15"/>
      <c r="AF3036" s="15"/>
      <c r="AG3036" s="15"/>
      <c r="AH3036" s="46" t="str">
        <f>IF(Table1[[#This Row],[Posting Date]]&lt;&gt;"","GJ-"&amp;CountryID,"")</f>
        <v/>
      </c>
      <c r="AI3036" s="59" t="str">
        <f>IF(Table1[[#This Row],[Posting Date]]&lt;&gt;"",Table1[[#This Row],[Posting Date]],"")</f>
        <v/>
      </c>
      <c r="AJ3036" s="46"/>
      <c r="AK3036" s="46" t="str">
        <f>IF(Table1[[#This Row],[Description]]&lt;&gt;"",Table1[[#This Row],[Description]],"")</f>
        <v/>
      </c>
      <c r="AL3036" s="46" t="str">
        <f>IF(Table1[[#This Row],[Posting Date]]&lt;&gt;"",Table1[[#This Row],[Reference Number]],"")</f>
        <v/>
      </c>
      <c r="AM3036" s="46" t="str">
        <f>TRIM(Table1[[#This Row],[Line '#]])</f>
        <v/>
      </c>
      <c r="AN3036" s="46" t="str">
        <f>TRIM(Table1[[#This Row],[Account]])</f>
        <v/>
      </c>
      <c r="AO3036" s="46" t="str">
        <f>IF(Table1[[#This Row],[Posting Date]]&lt;&gt;"",$D$5,"")</f>
        <v/>
      </c>
      <c r="AP3036" s="46" t="str">
        <f>TRIM(Table1[[#This Row],[Departments-Prgrams]])</f>
        <v/>
      </c>
      <c r="AQ3036" s="46" t="str">
        <f>TRIM(Table1[[#This Row],[Grant]])</f>
        <v/>
      </c>
      <c r="AR3036" s="46" t="str">
        <f>TRIM(Table1[[#This Row],[Staff ID]])</f>
        <v/>
      </c>
      <c r="AS3036" s="46" t="str">
        <f>IF(TRIM(Table1[[#This Row],[Budget Code]])=0,"",TRIM(Table1[[#This Row],[Budget Code]]))</f>
        <v/>
      </c>
      <c r="AT3036" s="46" t="str">
        <f>IF(Table1[[#This Row],[Line Description]]&lt;&gt;"",Table1[[#This Row],[Line Description]],"")</f>
        <v/>
      </c>
      <c r="AU3036" s="46" t="str">
        <f>IF(Table1[[#This Row],[Cur_Amount Debit]]&gt;0,ROUND(Table1[[#This Row],[Cur_Amount Debit]],2),"")</f>
        <v/>
      </c>
      <c r="AV3036" s="46" t="str">
        <f>IF(Table1[[#This Row],[Cur_Amount Credit]]&gt;0,ROUND(Table1[[#This Row],[Cur_Amount Credit]],2),"")</f>
        <v/>
      </c>
      <c r="AW3036" s="46" t="str">
        <f>LEFT(Table1[[#This Row],[Cur]],3)</f>
        <v/>
      </c>
      <c r="AX3036" s="59"/>
      <c r="AY3036" s="46"/>
      <c r="AZ3036" s="46" t="str">
        <f>IF(Table1[[#This Row],[Cur]]&lt;&gt;"",IF(Table1[[#This Row],[Cur]]="USD","",ExchangeRate),"")</f>
        <v/>
      </c>
      <c r="BA3036" s="46" t="str">
        <f>IF(Table1[[#This Row],[Grant]]&lt;&gt;"",VLOOKUP(Table1[[#This Row],[Grant]],Grants!B:D,3),"")</f>
        <v/>
      </c>
      <c r="BB3036" s="46" t="str">
        <f>TRIM(Table1[[#This Row],[Vendor ID]])</f>
        <v/>
      </c>
      <c r="BC3036">
        <f>IF(Table1[[#This Row],[Reference Number]]=Q3035,BC3035,BC3035+1)</f>
        <v>2</v>
      </c>
    </row>
    <row r="3037" spans="1:55" ht="11.25" hidden="1" customHeight="1">
      <c r="A3037" s="1"/>
      <c r="B3037" s="88" t="str">
        <f>IF(Table1[[#This Row],[Posting Date]]&lt;&gt;"",IF(Table1[[#This Row],[Reference Number]]=Q3036,B3036+1,1),"")</f>
        <v/>
      </c>
      <c r="C3037" s="61"/>
      <c r="D3037" s="61"/>
      <c r="E3037" s="218"/>
      <c r="F3037" s="143" t="str">
        <f>IFERROR(IF(VLOOKUP(Table1[[#This Row],[Budget Code Description]],Dimentions!$X$6:$AC$132,2,FALSE)="","",VLOOKUP(Table1[[#This Row],[Budget Code Description]],Dimentions!$X$6:$AC$132,2,FALSE)),"")</f>
        <v/>
      </c>
      <c r="G3037" s="143" t="str">
        <f>IFERROR(VLOOKUP(Table1[[#This Row],[Budget Code Description]],Dimentions!$X$6:$AC$132,3,FALSE),"")</f>
        <v/>
      </c>
      <c r="H3037" s="64" t="str">
        <f>IFERROR(VLOOKUP(Table1[[#This Row],[Account]],Dimentions!$S$6:$V$233,2,FALSE),"")</f>
        <v/>
      </c>
      <c r="I3037" s="62">
        <f>_xlfn.NUMBERVALUE(LEFT(Table1[[#This Row],[Account]],1))</f>
        <v>0</v>
      </c>
      <c r="J3037" s="62" t="str">
        <f>IFERROR(VLOOKUP(Table1[[#This Row],[Budget Code Description]],Table6[#All],7,FALSE),"")</f>
        <v/>
      </c>
      <c r="K3037" s="143" t="str">
        <f>IFERROR(VLOOKUP(Table1[[#This Row],[Budget Code Description]],Table6[#All],8,FALSE),"")</f>
        <v/>
      </c>
      <c r="L3037" s="63"/>
      <c r="M3037" s="65" t="str">
        <f>IFERROR(VLOOKUP(Table1[[#This Row],[Staff ID]],Table2[],2,FALSE),"")</f>
        <v/>
      </c>
      <c r="N3037" s="211" t="str">
        <f>IFERROR(IF(VLOOKUP(Table1[[#This Row],[Budget Code Description]],Dimentions!$X$6:$AC$97,4,FALSE)="","",VLOOKUP(Table1[[#This Row],[Budget Code Description]],Dimentions!$X$6:$AC$97,4,FALSE)),"")</f>
        <v/>
      </c>
      <c r="O3037" s="65" t="str">
        <f>IFERROR(VLOOKUP(Table1[[#This Row],[Vendor ID]],Table549[],2,FALSE),"")</f>
        <v/>
      </c>
      <c r="P3037" s="63"/>
      <c r="Q3037" s="143" t="str">
        <f>IF(Table1[[#This Row],[Posting Date]]&lt;&gt;"",$D$9,"")</f>
        <v/>
      </c>
      <c r="R3037" s="159" t="str">
        <f>IF(Table1[[#This Row],[Posting Date]]&lt;&gt;"",$D$10,"")</f>
        <v/>
      </c>
      <c r="S3037" s="66"/>
      <c r="T3037" s="63"/>
      <c r="U3037" s="67"/>
      <c r="V3037" s="67"/>
      <c r="W3037" s="67" t="str">
        <f t="shared" si="47"/>
        <v/>
      </c>
      <c r="X3037" s="161" t="str">
        <f>IF(E3037="","",(IF(Table1[[#This Row],[Cur]]="USD",Table1[[#This Row],[Cur_Amount Debit]],Table1[[#This Row],[Cur_Amount Debit]]/Table1[[#This Row],[Exchange Rate]])))</f>
        <v/>
      </c>
      <c r="Y3037" s="161" t="str">
        <f>IF(E3037="","",(IF(Table1[[#This Row],[Cur]]="USD",Table1[[#This Row],[Cur_Amount Credit]],Table1[[#This Row],[Cur_Amount Credit]]/ExchangeRate)))</f>
        <v/>
      </c>
      <c r="Z3037" s="203" t="str">
        <f>IF(E3037="","",(Table1[[#This Row],[Debit USD]]-Table1[[#This Row],[Credit USD]]))</f>
        <v/>
      </c>
      <c r="AA3037" s="122"/>
      <c r="AB3037" s="1"/>
      <c r="AC3037" s="15"/>
      <c r="AD3037" s="15" t="str">
        <f>IF(AND(OR(Table1[[#This Row],[Account]]="15030",Table1[[#This Row],[Account]]="15035",Table1[[#This Row],[Account]]="20150"),Table1[[#This Row],[Vendor ID]]=""),1,"")</f>
        <v/>
      </c>
      <c r="AE3037" s="15"/>
      <c r="AF3037" s="15"/>
      <c r="AG3037" s="15"/>
      <c r="AH3037" s="46" t="str">
        <f>IF(Table1[[#This Row],[Posting Date]]&lt;&gt;"","GJ-"&amp;CountryID,"")</f>
        <v/>
      </c>
      <c r="AI3037" s="59" t="str">
        <f>IF(Table1[[#This Row],[Posting Date]]&lt;&gt;"",Table1[[#This Row],[Posting Date]],"")</f>
        <v/>
      </c>
      <c r="AJ3037" s="46"/>
      <c r="AK3037" s="46" t="str">
        <f>IF(Table1[[#This Row],[Description]]&lt;&gt;"",Table1[[#This Row],[Description]],"")</f>
        <v/>
      </c>
      <c r="AL3037" s="46" t="str">
        <f>IF(Table1[[#This Row],[Posting Date]]&lt;&gt;"",Table1[[#This Row],[Reference Number]],"")</f>
        <v/>
      </c>
      <c r="AM3037" s="46" t="str">
        <f>TRIM(Table1[[#This Row],[Line '#]])</f>
        <v/>
      </c>
      <c r="AN3037" s="46" t="str">
        <f>TRIM(Table1[[#This Row],[Account]])</f>
        <v/>
      </c>
      <c r="AO3037" s="46" t="str">
        <f>IF(Table1[[#This Row],[Posting Date]]&lt;&gt;"",$D$5,"")</f>
        <v/>
      </c>
      <c r="AP3037" s="46" t="str">
        <f>TRIM(Table1[[#This Row],[Departments-Prgrams]])</f>
        <v/>
      </c>
      <c r="AQ3037" s="46" t="str">
        <f>TRIM(Table1[[#This Row],[Grant]])</f>
        <v/>
      </c>
      <c r="AR3037" s="46" t="str">
        <f>TRIM(Table1[[#This Row],[Staff ID]])</f>
        <v/>
      </c>
      <c r="AS3037" s="46" t="str">
        <f>IF(TRIM(Table1[[#This Row],[Budget Code]])=0,"",TRIM(Table1[[#This Row],[Budget Code]]))</f>
        <v/>
      </c>
      <c r="AT3037" s="46" t="str">
        <f>IF(Table1[[#This Row],[Line Description]]&lt;&gt;"",Table1[[#This Row],[Line Description]],"")</f>
        <v/>
      </c>
      <c r="AU3037" s="46" t="str">
        <f>IF(Table1[[#This Row],[Cur_Amount Debit]]&gt;0,ROUND(Table1[[#This Row],[Cur_Amount Debit]],2),"")</f>
        <v/>
      </c>
      <c r="AV3037" s="46" t="str">
        <f>IF(Table1[[#This Row],[Cur_Amount Credit]]&gt;0,ROUND(Table1[[#This Row],[Cur_Amount Credit]],2),"")</f>
        <v/>
      </c>
      <c r="AW3037" s="46" t="str">
        <f>LEFT(Table1[[#This Row],[Cur]],3)</f>
        <v/>
      </c>
      <c r="AX3037" s="59"/>
      <c r="AY3037" s="46"/>
      <c r="AZ3037" s="46" t="str">
        <f>IF(Table1[[#This Row],[Cur]]&lt;&gt;"",IF(Table1[[#This Row],[Cur]]="USD","",ExchangeRate),"")</f>
        <v/>
      </c>
      <c r="BA3037" s="46" t="str">
        <f>IF(Table1[[#This Row],[Grant]]&lt;&gt;"",VLOOKUP(Table1[[#This Row],[Grant]],Grants!B:D,3),"")</f>
        <v/>
      </c>
      <c r="BB3037" s="46" t="str">
        <f>TRIM(Table1[[#This Row],[Vendor ID]])</f>
        <v/>
      </c>
      <c r="BC3037">
        <f>IF(Table1[[#This Row],[Reference Number]]=Q3036,BC3036,BC3036+1)</f>
        <v>2</v>
      </c>
    </row>
    <row r="3038" spans="1:55" ht="11.25" hidden="1" customHeight="1">
      <c r="A3038" s="1"/>
      <c r="B3038" s="88" t="str">
        <f>IF(Table1[[#This Row],[Posting Date]]&lt;&gt;"",IF(Table1[[#This Row],[Reference Number]]=Q3037,B3037+1,1),"")</f>
        <v/>
      </c>
      <c r="C3038" s="61"/>
      <c r="D3038" s="61"/>
      <c r="E3038" s="218"/>
      <c r="F3038" s="143" t="str">
        <f>IFERROR(IF(VLOOKUP(Table1[[#This Row],[Budget Code Description]],Dimentions!$X$6:$AC$132,2,FALSE)="","",VLOOKUP(Table1[[#This Row],[Budget Code Description]],Dimentions!$X$6:$AC$132,2,FALSE)),"")</f>
        <v/>
      </c>
      <c r="G3038" s="143" t="str">
        <f>IFERROR(VLOOKUP(Table1[[#This Row],[Budget Code Description]],Dimentions!$X$6:$AC$132,3,FALSE),"")</f>
        <v/>
      </c>
      <c r="H3038" s="64" t="str">
        <f>IFERROR(VLOOKUP(Table1[[#This Row],[Account]],Dimentions!$S$6:$V$233,2,FALSE),"")</f>
        <v/>
      </c>
      <c r="I3038" s="62">
        <f>_xlfn.NUMBERVALUE(LEFT(Table1[[#This Row],[Account]],1))</f>
        <v>0</v>
      </c>
      <c r="J3038" s="62" t="str">
        <f>IFERROR(VLOOKUP(Table1[[#This Row],[Budget Code Description]],Table6[#All],7,FALSE),"")</f>
        <v/>
      </c>
      <c r="K3038" s="143" t="str">
        <f>IFERROR(VLOOKUP(Table1[[#This Row],[Budget Code Description]],Table6[#All],8,FALSE),"")</f>
        <v/>
      </c>
      <c r="L3038" s="63"/>
      <c r="M3038" s="65" t="str">
        <f>IFERROR(VLOOKUP(Table1[[#This Row],[Staff ID]],Table2[],2,FALSE),"")</f>
        <v/>
      </c>
      <c r="N3038" s="211" t="str">
        <f>IFERROR(IF(VLOOKUP(Table1[[#This Row],[Budget Code Description]],Dimentions!$X$6:$AC$97,4,FALSE)="","",VLOOKUP(Table1[[#This Row],[Budget Code Description]],Dimentions!$X$6:$AC$97,4,FALSE)),"")</f>
        <v/>
      </c>
      <c r="O3038" s="65" t="str">
        <f>IFERROR(VLOOKUP(Table1[[#This Row],[Vendor ID]],Table549[],2,FALSE),"")</f>
        <v/>
      </c>
      <c r="P3038" s="63"/>
      <c r="Q3038" s="143" t="str">
        <f>IF(Table1[[#This Row],[Posting Date]]&lt;&gt;"",$D$9,"")</f>
        <v/>
      </c>
      <c r="R3038" s="159" t="str">
        <f>IF(Table1[[#This Row],[Posting Date]]&lt;&gt;"",$D$10,"")</f>
        <v/>
      </c>
      <c r="S3038" s="66"/>
      <c r="T3038" s="63"/>
      <c r="U3038" s="67"/>
      <c r="V3038" s="67"/>
      <c r="W3038" s="67" t="str">
        <f t="shared" si="47"/>
        <v/>
      </c>
      <c r="X3038" s="161" t="str">
        <f>IF(E3038="","",(IF(Table1[[#This Row],[Cur]]="USD",Table1[[#This Row],[Cur_Amount Debit]],Table1[[#This Row],[Cur_Amount Debit]]/Table1[[#This Row],[Exchange Rate]])))</f>
        <v/>
      </c>
      <c r="Y3038" s="161" t="str">
        <f>IF(E3038="","",(IF(Table1[[#This Row],[Cur]]="USD",Table1[[#This Row],[Cur_Amount Credit]],Table1[[#This Row],[Cur_Amount Credit]]/ExchangeRate)))</f>
        <v/>
      </c>
      <c r="Z3038" s="203" t="str">
        <f>IF(E3038="","",(Table1[[#This Row],[Debit USD]]-Table1[[#This Row],[Credit USD]]))</f>
        <v/>
      </c>
      <c r="AA3038" s="122"/>
      <c r="AB3038" s="1"/>
      <c r="AC3038" s="15"/>
      <c r="AD3038" s="15" t="str">
        <f>IF(AND(OR(Table1[[#This Row],[Account]]="15030",Table1[[#This Row],[Account]]="15035",Table1[[#This Row],[Account]]="20150"),Table1[[#This Row],[Vendor ID]]=""),1,"")</f>
        <v/>
      </c>
      <c r="AE3038" s="15"/>
      <c r="AF3038" s="15"/>
      <c r="AG3038" s="15"/>
      <c r="AH3038" s="46" t="str">
        <f>IF(Table1[[#This Row],[Posting Date]]&lt;&gt;"","GJ-"&amp;CountryID,"")</f>
        <v/>
      </c>
      <c r="AI3038" s="59" t="str">
        <f>IF(Table1[[#This Row],[Posting Date]]&lt;&gt;"",Table1[[#This Row],[Posting Date]],"")</f>
        <v/>
      </c>
      <c r="AJ3038" s="46"/>
      <c r="AK3038" s="46" t="str">
        <f>IF(Table1[[#This Row],[Description]]&lt;&gt;"",Table1[[#This Row],[Description]],"")</f>
        <v/>
      </c>
      <c r="AL3038" s="46" t="str">
        <f>IF(Table1[[#This Row],[Posting Date]]&lt;&gt;"",Table1[[#This Row],[Reference Number]],"")</f>
        <v/>
      </c>
      <c r="AM3038" s="46" t="str">
        <f>TRIM(Table1[[#This Row],[Line '#]])</f>
        <v/>
      </c>
      <c r="AN3038" s="46" t="str">
        <f>TRIM(Table1[[#This Row],[Account]])</f>
        <v/>
      </c>
      <c r="AO3038" s="46" t="str">
        <f>IF(Table1[[#This Row],[Posting Date]]&lt;&gt;"",$D$5,"")</f>
        <v/>
      </c>
      <c r="AP3038" s="46" t="str">
        <f>TRIM(Table1[[#This Row],[Departments-Prgrams]])</f>
        <v/>
      </c>
      <c r="AQ3038" s="46" t="str">
        <f>TRIM(Table1[[#This Row],[Grant]])</f>
        <v/>
      </c>
      <c r="AR3038" s="46" t="str">
        <f>TRIM(Table1[[#This Row],[Staff ID]])</f>
        <v/>
      </c>
      <c r="AS3038" s="46" t="str">
        <f>IF(TRIM(Table1[[#This Row],[Budget Code]])=0,"",TRIM(Table1[[#This Row],[Budget Code]]))</f>
        <v/>
      </c>
      <c r="AT3038" s="46" t="str">
        <f>IF(Table1[[#This Row],[Line Description]]&lt;&gt;"",Table1[[#This Row],[Line Description]],"")</f>
        <v/>
      </c>
      <c r="AU3038" s="46" t="str">
        <f>IF(Table1[[#This Row],[Cur_Amount Debit]]&gt;0,ROUND(Table1[[#This Row],[Cur_Amount Debit]],2),"")</f>
        <v/>
      </c>
      <c r="AV3038" s="46" t="str">
        <f>IF(Table1[[#This Row],[Cur_Amount Credit]]&gt;0,ROUND(Table1[[#This Row],[Cur_Amount Credit]],2),"")</f>
        <v/>
      </c>
      <c r="AW3038" s="46" t="str">
        <f>LEFT(Table1[[#This Row],[Cur]],3)</f>
        <v/>
      </c>
      <c r="AX3038" s="59"/>
      <c r="AY3038" s="46"/>
      <c r="AZ3038" s="46" t="str">
        <f>IF(Table1[[#This Row],[Cur]]&lt;&gt;"",IF(Table1[[#This Row],[Cur]]="USD","",ExchangeRate),"")</f>
        <v/>
      </c>
      <c r="BA3038" s="46" t="str">
        <f>IF(Table1[[#This Row],[Grant]]&lt;&gt;"",VLOOKUP(Table1[[#This Row],[Grant]],Grants!B:D,3),"")</f>
        <v/>
      </c>
      <c r="BB3038" s="46" t="str">
        <f>TRIM(Table1[[#This Row],[Vendor ID]])</f>
        <v/>
      </c>
      <c r="BC3038">
        <f>IF(Table1[[#This Row],[Reference Number]]=Q3037,BC3037,BC3037+1)</f>
        <v>2</v>
      </c>
    </row>
    <row r="3039" spans="1:55" ht="11.25" hidden="1" customHeight="1">
      <c r="A3039" s="1"/>
      <c r="B3039" s="88" t="str">
        <f>IF(Table1[[#This Row],[Posting Date]]&lt;&gt;"",IF(Table1[[#This Row],[Reference Number]]=Q3038,B3038+1,1),"")</f>
        <v/>
      </c>
      <c r="C3039" s="61"/>
      <c r="D3039" s="61"/>
      <c r="E3039" s="218"/>
      <c r="F3039" s="143" t="str">
        <f>IFERROR(IF(VLOOKUP(Table1[[#This Row],[Budget Code Description]],Dimentions!$X$6:$AC$132,2,FALSE)="","",VLOOKUP(Table1[[#This Row],[Budget Code Description]],Dimentions!$X$6:$AC$132,2,FALSE)),"")</f>
        <v/>
      </c>
      <c r="G3039" s="143" t="str">
        <f>IFERROR(VLOOKUP(Table1[[#This Row],[Budget Code Description]],Dimentions!$X$6:$AC$132,3,FALSE),"")</f>
        <v/>
      </c>
      <c r="H3039" s="64" t="str">
        <f>IFERROR(VLOOKUP(Table1[[#This Row],[Account]],Dimentions!$S$6:$V$233,2,FALSE),"")</f>
        <v/>
      </c>
      <c r="I3039" s="62">
        <f>_xlfn.NUMBERVALUE(LEFT(Table1[[#This Row],[Account]],1))</f>
        <v>0</v>
      </c>
      <c r="J3039" s="62" t="str">
        <f>IFERROR(VLOOKUP(Table1[[#This Row],[Budget Code Description]],Table6[#All],7,FALSE),"")</f>
        <v/>
      </c>
      <c r="K3039" s="143" t="str">
        <f>IFERROR(VLOOKUP(Table1[[#This Row],[Budget Code Description]],Table6[#All],8,FALSE),"")</f>
        <v/>
      </c>
      <c r="L3039" s="63"/>
      <c r="M3039" s="65" t="str">
        <f>IFERROR(VLOOKUP(Table1[[#This Row],[Staff ID]],Table2[],2,FALSE),"")</f>
        <v/>
      </c>
      <c r="N3039" s="211" t="str">
        <f>IFERROR(IF(VLOOKUP(Table1[[#This Row],[Budget Code Description]],Dimentions!$X$6:$AC$97,4,FALSE)="","",VLOOKUP(Table1[[#This Row],[Budget Code Description]],Dimentions!$X$6:$AC$97,4,FALSE)),"")</f>
        <v/>
      </c>
      <c r="O3039" s="65" t="str">
        <f>IFERROR(VLOOKUP(Table1[[#This Row],[Vendor ID]],Table549[],2,FALSE),"")</f>
        <v/>
      </c>
      <c r="P3039" s="63"/>
      <c r="Q3039" s="143" t="str">
        <f>IF(Table1[[#This Row],[Posting Date]]&lt;&gt;"",$D$9,"")</f>
        <v/>
      </c>
      <c r="R3039" s="159" t="str">
        <f>IF(Table1[[#This Row],[Posting Date]]&lt;&gt;"",$D$10,"")</f>
        <v/>
      </c>
      <c r="S3039" s="66"/>
      <c r="T3039" s="63"/>
      <c r="U3039" s="67"/>
      <c r="V3039" s="67"/>
      <c r="W3039" s="67" t="str">
        <f t="shared" si="47"/>
        <v/>
      </c>
      <c r="X3039" s="161" t="str">
        <f>IF(E3039="","",(IF(Table1[[#This Row],[Cur]]="USD",Table1[[#This Row],[Cur_Amount Debit]],Table1[[#This Row],[Cur_Amount Debit]]/Table1[[#This Row],[Exchange Rate]])))</f>
        <v/>
      </c>
      <c r="Y3039" s="161" t="str">
        <f>IF(E3039="","",(IF(Table1[[#This Row],[Cur]]="USD",Table1[[#This Row],[Cur_Amount Credit]],Table1[[#This Row],[Cur_Amount Credit]]/ExchangeRate)))</f>
        <v/>
      </c>
      <c r="Z3039" s="203" t="str">
        <f>IF(E3039="","",(Table1[[#This Row],[Debit USD]]-Table1[[#This Row],[Credit USD]]))</f>
        <v/>
      </c>
      <c r="AA3039" s="122"/>
      <c r="AB3039" s="1"/>
      <c r="AC3039" s="15"/>
      <c r="AD3039" s="15" t="str">
        <f>IF(AND(OR(Table1[[#This Row],[Account]]="15030",Table1[[#This Row],[Account]]="15035",Table1[[#This Row],[Account]]="20150"),Table1[[#This Row],[Vendor ID]]=""),1,"")</f>
        <v/>
      </c>
      <c r="AE3039" s="15"/>
      <c r="AF3039" s="15"/>
      <c r="AG3039" s="15"/>
      <c r="AH3039" s="46" t="str">
        <f>IF(Table1[[#This Row],[Posting Date]]&lt;&gt;"","GJ-"&amp;CountryID,"")</f>
        <v/>
      </c>
      <c r="AI3039" s="59" t="str">
        <f>IF(Table1[[#This Row],[Posting Date]]&lt;&gt;"",Table1[[#This Row],[Posting Date]],"")</f>
        <v/>
      </c>
      <c r="AJ3039" s="46"/>
      <c r="AK3039" s="46" t="str">
        <f>IF(Table1[[#This Row],[Description]]&lt;&gt;"",Table1[[#This Row],[Description]],"")</f>
        <v/>
      </c>
      <c r="AL3039" s="46" t="str">
        <f>IF(Table1[[#This Row],[Posting Date]]&lt;&gt;"",Table1[[#This Row],[Reference Number]],"")</f>
        <v/>
      </c>
      <c r="AM3039" s="46" t="str">
        <f>TRIM(Table1[[#This Row],[Line '#]])</f>
        <v/>
      </c>
      <c r="AN3039" s="46" t="str">
        <f>TRIM(Table1[[#This Row],[Account]])</f>
        <v/>
      </c>
      <c r="AO3039" s="46" t="str">
        <f>IF(Table1[[#This Row],[Posting Date]]&lt;&gt;"",$D$5,"")</f>
        <v/>
      </c>
      <c r="AP3039" s="46" t="str">
        <f>TRIM(Table1[[#This Row],[Departments-Prgrams]])</f>
        <v/>
      </c>
      <c r="AQ3039" s="46" t="str">
        <f>TRIM(Table1[[#This Row],[Grant]])</f>
        <v/>
      </c>
      <c r="AR3039" s="46" t="str">
        <f>TRIM(Table1[[#This Row],[Staff ID]])</f>
        <v/>
      </c>
      <c r="AS3039" s="46" t="str">
        <f>IF(TRIM(Table1[[#This Row],[Budget Code]])=0,"",TRIM(Table1[[#This Row],[Budget Code]]))</f>
        <v/>
      </c>
      <c r="AT3039" s="46" t="str">
        <f>IF(Table1[[#This Row],[Line Description]]&lt;&gt;"",Table1[[#This Row],[Line Description]],"")</f>
        <v/>
      </c>
      <c r="AU3039" s="46" t="str">
        <f>IF(Table1[[#This Row],[Cur_Amount Debit]]&gt;0,ROUND(Table1[[#This Row],[Cur_Amount Debit]],2),"")</f>
        <v/>
      </c>
      <c r="AV3039" s="46" t="str">
        <f>IF(Table1[[#This Row],[Cur_Amount Credit]]&gt;0,ROUND(Table1[[#This Row],[Cur_Amount Credit]],2),"")</f>
        <v/>
      </c>
      <c r="AW3039" s="46" t="str">
        <f>LEFT(Table1[[#This Row],[Cur]],3)</f>
        <v/>
      </c>
      <c r="AX3039" s="59"/>
      <c r="AY3039" s="46"/>
      <c r="AZ3039" s="46" t="str">
        <f>IF(Table1[[#This Row],[Cur]]&lt;&gt;"",IF(Table1[[#This Row],[Cur]]="USD","",ExchangeRate),"")</f>
        <v/>
      </c>
      <c r="BA3039" s="46" t="str">
        <f>IF(Table1[[#This Row],[Grant]]&lt;&gt;"",VLOOKUP(Table1[[#This Row],[Grant]],Grants!B:D,3),"")</f>
        <v/>
      </c>
      <c r="BB3039" s="46" t="str">
        <f>TRIM(Table1[[#This Row],[Vendor ID]])</f>
        <v/>
      </c>
      <c r="BC3039">
        <f>IF(Table1[[#This Row],[Reference Number]]=Q3038,BC3038,BC3038+1)</f>
        <v>2</v>
      </c>
    </row>
    <row r="3040" spans="1:55" ht="11.25" hidden="1" customHeight="1">
      <c r="A3040" s="1"/>
      <c r="B3040" s="88" t="str">
        <f>IF(Table1[[#This Row],[Posting Date]]&lt;&gt;"",IF(Table1[[#This Row],[Reference Number]]=Q3039,B3039+1,1),"")</f>
        <v/>
      </c>
      <c r="C3040" s="61"/>
      <c r="D3040" s="61"/>
      <c r="E3040" s="218"/>
      <c r="F3040" s="143" t="str">
        <f>IFERROR(IF(VLOOKUP(Table1[[#This Row],[Budget Code Description]],Dimentions!$X$6:$AC$132,2,FALSE)="","",VLOOKUP(Table1[[#This Row],[Budget Code Description]],Dimentions!$X$6:$AC$132,2,FALSE)),"")</f>
        <v/>
      </c>
      <c r="G3040" s="143" t="str">
        <f>IFERROR(VLOOKUP(Table1[[#This Row],[Budget Code Description]],Dimentions!$X$6:$AC$132,3,FALSE),"")</f>
        <v/>
      </c>
      <c r="H3040" s="64" t="str">
        <f>IFERROR(VLOOKUP(Table1[[#This Row],[Account]],Dimentions!$S$6:$V$233,2,FALSE),"")</f>
        <v/>
      </c>
      <c r="I3040" s="62">
        <f>_xlfn.NUMBERVALUE(LEFT(Table1[[#This Row],[Account]],1))</f>
        <v>0</v>
      </c>
      <c r="J3040" s="62" t="str">
        <f>IFERROR(VLOOKUP(Table1[[#This Row],[Budget Code Description]],Table6[#All],7,FALSE),"")</f>
        <v/>
      </c>
      <c r="K3040" s="143" t="str">
        <f>IFERROR(VLOOKUP(Table1[[#This Row],[Budget Code Description]],Table6[#All],8,FALSE),"")</f>
        <v/>
      </c>
      <c r="L3040" s="63"/>
      <c r="M3040" s="65" t="str">
        <f>IFERROR(VLOOKUP(Table1[[#This Row],[Staff ID]],Table2[],2,FALSE),"")</f>
        <v/>
      </c>
      <c r="N3040" s="211" t="str">
        <f>IFERROR(IF(VLOOKUP(Table1[[#This Row],[Budget Code Description]],Dimentions!$X$6:$AC$97,4,FALSE)="","",VLOOKUP(Table1[[#This Row],[Budget Code Description]],Dimentions!$X$6:$AC$97,4,FALSE)),"")</f>
        <v/>
      </c>
      <c r="O3040" s="65" t="str">
        <f>IFERROR(VLOOKUP(Table1[[#This Row],[Vendor ID]],Table549[],2,FALSE),"")</f>
        <v/>
      </c>
      <c r="P3040" s="63"/>
      <c r="Q3040" s="143" t="str">
        <f>IF(Table1[[#This Row],[Posting Date]]&lt;&gt;"",$D$9,"")</f>
        <v/>
      </c>
      <c r="R3040" s="159" t="str">
        <f>IF(Table1[[#This Row],[Posting Date]]&lt;&gt;"",$D$10,"")</f>
        <v/>
      </c>
      <c r="S3040" s="66"/>
      <c r="T3040" s="63"/>
      <c r="U3040" s="67"/>
      <c r="V3040" s="67"/>
      <c r="W3040" s="67" t="str">
        <f t="shared" si="47"/>
        <v/>
      </c>
      <c r="X3040" s="161" t="str">
        <f>IF(E3040="","",(IF(Table1[[#This Row],[Cur]]="USD",Table1[[#This Row],[Cur_Amount Debit]],Table1[[#This Row],[Cur_Amount Debit]]/Table1[[#This Row],[Exchange Rate]])))</f>
        <v/>
      </c>
      <c r="Y3040" s="161" t="str">
        <f>IF(E3040="","",(IF(Table1[[#This Row],[Cur]]="USD",Table1[[#This Row],[Cur_Amount Credit]],Table1[[#This Row],[Cur_Amount Credit]]/ExchangeRate)))</f>
        <v/>
      </c>
      <c r="Z3040" s="203" t="str">
        <f>IF(E3040="","",(Table1[[#This Row],[Debit USD]]-Table1[[#This Row],[Credit USD]]))</f>
        <v/>
      </c>
      <c r="AA3040" s="122"/>
      <c r="AB3040" s="1"/>
      <c r="AC3040" s="15"/>
      <c r="AD3040" s="15" t="str">
        <f>IF(AND(OR(Table1[[#This Row],[Account]]="15030",Table1[[#This Row],[Account]]="15035",Table1[[#This Row],[Account]]="20150"),Table1[[#This Row],[Vendor ID]]=""),1,"")</f>
        <v/>
      </c>
      <c r="AE3040" s="15"/>
      <c r="AF3040" s="15"/>
      <c r="AG3040" s="15"/>
      <c r="AH3040" s="46" t="str">
        <f>IF(Table1[[#This Row],[Posting Date]]&lt;&gt;"","GJ-"&amp;CountryID,"")</f>
        <v/>
      </c>
      <c r="AI3040" s="59" t="str">
        <f>IF(Table1[[#This Row],[Posting Date]]&lt;&gt;"",Table1[[#This Row],[Posting Date]],"")</f>
        <v/>
      </c>
      <c r="AJ3040" s="46"/>
      <c r="AK3040" s="46" t="str">
        <f>IF(Table1[[#This Row],[Description]]&lt;&gt;"",Table1[[#This Row],[Description]],"")</f>
        <v/>
      </c>
      <c r="AL3040" s="46" t="str">
        <f>IF(Table1[[#This Row],[Posting Date]]&lt;&gt;"",Table1[[#This Row],[Reference Number]],"")</f>
        <v/>
      </c>
      <c r="AM3040" s="46" t="str">
        <f>TRIM(Table1[[#This Row],[Line '#]])</f>
        <v/>
      </c>
      <c r="AN3040" s="46" t="str">
        <f>TRIM(Table1[[#This Row],[Account]])</f>
        <v/>
      </c>
      <c r="AO3040" s="46" t="str">
        <f>IF(Table1[[#This Row],[Posting Date]]&lt;&gt;"",$D$5,"")</f>
        <v/>
      </c>
      <c r="AP3040" s="46" t="str">
        <f>TRIM(Table1[[#This Row],[Departments-Prgrams]])</f>
        <v/>
      </c>
      <c r="AQ3040" s="46" t="str">
        <f>TRIM(Table1[[#This Row],[Grant]])</f>
        <v/>
      </c>
      <c r="AR3040" s="46" t="str">
        <f>TRIM(Table1[[#This Row],[Staff ID]])</f>
        <v/>
      </c>
      <c r="AS3040" s="46" t="str">
        <f>IF(TRIM(Table1[[#This Row],[Budget Code]])=0,"",TRIM(Table1[[#This Row],[Budget Code]]))</f>
        <v/>
      </c>
      <c r="AT3040" s="46" t="str">
        <f>IF(Table1[[#This Row],[Line Description]]&lt;&gt;"",Table1[[#This Row],[Line Description]],"")</f>
        <v/>
      </c>
      <c r="AU3040" s="46" t="str">
        <f>IF(Table1[[#This Row],[Cur_Amount Debit]]&gt;0,ROUND(Table1[[#This Row],[Cur_Amount Debit]],2),"")</f>
        <v/>
      </c>
      <c r="AV3040" s="46" t="str">
        <f>IF(Table1[[#This Row],[Cur_Amount Credit]]&gt;0,ROUND(Table1[[#This Row],[Cur_Amount Credit]],2),"")</f>
        <v/>
      </c>
      <c r="AW3040" s="46" t="str">
        <f>LEFT(Table1[[#This Row],[Cur]],3)</f>
        <v/>
      </c>
      <c r="AX3040" s="59"/>
      <c r="AY3040" s="46"/>
      <c r="AZ3040" s="46" t="str">
        <f>IF(Table1[[#This Row],[Cur]]&lt;&gt;"",IF(Table1[[#This Row],[Cur]]="USD","",ExchangeRate),"")</f>
        <v/>
      </c>
      <c r="BA3040" s="46" t="str">
        <f>IF(Table1[[#This Row],[Grant]]&lt;&gt;"",VLOOKUP(Table1[[#This Row],[Grant]],Grants!B:D,3),"")</f>
        <v/>
      </c>
      <c r="BB3040" s="46" t="str">
        <f>TRIM(Table1[[#This Row],[Vendor ID]])</f>
        <v/>
      </c>
      <c r="BC3040">
        <f>IF(Table1[[#This Row],[Reference Number]]=Q3039,BC3039,BC3039+1)</f>
        <v>2</v>
      </c>
    </row>
    <row r="3041" spans="1:55" ht="11.25" hidden="1" customHeight="1">
      <c r="A3041" s="1"/>
      <c r="B3041" s="88" t="str">
        <f>IF(Table1[[#This Row],[Posting Date]]&lt;&gt;"",IF(Table1[[#This Row],[Reference Number]]=Q3040,B3040+1,1),"")</f>
        <v/>
      </c>
      <c r="C3041" s="61"/>
      <c r="D3041" s="61"/>
      <c r="E3041" s="218"/>
      <c r="F3041" s="143" t="str">
        <f>IFERROR(IF(VLOOKUP(Table1[[#This Row],[Budget Code Description]],Dimentions!$X$6:$AC$132,2,FALSE)="","",VLOOKUP(Table1[[#This Row],[Budget Code Description]],Dimentions!$X$6:$AC$132,2,FALSE)),"")</f>
        <v/>
      </c>
      <c r="G3041" s="143" t="str">
        <f>IFERROR(VLOOKUP(Table1[[#This Row],[Budget Code Description]],Dimentions!$X$6:$AC$132,3,FALSE),"")</f>
        <v/>
      </c>
      <c r="H3041" s="64" t="str">
        <f>IFERROR(VLOOKUP(Table1[[#This Row],[Account]],Dimentions!$S$6:$V$233,2,FALSE),"")</f>
        <v/>
      </c>
      <c r="I3041" s="62">
        <f>_xlfn.NUMBERVALUE(LEFT(Table1[[#This Row],[Account]],1))</f>
        <v>0</v>
      </c>
      <c r="J3041" s="62" t="str">
        <f>IFERROR(VLOOKUP(Table1[[#This Row],[Budget Code Description]],Table6[#All],7,FALSE),"")</f>
        <v/>
      </c>
      <c r="K3041" s="143" t="str">
        <f>IFERROR(VLOOKUP(Table1[[#This Row],[Budget Code Description]],Table6[#All],8,FALSE),"")</f>
        <v/>
      </c>
      <c r="L3041" s="63"/>
      <c r="M3041" s="65" t="str">
        <f>IFERROR(VLOOKUP(Table1[[#This Row],[Staff ID]],Table2[],2,FALSE),"")</f>
        <v/>
      </c>
      <c r="N3041" s="211" t="str">
        <f>IFERROR(IF(VLOOKUP(Table1[[#This Row],[Budget Code Description]],Dimentions!$X$6:$AC$97,4,FALSE)="","",VLOOKUP(Table1[[#This Row],[Budget Code Description]],Dimentions!$X$6:$AC$97,4,FALSE)),"")</f>
        <v/>
      </c>
      <c r="O3041" s="65" t="str">
        <f>IFERROR(VLOOKUP(Table1[[#This Row],[Vendor ID]],Table549[],2,FALSE),"")</f>
        <v/>
      </c>
      <c r="P3041" s="63"/>
      <c r="Q3041" s="143" t="str">
        <f>IF(Table1[[#This Row],[Posting Date]]&lt;&gt;"",$D$9,"")</f>
        <v/>
      </c>
      <c r="R3041" s="159" t="str">
        <f>IF(Table1[[#This Row],[Posting Date]]&lt;&gt;"",$D$10,"")</f>
        <v/>
      </c>
      <c r="S3041" s="66"/>
      <c r="T3041" s="63"/>
      <c r="U3041" s="67"/>
      <c r="V3041" s="67"/>
      <c r="W3041" s="67" t="str">
        <f t="shared" si="47"/>
        <v/>
      </c>
      <c r="X3041" s="161" t="str">
        <f>IF(E3041="","",(IF(Table1[[#This Row],[Cur]]="USD",Table1[[#This Row],[Cur_Amount Debit]],Table1[[#This Row],[Cur_Amount Debit]]/Table1[[#This Row],[Exchange Rate]])))</f>
        <v/>
      </c>
      <c r="Y3041" s="161" t="str">
        <f>IF(E3041="","",(IF(Table1[[#This Row],[Cur]]="USD",Table1[[#This Row],[Cur_Amount Credit]],Table1[[#This Row],[Cur_Amount Credit]]/ExchangeRate)))</f>
        <v/>
      </c>
      <c r="Z3041" s="203" t="str">
        <f>IF(E3041="","",(Table1[[#This Row],[Debit USD]]-Table1[[#This Row],[Credit USD]]))</f>
        <v/>
      </c>
      <c r="AA3041" s="122"/>
      <c r="AB3041" s="1"/>
      <c r="AC3041" s="15"/>
      <c r="AD3041" s="15" t="str">
        <f>IF(AND(OR(Table1[[#This Row],[Account]]="15030",Table1[[#This Row],[Account]]="15035",Table1[[#This Row],[Account]]="20150"),Table1[[#This Row],[Vendor ID]]=""),1,"")</f>
        <v/>
      </c>
      <c r="AE3041" s="15"/>
      <c r="AF3041" s="15"/>
      <c r="AG3041" s="15"/>
      <c r="AH3041" s="46" t="str">
        <f>IF(Table1[[#This Row],[Posting Date]]&lt;&gt;"","GJ-"&amp;CountryID,"")</f>
        <v/>
      </c>
      <c r="AI3041" s="59" t="str">
        <f>IF(Table1[[#This Row],[Posting Date]]&lt;&gt;"",Table1[[#This Row],[Posting Date]],"")</f>
        <v/>
      </c>
      <c r="AJ3041" s="46"/>
      <c r="AK3041" s="46" t="str">
        <f>IF(Table1[[#This Row],[Description]]&lt;&gt;"",Table1[[#This Row],[Description]],"")</f>
        <v/>
      </c>
      <c r="AL3041" s="46" t="str">
        <f>IF(Table1[[#This Row],[Posting Date]]&lt;&gt;"",Table1[[#This Row],[Reference Number]],"")</f>
        <v/>
      </c>
      <c r="AM3041" s="46" t="str">
        <f>TRIM(Table1[[#This Row],[Line '#]])</f>
        <v/>
      </c>
      <c r="AN3041" s="46" t="str">
        <f>TRIM(Table1[[#This Row],[Account]])</f>
        <v/>
      </c>
      <c r="AO3041" s="46" t="str">
        <f>IF(Table1[[#This Row],[Posting Date]]&lt;&gt;"",$D$5,"")</f>
        <v/>
      </c>
      <c r="AP3041" s="46" t="str">
        <f>TRIM(Table1[[#This Row],[Departments-Prgrams]])</f>
        <v/>
      </c>
      <c r="AQ3041" s="46" t="str">
        <f>TRIM(Table1[[#This Row],[Grant]])</f>
        <v/>
      </c>
      <c r="AR3041" s="46" t="str">
        <f>TRIM(Table1[[#This Row],[Staff ID]])</f>
        <v/>
      </c>
      <c r="AS3041" s="46" t="str">
        <f>IF(TRIM(Table1[[#This Row],[Budget Code]])=0,"",TRIM(Table1[[#This Row],[Budget Code]]))</f>
        <v/>
      </c>
      <c r="AT3041" s="46" t="str">
        <f>IF(Table1[[#This Row],[Line Description]]&lt;&gt;"",Table1[[#This Row],[Line Description]],"")</f>
        <v/>
      </c>
      <c r="AU3041" s="46" t="str">
        <f>IF(Table1[[#This Row],[Cur_Amount Debit]]&gt;0,ROUND(Table1[[#This Row],[Cur_Amount Debit]],2),"")</f>
        <v/>
      </c>
      <c r="AV3041" s="46" t="str">
        <f>IF(Table1[[#This Row],[Cur_Amount Credit]]&gt;0,ROUND(Table1[[#This Row],[Cur_Amount Credit]],2),"")</f>
        <v/>
      </c>
      <c r="AW3041" s="46" t="str">
        <f>LEFT(Table1[[#This Row],[Cur]],3)</f>
        <v/>
      </c>
      <c r="AX3041" s="59"/>
      <c r="AY3041" s="46"/>
      <c r="AZ3041" s="46" t="str">
        <f>IF(Table1[[#This Row],[Cur]]&lt;&gt;"",IF(Table1[[#This Row],[Cur]]="USD","",ExchangeRate),"")</f>
        <v/>
      </c>
      <c r="BA3041" s="46" t="str">
        <f>IF(Table1[[#This Row],[Grant]]&lt;&gt;"",VLOOKUP(Table1[[#This Row],[Grant]],Grants!B:D,3),"")</f>
        <v/>
      </c>
      <c r="BB3041" s="46" t="str">
        <f>TRIM(Table1[[#This Row],[Vendor ID]])</f>
        <v/>
      </c>
      <c r="BC3041">
        <f>IF(Table1[[#This Row],[Reference Number]]=Q3040,BC3040,BC3040+1)</f>
        <v>2</v>
      </c>
    </row>
    <row r="3042" spans="1:55" ht="11.25" hidden="1" customHeight="1">
      <c r="A3042" s="1"/>
      <c r="B3042" s="88" t="str">
        <f>IF(Table1[[#This Row],[Posting Date]]&lt;&gt;"",IF(Table1[[#This Row],[Reference Number]]=Q3041,B3041+1,1),"")</f>
        <v/>
      </c>
      <c r="C3042" s="61"/>
      <c r="D3042" s="61"/>
      <c r="E3042" s="218"/>
      <c r="F3042" s="143" t="str">
        <f>IFERROR(IF(VLOOKUP(Table1[[#This Row],[Budget Code Description]],Dimentions!$X$6:$AC$132,2,FALSE)="","",VLOOKUP(Table1[[#This Row],[Budget Code Description]],Dimentions!$X$6:$AC$132,2,FALSE)),"")</f>
        <v/>
      </c>
      <c r="G3042" s="143" t="str">
        <f>IFERROR(VLOOKUP(Table1[[#This Row],[Budget Code Description]],Dimentions!$X$6:$AC$132,3,FALSE),"")</f>
        <v/>
      </c>
      <c r="H3042" s="64" t="str">
        <f>IFERROR(VLOOKUP(Table1[[#This Row],[Account]],Dimentions!$S$6:$V$233,2,FALSE),"")</f>
        <v/>
      </c>
      <c r="I3042" s="62">
        <f>_xlfn.NUMBERVALUE(LEFT(Table1[[#This Row],[Account]],1))</f>
        <v>0</v>
      </c>
      <c r="J3042" s="62" t="str">
        <f>IFERROR(VLOOKUP(Table1[[#This Row],[Budget Code Description]],Table6[#All],7,FALSE),"")</f>
        <v/>
      </c>
      <c r="K3042" s="143" t="str">
        <f>IFERROR(VLOOKUP(Table1[[#This Row],[Budget Code Description]],Table6[#All],8,FALSE),"")</f>
        <v/>
      </c>
      <c r="L3042" s="63"/>
      <c r="M3042" s="65" t="str">
        <f>IFERROR(VLOOKUP(Table1[[#This Row],[Staff ID]],Table2[],2,FALSE),"")</f>
        <v/>
      </c>
      <c r="N3042" s="211" t="str">
        <f>IFERROR(IF(VLOOKUP(Table1[[#This Row],[Budget Code Description]],Dimentions!$X$6:$AC$97,4,FALSE)="","",VLOOKUP(Table1[[#This Row],[Budget Code Description]],Dimentions!$X$6:$AC$97,4,FALSE)),"")</f>
        <v/>
      </c>
      <c r="O3042" s="65" t="str">
        <f>IFERROR(VLOOKUP(Table1[[#This Row],[Vendor ID]],Table549[],2,FALSE),"")</f>
        <v/>
      </c>
      <c r="P3042" s="63"/>
      <c r="Q3042" s="143" t="str">
        <f>IF(Table1[[#This Row],[Posting Date]]&lt;&gt;"",$D$9,"")</f>
        <v/>
      </c>
      <c r="R3042" s="159" t="str">
        <f>IF(Table1[[#This Row],[Posting Date]]&lt;&gt;"",$D$10,"")</f>
        <v/>
      </c>
      <c r="S3042" s="66"/>
      <c r="T3042" s="63"/>
      <c r="U3042" s="67"/>
      <c r="V3042" s="67"/>
      <c r="W3042" s="67" t="str">
        <f t="shared" si="47"/>
        <v/>
      </c>
      <c r="X3042" s="161" t="str">
        <f>IF(E3042="","",(IF(Table1[[#This Row],[Cur]]="USD",Table1[[#This Row],[Cur_Amount Debit]],Table1[[#This Row],[Cur_Amount Debit]]/Table1[[#This Row],[Exchange Rate]])))</f>
        <v/>
      </c>
      <c r="Y3042" s="161" t="str">
        <f>IF(E3042="","",(IF(Table1[[#This Row],[Cur]]="USD",Table1[[#This Row],[Cur_Amount Credit]],Table1[[#This Row],[Cur_Amount Credit]]/ExchangeRate)))</f>
        <v/>
      </c>
      <c r="Z3042" s="203" t="str">
        <f>IF(E3042="","",(Table1[[#This Row],[Debit USD]]-Table1[[#This Row],[Credit USD]]))</f>
        <v/>
      </c>
      <c r="AA3042" s="122"/>
      <c r="AB3042" s="1"/>
      <c r="AC3042" s="15"/>
      <c r="AD3042" s="15" t="str">
        <f>IF(AND(OR(Table1[[#This Row],[Account]]="15030",Table1[[#This Row],[Account]]="15035",Table1[[#This Row],[Account]]="20150"),Table1[[#This Row],[Vendor ID]]=""),1,"")</f>
        <v/>
      </c>
      <c r="AE3042" s="15"/>
      <c r="AF3042" s="15"/>
      <c r="AG3042" s="15"/>
      <c r="AH3042" s="46" t="str">
        <f>IF(Table1[[#This Row],[Posting Date]]&lt;&gt;"","GJ-"&amp;CountryID,"")</f>
        <v/>
      </c>
      <c r="AI3042" s="59" t="str">
        <f>IF(Table1[[#This Row],[Posting Date]]&lt;&gt;"",Table1[[#This Row],[Posting Date]],"")</f>
        <v/>
      </c>
      <c r="AJ3042" s="46"/>
      <c r="AK3042" s="46" t="str">
        <f>IF(Table1[[#This Row],[Description]]&lt;&gt;"",Table1[[#This Row],[Description]],"")</f>
        <v/>
      </c>
      <c r="AL3042" s="46" t="str">
        <f>IF(Table1[[#This Row],[Posting Date]]&lt;&gt;"",Table1[[#This Row],[Reference Number]],"")</f>
        <v/>
      </c>
      <c r="AM3042" s="46" t="str">
        <f>TRIM(Table1[[#This Row],[Line '#]])</f>
        <v/>
      </c>
      <c r="AN3042" s="46" t="str">
        <f>TRIM(Table1[[#This Row],[Account]])</f>
        <v/>
      </c>
      <c r="AO3042" s="46" t="str">
        <f>IF(Table1[[#This Row],[Posting Date]]&lt;&gt;"",$D$5,"")</f>
        <v/>
      </c>
      <c r="AP3042" s="46" t="str">
        <f>TRIM(Table1[[#This Row],[Departments-Prgrams]])</f>
        <v/>
      </c>
      <c r="AQ3042" s="46" t="str">
        <f>TRIM(Table1[[#This Row],[Grant]])</f>
        <v/>
      </c>
      <c r="AR3042" s="46" t="str">
        <f>TRIM(Table1[[#This Row],[Staff ID]])</f>
        <v/>
      </c>
      <c r="AS3042" s="46" t="str">
        <f>IF(TRIM(Table1[[#This Row],[Budget Code]])=0,"",TRIM(Table1[[#This Row],[Budget Code]]))</f>
        <v/>
      </c>
      <c r="AT3042" s="46" t="str">
        <f>IF(Table1[[#This Row],[Line Description]]&lt;&gt;"",Table1[[#This Row],[Line Description]],"")</f>
        <v/>
      </c>
      <c r="AU3042" s="46" t="str">
        <f>IF(Table1[[#This Row],[Cur_Amount Debit]]&gt;0,ROUND(Table1[[#This Row],[Cur_Amount Debit]],2),"")</f>
        <v/>
      </c>
      <c r="AV3042" s="46" t="str">
        <f>IF(Table1[[#This Row],[Cur_Amount Credit]]&gt;0,ROUND(Table1[[#This Row],[Cur_Amount Credit]],2),"")</f>
        <v/>
      </c>
      <c r="AW3042" s="46" t="str">
        <f>LEFT(Table1[[#This Row],[Cur]],3)</f>
        <v/>
      </c>
      <c r="AX3042" s="59"/>
      <c r="AY3042" s="46"/>
      <c r="AZ3042" s="46" t="str">
        <f>IF(Table1[[#This Row],[Cur]]&lt;&gt;"",IF(Table1[[#This Row],[Cur]]="USD","",ExchangeRate),"")</f>
        <v/>
      </c>
      <c r="BA3042" s="46" t="str">
        <f>IF(Table1[[#This Row],[Grant]]&lt;&gt;"",VLOOKUP(Table1[[#This Row],[Grant]],Grants!B:D,3),"")</f>
        <v/>
      </c>
      <c r="BB3042" s="46" t="str">
        <f>TRIM(Table1[[#This Row],[Vendor ID]])</f>
        <v/>
      </c>
      <c r="BC3042">
        <f>IF(Table1[[#This Row],[Reference Number]]=Q3041,BC3041,BC3041+1)</f>
        <v>2</v>
      </c>
    </row>
    <row r="3043" spans="1:55" ht="11.25" hidden="1" customHeight="1">
      <c r="A3043" s="1"/>
      <c r="B3043" s="88" t="str">
        <f>IF(Table1[[#This Row],[Posting Date]]&lt;&gt;"",IF(Table1[[#This Row],[Reference Number]]=Q3042,B3042+1,1),"")</f>
        <v/>
      </c>
      <c r="C3043" s="61"/>
      <c r="D3043" s="61"/>
      <c r="E3043" s="218"/>
      <c r="F3043" s="143" t="str">
        <f>IFERROR(IF(VLOOKUP(Table1[[#This Row],[Budget Code Description]],Dimentions!$X$6:$AC$132,2,FALSE)="","",VLOOKUP(Table1[[#This Row],[Budget Code Description]],Dimentions!$X$6:$AC$132,2,FALSE)),"")</f>
        <v/>
      </c>
      <c r="G3043" s="143" t="str">
        <f>IFERROR(VLOOKUP(Table1[[#This Row],[Budget Code Description]],Dimentions!$X$6:$AC$132,3,FALSE),"")</f>
        <v/>
      </c>
      <c r="H3043" s="64" t="str">
        <f>IFERROR(VLOOKUP(Table1[[#This Row],[Account]],Dimentions!$S$6:$V$233,2,FALSE),"")</f>
        <v/>
      </c>
      <c r="I3043" s="62">
        <f>_xlfn.NUMBERVALUE(LEFT(Table1[[#This Row],[Account]],1))</f>
        <v>0</v>
      </c>
      <c r="J3043" s="62" t="str">
        <f>IFERROR(VLOOKUP(Table1[[#This Row],[Budget Code Description]],Table6[#All],7,FALSE),"")</f>
        <v/>
      </c>
      <c r="K3043" s="143" t="str">
        <f>IFERROR(VLOOKUP(Table1[[#This Row],[Budget Code Description]],Table6[#All],8,FALSE),"")</f>
        <v/>
      </c>
      <c r="L3043" s="63"/>
      <c r="M3043" s="65" t="str">
        <f>IFERROR(VLOOKUP(Table1[[#This Row],[Staff ID]],Table2[],2,FALSE),"")</f>
        <v/>
      </c>
      <c r="N3043" s="211" t="str">
        <f>IFERROR(IF(VLOOKUP(Table1[[#This Row],[Budget Code Description]],Dimentions!$X$6:$AC$97,4,FALSE)="","",VLOOKUP(Table1[[#This Row],[Budget Code Description]],Dimentions!$X$6:$AC$97,4,FALSE)),"")</f>
        <v/>
      </c>
      <c r="O3043" s="65" t="str">
        <f>IFERROR(VLOOKUP(Table1[[#This Row],[Vendor ID]],Table549[],2,FALSE),"")</f>
        <v/>
      </c>
      <c r="P3043" s="63"/>
      <c r="Q3043" s="143" t="str">
        <f>IF(Table1[[#This Row],[Posting Date]]&lt;&gt;"",$D$9,"")</f>
        <v/>
      </c>
      <c r="R3043" s="159" t="str">
        <f>IF(Table1[[#This Row],[Posting Date]]&lt;&gt;"",$D$10,"")</f>
        <v/>
      </c>
      <c r="S3043" s="66"/>
      <c r="T3043" s="63"/>
      <c r="U3043" s="67"/>
      <c r="V3043" s="67"/>
      <c r="W3043" s="67" t="str">
        <f t="shared" si="47"/>
        <v/>
      </c>
      <c r="X3043" s="161" t="str">
        <f>IF(E3043="","",(IF(Table1[[#This Row],[Cur]]="USD",Table1[[#This Row],[Cur_Amount Debit]],Table1[[#This Row],[Cur_Amount Debit]]/Table1[[#This Row],[Exchange Rate]])))</f>
        <v/>
      </c>
      <c r="Y3043" s="161" t="str">
        <f>IF(E3043="","",(IF(Table1[[#This Row],[Cur]]="USD",Table1[[#This Row],[Cur_Amount Credit]],Table1[[#This Row],[Cur_Amount Credit]]/ExchangeRate)))</f>
        <v/>
      </c>
      <c r="Z3043" s="203" t="str">
        <f>IF(E3043="","",(Table1[[#This Row],[Debit USD]]-Table1[[#This Row],[Credit USD]]))</f>
        <v/>
      </c>
      <c r="AA3043" s="122"/>
      <c r="AB3043" s="1"/>
      <c r="AC3043" s="15"/>
      <c r="AD3043" s="15" t="str">
        <f>IF(AND(OR(Table1[[#This Row],[Account]]="15030",Table1[[#This Row],[Account]]="15035",Table1[[#This Row],[Account]]="20150"),Table1[[#This Row],[Vendor ID]]=""),1,"")</f>
        <v/>
      </c>
      <c r="AE3043" s="15"/>
      <c r="AF3043" s="15"/>
      <c r="AG3043" s="15"/>
      <c r="AH3043" s="46" t="str">
        <f>IF(Table1[[#This Row],[Posting Date]]&lt;&gt;"","GJ-"&amp;CountryID,"")</f>
        <v/>
      </c>
      <c r="AI3043" s="59" t="str">
        <f>IF(Table1[[#This Row],[Posting Date]]&lt;&gt;"",Table1[[#This Row],[Posting Date]],"")</f>
        <v/>
      </c>
      <c r="AJ3043" s="46"/>
      <c r="AK3043" s="46" t="str">
        <f>IF(Table1[[#This Row],[Description]]&lt;&gt;"",Table1[[#This Row],[Description]],"")</f>
        <v/>
      </c>
      <c r="AL3043" s="46" t="str">
        <f>IF(Table1[[#This Row],[Posting Date]]&lt;&gt;"",Table1[[#This Row],[Reference Number]],"")</f>
        <v/>
      </c>
      <c r="AM3043" s="46" t="str">
        <f>TRIM(Table1[[#This Row],[Line '#]])</f>
        <v/>
      </c>
      <c r="AN3043" s="46" t="str">
        <f>TRIM(Table1[[#This Row],[Account]])</f>
        <v/>
      </c>
      <c r="AO3043" s="46" t="str">
        <f>IF(Table1[[#This Row],[Posting Date]]&lt;&gt;"",$D$5,"")</f>
        <v/>
      </c>
      <c r="AP3043" s="46" t="str">
        <f>TRIM(Table1[[#This Row],[Departments-Prgrams]])</f>
        <v/>
      </c>
      <c r="AQ3043" s="46" t="str">
        <f>TRIM(Table1[[#This Row],[Grant]])</f>
        <v/>
      </c>
      <c r="AR3043" s="46" t="str">
        <f>TRIM(Table1[[#This Row],[Staff ID]])</f>
        <v/>
      </c>
      <c r="AS3043" s="46" t="str">
        <f>IF(TRIM(Table1[[#This Row],[Budget Code]])=0,"",TRIM(Table1[[#This Row],[Budget Code]]))</f>
        <v/>
      </c>
      <c r="AT3043" s="46" t="str">
        <f>IF(Table1[[#This Row],[Line Description]]&lt;&gt;"",Table1[[#This Row],[Line Description]],"")</f>
        <v/>
      </c>
      <c r="AU3043" s="46" t="str">
        <f>IF(Table1[[#This Row],[Cur_Amount Debit]]&gt;0,ROUND(Table1[[#This Row],[Cur_Amount Debit]],2),"")</f>
        <v/>
      </c>
      <c r="AV3043" s="46" t="str">
        <f>IF(Table1[[#This Row],[Cur_Amount Credit]]&gt;0,ROUND(Table1[[#This Row],[Cur_Amount Credit]],2),"")</f>
        <v/>
      </c>
      <c r="AW3043" s="46" t="str">
        <f>LEFT(Table1[[#This Row],[Cur]],3)</f>
        <v/>
      </c>
      <c r="AX3043" s="59"/>
      <c r="AY3043" s="46"/>
      <c r="AZ3043" s="46" t="str">
        <f>IF(Table1[[#This Row],[Cur]]&lt;&gt;"",IF(Table1[[#This Row],[Cur]]="USD","",ExchangeRate),"")</f>
        <v/>
      </c>
      <c r="BA3043" s="46" t="str">
        <f>IF(Table1[[#This Row],[Grant]]&lt;&gt;"",VLOOKUP(Table1[[#This Row],[Grant]],Grants!B:D,3),"")</f>
        <v/>
      </c>
      <c r="BB3043" s="46" t="str">
        <f>TRIM(Table1[[#This Row],[Vendor ID]])</f>
        <v/>
      </c>
      <c r="BC3043">
        <f>IF(Table1[[#This Row],[Reference Number]]=Q3042,BC3042,BC3042+1)</f>
        <v>2</v>
      </c>
    </row>
    <row r="3044" spans="1:55" ht="11.25" hidden="1" customHeight="1">
      <c r="A3044" s="1"/>
      <c r="B3044" s="88" t="str">
        <f>IF(Table1[[#This Row],[Posting Date]]&lt;&gt;"",IF(Table1[[#This Row],[Reference Number]]=Q3043,B3043+1,1),"")</f>
        <v/>
      </c>
      <c r="C3044" s="61"/>
      <c r="D3044" s="61"/>
      <c r="E3044" s="218"/>
      <c r="F3044" s="143" t="str">
        <f>IFERROR(IF(VLOOKUP(Table1[[#This Row],[Budget Code Description]],Dimentions!$X$6:$AC$132,2,FALSE)="","",VLOOKUP(Table1[[#This Row],[Budget Code Description]],Dimentions!$X$6:$AC$132,2,FALSE)),"")</f>
        <v/>
      </c>
      <c r="G3044" s="143" t="str">
        <f>IFERROR(VLOOKUP(Table1[[#This Row],[Budget Code Description]],Dimentions!$X$6:$AC$132,3,FALSE),"")</f>
        <v/>
      </c>
      <c r="H3044" s="64" t="str">
        <f>IFERROR(VLOOKUP(Table1[[#This Row],[Account]],Dimentions!$S$6:$V$233,2,FALSE),"")</f>
        <v/>
      </c>
      <c r="I3044" s="62">
        <f>_xlfn.NUMBERVALUE(LEFT(Table1[[#This Row],[Account]],1))</f>
        <v>0</v>
      </c>
      <c r="J3044" s="62" t="str">
        <f>IFERROR(VLOOKUP(Table1[[#This Row],[Budget Code Description]],Table6[#All],7,FALSE),"")</f>
        <v/>
      </c>
      <c r="K3044" s="143" t="str">
        <f>IFERROR(VLOOKUP(Table1[[#This Row],[Budget Code Description]],Table6[#All],8,FALSE),"")</f>
        <v/>
      </c>
      <c r="L3044" s="63"/>
      <c r="M3044" s="65" t="str">
        <f>IFERROR(VLOOKUP(Table1[[#This Row],[Staff ID]],Table2[],2,FALSE),"")</f>
        <v/>
      </c>
      <c r="N3044" s="211" t="str">
        <f>IFERROR(IF(VLOOKUP(Table1[[#This Row],[Budget Code Description]],Dimentions!$X$6:$AC$97,4,FALSE)="","",VLOOKUP(Table1[[#This Row],[Budget Code Description]],Dimentions!$X$6:$AC$97,4,FALSE)),"")</f>
        <v/>
      </c>
      <c r="O3044" s="65" t="str">
        <f>IFERROR(VLOOKUP(Table1[[#This Row],[Vendor ID]],Table549[],2,FALSE),"")</f>
        <v/>
      </c>
      <c r="P3044" s="63"/>
      <c r="Q3044" s="143" t="str">
        <f>IF(Table1[[#This Row],[Posting Date]]&lt;&gt;"",$D$9,"")</f>
        <v/>
      </c>
      <c r="R3044" s="159" t="str">
        <f>IF(Table1[[#This Row],[Posting Date]]&lt;&gt;"",$D$10,"")</f>
        <v/>
      </c>
      <c r="S3044" s="66"/>
      <c r="T3044" s="63"/>
      <c r="U3044" s="67"/>
      <c r="V3044" s="67"/>
      <c r="W3044" s="67" t="str">
        <f t="shared" si="47"/>
        <v/>
      </c>
      <c r="X3044" s="161" t="str">
        <f>IF(E3044="","",(IF(Table1[[#This Row],[Cur]]="USD",Table1[[#This Row],[Cur_Amount Debit]],Table1[[#This Row],[Cur_Amount Debit]]/Table1[[#This Row],[Exchange Rate]])))</f>
        <v/>
      </c>
      <c r="Y3044" s="161" t="str">
        <f>IF(E3044="","",(IF(Table1[[#This Row],[Cur]]="USD",Table1[[#This Row],[Cur_Amount Credit]],Table1[[#This Row],[Cur_Amount Credit]]/ExchangeRate)))</f>
        <v/>
      </c>
      <c r="Z3044" s="203" t="str">
        <f>IF(E3044="","",(Table1[[#This Row],[Debit USD]]-Table1[[#This Row],[Credit USD]]))</f>
        <v/>
      </c>
      <c r="AA3044" s="122"/>
      <c r="AB3044" s="1"/>
      <c r="AC3044" s="15"/>
      <c r="AD3044" s="15" t="str">
        <f>IF(AND(OR(Table1[[#This Row],[Account]]="15030",Table1[[#This Row],[Account]]="15035",Table1[[#This Row],[Account]]="20150"),Table1[[#This Row],[Vendor ID]]=""),1,"")</f>
        <v/>
      </c>
      <c r="AE3044" s="15"/>
      <c r="AF3044" s="15"/>
      <c r="AG3044" s="15"/>
      <c r="AH3044" s="46" t="str">
        <f>IF(Table1[[#This Row],[Posting Date]]&lt;&gt;"","GJ-"&amp;CountryID,"")</f>
        <v/>
      </c>
      <c r="AI3044" s="59" t="str">
        <f>IF(Table1[[#This Row],[Posting Date]]&lt;&gt;"",Table1[[#This Row],[Posting Date]],"")</f>
        <v/>
      </c>
      <c r="AJ3044" s="46"/>
      <c r="AK3044" s="46" t="str">
        <f>IF(Table1[[#This Row],[Description]]&lt;&gt;"",Table1[[#This Row],[Description]],"")</f>
        <v/>
      </c>
      <c r="AL3044" s="46" t="str">
        <f>IF(Table1[[#This Row],[Posting Date]]&lt;&gt;"",Table1[[#This Row],[Reference Number]],"")</f>
        <v/>
      </c>
      <c r="AM3044" s="46" t="str">
        <f>TRIM(Table1[[#This Row],[Line '#]])</f>
        <v/>
      </c>
      <c r="AN3044" s="46" t="str">
        <f>TRIM(Table1[[#This Row],[Account]])</f>
        <v/>
      </c>
      <c r="AO3044" s="46" t="str">
        <f>IF(Table1[[#This Row],[Posting Date]]&lt;&gt;"",$D$5,"")</f>
        <v/>
      </c>
      <c r="AP3044" s="46" t="str">
        <f>TRIM(Table1[[#This Row],[Departments-Prgrams]])</f>
        <v/>
      </c>
      <c r="AQ3044" s="46" t="str">
        <f>TRIM(Table1[[#This Row],[Grant]])</f>
        <v/>
      </c>
      <c r="AR3044" s="46" t="str">
        <f>TRIM(Table1[[#This Row],[Staff ID]])</f>
        <v/>
      </c>
      <c r="AS3044" s="46" t="str">
        <f>IF(TRIM(Table1[[#This Row],[Budget Code]])=0,"",TRIM(Table1[[#This Row],[Budget Code]]))</f>
        <v/>
      </c>
      <c r="AT3044" s="46" t="str">
        <f>IF(Table1[[#This Row],[Line Description]]&lt;&gt;"",Table1[[#This Row],[Line Description]],"")</f>
        <v/>
      </c>
      <c r="AU3044" s="46" t="str">
        <f>IF(Table1[[#This Row],[Cur_Amount Debit]]&gt;0,ROUND(Table1[[#This Row],[Cur_Amount Debit]],2),"")</f>
        <v/>
      </c>
      <c r="AV3044" s="46" t="str">
        <f>IF(Table1[[#This Row],[Cur_Amount Credit]]&gt;0,ROUND(Table1[[#This Row],[Cur_Amount Credit]],2),"")</f>
        <v/>
      </c>
      <c r="AW3044" s="46" t="str">
        <f>LEFT(Table1[[#This Row],[Cur]],3)</f>
        <v/>
      </c>
      <c r="AX3044" s="59"/>
      <c r="AY3044" s="46"/>
      <c r="AZ3044" s="46" t="str">
        <f>IF(Table1[[#This Row],[Cur]]&lt;&gt;"",IF(Table1[[#This Row],[Cur]]="USD","",ExchangeRate),"")</f>
        <v/>
      </c>
      <c r="BA3044" s="46" t="str">
        <f>IF(Table1[[#This Row],[Grant]]&lt;&gt;"",VLOOKUP(Table1[[#This Row],[Grant]],Grants!B:D,3),"")</f>
        <v/>
      </c>
      <c r="BB3044" s="46" t="str">
        <f>TRIM(Table1[[#This Row],[Vendor ID]])</f>
        <v/>
      </c>
      <c r="BC3044">
        <f>IF(Table1[[#This Row],[Reference Number]]=Q3043,BC3043,BC3043+1)</f>
        <v>2</v>
      </c>
    </row>
    <row r="3045" spans="1:55" ht="11.25" hidden="1" customHeight="1">
      <c r="A3045" s="1"/>
      <c r="B3045" s="88" t="str">
        <f>IF(Table1[[#This Row],[Posting Date]]&lt;&gt;"",IF(Table1[[#This Row],[Reference Number]]=Q3044,B3044+1,1),"")</f>
        <v/>
      </c>
      <c r="C3045" s="61"/>
      <c r="D3045" s="61"/>
      <c r="E3045" s="218"/>
      <c r="F3045" s="143" t="str">
        <f>IFERROR(IF(VLOOKUP(Table1[[#This Row],[Budget Code Description]],Dimentions!$X$6:$AC$132,2,FALSE)="","",VLOOKUP(Table1[[#This Row],[Budget Code Description]],Dimentions!$X$6:$AC$132,2,FALSE)),"")</f>
        <v/>
      </c>
      <c r="G3045" s="143" t="str">
        <f>IFERROR(VLOOKUP(Table1[[#This Row],[Budget Code Description]],Dimentions!$X$6:$AC$132,3,FALSE),"")</f>
        <v/>
      </c>
      <c r="H3045" s="64" t="str">
        <f>IFERROR(VLOOKUP(Table1[[#This Row],[Account]],Dimentions!$S$6:$V$233,2,FALSE),"")</f>
        <v/>
      </c>
      <c r="I3045" s="62">
        <f>_xlfn.NUMBERVALUE(LEFT(Table1[[#This Row],[Account]],1))</f>
        <v>0</v>
      </c>
      <c r="J3045" s="62" t="str">
        <f>IFERROR(VLOOKUP(Table1[[#This Row],[Budget Code Description]],Table6[#All],7,FALSE),"")</f>
        <v/>
      </c>
      <c r="K3045" s="143" t="str">
        <f>IFERROR(VLOOKUP(Table1[[#This Row],[Budget Code Description]],Table6[#All],8,FALSE),"")</f>
        <v/>
      </c>
      <c r="L3045" s="63"/>
      <c r="M3045" s="65" t="str">
        <f>IFERROR(VLOOKUP(Table1[[#This Row],[Staff ID]],Table2[],2,FALSE),"")</f>
        <v/>
      </c>
      <c r="N3045" s="211" t="str">
        <f>IFERROR(IF(VLOOKUP(Table1[[#This Row],[Budget Code Description]],Dimentions!$X$6:$AC$97,4,FALSE)="","",VLOOKUP(Table1[[#This Row],[Budget Code Description]],Dimentions!$X$6:$AC$97,4,FALSE)),"")</f>
        <v/>
      </c>
      <c r="O3045" s="65" t="str">
        <f>IFERROR(VLOOKUP(Table1[[#This Row],[Vendor ID]],Table549[],2,FALSE),"")</f>
        <v/>
      </c>
      <c r="P3045" s="63"/>
      <c r="Q3045" s="143" t="str">
        <f>IF(Table1[[#This Row],[Posting Date]]&lt;&gt;"",$D$9,"")</f>
        <v/>
      </c>
      <c r="R3045" s="159" t="str">
        <f>IF(Table1[[#This Row],[Posting Date]]&lt;&gt;"",$D$10,"")</f>
        <v/>
      </c>
      <c r="S3045" s="66"/>
      <c r="T3045" s="63"/>
      <c r="U3045" s="67"/>
      <c r="V3045" s="67"/>
      <c r="W3045" s="67" t="str">
        <f t="shared" si="47"/>
        <v/>
      </c>
      <c r="X3045" s="161" t="str">
        <f>IF(E3045="","",(IF(Table1[[#This Row],[Cur]]="USD",Table1[[#This Row],[Cur_Amount Debit]],Table1[[#This Row],[Cur_Amount Debit]]/Table1[[#This Row],[Exchange Rate]])))</f>
        <v/>
      </c>
      <c r="Y3045" s="161" t="str">
        <f>IF(E3045="","",(IF(Table1[[#This Row],[Cur]]="USD",Table1[[#This Row],[Cur_Amount Credit]],Table1[[#This Row],[Cur_Amount Credit]]/ExchangeRate)))</f>
        <v/>
      </c>
      <c r="Z3045" s="203" t="str">
        <f>IF(E3045="","",(Table1[[#This Row],[Debit USD]]-Table1[[#This Row],[Credit USD]]))</f>
        <v/>
      </c>
      <c r="AA3045" s="122"/>
      <c r="AB3045" s="1"/>
      <c r="AC3045" s="15"/>
      <c r="AD3045" s="15" t="str">
        <f>IF(AND(OR(Table1[[#This Row],[Account]]="15030",Table1[[#This Row],[Account]]="15035",Table1[[#This Row],[Account]]="20150"),Table1[[#This Row],[Vendor ID]]=""),1,"")</f>
        <v/>
      </c>
      <c r="AE3045" s="15"/>
      <c r="AF3045" s="15"/>
      <c r="AG3045" s="15"/>
      <c r="AH3045" s="46" t="str">
        <f>IF(Table1[[#This Row],[Posting Date]]&lt;&gt;"","GJ-"&amp;CountryID,"")</f>
        <v/>
      </c>
      <c r="AI3045" s="59" t="str">
        <f>IF(Table1[[#This Row],[Posting Date]]&lt;&gt;"",Table1[[#This Row],[Posting Date]],"")</f>
        <v/>
      </c>
      <c r="AJ3045" s="46"/>
      <c r="AK3045" s="46" t="str">
        <f>IF(Table1[[#This Row],[Description]]&lt;&gt;"",Table1[[#This Row],[Description]],"")</f>
        <v/>
      </c>
      <c r="AL3045" s="46" t="str">
        <f>IF(Table1[[#This Row],[Posting Date]]&lt;&gt;"",Table1[[#This Row],[Reference Number]],"")</f>
        <v/>
      </c>
      <c r="AM3045" s="46" t="str">
        <f>TRIM(Table1[[#This Row],[Line '#]])</f>
        <v/>
      </c>
      <c r="AN3045" s="46" t="str">
        <f>TRIM(Table1[[#This Row],[Account]])</f>
        <v/>
      </c>
      <c r="AO3045" s="46" t="str">
        <f>IF(Table1[[#This Row],[Posting Date]]&lt;&gt;"",$D$5,"")</f>
        <v/>
      </c>
      <c r="AP3045" s="46" t="str">
        <f>TRIM(Table1[[#This Row],[Departments-Prgrams]])</f>
        <v/>
      </c>
      <c r="AQ3045" s="46" t="str">
        <f>TRIM(Table1[[#This Row],[Grant]])</f>
        <v/>
      </c>
      <c r="AR3045" s="46" t="str">
        <f>TRIM(Table1[[#This Row],[Staff ID]])</f>
        <v/>
      </c>
      <c r="AS3045" s="46" t="str">
        <f>IF(TRIM(Table1[[#This Row],[Budget Code]])=0,"",TRIM(Table1[[#This Row],[Budget Code]]))</f>
        <v/>
      </c>
      <c r="AT3045" s="46" t="str">
        <f>IF(Table1[[#This Row],[Line Description]]&lt;&gt;"",Table1[[#This Row],[Line Description]],"")</f>
        <v/>
      </c>
      <c r="AU3045" s="46" t="str">
        <f>IF(Table1[[#This Row],[Cur_Amount Debit]]&gt;0,ROUND(Table1[[#This Row],[Cur_Amount Debit]],2),"")</f>
        <v/>
      </c>
      <c r="AV3045" s="46" t="str">
        <f>IF(Table1[[#This Row],[Cur_Amount Credit]]&gt;0,ROUND(Table1[[#This Row],[Cur_Amount Credit]],2),"")</f>
        <v/>
      </c>
      <c r="AW3045" s="46" t="str">
        <f>LEFT(Table1[[#This Row],[Cur]],3)</f>
        <v/>
      </c>
      <c r="AX3045" s="59"/>
      <c r="AY3045" s="46"/>
      <c r="AZ3045" s="46" t="str">
        <f>IF(Table1[[#This Row],[Cur]]&lt;&gt;"",IF(Table1[[#This Row],[Cur]]="USD","",ExchangeRate),"")</f>
        <v/>
      </c>
      <c r="BA3045" s="46" t="str">
        <f>IF(Table1[[#This Row],[Grant]]&lt;&gt;"",VLOOKUP(Table1[[#This Row],[Grant]],Grants!B:D,3),"")</f>
        <v/>
      </c>
      <c r="BB3045" s="46" t="str">
        <f>TRIM(Table1[[#This Row],[Vendor ID]])</f>
        <v/>
      </c>
      <c r="BC3045">
        <f>IF(Table1[[#This Row],[Reference Number]]=Q3044,BC3044,BC3044+1)</f>
        <v>2</v>
      </c>
    </row>
    <row r="3046" spans="1:55" ht="11.25" hidden="1" customHeight="1">
      <c r="A3046" s="1"/>
      <c r="B3046" s="88" t="str">
        <f>IF(Table1[[#This Row],[Posting Date]]&lt;&gt;"",IF(Table1[[#This Row],[Reference Number]]=Q3045,B3045+1,1),"")</f>
        <v/>
      </c>
      <c r="C3046" s="61"/>
      <c r="D3046" s="61"/>
      <c r="E3046" s="218"/>
      <c r="F3046" s="143" t="str">
        <f>IFERROR(IF(VLOOKUP(Table1[[#This Row],[Budget Code Description]],Dimentions!$X$6:$AC$132,2,FALSE)="","",VLOOKUP(Table1[[#This Row],[Budget Code Description]],Dimentions!$X$6:$AC$132,2,FALSE)),"")</f>
        <v/>
      </c>
      <c r="G3046" s="143" t="str">
        <f>IFERROR(VLOOKUP(Table1[[#This Row],[Budget Code Description]],Dimentions!$X$6:$AC$132,3,FALSE),"")</f>
        <v/>
      </c>
      <c r="H3046" s="64" t="str">
        <f>IFERROR(VLOOKUP(Table1[[#This Row],[Account]],Dimentions!$S$6:$V$233,2,FALSE),"")</f>
        <v/>
      </c>
      <c r="I3046" s="62">
        <f>_xlfn.NUMBERVALUE(LEFT(Table1[[#This Row],[Account]],1))</f>
        <v>0</v>
      </c>
      <c r="J3046" s="62" t="str">
        <f>IFERROR(VLOOKUP(Table1[[#This Row],[Budget Code Description]],Table6[#All],7,FALSE),"")</f>
        <v/>
      </c>
      <c r="K3046" s="143" t="str">
        <f>IFERROR(VLOOKUP(Table1[[#This Row],[Budget Code Description]],Table6[#All],8,FALSE),"")</f>
        <v/>
      </c>
      <c r="L3046" s="63"/>
      <c r="M3046" s="65" t="str">
        <f>IFERROR(VLOOKUP(Table1[[#This Row],[Staff ID]],Table2[],2,FALSE),"")</f>
        <v/>
      </c>
      <c r="N3046" s="211" t="str">
        <f>IFERROR(IF(VLOOKUP(Table1[[#This Row],[Budget Code Description]],Dimentions!$X$6:$AC$97,4,FALSE)="","",VLOOKUP(Table1[[#This Row],[Budget Code Description]],Dimentions!$X$6:$AC$97,4,FALSE)),"")</f>
        <v/>
      </c>
      <c r="O3046" s="65" t="str">
        <f>IFERROR(VLOOKUP(Table1[[#This Row],[Vendor ID]],Table549[],2,FALSE),"")</f>
        <v/>
      </c>
      <c r="P3046" s="63"/>
      <c r="Q3046" s="143" t="str">
        <f>IF(Table1[[#This Row],[Posting Date]]&lt;&gt;"",$D$9,"")</f>
        <v/>
      </c>
      <c r="R3046" s="159" t="str">
        <f>IF(Table1[[#This Row],[Posting Date]]&lt;&gt;"",$D$10,"")</f>
        <v/>
      </c>
      <c r="S3046" s="66"/>
      <c r="T3046" s="63"/>
      <c r="U3046" s="67"/>
      <c r="V3046" s="67"/>
      <c r="W3046" s="67" t="str">
        <f t="shared" si="47"/>
        <v/>
      </c>
      <c r="X3046" s="161" t="str">
        <f>IF(E3046="","",(IF(Table1[[#This Row],[Cur]]="USD",Table1[[#This Row],[Cur_Amount Debit]],Table1[[#This Row],[Cur_Amount Debit]]/Table1[[#This Row],[Exchange Rate]])))</f>
        <v/>
      </c>
      <c r="Y3046" s="161" t="str">
        <f>IF(E3046="","",(IF(Table1[[#This Row],[Cur]]="USD",Table1[[#This Row],[Cur_Amount Credit]],Table1[[#This Row],[Cur_Amount Credit]]/ExchangeRate)))</f>
        <v/>
      </c>
      <c r="Z3046" s="203" t="str">
        <f>IF(E3046="","",(Table1[[#This Row],[Debit USD]]-Table1[[#This Row],[Credit USD]]))</f>
        <v/>
      </c>
      <c r="AA3046" s="122"/>
      <c r="AB3046" s="1"/>
      <c r="AC3046" s="15"/>
      <c r="AD3046" s="15" t="str">
        <f>IF(AND(OR(Table1[[#This Row],[Account]]="15030",Table1[[#This Row],[Account]]="15035",Table1[[#This Row],[Account]]="20150"),Table1[[#This Row],[Vendor ID]]=""),1,"")</f>
        <v/>
      </c>
      <c r="AE3046" s="15"/>
      <c r="AF3046" s="15"/>
      <c r="AG3046" s="15"/>
      <c r="AH3046" s="46" t="str">
        <f>IF(Table1[[#This Row],[Posting Date]]&lt;&gt;"","GJ-"&amp;CountryID,"")</f>
        <v/>
      </c>
      <c r="AI3046" s="59" t="str">
        <f>IF(Table1[[#This Row],[Posting Date]]&lt;&gt;"",Table1[[#This Row],[Posting Date]],"")</f>
        <v/>
      </c>
      <c r="AJ3046" s="46"/>
      <c r="AK3046" s="46" t="str">
        <f>IF(Table1[[#This Row],[Description]]&lt;&gt;"",Table1[[#This Row],[Description]],"")</f>
        <v/>
      </c>
      <c r="AL3046" s="46" t="str">
        <f>IF(Table1[[#This Row],[Posting Date]]&lt;&gt;"",Table1[[#This Row],[Reference Number]],"")</f>
        <v/>
      </c>
      <c r="AM3046" s="46" t="str">
        <f>TRIM(Table1[[#This Row],[Line '#]])</f>
        <v/>
      </c>
      <c r="AN3046" s="46" t="str">
        <f>TRIM(Table1[[#This Row],[Account]])</f>
        <v/>
      </c>
      <c r="AO3046" s="46" t="str">
        <f>IF(Table1[[#This Row],[Posting Date]]&lt;&gt;"",$D$5,"")</f>
        <v/>
      </c>
      <c r="AP3046" s="46" t="str">
        <f>TRIM(Table1[[#This Row],[Departments-Prgrams]])</f>
        <v/>
      </c>
      <c r="AQ3046" s="46" t="str">
        <f>TRIM(Table1[[#This Row],[Grant]])</f>
        <v/>
      </c>
      <c r="AR3046" s="46" t="str">
        <f>TRIM(Table1[[#This Row],[Staff ID]])</f>
        <v/>
      </c>
      <c r="AS3046" s="46" t="str">
        <f>IF(TRIM(Table1[[#This Row],[Budget Code]])=0,"",TRIM(Table1[[#This Row],[Budget Code]]))</f>
        <v/>
      </c>
      <c r="AT3046" s="46" t="str">
        <f>IF(Table1[[#This Row],[Line Description]]&lt;&gt;"",Table1[[#This Row],[Line Description]],"")</f>
        <v/>
      </c>
      <c r="AU3046" s="46" t="str">
        <f>IF(Table1[[#This Row],[Cur_Amount Debit]]&gt;0,ROUND(Table1[[#This Row],[Cur_Amount Debit]],2),"")</f>
        <v/>
      </c>
      <c r="AV3046" s="46" t="str">
        <f>IF(Table1[[#This Row],[Cur_Amount Credit]]&gt;0,ROUND(Table1[[#This Row],[Cur_Amount Credit]],2),"")</f>
        <v/>
      </c>
      <c r="AW3046" s="46" t="str">
        <f>LEFT(Table1[[#This Row],[Cur]],3)</f>
        <v/>
      </c>
      <c r="AX3046" s="59"/>
      <c r="AY3046" s="46"/>
      <c r="AZ3046" s="46" t="str">
        <f>IF(Table1[[#This Row],[Cur]]&lt;&gt;"",IF(Table1[[#This Row],[Cur]]="USD","",ExchangeRate),"")</f>
        <v/>
      </c>
      <c r="BA3046" s="46" t="str">
        <f>IF(Table1[[#This Row],[Grant]]&lt;&gt;"",VLOOKUP(Table1[[#This Row],[Grant]],Grants!B:D,3),"")</f>
        <v/>
      </c>
      <c r="BB3046" s="46" t="str">
        <f>TRIM(Table1[[#This Row],[Vendor ID]])</f>
        <v/>
      </c>
      <c r="BC3046">
        <f>IF(Table1[[#This Row],[Reference Number]]=Q3045,BC3045,BC3045+1)</f>
        <v>2</v>
      </c>
    </row>
    <row r="3047" spans="1:55" ht="11.25" hidden="1" customHeight="1">
      <c r="A3047" s="1"/>
      <c r="B3047" s="88" t="str">
        <f>IF(Table1[[#This Row],[Posting Date]]&lt;&gt;"",IF(Table1[[#This Row],[Reference Number]]=Q3046,B3046+1,1),"")</f>
        <v/>
      </c>
      <c r="C3047" s="61"/>
      <c r="D3047" s="61"/>
      <c r="E3047" s="218"/>
      <c r="F3047" s="143" t="str">
        <f>IFERROR(IF(VLOOKUP(Table1[[#This Row],[Budget Code Description]],Dimentions!$X$6:$AC$132,2,FALSE)="","",VLOOKUP(Table1[[#This Row],[Budget Code Description]],Dimentions!$X$6:$AC$132,2,FALSE)),"")</f>
        <v/>
      </c>
      <c r="G3047" s="143" t="str">
        <f>IFERROR(VLOOKUP(Table1[[#This Row],[Budget Code Description]],Dimentions!$X$6:$AC$132,3,FALSE),"")</f>
        <v/>
      </c>
      <c r="H3047" s="64" t="str">
        <f>IFERROR(VLOOKUP(Table1[[#This Row],[Account]],Dimentions!$S$6:$V$233,2,FALSE),"")</f>
        <v/>
      </c>
      <c r="I3047" s="62">
        <f>_xlfn.NUMBERVALUE(LEFT(Table1[[#This Row],[Account]],1))</f>
        <v>0</v>
      </c>
      <c r="J3047" s="62" t="str">
        <f>IFERROR(VLOOKUP(Table1[[#This Row],[Budget Code Description]],Table6[#All],7,FALSE),"")</f>
        <v/>
      </c>
      <c r="K3047" s="143" t="str">
        <f>IFERROR(VLOOKUP(Table1[[#This Row],[Budget Code Description]],Table6[#All],8,FALSE),"")</f>
        <v/>
      </c>
      <c r="L3047" s="63"/>
      <c r="M3047" s="65" t="str">
        <f>IFERROR(VLOOKUP(Table1[[#This Row],[Staff ID]],Table2[],2,FALSE),"")</f>
        <v/>
      </c>
      <c r="N3047" s="211" t="str">
        <f>IFERROR(IF(VLOOKUP(Table1[[#This Row],[Budget Code Description]],Dimentions!$X$6:$AC$97,4,FALSE)="","",VLOOKUP(Table1[[#This Row],[Budget Code Description]],Dimentions!$X$6:$AC$97,4,FALSE)),"")</f>
        <v/>
      </c>
      <c r="O3047" s="65" t="str">
        <f>IFERROR(VLOOKUP(Table1[[#This Row],[Vendor ID]],Table549[],2,FALSE),"")</f>
        <v/>
      </c>
      <c r="P3047" s="63"/>
      <c r="Q3047" s="143" t="str">
        <f>IF(Table1[[#This Row],[Posting Date]]&lt;&gt;"",$D$9,"")</f>
        <v/>
      </c>
      <c r="R3047" s="159" t="str">
        <f>IF(Table1[[#This Row],[Posting Date]]&lt;&gt;"",$D$10,"")</f>
        <v/>
      </c>
      <c r="S3047" s="66"/>
      <c r="T3047" s="63"/>
      <c r="U3047" s="67"/>
      <c r="V3047" s="67"/>
      <c r="W3047" s="67" t="str">
        <f t="shared" si="47"/>
        <v/>
      </c>
      <c r="X3047" s="161" t="str">
        <f>IF(E3047="","",(IF(Table1[[#This Row],[Cur]]="USD",Table1[[#This Row],[Cur_Amount Debit]],Table1[[#This Row],[Cur_Amount Debit]]/Table1[[#This Row],[Exchange Rate]])))</f>
        <v/>
      </c>
      <c r="Y3047" s="161" t="str">
        <f>IF(E3047="","",(IF(Table1[[#This Row],[Cur]]="USD",Table1[[#This Row],[Cur_Amount Credit]],Table1[[#This Row],[Cur_Amount Credit]]/ExchangeRate)))</f>
        <v/>
      </c>
      <c r="Z3047" s="203" t="str">
        <f>IF(E3047="","",(Table1[[#This Row],[Debit USD]]-Table1[[#This Row],[Credit USD]]))</f>
        <v/>
      </c>
      <c r="AA3047" s="122"/>
      <c r="AB3047" s="1"/>
      <c r="AC3047" s="15"/>
      <c r="AD3047" s="15" t="str">
        <f>IF(AND(OR(Table1[[#This Row],[Account]]="15030",Table1[[#This Row],[Account]]="15035",Table1[[#This Row],[Account]]="20150"),Table1[[#This Row],[Vendor ID]]=""),1,"")</f>
        <v/>
      </c>
      <c r="AE3047" s="15"/>
      <c r="AF3047" s="15"/>
      <c r="AG3047" s="15"/>
      <c r="AH3047" s="46" t="str">
        <f>IF(Table1[[#This Row],[Posting Date]]&lt;&gt;"","GJ-"&amp;CountryID,"")</f>
        <v/>
      </c>
      <c r="AI3047" s="59" t="str">
        <f>IF(Table1[[#This Row],[Posting Date]]&lt;&gt;"",Table1[[#This Row],[Posting Date]],"")</f>
        <v/>
      </c>
      <c r="AJ3047" s="46"/>
      <c r="AK3047" s="46" t="str">
        <f>IF(Table1[[#This Row],[Description]]&lt;&gt;"",Table1[[#This Row],[Description]],"")</f>
        <v/>
      </c>
      <c r="AL3047" s="46" t="str">
        <f>IF(Table1[[#This Row],[Posting Date]]&lt;&gt;"",Table1[[#This Row],[Reference Number]],"")</f>
        <v/>
      </c>
      <c r="AM3047" s="46" t="str">
        <f>TRIM(Table1[[#This Row],[Line '#]])</f>
        <v/>
      </c>
      <c r="AN3047" s="46" t="str">
        <f>TRIM(Table1[[#This Row],[Account]])</f>
        <v/>
      </c>
      <c r="AO3047" s="46" t="str">
        <f>IF(Table1[[#This Row],[Posting Date]]&lt;&gt;"",$D$5,"")</f>
        <v/>
      </c>
      <c r="AP3047" s="46" t="str">
        <f>TRIM(Table1[[#This Row],[Departments-Prgrams]])</f>
        <v/>
      </c>
      <c r="AQ3047" s="46" t="str">
        <f>TRIM(Table1[[#This Row],[Grant]])</f>
        <v/>
      </c>
      <c r="AR3047" s="46" t="str">
        <f>TRIM(Table1[[#This Row],[Staff ID]])</f>
        <v/>
      </c>
      <c r="AS3047" s="46" t="str">
        <f>IF(TRIM(Table1[[#This Row],[Budget Code]])=0,"",TRIM(Table1[[#This Row],[Budget Code]]))</f>
        <v/>
      </c>
      <c r="AT3047" s="46" t="str">
        <f>IF(Table1[[#This Row],[Line Description]]&lt;&gt;"",Table1[[#This Row],[Line Description]],"")</f>
        <v/>
      </c>
      <c r="AU3047" s="46" t="str">
        <f>IF(Table1[[#This Row],[Cur_Amount Debit]]&gt;0,ROUND(Table1[[#This Row],[Cur_Amount Debit]],2),"")</f>
        <v/>
      </c>
      <c r="AV3047" s="46" t="str">
        <f>IF(Table1[[#This Row],[Cur_Amount Credit]]&gt;0,ROUND(Table1[[#This Row],[Cur_Amount Credit]],2),"")</f>
        <v/>
      </c>
      <c r="AW3047" s="46" t="str">
        <f>LEFT(Table1[[#This Row],[Cur]],3)</f>
        <v/>
      </c>
      <c r="AX3047" s="59"/>
      <c r="AY3047" s="46"/>
      <c r="AZ3047" s="46" t="str">
        <f>IF(Table1[[#This Row],[Cur]]&lt;&gt;"",IF(Table1[[#This Row],[Cur]]="USD","",ExchangeRate),"")</f>
        <v/>
      </c>
      <c r="BA3047" s="46" t="str">
        <f>IF(Table1[[#This Row],[Grant]]&lt;&gt;"",VLOOKUP(Table1[[#This Row],[Grant]],Grants!B:D,3),"")</f>
        <v/>
      </c>
      <c r="BB3047" s="46" t="str">
        <f>TRIM(Table1[[#This Row],[Vendor ID]])</f>
        <v/>
      </c>
      <c r="BC3047">
        <f>IF(Table1[[#This Row],[Reference Number]]=Q3046,BC3046,BC3046+1)</f>
        <v>2</v>
      </c>
    </row>
    <row r="3048" spans="1:55" ht="11.25" hidden="1" customHeight="1">
      <c r="A3048" s="1"/>
      <c r="B3048" s="88" t="str">
        <f>IF(Table1[[#This Row],[Posting Date]]&lt;&gt;"",IF(Table1[[#This Row],[Reference Number]]=Q3047,B3047+1,1),"")</f>
        <v/>
      </c>
      <c r="C3048" s="61"/>
      <c r="D3048" s="61"/>
      <c r="E3048" s="218"/>
      <c r="F3048" s="143" t="str">
        <f>IFERROR(IF(VLOOKUP(Table1[[#This Row],[Budget Code Description]],Dimentions!$X$6:$AC$132,2,FALSE)="","",VLOOKUP(Table1[[#This Row],[Budget Code Description]],Dimentions!$X$6:$AC$132,2,FALSE)),"")</f>
        <v/>
      </c>
      <c r="G3048" s="143" t="str">
        <f>IFERROR(VLOOKUP(Table1[[#This Row],[Budget Code Description]],Dimentions!$X$6:$AC$132,3,FALSE),"")</f>
        <v/>
      </c>
      <c r="H3048" s="64" t="str">
        <f>IFERROR(VLOOKUP(Table1[[#This Row],[Account]],Dimentions!$S$6:$V$233,2,FALSE),"")</f>
        <v/>
      </c>
      <c r="I3048" s="62">
        <f>_xlfn.NUMBERVALUE(LEFT(Table1[[#This Row],[Account]],1))</f>
        <v>0</v>
      </c>
      <c r="J3048" s="62" t="str">
        <f>IFERROR(VLOOKUP(Table1[[#This Row],[Budget Code Description]],Table6[#All],7,FALSE),"")</f>
        <v/>
      </c>
      <c r="K3048" s="143" t="str">
        <f>IFERROR(VLOOKUP(Table1[[#This Row],[Budget Code Description]],Table6[#All],8,FALSE),"")</f>
        <v/>
      </c>
      <c r="L3048" s="63"/>
      <c r="M3048" s="65" t="str">
        <f>IFERROR(VLOOKUP(Table1[[#This Row],[Staff ID]],Table2[],2,FALSE),"")</f>
        <v/>
      </c>
      <c r="N3048" s="211" t="str">
        <f>IFERROR(IF(VLOOKUP(Table1[[#This Row],[Budget Code Description]],Dimentions!$X$6:$AC$97,4,FALSE)="","",VLOOKUP(Table1[[#This Row],[Budget Code Description]],Dimentions!$X$6:$AC$97,4,FALSE)),"")</f>
        <v/>
      </c>
      <c r="O3048" s="65" t="str">
        <f>IFERROR(VLOOKUP(Table1[[#This Row],[Vendor ID]],Table549[],2,FALSE),"")</f>
        <v/>
      </c>
      <c r="P3048" s="63"/>
      <c r="Q3048" s="143" t="str">
        <f>IF(Table1[[#This Row],[Posting Date]]&lt;&gt;"",$D$9,"")</f>
        <v/>
      </c>
      <c r="R3048" s="159" t="str">
        <f>IF(Table1[[#This Row],[Posting Date]]&lt;&gt;"",$D$10,"")</f>
        <v/>
      </c>
      <c r="S3048" s="66"/>
      <c r="T3048" s="63"/>
      <c r="U3048" s="67"/>
      <c r="V3048" s="67"/>
      <c r="W3048" s="67" t="str">
        <f t="shared" si="47"/>
        <v/>
      </c>
      <c r="X3048" s="161" t="str">
        <f>IF(E3048="","",(IF(Table1[[#This Row],[Cur]]="USD",Table1[[#This Row],[Cur_Amount Debit]],Table1[[#This Row],[Cur_Amount Debit]]/Table1[[#This Row],[Exchange Rate]])))</f>
        <v/>
      </c>
      <c r="Y3048" s="161" t="str">
        <f>IF(E3048="","",(IF(Table1[[#This Row],[Cur]]="USD",Table1[[#This Row],[Cur_Amount Credit]],Table1[[#This Row],[Cur_Amount Credit]]/ExchangeRate)))</f>
        <v/>
      </c>
      <c r="Z3048" s="203" t="str">
        <f>IF(E3048="","",(Table1[[#This Row],[Debit USD]]-Table1[[#This Row],[Credit USD]]))</f>
        <v/>
      </c>
      <c r="AA3048" s="122"/>
      <c r="AB3048" s="1"/>
      <c r="AC3048" s="15"/>
      <c r="AD3048" s="15" t="str">
        <f>IF(AND(OR(Table1[[#This Row],[Account]]="15030",Table1[[#This Row],[Account]]="15035",Table1[[#This Row],[Account]]="20150"),Table1[[#This Row],[Vendor ID]]=""),1,"")</f>
        <v/>
      </c>
      <c r="AE3048" s="15"/>
      <c r="AF3048" s="15"/>
      <c r="AG3048" s="15"/>
      <c r="AH3048" s="46" t="str">
        <f>IF(Table1[[#This Row],[Posting Date]]&lt;&gt;"","GJ-"&amp;CountryID,"")</f>
        <v/>
      </c>
      <c r="AI3048" s="59" t="str">
        <f>IF(Table1[[#This Row],[Posting Date]]&lt;&gt;"",Table1[[#This Row],[Posting Date]],"")</f>
        <v/>
      </c>
      <c r="AJ3048" s="46"/>
      <c r="AK3048" s="46" t="str">
        <f>IF(Table1[[#This Row],[Description]]&lt;&gt;"",Table1[[#This Row],[Description]],"")</f>
        <v/>
      </c>
      <c r="AL3048" s="46" t="str">
        <f>IF(Table1[[#This Row],[Posting Date]]&lt;&gt;"",Table1[[#This Row],[Reference Number]],"")</f>
        <v/>
      </c>
      <c r="AM3048" s="46" t="str">
        <f>TRIM(Table1[[#This Row],[Line '#]])</f>
        <v/>
      </c>
      <c r="AN3048" s="46" t="str">
        <f>TRIM(Table1[[#This Row],[Account]])</f>
        <v/>
      </c>
      <c r="AO3048" s="46" t="str">
        <f>IF(Table1[[#This Row],[Posting Date]]&lt;&gt;"",$D$5,"")</f>
        <v/>
      </c>
      <c r="AP3048" s="46" t="str">
        <f>TRIM(Table1[[#This Row],[Departments-Prgrams]])</f>
        <v/>
      </c>
      <c r="AQ3048" s="46" t="str">
        <f>TRIM(Table1[[#This Row],[Grant]])</f>
        <v/>
      </c>
      <c r="AR3048" s="46" t="str">
        <f>TRIM(Table1[[#This Row],[Staff ID]])</f>
        <v/>
      </c>
      <c r="AS3048" s="46" t="str">
        <f>IF(TRIM(Table1[[#This Row],[Budget Code]])=0,"",TRIM(Table1[[#This Row],[Budget Code]]))</f>
        <v/>
      </c>
      <c r="AT3048" s="46" t="str">
        <f>IF(Table1[[#This Row],[Line Description]]&lt;&gt;"",Table1[[#This Row],[Line Description]],"")</f>
        <v/>
      </c>
      <c r="AU3048" s="46" t="str">
        <f>IF(Table1[[#This Row],[Cur_Amount Debit]]&gt;0,ROUND(Table1[[#This Row],[Cur_Amount Debit]],2),"")</f>
        <v/>
      </c>
      <c r="AV3048" s="46" t="str">
        <f>IF(Table1[[#This Row],[Cur_Amount Credit]]&gt;0,ROUND(Table1[[#This Row],[Cur_Amount Credit]],2),"")</f>
        <v/>
      </c>
      <c r="AW3048" s="46" t="str">
        <f>LEFT(Table1[[#This Row],[Cur]],3)</f>
        <v/>
      </c>
      <c r="AX3048" s="59"/>
      <c r="AY3048" s="46"/>
      <c r="AZ3048" s="46" t="str">
        <f>IF(Table1[[#This Row],[Cur]]&lt;&gt;"",IF(Table1[[#This Row],[Cur]]="USD","",ExchangeRate),"")</f>
        <v/>
      </c>
      <c r="BA3048" s="46" t="str">
        <f>IF(Table1[[#This Row],[Grant]]&lt;&gt;"",VLOOKUP(Table1[[#This Row],[Grant]],Grants!B:D,3),"")</f>
        <v/>
      </c>
      <c r="BB3048" s="46" t="str">
        <f>TRIM(Table1[[#This Row],[Vendor ID]])</f>
        <v/>
      </c>
      <c r="BC3048">
        <f>IF(Table1[[#This Row],[Reference Number]]=Q3047,BC3047,BC3047+1)</f>
        <v>2</v>
      </c>
    </row>
    <row r="3049" spans="1:55" ht="11.25" hidden="1" customHeight="1">
      <c r="A3049" s="1"/>
      <c r="B3049" s="88" t="str">
        <f>IF(Table1[[#This Row],[Posting Date]]&lt;&gt;"",IF(Table1[[#This Row],[Reference Number]]=Q3048,B3048+1,1),"")</f>
        <v/>
      </c>
      <c r="C3049" s="61"/>
      <c r="D3049" s="61"/>
      <c r="E3049" s="218"/>
      <c r="F3049" s="143" t="str">
        <f>IFERROR(IF(VLOOKUP(Table1[[#This Row],[Budget Code Description]],Dimentions!$X$6:$AC$132,2,FALSE)="","",VLOOKUP(Table1[[#This Row],[Budget Code Description]],Dimentions!$X$6:$AC$132,2,FALSE)),"")</f>
        <v/>
      </c>
      <c r="G3049" s="143" t="str">
        <f>IFERROR(VLOOKUP(Table1[[#This Row],[Budget Code Description]],Dimentions!$X$6:$AC$132,3,FALSE),"")</f>
        <v/>
      </c>
      <c r="H3049" s="64" t="str">
        <f>IFERROR(VLOOKUP(Table1[[#This Row],[Account]],Dimentions!$S$6:$V$233,2,FALSE),"")</f>
        <v/>
      </c>
      <c r="I3049" s="62">
        <f>_xlfn.NUMBERVALUE(LEFT(Table1[[#This Row],[Account]],1))</f>
        <v>0</v>
      </c>
      <c r="J3049" s="62" t="str">
        <f>IFERROR(VLOOKUP(Table1[[#This Row],[Budget Code Description]],Table6[#All],7,FALSE),"")</f>
        <v/>
      </c>
      <c r="K3049" s="143" t="str">
        <f>IFERROR(VLOOKUP(Table1[[#This Row],[Budget Code Description]],Table6[#All],8,FALSE),"")</f>
        <v/>
      </c>
      <c r="L3049" s="63"/>
      <c r="M3049" s="65" t="str">
        <f>IFERROR(VLOOKUP(Table1[[#This Row],[Staff ID]],Table2[],2,FALSE),"")</f>
        <v/>
      </c>
      <c r="N3049" s="211" t="str">
        <f>IFERROR(IF(VLOOKUP(Table1[[#This Row],[Budget Code Description]],Dimentions!$X$6:$AC$97,4,FALSE)="","",VLOOKUP(Table1[[#This Row],[Budget Code Description]],Dimentions!$X$6:$AC$97,4,FALSE)),"")</f>
        <v/>
      </c>
      <c r="O3049" s="65" t="str">
        <f>IFERROR(VLOOKUP(Table1[[#This Row],[Vendor ID]],Table549[],2,FALSE),"")</f>
        <v/>
      </c>
      <c r="P3049" s="63"/>
      <c r="Q3049" s="143" t="str">
        <f>IF(Table1[[#This Row],[Posting Date]]&lt;&gt;"",$D$9,"")</f>
        <v/>
      </c>
      <c r="R3049" s="159" t="str">
        <f>IF(Table1[[#This Row],[Posting Date]]&lt;&gt;"",$D$10,"")</f>
        <v/>
      </c>
      <c r="S3049" s="66"/>
      <c r="T3049" s="63"/>
      <c r="U3049" s="67"/>
      <c r="V3049" s="67"/>
      <c r="W3049" s="67" t="str">
        <f t="shared" ref="W3049:W3112" si="48">IF(E3049="","",(ExchangeRate))</f>
        <v/>
      </c>
      <c r="X3049" s="161" t="str">
        <f>IF(E3049="","",(IF(Table1[[#This Row],[Cur]]="USD",Table1[[#This Row],[Cur_Amount Debit]],Table1[[#This Row],[Cur_Amount Debit]]/Table1[[#This Row],[Exchange Rate]])))</f>
        <v/>
      </c>
      <c r="Y3049" s="161" t="str">
        <f>IF(E3049="","",(IF(Table1[[#This Row],[Cur]]="USD",Table1[[#This Row],[Cur_Amount Credit]],Table1[[#This Row],[Cur_Amount Credit]]/ExchangeRate)))</f>
        <v/>
      </c>
      <c r="Z3049" s="203" t="str">
        <f>IF(E3049="","",(Table1[[#This Row],[Debit USD]]-Table1[[#This Row],[Credit USD]]))</f>
        <v/>
      </c>
      <c r="AA3049" s="122"/>
      <c r="AB3049" s="1"/>
      <c r="AC3049" s="15"/>
      <c r="AD3049" s="15" t="str">
        <f>IF(AND(OR(Table1[[#This Row],[Account]]="15030",Table1[[#This Row],[Account]]="15035",Table1[[#This Row],[Account]]="20150"),Table1[[#This Row],[Vendor ID]]=""),1,"")</f>
        <v/>
      </c>
      <c r="AE3049" s="15"/>
      <c r="AF3049" s="15"/>
      <c r="AG3049" s="15"/>
      <c r="AH3049" s="46" t="str">
        <f>IF(Table1[[#This Row],[Posting Date]]&lt;&gt;"","GJ-"&amp;CountryID,"")</f>
        <v/>
      </c>
      <c r="AI3049" s="59" t="str">
        <f>IF(Table1[[#This Row],[Posting Date]]&lt;&gt;"",Table1[[#This Row],[Posting Date]],"")</f>
        <v/>
      </c>
      <c r="AJ3049" s="46"/>
      <c r="AK3049" s="46" t="str">
        <f>IF(Table1[[#This Row],[Description]]&lt;&gt;"",Table1[[#This Row],[Description]],"")</f>
        <v/>
      </c>
      <c r="AL3049" s="46" t="str">
        <f>IF(Table1[[#This Row],[Posting Date]]&lt;&gt;"",Table1[[#This Row],[Reference Number]],"")</f>
        <v/>
      </c>
      <c r="AM3049" s="46" t="str">
        <f>TRIM(Table1[[#This Row],[Line '#]])</f>
        <v/>
      </c>
      <c r="AN3049" s="46" t="str">
        <f>TRIM(Table1[[#This Row],[Account]])</f>
        <v/>
      </c>
      <c r="AO3049" s="46" t="str">
        <f>IF(Table1[[#This Row],[Posting Date]]&lt;&gt;"",$D$5,"")</f>
        <v/>
      </c>
      <c r="AP3049" s="46" t="str">
        <f>TRIM(Table1[[#This Row],[Departments-Prgrams]])</f>
        <v/>
      </c>
      <c r="AQ3049" s="46" t="str">
        <f>TRIM(Table1[[#This Row],[Grant]])</f>
        <v/>
      </c>
      <c r="AR3049" s="46" t="str">
        <f>TRIM(Table1[[#This Row],[Staff ID]])</f>
        <v/>
      </c>
      <c r="AS3049" s="46" t="str">
        <f>IF(TRIM(Table1[[#This Row],[Budget Code]])=0,"",TRIM(Table1[[#This Row],[Budget Code]]))</f>
        <v/>
      </c>
      <c r="AT3049" s="46" t="str">
        <f>IF(Table1[[#This Row],[Line Description]]&lt;&gt;"",Table1[[#This Row],[Line Description]],"")</f>
        <v/>
      </c>
      <c r="AU3049" s="46" t="str">
        <f>IF(Table1[[#This Row],[Cur_Amount Debit]]&gt;0,ROUND(Table1[[#This Row],[Cur_Amount Debit]],2),"")</f>
        <v/>
      </c>
      <c r="AV3049" s="46" t="str">
        <f>IF(Table1[[#This Row],[Cur_Amount Credit]]&gt;0,ROUND(Table1[[#This Row],[Cur_Amount Credit]],2),"")</f>
        <v/>
      </c>
      <c r="AW3049" s="46" t="str">
        <f>LEFT(Table1[[#This Row],[Cur]],3)</f>
        <v/>
      </c>
      <c r="AX3049" s="59"/>
      <c r="AY3049" s="46"/>
      <c r="AZ3049" s="46" t="str">
        <f>IF(Table1[[#This Row],[Cur]]&lt;&gt;"",IF(Table1[[#This Row],[Cur]]="USD","",ExchangeRate),"")</f>
        <v/>
      </c>
      <c r="BA3049" s="46" t="str">
        <f>IF(Table1[[#This Row],[Grant]]&lt;&gt;"",VLOOKUP(Table1[[#This Row],[Grant]],Grants!B:D,3),"")</f>
        <v/>
      </c>
      <c r="BB3049" s="46" t="str">
        <f>TRIM(Table1[[#This Row],[Vendor ID]])</f>
        <v/>
      </c>
      <c r="BC3049">
        <f>IF(Table1[[#This Row],[Reference Number]]=Q3048,BC3048,BC3048+1)</f>
        <v>2</v>
      </c>
    </row>
    <row r="3050" spans="1:55" ht="11.25" hidden="1" customHeight="1">
      <c r="A3050" s="1"/>
      <c r="B3050" s="88" t="str">
        <f>IF(Table1[[#This Row],[Posting Date]]&lt;&gt;"",IF(Table1[[#This Row],[Reference Number]]=Q3049,B3049+1,1),"")</f>
        <v/>
      </c>
      <c r="C3050" s="61"/>
      <c r="D3050" s="61"/>
      <c r="E3050" s="218"/>
      <c r="F3050" s="143" t="str">
        <f>IFERROR(IF(VLOOKUP(Table1[[#This Row],[Budget Code Description]],Dimentions!$X$6:$AC$132,2,FALSE)="","",VLOOKUP(Table1[[#This Row],[Budget Code Description]],Dimentions!$X$6:$AC$132,2,FALSE)),"")</f>
        <v/>
      </c>
      <c r="G3050" s="143" t="str">
        <f>IFERROR(VLOOKUP(Table1[[#This Row],[Budget Code Description]],Dimentions!$X$6:$AC$132,3,FALSE),"")</f>
        <v/>
      </c>
      <c r="H3050" s="64" t="str">
        <f>IFERROR(VLOOKUP(Table1[[#This Row],[Account]],Dimentions!$S$6:$V$233,2,FALSE),"")</f>
        <v/>
      </c>
      <c r="I3050" s="62">
        <f>_xlfn.NUMBERVALUE(LEFT(Table1[[#This Row],[Account]],1))</f>
        <v>0</v>
      </c>
      <c r="J3050" s="62" t="str">
        <f>IFERROR(VLOOKUP(Table1[[#This Row],[Budget Code Description]],Table6[#All],7,FALSE),"")</f>
        <v/>
      </c>
      <c r="K3050" s="143" t="str">
        <f>IFERROR(VLOOKUP(Table1[[#This Row],[Budget Code Description]],Table6[#All],8,FALSE),"")</f>
        <v/>
      </c>
      <c r="L3050" s="63"/>
      <c r="M3050" s="65" t="str">
        <f>IFERROR(VLOOKUP(Table1[[#This Row],[Staff ID]],Table2[],2,FALSE),"")</f>
        <v/>
      </c>
      <c r="N3050" s="211" t="str">
        <f>IFERROR(IF(VLOOKUP(Table1[[#This Row],[Budget Code Description]],Dimentions!$X$6:$AC$97,4,FALSE)="","",VLOOKUP(Table1[[#This Row],[Budget Code Description]],Dimentions!$X$6:$AC$97,4,FALSE)),"")</f>
        <v/>
      </c>
      <c r="O3050" s="65" t="str">
        <f>IFERROR(VLOOKUP(Table1[[#This Row],[Vendor ID]],Table549[],2,FALSE),"")</f>
        <v/>
      </c>
      <c r="P3050" s="63"/>
      <c r="Q3050" s="143" t="str">
        <f>IF(Table1[[#This Row],[Posting Date]]&lt;&gt;"",$D$9,"")</f>
        <v/>
      </c>
      <c r="R3050" s="159" t="str">
        <f>IF(Table1[[#This Row],[Posting Date]]&lt;&gt;"",$D$10,"")</f>
        <v/>
      </c>
      <c r="S3050" s="66"/>
      <c r="T3050" s="63"/>
      <c r="U3050" s="67"/>
      <c r="V3050" s="67"/>
      <c r="W3050" s="67" t="str">
        <f t="shared" si="48"/>
        <v/>
      </c>
      <c r="X3050" s="161" t="str">
        <f>IF(E3050="","",(IF(Table1[[#This Row],[Cur]]="USD",Table1[[#This Row],[Cur_Amount Debit]],Table1[[#This Row],[Cur_Amount Debit]]/Table1[[#This Row],[Exchange Rate]])))</f>
        <v/>
      </c>
      <c r="Y3050" s="161" t="str">
        <f>IF(E3050="","",(IF(Table1[[#This Row],[Cur]]="USD",Table1[[#This Row],[Cur_Amount Credit]],Table1[[#This Row],[Cur_Amount Credit]]/ExchangeRate)))</f>
        <v/>
      </c>
      <c r="Z3050" s="203" t="str">
        <f>IF(E3050="","",(Table1[[#This Row],[Debit USD]]-Table1[[#This Row],[Credit USD]]))</f>
        <v/>
      </c>
      <c r="AA3050" s="122"/>
      <c r="AB3050" s="1"/>
      <c r="AC3050" s="15"/>
      <c r="AD3050" s="15" t="str">
        <f>IF(AND(OR(Table1[[#This Row],[Account]]="15030",Table1[[#This Row],[Account]]="15035",Table1[[#This Row],[Account]]="20150"),Table1[[#This Row],[Vendor ID]]=""),1,"")</f>
        <v/>
      </c>
      <c r="AE3050" s="15"/>
      <c r="AF3050" s="15"/>
      <c r="AG3050" s="15"/>
      <c r="AH3050" s="46" t="str">
        <f>IF(Table1[[#This Row],[Posting Date]]&lt;&gt;"","GJ-"&amp;CountryID,"")</f>
        <v/>
      </c>
      <c r="AI3050" s="59" t="str">
        <f>IF(Table1[[#This Row],[Posting Date]]&lt;&gt;"",Table1[[#This Row],[Posting Date]],"")</f>
        <v/>
      </c>
      <c r="AJ3050" s="46"/>
      <c r="AK3050" s="46" t="str">
        <f>IF(Table1[[#This Row],[Description]]&lt;&gt;"",Table1[[#This Row],[Description]],"")</f>
        <v/>
      </c>
      <c r="AL3050" s="46" t="str">
        <f>IF(Table1[[#This Row],[Posting Date]]&lt;&gt;"",Table1[[#This Row],[Reference Number]],"")</f>
        <v/>
      </c>
      <c r="AM3050" s="46" t="str">
        <f>TRIM(Table1[[#This Row],[Line '#]])</f>
        <v/>
      </c>
      <c r="AN3050" s="46" t="str">
        <f>TRIM(Table1[[#This Row],[Account]])</f>
        <v/>
      </c>
      <c r="AO3050" s="46" t="str">
        <f>IF(Table1[[#This Row],[Posting Date]]&lt;&gt;"",$D$5,"")</f>
        <v/>
      </c>
      <c r="AP3050" s="46" t="str">
        <f>TRIM(Table1[[#This Row],[Departments-Prgrams]])</f>
        <v/>
      </c>
      <c r="AQ3050" s="46" t="str">
        <f>TRIM(Table1[[#This Row],[Grant]])</f>
        <v/>
      </c>
      <c r="AR3050" s="46" t="str">
        <f>TRIM(Table1[[#This Row],[Staff ID]])</f>
        <v/>
      </c>
      <c r="AS3050" s="46" t="str">
        <f>IF(TRIM(Table1[[#This Row],[Budget Code]])=0,"",TRIM(Table1[[#This Row],[Budget Code]]))</f>
        <v/>
      </c>
      <c r="AT3050" s="46" t="str">
        <f>IF(Table1[[#This Row],[Line Description]]&lt;&gt;"",Table1[[#This Row],[Line Description]],"")</f>
        <v/>
      </c>
      <c r="AU3050" s="46" t="str">
        <f>IF(Table1[[#This Row],[Cur_Amount Debit]]&gt;0,ROUND(Table1[[#This Row],[Cur_Amount Debit]],2),"")</f>
        <v/>
      </c>
      <c r="AV3050" s="46" t="str">
        <f>IF(Table1[[#This Row],[Cur_Amount Credit]]&gt;0,ROUND(Table1[[#This Row],[Cur_Amount Credit]],2),"")</f>
        <v/>
      </c>
      <c r="AW3050" s="46" t="str">
        <f>LEFT(Table1[[#This Row],[Cur]],3)</f>
        <v/>
      </c>
      <c r="AX3050" s="59"/>
      <c r="AY3050" s="46"/>
      <c r="AZ3050" s="46" t="str">
        <f>IF(Table1[[#This Row],[Cur]]&lt;&gt;"",IF(Table1[[#This Row],[Cur]]="USD","",ExchangeRate),"")</f>
        <v/>
      </c>
      <c r="BA3050" s="46" t="str">
        <f>IF(Table1[[#This Row],[Grant]]&lt;&gt;"",VLOOKUP(Table1[[#This Row],[Grant]],Grants!B:D,3),"")</f>
        <v/>
      </c>
      <c r="BB3050" s="46" t="str">
        <f>TRIM(Table1[[#This Row],[Vendor ID]])</f>
        <v/>
      </c>
      <c r="BC3050">
        <f>IF(Table1[[#This Row],[Reference Number]]=Q3049,BC3049,BC3049+1)</f>
        <v>2</v>
      </c>
    </row>
    <row r="3051" spans="1:55" ht="11.25" hidden="1" customHeight="1">
      <c r="A3051" s="1"/>
      <c r="B3051" s="88" t="str">
        <f>IF(Table1[[#This Row],[Posting Date]]&lt;&gt;"",IF(Table1[[#This Row],[Reference Number]]=Q3050,B3050+1,1),"")</f>
        <v/>
      </c>
      <c r="C3051" s="61"/>
      <c r="D3051" s="61"/>
      <c r="E3051" s="218"/>
      <c r="F3051" s="143" t="str">
        <f>IFERROR(IF(VLOOKUP(Table1[[#This Row],[Budget Code Description]],Dimentions!$X$6:$AC$132,2,FALSE)="","",VLOOKUP(Table1[[#This Row],[Budget Code Description]],Dimentions!$X$6:$AC$132,2,FALSE)),"")</f>
        <v/>
      </c>
      <c r="G3051" s="143" t="str">
        <f>IFERROR(VLOOKUP(Table1[[#This Row],[Budget Code Description]],Dimentions!$X$6:$AC$132,3,FALSE),"")</f>
        <v/>
      </c>
      <c r="H3051" s="64" t="str">
        <f>IFERROR(VLOOKUP(Table1[[#This Row],[Account]],Dimentions!$S$6:$V$233,2,FALSE),"")</f>
        <v/>
      </c>
      <c r="I3051" s="62">
        <f>_xlfn.NUMBERVALUE(LEFT(Table1[[#This Row],[Account]],1))</f>
        <v>0</v>
      </c>
      <c r="J3051" s="62" t="str">
        <f>IFERROR(VLOOKUP(Table1[[#This Row],[Budget Code Description]],Table6[#All],7,FALSE),"")</f>
        <v/>
      </c>
      <c r="K3051" s="143" t="str">
        <f>IFERROR(VLOOKUP(Table1[[#This Row],[Budget Code Description]],Table6[#All],8,FALSE),"")</f>
        <v/>
      </c>
      <c r="L3051" s="63"/>
      <c r="M3051" s="65" t="str">
        <f>IFERROR(VLOOKUP(Table1[[#This Row],[Staff ID]],Table2[],2,FALSE),"")</f>
        <v/>
      </c>
      <c r="N3051" s="211" t="str">
        <f>IFERROR(IF(VLOOKUP(Table1[[#This Row],[Budget Code Description]],Dimentions!$X$6:$AC$97,4,FALSE)="","",VLOOKUP(Table1[[#This Row],[Budget Code Description]],Dimentions!$X$6:$AC$97,4,FALSE)),"")</f>
        <v/>
      </c>
      <c r="O3051" s="65" t="str">
        <f>IFERROR(VLOOKUP(Table1[[#This Row],[Vendor ID]],Table549[],2,FALSE),"")</f>
        <v/>
      </c>
      <c r="P3051" s="63"/>
      <c r="Q3051" s="143" t="str">
        <f>IF(Table1[[#This Row],[Posting Date]]&lt;&gt;"",$D$9,"")</f>
        <v/>
      </c>
      <c r="R3051" s="159" t="str">
        <f>IF(Table1[[#This Row],[Posting Date]]&lt;&gt;"",$D$10,"")</f>
        <v/>
      </c>
      <c r="S3051" s="66"/>
      <c r="T3051" s="63"/>
      <c r="U3051" s="67"/>
      <c r="V3051" s="67"/>
      <c r="W3051" s="67" t="str">
        <f t="shared" si="48"/>
        <v/>
      </c>
      <c r="X3051" s="161" t="str">
        <f>IF(E3051="","",(IF(Table1[[#This Row],[Cur]]="USD",Table1[[#This Row],[Cur_Amount Debit]],Table1[[#This Row],[Cur_Amount Debit]]/Table1[[#This Row],[Exchange Rate]])))</f>
        <v/>
      </c>
      <c r="Y3051" s="161" t="str">
        <f>IF(E3051="","",(IF(Table1[[#This Row],[Cur]]="USD",Table1[[#This Row],[Cur_Amount Credit]],Table1[[#This Row],[Cur_Amount Credit]]/ExchangeRate)))</f>
        <v/>
      </c>
      <c r="Z3051" s="203" t="str">
        <f>IF(E3051="","",(Table1[[#This Row],[Debit USD]]-Table1[[#This Row],[Credit USD]]))</f>
        <v/>
      </c>
      <c r="AA3051" s="122"/>
      <c r="AB3051" s="1"/>
      <c r="AC3051" s="15"/>
      <c r="AD3051" s="15" t="str">
        <f>IF(AND(OR(Table1[[#This Row],[Account]]="15030",Table1[[#This Row],[Account]]="15035",Table1[[#This Row],[Account]]="20150"),Table1[[#This Row],[Vendor ID]]=""),1,"")</f>
        <v/>
      </c>
      <c r="AE3051" s="15"/>
      <c r="AF3051" s="15"/>
      <c r="AG3051" s="15"/>
      <c r="AH3051" s="46" t="str">
        <f>IF(Table1[[#This Row],[Posting Date]]&lt;&gt;"","GJ-"&amp;CountryID,"")</f>
        <v/>
      </c>
      <c r="AI3051" s="59" t="str">
        <f>IF(Table1[[#This Row],[Posting Date]]&lt;&gt;"",Table1[[#This Row],[Posting Date]],"")</f>
        <v/>
      </c>
      <c r="AJ3051" s="46"/>
      <c r="AK3051" s="46" t="str">
        <f>IF(Table1[[#This Row],[Description]]&lt;&gt;"",Table1[[#This Row],[Description]],"")</f>
        <v/>
      </c>
      <c r="AL3051" s="46" t="str">
        <f>IF(Table1[[#This Row],[Posting Date]]&lt;&gt;"",Table1[[#This Row],[Reference Number]],"")</f>
        <v/>
      </c>
      <c r="AM3051" s="46" t="str">
        <f>TRIM(Table1[[#This Row],[Line '#]])</f>
        <v/>
      </c>
      <c r="AN3051" s="46" t="str">
        <f>TRIM(Table1[[#This Row],[Account]])</f>
        <v/>
      </c>
      <c r="AO3051" s="46" t="str">
        <f>IF(Table1[[#This Row],[Posting Date]]&lt;&gt;"",$D$5,"")</f>
        <v/>
      </c>
      <c r="AP3051" s="46" t="str">
        <f>TRIM(Table1[[#This Row],[Departments-Prgrams]])</f>
        <v/>
      </c>
      <c r="AQ3051" s="46" t="str">
        <f>TRIM(Table1[[#This Row],[Grant]])</f>
        <v/>
      </c>
      <c r="AR3051" s="46" t="str">
        <f>TRIM(Table1[[#This Row],[Staff ID]])</f>
        <v/>
      </c>
      <c r="AS3051" s="46" t="str">
        <f>IF(TRIM(Table1[[#This Row],[Budget Code]])=0,"",TRIM(Table1[[#This Row],[Budget Code]]))</f>
        <v/>
      </c>
      <c r="AT3051" s="46" t="str">
        <f>IF(Table1[[#This Row],[Line Description]]&lt;&gt;"",Table1[[#This Row],[Line Description]],"")</f>
        <v/>
      </c>
      <c r="AU3051" s="46" t="str">
        <f>IF(Table1[[#This Row],[Cur_Amount Debit]]&gt;0,ROUND(Table1[[#This Row],[Cur_Amount Debit]],2),"")</f>
        <v/>
      </c>
      <c r="AV3051" s="46" t="str">
        <f>IF(Table1[[#This Row],[Cur_Amount Credit]]&gt;0,ROUND(Table1[[#This Row],[Cur_Amount Credit]],2),"")</f>
        <v/>
      </c>
      <c r="AW3051" s="46" t="str">
        <f>LEFT(Table1[[#This Row],[Cur]],3)</f>
        <v/>
      </c>
      <c r="AX3051" s="59"/>
      <c r="AY3051" s="46"/>
      <c r="AZ3051" s="46" t="str">
        <f>IF(Table1[[#This Row],[Cur]]&lt;&gt;"",IF(Table1[[#This Row],[Cur]]="USD","",ExchangeRate),"")</f>
        <v/>
      </c>
      <c r="BA3051" s="46" t="str">
        <f>IF(Table1[[#This Row],[Grant]]&lt;&gt;"",VLOOKUP(Table1[[#This Row],[Grant]],Grants!B:D,3),"")</f>
        <v/>
      </c>
      <c r="BB3051" s="46" t="str">
        <f>TRIM(Table1[[#This Row],[Vendor ID]])</f>
        <v/>
      </c>
      <c r="BC3051">
        <f>IF(Table1[[#This Row],[Reference Number]]=Q3050,BC3050,BC3050+1)</f>
        <v>2</v>
      </c>
    </row>
    <row r="3052" spans="1:55" ht="11.25" hidden="1" customHeight="1">
      <c r="A3052" s="1"/>
      <c r="B3052" s="88" t="str">
        <f>IF(Table1[[#This Row],[Posting Date]]&lt;&gt;"",IF(Table1[[#This Row],[Reference Number]]=Q3051,B3051+1,1),"")</f>
        <v/>
      </c>
      <c r="C3052" s="61"/>
      <c r="D3052" s="61"/>
      <c r="E3052" s="218"/>
      <c r="F3052" s="143" t="str">
        <f>IFERROR(IF(VLOOKUP(Table1[[#This Row],[Budget Code Description]],Dimentions!$X$6:$AC$132,2,FALSE)="","",VLOOKUP(Table1[[#This Row],[Budget Code Description]],Dimentions!$X$6:$AC$132,2,FALSE)),"")</f>
        <v/>
      </c>
      <c r="G3052" s="143" t="str">
        <f>IFERROR(VLOOKUP(Table1[[#This Row],[Budget Code Description]],Dimentions!$X$6:$AC$132,3,FALSE),"")</f>
        <v/>
      </c>
      <c r="H3052" s="64" t="str">
        <f>IFERROR(VLOOKUP(Table1[[#This Row],[Account]],Dimentions!$S$6:$V$233,2,FALSE),"")</f>
        <v/>
      </c>
      <c r="I3052" s="62">
        <f>_xlfn.NUMBERVALUE(LEFT(Table1[[#This Row],[Account]],1))</f>
        <v>0</v>
      </c>
      <c r="J3052" s="62" t="str">
        <f>IFERROR(VLOOKUP(Table1[[#This Row],[Budget Code Description]],Table6[#All],7,FALSE),"")</f>
        <v/>
      </c>
      <c r="K3052" s="143" t="str">
        <f>IFERROR(VLOOKUP(Table1[[#This Row],[Budget Code Description]],Table6[#All],8,FALSE),"")</f>
        <v/>
      </c>
      <c r="L3052" s="63"/>
      <c r="M3052" s="65" t="str">
        <f>IFERROR(VLOOKUP(Table1[[#This Row],[Staff ID]],Table2[],2,FALSE),"")</f>
        <v/>
      </c>
      <c r="N3052" s="211" t="str">
        <f>IFERROR(IF(VLOOKUP(Table1[[#This Row],[Budget Code Description]],Dimentions!$X$6:$AC$97,4,FALSE)="","",VLOOKUP(Table1[[#This Row],[Budget Code Description]],Dimentions!$X$6:$AC$97,4,FALSE)),"")</f>
        <v/>
      </c>
      <c r="O3052" s="65" t="str">
        <f>IFERROR(VLOOKUP(Table1[[#This Row],[Vendor ID]],Table549[],2,FALSE),"")</f>
        <v/>
      </c>
      <c r="P3052" s="63"/>
      <c r="Q3052" s="143" t="str">
        <f>IF(Table1[[#This Row],[Posting Date]]&lt;&gt;"",$D$9,"")</f>
        <v/>
      </c>
      <c r="R3052" s="159" t="str">
        <f>IF(Table1[[#This Row],[Posting Date]]&lt;&gt;"",$D$10,"")</f>
        <v/>
      </c>
      <c r="S3052" s="66"/>
      <c r="T3052" s="63"/>
      <c r="U3052" s="67"/>
      <c r="V3052" s="67"/>
      <c r="W3052" s="67" t="str">
        <f t="shared" si="48"/>
        <v/>
      </c>
      <c r="X3052" s="161" t="str">
        <f>IF(E3052="","",(IF(Table1[[#This Row],[Cur]]="USD",Table1[[#This Row],[Cur_Amount Debit]],Table1[[#This Row],[Cur_Amount Debit]]/Table1[[#This Row],[Exchange Rate]])))</f>
        <v/>
      </c>
      <c r="Y3052" s="161" t="str">
        <f>IF(E3052="","",(IF(Table1[[#This Row],[Cur]]="USD",Table1[[#This Row],[Cur_Amount Credit]],Table1[[#This Row],[Cur_Amount Credit]]/ExchangeRate)))</f>
        <v/>
      </c>
      <c r="Z3052" s="203" t="str">
        <f>IF(E3052="","",(Table1[[#This Row],[Debit USD]]-Table1[[#This Row],[Credit USD]]))</f>
        <v/>
      </c>
      <c r="AA3052" s="122"/>
      <c r="AB3052" s="1"/>
      <c r="AC3052" s="15"/>
      <c r="AD3052" s="15" t="str">
        <f>IF(AND(OR(Table1[[#This Row],[Account]]="15030",Table1[[#This Row],[Account]]="15035",Table1[[#This Row],[Account]]="20150"),Table1[[#This Row],[Vendor ID]]=""),1,"")</f>
        <v/>
      </c>
      <c r="AE3052" s="15"/>
      <c r="AF3052" s="15"/>
      <c r="AG3052" s="15"/>
      <c r="AH3052" s="46" t="str">
        <f>IF(Table1[[#This Row],[Posting Date]]&lt;&gt;"","GJ-"&amp;CountryID,"")</f>
        <v/>
      </c>
      <c r="AI3052" s="59" t="str">
        <f>IF(Table1[[#This Row],[Posting Date]]&lt;&gt;"",Table1[[#This Row],[Posting Date]],"")</f>
        <v/>
      </c>
      <c r="AJ3052" s="46"/>
      <c r="AK3052" s="46" t="str">
        <f>IF(Table1[[#This Row],[Description]]&lt;&gt;"",Table1[[#This Row],[Description]],"")</f>
        <v/>
      </c>
      <c r="AL3052" s="46" t="str">
        <f>IF(Table1[[#This Row],[Posting Date]]&lt;&gt;"",Table1[[#This Row],[Reference Number]],"")</f>
        <v/>
      </c>
      <c r="AM3052" s="46" t="str">
        <f>TRIM(Table1[[#This Row],[Line '#]])</f>
        <v/>
      </c>
      <c r="AN3052" s="46" t="str">
        <f>TRIM(Table1[[#This Row],[Account]])</f>
        <v/>
      </c>
      <c r="AO3052" s="46" t="str">
        <f>IF(Table1[[#This Row],[Posting Date]]&lt;&gt;"",$D$5,"")</f>
        <v/>
      </c>
      <c r="AP3052" s="46" t="str">
        <f>TRIM(Table1[[#This Row],[Departments-Prgrams]])</f>
        <v/>
      </c>
      <c r="AQ3052" s="46" t="str">
        <f>TRIM(Table1[[#This Row],[Grant]])</f>
        <v/>
      </c>
      <c r="AR3052" s="46" t="str">
        <f>TRIM(Table1[[#This Row],[Staff ID]])</f>
        <v/>
      </c>
      <c r="AS3052" s="46" t="str">
        <f>IF(TRIM(Table1[[#This Row],[Budget Code]])=0,"",TRIM(Table1[[#This Row],[Budget Code]]))</f>
        <v/>
      </c>
      <c r="AT3052" s="46" t="str">
        <f>IF(Table1[[#This Row],[Line Description]]&lt;&gt;"",Table1[[#This Row],[Line Description]],"")</f>
        <v/>
      </c>
      <c r="AU3052" s="46" t="str">
        <f>IF(Table1[[#This Row],[Cur_Amount Debit]]&gt;0,ROUND(Table1[[#This Row],[Cur_Amount Debit]],2),"")</f>
        <v/>
      </c>
      <c r="AV3052" s="46" t="str">
        <f>IF(Table1[[#This Row],[Cur_Amount Credit]]&gt;0,ROUND(Table1[[#This Row],[Cur_Amount Credit]],2),"")</f>
        <v/>
      </c>
      <c r="AW3052" s="46" t="str">
        <f>LEFT(Table1[[#This Row],[Cur]],3)</f>
        <v/>
      </c>
      <c r="AX3052" s="59"/>
      <c r="AY3052" s="46"/>
      <c r="AZ3052" s="46" t="str">
        <f>IF(Table1[[#This Row],[Cur]]&lt;&gt;"",IF(Table1[[#This Row],[Cur]]="USD","",ExchangeRate),"")</f>
        <v/>
      </c>
      <c r="BA3052" s="46" t="str">
        <f>IF(Table1[[#This Row],[Grant]]&lt;&gt;"",VLOOKUP(Table1[[#This Row],[Grant]],Grants!B:D,3),"")</f>
        <v/>
      </c>
      <c r="BB3052" s="46" t="str">
        <f>TRIM(Table1[[#This Row],[Vendor ID]])</f>
        <v/>
      </c>
      <c r="BC3052">
        <f>IF(Table1[[#This Row],[Reference Number]]=Q3051,BC3051,BC3051+1)</f>
        <v>2</v>
      </c>
    </row>
    <row r="3053" spans="1:55" ht="11.25" hidden="1" customHeight="1">
      <c r="A3053" s="1"/>
      <c r="B3053" s="88" t="str">
        <f>IF(Table1[[#This Row],[Posting Date]]&lt;&gt;"",IF(Table1[[#This Row],[Reference Number]]=Q3052,B3052+1,1),"")</f>
        <v/>
      </c>
      <c r="C3053" s="61"/>
      <c r="D3053" s="61"/>
      <c r="E3053" s="218"/>
      <c r="F3053" s="143" t="str">
        <f>IFERROR(IF(VLOOKUP(Table1[[#This Row],[Budget Code Description]],Dimentions!$X$6:$AC$132,2,FALSE)="","",VLOOKUP(Table1[[#This Row],[Budget Code Description]],Dimentions!$X$6:$AC$132,2,FALSE)),"")</f>
        <v/>
      </c>
      <c r="G3053" s="143" t="str">
        <f>IFERROR(VLOOKUP(Table1[[#This Row],[Budget Code Description]],Dimentions!$X$6:$AC$132,3,FALSE),"")</f>
        <v/>
      </c>
      <c r="H3053" s="64" t="str">
        <f>IFERROR(VLOOKUP(Table1[[#This Row],[Account]],Dimentions!$S$6:$V$233,2,FALSE),"")</f>
        <v/>
      </c>
      <c r="I3053" s="62">
        <f>_xlfn.NUMBERVALUE(LEFT(Table1[[#This Row],[Account]],1))</f>
        <v>0</v>
      </c>
      <c r="J3053" s="62" t="str">
        <f>IFERROR(VLOOKUP(Table1[[#This Row],[Budget Code Description]],Table6[#All],7,FALSE),"")</f>
        <v/>
      </c>
      <c r="K3053" s="143" t="str">
        <f>IFERROR(VLOOKUP(Table1[[#This Row],[Budget Code Description]],Table6[#All],8,FALSE),"")</f>
        <v/>
      </c>
      <c r="L3053" s="63"/>
      <c r="M3053" s="65" t="str">
        <f>IFERROR(VLOOKUP(Table1[[#This Row],[Staff ID]],Table2[],2,FALSE),"")</f>
        <v/>
      </c>
      <c r="N3053" s="211" t="str">
        <f>IFERROR(IF(VLOOKUP(Table1[[#This Row],[Budget Code Description]],Dimentions!$X$6:$AC$97,4,FALSE)="","",VLOOKUP(Table1[[#This Row],[Budget Code Description]],Dimentions!$X$6:$AC$97,4,FALSE)),"")</f>
        <v/>
      </c>
      <c r="O3053" s="65" t="str">
        <f>IFERROR(VLOOKUP(Table1[[#This Row],[Vendor ID]],Table549[],2,FALSE),"")</f>
        <v/>
      </c>
      <c r="P3053" s="63"/>
      <c r="Q3053" s="143" t="str">
        <f>IF(Table1[[#This Row],[Posting Date]]&lt;&gt;"",$D$9,"")</f>
        <v/>
      </c>
      <c r="R3053" s="159" t="str">
        <f>IF(Table1[[#This Row],[Posting Date]]&lt;&gt;"",$D$10,"")</f>
        <v/>
      </c>
      <c r="S3053" s="66"/>
      <c r="T3053" s="63"/>
      <c r="U3053" s="67"/>
      <c r="V3053" s="67"/>
      <c r="W3053" s="67" t="str">
        <f t="shared" si="48"/>
        <v/>
      </c>
      <c r="X3053" s="161" t="str">
        <f>IF(E3053="","",(IF(Table1[[#This Row],[Cur]]="USD",Table1[[#This Row],[Cur_Amount Debit]],Table1[[#This Row],[Cur_Amount Debit]]/Table1[[#This Row],[Exchange Rate]])))</f>
        <v/>
      </c>
      <c r="Y3053" s="161" t="str">
        <f>IF(E3053="","",(IF(Table1[[#This Row],[Cur]]="USD",Table1[[#This Row],[Cur_Amount Credit]],Table1[[#This Row],[Cur_Amount Credit]]/ExchangeRate)))</f>
        <v/>
      </c>
      <c r="Z3053" s="203" t="str">
        <f>IF(E3053="","",(Table1[[#This Row],[Debit USD]]-Table1[[#This Row],[Credit USD]]))</f>
        <v/>
      </c>
      <c r="AA3053" s="122"/>
      <c r="AB3053" s="1"/>
      <c r="AC3053" s="15"/>
      <c r="AD3053" s="15" t="str">
        <f>IF(AND(OR(Table1[[#This Row],[Account]]="15030",Table1[[#This Row],[Account]]="15035",Table1[[#This Row],[Account]]="20150"),Table1[[#This Row],[Vendor ID]]=""),1,"")</f>
        <v/>
      </c>
      <c r="AE3053" s="15"/>
      <c r="AF3053" s="15"/>
      <c r="AG3053" s="15"/>
      <c r="AH3053" s="46" t="str">
        <f>IF(Table1[[#This Row],[Posting Date]]&lt;&gt;"","GJ-"&amp;CountryID,"")</f>
        <v/>
      </c>
      <c r="AI3053" s="59" t="str">
        <f>IF(Table1[[#This Row],[Posting Date]]&lt;&gt;"",Table1[[#This Row],[Posting Date]],"")</f>
        <v/>
      </c>
      <c r="AJ3053" s="46"/>
      <c r="AK3053" s="46" t="str">
        <f>IF(Table1[[#This Row],[Description]]&lt;&gt;"",Table1[[#This Row],[Description]],"")</f>
        <v/>
      </c>
      <c r="AL3053" s="46" t="str">
        <f>IF(Table1[[#This Row],[Posting Date]]&lt;&gt;"",Table1[[#This Row],[Reference Number]],"")</f>
        <v/>
      </c>
      <c r="AM3053" s="46" t="str">
        <f>TRIM(Table1[[#This Row],[Line '#]])</f>
        <v/>
      </c>
      <c r="AN3053" s="46" t="str">
        <f>TRIM(Table1[[#This Row],[Account]])</f>
        <v/>
      </c>
      <c r="AO3053" s="46" t="str">
        <f>IF(Table1[[#This Row],[Posting Date]]&lt;&gt;"",$D$5,"")</f>
        <v/>
      </c>
      <c r="AP3053" s="46" t="str">
        <f>TRIM(Table1[[#This Row],[Departments-Prgrams]])</f>
        <v/>
      </c>
      <c r="AQ3053" s="46" t="str">
        <f>TRIM(Table1[[#This Row],[Grant]])</f>
        <v/>
      </c>
      <c r="AR3053" s="46" t="str">
        <f>TRIM(Table1[[#This Row],[Staff ID]])</f>
        <v/>
      </c>
      <c r="AS3053" s="46" t="str">
        <f>IF(TRIM(Table1[[#This Row],[Budget Code]])=0,"",TRIM(Table1[[#This Row],[Budget Code]]))</f>
        <v/>
      </c>
      <c r="AT3053" s="46" t="str">
        <f>IF(Table1[[#This Row],[Line Description]]&lt;&gt;"",Table1[[#This Row],[Line Description]],"")</f>
        <v/>
      </c>
      <c r="AU3053" s="46" t="str">
        <f>IF(Table1[[#This Row],[Cur_Amount Debit]]&gt;0,ROUND(Table1[[#This Row],[Cur_Amount Debit]],2),"")</f>
        <v/>
      </c>
      <c r="AV3053" s="46" t="str">
        <f>IF(Table1[[#This Row],[Cur_Amount Credit]]&gt;0,ROUND(Table1[[#This Row],[Cur_Amount Credit]],2),"")</f>
        <v/>
      </c>
      <c r="AW3053" s="46" t="str">
        <f>LEFT(Table1[[#This Row],[Cur]],3)</f>
        <v/>
      </c>
      <c r="AX3053" s="59"/>
      <c r="AY3053" s="46"/>
      <c r="AZ3053" s="46" t="str">
        <f>IF(Table1[[#This Row],[Cur]]&lt;&gt;"",IF(Table1[[#This Row],[Cur]]="USD","",ExchangeRate),"")</f>
        <v/>
      </c>
      <c r="BA3053" s="46" t="str">
        <f>IF(Table1[[#This Row],[Grant]]&lt;&gt;"",VLOOKUP(Table1[[#This Row],[Grant]],Grants!B:D,3),"")</f>
        <v/>
      </c>
      <c r="BB3053" s="46" t="str">
        <f>TRIM(Table1[[#This Row],[Vendor ID]])</f>
        <v/>
      </c>
      <c r="BC3053">
        <f>IF(Table1[[#This Row],[Reference Number]]=Q3052,BC3052,BC3052+1)</f>
        <v>2</v>
      </c>
    </row>
    <row r="3054" spans="1:55" ht="11.25" hidden="1" customHeight="1">
      <c r="A3054" s="1"/>
      <c r="B3054" s="88" t="str">
        <f>IF(Table1[[#This Row],[Posting Date]]&lt;&gt;"",IF(Table1[[#This Row],[Reference Number]]=Q3053,B3053+1,1),"")</f>
        <v/>
      </c>
      <c r="C3054" s="61"/>
      <c r="D3054" s="61"/>
      <c r="E3054" s="218"/>
      <c r="F3054" s="143" t="str">
        <f>IFERROR(IF(VLOOKUP(Table1[[#This Row],[Budget Code Description]],Dimentions!$X$6:$AC$132,2,FALSE)="","",VLOOKUP(Table1[[#This Row],[Budget Code Description]],Dimentions!$X$6:$AC$132,2,FALSE)),"")</f>
        <v/>
      </c>
      <c r="G3054" s="143" t="str">
        <f>IFERROR(VLOOKUP(Table1[[#This Row],[Budget Code Description]],Dimentions!$X$6:$AC$132,3,FALSE),"")</f>
        <v/>
      </c>
      <c r="H3054" s="64" t="str">
        <f>IFERROR(VLOOKUP(Table1[[#This Row],[Account]],Dimentions!$S$6:$V$233,2,FALSE),"")</f>
        <v/>
      </c>
      <c r="I3054" s="62">
        <f>_xlfn.NUMBERVALUE(LEFT(Table1[[#This Row],[Account]],1))</f>
        <v>0</v>
      </c>
      <c r="J3054" s="62" t="str">
        <f>IFERROR(VLOOKUP(Table1[[#This Row],[Budget Code Description]],Table6[#All],7,FALSE),"")</f>
        <v/>
      </c>
      <c r="K3054" s="143" t="str">
        <f>IFERROR(VLOOKUP(Table1[[#This Row],[Budget Code Description]],Table6[#All],8,FALSE),"")</f>
        <v/>
      </c>
      <c r="L3054" s="63"/>
      <c r="M3054" s="65" t="str">
        <f>IFERROR(VLOOKUP(Table1[[#This Row],[Staff ID]],Table2[],2,FALSE),"")</f>
        <v/>
      </c>
      <c r="N3054" s="211" t="str">
        <f>IFERROR(IF(VLOOKUP(Table1[[#This Row],[Budget Code Description]],Dimentions!$X$6:$AC$97,4,FALSE)="","",VLOOKUP(Table1[[#This Row],[Budget Code Description]],Dimentions!$X$6:$AC$97,4,FALSE)),"")</f>
        <v/>
      </c>
      <c r="O3054" s="65" t="str">
        <f>IFERROR(VLOOKUP(Table1[[#This Row],[Vendor ID]],Table549[],2,FALSE),"")</f>
        <v/>
      </c>
      <c r="P3054" s="63"/>
      <c r="Q3054" s="143" t="str">
        <f>IF(Table1[[#This Row],[Posting Date]]&lt;&gt;"",$D$9,"")</f>
        <v/>
      </c>
      <c r="R3054" s="159" t="str">
        <f>IF(Table1[[#This Row],[Posting Date]]&lt;&gt;"",$D$10,"")</f>
        <v/>
      </c>
      <c r="S3054" s="66"/>
      <c r="T3054" s="63"/>
      <c r="U3054" s="67"/>
      <c r="V3054" s="67"/>
      <c r="W3054" s="67" t="str">
        <f t="shared" si="48"/>
        <v/>
      </c>
      <c r="X3054" s="161" t="str">
        <f>IF(E3054="","",(IF(Table1[[#This Row],[Cur]]="USD",Table1[[#This Row],[Cur_Amount Debit]],Table1[[#This Row],[Cur_Amount Debit]]/Table1[[#This Row],[Exchange Rate]])))</f>
        <v/>
      </c>
      <c r="Y3054" s="161" t="str">
        <f>IF(E3054="","",(IF(Table1[[#This Row],[Cur]]="USD",Table1[[#This Row],[Cur_Amount Credit]],Table1[[#This Row],[Cur_Amount Credit]]/ExchangeRate)))</f>
        <v/>
      </c>
      <c r="Z3054" s="203" t="str">
        <f>IF(E3054="","",(Table1[[#This Row],[Debit USD]]-Table1[[#This Row],[Credit USD]]))</f>
        <v/>
      </c>
      <c r="AA3054" s="122"/>
      <c r="AB3054" s="1"/>
      <c r="AC3054" s="15"/>
      <c r="AD3054" s="15" t="str">
        <f>IF(AND(OR(Table1[[#This Row],[Account]]="15030",Table1[[#This Row],[Account]]="15035",Table1[[#This Row],[Account]]="20150"),Table1[[#This Row],[Vendor ID]]=""),1,"")</f>
        <v/>
      </c>
      <c r="AE3054" s="15"/>
      <c r="AF3054" s="15"/>
      <c r="AG3054" s="15"/>
      <c r="AH3054" s="46" t="str">
        <f>IF(Table1[[#This Row],[Posting Date]]&lt;&gt;"","GJ-"&amp;CountryID,"")</f>
        <v/>
      </c>
      <c r="AI3054" s="59" t="str">
        <f>IF(Table1[[#This Row],[Posting Date]]&lt;&gt;"",Table1[[#This Row],[Posting Date]],"")</f>
        <v/>
      </c>
      <c r="AJ3054" s="46"/>
      <c r="AK3054" s="46" t="str">
        <f>IF(Table1[[#This Row],[Description]]&lt;&gt;"",Table1[[#This Row],[Description]],"")</f>
        <v/>
      </c>
      <c r="AL3054" s="46" t="str">
        <f>IF(Table1[[#This Row],[Posting Date]]&lt;&gt;"",Table1[[#This Row],[Reference Number]],"")</f>
        <v/>
      </c>
      <c r="AM3054" s="46" t="str">
        <f>TRIM(Table1[[#This Row],[Line '#]])</f>
        <v/>
      </c>
      <c r="AN3054" s="46" t="str">
        <f>TRIM(Table1[[#This Row],[Account]])</f>
        <v/>
      </c>
      <c r="AO3054" s="46" t="str">
        <f>IF(Table1[[#This Row],[Posting Date]]&lt;&gt;"",$D$5,"")</f>
        <v/>
      </c>
      <c r="AP3054" s="46" t="str">
        <f>TRIM(Table1[[#This Row],[Departments-Prgrams]])</f>
        <v/>
      </c>
      <c r="AQ3054" s="46" t="str">
        <f>TRIM(Table1[[#This Row],[Grant]])</f>
        <v/>
      </c>
      <c r="AR3054" s="46" t="str">
        <f>TRIM(Table1[[#This Row],[Staff ID]])</f>
        <v/>
      </c>
      <c r="AS3054" s="46" t="str">
        <f>IF(TRIM(Table1[[#This Row],[Budget Code]])=0,"",TRIM(Table1[[#This Row],[Budget Code]]))</f>
        <v/>
      </c>
      <c r="AT3054" s="46" t="str">
        <f>IF(Table1[[#This Row],[Line Description]]&lt;&gt;"",Table1[[#This Row],[Line Description]],"")</f>
        <v/>
      </c>
      <c r="AU3054" s="46" t="str">
        <f>IF(Table1[[#This Row],[Cur_Amount Debit]]&gt;0,ROUND(Table1[[#This Row],[Cur_Amount Debit]],2),"")</f>
        <v/>
      </c>
      <c r="AV3054" s="46" t="str">
        <f>IF(Table1[[#This Row],[Cur_Amount Credit]]&gt;0,ROUND(Table1[[#This Row],[Cur_Amount Credit]],2),"")</f>
        <v/>
      </c>
      <c r="AW3054" s="46" t="str">
        <f>LEFT(Table1[[#This Row],[Cur]],3)</f>
        <v/>
      </c>
      <c r="AX3054" s="59"/>
      <c r="AY3054" s="46"/>
      <c r="AZ3054" s="46" t="str">
        <f>IF(Table1[[#This Row],[Cur]]&lt;&gt;"",IF(Table1[[#This Row],[Cur]]="USD","",ExchangeRate),"")</f>
        <v/>
      </c>
      <c r="BA3054" s="46" t="str">
        <f>IF(Table1[[#This Row],[Grant]]&lt;&gt;"",VLOOKUP(Table1[[#This Row],[Grant]],Grants!B:D,3),"")</f>
        <v/>
      </c>
      <c r="BB3054" s="46" t="str">
        <f>TRIM(Table1[[#This Row],[Vendor ID]])</f>
        <v/>
      </c>
      <c r="BC3054">
        <f>IF(Table1[[#This Row],[Reference Number]]=Q3053,BC3053,BC3053+1)</f>
        <v>2</v>
      </c>
    </row>
    <row r="3055" spans="1:55" ht="11.25" hidden="1" customHeight="1">
      <c r="A3055" s="1"/>
      <c r="B3055" s="88" t="str">
        <f>IF(Table1[[#This Row],[Posting Date]]&lt;&gt;"",IF(Table1[[#This Row],[Reference Number]]=Q3054,B3054+1,1),"")</f>
        <v/>
      </c>
      <c r="C3055" s="61"/>
      <c r="D3055" s="61"/>
      <c r="E3055" s="218"/>
      <c r="F3055" s="143" t="str">
        <f>IFERROR(IF(VLOOKUP(Table1[[#This Row],[Budget Code Description]],Dimentions!$X$6:$AC$132,2,FALSE)="","",VLOOKUP(Table1[[#This Row],[Budget Code Description]],Dimentions!$X$6:$AC$132,2,FALSE)),"")</f>
        <v/>
      </c>
      <c r="G3055" s="143" t="str">
        <f>IFERROR(VLOOKUP(Table1[[#This Row],[Budget Code Description]],Dimentions!$X$6:$AC$132,3,FALSE),"")</f>
        <v/>
      </c>
      <c r="H3055" s="64" t="str">
        <f>IFERROR(VLOOKUP(Table1[[#This Row],[Account]],Dimentions!$S$6:$V$233,2,FALSE),"")</f>
        <v/>
      </c>
      <c r="I3055" s="62">
        <f>_xlfn.NUMBERVALUE(LEFT(Table1[[#This Row],[Account]],1))</f>
        <v>0</v>
      </c>
      <c r="J3055" s="62" t="str">
        <f>IFERROR(VLOOKUP(Table1[[#This Row],[Budget Code Description]],Table6[#All],7,FALSE),"")</f>
        <v/>
      </c>
      <c r="K3055" s="143" t="str">
        <f>IFERROR(VLOOKUP(Table1[[#This Row],[Budget Code Description]],Table6[#All],8,FALSE),"")</f>
        <v/>
      </c>
      <c r="L3055" s="63"/>
      <c r="M3055" s="65" t="str">
        <f>IFERROR(VLOOKUP(Table1[[#This Row],[Staff ID]],Table2[],2,FALSE),"")</f>
        <v/>
      </c>
      <c r="N3055" s="211" t="str">
        <f>IFERROR(IF(VLOOKUP(Table1[[#This Row],[Budget Code Description]],Dimentions!$X$6:$AC$97,4,FALSE)="","",VLOOKUP(Table1[[#This Row],[Budget Code Description]],Dimentions!$X$6:$AC$97,4,FALSE)),"")</f>
        <v/>
      </c>
      <c r="O3055" s="65" t="str">
        <f>IFERROR(VLOOKUP(Table1[[#This Row],[Vendor ID]],Table549[],2,FALSE),"")</f>
        <v/>
      </c>
      <c r="P3055" s="63"/>
      <c r="Q3055" s="143" t="str">
        <f>IF(Table1[[#This Row],[Posting Date]]&lt;&gt;"",$D$9,"")</f>
        <v/>
      </c>
      <c r="R3055" s="159" t="str">
        <f>IF(Table1[[#This Row],[Posting Date]]&lt;&gt;"",$D$10,"")</f>
        <v/>
      </c>
      <c r="S3055" s="66"/>
      <c r="T3055" s="63"/>
      <c r="U3055" s="67"/>
      <c r="V3055" s="67"/>
      <c r="W3055" s="67" t="str">
        <f t="shared" si="48"/>
        <v/>
      </c>
      <c r="X3055" s="161" t="str">
        <f>IF(E3055="","",(IF(Table1[[#This Row],[Cur]]="USD",Table1[[#This Row],[Cur_Amount Debit]],Table1[[#This Row],[Cur_Amount Debit]]/Table1[[#This Row],[Exchange Rate]])))</f>
        <v/>
      </c>
      <c r="Y3055" s="161" t="str">
        <f>IF(E3055="","",(IF(Table1[[#This Row],[Cur]]="USD",Table1[[#This Row],[Cur_Amount Credit]],Table1[[#This Row],[Cur_Amount Credit]]/ExchangeRate)))</f>
        <v/>
      </c>
      <c r="Z3055" s="203" t="str">
        <f>IF(E3055="","",(Table1[[#This Row],[Debit USD]]-Table1[[#This Row],[Credit USD]]))</f>
        <v/>
      </c>
      <c r="AA3055" s="122"/>
      <c r="AB3055" s="1"/>
      <c r="AC3055" s="15"/>
      <c r="AD3055" s="15" t="str">
        <f>IF(AND(OR(Table1[[#This Row],[Account]]="15030",Table1[[#This Row],[Account]]="15035",Table1[[#This Row],[Account]]="20150"),Table1[[#This Row],[Vendor ID]]=""),1,"")</f>
        <v/>
      </c>
      <c r="AE3055" s="15"/>
      <c r="AF3055" s="15"/>
      <c r="AG3055" s="15"/>
      <c r="AH3055" s="46" t="str">
        <f>IF(Table1[[#This Row],[Posting Date]]&lt;&gt;"","GJ-"&amp;CountryID,"")</f>
        <v/>
      </c>
      <c r="AI3055" s="59" t="str">
        <f>IF(Table1[[#This Row],[Posting Date]]&lt;&gt;"",Table1[[#This Row],[Posting Date]],"")</f>
        <v/>
      </c>
      <c r="AJ3055" s="46"/>
      <c r="AK3055" s="46" t="str">
        <f>IF(Table1[[#This Row],[Description]]&lt;&gt;"",Table1[[#This Row],[Description]],"")</f>
        <v/>
      </c>
      <c r="AL3055" s="46" t="str">
        <f>IF(Table1[[#This Row],[Posting Date]]&lt;&gt;"",Table1[[#This Row],[Reference Number]],"")</f>
        <v/>
      </c>
      <c r="AM3055" s="46" t="str">
        <f>TRIM(Table1[[#This Row],[Line '#]])</f>
        <v/>
      </c>
      <c r="AN3055" s="46" t="str">
        <f>TRIM(Table1[[#This Row],[Account]])</f>
        <v/>
      </c>
      <c r="AO3055" s="46" t="str">
        <f>IF(Table1[[#This Row],[Posting Date]]&lt;&gt;"",$D$5,"")</f>
        <v/>
      </c>
      <c r="AP3055" s="46" t="str">
        <f>TRIM(Table1[[#This Row],[Departments-Prgrams]])</f>
        <v/>
      </c>
      <c r="AQ3055" s="46" t="str">
        <f>TRIM(Table1[[#This Row],[Grant]])</f>
        <v/>
      </c>
      <c r="AR3055" s="46" t="str">
        <f>TRIM(Table1[[#This Row],[Staff ID]])</f>
        <v/>
      </c>
      <c r="AS3055" s="46" t="str">
        <f>IF(TRIM(Table1[[#This Row],[Budget Code]])=0,"",TRIM(Table1[[#This Row],[Budget Code]]))</f>
        <v/>
      </c>
      <c r="AT3055" s="46" t="str">
        <f>IF(Table1[[#This Row],[Line Description]]&lt;&gt;"",Table1[[#This Row],[Line Description]],"")</f>
        <v/>
      </c>
      <c r="AU3055" s="46" t="str">
        <f>IF(Table1[[#This Row],[Cur_Amount Debit]]&gt;0,ROUND(Table1[[#This Row],[Cur_Amount Debit]],2),"")</f>
        <v/>
      </c>
      <c r="AV3055" s="46" t="str">
        <f>IF(Table1[[#This Row],[Cur_Amount Credit]]&gt;0,ROUND(Table1[[#This Row],[Cur_Amount Credit]],2),"")</f>
        <v/>
      </c>
      <c r="AW3055" s="46" t="str">
        <f>LEFT(Table1[[#This Row],[Cur]],3)</f>
        <v/>
      </c>
      <c r="AX3055" s="59"/>
      <c r="AY3055" s="46"/>
      <c r="AZ3055" s="46" t="str">
        <f>IF(Table1[[#This Row],[Cur]]&lt;&gt;"",IF(Table1[[#This Row],[Cur]]="USD","",ExchangeRate),"")</f>
        <v/>
      </c>
      <c r="BA3055" s="46" t="str">
        <f>IF(Table1[[#This Row],[Grant]]&lt;&gt;"",VLOOKUP(Table1[[#This Row],[Grant]],Grants!B:D,3),"")</f>
        <v/>
      </c>
      <c r="BB3055" s="46" t="str">
        <f>TRIM(Table1[[#This Row],[Vendor ID]])</f>
        <v/>
      </c>
      <c r="BC3055">
        <f>IF(Table1[[#This Row],[Reference Number]]=Q3054,BC3054,BC3054+1)</f>
        <v>2</v>
      </c>
    </row>
    <row r="3056" spans="1:55" ht="11.25" hidden="1" customHeight="1">
      <c r="A3056" s="1"/>
      <c r="B3056" s="88" t="str">
        <f>IF(Table1[[#This Row],[Posting Date]]&lt;&gt;"",IF(Table1[[#This Row],[Reference Number]]=Q3055,B3055+1,1),"")</f>
        <v/>
      </c>
      <c r="C3056" s="61"/>
      <c r="D3056" s="61"/>
      <c r="E3056" s="218"/>
      <c r="F3056" s="143" t="str">
        <f>IFERROR(IF(VLOOKUP(Table1[[#This Row],[Budget Code Description]],Dimentions!$X$6:$AC$132,2,FALSE)="","",VLOOKUP(Table1[[#This Row],[Budget Code Description]],Dimentions!$X$6:$AC$132,2,FALSE)),"")</f>
        <v/>
      </c>
      <c r="G3056" s="143" t="str">
        <f>IFERROR(VLOOKUP(Table1[[#This Row],[Budget Code Description]],Dimentions!$X$6:$AC$132,3,FALSE),"")</f>
        <v/>
      </c>
      <c r="H3056" s="64" t="str">
        <f>IFERROR(VLOOKUP(Table1[[#This Row],[Account]],Dimentions!$S$6:$V$233,2,FALSE),"")</f>
        <v/>
      </c>
      <c r="I3056" s="62">
        <f>_xlfn.NUMBERVALUE(LEFT(Table1[[#This Row],[Account]],1))</f>
        <v>0</v>
      </c>
      <c r="J3056" s="62" t="str">
        <f>IFERROR(VLOOKUP(Table1[[#This Row],[Budget Code Description]],Table6[#All],7,FALSE),"")</f>
        <v/>
      </c>
      <c r="K3056" s="143" t="str">
        <f>IFERROR(VLOOKUP(Table1[[#This Row],[Budget Code Description]],Table6[#All],8,FALSE),"")</f>
        <v/>
      </c>
      <c r="L3056" s="63"/>
      <c r="M3056" s="65" t="str">
        <f>IFERROR(VLOOKUP(Table1[[#This Row],[Staff ID]],Table2[],2,FALSE),"")</f>
        <v/>
      </c>
      <c r="N3056" s="211" t="str">
        <f>IFERROR(IF(VLOOKUP(Table1[[#This Row],[Budget Code Description]],Dimentions!$X$6:$AC$97,4,FALSE)="","",VLOOKUP(Table1[[#This Row],[Budget Code Description]],Dimentions!$X$6:$AC$97,4,FALSE)),"")</f>
        <v/>
      </c>
      <c r="O3056" s="65" t="str">
        <f>IFERROR(VLOOKUP(Table1[[#This Row],[Vendor ID]],Table549[],2,FALSE),"")</f>
        <v/>
      </c>
      <c r="P3056" s="63"/>
      <c r="Q3056" s="143" t="str">
        <f>IF(Table1[[#This Row],[Posting Date]]&lt;&gt;"",$D$9,"")</f>
        <v/>
      </c>
      <c r="R3056" s="159" t="str">
        <f>IF(Table1[[#This Row],[Posting Date]]&lt;&gt;"",$D$10,"")</f>
        <v/>
      </c>
      <c r="S3056" s="66"/>
      <c r="T3056" s="63"/>
      <c r="U3056" s="67"/>
      <c r="V3056" s="67"/>
      <c r="W3056" s="67" t="str">
        <f t="shared" si="48"/>
        <v/>
      </c>
      <c r="X3056" s="161" t="str">
        <f>IF(E3056="","",(IF(Table1[[#This Row],[Cur]]="USD",Table1[[#This Row],[Cur_Amount Debit]],Table1[[#This Row],[Cur_Amount Debit]]/Table1[[#This Row],[Exchange Rate]])))</f>
        <v/>
      </c>
      <c r="Y3056" s="161" t="str">
        <f>IF(E3056="","",(IF(Table1[[#This Row],[Cur]]="USD",Table1[[#This Row],[Cur_Amount Credit]],Table1[[#This Row],[Cur_Amount Credit]]/ExchangeRate)))</f>
        <v/>
      </c>
      <c r="Z3056" s="203" t="str">
        <f>IF(E3056="","",(Table1[[#This Row],[Debit USD]]-Table1[[#This Row],[Credit USD]]))</f>
        <v/>
      </c>
      <c r="AA3056" s="122"/>
      <c r="AB3056" s="1"/>
      <c r="AC3056" s="15"/>
      <c r="AD3056" s="15" t="str">
        <f>IF(AND(OR(Table1[[#This Row],[Account]]="15030",Table1[[#This Row],[Account]]="15035",Table1[[#This Row],[Account]]="20150"),Table1[[#This Row],[Vendor ID]]=""),1,"")</f>
        <v/>
      </c>
      <c r="AE3056" s="15"/>
      <c r="AF3056" s="15"/>
      <c r="AG3056" s="15"/>
      <c r="AH3056" s="46" t="str">
        <f>IF(Table1[[#This Row],[Posting Date]]&lt;&gt;"","GJ-"&amp;CountryID,"")</f>
        <v/>
      </c>
      <c r="AI3056" s="59" t="str">
        <f>IF(Table1[[#This Row],[Posting Date]]&lt;&gt;"",Table1[[#This Row],[Posting Date]],"")</f>
        <v/>
      </c>
      <c r="AJ3056" s="46"/>
      <c r="AK3056" s="46" t="str">
        <f>IF(Table1[[#This Row],[Description]]&lt;&gt;"",Table1[[#This Row],[Description]],"")</f>
        <v/>
      </c>
      <c r="AL3056" s="46" t="str">
        <f>IF(Table1[[#This Row],[Posting Date]]&lt;&gt;"",Table1[[#This Row],[Reference Number]],"")</f>
        <v/>
      </c>
      <c r="AM3056" s="46" t="str">
        <f>TRIM(Table1[[#This Row],[Line '#]])</f>
        <v/>
      </c>
      <c r="AN3056" s="46" t="str">
        <f>TRIM(Table1[[#This Row],[Account]])</f>
        <v/>
      </c>
      <c r="AO3056" s="46" t="str">
        <f>IF(Table1[[#This Row],[Posting Date]]&lt;&gt;"",$D$5,"")</f>
        <v/>
      </c>
      <c r="AP3056" s="46" t="str">
        <f>TRIM(Table1[[#This Row],[Departments-Prgrams]])</f>
        <v/>
      </c>
      <c r="AQ3056" s="46" t="str">
        <f>TRIM(Table1[[#This Row],[Grant]])</f>
        <v/>
      </c>
      <c r="AR3056" s="46" t="str">
        <f>TRIM(Table1[[#This Row],[Staff ID]])</f>
        <v/>
      </c>
      <c r="AS3056" s="46" t="str">
        <f>IF(TRIM(Table1[[#This Row],[Budget Code]])=0,"",TRIM(Table1[[#This Row],[Budget Code]]))</f>
        <v/>
      </c>
      <c r="AT3056" s="46" t="str">
        <f>IF(Table1[[#This Row],[Line Description]]&lt;&gt;"",Table1[[#This Row],[Line Description]],"")</f>
        <v/>
      </c>
      <c r="AU3056" s="46" t="str">
        <f>IF(Table1[[#This Row],[Cur_Amount Debit]]&gt;0,ROUND(Table1[[#This Row],[Cur_Amount Debit]],2),"")</f>
        <v/>
      </c>
      <c r="AV3056" s="46" t="str">
        <f>IF(Table1[[#This Row],[Cur_Amount Credit]]&gt;0,ROUND(Table1[[#This Row],[Cur_Amount Credit]],2),"")</f>
        <v/>
      </c>
      <c r="AW3056" s="46" t="str">
        <f>LEFT(Table1[[#This Row],[Cur]],3)</f>
        <v/>
      </c>
      <c r="AX3056" s="59"/>
      <c r="AY3056" s="46"/>
      <c r="AZ3056" s="46" t="str">
        <f>IF(Table1[[#This Row],[Cur]]&lt;&gt;"",IF(Table1[[#This Row],[Cur]]="USD","",ExchangeRate),"")</f>
        <v/>
      </c>
      <c r="BA3056" s="46" t="str">
        <f>IF(Table1[[#This Row],[Grant]]&lt;&gt;"",VLOOKUP(Table1[[#This Row],[Grant]],Grants!B:D,3),"")</f>
        <v/>
      </c>
      <c r="BB3056" s="46" t="str">
        <f>TRIM(Table1[[#This Row],[Vendor ID]])</f>
        <v/>
      </c>
      <c r="BC3056">
        <f>IF(Table1[[#This Row],[Reference Number]]=Q3055,BC3055,BC3055+1)</f>
        <v>2</v>
      </c>
    </row>
    <row r="3057" spans="1:55" ht="11.25" hidden="1" customHeight="1">
      <c r="A3057" s="1"/>
      <c r="B3057" s="88" t="str">
        <f>IF(Table1[[#This Row],[Posting Date]]&lt;&gt;"",IF(Table1[[#This Row],[Reference Number]]=Q3056,B3056+1,1),"")</f>
        <v/>
      </c>
      <c r="C3057" s="61"/>
      <c r="D3057" s="61"/>
      <c r="E3057" s="218"/>
      <c r="F3057" s="143" t="str">
        <f>IFERROR(IF(VLOOKUP(Table1[[#This Row],[Budget Code Description]],Dimentions!$X$6:$AC$132,2,FALSE)="","",VLOOKUP(Table1[[#This Row],[Budget Code Description]],Dimentions!$X$6:$AC$132,2,FALSE)),"")</f>
        <v/>
      </c>
      <c r="G3057" s="143" t="str">
        <f>IFERROR(VLOOKUP(Table1[[#This Row],[Budget Code Description]],Dimentions!$X$6:$AC$132,3,FALSE),"")</f>
        <v/>
      </c>
      <c r="H3057" s="64" t="str">
        <f>IFERROR(VLOOKUP(Table1[[#This Row],[Account]],Dimentions!$S$6:$V$233,2,FALSE),"")</f>
        <v/>
      </c>
      <c r="I3057" s="62">
        <f>_xlfn.NUMBERVALUE(LEFT(Table1[[#This Row],[Account]],1))</f>
        <v>0</v>
      </c>
      <c r="J3057" s="62" t="str">
        <f>IFERROR(VLOOKUP(Table1[[#This Row],[Budget Code Description]],Table6[#All],7,FALSE),"")</f>
        <v/>
      </c>
      <c r="K3057" s="143" t="str">
        <f>IFERROR(VLOOKUP(Table1[[#This Row],[Budget Code Description]],Table6[#All],8,FALSE),"")</f>
        <v/>
      </c>
      <c r="L3057" s="63"/>
      <c r="M3057" s="65" t="str">
        <f>IFERROR(VLOOKUP(Table1[[#This Row],[Staff ID]],Table2[],2,FALSE),"")</f>
        <v/>
      </c>
      <c r="N3057" s="211" t="str">
        <f>IFERROR(IF(VLOOKUP(Table1[[#This Row],[Budget Code Description]],Dimentions!$X$6:$AC$97,4,FALSE)="","",VLOOKUP(Table1[[#This Row],[Budget Code Description]],Dimentions!$X$6:$AC$97,4,FALSE)),"")</f>
        <v/>
      </c>
      <c r="O3057" s="65" t="str">
        <f>IFERROR(VLOOKUP(Table1[[#This Row],[Vendor ID]],Table549[],2,FALSE),"")</f>
        <v/>
      </c>
      <c r="P3057" s="63"/>
      <c r="Q3057" s="143" t="str">
        <f>IF(Table1[[#This Row],[Posting Date]]&lt;&gt;"",$D$9,"")</f>
        <v/>
      </c>
      <c r="R3057" s="159" t="str">
        <f>IF(Table1[[#This Row],[Posting Date]]&lt;&gt;"",$D$10,"")</f>
        <v/>
      </c>
      <c r="S3057" s="66"/>
      <c r="T3057" s="63"/>
      <c r="U3057" s="67"/>
      <c r="V3057" s="67"/>
      <c r="W3057" s="67" t="str">
        <f t="shared" si="48"/>
        <v/>
      </c>
      <c r="X3057" s="161" t="str">
        <f>IF(E3057="","",(IF(Table1[[#This Row],[Cur]]="USD",Table1[[#This Row],[Cur_Amount Debit]],Table1[[#This Row],[Cur_Amount Debit]]/Table1[[#This Row],[Exchange Rate]])))</f>
        <v/>
      </c>
      <c r="Y3057" s="161" t="str">
        <f>IF(E3057="","",(IF(Table1[[#This Row],[Cur]]="USD",Table1[[#This Row],[Cur_Amount Credit]],Table1[[#This Row],[Cur_Amount Credit]]/ExchangeRate)))</f>
        <v/>
      </c>
      <c r="Z3057" s="203" t="str">
        <f>IF(E3057="","",(Table1[[#This Row],[Debit USD]]-Table1[[#This Row],[Credit USD]]))</f>
        <v/>
      </c>
      <c r="AA3057" s="122"/>
      <c r="AB3057" s="1"/>
      <c r="AC3057" s="15"/>
      <c r="AD3057" s="15" t="str">
        <f>IF(AND(OR(Table1[[#This Row],[Account]]="15030",Table1[[#This Row],[Account]]="15035",Table1[[#This Row],[Account]]="20150"),Table1[[#This Row],[Vendor ID]]=""),1,"")</f>
        <v/>
      </c>
      <c r="AE3057" s="15"/>
      <c r="AF3057" s="15"/>
      <c r="AG3057" s="15"/>
      <c r="AH3057" s="46" t="str">
        <f>IF(Table1[[#This Row],[Posting Date]]&lt;&gt;"","GJ-"&amp;CountryID,"")</f>
        <v/>
      </c>
      <c r="AI3057" s="59" t="str">
        <f>IF(Table1[[#This Row],[Posting Date]]&lt;&gt;"",Table1[[#This Row],[Posting Date]],"")</f>
        <v/>
      </c>
      <c r="AJ3057" s="46"/>
      <c r="AK3057" s="46" t="str">
        <f>IF(Table1[[#This Row],[Description]]&lt;&gt;"",Table1[[#This Row],[Description]],"")</f>
        <v/>
      </c>
      <c r="AL3057" s="46" t="str">
        <f>IF(Table1[[#This Row],[Posting Date]]&lt;&gt;"",Table1[[#This Row],[Reference Number]],"")</f>
        <v/>
      </c>
      <c r="AM3057" s="46" t="str">
        <f>TRIM(Table1[[#This Row],[Line '#]])</f>
        <v/>
      </c>
      <c r="AN3057" s="46" t="str">
        <f>TRIM(Table1[[#This Row],[Account]])</f>
        <v/>
      </c>
      <c r="AO3057" s="46" t="str">
        <f>IF(Table1[[#This Row],[Posting Date]]&lt;&gt;"",$D$5,"")</f>
        <v/>
      </c>
      <c r="AP3057" s="46" t="str">
        <f>TRIM(Table1[[#This Row],[Departments-Prgrams]])</f>
        <v/>
      </c>
      <c r="AQ3057" s="46" t="str">
        <f>TRIM(Table1[[#This Row],[Grant]])</f>
        <v/>
      </c>
      <c r="AR3057" s="46" t="str">
        <f>TRIM(Table1[[#This Row],[Staff ID]])</f>
        <v/>
      </c>
      <c r="AS3057" s="46" t="str">
        <f>IF(TRIM(Table1[[#This Row],[Budget Code]])=0,"",TRIM(Table1[[#This Row],[Budget Code]]))</f>
        <v/>
      </c>
      <c r="AT3057" s="46" t="str">
        <f>IF(Table1[[#This Row],[Line Description]]&lt;&gt;"",Table1[[#This Row],[Line Description]],"")</f>
        <v/>
      </c>
      <c r="AU3057" s="46" t="str">
        <f>IF(Table1[[#This Row],[Cur_Amount Debit]]&gt;0,ROUND(Table1[[#This Row],[Cur_Amount Debit]],2),"")</f>
        <v/>
      </c>
      <c r="AV3057" s="46" t="str">
        <f>IF(Table1[[#This Row],[Cur_Amount Credit]]&gt;0,ROUND(Table1[[#This Row],[Cur_Amount Credit]],2),"")</f>
        <v/>
      </c>
      <c r="AW3057" s="46" t="str">
        <f>LEFT(Table1[[#This Row],[Cur]],3)</f>
        <v/>
      </c>
      <c r="AX3057" s="59"/>
      <c r="AY3057" s="46"/>
      <c r="AZ3057" s="46" t="str">
        <f>IF(Table1[[#This Row],[Cur]]&lt;&gt;"",IF(Table1[[#This Row],[Cur]]="USD","",ExchangeRate),"")</f>
        <v/>
      </c>
      <c r="BA3057" s="46" t="str">
        <f>IF(Table1[[#This Row],[Grant]]&lt;&gt;"",VLOOKUP(Table1[[#This Row],[Grant]],Grants!B:D,3),"")</f>
        <v/>
      </c>
      <c r="BB3057" s="46" t="str">
        <f>TRIM(Table1[[#This Row],[Vendor ID]])</f>
        <v/>
      </c>
      <c r="BC3057">
        <f>IF(Table1[[#This Row],[Reference Number]]=Q3056,BC3056,BC3056+1)</f>
        <v>2</v>
      </c>
    </row>
    <row r="3058" spans="1:55" ht="11.25" hidden="1" customHeight="1">
      <c r="A3058" s="1"/>
      <c r="B3058" s="88" t="str">
        <f>IF(Table1[[#This Row],[Posting Date]]&lt;&gt;"",IF(Table1[[#This Row],[Reference Number]]=Q3057,B3057+1,1),"")</f>
        <v/>
      </c>
      <c r="C3058" s="61"/>
      <c r="D3058" s="61"/>
      <c r="E3058" s="218"/>
      <c r="F3058" s="143" t="str">
        <f>IFERROR(IF(VLOOKUP(Table1[[#This Row],[Budget Code Description]],Dimentions!$X$6:$AC$132,2,FALSE)="","",VLOOKUP(Table1[[#This Row],[Budget Code Description]],Dimentions!$X$6:$AC$132,2,FALSE)),"")</f>
        <v/>
      </c>
      <c r="G3058" s="143" t="str">
        <f>IFERROR(VLOOKUP(Table1[[#This Row],[Budget Code Description]],Dimentions!$X$6:$AC$132,3,FALSE),"")</f>
        <v/>
      </c>
      <c r="H3058" s="64" t="str">
        <f>IFERROR(VLOOKUP(Table1[[#This Row],[Account]],Dimentions!$S$6:$V$233,2,FALSE),"")</f>
        <v/>
      </c>
      <c r="I3058" s="62">
        <f>_xlfn.NUMBERVALUE(LEFT(Table1[[#This Row],[Account]],1))</f>
        <v>0</v>
      </c>
      <c r="J3058" s="62" t="str">
        <f>IFERROR(VLOOKUP(Table1[[#This Row],[Budget Code Description]],Table6[#All],7,FALSE),"")</f>
        <v/>
      </c>
      <c r="K3058" s="143" t="str">
        <f>IFERROR(VLOOKUP(Table1[[#This Row],[Budget Code Description]],Table6[#All],8,FALSE),"")</f>
        <v/>
      </c>
      <c r="L3058" s="63"/>
      <c r="M3058" s="65" t="str">
        <f>IFERROR(VLOOKUP(Table1[[#This Row],[Staff ID]],Table2[],2,FALSE),"")</f>
        <v/>
      </c>
      <c r="N3058" s="211" t="str">
        <f>IFERROR(IF(VLOOKUP(Table1[[#This Row],[Budget Code Description]],Dimentions!$X$6:$AC$97,4,FALSE)="","",VLOOKUP(Table1[[#This Row],[Budget Code Description]],Dimentions!$X$6:$AC$97,4,FALSE)),"")</f>
        <v/>
      </c>
      <c r="O3058" s="65" t="str">
        <f>IFERROR(VLOOKUP(Table1[[#This Row],[Vendor ID]],Table549[],2,FALSE),"")</f>
        <v/>
      </c>
      <c r="P3058" s="63"/>
      <c r="Q3058" s="143" t="str">
        <f>IF(Table1[[#This Row],[Posting Date]]&lt;&gt;"",$D$9,"")</f>
        <v/>
      </c>
      <c r="R3058" s="159" t="str">
        <f>IF(Table1[[#This Row],[Posting Date]]&lt;&gt;"",$D$10,"")</f>
        <v/>
      </c>
      <c r="S3058" s="66"/>
      <c r="T3058" s="63"/>
      <c r="U3058" s="67"/>
      <c r="V3058" s="67"/>
      <c r="W3058" s="67" t="str">
        <f t="shared" si="48"/>
        <v/>
      </c>
      <c r="X3058" s="161" t="str">
        <f>IF(E3058="","",(IF(Table1[[#This Row],[Cur]]="USD",Table1[[#This Row],[Cur_Amount Debit]],Table1[[#This Row],[Cur_Amount Debit]]/Table1[[#This Row],[Exchange Rate]])))</f>
        <v/>
      </c>
      <c r="Y3058" s="161" t="str">
        <f>IF(E3058="","",(IF(Table1[[#This Row],[Cur]]="USD",Table1[[#This Row],[Cur_Amount Credit]],Table1[[#This Row],[Cur_Amount Credit]]/ExchangeRate)))</f>
        <v/>
      </c>
      <c r="Z3058" s="203" t="str">
        <f>IF(E3058="","",(Table1[[#This Row],[Debit USD]]-Table1[[#This Row],[Credit USD]]))</f>
        <v/>
      </c>
      <c r="AA3058" s="122"/>
      <c r="AB3058" s="1"/>
      <c r="AC3058" s="15"/>
      <c r="AD3058" s="15" t="str">
        <f>IF(AND(OR(Table1[[#This Row],[Account]]="15030",Table1[[#This Row],[Account]]="15035",Table1[[#This Row],[Account]]="20150"),Table1[[#This Row],[Vendor ID]]=""),1,"")</f>
        <v/>
      </c>
      <c r="AE3058" s="15"/>
      <c r="AF3058" s="15"/>
      <c r="AG3058" s="15"/>
      <c r="AH3058" s="46" t="str">
        <f>IF(Table1[[#This Row],[Posting Date]]&lt;&gt;"","GJ-"&amp;CountryID,"")</f>
        <v/>
      </c>
      <c r="AI3058" s="59" t="str">
        <f>IF(Table1[[#This Row],[Posting Date]]&lt;&gt;"",Table1[[#This Row],[Posting Date]],"")</f>
        <v/>
      </c>
      <c r="AJ3058" s="46"/>
      <c r="AK3058" s="46" t="str">
        <f>IF(Table1[[#This Row],[Description]]&lt;&gt;"",Table1[[#This Row],[Description]],"")</f>
        <v/>
      </c>
      <c r="AL3058" s="46" t="str">
        <f>IF(Table1[[#This Row],[Posting Date]]&lt;&gt;"",Table1[[#This Row],[Reference Number]],"")</f>
        <v/>
      </c>
      <c r="AM3058" s="46" t="str">
        <f>TRIM(Table1[[#This Row],[Line '#]])</f>
        <v/>
      </c>
      <c r="AN3058" s="46" t="str">
        <f>TRIM(Table1[[#This Row],[Account]])</f>
        <v/>
      </c>
      <c r="AO3058" s="46" t="str">
        <f>IF(Table1[[#This Row],[Posting Date]]&lt;&gt;"",$D$5,"")</f>
        <v/>
      </c>
      <c r="AP3058" s="46" t="str">
        <f>TRIM(Table1[[#This Row],[Departments-Prgrams]])</f>
        <v/>
      </c>
      <c r="AQ3058" s="46" t="str">
        <f>TRIM(Table1[[#This Row],[Grant]])</f>
        <v/>
      </c>
      <c r="AR3058" s="46" t="str">
        <f>TRIM(Table1[[#This Row],[Staff ID]])</f>
        <v/>
      </c>
      <c r="AS3058" s="46" t="str">
        <f>IF(TRIM(Table1[[#This Row],[Budget Code]])=0,"",TRIM(Table1[[#This Row],[Budget Code]]))</f>
        <v/>
      </c>
      <c r="AT3058" s="46" t="str">
        <f>IF(Table1[[#This Row],[Line Description]]&lt;&gt;"",Table1[[#This Row],[Line Description]],"")</f>
        <v/>
      </c>
      <c r="AU3058" s="46" t="str">
        <f>IF(Table1[[#This Row],[Cur_Amount Debit]]&gt;0,ROUND(Table1[[#This Row],[Cur_Amount Debit]],2),"")</f>
        <v/>
      </c>
      <c r="AV3058" s="46" t="str">
        <f>IF(Table1[[#This Row],[Cur_Amount Credit]]&gt;0,ROUND(Table1[[#This Row],[Cur_Amount Credit]],2),"")</f>
        <v/>
      </c>
      <c r="AW3058" s="46" t="str">
        <f>LEFT(Table1[[#This Row],[Cur]],3)</f>
        <v/>
      </c>
      <c r="AX3058" s="59"/>
      <c r="AY3058" s="46"/>
      <c r="AZ3058" s="46" t="str">
        <f>IF(Table1[[#This Row],[Cur]]&lt;&gt;"",IF(Table1[[#This Row],[Cur]]="USD","",ExchangeRate),"")</f>
        <v/>
      </c>
      <c r="BA3058" s="46" t="str">
        <f>IF(Table1[[#This Row],[Grant]]&lt;&gt;"",VLOOKUP(Table1[[#This Row],[Grant]],Grants!B:D,3),"")</f>
        <v/>
      </c>
      <c r="BB3058" s="46" t="str">
        <f>TRIM(Table1[[#This Row],[Vendor ID]])</f>
        <v/>
      </c>
      <c r="BC3058">
        <f>IF(Table1[[#This Row],[Reference Number]]=Q3057,BC3057,BC3057+1)</f>
        <v>2</v>
      </c>
    </row>
    <row r="3059" spans="1:55" ht="11.25" hidden="1" customHeight="1">
      <c r="A3059" s="1"/>
      <c r="B3059" s="88" t="str">
        <f>IF(Table1[[#This Row],[Posting Date]]&lt;&gt;"",IF(Table1[[#This Row],[Reference Number]]=Q3058,B3058+1,1),"")</f>
        <v/>
      </c>
      <c r="C3059" s="61"/>
      <c r="D3059" s="61"/>
      <c r="E3059" s="218"/>
      <c r="F3059" s="143" t="str">
        <f>IFERROR(IF(VLOOKUP(Table1[[#This Row],[Budget Code Description]],Dimentions!$X$6:$AC$132,2,FALSE)="","",VLOOKUP(Table1[[#This Row],[Budget Code Description]],Dimentions!$X$6:$AC$132,2,FALSE)),"")</f>
        <v/>
      </c>
      <c r="G3059" s="143" t="str">
        <f>IFERROR(VLOOKUP(Table1[[#This Row],[Budget Code Description]],Dimentions!$X$6:$AC$132,3,FALSE),"")</f>
        <v/>
      </c>
      <c r="H3059" s="64" t="str">
        <f>IFERROR(VLOOKUP(Table1[[#This Row],[Account]],Dimentions!$S$6:$V$233,2,FALSE),"")</f>
        <v/>
      </c>
      <c r="I3059" s="62">
        <f>_xlfn.NUMBERVALUE(LEFT(Table1[[#This Row],[Account]],1))</f>
        <v>0</v>
      </c>
      <c r="J3059" s="62" t="str">
        <f>IFERROR(VLOOKUP(Table1[[#This Row],[Budget Code Description]],Table6[#All],7,FALSE),"")</f>
        <v/>
      </c>
      <c r="K3059" s="143" t="str">
        <f>IFERROR(VLOOKUP(Table1[[#This Row],[Budget Code Description]],Table6[#All],8,FALSE),"")</f>
        <v/>
      </c>
      <c r="L3059" s="63"/>
      <c r="M3059" s="65" t="str">
        <f>IFERROR(VLOOKUP(Table1[[#This Row],[Staff ID]],Table2[],2,FALSE),"")</f>
        <v/>
      </c>
      <c r="N3059" s="211" t="str">
        <f>IFERROR(IF(VLOOKUP(Table1[[#This Row],[Budget Code Description]],Dimentions!$X$6:$AC$97,4,FALSE)="","",VLOOKUP(Table1[[#This Row],[Budget Code Description]],Dimentions!$X$6:$AC$97,4,FALSE)),"")</f>
        <v/>
      </c>
      <c r="O3059" s="65" t="str">
        <f>IFERROR(VLOOKUP(Table1[[#This Row],[Vendor ID]],Table549[],2,FALSE),"")</f>
        <v/>
      </c>
      <c r="P3059" s="63"/>
      <c r="Q3059" s="143" t="str">
        <f>IF(Table1[[#This Row],[Posting Date]]&lt;&gt;"",$D$9,"")</f>
        <v/>
      </c>
      <c r="R3059" s="159" t="str">
        <f>IF(Table1[[#This Row],[Posting Date]]&lt;&gt;"",$D$10,"")</f>
        <v/>
      </c>
      <c r="S3059" s="66"/>
      <c r="T3059" s="63"/>
      <c r="U3059" s="67"/>
      <c r="V3059" s="67"/>
      <c r="W3059" s="67" t="str">
        <f t="shared" si="48"/>
        <v/>
      </c>
      <c r="X3059" s="161" t="str">
        <f>IF(E3059="","",(IF(Table1[[#This Row],[Cur]]="USD",Table1[[#This Row],[Cur_Amount Debit]],Table1[[#This Row],[Cur_Amount Debit]]/Table1[[#This Row],[Exchange Rate]])))</f>
        <v/>
      </c>
      <c r="Y3059" s="161" t="str">
        <f>IF(E3059="","",(IF(Table1[[#This Row],[Cur]]="USD",Table1[[#This Row],[Cur_Amount Credit]],Table1[[#This Row],[Cur_Amount Credit]]/ExchangeRate)))</f>
        <v/>
      </c>
      <c r="Z3059" s="203" t="str">
        <f>IF(E3059="","",(Table1[[#This Row],[Debit USD]]-Table1[[#This Row],[Credit USD]]))</f>
        <v/>
      </c>
      <c r="AA3059" s="122"/>
      <c r="AB3059" s="1"/>
      <c r="AC3059" s="15"/>
      <c r="AD3059" s="15" t="str">
        <f>IF(AND(OR(Table1[[#This Row],[Account]]="15030",Table1[[#This Row],[Account]]="15035",Table1[[#This Row],[Account]]="20150"),Table1[[#This Row],[Vendor ID]]=""),1,"")</f>
        <v/>
      </c>
      <c r="AE3059" s="15"/>
      <c r="AF3059" s="15"/>
      <c r="AG3059" s="15"/>
      <c r="AH3059" s="46" t="str">
        <f>IF(Table1[[#This Row],[Posting Date]]&lt;&gt;"","GJ-"&amp;CountryID,"")</f>
        <v/>
      </c>
      <c r="AI3059" s="59" t="str">
        <f>IF(Table1[[#This Row],[Posting Date]]&lt;&gt;"",Table1[[#This Row],[Posting Date]],"")</f>
        <v/>
      </c>
      <c r="AJ3059" s="46"/>
      <c r="AK3059" s="46" t="str">
        <f>IF(Table1[[#This Row],[Description]]&lt;&gt;"",Table1[[#This Row],[Description]],"")</f>
        <v/>
      </c>
      <c r="AL3059" s="46" t="str">
        <f>IF(Table1[[#This Row],[Posting Date]]&lt;&gt;"",Table1[[#This Row],[Reference Number]],"")</f>
        <v/>
      </c>
      <c r="AM3059" s="46" t="str">
        <f>TRIM(Table1[[#This Row],[Line '#]])</f>
        <v/>
      </c>
      <c r="AN3059" s="46" t="str">
        <f>TRIM(Table1[[#This Row],[Account]])</f>
        <v/>
      </c>
      <c r="AO3059" s="46" t="str">
        <f>IF(Table1[[#This Row],[Posting Date]]&lt;&gt;"",$D$5,"")</f>
        <v/>
      </c>
      <c r="AP3059" s="46" t="str">
        <f>TRIM(Table1[[#This Row],[Departments-Prgrams]])</f>
        <v/>
      </c>
      <c r="AQ3059" s="46" t="str">
        <f>TRIM(Table1[[#This Row],[Grant]])</f>
        <v/>
      </c>
      <c r="AR3059" s="46" t="str">
        <f>TRIM(Table1[[#This Row],[Staff ID]])</f>
        <v/>
      </c>
      <c r="AS3059" s="46" t="str">
        <f>IF(TRIM(Table1[[#This Row],[Budget Code]])=0,"",TRIM(Table1[[#This Row],[Budget Code]]))</f>
        <v/>
      </c>
      <c r="AT3059" s="46" t="str">
        <f>IF(Table1[[#This Row],[Line Description]]&lt;&gt;"",Table1[[#This Row],[Line Description]],"")</f>
        <v/>
      </c>
      <c r="AU3059" s="46" t="str">
        <f>IF(Table1[[#This Row],[Cur_Amount Debit]]&gt;0,ROUND(Table1[[#This Row],[Cur_Amount Debit]],2),"")</f>
        <v/>
      </c>
      <c r="AV3059" s="46" t="str">
        <f>IF(Table1[[#This Row],[Cur_Amount Credit]]&gt;0,ROUND(Table1[[#This Row],[Cur_Amount Credit]],2),"")</f>
        <v/>
      </c>
      <c r="AW3059" s="46" t="str">
        <f>LEFT(Table1[[#This Row],[Cur]],3)</f>
        <v/>
      </c>
      <c r="AX3059" s="59"/>
      <c r="AY3059" s="46"/>
      <c r="AZ3059" s="46" t="str">
        <f>IF(Table1[[#This Row],[Cur]]&lt;&gt;"",IF(Table1[[#This Row],[Cur]]="USD","",ExchangeRate),"")</f>
        <v/>
      </c>
      <c r="BA3059" s="46" t="str">
        <f>IF(Table1[[#This Row],[Grant]]&lt;&gt;"",VLOOKUP(Table1[[#This Row],[Grant]],Grants!B:D,3),"")</f>
        <v/>
      </c>
      <c r="BB3059" s="46" t="str">
        <f>TRIM(Table1[[#This Row],[Vendor ID]])</f>
        <v/>
      </c>
      <c r="BC3059">
        <f>IF(Table1[[#This Row],[Reference Number]]=Q3058,BC3058,BC3058+1)</f>
        <v>2</v>
      </c>
    </row>
    <row r="3060" spans="1:55" ht="11.25" hidden="1" customHeight="1">
      <c r="A3060" s="1"/>
      <c r="B3060" s="88" t="str">
        <f>IF(Table1[[#This Row],[Posting Date]]&lt;&gt;"",IF(Table1[[#This Row],[Reference Number]]=Q3059,B3059+1,1),"")</f>
        <v/>
      </c>
      <c r="C3060" s="61"/>
      <c r="D3060" s="61"/>
      <c r="E3060" s="218"/>
      <c r="F3060" s="143" t="str">
        <f>IFERROR(IF(VLOOKUP(Table1[[#This Row],[Budget Code Description]],Dimentions!$X$6:$AC$132,2,FALSE)="","",VLOOKUP(Table1[[#This Row],[Budget Code Description]],Dimentions!$X$6:$AC$132,2,FALSE)),"")</f>
        <v/>
      </c>
      <c r="G3060" s="143" t="str">
        <f>IFERROR(VLOOKUP(Table1[[#This Row],[Budget Code Description]],Dimentions!$X$6:$AC$132,3,FALSE),"")</f>
        <v/>
      </c>
      <c r="H3060" s="64" t="str">
        <f>IFERROR(VLOOKUP(Table1[[#This Row],[Account]],Dimentions!$S$6:$V$233,2,FALSE),"")</f>
        <v/>
      </c>
      <c r="I3060" s="62">
        <f>_xlfn.NUMBERVALUE(LEFT(Table1[[#This Row],[Account]],1))</f>
        <v>0</v>
      </c>
      <c r="J3060" s="62" t="str">
        <f>IFERROR(VLOOKUP(Table1[[#This Row],[Budget Code Description]],Table6[#All],7,FALSE),"")</f>
        <v/>
      </c>
      <c r="K3060" s="143" t="str">
        <f>IFERROR(VLOOKUP(Table1[[#This Row],[Budget Code Description]],Table6[#All],8,FALSE),"")</f>
        <v/>
      </c>
      <c r="L3060" s="63"/>
      <c r="M3060" s="65" t="str">
        <f>IFERROR(VLOOKUP(Table1[[#This Row],[Staff ID]],Table2[],2,FALSE),"")</f>
        <v/>
      </c>
      <c r="N3060" s="211" t="str">
        <f>IFERROR(IF(VLOOKUP(Table1[[#This Row],[Budget Code Description]],Dimentions!$X$6:$AC$97,4,FALSE)="","",VLOOKUP(Table1[[#This Row],[Budget Code Description]],Dimentions!$X$6:$AC$97,4,FALSE)),"")</f>
        <v/>
      </c>
      <c r="O3060" s="65" t="str">
        <f>IFERROR(VLOOKUP(Table1[[#This Row],[Vendor ID]],Table549[],2,FALSE),"")</f>
        <v/>
      </c>
      <c r="P3060" s="63"/>
      <c r="Q3060" s="143" t="str">
        <f>IF(Table1[[#This Row],[Posting Date]]&lt;&gt;"",$D$9,"")</f>
        <v/>
      </c>
      <c r="R3060" s="159" t="str">
        <f>IF(Table1[[#This Row],[Posting Date]]&lt;&gt;"",$D$10,"")</f>
        <v/>
      </c>
      <c r="S3060" s="66"/>
      <c r="T3060" s="63"/>
      <c r="U3060" s="67"/>
      <c r="V3060" s="67"/>
      <c r="W3060" s="67" t="str">
        <f t="shared" si="48"/>
        <v/>
      </c>
      <c r="X3060" s="161" t="str">
        <f>IF(E3060="","",(IF(Table1[[#This Row],[Cur]]="USD",Table1[[#This Row],[Cur_Amount Debit]],Table1[[#This Row],[Cur_Amount Debit]]/Table1[[#This Row],[Exchange Rate]])))</f>
        <v/>
      </c>
      <c r="Y3060" s="161" t="str">
        <f>IF(E3060="","",(IF(Table1[[#This Row],[Cur]]="USD",Table1[[#This Row],[Cur_Amount Credit]],Table1[[#This Row],[Cur_Amount Credit]]/ExchangeRate)))</f>
        <v/>
      </c>
      <c r="Z3060" s="203" t="str">
        <f>IF(E3060="","",(Table1[[#This Row],[Debit USD]]-Table1[[#This Row],[Credit USD]]))</f>
        <v/>
      </c>
      <c r="AA3060" s="122"/>
      <c r="AB3060" s="1"/>
      <c r="AC3060" s="15"/>
      <c r="AD3060" s="15" t="str">
        <f>IF(AND(OR(Table1[[#This Row],[Account]]="15030",Table1[[#This Row],[Account]]="15035",Table1[[#This Row],[Account]]="20150"),Table1[[#This Row],[Vendor ID]]=""),1,"")</f>
        <v/>
      </c>
      <c r="AE3060" s="15"/>
      <c r="AF3060" s="15"/>
      <c r="AG3060" s="15"/>
      <c r="AH3060" s="46" t="str">
        <f>IF(Table1[[#This Row],[Posting Date]]&lt;&gt;"","GJ-"&amp;CountryID,"")</f>
        <v/>
      </c>
      <c r="AI3060" s="59" t="str">
        <f>IF(Table1[[#This Row],[Posting Date]]&lt;&gt;"",Table1[[#This Row],[Posting Date]],"")</f>
        <v/>
      </c>
      <c r="AJ3060" s="46"/>
      <c r="AK3060" s="46" t="str">
        <f>IF(Table1[[#This Row],[Description]]&lt;&gt;"",Table1[[#This Row],[Description]],"")</f>
        <v/>
      </c>
      <c r="AL3060" s="46" t="str">
        <f>IF(Table1[[#This Row],[Posting Date]]&lt;&gt;"",Table1[[#This Row],[Reference Number]],"")</f>
        <v/>
      </c>
      <c r="AM3060" s="46" t="str">
        <f>TRIM(Table1[[#This Row],[Line '#]])</f>
        <v/>
      </c>
      <c r="AN3060" s="46" t="str">
        <f>TRIM(Table1[[#This Row],[Account]])</f>
        <v/>
      </c>
      <c r="AO3060" s="46" t="str">
        <f>IF(Table1[[#This Row],[Posting Date]]&lt;&gt;"",$D$5,"")</f>
        <v/>
      </c>
      <c r="AP3060" s="46" t="str">
        <f>TRIM(Table1[[#This Row],[Departments-Prgrams]])</f>
        <v/>
      </c>
      <c r="AQ3060" s="46" t="str">
        <f>TRIM(Table1[[#This Row],[Grant]])</f>
        <v/>
      </c>
      <c r="AR3060" s="46" t="str">
        <f>TRIM(Table1[[#This Row],[Staff ID]])</f>
        <v/>
      </c>
      <c r="AS3060" s="46" t="str">
        <f>IF(TRIM(Table1[[#This Row],[Budget Code]])=0,"",TRIM(Table1[[#This Row],[Budget Code]]))</f>
        <v/>
      </c>
      <c r="AT3060" s="46" t="str">
        <f>IF(Table1[[#This Row],[Line Description]]&lt;&gt;"",Table1[[#This Row],[Line Description]],"")</f>
        <v/>
      </c>
      <c r="AU3060" s="46" t="str">
        <f>IF(Table1[[#This Row],[Cur_Amount Debit]]&gt;0,ROUND(Table1[[#This Row],[Cur_Amount Debit]],2),"")</f>
        <v/>
      </c>
      <c r="AV3060" s="46" t="str">
        <f>IF(Table1[[#This Row],[Cur_Amount Credit]]&gt;0,ROUND(Table1[[#This Row],[Cur_Amount Credit]],2),"")</f>
        <v/>
      </c>
      <c r="AW3060" s="46" t="str">
        <f>LEFT(Table1[[#This Row],[Cur]],3)</f>
        <v/>
      </c>
      <c r="AX3060" s="59"/>
      <c r="AY3060" s="46"/>
      <c r="AZ3060" s="46" t="str">
        <f>IF(Table1[[#This Row],[Cur]]&lt;&gt;"",IF(Table1[[#This Row],[Cur]]="USD","",ExchangeRate),"")</f>
        <v/>
      </c>
      <c r="BA3060" s="46" t="str">
        <f>IF(Table1[[#This Row],[Grant]]&lt;&gt;"",VLOOKUP(Table1[[#This Row],[Grant]],Grants!B:D,3),"")</f>
        <v/>
      </c>
      <c r="BB3060" s="46" t="str">
        <f>TRIM(Table1[[#This Row],[Vendor ID]])</f>
        <v/>
      </c>
      <c r="BC3060">
        <f>IF(Table1[[#This Row],[Reference Number]]=Q3059,BC3059,BC3059+1)</f>
        <v>2</v>
      </c>
    </row>
    <row r="3061" spans="1:55" ht="11.25" hidden="1" customHeight="1">
      <c r="A3061" s="1"/>
      <c r="B3061" s="88" t="str">
        <f>IF(Table1[[#This Row],[Posting Date]]&lt;&gt;"",IF(Table1[[#This Row],[Reference Number]]=Q3060,B3060+1,1),"")</f>
        <v/>
      </c>
      <c r="C3061" s="61"/>
      <c r="D3061" s="61"/>
      <c r="E3061" s="218"/>
      <c r="F3061" s="143" t="str">
        <f>IFERROR(IF(VLOOKUP(Table1[[#This Row],[Budget Code Description]],Dimentions!$X$6:$AC$132,2,FALSE)="","",VLOOKUP(Table1[[#This Row],[Budget Code Description]],Dimentions!$X$6:$AC$132,2,FALSE)),"")</f>
        <v/>
      </c>
      <c r="G3061" s="143" t="str">
        <f>IFERROR(VLOOKUP(Table1[[#This Row],[Budget Code Description]],Dimentions!$X$6:$AC$132,3,FALSE),"")</f>
        <v/>
      </c>
      <c r="H3061" s="64" t="str">
        <f>IFERROR(VLOOKUP(Table1[[#This Row],[Account]],Dimentions!$S$6:$V$233,2,FALSE),"")</f>
        <v/>
      </c>
      <c r="I3061" s="62">
        <f>_xlfn.NUMBERVALUE(LEFT(Table1[[#This Row],[Account]],1))</f>
        <v>0</v>
      </c>
      <c r="J3061" s="62" t="str">
        <f>IFERROR(VLOOKUP(Table1[[#This Row],[Budget Code Description]],Table6[#All],7,FALSE),"")</f>
        <v/>
      </c>
      <c r="K3061" s="143" t="str">
        <f>IFERROR(VLOOKUP(Table1[[#This Row],[Budget Code Description]],Table6[#All],8,FALSE),"")</f>
        <v/>
      </c>
      <c r="L3061" s="63"/>
      <c r="M3061" s="65" t="str">
        <f>IFERROR(VLOOKUP(Table1[[#This Row],[Staff ID]],Table2[],2,FALSE),"")</f>
        <v/>
      </c>
      <c r="N3061" s="211" t="str">
        <f>IFERROR(IF(VLOOKUP(Table1[[#This Row],[Budget Code Description]],Dimentions!$X$6:$AC$97,4,FALSE)="","",VLOOKUP(Table1[[#This Row],[Budget Code Description]],Dimentions!$X$6:$AC$97,4,FALSE)),"")</f>
        <v/>
      </c>
      <c r="O3061" s="65" t="str">
        <f>IFERROR(VLOOKUP(Table1[[#This Row],[Vendor ID]],Table549[],2,FALSE),"")</f>
        <v/>
      </c>
      <c r="P3061" s="63"/>
      <c r="Q3061" s="143" t="str">
        <f>IF(Table1[[#This Row],[Posting Date]]&lt;&gt;"",$D$9,"")</f>
        <v/>
      </c>
      <c r="R3061" s="159" t="str">
        <f>IF(Table1[[#This Row],[Posting Date]]&lt;&gt;"",$D$10,"")</f>
        <v/>
      </c>
      <c r="S3061" s="66"/>
      <c r="T3061" s="63"/>
      <c r="U3061" s="67"/>
      <c r="V3061" s="67"/>
      <c r="W3061" s="67" t="str">
        <f t="shared" si="48"/>
        <v/>
      </c>
      <c r="X3061" s="161" t="str">
        <f>IF(E3061="","",(IF(Table1[[#This Row],[Cur]]="USD",Table1[[#This Row],[Cur_Amount Debit]],Table1[[#This Row],[Cur_Amount Debit]]/Table1[[#This Row],[Exchange Rate]])))</f>
        <v/>
      </c>
      <c r="Y3061" s="161" t="str">
        <f>IF(E3061="","",(IF(Table1[[#This Row],[Cur]]="USD",Table1[[#This Row],[Cur_Amount Credit]],Table1[[#This Row],[Cur_Amount Credit]]/ExchangeRate)))</f>
        <v/>
      </c>
      <c r="Z3061" s="203" t="str">
        <f>IF(E3061="","",(Table1[[#This Row],[Debit USD]]-Table1[[#This Row],[Credit USD]]))</f>
        <v/>
      </c>
      <c r="AA3061" s="122"/>
      <c r="AB3061" s="1"/>
      <c r="AC3061" s="15"/>
      <c r="AD3061" s="15" t="str">
        <f>IF(AND(OR(Table1[[#This Row],[Account]]="15030",Table1[[#This Row],[Account]]="15035",Table1[[#This Row],[Account]]="20150"),Table1[[#This Row],[Vendor ID]]=""),1,"")</f>
        <v/>
      </c>
      <c r="AE3061" s="15"/>
      <c r="AF3061" s="15"/>
      <c r="AG3061" s="15"/>
      <c r="AH3061" s="46" t="str">
        <f>IF(Table1[[#This Row],[Posting Date]]&lt;&gt;"","GJ-"&amp;CountryID,"")</f>
        <v/>
      </c>
      <c r="AI3061" s="59" t="str">
        <f>IF(Table1[[#This Row],[Posting Date]]&lt;&gt;"",Table1[[#This Row],[Posting Date]],"")</f>
        <v/>
      </c>
      <c r="AJ3061" s="46"/>
      <c r="AK3061" s="46" t="str">
        <f>IF(Table1[[#This Row],[Description]]&lt;&gt;"",Table1[[#This Row],[Description]],"")</f>
        <v/>
      </c>
      <c r="AL3061" s="46" t="str">
        <f>IF(Table1[[#This Row],[Posting Date]]&lt;&gt;"",Table1[[#This Row],[Reference Number]],"")</f>
        <v/>
      </c>
      <c r="AM3061" s="46" t="str">
        <f>TRIM(Table1[[#This Row],[Line '#]])</f>
        <v/>
      </c>
      <c r="AN3061" s="46" t="str">
        <f>TRIM(Table1[[#This Row],[Account]])</f>
        <v/>
      </c>
      <c r="AO3061" s="46" t="str">
        <f>IF(Table1[[#This Row],[Posting Date]]&lt;&gt;"",$D$5,"")</f>
        <v/>
      </c>
      <c r="AP3061" s="46" t="str">
        <f>TRIM(Table1[[#This Row],[Departments-Prgrams]])</f>
        <v/>
      </c>
      <c r="AQ3061" s="46" t="str">
        <f>TRIM(Table1[[#This Row],[Grant]])</f>
        <v/>
      </c>
      <c r="AR3061" s="46" t="str">
        <f>TRIM(Table1[[#This Row],[Staff ID]])</f>
        <v/>
      </c>
      <c r="AS3061" s="46" t="str">
        <f>IF(TRIM(Table1[[#This Row],[Budget Code]])=0,"",TRIM(Table1[[#This Row],[Budget Code]]))</f>
        <v/>
      </c>
      <c r="AT3061" s="46" t="str">
        <f>IF(Table1[[#This Row],[Line Description]]&lt;&gt;"",Table1[[#This Row],[Line Description]],"")</f>
        <v/>
      </c>
      <c r="AU3061" s="46" t="str">
        <f>IF(Table1[[#This Row],[Cur_Amount Debit]]&gt;0,ROUND(Table1[[#This Row],[Cur_Amount Debit]],2),"")</f>
        <v/>
      </c>
      <c r="AV3061" s="46" t="str">
        <f>IF(Table1[[#This Row],[Cur_Amount Credit]]&gt;0,ROUND(Table1[[#This Row],[Cur_Amount Credit]],2),"")</f>
        <v/>
      </c>
      <c r="AW3061" s="46" t="str">
        <f>LEFT(Table1[[#This Row],[Cur]],3)</f>
        <v/>
      </c>
      <c r="AX3061" s="59"/>
      <c r="AY3061" s="46"/>
      <c r="AZ3061" s="46" t="str">
        <f>IF(Table1[[#This Row],[Cur]]&lt;&gt;"",IF(Table1[[#This Row],[Cur]]="USD","",ExchangeRate),"")</f>
        <v/>
      </c>
      <c r="BA3061" s="46" t="str">
        <f>IF(Table1[[#This Row],[Grant]]&lt;&gt;"",VLOOKUP(Table1[[#This Row],[Grant]],Grants!B:D,3),"")</f>
        <v/>
      </c>
      <c r="BB3061" s="46" t="str">
        <f>TRIM(Table1[[#This Row],[Vendor ID]])</f>
        <v/>
      </c>
      <c r="BC3061">
        <f>IF(Table1[[#This Row],[Reference Number]]=Q3060,BC3060,BC3060+1)</f>
        <v>2</v>
      </c>
    </row>
    <row r="3062" spans="1:55" ht="11.25" hidden="1" customHeight="1">
      <c r="A3062" s="1"/>
      <c r="B3062" s="88" t="str">
        <f>IF(Table1[[#This Row],[Posting Date]]&lt;&gt;"",IF(Table1[[#This Row],[Reference Number]]=Q3061,B3061+1,1),"")</f>
        <v/>
      </c>
      <c r="C3062" s="61"/>
      <c r="D3062" s="61"/>
      <c r="E3062" s="218"/>
      <c r="F3062" s="143" t="str">
        <f>IFERROR(IF(VLOOKUP(Table1[[#This Row],[Budget Code Description]],Dimentions!$X$6:$AC$132,2,FALSE)="","",VLOOKUP(Table1[[#This Row],[Budget Code Description]],Dimentions!$X$6:$AC$132,2,FALSE)),"")</f>
        <v/>
      </c>
      <c r="G3062" s="143" t="str">
        <f>IFERROR(VLOOKUP(Table1[[#This Row],[Budget Code Description]],Dimentions!$X$6:$AC$132,3,FALSE),"")</f>
        <v/>
      </c>
      <c r="H3062" s="64" t="str">
        <f>IFERROR(VLOOKUP(Table1[[#This Row],[Account]],Dimentions!$S$6:$V$233,2,FALSE),"")</f>
        <v/>
      </c>
      <c r="I3062" s="62">
        <f>_xlfn.NUMBERVALUE(LEFT(Table1[[#This Row],[Account]],1))</f>
        <v>0</v>
      </c>
      <c r="J3062" s="62" t="str">
        <f>IFERROR(VLOOKUP(Table1[[#This Row],[Budget Code Description]],Table6[#All],7,FALSE),"")</f>
        <v/>
      </c>
      <c r="K3062" s="143" t="str">
        <f>IFERROR(VLOOKUP(Table1[[#This Row],[Budget Code Description]],Table6[#All],8,FALSE),"")</f>
        <v/>
      </c>
      <c r="L3062" s="63"/>
      <c r="M3062" s="65" t="str">
        <f>IFERROR(VLOOKUP(Table1[[#This Row],[Staff ID]],Table2[],2,FALSE),"")</f>
        <v/>
      </c>
      <c r="N3062" s="211" t="str">
        <f>IFERROR(IF(VLOOKUP(Table1[[#This Row],[Budget Code Description]],Dimentions!$X$6:$AC$97,4,FALSE)="","",VLOOKUP(Table1[[#This Row],[Budget Code Description]],Dimentions!$X$6:$AC$97,4,FALSE)),"")</f>
        <v/>
      </c>
      <c r="O3062" s="65" t="str">
        <f>IFERROR(VLOOKUP(Table1[[#This Row],[Vendor ID]],Table549[],2,FALSE),"")</f>
        <v/>
      </c>
      <c r="P3062" s="63"/>
      <c r="Q3062" s="143" t="str">
        <f>IF(Table1[[#This Row],[Posting Date]]&lt;&gt;"",$D$9,"")</f>
        <v/>
      </c>
      <c r="R3062" s="159" t="str">
        <f>IF(Table1[[#This Row],[Posting Date]]&lt;&gt;"",$D$10,"")</f>
        <v/>
      </c>
      <c r="S3062" s="66"/>
      <c r="T3062" s="63"/>
      <c r="U3062" s="67"/>
      <c r="V3062" s="67"/>
      <c r="W3062" s="67" t="str">
        <f t="shared" si="48"/>
        <v/>
      </c>
      <c r="X3062" s="161" t="str">
        <f>IF(E3062="","",(IF(Table1[[#This Row],[Cur]]="USD",Table1[[#This Row],[Cur_Amount Debit]],Table1[[#This Row],[Cur_Amount Debit]]/Table1[[#This Row],[Exchange Rate]])))</f>
        <v/>
      </c>
      <c r="Y3062" s="161" t="str">
        <f>IF(E3062="","",(IF(Table1[[#This Row],[Cur]]="USD",Table1[[#This Row],[Cur_Amount Credit]],Table1[[#This Row],[Cur_Amount Credit]]/ExchangeRate)))</f>
        <v/>
      </c>
      <c r="Z3062" s="203" t="str">
        <f>IF(E3062="","",(Table1[[#This Row],[Debit USD]]-Table1[[#This Row],[Credit USD]]))</f>
        <v/>
      </c>
      <c r="AA3062" s="122"/>
      <c r="AB3062" s="1"/>
      <c r="AC3062" s="15"/>
      <c r="AD3062" s="15" t="str">
        <f>IF(AND(OR(Table1[[#This Row],[Account]]="15030",Table1[[#This Row],[Account]]="15035",Table1[[#This Row],[Account]]="20150"),Table1[[#This Row],[Vendor ID]]=""),1,"")</f>
        <v/>
      </c>
      <c r="AE3062" s="15"/>
      <c r="AF3062" s="15"/>
      <c r="AG3062" s="15"/>
      <c r="AH3062" s="46" t="str">
        <f>IF(Table1[[#This Row],[Posting Date]]&lt;&gt;"","GJ-"&amp;CountryID,"")</f>
        <v/>
      </c>
      <c r="AI3062" s="59" t="str">
        <f>IF(Table1[[#This Row],[Posting Date]]&lt;&gt;"",Table1[[#This Row],[Posting Date]],"")</f>
        <v/>
      </c>
      <c r="AJ3062" s="46"/>
      <c r="AK3062" s="46" t="str">
        <f>IF(Table1[[#This Row],[Description]]&lt;&gt;"",Table1[[#This Row],[Description]],"")</f>
        <v/>
      </c>
      <c r="AL3062" s="46" t="str">
        <f>IF(Table1[[#This Row],[Posting Date]]&lt;&gt;"",Table1[[#This Row],[Reference Number]],"")</f>
        <v/>
      </c>
      <c r="AM3062" s="46" t="str">
        <f>TRIM(Table1[[#This Row],[Line '#]])</f>
        <v/>
      </c>
      <c r="AN3062" s="46" t="str">
        <f>TRIM(Table1[[#This Row],[Account]])</f>
        <v/>
      </c>
      <c r="AO3062" s="46" t="str">
        <f>IF(Table1[[#This Row],[Posting Date]]&lt;&gt;"",$D$5,"")</f>
        <v/>
      </c>
      <c r="AP3062" s="46" t="str">
        <f>TRIM(Table1[[#This Row],[Departments-Prgrams]])</f>
        <v/>
      </c>
      <c r="AQ3062" s="46" t="str">
        <f>TRIM(Table1[[#This Row],[Grant]])</f>
        <v/>
      </c>
      <c r="AR3062" s="46" t="str">
        <f>TRIM(Table1[[#This Row],[Staff ID]])</f>
        <v/>
      </c>
      <c r="AS3062" s="46" t="str">
        <f>IF(TRIM(Table1[[#This Row],[Budget Code]])=0,"",TRIM(Table1[[#This Row],[Budget Code]]))</f>
        <v/>
      </c>
      <c r="AT3062" s="46" t="str">
        <f>IF(Table1[[#This Row],[Line Description]]&lt;&gt;"",Table1[[#This Row],[Line Description]],"")</f>
        <v/>
      </c>
      <c r="AU3062" s="46" t="str">
        <f>IF(Table1[[#This Row],[Cur_Amount Debit]]&gt;0,ROUND(Table1[[#This Row],[Cur_Amount Debit]],2),"")</f>
        <v/>
      </c>
      <c r="AV3062" s="46" t="str">
        <f>IF(Table1[[#This Row],[Cur_Amount Credit]]&gt;0,ROUND(Table1[[#This Row],[Cur_Amount Credit]],2),"")</f>
        <v/>
      </c>
      <c r="AW3062" s="46" t="str">
        <f>LEFT(Table1[[#This Row],[Cur]],3)</f>
        <v/>
      </c>
      <c r="AX3062" s="59"/>
      <c r="AY3062" s="46"/>
      <c r="AZ3062" s="46" t="str">
        <f>IF(Table1[[#This Row],[Cur]]&lt;&gt;"",IF(Table1[[#This Row],[Cur]]="USD","",ExchangeRate),"")</f>
        <v/>
      </c>
      <c r="BA3062" s="46" t="str">
        <f>IF(Table1[[#This Row],[Grant]]&lt;&gt;"",VLOOKUP(Table1[[#This Row],[Grant]],Grants!B:D,3),"")</f>
        <v/>
      </c>
      <c r="BB3062" s="46" t="str">
        <f>TRIM(Table1[[#This Row],[Vendor ID]])</f>
        <v/>
      </c>
      <c r="BC3062">
        <f>IF(Table1[[#This Row],[Reference Number]]=Q3061,BC3061,BC3061+1)</f>
        <v>2</v>
      </c>
    </row>
    <row r="3063" spans="1:55" ht="11.25" hidden="1" customHeight="1">
      <c r="A3063" s="1"/>
      <c r="B3063" s="88" t="str">
        <f>IF(Table1[[#This Row],[Posting Date]]&lt;&gt;"",IF(Table1[[#This Row],[Reference Number]]=Q3062,B3062+1,1),"")</f>
        <v/>
      </c>
      <c r="C3063" s="61"/>
      <c r="D3063" s="61"/>
      <c r="E3063" s="218"/>
      <c r="F3063" s="143" t="str">
        <f>IFERROR(IF(VLOOKUP(Table1[[#This Row],[Budget Code Description]],Dimentions!$X$6:$AC$132,2,FALSE)="","",VLOOKUP(Table1[[#This Row],[Budget Code Description]],Dimentions!$X$6:$AC$132,2,FALSE)),"")</f>
        <v/>
      </c>
      <c r="G3063" s="143" t="str">
        <f>IFERROR(VLOOKUP(Table1[[#This Row],[Budget Code Description]],Dimentions!$X$6:$AC$132,3,FALSE),"")</f>
        <v/>
      </c>
      <c r="H3063" s="64" t="str">
        <f>IFERROR(VLOOKUP(Table1[[#This Row],[Account]],Dimentions!$S$6:$V$233,2,FALSE),"")</f>
        <v/>
      </c>
      <c r="I3063" s="62">
        <f>_xlfn.NUMBERVALUE(LEFT(Table1[[#This Row],[Account]],1))</f>
        <v>0</v>
      </c>
      <c r="J3063" s="62" t="str">
        <f>IFERROR(VLOOKUP(Table1[[#This Row],[Budget Code Description]],Table6[#All],7,FALSE),"")</f>
        <v/>
      </c>
      <c r="K3063" s="143" t="str">
        <f>IFERROR(VLOOKUP(Table1[[#This Row],[Budget Code Description]],Table6[#All],8,FALSE),"")</f>
        <v/>
      </c>
      <c r="L3063" s="63"/>
      <c r="M3063" s="65" t="str">
        <f>IFERROR(VLOOKUP(Table1[[#This Row],[Staff ID]],Table2[],2,FALSE),"")</f>
        <v/>
      </c>
      <c r="N3063" s="211" t="str">
        <f>IFERROR(IF(VLOOKUP(Table1[[#This Row],[Budget Code Description]],Dimentions!$X$6:$AC$97,4,FALSE)="","",VLOOKUP(Table1[[#This Row],[Budget Code Description]],Dimentions!$X$6:$AC$97,4,FALSE)),"")</f>
        <v/>
      </c>
      <c r="O3063" s="65" t="str">
        <f>IFERROR(VLOOKUP(Table1[[#This Row],[Vendor ID]],Table549[],2,FALSE),"")</f>
        <v/>
      </c>
      <c r="P3063" s="63"/>
      <c r="Q3063" s="143" t="str">
        <f>IF(Table1[[#This Row],[Posting Date]]&lt;&gt;"",$D$9,"")</f>
        <v/>
      </c>
      <c r="R3063" s="159" t="str">
        <f>IF(Table1[[#This Row],[Posting Date]]&lt;&gt;"",$D$10,"")</f>
        <v/>
      </c>
      <c r="S3063" s="66"/>
      <c r="T3063" s="63"/>
      <c r="U3063" s="67"/>
      <c r="V3063" s="67"/>
      <c r="W3063" s="67" t="str">
        <f t="shared" si="48"/>
        <v/>
      </c>
      <c r="X3063" s="161" t="str">
        <f>IF(E3063="","",(IF(Table1[[#This Row],[Cur]]="USD",Table1[[#This Row],[Cur_Amount Debit]],Table1[[#This Row],[Cur_Amount Debit]]/Table1[[#This Row],[Exchange Rate]])))</f>
        <v/>
      </c>
      <c r="Y3063" s="161" t="str">
        <f>IF(E3063="","",(IF(Table1[[#This Row],[Cur]]="USD",Table1[[#This Row],[Cur_Amount Credit]],Table1[[#This Row],[Cur_Amount Credit]]/ExchangeRate)))</f>
        <v/>
      </c>
      <c r="Z3063" s="203" t="str">
        <f>IF(E3063="","",(Table1[[#This Row],[Debit USD]]-Table1[[#This Row],[Credit USD]]))</f>
        <v/>
      </c>
      <c r="AA3063" s="122"/>
      <c r="AB3063" s="1"/>
      <c r="AC3063" s="15"/>
      <c r="AD3063" s="15" t="str">
        <f>IF(AND(OR(Table1[[#This Row],[Account]]="15030",Table1[[#This Row],[Account]]="15035",Table1[[#This Row],[Account]]="20150"),Table1[[#This Row],[Vendor ID]]=""),1,"")</f>
        <v/>
      </c>
      <c r="AE3063" s="15"/>
      <c r="AF3063" s="15"/>
      <c r="AG3063" s="15"/>
      <c r="AH3063" s="46" t="str">
        <f>IF(Table1[[#This Row],[Posting Date]]&lt;&gt;"","GJ-"&amp;CountryID,"")</f>
        <v/>
      </c>
      <c r="AI3063" s="59" t="str">
        <f>IF(Table1[[#This Row],[Posting Date]]&lt;&gt;"",Table1[[#This Row],[Posting Date]],"")</f>
        <v/>
      </c>
      <c r="AJ3063" s="46"/>
      <c r="AK3063" s="46" t="str">
        <f>IF(Table1[[#This Row],[Description]]&lt;&gt;"",Table1[[#This Row],[Description]],"")</f>
        <v/>
      </c>
      <c r="AL3063" s="46" t="str">
        <f>IF(Table1[[#This Row],[Posting Date]]&lt;&gt;"",Table1[[#This Row],[Reference Number]],"")</f>
        <v/>
      </c>
      <c r="AM3063" s="46" t="str">
        <f>TRIM(Table1[[#This Row],[Line '#]])</f>
        <v/>
      </c>
      <c r="AN3063" s="46" t="str">
        <f>TRIM(Table1[[#This Row],[Account]])</f>
        <v/>
      </c>
      <c r="AO3063" s="46" t="str">
        <f>IF(Table1[[#This Row],[Posting Date]]&lt;&gt;"",$D$5,"")</f>
        <v/>
      </c>
      <c r="AP3063" s="46" t="str">
        <f>TRIM(Table1[[#This Row],[Departments-Prgrams]])</f>
        <v/>
      </c>
      <c r="AQ3063" s="46" t="str">
        <f>TRIM(Table1[[#This Row],[Grant]])</f>
        <v/>
      </c>
      <c r="AR3063" s="46" t="str">
        <f>TRIM(Table1[[#This Row],[Staff ID]])</f>
        <v/>
      </c>
      <c r="AS3063" s="46" t="str">
        <f>IF(TRIM(Table1[[#This Row],[Budget Code]])=0,"",TRIM(Table1[[#This Row],[Budget Code]]))</f>
        <v/>
      </c>
      <c r="AT3063" s="46" t="str">
        <f>IF(Table1[[#This Row],[Line Description]]&lt;&gt;"",Table1[[#This Row],[Line Description]],"")</f>
        <v/>
      </c>
      <c r="AU3063" s="46" t="str">
        <f>IF(Table1[[#This Row],[Cur_Amount Debit]]&gt;0,ROUND(Table1[[#This Row],[Cur_Amount Debit]],2),"")</f>
        <v/>
      </c>
      <c r="AV3063" s="46" t="str">
        <f>IF(Table1[[#This Row],[Cur_Amount Credit]]&gt;0,ROUND(Table1[[#This Row],[Cur_Amount Credit]],2),"")</f>
        <v/>
      </c>
      <c r="AW3063" s="46" t="str">
        <f>LEFT(Table1[[#This Row],[Cur]],3)</f>
        <v/>
      </c>
      <c r="AX3063" s="59"/>
      <c r="AY3063" s="46"/>
      <c r="AZ3063" s="46" t="str">
        <f>IF(Table1[[#This Row],[Cur]]&lt;&gt;"",IF(Table1[[#This Row],[Cur]]="USD","",ExchangeRate),"")</f>
        <v/>
      </c>
      <c r="BA3063" s="46" t="str">
        <f>IF(Table1[[#This Row],[Grant]]&lt;&gt;"",VLOOKUP(Table1[[#This Row],[Grant]],Grants!B:D,3),"")</f>
        <v/>
      </c>
      <c r="BB3063" s="46" t="str">
        <f>TRIM(Table1[[#This Row],[Vendor ID]])</f>
        <v/>
      </c>
      <c r="BC3063">
        <f>IF(Table1[[#This Row],[Reference Number]]=Q3062,BC3062,BC3062+1)</f>
        <v>2</v>
      </c>
    </row>
    <row r="3064" spans="1:55" ht="11.25" hidden="1" customHeight="1">
      <c r="A3064" s="1"/>
      <c r="B3064" s="88" t="str">
        <f>IF(Table1[[#This Row],[Posting Date]]&lt;&gt;"",IF(Table1[[#This Row],[Reference Number]]=Q3063,B3063+1,1),"")</f>
        <v/>
      </c>
      <c r="C3064" s="61"/>
      <c r="D3064" s="61"/>
      <c r="E3064" s="218"/>
      <c r="F3064" s="143" t="str">
        <f>IFERROR(IF(VLOOKUP(Table1[[#This Row],[Budget Code Description]],Dimentions!$X$6:$AC$132,2,FALSE)="","",VLOOKUP(Table1[[#This Row],[Budget Code Description]],Dimentions!$X$6:$AC$132,2,FALSE)),"")</f>
        <v/>
      </c>
      <c r="G3064" s="143" t="str">
        <f>IFERROR(VLOOKUP(Table1[[#This Row],[Budget Code Description]],Dimentions!$X$6:$AC$132,3,FALSE),"")</f>
        <v/>
      </c>
      <c r="H3064" s="64" t="str">
        <f>IFERROR(VLOOKUP(Table1[[#This Row],[Account]],Dimentions!$S$6:$V$233,2,FALSE),"")</f>
        <v/>
      </c>
      <c r="I3064" s="62">
        <f>_xlfn.NUMBERVALUE(LEFT(Table1[[#This Row],[Account]],1))</f>
        <v>0</v>
      </c>
      <c r="J3064" s="62" t="str">
        <f>IFERROR(VLOOKUP(Table1[[#This Row],[Budget Code Description]],Table6[#All],7,FALSE),"")</f>
        <v/>
      </c>
      <c r="K3064" s="143" t="str">
        <f>IFERROR(VLOOKUP(Table1[[#This Row],[Budget Code Description]],Table6[#All],8,FALSE),"")</f>
        <v/>
      </c>
      <c r="L3064" s="63"/>
      <c r="M3064" s="65" t="str">
        <f>IFERROR(VLOOKUP(Table1[[#This Row],[Staff ID]],Table2[],2,FALSE),"")</f>
        <v/>
      </c>
      <c r="N3064" s="211" t="str">
        <f>IFERROR(IF(VLOOKUP(Table1[[#This Row],[Budget Code Description]],Dimentions!$X$6:$AC$97,4,FALSE)="","",VLOOKUP(Table1[[#This Row],[Budget Code Description]],Dimentions!$X$6:$AC$97,4,FALSE)),"")</f>
        <v/>
      </c>
      <c r="O3064" s="65" t="str">
        <f>IFERROR(VLOOKUP(Table1[[#This Row],[Vendor ID]],Table549[],2,FALSE),"")</f>
        <v/>
      </c>
      <c r="P3064" s="63"/>
      <c r="Q3064" s="143" t="str">
        <f>IF(Table1[[#This Row],[Posting Date]]&lt;&gt;"",$D$9,"")</f>
        <v/>
      </c>
      <c r="R3064" s="159" t="str">
        <f>IF(Table1[[#This Row],[Posting Date]]&lt;&gt;"",$D$10,"")</f>
        <v/>
      </c>
      <c r="S3064" s="66"/>
      <c r="T3064" s="63"/>
      <c r="U3064" s="67"/>
      <c r="V3064" s="67"/>
      <c r="W3064" s="67" t="str">
        <f t="shared" si="48"/>
        <v/>
      </c>
      <c r="X3064" s="161" t="str">
        <f>IF(E3064="","",(IF(Table1[[#This Row],[Cur]]="USD",Table1[[#This Row],[Cur_Amount Debit]],Table1[[#This Row],[Cur_Amount Debit]]/Table1[[#This Row],[Exchange Rate]])))</f>
        <v/>
      </c>
      <c r="Y3064" s="161" t="str">
        <f>IF(E3064="","",(IF(Table1[[#This Row],[Cur]]="USD",Table1[[#This Row],[Cur_Amount Credit]],Table1[[#This Row],[Cur_Amount Credit]]/ExchangeRate)))</f>
        <v/>
      </c>
      <c r="Z3064" s="203" t="str">
        <f>IF(E3064="","",(Table1[[#This Row],[Debit USD]]-Table1[[#This Row],[Credit USD]]))</f>
        <v/>
      </c>
      <c r="AA3064" s="122"/>
      <c r="AB3064" s="1"/>
      <c r="AC3064" s="15"/>
      <c r="AD3064" s="15" t="str">
        <f>IF(AND(OR(Table1[[#This Row],[Account]]="15030",Table1[[#This Row],[Account]]="15035",Table1[[#This Row],[Account]]="20150"),Table1[[#This Row],[Vendor ID]]=""),1,"")</f>
        <v/>
      </c>
      <c r="AE3064" s="15"/>
      <c r="AF3064" s="15"/>
      <c r="AG3064" s="15"/>
      <c r="AH3064" s="46" t="str">
        <f>IF(Table1[[#This Row],[Posting Date]]&lt;&gt;"","GJ-"&amp;CountryID,"")</f>
        <v/>
      </c>
      <c r="AI3064" s="59" t="str">
        <f>IF(Table1[[#This Row],[Posting Date]]&lt;&gt;"",Table1[[#This Row],[Posting Date]],"")</f>
        <v/>
      </c>
      <c r="AJ3064" s="46"/>
      <c r="AK3064" s="46" t="str">
        <f>IF(Table1[[#This Row],[Description]]&lt;&gt;"",Table1[[#This Row],[Description]],"")</f>
        <v/>
      </c>
      <c r="AL3064" s="46" t="str">
        <f>IF(Table1[[#This Row],[Posting Date]]&lt;&gt;"",Table1[[#This Row],[Reference Number]],"")</f>
        <v/>
      </c>
      <c r="AM3064" s="46" t="str">
        <f>TRIM(Table1[[#This Row],[Line '#]])</f>
        <v/>
      </c>
      <c r="AN3064" s="46" t="str">
        <f>TRIM(Table1[[#This Row],[Account]])</f>
        <v/>
      </c>
      <c r="AO3064" s="46" t="str">
        <f>IF(Table1[[#This Row],[Posting Date]]&lt;&gt;"",$D$5,"")</f>
        <v/>
      </c>
      <c r="AP3064" s="46" t="str">
        <f>TRIM(Table1[[#This Row],[Departments-Prgrams]])</f>
        <v/>
      </c>
      <c r="AQ3064" s="46" t="str">
        <f>TRIM(Table1[[#This Row],[Grant]])</f>
        <v/>
      </c>
      <c r="AR3064" s="46" t="str">
        <f>TRIM(Table1[[#This Row],[Staff ID]])</f>
        <v/>
      </c>
      <c r="AS3064" s="46" t="str">
        <f>IF(TRIM(Table1[[#This Row],[Budget Code]])=0,"",TRIM(Table1[[#This Row],[Budget Code]]))</f>
        <v/>
      </c>
      <c r="AT3064" s="46" t="str">
        <f>IF(Table1[[#This Row],[Line Description]]&lt;&gt;"",Table1[[#This Row],[Line Description]],"")</f>
        <v/>
      </c>
      <c r="AU3064" s="46" t="str">
        <f>IF(Table1[[#This Row],[Cur_Amount Debit]]&gt;0,ROUND(Table1[[#This Row],[Cur_Amount Debit]],2),"")</f>
        <v/>
      </c>
      <c r="AV3064" s="46" t="str">
        <f>IF(Table1[[#This Row],[Cur_Amount Credit]]&gt;0,ROUND(Table1[[#This Row],[Cur_Amount Credit]],2),"")</f>
        <v/>
      </c>
      <c r="AW3064" s="46" t="str">
        <f>LEFT(Table1[[#This Row],[Cur]],3)</f>
        <v/>
      </c>
      <c r="AX3064" s="59"/>
      <c r="AY3064" s="46"/>
      <c r="AZ3064" s="46" t="str">
        <f>IF(Table1[[#This Row],[Cur]]&lt;&gt;"",IF(Table1[[#This Row],[Cur]]="USD","",ExchangeRate),"")</f>
        <v/>
      </c>
      <c r="BA3064" s="46" t="str">
        <f>IF(Table1[[#This Row],[Grant]]&lt;&gt;"",VLOOKUP(Table1[[#This Row],[Grant]],Grants!B:D,3),"")</f>
        <v/>
      </c>
      <c r="BB3064" s="46" t="str">
        <f>TRIM(Table1[[#This Row],[Vendor ID]])</f>
        <v/>
      </c>
      <c r="BC3064">
        <f>IF(Table1[[#This Row],[Reference Number]]=Q3063,BC3063,BC3063+1)</f>
        <v>2</v>
      </c>
    </row>
    <row r="3065" spans="1:55" ht="11.25" hidden="1" customHeight="1">
      <c r="A3065" s="1"/>
      <c r="B3065" s="88" t="str">
        <f>IF(Table1[[#This Row],[Posting Date]]&lt;&gt;"",IF(Table1[[#This Row],[Reference Number]]=Q3064,B3064+1,1),"")</f>
        <v/>
      </c>
      <c r="C3065" s="61"/>
      <c r="D3065" s="61"/>
      <c r="E3065" s="218"/>
      <c r="F3065" s="143" t="str">
        <f>IFERROR(IF(VLOOKUP(Table1[[#This Row],[Budget Code Description]],Dimentions!$X$6:$AC$132,2,FALSE)="","",VLOOKUP(Table1[[#This Row],[Budget Code Description]],Dimentions!$X$6:$AC$132,2,FALSE)),"")</f>
        <v/>
      </c>
      <c r="G3065" s="143" t="str">
        <f>IFERROR(VLOOKUP(Table1[[#This Row],[Budget Code Description]],Dimentions!$X$6:$AC$132,3,FALSE),"")</f>
        <v/>
      </c>
      <c r="H3065" s="64" t="str">
        <f>IFERROR(VLOOKUP(Table1[[#This Row],[Account]],Dimentions!$S$6:$V$233,2,FALSE),"")</f>
        <v/>
      </c>
      <c r="I3065" s="62">
        <f>_xlfn.NUMBERVALUE(LEFT(Table1[[#This Row],[Account]],1))</f>
        <v>0</v>
      </c>
      <c r="J3065" s="62" t="str">
        <f>IFERROR(VLOOKUP(Table1[[#This Row],[Budget Code Description]],Table6[#All],7,FALSE),"")</f>
        <v/>
      </c>
      <c r="K3065" s="143" t="str">
        <f>IFERROR(VLOOKUP(Table1[[#This Row],[Budget Code Description]],Table6[#All],8,FALSE),"")</f>
        <v/>
      </c>
      <c r="L3065" s="63"/>
      <c r="M3065" s="65" t="str">
        <f>IFERROR(VLOOKUP(Table1[[#This Row],[Staff ID]],Table2[],2,FALSE),"")</f>
        <v/>
      </c>
      <c r="N3065" s="211" t="str">
        <f>IFERROR(IF(VLOOKUP(Table1[[#This Row],[Budget Code Description]],Dimentions!$X$6:$AC$97,4,FALSE)="","",VLOOKUP(Table1[[#This Row],[Budget Code Description]],Dimentions!$X$6:$AC$97,4,FALSE)),"")</f>
        <v/>
      </c>
      <c r="O3065" s="65" t="str">
        <f>IFERROR(VLOOKUP(Table1[[#This Row],[Vendor ID]],Table549[],2,FALSE),"")</f>
        <v/>
      </c>
      <c r="P3065" s="63"/>
      <c r="Q3065" s="143" t="str">
        <f>IF(Table1[[#This Row],[Posting Date]]&lt;&gt;"",$D$9,"")</f>
        <v/>
      </c>
      <c r="R3065" s="159" t="str">
        <f>IF(Table1[[#This Row],[Posting Date]]&lt;&gt;"",$D$10,"")</f>
        <v/>
      </c>
      <c r="S3065" s="66"/>
      <c r="T3065" s="63"/>
      <c r="U3065" s="67"/>
      <c r="V3065" s="67"/>
      <c r="W3065" s="67" t="str">
        <f t="shared" si="48"/>
        <v/>
      </c>
      <c r="X3065" s="161" t="str">
        <f>IF(E3065="","",(IF(Table1[[#This Row],[Cur]]="USD",Table1[[#This Row],[Cur_Amount Debit]],Table1[[#This Row],[Cur_Amount Debit]]/Table1[[#This Row],[Exchange Rate]])))</f>
        <v/>
      </c>
      <c r="Y3065" s="161" t="str">
        <f>IF(E3065="","",(IF(Table1[[#This Row],[Cur]]="USD",Table1[[#This Row],[Cur_Amount Credit]],Table1[[#This Row],[Cur_Amount Credit]]/ExchangeRate)))</f>
        <v/>
      </c>
      <c r="Z3065" s="203" t="str">
        <f>IF(E3065="","",(Table1[[#This Row],[Debit USD]]-Table1[[#This Row],[Credit USD]]))</f>
        <v/>
      </c>
      <c r="AA3065" s="122"/>
      <c r="AB3065" s="1"/>
      <c r="AC3065" s="15"/>
      <c r="AD3065" s="15" t="str">
        <f>IF(AND(OR(Table1[[#This Row],[Account]]="15030",Table1[[#This Row],[Account]]="15035",Table1[[#This Row],[Account]]="20150"),Table1[[#This Row],[Vendor ID]]=""),1,"")</f>
        <v/>
      </c>
      <c r="AE3065" s="15"/>
      <c r="AF3065" s="15"/>
      <c r="AG3065" s="15"/>
      <c r="AH3065" s="46" t="str">
        <f>IF(Table1[[#This Row],[Posting Date]]&lt;&gt;"","GJ-"&amp;CountryID,"")</f>
        <v/>
      </c>
      <c r="AI3065" s="59" t="str">
        <f>IF(Table1[[#This Row],[Posting Date]]&lt;&gt;"",Table1[[#This Row],[Posting Date]],"")</f>
        <v/>
      </c>
      <c r="AJ3065" s="46"/>
      <c r="AK3065" s="46" t="str">
        <f>IF(Table1[[#This Row],[Description]]&lt;&gt;"",Table1[[#This Row],[Description]],"")</f>
        <v/>
      </c>
      <c r="AL3065" s="46" t="str">
        <f>IF(Table1[[#This Row],[Posting Date]]&lt;&gt;"",Table1[[#This Row],[Reference Number]],"")</f>
        <v/>
      </c>
      <c r="AM3065" s="46" t="str">
        <f>TRIM(Table1[[#This Row],[Line '#]])</f>
        <v/>
      </c>
      <c r="AN3065" s="46" t="str">
        <f>TRIM(Table1[[#This Row],[Account]])</f>
        <v/>
      </c>
      <c r="AO3065" s="46" t="str">
        <f>IF(Table1[[#This Row],[Posting Date]]&lt;&gt;"",$D$5,"")</f>
        <v/>
      </c>
      <c r="AP3065" s="46" t="str">
        <f>TRIM(Table1[[#This Row],[Departments-Prgrams]])</f>
        <v/>
      </c>
      <c r="AQ3065" s="46" t="str">
        <f>TRIM(Table1[[#This Row],[Grant]])</f>
        <v/>
      </c>
      <c r="AR3065" s="46" t="str">
        <f>TRIM(Table1[[#This Row],[Staff ID]])</f>
        <v/>
      </c>
      <c r="AS3065" s="46" t="str">
        <f>IF(TRIM(Table1[[#This Row],[Budget Code]])=0,"",TRIM(Table1[[#This Row],[Budget Code]]))</f>
        <v/>
      </c>
      <c r="AT3065" s="46" t="str">
        <f>IF(Table1[[#This Row],[Line Description]]&lt;&gt;"",Table1[[#This Row],[Line Description]],"")</f>
        <v/>
      </c>
      <c r="AU3065" s="46" t="str">
        <f>IF(Table1[[#This Row],[Cur_Amount Debit]]&gt;0,ROUND(Table1[[#This Row],[Cur_Amount Debit]],2),"")</f>
        <v/>
      </c>
      <c r="AV3065" s="46" t="str">
        <f>IF(Table1[[#This Row],[Cur_Amount Credit]]&gt;0,ROUND(Table1[[#This Row],[Cur_Amount Credit]],2),"")</f>
        <v/>
      </c>
      <c r="AW3065" s="46" t="str">
        <f>LEFT(Table1[[#This Row],[Cur]],3)</f>
        <v/>
      </c>
      <c r="AX3065" s="59"/>
      <c r="AY3065" s="46"/>
      <c r="AZ3065" s="46" t="str">
        <f>IF(Table1[[#This Row],[Cur]]&lt;&gt;"",IF(Table1[[#This Row],[Cur]]="USD","",ExchangeRate),"")</f>
        <v/>
      </c>
      <c r="BA3065" s="46" t="str">
        <f>IF(Table1[[#This Row],[Grant]]&lt;&gt;"",VLOOKUP(Table1[[#This Row],[Grant]],Grants!B:D,3),"")</f>
        <v/>
      </c>
      <c r="BB3065" s="46" t="str">
        <f>TRIM(Table1[[#This Row],[Vendor ID]])</f>
        <v/>
      </c>
      <c r="BC3065">
        <f>IF(Table1[[#This Row],[Reference Number]]=Q3064,BC3064,BC3064+1)</f>
        <v>2</v>
      </c>
    </row>
    <row r="3066" spans="1:55" ht="11.25" hidden="1" customHeight="1">
      <c r="A3066" s="1"/>
      <c r="B3066" s="88" t="str">
        <f>IF(Table1[[#This Row],[Posting Date]]&lt;&gt;"",IF(Table1[[#This Row],[Reference Number]]=Q3065,B3065+1,1),"")</f>
        <v/>
      </c>
      <c r="C3066" s="61"/>
      <c r="D3066" s="61"/>
      <c r="E3066" s="218"/>
      <c r="F3066" s="143" t="str">
        <f>IFERROR(IF(VLOOKUP(Table1[[#This Row],[Budget Code Description]],Dimentions!$X$6:$AC$132,2,FALSE)="","",VLOOKUP(Table1[[#This Row],[Budget Code Description]],Dimentions!$X$6:$AC$132,2,FALSE)),"")</f>
        <v/>
      </c>
      <c r="G3066" s="143" t="str">
        <f>IFERROR(VLOOKUP(Table1[[#This Row],[Budget Code Description]],Dimentions!$X$6:$AC$132,3,FALSE),"")</f>
        <v/>
      </c>
      <c r="H3066" s="64" t="str">
        <f>IFERROR(VLOOKUP(Table1[[#This Row],[Account]],Dimentions!$S$6:$V$233,2,FALSE),"")</f>
        <v/>
      </c>
      <c r="I3066" s="62">
        <f>_xlfn.NUMBERVALUE(LEFT(Table1[[#This Row],[Account]],1))</f>
        <v>0</v>
      </c>
      <c r="J3066" s="62" t="str">
        <f>IFERROR(VLOOKUP(Table1[[#This Row],[Budget Code Description]],Table6[#All],7,FALSE),"")</f>
        <v/>
      </c>
      <c r="K3066" s="143" t="str">
        <f>IFERROR(VLOOKUP(Table1[[#This Row],[Budget Code Description]],Table6[#All],8,FALSE),"")</f>
        <v/>
      </c>
      <c r="L3066" s="63"/>
      <c r="M3066" s="65" t="str">
        <f>IFERROR(VLOOKUP(Table1[[#This Row],[Staff ID]],Table2[],2,FALSE),"")</f>
        <v/>
      </c>
      <c r="N3066" s="211" t="str">
        <f>IFERROR(IF(VLOOKUP(Table1[[#This Row],[Budget Code Description]],Dimentions!$X$6:$AC$97,4,FALSE)="","",VLOOKUP(Table1[[#This Row],[Budget Code Description]],Dimentions!$X$6:$AC$97,4,FALSE)),"")</f>
        <v/>
      </c>
      <c r="O3066" s="65" t="str">
        <f>IFERROR(VLOOKUP(Table1[[#This Row],[Vendor ID]],Table549[],2,FALSE),"")</f>
        <v/>
      </c>
      <c r="P3066" s="63"/>
      <c r="Q3066" s="143" t="str">
        <f>IF(Table1[[#This Row],[Posting Date]]&lt;&gt;"",$D$9,"")</f>
        <v/>
      </c>
      <c r="R3066" s="159" t="str">
        <f>IF(Table1[[#This Row],[Posting Date]]&lt;&gt;"",$D$10,"")</f>
        <v/>
      </c>
      <c r="S3066" s="66"/>
      <c r="T3066" s="63"/>
      <c r="U3066" s="67"/>
      <c r="V3066" s="67"/>
      <c r="W3066" s="67" t="str">
        <f t="shared" si="48"/>
        <v/>
      </c>
      <c r="X3066" s="161" t="str">
        <f>IF(E3066="","",(IF(Table1[[#This Row],[Cur]]="USD",Table1[[#This Row],[Cur_Amount Debit]],Table1[[#This Row],[Cur_Amount Debit]]/Table1[[#This Row],[Exchange Rate]])))</f>
        <v/>
      </c>
      <c r="Y3066" s="161" t="str">
        <f>IF(E3066="","",(IF(Table1[[#This Row],[Cur]]="USD",Table1[[#This Row],[Cur_Amount Credit]],Table1[[#This Row],[Cur_Amount Credit]]/ExchangeRate)))</f>
        <v/>
      </c>
      <c r="Z3066" s="203" t="str">
        <f>IF(E3066="","",(Table1[[#This Row],[Debit USD]]-Table1[[#This Row],[Credit USD]]))</f>
        <v/>
      </c>
      <c r="AA3066" s="122"/>
      <c r="AB3066" s="1"/>
      <c r="AC3066" s="15"/>
      <c r="AD3066" s="15" t="str">
        <f>IF(AND(OR(Table1[[#This Row],[Account]]="15030",Table1[[#This Row],[Account]]="15035",Table1[[#This Row],[Account]]="20150"),Table1[[#This Row],[Vendor ID]]=""),1,"")</f>
        <v/>
      </c>
      <c r="AE3066" s="15"/>
      <c r="AF3066" s="15"/>
      <c r="AG3066" s="15"/>
      <c r="AH3066" s="46" t="str">
        <f>IF(Table1[[#This Row],[Posting Date]]&lt;&gt;"","GJ-"&amp;CountryID,"")</f>
        <v/>
      </c>
      <c r="AI3066" s="59" t="str">
        <f>IF(Table1[[#This Row],[Posting Date]]&lt;&gt;"",Table1[[#This Row],[Posting Date]],"")</f>
        <v/>
      </c>
      <c r="AJ3066" s="46"/>
      <c r="AK3066" s="46" t="str">
        <f>IF(Table1[[#This Row],[Description]]&lt;&gt;"",Table1[[#This Row],[Description]],"")</f>
        <v/>
      </c>
      <c r="AL3066" s="46" t="str">
        <f>IF(Table1[[#This Row],[Posting Date]]&lt;&gt;"",Table1[[#This Row],[Reference Number]],"")</f>
        <v/>
      </c>
      <c r="AM3066" s="46" t="str">
        <f>TRIM(Table1[[#This Row],[Line '#]])</f>
        <v/>
      </c>
      <c r="AN3066" s="46" t="str">
        <f>TRIM(Table1[[#This Row],[Account]])</f>
        <v/>
      </c>
      <c r="AO3066" s="46" t="str">
        <f>IF(Table1[[#This Row],[Posting Date]]&lt;&gt;"",$D$5,"")</f>
        <v/>
      </c>
      <c r="AP3066" s="46" t="str">
        <f>TRIM(Table1[[#This Row],[Departments-Prgrams]])</f>
        <v/>
      </c>
      <c r="AQ3066" s="46" t="str">
        <f>TRIM(Table1[[#This Row],[Grant]])</f>
        <v/>
      </c>
      <c r="AR3066" s="46" t="str">
        <f>TRIM(Table1[[#This Row],[Staff ID]])</f>
        <v/>
      </c>
      <c r="AS3066" s="46" t="str">
        <f>IF(TRIM(Table1[[#This Row],[Budget Code]])=0,"",TRIM(Table1[[#This Row],[Budget Code]]))</f>
        <v/>
      </c>
      <c r="AT3066" s="46" t="str">
        <f>IF(Table1[[#This Row],[Line Description]]&lt;&gt;"",Table1[[#This Row],[Line Description]],"")</f>
        <v/>
      </c>
      <c r="AU3066" s="46" t="str">
        <f>IF(Table1[[#This Row],[Cur_Amount Debit]]&gt;0,ROUND(Table1[[#This Row],[Cur_Amount Debit]],2),"")</f>
        <v/>
      </c>
      <c r="AV3066" s="46" t="str">
        <f>IF(Table1[[#This Row],[Cur_Amount Credit]]&gt;0,ROUND(Table1[[#This Row],[Cur_Amount Credit]],2),"")</f>
        <v/>
      </c>
      <c r="AW3066" s="46" t="str">
        <f>LEFT(Table1[[#This Row],[Cur]],3)</f>
        <v/>
      </c>
      <c r="AX3066" s="59"/>
      <c r="AY3066" s="46"/>
      <c r="AZ3066" s="46" t="str">
        <f>IF(Table1[[#This Row],[Cur]]&lt;&gt;"",IF(Table1[[#This Row],[Cur]]="USD","",ExchangeRate),"")</f>
        <v/>
      </c>
      <c r="BA3066" s="46" t="str">
        <f>IF(Table1[[#This Row],[Grant]]&lt;&gt;"",VLOOKUP(Table1[[#This Row],[Grant]],Grants!B:D,3),"")</f>
        <v/>
      </c>
      <c r="BB3066" s="46" t="str">
        <f>TRIM(Table1[[#This Row],[Vendor ID]])</f>
        <v/>
      </c>
      <c r="BC3066">
        <f>IF(Table1[[#This Row],[Reference Number]]=Q3065,BC3065,BC3065+1)</f>
        <v>2</v>
      </c>
    </row>
    <row r="3067" spans="1:55" ht="11.25" hidden="1" customHeight="1">
      <c r="A3067" s="1"/>
      <c r="B3067" s="88" t="str">
        <f>IF(Table1[[#This Row],[Posting Date]]&lt;&gt;"",IF(Table1[[#This Row],[Reference Number]]=Q3066,B3066+1,1),"")</f>
        <v/>
      </c>
      <c r="C3067" s="61"/>
      <c r="D3067" s="61"/>
      <c r="E3067" s="218"/>
      <c r="F3067" s="143" t="str">
        <f>IFERROR(IF(VLOOKUP(Table1[[#This Row],[Budget Code Description]],Dimentions!$X$6:$AC$132,2,FALSE)="","",VLOOKUP(Table1[[#This Row],[Budget Code Description]],Dimentions!$X$6:$AC$132,2,FALSE)),"")</f>
        <v/>
      </c>
      <c r="G3067" s="143" t="str">
        <f>IFERROR(VLOOKUP(Table1[[#This Row],[Budget Code Description]],Dimentions!$X$6:$AC$132,3,FALSE),"")</f>
        <v/>
      </c>
      <c r="H3067" s="64" t="str">
        <f>IFERROR(VLOOKUP(Table1[[#This Row],[Account]],Dimentions!$S$6:$V$233,2,FALSE),"")</f>
        <v/>
      </c>
      <c r="I3067" s="62">
        <f>_xlfn.NUMBERVALUE(LEFT(Table1[[#This Row],[Account]],1))</f>
        <v>0</v>
      </c>
      <c r="J3067" s="62" t="str">
        <f>IFERROR(VLOOKUP(Table1[[#This Row],[Budget Code Description]],Table6[#All],7,FALSE),"")</f>
        <v/>
      </c>
      <c r="K3067" s="143" t="str">
        <f>IFERROR(VLOOKUP(Table1[[#This Row],[Budget Code Description]],Table6[#All],8,FALSE),"")</f>
        <v/>
      </c>
      <c r="L3067" s="63"/>
      <c r="M3067" s="65" t="str">
        <f>IFERROR(VLOOKUP(Table1[[#This Row],[Staff ID]],Table2[],2,FALSE),"")</f>
        <v/>
      </c>
      <c r="N3067" s="211" t="str">
        <f>IFERROR(IF(VLOOKUP(Table1[[#This Row],[Budget Code Description]],Dimentions!$X$6:$AC$97,4,FALSE)="","",VLOOKUP(Table1[[#This Row],[Budget Code Description]],Dimentions!$X$6:$AC$97,4,FALSE)),"")</f>
        <v/>
      </c>
      <c r="O3067" s="65" t="str">
        <f>IFERROR(VLOOKUP(Table1[[#This Row],[Vendor ID]],Table549[],2,FALSE),"")</f>
        <v/>
      </c>
      <c r="P3067" s="63"/>
      <c r="Q3067" s="143" t="str">
        <f>IF(Table1[[#This Row],[Posting Date]]&lt;&gt;"",$D$9,"")</f>
        <v/>
      </c>
      <c r="R3067" s="159" t="str">
        <f>IF(Table1[[#This Row],[Posting Date]]&lt;&gt;"",$D$10,"")</f>
        <v/>
      </c>
      <c r="S3067" s="66"/>
      <c r="T3067" s="63"/>
      <c r="U3067" s="67"/>
      <c r="V3067" s="67"/>
      <c r="W3067" s="67" t="str">
        <f t="shared" si="48"/>
        <v/>
      </c>
      <c r="X3067" s="161" t="str">
        <f>IF(E3067="","",(IF(Table1[[#This Row],[Cur]]="USD",Table1[[#This Row],[Cur_Amount Debit]],Table1[[#This Row],[Cur_Amount Debit]]/Table1[[#This Row],[Exchange Rate]])))</f>
        <v/>
      </c>
      <c r="Y3067" s="161" t="str">
        <f>IF(E3067="","",(IF(Table1[[#This Row],[Cur]]="USD",Table1[[#This Row],[Cur_Amount Credit]],Table1[[#This Row],[Cur_Amount Credit]]/ExchangeRate)))</f>
        <v/>
      </c>
      <c r="Z3067" s="203" t="str">
        <f>IF(E3067="","",(Table1[[#This Row],[Debit USD]]-Table1[[#This Row],[Credit USD]]))</f>
        <v/>
      </c>
      <c r="AA3067" s="122"/>
      <c r="AB3067" s="1"/>
      <c r="AC3067" s="15"/>
      <c r="AD3067" s="15" t="str">
        <f>IF(AND(OR(Table1[[#This Row],[Account]]="15030",Table1[[#This Row],[Account]]="15035",Table1[[#This Row],[Account]]="20150"),Table1[[#This Row],[Vendor ID]]=""),1,"")</f>
        <v/>
      </c>
      <c r="AE3067" s="15"/>
      <c r="AF3067" s="15"/>
      <c r="AG3067" s="15"/>
      <c r="AH3067" s="46" t="str">
        <f>IF(Table1[[#This Row],[Posting Date]]&lt;&gt;"","GJ-"&amp;CountryID,"")</f>
        <v/>
      </c>
      <c r="AI3067" s="59" t="str">
        <f>IF(Table1[[#This Row],[Posting Date]]&lt;&gt;"",Table1[[#This Row],[Posting Date]],"")</f>
        <v/>
      </c>
      <c r="AJ3067" s="46"/>
      <c r="AK3067" s="46" t="str">
        <f>IF(Table1[[#This Row],[Description]]&lt;&gt;"",Table1[[#This Row],[Description]],"")</f>
        <v/>
      </c>
      <c r="AL3067" s="46" t="str">
        <f>IF(Table1[[#This Row],[Posting Date]]&lt;&gt;"",Table1[[#This Row],[Reference Number]],"")</f>
        <v/>
      </c>
      <c r="AM3067" s="46" t="str">
        <f>TRIM(Table1[[#This Row],[Line '#]])</f>
        <v/>
      </c>
      <c r="AN3067" s="46" t="str">
        <f>TRIM(Table1[[#This Row],[Account]])</f>
        <v/>
      </c>
      <c r="AO3067" s="46" t="str">
        <f>IF(Table1[[#This Row],[Posting Date]]&lt;&gt;"",$D$5,"")</f>
        <v/>
      </c>
      <c r="AP3067" s="46" t="str">
        <f>TRIM(Table1[[#This Row],[Departments-Prgrams]])</f>
        <v/>
      </c>
      <c r="AQ3067" s="46" t="str">
        <f>TRIM(Table1[[#This Row],[Grant]])</f>
        <v/>
      </c>
      <c r="AR3067" s="46" t="str">
        <f>TRIM(Table1[[#This Row],[Staff ID]])</f>
        <v/>
      </c>
      <c r="AS3067" s="46" t="str">
        <f>IF(TRIM(Table1[[#This Row],[Budget Code]])=0,"",TRIM(Table1[[#This Row],[Budget Code]]))</f>
        <v/>
      </c>
      <c r="AT3067" s="46" t="str">
        <f>IF(Table1[[#This Row],[Line Description]]&lt;&gt;"",Table1[[#This Row],[Line Description]],"")</f>
        <v/>
      </c>
      <c r="AU3067" s="46" t="str">
        <f>IF(Table1[[#This Row],[Cur_Amount Debit]]&gt;0,ROUND(Table1[[#This Row],[Cur_Amount Debit]],2),"")</f>
        <v/>
      </c>
      <c r="AV3067" s="46" t="str">
        <f>IF(Table1[[#This Row],[Cur_Amount Credit]]&gt;0,ROUND(Table1[[#This Row],[Cur_Amount Credit]],2),"")</f>
        <v/>
      </c>
      <c r="AW3067" s="46" t="str">
        <f>LEFT(Table1[[#This Row],[Cur]],3)</f>
        <v/>
      </c>
      <c r="AX3067" s="59"/>
      <c r="AY3067" s="46"/>
      <c r="AZ3067" s="46" t="str">
        <f>IF(Table1[[#This Row],[Cur]]&lt;&gt;"",IF(Table1[[#This Row],[Cur]]="USD","",ExchangeRate),"")</f>
        <v/>
      </c>
      <c r="BA3067" s="46" t="str">
        <f>IF(Table1[[#This Row],[Grant]]&lt;&gt;"",VLOOKUP(Table1[[#This Row],[Grant]],Grants!B:D,3),"")</f>
        <v/>
      </c>
      <c r="BB3067" s="46" t="str">
        <f>TRIM(Table1[[#This Row],[Vendor ID]])</f>
        <v/>
      </c>
      <c r="BC3067">
        <f>IF(Table1[[#This Row],[Reference Number]]=Q3066,BC3066,BC3066+1)</f>
        <v>2</v>
      </c>
    </row>
    <row r="3068" spans="1:55" ht="11.25" hidden="1" customHeight="1">
      <c r="A3068" s="1"/>
      <c r="B3068" s="88" t="str">
        <f>IF(Table1[[#This Row],[Posting Date]]&lt;&gt;"",IF(Table1[[#This Row],[Reference Number]]=Q3067,B3067+1,1),"")</f>
        <v/>
      </c>
      <c r="C3068" s="61"/>
      <c r="D3068" s="61"/>
      <c r="E3068" s="218"/>
      <c r="F3068" s="143" t="str">
        <f>IFERROR(IF(VLOOKUP(Table1[[#This Row],[Budget Code Description]],Dimentions!$X$6:$AC$132,2,FALSE)="","",VLOOKUP(Table1[[#This Row],[Budget Code Description]],Dimentions!$X$6:$AC$132,2,FALSE)),"")</f>
        <v/>
      </c>
      <c r="G3068" s="143" t="str">
        <f>IFERROR(VLOOKUP(Table1[[#This Row],[Budget Code Description]],Dimentions!$X$6:$AC$132,3,FALSE),"")</f>
        <v/>
      </c>
      <c r="H3068" s="64" t="str">
        <f>IFERROR(VLOOKUP(Table1[[#This Row],[Account]],Dimentions!$S$6:$V$233,2,FALSE),"")</f>
        <v/>
      </c>
      <c r="I3068" s="62">
        <f>_xlfn.NUMBERVALUE(LEFT(Table1[[#This Row],[Account]],1))</f>
        <v>0</v>
      </c>
      <c r="J3068" s="62" t="str">
        <f>IFERROR(VLOOKUP(Table1[[#This Row],[Budget Code Description]],Table6[#All],7,FALSE),"")</f>
        <v/>
      </c>
      <c r="K3068" s="143" t="str">
        <f>IFERROR(VLOOKUP(Table1[[#This Row],[Budget Code Description]],Table6[#All],8,FALSE),"")</f>
        <v/>
      </c>
      <c r="L3068" s="63"/>
      <c r="M3068" s="65" t="str">
        <f>IFERROR(VLOOKUP(Table1[[#This Row],[Staff ID]],Table2[],2,FALSE),"")</f>
        <v/>
      </c>
      <c r="N3068" s="211" t="str">
        <f>IFERROR(IF(VLOOKUP(Table1[[#This Row],[Budget Code Description]],Dimentions!$X$6:$AC$97,4,FALSE)="","",VLOOKUP(Table1[[#This Row],[Budget Code Description]],Dimentions!$X$6:$AC$97,4,FALSE)),"")</f>
        <v/>
      </c>
      <c r="O3068" s="65" t="str">
        <f>IFERROR(VLOOKUP(Table1[[#This Row],[Vendor ID]],Table549[],2,FALSE),"")</f>
        <v/>
      </c>
      <c r="P3068" s="63"/>
      <c r="Q3068" s="143" t="str">
        <f>IF(Table1[[#This Row],[Posting Date]]&lt;&gt;"",$D$9,"")</f>
        <v/>
      </c>
      <c r="R3068" s="159" t="str">
        <f>IF(Table1[[#This Row],[Posting Date]]&lt;&gt;"",$D$10,"")</f>
        <v/>
      </c>
      <c r="S3068" s="66"/>
      <c r="T3068" s="63"/>
      <c r="U3068" s="67"/>
      <c r="V3068" s="67"/>
      <c r="W3068" s="67" t="str">
        <f t="shared" si="48"/>
        <v/>
      </c>
      <c r="X3068" s="161" t="str">
        <f>IF(E3068="","",(IF(Table1[[#This Row],[Cur]]="USD",Table1[[#This Row],[Cur_Amount Debit]],Table1[[#This Row],[Cur_Amount Debit]]/Table1[[#This Row],[Exchange Rate]])))</f>
        <v/>
      </c>
      <c r="Y3068" s="161" t="str">
        <f>IF(E3068="","",(IF(Table1[[#This Row],[Cur]]="USD",Table1[[#This Row],[Cur_Amount Credit]],Table1[[#This Row],[Cur_Amount Credit]]/ExchangeRate)))</f>
        <v/>
      </c>
      <c r="Z3068" s="203" t="str">
        <f>IF(E3068="","",(Table1[[#This Row],[Debit USD]]-Table1[[#This Row],[Credit USD]]))</f>
        <v/>
      </c>
      <c r="AA3068" s="122"/>
      <c r="AB3068" s="1"/>
      <c r="AC3068" s="15"/>
      <c r="AD3068" s="15" t="str">
        <f>IF(AND(OR(Table1[[#This Row],[Account]]="15030",Table1[[#This Row],[Account]]="15035",Table1[[#This Row],[Account]]="20150"),Table1[[#This Row],[Vendor ID]]=""),1,"")</f>
        <v/>
      </c>
      <c r="AE3068" s="15"/>
      <c r="AF3068" s="15"/>
      <c r="AG3068" s="15"/>
      <c r="AH3068" s="46" t="str">
        <f>IF(Table1[[#This Row],[Posting Date]]&lt;&gt;"","GJ-"&amp;CountryID,"")</f>
        <v/>
      </c>
      <c r="AI3068" s="59" t="str">
        <f>IF(Table1[[#This Row],[Posting Date]]&lt;&gt;"",Table1[[#This Row],[Posting Date]],"")</f>
        <v/>
      </c>
      <c r="AJ3068" s="46"/>
      <c r="AK3068" s="46" t="str">
        <f>IF(Table1[[#This Row],[Description]]&lt;&gt;"",Table1[[#This Row],[Description]],"")</f>
        <v/>
      </c>
      <c r="AL3068" s="46" t="str">
        <f>IF(Table1[[#This Row],[Posting Date]]&lt;&gt;"",Table1[[#This Row],[Reference Number]],"")</f>
        <v/>
      </c>
      <c r="AM3068" s="46" t="str">
        <f>TRIM(Table1[[#This Row],[Line '#]])</f>
        <v/>
      </c>
      <c r="AN3068" s="46" t="str">
        <f>TRIM(Table1[[#This Row],[Account]])</f>
        <v/>
      </c>
      <c r="AO3068" s="46" t="str">
        <f>IF(Table1[[#This Row],[Posting Date]]&lt;&gt;"",$D$5,"")</f>
        <v/>
      </c>
      <c r="AP3068" s="46" t="str">
        <f>TRIM(Table1[[#This Row],[Departments-Prgrams]])</f>
        <v/>
      </c>
      <c r="AQ3068" s="46" t="str">
        <f>TRIM(Table1[[#This Row],[Grant]])</f>
        <v/>
      </c>
      <c r="AR3068" s="46" t="str">
        <f>TRIM(Table1[[#This Row],[Staff ID]])</f>
        <v/>
      </c>
      <c r="AS3068" s="46" t="str">
        <f>IF(TRIM(Table1[[#This Row],[Budget Code]])=0,"",TRIM(Table1[[#This Row],[Budget Code]]))</f>
        <v/>
      </c>
      <c r="AT3068" s="46" t="str">
        <f>IF(Table1[[#This Row],[Line Description]]&lt;&gt;"",Table1[[#This Row],[Line Description]],"")</f>
        <v/>
      </c>
      <c r="AU3068" s="46" t="str">
        <f>IF(Table1[[#This Row],[Cur_Amount Debit]]&gt;0,ROUND(Table1[[#This Row],[Cur_Amount Debit]],2),"")</f>
        <v/>
      </c>
      <c r="AV3068" s="46" t="str">
        <f>IF(Table1[[#This Row],[Cur_Amount Credit]]&gt;0,ROUND(Table1[[#This Row],[Cur_Amount Credit]],2),"")</f>
        <v/>
      </c>
      <c r="AW3068" s="46" t="str">
        <f>LEFT(Table1[[#This Row],[Cur]],3)</f>
        <v/>
      </c>
      <c r="AX3068" s="59"/>
      <c r="AY3068" s="46"/>
      <c r="AZ3068" s="46" t="str">
        <f>IF(Table1[[#This Row],[Cur]]&lt;&gt;"",IF(Table1[[#This Row],[Cur]]="USD","",ExchangeRate),"")</f>
        <v/>
      </c>
      <c r="BA3068" s="46" t="str">
        <f>IF(Table1[[#This Row],[Grant]]&lt;&gt;"",VLOOKUP(Table1[[#This Row],[Grant]],Grants!B:D,3),"")</f>
        <v/>
      </c>
      <c r="BB3068" s="46" t="str">
        <f>TRIM(Table1[[#This Row],[Vendor ID]])</f>
        <v/>
      </c>
      <c r="BC3068">
        <f>IF(Table1[[#This Row],[Reference Number]]=Q3067,BC3067,BC3067+1)</f>
        <v>2</v>
      </c>
    </row>
    <row r="3069" spans="1:55" ht="11.25" hidden="1" customHeight="1">
      <c r="A3069" s="1"/>
      <c r="B3069" s="88" t="str">
        <f>IF(Table1[[#This Row],[Posting Date]]&lt;&gt;"",IF(Table1[[#This Row],[Reference Number]]=Q3068,B3068+1,1),"")</f>
        <v/>
      </c>
      <c r="C3069" s="61"/>
      <c r="D3069" s="61"/>
      <c r="E3069" s="218"/>
      <c r="F3069" s="143" t="str">
        <f>IFERROR(IF(VLOOKUP(Table1[[#This Row],[Budget Code Description]],Dimentions!$X$6:$AC$132,2,FALSE)="","",VLOOKUP(Table1[[#This Row],[Budget Code Description]],Dimentions!$X$6:$AC$132,2,FALSE)),"")</f>
        <v/>
      </c>
      <c r="G3069" s="143" t="str">
        <f>IFERROR(VLOOKUP(Table1[[#This Row],[Budget Code Description]],Dimentions!$X$6:$AC$132,3,FALSE),"")</f>
        <v/>
      </c>
      <c r="H3069" s="64" t="str">
        <f>IFERROR(VLOOKUP(Table1[[#This Row],[Account]],Dimentions!$S$6:$V$233,2,FALSE),"")</f>
        <v/>
      </c>
      <c r="I3069" s="62">
        <f>_xlfn.NUMBERVALUE(LEFT(Table1[[#This Row],[Account]],1))</f>
        <v>0</v>
      </c>
      <c r="J3069" s="62" t="str">
        <f>IFERROR(VLOOKUP(Table1[[#This Row],[Budget Code Description]],Table6[#All],7,FALSE),"")</f>
        <v/>
      </c>
      <c r="K3069" s="143" t="str">
        <f>IFERROR(VLOOKUP(Table1[[#This Row],[Budget Code Description]],Table6[#All],8,FALSE),"")</f>
        <v/>
      </c>
      <c r="L3069" s="63"/>
      <c r="M3069" s="65" t="str">
        <f>IFERROR(VLOOKUP(Table1[[#This Row],[Staff ID]],Table2[],2,FALSE),"")</f>
        <v/>
      </c>
      <c r="N3069" s="211" t="str">
        <f>IFERROR(IF(VLOOKUP(Table1[[#This Row],[Budget Code Description]],Dimentions!$X$6:$AC$97,4,FALSE)="","",VLOOKUP(Table1[[#This Row],[Budget Code Description]],Dimentions!$X$6:$AC$97,4,FALSE)),"")</f>
        <v/>
      </c>
      <c r="O3069" s="65" t="str">
        <f>IFERROR(VLOOKUP(Table1[[#This Row],[Vendor ID]],Table549[],2,FALSE),"")</f>
        <v/>
      </c>
      <c r="P3069" s="63"/>
      <c r="Q3069" s="143" t="str">
        <f>IF(Table1[[#This Row],[Posting Date]]&lt;&gt;"",$D$9,"")</f>
        <v/>
      </c>
      <c r="R3069" s="159" t="str">
        <f>IF(Table1[[#This Row],[Posting Date]]&lt;&gt;"",$D$10,"")</f>
        <v/>
      </c>
      <c r="S3069" s="66"/>
      <c r="T3069" s="63"/>
      <c r="U3069" s="67"/>
      <c r="V3069" s="67"/>
      <c r="W3069" s="67" t="str">
        <f t="shared" si="48"/>
        <v/>
      </c>
      <c r="X3069" s="161" t="str">
        <f>IF(E3069="","",(IF(Table1[[#This Row],[Cur]]="USD",Table1[[#This Row],[Cur_Amount Debit]],Table1[[#This Row],[Cur_Amount Debit]]/Table1[[#This Row],[Exchange Rate]])))</f>
        <v/>
      </c>
      <c r="Y3069" s="161" t="str">
        <f>IF(E3069="","",(IF(Table1[[#This Row],[Cur]]="USD",Table1[[#This Row],[Cur_Amount Credit]],Table1[[#This Row],[Cur_Amount Credit]]/ExchangeRate)))</f>
        <v/>
      </c>
      <c r="Z3069" s="203" t="str">
        <f>IF(E3069="","",(Table1[[#This Row],[Debit USD]]-Table1[[#This Row],[Credit USD]]))</f>
        <v/>
      </c>
      <c r="AA3069" s="122"/>
      <c r="AB3069" s="1"/>
      <c r="AC3069" s="15"/>
      <c r="AD3069" s="15" t="str">
        <f>IF(AND(OR(Table1[[#This Row],[Account]]="15030",Table1[[#This Row],[Account]]="15035",Table1[[#This Row],[Account]]="20150"),Table1[[#This Row],[Vendor ID]]=""),1,"")</f>
        <v/>
      </c>
      <c r="AE3069" s="15"/>
      <c r="AF3069" s="15"/>
      <c r="AG3069" s="15"/>
      <c r="AH3069" s="46" t="str">
        <f>IF(Table1[[#This Row],[Posting Date]]&lt;&gt;"","GJ-"&amp;CountryID,"")</f>
        <v/>
      </c>
      <c r="AI3069" s="59" t="str">
        <f>IF(Table1[[#This Row],[Posting Date]]&lt;&gt;"",Table1[[#This Row],[Posting Date]],"")</f>
        <v/>
      </c>
      <c r="AJ3069" s="46"/>
      <c r="AK3069" s="46" t="str">
        <f>IF(Table1[[#This Row],[Description]]&lt;&gt;"",Table1[[#This Row],[Description]],"")</f>
        <v/>
      </c>
      <c r="AL3069" s="46" t="str">
        <f>IF(Table1[[#This Row],[Posting Date]]&lt;&gt;"",Table1[[#This Row],[Reference Number]],"")</f>
        <v/>
      </c>
      <c r="AM3069" s="46" t="str">
        <f>TRIM(Table1[[#This Row],[Line '#]])</f>
        <v/>
      </c>
      <c r="AN3069" s="46" t="str">
        <f>TRIM(Table1[[#This Row],[Account]])</f>
        <v/>
      </c>
      <c r="AO3069" s="46" t="str">
        <f>IF(Table1[[#This Row],[Posting Date]]&lt;&gt;"",$D$5,"")</f>
        <v/>
      </c>
      <c r="AP3069" s="46" t="str">
        <f>TRIM(Table1[[#This Row],[Departments-Prgrams]])</f>
        <v/>
      </c>
      <c r="AQ3069" s="46" t="str">
        <f>TRIM(Table1[[#This Row],[Grant]])</f>
        <v/>
      </c>
      <c r="AR3069" s="46" t="str">
        <f>TRIM(Table1[[#This Row],[Staff ID]])</f>
        <v/>
      </c>
      <c r="AS3069" s="46" t="str">
        <f>IF(TRIM(Table1[[#This Row],[Budget Code]])=0,"",TRIM(Table1[[#This Row],[Budget Code]]))</f>
        <v/>
      </c>
      <c r="AT3069" s="46" t="str">
        <f>IF(Table1[[#This Row],[Line Description]]&lt;&gt;"",Table1[[#This Row],[Line Description]],"")</f>
        <v/>
      </c>
      <c r="AU3069" s="46" t="str">
        <f>IF(Table1[[#This Row],[Cur_Amount Debit]]&gt;0,ROUND(Table1[[#This Row],[Cur_Amount Debit]],2),"")</f>
        <v/>
      </c>
      <c r="AV3069" s="46" t="str">
        <f>IF(Table1[[#This Row],[Cur_Amount Credit]]&gt;0,ROUND(Table1[[#This Row],[Cur_Amount Credit]],2),"")</f>
        <v/>
      </c>
      <c r="AW3069" s="46" t="str">
        <f>LEFT(Table1[[#This Row],[Cur]],3)</f>
        <v/>
      </c>
      <c r="AX3069" s="59"/>
      <c r="AY3069" s="46"/>
      <c r="AZ3069" s="46" t="str">
        <f>IF(Table1[[#This Row],[Cur]]&lt;&gt;"",IF(Table1[[#This Row],[Cur]]="USD","",ExchangeRate),"")</f>
        <v/>
      </c>
      <c r="BA3069" s="46" t="str">
        <f>IF(Table1[[#This Row],[Grant]]&lt;&gt;"",VLOOKUP(Table1[[#This Row],[Grant]],Grants!B:D,3),"")</f>
        <v/>
      </c>
      <c r="BB3069" s="46" t="str">
        <f>TRIM(Table1[[#This Row],[Vendor ID]])</f>
        <v/>
      </c>
      <c r="BC3069">
        <f>IF(Table1[[#This Row],[Reference Number]]=Q3068,BC3068,BC3068+1)</f>
        <v>2</v>
      </c>
    </row>
    <row r="3070" spans="1:55" ht="11.25" hidden="1" customHeight="1">
      <c r="A3070" s="1"/>
      <c r="B3070" s="88" t="str">
        <f>IF(Table1[[#This Row],[Posting Date]]&lt;&gt;"",IF(Table1[[#This Row],[Reference Number]]=Q3069,B3069+1,1),"")</f>
        <v/>
      </c>
      <c r="C3070" s="61"/>
      <c r="D3070" s="61"/>
      <c r="E3070" s="218"/>
      <c r="F3070" s="143" t="str">
        <f>IFERROR(IF(VLOOKUP(Table1[[#This Row],[Budget Code Description]],Dimentions!$X$6:$AC$132,2,FALSE)="","",VLOOKUP(Table1[[#This Row],[Budget Code Description]],Dimentions!$X$6:$AC$132,2,FALSE)),"")</f>
        <v/>
      </c>
      <c r="G3070" s="143" t="str">
        <f>IFERROR(VLOOKUP(Table1[[#This Row],[Budget Code Description]],Dimentions!$X$6:$AC$132,3,FALSE),"")</f>
        <v/>
      </c>
      <c r="H3070" s="64" t="str">
        <f>IFERROR(VLOOKUP(Table1[[#This Row],[Account]],Dimentions!$S$6:$V$233,2,FALSE),"")</f>
        <v/>
      </c>
      <c r="I3070" s="62">
        <f>_xlfn.NUMBERVALUE(LEFT(Table1[[#This Row],[Account]],1))</f>
        <v>0</v>
      </c>
      <c r="J3070" s="62" t="str">
        <f>IFERROR(VLOOKUP(Table1[[#This Row],[Budget Code Description]],Table6[#All],7,FALSE),"")</f>
        <v/>
      </c>
      <c r="K3070" s="143" t="str">
        <f>IFERROR(VLOOKUP(Table1[[#This Row],[Budget Code Description]],Table6[#All],8,FALSE),"")</f>
        <v/>
      </c>
      <c r="L3070" s="63"/>
      <c r="M3070" s="65" t="str">
        <f>IFERROR(VLOOKUP(Table1[[#This Row],[Staff ID]],Table2[],2,FALSE),"")</f>
        <v/>
      </c>
      <c r="N3070" s="211" t="str">
        <f>IFERROR(IF(VLOOKUP(Table1[[#This Row],[Budget Code Description]],Dimentions!$X$6:$AC$97,4,FALSE)="","",VLOOKUP(Table1[[#This Row],[Budget Code Description]],Dimentions!$X$6:$AC$97,4,FALSE)),"")</f>
        <v/>
      </c>
      <c r="O3070" s="65" t="str">
        <f>IFERROR(VLOOKUP(Table1[[#This Row],[Vendor ID]],Table549[],2,FALSE),"")</f>
        <v/>
      </c>
      <c r="P3070" s="63"/>
      <c r="Q3070" s="143" t="str">
        <f>IF(Table1[[#This Row],[Posting Date]]&lt;&gt;"",$D$9,"")</f>
        <v/>
      </c>
      <c r="R3070" s="159" t="str">
        <f>IF(Table1[[#This Row],[Posting Date]]&lt;&gt;"",$D$10,"")</f>
        <v/>
      </c>
      <c r="S3070" s="66"/>
      <c r="T3070" s="63"/>
      <c r="U3070" s="67"/>
      <c r="V3070" s="67"/>
      <c r="W3070" s="67" t="str">
        <f t="shared" si="48"/>
        <v/>
      </c>
      <c r="X3070" s="161" t="str">
        <f>IF(E3070="","",(IF(Table1[[#This Row],[Cur]]="USD",Table1[[#This Row],[Cur_Amount Debit]],Table1[[#This Row],[Cur_Amount Debit]]/Table1[[#This Row],[Exchange Rate]])))</f>
        <v/>
      </c>
      <c r="Y3070" s="161" t="str">
        <f>IF(E3070="","",(IF(Table1[[#This Row],[Cur]]="USD",Table1[[#This Row],[Cur_Amount Credit]],Table1[[#This Row],[Cur_Amount Credit]]/ExchangeRate)))</f>
        <v/>
      </c>
      <c r="Z3070" s="203" t="str">
        <f>IF(E3070="","",(Table1[[#This Row],[Debit USD]]-Table1[[#This Row],[Credit USD]]))</f>
        <v/>
      </c>
      <c r="AA3070" s="122"/>
      <c r="AB3070" s="1"/>
      <c r="AC3070" s="15"/>
      <c r="AD3070" s="15" t="str">
        <f>IF(AND(OR(Table1[[#This Row],[Account]]="15030",Table1[[#This Row],[Account]]="15035",Table1[[#This Row],[Account]]="20150"),Table1[[#This Row],[Vendor ID]]=""),1,"")</f>
        <v/>
      </c>
      <c r="AE3070" s="15"/>
      <c r="AF3070" s="15"/>
      <c r="AG3070" s="15"/>
      <c r="AH3070" s="46" t="str">
        <f>IF(Table1[[#This Row],[Posting Date]]&lt;&gt;"","GJ-"&amp;CountryID,"")</f>
        <v/>
      </c>
      <c r="AI3070" s="59" t="str">
        <f>IF(Table1[[#This Row],[Posting Date]]&lt;&gt;"",Table1[[#This Row],[Posting Date]],"")</f>
        <v/>
      </c>
      <c r="AJ3070" s="46"/>
      <c r="AK3070" s="46" t="str">
        <f>IF(Table1[[#This Row],[Description]]&lt;&gt;"",Table1[[#This Row],[Description]],"")</f>
        <v/>
      </c>
      <c r="AL3070" s="46" t="str">
        <f>IF(Table1[[#This Row],[Posting Date]]&lt;&gt;"",Table1[[#This Row],[Reference Number]],"")</f>
        <v/>
      </c>
      <c r="AM3070" s="46" t="str">
        <f>TRIM(Table1[[#This Row],[Line '#]])</f>
        <v/>
      </c>
      <c r="AN3070" s="46" t="str">
        <f>TRIM(Table1[[#This Row],[Account]])</f>
        <v/>
      </c>
      <c r="AO3070" s="46" t="str">
        <f>IF(Table1[[#This Row],[Posting Date]]&lt;&gt;"",$D$5,"")</f>
        <v/>
      </c>
      <c r="AP3070" s="46" t="str">
        <f>TRIM(Table1[[#This Row],[Departments-Prgrams]])</f>
        <v/>
      </c>
      <c r="AQ3070" s="46" t="str">
        <f>TRIM(Table1[[#This Row],[Grant]])</f>
        <v/>
      </c>
      <c r="AR3070" s="46" t="str">
        <f>TRIM(Table1[[#This Row],[Staff ID]])</f>
        <v/>
      </c>
      <c r="AS3070" s="46" t="str">
        <f>IF(TRIM(Table1[[#This Row],[Budget Code]])=0,"",TRIM(Table1[[#This Row],[Budget Code]]))</f>
        <v/>
      </c>
      <c r="AT3070" s="46" t="str">
        <f>IF(Table1[[#This Row],[Line Description]]&lt;&gt;"",Table1[[#This Row],[Line Description]],"")</f>
        <v/>
      </c>
      <c r="AU3070" s="46" t="str">
        <f>IF(Table1[[#This Row],[Cur_Amount Debit]]&gt;0,ROUND(Table1[[#This Row],[Cur_Amount Debit]],2),"")</f>
        <v/>
      </c>
      <c r="AV3070" s="46" t="str">
        <f>IF(Table1[[#This Row],[Cur_Amount Credit]]&gt;0,ROUND(Table1[[#This Row],[Cur_Amount Credit]],2),"")</f>
        <v/>
      </c>
      <c r="AW3070" s="46" t="str">
        <f>LEFT(Table1[[#This Row],[Cur]],3)</f>
        <v/>
      </c>
      <c r="AX3070" s="59"/>
      <c r="AY3070" s="46"/>
      <c r="AZ3070" s="46" t="str">
        <f>IF(Table1[[#This Row],[Cur]]&lt;&gt;"",IF(Table1[[#This Row],[Cur]]="USD","",ExchangeRate),"")</f>
        <v/>
      </c>
      <c r="BA3070" s="46" t="str">
        <f>IF(Table1[[#This Row],[Grant]]&lt;&gt;"",VLOOKUP(Table1[[#This Row],[Grant]],Grants!B:D,3),"")</f>
        <v/>
      </c>
      <c r="BB3070" s="46" t="str">
        <f>TRIM(Table1[[#This Row],[Vendor ID]])</f>
        <v/>
      </c>
      <c r="BC3070">
        <f>IF(Table1[[#This Row],[Reference Number]]=Q3069,BC3069,BC3069+1)</f>
        <v>2</v>
      </c>
    </row>
    <row r="3071" spans="1:55" ht="11.25" hidden="1" customHeight="1">
      <c r="A3071" s="1"/>
      <c r="B3071" s="88" t="str">
        <f>IF(Table1[[#This Row],[Posting Date]]&lt;&gt;"",IF(Table1[[#This Row],[Reference Number]]=Q3070,B3070+1,1),"")</f>
        <v/>
      </c>
      <c r="C3071" s="61"/>
      <c r="D3071" s="61"/>
      <c r="E3071" s="218"/>
      <c r="F3071" s="143" t="str">
        <f>IFERROR(IF(VLOOKUP(Table1[[#This Row],[Budget Code Description]],Dimentions!$X$6:$AC$132,2,FALSE)="","",VLOOKUP(Table1[[#This Row],[Budget Code Description]],Dimentions!$X$6:$AC$132,2,FALSE)),"")</f>
        <v/>
      </c>
      <c r="G3071" s="143" t="str">
        <f>IFERROR(VLOOKUP(Table1[[#This Row],[Budget Code Description]],Dimentions!$X$6:$AC$132,3,FALSE),"")</f>
        <v/>
      </c>
      <c r="H3071" s="64" t="str">
        <f>IFERROR(VLOOKUP(Table1[[#This Row],[Account]],Dimentions!$S$6:$V$233,2,FALSE),"")</f>
        <v/>
      </c>
      <c r="I3071" s="62">
        <f>_xlfn.NUMBERVALUE(LEFT(Table1[[#This Row],[Account]],1))</f>
        <v>0</v>
      </c>
      <c r="J3071" s="62" t="str">
        <f>IFERROR(VLOOKUP(Table1[[#This Row],[Budget Code Description]],Table6[#All],7,FALSE),"")</f>
        <v/>
      </c>
      <c r="K3071" s="143" t="str">
        <f>IFERROR(VLOOKUP(Table1[[#This Row],[Budget Code Description]],Table6[#All],8,FALSE),"")</f>
        <v/>
      </c>
      <c r="L3071" s="63"/>
      <c r="M3071" s="65" t="str">
        <f>IFERROR(VLOOKUP(Table1[[#This Row],[Staff ID]],Table2[],2,FALSE),"")</f>
        <v/>
      </c>
      <c r="N3071" s="211" t="str">
        <f>IFERROR(IF(VLOOKUP(Table1[[#This Row],[Budget Code Description]],Dimentions!$X$6:$AC$97,4,FALSE)="","",VLOOKUP(Table1[[#This Row],[Budget Code Description]],Dimentions!$X$6:$AC$97,4,FALSE)),"")</f>
        <v/>
      </c>
      <c r="O3071" s="65" t="str">
        <f>IFERROR(VLOOKUP(Table1[[#This Row],[Vendor ID]],Table549[],2,FALSE),"")</f>
        <v/>
      </c>
      <c r="P3071" s="63"/>
      <c r="Q3071" s="143" t="str">
        <f>IF(Table1[[#This Row],[Posting Date]]&lt;&gt;"",$D$9,"")</f>
        <v/>
      </c>
      <c r="R3071" s="159" t="str">
        <f>IF(Table1[[#This Row],[Posting Date]]&lt;&gt;"",$D$10,"")</f>
        <v/>
      </c>
      <c r="S3071" s="66"/>
      <c r="T3071" s="63"/>
      <c r="U3071" s="67"/>
      <c r="V3071" s="67"/>
      <c r="W3071" s="67" t="str">
        <f t="shared" si="48"/>
        <v/>
      </c>
      <c r="X3071" s="161" t="str">
        <f>IF(E3071="","",(IF(Table1[[#This Row],[Cur]]="USD",Table1[[#This Row],[Cur_Amount Debit]],Table1[[#This Row],[Cur_Amount Debit]]/Table1[[#This Row],[Exchange Rate]])))</f>
        <v/>
      </c>
      <c r="Y3071" s="161" t="str">
        <f>IF(E3071="","",(IF(Table1[[#This Row],[Cur]]="USD",Table1[[#This Row],[Cur_Amount Credit]],Table1[[#This Row],[Cur_Amount Credit]]/ExchangeRate)))</f>
        <v/>
      </c>
      <c r="Z3071" s="203" t="str">
        <f>IF(E3071="","",(Table1[[#This Row],[Debit USD]]-Table1[[#This Row],[Credit USD]]))</f>
        <v/>
      </c>
      <c r="AA3071" s="122"/>
      <c r="AB3071" s="1"/>
      <c r="AC3071" s="15"/>
      <c r="AD3071" s="15" t="str">
        <f>IF(AND(OR(Table1[[#This Row],[Account]]="15030",Table1[[#This Row],[Account]]="15035",Table1[[#This Row],[Account]]="20150"),Table1[[#This Row],[Vendor ID]]=""),1,"")</f>
        <v/>
      </c>
      <c r="AE3071" s="15"/>
      <c r="AF3071" s="15"/>
      <c r="AG3071" s="15"/>
      <c r="AH3071" s="46" t="str">
        <f>IF(Table1[[#This Row],[Posting Date]]&lt;&gt;"","GJ-"&amp;CountryID,"")</f>
        <v/>
      </c>
      <c r="AI3071" s="59" t="str">
        <f>IF(Table1[[#This Row],[Posting Date]]&lt;&gt;"",Table1[[#This Row],[Posting Date]],"")</f>
        <v/>
      </c>
      <c r="AJ3071" s="46"/>
      <c r="AK3071" s="46" t="str">
        <f>IF(Table1[[#This Row],[Description]]&lt;&gt;"",Table1[[#This Row],[Description]],"")</f>
        <v/>
      </c>
      <c r="AL3071" s="46" t="str">
        <f>IF(Table1[[#This Row],[Posting Date]]&lt;&gt;"",Table1[[#This Row],[Reference Number]],"")</f>
        <v/>
      </c>
      <c r="AM3071" s="46" t="str">
        <f>TRIM(Table1[[#This Row],[Line '#]])</f>
        <v/>
      </c>
      <c r="AN3071" s="46" t="str">
        <f>TRIM(Table1[[#This Row],[Account]])</f>
        <v/>
      </c>
      <c r="AO3071" s="46" t="str">
        <f>IF(Table1[[#This Row],[Posting Date]]&lt;&gt;"",$D$5,"")</f>
        <v/>
      </c>
      <c r="AP3071" s="46" t="str">
        <f>TRIM(Table1[[#This Row],[Departments-Prgrams]])</f>
        <v/>
      </c>
      <c r="AQ3071" s="46" t="str">
        <f>TRIM(Table1[[#This Row],[Grant]])</f>
        <v/>
      </c>
      <c r="AR3071" s="46" t="str">
        <f>TRIM(Table1[[#This Row],[Staff ID]])</f>
        <v/>
      </c>
      <c r="AS3071" s="46" t="str">
        <f>IF(TRIM(Table1[[#This Row],[Budget Code]])=0,"",TRIM(Table1[[#This Row],[Budget Code]]))</f>
        <v/>
      </c>
      <c r="AT3071" s="46" t="str">
        <f>IF(Table1[[#This Row],[Line Description]]&lt;&gt;"",Table1[[#This Row],[Line Description]],"")</f>
        <v/>
      </c>
      <c r="AU3071" s="46" t="str">
        <f>IF(Table1[[#This Row],[Cur_Amount Debit]]&gt;0,ROUND(Table1[[#This Row],[Cur_Amount Debit]],2),"")</f>
        <v/>
      </c>
      <c r="AV3071" s="46" t="str">
        <f>IF(Table1[[#This Row],[Cur_Amount Credit]]&gt;0,ROUND(Table1[[#This Row],[Cur_Amount Credit]],2),"")</f>
        <v/>
      </c>
      <c r="AW3071" s="46" t="str">
        <f>LEFT(Table1[[#This Row],[Cur]],3)</f>
        <v/>
      </c>
      <c r="AX3071" s="59"/>
      <c r="AY3071" s="46"/>
      <c r="AZ3071" s="46" t="str">
        <f>IF(Table1[[#This Row],[Cur]]&lt;&gt;"",IF(Table1[[#This Row],[Cur]]="USD","",ExchangeRate),"")</f>
        <v/>
      </c>
      <c r="BA3071" s="46" t="str">
        <f>IF(Table1[[#This Row],[Grant]]&lt;&gt;"",VLOOKUP(Table1[[#This Row],[Grant]],Grants!B:D,3),"")</f>
        <v/>
      </c>
      <c r="BB3071" s="46" t="str">
        <f>TRIM(Table1[[#This Row],[Vendor ID]])</f>
        <v/>
      </c>
      <c r="BC3071">
        <f>IF(Table1[[#This Row],[Reference Number]]=Q3070,BC3070,BC3070+1)</f>
        <v>2</v>
      </c>
    </row>
    <row r="3072" spans="1:55" ht="11.25" hidden="1" customHeight="1">
      <c r="A3072" s="1"/>
      <c r="B3072" s="88" t="str">
        <f>IF(Table1[[#This Row],[Posting Date]]&lt;&gt;"",IF(Table1[[#This Row],[Reference Number]]=Q3071,B3071+1,1),"")</f>
        <v/>
      </c>
      <c r="C3072" s="61"/>
      <c r="D3072" s="61"/>
      <c r="E3072" s="218"/>
      <c r="F3072" s="143" t="str">
        <f>IFERROR(IF(VLOOKUP(Table1[[#This Row],[Budget Code Description]],Dimentions!$X$6:$AC$132,2,FALSE)="","",VLOOKUP(Table1[[#This Row],[Budget Code Description]],Dimentions!$X$6:$AC$132,2,FALSE)),"")</f>
        <v/>
      </c>
      <c r="G3072" s="143" t="str">
        <f>IFERROR(VLOOKUP(Table1[[#This Row],[Budget Code Description]],Dimentions!$X$6:$AC$132,3,FALSE),"")</f>
        <v/>
      </c>
      <c r="H3072" s="64" t="str">
        <f>IFERROR(VLOOKUP(Table1[[#This Row],[Account]],Dimentions!$S$6:$V$233,2,FALSE),"")</f>
        <v/>
      </c>
      <c r="I3072" s="62">
        <f>_xlfn.NUMBERVALUE(LEFT(Table1[[#This Row],[Account]],1))</f>
        <v>0</v>
      </c>
      <c r="J3072" s="62" t="str">
        <f>IFERROR(VLOOKUP(Table1[[#This Row],[Budget Code Description]],Table6[#All],7,FALSE),"")</f>
        <v/>
      </c>
      <c r="K3072" s="143" t="str">
        <f>IFERROR(VLOOKUP(Table1[[#This Row],[Budget Code Description]],Table6[#All],8,FALSE),"")</f>
        <v/>
      </c>
      <c r="L3072" s="63"/>
      <c r="M3072" s="65" t="str">
        <f>IFERROR(VLOOKUP(Table1[[#This Row],[Staff ID]],Table2[],2,FALSE),"")</f>
        <v/>
      </c>
      <c r="N3072" s="211" t="str">
        <f>IFERROR(IF(VLOOKUP(Table1[[#This Row],[Budget Code Description]],Dimentions!$X$6:$AC$97,4,FALSE)="","",VLOOKUP(Table1[[#This Row],[Budget Code Description]],Dimentions!$X$6:$AC$97,4,FALSE)),"")</f>
        <v/>
      </c>
      <c r="O3072" s="65" t="str">
        <f>IFERROR(VLOOKUP(Table1[[#This Row],[Vendor ID]],Table549[],2,FALSE),"")</f>
        <v/>
      </c>
      <c r="P3072" s="63"/>
      <c r="Q3072" s="143" t="str">
        <f>IF(Table1[[#This Row],[Posting Date]]&lt;&gt;"",$D$9,"")</f>
        <v/>
      </c>
      <c r="R3072" s="159" t="str">
        <f>IF(Table1[[#This Row],[Posting Date]]&lt;&gt;"",$D$10,"")</f>
        <v/>
      </c>
      <c r="S3072" s="66"/>
      <c r="T3072" s="63"/>
      <c r="U3072" s="67"/>
      <c r="V3072" s="67"/>
      <c r="W3072" s="67" t="str">
        <f t="shared" si="48"/>
        <v/>
      </c>
      <c r="X3072" s="161" t="str">
        <f>IF(E3072="","",(IF(Table1[[#This Row],[Cur]]="USD",Table1[[#This Row],[Cur_Amount Debit]],Table1[[#This Row],[Cur_Amount Debit]]/Table1[[#This Row],[Exchange Rate]])))</f>
        <v/>
      </c>
      <c r="Y3072" s="161" t="str">
        <f>IF(E3072="","",(IF(Table1[[#This Row],[Cur]]="USD",Table1[[#This Row],[Cur_Amount Credit]],Table1[[#This Row],[Cur_Amount Credit]]/ExchangeRate)))</f>
        <v/>
      </c>
      <c r="Z3072" s="203" t="str">
        <f>IF(E3072="","",(Table1[[#This Row],[Debit USD]]-Table1[[#This Row],[Credit USD]]))</f>
        <v/>
      </c>
      <c r="AA3072" s="122"/>
      <c r="AB3072" s="1"/>
      <c r="AC3072" s="15"/>
      <c r="AD3072" s="15" t="str">
        <f>IF(AND(OR(Table1[[#This Row],[Account]]="15030",Table1[[#This Row],[Account]]="15035",Table1[[#This Row],[Account]]="20150"),Table1[[#This Row],[Vendor ID]]=""),1,"")</f>
        <v/>
      </c>
      <c r="AE3072" s="15"/>
      <c r="AF3072" s="15"/>
      <c r="AG3072" s="15"/>
      <c r="AH3072" s="46" t="str">
        <f>IF(Table1[[#This Row],[Posting Date]]&lt;&gt;"","GJ-"&amp;CountryID,"")</f>
        <v/>
      </c>
      <c r="AI3072" s="59" t="str">
        <f>IF(Table1[[#This Row],[Posting Date]]&lt;&gt;"",Table1[[#This Row],[Posting Date]],"")</f>
        <v/>
      </c>
      <c r="AJ3072" s="46"/>
      <c r="AK3072" s="46" t="str">
        <f>IF(Table1[[#This Row],[Description]]&lt;&gt;"",Table1[[#This Row],[Description]],"")</f>
        <v/>
      </c>
      <c r="AL3072" s="46" t="str">
        <f>IF(Table1[[#This Row],[Posting Date]]&lt;&gt;"",Table1[[#This Row],[Reference Number]],"")</f>
        <v/>
      </c>
      <c r="AM3072" s="46" t="str">
        <f>TRIM(Table1[[#This Row],[Line '#]])</f>
        <v/>
      </c>
      <c r="AN3072" s="46" t="str">
        <f>TRIM(Table1[[#This Row],[Account]])</f>
        <v/>
      </c>
      <c r="AO3072" s="46" t="str">
        <f>IF(Table1[[#This Row],[Posting Date]]&lt;&gt;"",$D$5,"")</f>
        <v/>
      </c>
      <c r="AP3072" s="46" t="str">
        <f>TRIM(Table1[[#This Row],[Departments-Prgrams]])</f>
        <v/>
      </c>
      <c r="AQ3072" s="46" t="str">
        <f>TRIM(Table1[[#This Row],[Grant]])</f>
        <v/>
      </c>
      <c r="AR3072" s="46" t="str">
        <f>TRIM(Table1[[#This Row],[Staff ID]])</f>
        <v/>
      </c>
      <c r="AS3072" s="46" t="str">
        <f>IF(TRIM(Table1[[#This Row],[Budget Code]])=0,"",TRIM(Table1[[#This Row],[Budget Code]]))</f>
        <v/>
      </c>
      <c r="AT3072" s="46" t="str">
        <f>IF(Table1[[#This Row],[Line Description]]&lt;&gt;"",Table1[[#This Row],[Line Description]],"")</f>
        <v/>
      </c>
      <c r="AU3072" s="46" t="str">
        <f>IF(Table1[[#This Row],[Cur_Amount Debit]]&gt;0,ROUND(Table1[[#This Row],[Cur_Amount Debit]],2),"")</f>
        <v/>
      </c>
      <c r="AV3072" s="46" t="str">
        <f>IF(Table1[[#This Row],[Cur_Amount Credit]]&gt;0,ROUND(Table1[[#This Row],[Cur_Amount Credit]],2),"")</f>
        <v/>
      </c>
      <c r="AW3072" s="46" t="str">
        <f>LEFT(Table1[[#This Row],[Cur]],3)</f>
        <v/>
      </c>
      <c r="AX3072" s="59"/>
      <c r="AY3072" s="46"/>
      <c r="AZ3072" s="46" t="str">
        <f>IF(Table1[[#This Row],[Cur]]&lt;&gt;"",IF(Table1[[#This Row],[Cur]]="USD","",ExchangeRate),"")</f>
        <v/>
      </c>
      <c r="BA3072" s="46" t="str">
        <f>IF(Table1[[#This Row],[Grant]]&lt;&gt;"",VLOOKUP(Table1[[#This Row],[Grant]],Grants!B:D,3),"")</f>
        <v/>
      </c>
      <c r="BB3072" s="46" t="str">
        <f>TRIM(Table1[[#This Row],[Vendor ID]])</f>
        <v/>
      </c>
      <c r="BC3072">
        <f>IF(Table1[[#This Row],[Reference Number]]=Q3071,BC3071,BC3071+1)</f>
        <v>2</v>
      </c>
    </row>
    <row r="3073" spans="1:55" ht="11.25" hidden="1" customHeight="1">
      <c r="A3073" s="1"/>
      <c r="B3073" s="88" t="str">
        <f>IF(Table1[[#This Row],[Posting Date]]&lt;&gt;"",IF(Table1[[#This Row],[Reference Number]]=Q3072,B3072+1,1),"")</f>
        <v/>
      </c>
      <c r="C3073" s="61"/>
      <c r="D3073" s="61"/>
      <c r="E3073" s="218"/>
      <c r="F3073" s="143" t="str">
        <f>IFERROR(IF(VLOOKUP(Table1[[#This Row],[Budget Code Description]],Dimentions!$X$6:$AC$132,2,FALSE)="","",VLOOKUP(Table1[[#This Row],[Budget Code Description]],Dimentions!$X$6:$AC$132,2,FALSE)),"")</f>
        <v/>
      </c>
      <c r="G3073" s="143" t="str">
        <f>IFERROR(VLOOKUP(Table1[[#This Row],[Budget Code Description]],Dimentions!$X$6:$AC$132,3,FALSE),"")</f>
        <v/>
      </c>
      <c r="H3073" s="64" t="str">
        <f>IFERROR(VLOOKUP(Table1[[#This Row],[Account]],Dimentions!$S$6:$V$233,2,FALSE),"")</f>
        <v/>
      </c>
      <c r="I3073" s="62">
        <f>_xlfn.NUMBERVALUE(LEFT(Table1[[#This Row],[Account]],1))</f>
        <v>0</v>
      </c>
      <c r="J3073" s="62" t="str">
        <f>IFERROR(VLOOKUP(Table1[[#This Row],[Budget Code Description]],Table6[#All],7,FALSE),"")</f>
        <v/>
      </c>
      <c r="K3073" s="143" t="str">
        <f>IFERROR(VLOOKUP(Table1[[#This Row],[Budget Code Description]],Table6[#All],8,FALSE),"")</f>
        <v/>
      </c>
      <c r="L3073" s="63"/>
      <c r="M3073" s="65" t="str">
        <f>IFERROR(VLOOKUP(Table1[[#This Row],[Staff ID]],Table2[],2,FALSE),"")</f>
        <v/>
      </c>
      <c r="N3073" s="211" t="str">
        <f>IFERROR(IF(VLOOKUP(Table1[[#This Row],[Budget Code Description]],Dimentions!$X$6:$AC$97,4,FALSE)="","",VLOOKUP(Table1[[#This Row],[Budget Code Description]],Dimentions!$X$6:$AC$97,4,FALSE)),"")</f>
        <v/>
      </c>
      <c r="O3073" s="65" t="str">
        <f>IFERROR(VLOOKUP(Table1[[#This Row],[Vendor ID]],Table549[],2,FALSE),"")</f>
        <v/>
      </c>
      <c r="P3073" s="63"/>
      <c r="Q3073" s="143" t="str">
        <f>IF(Table1[[#This Row],[Posting Date]]&lt;&gt;"",$D$9,"")</f>
        <v/>
      </c>
      <c r="R3073" s="159" t="str">
        <f>IF(Table1[[#This Row],[Posting Date]]&lt;&gt;"",$D$10,"")</f>
        <v/>
      </c>
      <c r="S3073" s="66"/>
      <c r="T3073" s="63"/>
      <c r="U3073" s="67"/>
      <c r="V3073" s="67"/>
      <c r="W3073" s="67" t="str">
        <f t="shared" si="48"/>
        <v/>
      </c>
      <c r="X3073" s="161" t="str">
        <f>IF(E3073="","",(IF(Table1[[#This Row],[Cur]]="USD",Table1[[#This Row],[Cur_Amount Debit]],Table1[[#This Row],[Cur_Amount Debit]]/Table1[[#This Row],[Exchange Rate]])))</f>
        <v/>
      </c>
      <c r="Y3073" s="161" t="str">
        <f>IF(E3073="","",(IF(Table1[[#This Row],[Cur]]="USD",Table1[[#This Row],[Cur_Amount Credit]],Table1[[#This Row],[Cur_Amount Credit]]/ExchangeRate)))</f>
        <v/>
      </c>
      <c r="Z3073" s="203" t="str">
        <f>IF(E3073="","",(Table1[[#This Row],[Debit USD]]-Table1[[#This Row],[Credit USD]]))</f>
        <v/>
      </c>
      <c r="AA3073" s="122"/>
      <c r="AB3073" s="1"/>
      <c r="AC3073" s="15"/>
      <c r="AD3073" s="15" t="str">
        <f>IF(AND(OR(Table1[[#This Row],[Account]]="15030",Table1[[#This Row],[Account]]="15035",Table1[[#This Row],[Account]]="20150"),Table1[[#This Row],[Vendor ID]]=""),1,"")</f>
        <v/>
      </c>
      <c r="AE3073" s="15"/>
      <c r="AF3073" s="15"/>
      <c r="AG3073" s="15"/>
      <c r="AH3073" s="46" t="str">
        <f>IF(Table1[[#This Row],[Posting Date]]&lt;&gt;"","GJ-"&amp;CountryID,"")</f>
        <v/>
      </c>
      <c r="AI3073" s="59" t="str">
        <f>IF(Table1[[#This Row],[Posting Date]]&lt;&gt;"",Table1[[#This Row],[Posting Date]],"")</f>
        <v/>
      </c>
      <c r="AJ3073" s="46"/>
      <c r="AK3073" s="46" t="str">
        <f>IF(Table1[[#This Row],[Description]]&lt;&gt;"",Table1[[#This Row],[Description]],"")</f>
        <v/>
      </c>
      <c r="AL3073" s="46" t="str">
        <f>IF(Table1[[#This Row],[Posting Date]]&lt;&gt;"",Table1[[#This Row],[Reference Number]],"")</f>
        <v/>
      </c>
      <c r="AM3073" s="46" t="str">
        <f>TRIM(Table1[[#This Row],[Line '#]])</f>
        <v/>
      </c>
      <c r="AN3073" s="46" t="str">
        <f>TRIM(Table1[[#This Row],[Account]])</f>
        <v/>
      </c>
      <c r="AO3073" s="46" t="str">
        <f>IF(Table1[[#This Row],[Posting Date]]&lt;&gt;"",$D$5,"")</f>
        <v/>
      </c>
      <c r="AP3073" s="46" t="str">
        <f>TRIM(Table1[[#This Row],[Departments-Prgrams]])</f>
        <v/>
      </c>
      <c r="AQ3073" s="46" t="str">
        <f>TRIM(Table1[[#This Row],[Grant]])</f>
        <v/>
      </c>
      <c r="AR3073" s="46" t="str">
        <f>TRIM(Table1[[#This Row],[Staff ID]])</f>
        <v/>
      </c>
      <c r="AS3073" s="46" t="str">
        <f>IF(TRIM(Table1[[#This Row],[Budget Code]])=0,"",TRIM(Table1[[#This Row],[Budget Code]]))</f>
        <v/>
      </c>
      <c r="AT3073" s="46" t="str">
        <f>IF(Table1[[#This Row],[Line Description]]&lt;&gt;"",Table1[[#This Row],[Line Description]],"")</f>
        <v/>
      </c>
      <c r="AU3073" s="46" t="str">
        <f>IF(Table1[[#This Row],[Cur_Amount Debit]]&gt;0,ROUND(Table1[[#This Row],[Cur_Amount Debit]],2),"")</f>
        <v/>
      </c>
      <c r="AV3073" s="46" t="str">
        <f>IF(Table1[[#This Row],[Cur_Amount Credit]]&gt;0,ROUND(Table1[[#This Row],[Cur_Amount Credit]],2),"")</f>
        <v/>
      </c>
      <c r="AW3073" s="46" t="str">
        <f>LEFT(Table1[[#This Row],[Cur]],3)</f>
        <v/>
      </c>
      <c r="AX3073" s="59"/>
      <c r="AY3073" s="46"/>
      <c r="AZ3073" s="46" t="str">
        <f>IF(Table1[[#This Row],[Cur]]&lt;&gt;"",IF(Table1[[#This Row],[Cur]]="USD","",ExchangeRate),"")</f>
        <v/>
      </c>
      <c r="BA3073" s="46" t="str">
        <f>IF(Table1[[#This Row],[Grant]]&lt;&gt;"",VLOOKUP(Table1[[#This Row],[Grant]],Grants!B:D,3),"")</f>
        <v/>
      </c>
      <c r="BB3073" s="46" t="str">
        <f>TRIM(Table1[[#This Row],[Vendor ID]])</f>
        <v/>
      </c>
      <c r="BC3073">
        <f>IF(Table1[[#This Row],[Reference Number]]=Q3072,BC3072,BC3072+1)</f>
        <v>2</v>
      </c>
    </row>
    <row r="3074" spans="1:55" ht="11.25" hidden="1" customHeight="1">
      <c r="A3074" s="1"/>
      <c r="B3074" s="88" t="str">
        <f>IF(Table1[[#This Row],[Posting Date]]&lt;&gt;"",IF(Table1[[#This Row],[Reference Number]]=Q3073,B3073+1,1),"")</f>
        <v/>
      </c>
      <c r="C3074" s="61"/>
      <c r="D3074" s="61"/>
      <c r="E3074" s="218"/>
      <c r="F3074" s="143" t="str">
        <f>IFERROR(IF(VLOOKUP(Table1[[#This Row],[Budget Code Description]],Dimentions!$X$6:$AC$132,2,FALSE)="","",VLOOKUP(Table1[[#This Row],[Budget Code Description]],Dimentions!$X$6:$AC$132,2,FALSE)),"")</f>
        <v/>
      </c>
      <c r="G3074" s="143" t="str">
        <f>IFERROR(VLOOKUP(Table1[[#This Row],[Budget Code Description]],Dimentions!$X$6:$AC$132,3,FALSE),"")</f>
        <v/>
      </c>
      <c r="H3074" s="64" t="str">
        <f>IFERROR(VLOOKUP(Table1[[#This Row],[Account]],Dimentions!$S$6:$V$233,2,FALSE),"")</f>
        <v/>
      </c>
      <c r="I3074" s="62">
        <f>_xlfn.NUMBERVALUE(LEFT(Table1[[#This Row],[Account]],1))</f>
        <v>0</v>
      </c>
      <c r="J3074" s="62" t="str">
        <f>IFERROR(VLOOKUP(Table1[[#This Row],[Budget Code Description]],Table6[#All],7,FALSE),"")</f>
        <v/>
      </c>
      <c r="K3074" s="143" t="str">
        <f>IFERROR(VLOOKUP(Table1[[#This Row],[Budget Code Description]],Table6[#All],8,FALSE),"")</f>
        <v/>
      </c>
      <c r="L3074" s="63"/>
      <c r="M3074" s="65" t="str">
        <f>IFERROR(VLOOKUP(Table1[[#This Row],[Staff ID]],Table2[],2,FALSE),"")</f>
        <v/>
      </c>
      <c r="N3074" s="211" t="str">
        <f>IFERROR(IF(VLOOKUP(Table1[[#This Row],[Budget Code Description]],Dimentions!$X$6:$AC$97,4,FALSE)="","",VLOOKUP(Table1[[#This Row],[Budget Code Description]],Dimentions!$X$6:$AC$97,4,FALSE)),"")</f>
        <v/>
      </c>
      <c r="O3074" s="65" t="str">
        <f>IFERROR(VLOOKUP(Table1[[#This Row],[Vendor ID]],Table549[],2,FALSE),"")</f>
        <v/>
      </c>
      <c r="P3074" s="63"/>
      <c r="Q3074" s="143" t="str">
        <f>IF(Table1[[#This Row],[Posting Date]]&lt;&gt;"",$D$9,"")</f>
        <v/>
      </c>
      <c r="R3074" s="159" t="str">
        <f>IF(Table1[[#This Row],[Posting Date]]&lt;&gt;"",$D$10,"")</f>
        <v/>
      </c>
      <c r="S3074" s="66"/>
      <c r="T3074" s="63"/>
      <c r="U3074" s="67"/>
      <c r="V3074" s="67"/>
      <c r="W3074" s="67" t="str">
        <f t="shared" si="48"/>
        <v/>
      </c>
      <c r="X3074" s="161" t="str">
        <f>IF(E3074="","",(IF(Table1[[#This Row],[Cur]]="USD",Table1[[#This Row],[Cur_Amount Debit]],Table1[[#This Row],[Cur_Amount Debit]]/Table1[[#This Row],[Exchange Rate]])))</f>
        <v/>
      </c>
      <c r="Y3074" s="161" t="str">
        <f>IF(E3074="","",(IF(Table1[[#This Row],[Cur]]="USD",Table1[[#This Row],[Cur_Amount Credit]],Table1[[#This Row],[Cur_Amount Credit]]/ExchangeRate)))</f>
        <v/>
      </c>
      <c r="Z3074" s="203" t="str">
        <f>IF(E3074="","",(Table1[[#This Row],[Debit USD]]-Table1[[#This Row],[Credit USD]]))</f>
        <v/>
      </c>
      <c r="AA3074" s="122"/>
      <c r="AB3074" s="1"/>
      <c r="AC3074" s="15"/>
      <c r="AD3074" s="15" t="str">
        <f>IF(AND(OR(Table1[[#This Row],[Account]]="15030",Table1[[#This Row],[Account]]="15035",Table1[[#This Row],[Account]]="20150"),Table1[[#This Row],[Vendor ID]]=""),1,"")</f>
        <v/>
      </c>
      <c r="AE3074" s="15"/>
      <c r="AF3074" s="15"/>
      <c r="AG3074" s="15"/>
      <c r="AH3074" s="46" t="str">
        <f>IF(Table1[[#This Row],[Posting Date]]&lt;&gt;"","GJ-"&amp;CountryID,"")</f>
        <v/>
      </c>
      <c r="AI3074" s="59" t="str">
        <f>IF(Table1[[#This Row],[Posting Date]]&lt;&gt;"",Table1[[#This Row],[Posting Date]],"")</f>
        <v/>
      </c>
      <c r="AJ3074" s="46"/>
      <c r="AK3074" s="46" t="str">
        <f>IF(Table1[[#This Row],[Description]]&lt;&gt;"",Table1[[#This Row],[Description]],"")</f>
        <v/>
      </c>
      <c r="AL3074" s="46" t="str">
        <f>IF(Table1[[#This Row],[Posting Date]]&lt;&gt;"",Table1[[#This Row],[Reference Number]],"")</f>
        <v/>
      </c>
      <c r="AM3074" s="46" t="str">
        <f>TRIM(Table1[[#This Row],[Line '#]])</f>
        <v/>
      </c>
      <c r="AN3074" s="46" t="str">
        <f>TRIM(Table1[[#This Row],[Account]])</f>
        <v/>
      </c>
      <c r="AO3074" s="46" t="str">
        <f>IF(Table1[[#This Row],[Posting Date]]&lt;&gt;"",$D$5,"")</f>
        <v/>
      </c>
      <c r="AP3074" s="46" t="str">
        <f>TRIM(Table1[[#This Row],[Departments-Prgrams]])</f>
        <v/>
      </c>
      <c r="AQ3074" s="46" t="str">
        <f>TRIM(Table1[[#This Row],[Grant]])</f>
        <v/>
      </c>
      <c r="AR3074" s="46" t="str">
        <f>TRIM(Table1[[#This Row],[Staff ID]])</f>
        <v/>
      </c>
      <c r="AS3074" s="46" t="str">
        <f>IF(TRIM(Table1[[#This Row],[Budget Code]])=0,"",TRIM(Table1[[#This Row],[Budget Code]]))</f>
        <v/>
      </c>
      <c r="AT3074" s="46" t="str">
        <f>IF(Table1[[#This Row],[Line Description]]&lt;&gt;"",Table1[[#This Row],[Line Description]],"")</f>
        <v/>
      </c>
      <c r="AU3074" s="46" t="str">
        <f>IF(Table1[[#This Row],[Cur_Amount Debit]]&gt;0,ROUND(Table1[[#This Row],[Cur_Amount Debit]],2),"")</f>
        <v/>
      </c>
      <c r="AV3074" s="46" t="str">
        <f>IF(Table1[[#This Row],[Cur_Amount Credit]]&gt;0,ROUND(Table1[[#This Row],[Cur_Amount Credit]],2),"")</f>
        <v/>
      </c>
      <c r="AW3074" s="46" t="str">
        <f>LEFT(Table1[[#This Row],[Cur]],3)</f>
        <v/>
      </c>
      <c r="AX3074" s="59"/>
      <c r="AY3074" s="46"/>
      <c r="AZ3074" s="46" t="str">
        <f>IF(Table1[[#This Row],[Cur]]&lt;&gt;"",IF(Table1[[#This Row],[Cur]]="USD","",ExchangeRate),"")</f>
        <v/>
      </c>
      <c r="BA3074" s="46" t="str">
        <f>IF(Table1[[#This Row],[Grant]]&lt;&gt;"",VLOOKUP(Table1[[#This Row],[Grant]],Grants!B:D,3),"")</f>
        <v/>
      </c>
      <c r="BB3074" s="46" t="str">
        <f>TRIM(Table1[[#This Row],[Vendor ID]])</f>
        <v/>
      </c>
      <c r="BC3074">
        <f>IF(Table1[[#This Row],[Reference Number]]=Q3073,BC3073,BC3073+1)</f>
        <v>2</v>
      </c>
    </row>
    <row r="3075" spans="1:55" ht="11.25" hidden="1" customHeight="1">
      <c r="A3075" s="1"/>
      <c r="B3075" s="88" t="str">
        <f>IF(Table1[[#This Row],[Posting Date]]&lt;&gt;"",IF(Table1[[#This Row],[Reference Number]]=Q3074,B3074+1,1),"")</f>
        <v/>
      </c>
      <c r="C3075" s="61"/>
      <c r="D3075" s="61"/>
      <c r="E3075" s="218"/>
      <c r="F3075" s="143" t="str">
        <f>IFERROR(IF(VLOOKUP(Table1[[#This Row],[Budget Code Description]],Dimentions!$X$6:$AC$132,2,FALSE)="","",VLOOKUP(Table1[[#This Row],[Budget Code Description]],Dimentions!$X$6:$AC$132,2,FALSE)),"")</f>
        <v/>
      </c>
      <c r="G3075" s="143" t="str">
        <f>IFERROR(VLOOKUP(Table1[[#This Row],[Budget Code Description]],Dimentions!$X$6:$AC$132,3,FALSE),"")</f>
        <v/>
      </c>
      <c r="H3075" s="64" t="str">
        <f>IFERROR(VLOOKUP(Table1[[#This Row],[Account]],Dimentions!$S$6:$V$233,2,FALSE),"")</f>
        <v/>
      </c>
      <c r="I3075" s="62">
        <f>_xlfn.NUMBERVALUE(LEFT(Table1[[#This Row],[Account]],1))</f>
        <v>0</v>
      </c>
      <c r="J3075" s="62" t="str">
        <f>IFERROR(VLOOKUP(Table1[[#This Row],[Budget Code Description]],Table6[#All],7,FALSE),"")</f>
        <v/>
      </c>
      <c r="K3075" s="143" t="str">
        <f>IFERROR(VLOOKUP(Table1[[#This Row],[Budget Code Description]],Table6[#All],8,FALSE),"")</f>
        <v/>
      </c>
      <c r="L3075" s="63"/>
      <c r="M3075" s="65" t="str">
        <f>IFERROR(VLOOKUP(Table1[[#This Row],[Staff ID]],Table2[],2,FALSE),"")</f>
        <v/>
      </c>
      <c r="N3075" s="211" t="str">
        <f>IFERROR(IF(VLOOKUP(Table1[[#This Row],[Budget Code Description]],Dimentions!$X$6:$AC$97,4,FALSE)="","",VLOOKUP(Table1[[#This Row],[Budget Code Description]],Dimentions!$X$6:$AC$97,4,FALSE)),"")</f>
        <v/>
      </c>
      <c r="O3075" s="65" t="str">
        <f>IFERROR(VLOOKUP(Table1[[#This Row],[Vendor ID]],Table549[],2,FALSE),"")</f>
        <v/>
      </c>
      <c r="P3075" s="63"/>
      <c r="Q3075" s="143" t="str">
        <f>IF(Table1[[#This Row],[Posting Date]]&lt;&gt;"",$D$9,"")</f>
        <v/>
      </c>
      <c r="R3075" s="159" t="str">
        <f>IF(Table1[[#This Row],[Posting Date]]&lt;&gt;"",$D$10,"")</f>
        <v/>
      </c>
      <c r="S3075" s="66"/>
      <c r="T3075" s="63"/>
      <c r="U3075" s="67"/>
      <c r="V3075" s="67"/>
      <c r="W3075" s="67" t="str">
        <f t="shared" si="48"/>
        <v/>
      </c>
      <c r="X3075" s="161" t="str">
        <f>IF(E3075="","",(IF(Table1[[#This Row],[Cur]]="USD",Table1[[#This Row],[Cur_Amount Debit]],Table1[[#This Row],[Cur_Amount Debit]]/Table1[[#This Row],[Exchange Rate]])))</f>
        <v/>
      </c>
      <c r="Y3075" s="161" t="str">
        <f>IF(E3075="","",(IF(Table1[[#This Row],[Cur]]="USD",Table1[[#This Row],[Cur_Amount Credit]],Table1[[#This Row],[Cur_Amount Credit]]/ExchangeRate)))</f>
        <v/>
      </c>
      <c r="Z3075" s="203" t="str">
        <f>IF(E3075="","",(Table1[[#This Row],[Debit USD]]-Table1[[#This Row],[Credit USD]]))</f>
        <v/>
      </c>
      <c r="AA3075" s="122"/>
      <c r="AB3075" s="1"/>
      <c r="AC3075" s="15"/>
      <c r="AD3075" s="15" t="str">
        <f>IF(AND(OR(Table1[[#This Row],[Account]]="15030",Table1[[#This Row],[Account]]="15035",Table1[[#This Row],[Account]]="20150"),Table1[[#This Row],[Vendor ID]]=""),1,"")</f>
        <v/>
      </c>
      <c r="AE3075" s="15"/>
      <c r="AF3075" s="15"/>
      <c r="AG3075" s="15"/>
      <c r="AH3075" s="46" t="str">
        <f>IF(Table1[[#This Row],[Posting Date]]&lt;&gt;"","GJ-"&amp;CountryID,"")</f>
        <v/>
      </c>
      <c r="AI3075" s="59" t="str">
        <f>IF(Table1[[#This Row],[Posting Date]]&lt;&gt;"",Table1[[#This Row],[Posting Date]],"")</f>
        <v/>
      </c>
      <c r="AJ3075" s="46"/>
      <c r="AK3075" s="46" t="str">
        <f>IF(Table1[[#This Row],[Description]]&lt;&gt;"",Table1[[#This Row],[Description]],"")</f>
        <v/>
      </c>
      <c r="AL3075" s="46" t="str">
        <f>IF(Table1[[#This Row],[Posting Date]]&lt;&gt;"",Table1[[#This Row],[Reference Number]],"")</f>
        <v/>
      </c>
      <c r="AM3075" s="46" t="str">
        <f>TRIM(Table1[[#This Row],[Line '#]])</f>
        <v/>
      </c>
      <c r="AN3075" s="46" t="str">
        <f>TRIM(Table1[[#This Row],[Account]])</f>
        <v/>
      </c>
      <c r="AO3075" s="46" t="str">
        <f>IF(Table1[[#This Row],[Posting Date]]&lt;&gt;"",$D$5,"")</f>
        <v/>
      </c>
      <c r="AP3075" s="46" t="str">
        <f>TRIM(Table1[[#This Row],[Departments-Prgrams]])</f>
        <v/>
      </c>
      <c r="AQ3075" s="46" t="str">
        <f>TRIM(Table1[[#This Row],[Grant]])</f>
        <v/>
      </c>
      <c r="AR3075" s="46" t="str">
        <f>TRIM(Table1[[#This Row],[Staff ID]])</f>
        <v/>
      </c>
      <c r="AS3075" s="46" t="str">
        <f>IF(TRIM(Table1[[#This Row],[Budget Code]])=0,"",TRIM(Table1[[#This Row],[Budget Code]]))</f>
        <v/>
      </c>
      <c r="AT3075" s="46" t="str">
        <f>IF(Table1[[#This Row],[Line Description]]&lt;&gt;"",Table1[[#This Row],[Line Description]],"")</f>
        <v/>
      </c>
      <c r="AU3075" s="46" t="str">
        <f>IF(Table1[[#This Row],[Cur_Amount Debit]]&gt;0,ROUND(Table1[[#This Row],[Cur_Amount Debit]],2),"")</f>
        <v/>
      </c>
      <c r="AV3075" s="46" t="str">
        <f>IF(Table1[[#This Row],[Cur_Amount Credit]]&gt;0,ROUND(Table1[[#This Row],[Cur_Amount Credit]],2),"")</f>
        <v/>
      </c>
      <c r="AW3075" s="46" t="str">
        <f>LEFT(Table1[[#This Row],[Cur]],3)</f>
        <v/>
      </c>
      <c r="AX3075" s="59"/>
      <c r="AY3075" s="46"/>
      <c r="AZ3075" s="46" t="str">
        <f>IF(Table1[[#This Row],[Cur]]&lt;&gt;"",IF(Table1[[#This Row],[Cur]]="USD","",ExchangeRate),"")</f>
        <v/>
      </c>
      <c r="BA3075" s="46" t="str">
        <f>IF(Table1[[#This Row],[Grant]]&lt;&gt;"",VLOOKUP(Table1[[#This Row],[Grant]],Grants!B:D,3),"")</f>
        <v/>
      </c>
      <c r="BB3075" s="46" t="str">
        <f>TRIM(Table1[[#This Row],[Vendor ID]])</f>
        <v/>
      </c>
      <c r="BC3075">
        <f>IF(Table1[[#This Row],[Reference Number]]=Q3074,BC3074,BC3074+1)</f>
        <v>2</v>
      </c>
    </row>
    <row r="3076" spans="1:55" ht="11.25" hidden="1" customHeight="1">
      <c r="A3076" s="1"/>
      <c r="B3076" s="88" t="str">
        <f>IF(Table1[[#This Row],[Posting Date]]&lt;&gt;"",IF(Table1[[#This Row],[Reference Number]]=Q3075,B3075+1,1),"")</f>
        <v/>
      </c>
      <c r="C3076" s="61"/>
      <c r="D3076" s="61"/>
      <c r="E3076" s="218"/>
      <c r="F3076" s="143" t="str">
        <f>IFERROR(IF(VLOOKUP(Table1[[#This Row],[Budget Code Description]],Dimentions!$X$6:$AC$132,2,FALSE)="","",VLOOKUP(Table1[[#This Row],[Budget Code Description]],Dimentions!$X$6:$AC$132,2,FALSE)),"")</f>
        <v/>
      </c>
      <c r="G3076" s="143" t="str">
        <f>IFERROR(VLOOKUP(Table1[[#This Row],[Budget Code Description]],Dimentions!$X$6:$AC$132,3,FALSE),"")</f>
        <v/>
      </c>
      <c r="H3076" s="64" t="str">
        <f>IFERROR(VLOOKUP(Table1[[#This Row],[Account]],Dimentions!$S$6:$V$233,2,FALSE),"")</f>
        <v/>
      </c>
      <c r="I3076" s="62">
        <f>_xlfn.NUMBERVALUE(LEFT(Table1[[#This Row],[Account]],1))</f>
        <v>0</v>
      </c>
      <c r="J3076" s="62" t="str">
        <f>IFERROR(VLOOKUP(Table1[[#This Row],[Budget Code Description]],Table6[#All],7,FALSE),"")</f>
        <v/>
      </c>
      <c r="K3076" s="143" t="str">
        <f>IFERROR(VLOOKUP(Table1[[#This Row],[Budget Code Description]],Table6[#All],8,FALSE),"")</f>
        <v/>
      </c>
      <c r="L3076" s="63"/>
      <c r="M3076" s="65" t="str">
        <f>IFERROR(VLOOKUP(Table1[[#This Row],[Staff ID]],Table2[],2,FALSE),"")</f>
        <v/>
      </c>
      <c r="N3076" s="211" t="str">
        <f>IFERROR(IF(VLOOKUP(Table1[[#This Row],[Budget Code Description]],Dimentions!$X$6:$AC$97,4,FALSE)="","",VLOOKUP(Table1[[#This Row],[Budget Code Description]],Dimentions!$X$6:$AC$97,4,FALSE)),"")</f>
        <v/>
      </c>
      <c r="O3076" s="65" t="str">
        <f>IFERROR(VLOOKUP(Table1[[#This Row],[Vendor ID]],Table549[],2,FALSE),"")</f>
        <v/>
      </c>
      <c r="P3076" s="63"/>
      <c r="Q3076" s="143" t="str">
        <f>IF(Table1[[#This Row],[Posting Date]]&lt;&gt;"",$D$9,"")</f>
        <v/>
      </c>
      <c r="R3076" s="159" t="str">
        <f>IF(Table1[[#This Row],[Posting Date]]&lt;&gt;"",$D$10,"")</f>
        <v/>
      </c>
      <c r="S3076" s="66"/>
      <c r="T3076" s="63"/>
      <c r="U3076" s="67"/>
      <c r="V3076" s="67"/>
      <c r="W3076" s="67" t="str">
        <f t="shared" si="48"/>
        <v/>
      </c>
      <c r="X3076" s="161" t="str">
        <f>IF(E3076="","",(IF(Table1[[#This Row],[Cur]]="USD",Table1[[#This Row],[Cur_Amount Debit]],Table1[[#This Row],[Cur_Amount Debit]]/Table1[[#This Row],[Exchange Rate]])))</f>
        <v/>
      </c>
      <c r="Y3076" s="161" t="str">
        <f>IF(E3076="","",(IF(Table1[[#This Row],[Cur]]="USD",Table1[[#This Row],[Cur_Amount Credit]],Table1[[#This Row],[Cur_Amount Credit]]/ExchangeRate)))</f>
        <v/>
      </c>
      <c r="Z3076" s="203" t="str">
        <f>IF(E3076="","",(Table1[[#This Row],[Debit USD]]-Table1[[#This Row],[Credit USD]]))</f>
        <v/>
      </c>
      <c r="AA3076" s="122"/>
      <c r="AB3076" s="1"/>
      <c r="AC3076" s="15"/>
      <c r="AD3076" s="15" t="str">
        <f>IF(AND(OR(Table1[[#This Row],[Account]]="15030",Table1[[#This Row],[Account]]="15035",Table1[[#This Row],[Account]]="20150"),Table1[[#This Row],[Vendor ID]]=""),1,"")</f>
        <v/>
      </c>
      <c r="AE3076" s="15"/>
      <c r="AF3076" s="15"/>
      <c r="AG3076" s="15"/>
      <c r="AH3076" s="46" t="str">
        <f>IF(Table1[[#This Row],[Posting Date]]&lt;&gt;"","GJ-"&amp;CountryID,"")</f>
        <v/>
      </c>
      <c r="AI3076" s="59" t="str">
        <f>IF(Table1[[#This Row],[Posting Date]]&lt;&gt;"",Table1[[#This Row],[Posting Date]],"")</f>
        <v/>
      </c>
      <c r="AJ3076" s="46"/>
      <c r="AK3076" s="46" t="str">
        <f>IF(Table1[[#This Row],[Description]]&lt;&gt;"",Table1[[#This Row],[Description]],"")</f>
        <v/>
      </c>
      <c r="AL3076" s="46" t="str">
        <f>IF(Table1[[#This Row],[Posting Date]]&lt;&gt;"",Table1[[#This Row],[Reference Number]],"")</f>
        <v/>
      </c>
      <c r="AM3076" s="46" t="str">
        <f>TRIM(Table1[[#This Row],[Line '#]])</f>
        <v/>
      </c>
      <c r="AN3076" s="46" t="str">
        <f>TRIM(Table1[[#This Row],[Account]])</f>
        <v/>
      </c>
      <c r="AO3076" s="46" t="str">
        <f>IF(Table1[[#This Row],[Posting Date]]&lt;&gt;"",$D$5,"")</f>
        <v/>
      </c>
      <c r="AP3076" s="46" t="str">
        <f>TRIM(Table1[[#This Row],[Departments-Prgrams]])</f>
        <v/>
      </c>
      <c r="AQ3076" s="46" t="str">
        <f>TRIM(Table1[[#This Row],[Grant]])</f>
        <v/>
      </c>
      <c r="AR3076" s="46" t="str">
        <f>TRIM(Table1[[#This Row],[Staff ID]])</f>
        <v/>
      </c>
      <c r="AS3076" s="46" t="str">
        <f>IF(TRIM(Table1[[#This Row],[Budget Code]])=0,"",TRIM(Table1[[#This Row],[Budget Code]]))</f>
        <v/>
      </c>
      <c r="AT3076" s="46" t="str">
        <f>IF(Table1[[#This Row],[Line Description]]&lt;&gt;"",Table1[[#This Row],[Line Description]],"")</f>
        <v/>
      </c>
      <c r="AU3076" s="46" t="str">
        <f>IF(Table1[[#This Row],[Cur_Amount Debit]]&gt;0,ROUND(Table1[[#This Row],[Cur_Amount Debit]],2),"")</f>
        <v/>
      </c>
      <c r="AV3076" s="46" t="str">
        <f>IF(Table1[[#This Row],[Cur_Amount Credit]]&gt;0,ROUND(Table1[[#This Row],[Cur_Amount Credit]],2),"")</f>
        <v/>
      </c>
      <c r="AW3076" s="46" t="str">
        <f>LEFT(Table1[[#This Row],[Cur]],3)</f>
        <v/>
      </c>
      <c r="AX3076" s="59"/>
      <c r="AY3076" s="46"/>
      <c r="AZ3076" s="46" t="str">
        <f>IF(Table1[[#This Row],[Cur]]&lt;&gt;"",IF(Table1[[#This Row],[Cur]]="USD","",ExchangeRate),"")</f>
        <v/>
      </c>
      <c r="BA3076" s="46" t="str">
        <f>IF(Table1[[#This Row],[Grant]]&lt;&gt;"",VLOOKUP(Table1[[#This Row],[Grant]],Grants!B:D,3),"")</f>
        <v/>
      </c>
      <c r="BB3076" s="46" t="str">
        <f>TRIM(Table1[[#This Row],[Vendor ID]])</f>
        <v/>
      </c>
      <c r="BC3076">
        <f>IF(Table1[[#This Row],[Reference Number]]=Q3075,BC3075,BC3075+1)</f>
        <v>2</v>
      </c>
    </row>
    <row r="3077" spans="1:55" ht="11.25" hidden="1" customHeight="1">
      <c r="A3077" s="1"/>
      <c r="B3077" s="88" t="str">
        <f>IF(Table1[[#This Row],[Posting Date]]&lt;&gt;"",IF(Table1[[#This Row],[Reference Number]]=Q3076,B3076+1,1),"")</f>
        <v/>
      </c>
      <c r="C3077" s="61"/>
      <c r="D3077" s="61"/>
      <c r="E3077" s="218"/>
      <c r="F3077" s="143" t="str">
        <f>IFERROR(IF(VLOOKUP(Table1[[#This Row],[Budget Code Description]],Dimentions!$X$6:$AC$132,2,FALSE)="","",VLOOKUP(Table1[[#This Row],[Budget Code Description]],Dimentions!$X$6:$AC$132,2,FALSE)),"")</f>
        <v/>
      </c>
      <c r="G3077" s="143" t="str">
        <f>IFERROR(VLOOKUP(Table1[[#This Row],[Budget Code Description]],Dimentions!$X$6:$AC$132,3,FALSE),"")</f>
        <v/>
      </c>
      <c r="H3077" s="64" t="str">
        <f>IFERROR(VLOOKUP(Table1[[#This Row],[Account]],Dimentions!$S$6:$V$233,2,FALSE),"")</f>
        <v/>
      </c>
      <c r="I3077" s="62">
        <f>_xlfn.NUMBERVALUE(LEFT(Table1[[#This Row],[Account]],1))</f>
        <v>0</v>
      </c>
      <c r="J3077" s="62" t="str">
        <f>IFERROR(VLOOKUP(Table1[[#This Row],[Budget Code Description]],Table6[#All],7,FALSE),"")</f>
        <v/>
      </c>
      <c r="K3077" s="143" t="str">
        <f>IFERROR(VLOOKUP(Table1[[#This Row],[Budget Code Description]],Table6[#All],8,FALSE),"")</f>
        <v/>
      </c>
      <c r="L3077" s="63"/>
      <c r="M3077" s="65" t="str">
        <f>IFERROR(VLOOKUP(Table1[[#This Row],[Staff ID]],Table2[],2,FALSE),"")</f>
        <v/>
      </c>
      <c r="N3077" s="211" t="str">
        <f>IFERROR(IF(VLOOKUP(Table1[[#This Row],[Budget Code Description]],Dimentions!$X$6:$AC$97,4,FALSE)="","",VLOOKUP(Table1[[#This Row],[Budget Code Description]],Dimentions!$X$6:$AC$97,4,FALSE)),"")</f>
        <v/>
      </c>
      <c r="O3077" s="65" t="str">
        <f>IFERROR(VLOOKUP(Table1[[#This Row],[Vendor ID]],Table549[],2,FALSE),"")</f>
        <v/>
      </c>
      <c r="P3077" s="63"/>
      <c r="Q3077" s="143" t="str">
        <f>IF(Table1[[#This Row],[Posting Date]]&lt;&gt;"",$D$9,"")</f>
        <v/>
      </c>
      <c r="R3077" s="159" t="str">
        <f>IF(Table1[[#This Row],[Posting Date]]&lt;&gt;"",$D$10,"")</f>
        <v/>
      </c>
      <c r="S3077" s="66"/>
      <c r="T3077" s="63"/>
      <c r="U3077" s="67"/>
      <c r="V3077" s="67"/>
      <c r="W3077" s="67" t="str">
        <f t="shared" si="48"/>
        <v/>
      </c>
      <c r="X3077" s="161" t="str">
        <f>IF(E3077="","",(IF(Table1[[#This Row],[Cur]]="USD",Table1[[#This Row],[Cur_Amount Debit]],Table1[[#This Row],[Cur_Amount Debit]]/Table1[[#This Row],[Exchange Rate]])))</f>
        <v/>
      </c>
      <c r="Y3077" s="161" t="str">
        <f>IF(E3077="","",(IF(Table1[[#This Row],[Cur]]="USD",Table1[[#This Row],[Cur_Amount Credit]],Table1[[#This Row],[Cur_Amount Credit]]/ExchangeRate)))</f>
        <v/>
      </c>
      <c r="Z3077" s="203" t="str">
        <f>IF(E3077="","",(Table1[[#This Row],[Debit USD]]-Table1[[#This Row],[Credit USD]]))</f>
        <v/>
      </c>
      <c r="AA3077" s="122"/>
      <c r="AB3077" s="1"/>
      <c r="AC3077" s="15"/>
      <c r="AD3077" s="15" t="str">
        <f>IF(AND(OR(Table1[[#This Row],[Account]]="15030",Table1[[#This Row],[Account]]="15035",Table1[[#This Row],[Account]]="20150"),Table1[[#This Row],[Vendor ID]]=""),1,"")</f>
        <v/>
      </c>
      <c r="AE3077" s="15"/>
      <c r="AF3077" s="15"/>
      <c r="AG3077" s="15"/>
      <c r="AH3077" s="46" t="str">
        <f>IF(Table1[[#This Row],[Posting Date]]&lt;&gt;"","GJ-"&amp;CountryID,"")</f>
        <v/>
      </c>
      <c r="AI3077" s="59" t="str">
        <f>IF(Table1[[#This Row],[Posting Date]]&lt;&gt;"",Table1[[#This Row],[Posting Date]],"")</f>
        <v/>
      </c>
      <c r="AJ3077" s="46"/>
      <c r="AK3077" s="46" t="str">
        <f>IF(Table1[[#This Row],[Description]]&lt;&gt;"",Table1[[#This Row],[Description]],"")</f>
        <v/>
      </c>
      <c r="AL3077" s="46" t="str">
        <f>IF(Table1[[#This Row],[Posting Date]]&lt;&gt;"",Table1[[#This Row],[Reference Number]],"")</f>
        <v/>
      </c>
      <c r="AM3077" s="46" t="str">
        <f>TRIM(Table1[[#This Row],[Line '#]])</f>
        <v/>
      </c>
      <c r="AN3077" s="46" t="str">
        <f>TRIM(Table1[[#This Row],[Account]])</f>
        <v/>
      </c>
      <c r="AO3077" s="46" t="str">
        <f>IF(Table1[[#This Row],[Posting Date]]&lt;&gt;"",$D$5,"")</f>
        <v/>
      </c>
      <c r="AP3077" s="46" t="str">
        <f>TRIM(Table1[[#This Row],[Departments-Prgrams]])</f>
        <v/>
      </c>
      <c r="AQ3077" s="46" t="str">
        <f>TRIM(Table1[[#This Row],[Grant]])</f>
        <v/>
      </c>
      <c r="AR3077" s="46" t="str">
        <f>TRIM(Table1[[#This Row],[Staff ID]])</f>
        <v/>
      </c>
      <c r="AS3077" s="46" t="str">
        <f>IF(TRIM(Table1[[#This Row],[Budget Code]])=0,"",TRIM(Table1[[#This Row],[Budget Code]]))</f>
        <v/>
      </c>
      <c r="AT3077" s="46" t="str">
        <f>IF(Table1[[#This Row],[Line Description]]&lt;&gt;"",Table1[[#This Row],[Line Description]],"")</f>
        <v/>
      </c>
      <c r="AU3077" s="46" t="str">
        <f>IF(Table1[[#This Row],[Cur_Amount Debit]]&gt;0,ROUND(Table1[[#This Row],[Cur_Amount Debit]],2),"")</f>
        <v/>
      </c>
      <c r="AV3077" s="46" t="str">
        <f>IF(Table1[[#This Row],[Cur_Amount Credit]]&gt;0,ROUND(Table1[[#This Row],[Cur_Amount Credit]],2),"")</f>
        <v/>
      </c>
      <c r="AW3077" s="46" t="str">
        <f>LEFT(Table1[[#This Row],[Cur]],3)</f>
        <v/>
      </c>
      <c r="AX3077" s="59"/>
      <c r="AY3077" s="46"/>
      <c r="AZ3077" s="46" t="str">
        <f>IF(Table1[[#This Row],[Cur]]&lt;&gt;"",IF(Table1[[#This Row],[Cur]]="USD","",ExchangeRate),"")</f>
        <v/>
      </c>
      <c r="BA3077" s="46" t="str">
        <f>IF(Table1[[#This Row],[Grant]]&lt;&gt;"",VLOOKUP(Table1[[#This Row],[Grant]],Grants!B:D,3),"")</f>
        <v/>
      </c>
      <c r="BB3077" s="46" t="str">
        <f>TRIM(Table1[[#This Row],[Vendor ID]])</f>
        <v/>
      </c>
      <c r="BC3077">
        <f>IF(Table1[[#This Row],[Reference Number]]=Q3076,BC3076,BC3076+1)</f>
        <v>2</v>
      </c>
    </row>
    <row r="3078" spans="1:55" ht="11.25" hidden="1" customHeight="1">
      <c r="A3078" s="1"/>
      <c r="B3078" s="88" t="str">
        <f>IF(Table1[[#This Row],[Posting Date]]&lt;&gt;"",IF(Table1[[#This Row],[Reference Number]]=Q3077,B3077+1,1),"")</f>
        <v/>
      </c>
      <c r="C3078" s="61"/>
      <c r="D3078" s="61"/>
      <c r="E3078" s="218"/>
      <c r="F3078" s="143" t="str">
        <f>IFERROR(IF(VLOOKUP(Table1[[#This Row],[Budget Code Description]],Dimentions!$X$6:$AC$132,2,FALSE)="","",VLOOKUP(Table1[[#This Row],[Budget Code Description]],Dimentions!$X$6:$AC$132,2,FALSE)),"")</f>
        <v/>
      </c>
      <c r="G3078" s="143" t="str">
        <f>IFERROR(VLOOKUP(Table1[[#This Row],[Budget Code Description]],Dimentions!$X$6:$AC$132,3,FALSE),"")</f>
        <v/>
      </c>
      <c r="H3078" s="64" t="str">
        <f>IFERROR(VLOOKUP(Table1[[#This Row],[Account]],Dimentions!$S$6:$V$233,2,FALSE),"")</f>
        <v/>
      </c>
      <c r="I3078" s="62">
        <f>_xlfn.NUMBERVALUE(LEFT(Table1[[#This Row],[Account]],1))</f>
        <v>0</v>
      </c>
      <c r="J3078" s="62" t="str">
        <f>IFERROR(VLOOKUP(Table1[[#This Row],[Budget Code Description]],Table6[#All],7,FALSE),"")</f>
        <v/>
      </c>
      <c r="K3078" s="143" t="str">
        <f>IFERROR(VLOOKUP(Table1[[#This Row],[Budget Code Description]],Table6[#All],8,FALSE),"")</f>
        <v/>
      </c>
      <c r="L3078" s="63"/>
      <c r="M3078" s="65" t="str">
        <f>IFERROR(VLOOKUP(Table1[[#This Row],[Staff ID]],Table2[],2,FALSE),"")</f>
        <v/>
      </c>
      <c r="N3078" s="211" t="str">
        <f>IFERROR(IF(VLOOKUP(Table1[[#This Row],[Budget Code Description]],Dimentions!$X$6:$AC$97,4,FALSE)="","",VLOOKUP(Table1[[#This Row],[Budget Code Description]],Dimentions!$X$6:$AC$97,4,FALSE)),"")</f>
        <v/>
      </c>
      <c r="O3078" s="65" t="str">
        <f>IFERROR(VLOOKUP(Table1[[#This Row],[Vendor ID]],Table549[],2,FALSE),"")</f>
        <v/>
      </c>
      <c r="P3078" s="63"/>
      <c r="Q3078" s="143" t="str">
        <f>IF(Table1[[#This Row],[Posting Date]]&lt;&gt;"",$D$9,"")</f>
        <v/>
      </c>
      <c r="R3078" s="159" t="str">
        <f>IF(Table1[[#This Row],[Posting Date]]&lt;&gt;"",$D$10,"")</f>
        <v/>
      </c>
      <c r="S3078" s="66"/>
      <c r="T3078" s="63"/>
      <c r="U3078" s="67"/>
      <c r="V3078" s="67"/>
      <c r="W3078" s="67" t="str">
        <f t="shared" si="48"/>
        <v/>
      </c>
      <c r="X3078" s="161" t="str">
        <f>IF(E3078="","",(IF(Table1[[#This Row],[Cur]]="USD",Table1[[#This Row],[Cur_Amount Debit]],Table1[[#This Row],[Cur_Amount Debit]]/Table1[[#This Row],[Exchange Rate]])))</f>
        <v/>
      </c>
      <c r="Y3078" s="161" t="str">
        <f>IF(E3078="","",(IF(Table1[[#This Row],[Cur]]="USD",Table1[[#This Row],[Cur_Amount Credit]],Table1[[#This Row],[Cur_Amount Credit]]/ExchangeRate)))</f>
        <v/>
      </c>
      <c r="Z3078" s="203" t="str">
        <f>IF(E3078="","",(Table1[[#This Row],[Debit USD]]-Table1[[#This Row],[Credit USD]]))</f>
        <v/>
      </c>
      <c r="AA3078" s="122"/>
      <c r="AB3078" s="1"/>
      <c r="AC3078" s="15"/>
      <c r="AD3078" s="15" t="str">
        <f>IF(AND(OR(Table1[[#This Row],[Account]]="15030",Table1[[#This Row],[Account]]="15035",Table1[[#This Row],[Account]]="20150"),Table1[[#This Row],[Vendor ID]]=""),1,"")</f>
        <v/>
      </c>
      <c r="AE3078" s="15"/>
      <c r="AF3078" s="15"/>
      <c r="AG3078" s="15"/>
      <c r="AH3078" s="46" t="str">
        <f>IF(Table1[[#This Row],[Posting Date]]&lt;&gt;"","GJ-"&amp;CountryID,"")</f>
        <v/>
      </c>
      <c r="AI3078" s="59" t="str">
        <f>IF(Table1[[#This Row],[Posting Date]]&lt;&gt;"",Table1[[#This Row],[Posting Date]],"")</f>
        <v/>
      </c>
      <c r="AJ3078" s="46"/>
      <c r="AK3078" s="46" t="str">
        <f>IF(Table1[[#This Row],[Description]]&lt;&gt;"",Table1[[#This Row],[Description]],"")</f>
        <v/>
      </c>
      <c r="AL3078" s="46" t="str">
        <f>IF(Table1[[#This Row],[Posting Date]]&lt;&gt;"",Table1[[#This Row],[Reference Number]],"")</f>
        <v/>
      </c>
      <c r="AM3078" s="46" t="str">
        <f>TRIM(Table1[[#This Row],[Line '#]])</f>
        <v/>
      </c>
      <c r="AN3078" s="46" t="str">
        <f>TRIM(Table1[[#This Row],[Account]])</f>
        <v/>
      </c>
      <c r="AO3078" s="46" t="str">
        <f>IF(Table1[[#This Row],[Posting Date]]&lt;&gt;"",$D$5,"")</f>
        <v/>
      </c>
      <c r="AP3078" s="46" t="str">
        <f>TRIM(Table1[[#This Row],[Departments-Prgrams]])</f>
        <v/>
      </c>
      <c r="AQ3078" s="46" t="str">
        <f>TRIM(Table1[[#This Row],[Grant]])</f>
        <v/>
      </c>
      <c r="AR3078" s="46" t="str">
        <f>TRIM(Table1[[#This Row],[Staff ID]])</f>
        <v/>
      </c>
      <c r="AS3078" s="46" t="str">
        <f>IF(TRIM(Table1[[#This Row],[Budget Code]])=0,"",TRIM(Table1[[#This Row],[Budget Code]]))</f>
        <v/>
      </c>
      <c r="AT3078" s="46" t="str">
        <f>IF(Table1[[#This Row],[Line Description]]&lt;&gt;"",Table1[[#This Row],[Line Description]],"")</f>
        <v/>
      </c>
      <c r="AU3078" s="46" t="str">
        <f>IF(Table1[[#This Row],[Cur_Amount Debit]]&gt;0,ROUND(Table1[[#This Row],[Cur_Amount Debit]],2),"")</f>
        <v/>
      </c>
      <c r="AV3078" s="46" t="str">
        <f>IF(Table1[[#This Row],[Cur_Amount Credit]]&gt;0,ROUND(Table1[[#This Row],[Cur_Amount Credit]],2),"")</f>
        <v/>
      </c>
      <c r="AW3078" s="46" t="str">
        <f>LEFT(Table1[[#This Row],[Cur]],3)</f>
        <v/>
      </c>
      <c r="AX3078" s="59"/>
      <c r="AY3078" s="46"/>
      <c r="AZ3078" s="46" t="str">
        <f>IF(Table1[[#This Row],[Cur]]&lt;&gt;"",IF(Table1[[#This Row],[Cur]]="USD","",ExchangeRate),"")</f>
        <v/>
      </c>
      <c r="BA3078" s="46" t="str">
        <f>IF(Table1[[#This Row],[Grant]]&lt;&gt;"",VLOOKUP(Table1[[#This Row],[Grant]],Grants!B:D,3),"")</f>
        <v/>
      </c>
      <c r="BB3078" s="46" t="str">
        <f>TRIM(Table1[[#This Row],[Vendor ID]])</f>
        <v/>
      </c>
      <c r="BC3078">
        <f>IF(Table1[[#This Row],[Reference Number]]=Q3077,BC3077,BC3077+1)</f>
        <v>2</v>
      </c>
    </row>
    <row r="3079" spans="1:55" ht="11.25" hidden="1" customHeight="1">
      <c r="A3079" s="1"/>
      <c r="B3079" s="88" t="str">
        <f>IF(Table1[[#This Row],[Posting Date]]&lt;&gt;"",IF(Table1[[#This Row],[Reference Number]]=Q3078,B3078+1,1),"")</f>
        <v/>
      </c>
      <c r="C3079" s="61"/>
      <c r="D3079" s="61"/>
      <c r="E3079" s="218"/>
      <c r="F3079" s="143" t="str">
        <f>IFERROR(IF(VLOOKUP(Table1[[#This Row],[Budget Code Description]],Dimentions!$X$6:$AC$132,2,FALSE)="","",VLOOKUP(Table1[[#This Row],[Budget Code Description]],Dimentions!$X$6:$AC$132,2,FALSE)),"")</f>
        <v/>
      </c>
      <c r="G3079" s="143" t="str">
        <f>IFERROR(VLOOKUP(Table1[[#This Row],[Budget Code Description]],Dimentions!$X$6:$AC$132,3,FALSE),"")</f>
        <v/>
      </c>
      <c r="H3079" s="64" t="str">
        <f>IFERROR(VLOOKUP(Table1[[#This Row],[Account]],Dimentions!$S$6:$V$233,2,FALSE),"")</f>
        <v/>
      </c>
      <c r="I3079" s="62">
        <f>_xlfn.NUMBERVALUE(LEFT(Table1[[#This Row],[Account]],1))</f>
        <v>0</v>
      </c>
      <c r="J3079" s="62" t="str">
        <f>IFERROR(VLOOKUP(Table1[[#This Row],[Budget Code Description]],Table6[#All],7,FALSE),"")</f>
        <v/>
      </c>
      <c r="K3079" s="143" t="str">
        <f>IFERROR(VLOOKUP(Table1[[#This Row],[Budget Code Description]],Table6[#All],8,FALSE),"")</f>
        <v/>
      </c>
      <c r="L3079" s="63"/>
      <c r="M3079" s="65" t="str">
        <f>IFERROR(VLOOKUP(Table1[[#This Row],[Staff ID]],Table2[],2,FALSE),"")</f>
        <v/>
      </c>
      <c r="N3079" s="211" t="str">
        <f>IFERROR(IF(VLOOKUP(Table1[[#This Row],[Budget Code Description]],Dimentions!$X$6:$AC$97,4,FALSE)="","",VLOOKUP(Table1[[#This Row],[Budget Code Description]],Dimentions!$X$6:$AC$97,4,FALSE)),"")</f>
        <v/>
      </c>
      <c r="O3079" s="65" t="str">
        <f>IFERROR(VLOOKUP(Table1[[#This Row],[Vendor ID]],Table549[],2,FALSE),"")</f>
        <v/>
      </c>
      <c r="P3079" s="63"/>
      <c r="Q3079" s="143" t="str">
        <f>IF(Table1[[#This Row],[Posting Date]]&lt;&gt;"",$D$9,"")</f>
        <v/>
      </c>
      <c r="R3079" s="159" t="str">
        <f>IF(Table1[[#This Row],[Posting Date]]&lt;&gt;"",$D$10,"")</f>
        <v/>
      </c>
      <c r="S3079" s="66"/>
      <c r="T3079" s="63"/>
      <c r="U3079" s="67"/>
      <c r="V3079" s="67"/>
      <c r="W3079" s="67" t="str">
        <f t="shared" si="48"/>
        <v/>
      </c>
      <c r="X3079" s="161" t="str">
        <f>IF(E3079="","",(IF(Table1[[#This Row],[Cur]]="USD",Table1[[#This Row],[Cur_Amount Debit]],Table1[[#This Row],[Cur_Amount Debit]]/Table1[[#This Row],[Exchange Rate]])))</f>
        <v/>
      </c>
      <c r="Y3079" s="161" t="str">
        <f>IF(E3079="","",(IF(Table1[[#This Row],[Cur]]="USD",Table1[[#This Row],[Cur_Amount Credit]],Table1[[#This Row],[Cur_Amount Credit]]/ExchangeRate)))</f>
        <v/>
      </c>
      <c r="Z3079" s="203" t="str">
        <f>IF(E3079="","",(Table1[[#This Row],[Debit USD]]-Table1[[#This Row],[Credit USD]]))</f>
        <v/>
      </c>
      <c r="AA3079" s="122"/>
      <c r="AB3079" s="1"/>
      <c r="AC3079" s="15"/>
      <c r="AD3079" s="15" t="str">
        <f>IF(AND(OR(Table1[[#This Row],[Account]]="15030",Table1[[#This Row],[Account]]="15035",Table1[[#This Row],[Account]]="20150"),Table1[[#This Row],[Vendor ID]]=""),1,"")</f>
        <v/>
      </c>
      <c r="AE3079" s="15"/>
      <c r="AF3079" s="15"/>
      <c r="AG3079" s="15"/>
      <c r="AH3079" s="46" t="str">
        <f>IF(Table1[[#This Row],[Posting Date]]&lt;&gt;"","GJ-"&amp;CountryID,"")</f>
        <v/>
      </c>
      <c r="AI3079" s="59" t="str">
        <f>IF(Table1[[#This Row],[Posting Date]]&lt;&gt;"",Table1[[#This Row],[Posting Date]],"")</f>
        <v/>
      </c>
      <c r="AJ3079" s="46"/>
      <c r="AK3079" s="46" t="str">
        <f>IF(Table1[[#This Row],[Description]]&lt;&gt;"",Table1[[#This Row],[Description]],"")</f>
        <v/>
      </c>
      <c r="AL3079" s="46" t="str">
        <f>IF(Table1[[#This Row],[Posting Date]]&lt;&gt;"",Table1[[#This Row],[Reference Number]],"")</f>
        <v/>
      </c>
      <c r="AM3079" s="46" t="str">
        <f>TRIM(Table1[[#This Row],[Line '#]])</f>
        <v/>
      </c>
      <c r="AN3079" s="46" t="str">
        <f>TRIM(Table1[[#This Row],[Account]])</f>
        <v/>
      </c>
      <c r="AO3079" s="46" t="str">
        <f>IF(Table1[[#This Row],[Posting Date]]&lt;&gt;"",$D$5,"")</f>
        <v/>
      </c>
      <c r="AP3079" s="46" t="str">
        <f>TRIM(Table1[[#This Row],[Departments-Prgrams]])</f>
        <v/>
      </c>
      <c r="AQ3079" s="46" t="str">
        <f>TRIM(Table1[[#This Row],[Grant]])</f>
        <v/>
      </c>
      <c r="AR3079" s="46" t="str">
        <f>TRIM(Table1[[#This Row],[Staff ID]])</f>
        <v/>
      </c>
      <c r="AS3079" s="46" t="str">
        <f>IF(TRIM(Table1[[#This Row],[Budget Code]])=0,"",TRIM(Table1[[#This Row],[Budget Code]]))</f>
        <v/>
      </c>
      <c r="AT3079" s="46" t="str">
        <f>IF(Table1[[#This Row],[Line Description]]&lt;&gt;"",Table1[[#This Row],[Line Description]],"")</f>
        <v/>
      </c>
      <c r="AU3079" s="46" t="str">
        <f>IF(Table1[[#This Row],[Cur_Amount Debit]]&gt;0,ROUND(Table1[[#This Row],[Cur_Amount Debit]],2),"")</f>
        <v/>
      </c>
      <c r="AV3079" s="46" t="str">
        <f>IF(Table1[[#This Row],[Cur_Amount Credit]]&gt;0,ROUND(Table1[[#This Row],[Cur_Amount Credit]],2),"")</f>
        <v/>
      </c>
      <c r="AW3079" s="46" t="str">
        <f>LEFT(Table1[[#This Row],[Cur]],3)</f>
        <v/>
      </c>
      <c r="AX3079" s="59"/>
      <c r="AY3079" s="46"/>
      <c r="AZ3079" s="46" t="str">
        <f>IF(Table1[[#This Row],[Cur]]&lt;&gt;"",IF(Table1[[#This Row],[Cur]]="USD","",ExchangeRate),"")</f>
        <v/>
      </c>
      <c r="BA3079" s="46" t="str">
        <f>IF(Table1[[#This Row],[Grant]]&lt;&gt;"",VLOOKUP(Table1[[#This Row],[Grant]],Grants!B:D,3),"")</f>
        <v/>
      </c>
      <c r="BB3079" s="46" t="str">
        <f>TRIM(Table1[[#This Row],[Vendor ID]])</f>
        <v/>
      </c>
      <c r="BC3079">
        <f>IF(Table1[[#This Row],[Reference Number]]=Q3078,BC3078,BC3078+1)</f>
        <v>2</v>
      </c>
    </row>
    <row r="3080" spans="1:55" ht="11.25" hidden="1" customHeight="1">
      <c r="A3080" s="1"/>
      <c r="B3080" s="88" t="str">
        <f>IF(Table1[[#This Row],[Posting Date]]&lt;&gt;"",IF(Table1[[#This Row],[Reference Number]]=Q3079,B3079+1,1),"")</f>
        <v/>
      </c>
      <c r="C3080" s="61"/>
      <c r="D3080" s="61"/>
      <c r="E3080" s="218"/>
      <c r="F3080" s="143" t="str">
        <f>IFERROR(IF(VLOOKUP(Table1[[#This Row],[Budget Code Description]],Dimentions!$X$6:$AC$132,2,FALSE)="","",VLOOKUP(Table1[[#This Row],[Budget Code Description]],Dimentions!$X$6:$AC$132,2,FALSE)),"")</f>
        <v/>
      </c>
      <c r="G3080" s="143" t="str">
        <f>IFERROR(VLOOKUP(Table1[[#This Row],[Budget Code Description]],Dimentions!$X$6:$AC$132,3,FALSE),"")</f>
        <v/>
      </c>
      <c r="H3080" s="64" t="str">
        <f>IFERROR(VLOOKUP(Table1[[#This Row],[Account]],Dimentions!$S$6:$V$233,2,FALSE),"")</f>
        <v/>
      </c>
      <c r="I3080" s="62">
        <f>_xlfn.NUMBERVALUE(LEFT(Table1[[#This Row],[Account]],1))</f>
        <v>0</v>
      </c>
      <c r="J3080" s="62" t="str">
        <f>IFERROR(VLOOKUP(Table1[[#This Row],[Budget Code Description]],Table6[#All],7,FALSE),"")</f>
        <v/>
      </c>
      <c r="K3080" s="143" t="str">
        <f>IFERROR(VLOOKUP(Table1[[#This Row],[Budget Code Description]],Table6[#All],8,FALSE),"")</f>
        <v/>
      </c>
      <c r="L3080" s="63"/>
      <c r="M3080" s="65" t="str">
        <f>IFERROR(VLOOKUP(Table1[[#This Row],[Staff ID]],Table2[],2,FALSE),"")</f>
        <v/>
      </c>
      <c r="N3080" s="211" t="str">
        <f>IFERROR(IF(VLOOKUP(Table1[[#This Row],[Budget Code Description]],Dimentions!$X$6:$AC$97,4,FALSE)="","",VLOOKUP(Table1[[#This Row],[Budget Code Description]],Dimentions!$X$6:$AC$97,4,FALSE)),"")</f>
        <v/>
      </c>
      <c r="O3080" s="65" t="str">
        <f>IFERROR(VLOOKUP(Table1[[#This Row],[Vendor ID]],Table549[],2,FALSE),"")</f>
        <v/>
      </c>
      <c r="P3080" s="63"/>
      <c r="Q3080" s="143" t="str">
        <f>IF(Table1[[#This Row],[Posting Date]]&lt;&gt;"",$D$9,"")</f>
        <v/>
      </c>
      <c r="R3080" s="159" t="str">
        <f>IF(Table1[[#This Row],[Posting Date]]&lt;&gt;"",$D$10,"")</f>
        <v/>
      </c>
      <c r="S3080" s="66"/>
      <c r="T3080" s="63"/>
      <c r="U3080" s="67"/>
      <c r="V3080" s="67"/>
      <c r="W3080" s="67" t="str">
        <f t="shared" si="48"/>
        <v/>
      </c>
      <c r="X3080" s="161" t="str">
        <f>IF(E3080="","",(IF(Table1[[#This Row],[Cur]]="USD",Table1[[#This Row],[Cur_Amount Debit]],Table1[[#This Row],[Cur_Amount Debit]]/Table1[[#This Row],[Exchange Rate]])))</f>
        <v/>
      </c>
      <c r="Y3080" s="161" t="str">
        <f>IF(E3080="","",(IF(Table1[[#This Row],[Cur]]="USD",Table1[[#This Row],[Cur_Amount Credit]],Table1[[#This Row],[Cur_Amount Credit]]/ExchangeRate)))</f>
        <v/>
      </c>
      <c r="Z3080" s="203" t="str">
        <f>IF(E3080="","",(Table1[[#This Row],[Debit USD]]-Table1[[#This Row],[Credit USD]]))</f>
        <v/>
      </c>
      <c r="AA3080" s="122"/>
      <c r="AB3080" s="1"/>
      <c r="AC3080" s="15"/>
      <c r="AD3080" s="15" t="str">
        <f>IF(AND(OR(Table1[[#This Row],[Account]]="15030",Table1[[#This Row],[Account]]="15035",Table1[[#This Row],[Account]]="20150"),Table1[[#This Row],[Vendor ID]]=""),1,"")</f>
        <v/>
      </c>
      <c r="AE3080" s="15"/>
      <c r="AF3080" s="15"/>
      <c r="AG3080" s="15"/>
      <c r="AH3080" s="46" t="str">
        <f>IF(Table1[[#This Row],[Posting Date]]&lt;&gt;"","GJ-"&amp;CountryID,"")</f>
        <v/>
      </c>
      <c r="AI3080" s="59" t="str">
        <f>IF(Table1[[#This Row],[Posting Date]]&lt;&gt;"",Table1[[#This Row],[Posting Date]],"")</f>
        <v/>
      </c>
      <c r="AJ3080" s="46"/>
      <c r="AK3080" s="46" t="str">
        <f>IF(Table1[[#This Row],[Description]]&lt;&gt;"",Table1[[#This Row],[Description]],"")</f>
        <v/>
      </c>
      <c r="AL3080" s="46" t="str">
        <f>IF(Table1[[#This Row],[Posting Date]]&lt;&gt;"",Table1[[#This Row],[Reference Number]],"")</f>
        <v/>
      </c>
      <c r="AM3080" s="46" t="str">
        <f>TRIM(Table1[[#This Row],[Line '#]])</f>
        <v/>
      </c>
      <c r="AN3080" s="46" t="str">
        <f>TRIM(Table1[[#This Row],[Account]])</f>
        <v/>
      </c>
      <c r="AO3080" s="46" t="str">
        <f>IF(Table1[[#This Row],[Posting Date]]&lt;&gt;"",$D$5,"")</f>
        <v/>
      </c>
      <c r="AP3080" s="46" t="str">
        <f>TRIM(Table1[[#This Row],[Departments-Prgrams]])</f>
        <v/>
      </c>
      <c r="AQ3080" s="46" t="str">
        <f>TRIM(Table1[[#This Row],[Grant]])</f>
        <v/>
      </c>
      <c r="AR3080" s="46" t="str">
        <f>TRIM(Table1[[#This Row],[Staff ID]])</f>
        <v/>
      </c>
      <c r="AS3080" s="46" t="str">
        <f>IF(TRIM(Table1[[#This Row],[Budget Code]])=0,"",TRIM(Table1[[#This Row],[Budget Code]]))</f>
        <v/>
      </c>
      <c r="AT3080" s="46" t="str">
        <f>IF(Table1[[#This Row],[Line Description]]&lt;&gt;"",Table1[[#This Row],[Line Description]],"")</f>
        <v/>
      </c>
      <c r="AU3080" s="46" t="str">
        <f>IF(Table1[[#This Row],[Cur_Amount Debit]]&gt;0,ROUND(Table1[[#This Row],[Cur_Amount Debit]],2),"")</f>
        <v/>
      </c>
      <c r="AV3080" s="46" t="str">
        <f>IF(Table1[[#This Row],[Cur_Amount Credit]]&gt;0,ROUND(Table1[[#This Row],[Cur_Amount Credit]],2),"")</f>
        <v/>
      </c>
      <c r="AW3080" s="46" t="str">
        <f>LEFT(Table1[[#This Row],[Cur]],3)</f>
        <v/>
      </c>
      <c r="AX3080" s="59"/>
      <c r="AY3080" s="46"/>
      <c r="AZ3080" s="46" t="str">
        <f>IF(Table1[[#This Row],[Cur]]&lt;&gt;"",IF(Table1[[#This Row],[Cur]]="USD","",ExchangeRate),"")</f>
        <v/>
      </c>
      <c r="BA3080" s="46" t="str">
        <f>IF(Table1[[#This Row],[Grant]]&lt;&gt;"",VLOOKUP(Table1[[#This Row],[Grant]],Grants!B:D,3),"")</f>
        <v/>
      </c>
      <c r="BB3080" s="46" t="str">
        <f>TRIM(Table1[[#This Row],[Vendor ID]])</f>
        <v/>
      </c>
      <c r="BC3080">
        <f>IF(Table1[[#This Row],[Reference Number]]=Q3079,BC3079,BC3079+1)</f>
        <v>2</v>
      </c>
    </row>
    <row r="3081" spans="1:55" ht="11.25" hidden="1" customHeight="1">
      <c r="A3081" s="1"/>
      <c r="B3081" s="88" t="str">
        <f>IF(Table1[[#This Row],[Posting Date]]&lt;&gt;"",IF(Table1[[#This Row],[Reference Number]]=Q3080,B3080+1,1),"")</f>
        <v/>
      </c>
      <c r="C3081" s="61"/>
      <c r="D3081" s="61"/>
      <c r="E3081" s="218"/>
      <c r="F3081" s="143" t="str">
        <f>IFERROR(IF(VLOOKUP(Table1[[#This Row],[Budget Code Description]],Dimentions!$X$6:$AC$132,2,FALSE)="","",VLOOKUP(Table1[[#This Row],[Budget Code Description]],Dimentions!$X$6:$AC$132,2,FALSE)),"")</f>
        <v/>
      </c>
      <c r="G3081" s="143" t="str">
        <f>IFERROR(VLOOKUP(Table1[[#This Row],[Budget Code Description]],Dimentions!$X$6:$AC$132,3,FALSE),"")</f>
        <v/>
      </c>
      <c r="H3081" s="64" t="str">
        <f>IFERROR(VLOOKUP(Table1[[#This Row],[Account]],Dimentions!$S$6:$V$233,2,FALSE),"")</f>
        <v/>
      </c>
      <c r="I3081" s="62">
        <f>_xlfn.NUMBERVALUE(LEFT(Table1[[#This Row],[Account]],1))</f>
        <v>0</v>
      </c>
      <c r="J3081" s="62" t="str">
        <f>IFERROR(VLOOKUP(Table1[[#This Row],[Budget Code Description]],Table6[#All],7,FALSE),"")</f>
        <v/>
      </c>
      <c r="K3081" s="143" t="str">
        <f>IFERROR(VLOOKUP(Table1[[#This Row],[Budget Code Description]],Table6[#All],8,FALSE),"")</f>
        <v/>
      </c>
      <c r="L3081" s="63"/>
      <c r="M3081" s="65" t="str">
        <f>IFERROR(VLOOKUP(Table1[[#This Row],[Staff ID]],Table2[],2,FALSE),"")</f>
        <v/>
      </c>
      <c r="N3081" s="211" t="str">
        <f>IFERROR(IF(VLOOKUP(Table1[[#This Row],[Budget Code Description]],Dimentions!$X$6:$AC$97,4,FALSE)="","",VLOOKUP(Table1[[#This Row],[Budget Code Description]],Dimentions!$X$6:$AC$97,4,FALSE)),"")</f>
        <v/>
      </c>
      <c r="O3081" s="65" t="str">
        <f>IFERROR(VLOOKUP(Table1[[#This Row],[Vendor ID]],Table549[],2,FALSE),"")</f>
        <v/>
      </c>
      <c r="P3081" s="63"/>
      <c r="Q3081" s="143" t="str">
        <f>IF(Table1[[#This Row],[Posting Date]]&lt;&gt;"",$D$9,"")</f>
        <v/>
      </c>
      <c r="R3081" s="159" t="str">
        <f>IF(Table1[[#This Row],[Posting Date]]&lt;&gt;"",$D$10,"")</f>
        <v/>
      </c>
      <c r="S3081" s="66"/>
      <c r="T3081" s="63"/>
      <c r="U3081" s="67"/>
      <c r="V3081" s="67"/>
      <c r="W3081" s="67" t="str">
        <f t="shared" si="48"/>
        <v/>
      </c>
      <c r="X3081" s="161" t="str">
        <f>IF(E3081="","",(IF(Table1[[#This Row],[Cur]]="USD",Table1[[#This Row],[Cur_Amount Debit]],Table1[[#This Row],[Cur_Amount Debit]]/Table1[[#This Row],[Exchange Rate]])))</f>
        <v/>
      </c>
      <c r="Y3081" s="161" t="str">
        <f>IF(E3081="","",(IF(Table1[[#This Row],[Cur]]="USD",Table1[[#This Row],[Cur_Amount Credit]],Table1[[#This Row],[Cur_Amount Credit]]/ExchangeRate)))</f>
        <v/>
      </c>
      <c r="Z3081" s="203" t="str">
        <f>IF(E3081="","",(Table1[[#This Row],[Debit USD]]-Table1[[#This Row],[Credit USD]]))</f>
        <v/>
      </c>
      <c r="AA3081" s="122"/>
      <c r="AB3081" s="1"/>
      <c r="AC3081" s="15"/>
      <c r="AD3081" s="15" t="str">
        <f>IF(AND(OR(Table1[[#This Row],[Account]]="15030",Table1[[#This Row],[Account]]="15035",Table1[[#This Row],[Account]]="20150"),Table1[[#This Row],[Vendor ID]]=""),1,"")</f>
        <v/>
      </c>
      <c r="AE3081" s="15"/>
      <c r="AF3081" s="15"/>
      <c r="AG3081" s="15"/>
      <c r="AH3081" s="46" t="str">
        <f>IF(Table1[[#This Row],[Posting Date]]&lt;&gt;"","GJ-"&amp;CountryID,"")</f>
        <v/>
      </c>
      <c r="AI3081" s="59" t="str">
        <f>IF(Table1[[#This Row],[Posting Date]]&lt;&gt;"",Table1[[#This Row],[Posting Date]],"")</f>
        <v/>
      </c>
      <c r="AJ3081" s="46"/>
      <c r="AK3081" s="46" t="str">
        <f>IF(Table1[[#This Row],[Description]]&lt;&gt;"",Table1[[#This Row],[Description]],"")</f>
        <v/>
      </c>
      <c r="AL3081" s="46" t="str">
        <f>IF(Table1[[#This Row],[Posting Date]]&lt;&gt;"",Table1[[#This Row],[Reference Number]],"")</f>
        <v/>
      </c>
      <c r="AM3081" s="46" t="str">
        <f>TRIM(Table1[[#This Row],[Line '#]])</f>
        <v/>
      </c>
      <c r="AN3081" s="46" t="str">
        <f>TRIM(Table1[[#This Row],[Account]])</f>
        <v/>
      </c>
      <c r="AO3081" s="46" t="str">
        <f>IF(Table1[[#This Row],[Posting Date]]&lt;&gt;"",$D$5,"")</f>
        <v/>
      </c>
      <c r="AP3081" s="46" t="str">
        <f>TRIM(Table1[[#This Row],[Departments-Prgrams]])</f>
        <v/>
      </c>
      <c r="AQ3081" s="46" t="str">
        <f>TRIM(Table1[[#This Row],[Grant]])</f>
        <v/>
      </c>
      <c r="AR3081" s="46" t="str">
        <f>TRIM(Table1[[#This Row],[Staff ID]])</f>
        <v/>
      </c>
      <c r="AS3081" s="46" t="str">
        <f>IF(TRIM(Table1[[#This Row],[Budget Code]])=0,"",TRIM(Table1[[#This Row],[Budget Code]]))</f>
        <v/>
      </c>
      <c r="AT3081" s="46" t="str">
        <f>IF(Table1[[#This Row],[Line Description]]&lt;&gt;"",Table1[[#This Row],[Line Description]],"")</f>
        <v/>
      </c>
      <c r="AU3081" s="46" t="str">
        <f>IF(Table1[[#This Row],[Cur_Amount Debit]]&gt;0,ROUND(Table1[[#This Row],[Cur_Amount Debit]],2),"")</f>
        <v/>
      </c>
      <c r="AV3081" s="46" t="str">
        <f>IF(Table1[[#This Row],[Cur_Amount Credit]]&gt;0,ROUND(Table1[[#This Row],[Cur_Amount Credit]],2),"")</f>
        <v/>
      </c>
      <c r="AW3081" s="46" t="str">
        <f>LEFT(Table1[[#This Row],[Cur]],3)</f>
        <v/>
      </c>
      <c r="AX3081" s="59"/>
      <c r="AY3081" s="46"/>
      <c r="AZ3081" s="46" t="str">
        <f>IF(Table1[[#This Row],[Cur]]&lt;&gt;"",IF(Table1[[#This Row],[Cur]]="USD","",ExchangeRate),"")</f>
        <v/>
      </c>
      <c r="BA3081" s="46" t="str">
        <f>IF(Table1[[#This Row],[Grant]]&lt;&gt;"",VLOOKUP(Table1[[#This Row],[Grant]],Grants!B:D,3),"")</f>
        <v/>
      </c>
      <c r="BB3081" s="46" t="str">
        <f>TRIM(Table1[[#This Row],[Vendor ID]])</f>
        <v/>
      </c>
      <c r="BC3081">
        <f>IF(Table1[[#This Row],[Reference Number]]=Q3080,BC3080,BC3080+1)</f>
        <v>2</v>
      </c>
    </row>
    <row r="3082" spans="1:55" ht="11.25" hidden="1" customHeight="1">
      <c r="A3082" s="1"/>
      <c r="B3082" s="88" t="str">
        <f>IF(Table1[[#This Row],[Posting Date]]&lt;&gt;"",IF(Table1[[#This Row],[Reference Number]]=Q3081,B3081+1,1),"")</f>
        <v/>
      </c>
      <c r="C3082" s="61"/>
      <c r="D3082" s="61"/>
      <c r="E3082" s="218"/>
      <c r="F3082" s="143" t="str">
        <f>IFERROR(IF(VLOOKUP(Table1[[#This Row],[Budget Code Description]],Dimentions!$X$6:$AC$132,2,FALSE)="","",VLOOKUP(Table1[[#This Row],[Budget Code Description]],Dimentions!$X$6:$AC$132,2,FALSE)),"")</f>
        <v/>
      </c>
      <c r="G3082" s="143" t="str">
        <f>IFERROR(VLOOKUP(Table1[[#This Row],[Budget Code Description]],Dimentions!$X$6:$AC$132,3,FALSE),"")</f>
        <v/>
      </c>
      <c r="H3082" s="64" t="str">
        <f>IFERROR(VLOOKUP(Table1[[#This Row],[Account]],Dimentions!$S$6:$V$233,2,FALSE),"")</f>
        <v/>
      </c>
      <c r="I3082" s="62">
        <f>_xlfn.NUMBERVALUE(LEFT(Table1[[#This Row],[Account]],1))</f>
        <v>0</v>
      </c>
      <c r="J3082" s="62" t="str">
        <f>IFERROR(VLOOKUP(Table1[[#This Row],[Budget Code Description]],Table6[#All],7,FALSE),"")</f>
        <v/>
      </c>
      <c r="K3082" s="143" t="str">
        <f>IFERROR(VLOOKUP(Table1[[#This Row],[Budget Code Description]],Table6[#All],8,FALSE),"")</f>
        <v/>
      </c>
      <c r="L3082" s="63"/>
      <c r="M3082" s="65" t="str">
        <f>IFERROR(VLOOKUP(Table1[[#This Row],[Staff ID]],Table2[],2,FALSE),"")</f>
        <v/>
      </c>
      <c r="N3082" s="211" t="str">
        <f>IFERROR(IF(VLOOKUP(Table1[[#This Row],[Budget Code Description]],Dimentions!$X$6:$AC$97,4,FALSE)="","",VLOOKUP(Table1[[#This Row],[Budget Code Description]],Dimentions!$X$6:$AC$97,4,FALSE)),"")</f>
        <v/>
      </c>
      <c r="O3082" s="65" t="str">
        <f>IFERROR(VLOOKUP(Table1[[#This Row],[Vendor ID]],Table549[],2,FALSE),"")</f>
        <v/>
      </c>
      <c r="P3082" s="63"/>
      <c r="Q3082" s="143" t="str">
        <f>IF(Table1[[#This Row],[Posting Date]]&lt;&gt;"",$D$9,"")</f>
        <v/>
      </c>
      <c r="R3082" s="159" t="str">
        <f>IF(Table1[[#This Row],[Posting Date]]&lt;&gt;"",$D$10,"")</f>
        <v/>
      </c>
      <c r="S3082" s="66"/>
      <c r="T3082" s="63"/>
      <c r="U3082" s="67"/>
      <c r="V3082" s="67"/>
      <c r="W3082" s="67" t="str">
        <f t="shared" si="48"/>
        <v/>
      </c>
      <c r="X3082" s="161" t="str">
        <f>IF(E3082="","",(IF(Table1[[#This Row],[Cur]]="USD",Table1[[#This Row],[Cur_Amount Debit]],Table1[[#This Row],[Cur_Amount Debit]]/Table1[[#This Row],[Exchange Rate]])))</f>
        <v/>
      </c>
      <c r="Y3082" s="161" t="str">
        <f>IF(E3082="","",(IF(Table1[[#This Row],[Cur]]="USD",Table1[[#This Row],[Cur_Amount Credit]],Table1[[#This Row],[Cur_Amount Credit]]/ExchangeRate)))</f>
        <v/>
      </c>
      <c r="Z3082" s="203" t="str">
        <f>IF(E3082="","",(Table1[[#This Row],[Debit USD]]-Table1[[#This Row],[Credit USD]]))</f>
        <v/>
      </c>
      <c r="AA3082" s="122"/>
      <c r="AB3082" s="1"/>
      <c r="AC3082" s="15"/>
      <c r="AD3082" s="15" t="str">
        <f>IF(AND(OR(Table1[[#This Row],[Account]]="15030",Table1[[#This Row],[Account]]="15035",Table1[[#This Row],[Account]]="20150"),Table1[[#This Row],[Vendor ID]]=""),1,"")</f>
        <v/>
      </c>
      <c r="AE3082" s="15"/>
      <c r="AF3082" s="15"/>
      <c r="AG3082" s="15"/>
      <c r="AH3082" s="46" t="str">
        <f>IF(Table1[[#This Row],[Posting Date]]&lt;&gt;"","GJ-"&amp;CountryID,"")</f>
        <v/>
      </c>
      <c r="AI3082" s="59" t="str">
        <f>IF(Table1[[#This Row],[Posting Date]]&lt;&gt;"",Table1[[#This Row],[Posting Date]],"")</f>
        <v/>
      </c>
      <c r="AJ3082" s="46"/>
      <c r="AK3082" s="46" t="str">
        <f>IF(Table1[[#This Row],[Description]]&lt;&gt;"",Table1[[#This Row],[Description]],"")</f>
        <v/>
      </c>
      <c r="AL3082" s="46" t="str">
        <f>IF(Table1[[#This Row],[Posting Date]]&lt;&gt;"",Table1[[#This Row],[Reference Number]],"")</f>
        <v/>
      </c>
      <c r="AM3082" s="46" t="str">
        <f>TRIM(Table1[[#This Row],[Line '#]])</f>
        <v/>
      </c>
      <c r="AN3082" s="46" t="str">
        <f>TRIM(Table1[[#This Row],[Account]])</f>
        <v/>
      </c>
      <c r="AO3082" s="46" t="str">
        <f>IF(Table1[[#This Row],[Posting Date]]&lt;&gt;"",$D$5,"")</f>
        <v/>
      </c>
      <c r="AP3082" s="46" t="str">
        <f>TRIM(Table1[[#This Row],[Departments-Prgrams]])</f>
        <v/>
      </c>
      <c r="AQ3082" s="46" t="str">
        <f>TRIM(Table1[[#This Row],[Grant]])</f>
        <v/>
      </c>
      <c r="AR3082" s="46" t="str">
        <f>TRIM(Table1[[#This Row],[Staff ID]])</f>
        <v/>
      </c>
      <c r="AS3082" s="46" t="str">
        <f>IF(TRIM(Table1[[#This Row],[Budget Code]])=0,"",TRIM(Table1[[#This Row],[Budget Code]]))</f>
        <v/>
      </c>
      <c r="AT3082" s="46" t="str">
        <f>IF(Table1[[#This Row],[Line Description]]&lt;&gt;"",Table1[[#This Row],[Line Description]],"")</f>
        <v/>
      </c>
      <c r="AU3082" s="46" t="str">
        <f>IF(Table1[[#This Row],[Cur_Amount Debit]]&gt;0,ROUND(Table1[[#This Row],[Cur_Amount Debit]],2),"")</f>
        <v/>
      </c>
      <c r="AV3082" s="46" t="str">
        <f>IF(Table1[[#This Row],[Cur_Amount Credit]]&gt;0,ROUND(Table1[[#This Row],[Cur_Amount Credit]],2),"")</f>
        <v/>
      </c>
      <c r="AW3082" s="46" t="str">
        <f>LEFT(Table1[[#This Row],[Cur]],3)</f>
        <v/>
      </c>
      <c r="AX3082" s="59"/>
      <c r="AY3082" s="46"/>
      <c r="AZ3082" s="46" t="str">
        <f>IF(Table1[[#This Row],[Cur]]&lt;&gt;"",IF(Table1[[#This Row],[Cur]]="USD","",ExchangeRate),"")</f>
        <v/>
      </c>
      <c r="BA3082" s="46" t="str">
        <f>IF(Table1[[#This Row],[Grant]]&lt;&gt;"",VLOOKUP(Table1[[#This Row],[Grant]],Grants!B:D,3),"")</f>
        <v/>
      </c>
      <c r="BB3082" s="46" t="str">
        <f>TRIM(Table1[[#This Row],[Vendor ID]])</f>
        <v/>
      </c>
      <c r="BC3082">
        <f>IF(Table1[[#This Row],[Reference Number]]=Q3081,BC3081,BC3081+1)</f>
        <v>2</v>
      </c>
    </row>
    <row r="3083" spans="1:55" ht="11.25" hidden="1" customHeight="1">
      <c r="A3083" s="1"/>
      <c r="B3083" s="88" t="str">
        <f>IF(Table1[[#This Row],[Posting Date]]&lt;&gt;"",IF(Table1[[#This Row],[Reference Number]]=Q3082,B3082+1,1),"")</f>
        <v/>
      </c>
      <c r="C3083" s="61"/>
      <c r="D3083" s="61"/>
      <c r="E3083" s="218"/>
      <c r="F3083" s="143" t="str">
        <f>IFERROR(IF(VLOOKUP(Table1[[#This Row],[Budget Code Description]],Dimentions!$X$6:$AC$132,2,FALSE)="","",VLOOKUP(Table1[[#This Row],[Budget Code Description]],Dimentions!$X$6:$AC$132,2,FALSE)),"")</f>
        <v/>
      </c>
      <c r="G3083" s="143" t="str">
        <f>IFERROR(VLOOKUP(Table1[[#This Row],[Budget Code Description]],Dimentions!$X$6:$AC$132,3,FALSE),"")</f>
        <v/>
      </c>
      <c r="H3083" s="64" t="str">
        <f>IFERROR(VLOOKUP(Table1[[#This Row],[Account]],Dimentions!$S$6:$V$233,2,FALSE),"")</f>
        <v/>
      </c>
      <c r="I3083" s="62">
        <f>_xlfn.NUMBERVALUE(LEFT(Table1[[#This Row],[Account]],1))</f>
        <v>0</v>
      </c>
      <c r="J3083" s="62" t="str">
        <f>IFERROR(VLOOKUP(Table1[[#This Row],[Budget Code Description]],Table6[#All],7,FALSE),"")</f>
        <v/>
      </c>
      <c r="K3083" s="143" t="str">
        <f>IFERROR(VLOOKUP(Table1[[#This Row],[Budget Code Description]],Table6[#All],8,FALSE),"")</f>
        <v/>
      </c>
      <c r="L3083" s="63"/>
      <c r="M3083" s="65" t="str">
        <f>IFERROR(VLOOKUP(Table1[[#This Row],[Staff ID]],Table2[],2,FALSE),"")</f>
        <v/>
      </c>
      <c r="N3083" s="211" t="str">
        <f>IFERROR(IF(VLOOKUP(Table1[[#This Row],[Budget Code Description]],Dimentions!$X$6:$AC$97,4,FALSE)="","",VLOOKUP(Table1[[#This Row],[Budget Code Description]],Dimentions!$X$6:$AC$97,4,FALSE)),"")</f>
        <v/>
      </c>
      <c r="O3083" s="65" t="str">
        <f>IFERROR(VLOOKUP(Table1[[#This Row],[Vendor ID]],Table549[],2,FALSE),"")</f>
        <v/>
      </c>
      <c r="P3083" s="63"/>
      <c r="Q3083" s="143" t="str">
        <f>IF(Table1[[#This Row],[Posting Date]]&lt;&gt;"",$D$9,"")</f>
        <v/>
      </c>
      <c r="R3083" s="159" t="str">
        <f>IF(Table1[[#This Row],[Posting Date]]&lt;&gt;"",$D$10,"")</f>
        <v/>
      </c>
      <c r="S3083" s="66"/>
      <c r="T3083" s="63"/>
      <c r="U3083" s="67"/>
      <c r="V3083" s="67"/>
      <c r="W3083" s="67" t="str">
        <f t="shared" si="48"/>
        <v/>
      </c>
      <c r="X3083" s="161" t="str">
        <f>IF(E3083="","",(IF(Table1[[#This Row],[Cur]]="USD",Table1[[#This Row],[Cur_Amount Debit]],Table1[[#This Row],[Cur_Amount Debit]]/Table1[[#This Row],[Exchange Rate]])))</f>
        <v/>
      </c>
      <c r="Y3083" s="161" t="str">
        <f>IF(E3083="","",(IF(Table1[[#This Row],[Cur]]="USD",Table1[[#This Row],[Cur_Amount Credit]],Table1[[#This Row],[Cur_Amount Credit]]/ExchangeRate)))</f>
        <v/>
      </c>
      <c r="Z3083" s="203" t="str">
        <f>IF(E3083="","",(Table1[[#This Row],[Debit USD]]-Table1[[#This Row],[Credit USD]]))</f>
        <v/>
      </c>
      <c r="AA3083" s="122"/>
      <c r="AB3083" s="1"/>
      <c r="AC3083" s="15"/>
      <c r="AD3083" s="15" t="str">
        <f>IF(AND(OR(Table1[[#This Row],[Account]]="15030",Table1[[#This Row],[Account]]="15035",Table1[[#This Row],[Account]]="20150"),Table1[[#This Row],[Vendor ID]]=""),1,"")</f>
        <v/>
      </c>
      <c r="AE3083" s="15"/>
      <c r="AF3083" s="15"/>
      <c r="AG3083" s="15"/>
      <c r="AH3083" s="46" t="str">
        <f>IF(Table1[[#This Row],[Posting Date]]&lt;&gt;"","GJ-"&amp;CountryID,"")</f>
        <v/>
      </c>
      <c r="AI3083" s="59" t="str">
        <f>IF(Table1[[#This Row],[Posting Date]]&lt;&gt;"",Table1[[#This Row],[Posting Date]],"")</f>
        <v/>
      </c>
      <c r="AJ3083" s="46"/>
      <c r="AK3083" s="46" t="str">
        <f>IF(Table1[[#This Row],[Description]]&lt;&gt;"",Table1[[#This Row],[Description]],"")</f>
        <v/>
      </c>
      <c r="AL3083" s="46" t="str">
        <f>IF(Table1[[#This Row],[Posting Date]]&lt;&gt;"",Table1[[#This Row],[Reference Number]],"")</f>
        <v/>
      </c>
      <c r="AM3083" s="46" t="str">
        <f>TRIM(Table1[[#This Row],[Line '#]])</f>
        <v/>
      </c>
      <c r="AN3083" s="46" t="str">
        <f>TRIM(Table1[[#This Row],[Account]])</f>
        <v/>
      </c>
      <c r="AO3083" s="46" t="str">
        <f>IF(Table1[[#This Row],[Posting Date]]&lt;&gt;"",$D$5,"")</f>
        <v/>
      </c>
      <c r="AP3083" s="46" t="str">
        <f>TRIM(Table1[[#This Row],[Departments-Prgrams]])</f>
        <v/>
      </c>
      <c r="AQ3083" s="46" t="str">
        <f>TRIM(Table1[[#This Row],[Grant]])</f>
        <v/>
      </c>
      <c r="AR3083" s="46" t="str">
        <f>TRIM(Table1[[#This Row],[Staff ID]])</f>
        <v/>
      </c>
      <c r="AS3083" s="46" t="str">
        <f>IF(TRIM(Table1[[#This Row],[Budget Code]])=0,"",TRIM(Table1[[#This Row],[Budget Code]]))</f>
        <v/>
      </c>
      <c r="AT3083" s="46" t="str">
        <f>IF(Table1[[#This Row],[Line Description]]&lt;&gt;"",Table1[[#This Row],[Line Description]],"")</f>
        <v/>
      </c>
      <c r="AU3083" s="46" t="str">
        <f>IF(Table1[[#This Row],[Cur_Amount Debit]]&gt;0,ROUND(Table1[[#This Row],[Cur_Amount Debit]],2),"")</f>
        <v/>
      </c>
      <c r="AV3083" s="46" t="str">
        <f>IF(Table1[[#This Row],[Cur_Amount Credit]]&gt;0,ROUND(Table1[[#This Row],[Cur_Amount Credit]],2),"")</f>
        <v/>
      </c>
      <c r="AW3083" s="46" t="str">
        <f>LEFT(Table1[[#This Row],[Cur]],3)</f>
        <v/>
      </c>
      <c r="AX3083" s="59"/>
      <c r="AY3083" s="46"/>
      <c r="AZ3083" s="46" t="str">
        <f>IF(Table1[[#This Row],[Cur]]&lt;&gt;"",IF(Table1[[#This Row],[Cur]]="USD","",ExchangeRate),"")</f>
        <v/>
      </c>
      <c r="BA3083" s="46" t="str">
        <f>IF(Table1[[#This Row],[Grant]]&lt;&gt;"",VLOOKUP(Table1[[#This Row],[Grant]],Grants!B:D,3),"")</f>
        <v/>
      </c>
      <c r="BB3083" s="46" t="str">
        <f>TRIM(Table1[[#This Row],[Vendor ID]])</f>
        <v/>
      </c>
      <c r="BC3083">
        <f>IF(Table1[[#This Row],[Reference Number]]=Q3082,BC3082,BC3082+1)</f>
        <v>2</v>
      </c>
    </row>
    <row r="3084" spans="1:55" ht="11.25" hidden="1" customHeight="1">
      <c r="A3084" s="1"/>
      <c r="B3084" s="88" t="str">
        <f>IF(Table1[[#This Row],[Posting Date]]&lt;&gt;"",IF(Table1[[#This Row],[Reference Number]]=Q3083,B3083+1,1),"")</f>
        <v/>
      </c>
      <c r="C3084" s="61"/>
      <c r="D3084" s="61"/>
      <c r="E3084" s="218"/>
      <c r="F3084" s="143" t="str">
        <f>IFERROR(IF(VLOOKUP(Table1[[#This Row],[Budget Code Description]],Dimentions!$X$6:$AC$132,2,FALSE)="","",VLOOKUP(Table1[[#This Row],[Budget Code Description]],Dimentions!$X$6:$AC$132,2,FALSE)),"")</f>
        <v/>
      </c>
      <c r="G3084" s="143" t="str">
        <f>IFERROR(VLOOKUP(Table1[[#This Row],[Budget Code Description]],Dimentions!$X$6:$AC$132,3,FALSE),"")</f>
        <v/>
      </c>
      <c r="H3084" s="64" t="str">
        <f>IFERROR(VLOOKUP(Table1[[#This Row],[Account]],Dimentions!$S$6:$V$233,2,FALSE),"")</f>
        <v/>
      </c>
      <c r="I3084" s="62">
        <f>_xlfn.NUMBERVALUE(LEFT(Table1[[#This Row],[Account]],1))</f>
        <v>0</v>
      </c>
      <c r="J3084" s="62" t="str">
        <f>IFERROR(VLOOKUP(Table1[[#This Row],[Budget Code Description]],Table6[#All],7,FALSE),"")</f>
        <v/>
      </c>
      <c r="K3084" s="143" t="str">
        <f>IFERROR(VLOOKUP(Table1[[#This Row],[Budget Code Description]],Table6[#All],8,FALSE),"")</f>
        <v/>
      </c>
      <c r="L3084" s="63"/>
      <c r="M3084" s="65" t="str">
        <f>IFERROR(VLOOKUP(Table1[[#This Row],[Staff ID]],Table2[],2,FALSE),"")</f>
        <v/>
      </c>
      <c r="N3084" s="211" t="str">
        <f>IFERROR(IF(VLOOKUP(Table1[[#This Row],[Budget Code Description]],Dimentions!$X$6:$AC$97,4,FALSE)="","",VLOOKUP(Table1[[#This Row],[Budget Code Description]],Dimentions!$X$6:$AC$97,4,FALSE)),"")</f>
        <v/>
      </c>
      <c r="O3084" s="65" t="str">
        <f>IFERROR(VLOOKUP(Table1[[#This Row],[Vendor ID]],Table549[],2,FALSE),"")</f>
        <v/>
      </c>
      <c r="P3084" s="63"/>
      <c r="Q3084" s="143" t="str">
        <f>IF(Table1[[#This Row],[Posting Date]]&lt;&gt;"",$D$9,"")</f>
        <v/>
      </c>
      <c r="R3084" s="159" t="str">
        <f>IF(Table1[[#This Row],[Posting Date]]&lt;&gt;"",$D$10,"")</f>
        <v/>
      </c>
      <c r="S3084" s="66"/>
      <c r="T3084" s="63"/>
      <c r="U3084" s="67"/>
      <c r="V3084" s="67"/>
      <c r="W3084" s="67" t="str">
        <f t="shared" si="48"/>
        <v/>
      </c>
      <c r="X3084" s="161" t="str">
        <f>IF(E3084="","",(IF(Table1[[#This Row],[Cur]]="USD",Table1[[#This Row],[Cur_Amount Debit]],Table1[[#This Row],[Cur_Amount Debit]]/Table1[[#This Row],[Exchange Rate]])))</f>
        <v/>
      </c>
      <c r="Y3084" s="161" t="str">
        <f>IF(E3084="","",(IF(Table1[[#This Row],[Cur]]="USD",Table1[[#This Row],[Cur_Amount Credit]],Table1[[#This Row],[Cur_Amount Credit]]/ExchangeRate)))</f>
        <v/>
      </c>
      <c r="Z3084" s="203" t="str">
        <f>IF(E3084="","",(Table1[[#This Row],[Debit USD]]-Table1[[#This Row],[Credit USD]]))</f>
        <v/>
      </c>
      <c r="AA3084" s="122"/>
      <c r="AB3084" s="1"/>
      <c r="AC3084" s="15"/>
      <c r="AD3084" s="15" t="str">
        <f>IF(AND(OR(Table1[[#This Row],[Account]]="15030",Table1[[#This Row],[Account]]="15035",Table1[[#This Row],[Account]]="20150"),Table1[[#This Row],[Vendor ID]]=""),1,"")</f>
        <v/>
      </c>
      <c r="AE3084" s="15"/>
      <c r="AF3084" s="15"/>
      <c r="AG3084" s="15"/>
      <c r="AH3084" s="46" t="str">
        <f>IF(Table1[[#This Row],[Posting Date]]&lt;&gt;"","GJ-"&amp;CountryID,"")</f>
        <v/>
      </c>
      <c r="AI3084" s="59" t="str">
        <f>IF(Table1[[#This Row],[Posting Date]]&lt;&gt;"",Table1[[#This Row],[Posting Date]],"")</f>
        <v/>
      </c>
      <c r="AJ3084" s="46"/>
      <c r="AK3084" s="46" t="str">
        <f>IF(Table1[[#This Row],[Description]]&lt;&gt;"",Table1[[#This Row],[Description]],"")</f>
        <v/>
      </c>
      <c r="AL3084" s="46" t="str">
        <f>IF(Table1[[#This Row],[Posting Date]]&lt;&gt;"",Table1[[#This Row],[Reference Number]],"")</f>
        <v/>
      </c>
      <c r="AM3084" s="46" t="str">
        <f>TRIM(Table1[[#This Row],[Line '#]])</f>
        <v/>
      </c>
      <c r="AN3084" s="46" t="str">
        <f>TRIM(Table1[[#This Row],[Account]])</f>
        <v/>
      </c>
      <c r="AO3084" s="46" t="str">
        <f>IF(Table1[[#This Row],[Posting Date]]&lt;&gt;"",$D$5,"")</f>
        <v/>
      </c>
      <c r="AP3084" s="46" t="str">
        <f>TRIM(Table1[[#This Row],[Departments-Prgrams]])</f>
        <v/>
      </c>
      <c r="AQ3084" s="46" t="str">
        <f>TRIM(Table1[[#This Row],[Grant]])</f>
        <v/>
      </c>
      <c r="AR3084" s="46" t="str">
        <f>TRIM(Table1[[#This Row],[Staff ID]])</f>
        <v/>
      </c>
      <c r="AS3084" s="46" t="str">
        <f>IF(TRIM(Table1[[#This Row],[Budget Code]])=0,"",TRIM(Table1[[#This Row],[Budget Code]]))</f>
        <v/>
      </c>
      <c r="AT3084" s="46" t="str">
        <f>IF(Table1[[#This Row],[Line Description]]&lt;&gt;"",Table1[[#This Row],[Line Description]],"")</f>
        <v/>
      </c>
      <c r="AU3084" s="46" t="str">
        <f>IF(Table1[[#This Row],[Cur_Amount Debit]]&gt;0,ROUND(Table1[[#This Row],[Cur_Amount Debit]],2),"")</f>
        <v/>
      </c>
      <c r="AV3084" s="46" t="str">
        <f>IF(Table1[[#This Row],[Cur_Amount Credit]]&gt;0,ROUND(Table1[[#This Row],[Cur_Amount Credit]],2),"")</f>
        <v/>
      </c>
      <c r="AW3084" s="46" t="str">
        <f>LEFT(Table1[[#This Row],[Cur]],3)</f>
        <v/>
      </c>
      <c r="AX3084" s="59"/>
      <c r="AY3084" s="46"/>
      <c r="AZ3084" s="46" t="str">
        <f>IF(Table1[[#This Row],[Cur]]&lt;&gt;"",IF(Table1[[#This Row],[Cur]]="USD","",ExchangeRate),"")</f>
        <v/>
      </c>
      <c r="BA3084" s="46" t="str">
        <f>IF(Table1[[#This Row],[Grant]]&lt;&gt;"",VLOOKUP(Table1[[#This Row],[Grant]],Grants!B:D,3),"")</f>
        <v/>
      </c>
      <c r="BB3084" s="46" t="str">
        <f>TRIM(Table1[[#This Row],[Vendor ID]])</f>
        <v/>
      </c>
      <c r="BC3084">
        <f>IF(Table1[[#This Row],[Reference Number]]=Q3083,BC3083,BC3083+1)</f>
        <v>2</v>
      </c>
    </row>
    <row r="3085" spans="1:55" ht="11.25" hidden="1" customHeight="1">
      <c r="A3085" s="1"/>
      <c r="B3085" s="88" t="str">
        <f>IF(Table1[[#This Row],[Posting Date]]&lt;&gt;"",IF(Table1[[#This Row],[Reference Number]]=Q3084,B3084+1,1),"")</f>
        <v/>
      </c>
      <c r="C3085" s="61"/>
      <c r="D3085" s="61"/>
      <c r="E3085" s="218"/>
      <c r="F3085" s="143" t="str">
        <f>IFERROR(IF(VLOOKUP(Table1[[#This Row],[Budget Code Description]],Dimentions!$X$6:$AC$132,2,FALSE)="","",VLOOKUP(Table1[[#This Row],[Budget Code Description]],Dimentions!$X$6:$AC$132,2,FALSE)),"")</f>
        <v/>
      </c>
      <c r="G3085" s="143" t="str">
        <f>IFERROR(VLOOKUP(Table1[[#This Row],[Budget Code Description]],Dimentions!$X$6:$AC$132,3,FALSE),"")</f>
        <v/>
      </c>
      <c r="H3085" s="64" t="str">
        <f>IFERROR(VLOOKUP(Table1[[#This Row],[Account]],Dimentions!$S$6:$V$233,2,FALSE),"")</f>
        <v/>
      </c>
      <c r="I3085" s="62">
        <f>_xlfn.NUMBERVALUE(LEFT(Table1[[#This Row],[Account]],1))</f>
        <v>0</v>
      </c>
      <c r="J3085" s="62" t="str">
        <f>IFERROR(VLOOKUP(Table1[[#This Row],[Budget Code Description]],Table6[#All],7,FALSE),"")</f>
        <v/>
      </c>
      <c r="K3085" s="143" t="str">
        <f>IFERROR(VLOOKUP(Table1[[#This Row],[Budget Code Description]],Table6[#All],8,FALSE),"")</f>
        <v/>
      </c>
      <c r="L3085" s="63"/>
      <c r="M3085" s="65" t="str">
        <f>IFERROR(VLOOKUP(Table1[[#This Row],[Staff ID]],Table2[],2,FALSE),"")</f>
        <v/>
      </c>
      <c r="N3085" s="211" t="str">
        <f>IFERROR(IF(VLOOKUP(Table1[[#This Row],[Budget Code Description]],Dimentions!$X$6:$AC$97,4,FALSE)="","",VLOOKUP(Table1[[#This Row],[Budget Code Description]],Dimentions!$X$6:$AC$97,4,FALSE)),"")</f>
        <v/>
      </c>
      <c r="O3085" s="65" t="str">
        <f>IFERROR(VLOOKUP(Table1[[#This Row],[Vendor ID]],Table549[],2,FALSE),"")</f>
        <v/>
      </c>
      <c r="P3085" s="63"/>
      <c r="Q3085" s="143" t="str">
        <f>IF(Table1[[#This Row],[Posting Date]]&lt;&gt;"",$D$9,"")</f>
        <v/>
      </c>
      <c r="R3085" s="159" t="str">
        <f>IF(Table1[[#This Row],[Posting Date]]&lt;&gt;"",$D$10,"")</f>
        <v/>
      </c>
      <c r="S3085" s="66"/>
      <c r="T3085" s="63"/>
      <c r="U3085" s="67"/>
      <c r="V3085" s="67"/>
      <c r="W3085" s="67" t="str">
        <f t="shared" si="48"/>
        <v/>
      </c>
      <c r="X3085" s="161" t="str">
        <f>IF(E3085="","",(IF(Table1[[#This Row],[Cur]]="USD",Table1[[#This Row],[Cur_Amount Debit]],Table1[[#This Row],[Cur_Amount Debit]]/Table1[[#This Row],[Exchange Rate]])))</f>
        <v/>
      </c>
      <c r="Y3085" s="161" t="str">
        <f>IF(E3085="","",(IF(Table1[[#This Row],[Cur]]="USD",Table1[[#This Row],[Cur_Amount Credit]],Table1[[#This Row],[Cur_Amount Credit]]/ExchangeRate)))</f>
        <v/>
      </c>
      <c r="Z3085" s="203" t="str">
        <f>IF(E3085="","",(Table1[[#This Row],[Debit USD]]-Table1[[#This Row],[Credit USD]]))</f>
        <v/>
      </c>
      <c r="AA3085" s="122"/>
      <c r="AB3085" s="1"/>
      <c r="AC3085" s="15"/>
      <c r="AD3085" s="15" t="str">
        <f>IF(AND(OR(Table1[[#This Row],[Account]]="15030",Table1[[#This Row],[Account]]="15035",Table1[[#This Row],[Account]]="20150"),Table1[[#This Row],[Vendor ID]]=""),1,"")</f>
        <v/>
      </c>
      <c r="AE3085" s="15"/>
      <c r="AF3085" s="15"/>
      <c r="AG3085" s="15"/>
      <c r="AH3085" s="46" t="str">
        <f>IF(Table1[[#This Row],[Posting Date]]&lt;&gt;"","GJ-"&amp;CountryID,"")</f>
        <v/>
      </c>
      <c r="AI3085" s="59" t="str">
        <f>IF(Table1[[#This Row],[Posting Date]]&lt;&gt;"",Table1[[#This Row],[Posting Date]],"")</f>
        <v/>
      </c>
      <c r="AJ3085" s="46"/>
      <c r="AK3085" s="46" t="str">
        <f>IF(Table1[[#This Row],[Description]]&lt;&gt;"",Table1[[#This Row],[Description]],"")</f>
        <v/>
      </c>
      <c r="AL3085" s="46" t="str">
        <f>IF(Table1[[#This Row],[Posting Date]]&lt;&gt;"",Table1[[#This Row],[Reference Number]],"")</f>
        <v/>
      </c>
      <c r="AM3085" s="46" t="str">
        <f>TRIM(Table1[[#This Row],[Line '#]])</f>
        <v/>
      </c>
      <c r="AN3085" s="46" t="str">
        <f>TRIM(Table1[[#This Row],[Account]])</f>
        <v/>
      </c>
      <c r="AO3085" s="46" t="str">
        <f>IF(Table1[[#This Row],[Posting Date]]&lt;&gt;"",$D$5,"")</f>
        <v/>
      </c>
      <c r="AP3085" s="46" t="str">
        <f>TRIM(Table1[[#This Row],[Departments-Prgrams]])</f>
        <v/>
      </c>
      <c r="AQ3085" s="46" t="str">
        <f>TRIM(Table1[[#This Row],[Grant]])</f>
        <v/>
      </c>
      <c r="AR3085" s="46" t="str">
        <f>TRIM(Table1[[#This Row],[Staff ID]])</f>
        <v/>
      </c>
      <c r="AS3085" s="46" t="str">
        <f>IF(TRIM(Table1[[#This Row],[Budget Code]])=0,"",TRIM(Table1[[#This Row],[Budget Code]]))</f>
        <v/>
      </c>
      <c r="AT3085" s="46" t="str">
        <f>IF(Table1[[#This Row],[Line Description]]&lt;&gt;"",Table1[[#This Row],[Line Description]],"")</f>
        <v/>
      </c>
      <c r="AU3085" s="46" t="str">
        <f>IF(Table1[[#This Row],[Cur_Amount Debit]]&gt;0,ROUND(Table1[[#This Row],[Cur_Amount Debit]],2),"")</f>
        <v/>
      </c>
      <c r="AV3085" s="46" t="str">
        <f>IF(Table1[[#This Row],[Cur_Amount Credit]]&gt;0,ROUND(Table1[[#This Row],[Cur_Amount Credit]],2),"")</f>
        <v/>
      </c>
      <c r="AW3085" s="46" t="str">
        <f>LEFT(Table1[[#This Row],[Cur]],3)</f>
        <v/>
      </c>
      <c r="AX3085" s="59"/>
      <c r="AY3085" s="46"/>
      <c r="AZ3085" s="46" t="str">
        <f>IF(Table1[[#This Row],[Cur]]&lt;&gt;"",IF(Table1[[#This Row],[Cur]]="USD","",ExchangeRate),"")</f>
        <v/>
      </c>
      <c r="BA3085" s="46" t="str">
        <f>IF(Table1[[#This Row],[Grant]]&lt;&gt;"",VLOOKUP(Table1[[#This Row],[Grant]],Grants!B:D,3),"")</f>
        <v/>
      </c>
      <c r="BB3085" s="46" t="str">
        <f>TRIM(Table1[[#This Row],[Vendor ID]])</f>
        <v/>
      </c>
      <c r="BC3085">
        <f>IF(Table1[[#This Row],[Reference Number]]=Q3084,BC3084,BC3084+1)</f>
        <v>2</v>
      </c>
    </row>
    <row r="3086" spans="1:55" ht="11.25" hidden="1" customHeight="1">
      <c r="A3086" s="1"/>
      <c r="B3086" s="88" t="str">
        <f>IF(Table1[[#This Row],[Posting Date]]&lt;&gt;"",IF(Table1[[#This Row],[Reference Number]]=Q3085,B3085+1,1),"")</f>
        <v/>
      </c>
      <c r="C3086" s="61"/>
      <c r="D3086" s="61"/>
      <c r="E3086" s="218"/>
      <c r="F3086" s="143" t="str">
        <f>IFERROR(IF(VLOOKUP(Table1[[#This Row],[Budget Code Description]],Dimentions!$X$6:$AC$132,2,FALSE)="","",VLOOKUP(Table1[[#This Row],[Budget Code Description]],Dimentions!$X$6:$AC$132,2,FALSE)),"")</f>
        <v/>
      </c>
      <c r="G3086" s="143" t="str">
        <f>IFERROR(VLOOKUP(Table1[[#This Row],[Budget Code Description]],Dimentions!$X$6:$AC$132,3,FALSE),"")</f>
        <v/>
      </c>
      <c r="H3086" s="64" t="str">
        <f>IFERROR(VLOOKUP(Table1[[#This Row],[Account]],Dimentions!$S$6:$V$233,2,FALSE),"")</f>
        <v/>
      </c>
      <c r="I3086" s="62">
        <f>_xlfn.NUMBERVALUE(LEFT(Table1[[#This Row],[Account]],1))</f>
        <v>0</v>
      </c>
      <c r="J3086" s="62" t="str">
        <f>IFERROR(VLOOKUP(Table1[[#This Row],[Budget Code Description]],Table6[#All],7,FALSE),"")</f>
        <v/>
      </c>
      <c r="K3086" s="143" t="str">
        <f>IFERROR(VLOOKUP(Table1[[#This Row],[Budget Code Description]],Table6[#All],8,FALSE),"")</f>
        <v/>
      </c>
      <c r="L3086" s="63"/>
      <c r="M3086" s="65" t="str">
        <f>IFERROR(VLOOKUP(Table1[[#This Row],[Staff ID]],Table2[],2,FALSE),"")</f>
        <v/>
      </c>
      <c r="N3086" s="211" t="str">
        <f>IFERROR(IF(VLOOKUP(Table1[[#This Row],[Budget Code Description]],Dimentions!$X$6:$AC$97,4,FALSE)="","",VLOOKUP(Table1[[#This Row],[Budget Code Description]],Dimentions!$X$6:$AC$97,4,FALSE)),"")</f>
        <v/>
      </c>
      <c r="O3086" s="65" t="str">
        <f>IFERROR(VLOOKUP(Table1[[#This Row],[Vendor ID]],Table549[],2,FALSE),"")</f>
        <v/>
      </c>
      <c r="P3086" s="63"/>
      <c r="Q3086" s="143" t="str">
        <f>IF(Table1[[#This Row],[Posting Date]]&lt;&gt;"",$D$9,"")</f>
        <v/>
      </c>
      <c r="R3086" s="159" t="str">
        <f>IF(Table1[[#This Row],[Posting Date]]&lt;&gt;"",$D$10,"")</f>
        <v/>
      </c>
      <c r="S3086" s="66"/>
      <c r="T3086" s="63"/>
      <c r="U3086" s="67"/>
      <c r="V3086" s="67"/>
      <c r="W3086" s="67" t="str">
        <f t="shared" si="48"/>
        <v/>
      </c>
      <c r="X3086" s="161" t="str">
        <f>IF(E3086="","",(IF(Table1[[#This Row],[Cur]]="USD",Table1[[#This Row],[Cur_Amount Debit]],Table1[[#This Row],[Cur_Amount Debit]]/Table1[[#This Row],[Exchange Rate]])))</f>
        <v/>
      </c>
      <c r="Y3086" s="161" t="str">
        <f>IF(E3086="","",(IF(Table1[[#This Row],[Cur]]="USD",Table1[[#This Row],[Cur_Amount Credit]],Table1[[#This Row],[Cur_Amount Credit]]/ExchangeRate)))</f>
        <v/>
      </c>
      <c r="Z3086" s="203" t="str">
        <f>IF(E3086="","",(Table1[[#This Row],[Debit USD]]-Table1[[#This Row],[Credit USD]]))</f>
        <v/>
      </c>
      <c r="AA3086" s="122"/>
      <c r="AB3086" s="1"/>
      <c r="AC3086" s="15"/>
      <c r="AD3086" s="15" t="str">
        <f>IF(AND(OR(Table1[[#This Row],[Account]]="15030",Table1[[#This Row],[Account]]="15035",Table1[[#This Row],[Account]]="20150"),Table1[[#This Row],[Vendor ID]]=""),1,"")</f>
        <v/>
      </c>
      <c r="AE3086" s="15"/>
      <c r="AF3086" s="15"/>
      <c r="AG3086" s="15"/>
      <c r="AH3086" s="46" t="str">
        <f>IF(Table1[[#This Row],[Posting Date]]&lt;&gt;"","GJ-"&amp;CountryID,"")</f>
        <v/>
      </c>
      <c r="AI3086" s="59" t="str">
        <f>IF(Table1[[#This Row],[Posting Date]]&lt;&gt;"",Table1[[#This Row],[Posting Date]],"")</f>
        <v/>
      </c>
      <c r="AJ3086" s="46"/>
      <c r="AK3086" s="46" t="str">
        <f>IF(Table1[[#This Row],[Description]]&lt;&gt;"",Table1[[#This Row],[Description]],"")</f>
        <v/>
      </c>
      <c r="AL3086" s="46" t="str">
        <f>IF(Table1[[#This Row],[Posting Date]]&lt;&gt;"",Table1[[#This Row],[Reference Number]],"")</f>
        <v/>
      </c>
      <c r="AM3086" s="46" t="str">
        <f>TRIM(Table1[[#This Row],[Line '#]])</f>
        <v/>
      </c>
      <c r="AN3086" s="46" t="str">
        <f>TRIM(Table1[[#This Row],[Account]])</f>
        <v/>
      </c>
      <c r="AO3086" s="46" t="str">
        <f>IF(Table1[[#This Row],[Posting Date]]&lt;&gt;"",$D$5,"")</f>
        <v/>
      </c>
      <c r="AP3086" s="46" t="str">
        <f>TRIM(Table1[[#This Row],[Departments-Prgrams]])</f>
        <v/>
      </c>
      <c r="AQ3086" s="46" t="str">
        <f>TRIM(Table1[[#This Row],[Grant]])</f>
        <v/>
      </c>
      <c r="AR3086" s="46" t="str">
        <f>TRIM(Table1[[#This Row],[Staff ID]])</f>
        <v/>
      </c>
      <c r="AS3086" s="46" t="str">
        <f>IF(TRIM(Table1[[#This Row],[Budget Code]])=0,"",TRIM(Table1[[#This Row],[Budget Code]]))</f>
        <v/>
      </c>
      <c r="AT3086" s="46" t="str">
        <f>IF(Table1[[#This Row],[Line Description]]&lt;&gt;"",Table1[[#This Row],[Line Description]],"")</f>
        <v/>
      </c>
      <c r="AU3086" s="46" t="str">
        <f>IF(Table1[[#This Row],[Cur_Amount Debit]]&gt;0,ROUND(Table1[[#This Row],[Cur_Amount Debit]],2),"")</f>
        <v/>
      </c>
      <c r="AV3086" s="46" t="str">
        <f>IF(Table1[[#This Row],[Cur_Amount Credit]]&gt;0,ROUND(Table1[[#This Row],[Cur_Amount Credit]],2),"")</f>
        <v/>
      </c>
      <c r="AW3086" s="46" t="str">
        <f>LEFT(Table1[[#This Row],[Cur]],3)</f>
        <v/>
      </c>
      <c r="AX3086" s="59"/>
      <c r="AY3086" s="46"/>
      <c r="AZ3086" s="46" t="str">
        <f>IF(Table1[[#This Row],[Cur]]&lt;&gt;"",IF(Table1[[#This Row],[Cur]]="USD","",ExchangeRate),"")</f>
        <v/>
      </c>
      <c r="BA3086" s="46" t="str">
        <f>IF(Table1[[#This Row],[Grant]]&lt;&gt;"",VLOOKUP(Table1[[#This Row],[Grant]],Grants!B:D,3),"")</f>
        <v/>
      </c>
      <c r="BB3086" s="46" t="str">
        <f>TRIM(Table1[[#This Row],[Vendor ID]])</f>
        <v/>
      </c>
      <c r="BC3086">
        <f>IF(Table1[[#This Row],[Reference Number]]=Q3085,BC3085,BC3085+1)</f>
        <v>2</v>
      </c>
    </row>
    <row r="3087" spans="1:55" ht="11.25" hidden="1" customHeight="1">
      <c r="A3087" s="1"/>
      <c r="B3087" s="88" t="str">
        <f>IF(Table1[[#This Row],[Posting Date]]&lt;&gt;"",IF(Table1[[#This Row],[Reference Number]]=Q3086,B3086+1,1),"")</f>
        <v/>
      </c>
      <c r="C3087" s="61"/>
      <c r="D3087" s="61"/>
      <c r="E3087" s="218"/>
      <c r="F3087" s="143" t="str">
        <f>IFERROR(IF(VLOOKUP(Table1[[#This Row],[Budget Code Description]],Dimentions!$X$6:$AC$132,2,FALSE)="","",VLOOKUP(Table1[[#This Row],[Budget Code Description]],Dimentions!$X$6:$AC$132,2,FALSE)),"")</f>
        <v/>
      </c>
      <c r="G3087" s="143" t="str">
        <f>IFERROR(VLOOKUP(Table1[[#This Row],[Budget Code Description]],Dimentions!$X$6:$AC$132,3,FALSE),"")</f>
        <v/>
      </c>
      <c r="H3087" s="64" t="str">
        <f>IFERROR(VLOOKUP(Table1[[#This Row],[Account]],Dimentions!$S$6:$V$233,2,FALSE),"")</f>
        <v/>
      </c>
      <c r="I3087" s="62">
        <f>_xlfn.NUMBERVALUE(LEFT(Table1[[#This Row],[Account]],1))</f>
        <v>0</v>
      </c>
      <c r="J3087" s="62" t="str">
        <f>IFERROR(VLOOKUP(Table1[[#This Row],[Budget Code Description]],Table6[#All],7,FALSE),"")</f>
        <v/>
      </c>
      <c r="K3087" s="143" t="str">
        <f>IFERROR(VLOOKUP(Table1[[#This Row],[Budget Code Description]],Table6[#All],8,FALSE),"")</f>
        <v/>
      </c>
      <c r="L3087" s="63"/>
      <c r="M3087" s="65" t="str">
        <f>IFERROR(VLOOKUP(Table1[[#This Row],[Staff ID]],Table2[],2,FALSE),"")</f>
        <v/>
      </c>
      <c r="N3087" s="211" t="str">
        <f>IFERROR(IF(VLOOKUP(Table1[[#This Row],[Budget Code Description]],Dimentions!$X$6:$AC$97,4,FALSE)="","",VLOOKUP(Table1[[#This Row],[Budget Code Description]],Dimentions!$X$6:$AC$97,4,FALSE)),"")</f>
        <v/>
      </c>
      <c r="O3087" s="65" t="str">
        <f>IFERROR(VLOOKUP(Table1[[#This Row],[Vendor ID]],Table549[],2,FALSE),"")</f>
        <v/>
      </c>
      <c r="P3087" s="63"/>
      <c r="Q3087" s="143" t="str">
        <f>IF(Table1[[#This Row],[Posting Date]]&lt;&gt;"",$D$9,"")</f>
        <v/>
      </c>
      <c r="R3087" s="159" t="str">
        <f>IF(Table1[[#This Row],[Posting Date]]&lt;&gt;"",$D$10,"")</f>
        <v/>
      </c>
      <c r="S3087" s="66"/>
      <c r="T3087" s="63"/>
      <c r="U3087" s="67"/>
      <c r="V3087" s="67"/>
      <c r="W3087" s="67" t="str">
        <f t="shared" si="48"/>
        <v/>
      </c>
      <c r="X3087" s="161" t="str">
        <f>IF(E3087="","",(IF(Table1[[#This Row],[Cur]]="USD",Table1[[#This Row],[Cur_Amount Debit]],Table1[[#This Row],[Cur_Amount Debit]]/Table1[[#This Row],[Exchange Rate]])))</f>
        <v/>
      </c>
      <c r="Y3087" s="161" t="str">
        <f>IF(E3087="","",(IF(Table1[[#This Row],[Cur]]="USD",Table1[[#This Row],[Cur_Amount Credit]],Table1[[#This Row],[Cur_Amount Credit]]/ExchangeRate)))</f>
        <v/>
      </c>
      <c r="Z3087" s="203" t="str">
        <f>IF(E3087="","",(Table1[[#This Row],[Debit USD]]-Table1[[#This Row],[Credit USD]]))</f>
        <v/>
      </c>
      <c r="AA3087" s="122"/>
      <c r="AB3087" s="1"/>
      <c r="AC3087" s="15"/>
      <c r="AD3087" s="15" t="str">
        <f>IF(AND(OR(Table1[[#This Row],[Account]]="15030",Table1[[#This Row],[Account]]="15035",Table1[[#This Row],[Account]]="20150"),Table1[[#This Row],[Vendor ID]]=""),1,"")</f>
        <v/>
      </c>
      <c r="AE3087" s="15"/>
      <c r="AF3087" s="15"/>
      <c r="AG3087" s="15"/>
      <c r="AH3087" s="46" t="str">
        <f>IF(Table1[[#This Row],[Posting Date]]&lt;&gt;"","GJ-"&amp;CountryID,"")</f>
        <v/>
      </c>
      <c r="AI3087" s="59" t="str">
        <f>IF(Table1[[#This Row],[Posting Date]]&lt;&gt;"",Table1[[#This Row],[Posting Date]],"")</f>
        <v/>
      </c>
      <c r="AJ3087" s="46"/>
      <c r="AK3087" s="46" t="str">
        <f>IF(Table1[[#This Row],[Description]]&lt;&gt;"",Table1[[#This Row],[Description]],"")</f>
        <v/>
      </c>
      <c r="AL3087" s="46" t="str">
        <f>IF(Table1[[#This Row],[Posting Date]]&lt;&gt;"",Table1[[#This Row],[Reference Number]],"")</f>
        <v/>
      </c>
      <c r="AM3087" s="46" t="str">
        <f>TRIM(Table1[[#This Row],[Line '#]])</f>
        <v/>
      </c>
      <c r="AN3087" s="46" t="str">
        <f>TRIM(Table1[[#This Row],[Account]])</f>
        <v/>
      </c>
      <c r="AO3087" s="46" t="str">
        <f>IF(Table1[[#This Row],[Posting Date]]&lt;&gt;"",$D$5,"")</f>
        <v/>
      </c>
      <c r="AP3087" s="46" t="str">
        <f>TRIM(Table1[[#This Row],[Departments-Prgrams]])</f>
        <v/>
      </c>
      <c r="AQ3087" s="46" t="str">
        <f>TRIM(Table1[[#This Row],[Grant]])</f>
        <v/>
      </c>
      <c r="AR3087" s="46" t="str">
        <f>TRIM(Table1[[#This Row],[Staff ID]])</f>
        <v/>
      </c>
      <c r="AS3087" s="46" t="str">
        <f>IF(TRIM(Table1[[#This Row],[Budget Code]])=0,"",TRIM(Table1[[#This Row],[Budget Code]]))</f>
        <v/>
      </c>
      <c r="AT3087" s="46" t="str">
        <f>IF(Table1[[#This Row],[Line Description]]&lt;&gt;"",Table1[[#This Row],[Line Description]],"")</f>
        <v/>
      </c>
      <c r="AU3087" s="46" t="str">
        <f>IF(Table1[[#This Row],[Cur_Amount Debit]]&gt;0,ROUND(Table1[[#This Row],[Cur_Amount Debit]],2),"")</f>
        <v/>
      </c>
      <c r="AV3087" s="46" t="str">
        <f>IF(Table1[[#This Row],[Cur_Amount Credit]]&gt;0,ROUND(Table1[[#This Row],[Cur_Amount Credit]],2),"")</f>
        <v/>
      </c>
      <c r="AW3087" s="46" t="str">
        <f>LEFT(Table1[[#This Row],[Cur]],3)</f>
        <v/>
      </c>
      <c r="AX3087" s="59"/>
      <c r="AY3087" s="46"/>
      <c r="AZ3087" s="46" t="str">
        <f>IF(Table1[[#This Row],[Cur]]&lt;&gt;"",IF(Table1[[#This Row],[Cur]]="USD","",ExchangeRate),"")</f>
        <v/>
      </c>
      <c r="BA3087" s="46" t="str">
        <f>IF(Table1[[#This Row],[Grant]]&lt;&gt;"",VLOOKUP(Table1[[#This Row],[Grant]],Grants!B:D,3),"")</f>
        <v/>
      </c>
      <c r="BB3087" s="46" t="str">
        <f>TRIM(Table1[[#This Row],[Vendor ID]])</f>
        <v/>
      </c>
      <c r="BC3087">
        <f>IF(Table1[[#This Row],[Reference Number]]=Q3086,BC3086,BC3086+1)</f>
        <v>2</v>
      </c>
    </row>
    <row r="3088" spans="1:55" ht="11.25" hidden="1" customHeight="1">
      <c r="A3088" s="1"/>
      <c r="B3088" s="88" t="str">
        <f>IF(Table1[[#This Row],[Posting Date]]&lt;&gt;"",IF(Table1[[#This Row],[Reference Number]]=Q3087,B3087+1,1),"")</f>
        <v/>
      </c>
      <c r="C3088" s="61"/>
      <c r="D3088" s="61"/>
      <c r="E3088" s="218"/>
      <c r="F3088" s="143" t="str">
        <f>IFERROR(IF(VLOOKUP(Table1[[#This Row],[Budget Code Description]],Dimentions!$X$6:$AC$132,2,FALSE)="","",VLOOKUP(Table1[[#This Row],[Budget Code Description]],Dimentions!$X$6:$AC$132,2,FALSE)),"")</f>
        <v/>
      </c>
      <c r="G3088" s="143" t="str">
        <f>IFERROR(VLOOKUP(Table1[[#This Row],[Budget Code Description]],Dimentions!$X$6:$AC$132,3,FALSE),"")</f>
        <v/>
      </c>
      <c r="H3088" s="64" t="str">
        <f>IFERROR(VLOOKUP(Table1[[#This Row],[Account]],Dimentions!$S$6:$V$233,2,FALSE),"")</f>
        <v/>
      </c>
      <c r="I3088" s="62">
        <f>_xlfn.NUMBERVALUE(LEFT(Table1[[#This Row],[Account]],1))</f>
        <v>0</v>
      </c>
      <c r="J3088" s="62" t="str">
        <f>IFERROR(VLOOKUP(Table1[[#This Row],[Budget Code Description]],Table6[#All],7,FALSE),"")</f>
        <v/>
      </c>
      <c r="K3088" s="143" t="str">
        <f>IFERROR(VLOOKUP(Table1[[#This Row],[Budget Code Description]],Table6[#All],8,FALSE),"")</f>
        <v/>
      </c>
      <c r="L3088" s="63"/>
      <c r="M3088" s="65" t="str">
        <f>IFERROR(VLOOKUP(Table1[[#This Row],[Staff ID]],Table2[],2,FALSE),"")</f>
        <v/>
      </c>
      <c r="N3088" s="211" t="str">
        <f>IFERROR(IF(VLOOKUP(Table1[[#This Row],[Budget Code Description]],Dimentions!$X$6:$AC$97,4,FALSE)="","",VLOOKUP(Table1[[#This Row],[Budget Code Description]],Dimentions!$X$6:$AC$97,4,FALSE)),"")</f>
        <v/>
      </c>
      <c r="O3088" s="65" t="str">
        <f>IFERROR(VLOOKUP(Table1[[#This Row],[Vendor ID]],Table549[],2,FALSE),"")</f>
        <v/>
      </c>
      <c r="P3088" s="63"/>
      <c r="Q3088" s="143" t="str">
        <f>IF(Table1[[#This Row],[Posting Date]]&lt;&gt;"",$D$9,"")</f>
        <v/>
      </c>
      <c r="R3088" s="159" t="str">
        <f>IF(Table1[[#This Row],[Posting Date]]&lt;&gt;"",$D$10,"")</f>
        <v/>
      </c>
      <c r="S3088" s="66"/>
      <c r="T3088" s="63"/>
      <c r="U3088" s="67"/>
      <c r="V3088" s="67"/>
      <c r="W3088" s="67" t="str">
        <f t="shared" si="48"/>
        <v/>
      </c>
      <c r="X3088" s="161" t="str">
        <f>IF(E3088="","",(IF(Table1[[#This Row],[Cur]]="USD",Table1[[#This Row],[Cur_Amount Debit]],Table1[[#This Row],[Cur_Amount Debit]]/Table1[[#This Row],[Exchange Rate]])))</f>
        <v/>
      </c>
      <c r="Y3088" s="161" t="str">
        <f>IF(E3088="","",(IF(Table1[[#This Row],[Cur]]="USD",Table1[[#This Row],[Cur_Amount Credit]],Table1[[#This Row],[Cur_Amount Credit]]/ExchangeRate)))</f>
        <v/>
      </c>
      <c r="Z3088" s="203" t="str">
        <f>IF(E3088="","",(Table1[[#This Row],[Debit USD]]-Table1[[#This Row],[Credit USD]]))</f>
        <v/>
      </c>
      <c r="AA3088" s="122"/>
      <c r="AB3088" s="1"/>
      <c r="AC3088" s="15"/>
      <c r="AD3088" s="15" t="str">
        <f>IF(AND(OR(Table1[[#This Row],[Account]]="15030",Table1[[#This Row],[Account]]="15035",Table1[[#This Row],[Account]]="20150"),Table1[[#This Row],[Vendor ID]]=""),1,"")</f>
        <v/>
      </c>
      <c r="AE3088" s="15"/>
      <c r="AF3088" s="15"/>
      <c r="AG3088" s="15"/>
      <c r="AH3088" s="46" t="str">
        <f>IF(Table1[[#This Row],[Posting Date]]&lt;&gt;"","GJ-"&amp;CountryID,"")</f>
        <v/>
      </c>
      <c r="AI3088" s="59" t="str">
        <f>IF(Table1[[#This Row],[Posting Date]]&lt;&gt;"",Table1[[#This Row],[Posting Date]],"")</f>
        <v/>
      </c>
      <c r="AJ3088" s="46"/>
      <c r="AK3088" s="46" t="str">
        <f>IF(Table1[[#This Row],[Description]]&lt;&gt;"",Table1[[#This Row],[Description]],"")</f>
        <v/>
      </c>
      <c r="AL3088" s="46" t="str">
        <f>IF(Table1[[#This Row],[Posting Date]]&lt;&gt;"",Table1[[#This Row],[Reference Number]],"")</f>
        <v/>
      </c>
      <c r="AM3088" s="46" t="str">
        <f>TRIM(Table1[[#This Row],[Line '#]])</f>
        <v/>
      </c>
      <c r="AN3088" s="46" t="str">
        <f>TRIM(Table1[[#This Row],[Account]])</f>
        <v/>
      </c>
      <c r="AO3088" s="46" t="str">
        <f>IF(Table1[[#This Row],[Posting Date]]&lt;&gt;"",$D$5,"")</f>
        <v/>
      </c>
      <c r="AP3088" s="46" t="str">
        <f>TRIM(Table1[[#This Row],[Departments-Prgrams]])</f>
        <v/>
      </c>
      <c r="AQ3088" s="46" t="str">
        <f>TRIM(Table1[[#This Row],[Grant]])</f>
        <v/>
      </c>
      <c r="AR3088" s="46" t="str">
        <f>TRIM(Table1[[#This Row],[Staff ID]])</f>
        <v/>
      </c>
      <c r="AS3088" s="46" t="str">
        <f>IF(TRIM(Table1[[#This Row],[Budget Code]])=0,"",TRIM(Table1[[#This Row],[Budget Code]]))</f>
        <v/>
      </c>
      <c r="AT3088" s="46" t="str">
        <f>IF(Table1[[#This Row],[Line Description]]&lt;&gt;"",Table1[[#This Row],[Line Description]],"")</f>
        <v/>
      </c>
      <c r="AU3088" s="46" t="str">
        <f>IF(Table1[[#This Row],[Cur_Amount Debit]]&gt;0,ROUND(Table1[[#This Row],[Cur_Amount Debit]],2),"")</f>
        <v/>
      </c>
      <c r="AV3088" s="46" t="str">
        <f>IF(Table1[[#This Row],[Cur_Amount Credit]]&gt;0,ROUND(Table1[[#This Row],[Cur_Amount Credit]],2),"")</f>
        <v/>
      </c>
      <c r="AW3088" s="46" t="str">
        <f>LEFT(Table1[[#This Row],[Cur]],3)</f>
        <v/>
      </c>
      <c r="AX3088" s="59"/>
      <c r="AY3088" s="46"/>
      <c r="AZ3088" s="46" t="str">
        <f>IF(Table1[[#This Row],[Cur]]&lt;&gt;"",IF(Table1[[#This Row],[Cur]]="USD","",ExchangeRate),"")</f>
        <v/>
      </c>
      <c r="BA3088" s="46" t="str">
        <f>IF(Table1[[#This Row],[Grant]]&lt;&gt;"",VLOOKUP(Table1[[#This Row],[Grant]],Grants!B:D,3),"")</f>
        <v/>
      </c>
      <c r="BB3088" s="46" t="str">
        <f>TRIM(Table1[[#This Row],[Vendor ID]])</f>
        <v/>
      </c>
      <c r="BC3088">
        <f>IF(Table1[[#This Row],[Reference Number]]=Q3087,BC3087,BC3087+1)</f>
        <v>2</v>
      </c>
    </row>
    <row r="3089" spans="1:55" ht="11.25" hidden="1" customHeight="1">
      <c r="A3089" s="1"/>
      <c r="B3089" s="88" t="str">
        <f>IF(Table1[[#This Row],[Posting Date]]&lt;&gt;"",IF(Table1[[#This Row],[Reference Number]]=Q3088,B3088+1,1),"")</f>
        <v/>
      </c>
      <c r="C3089" s="61"/>
      <c r="D3089" s="61"/>
      <c r="E3089" s="218"/>
      <c r="F3089" s="143" t="str">
        <f>IFERROR(IF(VLOOKUP(Table1[[#This Row],[Budget Code Description]],Dimentions!$X$6:$AC$132,2,FALSE)="","",VLOOKUP(Table1[[#This Row],[Budget Code Description]],Dimentions!$X$6:$AC$132,2,FALSE)),"")</f>
        <v/>
      </c>
      <c r="G3089" s="143" t="str">
        <f>IFERROR(VLOOKUP(Table1[[#This Row],[Budget Code Description]],Dimentions!$X$6:$AC$132,3,FALSE),"")</f>
        <v/>
      </c>
      <c r="H3089" s="64" t="str">
        <f>IFERROR(VLOOKUP(Table1[[#This Row],[Account]],Dimentions!$S$6:$V$233,2,FALSE),"")</f>
        <v/>
      </c>
      <c r="I3089" s="62">
        <f>_xlfn.NUMBERVALUE(LEFT(Table1[[#This Row],[Account]],1))</f>
        <v>0</v>
      </c>
      <c r="J3089" s="62" t="str">
        <f>IFERROR(VLOOKUP(Table1[[#This Row],[Budget Code Description]],Table6[#All],7,FALSE),"")</f>
        <v/>
      </c>
      <c r="K3089" s="143" t="str">
        <f>IFERROR(VLOOKUP(Table1[[#This Row],[Budget Code Description]],Table6[#All],8,FALSE),"")</f>
        <v/>
      </c>
      <c r="L3089" s="63"/>
      <c r="M3089" s="65" t="str">
        <f>IFERROR(VLOOKUP(Table1[[#This Row],[Staff ID]],Table2[],2,FALSE),"")</f>
        <v/>
      </c>
      <c r="N3089" s="211" t="str">
        <f>IFERROR(IF(VLOOKUP(Table1[[#This Row],[Budget Code Description]],Dimentions!$X$6:$AC$97,4,FALSE)="","",VLOOKUP(Table1[[#This Row],[Budget Code Description]],Dimentions!$X$6:$AC$97,4,FALSE)),"")</f>
        <v/>
      </c>
      <c r="O3089" s="65" t="str">
        <f>IFERROR(VLOOKUP(Table1[[#This Row],[Vendor ID]],Table549[],2,FALSE),"")</f>
        <v/>
      </c>
      <c r="P3089" s="63"/>
      <c r="Q3089" s="143" t="str">
        <f>IF(Table1[[#This Row],[Posting Date]]&lt;&gt;"",$D$9,"")</f>
        <v/>
      </c>
      <c r="R3089" s="159" t="str">
        <f>IF(Table1[[#This Row],[Posting Date]]&lt;&gt;"",$D$10,"")</f>
        <v/>
      </c>
      <c r="S3089" s="66"/>
      <c r="T3089" s="63"/>
      <c r="U3089" s="67"/>
      <c r="V3089" s="67"/>
      <c r="W3089" s="67" t="str">
        <f t="shared" si="48"/>
        <v/>
      </c>
      <c r="X3089" s="161" t="str">
        <f>IF(E3089="","",(IF(Table1[[#This Row],[Cur]]="USD",Table1[[#This Row],[Cur_Amount Debit]],Table1[[#This Row],[Cur_Amount Debit]]/Table1[[#This Row],[Exchange Rate]])))</f>
        <v/>
      </c>
      <c r="Y3089" s="161" t="str">
        <f>IF(E3089="","",(IF(Table1[[#This Row],[Cur]]="USD",Table1[[#This Row],[Cur_Amount Credit]],Table1[[#This Row],[Cur_Amount Credit]]/ExchangeRate)))</f>
        <v/>
      </c>
      <c r="Z3089" s="203" t="str">
        <f>IF(E3089="","",(Table1[[#This Row],[Debit USD]]-Table1[[#This Row],[Credit USD]]))</f>
        <v/>
      </c>
      <c r="AA3089" s="122"/>
      <c r="AB3089" s="1"/>
      <c r="AC3089" s="15"/>
      <c r="AD3089" s="15" t="str">
        <f>IF(AND(OR(Table1[[#This Row],[Account]]="15030",Table1[[#This Row],[Account]]="15035",Table1[[#This Row],[Account]]="20150"),Table1[[#This Row],[Vendor ID]]=""),1,"")</f>
        <v/>
      </c>
      <c r="AE3089" s="15"/>
      <c r="AF3089" s="15"/>
      <c r="AG3089" s="15"/>
      <c r="AH3089" s="46" t="str">
        <f>IF(Table1[[#This Row],[Posting Date]]&lt;&gt;"","GJ-"&amp;CountryID,"")</f>
        <v/>
      </c>
      <c r="AI3089" s="59" t="str">
        <f>IF(Table1[[#This Row],[Posting Date]]&lt;&gt;"",Table1[[#This Row],[Posting Date]],"")</f>
        <v/>
      </c>
      <c r="AJ3089" s="46"/>
      <c r="AK3089" s="46" t="str">
        <f>IF(Table1[[#This Row],[Description]]&lt;&gt;"",Table1[[#This Row],[Description]],"")</f>
        <v/>
      </c>
      <c r="AL3089" s="46" t="str">
        <f>IF(Table1[[#This Row],[Posting Date]]&lt;&gt;"",Table1[[#This Row],[Reference Number]],"")</f>
        <v/>
      </c>
      <c r="AM3089" s="46" t="str">
        <f>TRIM(Table1[[#This Row],[Line '#]])</f>
        <v/>
      </c>
      <c r="AN3089" s="46" t="str">
        <f>TRIM(Table1[[#This Row],[Account]])</f>
        <v/>
      </c>
      <c r="AO3089" s="46" t="str">
        <f>IF(Table1[[#This Row],[Posting Date]]&lt;&gt;"",$D$5,"")</f>
        <v/>
      </c>
      <c r="AP3089" s="46" t="str">
        <f>TRIM(Table1[[#This Row],[Departments-Prgrams]])</f>
        <v/>
      </c>
      <c r="AQ3089" s="46" t="str">
        <f>TRIM(Table1[[#This Row],[Grant]])</f>
        <v/>
      </c>
      <c r="AR3089" s="46" t="str">
        <f>TRIM(Table1[[#This Row],[Staff ID]])</f>
        <v/>
      </c>
      <c r="AS3089" s="46" t="str">
        <f>IF(TRIM(Table1[[#This Row],[Budget Code]])=0,"",TRIM(Table1[[#This Row],[Budget Code]]))</f>
        <v/>
      </c>
      <c r="AT3089" s="46" t="str">
        <f>IF(Table1[[#This Row],[Line Description]]&lt;&gt;"",Table1[[#This Row],[Line Description]],"")</f>
        <v/>
      </c>
      <c r="AU3089" s="46" t="str">
        <f>IF(Table1[[#This Row],[Cur_Amount Debit]]&gt;0,ROUND(Table1[[#This Row],[Cur_Amount Debit]],2),"")</f>
        <v/>
      </c>
      <c r="AV3089" s="46" t="str">
        <f>IF(Table1[[#This Row],[Cur_Amount Credit]]&gt;0,ROUND(Table1[[#This Row],[Cur_Amount Credit]],2),"")</f>
        <v/>
      </c>
      <c r="AW3089" s="46" t="str">
        <f>LEFT(Table1[[#This Row],[Cur]],3)</f>
        <v/>
      </c>
      <c r="AX3089" s="59"/>
      <c r="AY3089" s="46"/>
      <c r="AZ3089" s="46" t="str">
        <f>IF(Table1[[#This Row],[Cur]]&lt;&gt;"",IF(Table1[[#This Row],[Cur]]="USD","",ExchangeRate),"")</f>
        <v/>
      </c>
      <c r="BA3089" s="46" t="str">
        <f>IF(Table1[[#This Row],[Grant]]&lt;&gt;"",VLOOKUP(Table1[[#This Row],[Grant]],Grants!B:D,3),"")</f>
        <v/>
      </c>
      <c r="BB3089" s="46" t="str">
        <f>TRIM(Table1[[#This Row],[Vendor ID]])</f>
        <v/>
      </c>
      <c r="BC3089">
        <f>IF(Table1[[#This Row],[Reference Number]]=Q3088,BC3088,BC3088+1)</f>
        <v>2</v>
      </c>
    </row>
    <row r="3090" spans="1:55" ht="11.25" hidden="1" customHeight="1">
      <c r="A3090" s="1"/>
      <c r="B3090" s="88" t="str">
        <f>IF(Table1[[#This Row],[Posting Date]]&lt;&gt;"",IF(Table1[[#This Row],[Reference Number]]=Q3089,B3089+1,1),"")</f>
        <v/>
      </c>
      <c r="C3090" s="61"/>
      <c r="D3090" s="61"/>
      <c r="E3090" s="218"/>
      <c r="F3090" s="143" t="str">
        <f>IFERROR(IF(VLOOKUP(Table1[[#This Row],[Budget Code Description]],Dimentions!$X$6:$AC$132,2,FALSE)="","",VLOOKUP(Table1[[#This Row],[Budget Code Description]],Dimentions!$X$6:$AC$132,2,FALSE)),"")</f>
        <v/>
      </c>
      <c r="G3090" s="143" t="str">
        <f>IFERROR(VLOOKUP(Table1[[#This Row],[Budget Code Description]],Dimentions!$X$6:$AC$132,3,FALSE),"")</f>
        <v/>
      </c>
      <c r="H3090" s="64" t="str">
        <f>IFERROR(VLOOKUP(Table1[[#This Row],[Account]],Dimentions!$S$6:$V$233,2,FALSE),"")</f>
        <v/>
      </c>
      <c r="I3090" s="62">
        <f>_xlfn.NUMBERVALUE(LEFT(Table1[[#This Row],[Account]],1))</f>
        <v>0</v>
      </c>
      <c r="J3090" s="62" t="str">
        <f>IFERROR(VLOOKUP(Table1[[#This Row],[Budget Code Description]],Table6[#All],7,FALSE),"")</f>
        <v/>
      </c>
      <c r="K3090" s="143" t="str">
        <f>IFERROR(VLOOKUP(Table1[[#This Row],[Budget Code Description]],Table6[#All],8,FALSE),"")</f>
        <v/>
      </c>
      <c r="L3090" s="63"/>
      <c r="M3090" s="65" t="str">
        <f>IFERROR(VLOOKUP(Table1[[#This Row],[Staff ID]],Table2[],2,FALSE),"")</f>
        <v/>
      </c>
      <c r="N3090" s="211" t="str">
        <f>IFERROR(IF(VLOOKUP(Table1[[#This Row],[Budget Code Description]],Dimentions!$X$6:$AC$97,4,FALSE)="","",VLOOKUP(Table1[[#This Row],[Budget Code Description]],Dimentions!$X$6:$AC$97,4,FALSE)),"")</f>
        <v/>
      </c>
      <c r="O3090" s="65" t="str">
        <f>IFERROR(VLOOKUP(Table1[[#This Row],[Vendor ID]],Table549[],2,FALSE),"")</f>
        <v/>
      </c>
      <c r="P3090" s="63"/>
      <c r="Q3090" s="143" t="str">
        <f>IF(Table1[[#This Row],[Posting Date]]&lt;&gt;"",$D$9,"")</f>
        <v/>
      </c>
      <c r="R3090" s="159" t="str">
        <f>IF(Table1[[#This Row],[Posting Date]]&lt;&gt;"",$D$10,"")</f>
        <v/>
      </c>
      <c r="S3090" s="66"/>
      <c r="T3090" s="63"/>
      <c r="U3090" s="67"/>
      <c r="V3090" s="67"/>
      <c r="W3090" s="67" t="str">
        <f t="shared" si="48"/>
        <v/>
      </c>
      <c r="X3090" s="161" t="str">
        <f>IF(E3090="","",(IF(Table1[[#This Row],[Cur]]="USD",Table1[[#This Row],[Cur_Amount Debit]],Table1[[#This Row],[Cur_Amount Debit]]/Table1[[#This Row],[Exchange Rate]])))</f>
        <v/>
      </c>
      <c r="Y3090" s="161" t="str">
        <f>IF(E3090="","",(IF(Table1[[#This Row],[Cur]]="USD",Table1[[#This Row],[Cur_Amount Credit]],Table1[[#This Row],[Cur_Amount Credit]]/ExchangeRate)))</f>
        <v/>
      </c>
      <c r="Z3090" s="203" t="str">
        <f>IF(E3090="","",(Table1[[#This Row],[Debit USD]]-Table1[[#This Row],[Credit USD]]))</f>
        <v/>
      </c>
      <c r="AA3090" s="122"/>
      <c r="AB3090" s="1"/>
      <c r="AC3090" s="15"/>
      <c r="AD3090" s="15" t="str">
        <f>IF(AND(OR(Table1[[#This Row],[Account]]="15030",Table1[[#This Row],[Account]]="15035",Table1[[#This Row],[Account]]="20150"),Table1[[#This Row],[Vendor ID]]=""),1,"")</f>
        <v/>
      </c>
      <c r="AE3090" s="15"/>
      <c r="AF3090" s="15"/>
      <c r="AG3090" s="15"/>
      <c r="AH3090" s="46" t="str">
        <f>IF(Table1[[#This Row],[Posting Date]]&lt;&gt;"","GJ-"&amp;CountryID,"")</f>
        <v/>
      </c>
      <c r="AI3090" s="59" t="str">
        <f>IF(Table1[[#This Row],[Posting Date]]&lt;&gt;"",Table1[[#This Row],[Posting Date]],"")</f>
        <v/>
      </c>
      <c r="AJ3090" s="46"/>
      <c r="AK3090" s="46" t="str">
        <f>IF(Table1[[#This Row],[Description]]&lt;&gt;"",Table1[[#This Row],[Description]],"")</f>
        <v/>
      </c>
      <c r="AL3090" s="46" t="str">
        <f>IF(Table1[[#This Row],[Posting Date]]&lt;&gt;"",Table1[[#This Row],[Reference Number]],"")</f>
        <v/>
      </c>
      <c r="AM3090" s="46" t="str">
        <f>TRIM(Table1[[#This Row],[Line '#]])</f>
        <v/>
      </c>
      <c r="AN3090" s="46" t="str">
        <f>TRIM(Table1[[#This Row],[Account]])</f>
        <v/>
      </c>
      <c r="AO3090" s="46" t="str">
        <f>IF(Table1[[#This Row],[Posting Date]]&lt;&gt;"",$D$5,"")</f>
        <v/>
      </c>
      <c r="AP3090" s="46" t="str">
        <f>TRIM(Table1[[#This Row],[Departments-Prgrams]])</f>
        <v/>
      </c>
      <c r="AQ3090" s="46" t="str">
        <f>TRIM(Table1[[#This Row],[Grant]])</f>
        <v/>
      </c>
      <c r="AR3090" s="46" t="str">
        <f>TRIM(Table1[[#This Row],[Staff ID]])</f>
        <v/>
      </c>
      <c r="AS3090" s="46" t="str">
        <f>IF(TRIM(Table1[[#This Row],[Budget Code]])=0,"",TRIM(Table1[[#This Row],[Budget Code]]))</f>
        <v/>
      </c>
      <c r="AT3090" s="46" t="str">
        <f>IF(Table1[[#This Row],[Line Description]]&lt;&gt;"",Table1[[#This Row],[Line Description]],"")</f>
        <v/>
      </c>
      <c r="AU3090" s="46" t="str">
        <f>IF(Table1[[#This Row],[Cur_Amount Debit]]&gt;0,ROUND(Table1[[#This Row],[Cur_Amount Debit]],2),"")</f>
        <v/>
      </c>
      <c r="AV3090" s="46" t="str">
        <f>IF(Table1[[#This Row],[Cur_Amount Credit]]&gt;0,ROUND(Table1[[#This Row],[Cur_Amount Credit]],2),"")</f>
        <v/>
      </c>
      <c r="AW3090" s="46" t="str">
        <f>LEFT(Table1[[#This Row],[Cur]],3)</f>
        <v/>
      </c>
      <c r="AX3090" s="59"/>
      <c r="AY3090" s="46"/>
      <c r="AZ3090" s="46" t="str">
        <f>IF(Table1[[#This Row],[Cur]]&lt;&gt;"",IF(Table1[[#This Row],[Cur]]="USD","",ExchangeRate),"")</f>
        <v/>
      </c>
      <c r="BA3090" s="46" t="str">
        <f>IF(Table1[[#This Row],[Grant]]&lt;&gt;"",VLOOKUP(Table1[[#This Row],[Grant]],Grants!B:D,3),"")</f>
        <v/>
      </c>
      <c r="BB3090" s="46" t="str">
        <f>TRIM(Table1[[#This Row],[Vendor ID]])</f>
        <v/>
      </c>
      <c r="BC3090">
        <f>IF(Table1[[#This Row],[Reference Number]]=Q3089,BC3089,BC3089+1)</f>
        <v>2</v>
      </c>
    </row>
    <row r="3091" spans="1:55" ht="11.25" hidden="1" customHeight="1">
      <c r="A3091" s="1"/>
      <c r="B3091" s="88" t="str">
        <f>IF(Table1[[#This Row],[Posting Date]]&lt;&gt;"",IF(Table1[[#This Row],[Reference Number]]=Q3090,B3090+1,1),"")</f>
        <v/>
      </c>
      <c r="C3091" s="61"/>
      <c r="D3091" s="61"/>
      <c r="E3091" s="218"/>
      <c r="F3091" s="143" t="str">
        <f>IFERROR(IF(VLOOKUP(Table1[[#This Row],[Budget Code Description]],Dimentions!$X$6:$AC$132,2,FALSE)="","",VLOOKUP(Table1[[#This Row],[Budget Code Description]],Dimentions!$X$6:$AC$132,2,FALSE)),"")</f>
        <v/>
      </c>
      <c r="G3091" s="143" t="str">
        <f>IFERROR(VLOOKUP(Table1[[#This Row],[Budget Code Description]],Dimentions!$X$6:$AC$132,3,FALSE),"")</f>
        <v/>
      </c>
      <c r="H3091" s="64" t="str">
        <f>IFERROR(VLOOKUP(Table1[[#This Row],[Account]],Dimentions!$S$6:$V$233,2,FALSE),"")</f>
        <v/>
      </c>
      <c r="I3091" s="62">
        <f>_xlfn.NUMBERVALUE(LEFT(Table1[[#This Row],[Account]],1))</f>
        <v>0</v>
      </c>
      <c r="J3091" s="62" t="str">
        <f>IFERROR(VLOOKUP(Table1[[#This Row],[Budget Code Description]],Table6[#All],7,FALSE),"")</f>
        <v/>
      </c>
      <c r="K3091" s="143" t="str">
        <f>IFERROR(VLOOKUP(Table1[[#This Row],[Budget Code Description]],Table6[#All],8,FALSE),"")</f>
        <v/>
      </c>
      <c r="L3091" s="63"/>
      <c r="M3091" s="65" t="str">
        <f>IFERROR(VLOOKUP(Table1[[#This Row],[Staff ID]],Table2[],2,FALSE),"")</f>
        <v/>
      </c>
      <c r="N3091" s="211" t="str">
        <f>IFERROR(IF(VLOOKUP(Table1[[#This Row],[Budget Code Description]],Dimentions!$X$6:$AC$97,4,FALSE)="","",VLOOKUP(Table1[[#This Row],[Budget Code Description]],Dimentions!$X$6:$AC$97,4,FALSE)),"")</f>
        <v/>
      </c>
      <c r="O3091" s="65" t="str">
        <f>IFERROR(VLOOKUP(Table1[[#This Row],[Vendor ID]],Table549[],2,FALSE),"")</f>
        <v/>
      </c>
      <c r="P3091" s="63"/>
      <c r="Q3091" s="143" t="str">
        <f>IF(Table1[[#This Row],[Posting Date]]&lt;&gt;"",$D$9,"")</f>
        <v/>
      </c>
      <c r="R3091" s="159" t="str">
        <f>IF(Table1[[#This Row],[Posting Date]]&lt;&gt;"",$D$10,"")</f>
        <v/>
      </c>
      <c r="S3091" s="66"/>
      <c r="T3091" s="63"/>
      <c r="U3091" s="67"/>
      <c r="V3091" s="67"/>
      <c r="W3091" s="67" t="str">
        <f t="shared" si="48"/>
        <v/>
      </c>
      <c r="X3091" s="161" t="str">
        <f>IF(E3091="","",(IF(Table1[[#This Row],[Cur]]="USD",Table1[[#This Row],[Cur_Amount Debit]],Table1[[#This Row],[Cur_Amount Debit]]/Table1[[#This Row],[Exchange Rate]])))</f>
        <v/>
      </c>
      <c r="Y3091" s="161" t="str">
        <f>IF(E3091="","",(IF(Table1[[#This Row],[Cur]]="USD",Table1[[#This Row],[Cur_Amount Credit]],Table1[[#This Row],[Cur_Amount Credit]]/ExchangeRate)))</f>
        <v/>
      </c>
      <c r="Z3091" s="203" t="str">
        <f>IF(E3091="","",(Table1[[#This Row],[Debit USD]]-Table1[[#This Row],[Credit USD]]))</f>
        <v/>
      </c>
      <c r="AA3091" s="122"/>
      <c r="AB3091" s="1"/>
      <c r="AC3091" s="15"/>
      <c r="AD3091" s="15" t="str">
        <f>IF(AND(OR(Table1[[#This Row],[Account]]="15030",Table1[[#This Row],[Account]]="15035",Table1[[#This Row],[Account]]="20150"),Table1[[#This Row],[Vendor ID]]=""),1,"")</f>
        <v/>
      </c>
      <c r="AE3091" s="15"/>
      <c r="AF3091" s="15"/>
      <c r="AG3091" s="15"/>
      <c r="AH3091" s="46" t="str">
        <f>IF(Table1[[#This Row],[Posting Date]]&lt;&gt;"","GJ-"&amp;CountryID,"")</f>
        <v/>
      </c>
      <c r="AI3091" s="59" t="str">
        <f>IF(Table1[[#This Row],[Posting Date]]&lt;&gt;"",Table1[[#This Row],[Posting Date]],"")</f>
        <v/>
      </c>
      <c r="AJ3091" s="46"/>
      <c r="AK3091" s="46" t="str">
        <f>IF(Table1[[#This Row],[Description]]&lt;&gt;"",Table1[[#This Row],[Description]],"")</f>
        <v/>
      </c>
      <c r="AL3091" s="46" t="str">
        <f>IF(Table1[[#This Row],[Posting Date]]&lt;&gt;"",Table1[[#This Row],[Reference Number]],"")</f>
        <v/>
      </c>
      <c r="AM3091" s="46" t="str">
        <f>TRIM(Table1[[#This Row],[Line '#]])</f>
        <v/>
      </c>
      <c r="AN3091" s="46" t="str">
        <f>TRIM(Table1[[#This Row],[Account]])</f>
        <v/>
      </c>
      <c r="AO3091" s="46" t="str">
        <f>IF(Table1[[#This Row],[Posting Date]]&lt;&gt;"",$D$5,"")</f>
        <v/>
      </c>
      <c r="AP3091" s="46" t="str">
        <f>TRIM(Table1[[#This Row],[Departments-Prgrams]])</f>
        <v/>
      </c>
      <c r="AQ3091" s="46" t="str">
        <f>TRIM(Table1[[#This Row],[Grant]])</f>
        <v/>
      </c>
      <c r="AR3091" s="46" t="str">
        <f>TRIM(Table1[[#This Row],[Staff ID]])</f>
        <v/>
      </c>
      <c r="AS3091" s="46" t="str">
        <f>IF(TRIM(Table1[[#This Row],[Budget Code]])=0,"",TRIM(Table1[[#This Row],[Budget Code]]))</f>
        <v/>
      </c>
      <c r="AT3091" s="46" t="str">
        <f>IF(Table1[[#This Row],[Line Description]]&lt;&gt;"",Table1[[#This Row],[Line Description]],"")</f>
        <v/>
      </c>
      <c r="AU3091" s="46" t="str">
        <f>IF(Table1[[#This Row],[Cur_Amount Debit]]&gt;0,ROUND(Table1[[#This Row],[Cur_Amount Debit]],2),"")</f>
        <v/>
      </c>
      <c r="AV3091" s="46" t="str">
        <f>IF(Table1[[#This Row],[Cur_Amount Credit]]&gt;0,ROUND(Table1[[#This Row],[Cur_Amount Credit]],2),"")</f>
        <v/>
      </c>
      <c r="AW3091" s="46" t="str">
        <f>LEFT(Table1[[#This Row],[Cur]],3)</f>
        <v/>
      </c>
      <c r="AX3091" s="59"/>
      <c r="AY3091" s="46"/>
      <c r="AZ3091" s="46" t="str">
        <f>IF(Table1[[#This Row],[Cur]]&lt;&gt;"",IF(Table1[[#This Row],[Cur]]="USD","",ExchangeRate),"")</f>
        <v/>
      </c>
      <c r="BA3091" s="46" t="str">
        <f>IF(Table1[[#This Row],[Grant]]&lt;&gt;"",VLOOKUP(Table1[[#This Row],[Grant]],Grants!B:D,3),"")</f>
        <v/>
      </c>
      <c r="BB3091" s="46" t="str">
        <f>TRIM(Table1[[#This Row],[Vendor ID]])</f>
        <v/>
      </c>
      <c r="BC3091">
        <f>IF(Table1[[#This Row],[Reference Number]]=Q3090,BC3090,BC3090+1)</f>
        <v>2</v>
      </c>
    </row>
    <row r="3092" spans="1:55" ht="11.25" hidden="1" customHeight="1">
      <c r="A3092" s="1"/>
      <c r="B3092" s="88" t="str">
        <f>IF(Table1[[#This Row],[Posting Date]]&lt;&gt;"",IF(Table1[[#This Row],[Reference Number]]=Q3091,B3091+1,1),"")</f>
        <v/>
      </c>
      <c r="C3092" s="61"/>
      <c r="D3092" s="61"/>
      <c r="E3092" s="218"/>
      <c r="F3092" s="143" t="str">
        <f>IFERROR(IF(VLOOKUP(Table1[[#This Row],[Budget Code Description]],Dimentions!$X$6:$AC$132,2,FALSE)="","",VLOOKUP(Table1[[#This Row],[Budget Code Description]],Dimentions!$X$6:$AC$132,2,FALSE)),"")</f>
        <v/>
      </c>
      <c r="G3092" s="143" t="str">
        <f>IFERROR(VLOOKUP(Table1[[#This Row],[Budget Code Description]],Dimentions!$X$6:$AC$132,3,FALSE),"")</f>
        <v/>
      </c>
      <c r="H3092" s="64" t="str">
        <f>IFERROR(VLOOKUP(Table1[[#This Row],[Account]],Dimentions!$S$6:$V$233,2,FALSE),"")</f>
        <v/>
      </c>
      <c r="I3092" s="62">
        <f>_xlfn.NUMBERVALUE(LEFT(Table1[[#This Row],[Account]],1))</f>
        <v>0</v>
      </c>
      <c r="J3092" s="62" t="str">
        <f>IFERROR(VLOOKUP(Table1[[#This Row],[Budget Code Description]],Table6[#All],7,FALSE),"")</f>
        <v/>
      </c>
      <c r="K3092" s="143" t="str">
        <f>IFERROR(VLOOKUP(Table1[[#This Row],[Budget Code Description]],Table6[#All],8,FALSE),"")</f>
        <v/>
      </c>
      <c r="L3092" s="63"/>
      <c r="M3092" s="65" t="str">
        <f>IFERROR(VLOOKUP(Table1[[#This Row],[Staff ID]],Table2[],2,FALSE),"")</f>
        <v/>
      </c>
      <c r="N3092" s="211" t="str">
        <f>IFERROR(IF(VLOOKUP(Table1[[#This Row],[Budget Code Description]],Dimentions!$X$6:$AC$97,4,FALSE)="","",VLOOKUP(Table1[[#This Row],[Budget Code Description]],Dimentions!$X$6:$AC$97,4,FALSE)),"")</f>
        <v/>
      </c>
      <c r="O3092" s="65" t="str">
        <f>IFERROR(VLOOKUP(Table1[[#This Row],[Vendor ID]],Table549[],2,FALSE),"")</f>
        <v/>
      </c>
      <c r="P3092" s="63"/>
      <c r="Q3092" s="143" t="str">
        <f>IF(Table1[[#This Row],[Posting Date]]&lt;&gt;"",$D$9,"")</f>
        <v/>
      </c>
      <c r="R3092" s="159" t="str">
        <f>IF(Table1[[#This Row],[Posting Date]]&lt;&gt;"",$D$10,"")</f>
        <v/>
      </c>
      <c r="S3092" s="66"/>
      <c r="T3092" s="63"/>
      <c r="U3092" s="67"/>
      <c r="V3092" s="67"/>
      <c r="W3092" s="67" t="str">
        <f t="shared" si="48"/>
        <v/>
      </c>
      <c r="X3092" s="161" t="str">
        <f>IF(E3092="","",(IF(Table1[[#This Row],[Cur]]="USD",Table1[[#This Row],[Cur_Amount Debit]],Table1[[#This Row],[Cur_Amount Debit]]/Table1[[#This Row],[Exchange Rate]])))</f>
        <v/>
      </c>
      <c r="Y3092" s="161" t="str">
        <f>IF(E3092="","",(IF(Table1[[#This Row],[Cur]]="USD",Table1[[#This Row],[Cur_Amount Credit]],Table1[[#This Row],[Cur_Amount Credit]]/ExchangeRate)))</f>
        <v/>
      </c>
      <c r="Z3092" s="203" t="str">
        <f>IF(E3092="","",(Table1[[#This Row],[Debit USD]]-Table1[[#This Row],[Credit USD]]))</f>
        <v/>
      </c>
      <c r="AA3092" s="122"/>
      <c r="AB3092" s="1"/>
      <c r="AC3092" s="15"/>
      <c r="AD3092" s="15" t="str">
        <f>IF(AND(OR(Table1[[#This Row],[Account]]="15030",Table1[[#This Row],[Account]]="15035",Table1[[#This Row],[Account]]="20150"),Table1[[#This Row],[Vendor ID]]=""),1,"")</f>
        <v/>
      </c>
      <c r="AE3092" s="15"/>
      <c r="AF3092" s="15"/>
      <c r="AG3092" s="15"/>
      <c r="AH3092" s="46" t="str">
        <f>IF(Table1[[#This Row],[Posting Date]]&lt;&gt;"","GJ-"&amp;CountryID,"")</f>
        <v/>
      </c>
      <c r="AI3092" s="59" t="str">
        <f>IF(Table1[[#This Row],[Posting Date]]&lt;&gt;"",Table1[[#This Row],[Posting Date]],"")</f>
        <v/>
      </c>
      <c r="AJ3092" s="46"/>
      <c r="AK3092" s="46" t="str">
        <f>IF(Table1[[#This Row],[Description]]&lt;&gt;"",Table1[[#This Row],[Description]],"")</f>
        <v/>
      </c>
      <c r="AL3092" s="46" t="str">
        <f>IF(Table1[[#This Row],[Posting Date]]&lt;&gt;"",Table1[[#This Row],[Reference Number]],"")</f>
        <v/>
      </c>
      <c r="AM3092" s="46" t="str">
        <f>TRIM(Table1[[#This Row],[Line '#]])</f>
        <v/>
      </c>
      <c r="AN3092" s="46" t="str">
        <f>TRIM(Table1[[#This Row],[Account]])</f>
        <v/>
      </c>
      <c r="AO3092" s="46" t="str">
        <f>IF(Table1[[#This Row],[Posting Date]]&lt;&gt;"",$D$5,"")</f>
        <v/>
      </c>
      <c r="AP3092" s="46" t="str">
        <f>TRIM(Table1[[#This Row],[Departments-Prgrams]])</f>
        <v/>
      </c>
      <c r="AQ3092" s="46" t="str">
        <f>TRIM(Table1[[#This Row],[Grant]])</f>
        <v/>
      </c>
      <c r="AR3092" s="46" t="str">
        <f>TRIM(Table1[[#This Row],[Staff ID]])</f>
        <v/>
      </c>
      <c r="AS3092" s="46" t="str">
        <f>IF(TRIM(Table1[[#This Row],[Budget Code]])=0,"",TRIM(Table1[[#This Row],[Budget Code]]))</f>
        <v/>
      </c>
      <c r="AT3092" s="46" t="str">
        <f>IF(Table1[[#This Row],[Line Description]]&lt;&gt;"",Table1[[#This Row],[Line Description]],"")</f>
        <v/>
      </c>
      <c r="AU3092" s="46" t="str">
        <f>IF(Table1[[#This Row],[Cur_Amount Debit]]&gt;0,ROUND(Table1[[#This Row],[Cur_Amount Debit]],2),"")</f>
        <v/>
      </c>
      <c r="AV3092" s="46" t="str">
        <f>IF(Table1[[#This Row],[Cur_Amount Credit]]&gt;0,ROUND(Table1[[#This Row],[Cur_Amount Credit]],2),"")</f>
        <v/>
      </c>
      <c r="AW3092" s="46" t="str">
        <f>LEFT(Table1[[#This Row],[Cur]],3)</f>
        <v/>
      </c>
      <c r="AX3092" s="59"/>
      <c r="AY3092" s="46"/>
      <c r="AZ3092" s="46" t="str">
        <f>IF(Table1[[#This Row],[Cur]]&lt;&gt;"",IF(Table1[[#This Row],[Cur]]="USD","",ExchangeRate),"")</f>
        <v/>
      </c>
      <c r="BA3092" s="46" t="str">
        <f>IF(Table1[[#This Row],[Grant]]&lt;&gt;"",VLOOKUP(Table1[[#This Row],[Grant]],Grants!B:D,3),"")</f>
        <v/>
      </c>
      <c r="BB3092" s="46" t="str">
        <f>TRIM(Table1[[#This Row],[Vendor ID]])</f>
        <v/>
      </c>
      <c r="BC3092">
        <f>IF(Table1[[#This Row],[Reference Number]]=Q3091,BC3091,BC3091+1)</f>
        <v>2</v>
      </c>
    </row>
    <row r="3093" spans="1:55" ht="11.25" hidden="1" customHeight="1">
      <c r="A3093" s="1"/>
      <c r="B3093" s="88" t="str">
        <f>IF(Table1[[#This Row],[Posting Date]]&lt;&gt;"",IF(Table1[[#This Row],[Reference Number]]=Q3092,B3092+1,1),"")</f>
        <v/>
      </c>
      <c r="C3093" s="61"/>
      <c r="D3093" s="61"/>
      <c r="E3093" s="218"/>
      <c r="F3093" s="143" t="str">
        <f>IFERROR(IF(VLOOKUP(Table1[[#This Row],[Budget Code Description]],Dimentions!$X$6:$AC$132,2,FALSE)="","",VLOOKUP(Table1[[#This Row],[Budget Code Description]],Dimentions!$X$6:$AC$132,2,FALSE)),"")</f>
        <v/>
      </c>
      <c r="G3093" s="143" t="str">
        <f>IFERROR(VLOOKUP(Table1[[#This Row],[Budget Code Description]],Dimentions!$X$6:$AC$132,3,FALSE),"")</f>
        <v/>
      </c>
      <c r="H3093" s="64" t="str">
        <f>IFERROR(VLOOKUP(Table1[[#This Row],[Account]],Dimentions!$S$6:$V$233,2,FALSE),"")</f>
        <v/>
      </c>
      <c r="I3093" s="62">
        <f>_xlfn.NUMBERVALUE(LEFT(Table1[[#This Row],[Account]],1))</f>
        <v>0</v>
      </c>
      <c r="J3093" s="62" t="str">
        <f>IFERROR(VLOOKUP(Table1[[#This Row],[Budget Code Description]],Table6[#All],7,FALSE),"")</f>
        <v/>
      </c>
      <c r="K3093" s="143" t="str">
        <f>IFERROR(VLOOKUP(Table1[[#This Row],[Budget Code Description]],Table6[#All],8,FALSE),"")</f>
        <v/>
      </c>
      <c r="L3093" s="63"/>
      <c r="M3093" s="65" t="str">
        <f>IFERROR(VLOOKUP(Table1[[#This Row],[Staff ID]],Table2[],2,FALSE),"")</f>
        <v/>
      </c>
      <c r="N3093" s="211" t="str">
        <f>IFERROR(IF(VLOOKUP(Table1[[#This Row],[Budget Code Description]],Dimentions!$X$6:$AC$97,4,FALSE)="","",VLOOKUP(Table1[[#This Row],[Budget Code Description]],Dimentions!$X$6:$AC$97,4,FALSE)),"")</f>
        <v/>
      </c>
      <c r="O3093" s="65" t="str">
        <f>IFERROR(VLOOKUP(Table1[[#This Row],[Vendor ID]],Table549[],2,FALSE),"")</f>
        <v/>
      </c>
      <c r="P3093" s="63"/>
      <c r="Q3093" s="143" t="str">
        <f>IF(Table1[[#This Row],[Posting Date]]&lt;&gt;"",$D$9,"")</f>
        <v/>
      </c>
      <c r="R3093" s="159" t="str">
        <f>IF(Table1[[#This Row],[Posting Date]]&lt;&gt;"",$D$10,"")</f>
        <v/>
      </c>
      <c r="S3093" s="66"/>
      <c r="T3093" s="63"/>
      <c r="U3093" s="67"/>
      <c r="V3093" s="67"/>
      <c r="W3093" s="67" t="str">
        <f t="shared" si="48"/>
        <v/>
      </c>
      <c r="X3093" s="161" t="str">
        <f>IF(E3093="","",(IF(Table1[[#This Row],[Cur]]="USD",Table1[[#This Row],[Cur_Amount Debit]],Table1[[#This Row],[Cur_Amount Debit]]/Table1[[#This Row],[Exchange Rate]])))</f>
        <v/>
      </c>
      <c r="Y3093" s="161" t="str">
        <f>IF(E3093="","",(IF(Table1[[#This Row],[Cur]]="USD",Table1[[#This Row],[Cur_Amount Credit]],Table1[[#This Row],[Cur_Amount Credit]]/ExchangeRate)))</f>
        <v/>
      </c>
      <c r="Z3093" s="203" t="str">
        <f>IF(E3093="","",(Table1[[#This Row],[Debit USD]]-Table1[[#This Row],[Credit USD]]))</f>
        <v/>
      </c>
      <c r="AA3093" s="122"/>
      <c r="AB3093" s="1"/>
      <c r="AC3093" s="15"/>
      <c r="AD3093" s="15" t="str">
        <f>IF(AND(OR(Table1[[#This Row],[Account]]="15030",Table1[[#This Row],[Account]]="15035",Table1[[#This Row],[Account]]="20150"),Table1[[#This Row],[Vendor ID]]=""),1,"")</f>
        <v/>
      </c>
      <c r="AE3093" s="15"/>
      <c r="AF3093" s="15"/>
      <c r="AG3093" s="15"/>
      <c r="AH3093" s="46" t="str">
        <f>IF(Table1[[#This Row],[Posting Date]]&lt;&gt;"","GJ-"&amp;CountryID,"")</f>
        <v/>
      </c>
      <c r="AI3093" s="59" t="str">
        <f>IF(Table1[[#This Row],[Posting Date]]&lt;&gt;"",Table1[[#This Row],[Posting Date]],"")</f>
        <v/>
      </c>
      <c r="AJ3093" s="46"/>
      <c r="AK3093" s="46" t="str">
        <f>IF(Table1[[#This Row],[Description]]&lt;&gt;"",Table1[[#This Row],[Description]],"")</f>
        <v/>
      </c>
      <c r="AL3093" s="46" t="str">
        <f>IF(Table1[[#This Row],[Posting Date]]&lt;&gt;"",Table1[[#This Row],[Reference Number]],"")</f>
        <v/>
      </c>
      <c r="AM3093" s="46" t="str">
        <f>TRIM(Table1[[#This Row],[Line '#]])</f>
        <v/>
      </c>
      <c r="AN3093" s="46" t="str">
        <f>TRIM(Table1[[#This Row],[Account]])</f>
        <v/>
      </c>
      <c r="AO3093" s="46" t="str">
        <f>IF(Table1[[#This Row],[Posting Date]]&lt;&gt;"",$D$5,"")</f>
        <v/>
      </c>
      <c r="AP3093" s="46" t="str">
        <f>TRIM(Table1[[#This Row],[Departments-Prgrams]])</f>
        <v/>
      </c>
      <c r="AQ3093" s="46" t="str">
        <f>TRIM(Table1[[#This Row],[Grant]])</f>
        <v/>
      </c>
      <c r="AR3093" s="46" t="str">
        <f>TRIM(Table1[[#This Row],[Staff ID]])</f>
        <v/>
      </c>
      <c r="AS3093" s="46" t="str">
        <f>IF(TRIM(Table1[[#This Row],[Budget Code]])=0,"",TRIM(Table1[[#This Row],[Budget Code]]))</f>
        <v/>
      </c>
      <c r="AT3093" s="46" t="str">
        <f>IF(Table1[[#This Row],[Line Description]]&lt;&gt;"",Table1[[#This Row],[Line Description]],"")</f>
        <v/>
      </c>
      <c r="AU3093" s="46" t="str">
        <f>IF(Table1[[#This Row],[Cur_Amount Debit]]&gt;0,ROUND(Table1[[#This Row],[Cur_Amount Debit]],2),"")</f>
        <v/>
      </c>
      <c r="AV3093" s="46" t="str">
        <f>IF(Table1[[#This Row],[Cur_Amount Credit]]&gt;0,ROUND(Table1[[#This Row],[Cur_Amount Credit]],2),"")</f>
        <v/>
      </c>
      <c r="AW3093" s="46" t="str">
        <f>LEFT(Table1[[#This Row],[Cur]],3)</f>
        <v/>
      </c>
      <c r="AX3093" s="59"/>
      <c r="AY3093" s="46"/>
      <c r="AZ3093" s="46" t="str">
        <f>IF(Table1[[#This Row],[Cur]]&lt;&gt;"",IF(Table1[[#This Row],[Cur]]="USD","",ExchangeRate),"")</f>
        <v/>
      </c>
      <c r="BA3093" s="46" t="str">
        <f>IF(Table1[[#This Row],[Grant]]&lt;&gt;"",VLOOKUP(Table1[[#This Row],[Grant]],Grants!B:D,3),"")</f>
        <v/>
      </c>
      <c r="BB3093" s="46" t="str">
        <f>TRIM(Table1[[#This Row],[Vendor ID]])</f>
        <v/>
      </c>
      <c r="BC3093">
        <f>IF(Table1[[#This Row],[Reference Number]]=Q3092,BC3092,BC3092+1)</f>
        <v>2</v>
      </c>
    </row>
    <row r="3094" spans="1:55" ht="11.25" hidden="1" customHeight="1">
      <c r="A3094" s="1"/>
      <c r="B3094" s="88" t="str">
        <f>IF(Table1[[#This Row],[Posting Date]]&lt;&gt;"",IF(Table1[[#This Row],[Reference Number]]=Q3093,B3093+1,1),"")</f>
        <v/>
      </c>
      <c r="C3094" s="61"/>
      <c r="D3094" s="61"/>
      <c r="E3094" s="218"/>
      <c r="F3094" s="143" t="str">
        <f>IFERROR(IF(VLOOKUP(Table1[[#This Row],[Budget Code Description]],Dimentions!$X$6:$AC$132,2,FALSE)="","",VLOOKUP(Table1[[#This Row],[Budget Code Description]],Dimentions!$X$6:$AC$132,2,FALSE)),"")</f>
        <v/>
      </c>
      <c r="G3094" s="143" t="str">
        <f>IFERROR(VLOOKUP(Table1[[#This Row],[Budget Code Description]],Dimentions!$X$6:$AC$132,3,FALSE),"")</f>
        <v/>
      </c>
      <c r="H3094" s="64" t="str">
        <f>IFERROR(VLOOKUP(Table1[[#This Row],[Account]],Dimentions!$S$6:$V$233,2,FALSE),"")</f>
        <v/>
      </c>
      <c r="I3094" s="62">
        <f>_xlfn.NUMBERVALUE(LEFT(Table1[[#This Row],[Account]],1))</f>
        <v>0</v>
      </c>
      <c r="J3094" s="62" t="str">
        <f>IFERROR(VLOOKUP(Table1[[#This Row],[Budget Code Description]],Table6[#All],7,FALSE),"")</f>
        <v/>
      </c>
      <c r="K3094" s="143" t="str">
        <f>IFERROR(VLOOKUP(Table1[[#This Row],[Budget Code Description]],Table6[#All],8,FALSE),"")</f>
        <v/>
      </c>
      <c r="L3094" s="63"/>
      <c r="M3094" s="65" t="str">
        <f>IFERROR(VLOOKUP(Table1[[#This Row],[Staff ID]],Table2[],2,FALSE),"")</f>
        <v/>
      </c>
      <c r="N3094" s="211" t="str">
        <f>IFERROR(IF(VLOOKUP(Table1[[#This Row],[Budget Code Description]],Dimentions!$X$6:$AC$97,4,FALSE)="","",VLOOKUP(Table1[[#This Row],[Budget Code Description]],Dimentions!$X$6:$AC$97,4,FALSE)),"")</f>
        <v/>
      </c>
      <c r="O3094" s="65" t="str">
        <f>IFERROR(VLOOKUP(Table1[[#This Row],[Vendor ID]],Table549[],2,FALSE),"")</f>
        <v/>
      </c>
      <c r="P3094" s="63"/>
      <c r="Q3094" s="143" t="str">
        <f>IF(Table1[[#This Row],[Posting Date]]&lt;&gt;"",$D$9,"")</f>
        <v/>
      </c>
      <c r="R3094" s="159" t="str">
        <f>IF(Table1[[#This Row],[Posting Date]]&lt;&gt;"",$D$10,"")</f>
        <v/>
      </c>
      <c r="S3094" s="66"/>
      <c r="T3094" s="63"/>
      <c r="U3094" s="67"/>
      <c r="V3094" s="67"/>
      <c r="W3094" s="67" t="str">
        <f t="shared" si="48"/>
        <v/>
      </c>
      <c r="X3094" s="161" t="str">
        <f>IF(E3094="","",(IF(Table1[[#This Row],[Cur]]="USD",Table1[[#This Row],[Cur_Amount Debit]],Table1[[#This Row],[Cur_Amount Debit]]/Table1[[#This Row],[Exchange Rate]])))</f>
        <v/>
      </c>
      <c r="Y3094" s="161" t="str">
        <f>IF(E3094="","",(IF(Table1[[#This Row],[Cur]]="USD",Table1[[#This Row],[Cur_Amount Credit]],Table1[[#This Row],[Cur_Amount Credit]]/ExchangeRate)))</f>
        <v/>
      </c>
      <c r="Z3094" s="203" t="str">
        <f>IF(E3094="","",(Table1[[#This Row],[Debit USD]]-Table1[[#This Row],[Credit USD]]))</f>
        <v/>
      </c>
      <c r="AA3094" s="122"/>
      <c r="AB3094" s="1"/>
      <c r="AC3094" s="15"/>
      <c r="AD3094" s="15" t="str">
        <f>IF(AND(OR(Table1[[#This Row],[Account]]="15030",Table1[[#This Row],[Account]]="15035",Table1[[#This Row],[Account]]="20150"),Table1[[#This Row],[Vendor ID]]=""),1,"")</f>
        <v/>
      </c>
      <c r="AE3094" s="15"/>
      <c r="AF3094" s="15"/>
      <c r="AG3094" s="15"/>
      <c r="AH3094" s="46" t="str">
        <f>IF(Table1[[#This Row],[Posting Date]]&lt;&gt;"","GJ-"&amp;CountryID,"")</f>
        <v/>
      </c>
      <c r="AI3094" s="59" t="str">
        <f>IF(Table1[[#This Row],[Posting Date]]&lt;&gt;"",Table1[[#This Row],[Posting Date]],"")</f>
        <v/>
      </c>
      <c r="AJ3094" s="46"/>
      <c r="AK3094" s="46" t="str">
        <f>IF(Table1[[#This Row],[Description]]&lt;&gt;"",Table1[[#This Row],[Description]],"")</f>
        <v/>
      </c>
      <c r="AL3094" s="46" t="str">
        <f>IF(Table1[[#This Row],[Posting Date]]&lt;&gt;"",Table1[[#This Row],[Reference Number]],"")</f>
        <v/>
      </c>
      <c r="AM3094" s="46" t="str">
        <f>TRIM(Table1[[#This Row],[Line '#]])</f>
        <v/>
      </c>
      <c r="AN3094" s="46" t="str">
        <f>TRIM(Table1[[#This Row],[Account]])</f>
        <v/>
      </c>
      <c r="AO3094" s="46" t="str">
        <f>IF(Table1[[#This Row],[Posting Date]]&lt;&gt;"",$D$5,"")</f>
        <v/>
      </c>
      <c r="AP3094" s="46" t="str">
        <f>TRIM(Table1[[#This Row],[Departments-Prgrams]])</f>
        <v/>
      </c>
      <c r="AQ3094" s="46" t="str">
        <f>TRIM(Table1[[#This Row],[Grant]])</f>
        <v/>
      </c>
      <c r="AR3094" s="46" t="str">
        <f>TRIM(Table1[[#This Row],[Staff ID]])</f>
        <v/>
      </c>
      <c r="AS3094" s="46" t="str">
        <f>IF(TRIM(Table1[[#This Row],[Budget Code]])=0,"",TRIM(Table1[[#This Row],[Budget Code]]))</f>
        <v/>
      </c>
      <c r="AT3094" s="46" t="str">
        <f>IF(Table1[[#This Row],[Line Description]]&lt;&gt;"",Table1[[#This Row],[Line Description]],"")</f>
        <v/>
      </c>
      <c r="AU3094" s="46" t="str">
        <f>IF(Table1[[#This Row],[Cur_Amount Debit]]&gt;0,ROUND(Table1[[#This Row],[Cur_Amount Debit]],2),"")</f>
        <v/>
      </c>
      <c r="AV3094" s="46" t="str">
        <f>IF(Table1[[#This Row],[Cur_Amount Credit]]&gt;0,ROUND(Table1[[#This Row],[Cur_Amount Credit]],2),"")</f>
        <v/>
      </c>
      <c r="AW3094" s="46" t="str">
        <f>LEFT(Table1[[#This Row],[Cur]],3)</f>
        <v/>
      </c>
      <c r="AX3094" s="59"/>
      <c r="AY3094" s="46"/>
      <c r="AZ3094" s="46" t="str">
        <f>IF(Table1[[#This Row],[Cur]]&lt;&gt;"",IF(Table1[[#This Row],[Cur]]="USD","",ExchangeRate),"")</f>
        <v/>
      </c>
      <c r="BA3094" s="46" t="str">
        <f>IF(Table1[[#This Row],[Grant]]&lt;&gt;"",VLOOKUP(Table1[[#This Row],[Grant]],Grants!B:D,3),"")</f>
        <v/>
      </c>
      <c r="BB3094" s="46" t="str">
        <f>TRIM(Table1[[#This Row],[Vendor ID]])</f>
        <v/>
      </c>
      <c r="BC3094">
        <f>IF(Table1[[#This Row],[Reference Number]]=Q3093,BC3093,BC3093+1)</f>
        <v>2</v>
      </c>
    </row>
    <row r="3095" spans="1:55" ht="11.25" hidden="1" customHeight="1">
      <c r="A3095" s="1"/>
      <c r="B3095" s="88" t="str">
        <f>IF(Table1[[#This Row],[Posting Date]]&lt;&gt;"",IF(Table1[[#This Row],[Reference Number]]=Q3094,B3094+1,1),"")</f>
        <v/>
      </c>
      <c r="C3095" s="61"/>
      <c r="D3095" s="61"/>
      <c r="E3095" s="218"/>
      <c r="F3095" s="143" t="str">
        <f>IFERROR(IF(VLOOKUP(Table1[[#This Row],[Budget Code Description]],Dimentions!$X$6:$AC$132,2,FALSE)="","",VLOOKUP(Table1[[#This Row],[Budget Code Description]],Dimentions!$X$6:$AC$132,2,FALSE)),"")</f>
        <v/>
      </c>
      <c r="G3095" s="143" t="str">
        <f>IFERROR(VLOOKUP(Table1[[#This Row],[Budget Code Description]],Dimentions!$X$6:$AC$132,3,FALSE),"")</f>
        <v/>
      </c>
      <c r="H3095" s="64" t="str">
        <f>IFERROR(VLOOKUP(Table1[[#This Row],[Account]],Dimentions!$S$6:$V$233,2,FALSE),"")</f>
        <v/>
      </c>
      <c r="I3095" s="62">
        <f>_xlfn.NUMBERVALUE(LEFT(Table1[[#This Row],[Account]],1))</f>
        <v>0</v>
      </c>
      <c r="J3095" s="62" t="str">
        <f>IFERROR(VLOOKUP(Table1[[#This Row],[Budget Code Description]],Table6[#All],7,FALSE),"")</f>
        <v/>
      </c>
      <c r="K3095" s="143" t="str">
        <f>IFERROR(VLOOKUP(Table1[[#This Row],[Budget Code Description]],Table6[#All],8,FALSE),"")</f>
        <v/>
      </c>
      <c r="L3095" s="63"/>
      <c r="M3095" s="65" t="str">
        <f>IFERROR(VLOOKUP(Table1[[#This Row],[Staff ID]],Table2[],2,FALSE),"")</f>
        <v/>
      </c>
      <c r="N3095" s="211" t="str">
        <f>IFERROR(IF(VLOOKUP(Table1[[#This Row],[Budget Code Description]],Dimentions!$X$6:$AC$97,4,FALSE)="","",VLOOKUP(Table1[[#This Row],[Budget Code Description]],Dimentions!$X$6:$AC$97,4,FALSE)),"")</f>
        <v/>
      </c>
      <c r="O3095" s="65" t="str">
        <f>IFERROR(VLOOKUP(Table1[[#This Row],[Vendor ID]],Table549[],2,FALSE),"")</f>
        <v/>
      </c>
      <c r="P3095" s="63"/>
      <c r="Q3095" s="143" t="str">
        <f>IF(Table1[[#This Row],[Posting Date]]&lt;&gt;"",$D$9,"")</f>
        <v/>
      </c>
      <c r="R3095" s="159" t="str">
        <f>IF(Table1[[#This Row],[Posting Date]]&lt;&gt;"",$D$10,"")</f>
        <v/>
      </c>
      <c r="S3095" s="66"/>
      <c r="T3095" s="63"/>
      <c r="U3095" s="67"/>
      <c r="V3095" s="67"/>
      <c r="W3095" s="67" t="str">
        <f t="shared" si="48"/>
        <v/>
      </c>
      <c r="X3095" s="161" t="str">
        <f>IF(E3095="","",(IF(Table1[[#This Row],[Cur]]="USD",Table1[[#This Row],[Cur_Amount Debit]],Table1[[#This Row],[Cur_Amount Debit]]/Table1[[#This Row],[Exchange Rate]])))</f>
        <v/>
      </c>
      <c r="Y3095" s="161" t="str">
        <f>IF(E3095="","",(IF(Table1[[#This Row],[Cur]]="USD",Table1[[#This Row],[Cur_Amount Credit]],Table1[[#This Row],[Cur_Amount Credit]]/ExchangeRate)))</f>
        <v/>
      </c>
      <c r="Z3095" s="203" t="str">
        <f>IF(E3095="","",(Table1[[#This Row],[Debit USD]]-Table1[[#This Row],[Credit USD]]))</f>
        <v/>
      </c>
      <c r="AA3095" s="122"/>
      <c r="AB3095" s="1"/>
      <c r="AC3095" s="15"/>
      <c r="AD3095" s="15" t="str">
        <f>IF(AND(OR(Table1[[#This Row],[Account]]="15030",Table1[[#This Row],[Account]]="15035",Table1[[#This Row],[Account]]="20150"),Table1[[#This Row],[Vendor ID]]=""),1,"")</f>
        <v/>
      </c>
      <c r="AE3095" s="15"/>
      <c r="AF3095" s="15"/>
      <c r="AG3095" s="15"/>
      <c r="AH3095" s="46" t="str">
        <f>IF(Table1[[#This Row],[Posting Date]]&lt;&gt;"","GJ-"&amp;CountryID,"")</f>
        <v/>
      </c>
      <c r="AI3095" s="59" t="str">
        <f>IF(Table1[[#This Row],[Posting Date]]&lt;&gt;"",Table1[[#This Row],[Posting Date]],"")</f>
        <v/>
      </c>
      <c r="AJ3095" s="46"/>
      <c r="AK3095" s="46" t="str">
        <f>IF(Table1[[#This Row],[Description]]&lt;&gt;"",Table1[[#This Row],[Description]],"")</f>
        <v/>
      </c>
      <c r="AL3095" s="46" t="str">
        <f>IF(Table1[[#This Row],[Posting Date]]&lt;&gt;"",Table1[[#This Row],[Reference Number]],"")</f>
        <v/>
      </c>
      <c r="AM3095" s="46" t="str">
        <f>TRIM(Table1[[#This Row],[Line '#]])</f>
        <v/>
      </c>
      <c r="AN3095" s="46" t="str">
        <f>TRIM(Table1[[#This Row],[Account]])</f>
        <v/>
      </c>
      <c r="AO3095" s="46" t="str">
        <f>IF(Table1[[#This Row],[Posting Date]]&lt;&gt;"",$D$5,"")</f>
        <v/>
      </c>
      <c r="AP3095" s="46" t="str">
        <f>TRIM(Table1[[#This Row],[Departments-Prgrams]])</f>
        <v/>
      </c>
      <c r="AQ3095" s="46" t="str">
        <f>TRIM(Table1[[#This Row],[Grant]])</f>
        <v/>
      </c>
      <c r="AR3095" s="46" t="str">
        <f>TRIM(Table1[[#This Row],[Staff ID]])</f>
        <v/>
      </c>
      <c r="AS3095" s="46" t="str">
        <f>IF(TRIM(Table1[[#This Row],[Budget Code]])=0,"",TRIM(Table1[[#This Row],[Budget Code]]))</f>
        <v/>
      </c>
      <c r="AT3095" s="46" t="str">
        <f>IF(Table1[[#This Row],[Line Description]]&lt;&gt;"",Table1[[#This Row],[Line Description]],"")</f>
        <v/>
      </c>
      <c r="AU3095" s="46" t="str">
        <f>IF(Table1[[#This Row],[Cur_Amount Debit]]&gt;0,ROUND(Table1[[#This Row],[Cur_Amount Debit]],2),"")</f>
        <v/>
      </c>
      <c r="AV3095" s="46" t="str">
        <f>IF(Table1[[#This Row],[Cur_Amount Credit]]&gt;0,ROUND(Table1[[#This Row],[Cur_Amount Credit]],2),"")</f>
        <v/>
      </c>
      <c r="AW3095" s="46" t="str">
        <f>LEFT(Table1[[#This Row],[Cur]],3)</f>
        <v/>
      </c>
      <c r="AX3095" s="59"/>
      <c r="AY3095" s="46"/>
      <c r="AZ3095" s="46" t="str">
        <f>IF(Table1[[#This Row],[Cur]]&lt;&gt;"",IF(Table1[[#This Row],[Cur]]="USD","",ExchangeRate),"")</f>
        <v/>
      </c>
      <c r="BA3095" s="46" t="str">
        <f>IF(Table1[[#This Row],[Grant]]&lt;&gt;"",VLOOKUP(Table1[[#This Row],[Grant]],Grants!B:D,3),"")</f>
        <v/>
      </c>
      <c r="BB3095" s="46" t="str">
        <f>TRIM(Table1[[#This Row],[Vendor ID]])</f>
        <v/>
      </c>
      <c r="BC3095">
        <f>IF(Table1[[#This Row],[Reference Number]]=Q3094,BC3094,BC3094+1)</f>
        <v>2</v>
      </c>
    </row>
    <row r="3096" spans="1:55" ht="11.25" hidden="1" customHeight="1">
      <c r="A3096" s="1"/>
      <c r="B3096" s="88" t="str">
        <f>IF(Table1[[#This Row],[Posting Date]]&lt;&gt;"",IF(Table1[[#This Row],[Reference Number]]=Q3095,B3095+1,1),"")</f>
        <v/>
      </c>
      <c r="C3096" s="61"/>
      <c r="D3096" s="61"/>
      <c r="E3096" s="218"/>
      <c r="F3096" s="143" t="str">
        <f>IFERROR(IF(VLOOKUP(Table1[[#This Row],[Budget Code Description]],Dimentions!$X$6:$AC$132,2,FALSE)="","",VLOOKUP(Table1[[#This Row],[Budget Code Description]],Dimentions!$X$6:$AC$132,2,FALSE)),"")</f>
        <v/>
      </c>
      <c r="G3096" s="143" t="str">
        <f>IFERROR(VLOOKUP(Table1[[#This Row],[Budget Code Description]],Dimentions!$X$6:$AC$132,3,FALSE),"")</f>
        <v/>
      </c>
      <c r="H3096" s="64" t="str">
        <f>IFERROR(VLOOKUP(Table1[[#This Row],[Account]],Dimentions!$S$6:$V$233,2,FALSE),"")</f>
        <v/>
      </c>
      <c r="I3096" s="62">
        <f>_xlfn.NUMBERVALUE(LEFT(Table1[[#This Row],[Account]],1))</f>
        <v>0</v>
      </c>
      <c r="J3096" s="62" t="str">
        <f>IFERROR(VLOOKUP(Table1[[#This Row],[Budget Code Description]],Table6[#All],7,FALSE),"")</f>
        <v/>
      </c>
      <c r="K3096" s="143" t="str">
        <f>IFERROR(VLOOKUP(Table1[[#This Row],[Budget Code Description]],Table6[#All],8,FALSE),"")</f>
        <v/>
      </c>
      <c r="L3096" s="63"/>
      <c r="M3096" s="65" t="str">
        <f>IFERROR(VLOOKUP(Table1[[#This Row],[Staff ID]],Table2[],2,FALSE),"")</f>
        <v/>
      </c>
      <c r="N3096" s="211" t="str">
        <f>IFERROR(IF(VLOOKUP(Table1[[#This Row],[Budget Code Description]],Dimentions!$X$6:$AC$97,4,FALSE)="","",VLOOKUP(Table1[[#This Row],[Budget Code Description]],Dimentions!$X$6:$AC$97,4,FALSE)),"")</f>
        <v/>
      </c>
      <c r="O3096" s="65" t="str">
        <f>IFERROR(VLOOKUP(Table1[[#This Row],[Vendor ID]],Table549[],2,FALSE),"")</f>
        <v/>
      </c>
      <c r="P3096" s="63"/>
      <c r="Q3096" s="143" t="str">
        <f>IF(Table1[[#This Row],[Posting Date]]&lt;&gt;"",$D$9,"")</f>
        <v/>
      </c>
      <c r="R3096" s="159" t="str">
        <f>IF(Table1[[#This Row],[Posting Date]]&lt;&gt;"",$D$10,"")</f>
        <v/>
      </c>
      <c r="S3096" s="66"/>
      <c r="T3096" s="63"/>
      <c r="U3096" s="67"/>
      <c r="V3096" s="67"/>
      <c r="W3096" s="67" t="str">
        <f t="shared" si="48"/>
        <v/>
      </c>
      <c r="X3096" s="161" t="str">
        <f>IF(E3096="","",(IF(Table1[[#This Row],[Cur]]="USD",Table1[[#This Row],[Cur_Amount Debit]],Table1[[#This Row],[Cur_Amount Debit]]/Table1[[#This Row],[Exchange Rate]])))</f>
        <v/>
      </c>
      <c r="Y3096" s="161" t="str">
        <f>IF(E3096="","",(IF(Table1[[#This Row],[Cur]]="USD",Table1[[#This Row],[Cur_Amount Credit]],Table1[[#This Row],[Cur_Amount Credit]]/ExchangeRate)))</f>
        <v/>
      </c>
      <c r="Z3096" s="203" t="str">
        <f>IF(E3096="","",(Table1[[#This Row],[Debit USD]]-Table1[[#This Row],[Credit USD]]))</f>
        <v/>
      </c>
      <c r="AA3096" s="122"/>
      <c r="AB3096" s="1"/>
      <c r="AC3096" s="15"/>
      <c r="AD3096" s="15" t="str">
        <f>IF(AND(OR(Table1[[#This Row],[Account]]="15030",Table1[[#This Row],[Account]]="15035",Table1[[#This Row],[Account]]="20150"),Table1[[#This Row],[Vendor ID]]=""),1,"")</f>
        <v/>
      </c>
      <c r="AE3096" s="15"/>
      <c r="AF3096" s="15"/>
      <c r="AG3096" s="15"/>
      <c r="AH3096" s="46" t="str">
        <f>IF(Table1[[#This Row],[Posting Date]]&lt;&gt;"","GJ-"&amp;CountryID,"")</f>
        <v/>
      </c>
      <c r="AI3096" s="59" t="str">
        <f>IF(Table1[[#This Row],[Posting Date]]&lt;&gt;"",Table1[[#This Row],[Posting Date]],"")</f>
        <v/>
      </c>
      <c r="AJ3096" s="46"/>
      <c r="AK3096" s="46" t="str">
        <f>IF(Table1[[#This Row],[Description]]&lt;&gt;"",Table1[[#This Row],[Description]],"")</f>
        <v/>
      </c>
      <c r="AL3096" s="46" t="str">
        <f>IF(Table1[[#This Row],[Posting Date]]&lt;&gt;"",Table1[[#This Row],[Reference Number]],"")</f>
        <v/>
      </c>
      <c r="AM3096" s="46" t="str">
        <f>TRIM(Table1[[#This Row],[Line '#]])</f>
        <v/>
      </c>
      <c r="AN3096" s="46" t="str">
        <f>TRIM(Table1[[#This Row],[Account]])</f>
        <v/>
      </c>
      <c r="AO3096" s="46" t="str">
        <f>IF(Table1[[#This Row],[Posting Date]]&lt;&gt;"",$D$5,"")</f>
        <v/>
      </c>
      <c r="AP3096" s="46" t="str">
        <f>TRIM(Table1[[#This Row],[Departments-Prgrams]])</f>
        <v/>
      </c>
      <c r="AQ3096" s="46" t="str">
        <f>TRIM(Table1[[#This Row],[Grant]])</f>
        <v/>
      </c>
      <c r="AR3096" s="46" t="str">
        <f>TRIM(Table1[[#This Row],[Staff ID]])</f>
        <v/>
      </c>
      <c r="AS3096" s="46" t="str">
        <f>IF(TRIM(Table1[[#This Row],[Budget Code]])=0,"",TRIM(Table1[[#This Row],[Budget Code]]))</f>
        <v/>
      </c>
      <c r="AT3096" s="46" t="str">
        <f>IF(Table1[[#This Row],[Line Description]]&lt;&gt;"",Table1[[#This Row],[Line Description]],"")</f>
        <v/>
      </c>
      <c r="AU3096" s="46" t="str">
        <f>IF(Table1[[#This Row],[Cur_Amount Debit]]&gt;0,ROUND(Table1[[#This Row],[Cur_Amount Debit]],2),"")</f>
        <v/>
      </c>
      <c r="AV3096" s="46" t="str">
        <f>IF(Table1[[#This Row],[Cur_Amount Credit]]&gt;0,ROUND(Table1[[#This Row],[Cur_Amount Credit]],2),"")</f>
        <v/>
      </c>
      <c r="AW3096" s="46" t="str">
        <f>LEFT(Table1[[#This Row],[Cur]],3)</f>
        <v/>
      </c>
      <c r="AX3096" s="59"/>
      <c r="AY3096" s="46"/>
      <c r="AZ3096" s="46" t="str">
        <f>IF(Table1[[#This Row],[Cur]]&lt;&gt;"",IF(Table1[[#This Row],[Cur]]="USD","",ExchangeRate),"")</f>
        <v/>
      </c>
      <c r="BA3096" s="46" t="str">
        <f>IF(Table1[[#This Row],[Grant]]&lt;&gt;"",VLOOKUP(Table1[[#This Row],[Grant]],Grants!B:D,3),"")</f>
        <v/>
      </c>
      <c r="BB3096" s="46" t="str">
        <f>TRIM(Table1[[#This Row],[Vendor ID]])</f>
        <v/>
      </c>
      <c r="BC3096">
        <f>IF(Table1[[#This Row],[Reference Number]]=Q3095,BC3095,BC3095+1)</f>
        <v>2</v>
      </c>
    </row>
    <row r="3097" spans="1:55" ht="11.25" hidden="1" customHeight="1">
      <c r="A3097" s="1"/>
      <c r="B3097" s="88" t="str">
        <f>IF(Table1[[#This Row],[Posting Date]]&lt;&gt;"",IF(Table1[[#This Row],[Reference Number]]=Q3096,B3096+1,1),"")</f>
        <v/>
      </c>
      <c r="C3097" s="61"/>
      <c r="D3097" s="61"/>
      <c r="E3097" s="218"/>
      <c r="F3097" s="143" t="str">
        <f>IFERROR(IF(VLOOKUP(Table1[[#This Row],[Budget Code Description]],Dimentions!$X$6:$AC$132,2,FALSE)="","",VLOOKUP(Table1[[#This Row],[Budget Code Description]],Dimentions!$X$6:$AC$132,2,FALSE)),"")</f>
        <v/>
      </c>
      <c r="G3097" s="143" t="str">
        <f>IFERROR(VLOOKUP(Table1[[#This Row],[Budget Code Description]],Dimentions!$X$6:$AC$132,3,FALSE),"")</f>
        <v/>
      </c>
      <c r="H3097" s="64" t="str">
        <f>IFERROR(VLOOKUP(Table1[[#This Row],[Account]],Dimentions!$S$6:$V$233,2,FALSE),"")</f>
        <v/>
      </c>
      <c r="I3097" s="62">
        <f>_xlfn.NUMBERVALUE(LEFT(Table1[[#This Row],[Account]],1))</f>
        <v>0</v>
      </c>
      <c r="J3097" s="62" t="str">
        <f>IFERROR(VLOOKUP(Table1[[#This Row],[Budget Code Description]],Table6[#All],7,FALSE),"")</f>
        <v/>
      </c>
      <c r="K3097" s="143" t="str">
        <f>IFERROR(VLOOKUP(Table1[[#This Row],[Budget Code Description]],Table6[#All],8,FALSE),"")</f>
        <v/>
      </c>
      <c r="L3097" s="63"/>
      <c r="M3097" s="65" t="str">
        <f>IFERROR(VLOOKUP(Table1[[#This Row],[Staff ID]],Table2[],2,FALSE),"")</f>
        <v/>
      </c>
      <c r="N3097" s="211" t="str">
        <f>IFERROR(IF(VLOOKUP(Table1[[#This Row],[Budget Code Description]],Dimentions!$X$6:$AC$97,4,FALSE)="","",VLOOKUP(Table1[[#This Row],[Budget Code Description]],Dimentions!$X$6:$AC$97,4,FALSE)),"")</f>
        <v/>
      </c>
      <c r="O3097" s="65" t="str">
        <f>IFERROR(VLOOKUP(Table1[[#This Row],[Vendor ID]],Table549[],2,FALSE),"")</f>
        <v/>
      </c>
      <c r="P3097" s="63"/>
      <c r="Q3097" s="143" t="str">
        <f>IF(Table1[[#This Row],[Posting Date]]&lt;&gt;"",$D$9,"")</f>
        <v/>
      </c>
      <c r="R3097" s="159" t="str">
        <f>IF(Table1[[#This Row],[Posting Date]]&lt;&gt;"",$D$10,"")</f>
        <v/>
      </c>
      <c r="S3097" s="66"/>
      <c r="T3097" s="63"/>
      <c r="U3097" s="67"/>
      <c r="V3097" s="67"/>
      <c r="W3097" s="67" t="str">
        <f t="shared" si="48"/>
        <v/>
      </c>
      <c r="X3097" s="161" t="str">
        <f>IF(E3097="","",(IF(Table1[[#This Row],[Cur]]="USD",Table1[[#This Row],[Cur_Amount Debit]],Table1[[#This Row],[Cur_Amount Debit]]/Table1[[#This Row],[Exchange Rate]])))</f>
        <v/>
      </c>
      <c r="Y3097" s="161" t="str">
        <f>IF(E3097="","",(IF(Table1[[#This Row],[Cur]]="USD",Table1[[#This Row],[Cur_Amount Credit]],Table1[[#This Row],[Cur_Amount Credit]]/ExchangeRate)))</f>
        <v/>
      </c>
      <c r="Z3097" s="203" t="str">
        <f>IF(E3097="","",(Table1[[#This Row],[Debit USD]]-Table1[[#This Row],[Credit USD]]))</f>
        <v/>
      </c>
      <c r="AA3097" s="122"/>
      <c r="AB3097" s="1"/>
      <c r="AC3097" s="15"/>
      <c r="AD3097" s="15" t="str">
        <f>IF(AND(OR(Table1[[#This Row],[Account]]="15030",Table1[[#This Row],[Account]]="15035",Table1[[#This Row],[Account]]="20150"),Table1[[#This Row],[Vendor ID]]=""),1,"")</f>
        <v/>
      </c>
      <c r="AE3097" s="15"/>
      <c r="AF3097" s="15"/>
      <c r="AG3097" s="15"/>
      <c r="AH3097" s="46" t="str">
        <f>IF(Table1[[#This Row],[Posting Date]]&lt;&gt;"","GJ-"&amp;CountryID,"")</f>
        <v/>
      </c>
      <c r="AI3097" s="59" t="str">
        <f>IF(Table1[[#This Row],[Posting Date]]&lt;&gt;"",Table1[[#This Row],[Posting Date]],"")</f>
        <v/>
      </c>
      <c r="AJ3097" s="46"/>
      <c r="AK3097" s="46" t="str">
        <f>IF(Table1[[#This Row],[Description]]&lt;&gt;"",Table1[[#This Row],[Description]],"")</f>
        <v/>
      </c>
      <c r="AL3097" s="46" t="str">
        <f>IF(Table1[[#This Row],[Posting Date]]&lt;&gt;"",Table1[[#This Row],[Reference Number]],"")</f>
        <v/>
      </c>
      <c r="AM3097" s="46" t="str">
        <f>TRIM(Table1[[#This Row],[Line '#]])</f>
        <v/>
      </c>
      <c r="AN3097" s="46" t="str">
        <f>TRIM(Table1[[#This Row],[Account]])</f>
        <v/>
      </c>
      <c r="AO3097" s="46" t="str">
        <f>IF(Table1[[#This Row],[Posting Date]]&lt;&gt;"",$D$5,"")</f>
        <v/>
      </c>
      <c r="AP3097" s="46" t="str">
        <f>TRIM(Table1[[#This Row],[Departments-Prgrams]])</f>
        <v/>
      </c>
      <c r="AQ3097" s="46" t="str">
        <f>TRIM(Table1[[#This Row],[Grant]])</f>
        <v/>
      </c>
      <c r="AR3097" s="46" t="str">
        <f>TRIM(Table1[[#This Row],[Staff ID]])</f>
        <v/>
      </c>
      <c r="AS3097" s="46" t="str">
        <f>IF(TRIM(Table1[[#This Row],[Budget Code]])=0,"",TRIM(Table1[[#This Row],[Budget Code]]))</f>
        <v/>
      </c>
      <c r="AT3097" s="46" t="str">
        <f>IF(Table1[[#This Row],[Line Description]]&lt;&gt;"",Table1[[#This Row],[Line Description]],"")</f>
        <v/>
      </c>
      <c r="AU3097" s="46" t="str">
        <f>IF(Table1[[#This Row],[Cur_Amount Debit]]&gt;0,ROUND(Table1[[#This Row],[Cur_Amount Debit]],2),"")</f>
        <v/>
      </c>
      <c r="AV3097" s="46" t="str">
        <f>IF(Table1[[#This Row],[Cur_Amount Credit]]&gt;0,ROUND(Table1[[#This Row],[Cur_Amount Credit]],2),"")</f>
        <v/>
      </c>
      <c r="AW3097" s="46" t="str">
        <f>LEFT(Table1[[#This Row],[Cur]],3)</f>
        <v/>
      </c>
      <c r="AX3097" s="59"/>
      <c r="AY3097" s="46"/>
      <c r="AZ3097" s="46" t="str">
        <f>IF(Table1[[#This Row],[Cur]]&lt;&gt;"",IF(Table1[[#This Row],[Cur]]="USD","",ExchangeRate),"")</f>
        <v/>
      </c>
      <c r="BA3097" s="46" t="str">
        <f>IF(Table1[[#This Row],[Grant]]&lt;&gt;"",VLOOKUP(Table1[[#This Row],[Grant]],Grants!B:D,3),"")</f>
        <v/>
      </c>
      <c r="BB3097" s="46" t="str">
        <f>TRIM(Table1[[#This Row],[Vendor ID]])</f>
        <v/>
      </c>
      <c r="BC3097">
        <f>IF(Table1[[#This Row],[Reference Number]]=Q3096,BC3096,BC3096+1)</f>
        <v>2</v>
      </c>
    </row>
    <row r="3098" spans="1:55" ht="11.25" hidden="1" customHeight="1">
      <c r="A3098" s="1"/>
      <c r="B3098" s="88" t="str">
        <f>IF(Table1[[#This Row],[Posting Date]]&lt;&gt;"",IF(Table1[[#This Row],[Reference Number]]=Q3097,B3097+1,1),"")</f>
        <v/>
      </c>
      <c r="C3098" s="61"/>
      <c r="D3098" s="61"/>
      <c r="E3098" s="218"/>
      <c r="F3098" s="143" t="str">
        <f>IFERROR(IF(VLOOKUP(Table1[[#This Row],[Budget Code Description]],Dimentions!$X$6:$AC$132,2,FALSE)="","",VLOOKUP(Table1[[#This Row],[Budget Code Description]],Dimentions!$X$6:$AC$132,2,FALSE)),"")</f>
        <v/>
      </c>
      <c r="G3098" s="143" t="str">
        <f>IFERROR(VLOOKUP(Table1[[#This Row],[Budget Code Description]],Dimentions!$X$6:$AC$132,3,FALSE),"")</f>
        <v/>
      </c>
      <c r="H3098" s="64" t="str">
        <f>IFERROR(VLOOKUP(Table1[[#This Row],[Account]],Dimentions!$S$6:$V$233,2,FALSE),"")</f>
        <v/>
      </c>
      <c r="I3098" s="62">
        <f>_xlfn.NUMBERVALUE(LEFT(Table1[[#This Row],[Account]],1))</f>
        <v>0</v>
      </c>
      <c r="J3098" s="62" t="str">
        <f>IFERROR(VLOOKUP(Table1[[#This Row],[Budget Code Description]],Table6[#All],7,FALSE),"")</f>
        <v/>
      </c>
      <c r="K3098" s="143" t="str">
        <f>IFERROR(VLOOKUP(Table1[[#This Row],[Budget Code Description]],Table6[#All],8,FALSE),"")</f>
        <v/>
      </c>
      <c r="L3098" s="63"/>
      <c r="M3098" s="65" t="str">
        <f>IFERROR(VLOOKUP(Table1[[#This Row],[Staff ID]],Table2[],2,FALSE),"")</f>
        <v/>
      </c>
      <c r="N3098" s="211" t="str">
        <f>IFERROR(IF(VLOOKUP(Table1[[#This Row],[Budget Code Description]],Dimentions!$X$6:$AC$97,4,FALSE)="","",VLOOKUP(Table1[[#This Row],[Budget Code Description]],Dimentions!$X$6:$AC$97,4,FALSE)),"")</f>
        <v/>
      </c>
      <c r="O3098" s="65" t="str">
        <f>IFERROR(VLOOKUP(Table1[[#This Row],[Vendor ID]],Table549[],2,FALSE),"")</f>
        <v/>
      </c>
      <c r="P3098" s="63"/>
      <c r="Q3098" s="143" t="str">
        <f>IF(Table1[[#This Row],[Posting Date]]&lt;&gt;"",$D$9,"")</f>
        <v/>
      </c>
      <c r="R3098" s="159" t="str">
        <f>IF(Table1[[#This Row],[Posting Date]]&lt;&gt;"",$D$10,"")</f>
        <v/>
      </c>
      <c r="S3098" s="66"/>
      <c r="T3098" s="63"/>
      <c r="U3098" s="67"/>
      <c r="V3098" s="67"/>
      <c r="W3098" s="67" t="str">
        <f t="shared" si="48"/>
        <v/>
      </c>
      <c r="X3098" s="161" t="str">
        <f>IF(E3098="","",(IF(Table1[[#This Row],[Cur]]="USD",Table1[[#This Row],[Cur_Amount Debit]],Table1[[#This Row],[Cur_Amount Debit]]/Table1[[#This Row],[Exchange Rate]])))</f>
        <v/>
      </c>
      <c r="Y3098" s="161" t="str">
        <f>IF(E3098="","",(IF(Table1[[#This Row],[Cur]]="USD",Table1[[#This Row],[Cur_Amount Credit]],Table1[[#This Row],[Cur_Amount Credit]]/ExchangeRate)))</f>
        <v/>
      </c>
      <c r="Z3098" s="203" t="str">
        <f>IF(E3098="","",(Table1[[#This Row],[Debit USD]]-Table1[[#This Row],[Credit USD]]))</f>
        <v/>
      </c>
      <c r="AA3098" s="122"/>
      <c r="AB3098" s="1"/>
      <c r="AC3098" s="15"/>
      <c r="AD3098" s="15" t="str">
        <f>IF(AND(OR(Table1[[#This Row],[Account]]="15030",Table1[[#This Row],[Account]]="15035",Table1[[#This Row],[Account]]="20150"),Table1[[#This Row],[Vendor ID]]=""),1,"")</f>
        <v/>
      </c>
      <c r="AE3098" s="15"/>
      <c r="AF3098" s="15"/>
      <c r="AG3098" s="15"/>
      <c r="AH3098" s="46" t="str">
        <f>IF(Table1[[#This Row],[Posting Date]]&lt;&gt;"","GJ-"&amp;CountryID,"")</f>
        <v/>
      </c>
      <c r="AI3098" s="59" t="str">
        <f>IF(Table1[[#This Row],[Posting Date]]&lt;&gt;"",Table1[[#This Row],[Posting Date]],"")</f>
        <v/>
      </c>
      <c r="AJ3098" s="46"/>
      <c r="AK3098" s="46" t="str">
        <f>IF(Table1[[#This Row],[Description]]&lt;&gt;"",Table1[[#This Row],[Description]],"")</f>
        <v/>
      </c>
      <c r="AL3098" s="46" t="str">
        <f>IF(Table1[[#This Row],[Posting Date]]&lt;&gt;"",Table1[[#This Row],[Reference Number]],"")</f>
        <v/>
      </c>
      <c r="AM3098" s="46" t="str">
        <f>TRIM(Table1[[#This Row],[Line '#]])</f>
        <v/>
      </c>
      <c r="AN3098" s="46" t="str">
        <f>TRIM(Table1[[#This Row],[Account]])</f>
        <v/>
      </c>
      <c r="AO3098" s="46" t="str">
        <f>IF(Table1[[#This Row],[Posting Date]]&lt;&gt;"",$D$5,"")</f>
        <v/>
      </c>
      <c r="AP3098" s="46" t="str">
        <f>TRIM(Table1[[#This Row],[Departments-Prgrams]])</f>
        <v/>
      </c>
      <c r="AQ3098" s="46" t="str">
        <f>TRIM(Table1[[#This Row],[Grant]])</f>
        <v/>
      </c>
      <c r="AR3098" s="46" t="str">
        <f>TRIM(Table1[[#This Row],[Staff ID]])</f>
        <v/>
      </c>
      <c r="AS3098" s="46" t="str">
        <f>IF(TRIM(Table1[[#This Row],[Budget Code]])=0,"",TRIM(Table1[[#This Row],[Budget Code]]))</f>
        <v/>
      </c>
      <c r="AT3098" s="46" t="str">
        <f>IF(Table1[[#This Row],[Line Description]]&lt;&gt;"",Table1[[#This Row],[Line Description]],"")</f>
        <v/>
      </c>
      <c r="AU3098" s="46" t="str">
        <f>IF(Table1[[#This Row],[Cur_Amount Debit]]&gt;0,ROUND(Table1[[#This Row],[Cur_Amount Debit]],2),"")</f>
        <v/>
      </c>
      <c r="AV3098" s="46" t="str">
        <f>IF(Table1[[#This Row],[Cur_Amount Credit]]&gt;0,ROUND(Table1[[#This Row],[Cur_Amount Credit]],2),"")</f>
        <v/>
      </c>
      <c r="AW3098" s="46" t="str">
        <f>LEFT(Table1[[#This Row],[Cur]],3)</f>
        <v/>
      </c>
      <c r="AX3098" s="59"/>
      <c r="AY3098" s="46"/>
      <c r="AZ3098" s="46" t="str">
        <f>IF(Table1[[#This Row],[Cur]]&lt;&gt;"",IF(Table1[[#This Row],[Cur]]="USD","",ExchangeRate),"")</f>
        <v/>
      </c>
      <c r="BA3098" s="46" t="str">
        <f>IF(Table1[[#This Row],[Grant]]&lt;&gt;"",VLOOKUP(Table1[[#This Row],[Grant]],Grants!B:D,3),"")</f>
        <v/>
      </c>
      <c r="BB3098" s="46" t="str">
        <f>TRIM(Table1[[#This Row],[Vendor ID]])</f>
        <v/>
      </c>
      <c r="BC3098">
        <f>IF(Table1[[#This Row],[Reference Number]]=Q3097,BC3097,BC3097+1)</f>
        <v>2</v>
      </c>
    </row>
    <row r="3099" spans="1:55" ht="11.25" hidden="1" customHeight="1">
      <c r="A3099" s="1"/>
      <c r="B3099" s="88" t="str">
        <f>IF(Table1[[#This Row],[Posting Date]]&lt;&gt;"",IF(Table1[[#This Row],[Reference Number]]=Q3098,B3098+1,1),"")</f>
        <v/>
      </c>
      <c r="C3099" s="61"/>
      <c r="D3099" s="61"/>
      <c r="E3099" s="218"/>
      <c r="F3099" s="143" t="str">
        <f>IFERROR(IF(VLOOKUP(Table1[[#This Row],[Budget Code Description]],Dimentions!$X$6:$AC$132,2,FALSE)="","",VLOOKUP(Table1[[#This Row],[Budget Code Description]],Dimentions!$X$6:$AC$132,2,FALSE)),"")</f>
        <v/>
      </c>
      <c r="G3099" s="143" t="str">
        <f>IFERROR(VLOOKUP(Table1[[#This Row],[Budget Code Description]],Dimentions!$X$6:$AC$132,3,FALSE),"")</f>
        <v/>
      </c>
      <c r="H3099" s="64" t="str">
        <f>IFERROR(VLOOKUP(Table1[[#This Row],[Account]],Dimentions!$S$6:$V$233,2,FALSE),"")</f>
        <v/>
      </c>
      <c r="I3099" s="62">
        <f>_xlfn.NUMBERVALUE(LEFT(Table1[[#This Row],[Account]],1))</f>
        <v>0</v>
      </c>
      <c r="J3099" s="62" t="str">
        <f>IFERROR(VLOOKUP(Table1[[#This Row],[Budget Code Description]],Table6[#All],7,FALSE),"")</f>
        <v/>
      </c>
      <c r="K3099" s="143" t="str">
        <f>IFERROR(VLOOKUP(Table1[[#This Row],[Budget Code Description]],Table6[#All],8,FALSE),"")</f>
        <v/>
      </c>
      <c r="L3099" s="63"/>
      <c r="M3099" s="65" t="str">
        <f>IFERROR(VLOOKUP(Table1[[#This Row],[Staff ID]],Table2[],2,FALSE),"")</f>
        <v/>
      </c>
      <c r="N3099" s="211" t="str">
        <f>IFERROR(IF(VLOOKUP(Table1[[#This Row],[Budget Code Description]],Dimentions!$X$6:$AC$97,4,FALSE)="","",VLOOKUP(Table1[[#This Row],[Budget Code Description]],Dimentions!$X$6:$AC$97,4,FALSE)),"")</f>
        <v/>
      </c>
      <c r="O3099" s="65" t="str">
        <f>IFERROR(VLOOKUP(Table1[[#This Row],[Vendor ID]],Table549[],2,FALSE),"")</f>
        <v/>
      </c>
      <c r="P3099" s="63"/>
      <c r="Q3099" s="143" t="str">
        <f>IF(Table1[[#This Row],[Posting Date]]&lt;&gt;"",$D$9,"")</f>
        <v/>
      </c>
      <c r="R3099" s="159" t="str">
        <f>IF(Table1[[#This Row],[Posting Date]]&lt;&gt;"",$D$10,"")</f>
        <v/>
      </c>
      <c r="S3099" s="66"/>
      <c r="T3099" s="63"/>
      <c r="U3099" s="67"/>
      <c r="V3099" s="67"/>
      <c r="W3099" s="67" t="str">
        <f t="shared" si="48"/>
        <v/>
      </c>
      <c r="X3099" s="161" t="str">
        <f>IF(E3099="","",(IF(Table1[[#This Row],[Cur]]="USD",Table1[[#This Row],[Cur_Amount Debit]],Table1[[#This Row],[Cur_Amount Debit]]/Table1[[#This Row],[Exchange Rate]])))</f>
        <v/>
      </c>
      <c r="Y3099" s="161" t="str">
        <f>IF(E3099="","",(IF(Table1[[#This Row],[Cur]]="USD",Table1[[#This Row],[Cur_Amount Credit]],Table1[[#This Row],[Cur_Amount Credit]]/ExchangeRate)))</f>
        <v/>
      </c>
      <c r="Z3099" s="203" t="str">
        <f>IF(E3099="","",(Table1[[#This Row],[Debit USD]]-Table1[[#This Row],[Credit USD]]))</f>
        <v/>
      </c>
      <c r="AA3099" s="122"/>
      <c r="AB3099" s="1"/>
      <c r="AC3099" s="15"/>
      <c r="AD3099" s="15" t="str">
        <f>IF(AND(OR(Table1[[#This Row],[Account]]="15030",Table1[[#This Row],[Account]]="15035",Table1[[#This Row],[Account]]="20150"),Table1[[#This Row],[Vendor ID]]=""),1,"")</f>
        <v/>
      </c>
      <c r="AE3099" s="15"/>
      <c r="AF3099" s="15"/>
      <c r="AG3099" s="15"/>
      <c r="AH3099" s="46" t="str">
        <f>IF(Table1[[#This Row],[Posting Date]]&lt;&gt;"","GJ-"&amp;CountryID,"")</f>
        <v/>
      </c>
      <c r="AI3099" s="59" t="str">
        <f>IF(Table1[[#This Row],[Posting Date]]&lt;&gt;"",Table1[[#This Row],[Posting Date]],"")</f>
        <v/>
      </c>
      <c r="AJ3099" s="46"/>
      <c r="AK3099" s="46" t="str">
        <f>IF(Table1[[#This Row],[Description]]&lt;&gt;"",Table1[[#This Row],[Description]],"")</f>
        <v/>
      </c>
      <c r="AL3099" s="46" t="str">
        <f>IF(Table1[[#This Row],[Posting Date]]&lt;&gt;"",Table1[[#This Row],[Reference Number]],"")</f>
        <v/>
      </c>
      <c r="AM3099" s="46" t="str">
        <f>TRIM(Table1[[#This Row],[Line '#]])</f>
        <v/>
      </c>
      <c r="AN3099" s="46" t="str">
        <f>TRIM(Table1[[#This Row],[Account]])</f>
        <v/>
      </c>
      <c r="AO3099" s="46" t="str">
        <f>IF(Table1[[#This Row],[Posting Date]]&lt;&gt;"",$D$5,"")</f>
        <v/>
      </c>
      <c r="AP3099" s="46" t="str">
        <f>TRIM(Table1[[#This Row],[Departments-Prgrams]])</f>
        <v/>
      </c>
      <c r="AQ3099" s="46" t="str">
        <f>TRIM(Table1[[#This Row],[Grant]])</f>
        <v/>
      </c>
      <c r="AR3099" s="46" t="str">
        <f>TRIM(Table1[[#This Row],[Staff ID]])</f>
        <v/>
      </c>
      <c r="AS3099" s="46" t="str">
        <f>IF(TRIM(Table1[[#This Row],[Budget Code]])=0,"",TRIM(Table1[[#This Row],[Budget Code]]))</f>
        <v/>
      </c>
      <c r="AT3099" s="46" t="str">
        <f>IF(Table1[[#This Row],[Line Description]]&lt;&gt;"",Table1[[#This Row],[Line Description]],"")</f>
        <v/>
      </c>
      <c r="AU3099" s="46" t="str">
        <f>IF(Table1[[#This Row],[Cur_Amount Debit]]&gt;0,ROUND(Table1[[#This Row],[Cur_Amount Debit]],2),"")</f>
        <v/>
      </c>
      <c r="AV3099" s="46" t="str">
        <f>IF(Table1[[#This Row],[Cur_Amount Credit]]&gt;0,ROUND(Table1[[#This Row],[Cur_Amount Credit]],2),"")</f>
        <v/>
      </c>
      <c r="AW3099" s="46" t="str">
        <f>LEFT(Table1[[#This Row],[Cur]],3)</f>
        <v/>
      </c>
      <c r="AX3099" s="59"/>
      <c r="AY3099" s="46"/>
      <c r="AZ3099" s="46" t="str">
        <f>IF(Table1[[#This Row],[Cur]]&lt;&gt;"",IF(Table1[[#This Row],[Cur]]="USD","",ExchangeRate),"")</f>
        <v/>
      </c>
      <c r="BA3099" s="46" t="str">
        <f>IF(Table1[[#This Row],[Grant]]&lt;&gt;"",VLOOKUP(Table1[[#This Row],[Grant]],Grants!B:D,3),"")</f>
        <v/>
      </c>
      <c r="BB3099" s="46" t="str">
        <f>TRIM(Table1[[#This Row],[Vendor ID]])</f>
        <v/>
      </c>
      <c r="BC3099">
        <f>IF(Table1[[#This Row],[Reference Number]]=Q3098,BC3098,BC3098+1)</f>
        <v>2</v>
      </c>
    </row>
    <row r="3100" spans="1:55" ht="11.25" hidden="1" customHeight="1">
      <c r="A3100" s="1"/>
      <c r="B3100" s="88" t="str">
        <f>IF(Table1[[#This Row],[Posting Date]]&lt;&gt;"",IF(Table1[[#This Row],[Reference Number]]=Q3099,B3099+1,1),"")</f>
        <v/>
      </c>
      <c r="C3100" s="61"/>
      <c r="D3100" s="61"/>
      <c r="E3100" s="218"/>
      <c r="F3100" s="143" t="str">
        <f>IFERROR(IF(VLOOKUP(Table1[[#This Row],[Budget Code Description]],Dimentions!$X$6:$AC$132,2,FALSE)="","",VLOOKUP(Table1[[#This Row],[Budget Code Description]],Dimentions!$X$6:$AC$132,2,FALSE)),"")</f>
        <v/>
      </c>
      <c r="G3100" s="143" t="str">
        <f>IFERROR(VLOOKUP(Table1[[#This Row],[Budget Code Description]],Dimentions!$X$6:$AC$132,3,FALSE),"")</f>
        <v/>
      </c>
      <c r="H3100" s="64" t="str">
        <f>IFERROR(VLOOKUP(Table1[[#This Row],[Account]],Dimentions!$S$6:$V$233,2,FALSE),"")</f>
        <v/>
      </c>
      <c r="I3100" s="62">
        <f>_xlfn.NUMBERVALUE(LEFT(Table1[[#This Row],[Account]],1))</f>
        <v>0</v>
      </c>
      <c r="J3100" s="62" t="str">
        <f>IFERROR(VLOOKUP(Table1[[#This Row],[Budget Code Description]],Table6[#All],7,FALSE),"")</f>
        <v/>
      </c>
      <c r="K3100" s="143" t="str">
        <f>IFERROR(VLOOKUP(Table1[[#This Row],[Budget Code Description]],Table6[#All],8,FALSE),"")</f>
        <v/>
      </c>
      <c r="L3100" s="63"/>
      <c r="M3100" s="65" t="str">
        <f>IFERROR(VLOOKUP(Table1[[#This Row],[Staff ID]],Table2[],2,FALSE),"")</f>
        <v/>
      </c>
      <c r="N3100" s="211" t="str">
        <f>IFERROR(IF(VLOOKUP(Table1[[#This Row],[Budget Code Description]],Dimentions!$X$6:$AC$97,4,FALSE)="","",VLOOKUP(Table1[[#This Row],[Budget Code Description]],Dimentions!$X$6:$AC$97,4,FALSE)),"")</f>
        <v/>
      </c>
      <c r="O3100" s="65" t="str">
        <f>IFERROR(VLOOKUP(Table1[[#This Row],[Vendor ID]],Table549[],2,FALSE),"")</f>
        <v/>
      </c>
      <c r="P3100" s="63"/>
      <c r="Q3100" s="143" t="str">
        <f>IF(Table1[[#This Row],[Posting Date]]&lt;&gt;"",$D$9,"")</f>
        <v/>
      </c>
      <c r="R3100" s="159" t="str">
        <f>IF(Table1[[#This Row],[Posting Date]]&lt;&gt;"",$D$10,"")</f>
        <v/>
      </c>
      <c r="S3100" s="66"/>
      <c r="T3100" s="63"/>
      <c r="U3100" s="67"/>
      <c r="V3100" s="67"/>
      <c r="W3100" s="67" t="str">
        <f t="shared" si="48"/>
        <v/>
      </c>
      <c r="X3100" s="161" t="str">
        <f>IF(E3100="","",(IF(Table1[[#This Row],[Cur]]="USD",Table1[[#This Row],[Cur_Amount Debit]],Table1[[#This Row],[Cur_Amount Debit]]/Table1[[#This Row],[Exchange Rate]])))</f>
        <v/>
      </c>
      <c r="Y3100" s="161" t="str">
        <f>IF(E3100="","",(IF(Table1[[#This Row],[Cur]]="USD",Table1[[#This Row],[Cur_Amount Credit]],Table1[[#This Row],[Cur_Amount Credit]]/ExchangeRate)))</f>
        <v/>
      </c>
      <c r="Z3100" s="203" t="str">
        <f>IF(E3100="","",(Table1[[#This Row],[Debit USD]]-Table1[[#This Row],[Credit USD]]))</f>
        <v/>
      </c>
      <c r="AA3100" s="122"/>
      <c r="AB3100" s="1"/>
      <c r="AC3100" s="15"/>
      <c r="AD3100" s="15" t="str">
        <f>IF(AND(OR(Table1[[#This Row],[Account]]="15030",Table1[[#This Row],[Account]]="15035",Table1[[#This Row],[Account]]="20150"),Table1[[#This Row],[Vendor ID]]=""),1,"")</f>
        <v/>
      </c>
      <c r="AE3100" s="15"/>
      <c r="AF3100" s="15"/>
      <c r="AG3100" s="15"/>
      <c r="AH3100" s="46" t="str">
        <f>IF(Table1[[#This Row],[Posting Date]]&lt;&gt;"","GJ-"&amp;CountryID,"")</f>
        <v/>
      </c>
      <c r="AI3100" s="59" t="str">
        <f>IF(Table1[[#This Row],[Posting Date]]&lt;&gt;"",Table1[[#This Row],[Posting Date]],"")</f>
        <v/>
      </c>
      <c r="AJ3100" s="46"/>
      <c r="AK3100" s="46" t="str">
        <f>IF(Table1[[#This Row],[Description]]&lt;&gt;"",Table1[[#This Row],[Description]],"")</f>
        <v/>
      </c>
      <c r="AL3100" s="46" t="str">
        <f>IF(Table1[[#This Row],[Posting Date]]&lt;&gt;"",Table1[[#This Row],[Reference Number]],"")</f>
        <v/>
      </c>
      <c r="AM3100" s="46" t="str">
        <f>TRIM(Table1[[#This Row],[Line '#]])</f>
        <v/>
      </c>
      <c r="AN3100" s="46" t="str">
        <f>TRIM(Table1[[#This Row],[Account]])</f>
        <v/>
      </c>
      <c r="AO3100" s="46" t="str">
        <f>IF(Table1[[#This Row],[Posting Date]]&lt;&gt;"",$D$5,"")</f>
        <v/>
      </c>
      <c r="AP3100" s="46" t="str">
        <f>TRIM(Table1[[#This Row],[Departments-Prgrams]])</f>
        <v/>
      </c>
      <c r="AQ3100" s="46" t="str">
        <f>TRIM(Table1[[#This Row],[Grant]])</f>
        <v/>
      </c>
      <c r="AR3100" s="46" t="str">
        <f>TRIM(Table1[[#This Row],[Staff ID]])</f>
        <v/>
      </c>
      <c r="AS3100" s="46" t="str">
        <f>IF(TRIM(Table1[[#This Row],[Budget Code]])=0,"",TRIM(Table1[[#This Row],[Budget Code]]))</f>
        <v/>
      </c>
      <c r="AT3100" s="46" t="str">
        <f>IF(Table1[[#This Row],[Line Description]]&lt;&gt;"",Table1[[#This Row],[Line Description]],"")</f>
        <v/>
      </c>
      <c r="AU3100" s="46" t="str">
        <f>IF(Table1[[#This Row],[Cur_Amount Debit]]&gt;0,ROUND(Table1[[#This Row],[Cur_Amount Debit]],2),"")</f>
        <v/>
      </c>
      <c r="AV3100" s="46" t="str">
        <f>IF(Table1[[#This Row],[Cur_Amount Credit]]&gt;0,ROUND(Table1[[#This Row],[Cur_Amount Credit]],2),"")</f>
        <v/>
      </c>
      <c r="AW3100" s="46" t="str">
        <f>LEFT(Table1[[#This Row],[Cur]],3)</f>
        <v/>
      </c>
      <c r="AX3100" s="59"/>
      <c r="AY3100" s="46"/>
      <c r="AZ3100" s="46" t="str">
        <f>IF(Table1[[#This Row],[Cur]]&lt;&gt;"",IF(Table1[[#This Row],[Cur]]="USD","",ExchangeRate),"")</f>
        <v/>
      </c>
      <c r="BA3100" s="46" t="str">
        <f>IF(Table1[[#This Row],[Grant]]&lt;&gt;"",VLOOKUP(Table1[[#This Row],[Grant]],Grants!B:D,3),"")</f>
        <v/>
      </c>
      <c r="BB3100" s="46" t="str">
        <f>TRIM(Table1[[#This Row],[Vendor ID]])</f>
        <v/>
      </c>
      <c r="BC3100">
        <f>IF(Table1[[#This Row],[Reference Number]]=Q3099,BC3099,BC3099+1)</f>
        <v>2</v>
      </c>
    </row>
    <row r="3101" spans="1:55" ht="11.25" hidden="1" customHeight="1">
      <c r="A3101" s="1"/>
      <c r="B3101" s="88" t="str">
        <f>IF(Table1[[#This Row],[Posting Date]]&lt;&gt;"",IF(Table1[[#This Row],[Reference Number]]=Q3100,B3100+1,1),"")</f>
        <v/>
      </c>
      <c r="C3101" s="61"/>
      <c r="D3101" s="61"/>
      <c r="E3101" s="218"/>
      <c r="F3101" s="143" t="str">
        <f>IFERROR(IF(VLOOKUP(Table1[[#This Row],[Budget Code Description]],Dimentions!$X$6:$AC$132,2,FALSE)="","",VLOOKUP(Table1[[#This Row],[Budget Code Description]],Dimentions!$X$6:$AC$132,2,FALSE)),"")</f>
        <v/>
      </c>
      <c r="G3101" s="143" t="str">
        <f>IFERROR(VLOOKUP(Table1[[#This Row],[Budget Code Description]],Dimentions!$X$6:$AC$132,3,FALSE),"")</f>
        <v/>
      </c>
      <c r="H3101" s="64" t="str">
        <f>IFERROR(VLOOKUP(Table1[[#This Row],[Account]],Dimentions!$S$6:$V$233,2,FALSE),"")</f>
        <v/>
      </c>
      <c r="I3101" s="62">
        <f>_xlfn.NUMBERVALUE(LEFT(Table1[[#This Row],[Account]],1))</f>
        <v>0</v>
      </c>
      <c r="J3101" s="62" t="str">
        <f>IFERROR(VLOOKUP(Table1[[#This Row],[Budget Code Description]],Table6[#All],7,FALSE),"")</f>
        <v/>
      </c>
      <c r="K3101" s="143" t="str">
        <f>IFERROR(VLOOKUP(Table1[[#This Row],[Budget Code Description]],Table6[#All],8,FALSE),"")</f>
        <v/>
      </c>
      <c r="L3101" s="63"/>
      <c r="M3101" s="65" t="str">
        <f>IFERROR(VLOOKUP(Table1[[#This Row],[Staff ID]],Table2[],2,FALSE),"")</f>
        <v/>
      </c>
      <c r="N3101" s="211" t="str">
        <f>IFERROR(IF(VLOOKUP(Table1[[#This Row],[Budget Code Description]],Dimentions!$X$6:$AC$97,4,FALSE)="","",VLOOKUP(Table1[[#This Row],[Budget Code Description]],Dimentions!$X$6:$AC$97,4,FALSE)),"")</f>
        <v/>
      </c>
      <c r="O3101" s="65" t="str">
        <f>IFERROR(VLOOKUP(Table1[[#This Row],[Vendor ID]],Table549[],2,FALSE),"")</f>
        <v/>
      </c>
      <c r="P3101" s="63"/>
      <c r="Q3101" s="143" t="str">
        <f>IF(Table1[[#This Row],[Posting Date]]&lt;&gt;"",$D$9,"")</f>
        <v/>
      </c>
      <c r="R3101" s="159" t="str">
        <f>IF(Table1[[#This Row],[Posting Date]]&lt;&gt;"",$D$10,"")</f>
        <v/>
      </c>
      <c r="S3101" s="66"/>
      <c r="T3101" s="63"/>
      <c r="U3101" s="67"/>
      <c r="V3101" s="67"/>
      <c r="W3101" s="67" t="str">
        <f t="shared" si="48"/>
        <v/>
      </c>
      <c r="X3101" s="161" t="str">
        <f>IF(E3101="","",(IF(Table1[[#This Row],[Cur]]="USD",Table1[[#This Row],[Cur_Amount Debit]],Table1[[#This Row],[Cur_Amount Debit]]/Table1[[#This Row],[Exchange Rate]])))</f>
        <v/>
      </c>
      <c r="Y3101" s="161" t="str">
        <f>IF(E3101="","",(IF(Table1[[#This Row],[Cur]]="USD",Table1[[#This Row],[Cur_Amount Credit]],Table1[[#This Row],[Cur_Amount Credit]]/ExchangeRate)))</f>
        <v/>
      </c>
      <c r="Z3101" s="203" t="str">
        <f>IF(E3101="","",(Table1[[#This Row],[Debit USD]]-Table1[[#This Row],[Credit USD]]))</f>
        <v/>
      </c>
      <c r="AA3101" s="122"/>
      <c r="AB3101" s="1"/>
      <c r="AC3101" s="15"/>
      <c r="AD3101" s="15" t="str">
        <f>IF(AND(OR(Table1[[#This Row],[Account]]="15030",Table1[[#This Row],[Account]]="15035",Table1[[#This Row],[Account]]="20150"),Table1[[#This Row],[Vendor ID]]=""),1,"")</f>
        <v/>
      </c>
      <c r="AE3101" s="15"/>
      <c r="AF3101" s="15"/>
      <c r="AG3101" s="15"/>
      <c r="AH3101" s="46" t="str">
        <f>IF(Table1[[#This Row],[Posting Date]]&lt;&gt;"","GJ-"&amp;CountryID,"")</f>
        <v/>
      </c>
      <c r="AI3101" s="59" t="str">
        <f>IF(Table1[[#This Row],[Posting Date]]&lt;&gt;"",Table1[[#This Row],[Posting Date]],"")</f>
        <v/>
      </c>
      <c r="AJ3101" s="46"/>
      <c r="AK3101" s="46" t="str">
        <f>IF(Table1[[#This Row],[Description]]&lt;&gt;"",Table1[[#This Row],[Description]],"")</f>
        <v/>
      </c>
      <c r="AL3101" s="46" t="str">
        <f>IF(Table1[[#This Row],[Posting Date]]&lt;&gt;"",Table1[[#This Row],[Reference Number]],"")</f>
        <v/>
      </c>
      <c r="AM3101" s="46" t="str">
        <f>TRIM(Table1[[#This Row],[Line '#]])</f>
        <v/>
      </c>
      <c r="AN3101" s="46" t="str">
        <f>TRIM(Table1[[#This Row],[Account]])</f>
        <v/>
      </c>
      <c r="AO3101" s="46" t="str">
        <f>IF(Table1[[#This Row],[Posting Date]]&lt;&gt;"",$D$5,"")</f>
        <v/>
      </c>
      <c r="AP3101" s="46" t="str">
        <f>TRIM(Table1[[#This Row],[Departments-Prgrams]])</f>
        <v/>
      </c>
      <c r="AQ3101" s="46" t="str">
        <f>TRIM(Table1[[#This Row],[Grant]])</f>
        <v/>
      </c>
      <c r="AR3101" s="46" t="str">
        <f>TRIM(Table1[[#This Row],[Staff ID]])</f>
        <v/>
      </c>
      <c r="AS3101" s="46" t="str">
        <f>IF(TRIM(Table1[[#This Row],[Budget Code]])=0,"",TRIM(Table1[[#This Row],[Budget Code]]))</f>
        <v/>
      </c>
      <c r="AT3101" s="46" t="str">
        <f>IF(Table1[[#This Row],[Line Description]]&lt;&gt;"",Table1[[#This Row],[Line Description]],"")</f>
        <v/>
      </c>
      <c r="AU3101" s="46" t="str">
        <f>IF(Table1[[#This Row],[Cur_Amount Debit]]&gt;0,ROUND(Table1[[#This Row],[Cur_Amount Debit]],2),"")</f>
        <v/>
      </c>
      <c r="AV3101" s="46" t="str">
        <f>IF(Table1[[#This Row],[Cur_Amount Credit]]&gt;0,ROUND(Table1[[#This Row],[Cur_Amount Credit]],2),"")</f>
        <v/>
      </c>
      <c r="AW3101" s="46" t="str">
        <f>LEFT(Table1[[#This Row],[Cur]],3)</f>
        <v/>
      </c>
      <c r="AX3101" s="59"/>
      <c r="AY3101" s="46"/>
      <c r="AZ3101" s="46" t="str">
        <f>IF(Table1[[#This Row],[Cur]]&lt;&gt;"",IF(Table1[[#This Row],[Cur]]="USD","",ExchangeRate),"")</f>
        <v/>
      </c>
      <c r="BA3101" s="46" t="str">
        <f>IF(Table1[[#This Row],[Grant]]&lt;&gt;"",VLOOKUP(Table1[[#This Row],[Grant]],Grants!B:D,3),"")</f>
        <v/>
      </c>
      <c r="BB3101" s="46" t="str">
        <f>TRIM(Table1[[#This Row],[Vendor ID]])</f>
        <v/>
      </c>
      <c r="BC3101">
        <f>IF(Table1[[#This Row],[Reference Number]]=Q3100,BC3100,BC3100+1)</f>
        <v>2</v>
      </c>
    </row>
    <row r="3102" spans="1:55" ht="11.25" hidden="1" customHeight="1">
      <c r="A3102" s="1"/>
      <c r="B3102" s="88" t="str">
        <f>IF(Table1[[#This Row],[Posting Date]]&lt;&gt;"",IF(Table1[[#This Row],[Reference Number]]=Q3101,B3101+1,1),"")</f>
        <v/>
      </c>
      <c r="C3102" s="61"/>
      <c r="D3102" s="61"/>
      <c r="E3102" s="218"/>
      <c r="F3102" s="143" t="str">
        <f>IFERROR(IF(VLOOKUP(Table1[[#This Row],[Budget Code Description]],Dimentions!$X$6:$AC$132,2,FALSE)="","",VLOOKUP(Table1[[#This Row],[Budget Code Description]],Dimentions!$X$6:$AC$132,2,FALSE)),"")</f>
        <v/>
      </c>
      <c r="G3102" s="143" t="str">
        <f>IFERROR(VLOOKUP(Table1[[#This Row],[Budget Code Description]],Dimentions!$X$6:$AC$132,3,FALSE),"")</f>
        <v/>
      </c>
      <c r="H3102" s="64" t="str">
        <f>IFERROR(VLOOKUP(Table1[[#This Row],[Account]],Dimentions!$S$6:$V$233,2,FALSE),"")</f>
        <v/>
      </c>
      <c r="I3102" s="62">
        <f>_xlfn.NUMBERVALUE(LEFT(Table1[[#This Row],[Account]],1))</f>
        <v>0</v>
      </c>
      <c r="J3102" s="62" t="str">
        <f>IFERROR(VLOOKUP(Table1[[#This Row],[Budget Code Description]],Table6[#All],7,FALSE),"")</f>
        <v/>
      </c>
      <c r="K3102" s="143" t="str">
        <f>IFERROR(VLOOKUP(Table1[[#This Row],[Budget Code Description]],Table6[#All],8,FALSE),"")</f>
        <v/>
      </c>
      <c r="L3102" s="63"/>
      <c r="M3102" s="65" t="str">
        <f>IFERROR(VLOOKUP(Table1[[#This Row],[Staff ID]],Table2[],2,FALSE),"")</f>
        <v/>
      </c>
      <c r="N3102" s="211" t="str">
        <f>IFERROR(IF(VLOOKUP(Table1[[#This Row],[Budget Code Description]],Dimentions!$X$6:$AC$97,4,FALSE)="","",VLOOKUP(Table1[[#This Row],[Budget Code Description]],Dimentions!$X$6:$AC$97,4,FALSE)),"")</f>
        <v/>
      </c>
      <c r="O3102" s="65" t="str">
        <f>IFERROR(VLOOKUP(Table1[[#This Row],[Vendor ID]],Table549[],2,FALSE),"")</f>
        <v/>
      </c>
      <c r="P3102" s="63"/>
      <c r="Q3102" s="143" t="str">
        <f>IF(Table1[[#This Row],[Posting Date]]&lt;&gt;"",$D$9,"")</f>
        <v/>
      </c>
      <c r="R3102" s="159" t="str">
        <f>IF(Table1[[#This Row],[Posting Date]]&lt;&gt;"",$D$10,"")</f>
        <v/>
      </c>
      <c r="S3102" s="66"/>
      <c r="T3102" s="63"/>
      <c r="U3102" s="67"/>
      <c r="V3102" s="67"/>
      <c r="W3102" s="67" t="str">
        <f t="shared" si="48"/>
        <v/>
      </c>
      <c r="X3102" s="161" t="str">
        <f>IF(E3102="","",(IF(Table1[[#This Row],[Cur]]="USD",Table1[[#This Row],[Cur_Amount Debit]],Table1[[#This Row],[Cur_Amount Debit]]/Table1[[#This Row],[Exchange Rate]])))</f>
        <v/>
      </c>
      <c r="Y3102" s="161" t="str">
        <f>IF(E3102="","",(IF(Table1[[#This Row],[Cur]]="USD",Table1[[#This Row],[Cur_Amount Credit]],Table1[[#This Row],[Cur_Amount Credit]]/ExchangeRate)))</f>
        <v/>
      </c>
      <c r="Z3102" s="203" t="str">
        <f>IF(E3102="","",(Table1[[#This Row],[Debit USD]]-Table1[[#This Row],[Credit USD]]))</f>
        <v/>
      </c>
      <c r="AA3102" s="122"/>
      <c r="AB3102" s="1"/>
      <c r="AC3102" s="15"/>
      <c r="AD3102" s="15" t="str">
        <f>IF(AND(OR(Table1[[#This Row],[Account]]="15030",Table1[[#This Row],[Account]]="15035",Table1[[#This Row],[Account]]="20150"),Table1[[#This Row],[Vendor ID]]=""),1,"")</f>
        <v/>
      </c>
      <c r="AE3102" s="15"/>
      <c r="AF3102" s="15"/>
      <c r="AG3102" s="15"/>
      <c r="AH3102" s="46" t="str">
        <f>IF(Table1[[#This Row],[Posting Date]]&lt;&gt;"","GJ-"&amp;CountryID,"")</f>
        <v/>
      </c>
      <c r="AI3102" s="59" t="str">
        <f>IF(Table1[[#This Row],[Posting Date]]&lt;&gt;"",Table1[[#This Row],[Posting Date]],"")</f>
        <v/>
      </c>
      <c r="AJ3102" s="46"/>
      <c r="AK3102" s="46" t="str">
        <f>IF(Table1[[#This Row],[Description]]&lt;&gt;"",Table1[[#This Row],[Description]],"")</f>
        <v/>
      </c>
      <c r="AL3102" s="46" t="str">
        <f>IF(Table1[[#This Row],[Posting Date]]&lt;&gt;"",Table1[[#This Row],[Reference Number]],"")</f>
        <v/>
      </c>
      <c r="AM3102" s="46" t="str">
        <f>TRIM(Table1[[#This Row],[Line '#]])</f>
        <v/>
      </c>
      <c r="AN3102" s="46" t="str">
        <f>TRIM(Table1[[#This Row],[Account]])</f>
        <v/>
      </c>
      <c r="AO3102" s="46" t="str">
        <f>IF(Table1[[#This Row],[Posting Date]]&lt;&gt;"",$D$5,"")</f>
        <v/>
      </c>
      <c r="AP3102" s="46" t="str">
        <f>TRIM(Table1[[#This Row],[Departments-Prgrams]])</f>
        <v/>
      </c>
      <c r="AQ3102" s="46" t="str">
        <f>TRIM(Table1[[#This Row],[Grant]])</f>
        <v/>
      </c>
      <c r="AR3102" s="46" t="str">
        <f>TRIM(Table1[[#This Row],[Staff ID]])</f>
        <v/>
      </c>
      <c r="AS3102" s="46" t="str">
        <f>IF(TRIM(Table1[[#This Row],[Budget Code]])=0,"",TRIM(Table1[[#This Row],[Budget Code]]))</f>
        <v/>
      </c>
      <c r="AT3102" s="46" t="str">
        <f>IF(Table1[[#This Row],[Line Description]]&lt;&gt;"",Table1[[#This Row],[Line Description]],"")</f>
        <v/>
      </c>
      <c r="AU3102" s="46" t="str">
        <f>IF(Table1[[#This Row],[Cur_Amount Debit]]&gt;0,ROUND(Table1[[#This Row],[Cur_Amount Debit]],2),"")</f>
        <v/>
      </c>
      <c r="AV3102" s="46" t="str">
        <f>IF(Table1[[#This Row],[Cur_Amount Credit]]&gt;0,ROUND(Table1[[#This Row],[Cur_Amount Credit]],2),"")</f>
        <v/>
      </c>
      <c r="AW3102" s="46" t="str">
        <f>LEFT(Table1[[#This Row],[Cur]],3)</f>
        <v/>
      </c>
      <c r="AX3102" s="59"/>
      <c r="AY3102" s="46"/>
      <c r="AZ3102" s="46" t="str">
        <f>IF(Table1[[#This Row],[Cur]]&lt;&gt;"",IF(Table1[[#This Row],[Cur]]="USD","",ExchangeRate),"")</f>
        <v/>
      </c>
      <c r="BA3102" s="46" t="str">
        <f>IF(Table1[[#This Row],[Grant]]&lt;&gt;"",VLOOKUP(Table1[[#This Row],[Grant]],Grants!B:D,3),"")</f>
        <v/>
      </c>
      <c r="BB3102" s="46" t="str">
        <f>TRIM(Table1[[#This Row],[Vendor ID]])</f>
        <v/>
      </c>
      <c r="BC3102">
        <f>IF(Table1[[#This Row],[Reference Number]]=Q3101,BC3101,BC3101+1)</f>
        <v>2</v>
      </c>
    </row>
    <row r="3103" spans="1:55" ht="11.25" hidden="1" customHeight="1">
      <c r="A3103" s="1"/>
      <c r="B3103" s="88" t="str">
        <f>IF(Table1[[#This Row],[Posting Date]]&lt;&gt;"",IF(Table1[[#This Row],[Reference Number]]=Q3102,B3102+1,1),"")</f>
        <v/>
      </c>
      <c r="C3103" s="61"/>
      <c r="D3103" s="61"/>
      <c r="E3103" s="218"/>
      <c r="F3103" s="143" t="str">
        <f>IFERROR(IF(VLOOKUP(Table1[[#This Row],[Budget Code Description]],Dimentions!$X$6:$AC$132,2,FALSE)="","",VLOOKUP(Table1[[#This Row],[Budget Code Description]],Dimentions!$X$6:$AC$132,2,FALSE)),"")</f>
        <v/>
      </c>
      <c r="G3103" s="143" t="str">
        <f>IFERROR(VLOOKUP(Table1[[#This Row],[Budget Code Description]],Dimentions!$X$6:$AC$132,3,FALSE),"")</f>
        <v/>
      </c>
      <c r="H3103" s="64" t="str">
        <f>IFERROR(VLOOKUP(Table1[[#This Row],[Account]],Dimentions!$S$6:$V$233,2,FALSE),"")</f>
        <v/>
      </c>
      <c r="I3103" s="62">
        <f>_xlfn.NUMBERVALUE(LEFT(Table1[[#This Row],[Account]],1))</f>
        <v>0</v>
      </c>
      <c r="J3103" s="62" t="str">
        <f>IFERROR(VLOOKUP(Table1[[#This Row],[Budget Code Description]],Table6[#All],7,FALSE),"")</f>
        <v/>
      </c>
      <c r="K3103" s="143" t="str">
        <f>IFERROR(VLOOKUP(Table1[[#This Row],[Budget Code Description]],Table6[#All],8,FALSE),"")</f>
        <v/>
      </c>
      <c r="L3103" s="63"/>
      <c r="M3103" s="65" t="str">
        <f>IFERROR(VLOOKUP(Table1[[#This Row],[Staff ID]],Table2[],2,FALSE),"")</f>
        <v/>
      </c>
      <c r="N3103" s="211" t="str">
        <f>IFERROR(IF(VLOOKUP(Table1[[#This Row],[Budget Code Description]],Dimentions!$X$6:$AC$97,4,FALSE)="","",VLOOKUP(Table1[[#This Row],[Budget Code Description]],Dimentions!$X$6:$AC$97,4,FALSE)),"")</f>
        <v/>
      </c>
      <c r="O3103" s="65" t="str">
        <f>IFERROR(VLOOKUP(Table1[[#This Row],[Vendor ID]],Table549[],2,FALSE),"")</f>
        <v/>
      </c>
      <c r="P3103" s="63"/>
      <c r="Q3103" s="143" t="str">
        <f>IF(Table1[[#This Row],[Posting Date]]&lt;&gt;"",$D$9,"")</f>
        <v/>
      </c>
      <c r="R3103" s="159" t="str">
        <f>IF(Table1[[#This Row],[Posting Date]]&lt;&gt;"",$D$10,"")</f>
        <v/>
      </c>
      <c r="S3103" s="66"/>
      <c r="T3103" s="63"/>
      <c r="U3103" s="67"/>
      <c r="V3103" s="67"/>
      <c r="W3103" s="67" t="str">
        <f t="shared" si="48"/>
        <v/>
      </c>
      <c r="X3103" s="161" t="str">
        <f>IF(E3103="","",(IF(Table1[[#This Row],[Cur]]="USD",Table1[[#This Row],[Cur_Amount Debit]],Table1[[#This Row],[Cur_Amount Debit]]/Table1[[#This Row],[Exchange Rate]])))</f>
        <v/>
      </c>
      <c r="Y3103" s="161" t="str">
        <f>IF(E3103="","",(IF(Table1[[#This Row],[Cur]]="USD",Table1[[#This Row],[Cur_Amount Credit]],Table1[[#This Row],[Cur_Amount Credit]]/ExchangeRate)))</f>
        <v/>
      </c>
      <c r="Z3103" s="203" t="str">
        <f>IF(E3103="","",(Table1[[#This Row],[Debit USD]]-Table1[[#This Row],[Credit USD]]))</f>
        <v/>
      </c>
      <c r="AA3103" s="122"/>
      <c r="AB3103" s="1"/>
      <c r="AC3103" s="15"/>
      <c r="AD3103" s="15" t="str">
        <f>IF(AND(OR(Table1[[#This Row],[Account]]="15030",Table1[[#This Row],[Account]]="15035",Table1[[#This Row],[Account]]="20150"),Table1[[#This Row],[Vendor ID]]=""),1,"")</f>
        <v/>
      </c>
      <c r="AE3103" s="15"/>
      <c r="AF3103" s="15"/>
      <c r="AG3103" s="15"/>
      <c r="AH3103" s="46" t="str">
        <f>IF(Table1[[#This Row],[Posting Date]]&lt;&gt;"","GJ-"&amp;CountryID,"")</f>
        <v/>
      </c>
      <c r="AI3103" s="59" t="str">
        <f>IF(Table1[[#This Row],[Posting Date]]&lt;&gt;"",Table1[[#This Row],[Posting Date]],"")</f>
        <v/>
      </c>
      <c r="AJ3103" s="46"/>
      <c r="AK3103" s="46" t="str">
        <f>IF(Table1[[#This Row],[Description]]&lt;&gt;"",Table1[[#This Row],[Description]],"")</f>
        <v/>
      </c>
      <c r="AL3103" s="46" t="str">
        <f>IF(Table1[[#This Row],[Posting Date]]&lt;&gt;"",Table1[[#This Row],[Reference Number]],"")</f>
        <v/>
      </c>
      <c r="AM3103" s="46" t="str">
        <f>TRIM(Table1[[#This Row],[Line '#]])</f>
        <v/>
      </c>
      <c r="AN3103" s="46" t="str">
        <f>TRIM(Table1[[#This Row],[Account]])</f>
        <v/>
      </c>
      <c r="AO3103" s="46" t="str">
        <f>IF(Table1[[#This Row],[Posting Date]]&lt;&gt;"",$D$5,"")</f>
        <v/>
      </c>
      <c r="AP3103" s="46" t="str">
        <f>TRIM(Table1[[#This Row],[Departments-Prgrams]])</f>
        <v/>
      </c>
      <c r="AQ3103" s="46" t="str">
        <f>TRIM(Table1[[#This Row],[Grant]])</f>
        <v/>
      </c>
      <c r="AR3103" s="46" t="str">
        <f>TRIM(Table1[[#This Row],[Staff ID]])</f>
        <v/>
      </c>
      <c r="AS3103" s="46" t="str">
        <f>IF(TRIM(Table1[[#This Row],[Budget Code]])=0,"",TRIM(Table1[[#This Row],[Budget Code]]))</f>
        <v/>
      </c>
      <c r="AT3103" s="46" t="str">
        <f>IF(Table1[[#This Row],[Line Description]]&lt;&gt;"",Table1[[#This Row],[Line Description]],"")</f>
        <v/>
      </c>
      <c r="AU3103" s="46" t="str">
        <f>IF(Table1[[#This Row],[Cur_Amount Debit]]&gt;0,ROUND(Table1[[#This Row],[Cur_Amount Debit]],2),"")</f>
        <v/>
      </c>
      <c r="AV3103" s="46" t="str">
        <f>IF(Table1[[#This Row],[Cur_Amount Credit]]&gt;0,ROUND(Table1[[#This Row],[Cur_Amount Credit]],2),"")</f>
        <v/>
      </c>
      <c r="AW3103" s="46" t="str">
        <f>LEFT(Table1[[#This Row],[Cur]],3)</f>
        <v/>
      </c>
      <c r="AX3103" s="59"/>
      <c r="AY3103" s="46"/>
      <c r="AZ3103" s="46" t="str">
        <f>IF(Table1[[#This Row],[Cur]]&lt;&gt;"",IF(Table1[[#This Row],[Cur]]="USD","",ExchangeRate),"")</f>
        <v/>
      </c>
      <c r="BA3103" s="46" t="str">
        <f>IF(Table1[[#This Row],[Grant]]&lt;&gt;"",VLOOKUP(Table1[[#This Row],[Grant]],Grants!B:D,3),"")</f>
        <v/>
      </c>
      <c r="BB3103" s="46" t="str">
        <f>TRIM(Table1[[#This Row],[Vendor ID]])</f>
        <v/>
      </c>
      <c r="BC3103">
        <f>IF(Table1[[#This Row],[Reference Number]]=Q3102,BC3102,BC3102+1)</f>
        <v>2</v>
      </c>
    </row>
    <row r="3104" spans="1:55" ht="11.25" hidden="1" customHeight="1">
      <c r="A3104" s="1"/>
      <c r="B3104" s="88" t="str">
        <f>IF(Table1[[#This Row],[Posting Date]]&lt;&gt;"",IF(Table1[[#This Row],[Reference Number]]=Q3103,B3103+1,1),"")</f>
        <v/>
      </c>
      <c r="C3104" s="61"/>
      <c r="D3104" s="61"/>
      <c r="E3104" s="218"/>
      <c r="F3104" s="143" t="str">
        <f>IFERROR(IF(VLOOKUP(Table1[[#This Row],[Budget Code Description]],Dimentions!$X$6:$AC$132,2,FALSE)="","",VLOOKUP(Table1[[#This Row],[Budget Code Description]],Dimentions!$X$6:$AC$132,2,FALSE)),"")</f>
        <v/>
      </c>
      <c r="G3104" s="143" t="str">
        <f>IFERROR(VLOOKUP(Table1[[#This Row],[Budget Code Description]],Dimentions!$X$6:$AC$132,3,FALSE),"")</f>
        <v/>
      </c>
      <c r="H3104" s="64" t="str">
        <f>IFERROR(VLOOKUP(Table1[[#This Row],[Account]],Dimentions!$S$6:$V$233,2,FALSE),"")</f>
        <v/>
      </c>
      <c r="I3104" s="62">
        <f>_xlfn.NUMBERVALUE(LEFT(Table1[[#This Row],[Account]],1))</f>
        <v>0</v>
      </c>
      <c r="J3104" s="62" t="str">
        <f>IFERROR(VLOOKUP(Table1[[#This Row],[Budget Code Description]],Table6[#All],7,FALSE),"")</f>
        <v/>
      </c>
      <c r="K3104" s="143" t="str">
        <f>IFERROR(VLOOKUP(Table1[[#This Row],[Budget Code Description]],Table6[#All],8,FALSE),"")</f>
        <v/>
      </c>
      <c r="L3104" s="63"/>
      <c r="M3104" s="65" t="str">
        <f>IFERROR(VLOOKUP(Table1[[#This Row],[Staff ID]],Table2[],2,FALSE),"")</f>
        <v/>
      </c>
      <c r="N3104" s="211" t="str">
        <f>IFERROR(IF(VLOOKUP(Table1[[#This Row],[Budget Code Description]],Dimentions!$X$6:$AC$97,4,FALSE)="","",VLOOKUP(Table1[[#This Row],[Budget Code Description]],Dimentions!$X$6:$AC$97,4,FALSE)),"")</f>
        <v/>
      </c>
      <c r="O3104" s="65" t="str">
        <f>IFERROR(VLOOKUP(Table1[[#This Row],[Vendor ID]],Table549[],2,FALSE),"")</f>
        <v/>
      </c>
      <c r="P3104" s="63"/>
      <c r="Q3104" s="143" t="str">
        <f>IF(Table1[[#This Row],[Posting Date]]&lt;&gt;"",$D$9,"")</f>
        <v/>
      </c>
      <c r="R3104" s="159" t="str">
        <f>IF(Table1[[#This Row],[Posting Date]]&lt;&gt;"",$D$10,"")</f>
        <v/>
      </c>
      <c r="S3104" s="66"/>
      <c r="T3104" s="63"/>
      <c r="U3104" s="67"/>
      <c r="V3104" s="67"/>
      <c r="W3104" s="67" t="str">
        <f t="shared" si="48"/>
        <v/>
      </c>
      <c r="X3104" s="161" t="str">
        <f>IF(E3104="","",(IF(Table1[[#This Row],[Cur]]="USD",Table1[[#This Row],[Cur_Amount Debit]],Table1[[#This Row],[Cur_Amount Debit]]/Table1[[#This Row],[Exchange Rate]])))</f>
        <v/>
      </c>
      <c r="Y3104" s="161" t="str">
        <f>IF(E3104="","",(IF(Table1[[#This Row],[Cur]]="USD",Table1[[#This Row],[Cur_Amount Credit]],Table1[[#This Row],[Cur_Amount Credit]]/ExchangeRate)))</f>
        <v/>
      </c>
      <c r="Z3104" s="203" t="str">
        <f>IF(E3104="","",(Table1[[#This Row],[Debit USD]]-Table1[[#This Row],[Credit USD]]))</f>
        <v/>
      </c>
      <c r="AA3104" s="122"/>
      <c r="AB3104" s="1"/>
      <c r="AC3104" s="15"/>
      <c r="AD3104" s="15" t="str">
        <f>IF(AND(OR(Table1[[#This Row],[Account]]="15030",Table1[[#This Row],[Account]]="15035",Table1[[#This Row],[Account]]="20150"),Table1[[#This Row],[Vendor ID]]=""),1,"")</f>
        <v/>
      </c>
      <c r="AE3104" s="15"/>
      <c r="AF3104" s="15"/>
      <c r="AG3104" s="15"/>
      <c r="AH3104" s="46" t="str">
        <f>IF(Table1[[#This Row],[Posting Date]]&lt;&gt;"","GJ-"&amp;CountryID,"")</f>
        <v/>
      </c>
      <c r="AI3104" s="59" t="str">
        <f>IF(Table1[[#This Row],[Posting Date]]&lt;&gt;"",Table1[[#This Row],[Posting Date]],"")</f>
        <v/>
      </c>
      <c r="AJ3104" s="46"/>
      <c r="AK3104" s="46" t="str">
        <f>IF(Table1[[#This Row],[Description]]&lt;&gt;"",Table1[[#This Row],[Description]],"")</f>
        <v/>
      </c>
      <c r="AL3104" s="46" t="str">
        <f>IF(Table1[[#This Row],[Posting Date]]&lt;&gt;"",Table1[[#This Row],[Reference Number]],"")</f>
        <v/>
      </c>
      <c r="AM3104" s="46" t="str">
        <f>TRIM(Table1[[#This Row],[Line '#]])</f>
        <v/>
      </c>
      <c r="AN3104" s="46" t="str">
        <f>TRIM(Table1[[#This Row],[Account]])</f>
        <v/>
      </c>
      <c r="AO3104" s="46" t="str">
        <f>IF(Table1[[#This Row],[Posting Date]]&lt;&gt;"",$D$5,"")</f>
        <v/>
      </c>
      <c r="AP3104" s="46" t="str">
        <f>TRIM(Table1[[#This Row],[Departments-Prgrams]])</f>
        <v/>
      </c>
      <c r="AQ3104" s="46" t="str">
        <f>TRIM(Table1[[#This Row],[Grant]])</f>
        <v/>
      </c>
      <c r="AR3104" s="46" t="str">
        <f>TRIM(Table1[[#This Row],[Staff ID]])</f>
        <v/>
      </c>
      <c r="AS3104" s="46" t="str">
        <f>IF(TRIM(Table1[[#This Row],[Budget Code]])=0,"",TRIM(Table1[[#This Row],[Budget Code]]))</f>
        <v/>
      </c>
      <c r="AT3104" s="46" t="str">
        <f>IF(Table1[[#This Row],[Line Description]]&lt;&gt;"",Table1[[#This Row],[Line Description]],"")</f>
        <v/>
      </c>
      <c r="AU3104" s="46" t="str">
        <f>IF(Table1[[#This Row],[Cur_Amount Debit]]&gt;0,ROUND(Table1[[#This Row],[Cur_Amount Debit]],2),"")</f>
        <v/>
      </c>
      <c r="AV3104" s="46" t="str">
        <f>IF(Table1[[#This Row],[Cur_Amount Credit]]&gt;0,ROUND(Table1[[#This Row],[Cur_Amount Credit]],2),"")</f>
        <v/>
      </c>
      <c r="AW3104" s="46" t="str">
        <f>LEFT(Table1[[#This Row],[Cur]],3)</f>
        <v/>
      </c>
      <c r="AX3104" s="59"/>
      <c r="AY3104" s="46"/>
      <c r="AZ3104" s="46" t="str">
        <f>IF(Table1[[#This Row],[Cur]]&lt;&gt;"",IF(Table1[[#This Row],[Cur]]="USD","",ExchangeRate),"")</f>
        <v/>
      </c>
      <c r="BA3104" s="46" t="str">
        <f>IF(Table1[[#This Row],[Grant]]&lt;&gt;"",VLOOKUP(Table1[[#This Row],[Grant]],Grants!B:D,3),"")</f>
        <v/>
      </c>
      <c r="BB3104" s="46" t="str">
        <f>TRIM(Table1[[#This Row],[Vendor ID]])</f>
        <v/>
      </c>
      <c r="BC3104">
        <f>IF(Table1[[#This Row],[Reference Number]]=Q3103,BC3103,BC3103+1)</f>
        <v>2</v>
      </c>
    </row>
    <row r="3105" spans="1:55" ht="11.25" hidden="1" customHeight="1">
      <c r="A3105" s="1"/>
      <c r="B3105" s="88" t="str">
        <f>IF(Table1[[#This Row],[Posting Date]]&lt;&gt;"",IF(Table1[[#This Row],[Reference Number]]=Q3104,B3104+1,1),"")</f>
        <v/>
      </c>
      <c r="C3105" s="61"/>
      <c r="D3105" s="61"/>
      <c r="E3105" s="218"/>
      <c r="F3105" s="143" t="str">
        <f>IFERROR(IF(VLOOKUP(Table1[[#This Row],[Budget Code Description]],Dimentions!$X$6:$AC$132,2,FALSE)="","",VLOOKUP(Table1[[#This Row],[Budget Code Description]],Dimentions!$X$6:$AC$132,2,FALSE)),"")</f>
        <v/>
      </c>
      <c r="G3105" s="143" t="str">
        <f>IFERROR(VLOOKUP(Table1[[#This Row],[Budget Code Description]],Dimentions!$X$6:$AC$132,3,FALSE),"")</f>
        <v/>
      </c>
      <c r="H3105" s="64" t="str">
        <f>IFERROR(VLOOKUP(Table1[[#This Row],[Account]],Dimentions!$S$6:$V$233,2,FALSE),"")</f>
        <v/>
      </c>
      <c r="I3105" s="62">
        <f>_xlfn.NUMBERVALUE(LEFT(Table1[[#This Row],[Account]],1))</f>
        <v>0</v>
      </c>
      <c r="J3105" s="62" t="str">
        <f>IFERROR(VLOOKUP(Table1[[#This Row],[Budget Code Description]],Table6[#All],7,FALSE),"")</f>
        <v/>
      </c>
      <c r="K3105" s="143" t="str">
        <f>IFERROR(VLOOKUP(Table1[[#This Row],[Budget Code Description]],Table6[#All],8,FALSE),"")</f>
        <v/>
      </c>
      <c r="L3105" s="63"/>
      <c r="M3105" s="65" t="str">
        <f>IFERROR(VLOOKUP(Table1[[#This Row],[Staff ID]],Table2[],2,FALSE),"")</f>
        <v/>
      </c>
      <c r="N3105" s="211" t="str">
        <f>IFERROR(IF(VLOOKUP(Table1[[#This Row],[Budget Code Description]],Dimentions!$X$6:$AC$97,4,FALSE)="","",VLOOKUP(Table1[[#This Row],[Budget Code Description]],Dimentions!$X$6:$AC$97,4,FALSE)),"")</f>
        <v/>
      </c>
      <c r="O3105" s="65" t="str">
        <f>IFERROR(VLOOKUP(Table1[[#This Row],[Vendor ID]],Table549[],2,FALSE),"")</f>
        <v/>
      </c>
      <c r="P3105" s="63"/>
      <c r="Q3105" s="143" t="str">
        <f>IF(Table1[[#This Row],[Posting Date]]&lt;&gt;"",$D$9,"")</f>
        <v/>
      </c>
      <c r="R3105" s="159" t="str">
        <f>IF(Table1[[#This Row],[Posting Date]]&lt;&gt;"",$D$10,"")</f>
        <v/>
      </c>
      <c r="S3105" s="66"/>
      <c r="T3105" s="63"/>
      <c r="U3105" s="67"/>
      <c r="V3105" s="67"/>
      <c r="W3105" s="67" t="str">
        <f t="shared" si="48"/>
        <v/>
      </c>
      <c r="X3105" s="161" t="str">
        <f>IF(E3105="","",(IF(Table1[[#This Row],[Cur]]="USD",Table1[[#This Row],[Cur_Amount Debit]],Table1[[#This Row],[Cur_Amount Debit]]/Table1[[#This Row],[Exchange Rate]])))</f>
        <v/>
      </c>
      <c r="Y3105" s="161" t="str">
        <f>IF(E3105="","",(IF(Table1[[#This Row],[Cur]]="USD",Table1[[#This Row],[Cur_Amount Credit]],Table1[[#This Row],[Cur_Amount Credit]]/ExchangeRate)))</f>
        <v/>
      </c>
      <c r="Z3105" s="203" t="str">
        <f>IF(E3105="","",(Table1[[#This Row],[Debit USD]]-Table1[[#This Row],[Credit USD]]))</f>
        <v/>
      </c>
      <c r="AA3105" s="122"/>
      <c r="AB3105" s="1"/>
      <c r="AC3105" s="15"/>
      <c r="AD3105" s="15" t="str">
        <f>IF(AND(OR(Table1[[#This Row],[Account]]="15030",Table1[[#This Row],[Account]]="15035",Table1[[#This Row],[Account]]="20150"),Table1[[#This Row],[Vendor ID]]=""),1,"")</f>
        <v/>
      </c>
      <c r="AE3105" s="15"/>
      <c r="AF3105" s="15"/>
      <c r="AG3105" s="15"/>
      <c r="AH3105" s="46" t="str">
        <f>IF(Table1[[#This Row],[Posting Date]]&lt;&gt;"","GJ-"&amp;CountryID,"")</f>
        <v/>
      </c>
      <c r="AI3105" s="59" t="str">
        <f>IF(Table1[[#This Row],[Posting Date]]&lt;&gt;"",Table1[[#This Row],[Posting Date]],"")</f>
        <v/>
      </c>
      <c r="AJ3105" s="46"/>
      <c r="AK3105" s="46" t="str">
        <f>IF(Table1[[#This Row],[Description]]&lt;&gt;"",Table1[[#This Row],[Description]],"")</f>
        <v/>
      </c>
      <c r="AL3105" s="46" t="str">
        <f>IF(Table1[[#This Row],[Posting Date]]&lt;&gt;"",Table1[[#This Row],[Reference Number]],"")</f>
        <v/>
      </c>
      <c r="AM3105" s="46" t="str">
        <f>TRIM(Table1[[#This Row],[Line '#]])</f>
        <v/>
      </c>
      <c r="AN3105" s="46" t="str">
        <f>TRIM(Table1[[#This Row],[Account]])</f>
        <v/>
      </c>
      <c r="AO3105" s="46" t="str">
        <f>IF(Table1[[#This Row],[Posting Date]]&lt;&gt;"",$D$5,"")</f>
        <v/>
      </c>
      <c r="AP3105" s="46" t="str">
        <f>TRIM(Table1[[#This Row],[Departments-Prgrams]])</f>
        <v/>
      </c>
      <c r="AQ3105" s="46" t="str">
        <f>TRIM(Table1[[#This Row],[Grant]])</f>
        <v/>
      </c>
      <c r="AR3105" s="46" t="str">
        <f>TRIM(Table1[[#This Row],[Staff ID]])</f>
        <v/>
      </c>
      <c r="AS3105" s="46" t="str">
        <f>IF(TRIM(Table1[[#This Row],[Budget Code]])=0,"",TRIM(Table1[[#This Row],[Budget Code]]))</f>
        <v/>
      </c>
      <c r="AT3105" s="46" t="str">
        <f>IF(Table1[[#This Row],[Line Description]]&lt;&gt;"",Table1[[#This Row],[Line Description]],"")</f>
        <v/>
      </c>
      <c r="AU3105" s="46" t="str">
        <f>IF(Table1[[#This Row],[Cur_Amount Debit]]&gt;0,ROUND(Table1[[#This Row],[Cur_Amount Debit]],2),"")</f>
        <v/>
      </c>
      <c r="AV3105" s="46" t="str">
        <f>IF(Table1[[#This Row],[Cur_Amount Credit]]&gt;0,ROUND(Table1[[#This Row],[Cur_Amount Credit]],2),"")</f>
        <v/>
      </c>
      <c r="AW3105" s="46" t="str">
        <f>LEFT(Table1[[#This Row],[Cur]],3)</f>
        <v/>
      </c>
      <c r="AX3105" s="59"/>
      <c r="AY3105" s="46"/>
      <c r="AZ3105" s="46" t="str">
        <f>IF(Table1[[#This Row],[Cur]]&lt;&gt;"",IF(Table1[[#This Row],[Cur]]="USD","",ExchangeRate),"")</f>
        <v/>
      </c>
      <c r="BA3105" s="46" t="str">
        <f>IF(Table1[[#This Row],[Grant]]&lt;&gt;"",VLOOKUP(Table1[[#This Row],[Grant]],Grants!B:D,3),"")</f>
        <v/>
      </c>
      <c r="BB3105" s="46" t="str">
        <f>TRIM(Table1[[#This Row],[Vendor ID]])</f>
        <v/>
      </c>
      <c r="BC3105">
        <f>IF(Table1[[#This Row],[Reference Number]]=Q3104,BC3104,BC3104+1)</f>
        <v>2</v>
      </c>
    </row>
    <row r="3106" spans="1:55" ht="11.25" hidden="1" customHeight="1">
      <c r="A3106" s="1"/>
      <c r="B3106" s="88" t="str">
        <f>IF(Table1[[#This Row],[Posting Date]]&lt;&gt;"",IF(Table1[[#This Row],[Reference Number]]=Q3105,B3105+1,1),"")</f>
        <v/>
      </c>
      <c r="C3106" s="61"/>
      <c r="D3106" s="61"/>
      <c r="E3106" s="218"/>
      <c r="F3106" s="143" t="str">
        <f>IFERROR(IF(VLOOKUP(Table1[[#This Row],[Budget Code Description]],Dimentions!$X$6:$AC$132,2,FALSE)="","",VLOOKUP(Table1[[#This Row],[Budget Code Description]],Dimentions!$X$6:$AC$132,2,FALSE)),"")</f>
        <v/>
      </c>
      <c r="G3106" s="143" t="str">
        <f>IFERROR(VLOOKUP(Table1[[#This Row],[Budget Code Description]],Dimentions!$X$6:$AC$132,3,FALSE),"")</f>
        <v/>
      </c>
      <c r="H3106" s="64" t="str">
        <f>IFERROR(VLOOKUP(Table1[[#This Row],[Account]],Dimentions!$S$6:$V$233,2,FALSE),"")</f>
        <v/>
      </c>
      <c r="I3106" s="62">
        <f>_xlfn.NUMBERVALUE(LEFT(Table1[[#This Row],[Account]],1))</f>
        <v>0</v>
      </c>
      <c r="J3106" s="62" t="str">
        <f>IFERROR(VLOOKUP(Table1[[#This Row],[Budget Code Description]],Table6[#All],7,FALSE),"")</f>
        <v/>
      </c>
      <c r="K3106" s="143" t="str">
        <f>IFERROR(VLOOKUP(Table1[[#This Row],[Budget Code Description]],Table6[#All],8,FALSE),"")</f>
        <v/>
      </c>
      <c r="L3106" s="63"/>
      <c r="M3106" s="65" t="str">
        <f>IFERROR(VLOOKUP(Table1[[#This Row],[Staff ID]],Table2[],2,FALSE),"")</f>
        <v/>
      </c>
      <c r="N3106" s="211" t="str">
        <f>IFERROR(IF(VLOOKUP(Table1[[#This Row],[Budget Code Description]],Dimentions!$X$6:$AC$97,4,FALSE)="","",VLOOKUP(Table1[[#This Row],[Budget Code Description]],Dimentions!$X$6:$AC$97,4,FALSE)),"")</f>
        <v/>
      </c>
      <c r="O3106" s="65" t="str">
        <f>IFERROR(VLOOKUP(Table1[[#This Row],[Vendor ID]],Table549[],2,FALSE),"")</f>
        <v/>
      </c>
      <c r="P3106" s="63"/>
      <c r="Q3106" s="143" t="str">
        <f>IF(Table1[[#This Row],[Posting Date]]&lt;&gt;"",$D$9,"")</f>
        <v/>
      </c>
      <c r="R3106" s="159" t="str">
        <f>IF(Table1[[#This Row],[Posting Date]]&lt;&gt;"",$D$10,"")</f>
        <v/>
      </c>
      <c r="S3106" s="66"/>
      <c r="T3106" s="63"/>
      <c r="U3106" s="67"/>
      <c r="V3106" s="67"/>
      <c r="W3106" s="67" t="str">
        <f t="shared" si="48"/>
        <v/>
      </c>
      <c r="X3106" s="161" t="str">
        <f>IF(E3106="","",(IF(Table1[[#This Row],[Cur]]="USD",Table1[[#This Row],[Cur_Amount Debit]],Table1[[#This Row],[Cur_Amount Debit]]/Table1[[#This Row],[Exchange Rate]])))</f>
        <v/>
      </c>
      <c r="Y3106" s="161" t="str">
        <f>IF(E3106="","",(IF(Table1[[#This Row],[Cur]]="USD",Table1[[#This Row],[Cur_Amount Credit]],Table1[[#This Row],[Cur_Amount Credit]]/ExchangeRate)))</f>
        <v/>
      </c>
      <c r="Z3106" s="203" t="str">
        <f>IF(E3106="","",(Table1[[#This Row],[Debit USD]]-Table1[[#This Row],[Credit USD]]))</f>
        <v/>
      </c>
      <c r="AA3106" s="122"/>
      <c r="AB3106" s="1"/>
      <c r="AC3106" s="15"/>
      <c r="AD3106" s="15" t="str">
        <f>IF(AND(OR(Table1[[#This Row],[Account]]="15030",Table1[[#This Row],[Account]]="15035",Table1[[#This Row],[Account]]="20150"),Table1[[#This Row],[Vendor ID]]=""),1,"")</f>
        <v/>
      </c>
      <c r="AE3106" s="15"/>
      <c r="AF3106" s="15"/>
      <c r="AG3106" s="15"/>
      <c r="AH3106" s="46" t="str">
        <f>IF(Table1[[#This Row],[Posting Date]]&lt;&gt;"","GJ-"&amp;CountryID,"")</f>
        <v/>
      </c>
      <c r="AI3106" s="59" t="str">
        <f>IF(Table1[[#This Row],[Posting Date]]&lt;&gt;"",Table1[[#This Row],[Posting Date]],"")</f>
        <v/>
      </c>
      <c r="AJ3106" s="46"/>
      <c r="AK3106" s="46" t="str">
        <f>IF(Table1[[#This Row],[Description]]&lt;&gt;"",Table1[[#This Row],[Description]],"")</f>
        <v/>
      </c>
      <c r="AL3106" s="46" t="str">
        <f>IF(Table1[[#This Row],[Posting Date]]&lt;&gt;"",Table1[[#This Row],[Reference Number]],"")</f>
        <v/>
      </c>
      <c r="AM3106" s="46" t="str">
        <f>TRIM(Table1[[#This Row],[Line '#]])</f>
        <v/>
      </c>
      <c r="AN3106" s="46" t="str">
        <f>TRIM(Table1[[#This Row],[Account]])</f>
        <v/>
      </c>
      <c r="AO3106" s="46" t="str">
        <f>IF(Table1[[#This Row],[Posting Date]]&lt;&gt;"",$D$5,"")</f>
        <v/>
      </c>
      <c r="AP3106" s="46" t="str">
        <f>TRIM(Table1[[#This Row],[Departments-Prgrams]])</f>
        <v/>
      </c>
      <c r="AQ3106" s="46" t="str">
        <f>TRIM(Table1[[#This Row],[Grant]])</f>
        <v/>
      </c>
      <c r="AR3106" s="46" t="str">
        <f>TRIM(Table1[[#This Row],[Staff ID]])</f>
        <v/>
      </c>
      <c r="AS3106" s="46" t="str">
        <f>IF(TRIM(Table1[[#This Row],[Budget Code]])=0,"",TRIM(Table1[[#This Row],[Budget Code]]))</f>
        <v/>
      </c>
      <c r="AT3106" s="46" t="str">
        <f>IF(Table1[[#This Row],[Line Description]]&lt;&gt;"",Table1[[#This Row],[Line Description]],"")</f>
        <v/>
      </c>
      <c r="AU3106" s="46" t="str">
        <f>IF(Table1[[#This Row],[Cur_Amount Debit]]&gt;0,ROUND(Table1[[#This Row],[Cur_Amount Debit]],2),"")</f>
        <v/>
      </c>
      <c r="AV3106" s="46" t="str">
        <f>IF(Table1[[#This Row],[Cur_Amount Credit]]&gt;0,ROUND(Table1[[#This Row],[Cur_Amount Credit]],2),"")</f>
        <v/>
      </c>
      <c r="AW3106" s="46" t="str">
        <f>LEFT(Table1[[#This Row],[Cur]],3)</f>
        <v/>
      </c>
      <c r="AX3106" s="59"/>
      <c r="AY3106" s="46"/>
      <c r="AZ3106" s="46" t="str">
        <f>IF(Table1[[#This Row],[Cur]]&lt;&gt;"",IF(Table1[[#This Row],[Cur]]="USD","",ExchangeRate),"")</f>
        <v/>
      </c>
      <c r="BA3106" s="46" t="str">
        <f>IF(Table1[[#This Row],[Grant]]&lt;&gt;"",VLOOKUP(Table1[[#This Row],[Grant]],Grants!B:D,3),"")</f>
        <v/>
      </c>
      <c r="BB3106" s="46" t="str">
        <f>TRIM(Table1[[#This Row],[Vendor ID]])</f>
        <v/>
      </c>
      <c r="BC3106">
        <f>IF(Table1[[#This Row],[Reference Number]]=Q3105,BC3105,BC3105+1)</f>
        <v>2</v>
      </c>
    </row>
    <row r="3107" spans="1:55" ht="11.25" hidden="1" customHeight="1">
      <c r="A3107" s="1"/>
      <c r="B3107" s="88" t="str">
        <f>IF(Table1[[#This Row],[Posting Date]]&lt;&gt;"",IF(Table1[[#This Row],[Reference Number]]=Q3106,B3106+1,1),"")</f>
        <v/>
      </c>
      <c r="C3107" s="61"/>
      <c r="D3107" s="61"/>
      <c r="E3107" s="218"/>
      <c r="F3107" s="143" t="str">
        <f>IFERROR(IF(VLOOKUP(Table1[[#This Row],[Budget Code Description]],Dimentions!$X$6:$AC$132,2,FALSE)="","",VLOOKUP(Table1[[#This Row],[Budget Code Description]],Dimentions!$X$6:$AC$132,2,FALSE)),"")</f>
        <v/>
      </c>
      <c r="G3107" s="143" t="str">
        <f>IFERROR(VLOOKUP(Table1[[#This Row],[Budget Code Description]],Dimentions!$X$6:$AC$132,3,FALSE),"")</f>
        <v/>
      </c>
      <c r="H3107" s="64" t="str">
        <f>IFERROR(VLOOKUP(Table1[[#This Row],[Account]],Dimentions!$S$6:$V$233,2,FALSE),"")</f>
        <v/>
      </c>
      <c r="I3107" s="62">
        <f>_xlfn.NUMBERVALUE(LEFT(Table1[[#This Row],[Account]],1))</f>
        <v>0</v>
      </c>
      <c r="J3107" s="62" t="str">
        <f>IFERROR(VLOOKUP(Table1[[#This Row],[Budget Code Description]],Table6[#All],7,FALSE),"")</f>
        <v/>
      </c>
      <c r="K3107" s="143" t="str">
        <f>IFERROR(VLOOKUP(Table1[[#This Row],[Budget Code Description]],Table6[#All],8,FALSE),"")</f>
        <v/>
      </c>
      <c r="L3107" s="63"/>
      <c r="M3107" s="65" t="str">
        <f>IFERROR(VLOOKUP(Table1[[#This Row],[Staff ID]],Table2[],2,FALSE),"")</f>
        <v/>
      </c>
      <c r="N3107" s="211" t="str">
        <f>IFERROR(IF(VLOOKUP(Table1[[#This Row],[Budget Code Description]],Dimentions!$X$6:$AC$97,4,FALSE)="","",VLOOKUP(Table1[[#This Row],[Budget Code Description]],Dimentions!$X$6:$AC$97,4,FALSE)),"")</f>
        <v/>
      </c>
      <c r="O3107" s="65" t="str">
        <f>IFERROR(VLOOKUP(Table1[[#This Row],[Vendor ID]],Table549[],2,FALSE),"")</f>
        <v/>
      </c>
      <c r="P3107" s="63"/>
      <c r="Q3107" s="143" t="str">
        <f>IF(Table1[[#This Row],[Posting Date]]&lt;&gt;"",$D$9,"")</f>
        <v/>
      </c>
      <c r="R3107" s="159" t="str">
        <f>IF(Table1[[#This Row],[Posting Date]]&lt;&gt;"",$D$10,"")</f>
        <v/>
      </c>
      <c r="S3107" s="66"/>
      <c r="T3107" s="63"/>
      <c r="U3107" s="67"/>
      <c r="V3107" s="67"/>
      <c r="W3107" s="67" t="str">
        <f t="shared" si="48"/>
        <v/>
      </c>
      <c r="X3107" s="161" t="str">
        <f>IF(E3107="","",(IF(Table1[[#This Row],[Cur]]="USD",Table1[[#This Row],[Cur_Amount Debit]],Table1[[#This Row],[Cur_Amount Debit]]/Table1[[#This Row],[Exchange Rate]])))</f>
        <v/>
      </c>
      <c r="Y3107" s="161" t="str">
        <f>IF(E3107="","",(IF(Table1[[#This Row],[Cur]]="USD",Table1[[#This Row],[Cur_Amount Credit]],Table1[[#This Row],[Cur_Amount Credit]]/ExchangeRate)))</f>
        <v/>
      </c>
      <c r="Z3107" s="203" t="str">
        <f>IF(E3107="","",(Table1[[#This Row],[Debit USD]]-Table1[[#This Row],[Credit USD]]))</f>
        <v/>
      </c>
      <c r="AA3107" s="122"/>
      <c r="AB3107" s="1"/>
      <c r="AC3107" s="15"/>
      <c r="AD3107" s="15" t="str">
        <f>IF(AND(OR(Table1[[#This Row],[Account]]="15030",Table1[[#This Row],[Account]]="15035",Table1[[#This Row],[Account]]="20150"),Table1[[#This Row],[Vendor ID]]=""),1,"")</f>
        <v/>
      </c>
      <c r="AE3107" s="15"/>
      <c r="AF3107" s="15"/>
      <c r="AG3107" s="15"/>
      <c r="AH3107" s="46" t="str">
        <f>IF(Table1[[#This Row],[Posting Date]]&lt;&gt;"","GJ-"&amp;CountryID,"")</f>
        <v/>
      </c>
      <c r="AI3107" s="59" t="str">
        <f>IF(Table1[[#This Row],[Posting Date]]&lt;&gt;"",Table1[[#This Row],[Posting Date]],"")</f>
        <v/>
      </c>
      <c r="AJ3107" s="46"/>
      <c r="AK3107" s="46" t="str">
        <f>IF(Table1[[#This Row],[Description]]&lt;&gt;"",Table1[[#This Row],[Description]],"")</f>
        <v/>
      </c>
      <c r="AL3107" s="46" t="str">
        <f>IF(Table1[[#This Row],[Posting Date]]&lt;&gt;"",Table1[[#This Row],[Reference Number]],"")</f>
        <v/>
      </c>
      <c r="AM3107" s="46" t="str">
        <f>TRIM(Table1[[#This Row],[Line '#]])</f>
        <v/>
      </c>
      <c r="AN3107" s="46" t="str">
        <f>TRIM(Table1[[#This Row],[Account]])</f>
        <v/>
      </c>
      <c r="AO3107" s="46" t="str">
        <f>IF(Table1[[#This Row],[Posting Date]]&lt;&gt;"",$D$5,"")</f>
        <v/>
      </c>
      <c r="AP3107" s="46" t="str">
        <f>TRIM(Table1[[#This Row],[Departments-Prgrams]])</f>
        <v/>
      </c>
      <c r="AQ3107" s="46" t="str">
        <f>TRIM(Table1[[#This Row],[Grant]])</f>
        <v/>
      </c>
      <c r="AR3107" s="46" t="str">
        <f>TRIM(Table1[[#This Row],[Staff ID]])</f>
        <v/>
      </c>
      <c r="AS3107" s="46" t="str">
        <f>IF(TRIM(Table1[[#This Row],[Budget Code]])=0,"",TRIM(Table1[[#This Row],[Budget Code]]))</f>
        <v/>
      </c>
      <c r="AT3107" s="46" t="str">
        <f>IF(Table1[[#This Row],[Line Description]]&lt;&gt;"",Table1[[#This Row],[Line Description]],"")</f>
        <v/>
      </c>
      <c r="AU3107" s="46" t="str">
        <f>IF(Table1[[#This Row],[Cur_Amount Debit]]&gt;0,ROUND(Table1[[#This Row],[Cur_Amount Debit]],2),"")</f>
        <v/>
      </c>
      <c r="AV3107" s="46" t="str">
        <f>IF(Table1[[#This Row],[Cur_Amount Credit]]&gt;0,ROUND(Table1[[#This Row],[Cur_Amount Credit]],2),"")</f>
        <v/>
      </c>
      <c r="AW3107" s="46" t="str">
        <f>LEFT(Table1[[#This Row],[Cur]],3)</f>
        <v/>
      </c>
      <c r="AX3107" s="59"/>
      <c r="AY3107" s="46"/>
      <c r="AZ3107" s="46" t="str">
        <f>IF(Table1[[#This Row],[Cur]]&lt;&gt;"",IF(Table1[[#This Row],[Cur]]="USD","",ExchangeRate),"")</f>
        <v/>
      </c>
      <c r="BA3107" s="46" t="str">
        <f>IF(Table1[[#This Row],[Grant]]&lt;&gt;"",VLOOKUP(Table1[[#This Row],[Grant]],Grants!B:D,3),"")</f>
        <v/>
      </c>
      <c r="BB3107" s="46" t="str">
        <f>TRIM(Table1[[#This Row],[Vendor ID]])</f>
        <v/>
      </c>
      <c r="BC3107">
        <f>IF(Table1[[#This Row],[Reference Number]]=Q3106,BC3106,BC3106+1)</f>
        <v>2</v>
      </c>
    </row>
    <row r="3108" spans="1:55" ht="11.25" hidden="1" customHeight="1">
      <c r="A3108" s="1"/>
      <c r="B3108" s="88" t="str">
        <f>IF(Table1[[#This Row],[Posting Date]]&lt;&gt;"",IF(Table1[[#This Row],[Reference Number]]=Q3107,B3107+1,1),"")</f>
        <v/>
      </c>
      <c r="C3108" s="61"/>
      <c r="D3108" s="61"/>
      <c r="E3108" s="218"/>
      <c r="F3108" s="143" t="str">
        <f>IFERROR(IF(VLOOKUP(Table1[[#This Row],[Budget Code Description]],Dimentions!$X$6:$AC$132,2,FALSE)="","",VLOOKUP(Table1[[#This Row],[Budget Code Description]],Dimentions!$X$6:$AC$132,2,FALSE)),"")</f>
        <v/>
      </c>
      <c r="G3108" s="143" t="str">
        <f>IFERROR(VLOOKUP(Table1[[#This Row],[Budget Code Description]],Dimentions!$X$6:$AC$132,3,FALSE),"")</f>
        <v/>
      </c>
      <c r="H3108" s="64" t="str">
        <f>IFERROR(VLOOKUP(Table1[[#This Row],[Account]],Dimentions!$S$6:$V$233,2,FALSE),"")</f>
        <v/>
      </c>
      <c r="I3108" s="62">
        <f>_xlfn.NUMBERVALUE(LEFT(Table1[[#This Row],[Account]],1))</f>
        <v>0</v>
      </c>
      <c r="J3108" s="62" t="str">
        <f>IFERROR(VLOOKUP(Table1[[#This Row],[Budget Code Description]],Table6[#All],7,FALSE),"")</f>
        <v/>
      </c>
      <c r="K3108" s="143" t="str">
        <f>IFERROR(VLOOKUP(Table1[[#This Row],[Budget Code Description]],Table6[#All],8,FALSE),"")</f>
        <v/>
      </c>
      <c r="L3108" s="63"/>
      <c r="M3108" s="65" t="str">
        <f>IFERROR(VLOOKUP(Table1[[#This Row],[Staff ID]],Table2[],2,FALSE),"")</f>
        <v/>
      </c>
      <c r="N3108" s="211" t="str">
        <f>IFERROR(IF(VLOOKUP(Table1[[#This Row],[Budget Code Description]],Dimentions!$X$6:$AC$97,4,FALSE)="","",VLOOKUP(Table1[[#This Row],[Budget Code Description]],Dimentions!$X$6:$AC$97,4,FALSE)),"")</f>
        <v/>
      </c>
      <c r="O3108" s="65" t="str">
        <f>IFERROR(VLOOKUP(Table1[[#This Row],[Vendor ID]],Table549[],2,FALSE),"")</f>
        <v/>
      </c>
      <c r="P3108" s="63"/>
      <c r="Q3108" s="143" t="str">
        <f>IF(Table1[[#This Row],[Posting Date]]&lt;&gt;"",$D$9,"")</f>
        <v/>
      </c>
      <c r="R3108" s="159" t="str">
        <f>IF(Table1[[#This Row],[Posting Date]]&lt;&gt;"",$D$10,"")</f>
        <v/>
      </c>
      <c r="S3108" s="66"/>
      <c r="T3108" s="63"/>
      <c r="U3108" s="67"/>
      <c r="V3108" s="67"/>
      <c r="W3108" s="67" t="str">
        <f t="shared" si="48"/>
        <v/>
      </c>
      <c r="X3108" s="161" t="str">
        <f>IF(E3108="","",(IF(Table1[[#This Row],[Cur]]="USD",Table1[[#This Row],[Cur_Amount Debit]],Table1[[#This Row],[Cur_Amount Debit]]/Table1[[#This Row],[Exchange Rate]])))</f>
        <v/>
      </c>
      <c r="Y3108" s="161" t="str">
        <f>IF(E3108="","",(IF(Table1[[#This Row],[Cur]]="USD",Table1[[#This Row],[Cur_Amount Credit]],Table1[[#This Row],[Cur_Amount Credit]]/ExchangeRate)))</f>
        <v/>
      </c>
      <c r="Z3108" s="203" t="str">
        <f>IF(E3108="","",(Table1[[#This Row],[Debit USD]]-Table1[[#This Row],[Credit USD]]))</f>
        <v/>
      </c>
      <c r="AA3108" s="122"/>
      <c r="AB3108" s="1"/>
      <c r="AC3108" s="15"/>
      <c r="AD3108" s="15" t="str">
        <f>IF(AND(OR(Table1[[#This Row],[Account]]="15030",Table1[[#This Row],[Account]]="15035",Table1[[#This Row],[Account]]="20150"),Table1[[#This Row],[Vendor ID]]=""),1,"")</f>
        <v/>
      </c>
      <c r="AE3108" s="15"/>
      <c r="AF3108" s="15"/>
      <c r="AG3108" s="15"/>
      <c r="AH3108" s="46" t="str">
        <f>IF(Table1[[#This Row],[Posting Date]]&lt;&gt;"","GJ-"&amp;CountryID,"")</f>
        <v/>
      </c>
      <c r="AI3108" s="59" t="str">
        <f>IF(Table1[[#This Row],[Posting Date]]&lt;&gt;"",Table1[[#This Row],[Posting Date]],"")</f>
        <v/>
      </c>
      <c r="AJ3108" s="46"/>
      <c r="AK3108" s="46" t="str">
        <f>IF(Table1[[#This Row],[Description]]&lt;&gt;"",Table1[[#This Row],[Description]],"")</f>
        <v/>
      </c>
      <c r="AL3108" s="46" t="str">
        <f>IF(Table1[[#This Row],[Posting Date]]&lt;&gt;"",Table1[[#This Row],[Reference Number]],"")</f>
        <v/>
      </c>
      <c r="AM3108" s="46" t="str">
        <f>TRIM(Table1[[#This Row],[Line '#]])</f>
        <v/>
      </c>
      <c r="AN3108" s="46" t="str">
        <f>TRIM(Table1[[#This Row],[Account]])</f>
        <v/>
      </c>
      <c r="AO3108" s="46" t="str">
        <f>IF(Table1[[#This Row],[Posting Date]]&lt;&gt;"",$D$5,"")</f>
        <v/>
      </c>
      <c r="AP3108" s="46" t="str">
        <f>TRIM(Table1[[#This Row],[Departments-Prgrams]])</f>
        <v/>
      </c>
      <c r="AQ3108" s="46" t="str">
        <f>TRIM(Table1[[#This Row],[Grant]])</f>
        <v/>
      </c>
      <c r="AR3108" s="46" t="str">
        <f>TRIM(Table1[[#This Row],[Staff ID]])</f>
        <v/>
      </c>
      <c r="AS3108" s="46" t="str">
        <f>IF(TRIM(Table1[[#This Row],[Budget Code]])=0,"",TRIM(Table1[[#This Row],[Budget Code]]))</f>
        <v/>
      </c>
      <c r="AT3108" s="46" t="str">
        <f>IF(Table1[[#This Row],[Line Description]]&lt;&gt;"",Table1[[#This Row],[Line Description]],"")</f>
        <v/>
      </c>
      <c r="AU3108" s="46" t="str">
        <f>IF(Table1[[#This Row],[Cur_Amount Debit]]&gt;0,ROUND(Table1[[#This Row],[Cur_Amount Debit]],2),"")</f>
        <v/>
      </c>
      <c r="AV3108" s="46" t="str">
        <f>IF(Table1[[#This Row],[Cur_Amount Credit]]&gt;0,ROUND(Table1[[#This Row],[Cur_Amount Credit]],2),"")</f>
        <v/>
      </c>
      <c r="AW3108" s="46" t="str">
        <f>LEFT(Table1[[#This Row],[Cur]],3)</f>
        <v/>
      </c>
      <c r="AX3108" s="59"/>
      <c r="AY3108" s="46"/>
      <c r="AZ3108" s="46" t="str">
        <f>IF(Table1[[#This Row],[Cur]]&lt;&gt;"",IF(Table1[[#This Row],[Cur]]="USD","",ExchangeRate),"")</f>
        <v/>
      </c>
      <c r="BA3108" s="46" t="str">
        <f>IF(Table1[[#This Row],[Grant]]&lt;&gt;"",VLOOKUP(Table1[[#This Row],[Grant]],Grants!B:D,3),"")</f>
        <v/>
      </c>
      <c r="BB3108" s="46" t="str">
        <f>TRIM(Table1[[#This Row],[Vendor ID]])</f>
        <v/>
      </c>
      <c r="BC3108">
        <f>IF(Table1[[#This Row],[Reference Number]]=Q3107,BC3107,BC3107+1)</f>
        <v>2</v>
      </c>
    </row>
    <row r="3109" spans="1:55" ht="11.25" hidden="1" customHeight="1">
      <c r="A3109" s="1"/>
      <c r="B3109" s="88" t="str">
        <f>IF(Table1[[#This Row],[Posting Date]]&lt;&gt;"",IF(Table1[[#This Row],[Reference Number]]=Q3108,B3108+1,1),"")</f>
        <v/>
      </c>
      <c r="C3109" s="61"/>
      <c r="D3109" s="61"/>
      <c r="E3109" s="218"/>
      <c r="F3109" s="143" t="str">
        <f>IFERROR(IF(VLOOKUP(Table1[[#This Row],[Budget Code Description]],Dimentions!$X$6:$AC$132,2,FALSE)="","",VLOOKUP(Table1[[#This Row],[Budget Code Description]],Dimentions!$X$6:$AC$132,2,FALSE)),"")</f>
        <v/>
      </c>
      <c r="G3109" s="143" t="str">
        <f>IFERROR(VLOOKUP(Table1[[#This Row],[Budget Code Description]],Dimentions!$X$6:$AC$132,3,FALSE),"")</f>
        <v/>
      </c>
      <c r="H3109" s="64" t="str">
        <f>IFERROR(VLOOKUP(Table1[[#This Row],[Account]],Dimentions!$S$6:$V$233,2,FALSE),"")</f>
        <v/>
      </c>
      <c r="I3109" s="62">
        <f>_xlfn.NUMBERVALUE(LEFT(Table1[[#This Row],[Account]],1))</f>
        <v>0</v>
      </c>
      <c r="J3109" s="62" t="str">
        <f>IFERROR(VLOOKUP(Table1[[#This Row],[Budget Code Description]],Table6[#All],7,FALSE),"")</f>
        <v/>
      </c>
      <c r="K3109" s="143" t="str">
        <f>IFERROR(VLOOKUP(Table1[[#This Row],[Budget Code Description]],Table6[#All],8,FALSE),"")</f>
        <v/>
      </c>
      <c r="L3109" s="63"/>
      <c r="M3109" s="65" t="str">
        <f>IFERROR(VLOOKUP(Table1[[#This Row],[Staff ID]],Table2[],2,FALSE),"")</f>
        <v/>
      </c>
      <c r="N3109" s="211" t="str">
        <f>IFERROR(IF(VLOOKUP(Table1[[#This Row],[Budget Code Description]],Dimentions!$X$6:$AC$97,4,FALSE)="","",VLOOKUP(Table1[[#This Row],[Budget Code Description]],Dimentions!$X$6:$AC$97,4,FALSE)),"")</f>
        <v/>
      </c>
      <c r="O3109" s="65" t="str">
        <f>IFERROR(VLOOKUP(Table1[[#This Row],[Vendor ID]],Table549[],2,FALSE),"")</f>
        <v/>
      </c>
      <c r="P3109" s="63"/>
      <c r="Q3109" s="143" t="str">
        <f>IF(Table1[[#This Row],[Posting Date]]&lt;&gt;"",$D$9,"")</f>
        <v/>
      </c>
      <c r="R3109" s="159" t="str">
        <f>IF(Table1[[#This Row],[Posting Date]]&lt;&gt;"",$D$10,"")</f>
        <v/>
      </c>
      <c r="S3109" s="66"/>
      <c r="T3109" s="63"/>
      <c r="U3109" s="67"/>
      <c r="V3109" s="67"/>
      <c r="W3109" s="67" t="str">
        <f t="shared" si="48"/>
        <v/>
      </c>
      <c r="X3109" s="161" t="str">
        <f>IF(E3109="","",(IF(Table1[[#This Row],[Cur]]="USD",Table1[[#This Row],[Cur_Amount Debit]],Table1[[#This Row],[Cur_Amount Debit]]/Table1[[#This Row],[Exchange Rate]])))</f>
        <v/>
      </c>
      <c r="Y3109" s="161" t="str">
        <f>IF(E3109="","",(IF(Table1[[#This Row],[Cur]]="USD",Table1[[#This Row],[Cur_Amount Credit]],Table1[[#This Row],[Cur_Amount Credit]]/ExchangeRate)))</f>
        <v/>
      </c>
      <c r="Z3109" s="203" t="str">
        <f>IF(E3109="","",(Table1[[#This Row],[Debit USD]]-Table1[[#This Row],[Credit USD]]))</f>
        <v/>
      </c>
      <c r="AA3109" s="122"/>
      <c r="AB3109" s="1"/>
      <c r="AC3109" s="15"/>
      <c r="AD3109" s="15" t="str">
        <f>IF(AND(OR(Table1[[#This Row],[Account]]="15030",Table1[[#This Row],[Account]]="15035",Table1[[#This Row],[Account]]="20150"),Table1[[#This Row],[Vendor ID]]=""),1,"")</f>
        <v/>
      </c>
      <c r="AE3109" s="15"/>
      <c r="AF3109" s="15"/>
      <c r="AG3109" s="15"/>
      <c r="AH3109" s="46" t="str">
        <f>IF(Table1[[#This Row],[Posting Date]]&lt;&gt;"","GJ-"&amp;CountryID,"")</f>
        <v/>
      </c>
      <c r="AI3109" s="59" t="str">
        <f>IF(Table1[[#This Row],[Posting Date]]&lt;&gt;"",Table1[[#This Row],[Posting Date]],"")</f>
        <v/>
      </c>
      <c r="AJ3109" s="46"/>
      <c r="AK3109" s="46" t="str">
        <f>IF(Table1[[#This Row],[Description]]&lt;&gt;"",Table1[[#This Row],[Description]],"")</f>
        <v/>
      </c>
      <c r="AL3109" s="46" t="str">
        <f>IF(Table1[[#This Row],[Posting Date]]&lt;&gt;"",Table1[[#This Row],[Reference Number]],"")</f>
        <v/>
      </c>
      <c r="AM3109" s="46" t="str">
        <f>TRIM(Table1[[#This Row],[Line '#]])</f>
        <v/>
      </c>
      <c r="AN3109" s="46" t="str">
        <f>TRIM(Table1[[#This Row],[Account]])</f>
        <v/>
      </c>
      <c r="AO3109" s="46" t="str">
        <f>IF(Table1[[#This Row],[Posting Date]]&lt;&gt;"",$D$5,"")</f>
        <v/>
      </c>
      <c r="AP3109" s="46" t="str">
        <f>TRIM(Table1[[#This Row],[Departments-Prgrams]])</f>
        <v/>
      </c>
      <c r="AQ3109" s="46" t="str">
        <f>TRIM(Table1[[#This Row],[Grant]])</f>
        <v/>
      </c>
      <c r="AR3109" s="46" t="str">
        <f>TRIM(Table1[[#This Row],[Staff ID]])</f>
        <v/>
      </c>
      <c r="AS3109" s="46" t="str">
        <f>IF(TRIM(Table1[[#This Row],[Budget Code]])=0,"",TRIM(Table1[[#This Row],[Budget Code]]))</f>
        <v/>
      </c>
      <c r="AT3109" s="46" t="str">
        <f>IF(Table1[[#This Row],[Line Description]]&lt;&gt;"",Table1[[#This Row],[Line Description]],"")</f>
        <v/>
      </c>
      <c r="AU3109" s="46" t="str">
        <f>IF(Table1[[#This Row],[Cur_Amount Debit]]&gt;0,ROUND(Table1[[#This Row],[Cur_Amount Debit]],2),"")</f>
        <v/>
      </c>
      <c r="AV3109" s="46" t="str">
        <f>IF(Table1[[#This Row],[Cur_Amount Credit]]&gt;0,ROUND(Table1[[#This Row],[Cur_Amount Credit]],2),"")</f>
        <v/>
      </c>
      <c r="AW3109" s="46" t="str">
        <f>LEFT(Table1[[#This Row],[Cur]],3)</f>
        <v/>
      </c>
      <c r="AX3109" s="59"/>
      <c r="AY3109" s="46"/>
      <c r="AZ3109" s="46" t="str">
        <f>IF(Table1[[#This Row],[Cur]]&lt;&gt;"",IF(Table1[[#This Row],[Cur]]="USD","",ExchangeRate),"")</f>
        <v/>
      </c>
      <c r="BA3109" s="46" t="str">
        <f>IF(Table1[[#This Row],[Grant]]&lt;&gt;"",VLOOKUP(Table1[[#This Row],[Grant]],Grants!B:D,3),"")</f>
        <v/>
      </c>
      <c r="BB3109" s="46" t="str">
        <f>TRIM(Table1[[#This Row],[Vendor ID]])</f>
        <v/>
      </c>
      <c r="BC3109">
        <f>IF(Table1[[#This Row],[Reference Number]]=Q3108,BC3108,BC3108+1)</f>
        <v>2</v>
      </c>
    </row>
    <row r="3110" spans="1:55" ht="11.25" hidden="1" customHeight="1">
      <c r="A3110" s="1"/>
      <c r="B3110" s="88" t="str">
        <f>IF(Table1[[#This Row],[Posting Date]]&lt;&gt;"",IF(Table1[[#This Row],[Reference Number]]=Q3109,B3109+1,1),"")</f>
        <v/>
      </c>
      <c r="C3110" s="61"/>
      <c r="D3110" s="61"/>
      <c r="E3110" s="218"/>
      <c r="F3110" s="143" t="str">
        <f>IFERROR(IF(VLOOKUP(Table1[[#This Row],[Budget Code Description]],Dimentions!$X$6:$AC$132,2,FALSE)="","",VLOOKUP(Table1[[#This Row],[Budget Code Description]],Dimentions!$X$6:$AC$132,2,FALSE)),"")</f>
        <v/>
      </c>
      <c r="G3110" s="143" t="str">
        <f>IFERROR(VLOOKUP(Table1[[#This Row],[Budget Code Description]],Dimentions!$X$6:$AC$132,3,FALSE),"")</f>
        <v/>
      </c>
      <c r="H3110" s="64" t="str">
        <f>IFERROR(VLOOKUP(Table1[[#This Row],[Account]],Dimentions!$S$6:$V$233,2,FALSE),"")</f>
        <v/>
      </c>
      <c r="I3110" s="62">
        <f>_xlfn.NUMBERVALUE(LEFT(Table1[[#This Row],[Account]],1))</f>
        <v>0</v>
      </c>
      <c r="J3110" s="62" t="str">
        <f>IFERROR(VLOOKUP(Table1[[#This Row],[Budget Code Description]],Table6[#All],7,FALSE),"")</f>
        <v/>
      </c>
      <c r="K3110" s="143" t="str">
        <f>IFERROR(VLOOKUP(Table1[[#This Row],[Budget Code Description]],Table6[#All],8,FALSE),"")</f>
        <v/>
      </c>
      <c r="L3110" s="63"/>
      <c r="M3110" s="65" t="str">
        <f>IFERROR(VLOOKUP(Table1[[#This Row],[Staff ID]],Table2[],2,FALSE),"")</f>
        <v/>
      </c>
      <c r="N3110" s="211" t="str">
        <f>IFERROR(IF(VLOOKUP(Table1[[#This Row],[Budget Code Description]],Dimentions!$X$6:$AC$97,4,FALSE)="","",VLOOKUP(Table1[[#This Row],[Budget Code Description]],Dimentions!$X$6:$AC$97,4,FALSE)),"")</f>
        <v/>
      </c>
      <c r="O3110" s="65" t="str">
        <f>IFERROR(VLOOKUP(Table1[[#This Row],[Vendor ID]],Table549[],2,FALSE),"")</f>
        <v/>
      </c>
      <c r="P3110" s="63"/>
      <c r="Q3110" s="143" t="str">
        <f>IF(Table1[[#This Row],[Posting Date]]&lt;&gt;"",$D$9,"")</f>
        <v/>
      </c>
      <c r="R3110" s="159" t="str">
        <f>IF(Table1[[#This Row],[Posting Date]]&lt;&gt;"",$D$10,"")</f>
        <v/>
      </c>
      <c r="S3110" s="66"/>
      <c r="T3110" s="63"/>
      <c r="U3110" s="67"/>
      <c r="V3110" s="67"/>
      <c r="W3110" s="67" t="str">
        <f t="shared" si="48"/>
        <v/>
      </c>
      <c r="X3110" s="161" t="str">
        <f>IF(E3110="","",(IF(Table1[[#This Row],[Cur]]="USD",Table1[[#This Row],[Cur_Amount Debit]],Table1[[#This Row],[Cur_Amount Debit]]/Table1[[#This Row],[Exchange Rate]])))</f>
        <v/>
      </c>
      <c r="Y3110" s="161" t="str">
        <f>IF(E3110="","",(IF(Table1[[#This Row],[Cur]]="USD",Table1[[#This Row],[Cur_Amount Credit]],Table1[[#This Row],[Cur_Amount Credit]]/ExchangeRate)))</f>
        <v/>
      </c>
      <c r="Z3110" s="203" t="str">
        <f>IF(E3110="","",(Table1[[#This Row],[Debit USD]]-Table1[[#This Row],[Credit USD]]))</f>
        <v/>
      </c>
      <c r="AA3110" s="122"/>
      <c r="AB3110" s="1"/>
      <c r="AC3110" s="15"/>
      <c r="AD3110" s="15" t="str">
        <f>IF(AND(OR(Table1[[#This Row],[Account]]="15030",Table1[[#This Row],[Account]]="15035",Table1[[#This Row],[Account]]="20150"),Table1[[#This Row],[Vendor ID]]=""),1,"")</f>
        <v/>
      </c>
      <c r="AE3110" s="15"/>
      <c r="AF3110" s="15"/>
      <c r="AG3110" s="15"/>
      <c r="AH3110" s="46" t="str">
        <f>IF(Table1[[#This Row],[Posting Date]]&lt;&gt;"","GJ-"&amp;CountryID,"")</f>
        <v/>
      </c>
      <c r="AI3110" s="59" t="str">
        <f>IF(Table1[[#This Row],[Posting Date]]&lt;&gt;"",Table1[[#This Row],[Posting Date]],"")</f>
        <v/>
      </c>
      <c r="AJ3110" s="46"/>
      <c r="AK3110" s="46" t="str">
        <f>IF(Table1[[#This Row],[Description]]&lt;&gt;"",Table1[[#This Row],[Description]],"")</f>
        <v/>
      </c>
      <c r="AL3110" s="46" t="str">
        <f>IF(Table1[[#This Row],[Posting Date]]&lt;&gt;"",Table1[[#This Row],[Reference Number]],"")</f>
        <v/>
      </c>
      <c r="AM3110" s="46" t="str">
        <f>TRIM(Table1[[#This Row],[Line '#]])</f>
        <v/>
      </c>
      <c r="AN3110" s="46" t="str">
        <f>TRIM(Table1[[#This Row],[Account]])</f>
        <v/>
      </c>
      <c r="AO3110" s="46" t="str">
        <f>IF(Table1[[#This Row],[Posting Date]]&lt;&gt;"",$D$5,"")</f>
        <v/>
      </c>
      <c r="AP3110" s="46" t="str">
        <f>TRIM(Table1[[#This Row],[Departments-Prgrams]])</f>
        <v/>
      </c>
      <c r="AQ3110" s="46" t="str">
        <f>TRIM(Table1[[#This Row],[Grant]])</f>
        <v/>
      </c>
      <c r="AR3110" s="46" t="str">
        <f>TRIM(Table1[[#This Row],[Staff ID]])</f>
        <v/>
      </c>
      <c r="AS3110" s="46" t="str">
        <f>IF(TRIM(Table1[[#This Row],[Budget Code]])=0,"",TRIM(Table1[[#This Row],[Budget Code]]))</f>
        <v/>
      </c>
      <c r="AT3110" s="46" t="str">
        <f>IF(Table1[[#This Row],[Line Description]]&lt;&gt;"",Table1[[#This Row],[Line Description]],"")</f>
        <v/>
      </c>
      <c r="AU3110" s="46" t="str">
        <f>IF(Table1[[#This Row],[Cur_Amount Debit]]&gt;0,ROUND(Table1[[#This Row],[Cur_Amount Debit]],2),"")</f>
        <v/>
      </c>
      <c r="AV3110" s="46" t="str">
        <f>IF(Table1[[#This Row],[Cur_Amount Credit]]&gt;0,ROUND(Table1[[#This Row],[Cur_Amount Credit]],2),"")</f>
        <v/>
      </c>
      <c r="AW3110" s="46" t="str">
        <f>LEFT(Table1[[#This Row],[Cur]],3)</f>
        <v/>
      </c>
      <c r="AX3110" s="59"/>
      <c r="AY3110" s="46"/>
      <c r="AZ3110" s="46" t="str">
        <f>IF(Table1[[#This Row],[Cur]]&lt;&gt;"",IF(Table1[[#This Row],[Cur]]="USD","",ExchangeRate),"")</f>
        <v/>
      </c>
      <c r="BA3110" s="46" t="str">
        <f>IF(Table1[[#This Row],[Grant]]&lt;&gt;"",VLOOKUP(Table1[[#This Row],[Grant]],Grants!B:D,3),"")</f>
        <v/>
      </c>
      <c r="BB3110" s="46" t="str">
        <f>TRIM(Table1[[#This Row],[Vendor ID]])</f>
        <v/>
      </c>
      <c r="BC3110">
        <f>IF(Table1[[#This Row],[Reference Number]]=Q3109,BC3109,BC3109+1)</f>
        <v>2</v>
      </c>
    </row>
    <row r="3111" spans="1:55" ht="11.25" hidden="1" customHeight="1">
      <c r="A3111" s="1"/>
      <c r="B3111" s="88" t="str">
        <f>IF(Table1[[#This Row],[Posting Date]]&lt;&gt;"",IF(Table1[[#This Row],[Reference Number]]=Q3110,B3110+1,1),"")</f>
        <v/>
      </c>
      <c r="C3111" s="61"/>
      <c r="D3111" s="61"/>
      <c r="E3111" s="218"/>
      <c r="F3111" s="143" t="str">
        <f>IFERROR(IF(VLOOKUP(Table1[[#This Row],[Budget Code Description]],Dimentions!$X$6:$AC$132,2,FALSE)="","",VLOOKUP(Table1[[#This Row],[Budget Code Description]],Dimentions!$X$6:$AC$132,2,FALSE)),"")</f>
        <v/>
      </c>
      <c r="G3111" s="143" t="str">
        <f>IFERROR(VLOOKUP(Table1[[#This Row],[Budget Code Description]],Dimentions!$X$6:$AC$132,3,FALSE),"")</f>
        <v/>
      </c>
      <c r="H3111" s="64" t="str">
        <f>IFERROR(VLOOKUP(Table1[[#This Row],[Account]],Dimentions!$S$6:$V$233,2,FALSE),"")</f>
        <v/>
      </c>
      <c r="I3111" s="62">
        <f>_xlfn.NUMBERVALUE(LEFT(Table1[[#This Row],[Account]],1))</f>
        <v>0</v>
      </c>
      <c r="J3111" s="62" t="str">
        <f>IFERROR(VLOOKUP(Table1[[#This Row],[Budget Code Description]],Table6[#All],7,FALSE),"")</f>
        <v/>
      </c>
      <c r="K3111" s="143" t="str">
        <f>IFERROR(VLOOKUP(Table1[[#This Row],[Budget Code Description]],Table6[#All],8,FALSE),"")</f>
        <v/>
      </c>
      <c r="L3111" s="63"/>
      <c r="M3111" s="65" t="str">
        <f>IFERROR(VLOOKUP(Table1[[#This Row],[Staff ID]],Table2[],2,FALSE),"")</f>
        <v/>
      </c>
      <c r="N3111" s="211" t="str">
        <f>IFERROR(IF(VLOOKUP(Table1[[#This Row],[Budget Code Description]],Dimentions!$X$6:$AC$97,4,FALSE)="","",VLOOKUP(Table1[[#This Row],[Budget Code Description]],Dimentions!$X$6:$AC$97,4,FALSE)),"")</f>
        <v/>
      </c>
      <c r="O3111" s="65" t="str">
        <f>IFERROR(VLOOKUP(Table1[[#This Row],[Vendor ID]],Table549[],2,FALSE),"")</f>
        <v/>
      </c>
      <c r="P3111" s="63"/>
      <c r="Q3111" s="143" t="str">
        <f>IF(Table1[[#This Row],[Posting Date]]&lt;&gt;"",$D$9,"")</f>
        <v/>
      </c>
      <c r="R3111" s="159" t="str">
        <f>IF(Table1[[#This Row],[Posting Date]]&lt;&gt;"",$D$10,"")</f>
        <v/>
      </c>
      <c r="S3111" s="66"/>
      <c r="T3111" s="63"/>
      <c r="U3111" s="67"/>
      <c r="V3111" s="67"/>
      <c r="W3111" s="67" t="str">
        <f t="shared" si="48"/>
        <v/>
      </c>
      <c r="X3111" s="161" t="str">
        <f>IF(E3111="","",(IF(Table1[[#This Row],[Cur]]="USD",Table1[[#This Row],[Cur_Amount Debit]],Table1[[#This Row],[Cur_Amount Debit]]/Table1[[#This Row],[Exchange Rate]])))</f>
        <v/>
      </c>
      <c r="Y3111" s="161" t="str">
        <f>IF(E3111="","",(IF(Table1[[#This Row],[Cur]]="USD",Table1[[#This Row],[Cur_Amount Credit]],Table1[[#This Row],[Cur_Amount Credit]]/ExchangeRate)))</f>
        <v/>
      </c>
      <c r="Z3111" s="203" t="str">
        <f>IF(E3111="","",(Table1[[#This Row],[Debit USD]]-Table1[[#This Row],[Credit USD]]))</f>
        <v/>
      </c>
      <c r="AA3111" s="122"/>
      <c r="AB3111" s="1"/>
      <c r="AC3111" s="15"/>
      <c r="AD3111" s="15" t="str">
        <f>IF(AND(OR(Table1[[#This Row],[Account]]="15030",Table1[[#This Row],[Account]]="15035",Table1[[#This Row],[Account]]="20150"),Table1[[#This Row],[Vendor ID]]=""),1,"")</f>
        <v/>
      </c>
      <c r="AE3111" s="15"/>
      <c r="AF3111" s="15"/>
      <c r="AG3111" s="15"/>
      <c r="AH3111" s="46" t="str">
        <f>IF(Table1[[#This Row],[Posting Date]]&lt;&gt;"","GJ-"&amp;CountryID,"")</f>
        <v/>
      </c>
      <c r="AI3111" s="59" t="str">
        <f>IF(Table1[[#This Row],[Posting Date]]&lt;&gt;"",Table1[[#This Row],[Posting Date]],"")</f>
        <v/>
      </c>
      <c r="AJ3111" s="46"/>
      <c r="AK3111" s="46" t="str">
        <f>IF(Table1[[#This Row],[Description]]&lt;&gt;"",Table1[[#This Row],[Description]],"")</f>
        <v/>
      </c>
      <c r="AL3111" s="46" t="str">
        <f>IF(Table1[[#This Row],[Posting Date]]&lt;&gt;"",Table1[[#This Row],[Reference Number]],"")</f>
        <v/>
      </c>
      <c r="AM3111" s="46" t="str">
        <f>TRIM(Table1[[#This Row],[Line '#]])</f>
        <v/>
      </c>
      <c r="AN3111" s="46" t="str">
        <f>TRIM(Table1[[#This Row],[Account]])</f>
        <v/>
      </c>
      <c r="AO3111" s="46" t="str">
        <f>IF(Table1[[#This Row],[Posting Date]]&lt;&gt;"",$D$5,"")</f>
        <v/>
      </c>
      <c r="AP3111" s="46" t="str">
        <f>TRIM(Table1[[#This Row],[Departments-Prgrams]])</f>
        <v/>
      </c>
      <c r="AQ3111" s="46" t="str">
        <f>TRIM(Table1[[#This Row],[Grant]])</f>
        <v/>
      </c>
      <c r="AR3111" s="46" t="str">
        <f>TRIM(Table1[[#This Row],[Staff ID]])</f>
        <v/>
      </c>
      <c r="AS3111" s="46" t="str">
        <f>IF(TRIM(Table1[[#This Row],[Budget Code]])=0,"",TRIM(Table1[[#This Row],[Budget Code]]))</f>
        <v/>
      </c>
      <c r="AT3111" s="46" t="str">
        <f>IF(Table1[[#This Row],[Line Description]]&lt;&gt;"",Table1[[#This Row],[Line Description]],"")</f>
        <v/>
      </c>
      <c r="AU3111" s="46" t="str">
        <f>IF(Table1[[#This Row],[Cur_Amount Debit]]&gt;0,ROUND(Table1[[#This Row],[Cur_Amount Debit]],2),"")</f>
        <v/>
      </c>
      <c r="AV3111" s="46" t="str">
        <f>IF(Table1[[#This Row],[Cur_Amount Credit]]&gt;0,ROUND(Table1[[#This Row],[Cur_Amount Credit]],2),"")</f>
        <v/>
      </c>
      <c r="AW3111" s="46" t="str">
        <f>LEFT(Table1[[#This Row],[Cur]],3)</f>
        <v/>
      </c>
      <c r="AX3111" s="59"/>
      <c r="AY3111" s="46"/>
      <c r="AZ3111" s="46" t="str">
        <f>IF(Table1[[#This Row],[Cur]]&lt;&gt;"",IF(Table1[[#This Row],[Cur]]="USD","",ExchangeRate),"")</f>
        <v/>
      </c>
      <c r="BA3111" s="46" t="str">
        <f>IF(Table1[[#This Row],[Grant]]&lt;&gt;"",VLOOKUP(Table1[[#This Row],[Grant]],Grants!B:D,3),"")</f>
        <v/>
      </c>
      <c r="BB3111" s="46" t="str">
        <f>TRIM(Table1[[#This Row],[Vendor ID]])</f>
        <v/>
      </c>
      <c r="BC3111">
        <f>IF(Table1[[#This Row],[Reference Number]]=Q3110,BC3110,BC3110+1)</f>
        <v>2</v>
      </c>
    </row>
    <row r="3112" spans="1:55" ht="11.25" hidden="1" customHeight="1">
      <c r="A3112" s="1"/>
      <c r="B3112" s="88" t="str">
        <f>IF(Table1[[#This Row],[Posting Date]]&lt;&gt;"",IF(Table1[[#This Row],[Reference Number]]=Q3111,B3111+1,1),"")</f>
        <v/>
      </c>
      <c r="C3112" s="61"/>
      <c r="D3112" s="61"/>
      <c r="E3112" s="218"/>
      <c r="F3112" s="143" t="str">
        <f>IFERROR(IF(VLOOKUP(Table1[[#This Row],[Budget Code Description]],Dimentions!$X$6:$AC$132,2,FALSE)="","",VLOOKUP(Table1[[#This Row],[Budget Code Description]],Dimentions!$X$6:$AC$132,2,FALSE)),"")</f>
        <v/>
      </c>
      <c r="G3112" s="143" t="str">
        <f>IFERROR(VLOOKUP(Table1[[#This Row],[Budget Code Description]],Dimentions!$X$6:$AC$132,3,FALSE),"")</f>
        <v/>
      </c>
      <c r="H3112" s="64" t="str">
        <f>IFERROR(VLOOKUP(Table1[[#This Row],[Account]],Dimentions!$S$6:$V$233,2,FALSE),"")</f>
        <v/>
      </c>
      <c r="I3112" s="62">
        <f>_xlfn.NUMBERVALUE(LEFT(Table1[[#This Row],[Account]],1))</f>
        <v>0</v>
      </c>
      <c r="J3112" s="62" t="str">
        <f>IFERROR(VLOOKUP(Table1[[#This Row],[Budget Code Description]],Table6[#All],7,FALSE),"")</f>
        <v/>
      </c>
      <c r="K3112" s="143" t="str">
        <f>IFERROR(VLOOKUP(Table1[[#This Row],[Budget Code Description]],Table6[#All],8,FALSE),"")</f>
        <v/>
      </c>
      <c r="L3112" s="63"/>
      <c r="M3112" s="65" t="str">
        <f>IFERROR(VLOOKUP(Table1[[#This Row],[Staff ID]],Table2[],2,FALSE),"")</f>
        <v/>
      </c>
      <c r="N3112" s="211" t="str">
        <f>IFERROR(IF(VLOOKUP(Table1[[#This Row],[Budget Code Description]],Dimentions!$X$6:$AC$97,4,FALSE)="","",VLOOKUP(Table1[[#This Row],[Budget Code Description]],Dimentions!$X$6:$AC$97,4,FALSE)),"")</f>
        <v/>
      </c>
      <c r="O3112" s="65" t="str">
        <f>IFERROR(VLOOKUP(Table1[[#This Row],[Vendor ID]],Table549[],2,FALSE),"")</f>
        <v/>
      </c>
      <c r="P3112" s="63"/>
      <c r="Q3112" s="143" t="str">
        <f>IF(Table1[[#This Row],[Posting Date]]&lt;&gt;"",$D$9,"")</f>
        <v/>
      </c>
      <c r="R3112" s="159" t="str">
        <f>IF(Table1[[#This Row],[Posting Date]]&lt;&gt;"",$D$10,"")</f>
        <v/>
      </c>
      <c r="S3112" s="66"/>
      <c r="T3112" s="63"/>
      <c r="U3112" s="67"/>
      <c r="V3112" s="67"/>
      <c r="W3112" s="67" t="str">
        <f t="shared" si="48"/>
        <v/>
      </c>
      <c r="X3112" s="161" t="str">
        <f>IF(E3112="","",(IF(Table1[[#This Row],[Cur]]="USD",Table1[[#This Row],[Cur_Amount Debit]],Table1[[#This Row],[Cur_Amount Debit]]/Table1[[#This Row],[Exchange Rate]])))</f>
        <v/>
      </c>
      <c r="Y3112" s="161" t="str">
        <f>IF(E3112="","",(IF(Table1[[#This Row],[Cur]]="USD",Table1[[#This Row],[Cur_Amount Credit]],Table1[[#This Row],[Cur_Amount Credit]]/ExchangeRate)))</f>
        <v/>
      </c>
      <c r="Z3112" s="203" t="str">
        <f>IF(E3112="","",(Table1[[#This Row],[Debit USD]]-Table1[[#This Row],[Credit USD]]))</f>
        <v/>
      </c>
      <c r="AA3112" s="122"/>
      <c r="AB3112" s="1"/>
      <c r="AC3112" s="15"/>
      <c r="AD3112" s="15" t="str">
        <f>IF(AND(OR(Table1[[#This Row],[Account]]="15030",Table1[[#This Row],[Account]]="15035",Table1[[#This Row],[Account]]="20150"),Table1[[#This Row],[Vendor ID]]=""),1,"")</f>
        <v/>
      </c>
      <c r="AE3112" s="15"/>
      <c r="AF3112" s="15"/>
      <c r="AG3112" s="15"/>
      <c r="AH3112" s="46" t="str">
        <f>IF(Table1[[#This Row],[Posting Date]]&lt;&gt;"","GJ-"&amp;CountryID,"")</f>
        <v/>
      </c>
      <c r="AI3112" s="59" t="str">
        <f>IF(Table1[[#This Row],[Posting Date]]&lt;&gt;"",Table1[[#This Row],[Posting Date]],"")</f>
        <v/>
      </c>
      <c r="AJ3112" s="46"/>
      <c r="AK3112" s="46" t="str">
        <f>IF(Table1[[#This Row],[Description]]&lt;&gt;"",Table1[[#This Row],[Description]],"")</f>
        <v/>
      </c>
      <c r="AL3112" s="46" t="str">
        <f>IF(Table1[[#This Row],[Posting Date]]&lt;&gt;"",Table1[[#This Row],[Reference Number]],"")</f>
        <v/>
      </c>
      <c r="AM3112" s="46" t="str">
        <f>TRIM(Table1[[#This Row],[Line '#]])</f>
        <v/>
      </c>
      <c r="AN3112" s="46" t="str">
        <f>TRIM(Table1[[#This Row],[Account]])</f>
        <v/>
      </c>
      <c r="AO3112" s="46" t="str">
        <f>IF(Table1[[#This Row],[Posting Date]]&lt;&gt;"",$D$5,"")</f>
        <v/>
      </c>
      <c r="AP3112" s="46" t="str">
        <f>TRIM(Table1[[#This Row],[Departments-Prgrams]])</f>
        <v/>
      </c>
      <c r="AQ3112" s="46" t="str">
        <f>TRIM(Table1[[#This Row],[Grant]])</f>
        <v/>
      </c>
      <c r="AR3112" s="46" t="str">
        <f>TRIM(Table1[[#This Row],[Staff ID]])</f>
        <v/>
      </c>
      <c r="AS3112" s="46" t="str">
        <f>IF(TRIM(Table1[[#This Row],[Budget Code]])=0,"",TRIM(Table1[[#This Row],[Budget Code]]))</f>
        <v/>
      </c>
      <c r="AT3112" s="46" t="str">
        <f>IF(Table1[[#This Row],[Line Description]]&lt;&gt;"",Table1[[#This Row],[Line Description]],"")</f>
        <v/>
      </c>
      <c r="AU3112" s="46" t="str">
        <f>IF(Table1[[#This Row],[Cur_Amount Debit]]&gt;0,ROUND(Table1[[#This Row],[Cur_Amount Debit]],2),"")</f>
        <v/>
      </c>
      <c r="AV3112" s="46" t="str">
        <f>IF(Table1[[#This Row],[Cur_Amount Credit]]&gt;0,ROUND(Table1[[#This Row],[Cur_Amount Credit]],2),"")</f>
        <v/>
      </c>
      <c r="AW3112" s="46" t="str">
        <f>LEFT(Table1[[#This Row],[Cur]],3)</f>
        <v/>
      </c>
      <c r="AX3112" s="59"/>
      <c r="AY3112" s="46"/>
      <c r="AZ3112" s="46" t="str">
        <f>IF(Table1[[#This Row],[Cur]]&lt;&gt;"",IF(Table1[[#This Row],[Cur]]="USD","",ExchangeRate),"")</f>
        <v/>
      </c>
      <c r="BA3112" s="46" t="str">
        <f>IF(Table1[[#This Row],[Grant]]&lt;&gt;"",VLOOKUP(Table1[[#This Row],[Grant]],Grants!B:D,3),"")</f>
        <v/>
      </c>
      <c r="BB3112" s="46" t="str">
        <f>TRIM(Table1[[#This Row],[Vendor ID]])</f>
        <v/>
      </c>
      <c r="BC3112">
        <f>IF(Table1[[#This Row],[Reference Number]]=Q3111,BC3111,BC3111+1)</f>
        <v>2</v>
      </c>
    </row>
    <row r="3113" spans="1:55" ht="11.25" hidden="1" customHeight="1">
      <c r="A3113" s="1"/>
      <c r="B3113" s="88" t="str">
        <f>IF(Table1[[#This Row],[Posting Date]]&lt;&gt;"",IF(Table1[[#This Row],[Reference Number]]=Q3112,B3112+1,1),"")</f>
        <v/>
      </c>
      <c r="C3113" s="61"/>
      <c r="D3113" s="61"/>
      <c r="E3113" s="218"/>
      <c r="F3113" s="143" t="str">
        <f>IFERROR(IF(VLOOKUP(Table1[[#This Row],[Budget Code Description]],Dimentions!$X$6:$AC$132,2,FALSE)="","",VLOOKUP(Table1[[#This Row],[Budget Code Description]],Dimentions!$X$6:$AC$132,2,FALSE)),"")</f>
        <v/>
      </c>
      <c r="G3113" s="143" t="str">
        <f>IFERROR(VLOOKUP(Table1[[#This Row],[Budget Code Description]],Dimentions!$X$6:$AC$132,3,FALSE),"")</f>
        <v/>
      </c>
      <c r="H3113" s="64" t="str">
        <f>IFERROR(VLOOKUP(Table1[[#This Row],[Account]],Dimentions!$S$6:$V$233,2,FALSE),"")</f>
        <v/>
      </c>
      <c r="I3113" s="62">
        <f>_xlfn.NUMBERVALUE(LEFT(Table1[[#This Row],[Account]],1))</f>
        <v>0</v>
      </c>
      <c r="J3113" s="62" t="str">
        <f>IFERROR(VLOOKUP(Table1[[#This Row],[Budget Code Description]],Table6[#All],7,FALSE),"")</f>
        <v/>
      </c>
      <c r="K3113" s="143" t="str">
        <f>IFERROR(VLOOKUP(Table1[[#This Row],[Budget Code Description]],Table6[#All],8,FALSE),"")</f>
        <v/>
      </c>
      <c r="L3113" s="63"/>
      <c r="M3113" s="65" t="str">
        <f>IFERROR(VLOOKUP(Table1[[#This Row],[Staff ID]],Table2[],2,FALSE),"")</f>
        <v/>
      </c>
      <c r="N3113" s="211" t="str">
        <f>IFERROR(IF(VLOOKUP(Table1[[#This Row],[Budget Code Description]],Dimentions!$X$6:$AC$97,4,FALSE)="","",VLOOKUP(Table1[[#This Row],[Budget Code Description]],Dimentions!$X$6:$AC$97,4,FALSE)),"")</f>
        <v/>
      </c>
      <c r="O3113" s="65" t="str">
        <f>IFERROR(VLOOKUP(Table1[[#This Row],[Vendor ID]],Table549[],2,FALSE),"")</f>
        <v/>
      </c>
      <c r="P3113" s="63"/>
      <c r="Q3113" s="143" t="str">
        <f>IF(Table1[[#This Row],[Posting Date]]&lt;&gt;"",$D$9,"")</f>
        <v/>
      </c>
      <c r="R3113" s="159" t="str">
        <f>IF(Table1[[#This Row],[Posting Date]]&lt;&gt;"",$D$10,"")</f>
        <v/>
      </c>
      <c r="S3113" s="66"/>
      <c r="T3113" s="63"/>
      <c r="U3113" s="67"/>
      <c r="V3113" s="67"/>
      <c r="W3113" s="67" t="str">
        <f t="shared" ref="W3113:W3176" si="49">IF(E3113="","",(ExchangeRate))</f>
        <v/>
      </c>
      <c r="X3113" s="161" t="str">
        <f>IF(E3113="","",(IF(Table1[[#This Row],[Cur]]="USD",Table1[[#This Row],[Cur_Amount Debit]],Table1[[#This Row],[Cur_Amount Debit]]/Table1[[#This Row],[Exchange Rate]])))</f>
        <v/>
      </c>
      <c r="Y3113" s="161" t="str">
        <f>IF(E3113="","",(IF(Table1[[#This Row],[Cur]]="USD",Table1[[#This Row],[Cur_Amount Credit]],Table1[[#This Row],[Cur_Amount Credit]]/ExchangeRate)))</f>
        <v/>
      </c>
      <c r="Z3113" s="203" t="str">
        <f>IF(E3113="","",(Table1[[#This Row],[Debit USD]]-Table1[[#This Row],[Credit USD]]))</f>
        <v/>
      </c>
      <c r="AA3113" s="122"/>
      <c r="AB3113" s="1"/>
      <c r="AC3113" s="15"/>
      <c r="AD3113" s="15" t="str">
        <f>IF(AND(OR(Table1[[#This Row],[Account]]="15030",Table1[[#This Row],[Account]]="15035",Table1[[#This Row],[Account]]="20150"),Table1[[#This Row],[Vendor ID]]=""),1,"")</f>
        <v/>
      </c>
      <c r="AE3113" s="15"/>
      <c r="AF3113" s="15"/>
      <c r="AG3113" s="15"/>
      <c r="AH3113" s="46" t="str">
        <f>IF(Table1[[#This Row],[Posting Date]]&lt;&gt;"","GJ-"&amp;CountryID,"")</f>
        <v/>
      </c>
      <c r="AI3113" s="59" t="str">
        <f>IF(Table1[[#This Row],[Posting Date]]&lt;&gt;"",Table1[[#This Row],[Posting Date]],"")</f>
        <v/>
      </c>
      <c r="AJ3113" s="46"/>
      <c r="AK3113" s="46" t="str">
        <f>IF(Table1[[#This Row],[Description]]&lt;&gt;"",Table1[[#This Row],[Description]],"")</f>
        <v/>
      </c>
      <c r="AL3113" s="46" t="str">
        <f>IF(Table1[[#This Row],[Posting Date]]&lt;&gt;"",Table1[[#This Row],[Reference Number]],"")</f>
        <v/>
      </c>
      <c r="AM3113" s="46" t="str">
        <f>TRIM(Table1[[#This Row],[Line '#]])</f>
        <v/>
      </c>
      <c r="AN3113" s="46" t="str">
        <f>TRIM(Table1[[#This Row],[Account]])</f>
        <v/>
      </c>
      <c r="AO3113" s="46" t="str">
        <f>IF(Table1[[#This Row],[Posting Date]]&lt;&gt;"",$D$5,"")</f>
        <v/>
      </c>
      <c r="AP3113" s="46" t="str">
        <f>TRIM(Table1[[#This Row],[Departments-Prgrams]])</f>
        <v/>
      </c>
      <c r="AQ3113" s="46" t="str">
        <f>TRIM(Table1[[#This Row],[Grant]])</f>
        <v/>
      </c>
      <c r="AR3113" s="46" t="str">
        <f>TRIM(Table1[[#This Row],[Staff ID]])</f>
        <v/>
      </c>
      <c r="AS3113" s="46" t="str">
        <f>IF(TRIM(Table1[[#This Row],[Budget Code]])=0,"",TRIM(Table1[[#This Row],[Budget Code]]))</f>
        <v/>
      </c>
      <c r="AT3113" s="46" t="str">
        <f>IF(Table1[[#This Row],[Line Description]]&lt;&gt;"",Table1[[#This Row],[Line Description]],"")</f>
        <v/>
      </c>
      <c r="AU3113" s="46" t="str">
        <f>IF(Table1[[#This Row],[Cur_Amount Debit]]&gt;0,ROUND(Table1[[#This Row],[Cur_Amount Debit]],2),"")</f>
        <v/>
      </c>
      <c r="AV3113" s="46" t="str">
        <f>IF(Table1[[#This Row],[Cur_Amount Credit]]&gt;0,ROUND(Table1[[#This Row],[Cur_Amount Credit]],2),"")</f>
        <v/>
      </c>
      <c r="AW3113" s="46" t="str">
        <f>LEFT(Table1[[#This Row],[Cur]],3)</f>
        <v/>
      </c>
      <c r="AX3113" s="59"/>
      <c r="AY3113" s="46"/>
      <c r="AZ3113" s="46" t="str">
        <f>IF(Table1[[#This Row],[Cur]]&lt;&gt;"",IF(Table1[[#This Row],[Cur]]="USD","",ExchangeRate),"")</f>
        <v/>
      </c>
      <c r="BA3113" s="46" t="str">
        <f>IF(Table1[[#This Row],[Grant]]&lt;&gt;"",VLOOKUP(Table1[[#This Row],[Grant]],Grants!B:D,3),"")</f>
        <v/>
      </c>
      <c r="BB3113" s="46" t="str">
        <f>TRIM(Table1[[#This Row],[Vendor ID]])</f>
        <v/>
      </c>
      <c r="BC3113">
        <f>IF(Table1[[#This Row],[Reference Number]]=Q3112,BC3112,BC3112+1)</f>
        <v>2</v>
      </c>
    </row>
    <row r="3114" spans="1:55" ht="11.25" hidden="1" customHeight="1">
      <c r="A3114" s="1"/>
      <c r="B3114" s="88" t="str">
        <f>IF(Table1[[#This Row],[Posting Date]]&lt;&gt;"",IF(Table1[[#This Row],[Reference Number]]=Q3113,B3113+1,1),"")</f>
        <v/>
      </c>
      <c r="C3114" s="61"/>
      <c r="D3114" s="61"/>
      <c r="E3114" s="218"/>
      <c r="F3114" s="143" t="str">
        <f>IFERROR(IF(VLOOKUP(Table1[[#This Row],[Budget Code Description]],Dimentions!$X$6:$AC$132,2,FALSE)="","",VLOOKUP(Table1[[#This Row],[Budget Code Description]],Dimentions!$X$6:$AC$132,2,FALSE)),"")</f>
        <v/>
      </c>
      <c r="G3114" s="143" t="str">
        <f>IFERROR(VLOOKUP(Table1[[#This Row],[Budget Code Description]],Dimentions!$X$6:$AC$132,3,FALSE),"")</f>
        <v/>
      </c>
      <c r="H3114" s="64" t="str">
        <f>IFERROR(VLOOKUP(Table1[[#This Row],[Account]],Dimentions!$S$6:$V$233,2,FALSE),"")</f>
        <v/>
      </c>
      <c r="I3114" s="62">
        <f>_xlfn.NUMBERVALUE(LEFT(Table1[[#This Row],[Account]],1))</f>
        <v>0</v>
      </c>
      <c r="J3114" s="62" t="str">
        <f>IFERROR(VLOOKUP(Table1[[#This Row],[Budget Code Description]],Table6[#All],7,FALSE),"")</f>
        <v/>
      </c>
      <c r="K3114" s="143" t="str">
        <f>IFERROR(VLOOKUP(Table1[[#This Row],[Budget Code Description]],Table6[#All],8,FALSE),"")</f>
        <v/>
      </c>
      <c r="L3114" s="63"/>
      <c r="M3114" s="65" t="str">
        <f>IFERROR(VLOOKUP(Table1[[#This Row],[Staff ID]],Table2[],2,FALSE),"")</f>
        <v/>
      </c>
      <c r="N3114" s="211" t="str">
        <f>IFERROR(IF(VLOOKUP(Table1[[#This Row],[Budget Code Description]],Dimentions!$X$6:$AC$97,4,FALSE)="","",VLOOKUP(Table1[[#This Row],[Budget Code Description]],Dimentions!$X$6:$AC$97,4,FALSE)),"")</f>
        <v/>
      </c>
      <c r="O3114" s="65" t="str">
        <f>IFERROR(VLOOKUP(Table1[[#This Row],[Vendor ID]],Table549[],2,FALSE),"")</f>
        <v/>
      </c>
      <c r="P3114" s="63"/>
      <c r="Q3114" s="143" t="str">
        <f>IF(Table1[[#This Row],[Posting Date]]&lt;&gt;"",$D$9,"")</f>
        <v/>
      </c>
      <c r="R3114" s="159" t="str">
        <f>IF(Table1[[#This Row],[Posting Date]]&lt;&gt;"",$D$10,"")</f>
        <v/>
      </c>
      <c r="S3114" s="66"/>
      <c r="T3114" s="63"/>
      <c r="U3114" s="67"/>
      <c r="V3114" s="67"/>
      <c r="W3114" s="67" t="str">
        <f t="shared" si="49"/>
        <v/>
      </c>
      <c r="X3114" s="161" t="str">
        <f>IF(E3114="","",(IF(Table1[[#This Row],[Cur]]="USD",Table1[[#This Row],[Cur_Amount Debit]],Table1[[#This Row],[Cur_Amount Debit]]/Table1[[#This Row],[Exchange Rate]])))</f>
        <v/>
      </c>
      <c r="Y3114" s="161" t="str">
        <f>IF(E3114="","",(IF(Table1[[#This Row],[Cur]]="USD",Table1[[#This Row],[Cur_Amount Credit]],Table1[[#This Row],[Cur_Amount Credit]]/ExchangeRate)))</f>
        <v/>
      </c>
      <c r="Z3114" s="203" t="str">
        <f>IF(E3114="","",(Table1[[#This Row],[Debit USD]]-Table1[[#This Row],[Credit USD]]))</f>
        <v/>
      </c>
      <c r="AA3114" s="122"/>
      <c r="AB3114" s="1"/>
      <c r="AC3114" s="15"/>
      <c r="AD3114" s="15" t="str">
        <f>IF(AND(OR(Table1[[#This Row],[Account]]="15030",Table1[[#This Row],[Account]]="15035",Table1[[#This Row],[Account]]="20150"),Table1[[#This Row],[Vendor ID]]=""),1,"")</f>
        <v/>
      </c>
      <c r="AE3114" s="15"/>
      <c r="AF3114" s="15"/>
      <c r="AG3114" s="15"/>
      <c r="AH3114" s="46" t="str">
        <f>IF(Table1[[#This Row],[Posting Date]]&lt;&gt;"","GJ-"&amp;CountryID,"")</f>
        <v/>
      </c>
      <c r="AI3114" s="59" t="str">
        <f>IF(Table1[[#This Row],[Posting Date]]&lt;&gt;"",Table1[[#This Row],[Posting Date]],"")</f>
        <v/>
      </c>
      <c r="AJ3114" s="46"/>
      <c r="AK3114" s="46" t="str">
        <f>IF(Table1[[#This Row],[Description]]&lt;&gt;"",Table1[[#This Row],[Description]],"")</f>
        <v/>
      </c>
      <c r="AL3114" s="46" t="str">
        <f>IF(Table1[[#This Row],[Posting Date]]&lt;&gt;"",Table1[[#This Row],[Reference Number]],"")</f>
        <v/>
      </c>
      <c r="AM3114" s="46" t="str">
        <f>TRIM(Table1[[#This Row],[Line '#]])</f>
        <v/>
      </c>
      <c r="AN3114" s="46" t="str">
        <f>TRIM(Table1[[#This Row],[Account]])</f>
        <v/>
      </c>
      <c r="AO3114" s="46" t="str">
        <f>IF(Table1[[#This Row],[Posting Date]]&lt;&gt;"",$D$5,"")</f>
        <v/>
      </c>
      <c r="AP3114" s="46" t="str">
        <f>TRIM(Table1[[#This Row],[Departments-Prgrams]])</f>
        <v/>
      </c>
      <c r="AQ3114" s="46" t="str">
        <f>TRIM(Table1[[#This Row],[Grant]])</f>
        <v/>
      </c>
      <c r="AR3114" s="46" t="str">
        <f>TRIM(Table1[[#This Row],[Staff ID]])</f>
        <v/>
      </c>
      <c r="AS3114" s="46" t="str">
        <f>IF(TRIM(Table1[[#This Row],[Budget Code]])=0,"",TRIM(Table1[[#This Row],[Budget Code]]))</f>
        <v/>
      </c>
      <c r="AT3114" s="46" t="str">
        <f>IF(Table1[[#This Row],[Line Description]]&lt;&gt;"",Table1[[#This Row],[Line Description]],"")</f>
        <v/>
      </c>
      <c r="AU3114" s="46" t="str">
        <f>IF(Table1[[#This Row],[Cur_Amount Debit]]&gt;0,ROUND(Table1[[#This Row],[Cur_Amount Debit]],2),"")</f>
        <v/>
      </c>
      <c r="AV3114" s="46" t="str">
        <f>IF(Table1[[#This Row],[Cur_Amount Credit]]&gt;0,ROUND(Table1[[#This Row],[Cur_Amount Credit]],2),"")</f>
        <v/>
      </c>
      <c r="AW3114" s="46" t="str">
        <f>LEFT(Table1[[#This Row],[Cur]],3)</f>
        <v/>
      </c>
      <c r="AX3114" s="59"/>
      <c r="AY3114" s="46"/>
      <c r="AZ3114" s="46" t="str">
        <f>IF(Table1[[#This Row],[Cur]]&lt;&gt;"",IF(Table1[[#This Row],[Cur]]="USD","",ExchangeRate),"")</f>
        <v/>
      </c>
      <c r="BA3114" s="46" t="str">
        <f>IF(Table1[[#This Row],[Grant]]&lt;&gt;"",VLOOKUP(Table1[[#This Row],[Grant]],Grants!B:D,3),"")</f>
        <v/>
      </c>
      <c r="BB3114" s="46" t="str">
        <f>TRIM(Table1[[#This Row],[Vendor ID]])</f>
        <v/>
      </c>
      <c r="BC3114">
        <f>IF(Table1[[#This Row],[Reference Number]]=Q3113,BC3113,BC3113+1)</f>
        <v>2</v>
      </c>
    </row>
    <row r="3115" spans="1:55" ht="11.25" hidden="1" customHeight="1">
      <c r="A3115" s="1"/>
      <c r="B3115" s="88" t="str">
        <f>IF(Table1[[#This Row],[Posting Date]]&lt;&gt;"",IF(Table1[[#This Row],[Reference Number]]=Q3114,B3114+1,1),"")</f>
        <v/>
      </c>
      <c r="C3115" s="61"/>
      <c r="D3115" s="61"/>
      <c r="E3115" s="218"/>
      <c r="F3115" s="143" t="str">
        <f>IFERROR(IF(VLOOKUP(Table1[[#This Row],[Budget Code Description]],Dimentions!$X$6:$AC$132,2,FALSE)="","",VLOOKUP(Table1[[#This Row],[Budget Code Description]],Dimentions!$X$6:$AC$132,2,FALSE)),"")</f>
        <v/>
      </c>
      <c r="G3115" s="143" t="str">
        <f>IFERROR(VLOOKUP(Table1[[#This Row],[Budget Code Description]],Dimentions!$X$6:$AC$132,3,FALSE),"")</f>
        <v/>
      </c>
      <c r="H3115" s="64" t="str">
        <f>IFERROR(VLOOKUP(Table1[[#This Row],[Account]],Dimentions!$S$6:$V$233,2,FALSE),"")</f>
        <v/>
      </c>
      <c r="I3115" s="62">
        <f>_xlfn.NUMBERVALUE(LEFT(Table1[[#This Row],[Account]],1))</f>
        <v>0</v>
      </c>
      <c r="J3115" s="62" t="str">
        <f>IFERROR(VLOOKUP(Table1[[#This Row],[Budget Code Description]],Table6[#All],7,FALSE),"")</f>
        <v/>
      </c>
      <c r="K3115" s="143" t="str">
        <f>IFERROR(VLOOKUP(Table1[[#This Row],[Budget Code Description]],Table6[#All],8,FALSE),"")</f>
        <v/>
      </c>
      <c r="L3115" s="63"/>
      <c r="M3115" s="65" t="str">
        <f>IFERROR(VLOOKUP(Table1[[#This Row],[Staff ID]],Table2[],2,FALSE),"")</f>
        <v/>
      </c>
      <c r="N3115" s="211" t="str">
        <f>IFERROR(IF(VLOOKUP(Table1[[#This Row],[Budget Code Description]],Dimentions!$X$6:$AC$97,4,FALSE)="","",VLOOKUP(Table1[[#This Row],[Budget Code Description]],Dimentions!$X$6:$AC$97,4,FALSE)),"")</f>
        <v/>
      </c>
      <c r="O3115" s="65" t="str">
        <f>IFERROR(VLOOKUP(Table1[[#This Row],[Vendor ID]],Table549[],2,FALSE),"")</f>
        <v/>
      </c>
      <c r="P3115" s="63"/>
      <c r="Q3115" s="143" t="str">
        <f>IF(Table1[[#This Row],[Posting Date]]&lt;&gt;"",$D$9,"")</f>
        <v/>
      </c>
      <c r="R3115" s="159" t="str">
        <f>IF(Table1[[#This Row],[Posting Date]]&lt;&gt;"",$D$10,"")</f>
        <v/>
      </c>
      <c r="S3115" s="66"/>
      <c r="T3115" s="63"/>
      <c r="U3115" s="67"/>
      <c r="V3115" s="67"/>
      <c r="W3115" s="67" t="str">
        <f t="shared" si="49"/>
        <v/>
      </c>
      <c r="X3115" s="161" t="str">
        <f>IF(E3115="","",(IF(Table1[[#This Row],[Cur]]="USD",Table1[[#This Row],[Cur_Amount Debit]],Table1[[#This Row],[Cur_Amount Debit]]/Table1[[#This Row],[Exchange Rate]])))</f>
        <v/>
      </c>
      <c r="Y3115" s="161" t="str">
        <f>IF(E3115="","",(IF(Table1[[#This Row],[Cur]]="USD",Table1[[#This Row],[Cur_Amount Credit]],Table1[[#This Row],[Cur_Amount Credit]]/ExchangeRate)))</f>
        <v/>
      </c>
      <c r="Z3115" s="203" t="str">
        <f>IF(E3115="","",(Table1[[#This Row],[Debit USD]]-Table1[[#This Row],[Credit USD]]))</f>
        <v/>
      </c>
      <c r="AA3115" s="122"/>
      <c r="AB3115" s="1"/>
      <c r="AC3115" s="15"/>
      <c r="AD3115" s="15" t="str">
        <f>IF(AND(OR(Table1[[#This Row],[Account]]="15030",Table1[[#This Row],[Account]]="15035",Table1[[#This Row],[Account]]="20150"),Table1[[#This Row],[Vendor ID]]=""),1,"")</f>
        <v/>
      </c>
      <c r="AE3115" s="15"/>
      <c r="AF3115" s="15"/>
      <c r="AG3115" s="15"/>
      <c r="AH3115" s="46" t="str">
        <f>IF(Table1[[#This Row],[Posting Date]]&lt;&gt;"","GJ-"&amp;CountryID,"")</f>
        <v/>
      </c>
      <c r="AI3115" s="59" t="str">
        <f>IF(Table1[[#This Row],[Posting Date]]&lt;&gt;"",Table1[[#This Row],[Posting Date]],"")</f>
        <v/>
      </c>
      <c r="AJ3115" s="46"/>
      <c r="AK3115" s="46" t="str">
        <f>IF(Table1[[#This Row],[Description]]&lt;&gt;"",Table1[[#This Row],[Description]],"")</f>
        <v/>
      </c>
      <c r="AL3115" s="46" t="str">
        <f>IF(Table1[[#This Row],[Posting Date]]&lt;&gt;"",Table1[[#This Row],[Reference Number]],"")</f>
        <v/>
      </c>
      <c r="AM3115" s="46" t="str">
        <f>TRIM(Table1[[#This Row],[Line '#]])</f>
        <v/>
      </c>
      <c r="AN3115" s="46" t="str">
        <f>TRIM(Table1[[#This Row],[Account]])</f>
        <v/>
      </c>
      <c r="AO3115" s="46" t="str">
        <f>IF(Table1[[#This Row],[Posting Date]]&lt;&gt;"",$D$5,"")</f>
        <v/>
      </c>
      <c r="AP3115" s="46" t="str">
        <f>TRIM(Table1[[#This Row],[Departments-Prgrams]])</f>
        <v/>
      </c>
      <c r="AQ3115" s="46" t="str">
        <f>TRIM(Table1[[#This Row],[Grant]])</f>
        <v/>
      </c>
      <c r="AR3115" s="46" t="str">
        <f>TRIM(Table1[[#This Row],[Staff ID]])</f>
        <v/>
      </c>
      <c r="AS3115" s="46" t="str">
        <f>IF(TRIM(Table1[[#This Row],[Budget Code]])=0,"",TRIM(Table1[[#This Row],[Budget Code]]))</f>
        <v/>
      </c>
      <c r="AT3115" s="46" t="str">
        <f>IF(Table1[[#This Row],[Line Description]]&lt;&gt;"",Table1[[#This Row],[Line Description]],"")</f>
        <v/>
      </c>
      <c r="AU3115" s="46" t="str">
        <f>IF(Table1[[#This Row],[Cur_Amount Debit]]&gt;0,ROUND(Table1[[#This Row],[Cur_Amount Debit]],2),"")</f>
        <v/>
      </c>
      <c r="AV3115" s="46" t="str">
        <f>IF(Table1[[#This Row],[Cur_Amount Credit]]&gt;0,ROUND(Table1[[#This Row],[Cur_Amount Credit]],2),"")</f>
        <v/>
      </c>
      <c r="AW3115" s="46" t="str">
        <f>LEFT(Table1[[#This Row],[Cur]],3)</f>
        <v/>
      </c>
      <c r="AX3115" s="59"/>
      <c r="AY3115" s="46"/>
      <c r="AZ3115" s="46" t="str">
        <f>IF(Table1[[#This Row],[Cur]]&lt;&gt;"",IF(Table1[[#This Row],[Cur]]="USD","",ExchangeRate),"")</f>
        <v/>
      </c>
      <c r="BA3115" s="46" t="str">
        <f>IF(Table1[[#This Row],[Grant]]&lt;&gt;"",VLOOKUP(Table1[[#This Row],[Grant]],Grants!B:D,3),"")</f>
        <v/>
      </c>
      <c r="BB3115" s="46" t="str">
        <f>TRIM(Table1[[#This Row],[Vendor ID]])</f>
        <v/>
      </c>
      <c r="BC3115">
        <f>IF(Table1[[#This Row],[Reference Number]]=Q3114,BC3114,BC3114+1)</f>
        <v>2</v>
      </c>
    </row>
    <row r="3116" spans="1:55" ht="11.25" hidden="1" customHeight="1">
      <c r="A3116" s="1"/>
      <c r="B3116" s="88" t="str">
        <f>IF(Table1[[#This Row],[Posting Date]]&lt;&gt;"",IF(Table1[[#This Row],[Reference Number]]=Q3115,B3115+1,1),"")</f>
        <v/>
      </c>
      <c r="C3116" s="61"/>
      <c r="D3116" s="61"/>
      <c r="E3116" s="218"/>
      <c r="F3116" s="143" t="str">
        <f>IFERROR(IF(VLOOKUP(Table1[[#This Row],[Budget Code Description]],Dimentions!$X$6:$AC$132,2,FALSE)="","",VLOOKUP(Table1[[#This Row],[Budget Code Description]],Dimentions!$X$6:$AC$132,2,FALSE)),"")</f>
        <v/>
      </c>
      <c r="G3116" s="143" t="str">
        <f>IFERROR(VLOOKUP(Table1[[#This Row],[Budget Code Description]],Dimentions!$X$6:$AC$132,3,FALSE),"")</f>
        <v/>
      </c>
      <c r="H3116" s="64" t="str">
        <f>IFERROR(VLOOKUP(Table1[[#This Row],[Account]],Dimentions!$S$6:$V$233,2,FALSE),"")</f>
        <v/>
      </c>
      <c r="I3116" s="62">
        <f>_xlfn.NUMBERVALUE(LEFT(Table1[[#This Row],[Account]],1))</f>
        <v>0</v>
      </c>
      <c r="J3116" s="62" t="str">
        <f>IFERROR(VLOOKUP(Table1[[#This Row],[Budget Code Description]],Table6[#All],7,FALSE),"")</f>
        <v/>
      </c>
      <c r="K3116" s="143" t="str">
        <f>IFERROR(VLOOKUP(Table1[[#This Row],[Budget Code Description]],Table6[#All],8,FALSE),"")</f>
        <v/>
      </c>
      <c r="L3116" s="63"/>
      <c r="M3116" s="65" t="str">
        <f>IFERROR(VLOOKUP(Table1[[#This Row],[Staff ID]],Table2[],2,FALSE),"")</f>
        <v/>
      </c>
      <c r="N3116" s="211" t="str">
        <f>IFERROR(IF(VLOOKUP(Table1[[#This Row],[Budget Code Description]],Dimentions!$X$6:$AC$97,4,FALSE)="","",VLOOKUP(Table1[[#This Row],[Budget Code Description]],Dimentions!$X$6:$AC$97,4,FALSE)),"")</f>
        <v/>
      </c>
      <c r="O3116" s="65" t="str">
        <f>IFERROR(VLOOKUP(Table1[[#This Row],[Vendor ID]],Table549[],2,FALSE),"")</f>
        <v/>
      </c>
      <c r="P3116" s="63"/>
      <c r="Q3116" s="143" t="str">
        <f>IF(Table1[[#This Row],[Posting Date]]&lt;&gt;"",$D$9,"")</f>
        <v/>
      </c>
      <c r="R3116" s="159" t="str">
        <f>IF(Table1[[#This Row],[Posting Date]]&lt;&gt;"",$D$10,"")</f>
        <v/>
      </c>
      <c r="S3116" s="66"/>
      <c r="T3116" s="63"/>
      <c r="U3116" s="67"/>
      <c r="V3116" s="67"/>
      <c r="W3116" s="67" t="str">
        <f t="shared" si="49"/>
        <v/>
      </c>
      <c r="X3116" s="161" t="str">
        <f>IF(E3116="","",(IF(Table1[[#This Row],[Cur]]="USD",Table1[[#This Row],[Cur_Amount Debit]],Table1[[#This Row],[Cur_Amount Debit]]/Table1[[#This Row],[Exchange Rate]])))</f>
        <v/>
      </c>
      <c r="Y3116" s="161" t="str">
        <f>IF(E3116="","",(IF(Table1[[#This Row],[Cur]]="USD",Table1[[#This Row],[Cur_Amount Credit]],Table1[[#This Row],[Cur_Amount Credit]]/ExchangeRate)))</f>
        <v/>
      </c>
      <c r="Z3116" s="203" t="str">
        <f>IF(E3116="","",(Table1[[#This Row],[Debit USD]]-Table1[[#This Row],[Credit USD]]))</f>
        <v/>
      </c>
      <c r="AA3116" s="122"/>
      <c r="AB3116" s="1"/>
      <c r="AC3116" s="15"/>
      <c r="AD3116" s="15" t="str">
        <f>IF(AND(OR(Table1[[#This Row],[Account]]="15030",Table1[[#This Row],[Account]]="15035",Table1[[#This Row],[Account]]="20150"),Table1[[#This Row],[Vendor ID]]=""),1,"")</f>
        <v/>
      </c>
      <c r="AE3116" s="15"/>
      <c r="AF3116" s="15"/>
      <c r="AG3116" s="15"/>
      <c r="AH3116" s="46" t="str">
        <f>IF(Table1[[#This Row],[Posting Date]]&lt;&gt;"","GJ-"&amp;CountryID,"")</f>
        <v/>
      </c>
      <c r="AI3116" s="59" t="str">
        <f>IF(Table1[[#This Row],[Posting Date]]&lt;&gt;"",Table1[[#This Row],[Posting Date]],"")</f>
        <v/>
      </c>
      <c r="AJ3116" s="46"/>
      <c r="AK3116" s="46" t="str">
        <f>IF(Table1[[#This Row],[Description]]&lt;&gt;"",Table1[[#This Row],[Description]],"")</f>
        <v/>
      </c>
      <c r="AL3116" s="46" t="str">
        <f>IF(Table1[[#This Row],[Posting Date]]&lt;&gt;"",Table1[[#This Row],[Reference Number]],"")</f>
        <v/>
      </c>
      <c r="AM3116" s="46" t="str">
        <f>TRIM(Table1[[#This Row],[Line '#]])</f>
        <v/>
      </c>
      <c r="AN3116" s="46" t="str">
        <f>TRIM(Table1[[#This Row],[Account]])</f>
        <v/>
      </c>
      <c r="AO3116" s="46" t="str">
        <f>IF(Table1[[#This Row],[Posting Date]]&lt;&gt;"",$D$5,"")</f>
        <v/>
      </c>
      <c r="AP3116" s="46" t="str">
        <f>TRIM(Table1[[#This Row],[Departments-Prgrams]])</f>
        <v/>
      </c>
      <c r="AQ3116" s="46" t="str">
        <f>TRIM(Table1[[#This Row],[Grant]])</f>
        <v/>
      </c>
      <c r="AR3116" s="46" t="str">
        <f>TRIM(Table1[[#This Row],[Staff ID]])</f>
        <v/>
      </c>
      <c r="AS3116" s="46" t="str">
        <f>IF(TRIM(Table1[[#This Row],[Budget Code]])=0,"",TRIM(Table1[[#This Row],[Budget Code]]))</f>
        <v/>
      </c>
      <c r="AT3116" s="46" t="str">
        <f>IF(Table1[[#This Row],[Line Description]]&lt;&gt;"",Table1[[#This Row],[Line Description]],"")</f>
        <v/>
      </c>
      <c r="AU3116" s="46" t="str">
        <f>IF(Table1[[#This Row],[Cur_Amount Debit]]&gt;0,ROUND(Table1[[#This Row],[Cur_Amount Debit]],2),"")</f>
        <v/>
      </c>
      <c r="AV3116" s="46" t="str">
        <f>IF(Table1[[#This Row],[Cur_Amount Credit]]&gt;0,ROUND(Table1[[#This Row],[Cur_Amount Credit]],2),"")</f>
        <v/>
      </c>
      <c r="AW3116" s="46" t="str">
        <f>LEFT(Table1[[#This Row],[Cur]],3)</f>
        <v/>
      </c>
      <c r="AX3116" s="59"/>
      <c r="AY3116" s="46"/>
      <c r="AZ3116" s="46" t="str">
        <f>IF(Table1[[#This Row],[Cur]]&lt;&gt;"",IF(Table1[[#This Row],[Cur]]="USD","",ExchangeRate),"")</f>
        <v/>
      </c>
      <c r="BA3116" s="46" t="str">
        <f>IF(Table1[[#This Row],[Grant]]&lt;&gt;"",VLOOKUP(Table1[[#This Row],[Grant]],Grants!B:D,3),"")</f>
        <v/>
      </c>
      <c r="BB3116" s="46" t="str">
        <f>TRIM(Table1[[#This Row],[Vendor ID]])</f>
        <v/>
      </c>
      <c r="BC3116">
        <f>IF(Table1[[#This Row],[Reference Number]]=Q3115,BC3115,BC3115+1)</f>
        <v>2</v>
      </c>
    </row>
    <row r="3117" spans="1:55" ht="11.25" hidden="1" customHeight="1">
      <c r="A3117" s="1"/>
      <c r="B3117" s="88" t="str">
        <f>IF(Table1[[#This Row],[Posting Date]]&lt;&gt;"",IF(Table1[[#This Row],[Reference Number]]=Q3116,B3116+1,1),"")</f>
        <v/>
      </c>
      <c r="C3117" s="61"/>
      <c r="D3117" s="61"/>
      <c r="E3117" s="218"/>
      <c r="F3117" s="143" t="str">
        <f>IFERROR(IF(VLOOKUP(Table1[[#This Row],[Budget Code Description]],Dimentions!$X$6:$AC$132,2,FALSE)="","",VLOOKUP(Table1[[#This Row],[Budget Code Description]],Dimentions!$X$6:$AC$132,2,FALSE)),"")</f>
        <v/>
      </c>
      <c r="G3117" s="143" t="str">
        <f>IFERROR(VLOOKUP(Table1[[#This Row],[Budget Code Description]],Dimentions!$X$6:$AC$132,3,FALSE),"")</f>
        <v/>
      </c>
      <c r="H3117" s="64" t="str">
        <f>IFERROR(VLOOKUP(Table1[[#This Row],[Account]],Dimentions!$S$6:$V$233,2,FALSE),"")</f>
        <v/>
      </c>
      <c r="I3117" s="62">
        <f>_xlfn.NUMBERVALUE(LEFT(Table1[[#This Row],[Account]],1))</f>
        <v>0</v>
      </c>
      <c r="J3117" s="62" t="str">
        <f>IFERROR(VLOOKUP(Table1[[#This Row],[Budget Code Description]],Table6[#All],7,FALSE),"")</f>
        <v/>
      </c>
      <c r="K3117" s="143" t="str">
        <f>IFERROR(VLOOKUP(Table1[[#This Row],[Budget Code Description]],Table6[#All],8,FALSE),"")</f>
        <v/>
      </c>
      <c r="L3117" s="63"/>
      <c r="M3117" s="65" t="str">
        <f>IFERROR(VLOOKUP(Table1[[#This Row],[Staff ID]],Table2[],2,FALSE),"")</f>
        <v/>
      </c>
      <c r="N3117" s="211" t="str">
        <f>IFERROR(IF(VLOOKUP(Table1[[#This Row],[Budget Code Description]],Dimentions!$X$6:$AC$97,4,FALSE)="","",VLOOKUP(Table1[[#This Row],[Budget Code Description]],Dimentions!$X$6:$AC$97,4,FALSE)),"")</f>
        <v/>
      </c>
      <c r="O3117" s="65" t="str">
        <f>IFERROR(VLOOKUP(Table1[[#This Row],[Vendor ID]],Table549[],2,FALSE),"")</f>
        <v/>
      </c>
      <c r="P3117" s="63"/>
      <c r="Q3117" s="143" t="str">
        <f>IF(Table1[[#This Row],[Posting Date]]&lt;&gt;"",$D$9,"")</f>
        <v/>
      </c>
      <c r="R3117" s="159" t="str">
        <f>IF(Table1[[#This Row],[Posting Date]]&lt;&gt;"",$D$10,"")</f>
        <v/>
      </c>
      <c r="S3117" s="66"/>
      <c r="T3117" s="63"/>
      <c r="U3117" s="67"/>
      <c r="V3117" s="67"/>
      <c r="W3117" s="67" t="str">
        <f t="shared" si="49"/>
        <v/>
      </c>
      <c r="X3117" s="161" t="str">
        <f>IF(E3117="","",(IF(Table1[[#This Row],[Cur]]="USD",Table1[[#This Row],[Cur_Amount Debit]],Table1[[#This Row],[Cur_Amount Debit]]/Table1[[#This Row],[Exchange Rate]])))</f>
        <v/>
      </c>
      <c r="Y3117" s="161" t="str">
        <f>IF(E3117="","",(IF(Table1[[#This Row],[Cur]]="USD",Table1[[#This Row],[Cur_Amount Credit]],Table1[[#This Row],[Cur_Amount Credit]]/ExchangeRate)))</f>
        <v/>
      </c>
      <c r="Z3117" s="203" t="str">
        <f>IF(E3117="","",(Table1[[#This Row],[Debit USD]]-Table1[[#This Row],[Credit USD]]))</f>
        <v/>
      </c>
      <c r="AA3117" s="122"/>
      <c r="AB3117" s="1"/>
      <c r="AC3117" s="15"/>
      <c r="AD3117" s="15" t="str">
        <f>IF(AND(OR(Table1[[#This Row],[Account]]="15030",Table1[[#This Row],[Account]]="15035",Table1[[#This Row],[Account]]="20150"),Table1[[#This Row],[Vendor ID]]=""),1,"")</f>
        <v/>
      </c>
      <c r="AE3117" s="15"/>
      <c r="AF3117" s="15"/>
      <c r="AG3117" s="15"/>
      <c r="AH3117" s="46" t="str">
        <f>IF(Table1[[#This Row],[Posting Date]]&lt;&gt;"","GJ-"&amp;CountryID,"")</f>
        <v/>
      </c>
      <c r="AI3117" s="59" t="str">
        <f>IF(Table1[[#This Row],[Posting Date]]&lt;&gt;"",Table1[[#This Row],[Posting Date]],"")</f>
        <v/>
      </c>
      <c r="AJ3117" s="46"/>
      <c r="AK3117" s="46" t="str">
        <f>IF(Table1[[#This Row],[Description]]&lt;&gt;"",Table1[[#This Row],[Description]],"")</f>
        <v/>
      </c>
      <c r="AL3117" s="46" t="str">
        <f>IF(Table1[[#This Row],[Posting Date]]&lt;&gt;"",Table1[[#This Row],[Reference Number]],"")</f>
        <v/>
      </c>
      <c r="AM3117" s="46" t="str">
        <f>TRIM(Table1[[#This Row],[Line '#]])</f>
        <v/>
      </c>
      <c r="AN3117" s="46" t="str">
        <f>TRIM(Table1[[#This Row],[Account]])</f>
        <v/>
      </c>
      <c r="AO3117" s="46" t="str">
        <f>IF(Table1[[#This Row],[Posting Date]]&lt;&gt;"",$D$5,"")</f>
        <v/>
      </c>
      <c r="AP3117" s="46" t="str">
        <f>TRIM(Table1[[#This Row],[Departments-Prgrams]])</f>
        <v/>
      </c>
      <c r="AQ3117" s="46" t="str">
        <f>TRIM(Table1[[#This Row],[Grant]])</f>
        <v/>
      </c>
      <c r="AR3117" s="46" t="str">
        <f>TRIM(Table1[[#This Row],[Staff ID]])</f>
        <v/>
      </c>
      <c r="AS3117" s="46" t="str">
        <f>IF(TRIM(Table1[[#This Row],[Budget Code]])=0,"",TRIM(Table1[[#This Row],[Budget Code]]))</f>
        <v/>
      </c>
      <c r="AT3117" s="46" t="str">
        <f>IF(Table1[[#This Row],[Line Description]]&lt;&gt;"",Table1[[#This Row],[Line Description]],"")</f>
        <v/>
      </c>
      <c r="AU3117" s="46" t="str">
        <f>IF(Table1[[#This Row],[Cur_Amount Debit]]&gt;0,ROUND(Table1[[#This Row],[Cur_Amount Debit]],2),"")</f>
        <v/>
      </c>
      <c r="AV3117" s="46" t="str">
        <f>IF(Table1[[#This Row],[Cur_Amount Credit]]&gt;0,ROUND(Table1[[#This Row],[Cur_Amount Credit]],2),"")</f>
        <v/>
      </c>
      <c r="AW3117" s="46" t="str">
        <f>LEFT(Table1[[#This Row],[Cur]],3)</f>
        <v/>
      </c>
      <c r="AX3117" s="59"/>
      <c r="AY3117" s="46"/>
      <c r="AZ3117" s="46" t="str">
        <f>IF(Table1[[#This Row],[Cur]]&lt;&gt;"",IF(Table1[[#This Row],[Cur]]="USD","",ExchangeRate),"")</f>
        <v/>
      </c>
      <c r="BA3117" s="46" t="str">
        <f>IF(Table1[[#This Row],[Grant]]&lt;&gt;"",VLOOKUP(Table1[[#This Row],[Grant]],Grants!B:D,3),"")</f>
        <v/>
      </c>
      <c r="BB3117" s="46" t="str">
        <f>TRIM(Table1[[#This Row],[Vendor ID]])</f>
        <v/>
      </c>
      <c r="BC3117">
        <f>IF(Table1[[#This Row],[Reference Number]]=Q3116,BC3116,BC3116+1)</f>
        <v>2</v>
      </c>
    </row>
    <row r="3118" spans="1:55" ht="11.25" hidden="1" customHeight="1">
      <c r="A3118" s="1"/>
      <c r="B3118" s="88" t="str">
        <f>IF(Table1[[#This Row],[Posting Date]]&lt;&gt;"",IF(Table1[[#This Row],[Reference Number]]=Q3117,B3117+1,1),"")</f>
        <v/>
      </c>
      <c r="C3118" s="61"/>
      <c r="D3118" s="61"/>
      <c r="E3118" s="218"/>
      <c r="F3118" s="143" t="str">
        <f>IFERROR(IF(VLOOKUP(Table1[[#This Row],[Budget Code Description]],Dimentions!$X$6:$AC$132,2,FALSE)="","",VLOOKUP(Table1[[#This Row],[Budget Code Description]],Dimentions!$X$6:$AC$132,2,FALSE)),"")</f>
        <v/>
      </c>
      <c r="G3118" s="143" t="str">
        <f>IFERROR(VLOOKUP(Table1[[#This Row],[Budget Code Description]],Dimentions!$X$6:$AC$132,3,FALSE),"")</f>
        <v/>
      </c>
      <c r="H3118" s="64" t="str">
        <f>IFERROR(VLOOKUP(Table1[[#This Row],[Account]],Dimentions!$S$6:$V$233,2,FALSE),"")</f>
        <v/>
      </c>
      <c r="I3118" s="62">
        <f>_xlfn.NUMBERVALUE(LEFT(Table1[[#This Row],[Account]],1))</f>
        <v>0</v>
      </c>
      <c r="J3118" s="62" t="str">
        <f>IFERROR(VLOOKUP(Table1[[#This Row],[Budget Code Description]],Table6[#All],7,FALSE),"")</f>
        <v/>
      </c>
      <c r="K3118" s="143" t="str">
        <f>IFERROR(VLOOKUP(Table1[[#This Row],[Budget Code Description]],Table6[#All],8,FALSE),"")</f>
        <v/>
      </c>
      <c r="L3118" s="63"/>
      <c r="M3118" s="65" t="str">
        <f>IFERROR(VLOOKUP(Table1[[#This Row],[Staff ID]],Table2[],2,FALSE),"")</f>
        <v/>
      </c>
      <c r="N3118" s="211" t="str">
        <f>IFERROR(IF(VLOOKUP(Table1[[#This Row],[Budget Code Description]],Dimentions!$X$6:$AC$97,4,FALSE)="","",VLOOKUP(Table1[[#This Row],[Budget Code Description]],Dimentions!$X$6:$AC$97,4,FALSE)),"")</f>
        <v/>
      </c>
      <c r="O3118" s="65" t="str">
        <f>IFERROR(VLOOKUP(Table1[[#This Row],[Vendor ID]],Table549[],2,FALSE),"")</f>
        <v/>
      </c>
      <c r="P3118" s="63"/>
      <c r="Q3118" s="143" t="str">
        <f>IF(Table1[[#This Row],[Posting Date]]&lt;&gt;"",$D$9,"")</f>
        <v/>
      </c>
      <c r="R3118" s="159" t="str">
        <f>IF(Table1[[#This Row],[Posting Date]]&lt;&gt;"",$D$10,"")</f>
        <v/>
      </c>
      <c r="S3118" s="66"/>
      <c r="T3118" s="63"/>
      <c r="U3118" s="67"/>
      <c r="V3118" s="67"/>
      <c r="W3118" s="67" t="str">
        <f t="shared" si="49"/>
        <v/>
      </c>
      <c r="X3118" s="161" t="str">
        <f>IF(E3118="","",(IF(Table1[[#This Row],[Cur]]="USD",Table1[[#This Row],[Cur_Amount Debit]],Table1[[#This Row],[Cur_Amount Debit]]/Table1[[#This Row],[Exchange Rate]])))</f>
        <v/>
      </c>
      <c r="Y3118" s="161" t="str">
        <f>IF(E3118="","",(IF(Table1[[#This Row],[Cur]]="USD",Table1[[#This Row],[Cur_Amount Credit]],Table1[[#This Row],[Cur_Amount Credit]]/ExchangeRate)))</f>
        <v/>
      </c>
      <c r="Z3118" s="203" t="str">
        <f>IF(E3118="","",(Table1[[#This Row],[Debit USD]]-Table1[[#This Row],[Credit USD]]))</f>
        <v/>
      </c>
      <c r="AA3118" s="122"/>
      <c r="AB3118" s="1"/>
      <c r="AC3118" s="15"/>
      <c r="AD3118" s="15" t="str">
        <f>IF(AND(OR(Table1[[#This Row],[Account]]="15030",Table1[[#This Row],[Account]]="15035",Table1[[#This Row],[Account]]="20150"),Table1[[#This Row],[Vendor ID]]=""),1,"")</f>
        <v/>
      </c>
      <c r="AE3118" s="15"/>
      <c r="AF3118" s="15"/>
      <c r="AG3118" s="15"/>
      <c r="AH3118" s="46" t="str">
        <f>IF(Table1[[#This Row],[Posting Date]]&lt;&gt;"","GJ-"&amp;CountryID,"")</f>
        <v/>
      </c>
      <c r="AI3118" s="59" t="str">
        <f>IF(Table1[[#This Row],[Posting Date]]&lt;&gt;"",Table1[[#This Row],[Posting Date]],"")</f>
        <v/>
      </c>
      <c r="AJ3118" s="46"/>
      <c r="AK3118" s="46" t="str">
        <f>IF(Table1[[#This Row],[Description]]&lt;&gt;"",Table1[[#This Row],[Description]],"")</f>
        <v/>
      </c>
      <c r="AL3118" s="46" t="str">
        <f>IF(Table1[[#This Row],[Posting Date]]&lt;&gt;"",Table1[[#This Row],[Reference Number]],"")</f>
        <v/>
      </c>
      <c r="AM3118" s="46" t="str">
        <f>TRIM(Table1[[#This Row],[Line '#]])</f>
        <v/>
      </c>
      <c r="AN3118" s="46" t="str">
        <f>TRIM(Table1[[#This Row],[Account]])</f>
        <v/>
      </c>
      <c r="AO3118" s="46" t="str">
        <f>IF(Table1[[#This Row],[Posting Date]]&lt;&gt;"",$D$5,"")</f>
        <v/>
      </c>
      <c r="AP3118" s="46" t="str">
        <f>TRIM(Table1[[#This Row],[Departments-Prgrams]])</f>
        <v/>
      </c>
      <c r="AQ3118" s="46" t="str">
        <f>TRIM(Table1[[#This Row],[Grant]])</f>
        <v/>
      </c>
      <c r="AR3118" s="46" t="str">
        <f>TRIM(Table1[[#This Row],[Staff ID]])</f>
        <v/>
      </c>
      <c r="AS3118" s="46" t="str">
        <f>IF(TRIM(Table1[[#This Row],[Budget Code]])=0,"",TRIM(Table1[[#This Row],[Budget Code]]))</f>
        <v/>
      </c>
      <c r="AT3118" s="46" t="str">
        <f>IF(Table1[[#This Row],[Line Description]]&lt;&gt;"",Table1[[#This Row],[Line Description]],"")</f>
        <v/>
      </c>
      <c r="AU3118" s="46" t="str">
        <f>IF(Table1[[#This Row],[Cur_Amount Debit]]&gt;0,ROUND(Table1[[#This Row],[Cur_Amount Debit]],2),"")</f>
        <v/>
      </c>
      <c r="AV3118" s="46" t="str">
        <f>IF(Table1[[#This Row],[Cur_Amount Credit]]&gt;0,ROUND(Table1[[#This Row],[Cur_Amount Credit]],2),"")</f>
        <v/>
      </c>
      <c r="AW3118" s="46" t="str">
        <f>LEFT(Table1[[#This Row],[Cur]],3)</f>
        <v/>
      </c>
      <c r="AX3118" s="59"/>
      <c r="AY3118" s="46"/>
      <c r="AZ3118" s="46" t="str">
        <f>IF(Table1[[#This Row],[Cur]]&lt;&gt;"",IF(Table1[[#This Row],[Cur]]="USD","",ExchangeRate),"")</f>
        <v/>
      </c>
      <c r="BA3118" s="46" t="str">
        <f>IF(Table1[[#This Row],[Grant]]&lt;&gt;"",VLOOKUP(Table1[[#This Row],[Grant]],Grants!B:D,3),"")</f>
        <v/>
      </c>
      <c r="BB3118" s="46" t="str">
        <f>TRIM(Table1[[#This Row],[Vendor ID]])</f>
        <v/>
      </c>
      <c r="BC3118">
        <f>IF(Table1[[#This Row],[Reference Number]]=Q3117,BC3117,BC3117+1)</f>
        <v>2</v>
      </c>
    </row>
    <row r="3119" spans="1:55" ht="11.25" hidden="1" customHeight="1">
      <c r="A3119" s="1"/>
      <c r="B3119" s="88" t="str">
        <f>IF(Table1[[#This Row],[Posting Date]]&lt;&gt;"",IF(Table1[[#This Row],[Reference Number]]=Q3118,B3118+1,1),"")</f>
        <v/>
      </c>
      <c r="C3119" s="61"/>
      <c r="D3119" s="61"/>
      <c r="E3119" s="218"/>
      <c r="F3119" s="143" t="str">
        <f>IFERROR(IF(VLOOKUP(Table1[[#This Row],[Budget Code Description]],Dimentions!$X$6:$AC$132,2,FALSE)="","",VLOOKUP(Table1[[#This Row],[Budget Code Description]],Dimentions!$X$6:$AC$132,2,FALSE)),"")</f>
        <v/>
      </c>
      <c r="G3119" s="143" t="str">
        <f>IFERROR(VLOOKUP(Table1[[#This Row],[Budget Code Description]],Dimentions!$X$6:$AC$132,3,FALSE),"")</f>
        <v/>
      </c>
      <c r="H3119" s="64" t="str">
        <f>IFERROR(VLOOKUP(Table1[[#This Row],[Account]],Dimentions!$S$6:$V$233,2,FALSE),"")</f>
        <v/>
      </c>
      <c r="I3119" s="62">
        <f>_xlfn.NUMBERVALUE(LEFT(Table1[[#This Row],[Account]],1))</f>
        <v>0</v>
      </c>
      <c r="J3119" s="62" t="str">
        <f>IFERROR(VLOOKUP(Table1[[#This Row],[Budget Code Description]],Table6[#All],7,FALSE),"")</f>
        <v/>
      </c>
      <c r="K3119" s="143" t="str">
        <f>IFERROR(VLOOKUP(Table1[[#This Row],[Budget Code Description]],Table6[#All],8,FALSE),"")</f>
        <v/>
      </c>
      <c r="L3119" s="63"/>
      <c r="M3119" s="65" t="str">
        <f>IFERROR(VLOOKUP(Table1[[#This Row],[Staff ID]],Table2[],2,FALSE),"")</f>
        <v/>
      </c>
      <c r="N3119" s="211" t="str">
        <f>IFERROR(IF(VLOOKUP(Table1[[#This Row],[Budget Code Description]],Dimentions!$X$6:$AC$97,4,FALSE)="","",VLOOKUP(Table1[[#This Row],[Budget Code Description]],Dimentions!$X$6:$AC$97,4,FALSE)),"")</f>
        <v/>
      </c>
      <c r="O3119" s="65" t="str">
        <f>IFERROR(VLOOKUP(Table1[[#This Row],[Vendor ID]],Table549[],2,FALSE),"")</f>
        <v/>
      </c>
      <c r="P3119" s="63"/>
      <c r="Q3119" s="143" t="str">
        <f>IF(Table1[[#This Row],[Posting Date]]&lt;&gt;"",$D$9,"")</f>
        <v/>
      </c>
      <c r="R3119" s="159" t="str">
        <f>IF(Table1[[#This Row],[Posting Date]]&lt;&gt;"",$D$10,"")</f>
        <v/>
      </c>
      <c r="S3119" s="66"/>
      <c r="T3119" s="63"/>
      <c r="U3119" s="67"/>
      <c r="V3119" s="67"/>
      <c r="W3119" s="67" t="str">
        <f t="shared" si="49"/>
        <v/>
      </c>
      <c r="X3119" s="161" t="str">
        <f>IF(E3119="","",(IF(Table1[[#This Row],[Cur]]="USD",Table1[[#This Row],[Cur_Amount Debit]],Table1[[#This Row],[Cur_Amount Debit]]/Table1[[#This Row],[Exchange Rate]])))</f>
        <v/>
      </c>
      <c r="Y3119" s="161" t="str">
        <f>IF(E3119="","",(IF(Table1[[#This Row],[Cur]]="USD",Table1[[#This Row],[Cur_Amount Credit]],Table1[[#This Row],[Cur_Amount Credit]]/ExchangeRate)))</f>
        <v/>
      </c>
      <c r="Z3119" s="203" t="str">
        <f>IF(E3119="","",(Table1[[#This Row],[Debit USD]]-Table1[[#This Row],[Credit USD]]))</f>
        <v/>
      </c>
      <c r="AA3119" s="122"/>
      <c r="AB3119" s="1"/>
      <c r="AC3119" s="15"/>
      <c r="AD3119" s="15" t="str">
        <f>IF(AND(OR(Table1[[#This Row],[Account]]="15030",Table1[[#This Row],[Account]]="15035",Table1[[#This Row],[Account]]="20150"),Table1[[#This Row],[Vendor ID]]=""),1,"")</f>
        <v/>
      </c>
      <c r="AE3119" s="15"/>
      <c r="AF3119" s="15"/>
      <c r="AG3119" s="15"/>
      <c r="AH3119" s="46" t="str">
        <f>IF(Table1[[#This Row],[Posting Date]]&lt;&gt;"","GJ-"&amp;CountryID,"")</f>
        <v/>
      </c>
      <c r="AI3119" s="59" t="str">
        <f>IF(Table1[[#This Row],[Posting Date]]&lt;&gt;"",Table1[[#This Row],[Posting Date]],"")</f>
        <v/>
      </c>
      <c r="AJ3119" s="46"/>
      <c r="AK3119" s="46" t="str">
        <f>IF(Table1[[#This Row],[Description]]&lt;&gt;"",Table1[[#This Row],[Description]],"")</f>
        <v/>
      </c>
      <c r="AL3119" s="46" t="str">
        <f>IF(Table1[[#This Row],[Posting Date]]&lt;&gt;"",Table1[[#This Row],[Reference Number]],"")</f>
        <v/>
      </c>
      <c r="AM3119" s="46" t="str">
        <f>TRIM(Table1[[#This Row],[Line '#]])</f>
        <v/>
      </c>
      <c r="AN3119" s="46" t="str">
        <f>TRIM(Table1[[#This Row],[Account]])</f>
        <v/>
      </c>
      <c r="AO3119" s="46" t="str">
        <f>IF(Table1[[#This Row],[Posting Date]]&lt;&gt;"",$D$5,"")</f>
        <v/>
      </c>
      <c r="AP3119" s="46" t="str">
        <f>TRIM(Table1[[#This Row],[Departments-Prgrams]])</f>
        <v/>
      </c>
      <c r="AQ3119" s="46" t="str">
        <f>TRIM(Table1[[#This Row],[Grant]])</f>
        <v/>
      </c>
      <c r="AR3119" s="46" t="str">
        <f>TRIM(Table1[[#This Row],[Staff ID]])</f>
        <v/>
      </c>
      <c r="AS3119" s="46" t="str">
        <f>IF(TRIM(Table1[[#This Row],[Budget Code]])=0,"",TRIM(Table1[[#This Row],[Budget Code]]))</f>
        <v/>
      </c>
      <c r="AT3119" s="46" t="str">
        <f>IF(Table1[[#This Row],[Line Description]]&lt;&gt;"",Table1[[#This Row],[Line Description]],"")</f>
        <v/>
      </c>
      <c r="AU3119" s="46" t="str">
        <f>IF(Table1[[#This Row],[Cur_Amount Debit]]&gt;0,ROUND(Table1[[#This Row],[Cur_Amount Debit]],2),"")</f>
        <v/>
      </c>
      <c r="AV3119" s="46" t="str">
        <f>IF(Table1[[#This Row],[Cur_Amount Credit]]&gt;0,ROUND(Table1[[#This Row],[Cur_Amount Credit]],2),"")</f>
        <v/>
      </c>
      <c r="AW3119" s="46" t="str">
        <f>LEFT(Table1[[#This Row],[Cur]],3)</f>
        <v/>
      </c>
      <c r="AX3119" s="59"/>
      <c r="AY3119" s="46"/>
      <c r="AZ3119" s="46" t="str">
        <f>IF(Table1[[#This Row],[Cur]]&lt;&gt;"",IF(Table1[[#This Row],[Cur]]="USD","",ExchangeRate),"")</f>
        <v/>
      </c>
      <c r="BA3119" s="46" t="str">
        <f>IF(Table1[[#This Row],[Grant]]&lt;&gt;"",VLOOKUP(Table1[[#This Row],[Grant]],Grants!B:D,3),"")</f>
        <v/>
      </c>
      <c r="BB3119" s="46" t="str">
        <f>TRIM(Table1[[#This Row],[Vendor ID]])</f>
        <v/>
      </c>
      <c r="BC3119">
        <f>IF(Table1[[#This Row],[Reference Number]]=Q3118,BC3118,BC3118+1)</f>
        <v>2</v>
      </c>
    </row>
    <row r="3120" spans="1:55" ht="11.25" hidden="1" customHeight="1">
      <c r="A3120" s="1"/>
      <c r="B3120" s="88" t="str">
        <f>IF(Table1[[#This Row],[Posting Date]]&lt;&gt;"",IF(Table1[[#This Row],[Reference Number]]=Q3119,B3119+1,1),"")</f>
        <v/>
      </c>
      <c r="C3120" s="61"/>
      <c r="D3120" s="61"/>
      <c r="E3120" s="218"/>
      <c r="F3120" s="143" t="str">
        <f>IFERROR(IF(VLOOKUP(Table1[[#This Row],[Budget Code Description]],Dimentions!$X$6:$AC$132,2,FALSE)="","",VLOOKUP(Table1[[#This Row],[Budget Code Description]],Dimentions!$X$6:$AC$132,2,FALSE)),"")</f>
        <v/>
      </c>
      <c r="G3120" s="143" t="str">
        <f>IFERROR(VLOOKUP(Table1[[#This Row],[Budget Code Description]],Dimentions!$X$6:$AC$132,3,FALSE),"")</f>
        <v/>
      </c>
      <c r="H3120" s="64" t="str">
        <f>IFERROR(VLOOKUP(Table1[[#This Row],[Account]],Dimentions!$S$6:$V$233,2,FALSE),"")</f>
        <v/>
      </c>
      <c r="I3120" s="62">
        <f>_xlfn.NUMBERVALUE(LEFT(Table1[[#This Row],[Account]],1))</f>
        <v>0</v>
      </c>
      <c r="J3120" s="62" t="str">
        <f>IFERROR(VLOOKUP(Table1[[#This Row],[Budget Code Description]],Table6[#All],7,FALSE),"")</f>
        <v/>
      </c>
      <c r="K3120" s="143" t="str">
        <f>IFERROR(VLOOKUP(Table1[[#This Row],[Budget Code Description]],Table6[#All],8,FALSE),"")</f>
        <v/>
      </c>
      <c r="L3120" s="63"/>
      <c r="M3120" s="65" t="str">
        <f>IFERROR(VLOOKUP(Table1[[#This Row],[Staff ID]],Table2[],2,FALSE),"")</f>
        <v/>
      </c>
      <c r="N3120" s="211" t="str">
        <f>IFERROR(IF(VLOOKUP(Table1[[#This Row],[Budget Code Description]],Dimentions!$X$6:$AC$97,4,FALSE)="","",VLOOKUP(Table1[[#This Row],[Budget Code Description]],Dimentions!$X$6:$AC$97,4,FALSE)),"")</f>
        <v/>
      </c>
      <c r="O3120" s="65" t="str">
        <f>IFERROR(VLOOKUP(Table1[[#This Row],[Vendor ID]],Table549[],2,FALSE),"")</f>
        <v/>
      </c>
      <c r="P3120" s="63"/>
      <c r="Q3120" s="143" t="str">
        <f>IF(Table1[[#This Row],[Posting Date]]&lt;&gt;"",$D$9,"")</f>
        <v/>
      </c>
      <c r="R3120" s="159" t="str">
        <f>IF(Table1[[#This Row],[Posting Date]]&lt;&gt;"",$D$10,"")</f>
        <v/>
      </c>
      <c r="S3120" s="66"/>
      <c r="T3120" s="63"/>
      <c r="U3120" s="67"/>
      <c r="V3120" s="67"/>
      <c r="W3120" s="67" t="str">
        <f t="shared" si="49"/>
        <v/>
      </c>
      <c r="X3120" s="161" t="str">
        <f>IF(E3120="","",(IF(Table1[[#This Row],[Cur]]="USD",Table1[[#This Row],[Cur_Amount Debit]],Table1[[#This Row],[Cur_Amount Debit]]/Table1[[#This Row],[Exchange Rate]])))</f>
        <v/>
      </c>
      <c r="Y3120" s="161" t="str">
        <f>IF(E3120="","",(IF(Table1[[#This Row],[Cur]]="USD",Table1[[#This Row],[Cur_Amount Credit]],Table1[[#This Row],[Cur_Amount Credit]]/ExchangeRate)))</f>
        <v/>
      </c>
      <c r="Z3120" s="203" t="str">
        <f>IF(E3120="","",(Table1[[#This Row],[Debit USD]]-Table1[[#This Row],[Credit USD]]))</f>
        <v/>
      </c>
      <c r="AA3120" s="122"/>
      <c r="AB3120" s="1"/>
      <c r="AC3120" s="15"/>
      <c r="AD3120" s="15" t="str">
        <f>IF(AND(OR(Table1[[#This Row],[Account]]="15030",Table1[[#This Row],[Account]]="15035",Table1[[#This Row],[Account]]="20150"),Table1[[#This Row],[Vendor ID]]=""),1,"")</f>
        <v/>
      </c>
      <c r="AE3120" s="15"/>
      <c r="AF3120" s="15"/>
      <c r="AG3120" s="15"/>
      <c r="AH3120" s="46" t="str">
        <f>IF(Table1[[#This Row],[Posting Date]]&lt;&gt;"","GJ-"&amp;CountryID,"")</f>
        <v/>
      </c>
      <c r="AI3120" s="59" t="str">
        <f>IF(Table1[[#This Row],[Posting Date]]&lt;&gt;"",Table1[[#This Row],[Posting Date]],"")</f>
        <v/>
      </c>
      <c r="AJ3120" s="46"/>
      <c r="AK3120" s="46" t="str">
        <f>IF(Table1[[#This Row],[Description]]&lt;&gt;"",Table1[[#This Row],[Description]],"")</f>
        <v/>
      </c>
      <c r="AL3120" s="46" t="str">
        <f>IF(Table1[[#This Row],[Posting Date]]&lt;&gt;"",Table1[[#This Row],[Reference Number]],"")</f>
        <v/>
      </c>
      <c r="AM3120" s="46" t="str">
        <f>TRIM(Table1[[#This Row],[Line '#]])</f>
        <v/>
      </c>
      <c r="AN3120" s="46" t="str">
        <f>TRIM(Table1[[#This Row],[Account]])</f>
        <v/>
      </c>
      <c r="AO3120" s="46" t="str">
        <f>IF(Table1[[#This Row],[Posting Date]]&lt;&gt;"",$D$5,"")</f>
        <v/>
      </c>
      <c r="AP3120" s="46" t="str">
        <f>TRIM(Table1[[#This Row],[Departments-Prgrams]])</f>
        <v/>
      </c>
      <c r="AQ3120" s="46" t="str">
        <f>TRIM(Table1[[#This Row],[Grant]])</f>
        <v/>
      </c>
      <c r="AR3120" s="46" t="str">
        <f>TRIM(Table1[[#This Row],[Staff ID]])</f>
        <v/>
      </c>
      <c r="AS3120" s="46" t="str">
        <f>IF(TRIM(Table1[[#This Row],[Budget Code]])=0,"",TRIM(Table1[[#This Row],[Budget Code]]))</f>
        <v/>
      </c>
      <c r="AT3120" s="46" t="str">
        <f>IF(Table1[[#This Row],[Line Description]]&lt;&gt;"",Table1[[#This Row],[Line Description]],"")</f>
        <v/>
      </c>
      <c r="AU3120" s="46" t="str">
        <f>IF(Table1[[#This Row],[Cur_Amount Debit]]&gt;0,ROUND(Table1[[#This Row],[Cur_Amount Debit]],2),"")</f>
        <v/>
      </c>
      <c r="AV3120" s="46" t="str">
        <f>IF(Table1[[#This Row],[Cur_Amount Credit]]&gt;0,ROUND(Table1[[#This Row],[Cur_Amount Credit]],2),"")</f>
        <v/>
      </c>
      <c r="AW3120" s="46" t="str">
        <f>LEFT(Table1[[#This Row],[Cur]],3)</f>
        <v/>
      </c>
      <c r="AX3120" s="59"/>
      <c r="AY3120" s="46"/>
      <c r="AZ3120" s="46" t="str">
        <f>IF(Table1[[#This Row],[Cur]]&lt;&gt;"",IF(Table1[[#This Row],[Cur]]="USD","",ExchangeRate),"")</f>
        <v/>
      </c>
      <c r="BA3120" s="46" t="str">
        <f>IF(Table1[[#This Row],[Grant]]&lt;&gt;"",VLOOKUP(Table1[[#This Row],[Grant]],Grants!B:D,3),"")</f>
        <v/>
      </c>
      <c r="BB3120" s="46" t="str">
        <f>TRIM(Table1[[#This Row],[Vendor ID]])</f>
        <v/>
      </c>
      <c r="BC3120">
        <f>IF(Table1[[#This Row],[Reference Number]]=Q3119,BC3119,BC3119+1)</f>
        <v>2</v>
      </c>
    </row>
    <row r="3121" spans="1:55" ht="11.25" hidden="1" customHeight="1">
      <c r="A3121" s="1"/>
      <c r="B3121" s="88" t="str">
        <f>IF(Table1[[#This Row],[Posting Date]]&lt;&gt;"",IF(Table1[[#This Row],[Reference Number]]=Q3120,B3120+1,1),"")</f>
        <v/>
      </c>
      <c r="C3121" s="61"/>
      <c r="D3121" s="61"/>
      <c r="E3121" s="218"/>
      <c r="F3121" s="143" t="str">
        <f>IFERROR(IF(VLOOKUP(Table1[[#This Row],[Budget Code Description]],Dimentions!$X$6:$AC$132,2,FALSE)="","",VLOOKUP(Table1[[#This Row],[Budget Code Description]],Dimentions!$X$6:$AC$132,2,FALSE)),"")</f>
        <v/>
      </c>
      <c r="G3121" s="143" t="str">
        <f>IFERROR(VLOOKUP(Table1[[#This Row],[Budget Code Description]],Dimentions!$X$6:$AC$132,3,FALSE),"")</f>
        <v/>
      </c>
      <c r="H3121" s="64" t="str">
        <f>IFERROR(VLOOKUP(Table1[[#This Row],[Account]],Dimentions!$S$6:$V$233,2,FALSE),"")</f>
        <v/>
      </c>
      <c r="I3121" s="62">
        <f>_xlfn.NUMBERVALUE(LEFT(Table1[[#This Row],[Account]],1))</f>
        <v>0</v>
      </c>
      <c r="J3121" s="62" t="str">
        <f>IFERROR(VLOOKUP(Table1[[#This Row],[Budget Code Description]],Table6[#All],7,FALSE),"")</f>
        <v/>
      </c>
      <c r="K3121" s="143" t="str">
        <f>IFERROR(VLOOKUP(Table1[[#This Row],[Budget Code Description]],Table6[#All],8,FALSE),"")</f>
        <v/>
      </c>
      <c r="L3121" s="63"/>
      <c r="M3121" s="65" t="str">
        <f>IFERROR(VLOOKUP(Table1[[#This Row],[Staff ID]],Table2[],2,FALSE),"")</f>
        <v/>
      </c>
      <c r="N3121" s="211" t="str">
        <f>IFERROR(IF(VLOOKUP(Table1[[#This Row],[Budget Code Description]],Dimentions!$X$6:$AC$97,4,FALSE)="","",VLOOKUP(Table1[[#This Row],[Budget Code Description]],Dimentions!$X$6:$AC$97,4,FALSE)),"")</f>
        <v/>
      </c>
      <c r="O3121" s="65" t="str">
        <f>IFERROR(VLOOKUP(Table1[[#This Row],[Vendor ID]],Table549[],2,FALSE),"")</f>
        <v/>
      </c>
      <c r="P3121" s="63"/>
      <c r="Q3121" s="143" t="str">
        <f>IF(Table1[[#This Row],[Posting Date]]&lt;&gt;"",$D$9,"")</f>
        <v/>
      </c>
      <c r="R3121" s="159" t="str">
        <f>IF(Table1[[#This Row],[Posting Date]]&lt;&gt;"",$D$10,"")</f>
        <v/>
      </c>
      <c r="S3121" s="66"/>
      <c r="T3121" s="63"/>
      <c r="U3121" s="67"/>
      <c r="V3121" s="67"/>
      <c r="W3121" s="67" t="str">
        <f t="shared" si="49"/>
        <v/>
      </c>
      <c r="X3121" s="161" t="str">
        <f>IF(E3121="","",(IF(Table1[[#This Row],[Cur]]="USD",Table1[[#This Row],[Cur_Amount Debit]],Table1[[#This Row],[Cur_Amount Debit]]/Table1[[#This Row],[Exchange Rate]])))</f>
        <v/>
      </c>
      <c r="Y3121" s="161" t="str">
        <f>IF(E3121="","",(IF(Table1[[#This Row],[Cur]]="USD",Table1[[#This Row],[Cur_Amount Credit]],Table1[[#This Row],[Cur_Amount Credit]]/ExchangeRate)))</f>
        <v/>
      </c>
      <c r="Z3121" s="203" t="str">
        <f>IF(E3121="","",(Table1[[#This Row],[Debit USD]]-Table1[[#This Row],[Credit USD]]))</f>
        <v/>
      </c>
      <c r="AA3121" s="122"/>
      <c r="AB3121" s="1"/>
      <c r="AC3121" s="15"/>
      <c r="AD3121" s="15" t="str">
        <f>IF(AND(OR(Table1[[#This Row],[Account]]="15030",Table1[[#This Row],[Account]]="15035",Table1[[#This Row],[Account]]="20150"),Table1[[#This Row],[Vendor ID]]=""),1,"")</f>
        <v/>
      </c>
      <c r="AE3121" s="15"/>
      <c r="AF3121" s="15"/>
      <c r="AG3121" s="15"/>
      <c r="AH3121" s="46" t="str">
        <f>IF(Table1[[#This Row],[Posting Date]]&lt;&gt;"","GJ-"&amp;CountryID,"")</f>
        <v/>
      </c>
      <c r="AI3121" s="59" t="str">
        <f>IF(Table1[[#This Row],[Posting Date]]&lt;&gt;"",Table1[[#This Row],[Posting Date]],"")</f>
        <v/>
      </c>
      <c r="AJ3121" s="46"/>
      <c r="AK3121" s="46" t="str">
        <f>IF(Table1[[#This Row],[Description]]&lt;&gt;"",Table1[[#This Row],[Description]],"")</f>
        <v/>
      </c>
      <c r="AL3121" s="46" t="str">
        <f>IF(Table1[[#This Row],[Posting Date]]&lt;&gt;"",Table1[[#This Row],[Reference Number]],"")</f>
        <v/>
      </c>
      <c r="AM3121" s="46" t="str">
        <f>TRIM(Table1[[#This Row],[Line '#]])</f>
        <v/>
      </c>
      <c r="AN3121" s="46" t="str">
        <f>TRIM(Table1[[#This Row],[Account]])</f>
        <v/>
      </c>
      <c r="AO3121" s="46" t="str">
        <f>IF(Table1[[#This Row],[Posting Date]]&lt;&gt;"",$D$5,"")</f>
        <v/>
      </c>
      <c r="AP3121" s="46" t="str">
        <f>TRIM(Table1[[#This Row],[Departments-Prgrams]])</f>
        <v/>
      </c>
      <c r="AQ3121" s="46" t="str">
        <f>TRIM(Table1[[#This Row],[Grant]])</f>
        <v/>
      </c>
      <c r="AR3121" s="46" t="str">
        <f>TRIM(Table1[[#This Row],[Staff ID]])</f>
        <v/>
      </c>
      <c r="AS3121" s="46" t="str">
        <f>IF(TRIM(Table1[[#This Row],[Budget Code]])=0,"",TRIM(Table1[[#This Row],[Budget Code]]))</f>
        <v/>
      </c>
      <c r="AT3121" s="46" t="str">
        <f>IF(Table1[[#This Row],[Line Description]]&lt;&gt;"",Table1[[#This Row],[Line Description]],"")</f>
        <v/>
      </c>
      <c r="AU3121" s="46" t="str">
        <f>IF(Table1[[#This Row],[Cur_Amount Debit]]&gt;0,ROUND(Table1[[#This Row],[Cur_Amount Debit]],2),"")</f>
        <v/>
      </c>
      <c r="AV3121" s="46" t="str">
        <f>IF(Table1[[#This Row],[Cur_Amount Credit]]&gt;0,ROUND(Table1[[#This Row],[Cur_Amount Credit]],2),"")</f>
        <v/>
      </c>
      <c r="AW3121" s="46" t="str">
        <f>LEFT(Table1[[#This Row],[Cur]],3)</f>
        <v/>
      </c>
      <c r="AX3121" s="59"/>
      <c r="AY3121" s="46"/>
      <c r="AZ3121" s="46" t="str">
        <f>IF(Table1[[#This Row],[Cur]]&lt;&gt;"",IF(Table1[[#This Row],[Cur]]="USD","",ExchangeRate),"")</f>
        <v/>
      </c>
      <c r="BA3121" s="46" t="str">
        <f>IF(Table1[[#This Row],[Grant]]&lt;&gt;"",VLOOKUP(Table1[[#This Row],[Grant]],Grants!B:D,3),"")</f>
        <v/>
      </c>
      <c r="BB3121" s="46" t="str">
        <f>TRIM(Table1[[#This Row],[Vendor ID]])</f>
        <v/>
      </c>
      <c r="BC3121">
        <f>IF(Table1[[#This Row],[Reference Number]]=Q3120,BC3120,BC3120+1)</f>
        <v>2</v>
      </c>
    </row>
    <row r="3122" spans="1:55" ht="11.25" hidden="1" customHeight="1">
      <c r="A3122" s="1"/>
      <c r="B3122" s="88" t="str">
        <f>IF(Table1[[#This Row],[Posting Date]]&lt;&gt;"",IF(Table1[[#This Row],[Reference Number]]=Q3121,B3121+1,1),"")</f>
        <v/>
      </c>
      <c r="C3122" s="61"/>
      <c r="D3122" s="61"/>
      <c r="E3122" s="218"/>
      <c r="F3122" s="143" t="str">
        <f>IFERROR(IF(VLOOKUP(Table1[[#This Row],[Budget Code Description]],Dimentions!$X$6:$AC$132,2,FALSE)="","",VLOOKUP(Table1[[#This Row],[Budget Code Description]],Dimentions!$X$6:$AC$132,2,FALSE)),"")</f>
        <v/>
      </c>
      <c r="G3122" s="143" t="str">
        <f>IFERROR(VLOOKUP(Table1[[#This Row],[Budget Code Description]],Dimentions!$X$6:$AC$132,3,FALSE),"")</f>
        <v/>
      </c>
      <c r="H3122" s="64" t="str">
        <f>IFERROR(VLOOKUP(Table1[[#This Row],[Account]],Dimentions!$S$6:$V$233,2,FALSE),"")</f>
        <v/>
      </c>
      <c r="I3122" s="62">
        <f>_xlfn.NUMBERVALUE(LEFT(Table1[[#This Row],[Account]],1))</f>
        <v>0</v>
      </c>
      <c r="J3122" s="62" t="str">
        <f>IFERROR(VLOOKUP(Table1[[#This Row],[Budget Code Description]],Table6[#All],7,FALSE),"")</f>
        <v/>
      </c>
      <c r="K3122" s="143" t="str">
        <f>IFERROR(VLOOKUP(Table1[[#This Row],[Budget Code Description]],Table6[#All],8,FALSE),"")</f>
        <v/>
      </c>
      <c r="L3122" s="63"/>
      <c r="M3122" s="65" t="str">
        <f>IFERROR(VLOOKUP(Table1[[#This Row],[Staff ID]],Table2[],2,FALSE),"")</f>
        <v/>
      </c>
      <c r="N3122" s="211" t="str">
        <f>IFERROR(IF(VLOOKUP(Table1[[#This Row],[Budget Code Description]],Dimentions!$X$6:$AC$97,4,FALSE)="","",VLOOKUP(Table1[[#This Row],[Budget Code Description]],Dimentions!$X$6:$AC$97,4,FALSE)),"")</f>
        <v/>
      </c>
      <c r="O3122" s="65" t="str">
        <f>IFERROR(VLOOKUP(Table1[[#This Row],[Vendor ID]],Table549[],2,FALSE),"")</f>
        <v/>
      </c>
      <c r="P3122" s="63"/>
      <c r="Q3122" s="143" t="str">
        <f>IF(Table1[[#This Row],[Posting Date]]&lt;&gt;"",$D$9,"")</f>
        <v/>
      </c>
      <c r="R3122" s="159" t="str">
        <f>IF(Table1[[#This Row],[Posting Date]]&lt;&gt;"",$D$10,"")</f>
        <v/>
      </c>
      <c r="S3122" s="66"/>
      <c r="T3122" s="63"/>
      <c r="U3122" s="67"/>
      <c r="V3122" s="67"/>
      <c r="W3122" s="67" t="str">
        <f t="shared" si="49"/>
        <v/>
      </c>
      <c r="X3122" s="161" t="str">
        <f>IF(E3122="","",(IF(Table1[[#This Row],[Cur]]="USD",Table1[[#This Row],[Cur_Amount Debit]],Table1[[#This Row],[Cur_Amount Debit]]/Table1[[#This Row],[Exchange Rate]])))</f>
        <v/>
      </c>
      <c r="Y3122" s="161" t="str">
        <f>IF(E3122="","",(IF(Table1[[#This Row],[Cur]]="USD",Table1[[#This Row],[Cur_Amount Credit]],Table1[[#This Row],[Cur_Amount Credit]]/ExchangeRate)))</f>
        <v/>
      </c>
      <c r="Z3122" s="203" t="str">
        <f>IF(E3122="","",(Table1[[#This Row],[Debit USD]]-Table1[[#This Row],[Credit USD]]))</f>
        <v/>
      </c>
      <c r="AA3122" s="122"/>
      <c r="AB3122" s="1"/>
      <c r="AC3122" s="15"/>
      <c r="AD3122" s="15" t="str">
        <f>IF(AND(OR(Table1[[#This Row],[Account]]="15030",Table1[[#This Row],[Account]]="15035",Table1[[#This Row],[Account]]="20150"),Table1[[#This Row],[Vendor ID]]=""),1,"")</f>
        <v/>
      </c>
      <c r="AE3122" s="15"/>
      <c r="AF3122" s="15"/>
      <c r="AG3122" s="15"/>
      <c r="AH3122" s="46" t="str">
        <f>IF(Table1[[#This Row],[Posting Date]]&lt;&gt;"","GJ-"&amp;CountryID,"")</f>
        <v/>
      </c>
      <c r="AI3122" s="59" t="str">
        <f>IF(Table1[[#This Row],[Posting Date]]&lt;&gt;"",Table1[[#This Row],[Posting Date]],"")</f>
        <v/>
      </c>
      <c r="AJ3122" s="46"/>
      <c r="AK3122" s="46" t="str">
        <f>IF(Table1[[#This Row],[Description]]&lt;&gt;"",Table1[[#This Row],[Description]],"")</f>
        <v/>
      </c>
      <c r="AL3122" s="46" t="str">
        <f>IF(Table1[[#This Row],[Posting Date]]&lt;&gt;"",Table1[[#This Row],[Reference Number]],"")</f>
        <v/>
      </c>
      <c r="AM3122" s="46" t="str">
        <f>TRIM(Table1[[#This Row],[Line '#]])</f>
        <v/>
      </c>
      <c r="AN3122" s="46" t="str">
        <f>TRIM(Table1[[#This Row],[Account]])</f>
        <v/>
      </c>
      <c r="AO3122" s="46" t="str">
        <f>IF(Table1[[#This Row],[Posting Date]]&lt;&gt;"",$D$5,"")</f>
        <v/>
      </c>
      <c r="AP3122" s="46" t="str">
        <f>TRIM(Table1[[#This Row],[Departments-Prgrams]])</f>
        <v/>
      </c>
      <c r="AQ3122" s="46" t="str">
        <f>TRIM(Table1[[#This Row],[Grant]])</f>
        <v/>
      </c>
      <c r="AR3122" s="46" t="str">
        <f>TRIM(Table1[[#This Row],[Staff ID]])</f>
        <v/>
      </c>
      <c r="AS3122" s="46" t="str">
        <f>IF(TRIM(Table1[[#This Row],[Budget Code]])=0,"",TRIM(Table1[[#This Row],[Budget Code]]))</f>
        <v/>
      </c>
      <c r="AT3122" s="46" t="str">
        <f>IF(Table1[[#This Row],[Line Description]]&lt;&gt;"",Table1[[#This Row],[Line Description]],"")</f>
        <v/>
      </c>
      <c r="AU3122" s="46" t="str">
        <f>IF(Table1[[#This Row],[Cur_Amount Debit]]&gt;0,ROUND(Table1[[#This Row],[Cur_Amount Debit]],2),"")</f>
        <v/>
      </c>
      <c r="AV3122" s="46" t="str">
        <f>IF(Table1[[#This Row],[Cur_Amount Credit]]&gt;0,ROUND(Table1[[#This Row],[Cur_Amount Credit]],2),"")</f>
        <v/>
      </c>
      <c r="AW3122" s="46" t="str">
        <f>LEFT(Table1[[#This Row],[Cur]],3)</f>
        <v/>
      </c>
      <c r="AX3122" s="59"/>
      <c r="AY3122" s="46"/>
      <c r="AZ3122" s="46" t="str">
        <f>IF(Table1[[#This Row],[Cur]]&lt;&gt;"",IF(Table1[[#This Row],[Cur]]="USD","",ExchangeRate),"")</f>
        <v/>
      </c>
      <c r="BA3122" s="46" t="str">
        <f>IF(Table1[[#This Row],[Grant]]&lt;&gt;"",VLOOKUP(Table1[[#This Row],[Grant]],Grants!B:D,3),"")</f>
        <v/>
      </c>
      <c r="BB3122" s="46" t="str">
        <f>TRIM(Table1[[#This Row],[Vendor ID]])</f>
        <v/>
      </c>
      <c r="BC3122">
        <f>IF(Table1[[#This Row],[Reference Number]]=Q3121,BC3121,BC3121+1)</f>
        <v>2</v>
      </c>
    </row>
    <row r="3123" spans="1:55" ht="11.25" hidden="1" customHeight="1">
      <c r="A3123" s="1"/>
      <c r="B3123" s="88" t="str">
        <f>IF(Table1[[#This Row],[Posting Date]]&lt;&gt;"",IF(Table1[[#This Row],[Reference Number]]=Q3122,B3122+1,1),"")</f>
        <v/>
      </c>
      <c r="C3123" s="61"/>
      <c r="D3123" s="61"/>
      <c r="E3123" s="218"/>
      <c r="F3123" s="143" t="str">
        <f>IFERROR(IF(VLOOKUP(Table1[[#This Row],[Budget Code Description]],Dimentions!$X$6:$AC$132,2,FALSE)="","",VLOOKUP(Table1[[#This Row],[Budget Code Description]],Dimentions!$X$6:$AC$132,2,FALSE)),"")</f>
        <v/>
      </c>
      <c r="G3123" s="143" t="str">
        <f>IFERROR(VLOOKUP(Table1[[#This Row],[Budget Code Description]],Dimentions!$X$6:$AC$132,3,FALSE),"")</f>
        <v/>
      </c>
      <c r="H3123" s="64" t="str">
        <f>IFERROR(VLOOKUP(Table1[[#This Row],[Account]],Dimentions!$S$6:$V$233,2,FALSE),"")</f>
        <v/>
      </c>
      <c r="I3123" s="62">
        <f>_xlfn.NUMBERVALUE(LEFT(Table1[[#This Row],[Account]],1))</f>
        <v>0</v>
      </c>
      <c r="J3123" s="62" t="str">
        <f>IFERROR(VLOOKUP(Table1[[#This Row],[Budget Code Description]],Table6[#All],7,FALSE),"")</f>
        <v/>
      </c>
      <c r="K3123" s="143" t="str">
        <f>IFERROR(VLOOKUP(Table1[[#This Row],[Budget Code Description]],Table6[#All],8,FALSE),"")</f>
        <v/>
      </c>
      <c r="L3123" s="63"/>
      <c r="M3123" s="65" t="str">
        <f>IFERROR(VLOOKUP(Table1[[#This Row],[Staff ID]],Table2[],2,FALSE),"")</f>
        <v/>
      </c>
      <c r="N3123" s="211" t="str">
        <f>IFERROR(IF(VLOOKUP(Table1[[#This Row],[Budget Code Description]],Dimentions!$X$6:$AC$97,4,FALSE)="","",VLOOKUP(Table1[[#This Row],[Budget Code Description]],Dimentions!$X$6:$AC$97,4,FALSE)),"")</f>
        <v/>
      </c>
      <c r="O3123" s="65" t="str">
        <f>IFERROR(VLOOKUP(Table1[[#This Row],[Vendor ID]],Table549[],2,FALSE),"")</f>
        <v/>
      </c>
      <c r="P3123" s="63"/>
      <c r="Q3123" s="143" t="str">
        <f>IF(Table1[[#This Row],[Posting Date]]&lt;&gt;"",$D$9,"")</f>
        <v/>
      </c>
      <c r="R3123" s="159" t="str">
        <f>IF(Table1[[#This Row],[Posting Date]]&lt;&gt;"",$D$10,"")</f>
        <v/>
      </c>
      <c r="S3123" s="66"/>
      <c r="T3123" s="63"/>
      <c r="U3123" s="67"/>
      <c r="V3123" s="67"/>
      <c r="W3123" s="67" t="str">
        <f t="shared" si="49"/>
        <v/>
      </c>
      <c r="X3123" s="161" t="str">
        <f>IF(E3123="","",(IF(Table1[[#This Row],[Cur]]="USD",Table1[[#This Row],[Cur_Amount Debit]],Table1[[#This Row],[Cur_Amount Debit]]/Table1[[#This Row],[Exchange Rate]])))</f>
        <v/>
      </c>
      <c r="Y3123" s="161" t="str">
        <f>IF(E3123="","",(IF(Table1[[#This Row],[Cur]]="USD",Table1[[#This Row],[Cur_Amount Credit]],Table1[[#This Row],[Cur_Amount Credit]]/ExchangeRate)))</f>
        <v/>
      </c>
      <c r="Z3123" s="203" t="str">
        <f>IF(E3123="","",(Table1[[#This Row],[Debit USD]]-Table1[[#This Row],[Credit USD]]))</f>
        <v/>
      </c>
      <c r="AA3123" s="122"/>
      <c r="AB3123" s="1"/>
      <c r="AC3123" s="15"/>
      <c r="AD3123" s="15" t="str">
        <f>IF(AND(OR(Table1[[#This Row],[Account]]="15030",Table1[[#This Row],[Account]]="15035",Table1[[#This Row],[Account]]="20150"),Table1[[#This Row],[Vendor ID]]=""),1,"")</f>
        <v/>
      </c>
      <c r="AE3123" s="15"/>
      <c r="AF3123" s="15"/>
      <c r="AG3123" s="15"/>
      <c r="AH3123" s="46" t="str">
        <f>IF(Table1[[#This Row],[Posting Date]]&lt;&gt;"","GJ-"&amp;CountryID,"")</f>
        <v/>
      </c>
      <c r="AI3123" s="59" t="str">
        <f>IF(Table1[[#This Row],[Posting Date]]&lt;&gt;"",Table1[[#This Row],[Posting Date]],"")</f>
        <v/>
      </c>
      <c r="AJ3123" s="46"/>
      <c r="AK3123" s="46" t="str">
        <f>IF(Table1[[#This Row],[Description]]&lt;&gt;"",Table1[[#This Row],[Description]],"")</f>
        <v/>
      </c>
      <c r="AL3123" s="46" t="str">
        <f>IF(Table1[[#This Row],[Posting Date]]&lt;&gt;"",Table1[[#This Row],[Reference Number]],"")</f>
        <v/>
      </c>
      <c r="AM3123" s="46" t="str">
        <f>TRIM(Table1[[#This Row],[Line '#]])</f>
        <v/>
      </c>
      <c r="AN3123" s="46" t="str">
        <f>TRIM(Table1[[#This Row],[Account]])</f>
        <v/>
      </c>
      <c r="AO3123" s="46" t="str">
        <f>IF(Table1[[#This Row],[Posting Date]]&lt;&gt;"",$D$5,"")</f>
        <v/>
      </c>
      <c r="AP3123" s="46" t="str">
        <f>TRIM(Table1[[#This Row],[Departments-Prgrams]])</f>
        <v/>
      </c>
      <c r="AQ3123" s="46" t="str">
        <f>TRIM(Table1[[#This Row],[Grant]])</f>
        <v/>
      </c>
      <c r="AR3123" s="46" t="str">
        <f>TRIM(Table1[[#This Row],[Staff ID]])</f>
        <v/>
      </c>
      <c r="AS3123" s="46" t="str">
        <f>IF(TRIM(Table1[[#This Row],[Budget Code]])=0,"",TRIM(Table1[[#This Row],[Budget Code]]))</f>
        <v/>
      </c>
      <c r="AT3123" s="46" t="str">
        <f>IF(Table1[[#This Row],[Line Description]]&lt;&gt;"",Table1[[#This Row],[Line Description]],"")</f>
        <v/>
      </c>
      <c r="AU3123" s="46" t="str">
        <f>IF(Table1[[#This Row],[Cur_Amount Debit]]&gt;0,ROUND(Table1[[#This Row],[Cur_Amount Debit]],2),"")</f>
        <v/>
      </c>
      <c r="AV3123" s="46" t="str">
        <f>IF(Table1[[#This Row],[Cur_Amount Credit]]&gt;0,ROUND(Table1[[#This Row],[Cur_Amount Credit]],2),"")</f>
        <v/>
      </c>
      <c r="AW3123" s="46" t="str">
        <f>LEFT(Table1[[#This Row],[Cur]],3)</f>
        <v/>
      </c>
      <c r="AX3123" s="59"/>
      <c r="AY3123" s="46"/>
      <c r="AZ3123" s="46" t="str">
        <f>IF(Table1[[#This Row],[Cur]]&lt;&gt;"",IF(Table1[[#This Row],[Cur]]="USD","",ExchangeRate),"")</f>
        <v/>
      </c>
      <c r="BA3123" s="46" t="str">
        <f>IF(Table1[[#This Row],[Grant]]&lt;&gt;"",VLOOKUP(Table1[[#This Row],[Grant]],Grants!B:D,3),"")</f>
        <v/>
      </c>
      <c r="BB3123" s="46" t="str">
        <f>TRIM(Table1[[#This Row],[Vendor ID]])</f>
        <v/>
      </c>
      <c r="BC3123">
        <f>IF(Table1[[#This Row],[Reference Number]]=Q3122,BC3122,BC3122+1)</f>
        <v>2</v>
      </c>
    </row>
    <row r="3124" spans="1:55" ht="11.25" hidden="1" customHeight="1">
      <c r="A3124" s="1"/>
      <c r="B3124" s="88" t="str">
        <f>IF(Table1[[#This Row],[Posting Date]]&lt;&gt;"",IF(Table1[[#This Row],[Reference Number]]=Q3123,B3123+1,1),"")</f>
        <v/>
      </c>
      <c r="C3124" s="61"/>
      <c r="D3124" s="61"/>
      <c r="E3124" s="218"/>
      <c r="F3124" s="143" t="str">
        <f>IFERROR(IF(VLOOKUP(Table1[[#This Row],[Budget Code Description]],Dimentions!$X$6:$AC$132,2,FALSE)="","",VLOOKUP(Table1[[#This Row],[Budget Code Description]],Dimentions!$X$6:$AC$132,2,FALSE)),"")</f>
        <v/>
      </c>
      <c r="G3124" s="143" t="str">
        <f>IFERROR(VLOOKUP(Table1[[#This Row],[Budget Code Description]],Dimentions!$X$6:$AC$132,3,FALSE),"")</f>
        <v/>
      </c>
      <c r="H3124" s="64" t="str">
        <f>IFERROR(VLOOKUP(Table1[[#This Row],[Account]],Dimentions!$S$6:$V$233,2,FALSE),"")</f>
        <v/>
      </c>
      <c r="I3124" s="62">
        <f>_xlfn.NUMBERVALUE(LEFT(Table1[[#This Row],[Account]],1))</f>
        <v>0</v>
      </c>
      <c r="J3124" s="62" t="str">
        <f>IFERROR(VLOOKUP(Table1[[#This Row],[Budget Code Description]],Table6[#All],7,FALSE),"")</f>
        <v/>
      </c>
      <c r="K3124" s="143" t="str">
        <f>IFERROR(VLOOKUP(Table1[[#This Row],[Budget Code Description]],Table6[#All],8,FALSE),"")</f>
        <v/>
      </c>
      <c r="L3124" s="63"/>
      <c r="M3124" s="65" t="str">
        <f>IFERROR(VLOOKUP(Table1[[#This Row],[Staff ID]],Table2[],2,FALSE),"")</f>
        <v/>
      </c>
      <c r="N3124" s="211" t="str">
        <f>IFERROR(IF(VLOOKUP(Table1[[#This Row],[Budget Code Description]],Dimentions!$X$6:$AC$97,4,FALSE)="","",VLOOKUP(Table1[[#This Row],[Budget Code Description]],Dimentions!$X$6:$AC$97,4,FALSE)),"")</f>
        <v/>
      </c>
      <c r="O3124" s="65" t="str">
        <f>IFERROR(VLOOKUP(Table1[[#This Row],[Vendor ID]],Table549[],2,FALSE),"")</f>
        <v/>
      </c>
      <c r="P3124" s="63"/>
      <c r="Q3124" s="143" t="str">
        <f>IF(Table1[[#This Row],[Posting Date]]&lt;&gt;"",$D$9,"")</f>
        <v/>
      </c>
      <c r="R3124" s="159" t="str">
        <f>IF(Table1[[#This Row],[Posting Date]]&lt;&gt;"",$D$10,"")</f>
        <v/>
      </c>
      <c r="S3124" s="66"/>
      <c r="T3124" s="63"/>
      <c r="U3124" s="67"/>
      <c r="V3124" s="67"/>
      <c r="W3124" s="67" t="str">
        <f t="shared" si="49"/>
        <v/>
      </c>
      <c r="X3124" s="161" t="str">
        <f>IF(E3124="","",(IF(Table1[[#This Row],[Cur]]="USD",Table1[[#This Row],[Cur_Amount Debit]],Table1[[#This Row],[Cur_Amount Debit]]/Table1[[#This Row],[Exchange Rate]])))</f>
        <v/>
      </c>
      <c r="Y3124" s="161" t="str">
        <f>IF(E3124="","",(IF(Table1[[#This Row],[Cur]]="USD",Table1[[#This Row],[Cur_Amount Credit]],Table1[[#This Row],[Cur_Amount Credit]]/ExchangeRate)))</f>
        <v/>
      </c>
      <c r="Z3124" s="203" t="str">
        <f>IF(E3124="","",(Table1[[#This Row],[Debit USD]]-Table1[[#This Row],[Credit USD]]))</f>
        <v/>
      </c>
      <c r="AA3124" s="122"/>
      <c r="AB3124" s="1"/>
      <c r="AC3124" s="15"/>
      <c r="AD3124" s="15" t="str">
        <f>IF(AND(OR(Table1[[#This Row],[Account]]="15030",Table1[[#This Row],[Account]]="15035",Table1[[#This Row],[Account]]="20150"),Table1[[#This Row],[Vendor ID]]=""),1,"")</f>
        <v/>
      </c>
      <c r="AE3124" s="15"/>
      <c r="AF3124" s="15"/>
      <c r="AG3124" s="15"/>
      <c r="AH3124" s="46" t="str">
        <f>IF(Table1[[#This Row],[Posting Date]]&lt;&gt;"","GJ-"&amp;CountryID,"")</f>
        <v/>
      </c>
      <c r="AI3124" s="59" t="str">
        <f>IF(Table1[[#This Row],[Posting Date]]&lt;&gt;"",Table1[[#This Row],[Posting Date]],"")</f>
        <v/>
      </c>
      <c r="AJ3124" s="46"/>
      <c r="AK3124" s="46" t="str">
        <f>IF(Table1[[#This Row],[Description]]&lt;&gt;"",Table1[[#This Row],[Description]],"")</f>
        <v/>
      </c>
      <c r="AL3124" s="46" t="str">
        <f>IF(Table1[[#This Row],[Posting Date]]&lt;&gt;"",Table1[[#This Row],[Reference Number]],"")</f>
        <v/>
      </c>
      <c r="AM3124" s="46" t="str">
        <f>TRIM(Table1[[#This Row],[Line '#]])</f>
        <v/>
      </c>
      <c r="AN3124" s="46" t="str">
        <f>TRIM(Table1[[#This Row],[Account]])</f>
        <v/>
      </c>
      <c r="AO3124" s="46" t="str">
        <f>IF(Table1[[#This Row],[Posting Date]]&lt;&gt;"",$D$5,"")</f>
        <v/>
      </c>
      <c r="AP3124" s="46" t="str">
        <f>TRIM(Table1[[#This Row],[Departments-Prgrams]])</f>
        <v/>
      </c>
      <c r="AQ3124" s="46" t="str">
        <f>TRIM(Table1[[#This Row],[Grant]])</f>
        <v/>
      </c>
      <c r="AR3124" s="46" t="str">
        <f>TRIM(Table1[[#This Row],[Staff ID]])</f>
        <v/>
      </c>
      <c r="AS3124" s="46" t="str">
        <f>IF(TRIM(Table1[[#This Row],[Budget Code]])=0,"",TRIM(Table1[[#This Row],[Budget Code]]))</f>
        <v/>
      </c>
      <c r="AT3124" s="46" t="str">
        <f>IF(Table1[[#This Row],[Line Description]]&lt;&gt;"",Table1[[#This Row],[Line Description]],"")</f>
        <v/>
      </c>
      <c r="AU3124" s="46" t="str">
        <f>IF(Table1[[#This Row],[Cur_Amount Debit]]&gt;0,ROUND(Table1[[#This Row],[Cur_Amount Debit]],2),"")</f>
        <v/>
      </c>
      <c r="AV3124" s="46" t="str">
        <f>IF(Table1[[#This Row],[Cur_Amount Credit]]&gt;0,ROUND(Table1[[#This Row],[Cur_Amount Credit]],2),"")</f>
        <v/>
      </c>
      <c r="AW3124" s="46" t="str">
        <f>LEFT(Table1[[#This Row],[Cur]],3)</f>
        <v/>
      </c>
      <c r="AX3124" s="59"/>
      <c r="AY3124" s="46"/>
      <c r="AZ3124" s="46" t="str">
        <f>IF(Table1[[#This Row],[Cur]]&lt;&gt;"",IF(Table1[[#This Row],[Cur]]="USD","",ExchangeRate),"")</f>
        <v/>
      </c>
      <c r="BA3124" s="46" t="str">
        <f>IF(Table1[[#This Row],[Grant]]&lt;&gt;"",VLOOKUP(Table1[[#This Row],[Grant]],Grants!B:D,3),"")</f>
        <v/>
      </c>
      <c r="BB3124" s="46" t="str">
        <f>TRIM(Table1[[#This Row],[Vendor ID]])</f>
        <v/>
      </c>
      <c r="BC3124">
        <f>IF(Table1[[#This Row],[Reference Number]]=Q3123,BC3123,BC3123+1)</f>
        <v>2</v>
      </c>
    </row>
    <row r="3125" spans="1:55" ht="11.25" hidden="1" customHeight="1">
      <c r="A3125" s="1"/>
      <c r="B3125" s="88" t="str">
        <f>IF(Table1[[#This Row],[Posting Date]]&lt;&gt;"",IF(Table1[[#This Row],[Reference Number]]=Q3124,B3124+1,1),"")</f>
        <v/>
      </c>
      <c r="C3125" s="61"/>
      <c r="D3125" s="61"/>
      <c r="E3125" s="218"/>
      <c r="F3125" s="143" t="str">
        <f>IFERROR(IF(VLOOKUP(Table1[[#This Row],[Budget Code Description]],Dimentions!$X$6:$AC$132,2,FALSE)="","",VLOOKUP(Table1[[#This Row],[Budget Code Description]],Dimentions!$X$6:$AC$132,2,FALSE)),"")</f>
        <v/>
      </c>
      <c r="G3125" s="143" t="str">
        <f>IFERROR(VLOOKUP(Table1[[#This Row],[Budget Code Description]],Dimentions!$X$6:$AC$132,3,FALSE),"")</f>
        <v/>
      </c>
      <c r="H3125" s="64" t="str">
        <f>IFERROR(VLOOKUP(Table1[[#This Row],[Account]],Dimentions!$S$6:$V$233,2,FALSE),"")</f>
        <v/>
      </c>
      <c r="I3125" s="62">
        <f>_xlfn.NUMBERVALUE(LEFT(Table1[[#This Row],[Account]],1))</f>
        <v>0</v>
      </c>
      <c r="J3125" s="62" t="str">
        <f>IFERROR(VLOOKUP(Table1[[#This Row],[Budget Code Description]],Table6[#All],7,FALSE),"")</f>
        <v/>
      </c>
      <c r="K3125" s="143" t="str">
        <f>IFERROR(VLOOKUP(Table1[[#This Row],[Budget Code Description]],Table6[#All],8,FALSE),"")</f>
        <v/>
      </c>
      <c r="L3125" s="63"/>
      <c r="M3125" s="65" t="str">
        <f>IFERROR(VLOOKUP(Table1[[#This Row],[Staff ID]],Table2[],2,FALSE),"")</f>
        <v/>
      </c>
      <c r="N3125" s="211" t="str">
        <f>IFERROR(IF(VLOOKUP(Table1[[#This Row],[Budget Code Description]],Dimentions!$X$6:$AC$97,4,FALSE)="","",VLOOKUP(Table1[[#This Row],[Budget Code Description]],Dimentions!$X$6:$AC$97,4,FALSE)),"")</f>
        <v/>
      </c>
      <c r="O3125" s="65" t="str">
        <f>IFERROR(VLOOKUP(Table1[[#This Row],[Vendor ID]],Table549[],2,FALSE),"")</f>
        <v/>
      </c>
      <c r="P3125" s="63"/>
      <c r="Q3125" s="143" t="str">
        <f>IF(Table1[[#This Row],[Posting Date]]&lt;&gt;"",$D$9,"")</f>
        <v/>
      </c>
      <c r="R3125" s="159" t="str">
        <f>IF(Table1[[#This Row],[Posting Date]]&lt;&gt;"",$D$10,"")</f>
        <v/>
      </c>
      <c r="S3125" s="66"/>
      <c r="T3125" s="63"/>
      <c r="U3125" s="67"/>
      <c r="V3125" s="67"/>
      <c r="W3125" s="67" t="str">
        <f t="shared" si="49"/>
        <v/>
      </c>
      <c r="X3125" s="161" t="str">
        <f>IF(E3125="","",(IF(Table1[[#This Row],[Cur]]="USD",Table1[[#This Row],[Cur_Amount Debit]],Table1[[#This Row],[Cur_Amount Debit]]/Table1[[#This Row],[Exchange Rate]])))</f>
        <v/>
      </c>
      <c r="Y3125" s="161" t="str">
        <f>IF(E3125="","",(IF(Table1[[#This Row],[Cur]]="USD",Table1[[#This Row],[Cur_Amount Credit]],Table1[[#This Row],[Cur_Amount Credit]]/ExchangeRate)))</f>
        <v/>
      </c>
      <c r="Z3125" s="203" t="str">
        <f>IF(E3125="","",(Table1[[#This Row],[Debit USD]]-Table1[[#This Row],[Credit USD]]))</f>
        <v/>
      </c>
      <c r="AA3125" s="122"/>
      <c r="AB3125" s="1"/>
      <c r="AC3125" s="15"/>
      <c r="AD3125" s="15" t="str">
        <f>IF(AND(OR(Table1[[#This Row],[Account]]="15030",Table1[[#This Row],[Account]]="15035",Table1[[#This Row],[Account]]="20150"),Table1[[#This Row],[Vendor ID]]=""),1,"")</f>
        <v/>
      </c>
      <c r="AE3125" s="15"/>
      <c r="AF3125" s="15"/>
      <c r="AG3125" s="15"/>
      <c r="AH3125" s="46" t="str">
        <f>IF(Table1[[#This Row],[Posting Date]]&lt;&gt;"","GJ-"&amp;CountryID,"")</f>
        <v/>
      </c>
      <c r="AI3125" s="59" t="str">
        <f>IF(Table1[[#This Row],[Posting Date]]&lt;&gt;"",Table1[[#This Row],[Posting Date]],"")</f>
        <v/>
      </c>
      <c r="AJ3125" s="46"/>
      <c r="AK3125" s="46" t="str">
        <f>IF(Table1[[#This Row],[Description]]&lt;&gt;"",Table1[[#This Row],[Description]],"")</f>
        <v/>
      </c>
      <c r="AL3125" s="46" t="str">
        <f>IF(Table1[[#This Row],[Posting Date]]&lt;&gt;"",Table1[[#This Row],[Reference Number]],"")</f>
        <v/>
      </c>
      <c r="AM3125" s="46" t="str">
        <f>TRIM(Table1[[#This Row],[Line '#]])</f>
        <v/>
      </c>
      <c r="AN3125" s="46" t="str">
        <f>TRIM(Table1[[#This Row],[Account]])</f>
        <v/>
      </c>
      <c r="AO3125" s="46" t="str">
        <f>IF(Table1[[#This Row],[Posting Date]]&lt;&gt;"",$D$5,"")</f>
        <v/>
      </c>
      <c r="AP3125" s="46" t="str">
        <f>TRIM(Table1[[#This Row],[Departments-Prgrams]])</f>
        <v/>
      </c>
      <c r="AQ3125" s="46" t="str">
        <f>TRIM(Table1[[#This Row],[Grant]])</f>
        <v/>
      </c>
      <c r="AR3125" s="46" t="str">
        <f>TRIM(Table1[[#This Row],[Staff ID]])</f>
        <v/>
      </c>
      <c r="AS3125" s="46" t="str">
        <f>IF(TRIM(Table1[[#This Row],[Budget Code]])=0,"",TRIM(Table1[[#This Row],[Budget Code]]))</f>
        <v/>
      </c>
      <c r="AT3125" s="46" t="str">
        <f>IF(Table1[[#This Row],[Line Description]]&lt;&gt;"",Table1[[#This Row],[Line Description]],"")</f>
        <v/>
      </c>
      <c r="AU3125" s="46" t="str">
        <f>IF(Table1[[#This Row],[Cur_Amount Debit]]&gt;0,ROUND(Table1[[#This Row],[Cur_Amount Debit]],2),"")</f>
        <v/>
      </c>
      <c r="AV3125" s="46" t="str">
        <f>IF(Table1[[#This Row],[Cur_Amount Credit]]&gt;0,ROUND(Table1[[#This Row],[Cur_Amount Credit]],2),"")</f>
        <v/>
      </c>
      <c r="AW3125" s="46" t="str">
        <f>LEFT(Table1[[#This Row],[Cur]],3)</f>
        <v/>
      </c>
      <c r="AX3125" s="59"/>
      <c r="AY3125" s="46"/>
      <c r="AZ3125" s="46" t="str">
        <f>IF(Table1[[#This Row],[Cur]]&lt;&gt;"",IF(Table1[[#This Row],[Cur]]="USD","",ExchangeRate),"")</f>
        <v/>
      </c>
      <c r="BA3125" s="46" t="str">
        <f>IF(Table1[[#This Row],[Grant]]&lt;&gt;"",VLOOKUP(Table1[[#This Row],[Grant]],Grants!B:D,3),"")</f>
        <v/>
      </c>
      <c r="BB3125" s="46" t="str">
        <f>TRIM(Table1[[#This Row],[Vendor ID]])</f>
        <v/>
      </c>
      <c r="BC3125">
        <f>IF(Table1[[#This Row],[Reference Number]]=Q3124,BC3124,BC3124+1)</f>
        <v>2</v>
      </c>
    </row>
    <row r="3126" spans="1:55" ht="11.25" hidden="1" customHeight="1">
      <c r="A3126" s="1"/>
      <c r="B3126" s="88" t="str">
        <f>IF(Table1[[#This Row],[Posting Date]]&lt;&gt;"",IF(Table1[[#This Row],[Reference Number]]=Q3125,B3125+1,1),"")</f>
        <v/>
      </c>
      <c r="C3126" s="61"/>
      <c r="D3126" s="61"/>
      <c r="E3126" s="218"/>
      <c r="F3126" s="143" t="str">
        <f>IFERROR(IF(VLOOKUP(Table1[[#This Row],[Budget Code Description]],Dimentions!$X$6:$AC$132,2,FALSE)="","",VLOOKUP(Table1[[#This Row],[Budget Code Description]],Dimentions!$X$6:$AC$132,2,FALSE)),"")</f>
        <v/>
      </c>
      <c r="G3126" s="143" t="str">
        <f>IFERROR(VLOOKUP(Table1[[#This Row],[Budget Code Description]],Dimentions!$X$6:$AC$132,3,FALSE),"")</f>
        <v/>
      </c>
      <c r="H3126" s="64" t="str">
        <f>IFERROR(VLOOKUP(Table1[[#This Row],[Account]],Dimentions!$S$6:$V$233,2,FALSE),"")</f>
        <v/>
      </c>
      <c r="I3126" s="62">
        <f>_xlfn.NUMBERVALUE(LEFT(Table1[[#This Row],[Account]],1))</f>
        <v>0</v>
      </c>
      <c r="J3126" s="62" t="str">
        <f>IFERROR(VLOOKUP(Table1[[#This Row],[Budget Code Description]],Table6[#All],7,FALSE),"")</f>
        <v/>
      </c>
      <c r="K3126" s="143" t="str">
        <f>IFERROR(VLOOKUP(Table1[[#This Row],[Budget Code Description]],Table6[#All],8,FALSE),"")</f>
        <v/>
      </c>
      <c r="L3126" s="63"/>
      <c r="M3126" s="65" t="str">
        <f>IFERROR(VLOOKUP(Table1[[#This Row],[Staff ID]],Table2[],2,FALSE),"")</f>
        <v/>
      </c>
      <c r="N3126" s="211" t="str">
        <f>IFERROR(IF(VLOOKUP(Table1[[#This Row],[Budget Code Description]],Dimentions!$X$6:$AC$97,4,FALSE)="","",VLOOKUP(Table1[[#This Row],[Budget Code Description]],Dimentions!$X$6:$AC$97,4,FALSE)),"")</f>
        <v/>
      </c>
      <c r="O3126" s="65" t="str">
        <f>IFERROR(VLOOKUP(Table1[[#This Row],[Vendor ID]],Table549[],2,FALSE),"")</f>
        <v/>
      </c>
      <c r="P3126" s="63"/>
      <c r="Q3126" s="143" t="str">
        <f>IF(Table1[[#This Row],[Posting Date]]&lt;&gt;"",$D$9,"")</f>
        <v/>
      </c>
      <c r="R3126" s="159" t="str">
        <f>IF(Table1[[#This Row],[Posting Date]]&lt;&gt;"",$D$10,"")</f>
        <v/>
      </c>
      <c r="S3126" s="66"/>
      <c r="T3126" s="63"/>
      <c r="U3126" s="67"/>
      <c r="V3126" s="67"/>
      <c r="W3126" s="67" t="str">
        <f t="shared" si="49"/>
        <v/>
      </c>
      <c r="X3126" s="161" t="str">
        <f>IF(E3126="","",(IF(Table1[[#This Row],[Cur]]="USD",Table1[[#This Row],[Cur_Amount Debit]],Table1[[#This Row],[Cur_Amount Debit]]/Table1[[#This Row],[Exchange Rate]])))</f>
        <v/>
      </c>
      <c r="Y3126" s="161" t="str">
        <f>IF(E3126="","",(IF(Table1[[#This Row],[Cur]]="USD",Table1[[#This Row],[Cur_Amount Credit]],Table1[[#This Row],[Cur_Amount Credit]]/ExchangeRate)))</f>
        <v/>
      </c>
      <c r="Z3126" s="203" t="str">
        <f>IF(E3126="","",(Table1[[#This Row],[Debit USD]]-Table1[[#This Row],[Credit USD]]))</f>
        <v/>
      </c>
      <c r="AA3126" s="122"/>
      <c r="AB3126" s="1"/>
      <c r="AC3126" s="15"/>
      <c r="AD3126" s="15" t="str">
        <f>IF(AND(OR(Table1[[#This Row],[Account]]="15030",Table1[[#This Row],[Account]]="15035",Table1[[#This Row],[Account]]="20150"),Table1[[#This Row],[Vendor ID]]=""),1,"")</f>
        <v/>
      </c>
      <c r="AE3126" s="15"/>
      <c r="AF3126" s="15"/>
      <c r="AG3126" s="15"/>
      <c r="AH3126" s="46" t="str">
        <f>IF(Table1[[#This Row],[Posting Date]]&lt;&gt;"","GJ-"&amp;CountryID,"")</f>
        <v/>
      </c>
      <c r="AI3126" s="59" t="str">
        <f>IF(Table1[[#This Row],[Posting Date]]&lt;&gt;"",Table1[[#This Row],[Posting Date]],"")</f>
        <v/>
      </c>
      <c r="AJ3126" s="46"/>
      <c r="AK3126" s="46" t="str">
        <f>IF(Table1[[#This Row],[Description]]&lt;&gt;"",Table1[[#This Row],[Description]],"")</f>
        <v/>
      </c>
      <c r="AL3126" s="46" t="str">
        <f>IF(Table1[[#This Row],[Posting Date]]&lt;&gt;"",Table1[[#This Row],[Reference Number]],"")</f>
        <v/>
      </c>
      <c r="AM3126" s="46" t="str">
        <f>TRIM(Table1[[#This Row],[Line '#]])</f>
        <v/>
      </c>
      <c r="AN3126" s="46" t="str">
        <f>TRIM(Table1[[#This Row],[Account]])</f>
        <v/>
      </c>
      <c r="AO3126" s="46" t="str">
        <f>IF(Table1[[#This Row],[Posting Date]]&lt;&gt;"",$D$5,"")</f>
        <v/>
      </c>
      <c r="AP3126" s="46" t="str">
        <f>TRIM(Table1[[#This Row],[Departments-Prgrams]])</f>
        <v/>
      </c>
      <c r="AQ3126" s="46" t="str">
        <f>TRIM(Table1[[#This Row],[Grant]])</f>
        <v/>
      </c>
      <c r="AR3126" s="46" t="str">
        <f>TRIM(Table1[[#This Row],[Staff ID]])</f>
        <v/>
      </c>
      <c r="AS3126" s="46" t="str">
        <f>IF(TRIM(Table1[[#This Row],[Budget Code]])=0,"",TRIM(Table1[[#This Row],[Budget Code]]))</f>
        <v/>
      </c>
      <c r="AT3126" s="46" t="str">
        <f>IF(Table1[[#This Row],[Line Description]]&lt;&gt;"",Table1[[#This Row],[Line Description]],"")</f>
        <v/>
      </c>
      <c r="AU3126" s="46" t="str">
        <f>IF(Table1[[#This Row],[Cur_Amount Debit]]&gt;0,ROUND(Table1[[#This Row],[Cur_Amount Debit]],2),"")</f>
        <v/>
      </c>
      <c r="AV3126" s="46" t="str">
        <f>IF(Table1[[#This Row],[Cur_Amount Credit]]&gt;0,ROUND(Table1[[#This Row],[Cur_Amount Credit]],2),"")</f>
        <v/>
      </c>
      <c r="AW3126" s="46" t="str">
        <f>LEFT(Table1[[#This Row],[Cur]],3)</f>
        <v/>
      </c>
      <c r="AX3126" s="59"/>
      <c r="AY3126" s="46"/>
      <c r="AZ3126" s="46" t="str">
        <f>IF(Table1[[#This Row],[Cur]]&lt;&gt;"",IF(Table1[[#This Row],[Cur]]="USD","",ExchangeRate),"")</f>
        <v/>
      </c>
      <c r="BA3126" s="46" t="str">
        <f>IF(Table1[[#This Row],[Grant]]&lt;&gt;"",VLOOKUP(Table1[[#This Row],[Grant]],Grants!B:D,3),"")</f>
        <v/>
      </c>
      <c r="BB3126" s="46" t="str">
        <f>TRIM(Table1[[#This Row],[Vendor ID]])</f>
        <v/>
      </c>
      <c r="BC3126">
        <f>IF(Table1[[#This Row],[Reference Number]]=Q3125,BC3125,BC3125+1)</f>
        <v>2</v>
      </c>
    </row>
    <row r="3127" spans="1:55" ht="11.25" hidden="1" customHeight="1">
      <c r="A3127" s="1"/>
      <c r="B3127" s="88" t="str">
        <f>IF(Table1[[#This Row],[Posting Date]]&lt;&gt;"",IF(Table1[[#This Row],[Reference Number]]=Q3126,B3126+1,1),"")</f>
        <v/>
      </c>
      <c r="C3127" s="61"/>
      <c r="D3127" s="61"/>
      <c r="E3127" s="218"/>
      <c r="F3127" s="143" t="str">
        <f>IFERROR(IF(VLOOKUP(Table1[[#This Row],[Budget Code Description]],Dimentions!$X$6:$AC$132,2,FALSE)="","",VLOOKUP(Table1[[#This Row],[Budget Code Description]],Dimentions!$X$6:$AC$132,2,FALSE)),"")</f>
        <v/>
      </c>
      <c r="G3127" s="143" t="str">
        <f>IFERROR(VLOOKUP(Table1[[#This Row],[Budget Code Description]],Dimentions!$X$6:$AC$132,3,FALSE),"")</f>
        <v/>
      </c>
      <c r="H3127" s="64" t="str">
        <f>IFERROR(VLOOKUP(Table1[[#This Row],[Account]],Dimentions!$S$6:$V$233,2,FALSE),"")</f>
        <v/>
      </c>
      <c r="I3127" s="62">
        <f>_xlfn.NUMBERVALUE(LEFT(Table1[[#This Row],[Account]],1))</f>
        <v>0</v>
      </c>
      <c r="J3127" s="62" t="str">
        <f>IFERROR(VLOOKUP(Table1[[#This Row],[Budget Code Description]],Table6[#All],7,FALSE),"")</f>
        <v/>
      </c>
      <c r="K3127" s="143" t="str">
        <f>IFERROR(VLOOKUP(Table1[[#This Row],[Budget Code Description]],Table6[#All],8,FALSE),"")</f>
        <v/>
      </c>
      <c r="L3127" s="63"/>
      <c r="M3127" s="65" t="str">
        <f>IFERROR(VLOOKUP(Table1[[#This Row],[Staff ID]],Table2[],2,FALSE),"")</f>
        <v/>
      </c>
      <c r="N3127" s="211" t="str">
        <f>IFERROR(IF(VLOOKUP(Table1[[#This Row],[Budget Code Description]],Dimentions!$X$6:$AC$97,4,FALSE)="","",VLOOKUP(Table1[[#This Row],[Budget Code Description]],Dimentions!$X$6:$AC$97,4,FALSE)),"")</f>
        <v/>
      </c>
      <c r="O3127" s="65" t="str">
        <f>IFERROR(VLOOKUP(Table1[[#This Row],[Vendor ID]],Table549[],2,FALSE),"")</f>
        <v/>
      </c>
      <c r="P3127" s="63"/>
      <c r="Q3127" s="143" t="str">
        <f>IF(Table1[[#This Row],[Posting Date]]&lt;&gt;"",$D$9,"")</f>
        <v/>
      </c>
      <c r="R3127" s="159" t="str">
        <f>IF(Table1[[#This Row],[Posting Date]]&lt;&gt;"",$D$10,"")</f>
        <v/>
      </c>
      <c r="S3127" s="66"/>
      <c r="T3127" s="63"/>
      <c r="U3127" s="67"/>
      <c r="V3127" s="67"/>
      <c r="W3127" s="67" t="str">
        <f t="shared" si="49"/>
        <v/>
      </c>
      <c r="X3127" s="161" t="str">
        <f>IF(E3127="","",(IF(Table1[[#This Row],[Cur]]="USD",Table1[[#This Row],[Cur_Amount Debit]],Table1[[#This Row],[Cur_Amount Debit]]/Table1[[#This Row],[Exchange Rate]])))</f>
        <v/>
      </c>
      <c r="Y3127" s="161" t="str">
        <f>IF(E3127="","",(IF(Table1[[#This Row],[Cur]]="USD",Table1[[#This Row],[Cur_Amount Credit]],Table1[[#This Row],[Cur_Amount Credit]]/ExchangeRate)))</f>
        <v/>
      </c>
      <c r="Z3127" s="203" t="str">
        <f>IF(E3127="","",(Table1[[#This Row],[Debit USD]]-Table1[[#This Row],[Credit USD]]))</f>
        <v/>
      </c>
      <c r="AA3127" s="122"/>
      <c r="AB3127" s="1"/>
      <c r="AC3127" s="15"/>
      <c r="AD3127" s="15" t="str">
        <f>IF(AND(OR(Table1[[#This Row],[Account]]="15030",Table1[[#This Row],[Account]]="15035",Table1[[#This Row],[Account]]="20150"),Table1[[#This Row],[Vendor ID]]=""),1,"")</f>
        <v/>
      </c>
      <c r="AE3127" s="15"/>
      <c r="AF3127" s="15"/>
      <c r="AG3127" s="15"/>
      <c r="AH3127" s="46" t="str">
        <f>IF(Table1[[#This Row],[Posting Date]]&lt;&gt;"","GJ-"&amp;CountryID,"")</f>
        <v/>
      </c>
      <c r="AI3127" s="59" t="str">
        <f>IF(Table1[[#This Row],[Posting Date]]&lt;&gt;"",Table1[[#This Row],[Posting Date]],"")</f>
        <v/>
      </c>
      <c r="AJ3127" s="46"/>
      <c r="AK3127" s="46" t="str">
        <f>IF(Table1[[#This Row],[Description]]&lt;&gt;"",Table1[[#This Row],[Description]],"")</f>
        <v/>
      </c>
      <c r="AL3127" s="46" t="str">
        <f>IF(Table1[[#This Row],[Posting Date]]&lt;&gt;"",Table1[[#This Row],[Reference Number]],"")</f>
        <v/>
      </c>
      <c r="AM3127" s="46" t="str">
        <f>TRIM(Table1[[#This Row],[Line '#]])</f>
        <v/>
      </c>
      <c r="AN3127" s="46" t="str">
        <f>TRIM(Table1[[#This Row],[Account]])</f>
        <v/>
      </c>
      <c r="AO3127" s="46" t="str">
        <f>IF(Table1[[#This Row],[Posting Date]]&lt;&gt;"",$D$5,"")</f>
        <v/>
      </c>
      <c r="AP3127" s="46" t="str">
        <f>TRIM(Table1[[#This Row],[Departments-Prgrams]])</f>
        <v/>
      </c>
      <c r="AQ3127" s="46" t="str">
        <f>TRIM(Table1[[#This Row],[Grant]])</f>
        <v/>
      </c>
      <c r="AR3127" s="46" t="str">
        <f>TRIM(Table1[[#This Row],[Staff ID]])</f>
        <v/>
      </c>
      <c r="AS3127" s="46" t="str">
        <f>IF(TRIM(Table1[[#This Row],[Budget Code]])=0,"",TRIM(Table1[[#This Row],[Budget Code]]))</f>
        <v/>
      </c>
      <c r="AT3127" s="46" t="str">
        <f>IF(Table1[[#This Row],[Line Description]]&lt;&gt;"",Table1[[#This Row],[Line Description]],"")</f>
        <v/>
      </c>
      <c r="AU3127" s="46" t="str">
        <f>IF(Table1[[#This Row],[Cur_Amount Debit]]&gt;0,ROUND(Table1[[#This Row],[Cur_Amount Debit]],2),"")</f>
        <v/>
      </c>
      <c r="AV3127" s="46" t="str">
        <f>IF(Table1[[#This Row],[Cur_Amount Credit]]&gt;0,ROUND(Table1[[#This Row],[Cur_Amount Credit]],2),"")</f>
        <v/>
      </c>
      <c r="AW3127" s="46" t="str">
        <f>LEFT(Table1[[#This Row],[Cur]],3)</f>
        <v/>
      </c>
      <c r="AX3127" s="59"/>
      <c r="AY3127" s="46"/>
      <c r="AZ3127" s="46" t="str">
        <f>IF(Table1[[#This Row],[Cur]]&lt;&gt;"",IF(Table1[[#This Row],[Cur]]="USD","",ExchangeRate),"")</f>
        <v/>
      </c>
      <c r="BA3127" s="46" t="str">
        <f>IF(Table1[[#This Row],[Grant]]&lt;&gt;"",VLOOKUP(Table1[[#This Row],[Grant]],Grants!B:D,3),"")</f>
        <v/>
      </c>
      <c r="BB3127" s="46" t="str">
        <f>TRIM(Table1[[#This Row],[Vendor ID]])</f>
        <v/>
      </c>
      <c r="BC3127">
        <f>IF(Table1[[#This Row],[Reference Number]]=Q3126,BC3126,BC3126+1)</f>
        <v>2</v>
      </c>
    </row>
    <row r="3128" spans="1:55" ht="11.25" hidden="1" customHeight="1">
      <c r="A3128" s="1"/>
      <c r="B3128" s="88" t="str">
        <f>IF(Table1[[#This Row],[Posting Date]]&lt;&gt;"",IF(Table1[[#This Row],[Reference Number]]=Q3127,B3127+1,1),"")</f>
        <v/>
      </c>
      <c r="C3128" s="61"/>
      <c r="D3128" s="61"/>
      <c r="E3128" s="218"/>
      <c r="F3128" s="143" t="str">
        <f>IFERROR(IF(VLOOKUP(Table1[[#This Row],[Budget Code Description]],Dimentions!$X$6:$AC$132,2,FALSE)="","",VLOOKUP(Table1[[#This Row],[Budget Code Description]],Dimentions!$X$6:$AC$132,2,FALSE)),"")</f>
        <v/>
      </c>
      <c r="G3128" s="143" t="str">
        <f>IFERROR(VLOOKUP(Table1[[#This Row],[Budget Code Description]],Dimentions!$X$6:$AC$132,3,FALSE),"")</f>
        <v/>
      </c>
      <c r="H3128" s="64" t="str">
        <f>IFERROR(VLOOKUP(Table1[[#This Row],[Account]],Dimentions!$S$6:$V$233,2,FALSE),"")</f>
        <v/>
      </c>
      <c r="I3128" s="62">
        <f>_xlfn.NUMBERVALUE(LEFT(Table1[[#This Row],[Account]],1))</f>
        <v>0</v>
      </c>
      <c r="J3128" s="62" t="str">
        <f>IFERROR(VLOOKUP(Table1[[#This Row],[Budget Code Description]],Table6[#All],7,FALSE),"")</f>
        <v/>
      </c>
      <c r="K3128" s="143" t="str">
        <f>IFERROR(VLOOKUP(Table1[[#This Row],[Budget Code Description]],Table6[#All],8,FALSE),"")</f>
        <v/>
      </c>
      <c r="L3128" s="63"/>
      <c r="M3128" s="65" t="str">
        <f>IFERROR(VLOOKUP(Table1[[#This Row],[Staff ID]],Table2[],2,FALSE),"")</f>
        <v/>
      </c>
      <c r="N3128" s="211" t="str">
        <f>IFERROR(IF(VLOOKUP(Table1[[#This Row],[Budget Code Description]],Dimentions!$X$6:$AC$97,4,FALSE)="","",VLOOKUP(Table1[[#This Row],[Budget Code Description]],Dimentions!$X$6:$AC$97,4,FALSE)),"")</f>
        <v/>
      </c>
      <c r="O3128" s="65" t="str">
        <f>IFERROR(VLOOKUP(Table1[[#This Row],[Vendor ID]],Table549[],2,FALSE),"")</f>
        <v/>
      </c>
      <c r="P3128" s="63"/>
      <c r="Q3128" s="143" t="str">
        <f>IF(Table1[[#This Row],[Posting Date]]&lt;&gt;"",$D$9,"")</f>
        <v/>
      </c>
      <c r="R3128" s="159" t="str">
        <f>IF(Table1[[#This Row],[Posting Date]]&lt;&gt;"",$D$10,"")</f>
        <v/>
      </c>
      <c r="S3128" s="66"/>
      <c r="T3128" s="63"/>
      <c r="U3128" s="67"/>
      <c r="V3128" s="67"/>
      <c r="W3128" s="67" t="str">
        <f t="shared" si="49"/>
        <v/>
      </c>
      <c r="X3128" s="161" t="str">
        <f>IF(E3128="","",(IF(Table1[[#This Row],[Cur]]="USD",Table1[[#This Row],[Cur_Amount Debit]],Table1[[#This Row],[Cur_Amount Debit]]/Table1[[#This Row],[Exchange Rate]])))</f>
        <v/>
      </c>
      <c r="Y3128" s="161" t="str">
        <f>IF(E3128="","",(IF(Table1[[#This Row],[Cur]]="USD",Table1[[#This Row],[Cur_Amount Credit]],Table1[[#This Row],[Cur_Amount Credit]]/ExchangeRate)))</f>
        <v/>
      </c>
      <c r="Z3128" s="203" t="str">
        <f>IF(E3128="","",(Table1[[#This Row],[Debit USD]]-Table1[[#This Row],[Credit USD]]))</f>
        <v/>
      </c>
      <c r="AA3128" s="122"/>
      <c r="AB3128" s="1"/>
      <c r="AC3128" s="15"/>
      <c r="AD3128" s="15" t="str">
        <f>IF(AND(OR(Table1[[#This Row],[Account]]="15030",Table1[[#This Row],[Account]]="15035",Table1[[#This Row],[Account]]="20150"),Table1[[#This Row],[Vendor ID]]=""),1,"")</f>
        <v/>
      </c>
      <c r="AE3128" s="15"/>
      <c r="AF3128" s="15"/>
      <c r="AG3128" s="15"/>
      <c r="AH3128" s="46" t="str">
        <f>IF(Table1[[#This Row],[Posting Date]]&lt;&gt;"","GJ-"&amp;CountryID,"")</f>
        <v/>
      </c>
      <c r="AI3128" s="59" t="str">
        <f>IF(Table1[[#This Row],[Posting Date]]&lt;&gt;"",Table1[[#This Row],[Posting Date]],"")</f>
        <v/>
      </c>
      <c r="AJ3128" s="46"/>
      <c r="AK3128" s="46" t="str">
        <f>IF(Table1[[#This Row],[Description]]&lt;&gt;"",Table1[[#This Row],[Description]],"")</f>
        <v/>
      </c>
      <c r="AL3128" s="46" t="str">
        <f>IF(Table1[[#This Row],[Posting Date]]&lt;&gt;"",Table1[[#This Row],[Reference Number]],"")</f>
        <v/>
      </c>
      <c r="AM3128" s="46" t="str">
        <f>TRIM(Table1[[#This Row],[Line '#]])</f>
        <v/>
      </c>
      <c r="AN3128" s="46" t="str">
        <f>TRIM(Table1[[#This Row],[Account]])</f>
        <v/>
      </c>
      <c r="AO3128" s="46" t="str">
        <f>IF(Table1[[#This Row],[Posting Date]]&lt;&gt;"",$D$5,"")</f>
        <v/>
      </c>
      <c r="AP3128" s="46" t="str">
        <f>TRIM(Table1[[#This Row],[Departments-Prgrams]])</f>
        <v/>
      </c>
      <c r="AQ3128" s="46" t="str">
        <f>TRIM(Table1[[#This Row],[Grant]])</f>
        <v/>
      </c>
      <c r="AR3128" s="46" t="str">
        <f>TRIM(Table1[[#This Row],[Staff ID]])</f>
        <v/>
      </c>
      <c r="AS3128" s="46" t="str">
        <f>IF(TRIM(Table1[[#This Row],[Budget Code]])=0,"",TRIM(Table1[[#This Row],[Budget Code]]))</f>
        <v/>
      </c>
      <c r="AT3128" s="46" t="str">
        <f>IF(Table1[[#This Row],[Line Description]]&lt;&gt;"",Table1[[#This Row],[Line Description]],"")</f>
        <v/>
      </c>
      <c r="AU3128" s="46" t="str">
        <f>IF(Table1[[#This Row],[Cur_Amount Debit]]&gt;0,ROUND(Table1[[#This Row],[Cur_Amount Debit]],2),"")</f>
        <v/>
      </c>
      <c r="AV3128" s="46" t="str">
        <f>IF(Table1[[#This Row],[Cur_Amount Credit]]&gt;0,ROUND(Table1[[#This Row],[Cur_Amount Credit]],2),"")</f>
        <v/>
      </c>
      <c r="AW3128" s="46" t="str">
        <f>LEFT(Table1[[#This Row],[Cur]],3)</f>
        <v/>
      </c>
      <c r="AX3128" s="59"/>
      <c r="AY3128" s="46"/>
      <c r="AZ3128" s="46" t="str">
        <f>IF(Table1[[#This Row],[Cur]]&lt;&gt;"",IF(Table1[[#This Row],[Cur]]="USD","",ExchangeRate),"")</f>
        <v/>
      </c>
      <c r="BA3128" s="46" t="str">
        <f>IF(Table1[[#This Row],[Grant]]&lt;&gt;"",VLOOKUP(Table1[[#This Row],[Grant]],Grants!B:D,3),"")</f>
        <v/>
      </c>
      <c r="BB3128" s="46" t="str">
        <f>TRIM(Table1[[#This Row],[Vendor ID]])</f>
        <v/>
      </c>
      <c r="BC3128">
        <f>IF(Table1[[#This Row],[Reference Number]]=Q3127,BC3127,BC3127+1)</f>
        <v>2</v>
      </c>
    </row>
    <row r="3129" spans="1:55" ht="11.25" hidden="1" customHeight="1">
      <c r="A3129" s="1"/>
      <c r="B3129" s="88" t="str">
        <f>IF(Table1[[#This Row],[Posting Date]]&lt;&gt;"",IF(Table1[[#This Row],[Reference Number]]=Q3128,B3128+1,1),"")</f>
        <v/>
      </c>
      <c r="C3129" s="61"/>
      <c r="D3129" s="61"/>
      <c r="E3129" s="218"/>
      <c r="F3129" s="143" t="str">
        <f>IFERROR(IF(VLOOKUP(Table1[[#This Row],[Budget Code Description]],Dimentions!$X$6:$AC$132,2,FALSE)="","",VLOOKUP(Table1[[#This Row],[Budget Code Description]],Dimentions!$X$6:$AC$132,2,FALSE)),"")</f>
        <v/>
      </c>
      <c r="G3129" s="143" t="str">
        <f>IFERROR(VLOOKUP(Table1[[#This Row],[Budget Code Description]],Dimentions!$X$6:$AC$132,3,FALSE),"")</f>
        <v/>
      </c>
      <c r="H3129" s="64" t="str">
        <f>IFERROR(VLOOKUP(Table1[[#This Row],[Account]],Dimentions!$S$6:$V$233,2,FALSE),"")</f>
        <v/>
      </c>
      <c r="I3129" s="62">
        <f>_xlfn.NUMBERVALUE(LEFT(Table1[[#This Row],[Account]],1))</f>
        <v>0</v>
      </c>
      <c r="J3129" s="62" t="str">
        <f>IFERROR(VLOOKUP(Table1[[#This Row],[Budget Code Description]],Table6[#All],7,FALSE),"")</f>
        <v/>
      </c>
      <c r="K3129" s="143" t="str">
        <f>IFERROR(VLOOKUP(Table1[[#This Row],[Budget Code Description]],Table6[#All],8,FALSE),"")</f>
        <v/>
      </c>
      <c r="L3129" s="63"/>
      <c r="M3129" s="65" t="str">
        <f>IFERROR(VLOOKUP(Table1[[#This Row],[Staff ID]],Table2[],2,FALSE),"")</f>
        <v/>
      </c>
      <c r="N3129" s="211" t="str">
        <f>IFERROR(IF(VLOOKUP(Table1[[#This Row],[Budget Code Description]],Dimentions!$X$6:$AC$97,4,FALSE)="","",VLOOKUP(Table1[[#This Row],[Budget Code Description]],Dimentions!$X$6:$AC$97,4,FALSE)),"")</f>
        <v/>
      </c>
      <c r="O3129" s="65" t="str">
        <f>IFERROR(VLOOKUP(Table1[[#This Row],[Vendor ID]],Table549[],2,FALSE),"")</f>
        <v/>
      </c>
      <c r="P3129" s="63"/>
      <c r="Q3129" s="143" t="str">
        <f>IF(Table1[[#This Row],[Posting Date]]&lt;&gt;"",$D$9,"")</f>
        <v/>
      </c>
      <c r="R3129" s="159" t="str">
        <f>IF(Table1[[#This Row],[Posting Date]]&lt;&gt;"",$D$10,"")</f>
        <v/>
      </c>
      <c r="S3129" s="66"/>
      <c r="T3129" s="63"/>
      <c r="U3129" s="67"/>
      <c r="V3129" s="67"/>
      <c r="W3129" s="67" t="str">
        <f t="shared" si="49"/>
        <v/>
      </c>
      <c r="X3129" s="161" t="str">
        <f>IF(E3129="","",(IF(Table1[[#This Row],[Cur]]="USD",Table1[[#This Row],[Cur_Amount Debit]],Table1[[#This Row],[Cur_Amount Debit]]/Table1[[#This Row],[Exchange Rate]])))</f>
        <v/>
      </c>
      <c r="Y3129" s="161" t="str">
        <f>IF(E3129="","",(IF(Table1[[#This Row],[Cur]]="USD",Table1[[#This Row],[Cur_Amount Credit]],Table1[[#This Row],[Cur_Amount Credit]]/ExchangeRate)))</f>
        <v/>
      </c>
      <c r="Z3129" s="203" t="str">
        <f>IF(E3129="","",(Table1[[#This Row],[Debit USD]]-Table1[[#This Row],[Credit USD]]))</f>
        <v/>
      </c>
      <c r="AA3129" s="122"/>
      <c r="AB3129" s="1"/>
      <c r="AC3129" s="15"/>
      <c r="AD3129" s="15" t="str">
        <f>IF(AND(OR(Table1[[#This Row],[Account]]="15030",Table1[[#This Row],[Account]]="15035",Table1[[#This Row],[Account]]="20150"),Table1[[#This Row],[Vendor ID]]=""),1,"")</f>
        <v/>
      </c>
      <c r="AE3129" s="15"/>
      <c r="AF3129" s="15"/>
      <c r="AG3129" s="15"/>
      <c r="AH3129" s="46" t="str">
        <f>IF(Table1[[#This Row],[Posting Date]]&lt;&gt;"","GJ-"&amp;CountryID,"")</f>
        <v/>
      </c>
      <c r="AI3129" s="59" t="str">
        <f>IF(Table1[[#This Row],[Posting Date]]&lt;&gt;"",Table1[[#This Row],[Posting Date]],"")</f>
        <v/>
      </c>
      <c r="AJ3129" s="46"/>
      <c r="AK3129" s="46" t="str">
        <f>IF(Table1[[#This Row],[Description]]&lt;&gt;"",Table1[[#This Row],[Description]],"")</f>
        <v/>
      </c>
      <c r="AL3129" s="46" t="str">
        <f>IF(Table1[[#This Row],[Posting Date]]&lt;&gt;"",Table1[[#This Row],[Reference Number]],"")</f>
        <v/>
      </c>
      <c r="AM3129" s="46" t="str">
        <f>TRIM(Table1[[#This Row],[Line '#]])</f>
        <v/>
      </c>
      <c r="AN3129" s="46" t="str">
        <f>TRIM(Table1[[#This Row],[Account]])</f>
        <v/>
      </c>
      <c r="AO3129" s="46" t="str">
        <f>IF(Table1[[#This Row],[Posting Date]]&lt;&gt;"",$D$5,"")</f>
        <v/>
      </c>
      <c r="AP3129" s="46" t="str">
        <f>TRIM(Table1[[#This Row],[Departments-Prgrams]])</f>
        <v/>
      </c>
      <c r="AQ3129" s="46" t="str">
        <f>TRIM(Table1[[#This Row],[Grant]])</f>
        <v/>
      </c>
      <c r="AR3129" s="46" t="str">
        <f>TRIM(Table1[[#This Row],[Staff ID]])</f>
        <v/>
      </c>
      <c r="AS3129" s="46" t="str">
        <f>IF(TRIM(Table1[[#This Row],[Budget Code]])=0,"",TRIM(Table1[[#This Row],[Budget Code]]))</f>
        <v/>
      </c>
      <c r="AT3129" s="46" t="str">
        <f>IF(Table1[[#This Row],[Line Description]]&lt;&gt;"",Table1[[#This Row],[Line Description]],"")</f>
        <v/>
      </c>
      <c r="AU3129" s="46" t="str">
        <f>IF(Table1[[#This Row],[Cur_Amount Debit]]&gt;0,ROUND(Table1[[#This Row],[Cur_Amount Debit]],2),"")</f>
        <v/>
      </c>
      <c r="AV3129" s="46" t="str">
        <f>IF(Table1[[#This Row],[Cur_Amount Credit]]&gt;0,ROUND(Table1[[#This Row],[Cur_Amount Credit]],2),"")</f>
        <v/>
      </c>
      <c r="AW3129" s="46" t="str">
        <f>LEFT(Table1[[#This Row],[Cur]],3)</f>
        <v/>
      </c>
      <c r="AX3129" s="59"/>
      <c r="AY3129" s="46"/>
      <c r="AZ3129" s="46" t="str">
        <f>IF(Table1[[#This Row],[Cur]]&lt;&gt;"",IF(Table1[[#This Row],[Cur]]="USD","",ExchangeRate),"")</f>
        <v/>
      </c>
      <c r="BA3129" s="46" t="str">
        <f>IF(Table1[[#This Row],[Grant]]&lt;&gt;"",VLOOKUP(Table1[[#This Row],[Grant]],Grants!B:D,3),"")</f>
        <v/>
      </c>
      <c r="BB3129" s="46" t="str">
        <f>TRIM(Table1[[#This Row],[Vendor ID]])</f>
        <v/>
      </c>
      <c r="BC3129">
        <f>IF(Table1[[#This Row],[Reference Number]]=Q3128,BC3128,BC3128+1)</f>
        <v>2</v>
      </c>
    </row>
    <row r="3130" spans="1:55" ht="11.25" hidden="1" customHeight="1">
      <c r="A3130" s="1"/>
      <c r="B3130" s="88" t="str">
        <f>IF(Table1[[#This Row],[Posting Date]]&lt;&gt;"",IF(Table1[[#This Row],[Reference Number]]=Q3129,B3129+1,1),"")</f>
        <v/>
      </c>
      <c r="C3130" s="61"/>
      <c r="D3130" s="61"/>
      <c r="E3130" s="218"/>
      <c r="F3130" s="143" t="str">
        <f>IFERROR(IF(VLOOKUP(Table1[[#This Row],[Budget Code Description]],Dimentions!$X$6:$AC$132,2,FALSE)="","",VLOOKUP(Table1[[#This Row],[Budget Code Description]],Dimentions!$X$6:$AC$132,2,FALSE)),"")</f>
        <v/>
      </c>
      <c r="G3130" s="143" t="str">
        <f>IFERROR(VLOOKUP(Table1[[#This Row],[Budget Code Description]],Dimentions!$X$6:$AC$132,3,FALSE),"")</f>
        <v/>
      </c>
      <c r="H3130" s="64" t="str">
        <f>IFERROR(VLOOKUP(Table1[[#This Row],[Account]],Dimentions!$S$6:$V$233,2,FALSE),"")</f>
        <v/>
      </c>
      <c r="I3130" s="62">
        <f>_xlfn.NUMBERVALUE(LEFT(Table1[[#This Row],[Account]],1))</f>
        <v>0</v>
      </c>
      <c r="J3130" s="62" t="str">
        <f>IFERROR(VLOOKUP(Table1[[#This Row],[Budget Code Description]],Table6[#All],7,FALSE),"")</f>
        <v/>
      </c>
      <c r="K3130" s="143" t="str">
        <f>IFERROR(VLOOKUP(Table1[[#This Row],[Budget Code Description]],Table6[#All],8,FALSE),"")</f>
        <v/>
      </c>
      <c r="L3130" s="63"/>
      <c r="M3130" s="65" t="str">
        <f>IFERROR(VLOOKUP(Table1[[#This Row],[Staff ID]],Table2[],2,FALSE),"")</f>
        <v/>
      </c>
      <c r="N3130" s="211" t="str">
        <f>IFERROR(IF(VLOOKUP(Table1[[#This Row],[Budget Code Description]],Dimentions!$X$6:$AC$97,4,FALSE)="","",VLOOKUP(Table1[[#This Row],[Budget Code Description]],Dimentions!$X$6:$AC$97,4,FALSE)),"")</f>
        <v/>
      </c>
      <c r="O3130" s="65" t="str">
        <f>IFERROR(VLOOKUP(Table1[[#This Row],[Vendor ID]],Table549[],2,FALSE),"")</f>
        <v/>
      </c>
      <c r="P3130" s="63"/>
      <c r="Q3130" s="143" t="str">
        <f>IF(Table1[[#This Row],[Posting Date]]&lt;&gt;"",$D$9,"")</f>
        <v/>
      </c>
      <c r="R3130" s="159" t="str">
        <f>IF(Table1[[#This Row],[Posting Date]]&lt;&gt;"",$D$10,"")</f>
        <v/>
      </c>
      <c r="S3130" s="66"/>
      <c r="T3130" s="63"/>
      <c r="U3130" s="67"/>
      <c r="V3130" s="67"/>
      <c r="W3130" s="67" t="str">
        <f t="shared" si="49"/>
        <v/>
      </c>
      <c r="X3130" s="161" t="str">
        <f>IF(E3130="","",(IF(Table1[[#This Row],[Cur]]="USD",Table1[[#This Row],[Cur_Amount Debit]],Table1[[#This Row],[Cur_Amount Debit]]/Table1[[#This Row],[Exchange Rate]])))</f>
        <v/>
      </c>
      <c r="Y3130" s="161" t="str">
        <f>IF(E3130="","",(IF(Table1[[#This Row],[Cur]]="USD",Table1[[#This Row],[Cur_Amount Credit]],Table1[[#This Row],[Cur_Amount Credit]]/ExchangeRate)))</f>
        <v/>
      </c>
      <c r="Z3130" s="203" t="str">
        <f>IF(E3130="","",(Table1[[#This Row],[Debit USD]]-Table1[[#This Row],[Credit USD]]))</f>
        <v/>
      </c>
      <c r="AA3130" s="122"/>
      <c r="AB3130" s="1"/>
      <c r="AC3130" s="15"/>
      <c r="AD3130" s="15" t="str">
        <f>IF(AND(OR(Table1[[#This Row],[Account]]="15030",Table1[[#This Row],[Account]]="15035",Table1[[#This Row],[Account]]="20150"),Table1[[#This Row],[Vendor ID]]=""),1,"")</f>
        <v/>
      </c>
      <c r="AE3130" s="15"/>
      <c r="AF3130" s="15"/>
      <c r="AG3130" s="15"/>
      <c r="AH3130" s="46" t="str">
        <f>IF(Table1[[#This Row],[Posting Date]]&lt;&gt;"","GJ-"&amp;CountryID,"")</f>
        <v/>
      </c>
      <c r="AI3130" s="59" t="str">
        <f>IF(Table1[[#This Row],[Posting Date]]&lt;&gt;"",Table1[[#This Row],[Posting Date]],"")</f>
        <v/>
      </c>
      <c r="AJ3130" s="46"/>
      <c r="AK3130" s="46" t="str">
        <f>IF(Table1[[#This Row],[Description]]&lt;&gt;"",Table1[[#This Row],[Description]],"")</f>
        <v/>
      </c>
      <c r="AL3130" s="46" t="str">
        <f>IF(Table1[[#This Row],[Posting Date]]&lt;&gt;"",Table1[[#This Row],[Reference Number]],"")</f>
        <v/>
      </c>
      <c r="AM3130" s="46" t="str">
        <f>TRIM(Table1[[#This Row],[Line '#]])</f>
        <v/>
      </c>
      <c r="AN3130" s="46" t="str">
        <f>TRIM(Table1[[#This Row],[Account]])</f>
        <v/>
      </c>
      <c r="AO3130" s="46" t="str">
        <f>IF(Table1[[#This Row],[Posting Date]]&lt;&gt;"",$D$5,"")</f>
        <v/>
      </c>
      <c r="AP3130" s="46" t="str">
        <f>TRIM(Table1[[#This Row],[Departments-Prgrams]])</f>
        <v/>
      </c>
      <c r="AQ3130" s="46" t="str">
        <f>TRIM(Table1[[#This Row],[Grant]])</f>
        <v/>
      </c>
      <c r="AR3130" s="46" t="str">
        <f>TRIM(Table1[[#This Row],[Staff ID]])</f>
        <v/>
      </c>
      <c r="AS3130" s="46" t="str">
        <f>IF(TRIM(Table1[[#This Row],[Budget Code]])=0,"",TRIM(Table1[[#This Row],[Budget Code]]))</f>
        <v/>
      </c>
      <c r="AT3130" s="46" t="str">
        <f>IF(Table1[[#This Row],[Line Description]]&lt;&gt;"",Table1[[#This Row],[Line Description]],"")</f>
        <v/>
      </c>
      <c r="AU3130" s="46" t="str">
        <f>IF(Table1[[#This Row],[Cur_Amount Debit]]&gt;0,ROUND(Table1[[#This Row],[Cur_Amount Debit]],2),"")</f>
        <v/>
      </c>
      <c r="AV3130" s="46" t="str">
        <f>IF(Table1[[#This Row],[Cur_Amount Credit]]&gt;0,ROUND(Table1[[#This Row],[Cur_Amount Credit]],2),"")</f>
        <v/>
      </c>
      <c r="AW3130" s="46" t="str">
        <f>LEFT(Table1[[#This Row],[Cur]],3)</f>
        <v/>
      </c>
      <c r="AX3130" s="59"/>
      <c r="AY3130" s="46"/>
      <c r="AZ3130" s="46" t="str">
        <f>IF(Table1[[#This Row],[Cur]]&lt;&gt;"",IF(Table1[[#This Row],[Cur]]="USD","",ExchangeRate),"")</f>
        <v/>
      </c>
      <c r="BA3130" s="46" t="str">
        <f>IF(Table1[[#This Row],[Grant]]&lt;&gt;"",VLOOKUP(Table1[[#This Row],[Grant]],Grants!B:D,3),"")</f>
        <v/>
      </c>
      <c r="BB3130" s="46" t="str">
        <f>TRIM(Table1[[#This Row],[Vendor ID]])</f>
        <v/>
      </c>
      <c r="BC3130">
        <f>IF(Table1[[#This Row],[Reference Number]]=Q3129,BC3129,BC3129+1)</f>
        <v>2</v>
      </c>
    </row>
    <row r="3131" spans="1:55" ht="11.25" hidden="1" customHeight="1">
      <c r="A3131" s="1"/>
      <c r="B3131" s="88" t="str">
        <f>IF(Table1[[#This Row],[Posting Date]]&lt;&gt;"",IF(Table1[[#This Row],[Reference Number]]=Q3130,B3130+1,1),"")</f>
        <v/>
      </c>
      <c r="C3131" s="61"/>
      <c r="D3131" s="61"/>
      <c r="E3131" s="218"/>
      <c r="F3131" s="143" t="str">
        <f>IFERROR(IF(VLOOKUP(Table1[[#This Row],[Budget Code Description]],Dimentions!$X$6:$AC$132,2,FALSE)="","",VLOOKUP(Table1[[#This Row],[Budget Code Description]],Dimentions!$X$6:$AC$132,2,FALSE)),"")</f>
        <v/>
      </c>
      <c r="G3131" s="143" t="str">
        <f>IFERROR(VLOOKUP(Table1[[#This Row],[Budget Code Description]],Dimentions!$X$6:$AC$132,3,FALSE),"")</f>
        <v/>
      </c>
      <c r="H3131" s="64" t="str">
        <f>IFERROR(VLOOKUP(Table1[[#This Row],[Account]],Dimentions!$S$6:$V$233,2,FALSE),"")</f>
        <v/>
      </c>
      <c r="I3131" s="62">
        <f>_xlfn.NUMBERVALUE(LEFT(Table1[[#This Row],[Account]],1))</f>
        <v>0</v>
      </c>
      <c r="J3131" s="62" t="str">
        <f>IFERROR(VLOOKUP(Table1[[#This Row],[Budget Code Description]],Table6[#All],7,FALSE),"")</f>
        <v/>
      </c>
      <c r="K3131" s="143" t="str">
        <f>IFERROR(VLOOKUP(Table1[[#This Row],[Budget Code Description]],Table6[#All],8,FALSE),"")</f>
        <v/>
      </c>
      <c r="L3131" s="63"/>
      <c r="M3131" s="65" t="str">
        <f>IFERROR(VLOOKUP(Table1[[#This Row],[Staff ID]],Table2[],2,FALSE),"")</f>
        <v/>
      </c>
      <c r="N3131" s="211" t="str">
        <f>IFERROR(IF(VLOOKUP(Table1[[#This Row],[Budget Code Description]],Dimentions!$X$6:$AC$97,4,FALSE)="","",VLOOKUP(Table1[[#This Row],[Budget Code Description]],Dimentions!$X$6:$AC$97,4,FALSE)),"")</f>
        <v/>
      </c>
      <c r="O3131" s="65" t="str">
        <f>IFERROR(VLOOKUP(Table1[[#This Row],[Vendor ID]],Table549[],2,FALSE),"")</f>
        <v/>
      </c>
      <c r="P3131" s="63"/>
      <c r="Q3131" s="143" t="str">
        <f>IF(Table1[[#This Row],[Posting Date]]&lt;&gt;"",$D$9,"")</f>
        <v/>
      </c>
      <c r="R3131" s="159" t="str">
        <f>IF(Table1[[#This Row],[Posting Date]]&lt;&gt;"",$D$10,"")</f>
        <v/>
      </c>
      <c r="S3131" s="66"/>
      <c r="T3131" s="63"/>
      <c r="U3131" s="67"/>
      <c r="V3131" s="67"/>
      <c r="W3131" s="67" t="str">
        <f t="shared" si="49"/>
        <v/>
      </c>
      <c r="X3131" s="161" t="str">
        <f>IF(E3131="","",(IF(Table1[[#This Row],[Cur]]="USD",Table1[[#This Row],[Cur_Amount Debit]],Table1[[#This Row],[Cur_Amount Debit]]/Table1[[#This Row],[Exchange Rate]])))</f>
        <v/>
      </c>
      <c r="Y3131" s="161" t="str">
        <f>IF(E3131="","",(IF(Table1[[#This Row],[Cur]]="USD",Table1[[#This Row],[Cur_Amount Credit]],Table1[[#This Row],[Cur_Amount Credit]]/ExchangeRate)))</f>
        <v/>
      </c>
      <c r="Z3131" s="203" t="str">
        <f>IF(E3131="","",(Table1[[#This Row],[Debit USD]]-Table1[[#This Row],[Credit USD]]))</f>
        <v/>
      </c>
      <c r="AA3131" s="122"/>
      <c r="AB3131" s="1"/>
      <c r="AC3131" s="15"/>
      <c r="AD3131" s="15" t="str">
        <f>IF(AND(OR(Table1[[#This Row],[Account]]="15030",Table1[[#This Row],[Account]]="15035",Table1[[#This Row],[Account]]="20150"),Table1[[#This Row],[Vendor ID]]=""),1,"")</f>
        <v/>
      </c>
      <c r="AE3131" s="15"/>
      <c r="AF3131" s="15"/>
      <c r="AG3131" s="15"/>
      <c r="AH3131" s="46" t="str">
        <f>IF(Table1[[#This Row],[Posting Date]]&lt;&gt;"","GJ-"&amp;CountryID,"")</f>
        <v/>
      </c>
      <c r="AI3131" s="59" t="str">
        <f>IF(Table1[[#This Row],[Posting Date]]&lt;&gt;"",Table1[[#This Row],[Posting Date]],"")</f>
        <v/>
      </c>
      <c r="AJ3131" s="46"/>
      <c r="AK3131" s="46" t="str">
        <f>IF(Table1[[#This Row],[Description]]&lt;&gt;"",Table1[[#This Row],[Description]],"")</f>
        <v/>
      </c>
      <c r="AL3131" s="46" t="str">
        <f>IF(Table1[[#This Row],[Posting Date]]&lt;&gt;"",Table1[[#This Row],[Reference Number]],"")</f>
        <v/>
      </c>
      <c r="AM3131" s="46" t="str">
        <f>TRIM(Table1[[#This Row],[Line '#]])</f>
        <v/>
      </c>
      <c r="AN3131" s="46" t="str">
        <f>TRIM(Table1[[#This Row],[Account]])</f>
        <v/>
      </c>
      <c r="AO3131" s="46" t="str">
        <f>IF(Table1[[#This Row],[Posting Date]]&lt;&gt;"",$D$5,"")</f>
        <v/>
      </c>
      <c r="AP3131" s="46" t="str">
        <f>TRIM(Table1[[#This Row],[Departments-Prgrams]])</f>
        <v/>
      </c>
      <c r="AQ3131" s="46" t="str">
        <f>TRIM(Table1[[#This Row],[Grant]])</f>
        <v/>
      </c>
      <c r="AR3131" s="46" t="str">
        <f>TRIM(Table1[[#This Row],[Staff ID]])</f>
        <v/>
      </c>
      <c r="AS3131" s="46" t="str">
        <f>IF(TRIM(Table1[[#This Row],[Budget Code]])=0,"",TRIM(Table1[[#This Row],[Budget Code]]))</f>
        <v/>
      </c>
      <c r="AT3131" s="46" t="str">
        <f>IF(Table1[[#This Row],[Line Description]]&lt;&gt;"",Table1[[#This Row],[Line Description]],"")</f>
        <v/>
      </c>
      <c r="AU3131" s="46" t="str">
        <f>IF(Table1[[#This Row],[Cur_Amount Debit]]&gt;0,ROUND(Table1[[#This Row],[Cur_Amount Debit]],2),"")</f>
        <v/>
      </c>
      <c r="AV3131" s="46" t="str">
        <f>IF(Table1[[#This Row],[Cur_Amount Credit]]&gt;0,ROUND(Table1[[#This Row],[Cur_Amount Credit]],2),"")</f>
        <v/>
      </c>
      <c r="AW3131" s="46" t="str">
        <f>LEFT(Table1[[#This Row],[Cur]],3)</f>
        <v/>
      </c>
      <c r="AX3131" s="59"/>
      <c r="AY3131" s="46"/>
      <c r="AZ3131" s="46" t="str">
        <f>IF(Table1[[#This Row],[Cur]]&lt;&gt;"",IF(Table1[[#This Row],[Cur]]="USD","",ExchangeRate),"")</f>
        <v/>
      </c>
      <c r="BA3131" s="46" t="str">
        <f>IF(Table1[[#This Row],[Grant]]&lt;&gt;"",VLOOKUP(Table1[[#This Row],[Grant]],Grants!B:D,3),"")</f>
        <v/>
      </c>
      <c r="BB3131" s="46" t="str">
        <f>TRIM(Table1[[#This Row],[Vendor ID]])</f>
        <v/>
      </c>
      <c r="BC3131">
        <f>IF(Table1[[#This Row],[Reference Number]]=Q3130,BC3130,BC3130+1)</f>
        <v>2</v>
      </c>
    </row>
    <row r="3132" spans="1:55" ht="11.25" hidden="1" customHeight="1">
      <c r="A3132" s="1"/>
      <c r="B3132" s="88" t="str">
        <f>IF(Table1[[#This Row],[Posting Date]]&lt;&gt;"",IF(Table1[[#This Row],[Reference Number]]=Q3131,B3131+1,1),"")</f>
        <v/>
      </c>
      <c r="C3132" s="61"/>
      <c r="D3132" s="61"/>
      <c r="E3132" s="218"/>
      <c r="F3132" s="143" t="str">
        <f>IFERROR(IF(VLOOKUP(Table1[[#This Row],[Budget Code Description]],Dimentions!$X$6:$AC$132,2,FALSE)="","",VLOOKUP(Table1[[#This Row],[Budget Code Description]],Dimentions!$X$6:$AC$132,2,FALSE)),"")</f>
        <v/>
      </c>
      <c r="G3132" s="143" t="str">
        <f>IFERROR(VLOOKUP(Table1[[#This Row],[Budget Code Description]],Dimentions!$X$6:$AC$132,3,FALSE),"")</f>
        <v/>
      </c>
      <c r="H3132" s="64" t="str">
        <f>IFERROR(VLOOKUP(Table1[[#This Row],[Account]],Dimentions!$S$6:$V$233,2,FALSE),"")</f>
        <v/>
      </c>
      <c r="I3132" s="62">
        <f>_xlfn.NUMBERVALUE(LEFT(Table1[[#This Row],[Account]],1))</f>
        <v>0</v>
      </c>
      <c r="J3132" s="62" t="str">
        <f>IFERROR(VLOOKUP(Table1[[#This Row],[Budget Code Description]],Table6[#All],7,FALSE),"")</f>
        <v/>
      </c>
      <c r="K3132" s="143" t="str">
        <f>IFERROR(VLOOKUP(Table1[[#This Row],[Budget Code Description]],Table6[#All],8,FALSE),"")</f>
        <v/>
      </c>
      <c r="L3132" s="63"/>
      <c r="M3132" s="65" t="str">
        <f>IFERROR(VLOOKUP(Table1[[#This Row],[Staff ID]],Table2[],2,FALSE),"")</f>
        <v/>
      </c>
      <c r="N3132" s="211" t="str">
        <f>IFERROR(IF(VLOOKUP(Table1[[#This Row],[Budget Code Description]],Dimentions!$X$6:$AC$97,4,FALSE)="","",VLOOKUP(Table1[[#This Row],[Budget Code Description]],Dimentions!$X$6:$AC$97,4,FALSE)),"")</f>
        <v/>
      </c>
      <c r="O3132" s="65" t="str">
        <f>IFERROR(VLOOKUP(Table1[[#This Row],[Vendor ID]],Table549[],2,FALSE),"")</f>
        <v/>
      </c>
      <c r="P3132" s="63"/>
      <c r="Q3132" s="143" t="str">
        <f>IF(Table1[[#This Row],[Posting Date]]&lt;&gt;"",$D$9,"")</f>
        <v/>
      </c>
      <c r="R3132" s="159" t="str">
        <f>IF(Table1[[#This Row],[Posting Date]]&lt;&gt;"",$D$10,"")</f>
        <v/>
      </c>
      <c r="S3132" s="66"/>
      <c r="T3132" s="63"/>
      <c r="U3132" s="67"/>
      <c r="V3132" s="67"/>
      <c r="W3132" s="67" t="str">
        <f t="shared" si="49"/>
        <v/>
      </c>
      <c r="X3132" s="161" t="str">
        <f>IF(E3132="","",(IF(Table1[[#This Row],[Cur]]="USD",Table1[[#This Row],[Cur_Amount Debit]],Table1[[#This Row],[Cur_Amount Debit]]/Table1[[#This Row],[Exchange Rate]])))</f>
        <v/>
      </c>
      <c r="Y3132" s="161" t="str">
        <f>IF(E3132="","",(IF(Table1[[#This Row],[Cur]]="USD",Table1[[#This Row],[Cur_Amount Credit]],Table1[[#This Row],[Cur_Amount Credit]]/ExchangeRate)))</f>
        <v/>
      </c>
      <c r="Z3132" s="203" t="str">
        <f>IF(E3132="","",(Table1[[#This Row],[Debit USD]]-Table1[[#This Row],[Credit USD]]))</f>
        <v/>
      </c>
      <c r="AA3132" s="122"/>
      <c r="AB3132" s="1"/>
      <c r="AC3132" s="15"/>
      <c r="AD3132" s="15" t="str">
        <f>IF(AND(OR(Table1[[#This Row],[Account]]="15030",Table1[[#This Row],[Account]]="15035",Table1[[#This Row],[Account]]="20150"),Table1[[#This Row],[Vendor ID]]=""),1,"")</f>
        <v/>
      </c>
      <c r="AE3132" s="15"/>
      <c r="AF3132" s="15"/>
      <c r="AG3132" s="15"/>
      <c r="AH3132" s="46" t="str">
        <f>IF(Table1[[#This Row],[Posting Date]]&lt;&gt;"","GJ-"&amp;CountryID,"")</f>
        <v/>
      </c>
      <c r="AI3132" s="59" t="str">
        <f>IF(Table1[[#This Row],[Posting Date]]&lt;&gt;"",Table1[[#This Row],[Posting Date]],"")</f>
        <v/>
      </c>
      <c r="AJ3132" s="46"/>
      <c r="AK3132" s="46" t="str">
        <f>IF(Table1[[#This Row],[Description]]&lt;&gt;"",Table1[[#This Row],[Description]],"")</f>
        <v/>
      </c>
      <c r="AL3132" s="46" t="str">
        <f>IF(Table1[[#This Row],[Posting Date]]&lt;&gt;"",Table1[[#This Row],[Reference Number]],"")</f>
        <v/>
      </c>
      <c r="AM3132" s="46" t="str">
        <f>TRIM(Table1[[#This Row],[Line '#]])</f>
        <v/>
      </c>
      <c r="AN3132" s="46" t="str">
        <f>TRIM(Table1[[#This Row],[Account]])</f>
        <v/>
      </c>
      <c r="AO3132" s="46" t="str">
        <f>IF(Table1[[#This Row],[Posting Date]]&lt;&gt;"",$D$5,"")</f>
        <v/>
      </c>
      <c r="AP3132" s="46" t="str">
        <f>TRIM(Table1[[#This Row],[Departments-Prgrams]])</f>
        <v/>
      </c>
      <c r="AQ3132" s="46" t="str">
        <f>TRIM(Table1[[#This Row],[Grant]])</f>
        <v/>
      </c>
      <c r="AR3132" s="46" t="str">
        <f>TRIM(Table1[[#This Row],[Staff ID]])</f>
        <v/>
      </c>
      <c r="AS3132" s="46" t="str">
        <f>IF(TRIM(Table1[[#This Row],[Budget Code]])=0,"",TRIM(Table1[[#This Row],[Budget Code]]))</f>
        <v/>
      </c>
      <c r="AT3132" s="46" t="str">
        <f>IF(Table1[[#This Row],[Line Description]]&lt;&gt;"",Table1[[#This Row],[Line Description]],"")</f>
        <v/>
      </c>
      <c r="AU3132" s="46" t="str">
        <f>IF(Table1[[#This Row],[Cur_Amount Debit]]&gt;0,ROUND(Table1[[#This Row],[Cur_Amount Debit]],2),"")</f>
        <v/>
      </c>
      <c r="AV3132" s="46" t="str">
        <f>IF(Table1[[#This Row],[Cur_Amount Credit]]&gt;0,ROUND(Table1[[#This Row],[Cur_Amount Credit]],2),"")</f>
        <v/>
      </c>
      <c r="AW3132" s="46" t="str">
        <f>LEFT(Table1[[#This Row],[Cur]],3)</f>
        <v/>
      </c>
      <c r="AX3132" s="59"/>
      <c r="AY3132" s="46"/>
      <c r="AZ3132" s="46" t="str">
        <f>IF(Table1[[#This Row],[Cur]]&lt;&gt;"",IF(Table1[[#This Row],[Cur]]="USD","",ExchangeRate),"")</f>
        <v/>
      </c>
      <c r="BA3132" s="46" t="str">
        <f>IF(Table1[[#This Row],[Grant]]&lt;&gt;"",VLOOKUP(Table1[[#This Row],[Grant]],Grants!B:D,3),"")</f>
        <v/>
      </c>
      <c r="BB3132" s="46" t="str">
        <f>TRIM(Table1[[#This Row],[Vendor ID]])</f>
        <v/>
      </c>
      <c r="BC3132">
        <f>IF(Table1[[#This Row],[Reference Number]]=Q3131,BC3131,BC3131+1)</f>
        <v>2</v>
      </c>
    </row>
    <row r="3133" spans="1:55" ht="11.25" hidden="1" customHeight="1">
      <c r="A3133" s="1"/>
      <c r="B3133" s="88" t="str">
        <f>IF(Table1[[#This Row],[Posting Date]]&lt;&gt;"",IF(Table1[[#This Row],[Reference Number]]=Q3132,B3132+1,1),"")</f>
        <v/>
      </c>
      <c r="C3133" s="61"/>
      <c r="D3133" s="61"/>
      <c r="E3133" s="218"/>
      <c r="F3133" s="143" t="str">
        <f>IFERROR(IF(VLOOKUP(Table1[[#This Row],[Budget Code Description]],Dimentions!$X$6:$AC$132,2,FALSE)="","",VLOOKUP(Table1[[#This Row],[Budget Code Description]],Dimentions!$X$6:$AC$132,2,FALSE)),"")</f>
        <v/>
      </c>
      <c r="G3133" s="143" t="str">
        <f>IFERROR(VLOOKUP(Table1[[#This Row],[Budget Code Description]],Dimentions!$X$6:$AC$132,3,FALSE),"")</f>
        <v/>
      </c>
      <c r="H3133" s="64" t="str">
        <f>IFERROR(VLOOKUP(Table1[[#This Row],[Account]],Dimentions!$S$6:$V$233,2,FALSE),"")</f>
        <v/>
      </c>
      <c r="I3133" s="62">
        <f>_xlfn.NUMBERVALUE(LEFT(Table1[[#This Row],[Account]],1))</f>
        <v>0</v>
      </c>
      <c r="J3133" s="62" t="str">
        <f>IFERROR(VLOOKUP(Table1[[#This Row],[Budget Code Description]],Table6[#All],7,FALSE),"")</f>
        <v/>
      </c>
      <c r="K3133" s="143" t="str">
        <f>IFERROR(VLOOKUP(Table1[[#This Row],[Budget Code Description]],Table6[#All],8,FALSE),"")</f>
        <v/>
      </c>
      <c r="L3133" s="63"/>
      <c r="M3133" s="65" t="str">
        <f>IFERROR(VLOOKUP(Table1[[#This Row],[Staff ID]],Table2[],2,FALSE),"")</f>
        <v/>
      </c>
      <c r="N3133" s="211" t="str">
        <f>IFERROR(IF(VLOOKUP(Table1[[#This Row],[Budget Code Description]],Dimentions!$X$6:$AC$97,4,FALSE)="","",VLOOKUP(Table1[[#This Row],[Budget Code Description]],Dimentions!$X$6:$AC$97,4,FALSE)),"")</f>
        <v/>
      </c>
      <c r="O3133" s="65" t="str">
        <f>IFERROR(VLOOKUP(Table1[[#This Row],[Vendor ID]],Table549[],2,FALSE),"")</f>
        <v/>
      </c>
      <c r="P3133" s="63"/>
      <c r="Q3133" s="143" t="str">
        <f>IF(Table1[[#This Row],[Posting Date]]&lt;&gt;"",$D$9,"")</f>
        <v/>
      </c>
      <c r="R3133" s="159" t="str">
        <f>IF(Table1[[#This Row],[Posting Date]]&lt;&gt;"",$D$10,"")</f>
        <v/>
      </c>
      <c r="S3133" s="66"/>
      <c r="T3133" s="63"/>
      <c r="U3133" s="67"/>
      <c r="V3133" s="67"/>
      <c r="W3133" s="67" t="str">
        <f t="shared" si="49"/>
        <v/>
      </c>
      <c r="X3133" s="161" t="str">
        <f>IF(E3133="","",(IF(Table1[[#This Row],[Cur]]="USD",Table1[[#This Row],[Cur_Amount Debit]],Table1[[#This Row],[Cur_Amount Debit]]/Table1[[#This Row],[Exchange Rate]])))</f>
        <v/>
      </c>
      <c r="Y3133" s="161" t="str">
        <f>IF(E3133="","",(IF(Table1[[#This Row],[Cur]]="USD",Table1[[#This Row],[Cur_Amount Credit]],Table1[[#This Row],[Cur_Amount Credit]]/ExchangeRate)))</f>
        <v/>
      </c>
      <c r="Z3133" s="203" t="str">
        <f>IF(E3133="","",(Table1[[#This Row],[Debit USD]]-Table1[[#This Row],[Credit USD]]))</f>
        <v/>
      </c>
      <c r="AA3133" s="122"/>
      <c r="AB3133" s="1"/>
      <c r="AC3133" s="15"/>
      <c r="AD3133" s="15" t="str">
        <f>IF(AND(OR(Table1[[#This Row],[Account]]="15030",Table1[[#This Row],[Account]]="15035",Table1[[#This Row],[Account]]="20150"),Table1[[#This Row],[Vendor ID]]=""),1,"")</f>
        <v/>
      </c>
      <c r="AE3133" s="15"/>
      <c r="AF3133" s="15"/>
      <c r="AG3133" s="15"/>
      <c r="AH3133" s="46" t="str">
        <f>IF(Table1[[#This Row],[Posting Date]]&lt;&gt;"","GJ-"&amp;CountryID,"")</f>
        <v/>
      </c>
      <c r="AI3133" s="59" t="str">
        <f>IF(Table1[[#This Row],[Posting Date]]&lt;&gt;"",Table1[[#This Row],[Posting Date]],"")</f>
        <v/>
      </c>
      <c r="AJ3133" s="46"/>
      <c r="AK3133" s="46" t="str">
        <f>IF(Table1[[#This Row],[Description]]&lt;&gt;"",Table1[[#This Row],[Description]],"")</f>
        <v/>
      </c>
      <c r="AL3133" s="46" t="str">
        <f>IF(Table1[[#This Row],[Posting Date]]&lt;&gt;"",Table1[[#This Row],[Reference Number]],"")</f>
        <v/>
      </c>
      <c r="AM3133" s="46" t="str">
        <f>TRIM(Table1[[#This Row],[Line '#]])</f>
        <v/>
      </c>
      <c r="AN3133" s="46" t="str">
        <f>TRIM(Table1[[#This Row],[Account]])</f>
        <v/>
      </c>
      <c r="AO3133" s="46" t="str">
        <f>IF(Table1[[#This Row],[Posting Date]]&lt;&gt;"",$D$5,"")</f>
        <v/>
      </c>
      <c r="AP3133" s="46" t="str">
        <f>TRIM(Table1[[#This Row],[Departments-Prgrams]])</f>
        <v/>
      </c>
      <c r="AQ3133" s="46" t="str">
        <f>TRIM(Table1[[#This Row],[Grant]])</f>
        <v/>
      </c>
      <c r="AR3133" s="46" t="str">
        <f>TRIM(Table1[[#This Row],[Staff ID]])</f>
        <v/>
      </c>
      <c r="AS3133" s="46" t="str">
        <f>IF(TRIM(Table1[[#This Row],[Budget Code]])=0,"",TRIM(Table1[[#This Row],[Budget Code]]))</f>
        <v/>
      </c>
      <c r="AT3133" s="46" t="str">
        <f>IF(Table1[[#This Row],[Line Description]]&lt;&gt;"",Table1[[#This Row],[Line Description]],"")</f>
        <v/>
      </c>
      <c r="AU3133" s="46" t="str">
        <f>IF(Table1[[#This Row],[Cur_Amount Debit]]&gt;0,ROUND(Table1[[#This Row],[Cur_Amount Debit]],2),"")</f>
        <v/>
      </c>
      <c r="AV3133" s="46" t="str">
        <f>IF(Table1[[#This Row],[Cur_Amount Credit]]&gt;0,ROUND(Table1[[#This Row],[Cur_Amount Credit]],2),"")</f>
        <v/>
      </c>
      <c r="AW3133" s="46" t="str">
        <f>LEFT(Table1[[#This Row],[Cur]],3)</f>
        <v/>
      </c>
      <c r="AX3133" s="59"/>
      <c r="AY3133" s="46"/>
      <c r="AZ3133" s="46" t="str">
        <f>IF(Table1[[#This Row],[Cur]]&lt;&gt;"",IF(Table1[[#This Row],[Cur]]="USD","",ExchangeRate),"")</f>
        <v/>
      </c>
      <c r="BA3133" s="46" t="str">
        <f>IF(Table1[[#This Row],[Grant]]&lt;&gt;"",VLOOKUP(Table1[[#This Row],[Grant]],Grants!B:D,3),"")</f>
        <v/>
      </c>
      <c r="BB3133" s="46" t="str">
        <f>TRIM(Table1[[#This Row],[Vendor ID]])</f>
        <v/>
      </c>
      <c r="BC3133">
        <f>IF(Table1[[#This Row],[Reference Number]]=Q3132,BC3132,BC3132+1)</f>
        <v>2</v>
      </c>
    </row>
    <row r="3134" spans="1:55" ht="11.25" hidden="1" customHeight="1">
      <c r="A3134" s="1"/>
      <c r="B3134" s="88" t="str">
        <f>IF(Table1[[#This Row],[Posting Date]]&lt;&gt;"",IF(Table1[[#This Row],[Reference Number]]=Q3133,B3133+1,1),"")</f>
        <v/>
      </c>
      <c r="C3134" s="61"/>
      <c r="D3134" s="61"/>
      <c r="E3134" s="218"/>
      <c r="F3134" s="143" t="str">
        <f>IFERROR(IF(VLOOKUP(Table1[[#This Row],[Budget Code Description]],Dimentions!$X$6:$AC$132,2,FALSE)="","",VLOOKUP(Table1[[#This Row],[Budget Code Description]],Dimentions!$X$6:$AC$132,2,FALSE)),"")</f>
        <v/>
      </c>
      <c r="G3134" s="143" t="str">
        <f>IFERROR(VLOOKUP(Table1[[#This Row],[Budget Code Description]],Dimentions!$X$6:$AC$132,3,FALSE),"")</f>
        <v/>
      </c>
      <c r="H3134" s="64" t="str">
        <f>IFERROR(VLOOKUP(Table1[[#This Row],[Account]],Dimentions!$S$6:$V$233,2,FALSE),"")</f>
        <v/>
      </c>
      <c r="I3134" s="62">
        <f>_xlfn.NUMBERVALUE(LEFT(Table1[[#This Row],[Account]],1))</f>
        <v>0</v>
      </c>
      <c r="J3134" s="62" t="str">
        <f>IFERROR(VLOOKUP(Table1[[#This Row],[Budget Code Description]],Table6[#All],7,FALSE),"")</f>
        <v/>
      </c>
      <c r="K3134" s="143" t="str">
        <f>IFERROR(VLOOKUP(Table1[[#This Row],[Budget Code Description]],Table6[#All],8,FALSE),"")</f>
        <v/>
      </c>
      <c r="L3134" s="63"/>
      <c r="M3134" s="65" t="str">
        <f>IFERROR(VLOOKUP(Table1[[#This Row],[Staff ID]],Table2[],2,FALSE),"")</f>
        <v/>
      </c>
      <c r="N3134" s="211" t="str">
        <f>IFERROR(IF(VLOOKUP(Table1[[#This Row],[Budget Code Description]],Dimentions!$X$6:$AC$97,4,FALSE)="","",VLOOKUP(Table1[[#This Row],[Budget Code Description]],Dimentions!$X$6:$AC$97,4,FALSE)),"")</f>
        <v/>
      </c>
      <c r="O3134" s="65" t="str">
        <f>IFERROR(VLOOKUP(Table1[[#This Row],[Vendor ID]],Table549[],2,FALSE),"")</f>
        <v/>
      </c>
      <c r="P3134" s="63"/>
      <c r="Q3134" s="143" t="str">
        <f>IF(Table1[[#This Row],[Posting Date]]&lt;&gt;"",$D$9,"")</f>
        <v/>
      </c>
      <c r="R3134" s="159" t="str">
        <f>IF(Table1[[#This Row],[Posting Date]]&lt;&gt;"",$D$10,"")</f>
        <v/>
      </c>
      <c r="S3134" s="66"/>
      <c r="T3134" s="63"/>
      <c r="U3134" s="67"/>
      <c r="V3134" s="67"/>
      <c r="W3134" s="67" t="str">
        <f t="shared" si="49"/>
        <v/>
      </c>
      <c r="X3134" s="161" t="str">
        <f>IF(E3134="","",(IF(Table1[[#This Row],[Cur]]="USD",Table1[[#This Row],[Cur_Amount Debit]],Table1[[#This Row],[Cur_Amount Debit]]/Table1[[#This Row],[Exchange Rate]])))</f>
        <v/>
      </c>
      <c r="Y3134" s="161" t="str">
        <f>IF(E3134="","",(IF(Table1[[#This Row],[Cur]]="USD",Table1[[#This Row],[Cur_Amount Credit]],Table1[[#This Row],[Cur_Amount Credit]]/ExchangeRate)))</f>
        <v/>
      </c>
      <c r="Z3134" s="203" t="str">
        <f>IF(E3134="","",(Table1[[#This Row],[Debit USD]]-Table1[[#This Row],[Credit USD]]))</f>
        <v/>
      </c>
      <c r="AA3134" s="122"/>
      <c r="AB3134" s="1"/>
      <c r="AC3134" s="15"/>
      <c r="AD3134" s="15" t="str">
        <f>IF(AND(OR(Table1[[#This Row],[Account]]="15030",Table1[[#This Row],[Account]]="15035",Table1[[#This Row],[Account]]="20150"),Table1[[#This Row],[Vendor ID]]=""),1,"")</f>
        <v/>
      </c>
      <c r="AE3134" s="15"/>
      <c r="AF3134" s="15"/>
      <c r="AG3134" s="15"/>
      <c r="AH3134" s="46" t="str">
        <f>IF(Table1[[#This Row],[Posting Date]]&lt;&gt;"","GJ-"&amp;CountryID,"")</f>
        <v/>
      </c>
      <c r="AI3134" s="59" t="str">
        <f>IF(Table1[[#This Row],[Posting Date]]&lt;&gt;"",Table1[[#This Row],[Posting Date]],"")</f>
        <v/>
      </c>
      <c r="AJ3134" s="46"/>
      <c r="AK3134" s="46" t="str">
        <f>IF(Table1[[#This Row],[Description]]&lt;&gt;"",Table1[[#This Row],[Description]],"")</f>
        <v/>
      </c>
      <c r="AL3134" s="46" t="str">
        <f>IF(Table1[[#This Row],[Posting Date]]&lt;&gt;"",Table1[[#This Row],[Reference Number]],"")</f>
        <v/>
      </c>
      <c r="AM3134" s="46" t="str">
        <f>TRIM(Table1[[#This Row],[Line '#]])</f>
        <v/>
      </c>
      <c r="AN3134" s="46" t="str">
        <f>TRIM(Table1[[#This Row],[Account]])</f>
        <v/>
      </c>
      <c r="AO3134" s="46" t="str">
        <f>IF(Table1[[#This Row],[Posting Date]]&lt;&gt;"",$D$5,"")</f>
        <v/>
      </c>
      <c r="AP3134" s="46" t="str">
        <f>TRIM(Table1[[#This Row],[Departments-Prgrams]])</f>
        <v/>
      </c>
      <c r="AQ3134" s="46" t="str">
        <f>TRIM(Table1[[#This Row],[Grant]])</f>
        <v/>
      </c>
      <c r="AR3134" s="46" t="str">
        <f>TRIM(Table1[[#This Row],[Staff ID]])</f>
        <v/>
      </c>
      <c r="AS3134" s="46" t="str">
        <f>IF(TRIM(Table1[[#This Row],[Budget Code]])=0,"",TRIM(Table1[[#This Row],[Budget Code]]))</f>
        <v/>
      </c>
      <c r="AT3134" s="46" t="str">
        <f>IF(Table1[[#This Row],[Line Description]]&lt;&gt;"",Table1[[#This Row],[Line Description]],"")</f>
        <v/>
      </c>
      <c r="AU3134" s="46" t="str">
        <f>IF(Table1[[#This Row],[Cur_Amount Debit]]&gt;0,ROUND(Table1[[#This Row],[Cur_Amount Debit]],2),"")</f>
        <v/>
      </c>
      <c r="AV3134" s="46" t="str">
        <f>IF(Table1[[#This Row],[Cur_Amount Credit]]&gt;0,ROUND(Table1[[#This Row],[Cur_Amount Credit]],2),"")</f>
        <v/>
      </c>
      <c r="AW3134" s="46" t="str">
        <f>LEFT(Table1[[#This Row],[Cur]],3)</f>
        <v/>
      </c>
      <c r="AX3134" s="59"/>
      <c r="AY3134" s="46"/>
      <c r="AZ3134" s="46" t="str">
        <f>IF(Table1[[#This Row],[Cur]]&lt;&gt;"",IF(Table1[[#This Row],[Cur]]="USD","",ExchangeRate),"")</f>
        <v/>
      </c>
      <c r="BA3134" s="46" t="str">
        <f>IF(Table1[[#This Row],[Grant]]&lt;&gt;"",VLOOKUP(Table1[[#This Row],[Grant]],Grants!B:D,3),"")</f>
        <v/>
      </c>
      <c r="BB3134" s="46" t="str">
        <f>TRIM(Table1[[#This Row],[Vendor ID]])</f>
        <v/>
      </c>
      <c r="BC3134">
        <f>IF(Table1[[#This Row],[Reference Number]]=Q3133,BC3133,BC3133+1)</f>
        <v>2</v>
      </c>
    </row>
    <row r="3135" spans="1:55" ht="11.25" hidden="1" customHeight="1">
      <c r="A3135" s="1"/>
      <c r="B3135" s="88" t="str">
        <f>IF(Table1[[#This Row],[Posting Date]]&lt;&gt;"",IF(Table1[[#This Row],[Reference Number]]=Q3134,B3134+1,1),"")</f>
        <v/>
      </c>
      <c r="C3135" s="61"/>
      <c r="D3135" s="61"/>
      <c r="E3135" s="218"/>
      <c r="F3135" s="143" t="str">
        <f>IFERROR(IF(VLOOKUP(Table1[[#This Row],[Budget Code Description]],Dimentions!$X$6:$AC$132,2,FALSE)="","",VLOOKUP(Table1[[#This Row],[Budget Code Description]],Dimentions!$X$6:$AC$132,2,FALSE)),"")</f>
        <v/>
      </c>
      <c r="G3135" s="143" t="str">
        <f>IFERROR(VLOOKUP(Table1[[#This Row],[Budget Code Description]],Dimentions!$X$6:$AC$132,3,FALSE),"")</f>
        <v/>
      </c>
      <c r="H3135" s="64" t="str">
        <f>IFERROR(VLOOKUP(Table1[[#This Row],[Account]],Dimentions!$S$6:$V$233,2,FALSE),"")</f>
        <v/>
      </c>
      <c r="I3135" s="62">
        <f>_xlfn.NUMBERVALUE(LEFT(Table1[[#This Row],[Account]],1))</f>
        <v>0</v>
      </c>
      <c r="J3135" s="62" t="str">
        <f>IFERROR(VLOOKUP(Table1[[#This Row],[Budget Code Description]],Table6[#All],7,FALSE),"")</f>
        <v/>
      </c>
      <c r="K3135" s="143" t="str">
        <f>IFERROR(VLOOKUP(Table1[[#This Row],[Budget Code Description]],Table6[#All],8,FALSE),"")</f>
        <v/>
      </c>
      <c r="L3135" s="63"/>
      <c r="M3135" s="65" t="str">
        <f>IFERROR(VLOOKUP(Table1[[#This Row],[Staff ID]],Table2[],2,FALSE),"")</f>
        <v/>
      </c>
      <c r="N3135" s="211" t="str">
        <f>IFERROR(IF(VLOOKUP(Table1[[#This Row],[Budget Code Description]],Dimentions!$X$6:$AC$97,4,FALSE)="","",VLOOKUP(Table1[[#This Row],[Budget Code Description]],Dimentions!$X$6:$AC$97,4,FALSE)),"")</f>
        <v/>
      </c>
      <c r="O3135" s="65" t="str">
        <f>IFERROR(VLOOKUP(Table1[[#This Row],[Vendor ID]],Table549[],2,FALSE),"")</f>
        <v/>
      </c>
      <c r="P3135" s="63"/>
      <c r="Q3135" s="143" t="str">
        <f>IF(Table1[[#This Row],[Posting Date]]&lt;&gt;"",$D$9,"")</f>
        <v/>
      </c>
      <c r="R3135" s="159" t="str">
        <f>IF(Table1[[#This Row],[Posting Date]]&lt;&gt;"",$D$10,"")</f>
        <v/>
      </c>
      <c r="S3135" s="66"/>
      <c r="T3135" s="63"/>
      <c r="U3135" s="67"/>
      <c r="V3135" s="67"/>
      <c r="W3135" s="67" t="str">
        <f t="shared" si="49"/>
        <v/>
      </c>
      <c r="X3135" s="161" t="str">
        <f>IF(E3135="","",(IF(Table1[[#This Row],[Cur]]="USD",Table1[[#This Row],[Cur_Amount Debit]],Table1[[#This Row],[Cur_Amount Debit]]/Table1[[#This Row],[Exchange Rate]])))</f>
        <v/>
      </c>
      <c r="Y3135" s="161" t="str">
        <f>IF(E3135="","",(IF(Table1[[#This Row],[Cur]]="USD",Table1[[#This Row],[Cur_Amount Credit]],Table1[[#This Row],[Cur_Amount Credit]]/ExchangeRate)))</f>
        <v/>
      </c>
      <c r="Z3135" s="203" t="str">
        <f>IF(E3135="","",(Table1[[#This Row],[Debit USD]]-Table1[[#This Row],[Credit USD]]))</f>
        <v/>
      </c>
      <c r="AA3135" s="122"/>
      <c r="AB3135" s="1"/>
      <c r="AC3135" s="15"/>
      <c r="AD3135" s="15" t="str">
        <f>IF(AND(OR(Table1[[#This Row],[Account]]="15030",Table1[[#This Row],[Account]]="15035",Table1[[#This Row],[Account]]="20150"),Table1[[#This Row],[Vendor ID]]=""),1,"")</f>
        <v/>
      </c>
      <c r="AE3135" s="15"/>
      <c r="AF3135" s="15"/>
      <c r="AG3135" s="15"/>
      <c r="AH3135" s="46" t="str">
        <f>IF(Table1[[#This Row],[Posting Date]]&lt;&gt;"","GJ-"&amp;CountryID,"")</f>
        <v/>
      </c>
      <c r="AI3135" s="59" t="str">
        <f>IF(Table1[[#This Row],[Posting Date]]&lt;&gt;"",Table1[[#This Row],[Posting Date]],"")</f>
        <v/>
      </c>
      <c r="AJ3135" s="46"/>
      <c r="AK3135" s="46" t="str">
        <f>IF(Table1[[#This Row],[Description]]&lt;&gt;"",Table1[[#This Row],[Description]],"")</f>
        <v/>
      </c>
      <c r="AL3135" s="46" t="str">
        <f>IF(Table1[[#This Row],[Posting Date]]&lt;&gt;"",Table1[[#This Row],[Reference Number]],"")</f>
        <v/>
      </c>
      <c r="AM3135" s="46" t="str">
        <f>TRIM(Table1[[#This Row],[Line '#]])</f>
        <v/>
      </c>
      <c r="AN3135" s="46" t="str">
        <f>TRIM(Table1[[#This Row],[Account]])</f>
        <v/>
      </c>
      <c r="AO3135" s="46" t="str">
        <f>IF(Table1[[#This Row],[Posting Date]]&lt;&gt;"",$D$5,"")</f>
        <v/>
      </c>
      <c r="AP3135" s="46" t="str">
        <f>TRIM(Table1[[#This Row],[Departments-Prgrams]])</f>
        <v/>
      </c>
      <c r="AQ3135" s="46" t="str">
        <f>TRIM(Table1[[#This Row],[Grant]])</f>
        <v/>
      </c>
      <c r="AR3135" s="46" t="str">
        <f>TRIM(Table1[[#This Row],[Staff ID]])</f>
        <v/>
      </c>
      <c r="AS3135" s="46" t="str">
        <f>IF(TRIM(Table1[[#This Row],[Budget Code]])=0,"",TRIM(Table1[[#This Row],[Budget Code]]))</f>
        <v/>
      </c>
      <c r="AT3135" s="46" t="str">
        <f>IF(Table1[[#This Row],[Line Description]]&lt;&gt;"",Table1[[#This Row],[Line Description]],"")</f>
        <v/>
      </c>
      <c r="AU3135" s="46" t="str">
        <f>IF(Table1[[#This Row],[Cur_Amount Debit]]&gt;0,ROUND(Table1[[#This Row],[Cur_Amount Debit]],2),"")</f>
        <v/>
      </c>
      <c r="AV3135" s="46" t="str">
        <f>IF(Table1[[#This Row],[Cur_Amount Credit]]&gt;0,ROUND(Table1[[#This Row],[Cur_Amount Credit]],2),"")</f>
        <v/>
      </c>
      <c r="AW3135" s="46" t="str">
        <f>LEFT(Table1[[#This Row],[Cur]],3)</f>
        <v/>
      </c>
      <c r="AX3135" s="59"/>
      <c r="AY3135" s="46"/>
      <c r="AZ3135" s="46" t="str">
        <f>IF(Table1[[#This Row],[Cur]]&lt;&gt;"",IF(Table1[[#This Row],[Cur]]="USD","",ExchangeRate),"")</f>
        <v/>
      </c>
      <c r="BA3135" s="46" t="str">
        <f>IF(Table1[[#This Row],[Grant]]&lt;&gt;"",VLOOKUP(Table1[[#This Row],[Grant]],Grants!B:D,3),"")</f>
        <v/>
      </c>
      <c r="BB3135" s="46" t="str">
        <f>TRIM(Table1[[#This Row],[Vendor ID]])</f>
        <v/>
      </c>
      <c r="BC3135">
        <f>IF(Table1[[#This Row],[Reference Number]]=Q3134,BC3134,BC3134+1)</f>
        <v>2</v>
      </c>
    </row>
    <row r="3136" spans="1:55" ht="11.25" hidden="1" customHeight="1">
      <c r="A3136" s="1"/>
      <c r="B3136" s="88" t="str">
        <f>IF(Table1[[#This Row],[Posting Date]]&lt;&gt;"",IF(Table1[[#This Row],[Reference Number]]=Q3135,B3135+1,1),"")</f>
        <v/>
      </c>
      <c r="C3136" s="61"/>
      <c r="D3136" s="61"/>
      <c r="E3136" s="218"/>
      <c r="F3136" s="143" t="str">
        <f>IFERROR(IF(VLOOKUP(Table1[[#This Row],[Budget Code Description]],Dimentions!$X$6:$AC$132,2,FALSE)="","",VLOOKUP(Table1[[#This Row],[Budget Code Description]],Dimentions!$X$6:$AC$132,2,FALSE)),"")</f>
        <v/>
      </c>
      <c r="G3136" s="143" t="str">
        <f>IFERROR(VLOOKUP(Table1[[#This Row],[Budget Code Description]],Dimentions!$X$6:$AC$132,3,FALSE),"")</f>
        <v/>
      </c>
      <c r="H3136" s="64" t="str">
        <f>IFERROR(VLOOKUP(Table1[[#This Row],[Account]],Dimentions!$S$6:$V$233,2,FALSE),"")</f>
        <v/>
      </c>
      <c r="I3136" s="62">
        <f>_xlfn.NUMBERVALUE(LEFT(Table1[[#This Row],[Account]],1))</f>
        <v>0</v>
      </c>
      <c r="J3136" s="62" t="str">
        <f>IFERROR(VLOOKUP(Table1[[#This Row],[Budget Code Description]],Table6[#All],7,FALSE),"")</f>
        <v/>
      </c>
      <c r="K3136" s="143" t="str">
        <f>IFERROR(VLOOKUP(Table1[[#This Row],[Budget Code Description]],Table6[#All],8,FALSE),"")</f>
        <v/>
      </c>
      <c r="L3136" s="63"/>
      <c r="M3136" s="65" t="str">
        <f>IFERROR(VLOOKUP(Table1[[#This Row],[Staff ID]],Table2[],2,FALSE),"")</f>
        <v/>
      </c>
      <c r="N3136" s="211" t="str">
        <f>IFERROR(IF(VLOOKUP(Table1[[#This Row],[Budget Code Description]],Dimentions!$X$6:$AC$97,4,FALSE)="","",VLOOKUP(Table1[[#This Row],[Budget Code Description]],Dimentions!$X$6:$AC$97,4,FALSE)),"")</f>
        <v/>
      </c>
      <c r="O3136" s="65" t="str">
        <f>IFERROR(VLOOKUP(Table1[[#This Row],[Vendor ID]],Table549[],2,FALSE),"")</f>
        <v/>
      </c>
      <c r="P3136" s="63"/>
      <c r="Q3136" s="143" t="str">
        <f>IF(Table1[[#This Row],[Posting Date]]&lt;&gt;"",$D$9,"")</f>
        <v/>
      </c>
      <c r="R3136" s="159" t="str">
        <f>IF(Table1[[#This Row],[Posting Date]]&lt;&gt;"",$D$10,"")</f>
        <v/>
      </c>
      <c r="S3136" s="66"/>
      <c r="T3136" s="63"/>
      <c r="U3136" s="67"/>
      <c r="V3136" s="67"/>
      <c r="W3136" s="67" t="str">
        <f t="shared" si="49"/>
        <v/>
      </c>
      <c r="X3136" s="161" t="str">
        <f>IF(E3136="","",(IF(Table1[[#This Row],[Cur]]="USD",Table1[[#This Row],[Cur_Amount Debit]],Table1[[#This Row],[Cur_Amount Debit]]/Table1[[#This Row],[Exchange Rate]])))</f>
        <v/>
      </c>
      <c r="Y3136" s="161" t="str">
        <f>IF(E3136="","",(IF(Table1[[#This Row],[Cur]]="USD",Table1[[#This Row],[Cur_Amount Credit]],Table1[[#This Row],[Cur_Amount Credit]]/ExchangeRate)))</f>
        <v/>
      </c>
      <c r="Z3136" s="203" t="str">
        <f>IF(E3136="","",(Table1[[#This Row],[Debit USD]]-Table1[[#This Row],[Credit USD]]))</f>
        <v/>
      </c>
      <c r="AA3136" s="122"/>
      <c r="AB3136" s="1"/>
      <c r="AC3136" s="15"/>
      <c r="AD3136" s="15" t="str">
        <f>IF(AND(OR(Table1[[#This Row],[Account]]="15030",Table1[[#This Row],[Account]]="15035",Table1[[#This Row],[Account]]="20150"),Table1[[#This Row],[Vendor ID]]=""),1,"")</f>
        <v/>
      </c>
      <c r="AE3136" s="15"/>
      <c r="AF3136" s="15"/>
      <c r="AG3136" s="15"/>
      <c r="AH3136" s="46" t="str">
        <f>IF(Table1[[#This Row],[Posting Date]]&lt;&gt;"","GJ-"&amp;CountryID,"")</f>
        <v/>
      </c>
      <c r="AI3136" s="59" t="str">
        <f>IF(Table1[[#This Row],[Posting Date]]&lt;&gt;"",Table1[[#This Row],[Posting Date]],"")</f>
        <v/>
      </c>
      <c r="AJ3136" s="46"/>
      <c r="AK3136" s="46" t="str">
        <f>IF(Table1[[#This Row],[Description]]&lt;&gt;"",Table1[[#This Row],[Description]],"")</f>
        <v/>
      </c>
      <c r="AL3136" s="46" t="str">
        <f>IF(Table1[[#This Row],[Posting Date]]&lt;&gt;"",Table1[[#This Row],[Reference Number]],"")</f>
        <v/>
      </c>
      <c r="AM3136" s="46" t="str">
        <f>TRIM(Table1[[#This Row],[Line '#]])</f>
        <v/>
      </c>
      <c r="AN3136" s="46" t="str">
        <f>TRIM(Table1[[#This Row],[Account]])</f>
        <v/>
      </c>
      <c r="AO3136" s="46" t="str">
        <f>IF(Table1[[#This Row],[Posting Date]]&lt;&gt;"",$D$5,"")</f>
        <v/>
      </c>
      <c r="AP3136" s="46" t="str">
        <f>TRIM(Table1[[#This Row],[Departments-Prgrams]])</f>
        <v/>
      </c>
      <c r="AQ3136" s="46" t="str">
        <f>TRIM(Table1[[#This Row],[Grant]])</f>
        <v/>
      </c>
      <c r="AR3136" s="46" t="str">
        <f>TRIM(Table1[[#This Row],[Staff ID]])</f>
        <v/>
      </c>
      <c r="AS3136" s="46" t="str">
        <f>IF(TRIM(Table1[[#This Row],[Budget Code]])=0,"",TRIM(Table1[[#This Row],[Budget Code]]))</f>
        <v/>
      </c>
      <c r="AT3136" s="46" t="str">
        <f>IF(Table1[[#This Row],[Line Description]]&lt;&gt;"",Table1[[#This Row],[Line Description]],"")</f>
        <v/>
      </c>
      <c r="AU3136" s="46" t="str">
        <f>IF(Table1[[#This Row],[Cur_Amount Debit]]&gt;0,ROUND(Table1[[#This Row],[Cur_Amount Debit]],2),"")</f>
        <v/>
      </c>
      <c r="AV3136" s="46" t="str">
        <f>IF(Table1[[#This Row],[Cur_Amount Credit]]&gt;0,ROUND(Table1[[#This Row],[Cur_Amount Credit]],2),"")</f>
        <v/>
      </c>
      <c r="AW3136" s="46" t="str">
        <f>LEFT(Table1[[#This Row],[Cur]],3)</f>
        <v/>
      </c>
      <c r="AX3136" s="59"/>
      <c r="AY3136" s="46"/>
      <c r="AZ3136" s="46" t="str">
        <f>IF(Table1[[#This Row],[Cur]]&lt;&gt;"",IF(Table1[[#This Row],[Cur]]="USD","",ExchangeRate),"")</f>
        <v/>
      </c>
      <c r="BA3136" s="46" t="str">
        <f>IF(Table1[[#This Row],[Grant]]&lt;&gt;"",VLOOKUP(Table1[[#This Row],[Grant]],Grants!B:D,3),"")</f>
        <v/>
      </c>
      <c r="BB3136" s="46" t="str">
        <f>TRIM(Table1[[#This Row],[Vendor ID]])</f>
        <v/>
      </c>
      <c r="BC3136">
        <f>IF(Table1[[#This Row],[Reference Number]]=Q3135,BC3135,BC3135+1)</f>
        <v>2</v>
      </c>
    </row>
    <row r="3137" spans="1:55" ht="11.25" hidden="1" customHeight="1">
      <c r="A3137" s="1"/>
      <c r="B3137" s="88" t="str">
        <f>IF(Table1[[#This Row],[Posting Date]]&lt;&gt;"",IF(Table1[[#This Row],[Reference Number]]=Q3136,B3136+1,1),"")</f>
        <v/>
      </c>
      <c r="C3137" s="61"/>
      <c r="D3137" s="61"/>
      <c r="E3137" s="218"/>
      <c r="F3137" s="143" t="str">
        <f>IFERROR(IF(VLOOKUP(Table1[[#This Row],[Budget Code Description]],Dimentions!$X$6:$AC$132,2,FALSE)="","",VLOOKUP(Table1[[#This Row],[Budget Code Description]],Dimentions!$X$6:$AC$132,2,FALSE)),"")</f>
        <v/>
      </c>
      <c r="G3137" s="143" t="str">
        <f>IFERROR(VLOOKUP(Table1[[#This Row],[Budget Code Description]],Dimentions!$X$6:$AC$132,3,FALSE),"")</f>
        <v/>
      </c>
      <c r="H3137" s="64" t="str">
        <f>IFERROR(VLOOKUP(Table1[[#This Row],[Account]],Dimentions!$S$6:$V$233,2,FALSE),"")</f>
        <v/>
      </c>
      <c r="I3137" s="62">
        <f>_xlfn.NUMBERVALUE(LEFT(Table1[[#This Row],[Account]],1))</f>
        <v>0</v>
      </c>
      <c r="J3137" s="62" t="str">
        <f>IFERROR(VLOOKUP(Table1[[#This Row],[Budget Code Description]],Table6[#All],7,FALSE),"")</f>
        <v/>
      </c>
      <c r="K3137" s="143" t="str">
        <f>IFERROR(VLOOKUP(Table1[[#This Row],[Budget Code Description]],Table6[#All],8,FALSE),"")</f>
        <v/>
      </c>
      <c r="L3137" s="63"/>
      <c r="M3137" s="65" t="str">
        <f>IFERROR(VLOOKUP(Table1[[#This Row],[Staff ID]],Table2[],2,FALSE),"")</f>
        <v/>
      </c>
      <c r="N3137" s="211" t="str">
        <f>IFERROR(IF(VLOOKUP(Table1[[#This Row],[Budget Code Description]],Dimentions!$X$6:$AC$97,4,FALSE)="","",VLOOKUP(Table1[[#This Row],[Budget Code Description]],Dimentions!$X$6:$AC$97,4,FALSE)),"")</f>
        <v/>
      </c>
      <c r="O3137" s="65" t="str">
        <f>IFERROR(VLOOKUP(Table1[[#This Row],[Vendor ID]],Table549[],2,FALSE),"")</f>
        <v/>
      </c>
      <c r="P3137" s="63"/>
      <c r="Q3137" s="143" t="str">
        <f>IF(Table1[[#This Row],[Posting Date]]&lt;&gt;"",$D$9,"")</f>
        <v/>
      </c>
      <c r="R3137" s="159" t="str">
        <f>IF(Table1[[#This Row],[Posting Date]]&lt;&gt;"",$D$10,"")</f>
        <v/>
      </c>
      <c r="S3137" s="66"/>
      <c r="T3137" s="63"/>
      <c r="U3137" s="67"/>
      <c r="V3137" s="67"/>
      <c r="W3137" s="67" t="str">
        <f t="shared" si="49"/>
        <v/>
      </c>
      <c r="X3137" s="161" t="str">
        <f>IF(E3137="","",(IF(Table1[[#This Row],[Cur]]="USD",Table1[[#This Row],[Cur_Amount Debit]],Table1[[#This Row],[Cur_Amount Debit]]/Table1[[#This Row],[Exchange Rate]])))</f>
        <v/>
      </c>
      <c r="Y3137" s="161" t="str">
        <f>IF(E3137="","",(IF(Table1[[#This Row],[Cur]]="USD",Table1[[#This Row],[Cur_Amount Credit]],Table1[[#This Row],[Cur_Amount Credit]]/ExchangeRate)))</f>
        <v/>
      </c>
      <c r="Z3137" s="203" t="str">
        <f>IF(E3137="","",(Table1[[#This Row],[Debit USD]]-Table1[[#This Row],[Credit USD]]))</f>
        <v/>
      </c>
      <c r="AA3137" s="122"/>
      <c r="AB3137" s="1"/>
      <c r="AC3137" s="15"/>
      <c r="AD3137" s="15" t="str">
        <f>IF(AND(OR(Table1[[#This Row],[Account]]="15030",Table1[[#This Row],[Account]]="15035",Table1[[#This Row],[Account]]="20150"),Table1[[#This Row],[Vendor ID]]=""),1,"")</f>
        <v/>
      </c>
      <c r="AE3137" s="15"/>
      <c r="AF3137" s="15"/>
      <c r="AG3137" s="15"/>
      <c r="AH3137" s="46" t="str">
        <f>IF(Table1[[#This Row],[Posting Date]]&lt;&gt;"","GJ-"&amp;CountryID,"")</f>
        <v/>
      </c>
      <c r="AI3137" s="59" t="str">
        <f>IF(Table1[[#This Row],[Posting Date]]&lt;&gt;"",Table1[[#This Row],[Posting Date]],"")</f>
        <v/>
      </c>
      <c r="AJ3137" s="46"/>
      <c r="AK3137" s="46" t="str">
        <f>IF(Table1[[#This Row],[Description]]&lt;&gt;"",Table1[[#This Row],[Description]],"")</f>
        <v/>
      </c>
      <c r="AL3137" s="46" t="str">
        <f>IF(Table1[[#This Row],[Posting Date]]&lt;&gt;"",Table1[[#This Row],[Reference Number]],"")</f>
        <v/>
      </c>
      <c r="AM3137" s="46" t="str">
        <f>TRIM(Table1[[#This Row],[Line '#]])</f>
        <v/>
      </c>
      <c r="AN3137" s="46" t="str">
        <f>TRIM(Table1[[#This Row],[Account]])</f>
        <v/>
      </c>
      <c r="AO3137" s="46" t="str">
        <f>IF(Table1[[#This Row],[Posting Date]]&lt;&gt;"",$D$5,"")</f>
        <v/>
      </c>
      <c r="AP3137" s="46" t="str">
        <f>TRIM(Table1[[#This Row],[Departments-Prgrams]])</f>
        <v/>
      </c>
      <c r="AQ3137" s="46" t="str">
        <f>TRIM(Table1[[#This Row],[Grant]])</f>
        <v/>
      </c>
      <c r="AR3137" s="46" t="str">
        <f>TRIM(Table1[[#This Row],[Staff ID]])</f>
        <v/>
      </c>
      <c r="AS3137" s="46" t="str">
        <f>IF(TRIM(Table1[[#This Row],[Budget Code]])=0,"",TRIM(Table1[[#This Row],[Budget Code]]))</f>
        <v/>
      </c>
      <c r="AT3137" s="46" t="str">
        <f>IF(Table1[[#This Row],[Line Description]]&lt;&gt;"",Table1[[#This Row],[Line Description]],"")</f>
        <v/>
      </c>
      <c r="AU3137" s="46" t="str">
        <f>IF(Table1[[#This Row],[Cur_Amount Debit]]&gt;0,ROUND(Table1[[#This Row],[Cur_Amount Debit]],2),"")</f>
        <v/>
      </c>
      <c r="AV3137" s="46" t="str">
        <f>IF(Table1[[#This Row],[Cur_Amount Credit]]&gt;0,ROUND(Table1[[#This Row],[Cur_Amount Credit]],2),"")</f>
        <v/>
      </c>
      <c r="AW3137" s="46" t="str">
        <f>LEFT(Table1[[#This Row],[Cur]],3)</f>
        <v/>
      </c>
      <c r="AX3137" s="59"/>
      <c r="AY3137" s="46"/>
      <c r="AZ3137" s="46" t="str">
        <f>IF(Table1[[#This Row],[Cur]]&lt;&gt;"",IF(Table1[[#This Row],[Cur]]="USD","",ExchangeRate),"")</f>
        <v/>
      </c>
      <c r="BA3137" s="46" t="str">
        <f>IF(Table1[[#This Row],[Grant]]&lt;&gt;"",VLOOKUP(Table1[[#This Row],[Grant]],Grants!B:D,3),"")</f>
        <v/>
      </c>
      <c r="BB3137" s="46" t="str">
        <f>TRIM(Table1[[#This Row],[Vendor ID]])</f>
        <v/>
      </c>
      <c r="BC3137">
        <f>IF(Table1[[#This Row],[Reference Number]]=Q3136,BC3136,BC3136+1)</f>
        <v>2</v>
      </c>
    </row>
    <row r="3138" spans="1:55" ht="11.25" hidden="1" customHeight="1">
      <c r="A3138" s="1"/>
      <c r="B3138" s="88" t="str">
        <f>IF(Table1[[#This Row],[Posting Date]]&lt;&gt;"",IF(Table1[[#This Row],[Reference Number]]=Q3137,B3137+1,1),"")</f>
        <v/>
      </c>
      <c r="C3138" s="61"/>
      <c r="D3138" s="61"/>
      <c r="E3138" s="218"/>
      <c r="F3138" s="143" t="str">
        <f>IFERROR(IF(VLOOKUP(Table1[[#This Row],[Budget Code Description]],Dimentions!$X$6:$AC$132,2,FALSE)="","",VLOOKUP(Table1[[#This Row],[Budget Code Description]],Dimentions!$X$6:$AC$132,2,FALSE)),"")</f>
        <v/>
      </c>
      <c r="G3138" s="143" t="str">
        <f>IFERROR(VLOOKUP(Table1[[#This Row],[Budget Code Description]],Dimentions!$X$6:$AC$132,3,FALSE),"")</f>
        <v/>
      </c>
      <c r="H3138" s="64" t="str">
        <f>IFERROR(VLOOKUP(Table1[[#This Row],[Account]],Dimentions!$S$6:$V$233,2,FALSE),"")</f>
        <v/>
      </c>
      <c r="I3138" s="62">
        <f>_xlfn.NUMBERVALUE(LEFT(Table1[[#This Row],[Account]],1))</f>
        <v>0</v>
      </c>
      <c r="J3138" s="62" t="str">
        <f>IFERROR(VLOOKUP(Table1[[#This Row],[Budget Code Description]],Table6[#All],7,FALSE),"")</f>
        <v/>
      </c>
      <c r="K3138" s="143" t="str">
        <f>IFERROR(VLOOKUP(Table1[[#This Row],[Budget Code Description]],Table6[#All],8,FALSE),"")</f>
        <v/>
      </c>
      <c r="L3138" s="63"/>
      <c r="M3138" s="65" t="str">
        <f>IFERROR(VLOOKUP(Table1[[#This Row],[Staff ID]],Table2[],2,FALSE),"")</f>
        <v/>
      </c>
      <c r="N3138" s="211" t="str">
        <f>IFERROR(IF(VLOOKUP(Table1[[#This Row],[Budget Code Description]],Dimentions!$X$6:$AC$97,4,FALSE)="","",VLOOKUP(Table1[[#This Row],[Budget Code Description]],Dimentions!$X$6:$AC$97,4,FALSE)),"")</f>
        <v/>
      </c>
      <c r="O3138" s="65" t="str">
        <f>IFERROR(VLOOKUP(Table1[[#This Row],[Vendor ID]],Table549[],2,FALSE),"")</f>
        <v/>
      </c>
      <c r="P3138" s="63"/>
      <c r="Q3138" s="143" t="str">
        <f>IF(Table1[[#This Row],[Posting Date]]&lt;&gt;"",$D$9,"")</f>
        <v/>
      </c>
      <c r="R3138" s="159" t="str">
        <f>IF(Table1[[#This Row],[Posting Date]]&lt;&gt;"",$D$10,"")</f>
        <v/>
      </c>
      <c r="S3138" s="66"/>
      <c r="T3138" s="63"/>
      <c r="U3138" s="67"/>
      <c r="V3138" s="67"/>
      <c r="W3138" s="67" t="str">
        <f t="shared" si="49"/>
        <v/>
      </c>
      <c r="X3138" s="161" t="str">
        <f>IF(E3138="","",(IF(Table1[[#This Row],[Cur]]="USD",Table1[[#This Row],[Cur_Amount Debit]],Table1[[#This Row],[Cur_Amount Debit]]/Table1[[#This Row],[Exchange Rate]])))</f>
        <v/>
      </c>
      <c r="Y3138" s="161" t="str">
        <f>IF(E3138="","",(IF(Table1[[#This Row],[Cur]]="USD",Table1[[#This Row],[Cur_Amount Credit]],Table1[[#This Row],[Cur_Amount Credit]]/ExchangeRate)))</f>
        <v/>
      </c>
      <c r="Z3138" s="203" t="str">
        <f>IF(E3138="","",(Table1[[#This Row],[Debit USD]]-Table1[[#This Row],[Credit USD]]))</f>
        <v/>
      </c>
      <c r="AA3138" s="122"/>
      <c r="AB3138" s="1"/>
      <c r="AC3138" s="15"/>
      <c r="AD3138" s="15" t="str">
        <f>IF(AND(OR(Table1[[#This Row],[Account]]="15030",Table1[[#This Row],[Account]]="15035",Table1[[#This Row],[Account]]="20150"),Table1[[#This Row],[Vendor ID]]=""),1,"")</f>
        <v/>
      </c>
      <c r="AE3138" s="15"/>
      <c r="AF3138" s="15"/>
      <c r="AG3138" s="15"/>
      <c r="AH3138" s="46" t="str">
        <f>IF(Table1[[#This Row],[Posting Date]]&lt;&gt;"","GJ-"&amp;CountryID,"")</f>
        <v/>
      </c>
      <c r="AI3138" s="59" t="str">
        <f>IF(Table1[[#This Row],[Posting Date]]&lt;&gt;"",Table1[[#This Row],[Posting Date]],"")</f>
        <v/>
      </c>
      <c r="AJ3138" s="46"/>
      <c r="AK3138" s="46" t="str">
        <f>IF(Table1[[#This Row],[Description]]&lt;&gt;"",Table1[[#This Row],[Description]],"")</f>
        <v/>
      </c>
      <c r="AL3138" s="46" t="str">
        <f>IF(Table1[[#This Row],[Posting Date]]&lt;&gt;"",Table1[[#This Row],[Reference Number]],"")</f>
        <v/>
      </c>
      <c r="AM3138" s="46" t="str">
        <f>TRIM(Table1[[#This Row],[Line '#]])</f>
        <v/>
      </c>
      <c r="AN3138" s="46" t="str">
        <f>TRIM(Table1[[#This Row],[Account]])</f>
        <v/>
      </c>
      <c r="AO3138" s="46" t="str">
        <f>IF(Table1[[#This Row],[Posting Date]]&lt;&gt;"",$D$5,"")</f>
        <v/>
      </c>
      <c r="AP3138" s="46" t="str">
        <f>TRIM(Table1[[#This Row],[Departments-Prgrams]])</f>
        <v/>
      </c>
      <c r="AQ3138" s="46" t="str">
        <f>TRIM(Table1[[#This Row],[Grant]])</f>
        <v/>
      </c>
      <c r="AR3138" s="46" t="str">
        <f>TRIM(Table1[[#This Row],[Staff ID]])</f>
        <v/>
      </c>
      <c r="AS3138" s="46" t="str">
        <f>IF(TRIM(Table1[[#This Row],[Budget Code]])=0,"",TRIM(Table1[[#This Row],[Budget Code]]))</f>
        <v/>
      </c>
      <c r="AT3138" s="46" t="str">
        <f>IF(Table1[[#This Row],[Line Description]]&lt;&gt;"",Table1[[#This Row],[Line Description]],"")</f>
        <v/>
      </c>
      <c r="AU3138" s="46" t="str">
        <f>IF(Table1[[#This Row],[Cur_Amount Debit]]&gt;0,ROUND(Table1[[#This Row],[Cur_Amount Debit]],2),"")</f>
        <v/>
      </c>
      <c r="AV3138" s="46" t="str">
        <f>IF(Table1[[#This Row],[Cur_Amount Credit]]&gt;0,ROUND(Table1[[#This Row],[Cur_Amount Credit]],2),"")</f>
        <v/>
      </c>
      <c r="AW3138" s="46" t="str">
        <f>LEFT(Table1[[#This Row],[Cur]],3)</f>
        <v/>
      </c>
      <c r="AX3138" s="59"/>
      <c r="AY3138" s="46"/>
      <c r="AZ3138" s="46" t="str">
        <f>IF(Table1[[#This Row],[Cur]]&lt;&gt;"",IF(Table1[[#This Row],[Cur]]="USD","",ExchangeRate),"")</f>
        <v/>
      </c>
      <c r="BA3138" s="46" t="str">
        <f>IF(Table1[[#This Row],[Grant]]&lt;&gt;"",VLOOKUP(Table1[[#This Row],[Grant]],Grants!B:D,3),"")</f>
        <v/>
      </c>
      <c r="BB3138" s="46" t="str">
        <f>TRIM(Table1[[#This Row],[Vendor ID]])</f>
        <v/>
      </c>
      <c r="BC3138">
        <f>IF(Table1[[#This Row],[Reference Number]]=Q3137,BC3137,BC3137+1)</f>
        <v>2</v>
      </c>
    </row>
    <row r="3139" spans="1:55" ht="11.25" hidden="1" customHeight="1">
      <c r="A3139" s="1"/>
      <c r="B3139" s="88" t="str">
        <f>IF(Table1[[#This Row],[Posting Date]]&lt;&gt;"",IF(Table1[[#This Row],[Reference Number]]=Q3138,B3138+1,1),"")</f>
        <v/>
      </c>
      <c r="C3139" s="61"/>
      <c r="D3139" s="61"/>
      <c r="E3139" s="218"/>
      <c r="F3139" s="143" t="str">
        <f>IFERROR(IF(VLOOKUP(Table1[[#This Row],[Budget Code Description]],Dimentions!$X$6:$AC$132,2,FALSE)="","",VLOOKUP(Table1[[#This Row],[Budget Code Description]],Dimentions!$X$6:$AC$132,2,FALSE)),"")</f>
        <v/>
      </c>
      <c r="G3139" s="143" t="str">
        <f>IFERROR(VLOOKUP(Table1[[#This Row],[Budget Code Description]],Dimentions!$X$6:$AC$132,3,FALSE),"")</f>
        <v/>
      </c>
      <c r="H3139" s="64" t="str">
        <f>IFERROR(VLOOKUP(Table1[[#This Row],[Account]],Dimentions!$S$6:$V$233,2,FALSE),"")</f>
        <v/>
      </c>
      <c r="I3139" s="62">
        <f>_xlfn.NUMBERVALUE(LEFT(Table1[[#This Row],[Account]],1))</f>
        <v>0</v>
      </c>
      <c r="J3139" s="62" t="str">
        <f>IFERROR(VLOOKUP(Table1[[#This Row],[Budget Code Description]],Table6[#All],7,FALSE),"")</f>
        <v/>
      </c>
      <c r="K3139" s="143" t="str">
        <f>IFERROR(VLOOKUP(Table1[[#This Row],[Budget Code Description]],Table6[#All],8,FALSE),"")</f>
        <v/>
      </c>
      <c r="L3139" s="63"/>
      <c r="M3139" s="65" t="str">
        <f>IFERROR(VLOOKUP(Table1[[#This Row],[Staff ID]],Table2[],2,FALSE),"")</f>
        <v/>
      </c>
      <c r="N3139" s="211" t="str">
        <f>IFERROR(IF(VLOOKUP(Table1[[#This Row],[Budget Code Description]],Dimentions!$X$6:$AC$97,4,FALSE)="","",VLOOKUP(Table1[[#This Row],[Budget Code Description]],Dimentions!$X$6:$AC$97,4,FALSE)),"")</f>
        <v/>
      </c>
      <c r="O3139" s="65" t="str">
        <f>IFERROR(VLOOKUP(Table1[[#This Row],[Vendor ID]],Table549[],2,FALSE),"")</f>
        <v/>
      </c>
      <c r="P3139" s="63"/>
      <c r="Q3139" s="143" t="str">
        <f>IF(Table1[[#This Row],[Posting Date]]&lt;&gt;"",$D$9,"")</f>
        <v/>
      </c>
      <c r="R3139" s="159" t="str">
        <f>IF(Table1[[#This Row],[Posting Date]]&lt;&gt;"",$D$10,"")</f>
        <v/>
      </c>
      <c r="S3139" s="66"/>
      <c r="T3139" s="63"/>
      <c r="U3139" s="67"/>
      <c r="V3139" s="67"/>
      <c r="W3139" s="67" t="str">
        <f t="shared" si="49"/>
        <v/>
      </c>
      <c r="X3139" s="161" t="str">
        <f>IF(E3139="","",(IF(Table1[[#This Row],[Cur]]="USD",Table1[[#This Row],[Cur_Amount Debit]],Table1[[#This Row],[Cur_Amount Debit]]/Table1[[#This Row],[Exchange Rate]])))</f>
        <v/>
      </c>
      <c r="Y3139" s="161" t="str">
        <f>IF(E3139="","",(IF(Table1[[#This Row],[Cur]]="USD",Table1[[#This Row],[Cur_Amount Credit]],Table1[[#This Row],[Cur_Amount Credit]]/ExchangeRate)))</f>
        <v/>
      </c>
      <c r="Z3139" s="203" t="str">
        <f>IF(E3139="","",(Table1[[#This Row],[Debit USD]]-Table1[[#This Row],[Credit USD]]))</f>
        <v/>
      </c>
      <c r="AA3139" s="122"/>
      <c r="AB3139" s="1"/>
      <c r="AC3139" s="15"/>
      <c r="AD3139" s="15" t="str">
        <f>IF(AND(OR(Table1[[#This Row],[Account]]="15030",Table1[[#This Row],[Account]]="15035",Table1[[#This Row],[Account]]="20150"),Table1[[#This Row],[Vendor ID]]=""),1,"")</f>
        <v/>
      </c>
      <c r="AE3139" s="15"/>
      <c r="AF3139" s="15"/>
      <c r="AG3139" s="15"/>
      <c r="AH3139" s="46" t="str">
        <f>IF(Table1[[#This Row],[Posting Date]]&lt;&gt;"","GJ-"&amp;CountryID,"")</f>
        <v/>
      </c>
      <c r="AI3139" s="59" t="str">
        <f>IF(Table1[[#This Row],[Posting Date]]&lt;&gt;"",Table1[[#This Row],[Posting Date]],"")</f>
        <v/>
      </c>
      <c r="AJ3139" s="46"/>
      <c r="AK3139" s="46" t="str">
        <f>IF(Table1[[#This Row],[Description]]&lt;&gt;"",Table1[[#This Row],[Description]],"")</f>
        <v/>
      </c>
      <c r="AL3139" s="46" t="str">
        <f>IF(Table1[[#This Row],[Posting Date]]&lt;&gt;"",Table1[[#This Row],[Reference Number]],"")</f>
        <v/>
      </c>
      <c r="AM3139" s="46" t="str">
        <f>TRIM(Table1[[#This Row],[Line '#]])</f>
        <v/>
      </c>
      <c r="AN3139" s="46" t="str">
        <f>TRIM(Table1[[#This Row],[Account]])</f>
        <v/>
      </c>
      <c r="AO3139" s="46" t="str">
        <f>IF(Table1[[#This Row],[Posting Date]]&lt;&gt;"",$D$5,"")</f>
        <v/>
      </c>
      <c r="AP3139" s="46" t="str">
        <f>TRIM(Table1[[#This Row],[Departments-Prgrams]])</f>
        <v/>
      </c>
      <c r="AQ3139" s="46" t="str">
        <f>TRIM(Table1[[#This Row],[Grant]])</f>
        <v/>
      </c>
      <c r="AR3139" s="46" t="str">
        <f>TRIM(Table1[[#This Row],[Staff ID]])</f>
        <v/>
      </c>
      <c r="AS3139" s="46" t="str">
        <f>IF(TRIM(Table1[[#This Row],[Budget Code]])=0,"",TRIM(Table1[[#This Row],[Budget Code]]))</f>
        <v/>
      </c>
      <c r="AT3139" s="46" t="str">
        <f>IF(Table1[[#This Row],[Line Description]]&lt;&gt;"",Table1[[#This Row],[Line Description]],"")</f>
        <v/>
      </c>
      <c r="AU3139" s="46" t="str">
        <f>IF(Table1[[#This Row],[Cur_Amount Debit]]&gt;0,ROUND(Table1[[#This Row],[Cur_Amount Debit]],2),"")</f>
        <v/>
      </c>
      <c r="AV3139" s="46" t="str">
        <f>IF(Table1[[#This Row],[Cur_Amount Credit]]&gt;0,ROUND(Table1[[#This Row],[Cur_Amount Credit]],2),"")</f>
        <v/>
      </c>
      <c r="AW3139" s="46" t="str">
        <f>LEFT(Table1[[#This Row],[Cur]],3)</f>
        <v/>
      </c>
      <c r="AX3139" s="59"/>
      <c r="AY3139" s="46"/>
      <c r="AZ3139" s="46" t="str">
        <f>IF(Table1[[#This Row],[Cur]]&lt;&gt;"",IF(Table1[[#This Row],[Cur]]="USD","",ExchangeRate),"")</f>
        <v/>
      </c>
      <c r="BA3139" s="46" t="str">
        <f>IF(Table1[[#This Row],[Grant]]&lt;&gt;"",VLOOKUP(Table1[[#This Row],[Grant]],Grants!B:D,3),"")</f>
        <v/>
      </c>
      <c r="BB3139" s="46" t="str">
        <f>TRIM(Table1[[#This Row],[Vendor ID]])</f>
        <v/>
      </c>
      <c r="BC3139">
        <f>IF(Table1[[#This Row],[Reference Number]]=Q3138,BC3138,BC3138+1)</f>
        <v>2</v>
      </c>
    </row>
    <row r="3140" spans="1:55" ht="11.25" hidden="1" customHeight="1">
      <c r="A3140" s="1"/>
      <c r="B3140" s="88" t="str">
        <f>IF(Table1[[#This Row],[Posting Date]]&lt;&gt;"",IF(Table1[[#This Row],[Reference Number]]=Q3139,B3139+1,1),"")</f>
        <v/>
      </c>
      <c r="C3140" s="61"/>
      <c r="D3140" s="61"/>
      <c r="E3140" s="218"/>
      <c r="F3140" s="143" t="str">
        <f>IFERROR(IF(VLOOKUP(Table1[[#This Row],[Budget Code Description]],Dimentions!$X$6:$AC$132,2,FALSE)="","",VLOOKUP(Table1[[#This Row],[Budget Code Description]],Dimentions!$X$6:$AC$132,2,FALSE)),"")</f>
        <v/>
      </c>
      <c r="G3140" s="143" t="str">
        <f>IFERROR(VLOOKUP(Table1[[#This Row],[Budget Code Description]],Dimentions!$X$6:$AC$132,3,FALSE),"")</f>
        <v/>
      </c>
      <c r="H3140" s="64" t="str">
        <f>IFERROR(VLOOKUP(Table1[[#This Row],[Account]],Dimentions!$S$6:$V$233,2,FALSE),"")</f>
        <v/>
      </c>
      <c r="I3140" s="62">
        <f>_xlfn.NUMBERVALUE(LEFT(Table1[[#This Row],[Account]],1))</f>
        <v>0</v>
      </c>
      <c r="J3140" s="62" t="str">
        <f>IFERROR(VLOOKUP(Table1[[#This Row],[Budget Code Description]],Table6[#All],7,FALSE),"")</f>
        <v/>
      </c>
      <c r="K3140" s="143" t="str">
        <f>IFERROR(VLOOKUP(Table1[[#This Row],[Budget Code Description]],Table6[#All],8,FALSE),"")</f>
        <v/>
      </c>
      <c r="L3140" s="63"/>
      <c r="M3140" s="65" t="str">
        <f>IFERROR(VLOOKUP(Table1[[#This Row],[Staff ID]],Table2[],2,FALSE),"")</f>
        <v/>
      </c>
      <c r="N3140" s="211" t="str">
        <f>IFERROR(IF(VLOOKUP(Table1[[#This Row],[Budget Code Description]],Dimentions!$X$6:$AC$97,4,FALSE)="","",VLOOKUP(Table1[[#This Row],[Budget Code Description]],Dimentions!$X$6:$AC$97,4,FALSE)),"")</f>
        <v/>
      </c>
      <c r="O3140" s="65" t="str">
        <f>IFERROR(VLOOKUP(Table1[[#This Row],[Vendor ID]],Table549[],2,FALSE),"")</f>
        <v/>
      </c>
      <c r="P3140" s="63"/>
      <c r="Q3140" s="143" t="str">
        <f>IF(Table1[[#This Row],[Posting Date]]&lt;&gt;"",$D$9,"")</f>
        <v/>
      </c>
      <c r="R3140" s="159" t="str">
        <f>IF(Table1[[#This Row],[Posting Date]]&lt;&gt;"",$D$10,"")</f>
        <v/>
      </c>
      <c r="S3140" s="66"/>
      <c r="T3140" s="63"/>
      <c r="U3140" s="67"/>
      <c r="V3140" s="67"/>
      <c r="W3140" s="67" t="str">
        <f t="shared" si="49"/>
        <v/>
      </c>
      <c r="X3140" s="161" t="str">
        <f>IF(E3140="","",(IF(Table1[[#This Row],[Cur]]="USD",Table1[[#This Row],[Cur_Amount Debit]],Table1[[#This Row],[Cur_Amount Debit]]/Table1[[#This Row],[Exchange Rate]])))</f>
        <v/>
      </c>
      <c r="Y3140" s="161" t="str">
        <f>IF(E3140="","",(IF(Table1[[#This Row],[Cur]]="USD",Table1[[#This Row],[Cur_Amount Credit]],Table1[[#This Row],[Cur_Amount Credit]]/ExchangeRate)))</f>
        <v/>
      </c>
      <c r="Z3140" s="203" t="str">
        <f>IF(E3140="","",(Table1[[#This Row],[Debit USD]]-Table1[[#This Row],[Credit USD]]))</f>
        <v/>
      </c>
      <c r="AA3140" s="122"/>
      <c r="AB3140" s="1"/>
      <c r="AC3140" s="15"/>
      <c r="AD3140" s="15" t="str">
        <f>IF(AND(OR(Table1[[#This Row],[Account]]="15030",Table1[[#This Row],[Account]]="15035",Table1[[#This Row],[Account]]="20150"),Table1[[#This Row],[Vendor ID]]=""),1,"")</f>
        <v/>
      </c>
      <c r="AE3140" s="15"/>
      <c r="AF3140" s="15"/>
      <c r="AG3140" s="15"/>
      <c r="AH3140" s="46" t="str">
        <f>IF(Table1[[#This Row],[Posting Date]]&lt;&gt;"","GJ-"&amp;CountryID,"")</f>
        <v/>
      </c>
      <c r="AI3140" s="59" t="str">
        <f>IF(Table1[[#This Row],[Posting Date]]&lt;&gt;"",Table1[[#This Row],[Posting Date]],"")</f>
        <v/>
      </c>
      <c r="AJ3140" s="46"/>
      <c r="AK3140" s="46" t="str">
        <f>IF(Table1[[#This Row],[Description]]&lt;&gt;"",Table1[[#This Row],[Description]],"")</f>
        <v/>
      </c>
      <c r="AL3140" s="46" t="str">
        <f>IF(Table1[[#This Row],[Posting Date]]&lt;&gt;"",Table1[[#This Row],[Reference Number]],"")</f>
        <v/>
      </c>
      <c r="AM3140" s="46" t="str">
        <f>TRIM(Table1[[#This Row],[Line '#]])</f>
        <v/>
      </c>
      <c r="AN3140" s="46" t="str">
        <f>TRIM(Table1[[#This Row],[Account]])</f>
        <v/>
      </c>
      <c r="AO3140" s="46" t="str">
        <f>IF(Table1[[#This Row],[Posting Date]]&lt;&gt;"",$D$5,"")</f>
        <v/>
      </c>
      <c r="AP3140" s="46" t="str">
        <f>TRIM(Table1[[#This Row],[Departments-Prgrams]])</f>
        <v/>
      </c>
      <c r="AQ3140" s="46" t="str">
        <f>TRIM(Table1[[#This Row],[Grant]])</f>
        <v/>
      </c>
      <c r="AR3140" s="46" t="str">
        <f>TRIM(Table1[[#This Row],[Staff ID]])</f>
        <v/>
      </c>
      <c r="AS3140" s="46" t="str">
        <f>IF(TRIM(Table1[[#This Row],[Budget Code]])=0,"",TRIM(Table1[[#This Row],[Budget Code]]))</f>
        <v/>
      </c>
      <c r="AT3140" s="46" t="str">
        <f>IF(Table1[[#This Row],[Line Description]]&lt;&gt;"",Table1[[#This Row],[Line Description]],"")</f>
        <v/>
      </c>
      <c r="AU3140" s="46" t="str">
        <f>IF(Table1[[#This Row],[Cur_Amount Debit]]&gt;0,ROUND(Table1[[#This Row],[Cur_Amount Debit]],2),"")</f>
        <v/>
      </c>
      <c r="AV3140" s="46" t="str">
        <f>IF(Table1[[#This Row],[Cur_Amount Credit]]&gt;0,ROUND(Table1[[#This Row],[Cur_Amount Credit]],2),"")</f>
        <v/>
      </c>
      <c r="AW3140" s="46" t="str">
        <f>LEFT(Table1[[#This Row],[Cur]],3)</f>
        <v/>
      </c>
      <c r="AX3140" s="59"/>
      <c r="AY3140" s="46"/>
      <c r="AZ3140" s="46" t="str">
        <f>IF(Table1[[#This Row],[Cur]]&lt;&gt;"",IF(Table1[[#This Row],[Cur]]="USD","",ExchangeRate),"")</f>
        <v/>
      </c>
      <c r="BA3140" s="46" t="str">
        <f>IF(Table1[[#This Row],[Grant]]&lt;&gt;"",VLOOKUP(Table1[[#This Row],[Grant]],Grants!B:D,3),"")</f>
        <v/>
      </c>
      <c r="BB3140" s="46" t="str">
        <f>TRIM(Table1[[#This Row],[Vendor ID]])</f>
        <v/>
      </c>
      <c r="BC3140">
        <f>IF(Table1[[#This Row],[Reference Number]]=Q3139,BC3139,BC3139+1)</f>
        <v>2</v>
      </c>
    </row>
    <row r="3141" spans="1:55" ht="11.25" hidden="1" customHeight="1">
      <c r="A3141" s="1"/>
      <c r="B3141" s="88" t="str">
        <f>IF(Table1[[#This Row],[Posting Date]]&lt;&gt;"",IF(Table1[[#This Row],[Reference Number]]=Q3140,B3140+1,1),"")</f>
        <v/>
      </c>
      <c r="C3141" s="61"/>
      <c r="D3141" s="61"/>
      <c r="E3141" s="218"/>
      <c r="F3141" s="143" t="str">
        <f>IFERROR(IF(VLOOKUP(Table1[[#This Row],[Budget Code Description]],Dimentions!$X$6:$AC$132,2,FALSE)="","",VLOOKUP(Table1[[#This Row],[Budget Code Description]],Dimentions!$X$6:$AC$132,2,FALSE)),"")</f>
        <v/>
      </c>
      <c r="G3141" s="143" t="str">
        <f>IFERROR(VLOOKUP(Table1[[#This Row],[Budget Code Description]],Dimentions!$X$6:$AC$132,3,FALSE),"")</f>
        <v/>
      </c>
      <c r="H3141" s="64" t="str">
        <f>IFERROR(VLOOKUP(Table1[[#This Row],[Account]],Dimentions!$S$6:$V$233,2,FALSE),"")</f>
        <v/>
      </c>
      <c r="I3141" s="62">
        <f>_xlfn.NUMBERVALUE(LEFT(Table1[[#This Row],[Account]],1))</f>
        <v>0</v>
      </c>
      <c r="J3141" s="62" t="str">
        <f>IFERROR(VLOOKUP(Table1[[#This Row],[Budget Code Description]],Table6[#All],7,FALSE),"")</f>
        <v/>
      </c>
      <c r="K3141" s="143" t="str">
        <f>IFERROR(VLOOKUP(Table1[[#This Row],[Budget Code Description]],Table6[#All],8,FALSE),"")</f>
        <v/>
      </c>
      <c r="L3141" s="63"/>
      <c r="M3141" s="65" t="str">
        <f>IFERROR(VLOOKUP(Table1[[#This Row],[Staff ID]],Table2[],2,FALSE),"")</f>
        <v/>
      </c>
      <c r="N3141" s="211" t="str">
        <f>IFERROR(IF(VLOOKUP(Table1[[#This Row],[Budget Code Description]],Dimentions!$X$6:$AC$97,4,FALSE)="","",VLOOKUP(Table1[[#This Row],[Budget Code Description]],Dimentions!$X$6:$AC$97,4,FALSE)),"")</f>
        <v/>
      </c>
      <c r="O3141" s="65" t="str">
        <f>IFERROR(VLOOKUP(Table1[[#This Row],[Vendor ID]],Table549[],2,FALSE),"")</f>
        <v/>
      </c>
      <c r="P3141" s="63"/>
      <c r="Q3141" s="143" t="str">
        <f>IF(Table1[[#This Row],[Posting Date]]&lt;&gt;"",$D$9,"")</f>
        <v/>
      </c>
      <c r="R3141" s="159" t="str">
        <f>IF(Table1[[#This Row],[Posting Date]]&lt;&gt;"",$D$10,"")</f>
        <v/>
      </c>
      <c r="S3141" s="66"/>
      <c r="T3141" s="63"/>
      <c r="U3141" s="67"/>
      <c r="V3141" s="67"/>
      <c r="W3141" s="67" t="str">
        <f t="shared" si="49"/>
        <v/>
      </c>
      <c r="X3141" s="161" t="str">
        <f>IF(E3141="","",(IF(Table1[[#This Row],[Cur]]="USD",Table1[[#This Row],[Cur_Amount Debit]],Table1[[#This Row],[Cur_Amount Debit]]/Table1[[#This Row],[Exchange Rate]])))</f>
        <v/>
      </c>
      <c r="Y3141" s="161" t="str">
        <f>IF(E3141="","",(IF(Table1[[#This Row],[Cur]]="USD",Table1[[#This Row],[Cur_Amount Credit]],Table1[[#This Row],[Cur_Amount Credit]]/ExchangeRate)))</f>
        <v/>
      </c>
      <c r="Z3141" s="203" t="str">
        <f>IF(E3141="","",(Table1[[#This Row],[Debit USD]]-Table1[[#This Row],[Credit USD]]))</f>
        <v/>
      </c>
      <c r="AA3141" s="122"/>
      <c r="AB3141" s="1"/>
      <c r="AC3141" s="15"/>
      <c r="AD3141" s="15" t="str">
        <f>IF(AND(OR(Table1[[#This Row],[Account]]="15030",Table1[[#This Row],[Account]]="15035",Table1[[#This Row],[Account]]="20150"),Table1[[#This Row],[Vendor ID]]=""),1,"")</f>
        <v/>
      </c>
      <c r="AE3141" s="15"/>
      <c r="AF3141" s="15"/>
      <c r="AG3141" s="15"/>
      <c r="AH3141" s="46" t="str">
        <f>IF(Table1[[#This Row],[Posting Date]]&lt;&gt;"","GJ-"&amp;CountryID,"")</f>
        <v/>
      </c>
      <c r="AI3141" s="59" t="str">
        <f>IF(Table1[[#This Row],[Posting Date]]&lt;&gt;"",Table1[[#This Row],[Posting Date]],"")</f>
        <v/>
      </c>
      <c r="AJ3141" s="46"/>
      <c r="AK3141" s="46" t="str">
        <f>IF(Table1[[#This Row],[Description]]&lt;&gt;"",Table1[[#This Row],[Description]],"")</f>
        <v/>
      </c>
      <c r="AL3141" s="46" t="str">
        <f>IF(Table1[[#This Row],[Posting Date]]&lt;&gt;"",Table1[[#This Row],[Reference Number]],"")</f>
        <v/>
      </c>
      <c r="AM3141" s="46" t="str">
        <f>TRIM(Table1[[#This Row],[Line '#]])</f>
        <v/>
      </c>
      <c r="AN3141" s="46" t="str">
        <f>TRIM(Table1[[#This Row],[Account]])</f>
        <v/>
      </c>
      <c r="AO3141" s="46" t="str">
        <f>IF(Table1[[#This Row],[Posting Date]]&lt;&gt;"",$D$5,"")</f>
        <v/>
      </c>
      <c r="AP3141" s="46" t="str">
        <f>TRIM(Table1[[#This Row],[Departments-Prgrams]])</f>
        <v/>
      </c>
      <c r="AQ3141" s="46" t="str">
        <f>TRIM(Table1[[#This Row],[Grant]])</f>
        <v/>
      </c>
      <c r="AR3141" s="46" t="str">
        <f>TRIM(Table1[[#This Row],[Staff ID]])</f>
        <v/>
      </c>
      <c r="AS3141" s="46" t="str">
        <f>IF(TRIM(Table1[[#This Row],[Budget Code]])=0,"",TRIM(Table1[[#This Row],[Budget Code]]))</f>
        <v/>
      </c>
      <c r="AT3141" s="46" t="str">
        <f>IF(Table1[[#This Row],[Line Description]]&lt;&gt;"",Table1[[#This Row],[Line Description]],"")</f>
        <v/>
      </c>
      <c r="AU3141" s="46" t="str">
        <f>IF(Table1[[#This Row],[Cur_Amount Debit]]&gt;0,ROUND(Table1[[#This Row],[Cur_Amount Debit]],2),"")</f>
        <v/>
      </c>
      <c r="AV3141" s="46" t="str">
        <f>IF(Table1[[#This Row],[Cur_Amount Credit]]&gt;0,ROUND(Table1[[#This Row],[Cur_Amount Credit]],2),"")</f>
        <v/>
      </c>
      <c r="AW3141" s="46" t="str">
        <f>LEFT(Table1[[#This Row],[Cur]],3)</f>
        <v/>
      </c>
      <c r="AX3141" s="59"/>
      <c r="AY3141" s="46"/>
      <c r="AZ3141" s="46" t="str">
        <f>IF(Table1[[#This Row],[Cur]]&lt;&gt;"",IF(Table1[[#This Row],[Cur]]="USD","",ExchangeRate),"")</f>
        <v/>
      </c>
      <c r="BA3141" s="46" t="str">
        <f>IF(Table1[[#This Row],[Grant]]&lt;&gt;"",VLOOKUP(Table1[[#This Row],[Grant]],Grants!B:D,3),"")</f>
        <v/>
      </c>
      <c r="BB3141" s="46" t="str">
        <f>TRIM(Table1[[#This Row],[Vendor ID]])</f>
        <v/>
      </c>
      <c r="BC3141">
        <f>IF(Table1[[#This Row],[Reference Number]]=Q3140,BC3140,BC3140+1)</f>
        <v>2</v>
      </c>
    </row>
    <row r="3142" spans="1:55" ht="11.25" hidden="1" customHeight="1">
      <c r="A3142" s="1"/>
      <c r="B3142" s="88" t="str">
        <f>IF(Table1[[#This Row],[Posting Date]]&lt;&gt;"",IF(Table1[[#This Row],[Reference Number]]=Q3141,B3141+1,1),"")</f>
        <v/>
      </c>
      <c r="C3142" s="61"/>
      <c r="D3142" s="61"/>
      <c r="E3142" s="218"/>
      <c r="F3142" s="143" t="str">
        <f>IFERROR(IF(VLOOKUP(Table1[[#This Row],[Budget Code Description]],Dimentions!$X$6:$AC$132,2,FALSE)="","",VLOOKUP(Table1[[#This Row],[Budget Code Description]],Dimentions!$X$6:$AC$132,2,FALSE)),"")</f>
        <v/>
      </c>
      <c r="G3142" s="143" t="str">
        <f>IFERROR(VLOOKUP(Table1[[#This Row],[Budget Code Description]],Dimentions!$X$6:$AC$132,3,FALSE),"")</f>
        <v/>
      </c>
      <c r="H3142" s="64" t="str">
        <f>IFERROR(VLOOKUP(Table1[[#This Row],[Account]],Dimentions!$S$6:$V$233,2,FALSE),"")</f>
        <v/>
      </c>
      <c r="I3142" s="62">
        <f>_xlfn.NUMBERVALUE(LEFT(Table1[[#This Row],[Account]],1))</f>
        <v>0</v>
      </c>
      <c r="J3142" s="62" t="str">
        <f>IFERROR(VLOOKUP(Table1[[#This Row],[Budget Code Description]],Table6[#All],7,FALSE),"")</f>
        <v/>
      </c>
      <c r="K3142" s="143" t="str">
        <f>IFERROR(VLOOKUP(Table1[[#This Row],[Budget Code Description]],Table6[#All],8,FALSE),"")</f>
        <v/>
      </c>
      <c r="L3142" s="63"/>
      <c r="M3142" s="65" t="str">
        <f>IFERROR(VLOOKUP(Table1[[#This Row],[Staff ID]],Table2[],2,FALSE),"")</f>
        <v/>
      </c>
      <c r="N3142" s="211" t="str">
        <f>IFERROR(IF(VLOOKUP(Table1[[#This Row],[Budget Code Description]],Dimentions!$X$6:$AC$97,4,FALSE)="","",VLOOKUP(Table1[[#This Row],[Budget Code Description]],Dimentions!$X$6:$AC$97,4,FALSE)),"")</f>
        <v/>
      </c>
      <c r="O3142" s="65" t="str">
        <f>IFERROR(VLOOKUP(Table1[[#This Row],[Vendor ID]],Table549[],2,FALSE),"")</f>
        <v/>
      </c>
      <c r="P3142" s="63"/>
      <c r="Q3142" s="143" t="str">
        <f>IF(Table1[[#This Row],[Posting Date]]&lt;&gt;"",$D$9,"")</f>
        <v/>
      </c>
      <c r="R3142" s="159" t="str">
        <f>IF(Table1[[#This Row],[Posting Date]]&lt;&gt;"",$D$10,"")</f>
        <v/>
      </c>
      <c r="S3142" s="66"/>
      <c r="T3142" s="63"/>
      <c r="U3142" s="67"/>
      <c r="V3142" s="67"/>
      <c r="W3142" s="67" t="str">
        <f t="shared" si="49"/>
        <v/>
      </c>
      <c r="X3142" s="161" t="str">
        <f>IF(E3142="","",(IF(Table1[[#This Row],[Cur]]="USD",Table1[[#This Row],[Cur_Amount Debit]],Table1[[#This Row],[Cur_Amount Debit]]/Table1[[#This Row],[Exchange Rate]])))</f>
        <v/>
      </c>
      <c r="Y3142" s="161" t="str">
        <f>IF(E3142="","",(IF(Table1[[#This Row],[Cur]]="USD",Table1[[#This Row],[Cur_Amount Credit]],Table1[[#This Row],[Cur_Amount Credit]]/ExchangeRate)))</f>
        <v/>
      </c>
      <c r="Z3142" s="203" t="str">
        <f>IF(E3142="","",(Table1[[#This Row],[Debit USD]]-Table1[[#This Row],[Credit USD]]))</f>
        <v/>
      </c>
      <c r="AA3142" s="122"/>
      <c r="AB3142" s="1"/>
      <c r="AC3142" s="15"/>
      <c r="AD3142" s="15" t="str">
        <f>IF(AND(OR(Table1[[#This Row],[Account]]="15030",Table1[[#This Row],[Account]]="15035",Table1[[#This Row],[Account]]="20150"),Table1[[#This Row],[Vendor ID]]=""),1,"")</f>
        <v/>
      </c>
      <c r="AE3142" s="15"/>
      <c r="AF3142" s="15"/>
      <c r="AG3142" s="15"/>
      <c r="AH3142" s="46" t="str">
        <f>IF(Table1[[#This Row],[Posting Date]]&lt;&gt;"","GJ-"&amp;CountryID,"")</f>
        <v/>
      </c>
      <c r="AI3142" s="59" t="str">
        <f>IF(Table1[[#This Row],[Posting Date]]&lt;&gt;"",Table1[[#This Row],[Posting Date]],"")</f>
        <v/>
      </c>
      <c r="AJ3142" s="46"/>
      <c r="AK3142" s="46" t="str">
        <f>IF(Table1[[#This Row],[Description]]&lt;&gt;"",Table1[[#This Row],[Description]],"")</f>
        <v/>
      </c>
      <c r="AL3142" s="46" t="str">
        <f>IF(Table1[[#This Row],[Posting Date]]&lt;&gt;"",Table1[[#This Row],[Reference Number]],"")</f>
        <v/>
      </c>
      <c r="AM3142" s="46" t="str">
        <f>TRIM(Table1[[#This Row],[Line '#]])</f>
        <v/>
      </c>
      <c r="AN3142" s="46" t="str">
        <f>TRIM(Table1[[#This Row],[Account]])</f>
        <v/>
      </c>
      <c r="AO3142" s="46" t="str">
        <f>IF(Table1[[#This Row],[Posting Date]]&lt;&gt;"",$D$5,"")</f>
        <v/>
      </c>
      <c r="AP3142" s="46" t="str">
        <f>TRIM(Table1[[#This Row],[Departments-Prgrams]])</f>
        <v/>
      </c>
      <c r="AQ3142" s="46" t="str">
        <f>TRIM(Table1[[#This Row],[Grant]])</f>
        <v/>
      </c>
      <c r="AR3142" s="46" t="str">
        <f>TRIM(Table1[[#This Row],[Staff ID]])</f>
        <v/>
      </c>
      <c r="AS3142" s="46" t="str">
        <f>IF(TRIM(Table1[[#This Row],[Budget Code]])=0,"",TRIM(Table1[[#This Row],[Budget Code]]))</f>
        <v/>
      </c>
      <c r="AT3142" s="46" t="str">
        <f>IF(Table1[[#This Row],[Line Description]]&lt;&gt;"",Table1[[#This Row],[Line Description]],"")</f>
        <v/>
      </c>
      <c r="AU3142" s="46" t="str">
        <f>IF(Table1[[#This Row],[Cur_Amount Debit]]&gt;0,ROUND(Table1[[#This Row],[Cur_Amount Debit]],2),"")</f>
        <v/>
      </c>
      <c r="AV3142" s="46" t="str">
        <f>IF(Table1[[#This Row],[Cur_Amount Credit]]&gt;0,ROUND(Table1[[#This Row],[Cur_Amount Credit]],2),"")</f>
        <v/>
      </c>
      <c r="AW3142" s="46" t="str">
        <f>LEFT(Table1[[#This Row],[Cur]],3)</f>
        <v/>
      </c>
      <c r="AX3142" s="59"/>
      <c r="AY3142" s="46"/>
      <c r="AZ3142" s="46" t="str">
        <f>IF(Table1[[#This Row],[Cur]]&lt;&gt;"",IF(Table1[[#This Row],[Cur]]="USD","",ExchangeRate),"")</f>
        <v/>
      </c>
      <c r="BA3142" s="46" t="str">
        <f>IF(Table1[[#This Row],[Grant]]&lt;&gt;"",VLOOKUP(Table1[[#This Row],[Grant]],Grants!B:D,3),"")</f>
        <v/>
      </c>
      <c r="BB3142" s="46" t="str">
        <f>TRIM(Table1[[#This Row],[Vendor ID]])</f>
        <v/>
      </c>
      <c r="BC3142">
        <f>IF(Table1[[#This Row],[Reference Number]]=Q3141,BC3141,BC3141+1)</f>
        <v>2</v>
      </c>
    </row>
    <row r="3143" spans="1:55" ht="11.25" hidden="1" customHeight="1">
      <c r="A3143" s="1"/>
      <c r="B3143" s="88" t="str">
        <f>IF(Table1[[#This Row],[Posting Date]]&lt;&gt;"",IF(Table1[[#This Row],[Reference Number]]=Q3142,B3142+1,1),"")</f>
        <v/>
      </c>
      <c r="C3143" s="61"/>
      <c r="D3143" s="61"/>
      <c r="E3143" s="218"/>
      <c r="F3143" s="143" t="str">
        <f>IFERROR(IF(VLOOKUP(Table1[[#This Row],[Budget Code Description]],Dimentions!$X$6:$AC$132,2,FALSE)="","",VLOOKUP(Table1[[#This Row],[Budget Code Description]],Dimentions!$X$6:$AC$132,2,FALSE)),"")</f>
        <v/>
      </c>
      <c r="G3143" s="143" t="str">
        <f>IFERROR(VLOOKUP(Table1[[#This Row],[Budget Code Description]],Dimentions!$X$6:$AC$132,3,FALSE),"")</f>
        <v/>
      </c>
      <c r="H3143" s="64" t="str">
        <f>IFERROR(VLOOKUP(Table1[[#This Row],[Account]],Dimentions!$S$6:$V$233,2,FALSE),"")</f>
        <v/>
      </c>
      <c r="I3143" s="62">
        <f>_xlfn.NUMBERVALUE(LEFT(Table1[[#This Row],[Account]],1))</f>
        <v>0</v>
      </c>
      <c r="J3143" s="62" t="str">
        <f>IFERROR(VLOOKUP(Table1[[#This Row],[Budget Code Description]],Table6[#All],7,FALSE),"")</f>
        <v/>
      </c>
      <c r="K3143" s="143" t="str">
        <f>IFERROR(VLOOKUP(Table1[[#This Row],[Budget Code Description]],Table6[#All],8,FALSE),"")</f>
        <v/>
      </c>
      <c r="L3143" s="63"/>
      <c r="M3143" s="65" t="str">
        <f>IFERROR(VLOOKUP(Table1[[#This Row],[Staff ID]],Table2[],2,FALSE),"")</f>
        <v/>
      </c>
      <c r="N3143" s="211" t="str">
        <f>IFERROR(IF(VLOOKUP(Table1[[#This Row],[Budget Code Description]],Dimentions!$X$6:$AC$97,4,FALSE)="","",VLOOKUP(Table1[[#This Row],[Budget Code Description]],Dimentions!$X$6:$AC$97,4,FALSE)),"")</f>
        <v/>
      </c>
      <c r="O3143" s="65" t="str">
        <f>IFERROR(VLOOKUP(Table1[[#This Row],[Vendor ID]],Table549[],2,FALSE),"")</f>
        <v/>
      </c>
      <c r="P3143" s="63"/>
      <c r="Q3143" s="143" t="str">
        <f>IF(Table1[[#This Row],[Posting Date]]&lt;&gt;"",$D$9,"")</f>
        <v/>
      </c>
      <c r="R3143" s="159" t="str">
        <f>IF(Table1[[#This Row],[Posting Date]]&lt;&gt;"",$D$10,"")</f>
        <v/>
      </c>
      <c r="S3143" s="66"/>
      <c r="T3143" s="63"/>
      <c r="U3143" s="67"/>
      <c r="V3143" s="67"/>
      <c r="W3143" s="67" t="str">
        <f t="shared" si="49"/>
        <v/>
      </c>
      <c r="X3143" s="161" t="str">
        <f>IF(E3143="","",(IF(Table1[[#This Row],[Cur]]="USD",Table1[[#This Row],[Cur_Amount Debit]],Table1[[#This Row],[Cur_Amount Debit]]/Table1[[#This Row],[Exchange Rate]])))</f>
        <v/>
      </c>
      <c r="Y3143" s="161" t="str">
        <f>IF(E3143="","",(IF(Table1[[#This Row],[Cur]]="USD",Table1[[#This Row],[Cur_Amount Credit]],Table1[[#This Row],[Cur_Amount Credit]]/ExchangeRate)))</f>
        <v/>
      </c>
      <c r="Z3143" s="203" t="str">
        <f>IF(E3143="","",(Table1[[#This Row],[Debit USD]]-Table1[[#This Row],[Credit USD]]))</f>
        <v/>
      </c>
      <c r="AA3143" s="122"/>
      <c r="AB3143" s="1"/>
      <c r="AC3143" s="15"/>
      <c r="AD3143" s="15" t="str">
        <f>IF(AND(OR(Table1[[#This Row],[Account]]="15030",Table1[[#This Row],[Account]]="15035",Table1[[#This Row],[Account]]="20150"),Table1[[#This Row],[Vendor ID]]=""),1,"")</f>
        <v/>
      </c>
      <c r="AE3143" s="15"/>
      <c r="AF3143" s="15"/>
      <c r="AG3143" s="15"/>
      <c r="AH3143" s="46" t="str">
        <f>IF(Table1[[#This Row],[Posting Date]]&lt;&gt;"","GJ-"&amp;CountryID,"")</f>
        <v/>
      </c>
      <c r="AI3143" s="59" t="str">
        <f>IF(Table1[[#This Row],[Posting Date]]&lt;&gt;"",Table1[[#This Row],[Posting Date]],"")</f>
        <v/>
      </c>
      <c r="AJ3143" s="46"/>
      <c r="AK3143" s="46" t="str">
        <f>IF(Table1[[#This Row],[Description]]&lt;&gt;"",Table1[[#This Row],[Description]],"")</f>
        <v/>
      </c>
      <c r="AL3143" s="46" t="str">
        <f>IF(Table1[[#This Row],[Posting Date]]&lt;&gt;"",Table1[[#This Row],[Reference Number]],"")</f>
        <v/>
      </c>
      <c r="AM3143" s="46" t="str">
        <f>TRIM(Table1[[#This Row],[Line '#]])</f>
        <v/>
      </c>
      <c r="AN3143" s="46" t="str">
        <f>TRIM(Table1[[#This Row],[Account]])</f>
        <v/>
      </c>
      <c r="AO3143" s="46" t="str">
        <f>IF(Table1[[#This Row],[Posting Date]]&lt;&gt;"",$D$5,"")</f>
        <v/>
      </c>
      <c r="AP3143" s="46" t="str">
        <f>TRIM(Table1[[#This Row],[Departments-Prgrams]])</f>
        <v/>
      </c>
      <c r="AQ3143" s="46" t="str">
        <f>TRIM(Table1[[#This Row],[Grant]])</f>
        <v/>
      </c>
      <c r="AR3143" s="46" t="str">
        <f>TRIM(Table1[[#This Row],[Staff ID]])</f>
        <v/>
      </c>
      <c r="AS3143" s="46" t="str">
        <f>IF(TRIM(Table1[[#This Row],[Budget Code]])=0,"",TRIM(Table1[[#This Row],[Budget Code]]))</f>
        <v/>
      </c>
      <c r="AT3143" s="46" t="str">
        <f>IF(Table1[[#This Row],[Line Description]]&lt;&gt;"",Table1[[#This Row],[Line Description]],"")</f>
        <v/>
      </c>
      <c r="AU3143" s="46" t="str">
        <f>IF(Table1[[#This Row],[Cur_Amount Debit]]&gt;0,ROUND(Table1[[#This Row],[Cur_Amount Debit]],2),"")</f>
        <v/>
      </c>
      <c r="AV3143" s="46" t="str">
        <f>IF(Table1[[#This Row],[Cur_Amount Credit]]&gt;0,ROUND(Table1[[#This Row],[Cur_Amount Credit]],2),"")</f>
        <v/>
      </c>
      <c r="AW3143" s="46" t="str">
        <f>LEFT(Table1[[#This Row],[Cur]],3)</f>
        <v/>
      </c>
      <c r="AX3143" s="59"/>
      <c r="AY3143" s="46"/>
      <c r="AZ3143" s="46" t="str">
        <f>IF(Table1[[#This Row],[Cur]]&lt;&gt;"",IF(Table1[[#This Row],[Cur]]="USD","",ExchangeRate),"")</f>
        <v/>
      </c>
      <c r="BA3143" s="46" t="str">
        <f>IF(Table1[[#This Row],[Grant]]&lt;&gt;"",VLOOKUP(Table1[[#This Row],[Grant]],Grants!B:D,3),"")</f>
        <v/>
      </c>
      <c r="BB3143" s="46" t="str">
        <f>TRIM(Table1[[#This Row],[Vendor ID]])</f>
        <v/>
      </c>
      <c r="BC3143">
        <f>IF(Table1[[#This Row],[Reference Number]]=Q3142,BC3142,BC3142+1)</f>
        <v>2</v>
      </c>
    </row>
    <row r="3144" spans="1:55" ht="11.25" hidden="1" customHeight="1">
      <c r="A3144" s="1"/>
      <c r="B3144" s="88" t="str">
        <f>IF(Table1[[#This Row],[Posting Date]]&lt;&gt;"",IF(Table1[[#This Row],[Reference Number]]=Q3143,B3143+1,1),"")</f>
        <v/>
      </c>
      <c r="C3144" s="61"/>
      <c r="D3144" s="61"/>
      <c r="E3144" s="218"/>
      <c r="F3144" s="143" t="str">
        <f>IFERROR(IF(VLOOKUP(Table1[[#This Row],[Budget Code Description]],Dimentions!$X$6:$AC$132,2,FALSE)="","",VLOOKUP(Table1[[#This Row],[Budget Code Description]],Dimentions!$X$6:$AC$132,2,FALSE)),"")</f>
        <v/>
      </c>
      <c r="G3144" s="143" t="str">
        <f>IFERROR(VLOOKUP(Table1[[#This Row],[Budget Code Description]],Dimentions!$X$6:$AC$132,3,FALSE),"")</f>
        <v/>
      </c>
      <c r="H3144" s="64" t="str">
        <f>IFERROR(VLOOKUP(Table1[[#This Row],[Account]],Dimentions!$S$6:$V$233,2,FALSE),"")</f>
        <v/>
      </c>
      <c r="I3144" s="62">
        <f>_xlfn.NUMBERVALUE(LEFT(Table1[[#This Row],[Account]],1))</f>
        <v>0</v>
      </c>
      <c r="J3144" s="62" t="str">
        <f>IFERROR(VLOOKUP(Table1[[#This Row],[Budget Code Description]],Table6[#All],7,FALSE),"")</f>
        <v/>
      </c>
      <c r="K3144" s="143" t="str">
        <f>IFERROR(VLOOKUP(Table1[[#This Row],[Budget Code Description]],Table6[#All],8,FALSE),"")</f>
        <v/>
      </c>
      <c r="L3144" s="63"/>
      <c r="M3144" s="65" t="str">
        <f>IFERROR(VLOOKUP(Table1[[#This Row],[Staff ID]],Table2[],2,FALSE),"")</f>
        <v/>
      </c>
      <c r="N3144" s="211" t="str">
        <f>IFERROR(IF(VLOOKUP(Table1[[#This Row],[Budget Code Description]],Dimentions!$X$6:$AC$97,4,FALSE)="","",VLOOKUP(Table1[[#This Row],[Budget Code Description]],Dimentions!$X$6:$AC$97,4,FALSE)),"")</f>
        <v/>
      </c>
      <c r="O3144" s="65" t="str">
        <f>IFERROR(VLOOKUP(Table1[[#This Row],[Vendor ID]],Table549[],2,FALSE),"")</f>
        <v/>
      </c>
      <c r="P3144" s="63"/>
      <c r="Q3144" s="143" t="str">
        <f>IF(Table1[[#This Row],[Posting Date]]&lt;&gt;"",$D$9,"")</f>
        <v/>
      </c>
      <c r="R3144" s="159" t="str">
        <f>IF(Table1[[#This Row],[Posting Date]]&lt;&gt;"",$D$10,"")</f>
        <v/>
      </c>
      <c r="S3144" s="66"/>
      <c r="T3144" s="63"/>
      <c r="U3144" s="67"/>
      <c r="V3144" s="67"/>
      <c r="W3144" s="67" t="str">
        <f t="shared" si="49"/>
        <v/>
      </c>
      <c r="X3144" s="161" t="str">
        <f>IF(E3144="","",(IF(Table1[[#This Row],[Cur]]="USD",Table1[[#This Row],[Cur_Amount Debit]],Table1[[#This Row],[Cur_Amount Debit]]/Table1[[#This Row],[Exchange Rate]])))</f>
        <v/>
      </c>
      <c r="Y3144" s="161" t="str">
        <f>IF(E3144="","",(IF(Table1[[#This Row],[Cur]]="USD",Table1[[#This Row],[Cur_Amount Credit]],Table1[[#This Row],[Cur_Amount Credit]]/ExchangeRate)))</f>
        <v/>
      </c>
      <c r="Z3144" s="203" t="str">
        <f>IF(E3144="","",(Table1[[#This Row],[Debit USD]]-Table1[[#This Row],[Credit USD]]))</f>
        <v/>
      </c>
      <c r="AA3144" s="122"/>
      <c r="AB3144" s="1"/>
      <c r="AC3144" s="15"/>
      <c r="AD3144" s="15" t="str">
        <f>IF(AND(OR(Table1[[#This Row],[Account]]="15030",Table1[[#This Row],[Account]]="15035",Table1[[#This Row],[Account]]="20150"),Table1[[#This Row],[Vendor ID]]=""),1,"")</f>
        <v/>
      </c>
      <c r="AE3144" s="15"/>
      <c r="AF3144" s="15"/>
      <c r="AG3144" s="15"/>
      <c r="AH3144" s="46" t="str">
        <f>IF(Table1[[#This Row],[Posting Date]]&lt;&gt;"","GJ-"&amp;CountryID,"")</f>
        <v/>
      </c>
      <c r="AI3144" s="59" t="str">
        <f>IF(Table1[[#This Row],[Posting Date]]&lt;&gt;"",Table1[[#This Row],[Posting Date]],"")</f>
        <v/>
      </c>
      <c r="AJ3144" s="46"/>
      <c r="AK3144" s="46" t="str">
        <f>IF(Table1[[#This Row],[Description]]&lt;&gt;"",Table1[[#This Row],[Description]],"")</f>
        <v/>
      </c>
      <c r="AL3144" s="46" t="str">
        <f>IF(Table1[[#This Row],[Posting Date]]&lt;&gt;"",Table1[[#This Row],[Reference Number]],"")</f>
        <v/>
      </c>
      <c r="AM3144" s="46" t="str">
        <f>TRIM(Table1[[#This Row],[Line '#]])</f>
        <v/>
      </c>
      <c r="AN3144" s="46" t="str">
        <f>TRIM(Table1[[#This Row],[Account]])</f>
        <v/>
      </c>
      <c r="AO3144" s="46" t="str">
        <f>IF(Table1[[#This Row],[Posting Date]]&lt;&gt;"",$D$5,"")</f>
        <v/>
      </c>
      <c r="AP3144" s="46" t="str">
        <f>TRIM(Table1[[#This Row],[Departments-Prgrams]])</f>
        <v/>
      </c>
      <c r="AQ3144" s="46" t="str">
        <f>TRIM(Table1[[#This Row],[Grant]])</f>
        <v/>
      </c>
      <c r="AR3144" s="46" t="str">
        <f>TRIM(Table1[[#This Row],[Staff ID]])</f>
        <v/>
      </c>
      <c r="AS3144" s="46" t="str">
        <f>IF(TRIM(Table1[[#This Row],[Budget Code]])=0,"",TRIM(Table1[[#This Row],[Budget Code]]))</f>
        <v/>
      </c>
      <c r="AT3144" s="46" t="str">
        <f>IF(Table1[[#This Row],[Line Description]]&lt;&gt;"",Table1[[#This Row],[Line Description]],"")</f>
        <v/>
      </c>
      <c r="AU3144" s="46" t="str">
        <f>IF(Table1[[#This Row],[Cur_Amount Debit]]&gt;0,ROUND(Table1[[#This Row],[Cur_Amount Debit]],2),"")</f>
        <v/>
      </c>
      <c r="AV3144" s="46" t="str">
        <f>IF(Table1[[#This Row],[Cur_Amount Credit]]&gt;0,ROUND(Table1[[#This Row],[Cur_Amount Credit]],2),"")</f>
        <v/>
      </c>
      <c r="AW3144" s="46" t="str">
        <f>LEFT(Table1[[#This Row],[Cur]],3)</f>
        <v/>
      </c>
      <c r="AX3144" s="59"/>
      <c r="AY3144" s="46"/>
      <c r="AZ3144" s="46" t="str">
        <f>IF(Table1[[#This Row],[Cur]]&lt;&gt;"",IF(Table1[[#This Row],[Cur]]="USD","",ExchangeRate),"")</f>
        <v/>
      </c>
      <c r="BA3144" s="46" t="str">
        <f>IF(Table1[[#This Row],[Grant]]&lt;&gt;"",VLOOKUP(Table1[[#This Row],[Grant]],Grants!B:D,3),"")</f>
        <v/>
      </c>
      <c r="BB3144" s="46" t="str">
        <f>TRIM(Table1[[#This Row],[Vendor ID]])</f>
        <v/>
      </c>
      <c r="BC3144">
        <f>IF(Table1[[#This Row],[Reference Number]]=Q3143,BC3143,BC3143+1)</f>
        <v>2</v>
      </c>
    </row>
    <row r="3145" spans="1:55" ht="11.25" hidden="1" customHeight="1">
      <c r="A3145" s="1"/>
      <c r="B3145" s="88" t="str">
        <f>IF(Table1[[#This Row],[Posting Date]]&lt;&gt;"",IF(Table1[[#This Row],[Reference Number]]=Q3144,B3144+1,1),"")</f>
        <v/>
      </c>
      <c r="C3145" s="61"/>
      <c r="D3145" s="61"/>
      <c r="E3145" s="218"/>
      <c r="F3145" s="143" t="str">
        <f>IFERROR(IF(VLOOKUP(Table1[[#This Row],[Budget Code Description]],Dimentions!$X$6:$AC$132,2,FALSE)="","",VLOOKUP(Table1[[#This Row],[Budget Code Description]],Dimentions!$X$6:$AC$132,2,FALSE)),"")</f>
        <v/>
      </c>
      <c r="G3145" s="143" t="str">
        <f>IFERROR(VLOOKUP(Table1[[#This Row],[Budget Code Description]],Dimentions!$X$6:$AC$132,3,FALSE),"")</f>
        <v/>
      </c>
      <c r="H3145" s="64" t="str">
        <f>IFERROR(VLOOKUP(Table1[[#This Row],[Account]],Dimentions!$S$6:$V$233,2,FALSE),"")</f>
        <v/>
      </c>
      <c r="I3145" s="62">
        <f>_xlfn.NUMBERVALUE(LEFT(Table1[[#This Row],[Account]],1))</f>
        <v>0</v>
      </c>
      <c r="J3145" s="62" t="str">
        <f>IFERROR(VLOOKUP(Table1[[#This Row],[Budget Code Description]],Table6[#All],7,FALSE),"")</f>
        <v/>
      </c>
      <c r="K3145" s="143" t="str">
        <f>IFERROR(VLOOKUP(Table1[[#This Row],[Budget Code Description]],Table6[#All],8,FALSE),"")</f>
        <v/>
      </c>
      <c r="L3145" s="63"/>
      <c r="M3145" s="65" t="str">
        <f>IFERROR(VLOOKUP(Table1[[#This Row],[Staff ID]],Table2[],2,FALSE),"")</f>
        <v/>
      </c>
      <c r="N3145" s="211" t="str">
        <f>IFERROR(IF(VLOOKUP(Table1[[#This Row],[Budget Code Description]],Dimentions!$X$6:$AC$97,4,FALSE)="","",VLOOKUP(Table1[[#This Row],[Budget Code Description]],Dimentions!$X$6:$AC$97,4,FALSE)),"")</f>
        <v/>
      </c>
      <c r="O3145" s="65" t="str">
        <f>IFERROR(VLOOKUP(Table1[[#This Row],[Vendor ID]],Table549[],2,FALSE),"")</f>
        <v/>
      </c>
      <c r="P3145" s="63"/>
      <c r="Q3145" s="143" t="str">
        <f>IF(Table1[[#This Row],[Posting Date]]&lt;&gt;"",$D$9,"")</f>
        <v/>
      </c>
      <c r="R3145" s="159" t="str">
        <f>IF(Table1[[#This Row],[Posting Date]]&lt;&gt;"",$D$10,"")</f>
        <v/>
      </c>
      <c r="S3145" s="66"/>
      <c r="T3145" s="63"/>
      <c r="U3145" s="67"/>
      <c r="V3145" s="67"/>
      <c r="W3145" s="67" t="str">
        <f t="shared" si="49"/>
        <v/>
      </c>
      <c r="X3145" s="161" t="str">
        <f>IF(E3145="","",(IF(Table1[[#This Row],[Cur]]="USD",Table1[[#This Row],[Cur_Amount Debit]],Table1[[#This Row],[Cur_Amount Debit]]/Table1[[#This Row],[Exchange Rate]])))</f>
        <v/>
      </c>
      <c r="Y3145" s="161" t="str">
        <f>IF(E3145="","",(IF(Table1[[#This Row],[Cur]]="USD",Table1[[#This Row],[Cur_Amount Credit]],Table1[[#This Row],[Cur_Amount Credit]]/ExchangeRate)))</f>
        <v/>
      </c>
      <c r="Z3145" s="203" t="str">
        <f>IF(E3145="","",(Table1[[#This Row],[Debit USD]]-Table1[[#This Row],[Credit USD]]))</f>
        <v/>
      </c>
      <c r="AA3145" s="122"/>
      <c r="AB3145" s="1"/>
      <c r="AC3145" s="15"/>
      <c r="AD3145" s="15" t="str">
        <f>IF(AND(OR(Table1[[#This Row],[Account]]="15030",Table1[[#This Row],[Account]]="15035",Table1[[#This Row],[Account]]="20150"),Table1[[#This Row],[Vendor ID]]=""),1,"")</f>
        <v/>
      </c>
      <c r="AE3145" s="15"/>
      <c r="AF3145" s="15"/>
      <c r="AG3145" s="15"/>
      <c r="AH3145" s="46" t="str">
        <f>IF(Table1[[#This Row],[Posting Date]]&lt;&gt;"","GJ-"&amp;CountryID,"")</f>
        <v/>
      </c>
      <c r="AI3145" s="59" t="str">
        <f>IF(Table1[[#This Row],[Posting Date]]&lt;&gt;"",Table1[[#This Row],[Posting Date]],"")</f>
        <v/>
      </c>
      <c r="AJ3145" s="46"/>
      <c r="AK3145" s="46" t="str">
        <f>IF(Table1[[#This Row],[Description]]&lt;&gt;"",Table1[[#This Row],[Description]],"")</f>
        <v/>
      </c>
      <c r="AL3145" s="46" t="str">
        <f>IF(Table1[[#This Row],[Posting Date]]&lt;&gt;"",Table1[[#This Row],[Reference Number]],"")</f>
        <v/>
      </c>
      <c r="AM3145" s="46" t="str">
        <f>TRIM(Table1[[#This Row],[Line '#]])</f>
        <v/>
      </c>
      <c r="AN3145" s="46" t="str">
        <f>TRIM(Table1[[#This Row],[Account]])</f>
        <v/>
      </c>
      <c r="AO3145" s="46" t="str">
        <f>IF(Table1[[#This Row],[Posting Date]]&lt;&gt;"",$D$5,"")</f>
        <v/>
      </c>
      <c r="AP3145" s="46" t="str">
        <f>TRIM(Table1[[#This Row],[Departments-Prgrams]])</f>
        <v/>
      </c>
      <c r="AQ3145" s="46" t="str">
        <f>TRIM(Table1[[#This Row],[Grant]])</f>
        <v/>
      </c>
      <c r="AR3145" s="46" t="str">
        <f>TRIM(Table1[[#This Row],[Staff ID]])</f>
        <v/>
      </c>
      <c r="AS3145" s="46" t="str">
        <f>IF(TRIM(Table1[[#This Row],[Budget Code]])=0,"",TRIM(Table1[[#This Row],[Budget Code]]))</f>
        <v/>
      </c>
      <c r="AT3145" s="46" t="str">
        <f>IF(Table1[[#This Row],[Line Description]]&lt;&gt;"",Table1[[#This Row],[Line Description]],"")</f>
        <v/>
      </c>
      <c r="AU3145" s="46" t="str">
        <f>IF(Table1[[#This Row],[Cur_Amount Debit]]&gt;0,ROUND(Table1[[#This Row],[Cur_Amount Debit]],2),"")</f>
        <v/>
      </c>
      <c r="AV3145" s="46" t="str">
        <f>IF(Table1[[#This Row],[Cur_Amount Credit]]&gt;0,ROUND(Table1[[#This Row],[Cur_Amount Credit]],2),"")</f>
        <v/>
      </c>
      <c r="AW3145" s="46" t="str">
        <f>LEFT(Table1[[#This Row],[Cur]],3)</f>
        <v/>
      </c>
      <c r="AX3145" s="59"/>
      <c r="AY3145" s="46"/>
      <c r="AZ3145" s="46" t="str">
        <f>IF(Table1[[#This Row],[Cur]]&lt;&gt;"",IF(Table1[[#This Row],[Cur]]="USD","",ExchangeRate),"")</f>
        <v/>
      </c>
      <c r="BA3145" s="46" t="str">
        <f>IF(Table1[[#This Row],[Grant]]&lt;&gt;"",VLOOKUP(Table1[[#This Row],[Grant]],Grants!B:D,3),"")</f>
        <v/>
      </c>
      <c r="BB3145" s="46" t="str">
        <f>TRIM(Table1[[#This Row],[Vendor ID]])</f>
        <v/>
      </c>
      <c r="BC3145">
        <f>IF(Table1[[#This Row],[Reference Number]]=Q3144,BC3144,BC3144+1)</f>
        <v>2</v>
      </c>
    </row>
    <row r="3146" spans="1:55" ht="11.25" hidden="1" customHeight="1">
      <c r="A3146" s="1"/>
      <c r="B3146" s="88" t="str">
        <f>IF(Table1[[#This Row],[Posting Date]]&lt;&gt;"",IF(Table1[[#This Row],[Reference Number]]=Q3145,B3145+1,1),"")</f>
        <v/>
      </c>
      <c r="C3146" s="61"/>
      <c r="D3146" s="61"/>
      <c r="E3146" s="218"/>
      <c r="F3146" s="143" t="str">
        <f>IFERROR(IF(VLOOKUP(Table1[[#This Row],[Budget Code Description]],Dimentions!$X$6:$AC$132,2,FALSE)="","",VLOOKUP(Table1[[#This Row],[Budget Code Description]],Dimentions!$X$6:$AC$132,2,FALSE)),"")</f>
        <v/>
      </c>
      <c r="G3146" s="143" t="str">
        <f>IFERROR(VLOOKUP(Table1[[#This Row],[Budget Code Description]],Dimentions!$X$6:$AC$132,3,FALSE),"")</f>
        <v/>
      </c>
      <c r="H3146" s="64" t="str">
        <f>IFERROR(VLOOKUP(Table1[[#This Row],[Account]],Dimentions!$S$6:$V$233,2,FALSE),"")</f>
        <v/>
      </c>
      <c r="I3146" s="62">
        <f>_xlfn.NUMBERVALUE(LEFT(Table1[[#This Row],[Account]],1))</f>
        <v>0</v>
      </c>
      <c r="J3146" s="62" t="str">
        <f>IFERROR(VLOOKUP(Table1[[#This Row],[Budget Code Description]],Table6[#All],7,FALSE),"")</f>
        <v/>
      </c>
      <c r="K3146" s="143" t="str">
        <f>IFERROR(VLOOKUP(Table1[[#This Row],[Budget Code Description]],Table6[#All],8,FALSE),"")</f>
        <v/>
      </c>
      <c r="L3146" s="63"/>
      <c r="M3146" s="65" t="str">
        <f>IFERROR(VLOOKUP(Table1[[#This Row],[Staff ID]],Table2[],2,FALSE),"")</f>
        <v/>
      </c>
      <c r="N3146" s="211" t="str">
        <f>IFERROR(IF(VLOOKUP(Table1[[#This Row],[Budget Code Description]],Dimentions!$X$6:$AC$97,4,FALSE)="","",VLOOKUP(Table1[[#This Row],[Budget Code Description]],Dimentions!$X$6:$AC$97,4,FALSE)),"")</f>
        <v/>
      </c>
      <c r="O3146" s="65" t="str">
        <f>IFERROR(VLOOKUP(Table1[[#This Row],[Vendor ID]],Table549[],2,FALSE),"")</f>
        <v/>
      </c>
      <c r="P3146" s="63"/>
      <c r="Q3146" s="143" t="str">
        <f>IF(Table1[[#This Row],[Posting Date]]&lt;&gt;"",$D$9,"")</f>
        <v/>
      </c>
      <c r="R3146" s="159" t="str">
        <f>IF(Table1[[#This Row],[Posting Date]]&lt;&gt;"",$D$10,"")</f>
        <v/>
      </c>
      <c r="S3146" s="66"/>
      <c r="T3146" s="63"/>
      <c r="U3146" s="67"/>
      <c r="V3146" s="67"/>
      <c r="W3146" s="67" t="str">
        <f t="shared" si="49"/>
        <v/>
      </c>
      <c r="X3146" s="161" t="str">
        <f>IF(E3146="","",(IF(Table1[[#This Row],[Cur]]="USD",Table1[[#This Row],[Cur_Amount Debit]],Table1[[#This Row],[Cur_Amount Debit]]/Table1[[#This Row],[Exchange Rate]])))</f>
        <v/>
      </c>
      <c r="Y3146" s="161" t="str">
        <f>IF(E3146="","",(IF(Table1[[#This Row],[Cur]]="USD",Table1[[#This Row],[Cur_Amount Credit]],Table1[[#This Row],[Cur_Amount Credit]]/ExchangeRate)))</f>
        <v/>
      </c>
      <c r="Z3146" s="203" t="str">
        <f>IF(E3146="","",(Table1[[#This Row],[Debit USD]]-Table1[[#This Row],[Credit USD]]))</f>
        <v/>
      </c>
      <c r="AA3146" s="122"/>
      <c r="AB3146" s="1"/>
      <c r="AC3146" s="15"/>
      <c r="AD3146" s="15" t="str">
        <f>IF(AND(OR(Table1[[#This Row],[Account]]="15030",Table1[[#This Row],[Account]]="15035",Table1[[#This Row],[Account]]="20150"),Table1[[#This Row],[Vendor ID]]=""),1,"")</f>
        <v/>
      </c>
      <c r="AE3146" s="15"/>
      <c r="AF3146" s="15"/>
      <c r="AG3146" s="15"/>
      <c r="AH3146" s="46" t="str">
        <f>IF(Table1[[#This Row],[Posting Date]]&lt;&gt;"","GJ-"&amp;CountryID,"")</f>
        <v/>
      </c>
      <c r="AI3146" s="59" t="str">
        <f>IF(Table1[[#This Row],[Posting Date]]&lt;&gt;"",Table1[[#This Row],[Posting Date]],"")</f>
        <v/>
      </c>
      <c r="AJ3146" s="46"/>
      <c r="AK3146" s="46" t="str">
        <f>IF(Table1[[#This Row],[Description]]&lt;&gt;"",Table1[[#This Row],[Description]],"")</f>
        <v/>
      </c>
      <c r="AL3146" s="46" t="str">
        <f>IF(Table1[[#This Row],[Posting Date]]&lt;&gt;"",Table1[[#This Row],[Reference Number]],"")</f>
        <v/>
      </c>
      <c r="AM3146" s="46" t="str">
        <f>TRIM(Table1[[#This Row],[Line '#]])</f>
        <v/>
      </c>
      <c r="AN3146" s="46" t="str">
        <f>TRIM(Table1[[#This Row],[Account]])</f>
        <v/>
      </c>
      <c r="AO3146" s="46" t="str">
        <f>IF(Table1[[#This Row],[Posting Date]]&lt;&gt;"",$D$5,"")</f>
        <v/>
      </c>
      <c r="AP3146" s="46" t="str">
        <f>TRIM(Table1[[#This Row],[Departments-Prgrams]])</f>
        <v/>
      </c>
      <c r="AQ3146" s="46" t="str">
        <f>TRIM(Table1[[#This Row],[Grant]])</f>
        <v/>
      </c>
      <c r="AR3146" s="46" t="str">
        <f>TRIM(Table1[[#This Row],[Staff ID]])</f>
        <v/>
      </c>
      <c r="AS3146" s="46" t="str">
        <f>IF(TRIM(Table1[[#This Row],[Budget Code]])=0,"",TRIM(Table1[[#This Row],[Budget Code]]))</f>
        <v/>
      </c>
      <c r="AT3146" s="46" t="str">
        <f>IF(Table1[[#This Row],[Line Description]]&lt;&gt;"",Table1[[#This Row],[Line Description]],"")</f>
        <v/>
      </c>
      <c r="AU3146" s="46" t="str">
        <f>IF(Table1[[#This Row],[Cur_Amount Debit]]&gt;0,ROUND(Table1[[#This Row],[Cur_Amount Debit]],2),"")</f>
        <v/>
      </c>
      <c r="AV3146" s="46" t="str">
        <f>IF(Table1[[#This Row],[Cur_Amount Credit]]&gt;0,ROUND(Table1[[#This Row],[Cur_Amount Credit]],2),"")</f>
        <v/>
      </c>
      <c r="AW3146" s="46" t="str">
        <f>LEFT(Table1[[#This Row],[Cur]],3)</f>
        <v/>
      </c>
      <c r="AX3146" s="59"/>
      <c r="AY3146" s="46"/>
      <c r="AZ3146" s="46" t="str">
        <f>IF(Table1[[#This Row],[Cur]]&lt;&gt;"",IF(Table1[[#This Row],[Cur]]="USD","",ExchangeRate),"")</f>
        <v/>
      </c>
      <c r="BA3146" s="46" t="str">
        <f>IF(Table1[[#This Row],[Grant]]&lt;&gt;"",VLOOKUP(Table1[[#This Row],[Grant]],Grants!B:D,3),"")</f>
        <v/>
      </c>
      <c r="BB3146" s="46" t="str">
        <f>TRIM(Table1[[#This Row],[Vendor ID]])</f>
        <v/>
      </c>
      <c r="BC3146">
        <f>IF(Table1[[#This Row],[Reference Number]]=Q3145,BC3145,BC3145+1)</f>
        <v>2</v>
      </c>
    </row>
    <row r="3147" spans="1:55" ht="11.25" hidden="1" customHeight="1">
      <c r="A3147" s="1"/>
      <c r="B3147" s="88" t="str">
        <f>IF(Table1[[#This Row],[Posting Date]]&lt;&gt;"",IF(Table1[[#This Row],[Reference Number]]=Q3146,B3146+1,1),"")</f>
        <v/>
      </c>
      <c r="C3147" s="61"/>
      <c r="D3147" s="61"/>
      <c r="E3147" s="218"/>
      <c r="F3147" s="143" t="str">
        <f>IFERROR(IF(VLOOKUP(Table1[[#This Row],[Budget Code Description]],Dimentions!$X$6:$AC$132,2,FALSE)="","",VLOOKUP(Table1[[#This Row],[Budget Code Description]],Dimentions!$X$6:$AC$132,2,FALSE)),"")</f>
        <v/>
      </c>
      <c r="G3147" s="143" t="str">
        <f>IFERROR(VLOOKUP(Table1[[#This Row],[Budget Code Description]],Dimentions!$X$6:$AC$132,3,FALSE),"")</f>
        <v/>
      </c>
      <c r="H3147" s="64" t="str">
        <f>IFERROR(VLOOKUP(Table1[[#This Row],[Account]],Dimentions!$S$6:$V$233,2,FALSE),"")</f>
        <v/>
      </c>
      <c r="I3147" s="62">
        <f>_xlfn.NUMBERVALUE(LEFT(Table1[[#This Row],[Account]],1))</f>
        <v>0</v>
      </c>
      <c r="J3147" s="62" t="str">
        <f>IFERROR(VLOOKUP(Table1[[#This Row],[Budget Code Description]],Table6[#All],7,FALSE),"")</f>
        <v/>
      </c>
      <c r="K3147" s="143" t="str">
        <f>IFERROR(VLOOKUP(Table1[[#This Row],[Budget Code Description]],Table6[#All],8,FALSE),"")</f>
        <v/>
      </c>
      <c r="L3147" s="63"/>
      <c r="M3147" s="65" t="str">
        <f>IFERROR(VLOOKUP(Table1[[#This Row],[Staff ID]],Table2[],2,FALSE),"")</f>
        <v/>
      </c>
      <c r="N3147" s="211" t="str">
        <f>IFERROR(IF(VLOOKUP(Table1[[#This Row],[Budget Code Description]],Dimentions!$X$6:$AC$97,4,FALSE)="","",VLOOKUP(Table1[[#This Row],[Budget Code Description]],Dimentions!$X$6:$AC$97,4,FALSE)),"")</f>
        <v/>
      </c>
      <c r="O3147" s="65" t="str">
        <f>IFERROR(VLOOKUP(Table1[[#This Row],[Vendor ID]],Table549[],2,FALSE),"")</f>
        <v/>
      </c>
      <c r="P3147" s="63"/>
      <c r="Q3147" s="143" t="str">
        <f>IF(Table1[[#This Row],[Posting Date]]&lt;&gt;"",$D$9,"")</f>
        <v/>
      </c>
      <c r="R3147" s="159" t="str">
        <f>IF(Table1[[#This Row],[Posting Date]]&lt;&gt;"",$D$10,"")</f>
        <v/>
      </c>
      <c r="S3147" s="66"/>
      <c r="T3147" s="63"/>
      <c r="U3147" s="67"/>
      <c r="V3147" s="67"/>
      <c r="W3147" s="67" t="str">
        <f t="shared" si="49"/>
        <v/>
      </c>
      <c r="X3147" s="161" t="str">
        <f>IF(E3147="","",(IF(Table1[[#This Row],[Cur]]="USD",Table1[[#This Row],[Cur_Amount Debit]],Table1[[#This Row],[Cur_Amount Debit]]/Table1[[#This Row],[Exchange Rate]])))</f>
        <v/>
      </c>
      <c r="Y3147" s="161" t="str">
        <f>IF(E3147="","",(IF(Table1[[#This Row],[Cur]]="USD",Table1[[#This Row],[Cur_Amount Credit]],Table1[[#This Row],[Cur_Amount Credit]]/ExchangeRate)))</f>
        <v/>
      </c>
      <c r="Z3147" s="203" t="str">
        <f>IF(E3147="","",(Table1[[#This Row],[Debit USD]]-Table1[[#This Row],[Credit USD]]))</f>
        <v/>
      </c>
      <c r="AA3147" s="122"/>
      <c r="AB3147" s="1"/>
      <c r="AC3147" s="15"/>
      <c r="AD3147" s="15" t="str">
        <f>IF(AND(OR(Table1[[#This Row],[Account]]="15030",Table1[[#This Row],[Account]]="15035",Table1[[#This Row],[Account]]="20150"),Table1[[#This Row],[Vendor ID]]=""),1,"")</f>
        <v/>
      </c>
      <c r="AE3147" s="15"/>
      <c r="AF3147" s="15"/>
      <c r="AG3147" s="15"/>
      <c r="AH3147" s="46" t="str">
        <f>IF(Table1[[#This Row],[Posting Date]]&lt;&gt;"","GJ-"&amp;CountryID,"")</f>
        <v/>
      </c>
      <c r="AI3147" s="59" t="str">
        <f>IF(Table1[[#This Row],[Posting Date]]&lt;&gt;"",Table1[[#This Row],[Posting Date]],"")</f>
        <v/>
      </c>
      <c r="AJ3147" s="46"/>
      <c r="AK3147" s="46" t="str">
        <f>IF(Table1[[#This Row],[Description]]&lt;&gt;"",Table1[[#This Row],[Description]],"")</f>
        <v/>
      </c>
      <c r="AL3147" s="46" t="str">
        <f>IF(Table1[[#This Row],[Posting Date]]&lt;&gt;"",Table1[[#This Row],[Reference Number]],"")</f>
        <v/>
      </c>
      <c r="AM3147" s="46" t="str">
        <f>TRIM(Table1[[#This Row],[Line '#]])</f>
        <v/>
      </c>
      <c r="AN3147" s="46" t="str">
        <f>TRIM(Table1[[#This Row],[Account]])</f>
        <v/>
      </c>
      <c r="AO3147" s="46" t="str">
        <f>IF(Table1[[#This Row],[Posting Date]]&lt;&gt;"",$D$5,"")</f>
        <v/>
      </c>
      <c r="AP3147" s="46" t="str">
        <f>TRIM(Table1[[#This Row],[Departments-Prgrams]])</f>
        <v/>
      </c>
      <c r="AQ3147" s="46" t="str">
        <f>TRIM(Table1[[#This Row],[Grant]])</f>
        <v/>
      </c>
      <c r="AR3147" s="46" t="str">
        <f>TRIM(Table1[[#This Row],[Staff ID]])</f>
        <v/>
      </c>
      <c r="AS3147" s="46" t="str">
        <f>IF(TRIM(Table1[[#This Row],[Budget Code]])=0,"",TRIM(Table1[[#This Row],[Budget Code]]))</f>
        <v/>
      </c>
      <c r="AT3147" s="46" t="str">
        <f>IF(Table1[[#This Row],[Line Description]]&lt;&gt;"",Table1[[#This Row],[Line Description]],"")</f>
        <v/>
      </c>
      <c r="AU3147" s="46" t="str">
        <f>IF(Table1[[#This Row],[Cur_Amount Debit]]&gt;0,ROUND(Table1[[#This Row],[Cur_Amount Debit]],2),"")</f>
        <v/>
      </c>
      <c r="AV3147" s="46" t="str">
        <f>IF(Table1[[#This Row],[Cur_Amount Credit]]&gt;0,ROUND(Table1[[#This Row],[Cur_Amount Credit]],2),"")</f>
        <v/>
      </c>
      <c r="AW3147" s="46" t="str">
        <f>LEFT(Table1[[#This Row],[Cur]],3)</f>
        <v/>
      </c>
      <c r="AX3147" s="59"/>
      <c r="AY3147" s="46"/>
      <c r="AZ3147" s="46" t="str">
        <f>IF(Table1[[#This Row],[Cur]]&lt;&gt;"",IF(Table1[[#This Row],[Cur]]="USD","",ExchangeRate),"")</f>
        <v/>
      </c>
      <c r="BA3147" s="46" t="str">
        <f>IF(Table1[[#This Row],[Grant]]&lt;&gt;"",VLOOKUP(Table1[[#This Row],[Grant]],Grants!B:D,3),"")</f>
        <v/>
      </c>
      <c r="BB3147" s="46" t="str">
        <f>TRIM(Table1[[#This Row],[Vendor ID]])</f>
        <v/>
      </c>
      <c r="BC3147">
        <f>IF(Table1[[#This Row],[Reference Number]]=Q3146,BC3146,BC3146+1)</f>
        <v>2</v>
      </c>
    </row>
    <row r="3148" spans="1:55" ht="11.25" hidden="1" customHeight="1">
      <c r="A3148" s="1"/>
      <c r="B3148" s="88" t="str">
        <f>IF(Table1[[#This Row],[Posting Date]]&lt;&gt;"",IF(Table1[[#This Row],[Reference Number]]=Q3147,B3147+1,1),"")</f>
        <v/>
      </c>
      <c r="C3148" s="61"/>
      <c r="D3148" s="61"/>
      <c r="E3148" s="218"/>
      <c r="F3148" s="143" t="str">
        <f>IFERROR(IF(VLOOKUP(Table1[[#This Row],[Budget Code Description]],Dimentions!$X$6:$AC$132,2,FALSE)="","",VLOOKUP(Table1[[#This Row],[Budget Code Description]],Dimentions!$X$6:$AC$132,2,FALSE)),"")</f>
        <v/>
      </c>
      <c r="G3148" s="143" t="str">
        <f>IFERROR(VLOOKUP(Table1[[#This Row],[Budget Code Description]],Dimentions!$X$6:$AC$132,3,FALSE),"")</f>
        <v/>
      </c>
      <c r="H3148" s="64" t="str">
        <f>IFERROR(VLOOKUP(Table1[[#This Row],[Account]],Dimentions!$S$6:$V$233,2,FALSE),"")</f>
        <v/>
      </c>
      <c r="I3148" s="62">
        <f>_xlfn.NUMBERVALUE(LEFT(Table1[[#This Row],[Account]],1))</f>
        <v>0</v>
      </c>
      <c r="J3148" s="62" t="str">
        <f>IFERROR(VLOOKUP(Table1[[#This Row],[Budget Code Description]],Table6[#All],7,FALSE),"")</f>
        <v/>
      </c>
      <c r="K3148" s="143" t="str">
        <f>IFERROR(VLOOKUP(Table1[[#This Row],[Budget Code Description]],Table6[#All],8,FALSE),"")</f>
        <v/>
      </c>
      <c r="L3148" s="63"/>
      <c r="M3148" s="65" t="str">
        <f>IFERROR(VLOOKUP(Table1[[#This Row],[Staff ID]],Table2[],2,FALSE),"")</f>
        <v/>
      </c>
      <c r="N3148" s="211" t="str">
        <f>IFERROR(IF(VLOOKUP(Table1[[#This Row],[Budget Code Description]],Dimentions!$X$6:$AC$97,4,FALSE)="","",VLOOKUP(Table1[[#This Row],[Budget Code Description]],Dimentions!$X$6:$AC$97,4,FALSE)),"")</f>
        <v/>
      </c>
      <c r="O3148" s="65" t="str">
        <f>IFERROR(VLOOKUP(Table1[[#This Row],[Vendor ID]],Table549[],2,FALSE),"")</f>
        <v/>
      </c>
      <c r="P3148" s="63"/>
      <c r="Q3148" s="143" t="str">
        <f>IF(Table1[[#This Row],[Posting Date]]&lt;&gt;"",$D$9,"")</f>
        <v/>
      </c>
      <c r="R3148" s="159" t="str">
        <f>IF(Table1[[#This Row],[Posting Date]]&lt;&gt;"",$D$10,"")</f>
        <v/>
      </c>
      <c r="S3148" s="66"/>
      <c r="T3148" s="63"/>
      <c r="U3148" s="67"/>
      <c r="V3148" s="67"/>
      <c r="W3148" s="67" t="str">
        <f t="shared" si="49"/>
        <v/>
      </c>
      <c r="X3148" s="161" t="str">
        <f>IF(E3148="","",(IF(Table1[[#This Row],[Cur]]="USD",Table1[[#This Row],[Cur_Amount Debit]],Table1[[#This Row],[Cur_Amount Debit]]/Table1[[#This Row],[Exchange Rate]])))</f>
        <v/>
      </c>
      <c r="Y3148" s="161" t="str">
        <f>IF(E3148="","",(IF(Table1[[#This Row],[Cur]]="USD",Table1[[#This Row],[Cur_Amount Credit]],Table1[[#This Row],[Cur_Amount Credit]]/ExchangeRate)))</f>
        <v/>
      </c>
      <c r="Z3148" s="203" t="str">
        <f>IF(E3148="","",(Table1[[#This Row],[Debit USD]]-Table1[[#This Row],[Credit USD]]))</f>
        <v/>
      </c>
      <c r="AA3148" s="122"/>
      <c r="AB3148" s="1"/>
      <c r="AC3148" s="15"/>
      <c r="AD3148" s="15" t="str">
        <f>IF(AND(OR(Table1[[#This Row],[Account]]="15030",Table1[[#This Row],[Account]]="15035",Table1[[#This Row],[Account]]="20150"),Table1[[#This Row],[Vendor ID]]=""),1,"")</f>
        <v/>
      </c>
      <c r="AE3148" s="15"/>
      <c r="AF3148" s="15"/>
      <c r="AG3148" s="15"/>
      <c r="AH3148" s="46" t="str">
        <f>IF(Table1[[#This Row],[Posting Date]]&lt;&gt;"","GJ-"&amp;CountryID,"")</f>
        <v/>
      </c>
      <c r="AI3148" s="59" t="str">
        <f>IF(Table1[[#This Row],[Posting Date]]&lt;&gt;"",Table1[[#This Row],[Posting Date]],"")</f>
        <v/>
      </c>
      <c r="AJ3148" s="46"/>
      <c r="AK3148" s="46" t="str">
        <f>IF(Table1[[#This Row],[Description]]&lt;&gt;"",Table1[[#This Row],[Description]],"")</f>
        <v/>
      </c>
      <c r="AL3148" s="46" t="str">
        <f>IF(Table1[[#This Row],[Posting Date]]&lt;&gt;"",Table1[[#This Row],[Reference Number]],"")</f>
        <v/>
      </c>
      <c r="AM3148" s="46" t="str">
        <f>TRIM(Table1[[#This Row],[Line '#]])</f>
        <v/>
      </c>
      <c r="AN3148" s="46" t="str">
        <f>TRIM(Table1[[#This Row],[Account]])</f>
        <v/>
      </c>
      <c r="AO3148" s="46" t="str">
        <f>IF(Table1[[#This Row],[Posting Date]]&lt;&gt;"",$D$5,"")</f>
        <v/>
      </c>
      <c r="AP3148" s="46" t="str">
        <f>TRIM(Table1[[#This Row],[Departments-Prgrams]])</f>
        <v/>
      </c>
      <c r="AQ3148" s="46" t="str">
        <f>TRIM(Table1[[#This Row],[Grant]])</f>
        <v/>
      </c>
      <c r="AR3148" s="46" t="str">
        <f>TRIM(Table1[[#This Row],[Staff ID]])</f>
        <v/>
      </c>
      <c r="AS3148" s="46" t="str">
        <f>IF(TRIM(Table1[[#This Row],[Budget Code]])=0,"",TRIM(Table1[[#This Row],[Budget Code]]))</f>
        <v/>
      </c>
      <c r="AT3148" s="46" t="str">
        <f>IF(Table1[[#This Row],[Line Description]]&lt;&gt;"",Table1[[#This Row],[Line Description]],"")</f>
        <v/>
      </c>
      <c r="AU3148" s="46" t="str">
        <f>IF(Table1[[#This Row],[Cur_Amount Debit]]&gt;0,ROUND(Table1[[#This Row],[Cur_Amount Debit]],2),"")</f>
        <v/>
      </c>
      <c r="AV3148" s="46" t="str">
        <f>IF(Table1[[#This Row],[Cur_Amount Credit]]&gt;0,ROUND(Table1[[#This Row],[Cur_Amount Credit]],2),"")</f>
        <v/>
      </c>
      <c r="AW3148" s="46" t="str">
        <f>LEFT(Table1[[#This Row],[Cur]],3)</f>
        <v/>
      </c>
      <c r="AX3148" s="59"/>
      <c r="AY3148" s="46"/>
      <c r="AZ3148" s="46" t="str">
        <f>IF(Table1[[#This Row],[Cur]]&lt;&gt;"",IF(Table1[[#This Row],[Cur]]="USD","",ExchangeRate),"")</f>
        <v/>
      </c>
      <c r="BA3148" s="46" t="str">
        <f>IF(Table1[[#This Row],[Grant]]&lt;&gt;"",VLOOKUP(Table1[[#This Row],[Grant]],Grants!B:D,3),"")</f>
        <v/>
      </c>
      <c r="BB3148" s="46" t="str">
        <f>TRIM(Table1[[#This Row],[Vendor ID]])</f>
        <v/>
      </c>
      <c r="BC3148">
        <f>IF(Table1[[#This Row],[Reference Number]]=Q3147,BC3147,BC3147+1)</f>
        <v>2</v>
      </c>
    </row>
    <row r="3149" spans="1:55" ht="11.25" hidden="1" customHeight="1">
      <c r="A3149" s="1"/>
      <c r="B3149" s="88" t="str">
        <f>IF(Table1[[#This Row],[Posting Date]]&lt;&gt;"",IF(Table1[[#This Row],[Reference Number]]=Q3148,B3148+1,1),"")</f>
        <v/>
      </c>
      <c r="C3149" s="61"/>
      <c r="D3149" s="61"/>
      <c r="E3149" s="218"/>
      <c r="F3149" s="143" t="str">
        <f>IFERROR(IF(VLOOKUP(Table1[[#This Row],[Budget Code Description]],Dimentions!$X$6:$AC$132,2,FALSE)="","",VLOOKUP(Table1[[#This Row],[Budget Code Description]],Dimentions!$X$6:$AC$132,2,FALSE)),"")</f>
        <v/>
      </c>
      <c r="G3149" s="143" t="str">
        <f>IFERROR(VLOOKUP(Table1[[#This Row],[Budget Code Description]],Dimentions!$X$6:$AC$132,3,FALSE),"")</f>
        <v/>
      </c>
      <c r="H3149" s="64" t="str">
        <f>IFERROR(VLOOKUP(Table1[[#This Row],[Account]],Dimentions!$S$6:$V$233,2,FALSE),"")</f>
        <v/>
      </c>
      <c r="I3149" s="62">
        <f>_xlfn.NUMBERVALUE(LEFT(Table1[[#This Row],[Account]],1))</f>
        <v>0</v>
      </c>
      <c r="J3149" s="62" t="str">
        <f>IFERROR(VLOOKUP(Table1[[#This Row],[Budget Code Description]],Table6[#All],7,FALSE),"")</f>
        <v/>
      </c>
      <c r="K3149" s="143" t="str">
        <f>IFERROR(VLOOKUP(Table1[[#This Row],[Budget Code Description]],Table6[#All],8,FALSE),"")</f>
        <v/>
      </c>
      <c r="L3149" s="63"/>
      <c r="M3149" s="65" t="str">
        <f>IFERROR(VLOOKUP(Table1[[#This Row],[Staff ID]],Table2[],2,FALSE),"")</f>
        <v/>
      </c>
      <c r="N3149" s="211" t="str">
        <f>IFERROR(IF(VLOOKUP(Table1[[#This Row],[Budget Code Description]],Dimentions!$X$6:$AC$97,4,FALSE)="","",VLOOKUP(Table1[[#This Row],[Budget Code Description]],Dimentions!$X$6:$AC$97,4,FALSE)),"")</f>
        <v/>
      </c>
      <c r="O3149" s="65" t="str">
        <f>IFERROR(VLOOKUP(Table1[[#This Row],[Vendor ID]],Table549[],2,FALSE),"")</f>
        <v/>
      </c>
      <c r="P3149" s="63"/>
      <c r="Q3149" s="143" t="str">
        <f>IF(Table1[[#This Row],[Posting Date]]&lt;&gt;"",$D$9,"")</f>
        <v/>
      </c>
      <c r="R3149" s="159" t="str">
        <f>IF(Table1[[#This Row],[Posting Date]]&lt;&gt;"",$D$10,"")</f>
        <v/>
      </c>
      <c r="S3149" s="66"/>
      <c r="T3149" s="63"/>
      <c r="U3149" s="67"/>
      <c r="V3149" s="67"/>
      <c r="W3149" s="67" t="str">
        <f t="shared" si="49"/>
        <v/>
      </c>
      <c r="X3149" s="161" t="str">
        <f>IF(E3149="","",(IF(Table1[[#This Row],[Cur]]="USD",Table1[[#This Row],[Cur_Amount Debit]],Table1[[#This Row],[Cur_Amount Debit]]/Table1[[#This Row],[Exchange Rate]])))</f>
        <v/>
      </c>
      <c r="Y3149" s="161" t="str">
        <f>IF(E3149="","",(IF(Table1[[#This Row],[Cur]]="USD",Table1[[#This Row],[Cur_Amount Credit]],Table1[[#This Row],[Cur_Amount Credit]]/ExchangeRate)))</f>
        <v/>
      </c>
      <c r="Z3149" s="203" t="str">
        <f>IF(E3149="","",(Table1[[#This Row],[Debit USD]]-Table1[[#This Row],[Credit USD]]))</f>
        <v/>
      </c>
      <c r="AA3149" s="122"/>
      <c r="AB3149" s="1"/>
      <c r="AC3149" s="15"/>
      <c r="AD3149" s="15" t="str">
        <f>IF(AND(OR(Table1[[#This Row],[Account]]="15030",Table1[[#This Row],[Account]]="15035",Table1[[#This Row],[Account]]="20150"),Table1[[#This Row],[Vendor ID]]=""),1,"")</f>
        <v/>
      </c>
      <c r="AE3149" s="15"/>
      <c r="AF3149" s="15"/>
      <c r="AG3149" s="15"/>
      <c r="AH3149" s="46" t="str">
        <f>IF(Table1[[#This Row],[Posting Date]]&lt;&gt;"","GJ-"&amp;CountryID,"")</f>
        <v/>
      </c>
      <c r="AI3149" s="59" t="str">
        <f>IF(Table1[[#This Row],[Posting Date]]&lt;&gt;"",Table1[[#This Row],[Posting Date]],"")</f>
        <v/>
      </c>
      <c r="AJ3149" s="46"/>
      <c r="AK3149" s="46" t="str">
        <f>IF(Table1[[#This Row],[Description]]&lt;&gt;"",Table1[[#This Row],[Description]],"")</f>
        <v/>
      </c>
      <c r="AL3149" s="46" t="str">
        <f>IF(Table1[[#This Row],[Posting Date]]&lt;&gt;"",Table1[[#This Row],[Reference Number]],"")</f>
        <v/>
      </c>
      <c r="AM3149" s="46" t="str">
        <f>TRIM(Table1[[#This Row],[Line '#]])</f>
        <v/>
      </c>
      <c r="AN3149" s="46" t="str">
        <f>TRIM(Table1[[#This Row],[Account]])</f>
        <v/>
      </c>
      <c r="AO3149" s="46" t="str">
        <f>IF(Table1[[#This Row],[Posting Date]]&lt;&gt;"",$D$5,"")</f>
        <v/>
      </c>
      <c r="AP3149" s="46" t="str">
        <f>TRIM(Table1[[#This Row],[Departments-Prgrams]])</f>
        <v/>
      </c>
      <c r="AQ3149" s="46" t="str">
        <f>TRIM(Table1[[#This Row],[Grant]])</f>
        <v/>
      </c>
      <c r="AR3149" s="46" t="str">
        <f>TRIM(Table1[[#This Row],[Staff ID]])</f>
        <v/>
      </c>
      <c r="AS3149" s="46" t="str">
        <f>IF(TRIM(Table1[[#This Row],[Budget Code]])=0,"",TRIM(Table1[[#This Row],[Budget Code]]))</f>
        <v/>
      </c>
      <c r="AT3149" s="46" t="str">
        <f>IF(Table1[[#This Row],[Line Description]]&lt;&gt;"",Table1[[#This Row],[Line Description]],"")</f>
        <v/>
      </c>
      <c r="AU3149" s="46" t="str">
        <f>IF(Table1[[#This Row],[Cur_Amount Debit]]&gt;0,ROUND(Table1[[#This Row],[Cur_Amount Debit]],2),"")</f>
        <v/>
      </c>
      <c r="AV3149" s="46" t="str">
        <f>IF(Table1[[#This Row],[Cur_Amount Credit]]&gt;0,ROUND(Table1[[#This Row],[Cur_Amount Credit]],2),"")</f>
        <v/>
      </c>
      <c r="AW3149" s="46" t="str">
        <f>LEFT(Table1[[#This Row],[Cur]],3)</f>
        <v/>
      </c>
      <c r="AX3149" s="59"/>
      <c r="AY3149" s="46"/>
      <c r="AZ3149" s="46" t="str">
        <f>IF(Table1[[#This Row],[Cur]]&lt;&gt;"",IF(Table1[[#This Row],[Cur]]="USD","",ExchangeRate),"")</f>
        <v/>
      </c>
      <c r="BA3149" s="46" t="str">
        <f>IF(Table1[[#This Row],[Grant]]&lt;&gt;"",VLOOKUP(Table1[[#This Row],[Grant]],Grants!B:D,3),"")</f>
        <v/>
      </c>
      <c r="BB3149" s="46" t="str">
        <f>TRIM(Table1[[#This Row],[Vendor ID]])</f>
        <v/>
      </c>
      <c r="BC3149">
        <f>IF(Table1[[#This Row],[Reference Number]]=Q3148,BC3148,BC3148+1)</f>
        <v>2</v>
      </c>
    </row>
    <row r="3150" spans="1:55" ht="11.25" hidden="1" customHeight="1">
      <c r="A3150" s="1"/>
      <c r="B3150" s="88" t="str">
        <f>IF(Table1[[#This Row],[Posting Date]]&lt;&gt;"",IF(Table1[[#This Row],[Reference Number]]=Q3149,B3149+1,1),"")</f>
        <v/>
      </c>
      <c r="C3150" s="61"/>
      <c r="D3150" s="61"/>
      <c r="E3150" s="218"/>
      <c r="F3150" s="143" t="str">
        <f>IFERROR(IF(VLOOKUP(Table1[[#This Row],[Budget Code Description]],Dimentions!$X$6:$AC$132,2,FALSE)="","",VLOOKUP(Table1[[#This Row],[Budget Code Description]],Dimentions!$X$6:$AC$132,2,FALSE)),"")</f>
        <v/>
      </c>
      <c r="G3150" s="143" t="str">
        <f>IFERROR(VLOOKUP(Table1[[#This Row],[Budget Code Description]],Dimentions!$X$6:$AC$132,3,FALSE),"")</f>
        <v/>
      </c>
      <c r="H3150" s="64" t="str">
        <f>IFERROR(VLOOKUP(Table1[[#This Row],[Account]],Dimentions!$S$6:$V$233,2,FALSE),"")</f>
        <v/>
      </c>
      <c r="I3150" s="62">
        <f>_xlfn.NUMBERVALUE(LEFT(Table1[[#This Row],[Account]],1))</f>
        <v>0</v>
      </c>
      <c r="J3150" s="62" t="str">
        <f>IFERROR(VLOOKUP(Table1[[#This Row],[Budget Code Description]],Table6[#All],7,FALSE),"")</f>
        <v/>
      </c>
      <c r="K3150" s="143" t="str">
        <f>IFERROR(VLOOKUP(Table1[[#This Row],[Budget Code Description]],Table6[#All],8,FALSE),"")</f>
        <v/>
      </c>
      <c r="L3150" s="63"/>
      <c r="M3150" s="65" t="str">
        <f>IFERROR(VLOOKUP(Table1[[#This Row],[Staff ID]],Table2[],2,FALSE),"")</f>
        <v/>
      </c>
      <c r="N3150" s="211" t="str">
        <f>IFERROR(IF(VLOOKUP(Table1[[#This Row],[Budget Code Description]],Dimentions!$X$6:$AC$97,4,FALSE)="","",VLOOKUP(Table1[[#This Row],[Budget Code Description]],Dimentions!$X$6:$AC$97,4,FALSE)),"")</f>
        <v/>
      </c>
      <c r="O3150" s="65" t="str">
        <f>IFERROR(VLOOKUP(Table1[[#This Row],[Vendor ID]],Table549[],2,FALSE),"")</f>
        <v/>
      </c>
      <c r="P3150" s="63"/>
      <c r="Q3150" s="143" t="str">
        <f>IF(Table1[[#This Row],[Posting Date]]&lt;&gt;"",$D$9,"")</f>
        <v/>
      </c>
      <c r="R3150" s="159" t="str">
        <f>IF(Table1[[#This Row],[Posting Date]]&lt;&gt;"",$D$10,"")</f>
        <v/>
      </c>
      <c r="S3150" s="66"/>
      <c r="T3150" s="63"/>
      <c r="U3150" s="67"/>
      <c r="V3150" s="67"/>
      <c r="W3150" s="67" t="str">
        <f t="shared" si="49"/>
        <v/>
      </c>
      <c r="X3150" s="161" t="str">
        <f>IF(E3150="","",(IF(Table1[[#This Row],[Cur]]="USD",Table1[[#This Row],[Cur_Amount Debit]],Table1[[#This Row],[Cur_Amount Debit]]/Table1[[#This Row],[Exchange Rate]])))</f>
        <v/>
      </c>
      <c r="Y3150" s="161" t="str">
        <f>IF(E3150="","",(IF(Table1[[#This Row],[Cur]]="USD",Table1[[#This Row],[Cur_Amount Credit]],Table1[[#This Row],[Cur_Amount Credit]]/ExchangeRate)))</f>
        <v/>
      </c>
      <c r="Z3150" s="203" t="str">
        <f>IF(E3150="","",(Table1[[#This Row],[Debit USD]]-Table1[[#This Row],[Credit USD]]))</f>
        <v/>
      </c>
      <c r="AA3150" s="122"/>
      <c r="AB3150" s="1"/>
      <c r="AC3150" s="15"/>
      <c r="AD3150" s="15" t="str">
        <f>IF(AND(OR(Table1[[#This Row],[Account]]="15030",Table1[[#This Row],[Account]]="15035",Table1[[#This Row],[Account]]="20150"),Table1[[#This Row],[Vendor ID]]=""),1,"")</f>
        <v/>
      </c>
      <c r="AE3150" s="15"/>
      <c r="AF3150" s="15"/>
      <c r="AG3150" s="15"/>
      <c r="AH3150" s="46" t="str">
        <f>IF(Table1[[#This Row],[Posting Date]]&lt;&gt;"","GJ-"&amp;CountryID,"")</f>
        <v/>
      </c>
      <c r="AI3150" s="59" t="str">
        <f>IF(Table1[[#This Row],[Posting Date]]&lt;&gt;"",Table1[[#This Row],[Posting Date]],"")</f>
        <v/>
      </c>
      <c r="AJ3150" s="46"/>
      <c r="AK3150" s="46" t="str">
        <f>IF(Table1[[#This Row],[Description]]&lt;&gt;"",Table1[[#This Row],[Description]],"")</f>
        <v/>
      </c>
      <c r="AL3150" s="46" t="str">
        <f>IF(Table1[[#This Row],[Posting Date]]&lt;&gt;"",Table1[[#This Row],[Reference Number]],"")</f>
        <v/>
      </c>
      <c r="AM3150" s="46" t="str">
        <f>TRIM(Table1[[#This Row],[Line '#]])</f>
        <v/>
      </c>
      <c r="AN3150" s="46" t="str">
        <f>TRIM(Table1[[#This Row],[Account]])</f>
        <v/>
      </c>
      <c r="AO3150" s="46" t="str">
        <f>IF(Table1[[#This Row],[Posting Date]]&lt;&gt;"",$D$5,"")</f>
        <v/>
      </c>
      <c r="AP3150" s="46" t="str">
        <f>TRIM(Table1[[#This Row],[Departments-Prgrams]])</f>
        <v/>
      </c>
      <c r="AQ3150" s="46" t="str">
        <f>TRIM(Table1[[#This Row],[Grant]])</f>
        <v/>
      </c>
      <c r="AR3150" s="46" t="str">
        <f>TRIM(Table1[[#This Row],[Staff ID]])</f>
        <v/>
      </c>
      <c r="AS3150" s="46" t="str">
        <f>IF(TRIM(Table1[[#This Row],[Budget Code]])=0,"",TRIM(Table1[[#This Row],[Budget Code]]))</f>
        <v/>
      </c>
      <c r="AT3150" s="46" t="str">
        <f>IF(Table1[[#This Row],[Line Description]]&lt;&gt;"",Table1[[#This Row],[Line Description]],"")</f>
        <v/>
      </c>
      <c r="AU3150" s="46" t="str">
        <f>IF(Table1[[#This Row],[Cur_Amount Debit]]&gt;0,ROUND(Table1[[#This Row],[Cur_Amount Debit]],2),"")</f>
        <v/>
      </c>
      <c r="AV3150" s="46" t="str">
        <f>IF(Table1[[#This Row],[Cur_Amount Credit]]&gt;0,ROUND(Table1[[#This Row],[Cur_Amount Credit]],2),"")</f>
        <v/>
      </c>
      <c r="AW3150" s="46" t="str">
        <f>LEFT(Table1[[#This Row],[Cur]],3)</f>
        <v/>
      </c>
      <c r="AX3150" s="59"/>
      <c r="AY3150" s="46"/>
      <c r="AZ3150" s="46" t="str">
        <f>IF(Table1[[#This Row],[Cur]]&lt;&gt;"",IF(Table1[[#This Row],[Cur]]="USD","",ExchangeRate),"")</f>
        <v/>
      </c>
      <c r="BA3150" s="46" t="str">
        <f>IF(Table1[[#This Row],[Grant]]&lt;&gt;"",VLOOKUP(Table1[[#This Row],[Grant]],Grants!B:D,3),"")</f>
        <v/>
      </c>
      <c r="BB3150" s="46" t="str">
        <f>TRIM(Table1[[#This Row],[Vendor ID]])</f>
        <v/>
      </c>
      <c r="BC3150">
        <f>IF(Table1[[#This Row],[Reference Number]]=Q3149,BC3149,BC3149+1)</f>
        <v>2</v>
      </c>
    </row>
    <row r="3151" spans="1:55" ht="11.25" hidden="1" customHeight="1">
      <c r="A3151" s="1"/>
      <c r="B3151" s="88" t="str">
        <f>IF(Table1[[#This Row],[Posting Date]]&lt;&gt;"",IF(Table1[[#This Row],[Reference Number]]=Q3150,B3150+1,1),"")</f>
        <v/>
      </c>
      <c r="C3151" s="61"/>
      <c r="D3151" s="61"/>
      <c r="E3151" s="218"/>
      <c r="F3151" s="143" t="str">
        <f>IFERROR(IF(VLOOKUP(Table1[[#This Row],[Budget Code Description]],Dimentions!$X$6:$AC$132,2,FALSE)="","",VLOOKUP(Table1[[#This Row],[Budget Code Description]],Dimentions!$X$6:$AC$132,2,FALSE)),"")</f>
        <v/>
      </c>
      <c r="G3151" s="143" t="str">
        <f>IFERROR(VLOOKUP(Table1[[#This Row],[Budget Code Description]],Dimentions!$X$6:$AC$132,3,FALSE),"")</f>
        <v/>
      </c>
      <c r="H3151" s="64" t="str">
        <f>IFERROR(VLOOKUP(Table1[[#This Row],[Account]],Dimentions!$S$6:$V$233,2,FALSE),"")</f>
        <v/>
      </c>
      <c r="I3151" s="62">
        <f>_xlfn.NUMBERVALUE(LEFT(Table1[[#This Row],[Account]],1))</f>
        <v>0</v>
      </c>
      <c r="J3151" s="62" t="str">
        <f>IFERROR(VLOOKUP(Table1[[#This Row],[Budget Code Description]],Table6[#All],7,FALSE),"")</f>
        <v/>
      </c>
      <c r="K3151" s="143" t="str">
        <f>IFERROR(VLOOKUP(Table1[[#This Row],[Budget Code Description]],Table6[#All],8,FALSE),"")</f>
        <v/>
      </c>
      <c r="L3151" s="63"/>
      <c r="M3151" s="65" t="str">
        <f>IFERROR(VLOOKUP(Table1[[#This Row],[Staff ID]],Table2[],2,FALSE),"")</f>
        <v/>
      </c>
      <c r="N3151" s="211" t="str">
        <f>IFERROR(IF(VLOOKUP(Table1[[#This Row],[Budget Code Description]],Dimentions!$X$6:$AC$97,4,FALSE)="","",VLOOKUP(Table1[[#This Row],[Budget Code Description]],Dimentions!$X$6:$AC$97,4,FALSE)),"")</f>
        <v/>
      </c>
      <c r="O3151" s="65" t="str">
        <f>IFERROR(VLOOKUP(Table1[[#This Row],[Vendor ID]],Table549[],2,FALSE),"")</f>
        <v/>
      </c>
      <c r="P3151" s="63"/>
      <c r="Q3151" s="143" t="str">
        <f>IF(Table1[[#This Row],[Posting Date]]&lt;&gt;"",$D$9,"")</f>
        <v/>
      </c>
      <c r="R3151" s="159" t="str">
        <f>IF(Table1[[#This Row],[Posting Date]]&lt;&gt;"",$D$10,"")</f>
        <v/>
      </c>
      <c r="S3151" s="66"/>
      <c r="T3151" s="63"/>
      <c r="U3151" s="67"/>
      <c r="V3151" s="67"/>
      <c r="W3151" s="67" t="str">
        <f t="shared" si="49"/>
        <v/>
      </c>
      <c r="X3151" s="161" t="str">
        <f>IF(E3151="","",(IF(Table1[[#This Row],[Cur]]="USD",Table1[[#This Row],[Cur_Amount Debit]],Table1[[#This Row],[Cur_Amount Debit]]/Table1[[#This Row],[Exchange Rate]])))</f>
        <v/>
      </c>
      <c r="Y3151" s="161" t="str">
        <f>IF(E3151="","",(IF(Table1[[#This Row],[Cur]]="USD",Table1[[#This Row],[Cur_Amount Credit]],Table1[[#This Row],[Cur_Amount Credit]]/ExchangeRate)))</f>
        <v/>
      </c>
      <c r="Z3151" s="203" t="str">
        <f>IF(E3151="","",(Table1[[#This Row],[Debit USD]]-Table1[[#This Row],[Credit USD]]))</f>
        <v/>
      </c>
      <c r="AA3151" s="122"/>
      <c r="AB3151" s="1"/>
      <c r="AC3151" s="15"/>
      <c r="AD3151" s="15" t="str">
        <f>IF(AND(OR(Table1[[#This Row],[Account]]="15030",Table1[[#This Row],[Account]]="15035",Table1[[#This Row],[Account]]="20150"),Table1[[#This Row],[Vendor ID]]=""),1,"")</f>
        <v/>
      </c>
      <c r="AE3151" s="15"/>
      <c r="AF3151" s="15"/>
      <c r="AG3151" s="15"/>
      <c r="AH3151" s="46" t="str">
        <f>IF(Table1[[#This Row],[Posting Date]]&lt;&gt;"","GJ-"&amp;CountryID,"")</f>
        <v/>
      </c>
      <c r="AI3151" s="59" t="str">
        <f>IF(Table1[[#This Row],[Posting Date]]&lt;&gt;"",Table1[[#This Row],[Posting Date]],"")</f>
        <v/>
      </c>
      <c r="AJ3151" s="46"/>
      <c r="AK3151" s="46" t="str">
        <f>IF(Table1[[#This Row],[Description]]&lt;&gt;"",Table1[[#This Row],[Description]],"")</f>
        <v/>
      </c>
      <c r="AL3151" s="46" t="str">
        <f>IF(Table1[[#This Row],[Posting Date]]&lt;&gt;"",Table1[[#This Row],[Reference Number]],"")</f>
        <v/>
      </c>
      <c r="AM3151" s="46" t="str">
        <f>TRIM(Table1[[#This Row],[Line '#]])</f>
        <v/>
      </c>
      <c r="AN3151" s="46" t="str">
        <f>TRIM(Table1[[#This Row],[Account]])</f>
        <v/>
      </c>
      <c r="AO3151" s="46" t="str">
        <f>IF(Table1[[#This Row],[Posting Date]]&lt;&gt;"",$D$5,"")</f>
        <v/>
      </c>
      <c r="AP3151" s="46" t="str">
        <f>TRIM(Table1[[#This Row],[Departments-Prgrams]])</f>
        <v/>
      </c>
      <c r="AQ3151" s="46" t="str">
        <f>TRIM(Table1[[#This Row],[Grant]])</f>
        <v/>
      </c>
      <c r="AR3151" s="46" t="str">
        <f>TRIM(Table1[[#This Row],[Staff ID]])</f>
        <v/>
      </c>
      <c r="AS3151" s="46" t="str">
        <f>IF(TRIM(Table1[[#This Row],[Budget Code]])=0,"",TRIM(Table1[[#This Row],[Budget Code]]))</f>
        <v/>
      </c>
      <c r="AT3151" s="46" t="str">
        <f>IF(Table1[[#This Row],[Line Description]]&lt;&gt;"",Table1[[#This Row],[Line Description]],"")</f>
        <v/>
      </c>
      <c r="AU3151" s="46" t="str">
        <f>IF(Table1[[#This Row],[Cur_Amount Debit]]&gt;0,ROUND(Table1[[#This Row],[Cur_Amount Debit]],2),"")</f>
        <v/>
      </c>
      <c r="AV3151" s="46" t="str">
        <f>IF(Table1[[#This Row],[Cur_Amount Credit]]&gt;0,ROUND(Table1[[#This Row],[Cur_Amount Credit]],2),"")</f>
        <v/>
      </c>
      <c r="AW3151" s="46" t="str">
        <f>LEFT(Table1[[#This Row],[Cur]],3)</f>
        <v/>
      </c>
      <c r="AX3151" s="59"/>
      <c r="AY3151" s="46"/>
      <c r="AZ3151" s="46" t="str">
        <f>IF(Table1[[#This Row],[Cur]]&lt;&gt;"",IF(Table1[[#This Row],[Cur]]="USD","",ExchangeRate),"")</f>
        <v/>
      </c>
      <c r="BA3151" s="46" t="str">
        <f>IF(Table1[[#This Row],[Grant]]&lt;&gt;"",VLOOKUP(Table1[[#This Row],[Grant]],Grants!B:D,3),"")</f>
        <v/>
      </c>
      <c r="BB3151" s="46" t="str">
        <f>TRIM(Table1[[#This Row],[Vendor ID]])</f>
        <v/>
      </c>
      <c r="BC3151">
        <f>IF(Table1[[#This Row],[Reference Number]]=Q3150,BC3150,BC3150+1)</f>
        <v>2</v>
      </c>
    </row>
    <row r="3152" spans="1:55" ht="11.25" hidden="1" customHeight="1">
      <c r="A3152" s="1"/>
      <c r="B3152" s="88" t="str">
        <f>IF(Table1[[#This Row],[Posting Date]]&lt;&gt;"",IF(Table1[[#This Row],[Reference Number]]=Q3151,B3151+1,1),"")</f>
        <v/>
      </c>
      <c r="C3152" s="61"/>
      <c r="D3152" s="61"/>
      <c r="E3152" s="218"/>
      <c r="F3152" s="143" t="str">
        <f>IFERROR(IF(VLOOKUP(Table1[[#This Row],[Budget Code Description]],Dimentions!$X$6:$AC$132,2,FALSE)="","",VLOOKUP(Table1[[#This Row],[Budget Code Description]],Dimentions!$X$6:$AC$132,2,FALSE)),"")</f>
        <v/>
      </c>
      <c r="G3152" s="143" t="str">
        <f>IFERROR(VLOOKUP(Table1[[#This Row],[Budget Code Description]],Dimentions!$X$6:$AC$132,3,FALSE),"")</f>
        <v/>
      </c>
      <c r="H3152" s="64" t="str">
        <f>IFERROR(VLOOKUP(Table1[[#This Row],[Account]],Dimentions!$S$6:$V$233,2,FALSE),"")</f>
        <v/>
      </c>
      <c r="I3152" s="62">
        <f>_xlfn.NUMBERVALUE(LEFT(Table1[[#This Row],[Account]],1))</f>
        <v>0</v>
      </c>
      <c r="J3152" s="62" t="str">
        <f>IFERROR(VLOOKUP(Table1[[#This Row],[Budget Code Description]],Table6[#All],7,FALSE),"")</f>
        <v/>
      </c>
      <c r="K3152" s="143" t="str">
        <f>IFERROR(VLOOKUP(Table1[[#This Row],[Budget Code Description]],Table6[#All],8,FALSE),"")</f>
        <v/>
      </c>
      <c r="L3152" s="63"/>
      <c r="M3152" s="65" t="str">
        <f>IFERROR(VLOOKUP(Table1[[#This Row],[Staff ID]],Table2[],2,FALSE),"")</f>
        <v/>
      </c>
      <c r="N3152" s="211" t="str">
        <f>IFERROR(IF(VLOOKUP(Table1[[#This Row],[Budget Code Description]],Dimentions!$X$6:$AC$97,4,FALSE)="","",VLOOKUP(Table1[[#This Row],[Budget Code Description]],Dimentions!$X$6:$AC$97,4,FALSE)),"")</f>
        <v/>
      </c>
      <c r="O3152" s="65" t="str">
        <f>IFERROR(VLOOKUP(Table1[[#This Row],[Vendor ID]],Table549[],2,FALSE),"")</f>
        <v/>
      </c>
      <c r="P3152" s="63"/>
      <c r="Q3152" s="143" t="str">
        <f>IF(Table1[[#This Row],[Posting Date]]&lt;&gt;"",$D$9,"")</f>
        <v/>
      </c>
      <c r="R3152" s="159" t="str">
        <f>IF(Table1[[#This Row],[Posting Date]]&lt;&gt;"",$D$10,"")</f>
        <v/>
      </c>
      <c r="S3152" s="66"/>
      <c r="T3152" s="63"/>
      <c r="U3152" s="67"/>
      <c r="V3152" s="67"/>
      <c r="W3152" s="67" t="str">
        <f t="shared" si="49"/>
        <v/>
      </c>
      <c r="X3152" s="161" t="str">
        <f>IF(E3152="","",(IF(Table1[[#This Row],[Cur]]="USD",Table1[[#This Row],[Cur_Amount Debit]],Table1[[#This Row],[Cur_Amount Debit]]/Table1[[#This Row],[Exchange Rate]])))</f>
        <v/>
      </c>
      <c r="Y3152" s="161" t="str">
        <f>IF(E3152="","",(IF(Table1[[#This Row],[Cur]]="USD",Table1[[#This Row],[Cur_Amount Credit]],Table1[[#This Row],[Cur_Amount Credit]]/ExchangeRate)))</f>
        <v/>
      </c>
      <c r="Z3152" s="203" t="str">
        <f>IF(E3152="","",(Table1[[#This Row],[Debit USD]]-Table1[[#This Row],[Credit USD]]))</f>
        <v/>
      </c>
      <c r="AA3152" s="122"/>
      <c r="AB3152" s="1"/>
      <c r="AC3152" s="15"/>
      <c r="AD3152" s="15" t="str">
        <f>IF(AND(OR(Table1[[#This Row],[Account]]="15030",Table1[[#This Row],[Account]]="15035",Table1[[#This Row],[Account]]="20150"),Table1[[#This Row],[Vendor ID]]=""),1,"")</f>
        <v/>
      </c>
      <c r="AE3152" s="15"/>
      <c r="AF3152" s="15"/>
      <c r="AG3152" s="15"/>
      <c r="AH3152" s="46" t="str">
        <f>IF(Table1[[#This Row],[Posting Date]]&lt;&gt;"","GJ-"&amp;CountryID,"")</f>
        <v/>
      </c>
      <c r="AI3152" s="59" t="str">
        <f>IF(Table1[[#This Row],[Posting Date]]&lt;&gt;"",Table1[[#This Row],[Posting Date]],"")</f>
        <v/>
      </c>
      <c r="AJ3152" s="46"/>
      <c r="AK3152" s="46" t="str">
        <f>IF(Table1[[#This Row],[Description]]&lt;&gt;"",Table1[[#This Row],[Description]],"")</f>
        <v/>
      </c>
      <c r="AL3152" s="46" t="str">
        <f>IF(Table1[[#This Row],[Posting Date]]&lt;&gt;"",Table1[[#This Row],[Reference Number]],"")</f>
        <v/>
      </c>
      <c r="AM3152" s="46" t="str">
        <f>TRIM(Table1[[#This Row],[Line '#]])</f>
        <v/>
      </c>
      <c r="AN3152" s="46" t="str">
        <f>TRIM(Table1[[#This Row],[Account]])</f>
        <v/>
      </c>
      <c r="AO3152" s="46" t="str">
        <f>IF(Table1[[#This Row],[Posting Date]]&lt;&gt;"",$D$5,"")</f>
        <v/>
      </c>
      <c r="AP3152" s="46" t="str">
        <f>TRIM(Table1[[#This Row],[Departments-Prgrams]])</f>
        <v/>
      </c>
      <c r="AQ3152" s="46" t="str">
        <f>TRIM(Table1[[#This Row],[Grant]])</f>
        <v/>
      </c>
      <c r="AR3152" s="46" t="str">
        <f>TRIM(Table1[[#This Row],[Staff ID]])</f>
        <v/>
      </c>
      <c r="AS3152" s="46" t="str">
        <f>IF(TRIM(Table1[[#This Row],[Budget Code]])=0,"",TRIM(Table1[[#This Row],[Budget Code]]))</f>
        <v/>
      </c>
      <c r="AT3152" s="46" t="str">
        <f>IF(Table1[[#This Row],[Line Description]]&lt;&gt;"",Table1[[#This Row],[Line Description]],"")</f>
        <v/>
      </c>
      <c r="AU3152" s="46" t="str">
        <f>IF(Table1[[#This Row],[Cur_Amount Debit]]&gt;0,ROUND(Table1[[#This Row],[Cur_Amount Debit]],2),"")</f>
        <v/>
      </c>
      <c r="AV3152" s="46" t="str">
        <f>IF(Table1[[#This Row],[Cur_Amount Credit]]&gt;0,ROUND(Table1[[#This Row],[Cur_Amount Credit]],2),"")</f>
        <v/>
      </c>
      <c r="AW3152" s="46" t="str">
        <f>LEFT(Table1[[#This Row],[Cur]],3)</f>
        <v/>
      </c>
      <c r="AX3152" s="59"/>
      <c r="AY3152" s="46"/>
      <c r="AZ3152" s="46" t="str">
        <f>IF(Table1[[#This Row],[Cur]]&lt;&gt;"",IF(Table1[[#This Row],[Cur]]="USD","",ExchangeRate),"")</f>
        <v/>
      </c>
      <c r="BA3152" s="46" t="str">
        <f>IF(Table1[[#This Row],[Grant]]&lt;&gt;"",VLOOKUP(Table1[[#This Row],[Grant]],Grants!B:D,3),"")</f>
        <v/>
      </c>
      <c r="BB3152" s="46" t="str">
        <f>TRIM(Table1[[#This Row],[Vendor ID]])</f>
        <v/>
      </c>
      <c r="BC3152">
        <f>IF(Table1[[#This Row],[Reference Number]]=Q3151,BC3151,BC3151+1)</f>
        <v>2</v>
      </c>
    </row>
    <row r="3153" spans="1:55" ht="11.25" hidden="1" customHeight="1">
      <c r="A3153" s="1"/>
      <c r="B3153" s="88" t="str">
        <f>IF(Table1[[#This Row],[Posting Date]]&lt;&gt;"",IF(Table1[[#This Row],[Reference Number]]=Q3152,B3152+1,1),"")</f>
        <v/>
      </c>
      <c r="C3153" s="61"/>
      <c r="D3153" s="61"/>
      <c r="E3153" s="218"/>
      <c r="F3153" s="143" t="str">
        <f>IFERROR(IF(VLOOKUP(Table1[[#This Row],[Budget Code Description]],Dimentions!$X$6:$AC$132,2,FALSE)="","",VLOOKUP(Table1[[#This Row],[Budget Code Description]],Dimentions!$X$6:$AC$132,2,FALSE)),"")</f>
        <v/>
      </c>
      <c r="G3153" s="143" t="str">
        <f>IFERROR(VLOOKUP(Table1[[#This Row],[Budget Code Description]],Dimentions!$X$6:$AC$132,3,FALSE),"")</f>
        <v/>
      </c>
      <c r="H3153" s="64" t="str">
        <f>IFERROR(VLOOKUP(Table1[[#This Row],[Account]],Dimentions!$S$6:$V$233,2,FALSE),"")</f>
        <v/>
      </c>
      <c r="I3153" s="62">
        <f>_xlfn.NUMBERVALUE(LEFT(Table1[[#This Row],[Account]],1))</f>
        <v>0</v>
      </c>
      <c r="J3153" s="62" t="str">
        <f>IFERROR(VLOOKUP(Table1[[#This Row],[Budget Code Description]],Table6[#All],7,FALSE),"")</f>
        <v/>
      </c>
      <c r="K3153" s="143" t="str">
        <f>IFERROR(VLOOKUP(Table1[[#This Row],[Budget Code Description]],Table6[#All],8,FALSE),"")</f>
        <v/>
      </c>
      <c r="L3153" s="63"/>
      <c r="M3153" s="65" t="str">
        <f>IFERROR(VLOOKUP(Table1[[#This Row],[Staff ID]],Table2[],2,FALSE),"")</f>
        <v/>
      </c>
      <c r="N3153" s="211" t="str">
        <f>IFERROR(IF(VLOOKUP(Table1[[#This Row],[Budget Code Description]],Dimentions!$X$6:$AC$97,4,FALSE)="","",VLOOKUP(Table1[[#This Row],[Budget Code Description]],Dimentions!$X$6:$AC$97,4,FALSE)),"")</f>
        <v/>
      </c>
      <c r="O3153" s="65" t="str">
        <f>IFERROR(VLOOKUP(Table1[[#This Row],[Vendor ID]],Table549[],2,FALSE),"")</f>
        <v/>
      </c>
      <c r="P3153" s="63"/>
      <c r="Q3153" s="143" t="str">
        <f>IF(Table1[[#This Row],[Posting Date]]&lt;&gt;"",$D$9,"")</f>
        <v/>
      </c>
      <c r="R3153" s="159" t="str">
        <f>IF(Table1[[#This Row],[Posting Date]]&lt;&gt;"",$D$10,"")</f>
        <v/>
      </c>
      <c r="S3153" s="66"/>
      <c r="T3153" s="63"/>
      <c r="U3153" s="67"/>
      <c r="V3153" s="67"/>
      <c r="W3153" s="67" t="str">
        <f t="shared" si="49"/>
        <v/>
      </c>
      <c r="X3153" s="161" t="str">
        <f>IF(E3153="","",(IF(Table1[[#This Row],[Cur]]="USD",Table1[[#This Row],[Cur_Amount Debit]],Table1[[#This Row],[Cur_Amount Debit]]/Table1[[#This Row],[Exchange Rate]])))</f>
        <v/>
      </c>
      <c r="Y3153" s="161" t="str">
        <f>IF(E3153="","",(IF(Table1[[#This Row],[Cur]]="USD",Table1[[#This Row],[Cur_Amount Credit]],Table1[[#This Row],[Cur_Amount Credit]]/ExchangeRate)))</f>
        <v/>
      </c>
      <c r="Z3153" s="203" t="str">
        <f>IF(E3153="","",(Table1[[#This Row],[Debit USD]]-Table1[[#This Row],[Credit USD]]))</f>
        <v/>
      </c>
      <c r="AA3153" s="122"/>
      <c r="AB3153" s="1"/>
      <c r="AC3153" s="15"/>
      <c r="AD3153" s="15" t="str">
        <f>IF(AND(OR(Table1[[#This Row],[Account]]="15030",Table1[[#This Row],[Account]]="15035",Table1[[#This Row],[Account]]="20150"),Table1[[#This Row],[Vendor ID]]=""),1,"")</f>
        <v/>
      </c>
      <c r="AE3153" s="15"/>
      <c r="AF3153" s="15"/>
      <c r="AG3153" s="15"/>
      <c r="AH3153" s="46" t="str">
        <f>IF(Table1[[#This Row],[Posting Date]]&lt;&gt;"","GJ-"&amp;CountryID,"")</f>
        <v/>
      </c>
      <c r="AI3153" s="59" t="str">
        <f>IF(Table1[[#This Row],[Posting Date]]&lt;&gt;"",Table1[[#This Row],[Posting Date]],"")</f>
        <v/>
      </c>
      <c r="AJ3153" s="46"/>
      <c r="AK3153" s="46" t="str">
        <f>IF(Table1[[#This Row],[Description]]&lt;&gt;"",Table1[[#This Row],[Description]],"")</f>
        <v/>
      </c>
      <c r="AL3153" s="46" t="str">
        <f>IF(Table1[[#This Row],[Posting Date]]&lt;&gt;"",Table1[[#This Row],[Reference Number]],"")</f>
        <v/>
      </c>
      <c r="AM3153" s="46" t="str">
        <f>TRIM(Table1[[#This Row],[Line '#]])</f>
        <v/>
      </c>
      <c r="AN3153" s="46" t="str">
        <f>TRIM(Table1[[#This Row],[Account]])</f>
        <v/>
      </c>
      <c r="AO3153" s="46" t="str">
        <f>IF(Table1[[#This Row],[Posting Date]]&lt;&gt;"",$D$5,"")</f>
        <v/>
      </c>
      <c r="AP3153" s="46" t="str">
        <f>TRIM(Table1[[#This Row],[Departments-Prgrams]])</f>
        <v/>
      </c>
      <c r="AQ3153" s="46" t="str">
        <f>TRIM(Table1[[#This Row],[Grant]])</f>
        <v/>
      </c>
      <c r="AR3153" s="46" t="str">
        <f>TRIM(Table1[[#This Row],[Staff ID]])</f>
        <v/>
      </c>
      <c r="AS3153" s="46" t="str">
        <f>IF(TRIM(Table1[[#This Row],[Budget Code]])=0,"",TRIM(Table1[[#This Row],[Budget Code]]))</f>
        <v/>
      </c>
      <c r="AT3153" s="46" t="str">
        <f>IF(Table1[[#This Row],[Line Description]]&lt;&gt;"",Table1[[#This Row],[Line Description]],"")</f>
        <v/>
      </c>
      <c r="AU3153" s="46" t="str">
        <f>IF(Table1[[#This Row],[Cur_Amount Debit]]&gt;0,ROUND(Table1[[#This Row],[Cur_Amount Debit]],2),"")</f>
        <v/>
      </c>
      <c r="AV3153" s="46" t="str">
        <f>IF(Table1[[#This Row],[Cur_Amount Credit]]&gt;0,ROUND(Table1[[#This Row],[Cur_Amount Credit]],2),"")</f>
        <v/>
      </c>
      <c r="AW3153" s="46" t="str">
        <f>LEFT(Table1[[#This Row],[Cur]],3)</f>
        <v/>
      </c>
      <c r="AX3153" s="59"/>
      <c r="AY3153" s="46"/>
      <c r="AZ3153" s="46" t="str">
        <f>IF(Table1[[#This Row],[Cur]]&lt;&gt;"",IF(Table1[[#This Row],[Cur]]="USD","",ExchangeRate),"")</f>
        <v/>
      </c>
      <c r="BA3153" s="46" t="str">
        <f>IF(Table1[[#This Row],[Grant]]&lt;&gt;"",VLOOKUP(Table1[[#This Row],[Grant]],Grants!B:D,3),"")</f>
        <v/>
      </c>
      <c r="BB3153" s="46" t="str">
        <f>TRIM(Table1[[#This Row],[Vendor ID]])</f>
        <v/>
      </c>
      <c r="BC3153">
        <f>IF(Table1[[#This Row],[Reference Number]]=Q3152,BC3152,BC3152+1)</f>
        <v>2</v>
      </c>
    </row>
    <row r="3154" spans="1:55" ht="11.25" hidden="1" customHeight="1">
      <c r="A3154" s="1"/>
      <c r="B3154" s="88" t="str">
        <f>IF(Table1[[#This Row],[Posting Date]]&lt;&gt;"",IF(Table1[[#This Row],[Reference Number]]=Q3153,B3153+1,1),"")</f>
        <v/>
      </c>
      <c r="C3154" s="61"/>
      <c r="D3154" s="61"/>
      <c r="E3154" s="218"/>
      <c r="F3154" s="143" t="str">
        <f>IFERROR(IF(VLOOKUP(Table1[[#This Row],[Budget Code Description]],Dimentions!$X$6:$AC$132,2,FALSE)="","",VLOOKUP(Table1[[#This Row],[Budget Code Description]],Dimentions!$X$6:$AC$132,2,FALSE)),"")</f>
        <v/>
      </c>
      <c r="G3154" s="143" t="str">
        <f>IFERROR(VLOOKUP(Table1[[#This Row],[Budget Code Description]],Dimentions!$X$6:$AC$132,3,FALSE),"")</f>
        <v/>
      </c>
      <c r="H3154" s="64" t="str">
        <f>IFERROR(VLOOKUP(Table1[[#This Row],[Account]],Dimentions!$S$6:$V$233,2,FALSE),"")</f>
        <v/>
      </c>
      <c r="I3154" s="62">
        <f>_xlfn.NUMBERVALUE(LEFT(Table1[[#This Row],[Account]],1))</f>
        <v>0</v>
      </c>
      <c r="J3154" s="62" t="str">
        <f>IFERROR(VLOOKUP(Table1[[#This Row],[Budget Code Description]],Table6[#All],7,FALSE),"")</f>
        <v/>
      </c>
      <c r="K3154" s="143" t="str">
        <f>IFERROR(VLOOKUP(Table1[[#This Row],[Budget Code Description]],Table6[#All],8,FALSE),"")</f>
        <v/>
      </c>
      <c r="L3154" s="63"/>
      <c r="M3154" s="65" t="str">
        <f>IFERROR(VLOOKUP(Table1[[#This Row],[Staff ID]],Table2[],2,FALSE),"")</f>
        <v/>
      </c>
      <c r="N3154" s="211" t="str">
        <f>IFERROR(IF(VLOOKUP(Table1[[#This Row],[Budget Code Description]],Dimentions!$X$6:$AC$97,4,FALSE)="","",VLOOKUP(Table1[[#This Row],[Budget Code Description]],Dimentions!$X$6:$AC$97,4,FALSE)),"")</f>
        <v/>
      </c>
      <c r="O3154" s="65" t="str">
        <f>IFERROR(VLOOKUP(Table1[[#This Row],[Vendor ID]],Table549[],2,FALSE),"")</f>
        <v/>
      </c>
      <c r="P3154" s="63"/>
      <c r="Q3154" s="143" t="str">
        <f>IF(Table1[[#This Row],[Posting Date]]&lt;&gt;"",$D$9,"")</f>
        <v/>
      </c>
      <c r="R3154" s="159" t="str">
        <f>IF(Table1[[#This Row],[Posting Date]]&lt;&gt;"",$D$10,"")</f>
        <v/>
      </c>
      <c r="S3154" s="66"/>
      <c r="T3154" s="63"/>
      <c r="U3154" s="67"/>
      <c r="V3154" s="67"/>
      <c r="W3154" s="67" t="str">
        <f t="shared" si="49"/>
        <v/>
      </c>
      <c r="X3154" s="161" t="str">
        <f>IF(E3154="","",(IF(Table1[[#This Row],[Cur]]="USD",Table1[[#This Row],[Cur_Amount Debit]],Table1[[#This Row],[Cur_Amount Debit]]/Table1[[#This Row],[Exchange Rate]])))</f>
        <v/>
      </c>
      <c r="Y3154" s="161" t="str">
        <f>IF(E3154="","",(IF(Table1[[#This Row],[Cur]]="USD",Table1[[#This Row],[Cur_Amount Credit]],Table1[[#This Row],[Cur_Amount Credit]]/ExchangeRate)))</f>
        <v/>
      </c>
      <c r="Z3154" s="203" t="str">
        <f>IF(E3154="","",(Table1[[#This Row],[Debit USD]]-Table1[[#This Row],[Credit USD]]))</f>
        <v/>
      </c>
      <c r="AA3154" s="122"/>
      <c r="AB3154" s="1"/>
      <c r="AC3154" s="15"/>
      <c r="AD3154" s="15" t="str">
        <f>IF(AND(OR(Table1[[#This Row],[Account]]="15030",Table1[[#This Row],[Account]]="15035",Table1[[#This Row],[Account]]="20150"),Table1[[#This Row],[Vendor ID]]=""),1,"")</f>
        <v/>
      </c>
      <c r="AE3154" s="15"/>
      <c r="AF3154" s="15"/>
      <c r="AG3154" s="15"/>
      <c r="AH3154" s="46" t="str">
        <f>IF(Table1[[#This Row],[Posting Date]]&lt;&gt;"","GJ-"&amp;CountryID,"")</f>
        <v/>
      </c>
      <c r="AI3154" s="59" t="str">
        <f>IF(Table1[[#This Row],[Posting Date]]&lt;&gt;"",Table1[[#This Row],[Posting Date]],"")</f>
        <v/>
      </c>
      <c r="AJ3154" s="46"/>
      <c r="AK3154" s="46" t="str">
        <f>IF(Table1[[#This Row],[Description]]&lt;&gt;"",Table1[[#This Row],[Description]],"")</f>
        <v/>
      </c>
      <c r="AL3154" s="46" t="str">
        <f>IF(Table1[[#This Row],[Posting Date]]&lt;&gt;"",Table1[[#This Row],[Reference Number]],"")</f>
        <v/>
      </c>
      <c r="AM3154" s="46" t="str">
        <f>TRIM(Table1[[#This Row],[Line '#]])</f>
        <v/>
      </c>
      <c r="AN3154" s="46" t="str">
        <f>TRIM(Table1[[#This Row],[Account]])</f>
        <v/>
      </c>
      <c r="AO3154" s="46" t="str">
        <f>IF(Table1[[#This Row],[Posting Date]]&lt;&gt;"",$D$5,"")</f>
        <v/>
      </c>
      <c r="AP3154" s="46" t="str">
        <f>TRIM(Table1[[#This Row],[Departments-Prgrams]])</f>
        <v/>
      </c>
      <c r="AQ3154" s="46" t="str">
        <f>TRIM(Table1[[#This Row],[Grant]])</f>
        <v/>
      </c>
      <c r="AR3154" s="46" t="str">
        <f>TRIM(Table1[[#This Row],[Staff ID]])</f>
        <v/>
      </c>
      <c r="AS3154" s="46" t="str">
        <f>IF(TRIM(Table1[[#This Row],[Budget Code]])=0,"",TRIM(Table1[[#This Row],[Budget Code]]))</f>
        <v/>
      </c>
      <c r="AT3154" s="46" t="str">
        <f>IF(Table1[[#This Row],[Line Description]]&lt;&gt;"",Table1[[#This Row],[Line Description]],"")</f>
        <v/>
      </c>
      <c r="AU3154" s="46" t="str">
        <f>IF(Table1[[#This Row],[Cur_Amount Debit]]&gt;0,ROUND(Table1[[#This Row],[Cur_Amount Debit]],2),"")</f>
        <v/>
      </c>
      <c r="AV3154" s="46" t="str">
        <f>IF(Table1[[#This Row],[Cur_Amount Credit]]&gt;0,ROUND(Table1[[#This Row],[Cur_Amount Credit]],2),"")</f>
        <v/>
      </c>
      <c r="AW3154" s="46" t="str">
        <f>LEFT(Table1[[#This Row],[Cur]],3)</f>
        <v/>
      </c>
      <c r="AX3154" s="59"/>
      <c r="AY3154" s="46"/>
      <c r="AZ3154" s="46" t="str">
        <f>IF(Table1[[#This Row],[Cur]]&lt;&gt;"",IF(Table1[[#This Row],[Cur]]="USD","",ExchangeRate),"")</f>
        <v/>
      </c>
      <c r="BA3154" s="46" t="str">
        <f>IF(Table1[[#This Row],[Grant]]&lt;&gt;"",VLOOKUP(Table1[[#This Row],[Grant]],Grants!B:D,3),"")</f>
        <v/>
      </c>
      <c r="BB3154" s="46" t="str">
        <f>TRIM(Table1[[#This Row],[Vendor ID]])</f>
        <v/>
      </c>
      <c r="BC3154">
        <f>IF(Table1[[#This Row],[Reference Number]]=Q3153,BC3153,BC3153+1)</f>
        <v>2</v>
      </c>
    </row>
    <row r="3155" spans="1:55" ht="11.25" hidden="1" customHeight="1">
      <c r="A3155" s="1"/>
      <c r="B3155" s="88" t="str">
        <f>IF(Table1[[#This Row],[Posting Date]]&lt;&gt;"",IF(Table1[[#This Row],[Reference Number]]=Q3154,B3154+1,1),"")</f>
        <v/>
      </c>
      <c r="C3155" s="61"/>
      <c r="D3155" s="61"/>
      <c r="E3155" s="218"/>
      <c r="F3155" s="143" t="str">
        <f>IFERROR(IF(VLOOKUP(Table1[[#This Row],[Budget Code Description]],Dimentions!$X$6:$AC$132,2,FALSE)="","",VLOOKUP(Table1[[#This Row],[Budget Code Description]],Dimentions!$X$6:$AC$132,2,FALSE)),"")</f>
        <v/>
      </c>
      <c r="G3155" s="143" t="str">
        <f>IFERROR(VLOOKUP(Table1[[#This Row],[Budget Code Description]],Dimentions!$X$6:$AC$132,3,FALSE),"")</f>
        <v/>
      </c>
      <c r="H3155" s="64" t="str">
        <f>IFERROR(VLOOKUP(Table1[[#This Row],[Account]],Dimentions!$S$6:$V$233,2,FALSE),"")</f>
        <v/>
      </c>
      <c r="I3155" s="62">
        <f>_xlfn.NUMBERVALUE(LEFT(Table1[[#This Row],[Account]],1))</f>
        <v>0</v>
      </c>
      <c r="J3155" s="62" t="str">
        <f>IFERROR(VLOOKUP(Table1[[#This Row],[Budget Code Description]],Table6[#All],7,FALSE),"")</f>
        <v/>
      </c>
      <c r="K3155" s="143" t="str">
        <f>IFERROR(VLOOKUP(Table1[[#This Row],[Budget Code Description]],Table6[#All],8,FALSE),"")</f>
        <v/>
      </c>
      <c r="L3155" s="63"/>
      <c r="M3155" s="65" t="str">
        <f>IFERROR(VLOOKUP(Table1[[#This Row],[Staff ID]],Table2[],2,FALSE),"")</f>
        <v/>
      </c>
      <c r="N3155" s="211" t="str">
        <f>IFERROR(IF(VLOOKUP(Table1[[#This Row],[Budget Code Description]],Dimentions!$X$6:$AC$97,4,FALSE)="","",VLOOKUP(Table1[[#This Row],[Budget Code Description]],Dimentions!$X$6:$AC$97,4,FALSE)),"")</f>
        <v/>
      </c>
      <c r="O3155" s="65" t="str">
        <f>IFERROR(VLOOKUP(Table1[[#This Row],[Vendor ID]],Table549[],2,FALSE),"")</f>
        <v/>
      </c>
      <c r="P3155" s="63"/>
      <c r="Q3155" s="143" t="str">
        <f>IF(Table1[[#This Row],[Posting Date]]&lt;&gt;"",$D$9,"")</f>
        <v/>
      </c>
      <c r="R3155" s="159" t="str">
        <f>IF(Table1[[#This Row],[Posting Date]]&lt;&gt;"",$D$10,"")</f>
        <v/>
      </c>
      <c r="S3155" s="66"/>
      <c r="T3155" s="63"/>
      <c r="U3155" s="67"/>
      <c r="V3155" s="67"/>
      <c r="W3155" s="67" t="str">
        <f t="shared" si="49"/>
        <v/>
      </c>
      <c r="X3155" s="161" t="str">
        <f>IF(E3155="","",(IF(Table1[[#This Row],[Cur]]="USD",Table1[[#This Row],[Cur_Amount Debit]],Table1[[#This Row],[Cur_Amount Debit]]/Table1[[#This Row],[Exchange Rate]])))</f>
        <v/>
      </c>
      <c r="Y3155" s="161" t="str">
        <f>IF(E3155="","",(IF(Table1[[#This Row],[Cur]]="USD",Table1[[#This Row],[Cur_Amount Credit]],Table1[[#This Row],[Cur_Amount Credit]]/ExchangeRate)))</f>
        <v/>
      </c>
      <c r="Z3155" s="203" t="str">
        <f>IF(E3155="","",(Table1[[#This Row],[Debit USD]]-Table1[[#This Row],[Credit USD]]))</f>
        <v/>
      </c>
      <c r="AA3155" s="122"/>
      <c r="AB3155" s="1"/>
      <c r="AC3155" s="15"/>
      <c r="AD3155" s="15" t="str">
        <f>IF(AND(OR(Table1[[#This Row],[Account]]="15030",Table1[[#This Row],[Account]]="15035",Table1[[#This Row],[Account]]="20150"),Table1[[#This Row],[Vendor ID]]=""),1,"")</f>
        <v/>
      </c>
      <c r="AE3155" s="15"/>
      <c r="AF3155" s="15"/>
      <c r="AG3155" s="15"/>
      <c r="AH3155" s="46" t="str">
        <f>IF(Table1[[#This Row],[Posting Date]]&lt;&gt;"","GJ-"&amp;CountryID,"")</f>
        <v/>
      </c>
      <c r="AI3155" s="59" t="str">
        <f>IF(Table1[[#This Row],[Posting Date]]&lt;&gt;"",Table1[[#This Row],[Posting Date]],"")</f>
        <v/>
      </c>
      <c r="AJ3155" s="46"/>
      <c r="AK3155" s="46" t="str">
        <f>IF(Table1[[#This Row],[Description]]&lt;&gt;"",Table1[[#This Row],[Description]],"")</f>
        <v/>
      </c>
      <c r="AL3155" s="46" t="str">
        <f>IF(Table1[[#This Row],[Posting Date]]&lt;&gt;"",Table1[[#This Row],[Reference Number]],"")</f>
        <v/>
      </c>
      <c r="AM3155" s="46" t="str">
        <f>TRIM(Table1[[#This Row],[Line '#]])</f>
        <v/>
      </c>
      <c r="AN3155" s="46" t="str">
        <f>TRIM(Table1[[#This Row],[Account]])</f>
        <v/>
      </c>
      <c r="AO3155" s="46" t="str">
        <f>IF(Table1[[#This Row],[Posting Date]]&lt;&gt;"",$D$5,"")</f>
        <v/>
      </c>
      <c r="AP3155" s="46" t="str">
        <f>TRIM(Table1[[#This Row],[Departments-Prgrams]])</f>
        <v/>
      </c>
      <c r="AQ3155" s="46" t="str">
        <f>TRIM(Table1[[#This Row],[Grant]])</f>
        <v/>
      </c>
      <c r="AR3155" s="46" t="str">
        <f>TRIM(Table1[[#This Row],[Staff ID]])</f>
        <v/>
      </c>
      <c r="AS3155" s="46" t="str">
        <f>IF(TRIM(Table1[[#This Row],[Budget Code]])=0,"",TRIM(Table1[[#This Row],[Budget Code]]))</f>
        <v/>
      </c>
      <c r="AT3155" s="46" t="str">
        <f>IF(Table1[[#This Row],[Line Description]]&lt;&gt;"",Table1[[#This Row],[Line Description]],"")</f>
        <v/>
      </c>
      <c r="AU3155" s="46" t="str">
        <f>IF(Table1[[#This Row],[Cur_Amount Debit]]&gt;0,ROUND(Table1[[#This Row],[Cur_Amount Debit]],2),"")</f>
        <v/>
      </c>
      <c r="AV3155" s="46" t="str">
        <f>IF(Table1[[#This Row],[Cur_Amount Credit]]&gt;0,ROUND(Table1[[#This Row],[Cur_Amount Credit]],2),"")</f>
        <v/>
      </c>
      <c r="AW3155" s="46" t="str">
        <f>LEFT(Table1[[#This Row],[Cur]],3)</f>
        <v/>
      </c>
      <c r="AX3155" s="59"/>
      <c r="AY3155" s="46"/>
      <c r="AZ3155" s="46" t="str">
        <f>IF(Table1[[#This Row],[Cur]]&lt;&gt;"",IF(Table1[[#This Row],[Cur]]="USD","",ExchangeRate),"")</f>
        <v/>
      </c>
      <c r="BA3155" s="46" t="str">
        <f>IF(Table1[[#This Row],[Grant]]&lt;&gt;"",VLOOKUP(Table1[[#This Row],[Grant]],Grants!B:D,3),"")</f>
        <v/>
      </c>
      <c r="BB3155" s="46" t="str">
        <f>TRIM(Table1[[#This Row],[Vendor ID]])</f>
        <v/>
      </c>
      <c r="BC3155">
        <f>IF(Table1[[#This Row],[Reference Number]]=Q3154,BC3154,BC3154+1)</f>
        <v>2</v>
      </c>
    </row>
    <row r="3156" spans="1:55" ht="11.25" hidden="1" customHeight="1">
      <c r="A3156" s="1"/>
      <c r="B3156" s="88" t="str">
        <f>IF(Table1[[#This Row],[Posting Date]]&lt;&gt;"",IF(Table1[[#This Row],[Reference Number]]=Q3155,B3155+1,1),"")</f>
        <v/>
      </c>
      <c r="C3156" s="61"/>
      <c r="D3156" s="61"/>
      <c r="E3156" s="218"/>
      <c r="F3156" s="143" t="str">
        <f>IFERROR(IF(VLOOKUP(Table1[[#This Row],[Budget Code Description]],Dimentions!$X$6:$AC$132,2,FALSE)="","",VLOOKUP(Table1[[#This Row],[Budget Code Description]],Dimentions!$X$6:$AC$132,2,FALSE)),"")</f>
        <v/>
      </c>
      <c r="G3156" s="143" t="str">
        <f>IFERROR(VLOOKUP(Table1[[#This Row],[Budget Code Description]],Dimentions!$X$6:$AC$132,3,FALSE),"")</f>
        <v/>
      </c>
      <c r="H3156" s="64" t="str">
        <f>IFERROR(VLOOKUP(Table1[[#This Row],[Account]],Dimentions!$S$6:$V$233,2,FALSE),"")</f>
        <v/>
      </c>
      <c r="I3156" s="62">
        <f>_xlfn.NUMBERVALUE(LEFT(Table1[[#This Row],[Account]],1))</f>
        <v>0</v>
      </c>
      <c r="J3156" s="62" t="str">
        <f>IFERROR(VLOOKUP(Table1[[#This Row],[Budget Code Description]],Table6[#All],7,FALSE),"")</f>
        <v/>
      </c>
      <c r="K3156" s="143" t="str">
        <f>IFERROR(VLOOKUP(Table1[[#This Row],[Budget Code Description]],Table6[#All],8,FALSE),"")</f>
        <v/>
      </c>
      <c r="L3156" s="63"/>
      <c r="M3156" s="65" t="str">
        <f>IFERROR(VLOOKUP(Table1[[#This Row],[Staff ID]],Table2[],2,FALSE),"")</f>
        <v/>
      </c>
      <c r="N3156" s="211" t="str">
        <f>IFERROR(IF(VLOOKUP(Table1[[#This Row],[Budget Code Description]],Dimentions!$X$6:$AC$97,4,FALSE)="","",VLOOKUP(Table1[[#This Row],[Budget Code Description]],Dimentions!$X$6:$AC$97,4,FALSE)),"")</f>
        <v/>
      </c>
      <c r="O3156" s="65" t="str">
        <f>IFERROR(VLOOKUP(Table1[[#This Row],[Vendor ID]],Table549[],2,FALSE),"")</f>
        <v/>
      </c>
      <c r="P3156" s="63"/>
      <c r="Q3156" s="143" t="str">
        <f>IF(Table1[[#This Row],[Posting Date]]&lt;&gt;"",$D$9,"")</f>
        <v/>
      </c>
      <c r="R3156" s="159" t="str">
        <f>IF(Table1[[#This Row],[Posting Date]]&lt;&gt;"",$D$10,"")</f>
        <v/>
      </c>
      <c r="S3156" s="66"/>
      <c r="T3156" s="63"/>
      <c r="U3156" s="67"/>
      <c r="V3156" s="67"/>
      <c r="W3156" s="67" t="str">
        <f t="shared" si="49"/>
        <v/>
      </c>
      <c r="X3156" s="161" t="str">
        <f>IF(E3156="","",(IF(Table1[[#This Row],[Cur]]="USD",Table1[[#This Row],[Cur_Amount Debit]],Table1[[#This Row],[Cur_Amount Debit]]/Table1[[#This Row],[Exchange Rate]])))</f>
        <v/>
      </c>
      <c r="Y3156" s="161" t="str">
        <f>IF(E3156="","",(IF(Table1[[#This Row],[Cur]]="USD",Table1[[#This Row],[Cur_Amount Credit]],Table1[[#This Row],[Cur_Amount Credit]]/ExchangeRate)))</f>
        <v/>
      </c>
      <c r="Z3156" s="203" t="str">
        <f>IF(E3156="","",(Table1[[#This Row],[Debit USD]]-Table1[[#This Row],[Credit USD]]))</f>
        <v/>
      </c>
      <c r="AA3156" s="122"/>
      <c r="AB3156" s="1"/>
      <c r="AC3156" s="15"/>
      <c r="AD3156" s="15" t="str">
        <f>IF(AND(OR(Table1[[#This Row],[Account]]="15030",Table1[[#This Row],[Account]]="15035",Table1[[#This Row],[Account]]="20150"),Table1[[#This Row],[Vendor ID]]=""),1,"")</f>
        <v/>
      </c>
      <c r="AE3156" s="15"/>
      <c r="AF3156" s="15"/>
      <c r="AG3156" s="15"/>
      <c r="AH3156" s="46" t="str">
        <f>IF(Table1[[#This Row],[Posting Date]]&lt;&gt;"","GJ-"&amp;CountryID,"")</f>
        <v/>
      </c>
      <c r="AI3156" s="59" t="str">
        <f>IF(Table1[[#This Row],[Posting Date]]&lt;&gt;"",Table1[[#This Row],[Posting Date]],"")</f>
        <v/>
      </c>
      <c r="AJ3156" s="46"/>
      <c r="AK3156" s="46" t="str">
        <f>IF(Table1[[#This Row],[Description]]&lt;&gt;"",Table1[[#This Row],[Description]],"")</f>
        <v/>
      </c>
      <c r="AL3156" s="46" t="str">
        <f>IF(Table1[[#This Row],[Posting Date]]&lt;&gt;"",Table1[[#This Row],[Reference Number]],"")</f>
        <v/>
      </c>
      <c r="AM3156" s="46" t="str">
        <f>TRIM(Table1[[#This Row],[Line '#]])</f>
        <v/>
      </c>
      <c r="AN3156" s="46" t="str">
        <f>TRIM(Table1[[#This Row],[Account]])</f>
        <v/>
      </c>
      <c r="AO3156" s="46" t="str">
        <f>IF(Table1[[#This Row],[Posting Date]]&lt;&gt;"",$D$5,"")</f>
        <v/>
      </c>
      <c r="AP3156" s="46" t="str">
        <f>TRIM(Table1[[#This Row],[Departments-Prgrams]])</f>
        <v/>
      </c>
      <c r="AQ3156" s="46" t="str">
        <f>TRIM(Table1[[#This Row],[Grant]])</f>
        <v/>
      </c>
      <c r="AR3156" s="46" t="str">
        <f>TRIM(Table1[[#This Row],[Staff ID]])</f>
        <v/>
      </c>
      <c r="AS3156" s="46" t="str">
        <f>IF(TRIM(Table1[[#This Row],[Budget Code]])=0,"",TRIM(Table1[[#This Row],[Budget Code]]))</f>
        <v/>
      </c>
      <c r="AT3156" s="46" t="str">
        <f>IF(Table1[[#This Row],[Line Description]]&lt;&gt;"",Table1[[#This Row],[Line Description]],"")</f>
        <v/>
      </c>
      <c r="AU3156" s="46" t="str">
        <f>IF(Table1[[#This Row],[Cur_Amount Debit]]&gt;0,ROUND(Table1[[#This Row],[Cur_Amount Debit]],2),"")</f>
        <v/>
      </c>
      <c r="AV3156" s="46" t="str">
        <f>IF(Table1[[#This Row],[Cur_Amount Credit]]&gt;0,ROUND(Table1[[#This Row],[Cur_Amount Credit]],2),"")</f>
        <v/>
      </c>
      <c r="AW3156" s="46" t="str">
        <f>LEFT(Table1[[#This Row],[Cur]],3)</f>
        <v/>
      </c>
      <c r="AX3156" s="59"/>
      <c r="AY3156" s="46"/>
      <c r="AZ3156" s="46" t="str">
        <f>IF(Table1[[#This Row],[Cur]]&lt;&gt;"",IF(Table1[[#This Row],[Cur]]="USD","",ExchangeRate),"")</f>
        <v/>
      </c>
      <c r="BA3156" s="46" t="str">
        <f>IF(Table1[[#This Row],[Grant]]&lt;&gt;"",VLOOKUP(Table1[[#This Row],[Grant]],Grants!B:D,3),"")</f>
        <v/>
      </c>
      <c r="BB3156" s="46" t="str">
        <f>TRIM(Table1[[#This Row],[Vendor ID]])</f>
        <v/>
      </c>
      <c r="BC3156">
        <f>IF(Table1[[#This Row],[Reference Number]]=Q3155,BC3155,BC3155+1)</f>
        <v>2</v>
      </c>
    </row>
    <row r="3157" spans="1:55" ht="11.25" hidden="1" customHeight="1">
      <c r="A3157" s="1"/>
      <c r="B3157" s="88" t="str">
        <f>IF(Table1[[#This Row],[Posting Date]]&lt;&gt;"",IF(Table1[[#This Row],[Reference Number]]=Q3156,B3156+1,1),"")</f>
        <v/>
      </c>
      <c r="C3157" s="61"/>
      <c r="D3157" s="61"/>
      <c r="E3157" s="218"/>
      <c r="F3157" s="143" t="str">
        <f>IFERROR(IF(VLOOKUP(Table1[[#This Row],[Budget Code Description]],Dimentions!$X$6:$AC$132,2,FALSE)="","",VLOOKUP(Table1[[#This Row],[Budget Code Description]],Dimentions!$X$6:$AC$132,2,FALSE)),"")</f>
        <v/>
      </c>
      <c r="G3157" s="143" t="str">
        <f>IFERROR(VLOOKUP(Table1[[#This Row],[Budget Code Description]],Dimentions!$X$6:$AC$132,3,FALSE),"")</f>
        <v/>
      </c>
      <c r="H3157" s="64" t="str">
        <f>IFERROR(VLOOKUP(Table1[[#This Row],[Account]],Dimentions!$S$6:$V$233,2,FALSE),"")</f>
        <v/>
      </c>
      <c r="I3157" s="62">
        <f>_xlfn.NUMBERVALUE(LEFT(Table1[[#This Row],[Account]],1))</f>
        <v>0</v>
      </c>
      <c r="J3157" s="62" t="str">
        <f>IFERROR(VLOOKUP(Table1[[#This Row],[Budget Code Description]],Table6[#All],7,FALSE),"")</f>
        <v/>
      </c>
      <c r="K3157" s="143" t="str">
        <f>IFERROR(VLOOKUP(Table1[[#This Row],[Budget Code Description]],Table6[#All],8,FALSE),"")</f>
        <v/>
      </c>
      <c r="L3157" s="63"/>
      <c r="M3157" s="65" t="str">
        <f>IFERROR(VLOOKUP(Table1[[#This Row],[Staff ID]],Table2[],2,FALSE),"")</f>
        <v/>
      </c>
      <c r="N3157" s="211" t="str">
        <f>IFERROR(IF(VLOOKUP(Table1[[#This Row],[Budget Code Description]],Dimentions!$X$6:$AC$97,4,FALSE)="","",VLOOKUP(Table1[[#This Row],[Budget Code Description]],Dimentions!$X$6:$AC$97,4,FALSE)),"")</f>
        <v/>
      </c>
      <c r="O3157" s="65" t="str">
        <f>IFERROR(VLOOKUP(Table1[[#This Row],[Vendor ID]],Table549[],2,FALSE),"")</f>
        <v/>
      </c>
      <c r="P3157" s="63"/>
      <c r="Q3157" s="143" t="str">
        <f>IF(Table1[[#This Row],[Posting Date]]&lt;&gt;"",$D$9,"")</f>
        <v/>
      </c>
      <c r="R3157" s="159" t="str">
        <f>IF(Table1[[#This Row],[Posting Date]]&lt;&gt;"",$D$10,"")</f>
        <v/>
      </c>
      <c r="S3157" s="66"/>
      <c r="T3157" s="63"/>
      <c r="U3157" s="67"/>
      <c r="V3157" s="67"/>
      <c r="W3157" s="67" t="str">
        <f t="shared" si="49"/>
        <v/>
      </c>
      <c r="X3157" s="161" t="str">
        <f>IF(E3157="","",(IF(Table1[[#This Row],[Cur]]="USD",Table1[[#This Row],[Cur_Amount Debit]],Table1[[#This Row],[Cur_Amount Debit]]/Table1[[#This Row],[Exchange Rate]])))</f>
        <v/>
      </c>
      <c r="Y3157" s="161" t="str">
        <f>IF(E3157="","",(IF(Table1[[#This Row],[Cur]]="USD",Table1[[#This Row],[Cur_Amount Credit]],Table1[[#This Row],[Cur_Amount Credit]]/ExchangeRate)))</f>
        <v/>
      </c>
      <c r="Z3157" s="203" t="str">
        <f>IF(E3157="","",(Table1[[#This Row],[Debit USD]]-Table1[[#This Row],[Credit USD]]))</f>
        <v/>
      </c>
      <c r="AA3157" s="122"/>
      <c r="AB3157" s="1"/>
      <c r="AC3157" s="15"/>
      <c r="AD3157" s="15" t="str">
        <f>IF(AND(OR(Table1[[#This Row],[Account]]="15030",Table1[[#This Row],[Account]]="15035",Table1[[#This Row],[Account]]="20150"),Table1[[#This Row],[Vendor ID]]=""),1,"")</f>
        <v/>
      </c>
      <c r="AE3157" s="15"/>
      <c r="AF3157" s="15"/>
      <c r="AG3157" s="15"/>
      <c r="AH3157" s="46" t="str">
        <f>IF(Table1[[#This Row],[Posting Date]]&lt;&gt;"","GJ-"&amp;CountryID,"")</f>
        <v/>
      </c>
      <c r="AI3157" s="59" t="str">
        <f>IF(Table1[[#This Row],[Posting Date]]&lt;&gt;"",Table1[[#This Row],[Posting Date]],"")</f>
        <v/>
      </c>
      <c r="AJ3157" s="46"/>
      <c r="AK3157" s="46" t="str">
        <f>IF(Table1[[#This Row],[Description]]&lt;&gt;"",Table1[[#This Row],[Description]],"")</f>
        <v/>
      </c>
      <c r="AL3157" s="46" t="str">
        <f>IF(Table1[[#This Row],[Posting Date]]&lt;&gt;"",Table1[[#This Row],[Reference Number]],"")</f>
        <v/>
      </c>
      <c r="AM3157" s="46" t="str">
        <f>TRIM(Table1[[#This Row],[Line '#]])</f>
        <v/>
      </c>
      <c r="AN3157" s="46" t="str">
        <f>TRIM(Table1[[#This Row],[Account]])</f>
        <v/>
      </c>
      <c r="AO3157" s="46" t="str">
        <f>IF(Table1[[#This Row],[Posting Date]]&lt;&gt;"",$D$5,"")</f>
        <v/>
      </c>
      <c r="AP3157" s="46" t="str">
        <f>TRIM(Table1[[#This Row],[Departments-Prgrams]])</f>
        <v/>
      </c>
      <c r="AQ3157" s="46" t="str">
        <f>TRIM(Table1[[#This Row],[Grant]])</f>
        <v/>
      </c>
      <c r="AR3157" s="46" t="str">
        <f>TRIM(Table1[[#This Row],[Staff ID]])</f>
        <v/>
      </c>
      <c r="AS3157" s="46" t="str">
        <f>IF(TRIM(Table1[[#This Row],[Budget Code]])=0,"",TRIM(Table1[[#This Row],[Budget Code]]))</f>
        <v/>
      </c>
      <c r="AT3157" s="46" t="str">
        <f>IF(Table1[[#This Row],[Line Description]]&lt;&gt;"",Table1[[#This Row],[Line Description]],"")</f>
        <v/>
      </c>
      <c r="AU3157" s="46" t="str">
        <f>IF(Table1[[#This Row],[Cur_Amount Debit]]&gt;0,ROUND(Table1[[#This Row],[Cur_Amount Debit]],2),"")</f>
        <v/>
      </c>
      <c r="AV3157" s="46" t="str">
        <f>IF(Table1[[#This Row],[Cur_Amount Credit]]&gt;0,ROUND(Table1[[#This Row],[Cur_Amount Credit]],2),"")</f>
        <v/>
      </c>
      <c r="AW3157" s="46" t="str">
        <f>LEFT(Table1[[#This Row],[Cur]],3)</f>
        <v/>
      </c>
      <c r="AX3157" s="59"/>
      <c r="AY3157" s="46"/>
      <c r="AZ3157" s="46" t="str">
        <f>IF(Table1[[#This Row],[Cur]]&lt;&gt;"",IF(Table1[[#This Row],[Cur]]="USD","",ExchangeRate),"")</f>
        <v/>
      </c>
      <c r="BA3157" s="46" t="str">
        <f>IF(Table1[[#This Row],[Grant]]&lt;&gt;"",VLOOKUP(Table1[[#This Row],[Grant]],Grants!B:D,3),"")</f>
        <v/>
      </c>
      <c r="BB3157" s="46" t="str">
        <f>TRIM(Table1[[#This Row],[Vendor ID]])</f>
        <v/>
      </c>
      <c r="BC3157">
        <f>IF(Table1[[#This Row],[Reference Number]]=Q3156,BC3156,BC3156+1)</f>
        <v>2</v>
      </c>
    </row>
    <row r="3158" spans="1:55" ht="11.25" hidden="1" customHeight="1">
      <c r="A3158" s="1"/>
      <c r="B3158" s="88" t="str">
        <f>IF(Table1[[#This Row],[Posting Date]]&lt;&gt;"",IF(Table1[[#This Row],[Reference Number]]=Q3157,B3157+1,1),"")</f>
        <v/>
      </c>
      <c r="C3158" s="61"/>
      <c r="D3158" s="61"/>
      <c r="E3158" s="218"/>
      <c r="F3158" s="143" t="str">
        <f>IFERROR(IF(VLOOKUP(Table1[[#This Row],[Budget Code Description]],Dimentions!$X$6:$AC$132,2,FALSE)="","",VLOOKUP(Table1[[#This Row],[Budget Code Description]],Dimentions!$X$6:$AC$132,2,FALSE)),"")</f>
        <v/>
      </c>
      <c r="G3158" s="143" t="str">
        <f>IFERROR(VLOOKUP(Table1[[#This Row],[Budget Code Description]],Dimentions!$X$6:$AC$132,3,FALSE),"")</f>
        <v/>
      </c>
      <c r="H3158" s="64" t="str">
        <f>IFERROR(VLOOKUP(Table1[[#This Row],[Account]],Dimentions!$S$6:$V$233,2,FALSE),"")</f>
        <v/>
      </c>
      <c r="I3158" s="62">
        <f>_xlfn.NUMBERVALUE(LEFT(Table1[[#This Row],[Account]],1))</f>
        <v>0</v>
      </c>
      <c r="J3158" s="62" t="str">
        <f>IFERROR(VLOOKUP(Table1[[#This Row],[Budget Code Description]],Table6[#All],7,FALSE),"")</f>
        <v/>
      </c>
      <c r="K3158" s="143" t="str">
        <f>IFERROR(VLOOKUP(Table1[[#This Row],[Budget Code Description]],Table6[#All],8,FALSE),"")</f>
        <v/>
      </c>
      <c r="L3158" s="63"/>
      <c r="M3158" s="65" t="str">
        <f>IFERROR(VLOOKUP(Table1[[#This Row],[Staff ID]],Table2[],2,FALSE),"")</f>
        <v/>
      </c>
      <c r="N3158" s="211" t="str">
        <f>IFERROR(IF(VLOOKUP(Table1[[#This Row],[Budget Code Description]],Dimentions!$X$6:$AC$97,4,FALSE)="","",VLOOKUP(Table1[[#This Row],[Budget Code Description]],Dimentions!$X$6:$AC$97,4,FALSE)),"")</f>
        <v/>
      </c>
      <c r="O3158" s="65" t="str">
        <f>IFERROR(VLOOKUP(Table1[[#This Row],[Vendor ID]],Table549[],2,FALSE),"")</f>
        <v/>
      </c>
      <c r="P3158" s="63"/>
      <c r="Q3158" s="143" t="str">
        <f>IF(Table1[[#This Row],[Posting Date]]&lt;&gt;"",$D$9,"")</f>
        <v/>
      </c>
      <c r="R3158" s="159" t="str">
        <f>IF(Table1[[#This Row],[Posting Date]]&lt;&gt;"",$D$10,"")</f>
        <v/>
      </c>
      <c r="S3158" s="66"/>
      <c r="T3158" s="63"/>
      <c r="U3158" s="67"/>
      <c r="V3158" s="67"/>
      <c r="W3158" s="67" t="str">
        <f t="shared" si="49"/>
        <v/>
      </c>
      <c r="X3158" s="161" t="str">
        <f>IF(E3158="","",(IF(Table1[[#This Row],[Cur]]="USD",Table1[[#This Row],[Cur_Amount Debit]],Table1[[#This Row],[Cur_Amount Debit]]/Table1[[#This Row],[Exchange Rate]])))</f>
        <v/>
      </c>
      <c r="Y3158" s="161" t="str">
        <f>IF(E3158="","",(IF(Table1[[#This Row],[Cur]]="USD",Table1[[#This Row],[Cur_Amount Credit]],Table1[[#This Row],[Cur_Amount Credit]]/ExchangeRate)))</f>
        <v/>
      </c>
      <c r="Z3158" s="203" t="str">
        <f>IF(E3158="","",(Table1[[#This Row],[Debit USD]]-Table1[[#This Row],[Credit USD]]))</f>
        <v/>
      </c>
      <c r="AA3158" s="122"/>
      <c r="AB3158" s="1"/>
      <c r="AC3158" s="15"/>
      <c r="AD3158" s="15" t="str">
        <f>IF(AND(OR(Table1[[#This Row],[Account]]="15030",Table1[[#This Row],[Account]]="15035",Table1[[#This Row],[Account]]="20150"),Table1[[#This Row],[Vendor ID]]=""),1,"")</f>
        <v/>
      </c>
      <c r="AE3158" s="15"/>
      <c r="AF3158" s="15"/>
      <c r="AG3158" s="15"/>
      <c r="AH3158" s="46" t="str">
        <f>IF(Table1[[#This Row],[Posting Date]]&lt;&gt;"","GJ-"&amp;CountryID,"")</f>
        <v/>
      </c>
      <c r="AI3158" s="59" t="str">
        <f>IF(Table1[[#This Row],[Posting Date]]&lt;&gt;"",Table1[[#This Row],[Posting Date]],"")</f>
        <v/>
      </c>
      <c r="AJ3158" s="46"/>
      <c r="AK3158" s="46" t="str">
        <f>IF(Table1[[#This Row],[Description]]&lt;&gt;"",Table1[[#This Row],[Description]],"")</f>
        <v/>
      </c>
      <c r="AL3158" s="46" t="str">
        <f>IF(Table1[[#This Row],[Posting Date]]&lt;&gt;"",Table1[[#This Row],[Reference Number]],"")</f>
        <v/>
      </c>
      <c r="AM3158" s="46" t="str">
        <f>TRIM(Table1[[#This Row],[Line '#]])</f>
        <v/>
      </c>
      <c r="AN3158" s="46" t="str">
        <f>TRIM(Table1[[#This Row],[Account]])</f>
        <v/>
      </c>
      <c r="AO3158" s="46" t="str">
        <f>IF(Table1[[#This Row],[Posting Date]]&lt;&gt;"",$D$5,"")</f>
        <v/>
      </c>
      <c r="AP3158" s="46" t="str">
        <f>TRIM(Table1[[#This Row],[Departments-Prgrams]])</f>
        <v/>
      </c>
      <c r="AQ3158" s="46" t="str">
        <f>TRIM(Table1[[#This Row],[Grant]])</f>
        <v/>
      </c>
      <c r="AR3158" s="46" t="str">
        <f>TRIM(Table1[[#This Row],[Staff ID]])</f>
        <v/>
      </c>
      <c r="AS3158" s="46" t="str">
        <f>IF(TRIM(Table1[[#This Row],[Budget Code]])=0,"",TRIM(Table1[[#This Row],[Budget Code]]))</f>
        <v/>
      </c>
      <c r="AT3158" s="46" t="str">
        <f>IF(Table1[[#This Row],[Line Description]]&lt;&gt;"",Table1[[#This Row],[Line Description]],"")</f>
        <v/>
      </c>
      <c r="AU3158" s="46" t="str">
        <f>IF(Table1[[#This Row],[Cur_Amount Debit]]&gt;0,ROUND(Table1[[#This Row],[Cur_Amount Debit]],2),"")</f>
        <v/>
      </c>
      <c r="AV3158" s="46" t="str">
        <f>IF(Table1[[#This Row],[Cur_Amount Credit]]&gt;0,ROUND(Table1[[#This Row],[Cur_Amount Credit]],2),"")</f>
        <v/>
      </c>
      <c r="AW3158" s="46" t="str">
        <f>LEFT(Table1[[#This Row],[Cur]],3)</f>
        <v/>
      </c>
      <c r="AX3158" s="59"/>
      <c r="AY3158" s="46"/>
      <c r="AZ3158" s="46" t="str">
        <f>IF(Table1[[#This Row],[Cur]]&lt;&gt;"",IF(Table1[[#This Row],[Cur]]="USD","",ExchangeRate),"")</f>
        <v/>
      </c>
      <c r="BA3158" s="46" t="str">
        <f>IF(Table1[[#This Row],[Grant]]&lt;&gt;"",VLOOKUP(Table1[[#This Row],[Grant]],Grants!B:D,3),"")</f>
        <v/>
      </c>
      <c r="BB3158" s="46" t="str">
        <f>TRIM(Table1[[#This Row],[Vendor ID]])</f>
        <v/>
      </c>
      <c r="BC3158">
        <f>IF(Table1[[#This Row],[Reference Number]]=Q3157,BC3157,BC3157+1)</f>
        <v>2</v>
      </c>
    </row>
    <row r="3159" spans="1:55" ht="11.25" hidden="1" customHeight="1">
      <c r="A3159" s="1"/>
      <c r="B3159" s="88" t="str">
        <f>IF(Table1[[#This Row],[Posting Date]]&lt;&gt;"",IF(Table1[[#This Row],[Reference Number]]=Q3158,B3158+1,1),"")</f>
        <v/>
      </c>
      <c r="C3159" s="61"/>
      <c r="D3159" s="61"/>
      <c r="E3159" s="218"/>
      <c r="F3159" s="143" t="str">
        <f>IFERROR(IF(VLOOKUP(Table1[[#This Row],[Budget Code Description]],Dimentions!$X$6:$AC$132,2,FALSE)="","",VLOOKUP(Table1[[#This Row],[Budget Code Description]],Dimentions!$X$6:$AC$132,2,FALSE)),"")</f>
        <v/>
      </c>
      <c r="G3159" s="143" t="str">
        <f>IFERROR(VLOOKUP(Table1[[#This Row],[Budget Code Description]],Dimentions!$X$6:$AC$132,3,FALSE),"")</f>
        <v/>
      </c>
      <c r="H3159" s="64" t="str">
        <f>IFERROR(VLOOKUP(Table1[[#This Row],[Account]],Dimentions!$S$6:$V$233,2,FALSE),"")</f>
        <v/>
      </c>
      <c r="I3159" s="62">
        <f>_xlfn.NUMBERVALUE(LEFT(Table1[[#This Row],[Account]],1))</f>
        <v>0</v>
      </c>
      <c r="J3159" s="62" t="str">
        <f>IFERROR(VLOOKUP(Table1[[#This Row],[Budget Code Description]],Table6[#All],7,FALSE),"")</f>
        <v/>
      </c>
      <c r="K3159" s="143" t="str">
        <f>IFERROR(VLOOKUP(Table1[[#This Row],[Budget Code Description]],Table6[#All],8,FALSE),"")</f>
        <v/>
      </c>
      <c r="L3159" s="63"/>
      <c r="M3159" s="65" t="str">
        <f>IFERROR(VLOOKUP(Table1[[#This Row],[Staff ID]],Table2[],2,FALSE),"")</f>
        <v/>
      </c>
      <c r="N3159" s="211" t="str">
        <f>IFERROR(IF(VLOOKUP(Table1[[#This Row],[Budget Code Description]],Dimentions!$X$6:$AC$97,4,FALSE)="","",VLOOKUP(Table1[[#This Row],[Budget Code Description]],Dimentions!$X$6:$AC$97,4,FALSE)),"")</f>
        <v/>
      </c>
      <c r="O3159" s="65" t="str">
        <f>IFERROR(VLOOKUP(Table1[[#This Row],[Vendor ID]],Table549[],2,FALSE),"")</f>
        <v/>
      </c>
      <c r="P3159" s="63"/>
      <c r="Q3159" s="143" t="str">
        <f>IF(Table1[[#This Row],[Posting Date]]&lt;&gt;"",$D$9,"")</f>
        <v/>
      </c>
      <c r="R3159" s="159" t="str">
        <f>IF(Table1[[#This Row],[Posting Date]]&lt;&gt;"",$D$10,"")</f>
        <v/>
      </c>
      <c r="S3159" s="66"/>
      <c r="T3159" s="63"/>
      <c r="U3159" s="67"/>
      <c r="V3159" s="67"/>
      <c r="W3159" s="67" t="str">
        <f t="shared" si="49"/>
        <v/>
      </c>
      <c r="X3159" s="161" t="str">
        <f>IF(E3159="","",(IF(Table1[[#This Row],[Cur]]="USD",Table1[[#This Row],[Cur_Amount Debit]],Table1[[#This Row],[Cur_Amount Debit]]/Table1[[#This Row],[Exchange Rate]])))</f>
        <v/>
      </c>
      <c r="Y3159" s="161" t="str">
        <f>IF(E3159="","",(IF(Table1[[#This Row],[Cur]]="USD",Table1[[#This Row],[Cur_Amount Credit]],Table1[[#This Row],[Cur_Amount Credit]]/ExchangeRate)))</f>
        <v/>
      </c>
      <c r="Z3159" s="203" t="str">
        <f>IF(E3159="","",(Table1[[#This Row],[Debit USD]]-Table1[[#This Row],[Credit USD]]))</f>
        <v/>
      </c>
      <c r="AA3159" s="122"/>
      <c r="AB3159" s="1"/>
      <c r="AC3159" s="15"/>
      <c r="AD3159" s="15" t="str">
        <f>IF(AND(OR(Table1[[#This Row],[Account]]="15030",Table1[[#This Row],[Account]]="15035",Table1[[#This Row],[Account]]="20150"),Table1[[#This Row],[Vendor ID]]=""),1,"")</f>
        <v/>
      </c>
      <c r="AE3159" s="15"/>
      <c r="AF3159" s="15"/>
      <c r="AG3159" s="15"/>
      <c r="AH3159" s="46" t="str">
        <f>IF(Table1[[#This Row],[Posting Date]]&lt;&gt;"","GJ-"&amp;CountryID,"")</f>
        <v/>
      </c>
      <c r="AI3159" s="59" t="str">
        <f>IF(Table1[[#This Row],[Posting Date]]&lt;&gt;"",Table1[[#This Row],[Posting Date]],"")</f>
        <v/>
      </c>
      <c r="AJ3159" s="46"/>
      <c r="AK3159" s="46" t="str">
        <f>IF(Table1[[#This Row],[Description]]&lt;&gt;"",Table1[[#This Row],[Description]],"")</f>
        <v/>
      </c>
      <c r="AL3159" s="46" t="str">
        <f>IF(Table1[[#This Row],[Posting Date]]&lt;&gt;"",Table1[[#This Row],[Reference Number]],"")</f>
        <v/>
      </c>
      <c r="AM3159" s="46" t="str">
        <f>TRIM(Table1[[#This Row],[Line '#]])</f>
        <v/>
      </c>
      <c r="AN3159" s="46" t="str">
        <f>TRIM(Table1[[#This Row],[Account]])</f>
        <v/>
      </c>
      <c r="AO3159" s="46" t="str">
        <f>IF(Table1[[#This Row],[Posting Date]]&lt;&gt;"",$D$5,"")</f>
        <v/>
      </c>
      <c r="AP3159" s="46" t="str">
        <f>TRIM(Table1[[#This Row],[Departments-Prgrams]])</f>
        <v/>
      </c>
      <c r="AQ3159" s="46" t="str">
        <f>TRIM(Table1[[#This Row],[Grant]])</f>
        <v/>
      </c>
      <c r="AR3159" s="46" t="str">
        <f>TRIM(Table1[[#This Row],[Staff ID]])</f>
        <v/>
      </c>
      <c r="AS3159" s="46" t="str">
        <f>IF(TRIM(Table1[[#This Row],[Budget Code]])=0,"",TRIM(Table1[[#This Row],[Budget Code]]))</f>
        <v/>
      </c>
      <c r="AT3159" s="46" t="str">
        <f>IF(Table1[[#This Row],[Line Description]]&lt;&gt;"",Table1[[#This Row],[Line Description]],"")</f>
        <v/>
      </c>
      <c r="AU3159" s="46" t="str">
        <f>IF(Table1[[#This Row],[Cur_Amount Debit]]&gt;0,ROUND(Table1[[#This Row],[Cur_Amount Debit]],2),"")</f>
        <v/>
      </c>
      <c r="AV3159" s="46" t="str">
        <f>IF(Table1[[#This Row],[Cur_Amount Credit]]&gt;0,ROUND(Table1[[#This Row],[Cur_Amount Credit]],2),"")</f>
        <v/>
      </c>
      <c r="AW3159" s="46" t="str">
        <f>LEFT(Table1[[#This Row],[Cur]],3)</f>
        <v/>
      </c>
      <c r="AX3159" s="59"/>
      <c r="AY3159" s="46"/>
      <c r="AZ3159" s="46" t="str">
        <f>IF(Table1[[#This Row],[Cur]]&lt;&gt;"",IF(Table1[[#This Row],[Cur]]="USD","",ExchangeRate),"")</f>
        <v/>
      </c>
      <c r="BA3159" s="46" t="str">
        <f>IF(Table1[[#This Row],[Grant]]&lt;&gt;"",VLOOKUP(Table1[[#This Row],[Grant]],Grants!B:D,3),"")</f>
        <v/>
      </c>
      <c r="BB3159" s="46" t="str">
        <f>TRIM(Table1[[#This Row],[Vendor ID]])</f>
        <v/>
      </c>
      <c r="BC3159">
        <f>IF(Table1[[#This Row],[Reference Number]]=Q3158,BC3158,BC3158+1)</f>
        <v>2</v>
      </c>
    </row>
    <row r="3160" spans="1:55" ht="11.25" hidden="1" customHeight="1">
      <c r="A3160" s="1"/>
      <c r="B3160" s="88" t="str">
        <f>IF(Table1[[#This Row],[Posting Date]]&lt;&gt;"",IF(Table1[[#This Row],[Reference Number]]=Q3159,B3159+1,1),"")</f>
        <v/>
      </c>
      <c r="C3160" s="61"/>
      <c r="D3160" s="61"/>
      <c r="E3160" s="218"/>
      <c r="F3160" s="143" t="str">
        <f>IFERROR(IF(VLOOKUP(Table1[[#This Row],[Budget Code Description]],Dimentions!$X$6:$AC$132,2,FALSE)="","",VLOOKUP(Table1[[#This Row],[Budget Code Description]],Dimentions!$X$6:$AC$132,2,FALSE)),"")</f>
        <v/>
      </c>
      <c r="G3160" s="143" t="str">
        <f>IFERROR(VLOOKUP(Table1[[#This Row],[Budget Code Description]],Dimentions!$X$6:$AC$132,3,FALSE),"")</f>
        <v/>
      </c>
      <c r="H3160" s="64" t="str">
        <f>IFERROR(VLOOKUP(Table1[[#This Row],[Account]],Dimentions!$S$6:$V$233,2,FALSE),"")</f>
        <v/>
      </c>
      <c r="I3160" s="62">
        <f>_xlfn.NUMBERVALUE(LEFT(Table1[[#This Row],[Account]],1))</f>
        <v>0</v>
      </c>
      <c r="J3160" s="62" t="str">
        <f>IFERROR(VLOOKUP(Table1[[#This Row],[Budget Code Description]],Table6[#All],7,FALSE),"")</f>
        <v/>
      </c>
      <c r="K3160" s="143" t="str">
        <f>IFERROR(VLOOKUP(Table1[[#This Row],[Budget Code Description]],Table6[#All],8,FALSE),"")</f>
        <v/>
      </c>
      <c r="L3160" s="63"/>
      <c r="M3160" s="65" t="str">
        <f>IFERROR(VLOOKUP(Table1[[#This Row],[Staff ID]],Table2[],2,FALSE),"")</f>
        <v/>
      </c>
      <c r="N3160" s="211" t="str">
        <f>IFERROR(IF(VLOOKUP(Table1[[#This Row],[Budget Code Description]],Dimentions!$X$6:$AC$97,4,FALSE)="","",VLOOKUP(Table1[[#This Row],[Budget Code Description]],Dimentions!$X$6:$AC$97,4,FALSE)),"")</f>
        <v/>
      </c>
      <c r="O3160" s="65" t="str">
        <f>IFERROR(VLOOKUP(Table1[[#This Row],[Vendor ID]],Table549[],2,FALSE),"")</f>
        <v/>
      </c>
      <c r="P3160" s="63"/>
      <c r="Q3160" s="143" t="str">
        <f>IF(Table1[[#This Row],[Posting Date]]&lt;&gt;"",$D$9,"")</f>
        <v/>
      </c>
      <c r="R3160" s="159" t="str">
        <f>IF(Table1[[#This Row],[Posting Date]]&lt;&gt;"",$D$10,"")</f>
        <v/>
      </c>
      <c r="S3160" s="66"/>
      <c r="T3160" s="63"/>
      <c r="U3160" s="67"/>
      <c r="V3160" s="67"/>
      <c r="W3160" s="67" t="str">
        <f t="shared" si="49"/>
        <v/>
      </c>
      <c r="X3160" s="161" t="str">
        <f>IF(E3160="","",(IF(Table1[[#This Row],[Cur]]="USD",Table1[[#This Row],[Cur_Amount Debit]],Table1[[#This Row],[Cur_Amount Debit]]/Table1[[#This Row],[Exchange Rate]])))</f>
        <v/>
      </c>
      <c r="Y3160" s="161" t="str">
        <f>IF(E3160="","",(IF(Table1[[#This Row],[Cur]]="USD",Table1[[#This Row],[Cur_Amount Credit]],Table1[[#This Row],[Cur_Amount Credit]]/ExchangeRate)))</f>
        <v/>
      </c>
      <c r="Z3160" s="203" t="str">
        <f>IF(E3160="","",(Table1[[#This Row],[Debit USD]]-Table1[[#This Row],[Credit USD]]))</f>
        <v/>
      </c>
      <c r="AA3160" s="122"/>
      <c r="AB3160" s="1"/>
      <c r="AC3160" s="15"/>
      <c r="AD3160" s="15" t="str">
        <f>IF(AND(OR(Table1[[#This Row],[Account]]="15030",Table1[[#This Row],[Account]]="15035",Table1[[#This Row],[Account]]="20150"),Table1[[#This Row],[Vendor ID]]=""),1,"")</f>
        <v/>
      </c>
      <c r="AE3160" s="15"/>
      <c r="AF3160" s="15"/>
      <c r="AG3160" s="15"/>
      <c r="AH3160" s="46" t="str">
        <f>IF(Table1[[#This Row],[Posting Date]]&lt;&gt;"","GJ-"&amp;CountryID,"")</f>
        <v/>
      </c>
      <c r="AI3160" s="59" t="str">
        <f>IF(Table1[[#This Row],[Posting Date]]&lt;&gt;"",Table1[[#This Row],[Posting Date]],"")</f>
        <v/>
      </c>
      <c r="AJ3160" s="46"/>
      <c r="AK3160" s="46" t="str">
        <f>IF(Table1[[#This Row],[Description]]&lt;&gt;"",Table1[[#This Row],[Description]],"")</f>
        <v/>
      </c>
      <c r="AL3160" s="46" t="str">
        <f>IF(Table1[[#This Row],[Posting Date]]&lt;&gt;"",Table1[[#This Row],[Reference Number]],"")</f>
        <v/>
      </c>
      <c r="AM3160" s="46" t="str">
        <f>TRIM(Table1[[#This Row],[Line '#]])</f>
        <v/>
      </c>
      <c r="AN3160" s="46" t="str">
        <f>TRIM(Table1[[#This Row],[Account]])</f>
        <v/>
      </c>
      <c r="AO3160" s="46" t="str">
        <f>IF(Table1[[#This Row],[Posting Date]]&lt;&gt;"",$D$5,"")</f>
        <v/>
      </c>
      <c r="AP3160" s="46" t="str">
        <f>TRIM(Table1[[#This Row],[Departments-Prgrams]])</f>
        <v/>
      </c>
      <c r="AQ3160" s="46" t="str">
        <f>TRIM(Table1[[#This Row],[Grant]])</f>
        <v/>
      </c>
      <c r="AR3160" s="46" t="str">
        <f>TRIM(Table1[[#This Row],[Staff ID]])</f>
        <v/>
      </c>
      <c r="AS3160" s="46" t="str">
        <f>IF(TRIM(Table1[[#This Row],[Budget Code]])=0,"",TRIM(Table1[[#This Row],[Budget Code]]))</f>
        <v/>
      </c>
      <c r="AT3160" s="46" t="str">
        <f>IF(Table1[[#This Row],[Line Description]]&lt;&gt;"",Table1[[#This Row],[Line Description]],"")</f>
        <v/>
      </c>
      <c r="AU3160" s="46" t="str">
        <f>IF(Table1[[#This Row],[Cur_Amount Debit]]&gt;0,ROUND(Table1[[#This Row],[Cur_Amount Debit]],2),"")</f>
        <v/>
      </c>
      <c r="AV3160" s="46" t="str">
        <f>IF(Table1[[#This Row],[Cur_Amount Credit]]&gt;0,ROUND(Table1[[#This Row],[Cur_Amount Credit]],2),"")</f>
        <v/>
      </c>
      <c r="AW3160" s="46" t="str">
        <f>LEFT(Table1[[#This Row],[Cur]],3)</f>
        <v/>
      </c>
      <c r="AX3160" s="59"/>
      <c r="AY3160" s="46"/>
      <c r="AZ3160" s="46" t="str">
        <f>IF(Table1[[#This Row],[Cur]]&lt;&gt;"",IF(Table1[[#This Row],[Cur]]="USD","",ExchangeRate),"")</f>
        <v/>
      </c>
      <c r="BA3160" s="46" t="str">
        <f>IF(Table1[[#This Row],[Grant]]&lt;&gt;"",VLOOKUP(Table1[[#This Row],[Grant]],Grants!B:D,3),"")</f>
        <v/>
      </c>
      <c r="BB3160" s="46" t="str">
        <f>TRIM(Table1[[#This Row],[Vendor ID]])</f>
        <v/>
      </c>
      <c r="BC3160">
        <f>IF(Table1[[#This Row],[Reference Number]]=Q3159,BC3159,BC3159+1)</f>
        <v>2</v>
      </c>
    </row>
    <row r="3161" spans="1:55" ht="11.25" hidden="1" customHeight="1">
      <c r="A3161" s="1"/>
      <c r="B3161" s="88" t="str">
        <f>IF(Table1[[#This Row],[Posting Date]]&lt;&gt;"",IF(Table1[[#This Row],[Reference Number]]=Q3160,B3160+1,1),"")</f>
        <v/>
      </c>
      <c r="C3161" s="61"/>
      <c r="D3161" s="61"/>
      <c r="E3161" s="218"/>
      <c r="F3161" s="143" t="str">
        <f>IFERROR(IF(VLOOKUP(Table1[[#This Row],[Budget Code Description]],Dimentions!$X$6:$AC$132,2,FALSE)="","",VLOOKUP(Table1[[#This Row],[Budget Code Description]],Dimentions!$X$6:$AC$132,2,FALSE)),"")</f>
        <v/>
      </c>
      <c r="G3161" s="143" t="str">
        <f>IFERROR(VLOOKUP(Table1[[#This Row],[Budget Code Description]],Dimentions!$X$6:$AC$132,3,FALSE),"")</f>
        <v/>
      </c>
      <c r="H3161" s="64" t="str">
        <f>IFERROR(VLOOKUP(Table1[[#This Row],[Account]],Dimentions!$S$6:$V$233,2,FALSE),"")</f>
        <v/>
      </c>
      <c r="I3161" s="62">
        <f>_xlfn.NUMBERVALUE(LEFT(Table1[[#This Row],[Account]],1))</f>
        <v>0</v>
      </c>
      <c r="J3161" s="62" t="str">
        <f>IFERROR(VLOOKUP(Table1[[#This Row],[Budget Code Description]],Table6[#All],7,FALSE),"")</f>
        <v/>
      </c>
      <c r="K3161" s="143" t="str">
        <f>IFERROR(VLOOKUP(Table1[[#This Row],[Budget Code Description]],Table6[#All],8,FALSE),"")</f>
        <v/>
      </c>
      <c r="L3161" s="63"/>
      <c r="M3161" s="65" t="str">
        <f>IFERROR(VLOOKUP(Table1[[#This Row],[Staff ID]],Table2[],2,FALSE),"")</f>
        <v/>
      </c>
      <c r="N3161" s="211" t="str">
        <f>IFERROR(IF(VLOOKUP(Table1[[#This Row],[Budget Code Description]],Dimentions!$X$6:$AC$97,4,FALSE)="","",VLOOKUP(Table1[[#This Row],[Budget Code Description]],Dimentions!$X$6:$AC$97,4,FALSE)),"")</f>
        <v/>
      </c>
      <c r="O3161" s="65" t="str">
        <f>IFERROR(VLOOKUP(Table1[[#This Row],[Vendor ID]],Table549[],2,FALSE),"")</f>
        <v/>
      </c>
      <c r="P3161" s="63"/>
      <c r="Q3161" s="143" t="str">
        <f>IF(Table1[[#This Row],[Posting Date]]&lt;&gt;"",$D$9,"")</f>
        <v/>
      </c>
      <c r="R3161" s="159" t="str">
        <f>IF(Table1[[#This Row],[Posting Date]]&lt;&gt;"",$D$10,"")</f>
        <v/>
      </c>
      <c r="S3161" s="66"/>
      <c r="T3161" s="63"/>
      <c r="U3161" s="67"/>
      <c r="V3161" s="67"/>
      <c r="W3161" s="67" t="str">
        <f t="shared" si="49"/>
        <v/>
      </c>
      <c r="X3161" s="161" t="str">
        <f>IF(E3161="","",(IF(Table1[[#This Row],[Cur]]="USD",Table1[[#This Row],[Cur_Amount Debit]],Table1[[#This Row],[Cur_Amount Debit]]/Table1[[#This Row],[Exchange Rate]])))</f>
        <v/>
      </c>
      <c r="Y3161" s="161" t="str">
        <f>IF(E3161="","",(IF(Table1[[#This Row],[Cur]]="USD",Table1[[#This Row],[Cur_Amount Credit]],Table1[[#This Row],[Cur_Amount Credit]]/ExchangeRate)))</f>
        <v/>
      </c>
      <c r="Z3161" s="203" t="str">
        <f>IF(E3161="","",(Table1[[#This Row],[Debit USD]]-Table1[[#This Row],[Credit USD]]))</f>
        <v/>
      </c>
      <c r="AA3161" s="122"/>
      <c r="AB3161" s="1"/>
      <c r="AC3161" s="15"/>
      <c r="AD3161" s="15" t="str">
        <f>IF(AND(OR(Table1[[#This Row],[Account]]="15030",Table1[[#This Row],[Account]]="15035",Table1[[#This Row],[Account]]="20150"),Table1[[#This Row],[Vendor ID]]=""),1,"")</f>
        <v/>
      </c>
      <c r="AE3161" s="15"/>
      <c r="AF3161" s="15"/>
      <c r="AG3161" s="15"/>
      <c r="AH3161" s="46" t="str">
        <f>IF(Table1[[#This Row],[Posting Date]]&lt;&gt;"","GJ-"&amp;CountryID,"")</f>
        <v/>
      </c>
      <c r="AI3161" s="59" t="str">
        <f>IF(Table1[[#This Row],[Posting Date]]&lt;&gt;"",Table1[[#This Row],[Posting Date]],"")</f>
        <v/>
      </c>
      <c r="AJ3161" s="46"/>
      <c r="AK3161" s="46" t="str">
        <f>IF(Table1[[#This Row],[Description]]&lt;&gt;"",Table1[[#This Row],[Description]],"")</f>
        <v/>
      </c>
      <c r="AL3161" s="46" t="str">
        <f>IF(Table1[[#This Row],[Posting Date]]&lt;&gt;"",Table1[[#This Row],[Reference Number]],"")</f>
        <v/>
      </c>
      <c r="AM3161" s="46" t="str">
        <f>TRIM(Table1[[#This Row],[Line '#]])</f>
        <v/>
      </c>
      <c r="AN3161" s="46" t="str">
        <f>TRIM(Table1[[#This Row],[Account]])</f>
        <v/>
      </c>
      <c r="AO3161" s="46" t="str">
        <f>IF(Table1[[#This Row],[Posting Date]]&lt;&gt;"",$D$5,"")</f>
        <v/>
      </c>
      <c r="AP3161" s="46" t="str">
        <f>TRIM(Table1[[#This Row],[Departments-Prgrams]])</f>
        <v/>
      </c>
      <c r="AQ3161" s="46" t="str">
        <f>TRIM(Table1[[#This Row],[Grant]])</f>
        <v/>
      </c>
      <c r="AR3161" s="46" t="str">
        <f>TRIM(Table1[[#This Row],[Staff ID]])</f>
        <v/>
      </c>
      <c r="AS3161" s="46" t="str">
        <f>IF(TRIM(Table1[[#This Row],[Budget Code]])=0,"",TRIM(Table1[[#This Row],[Budget Code]]))</f>
        <v/>
      </c>
      <c r="AT3161" s="46" t="str">
        <f>IF(Table1[[#This Row],[Line Description]]&lt;&gt;"",Table1[[#This Row],[Line Description]],"")</f>
        <v/>
      </c>
      <c r="AU3161" s="46" t="str">
        <f>IF(Table1[[#This Row],[Cur_Amount Debit]]&gt;0,ROUND(Table1[[#This Row],[Cur_Amount Debit]],2),"")</f>
        <v/>
      </c>
      <c r="AV3161" s="46" t="str">
        <f>IF(Table1[[#This Row],[Cur_Amount Credit]]&gt;0,ROUND(Table1[[#This Row],[Cur_Amount Credit]],2),"")</f>
        <v/>
      </c>
      <c r="AW3161" s="46" t="str">
        <f>LEFT(Table1[[#This Row],[Cur]],3)</f>
        <v/>
      </c>
      <c r="AX3161" s="59"/>
      <c r="AY3161" s="46"/>
      <c r="AZ3161" s="46" t="str">
        <f>IF(Table1[[#This Row],[Cur]]&lt;&gt;"",IF(Table1[[#This Row],[Cur]]="USD","",ExchangeRate),"")</f>
        <v/>
      </c>
      <c r="BA3161" s="46" t="str">
        <f>IF(Table1[[#This Row],[Grant]]&lt;&gt;"",VLOOKUP(Table1[[#This Row],[Grant]],Grants!B:D,3),"")</f>
        <v/>
      </c>
      <c r="BB3161" s="46" t="str">
        <f>TRIM(Table1[[#This Row],[Vendor ID]])</f>
        <v/>
      </c>
      <c r="BC3161">
        <f>IF(Table1[[#This Row],[Reference Number]]=Q3160,BC3160,BC3160+1)</f>
        <v>2</v>
      </c>
    </row>
    <row r="3162" spans="1:55" ht="11.25" hidden="1" customHeight="1">
      <c r="A3162" s="1"/>
      <c r="B3162" s="88" t="str">
        <f>IF(Table1[[#This Row],[Posting Date]]&lt;&gt;"",IF(Table1[[#This Row],[Reference Number]]=Q3161,B3161+1,1),"")</f>
        <v/>
      </c>
      <c r="C3162" s="61"/>
      <c r="D3162" s="61"/>
      <c r="E3162" s="218"/>
      <c r="F3162" s="143" t="str">
        <f>IFERROR(IF(VLOOKUP(Table1[[#This Row],[Budget Code Description]],Dimentions!$X$6:$AC$132,2,FALSE)="","",VLOOKUP(Table1[[#This Row],[Budget Code Description]],Dimentions!$X$6:$AC$132,2,FALSE)),"")</f>
        <v/>
      </c>
      <c r="G3162" s="143" t="str">
        <f>IFERROR(VLOOKUP(Table1[[#This Row],[Budget Code Description]],Dimentions!$X$6:$AC$132,3,FALSE),"")</f>
        <v/>
      </c>
      <c r="H3162" s="64" t="str">
        <f>IFERROR(VLOOKUP(Table1[[#This Row],[Account]],Dimentions!$S$6:$V$233,2,FALSE),"")</f>
        <v/>
      </c>
      <c r="I3162" s="62">
        <f>_xlfn.NUMBERVALUE(LEFT(Table1[[#This Row],[Account]],1))</f>
        <v>0</v>
      </c>
      <c r="J3162" s="62" t="str">
        <f>IFERROR(VLOOKUP(Table1[[#This Row],[Budget Code Description]],Table6[#All],7,FALSE),"")</f>
        <v/>
      </c>
      <c r="K3162" s="143" t="str">
        <f>IFERROR(VLOOKUP(Table1[[#This Row],[Budget Code Description]],Table6[#All],8,FALSE),"")</f>
        <v/>
      </c>
      <c r="L3162" s="63"/>
      <c r="M3162" s="65" t="str">
        <f>IFERROR(VLOOKUP(Table1[[#This Row],[Staff ID]],Table2[],2,FALSE),"")</f>
        <v/>
      </c>
      <c r="N3162" s="211" t="str">
        <f>IFERROR(IF(VLOOKUP(Table1[[#This Row],[Budget Code Description]],Dimentions!$X$6:$AC$97,4,FALSE)="","",VLOOKUP(Table1[[#This Row],[Budget Code Description]],Dimentions!$X$6:$AC$97,4,FALSE)),"")</f>
        <v/>
      </c>
      <c r="O3162" s="65" t="str">
        <f>IFERROR(VLOOKUP(Table1[[#This Row],[Vendor ID]],Table549[],2,FALSE),"")</f>
        <v/>
      </c>
      <c r="P3162" s="63"/>
      <c r="Q3162" s="143" t="str">
        <f>IF(Table1[[#This Row],[Posting Date]]&lt;&gt;"",$D$9,"")</f>
        <v/>
      </c>
      <c r="R3162" s="159" t="str">
        <f>IF(Table1[[#This Row],[Posting Date]]&lt;&gt;"",$D$10,"")</f>
        <v/>
      </c>
      <c r="S3162" s="66"/>
      <c r="T3162" s="63"/>
      <c r="U3162" s="67"/>
      <c r="V3162" s="67"/>
      <c r="W3162" s="67" t="str">
        <f t="shared" si="49"/>
        <v/>
      </c>
      <c r="X3162" s="161" t="str">
        <f>IF(E3162="","",(IF(Table1[[#This Row],[Cur]]="USD",Table1[[#This Row],[Cur_Amount Debit]],Table1[[#This Row],[Cur_Amount Debit]]/Table1[[#This Row],[Exchange Rate]])))</f>
        <v/>
      </c>
      <c r="Y3162" s="161" t="str">
        <f>IF(E3162="","",(IF(Table1[[#This Row],[Cur]]="USD",Table1[[#This Row],[Cur_Amount Credit]],Table1[[#This Row],[Cur_Amount Credit]]/ExchangeRate)))</f>
        <v/>
      </c>
      <c r="Z3162" s="203" t="str">
        <f>IF(E3162="","",(Table1[[#This Row],[Debit USD]]-Table1[[#This Row],[Credit USD]]))</f>
        <v/>
      </c>
      <c r="AA3162" s="122"/>
      <c r="AB3162" s="1"/>
      <c r="AC3162" s="15"/>
      <c r="AD3162" s="15" t="str">
        <f>IF(AND(OR(Table1[[#This Row],[Account]]="15030",Table1[[#This Row],[Account]]="15035",Table1[[#This Row],[Account]]="20150"),Table1[[#This Row],[Vendor ID]]=""),1,"")</f>
        <v/>
      </c>
      <c r="AE3162" s="15"/>
      <c r="AF3162" s="15"/>
      <c r="AG3162" s="15"/>
      <c r="AH3162" s="46" t="str">
        <f>IF(Table1[[#This Row],[Posting Date]]&lt;&gt;"","GJ-"&amp;CountryID,"")</f>
        <v/>
      </c>
      <c r="AI3162" s="59" t="str">
        <f>IF(Table1[[#This Row],[Posting Date]]&lt;&gt;"",Table1[[#This Row],[Posting Date]],"")</f>
        <v/>
      </c>
      <c r="AJ3162" s="46"/>
      <c r="AK3162" s="46" t="str">
        <f>IF(Table1[[#This Row],[Description]]&lt;&gt;"",Table1[[#This Row],[Description]],"")</f>
        <v/>
      </c>
      <c r="AL3162" s="46" t="str">
        <f>IF(Table1[[#This Row],[Posting Date]]&lt;&gt;"",Table1[[#This Row],[Reference Number]],"")</f>
        <v/>
      </c>
      <c r="AM3162" s="46" t="str">
        <f>TRIM(Table1[[#This Row],[Line '#]])</f>
        <v/>
      </c>
      <c r="AN3162" s="46" t="str">
        <f>TRIM(Table1[[#This Row],[Account]])</f>
        <v/>
      </c>
      <c r="AO3162" s="46" t="str">
        <f>IF(Table1[[#This Row],[Posting Date]]&lt;&gt;"",$D$5,"")</f>
        <v/>
      </c>
      <c r="AP3162" s="46" t="str">
        <f>TRIM(Table1[[#This Row],[Departments-Prgrams]])</f>
        <v/>
      </c>
      <c r="AQ3162" s="46" t="str">
        <f>TRIM(Table1[[#This Row],[Grant]])</f>
        <v/>
      </c>
      <c r="AR3162" s="46" t="str">
        <f>TRIM(Table1[[#This Row],[Staff ID]])</f>
        <v/>
      </c>
      <c r="AS3162" s="46" t="str">
        <f>IF(TRIM(Table1[[#This Row],[Budget Code]])=0,"",TRIM(Table1[[#This Row],[Budget Code]]))</f>
        <v/>
      </c>
      <c r="AT3162" s="46" t="str">
        <f>IF(Table1[[#This Row],[Line Description]]&lt;&gt;"",Table1[[#This Row],[Line Description]],"")</f>
        <v/>
      </c>
      <c r="AU3162" s="46" t="str">
        <f>IF(Table1[[#This Row],[Cur_Amount Debit]]&gt;0,ROUND(Table1[[#This Row],[Cur_Amount Debit]],2),"")</f>
        <v/>
      </c>
      <c r="AV3162" s="46" t="str">
        <f>IF(Table1[[#This Row],[Cur_Amount Credit]]&gt;0,ROUND(Table1[[#This Row],[Cur_Amount Credit]],2),"")</f>
        <v/>
      </c>
      <c r="AW3162" s="46" t="str">
        <f>LEFT(Table1[[#This Row],[Cur]],3)</f>
        <v/>
      </c>
      <c r="AX3162" s="59"/>
      <c r="AY3162" s="46"/>
      <c r="AZ3162" s="46" t="str">
        <f>IF(Table1[[#This Row],[Cur]]&lt;&gt;"",IF(Table1[[#This Row],[Cur]]="USD","",ExchangeRate),"")</f>
        <v/>
      </c>
      <c r="BA3162" s="46" t="str">
        <f>IF(Table1[[#This Row],[Grant]]&lt;&gt;"",VLOOKUP(Table1[[#This Row],[Grant]],Grants!B:D,3),"")</f>
        <v/>
      </c>
      <c r="BB3162" s="46" t="str">
        <f>TRIM(Table1[[#This Row],[Vendor ID]])</f>
        <v/>
      </c>
      <c r="BC3162">
        <f>IF(Table1[[#This Row],[Reference Number]]=Q3161,BC3161,BC3161+1)</f>
        <v>2</v>
      </c>
    </row>
    <row r="3163" spans="1:55" ht="11.25" hidden="1" customHeight="1">
      <c r="A3163" s="1"/>
      <c r="B3163" s="88" t="str">
        <f>IF(Table1[[#This Row],[Posting Date]]&lt;&gt;"",IF(Table1[[#This Row],[Reference Number]]=Q3162,B3162+1,1),"")</f>
        <v/>
      </c>
      <c r="C3163" s="61"/>
      <c r="D3163" s="61"/>
      <c r="E3163" s="218"/>
      <c r="F3163" s="143" t="str">
        <f>IFERROR(IF(VLOOKUP(Table1[[#This Row],[Budget Code Description]],Dimentions!$X$6:$AC$132,2,FALSE)="","",VLOOKUP(Table1[[#This Row],[Budget Code Description]],Dimentions!$X$6:$AC$132,2,FALSE)),"")</f>
        <v/>
      </c>
      <c r="G3163" s="143" t="str">
        <f>IFERROR(VLOOKUP(Table1[[#This Row],[Budget Code Description]],Dimentions!$X$6:$AC$132,3,FALSE),"")</f>
        <v/>
      </c>
      <c r="H3163" s="64" t="str">
        <f>IFERROR(VLOOKUP(Table1[[#This Row],[Account]],Dimentions!$S$6:$V$233,2,FALSE),"")</f>
        <v/>
      </c>
      <c r="I3163" s="62">
        <f>_xlfn.NUMBERVALUE(LEFT(Table1[[#This Row],[Account]],1))</f>
        <v>0</v>
      </c>
      <c r="J3163" s="62" t="str">
        <f>IFERROR(VLOOKUP(Table1[[#This Row],[Budget Code Description]],Table6[#All],7,FALSE),"")</f>
        <v/>
      </c>
      <c r="K3163" s="143" t="str">
        <f>IFERROR(VLOOKUP(Table1[[#This Row],[Budget Code Description]],Table6[#All],8,FALSE),"")</f>
        <v/>
      </c>
      <c r="L3163" s="63"/>
      <c r="M3163" s="65" t="str">
        <f>IFERROR(VLOOKUP(Table1[[#This Row],[Staff ID]],Table2[],2,FALSE),"")</f>
        <v/>
      </c>
      <c r="N3163" s="211" t="str">
        <f>IFERROR(IF(VLOOKUP(Table1[[#This Row],[Budget Code Description]],Dimentions!$X$6:$AC$97,4,FALSE)="","",VLOOKUP(Table1[[#This Row],[Budget Code Description]],Dimentions!$X$6:$AC$97,4,FALSE)),"")</f>
        <v/>
      </c>
      <c r="O3163" s="65" t="str">
        <f>IFERROR(VLOOKUP(Table1[[#This Row],[Vendor ID]],Table549[],2,FALSE),"")</f>
        <v/>
      </c>
      <c r="P3163" s="63"/>
      <c r="Q3163" s="143" t="str">
        <f>IF(Table1[[#This Row],[Posting Date]]&lt;&gt;"",$D$9,"")</f>
        <v/>
      </c>
      <c r="R3163" s="159" t="str">
        <f>IF(Table1[[#This Row],[Posting Date]]&lt;&gt;"",$D$10,"")</f>
        <v/>
      </c>
      <c r="S3163" s="66"/>
      <c r="T3163" s="63"/>
      <c r="U3163" s="67"/>
      <c r="V3163" s="67"/>
      <c r="W3163" s="67" t="str">
        <f t="shared" si="49"/>
        <v/>
      </c>
      <c r="X3163" s="161" t="str">
        <f>IF(E3163="","",(IF(Table1[[#This Row],[Cur]]="USD",Table1[[#This Row],[Cur_Amount Debit]],Table1[[#This Row],[Cur_Amount Debit]]/Table1[[#This Row],[Exchange Rate]])))</f>
        <v/>
      </c>
      <c r="Y3163" s="161" t="str">
        <f>IF(E3163="","",(IF(Table1[[#This Row],[Cur]]="USD",Table1[[#This Row],[Cur_Amount Credit]],Table1[[#This Row],[Cur_Amount Credit]]/ExchangeRate)))</f>
        <v/>
      </c>
      <c r="Z3163" s="203" t="str">
        <f>IF(E3163="","",(Table1[[#This Row],[Debit USD]]-Table1[[#This Row],[Credit USD]]))</f>
        <v/>
      </c>
      <c r="AA3163" s="122"/>
      <c r="AB3163" s="1"/>
      <c r="AC3163" s="15"/>
      <c r="AD3163" s="15" t="str">
        <f>IF(AND(OR(Table1[[#This Row],[Account]]="15030",Table1[[#This Row],[Account]]="15035",Table1[[#This Row],[Account]]="20150"),Table1[[#This Row],[Vendor ID]]=""),1,"")</f>
        <v/>
      </c>
      <c r="AE3163" s="15"/>
      <c r="AF3163" s="15"/>
      <c r="AG3163" s="15"/>
      <c r="AH3163" s="46" t="str">
        <f>IF(Table1[[#This Row],[Posting Date]]&lt;&gt;"","GJ-"&amp;CountryID,"")</f>
        <v/>
      </c>
      <c r="AI3163" s="59" t="str">
        <f>IF(Table1[[#This Row],[Posting Date]]&lt;&gt;"",Table1[[#This Row],[Posting Date]],"")</f>
        <v/>
      </c>
      <c r="AJ3163" s="46"/>
      <c r="AK3163" s="46" t="str">
        <f>IF(Table1[[#This Row],[Description]]&lt;&gt;"",Table1[[#This Row],[Description]],"")</f>
        <v/>
      </c>
      <c r="AL3163" s="46" t="str">
        <f>IF(Table1[[#This Row],[Posting Date]]&lt;&gt;"",Table1[[#This Row],[Reference Number]],"")</f>
        <v/>
      </c>
      <c r="AM3163" s="46" t="str">
        <f>TRIM(Table1[[#This Row],[Line '#]])</f>
        <v/>
      </c>
      <c r="AN3163" s="46" t="str">
        <f>TRIM(Table1[[#This Row],[Account]])</f>
        <v/>
      </c>
      <c r="AO3163" s="46" t="str">
        <f>IF(Table1[[#This Row],[Posting Date]]&lt;&gt;"",$D$5,"")</f>
        <v/>
      </c>
      <c r="AP3163" s="46" t="str">
        <f>TRIM(Table1[[#This Row],[Departments-Prgrams]])</f>
        <v/>
      </c>
      <c r="AQ3163" s="46" t="str">
        <f>TRIM(Table1[[#This Row],[Grant]])</f>
        <v/>
      </c>
      <c r="AR3163" s="46" t="str">
        <f>TRIM(Table1[[#This Row],[Staff ID]])</f>
        <v/>
      </c>
      <c r="AS3163" s="46" t="str">
        <f>IF(TRIM(Table1[[#This Row],[Budget Code]])=0,"",TRIM(Table1[[#This Row],[Budget Code]]))</f>
        <v/>
      </c>
      <c r="AT3163" s="46" t="str">
        <f>IF(Table1[[#This Row],[Line Description]]&lt;&gt;"",Table1[[#This Row],[Line Description]],"")</f>
        <v/>
      </c>
      <c r="AU3163" s="46" t="str">
        <f>IF(Table1[[#This Row],[Cur_Amount Debit]]&gt;0,ROUND(Table1[[#This Row],[Cur_Amount Debit]],2),"")</f>
        <v/>
      </c>
      <c r="AV3163" s="46" t="str">
        <f>IF(Table1[[#This Row],[Cur_Amount Credit]]&gt;0,ROUND(Table1[[#This Row],[Cur_Amount Credit]],2),"")</f>
        <v/>
      </c>
      <c r="AW3163" s="46" t="str">
        <f>LEFT(Table1[[#This Row],[Cur]],3)</f>
        <v/>
      </c>
      <c r="AX3163" s="59"/>
      <c r="AY3163" s="46"/>
      <c r="AZ3163" s="46" t="str">
        <f>IF(Table1[[#This Row],[Cur]]&lt;&gt;"",IF(Table1[[#This Row],[Cur]]="USD","",ExchangeRate),"")</f>
        <v/>
      </c>
      <c r="BA3163" s="46" t="str">
        <f>IF(Table1[[#This Row],[Grant]]&lt;&gt;"",VLOOKUP(Table1[[#This Row],[Grant]],Grants!B:D,3),"")</f>
        <v/>
      </c>
      <c r="BB3163" s="46" t="str">
        <f>TRIM(Table1[[#This Row],[Vendor ID]])</f>
        <v/>
      </c>
      <c r="BC3163">
        <f>IF(Table1[[#This Row],[Reference Number]]=Q3162,BC3162,BC3162+1)</f>
        <v>2</v>
      </c>
    </row>
    <row r="3164" spans="1:55" ht="11.25" hidden="1" customHeight="1">
      <c r="A3164" s="1"/>
      <c r="B3164" s="88" t="str">
        <f>IF(Table1[[#This Row],[Posting Date]]&lt;&gt;"",IF(Table1[[#This Row],[Reference Number]]=Q3163,B3163+1,1),"")</f>
        <v/>
      </c>
      <c r="C3164" s="61"/>
      <c r="D3164" s="61"/>
      <c r="E3164" s="218"/>
      <c r="F3164" s="143" t="str">
        <f>IFERROR(IF(VLOOKUP(Table1[[#This Row],[Budget Code Description]],Dimentions!$X$6:$AC$132,2,FALSE)="","",VLOOKUP(Table1[[#This Row],[Budget Code Description]],Dimentions!$X$6:$AC$132,2,FALSE)),"")</f>
        <v/>
      </c>
      <c r="G3164" s="143" t="str">
        <f>IFERROR(VLOOKUP(Table1[[#This Row],[Budget Code Description]],Dimentions!$X$6:$AC$132,3,FALSE),"")</f>
        <v/>
      </c>
      <c r="H3164" s="64" t="str">
        <f>IFERROR(VLOOKUP(Table1[[#This Row],[Account]],Dimentions!$S$6:$V$233,2,FALSE),"")</f>
        <v/>
      </c>
      <c r="I3164" s="62">
        <f>_xlfn.NUMBERVALUE(LEFT(Table1[[#This Row],[Account]],1))</f>
        <v>0</v>
      </c>
      <c r="J3164" s="62" t="str">
        <f>IFERROR(VLOOKUP(Table1[[#This Row],[Budget Code Description]],Table6[#All],7,FALSE),"")</f>
        <v/>
      </c>
      <c r="K3164" s="143" t="str">
        <f>IFERROR(VLOOKUP(Table1[[#This Row],[Budget Code Description]],Table6[#All],8,FALSE),"")</f>
        <v/>
      </c>
      <c r="L3164" s="63"/>
      <c r="M3164" s="65" t="str">
        <f>IFERROR(VLOOKUP(Table1[[#This Row],[Staff ID]],Table2[],2,FALSE),"")</f>
        <v/>
      </c>
      <c r="N3164" s="211" t="str">
        <f>IFERROR(IF(VLOOKUP(Table1[[#This Row],[Budget Code Description]],Dimentions!$X$6:$AC$97,4,FALSE)="","",VLOOKUP(Table1[[#This Row],[Budget Code Description]],Dimentions!$X$6:$AC$97,4,FALSE)),"")</f>
        <v/>
      </c>
      <c r="O3164" s="65" t="str">
        <f>IFERROR(VLOOKUP(Table1[[#This Row],[Vendor ID]],Table549[],2,FALSE),"")</f>
        <v/>
      </c>
      <c r="P3164" s="63"/>
      <c r="Q3164" s="143" t="str">
        <f>IF(Table1[[#This Row],[Posting Date]]&lt;&gt;"",$D$9,"")</f>
        <v/>
      </c>
      <c r="R3164" s="159" t="str">
        <f>IF(Table1[[#This Row],[Posting Date]]&lt;&gt;"",$D$10,"")</f>
        <v/>
      </c>
      <c r="S3164" s="66"/>
      <c r="T3164" s="63"/>
      <c r="U3164" s="67"/>
      <c r="V3164" s="67"/>
      <c r="W3164" s="67" t="str">
        <f t="shared" si="49"/>
        <v/>
      </c>
      <c r="X3164" s="161" t="str">
        <f>IF(E3164="","",(IF(Table1[[#This Row],[Cur]]="USD",Table1[[#This Row],[Cur_Amount Debit]],Table1[[#This Row],[Cur_Amount Debit]]/Table1[[#This Row],[Exchange Rate]])))</f>
        <v/>
      </c>
      <c r="Y3164" s="161" t="str">
        <f>IF(E3164="","",(IF(Table1[[#This Row],[Cur]]="USD",Table1[[#This Row],[Cur_Amount Credit]],Table1[[#This Row],[Cur_Amount Credit]]/ExchangeRate)))</f>
        <v/>
      </c>
      <c r="Z3164" s="203" t="str">
        <f>IF(E3164="","",(Table1[[#This Row],[Debit USD]]-Table1[[#This Row],[Credit USD]]))</f>
        <v/>
      </c>
      <c r="AA3164" s="122"/>
      <c r="AB3164" s="1"/>
      <c r="AC3164" s="15"/>
      <c r="AD3164" s="15" t="str">
        <f>IF(AND(OR(Table1[[#This Row],[Account]]="15030",Table1[[#This Row],[Account]]="15035",Table1[[#This Row],[Account]]="20150"),Table1[[#This Row],[Vendor ID]]=""),1,"")</f>
        <v/>
      </c>
      <c r="AE3164" s="15"/>
      <c r="AF3164" s="15"/>
      <c r="AG3164" s="15"/>
      <c r="AH3164" s="46" t="str">
        <f>IF(Table1[[#This Row],[Posting Date]]&lt;&gt;"","GJ-"&amp;CountryID,"")</f>
        <v/>
      </c>
      <c r="AI3164" s="59" t="str">
        <f>IF(Table1[[#This Row],[Posting Date]]&lt;&gt;"",Table1[[#This Row],[Posting Date]],"")</f>
        <v/>
      </c>
      <c r="AJ3164" s="46"/>
      <c r="AK3164" s="46" t="str">
        <f>IF(Table1[[#This Row],[Description]]&lt;&gt;"",Table1[[#This Row],[Description]],"")</f>
        <v/>
      </c>
      <c r="AL3164" s="46" t="str">
        <f>IF(Table1[[#This Row],[Posting Date]]&lt;&gt;"",Table1[[#This Row],[Reference Number]],"")</f>
        <v/>
      </c>
      <c r="AM3164" s="46" t="str">
        <f>TRIM(Table1[[#This Row],[Line '#]])</f>
        <v/>
      </c>
      <c r="AN3164" s="46" t="str">
        <f>TRIM(Table1[[#This Row],[Account]])</f>
        <v/>
      </c>
      <c r="AO3164" s="46" t="str">
        <f>IF(Table1[[#This Row],[Posting Date]]&lt;&gt;"",$D$5,"")</f>
        <v/>
      </c>
      <c r="AP3164" s="46" t="str">
        <f>TRIM(Table1[[#This Row],[Departments-Prgrams]])</f>
        <v/>
      </c>
      <c r="AQ3164" s="46" t="str">
        <f>TRIM(Table1[[#This Row],[Grant]])</f>
        <v/>
      </c>
      <c r="AR3164" s="46" t="str">
        <f>TRIM(Table1[[#This Row],[Staff ID]])</f>
        <v/>
      </c>
      <c r="AS3164" s="46" t="str">
        <f>IF(TRIM(Table1[[#This Row],[Budget Code]])=0,"",TRIM(Table1[[#This Row],[Budget Code]]))</f>
        <v/>
      </c>
      <c r="AT3164" s="46" t="str">
        <f>IF(Table1[[#This Row],[Line Description]]&lt;&gt;"",Table1[[#This Row],[Line Description]],"")</f>
        <v/>
      </c>
      <c r="AU3164" s="46" t="str">
        <f>IF(Table1[[#This Row],[Cur_Amount Debit]]&gt;0,ROUND(Table1[[#This Row],[Cur_Amount Debit]],2),"")</f>
        <v/>
      </c>
      <c r="AV3164" s="46" t="str">
        <f>IF(Table1[[#This Row],[Cur_Amount Credit]]&gt;0,ROUND(Table1[[#This Row],[Cur_Amount Credit]],2),"")</f>
        <v/>
      </c>
      <c r="AW3164" s="46" t="str">
        <f>LEFT(Table1[[#This Row],[Cur]],3)</f>
        <v/>
      </c>
      <c r="AX3164" s="59"/>
      <c r="AY3164" s="46"/>
      <c r="AZ3164" s="46" t="str">
        <f>IF(Table1[[#This Row],[Cur]]&lt;&gt;"",IF(Table1[[#This Row],[Cur]]="USD","",ExchangeRate),"")</f>
        <v/>
      </c>
      <c r="BA3164" s="46" t="str">
        <f>IF(Table1[[#This Row],[Grant]]&lt;&gt;"",VLOOKUP(Table1[[#This Row],[Grant]],Grants!B:D,3),"")</f>
        <v/>
      </c>
      <c r="BB3164" s="46" t="str">
        <f>TRIM(Table1[[#This Row],[Vendor ID]])</f>
        <v/>
      </c>
      <c r="BC3164">
        <f>IF(Table1[[#This Row],[Reference Number]]=Q3163,BC3163,BC3163+1)</f>
        <v>2</v>
      </c>
    </row>
    <row r="3165" spans="1:55" ht="11.25" hidden="1" customHeight="1">
      <c r="A3165" s="1"/>
      <c r="B3165" s="88" t="str">
        <f>IF(Table1[[#This Row],[Posting Date]]&lt;&gt;"",IF(Table1[[#This Row],[Reference Number]]=Q3164,B3164+1,1),"")</f>
        <v/>
      </c>
      <c r="C3165" s="61"/>
      <c r="D3165" s="61"/>
      <c r="E3165" s="218"/>
      <c r="F3165" s="143" t="str">
        <f>IFERROR(IF(VLOOKUP(Table1[[#This Row],[Budget Code Description]],Dimentions!$X$6:$AC$132,2,FALSE)="","",VLOOKUP(Table1[[#This Row],[Budget Code Description]],Dimentions!$X$6:$AC$132,2,FALSE)),"")</f>
        <v/>
      </c>
      <c r="G3165" s="143" t="str">
        <f>IFERROR(VLOOKUP(Table1[[#This Row],[Budget Code Description]],Dimentions!$X$6:$AC$132,3,FALSE),"")</f>
        <v/>
      </c>
      <c r="H3165" s="64" t="str">
        <f>IFERROR(VLOOKUP(Table1[[#This Row],[Account]],Dimentions!$S$6:$V$233,2,FALSE),"")</f>
        <v/>
      </c>
      <c r="I3165" s="62">
        <f>_xlfn.NUMBERVALUE(LEFT(Table1[[#This Row],[Account]],1))</f>
        <v>0</v>
      </c>
      <c r="J3165" s="62" t="str">
        <f>IFERROR(VLOOKUP(Table1[[#This Row],[Budget Code Description]],Table6[#All],7,FALSE),"")</f>
        <v/>
      </c>
      <c r="K3165" s="143" t="str">
        <f>IFERROR(VLOOKUP(Table1[[#This Row],[Budget Code Description]],Table6[#All],8,FALSE),"")</f>
        <v/>
      </c>
      <c r="L3165" s="63"/>
      <c r="M3165" s="65" t="str">
        <f>IFERROR(VLOOKUP(Table1[[#This Row],[Staff ID]],Table2[],2,FALSE),"")</f>
        <v/>
      </c>
      <c r="N3165" s="211" t="str">
        <f>IFERROR(IF(VLOOKUP(Table1[[#This Row],[Budget Code Description]],Dimentions!$X$6:$AC$97,4,FALSE)="","",VLOOKUP(Table1[[#This Row],[Budget Code Description]],Dimentions!$X$6:$AC$97,4,FALSE)),"")</f>
        <v/>
      </c>
      <c r="O3165" s="65" t="str">
        <f>IFERROR(VLOOKUP(Table1[[#This Row],[Vendor ID]],Table549[],2,FALSE),"")</f>
        <v/>
      </c>
      <c r="P3165" s="63"/>
      <c r="Q3165" s="143" t="str">
        <f>IF(Table1[[#This Row],[Posting Date]]&lt;&gt;"",$D$9,"")</f>
        <v/>
      </c>
      <c r="R3165" s="159" t="str">
        <f>IF(Table1[[#This Row],[Posting Date]]&lt;&gt;"",$D$10,"")</f>
        <v/>
      </c>
      <c r="S3165" s="66"/>
      <c r="T3165" s="63"/>
      <c r="U3165" s="67"/>
      <c r="V3165" s="67"/>
      <c r="W3165" s="67" t="str">
        <f t="shared" si="49"/>
        <v/>
      </c>
      <c r="X3165" s="161" t="str">
        <f>IF(E3165="","",(IF(Table1[[#This Row],[Cur]]="USD",Table1[[#This Row],[Cur_Amount Debit]],Table1[[#This Row],[Cur_Amount Debit]]/Table1[[#This Row],[Exchange Rate]])))</f>
        <v/>
      </c>
      <c r="Y3165" s="161" t="str">
        <f>IF(E3165="","",(IF(Table1[[#This Row],[Cur]]="USD",Table1[[#This Row],[Cur_Amount Credit]],Table1[[#This Row],[Cur_Amount Credit]]/ExchangeRate)))</f>
        <v/>
      </c>
      <c r="Z3165" s="203" t="str">
        <f>IF(E3165="","",(Table1[[#This Row],[Debit USD]]-Table1[[#This Row],[Credit USD]]))</f>
        <v/>
      </c>
      <c r="AA3165" s="122"/>
      <c r="AB3165" s="1"/>
      <c r="AC3165" s="15"/>
      <c r="AD3165" s="15" t="str">
        <f>IF(AND(OR(Table1[[#This Row],[Account]]="15030",Table1[[#This Row],[Account]]="15035",Table1[[#This Row],[Account]]="20150"),Table1[[#This Row],[Vendor ID]]=""),1,"")</f>
        <v/>
      </c>
      <c r="AE3165" s="15"/>
      <c r="AF3165" s="15"/>
      <c r="AG3165" s="15"/>
      <c r="AH3165" s="46" t="str">
        <f>IF(Table1[[#This Row],[Posting Date]]&lt;&gt;"","GJ-"&amp;CountryID,"")</f>
        <v/>
      </c>
      <c r="AI3165" s="59" t="str">
        <f>IF(Table1[[#This Row],[Posting Date]]&lt;&gt;"",Table1[[#This Row],[Posting Date]],"")</f>
        <v/>
      </c>
      <c r="AJ3165" s="46"/>
      <c r="AK3165" s="46" t="str">
        <f>IF(Table1[[#This Row],[Description]]&lt;&gt;"",Table1[[#This Row],[Description]],"")</f>
        <v/>
      </c>
      <c r="AL3165" s="46" t="str">
        <f>IF(Table1[[#This Row],[Posting Date]]&lt;&gt;"",Table1[[#This Row],[Reference Number]],"")</f>
        <v/>
      </c>
      <c r="AM3165" s="46" t="str">
        <f>TRIM(Table1[[#This Row],[Line '#]])</f>
        <v/>
      </c>
      <c r="AN3165" s="46" t="str">
        <f>TRIM(Table1[[#This Row],[Account]])</f>
        <v/>
      </c>
      <c r="AO3165" s="46" t="str">
        <f>IF(Table1[[#This Row],[Posting Date]]&lt;&gt;"",$D$5,"")</f>
        <v/>
      </c>
      <c r="AP3165" s="46" t="str">
        <f>TRIM(Table1[[#This Row],[Departments-Prgrams]])</f>
        <v/>
      </c>
      <c r="AQ3165" s="46" t="str">
        <f>TRIM(Table1[[#This Row],[Grant]])</f>
        <v/>
      </c>
      <c r="AR3165" s="46" t="str">
        <f>TRIM(Table1[[#This Row],[Staff ID]])</f>
        <v/>
      </c>
      <c r="AS3165" s="46" t="str">
        <f>IF(TRIM(Table1[[#This Row],[Budget Code]])=0,"",TRIM(Table1[[#This Row],[Budget Code]]))</f>
        <v/>
      </c>
      <c r="AT3165" s="46" t="str">
        <f>IF(Table1[[#This Row],[Line Description]]&lt;&gt;"",Table1[[#This Row],[Line Description]],"")</f>
        <v/>
      </c>
      <c r="AU3165" s="46" t="str">
        <f>IF(Table1[[#This Row],[Cur_Amount Debit]]&gt;0,ROUND(Table1[[#This Row],[Cur_Amount Debit]],2),"")</f>
        <v/>
      </c>
      <c r="AV3165" s="46" t="str">
        <f>IF(Table1[[#This Row],[Cur_Amount Credit]]&gt;0,ROUND(Table1[[#This Row],[Cur_Amount Credit]],2),"")</f>
        <v/>
      </c>
      <c r="AW3165" s="46" t="str">
        <f>LEFT(Table1[[#This Row],[Cur]],3)</f>
        <v/>
      </c>
      <c r="AX3165" s="59"/>
      <c r="AY3165" s="46"/>
      <c r="AZ3165" s="46" t="str">
        <f>IF(Table1[[#This Row],[Cur]]&lt;&gt;"",IF(Table1[[#This Row],[Cur]]="USD","",ExchangeRate),"")</f>
        <v/>
      </c>
      <c r="BA3165" s="46" t="str">
        <f>IF(Table1[[#This Row],[Grant]]&lt;&gt;"",VLOOKUP(Table1[[#This Row],[Grant]],Grants!B:D,3),"")</f>
        <v/>
      </c>
      <c r="BB3165" s="46" t="str">
        <f>TRIM(Table1[[#This Row],[Vendor ID]])</f>
        <v/>
      </c>
      <c r="BC3165">
        <f>IF(Table1[[#This Row],[Reference Number]]=Q3164,BC3164,BC3164+1)</f>
        <v>2</v>
      </c>
    </row>
    <row r="3166" spans="1:55" ht="11.25" hidden="1" customHeight="1">
      <c r="A3166" s="1"/>
      <c r="B3166" s="88" t="str">
        <f>IF(Table1[[#This Row],[Posting Date]]&lt;&gt;"",IF(Table1[[#This Row],[Reference Number]]=Q3165,B3165+1,1),"")</f>
        <v/>
      </c>
      <c r="C3166" s="61"/>
      <c r="D3166" s="61"/>
      <c r="E3166" s="218"/>
      <c r="F3166" s="143" t="str">
        <f>IFERROR(IF(VLOOKUP(Table1[[#This Row],[Budget Code Description]],Dimentions!$X$6:$AC$132,2,FALSE)="","",VLOOKUP(Table1[[#This Row],[Budget Code Description]],Dimentions!$X$6:$AC$132,2,FALSE)),"")</f>
        <v/>
      </c>
      <c r="G3166" s="143" t="str">
        <f>IFERROR(VLOOKUP(Table1[[#This Row],[Budget Code Description]],Dimentions!$X$6:$AC$132,3,FALSE),"")</f>
        <v/>
      </c>
      <c r="H3166" s="64" t="str">
        <f>IFERROR(VLOOKUP(Table1[[#This Row],[Account]],Dimentions!$S$6:$V$233,2,FALSE),"")</f>
        <v/>
      </c>
      <c r="I3166" s="62">
        <f>_xlfn.NUMBERVALUE(LEFT(Table1[[#This Row],[Account]],1))</f>
        <v>0</v>
      </c>
      <c r="J3166" s="62" t="str">
        <f>IFERROR(VLOOKUP(Table1[[#This Row],[Budget Code Description]],Table6[#All],7,FALSE),"")</f>
        <v/>
      </c>
      <c r="K3166" s="143" t="str">
        <f>IFERROR(VLOOKUP(Table1[[#This Row],[Budget Code Description]],Table6[#All],8,FALSE),"")</f>
        <v/>
      </c>
      <c r="L3166" s="63"/>
      <c r="M3166" s="65" t="str">
        <f>IFERROR(VLOOKUP(Table1[[#This Row],[Staff ID]],Table2[],2,FALSE),"")</f>
        <v/>
      </c>
      <c r="N3166" s="211" t="str">
        <f>IFERROR(IF(VLOOKUP(Table1[[#This Row],[Budget Code Description]],Dimentions!$X$6:$AC$97,4,FALSE)="","",VLOOKUP(Table1[[#This Row],[Budget Code Description]],Dimentions!$X$6:$AC$97,4,FALSE)),"")</f>
        <v/>
      </c>
      <c r="O3166" s="65" t="str">
        <f>IFERROR(VLOOKUP(Table1[[#This Row],[Vendor ID]],Table549[],2,FALSE),"")</f>
        <v/>
      </c>
      <c r="P3166" s="63"/>
      <c r="Q3166" s="143" t="str">
        <f>IF(Table1[[#This Row],[Posting Date]]&lt;&gt;"",$D$9,"")</f>
        <v/>
      </c>
      <c r="R3166" s="159" t="str">
        <f>IF(Table1[[#This Row],[Posting Date]]&lt;&gt;"",$D$10,"")</f>
        <v/>
      </c>
      <c r="S3166" s="66"/>
      <c r="T3166" s="63"/>
      <c r="U3166" s="67"/>
      <c r="V3166" s="67"/>
      <c r="W3166" s="67" t="str">
        <f t="shared" si="49"/>
        <v/>
      </c>
      <c r="X3166" s="161" t="str">
        <f>IF(E3166="","",(IF(Table1[[#This Row],[Cur]]="USD",Table1[[#This Row],[Cur_Amount Debit]],Table1[[#This Row],[Cur_Amount Debit]]/Table1[[#This Row],[Exchange Rate]])))</f>
        <v/>
      </c>
      <c r="Y3166" s="161" t="str">
        <f>IF(E3166="","",(IF(Table1[[#This Row],[Cur]]="USD",Table1[[#This Row],[Cur_Amount Credit]],Table1[[#This Row],[Cur_Amount Credit]]/ExchangeRate)))</f>
        <v/>
      </c>
      <c r="Z3166" s="203" t="str">
        <f>IF(E3166="","",(Table1[[#This Row],[Debit USD]]-Table1[[#This Row],[Credit USD]]))</f>
        <v/>
      </c>
      <c r="AA3166" s="122"/>
      <c r="AB3166" s="1"/>
      <c r="AC3166" s="15"/>
      <c r="AD3166" s="15" t="str">
        <f>IF(AND(OR(Table1[[#This Row],[Account]]="15030",Table1[[#This Row],[Account]]="15035",Table1[[#This Row],[Account]]="20150"),Table1[[#This Row],[Vendor ID]]=""),1,"")</f>
        <v/>
      </c>
      <c r="AE3166" s="15"/>
      <c r="AF3166" s="15"/>
      <c r="AG3166" s="15"/>
      <c r="AH3166" s="46" t="str">
        <f>IF(Table1[[#This Row],[Posting Date]]&lt;&gt;"","GJ-"&amp;CountryID,"")</f>
        <v/>
      </c>
      <c r="AI3166" s="59" t="str">
        <f>IF(Table1[[#This Row],[Posting Date]]&lt;&gt;"",Table1[[#This Row],[Posting Date]],"")</f>
        <v/>
      </c>
      <c r="AJ3166" s="46"/>
      <c r="AK3166" s="46" t="str">
        <f>IF(Table1[[#This Row],[Description]]&lt;&gt;"",Table1[[#This Row],[Description]],"")</f>
        <v/>
      </c>
      <c r="AL3166" s="46" t="str">
        <f>IF(Table1[[#This Row],[Posting Date]]&lt;&gt;"",Table1[[#This Row],[Reference Number]],"")</f>
        <v/>
      </c>
      <c r="AM3166" s="46" t="str">
        <f>TRIM(Table1[[#This Row],[Line '#]])</f>
        <v/>
      </c>
      <c r="AN3166" s="46" t="str">
        <f>TRIM(Table1[[#This Row],[Account]])</f>
        <v/>
      </c>
      <c r="AO3166" s="46" t="str">
        <f>IF(Table1[[#This Row],[Posting Date]]&lt;&gt;"",$D$5,"")</f>
        <v/>
      </c>
      <c r="AP3166" s="46" t="str">
        <f>TRIM(Table1[[#This Row],[Departments-Prgrams]])</f>
        <v/>
      </c>
      <c r="AQ3166" s="46" t="str">
        <f>TRIM(Table1[[#This Row],[Grant]])</f>
        <v/>
      </c>
      <c r="AR3166" s="46" t="str">
        <f>TRIM(Table1[[#This Row],[Staff ID]])</f>
        <v/>
      </c>
      <c r="AS3166" s="46" t="str">
        <f>IF(TRIM(Table1[[#This Row],[Budget Code]])=0,"",TRIM(Table1[[#This Row],[Budget Code]]))</f>
        <v/>
      </c>
      <c r="AT3166" s="46" t="str">
        <f>IF(Table1[[#This Row],[Line Description]]&lt;&gt;"",Table1[[#This Row],[Line Description]],"")</f>
        <v/>
      </c>
      <c r="AU3166" s="46" t="str">
        <f>IF(Table1[[#This Row],[Cur_Amount Debit]]&gt;0,ROUND(Table1[[#This Row],[Cur_Amount Debit]],2),"")</f>
        <v/>
      </c>
      <c r="AV3166" s="46" t="str">
        <f>IF(Table1[[#This Row],[Cur_Amount Credit]]&gt;0,ROUND(Table1[[#This Row],[Cur_Amount Credit]],2),"")</f>
        <v/>
      </c>
      <c r="AW3166" s="46" t="str">
        <f>LEFT(Table1[[#This Row],[Cur]],3)</f>
        <v/>
      </c>
      <c r="AX3166" s="59"/>
      <c r="AY3166" s="46"/>
      <c r="AZ3166" s="46" t="str">
        <f>IF(Table1[[#This Row],[Cur]]&lt;&gt;"",IF(Table1[[#This Row],[Cur]]="USD","",ExchangeRate),"")</f>
        <v/>
      </c>
      <c r="BA3166" s="46" t="str">
        <f>IF(Table1[[#This Row],[Grant]]&lt;&gt;"",VLOOKUP(Table1[[#This Row],[Grant]],Grants!B:D,3),"")</f>
        <v/>
      </c>
      <c r="BB3166" s="46" t="str">
        <f>TRIM(Table1[[#This Row],[Vendor ID]])</f>
        <v/>
      </c>
      <c r="BC3166">
        <f>IF(Table1[[#This Row],[Reference Number]]=Q3165,BC3165,BC3165+1)</f>
        <v>2</v>
      </c>
    </row>
    <row r="3167" spans="1:55" ht="11.25" hidden="1" customHeight="1">
      <c r="A3167" s="1"/>
      <c r="B3167" s="88" t="str">
        <f>IF(Table1[[#This Row],[Posting Date]]&lt;&gt;"",IF(Table1[[#This Row],[Reference Number]]=Q3166,B3166+1,1),"")</f>
        <v/>
      </c>
      <c r="C3167" s="61"/>
      <c r="D3167" s="61"/>
      <c r="E3167" s="218"/>
      <c r="F3167" s="143" t="str">
        <f>IFERROR(IF(VLOOKUP(Table1[[#This Row],[Budget Code Description]],Dimentions!$X$6:$AC$132,2,FALSE)="","",VLOOKUP(Table1[[#This Row],[Budget Code Description]],Dimentions!$X$6:$AC$132,2,FALSE)),"")</f>
        <v/>
      </c>
      <c r="G3167" s="143" t="str">
        <f>IFERROR(VLOOKUP(Table1[[#This Row],[Budget Code Description]],Dimentions!$X$6:$AC$132,3,FALSE),"")</f>
        <v/>
      </c>
      <c r="H3167" s="64" t="str">
        <f>IFERROR(VLOOKUP(Table1[[#This Row],[Account]],Dimentions!$S$6:$V$233,2,FALSE),"")</f>
        <v/>
      </c>
      <c r="I3167" s="62">
        <f>_xlfn.NUMBERVALUE(LEFT(Table1[[#This Row],[Account]],1))</f>
        <v>0</v>
      </c>
      <c r="J3167" s="62" t="str">
        <f>IFERROR(VLOOKUP(Table1[[#This Row],[Budget Code Description]],Table6[#All],7,FALSE),"")</f>
        <v/>
      </c>
      <c r="K3167" s="143" t="str">
        <f>IFERROR(VLOOKUP(Table1[[#This Row],[Budget Code Description]],Table6[#All],8,FALSE),"")</f>
        <v/>
      </c>
      <c r="L3167" s="63"/>
      <c r="M3167" s="65" t="str">
        <f>IFERROR(VLOOKUP(Table1[[#This Row],[Staff ID]],Table2[],2,FALSE),"")</f>
        <v/>
      </c>
      <c r="N3167" s="211" t="str">
        <f>IFERROR(IF(VLOOKUP(Table1[[#This Row],[Budget Code Description]],Dimentions!$X$6:$AC$97,4,FALSE)="","",VLOOKUP(Table1[[#This Row],[Budget Code Description]],Dimentions!$X$6:$AC$97,4,FALSE)),"")</f>
        <v/>
      </c>
      <c r="O3167" s="65" t="str">
        <f>IFERROR(VLOOKUP(Table1[[#This Row],[Vendor ID]],Table549[],2,FALSE),"")</f>
        <v/>
      </c>
      <c r="P3167" s="63"/>
      <c r="Q3167" s="143" t="str">
        <f>IF(Table1[[#This Row],[Posting Date]]&lt;&gt;"",$D$9,"")</f>
        <v/>
      </c>
      <c r="R3167" s="159" t="str">
        <f>IF(Table1[[#This Row],[Posting Date]]&lt;&gt;"",$D$10,"")</f>
        <v/>
      </c>
      <c r="S3167" s="66"/>
      <c r="T3167" s="63"/>
      <c r="U3167" s="67"/>
      <c r="V3167" s="67"/>
      <c r="W3167" s="67" t="str">
        <f t="shared" si="49"/>
        <v/>
      </c>
      <c r="X3167" s="161" t="str">
        <f>IF(E3167="","",(IF(Table1[[#This Row],[Cur]]="USD",Table1[[#This Row],[Cur_Amount Debit]],Table1[[#This Row],[Cur_Amount Debit]]/Table1[[#This Row],[Exchange Rate]])))</f>
        <v/>
      </c>
      <c r="Y3167" s="161" t="str">
        <f>IF(E3167="","",(IF(Table1[[#This Row],[Cur]]="USD",Table1[[#This Row],[Cur_Amount Credit]],Table1[[#This Row],[Cur_Amount Credit]]/ExchangeRate)))</f>
        <v/>
      </c>
      <c r="Z3167" s="203" t="str">
        <f>IF(E3167="","",(Table1[[#This Row],[Debit USD]]-Table1[[#This Row],[Credit USD]]))</f>
        <v/>
      </c>
      <c r="AA3167" s="122"/>
      <c r="AB3167" s="1"/>
      <c r="AC3167" s="15"/>
      <c r="AD3167" s="15" t="str">
        <f>IF(AND(OR(Table1[[#This Row],[Account]]="15030",Table1[[#This Row],[Account]]="15035",Table1[[#This Row],[Account]]="20150"),Table1[[#This Row],[Vendor ID]]=""),1,"")</f>
        <v/>
      </c>
      <c r="AE3167" s="15"/>
      <c r="AF3167" s="15"/>
      <c r="AG3167" s="15"/>
      <c r="AH3167" s="46" t="str">
        <f>IF(Table1[[#This Row],[Posting Date]]&lt;&gt;"","GJ-"&amp;CountryID,"")</f>
        <v/>
      </c>
      <c r="AI3167" s="59" t="str">
        <f>IF(Table1[[#This Row],[Posting Date]]&lt;&gt;"",Table1[[#This Row],[Posting Date]],"")</f>
        <v/>
      </c>
      <c r="AJ3167" s="46"/>
      <c r="AK3167" s="46" t="str">
        <f>IF(Table1[[#This Row],[Description]]&lt;&gt;"",Table1[[#This Row],[Description]],"")</f>
        <v/>
      </c>
      <c r="AL3167" s="46" t="str">
        <f>IF(Table1[[#This Row],[Posting Date]]&lt;&gt;"",Table1[[#This Row],[Reference Number]],"")</f>
        <v/>
      </c>
      <c r="AM3167" s="46" t="str">
        <f>TRIM(Table1[[#This Row],[Line '#]])</f>
        <v/>
      </c>
      <c r="AN3167" s="46" t="str">
        <f>TRIM(Table1[[#This Row],[Account]])</f>
        <v/>
      </c>
      <c r="AO3167" s="46" t="str">
        <f>IF(Table1[[#This Row],[Posting Date]]&lt;&gt;"",$D$5,"")</f>
        <v/>
      </c>
      <c r="AP3167" s="46" t="str">
        <f>TRIM(Table1[[#This Row],[Departments-Prgrams]])</f>
        <v/>
      </c>
      <c r="AQ3167" s="46" t="str">
        <f>TRIM(Table1[[#This Row],[Grant]])</f>
        <v/>
      </c>
      <c r="AR3167" s="46" t="str">
        <f>TRIM(Table1[[#This Row],[Staff ID]])</f>
        <v/>
      </c>
      <c r="AS3167" s="46" t="str">
        <f>IF(TRIM(Table1[[#This Row],[Budget Code]])=0,"",TRIM(Table1[[#This Row],[Budget Code]]))</f>
        <v/>
      </c>
      <c r="AT3167" s="46" t="str">
        <f>IF(Table1[[#This Row],[Line Description]]&lt;&gt;"",Table1[[#This Row],[Line Description]],"")</f>
        <v/>
      </c>
      <c r="AU3167" s="46" t="str">
        <f>IF(Table1[[#This Row],[Cur_Amount Debit]]&gt;0,ROUND(Table1[[#This Row],[Cur_Amount Debit]],2),"")</f>
        <v/>
      </c>
      <c r="AV3167" s="46" t="str">
        <f>IF(Table1[[#This Row],[Cur_Amount Credit]]&gt;0,ROUND(Table1[[#This Row],[Cur_Amount Credit]],2),"")</f>
        <v/>
      </c>
      <c r="AW3167" s="46" t="str">
        <f>LEFT(Table1[[#This Row],[Cur]],3)</f>
        <v/>
      </c>
      <c r="AX3167" s="59"/>
      <c r="AY3167" s="46"/>
      <c r="AZ3167" s="46" t="str">
        <f>IF(Table1[[#This Row],[Cur]]&lt;&gt;"",IF(Table1[[#This Row],[Cur]]="USD","",ExchangeRate),"")</f>
        <v/>
      </c>
      <c r="BA3167" s="46" t="str">
        <f>IF(Table1[[#This Row],[Grant]]&lt;&gt;"",VLOOKUP(Table1[[#This Row],[Grant]],Grants!B:D,3),"")</f>
        <v/>
      </c>
      <c r="BB3167" s="46" t="str">
        <f>TRIM(Table1[[#This Row],[Vendor ID]])</f>
        <v/>
      </c>
      <c r="BC3167">
        <f>IF(Table1[[#This Row],[Reference Number]]=Q3166,BC3166,BC3166+1)</f>
        <v>2</v>
      </c>
    </row>
    <row r="3168" spans="1:55" ht="11.25" hidden="1" customHeight="1">
      <c r="A3168" s="1"/>
      <c r="B3168" s="88" t="str">
        <f>IF(Table1[[#This Row],[Posting Date]]&lt;&gt;"",IF(Table1[[#This Row],[Reference Number]]=Q3167,B3167+1,1),"")</f>
        <v/>
      </c>
      <c r="C3168" s="61"/>
      <c r="D3168" s="61"/>
      <c r="E3168" s="218"/>
      <c r="F3168" s="143" t="str">
        <f>IFERROR(IF(VLOOKUP(Table1[[#This Row],[Budget Code Description]],Dimentions!$X$6:$AC$132,2,FALSE)="","",VLOOKUP(Table1[[#This Row],[Budget Code Description]],Dimentions!$X$6:$AC$132,2,FALSE)),"")</f>
        <v/>
      </c>
      <c r="G3168" s="143" t="str">
        <f>IFERROR(VLOOKUP(Table1[[#This Row],[Budget Code Description]],Dimentions!$X$6:$AC$132,3,FALSE),"")</f>
        <v/>
      </c>
      <c r="H3168" s="64" t="str">
        <f>IFERROR(VLOOKUP(Table1[[#This Row],[Account]],Dimentions!$S$6:$V$233,2,FALSE),"")</f>
        <v/>
      </c>
      <c r="I3168" s="62">
        <f>_xlfn.NUMBERVALUE(LEFT(Table1[[#This Row],[Account]],1))</f>
        <v>0</v>
      </c>
      <c r="J3168" s="62" t="str">
        <f>IFERROR(VLOOKUP(Table1[[#This Row],[Budget Code Description]],Table6[#All],7,FALSE),"")</f>
        <v/>
      </c>
      <c r="K3168" s="143" t="str">
        <f>IFERROR(VLOOKUP(Table1[[#This Row],[Budget Code Description]],Table6[#All],8,FALSE),"")</f>
        <v/>
      </c>
      <c r="L3168" s="63"/>
      <c r="M3168" s="65" t="str">
        <f>IFERROR(VLOOKUP(Table1[[#This Row],[Staff ID]],Table2[],2,FALSE),"")</f>
        <v/>
      </c>
      <c r="N3168" s="211" t="str">
        <f>IFERROR(IF(VLOOKUP(Table1[[#This Row],[Budget Code Description]],Dimentions!$X$6:$AC$97,4,FALSE)="","",VLOOKUP(Table1[[#This Row],[Budget Code Description]],Dimentions!$X$6:$AC$97,4,FALSE)),"")</f>
        <v/>
      </c>
      <c r="O3168" s="65" t="str">
        <f>IFERROR(VLOOKUP(Table1[[#This Row],[Vendor ID]],Table549[],2,FALSE),"")</f>
        <v/>
      </c>
      <c r="P3168" s="63"/>
      <c r="Q3168" s="143" t="str">
        <f>IF(Table1[[#This Row],[Posting Date]]&lt;&gt;"",$D$9,"")</f>
        <v/>
      </c>
      <c r="R3168" s="159" t="str">
        <f>IF(Table1[[#This Row],[Posting Date]]&lt;&gt;"",$D$10,"")</f>
        <v/>
      </c>
      <c r="S3168" s="66"/>
      <c r="T3168" s="63"/>
      <c r="U3168" s="67"/>
      <c r="V3168" s="67"/>
      <c r="W3168" s="67" t="str">
        <f t="shared" si="49"/>
        <v/>
      </c>
      <c r="X3168" s="161" t="str">
        <f>IF(E3168="","",(IF(Table1[[#This Row],[Cur]]="USD",Table1[[#This Row],[Cur_Amount Debit]],Table1[[#This Row],[Cur_Amount Debit]]/Table1[[#This Row],[Exchange Rate]])))</f>
        <v/>
      </c>
      <c r="Y3168" s="161" t="str">
        <f>IF(E3168="","",(IF(Table1[[#This Row],[Cur]]="USD",Table1[[#This Row],[Cur_Amount Credit]],Table1[[#This Row],[Cur_Amount Credit]]/ExchangeRate)))</f>
        <v/>
      </c>
      <c r="Z3168" s="203" t="str">
        <f>IF(E3168="","",(Table1[[#This Row],[Debit USD]]-Table1[[#This Row],[Credit USD]]))</f>
        <v/>
      </c>
      <c r="AA3168" s="122"/>
      <c r="AB3168" s="1"/>
      <c r="AC3168" s="15"/>
      <c r="AD3168" s="15" t="str">
        <f>IF(AND(OR(Table1[[#This Row],[Account]]="15030",Table1[[#This Row],[Account]]="15035",Table1[[#This Row],[Account]]="20150"),Table1[[#This Row],[Vendor ID]]=""),1,"")</f>
        <v/>
      </c>
      <c r="AE3168" s="15"/>
      <c r="AF3168" s="15"/>
      <c r="AG3168" s="15"/>
      <c r="AH3168" s="46" t="str">
        <f>IF(Table1[[#This Row],[Posting Date]]&lt;&gt;"","GJ-"&amp;CountryID,"")</f>
        <v/>
      </c>
      <c r="AI3168" s="59" t="str">
        <f>IF(Table1[[#This Row],[Posting Date]]&lt;&gt;"",Table1[[#This Row],[Posting Date]],"")</f>
        <v/>
      </c>
      <c r="AJ3168" s="46"/>
      <c r="AK3168" s="46" t="str">
        <f>IF(Table1[[#This Row],[Description]]&lt;&gt;"",Table1[[#This Row],[Description]],"")</f>
        <v/>
      </c>
      <c r="AL3168" s="46" t="str">
        <f>IF(Table1[[#This Row],[Posting Date]]&lt;&gt;"",Table1[[#This Row],[Reference Number]],"")</f>
        <v/>
      </c>
      <c r="AM3168" s="46" t="str">
        <f>TRIM(Table1[[#This Row],[Line '#]])</f>
        <v/>
      </c>
      <c r="AN3168" s="46" t="str">
        <f>TRIM(Table1[[#This Row],[Account]])</f>
        <v/>
      </c>
      <c r="AO3168" s="46" t="str">
        <f>IF(Table1[[#This Row],[Posting Date]]&lt;&gt;"",$D$5,"")</f>
        <v/>
      </c>
      <c r="AP3168" s="46" t="str">
        <f>TRIM(Table1[[#This Row],[Departments-Prgrams]])</f>
        <v/>
      </c>
      <c r="AQ3168" s="46" t="str">
        <f>TRIM(Table1[[#This Row],[Grant]])</f>
        <v/>
      </c>
      <c r="AR3168" s="46" t="str">
        <f>TRIM(Table1[[#This Row],[Staff ID]])</f>
        <v/>
      </c>
      <c r="AS3168" s="46" t="str">
        <f>IF(TRIM(Table1[[#This Row],[Budget Code]])=0,"",TRIM(Table1[[#This Row],[Budget Code]]))</f>
        <v/>
      </c>
      <c r="AT3168" s="46" t="str">
        <f>IF(Table1[[#This Row],[Line Description]]&lt;&gt;"",Table1[[#This Row],[Line Description]],"")</f>
        <v/>
      </c>
      <c r="AU3168" s="46" t="str">
        <f>IF(Table1[[#This Row],[Cur_Amount Debit]]&gt;0,ROUND(Table1[[#This Row],[Cur_Amount Debit]],2),"")</f>
        <v/>
      </c>
      <c r="AV3168" s="46" t="str">
        <f>IF(Table1[[#This Row],[Cur_Amount Credit]]&gt;0,ROUND(Table1[[#This Row],[Cur_Amount Credit]],2),"")</f>
        <v/>
      </c>
      <c r="AW3168" s="46" t="str">
        <f>LEFT(Table1[[#This Row],[Cur]],3)</f>
        <v/>
      </c>
      <c r="AX3168" s="59"/>
      <c r="AY3168" s="46"/>
      <c r="AZ3168" s="46" t="str">
        <f>IF(Table1[[#This Row],[Cur]]&lt;&gt;"",IF(Table1[[#This Row],[Cur]]="USD","",ExchangeRate),"")</f>
        <v/>
      </c>
      <c r="BA3168" s="46" t="str">
        <f>IF(Table1[[#This Row],[Grant]]&lt;&gt;"",VLOOKUP(Table1[[#This Row],[Grant]],Grants!B:D,3),"")</f>
        <v/>
      </c>
      <c r="BB3168" s="46" t="str">
        <f>TRIM(Table1[[#This Row],[Vendor ID]])</f>
        <v/>
      </c>
      <c r="BC3168">
        <f>IF(Table1[[#This Row],[Reference Number]]=Q3167,BC3167,BC3167+1)</f>
        <v>2</v>
      </c>
    </row>
    <row r="3169" spans="1:55" ht="11.25" hidden="1" customHeight="1">
      <c r="A3169" s="1"/>
      <c r="B3169" s="88" t="str">
        <f>IF(Table1[[#This Row],[Posting Date]]&lt;&gt;"",IF(Table1[[#This Row],[Reference Number]]=Q3168,B3168+1,1),"")</f>
        <v/>
      </c>
      <c r="C3169" s="61"/>
      <c r="D3169" s="61"/>
      <c r="E3169" s="218"/>
      <c r="F3169" s="143" t="str">
        <f>IFERROR(IF(VLOOKUP(Table1[[#This Row],[Budget Code Description]],Dimentions!$X$6:$AC$132,2,FALSE)="","",VLOOKUP(Table1[[#This Row],[Budget Code Description]],Dimentions!$X$6:$AC$132,2,FALSE)),"")</f>
        <v/>
      </c>
      <c r="G3169" s="143" t="str">
        <f>IFERROR(VLOOKUP(Table1[[#This Row],[Budget Code Description]],Dimentions!$X$6:$AC$132,3,FALSE),"")</f>
        <v/>
      </c>
      <c r="H3169" s="64" t="str">
        <f>IFERROR(VLOOKUP(Table1[[#This Row],[Account]],Dimentions!$S$6:$V$233,2,FALSE),"")</f>
        <v/>
      </c>
      <c r="I3169" s="62">
        <f>_xlfn.NUMBERVALUE(LEFT(Table1[[#This Row],[Account]],1))</f>
        <v>0</v>
      </c>
      <c r="J3169" s="62" t="str">
        <f>IFERROR(VLOOKUP(Table1[[#This Row],[Budget Code Description]],Table6[#All],7,FALSE),"")</f>
        <v/>
      </c>
      <c r="K3169" s="143" t="str">
        <f>IFERROR(VLOOKUP(Table1[[#This Row],[Budget Code Description]],Table6[#All],8,FALSE),"")</f>
        <v/>
      </c>
      <c r="L3169" s="63"/>
      <c r="M3169" s="65" t="str">
        <f>IFERROR(VLOOKUP(Table1[[#This Row],[Staff ID]],Table2[],2,FALSE),"")</f>
        <v/>
      </c>
      <c r="N3169" s="211" t="str">
        <f>IFERROR(IF(VLOOKUP(Table1[[#This Row],[Budget Code Description]],Dimentions!$X$6:$AC$97,4,FALSE)="","",VLOOKUP(Table1[[#This Row],[Budget Code Description]],Dimentions!$X$6:$AC$97,4,FALSE)),"")</f>
        <v/>
      </c>
      <c r="O3169" s="65" t="str">
        <f>IFERROR(VLOOKUP(Table1[[#This Row],[Vendor ID]],Table549[],2,FALSE),"")</f>
        <v/>
      </c>
      <c r="P3169" s="63"/>
      <c r="Q3169" s="143" t="str">
        <f>IF(Table1[[#This Row],[Posting Date]]&lt;&gt;"",$D$9,"")</f>
        <v/>
      </c>
      <c r="R3169" s="159" t="str">
        <f>IF(Table1[[#This Row],[Posting Date]]&lt;&gt;"",$D$10,"")</f>
        <v/>
      </c>
      <c r="S3169" s="66"/>
      <c r="T3169" s="63"/>
      <c r="U3169" s="67"/>
      <c r="V3169" s="67"/>
      <c r="W3169" s="67" t="str">
        <f t="shared" si="49"/>
        <v/>
      </c>
      <c r="X3169" s="161" t="str">
        <f>IF(E3169="","",(IF(Table1[[#This Row],[Cur]]="USD",Table1[[#This Row],[Cur_Amount Debit]],Table1[[#This Row],[Cur_Amount Debit]]/Table1[[#This Row],[Exchange Rate]])))</f>
        <v/>
      </c>
      <c r="Y3169" s="161" t="str">
        <f>IF(E3169="","",(IF(Table1[[#This Row],[Cur]]="USD",Table1[[#This Row],[Cur_Amount Credit]],Table1[[#This Row],[Cur_Amount Credit]]/ExchangeRate)))</f>
        <v/>
      </c>
      <c r="Z3169" s="203" t="str">
        <f>IF(E3169="","",(Table1[[#This Row],[Debit USD]]-Table1[[#This Row],[Credit USD]]))</f>
        <v/>
      </c>
      <c r="AA3169" s="122"/>
      <c r="AB3169" s="1"/>
      <c r="AC3169" s="15"/>
      <c r="AD3169" s="15" t="str">
        <f>IF(AND(OR(Table1[[#This Row],[Account]]="15030",Table1[[#This Row],[Account]]="15035",Table1[[#This Row],[Account]]="20150"),Table1[[#This Row],[Vendor ID]]=""),1,"")</f>
        <v/>
      </c>
      <c r="AE3169" s="15"/>
      <c r="AF3169" s="15"/>
      <c r="AG3169" s="15"/>
      <c r="AH3169" s="46" t="str">
        <f>IF(Table1[[#This Row],[Posting Date]]&lt;&gt;"","GJ-"&amp;CountryID,"")</f>
        <v/>
      </c>
      <c r="AI3169" s="59" t="str">
        <f>IF(Table1[[#This Row],[Posting Date]]&lt;&gt;"",Table1[[#This Row],[Posting Date]],"")</f>
        <v/>
      </c>
      <c r="AJ3169" s="46"/>
      <c r="AK3169" s="46" t="str">
        <f>IF(Table1[[#This Row],[Description]]&lt;&gt;"",Table1[[#This Row],[Description]],"")</f>
        <v/>
      </c>
      <c r="AL3169" s="46" t="str">
        <f>IF(Table1[[#This Row],[Posting Date]]&lt;&gt;"",Table1[[#This Row],[Reference Number]],"")</f>
        <v/>
      </c>
      <c r="AM3169" s="46" t="str">
        <f>TRIM(Table1[[#This Row],[Line '#]])</f>
        <v/>
      </c>
      <c r="AN3169" s="46" t="str">
        <f>TRIM(Table1[[#This Row],[Account]])</f>
        <v/>
      </c>
      <c r="AO3169" s="46" t="str">
        <f>IF(Table1[[#This Row],[Posting Date]]&lt;&gt;"",$D$5,"")</f>
        <v/>
      </c>
      <c r="AP3169" s="46" t="str">
        <f>TRIM(Table1[[#This Row],[Departments-Prgrams]])</f>
        <v/>
      </c>
      <c r="AQ3169" s="46" t="str">
        <f>TRIM(Table1[[#This Row],[Grant]])</f>
        <v/>
      </c>
      <c r="AR3169" s="46" t="str">
        <f>TRIM(Table1[[#This Row],[Staff ID]])</f>
        <v/>
      </c>
      <c r="AS3169" s="46" t="str">
        <f>IF(TRIM(Table1[[#This Row],[Budget Code]])=0,"",TRIM(Table1[[#This Row],[Budget Code]]))</f>
        <v/>
      </c>
      <c r="AT3169" s="46" t="str">
        <f>IF(Table1[[#This Row],[Line Description]]&lt;&gt;"",Table1[[#This Row],[Line Description]],"")</f>
        <v/>
      </c>
      <c r="AU3169" s="46" t="str">
        <f>IF(Table1[[#This Row],[Cur_Amount Debit]]&gt;0,ROUND(Table1[[#This Row],[Cur_Amount Debit]],2),"")</f>
        <v/>
      </c>
      <c r="AV3169" s="46" t="str">
        <f>IF(Table1[[#This Row],[Cur_Amount Credit]]&gt;0,ROUND(Table1[[#This Row],[Cur_Amount Credit]],2),"")</f>
        <v/>
      </c>
      <c r="AW3169" s="46" t="str">
        <f>LEFT(Table1[[#This Row],[Cur]],3)</f>
        <v/>
      </c>
      <c r="AX3169" s="59"/>
      <c r="AY3169" s="46"/>
      <c r="AZ3169" s="46" t="str">
        <f>IF(Table1[[#This Row],[Cur]]&lt;&gt;"",IF(Table1[[#This Row],[Cur]]="USD","",ExchangeRate),"")</f>
        <v/>
      </c>
      <c r="BA3169" s="46" t="str">
        <f>IF(Table1[[#This Row],[Grant]]&lt;&gt;"",VLOOKUP(Table1[[#This Row],[Grant]],Grants!B:D,3),"")</f>
        <v/>
      </c>
      <c r="BB3169" s="46" t="str">
        <f>TRIM(Table1[[#This Row],[Vendor ID]])</f>
        <v/>
      </c>
      <c r="BC3169">
        <f>IF(Table1[[#This Row],[Reference Number]]=Q3168,BC3168,BC3168+1)</f>
        <v>2</v>
      </c>
    </row>
    <row r="3170" spans="1:55" ht="11.25" hidden="1" customHeight="1">
      <c r="A3170" s="1"/>
      <c r="B3170" s="88" t="str">
        <f>IF(Table1[[#This Row],[Posting Date]]&lt;&gt;"",IF(Table1[[#This Row],[Reference Number]]=Q3169,B3169+1,1),"")</f>
        <v/>
      </c>
      <c r="C3170" s="61"/>
      <c r="D3170" s="61"/>
      <c r="E3170" s="218"/>
      <c r="F3170" s="143" t="str">
        <f>IFERROR(IF(VLOOKUP(Table1[[#This Row],[Budget Code Description]],Dimentions!$X$6:$AC$132,2,FALSE)="","",VLOOKUP(Table1[[#This Row],[Budget Code Description]],Dimentions!$X$6:$AC$132,2,FALSE)),"")</f>
        <v/>
      </c>
      <c r="G3170" s="143" t="str">
        <f>IFERROR(VLOOKUP(Table1[[#This Row],[Budget Code Description]],Dimentions!$X$6:$AC$132,3,FALSE),"")</f>
        <v/>
      </c>
      <c r="H3170" s="64" t="str">
        <f>IFERROR(VLOOKUP(Table1[[#This Row],[Account]],Dimentions!$S$6:$V$233,2,FALSE),"")</f>
        <v/>
      </c>
      <c r="I3170" s="62">
        <f>_xlfn.NUMBERVALUE(LEFT(Table1[[#This Row],[Account]],1))</f>
        <v>0</v>
      </c>
      <c r="J3170" s="62" t="str">
        <f>IFERROR(VLOOKUP(Table1[[#This Row],[Budget Code Description]],Table6[#All],7,FALSE),"")</f>
        <v/>
      </c>
      <c r="K3170" s="143" t="str">
        <f>IFERROR(VLOOKUP(Table1[[#This Row],[Budget Code Description]],Table6[#All],8,FALSE),"")</f>
        <v/>
      </c>
      <c r="L3170" s="63"/>
      <c r="M3170" s="65" t="str">
        <f>IFERROR(VLOOKUP(Table1[[#This Row],[Staff ID]],Table2[],2,FALSE),"")</f>
        <v/>
      </c>
      <c r="N3170" s="211" t="str">
        <f>IFERROR(IF(VLOOKUP(Table1[[#This Row],[Budget Code Description]],Dimentions!$X$6:$AC$97,4,FALSE)="","",VLOOKUP(Table1[[#This Row],[Budget Code Description]],Dimentions!$X$6:$AC$97,4,FALSE)),"")</f>
        <v/>
      </c>
      <c r="O3170" s="65" t="str">
        <f>IFERROR(VLOOKUP(Table1[[#This Row],[Vendor ID]],Table549[],2,FALSE),"")</f>
        <v/>
      </c>
      <c r="P3170" s="63"/>
      <c r="Q3170" s="143" t="str">
        <f>IF(Table1[[#This Row],[Posting Date]]&lt;&gt;"",$D$9,"")</f>
        <v/>
      </c>
      <c r="R3170" s="159" t="str">
        <f>IF(Table1[[#This Row],[Posting Date]]&lt;&gt;"",$D$10,"")</f>
        <v/>
      </c>
      <c r="S3170" s="66"/>
      <c r="T3170" s="63"/>
      <c r="U3170" s="67"/>
      <c r="V3170" s="67"/>
      <c r="W3170" s="67" t="str">
        <f t="shared" si="49"/>
        <v/>
      </c>
      <c r="X3170" s="161" t="str">
        <f>IF(E3170="","",(IF(Table1[[#This Row],[Cur]]="USD",Table1[[#This Row],[Cur_Amount Debit]],Table1[[#This Row],[Cur_Amount Debit]]/Table1[[#This Row],[Exchange Rate]])))</f>
        <v/>
      </c>
      <c r="Y3170" s="161" t="str">
        <f>IF(E3170="","",(IF(Table1[[#This Row],[Cur]]="USD",Table1[[#This Row],[Cur_Amount Credit]],Table1[[#This Row],[Cur_Amount Credit]]/ExchangeRate)))</f>
        <v/>
      </c>
      <c r="Z3170" s="203" t="str">
        <f>IF(E3170="","",(Table1[[#This Row],[Debit USD]]-Table1[[#This Row],[Credit USD]]))</f>
        <v/>
      </c>
      <c r="AA3170" s="122"/>
      <c r="AB3170" s="1"/>
      <c r="AC3170" s="15"/>
      <c r="AD3170" s="15" t="str">
        <f>IF(AND(OR(Table1[[#This Row],[Account]]="15030",Table1[[#This Row],[Account]]="15035",Table1[[#This Row],[Account]]="20150"),Table1[[#This Row],[Vendor ID]]=""),1,"")</f>
        <v/>
      </c>
      <c r="AE3170" s="15"/>
      <c r="AF3170" s="15"/>
      <c r="AG3170" s="15"/>
      <c r="AH3170" s="46" t="str">
        <f>IF(Table1[[#This Row],[Posting Date]]&lt;&gt;"","GJ-"&amp;CountryID,"")</f>
        <v/>
      </c>
      <c r="AI3170" s="59" t="str">
        <f>IF(Table1[[#This Row],[Posting Date]]&lt;&gt;"",Table1[[#This Row],[Posting Date]],"")</f>
        <v/>
      </c>
      <c r="AJ3170" s="46"/>
      <c r="AK3170" s="46" t="str">
        <f>IF(Table1[[#This Row],[Description]]&lt;&gt;"",Table1[[#This Row],[Description]],"")</f>
        <v/>
      </c>
      <c r="AL3170" s="46" t="str">
        <f>IF(Table1[[#This Row],[Posting Date]]&lt;&gt;"",Table1[[#This Row],[Reference Number]],"")</f>
        <v/>
      </c>
      <c r="AM3170" s="46" t="str">
        <f>TRIM(Table1[[#This Row],[Line '#]])</f>
        <v/>
      </c>
      <c r="AN3170" s="46" t="str">
        <f>TRIM(Table1[[#This Row],[Account]])</f>
        <v/>
      </c>
      <c r="AO3170" s="46" t="str">
        <f>IF(Table1[[#This Row],[Posting Date]]&lt;&gt;"",$D$5,"")</f>
        <v/>
      </c>
      <c r="AP3170" s="46" t="str">
        <f>TRIM(Table1[[#This Row],[Departments-Prgrams]])</f>
        <v/>
      </c>
      <c r="AQ3170" s="46" t="str">
        <f>TRIM(Table1[[#This Row],[Grant]])</f>
        <v/>
      </c>
      <c r="AR3170" s="46" t="str">
        <f>TRIM(Table1[[#This Row],[Staff ID]])</f>
        <v/>
      </c>
      <c r="AS3170" s="46" t="str">
        <f>IF(TRIM(Table1[[#This Row],[Budget Code]])=0,"",TRIM(Table1[[#This Row],[Budget Code]]))</f>
        <v/>
      </c>
      <c r="AT3170" s="46" t="str">
        <f>IF(Table1[[#This Row],[Line Description]]&lt;&gt;"",Table1[[#This Row],[Line Description]],"")</f>
        <v/>
      </c>
      <c r="AU3170" s="46" t="str">
        <f>IF(Table1[[#This Row],[Cur_Amount Debit]]&gt;0,ROUND(Table1[[#This Row],[Cur_Amount Debit]],2),"")</f>
        <v/>
      </c>
      <c r="AV3170" s="46" t="str">
        <f>IF(Table1[[#This Row],[Cur_Amount Credit]]&gt;0,ROUND(Table1[[#This Row],[Cur_Amount Credit]],2),"")</f>
        <v/>
      </c>
      <c r="AW3170" s="46" t="str">
        <f>LEFT(Table1[[#This Row],[Cur]],3)</f>
        <v/>
      </c>
      <c r="AX3170" s="59"/>
      <c r="AY3170" s="46"/>
      <c r="AZ3170" s="46" t="str">
        <f>IF(Table1[[#This Row],[Cur]]&lt;&gt;"",IF(Table1[[#This Row],[Cur]]="USD","",ExchangeRate),"")</f>
        <v/>
      </c>
      <c r="BA3170" s="46" t="str">
        <f>IF(Table1[[#This Row],[Grant]]&lt;&gt;"",VLOOKUP(Table1[[#This Row],[Grant]],Grants!B:D,3),"")</f>
        <v/>
      </c>
      <c r="BB3170" s="46" t="str">
        <f>TRIM(Table1[[#This Row],[Vendor ID]])</f>
        <v/>
      </c>
      <c r="BC3170">
        <f>IF(Table1[[#This Row],[Reference Number]]=Q3169,BC3169,BC3169+1)</f>
        <v>2</v>
      </c>
    </row>
    <row r="3171" spans="1:55" ht="11.25" hidden="1" customHeight="1">
      <c r="A3171" s="1"/>
      <c r="B3171" s="88" t="str">
        <f>IF(Table1[[#This Row],[Posting Date]]&lt;&gt;"",IF(Table1[[#This Row],[Reference Number]]=Q3170,B3170+1,1),"")</f>
        <v/>
      </c>
      <c r="C3171" s="61"/>
      <c r="D3171" s="61"/>
      <c r="E3171" s="218"/>
      <c r="F3171" s="143" t="str">
        <f>IFERROR(IF(VLOOKUP(Table1[[#This Row],[Budget Code Description]],Dimentions!$X$6:$AC$132,2,FALSE)="","",VLOOKUP(Table1[[#This Row],[Budget Code Description]],Dimentions!$X$6:$AC$132,2,FALSE)),"")</f>
        <v/>
      </c>
      <c r="G3171" s="143" t="str">
        <f>IFERROR(VLOOKUP(Table1[[#This Row],[Budget Code Description]],Dimentions!$X$6:$AC$132,3,FALSE),"")</f>
        <v/>
      </c>
      <c r="H3171" s="64" t="str">
        <f>IFERROR(VLOOKUP(Table1[[#This Row],[Account]],Dimentions!$S$6:$V$233,2,FALSE),"")</f>
        <v/>
      </c>
      <c r="I3171" s="62">
        <f>_xlfn.NUMBERVALUE(LEFT(Table1[[#This Row],[Account]],1))</f>
        <v>0</v>
      </c>
      <c r="J3171" s="62" t="str">
        <f>IFERROR(VLOOKUP(Table1[[#This Row],[Budget Code Description]],Table6[#All],7,FALSE),"")</f>
        <v/>
      </c>
      <c r="K3171" s="143" t="str">
        <f>IFERROR(VLOOKUP(Table1[[#This Row],[Budget Code Description]],Table6[#All],8,FALSE),"")</f>
        <v/>
      </c>
      <c r="L3171" s="63"/>
      <c r="M3171" s="65" t="str">
        <f>IFERROR(VLOOKUP(Table1[[#This Row],[Staff ID]],Table2[],2,FALSE),"")</f>
        <v/>
      </c>
      <c r="N3171" s="211" t="str">
        <f>IFERROR(IF(VLOOKUP(Table1[[#This Row],[Budget Code Description]],Dimentions!$X$6:$AC$97,4,FALSE)="","",VLOOKUP(Table1[[#This Row],[Budget Code Description]],Dimentions!$X$6:$AC$97,4,FALSE)),"")</f>
        <v/>
      </c>
      <c r="O3171" s="65" t="str">
        <f>IFERROR(VLOOKUP(Table1[[#This Row],[Vendor ID]],Table549[],2,FALSE),"")</f>
        <v/>
      </c>
      <c r="P3171" s="63"/>
      <c r="Q3171" s="143" t="str">
        <f>IF(Table1[[#This Row],[Posting Date]]&lt;&gt;"",$D$9,"")</f>
        <v/>
      </c>
      <c r="R3171" s="159" t="str">
        <f>IF(Table1[[#This Row],[Posting Date]]&lt;&gt;"",$D$10,"")</f>
        <v/>
      </c>
      <c r="S3171" s="66"/>
      <c r="T3171" s="63"/>
      <c r="U3171" s="67"/>
      <c r="V3171" s="67"/>
      <c r="W3171" s="67" t="str">
        <f t="shared" si="49"/>
        <v/>
      </c>
      <c r="X3171" s="161" t="str">
        <f>IF(E3171="","",(IF(Table1[[#This Row],[Cur]]="USD",Table1[[#This Row],[Cur_Amount Debit]],Table1[[#This Row],[Cur_Amount Debit]]/Table1[[#This Row],[Exchange Rate]])))</f>
        <v/>
      </c>
      <c r="Y3171" s="161" t="str">
        <f>IF(E3171="","",(IF(Table1[[#This Row],[Cur]]="USD",Table1[[#This Row],[Cur_Amount Credit]],Table1[[#This Row],[Cur_Amount Credit]]/ExchangeRate)))</f>
        <v/>
      </c>
      <c r="Z3171" s="203" t="str">
        <f>IF(E3171="","",(Table1[[#This Row],[Debit USD]]-Table1[[#This Row],[Credit USD]]))</f>
        <v/>
      </c>
      <c r="AA3171" s="122"/>
      <c r="AB3171" s="1"/>
      <c r="AC3171" s="15"/>
      <c r="AD3171" s="15" t="str">
        <f>IF(AND(OR(Table1[[#This Row],[Account]]="15030",Table1[[#This Row],[Account]]="15035",Table1[[#This Row],[Account]]="20150"),Table1[[#This Row],[Vendor ID]]=""),1,"")</f>
        <v/>
      </c>
      <c r="AE3171" s="15"/>
      <c r="AF3171" s="15"/>
      <c r="AG3171" s="15"/>
      <c r="AH3171" s="46" t="str">
        <f>IF(Table1[[#This Row],[Posting Date]]&lt;&gt;"","GJ-"&amp;CountryID,"")</f>
        <v/>
      </c>
      <c r="AI3171" s="59" t="str">
        <f>IF(Table1[[#This Row],[Posting Date]]&lt;&gt;"",Table1[[#This Row],[Posting Date]],"")</f>
        <v/>
      </c>
      <c r="AJ3171" s="46"/>
      <c r="AK3171" s="46" t="str">
        <f>IF(Table1[[#This Row],[Description]]&lt;&gt;"",Table1[[#This Row],[Description]],"")</f>
        <v/>
      </c>
      <c r="AL3171" s="46" t="str">
        <f>IF(Table1[[#This Row],[Posting Date]]&lt;&gt;"",Table1[[#This Row],[Reference Number]],"")</f>
        <v/>
      </c>
      <c r="AM3171" s="46" t="str">
        <f>TRIM(Table1[[#This Row],[Line '#]])</f>
        <v/>
      </c>
      <c r="AN3171" s="46" t="str">
        <f>TRIM(Table1[[#This Row],[Account]])</f>
        <v/>
      </c>
      <c r="AO3171" s="46" t="str">
        <f>IF(Table1[[#This Row],[Posting Date]]&lt;&gt;"",$D$5,"")</f>
        <v/>
      </c>
      <c r="AP3171" s="46" t="str">
        <f>TRIM(Table1[[#This Row],[Departments-Prgrams]])</f>
        <v/>
      </c>
      <c r="AQ3171" s="46" t="str">
        <f>TRIM(Table1[[#This Row],[Grant]])</f>
        <v/>
      </c>
      <c r="AR3171" s="46" t="str">
        <f>TRIM(Table1[[#This Row],[Staff ID]])</f>
        <v/>
      </c>
      <c r="AS3171" s="46" t="str">
        <f>IF(TRIM(Table1[[#This Row],[Budget Code]])=0,"",TRIM(Table1[[#This Row],[Budget Code]]))</f>
        <v/>
      </c>
      <c r="AT3171" s="46" t="str">
        <f>IF(Table1[[#This Row],[Line Description]]&lt;&gt;"",Table1[[#This Row],[Line Description]],"")</f>
        <v/>
      </c>
      <c r="AU3171" s="46" t="str">
        <f>IF(Table1[[#This Row],[Cur_Amount Debit]]&gt;0,ROUND(Table1[[#This Row],[Cur_Amount Debit]],2),"")</f>
        <v/>
      </c>
      <c r="AV3171" s="46" t="str">
        <f>IF(Table1[[#This Row],[Cur_Amount Credit]]&gt;0,ROUND(Table1[[#This Row],[Cur_Amount Credit]],2),"")</f>
        <v/>
      </c>
      <c r="AW3171" s="46" t="str">
        <f>LEFT(Table1[[#This Row],[Cur]],3)</f>
        <v/>
      </c>
      <c r="AX3171" s="59"/>
      <c r="AY3171" s="46"/>
      <c r="AZ3171" s="46" t="str">
        <f>IF(Table1[[#This Row],[Cur]]&lt;&gt;"",IF(Table1[[#This Row],[Cur]]="USD","",ExchangeRate),"")</f>
        <v/>
      </c>
      <c r="BA3171" s="46" t="str">
        <f>IF(Table1[[#This Row],[Grant]]&lt;&gt;"",VLOOKUP(Table1[[#This Row],[Grant]],Grants!B:D,3),"")</f>
        <v/>
      </c>
      <c r="BB3171" s="46" t="str">
        <f>TRIM(Table1[[#This Row],[Vendor ID]])</f>
        <v/>
      </c>
      <c r="BC3171">
        <f>IF(Table1[[#This Row],[Reference Number]]=Q3170,BC3170,BC3170+1)</f>
        <v>2</v>
      </c>
    </row>
    <row r="3172" spans="1:55" ht="11.25" hidden="1" customHeight="1">
      <c r="A3172" s="1"/>
      <c r="B3172" s="88" t="str">
        <f>IF(Table1[[#This Row],[Posting Date]]&lt;&gt;"",IF(Table1[[#This Row],[Reference Number]]=Q3171,B3171+1,1),"")</f>
        <v/>
      </c>
      <c r="C3172" s="61"/>
      <c r="D3172" s="61"/>
      <c r="E3172" s="218"/>
      <c r="F3172" s="143" t="str">
        <f>IFERROR(IF(VLOOKUP(Table1[[#This Row],[Budget Code Description]],Dimentions!$X$6:$AC$132,2,FALSE)="","",VLOOKUP(Table1[[#This Row],[Budget Code Description]],Dimentions!$X$6:$AC$132,2,FALSE)),"")</f>
        <v/>
      </c>
      <c r="G3172" s="143" t="str">
        <f>IFERROR(VLOOKUP(Table1[[#This Row],[Budget Code Description]],Dimentions!$X$6:$AC$132,3,FALSE),"")</f>
        <v/>
      </c>
      <c r="H3172" s="64" t="str">
        <f>IFERROR(VLOOKUP(Table1[[#This Row],[Account]],Dimentions!$S$6:$V$233,2,FALSE),"")</f>
        <v/>
      </c>
      <c r="I3172" s="62">
        <f>_xlfn.NUMBERVALUE(LEFT(Table1[[#This Row],[Account]],1))</f>
        <v>0</v>
      </c>
      <c r="J3172" s="62" t="str">
        <f>IFERROR(VLOOKUP(Table1[[#This Row],[Budget Code Description]],Table6[#All],7,FALSE),"")</f>
        <v/>
      </c>
      <c r="K3172" s="143" t="str">
        <f>IFERROR(VLOOKUP(Table1[[#This Row],[Budget Code Description]],Table6[#All],8,FALSE),"")</f>
        <v/>
      </c>
      <c r="L3172" s="63"/>
      <c r="M3172" s="65" t="str">
        <f>IFERROR(VLOOKUP(Table1[[#This Row],[Staff ID]],Table2[],2,FALSE),"")</f>
        <v/>
      </c>
      <c r="N3172" s="211" t="str">
        <f>IFERROR(IF(VLOOKUP(Table1[[#This Row],[Budget Code Description]],Dimentions!$X$6:$AC$97,4,FALSE)="","",VLOOKUP(Table1[[#This Row],[Budget Code Description]],Dimentions!$X$6:$AC$97,4,FALSE)),"")</f>
        <v/>
      </c>
      <c r="O3172" s="65" t="str">
        <f>IFERROR(VLOOKUP(Table1[[#This Row],[Vendor ID]],Table549[],2,FALSE),"")</f>
        <v/>
      </c>
      <c r="P3172" s="63"/>
      <c r="Q3172" s="143" t="str">
        <f>IF(Table1[[#This Row],[Posting Date]]&lt;&gt;"",$D$9,"")</f>
        <v/>
      </c>
      <c r="R3172" s="159" t="str">
        <f>IF(Table1[[#This Row],[Posting Date]]&lt;&gt;"",$D$10,"")</f>
        <v/>
      </c>
      <c r="S3172" s="66"/>
      <c r="T3172" s="63"/>
      <c r="U3172" s="67"/>
      <c r="V3172" s="67"/>
      <c r="W3172" s="67" t="str">
        <f t="shared" si="49"/>
        <v/>
      </c>
      <c r="X3172" s="161" t="str">
        <f>IF(E3172="","",(IF(Table1[[#This Row],[Cur]]="USD",Table1[[#This Row],[Cur_Amount Debit]],Table1[[#This Row],[Cur_Amount Debit]]/Table1[[#This Row],[Exchange Rate]])))</f>
        <v/>
      </c>
      <c r="Y3172" s="161" t="str">
        <f>IF(E3172="","",(IF(Table1[[#This Row],[Cur]]="USD",Table1[[#This Row],[Cur_Amount Credit]],Table1[[#This Row],[Cur_Amount Credit]]/ExchangeRate)))</f>
        <v/>
      </c>
      <c r="Z3172" s="203" t="str">
        <f>IF(E3172="","",(Table1[[#This Row],[Debit USD]]-Table1[[#This Row],[Credit USD]]))</f>
        <v/>
      </c>
      <c r="AA3172" s="122"/>
      <c r="AB3172" s="1"/>
      <c r="AC3172" s="15"/>
      <c r="AD3172" s="15" t="str">
        <f>IF(AND(OR(Table1[[#This Row],[Account]]="15030",Table1[[#This Row],[Account]]="15035",Table1[[#This Row],[Account]]="20150"),Table1[[#This Row],[Vendor ID]]=""),1,"")</f>
        <v/>
      </c>
      <c r="AE3172" s="15"/>
      <c r="AF3172" s="15"/>
      <c r="AG3172" s="15"/>
      <c r="AH3172" s="46" t="str">
        <f>IF(Table1[[#This Row],[Posting Date]]&lt;&gt;"","GJ-"&amp;CountryID,"")</f>
        <v/>
      </c>
      <c r="AI3172" s="59" t="str">
        <f>IF(Table1[[#This Row],[Posting Date]]&lt;&gt;"",Table1[[#This Row],[Posting Date]],"")</f>
        <v/>
      </c>
      <c r="AJ3172" s="46"/>
      <c r="AK3172" s="46" t="str">
        <f>IF(Table1[[#This Row],[Description]]&lt;&gt;"",Table1[[#This Row],[Description]],"")</f>
        <v/>
      </c>
      <c r="AL3172" s="46" t="str">
        <f>IF(Table1[[#This Row],[Posting Date]]&lt;&gt;"",Table1[[#This Row],[Reference Number]],"")</f>
        <v/>
      </c>
      <c r="AM3172" s="46" t="str">
        <f>TRIM(Table1[[#This Row],[Line '#]])</f>
        <v/>
      </c>
      <c r="AN3172" s="46" t="str">
        <f>TRIM(Table1[[#This Row],[Account]])</f>
        <v/>
      </c>
      <c r="AO3172" s="46" t="str">
        <f>IF(Table1[[#This Row],[Posting Date]]&lt;&gt;"",$D$5,"")</f>
        <v/>
      </c>
      <c r="AP3172" s="46" t="str">
        <f>TRIM(Table1[[#This Row],[Departments-Prgrams]])</f>
        <v/>
      </c>
      <c r="AQ3172" s="46" t="str">
        <f>TRIM(Table1[[#This Row],[Grant]])</f>
        <v/>
      </c>
      <c r="AR3172" s="46" t="str">
        <f>TRIM(Table1[[#This Row],[Staff ID]])</f>
        <v/>
      </c>
      <c r="AS3172" s="46" t="str">
        <f>IF(TRIM(Table1[[#This Row],[Budget Code]])=0,"",TRIM(Table1[[#This Row],[Budget Code]]))</f>
        <v/>
      </c>
      <c r="AT3172" s="46" t="str">
        <f>IF(Table1[[#This Row],[Line Description]]&lt;&gt;"",Table1[[#This Row],[Line Description]],"")</f>
        <v/>
      </c>
      <c r="AU3172" s="46" t="str">
        <f>IF(Table1[[#This Row],[Cur_Amount Debit]]&gt;0,ROUND(Table1[[#This Row],[Cur_Amount Debit]],2),"")</f>
        <v/>
      </c>
      <c r="AV3172" s="46" t="str">
        <f>IF(Table1[[#This Row],[Cur_Amount Credit]]&gt;0,ROUND(Table1[[#This Row],[Cur_Amount Credit]],2),"")</f>
        <v/>
      </c>
      <c r="AW3172" s="46" t="str">
        <f>LEFT(Table1[[#This Row],[Cur]],3)</f>
        <v/>
      </c>
      <c r="AX3172" s="59"/>
      <c r="AY3172" s="46"/>
      <c r="AZ3172" s="46" t="str">
        <f>IF(Table1[[#This Row],[Cur]]&lt;&gt;"",IF(Table1[[#This Row],[Cur]]="USD","",ExchangeRate),"")</f>
        <v/>
      </c>
      <c r="BA3172" s="46" t="str">
        <f>IF(Table1[[#This Row],[Grant]]&lt;&gt;"",VLOOKUP(Table1[[#This Row],[Grant]],Grants!B:D,3),"")</f>
        <v/>
      </c>
      <c r="BB3172" s="46" t="str">
        <f>TRIM(Table1[[#This Row],[Vendor ID]])</f>
        <v/>
      </c>
      <c r="BC3172">
        <f>IF(Table1[[#This Row],[Reference Number]]=Q3171,BC3171,BC3171+1)</f>
        <v>2</v>
      </c>
    </row>
    <row r="3173" spans="1:55" ht="11.25" hidden="1" customHeight="1">
      <c r="A3173" s="1"/>
      <c r="B3173" s="88" t="str">
        <f>IF(Table1[[#This Row],[Posting Date]]&lt;&gt;"",IF(Table1[[#This Row],[Reference Number]]=Q3172,B3172+1,1),"")</f>
        <v/>
      </c>
      <c r="C3173" s="61"/>
      <c r="D3173" s="61"/>
      <c r="E3173" s="218"/>
      <c r="F3173" s="143" t="str">
        <f>IFERROR(IF(VLOOKUP(Table1[[#This Row],[Budget Code Description]],Dimentions!$X$6:$AC$132,2,FALSE)="","",VLOOKUP(Table1[[#This Row],[Budget Code Description]],Dimentions!$X$6:$AC$132,2,FALSE)),"")</f>
        <v/>
      </c>
      <c r="G3173" s="143" t="str">
        <f>IFERROR(VLOOKUP(Table1[[#This Row],[Budget Code Description]],Dimentions!$X$6:$AC$132,3,FALSE),"")</f>
        <v/>
      </c>
      <c r="H3173" s="64" t="str">
        <f>IFERROR(VLOOKUP(Table1[[#This Row],[Account]],Dimentions!$S$6:$V$233,2,FALSE),"")</f>
        <v/>
      </c>
      <c r="I3173" s="62">
        <f>_xlfn.NUMBERVALUE(LEFT(Table1[[#This Row],[Account]],1))</f>
        <v>0</v>
      </c>
      <c r="J3173" s="62" t="str">
        <f>IFERROR(VLOOKUP(Table1[[#This Row],[Budget Code Description]],Table6[#All],7,FALSE),"")</f>
        <v/>
      </c>
      <c r="K3173" s="143" t="str">
        <f>IFERROR(VLOOKUP(Table1[[#This Row],[Budget Code Description]],Table6[#All],8,FALSE),"")</f>
        <v/>
      </c>
      <c r="L3173" s="63"/>
      <c r="M3173" s="65" t="str">
        <f>IFERROR(VLOOKUP(Table1[[#This Row],[Staff ID]],Table2[],2,FALSE),"")</f>
        <v/>
      </c>
      <c r="N3173" s="211" t="str">
        <f>IFERROR(IF(VLOOKUP(Table1[[#This Row],[Budget Code Description]],Dimentions!$X$6:$AC$97,4,FALSE)="","",VLOOKUP(Table1[[#This Row],[Budget Code Description]],Dimentions!$X$6:$AC$97,4,FALSE)),"")</f>
        <v/>
      </c>
      <c r="O3173" s="65" t="str">
        <f>IFERROR(VLOOKUP(Table1[[#This Row],[Vendor ID]],Table549[],2,FALSE),"")</f>
        <v/>
      </c>
      <c r="P3173" s="63"/>
      <c r="Q3173" s="143" t="str">
        <f>IF(Table1[[#This Row],[Posting Date]]&lt;&gt;"",$D$9,"")</f>
        <v/>
      </c>
      <c r="R3173" s="159" t="str">
        <f>IF(Table1[[#This Row],[Posting Date]]&lt;&gt;"",$D$10,"")</f>
        <v/>
      </c>
      <c r="S3173" s="66"/>
      <c r="T3173" s="63"/>
      <c r="U3173" s="67"/>
      <c r="V3173" s="67"/>
      <c r="W3173" s="67" t="str">
        <f t="shared" si="49"/>
        <v/>
      </c>
      <c r="X3173" s="161" t="str">
        <f>IF(E3173="","",(IF(Table1[[#This Row],[Cur]]="USD",Table1[[#This Row],[Cur_Amount Debit]],Table1[[#This Row],[Cur_Amount Debit]]/Table1[[#This Row],[Exchange Rate]])))</f>
        <v/>
      </c>
      <c r="Y3173" s="161" t="str">
        <f>IF(E3173="","",(IF(Table1[[#This Row],[Cur]]="USD",Table1[[#This Row],[Cur_Amount Credit]],Table1[[#This Row],[Cur_Amount Credit]]/ExchangeRate)))</f>
        <v/>
      </c>
      <c r="Z3173" s="203" t="str">
        <f>IF(E3173="","",(Table1[[#This Row],[Debit USD]]-Table1[[#This Row],[Credit USD]]))</f>
        <v/>
      </c>
      <c r="AA3173" s="122"/>
      <c r="AB3173" s="1"/>
      <c r="AC3173" s="15"/>
      <c r="AD3173" s="15" t="str">
        <f>IF(AND(OR(Table1[[#This Row],[Account]]="15030",Table1[[#This Row],[Account]]="15035",Table1[[#This Row],[Account]]="20150"),Table1[[#This Row],[Vendor ID]]=""),1,"")</f>
        <v/>
      </c>
      <c r="AE3173" s="15"/>
      <c r="AF3173" s="15"/>
      <c r="AG3173" s="15"/>
      <c r="AH3173" s="46" t="str">
        <f>IF(Table1[[#This Row],[Posting Date]]&lt;&gt;"","GJ-"&amp;CountryID,"")</f>
        <v/>
      </c>
      <c r="AI3173" s="59" t="str">
        <f>IF(Table1[[#This Row],[Posting Date]]&lt;&gt;"",Table1[[#This Row],[Posting Date]],"")</f>
        <v/>
      </c>
      <c r="AJ3173" s="46"/>
      <c r="AK3173" s="46" t="str">
        <f>IF(Table1[[#This Row],[Description]]&lt;&gt;"",Table1[[#This Row],[Description]],"")</f>
        <v/>
      </c>
      <c r="AL3173" s="46" t="str">
        <f>IF(Table1[[#This Row],[Posting Date]]&lt;&gt;"",Table1[[#This Row],[Reference Number]],"")</f>
        <v/>
      </c>
      <c r="AM3173" s="46" t="str">
        <f>TRIM(Table1[[#This Row],[Line '#]])</f>
        <v/>
      </c>
      <c r="AN3173" s="46" t="str">
        <f>TRIM(Table1[[#This Row],[Account]])</f>
        <v/>
      </c>
      <c r="AO3173" s="46" t="str">
        <f>IF(Table1[[#This Row],[Posting Date]]&lt;&gt;"",$D$5,"")</f>
        <v/>
      </c>
      <c r="AP3173" s="46" t="str">
        <f>TRIM(Table1[[#This Row],[Departments-Prgrams]])</f>
        <v/>
      </c>
      <c r="AQ3173" s="46" t="str">
        <f>TRIM(Table1[[#This Row],[Grant]])</f>
        <v/>
      </c>
      <c r="AR3173" s="46" t="str">
        <f>TRIM(Table1[[#This Row],[Staff ID]])</f>
        <v/>
      </c>
      <c r="AS3173" s="46" t="str">
        <f>IF(TRIM(Table1[[#This Row],[Budget Code]])=0,"",TRIM(Table1[[#This Row],[Budget Code]]))</f>
        <v/>
      </c>
      <c r="AT3173" s="46" t="str">
        <f>IF(Table1[[#This Row],[Line Description]]&lt;&gt;"",Table1[[#This Row],[Line Description]],"")</f>
        <v/>
      </c>
      <c r="AU3173" s="46" t="str">
        <f>IF(Table1[[#This Row],[Cur_Amount Debit]]&gt;0,ROUND(Table1[[#This Row],[Cur_Amount Debit]],2),"")</f>
        <v/>
      </c>
      <c r="AV3173" s="46" t="str">
        <f>IF(Table1[[#This Row],[Cur_Amount Credit]]&gt;0,ROUND(Table1[[#This Row],[Cur_Amount Credit]],2),"")</f>
        <v/>
      </c>
      <c r="AW3173" s="46" t="str">
        <f>LEFT(Table1[[#This Row],[Cur]],3)</f>
        <v/>
      </c>
      <c r="AX3173" s="59"/>
      <c r="AY3173" s="46"/>
      <c r="AZ3173" s="46" t="str">
        <f>IF(Table1[[#This Row],[Cur]]&lt;&gt;"",IF(Table1[[#This Row],[Cur]]="USD","",ExchangeRate),"")</f>
        <v/>
      </c>
      <c r="BA3173" s="46" t="str">
        <f>IF(Table1[[#This Row],[Grant]]&lt;&gt;"",VLOOKUP(Table1[[#This Row],[Grant]],Grants!B:D,3),"")</f>
        <v/>
      </c>
      <c r="BB3173" s="46" t="str">
        <f>TRIM(Table1[[#This Row],[Vendor ID]])</f>
        <v/>
      </c>
      <c r="BC3173">
        <f>IF(Table1[[#This Row],[Reference Number]]=Q3172,BC3172,BC3172+1)</f>
        <v>2</v>
      </c>
    </row>
    <row r="3174" spans="1:55" ht="11.25" hidden="1" customHeight="1">
      <c r="A3174" s="1"/>
      <c r="B3174" s="88" t="str">
        <f>IF(Table1[[#This Row],[Posting Date]]&lt;&gt;"",IF(Table1[[#This Row],[Reference Number]]=Q3173,B3173+1,1),"")</f>
        <v/>
      </c>
      <c r="C3174" s="61"/>
      <c r="D3174" s="61"/>
      <c r="E3174" s="218"/>
      <c r="F3174" s="143" t="str">
        <f>IFERROR(IF(VLOOKUP(Table1[[#This Row],[Budget Code Description]],Dimentions!$X$6:$AC$132,2,FALSE)="","",VLOOKUP(Table1[[#This Row],[Budget Code Description]],Dimentions!$X$6:$AC$132,2,FALSE)),"")</f>
        <v/>
      </c>
      <c r="G3174" s="143" t="str">
        <f>IFERROR(VLOOKUP(Table1[[#This Row],[Budget Code Description]],Dimentions!$X$6:$AC$132,3,FALSE),"")</f>
        <v/>
      </c>
      <c r="H3174" s="64" t="str">
        <f>IFERROR(VLOOKUP(Table1[[#This Row],[Account]],Dimentions!$S$6:$V$233,2,FALSE),"")</f>
        <v/>
      </c>
      <c r="I3174" s="62">
        <f>_xlfn.NUMBERVALUE(LEFT(Table1[[#This Row],[Account]],1))</f>
        <v>0</v>
      </c>
      <c r="J3174" s="62" t="str">
        <f>IFERROR(VLOOKUP(Table1[[#This Row],[Budget Code Description]],Table6[#All],7,FALSE),"")</f>
        <v/>
      </c>
      <c r="K3174" s="143" t="str">
        <f>IFERROR(VLOOKUP(Table1[[#This Row],[Budget Code Description]],Table6[#All],8,FALSE),"")</f>
        <v/>
      </c>
      <c r="L3174" s="63"/>
      <c r="M3174" s="65" t="str">
        <f>IFERROR(VLOOKUP(Table1[[#This Row],[Staff ID]],Table2[],2,FALSE),"")</f>
        <v/>
      </c>
      <c r="N3174" s="211" t="str">
        <f>IFERROR(IF(VLOOKUP(Table1[[#This Row],[Budget Code Description]],Dimentions!$X$6:$AC$97,4,FALSE)="","",VLOOKUP(Table1[[#This Row],[Budget Code Description]],Dimentions!$X$6:$AC$97,4,FALSE)),"")</f>
        <v/>
      </c>
      <c r="O3174" s="65" t="str">
        <f>IFERROR(VLOOKUP(Table1[[#This Row],[Vendor ID]],Table549[],2,FALSE),"")</f>
        <v/>
      </c>
      <c r="P3174" s="63"/>
      <c r="Q3174" s="143" t="str">
        <f>IF(Table1[[#This Row],[Posting Date]]&lt;&gt;"",$D$9,"")</f>
        <v/>
      </c>
      <c r="R3174" s="159" t="str">
        <f>IF(Table1[[#This Row],[Posting Date]]&lt;&gt;"",$D$10,"")</f>
        <v/>
      </c>
      <c r="S3174" s="66"/>
      <c r="T3174" s="63"/>
      <c r="U3174" s="67"/>
      <c r="V3174" s="67"/>
      <c r="W3174" s="67" t="str">
        <f t="shared" si="49"/>
        <v/>
      </c>
      <c r="X3174" s="161" t="str">
        <f>IF(E3174="","",(IF(Table1[[#This Row],[Cur]]="USD",Table1[[#This Row],[Cur_Amount Debit]],Table1[[#This Row],[Cur_Amount Debit]]/Table1[[#This Row],[Exchange Rate]])))</f>
        <v/>
      </c>
      <c r="Y3174" s="161" t="str">
        <f>IF(E3174="","",(IF(Table1[[#This Row],[Cur]]="USD",Table1[[#This Row],[Cur_Amount Credit]],Table1[[#This Row],[Cur_Amount Credit]]/ExchangeRate)))</f>
        <v/>
      </c>
      <c r="Z3174" s="203" t="str">
        <f>IF(E3174="","",(Table1[[#This Row],[Debit USD]]-Table1[[#This Row],[Credit USD]]))</f>
        <v/>
      </c>
      <c r="AA3174" s="122"/>
      <c r="AB3174" s="1"/>
      <c r="AC3174" s="15"/>
      <c r="AD3174" s="15" t="str">
        <f>IF(AND(OR(Table1[[#This Row],[Account]]="15030",Table1[[#This Row],[Account]]="15035",Table1[[#This Row],[Account]]="20150"),Table1[[#This Row],[Vendor ID]]=""),1,"")</f>
        <v/>
      </c>
      <c r="AE3174" s="15"/>
      <c r="AF3174" s="15"/>
      <c r="AG3174" s="15"/>
      <c r="AH3174" s="46" t="str">
        <f>IF(Table1[[#This Row],[Posting Date]]&lt;&gt;"","GJ-"&amp;CountryID,"")</f>
        <v/>
      </c>
      <c r="AI3174" s="59" t="str">
        <f>IF(Table1[[#This Row],[Posting Date]]&lt;&gt;"",Table1[[#This Row],[Posting Date]],"")</f>
        <v/>
      </c>
      <c r="AJ3174" s="46"/>
      <c r="AK3174" s="46" t="str">
        <f>IF(Table1[[#This Row],[Description]]&lt;&gt;"",Table1[[#This Row],[Description]],"")</f>
        <v/>
      </c>
      <c r="AL3174" s="46" t="str">
        <f>IF(Table1[[#This Row],[Posting Date]]&lt;&gt;"",Table1[[#This Row],[Reference Number]],"")</f>
        <v/>
      </c>
      <c r="AM3174" s="46" t="str">
        <f>TRIM(Table1[[#This Row],[Line '#]])</f>
        <v/>
      </c>
      <c r="AN3174" s="46" t="str">
        <f>TRIM(Table1[[#This Row],[Account]])</f>
        <v/>
      </c>
      <c r="AO3174" s="46" t="str">
        <f>IF(Table1[[#This Row],[Posting Date]]&lt;&gt;"",$D$5,"")</f>
        <v/>
      </c>
      <c r="AP3174" s="46" t="str">
        <f>TRIM(Table1[[#This Row],[Departments-Prgrams]])</f>
        <v/>
      </c>
      <c r="AQ3174" s="46" t="str">
        <f>TRIM(Table1[[#This Row],[Grant]])</f>
        <v/>
      </c>
      <c r="AR3174" s="46" t="str">
        <f>TRIM(Table1[[#This Row],[Staff ID]])</f>
        <v/>
      </c>
      <c r="AS3174" s="46" t="str">
        <f>IF(TRIM(Table1[[#This Row],[Budget Code]])=0,"",TRIM(Table1[[#This Row],[Budget Code]]))</f>
        <v/>
      </c>
      <c r="AT3174" s="46" t="str">
        <f>IF(Table1[[#This Row],[Line Description]]&lt;&gt;"",Table1[[#This Row],[Line Description]],"")</f>
        <v/>
      </c>
      <c r="AU3174" s="46" t="str">
        <f>IF(Table1[[#This Row],[Cur_Amount Debit]]&gt;0,ROUND(Table1[[#This Row],[Cur_Amount Debit]],2),"")</f>
        <v/>
      </c>
      <c r="AV3174" s="46" t="str">
        <f>IF(Table1[[#This Row],[Cur_Amount Credit]]&gt;0,ROUND(Table1[[#This Row],[Cur_Amount Credit]],2),"")</f>
        <v/>
      </c>
      <c r="AW3174" s="46" t="str">
        <f>LEFT(Table1[[#This Row],[Cur]],3)</f>
        <v/>
      </c>
      <c r="AX3174" s="59"/>
      <c r="AY3174" s="46"/>
      <c r="AZ3174" s="46" t="str">
        <f>IF(Table1[[#This Row],[Cur]]&lt;&gt;"",IF(Table1[[#This Row],[Cur]]="USD","",ExchangeRate),"")</f>
        <v/>
      </c>
      <c r="BA3174" s="46" t="str">
        <f>IF(Table1[[#This Row],[Grant]]&lt;&gt;"",VLOOKUP(Table1[[#This Row],[Grant]],Grants!B:D,3),"")</f>
        <v/>
      </c>
      <c r="BB3174" s="46" t="str">
        <f>TRIM(Table1[[#This Row],[Vendor ID]])</f>
        <v/>
      </c>
      <c r="BC3174">
        <f>IF(Table1[[#This Row],[Reference Number]]=Q3173,BC3173,BC3173+1)</f>
        <v>2</v>
      </c>
    </row>
    <row r="3175" spans="1:55" ht="11.25" hidden="1" customHeight="1">
      <c r="A3175" s="1"/>
      <c r="B3175" s="88" t="str">
        <f>IF(Table1[[#This Row],[Posting Date]]&lt;&gt;"",IF(Table1[[#This Row],[Reference Number]]=Q3174,B3174+1,1),"")</f>
        <v/>
      </c>
      <c r="C3175" s="61"/>
      <c r="D3175" s="61"/>
      <c r="E3175" s="218"/>
      <c r="F3175" s="143" t="str">
        <f>IFERROR(IF(VLOOKUP(Table1[[#This Row],[Budget Code Description]],Dimentions!$X$6:$AC$132,2,FALSE)="","",VLOOKUP(Table1[[#This Row],[Budget Code Description]],Dimentions!$X$6:$AC$132,2,FALSE)),"")</f>
        <v/>
      </c>
      <c r="G3175" s="143" t="str">
        <f>IFERROR(VLOOKUP(Table1[[#This Row],[Budget Code Description]],Dimentions!$X$6:$AC$132,3,FALSE),"")</f>
        <v/>
      </c>
      <c r="H3175" s="64" t="str">
        <f>IFERROR(VLOOKUP(Table1[[#This Row],[Account]],Dimentions!$S$6:$V$233,2,FALSE),"")</f>
        <v/>
      </c>
      <c r="I3175" s="62">
        <f>_xlfn.NUMBERVALUE(LEFT(Table1[[#This Row],[Account]],1))</f>
        <v>0</v>
      </c>
      <c r="J3175" s="62" t="str">
        <f>IFERROR(VLOOKUP(Table1[[#This Row],[Budget Code Description]],Table6[#All],7,FALSE),"")</f>
        <v/>
      </c>
      <c r="K3175" s="143" t="str">
        <f>IFERROR(VLOOKUP(Table1[[#This Row],[Budget Code Description]],Table6[#All],8,FALSE),"")</f>
        <v/>
      </c>
      <c r="L3175" s="63"/>
      <c r="M3175" s="65" t="str">
        <f>IFERROR(VLOOKUP(Table1[[#This Row],[Staff ID]],Table2[],2,FALSE),"")</f>
        <v/>
      </c>
      <c r="N3175" s="211" t="str">
        <f>IFERROR(IF(VLOOKUP(Table1[[#This Row],[Budget Code Description]],Dimentions!$X$6:$AC$97,4,FALSE)="","",VLOOKUP(Table1[[#This Row],[Budget Code Description]],Dimentions!$X$6:$AC$97,4,FALSE)),"")</f>
        <v/>
      </c>
      <c r="O3175" s="65" t="str">
        <f>IFERROR(VLOOKUP(Table1[[#This Row],[Vendor ID]],Table549[],2,FALSE),"")</f>
        <v/>
      </c>
      <c r="P3175" s="63"/>
      <c r="Q3175" s="143" t="str">
        <f>IF(Table1[[#This Row],[Posting Date]]&lt;&gt;"",$D$9,"")</f>
        <v/>
      </c>
      <c r="R3175" s="159" t="str">
        <f>IF(Table1[[#This Row],[Posting Date]]&lt;&gt;"",$D$10,"")</f>
        <v/>
      </c>
      <c r="S3175" s="66"/>
      <c r="T3175" s="63"/>
      <c r="U3175" s="67"/>
      <c r="V3175" s="67"/>
      <c r="W3175" s="67" t="str">
        <f t="shared" si="49"/>
        <v/>
      </c>
      <c r="X3175" s="161" t="str">
        <f>IF(E3175="","",(IF(Table1[[#This Row],[Cur]]="USD",Table1[[#This Row],[Cur_Amount Debit]],Table1[[#This Row],[Cur_Amount Debit]]/Table1[[#This Row],[Exchange Rate]])))</f>
        <v/>
      </c>
      <c r="Y3175" s="161" t="str">
        <f>IF(E3175="","",(IF(Table1[[#This Row],[Cur]]="USD",Table1[[#This Row],[Cur_Amount Credit]],Table1[[#This Row],[Cur_Amount Credit]]/ExchangeRate)))</f>
        <v/>
      </c>
      <c r="Z3175" s="203" t="str">
        <f>IF(E3175="","",(Table1[[#This Row],[Debit USD]]-Table1[[#This Row],[Credit USD]]))</f>
        <v/>
      </c>
      <c r="AA3175" s="122"/>
      <c r="AB3175" s="1"/>
      <c r="AC3175" s="15"/>
      <c r="AD3175" s="15" t="str">
        <f>IF(AND(OR(Table1[[#This Row],[Account]]="15030",Table1[[#This Row],[Account]]="15035",Table1[[#This Row],[Account]]="20150"),Table1[[#This Row],[Vendor ID]]=""),1,"")</f>
        <v/>
      </c>
      <c r="AE3175" s="15"/>
      <c r="AF3175" s="15"/>
      <c r="AG3175" s="15"/>
      <c r="AH3175" s="46" t="str">
        <f>IF(Table1[[#This Row],[Posting Date]]&lt;&gt;"","GJ-"&amp;CountryID,"")</f>
        <v/>
      </c>
      <c r="AI3175" s="59" t="str">
        <f>IF(Table1[[#This Row],[Posting Date]]&lt;&gt;"",Table1[[#This Row],[Posting Date]],"")</f>
        <v/>
      </c>
      <c r="AJ3175" s="46"/>
      <c r="AK3175" s="46" t="str">
        <f>IF(Table1[[#This Row],[Description]]&lt;&gt;"",Table1[[#This Row],[Description]],"")</f>
        <v/>
      </c>
      <c r="AL3175" s="46" t="str">
        <f>IF(Table1[[#This Row],[Posting Date]]&lt;&gt;"",Table1[[#This Row],[Reference Number]],"")</f>
        <v/>
      </c>
      <c r="AM3175" s="46" t="str">
        <f>TRIM(Table1[[#This Row],[Line '#]])</f>
        <v/>
      </c>
      <c r="AN3175" s="46" t="str">
        <f>TRIM(Table1[[#This Row],[Account]])</f>
        <v/>
      </c>
      <c r="AO3175" s="46" t="str">
        <f>IF(Table1[[#This Row],[Posting Date]]&lt;&gt;"",$D$5,"")</f>
        <v/>
      </c>
      <c r="AP3175" s="46" t="str">
        <f>TRIM(Table1[[#This Row],[Departments-Prgrams]])</f>
        <v/>
      </c>
      <c r="AQ3175" s="46" t="str">
        <f>TRIM(Table1[[#This Row],[Grant]])</f>
        <v/>
      </c>
      <c r="AR3175" s="46" t="str">
        <f>TRIM(Table1[[#This Row],[Staff ID]])</f>
        <v/>
      </c>
      <c r="AS3175" s="46" t="str">
        <f>IF(TRIM(Table1[[#This Row],[Budget Code]])=0,"",TRIM(Table1[[#This Row],[Budget Code]]))</f>
        <v/>
      </c>
      <c r="AT3175" s="46" t="str">
        <f>IF(Table1[[#This Row],[Line Description]]&lt;&gt;"",Table1[[#This Row],[Line Description]],"")</f>
        <v/>
      </c>
      <c r="AU3175" s="46" t="str">
        <f>IF(Table1[[#This Row],[Cur_Amount Debit]]&gt;0,ROUND(Table1[[#This Row],[Cur_Amount Debit]],2),"")</f>
        <v/>
      </c>
      <c r="AV3175" s="46" t="str">
        <f>IF(Table1[[#This Row],[Cur_Amount Credit]]&gt;0,ROUND(Table1[[#This Row],[Cur_Amount Credit]],2),"")</f>
        <v/>
      </c>
      <c r="AW3175" s="46" t="str">
        <f>LEFT(Table1[[#This Row],[Cur]],3)</f>
        <v/>
      </c>
      <c r="AX3175" s="59"/>
      <c r="AY3175" s="46"/>
      <c r="AZ3175" s="46" t="str">
        <f>IF(Table1[[#This Row],[Cur]]&lt;&gt;"",IF(Table1[[#This Row],[Cur]]="USD","",ExchangeRate),"")</f>
        <v/>
      </c>
      <c r="BA3175" s="46" t="str">
        <f>IF(Table1[[#This Row],[Grant]]&lt;&gt;"",VLOOKUP(Table1[[#This Row],[Grant]],Grants!B:D,3),"")</f>
        <v/>
      </c>
      <c r="BB3175" s="46" t="str">
        <f>TRIM(Table1[[#This Row],[Vendor ID]])</f>
        <v/>
      </c>
      <c r="BC3175">
        <f>IF(Table1[[#This Row],[Reference Number]]=Q3174,BC3174,BC3174+1)</f>
        <v>2</v>
      </c>
    </row>
    <row r="3176" spans="1:55" ht="11.25" hidden="1" customHeight="1">
      <c r="A3176" s="1"/>
      <c r="B3176" s="88" t="str">
        <f>IF(Table1[[#This Row],[Posting Date]]&lt;&gt;"",IF(Table1[[#This Row],[Reference Number]]=Q3175,B3175+1,1),"")</f>
        <v/>
      </c>
      <c r="C3176" s="61"/>
      <c r="D3176" s="61"/>
      <c r="E3176" s="218"/>
      <c r="F3176" s="143" t="str">
        <f>IFERROR(IF(VLOOKUP(Table1[[#This Row],[Budget Code Description]],Dimentions!$X$6:$AC$132,2,FALSE)="","",VLOOKUP(Table1[[#This Row],[Budget Code Description]],Dimentions!$X$6:$AC$132,2,FALSE)),"")</f>
        <v/>
      </c>
      <c r="G3176" s="143" t="str">
        <f>IFERROR(VLOOKUP(Table1[[#This Row],[Budget Code Description]],Dimentions!$X$6:$AC$132,3,FALSE),"")</f>
        <v/>
      </c>
      <c r="H3176" s="64" t="str">
        <f>IFERROR(VLOOKUP(Table1[[#This Row],[Account]],Dimentions!$S$6:$V$233,2,FALSE),"")</f>
        <v/>
      </c>
      <c r="I3176" s="62">
        <f>_xlfn.NUMBERVALUE(LEFT(Table1[[#This Row],[Account]],1))</f>
        <v>0</v>
      </c>
      <c r="J3176" s="62" t="str">
        <f>IFERROR(VLOOKUP(Table1[[#This Row],[Budget Code Description]],Table6[#All],7,FALSE),"")</f>
        <v/>
      </c>
      <c r="K3176" s="143" t="str">
        <f>IFERROR(VLOOKUP(Table1[[#This Row],[Budget Code Description]],Table6[#All],8,FALSE),"")</f>
        <v/>
      </c>
      <c r="L3176" s="63"/>
      <c r="M3176" s="65" t="str">
        <f>IFERROR(VLOOKUP(Table1[[#This Row],[Staff ID]],Table2[],2,FALSE),"")</f>
        <v/>
      </c>
      <c r="N3176" s="211" t="str">
        <f>IFERROR(IF(VLOOKUP(Table1[[#This Row],[Budget Code Description]],Dimentions!$X$6:$AC$97,4,FALSE)="","",VLOOKUP(Table1[[#This Row],[Budget Code Description]],Dimentions!$X$6:$AC$97,4,FALSE)),"")</f>
        <v/>
      </c>
      <c r="O3176" s="65" t="str">
        <f>IFERROR(VLOOKUP(Table1[[#This Row],[Vendor ID]],Table549[],2,FALSE),"")</f>
        <v/>
      </c>
      <c r="P3176" s="63"/>
      <c r="Q3176" s="143" t="str">
        <f>IF(Table1[[#This Row],[Posting Date]]&lt;&gt;"",$D$9,"")</f>
        <v/>
      </c>
      <c r="R3176" s="159" t="str">
        <f>IF(Table1[[#This Row],[Posting Date]]&lt;&gt;"",$D$10,"")</f>
        <v/>
      </c>
      <c r="S3176" s="66"/>
      <c r="T3176" s="63"/>
      <c r="U3176" s="67"/>
      <c r="V3176" s="67"/>
      <c r="W3176" s="67" t="str">
        <f t="shared" si="49"/>
        <v/>
      </c>
      <c r="X3176" s="161" t="str">
        <f>IF(E3176="","",(IF(Table1[[#This Row],[Cur]]="USD",Table1[[#This Row],[Cur_Amount Debit]],Table1[[#This Row],[Cur_Amount Debit]]/Table1[[#This Row],[Exchange Rate]])))</f>
        <v/>
      </c>
      <c r="Y3176" s="161" t="str">
        <f>IF(E3176="","",(IF(Table1[[#This Row],[Cur]]="USD",Table1[[#This Row],[Cur_Amount Credit]],Table1[[#This Row],[Cur_Amount Credit]]/ExchangeRate)))</f>
        <v/>
      </c>
      <c r="Z3176" s="203" t="str">
        <f>IF(E3176="","",(Table1[[#This Row],[Debit USD]]-Table1[[#This Row],[Credit USD]]))</f>
        <v/>
      </c>
      <c r="AA3176" s="122"/>
      <c r="AB3176" s="1"/>
      <c r="AC3176" s="15"/>
      <c r="AD3176" s="15" t="str">
        <f>IF(AND(OR(Table1[[#This Row],[Account]]="15030",Table1[[#This Row],[Account]]="15035",Table1[[#This Row],[Account]]="20150"),Table1[[#This Row],[Vendor ID]]=""),1,"")</f>
        <v/>
      </c>
      <c r="AE3176" s="15"/>
      <c r="AF3176" s="15"/>
      <c r="AG3176" s="15"/>
      <c r="AH3176" s="46" t="str">
        <f>IF(Table1[[#This Row],[Posting Date]]&lt;&gt;"","GJ-"&amp;CountryID,"")</f>
        <v/>
      </c>
      <c r="AI3176" s="59" t="str">
        <f>IF(Table1[[#This Row],[Posting Date]]&lt;&gt;"",Table1[[#This Row],[Posting Date]],"")</f>
        <v/>
      </c>
      <c r="AJ3176" s="46"/>
      <c r="AK3176" s="46" t="str">
        <f>IF(Table1[[#This Row],[Description]]&lt;&gt;"",Table1[[#This Row],[Description]],"")</f>
        <v/>
      </c>
      <c r="AL3176" s="46" t="str">
        <f>IF(Table1[[#This Row],[Posting Date]]&lt;&gt;"",Table1[[#This Row],[Reference Number]],"")</f>
        <v/>
      </c>
      <c r="AM3176" s="46" t="str">
        <f>TRIM(Table1[[#This Row],[Line '#]])</f>
        <v/>
      </c>
      <c r="AN3176" s="46" t="str">
        <f>TRIM(Table1[[#This Row],[Account]])</f>
        <v/>
      </c>
      <c r="AO3176" s="46" t="str">
        <f>IF(Table1[[#This Row],[Posting Date]]&lt;&gt;"",$D$5,"")</f>
        <v/>
      </c>
      <c r="AP3176" s="46" t="str">
        <f>TRIM(Table1[[#This Row],[Departments-Prgrams]])</f>
        <v/>
      </c>
      <c r="AQ3176" s="46" t="str">
        <f>TRIM(Table1[[#This Row],[Grant]])</f>
        <v/>
      </c>
      <c r="AR3176" s="46" t="str">
        <f>TRIM(Table1[[#This Row],[Staff ID]])</f>
        <v/>
      </c>
      <c r="AS3176" s="46" t="str">
        <f>IF(TRIM(Table1[[#This Row],[Budget Code]])=0,"",TRIM(Table1[[#This Row],[Budget Code]]))</f>
        <v/>
      </c>
      <c r="AT3176" s="46" t="str">
        <f>IF(Table1[[#This Row],[Line Description]]&lt;&gt;"",Table1[[#This Row],[Line Description]],"")</f>
        <v/>
      </c>
      <c r="AU3176" s="46" t="str">
        <f>IF(Table1[[#This Row],[Cur_Amount Debit]]&gt;0,ROUND(Table1[[#This Row],[Cur_Amount Debit]],2),"")</f>
        <v/>
      </c>
      <c r="AV3176" s="46" t="str">
        <f>IF(Table1[[#This Row],[Cur_Amount Credit]]&gt;0,ROUND(Table1[[#This Row],[Cur_Amount Credit]],2),"")</f>
        <v/>
      </c>
      <c r="AW3176" s="46" t="str">
        <f>LEFT(Table1[[#This Row],[Cur]],3)</f>
        <v/>
      </c>
      <c r="AX3176" s="59"/>
      <c r="AY3176" s="46"/>
      <c r="AZ3176" s="46" t="str">
        <f>IF(Table1[[#This Row],[Cur]]&lt;&gt;"",IF(Table1[[#This Row],[Cur]]="USD","",ExchangeRate),"")</f>
        <v/>
      </c>
      <c r="BA3176" s="46" t="str">
        <f>IF(Table1[[#This Row],[Grant]]&lt;&gt;"",VLOOKUP(Table1[[#This Row],[Grant]],Grants!B:D,3),"")</f>
        <v/>
      </c>
      <c r="BB3176" s="46" t="str">
        <f>TRIM(Table1[[#This Row],[Vendor ID]])</f>
        <v/>
      </c>
      <c r="BC3176">
        <f>IF(Table1[[#This Row],[Reference Number]]=Q3175,BC3175,BC3175+1)</f>
        <v>2</v>
      </c>
    </row>
    <row r="3177" spans="1:55" ht="11.25" hidden="1" customHeight="1">
      <c r="A3177" s="1"/>
      <c r="B3177" s="88" t="str">
        <f>IF(Table1[[#This Row],[Posting Date]]&lt;&gt;"",IF(Table1[[#This Row],[Reference Number]]=Q3176,B3176+1,1),"")</f>
        <v/>
      </c>
      <c r="C3177" s="61"/>
      <c r="D3177" s="61"/>
      <c r="E3177" s="218"/>
      <c r="F3177" s="143" t="str">
        <f>IFERROR(IF(VLOOKUP(Table1[[#This Row],[Budget Code Description]],Dimentions!$X$6:$AC$132,2,FALSE)="","",VLOOKUP(Table1[[#This Row],[Budget Code Description]],Dimentions!$X$6:$AC$132,2,FALSE)),"")</f>
        <v/>
      </c>
      <c r="G3177" s="143" t="str">
        <f>IFERROR(VLOOKUP(Table1[[#This Row],[Budget Code Description]],Dimentions!$X$6:$AC$132,3,FALSE),"")</f>
        <v/>
      </c>
      <c r="H3177" s="64" t="str">
        <f>IFERROR(VLOOKUP(Table1[[#This Row],[Account]],Dimentions!$S$6:$V$233,2,FALSE),"")</f>
        <v/>
      </c>
      <c r="I3177" s="62">
        <f>_xlfn.NUMBERVALUE(LEFT(Table1[[#This Row],[Account]],1))</f>
        <v>0</v>
      </c>
      <c r="J3177" s="62" t="str">
        <f>IFERROR(VLOOKUP(Table1[[#This Row],[Budget Code Description]],Table6[#All],7,FALSE),"")</f>
        <v/>
      </c>
      <c r="K3177" s="143" t="str">
        <f>IFERROR(VLOOKUP(Table1[[#This Row],[Budget Code Description]],Table6[#All],8,FALSE),"")</f>
        <v/>
      </c>
      <c r="L3177" s="63"/>
      <c r="M3177" s="65" t="str">
        <f>IFERROR(VLOOKUP(Table1[[#This Row],[Staff ID]],Table2[],2,FALSE),"")</f>
        <v/>
      </c>
      <c r="N3177" s="211" t="str">
        <f>IFERROR(IF(VLOOKUP(Table1[[#This Row],[Budget Code Description]],Dimentions!$X$6:$AC$97,4,FALSE)="","",VLOOKUP(Table1[[#This Row],[Budget Code Description]],Dimentions!$X$6:$AC$97,4,FALSE)),"")</f>
        <v/>
      </c>
      <c r="O3177" s="65" t="str">
        <f>IFERROR(VLOOKUP(Table1[[#This Row],[Vendor ID]],Table549[],2,FALSE),"")</f>
        <v/>
      </c>
      <c r="P3177" s="63"/>
      <c r="Q3177" s="143" t="str">
        <f>IF(Table1[[#This Row],[Posting Date]]&lt;&gt;"",$D$9,"")</f>
        <v/>
      </c>
      <c r="R3177" s="159" t="str">
        <f>IF(Table1[[#This Row],[Posting Date]]&lt;&gt;"",$D$10,"")</f>
        <v/>
      </c>
      <c r="S3177" s="66"/>
      <c r="T3177" s="63"/>
      <c r="U3177" s="67"/>
      <c r="V3177" s="67"/>
      <c r="W3177" s="67" t="str">
        <f t="shared" ref="W3177:W3186" si="50">IF(E3177="","",(ExchangeRate))</f>
        <v/>
      </c>
      <c r="X3177" s="161" t="str">
        <f>IF(E3177="","",(IF(Table1[[#This Row],[Cur]]="USD",Table1[[#This Row],[Cur_Amount Debit]],Table1[[#This Row],[Cur_Amount Debit]]/Table1[[#This Row],[Exchange Rate]])))</f>
        <v/>
      </c>
      <c r="Y3177" s="161" t="str">
        <f>IF(E3177="","",(IF(Table1[[#This Row],[Cur]]="USD",Table1[[#This Row],[Cur_Amount Credit]],Table1[[#This Row],[Cur_Amount Credit]]/ExchangeRate)))</f>
        <v/>
      </c>
      <c r="Z3177" s="203" t="str">
        <f>IF(E3177="","",(Table1[[#This Row],[Debit USD]]-Table1[[#This Row],[Credit USD]]))</f>
        <v/>
      </c>
      <c r="AA3177" s="122"/>
      <c r="AB3177" s="1"/>
      <c r="AC3177" s="15"/>
      <c r="AD3177" s="15" t="str">
        <f>IF(AND(OR(Table1[[#This Row],[Account]]="15030",Table1[[#This Row],[Account]]="15035",Table1[[#This Row],[Account]]="20150"),Table1[[#This Row],[Vendor ID]]=""),1,"")</f>
        <v/>
      </c>
      <c r="AE3177" s="15"/>
      <c r="AF3177" s="15"/>
      <c r="AG3177" s="15"/>
      <c r="AH3177" s="46" t="str">
        <f>IF(Table1[[#This Row],[Posting Date]]&lt;&gt;"","GJ-"&amp;CountryID,"")</f>
        <v/>
      </c>
      <c r="AI3177" s="59" t="str">
        <f>IF(Table1[[#This Row],[Posting Date]]&lt;&gt;"",Table1[[#This Row],[Posting Date]],"")</f>
        <v/>
      </c>
      <c r="AJ3177" s="46"/>
      <c r="AK3177" s="46" t="str">
        <f>IF(Table1[[#This Row],[Description]]&lt;&gt;"",Table1[[#This Row],[Description]],"")</f>
        <v/>
      </c>
      <c r="AL3177" s="46" t="str">
        <f>IF(Table1[[#This Row],[Posting Date]]&lt;&gt;"",Table1[[#This Row],[Reference Number]],"")</f>
        <v/>
      </c>
      <c r="AM3177" s="46" t="str">
        <f>TRIM(Table1[[#This Row],[Line '#]])</f>
        <v/>
      </c>
      <c r="AN3177" s="46" t="str">
        <f>TRIM(Table1[[#This Row],[Account]])</f>
        <v/>
      </c>
      <c r="AO3177" s="46" t="str">
        <f>IF(Table1[[#This Row],[Posting Date]]&lt;&gt;"",$D$5,"")</f>
        <v/>
      </c>
      <c r="AP3177" s="46" t="str">
        <f>TRIM(Table1[[#This Row],[Departments-Prgrams]])</f>
        <v/>
      </c>
      <c r="AQ3177" s="46" t="str">
        <f>TRIM(Table1[[#This Row],[Grant]])</f>
        <v/>
      </c>
      <c r="AR3177" s="46" t="str">
        <f>TRIM(Table1[[#This Row],[Staff ID]])</f>
        <v/>
      </c>
      <c r="AS3177" s="46" t="str">
        <f>IF(TRIM(Table1[[#This Row],[Budget Code]])=0,"",TRIM(Table1[[#This Row],[Budget Code]]))</f>
        <v/>
      </c>
      <c r="AT3177" s="46" t="str">
        <f>IF(Table1[[#This Row],[Line Description]]&lt;&gt;"",Table1[[#This Row],[Line Description]],"")</f>
        <v/>
      </c>
      <c r="AU3177" s="46" t="str">
        <f>IF(Table1[[#This Row],[Cur_Amount Debit]]&gt;0,ROUND(Table1[[#This Row],[Cur_Amount Debit]],2),"")</f>
        <v/>
      </c>
      <c r="AV3177" s="46" t="str">
        <f>IF(Table1[[#This Row],[Cur_Amount Credit]]&gt;0,ROUND(Table1[[#This Row],[Cur_Amount Credit]],2),"")</f>
        <v/>
      </c>
      <c r="AW3177" s="46" t="str">
        <f>LEFT(Table1[[#This Row],[Cur]],3)</f>
        <v/>
      </c>
      <c r="AX3177" s="59"/>
      <c r="AY3177" s="46"/>
      <c r="AZ3177" s="46" t="str">
        <f>IF(Table1[[#This Row],[Cur]]&lt;&gt;"",IF(Table1[[#This Row],[Cur]]="USD","",ExchangeRate),"")</f>
        <v/>
      </c>
      <c r="BA3177" s="46" t="str">
        <f>IF(Table1[[#This Row],[Grant]]&lt;&gt;"",VLOOKUP(Table1[[#This Row],[Grant]],Grants!B:D,3),"")</f>
        <v/>
      </c>
      <c r="BB3177" s="46" t="str">
        <f>TRIM(Table1[[#This Row],[Vendor ID]])</f>
        <v/>
      </c>
      <c r="BC3177">
        <f>IF(Table1[[#This Row],[Reference Number]]=Q3176,BC3176,BC3176+1)</f>
        <v>2</v>
      </c>
    </row>
    <row r="3178" spans="1:55" ht="11.25" hidden="1" customHeight="1">
      <c r="A3178" s="1"/>
      <c r="B3178" s="88" t="str">
        <f>IF(Table1[[#This Row],[Posting Date]]&lt;&gt;"",IF(Table1[[#This Row],[Reference Number]]=Q3177,B3177+1,1),"")</f>
        <v/>
      </c>
      <c r="C3178" s="61"/>
      <c r="D3178" s="61"/>
      <c r="E3178" s="218"/>
      <c r="F3178" s="143" t="str">
        <f>IFERROR(IF(VLOOKUP(Table1[[#This Row],[Budget Code Description]],Dimentions!$X$6:$AC$132,2,FALSE)="","",VLOOKUP(Table1[[#This Row],[Budget Code Description]],Dimentions!$X$6:$AC$132,2,FALSE)),"")</f>
        <v/>
      </c>
      <c r="G3178" s="143" t="str">
        <f>IFERROR(VLOOKUP(Table1[[#This Row],[Budget Code Description]],Dimentions!$X$6:$AC$132,3,FALSE),"")</f>
        <v/>
      </c>
      <c r="H3178" s="64" t="str">
        <f>IFERROR(VLOOKUP(Table1[[#This Row],[Account]],Dimentions!$S$6:$V$233,2,FALSE),"")</f>
        <v/>
      </c>
      <c r="I3178" s="62">
        <f>_xlfn.NUMBERVALUE(LEFT(Table1[[#This Row],[Account]],1))</f>
        <v>0</v>
      </c>
      <c r="J3178" s="62" t="str">
        <f>IFERROR(VLOOKUP(Table1[[#This Row],[Budget Code Description]],Table6[#All],7,FALSE),"")</f>
        <v/>
      </c>
      <c r="K3178" s="143" t="str">
        <f>IFERROR(VLOOKUP(Table1[[#This Row],[Budget Code Description]],Table6[#All],8,FALSE),"")</f>
        <v/>
      </c>
      <c r="L3178" s="63"/>
      <c r="M3178" s="65" t="str">
        <f>IFERROR(VLOOKUP(Table1[[#This Row],[Staff ID]],Table2[],2,FALSE),"")</f>
        <v/>
      </c>
      <c r="N3178" s="211" t="str">
        <f>IFERROR(IF(VLOOKUP(Table1[[#This Row],[Budget Code Description]],Dimentions!$X$6:$AC$97,4,FALSE)="","",VLOOKUP(Table1[[#This Row],[Budget Code Description]],Dimentions!$X$6:$AC$97,4,FALSE)),"")</f>
        <v/>
      </c>
      <c r="O3178" s="65" t="str">
        <f>IFERROR(VLOOKUP(Table1[[#This Row],[Vendor ID]],Table549[],2,FALSE),"")</f>
        <v/>
      </c>
      <c r="P3178" s="63"/>
      <c r="Q3178" s="143" t="str">
        <f>IF(Table1[[#This Row],[Posting Date]]&lt;&gt;"",$D$9,"")</f>
        <v/>
      </c>
      <c r="R3178" s="159" t="str">
        <f>IF(Table1[[#This Row],[Posting Date]]&lt;&gt;"",$D$10,"")</f>
        <v/>
      </c>
      <c r="S3178" s="66"/>
      <c r="T3178" s="63"/>
      <c r="U3178" s="67"/>
      <c r="V3178" s="67"/>
      <c r="W3178" s="67" t="str">
        <f t="shared" si="50"/>
        <v/>
      </c>
      <c r="X3178" s="161" t="str">
        <f>IF(E3178="","",(IF(Table1[[#This Row],[Cur]]="USD",Table1[[#This Row],[Cur_Amount Debit]],Table1[[#This Row],[Cur_Amount Debit]]/Table1[[#This Row],[Exchange Rate]])))</f>
        <v/>
      </c>
      <c r="Y3178" s="161" t="str">
        <f>IF(E3178="","",(IF(Table1[[#This Row],[Cur]]="USD",Table1[[#This Row],[Cur_Amount Credit]],Table1[[#This Row],[Cur_Amount Credit]]/ExchangeRate)))</f>
        <v/>
      </c>
      <c r="Z3178" s="203" t="str">
        <f>IF(E3178="","",(Table1[[#This Row],[Debit USD]]-Table1[[#This Row],[Credit USD]]))</f>
        <v/>
      </c>
      <c r="AA3178" s="122"/>
      <c r="AB3178" s="1"/>
      <c r="AC3178" s="15"/>
      <c r="AD3178" s="15" t="str">
        <f>IF(AND(OR(Table1[[#This Row],[Account]]="15030",Table1[[#This Row],[Account]]="15035",Table1[[#This Row],[Account]]="20150"),Table1[[#This Row],[Vendor ID]]=""),1,"")</f>
        <v/>
      </c>
      <c r="AE3178" s="15"/>
      <c r="AF3178" s="15"/>
      <c r="AG3178" s="15"/>
      <c r="AH3178" s="46" t="str">
        <f>IF(Table1[[#This Row],[Posting Date]]&lt;&gt;"","GJ-"&amp;CountryID,"")</f>
        <v/>
      </c>
      <c r="AI3178" s="59" t="str">
        <f>IF(Table1[[#This Row],[Posting Date]]&lt;&gt;"",Table1[[#This Row],[Posting Date]],"")</f>
        <v/>
      </c>
      <c r="AJ3178" s="46"/>
      <c r="AK3178" s="46" t="str">
        <f>IF(Table1[[#This Row],[Description]]&lt;&gt;"",Table1[[#This Row],[Description]],"")</f>
        <v/>
      </c>
      <c r="AL3178" s="46" t="str">
        <f>IF(Table1[[#This Row],[Posting Date]]&lt;&gt;"",Table1[[#This Row],[Reference Number]],"")</f>
        <v/>
      </c>
      <c r="AM3178" s="46" t="str">
        <f>TRIM(Table1[[#This Row],[Line '#]])</f>
        <v/>
      </c>
      <c r="AN3178" s="46" t="str">
        <f>TRIM(Table1[[#This Row],[Account]])</f>
        <v/>
      </c>
      <c r="AO3178" s="46" t="str">
        <f>IF(Table1[[#This Row],[Posting Date]]&lt;&gt;"",$D$5,"")</f>
        <v/>
      </c>
      <c r="AP3178" s="46" t="str">
        <f>TRIM(Table1[[#This Row],[Departments-Prgrams]])</f>
        <v/>
      </c>
      <c r="AQ3178" s="46" t="str">
        <f>TRIM(Table1[[#This Row],[Grant]])</f>
        <v/>
      </c>
      <c r="AR3178" s="46" t="str">
        <f>TRIM(Table1[[#This Row],[Staff ID]])</f>
        <v/>
      </c>
      <c r="AS3178" s="46" t="str">
        <f>IF(TRIM(Table1[[#This Row],[Budget Code]])=0,"",TRIM(Table1[[#This Row],[Budget Code]]))</f>
        <v/>
      </c>
      <c r="AT3178" s="46" t="str">
        <f>IF(Table1[[#This Row],[Line Description]]&lt;&gt;"",Table1[[#This Row],[Line Description]],"")</f>
        <v/>
      </c>
      <c r="AU3178" s="46" t="str">
        <f>IF(Table1[[#This Row],[Cur_Amount Debit]]&gt;0,ROUND(Table1[[#This Row],[Cur_Amount Debit]],2),"")</f>
        <v/>
      </c>
      <c r="AV3178" s="46" t="str">
        <f>IF(Table1[[#This Row],[Cur_Amount Credit]]&gt;0,ROUND(Table1[[#This Row],[Cur_Amount Credit]],2),"")</f>
        <v/>
      </c>
      <c r="AW3178" s="46" t="str">
        <f>LEFT(Table1[[#This Row],[Cur]],3)</f>
        <v/>
      </c>
      <c r="AX3178" s="59"/>
      <c r="AY3178" s="46"/>
      <c r="AZ3178" s="46" t="str">
        <f>IF(Table1[[#This Row],[Cur]]&lt;&gt;"",IF(Table1[[#This Row],[Cur]]="USD","",ExchangeRate),"")</f>
        <v/>
      </c>
      <c r="BA3178" s="46" t="str">
        <f>IF(Table1[[#This Row],[Grant]]&lt;&gt;"",VLOOKUP(Table1[[#This Row],[Grant]],Grants!B:D,3),"")</f>
        <v/>
      </c>
      <c r="BB3178" s="46" t="str">
        <f>TRIM(Table1[[#This Row],[Vendor ID]])</f>
        <v/>
      </c>
      <c r="BC3178">
        <f>IF(Table1[[#This Row],[Reference Number]]=Q3177,BC3177,BC3177+1)</f>
        <v>2</v>
      </c>
    </row>
    <row r="3179" spans="1:55" ht="11.25" hidden="1" customHeight="1">
      <c r="A3179" s="1"/>
      <c r="B3179" s="88" t="str">
        <f>IF(Table1[[#This Row],[Posting Date]]&lt;&gt;"",IF(Table1[[#This Row],[Reference Number]]=Q3178,B3178+1,1),"")</f>
        <v/>
      </c>
      <c r="C3179" s="61"/>
      <c r="D3179" s="61"/>
      <c r="E3179" s="218"/>
      <c r="F3179" s="143" t="str">
        <f>IFERROR(IF(VLOOKUP(Table1[[#This Row],[Budget Code Description]],Dimentions!$X$6:$AC$132,2,FALSE)="","",VLOOKUP(Table1[[#This Row],[Budget Code Description]],Dimentions!$X$6:$AC$132,2,FALSE)),"")</f>
        <v/>
      </c>
      <c r="G3179" s="143" t="str">
        <f>IFERROR(VLOOKUP(Table1[[#This Row],[Budget Code Description]],Dimentions!$X$6:$AC$132,3,FALSE),"")</f>
        <v/>
      </c>
      <c r="H3179" s="64" t="str">
        <f>IFERROR(VLOOKUP(Table1[[#This Row],[Account]],Dimentions!$S$6:$V$233,2,FALSE),"")</f>
        <v/>
      </c>
      <c r="I3179" s="62">
        <f>_xlfn.NUMBERVALUE(LEFT(Table1[[#This Row],[Account]],1))</f>
        <v>0</v>
      </c>
      <c r="J3179" s="62" t="str">
        <f>IFERROR(VLOOKUP(Table1[[#This Row],[Budget Code Description]],Table6[#All],7,FALSE),"")</f>
        <v/>
      </c>
      <c r="K3179" s="143" t="str">
        <f>IFERROR(VLOOKUP(Table1[[#This Row],[Budget Code Description]],Table6[#All],8,FALSE),"")</f>
        <v/>
      </c>
      <c r="L3179" s="63"/>
      <c r="M3179" s="65" t="str">
        <f>IFERROR(VLOOKUP(Table1[[#This Row],[Staff ID]],Table2[],2,FALSE),"")</f>
        <v/>
      </c>
      <c r="N3179" s="211" t="str">
        <f>IFERROR(IF(VLOOKUP(Table1[[#This Row],[Budget Code Description]],Dimentions!$X$6:$AC$97,4,FALSE)="","",VLOOKUP(Table1[[#This Row],[Budget Code Description]],Dimentions!$X$6:$AC$97,4,FALSE)),"")</f>
        <v/>
      </c>
      <c r="O3179" s="65" t="str">
        <f>IFERROR(VLOOKUP(Table1[[#This Row],[Vendor ID]],Table549[],2,FALSE),"")</f>
        <v/>
      </c>
      <c r="P3179" s="63"/>
      <c r="Q3179" s="143" t="str">
        <f>IF(Table1[[#This Row],[Posting Date]]&lt;&gt;"",$D$9,"")</f>
        <v/>
      </c>
      <c r="R3179" s="159" t="str">
        <f>IF(Table1[[#This Row],[Posting Date]]&lt;&gt;"",$D$10,"")</f>
        <v/>
      </c>
      <c r="S3179" s="66"/>
      <c r="T3179" s="63"/>
      <c r="U3179" s="67"/>
      <c r="V3179" s="67"/>
      <c r="W3179" s="67" t="str">
        <f t="shared" si="50"/>
        <v/>
      </c>
      <c r="X3179" s="161" t="str">
        <f>IF(E3179="","",(IF(Table1[[#This Row],[Cur]]="USD",Table1[[#This Row],[Cur_Amount Debit]],Table1[[#This Row],[Cur_Amount Debit]]/Table1[[#This Row],[Exchange Rate]])))</f>
        <v/>
      </c>
      <c r="Y3179" s="161" t="str">
        <f>IF(E3179="","",(IF(Table1[[#This Row],[Cur]]="USD",Table1[[#This Row],[Cur_Amount Credit]],Table1[[#This Row],[Cur_Amount Credit]]/ExchangeRate)))</f>
        <v/>
      </c>
      <c r="Z3179" s="203" t="str">
        <f>IF(E3179="","",(Table1[[#This Row],[Debit USD]]-Table1[[#This Row],[Credit USD]]))</f>
        <v/>
      </c>
      <c r="AA3179" s="122"/>
      <c r="AB3179" s="1"/>
      <c r="AC3179" s="15"/>
      <c r="AD3179" s="15" t="str">
        <f>IF(AND(OR(Table1[[#This Row],[Account]]="15030",Table1[[#This Row],[Account]]="15035",Table1[[#This Row],[Account]]="20150"),Table1[[#This Row],[Vendor ID]]=""),1,"")</f>
        <v/>
      </c>
      <c r="AE3179" s="15"/>
      <c r="AF3179" s="15"/>
      <c r="AG3179" s="15"/>
      <c r="AH3179" s="46" t="str">
        <f>IF(Table1[[#This Row],[Posting Date]]&lt;&gt;"","GJ-"&amp;CountryID,"")</f>
        <v/>
      </c>
      <c r="AI3179" s="59" t="str">
        <f>IF(Table1[[#This Row],[Posting Date]]&lt;&gt;"",Table1[[#This Row],[Posting Date]],"")</f>
        <v/>
      </c>
      <c r="AJ3179" s="46"/>
      <c r="AK3179" s="46" t="str">
        <f>IF(Table1[[#This Row],[Description]]&lt;&gt;"",Table1[[#This Row],[Description]],"")</f>
        <v/>
      </c>
      <c r="AL3179" s="46" t="str">
        <f>IF(Table1[[#This Row],[Posting Date]]&lt;&gt;"",Table1[[#This Row],[Reference Number]],"")</f>
        <v/>
      </c>
      <c r="AM3179" s="46" t="str">
        <f>TRIM(Table1[[#This Row],[Line '#]])</f>
        <v/>
      </c>
      <c r="AN3179" s="46" t="str">
        <f>TRIM(Table1[[#This Row],[Account]])</f>
        <v/>
      </c>
      <c r="AO3179" s="46" t="str">
        <f>IF(Table1[[#This Row],[Posting Date]]&lt;&gt;"",$D$5,"")</f>
        <v/>
      </c>
      <c r="AP3179" s="46" t="str">
        <f>TRIM(Table1[[#This Row],[Departments-Prgrams]])</f>
        <v/>
      </c>
      <c r="AQ3179" s="46" t="str">
        <f>TRIM(Table1[[#This Row],[Grant]])</f>
        <v/>
      </c>
      <c r="AR3179" s="46" t="str">
        <f>TRIM(Table1[[#This Row],[Staff ID]])</f>
        <v/>
      </c>
      <c r="AS3179" s="46" t="str">
        <f>IF(TRIM(Table1[[#This Row],[Budget Code]])=0,"",TRIM(Table1[[#This Row],[Budget Code]]))</f>
        <v/>
      </c>
      <c r="AT3179" s="46" t="str">
        <f>IF(Table1[[#This Row],[Line Description]]&lt;&gt;"",Table1[[#This Row],[Line Description]],"")</f>
        <v/>
      </c>
      <c r="AU3179" s="46" t="str">
        <f>IF(Table1[[#This Row],[Cur_Amount Debit]]&gt;0,ROUND(Table1[[#This Row],[Cur_Amount Debit]],2),"")</f>
        <v/>
      </c>
      <c r="AV3179" s="46" t="str">
        <f>IF(Table1[[#This Row],[Cur_Amount Credit]]&gt;0,ROUND(Table1[[#This Row],[Cur_Amount Credit]],2),"")</f>
        <v/>
      </c>
      <c r="AW3179" s="46" t="str">
        <f>LEFT(Table1[[#This Row],[Cur]],3)</f>
        <v/>
      </c>
      <c r="AX3179" s="59"/>
      <c r="AY3179" s="46"/>
      <c r="AZ3179" s="46" t="str">
        <f>IF(Table1[[#This Row],[Cur]]&lt;&gt;"",IF(Table1[[#This Row],[Cur]]="USD","",ExchangeRate),"")</f>
        <v/>
      </c>
      <c r="BA3179" s="46" t="str">
        <f>IF(Table1[[#This Row],[Grant]]&lt;&gt;"",VLOOKUP(Table1[[#This Row],[Grant]],Grants!B:D,3),"")</f>
        <v/>
      </c>
      <c r="BB3179" s="46" t="str">
        <f>TRIM(Table1[[#This Row],[Vendor ID]])</f>
        <v/>
      </c>
      <c r="BC3179">
        <f>IF(Table1[[#This Row],[Reference Number]]=Q3178,BC3178,BC3178+1)</f>
        <v>2</v>
      </c>
    </row>
    <row r="3180" spans="1:55" ht="11.25" hidden="1" customHeight="1">
      <c r="A3180" s="1"/>
      <c r="B3180" s="88" t="str">
        <f>IF(Table1[[#This Row],[Posting Date]]&lt;&gt;"",IF(Table1[[#This Row],[Reference Number]]=Q3179,B3179+1,1),"")</f>
        <v/>
      </c>
      <c r="C3180" s="61"/>
      <c r="D3180" s="61"/>
      <c r="E3180" s="218"/>
      <c r="F3180" s="143" t="str">
        <f>IFERROR(IF(VLOOKUP(Table1[[#This Row],[Budget Code Description]],Dimentions!$X$6:$AC$132,2,FALSE)="","",VLOOKUP(Table1[[#This Row],[Budget Code Description]],Dimentions!$X$6:$AC$132,2,FALSE)),"")</f>
        <v/>
      </c>
      <c r="G3180" s="143" t="str">
        <f>IFERROR(VLOOKUP(Table1[[#This Row],[Budget Code Description]],Dimentions!$X$6:$AC$132,3,FALSE),"")</f>
        <v/>
      </c>
      <c r="H3180" s="64" t="str">
        <f>IFERROR(VLOOKUP(Table1[[#This Row],[Account]],Dimentions!$S$6:$V$233,2,FALSE),"")</f>
        <v/>
      </c>
      <c r="I3180" s="62">
        <f>_xlfn.NUMBERVALUE(LEFT(Table1[[#This Row],[Account]],1))</f>
        <v>0</v>
      </c>
      <c r="J3180" s="62" t="str">
        <f>IFERROR(VLOOKUP(Table1[[#This Row],[Budget Code Description]],Table6[#All],7,FALSE),"")</f>
        <v/>
      </c>
      <c r="K3180" s="143" t="str">
        <f>IFERROR(VLOOKUP(Table1[[#This Row],[Budget Code Description]],Table6[#All],8,FALSE),"")</f>
        <v/>
      </c>
      <c r="L3180" s="63"/>
      <c r="M3180" s="65" t="str">
        <f>IFERROR(VLOOKUP(Table1[[#This Row],[Staff ID]],Table2[],2,FALSE),"")</f>
        <v/>
      </c>
      <c r="N3180" s="211" t="str">
        <f>IFERROR(IF(VLOOKUP(Table1[[#This Row],[Budget Code Description]],Dimentions!$X$6:$AC$97,4,FALSE)="","",VLOOKUP(Table1[[#This Row],[Budget Code Description]],Dimentions!$X$6:$AC$97,4,FALSE)),"")</f>
        <v/>
      </c>
      <c r="O3180" s="65" t="str">
        <f>IFERROR(VLOOKUP(Table1[[#This Row],[Vendor ID]],Table549[],2,FALSE),"")</f>
        <v/>
      </c>
      <c r="P3180" s="63"/>
      <c r="Q3180" s="143" t="str">
        <f>IF(Table1[[#This Row],[Posting Date]]&lt;&gt;"",$D$9,"")</f>
        <v/>
      </c>
      <c r="R3180" s="159" t="str">
        <f>IF(Table1[[#This Row],[Posting Date]]&lt;&gt;"",$D$10,"")</f>
        <v/>
      </c>
      <c r="S3180" s="66"/>
      <c r="T3180" s="63"/>
      <c r="U3180" s="67"/>
      <c r="V3180" s="67"/>
      <c r="W3180" s="67" t="str">
        <f t="shared" si="50"/>
        <v/>
      </c>
      <c r="X3180" s="161" t="str">
        <f>IF(E3180="","",(IF(Table1[[#This Row],[Cur]]="USD",Table1[[#This Row],[Cur_Amount Debit]],Table1[[#This Row],[Cur_Amount Debit]]/Table1[[#This Row],[Exchange Rate]])))</f>
        <v/>
      </c>
      <c r="Y3180" s="161" t="str">
        <f>IF(E3180="","",(IF(Table1[[#This Row],[Cur]]="USD",Table1[[#This Row],[Cur_Amount Credit]],Table1[[#This Row],[Cur_Amount Credit]]/ExchangeRate)))</f>
        <v/>
      </c>
      <c r="Z3180" s="203" t="str">
        <f>IF(E3180="","",(Table1[[#This Row],[Debit USD]]-Table1[[#This Row],[Credit USD]]))</f>
        <v/>
      </c>
      <c r="AA3180" s="122"/>
      <c r="AB3180" s="1"/>
      <c r="AC3180" s="15"/>
      <c r="AD3180" s="15" t="str">
        <f>IF(AND(OR(Table1[[#This Row],[Account]]="15030",Table1[[#This Row],[Account]]="15035",Table1[[#This Row],[Account]]="20150"),Table1[[#This Row],[Vendor ID]]=""),1,"")</f>
        <v/>
      </c>
      <c r="AE3180" s="15"/>
      <c r="AF3180" s="15"/>
      <c r="AG3180" s="15"/>
      <c r="AH3180" s="46" t="str">
        <f>IF(Table1[[#This Row],[Posting Date]]&lt;&gt;"","GJ-"&amp;CountryID,"")</f>
        <v/>
      </c>
      <c r="AI3180" s="59" t="str">
        <f>IF(Table1[[#This Row],[Posting Date]]&lt;&gt;"",Table1[[#This Row],[Posting Date]],"")</f>
        <v/>
      </c>
      <c r="AJ3180" s="46"/>
      <c r="AK3180" s="46" t="str">
        <f>IF(Table1[[#This Row],[Description]]&lt;&gt;"",Table1[[#This Row],[Description]],"")</f>
        <v/>
      </c>
      <c r="AL3180" s="46" t="str">
        <f>IF(Table1[[#This Row],[Posting Date]]&lt;&gt;"",Table1[[#This Row],[Reference Number]],"")</f>
        <v/>
      </c>
      <c r="AM3180" s="46" t="str">
        <f>TRIM(Table1[[#This Row],[Line '#]])</f>
        <v/>
      </c>
      <c r="AN3180" s="46" t="str">
        <f>TRIM(Table1[[#This Row],[Account]])</f>
        <v/>
      </c>
      <c r="AO3180" s="46" t="str">
        <f>IF(Table1[[#This Row],[Posting Date]]&lt;&gt;"",$D$5,"")</f>
        <v/>
      </c>
      <c r="AP3180" s="46" t="str">
        <f>TRIM(Table1[[#This Row],[Departments-Prgrams]])</f>
        <v/>
      </c>
      <c r="AQ3180" s="46" t="str">
        <f>TRIM(Table1[[#This Row],[Grant]])</f>
        <v/>
      </c>
      <c r="AR3180" s="46" t="str">
        <f>TRIM(Table1[[#This Row],[Staff ID]])</f>
        <v/>
      </c>
      <c r="AS3180" s="46" t="str">
        <f>IF(TRIM(Table1[[#This Row],[Budget Code]])=0,"",TRIM(Table1[[#This Row],[Budget Code]]))</f>
        <v/>
      </c>
      <c r="AT3180" s="46" t="str">
        <f>IF(Table1[[#This Row],[Line Description]]&lt;&gt;"",Table1[[#This Row],[Line Description]],"")</f>
        <v/>
      </c>
      <c r="AU3180" s="46" t="str">
        <f>IF(Table1[[#This Row],[Cur_Amount Debit]]&gt;0,ROUND(Table1[[#This Row],[Cur_Amount Debit]],2),"")</f>
        <v/>
      </c>
      <c r="AV3180" s="46" t="str">
        <f>IF(Table1[[#This Row],[Cur_Amount Credit]]&gt;0,ROUND(Table1[[#This Row],[Cur_Amount Credit]],2),"")</f>
        <v/>
      </c>
      <c r="AW3180" s="46" t="str">
        <f>LEFT(Table1[[#This Row],[Cur]],3)</f>
        <v/>
      </c>
      <c r="AX3180" s="59"/>
      <c r="AY3180" s="46"/>
      <c r="AZ3180" s="46" t="str">
        <f>IF(Table1[[#This Row],[Cur]]&lt;&gt;"",IF(Table1[[#This Row],[Cur]]="USD","",ExchangeRate),"")</f>
        <v/>
      </c>
      <c r="BA3180" s="46" t="str">
        <f>IF(Table1[[#This Row],[Grant]]&lt;&gt;"",VLOOKUP(Table1[[#This Row],[Grant]],Grants!B:D,3),"")</f>
        <v/>
      </c>
      <c r="BB3180" s="46" t="str">
        <f>TRIM(Table1[[#This Row],[Vendor ID]])</f>
        <v/>
      </c>
      <c r="BC3180">
        <f>IF(Table1[[#This Row],[Reference Number]]=Q3179,BC3179,BC3179+1)</f>
        <v>2</v>
      </c>
    </row>
    <row r="3181" spans="1:55" ht="11.25" hidden="1" customHeight="1">
      <c r="A3181" s="1"/>
      <c r="B3181" s="88" t="str">
        <f>IF(Table1[[#This Row],[Posting Date]]&lt;&gt;"",IF(Table1[[#This Row],[Reference Number]]=Q3180,B3180+1,1),"")</f>
        <v/>
      </c>
      <c r="C3181" s="61"/>
      <c r="D3181" s="61"/>
      <c r="E3181" s="218"/>
      <c r="F3181" s="143" t="str">
        <f>IFERROR(IF(VLOOKUP(Table1[[#This Row],[Budget Code Description]],Dimentions!$X$6:$AC$132,2,FALSE)="","",VLOOKUP(Table1[[#This Row],[Budget Code Description]],Dimentions!$X$6:$AC$132,2,FALSE)),"")</f>
        <v/>
      </c>
      <c r="G3181" s="143" t="str">
        <f>IFERROR(VLOOKUP(Table1[[#This Row],[Budget Code Description]],Dimentions!$X$6:$AC$132,3,FALSE),"")</f>
        <v/>
      </c>
      <c r="H3181" s="64" t="str">
        <f>IFERROR(VLOOKUP(Table1[[#This Row],[Account]],Dimentions!$S$6:$V$233,2,FALSE),"")</f>
        <v/>
      </c>
      <c r="I3181" s="62">
        <f>_xlfn.NUMBERVALUE(LEFT(Table1[[#This Row],[Account]],1))</f>
        <v>0</v>
      </c>
      <c r="J3181" s="62" t="str">
        <f>IFERROR(VLOOKUP(Table1[[#This Row],[Budget Code Description]],Table6[#All],7,FALSE),"")</f>
        <v/>
      </c>
      <c r="K3181" s="143" t="str">
        <f>IFERROR(VLOOKUP(Table1[[#This Row],[Budget Code Description]],Table6[#All],8,FALSE),"")</f>
        <v/>
      </c>
      <c r="L3181" s="63"/>
      <c r="M3181" s="65" t="str">
        <f>IFERROR(VLOOKUP(Table1[[#This Row],[Staff ID]],Table2[],2,FALSE),"")</f>
        <v/>
      </c>
      <c r="N3181" s="211" t="str">
        <f>IFERROR(IF(VLOOKUP(Table1[[#This Row],[Budget Code Description]],Dimentions!$X$6:$AC$97,4,FALSE)="","",VLOOKUP(Table1[[#This Row],[Budget Code Description]],Dimentions!$X$6:$AC$97,4,FALSE)),"")</f>
        <v/>
      </c>
      <c r="O3181" s="65" t="str">
        <f>IFERROR(VLOOKUP(Table1[[#This Row],[Vendor ID]],Table549[],2,FALSE),"")</f>
        <v/>
      </c>
      <c r="P3181" s="63"/>
      <c r="Q3181" s="143" t="str">
        <f>IF(Table1[[#This Row],[Posting Date]]&lt;&gt;"",$D$9,"")</f>
        <v/>
      </c>
      <c r="R3181" s="159" t="str">
        <f>IF(Table1[[#This Row],[Posting Date]]&lt;&gt;"",$D$10,"")</f>
        <v/>
      </c>
      <c r="S3181" s="66"/>
      <c r="T3181" s="63"/>
      <c r="U3181" s="67"/>
      <c r="V3181" s="67"/>
      <c r="W3181" s="67" t="str">
        <f t="shared" si="50"/>
        <v/>
      </c>
      <c r="X3181" s="161" t="str">
        <f>IF(E3181="","",(IF(Table1[[#This Row],[Cur]]="USD",Table1[[#This Row],[Cur_Amount Debit]],Table1[[#This Row],[Cur_Amount Debit]]/Table1[[#This Row],[Exchange Rate]])))</f>
        <v/>
      </c>
      <c r="Y3181" s="161" t="str">
        <f>IF(E3181="","",(IF(Table1[[#This Row],[Cur]]="USD",Table1[[#This Row],[Cur_Amount Credit]],Table1[[#This Row],[Cur_Amount Credit]]/ExchangeRate)))</f>
        <v/>
      </c>
      <c r="Z3181" s="203" t="str">
        <f>IF(E3181="","",(Table1[[#This Row],[Debit USD]]-Table1[[#This Row],[Credit USD]]))</f>
        <v/>
      </c>
      <c r="AA3181" s="122"/>
      <c r="AB3181" s="1"/>
      <c r="AC3181" s="15"/>
      <c r="AD3181" s="15" t="str">
        <f>IF(AND(OR(Table1[[#This Row],[Account]]="15030",Table1[[#This Row],[Account]]="15035",Table1[[#This Row],[Account]]="20150"),Table1[[#This Row],[Vendor ID]]=""),1,"")</f>
        <v/>
      </c>
      <c r="AE3181" s="15"/>
      <c r="AF3181" s="15"/>
      <c r="AG3181" s="15"/>
      <c r="AH3181" s="46" t="str">
        <f>IF(Table1[[#This Row],[Posting Date]]&lt;&gt;"","GJ-"&amp;CountryID,"")</f>
        <v/>
      </c>
      <c r="AI3181" s="59" t="str">
        <f>IF(Table1[[#This Row],[Posting Date]]&lt;&gt;"",Table1[[#This Row],[Posting Date]],"")</f>
        <v/>
      </c>
      <c r="AJ3181" s="46"/>
      <c r="AK3181" s="46" t="str">
        <f>IF(Table1[[#This Row],[Description]]&lt;&gt;"",Table1[[#This Row],[Description]],"")</f>
        <v/>
      </c>
      <c r="AL3181" s="46" t="str">
        <f>IF(Table1[[#This Row],[Posting Date]]&lt;&gt;"",Table1[[#This Row],[Reference Number]],"")</f>
        <v/>
      </c>
      <c r="AM3181" s="46" t="str">
        <f>TRIM(Table1[[#This Row],[Line '#]])</f>
        <v/>
      </c>
      <c r="AN3181" s="46" t="str">
        <f>TRIM(Table1[[#This Row],[Account]])</f>
        <v/>
      </c>
      <c r="AO3181" s="46" t="str">
        <f>IF(Table1[[#This Row],[Posting Date]]&lt;&gt;"",$D$5,"")</f>
        <v/>
      </c>
      <c r="AP3181" s="46" t="str">
        <f>TRIM(Table1[[#This Row],[Departments-Prgrams]])</f>
        <v/>
      </c>
      <c r="AQ3181" s="46" t="str">
        <f>TRIM(Table1[[#This Row],[Grant]])</f>
        <v/>
      </c>
      <c r="AR3181" s="46" t="str">
        <f>TRIM(Table1[[#This Row],[Staff ID]])</f>
        <v/>
      </c>
      <c r="AS3181" s="46" t="str">
        <f>IF(TRIM(Table1[[#This Row],[Budget Code]])=0,"",TRIM(Table1[[#This Row],[Budget Code]]))</f>
        <v/>
      </c>
      <c r="AT3181" s="46" t="str">
        <f>IF(Table1[[#This Row],[Line Description]]&lt;&gt;"",Table1[[#This Row],[Line Description]],"")</f>
        <v/>
      </c>
      <c r="AU3181" s="46" t="str">
        <f>IF(Table1[[#This Row],[Cur_Amount Debit]]&gt;0,ROUND(Table1[[#This Row],[Cur_Amount Debit]],2),"")</f>
        <v/>
      </c>
      <c r="AV3181" s="46" t="str">
        <f>IF(Table1[[#This Row],[Cur_Amount Credit]]&gt;0,ROUND(Table1[[#This Row],[Cur_Amount Credit]],2),"")</f>
        <v/>
      </c>
      <c r="AW3181" s="46" t="str">
        <f>LEFT(Table1[[#This Row],[Cur]],3)</f>
        <v/>
      </c>
      <c r="AX3181" s="59"/>
      <c r="AY3181" s="46"/>
      <c r="AZ3181" s="46" t="str">
        <f>IF(Table1[[#This Row],[Cur]]&lt;&gt;"",IF(Table1[[#This Row],[Cur]]="USD","",ExchangeRate),"")</f>
        <v/>
      </c>
      <c r="BA3181" s="46" t="str">
        <f>IF(Table1[[#This Row],[Grant]]&lt;&gt;"",VLOOKUP(Table1[[#This Row],[Grant]],Grants!B:D,3),"")</f>
        <v/>
      </c>
      <c r="BB3181" s="46" t="str">
        <f>TRIM(Table1[[#This Row],[Vendor ID]])</f>
        <v/>
      </c>
      <c r="BC3181">
        <f>IF(Table1[[#This Row],[Reference Number]]=Q3180,BC3180,BC3180+1)</f>
        <v>2</v>
      </c>
    </row>
    <row r="3182" spans="1:55" ht="11.25" hidden="1" customHeight="1">
      <c r="A3182" s="1"/>
      <c r="B3182" s="88" t="str">
        <f>IF(Table1[[#This Row],[Posting Date]]&lt;&gt;"",IF(Table1[[#This Row],[Reference Number]]=Q3181,B3181+1,1),"")</f>
        <v/>
      </c>
      <c r="C3182" s="61"/>
      <c r="D3182" s="61"/>
      <c r="E3182" s="218"/>
      <c r="F3182" s="143" t="str">
        <f>IFERROR(IF(VLOOKUP(Table1[[#This Row],[Budget Code Description]],Dimentions!$X$6:$AC$132,2,FALSE)="","",VLOOKUP(Table1[[#This Row],[Budget Code Description]],Dimentions!$X$6:$AC$132,2,FALSE)),"")</f>
        <v/>
      </c>
      <c r="G3182" s="143" t="str">
        <f>IFERROR(VLOOKUP(Table1[[#This Row],[Budget Code Description]],Dimentions!$X$6:$AC$132,3,FALSE),"")</f>
        <v/>
      </c>
      <c r="H3182" s="64" t="str">
        <f>IFERROR(VLOOKUP(Table1[[#This Row],[Account]],Dimentions!$S$6:$V$233,2,FALSE),"")</f>
        <v/>
      </c>
      <c r="I3182" s="62">
        <f>_xlfn.NUMBERVALUE(LEFT(Table1[[#This Row],[Account]],1))</f>
        <v>0</v>
      </c>
      <c r="J3182" s="62" t="str">
        <f>IFERROR(VLOOKUP(Table1[[#This Row],[Budget Code Description]],Table6[#All],7,FALSE),"")</f>
        <v/>
      </c>
      <c r="K3182" s="143" t="str">
        <f>IFERROR(VLOOKUP(Table1[[#This Row],[Budget Code Description]],Table6[#All],8,FALSE),"")</f>
        <v/>
      </c>
      <c r="L3182" s="63"/>
      <c r="M3182" s="65" t="str">
        <f>IFERROR(VLOOKUP(Table1[[#This Row],[Staff ID]],Table2[],2,FALSE),"")</f>
        <v/>
      </c>
      <c r="N3182" s="211" t="str">
        <f>IFERROR(IF(VLOOKUP(Table1[[#This Row],[Budget Code Description]],Dimentions!$X$6:$AC$97,4,FALSE)="","",VLOOKUP(Table1[[#This Row],[Budget Code Description]],Dimentions!$X$6:$AC$97,4,FALSE)),"")</f>
        <v/>
      </c>
      <c r="O3182" s="65" t="str">
        <f>IFERROR(VLOOKUP(Table1[[#This Row],[Vendor ID]],Table549[],2,FALSE),"")</f>
        <v/>
      </c>
      <c r="P3182" s="63"/>
      <c r="Q3182" s="143" t="str">
        <f>IF(Table1[[#This Row],[Posting Date]]&lt;&gt;"",$D$9,"")</f>
        <v/>
      </c>
      <c r="R3182" s="159" t="str">
        <f>IF(Table1[[#This Row],[Posting Date]]&lt;&gt;"",$D$10,"")</f>
        <v/>
      </c>
      <c r="S3182" s="66"/>
      <c r="T3182" s="63"/>
      <c r="U3182" s="67"/>
      <c r="V3182" s="67"/>
      <c r="W3182" s="67" t="str">
        <f t="shared" si="50"/>
        <v/>
      </c>
      <c r="X3182" s="161" t="str">
        <f>IF(E3182="","",(IF(Table1[[#This Row],[Cur]]="USD",Table1[[#This Row],[Cur_Amount Debit]],Table1[[#This Row],[Cur_Amount Debit]]/Table1[[#This Row],[Exchange Rate]])))</f>
        <v/>
      </c>
      <c r="Y3182" s="161" t="str">
        <f>IF(E3182="","",(IF(Table1[[#This Row],[Cur]]="USD",Table1[[#This Row],[Cur_Amount Credit]],Table1[[#This Row],[Cur_Amount Credit]]/ExchangeRate)))</f>
        <v/>
      </c>
      <c r="Z3182" s="203" t="str">
        <f>IF(E3182="","",(Table1[[#This Row],[Debit USD]]-Table1[[#This Row],[Credit USD]]))</f>
        <v/>
      </c>
      <c r="AA3182" s="122"/>
      <c r="AB3182" s="1"/>
      <c r="AC3182" s="15"/>
      <c r="AD3182" s="15" t="str">
        <f>IF(AND(OR(Table1[[#This Row],[Account]]="15030",Table1[[#This Row],[Account]]="15035",Table1[[#This Row],[Account]]="20150"),Table1[[#This Row],[Vendor ID]]=""),1,"")</f>
        <v/>
      </c>
      <c r="AE3182" s="15"/>
      <c r="AF3182" s="15"/>
      <c r="AG3182" s="15"/>
      <c r="AH3182" s="46" t="str">
        <f>IF(Table1[[#This Row],[Posting Date]]&lt;&gt;"","GJ-"&amp;CountryID,"")</f>
        <v/>
      </c>
      <c r="AI3182" s="59" t="str">
        <f>IF(Table1[[#This Row],[Posting Date]]&lt;&gt;"",Table1[[#This Row],[Posting Date]],"")</f>
        <v/>
      </c>
      <c r="AJ3182" s="46"/>
      <c r="AK3182" s="46" t="str">
        <f>IF(Table1[[#This Row],[Description]]&lt;&gt;"",Table1[[#This Row],[Description]],"")</f>
        <v/>
      </c>
      <c r="AL3182" s="46" t="str">
        <f>IF(Table1[[#This Row],[Posting Date]]&lt;&gt;"",Table1[[#This Row],[Reference Number]],"")</f>
        <v/>
      </c>
      <c r="AM3182" s="46" t="str">
        <f>TRIM(Table1[[#This Row],[Line '#]])</f>
        <v/>
      </c>
      <c r="AN3182" s="46" t="str">
        <f>TRIM(Table1[[#This Row],[Account]])</f>
        <v/>
      </c>
      <c r="AO3182" s="46" t="str">
        <f>IF(Table1[[#This Row],[Posting Date]]&lt;&gt;"",$D$5,"")</f>
        <v/>
      </c>
      <c r="AP3182" s="46" t="str">
        <f>TRIM(Table1[[#This Row],[Departments-Prgrams]])</f>
        <v/>
      </c>
      <c r="AQ3182" s="46" t="str">
        <f>TRIM(Table1[[#This Row],[Grant]])</f>
        <v/>
      </c>
      <c r="AR3182" s="46" t="str">
        <f>TRIM(Table1[[#This Row],[Staff ID]])</f>
        <v/>
      </c>
      <c r="AS3182" s="46" t="str">
        <f>IF(TRIM(Table1[[#This Row],[Budget Code]])=0,"",TRIM(Table1[[#This Row],[Budget Code]]))</f>
        <v/>
      </c>
      <c r="AT3182" s="46" t="str">
        <f>IF(Table1[[#This Row],[Line Description]]&lt;&gt;"",Table1[[#This Row],[Line Description]],"")</f>
        <v/>
      </c>
      <c r="AU3182" s="46" t="str">
        <f>IF(Table1[[#This Row],[Cur_Amount Debit]]&gt;0,ROUND(Table1[[#This Row],[Cur_Amount Debit]],2),"")</f>
        <v/>
      </c>
      <c r="AV3182" s="46" t="str">
        <f>IF(Table1[[#This Row],[Cur_Amount Credit]]&gt;0,ROUND(Table1[[#This Row],[Cur_Amount Credit]],2),"")</f>
        <v/>
      </c>
      <c r="AW3182" s="46" t="str">
        <f>LEFT(Table1[[#This Row],[Cur]],3)</f>
        <v/>
      </c>
      <c r="AX3182" s="59"/>
      <c r="AY3182" s="46"/>
      <c r="AZ3182" s="46" t="str">
        <f>IF(Table1[[#This Row],[Cur]]&lt;&gt;"",IF(Table1[[#This Row],[Cur]]="USD","",ExchangeRate),"")</f>
        <v/>
      </c>
      <c r="BA3182" s="46" t="str">
        <f>IF(Table1[[#This Row],[Grant]]&lt;&gt;"",VLOOKUP(Table1[[#This Row],[Grant]],Grants!B:D,3),"")</f>
        <v/>
      </c>
      <c r="BB3182" s="46" t="str">
        <f>TRIM(Table1[[#This Row],[Vendor ID]])</f>
        <v/>
      </c>
      <c r="BC3182">
        <f>IF(Table1[[#This Row],[Reference Number]]=Q3181,BC3181,BC3181+1)</f>
        <v>2</v>
      </c>
    </row>
    <row r="3183" spans="1:55" ht="11.25" hidden="1" customHeight="1">
      <c r="A3183" s="1"/>
      <c r="B3183" s="88" t="str">
        <f>IF(Table1[[#This Row],[Posting Date]]&lt;&gt;"",IF(Table1[[#This Row],[Reference Number]]=Q3182,B3182+1,1),"")</f>
        <v/>
      </c>
      <c r="C3183" s="61"/>
      <c r="D3183" s="61"/>
      <c r="E3183" s="218"/>
      <c r="F3183" s="143" t="str">
        <f>IFERROR(IF(VLOOKUP(Table1[[#This Row],[Budget Code Description]],Dimentions!$X$6:$AC$132,2,FALSE)="","",VLOOKUP(Table1[[#This Row],[Budget Code Description]],Dimentions!$X$6:$AC$132,2,FALSE)),"")</f>
        <v/>
      </c>
      <c r="G3183" s="143" t="str">
        <f>IFERROR(VLOOKUP(Table1[[#This Row],[Budget Code Description]],Dimentions!$X$6:$AC$132,3,FALSE),"")</f>
        <v/>
      </c>
      <c r="H3183" s="64" t="str">
        <f>IFERROR(VLOOKUP(Table1[[#This Row],[Account]],Dimentions!$S$6:$V$233,2,FALSE),"")</f>
        <v/>
      </c>
      <c r="I3183" s="62">
        <f>_xlfn.NUMBERVALUE(LEFT(Table1[[#This Row],[Account]],1))</f>
        <v>0</v>
      </c>
      <c r="J3183" s="62" t="str">
        <f>IFERROR(VLOOKUP(Table1[[#This Row],[Budget Code Description]],Table6[#All],7,FALSE),"")</f>
        <v/>
      </c>
      <c r="K3183" s="143" t="str">
        <f>IFERROR(VLOOKUP(Table1[[#This Row],[Budget Code Description]],Table6[#All],8,FALSE),"")</f>
        <v/>
      </c>
      <c r="L3183" s="63"/>
      <c r="M3183" s="65" t="str">
        <f>IFERROR(VLOOKUP(Table1[[#This Row],[Staff ID]],Table2[],2,FALSE),"")</f>
        <v/>
      </c>
      <c r="N3183" s="211" t="str">
        <f>IFERROR(IF(VLOOKUP(Table1[[#This Row],[Budget Code Description]],Dimentions!$X$6:$AC$97,4,FALSE)="","",VLOOKUP(Table1[[#This Row],[Budget Code Description]],Dimentions!$X$6:$AC$97,4,FALSE)),"")</f>
        <v/>
      </c>
      <c r="O3183" s="65" t="str">
        <f>IFERROR(VLOOKUP(Table1[[#This Row],[Vendor ID]],Table549[],2,FALSE),"")</f>
        <v/>
      </c>
      <c r="P3183" s="63"/>
      <c r="Q3183" s="143" t="str">
        <f>IF(Table1[[#This Row],[Posting Date]]&lt;&gt;"",$D$9,"")</f>
        <v/>
      </c>
      <c r="R3183" s="159" t="str">
        <f>IF(Table1[[#This Row],[Posting Date]]&lt;&gt;"",$D$10,"")</f>
        <v/>
      </c>
      <c r="S3183" s="66"/>
      <c r="T3183" s="63"/>
      <c r="U3183" s="67"/>
      <c r="V3183" s="67"/>
      <c r="W3183" s="67" t="str">
        <f t="shared" si="50"/>
        <v/>
      </c>
      <c r="X3183" s="161" t="str">
        <f>IF(E3183="","",(IF(Table1[[#This Row],[Cur]]="USD",Table1[[#This Row],[Cur_Amount Debit]],Table1[[#This Row],[Cur_Amount Debit]]/Table1[[#This Row],[Exchange Rate]])))</f>
        <v/>
      </c>
      <c r="Y3183" s="161" t="str">
        <f>IF(E3183="","",(IF(Table1[[#This Row],[Cur]]="USD",Table1[[#This Row],[Cur_Amount Credit]],Table1[[#This Row],[Cur_Amount Credit]]/ExchangeRate)))</f>
        <v/>
      </c>
      <c r="Z3183" s="203" t="str">
        <f>IF(E3183="","",(Table1[[#This Row],[Debit USD]]-Table1[[#This Row],[Credit USD]]))</f>
        <v/>
      </c>
      <c r="AA3183" s="122"/>
      <c r="AB3183" s="1"/>
      <c r="AC3183" s="15"/>
      <c r="AD3183" s="15" t="str">
        <f>IF(AND(OR(Table1[[#This Row],[Account]]="15030",Table1[[#This Row],[Account]]="15035",Table1[[#This Row],[Account]]="20150"),Table1[[#This Row],[Vendor ID]]=""),1,"")</f>
        <v/>
      </c>
      <c r="AE3183" s="15"/>
      <c r="AF3183" s="15"/>
      <c r="AG3183" s="15"/>
      <c r="AH3183" s="46" t="str">
        <f>IF(Table1[[#This Row],[Posting Date]]&lt;&gt;"","GJ-"&amp;CountryID,"")</f>
        <v/>
      </c>
      <c r="AI3183" s="59" t="str">
        <f>IF(Table1[[#This Row],[Posting Date]]&lt;&gt;"",Table1[[#This Row],[Posting Date]],"")</f>
        <v/>
      </c>
      <c r="AJ3183" s="46"/>
      <c r="AK3183" s="46" t="str">
        <f>IF(Table1[[#This Row],[Description]]&lt;&gt;"",Table1[[#This Row],[Description]],"")</f>
        <v/>
      </c>
      <c r="AL3183" s="46" t="str">
        <f>IF(Table1[[#This Row],[Posting Date]]&lt;&gt;"",Table1[[#This Row],[Reference Number]],"")</f>
        <v/>
      </c>
      <c r="AM3183" s="46" t="str">
        <f>TRIM(Table1[[#This Row],[Line '#]])</f>
        <v/>
      </c>
      <c r="AN3183" s="46" t="str">
        <f>TRIM(Table1[[#This Row],[Account]])</f>
        <v/>
      </c>
      <c r="AO3183" s="46" t="str">
        <f>IF(Table1[[#This Row],[Posting Date]]&lt;&gt;"",$D$5,"")</f>
        <v/>
      </c>
      <c r="AP3183" s="46" t="str">
        <f>TRIM(Table1[[#This Row],[Departments-Prgrams]])</f>
        <v/>
      </c>
      <c r="AQ3183" s="46" t="str">
        <f>TRIM(Table1[[#This Row],[Grant]])</f>
        <v/>
      </c>
      <c r="AR3183" s="46" t="str">
        <f>TRIM(Table1[[#This Row],[Staff ID]])</f>
        <v/>
      </c>
      <c r="AS3183" s="46" t="str">
        <f>IF(TRIM(Table1[[#This Row],[Budget Code]])=0,"",TRIM(Table1[[#This Row],[Budget Code]]))</f>
        <v/>
      </c>
      <c r="AT3183" s="46" t="str">
        <f>IF(Table1[[#This Row],[Line Description]]&lt;&gt;"",Table1[[#This Row],[Line Description]],"")</f>
        <v/>
      </c>
      <c r="AU3183" s="46" t="str">
        <f>IF(Table1[[#This Row],[Cur_Amount Debit]]&gt;0,ROUND(Table1[[#This Row],[Cur_Amount Debit]],2),"")</f>
        <v/>
      </c>
      <c r="AV3183" s="46" t="str">
        <f>IF(Table1[[#This Row],[Cur_Amount Credit]]&gt;0,ROUND(Table1[[#This Row],[Cur_Amount Credit]],2),"")</f>
        <v/>
      </c>
      <c r="AW3183" s="46" t="str">
        <f>LEFT(Table1[[#This Row],[Cur]],3)</f>
        <v/>
      </c>
      <c r="AX3183" s="59"/>
      <c r="AY3183" s="46"/>
      <c r="AZ3183" s="46" t="str">
        <f>IF(Table1[[#This Row],[Cur]]&lt;&gt;"",IF(Table1[[#This Row],[Cur]]="USD","",ExchangeRate),"")</f>
        <v/>
      </c>
      <c r="BA3183" s="46" t="str">
        <f>IF(Table1[[#This Row],[Grant]]&lt;&gt;"",VLOOKUP(Table1[[#This Row],[Grant]],Grants!B:D,3),"")</f>
        <v/>
      </c>
      <c r="BB3183" s="46" t="str">
        <f>TRIM(Table1[[#This Row],[Vendor ID]])</f>
        <v/>
      </c>
      <c r="BC3183">
        <f>IF(Table1[[#This Row],[Reference Number]]=Q3182,BC3182,BC3182+1)</f>
        <v>2</v>
      </c>
    </row>
    <row r="3184" spans="1:55" ht="11.25" hidden="1" customHeight="1">
      <c r="A3184" s="1"/>
      <c r="B3184" s="88" t="str">
        <f>IF(Table1[[#This Row],[Posting Date]]&lt;&gt;"",IF(Table1[[#This Row],[Reference Number]]=Q3183,B3183+1,1),"")</f>
        <v/>
      </c>
      <c r="C3184" s="61"/>
      <c r="D3184" s="61"/>
      <c r="E3184" s="218"/>
      <c r="F3184" s="143" t="str">
        <f>IFERROR(IF(VLOOKUP(Table1[[#This Row],[Budget Code Description]],Dimentions!$X$6:$AC$132,2,FALSE)="","",VLOOKUP(Table1[[#This Row],[Budget Code Description]],Dimentions!$X$6:$AC$132,2,FALSE)),"")</f>
        <v/>
      </c>
      <c r="G3184" s="143" t="str">
        <f>IFERROR(VLOOKUP(Table1[[#This Row],[Budget Code Description]],Dimentions!$X$6:$AC$132,3,FALSE),"")</f>
        <v/>
      </c>
      <c r="H3184" s="64" t="str">
        <f>IFERROR(VLOOKUP(Table1[[#This Row],[Account]],Dimentions!$S$6:$V$233,2,FALSE),"")</f>
        <v/>
      </c>
      <c r="I3184" s="62">
        <f>_xlfn.NUMBERVALUE(LEFT(Table1[[#This Row],[Account]],1))</f>
        <v>0</v>
      </c>
      <c r="J3184" s="62" t="str">
        <f>IFERROR(VLOOKUP(Table1[[#This Row],[Budget Code Description]],Table6[#All],7,FALSE),"")</f>
        <v/>
      </c>
      <c r="K3184" s="143" t="str">
        <f>IFERROR(VLOOKUP(Table1[[#This Row],[Budget Code Description]],Table6[#All],8,FALSE),"")</f>
        <v/>
      </c>
      <c r="L3184" s="63"/>
      <c r="M3184" s="65" t="str">
        <f>IFERROR(VLOOKUP(Table1[[#This Row],[Staff ID]],Table2[],2,FALSE),"")</f>
        <v/>
      </c>
      <c r="N3184" s="211" t="str">
        <f>IFERROR(IF(VLOOKUP(Table1[[#This Row],[Budget Code Description]],Dimentions!$X$6:$AC$97,4,FALSE)="","",VLOOKUP(Table1[[#This Row],[Budget Code Description]],Dimentions!$X$6:$AC$97,4,FALSE)),"")</f>
        <v/>
      </c>
      <c r="O3184" s="65" t="str">
        <f>IFERROR(VLOOKUP(Table1[[#This Row],[Vendor ID]],Table549[],2,FALSE),"")</f>
        <v/>
      </c>
      <c r="P3184" s="63"/>
      <c r="Q3184" s="143" t="str">
        <f>IF(Table1[[#This Row],[Posting Date]]&lt;&gt;"",$D$9,"")</f>
        <v/>
      </c>
      <c r="R3184" s="159" t="str">
        <f>IF(Table1[[#This Row],[Posting Date]]&lt;&gt;"",$D$10,"")</f>
        <v/>
      </c>
      <c r="S3184" s="66"/>
      <c r="T3184" s="63"/>
      <c r="U3184" s="67"/>
      <c r="V3184" s="67"/>
      <c r="W3184" s="67" t="str">
        <f t="shared" si="50"/>
        <v/>
      </c>
      <c r="X3184" s="161" t="str">
        <f>IF(E3184="","",(IF(Table1[[#This Row],[Cur]]="USD",Table1[[#This Row],[Cur_Amount Debit]],Table1[[#This Row],[Cur_Amount Debit]]/Table1[[#This Row],[Exchange Rate]])))</f>
        <v/>
      </c>
      <c r="Y3184" s="161" t="str">
        <f>IF(E3184="","",(IF(Table1[[#This Row],[Cur]]="USD",Table1[[#This Row],[Cur_Amount Credit]],Table1[[#This Row],[Cur_Amount Credit]]/ExchangeRate)))</f>
        <v/>
      </c>
      <c r="Z3184" s="203" t="str">
        <f>IF(E3184="","",(Table1[[#This Row],[Debit USD]]-Table1[[#This Row],[Credit USD]]))</f>
        <v/>
      </c>
      <c r="AA3184" s="122"/>
      <c r="AB3184" s="1"/>
      <c r="AC3184" s="15"/>
      <c r="AD3184" s="15" t="str">
        <f>IF(AND(OR(Table1[[#This Row],[Account]]="15030",Table1[[#This Row],[Account]]="15035",Table1[[#This Row],[Account]]="20150"),Table1[[#This Row],[Vendor ID]]=""),1,"")</f>
        <v/>
      </c>
      <c r="AE3184" s="15"/>
      <c r="AF3184" s="15"/>
      <c r="AG3184" s="15"/>
      <c r="AH3184" s="46" t="str">
        <f>IF(Table1[[#This Row],[Posting Date]]&lt;&gt;"","GJ-"&amp;CountryID,"")</f>
        <v/>
      </c>
      <c r="AI3184" s="59" t="str">
        <f>IF(Table1[[#This Row],[Posting Date]]&lt;&gt;"",Table1[[#This Row],[Posting Date]],"")</f>
        <v/>
      </c>
      <c r="AJ3184" s="46"/>
      <c r="AK3184" s="46" t="str">
        <f>IF(Table1[[#This Row],[Description]]&lt;&gt;"",Table1[[#This Row],[Description]],"")</f>
        <v/>
      </c>
      <c r="AL3184" s="46" t="str">
        <f>IF(Table1[[#This Row],[Posting Date]]&lt;&gt;"",Table1[[#This Row],[Reference Number]],"")</f>
        <v/>
      </c>
      <c r="AM3184" s="46" t="str">
        <f>TRIM(Table1[[#This Row],[Line '#]])</f>
        <v/>
      </c>
      <c r="AN3184" s="46" t="str">
        <f>TRIM(Table1[[#This Row],[Account]])</f>
        <v/>
      </c>
      <c r="AO3184" s="46" t="str">
        <f>IF(Table1[[#This Row],[Posting Date]]&lt;&gt;"",$D$5,"")</f>
        <v/>
      </c>
      <c r="AP3184" s="46" t="str">
        <f>TRIM(Table1[[#This Row],[Departments-Prgrams]])</f>
        <v/>
      </c>
      <c r="AQ3184" s="46" t="str">
        <f>TRIM(Table1[[#This Row],[Grant]])</f>
        <v/>
      </c>
      <c r="AR3184" s="46" t="str">
        <f>TRIM(Table1[[#This Row],[Staff ID]])</f>
        <v/>
      </c>
      <c r="AS3184" s="46" t="str">
        <f>IF(TRIM(Table1[[#This Row],[Budget Code]])=0,"",TRIM(Table1[[#This Row],[Budget Code]]))</f>
        <v/>
      </c>
      <c r="AT3184" s="46" t="str">
        <f>IF(Table1[[#This Row],[Line Description]]&lt;&gt;"",Table1[[#This Row],[Line Description]],"")</f>
        <v/>
      </c>
      <c r="AU3184" s="46" t="str">
        <f>IF(Table1[[#This Row],[Cur_Amount Debit]]&gt;0,ROUND(Table1[[#This Row],[Cur_Amount Debit]],2),"")</f>
        <v/>
      </c>
      <c r="AV3184" s="46" t="str">
        <f>IF(Table1[[#This Row],[Cur_Amount Credit]]&gt;0,ROUND(Table1[[#This Row],[Cur_Amount Credit]],2),"")</f>
        <v/>
      </c>
      <c r="AW3184" s="46" t="str">
        <f>LEFT(Table1[[#This Row],[Cur]],3)</f>
        <v/>
      </c>
      <c r="AX3184" s="59"/>
      <c r="AY3184" s="46"/>
      <c r="AZ3184" s="46" t="str">
        <f>IF(Table1[[#This Row],[Cur]]&lt;&gt;"",IF(Table1[[#This Row],[Cur]]="USD","",ExchangeRate),"")</f>
        <v/>
      </c>
      <c r="BA3184" s="46" t="str">
        <f>IF(Table1[[#This Row],[Grant]]&lt;&gt;"",VLOOKUP(Table1[[#This Row],[Grant]],Grants!B:D,3),"")</f>
        <v/>
      </c>
      <c r="BB3184" s="46" t="str">
        <f>TRIM(Table1[[#This Row],[Vendor ID]])</f>
        <v/>
      </c>
      <c r="BC3184">
        <f>IF(Table1[[#This Row],[Reference Number]]=Q3183,BC3183,BC3183+1)</f>
        <v>2</v>
      </c>
    </row>
    <row r="3185" spans="1:55" ht="11.25" hidden="1" customHeight="1">
      <c r="A3185" s="1"/>
      <c r="B3185" s="88" t="str">
        <f>IF(Table1[[#This Row],[Posting Date]]&lt;&gt;"",IF(Table1[[#This Row],[Reference Number]]=Q3184,B3184+1,1),"")</f>
        <v/>
      </c>
      <c r="C3185" s="61"/>
      <c r="D3185" s="61"/>
      <c r="E3185" s="218"/>
      <c r="F3185" s="143" t="str">
        <f>IFERROR(IF(VLOOKUP(Table1[[#This Row],[Budget Code Description]],Dimentions!$X$6:$AC$132,2,FALSE)="","",VLOOKUP(Table1[[#This Row],[Budget Code Description]],Dimentions!$X$6:$AC$132,2,FALSE)),"")</f>
        <v/>
      </c>
      <c r="G3185" s="143" t="str">
        <f>IFERROR(VLOOKUP(Table1[[#This Row],[Budget Code Description]],Dimentions!$X$6:$AC$132,3,FALSE),"")</f>
        <v/>
      </c>
      <c r="H3185" s="64" t="str">
        <f>IFERROR(VLOOKUP(Table1[[#This Row],[Account]],Dimentions!$S$6:$V$233,2,FALSE),"")</f>
        <v/>
      </c>
      <c r="I3185" s="62">
        <f>_xlfn.NUMBERVALUE(LEFT(Table1[[#This Row],[Account]],1))</f>
        <v>0</v>
      </c>
      <c r="J3185" s="62" t="str">
        <f>IFERROR(VLOOKUP(Table1[[#This Row],[Budget Code Description]],Table6[#All],7,FALSE),"")</f>
        <v/>
      </c>
      <c r="K3185" s="143" t="str">
        <f>IFERROR(VLOOKUP(Table1[[#This Row],[Budget Code Description]],Table6[#All],8,FALSE),"")</f>
        <v/>
      </c>
      <c r="L3185" s="63"/>
      <c r="M3185" s="65" t="str">
        <f>IFERROR(VLOOKUP(Table1[[#This Row],[Staff ID]],Table2[],2,FALSE),"")</f>
        <v/>
      </c>
      <c r="N3185" s="211" t="str">
        <f>IFERROR(IF(VLOOKUP(Table1[[#This Row],[Budget Code Description]],Dimentions!$X$6:$AC$97,4,FALSE)="","",VLOOKUP(Table1[[#This Row],[Budget Code Description]],Dimentions!$X$6:$AC$97,4,FALSE)),"")</f>
        <v/>
      </c>
      <c r="O3185" s="65" t="str">
        <f>IFERROR(VLOOKUP(Table1[[#This Row],[Vendor ID]],Table549[],2,FALSE),"")</f>
        <v/>
      </c>
      <c r="P3185" s="63"/>
      <c r="Q3185" s="143" t="str">
        <f>IF(Table1[[#This Row],[Posting Date]]&lt;&gt;"",$D$9,"")</f>
        <v/>
      </c>
      <c r="R3185" s="159" t="str">
        <f>IF(Table1[[#This Row],[Posting Date]]&lt;&gt;"",$D$10,"")</f>
        <v/>
      </c>
      <c r="S3185" s="66"/>
      <c r="T3185" s="63"/>
      <c r="U3185" s="67"/>
      <c r="V3185" s="67"/>
      <c r="W3185" s="67" t="str">
        <f t="shared" si="50"/>
        <v/>
      </c>
      <c r="X3185" s="161" t="str">
        <f>IF(E3185="","",(IF(Table1[[#This Row],[Cur]]="USD",Table1[[#This Row],[Cur_Amount Debit]],Table1[[#This Row],[Cur_Amount Debit]]/Table1[[#This Row],[Exchange Rate]])))</f>
        <v/>
      </c>
      <c r="Y3185" s="161" t="str">
        <f>IF(E3185="","",(IF(Table1[[#This Row],[Cur]]="USD",Table1[[#This Row],[Cur_Amount Credit]],Table1[[#This Row],[Cur_Amount Credit]]/ExchangeRate)))</f>
        <v/>
      </c>
      <c r="Z3185" s="203" t="str">
        <f>IF(E3185="","",(Table1[[#This Row],[Debit USD]]-Table1[[#This Row],[Credit USD]]))</f>
        <v/>
      </c>
      <c r="AA3185" s="122"/>
      <c r="AB3185" s="1"/>
      <c r="AC3185" s="15"/>
      <c r="AD3185" s="15" t="str">
        <f>IF(AND(OR(Table1[[#This Row],[Account]]="15030",Table1[[#This Row],[Account]]="15035",Table1[[#This Row],[Account]]="20150"),Table1[[#This Row],[Vendor ID]]=""),1,"")</f>
        <v/>
      </c>
      <c r="AE3185" s="15"/>
      <c r="AF3185" s="15"/>
      <c r="AG3185" s="15"/>
      <c r="AH3185" s="46" t="str">
        <f>IF(Table1[[#This Row],[Posting Date]]&lt;&gt;"","GJ-"&amp;CountryID,"")</f>
        <v/>
      </c>
      <c r="AI3185" s="59" t="str">
        <f>IF(Table1[[#This Row],[Posting Date]]&lt;&gt;"",Table1[[#This Row],[Posting Date]],"")</f>
        <v/>
      </c>
      <c r="AJ3185" s="46"/>
      <c r="AK3185" s="46" t="str">
        <f>IF(Table1[[#This Row],[Description]]&lt;&gt;"",Table1[[#This Row],[Description]],"")</f>
        <v/>
      </c>
      <c r="AL3185" s="46" t="str">
        <f>IF(Table1[[#This Row],[Posting Date]]&lt;&gt;"",Table1[[#This Row],[Reference Number]],"")</f>
        <v/>
      </c>
      <c r="AM3185" s="46" t="str">
        <f>TRIM(Table1[[#This Row],[Line '#]])</f>
        <v/>
      </c>
      <c r="AN3185" s="46" t="str">
        <f>TRIM(Table1[[#This Row],[Account]])</f>
        <v/>
      </c>
      <c r="AO3185" s="46" t="str">
        <f>IF(Table1[[#This Row],[Posting Date]]&lt;&gt;"",$D$5,"")</f>
        <v/>
      </c>
      <c r="AP3185" s="46" t="str">
        <f>TRIM(Table1[[#This Row],[Departments-Prgrams]])</f>
        <v/>
      </c>
      <c r="AQ3185" s="46" t="str">
        <f>TRIM(Table1[[#This Row],[Grant]])</f>
        <v/>
      </c>
      <c r="AR3185" s="46" t="str">
        <f>TRIM(Table1[[#This Row],[Staff ID]])</f>
        <v/>
      </c>
      <c r="AS3185" s="46" t="str">
        <f>IF(TRIM(Table1[[#This Row],[Budget Code]])=0,"",TRIM(Table1[[#This Row],[Budget Code]]))</f>
        <v/>
      </c>
      <c r="AT3185" s="46" t="str">
        <f>IF(Table1[[#This Row],[Line Description]]&lt;&gt;"",Table1[[#This Row],[Line Description]],"")</f>
        <v/>
      </c>
      <c r="AU3185" s="46" t="str">
        <f>IF(Table1[[#This Row],[Cur_Amount Debit]]&gt;0,ROUND(Table1[[#This Row],[Cur_Amount Debit]],2),"")</f>
        <v/>
      </c>
      <c r="AV3185" s="46" t="str">
        <f>IF(Table1[[#This Row],[Cur_Amount Credit]]&gt;0,ROUND(Table1[[#This Row],[Cur_Amount Credit]],2),"")</f>
        <v/>
      </c>
      <c r="AW3185" s="46" t="str">
        <f>LEFT(Table1[[#This Row],[Cur]],3)</f>
        <v/>
      </c>
      <c r="AX3185" s="59"/>
      <c r="AY3185" s="46"/>
      <c r="AZ3185" s="46" t="str">
        <f>IF(Table1[[#This Row],[Cur]]&lt;&gt;"",IF(Table1[[#This Row],[Cur]]="USD","",ExchangeRate),"")</f>
        <v/>
      </c>
      <c r="BA3185" s="46" t="str">
        <f>IF(Table1[[#This Row],[Grant]]&lt;&gt;"",VLOOKUP(Table1[[#This Row],[Grant]],Grants!B:D,3),"")</f>
        <v/>
      </c>
      <c r="BB3185" s="46" t="str">
        <f>TRIM(Table1[[#This Row],[Vendor ID]])</f>
        <v/>
      </c>
      <c r="BC3185">
        <f>IF(Table1[[#This Row],[Reference Number]]=Q3184,BC3184,BC3184+1)</f>
        <v>2</v>
      </c>
    </row>
    <row r="3186" spans="1:55" ht="11.25" hidden="1" customHeight="1" thickBot="1">
      <c r="A3186" s="1"/>
      <c r="B3186" s="89" t="str">
        <f>IF(Table1[[#This Row],[Posting Date]]&lt;&gt;"",IF(Table1[[#This Row],[Reference Number]]=Q3185,B3185+1,1),"")</f>
        <v/>
      </c>
      <c r="C3186" s="72"/>
      <c r="D3186" s="155"/>
      <c r="E3186" s="218"/>
      <c r="F3186" s="144" t="str">
        <f>IFERROR(IF(VLOOKUP(Table1[[#This Row],[Budget Code Description]],Dimentions!$X$6:$AC$132,2,FALSE)="","",VLOOKUP(Table1[[#This Row],[Budget Code Description]],Dimentions!$X$6:$AC$132,2,FALSE)),"")</f>
        <v/>
      </c>
      <c r="G3186" s="144" t="str">
        <f>IFERROR(VLOOKUP(Table1[[#This Row],[Budget Code Description]],Dimentions!$X$6:$AC$132,3,FALSE),"")</f>
        <v/>
      </c>
      <c r="H3186" s="74" t="str">
        <f>IFERROR(VLOOKUP(Table1[[#This Row],[Account]],Dimentions!$S$6:$V$233,2,FALSE),"")</f>
        <v/>
      </c>
      <c r="I3186" s="75">
        <f>_xlfn.NUMBERVALUE(LEFT(Table1[[#This Row],[Account]],1))</f>
        <v>0</v>
      </c>
      <c r="J3186" s="75" t="str">
        <f>IFERROR(VLOOKUP(Table1[[#This Row],[Budget Code Description]],Table6[#All],7,FALSE),"")</f>
        <v/>
      </c>
      <c r="K3186" s="143" t="str">
        <f>IFERROR(VLOOKUP(Table1[[#This Row],[Budget Code Description]],Table6[#All],8,FALSE),"")</f>
        <v/>
      </c>
      <c r="L3186" s="73"/>
      <c r="M3186" s="76" t="str">
        <f>IFERROR(VLOOKUP(Table1[[#This Row],[Staff ID]],Table2[],2,FALSE),"")</f>
        <v/>
      </c>
      <c r="N3186" s="212" t="str">
        <f>IFERROR(IF(VLOOKUP(Table1[[#This Row],[Budget Code Description]],Dimentions!$X$6:$AC$97,4,FALSE)="","",VLOOKUP(Table1[[#This Row],[Budget Code Description]],Dimentions!$X$6:$AC$97,4,FALSE)),"")</f>
        <v/>
      </c>
      <c r="O3186" s="76" t="str">
        <f>IFERROR(VLOOKUP(Table1[[#This Row],[Vendor ID]],Table549[],2,FALSE),"")</f>
        <v/>
      </c>
      <c r="P3186" s="73"/>
      <c r="Q3186" s="144" t="str">
        <f>IF(Table1[[#This Row],[Posting Date]]&lt;&gt;"",$D$9,"")</f>
        <v/>
      </c>
      <c r="R3186" s="160" t="str">
        <f>IF(Table1[[#This Row],[Posting Date]]&lt;&gt;"",$D$10,"")</f>
        <v/>
      </c>
      <c r="S3186" s="77"/>
      <c r="T3186" s="73"/>
      <c r="U3186" s="78"/>
      <c r="V3186" s="78"/>
      <c r="W3186" s="67" t="str">
        <f t="shared" si="50"/>
        <v/>
      </c>
      <c r="X3186" s="161" t="str">
        <f>IF(E3186="","",(IF(Table1[[#This Row],[Cur]]="USD",Table1[[#This Row],[Cur_Amount Debit]],Table1[[#This Row],[Cur_Amount Debit]]/Table1[[#This Row],[Exchange Rate]])))</f>
        <v/>
      </c>
      <c r="Y3186" s="161" t="str">
        <f>IF(E3186="","",(IF(Table1[[#This Row],[Cur]]="USD",Table1[[#This Row],[Cur_Amount Credit]],Table1[[#This Row],[Cur_Amount Credit]]/ExchangeRate)))</f>
        <v/>
      </c>
      <c r="Z3186" s="203" t="str">
        <f>IF(E3186="","",(Table1[[#This Row],[Debit USD]]-Table1[[#This Row],[Credit USD]]))</f>
        <v/>
      </c>
      <c r="AA3186" s="123"/>
      <c r="AB3186" s="1"/>
      <c r="AC3186" s="15"/>
      <c r="AD3186" s="15" t="str">
        <f>IF(AND(OR(Table1[[#This Row],[Account]]="15030",Table1[[#This Row],[Account]]="15035",Table1[[#This Row],[Account]]="20150"),Table1[[#This Row],[Vendor ID]]=""),1,"")</f>
        <v/>
      </c>
      <c r="AE3186" s="15"/>
      <c r="AF3186" s="15"/>
      <c r="AG3186" s="15"/>
      <c r="AH3186" s="46" t="str">
        <f>IF(Table1[[#This Row],[Posting Date]]&lt;&gt;"","GJ-"&amp;CountryID,"")</f>
        <v/>
      </c>
      <c r="AI3186" s="59" t="str">
        <f>IF(Table1[[#This Row],[Posting Date]]&lt;&gt;"",Table1[[#This Row],[Posting Date]],"")</f>
        <v/>
      </c>
      <c r="AJ3186" s="46"/>
      <c r="AK3186" s="46" t="str">
        <f>IF(Table1[[#This Row],[Description]]&lt;&gt;"",Table1[[#This Row],[Description]],"")</f>
        <v/>
      </c>
      <c r="AL3186" s="46" t="str">
        <f>IF(Table1[[#This Row],[Posting Date]]&lt;&gt;"",Table1[[#This Row],[Reference Number]],"")</f>
        <v/>
      </c>
      <c r="AM3186" s="46" t="str">
        <f>TRIM(Table1[[#This Row],[Line '#]])</f>
        <v/>
      </c>
      <c r="AN3186" s="46" t="str">
        <f>TRIM(Table1[[#This Row],[Account]])</f>
        <v/>
      </c>
      <c r="AO3186" s="46" t="str">
        <f>IF(Table1[[#This Row],[Posting Date]]&lt;&gt;"",$D$5,"")</f>
        <v/>
      </c>
      <c r="AP3186" s="46" t="str">
        <f>TRIM(Table1[[#This Row],[Departments-Prgrams]])</f>
        <v/>
      </c>
      <c r="AQ3186" s="46" t="str">
        <f>TRIM(Table1[[#This Row],[Grant]])</f>
        <v/>
      </c>
      <c r="AR3186" s="46" t="str">
        <f>TRIM(Table1[[#This Row],[Staff ID]])</f>
        <v/>
      </c>
      <c r="AS3186" s="46" t="str">
        <f>IF(TRIM(Table1[[#This Row],[Budget Code]])=0,"",TRIM(Table1[[#This Row],[Budget Code]]))</f>
        <v/>
      </c>
      <c r="AT3186" s="46" t="str">
        <f>IF(Table1[[#This Row],[Line Description]]&lt;&gt;"",Table1[[#This Row],[Line Description]],"")</f>
        <v/>
      </c>
      <c r="AU3186" s="46" t="str">
        <f>IF(Table1[[#This Row],[Cur_Amount Debit]]&gt;0,ROUND(Table1[[#This Row],[Cur_Amount Debit]],2),"")</f>
        <v/>
      </c>
      <c r="AV3186" s="46" t="str">
        <f>IF(Table1[[#This Row],[Cur_Amount Credit]]&gt;0,ROUND(Table1[[#This Row],[Cur_Amount Credit]],2),"")</f>
        <v/>
      </c>
      <c r="AW3186" s="46" t="str">
        <f>LEFT(Table1[[#This Row],[Cur]],3)</f>
        <v/>
      </c>
      <c r="AX3186" s="59"/>
      <c r="AY3186" s="47"/>
      <c r="AZ3186" s="46" t="str">
        <f>IF(Table1[[#This Row],[Cur]]&lt;&gt;"",IF(Table1[[#This Row],[Cur]]="USD","",ExchangeRate),"")</f>
        <v/>
      </c>
      <c r="BA3186" s="46" t="str">
        <f>IF(Table1[[#This Row],[Grant]]&lt;&gt;"",VLOOKUP(Table1[[#This Row],[Grant]],Grants!B:D,3),"")</f>
        <v/>
      </c>
      <c r="BB3186" s="46" t="str">
        <f>TRIM(Table1[[#This Row],[Vendor ID]])</f>
        <v/>
      </c>
      <c r="BC3186">
        <f>IF(Table1[[#This Row],[Reference Number]]=Q3185,BC3185,BC3185+1)</f>
        <v>2</v>
      </c>
    </row>
    <row r="3187" spans="1:55" s="1" customFormat="1"/>
    <row r="3188" spans="1:55" s="1" customFormat="1"/>
    <row r="3189" spans="1:55" s="1" customFormat="1"/>
    <row r="3190" spans="1:55" s="1" customFormat="1"/>
    <row r="3191" spans="1:55" s="1" customFormat="1"/>
    <row r="3192" spans="1:55" s="1" customFormat="1"/>
    <row r="3193" spans="1:55" s="1" customFormat="1"/>
    <row r="3194" spans="1:55" s="1" customFormat="1"/>
    <row r="3195" spans="1:55" s="1" customFormat="1"/>
    <row r="3196" spans="1:55" s="1" customFormat="1"/>
    <row r="3197" spans="1:55" s="1" customFormat="1"/>
    <row r="3198" spans="1:55" s="1" customFormat="1"/>
    <row r="3199" spans="1:55" s="1" customFormat="1"/>
    <row r="3200" spans="1:55" s="1" customFormat="1"/>
    <row r="3201" s="1" customFormat="1"/>
    <row r="3202" s="1" customFormat="1"/>
    <row r="3203" s="1" customFormat="1"/>
    <row r="3204" s="1" customFormat="1"/>
    <row r="3205" s="1" customFormat="1"/>
    <row r="3206" s="1" customFormat="1"/>
    <row r="3207" s="1" customFormat="1"/>
    <row r="3208" s="1" customFormat="1"/>
    <row r="3209" s="1" customFormat="1"/>
    <row r="3210" s="1" customFormat="1"/>
    <row r="3211" s="1" customFormat="1"/>
    <row r="3212" s="1" customFormat="1"/>
    <row r="3213" s="1" customFormat="1"/>
  </sheetData>
  <sheetProtection autoFilter="0"/>
  <mergeCells count="4">
    <mergeCell ref="F5:I6"/>
    <mergeCell ref="S5:T5"/>
    <mergeCell ref="J4:M6"/>
    <mergeCell ref="Q4:R7"/>
  </mergeCells>
  <phoneticPr fontId="35" type="noConversion"/>
  <conditionalFormatting sqref="B3:D3">
    <cfRule type="cellIs" dxfId="115" priority="68" operator="equal">
      <formula>TRUE</formula>
    </cfRule>
  </conditionalFormatting>
  <conditionalFormatting sqref="U17:U3186">
    <cfRule type="expression" dxfId="114" priority="35">
      <formula>IF(AND(U17&lt;&gt;"",V17&lt;&gt;""),1,"")</formula>
    </cfRule>
  </conditionalFormatting>
  <conditionalFormatting sqref="T17:T3186">
    <cfRule type="expression" dxfId="113" priority="28">
      <formula>IF(T17="",IF(OR(U17,V17)&lt;&gt;"",1,""))</formula>
    </cfRule>
  </conditionalFormatting>
  <conditionalFormatting sqref="Q17:Q3186">
    <cfRule type="expression" dxfId="112" priority="26">
      <formula>IF(AND(G17&lt;&gt;"",Q17=""),1,"")</formula>
    </cfRule>
  </conditionalFormatting>
  <conditionalFormatting sqref="Q4:R7">
    <cfRule type="cellIs" dxfId="111" priority="59" operator="equal">
      <formula>"OK"</formula>
    </cfRule>
    <cfRule type="cellIs" dxfId="110" priority="61" operator="equal">
      <formula>"Not Complete"</formula>
    </cfRule>
  </conditionalFormatting>
  <conditionalFormatting sqref="C17:F3186">
    <cfRule type="expression" dxfId="109" priority="72">
      <formula>IF(AND($D$7="",C17&lt;&gt;""),1,"")</formula>
    </cfRule>
  </conditionalFormatting>
  <conditionalFormatting sqref="C17:E17">
    <cfRule type="expression" dxfId="108" priority="4">
      <formula>IF(AND($D$7="",C17&lt;&gt;""),1,"")</formula>
    </cfRule>
  </conditionalFormatting>
  <dataValidations count="7">
    <dataValidation type="whole" allowBlank="1" showInputMessage="1" showErrorMessage="1" sqref="D7" xr:uid="{00000000-0002-0000-0100-000000000000}">
      <formula1>202201</formula1>
      <formula2>209912</formula2>
    </dataValidation>
    <dataValidation type="textLength" allowBlank="1" showInputMessage="1" showErrorMessage="1" sqref="D4" xr:uid="{00000000-0002-0000-0100-00000E000000}">
      <formula1>1</formula1>
      <formula2>20</formula2>
    </dataValidation>
    <dataValidation type="decimal" allowBlank="1" showInputMessage="1" showErrorMessage="1" sqref="U17:U3186" xr:uid="{00000000-0002-0000-0100-000005000000}">
      <formula1>0</formula1>
      <formula2>1000000000000</formula2>
    </dataValidation>
    <dataValidation type="decimal" allowBlank="1" showInputMessage="1" showErrorMessage="1" sqref="V17:Z3186" xr:uid="{00000000-0002-0000-0100-000006000000}">
      <formula1>0</formula1>
      <formula2>100000000000</formula2>
    </dataValidation>
    <dataValidation type="list" allowBlank="1" showInputMessage="1" showErrorMessage="1" errorTitle="Enter Valid Currency" sqref="T17:T3186" xr:uid="{00000000-0002-0000-0100-000007000000}">
      <formula1>$AC$7:$AC$8</formula1>
    </dataValidation>
    <dataValidation type="list" allowBlank="1" showInputMessage="1" showErrorMessage="1" sqref="L17:L3186" xr:uid="{00000000-0002-0000-0100-00000A000000}">
      <formula1>Staff_IDs</formula1>
    </dataValidation>
    <dataValidation type="date" allowBlank="1" showInputMessage="1" showErrorMessage="1" sqref="C17:D3186" xr:uid="{00000000-0002-0000-0100-000002000000}">
      <formula1>DATE(LEFT($D$7,4),MID($D$7,5,2),1)</formula1>
      <formula2>DATE(LEFT($D$7,4),MID($D$7,5,2)+1,)</formula2>
    </dataValidation>
  </dataValidations>
  <hyperlinks>
    <hyperlink ref="AA66" r:id="rId1" xr:uid="{FEFB50AB-F022-4021-80F3-A01321EF91B7}"/>
    <hyperlink ref="AA67:AA100" r:id="rId2" display="https://partnersnet107.sharepoint.com/:f:/s/Programs/EsywfGmMuSpCrn9lR-MINzIBTKALlTjch0HiIeruYvF_4Q?e=73IU5r" xr:uid="{7C25B75A-2D6E-4B3A-8C6E-61102013BB97}"/>
    <hyperlink ref="AA32:AA49" r:id="rId3" display="https://partnersnet107.sharepoint.com/:f:/s/Programs/EsywfGmMuSpCrn9lR-MINzIBTKALlTjch0HiIeruYvF_4Q?e=73IU5r" xr:uid="{FA3A75C3-6DCD-4847-A657-58EBECD9BD02}"/>
    <hyperlink ref="AA49" r:id="rId4" xr:uid="{6957B2F8-E1CA-4012-BF6B-AAC000641D5C}"/>
    <hyperlink ref="AA18" r:id="rId5" xr:uid="{819D366E-CDB5-4278-A992-F0A07A2C40C5}"/>
    <hyperlink ref="AA21" r:id="rId6" xr:uid="{2E82B7E3-EEBD-4ADA-952B-85A35A37A280}"/>
    <hyperlink ref="AA24" r:id="rId7" xr:uid="{009388D0-E55A-413F-8ED9-6A3B90DEF48A}"/>
    <hyperlink ref="AA25" r:id="rId8" xr:uid="{6073A664-5A9D-4737-9A2B-89DC70FF5D4D}"/>
    <hyperlink ref="AA26" r:id="rId9" xr:uid="{3FA151EF-602E-490E-8A8F-2F620C08A3DB}"/>
    <hyperlink ref="AA27" r:id="rId10" xr:uid="{578EBCAD-3194-4D5F-B9A1-4D07B9224A65}"/>
    <hyperlink ref="AA30" r:id="rId11" xr:uid="{9BBBE315-4D26-4752-B335-2D4B3124B445}"/>
    <hyperlink ref="AA31" r:id="rId12" xr:uid="{99CEB735-3CF2-41CA-AFC6-7E07C5098CD4}"/>
    <hyperlink ref="AA52" r:id="rId13" xr:uid="{0630E3BB-D292-4CA4-88E7-0DD060A0717A}"/>
    <hyperlink ref="AA53:AA58" r:id="rId14" display="https://partnersnet107.sharepoint.com/:f:/s/Programs/Ei8q-INQKSNLssPcOaDHUp4BFaMI98yIUb1DgodNyWxmhQ?e=NeqKYP" xr:uid="{56365F43-5D23-40FF-BFFC-55F9325A40B0}"/>
    <hyperlink ref="AA59" r:id="rId15" xr:uid="{BB04CCEF-AEBB-45F5-8A3A-6BA49F7BC9FF}"/>
    <hyperlink ref="AA60" r:id="rId16" xr:uid="{2177724E-9F6E-413E-98AD-AFE7BD5DC0F3}"/>
    <hyperlink ref="AA61" r:id="rId17" xr:uid="{F9A051D4-4DDA-46F1-A6CA-8EF168C3E3DA}"/>
    <hyperlink ref="AA62" r:id="rId18" xr:uid="{E956CD32-3D26-4498-9977-7BB7C55A5B0A}"/>
    <hyperlink ref="AA63:AA65" r:id="rId19" display="https://partnersnet107.sharepoint.com/:f:/s/Programs/Era0NVJBOdNJuB09eBFqTO8BKRW9PLnnjYvj-vV_T96DUg?e=hlluQy" xr:uid="{397C20A2-E6D2-4988-8E4E-C11FC827C3A5}"/>
    <hyperlink ref="AA101" r:id="rId20" xr:uid="{B7BC997A-5BBD-47AB-B826-DC05205A04D3}"/>
    <hyperlink ref="AA102:AA104" r:id="rId21" display="https://partnersnet107.sharepoint.com/:f:/s/Programs/EkJz-Uq_OvFBodO0PRbJ5uYB4S_NIVLFUczvw0L9xNWNzA?e=p8SEjx" xr:uid="{31CC1646-6C12-489E-A288-9467A864FD9D}"/>
    <hyperlink ref="AA105" r:id="rId22" xr:uid="{112A0C9D-D382-4695-8C8B-34D91DE26CB9}"/>
  </hyperlinks>
  <pageMargins left="0.7" right="0.7" top="0.75" bottom="0.75" header="0.3" footer="0.3"/>
  <pageSetup fitToHeight="0" orientation="landscape" r:id="rId23"/>
  <drawing r:id="rId24"/>
  <legacyDrawing r:id="rId25"/>
  <tableParts count="2">
    <tablePart r:id="rId26"/>
    <tablePart r:id="rId27"/>
  </tableParts>
  <extLst>
    <ext xmlns:x14="http://schemas.microsoft.com/office/spreadsheetml/2009/9/main" uri="{78C0D931-6437-407d-A8EE-F0AAD7539E65}">
      <x14:conditionalFormattings>
        <x14:conditionalFormatting xmlns:xm="http://schemas.microsoft.com/office/excel/2006/main">
          <x14:cfRule type="expression" priority="69" id="{C1F4F4DC-80BF-4D0A-872E-9F73FAFCE0EB}">
            <xm:f>IF(AND(G17&lt;&gt;"",L17="",VLOOKUP(G17,COA!$B$2:$F$361,5,FALSE)="Y"),1,"")</xm:f>
            <x14:dxf>
              <fill>
                <gradientFill degree="90">
                  <stop position="0">
                    <color rgb="FFFF0000"/>
                  </stop>
                  <stop position="0.5">
                    <color theme="0"/>
                  </stop>
                  <stop position="1">
                    <color rgb="FFFF0000"/>
                  </stop>
                </gradientFill>
              </fill>
            </x14:dxf>
          </x14:cfRule>
          <xm:sqref>L17:L3186</xm:sqref>
        </x14:conditionalFormatting>
        <x14:conditionalFormatting xmlns:xm="http://schemas.microsoft.com/office/excel/2006/main">
          <x14:cfRule type="expression" priority="71" id="{E297B02F-50B7-4CB8-BB32-DA65CFB1A75E}">
            <xm:f>IF(AND(G17&lt;&gt;"",N17="",VLOOKUP(G17,COA!$B$2:$F$361,5,FALSE)="V"),1,"")</xm:f>
            <x14:dxf>
              <fill>
                <gradientFill degree="90">
                  <stop position="0">
                    <color rgb="FFFF0000"/>
                  </stop>
                  <stop position="0.5">
                    <color theme="0"/>
                  </stop>
                  <stop position="1">
                    <color rgb="FFFF0000"/>
                  </stop>
                </gradientFill>
              </fill>
            </x14:dxf>
          </x14:cfRule>
          <xm:sqref>N17:N3186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4DFB2CFF-81EE-42EB-BBC1-CB03174C6E93}">
          <x14:formula1>
            <xm:f>Dimentions!$X$6:$X$98</xm:f>
          </x14:formula1>
          <xm:sqref>E17:E3186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pageSetUpPr fitToPage="1"/>
  </sheetPr>
  <dimension ref="B2:Y109"/>
  <sheetViews>
    <sheetView showGridLines="0" showRowColHeaders="0" zoomScale="130" zoomScaleNormal="130" workbookViewId="0">
      <selection activeCell="C5" sqref="C5"/>
    </sheetView>
  </sheetViews>
  <sheetFormatPr defaultColWidth="9.140625" defaultRowHeight="14.45"/>
  <cols>
    <col min="1" max="1" width="2.28515625" customWidth="1"/>
    <col min="2" max="2" width="12" bestFit="1" customWidth="1"/>
    <col min="3" max="3" width="15.5703125" bestFit="1" customWidth="1"/>
    <col min="4" max="4" width="22.28515625" customWidth="1"/>
    <col min="5" max="5" width="17.5703125" hidden="1" customWidth="1"/>
    <col min="6" max="6" width="12.140625" customWidth="1"/>
    <col min="7" max="7" width="15.5703125" hidden="1" customWidth="1"/>
    <col min="8" max="8" width="11.42578125" hidden="1" customWidth="1"/>
    <col min="9" max="9" width="9.28515625" customWidth="1"/>
    <col min="10" max="10" width="14.85546875" customWidth="1"/>
    <col min="11" max="11" width="27.42578125" hidden="1" customWidth="1"/>
    <col min="12" max="12" width="6.85546875" hidden="1" customWidth="1"/>
    <col min="13" max="13" width="10" hidden="1" customWidth="1"/>
    <col min="14" max="14" width="17.5703125" hidden="1" customWidth="1"/>
    <col min="15" max="15" width="9.85546875" hidden="1" customWidth="1"/>
    <col min="16" max="16" width="14.5703125" hidden="1" customWidth="1"/>
    <col min="17" max="17" width="31" hidden="1" customWidth="1"/>
    <col min="18" max="18" width="26" customWidth="1"/>
    <col min="19" max="19" width="23.140625" customWidth="1"/>
    <col min="20" max="20" width="7.28515625" bestFit="1" customWidth="1"/>
    <col min="21" max="21" width="11.140625" customWidth="1"/>
    <col min="22" max="22" width="10.85546875" customWidth="1"/>
    <col min="23" max="23" width="11.42578125" hidden="1" customWidth="1"/>
    <col min="24" max="24" width="11.85546875" hidden="1" customWidth="1"/>
    <col min="25" max="25" width="25.42578125" hidden="1" customWidth="1"/>
  </cols>
  <sheetData>
    <row r="2" spans="2:25" ht="24.95">
      <c r="G2" s="418" t="s">
        <v>192</v>
      </c>
      <c r="H2" s="418"/>
      <c r="I2" s="418"/>
      <c r="J2" s="418"/>
      <c r="K2" s="418"/>
      <c r="L2" s="418"/>
      <c r="M2" s="418"/>
      <c r="N2" s="418"/>
      <c r="O2" s="418"/>
      <c r="P2" s="418"/>
      <c r="Q2" s="418"/>
      <c r="R2" s="418"/>
      <c r="S2" s="418"/>
      <c r="T2" s="134"/>
      <c r="U2" s="134"/>
    </row>
    <row r="5" spans="2:25">
      <c r="B5" s="100" t="s">
        <v>193</v>
      </c>
      <c r="C5" s="99"/>
      <c r="D5" s="115"/>
      <c r="E5" s="116"/>
      <c r="F5" s="115"/>
      <c r="G5" s="115"/>
      <c r="H5" s="115"/>
      <c r="I5" s="115"/>
      <c r="J5" s="115"/>
      <c r="K5" s="115"/>
      <c r="L5" s="115"/>
      <c r="M5" s="115"/>
      <c r="N5" s="115"/>
      <c r="O5" s="115"/>
      <c r="P5" s="117"/>
      <c r="Q5" s="118"/>
      <c r="R5" s="117"/>
      <c r="S5" s="117"/>
      <c r="T5" s="117"/>
      <c r="U5" s="116"/>
      <c r="V5" s="116"/>
    </row>
    <row r="6" spans="2:25">
      <c r="B6" s="102"/>
      <c r="C6" s="103" t="s">
        <v>194</v>
      </c>
      <c r="D6" s="103"/>
      <c r="E6" s="103"/>
      <c r="F6" s="104"/>
      <c r="G6" s="104"/>
      <c r="H6" s="104"/>
      <c r="I6" s="104" t="s">
        <v>195</v>
      </c>
      <c r="J6" s="104"/>
      <c r="L6" s="104"/>
      <c r="M6" s="104"/>
      <c r="N6" s="104"/>
      <c r="Q6" s="104"/>
      <c r="R6" s="104" t="s">
        <v>29</v>
      </c>
      <c r="S6" s="105"/>
      <c r="T6" s="105" t="s">
        <v>196</v>
      </c>
    </row>
    <row r="7" spans="2:25">
      <c r="B7" s="106"/>
      <c r="C7" s="4"/>
      <c r="D7" s="4"/>
      <c r="E7" s="4"/>
      <c r="F7" s="101"/>
      <c r="G7" s="101"/>
      <c r="H7" s="101"/>
      <c r="I7" s="101"/>
      <c r="J7" s="101"/>
      <c r="K7" s="101"/>
      <c r="L7" s="101"/>
      <c r="M7" s="101"/>
      <c r="N7" s="101"/>
      <c r="O7" s="101"/>
      <c r="P7" s="3"/>
      <c r="Q7" s="107"/>
      <c r="R7" s="3"/>
      <c r="S7" s="3"/>
      <c r="T7" s="3"/>
      <c r="U7" s="3"/>
    </row>
    <row r="8" spans="2:25">
      <c r="B8" s="3"/>
      <c r="C8" s="3"/>
      <c r="D8" s="3"/>
      <c r="E8" s="3"/>
      <c r="F8" s="3"/>
      <c r="G8" s="3"/>
      <c r="H8" s="3"/>
      <c r="I8" s="3"/>
      <c r="J8" s="3"/>
      <c r="K8" s="3"/>
      <c r="L8" s="3"/>
      <c r="M8" s="3"/>
      <c r="N8" s="3"/>
      <c r="O8" s="3"/>
      <c r="P8" s="3"/>
      <c r="Q8" s="3"/>
      <c r="R8" s="3"/>
      <c r="S8" s="3"/>
      <c r="T8" s="3"/>
      <c r="U8" s="3"/>
    </row>
    <row r="9" spans="2:25">
      <c r="B9" s="100" t="s">
        <v>197</v>
      </c>
      <c r="C9" s="99"/>
      <c r="D9" s="115"/>
      <c r="E9" s="116"/>
      <c r="F9" s="115"/>
      <c r="G9" s="115"/>
      <c r="H9" s="115"/>
      <c r="I9" s="115"/>
      <c r="J9" s="115"/>
      <c r="K9" s="115"/>
      <c r="L9" s="115"/>
      <c r="M9" s="115"/>
      <c r="N9" s="115"/>
      <c r="O9" s="115"/>
      <c r="P9" s="117"/>
      <c r="Q9" s="118"/>
      <c r="R9" s="117"/>
      <c r="S9" s="117"/>
      <c r="T9" s="117"/>
      <c r="U9" s="116"/>
      <c r="V9" s="116"/>
    </row>
    <row r="10" spans="2:25">
      <c r="B10" s="102"/>
      <c r="C10" s="103" t="s">
        <v>194</v>
      </c>
      <c r="D10" s="103"/>
      <c r="E10" s="103"/>
      <c r="F10" s="104"/>
      <c r="G10" s="104"/>
      <c r="H10" s="104"/>
      <c r="I10" s="104" t="s">
        <v>195</v>
      </c>
      <c r="J10" s="104"/>
      <c r="L10" s="104"/>
      <c r="M10" s="104"/>
      <c r="N10" s="104"/>
      <c r="Q10" s="104"/>
      <c r="R10" s="104" t="s">
        <v>29</v>
      </c>
      <c r="S10" s="105"/>
      <c r="T10" s="105" t="s">
        <v>196</v>
      </c>
    </row>
    <row r="11" spans="2:25">
      <c r="B11" s="3"/>
      <c r="C11" s="3"/>
      <c r="D11" s="3"/>
      <c r="E11" s="3"/>
      <c r="F11" s="3"/>
      <c r="G11" s="3"/>
      <c r="H11" s="3"/>
      <c r="I11" s="3"/>
      <c r="J11" s="3"/>
      <c r="K11" s="3"/>
      <c r="L11" s="3"/>
      <c r="M11" s="3"/>
      <c r="N11" s="3"/>
      <c r="O11" s="3"/>
      <c r="P11" s="3"/>
      <c r="Q11" s="3"/>
      <c r="R11" s="3"/>
      <c r="S11" s="3"/>
      <c r="T11" s="3"/>
    </row>
    <row r="13" spans="2:25" s="4" customFormat="1" ht="10.5">
      <c r="B13" s="112" t="s">
        <v>53</v>
      </c>
      <c r="C13" s="112" t="s">
        <v>54</v>
      </c>
      <c r="D13" s="112" t="s">
        <v>55</v>
      </c>
      <c r="E13" s="112" t="s">
        <v>56</v>
      </c>
      <c r="F13" s="112" t="s">
        <v>57</v>
      </c>
      <c r="G13" s="112" t="s">
        <v>58</v>
      </c>
      <c r="H13" s="112" t="s">
        <v>59</v>
      </c>
      <c r="I13" s="112" t="s">
        <v>60</v>
      </c>
      <c r="J13" s="112" t="s">
        <v>61</v>
      </c>
      <c r="K13" s="112" t="s">
        <v>198</v>
      </c>
      <c r="L13" s="112" t="s">
        <v>62</v>
      </c>
      <c r="M13" s="112" t="s">
        <v>63</v>
      </c>
      <c r="N13" s="112" t="s">
        <v>64</v>
      </c>
      <c r="O13" s="112" t="s">
        <v>65</v>
      </c>
      <c r="P13" s="113" t="s">
        <v>66</v>
      </c>
      <c r="Q13" s="112" t="s">
        <v>49</v>
      </c>
      <c r="R13" s="112" t="s">
        <v>67</v>
      </c>
      <c r="S13" s="112" t="s">
        <v>68</v>
      </c>
      <c r="T13" s="112" t="s">
        <v>69</v>
      </c>
      <c r="U13" s="114" t="s">
        <v>70</v>
      </c>
      <c r="V13" s="191" t="s">
        <v>71</v>
      </c>
      <c r="W13" s="192" t="s">
        <v>73</v>
      </c>
      <c r="X13" s="192" t="s">
        <v>74</v>
      </c>
      <c r="Y13" s="192" t="s">
        <v>76</v>
      </c>
    </row>
    <row r="14" spans="2:25" s="101" customFormat="1" ht="10.5">
      <c r="B14" s="193">
        <v>44742</v>
      </c>
      <c r="C14" s="193">
        <v>44732</v>
      </c>
      <c r="D14" s="101" t="s">
        <v>199</v>
      </c>
      <c r="E14" s="101" t="s">
        <v>200</v>
      </c>
      <c r="F14" s="101">
        <v>81000</v>
      </c>
      <c r="G14" s="101" t="s">
        <v>201</v>
      </c>
      <c r="H14" s="101">
        <v>8</v>
      </c>
      <c r="I14" s="101" t="s">
        <v>202</v>
      </c>
      <c r="J14" s="101">
        <v>40300</v>
      </c>
      <c r="K14" s="101" t="s">
        <v>203</v>
      </c>
      <c r="M14" s="101" t="s">
        <v>204</v>
      </c>
      <c r="N14" s="101" t="s">
        <v>204</v>
      </c>
      <c r="O14" s="101" t="s">
        <v>204</v>
      </c>
      <c r="P14" s="194" t="s">
        <v>205</v>
      </c>
      <c r="Q14" s="194" t="s">
        <v>206</v>
      </c>
      <c r="R14" s="194" t="s">
        <v>206</v>
      </c>
      <c r="S14" s="194" t="s">
        <v>207</v>
      </c>
      <c r="T14" s="195" t="s">
        <v>208</v>
      </c>
      <c r="U14" s="195">
        <v>500000</v>
      </c>
      <c r="V14" s="194"/>
      <c r="W14" s="194">
        <v>125</v>
      </c>
      <c r="X14" s="194">
        <v>0</v>
      </c>
      <c r="Y14" s="194" t="s">
        <v>209</v>
      </c>
    </row>
    <row r="15" spans="2:25" s="101" customFormat="1" ht="10.5">
      <c r="B15" s="193">
        <v>44742</v>
      </c>
      <c r="C15" s="193">
        <v>44733</v>
      </c>
      <c r="D15" s="101" t="s">
        <v>210</v>
      </c>
      <c r="E15" s="101" t="s">
        <v>204</v>
      </c>
      <c r="F15" s="101">
        <v>10401</v>
      </c>
      <c r="G15" s="101" t="s">
        <v>211</v>
      </c>
      <c r="H15" s="101">
        <v>1</v>
      </c>
      <c r="I15" s="101" t="s">
        <v>202</v>
      </c>
      <c r="J15" s="101">
        <v>40300</v>
      </c>
      <c r="K15" s="101" t="s">
        <v>203</v>
      </c>
      <c r="M15" s="101" t="s">
        <v>204</v>
      </c>
      <c r="N15" s="101" t="s">
        <v>204</v>
      </c>
      <c r="O15" s="101" t="s">
        <v>204</v>
      </c>
      <c r="P15" s="194"/>
      <c r="Q15" s="194" t="s">
        <v>206</v>
      </c>
      <c r="R15" s="194" t="s">
        <v>206</v>
      </c>
      <c r="S15" s="194" t="s">
        <v>207</v>
      </c>
      <c r="T15" s="195" t="s">
        <v>208</v>
      </c>
      <c r="U15" s="195"/>
      <c r="V15" s="194">
        <v>500000</v>
      </c>
      <c r="W15" s="194">
        <v>0</v>
      </c>
      <c r="X15" s="194">
        <v>125</v>
      </c>
      <c r="Y15" s="194"/>
    </row>
    <row r="16" spans="2:25">
      <c r="B16" s="111"/>
      <c r="C16" s="101"/>
      <c r="D16" s="4"/>
      <c r="E16" s="101"/>
      <c r="F16" s="101"/>
      <c r="G16" s="101"/>
      <c r="H16" s="101"/>
      <c r="I16" s="101"/>
      <c r="J16" s="101"/>
      <c r="K16" s="101"/>
      <c r="L16" s="101"/>
      <c r="M16" s="101"/>
      <c r="N16" s="101"/>
      <c r="O16" s="4"/>
      <c r="P16" s="108"/>
      <c r="Q16" s="108"/>
      <c r="R16" s="108"/>
      <c r="S16" s="108"/>
      <c r="T16" s="110"/>
      <c r="U16" s="132"/>
      <c r="V16" s="108"/>
      <c r="W16" s="108"/>
      <c r="X16" s="108"/>
      <c r="Y16" s="108"/>
    </row>
    <row r="17" spans="2:21">
      <c r="B17" s="111"/>
      <c r="C17" s="101"/>
      <c r="D17" s="4"/>
      <c r="E17" s="101"/>
      <c r="F17" s="101"/>
      <c r="G17" s="101"/>
      <c r="H17" s="101"/>
      <c r="I17" s="101"/>
      <c r="J17" s="101"/>
      <c r="K17" s="101"/>
      <c r="L17" s="101"/>
      <c r="M17" s="101"/>
      <c r="N17" s="101"/>
      <c r="O17" s="4"/>
      <c r="P17" s="108"/>
      <c r="Q17" s="108"/>
      <c r="R17" s="108"/>
      <c r="S17" s="108"/>
      <c r="T17" s="109"/>
      <c r="U17" s="106"/>
    </row>
    <row r="18" spans="2:21">
      <c r="C18" s="139"/>
    </row>
    <row r="19" spans="2:21">
      <c r="C19" s="139"/>
    </row>
    <row r="20" spans="2:21">
      <c r="C20" s="139"/>
    </row>
    <row r="21" spans="2:21">
      <c r="C21" s="139"/>
    </row>
    <row r="22" spans="2:21">
      <c r="C22" s="139"/>
    </row>
    <row r="23" spans="2:21">
      <c r="C23" s="139"/>
    </row>
    <row r="24" spans="2:21">
      <c r="C24" s="139"/>
    </row>
    <row r="25" spans="2:21">
      <c r="C25" s="139"/>
    </row>
    <row r="26" spans="2:21">
      <c r="C26" s="139"/>
    </row>
    <row r="27" spans="2:21">
      <c r="C27" s="139"/>
    </row>
    <row r="28" spans="2:21">
      <c r="C28" s="139"/>
    </row>
    <row r="29" spans="2:21">
      <c r="C29" s="139"/>
    </row>
    <row r="30" spans="2:21">
      <c r="C30" s="139"/>
    </row>
    <row r="31" spans="2:21">
      <c r="C31" s="139"/>
    </row>
    <row r="32" spans="2:21">
      <c r="C32" s="139"/>
    </row>
    <row r="33" spans="3:3">
      <c r="C33" s="139"/>
    </row>
    <row r="34" spans="3:3">
      <c r="C34" s="139"/>
    </row>
    <row r="35" spans="3:3">
      <c r="C35" s="139"/>
    </row>
    <row r="36" spans="3:3">
      <c r="C36" s="139"/>
    </row>
    <row r="37" spans="3:3">
      <c r="C37" s="139"/>
    </row>
    <row r="38" spans="3:3">
      <c r="C38" s="139"/>
    </row>
    <row r="39" spans="3:3">
      <c r="C39" s="139"/>
    </row>
    <row r="40" spans="3:3">
      <c r="C40" s="139"/>
    </row>
    <row r="41" spans="3:3">
      <c r="C41" s="139"/>
    </row>
    <row r="42" spans="3:3">
      <c r="C42" s="139"/>
    </row>
    <row r="43" spans="3:3">
      <c r="C43" s="139"/>
    </row>
    <row r="44" spans="3:3">
      <c r="C44" s="139"/>
    </row>
    <row r="45" spans="3:3">
      <c r="C45" s="139"/>
    </row>
    <row r="46" spans="3:3">
      <c r="C46" s="139"/>
    </row>
    <row r="47" spans="3:3">
      <c r="C47" s="139"/>
    </row>
    <row r="48" spans="3:3">
      <c r="C48" s="139"/>
    </row>
    <row r="49" spans="3:3">
      <c r="C49" s="139"/>
    </row>
    <row r="50" spans="3:3">
      <c r="C50" s="139"/>
    </row>
    <row r="51" spans="3:3">
      <c r="C51" s="139"/>
    </row>
    <row r="52" spans="3:3">
      <c r="C52" s="139"/>
    </row>
    <row r="53" spans="3:3">
      <c r="C53" s="139"/>
    </row>
    <row r="54" spans="3:3">
      <c r="C54" s="139"/>
    </row>
    <row r="55" spans="3:3">
      <c r="C55" s="139"/>
    </row>
    <row r="56" spans="3:3">
      <c r="C56" s="139"/>
    </row>
    <row r="57" spans="3:3">
      <c r="C57" s="139"/>
    </row>
    <row r="58" spans="3:3">
      <c r="C58" s="139"/>
    </row>
    <row r="59" spans="3:3">
      <c r="C59" s="139"/>
    </row>
    <row r="60" spans="3:3">
      <c r="C60" s="139"/>
    </row>
    <row r="61" spans="3:3">
      <c r="C61" s="139"/>
    </row>
    <row r="62" spans="3:3">
      <c r="C62" s="139"/>
    </row>
    <row r="63" spans="3:3">
      <c r="C63" s="139"/>
    </row>
    <row r="64" spans="3:3">
      <c r="C64" s="139"/>
    </row>
    <row r="65" spans="3:3">
      <c r="C65" s="139"/>
    </row>
    <row r="66" spans="3:3">
      <c r="C66" s="139"/>
    </row>
    <row r="67" spans="3:3">
      <c r="C67" s="139"/>
    </row>
    <row r="68" spans="3:3">
      <c r="C68" s="139"/>
    </row>
    <row r="69" spans="3:3">
      <c r="C69" s="139"/>
    </row>
    <row r="70" spans="3:3">
      <c r="C70" s="139"/>
    </row>
    <row r="71" spans="3:3">
      <c r="C71" s="139"/>
    </row>
    <row r="72" spans="3:3">
      <c r="C72" s="139"/>
    </row>
    <row r="73" spans="3:3">
      <c r="C73" s="139"/>
    </row>
    <row r="74" spans="3:3">
      <c r="C74" s="139"/>
    </row>
    <row r="75" spans="3:3">
      <c r="C75" s="139"/>
    </row>
    <row r="76" spans="3:3">
      <c r="C76" s="139"/>
    </row>
    <row r="77" spans="3:3">
      <c r="C77" s="139"/>
    </row>
    <row r="78" spans="3:3">
      <c r="C78" s="139"/>
    </row>
    <row r="79" spans="3:3">
      <c r="C79" s="139"/>
    </row>
    <row r="80" spans="3:3">
      <c r="C80" s="139"/>
    </row>
    <row r="81" spans="3:3">
      <c r="C81" s="139"/>
    </row>
    <row r="82" spans="3:3">
      <c r="C82" s="139"/>
    </row>
    <row r="83" spans="3:3">
      <c r="C83" s="139"/>
    </row>
    <row r="84" spans="3:3">
      <c r="C84" s="139"/>
    </row>
    <row r="85" spans="3:3">
      <c r="C85" s="139"/>
    </row>
    <row r="86" spans="3:3">
      <c r="C86" s="139"/>
    </row>
    <row r="87" spans="3:3">
      <c r="C87" s="139"/>
    </row>
    <row r="88" spans="3:3">
      <c r="C88" s="139"/>
    </row>
    <row r="89" spans="3:3">
      <c r="C89" s="139"/>
    </row>
    <row r="90" spans="3:3">
      <c r="C90" s="139"/>
    </row>
    <row r="91" spans="3:3">
      <c r="C91" s="139"/>
    </row>
    <row r="92" spans="3:3">
      <c r="C92" s="139"/>
    </row>
    <row r="93" spans="3:3">
      <c r="C93" s="139"/>
    </row>
    <row r="94" spans="3:3">
      <c r="C94" s="139"/>
    </row>
    <row r="95" spans="3:3">
      <c r="C95" s="139"/>
    </row>
    <row r="96" spans="3:3">
      <c r="C96" s="139"/>
    </row>
    <row r="97" spans="3:3">
      <c r="C97" s="139"/>
    </row>
    <row r="98" spans="3:3">
      <c r="C98" s="139"/>
    </row>
    <row r="99" spans="3:3">
      <c r="C99" s="139"/>
    </row>
    <row r="100" spans="3:3">
      <c r="C100" s="139"/>
    </row>
    <row r="101" spans="3:3">
      <c r="C101" s="139"/>
    </row>
    <row r="102" spans="3:3">
      <c r="C102" s="139"/>
    </row>
    <row r="103" spans="3:3">
      <c r="C103" s="139"/>
    </row>
    <row r="104" spans="3:3">
      <c r="C104" s="139"/>
    </row>
    <row r="105" spans="3:3">
      <c r="C105" s="139"/>
    </row>
    <row r="106" spans="3:3">
      <c r="C106" s="139"/>
    </row>
    <row r="107" spans="3:3">
      <c r="C107" s="139"/>
    </row>
    <row r="108" spans="3:3">
      <c r="C108" s="139"/>
    </row>
    <row r="109" spans="3:3">
      <c r="C109" s="139"/>
    </row>
  </sheetData>
  <sheetProtection algorithmName="SHA-512" hashValue="GRHep+Pu0+jIK2tomYqxODCG4hZXgBY7utuSDv5RWXqSUFtbvOKwVyWa5JQgyT6zuuoDvcCfbFzlT1ksWPUjKA==" saltValue="0q4P3jnWc2Yb1deNoC2qpw==" spinCount="100000" sheet="1" objects="1" scenarios="1" autoFilter="0"/>
  <mergeCells count="1">
    <mergeCell ref="G2:S2"/>
  </mergeCells>
  <phoneticPr fontId="35" type="noConversion"/>
  <pageMargins left="0.7" right="0.7" top="0.75" bottom="0.75" header="0.3" footer="0.3"/>
  <pageSetup scale="79"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1</xdr:col>
                    <xdr:colOff>241300</xdr:colOff>
                    <xdr:row>0</xdr:row>
                    <xdr:rowOff>127000</xdr:rowOff>
                  </from>
                  <to>
                    <xdr:col>2</xdr:col>
                    <xdr:colOff>469900</xdr:colOff>
                    <xdr:row>1</xdr:row>
                    <xdr:rowOff>184150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M266"/>
  <sheetViews>
    <sheetView showGridLines="0" showRowColHeaders="0" zoomScaleNormal="100" workbookViewId="0">
      <selection activeCell="L7" sqref="L7"/>
    </sheetView>
  </sheetViews>
  <sheetFormatPr defaultColWidth="8.5703125" defaultRowHeight="14.45" zeroHeight="1"/>
  <cols>
    <col min="1" max="1" width="2.42578125" customWidth="1"/>
    <col min="2" max="2" width="11.85546875" customWidth="1"/>
    <col min="3" max="3" width="8.85546875" customWidth="1"/>
    <col min="4" max="4" width="9.28515625" bestFit="1" customWidth="1"/>
    <col min="5" max="5" width="15.5703125" customWidth="1"/>
    <col min="6" max="6" width="22" bestFit="1" customWidth="1"/>
    <col min="7" max="7" width="13.5703125" customWidth="1"/>
    <col min="8" max="8" width="16.5703125" customWidth="1"/>
    <col min="9" max="9" width="29.42578125" customWidth="1"/>
    <col min="10" max="10" width="30" customWidth="1"/>
    <col min="11" max="11" width="6.5703125" customWidth="1"/>
    <col min="12" max="12" width="13.28515625" customWidth="1"/>
    <col min="13" max="13" width="2.28515625" customWidth="1"/>
  </cols>
  <sheetData>
    <row r="1" spans="1:13" ht="30" customHeight="1">
      <c r="A1" s="15"/>
      <c r="B1" s="419" t="s">
        <v>212</v>
      </c>
      <c r="C1" s="419"/>
      <c r="D1" s="419"/>
      <c r="E1" s="419"/>
      <c r="F1" s="419"/>
      <c r="G1" s="419"/>
      <c r="H1" s="419"/>
      <c r="I1" s="419"/>
      <c r="J1" s="419"/>
      <c r="K1" s="419"/>
      <c r="L1" s="419"/>
      <c r="M1" s="15"/>
    </row>
    <row r="2" spans="1:13" ht="30" customHeight="1">
      <c r="A2" s="15"/>
      <c r="B2" s="420"/>
      <c r="C2" s="420"/>
      <c r="D2" s="420"/>
      <c r="E2" s="420"/>
      <c r="F2" s="420"/>
      <c r="G2" s="420"/>
      <c r="H2" s="420"/>
      <c r="I2" s="420"/>
      <c r="J2" s="420"/>
      <c r="K2" s="420"/>
      <c r="L2" s="420"/>
      <c r="M2" s="15"/>
    </row>
    <row r="3" spans="1:13" ht="14.45" customHeight="1">
      <c r="A3" s="15"/>
      <c r="B3" s="420"/>
      <c r="C3" s="420"/>
      <c r="D3" s="420"/>
      <c r="E3" s="420"/>
      <c r="F3" s="420"/>
      <c r="G3" s="420"/>
      <c r="H3" s="420"/>
      <c r="I3" s="420"/>
      <c r="J3" s="420"/>
      <c r="K3" s="420"/>
      <c r="L3" s="420"/>
      <c r="M3" s="15"/>
    </row>
    <row r="4" spans="1:13" ht="14.45" customHeight="1">
      <c r="A4" s="15"/>
      <c r="B4" s="421"/>
      <c r="C4" s="421"/>
      <c r="D4" s="421"/>
      <c r="E4" s="421"/>
      <c r="F4" s="421"/>
      <c r="G4" s="421"/>
      <c r="H4" s="421"/>
      <c r="I4" s="421"/>
      <c r="J4" s="421"/>
      <c r="K4" s="421"/>
      <c r="L4" s="421"/>
      <c r="M4" s="15"/>
    </row>
    <row r="5" spans="1:13" ht="14.45" customHeight="1">
      <c r="A5" s="15"/>
      <c r="B5" s="21"/>
      <c r="C5" s="21"/>
      <c r="D5" s="21"/>
      <c r="E5" s="21"/>
      <c r="F5" s="21"/>
      <c r="G5" s="21"/>
      <c r="H5" s="21"/>
      <c r="I5" s="21"/>
      <c r="J5" s="21"/>
      <c r="K5" s="21"/>
      <c r="L5" s="21"/>
      <c r="M5" s="15"/>
    </row>
    <row r="6" spans="1:13" ht="14.45" customHeight="1">
      <c r="A6" s="15"/>
      <c r="B6" s="15"/>
      <c r="C6" s="15"/>
      <c r="D6" s="15"/>
      <c r="E6" s="15"/>
      <c r="F6" s="15"/>
      <c r="G6" s="15"/>
      <c r="H6" s="15"/>
      <c r="I6" s="15"/>
      <c r="J6" s="15"/>
      <c r="K6" s="15"/>
      <c r="L6" s="60">
        <f>SUM(Local_Amount)</f>
        <v>0</v>
      </c>
      <c r="M6" s="15"/>
    </row>
    <row r="7" spans="1:13" ht="14.45" customHeight="1">
      <c r="A7" s="15"/>
      <c r="B7" s="11" t="s">
        <v>213</v>
      </c>
      <c r="C7" s="12" t="s">
        <v>57</v>
      </c>
      <c r="D7" s="12" t="s">
        <v>60</v>
      </c>
      <c r="E7" s="12" t="s">
        <v>64</v>
      </c>
      <c r="F7" s="12" t="s">
        <v>65</v>
      </c>
      <c r="G7" s="12" t="s">
        <v>214</v>
      </c>
      <c r="H7" s="12" t="s">
        <v>215</v>
      </c>
      <c r="I7" s="12" t="s">
        <v>67</v>
      </c>
      <c r="J7" s="12" t="s">
        <v>68</v>
      </c>
      <c r="K7" s="12" t="s">
        <v>69</v>
      </c>
      <c r="L7" s="12" t="str">
        <f>GJ!$D$6&amp;"_Amount"</f>
        <v>MX_Amount</v>
      </c>
      <c r="M7" s="15"/>
    </row>
    <row r="8" spans="1:13" ht="14.45" customHeight="1">
      <c r="A8" s="15"/>
      <c r="B8" s="17"/>
      <c r="C8" s="19"/>
      <c r="D8" s="19"/>
      <c r="E8" s="19"/>
      <c r="F8" s="19"/>
      <c r="G8" s="19"/>
      <c r="H8" s="19"/>
      <c r="I8" s="19"/>
      <c r="J8" s="19"/>
      <c r="K8" s="19"/>
      <c r="L8" s="20"/>
      <c r="M8" s="15"/>
    </row>
    <row r="9" spans="1:13">
      <c r="A9" s="15"/>
      <c r="B9" s="17"/>
      <c r="C9" s="19"/>
      <c r="D9" s="19"/>
      <c r="E9" s="19"/>
      <c r="F9" s="19"/>
      <c r="G9" s="19"/>
      <c r="H9" s="19"/>
      <c r="I9" s="19"/>
      <c r="J9" s="19"/>
      <c r="K9" s="19"/>
      <c r="L9" s="20"/>
      <c r="M9" s="15"/>
    </row>
    <row r="10" spans="1:13">
      <c r="A10" s="15"/>
      <c r="B10" s="17"/>
      <c r="C10" s="19"/>
      <c r="D10" s="19"/>
      <c r="E10" s="19"/>
      <c r="F10" s="19"/>
      <c r="G10" s="19"/>
      <c r="H10" s="19"/>
      <c r="I10" s="19"/>
      <c r="J10" s="19"/>
      <c r="K10" s="19"/>
      <c r="L10" s="20"/>
      <c r="M10" s="15"/>
    </row>
    <row r="11" spans="1:13">
      <c r="A11" s="15"/>
      <c r="B11" s="17"/>
      <c r="C11" s="19"/>
      <c r="D11" s="19"/>
      <c r="E11" s="19"/>
      <c r="F11" s="19"/>
      <c r="G11" s="19"/>
      <c r="H11" s="19"/>
      <c r="I11" s="19"/>
      <c r="J11" s="19"/>
      <c r="K11" s="19"/>
      <c r="L11" s="20"/>
      <c r="M11" s="15"/>
    </row>
    <row r="12" spans="1:13">
      <c r="A12" s="15"/>
      <c r="B12" s="17"/>
      <c r="C12" s="19"/>
      <c r="D12" s="19"/>
      <c r="E12" s="19"/>
      <c r="F12" s="19"/>
      <c r="G12" s="19"/>
      <c r="H12" s="19"/>
      <c r="I12" s="19"/>
      <c r="J12" s="19"/>
      <c r="K12" s="19"/>
      <c r="L12" s="20"/>
      <c r="M12" s="15"/>
    </row>
    <row r="13" spans="1:13">
      <c r="A13" s="15"/>
      <c r="B13" s="17"/>
      <c r="C13" s="19"/>
      <c r="D13" s="19"/>
      <c r="E13" s="19"/>
      <c r="F13" s="19"/>
      <c r="G13" s="19"/>
      <c r="H13" s="19"/>
      <c r="I13" s="19"/>
      <c r="J13" s="19"/>
      <c r="K13" s="19"/>
      <c r="L13" s="20"/>
      <c r="M13" s="15"/>
    </row>
    <row r="14" spans="1:13">
      <c r="A14" s="15"/>
      <c r="B14" s="17"/>
      <c r="C14" s="19"/>
      <c r="D14" s="19"/>
      <c r="E14" s="19"/>
      <c r="F14" s="19"/>
      <c r="G14" s="19"/>
      <c r="H14" s="19"/>
      <c r="I14" s="19"/>
      <c r="J14" s="19"/>
      <c r="K14" s="19"/>
      <c r="L14" s="20"/>
      <c r="M14" s="15"/>
    </row>
    <row r="15" spans="1:13">
      <c r="A15" s="15"/>
      <c r="B15" s="17"/>
      <c r="C15" s="19"/>
      <c r="D15" s="19"/>
      <c r="E15" s="19"/>
      <c r="F15" s="19"/>
      <c r="G15" s="19"/>
      <c r="H15" s="19"/>
      <c r="I15" s="19"/>
      <c r="J15" s="19"/>
      <c r="K15" s="19"/>
      <c r="L15" s="20"/>
      <c r="M15" s="15"/>
    </row>
    <row r="16" spans="1:13">
      <c r="A16" s="15"/>
      <c r="B16" s="17"/>
      <c r="C16" s="19"/>
      <c r="D16" s="19"/>
      <c r="E16" s="19"/>
      <c r="F16" s="19"/>
      <c r="G16" s="19"/>
      <c r="H16" s="19"/>
      <c r="I16" s="19"/>
      <c r="J16" s="19"/>
      <c r="K16" s="19"/>
      <c r="L16" s="20"/>
      <c r="M16" s="15"/>
    </row>
    <row r="17" spans="1:13">
      <c r="A17" s="15"/>
      <c r="B17" s="17"/>
      <c r="C17" s="19"/>
      <c r="D17" s="19"/>
      <c r="E17" s="19"/>
      <c r="F17" s="19"/>
      <c r="G17" s="19"/>
      <c r="H17" s="19"/>
      <c r="I17" s="19"/>
      <c r="J17" s="19"/>
      <c r="K17" s="19"/>
      <c r="L17" s="20"/>
      <c r="M17" s="15"/>
    </row>
    <row r="18" spans="1:13">
      <c r="A18" s="15"/>
      <c r="B18" s="17"/>
      <c r="C18" s="19"/>
      <c r="D18" s="19"/>
      <c r="E18" s="19"/>
      <c r="F18" s="19"/>
      <c r="G18" s="19"/>
      <c r="H18" s="19"/>
      <c r="I18" s="19"/>
      <c r="J18" s="19"/>
      <c r="K18" s="19"/>
      <c r="L18" s="20"/>
      <c r="M18" s="15"/>
    </row>
    <row r="19" spans="1:13">
      <c r="A19" s="15"/>
      <c r="B19" s="17"/>
      <c r="C19" s="19"/>
      <c r="D19" s="19"/>
      <c r="E19" s="19"/>
      <c r="F19" s="19"/>
      <c r="G19" s="19"/>
      <c r="H19" s="19"/>
      <c r="I19" s="19"/>
      <c r="J19" s="19"/>
      <c r="K19" s="19"/>
      <c r="L19" s="20"/>
      <c r="M19" s="15"/>
    </row>
    <row r="20" spans="1:13">
      <c r="A20" s="15"/>
      <c r="B20" s="17"/>
      <c r="C20" s="19"/>
      <c r="D20" s="19"/>
      <c r="E20" s="19"/>
      <c r="F20" s="19"/>
      <c r="G20" s="19"/>
      <c r="H20" s="19"/>
      <c r="I20" s="19"/>
      <c r="J20" s="19"/>
      <c r="K20" s="19"/>
      <c r="L20" s="20"/>
      <c r="M20" s="15"/>
    </row>
    <row r="21" spans="1:13">
      <c r="A21" s="15"/>
      <c r="B21" s="17"/>
      <c r="C21" s="19"/>
      <c r="D21" s="19"/>
      <c r="E21" s="19"/>
      <c r="F21" s="19"/>
      <c r="G21" s="19"/>
      <c r="H21" s="19"/>
      <c r="I21" s="19"/>
      <c r="J21" s="19"/>
      <c r="K21" s="19"/>
      <c r="L21" s="20"/>
      <c r="M21" s="15"/>
    </row>
    <row r="22" spans="1:13">
      <c r="A22" s="15"/>
      <c r="B22" s="17"/>
      <c r="C22" s="19"/>
      <c r="D22" s="19"/>
      <c r="E22" s="19"/>
      <c r="F22" s="19"/>
      <c r="G22" s="19"/>
      <c r="H22" s="19"/>
      <c r="I22" s="19"/>
      <c r="J22" s="19"/>
      <c r="K22" s="19"/>
      <c r="L22" s="20"/>
      <c r="M22" s="15"/>
    </row>
    <row r="23" spans="1:13">
      <c r="A23" s="15"/>
      <c r="B23" s="17"/>
      <c r="C23" s="19"/>
      <c r="D23" s="19"/>
      <c r="E23" s="19"/>
      <c r="F23" s="19"/>
      <c r="G23" s="19"/>
      <c r="H23" s="19"/>
      <c r="I23" s="19"/>
      <c r="J23" s="19"/>
      <c r="K23" s="19"/>
      <c r="L23" s="20"/>
      <c r="M23" s="15"/>
    </row>
    <row r="24" spans="1:13">
      <c r="A24" s="15"/>
      <c r="B24" s="17"/>
      <c r="C24" s="19"/>
      <c r="D24" s="19"/>
      <c r="E24" s="19"/>
      <c r="F24" s="19"/>
      <c r="G24" s="19"/>
      <c r="H24" s="19"/>
      <c r="I24" s="19"/>
      <c r="J24" s="19"/>
      <c r="K24" s="19"/>
      <c r="L24" s="20"/>
      <c r="M24" s="15"/>
    </row>
    <row r="25" spans="1:13">
      <c r="A25" s="15"/>
      <c r="B25" s="17"/>
      <c r="C25" s="19"/>
      <c r="D25" s="19"/>
      <c r="E25" s="19"/>
      <c r="F25" s="19"/>
      <c r="G25" s="19"/>
      <c r="H25" s="19"/>
      <c r="I25" s="19"/>
      <c r="J25" s="19"/>
      <c r="K25" s="19"/>
      <c r="L25" s="20"/>
      <c r="M25" s="15"/>
    </row>
    <row r="26" spans="1:13">
      <c r="A26" s="15"/>
      <c r="B26" s="17"/>
      <c r="C26" s="19"/>
      <c r="D26" s="19"/>
      <c r="E26" s="19"/>
      <c r="F26" s="19"/>
      <c r="G26" s="19"/>
      <c r="H26" s="19"/>
      <c r="I26" s="19"/>
      <c r="J26" s="19"/>
      <c r="K26" s="19"/>
      <c r="L26" s="20"/>
      <c r="M26" s="15"/>
    </row>
    <row r="27" spans="1:13">
      <c r="A27" s="15"/>
      <c r="B27" s="17"/>
      <c r="C27" s="19"/>
      <c r="D27" s="19"/>
      <c r="E27" s="19"/>
      <c r="F27" s="19"/>
      <c r="G27" s="19"/>
      <c r="H27" s="19"/>
      <c r="I27" s="19"/>
      <c r="J27" s="19"/>
      <c r="K27" s="19"/>
      <c r="L27" s="20"/>
      <c r="M27" s="15"/>
    </row>
    <row r="28" spans="1:13">
      <c r="A28" s="15"/>
      <c r="B28" s="17"/>
      <c r="C28" s="19"/>
      <c r="D28" s="19"/>
      <c r="E28" s="19"/>
      <c r="F28" s="19"/>
      <c r="G28" s="19"/>
      <c r="H28" s="19"/>
      <c r="I28" s="19"/>
      <c r="J28" s="19"/>
      <c r="K28" s="19"/>
      <c r="L28" s="20"/>
      <c r="M28" s="15"/>
    </row>
    <row r="29" spans="1:13">
      <c r="A29" s="15"/>
      <c r="B29" s="17"/>
      <c r="C29" s="19"/>
      <c r="D29" s="19"/>
      <c r="E29" s="19"/>
      <c r="F29" s="19"/>
      <c r="G29" s="19"/>
      <c r="H29" s="19"/>
      <c r="I29" s="19"/>
      <c r="J29" s="19"/>
      <c r="K29" s="19"/>
      <c r="L29" s="20"/>
      <c r="M29" s="15"/>
    </row>
    <row r="30" spans="1:13">
      <c r="A30" s="15"/>
      <c r="B30" s="17"/>
      <c r="C30" s="19"/>
      <c r="D30" s="19"/>
      <c r="E30" s="19"/>
      <c r="F30" s="19"/>
      <c r="G30" s="19"/>
      <c r="H30" s="19"/>
      <c r="I30" s="19"/>
      <c r="J30" s="19"/>
      <c r="K30" s="19"/>
      <c r="L30" s="20"/>
      <c r="M30" s="15"/>
    </row>
    <row r="31" spans="1:13">
      <c r="A31" s="15"/>
      <c r="B31" s="17"/>
      <c r="C31" s="19"/>
      <c r="D31" s="19"/>
      <c r="E31" s="19"/>
      <c r="F31" s="19"/>
      <c r="G31" s="19"/>
      <c r="H31" s="19"/>
      <c r="I31" s="19"/>
      <c r="J31" s="19"/>
      <c r="K31" s="19"/>
      <c r="L31" s="20"/>
      <c r="M31" s="15"/>
    </row>
    <row r="32" spans="1:13">
      <c r="A32" s="15"/>
      <c r="B32" s="17"/>
      <c r="C32" s="19"/>
      <c r="D32" s="19"/>
      <c r="E32" s="19"/>
      <c r="F32" s="19"/>
      <c r="G32" s="19"/>
      <c r="H32" s="19"/>
      <c r="I32" s="19"/>
      <c r="J32" s="19"/>
      <c r="K32" s="19"/>
      <c r="L32" s="20"/>
      <c r="M32" s="15"/>
    </row>
    <row r="33" spans="1:13">
      <c r="A33" s="15"/>
      <c r="B33" s="17"/>
      <c r="C33" s="19"/>
      <c r="D33" s="19"/>
      <c r="E33" s="19"/>
      <c r="F33" s="19"/>
      <c r="G33" s="19"/>
      <c r="H33" s="19"/>
      <c r="I33" s="19"/>
      <c r="J33" s="19"/>
      <c r="K33" s="19"/>
      <c r="L33" s="20"/>
      <c r="M33" s="15"/>
    </row>
    <row r="34" spans="1:13">
      <c r="A34" s="15"/>
      <c r="B34" s="17"/>
      <c r="C34" s="19"/>
      <c r="D34" s="19"/>
      <c r="E34" s="19"/>
      <c r="F34" s="19"/>
      <c r="G34" s="19"/>
      <c r="H34" s="19"/>
      <c r="I34" s="19"/>
      <c r="J34" s="19"/>
      <c r="K34" s="19"/>
      <c r="L34" s="20"/>
      <c r="M34" s="15"/>
    </row>
    <row r="35" spans="1:13">
      <c r="A35" s="15"/>
      <c r="B35" s="17"/>
      <c r="C35" s="19"/>
      <c r="D35" s="19"/>
      <c r="E35" s="19"/>
      <c r="F35" s="19"/>
      <c r="G35" s="19"/>
      <c r="H35" s="19"/>
      <c r="I35" s="19"/>
      <c r="J35" s="19"/>
      <c r="K35" s="19"/>
      <c r="L35" s="20"/>
      <c r="M35" s="15"/>
    </row>
    <row r="36" spans="1:13">
      <c r="A36" s="15"/>
      <c r="B36" s="17"/>
      <c r="C36" s="19"/>
      <c r="D36" s="19"/>
      <c r="E36" s="19"/>
      <c r="F36" s="19"/>
      <c r="G36" s="19"/>
      <c r="H36" s="19"/>
      <c r="I36" s="19"/>
      <c r="J36" s="19"/>
      <c r="K36" s="19"/>
      <c r="L36" s="20"/>
      <c r="M36" s="15"/>
    </row>
    <row r="37" spans="1:13">
      <c r="A37" s="15"/>
      <c r="B37" s="17"/>
      <c r="C37" s="19"/>
      <c r="D37" s="19"/>
      <c r="E37" s="19"/>
      <c r="F37" s="19"/>
      <c r="G37" s="19"/>
      <c r="H37" s="19"/>
      <c r="I37" s="19"/>
      <c r="J37" s="19"/>
      <c r="K37" s="19"/>
      <c r="L37" s="20"/>
      <c r="M37" s="15"/>
    </row>
    <row r="38" spans="1:13">
      <c r="A38" s="15"/>
      <c r="B38" s="17"/>
      <c r="C38" s="19"/>
      <c r="D38" s="19"/>
      <c r="E38" s="19"/>
      <c r="F38" s="19"/>
      <c r="G38" s="19"/>
      <c r="H38" s="19"/>
      <c r="I38" s="19"/>
      <c r="J38" s="19"/>
      <c r="K38" s="19"/>
      <c r="L38" s="20"/>
      <c r="M38" s="15"/>
    </row>
    <row r="39" spans="1:13">
      <c r="A39" s="15"/>
      <c r="B39" s="17"/>
      <c r="C39" s="19"/>
      <c r="D39" s="19"/>
      <c r="E39" s="19"/>
      <c r="F39" s="19"/>
      <c r="G39" s="19"/>
      <c r="H39" s="19"/>
      <c r="I39" s="19"/>
      <c r="J39" s="19"/>
      <c r="K39" s="19"/>
      <c r="L39" s="20"/>
      <c r="M39" s="15"/>
    </row>
    <row r="40" spans="1:13">
      <c r="A40" s="15"/>
      <c r="B40" s="17"/>
      <c r="C40" s="19"/>
      <c r="D40" s="19"/>
      <c r="E40" s="19"/>
      <c r="F40" s="19"/>
      <c r="G40" s="19"/>
      <c r="H40" s="19"/>
      <c r="I40" s="19"/>
      <c r="J40" s="19"/>
      <c r="K40" s="19"/>
      <c r="L40" s="20"/>
      <c r="M40" s="15"/>
    </row>
    <row r="41" spans="1:13">
      <c r="A41" s="15"/>
      <c r="B41" s="17"/>
      <c r="C41" s="19"/>
      <c r="D41" s="19"/>
      <c r="E41" s="19"/>
      <c r="F41" s="19"/>
      <c r="G41" s="19"/>
      <c r="H41" s="19"/>
      <c r="I41" s="19"/>
      <c r="J41" s="19"/>
      <c r="K41" s="19"/>
      <c r="L41" s="20"/>
      <c r="M41" s="15"/>
    </row>
    <row r="42" spans="1:13">
      <c r="A42" s="15"/>
      <c r="B42" s="17"/>
      <c r="C42" s="19"/>
      <c r="D42" s="19"/>
      <c r="E42" s="19"/>
      <c r="F42" s="19"/>
      <c r="G42" s="19"/>
      <c r="H42" s="19"/>
      <c r="I42" s="19"/>
      <c r="J42" s="19"/>
      <c r="K42" s="19"/>
      <c r="L42" s="20"/>
      <c r="M42" s="15"/>
    </row>
    <row r="43" spans="1:13">
      <c r="A43" s="15"/>
      <c r="B43" s="17"/>
      <c r="C43" s="19"/>
      <c r="D43" s="19"/>
      <c r="E43" s="19"/>
      <c r="F43" s="19"/>
      <c r="G43" s="19"/>
      <c r="H43" s="19"/>
      <c r="I43" s="19"/>
      <c r="J43" s="19"/>
      <c r="K43" s="19"/>
      <c r="L43" s="20"/>
      <c r="M43" s="15"/>
    </row>
    <row r="44" spans="1:13">
      <c r="A44" s="15"/>
      <c r="B44" s="17"/>
      <c r="C44" s="19"/>
      <c r="D44" s="19"/>
      <c r="E44" s="19"/>
      <c r="F44" s="19"/>
      <c r="G44" s="19"/>
      <c r="H44" s="19"/>
      <c r="I44" s="19"/>
      <c r="J44" s="19"/>
      <c r="K44" s="19"/>
      <c r="L44" s="20"/>
      <c r="M44" s="15"/>
    </row>
    <row r="45" spans="1:13">
      <c r="A45" s="15"/>
      <c r="B45" s="17"/>
      <c r="C45" s="19"/>
      <c r="D45" s="19"/>
      <c r="E45" s="19"/>
      <c r="F45" s="19"/>
      <c r="G45" s="19"/>
      <c r="H45" s="19"/>
      <c r="I45" s="19"/>
      <c r="J45" s="19"/>
      <c r="K45" s="19"/>
      <c r="L45" s="20"/>
      <c r="M45" s="15"/>
    </row>
    <row r="46" spans="1:13">
      <c r="A46" s="15"/>
      <c r="B46" s="17"/>
      <c r="C46" s="19"/>
      <c r="D46" s="19"/>
      <c r="E46" s="19"/>
      <c r="F46" s="19"/>
      <c r="G46" s="19"/>
      <c r="H46" s="19"/>
      <c r="I46" s="19"/>
      <c r="J46" s="19"/>
      <c r="K46" s="19"/>
      <c r="L46" s="20"/>
      <c r="M46" s="15"/>
    </row>
    <row r="47" spans="1:13">
      <c r="A47" s="15"/>
      <c r="B47" s="17"/>
      <c r="C47" s="19"/>
      <c r="D47" s="19"/>
      <c r="E47" s="19"/>
      <c r="F47" s="19"/>
      <c r="G47" s="19"/>
      <c r="H47" s="19"/>
      <c r="I47" s="19"/>
      <c r="J47" s="19"/>
      <c r="K47" s="19"/>
      <c r="L47" s="20"/>
      <c r="M47" s="15"/>
    </row>
    <row r="48" spans="1:13">
      <c r="A48" s="15"/>
      <c r="B48" s="17"/>
      <c r="C48" s="19"/>
      <c r="D48" s="19"/>
      <c r="E48" s="19"/>
      <c r="F48" s="19"/>
      <c r="G48" s="19"/>
      <c r="H48" s="19"/>
      <c r="I48" s="19"/>
      <c r="J48" s="19"/>
      <c r="K48" s="19"/>
      <c r="L48" s="20"/>
      <c r="M48" s="15"/>
    </row>
    <row r="49" spans="1:13">
      <c r="A49" s="15"/>
      <c r="B49" s="17"/>
      <c r="C49" s="19"/>
      <c r="D49" s="19"/>
      <c r="E49" s="19"/>
      <c r="F49" s="19"/>
      <c r="G49" s="19"/>
      <c r="H49" s="19"/>
      <c r="I49" s="19"/>
      <c r="J49" s="19"/>
      <c r="K49" s="19"/>
      <c r="L49" s="20"/>
      <c r="M49" s="15"/>
    </row>
    <row r="50" spans="1:13">
      <c r="A50" s="15"/>
      <c r="B50" s="17"/>
      <c r="C50" s="19"/>
      <c r="D50" s="19"/>
      <c r="E50" s="19"/>
      <c r="F50" s="19"/>
      <c r="G50" s="19"/>
      <c r="H50" s="19"/>
      <c r="I50" s="19"/>
      <c r="J50" s="19"/>
      <c r="K50" s="19"/>
      <c r="L50" s="20"/>
      <c r="M50" s="15"/>
    </row>
    <row r="51" spans="1:13">
      <c r="A51" s="15"/>
      <c r="B51" s="17"/>
      <c r="C51" s="19"/>
      <c r="D51" s="19"/>
      <c r="E51" s="19"/>
      <c r="F51" s="19"/>
      <c r="G51" s="19"/>
      <c r="H51" s="19"/>
      <c r="I51" s="19"/>
      <c r="J51" s="19"/>
      <c r="K51" s="19"/>
      <c r="L51" s="20"/>
      <c r="M51" s="15"/>
    </row>
    <row r="52" spans="1:13">
      <c r="A52" s="15"/>
      <c r="B52" s="17"/>
      <c r="C52" s="19"/>
      <c r="D52" s="19"/>
      <c r="E52" s="19"/>
      <c r="F52" s="19"/>
      <c r="G52" s="19"/>
      <c r="H52" s="19"/>
      <c r="I52" s="19"/>
      <c r="J52" s="19"/>
      <c r="K52" s="19"/>
      <c r="L52" s="20"/>
      <c r="M52" s="15"/>
    </row>
    <row r="53" spans="1:13">
      <c r="A53" s="15"/>
      <c r="B53" s="17"/>
      <c r="C53" s="19"/>
      <c r="D53" s="19"/>
      <c r="E53" s="19"/>
      <c r="F53" s="19"/>
      <c r="G53" s="19"/>
      <c r="H53" s="19"/>
      <c r="I53" s="19"/>
      <c r="J53" s="19"/>
      <c r="K53" s="19"/>
      <c r="L53" s="20"/>
      <c r="M53" s="15"/>
    </row>
    <row r="54" spans="1:13">
      <c r="A54" s="15"/>
      <c r="B54" s="17"/>
      <c r="C54" s="19"/>
      <c r="D54" s="19"/>
      <c r="E54" s="19"/>
      <c r="F54" s="19"/>
      <c r="G54" s="19"/>
      <c r="H54" s="19"/>
      <c r="I54" s="19"/>
      <c r="J54" s="19"/>
      <c r="K54" s="19"/>
      <c r="L54" s="20"/>
      <c r="M54" s="15"/>
    </row>
    <row r="55" spans="1:13">
      <c r="A55" s="15"/>
      <c r="B55" s="17"/>
      <c r="C55" s="19"/>
      <c r="D55" s="19"/>
      <c r="E55" s="19"/>
      <c r="F55" s="19"/>
      <c r="G55" s="19"/>
      <c r="H55" s="19"/>
      <c r="I55" s="19"/>
      <c r="J55" s="19"/>
      <c r="K55" s="19"/>
      <c r="L55" s="20"/>
      <c r="M55" s="15"/>
    </row>
    <row r="56" spans="1:13">
      <c r="A56" s="15"/>
      <c r="B56" s="17"/>
      <c r="C56" s="19"/>
      <c r="D56" s="19"/>
      <c r="E56" s="19"/>
      <c r="F56" s="19"/>
      <c r="G56" s="19"/>
      <c r="H56" s="19"/>
      <c r="I56" s="19"/>
      <c r="J56" s="19"/>
      <c r="K56" s="19"/>
      <c r="L56" s="20"/>
      <c r="M56" s="15"/>
    </row>
    <row r="57" spans="1:13">
      <c r="A57" s="15"/>
      <c r="B57" s="17"/>
      <c r="C57" s="19"/>
      <c r="D57" s="19"/>
      <c r="E57" s="19"/>
      <c r="F57" s="19"/>
      <c r="G57" s="19"/>
      <c r="H57" s="19"/>
      <c r="I57" s="19"/>
      <c r="J57" s="19"/>
      <c r="K57" s="19"/>
      <c r="L57" s="20"/>
      <c r="M57" s="15"/>
    </row>
    <row r="58" spans="1:13">
      <c r="A58" s="15"/>
      <c r="B58" s="17"/>
      <c r="C58" s="19"/>
      <c r="D58" s="19"/>
      <c r="E58" s="19"/>
      <c r="F58" s="19"/>
      <c r="G58" s="19"/>
      <c r="H58" s="19"/>
      <c r="I58" s="19"/>
      <c r="J58" s="19"/>
      <c r="K58" s="19"/>
      <c r="L58" s="20"/>
      <c r="M58" s="15"/>
    </row>
    <row r="59" spans="1:13">
      <c r="A59" s="15"/>
      <c r="B59" s="17"/>
      <c r="C59" s="19"/>
      <c r="D59" s="19"/>
      <c r="E59" s="19"/>
      <c r="F59" s="19"/>
      <c r="G59" s="19"/>
      <c r="H59" s="19"/>
      <c r="I59" s="19"/>
      <c r="J59" s="19"/>
      <c r="K59" s="19"/>
      <c r="L59" s="20"/>
      <c r="M59" s="15"/>
    </row>
    <row r="60" spans="1:13">
      <c r="A60" s="15"/>
      <c r="B60" s="17"/>
      <c r="C60" s="19"/>
      <c r="D60" s="19"/>
      <c r="E60" s="19"/>
      <c r="F60" s="19"/>
      <c r="G60" s="19"/>
      <c r="H60" s="19"/>
      <c r="I60" s="19"/>
      <c r="J60" s="19"/>
      <c r="K60" s="19"/>
      <c r="L60" s="20"/>
      <c r="M60" s="15"/>
    </row>
    <row r="61" spans="1:13">
      <c r="A61" s="15"/>
      <c r="B61" s="17"/>
      <c r="C61" s="19"/>
      <c r="D61" s="19"/>
      <c r="E61" s="19"/>
      <c r="F61" s="19"/>
      <c r="G61" s="19"/>
      <c r="H61" s="19"/>
      <c r="I61" s="19"/>
      <c r="J61" s="19"/>
      <c r="K61" s="19"/>
      <c r="L61" s="20"/>
      <c r="M61" s="15"/>
    </row>
    <row r="62" spans="1:13">
      <c r="A62" s="15"/>
      <c r="B62" s="17"/>
      <c r="C62" s="19"/>
      <c r="D62" s="19"/>
      <c r="E62" s="19"/>
      <c r="F62" s="19"/>
      <c r="G62" s="19"/>
      <c r="H62" s="19"/>
      <c r="I62" s="19"/>
      <c r="J62" s="19"/>
      <c r="K62" s="19"/>
      <c r="L62" s="20"/>
      <c r="M62" s="15"/>
    </row>
    <row r="63" spans="1:13">
      <c r="A63" s="15"/>
      <c r="B63" s="17"/>
      <c r="C63" s="19"/>
      <c r="D63" s="19"/>
      <c r="E63" s="19"/>
      <c r="F63" s="19"/>
      <c r="G63" s="19"/>
      <c r="H63" s="19"/>
      <c r="I63" s="19"/>
      <c r="J63" s="19"/>
      <c r="K63" s="19"/>
      <c r="L63" s="20"/>
      <c r="M63" s="15"/>
    </row>
    <row r="64" spans="1:13">
      <c r="A64" s="15"/>
      <c r="B64" s="15"/>
      <c r="C64" s="15"/>
      <c r="D64" s="15"/>
      <c r="E64" s="15"/>
      <c r="F64" s="15"/>
      <c r="G64" s="15"/>
      <c r="H64" s="15"/>
      <c r="I64" s="15"/>
      <c r="J64" s="15"/>
      <c r="K64" s="15"/>
      <c r="L64" s="15"/>
      <c r="M64" s="15"/>
    </row>
    <row r="65" spans="1:13">
      <c r="A65" s="15"/>
      <c r="B65" s="15"/>
      <c r="C65" s="15"/>
      <c r="D65" s="15"/>
      <c r="E65" s="15"/>
      <c r="F65" s="15"/>
      <c r="G65" s="15"/>
      <c r="H65" s="15"/>
      <c r="I65" s="15"/>
      <c r="J65" s="15"/>
      <c r="K65" s="15"/>
      <c r="L65" s="60">
        <f>SUM(Amount_USD)</f>
        <v>100</v>
      </c>
      <c r="M65" s="15"/>
    </row>
    <row r="66" spans="1:13">
      <c r="A66" s="15"/>
      <c r="B66" s="11" t="s">
        <v>213</v>
      </c>
      <c r="C66" s="12" t="s">
        <v>57</v>
      </c>
      <c r="D66" s="12" t="s">
        <v>60</v>
      </c>
      <c r="E66" s="12" t="s">
        <v>64</v>
      </c>
      <c r="F66" s="12" t="s">
        <v>65</v>
      </c>
      <c r="G66" s="12" t="s">
        <v>214</v>
      </c>
      <c r="H66" s="12" t="s">
        <v>215</v>
      </c>
      <c r="I66" s="12" t="s">
        <v>67</v>
      </c>
      <c r="J66" s="12" t="s">
        <v>68</v>
      </c>
      <c r="K66" s="12" t="s">
        <v>69</v>
      </c>
      <c r="L66" s="12" t="s">
        <v>216</v>
      </c>
      <c r="M66" s="15"/>
    </row>
    <row r="67" spans="1:13">
      <c r="A67" s="15"/>
      <c r="B67" s="17"/>
      <c r="C67" s="19">
        <v>10101</v>
      </c>
      <c r="D67" s="19"/>
      <c r="E67" s="19"/>
      <c r="F67" s="19"/>
      <c r="G67" s="19"/>
      <c r="H67" s="19"/>
      <c r="I67" s="19"/>
      <c r="J67" s="19"/>
      <c r="K67" s="18" t="s">
        <v>47</v>
      </c>
      <c r="L67" s="20">
        <v>100</v>
      </c>
      <c r="M67" s="15"/>
    </row>
    <row r="68" spans="1:13">
      <c r="A68" s="15"/>
      <c r="B68" s="17"/>
      <c r="C68" s="19"/>
      <c r="D68" s="19"/>
      <c r="E68" s="19"/>
      <c r="F68" s="19"/>
      <c r="G68" s="19"/>
      <c r="H68" s="19"/>
      <c r="I68" s="19"/>
      <c r="J68" s="19"/>
      <c r="K68" s="18"/>
      <c r="L68" s="20"/>
      <c r="M68" s="15"/>
    </row>
    <row r="69" spans="1:13">
      <c r="A69" s="15"/>
      <c r="B69" s="17"/>
      <c r="C69" s="19"/>
      <c r="D69" s="19"/>
      <c r="E69" s="19"/>
      <c r="F69" s="19"/>
      <c r="G69" s="19"/>
      <c r="H69" s="19"/>
      <c r="I69" s="19"/>
      <c r="J69" s="19"/>
      <c r="K69" s="18"/>
      <c r="L69" s="20"/>
      <c r="M69" s="15"/>
    </row>
    <row r="70" spans="1:13">
      <c r="A70" s="15"/>
      <c r="B70" s="17"/>
      <c r="C70" s="19"/>
      <c r="D70" s="19"/>
      <c r="E70" s="19"/>
      <c r="F70" s="19"/>
      <c r="G70" s="19"/>
      <c r="H70" s="19"/>
      <c r="I70" s="19"/>
      <c r="J70" s="19"/>
      <c r="K70" s="18"/>
      <c r="L70" s="20"/>
      <c r="M70" s="15"/>
    </row>
    <row r="71" spans="1:13">
      <c r="A71" s="15"/>
      <c r="B71" s="17"/>
      <c r="C71" s="19"/>
      <c r="D71" s="19"/>
      <c r="E71" s="19"/>
      <c r="F71" s="19"/>
      <c r="G71" s="19"/>
      <c r="H71" s="19"/>
      <c r="I71" s="19"/>
      <c r="J71" s="19"/>
      <c r="K71" s="18"/>
      <c r="L71" s="20"/>
      <c r="M71" s="15"/>
    </row>
    <row r="72" spans="1:13">
      <c r="A72" s="15"/>
      <c r="B72" s="17"/>
      <c r="C72" s="19"/>
      <c r="D72" s="19"/>
      <c r="E72" s="19"/>
      <c r="F72" s="19"/>
      <c r="G72" s="19"/>
      <c r="H72" s="19"/>
      <c r="I72" s="19"/>
      <c r="J72" s="19"/>
      <c r="K72" s="18"/>
      <c r="L72" s="20"/>
      <c r="M72" s="15"/>
    </row>
    <row r="73" spans="1:13">
      <c r="A73" s="15"/>
      <c r="B73" s="17"/>
      <c r="C73" s="19"/>
      <c r="D73" s="19"/>
      <c r="E73" s="19"/>
      <c r="F73" s="19"/>
      <c r="G73" s="19"/>
      <c r="H73" s="19"/>
      <c r="I73" s="19"/>
      <c r="J73" s="19"/>
      <c r="K73" s="18"/>
      <c r="L73" s="20"/>
      <c r="M73" s="15"/>
    </row>
    <row r="74" spans="1:13">
      <c r="A74" s="15"/>
      <c r="B74" s="17"/>
      <c r="C74" s="19"/>
      <c r="D74" s="19"/>
      <c r="E74" s="19"/>
      <c r="F74" s="19"/>
      <c r="G74" s="19"/>
      <c r="H74" s="19"/>
      <c r="I74" s="19"/>
      <c r="J74" s="19"/>
      <c r="K74" s="18"/>
      <c r="L74" s="20"/>
      <c r="M74" s="15"/>
    </row>
    <row r="75" spans="1:13">
      <c r="A75" s="15"/>
      <c r="B75" s="17"/>
      <c r="C75" s="19"/>
      <c r="D75" s="19"/>
      <c r="E75" s="19"/>
      <c r="F75" s="19"/>
      <c r="G75" s="19"/>
      <c r="H75" s="19"/>
      <c r="I75" s="19"/>
      <c r="J75" s="19"/>
      <c r="K75" s="18"/>
      <c r="L75" s="20"/>
      <c r="M75" s="15"/>
    </row>
    <row r="76" spans="1:13">
      <c r="A76" s="15"/>
      <c r="B76" s="17"/>
      <c r="C76" s="19"/>
      <c r="D76" s="19"/>
      <c r="E76" s="19"/>
      <c r="F76" s="19"/>
      <c r="G76" s="19"/>
      <c r="H76" s="19"/>
      <c r="I76" s="19"/>
      <c r="J76" s="19"/>
      <c r="K76" s="18"/>
      <c r="L76" s="20"/>
      <c r="M76" s="15"/>
    </row>
    <row r="77" spans="1:13">
      <c r="A77" s="15"/>
      <c r="B77" s="17"/>
      <c r="C77" s="19"/>
      <c r="D77" s="19"/>
      <c r="E77" s="19"/>
      <c r="F77" s="19"/>
      <c r="G77" s="19"/>
      <c r="H77" s="19"/>
      <c r="I77" s="19"/>
      <c r="J77" s="19"/>
      <c r="K77" s="18"/>
      <c r="L77" s="20"/>
      <c r="M77" s="15"/>
    </row>
    <row r="78" spans="1:13">
      <c r="A78" s="15"/>
      <c r="B78" s="17"/>
      <c r="C78" s="19"/>
      <c r="D78" s="19"/>
      <c r="E78" s="19"/>
      <c r="F78" s="19"/>
      <c r="G78" s="19"/>
      <c r="H78" s="19"/>
      <c r="I78" s="19"/>
      <c r="J78" s="19"/>
      <c r="K78" s="18"/>
      <c r="L78" s="20"/>
      <c r="M78" s="15"/>
    </row>
    <row r="79" spans="1:13">
      <c r="A79" s="15"/>
      <c r="B79" s="17"/>
      <c r="C79" s="19"/>
      <c r="D79" s="19"/>
      <c r="E79" s="19"/>
      <c r="F79" s="19"/>
      <c r="G79" s="19"/>
      <c r="H79" s="19"/>
      <c r="I79" s="19"/>
      <c r="J79" s="19"/>
      <c r="K79" s="18"/>
      <c r="L79" s="20"/>
      <c r="M79" s="15"/>
    </row>
    <row r="80" spans="1:13">
      <c r="A80" s="15"/>
      <c r="B80" s="17"/>
      <c r="C80" s="19"/>
      <c r="D80" s="19"/>
      <c r="E80" s="19"/>
      <c r="F80" s="19"/>
      <c r="G80" s="19"/>
      <c r="H80" s="19"/>
      <c r="I80" s="19"/>
      <c r="J80" s="19"/>
      <c r="K80" s="18"/>
      <c r="L80" s="20"/>
      <c r="M80" s="15"/>
    </row>
    <row r="81" spans="1:13">
      <c r="A81" s="15"/>
      <c r="B81" s="17"/>
      <c r="C81" s="19"/>
      <c r="D81" s="19"/>
      <c r="E81" s="19"/>
      <c r="F81" s="19"/>
      <c r="G81" s="19"/>
      <c r="H81" s="19"/>
      <c r="I81" s="19"/>
      <c r="J81" s="19"/>
      <c r="K81" s="18"/>
      <c r="L81" s="20"/>
      <c r="M81" s="15"/>
    </row>
    <row r="82" spans="1:13">
      <c r="A82" s="15"/>
      <c r="B82" s="17"/>
      <c r="C82" s="19"/>
      <c r="D82" s="19"/>
      <c r="E82" s="19"/>
      <c r="F82" s="19"/>
      <c r="G82" s="19"/>
      <c r="H82" s="19"/>
      <c r="I82" s="19"/>
      <c r="J82" s="19"/>
      <c r="K82" s="18"/>
      <c r="L82" s="20"/>
      <c r="M82" s="15"/>
    </row>
    <row r="83" spans="1:13">
      <c r="A83" s="15"/>
      <c r="B83" s="17"/>
      <c r="C83" s="19"/>
      <c r="D83" s="19"/>
      <c r="E83" s="19"/>
      <c r="F83" s="19"/>
      <c r="G83" s="19"/>
      <c r="H83" s="19"/>
      <c r="I83" s="19"/>
      <c r="J83" s="19"/>
      <c r="K83" s="18"/>
      <c r="L83" s="20"/>
      <c r="M83" s="15"/>
    </row>
    <row r="84" spans="1:13">
      <c r="A84" s="15"/>
      <c r="B84" s="17"/>
      <c r="C84" s="19"/>
      <c r="D84" s="19"/>
      <c r="E84" s="19"/>
      <c r="F84" s="19"/>
      <c r="G84" s="19"/>
      <c r="H84" s="19"/>
      <c r="I84" s="19"/>
      <c r="J84" s="19"/>
      <c r="K84" s="18"/>
      <c r="L84" s="20"/>
      <c r="M84" s="15"/>
    </row>
    <row r="85" spans="1:13">
      <c r="A85" s="15"/>
      <c r="B85" s="17"/>
      <c r="C85" s="19"/>
      <c r="D85" s="19"/>
      <c r="E85" s="19"/>
      <c r="F85" s="19"/>
      <c r="G85" s="19"/>
      <c r="H85" s="19"/>
      <c r="I85" s="19"/>
      <c r="J85" s="19"/>
      <c r="K85" s="18"/>
      <c r="L85" s="20"/>
      <c r="M85" s="15"/>
    </row>
    <row r="86" spans="1:13">
      <c r="A86" s="15"/>
      <c r="B86" s="17"/>
      <c r="C86" s="19"/>
      <c r="D86" s="19"/>
      <c r="E86" s="19"/>
      <c r="F86" s="19"/>
      <c r="G86" s="19"/>
      <c r="H86" s="19"/>
      <c r="I86" s="19"/>
      <c r="J86" s="19"/>
      <c r="K86" s="18"/>
      <c r="L86" s="20"/>
      <c r="M86" s="15"/>
    </row>
    <row r="87" spans="1:13">
      <c r="A87" s="15"/>
      <c r="B87" s="17"/>
      <c r="C87" s="19"/>
      <c r="D87" s="19"/>
      <c r="E87" s="19"/>
      <c r="F87" s="19"/>
      <c r="G87" s="19"/>
      <c r="H87" s="19"/>
      <c r="I87" s="19"/>
      <c r="J87" s="19"/>
      <c r="K87" s="18"/>
      <c r="L87" s="20"/>
      <c r="M87" s="15"/>
    </row>
    <row r="88" spans="1:13">
      <c r="A88" s="15"/>
      <c r="B88" s="17"/>
      <c r="C88" s="19"/>
      <c r="D88" s="19"/>
      <c r="E88" s="19"/>
      <c r="F88" s="19"/>
      <c r="G88" s="19"/>
      <c r="H88" s="19"/>
      <c r="I88" s="19"/>
      <c r="J88" s="19"/>
      <c r="K88" s="18"/>
      <c r="L88" s="20"/>
      <c r="M88" s="15"/>
    </row>
    <row r="89" spans="1:13">
      <c r="A89" s="15"/>
      <c r="B89" s="17"/>
      <c r="C89" s="19"/>
      <c r="D89" s="19"/>
      <c r="E89" s="19"/>
      <c r="F89" s="19"/>
      <c r="G89" s="19"/>
      <c r="H89" s="19"/>
      <c r="I89" s="19"/>
      <c r="J89" s="19"/>
      <c r="K89" s="18"/>
      <c r="L89" s="20"/>
      <c r="M89" s="15"/>
    </row>
    <row r="90" spans="1:13">
      <c r="A90" s="15"/>
      <c r="B90" s="17"/>
      <c r="C90" s="19"/>
      <c r="D90" s="19"/>
      <c r="E90" s="19"/>
      <c r="F90" s="19"/>
      <c r="G90" s="19"/>
      <c r="H90" s="19"/>
      <c r="I90" s="19"/>
      <c r="J90" s="19"/>
      <c r="K90" s="18"/>
      <c r="L90" s="20"/>
      <c r="M90" s="15"/>
    </row>
    <row r="91" spans="1:13">
      <c r="A91" s="15"/>
      <c r="B91" s="17"/>
      <c r="C91" s="19"/>
      <c r="D91" s="19"/>
      <c r="E91" s="19"/>
      <c r="F91" s="19"/>
      <c r="G91" s="19"/>
      <c r="H91" s="19"/>
      <c r="I91" s="19"/>
      <c r="J91" s="19"/>
      <c r="K91" s="18"/>
      <c r="L91" s="20"/>
      <c r="M91" s="15"/>
    </row>
    <row r="92" spans="1:13">
      <c r="A92" s="15"/>
      <c r="B92" s="17"/>
      <c r="C92" s="19"/>
      <c r="D92" s="19"/>
      <c r="E92" s="19"/>
      <c r="F92" s="19"/>
      <c r="G92" s="19"/>
      <c r="H92" s="19"/>
      <c r="I92" s="19"/>
      <c r="J92" s="19"/>
      <c r="K92" s="18"/>
      <c r="L92" s="20"/>
      <c r="M92" s="15"/>
    </row>
    <row r="93" spans="1:13">
      <c r="A93" s="15"/>
      <c r="B93" s="17"/>
      <c r="C93" s="19"/>
      <c r="D93" s="19"/>
      <c r="E93" s="19"/>
      <c r="F93" s="19"/>
      <c r="G93" s="19"/>
      <c r="H93" s="19"/>
      <c r="I93" s="19"/>
      <c r="J93" s="19"/>
      <c r="K93" s="18"/>
      <c r="L93" s="20"/>
      <c r="M93" s="15"/>
    </row>
    <row r="94" spans="1:13">
      <c r="A94" s="15"/>
      <c r="B94" s="17"/>
      <c r="C94" s="19"/>
      <c r="D94" s="19"/>
      <c r="E94" s="19"/>
      <c r="F94" s="19"/>
      <c r="G94" s="19"/>
      <c r="H94" s="19"/>
      <c r="I94" s="19"/>
      <c r="J94" s="19"/>
      <c r="K94" s="18"/>
      <c r="L94" s="20"/>
      <c r="M94" s="15"/>
    </row>
    <row r="95" spans="1:13">
      <c r="A95" s="15"/>
      <c r="B95" s="17"/>
      <c r="C95" s="19"/>
      <c r="D95" s="19"/>
      <c r="E95" s="19"/>
      <c r="F95" s="19"/>
      <c r="G95" s="19"/>
      <c r="H95" s="19"/>
      <c r="I95" s="19"/>
      <c r="J95" s="19"/>
      <c r="K95" s="18"/>
      <c r="L95" s="20"/>
      <c r="M95" s="15"/>
    </row>
    <row r="96" spans="1:13">
      <c r="A96" s="15"/>
      <c r="B96" s="17"/>
      <c r="C96" s="19"/>
      <c r="D96" s="19"/>
      <c r="E96" s="19"/>
      <c r="F96" s="19"/>
      <c r="G96" s="19"/>
      <c r="H96" s="19"/>
      <c r="I96" s="19"/>
      <c r="J96" s="19"/>
      <c r="K96" s="18"/>
      <c r="L96" s="20"/>
      <c r="M96" s="15"/>
    </row>
    <row r="97" spans="1:13">
      <c r="A97" s="15"/>
      <c r="B97" s="17"/>
      <c r="C97" s="19"/>
      <c r="D97" s="19"/>
      <c r="E97" s="19"/>
      <c r="F97" s="19"/>
      <c r="G97" s="19"/>
      <c r="H97" s="19"/>
      <c r="I97" s="19"/>
      <c r="J97" s="19"/>
      <c r="K97" s="18"/>
      <c r="L97" s="20"/>
      <c r="M97" s="15"/>
    </row>
    <row r="98" spans="1:13">
      <c r="A98" s="15"/>
      <c r="B98" s="17"/>
      <c r="C98" s="19"/>
      <c r="D98" s="19"/>
      <c r="E98" s="19"/>
      <c r="F98" s="19"/>
      <c r="G98" s="19"/>
      <c r="H98" s="19"/>
      <c r="I98" s="19"/>
      <c r="J98" s="19"/>
      <c r="K98" s="18"/>
      <c r="L98" s="20"/>
      <c r="M98" s="15"/>
    </row>
    <row r="99" spans="1:13">
      <c r="A99" s="15"/>
      <c r="B99" s="17"/>
      <c r="C99" s="19"/>
      <c r="D99" s="19"/>
      <c r="E99" s="19"/>
      <c r="F99" s="19"/>
      <c r="G99" s="19"/>
      <c r="H99" s="19"/>
      <c r="I99" s="19"/>
      <c r="J99" s="19"/>
      <c r="K99" s="18"/>
      <c r="L99" s="20"/>
      <c r="M99" s="15"/>
    </row>
    <row r="100" spans="1:13">
      <c r="A100" s="15"/>
      <c r="B100" s="17"/>
      <c r="C100" s="19"/>
      <c r="D100" s="19"/>
      <c r="E100" s="19"/>
      <c r="F100" s="19"/>
      <c r="G100" s="19"/>
      <c r="H100" s="19"/>
      <c r="I100" s="19"/>
      <c r="J100" s="19"/>
      <c r="K100" s="18"/>
      <c r="L100" s="20"/>
      <c r="M100" s="15"/>
    </row>
    <row r="101" spans="1:13">
      <c r="A101" s="15"/>
      <c r="B101" s="17"/>
      <c r="C101" s="19"/>
      <c r="D101" s="19"/>
      <c r="E101" s="19"/>
      <c r="F101" s="19"/>
      <c r="G101" s="19"/>
      <c r="H101" s="19"/>
      <c r="I101" s="19"/>
      <c r="J101" s="19"/>
      <c r="K101" s="18"/>
      <c r="L101" s="20"/>
      <c r="M101" s="15"/>
    </row>
    <row r="102" spans="1:13">
      <c r="A102" s="15"/>
      <c r="B102" s="17"/>
      <c r="C102" s="19"/>
      <c r="D102" s="19"/>
      <c r="E102" s="19"/>
      <c r="F102" s="19"/>
      <c r="G102" s="19"/>
      <c r="H102" s="19"/>
      <c r="I102" s="19"/>
      <c r="J102" s="19"/>
      <c r="K102" s="18"/>
      <c r="L102" s="20"/>
      <c r="M102" s="15"/>
    </row>
    <row r="103" spans="1:13">
      <c r="A103" s="15"/>
      <c r="B103" s="17"/>
      <c r="C103" s="19"/>
      <c r="D103" s="19"/>
      <c r="E103" s="19"/>
      <c r="F103" s="19"/>
      <c r="G103" s="19"/>
      <c r="H103" s="19"/>
      <c r="I103" s="19"/>
      <c r="J103" s="19"/>
      <c r="K103" s="18"/>
      <c r="L103" s="20"/>
      <c r="M103" s="15"/>
    </row>
    <row r="104" spans="1:13">
      <c r="A104" s="15"/>
      <c r="B104" s="17"/>
      <c r="C104" s="19"/>
      <c r="D104" s="19"/>
      <c r="E104" s="19"/>
      <c r="F104" s="19"/>
      <c r="G104" s="19"/>
      <c r="H104" s="19"/>
      <c r="I104" s="19"/>
      <c r="J104" s="19"/>
      <c r="K104" s="18"/>
      <c r="L104" s="20"/>
      <c r="M104" s="15"/>
    </row>
    <row r="105" spans="1:13">
      <c r="A105" s="15"/>
      <c r="B105" s="17"/>
      <c r="C105" s="19"/>
      <c r="D105" s="19"/>
      <c r="E105" s="19"/>
      <c r="F105" s="19"/>
      <c r="G105" s="19"/>
      <c r="H105" s="19"/>
      <c r="I105" s="19"/>
      <c r="J105" s="19"/>
      <c r="K105" s="18"/>
      <c r="L105" s="20"/>
      <c r="M105" s="15"/>
    </row>
    <row r="106" spans="1:13">
      <c r="A106" s="15"/>
      <c r="B106" s="17"/>
      <c r="C106" s="19"/>
      <c r="D106" s="19"/>
      <c r="E106" s="19"/>
      <c r="F106" s="19"/>
      <c r="G106" s="19"/>
      <c r="H106" s="19"/>
      <c r="I106" s="19"/>
      <c r="J106" s="19"/>
      <c r="K106" s="18"/>
      <c r="L106" s="20"/>
      <c r="M106" s="15"/>
    </row>
    <row r="107" spans="1:13">
      <c r="A107" s="15"/>
      <c r="B107" s="17"/>
      <c r="C107" s="19"/>
      <c r="D107" s="19"/>
      <c r="E107" s="19"/>
      <c r="F107" s="19"/>
      <c r="G107" s="19"/>
      <c r="H107" s="19"/>
      <c r="I107" s="19"/>
      <c r="J107" s="19"/>
      <c r="K107" s="18"/>
      <c r="L107" s="20"/>
      <c r="M107" s="15"/>
    </row>
    <row r="108" spans="1:13">
      <c r="A108" s="15"/>
      <c r="B108" s="17"/>
      <c r="C108" s="19"/>
      <c r="D108" s="19"/>
      <c r="E108" s="19"/>
      <c r="F108" s="19"/>
      <c r="G108" s="19"/>
      <c r="H108" s="19"/>
      <c r="I108" s="19"/>
      <c r="J108" s="19"/>
      <c r="K108" s="18"/>
      <c r="L108" s="20"/>
      <c r="M108" s="15"/>
    </row>
    <row r="109" spans="1:13">
      <c r="A109" s="15"/>
      <c r="B109" s="17"/>
      <c r="C109" s="19"/>
      <c r="D109" s="19"/>
      <c r="E109" s="19"/>
      <c r="F109" s="19"/>
      <c r="G109" s="19"/>
      <c r="H109" s="19"/>
      <c r="I109" s="19"/>
      <c r="J109" s="19"/>
      <c r="K109" s="18"/>
      <c r="L109" s="20"/>
      <c r="M109" s="15"/>
    </row>
    <row r="110" spans="1:13">
      <c r="A110" s="15"/>
      <c r="B110" s="17"/>
      <c r="C110" s="19"/>
      <c r="D110" s="19"/>
      <c r="E110" s="19"/>
      <c r="F110" s="19"/>
      <c r="G110" s="19"/>
      <c r="H110" s="19"/>
      <c r="I110" s="19"/>
      <c r="J110" s="19"/>
      <c r="K110" s="18"/>
      <c r="L110" s="20"/>
      <c r="M110" s="15"/>
    </row>
    <row r="111" spans="1:13">
      <c r="A111" s="15"/>
      <c r="B111" s="17"/>
      <c r="C111" s="19"/>
      <c r="D111" s="19"/>
      <c r="E111" s="19"/>
      <c r="F111" s="19"/>
      <c r="G111" s="19"/>
      <c r="H111" s="19"/>
      <c r="I111" s="19"/>
      <c r="J111" s="19"/>
      <c r="K111" s="18"/>
      <c r="L111" s="20"/>
      <c r="M111" s="15"/>
    </row>
    <row r="112" spans="1:13">
      <c r="A112" s="15"/>
      <c r="B112" s="17"/>
      <c r="C112" s="19"/>
      <c r="D112" s="19"/>
      <c r="E112" s="19"/>
      <c r="F112" s="19"/>
      <c r="G112" s="19"/>
      <c r="H112" s="19"/>
      <c r="I112" s="19"/>
      <c r="J112" s="19"/>
      <c r="K112" s="18"/>
      <c r="L112" s="20"/>
      <c r="M112" s="15"/>
    </row>
    <row r="113" spans="1:13">
      <c r="A113" s="15"/>
      <c r="B113" s="17"/>
      <c r="C113" s="19"/>
      <c r="D113" s="19"/>
      <c r="E113" s="19"/>
      <c r="F113" s="19"/>
      <c r="G113" s="19"/>
      <c r="H113" s="19"/>
      <c r="I113" s="19"/>
      <c r="J113" s="19"/>
      <c r="K113" s="18"/>
      <c r="L113" s="20"/>
      <c r="M113" s="15"/>
    </row>
    <row r="114" spans="1:13">
      <c r="A114" s="15"/>
      <c r="B114" s="17"/>
      <c r="C114" s="19"/>
      <c r="D114" s="19"/>
      <c r="E114" s="19"/>
      <c r="F114" s="19"/>
      <c r="G114" s="19"/>
      <c r="H114" s="19"/>
      <c r="I114" s="19"/>
      <c r="J114" s="19"/>
      <c r="K114" s="18"/>
      <c r="L114" s="20"/>
      <c r="M114" s="15"/>
    </row>
    <row r="115" spans="1:13">
      <c r="A115" s="15"/>
      <c r="B115" s="17"/>
      <c r="C115" s="19"/>
      <c r="D115" s="19"/>
      <c r="E115" s="19"/>
      <c r="F115" s="19"/>
      <c r="G115" s="19"/>
      <c r="H115" s="19"/>
      <c r="I115" s="19"/>
      <c r="J115" s="19"/>
      <c r="K115" s="18"/>
      <c r="L115" s="20"/>
      <c r="M115" s="15"/>
    </row>
    <row r="116" spans="1:13">
      <c r="A116" s="15"/>
      <c r="B116" s="17"/>
      <c r="C116" s="19"/>
      <c r="D116" s="19"/>
      <c r="E116" s="19"/>
      <c r="F116" s="19"/>
      <c r="G116" s="19"/>
      <c r="H116" s="19"/>
      <c r="I116" s="19"/>
      <c r="J116" s="19"/>
      <c r="K116" s="18"/>
      <c r="L116" s="20"/>
      <c r="M116" s="15"/>
    </row>
    <row r="117" spans="1:13">
      <c r="A117" s="15"/>
      <c r="B117" s="17"/>
      <c r="C117" s="19"/>
      <c r="D117" s="19"/>
      <c r="E117" s="19"/>
      <c r="F117" s="19"/>
      <c r="G117" s="19"/>
      <c r="H117" s="19"/>
      <c r="I117" s="19"/>
      <c r="J117" s="19"/>
      <c r="K117" s="18"/>
      <c r="L117" s="20"/>
      <c r="M117" s="15"/>
    </row>
    <row r="118" spans="1:13">
      <c r="A118" s="15"/>
      <c r="B118" s="17"/>
      <c r="C118" s="19"/>
      <c r="D118" s="19"/>
      <c r="E118" s="19"/>
      <c r="F118" s="19"/>
      <c r="G118" s="19"/>
      <c r="H118" s="19"/>
      <c r="I118" s="19"/>
      <c r="J118" s="19"/>
      <c r="K118" s="18"/>
      <c r="L118" s="20"/>
      <c r="M118" s="15"/>
    </row>
    <row r="119" spans="1:13">
      <c r="A119" s="15"/>
      <c r="B119" s="17"/>
      <c r="C119" s="19"/>
      <c r="D119" s="19"/>
      <c r="E119" s="19"/>
      <c r="F119" s="19"/>
      <c r="G119" s="19"/>
      <c r="H119" s="19"/>
      <c r="I119" s="19"/>
      <c r="J119" s="19"/>
      <c r="K119" s="18"/>
      <c r="L119" s="20"/>
      <c r="M119" s="15"/>
    </row>
    <row r="120" spans="1:13">
      <c r="A120" s="15"/>
      <c r="B120" s="17"/>
      <c r="C120" s="19"/>
      <c r="D120" s="19"/>
      <c r="E120" s="19"/>
      <c r="F120" s="19"/>
      <c r="G120" s="19"/>
      <c r="H120" s="19"/>
      <c r="I120" s="19"/>
      <c r="J120" s="19"/>
      <c r="K120" s="18"/>
      <c r="L120" s="20"/>
      <c r="M120" s="15"/>
    </row>
    <row r="121" spans="1:13">
      <c r="A121" s="15"/>
      <c r="B121" s="17"/>
      <c r="C121" s="19"/>
      <c r="D121" s="19"/>
      <c r="E121" s="19"/>
      <c r="F121" s="19"/>
      <c r="G121" s="19"/>
      <c r="H121" s="19"/>
      <c r="I121" s="19"/>
      <c r="J121" s="19"/>
      <c r="K121" s="18"/>
      <c r="L121" s="20"/>
      <c r="M121" s="15"/>
    </row>
    <row r="122" spans="1:13">
      <c r="A122" s="15"/>
      <c r="B122" s="17"/>
      <c r="C122" s="19"/>
      <c r="D122" s="19"/>
      <c r="E122" s="19"/>
      <c r="F122" s="19"/>
      <c r="G122" s="19"/>
      <c r="H122" s="19"/>
      <c r="I122" s="19"/>
      <c r="J122" s="19"/>
      <c r="K122" s="18"/>
      <c r="L122" s="20"/>
      <c r="M122" s="15"/>
    </row>
    <row r="123" spans="1:13">
      <c r="A123" s="15"/>
      <c r="B123" s="17"/>
      <c r="C123" s="19"/>
      <c r="D123" s="19"/>
      <c r="E123" s="19"/>
      <c r="F123" s="19"/>
      <c r="G123" s="19"/>
      <c r="H123" s="19"/>
      <c r="I123" s="19"/>
      <c r="J123" s="19"/>
      <c r="K123" s="18"/>
      <c r="L123" s="20"/>
      <c r="M123" s="15"/>
    </row>
    <row r="124" spans="1:13">
      <c r="A124" s="15"/>
      <c r="B124" s="17"/>
      <c r="C124" s="19"/>
      <c r="D124" s="19"/>
      <c r="E124" s="19"/>
      <c r="F124" s="19"/>
      <c r="G124" s="19"/>
      <c r="H124" s="19"/>
      <c r="I124" s="19"/>
      <c r="J124" s="19"/>
      <c r="K124" s="18"/>
      <c r="L124" s="20"/>
      <c r="M124" s="15"/>
    </row>
    <row r="125" spans="1:13">
      <c r="A125" s="15"/>
      <c r="B125" s="17"/>
      <c r="C125" s="19"/>
      <c r="D125" s="19"/>
      <c r="E125" s="19"/>
      <c r="F125" s="19"/>
      <c r="G125" s="19"/>
      <c r="H125" s="19"/>
      <c r="I125" s="19"/>
      <c r="J125" s="19"/>
      <c r="K125" s="18"/>
      <c r="L125" s="20"/>
      <c r="M125" s="15"/>
    </row>
    <row r="126" spans="1:13">
      <c r="A126" s="15"/>
      <c r="B126" s="17"/>
      <c r="C126" s="19"/>
      <c r="D126" s="19"/>
      <c r="E126" s="19"/>
      <c r="F126" s="19"/>
      <c r="G126" s="19"/>
      <c r="H126" s="19"/>
      <c r="I126" s="19"/>
      <c r="J126" s="19"/>
      <c r="K126" s="18"/>
      <c r="L126" s="20"/>
      <c r="M126" s="15"/>
    </row>
    <row r="127" spans="1:13">
      <c r="A127" s="15"/>
      <c r="B127" s="17"/>
      <c r="C127" s="19"/>
      <c r="D127" s="19"/>
      <c r="E127" s="19"/>
      <c r="F127" s="19"/>
      <c r="G127" s="19"/>
      <c r="H127" s="19"/>
      <c r="I127" s="19"/>
      <c r="J127" s="19"/>
      <c r="K127" s="18"/>
      <c r="L127" s="20"/>
      <c r="M127" s="15"/>
    </row>
    <row r="128" spans="1:13">
      <c r="A128" s="15"/>
      <c r="B128" s="17"/>
      <c r="C128" s="19"/>
      <c r="D128" s="19"/>
      <c r="E128" s="19"/>
      <c r="F128" s="19"/>
      <c r="G128" s="19"/>
      <c r="H128" s="19"/>
      <c r="I128" s="19"/>
      <c r="J128" s="19"/>
      <c r="K128" s="18"/>
      <c r="L128" s="20"/>
      <c r="M128" s="15"/>
    </row>
    <row r="129" spans="1:13">
      <c r="A129" s="15"/>
      <c r="B129" s="15"/>
      <c r="C129" s="15"/>
      <c r="D129" s="15"/>
      <c r="E129" s="15"/>
      <c r="F129" s="15"/>
      <c r="G129" s="15"/>
      <c r="H129" s="15"/>
      <c r="I129" s="15"/>
      <c r="J129" s="15"/>
      <c r="K129" s="15"/>
      <c r="L129" s="15"/>
      <c r="M129" s="15"/>
    </row>
    <row r="130" spans="1:13">
      <c r="A130" s="15"/>
      <c r="B130" s="15"/>
      <c r="C130" s="15"/>
      <c r="D130" s="15"/>
      <c r="E130" s="15"/>
      <c r="F130" s="15"/>
      <c r="G130" s="15"/>
      <c r="H130" s="15"/>
      <c r="I130" s="15"/>
      <c r="J130" s="15"/>
      <c r="K130" s="15"/>
      <c r="L130" s="60"/>
      <c r="M130" s="15"/>
    </row>
    <row r="131" spans="1:13" ht="30" customHeight="1">
      <c r="A131" s="15"/>
      <c r="B131" s="419" t="s">
        <v>217</v>
      </c>
      <c r="C131" s="419"/>
      <c r="D131" s="419"/>
      <c r="E131" s="419"/>
      <c r="F131" s="419"/>
      <c r="G131" s="419"/>
      <c r="H131" s="419"/>
      <c r="I131" s="419"/>
      <c r="J131" s="419"/>
      <c r="K131" s="419"/>
      <c r="L131" s="419"/>
      <c r="M131" s="15"/>
    </row>
    <row r="132" spans="1:13" ht="30" customHeight="1">
      <c r="A132" s="15"/>
      <c r="B132" s="420"/>
      <c r="C132" s="420"/>
      <c r="D132" s="420"/>
      <c r="E132" s="420"/>
      <c r="F132" s="420"/>
      <c r="G132" s="420"/>
      <c r="H132" s="420"/>
      <c r="I132" s="420"/>
      <c r="J132" s="420"/>
      <c r="K132" s="420"/>
      <c r="L132" s="420"/>
      <c r="M132" s="15"/>
    </row>
    <row r="133" spans="1:13" ht="14.45" customHeight="1">
      <c r="A133" s="15"/>
      <c r="B133" s="420"/>
      <c r="C133" s="420"/>
      <c r="D133" s="420"/>
      <c r="E133" s="420"/>
      <c r="F133" s="420"/>
      <c r="G133" s="420"/>
      <c r="H133" s="420"/>
      <c r="I133" s="420"/>
      <c r="J133" s="420"/>
      <c r="K133" s="420"/>
      <c r="L133" s="420"/>
      <c r="M133" s="15"/>
    </row>
    <row r="134" spans="1:13" ht="14.45" customHeight="1">
      <c r="A134" s="15"/>
      <c r="B134" s="421"/>
      <c r="C134" s="421"/>
      <c r="D134" s="421"/>
      <c r="E134" s="421"/>
      <c r="F134" s="421"/>
      <c r="G134" s="421"/>
      <c r="H134" s="421"/>
      <c r="I134" s="421"/>
      <c r="J134" s="421"/>
      <c r="K134" s="421"/>
      <c r="L134" s="421"/>
      <c r="M134" s="15"/>
    </row>
    <row r="135" spans="1:13" ht="14.45" customHeight="1">
      <c r="A135" s="15"/>
      <c r="B135" s="21"/>
      <c r="C135" s="21"/>
      <c r="D135" s="21"/>
      <c r="E135" s="21"/>
      <c r="F135" s="21"/>
      <c r="G135" s="21"/>
      <c r="H135" s="21"/>
      <c r="I135" s="21"/>
      <c r="J135" s="21"/>
      <c r="K135" s="21"/>
      <c r="L135" s="60">
        <f>SUM(aMOUNT)</f>
        <v>0</v>
      </c>
      <c r="M135" s="15"/>
    </row>
    <row r="136" spans="1:13">
      <c r="A136" s="15"/>
      <c r="B136" s="11" t="s">
        <v>213</v>
      </c>
      <c r="C136" s="12" t="s">
        <v>57</v>
      </c>
      <c r="D136" s="12" t="s">
        <v>60</v>
      </c>
      <c r="E136" s="12" t="s">
        <v>64</v>
      </c>
      <c r="F136" s="12" t="s">
        <v>65</v>
      </c>
      <c r="G136" s="12" t="s">
        <v>214</v>
      </c>
      <c r="H136" s="12" t="s">
        <v>215</v>
      </c>
      <c r="I136" s="12" t="s">
        <v>67</v>
      </c>
      <c r="J136" s="12" t="s">
        <v>68</v>
      </c>
      <c r="K136" s="12" t="s">
        <v>69</v>
      </c>
      <c r="L136" s="12" t="s">
        <v>218</v>
      </c>
      <c r="M136" s="15"/>
    </row>
    <row r="137" spans="1:13">
      <c r="A137" s="15"/>
      <c r="B137" s="17"/>
      <c r="C137" s="19"/>
      <c r="D137" s="19"/>
      <c r="E137" s="19"/>
      <c r="F137" s="19"/>
      <c r="G137" s="19"/>
      <c r="H137" s="19"/>
      <c r="I137" s="19"/>
      <c r="J137" s="19"/>
      <c r="K137" s="18"/>
      <c r="L137" s="20"/>
      <c r="M137" s="15"/>
    </row>
    <row r="138" spans="1:13">
      <c r="A138" s="15"/>
      <c r="B138" s="17"/>
      <c r="C138" s="19"/>
      <c r="D138" s="19"/>
      <c r="E138" s="19"/>
      <c r="F138" s="19"/>
      <c r="G138" s="19"/>
      <c r="H138" s="19"/>
      <c r="I138" s="19"/>
      <c r="J138" s="19"/>
      <c r="K138" s="18"/>
      <c r="L138" s="20"/>
      <c r="M138" s="15"/>
    </row>
    <row r="139" spans="1:13">
      <c r="A139" s="15"/>
      <c r="B139" s="17"/>
      <c r="C139" s="19"/>
      <c r="D139" s="19"/>
      <c r="E139" s="19"/>
      <c r="F139" s="19"/>
      <c r="G139" s="19"/>
      <c r="H139" s="19"/>
      <c r="I139" s="19"/>
      <c r="J139" s="19"/>
      <c r="K139" s="18"/>
      <c r="L139" s="20"/>
      <c r="M139" s="15"/>
    </row>
    <row r="140" spans="1:13">
      <c r="A140" s="15"/>
      <c r="B140" s="17"/>
      <c r="C140" s="19"/>
      <c r="D140" s="19"/>
      <c r="E140" s="19"/>
      <c r="F140" s="19"/>
      <c r="G140" s="19"/>
      <c r="H140" s="19"/>
      <c r="I140" s="19"/>
      <c r="J140" s="19"/>
      <c r="K140" s="18"/>
      <c r="L140" s="20"/>
      <c r="M140" s="15"/>
    </row>
    <row r="141" spans="1:13">
      <c r="A141" s="15"/>
      <c r="B141" s="17"/>
      <c r="C141" s="19"/>
      <c r="D141" s="19"/>
      <c r="E141" s="19"/>
      <c r="F141" s="19"/>
      <c r="G141" s="19"/>
      <c r="H141" s="19"/>
      <c r="I141" s="19"/>
      <c r="J141" s="19"/>
      <c r="K141" s="18"/>
      <c r="L141" s="20"/>
      <c r="M141" s="15"/>
    </row>
    <row r="142" spans="1:13">
      <c r="A142" s="15"/>
      <c r="B142" s="17"/>
      <c r="C142" s="19"/>
      <c r="D142" s="19"/>
      <c r="E142" s="19"/>
      <c r="F142" s="19"/>
      <c r="G142" s="19"/>
      <c r="H142" s="19"/>
      <c r="I142" s="19"/>
      <c r="J142" s="19"/>
      <c r="K142" s="18"/>
      <c r="L142" s="20"/>
      <c r="M142" s="15"/>
    </row>
    <row r="143" spans="1:13">
      <c r="A143" s="15"/>
      <c r="B143" s="17"/>
      <c r="C143" s="19"/>
      <c r="D143" s="19"/>
      <c r="E143" s="19"/>
      <c r="F143" s="19"/>
      <c r="G143" s="19"/>
      <c r="H143" s="19"/>
      <c r="I143" s="19"/>
      <c r="J143" s="19"/>
      <c r="K143" s="18"/>
      <c r="L143" s="20"/>
      <c r="M143" s="15"/>
    </row>
    <row r="144" spans="1:13">
      <c r="A144" s="15"/>
      <c r="B144" s="17"/>
      <c r="C144" s="19"/>
      <c r="D144" s="19"/>
      <c r="E144" s="19"/>
      <c r="F144" s="19"/>
      <c r="G144" s="19"/>
      <c r="H144" s="19"/>
      <c r="I144" s="19"/>
      <c r="J144" s="19"/>
      <c r="K144" s="18"/>
      <c r="L144" s="20"/>
      <c r="M144" s="15"/>
    </row>
    <row r="145" spans="1:13">
      <c r="A145" s="15"/>
      <c r="B145" s="17"/>
      <c r="C145" s="19"/>
      <c r="D145" s="19"/>
      <c r="E145" s="19"/>
      <c r="F145" s="19"/>
      <c r="G145" s="19"/>
      <c r="H145" s="19"/>
      <c r="I145" s="19"/>
      <c r="J145" s="19"/>
      <c r="K145" s="18"/>
      <c r="L145" s="20"/>
      <c r="M145" s="15"/>
    </row>
    <row r="146" spans="1:13">
      <c r="A146" s="15"/>
      <c r="B146" s="17"/>
      <c r="C146" s="19"/>
      <c r="D146" s="19"/>
      <c r="E146" s="19"/>
      <c r="F146" s="19"/>
      <c r="G146" s="19"/>
      <c r="H146" s="19"/>
      <c r="I146" s="19"/>
      <c r="J146" s="19"/>
      <c r="K146" s="18"/>
      <c r="L146" s="20"/>
      <c r="M146" s="15"/>
    </row>
    <row r="147" spans="1:13">
      <c r="A147" s="15"/>
      <c r="B147" s="17"/>
      <c r="C147" s="19"/>
      <c r="D147" s="19"/>
      <c r="E147" s="19"/>
      <c r="F147" s="19"/>
      <c r="G147" s="19"/>
      <c r="H147" s="19"/>
      <c r="I147" s="19"/>
      <c r="J147" s="19"/>
      <c r="K147" s="18"/>
      <c r="L147" s="20"/>
      <c r="M147" s="15"/>
    </row>
    <row r="148" spans="1:13">
      <c r="A148" s="15"/>
      <c r="B148" s="17"/>
      <c r="C148" s="19"/>
      <c r="D148" s="19"/>
      <c r="E148" s="19"/>
      <c r="F148" s="19"/>
      <c r="G148" s="19"/>
      <c r="H148" s="19"/>
      <c r="I148" s="19"/>
      <c r="J148" s="19"/>
      <c r="K148" s="18"/>
      <c r="L148" s="20"/>
      <c r="M148" s="15"/>
    </row>
    <row r="149" spans="1:13">
      <c r="A149" s="15"/>
      <c r="B149" s="17"/>
      <c r="C149" s="19"/>
      <c r="D149" s="19"/>
      <c r="E149" s="19"/>
      <c r="F149" s="19"/>
      <c r="G149" s="19"/>
      <c r="H149" s="19"/>
      <c r="I149" s="19"/>
      <c r="J149" s="19"/>
      <c r="K149" s="18"/>
      <c r="L149" s="20"/>
      <c r="M149" s="15"/>
    </row>
    <row r="150" spans="1:13">
      <c r="A150" s="15"/>
      <c r="B150" s="17"/>
      <c r="C150" s="19"/>
      <c r="D150" s="19"/>
      <c r="E150" s="19"/>
      <c r="F150" s="19"/>
      <c r="G150" s="19"/>
      <c r="H150" s="19"/>
      <c r="I150" s="19"/>
      <c r="J150" s="19"/>
      <c r="K150" s="18"/>
      <c r="L150" s="20"/>
      <c r="M150" s="15"/>
    </row>
    <row r="151" spans="1:13">
      <c r="A151" s="15"/>
      <c r="B151" s="17"/>
      <c r="C151" s="19"/>
      <c r="D151" s="19"/>
      <c r="E151" s="19"/>
      <c r="F151" s="19"/>
      <c r="G151" s="19"/>
      <c r="H151" s="19"/>
      <c r="I151" s="19"/>
      <c r="J151" s="19"/>
      <c r="K151" s="18"/>
      <c r="L151" s="20"/>
      <c r="M151" s="15"/>
    </row>
    <row r="152" spans="1:13">
      <c r="A152" s="15"/>
      <c r="B152" s="17"/>
      <c r="C152" s="19"/>
      <c r="D152" s="19"/>
      <c r="E152" s="19"/>
      <c r="F152" s="19"/>
      <c r="G152" s="19"/>
      <c r="H152" s="19"/>
      <c r="I152" s="19"/>
      <c r="J152" s="19"/>
      <c r="K152" s="18"/>
      <c r="L152" s="20"/>
      <c r="M152" s="15"/>
    </row>
    <row r="153" spans="1:13">
      <c r="A153" s="15"/>
      <c r="B153" s="17"/>
      <c r="C153" s="19"/>
      <c r="D153" s="19"/>
      <c r="E153" s="19"/>
      <c r="F153" s="19"/>
      <c r="G153" s="19"/>
      <c r="H153" s="19"/>
      <c r="I153" s="19"/>
      <c r="J153" s="19"/>
      <c r="K153" s="18"/>
      <c r="L153" s="20"/>
      <c r="M153" s="15"/>
    </row>
    <row r="154" spans="1:13">
      <c r="A154" s="15"/>
      <c r="B154" s="17"/>
      <c r="C154" s="19"/>
      <c r="D154" s="19"/>
      <c r="E154" s="19"/>
      <c r="F154" s="19"/>
      <c r="G154" s="19"/>
      <c r="H154" s="19"/>
      <c r="I154" s="19"/>
      <c r="J154" s="19"/>
      <c r="K154" s="18"/>
      <c r="L154" s="20"/>
      <c r="M154" s="15"/>
    </row>
    <row r="155" spans="1:13">
      <c r="A155" s="15"/>
      <c r="B155" s="17"/>
      <c r="C155" s="19"/>
      <c r="D155" s="19"/>
      <c r="E155" s="19"/>
      <c r="F155" s="19"/>
      <c r="G155" s="19"/>
      <c r="H155" s="19"/>
      <c r="I155" s="19"/>
      <c r="J155" s="19"/>
      <c r="K155" s="18"/>
      <c r="L155" s="20"/>
      <c r="M155" s="15"/>
    </row>
    <row r="156" spans="1:13">
      <c r="A156" s="15"/>
      <c r="B156" s="17"/>
      <c r="C156" s="19"/>
      <c r="D156" s="19"/>
      <c r="E156" s="19"/>
      <c r="F156" s="19"/>
      <c r="G156" s="19"/>
      <c r="H156" s="19"/>
      <c r="I156" s="19"/>
      <c r="J156" s="19"/>
      <c r="K156" s="18"/>
      <c r="L156" s="20"/>
      <c r="M156" s="15"/>
    </row>
    <row r="157" spans="1:13">
      <c r="A157" s="15"/>
      <c r="B157" s="17"/>
      <c r="C157" s="19"/>
      <c r="D157" s="19"/>
      <c r="E157" s="19"/>
      <c r="F157" s="19"/>
      <c r="G157" s="19"/>
      <c r="H157" s="19"/>
      <c r="I157" s="19"/>
      <c r="J157" s="19"/>
      <c r="K157" s="18"/>
      <c r="L157" s="20"/>
      <c r="M157" s="15"/>
    </row>
    <row r="158" spans="1:13">
      <c r="A158" s="15"/>
      <c r="B158" s="17"/>
      <c r="C158" s="19"/>
      <c r="D158" s="19"/>
      <c r="E158" s="19"/>
      <c r="F158" s="19"/>
      <c r="G158" s="19"/>
      <c r="H158" s="19"/>
      <c r="I158" s="19"/>
      <c r="J158" s="19"/>
      <c r="K158" s="18"/>
      <c r="L158" s="20"/>
      <c r="M158" s="15"/>
    </row>
    <row r="159" spans="1:13">
      <c r="A159" s="15"/>
      <c r="B159" s="17"/>
      <c r="C159" s="19"/>
      <c r="D159" s="19"/>
      <c r="E159" s="19"/>
      <c r="F159" s="19"/>
      <c r="G159" s="19"/>
      <c r="H159" s="19"/>
      <c r="I159" s="19"/>
      <c r="J159" s="19"/>
      <c r="K159" s="18"/>
      <c r="L159" s="20"/>
      <c r="M159" s="15"/>
    </row>
    <row r="160" spans="1:13">
      <c r="A160" s="15"/>
      <c r="B160" s="17"/>
      <c r="C160" s="19"/>
      <c r="D160" s="19"/>
      <c r="E160" s="19"/>
      <c r="F160" s="19"/>
      <c r="G160" s="19"/>
      <c r="H160" s="19"/>
      <c r="I160" s="19"/>
      <c r="J160" s="19"/>
      <c r="K160" s="18"/>
      <c r="L160" s="20"/>
      <c r="M160" s="15"/>
    </row>
    <row r="161" spans="1:13">
      <c r="A161" s="15"/>
      <c r="B161" s="15"/>
      <c r="C161" s="15"/>
      <c r="D161" s="15"/>
      <c r="E161" s="15"/>
      <c r="F161" s="15"/>
      <c r="G161" s="15"/>
      <c r="H161" s="15"/>
      <c r="I161" s="15"/>
      <c r="J161" s="15"/>
      <c r="K161" s="15"/>
      <c r="L161" s="60"/>
      <c r="M161" s="15"/>
    </row>
    <row r="162" spans="1:13"/>
    <row r="163" spans="1:13"/>
    <row r="164" spans="1:13"/>
    <row r="165" spans="1:13"/>
    <row r="166" spans="1:13"/>
    <row r="167" spans="1:13"/>
    <row r="168" spans="1:13"/>
    <row r="169" spans="1:13"/>
    <row r="170" spans="1:13"/>
    <row r="171" spans="1:13"/>
    <row r="172" spans="1:13"/>
    <row r="173" spans="1:13"/>
    <row r="174" spans="1:13"/>
    <row r="175" spans="1:13"/>
    <row r="176" spans="1:13"/>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62"/>
    <row r="263"/>
    <row r="264"/>
    <row r="265"/>
    <row r="266"/>
  </sheetData>
  <sheetProtection algorithmName="SHA-512" hashValue="Nui0jFTWfC/dlCEtlEc3+q7n6Gwdi/xlSIwmV3S3kvdwdCmGe4+1CNbGZxskDNLcHZr6psLsYLuFXV3YJdv/Wg==" saltValue="Q4fVc6OiPbXTsRjw4UWXuA==" spinCount="100000" sheet="1" objects="1" scenarios="1"/>
  <mergeCells count="2">
    <mergeCell ref="B1:L4"/>
    <mergeCell ref="B131:L134"/>
  </mergeCells>
  <conditionalFormatting sqref="C7">
    <cfRule type="expression" dxfId="45" priority="37">
      <formula>R$49</formula>
    </cfRule>
  </conditionalFormatting>
  <conditionalFormatting sqref="D7">
    <cfRule type="expression" dxfId="44" priority="36">
      <formula>S$49</formula>
    </cfRule>
  </conditionalFormatting>
  <conditionalFormatting sqref="D7">
    <cfRule type="expression" dxfId="43" priority="34">
      <formula>$AZ$49&gt;0</formula>
    </cfRule>
  </conditionalFormatting>
  <conditionalFormatting sqref="E7:F7">
    <cfRule type="expression" dxfId="42" priority="33">
      <formula>X$49</formula>
    </cfRule>
  </conditionalFormatting>
  <conditionalFormatting sqref="D66">
    <cfRule type="expression" dxfId="41" priority="15">
      <formula>S$49</formula>
    </cfRule>
  </conditionalFormatting>
  <conditionalFormatting sqref="C66">
    <cfRule type="expression" dxfId="40" priority="16">
      <formula>R$49</formula>
    </cfRule>
  </conditionalFormatting>
  <conditionalFormatting sqref="D66">
    <cfRule type="expression" dxfId="39" priority="14">
      <formula>$AZ$49&gt;0</formula>
    </cfRule>
  </conditionalFormatting>
  <conditionalFormatting sqref="E66:F66">
    <cfRule type="expression" dxfId="38" priority="13">
      <formula>X$49</formula>
    </cfRule>
  </conditionalFormatting>
  <conditionalFormatting sqref="C136">
    <cfRule type="expression" dxfId="37" priority="4">
      <formula>R$49</formula>
    </cfRule>
  </conditionalFormatting>
  <conditionalFormatting sqref="D136">
    <cfRule type="expression" dxfId="36" priority="3">
      <formula>S$49</formula>
    </cfRule>
  </conditionalFormatting>
  <conditionalFormatting sqref="D136">
    <cfRule type="expression" dxfId="35" priority="2">
      <formula>$AZ$49&gt;0</formula>
    </cfRule>
  </conditionalFormatting>
  <conditionalFormatting sqref="E136:F136">
    <cfRule type="expression" dxfId="34" priority="1">
      <formula>X$49</formula>
    </cfRule>
  </conditionalFormatting>
  <dataValidations count="3">
    <dataValidation type="decimal" allowBlank="1" showInputMessage="1" showErrorMessage="1" sqref="L8:L34 L56:L58 L36:L51 L67:L129 L137:L160" xr:uid="{00000000-0002-0000-0300-000000000000}">
      <formula1>-1000000000000</formula1>
      <formula2>1000000000000</formula2>
    </dataValidation>
    <dataValidation type="date" allowBlank="1" showInputMessage="1" showErrorMessage="1" sqref="B8:B34 B56:B58 B36:B51 B67:B129 B137:B160" xr:uid="{00000000-0002-0000-0300-000001000000}">
      <formula1>DATE(LEFT($C$8,4),MID($C$8,5,2),1)</formula1>
      <formula2>DATE(LEFT($C$8,4),MID($C$8,5,2)+1,)</formula2>
    </dataValidation>
    <dataValidation type="textLength" allowBlank="1" showInputMessage="1" showErrorMessage="1" sqref="K67:K129 K137:K160" xr:uid="{00000000-0002-0000-0300-000002000000}">
      <formula1>3</formula1>
      <formula2>3</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L83"/>
  <sheetViews>
    <sheetView showGridLines="0" showRowColHeaders="0" workbookViewId="0">
      <selection activeCell="B14" sqref="B14"/>
    </sheetView>
  </sheetViews>
  <sheetFormatPr defaultColWidth="0" defaultRowHeight="14.45"/>
  <cols>
    <col min="1" max="1" width="7.5703125" customWidth="1"/>
    <col min="2" max="2" width="72.140625" bestFit="1" customWidth="1"/>
    <col min="3" max="3" width="19.28515625" bestFit="1" customWidth="1"/>
    <col min="4" max="4" width="4.85546875" customWidth="1"/>
    <col min="5" max="12" width="0" hidden="1" customWidth="1"/>
    <col min="13" max="16384" width="8.5703125" hidden="1"/>
  </cols>
  <sheetData>
    <row r="1" spans="1:4">
      <c r="A1" s="15"/>
      <c r="B1" s="15"/>
      <c r="C1" s="15"/>
      <c r="D1" s="15"/>
    </row>
    <row r="2" spans="1:4" ht="14.45" customHeight="1">
      <c r="A2" s="15"/>
      <c r="B2" s="419" t="s">
        <v>219</v>
      </c>
      <c r="C2" s="419"/>
      <c r="D2" s="15"/>
    </row>
    <row r="3" spans="1:4" ht="14.45" customHeight="1">
      <c r="A3" s="15"/>
      <c r="B3" s="420"/>
      <c r="C3" s="420"/>
      <c r="D3" s="33"/>
    </row>
    <row r="4" spans="1:4" ht="14.45" customHeight="1">
      <c r="A4" s="15"/>
      <c r="B4" s="420"/>
      <c r="C4" s="420"/>
      <c r="D4" s="33"/>
    </row>
    <row r="5" spans="1:4" ht="14.45" customHeight="1">
      <c r="A5" s="15"/>
      <c r="B5" s="421"/>
      <c r="C5" s="421"/>
      <c r="D5" s="15"/>
    </row>
    <row r="6" spans="1:4">
      <c r="A6" s="15"/>
      <c r="B6" s="15"/>
      <c r="C6" s="15"/>
      <c r="D6" s="15"/>
    </row>
    <row r="7" spans="1:4">
      <c r="A7" s="15"/>
      <c r="B7" s="92">
        <v>10101</v>
      </c>
      <c r="C7" s="422" t="s">
        <v>47</v>
      </c>
      <c r="D7" s="15"/>
    </row>
    <row r="8" spans="1:4">
      <c r="A8" s="15"/>
      <c r="B8" s="121" t="str">
        <f>IFERROR(VLOOKUP(B7,COA!$B$3:$C$181,2,FALSE),"")</f>
        <v>Bank of America 2353</v>
      </c>
      <c r="C8" s="423"/>
      <c r="D8" s="15"/>
    </row>
    <row r="9" spans="1:4">
      <c r="A9" s="15"/>
      <c r="B9" s="91" t="str">
        <f>"Ending Balance per Bank @ "&amp;TEXT((DATE(LEFT(GJ!$D$7,4),MID(GJ!$D$7,5,2)+1,)),"DD MMMM YYYY")</f>
        <v>Ending Balance per Bank @ 31 January 2023</v>
      </c>
      <c r="C9" s="94">
        <v>10000</v>
      </c>
      <c r="D9" s="15"/>
    </row>
    <row r="10" spans="1:4">
      <c r="A10" s="15"/>
      <c r="B10" s="91" t="s">
        <v>220</v>
      </c>
      <c r="C10" s="95">
        <f>SUMIF(OutstandingChecks!$C$8:$C$128,Reconciliation!$B$7,OutstandingChecks!$L$8:$L$128)</f>
        <v>100</v>
      </c>
      <c r="D10" s="15"/>
    </row>
    <row r="11" spans="1:4">
      <c r="A11" s="15"/>
      <c r="B11" s="91" t="s">
        <v>221</v>
      </c>
      <c r="C11" s="97">
        <f>SUMIF(OutstandingChecks!$C$137:$C$160,Reconciliation!$B$7,OutstandingChecks!$L$137:$L$160)</f>
        <v>0</v>
      </c>
      <c r="D11" s="15"/>
    </row>
    <row r="12" spans="1:4">
      <c r="A12" s="15"/>
      <c r="B12" s="93" t="str">
        <f>"Ending Balance per Bank, as adjusted @ "&amp;TEXT((DATE(LEFT(GJ!$D$7,4),MID(GJ!$D$7,5,2)+1,)),"DD MMMM YYYY")</f>
        <v>Ending Balance per Bank, as adjusted @ 31 January 2023</v>
      </c>
      <c r="C12" s="96">
        <f>C9-C10+C11</f>
        <v>9900</v>
      </c>
      <c r="D12" s="15"/>
    </row>
    <row r="13" spans="1:4">
      <c r="A13" s="15"/>
      <c r="B13" s="35"/>
      <c r="C13" s="22"/>
      <c r="D13" s="15"/>
    </row>
    <row r="14" spans="1:4">
      <c r="A14" s="15"/>
      <c r="B14" s="35" t="str">
        <f>"Beginning Balance per Books @ "&amp;TEXT((DATE(LEFT(GJ!$D$7,4),MID(GJ!$D$7,5,2),1)),"DD MMMM YYYY")</f>
        <v>Beginning Balance per Books @ 01 January 2023</v>
      </c>
      <c r="C14" s="44">
        <v>10000</v>
      </c>
      <c r="D14" s="15"/>
    </row>
    <row r="15" spans="1:4">
      <c r="A15" s="15"/>
      <c r="B15" s="35" t="s">
        <v>222</v>
      </c>
      <c r="C15" s="39">
        <f>SUMIF(Table1[Account],Reconciliation!$B$7,Table1[Cur_Amount Debit])-SUMIF(Table1[Account],Reconciliation!$B$7,Table1[Cur_Amount Credit])</f>
        <v>0</v>
      </c>
      <c r="D15" s="15"/>
    </row>
    <row r="16" spans="1:4">
      <c r="A16" s="15"/>
      <c r="B16" s="37" t="str">
        <f>"Ending Balance per Books, as adjusted @ "&amp;TEXT((DATE(LEFT(GJ!$D$7,4),MID(GJ!$D$7,5,2)+1,)),"DD MMMM YYYY")</f>
        <v>Ending Balance per Books, as adjusted @ 31 January 2023</v>
      </c>
      <c r="C16" s="40">
        <f>C14+C15</f>
        <v>10000</v>
      </c>
      <c r="D16" s="15"/>
    </row>
    <row r="17" spans="1:4">
      <c r="A17" s="15"/>
      <c r="B17" s="38" t="s">
        <v>223</v>
      </c>
      <c r="C17" s="41">
        <f>C12-C16</f>
        <v>-100</v>
      </c>
      <c r="D17" s="15"/>
    </row>
    <row r="18" spans="1:4">
      <c r="A18" s="15"/>
      <c r="B18" s="15"/>
      <c r="C18" s="15"/>
      <c r="D18" s="15"/>
    </row>
    <row r="19" spans="1:4">
      <c r="A19" s="15"/>
      <c r="B19" s="42">
        <v>10102</v>
      </c>
      <c r="C19" s="422" t="s">
        <v>47</v>
      </c>
      <c r="D19" s="15"/>
    </row>
    <row r="20" spans="1:4">
      <c r="A20" s="15"/>
      <c r="B20" s="36" t="str">
        <f>IFERROR(VLOOKUP(B19,COA!$B$3:$C$181,2,FALSE),"")</f>
        <v>Bank of America SENA Checking</v>
      </c>
      <c r="C20" s="423"/>
      <c r="D20" s="15"/>
    </row>
    <row r="21" spans="1:4">
      <c r="A21" s="15"/>
      <c r="B21" s="34" t="str">
        <f>"Ending Balance per Bank @ "&amp;TEXT((DATE(LEFT(GJ!$D$7,4),MID(GJ!$D$7,5,2)+1,)),"DD MMMM YYYY")</f>
        <v>Ending Balance per Bank @ 31 January 2023</v>
      </c>
      <c r="C21" s="94"/>
      <c r="D21" s="15"/>
    </row>
    <row r="22" spans="1:4">
      <c r="A22" s="15"/>
      <c r="B22" s="35" t="s">
        <v>220</v>
      </c>
      <c r="C22" s="95">
        <f>SUMIF(OutstandingChecks!$C$8:$C$128,Reconciliation!$B$19,OutstandingChecks!$L$8:$L$128)</f>
        <v>0</v>
      </c>
      <c r="D22" s="15"/>
    </row>
    <row r="23" spans="1:4">
      <c r="A23" s="15"/>
      <c r="B23" s="91" t="s">
        <v>221</v>
      </c>
      <c r="C23" s="97">
        <f>SUMIF(OutstandingChecks!$C$137:$C$160,Reconciliation!$B$19,OutstandingChecks!$L$137:$L$160)</f>
        <v>0</v>
      </c>
      <c r="D23" s="15"/>
    </row>
    <row r="24" spans="1:4">
      <c r="A24" s="15"/>
      <c r="B24" s="37" t="str">
        <f>"Ending Balance per Bank, as adjusted @ "&amp;TEXT((DATE(LEFT(GJ!$D$7,4),MID(GJ!$D$7,5,2)+1,)),"DD MMMM YYYY")</f>
        <v>Ending Balance per Bank, as adjusted @ 31 January 2023</v>
      </c>
      <c r="C24" s="40">
        <f>C21-C22+C23</f>
        <v>0</v>
      </c>
      <c r="D24" s="15"/>
    </row>
    <row r="25" spans="1:4">
      <c r="A25" s="15"/>
      <c r="B25" s="35"/>
      <c r="C25" s="22"/>
      <c r="D25" s="15"/>
    </row>
    <row r="26" spans="1:4">
      <c r="A26" s="15"/>
      <c r="B26" s="35" t="str">
        <f>"Beginning Balance per Books @ "&amp;TEXT((DATE(LEFT(GJ!$D$7,4),MID(GJ!$D$7,5,2),1)),"DD MMMM YYYY")</f>
        <v>Beginning Balance per Books @ 01 January 2023</v>
      </c>
      <c r="C26" s="44"/>
      <c r="D26" s="15"/>
    </row>
    <row r="27" spans="1:4">
      <c r="A27" s="15"/>
      <c r="B27" s="35" t="s">
        <v>222</v>
      </c>
      <c r="C27" s="39">
        <f>SUMIF(Table1[Account],Reconciliation!$B$19,Table1[Cur_Amount Debit])-SUMIF(Table1[Account],Reconciliation!$B$19,Table1[Cur_Amount Credit])</f>
        <v>0</v>
      </c>
      <c r="D27" s="15"/>
    </row>
    <row r="28" spans="1:4">
      <c r="A28" s="15"/>
      <c r="B28" s="37" t="str">
        <f>"Ending Balance per Books, as adjusted @ "&amp;TEXT((DATE(LEFT(GJ!$D$7,4),MID(GJ!$D$7,5,2)+1,)),"DD MMMM YYYY")</f>
        <v>Ending Balance per Books, as adjusted @ 31 January 2023</v>
      </c>
      <c r="C28" s="40">
        <f>C26+C27</f>
        <v>0</v>
      </c>
      <c r="D28" s="15"/>
    </row>
    <row r="29" spans="1:4">
      <c r="A29" s="15"/>
      <c r="B29" s="38" t="s">
        <v>223</v>
      </c>
      <c r="C29" s="41">
        <f>C24-C28</f>
        <v>0</v>
      </c>
      <c r="D29" s="15"/>
    </row>
    <row r="30" spans="1:4">
      <c r="A30" s="15"/>
      <c r="B30" s="15"/>
      <c r="C30" s="15"/>
      <c r="D30" s="15"/>
    </row>
    <row r="31" spans="1:4">
      <c r="A31" s="15"/>
      <c r="B31" s="42">
        <v>10103</v>
      </c>
      <c r="C31" s="422" t="s">
        <v>47</v>
      </c>
      <c r="D31" s="15"/>
    </row>
    <row r="32" spans="1:4">
      <c r="A32" s="15"/>
      <c r="B32" s="36" t="str">
        <f>IFERROR(VLOOKUP(B31,COA!$B$3:$C$181,2,FALSE),"")</f>
        <v>Bank of America 8243</v>
      </c>
      <c r="C32" s="423"/>
      <c r="D32" s="15"/>
    </row>
    <row r="33" spans="1:4">
      <c r="A33" s="15"/>
      <c r="B33" s="34" t="str">
        <f>"Ending Balance per Bank @ "&amp;TEXT((DATE(LEFT(GJ!$D$7,4),MID(GJ!$D$7,5,2)+1,)),"DD MMMM YYYY")</f>
        <v>Ending Balance per Bank @ 31 January 2023</v>
      </c>
      <c r="C33" s="94"/>
      <c r="D33" s="15"/>
    </row>
    <row r="34" spans="1:4">
      <c r="A34" s="15"/>
      <c r="B34" s="35" t="s">
        <v>220</v>
      </c>
      <c r="C34" s="95">
        <f>SUMIF(OutstandingChecks!$C$8:$C$128,Reconciliation!$B$19,OutstandingChecks!$L$8:$L$128)</f>
        <v>0</v>
      </c>
      <c r="D34" s="15"/>
    </row>
    <row r="35" spans="1:4">
      <c r="A35" s="15"/>
      <c r="B35" s="91" t="s">
        <v>221</v>
      </c>
      <c r="C35" s="97">
        <f>SUMIF(OutstandingChecks!$C$137:$C$160,Reconciliation!$B$19,OutstandingChecks!$L$137:$L$160)</f>
        <v>0</v>
      </c>
      <c r="D35" s="15"/>
    </row>
    <row r="36" spans="1:4">
      <c r="A36" s="15"/>
      <c r="B36" s="37" t="str">
        <f>"Ending Balance per Bank, as adjusted @ "&amp;TEXT((DATE(LEFT(GJ!$D$7,4),MID(GJ!$D$7,5,2)+1,)),"DD MMMM YYYY")</f>
        <v>Ending Balance per Bank, as adjusted @ 31 January 2023</v>
      </c>
      <c r="C36" s="40">
        <f>C33-C34+C35</f>
        <v>0</v>
      </c>
      <c r="D36" s="15"/>
    </row>
    <row r="37" spans="1:4">
      <c r="A37" s="15"/>
      <c r="B37" s="35"/>
      <c r="C37" s="22"/>
      <c r="D37" s="15"/>
    </row>
    <row r="38" spans="1:4">
      <c r="A38" s="15"/>
      <c r="B38" s="35" t="str">
        <f>"Beginning Balance per Books @ "&amp;TEXT((DATE(LEFT(GJ!$D$7,4),MID(GJ!$D$7,5,2),1)),"DD MMMM YYYY")</f>
        <v>Beginning Balance per Books @ 01 January 2023</v>
      </c>
      <c r="C38" s="44"/>
      <c r="D38" s="15"/>
    </row>
    <row r="39" spans="1:4">
      <c r="A39" s="15"/>
      <c r="B39" s="35" t="s">
        <v>222</v>
      </c>
      <c r="C39" s="39">
        <f>SUMIF(Table1[Account],Reconciliation!$B$19,Table1[Cur_Amount Debit])-SUMIF(Table1[Account],Reconciliation!$B$19,Table1[Cur_Amount Credit])</f>
        <v>0</v>
      </c>
      <c r="D39" s="15"/>
    </row>
    <row r="40" spans="1:4">
      <c r="A40" s="15"/>
      <c r="B40" s="37" t="str">
        <f>"Ending Balance per Books, as adjusted @ "&amp;TEXT((DATE(LEFT(GJ!$D$7,4),MID(GJ!$D$7,5,2)+1,)),"DD MMMM YYYY")</f>
        <v>Ending Balance per Books, as adjusted @ 31 January 2023</v>
      </c>
      <c r="C40" s="40">
        <f>C38+C39</f>
        <v>0</v>
      </c>
      <c r="D40" s="15"/>
    </row>
    <row r="41" spans="1:4">
      <c r="A41" s="15"/>
      <c r="B41" s="38" t="s">
        <v>223</v>
      </c>
      <c r="C41" s="41">
        <f>C36-C40</f>
        <v>0</v>
      </c>
      <c r="D41" s="15"/>
    </row>
    <row r="42" spans="1:4">
      <c r="A42" s="15"/>
      <c r="B42" s="15"/>
      <c r="C42" s="15"/>
      <c r="D42" s="15"/>
    </row>
    <row r="43" spans="1:4">
      <c r="A43" s="15"/>
      <c r="B43" s="42">
        <v>10104</v>
      </c>
      <c r="C43" s="422" t="s">
        <v>47</v>
      </c>
      <c r="D43" s="15"/>
    </row>
    <row r="44" spans="1:4">
      <c r="A44" s="15"/>
      <c r="B44" s="36" t="str">
        <f>IFERROR(VLOOKUP(B43,COA!$B$3:$C$181,2,FALSE),"")</f>
        <v>Bank of America 0683</v>
      </c>
      <c r="C44" s="423"/>
      <c r="D44" s="15"/>
    </row>
    <row r="45" spans="1:4">
      <c r="A45" s="15"/>
      <c r="B45" s="34" t="str">
        <f>"Ending Balance per Bank @ "&amp;TEXT((DATE(LEFT(GJ!$D$7,4),MID(GJ!$D$7,5,2)+1,)),"DD MMMM YYYY")</f>
        <v>Ending Balance per Bank @ 31 January 2023</v>
      </c>
      <c r="C45" s="94"/>
      <c r="D45" s="15"/>
    </row>
    <row r="46" spans="1:4">
      <c r="A46" s="15"/>
      <c r="B46" s="35" t="s">
        <v>220</v>
      </c>
      <c r="C46" s="95">
        <f>SUMIF(OutstandingChecks!$C$8:$C$128,Reconciliation!$B$19,OutstandingChecks!$L$8:$L$128)</f>
        <v>0</v>
      </c>
      <c r="D46" s="15"/>
    </row>
    <row r="47" spans="1:4">
      <c r="A47" s="15"/>
      <c r="B47" s="91" t="s">
        <v>221</v>
      </c>
      <c r="C47" s="97">
        <f>SUMIF(OutstandingChecks!$C$137:$C$160,Reconciliation!$B$19,OutstandingChecks!$L$137:$L$160)</f>
        <v>0</v>
      </c>
      <c r="D47" s="15"/>
    </row>
    <row r="48" spans="1:4">
      <c r="A48" s="15"/>
      <c r="B48" s="37" t="str">
        <f>"Ending Balance per Bank, as adjusted @ "&amp;TEXT((DATE(LEFT(GJ!$D$7,4),MID(GJ!$D$7,5,2)+1,)),"DD MMMM YYYY")</f>
        <v>Ending Balance per Bank, as adjusted @ 31 January 2023</v>
      </c>
      <c r="C48" s="40">
        <f>C45-C46+C47</f>
        <v>0</v>
      </c>
      <c r="D48" s="15"/>
    </row>
    <row r="49" spans="1:4">
      <c r="A49" s="15"/>
      <c r="B49" s="35"/>
      <c r="C49" s="22"/>
      <c r="D49" s="15"/>
    </row>
    <row r="50" spans="1:4">
      <c r="A50" s="15"/>
      <c r="B50" s="35" t="str">
        <f>"Beginning Balance per Books @ "&amp;TEXT((DATE(LEFT(GJ!$D$7,4),MID(GJ!$D$7,5,2),1)),"DD MMMM YYYY")</f>
        <v>Beginning Balance per Books @ 01 January 2023</v>
      </c>
      <c r="C50" s="44"/>
      <c r="D50" s="15"/>
    </row>
    <row r="51" spans="1:4">
      <c r="A51" s="15"/>
      <c r="B51" s="35" t="s">
        <v>222</v>
      </c>
      <c r="C51" s="39">
        <f>SUMIF(Table1[Account],Reconciliation!$B$19,Table1[Cur_Amount Debit])-SUMIF(Table1[Account],Reconciliation!$B$19,Table1[Cur_Amount Credit])</f>
        <v>0</v>
      </c>
      <c r="D51" s="15"/>
    </row>
    <row r="52" spans="1:4">
      <c r="A52" s="15"/>
      <c r="B52" s="37" t="str">
        <f>"Ending Balance per Books, as adjusted @ "&amp;TEXT((DATE(LEFT(GJ!$D$7,4),MID(GJ!$D$7,5,2)+1,)),"DD MMMM YYYY")</f>
        <v>Ending Balance per Books, as adjusted @ 31 January 2023</v>
      </c>
      <c r="C52" s="40">
        <f>C50+C51</f>
        <v>0</v>
      </c>
      <c r="D52" s="15"/>
    </row>
    <row r="53" spans="1:4">
      <c r="A53" s="15"/>
      <c r="B53" s="38" t="s">
        <v>223</v>
      </c>
      <c r="C53" s="41">
        <f>C48-C52</f>
        <v>0</v>
      </c>
      <c r="D53" s="15"/>
    </row>
    <row r="54" spans="1:4">
      <c r="A54" s="15"/>
      <c r="B54" s="15"/>
      <c r="C54" s="15"/>
      <c r="D54" s="15"/>
    </row>
    <row r="55" spans="1:4">
      <c r="A55" s="15"/>
      <c r="B55" s="42">
        <v>10106</v>
      </c>
      <c r="C55" s="422" t="s">
        <v>47</v>
      </c>
      <c r="D55" s="15"/>
    </row>
    <row r="56" spans="1:4">
      <c r="A56" s="15"/>
      <c r="B56" s="36" t="str">
        <f>IFERROR(VLOOKUP(B55,COA!$B$3:$C$181,2,FALSE),"")</f>
        <v>Bank of America 9627</v>
      </c>
      <c r="C56" s="423"/>
      <c r="D56" s="15"/>
    </row>
    <row r="57" spans="1:4">
      <c r="A57" s="15"/>
      <c r="B57" s="34" t="str">
        <f>"Ending Balance per Bank @ "&amp;TEXT((DATE(LEFT(GJ!$D$7,4),MID(GJ!$D$7,5,2)+1,)),"DD MMMM YYYY")</f>
        <v>Ending Balance per Bank @ 31 January 2023</v>
      </c>
      <c r="C57" s="94"/>
      <c r="D57" s="15"/>
    </row>
    <row r="58" spans="1:4">
      <c r="A58" s="15"/>
      <c r="B58" s="35" t="s">
        <v>220</v>
      </c>
      <c r="C58" s="95">
        <f>SUMIF(OutstandingChecks!$C$8:$C$128,Reconciliation!$B$19,OutstandingChecks!$L$8:$L$128)</f>
        <v>0</v>
      </c>
      <c r="D58" s="15"/>
    </row>
    <row r="59" spans="1:4">
      <c r="A59" s="15"/>
      <c r="B59" s="91" t="s">
        <v>221</v>
      </c>
      <c r="C59" s="97">
        <f>SUMIF(OutstandingChecks!$C$137:$C$160,Reconciliation!$B$19,OutstandingChecks!$L$137:$L$160)</f>
        <v>0</v>
      </c>
      <c r="D59" s="15"/>
    </row>
    <row r="60" spans="1:4">
      <c r="A60" s="15"/>
      <c r="B60" s="37" t="str">
        <f>"Ending Balance per Bank, as adjusted @ "&amp;TEXT((DATE(LEFT(GJ!$D$7,4),MID(GJ!$D$7,5,2)+1,)),"DD MMMM YYYY")</f>
        <v>Ending Balance per Bank, as adjusted @ 31 January 2023</v>
      </c>
      <c r="C60" s="40">
        <f>C57-C58+C59</f>
        <v>0</v>
      </c>
      <c r="D60" s="15"/>
    </row>
    <row r="61" spans="1:4">
      <c r="A61" s="15"/>
      <c r="B61" s="35"/>
      <c r="C61" s="22"/>
      <c r="D61" s="15"/>
    </row>
    <row r="62" spans="1:4">
      <c r="A62" s="15"/>
      <c r="B62" s="35" t="str">
        <f>"Beginning Balance per Books @ "&amp;TEXT((DATE(LEFT(GJ!$D$7,4),MID(GJ!$D$7,5,2),1)),"DD MMMM YYYY")</f>
        <v>Beginning Balance per Books @ 01 January 2023</v>
      </c>
      <c r="C62" s="44"/>
      <c r="D62" s="15"/>
    </row>
    <row r="63" spans="1:4">
      <c r="A63" s="15"/>
      <c r="B63" s="35" t="s">
        <v>222</v>
      </c>
      <c r="C63" s="39">
        <f>SUMIF(Table1[Account],Reconciliation!$B$19,Table1[Cur_Amount Debit])-SUMIF(Table1[Account],Reconciliation!$B$19,Table1[Cur_Amount Credit])</f>
        <v>0</v>
      </c>
      <c r="D63" s="15"/>
    </row>
    <row r="64" spans="1:4">
      <c r="A64" s="15"/>
      <c r="B64" s="37" t="str">
        <f>"Ending Balance per Books, as adjusted @ "&amp;TEXT((DATE(LEFT(GJ!$D$7,4),MID(GJ!$D$7,5,2)+1,)),"DD MMMM YYYY")</f>
        <v>Ending Balance per Books, as adjusted @ 31 January 2023</v>
      </c>
      <c r="C64" s="40">
        <f>C62+C63</f>
        <v>0</v>
      </c>
      <c r="D64" s="15"/>
    </row>
    <row r="65" spans="1:4">
      <c r="A65" s="15"/>
      <c r="B65" s="38" t="s">
        <v>223</v>
      </c>
      <c r="C65" s="41">
        <f>C60-C64</f>
        <v>0</v>
      </c>
      <c r="D65" s="15"/>
    </row>
    <row r="66" spans="1:4">
      <c r="A66" s="15"/>
      <c r="B66" s="15"/>
      <c r="C66" s="15"/>
      <c r="D66" s="15"/>
    </row>
    <row r="67" spans="1:4">
      <c r="A67" s="15"/>
      <c r="B67" s="42">
        <v>10401</v>
      </c>
      <c r="C67" s="422" t="s">
        <v>47</v>
      </c>
      <c r="D67" s="15"/>
    </row>
    <row r="68" spans="1:4">
      <c r="A68" s="15"/>
      <c r="B68" s="36" t="str">
        <f>IFERROR(VLOOKUP(B67,COA!$B$3:$C$181,2,FALSE),"")</f>
        <v>Petty Cash</v>
      </c>
      <c r="C68" s="423"/>
      <c r="D68" s="15"/>
    </row>
    <row r="69" spans="1:4">
      <c r="A69" s="15"/>
      <c r="B69" s="34" t="str">
        <f>"Ending Balance per Cashbox @ "&amp;TEXT((DATE(LEFT(GJ!$D$7,4),MID(GJ!$D$7,5,2)+1,)),"DD MMMM YYYY")</f>
        <v>Ending Balance per Cashbox @ 31 January 2023</v>
      </c>
      <c r="C69" s="43"/>
      <c r="D69" s="15"/>
    </row>
    <row r="70" spans="1:4">
      <c r="A70" s="15"/>
      <c r="B70" s="35" t="s">
        <v>224</v>
      </c>
      <c r="C70" s="45"/>
      <c r="D70" s="15"/>
    </row>
    <row r="71" spans="1:4">
      <c r="A71" s="15"/>
      <c r="B71" s="37" t="str">
        <f>"Ending Balance per Cashbox, as adjusted @ "&amp;TEXT((DATE(LEFT(GJ!$D$7,4),MID(GJ!$D$7,5,2)+1,)),"DD MMMM YYYY")</f>
        <v>Ending Balance per Cashbox, as adjusted @ 31 January 2023</v>
      </c>
      <c r="C71" s="40">
        <f>C69-C70</f>
        <v>0</v>
      </c>
      <c r="D71" s="15"/>
    </row>
    <row r="72" spans="1:4">
      <c r="A72" s="15"/>
      <c r="B72" s="35"/>
      <c r="C72" s="22"/>
      <c r="D72" s="15"/>
    </row>
    <row r="73" spans="1:4">
      <c r="A73" s="15"/>
      <c r="B73" s="35" t="str">
        <f>"Beginning Balance per Books @ "&amp;TEXT((DATE(LEFT(GJ!$D$7,4),MID(GJ!$D$7,5,2),1)),"DD MMMM YYYY")</f>
        <v>Beginning Balance per Books @ 01 January 2023</v>
      </c>
      <c r="C73" s="44"/>
      <c r="D73" s="15"/>
    </row>
    <row r="74" spans="1:4">
      <c r="A74" s="15"/>
      <c r="B74" s="35" t="s">
        <v>222</v>
      </c>
      <c r="C74" s="39">
        <f>SUMIF(Table1[Account],Reconciliation!$B$67,Table1[Cur_Amount Debit])-SUMIF(Table1[Account],Reconciliation!$B$67,Table1[Cur_Amount Credit])</f>
        <v>0</v>
      </c>
      <c r="D74" s="15"/>
    </row>
    <row r="75" spans="1:4">
      <c r="A75" s="15"/>
      <c r="B75" s="37" t="str">
        <f>"Ending Balance per Books, as adjusted @ "&amp;TEXT((DATE(LEFT(GJ!$D$7,4),MID(GJ!$D$7,5,2)+1,)),"DD MMMM YYYY")</f>
        <v>Ending Balance per Books, as adjusted @ 31 January 2023</v>
      </c>
      <c r="C75" s="40">
        <f>C73+C74</f>
        <v>0</v>
      </c>
      <c r="D75" s="15"/>
    </row>
    <row r="76" spans="1:4">
      <c r="A76" s="15"/>
      <c r="B76" s="38" t="s">
        <v>223</v>
      </c>
      <c r="C76" s="41">
        <f>C71-C75</f>
        <v>0</v>
      </c>
      <c r="D76" s="15"/>
    </row>
    <row r="77" spans="1:4">
      <c r="A77" s="15"/>
      <c r="B77" s="15"/>
      <c r="C77" s="15"/>
      <c r="D77" s="15"/>
    </row>
    <row r="78" spans="1:4">
      <c r="A78" s="15"/>
      <c r="B78" s="25" t="s">
        <v>193</v>
      </c>
      <c r="C78" s="26"/>
      <c r="D78" s="15"/>
    </row>
    <row r="79" spans="1:4">
      <c r="A79" s="15"/>
      <c r="B79" s="27" t="s">
        <v>225</v>
      </c>
      <c r="C79" s="28" t="s">
        <v>226</v>
      </c>
      <c r="D79" s="15"/>
    </row>
    <row r="80" spans="1:4">
      <c r="A80" s="15"/>
      <c r="B80" s="23"/>
      <c r="C80" s="24"/>
      <c r="D80" s="15"/>
    </row>
    <row r="81" spans="1:4">
      <c r="A81" s="15"/>
      <c r="B81" s="29" t="s">
        <v>227</v>
      </c>
      <c r="C81" s="30"/>
      <c r="D81" s="15"/>
    </row>
    <row r="82" spans="1:4">
      <c r="A82" s="15"/>
      <c r="B82" s="31" t="s">
        <v>225</v>
      </c>
      <c r="C82" s="32" t="s">
        <v>226</v>
      </c>
      <c r="D82" s="15"/>
    </row>
    <row r="83" spans="1:4">
      <c r="A83" s="15"/>
      <c r="B83" s="15"/>
      <c r="C83" s="15"/>
      <c r="D83" s="15"/>
    </row>
  </sheetData>
  <sheetProtection algorithmName="SHA-512" hashValue="U/4/VfgZjpr5BRgsiJY2widWc1gKgsziU/aRP/WEdlMLRgl/1pxxENMIlCsCeE6leRv9KIENYvMc1F4ASEL7kA==" saltValue="hC+BGqC628gDL/2ErmMZHQ==" spinCount="100000" sheet="1" objects="1" scenarios="1"/>
  <mergeCells count="7">
    <mergeCell ref="B2:C5"/>
    <mergeCell ref="C7:C8"/>
    <mergeCell ref="C67:C68"/>
    <mergeCell ref="C19:C20"/>
    <mergeCell ref="C31:C32"/>
    <mergeCell ref="C43:C44"/>
    <mergeCell ref="C55:C56"/>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COA!$B$3:$B$230</xm:f>
          </x14:formula1>
          <xm:sqref>B67 B7 B19 B31 B43 B55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D1500"/>
  <sheetViews>
    <sheetView showGridLines="0" showRowColHeaders="0" workbookViewId="0">
      <selection activeCell="B3" sqref="B3"/>
    </sheetView>
  </sheetViews>
  <sheetFormatPr defaultColWidth="8.7109375" defaultRowHeight="14.45"/>
  <cols>
    <col min="2" max="2" width="17" bestFit="1" customWidth="1"/>
    <col min="3" max="3" width="87.42578125" bestFit="1" customWidth="1"/>
    <col min="4" max="4" width="12.42578125" customWidth="1"/>
  </cols>
  <sheetData>
    <row r="2" spans="2:4">
      <c r="B2" t="s">
        <v>228</v>
      </c>
      <c r="C2" t="s">
        <v>229</v>
      </c>
      <c r="D2" t="s">
        <v>230</v>
      </c>
    </row>
    <row r="3" spans="2:4">
      <c r="B3" t="s">
        <v>231</v>
      </c>
      <c r="C3" t="s">
        <v>232</v>
      </c>
    </row>
    <row r="4" spans="2:4">
      <c r="B4">
        <v>99999</v>
      </c>
      <c r="C4" t="s">
        <v>233</v>
      </c>
    </row>
    <row r="5" spans="2:4">
      <c r="B5" t="s">
        <v>234</v>
      </c>
      <c r="C5" t="s">
        <v>235</v>
      </c>
    </row>
    <row r="6" spans="2:4">
      <c r="B6" t="s">
        <v>236</v>
      </c>
      <c r="C6" t="s">
        <v>237</v>
      </c>
    </row>
    <row r="7" spans="2:4">
      <c r="B7" t="s">
        <v>238</v>
      </c>
      <c r="C7" t="s">
        <v>239</v>
      </c>
    </row>
    <row r="8" spans="2:4">
      <c r="B8" t="s">
        <v>240</v>
      </c>
      <c r="C8" t="s">
        <v>241</v>
      </c>
    </row>
    <row r="9" spans="2:4">
      <c r="B9" t="s">
        <v>242</v>
      </c>
      <c r="C9" t="s">
        <v>243</v>
      </c>
    </row>
    <row r="10" spans="2:4">
      <c r="B10" t="s">
        <v>244</v>
      </c>
      <c r="C10" t="s">
        <v>245</v>
      </c>
    </row>
    <row r="11" spans="2:4">
      <c r="B11" t="s">
        <v>246</v>
      </c>
      <c r="C11" t="s">
        <v>247</v>
      </c>
    </row>
    <row r="12" spans="2:4">
      <c r="B12" t="s">
        <v>248</v>
      </c>
      <c r="C12" t="s">
        <v>249</v>
      </c>
    </row>
    <row r="13" spans="2:4">
      <c r="B13" t="s">
        <v>250</v>
      </c>
      <c r="C13" t="s">
        <v>251</v>
      </c>
    </row>
    <row r="14" spans="2:4">
      <c r="B14" t="s">
        <v>252</v>
      </c>
      <c r="C14" t="s">
        <v>253</v>
      </c>
    </row>
    <row r="15" spans="2:4">
      <c r="B15" t="s">
        <v>254</v>
      </c>
      <c r="C15" t="s">
        <v>255</v>
      </c>
    </row>
    <row r="16" spans="2:4">
      <c r="B16" t="s">
        <v>256</v>
      </c>
      <c r="C16" t="s">
        <v>257</v>
      </c>
    </row>
    <row r="17" spans="2:3">
      <c r="B17" t="s">
        <v>258</v>
      </c>
      <c r="C17" t="s">
        <v>259</v>
      </c>
    </row>
    <row r="18" spans="2:3">
      <c r="B18" t="s">
        <v>260</v>
      </c>
      <c r="C18" t="s">
        <v>261</v>
      </c>
    </row>
    <row r="19" spans="2:3">
      <c r="B19" t="s">
        <v>262</v>
      </c>
      <c r="C19" t="s">
        <v>263</v>
      </c>
    </row>
    <row r="20" spans="2:3">
      <c r="B20" t="s">
        <v>264</v>
      </c>
      <c r="C20" t="s">
        <v>265</v>
      </c>
    </row>
    <row r="21" spans="2:3">
      <c r="B21" t="s">
        <v>266</v>
      </c>
      <c r="C21" t="s">
        <v>267</v>
      </c>
    </row>
    <row r="22" spans="2:3">
      <c r="B22" t="s">
        <v>268</v>
      </c>
      <c r="C22" t="s">
        <v>269</v>
      </c>
    </row>
    <row r="23" spans="2:3">
      <c r="B23" t="s">
        <v>270</v>
      </c>
      <c r="C23" t="s">
        <v>271</v>
      </c>
    </row>
    <row r="24" spans="2:3">
      <c r="B24" t="s">
        <v>272</v>
      </c>
      <c r="C24" t="s">
        <v>273</v>
      </c>
    </row>
    <row r="25" spans="2:3">
      <c r="B25" t="s">
        <v>274</v>
      </c>
      <c r="C25" t="s">
        <v>275</v>
      </c>
    </row>
    <row r="26" spans="2:3">
      <c r="B26" t="s">
        <v>276</v>
      </c>
      <c r="C26" t="s">
        <v>277</v>
      </c>
    </row>
    <row r="27" spans="2:3">
      <c r="B27" t="s">
        <v>278</v>
      </c>
      <c r="C27" t="s">
        <v>279</v>
      </c>
    </row>
    <row r="28" spans="2:3">
      <c r="B28" t="s">
        <v>280</v>
      </c>
      <c r="C28" t="s">
        <v>281</v>
      </c>
    </row>
    <row r="29" spans="2:3">
      <c r="B29" t="s">
        <v>282</v>
      </c>
      <c r="C29" t="s">
        <v>283</v>
      </c>
    </row>
    <row r="30" spans="2:3">
      <c r="B30" t="s">
        <v>284</v>
      </c>
      <c r="C30" t="s">
        <v>285</v>
      </c>
    </row>
    <row r="31" spans="2:3">
      <c r="B31" t="s">
        <v>286</v>
      </c>
      <c r="C31" t="s">
        <v>287</v>
      </c>
    </row>
    <row r="32" spans="2:3">
      <c r="B32" t="s">
        <v>288</v>
      </c>
      <c r="C32" t="s">
        <v>289</v>
      </c>
    </row>
    <row r="33" spans="2:3">
      <c r="B33" t="s">
        <v>290</v>
      </c>
      <c r="C33" t="s">
        <v>291</v>
      </c>
    </row>
    <row r="34" spans="2:3">
      <c r="B34" t="s">
        <v>292</v>
      </c>
      <c r="C34" t="s">
        <v>293</v>
      </c>
    </row>
    <row r="35" spans="2:3">
      <c r="B35" t="s">
        <v>294</v>
      </c>
      <c r="C35" t="s">
        <v>295</v>
      </c>
    </row>
    <row r="36" spans="2:3">
      <c r="B36" t="s">
        <v>296</v>
      </c>
      <c r="C36" t="s">
        <v>297</v>
      </c>
    </row>
    <row r="37" spans="2:3">
      <c r="B37" t="s">
        <v>298</v>
      </c>
      <c r="C37" t="s">
        <v>299</v>
      </c>
    </row>
    <row r="38" spans="2:3">
      <c r="B38" t="s">
        <v>300</v>
      </c>
      <c r="C38" t="s">
        <v>301</v>
      </c>
    </row>
    <row r="39" spans="2:3">
      <c r="B39" t="s">
        <v>302</v>
      </c>
      <c r="C39" t="s">
        <v>303</v>
      </c>
    </row>
    <row r="40" spans="2:3">
      <c r="B40" t="s">
        <v>304</v>
      </c>
      <c r="C40" t="s">
        <v>305</v>
      </c>
    </row>
    <row r="41" spans="2:3">
      <c r="B41" t="s">
        <v>306</v>
      </c>
      <c r="C41" t="s">
        <v>307</v>
      </c>
    </row>
    <row r="42" spans="2:3">
      <c r="B42" t="s">
        <v>308</v>
      </c>
      <c r="C42" t="s">
        <v>309</v>
      </c>
    </row>
    <row r="43" spans="2:3">
      <c r="B43" t="s">
        <v>310</v>
      </c>
      <c r="C43" t="s">
        <v>311</v>
      </c>
    </row>
    <row r="44" spans="2:3">
      <c r="B44" t="s">
        <v>312</v>
      </c>
      <c r="C44" t="s">
        <v>313</v>
      </c>
    </row>
    <row r="45" spans="2:3">
      <c r="B45" t="s">
        <v>314</v>
      </c>
      <c r="C45" t="s">
        <v>315</v>
      </c>
    </row>
    <row r="46" spans="2:3">
      <c r="B46" t="s">
        <v>316</v>
      </c>
      <c r="C46" t="s">
        <v>317</v>
      </c>
    </row>
    <row r="47" spans="2:3">
      <c r="B47" t="s">
        <v>318</v>
      </c>
      <c r="C47" t="s">
        <v>319</v>
      </c>
    </row>
    <row r="48" spans="2:3">
      <c r="B48" t="s">
        <v>320</v>
      </c>
      <c r="C48" t="s">
        <v>321</v>
      </c>
    </row>
    <row r="49" spans="2:3">
      <c r="B49" t="s">
        <v>322</v>
      </c>
      <c r="C49" t="s">
        <v>323</v>
      </c>
    </row>
    <row r="50" spans="2:3">
      <c r="B50" t="s">
        <v>324</v>
      </c>
      <c r="C50" t="s">
        <v>325</v>
      </c>
    </row>
    <row r="51" spans="2:3">
      <c r="B51" t="s">
        <v>326</v>
      </c>
      <c r="C51" t="s">
        <v>327</v>
      </c>
    </row>
    <row r="52" spans="2:3">
      <c r="B52" t="s">
        <v>328</v>
      </c>
      <c r="C52" t="s">
        <v>329</v>
      </c>
    </row>
    <row r="53" spans="2:3">
      <c r="B53" t="s">
        <v>330</v>
      </c>
      <c r="C53" t="s">
        <v>331</v>
      </c>
    </row>
    <row r="54" spans="2:3">
      <c r="B54" t="s">
        <v>332</v>
      </c>
      <c r="C54" t="s">
        <v>333</v>
      </c>
    </row>
    <row r="55" spans="2:3">
      <c r="B55" t="s">
        <v>334</v>
      </c>
      <c r="C55" t="s">
        <v>335</v>
      </c>
    </row>
    <row r="56" spans="2:3">
      <c r="B56" t="s">
        <v>336</v>
      </c>
      <c r="C56" t="s">
        <v>337</v>
      </c>
    </row>
    <row r="57" spans="2:3">
      <c r="B57" t="s">
        <v>338</v>
      </c>
      <c r="C57" t="s">
        <v>339</v>
      </c>
    </row>
    <row r="58" spans="2:3">
      <c r="B58" t="s">
        <v>340</v>
      </c>
      <c r="C58" t="s">
        <v>341</v>
      </c>
    </row>
    <row r="59" spans="2:3">
      <c r="B59" t="s">
        <v>342</v>
      </c>
      <c r="C59" t="s">
        <v>343</v>
      </c>
    </row>
    <row r="60" spans="2:3">
      <c r="B60" t="s">
        <v>344</v>
      </c>
      <c r="C60" t="s">
        <v>345</v>
      </c>
    </row>
    <row r="61" spans="2:3">
      <c r="B61" t="s">
        <v>346</v>
      </c>
      <c r="C61" t="s">
        <v>347</v>
      </c>
    </row>
    <row r="62" spans="2:3">
      <c r="B62" t="s">
        <v>348</v>
      </c>
      <c r="C62" t="s">
        <v>349</v>
      </c>
    </row>
    <row r="63" spans="2:3">
      <c r="B63" t="s">
        <v>350</v>
      </c>
      <c r="C63" t="s">
        <v>351</v>
      </c>
    </row>
    <row r="64" spans="2:3">
      <c r="B64" t="s">
        <v>352</v>
      </c>
      <c r="C64" t="s">
        <v>353</v>
      </c>
    </row>
    <row r="65" spans="2:3">
      <c r="B65" t="s">
        <v>354</v>
      </c>
      <c r="C65" t="s">
        <v>355</v>
      </c>
    </row>
    <row r="66" spans="2:3">
      <c r="B66" t="s">
        <v>356</v>
      </c>
      <c r="C66" t="s">
        <v>357</v>
      </c>
    </row>
    <row r="67" spans="2:3">
      <c r="B67" t="s">
        <v>358</v>
      </c>
      <c r="C67" t="s">
        <v>341</v>
      </c>
    </row>
    <row r="68" spans="2:3">
      <c r="B68" t="s">
        <v>359</v>
      </c>
      <c r="C68" t="s">
        <v>343</v>
      </c>
    </row>
    <row r="69" spans="2:3">
      <c r="B69" t="s">
        <v>360</v>
      </c>
      <c r="C69" t="s">
        <v>361</v>
      </c>
    </row>
    <row r="70" spans="2:3">
      <c r="B70" t="s">
        <v>362</v>
      </c>
      <c r="C70" t="s">
        <v>363</v>
      </c>
    </row>
    <row r="71" spans="2:3">
      <c r="B71" t="s">
        <v>364</v>
      </c>
      <c r="C71" t="s">
        <v>365</v>
      </c>
    </row>
    <row r="72" spans="2:3">
      <c r="B72" t="s">
        <v>366</v>
      </c>
      <c r="C72" t="s">
        <v>341</v>
      </c>
    </row>
    <row r="73" spans="2:3">
      <c r="B73" t="s">
        <v>367</v>
      </c>
      <c r="C73" t="s">
        <v>343</v>
      </c>
    </row>
    <row r="74" spans="2:3">
      <c r="B74" t="s">
        <v>368</v>
      </c>
      <c r="C74" t="s">
        <v>369</v>
      </c>
    </row>
    <row r="75" spans="2:3">
      <c r="B75" t="s">
        <v>370</v>
      </c>
      <c r="C75" t="s">
        <v>363</v>
      </c>
    </row>
    <row r="76" spans="2:3">
      <c r="B76" t="s">
        <v>371</v>
      </c>
      <c r="C76" t="s">
        <v>365</v>
      </c>
    </row>
    <row r="77" spans="2:3">
      <c r="B77" t="s">
        <v>372</v>
      </c>
      <c r="C77" t="s">
        <v>341</v>
      </c>
    </row>
    <row r="78" spans="2:3">
      <c r="B78" t="s">
        <v>373</v>
      </c>
      <c r="C78" t="s">
        <v>343</v>
      </c>
    </row>
    <row r="79" spans="2:3">
      <c r="B79" t="s">
        <v>374</v>
      </c>
      <c r="C79" t="s">
        <v>375</v>
      </c>
    </row>
    <row r="80" spans="2:3">
      <c r="B80" t="s">
        <v>376</v>
      </c>
      <c r="C80" t="s">
        <v>377</v>
      </c>
    </row>
    <row r="81" spans="2:3">
      <c r="B81" t="s">
        <v>378</v>
      </c>
      <c r="C81" t="s">
        <v>379</v>
      </c>
    </row>
    <row r="82" spans="2:3">
      <c r="B82" t="s">
        <v>380</v>
      </c>
      <c r="C82" t="s">
        <v>381</v>
      </c>
    </row>
    <row r="83" spans="2:3">
      <c r="B83" t="s">
        <v>382</v>
      </c>
      <c r="C83" t="s">
        <v>383</v>
      </c>
    </row>
    <row r="84" spans="2:3">
      <c r="B84" t="s">
        <v>384</v>
      </c>
      <c r="C84" t="s">
        <v>385</v>
      </c>
    </row>
    <row r="85" spans="2:3">
      <c r="B85" t="s">
        <v>386</v>
      </c>
      <c r="C85" t="s">
        <v>387</v>
      </c>
    </row>
    <row r="86" spans="2:3">
      <c r="B86" t="s">
        <v>388</v>
      </c>
      <c r="C86" t="s">
        <v>389</v>
      </c>
    </row>
    <row r="87" spans="2:3">
      <c r="B87" t="s">
        <v>390</v>
      </c>
      <c r="C87" t="s">
        <v>341</v>
      </c>
    </row>
    <row r="88" spans="2:3">
      <c r="B88" t="s">
        <v>391</v>
      </c>
      <c r="C88" t="s">
        <v>343</v>
      </c>
    </row>
    <row r="89" spans="2:3">
      <c r="B89" t="s">
        <v>392</v>
      </c>
      <c r="C89" t="s">
        <v>393</v>
      </c>
    </row>
    <row r="90" spans="2:3">
      <c r="B90" t="s">
        <v>394</v>
      </c>
      <c r="C90" t="s">
        <v>363</v>
      </c>
    </row>
    <row r="91" spans="2:3">
      <c r="B91" t="s">
        <v>395</v>
      </c>
      <c r="C91" t="s">
        <v>396</v>
      </c>
    </row>
    <row r="92" spans="2:3">
      <c r="B92" t="s">
        <v>397</v>
      </c>
      <c r="C92" t="s">
        <v>398</v>
      </c>
    </row>
    <row r="93" spans="2:3">
      <c r="B93" t="s">
        <v>399</v>
      </c>
      <c r="C93" t="s">
        <v>341</v>
      </c>
    </row>
    <row r="94" spans="2:3">
      <c r="B94" t="s">
        <v>400</v>
      </c>
      <c r="C94" t="s">
        <v>343</v>
      </c>
    </row>
    <row r="95" spans="2:3">
      <c r="B95" t="s">
        <v>401</v>
      </c>
      <c r="C95" t="s">
        <v>402</v>
      </c>
    </row>
    <row r="96" spans="2:3">
      <c r="B96" t="s">
        <v>403</v>
      </c>
      <c r="C96" t="s">
        <v>404</v>
      </c>
    </row>
    <row r="97" spans="2:3">
      <c r="B97" t="s">
        <v>405</v>
      </c>
      <c r="C97" t="s">
        <v>406</v>
      </c>
    </row>
    <row r="98" spans="2:3">
      <c r="B98" t="s">
        <v>407</v>
      </c>
      <c r="C98" t="s">
        <v>408</v>
      </c>
    </row>
    <row r="99" spans="2:3">
      <c r="B99" t="s">
        <v>409</v>
      </c>
      <c r="C99" t="s">
        <v>341</v>
      </c>
    </row>
    <row r="100" spans="2:3">
      <c r="B100" t="s">
        <v>410</v>
      </c>
      <c r="C100" t="s">
        <v>343</v>
      </c>
    </row>
    <row r="101" spans="2:3">
      <c r="B101" t="s">
        <v>411</v>
      </c>
      <c r="C101" t="s">
        <v>412</v>
      </c>
    </row>
    <row r="102" spans="2:3">
      <c r="B102" t="s">
        <v>413</v>
      </c>
      <c r="C102" t="s">
        <v>414</v>
      </c>
    </row>
    <row r="103" spans="2:3">
      <c r="B103" t="s">
        <v>415</v>
      </c>
      <c r="C103" t="s">
        <v>341</v>
      </c>
    </row>
    <row r="104" spans="2:3">
      <c r="B104" t="s">
        <v>416</v>
      </c>
      <c r="C104" t="s">
        <v>343</v>
      </c>
    </row>
    <row r="105" spans="2:3">
      <c r="B105" t="s">
        <v>417</v>
      </c>
      <c r="C105" t="s">
        <v>418</v>
      </c>
    </row>
    <row r="106" spans="2:3">
      <c r="B106" t="s">
        <v>419</v>
      </c>
      <c r="C106" t="s">
        <v>412</v>
      </c>
    </row>
    <row r="107" spans="2:3">
      <c r="B107" t="s">
        <v>420</v>
      </c>
      <c r="C107" t="s">
        <v>421</v>
      </c>
    </row>
    <row r="108" spans="2:3">
      <c r="B108" t="s">
        <v>422</v>
      </c>
      <c r="C108" t="s">
        <v>423</v>
      </c>
    </row>
    <row r="109" spans="2:3">
      <c r="B109" t="s">
        <v>424</v>
      </c>
      <c r="C109" t="s">
        <v>425</v>
      </c>
    </row>
    <row r="110" spans="2:3">
      <c r="B110" t="s">
        <v>426</v>
      </c>
      <c r="C110" t="s">
        <v>341</v>
      </c>
    </row>
    <row r="111" spans="2:3">
      <c r="B111" t="s">
        <v>427</v>
      </c>
      <c r="C111" t="s">
        <v>343</v>
      </c>
    </row>
    <row r="112" spans="2:3">
      <c r="B112" t="s">
        <v>428</v>
      </c>
      <c r="C112" t="s">
        <v>429</v>
      </c>
    </row>
    <row r="113" spans="2:3">
      <c r="B113" t="s">
        <v>430</v>
      </c>
      <c r="C113" t="s">
        <v>431</v>
      </c>
    </row>
    <row r="114" spans="2:3">
      <c r="B114" t="s">
        <v>432</v>
      </c>
      <c r="C114" t="s">
        <v>341</v>
      </c>
    </row>
    <row r="115" spans="2:3">
      <c r="B115" t="s">
        <v>433</v>
      </c>
      <c r="C115" t="s">
        <v>343</v>
      </c>
    </row>
    <row r="116" spans="2:3">
      <c r="B116" t="s">
        <v>434</v>
      </c>
      <c r="C116" t="s">
        <v>435</v>
      </c>
    </row>
    <row r="117" spans="2:3">
      <c r="B117" t="s">
        <v>436</v>
      </c>
      <c r="C117" t="s">
        <v>437</v>
      </c>
    </row>
    <row r="118" spans="2:3">
      <c r="B118" t="s">
        <v>438</v>
      </c>
      <c r="C118" t="s">
        <v>439</v>
      </c>
    </row>
    <row r="119" spans="2:3">
      <c r="B119" t="s">
        <v>440</v>
      </c>
      <c r="C119" t="s">
        <v>341</v>
      </c>
    </row>
    <row r="120" spans="2:3">
      <c r="B120" t="s">
        <v>441</v>
      </c>
      <c r="C120" t="s">
        <v>343</v>
      </c>
    </row>
    <row r="121" spans="2:3">
      <c r="B121" t="s">
        <v>442</v>
      </c>
      <c r="C121" t="s">
        <v>443</v>
      </c>
    </row>
    <row r="122" spans="2:3">
      <c r="B122" t="s">
        <v>444</v>
      </c>
      <c r="C122" t="s">
        <v>445</v>
      </c>
    </row>
    <row r="123" spans="2:3">
      <c r="B123" t="s">
        <v>446</v>
      </c>
      <c r="C123" t="s">
        <v>447</v>
      </c>
    </row>
    <row r="124" spans="2:3">
      <c r="B124" t="s">
        <v>448</v>
      </c>
      <c r="C124" t="s">
        <v>449</v>
      </c>
    </row>
    <row r="125" spans="2:3">
      <c r="B125" t="s">
        <v>450</v>
      </c>
      <c r="C125" t="s">
        <v>451</v>
      </c>
    </row>
    <row r="126" spans="2:3">
      <c r="B126" t="s">
        <v>452</v>
      </c>
      <c r="C126" t="s">
        <v>453</v>
      </c>
    </row>
    <row r="127" spans="2:3">
      <c r="B127" t="s">
        <v>454</v>
      </c>
      <c r="C127" t="s">
        <v>341</v>
      </c>
    </row>
    <row r="128" spans="2:3">
      <c r="B128" t="s">
        <v>455</v>
      </c>
      <c r="C128" t="s">
        <v>343</v>
      </c>
    </row>
    <row r="129" spans="2:3">
      <c r="B129" t="s">
        <v>456</v>
      </c>
      <c r="C129" t="s">
        <v>457</v>
      </c>
    </row>
    <row r="130" spans="2:3">
      <c r="B130" t="s">
        <v>458</v>
      </c>
      <c r="C130" t="s">
        <v>459</v>
      </c>
    </row>
    <row r="131" spans="2:3">
      <c r="B131" t="s">
        <v>460</v>
      </c>
      <c r="C131" t="s">
        <v>461</v>
      </c>
    </row>
    <row r="132" spans="2:3">
      <c r="B132" t="s">
        <v>462</v>
      </c>
      <c r="C132" t="s">
        <v>463</v>
      </c>
    </row>
    <row r="133" spans="2:3">
      <c r="B133" t="s">
        <v>464</v>
      </c>
      <c r="C133" t="s">
        <v>465</v>
      </c>
    </row>
    <row r="134" spans="2:3">
      <c r="B134" t="s">
        <v>466</v>
      </c>
      <c r="C134" t="s">
        <v>467</v>
      </c>
    </row>
    <row r="135" spans="2:3">
      <c r="B135" t="s">
        <v>468</v>
      </c>
      <c r="C135" t="s">
        <v>469</v>
      </c>
    </row>
    <row r="136" spans="2:3">
      <c r="B136" t="s">
        <v>470</v>
      </c>
      <c r="C136" t="s">
        <v>471</v>
      </c>
    </row>
    <row r="137" spans="2:3">
      <c r="B137" t="s">
        <v>472</v>
      </c>
      <c r="C137" t="s">
        <v>473</v>
      </c>
    </row>
    <row r="138" spans="2:3">
      <c r="B138" t="s">
        <v>474</v>
      </c>
      <c r="C138" t="s">
        <v>475</v>
      </c>
    </row>
    <row r="139" spans="2:3">
      <c r="B139" t="s">
        <v>476</v>
      </c>
      <c r="C139" t="s">
        <v>341</v>
      </c>
    </row>
    <row r="140" spans="2:3">
      <c r="B140" t="s">
        <v>477</v>
      </c>
      <c r="C140" t="s">
        <v>343</v>
      </c>
    </row>
    <row r="141" spans="2:3">
      <c r="B141" t="s">
        <v>478</v>
      </c>
      <c r="C141" t="s">
        <v>479</v>
      </c>
    </row>
    <row r="142" spans="2:3">
      <c r="B142" t="s">
        <v>480</v>
      </c>
      <c r="C142" t="s">
        <v>481</v>
      </c>
    </row>
    <row r="143" spans="2:3">
      <c r="B143" t="s">
        <v>482</v>
      </c>
      <c r="C143" t="s">
        <v>483</v>
      </c>
    </row>
    <row r="144" spans="2:3">
      <c r="B144" t="s">
        <v>484</v>
      </c>
      <c r="C144" t="s">
        <v>412</v>
      </c>
    </row>
    <row r="145" spans="2:3">
      <c r="B145" t="s">
        <v>485</v>
      </c>
      <c r="C145" t="s">
        <v>486</v>
      </c>
    </row>
    <row r="146" spans="2:3">
      <c r="B146" t="s">
        <v>487</v>
      </c>
      <c r="C146" t="s">
        <v>488</v>
      </c>
    </row>
    <row r="147" spans="2:3">
      <c r="B147" t="s">
        <v>489</v>
      </c>
      <c r="C147" t="s">
        <v>490</v>
      </c>
    </row>
    <row r="148" spans="2:3">
      <c r="B148" t="s">
        <v>491</v>
      </c>
      <c r="C148" t="s">
        <v>341</v>
      </c>
    </row>
    <row r="149" spans="2:3">
      <c r="B149" t="s">
        <v>492</v>
      </c>
      <c r="C149" t="s">
        <v>343</v>
      </c>
    </row>
    <row r="150" spans="2:3">
      <c r="B150" t="s">
        <v>493</v>
      </c>
      <c r="C150" t="s">
        <v>437</v>
      </c>
    </row>
    <row r="151" spans="2:3">
      <c r="B151" t="s">
        <v>494</v>
      </c>
      <c r="C151" t="s">
        <v>439</v>
      </c>
    </row>
    <row r="152" spans="2:3">
      <c r="B152" t="s">
        <v>495</v>
      </c>
      <c r="C152" t="s">
        <v>341</v>
      </c>
    </row>
    <row r="153" spans="2:3">
      <c r="B153" t="s">
        <v>496</v>
      </c>
      <c r="C153" t="s">
        <v>343</v>
      </c>
    </row>
    <row r="154" spans="2:3">
      <c r="B154" t="s">
        <v>497</v>
      </c>
      <c r="C154" t="s">
        <v>363</v>
      </c>
    </row>
    <row r="155" spans="2:3">
      <c r="B155" t="s">
        <v>498</v>
      </c>
      <c r="C155" t="s">
        <v>365</v>
      </c>
    </row>
    <row r="156" spans="2:3">
      <c r="B156" t="s">
        <v>499</v>
      </c>
      <c r="C156" t="s">
        <v>341</v>
      </c>
    </row>
    <row r="157" spans="2:3">
      <c r="B157" t="s">
        <v>500</v>
      </c>
      <c r="C157" t="s">
        <v>343</v>
      </c>
    </row>
    <row r="158" spans="2:3">
      <c r="B158" t="s">
        <v>501</v>
      </c>
      <c r="C158" t="s">
        <v>369</v>
      </c>
    </row>
    <row r="159" spans="2:3">
      <c r="B159" t="s">
        <v>502</v>
      </c>
      <c r="C159" t="s">
        <v>503</v>
      </c>
    </row>
    <row r="160" spans="2:3">
      <c r="B160" t="s">
        <v>504</v>
      </c>
      <c r="C160" t="s">
        <v>505</v>
      </c>
    </row>
    <row r="161" spans="2:3">
      <c r="B161" t="s">
        <v>506</v>
      </c>
      <c r="C161" t="s">
        <v>507</v>
      </c>
    </row>
    <row r="162" spans="2:3">
      <c r="B162" t="s">
        <v>508</v>
      </c>
      <c r="C162" t="s">
        <v>509</v>
      </c>
    </row>
    <row r="163" spans="2:3">
      <c r="B163" t="s">
        <v>510</v>
      </c>
      <c r="C163" t="s">
        <v>341</v>
      </c>
    </row>
    <row r="164" spans="2:3">
      <c r="B164" t="s">
        <v>511</v>
      </c>
      <c r="C164" t="s">
        <v>343</v>
      </c>
    </row>
    <row r="165" spans="2:3">
      <c r="B165" t="s">
        <v>512</v>
      </c>
      <c r="C165" t="s">
        <v>363</v>
      </c>
    </row>
    <row r="166" spans="2:3">
      <c r="B166" t="s">
        <v>513</v>
      </c>
      <c r="C166" t="s">
        <v>341</v>
      </c>
    </row>
    <row r="167" spans="2:3">
      <c r="B167" t="s">
        <v>514</v>
      </c>
      <c r="C167" t="s">
        <v>343</v>
      </c>
    </row>
    <row r="168" spans="2:3">
      <c r="B168" t="s">
        <v>515</v>
      </c>
      <c r="C168" t="s">
        <v>363</v>
      </c>
    </row>
    <row r="169" spans="2:3">
      <c r="B169" t="s">
        <v>516</v>
      </c>
      <c r="C169" t="s">
        <v>341</v>
      </c>
    </row>
    <row r="170" spans="2:3">
      <c r="B170" t="s">
        <v>517</v>
      </c>
      <c r="C170" t="s">
        <v>343</v>
      </c>
    </row>
    <row r="171" spans="2:3">
      <c r="B171" t="s">
        <v>518</v>
      </c>
      <c r="C171" t="s">
        <v>519</v>
      </c>
    </row>
    <row r="172" spans="2:3">
      <c r="B172" t="s">
        <v>520</v>
      </c>
      <c r="C172" t="s">
        <v>521</v>
      </c>
    </row>
    <row r="173" spans="2:3">
      <c r="B173" t="s">
        <v>522</v>
      </c>
      <c r="C173" t="s">
        <v>523</v>
      </c>
    </row>
    <row r="174" spans="2:3">
      <c r="B174" t="s">
        <v>524</v>
      </c>
      <c r="C174" t="s">
        <v>525</v>
      </c>
    </row>
    <row r="175" spans="2:3">
      <c r="B175" t="s">
        <v>526</v>
      </c>
      <c r="C175" t="s">
        <v>355</v>
      </c>
    </row>
    <row r="176" spans="2:3">
      <c r="B176" t="s">
        <v>527</v>
      </c>
      <c r="C176" t="s">
        <v>528</v>
      </c>
    </row>
    <row r="177" spans="2:3">
      <c r="B177" t="s">
        <v>529</v>
      </c>
      <c r="C177" t="s">
        <v>530</v>
      </c>
    </row>
    <row r="178" spans="2:3">
      <c r="B178" t="s">
        <v>531</v>
      </c>
      <c r="C178" t="s">
        <v>532</v>
      </c>
    </row>
    <row r="179" spans="2:3">
      <c r="B179" t="s">
        <v>533</v>
      </c>
      <c r="C179" t="s">
        <v>341</v>
      </c>
    </row>
    <row r="180" spans="2:3">
      <c r="B180" t="s">
        <v>534</v>
      </c>
      <c r="C180" t="s">
        <v>343</v>
      </c>
    </row>
    <row r="181" spans="2:3">
      <c r="B181" t="s">
        <v>535</v>
      </c>
      <c r="C181" t="s">
        <v>355</v>
      </c>
    </row>
    <row r="182" spans="2:3">
      <c r="B182" t="s">
        <v>536</v>
      </c>
      <c r="C182" t="s">
        <v>537</v>
      </c>
    </row>
    <row r="183" spans="2:3">
      <c r="B183" t="s">
        <v>538</v>
      </c>
      <c r="C183" t="s">
        <v>343</v>
      </c>
    </row>
    <row r="184" spans="2:3">
      <c r="B184" t="s">
        <v>539</v>
      </c>
      <c r="C184" t="s">
        <v>540</v>
      </c>
    </row>
    <row r="185" spans="2:3">
      <c r="B185" t="s">
        <v>541</v>
      </c>
      <c r="C185" t="s">
        <v>542</v>
      </c>
    </row>
    <row r="186" spans="2:3">
      <c r="B186" t="s">
        <v>543</v>
      </c>
      <c r="C186" t="s">
        <v>355</v>
      </c>
    </row>
    <row r="187" spans="2:3">
      <c r="B187" t="s">
        <v>544</v>
      </c>
      <c r="C187" t="s">
        <v>545</v>
      </c>
    </row>
    <row r="188" spans="2:3">
      <c r="B188" t="s">
        <v>546</v>
      </c>
      <c r="C188" t="s">
        <v>547</v>
      </c>
    </row>
    <row r="189" spans="2:3">
      <c r="B189" t="s">
        <v>548</v>
      </c>
      <c r="C189" t="s">
        <v>549</v>
      </c>
    </row>
    <row r="190" spans="2:3">
      <c r="B190" t="s">
        <v>550</v>
      </c>
      <c r="C190" t="s">
        <v>341</v>
      </c>
    </row>
    <row r="191" spans="2:3">
      <c r="B191" t="s">
        <v>551</v>
      </c>
      <c r="C191" t="s">
        <v>343</v>
      </c>
    </row>
    <row r="192" spans="2:3">
      <c r="B192" t="s">
        <v>552</v>
      </c>
      <c r="C192" t="s">
        <v>269</v>
      </c>
    </row>
    <row r="193" spans="2:3">
      <c r="B193" t="s">
        <v>553</v>
      </c>
      <c r="C193" t="s">
        <v>341</v>
      </c>
    </row>
    <row r="194" spans="2:3">
      <c r="B194" t="s">
        <v>554</v>
      </c>
      <c r="C194" t="s">
        <v>343</v>
      </c>
    </row>
    <row r="195" spans="2:3">
      <c r="B195" t="s">
        <v>555</v>
      </c>
      <c r="C195" t="s">
        <v>556</v>
      </c>
    </row>
    <row r="196" spans="2:3">
      <c r="B196" t="s">
        <v>557</v>
      </c>
      <c r="C196" t="s">
        <v>545</v>
      </c>
    </row>
    <row r="197" spans="2:3">
      <c r="B197" t="s">
        <v>558</v>
      </c>
      <c r="C197" t="s">
        <v>341</v>
      </c>
    </row>
    <row r="198" spans="2:3">
      <c r="B198" t="s">
        <v>559</v>
      </c>
      <c r="C198" t="s">
        <v>343</v>
      </c>
    </row>
    <row r="199" spans="2:3">
      <c r="B199" t="s">
        <v>560</v>
      </c>
      <c r="C199" t="s">
        <v>556</v>
      </c>
    </row>
    <row r="200" spans="2:3">
      <c r="B200" t="s">
        <v>561</v>
      </c>
      <c r="C200" t="s">
        <v>562</v>
      </c>
    </row>
    <row r="201" spans="2:3">
      <c r="B201" t="s">
        <v>563</v>
      </c>
      <c r="C201" t="s">
        <v>564</v>
      </c>
    </row>
    <row r="202" spans="2:3">
      <c r="B202" t="s">
        <v>565</v>
      </c>
      <c r="C202" t="s">
        <v>566</v>
      </c>
    </row>
    <row r="203" spans="2:3">
      <c r="B203" t="s">
        <v>567</v>
      </c>
      <c r="C203" t="s">
        <v>568</v>
      </c>
    </row>
    <row r="204" spans="2:3">
      <c r="B204" t="s">
        <v>569</v>
      </c>
      <c r="C204" t="s">
        <v>570</v>
      </c>
    </row>
    <row r="205" spans="2:3">
      <c r="B205" t="s">
        <v>571</v>
      </c>
      <c r="C205" t="s">
        <v>572</v>
      </c>
    </row>
    <row r="206" spans="2:3">
      <c r="B206" t="s">
        <v>573</v>
      </c>
      <c r="C206" t="s">
        <v>574</v>
      </c>
    </row>
    <row r="207" spans="2:3">
      <c r="B207" t="s">
        <v>575</v>
      </c>
      <c r="C207" t="s">
        <v>341</v>
      </c>
    </row>
    <row r="208" spans="2:3">
      <c r="B208" t="s">
        <v>576</v>
      </c>
      <c r="C208" t="s">
        <v>343</v>
      </c>
    </row>
    <row r="209" spans="2:3">
      <c r="B209" t="s">
        <v>577</v>
      </c>
      <c r="C209" t="s">
        <v>578</v>
      </c>
    </row>
    <row r="210" spans="2:3">
      <c r="B210" t="s">
        <v>579</v>
      </c>
      <c r="C210" t="s">
        <v>580</v>
      </c>
    </row>
    <row r="211" spans="2:3">
      <c r="B211" t="s">
        <v>581</v>
      </c>
      <c r="C211" t="s">
        <v>582</v>
      </c>
    </row>
    <row r="212" spans="2:3">
      <c r="B212" t="s">
        <v>583</v>
      </c>
      <c r="C212" t="s">
        <v>584</v>
      </c>
    </row>
    <row r="213" spans="2:3">
      <c r="B213" t="s">
        <v>585</v>
      </c>
      <c r="C213" t="s">
        <v>586</v>
      </c>
    </row>
    <row r="214" spans="2:3">
      <c r="B214" t="s">
        <v>587</v>
      </c>
      <c r="C214" t="s">
        <v>588</v>
      </c>
    </row>
    <row r="215" spans="2:3">
      <c r="B215" t="s">
        <v>589</v>
      </c>
      <c r="C215" t="s">
        <v>590</v>
      </c>
    </row>
    <row r="216" spans="2:3">
      <c r="B216" t="s">
        <v>591</v>
      </c>
      <c r="C216" t="s">
        <v>592</v>
      </c>
    </row>
    <row r="217" spans="2:3">
      <c r="B217" t="s">
        <v>593</v>
      </c>
      <c r="C217" t="s">
        <v>594</v>
      </c>
    </row>
    <row r="218" spans="2:3">
      <c r="B218" t="s">
        <v>595</v>
      </c>
      <c r="C218" t="s">
        <v>596</v>
      </c>
    </row>
    <row r="219" spans="2:3">
      <c r="B219" t="s">
        <v>597</v>
      </c>
      <c r="C219" t="s">
        <v>598</v>
      </c>
    </row>
    <row r="220" spans="2:3">
      <c r="B220" t="s">
        <v>599</v>
      </c>
      <c r="C220" t="s">
        <v>600</v>
      </c>
    </row>
    <row r="221" spans="2:3">
      <c r="B221" t="s">
        <v>601</v>
      </c>
      <c r="C221" t="s">
        <v>602</v>
      </c>
    </row>
    <row r="222" spans="2:3">
      <c r="B222" t="s">
        <v>603</v>
      </c>
      <c r="C222" t="s">
        <v>604</v>
      </c>
    </row>
    <row r="223" spans="2:3">
      <c r="B223" t="s">
        <v>605</v>
      </c>
      <c r="C223" t="s">
        <v>606</v>
      </c>
    </row>
    <row r="224" spans="2:3">
      <c r="B224" t="s">
        <v>607</v>
      </c>
      <c r="C224" t="s">
        <v>608</v>
      </c>
    </row>
    <row r="225" spans="2:3">
      <c r="B225" t="s">
        <v>609</v>
      </c>
      <c r="C225" t="s">
        <v>610</v>
      </c>
    </row>
    <row r="226" spans="2:3">
      <c r="B226" t="s">
        <v>611</v>
      </c>
      <c r="C226" t="s">
        <v>612</v>
      </c>
    </row>
    <row r="227" spans="2:3">
      <c r="B227" t="s">
        <v>613</v>
      </c>
      <c r="C227" t="s">
        <v>614</v>
      </c>
    </row>
    <row r="228" spans="2:3">
      <c r="B228" t="s">
        <v>615</v>
      </c>
      <c r="C228" t="s">
        <v>616</v>
      </c>
    </row>
    <row r="229" spans="2:3">
      <c r="B229" t="s">
        <v>617</v>
      </c>
      <c r="C229" t="s">
        <v>618</v>
      </c>
    </row>
    <row r="230" spans="2:3">
      <c r="B230" t="s">
        <v>619</v>
      </c>
      <c r="C230" t="s">
        <v>620</v>
      </c>
    </row>
    <row r="231" spans="2:3">
      <c r="B231" t="s">
        <v>621</v>
      </c>
      <c r="C231" t="s">
        <v>622</v>
      </c>
    </row>
    <row r="232" spans="2:3">
      <c r="B232" t="s">
        <v>623</v>
      </c>
      <c r="C232" t="s">
        <v>624</v>
      </c>
    </row>
    <row r="233" spans="2:3">
      <c r="B233" t="s">
        <v>625</v>
      </c>
      <c r="C233" t="s">
        <v>626</v>
      </c>
    </row>
    <row r="234" spans="2:3">
      <c r="B234" t="s">
        <v>627</v>
      </c>
      <c r="C234" t="s">
        <v>628</v>
      </c>
    </row>
    <row r="235" spans="2:3">
      <c r="B235" t="s">
        <v>629</v>
      </c>
      <c r="C235" t="s">
        <v>630</v>
      </c>
    </row>
    <row r="236" spans="2:3">
      <c r="B236" t="s">
        <v>631</v>
      </c>
      <c r="C236" t="s">
        <v>632</v>
      </c>
    </row>
    <row r="237" spans="2:3">
      <c r="B237" t="s">
        <v>633</v>
      </c>
      <c r="C237" t="s">
        <v>634</v>
      </c>
    </row>
    <row r="238" spans="2:3">
      <c r="B238" t="s">
        <v>635</v>
      </c>
      <c r="C238" t="s">
        <v>636</v>
      </c>
    </row>
    <row r="239" spans="2:3">
      <c r="B239" t="s">
        <v>637</v>
      </c>
      <c r="C239" t="s">
        <v>638</v>
      </c>
    </row>
    <row r="240" spans="2:3">
      <c r="B240" t="s">
        <v>639</v>
      </c>
      <c r="C240" t="s">
        <v>640</v>
      </c>
    </row>
    <row r="241" spans="2:3">
      <c r="B241" t="s">
        <v>641</v>
      </c>
      <c r="C241" t="s">
        <v>642</v>
      </c>
    </row>
    <row r="242" spans="2:3">
      <c r="B242" t="s">
        <v>643</v>
      </c>
      <c r="C242" t="s">
        <v>644</v>
      </c>
    </row>
    <row r="243" spans="2:3">
      <c r="B243" t="s">
        <v>645</v>
      </c>
      <c r="C243" t="s">
        <v>646</v>
      </c>
    </row>
    <row r="244" spans="2:3">
      <c r="B244" t="s">
        <v>647</v>
      </c>
      <c r="C244" t="s">
        <v>648</v>
      </c>
    </row>
    <row r="245" spans="2:3">
      <c r="B245" t="s">
        <v>649</v>
      </c>
      <c r="C245" t="s">
        <v>650</v>
      </c>
    </row>
    <row r="246" spans="2:3">
      <c r="B246" t="s">
        <v>651</v>
      </c>
      <c r="C246" t="s">
        <v>652</v>
      </c>
    </row>
    <row r="247" spans="2:3">
      <c r="B247" t="s">
        <v>653</v>
      </c>
      <c r="C247" t="s">
        <v>654</v>
      </c>
    </row>
    <row r="248" spans="2:3">
      <c r="B248" t="s">
        <v>655</v>
      </c>
      <c r="C248" t="s">
        <v>656</v>
      </c>
    </row>
    <row r="249" spans="2:3">
      <c r="B249" t="s">
        <v>657</v>
      </c>
      <c r="C249" t="s">
        <v>658</v>
      </c>
    </row>
    <row r="250" spans="2:3">
      <c r="B250" t="s">
        <v>659</v>
      </c>
      <c r="C250" t="s">
        <v>660</v>
      </c>
    </row>
    <row r="251" spans="2:3">
      <c r="B251" t="s">
        <v>661</v>
      </c>
      <c r="C251" t="s">
        <v>662</v>
      </c>
    </row>
    <row r="252" spans="2:3">
      <c r="B252" t="s">
        <v>663</v>
      </c>
      <c r="C252" t="s">
        <v>664</v>
      </c>
    </row>
    <row r="253" spans="2:3">
      <c r="B253" t="s">
        <v>665</v>
      </c>
      <c r="C253" t="s">
        <v>666</v>
      </c>
    </row>
    <row r="254" spans="2:3">
      <c r="B254" t="s">
        <v>667</v>
      </c>
      <c r="C254" t="s">
        <v>668</v>
      </c>
    </row>
    <row r="255" spans="2:3">
      <c r="B255" t="s">
        <v>669</v>
      </c>
      <c r="C255" t="s">
        <v>670</v>
      </c>
    </row>
    <row r="256" spans="2:3">
      <c r="B256" t="s">
        <v>671</v>
      </c>
      <c r="C256" t="s">
        <v>672</v>
      </c>
    </row>
    <row r="257" spans="2:3">
      <c r="B257" t="s">
        <v>673</v>
      </c>
      <c r="C257" t="s">
        <v>674</v>
      </c>
    </row>
    <row r="258" spans="2:3">
      <c r="B258" t="s">
        <v>675</v>
      </c>
      <c r="C258" t="s">
        <v>676</v>
      </c>
    </row>
    <row r="259" spans="2:3">
      <c r="B259" t="s">
        <v>677</v>
      </c>
      <c r="C259" t="s">
        <v>678</v>
      </c>
    </row>
    <row r="260" spans="2:3">
      <c r="B260" t="s">
        <v>679</v>
      </c>
      <c r="C260" t="s">
        <v>680</v>
      </c>
    </row>
    <row r="261" spans="2:3">
      <c r="B261" t="s">
        <v>681</v>
      </c>
      <c r="C261" t="s">
        <v>682</v>
      </c>
    </row>
    <row r="262" spans="2:3">
      <c r="B262" t="s">
        <v>683</v>
      </c>
      <c r="C262" t="s">
        <v>684</v>
      </c>
    </row>
    <row r="263" spans="2:3">
      <c r="B263" t="s">
        <v>685</v>
      </c>
      <c r="C263" t="s">
        <v>686</v>
      </c>
    </row>
    <row r="264" spans="2:3">
      <c r="B264" t="s">
        <v>687</v>
      </c>
      <c r="C264" t="s">
        <v>688</v>
      </c>
    </row>
    <row r="265" spans="2:3">
      <c r="B265" t="s">
        <v>689</v>
      </c>
      <c r="C265" t="s">
        <v>690</v>
      </c>
    </row>
    <row r="266" spans="2:3">
      <c r="B266" t="s">
        <v>691</v>
      </c>
      <c r="C266" t="s">
        <v>692</v>
      </c>
    </row>
    <row r="267" spans="2:3">
      <c r="B267" t="s">
        <v>693</v>
      </c>
      <c r="C267" t="s">
        <v>694</v>
      </c>
    </row>
    <row r="268" spans="2:3">
      <c r="B268" t="s">
        <v>695</v>
      </c>
      <c r="C268" t="s">
        <v>696</v>
      </c>
    </row>
    <row r="269" spans="2:3">
      <c r="B269" t="s">
        <v>697</v>
      </c>
      <c r="C269" t="s">
        <v>698</v>
      </c>
    </row>
    <row r="270" spans="2:3">
      <c r="B270" t="s">
        <v>699</v>
      </c>
      <c r="C270" t="s">
        <v>700</v>
      </c>
    </row>
    <row r="271" spans="2:3">
      <c r="B271" t="s">
        <v>701</v>
      </c>
      <c r="C271" t="s">
        <v>702</v>
      </c>
    </row>
    <row r="272" spans="2:3">
      <c r="B272" t="s">
        <v>703</v>
      </c>
      <c r="C272" t="s">
        <v>704</v>
      </c>
    </row>
    <row r="273" spans="2:3">
      <c r="B273" t="s">
        <v>705</v>
      </c>
      <c r="C273" t="s">
        <v>706</v>
      </c>
    </row>
    <row r="274" spans="2:3">
      <c r="B274" t="s">
        <v>707</v>
      </c>
      <c r="C274" t="s">
        <v>708</v>
      </c>
    </row>
    <row r="275" spans="2:3">
      <c r="B275" t="s">
        <v>709</v>
      </c>
      <c r="C275" t="s">
        <v>710</v>
      </c>
    </row>
    <row r="276" spans="2:3">
      <c r="B276" t="s">
        <v>711</v>
      </c>
      <c r="C276" t="s">
        <v>712</v>
      </c>
    </row>
    <row r="277" spans="2:3">
      <c r="B277" t="s">
        <v>713</v>
      </c>
      <c r="C277" t="s">
        <v>714</v>
      </c>
    </row>
    <row r="278" spans="2:3">
      <c r="B278" t="s">
        <v>715</v>
      </c>
      <c r="C278" t="s">
        <v>716</v>
      </c>
    </row>
    <row r="279" spans="2:3">
      <c r="B279" t="s">
        <v>717</v>
      </c>
      <c r="C279" t="s">
        <v>718</v>
      </c>
    </row>
    <row r="280" spans="2:3">
      <c r="B280" t="s">
        <v>719</v>
      </c>
      <c r="C280" t="s">
        <v>720</v>
      </c>
    </row>
    <row r="281" spans="2:3">
      <c r="B281" t="s">
        <v>721</v>
      </c>
      <c r="C281" t="s">
        <v>722</v>
      </c>
    </row>
    <row r="282" spans="2:3">
      <c r="B282" t="s">
        <v>723</v>
      </c>
      <c r="C282" t="s">
        <v>724</v>
      </c>
    </row>
    <row r="283" spans="2:3">
      <c r="B283" t="s">
        <v>725</v>
      </c>
      <c r="C283" t="s">
        <v>726</v>
      </c>
    </row>
    <row r="284" spans="2:3">
      <c r="B284" t="s">
        <v>727</v>
      </c>
      <c r="C284" t="s">
        <v>728</v>
      </c>
    </row>
    <row r="285" spans="2:3">
      <c r="B285" t="s">
        <v>729</v>
      </c>
      <c r="C285" t="s">
        <v>730</v>
      </c>
    </row>
    <row r="286" spans="2:3">
      <c r="B286" t="s">
        <v>731</v>
      </c>
      <c r="C286" t="s">
        <v>732</v>
      </c>
    </row>
    <row r="287" spans="2:3">
      <c r="B287" t="s">
        <v>733</v>
      </c>
      <c r="C287" t="s">
        <v>734</v>
      </c>
    </row>
    <row r="288" spans="2:3">
      <c r="B288" t="s">
        <v>735</v>
      </c>
      <c r="C288" t="s">
        <v>736</v>
      </c>
    </row>
    <row r="289" spans="2:3">
      <c r="B289" t="s">
        <v>737</v>
      </c>
      <c r="C289" t="s">
        <v>738</v>
      </c>
    </row>
    <row r="290" spans="2:3">
      <c r="B290" t="s">
        <v>739</v>
      </c>
      <c r="C290" t="s">
        <v>740</v>
      </c>
    </row>
    <row r="291" spans="2:3">
      <c r="B291" t="s">
        <v>741</v>
      </c>
      <c r="C291" t="s">
        <v>742</v>
      </c>
    </row>
    <row r="292" spans="2:3">
      <c r="B292" t="s">
        <v>743</v>
      </c>
      <c r="C292" t="s">
        <v>744</v>
      </c>
    </row>
    <row r="293" spans="2:3">
      <c r="B293" t="s">
        <v>745</v>
      </c>
      <c r="C293" t="s">
        <v>746</v>
      </c>
    </row>
    <row r="294" spans="2:3">
      <c r="B294" t="s">
        <v>747</v>
      </c>
      <c r="C294" t="s">
        <v>748</v>
      </c>
    </row>
    <row r="295" spans="2:3">
      <c r="B295" t="s">
        <v>749</v>
      </c>
      <c r="C295" t="s">
        <v>750</v>
      </c>
    </row>
    <row r="296" spans="2:3">
      <c r="B296" t="s">
        <v>751</v>
      </c>
      <c r="C296" t="s">
        <v>752</v>
      </c>
    </row>
    <row r="297" spans="2:3">
      <c r="B297" t="s">
        <v>753</v>
      </c>
      <c r="C297" t="s">
        <v>754</v>
      </c>
    </row>
    <row r="298" spans="2:3">
      <c r="B298" t="s">
        <v>755</v>
      </c>
      <c r="C298" t="s">
        <v>756</v>
      </c>
    </row>
    <row r="299" spans="2:3">
      <c r="B299" t="s">
        <v>757</v>
      </c>
      <c r="C299" t="s">
        <v>758</v>
      </c>
    </row>
    <row r="300" spans="2:3">
      <c r="B300" t="s">
        <v>759</v>
      </c>
      <c r="C300" t="s">
        <v>760</v>
      </c>
    </row>
    <row r="301" spans="2:3">
      <c r="B301" t="s">
        <v>761</v>
      </c>
      <c r="C301" t="s">
        <v>762</v>
      </c>
    </row>
    <row r="302" spans="2:3">
      <c r="B302" t="s">
        <v>763</v>
      </c>
      <c r="C302" t="s">
        <v>764</v>
      </c>
    </row>
    <row r="303" spans="2:3">
      <c r="B303" t="s">
        <v>765</v>
      </c>
      <c r="C303" t="s">
        <v>766</v>
      </c>
    </row>
    <row r="304" spans="2:3">
      <c r="B304" t="s">
        <v>767</v>
      </c>
      <c r="C304" t="s">
        <v>768</v>
      </c>
    </row>
    <row r="305" spans="2:3">
      <c r="B305" t="s">
        <v>769</v>
      </c>
      <c r="C305" t="s">
        <v>770</v>
      </c>
    </row>
    <row r="306" spans="2:3">
      <c r="B306" t="s">
        <v>771</v>
      </c>
      <c r="C306" t="s">
        <v>772</v>
      </c>
    </row>
    <row r="307" spans="2:3">
      <c r="B307" t="s">
        <v>773</v>
      </c>
      <c r="C307" t="s">
        <v>774</v>
      </c>
    </row>
    <row r="308" spans="2:3">
      <c r="B308" t="s">
        <v>775</v>
      </c>
      <c r="C308" t="s">
        <v>776</v>
      </c>
    </row>
    <row r="309" spans="2:3">
      <c r="B309" t="s">
        <v>777</v>
      </c>
      <c r="C309" t="s">
        <v>778</v>
      </c>
    </row>
    <row r="310" spans="2:3">
      <c r="B310" t="s">
        <v>779</v>
      </c>
      <c r="C310" t="s">
        <v>780</v>
      </c>
    </row>
    <row r="311" spans="2:3">
      <c r="B311" t="s">
        <v>781</v>
      </c>
      <c r="C311" t="s">
        <v>782</v>
      </c>
    </row>
    <row r="312" spans="2:3">
      <c r="B312" t="s">
        <v>783</v>
      </c>
      <c r="C312" t="s">
        <v>784</v>
      </c>
    </row>
    <row r="313" spans="2:3">
      <c r="B313" t="s">
        <v>785</v>
      </c>
      <c r="C313" t="s">
        <v>786</v>
      </c>
    </row>
    <row r="314" spans="2:3">
      <c r="B314" t="s">
        <v>787</v>
      </c>
      <c r="C314" t="s">
        <v>788</v>
      </c>
    </row>
    <row r="315" spans="2:3">
      <c r="B315" t="s">
        <v>789</v>
      </c>
      <c r="C315" t="s">
        <v>790</v>
      </c>
    </row>
    <row r="316" spans="2:3">
      <c r="B316" t="s">
        <v>791</v>
      </c>
      <c r="C316" t="s">
        <v>792</v>
      </c>
    </row>
    <row r="317" spans="2:3">
      <c r="B317" t="s">
        <v>793</v>
      </c>
      <c r="C317" t="s">
        <v>794</v>
      </c>
    </row>
    <row r="318" spans="2:3">
      <c r="B318" t="s">
        <v>795</v>
      </c>
      <c r="C318" t="s">
        <v>796</v>
      </c>
    </row>
    <row r="319" spans="2:3">
      <c r="B319" t="s">
        <v>797</v>
      </c>
      <c r="C319" t="s">
        <v>798</v>
      </c>
    </row>
    <row r="320" spans="2:3">
      <c r="B320" t="s">
        <v>799</v>
      </c>
      <c r="C320" t="s">
        <v>800</v>
      </c>
    </row>
    <row r="321" spans="2:3">
      <c r="B321" t="s">
        <v>801</v>
      </c>
      <c r="C321" t="s">
        <v>802</v>
      </c>
    </row>
    <row r="322" spans="2:3">
      <c r="B322" t="s">
        <v>803</v>
      </c>
      <c r="C322" t="s">
        <v>804</v>
      </c>
    </row>
    <row r="323" spans="2:3">
      <c r="B323" t="s">
        <v>805</v>
      </c>
      <c r="C323" t="s">
        <v>806</v>
      </c>
    </row>
    <row r="324" spans="2:3">
      <c r="B324" t="s">
        <v>807</v>
      </c>
      <c r="C324" t="s">
        <v>808</v>
      </c>
    </row>
    <row r="325" spans="2:3">
      <c r="B325" t="s">
        <v>809</v>
      </c>
      <c r="C325" t="s">
        <v>810</v>
      </c>
    </row>
    <row r="326" spans="2:3">
      <c r="B326" t="s">
        <v>811</v>
      </c>
      <c r="C326" t="s">
        <v>812</v>
      </c>
    </row>
    <row r="327" spans="2:3">
      <c r="B327" t="s">
        <v>813</v>
      </c>
      <c r="C327" t="s">
        <v>814</v>
      </c>
    </row>
    <row r="328" spans="2:3">
      <c r="B328" t="s">
        <v>815</v>
      </c>
      <c r="C328" t="s">
        <v>816</v>
      </c>
    </row>
    <row r="329" spans="2:3">
      <c r="B329" t="s">
        <v>817</v>
      </c>
      <c r="C329" t="s">
        <v>818</v>
      </c>
    </row>
    <row r="330" spans="2:3">
      <c r="B330" t="s">
        <v>819</v>
      </c>
      <c r="C330" t="s">
        <v>820</v>
      </c>
    </row>
    <row r="331" spans="2:3">
      <c r="B331" t="s">
        <v>821</v>
      </c>
      <c r="C331" t="s">
        <v>822</v>
      </c>
    </row>
    <row r="332" spans="2:3">
      <c r="B332" t="s">
        <v>823</v>
      </c>
      <c r="C332" t="s">
        <v>824</v>
      </c>
    </row>
    <row r="333" spans="2:3">
      <c r="B333" t="s">
        <v>825</v>
      </c>
      <c r="C333" t="s">
        <v>826</v>
      </c>
    </row>
    <row r="334" spans="2:3">
      <c r="B334" t="s">
        <v>827</v>
      </c>
      <c r="C334" t="s">
        <v>828</v>
      </c>
    </row>
    <row r="335" spans="2:3">
      <c r="B335" t="s">
        <v>829</v>
      </c>
      <c r="C335" t="s">
        <v>830</v>
      </c>
    </row>
    <row r="336" spans="2:3">
      <c r="B336" t="s">
        <v>831</v>
      </c>
      <c r="C336" t="s">
        <v>832</v>
      </c>
    </row>
    <row r="337" spans="2:3">
      <c r="B337" t="s">
        <v>833</v>
      </c>
      <c r="C337" t="s">
        <v>834</v>
      </c>
    </row>
    <row r="338" spans="2:3">
      <c r="B338" t="s">
        <v>835</v>
      </c>
      <c r="C338" t="s">
        <v>836</v>
      </c>
    </row>
    <row r="339" spans="2:3">
      <c r="B339" t="s">
        <v>837</v>
      </c>
      <c r="C339" t="s">
        <v>838</v>
      </c>
    </row>
    <row r="340" spans="2:3">
      <c r="B340" t="s">
        <v>839</v>
      </c>
      <c r="C340" t="s">
        <v>840</v>
      </c>
    </row>
    <row r="341" spans="2:3">
      <c r="B341" t="s">
        <v>841</v>
      </c>
      <c r="C341" t="s">
        <v>842</v>
      </c>
    </row>
    <row r="342" spans="2:3">
      <c r="B342" t="s">
        <v>843</v>
      </c>
      <c r="C342" t="s">
        <v>844</v>
      </c>
    </row>
    <row r="343" spans="2:3">
      <c r="B343" t="s">
        <v>845</v>
      </c>
      <c r="C343" t="s">
        <v>846</v>
      </c>
    </row>
    <row r="344" spans="2:3">
      <c r="B344" t="s">
        <v>847</v>
      </c>
      <c r="C344" t="s">
        <v>848</v>
      </c>
    </row>
    <row r="345" spans="2:3">
      <c r="B345" t="s">
        <v>849</v>
      </c>
      <c r="C345" t="s">
        <v>850</v>
      </c>
    </row>
    <row r="346" spans="2:3">
      <c r="B346" t="s">
        <v>851</v>
      </c>
      <c r="C346" t="s">
        <v>852</v>
      </c>
    </row>
    <row r="347" spans="2:3">
      <c r="B347" t="s">
        <v>853</v>
      </c>
      <c r="C347" t="s">
        <v>854</v>
      </c>
    </row>
    <row r="348" spans="2:3">
      <c r="B348" t="s">
        <v>855</v>
      </c>
      <c r="C348" t="s">
        <v>856</v>
      </c>
    </row>
    <row r="349" spans="2:3">
      <c r="B349" t="s">
        <v>857</v>
      </c>
      <c r="C349" t="s">
        <v>858</v>
      </c>
    </row>
    <row r="350" spans="2:3">
      <c r="B350" t="s">
        <v>859</v>
      </c>
      <c r="C350" t="s">
        <v>860</v>
      </c>
    </row>
    <row r="351" spans="2:3">
      <c r="B351" t="s">
        <v>861</v>
      </c>
      <c r="C351" t="s">
        <v>862</v>
      </c>
    </row>
    <row r="352" spans="2:3">
      <c r="B352" t="s">
        <v>863</v>
      </c>
      <c r="C352" t="s">
        <v>864</v>
      </c>
    </row>
    <row r="353" spans="2:3">
      <c r="B353" t="s">
        <v>865</v>
      </c>
      <c r="C353" t="s">
        <v>866</v>
      </c>
    </row>
    <row r="354" spans="2:3">
      <c r="B354" t="s">
        <v>867</v>
      </c>
      <c r="C354" t="s">
        <v>868</v>
      </c>
    </row>
    <row r="355" spans="2:3">
      <c r="B355" t="s">
        <v>869</v>
      </c>
      <c r="C355" t="s">
        <v>870</v>
      </c>
    </row>
    <row r="356" spans="2:3">
      <c r="B356" t="s">
        <v>871</v>
      </c>
      <c r="C356" t="s">
        <v>872</v>
      </c>
    </row>
    <row r="357" spans="2:3">
      <c r="B357" t="s">
        <v>873</v>
      </c>
      <c r="C357" t="s">
        <v>874</v>
      </c>
    </row>
    <row r="358" spans="2:3">
      <c r="B358" t="s">
        <v>875</v>
      </c>
      <c r="C358" t="s">
        <v>876</v>
      </c>
    </row>
    <row r="359" spans="2:3">
      <c r="B359" t="s">
        <v>877</v>
      </c>
      <c r="C359" t="s">
        <v>878</v>
      </c>
    </row>
    <row r="360" spans="2:3">
      <c r="B360" t="s">
        <v>879</v>
      </c>
      <c r="C360" t="s">
        <v>880</v>
      </c>
    </row>
    <row r="361" spans="2:3">
      <c r="B361" t="s">
        <v>881</v>
      </c>
      <c r="C361" t="s">
        <v>882</v>
      </c>
    </row>
    <row r="362" spans="2:3">
      <c r="B362" t="s">
        <v>883</v>
      </c>
      <c r="C362" t="s">
        <v>884</v>
      </c>
    </row>
    <row r="363" spans="2:3">
      <c r="B363" t="s">
        <v>885</v>
      </c>
      <c r="C363" t="s">
        <v>886</v>
      </c>
    </row>
    <row r="364" spans="2:3">
      <c r="B364" t="s">
        <v>887</v>
      </c>
      <c r="C364" t="s">
        <v>888</v>
      </c>
    </row>
    <row r="365" spans="2:3">
      <c r="B365" t="s">
        <v>889</v>
      </c>
      <c r="C365" t="s">
        <v>890</v>
      </c>
    </row>
    <row r="366" spans="2:3">
      <c r="B366" t="s">
        <v>891</v>
      </c>
      <c r="C366" t="s">
        <v>892</v>
      </c>
    </row>
    <row r="367" spans="2:3">
      <c r="B367" t="s">
        <v>893</v>
      </c>
      <c r="C367" t="s">
        <v>894</v>
      </c>
    </row>
    <row r="368" spans="2:3">
      <c r="B368" t="s">
        <v>895</v>
      </c>
      <c r="C368" t="s">
        <v>896</v>
      </c>
    </row>
    <row r="369" spans="2:3">
      <c r="B369" t="s">
        <v>897</v>
      </c>
      <c r="C369" t="s">
        <v>898</v>
      </c>
    </row>
    <row r="370" spans="2:3">
      <c r="B370" t="s">
        <v>899</v>
      </c>
      <c r="C370" t="s">
        <v>900</v>
      </c>
    </row>
    <row r="371" spans="2:3">
      <c r="B371" t="s">
        <v>901</v>
      </c>
      <c r="C371" t="s">
        <v>902</v>
      </c>
    </row>
    <row r="372" spans="2:3">
      <c r="B372" t="s">
        <v>903</v>
      </c>
      <c r="C372" t="s">
        <v>904</v>
      </c>
    </row>
    <row r="373" spans="2:3">
      <c r="B373" t="s">
        <v>905</v>
      </c>
      <c r="C373" t="s">
        <v>906</v>
      </c>
    </row>
    <row r="374" spans="2:3">
      <c r="B374" t="s">
        <v>907</v>
      </c>
      <c r="C374" t="s">
        <v>908</v>
      </c>
    </row>
    <row r="375" spans="2:3">
      <c r="B375" t="s">
        <v>909</v>
      </c>
      <c r="C375" t="s">
        <v>910</v>
      </c>
    </row>
    <row r="376" spans="2:3">
      <c r="B376" t="s">
        <v>911</v>
      </c>
      <c r="C376" t="s">
        <v>912</v>
      </c>
    </row>
    <row r="377" spans="2:3">
      <c r="B377" t="s">
        <v>913</v>
      </c>
      <c r="C377" t="s">
        <v>914</v>
      </c>
    </row>
    <row r="378" spans="2:3">
      <c r="B378" t="s">
        <v>915</v>
      </c>
      <c r="C378" t="s">
        <v>916</v>
      </c>
    </row>
    <row r="379" spans="2:3">
      <c r="B379" t="s">
        <v>917</v>
      </c>
      <c r="C379" t="s">
        <v>918</v>
      </c>
    </row>
    <row r="380" spans="2:3">
      <c r="B380" t="s">
        <v>919</v>
      </c>
      <c r="C380" t="s">
        <v>920</v>
      </c>
    </row>
    <row r="381" spans="2:3">
      <c r="B381" t="s">
        <v>921</v>
      </c>
      <c r="C381" t="s">
        <v>922</v>
      </c>
    </row>
    <row r="382" spans="2:3">
      <c r="B382" t="s">
        <v>923</v>
      </c>
      <c r="C382" t="s">
        <v>924</v>
      </c>
    </row>
    <row r="383" spans="2:3">
      <c r="B383" t="s">
        <v>200</v>
      </c>
      <c r="C383" t="s">
        <v>925</v>
      </c>
    </row>
    <row r="384" spans="2:3">
      <c r="B384" t="s">
        <v>926</v>
      </c>
      <c r="C384" t="s">
        <v>927</v>
      </c>
    </row>
    <row r="385" spans="2:3">
      <c r="B385" t="s">
        <v>928</v>
      </c>
      <c r="C385" t="s">
        <v>929</v>
      </c>
    </row>
    <row r="386" spans="2:3">
      <c r="B386" t="s">
        <v>930</v>
      </c>
      <c r="C386" t="s">
        <v>931</v>
      </c>
    </row>
    <row r="387" spans="2:3">
      <c r="B387" t="s">
        <v>932</v>
      </c>
      <c r="C387" t="s">
        <v>933</v>
      </c>
    </row>
    <row r="388" spans="2:3">
      <c r="B388" t="s">
        <v>934</v>
      </c>
      <c r="C388" t="s">
        <v>935</v>
      </c>
    </row>
    <row r="389" spans="2:3">
      <c r="B389" t="s">
        <v>936</v>
      </c>
      <c r="C389" t="s">
        <v>937</v>
      </c>
    </row>
    <row r="390" spans="2:3">
      <c r="B390" t="s">
        <v>938</v>
      </c>
      <c r="C390" t="s">
        <v>939</v>
      </c>
    </row>
    <row r="391" spans="2:3">
      <c r="B391" t="s">
        <v>940</v>
      </c>
      <c r="C391" t="s">
        <v>317</v>
      </c>
    </row>
    <row r="392" spans="2:3">
      <c r="B392" t="s">
        <v>941</v>
      </c>
      <c r="C392" t="s">
        <v>942</v>
      </c>
    </row>
    <row r="393" spans="2:3">
      <c r="B393" t="s">
        <v>943</v>
      </c>
      <c r="C393" t="s">
        <v>944</v>
      </c>
    </row>
    <row r="394" spans="2:3">
      <c r="B394" t="s">
        <v>945</v>
      </c>
      <c r="C394" t="s">
        <v>946</v>
      </c>
    </row>
    <row r="395" spans="2:3">
      <c r="B395" t="s">
        <v>947</v>
      </c>
      <c r="C395" t="s">
        <v>948</v>
      </c>
    </row>
    <row r="396" spans="2:3">
      <c r="B396" t="s">
        <v>949</v>
      </c>
      <c r="C396" t="s">
        <v>950</v>
      </c>
    </row>
    <row r="397" spans="2:3">
      <c r="B397" t="s">
        <v>951</v>
      </c>
      <c r="C397" t="s">
        <v>952</v>
      </c>
    </row>
    <row r="398" spans="2:3">
      <c r="B398" t="s">
        <v>953</v>
      </c>
      <c r="C398" t="s">
        <v>954</v>
      </c>
    </row>
    <row r="399" spans="2:3">
      <c r="B399" t="s">
        <v>955</v>
      </c>
      <c r="C399" t="s">
        <v>956</v>
      </c>
    </row>
    <row r="400" spans="2:3">
      <c r="B400" t="s">
        <v>957</v>
      </c>
      <c r="C400" t="s">
        <v>958</v>
      </c>
    </row>
    <row r="401" spans="2:3">
      <c r="B401" t="s">
        <v>959</v>
      </c>
      <c r="C401" t="s">
        <v>960</v>
      </c>
    </row>
    <row r="402" spans="2:3">
      <c r="B402" t="s">
        <v>961</v>
      </c>
      <c r="C402" t="s">
        <v>962</v>
      </c>
    </row>
    <row r="403" spans="2:3">
      <c r="B403" t="s">
        <v>963</v>
      </c>
      <c r="C403" t="s">
        <v>964</v>
      </c>
    </row>
    <row r="404" spans="2:3">
      <c r="B404" t="s">
        <v>965</v>
      </c>
      <c r="C404" t="s">
        <v>966</v>
      </c>
    </row>
    <row r="405" spans="2:3">
      <c r="B405" t="s">
        <v>967</v>
      </c>
      <c r="C405" t="s">
        <v>968</v>
      </c>
    </row>
    <row r="406" spans="2:3">
      <c r="B406" t="s">
        <v>969</v>
      </c>
      <c r="C406" t="s">
        <v>970</v>
      </c>
    </row>
    <row r="407" spans="2:3">
      <c r="B407" t="s">
        <v>971</v>
      </c>
      <c r="C407" t="s">
        <v>972</v>
      </c>
    </row>
    <row r="408" spans="2:3">
      <c r="B408" t="s">
        <v>973</v>
      </c>
      <c r="C408" t="s">
        <v>974</v>
      </c>
    </row>
    <row r="409" spans="2:3">
      <c r="B409" t="s">
        <v>975</v>
      </c>
      <c r="C409" t="s">
        <v>976</v>
      </c>
    </row>
    <row r="410" spans="2:3">
      <c r="B410" t="s">
        <v>977</v>
      </c>
      <c r="C410" t="s">
        <v>978</v>
      </c>
    </row>
    <row r="411" spans="2:3">
      <c r="B411" t="s">
        <v>979</v>
      </c>
      <c r="C411" t="s">
        <v>980</v>
      </c>
    </row>
    <row r="412" spans="2:3">
      <c r="B412" t="s">
        <v>981</v>
      </c>
      <c r="C412" t="s">
        <v>982</v>
      </c>
    </row>
    <row r="413" spans="2:3">
      <c r="B413" t="s">
        <v>983</v>
      </c>
      <c r="C413" t="s">
        <v>984</v>
      </c>
    </row>
    <row r="414" spans="2:3">
      <c r="B414" t="s">
        <v>985</v>
      </c>
      <c r="C414" t="s">
        <v>986</v>
      </c>
    </row>
    <row r="415" spans="2:3">
      <c r="B415" t="s">
        <v>987</v>
      </c>
      <c r="C415" t="s">
        <v>988</v>
      </c>
    </row>
    <row r="416" spans="2:3">
      <c r="B416" t="s">
        <v>989</v>
      </c>
      <c r="C416" t="s">
        <v>990</v>
      </c>
    </row>
    <row r="417" spans="2:3">
      <c r="B417" t="s">
        <v>991</v>
      </c>
      <c r="C417" t="s">
        <v>992</v>
      </c>
    </row>
    <row r="418" spans="2:3">
      <c r="B418" t="s">
        <v>993</v>
      </c>
      <c r="C418" t="s">
        <v>994</v>
      </c>
    </row>
    <row r="419" spans="2:3">
      <c r="B419" t="s">
        <v>995</v>
      </c>
      <c r="C419" t="s">
        <v>996</v>
      </c>
    </row>
    <row r="420" spans="2:3">
      <c r="B420" t="s">
        <v>997</v>
      </c>
      <c r="C420" t="s">
        <v>998</v>
      </c>
    </row>
    <row r="421" spans="2:3">
      <c r="B421" t="s">
        <v>999</v>
      </c>
      <c r="C421" t="s">
        <v>1000</v>
      </c>
    </row>
    <row r="422" spans="2:3">
      <c r="B422" t="s">
        <v>1001</v>
      </c>
      <c r="C422" t="s">
        <v>1002</v>
      </c>
    </row>
    <row r="423" spans="2:3">
      <c r="B423" t="s">
        <v>1003</v>
      </c>
      <c r="C423" t="s">
        <v>1004</v>
      </c>
    </row>
    <row r="424" spans="2:3">
      <c r="B424" t="s">
        <v>1005</v>
      </c>
      <c r="C424" t="s">
        <v>1006</v>
      </c>
    </row>
    <row r="425" spans="2:3">
      <c r="B425" t="s">
        <v>1007</v>
      </c>
      <c r="C425" t="s">
        <v>1008</v>
      </c>
    </row>
    <row r="426" spans="2:3">
      <c r="B426" t="s">
        <v>1009</v>
      </c>
      <c r="C426" t="s">
        <v>1010</v>
      </c>
    </row>
    <row r="427" spans="2:3">
      <c r="B427" t="s">
        <v>1011</v>
      </c>
      <c r="C427" t="s">
        <v>1012</v>
      </c>
    </row>
    <row r="428" spans="2:3">
      <c r="B428" t="s">
        <v>1013</v>
      </c>
      <c r="C428" t="s">
        <v>1014</v>
      </c>
    </row>
    <row r="429" spans="2:3">
      <c r="B429" t="s">
        <v>1015</v>
      </c>
      <c r="C429" t="s">
        <v>1016</v>
      </c>
    </row>
    <row r="430" spans="2:3">
      <c r="B430" t="s">
        <v>1017</v>
      </c>
      <c r="C430" t="s">
        <v>1018</v>
      </c>
    </row>
    <row r="431" spans="2:3">
      <c r="B431" t="s">
        <v>1019</v>
      </c>
      <c r="C431" t="s">
        <v>1020</v>
      </c>
    </row>
    <row r="432" spans="2:3">
      <c r="B432" t="s">
        <v>1021</v>
      </c>
      <c r="C432" t="s">
        <v>1022</v>
      </c>
    </row>
    <row r="433" spans="2:3">
      <c r="B433" t="s">
        <v>1023</v>
      </c>
      <c r="C433" t="s">
        <v>1024</v>
      </c>
    </row>
    <row r="434" spans="2:3">
      <c r="B434" t="s">
        <v>1025</v>
      </c>
      <c r="C434" t="s">
        <v>1026</v>
      </c>
    </row>
    <row r="435" spans="2:3">
      <c r="B435" t="s">
        <v>1027</v>
      </c>
      <c r="C435" t="s">
        <v>1028</v>
      </c>
    </row>
    <row r="436" spans="2:3">
      <c r="B436" t="s">
        <v>1029</v>
      </c>
      <c r="C436" t="s">
        <v>1030</v>
      </c>
    </row>
    <row r="437" spans="2:3">
      <c r="B437" t="s">
        <v>1031</v>
      </c>
      <c r="C437" t="s">
        <v>1032</v>
      </c>
    </row>
    <row r="438" spans="2:3">
      <c r="B438" t="s">
        <v>1033</v>
      </c>
      <c r="C438" t="s">
        <v>1034</v>
      </c>
    </row>
    <row r="439" spans="2:3">
      <c r="B439" t="s">
        <v>1035</v>
      </c>
      <c r="C439" t="s">
        <v>1036</v>
      </c>
    </row>
    <row r="440" spans="2:3">
      <c r="B440" t="s">
        <v>1037</v>
      </c>
      <c r="C440" t="s">
        <v>1038</v>
      </c>
    </row>
    <row r="441" spans="2:3">
      <c r="B441" t="s">
        <v>1039</v>
      </c>
      <c r="C441" t="s">
        <v>1040</v>
      </c>
    </row>
    <row r="442" spans="2:3">
      <c r="B442" t="s">
        <v>1041</v>
      </c>
      <c r="C442" t="s">
        <v>1042</v>
      </c>
    </row>
    <row r="443" spans="2:3">
      <c r="B443" t="s">
        <v>1043</v>
      </c>
      <c r="C443" t="s">
        <v>1044</v>
      </c>
    </row>
    <row r="444" spans="2:3">
      <c r="B444" t="s">
        <v>1045</v>
      </c>
      <c r="C444" t="s">
        <v>1046</v>
      </c>
    </row>
    <row r="445" spans="2:3">
      <c r="B445" t="s">
        <v>1047</v>
      </c>
      <c r="C445" t="s">
        <v>1048</v>
      </c>
    </row>
    <row r="446" spans="2:3">
      <c r="B446" t="s">
        <v>1049</v>
      </c>
      <c r="C446" t="s">
        <v>1050</v>
      </c>
    </row>
    <row r="447" spans="2:3">
      <c r="B447" t="s">
        <v>1051</v>
      </c>
      <c r="C447" t="s">
        <v>1052</v>
      </c>
    </row>
    <row r="448" spans="2:3">
      <c r="B448" t="s">
        <v>1053</v>
      </c>
      <c r="C448" t="s">
        <v>1054</v>
      </c>
    </row>
    <row r="449" spans="2:3">
      <c r="B449" t="s">
        <v>1055</v>
      </c>
      <c r="C449" t="s">
        <v>1056</v>
      </c>
    </row>
    <row r="450" spans="2:3">
      <c r="B450" t="s">
        <v>1057</v>
      </c>
      <c r="C450" t="s">
        <v>1058</v>
      </c>
    </row>
    <row r="451" spans="2:3">
      <c r="B451" t="s">
        <v>1059</v>
      </c>
      <c r="C451" t="s">
        <v>1060</v>
      </c>
    </row>
    <row r="452" spans="2:3">
      <c r="B452" t="s">
        <v>1061</v>
      </c>
      <c r="C452" t="s">
        <v>1062</v>
      </c>
    </row>
    <row r="453" spans="2:3">
      <c r="B453" t="s">
        <v>1063</v>
      </c>
      <c r="C453" t="s">
        <v>1064</v>
      </c>
    </row>
    <row r="454" spans="2:3">
      <c r="B454" t="s">
        <v>1065</v>
      </c>
      <c r="C454" t="s">
        <v>1066</v>
      </c>
    </row>
    <row r="455" spans="2:3">
      <c r="B455" t="s">
        <v>1067</v>
      </c>
      <c r="C455" t="s">
        <v>1068</v>
      </c>
    </row>
    <row r="456" spans="2:3">
      <c r="B456" t="s">
        <v>1069</v>
      </c>
      <c r="C456" t="s">
        <v>1070</v>
      </c>
    </row>
    <row r="457" spans="2:3">
      <c r="B457" t="s">
        <v>1071</v>
      </c>
      <c r="C457" t="s">
        <v>1072</v>
      </c>
    </row>
    <row r="458" spans="2:3">
      <c r="B458" t="s">
        <v>1073</v>
      </c>
      <c r="C458" t="s">
        <v>1074</v>
      </c>
    </row>
    <row r="459" spans="2:3">
      <c r="B459" t="s">
        <v>1075</v>
      </c>
      <c r="C459" t="s">
        <v>1076</v>
      </c>
    </row>
    <row r="460" spans="2:3">
      <c r="B460" t="s">
        <v>1077</v>
      </c>
      <c r="C460" t="s">
        <v>1078</v>
      </c>
    </row>
    <row r="461" spans="2:3">
      <c r="B461" t="s">
        <v>1079</v>
      </c>
      <c r="C461" t="s">
        <v>1080</v>
      </c>
    </row>
    <row r="462" spans="2:3">
      <c r="B462" t="s">
        <v>1081</v>
      </c>
      <c r="C462" t="s">
        <v>1082</v>
      </c>
    </row>
    <row r="463" spans="2:3">
      <c r="B463" t="s">
        <v>1083</v>
      </c>
      <c r="C463" t="s">
        <v>1084</v>
      </c>
    </row>
    <row r="464" spans="2:3">
      <c r="B464" t="s">
        <v>1085</v>
      </c>
      <c r="C464" t="s">
        <v>1086</v>
      </c>
    </row>
    <row r="465" spans="2:3">
      <c r="B465" t="s">
        <v>1087</v>
      </c>
      <c r="C465" t="s">
        <v>1088</v>
      </c>
    </row>
    <row r="466" spans="2:3">
      <c r="B466" t="s">
        <v>1089</v>
      </c>
      <c r="C466" t="s">
        <v>1090</v>
      </c>
    </row>
    <row r="467" spans="2:3">
      <c r="B467" t="s">
        <v>1091</v>
      </c>
      <c r="C467" t="s">
        <v>1092</v>
      </c>
    </row>
    <row r="468" spans="2:3">
      <c r="B468" t="s">
        <v>1093</v>
      </c>
      <c r="C468" t="s">
        <v>1094</v>
      </c>
    </row>
    <row r="469" spans="2:3">
      <c r="B469" t="s">
        <v>1095</v>
      </c>
      <c r="C469" t="s">
        <v>1096</v>
      </c>
    </row>
    <row r="470" spans="2:3">
      <c r="B470" t="s">
        <v>1097</v>
      </c>
      <c r="C470" t="s">
        <v>1098</v>
      </c>
    </row>
    <row r="471" spans="2:3">
      <c r="B471" t="s">
        <v>1099</v>
      </c>
      <c r="C471" t="s">
        <v>1100</v>
      </c>
    </row>
    <row r="472" spans="2:3">
      <c r="B472" t="s">
        <v>1101</v>
      </c>
      <c r="C472" t="s">
        <v>1102</v>
      </c>
    </row>
    <row r="473" spans="2:3">
      <c r="B473" t="s">
        <v>1103</v>
      </c>
      <c r="C473" t="s">
        <v>1104</v>
      </c>
    </row>
    <row r="474" spans="2:3">
      <c r="B474" t="s">
        <v>1105</v>
      </c>
      <c r="C474" t="s">
        <v>1106</v>
      </c>
    </row>
    <row r="475" spans="2:3">
      <c r="B475" t="s">
        <v>1107</v>
      </c>
      <c r="C475" t="s">
        <v>1108</v>
      </c>
    </row>
    <row r="476" spans="2:3">
      <c r="B476" t="s">
        <v>1109</v>
      </c>
      <c r="C476" t="s">
        <v>1110</v>
      </c>
    </row>
    <row r="477" spans="2:3">
      <c r="B477" t="s">
        <v>1111</v>
      </c>
      <c r="C477" t="s">
        <v>1112</v>
      </c>
    </row>
    <row r="478" spans="2:3">
      <c r="B478" t="s">
        <v>1113</v>
      </c>
      <c r="C478" t="s">
        <v>1114</v>
      </c>
    </row>
    <row r="479" spans="2:3">
      <c r="B479" t="s">
        <v>1115</v>
      </c>
      <c r="C479" t="s">
        <v>1116</v>
      </c>
    </row>
    <row r="480" spans="2:3">
      <c r="B480" t="s">
        <v>1117</v>
      </c>
      <c r="C480" t="s">
        <v>1118</v>
      </c>
    </row>
    <row r="481" spans="2:3">
      <c r="B481" t="s">
        <v>1119</v>
      </c>
      <c r="C481" t="s">
        <v>1120</v>
      </c>
    </row>
    <row r="482" spans="2:3">
      <c r="B482" t="s">
        <v>1121</v>
      </c>
      <c r="C482" t="s">
        <v>1122</v>
      </c>
    </row>
    <row r="483" spans="2:3">
      <c r="B483" t="s">
        <v>1123</v>
      </c>
      <c r="C483" t="s">
        <v>1124</v>
      </c>
    </row>
    <row r="484" spans="2:3">
      <c r="B484" t="s">
        <v>1125</v>
      </c>
      <c r="C484" t="s">
        <v>1126</v>
      </c>
    </row>
    <row r="485" spans="2:3">
      <c r="B485" t="s">
        <v>1127</v>
      </c>
      <c r="C485" t="s">
        <v>1128</v>
      </c>
    </row>
    <row r="486" spans="2:3">
      <c r="B486" t="s">
        <v>1129</v>
      </c>
      <c r="C486" t="s">
        <v>1130</v>
      </c>
    </row>
    <row r="487" spans="2:3">
      <c r="B487" t="s">
        <v>1131</v>
      </c>
      <c r="C487" t="s">
        <v>1132</v>
      </c>
    </row>
    <row r="488" spans="2:3">
      <c r="B488" t="s">
        <v>1133</v>
      </c>
      <c r="C488" t="s">
        <v>1134</v>
      </c>
    </row>
    <row r="489" spans="2:3">
      <c r="B489" t="s">
        <v>1135</v>
      </c>
      <c r="C489" t="s">
        <v>1136</v>
      </c>
    </row>
    <row r="490" spans="2:3">
      <c r="B490" t="s">
        <v>1137</v>
      </c>
      <c r="C490" t="s">
        <v>1138</v>
      </c>
    </row>
    <row r="491" spans="2:3">
      <c r="B491" t="s">
        <v>1139</v>
      </c>
      <c r="C491" t="s">
        <v>1140</v>
      </c>
    </row>
    <row r="492" spans="2:3">
      <c r="B492" t="s">
        <v>1141</v>
      </c>
      <c r="C492" t="s">
        <v>1142</v>
      </c>
    </row>
    <row r="493" spans="2:3">
      <c r="B493" t="s">
        <v>1143</v>
      </c>
      <c r="C493" t="s">
        <v>1144</v>
      </c>
    </row>
    <row r="494" spans="2:3">
      <c r="B494" t="s">
        <v>1145</v>
      </c>
      <c r="C494" t="s">
        <v>1146</v>
      </c>
    </row>
    <row r="495" spans="2:3">
      <c r="B495" t="s">
        <v>1147</v>
      </c>
      <c r="C495" t="s">
        <v>1148</v>
      </c>
    </row>
    <row r="496" spans="2:3">
      <c r="B496" t="s">
        <v>1149</v>
      </c>
      <c r="C496" t="s">
        <v>1150</v>
      </c>
    </row>
    <row r="497" spans="2:3">
      <c r="B497" t="s">
        <v>1151</v>
      </c>
      <c r="C497" t="s">
        <v>1152</v>
      </c>
    </row>
    <row r="498" spans="2:3">
      <c r="B498" t="s">
        <v>1153</v>
      </c>
      <c r="C498" t="s">
        <v>1154</v>
      </c>
    </row>
    <row r="499" spans="2:3">
      <c r="B499" t="s">
        <v>1155</v>
      </c>
      <c r="C499" t="s">
        <v>1156</v>
      </c>
    </row>
    <row r="500" spans="2:3">
      <c r="B500" t="s">
        <v>1157</v>
      </c>
      <c r="C500" t="s">
        <v>1158</v>
      </c>
    </row>
    <row r="501" spans="2:3">
      <c r="B501" t="s">
        <v>1159</v>
      </c>
      <c r="C501" t="s">
        <v>1160</v>
      </c>
    </row>
    <row r="502" spans="2:3">
      <c r="B502" t="s">
        <v>1161</v>
      </c>
      <c r="C502" t="s">
        <v>1162</v>
      </c>
    </row>
    <row r="503" spans="2:3">
      <c r="B503" t="s">
        <v>1163</v>
      </c>
      <c r="C503" t="s">
        <v>1164</v>
      </c>
    </row>
    <row r="504" spans="2:3">
      <c r="B504" t="s">
        <v>1165</v>
      </c>
      <c r="C504" t="s">
        <v>1166</v>
      </c>
    </row>
    <row r="505" spans="2:3">
      <c r="B505" t="s">
        <v>1167</v>
      </c>
      <c r="C505" t="s">
        <v>1168</v>
      </c>
    </row>
    <row r="506" spans="2:3">
      <c r="B506" t="s">
        <v>1169</v>
      </c>
      <c r="C506" t="s">
        <v>1170</v>
      </c>
    </row>
    <row r="507" spans="2:3">
      <c r="B507" t="s">
        <v>1171</v>
      </c>
      <c r="C507" t="s">
        <v>1172</v>
      </c>
    </row>
    <row r="508" spans="2:3">
      <c r="B508" t="s">
        <v>1173</v>
      </c>
      <c r="C508" t="s">
        <v>1174</v>
      </c>
    </row>
    <row r="509" spans="2:3">
      <c r="B509" t="s">
        <v>1175</v>
      </c>
      <c r="C509" t="s">
        <v>1176</v>
      </c>
    </row>
    <row r="510" spans="2:3">
      <c r="B510" t="s">
        <v>1177</v>
      </c>
      <c r="C510" t="s">
        <v>1178</v>
      </c>
    </row>
    <row r="511" spans="2:3">
      <c r="B511" t="s">
        <v>1179</v>
      </c>
      <c r="C511" t="s">
        <v>1180</v>
      </c>
    </row>
    <row r="512" spans="2:3">
      <c r="B512" t="s">
        <v>1181</v>
      </c>
      <c r="C512" t="s">
        <v>1182</v>
      </c>
    </row>
    <row r="513" spans="2:3">
      <c r="B513" t="s">
        <v>1183</v>
      </c>
      <c r="C513" t="s">
        <v>1184</v>
      </c>
    </row>
    <row r="514" spans="2:3">
      <c r="B514" t="s">
        <v>1185</v>
      </c>
      <c r="C514" t="s">
        <v>1186</v>
      </c>
    </row>
    <row r="515" spans="2:3">
      <c r="B515" t="s">
        <v>1187</v>
      </c>
      <c r="C515" t="s">
        <v>1188</v>
      </c>
    </row>
    <row r="516" spans="2:3">
      <c r="B516" t="s">
        <v>1189</v>
      </c>
      <c r="C516" t="s">
        <v>1190</v>
      </c>
    </row>
    <row r="517" spans="2:3">
      <c r="B517" t="s">
        <v>1191</v>
      </c>
      <c r="C517" t="s">
        <v>1192</v>
      </c>
    </row>
    <row r="518" spans="2:3">
      <c r="B518" t="s">
        <v>1193</v>
      </c>
      <c r="C518" t="s">
        <v>1194</v>
      </c>
    </row>
    <row r="519" spans="2:3">
      <c r="B519" t="s">
        <v>1195</v>
      </c>
      <c r="C519" t="s">
        <v>1196</v>
      </c>
    </row>
    <row r="520" spans="2:3">
      <c r="B520" t="s">
        <v>1197</v>
      </c>
      <c r="C520" t="s">
        <v>1198</v>
      </c>
    </row>
    <row r="521" spans="2:3">
      <c r="B521" t="s">
        <v>1199</v>
      </c>
      <c r="C521" t="s">
        <v>1200</v>
      </c>
    </row>
    <row r="522" spans="2:3">
      <c r="B522" t="s">
        <v>1201</v>
      </c>
      <c r="C522" t="s">
        <v>1202</v>
      </c>
    </row>
    <row r="523" spans="2:3">
      <c r="B523" t="s">
        <v>1203</v>
      </c>
      <c r="C523" t="s">
        <v>1204</v>
      </c>
    </row>
    <row r="524" spans="2:3">
      <c r="B524" t="s">
        <v>1205</v>
      </c>
      <c r="C524" t="s">
        <v>1206</v>
      </c>
    </row>
    <row r="525" spans="2:3">
      <c r="B525" t="s">
        <v>1207</v>
      </c>
      <c r="C525" t="s">
        <v>1208</v>
      </c>
    </row>
    <row r="526" spans="2:3">
      <c r="B526" t="s">
        <v>1209</v>
      </c>
      <c r="C526" t="s">
        <v>1210</v>
      </c>
    </row>
    <row r="527" spans="2:3">
      <c r="B527" t="s">
        <v>1211</v>
      </c>
      <c r="C527" t="s">
        <v>1212</v>
      </c>
    </row>
    <row r="528" spans="2:3">
      <c r="B528" t="s">
        <v>1213</v>
      </c>
      <c r="C528" t="s">
        <v>1214</v>
      </c>
    </row>
    <row r="529" spans="2:3">
      <c r="B529" t="s">
        <v>1215</v>
      </c>
      <c r="C529" t="s">
        <v>1216</v>
      </c>
    </row>
    <row r="530" spans="2:3">
      <c r="B530" t="s">
        <v>1217</v>
      </c>
      <c r="C530" t="s">
        <v>1218</v>
      </c>
    </row>
    <row r="531" spans="2:3">
      <c r="B531" t="s">
        <v>1219</v>
      </c>
      <c r="C531" t="s">
        <v>1220</v>
      </c>
    </row>
    <row r="532" spans="2:3">
      <c r="B532" t="s">
        <v>1221</v>
      </c>
      <c r="C532" t="s">
        <v>1222</v>
      </c>
    </row>
    <row r="533" spans="2:3">
      <c r="B533" t="s">
        <v>1223</v>
      </c>
      <c r="C533" t="s">
        <v>1224</v>
      </c>
    </row>
    <row r="534" spans="2:3">
      <c r="B534" t="s">
        <v>1225</v>
      </c>
      <c r="C534" t="s">
        <v>1226</v>
      </c>
    </row>
    <row r="535" spans="2:3">
      <c r="B535" t="s">
        <v>1227</v>
      </c>
      <c r="C535" t="s">
        <v>1228</v>
      </c>
    </row>
    <row r="536" spans="2:3">
      <c r="B536" t="s">
        <v>1229</v>
      </c>
      <c r="C536" t="s">
        <v>1230</v>
      </c>
    </row>
    <row r="537" spans="2:3">
      <c r="B537" t="s">
        <v>1231</v>
      </c>
      <c r="C537" t="s">
        <v>1232</v>
      </c>
    </row>
    <row r="538" spans="2:3">
      <c r="B538" t="s">
        <v>1233</v>
      </c>
      <c r="C538" t="s">
        <v>1234</v>
      </c>
    </row>
    <row r="539" spans="2:3">
      <c r="B539" t="s">
        <v>1235</v>
      </c>
      <c r="C539" t="s">
        <v>1236</v>
      </c>
    </row>
    <row r="540" spans="2:3">
      <c r="B540" t="s">
        <v>1237</v>
      </c>
      <c r="C540" t="s">
        <v>1238</v>
      </c>
    </row>
    <row r="541" spans="2:3">
      <c r="B541" t="s">
        <v>1239</v>
      </c>
      <c r="C541" t="s">
        <v>1240</v>
      </c>
    </row>
    <row r="542" spans="2:3">
      <c r="B542" t="s">
        <v>1241</v>
      </c>
      <c r="C542" t="s">
        <v>1242</v>
      </c>
    </row>
    <row r="543" spans="2:3">
      <c r="B543" t="s">
        <v>1243</v>
      </c>
      <c r="C543" t="s">
        <v>1244</v>
      </c>
    </row>
    <row r="544" spans="2:3">
      <c r="B544" t="s">
        <v>1245</v>
      </c>
      <c r="C544" t="s">
        <v>1246</v>
      </c>
    </row>
    <row r="545" spans="2:3">
      <c r="B545" t="s">
        <v>1247</v>
      </c>
      <c r="C545" t="s">
        <v>1248</v>
      </c>
    </row>
    <row r="546" spans="2:3">
      <c r="B546" t="s">
        <v>1249</v>
      </c>
      <c r="C546" t="s">
        <v>1250</v>
      </c>
    </row>
    <row r="547" spans="2:3">
      <c r="B547" t="s">
        <v>1251</v>
      </c>
      <c r="C547" t="s">
        <v>1252</v>
      </c>
    </row>
    <row r="548" spans="2:3">
      <c r="B548" t="s">
        <v>1253</v>
      </c>
      <c r="C548" t="s">
        <v>1254</v>
      </c>
    </row>
    <row r="549" spans="2:3">
      <c r="B549" t="s">
        <v>1255</v>
      </c>
      <c r="C549" t="s">
        <v>1256</v>
      </c>
    </row>
    <row r="550" spans="2:3">
      <c r="B550" t="s">
        <v>1257</v>
      </c>
      <c r="C550" t="s">
        <v>1258</v>
      </c>
    </row>
    <row r="551" spans="2:3">
      <c r="B551" t="s">
        <v>1259</v>
      </c>
      <c r="C551" t="s">
        <v>1260</v>
      </c>
    </row>
    <row r="552" spans="2:3">
      <c r="B552" t="s">
        <v>1261</v>
      </c>
      <c r="C552" t="s">
        <v>1262</v>
      </c>
    </row>
    <row r="553" spans="2:3">
      <c r="B553" t="s">
        <v>1263</v>
      </c>
      <c r="C553" t="s">
        <v>1264</v>
      </c>
    </row>
    <row r="554" spans="2:3">
      <c r="B554" t="s">
        <v>1265</v>
      </c>
      <c r="C554" t="s">
        <v>1266</v>
      </c>
    </row>
    <row r="555" spans="2:3">
      <c r="B555" t="s">
        <v>1267</v>
      </c>
      <c r="C555" t="s">
        <v>1268</v>
      </c>
    </row>
    <row r="556" spans="2:3">
      <c r="B556" t="s">
        <v>1269</v>
      </c>
      <c r="C556" t="s">
        <v>1270</v>
      </c>
    </row>
    <row r="557" spans="2:3">
      <c r="B557" t="s">
        <v>1271</v>
      </c>
      <c r="C557" t="s">
        <v>1272</v>
      </c>
    </row>
    <row r="558" spans="2:3">
      <c r="B558" t="s">
        <v>1273</v>
      </c>
      <c r="C558" t="s">
        <v>1274</v>
      </c>
    </row>
    <row r="559" spans="2:3">
      <c r="B559" t="s">
        <v>1275</v>
      </c>
      <c r="C559" t="s">
        <v>1276</v>
      </c>
    </row>
    <row r="560" spans="2:3">
      <c r="B560" t="s">
        <v>1277</v>
      </c>
      <c r="C560" t="s">
        <v>1278</v>
      </c>
    </row>
    <row r="561" spans="2:3">
      <c r="B561" t="s">
        <v>1279</v>
      </c>
      <c r="C561" t="s">
        <v>1280</v>
      </c>
    </row>
    <row r="562" spans="2:3">
      <c r="B562" t="s">
        <v>1281</v>
      </c>
      <c r="C562" t="s">
        <v>1282</v>
      </c>
    </row>
    <row r="563" spans="2:3">
      <c r="B563" t="s">
        <v>1283</v>
      </c>
      <c r="C563" t="s">
        <v>1284</v>
      </c>
    </row>
    <row r="564" spans="2:3">
      <c r="B564" t="s">
        <v>1285</v>
      </c>
      <c r="C564" t="s">
        <v>1286</v>
      </c>
    </row>
    <row r="565" spans="2:3">
      <c r="B565" t="s">
        <v>1287</v>
      </c>
      <c r="C565" t="s">
        <v>1288</v>
      </c>
    </row>
    <row r="566" spans="2:3">
      <c r="B566" t="s">
        <v>1289</v>
      </c>
      <c r="C566" t="s">
        <v>1290</v>
      </c>
    </row>
    <row r="567" spans="2:3">
      <c r="B567" t="s">
        <v>1291</v>
      </c>
      <c r="C567" t="s">
        <v>1292</v>
      </c>
    </row>
    <row r="568" spans="2:3">
      <c r="B568" t="s">
        <v>1293</v>
      </c>
      <c r="C568" t="s">
        <v>1294</v>
      </c>
    </row>
    <row r="569" spans="2:3">
      <c r="B569" t="s">
        <v>1295</v>
      </c>
      <c r="C569" t="s">
        <v>1296</v>
      </c>
    </row>
    <row r="570" spans="2:3">
      <c r="B570" t="s">
        <v>1297</v>
      </c>
      <c r="C570" t="s">
        <v>291</v>
      </c>
    </row>
    <row r="571" spans="2:3">
      <c r="B571" t="s">
        <v>1298</v>
      </c>
      <c r="C571" t="s">
        <v>1299</v>
      </c>
    </row>
    <row r="572" spans="2:3">
      <c r="B572" t="s">
        <v>1300</v>
      </c>
      <c r="C572" t="s">
        <v>1301</v>
      </c>
    </row>
    <row r="573" spans="2:3">
      <c r="B573" t="s">
        <v>1302</v>
      </c>
      <c r="C573" t="s">
        <v>1303</v>
      </c>
    </row>
    <row r="574" spans="2:3">
      <c r="B574" t="s">
        <v>1304</v>
      </c>
      <c r="C574" t="s">
        <v>1305</v>
      </c>
    </row>
    <row r="575" spans="2:3">
      <c r="B575" t="s">
        <v>1306</v>
      </c>
      <c r="C575" t="s">
        <v>1307</v>
      </c>
    </row>
    <row r="576" spans="2:3">
      <c r="B576" t="s">
        <v>1308</v>
      </c>
      <c r="C576" t="s">
        <v>1309</v>
      </c>
    </row>
    <row r="577" spans="2:3">
      <c r="B577" t="s">
        <v>1310</v>
      </c>
      <c r="C577" t="s">
        <v>1311</v>
      </c>
    </row>
    <row r="578" spans="2:3">
      <c r="B578" t="s">
        <v>1312</v>
      </c>
      <c r="C578" t="s">
        <v>1313</v>
      </c>
    </row>
    <row r="579" spans="2:3">
      <c r="B579" t="s">
        <v>1314</v>
      </c>
      <c r="C579" t="s">
        <v>1315</v>
      </c>
    </row>
    <row r="580" spans="2:3">
      <c r="B580" t="s">
        <v>1316</v>
      </c>
      <c r="C580" t="s">
        <v>1317</v>
      </c>
    </row>
    <row r="581" spans="2:3">
      <c r="B581" t="s">
        <v>1318</v>
      </c>
      <c r="C581" t="s">
        <v>1319</v>
      </c>
    </row>
    <row r="582" spans="2:3">
      <c r="B582" t="s">
        <v>1320</v>
      </c>
      <c r="C582" t="s">
        <v>1321</v>
      </c>
    </row>
    <row r="583" spans="2:3">
      <c r="B583" t="s">
        <v>1322</v>
      </c>
      <c r="C583" t="s">
        <v>1323</v>
      </c>
    </row>
    <row r="584" spans="2:3">
      <c r="B584" t="s">
        <v>1324</v>
      </c>
      <c r="C584" t="s">
        <v>1325</v>
      </c>
    </row>
    <row r="585" spans="2:3">
      <c r="B585" t="s">
        <v>1326</v>
      </c>
      <c r="C585" t="s">
        <v>1327</v>
      </c>
    </row>
    <row r="586" spans="2:3">
      <c r="B586" t="s">
        <v>1328</v>
      </c>
      <c r="C586" t="s">
        <v>1329</v>
      </c>
    </row>
    <row r="587" spans="2:3">
      <c r="B587" t="s">
        <v>1330</v>
      </c>
      <c r="C587" t="s">
        <v>1331</v>
      </c>
    </row>
    <row r="588" spans="2:3">
      <c r="B588" t="s">
        <v>1332</v>
      </c>
      <c r="C588" t="s">
        <v>1333</v>
      </c>
    </row>
    <row r="589" spans="2:3">
      <c r="B589" t="s">
        <v>1334</v>
      </c>
      <c r="C589" t="s">
        <v>1335</v>
      </c>
    </row>
    <row r="590" spans="2:3">
      <c r="B590" t="s">
        <v>1336</v>
      </c>
      <c r="C590" t="s">
        <v>1337</v>
      </c>
    </row>
    <row r="591" spans="2:3">
      <c r="B591" t="s">
        <v>1338</v>
      </c>
      <c r="C591" t="s">
        <v>1339</v>
      </c>
    </row>
    <row r="592" spans="2:3">
      <c r="B592" t="s">
        <v>1340</v>
      </c>
      <c r="C592" t="s">
        <v>1341</v>
      </c>
    </row>
    <row r="593" spans="2:3">
      <c r="B593" t="s">
        <v>1342</v>
      </c>
      <c r="C593" t="s">
        <v>1343</v>
      </c>
    </row>
    <row r="594" spans="2:3">
      <c r="B594" t="s">
        <v>1344</v>
      </c>
      <c r="C594" t="s">
        <v>1345</v>
      </c>
    </row>
    <row r="595" spans="2:3">
      <c r="B595" t="s">
        <v>1346</v>
      </c>
      <c r="C595" t="s">
        <v>1347</v>
      </c>
    </row>
    <row r="596" spans="2:3">
      <c r="B596" t="s">
        <v>1348</v>
      </c>
      <c r="C596" t="s">
        <v>1349</v>
      </c>
    </row>
    <row r="597" spans="2:3">
      <c r="B597" t="s">
        <v>1350</v>
      </c>
      <c r="C597" t="s">
        <v>1351</v>
      </c>
    </row>
    <row r="598" spans="2:3">
      <c r="B598" t="s">
        <v>1352</v>
      </c>
      <c r="C598" t="s">
        <v>1353</v>
      </c>
    </row>
    <row r="599" spans="2:3">
      <c r="B599" t="s">
        <v>1354</v>
      </c>
      <c r="C599" t="s">
        <v>1355</v>
      </c>
    </row>
    <row r="600" spans="2:3">
      <c r="B600" t="s">
        <v>1356</v>
      </c>
      <c r="C600" t="s">
        <v>1357</v>
      </c>
    </row>
    <row r="601" spans="2:3">
      <c r="B601" t="s">
        <v>1358</v>
      </c>
      <c r="C601" t="s">
        <v>1359</v>
      </c>
    </row>
    <row r="602" spans="2:3">
      <c r="B602" t="s">
        <v>1360</v>
      </c>
      <c r="C602" t="s">
        <v>1361</v>
      </c>
    </row>
    <row r="603" spans="2:3">
      <c r="B603" t="s">
        <v>1362</v>
      </c>
      <c r="C603" t="s">
        <v>1363</v>
      </c>
    </row>
    <row r="604" spans="2:3">
      <c r="B604" t="s">
        <v>1364</v>
      </c>
      <c r="C604" t="s">
        <v>1365</v>
      </c>
    </row>
    <row r="605" spans="2:3">
      <c r="B605" t="s">
        <v>1366</v>
      </c>
      <c r="C605" t="s">
        <v>1367</v>
      </c>
    </row>
    <row r="606" spans="2:3">
      <c r="B606" t="s">
        <v>1368</v>
      </c>
      <c r="C606" t="s">
        <v>1369</v>
      </c>
    </row>
    <row r="607" spans="2:3">
      <c r="B607" t="s">
        <v>1370</v>
      </c>
      <c r="C607" t="s">
        <v>1371</v>
      </c>
    </row>
    <row r="608" spans="2:3">
      <c r="B608" t="s">
        <v>1372</v>
      </c>
      <c r="C608" t="s">
        <v>1373</v>
      </c>
    </row>
    <row r="609" spans="2:3">
      <c r="B609" t="s">
        <v>1374</v>
      </c>
      <c r="C609" t="s">
        <v>1375</v>
      </c>
    </row>
    <row r="610" spans="2:3">
      <c r="B610" t="s">
        <v>1376</v>
      </c>
      <c r="C610" t="s">
        <v>1377</v>
      </c>
    </row>
    <row r="611" spans="2:3">
      <c r="B611" t="s">
        <v>1378</v>
      </c>
      <c r="C611" t="s">
        <v>1379</v>
      </c>
    </row>
    <row r="612" spans="2:3">
      <c r="B612" t="s">
        <v>1380</v>
      </c>
      <c r="C612" t="s">
        <v>1381</v>
      </c>
    </row>
    <row r="613" spans="2:3">
      <c r="B613" t="s">
        <v>1382</v>
      </c>
      <c r="C613" t="s">
        <v>1383</v>
      </c>
    </row>
    <row r="614" spans="2:3">
      <c r="B614" t="s">
        <v>1384</v>
      </c>
      <c r="C614" t="s">
        <v>1385</v>
      </c>
    </row>
    <row r="615" spans="2:3">
      <c r="B615" t="s">
        <v>1386</v>
      </c>
      <c r="C615" t="s">
        <v>1387</v>
      </c>
    </row>
    <row r="616" spans="2:3">
      <c r="B616" t="s">
        <v>1388</v>
      </c>
      <c r="C616" t="s">
        <v>1389</v>
      </c>
    </row>
    <row r="617" spans="2:3">
      <c r="B617" t="s">
        <v>1390</v>
      </c>
      <c r="C617" t="s">
        <v>1391</v>
      </c>
    </row>
    <row r="618" spans="2:3">
      <c r="B618" t="s">
        <v>1392</v>
      </c>
      <c r="C618" t="s">
        <v>1393</v>
      </c>
    </row>
    <row r="619" spans="2:3">
      <c r="B619" t="s">
        <v>1394</v>
      </c>
      <c r="C619" t="s">
        <v>1395</v>
      </c>
    </row>
    <row r="620" spans="2:3">
      <c r="B620" t="s">
        <v>1396</v>
      </c>
      <c r="C620" t="s">
        <v>1397</v>
      </c>
    </row>
    <row r="621" spans="2:3">
      <c r="B621" t="s">
        <v>1398</v>
      </c>
      <c r="C621" t="s">
        <v>1399</v>
      </c>
    </row>
    <row r="622" spans="2:3">
      <c r="B622" t="s">
        <v>1400</v>
      </c>
      <c r="C622" t="s">
        <v>1401</v>
      </c>
    </row>
    <row r="623" spans="2:3">
      <c r="B623" t="s">
        <v>1402</v>
      </c>
      <c r="C623" t="s">
        <v>1403</v>
      </c>
    </row>
    <row r="624" spans="2:3">
      <c r="B624" t="s">
        <v>1404</v>
      </c>
      <c r="C624" t="s">
        <v>1405</v>
      </c>
    </row>
    <row r="625" spans="2:3">
      <c r="B625" t="s">
        <v>1406</v>
      </c>
      <c r="C625" t="s">
        <v>1407</v>
      </c>
    </row>
    <row r="626" spans="2:3">
      <c r="B626" t="s">
        <v>1408</v>
      </c>
      <c r="C626" t="s">
        <v>1409</v>
      </c>
    </row>
    <row r="627" spans="2:3">
      <c r="B627" t="s">
        <v>1410</v>
      </c>
      <c r="C627" t="s">
        <v>1411</v>
      </c>
    </row>
    <row r="628" spans="2:3">
      <c r="B628" t="s">
        <v>1412</v>
      </c>
      <c r="C628" t="s">
        <v>1413</v>
      </c>
    </row>
    <row r="629" spans="2:3">
      <c r="B629" t="s">
        <v>1414</v>
      </c>
      <c r="C629" t="s">
        <v>1415</v>
      </c>
    </row>
    <row r="630" spans="2:3">
      <c r="B630" t="s">
        <v>1416</v>
      </c>
      <c r="C630" t="s">
        <v>1417</v>
      </c>
    </row>
    <row r="631" spans="2:3">
      <c r="B631" t="s">
        <v>1418</v>
      </c>
      <c r="C631" t="s">
        <v>1419</v>
      </c>
    </row>
    <row r="632" spans="2:3">
      <c r="B632" t="s">
        <v>1420</v>
      </c>
      <c r="C632" t="s">
        <v>1421</v>
      </c>
    </row>
    <row r="633" spans="2:3">
      <c r="B633" t="s">
        <v>1422</v>
      </c>
      <c r="C633" t="s">
        <v>1423</v>
      </c>
    </row>
    <row r="634" spans="2:3">
      <c r="B634" t="s">
        <v>1424</v>
      </c>
      <c r="C634" t="s">
        <v>1425</v>
      </c>
    </row>
    <row r="635" spans="2:3">
      <c r="B635" t="s">
        <v>1426</v>
      </c>
      <c r="C635" t="s">
        <v>1427</v>
      </c>
    </row>
    <row r="636" spans="2:3">
      <c r="B636" t="s">
        <v>1428</v>
      </c>
      <c r="C636" t="s">
        <v>1429</v>
      </c>
    </row>
    <row r="637" spans="2:3">
      <c r="B637" t="s">
        <v>1430</v>
      </c>
      <c r="C637" t="s">
        <v>1431</v>
      </c>
    </row>
    <row r="638" spans="2:3">
      <c r="B638" t="s">
        <v>1432</v>
      </c>
      <c r="C638" t="s">
        <v>1433</v>
      </c>
    </row>
    <row r="639" spans="2:3">
      <c r="B639" t="s">
        <v>1434</v>
      </c>
      <c r="C639" t="s">
        <v>1435</v>
      </c>
    </row>
    <row r="640" spans="2:3">
      <c r="B640" t="s">
        <v>1436</v>
      </c>
      <c r="C640" t="s">
        <v>1437</v>
      </c>
    </row>
    <row r="641" spans="2:3">
      <c r="B641" t="s">
        <v>1438</v>
      </c>
      <c r="C641" t="s">
        <v>1439</v>
      </c>
    </row>
    <row r="642" spans="2:3">
      <c r="B642" t="s">
        <v>1440</v>
      </c>
      <c r="C642" t="s">
        <v>1441</v>
      </c>
    </row>
    <row r="643" spans="2:3">
      <c r="B643" t="s">
        <v>1442</v>
      </c>
      <c r="C643" t="s">
        <v>1443</v>
      </c>
    </row>
    <row r="644" spans="2:3">
      <c r="B644" t="s">
        <v>1444</v>
      </c>
      <c r="C644" t="s">
        <v>1445</v>
      </c>
    </row>
    <row r="645" spans="2:3">
      <c r="B645" t="s">
        <v>1446</v>
      </c>
      <c r="C645" t="s">
        <v>1447</v>
      </c>
    </row>
    <row r="646" spans="2:3">
      <c r="B646" t="s">
        <v>1448</v>
      </c>
      <c r="C646" t="s">
        <v>1449</v>
      </c>
    </row>
    <row r="647" spans="2:3">
      <c r="B647" t="s">
        <v>1450</v>
      </c>
      <c r="C647" t="s">
        <v>1451</v>
      </c>
    </row>
    <row r="648" spans="2:3">
      <c r="B648" t="s">
        <v>1452</v>
      </c>
      <c r="C648" t="s">
        <v>1453</v>
      </c>
    </row>
    <row r="649" spans="2:3">
      <c r="B649" t="s">
        <v>1454</v>
      </c>
      <c r="C649" t="s">
        <v>1455</v>
      </c>
    </row>
    <row r="650" spans="2:3">
      <c r="B650" t="s">
        <v>1456</v>
      </c>
      <c r="C650" t="s">
        <v>1457</v>
      </c>
    </row>
    <row r="651" spans="2:3">
      <c r="B651" t="s">
        <v>1458</v>
      </c>
      <c r="C651" t="s">
        <v>1459</v>
      </c>
    </row>
    <row r="652" spans="2:3">
      <c r="B652" t="s">
        <v>1460</v>
      </c>
      <c r="C652" t="s">
        <v>1461</v>
      </c>
    </row>
    <row r="653" spans="2:3">
      <c r="B653" t="s">
        <v>1462</v>
      </c>
      <c r="C653" t="s">
        <v>1463</v>
      </c>
    </row>
    <row r="654" spans="2:3">
      <c r="B654" t="s">
        <v>1464</v>
      </c>
      <c r="C654" t="s">
        <v>1465</v>
      </c>
    </row>
    <row r="655" spans="2:3">
      <c r="B655" t="s">
        <v>1466</v>
      </c>
      <c r="C655" t="s">
        <v>1467</v>
      </c>
    </row>
    <row r="656" spans="2:3">
      <c r="B656" t="s">
        <v>1468</v>
      </c>
      <c r="C656" t="s">
        <v>1469</v>
      </c>
    </row>
    <row r="657" spans="2:3">
      <c r="B657" t="s">
        <v>1470</v>
      </c>
      <c r="C657" t="s">
        <v>1471</v>
      </c>
    </row>
    <row r="658" spans="2:3">
      <c r="B658" t="s">
        <v>1472</v>
      </c>
      <c r="C658" t="s">
        <v>1473</v>
      </c>
    </row>
    <row r="659" spans="2:3">
      <c r="B659" t="s">
        <v>1474</v>
      </c>
      <c r="C659" t="s">
        <v>1475</v>
      </c>
    </row>
    <row r="660" spans="2:3">
      <c r="B660" t="s">
        <v>1476</v>
      </c>
      <c r="C660" t="s">
        <v>1477</v>
      </c>
    </row>
    <row r="661" spans="2:3">
      <c r="B661" t="s">
        <v>1478</v>
      </c>
      <c r="C661" t="s">
        <v>1479</v>
      </c>
    </row>
    <row r="662" spans="2:3">
      <c r="B662" t="s">
        <v>1480</v>
      </c>
      <c r="C662" t="s">
        <v>1481</v>
      </c>
    </row>
    <row r="663" spans="2:3">
      <c r="B663" t="s">
        <v>1482</v>
      </c>
      <c r="C663" t="s">
        <v>1483</v>
      </c>
    </row>
    <row r="664" spans="2:3">
      <c r="B664" t="s">
        <v>1484</v>
      </c>
      <c r="C664" t="s">
        <v>1485</v>
      </c>
    </row>
    <row r="665" spans="2:3">
      <c r="B665" t="s">
        <v>1486</v>
      </c>
      <c r="C665" t="s">
        <v>1487</v>
      </c>
    </row>
    <row r="666" spans="2:3">
      <c r="B666" t="s">
        <v>1488</v>
      </c>
      <c r="C666" t="s">
        <v>1489</v>
      </c>
    </row>
    <row r="667" spans="2:3">
      <c r="B667" t="s">
        <v>1490</v>
      </c>
      <c r="C667" t="s">
        <v>1491</v>
      </c>
    </row>
    <row r="668" spans="2:3">
      <c r="B668" t="s">
        <v>1492</v>
      </c>
      <c r="C668" t="s">
        <v>1493</v>
      </c>
    </row>
    <row r="669" spans="2:3">
      <c r="B669" t="s">
        <v>1494</v>
      </c>
      <c r="C669" t="s">
        <v>1495</v>
      </c>
    </row>
    <row r="670" spans="2:3">
      <c r="B670" t="s">
        <v>1496</v>
      </c>
      <c r="C670" t="s">
        <v>1497</v>
      </c>
    </row>
    <row r="671" spans="2:3">
      <c r="B671" t="s">
        <v>1498</v>
      </c>
      <c r="C671" t="s">
        <v>1499</v>
      </c>
    </row>
    <row r="672" spans="2:3">
      <c r="B672" t="s">
        <v>1500</v>
      </c>
      <c r="C672" t="s">
        <v>1501</v>
      </c>
    </row>
    <row r="673" spans="2:3">
      <c r="B673" t="s">
        <v>1502</v>
      </c>
      <c r="C673" t="s">
        <v>1503</v>
      </c>
    </row>
    <row r="674" spans="2:3">
      <c r="B674" t="s">
        <v>1504</v>
      </c>
      <c r="C674" t="s">
        <v>1505</v>
      </c>
    </row>
    <row r="675" spans="2:3">
      <c r="B675" t="s">
        <v>1506</v>
      </c>
      <c r="C675" t="s">
        <v>1507</v>
      </c>
    </row>
    <row r="676" spans="2:3">
      <c r="B676" t="s">
        <v>1508</v>
      </c>
      <c r="C676" t="s">
        <v>1509</v>
      </c>
    </row>
    <row r="677" spans="2:3">
      <c r="B677" t="s">
        <v>1510</v>
      </c>
      <c r="C677" t="s">
        <v>1511</v>
      </c>
    </row>
    <row r="678" spans="2:3">
      <c r="B678" t="s">
        <v>1512</v>
      </c>
      <c r="C678" t="s">
        <v>1513</v>
      </c>
    </row>
    <row r="679" spans="2:3">
      <c r="B679" t="s">
        <v>1514</v>
      </c>
      <c r="C679" t="s">
        <v>1515</v>
      </c>
    </row>
    <row r="680" spans="2:3">
      <c r="B680" t="s">
        <v>1516</v>
      </c>
      <c r="C680" t="s">
        <v>1517</v>
      </c>
    </row>
    <row r="681" spans="2:3">
      <c r="B681" t="s">
        <v>1518</v>
      </c>
      <c r="C681" t="s">
        <v>1519</v>
      </c>
    </row>
    <row r="682" spans="2:3">
      <c r="B682" t="s">
        <v>1520</v>
      </c>
      <c r="C682" t="s">
        <v>1521</v>
      </c>
    </row>
    <row r="683" spans="2:3">
      <c r="B683" t="s">
        <v>1522</v>
      </c>
      <c r="C683" t="s">
        <v>1523</v>
      </c>
    </row>
    <row r="684" spans="2:3">
      <c r="B684" t="s">
        <v>1524</v>
      </c>
      <c r="C684" t="s">
        <v>1525</v>
      </c>
    </row>
    <row r="685" spans="2:3">
      <c r="B685" t="s">
        <v>1526</v>
      </c>
      <c r="C685" t="s">
        <v>1527</v>
      </c>
    </row>
    <row r="686" spans="2:3">
      <c r="B686" t="s">
        <v>1528</v>
      </c>
      <c r="C686" t="s">
        <v>1529</v>
      </c>
    </row>
    <row r="687" spans="2:3">
      <c r="B687" t="s">
        <v>1530</v>
      </c>
      <c r="C687" t="s">
        <v>1531</v>
      </c>
    </row>
    <row r="688" spans="2:3">
      <c r="B688" t="s">
        <v>1532</v>
      </c>
      <c r="C688" t="s">
        <v>1533</v>
      </c>
    </row>
    <row r="689" spans="2:3">
      <c r="B689" t="s">
        <v>1534</v>
      </c>
      <c r="C689" t="s">
        <v>1535</v>
      </c>
    </row>
    <row r="690" spans="2:3">
      <c r="B690" t="s">
        <v>1536</v>
      </c>
      <c r="C690" t="s">
        <v>1537</v>
      </c>
    </row>
    <row r="691" spans="2:3">
      <c r="B691" t="s">
        <v>1538</v>
      </c>
      <c r="C691" t="s">
        <v>1539</v>
      </c>
    </row>
    <row r="692" spans="2:3">
      <c r="B692" t="s">
        <v>1540</v>
      </c>
      <c r="C692" t="s">
        <v>1541</v>
      </c>
    </row>
    <row r="693" spans="2:3">
      <c r="B693" t="s">
        <v>1542</v>
      </c>
      <c r="C693" t="s">
        <v>1543</v>
      </c>
    </row>
    <row r="694" spans="2:3">
      <c r="B694" t="s">
        <v>1544</v>
      </c>
      <c r="C694" t="s">
        <v>1545</v>
      </c>
    </row>
    <row r="695" spans="2:3">
      <c r="B695" t="s">
        <v>1546</v>
      </c>
      <c r="C695" t="s">
        <v>1547</v>
      </c>
    </row>
    <row r="696" spans="2:3">
      <c r="B696" t="s">
        <v>1548</v>
      </c>
      <c r="C696" t="s">
        <v>1549</v>
      </c>
    </row>
    <row r="697" spans="2:3">
      <c r="B697" t="s">
        <v>1550</v>
      </c>
      <c r="C697" t="s">
        <v>1551</v>
      </c>
    </row>
    <row r="698" spans="2:3">
      <c r="B698" t="s">
        <v>1552</v>
      </c>
      <c r="C698" t="s">
        <v>1553</v>
      </c>
    </row>
    <row r="699" spans="2:3">
      <c r="B699" t="s">
        <v>1554</v>
      </c>
      <c r="C699" t="s">
        <v>1555</v>
      </c>
    </row>
    <row r="700" spans="2:3">
      <c r="B700" t="s">
        <v>1556</v>
      </c>
      <c r="C700" t="s">
        <v>1557</v>
      </c>
    </row>
    <row r="701" spans="2:3">
      <c r="B701" t="s">
        <v>1558</v>
      </c>
      <c r="C701" t="s">
        <v>1559</v>
      </c>
    </row>
    <row r="702" spans="2:3">
      <c r="B702" t="s">
        <v>1560</v>
      </c>
      <c r="C702" t="s">
        <v>1561</v>
      </c>
    </row>
    <row r="703" spans="2:3">
      <c r="B703" t="s">
        <v>1562</v>
      </c>
      <c r="C703" t="s">
        <v>1563</v>
      </c>
    </row>
    <row r="704" spans="2:3">
      <c r="B704" t="s">
        <v>1564</v>
      </c>
      <c r="C704" t="s">
        <v>1565</v>
      </c>
    </row>
    <row r="705" spans="2:3">
      <c r="B705" t="s">
        <v>1566</v>
      </c>
      <c r="C705" t="s">
        <v>1567</v>
      </c>
    </row>
    <row r="706" spans="2:3">
      <c r="B706" t="s">
        <v>1568</v>
      </c>
      <c r="C706" t="s">
        <v>1569</v>
      </c>
    </row>
    <row r="707" spans="2:3">
      <c r="B707" t="s">
        <v>1570</v>
      </c>
      <c r="C707" t="s">
        <v>1571</v>
      </c>
    </row>
    <row r="708" spans="2:3">
      <c r="B708" t="s">
        <v>1572</v>
      </c>
      <c r="C708" t="s">
        <v>1573</v>
      </c>
    </row>
    <row r="709" spans="2:3">
      <c r="B709" t="s">
        <v>1574</v>
      </c>
      <c r="C709" t="s">
        <v>1575</v>
      </c>
    </row>
    <row r="710" spans="2:3">
      <c r="B710" t="s">
        <v>1576</v>
      </c>
      <c r="C710" t="s">
        <v>1577</v>
      </c>
    </row>
    <row r="711" spans="2:3">
      <c r="B711" t="s">
        <v>1578</v>
      </c>
      <c r="C711" t="s">
        <v>1579</v>
      </c>
    </row>
    <row r="712" spans="2:3">
      <c r="B712" t="s">
        <v>1580</v>
      </c>
      <c r="C712" t="s">
        <v>1581</v>
      </c>
    </row>
    <row r="713" spans="2:3">
      <c r="B713" t="s">
        <v>1582</v>
      </c>
      <c r="C713" t="s">
        <v>1583</v>
      </c>
    </row>
    <row r="714" spans="2:3">
      <c r="B714" t="s">
        <v>1584</v>
      </c>
      <c r="C714" t="s">
        <v>1585</v>
      </c>
    </row>
    <row r="715" spans="2:3">
      <c r="B715" t="s">
        <v>1586</v>
      </c>
      <c r="C715" t="s">
        <v>1587</v>
      </c>
    </row>
    <row r="716" spans="2:3">
      <c r="B716" t="s">
        <v>1588</v>
      </c>
      <c r="C716" t="s">
        <v>1589</v>
      </c>
    </row>
    <row r="717" spans="2:3">
      <c r="B717" t="s">
        <v>1590</v>
      </c>
      <c r="C717" t="s">
        <v>1591</v>
      </c>
    </row>
    <row r="718" spans="2:3">
      <c r="B718" t="s">
        <v>1592</v>
      </c>
      <c r="C718" t="s">
        <v>1593</v>
      </c>
    </row>
    <row r="719" spans="2:3">
      <c r="B719" t="s">
        <v>1594</v>
      </c>
      <c r="C719" t="s">
        <v>1595</v>
      </c>
    </row>
    <row r="720" spans="2:3">
      <c r="B720" t="s">
        <v>1596</v>
      </c>
      <c r="C720" t="s">
        <v>1597</v>
      </c>
    </row>
    <row r="721" spans="2:3">
      <c r="B721" t="s">
        <v>1598</v>
      </c>
      <c r="C721" t="s">
        <v>1599</v>
      </c>
    </row>
    <row r="722" spans="2:3">
      <c r="B722" t="s">
        <v>1600</v>
      </c>
      <c r="C722" t="s">
        <v>1601</v>
      </c>
    </row>
    <row r="723" spans="2:3">
      <c r="B723" t="s">
        <v>1602</v>
      </c>
      <c r="C723" t="s">
        <v>1603</v>
      </c>
    </row>
    <row r="724" spans="2:3">
      <c r="B724" t="s">
        <v>1604</v>
      </c>
      <c r="C724" t="s">
        <v>1605</v>
      </c>
    </row>
    <row r="725" spans="2:3">
      <c r="B725" t="s">
        <v>1606</v>
      </c>
      <c r="C725" t="s">
        <v>1607</v>
      </c>
    </row>
    <row r="726" spans="2:3">
      <c r="B726" t="s">
        <v>1608</v>
      </c>
      <c r="C726" t="s">
        <v>1609</v>
      </c>
    </row>
    <row r="727" spans="2:3">
      <c r="B727" t="s">
        <v>1610</v>
      </c>
      <c r="C727" t="s">
        <v>1611</v>
      </c>
    </row>
    <row r="728" spans="2:3">
      <c r="B728" t="s">
        <v>1612</v>
      </c>
      <c r="C728" t="s">
        <v>1613</v>
      </c>
    </row>
    <row r="729" spans="2:3">
      <c r="B729" t="s">
        <v>1614</v>
      </c>
      <c r="C729" t="s">
        <v>1615</v>
      </c>
    </row>
    <row r="730" spans="2:3">
      <c r="B730" t="s">
        <v>1616</v>
      </c>
      <c r="C730" t="s">
        <v>1617</v>
      </c>
    </row>
    <row r="731" spans="2:3">
      <c r="B731" t="s">
        <v>1618</v>
      </c>
      <c r="C731" t="s">
        <v>1619</v>
      </c>
    </row>
    <row r="732" spans="2:3">
      <c r="B732" t="s">
        <v>1620</v>
      </c>
      <c r="C732" t="s">
        <v>1621</v>
      </c>
    </row>
    <row r="733" spans="2:3">
      <c r="B733" t="s">
        <v>1622</v>
      </c>
      <c r="C733" t="s">
        <v>1623</v>
      </c>
    </row>
    <row r="734" spans="2:3">
      <c r="B734" t="s">
        <v>1624</v>
      </c>
      <c r="C734" t="s">
        <v>1625</v>
      </c>
    </row>
    <row r="735" spans="2:3">
      <c r="B735" t="s">
        <v>1626</v>
      </c>
      <c r="C735" t="s">
        <v>1627</v>
      </c>
    </row>
    <row r="736" spans="2:3">
      <c r="B736" t="s">
        <v>1628</v>
      </c>
      <c r="C736" t="s">
        <v>1629</v>
      </c>
    </row>
    <row r="737" spans="2:3">
      <c r="B737" t="s">
        <v>1630</v>
      </c>
      <c r="C737" t="s">
        <v>1631</v>
      </c>
    </row>
    <row r="738" spans="2:3">
      <c r="B738" t="s">
        <v>1632</v>
      </c>
      <c r="C738" t="s">
        <v>1633</v>
      </c>
    </row>
    <row r="739" spans="2:3">
      <c r="B739" t="s">
        <v>1634</v>
      </c>
      <c r="C739" t="s">
        <v>1635</v>
      </c>
    </row>
    <row r="740" spans="2:3">
      <c r="B740" t="s">
        <v>1636</v>
      </c>
      <c r="C740" t="s">
        <v>1637</v>
      </c>
    </row>
    <row r="741" spans="2:3">
      <c r="B741" t="s">
        <v>1638</v>
      </c>
      <c r="C741" t="s">
        <v>1639</v>
      </c>
    </row>
    <row r="742" spans="2:3">
      <c r="B742" t="s">
        <v>1640</v>
      </c>
      <c r="C742" t="s">
        <v>1641</v>
      </c>
    </row>
    <row r="743" spans="2:3">
      <c r="B743" t="s">
        <v>1642</v>
      </c>
      <c r="C743" t="s">
        <v>1643</v>
      </c>
    </row>
    <row r="744" spans="2:3">
      <c r="B744" t="s">
        <v>1644</v>
      </c>
      <c r="C744" t="s">
        <v>1645</v>
      </c>
    </row>
    <row r="745" spans="2:3">
      <c r="B745" t="s">
        <v>1646</v>
      </c>
      <c r="C745" t="s">
        <v>1647</v>
      </c>
    </row>
    <row r="746" spans="2:3">
      <c r="B746" t="s">
        <v>1648</v>
      </c>
      <c r="C746" t="s">
        <v>1649</v>
      </c>
    </row>
    <row r="747" spans="2:3">
      <c r="B747" t="s">
        <v>1650</v>
      </c>
      <c r="C747" t="s">
        <v>1651</v>
      </c>
    </row>
    <row r="748" spans="2:3">
      <c r="B748" t="s">
        <v>1652</v>
      </c>
      <c r="C748" t="s">
        <v>1653</v>
      </c>
    </row>
    <row r="749" spans="2:3">
      <c r="B749" t="s">
        <v>1654</v>
      </c>
      <c r="C749" t="s">
        <v>1655</v>
      </c>
    </row>
    <row r="750" spans="2:3">
      <c r="B750" t="s">
        <v>1656</v>
      </c>
      <c r="C750" t="s">
        <v>1657</v>
      </c>
    </row>
    <row r="751" spans="2:3">
      <c r="B751" t="s">
        <v>1658</v>
      </c>
      <c r="C751" t="s">
        <v>1659</v>
      </c>
    </row>
    <row r="752" spans="2:3">
      <c r="B752" t="s">
        <v>1660</v>
      </c>
      <c r="C752" t="s">
        <v>1661</v>
      </c>
    </row>
    <row r="753" spans="2:3">
      <c r="B753" t="s">
        <v>1662</v>
      </c>
      <c r="C753" t="s">
        <v>1663</v>
      </c>
    </row>
    <row r="754" spans="2:3">
      <c r="B754" t="s">
        <v>1664</v>
      </c>
      <c r="C754" t="s">
        <v>1665</v>
      </c>
    </row>
    <row r="755" spans="2:3">
      <c r="B755" t="s">
        <v>1666</v>
      </c>
      <c r="C755" t="s">
        <v>1667</v>
      </c>
    </row>
    <row r="756" spans="2:3">
      <c r="B756" t="s">
        <v>1668</v>
      </c>
      <c r="C756" t="s">
        <v>1669</v>
      </c>
    </row>
    <row r="757" spans="2:3">
      <c r="B757" t="s">
        <v>1670</v>
      </c>
      <c r="C757" t="s">
        <v>1671</v>
      </c>
    </row>
    <row r="758" spans="2:3">
      <c r="B758" t="s">
        <v>1672</v>
      </c>
      <c r="C758" t="s">
        <v>1673</v>
      </c>
    </row>
    <row r="759" spans="2:3">
      <c r="B759" t="s">
        <v>1674</v>
      </c>
      <c r="C759" t="s">
        <v>1675</v>
      </c>
    </row>
    <row r="760" spans="2:3">
      <c r="B760" t="s">
        <v>1676</v>
      </c>
      <c r="C760" t="s">
        <v>1677</v>
      </c>
    </row>
    <row r="761" spans="2:3">
      <c r="B761" t="s">
        <v>1678</v>
      </c>
      <c r="C761" t="s">
        <v>1679</v>
      </c>
    </row>
    <row r="762" spans="2:3">
      <c r="B762" t="s">
        <v>1680</v>
      </c>
      <c r="C762" t="s">
        <v>1681</v>
      </c>
    </row>
    <row r="763" spans="2:3">
      <c r="B763" t="s">
        <v>1682</v>
      </c>
      <c r="C763" t="s">
        <v>1683</v>
      </c>
    </row>
    <row r="764" spans="2:3">
      <c r="B764" t="s">
        <v>1684</v>
      </c>
      <c r="C764" t="s">
        <v>1685</v>
      </c>
    </row>
    <row r="765" spans="2:3">
      <c r="B765" t="s">
        <v>1686</v>
      </c>
      <c r="C765" t="s">
        <v>1687</v>
      </c>
    </row>
    <row r="766" spans="2:3">
      <c r="B766" t="s">
        <v>1688</v>
      </c>
      <c r="C766" t="s">
        <v>1689</v>
      </c>
    </row>
    <row r="767" spans="2:3">
      <c r="B767" t="s">
        <v>1690</v>
      </c>
      <c r="C767" t="s">
        <v>1691</v>
      </c>
    </row>
    <row r="768" spans="2:3">
      <c r="B768" t="s">
        <v>1692</v>
      </c>
      <c r="C768" t="s">
        <v>1693</v>
      </c>
    </row>
    <row r="769" spans="2:3">
      <c r="B769" t="s">
        <v>1694</v>
      </c>
      <c r="C769" t="s">
        <v>1695</v>
      </c>
    </row>
    <row r="770" spans="2:3">
      <c r="B770" t="s">
        <v>1696</v>
      </c>
      <c r="C770" t="s">
        <v>1697</v>
      </c>
    </row>
    <row r="771" spans="2:3">
      <c r="B771" t="s">
        <v>1698</v>
      </c>
      <c r="C771" t="s">
        <v>1699</v>
      </c>
    </row>
    <row r="772" spans="2:3">
      <c r="B772" t="s">
        <v>1700</v>
      </c>
      <c r="C772" t="s">
        <v>1701</v>
      </c>
    </row>
    <row r="773" spans="2:3">
      <c r="B773" t="s">
        <v>1702</v>
      </c>
      <c r="C773" t="s">
        <v>1703</v>
      </c>
    </row>
    <row r="774" spans="2:3">
      <c r="B774" t="s">
        <v>1704</v>
      </c>
      <c r="C774" t="s">
        <v>1705</v>
      </c>
    </row>
    <row r="775" spans="2:3">
      <c r="B775" t="s">
        <v>1706</v>
      </c>
      <c r="C775" t="s">
        <v>1707</v>
      </c>
    </row>
    <row r="776" spans="2:3">
      <c r="B776" t="s">
        <v>1708</v>
      </c>
      <c r="C776" t="s">
        <v>1709</v>
      </c>
    </row>
    <row r="777" spans="2:3">
      <c r="B777" t="s">
        <v>1710</v>
      </c>
      <c r="C777" t="s">
        <v>1711</v>
      </c>
    </row>
    <row r="778" spans="2:3">
      <c r="B778" t="s">
        <v>1712</v>
      </c>
      <c r="C778" t="s">
        <v>1713</v>
      </c>
    </row>
    <row r="779" spans="2:3">
      <c r="B779" t="s">
        <v>1714</v>
      </c>
      <c r="C779" t="s">
        <v>1715</v>
      </c>
    </row>
    <row r="780" spans="2:3">
      <c r="B780" t="s">
        <v>1716</v>
      </c>
      <c r="C780" t="s">
        <v>1717</v>
      </c>
    </row>
    <row r="781" spans="2:3">
      <c r="B781" t="s">
        <v>1718</v>
      </c>
      <c r="C781" t="s">
        <v>1719</v>
      </c>
    </row>
    <row r="782" spans="2:3">
      <c r="B782" t="s">
        <v>1720</v>
      </c>
      <c r="C782" t="s">
        <v>1721</v>
      </c>
    </row>
    <row r="783" spans="2:3">
      <c r="B783" t="s">
        <v>1722</v>
      </c>
      <c r="C783" t="s">
        <v>1723</v>
      </c>
    </row>
    <row r="784" spans="2:3">
      <c r="B784" t="s">
        <v>1724</v>
      </c>
      <c r="C784" t="s">
        <v>1725</v>
      </c>
    </row>
    <row r="785" spans="2:3">
      <c r="B785" t="s">
        <v>1726</v>
      </c>
      <c r="C785" t="s">
        <v>1727</v>
      </c>
    </row>
    <row r="786" spans="2:3">
      <c r="B786" t="s">
        <v>1728</v>
      </c>
      <c r="C786" t="s">
        <v>1729</v>
      </c>
    </row>
    <row r="787" spans="2:3">
      <c r="B787" t="s">
        <v>1730</v>
      </c>
      <c r="C787" t="s">
        <v>1731</v>
      </c>
    </row>
    <row r="788" spans="2:3">
      <c r="B788" t="s">
        <v>1732</v>
      </c>
      <c r="C788" t="s">
        <v>1733</v>
      </c>
    </row>
    <row r="789" spans="2:3">
      <c r="B789" t="s">
        <v>1734</v>
      </c>
      <c r="C789" t="s">
        <v>1735</v>
      </c>
    </row>
    <row r="790" spans="2:3">
      <c r="B790" t="s">
        <v>1736</v>
      </c>
      <c r="C790" t="s">
        <v>1737</v>
      </c>
    </row>
    <row r="791" spans="2:3">
      <c r="B791" t="s">
        <v>1738</v>
      </c>
      <c r="C791" t="s">
        <v>1739</v>
      </c>
    </row>
    <row r="792" spans="2:3">
      <c r="B792" t="s">
        <v>1740</v>
      </c>
      <c r="C792" t="s">
        <v>1741</v>
      </c>
    </row>
    <row r="793" spans="2:3">
      <c r="B793" t="s">
        <v>1742</v>
      </c>
      <c r="C793" t="s">
        <v>1743</v>
      </c>
    </row>
    <row r="794" spans="2:3">
      <c r="B794" t="s">
        <v>1744</v>
      </c>
      <c r="C794" t="s">
        <v>1745</v>
      </c>
    </row>
    <row r="795" spans="2:3">
      <c r="B795" t="s">
        <v>1746</v>
      </c>
      <c r="C795" t="s">
        <v>1747</v>
      </c>
    </row>
    <row r="796" spans="2:3">
      <c r="B796" t="s">
        <v>1748</v>
      </c>
      <c r="C796" t="s">
        <v>1749</v>
      </c>
    </row>
    <row r="797" spans="2:3">
      <c r="B797" t="s">
        <v>1750</v>
      </c>
      <c r="C797" t="s">
        <v>1751</v>
      </c>
    </row>
    <row r="798" spans="2:3">
      <c r="B798" t="s">
        <v>1752</v>
      </c>
      <c r="C798" t="s">
        <v>1753</v>
      </c>
    </row>
    <row r="799" spans="2:3">
      <c r="B799" t="s">
        <v>1754</v>
      </c>
      <c r="C799" t="s">
        <v>1755</v>
      </c>
    </row>
    <row r="800" spans="2:3">
      <c r="B800" t="s">
        <v>1756</v>
      </c>
      <c r="C800" t="s">
        <v>1757</v>
      </c>
    </row>
    <row r="801" spans="2:3">
      <c r="B801" t="s">
        <v>1758</v>
      </c>
      <c r="C801" t="s">
        <v>1759</v>
      </c>
    </row>
    <row r="802" spans="2:3">
      <c r="B802" t="s">
        <v>1760</v>
      </c>
      <c r="C802" t="s">
        <v>1761</v>
      </c>
    </row>
    <row r="803" spans="2:3">
      <c r="B803" t="s">
        <v>1762</v>
      </c>
      <c r="C803" t="s">
        <v>1763</v>
      </c>
    </row>
    <row r="804" spans="2:3">
      <c r="B804" t="s">
        <v>1764</v>
      </c>
      <c r="C804" t="s">
        <v>1765</v>
      </c>
    </row>
    <row r="805" spans="2:3">
      <c r="B805" t="s">
        <v>1766</v>
      </c>
      <c r="C805" t="s">
        <v>1715</v>
      </c>
    </row>
    <row r="806" spans="2:3">
      <c r="B806" t="s">
        <v>1767</v>
      </c>
      <c r="C806" t="s">
        <v>1768</v>
      </c>
    </row>
    <row r="807" spans="2:3">
      <c r="B807" t="s">
        <v>1769</v>
      </c>
      <c r="C807" t="s">
        <v>1770</v>
      </c>
    </row>
    <row r="808" spans="2:3">
      <c r="B808" t="s">
        <v>1771</v>
      </c>
      <c r="C808" t="s">
        <v>1772</v>
      </c>
    </row>
    <row r="809" spans="2:3">
      <c r="B809" t="s">
        <v>1773</v>
      </c>
      <c r="C809" t="s">
        <v>1774</v>
      </c>
    </row>
    <row r="810" spans="2:3">
      <c r="B810" t="s">
        <v>1775</v>
      </c>
      <c r="C810" t="s">
        <v>1715</v>
      </c>
    </row>
    <row r="811" spans="2:3">
      <c r="B811" t="s">
        <v>1776</v>
      </c>
      <c r="C811" t="s">
        <v>1777</v>
      </c>
    </row>
    <row r="812" spans="2:3">
      <c r="B812" t="s">
        <v>1778</v>
      </c>
      <c r="C812" t="s">
        <v>1779</v>
      </c>
    </row>
    <row r="813" spans="2:3">
      <c r="B813" t="s">
        <v>1780</v>
      </c>
      <c r="C813" t="s">
        <v>1781</v>
      </c>
    </row>
    <row r="814" spans="2:3">
      <c r="B814" t="s">
        <v>1782</v>
      </c>
      <c r="C814" t="s">
        <v>1783</v>
      </c>
    </row>
    <row r="815" spans="2:3">
      <c r="B815" t="s">
        <v>1784</v>
      </c>
      <c r="C815" t="s">
        <v>1785</v>
      </c>
    </row>
    <row r="816" spans="2:3">
      <c r="B816" t="s">
        <v>1786</v>
      </c>
      <c r="C816" t="s">
        <v>1787</v>
      </c>
    </row>
    <row r="817" spans="2:3">
      <c r="B817" t="s">
        <v>1788</v>
      </c>
      <c r="C817" t="s">
        <v>1715</v>
      </c>
    </row>
    <row r="818" spans="2:3">
      <c r="B818" t="s">
        <v>1789</v>
      </c>
      <c r="C818" t="s">
        <v>1790</v>
      </c>
    </row>
    <row r="819" spans="2:3">
      <c r="B819" t="s">
        <v>1791</v>
      </c>
      <c r="C819" t="s">
        <v>1792</v>
      </c>
    </row>
    <row r="820" spans="2:3">
      <c r="B820" t="s">
        <v>1793</v>
      </c>
      <c r="C820" t="s">
        <v>1794</v>
      </c>
    </row>
    <row r="821" spans="2:3">
      <c r="B821" t="s">
        <v>1795</v>
      </c>
      <c r="C821" t="s">
        <v>1796</v>
      </c>
    </row>
    <row r="822" spans="2:3">
      <c r="B822" t="s">
        <v>1797</v>
      </c>
      <c r="C822" t="s">
        <v>1798</v>
      </c>
    </row>
    <row r="823" spans="2:3">
      <c r="B823" t="s">
        <v>1799</v>
      </c>
      <c r="C823" t="s">
        <v>1800</v>
      </c>
    </row>
    <row r="824" spans="2:3">
      <c r="B824" t="s">
        <v>1801</v>
      </c>
      <c r="C824" t="s">
        <v>1802</v>
      </c>
    </row>
    <row r="825" spans="2:3">
      <c r="B825" t="s">
        <v>1803</v>
      </c>
      <c r="C825" t="s">
        <v>1804</v>
      </c>
    </row>
    <row r="826" spans="2:3">
      <c r="B826" t="s">
        <v>1805</v>
      </c>
      <c r="C826" t="s">
        <v>1806</v>
      </c>
    </row>
    <row r="827" spans="2:3">
      <c r="B827" t="s">
        <v>1807</v>
      </c>
      <c r="C827" t="s">
        <v>1808</v>
      </c>
    </row>
    <row r="828" spans="2:3">
      <c r="B828" t="s">
        <v>1809</v>
      </c>
      <c r="C828" t="s">
        <v>1810</v>
      </c>
    </row>
    <row r="829" spans="2:3">
      <c r="B829" t="s">
        <v>1811</v>
      </c>
      <c r="C829" t="s">
        <v>1812</v>
      </c>
    </row>
    <row r="830" spans="2:3">
      <c r="B830" t="s">
        <v>1813</v>
      </c>
      <c r="C830" t="s">
        <v>1814</v>
      </c>
    </row>
    <row r="831" spans="2:3">
      <c r="B831" t="s">
        <v>1815</v>
      </c>
      <c r="C831" t="s">
        <v>1816</v>
      </c>
    </row>
    <row r="832" spans="2:3">
      <c r="B832" t="s">
        <v>1817</v>
      </c>
      <c r="C832" t="s">
        <v>1818</v>
      </c>
    </row>
    <row r="833" spans="2:3">
      <c r="B833" t="s">
        <v>1819</v>
      </c>
      <c r="C833" t="s">
        <v>1777</v>
      </c>
    </row>
    <row r="834" spans="2:3">
      <c r="B834" t="s">
        <v>1820</v>
      </c>
      <c r="C834" t="s">
        <v>1715</v>
      </c>
    </row>
    <row r="835" spans="2:3">
      <c r="B835" t="s">
        <v>1821</v>
      </c>
      <c r="C835" t="s">
        <v>1822</v>
      </c>
    </row>
    <row r="836" spans="2:3">
      <c r="B836" t="s">
        <v>1823</v>
      </c>
      <c r="C836" t="s">
        <v>1824</v>
      </c>
    </row>
    <row r="837" spans="2:3">
      <c r="B837" t="s">
        <v>1825</v>
      </c>
      <c r="C837" t="s">
        <v>1826</v>
      </c>
    </row>
    <row r="838" spans="2:3">
      <c r="B838" t="s">
        <v>1827</v>
      </c>
      <c r="C838" t="s">
        <v>1828</v>
      </c>
    </row>
    <row r="839" spans="2:3">
      <c r="B839" t="s">
        <v>1829</v>
      </c>
      <c r="C839" t="s">
        <v>1830</v>
      </c>
    </row>
    <row r="840" spans="2:3">
      <c r="B840" t="s">
        <v>1831</v>
      </c>
      <c r="C840" t="s">
        <v>1832</v>
      </c>
    </row>
    <row r="841" spans="2:3">
      <c r="B841" t="s">
        <v>1833</v>
      </c>
      <c r="C841" t="s">
        <v>1834</v>
      </c>
    </row>
    <row r="842" spans="2:3">
      <c r="B842" t="s">
        <v>1835</v>
      </c>
      <c r="C842" t="s">
        <v>1836</v>
      </c>
    </row>
    <row r="843" spans="2:3">
      <c r="B843" t="s">
        <v>1837</v>
      </c>
      <c r="C843" t="s">
        <v>1838</v>
      </c>
    </row>
    <row r="844" spans="2:3">
      <c r="B844" t="s">
        <v>1839</v>
      </c>
      <c r="C844" t="s">
        <v>1840</v>
      </c>
    </row>
    <row r="845" spans="2:3">
      <c r="B845" t="s">
        <v>1841</v>
      </c>
      <c r="C845" t="s">
        <v>1842</v>
      </c>
    </row>
    <row r="846" spans="2:3">
      <c r="B846" t="s">
        <v>1843</v>
      </c>
      <c r="C846" t="s">
        <v>1844</v>
      </c>
    </row>
    <row r="847" spans="2:3">
      <c r="B847" t="s">
        <v>1845</v>
      </c>
      <c r="C847" t="s">
        <v>1846</v>
      </c>
    </row>
    <row r="848" spans="2:3">
      <c r="B848" t="s">
        <v>1847</v>
      </c>
      <c r="C848" t="s">
        <v>1848</v>
      </c>
    </row>
    <row r="849" spans="2:3">
      <c r="B849" t="s">
        <v>1849</v>
      </c>
      <c r="C849" t="s">
        <v>1850</v>
      </c>
    </row>
    <row r="850" spans="2:3">
      <c r="B850" t="s">
        <v>1851</v>
      </c>
      <c r="C850" t="s">
        <v>1852</v>
      </c>
    </row>
    <row r="851" spans="2:3">
      <c r="B851" t="s">
        <v>1853</v>
      </c>
      <c r="C851" t="s">
        <v>1854</v>
      </c>
    </row>
    <row r="852" spans="2:3">
      <c r="B852" t="s">
        <v>1855</v>
      </c>
      <c r="C852" t="s">
        <v>1856</v>
      </c>
    </row>
    <row r="853" spans="2:3">
      <c r="B853" t="s">
        <v>1857</v>
      </c>
      <c r="C853" t="s">
        <v>1858</v>
      </c>
    </row>
    <row r="854" spans="2:3">
      <c r="B854" t="s">
        <v>1859</v>
      </c>
      <c r="C854" t="s">
        <v>1860</v>
      </c>
    </row>
    <row r="855" spans="2:3">
      <c r="B855" t="s">
        <v>1861</v>
      </c>
      <c r="C855" t="s">
        <v>1862</v>
      </c>
    </row>
    <row r="856" spans="2:3">
      <c r="B856" t="s">
        <v>1863</v>
      </c>
      <c r="C856" t="s">
        <v>1864</v>
      </c>
    </row>
    <row r="857" spans="2:3">
      <c r="B857" t="s">
        <v>1865</v>
      </c>
      <c r="C857" t="s">
        <v>1866</v>
      </c>
    </row>
    <row r="858" spans="2:3">
      <c r="B858" t="s">
        <v>1867</v>
      </c>
      <c r="C858" t="s">
        <v>1868</v>
      </c>
    </row>
    <row r="859" spans="2:3">
      <c r="B859" t="s">
        <v>1869</v>
      </c>
      <c r="C859" t="s">
        <v>1870</v>
      </c>
    </row>
    <row r="860" spans="2:3">
      <c r="B860" t="s">
        <v>1871</v>
      </c>
      <c r="C860" t="s">
        <v>1872</v>
      </c>
    </row>
    <row r="861" spans="2:3">
      <c r="B861" t="s">
        <v>1873</v>
      </c>
      <c r="C861" t="s">
        <v>1874</v>
      </c>
    </row>
    <row r="862" spans="2:3">
      <c r="B862" t="s">
        <v>1875</v>
      </c>
      <c r="C862" t="s">
        <v>1876</v>
      </c>
    </row>
    <row r="863" spans="2:3">
      <c r="B863" t="s">
        <v>1877</v>
      </c>
      <c r="C863" t="s">
        <v>1878</v>
      </c>
    </row>
    <row r="864" spans="2:3">
      <c r="B864" t="s">
        <v>1879</v>
      </c>
      <c r="C864" t="s">
        <v>1880</v>
      </c>
    </row>
    <row r="865" spans="2:3">
      <c r="B865" t="s">
        <v>1881</v>
      </c>
      <c r="C865" t="s">
        <v>1882</v>
      </c>
    </row>
    <row r="866" spans="2:3">
      <c r="B866" t="s">
        <v>1883</v>
      </c>
      <c r="C866" t="s">
        <v>1884</v>
      </c>
    </row>
    <row r="867" spans="2:3">
      <c r="B867" t="s">
        <v>1885</v>
      </c>
      <c r="C867" t="s">
        <v>341</v>
      </c>
    </row>
    <row r="868" spans="2:3">
      <c r="B868" t="s">
        <v>1886</v>
      </c>
      <c r="C868" t="s">
        <v>1887</v>
      </c>
    </row>
    <row r="869" spans="2:3">
      <c r="B869" t="s">
        <v>1888</v>
      </c>
      <c r="C869" t="s">
        <v>1889</v>
      </c>
    </row>
    <row r="870" spans="2:3">
      <c r="B870" t="s">
        <v>1890</v>
      </c>
      <c r="C870" t="s">
        <v>1891</v>
      </c>
    </row>
    <row r="871" spans="2:3">
      <c r="B871" t="s">
        <v>1892</v>
      </c>
      <c r="C871" t="s">
        <v>1893</v>
      </c>
    </row>
    <row r="872" spans="2:3">
      <c r="B872" t="s">
        <v>1894</v>
      </c>
      <c r="C872" t="s">
        <v>1895</v>
      </c>
    </row>
    <row r="873" spans="2:3">
      <c r="B873" t="s">
        <v>1896</v>
      </c>
      <c r="C873" t="s">
        <v>1897</v>
      </c>
    </row>
    <row r="874" spans="2:3">
      <c r="B874" t="s">
        <v>1898</v>
      </c>
      <c r="C874" t="s">
        <v>1899</v>
      </c>
    </row>
    <row r="875" spans="2:3">
      <c r="B875" t="s">
        <v>1900</v>
      </c>
      <c r="C875" t="s">
        <v>1901</v>
      </c>
    </row>
    <row r="876" spans="2:3">
      <c r="B876" t="s">
        <v>1902</v>
      </c>
      <c r="C876" t="s">
        <v>1903</v>
      </c>
    </row>
    <row r="877" spans="2:3">
      <c r="B877" t="s">
        <v>1904</v>
      </c>
      <c r="C877" t="s">
        <v>1905</v>
      </c>
    </row>
    <row r="878" spans="2:3">
      <c r="B878" t="s">
        <v>1906</v>
      </c>
      <c r="C878" t="s">
        <v>1907</v>
      </c>
    </row>
    <row r="879" spans="2:3">
      <c r="B879" t="s">
        <v>1908</v>
      </c>
      <c r="C879" t="s">
        <v>1909</v>
      </c>
    </row>
    <row r="880" spans="2:3">
      <c r="B880" t="s">
        <v>1910</v>
      </c>
      <c r="C880" t="s">
        <v>1911</v>
      </c>
    </row>
    <row r="881" spans="2:3">
      <c r="B881" t="s">
        <v>1912</v>
      </c>
      <c r="C881" t="s">
        <v>1913</v>
      </c>
    </row>
    <row r="882" spans="2:3">
      <c r="B882" t="s">
        <v>1914</v>
      </c>
      <c r="C882" t="s">
        <v>1915</v>
      </c>
    </row>
    <row r="883" spans="2:3">
      <c r="B883" t="s">
        <v>1916</v>
      </c>
      <c r="C883" t="s">
        <v>1917</v>
      </c>
    </row>
    <row r="884" spans="2:3">
      <c r="B884" t="s">
        <v>1918</v>
      </c>
      <c r="C884" t="s">
        <v>1919</v>
      </c>
    </row>
    <row r="885" spans="2:3">
      <c r="B885" t="s">
        <v>1920</v>
      </c>
      <c r="C885" t="s">
        <v>1921</v>
      </c>
    </row>
    <row r="886" spans="2:3">
      <c r="B886" t="s">
        <v>1922</v>
      </c>
      <c r="C886" t="s">
        <v>1923</v>
      </c>
    </row>
    <row r="887" spans="2:3">
      <c r="B887" t="s">
        <v>1924</v>
      </c>
      <c r="C887" t="s">
        <v>1925</v>
      </c>
    </row>
    <row r="888" spans="2:3">
      <c r="B888" t="s">
        <v>1926</v>
      </c>
      <c r="C888" t="s">
        <v>1927</v>
      </c>
    </row>
    <row r="889" spans="2:3">
      <c r="B889" t="s">
        <v>1928</v>
      </c>
      <c r="C889" t="s">
        <v>1929</v>
      </c>
    </row>
    <row r="890" spans="2:3">
      <c r="B890" t="s">
        <v>1930</v>
      </c>
      <c r="C890" t="s">
        <v>1931</v>
      </c>
    </row>
    <row r="891" spans="2:3">
      <c r="B891" t="s">
        <v>1932</v>
      </c>
      <c r="C891" t="s">
        <v>1933</v>
      </c>
    </row>
    <row r="892" spans="2:3">
      <c r="B892" t="s">
        <v>1934</v>
      </c>
      <c r="C892" t="s">
        <v>1935</v>
      </c>
    </row>
    <row r="893" spans="2:3">
      <c r="B893" t="s">
        <v>1936</v>
      </c>
      <c r="C893" t="s">
        <v>1937</v>
      </c>
    </row>
    <row r="894" spans="2:3">
      <c r="B894" t="s">
        <v>1938</v>
      </c>
      <c r="C894" t="s">
        <v>1939</v>
      </c>
    </row>
    <row r="895" spans="2:3">
      <c r="B895" t="s">
        <v>1940</v>
      </c>
      <c r="C895" t="s">
        <v>1941</v>
      </c>
    </row>
    <row r="896" spans="2:3">
      <c r="B896" t="s">
        <v>1942</v>
      </c>
      <c r="C896" t="s">
        <v>1943</v>
      </c>
    </row>
    <row r="897" spans="2:3">
      <c r="B897" t="s">
        <v>1944</v>
      </c>
      <c r="C897" t="s">
        <v>1945</v>
      </c>
    </row>
    <row r="898" spans="2:3">
      <c r="B898" t="s">
        <v>1946</v>
      </c>
      <c r="C898" t="s">
        <v>343</v>
      </c>
    </row>
    <row r="899" spans="2:3">
      <c r="B899" t="s">
        <v>1947</v>
      </c>
      <c r="C899" t="s">
        <v>1948</v>
      </c>
    </row>
    <row r="900" spans="2:3">
      <c r="B900" t="s">
        <v>1949</v>
      </c>
      <c r="C900" t="s">
        <v>1950</v>
      </c>
    </row>
    <row r="901" spans="2:3">
      <c r="B901" t="s">
        <v>1951</v>
      </c>
      <c r="C901" t="s">
        <v>1952</v>
      </c>
    </row>
    <row r="902" spans="2:3">
      <c r="B902" t="s">
        <v>1953</v>
      </c>
      <c r="C902" t="s">
        <v>1954</v>
      </c>
    </row>
    <row r="903" spans="2:3">
      <c r="B903" t="s">
        <v>1955</v>
      </c>
      <c r="C903" t="s">
        <v>1956</v>
      </c>
    </row>
    <row r="904" spans="2:3">
      <c r="B904" t="s">
        <v>1957</v>
      </c>
      <c r="C904" t="s">
        <v>1958</v>
      </c>
    </row>
    <row r="905" spans="2:3">
      <c r="B905" t="s">
        <v>1959</v>
      </c>
      <c r="C905" t="s">
        <v>1960</v>
      </c>
    </row>
    <row r="906" spans="2:3">
      <c r="B906" t="s">
        <v>1961</v>
      </c>
      <c r="C906" t="s">
        <v>1962</v>
      </c>
    </row>
    <row r="907" spans="2:3">
      <c r="B907" t="s">
        <v>1963</v>
      </c>
      <c r="C907" t="s">
        <v>1964</v>
      </c>
    </row>
    <row r="908" spans="2:3">
      <c r="B908" t="s">
        <v>1965</v>
      </c>
      <c r="C908" t="s">
        <v>1966</v>
      </c>
    </row>
    <row r="909" spans="2:3">
      <c r="B909" t="s">
        <v>1967</v>
      </c>
      <c r="C909" t="s">
        <v>1968</v>
      </c>
    </row>
    <row r="910" spans="2:3">
      <c r="B910" t="s">
        <v>1969</v>
      </c>
      <c r="C910" t="s">
        <v>1948</v>
      </c>
    </row>
    <row r="911" spans="2:3">
      <c r="B911" t="s">
        <v>1970</v>
      </c>
      <c r="C911" t="s">
        <v>1971</v>
      </c>
    </row>
    <row r="912" spans="2:3">
      <c r="B912" t="s">
        <v>1972</v>
      </c>
      <c r="C912" t="s">
        <v>1973</v>
      </c>
    </row>
    <row r="913" spans="2:3">
      <c r="B913" t="s">
        <v>1974</v>
      </c>
      <c r="C913" t="s">
        <v>1975</v>
      </c>
    </row>
    <row r="914" spans="2:3">
      <c r="B914" t="s">
        <v>1976</v>
      </c>
      <c r="C914" t="s">
        <v>1977</v>
      </c>
    </row>
    <row r="915" spans="2:3">
      <c r="B915" t="s">
        <v>1978</v>
      </c>
      <c r="C915" t="s">
        <v>1979</v>
      </c>
    </row>
    <row r="916" spans="2:3">
      <c r="B916" t="s">
        <v>1980</v>
      </c>
      <c r="C916" t="s">
        <v>1937</v>
      </c>
    </row>
    <row r="917" spans="2:3">
      <c r="B917" t="s">
        <v>1981</v>
      </c>
      <c r="C917" t="s">
        <v>1982</v>
      </c>
    </row>
    <row r="918" spans="2:3">
      <c r="B918" t="s">
        <v>1983</v>
      </c>
      <c r="C918" t="s">
        <v>1966</v>
      </c>
    </row>
    <row r="919" spans="2:3">
      <c r="B919" t="s">
        <v>1984</v>
      </c>
      <c r="C919" t="s">
        <v>1985</v>
      </c>
    </row>
    <row r="920" spans="2:3">
      <c r="B920" t="s">
        <v>1986</v>
      </c>
      <c r="C920" t="s">
        <v>1933</v>
      </c>
    </row>
    <row r="921" spans="2:3">
      <c r="B921" t="s">
        <v>1987</v>
      </c>
      <c r="C921" t="s">
        <v>1933</v>
      </c>
    </row>
    <row r="922" spans="2:3">
      <c r="B922" t="s">
        <v>1988</v>
      </c>
      <c r="C922" t="s">
        <v>1989</v>
      </c>
    </row>
    <row r="923" spans="2:3">
      <c r="B923" t="s">
        <v>1990</v>
      </c>
      <c r="C923" t="s">
        <v>1991</v>
      </c>
    </row>
    <row r="924" spans="2:3">
      <c r="B924" t="s">
        <v>1992</v>
      </c>
      <c r="C924" t="s">
        <v>1993</v>
      </c>
    </row>
    <row r="925" spans="2:3">
      <c r="B925" t="s">
        <v>1994</v>
      </c>
      <c r="C925" t="s">
        <v>1995</v>
      </c>
    </row>
    <row r="926" spans="2:3">
      <c r="B926" t="s">
        <v>1996</v>
      </c>
      <c r="C926" t="s">
        <v>1997</v>
      </c>
    </row>
    <row r="927" spans="2:3">
      <c r="B927" t="s">
        <v>1998</v>
      </c>
      <c r="C927" t="s">
        <v>1999</v>
      </c>
    </row>
    <row r="928" spans="2:3">
      <c r="B928" t="s">
        <v>2000</v>
      </c>
      <c r="C928" t="s">
        <v>2001</v>
      </c>
    </row>
    <row r="929" spans="2:3">
      <c r="B929" t="s">
        <v>2002</v>
      </c>
      <c r="C929" t="s">
        <v>2003</v>
      </c>
    </row>
    <row r="930" spans="2:3">
      <c r="B930" t="s">
        <v>2004</v>
      </c>
      <c r="C930" t="s">
        <v>2005</v>
      </c>
    </row>
    <row r="931" spans="2:3">
      <c r="B931" t="s">
        <v>2006</v>
      </c>
      <c r="C931" t="s">
        <v>1989</v>
      </c>
    </row>
    <row r="932" spans="2:3">
      <c r="B932" t="s">
        <v>2007</v>
      </c>
      <c r="C932" t="s">
        <v>2008</v>
      </c>
    </row>
    <row r="933" spans="2:3">
      <c r="B933" t="s">
        <v>2009</v>
      </c>
      <c r="C933" t="s">
        <v>1991</v>
      </c>
    </row>
    <row r="934" spans="2:3">
      <c r="B934" t="s">
        <v>2010</v>
      </c>
      <c r="C934" t="s">
        <v>2011</v>
      </c>
    </row>
    <row r="935" spans="2:3">
      <c r="B935" t="s">
        <v>2012</v>
      </c>
      <c r="C935" t="s">
        <v>2013</v>
      </c>
    </row>
    <row r="936" spans="2:3">
      <c r="B936" t="s">
        <v>2014</v>
      </c>
      <c r="C936" t="s">
        <v>2015</v>
      </c>
    </row>
    <row r="937" spans="2:3">
      <c r="B937" t="s">
        <v>2016</v>
      </c>
      <c r="C937" t="s">
        <v>1991</v>
      </c>
    </row>
    <row r="938" spans="2:3">
      <c r="B938" t="s">
        <v>2017</v>
      </c>
      <c r="C938" t="s">
        <v>2018</v>
      </c>
    </row>
    <row r="939" spans="2:3">
      <c r="B939" t="s">
        <v>2019</v>
      </c>
      <c r="C939" t="s">
        <v>2020</v>
      </c>
    </row>
    <row r="940" spans="2:3">
      <c r="B940" t="s">
        <v>2021</v>
      </c>
      <c r="C940" t="s">
        <v>2022</v>
      </c>
    </row>
    <row r="941" spans="2:3">
      <c r="B941" t="s">
        <v>2023</v>
      </c>
      <c r="C941" t="s">
        <v>2024</v>
      </c>
    </row>
    <row r="942" spans="2:3">
      <c r="B942" t="s">
        <v>2025</v>
      </c>
      <c r="C942" t="s">
        <v>2026</v>
      </c>
    </row>
    <row r="943" spans="2:3">
      <c r="B943" t="s">
        <v>2027</v>
      </c>
      <c r="C943" t="s">
        <v>2028</v>
      </c>
    </row>
    <row r="944" spans="2:3">
      <c r="B944" t="s">
        <v>2029</v>
      </c>
      <c r="C944" t="s">
        <v>1989</v>
      </c>
    </row>
    <row r="945" spans="2:3">
      <c r="B945" t="s">
        <v>2030</v>
      </c>
      <c r="C945" t="s">
        <v>1991</v>
      </c>
    </row>
    <row r="946" spans="2:3">
      <c r="B946" t="s">
        <v>2031</v>
      </c>
      <c r="C946" t="s">
        <v>2032</v>
      </c>
    </row>
    <row r="947" spans="2:3">
      <c r="B947" t="s">
        <v>2033</v>
      </c>
      <c r="C947" t="s">
        <v>2034</v>
      </c>
    </row>
    <row r="948" spans="2:3">
      <c r="B948" t="s">
        <v>2035</v>
      </c>
      <c r="C948" t="s">
        <v>2036</v>
      </c>
    </row>
    <row r="949" spans="2:3">
      <c r="B949" t="s">
        <v>2037</v>
      </c>
      <c r="C949" t="s">
        <v>1977</v>
      </c>
    </row>
    <row r="950" spans="2:3">
      <c r="B950" t="s">
        <v>2038</v>
      </c>
      <c r="C950" t="s">
        <v>2039</v>
      </c>
    </row>
    <row r="951" spans="2:3">
      <c r="B951" t="s">
        <v>2040</v>
      </c>
      <c r="C951" t="s">
        <v>1933</v>
      </c>
    </row>
    <row r="952" spans="2:3">
      <c r="B952" t="s">
        <v>2041</v>
      </c>
      <c r="C952" t="s">
        <v>2042</v>
      </c>
    </row>
    <row r="953" spans="2:3">
      <c r="B953" t="s">
        <v>2043</v>
      </c>
      <c r="C953" t="s">
        <v>2044</v>
      </c>
    </row>
    <row r="954" spans="2:3">
      <c r="B954" t="s">
        <v>2045</v>
      </c>
      <c r="C954" t="s">
        <v>2046</v>
      </c>
    </row>
    <row r="955" spans="2:3">
      <c r="B955" t="s">
        <v>2047</v>
      </c>
      <c r="C955" t="s">
        <v>2048</v>
      </c>
    </row>
    <row r="956" spans="2:3">
      <c r="B956" t="s">
        <v>2049</v>
      </c>
      <c r="C956" t="s">
        <v>1982</v>
      </c>
    </row>
    <row r="957" spans="2:3">
      <c r="B957" t="s">
        <v>2050</v>
      </c>
      <c r="C957" t="s">
        <v>2051</v>
      </c>
    </row>
    <row r="958" spans="2:3">
      <c r="B958" t="s">
        <v>2052</v>
      </c>
      <c r="C958" t="s">
        <v>1968</v>
      </c>
    </row>
    <row r="959" spans="2:3">
      <c r="B959" t="s">
        <v>2053</v>
      </c>
      <c r="C959" t="s">
        <v>1933</v>
      </c>
    </row>
    <row r="960" spans="2:3">
      <c r="B960" t="s">
        <v>2054</v>
      </c>
      <c r="C960" t="s">
        <v>2055</v>
      </c>
    </row>
    <row r="961" spans="2:3">
      <c r="B961" t="s">
        <v>2056</v>
      </c>
      <c r="C961" t="s">
        <v>2057</v>
      </c>
    </row>
    <row r="962" spans="2:3">
      <c r="B962" t="s">
        <v>2058</v>
      </c>
      <c r="C962" t="s">
        <v>2059</v>
      </c>
    </row>
    <row r="963" spans="2:3">
      <c r="B963" t="s">
        <v>2060</v>
      </c>
      <c r="C963" t="s">
        <v>2061</v>
      </c>
    </row>
    <row r="964" spans="2:3">
      <c r="B964" t="s">
        <v>2062</v>
      </c>
      <c r="C964" t="s">
        <v>2063</v>
      </c>
    </row>
    <row r="965" spans="2:3">
      <c r="B965" t="s">
        <v>2064</v>
      </c>
      <c r="C965" t="s">
        <v>2065</v>
      </c>
    </row>
    <row r="966" spans="2:3">
      <c r="B966" t="s">
        <v>2066</v>
      </c>
      <c r="C966" t="s">
        <v>2067</v>
      </c>
    </row>
    <row r="967" spans="2:3">
      <c r="B967" t="s">
        <v>2068</v>
      </c>
      <c r="C967" t="s">
        <v>2069</v>
      </c>
    </row>
    <row r="968" spans="2:3">
      <c r="B968" t="s">
        <v>2070</v>
      </c>
      <c r="C968" t="s">
        <v>2071</v>
      </c>
    </row>
    <row r="969" spans="2:3">
      <c r="B969" t="s">
        <v>2072</v>
      </c>
      <c r="C969" t="s">
        <v>2073</v>
      </c>
    </row>
    <row r="970" spans="2:3">
      <c r="B970" t="s">
        <v>2074</v>
      </c>
      <c r="C970" t="s">
        <v>2075</v>
      </c>
    </row>
    <row r="971" spans="2:3">
      <c r="B971" t="s">
        <v>2076</v>
      </c>
      <c r="C971" t="s">
        <v>2077</v>
      </c>
    </row>
    <row r="972" spans="2:3">
      <c r="B972" t="s">
        <v>2078</v>
      </c>
      <c r="C972" t="s">
        <v>2079</v>
      </c>
    </row>
    <row r="973" spans="2:3">
      <c r="B973" t="s">
        <v>2080</v>
      </c>
      <c r="C973" t="s">
        <v>2081</v>
      </c>
    </row>
    <row r="974" spans="2:3">
      <c r="B974" t="s">
        <v>2082</v>
      </c>
      <c r="C974" t="s">
        <v>2083</v>
      </c>
    </row>
    <row r="975" spans="2:3">
      <c r="B975" t="s">
        <v>2084</v>
      </c>
      <c r="C975" t="s">
        <v>2085</v>
      </c>
    </row>
    <row r="976" spans="2:3">
      <c r="B976" t="s">
        <v>2086</v>
      </c>
      <c r="C976" t="s">
        <v>1935</v>
      </c>
    </row>
    <row r="977" spans="2:3">
      <c r="B977" t="s">
        <v>2087</v>
      </c>
      <c r="C977" t="s">
        <v>2088</v>
      </c>
    </row>
    <row r="978" spans="2:3">
      <c r="B978" t="s">
        <v>2089</v>
      </c>
      <c r="C978" t="s">
        <v>1935</v>
      </c>
    </row>
    <row r="979" spans="2:3">
      <c r="B979" t="s">
        <v>2090</v>
      </c>
      <c r="C979" t="s">
        <v>1933</v>
      </c>
    </row>
    <row r="980" spans="2:3">
      <c r="B980" t="s">
        <v>2091</v>
      </c>
      <c r="C980" t="s">
        <v>2092</v>
      </c>
    </row>
    <row r="981" spans="2:3">
      <c r="B981" t="s">
        <v>2093</v>
      </c>
      <c r="C981" t="s">
        <v>2094</v>
      </c>
    </row>
    <row r="982" spans="2:3">
      <c r="B982" t="s">
        <v>2095</v>
      </c>
      <c r="C982" t="s">
        <v>2096</v>
      </c>
    </row>
    <row r="983" spans="2:3">
      <c r="B983" t="s">
        <v>2097</v>
      </c>
      <c r="C983" t="s">
        <v>2098</v>
      </c>
    </row>
    <row r="984" spans="2:3">
      <c r="B984" t="s">
        <v>2099</v>
      </c>
      <c r="C984" t="s">
        <v>2100</v>
      </c>
    </row>
    <row r="985" spans="2:3">
      <c r="B985" t="s">
        <v>2101</v>
      </c>
      <c r="C985" t="s">
        <v>2102</v>
      </c>
    </row>
    <row r="986" spans="2:3">
      <c r="B986" t="s">
        <v>2103</v>
      </c>
      <c r="C986" t="s">
        <v>1937</v>
      </c>
    </row>
    <row r="987" spans="2:3">
      <c r="B987" t="s">
        <v>2104</v>
      </c>
      <c r="C987" t="s">
        <v>2105</v>
      </c>
    </row>
    <row r="988" spans="2:3">
      <c r="B988" t="s">
        <v>2106</v>
      </c>
      <c r="C988" t="s">
        <v>1935</v>
      </c>
    </row>
    <row r="989" spans="2:3">
      <c r="B989" t="s">
        <v>2107</v>
      </c>
      <c r="C989" t="s">
        <v>1948</v>
      </c>
    </row>
    <row r="990" spans="2:3">
      <c r="B990" t="s">
        <v>2108</v>
      </c>
      <c r="C990" t="s">
        <v>1935</v>
      </c>
    </row>
    <row r="991" spans="2:3">
      <c r="B991" t="s">
        <v>2109</v>
      </c>
      <c r="C991" t="s">
        <v>1933</v>
      </c>
    </row>
    <row r="992" spans="2:3">
      <c r="B992" t="s">
        <v>2110</v>
      </c>
      <c r="C992" t="s">
        <v>2111</v>
      </c>
    </row>
    <row r="993" spans="2:3">
      <c r="B993" t="s">
        <v>2112</v>
      </c>
      <c r="C993" t="s">
        <v>2113</v>
      </c>
    </row>
    <row r="994" spans="2:3">
      <c r="B994" t="s">
        <v>2114</v>
      </c>
      <c r="C994" t="s">
        <v>1968</v>
      </c>
    </row>
    <row r="995" spans="2:3">
      <c r="B995" t="s">
        <v>2115</v>
      </c>
      <c r="C995" t="s">
        <v>2116</v>
      </c>
    </row>
    <row r="996" spans="2:3">
      <c r="B996" t="s">
        <v>2117</v>
      </c>
      <c r="C996" t="s">
        <v>1971</v>
      </c>
    </row>
    <row r="997" spans="2:3">
      <c r="B997" t="s">
        <v>2118</v>
      </c>
      <c r="C997" t="s">
        <v>1973</v>
      </c>
    </row>
    <row r="998" spans="2:3">
      <c r="B998" t="s">
        <v>2119</v>
      </c>
      <c r="C998" t="s">
        <v>1975</v>
      </c>
    </row>
    <row r="999" spans="2:3">
      <c r="B999" t="s">
        <v>2120</v>
      </c>
      <c r="C999" t="s">
        <v>1935</v>
      </c>
    </row>
    <row r="1000" spans="2:3">
      <c r="B1000" t="s">
        <v>2121</v>
      </c>
      <c r="C1000" t="s">
        <v>1948</v>
      </c>
    </row>
    <row r="1001" spans="2:3">
      <c r="B1001" t="s">
        <v>2122</v>
      </c>
      <c r="C1001" t="s">
        <v>2123</v>
      </c>
    </row>
    <row r="1002" spans="2:3">
      <c r="B1002" t="s">
        <v>2124</v>
      </c>
      <c r="C1002" t="s">
        <v>1935</v>
      </c>
    </row>
    <row r="1003" spans="2:3">
      <c r="B1003" t="s">
        <v>2125</v>
      </c>
      <c r="C1003" t="s">
        <v>1933</v>
      </c>
    </row>
    <row r="1004" spans="2:3">
      <c r="B1004" t="s">
        <v>2126</v>
      </c>
      <c r="C1004" t="s">
        <v>2127</v>
      </c>
    </row>
    <row r="1005" spans="2:3">
      <c r="B1005" t="s">
        <v>2128</v>
      </c>
      <c r="C1005" t="s">
        <v>2129</v>
      </c>
    </row>
    <row r="1006" spans="2:3">
      <c r="B1006" t="s">
        <v>2130</v>
      </c>
      <c r="C1006" t="s">
        <v>1968</v>
      </c>
    </row>
    <row r="1007" spans="2:3">
      <c r="B1007" t="s">
        <v>2131</v>
      </c>
      <c r="C1007" t="s">
        <v>1971</v>
      </c>
    </row>
    <row r="1008" spans="2:3">
      <c r="B1008" t="s">
        <v>2132</v>
      </c>
      <c r="C1008" t="s">
        <v>1973</v>
      </c>
    </row>
    <row r="1009" spans="2:3">
      <c r="B1009" t="s">
        <v>2133</v>
      </c>
      <c r="C1009" t="s">
        <v>1975</v>
      </c>
    </row>
    <row r="1010" spans="2:3">
      <c r="B1010" t="s">
        <v>2134</v>
      </c>
      <c r="C1010" t="s">
        <v>1935</v>
      </c>
    </row>
    <row r="1011" spans="2:3">
      <c r="B1011" t="s">
        <v>2135</v>
      </c>
      <c r="C1011" t="s">
        <v>1933</v>
      </c>
    </row>
    <row r="1012" spans="2:3">
      <c r="B1012" t="s">
        <v>2136</v>
      </c>
      <c r="C1012" t="s">
        <v>1937</v>
      </c>
    </row>
    <row r="1013" spans="2:3">
      <c r="B1013" t="s">
        <v>2137</v>
      </c>
      <c r="C1013" t="s">
        <v>1935</v>
      </c>
    </row>
    <row r="1014" spans="2:3">
      <c r="B1014" t="s">
        <v>2138</v>
      </c>
      <c r="C1014" t="s">
        <v>1948</v>
      </c>
    </row>
    <row r="1015" spans="2:3">
      <c r="B1015" t="s">
        <v>2139</v>
      </c>
      <c r="C1015" t="s">
        <v>1935</v>
      </c>
    </row>
    <row r="1016" spans="2:3">
      <c r="B1016" t="s">
        <v>2140</v>
      </c>
      <c r="C1016" t="s">
        <v>1933</v>
      </c>
    </row>
    <row r="1017" spans="2:3">
      <c r="B1017" t="s">
        <v>2141</v>
      </c>
      <c r="C1017" t="s">
        <v>1971</v>
      </c>
    </row>
    <row r="1018" spans="2:3">
      <c r="B1018" t="s">
        <v>2142</v>
      </c>
      <c r="C1018" t="s">
        <v>1973</v>
      </c>
    </row>
    <row r="1019" spans="2:3">
      <c r="B1019" t="s">
        <v>2143</v>
      </c>
      <c r="C1019" t="s">
        <v>1975</v>
      </c>
    </row>
    <row r="1020" spans="2:3">
      <c r="B1020" t="s">
        <v>2144</v>
      </c>
      <c r="C1020" t="s">
        <v>2123</v>
      </c>
    </row>
    <row r="1021" spans="2:3">
      <c r="B1021" t="s">
        <v>2145</v>
      </c>
      <c r="C1021" t="s">
        <v>2146</v>
      </c>
    </row>
    <row r="1022" spans="2:3">
      <c r="B1022" t="s">
        <v>2147</v>
      </c>
      <c r="C1022" t="s">
        <v>2148</v>
      </c>
    </row>
    <row r="1023" spans="2:3">
      <c r="B1023" t="s">
        <v>2149</v>
      </c>
      <c r="C1023" t="s">
        <v>1935</v>
      </c>
    </row>
    <row r="1024" spans="2:3">
      <c r="B1024" t="s">
        <v>2150</v>
      </c>
      <c r="C1024" t="s">
        <v>2151</v>
      </c>
    </row>
    <row r="1025" spans="2:3">
      <c r="B1025" t="s">
        <v>2152</v>
      </c>
      <c r="C1025" t="s">
        <v>1933</v>
      </c>
    </row>
    <row r="1026" spans="2:3">
      <c r="B1026" t="s">
        <v>2153</v>
      </c>
      <c r="C1026" t="s">
        <v>2154</v>
      </c>
    </row>
    <row r="1027" spans="2:3">
      <c r="B1027" t="s">
        <v>2155</v>
      </c>
      <c r="C1027" t="s">
        <v>1968</v>
      </c>
    </row>
    <row r="1028" spans="2:3">
      <c r="B1028" t="s">
        <v>2156</v>
      </c>
      <c r="C1028" t="s">
        <v>1935</v>
      </c>
    </row>
    <row r="1029" spans="2:3">
      <c r="B1029" t="s">
        <v>2157</v>
      </c>
      <c r="C1029" t="s">
        <v>2151</v>
      </c>
    </row>
    <row r="1030" spans="2:3">
      <c r="B1030" t="s">
        <v>2158</v>
      </c>
      <c r="C1030" t="s">
        <v>1935</v>
      </c>
    </row>
    <row r="1031" spans="2:3">
      <c r="B1031" t="s">
        <v>2159</v>
      </c>
      <c r="C1031" t="s">
        <v>1933</v>
      </c>
    </row>
    <row r="1032" spans="2:3">
      <c r="B1032" t="s">
        <v>2160</v>
      </c>
      <c r="C1032" t="s">
        <v>2161</v>
      </c>
    </row>
    <row r="1033" spans="2:3">
      <c r="B1033" t="s">
        <v>2162</v>
      </c>
      <c r="C1033" t="s">
        <v>2163</v>
      </c>
    </row>
    <row r="1034" spans="2:3">
      <c r="B1034" t="s">
        <v>2164</v>
      </c>
      <c r="C1034" t="s">
        <v>2165</v>
      </c>
    </row>
    <row r="1035" spans="2:3">
      <c r="B1035" t="s">
        <v>2166</v>
      </c>
      <c r="C1035" t="s">
        <v>2167</v>
      </c>
    </row>
    <row r="1036" spans="2:3">
      <c r="B1036" t="s">
        <v>2168</v>
      </c>
      <c r="C1036" t="s">
        <v>2169</v>
      </c>
    </row>
    <row r="1037" spans="2:3">
      <c r="B1037" t="s">
        <v>2170</v>
      </c>
      <c r="C1037" t="s">
        <v>2171</v>
      </c>
    </row>
    <row r="1038" spans="2:3">
      <c r="B1038" t="s">
        <v>2172</v>
      </c>
      <c r="C1038" t="s">
        <v>2173</v>
      </c>
    </row>
    <row r="1039" spans="2:3">
      <c r="B1039" t="s">
        <v>2174</v>
      </c>
      <c r="C1039" t="s">
        <v>2175</v>
      </c>
    </row>
    <row r="1040" spans="2:3">
      <c r="B1040" t="s">
        <v>2176</v>
      </c>
      <c r="C1040" t="s">
        <v>2177</v>
      </c>
    </row>
    <row r="1041" spans="2:3">
      <c r="B1041" t="s">
        <v>2178</v>
      </c>
      <c r="C1041" t="s">
        <v>2179</v>
      </c>
    </row>
    <row r="1042" spans="2:3">
      <c r="B1042" t="s">
        <v>2180</v>
      </c>
      <c r="C1042" t="s">
        <v>2181</v>
      </c>
    </row>
    <row r="1043" spans="2:3">
      <c r="B1043" t="s">
        <v>2182</v>
      </c>
      <c r="C1043" t="s">
        <v>2183</v>
      </c>
    </row>
    <row r="1044" spans="2:3">
      <c r="B1044" t="s">
        <v>2184</v>
      </c>
      <c r="C1044" t="s">
        <v>2185</v>
      </c>
    </row>
    <row r="1045" spans="2:3">
      <c r="B1045" t="s">
        <v>2186</v>
      </c>
      <c r="C1045" t="s">
        <v>2187</v>
      </c>
    </row>
    <row r="1046" spans="2:3">
      <c r="B1046" t="s">
        <v>2188</v>
      </c>
      <c r="C1046" t="s">
        <v>2189</v>
      </c>
    </row>
    <row r="1047" spans="2:3">
      <c r="B1047" t="s">
        <v>2190</v>
      </c>
      <c r="C1047" t="s">
        <v>2191</v>
      </c>
    </row>
    <row r="1048" spans="2:3">
      <c r="B1048" t="s">
        <v>2192</v>
      </c>
      <c r="C1048" t="s">
        <v>2193</v>
      </c>
    </row>
    <row r="1049" spans="2:3">
      <c r="B1049" t="s">
        <v>2194</v>
      </c>
      <c r="C1049" t="s">
        <v>2195</v>
      </c>
    </row>
    <row r="1050" spans="2:3">
      <c r="B1050" t="s">
        <v>2196</v>
      </c>
      <c r="C1050" t="s">
        <v>2197</v>
      </c>
    </row>
    <row r="1051" spans="2:3">
      <c r="B1051" t="s">
        <v>2198</v>
      </c>
      <c r="C1051" t="s">
        <v>2199</v>
      </c>
    </row>
    <row r="1052" spans="2:3">
      <c r="B1052" t="s">
        <v>2200</v>
      </c>
      <c r="C1052" t="s">
        <v>2201</v>
      </c>
    </row>
    <row r="1053" spans="2:3">
      <c r="B1053" t="s">
        <v>2202</v>
      </c>
      <c r="C1053" t="s">
        <v>1948</v>
      </c>
    </row>
    <row r="1054" spans="2:3">
      <c r="B1054" t="s">
        <v>2203</v>
      </c>
      <c r="C1054" t="s">
        <v>2204</v>
      </c>
    </row>
    <row r="1055" spans="2:3">
      <c r="B1055" t="s">
        <v>2205</v>
      </c>
      <c r="C1055" t="s">
        <v>341</v>
      </c>
    </row>
    <row r="1056" spans="2:3">
      <c r="B1056" t="s">
        <v>2206</v>
      </c>
      <c r="C1056" t="s">
        <v>2207</v>
      </c>
    </row>
    <row r="1057" spans="2:3">
      <c r="B1057" t="s">
        <v>2208</v>
      </c>
      <c r="C1057" t="s">
        <v>1948</v>
      </c>
    </row>
    <row r="1058" spans="2:3">
      <c r="B1058" t="s">
        <v>2209</v>
      </c>
      <c r="C1058" t="s">
        <v>341</v>
      </c>
    </row>
    <row r="1059" spans="2:3">
      <c r="B1059" t="s">
        <v>2210</v>
      </c>
      <c r="C1059" t="s">
        <v>2207</v>
      </c>
    </row>
    <row r="1060" spans="2:3">
      <c r="B1060" t="s">
        <v>2211</v>
      </c>
      <c r="C1060" t="s">
        <v>2212</v>
      </c>
    </row>
    <row r="1061" spans="2:3">
      <c r="B1061" t="s">
        <v>2213</v>
      </c>
      <c r="C1061" t="s">
        <v>2214</v>
      </c>
    </row>
    <row r="1062" spans="2:3">
      <c r="B1062" t="s">
        <v>2215</v>
      </c>
      <c r="C1062" t="s">
        <v>2216</v>
      </c>
    </row>
    <row r="1063" spans="2:3">
      <c r="B1063" t="s">
        <v>2217</v>
      </c>
      <c r="C1063" t="s">
        <v>2218</v>
      </c>
    </row>
    <row r="1064" spans="2:3">
      <c r="B1064" t="s">
        <v>2219</v>
      </c>
      <c r="C1064" t="s">
        <v>2220</v>
      </c>
    </row>
    <row r="1065" spans="2:3">
      <c r="B1065" t="s">
        <v>2221</v>
      </c>
      <c r="C1065" t="s">
        <v>2222</v>
      </c>
    </row>
    <row r="1066" spans="2:3">
      <c r="B1066" t="s">
        <v>2223</v>
      </c>
      <c r="C1066" t="s">
        <v>2224</v>
      </c>
    </row>
    <row r="1067" spans="2:3">
      <c r="B1067" t="s">
        <v>2225</v>
      </c>
      <c r="C1067" t="s">
        <v>343</v>
      </c>
    </row>
    <row r="1068" spans="2:3">
      <c r="B1068" t="s">
        <v>2226</v>
      </c>
      <c r="C1068" t="s">
        <v>2227</v>
      </c>
    </row>
    <row r="1069" spans="2:3">
      <c r="B1069" t="s">
        <v>2228</v>
      </c>
      <c r="C1069" t="s">
        <v>2229</v>
      </c>
    </row>
    <row r="1070" spans="2:3">
      <c r="B1070" t="s">
        <v>2230</v>
      </c>
      <c r="C1070" t="s">
        <v>2231</v>
      </c>
    </row>
    <row r="1071" spans="2:3">
      <c r="B1071" t="s">
        <v>2232</v>
      </c>
      <c r="C1071" t="s">
        <v>2233</v>
      </c>
    </row>
    <row r="1072" spans="2:3">
      <c r="B1072" t="s">
        <v>2234</v>
      </c>
      <c r="C1072" t="s">
        <v>2235</v>
      </c>
    </row>
    <row r="1073" spans="2:3">
      <c r="B1073" t="s">
        <v>2236</v>
      </c>
      <c r="C1073" t="s">
        <v>2237</v>
      </c>
    </row>
    <row r="1074" spans="2:3">
      <c r="B1074" t="s">
        <v>2238</v>
      </c>
      <c r="C1074" t="s">
        <v>2239</v>
      </c>
    </row>
    <row r="1075" spans="2:3">
      <c r="B1075" t="s">
        <v>2240</v>
      </c>
      <c r="C1075" t="s">
        <v>2241</v>
      </c>
    </row>
    <row r="1076" spans="2:3">
      <c r="B1076" t="s">
        <v>2242</v>
      </c>
      <c r="C1076" t="s">
        <v>2243</v>
      </c>
    </row>
    <row r="1077" spans="2:3">
      <c r="B1077" t="s">
        <v>2244</v>
      </c>
      <c r="C1077" t="s">
        <v>2245</v>
      </c>
    </row>
    <row r="1078" spans="2:3">
      <c r="B1078" t="s">
        <v>2246</v>
      </c>
      <c r="C1078" t="s">
        <v>2247</v>
      </c>
    </row>
    <row r="1079" spans="2:3">
      <c r="B1079" t="s">
        <v>2248</v>
      </c>
      <c r="C1079" t="s">
        <v>2249</v>
      </c>
    </row>
    <row r="1080" spans="2:3">
      <c r="B1080" t="s">
        <v>2250</v>
      </c>
      <c r="C1080" t="s">
        <v>2251</v>
      </c>
    </row>
    <row r="1081" spans="2:3">
      <c r="B1081" t="s">
        <v>2252</v>
      </c>
      <c r="C1081" t="s">
        <v>2253</v>
      </c>
    </row>
    <row r="1082" spans="2:3">
      <c r="B1082" t="s">
        <v>2254</v>
      </c>
      <c r="C1082" t="s">
        <v>2255</v>
      </c>
    </row>
    <row r="1083" spans="2:3">
      <c r="B1083" t="s">
        <v>2256</v>
      </c>
      <c r="C1083" t="s">
        <v>2257</v>
      </c>
    </row>
    <row r="1084" spans="2:3">
      <c r="B1084" t="s">
        <v>2258</v>
      </c>
      <c r="C1084" t="s">
        <v>2259</v>
      </c>
    </row>
    <row r="1085" spans="2:3">
      <c r="B1085" t="s">
        <v>2260</v>
      </c>
      <c r="C1085" t="s">
        <v>2261</v>
      </c>
    </row>
    <row r="1086" spans="2:3">
      <c r="B1086" t="s">
        <v>2262</v>
      </c>
      <c r="C1086" t="s">
        <v>2263</v>
      </c>
    </row>
    <row r="1087" spans="2:3">
      <c r="B1087" t="s">
        <v>2264</v>
      </c>
      <c r="C1087" t="s">
        <v>2265</v>
      </c>
    </row>
    <row r="1088" spans="2:3">
      <c r="B1088" t="s">
        <v>2266</v>
      </c>
      <c r="C1088" t="s">
        <v>2267</v>
      </c>
    </row>
    <row r="1089" spans="2:3">
      <c r="B1089" t="s">
        <v>2268</v>
      </c>
      <c r="C1089" t="s">
        <v>2269</v>
      </c>
    </row>
    <row r="1090" spans="2:3">
      <c r="B1090" t="s">
        <v>2270</v>
      </c>
      <c r="C1090" t="s">
        <v>2271</v>
      </c>
    </row>
    <row r="1091" spans="2:3">
      <c r="B1091" t="s">
        <v>2272</v>
      </c>
      <c r="C1091" t="s">
        <v>2273</v>
      </c>
    </row>
    <row r="1092" spans="2:3">
      <c r="B1092" t="s">
        <v>2274</v>
      </c>
      <c r="C1092" t="s">
        <v>2275</v>
      </c>
    </row>
    <row r="1093" spans="2:3">
      <c r="B1093" t="s">
        <v>2276</v>
      </c>
      <c r="C1093" t="s">
        <v>2277</v>
      </c>
    </row>
    <row r="1094" spans="2:3">
      <c r="B1094" t="s">
        <v>2278</v>
      </c>
      <c r="C1094" t="s">
        <v>2279</v>
      </c>
    </row>
    <row r="1095" spans="2:3">
      <c r="B1095" t="s">
        <v>2280</v>
      </c>
      <c r="C1095" t="s">
        <v>2281</v>
      </c>
    </row>
    <row r="1096" spans="2:3">
      <c r="B1096" t="s">
        <v>2282</v>
      </c>
      <c r="C1096" t="s">
        <v>2283</v>
      </c>
    </row>
    <row r="1097" spans="2:3">
      <c r="B1097" t="s">
        <v>2284</v>
      </c>
      <c r="C1097" t="s">
        <v>2285</v>
      </c>
    </row>
    <row r="1098" spans="2:3">
      <c r="B1098" t="s">
        <v>2286</v>
      </c>
      <c r="C1098" t="s">
        <v>2287</v>
      </c>
    </row>
    <row r="1099" spans="2:3">
      <c r="B1099" t="s">
        <v>2288</v>
      </c>
      <c r="C1099" t="s">
        <v>2289</v>
      </c>
    </row>
    <row r="1100" spans="2:3">
      <c r="B1100" t="s">
        <v>2290</v>
      </c>
      <c r="C1100" t="s">
        <v>2291</v>
      </c>
    </row>
    <row r="1101" spans="2:3">
      <c r="B1101" t="s">
        <v>2292</v>
      </c>
      <c r="C1101" t="s">
        <v>2293</v>
      </c>
    </row>
    <row r="1102" spans="2:3">
      <c r="B1102" t="s">
        <v>2294</v>
      </c>
      <c r="C1102" t="s">
        <v>2295</v>
      </c>
    </row>
    <row r="1103" spans="2:3">
      <c r="B1103" t="s">
        <v>2296</v>
      </c>
      <c r="C1103" t="s">
        <v>2297</v>
      </c>
    </row>
    <row r="1104" spans="2:3">
      <c r="B1104" t="s">
        <v>2298</v>
      </c>
      <c r="C1104" t="s">
        <v>2299</v>
      </c>
    </row>
    <row r="1105" spans="2:3">
      <c r="B1105" t="s">
        <v>2300</v>
      </c>
      <c r="C1105" t="s">
        <v>2301</v>
      </c>
    </row>
    <row r="1106" spans="2:3">
      <c r="B1106" t="s">
        <v>2302</v>
      </c>
      <c r="C1106" t="s">
        <v>2303</v>
      </c>
    </row>
    <row r="1107" spans="2:3">
      <c r="B1107" t="s">
        <v>2304</v>
      </c>
      <c r="C1107" t="s">
        <v>2305</v>
      </c>
    </row>
    <row r="1108" spans="2:3">
      <c r="B1108" t="s">
        <v>2306</v>
      </c>
      <c r="C1108" t="s">
        <v>2307</v>
      </c>
    </row>
    <row r="1109" spans="2:3">
      <c r="B1109" t="s">
        <v>2308</v>
      </c>
      <c r="C1109" t="s">
        <v>2309</v>
      </c>
    </row>
    <row r="1110" spans="2:3">
      <c r="B1110" t="s">
        <v>2310</v>
      </c>
      <c r="C1110" t="s">
        <v>2311</v>
      </c>
    </row>
    <row r="1111" spans="2:3">
      <c r="B1111" t="s">
        <v>2312</v>
      </c>
      <c r="C1111" t="s">
        <v>2313</v>
      </c>
    </row>
    <row r="1112" spans="2:3">
      <c r="B1112" t="s">
        <v>2314</v>
      </c>
      <c r="C1112" t="s">
        <v>2315</v>
      </c>
    </row>
    <row r="1113" spans="2:3">
      <c r="B1113" t="s">
        <v>2316</v>
      </c>
      <c r="C1113" t="s">
        <v>2317</v>
      </c>
    </row>
    <row r="1114" spans="2:3">
      <c r="B1114" t="s">
        <v>2318</v>
      </c>
      <c r="C1114" t="s">
        <v>2319</v>
      </c>
    </row>
    <row r="1115" spans="2:3">
      <c r="B1115" t="s">
        <v>2320</v>
      </c>
      <c r="C1115" t="s">
        <v>2321</v>
      </c>
    </row>
    <row r="1116" spans="2:3">
      <c r="B1116" t="s">
        <v>2322</v>
      </c>
      <c r="C1116" t="s">
        <v>2323</v>
      </c>
    </row>
    <row r="1117" spans="2:3">
      <c r="B1117" t="s">
        <v>2324</v>
      </c>
      <c r="C1117" t="s">
        <v>2325</v>
      </c>
    </row>
    <row r="1118" spans="2:3">
      <c r="B1118" t="s">
        <v>2326</v>
      </c>
      <c r="C1118" t="s">
        <v>2327</v>
      </c>
    </row>
    <row r="1119" spans="2:3">
      <c r="B1119" t="s">
        <v>2328</v>
      </c>
      <c r="C1119" t="s">
        <v>2329</v>
      </c>
    </row>
    <row r="1120" spans="2:3">
      <c r="B1120" t="s">
        <v>2330</v>
      </c>
      <c r="C1120" t="s">
        <v>2331</v>
      </c>
    </row>
    <row r="1121" spans="2:3">
      <c r="B1121" t="s">
        <v>2332</v>
      </c>
      <c r="C1121" t="s">
        <v>2333</v>
      </c>
    </row>
    <row r="1122" spans="2:3">
      <c r="B1122" t="s">
        <v>2334</v>
      </c>
      <c r="C1122" t="s">
        <v>2335</v>
      </c>
    </row>
    <row r="1123" spans="2:3">
      <c r="B1123" t="s">
        <v>2336</v>
      </c>
      <c r="C1123" t="s">
        <v>2337</v>
      </c>
    </row>
    <row r="1124" spans="2:3">
      <c r="B1124" t="s">
        <v>2338</v>
      </c>
      <c r="C1124" t="s">
        <v>2339</v>
      </c>
    </row>
    <row r="1125" spans="2:3">
      <c r="B1125" t="s">
        <v>2340</v>
      </c>
      <c r="C1125" t="s">
        <v>2341</v>
      </c>
    </row>
    <row r="1126" spans="2:3">
      <c r="B1126" t="s">
        <v>2342</v>
      </c>
      <c r="C1126" t="s">
        <v>2343</v>
      </c>
    </row>
    <row r="1127" spans="2:3">
      <c r="B1127" t="s">
        <v>2344</v>
      </c>
      <c r="C1127" t="s">
        <v>2345</v>
      </c>
    </row>
    <row r="1128" spans="2:3">
      <c r="B1128" t="s">
        <v>2346</v>
      </c>
      <c r="C1128" t="s">
        <v>2347</v>
      </c>
    </row>
    <row r="1129" spans="2:3">
      <c r="B1129" t="s">
        <v>2348</v>
      </c>
      <c r="C1129" t="s">
        <v>2349</v>
      </c>
    </row>
    <row r="1130" spans="2:3">
      <c r="B1130" t="s">
        <v>2350</v>
      </c>
      <c r="C1130" t="s">
        <v>2351</v>
      </c>
    </row>
    <row r="1131" spans="2:3">
      <c r="B1131" t="s">
        <v>2352</v>
      </c>
      <c r="C1131" t="s">
        <v>2353</v>
      </c>
    </row>
    <row r="1132" spans="2:3">
      <c r="B1132" t="s">
        <v>2354</v>
      </c>
      <c r="C1132" t="s">
        <v>2355</v>
      </c>
    </row>
    <row r="1133" spans="2:3">
      <c r="B1133" t="s">
        <v>2356</v>
      </c>
      <c r="C1133" t="s">
        <v>2357</v>
      </c>
    </row>
    <row r="1134" spans="2:3">
      <c r="B1134" t="s">
        <v>2358</v>
      </c>
      <c r="C1134" t="s">
        <v>2359</v>
      </c>
    </row>
    <row r="1135" spans="2:3">
      <c r="B1135" t="s">
        <v>2360</v>
      </c>
      <c r="C1135" t="s">
        <v>2361</v>
      </c>
    </row>
    <row r="1136" spans="2:3">
      <c r="B1136" t="s">
        <v>2362</v>
      </c>
      <c r="C1136" t="s">
        <v>2363</v>
      </c>
    </row>
    <row r="1137" spans="2:3">
      <c r="B1137" t="s">
        <v>2364</v>
      </c>
      <c r="C1137" t="s">
        <v>2365</v>
      </c>
    </row>
    <row r="1138" spans="2:3">
      <c r="B1138" t="s">
        <v>2366</v>
      </c>
      <c r="C1138" t="s">
        <v>2367</v>
      </c>
    </row>
    <row r="1139" spans="2:3">
      <c r="B1139" t="s">
        <v>2368</v>
      </c>
      <c r="C1139" t="s">
        <v>2369</v>
      </c>
    </row>
    <row r="1140" spans="2:3">
      <c r="B1140" t="s">
        <v>2370</v>
      </c>
      <c r="C1140" t="s">
        <v>2371</v>
      </c>
    </row>
    <row r="1141" spans="2:3">
      <c r="B1141" t="s">
        <v>2372</v>
      </c>
      <c r="C1141" t="s">
        <v>2373</v>
      </c>
    </row>
    <row r="1142" spans="2:3">
      <c r="B1142" t="s">
        <v>2374</v>
      </c>
      <c r="C1142" t="s">
        <v>2375</v>
      </c>
    </row>
    <row r="1143" spans="2:3">
      <c r="B1143" t="s">
        <v>2376</v>
      </c>
      <c r="C1143" t="s">
        <v>2377</v>
      </c>
    </row>
    <row r="1144" spans="2:3">
      <c r="B1144" t="s">
        <v>2378</v>
      </c>
      <c r="C1144" t="s">
        <v>2379</v>
      </c>
    </row>
    <row r="1145" spans="2:3">
      <c r="B1145" t="s">
        <v>2380</v>
      </c>
      <c r="C1145" t="s">
        <v>2381</v>
      </c>
    </row>
    <row r="1146" spans="2:3">
      <c r="B1146" t="s">
        <v>2382</v>
      </c>
      <c r="C1146" t="s">
        <v>2383</v>
      </c>
    </row>
    <row r="1147" spans="2:3">
      <c r="B1147" t="s">
        <v>2384</v>
      </c>
      <c r="C1147" t="s">
        <v>2385</v>
      </c>
    </row>
    <row r="1148" spans="2:3">
      <c r="B1148" t="s">
        <v>2386</v>
      </c>
      <c r="C1148" t="s">
        <v>2387</v>
      </c>
    </row>
    <row r="1149" spans="2:3">
      <c r="B1149" t="s">
        <v>2388</v>
      </c>
      <c r="C1149" t="s">
        <v>2389</v>
      </c>
    </row>
    <row r="1150" spans="2:3">
      <c r="B1150" t="s">
        <v>2390</v>
      </c>
      <c r="C1150" t="s">
        <v>2391</v>
      </c>
    </row>
    <row r="1151" spans="2:3">
      <c r="B1151" t="s">
        <v>2392</v>
      </c>
      <c r="C1151" t="s">
        <v>2393</v>
      </c>
    </row>
    <row r="1152" spans="2:3">
      <c r="B1152" t="s">
        <v>2394</v>
      </c>
      <c r="C1152" t="s">
        <v>2395</v>
      </c>
    </row>
    <row r="1153" spans="2:3">
      <c r="B1153" t="s">
        <v>2396</v>
      </c>
      <c r="C1153" t="s">
        <v>2397</v>
      </c>
    </row>
    <row r="1154" spans="2:3">
      <c r="B1154" t="s">
        <v>2398</v>
      </c>
      <c r="C1154" t="s">
        <v>2399</v>
      </c>
    </row>
    <row r="1155" spans="2:3">
      <c r="B1155" t="s">
        <v>2400</v>
      </c>
      <c r="C1155" t="s">
        <v>2401</v>
      </c>
    </row>
    <row r="1156" spans="2:3">
      <c r="B1156" t="s">
        <v>2402</v>
      </c>
      <c r="C1156" t="s">
        <v>2403</v>
      </c>
    </row>
    <row r="1157" spans="2:3">
      <c r="B1157" t="s">
        <v>2404</v>
      </c>
      <c r="C1157" t="s">
        <v>2405</v>
      </c>
    </row>
    <row r="1158" spans="2:3">
      <c r="B1158" t="s">
        <v>2406</v>
      </c>
      <c r="C1158" t="s">
        <v>2407</v>
      </c>
    </row>
    <row r="1159" spans="2:3">
      <c r="B1159" t="s">
        <v>2408</v>
      </c>
      <c r="C1159" t="s">
        <v>2409</v>
      </c>
    </row>
    <row r="1160" spans="2:3">
      <c r="B1160" t="s">
        <v>2410</v>
      </c>
      <c r="C1160" t="s">
        <v>2411</v>
      </c>
    </row>
    <row r="1161" spans="2:3">
      <c r="B1161" t="s">
        <v>2412</v>
      </c>
      <c r="C1161" t="s">
        <v>2413</v>
      </c>
    </row>
    <row r="1162" spans="2:3">
      <c r="B1162" t="s">
        <v>2414</v>
      </c>
      <c r="C1162" t="s">
        <v>2415</v>
      </c>
    </row>
    <row r="1163" spans="2:3">
      <c r="B1163" t="s">
        <v>2416</v>
      </c>
      <c r="C1163" t="s">
        <v>2417</v>
      </c>
    </row>
    <row r="1164" spans="2:3">
      <c r="B1164" t="s">
        <v>2418</v>
      </c>
      <c r="C1164" t="s">
        <v>2419</v>
      </c>
    </row>
    <row r="1165" spans="2:3">
      <c r="B1165" t="s">
        <v>2420</v>
      </c>
      <c r="C1165" t="s">
        <v>2421</v>
      </c>
    </row>
    <row r="1166" spans="2:3">
      <c r="B1166" t="s">
        <v>2422</v>
      </c>
      <c r="C1166" t="s">
        <v>2423</v>
      </c>
    </row>
    <row r="1167" spans="2:3">
      <c r="B1167" t="s">
        <v>2424</v>
      </c>
      <c r="C1167" t="s">
        <v>2425</v>
      </c>
    </row>
    <row r="1168" spans="2:3">
      <c r="B1168" t="s">
        <v>2426</v>
      </c>
      <c r="C1168" t="s">
        <v>2427</v>
      </c>
    </row>
    <row r="1169" spans="2:3">
      <c r="B1169" t="s">
        <v>2428</v>
      </c>
      <c r="C1169" t="s">
        <v>2429</v>
      </c>
    </row>
    <row r="1170" spans="2:3">
      <c r="B1170" t="s">
        <v>2430</v>
      </c>
      <c r="C1170" t="s">
        <v>2431</v>
      </c>
    </row>
    <row r="1171" spans="2:3">
      <c r="B1171" t="s">
        <v>2432</v>
      </c>
      <c r="C1171" t="s">
        <v>2433</v>
      </c>
    </row>
    <row r="1172" spans="2:3">
      <c r="B1172" t="s">
        <v>2434</v>
      </c>
      <c r="C1172" t="s">
        <v>2435</v>
      </c>
    </row>
    <row r="1173" spans="2:3">
      <c r="B1173" t="s">
        <v>2436</v>
      </c>
      <c r="C1173" t="s">
        <v>2437</v>
      </c>
    </row>
    <row r="1174" spans="2:3">
      <c r="B1174" t="s">
        <v>2438</v>
      </c>
      <c r="C1174" t="s">
        <v>2439</v>
      </c>
    </row>
    <row r="1175" spans="2:3">
      <c r="B1175" t="s">
        <v>2440</v>
      </c>
      <c r="C1175" t="s">
        <v>2441</v>
      </c>
    </row>
    <row r="1176" spans="2:3">
      <c r="B1176" t="s">
        <v>2442</v>
      </c>
      <c r="C1176" t="s">
        <v>2443</v>
      </c>
    </row>
    <row r="1177" spans="2:3">
      <c r="B1177" t="s">
        <v>2444</v>
      </c>
      <c r="C1177" t="s">
        <v>2445</v>
      </c>
    </row>
    <row r="1178" spans="2:3">
      <c r="B1178" t="s">
        <v>2446</v>
      </c>
      <c r="C1178" t="s">
        <v>2447</v>
      </c>
    </row>
    <row r="1179" spans="2:3">
      <c r="B1179" t="s">
        <v>2448</v>
      </c>
      <c r="C1179" t="s">
        <v>2449</v>
      </c>
    </row>
    <row r="1180" spans="2:3">
      <c r="B1180" t="s">
        <v>2450</v>
      </c>
      <c r="C1180" t="s">
        <v>2451</v>
      </c>
    </row>
    <row r="1181" spans="2:3">
      <c r="B1181" t="s">
        <v>2452</v>
      </c>
      <c r="C1181" t="s">
        <v>2453</v>
      </c>
    </row>
    <row r="1182" spans="2:3">
      <c r="B1182" t="s">
        <v>2454</v>
      </c>
      <c r="C1182" t="s">
        <v>2455</v>
      </c>
    </row>
    <row r="1183" spans="2:3">
      <c r="B1183" t="s">
        <v>2456</v>
      </c>
      <c r="C1183" t="s">
        <v>2457</v>
      </c>
    </row>
    <row r="1184" spans="2:3">
      <c r="B1184" t="s">
        <v>2458</v>
      </c>
      <c r="C1184" t="s">
        <v>2459</v>
      </c>
    </row>
    <row r="1185" spans="2:3">
      <c r="B1185" t="s">
        <v>2460</v>
      </c>
      <c r="C1185" t="s">
        <v>2461</v>
      </c>
    </row>
    <row r="1186" spans="2:3">
      <c r="B1186" t="s">
        <v>2462</v>
      </c>
      <c r="C1186" t="s">
        <v>2463</v>
      </c>
    </row>
    <row r="1187" spans="2:3">
      <c r="B1187" t="s">
        <v>2464</v>
      </c>
      <c r="C1187" t="s">
        <v>2465</v>
      </c>
    </row>
    <row r="1188" spans="2:3">
      <c r="B1188" t="s">
        <v>2466</v>
      </c>
      <c r="C1188" t="s">
        <v>2467</v>
      </c>
    </row>
    <row r="1189" spans="2:3">
      <c r="B1189" t="s">
        <v>2468</v>
      </c>
      <c r="C1189" t="s">
        <v>2469</v>
      </c>
    </row>
    <row r="1190" spans="2:3">
      <c r="B1190" t="s">
        <v>2470</v>
      </c>
      <c r="C1190" t="s">
        <v>2471</v>
      </c>
    </row>
    <row r="1191" spans="2:3">
      <c r="B1191" t="s">
        <v>2472</v>
      </c>
      <c r="C1191" t="s">
        <v>2473</v>
      </c>
    </row>
    <row r="1192" spans="2:3">
      <c r="B1192" t="s">
        <v>2474</v>
      </c>
      <c r="C1192" t="s">
        <v>279</v>
      </c>
    </row>
    <row r="1193" spans="2:3">
      <c r="B1193" t="s">
        <v>2475</v>
      </c>
      <c r="C1193" t="s">
        <v>2476</v>
      </c>
    </row>
    <row r="1194" spans="2:3">
      <c r="B1194" t="s">
        <v>2477</v>
      </c>
      <c r="C1194" t="s">
        <v>2478</v>
      </c>
    </row>
    <row r="1195" spans="2:3">
      <c r="B1195" t="s">
        <v>2479</v>
      </c>
      <c r="C1195" t="s">
        <v>2480</v>
      </c>
    </row>
    <row r="1196" spans="2:3">
      <c r="B1196" t="s">
        <v>2481</v>
      </c>
      <c r="C1196" t="s">
        <v>2482</v>
      </c>
    </row>
    <row r="1197" spans="2:3">
      <c r="B1197" t="s">
        <v>2483</v>
      </c>
      <c r="C1197" t="s">
        <v>2484</v>
      </c>
    </row>
    <row r="1198" spans="2:3">
      <c r="B1198" t="s">
        <v>2485</v>
      </c>
      <c r="C1198" t="s">
        <v>2486</v>
      </c>
    </row>
    <row r="1199" spans="2:3">
      <c r="B1199" t="s">
        <v>2487</v>
      </c>
      <c r="C1199" t="s">
        <v>2488</v>
      </c>
    </row>
    <row r="1200" spans="2:3">
      <c r="B1200" t="s">
        <v>2489</v>
      </c>
      <c r="C1200" t="s">
        <v>2490</v>
      </c>
    </row>
    <row r="1201" spans="2:3">
      <c r="B1201" t="s">
        <v>2491</v>
      </c>
      <c r="C1201" t="s">
        <v>2492</v>
      </c>
    </row>
    <row r="1202" spans="2:3">
      <c r="B1202" t="s">
        <v>2493</v>
      </c>
      <c r="C1202" t="s">
        <v>2494</v>
      </c>
    </row>
    <row r="1203" spans="2:3">
      <c r="B1203" t="s">
        <v>2495</v>
      </c>
      <c r="C1203" t="s">
        <v>2496</v>
      </c>
    </row>
    <row r="1204" spans="2:3">
      <c r="B1204" t="s">
        <v>2497</v>
      </c>
      <c r="C1204" t="s">
        <v>2498</v>
      </c>
    </row>
    <row r="1205" spans="2:3">
      <c r="B1205" t="s">
        <v>2499</v>
      </c>
      <c r="C1205" t="s">
        <v>2500</v>
      </c>
    </row>
    <row r="1206" spans="2:3">
      <c r="B1206" t="s">
        <v>2501</v>
      </c>
      <c r="C1206" t="s">
        <v>2502</v>
      </c>
    </row>
    <row r="1207" spans="2:3">
      <c r="B1207" t="s">
        <v>2503</v>
      </c>
      <c r="C1207" t="s">
        <v>2504</v>
      </c>
    </row>
    <row r="1208" spans="2:3">
      <c r="B1208" t="s">
        <v>2505</v>
      </c>
      <c r="C1208" t="s">
        <v>2506</v>
      </c>
    </row>
    <row r="1209" spans="2:3">
      <c r="B1209" t="s">
        <v>2507</v>
      </c>
      <c r="C1209" t="s">
        <v>2508</v>
      </c>
    </row>
    <row r="1210" spans="2:3">
      <c r="B1210" t="s">
        <v>2509</v>
      </c>
      <c r="C1210" t="s">
        <v>2510</v>
      </c>
    </row>
    <row r="1211" spans="2:3">
      <c r="B1211" t="s">
        <v>2511</v>
      </c>
      <c r="C1211" t="s">
        <v>2512</v>
      </c>
    </row>
    <row r="1212" spans="2:3">
      <c r="B1212" t="s">
        <v>2513</v>
      </c>
      <c r="C1212" t="s">
        <v>2514</v>
      </c>
    </row>
    <row r="1213" spans="2:3">
      <c r="B1213" t="s">
        <v>2515</v>
      </c>
      <c r="C1213" t="s">
        <v>2516</v>
      </c>
    </row>
    <row r="1214" spans="2:3">
      <c r="B1214" t="s">
        <v>2517</v>
      </c>
      <c r="C1214" t="s">
        <v>2518</v>
      </c>
    </row>
    <row r="1215" spans="2:3">
      <c r="B1215" t="s">
        <v>2519</v>
      </c>
      <c r="C1215" t="s">
        <v>2520</v>
      </c>
    </row>
    <row r="1216" spans="2:3">
      <c r="B1216" t="s">
        <v>2521</v>
      </c>
      <c r="C1216" t="s">
        <v>2522</v>
      </c>
    </row>
    <row r="1217" spans="2:3">
      <c r="B1217" t="s">
        <v>2523</v>
      </c>
      <c r="C1217" t="s">
        <v>2524</v>
      </c>
    </row>
    <row r="1218" spans="2:3">
      <c r="B1218" t="s">
        <v>2525</v>
      </c>
      <c r="C1218" t="s">
        <v>2526</v>
      </c>
    </row>
    <row r="1219" spans="2:3">
      <c r="B1219" t="s">
        <v>2527</v>
      </c>
      <c r="C1219" t="s">
        <v>2528</v>
      </c>
    </row>
    <row r="1220" spans="2:3">
      <c r="B1220" t="s">
        <v>2529</v>
      </c>
      <c r="C1220" t="s">
        <v>2530</v>
      </c>
    </row>
    <row r="1221" spans="2:3">
      <c r="B1221" t="s">
        <v>2531</v>
      </c>
      <c r="C1221" t="s">
        <v>2532</v>
      </c>
    </row>
    <row r="1222" spans="2:3">
      <c r="B1222" t="s">
        <v>2533</v>
      </c>
      <c r="C1222" t="s">
        <v>2534</v>
      </c>
    </row>
    <row r="1223" spans="2:3">
      <c r="B1223" t="s">
        <v>2535</v>
      </c>
      <c r="C1223" t="s">
        <v>2536</v>
      </c>
    </row>
    <row r="1224" spans="2:3">
      <c r="B1224" t="s">
        <v>2537</v>
      </c>
      <c r="C1224" t="s">
        <v>2538</v>
      </c>
    </row>
    <row r="1225" spans="2:3">
      <c r="B1225" t="s">
        <v>2539</v>
      </c>
      <c r="C1225" t="s">
        <v>2540</v>
      </c>
    </row>
    <row r="1226" spans="2:3">
      <c r="B1226" t="s">
        <v>2541</v>
      </c>
      <c r="C1226" t="s">
        <v>2542</v>
      </c>
    </row>
    <row r="1227" spans="2:3">
      <c r="B1227" t="s">
        <v>2543</v>
      </c>
      <c r="C1227" t="s">
        <v>2544</v>
      </c>
    </row>
    <row r="1228" spans="2:3">
      <c r="B1228" t="s">
        <v>2545</v>
      </c>
      <c r="C1228" t="s">
        <v>2546</v>
      </c>
    </row>
    <row r="1229" spans="2:3">
      <c r="B1229" t="s">
        <v>2547</v>
      </c>
      <c r="C1229" t="s">
        <v>2548</v>
      </c>
    </row>
    <row r="1230" spans="2:3">
      <c r="B1230" t="s">
        <v>2549</v>
      </c>
      <c r="C1230" t="s">
        <v>2550</v>
      </c>
    </row>
    <row r="1231" spans="2:3">
      <c r="B1231" t="s">
        <v>2551</v>
      </c>
      <c r="C1231" t="s">
        <v>2552</v>
      </c>
    </row>
    <row r="1232" spans="2:3">
      <c r="B1232" t="s">
        <v>2553</v>
      </c>
      <c r="C1232" t="s">
        <v>2554</v>
      </c>
    </row>
    <row r="1233" spans="2:3">
      <c r="B1233" t="s">
        <v>2555</v>
      </c>
      <c r="C1233" t="s">
        <v>2556</v>
      </c>
    </row>
    <row r="1234" spans="2:3">
      <c r="B1234" t="s">
        <v>2557</v>
      </c>
      <c r="C1234" t="s">
        <v>2558</v>
      </c>
    </row>
    <row r="1235" spans="2:3">
      <c r="B1235" t="s">
        <v>2559</v>
      </c>
      <c r="C1235" t="s">
        <v>2560</v>
      </c>
    </row>
    <row r="1236" spans="2:3">
      <c r="B1236" t="s">
        <v>2561</v>
      </c>
      <c r="C1236" t="s">
        <v>2562</v>
      </c>
    </row>
    <row r="1237" spans="2:3">
      <c r="B1237" t="s">
        <v>2563</v>
      </c>
      <c r="C1237" t="s">
        <v>2564</v>
      </c>
    </row>
    <row r="1238" spans="2:3">
      <c r="B1238" t="s">
        <v>2565</v>
      </c>
      <c r="C1238" t="s">
        <v>2566</v>
      </c>
    </row>
    <row r="1239" spans="2:3">
      <c r="B1239" t="s">
        <v>2567</v>
      </c>
      <c r="C1239" t="s">
        <v>2568</v>
      </c>
    </row>
    <row r="1240" spans="2:3">
      <c r="B1240" t="s">
        <v>2569</v>
      </c>
      <c r="C1240" t="s">
        <v>2570</v>
      </c>
    </row>
    <row r="1241" spans="2:3">
      <c r="B1241" t="s">
        <v>2571</v>
      </c>
      <c r="C1241" t="s">
        <v>2572</v>
      </c>
    </row>
    <row r="1242" spans="2:3">
      <c r="B1242" t="s">
        <v>2573</v>
      </c>
      <c r="C1242" t="s">
        <v>2574</v>
      </c>
    </row>
    <row r="1243" spans="2:3">
      <c r="B1243" t="s">
        <v>2575</v>
      </c>
      <c r="C1243" t="s">
        <v>2576</v>
      </c>
    </row>
    <row r="1244" spans="2:3">
      <c r="B1244" t="s">
        <v>2577</v>
      </c>
      <c r="C1244" t="s">
        <v>2578</v>
      </c>
    </row>
    <row r="1245" spans="2:3">
      <c r="B1245" t="s">
        <v>2579</v>
      </c>
      <c r="C1245" t="s">
        <v>2580</v>
      </c>
    </row>
    <row r="1246" spans="2:3">
      <c r="B1246" t="s">
        <v>2581</v>
      </c>
      <c r="C1246" t="s">
        <v>2582</v>
      </c>
    </row>
    <row r="1247" spans="2:3">
      <c r="B1247" t="s">
        <v>2583</v>
      </c>
      <c r="C1247" t="s">
        <v>2584</v>
      </c>
    </row>
    <row r="1248" spans="2:3">
      <c r="B1248" t="s">
        <v>2585</v>
      </c>
      <c r="C1248" t="s">
        <v>2586</v>
      </c>
    </row>
    <row r="1249" spans="2:3">
      <c r="B1249" t="s">
        <v>2587</v>
      </c>
      <c r="C1249" t="s">
        <v>2588</v>
      </c>
    </row>
    <row r="1250" spans="2:3">
      <c r="B1250" t="s">
        <v>2589</v>
      </c>
      <c r="C1250" t="s">
        <v>2590</v>
      </c>
    </row>
    <row r="1251" spans="2:3">
      <c r="B1251" t="s">
        <v>2591</v>
      </c>
      <c r="C1251" t="s">
        <v>2592</v>
      </c>
    </row>
    <row r="1252" spans="2:3">
      <c r="B1252" t="s">
        <v>2593</v>
      </c>
      <c r="C1252" t="s">
        <v>2594</v>
      </c>
    </row>
    <row r="1253" spans="2:3">
      <c r="B1253" t="s">
        <v>2595</v>
      </c>
      <c r="C1253" t="s">
        <v>2596</v>
      </c>
    </row>
    <row r="1254" spans="2:3">
      <c r="B1254" t="s">
        <v>2597</v>
      </c>
      <c r="C1254" t="s">
        <v>2598</v>
      </c>
    </row>
    <row r="1255" spans="2:3">
      <c r="B1255" t="s">
        <v>2599</v>
      </c>
      <c r="C1255" t="s">
        <v>277</v>
      </c>
    </row>
    <row r="1256" spans="2:3">
      <c r="B1256" t="s">
        <v>2600</v>
      </c>
      <c r="C1256" t="s">
        <v>2601</v>
      </c>
    </row>
    <row r="1257" spans="2:3">
      <c r="B1257" t="s">
        <v>2602</v>
      </c>
      <c r="C1257" t="s">
        <v>2603</v>
      </c>
    </row>
    <row r="1258" spans="2:3">
      <c r="B1258" t="s">
        <v>2604</v>
      </c>
      <c r="C1258" t="s">
        <v>2605</v>
      </c>
    </row>
    <row r="1259" spans="2:3">
      <c r="B1259" t="s">
        <v>2606</v>
      </c>
      <c r="C1259" t="s">
        <v>2607</v>
      </c>
    </row>
    <row r="1260" spans="2:3">
      <c r="B1260" t="s">
        <v>2608</v>
      </c>
      <c r="C1260" t="s">
        <v>2609</v>
      </c>
    </row>
    <row r="1261" spans="2:3">
      <c r="B1261" t="s">
        <v>2610</v>
      </c>
      <c r="C1261" t="s">
        <v>2611</v>
      </c>
    </row>
    <row r="1262" spans="2:3">
      <c r="B1262" t="s">
        <v>2612</v>
      </c>
      <c r="C1262" t="s">
        <v>2613</v>
      </c>
    </row>
    <row r="1263" spans="2:3">
      <c r="B1263" t="s">
        <v>2614</v>
      </c>
      <c r="C1263" t="s">
        <v>2615</v>
      </c>
    </row>
    <row r="1264" spans="2:3">
      <c r="B1264" t="s">
        <v>2616</v>
      </c>
      <c r="C1264" t="s">
        <v>2617</v>
      </c>
    </row>
    <row r="1265" spans="2:3">
      <c r="B1265" t="s">
        <v>2618</v>
      </c>
      <c r="C1265" t="s">
        <v>2619</v>
      </c>
    </row>
    <row r="1266" spans="2:3">
      <c r="B1266" t="s">
        <v>2620</v>
      </c>
      <c r="C1266" t="s">
        <v>2621</v>
      </c>
    </row>
    <row r="1267" spans="2:3">
      <c r="B1267" t="s">
        <v>2622</v>
      </c>
      <c r="C1267" t="s">
        <v>2623</v>
      </c>
    </row>
    <row r="1268" spans="2:3">
      <c r="B1268" t="s">
        <v>2624</v>
      </c>
      <c r="C1268" t="s">
        <v>2625</v>
      </c>
    </row>
    <row r="1269" spans="2:3">
      <c r="B1269" t="s">
        <v>2626</v>
      </c>
      <c r="C1269" t="s">
        <v>2627</v>
      </c>
    </row>
    <row r="1270" spans="2:3">
      <c r="B1270" t="s">
        <v>2628</v>
      </c>
      <c r="C1270" t="s">
        <v>2629</v>
      </c>
    </row>
    <row r="1271" spans="2:3">
      <c r="B1271" t="s">
        <v>2630</v>
      </c>
      <c r="C1271" t="s">
        <v>2631</v>
      </c>
    </row>
    <row r="1272" spans="2:3">
      <c r="B1272" t="s">
        <v>2632</v>
      </c>
      <c r="C1272" t="s">
        <v>2633</v>
      </c>
    </row>
    <row r="1273" spans="2:3">
      <c r="B1273" t="s">
        <v>2634</v>
      </c>
      <c r="C1273" t="s">
        <v>2635</v>
      </c>
    </row>
    <row r="1274" spans="2:3">
      <c r="B1274" t="s">
        <v>2636</v>
      </c>
      <c r="C1274" t="s">
        <v>2637</v>
      </c>
    </row>
    <row r="1275" spans="2:3">
      <c r="B1275" t="s">
        <v>2638</v>
      </c>
      <c r="C1275" t="s">
        <v>2639</v>
      </c>
    </row>
    <row r="1276" spans="2:3">
      <c r="B1276" t="s">
        <v>2640</v>
      </c>
      <c r="C1276" t="s">
        <v>2641</v>
      </c>
    </row>
    <row r="1277" spans="2:3">
      <c r="B1277" t="s">
        <v>2642</v>
      </c>
      <c r="C1277" t="s">
        <v>2643</v>
      </c>
    </row>
    <row r="1278" spans="2:3">
      <c r="B1278" t="s">
        <v>2644</v>
      </c>
      <c r="C1278" t="s">
        <v>2645</v>
      </c>
    </row>
    <row r="1279" spans="2:3">
      <c r="B1279" t="s">
        <v>2646</v>
      </c>
      <c r="C1279" t="s">
        <v>2647</v>
      </c>
    </row>
    <row r="1280" spans="2:3">
      <c r="B1280" t="s">
        <v>2648</v>
      </c>
      <c r="C1280" t="s">
        <v>2649</v>
      </c>
    </row>
    <row r="1281" spans="2:3">
      <c r="B1281" t="s">
        <v>2650</v>
      </c>
      <c r="C1281" t="s">
        <v>2651</v>
      </c>
    </row>
    <row r="1282" spans="2:3">
      <c r="B1282" t="s">
        <v>2652</v>
      </c>
      <c r="C1282" t="s">
        <v>2653</v>
      </c>
    </row>
    <row r="1283" spans="2:3">
      <c r="B1283" t="s">
        <v>2654</v>
      </c>
      <c r="C1283" t="s">
        <v>2655</v>
      </c>
    </row>
    <row r="1284" spans="2:3">
      <c r="B1284" t="s">
        <v>2656</v>
      </c>
      <c r="C1284" t="s">
        <v>2657</v>
      </c>
    </row>
    <row r="1285" spans="2:3">
      <c r="B1285" t="s">
        <v>2658</v>
      </c>
      <c r="C1285" t="s">
        <v>2659</v>
      </c>
    </row>
    <row r="1286" spans="2:3">
      <c r="B1286" t="s">
        <v>2660</v>
      </c>
      <c r="C1286" t="s">
        <v>2661</v>
      </c>
    </row>
    <row r="1287" spans="2:3">
      <c r="B1287" t="s">
        <v>2662</v>
      </c>
      <c r="C1287" t="s">
        <v>2663</v>
      </c>
    </row>
    <row r="1288" spans="2:3">
      <c r="B1288" t="s">
        <v>2664</v>
      </c>
      <c r="C1288" t="s">
        <v>2665</v>
      </c>
    </row>
    <row r="1289" spans="2:3">
      <c r="B1289" t="s">
        <v>2666</v>
      </c>
      <c r="C1289" t="s">
        <v>2667</v>
      </c>
    </row>
    <row r="1290" spans="2:3">
      <c r="B1290" t="s">
        <v>2668</v>
      </c>
      <c r="C1290" t="s">
        <v>2669</v>
      </c>
    </row>
    <row r="1291" spans="2:3">
      <c r="B1291" t="s">
        <v>2670</v>
      </c>
      <c r="C1291" t="s">
        <v>2671</v>
      </c>
    </row>
    <row r="1292" spans="2:3">
      <c r="B1292" t="s">
        <v>2672</v>
      </c>
      <c r="C1292" t="s">
        <v>2673</v>
      </c>
    </row>
    <row r="1293" spans="2:3">
      <c r="B1293" t="s">
        <v>2674</v>
      </c>
      <c r="C1293" t="s">
        <v>2675</v>
      </c>
    </row>
    <row r="1294" spans="2:3">
      <c r="B1294" t="s">
        <v>2676</v>
      </c>
      <c r="C1294" t="s">
        <v>2677</v>
      </c>
    </row>
    <row r="1295" spans="2:3">
      <c r="B1295" t="s">
        <v>2678</v>
      </c>
      <c r="C1295" t="s">
        <v>2679</v>
      </c>
    </row>
    <row r="1296" spans="2:3">
      <c r="B1296" t="s">
        <v>2680</v>
      </c>
      <c r="C1296" t="s">
        <v>2681</v>
      </c>
    </row>
    <row r="1297" spans="2:3">
      <c r="B1297" t="s">
        <v>2682</v>
      </c>
      <c r="C1297" t="s">
        <v>2683</v>
      </c>
    </row>
    <row r="1298" spans="2:3">
      <c r="B1298" t="s">
        <v>2684</v>
      </c>
      <c r="C1298" t="s">
        <v>2685</v>
      </c>
    </row>
    <row r="1299" spans="2:3">
      <c r="B1299" t="s">
        <v>2686</v>
      </c>
      <c r="C1299" t="s">
        <v>2687</v>
      </c>
    </row>
    <row r="1300" spans="2:3">
      <c r="B1300" t="s">
        <v>2688</v>
      </c>
      <c r="C1300" t="s">
        <v>2689</v>
      </c>
    </row>
    <row r="1301" spans="2:3">
      <c r="B1301" t="s">
        <v>2690</v>
      </c>
      <c r="C1301" t="s">
        <v>2691</v>
      </c>
    </row>
    <row r="1302" spans="2:3">
      <c r="B1302" t="s">
        <v>2692</v>
      </c>
      <c r="C1302" t="s">
        <v>2693</v>
      </c>
    </row>
    <row r="1303" spans="2:3">
      <c r="B1303" t="s">
        <v>2694</v>
      </c>
      <c r="C1303" t="s">
        <v>2695</v>
      </c>
    </row>
    <row r="1304" spans="2:3">
      <c r="B1304" t="s">
        <v>2696</v>
      </c>
      <c r="C1304" t="s">
        <v>2697</v>
      </c>
    </row>
    <row r="1305" spans="2:3">
      <c r="B1305" t="s">
        <v>2698</v>
      </c>
      <c r="C1305" t="s">
        <v>2699</v>
      </c>
    </row>
    <row r="1306" spans="2:3">
      <c r="B1306" t="s">
        <v>2700</v>
      </c>
      <c r="C1306" t="s">
        <v>2701</v>
      </c>
    </row>
    <row r="1307" spans="2:3">
      <c r="B1307" t="s">
        <v>2702</v>
      </c>
      <c r="C1307" t="s">
        <v>2703</v>
      </c>
    </row>
    <row r="1308" spans="2:3">
      <c r="B1308" t="s">
        <v>2704</v>
      </c>
      <c r="C1308" t="s">
        <v>2705</v>
      </c>
    </row>
    <row r="1309" spans="2:3">
      <c r="B1309" t="s">
        <v>2706</v>
      </c>
      <c r="C1309" t="s">
        <v>2707</v>
      </c>
    </row>
    <row r="1310" spans="2:3">
      <c r="B1310" t="s">
        <v>2708</v>
      </c>
      <c r="C1310" t="s">
        <v>2709</v>
      </c>
    </row>
    <row r="1311" spans="2:3">
      <c r="B1311" t="s">
        <v>2710</v>
      </c>
      <c r="C1311" t="s">
        <v>2711</v>
      </c>
    </row>
    <row r="1312" spans="2:3">
      <c r="B1312" t="s">
        <v>2712</v>
      </c>
      <c r="C1312" t="s">
        <v>2713</v>
      </c>
    </row>
    <row r="1313" spans="2:3">
      <c r="B1313" t="s">
        <v>2714</v>
      </c>
      <c r="C1313" t="s">
        <v>2715</v>
      </c>
    </row>
    <row r="1314" spans="2:3">
      <c r="B1314" t="s">
        <v>2716</v>
      </c>
      <c r="C1314" t="s">
        <v>2717</v>
      </c>
    </row>
    <row r="1315" spans="2:3">
      <c r="B1315" t="s">
        <v>2718</v>
      </c>
      <c r="C1315" t="s">
        <v>2719</v>
      </c>
    </row>
    <row r="1316" spans="2:3">
      <c r="B1316" t="s">
        <v>2720</v>
      </c>
      <c r="C1316" t="s">
        <v>2721</v>
      </c>
    </row>
    <row r="1317" spans="2:3">
      <c r="B1317" t="s">
        <v>2722</v>
      </c>
      <c r="C1317" t="s">
        <v>2723</v>
      </c>
    </row>
    <row r="1318" spans="2:3">
      <c r="B1318" t="s">
        <v>2724</v>
      </c>
      <c r="C1318" t="s">
        <v>2725</v>
      </c>
    </row>
    <row r="1319" spans="2:3">
      <c r="B1319" t="s">
        <v>2726</v>
      </c>
      <c r="C1319" t="s">
        <v>2727</v>
      </c>
    </row>
    <row r="1320" spans="2:3">
      <c r="B1320" t="s">
        <v>2728</v>
      </c>
      <c r="C1320" t="s">
        <v>2729</v>
      </c>
    </row>
    <row r="1321" spans="2:3">
      <c r="B1321" t="s">
        <v>2730</v>
      </c>
      <c r="C1321" t="s">
        <v>2731</v>
      </c>
    </row>
    <row r="1322" spans="2:3">
      <c r="B1322" t="s">
        <v>2732</v>
      </c>
      <c r="C1322" t="s">
        <v>2733</v>
      </c>
    </row>
    <row r="1323" spans="2:3">
      <c r="B1323" t="s">
        <v>2734</v>
      </c>
      <c r="C1323" t="s">
        <v>2735</v>
      </c>
    </row>
    <row r="1324" spans="2:3">
      <c r="B1324" t="s">
        <v>2736</v>
      </c>
      <c r="C1324" t="s">
        <v>2737</v>
      </c>
    </row>
    <row r="1325" spans="2:3">
      <c r="B1325" t="s">
        <v>2738</v>
      </c>
      <c r="C1325" t="s">
        <v>2739</v>
      </c>
    </row>
    <row r="1326" spans="2:3">
      <c r="B1326" t="s">
        <v>2740</v>
      </c>
      <c r="C1326" t="s">
        <v>2741</v>
      </c>
    </row>
    <row r="1327" spans="2:3">
      <c r="B1327" t="s">
        <v>2742</v>
      </c>
      <c r="C1327" t="s">
        <v>2743</v>
      </c>
    </row>
    <row r="1328" spans="2:3">
      <c r="B1328" t="s">
        <v>2744</v>
      </c>
      <c r="C1328" t="s">
        <v>2745</v>
      </c>
    </row>
    <row r="1329" spans="2:3">
      <c r="B1329" t="s">
        <v>2746</v>
      </c>
      <c r="C1329" t="s">
        <v>2746</v>
      </c>
    </row>
    <row r="1330" spans="2:3">
      <c r="B1330" t="s">
        <v>2747</v>
      </c>
      <c r="C1330" t="s">
        <v>2747</v>
      </c>
    </row>
    <row r="1331" spans="2:3">
      <c r="B1331" t="s">
        <v>2748</v>
      </c>
      <c r="C1331" t="s">
        <v>2749</v>
      </c>
    </row>
    <row r="1332" spans="2:3">
      <c r="B1332" t="s">
        <v>2750</v>
      </c>
      <c r="C1332" t="s">
        <v>2751</v>
      </c>
    </row>
    <row r="1333" spans="2:3">
      <c r="B1333" t="s">
        <v>2752</v>
      </c>
      <c r="C1333" t="s">
        <v>2753</v>
      </c>
    </row>
    <row r="1334" spans="2:3">
      <c r="B1334" t="s">
        <v>2754</v>
      </c>
      <c r="C1334" t="s">
        <v>2755</v>
      </c>
    </row>
    <row r="1335" spans="2:3">
      <c r="B1335" t="s">
        <v>2756</v>
      </c>
      <c r="C1335" t="s">
        <v>2757</v>
      </c>
    </row>
    <row r="1336" spans="2:3">
      <c r="B1336" t="s">
        <v>2758</v>
      </c>
      <c r="C1336" t="s">
        <v>2759</v>
      </c>
    </row>
    <row r="1337" spans="2:3">
      <c r="B1337" t="s">
        <v>2760</v>
      </c>
      <c r="C1337" t="s">
        <v>2761</v>
      </c>
    </row>
    <row r="1338" spans="2:3">
      <c r="B1338" t="s">
        <v>2762</v>
      </c>
      <c r="C1338" t="s">
        <v>2763</v>
      </c>
    </row>
    <row r="1339" spans="2:3">
      <c r="B1339" t="s">
        <v>2764</v>
      </c>
      <c r="C1339" t="s">
        <v>2765</v>
      </c>
    </row>
    <row r="1340" spans="2:3">
      <c r="B1340" t="s">
        <v>2766</v>
      </c>
      <c r="C1340" t="s">
        <v>2767</v>
      </c>
    </row>
    <row r="1341" spans="2:3">
      <c r="B1341" t="s">
        <v>2768</v>
      </c>
      <c r="C1341" t="s">
        <v>2769</v>
      </c>
    </row>
    <row r="1342" spans="2:3">
      <c r="B1342" t="s">
        <v>2770</v>
      </c>
      <c r="C1342" t="s">
        <v>2771</v>
      </c>
    </row>
    <row r="1343" spans="2:3">
      <c r="B1343" t="s">
        <v>2772</v>
      </c>
      <c r="C1343" t="s">
        <v>2773</v>
      </c>
    </row>
    <row r="1344" spans="2:3">
      <c r="B1344" t="s">
        <v>2774</v>
      </c>
      <c r="C1344" t="s">
        <v>2775</v>
      </c>
    </row>
    <row r="1345" spans="2:3">
      <c r="B1345" t="s">
        <v>2776</v>
      </c>
      <c r="C1345" t="s">
        <v>2777</v>
      </c>
    </row>
    <row r="1346" spans="2:3">
      <c r="B1346" t="s">
        <v>2778</v>
      </c>
      <c r="C1346" t="s">
        <v>2779</v>
      </c>
    </row>
    <row r="1347" spans="2:3">
      <c r="B1347" t="s">
        <v>2780</v>
      </c>
      <c r="C1347" t="s">
        <v>2781</v>
      </c>
    </row>
    <row r="1348" spans="2:3">
      <c r="B1348" t="s">
        <v>2782</v>
      </c>
      <c r="C1348" t="s">
        <v>2783</v>
      </c>
    </row>
    <row r="1349" spans="2:3">
      <c r="B1349" t="s">
        <v>2784</v>
      </c>
      <c r="C1349" t="s">
        <v>2785</v>
      </c>
    </row>
    <row r="1350" spans="2:3">
      <c r="B1350" t="s">
        <v>2786</v>
      </c>
      <c r="C1350" t="s">
        <v>2787</v>
      </c>
    </row>
    <row r="1351" spans="2:3">
      <c r="B1351" t="s">
        <v>2788</v>
      </c>
      <c r="C1351" t="s">
        <v>2789</v>
      </c>
    </row>
    <row r="1352" spans="2:3">
      <c r="B1352" t="s">
        <v>2790</v>
      </c>
      <c r="C1352" t="s">
        <v>2791</v>
      </c>
    </row>
    <row r="1353" spans="2:3">
      <c r="B1353" t="s">
        <v>2792</v>
      </c>
      <c r="C1353" t="s">
        <v>2793</v>
      </c>
    </row>
    <row r="1354" spans="2:3">
      <c r="B1354" t="s">
        <v>2794</v>
      </c>
      <c r="C1354" t="s">
        <v>2795</v>
      </c>
    </row>
    <row r="1355" spans="2:3">
      <c r="B1355" t="s">
        <v>2796</v>
      </c>
      <c r="C1355" t="s">
        <v>2797</v>
      </c>
    </row>
    <row r="1356" spans="2:3">
      <c r="B1356" t="s">
        <v>2798</v>
      </c>
      <c r="C1356" t="s">
        <v>2799</v>
      </c>
    </row>
    <row r="1357" spans="2:3">
      <c r="B1357" t="s">
        <v>2800</v>
      </c>
      <c r="C1357" t="s">
        <v>2801</v>
      </c>
    </row>
    <row r="1358" spans="2:3">
      <c r="B1358" t="s">
        <v>2802</v>
      </c>
      <c r="C1358" t="s">
        <v>2803</v>
      </c>
    </row>
    <row r="1359" spans="2:3">
      <c r="B1359" t="s">
        <v>2804</v>
      </c>
      <c r="C1359" t="s">
        <v>2805</v>
      </c>
    </row>
    <row r="1360" spans="2:3">
      <c r="B1360" t="s">
        <v>2806</v>
      </c>
      <c r="C1360" t="s">
        <v>2807</v>
      </c>
    </row>
    <row r="1361" spans="2:3">
      <c r="B1361" t="s">
        <v>2808</v>
      </c>
      <c r="C1361" t="s">
        <v>2809</v>
      </c>
    </row>
    <row r="1362" spans="2:3">
      <c r="B1362" t="s">
        <v>2810</v>
      </c>
      <c r="C1362" t="s">
        <v>2811</v>
      </c>
    </row>
    <row r="1363" spans="2:3">
      <c r="B1363" t="s">
        <v>2812</v>
      </c>
      <c r="C1363" t="s">
        <v>2813</v>
      </c>
    </row>
    <row r="1364" spans="2:3">
      <c r="B1364" t="s">
        <v>2814</v>
      </c>
      <c r="C1364" t="s">
        <v>2815</v>
      </c>
    </row>
    <row r="1365" spans="2:3">
      <c r="B1365" t="s">
        <v>2816</v>
      </c>
      <c r="C1365" t="s">
        <v>2817</v>
      </c>
    </row>
    <row r="1366" spans="2:3">
      <c r="B1366" t="s">
        <v>2818</v>
      </c>
      <c r="C1366" t="s">
        <v>2819</v>
      </c>
    </row>
    <row r="1367" spans="2:3">
      <c r="B1367" t="s">
        <v>2820</v>
      </c>
      <c r="C1367" t="s">
        <v>2821</v>
      </c>
    </row>
    <row r="1368" spans="2:3">
      <c r="B1368" t="s">
        <v>2822</v>
      </c>
      <c r="C1368" t="s">
        <v>2823</v>
      </c>
    </row>
    <row r="1369" spans="2:3">
      <c r="B1369" t="s">
        <v>2824</v>
      </c>
      <c r="C1369" t="s">
        <v>2825</v>
      </c>
    </row>
    <row r="1370" spans="2:3">
      <c r="B1370" t="s">
        <v>2826</v>
      </c>
      <c r="C1370" t="s">
        <v>2827</v>
      </c>
    </row>
    <row r="1371" spans="2:3">
      <c r="B1371" t="s">
        <v>2828</v>
      </c>
      <c r="C1371" t="s">
        <v>2829</v>
      </c>
    </row>
    <row r="1372" spans="2:3">
      <c r="B1372" t="s">
        <v>2830</v>
      </c>
      <c r="C1372" t="s">
        <v>2831</v>
      </c>
    </row>
    <row r="1373" spans="2:3">
      <c r="B1373" t="s">
        <v>2832</v>
      </c>
      <c r="C1373" t="s">
        <v>2833</v>
      </c>
    </row>
    <row r="1374" spans="2:3">
      <c r="B1374" t="s">
        <v>2834</v>
      </c>
      <c r="C1374" t="s">
        <v>2835</v>
      </c>
    </row>
    <row r="1375" spans="2:3">
      <c r="B1375" t="s">
        <v>2836</v>
      </c>
      <c r="C1375" t="s">
        <v>2837</v>
      </c>
    </row>
    <row r="1376" spans="2:3">
      <c r="B1376" t="s">
        <v>2838</v>
      </c>
      <c r="C1376" t="s">
        <v>2839</v>
      </c>
    </row>
    <row r="1377" spans="2:3">
      <c r="B1377" t="s">
        <v>2840</v>
      </c>
      <c r="C1377" t="s">
        <v>2841</v>
      </c>
    </row>
    <row r="1378" spans="2:3">
      <c r="B1378" t="s">
        <v>2842</v>
      </c>
      <c r="C1378" t="s">
        <v>2843</v>
      </c>
    </row>
    <row r="1379" spans="2:3">
      <c r="B1379" t="s">
        <v>2844</v>
      </c>
      <c r="C1379" t="s">
        <v>2845</v>
      </c>
    </row>
    <row r="1380" spans="2:3">
      <c r="B1380" t="s">
        <v>2846</v>
      </c>
      <c r="C1380" t="s">
        <v>2847</v>
      </c>
    </row>
    <row r="1381" spans="2:3">
      <c r="B1381" t="s">
        <v>2848</v>
      </c>
      <c r="C1381" t="s">
        <v>2849</v>
      </c>
    </row>
    <row r="1382" spans="2:3">
      <c r="B1382" t="s">
        <v>2850</v>
      </c>
      <c r="C1382" t="s">
        <v>2851</v>
      </c>
    </row>
    <row r="1383" spans="2:3">
      <c r="B1383" t="s">
        <v>2852</v>
      </c>
      <c r="C1383" t="s">
        <v>2853</v>
      </c>
    </row>
    <row r="1384" spans="2:3">
      <c r="B1384" t="s">
        <v>2854</v>
      </c>
      <c r="C1384" t="s">
        <v>2855</v>
      </c>
    </row>
    <row r="1385" spans="2:3">
      <c r="B1385" t="s">
        <v>2856</v>
      </c>
      <c r="C1385" t="s">
        <v>2857</v>
      </c>
    </row>
    <row r="1386" spans="2:3">
      <c r="B1386" t="s">
        <v>2858</v>
      </c>
      <c r="C1386" t="s">
        <v>2859</v>
      </c>
    </row>
    <row r="1387" spans="2:3">
      <c r="B1387" t="s">
        <v>2860</v>
      </c>
      <c r="C1387" t="s">
        <v>2861</v>
      </c>
    </row>
    <row r="1388" spans="2:3">
      <c r="B1388" t="s">
        <v>2862</v>
      </c>
      <c r="C1388" t="s">
        <v>2863</v>
      </c>
    </row>
    <row r="1389" spans="2:3">
      <c r="B1389" t="s">
        <v>2864</v>
      </c>
      <c r="C1389" t="s">
        <v>2865</v>
      </c>
    </row>
    <row r="1390" spans="2:3">
      <c r="B1390" t="s">
        <v>2866</v>
      </c>
      <c r="C1390" t="s">
        <v>2867</v>
      </c>
    </row>
    <row r="1391" spans="2:3">
      <c r="B1391" t="s">
        <v>2868</v>
      </c>
      <c r="C1391" t="s">
        <v>2869</v>
      </c>
    </row>
    <row r="1392" spans="2:3">
      <c r="B1392" t="s">
        <v>2870</v>
      </c>
      <c r="C1392" t="s">
        <v>2871</v>
      </c>
    </row>
    <row r="1393" spans="2:3">
      <c r="B1393" t="s">
        <v>2872</v>
      </c>
      <c r="C1393" t="s">
        <v>2873</v>
      </c>
    </row>
    <row r="1394" spans="2:3">
      <c r="B1394" t="s">
        <v>2874</v>
      </c>
      <c r="C1394" t="s">
        <v>2875</v>
      </c>
    </row>
    <row r="1395" spans="2:3">
      <c r="B1395" t="s">
        <v>2876</v>
      </c>
      <c r="C1395" t="s">
        <v>2877</v>
      </c>
    </row>
    <row r="1396" spans="2:3">
      <c r="B1396" t="s">
        <v>2878</v>
      </c>
      <c r="C1396" t="s">
        <v>2879</v>
      </c>
    </row>
    <row r="1397" spans="2:3">
      <c r="B1397" t="s">
        <v>2880</v>
      </c>
      <c r="C1397" t="s">
        <v>2881</v>
      </c>
    </row>
    <row r="1398" spans="2:3">
      <c r="B1398" t="s">
        <v>2882</v>
      </c>
      <c r="C1398" t="s">
        <v>2883</v>
      </c>
    </row>
    <row r="1399" spans="2:3">
      <c r="B1399" t="s">
        <v>2884</v>
      </c>
      <c r="C1399" t="s">
        <v>2885</v>
      </c>
    </row>
    <row r="1400" spans="2:3">
      <c r="B1400" t="s">
        <v>2886</v>
      </c>
      <c r="C1400" t="s">
        <v>2887</v>
      </c>
    </row>
    <row r="1401" spans="2:3">
      <c r="B1401" t="s">
        <v>2888</v>
      </c>
      <c r="C1401" t="s">
        <v>2889</v>
      </c>
    </row>
    <row r="1402" spans="2:3">
      <c r="B1402" t="s">
        <v>2890</v>
      </c>
      <c r="C1402" t="s">
        <v>2891</v>
      </c>
    </row>
    <row r="1403" spans="2:3">
      <c r="B1403" t="s">
        <v>2892</v>
      </c>
      <c r="C1403" t="s">
        <v>2893</v>
      </c>
    </row>
    <row r="1404" spans="2:3">
      <c r="B1404" t="s">
        <v>2894</v>
      </c>
      <c r="C1404" t="s">
        <v>2895</v>
      </c>
    </row>
    <row r="1405" spans="2:3">
      <c r="B1405" t="s">
        <v>2896</v>
      </c>
      <c r="C1405" t="s">
        <v>2897</v>
      </c>
    </row>
    <row r="1406" spans="2:3">
      <c r="B1406" t="s">
        <v>2898</v>
      </c>
      <c r="C1406" t="s">
        <v>2899</v>
      </c>
    </row>
    <row r="1407" spans="2:3">
      <c r="B1407" t="s">
        <v>2900</v>
      </c>
      <c r="C1407" t="s">
        <v>2901</v>
      </c>
    </row>
    <row r="1408" spans="2:3">
      <c r="B1408" t="s">
        <v>2902</v>
      </c>
      <c r="C1408" t="s">
        <v>2903</v>
      </c>
    </row>
    <row r="1409" spans="2:3">
      <c r="B1409" t="s">
        <v>2904</v>
      </c>
      <c r="C1409" t="s">
        <v>2905</v>
      </c>
    </row>
    <row r="1410" spans="2:3">
      <c r="B1410" t="s">
        <v>2906</v>
      </c>
      <c r="C1410" t="s">
        <v>2907</v>
      </c>
    </row>
    <row r="1411" spans="2:3">
      <c r="B1411" t="s">
        <v>2908</v>
      </c>
      <c r="C1411" t="s">
        <v>2909</v>
      </c>
    </row>
    <row r="1412" spans="2:3">
      <c r="B1412" t="s">
        <v>2910</v>
      </c>
      <c r="C1412" t="s">
        <v>2911</v>
      </c>
    </row>
    <row r="1413" spans="2:3">
      <c r="B1413" t="s">
        <v>2912</v>
      </c>
      <c r="C1413" t="s">
        <v>2913</v>
      </c>
    </row>
    <row r="1414" spans="2:3">
      <c r="B1414" t="s">
        <v>2914</v>
      </c>
      <c r="C1414" t="s">
        <v>2915</v>
      </c>
    </row>
    <row r="1415" spans="2:3">
      <c r="B1415" t="s">
        <v>2916</v>
      </c>
      <c r="C1415" t="s">
        <v>2917</v>
      </c>
    </row>
    <row r="1416" spans="2:3">
      <c r="B1416" t="s">
        <v>2918</v>
      </c>
      <c r="C1416" t="s">
        <v>2919</v>
      </c>
    </row>
    <row r="1417" spans="2:3">
      <c r="B1417" t="s">
        <v>2920</v>
      </c>
      <c r="C1417" t="s">
        <v>2921</v>
      </c>
    </row>
    <row r="1418" spans="2:3">
      <c r="B1418" t="s">
        <v>2922</v>
      </c>
      <c r="C1418" t="s">
        <v>2923</v>
      </c>
    </row>
    <row r="1419" spans="2:3">
      <c r="B1419" t="s">
        <v>2924</v>
      </c>
      <c r="C1419" t="s">
        <v>2925</v>
      </c>
    </row>
    <row r="1420" spans="2:3">
      <c r="B1420" t="s">
        <v>2926</v>
      </c>
      <c r="C1420" t="s">
        <v>2927</v>
      </c>
    </row>
    <row r="1421" spans="2:3">
      <c r="B1421" t="s">
        <v>2928</v>
      </c>
      <c r="C1421" t="s">
        <v>2929</v>
      </c>
    </row>
    <row r="1422" spans="2:3">
      <c r="B1422" t="s">
        <v>2930</v>
      </c>
      <c r="C1422" t="s">
        <v>2931</v>
      </c>
    </row>
    <row r="1423" spans="2:3">
      <c r="B1423" t="s">
        <v>2932</v>
      </c>
      <c r="C1423" t="s">
        <v>2933</v>
      </c>
    </row>
    <row r="1424" spans="2:3">
      <c r="B1424" t="s">
        <v>2934</v>
      </c>
      <c r="C1424" t="s">
        <v>2935</v>
      </c>
    </row>
    <row r="1425" spans="2:3">
      <c r="B1425" t="s">
        <v>2936</v>
      </c>
      <c r="C1425" t="s">
        <v>2937</v>
      </c>
    </row>
    <row r="1426" spans="2:3">
      <c r="B1426" t="s">
        <v>2938</v>
      </c>
      <c r="C1426" t="s">
        <v>2939</v>
      </c>
    </row>
    <row r="1427" spans="2:3">
      <c r="B1427" t="s">
        <v>2940</v>
      </c>
      <c r="C1427" t="s">
        <v>2941</v>
      </c>
    </row>
    <row r="1428" spans="2:3">
      <c r="B1428" t="s">
        <v>2942</v>
      </c>
      <c r="C1428" t="s">
        <v>2943</v>
      </c>
    </row>
    <row r="1429" spans="2:3">
      <c r="B1429" t="s">
        <v>2944</v>
      </c>
      <c r="C1429" t="s">
        <v>2945</v>
      </c>
    </row>
    <row r="1430" spans="2:3">
      <c r="B1430" t="s">
        <v>2946</v>
      </c>
      <c r="C1430" t="s">
        <v>2947</v>
      </c>
    </row>
    <row r="1431" spans="2:3">
      <c r="B1431" t="s">
        <v>2948</v>
      </c>
      <c r="C1431" t="s">
        <v>2949</v>
      </c>
    </row>
    <row r="1432" spans="2:3">
      <c r="B1432" t="s">
        <v>2950</v>
      </c>
      <c r="C1432" t="s">
        <v>2951</v>
      </c>
    </row>
    <row r="1433" spans="2:3">
      <c r="B1433" t="s">
        <v>2952</v>
      </c>
      <c r="C1433" t="s">
        <v>2953</v>
      </c>
    </row>
    <row r="1434" spans="2:3">
      <c r="B1434" t="s">
        <v>2954</v>
      </c>
      <c r="C1434" t="s">
        <v>2955</v>
      </c>
    </row>
    <row r="1435" spans="2:3">
      <c r="B1435" t="s">
        <v>2956</v>
      </c>
      <c r="C1435" t="s">
        <v>2957</v>
      </c>
    </row>
    <row r="1436" spans="2:3">
      <c r="B1436" t="s">
        <v>2958</v>
      </c>
      <c r="C1436" t="s">
        <v>2959</v>
      </c>
    </row>
    <row r="1437" spans="2:3">
      <c r="B1437" t="s">
        <v>2960</v>
      </c>
      <c r="C1437" t="s">
        <v>2961</v>
      </c>
    </row>
    <row r="1438" spans="2:3">
      <c r="B1438" t="s">
        <v>2962</v>
      </c>
      <c r="C1438" t="s">
        <v>2963</v>
      </c>
    </row>
    <row r="1439" spans="2:3">
      <c r="B1439" t="s">
        <v>2964</v>
      </c>
      <c r="C1439" t="s">
        <v>2965</v>
      </c>
    </row>
    <row r="1440" spans="2:3">
      <c r="B1440" t="s">
        <v>2966</v>
      </c>
      <c r="C1440" t="s">
        <v>2967</v>
      </c>
    </row>
    <row r="1441" spans="2:3">
      <c r="B1441" t="s">
        <v>2968</v>
      </c>
      <c r="C1441" t="s">
        <v>2969</v>
      </c>
    </row>
    <row r="1442" spans="2:3">
      <c r="B1442" t="s">
        <v>2970</v>
      </c>
      <c r="C1442" t="s">
        <v>2971</v>
      </c>
    </row>
    <row r="1443" spans="2:3">
      <c r="B1443" t="s">
        <v>2972</v>
      </c>
      <c r="C1443" t="s">
        <v>2973</v>
      </c>
    </row>
    <row r="1444" spans="2:3">
      <c r="B1444" t="s">
        <v>2974</v>
      </c>
      <c r="C1444" t="s">
        <v>2975</v>
      </c>
    </row>
    <row r="1445" spans="2:3">
      <c r="B1445" t="s">
        <v>2976</v>
      </c>
      <c r="C1445" t="s">
        <v>2977</v>
      </c>
    </row>
    <row r="1446" spans="2:3">
      <c r="B1446" t="s">
        <v>2978</v>
      </c>
      <c r="C1446" t="s">
        <v>2979</v>
      </c>
    </row>
    <row r="1447" spans="2:3">
      <c r="B1447" t="s">
        <v>2980</v>
      </c>
      <c r="C1447" t="s">
        <v>2981</v>
      </c>
    </row>
    <row r="1448" spans="2:3">
      <c r="B1448" t="s">
        <v>2982</v>
      </c>
      <c r="C1448" t="s">
        <v>2983</v>
      </c>
    </row>
    <row r="1449" spans="2:3">
      <c r="B1449" t="s">
        <v>2984</v>
      </c>
      <c r="C1449" t="s">
        <v>2985</v>
      </c>
    </row>
    <row r="1450" spans="2:3">
      <c r="B1450" t="s">
        <v>2986</v>
      </c>
      <c r="C1450" t="s">
        <v>2987</v>
      </c>
    </row>
    <row r="1451" spans="2:3">
      <c r="B1451" t="s">
        <v>2988</v>
      </c>
      <c r="C1451" t="s">
        <v>2989</v>
      </c>
    </row>
    <row r="1452" spans="2:3">
      <c r="B1452" t="s">
        <v>2990</v>
      </c>
      <c r="C1452" t="s">
        <v>2991</v>
      </c>
    </row>
    <row r="1453" spans="2:3">
      <c r="B1453" t="s">
        <v>2992</v>
      </c>
      <c r="C1453" t="s">
        <v>2993</v>
      </c>
    </row>
    <row r="1454" spans="2:3">
      <c r="B1454" t="s">
        <v>2994</v>
      </c>
      <c r="C1454" t="s">
        <v>2995</v>
      </c>
    </row>
    <row r="1455" spans="2:3">
      <c r="B1455" t="s">
        <v>2996</v>
      </c>
      <c r="C1455" t="s">
        <v>2997</v>
      </c>
    </row>
    <row r="1456" spans="2:3">
      <c r="B1456" t="s">
        <v>2998</v>
      </c>
      <c r="C1456" t="s">
        <v>2999</v>
      </c>
    </row>
    <row r="1457" spans="2:3">
      <c r="B1457" t="s">
        <v>3000</v>
      </c>
      <c r="C1457" t="s">
        <v>3001</v>
      </c>
    </row>
    <row r="1458" spans="2:3">
      <c r="B1458" t="s">
        <v>3002</v>
      </c>
      <c r="C1458" t="s">
        <v>3003</v>
      </c>
    </row>
    <row r="1459" spans="2:3">
      <c r="B1459" t="s">
        <v>3004</v>
      </c>
      <c r="C1459" t="s">
        <v>3005</v>
      </c>
    </row>
    <row r="1460" spans="2:3">
      <c r="B1460" t="s">
        <v>3006</v>
      </c>
      <c r="C1460" t="s">
        <v>3007</v>
      </c>
    </row>
    <row r="1461" spans="2:3">
      <c r="B1461" t="s">
        <v>3008</v>
      </c>
      <c r="C1461" t="s">
        <v>3009</v>
      </c>
    </row>
    <row r="1462" spans="2:3">
      <c r="B1462" t="s">
        <v>3010</v>
      </c>
      <c r="C1462" t="s">
        <v>3011</v>
      </c>
    </row>
    <row r="1463" spans="2:3">
      <c r="B1463" t="s">
        <v>3012</v>
      </c>
      <c r="C1463" t="s">
        <v>3013</v>
      </c>
    </row>
    <row r="1464" spans="2:3">
      <c r="B1464" t="s">
        <v>3014</v>
      </c>
      <c r="C1464" t="s">
        <v>3015</v>
      </c>
    </row>
    <row r="1465" spans="2:3">
      <c r="B1465" t="s">
        <v>3016</v>
      </c>
      <c r="C1465" t="s">
        <v>3017</v>
      </c>
    </row>
    <row r="1466" spans="2:3">
      <c r="B1466" t="s">
        <v>3018</v>
      </c>
      <c r="C1466" t="s">
        <v>3019</v>
      </c>
    </row>
    <row r="1467" spans="2:3">
      <c r="B1467" t="s">
        <v>3020</v>
      </c>
      <c r="C1467" t="s">
        <v>3021</v>
      </c>
    </row>
    <row r="1468" spans="2:3">
      <c r="B1468" t="s">
        <v>3022</v>
      </c>
      <c r="C1468" t="s">
        <v>3023</v>
      </c>
    </row>
    <row r="1469" spans="2:3">
      <c r="B1469" t="s">
        <v>3024</v>
      </c>
      <c r="C1469" t="s">
        <v>3025</v>
      </c>
    </row>
    <row r="1470" spans="2:3">
      <c r="B1470" t="s">
        <v>3026</v>
      </c>
      <c r="C1470" t="s">
        <v>3027</v>
      </c>
    </row>
    <row r="1471" spans="2:3">
      <c r="B1471" t="s">
        <v>3028</v>
      </c>
      <c r="C1471" t="s">
        <v>3029</v>
      </c>
    </row>
    <row r="1472" spans="2:3">
      <c r="B1472" t="s">
        <v>3030</v>
      </c>
      <c r="C1472" t="s">
        <v>3031</v>
      </c>
    </row>
    <row r="1473" spans="2:3">
      <c r="B1473" t="s">
        <v>3032</v>
      </c>
      <c r="C1473" t="s">
        <v>3033</v>
      </c>
    </row>
    <row r="1474" spans="2:3">
      <c r="B1474" t="s">
        <v>3034</v>
      </c>
      <c r="C1474" t="s">
        <v>3035</v>
      </c>
    </row>
    <row r="1475" spans="2:3">
      <c r="B1475" t="s">
        <v>3036</v>
      </c>
      <c r="C1475" t="s">
        <v>3037</v>
      </c>
    </row>
    <row r="1476" spans="2:3">
      <c r="B1476" t="s">
        <v>3038</v>
      </c>
      <c r="C1476" t="s">
        <v>3039</v>
      </c>
    </row>
    <row r="1477" spans="2:3">
      <c r="B1477" t="s">
        <v>3040</v>
      </c>
      <c r="C1477" t="s">
        <v>3041</v>
      </c>
    </row>
    <row r="1478" spans="2:3">
      <c r="B1478" t="s">
        <v>3042</v>
      </c>
      <c r="C1478" t="s">
        <v>3043</v>
      </c>
    </row>
    <row r="1479" spans="2:3">
      <c r="B1479" t="s">
        <v>3044</v>
      </c>
      <c r="C1479" t="s">
        <v>3045</v>
      </c>
    </row>
    <row r="1480" spans="2:3">
      <c r="B1480" t="s">
        <v>3046</v>
      </c>
      <c r="C1480" t="s">
        <v>3047</v>
      </c>
    </row>
    <row r="1481" spans="2:3">
      <c r="B1481" t="s">
        <v>3048</v>
      </c>
      <c r="C1481" t="s">
        <v>3049</v>
      </c>
    </row>
    <row r="1482" spans="2:3">
      <c r="B1482" t="s">
        <v>3050</v>
      </c>
      <c r="C1482" t="s">
        <v>3051</v>
      </c>
    </row>
    <row r="1483" spans="2:3">
      <c r="B1483" t="s">
        <v>3052</v>
      </c>
      <c r="C1483" t="s">
        <v>3053</v>
      </c>
    </row>
    <row r="1484" spans="2:3">
      <c r="B1484" t="s">
        <v>3054</v>
      </c>
      <c r="C1484" t="s">
        <v>3055</v>
      </c>
    </row>
    <row r="1485" spans="2:3">
      <c r="B1485" t="s">
        <v>3056</v>
      </c>
      <c r="C1485" t="s">
        <v>3057</v>
      </c>
    </row>
    <row r="1486" spans="2:3">
      <c r="B1486" t="s">
        <v>3058</v>
      </c>
      <c r="C1486" t="s">
        <v>3059</v>
      </c>
    </row>
    <row r="1487" spans="2:3">
      <c r="B1487" t="s">
        <v>3060</v>
      </c>
      <c r="C1487" t="s">
        <v>3061</v>
      </c>
    </row>
    <row r="1488" spans="2:3">
      <c r="B1488" t="s">
        <v>3062</v>
      </c>
      <c r="C1488" t="s">
        <v>3063</v>
      </c>
    </row>
    <row r="1489" spans="2:3">
      <c r="B1489" t="s">
        <v>3064</v>
      </c>
      <c r="C1489" t="s">
        <v>3065</v>
      </c>
    </row>
    <row r="1490" spans="2:3">
      <c r="B1490" t="s">
        <v>3066</v>
      </c>
      <c r="C1490" t="s">
        <v>3067</v>
      </c>
    </row>
    <row r="1491" spans="2:3">
      <c r="B1491" t="s">
        <v>3068</v>
      </c>
      <c r="C1491" t="s">
        <v>3069</v>
      </c>
    </row>
    <row r="1492" spans="2:3">
      <c r="B1492" t="s">
        <v>3070</v>
      </c>
      <c r="C1492" t="s">
        <v>3071</v>
      </c>
    </row>
    <row r="1493" spans="2:3">
      <c r="B1493" t="s">
        <v>3072</v>
      </c>
      <c r="C1493" t="s">
        <v>3073</v>
      </c>
    </row>
    <row r="1494" spans="2:3">
      <c r="B1494" t="s">
        <v>3074</v>
      </c>
      <c r="C1494" t="s">
        <v>3075</v>
      </c>
    </row>
    <row r="1495" spans="2:3">
      <c r="B1495" t="s">
        <v>3076</v>
      </c>
      <c r="C1495" t="s">
        <v>3077</v>
      </c>
    </row>
    <row r="1496" spans="2:3">
      <c r="B1496" t="s">
        <v>3078</v>
      </c>
      <c r="C1496" t="s">
        <v>3079</v>
      </c>
    </row>
    <row r="1497" spans="2:3">
      <c r="B1497" t="s">
        <v>3080</v>
      </c>
      <c r="C1497" t="s">
        <v>3081</v>
      </c>
    </row>
    <row r="1498" spans="2:3">
      <c r="B1498" t="s">
        <v>3082</v>
      </c>
      <c r="C1498" t="s">
        <v>3083</v>
      </c>
    </row>
    <row r="1499" spans="2:3">
      <c r="B1499" t="s">
        <v>3084</v>
      </c>
      <c r="C1499" t="s">
        <v>3085</v>
      </c>
    </row>
    <row r="1500" spans="2:3">
      <c r="B1500" t="s">
        <v>3086</v>
      </c>
      <c r="C1500" t="s">
        <v>3087</v>
      </c>
    </row>
  </sheetData>
  <sheetProtection autoFilter="0" pivotTables="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5" tint="0.59999389629810485"/>
  </sheetPr>
  <dimension ref="B1:AG361"/>
  <sheetViews>
    <sheetView showGridLines="0" showRowColHeaders="0" topLeftCell="A189" zoomScale="124" zoomScaleNormal="124" workbookViewId="0">
      <selection activeCell="B2" sqref="B2:E230"/>
    </sheetView>
  </sheetViews>
  <sheetFormatPr defaultColWidth="9.140625" defaultRowHeight="14.45"/>
  <cols>
    <col min="1" max="1" width="5" customWidth="1"/>
    <col min="2" max="2" width="10.42578125" bestFit="1" customWidth="1"/>
    <col min="3" max="3" width="29.85546875" bestFit="1" customWidth="1"/>
    <col min="4" max="5" width="9.140625" customWidth="1"/>
    <col min="6" max="6" width="9.140625" hidden="1" customWidth="1"/>
    <col min="7" max="7" width="9.140625" customWidth="1"/>
    <col min="8" max="8" width="4.5703125" customWidth="1"/>
    <col min="9" max="33" width="0" hidden="1" customWidth="1"/>
  </cols>
  <sheetData>
    <row r="1" spans="2:33">
      <c r="I1" s="126" t="s">
        <v>3088</v>
      </c>
      <c r="J1" s="127" t="s">
        <v>3089</v>
      </c>
      <c r="K1" s="126" t="s">
        <v>3090</v>
      </c>
      <c r="L1" s="127" t="s">
        <v>3091</v>
      </c>
      <c r="M1" s="126" t="s">
        <v>3092</v>
      </c>
      <c r="N1" s="127" t="s">
        <v>3093</v>
      </c>
      <c r="O1" s="126" t="s">
        <v>3094</v>
      </c>
      <c r="P1" s="127" t="s">
        <v>3095</v>
      </c>
      <c r="Q1" s="126" t="s">
        <v>3096</v>
      </c>
      <c r="R1" s="127" t="s">
        <v>3097</v>
      </c>
      <c r="S1" s="126" t="s">
        <v>3098</v>
      </c>
      <c r="T1" s="127" t="s">
        <v>3099</v>
      </c>
      <c r="U1" s="126" t="s">
        <v>3100</v>
      </c>
      <c r="V1" s="127" t="s">
        <v>3101</v>
      </c>
      <c r="W1" s="126" t="s">
        <v>3102</v>
      </c>
      <c r="X1" s="127" t="s">
        <v>41</v>
      </c>
      <c r="Y1" s="126" t="s">
        <v>3103</v>
      </c>
      <c r="Z1" s="127" t="s">
        <v>3104</v>
      </c>
      <c r="AA1" s="126" t="s">
        <v>3105</v>
      </c>
      <c r="AB1" s="127" t="s">
        <v>3106</v>
      </c>
      <c r="AC1" s="126" t="s">
        <v>3107</v>
      </c>
      <c r="AD1" s="127" t="s">
        <v>3108</v>
      </c>
      <c r="AE1" s="126" t="s">
        <v>3109</v>
      </c>
      <c r="AF1" s="127" t="s">
        <v>3110</v>
      </c>
      <c r="AG1" s="128" t="s">
        <v>3111</v>
      </c>
    </row>
    <row r="2" spans="2:33" ht="15" thickBot="1">
      <c r="B2" s="4" t="s">
        <v>57</v>
      </c>
      <c r="C2" s="3" t="s">
        <v>67</v>
      </c>
      <c r="D2" s="3" t="s">
        <v>3112</v>
      </c>
      <c r="E2" s="3" t="s">
        <v>3113</v>
      </c>
      <c r="F2" s="3" t="s">
        <v>3114</v>
      </c>
      <c r="G2" s="3" t="s">
        <v>3115</v>
      </c>
      <c r="I2" s="6" t="s">
        <v>57</v>
      </c>
      <c r="J2" s="6" t="s">
        <v>57</v>
      </c>
      <c r="K2" s="6" t="s">
        <v>57</v>
      </c>
      <c r="L2" s="6" t="s">
        <v>57</v>
      </c>
      <c r="M2" s="6" t="s">
        <v>57</v>
      </c>
      <c r="N2" s="6" t="s">
        <v>57</v>
      </c>
      <c r="O2" s="6" t="s">
        <v>57</v>
      </c>
      <c r="P2" s="6" t="s">
        <v>57</v>
      </c>
      <c r="Q2" s="6" t="s">
        <v>57</v>
      </c>
      <c r="R2" s="6" t="s">
        <v>57</v>
      </c>
      <c r="S2" s="6" t="s">
        <v>57</v>
      </c>
      <c r="T2" s="6" t="s">
        <v>57</v>
      </c>
      <c r="U2" s="6" t="s">
        <v>57</v>
      </c>
      <c r="V2" s="6" t="s">
        <v>57</v>
      </c>
      <c r="W2" s="6" t="s">
        <v>57</v>
      </c>
      <c r="X2" s="6" t="s">
        <v>57</v>
      </c>
      <c r="Y2" s="6" t="s">
        <v>57</v>
      </c>
      <c r="Z2" s="6" t="s">
        <v>57</v>
      </c>
      <c r="AA2" s="6" t="s">
        <v>57</v>
      </c>
      <c r="AB2" s="6" t="s">
        <v>57</v>
      </c>
      <c r="AC2" s="6" t="s">
        <v>57</v>
      </c>
      <c r="AD2" s="6" t="s">
        <v>57</v>
      </c>
      <c r="AE2" s="6" t="s">
        <v>57</v>
      </c>
      <c r="AF2" s="6" t="s">
        <v>57</v>
      </c>
      <c r="AG2" s="6" t="s">
        <v>57</v>
      </c>
    </row>
    <row r="3" spans="2:33" ht="15" thickTop="1">
      <c r="B3" s="3">
        <v>10101</v>
      </c>
      <c r="C3" s="3" t="s">
        <v>3116</v>
      </c>
      <c r="D3" s="3" t="s">
        <v>3117</v>
      </c>
      <c r="E3" s="3" t="s">
        <v>3118</v>
      </c>
      <c r="F3" s="3"/>
      <c r="G3" s="125" t="s">
        <v>3110</v>
      </c>
      <c r="I3" s="8"/>
      <c r="J3" s="7"/>
      <c r="K3" s="8"/>
      <c r="L3" s="8"/>
      <c r="M3" s="7"/>
      <c r="N3" s="8"/>
      <c r="O3" s="7"/>
      <c r="P3" s="7"/>
      <c r="Q3" s="7"/>
      <c r="R3" s="8"/>
      <c r="S3" s="7"/>
      <c r="T3" s="7"/>
      <c r="U3" s="7"/>
      <c r="V3" s="8"/>
      <c r="W3" s="7"/>
      <c r="X3" s="8"/>
      <c r="Y3" s="8"/>
      <c r="Z3" s="8"/>
      <c r="AA3" s="8"/>
      <c r="AB3" s="7"/>
      <c r="AC3" s="8"/>
      <c r="AD3" s="7"/>
      <c r="AE3" s="7"/>
      <c r="AF3" s="7"/>
      <c r="AG3" s="7"/>
    </row>
    <row r="4" spans="2:33">
      <c r="B4" s="3">
        <v>10102</v>
      </c>
      <c r="C4" s="3" t="s">
        <v>3119</v>
      </c>
      <c r="D4" s="3" t="s">
        <v>3117</v>
      </c>
      <c r="E4" s="3" t="s">
        <v>3118</v>
      </c>
      <c r="F4" s="3"/>
      <c r="G4" s="125" t="s">
        <v>3110</v>
      </c>
      <c r="I4" s="7"/>
      <c r="J4" s="7"/>
      <c r="K4" s="7"/>
      <c r="L4" s="8"/>
      <c r="M4" s="8"/>
      <c r="N4" s="7"/>
      <c r="O4" s="8"/>
      <c r="P4" s="8"/>
      <c r="Q4" s="7"/>
      <c r="R4" s="7"/>
      <c r="S4" s="7"/>
      <c r="T4" s="7"/>
      <c r="U4" s="8"/>
      <c r="V4" s="7"/>
      <c r="W4" s="8"/>
      <c r="X4" s="7"/>
      <c r="Y4" s="8"/>
      <c r="Z4" s="8"/>
      <c r="AA4" s="7"/>
      <c r="AB4" s="8"/>
      <c r="AC4" s="7"/>
      <c r="AD4" s="7"/>
      <c r="AE4" s="8"/>
      <c r="AF4" s="7"/>
      <c r="AG4" s="8"/>
    </row>
    <row r="5" spans="2:33">
      <c r="B5" s="3">
        <v>10103</v>
      </c>
      <c r="C5" s="3" t="s">
        <v>3120</v>
      </c>
      <c r="D5" s="3" t="s">
        <v>3117</v>
      </c>
      <c r="E5" s="3" t="s">
        <v>3118</v>
      </c>
      <c r="F5" s="3"/>
      <c r="G5" s="125" t="s">
        <v>3110</v>
      </c>
      <c r="I5" s="7"/>
      <c r="J5" s="8"/>
      <c r="K5" s="7"/>
      <c r="L5" s="7"/>
      <c r="M5" s="7"/>
      <c r="N5" s="8"/>
      <c r="O5" s="8"/>
      <c r="P5" s="7"/>
      <c r="Q5" s="8"/>
      <c r="R5" s="8"/>
      <c r="S5" s="8"/>
      <c r="T5" s="7"/>
      <c r="U5" s="7"/>
      <c r="V5" s="7"/>
      <c r="W5" s="7"/>
      <c r="X5" s="8"/>
      <c r="Y5" s="7"/>
      <c r="Z5" s="7"/>
      <c r="AA5" s="7"/>
      <c r="AB5" s="8"/>
      <c r="AC5" s="8"/>
      <c r="AD5" s="8"/>
      <c r="AE5" s="7"/>
      <c r="AF5" s="8"/>
      <c r="AG5" s="7"/>
    </row>
    <row r="6" spans="2:33">
      <c r="B6" s="3">
        <v>10104</v>
      </c>
      <c r="C6" s="3" t="s">
        <v>3121</v>
      </c>
      <c r="D6" s="3" t="s">
        <v>3117</v>
      </c>
      <c r="E6" s="3" t="s">
        <v>3118</v>
      </c>
      <c r="F6" s="3"/>
      <c r="G6" s="125" t="s">
        <v>3110</v>
      </c>
      <c r="I6" s="7"/>
      <c r="J6" s="7"/>
      <c r="K6" s="7"/>
      <c r="L6" s="8"/>
      <c r="M6" s="8"/>
      <c r="N6" s="7"/>
      <c r="O6" s="7"/>
      <c r="P6" s="7"/>
      <c r="Q6" s="8"/>
      <c r="R6" s="7"/>
      <c r="S6" s="7"/>
      <c r="T6" s="8"/>
      <c r="U6" s="8"/>
      <c r="V6" s="8"/>
      <c r="W6" s="7"/>
      <c r="X6" s="7"/>
      <c r="Y6" s="7"/>
      <c r="Z6" s="8"/>
      <c r="AA6" s="8"/>
      <c r="AB6" s="7"/>
      <c r="AC6" s="7"/>
      <c r="AD6" s="7"/>
      <c r="AE6" s="8"/>
      <c r="AF6" s="8"/>
      <c r="AG6" s="8"/>
    </row>
    <row r="7" spans="2:33">
      <c r="B7" s="3">
        <v>10106</v>
      </c>
      <c r="C7" s="3" t="s">
        <v>3122</v>
      </c>
      <c r="D7" s="3" t="s">
        <v>3117</v>
      </c>
      <c r="E7" s="3" t="s">
        <v>3118</v>
      </c>
      <c r="F7" s="3"/>
      <c r="G7" s="125" t="s">
        <v>3110</v>
      </c>
      <c r="I7" s="8"/>
      <c r="J7" s="8"/>
      <c r="K7" s="7"/>
      <c r="L7" s="7"/>
      <c r="M7" s="7"/>
      <c r="N7" s="8"/>
      <c r="O7" s="8"/>
      <c r="P7" s="8"/>
      <c r="Q7" s="7"/>
      <c r="R7" s="8"/>
      <c r="S7" s="7"/>
      <c r="T7" s="7"/>
      <c r="U7" s="8"/>
      <c r="V7" s="7"/>
      <c r="W7" s="8"/>
      <c r="X7" s="8"/>
      <c r="Y7" s="8"/>
      <c r="Z7" s="7"/>
      <c r="AA7" s="7"/>
      <c r="AB7" s="7"/>
      <c r="AC7" s="8"/>
      <c r="AD7" s="8"/>
      <c r="AE7" s="7"/>
      <c r="AF7" s="7"/>
      <c r="AG7" s="7"/>
    </row>
    <row r="8" spans="2:33">
      <c r="B8" s="3">
        <v>10110</v>
      </c>
      <c r="C8" s="3" t="s">
        <v>3123</v>
      </c>
      <c r="D8" s="3" t="s">
        <v>3117</v>
      </c>
      <c r="E8" s="3" t="s">
        <v>3118</v>
      </c>
      <c r="F8" s="3"/>
      <c r="G8" s="125" t="s">
        <v>3110</v>
      </c>
      <c r="I8" s="7"/>
      <c r="J8" s="7"/>
      <c r="K8" s="8"/>
      <c r="L8" s="8"/>
      <c r="M8" s="8"/>
      <c r="N8" s="7"/>
      <c r="O8" s="7"/>
      <c r="P8" s="7"/>
      <c r="Q8" s="8"/>
      <c r="R8" s="7"/>
      <c r="S8" s="7"/>
      <c r="T8" s="8"/>
      <c r="U8" s="7"/>
      <c r="V8" s="8"/>
      <c r="W8" s="7"/>
      <c r="X8" s="7"/>
      <c r="Y8" s="7"/>
      <c r="Z8" s="8"/>
      <c r="AA8" s="8"/>
      <c r="AB8" s="7"/>
      <c r="AC8" s="7"/>
      <c r="AD8" s="7"/>
      <c r="AE8" s="7"/>
      <c r="AF8" s="8"/>
      <c r="AG8" s="8"/>
    </row>
    <row r="9" spans="2:33">
      <c r="B9" s="3">
        <v>10401</v>
      </c>
      <c r="C9" s="3" t="s">
        <v>211</v>
      </c>
      <c r="D9" s="3" t="s">
        <v>3117</v>
      </c>
      <c r="E9" s="3" t="s">
        <v>3118</v>
      </c>
      <c r="F9" s="3"/>
      <c r="G9" s="125" t="s">
        <v>3110</v>
      </c>
      <c r="I9" s="8"/>
      <c r="J9" s="7"/>
      <c r="K9" s="7"/>
      <c r="L9" s="7"/>
      <c r="M9" s="7"/>
      <c r="N9" s="8"/>
      <c r="O9" s="8"/>
      <c r="P9" s="8"/>
      <c r="Q9" s="7"/>
      <c r="R9" s="8"/>
      <c r="S9" s="8"/>
      <c r="T9" s="7"/>
      <c r="U9" s="8"/>
      <c r="V9" s="7"/>
      <c r="W9" s="8"/>
      <c r="X9" s="8"/>
      <c r="Y9" s="8"/>
      <c r="Z9" s="7"/>
      <c r="AA9" s="7"/>
      <c r="AB9" s="8"/>
      <c r="AC9" s="8"/>
      <c r="AD9" s="8"/>
      <c r="AE9" s="8"/>
      <c r="AF9" s="7"/>
      <c r="AG9" s="7"/>
    </row>
    <row r="10" spans="2:33">
      <c r="B10" s="3">
        <v>10402</v>
      </c>
      <c r="C10" s="3" t="s">
        <v>3124</v>
      </c>
      <c r="D10" s="3" t="s">
        <v>3117</v>
      </c>
      <c r="E10" s="3" t="s">
        <v>3118</v>
      </c>
      <c r="F10" s="3"/>
      <c r="G10" s="125" t="s">
        <v>3110</v>
      </c>
      <c r="I10" s="7"/>
      <c r="J10" s="8"/>
      <c r="K10" s="8"/>
      <c r="L10" s="8"/>
      <c r="M10" s="8"/>
      <c r="N10" s="8"/>
      <c r="O10" s="7"/>
      <c r="P10" s="7"/>
      <c r="Q10" s="8"/>
      <c r="R10" s="7"/>
      <c r="S10" s="7"/>
      <c r="T10" s="8"/>
      <c r="U10" s="8"/>
      <c r="V10" s="7"/>
      <c r="W10" s="7"/>
      <c r="X10" s="7"/>
      <c r="Y10" s="7"/>
      <c r="Z10" s="8"/>
      <c r="AA10" s="8"/>
      <c r="AB10" s="7"/>
      <c r="AC10" s="7"/>
      <c r="AD10" s="7"/>
      <c r="AE10" s="7"/>
      <c r="AF10" s="8"/>
      <c r="AG10" s="8"/>
    </row>
    <row r="11" spans="2:33">
      <c r="B11" s="3">
        <v>10701</v>
      </c>
      <c r="C11" s="3" t="s">
        <v>3125</v>
      </c>
      <c r="D11" s="3" t="s">
        <v>3117</v>
      </c>
      <c r="E11" s="3" t="s">
        <v>3118</v>
      </c>
      <c r="F11" s="3"/>
      <c r="G11" s="125" t="s">
        <v>3110</v>
      </c>
      <c r="I11" s="8"/>
      <c r="J11" s="7"/>
      <c r="K11" s="7"/>
      <c r="L11" s="7"/>
      <c r="M11" s="7"/>
      <c r="N11" s="7"/>
      <c r="O11" s="7"/>
      <c r="P11" s="8"/>
      <c r="Q11" s="7"/>
      <c r="R11" s="8"/>
      <c r="S11" s="8"/>
      <c r="T11" s="7"/>
      <c r="U11" s="7"/>
      <c r="V11" s="8"/>
      <c r="W11" s="8"/>
      <c r="X11" s="8"/>
      <c r="Y11" s="8"/>
      <c r="Z11" s="7"/>
      <c r="AA11" s="7"/>
      <c r="AB11" s="8"/>
      <c r="AC11" s="8"/>
      <c r="AD11" s="8"/>
      <c r="AE11" s="8"/>
      <c r="AF11" s="7"/>
      <c r="AG11" s="7"/>
    </row>
    <row r="12" spans="2:33">
      <c r="B12" s="3">
        <v>10800</v>
      </c>
      <c r="C12" s="3" t="s">
        <v>3126</v>
      </c>
      <c r="D12" s="3" t="s">
        <v>3117</v>
      </c>
      <c r="E12" s="3" t="s">
        <v>3127</v>
      </c>
      <c r="F12" s="3"/>
      <c r="G12" s="125" t="s">
        <v>3110</v>
      </c>
      <c r="I12" s="7"/>
      <c r="J12" s="8"/>
      <c r="K12" s="8"/>
      <c r="L12" s="8"/>
      <c r="M12" s="8"/>
      <c r="N12" s="7"/>
      <c r="O12" s="8"/>
      <c r="P12" s="7"/>
      <c r="Q12" s="8"/>
      <c r="R12" s="7"/>
      <c r="S12" s="7"/>
      <c r="T12" s="8"/>
      <c r="U12" s="8"/>
      <c r="V12" s="7"/>
      <c r="W12" s="7"/>
      <c r="X12" s="7"/>
      <c r="Y12" s="7"/>
      <c r="Z12" s="8"/>
      <c r="AA12" s="8"/>
      <c r="AB12" s="7"/>
      <c r="AC12" s="7"/>
      <c r="AD12" s="8"/>
      <c r="AE12" s="7"/>
      <c r="AF12" s="8"/>
      <c r="AG12" s="8"/>
    </row>
    <row r="13" spans="2:33">
      <c r="B13" s="3">
        <v>11100</v>
      </c>
      <c r="C13" s="3" t="s">
        <v>3128</v>
      </c>
      <c r="D13" s="3" t="s">
        <v>3117</v>
      </c>
      <c r="E13" s="3" t="s">
        <v>3118</v>
      </c>
      <c r="F13" s="3"/>
      <c r="G13" s="125" t="s">
        <v>3110</v>
      </c>
      <c r="I13" s="8"/>
      <c r="J13" s="7"/>
      <c r="K13" s="7"/>
      <c r="L13" s="7"/>
      <c r="M13" s="7"/>
      <c r="N13" s="8"/>
      <c r="O13" s="7"/>
      <c r="P13" s="8"/>
      <c r="Q13" s="7"/>
      <c r="R13" s="8"/>
      <c r="S13" s="8"/>
      <c r="T13" s="7"/>
      <c r="U13" s="7"/>
      <c r="V13" s="8"/>
      <c r="W13" s="8"/>
      <c r="X13" s="8"/>
      <c r="Y13" s="8"/>
      <c r="Z13" s="7"/>
      <c r="AA13" s="7"/>
      <c r="AB13" s="8"/>
      <c r="AC13" s="8"/>
      <c r="AD13" s="7"/>
      <c r="AE13" s="8"/>
      <c r="AF13" s="7"/>
      <c r="AG13" s="7"/>
    </row>
    <row r="14" spans="2:33">
      <c r="B14" s="3">
        <v>11103</v>
      </c>
      <c r="C14" s="3" t="s">
        <v>3129</v>
      </c>
      <c r="D14" s="3" t="s">
        <v>3117</v>
      </c>
      <c r="E14" s="3" t="s">
        <v>3118</v>
      </c>
      <c r="F14" s="3"/>
      <c r="G14" s="125" t="s">
        <v>3110</v>
      </c>
      <c r="I14" s="7"/>
      <c r="J14" s="8"/>
      <c r="K14" s="8"/>
      <c r="L14" s="8"/>
      <c r="M14" s="8"/>
      <c r="N14" s="7"/>
      <c r="O14" s="8"/>
      <c r="P14" s="7"/>
      <c r="Q14" s="8"/>
      <c r="R14" s="7"/>
      <c r="S14" s="7"/>
      <c r="T14" s="8"/>
      <c r="U14" s="8"/>
      <c r="V14" s="7"/>
      <c r="W14" s="7"/>
      <c r="X14" s="7"/>
      <c r="Y14" s="7"/>
      <c r="Z14" s="8"/>
      <c r="AA14" s="8"/>
      <c r="AB14" s="7"/>
      <c r="AC14" s="7"/>
      <c r="AD14" s="8"/>
      <c r="AE14" s="7"/>
      <c r="AF14" s="8"/>
      <c r="AG14" s="8"/>
    </row>
    <row r="15" spans="2:33">
      <c r="B15" s="3">
        <v>11104</v>
      </c>
      <c r="C15" s="3" t="s">
        <v>3130</v>
      </c>
      <c r="D15" s="3" t="s">
        <v>3131</v>
      </c>
      <c r="E15" s="3" t="s">
        <v>3118</v>
      </c>
      <c r="F15" s="3"/>
      <c r="G15" s="125" t="s">
        <v>3110</v>
      </c>
      <c r="I15" s="8"/>
      <c r="J15" s="7"/>
      <c r="K15" s="7"/>
      <c r="L15" s="7"/>
      <c r="M15" s="7"/>
      <c r="N15" s="8"/>
      <c r="O15" s="7"/>
      <c r="P15" s="8"/>
      <c r="Q15" s="7"/>
      <c r="R15" s="8"/>
      <c r="S15" s="8"/>
      <c r="T15" s="7"/>
      <c r="U15" s="7"/>
      <c r="V15" s="8"/>
      <c r="W15" s="8"/>
      <c r="X15" s="8"/>
      <c r="Y15" s="8"/>
      <c r="Z15" s="7"/>
      <c r="AA15" s="7"/>
      <c r="AB15" s="8"/>
      <c r="AC15" s="8"/>
      <c r="AD15" s="7"/>
      <c r="AE15" s="8"/>
      <c r="AF15" s="7"/>
      <c r="AG15" s="7"/>
    </row>
    <row r="16" spans="2:33">
      <c r="B16" s="3">
        <v>11105</v>
      </c>
      <c r="C16" s="3" t="s">
        <v>3132</v>
      </c>
      <c r="D16" s="3" t="s">
        <v>3131</v>
      </c>
      <c r="E16" s="3" t="s">
        <v>3118</v>
      </c>
      <c r="F16" s="3"/>
      <c r="G16" s="125" t="s">
        <v>3110</v>
      </c>
      <c r="I16" s="7"/>
      <c r="J16" s="8"/>
      <c r="K16" s="8"/>
      <c r="L16" s="8"/>
      <c r="M16" s="8"/>
      <c r="N16" s="8"/>
      <c r="O16" s="8"/>
      <c r="P16" s="7"/>
      <c r="Q16" s="8"/>
      <c r="R16" s="8"/>
      <c r="S16" s="7"/>
      <c r="T16" s="8"/>
      <c r="U16" s="8"/>
      <c r="V16" s="7"/>
      <c r="W16" s="7"/>
      <c r="X16" s="7"/>
      <c r="Y16" s="7"/>
      <c r="Z16" s="8"/>
      <c r="AA16" s="8"/>
      <c r="AB16" s="7"/>
      <c r="AC16" s="7"/>
      <c r="AD16" s="7"/>
      <c r="AE16" s="7"/>
      <c r="AF16" s="8"/>
      <c r="AG16" s="8"/>
    </row>
    <row r="17" spans="2:33">
      <c r="B17" s="3">
        <v>12100</v>
      </c>
      <c r="C17" s="3" t="s">
        <v>3133</v>
      </c>
      <c r="D17" s="3" t="s">
        <v>3117</v>
      </c>
      <c r="E17" s="3" t="s">
        <v>3118</v>
      </c>
      <c r="F17" s="3"/>
      <c r="G17" s="125" t="s">
        <v>3110</v>
      </c>
      <c r="I17" s="8"/>
      <c r="J17" s="7"/>
      <c r="K17" s="7"/>
      <c r="L17" s="8"/>
      <c r="M17" s="8"/>
      <c r="N17" s="8"/>
      <c r="O17" s="7"/>
      <c r="P17" s="8"/>
      <c r="Q17" s="7"/>
      <c r="R17" s="7"/>
      <c r="S17" s="8"/>
      <c r="T17" s="7"/>
      <c r="U17" s="7"/>
      <c r="V17" s="8"/>
      <c r="W17" s="8"/>
      <c r="X17" s="8"/>
      <c r="Y17" s="8"/>
      <c r="Z17" s="7"/>
      <c r="AA17" s="8"/>
      <c r="AB17" s="8"/>
      <c r="AC17" s="8"/>
      <c r="AD17" s="8"/>
      <c r="AE17" s="8"/>
      <c r="AF17" s="7"/>
      <c r="AG17" s="8"/>
    </row>
    <row r="18" spans="2:33">
      <c r="B18" s="3">
        <v>12110</v>
      </c>
      <c r="C18" s="3" t="s">
        <v>3134</v>
      </c>
      <c r="D18" s="3" t="s">
        <v>3117</v>
      </c>
      <c r="E18" s="3" t="s">
        <v>3118</v>
      </c>
      <c r="F18" s="3"/>
      <c r="G18" s="125" t="s">
        <v>3110</v>
      </c>
      <c r="I18" s="7"/>
      <c r="J18" s="8"/>
      <c r="K18" s="8"/>
      <c r="L18" s="7"/>
      <c r="M18" s="7"/>
      <c r="N18" s="7"/>
      <c r="O18" s="8"/>
      <c r="P18" s="7"/>
      <c r="Q18" s="8"/>
      <c r="R18" s="8"/>
      <c r="S18" s="7"/>
      <c r="T18" s="8"/>
      <c r="U18" s="8"/>
      <c r="V18" s="7"/>
      <c r="W18" s="7"/>
      <c r="X18" s="8"/>
      <c r="Y18" s="8"/>
      <c r="Z18" s="8"/>
      <c r="AA18" s="7"/>
      <c r="AB18" s="7"/>
      <c r="AC18" s="7"/>
      <c r="AD18" s="7"/>
      <c r="AE18" s="7"/>
      <c r="AF18" s="8"/>
      <c r="AG18" s="7"/>
    </row>
    <row r="19" spans="2:33">
      <c r="B19" s="3">
        <v>12111</v>
      </c>
      <c r="C19" s="3" t="s">
        <v>3135</v>
      </c>
      <c r="D19" s="3" t="s">
        <v>3117</v>
      </c>
      <c r="E19" s="3" t="s">
        <v>3118</v>
      </c>
      <c r="F19" s="3"/>
      <c r="G19" s="125" t="s">
        <v>3110</v>
      </c>
      <c r="I19" s="8"/>
      <c r="J19" s="7"/>
      <c r="K19" s="8"/>
      <c r="L19" s="8"/>
      <c r="M19" s="8"/>
      <c r="N19" s="7"/>
      <c r="O19" s="7"/>
      <c r="P19" s="8"/>
      <c r="Q19" s="7"/>
      <c r="R19" s="7"/>
      <c r="S19" s="8"/>
      <c r="T19" s="8"/>
      <c r="U19" s="7"/>
      <c r="V19" s="8"/>
      <c r="W19" s="8"/>
      <c r="X19" s="7"/>
      <c r="Y19" s="7"/>
      <c r="Z19" s="7"/>
      <c r="AA19" s="8"/>
      <c r="AB19" s="8"/>
      <c r="AC19" s="8"/>
      <c r="AD19" s="8"/>
      <c r="AE19" s="8"/>
      <c r="AF19" s="7"/>
      <c r="AG19" s="8"/>
    </row>
    <row r="20" spans="2:33">
      <c r="B20" s="3">
        <v>12112</v>
      </c>
      <c r="C20" s="3" t="s">
        <v>3132</v>
      </c>
      <c r="D20" s="3" t="s">
        <v>3117</v>
      </c>
      <c r="E20" s="3" t="s">
        <v>3118</v>
      </c>
      <c r="F20" s="3"/>
      <c r="G20" s="125" t="s">
        <v>3110</v>
      </c>
      <c r="I20" s="8"/>
      <c r="J20" s="8"/>
      <c r="K20" s="7"/>
      <c r="L20" s="7"/>
      <c r="M20" s="7"/>
      <c r="N20" s="8"/>
      <c r="O20" s="8"/>
      <c r="P20" s="7"/>
      <c r="Q20" s="8"/>
      <c r="R20" s="8"/>
      <c r="S20" s="8"/>
      <c r="T20" s="7"/>
      <c r="U20" s="8"/>
      <c r="V20" s="7"/>
      <c r="W20" s="8"/>
      <c r="X20" s="8"/>
      <c r="Y20" s="8"/>
      <c r="Z20" s="8"/>
      <c r="AA20" s="7"/>
      <c r="AB20" s="7"/>
      <c r="AC20" s="8"/>
      <c r="AD20" s="7"/>
      <c r="AE20" s="7"/>
      <c r="AF20" s="8"/>
      <c r="AG20" s="7"/>
    </row>
    <row r="21" spans="2:33">
      <c r="B21" s="3">
        <v>12150</v>
      </c>
      <c r="C21" s="3" t="s">
        <v>3136</v>
      </c>
      <c r="D21" s="3" t="s">
        <v>3117</v>
      </c>
      <c r="E21" s="3" t="s">
        <v>3118</v>
      </c>
      <c r="F21" s="3"/>
      <c r="G21" s="125" t="s">
        <v>3110</v>
      </c>
      <c r="I21" s="7"/>
      <c r="J21" s="7"/>
      <c r="K21" s="8"/>
      <c r="L21" s="8"/>
      <c r="M21" s="8"/>
      <c r="N21" s="7"/>
      <c r="O21" s="7"/>
      <c r="P21" s="8"/>
      <c r="Q21" s="8"/>
      <c r="R21" s="7"/>
      <c r="S21" s="7"/>
      <c r="T21" s="8"/>
      <c r="U21" s="7"/>
      <c r="V21" s="8"/>
      <c r="W21" s="7"/>
      <c r="X21" s="7"/>
      <c r="Y21" s="7"/>
      <c r="Z21" s="8"/>
      <c r="AA21" s="8"/>
      <c r="AB21" s="8"/>
      <c r="AC21" s="7"/>
      <c r="AD21" s="8"/>
      <c r="AE21" s="8"/>
      <c r="AF21" s="8"/>
      <c r="AG21" s="8"/>
    </row>
    <row r="22" spans="2:33">
      <c r="B22" s="3">
        <v>12160</v>
      </c>
      <c r="C22" s="3" t="s">
        <v>3137</v>
      </c>
      <c r="D22" s="3" t="s">
        <v>3117</v>
      </c>
      <c r="E22" s="3" t="s">
        <v>3118</v>
      </c>
      <c r="F22" s="3"/>
      <c r="G22" s="125" t="str">
        <f>IFERROR(GJ!$D$5,"")</f>
        <v>MEX</v>
      </c>
      <c r="I22" s="8"/>
      <c r="J22" s="8"/>
      <c r="K22" s="7"/>
      <c r="L22" s="7"/>
      <c r="M22" s="7"/>
      <c r="N22" s="8"/>
      <c r="O22" s="8"/>
      <c r="P22" s="7"/>
      <c r="Q22" s="7"/>
      <c r="R22" s="8"/>
      <c r="S22" s="8"/>
      <c r="T22" s="7"/>
      <c r="U22" s="8"/>
      <c r="V22" s="8"/>
      <c r="W22" s="8"/>
      <c r="X22" s="8"/>
      <c r="Y22" s="8"/>
      <c r="Z22" s="7"/>
      <c r="AA22" s="7"/>
      <c r="AB22" s="8"/>
      <c r="AC22" s="8"/>
      <c r="AD22" s="7"/>
      <c r="AE22" s="8"/>
      <c r="AF22" s="7"/>
      <c r="AG22" s="7"/>
    </row>
    <row r="23" spans="2:33">
      <c r="B23" s="3">
        <v>12200</v>
      </c>
      <c r="C23" s="3" t="s">
        <v>3138</v>
      </c>
      <c r="D23" s="3" t="s">
        <v>3117</v>
      </c>
      <c r="E23" s="3" t="s">
        <v>3118</v>
      </c>
      <c r="F23" s="3"/>
      <c r="G23" s="125" t="str">
        <f>IFERROR(GJ!$D$5,"")</f>
        <v>MEX</v>
      </c>
      <c r="I23" s="7"/>
      <c r="J23" s="7"/>
      <c r="K23" s="8"/>
      <c r="L23" s="8"/>
      <c r="M23" s="8"/>
      <c r="N23" s="7"/>
      <c r="O23" s="8"/>
      <c r="P23" s="8"/>
      <c r="Q23" s="8"/>
      <c r="R23" s="7"/>
      <c r="S23" s="7"/>
      <c r="T23" s="8"/>
      <c r="U23" s="8"/>
      <c r="V23" s="7"/>
      <c r="W23" s="7"/>
      <c r="X23" s="7"/>
      <c r="Y23" s="7"/>
      <c r="Z23" s="8"/>
      <c r="AA23" s="8"/>
      <c r="AB23" s="7"/>
      <c r="AC23" s="7"/>
      <c r="AD23" s="8"/>
      <c r="AE23" s="7"/>
      <c r="AF23" s="8"/>
      <c r="AG23" s="8"/>
    </row>
    <row r="24" spans="2:33">
      <c r="B24" s="3">
        <v>12700</v>
      </c>
      <c r="C24" s="3" t="s">
        <v>3139</v>
      </c>
      <c r="D24" s="3" t="s">
        <v>3117</v>
      </c>
      <c r="E24" s="3" t="s">
        <v>3118</v>
      </c>
      <c r="F24" s="3"/>
      <c r="G24" s="125" t="str">
        <f>IFERROR(GJ!$D$5,"")</f>
        <v>MEX</v>
      </c>
      <c r="I24" s="8"/>
      <c r="J24" s="8"/>
      <c r="K24" s="7"/>
      <c r="L24" s="7"/>
      <c r="M24" s="7"/>
      <c r="N24" s="8"/>
      <c r="O24" s="7"/>
      <c r="P24" s="8"/>
      <c r="Q24" s="7"/>
      <c r="R24" s="8"/>
      <c r="S24" s="8"/>
      <c r="T24" s="7"/>
      <c r="U24" s="7"/>
      <c r="V24" s="8"/>
      <c r="W24" s="8"/>
      <c r="X24" s="8"/>
      <c r="Y24" s="8"/>
      <c r="Z24" s="7"/>
      <c r="AA24" s="7"/>
      <c r="AB24" s="8"/>
      <c r="AC24" s="8"/>
      <c r="AD24" s="7"/>
      <c r="AE24" s="8"/>
      <c r="AF24" s="7"/>
      <c r="AG24" s="7"/>
    </row>
    <row r="25" spans="2:33">
      <c r="B25" s="3">
        <v>13000</v>
      </c>
      <c r="C25" s="3" t="s">
        <v>3140</v>
      </c>
      <c r="D25" s="3" t="s">
        <v>3117</v>
      </c>
      <c r="E25" s="3" t="s">
        <v>3118</v>
      </c>
      <c r="F25" s="3"/>
      <c r="G25" s="125" t="str">
        <f>IFERROR(GJ!$D$5,"")</f>
        <v>MEX</v>
      </c>
      <c r="I25" s="7"/>
      <c r="J25" s="7"/>
      <c r="K25" s="8"/>
      <c r="L25" s="8"/>
      <c r="M25" s="8"/>
      <c r="N25" s="7"/>
      <c r="O25" s="8"/>
      <c r="P25" s="7"/>
      <c r="Q25" s="8"/>
      <c r="R25" s="7"/>
      <c r="S25" s="7"/>
      <c r="T25" s="8"/>
      <c r="U25" s="8"/>
      <c r="V25" s="7"/>
      <c r="W25" s="7"/>
      <c r="X25" s="7"/>
      <c r="Y25" s="7"/>
      <c r="Z25" s="8"/>
      <c r="AA25" s="8"/>
      <c r="AB25" s="7"/>
      <c r="AC25" s="7"/>
      <c r="AD25" s="8"/>
      <c r="AE25" s="7"/>
      <c r="AF25" s="8"/>
      <c r="AG25" s="8"/>
    </row>
    <row r="26" spans="2:33">
      <c r="B26" s="3">
        <v>13900</v>
      </c>
      <c r="C26" s="3" t="s">
        <v>3141</v>
      </c>
      <c r="D26" s="3" t="s">
        <v>3117</v>
      </c>
      <c r="E26" s="3" t="s">
        <v>3118</v>
      </c>
      <c r="F26" s="3"/>
      <c r="G26" s="125" t="str">
        <f>IFERROR(GJ!$D$5,"")</f>
        <v>MEX</v>
      </c>
      <c r="I26" s="8"/>
      <c r="J26" s="8"/>
      <c r="K26" s="7"/>
      <c r="L26" s="7"/>
      <c r="M26" s="7"/>
      <c r="N26" s="8"/>
      <c r="O26" s="7"/>
      <c r="P26" s="8"/>
      <c r="Q26" s="7"/>
      <c r="R26" s="8"/>
      <c r="S26" s="8"/>
      <c r="T26" s="7"/>
      <c r="U26" s="7"/>
      <c r="V26" s="8"/>
      <c r="W26" s="8"/>
      <c r="X26" s="8"/>
      <c r="Y26" s="8"/>
      <c r="Z26" s="7"/>
      <c r="AA26" s="7"/>
      <c r="AB26" s="8"/>
      <c r="AC26" s="8"/>
      <c r="AD26" s="7"/>
      <c r="AE26" s="8"/>
      <c r="AF26" s="7"/>
      <c r="AG26" s="7"/>
    </row>
    <row r="27" spans="2:33">
      <c r="B27" s="3">
        <v>14000</v>
      </c>
      <c r="C27" s="3" t="s">
        <v>3142</v>
      </c>
      <c r="D27" s="3" t="s">
        <v>3117</v>
      </c>
      <c r="E27" s="3" t="s">
        <v>3118</v>
      </c>
      <c r="F27" s="3"/>
      <c r="G27" s="125" t="str">
        <f>IFERROR(GJ!$D$5,"")</f>
        <v>MEX</v>
      </c>
      <c r="I27" s="7"/>
      <c r="J27" s="7"/>
      <c r="K27" s="8"/>
      <c r="L27" s="8"/>
      <c r="M27" s="8"/>
      <c r="N27" s="7"/>
      <c r="O27" s="8"/>
      <c r="P27" s="7"/>
      <c r="Q27" s="8"/>
      <c r="R27" s="7"/>
      <c r="S27" s="7"/>
      <c r="T27" s="8"/>
      <c r="U27" s="8"/>
      <c r="V27" s="7"/>
      <c r="W27" s="7"/>
      <c r="X27" s="7"/>
      <c r="Y27" s="7"/>
      <c r="Z27" s="8"/>
      <c r="AA27" s="8"/>
      <c r="AB27" s="7"/>
      <c r="AC27" s="7"/>
      <c r="AD27" s="8"/>
      <c r="AE27" s="7"/>
      <c r="AF27" s="8"/>
      <c r="AG27" s="8"/>
    </row>
    <row r="28" spans="2:33">
      <c r="B28" s="3">
        <v>14500</v>
      </c>
      <c r="C28" s="3" t="s">
        <v>3143</v>
      </c>
      <c r="D28" s="3" t="s">
        <v>3117</v>
      </c>
      <c r="E28" s="3" t="s">
        <v>3118</v>
      </c>
      <c r="F28" s="3"/>
      <c r="G28" s="125" t="str">
        <f>IFERROR(GJ!$D$5,"")</f>
        <v>MEX</v>
      </c>
      <c r="I28" s="8"/>
      <c r="J28" s="8"/>
      <c r="K28" s="7"/>
      <c r="L28" s="7"/>
      <c r="M28" s="7"/>
      <c r="N28" s="8"/>
      <c r="O28" s="7"/>
      <c r="P28" s="8"/>
      <c r="Q28" s="7"/>
      <c r="R28" s="8"/>
      <c r="S28" s="8"/>
      <c r="T28" s="7"/>
      <c r="U28" s="7"/>
      <c r="V28" s="8"/>
      <c r="W28" s="8"/>
      <c r="X28" s="8"/>
      <c r="Y28" s="8"/>
      <c r="Z28" s="7"/>
      <c r="AA28" s="7"/>
      <c r="AB28" s="8"/>
      <c r="AC28" s="8"/>
      <c r="AD28" s="8"/>
      <c r="AE28" s="8"/>
      <c r="AF28" s="7"/>
      <c r="AG28" s="7"/>
    </row>
    <row r="29" spans="2:33">
      <c r="B29" s="3">
        <v>14600</v>
      </c>
      <c r="C29" s="3" t="s">
        <v>3144</v>
      </c>
      <c r="D29" s="3" t="s">
        <v>3117</v>
      </c>
      <c r="E29" s="3" t="s">
        <v>3118</v>
      </c>
      <c r="F29" s="3"/>
      <c r="G29" s="125" t="str">
        <f>IFERROR(GJ!$D$5,"")</f>
        <v>MEX</v>
      </c>
      <c r="I29" s="7"/>
      <c r="J29" s="7"/>
      <c r="K29" s="8"/>
      <c r="L29" s="8"/>
      <c r="M29" s="8"/>
      <c r="N29" s="7"/>
      <c r="O29" s="8"/>
      <c r="P29" s="7"/>
      <c r="Q29" s="8"/>
      <c r="R29" s="7"/>
      <c r="S29" s="7"/>
      <c r="T29" s="8"/>
      <c r="U29" s="8"/>
      <c r="V29" s="7"/>
      <c r="W29" s="7"/>
      <c r="X29" s="7"/>
      <c r="Y29" s="7"/>
      <c r="Z29" s="8"/>
      <c r="AA29" s="8"/>
      <c r="AB29" s="7"/>
      <c r="AC29" s="7"/>
      <c r="AD29" s="7"/>
      <c r="AE29" s="7"/>
      <c r="AF29" s="8"/>
      <c r="AG29" s="8"/>
    </row>
    <row r="30" spans="2:33">
      <c r="B30" s="3">
        <v>14700</v>
      </c>
      <c r="C30" s="3" t="s">
        <v>3145</v>
      </c>
      <c r="D30" s="3" t="s">
        <v>3117</v>
      </c>
      <c r="E30" s="3" t="s">
        <v>3118</v>
      </c>
      <c r="F30" s="3"/>
      <c r="G30" s="125" t="str">
        <f>IFERROR(GJ!$D$5,"")</f>
        <v>MEX</v>
      </c>
      <c r="I30" s="8"/>
      <c r="J30" s="8"/>
      <c r="K30" s="7"/>
      <c r="L30" s="7"/>
      <c r="M30" s="7"/>
      <c r="N30" s="8"/>
      <c r="O30" s="7"/>
      <c r="P30" s="8"/>
      <c r="Q30" s="7"/>
      <c r="R30" s="8"/>
      <c r="S30" s="8"/>
      <c r="T30" s="7"/>
      <c r="U30" s="7"/>
      <c r="V30" s="8"/>
      <c r="W30" s="8"/>
      <c r="X30" s="8"/>
      <c r="Y30" s="8"/>
      <c r="Z30" s="7"/>
      <c r="AA30" s="7"/>
      <c r="AB30" s="8"/>
      <c r="AC30" s="8"/>
      <c r="AD30" s="8"/>
      <c r="AE30" s="8"/>
      <c r="AF30" s="7"/>
      <c r="AG30" s="7"/>
    </row>
    <row r="31" spans="2:33">
      <c r="B31" s="3">
        <v>14800</v>
      </c>
      <c r="C31" s="3" t="s">
        <v>3146</v>
      </c>
      <c r="D31" s="3" t="s">
        <v>3117</v>
      </c>
      <c r="E31" s="3" t="s">
        <v>3118</v>
      </c>
      <c r="F31" s="3"/>
      <c r="G31" s="125" t="str">
        <f>IFERROR(GJ!$D$5,"")</f>
        <v>MEX</v>
      </c>
      <c r="I31" s="7"/>
      <c r="J31" s="7"/>
      <c r="K31" s="8"/>
      <c r="L31" s="8"/>
      <c r="M31" s="8"/>
      <c r="N31" s="7"/>
      <c r="O31" s="8"/>
      <c r="P31" s="7"/>
      <c r="Q31" s="8"/>
      <c r="R31" s="7"/>
      <c r="S31" s="7"/>
      <c r="T31" s="8"/>
      <c r="U31" s="8"/>
      <c r="V31" s="7"/>
      <c r="W31" s="7"/>
      <c r="X31" s="7"/>
      <c r="Y31" s="7"/>
      <c r="Z31" s="8"/>
      <c r="AA31" s="8"/>
      <c r="AB31" s="7"/>
      <c r="AC31" s="7"/>
      <c r="AD31" s="7"/>
      <c r="AE31" s="7"/>
      <c r="AF31" s="8"/>
      <c r="AG31" s="8"/>
    </row>
    <row r="32" spans="2:33">
      <c r="B32" s="3">
        <v>15001</v>
      </c>
      <c r="C32" s="3" t="s">
        <v>3147</v>
      </c>
      <c r="D32" s="3" t="s">
        <v>3117</v>
      </c>
      <c r="E32" s="3" t="s">
        <v>3118</v>
      </c>
      <c r="F32" s="3"/>
      <c r="G32" s="125" t="str">
        <f>IFERROR(GJ!$D$5,"")</f>
        <v>MEX</v>
      </c>
      <c r="I32" s="8"/>
      <c r="J32" s="8"/>
      <c r="K32" s="7"/>
      <c r="L32" s="7"/>
      <c r="M32" s="7"/>
      <c r="N32" s="8"/>
      <c r="O32" s="7"/>
      <c r="P32" s="8"/>
      <c r="Q32" s="7"/>
      <c r="R32" s="8"/>
      <c r="S32" s="8"/>
      <c r="T32" s="7"/>
      <c r="U32" s="7"/>
      <c r="V32" s="8"/>
      <c r="W32" s="8"/>
      <c r="X32" s="8"/>
      <c r="Y32" s="8"/>
      <c r="Z32" s="7"/>
      <c r="AA32" s="7"/>
      <c r="AB32" s="8"/>
      <c r="AC32" s="8"/>
      <c r="AD32" s="8"/>
      <c r="AE32" s="8"/>
      <c r="AF32" s="7"/>
      <c r="AG32" s="7"/>
    </row>
    <row r="33" spans="2:33">
      <c r="B33" s="3">
        <v>15002</v>
      </c>
      <c r="C33" s="3" t="s">
        <v>3148</v>
      </c>
      <c r="D33" s="3" t="s">
        <v>3117</v>
      </c>
      <c r="E33" s="3" t="s">
        <v>3118</v>
      </c>
      <c r="F33" s="3"/>
      <c r="G33" s="125" t="str">
        <f>IFERROR(GJ!$D$5,"")</f>
        <v>MEX</v>
      </c>
      <c r="I33" s="7"/>
      <c r="J33" s="7"/>
      <c r="K33" s="8"/>
      <c r="L33" s="8"/>
      <c r="M33" s="8"/>
      <c r="N33" s="7"/>
      <c r="O33" s="8"/>
      <c r="P33" s="7"/>
      <c r="Q33" s="8"/>
      <c r="R33" s="7"/>
      <c r="S33" s="7"/>
      <c r="T33" s="8"/>
      <c r="U33" s="8"/>
      <c r="V33" s="7"/>
      <c r="W33" s="7"/>
      <c r="X33" s="7"/>
      <c r="Y33" s="7"/>
      <c r="Z33" s="8"/>
      <c r="AA33" s="8"/>
      <c r="AB33" s="7"/>
      <c r="AC33" s="7"/>
      <c r="AD33" s="7"/>
      <c r="AE33" s="7"/>
      <c r="AF33" s="8"/>
      <c r="AG33" s="8"/>
    </row>
    <row r="34" spans="2:33">
      <c r="B34" s="3">
        <v>15010</v>
      </c>
      <c r="C34" s="3" t="s">
        <v>3149</v>
      </c>
      <c r="D34" s="3" t="s">
        <v>3117</v>
      </c>
      <c r="E34" s="3" t="s">
        <v>3118</v>
      </c>
      <c r="F34" s="3"/>
      <c r="G34" s="125" t="str">
        <f>IFERROR(GJ!$D$5,"")</f>
        <v>MEX</v>
      </c>
      <c r="I34" s="8"/>
      <c r="J34" s="8"/>
      <c r="K34" s="7"/>
      <c r="L34" s="7"/>
      <c r="M34" s="7"/>
      <c r="N34" s="8"/>
      <c r="O34" s="7"/>
      <c r="P34" s="8"/>
      <c r="Q34" s="7"/>
      <c r="R34" s="8"/>
      <c r="S34" s="8"/>
      <c r="T34" s="7"/>
      <c r="U34" s="7"/>
      <c r="V34" s="8"/>
      <c r="W34" s="8"/>
      <c r="X34" s="8"/>
      <c r="Y34" s="8"/>
      <c r="Z34" s="7"/>
      <c r="AA34" s="7"/>
      <c r="AB34" s="8"/>
      <c r="AC34" s="8"/>
      <c r="AD34" s="8"/>
      <c r="AE34" s="8"/>
      <c r="AF34" s="7"/>
      <c r="AG34" s="7"/>
    </row>
    <row r="35" spans="2:33">
      <c r="B35" s="3">
        <v>15015</v>
      </c>
      <c r="C35" s="3" t="s">
        <v>3150</v>
      </c>
      <c r="D35" s="3" t="s">
        <v>3117</v>
      </c>
      <c r="E35" s="3" t="s">
        <v>3118</v>
      </c>
      <c r="F35" s="3"/>
      <c r="G35" s="125" t="str">
        <f>IFERROR(GJ!$D$5,"")</f>
        <v>MEX</v>
      </c>
      <c r="I35" s="7"/>
      <c r="J35" s="7"/>
      <c r="K35" s="8"/>
      <c r="L35" s="8"/>
      <c r="M35" s="8"/>
      <c r="N35" s="8"/>
      <c r="O35" s="8"/>
      <c r="P35" s="7"/>
      <c r="Q35" s="8"/>
      <c r="R35" s="7"/>
      <c r="S35" s="7"/>
      <c r="T35" s="8"/>
      <c r="U35" s="8"/>
      <c r="V35" s="7"/>
      <c r="W35" s="7"/>
      <c r="X35" s="7"/>
      <c r="Y35" s="7"/>
      <c r="Z35" s="8"/>
      <c r="AA35" s="8"/>
      <c r="AB35" s="7"/>
      <c r="AC35" s="7"/>
      <c r="AD35" s="7"/>
      <c r="AE35" s="7"/>
      <c r="AF35" s="8"/>
      <c r="AG35" s="8"/>
    </row>
    <row r="36" spans="2:33">
      <c r="B36" s="3">
        <v>15020</v>
      </c>
      <c r="C36" s="3" t="s">
        <v>3151</v>
      </c>
      <c r="D36" s="3" t="s">
        <v>3117</v>
      </c>
      <c r="E36" s="3" t="s">
        <v>3118</v>
      </c>
      <c r="F36" s="3"/>
      <c r="G36" s="125" t="str">
        <f>IFERROR(GJ!$D$5,"")</f>
        <v>MEX</v>
      </c>
      <c r="I36" s="8"/>
      <c r="J36" s="8"/>
      <c r="K36" s="7"/>
      <c r="L36" s="7"/>
      <c r="M36" s="7"/>
      <c r="N36" s="7"/>
      <c r="O36" s="7"/>
      <c r="P36" s="8"/>
      <c r="Q36" s="7"/>
      <c r="R36" s="8"/>
      <c r="S36" s="8"/>
      <c r="T36" s="7"/>
      <c r="U36" s="7"/>
      <c r="V36" s="8"/>
      <c r="W36" s="8"/>
      <c r="X36" s="8"/>
      <c r="Y36" s="8"/>
      <c r="Z36" s="7"/>
      <c r="AA36" s="7"/>
      <c r="AB36" s="8"/>
      <c r="AC36" s="8"/>
      <c r="AD36" s="8"/>
      <c r="AE36" s="8"/>
      <c r="AF36" s="7"/>
      <c r="AG36" s="7"/>
    </row>
    <row r="37" spans="2:33">
      <c r="B37" s="3">
        <v>15030</v>
      </c>
      <c r="C37" s="3" t="s">
        <v>3152</v>
      </c>
      <c r="D37" s="3" t="s">
        <v>3117</v>
      </c>
      <c r="E37" s="3" t="s">
        <v>3118</v>
      </c>
      <c r="F37" s="3"/>
      <c r="G37" s="125" t="str">
        <f>IFERROR(GJ!$D$5,"")</f>
        <v>MEX</v>
      </c>
      <c r="I37" s="7"/>
      <c r="J37" s="7"/>
      <c r="K37" s="8"/>
      <c r="L37" s="8"/>
      <c r="M37" s="8"/>
      <c r="N37" s="8"/>
      <c r="O37" s="8"/>
      <c r="P37" s="7"/>
      <c r="Q37" s="8"/>
      <c r="R37" s="7"/>
      <c r="S37" s="7"/>
      <c r="T37" s="8"/>
      <c r="U37" s="8"/>
      <c r="V37" s="7"/>
      <c r="W37" s="7"/>
      <c r="X37" s="7"/>
      <c r="Y37" s="7"/>
      <c r="Z37" s="8"/>
      <c r="AA37" s="8"/>
      <c r="AB37" s="7"/>
      <c r="AC37" s="7"/>
      <c r="AD37" s="7"/>
      <c r="AE37" s="7"/>
      <c r="AF37" s="8"/>
      <c r="AG37" s="8"/>
    </row>
    <row r="38" spans="2:33">
      <c r="B38" s="3">
        <v>15500</v>
      </c>
      <c r="C38" s="3" t="s">
        <v>3153</v>
      </c>
      <c r="D38" s="3" t="s">
        <v>3117</v>
      </c>
      <c r="E38" s="3" t="s">
        <v>3118</v>
      </c>
      <c r="F38" s="3"/>
      <c r="G38" s="125" t="str">
        <f>IFERROR(GJ!$D$5,"")</f>
        <v>MEX</v>
      </c>
      <c r="I38" s="8"/>
      <c r="J38" s="8"/>
      <c r="K38" s="7"/>
      <c r="L38" s="7"/>
      <c r="M38" s="7"/>
      <c r="N38" s="7"/>
      <c r="O38" s="7"/>
      <c r="P38" s="8"/>
      <c r="Q38" s="7"/>
      <c r="R38" s="8"/>
      <c r="S38" s="8"/>
      <c r="T38" s="7"/>
      <c r="U38" s="7"/>
      <c r="V38" s="8"/>
      <c r="W38" s="8"/>
      <c r="X38" s="8"/>
      <c r="Y38" s="8"/>
      <c r="Z38" s="7"/>
      <c r="AA38" s="7"/>
      <c r="AB38" s="8"/>
      <c r="AC38" s="8"/>
      <c r="AD38" s="8"/>
      <c r="AE38" s="8"/>
      <c r="AF38" s="7"/>
      <c r="AG38" s="7"/>
    </row>
    <row r="39" spans="2:33">
      <c r="B39" s="3">
        <v>16010</v>
      </c>
      <c r="C39" s="3" t="s">
        <v>3154</v>
      </c>
      <c r="D39" s="3" t="s">
        <v>3117</v>
      </c>
      <c r="E39" s="3" t="s">
        <v>3118</v>
      </c>
      <c r="F39" s="3"/>
      <c r="G39" s="125" t="str">
        <f>IFERROR(GJ!$D$5,"")</f>
        <v>MEX</v>
      </c>
      <c r="I39" s="7"/>
      <c r="J39" s="7"/>
      <c r="K39" s="8"/>
      <c r="L39" s="8"/>
      <c r="M39" s="8"/>
      <c r="N39" s="8"/>
      <c r="O39" s="8"/>
      <c r="P39" s="7"/>
      <c r="Q39" s="8"/>
      <c r="R39" s="7"/>
      <c r="S39" s="7"/>
      <c r="T39" s="8"/>
      <c r="U39" s="8"/>
      <c r="V39" s="7"/>
      <c r="W39" s="7"/>
      <c r="X39" s="7"/>
      <c r="Y39" s="7"/>
      <c r="Z39" s="8"/>
      <c r="AA39" s="8"/>
      <c r="AB39" s="7"/>
      <c r="AC39" s="7"/>
      <c r="AD39" s="7"/>
      <c r="AE39" s="7"/>
      <c r="AF39" s="8"/>
      <c r="AG39" s="8"/>
    </row>
    <row r="40" spans="2:33">
      <c r="B40" s="3">
        <v>16011</v>
      </c>
      <c r="C40" s="3" t="s">
        <v>3155</v>
      </c>
      <c r="D40" s="3" t="s">
        <v>3131</v>
      </c>
      <c r="E40" s="3" t="s">
        <v>3118</v>
      </c>
      <c r="F40" s="3"/>
      <c r="G40" s="125" t="str">
        <f>IFERROR(GJ!$D$5,"")</f>
        <v>MEX</v>
      </c>
      <c r="I40" s="8"/>
      <c r="J40" s="8"/>
      <c r="K40" s="7"/>
      <c r="L40" s="7"/>
      <c r="M40" s="7"/>
      <c r="N40" s="7"/>
      <c r="O40" s="7"/>
      <c r="P40" s="8"/>
      <c r="Q40" s="7"/>
      <c r="R40" s="8"/>
      <c r="S40" s="8"/>
      <c r="T40" s="7"/>
      <c r="U40" s="7"/>
      <c r="V40" s="8"/>
      <c r="W40" s="8"/>
      <c r="X40" s="8"/>
      <c r="Y40" s="8"/>
      <c r="Z40" s="7"/>
      <c r="AA40" s="7"/>
      <c r="AB40" s="8"/>
      <c r="AC40" s="8"/>
      <c r="AD40" s="8"/>
      <c r="AE40" s="8"/>
      <c r="AF40" s="7"/>
      <c r="AG40" s="7"/>
    </row>
    <row r="41" spans="2:33">
      <c r="B41" s="3">
        <v>16020</v>
      </c>
      <c r="C41" s="3" t="s">
        <v>3156</v>
      </c>
      <c r="D41" s="3" t="s">
        <v>3117</v>
      </c>
      <c r="E41" s="3" t="s">
        <v>3118</v>
      </c>
      <c r="F41" s="3"/>
      <c r="G41" s="125" t="str">
        <f>IFERROR(GJ!$D$5,"")</f>
        <v>MEX</v>
      </c>
      <c r="I41" s="7"/>
      <c r="J41" s="7"/>
      <c r="K41" s="8"/>
      <c r="L41" s="8"/>
      <c r="M41" s="8"/>
      <c r="N41" s="8"/>
      <c r="O41" s="8"/>
      <c r="P41" s="7"/>
      <c r="Q41" s="8"/>
      <c r="R41" s="7"/>
      <c r="S41" s="7"/>
      <c r="T41" s="8"/>
      <c r="U41" s="8"/>
      <c r="V41" s="7"/>
      <c r="W41" s="7"/>
      <c r="X41" s="7"/>
      <c r="Y41" s="7"/>
      <c r="Z41" s="8"/>
      <c r="AA41" s="8"/>
      <c r="AB41" s="7"/>
      <c r="AC41" s="7"/>
      <c r="AD41" s="7"/>
      <c r="AE41" s="7"/>
      <c r="AF41" s="8"/>
      <c r="AG41" s="8"/>
    </row>
    <row r="42" spans="2:33">
      <c r="B42" s="3">
        <v>16021</v>
      </c>
      <c r="C42" s="3" t="s">
        <v>3157</v>
      </c>
      <c r="D42" s="3" t="s">
        <v>3131</v>
      </c>
      <c r="E42" s="3" t="s">
        <v>3118</v>
      </c>
      <c r="F42" s="3"/>
      <c r="G42" s="125" t="str">
        <f>IFERROR(GJ!$D$5,"")</f>
        <v>MEX</v>
      </c>
      <c r="I42" s="8"/>
      <c r="J42" s="8"/>
      <c r="K42" s="7"/>
      <c r="L42" s="7"/>
      <c r="M42" s="7"/>
      <c r="N42" s="7"/>
      <c r="O42" s="7"/>
      <c r="P42" s="8"/>
      <c r="Q42" s="7"/>
      <c r="R42" s="8"/>
      <c r="S42" s="8"/>
      <c r="T42" s="7"/>
      <c r="U42" s="7"/>
      <c r="V42" s="8"/>
      <c r="W42" s="8"/>
      <c r="X42" s="8"/>
      <c r="Y42" s="8"/>
      <c r="Z42" s="7"/>
      <c r="AA42" s="7"/>
      <c r="AB42" s="8"/>
      <c r="AC42" s="8"/>
      <c r="AD42" s="8"/>
      <c r="AE42" s="8"/>
      <c r="AF42" s="7"/>
      <c r="AG42" s="7"/>
    </row>
    <row r="43" spans="2:33">
      <c r="B43" s="3">
        <v>16030</v>
      </c>
      <c r="C43" s="3" t="s">
        <v>3158</v>
      </c>
      <c r="D43" s="3" t="s">
        <v>3117</v>
      </c>
      <c r="E43" s="3" t="s">
        <v>3118</v>
      </c>
      <c r="F43" s="3"/>
      <c r="G43" s="125" t="str">
        <f>IFERROR(GJ!$D$5,"")</f>
        <v>MEX</v>
      </c>
      <c r="I43" s="7"/>
      <c r="J43" s="7"/>
      <c r="K43" s="8"/>
      <c r="L43" s="8"/>
      <c r="M43" s="8"/>
      <c r="N43" s="8"/>
      <c r="O43" s="8"/>
      <c r="P43" s="7"/>
      <c r="Q43" s="8"/>
      <c r="R43" s="7"/>
      <c r="S43" s="7"/>
      <c r="T43" s="8"/>
      <c r="U43" s="8"/>
      <c r="V43" s="7"/>
      <c r="W43" s="7"/>
      <c r="X43" s="7"/>
      <c r="Y43" s="7"/>
      <c r="Z43" s="8"/>
      <c r="AA43" s="8"/>
      <c r="AB43" s="7"/>
      <c r="AC43" s="7"/>
      <c r="AD43" s="7"/>
      <c r="AE43" s="7"/>
      <c r="AF43" s="8"/>
      <c r="AG43" s="8"/>
    </row>
    <row r="44" spans="2:33">
      <c r="B44" s="3">
        <v>16031</v>
      </c>
      <c r="C44" s="3" t="s">
        <v>3159</v>
      </c>
      <c r="D44" s="3" t="s">
        <v>3131</v>
      </c>
      <c r="E44" s="3" t="s">
        <v>3118</v>
      </c>
      <c r="F44" s="3"/>
      <c r="G44" s="125" t="str">
        <f>IFERROR(GJ!$D$5,"")</f>
        <v>MEX</v>
      </c>
      <c r="I44" s="8"/>
      <c r="J44" s="8"/>
      <c r="K44" s="7"/>
      <c r="L44" s="8"/>
      <c r="M44" s="8"/>
      <c r="N44" s="7"/>
      <c r="O44" s="7"/>
      <c r="P44" s="8"/>
      <c r="Q44" s="7"/>
      <c r="R44" s="8"/>
      <c r="S44" s="8"/>
      <c r="T44" s="7"/>
      <c r="U44" s="7"/>
      <c r="V44" s="8"/>
      <c r="W44" s="8"/>
      <c r="X44" s="8"/>
      <c r="Y44" s="8"/>
      <c r="Z44" s="7"/>
      <c r="AA44" s="7"/>
      <c r="AB44" s="8"/>
      <c r="AC44" s="8"/>
      <c r="AD44" s="8"/>
      <c r="AE44" s="8"/>
      <c r="AF44" s="7"/>
      <c r="AG44" s="8"/>
    </row>
    <row r="45" spans="2:33">
      <c r="B45" s="3">
        <v>17000</v>
      </c>
      <c r="C45" s="3" t="s">
        <v>3160</v>
      </c>
      <c r="D45" s="3" t="s">
        <v>3117</v>
      </c>
      <c r="E45" s="3" t="s">
        <v>3118</v>
      </c>
      <c r="F45" s="3"/>
      <c r="G45" s="125" t="str">
        <f>IFERROR(GJ!$D$5,"")</f>
        <v>MEX</v>
      </c>
      <c r="I45" s="7"/>
      <c r="J45" s="7"/>
      <c r="K45" s="8"/>
      <c r="L45" s="7"/>
      <c r="M45" s="7"/>
      <c r="N45" s="8"/>
      <c r="O45" s="8"/>
      <c r="P45" s="7"/>
      <c r="Q45" s="8"/>
      <c r="R45" s="8"/>
      <c r="S45" s="7"/>
      <c r="T45" s="8"/>
      <c r="U45" s="8"/>
      <c r="V45" s="7"/>
      <c r="W45" s="7"/>
      <c r="X45" s="8"/>
      <c r="Y45" s="7"/>
      <c r="Z45" s="8"/>
      <c r="AA45" s="8"/>
      <c r="AB45" s="7"/>
      <c r="AC45" s="7"/>
      <c r="AD45" s="7"/>
      <c r="AE45" s="7"/>
      <c r="AF45" s="8"/>
      <c r="AG45" s="7"/>
    </row>
    <row r="46" spans="2:33">
      <c r="B46" s="3">
        <v>20000</v>
      </c>
      <c r="C46" s="3" t="s">
        <v>3161</v>
      </c>
      <c r="D46" s="3" t="s">
        <v>3131</v>
      </c>
      <c r="E46" s="3" t="s">
        <v>3118</v>
      </c>
      <c r="F46" s="3"/>
      <c r="G46" s="125" t="str">
        <f>IFERROR(GJ!$D$5,"")</f>
        <v>MEX</v>
      </c>
      <c r="I46" s="8"/>
      <c r="J46" s="8"/>
      <c r="K46" s="7"/>
      <c r="L46" s="8"/>
      <c r="M46" s="8"/>
      <c r="N46" s="7"/>
      <c r="O46" s="7"/>
      <c r="P46" s="8"/>
      <c r="Q46" s="7"/>
      <c r="R46" s="7"/>
      <c r="S46" s="8"/>
      <c r="T46" s="8"/>
      <c r="U46" s="7"/>
      <c r="V46" s="8"/>
      <c r="W46" s="8"/>
      <c r="X46" s="7"/>
      <c r="Y46" s="8"/>
      <c r="Z46" s="7"/>
      <c r="AA46" s="8"/>
      <c r="AB46" s="8"/>
      <c r="AC46" s="8"/>
      <c r="AD46" s="8"/>
      <c r="AE46" s="8"/>
      <c r="AF46" s="7"/>
      <c r="AG46" s="8"/>
    </row>
    <row r="47" spans="2:33">
      <c r="B47" s="3">
        <v>20001</v>
      </c>
      <c r="C47" s="3" t="s">
        <v>3162</v>
      </c>
      <c r="D47" s="3" t="s">
        <v>3131</v>
      </c>
      <c r="E47" s="3" t="s">
        <v>3118</v>
      </c>
      <c r="F47" s="3"/>
      <c r="G47" s="125" t="str">
        <f>IFERROR(GJ!$D$5,"")</f>
        <v>MEX</v>
      </c>
      <c r="I47" s="8"/>
      <c r="J47" s="7"/>
      <c r="K47" s="8"/>
      <c r="L47" s="8"/>
      <c r="M47" s="8"/>
      <c r="N47" s="8"/>
      <c r="O47" s="8"/>
      <c r="P47" s="7"/>
      <c r="Q47" s="8"/>
      <c r="R47" s="8"/>
      <c r="S47" s="7"/>
      <c r="T47" s="7"/>
      <c r="U47" s="8"/>
      <c r="V47" s="7"/>
      <c r="W47" s="8"/>
      <c r="X47" s="8"/>
      <c r="Y47" s="8"/>
      <c r="Z47" s="8"/>
      <c r="AA47" s="7"/>
      <c r="AB47" s="7"/>
      <c r="AC47" s="7"/>
      <c r="AD47" s="7"/>
      <c r="AE47" s="7"/>
      <c r="AF47" s="8"/>
      <c r="AG47" s="8"/>
    </row>
    <row r="48" spans="2:33">
      <c r="B48" s="3">
        <v>20010</v>
      </c>
      <c r="C48" s="3" t="s">
        <v>3163</v>
      </c>
      <c r="D48" s="3" t="s">
        <v>3131</v>
      </c>
      <c r="E48" s="3" t="s">
        <v>3118</v>
      </c>
      <c r="F48" s="3"/>
      <c r="G48" s="125" t="str">
        <f>IFERROR(GJ!$D$5,"")</f>
        <v>MEX</v>
      </c>
      <c r="I48" s="7"/>
      <c r="J48" s="8"/>
      <c r="K48" s="8"/>
      <c r="L48" s="7"/>
      <c r="M48" s="7"/>
      <c r="N48" s="7"/>
      <c r="O48" s="7"/>
      <c r="P48" s="8"/>
      <c r="Q48" s="8"/>
      <c r="R48" s="8"/>
      <c r="S48" s="8"/>
      <c r="T48" s="8"/>
      <c r="U48" s="7"/>
      <c r="V48" s="8"/>
      <c r="W48" s="7"/>
      <c r="X48" s="8"/>
      <c r="Y48" s="7"/>
      <c r="Z48" s="8"/>
      <c r="AA48" s="8"/>
      <c r="AB48" s="8"/>
      <c r="AC48" s="8"/>
      <c r="AD48" s="8"/>
      <c r="AE48" s="8"/>
      <c r="AF48" s="8"/>
      <c r="AG48" s="7"/>
    </row>
    <row r="49" spans="2:33">
      <c r="B49" s="3">
        <v>20150</v>
      </c>
      <c r="C49" s="3" t="s">
        <v>3164</v>
      </c>
      <c r="D49" s="3" t="s">
        <v>3131</v>
      </c>
      <c r="E49" s="3" t="s">
        <v>3118</v>
      </c>
      <c r="F49" s="3"/>
      <c r="G49" s="125" t="str">
        <f>IFERROR(GJ!$D$5,"")</f>
        <v>MEX</v>
      </c>
      <c r="I49" s="8"/>
      <c r="J49" s="7"/>
      <c r="K49" s="7"/>
      <c r="L49" s="8"/>
      <c r="M49" s="8"/>
      <c r="N49" s="8"/>
      <c r="O49" s="8"/>
      <c r="P49" s="7"/>
      <c r="Q49" s="7"/>
      <c r="R49" s="7"/>
      <c r="S49" s="8"/>
      <c r="T49" s="8"/>
      <c r="U49" s="8"/>
      <c r="V49" s="7"/>
      <c r="W49" s="8"/>
      <c r="X49" s="7"/>
      <c r="Y49" s="8"/>
      <c r="Z49" s="7"/>
      <c r="AA49" s="8"/>
      <c r="AB49" s="8"/>
      <c r="AC49" s="8"/>
      <c r="AD49" s="7"/>
      <c r="AE49" s="8"/>
      <c r="AF49" s="7"/>
      <c r="AG49" s="8"/>
    </row>
    <row r="50" spans="2:33">
      <c r="B50" s="3">
        <v>20151</v>
      </c>
      <c r="C50" s="3" t="s">
        <v>3165</v>
      </c>
      <c r="D50" s="3" t="s">
        <v>3131</v>
      </c>
      <c r="E50" s="3" t="s">
        <v>3118</v>
      </c>
      <c r="F50" s="3"/>
      <c r="G50" s="125" t="str">
        <f>IFERROR(GJ!$D$5,"")</f>
        <v>MEX</v>
      </c>
      <c r="I50" s="8"/>
      <c r="J50" s="8"/>
      <c r="K50" s="8"/>
      <c r="L50" s="7"/>
      <c r="M50" s="7"/>
      <c r="N50" s="7"/>
      <c r="O50" s="7"/>
      <c r="P50" s="8"/>
      <c r="Q50" s="8"/>
      <c r="R50" s="8"/>
      <c r="S50" s="7"/>
      <c r="T50" s="7"/>
      <c r="U50" s="7"/>
      <c r="V50" s="8"/>
      <c r="W50" s="8"/>
      <c r="X50" s="8"/>
      <c r="Y50" s="8"/>
      <c r="Z50" s="8"/>
      <c r="AA50" s="7"/>
      <c r="AB50" s="7"/>
      <c r="AC50" s="7"/>
      <c r="AD50" s="8"/>
      <c r="AE50" s="7"/>
      <c r="AF50" s="8"/>
      <c r="AG50" s="7"/>
    </row>
    <row r="51" spans="2:33">
      <c r="B51" s="3">
        <v>20152</v>
      </c>
      <c r="C51" s="3" t="s">
        <v>3166</v>
      </c>
      <c r="D51" s="3" t="s">
        <v>3131</v>
      </c>
      <c r="E51" s="3" t="s">
        <v>3118</v>
      </c>
      <c r="F51" s="3"/>
      <c r="G51" s="125" t="str">
        <f>IFERROR(GJ!$D$5,"")</f>
        <v>MEX</v>
      </c>
      <c r="I51" s="7"/>
      <c r="J51" s="8"/>
      <c r="K51" s="8"/>
      <c r="L51" s="8"/>
      <c r="M51" s="8"/>
      <c r="N51" s="8"/>
      <c r="O51" s="8"/>
      <c r="P51" s="8"/>
      <c r="Q51" s="8"/>
      <c r="R51" s="7"/>
      <c r="S51" s="8"/>
      <c r="T51" s="8"/>
      <c r="U51" s="8"/>
      <c r="V51" s="8"/>
      <c r="W51" s="7"/>
      <c r="X51" s="7"/>
      <c r="Y51" s="7"/>
      <c r="Z51" s="8"/>
      <c r="AA51" s="8"/>
      <c r="AB51" s="8"/>
      <c r="AC51" s="8"/>
      <c r="AD51" s="7"/>
      <c r="AE51" s="8"/>
      <c r="AF51" s="8"/>
      <c r="AG51" s="8"/>
    </row>
    <row r="52" spans="2:33">
      <c r="B52" s="3">
        <v>20153</v>
      </c>
      <c r="C52" s="3" t="s">
        <v>3167</v>
      </c>
      <c r="D52" s="3" t="s">
        <v>3131</v>
      </c>
      <c r="E52" s="3" t="s">
        <v>3118</v>
      </c>
      <c r="F52" s="3"/>
      <c r="G52" s="125" t="str">
        <f>IFERROR(GJ!$D$5,"")</f>
        <v>MEX</v>
      </c>
      <c r="I52" s="8"/>
      <c r="J52" s="7"/>
      <c r="K52" s="7"/>
      <c r="L52" s="7"/>
      <c r="M52" s="7"/>
      <c r="N52" s="7"/>
      <c r="O52" s="8"/>
      <c r="P52" s="7"/>
      <c r="Q52" s="7"/>
      <c r="R52" s="8"/>
      <c r="S52" s="8"/>
      <c r="T52" s="7"/>
      <c r="U52" s="8"/>
      <c r="V52" s="7"/>
      <c r="W52" s="8"/>
      <c r="X52" s="8"/>
      <c r="Y52" s="8"/>
      <c r="Z52" s="7"/>
      <c r="AA52" s="7"/>
      <c r="AB52" s="8"/>
      <c r="AC52" s="8"/>
      <c r="AD52" s="8"/>
      <c r="AE52" s="8"/>
      <c r="AF52" s="7"/>
      <c r="AG52" s="7"/>
    </row>
    <row r="53" spans="2:33">
      <c r="B53" s="3">
        <v>20154</v>
      </c>
      <c r="C53" s="3" t="s">
        <v>3168</v>
      </c>
      <c r="D53" s="3" t="s">
        <v>3131</v>
      </c>
      <c r="E53" s="3" t="s">
        <v>3118</v>
      </c>
      <c r="F53" s="3"/>
      <c r="G53" s="125" t="str">
        <f>IFERROR(GJ!$D$5,"")</f>
        <v>MEX</v>
      </c>
      <c r="I53" s="7"/>
      <c r="J53" s="8"/>
      <c r="K53" s="8"/>
      <c r="L53" s="8"/>
      <c r="M53" s="8"/>
      <c r="N53" s="8"/>
      <c r="O53" s="7"/>
      <c r="P53" s="8"/>
      <c r="Q53" s="8"/>
      <c r="R53" s="7"/>
      <c r="S53" s="7"/>
      <c r="T53" s="8"/>
      <c r="U53" s="7"/>
      <c r="V53" s="8"/>
      <c r="W53" s="7"/>
      <c r="X53" s="7"/>
      <c r="Y53" s="7"/>
      <c r="Z53" s="8"/>
      <c r="AA53" s="8"/>
      <c r="AB53" s="7"/>
      <c r="AC53" s="7"/>
      <c r="AD53" s="7"/>
      <c r="AE53" s="7"/>
      <c r="AF53" s="8"/>
      <c r="AG53" s="8"/>
    </row>
    <row r="54" spans="2:33">
      <c r="B54" s="3">
        <v>20155</v>
      </c>
      <c r="C54" s="3" t="s">
        <v>3169</v>
      </c>
      <c r="D54" s="3" t="s">
        <v>3131</v>
      </c>
      <c r="E54" s="3" t="s">
        <v>3118</v>
      </c>
      <c r="F54" s="3"/>
      <c r="G54" s="125" t="str">
        <f>IFERROR(GJ!$D$5,"")</f>
        <v>MEX</v>
      </c>
      <c r="I54" s="8"/>
      <c r="J54" s="8"/>
      <c r="K54" s="7"/>
      <c r="L54" s="7"/>
      <c r="M54" s="7"/>
      <c r="N54" s="7"/>
      <c r="O54" s="8"/>
      <c r="P54" s="8"/>
      <c r="Q54" s="7"/>
      <c r="R54" s="8"/>
      <c r="S54" s="8"/>
      <c r="T54" s="7"/>
      <c r="U54" s="8"/>
      <c r="V54" s="8"/>
      <c r="W54" s="8"/>
      <c r="X54" s="8"/>
      <c r="Y54" s="8"/>
      <c r="Z54" s="7"/>
      <c r="AA54" s="7"/>
      <c r="AB54" s="8"/>
      <c r="AC54" s="8"/>
      <c r="AD54" s="8"/>
      <c r="AE54" s="8"/>
      <c r="AF54" s="7"/>
      <c r="AG54" s="7"/>
    </row>
    <row r="55" spans="2:33">
      <c r="B55" s="3">
        <v>20156</v>
      </c>
      <c r="C55" s="3" t="s">
        <v>3170</v>
      </c>
      <c r="D55" s="3" t="s">
        <v>3131</v>
      </c>
      <c r="E55" s="3" t="s">
        <v>3118</v>
      </c>
      <c r="F55" s="3"/>
      <c r="G55" s="125" t="str">
        <f>IFERROR(GJ!$D$5,"")</f>
        <v>MEX</v>
      </c>
      <c r="I55" s="7"/>
      <c r="J55" s="7"/>
      <c r="K55" s="8"/>
      <c r="L55" s="8"/>
      <c r="M55" s="8"/>
      <c r="N55" s="8"/>
      <c r="O55" s="8"/>
      <c r="P55" s="7"/>
      <c r="Q55" s="8"/>
      <c r="R55" s="7"/>
      <c r="S55" s="7"/>
      <c r="T55" s="8"/>
      <c r="U55" s="8"/>
      <c r="V55" s="7"/>
      <c r="W55" s="7"/>
      <c r="X55" s="7"/>
      <c r="Y55" s="7"/>
      <c r="Z55" s="8"/>
      <c r="AA55" s="8"/>
      <c r="AB55" s="7"/>
      <c r="AC55" s="7"/>
      <c r="AD55" s="7"/>
      <c r="AE55" s="7"/>
      <c r="AF55" s="8"/>
      <c r="AG55" s="8"/>
    </row>
    <row r="56" spans="2:33">
      <c r="B56" s="3">
        <v>20157</v>
      </c>
      <c r="C56" s="3" t="s">
        <v>3171</v>
      </c>
      <c r="D56" s="3" t="s">
        <v>3131</v>
      </c>
      <c r="E56" s="3" t="s">
        <v>3118</v>
      </c>
      <c r="F56" s="3"/>
      <c r="G56" s="125" t="str">
        <f>IFERROR(GJ!$D$5,"")</f>
        <v>MEX</v>
      </c>
      <c r="I56" s="8"/>
      <c r="J56" s="8"/>
      <c r="K56" s="7"/>
      <c r="L56" s="7"/>
      <c r="M56" s="7"/>
      <c r="N56" s="7"/>
      <c r="O56" s="7"/>
      <c r="P56" s="8"/>
      <c r="Q56" s="7"/>
      <c r="R56" s="8"/>
      <c r="S56" s="8"/>
      <c r="T56" s="7"/>
      <c r="U56" s="7"/>
      <c r="V56" s="8"/>
      <c r="W56" s="8"/>
      <c r="X56" s="8"/>
      <c r="Y56" s="8"/>
      <c r="Z56" s="7"/>
      <c r="AA56" s="7"/>
      <c r="AB56" s="8"/>
      <c r="AC56" s="8"/>
      <c r="AD56" s="8"/>
      <c r="AE56" s="8"/>
      <c r="AF56" s="7"/>
      <c r="AG56" s="7"/>
    </row>
    <row r="57" spans="2:33">
      <c r="B57" s="3">
        <v>20158</v>
      </c>
      <c r="C57" s="3" t="s">
        <v>3172</v>
      </c>
      <c r="D57" s="3" t="s">
        <v>3131</v>
      </c>
      <c r="E57" s="3" t="s">
        <v>3118</v>
      </c>
      <c r="F57" s="3"/>
      <c r="G57" s="125" t="str">
        <f>IFERROR(GJ!$D$5,"")</f>
        <v>MEX</v>
      </c>
      <c r="I57" s="7"/>
      <c r="J57" s="7"/>
      <c r="K57" s="8"/>
      <c r="L57" s="8"/>
      <c r="M57" s="8"/>
      <c r="N57" s="8"/>
      <c r="O57" s="8"/>
      <c r="P57" s="7"/>
      <c r="Q57" s="8"/>
      <c r="R57" s="7"/>
      <c r="S57" s="7"/>
      <c r="T57" s="8"/>
      <c r="U57" s="8"/>
      <c r="V57" s="7"/>
      <c r="W57" s="7"/>
      <c r="X57" s="7"/>
      <c r="Y57" s="7"/>
      <c r="Z57" s="8"/>
      <c r="AA57" s="8"/>
      <c r="AB57" s="7"/>
      <c r="AC57" s="7"/>
      <c r="AD57" s="8"/>
      <c r="AE57" s="7"/>
      <c r="AF57" s="8"/>
      <c r="AG57" s="8"/>
    </row>
    <row r="58" spans="2:33">
      <c r="B58" s="3">
        <v>20200</v>
      </c>
      <c r="C58" s="3" t="s">
        <v>3173</v>
      </c>
      <c r="D58" s="3" t="s">
        <v>3131</v>
      </c>
      <c r="E58" s="3" t="s">
        <v>3118</v>
      </c>
      <c r="F58" s="3"/>
      <c r="G58" s="125" t="str">
        <f>IFERROR(GJ!$D$5,"")</f>
        <v>MEX</v>
      </c>
      <c r="I58" s="8"/>
      <c r="J58" s="8"/>
      <c r="K58" s="7"/>
      <c r="L58" s="7"/>
      <c r="M58" s="7"/>
      <c r="N58" s="7"/>
      <c r="O58" s="7"/>
      <c r="P58" s="8"/>
      <c r="Q58" s="7"/>
      <c r="R58" s="8"/>
      <c r="S58" s="8"/>
      <c r="T58" s="7"/>
      <c r="U58" s="7"/>
      <c r="V58" s="8"/>
      <c r="W58" s="8"/>
      <c r="X58" s="8"/>
      <c r="Y58" s="8"/>
      <c r="Z58" s="7"/>
      <c r="AA58" s="7"/>
      <c r="AB58" s="8"/>
      <c r="AC58" s="8"/>
      <c r="AD58" s="7"/>
      <c r="AE58" s="8"/>
      <c r="AF58" s="7"/>
      <c r="AG58" s="7"/>
    </row>
    <row r="59" spans="2:33">
      <c r="B59" s="3">
        <v>20300</v>
      </c>
      <c r="C59" s="3" t="s">
        <v>3174</v>
      </c>
      <c r="D59" s="3" t="s">
        <v>3131</v>
      </c>
      <c r="E59" s="3" t="s">
        <v>3118</v>
      </c>
      <c r="F59" s="3"/>
      <c r="G59" s="125" t="str">
        <f>IFERROR(GJ!$D$5,"")</f>
        <v>MEX</v>
      </c>
      <c r="I59" s="7"/>
      <c r="J59" s="7"/>
      <c r="K59" s="8"/>
      <c r="L59" s="8"/>
      <c r="M59" s="8"/>
      <c r="N59" s="8"/>
      <c r="O59" s="8"/>
      <c r="P59" s="7"/>
      <c r="Q59" s="8"/>
      <c r="R59" s="7"/>
      <c r="S59" s="7"/>
      <c r="T59" s="8"/>
      <c r="U59" s="8"/>
      <c r="V59" s="7"/>
      <c r="W59" s="7"/>
      <c r="X59" s="7"/>
      <c r="Y59" s="7"/>
      <c r="Z59" s="8"/>
      <c r="AA59" s="8"/>
      <c r="AB59" s="7"/>
      <c r="AC59" s="7"/>
      <c r="AD59" s="8"/>
      <c r="AE59" s="7"/>
      <c r="AF59" s="8"/>
      <c r="AG59" s="8"/>
    </row>
    <row r="60" spans="2:33">
      <c r="B60" s="3">
        <v>20310</v>
      </c>
      <c r="C60" s="3" t="s">
        <v>3175</v>
      </c>
      <c r="D60" s="3" t="s">
        <v>3131</v>
      </c>
      <c r="E60" s="3" t="s">
        <v>3118</v>
      </c>
      <c r="F60" s="3"/>
      <c r="G60" s="125" t="str">
        <f>IFERROR(GJ!$D$5,"")</f>
        <v>MEX</v>
      </c>
      <c r="I60" s="8"/>
      <c r="J60" s="8"/>
      <c r="K60" s="7"/>
      <c r="L60" s="7"/>
      <c r="M60" s="7"/>
      <c r="N60" s="7"/>
      <c r="O60" s="7"/>
      <c r="P60" s="8"/>
      <c r="Q60" s="7"/>
      <c r="R60" s="8"/>
      <c r="S60" s="8"/>
      <c r="T60" s="7"/>
      <c r="U60" s="7"/>
      <c r="V60" s="8"/>
      <c r="W60" s="8"/>
      <c r="X60" s="8"/>
      <c r="Y60" s="8"/>
      <c r="Z60" s="7"/>
      <c r="AA60" s="7"/>
      <c r="AB60" s="8"/>
      <c r="AC60" s="8"/>
      <c r="AD60" s="8"/>
      <c r="AE60" s="8"/>
      <c r="AF60" s="7"/>
      <c r="AG60" s="7"/>
    </row>
    <row r="61" spans="2:33">
      <c r="B61" s="3">
        <v>20320</v>
      </c>
      <c r="C61" s="3" t="s">
        <v>3176</v>
      </c>
      <c r="D61" s="3" t="s">
        <v>3131</v>
      </c>
      <c r="E61" s="3" t="s">
        <v>3118</v>
      </c>
      <c r="F61" s="3"/>
      <c r="G61" s="125" t="str">
        <f>IFERROR(GJ!$D$5,"")</f>
        <v>MEX</v>
      </c>
      <c r="I61" s="7"/>
      <c r="J61" s="7"/>
      <c r="K61" s="8"/>
      <c r="L61" s="8"/>
      <c r="M61" s="8"/>
      <c r="N61" s="8"/>
      <c r="O61" s="8"/>
      <c r="P61" s="7"/>
      <c r="Q61" s="8"/>
      <c r="R61" s="7"/>
      <c r="S61" s="7"/>
      <c r="T61" s="8"/>
      <c r="U61" s="8"/>
      <c r="V61" s="7"/>
      <c r="W61" s="7"/>
      <c r="X61" s="7"/>
      <c r="Y61" s="7"/>
      <c r="Z61" s="8"/>
      <c r="AA61" s="8"/>
      <c r="AB61" s="7"/>
      <c r="AC61" s="7"/>
      <c r="AD61" s="7"/>
      <c r="AE61" s="7"/>
      <c r="AF61" s="8"/>
      <c r="AG61" s="8"/>
    </row>
    <row r="62" spans="2:33">
      <c r="B62" s="3">
        <v>20330</v>
      </c>
      <c r="C62" s="3" t="s">
        <v>3177</v>
      </c>
      <c r="D62" s="3" t="s">
        <v>3131</v>
      </c>
      <c r="E62" s="3" t="s">
        <v>3118</v>
      </c>
      <c r="F62" s="3"/>
      <c r="G62" s="125" t="str">
        <f>IFERROR(GJ!$D$5,"")</f>
        <v>MEX</v>
      </c>
      <c r="I62" s="8"/>
      <c r="J62" s="8"/>
      <c r="K62" s="7"/>
      <c r="L62" s="7"/>
      <c r="M62" s="7"/>
      <c r="N62" s="8"/>
      <c r="O62" s="7"/>
      <c r="P62" s="8"/>
      <c r="Q62" s="7"/>
      <c r="R62" s="8"/>
      <c r="S62" s="8"/>
      <c r="T62" s="7"/>
      <c r="U62" s="7"/>
      <c r="V62" s="8"/>
      <c r="W62" s="8"/>
      <c r="X62" s="8"/>
      <c r="Y62" s="8"/>
      <c r="Z62" s="7"/>
      <c r="AA62" s="7"/>
      <c r="AB62" s="8"/>
      <c r="AC62" s="8"/>
      <c r="AD62" s="8"/>
      <c r="AE62" s="8"/>
      <c r="AF62" s="7"/>
      <c r="AG62" s="7"/>
    </row>
    <row r="63" spans="2:33">
      <c r="B63" s="3">
        <v>20600</v>
      </c>
      <c r="C63" s="3" t="s">
        <v>3178</v>
      </c>
      <c r="D63" s="3" t="s">
        <v>3131</v>
      </c>
      <c r="E63" s="3" t="s">
        <v>3118</v>
      </c>
      <c r="F63" s="3"/>
      <c r="G63" s="125" t="str">
        <f>IFERROR(GJ!$D$5,"")</f>
        <v>MEX</v>
      </c>
      <c r="I63" s="7"/>
      <c r="J63" s="7"/>
      <c r="K63" s="8"/>
      <c r="L63" s="8"/>
      <c r="M63" s="8"/>
      <c r="N63" s="7"/>
      <c r="O63" s="8"/>
      <c r="P63" s="7"/>
      <c r="Q63" s="8"/>
      <c r="R63" s="7"/>
      <c r="S63" s="7"/>
      <c r="T63" s="8"/>
      <c r="U63" s="8"/>
      <c r="V63" s="7"/>
      <c r="W63" s="7"/>
      <c r="X63" s="7"/>
      <c r="Y63" s="7"/>
      <c r="Z63" s="8"/>
      <c r="AA63" s="8"/>
      <c r="AB63" s="7"/>
      <c r="AC63" s="7"/>
      <c r="AD63" s="7"/>
      <c r="AE63" s="7"/>
      <c r="AF63" s="8"/>
      <c r="AG63" s="8"/>
    </row>
    <row r="64" spans="2:33">
      <c r="B64" s="3">
        <v>21000</v>
      </c>
      <c r="C64" s="3" t="s">
        <v>3179</v>
      </c>
      <c r="D64" s="3" t="s">
        <v>3131</v>
      </c>
      <c r="E64" s="3" t="s">
        <v>3118</v>
      </c>
      <c r="F64" s="3"/>
      <c r="G64" s="125" t="str">
        <f>IFERROR(GJ!$D$5,"")</f>
        <v>MEX</v>
      </c>
      <c r="I64" s="8"/>
      <c r="J64" s="8"/>
      <c r="K64" s="7"/>
      <c r="L64" s="7"/>
      <c r="M64" s="7"/>
      <c r="N64" s="8"/>
      <c r="O64" s="7"/>
      <c r="P64" s="8"/>
      <c r="Q64" s="7"/>
      <c r="R64" s="8"/>
      <c r="S64" s="8"/>
      <c r="T64" s="7"/>
      <c r="U64" s="7"/>
      <c r="V64" s="8"/>
      <c r="W64" s="8"/>
      <c r="X64" s="8"/>
      <c r="Y64" s="8"/>
      <c r="Z64" s="7"/>
      <c r="AA64" s="7"/>
      <c r="AB64" s="8"/>
      <c r="AC64" s="8"/>
      <c r="AD64" s="8"/>
      <c r="AE64" s="8"/>
      <c r="AF64" s="7"/>
      <c r="AG64" s="7"/>
    </row>
    <row r="65" spans="2:33">
      <c r="B65" s="3">
        <v>21050</v>
      </c>
      <c r="C65" s="3" t="s">
        <v>3180</v>
      </c>
      <c r="D65" s="3" t="s">
        <v>3131</v>
      </c>
      <c r="E65" s="3" t="s">
        <v>3118</v>
      </c>
      <c r="F65" s="3"/>
      <c r="G65" s="125" t="str">
        <f>IFERROR(GJ!$D$5,"")</f>
        <v>MEX</v>
      </c>
      <c r="I65" s="7"/>
      <c r="J65" s="7"/>
      <c r="K65" s="8"/>
      <c r="L65" s="8"/>
      <c r="M65" s="8"/>
      <c r="N65" s="8"/>
      <c r="O65" s="8"/>
      <c r="P65" s="7"/>
      <c r="Q65" s="8"/>
      <c r="R65" s="7"/>
      <c r="S65" s="7"/>
      <c r="T65" s="8"/>
      <c r="U65" s="8"/>
      <c r="V65" s="7"/>
      <c r="W65" s="7"/>
      <c r="X65" s="7"/>
      <c r="Y65" s="7"/>
      <c r="Z65" s="8"/>
      <c r="AA65" s="8"/>
      <c r="AB65" s="7"/>
      <c r="AC65" s="7"/>
      <c r="AD65" s="7"/>
      <c r="AE65" s="7"/>
      <c r="AF65" s="8"/>
      <c r="AG65" s="8"/>
    </row>
    <row r="66" spans="2:33">
      <c r="B66" s="3">
        <v>21051</v>
      </c>
      <c r="C66" s="3" t="s">
        <v>3181</v>
      </c>
      <c r="D66" s="3" t="s">
        <v>3131</v>
      </c>
      <c r="E66" s="3" t="s">
        <v>3118</v>
      </c>
      <c r="F66" s="3"/>
      <c r="G66" s="125" t="str">
        <f>IFERROR(GJ!$D$5,"")</f>
        <v>MEX</v>
      </c>
      <c r="I66" s="8"/>
      <c r="J66" s="8"/>
      <c r="K66" s="7"/>
      <c r="L66" s="7"/>
      <c r="M66" s="7"/>
      <c r="N66" s="7"/>
      <c r="O66" s="7"/>
      <c r="P66" s="8"/>
      <c r="Q66" s="7"/>
      <c r="R66" s="8"/>
      <c r="S66" s="8"/>
      <c r="T66" s="7"/>
      <c r="U66" s="7"/>
      <c r="V66" s="8"/>
      <c r="W66" s="8"/>
      <c r="X66" s="8"/>
      <c r="Y66" s="8"/>
      <c r="Z66" s="7"/>
      <c r="AA66" s="7"/>
      <c r="AB66" s="8"/>
      <c r="AC66" s="8"/>
      <c r="AD66" s="8"/>
      <c r="AE66" s="8"/>
      <c r="AF66" s="7"/>
      <c r="AG66" s="7"/>
    </row>
    <row r="67" spans="2:33">
      <c r="B67" s="3">
        <v>21052</v>
      </c>
      <c r="C67" s="3" t="s">
        <v>3182</v>
      </c>
      <c r="D67" s="3" t="s">
        <v>3131</v>
      </c>
      <c r="E67" s="3" t="s">
        <v>3118</v>
      </c>
      <c r="F67" s="3"/>
      <c r="G67" s="125" t="str">
        <f>IFERROR(GJ!$D$5,"")</f>
        <v>MEX</v>
      </c>
      <c r="I67" s="7"/>
      <c r="J67" s="7"/>
      <c r="K67" s="8"/>
      <c r="L67" s="8"/>
      <c r="M67" s="8"/>
      <c r="N67" s="8"/>
      <c r="O67" s="8"/>
      <c r="P67" s="7"/>
      <c r="Q67" s="8"/>
      <c r="R67" s="7"/>
      <c r="S67" s="7"/>
      <c r="T67" s="8"/>
      <c r="U67" s="8"/>
      <c r="V67" s="7"/>
      <c r="W67" s="7"/>
      <c r="X67" s="7"/>
      <c r="Y67" s="7"/>
      <c r="Z67" s="8"/>
      <c r="AA67" s="8"/>
      <c r="AB67" s="7"/>
      <c r="AC67" s="7"/>
      <c r="AD67" s="7"/>
      <c r="AE67" s="7"/>
      <c r="AF67" s="8"/>
      <c r="AG67" s="8"/>
    </row>
    <row r="68" spans="2:33">
      <c r="B68" s="3">
        <v>21053</v>
      </c>
      <c r="C68" s="3" t="s">
        <v>3183</v>
      </c>
      <c r="D68" s="3" t="s">
        <v>3131</v>
      </c>
      <c r="E68" s="3" t="s">
        <v>3118</v>
      </c>
      <c r="F68" s="3"/>
      <c r="G68" s="125" t="str">
        <f>IFERROR(GJ!$D$5,"")</f>
        <v>MEX</v>
      </c>
      <c r="I68" s="8"/>
      <c r="J68" s="8"/>
      <c r="K68" s="7"/>
      <c r="L68" s="7"/>
      <c r="M68" s="7"/>
      <c r="N68" s="7"/>
      <c r="O68" s="7"/>
      <c r="P68" s="8"/>
      <c r="Q68" s="7"/>
      <c r="R68" s="8"/>
      <c r="S68" s="8"/>
      <c r="T68" s="7"/>
      <c r="U68" s="7"/>
      <c r="V68" s="8"/>
      <c r="W68" s="8"/>
      <c r="X68" s="8"/>
      <c r="Y68" s="8"/>
      <c r="Z68" s="7"/>
      <c r="AA68" s="7"/>
      <c r="AB68" s="8"/>
      <c r="AC68" s="8"/>
      <c r="AD68" s="8"/>
      <c r="AE68" s="8"/>
      <c r="AF68" s="7"/>
      <c r="AG68" s="7"/>
    </row>
    <row r="69" spans="2:33">
      <c r="B69" s="3">
        <v>21054</v>
      </c>
      <c r="C69" s="3" t="s">
        <v>3184</v>
      </c>
      <c r="D69" s="3" t="s">
        <v>3131</v>
      </c>
      <c r="E69" s="3" t="s">
        <v>3118</v>
      </c>
      <c r="F69" s="3"/>
      <c r="G69" s="125" t="str">
        <f>IFERROR(GJ!$D$5,"")</f>
        <v>MEX</v>
      </c>
      <c r="I69" s="7"/>
      <c r="J69" s="7"/>
      <c r="K69" s="8"/>
      <c r="L69" s="8"/>
      <c r="M69" s="8"/>
      <c r="N69" s="8"/>
      <c r="O69" s="8"/>
      <c r="P69" s="7"/>
      <c r="Q69" s="8"/>
      <c r="R69" s="7"/>
      <c r="S69" s="7"/>
      <c r="T69" s="8"/>
      <c r="U69" s="8"/>
      <c r="V69" s="7"/>
      <c r="W69" s="7"/>
      <c r="X69" s="7"/>
      <c r="Y69" s="7"/>
      <c r="Z69" s="8"/>
      <c r="AA69" s="8"/>
      <c r="AB69" s="7"/>
      <c r="AC69" s="7"/>
      <c r="AD69" s="7"/>
      <c r="AE69" s="7"/>
      <c r="AF69" s="8"/>
      <c r="AG69" s="8"/>
    </row>
    <row r="70" spans="2:33">
      <c r="B70" s="3">
        <v>21060</v>
      </c>
      <c r="C70" s="3" t="s">
        <v>3185</v>
      </c>
      <c r="D70" s="3" t="s">
        <v>3131</v>
      </c>
      <c r="E70" s="3" t="s">
        <v>3118</v>
      </c>
      <c r="F70" s="3"/>
      <c r="G70" s="125" t="str">
        <f>IFERROR(GJ!$D$5,"")</f>
        <v>MEX</v>
      </c>
      <c r="I70" s="8"/>
      <c r="J70" s="8"/>
      <c r="K70" s="7"/>
      <c r="L70" s="7"/>
      <c r="M70" s="7"/>
      <c r="N70" s="7"/>
      <c r="O70" s="7"/>
      <c r="P70" s="8"/>
      <c r="Q70" s="7"/>
      <c r="R70" s="8"/>
      <c r="S70" s="8"/>
      <c r="T70" s="7"/>
      <c r="U70" s="7"/>
      <c r="V70" s="8"/>
      <c r="W70" s="8"/>
      <c r="X70" s="8"/>
      <c r="Y70" s="8"/>
      <c r="Z70" s="7"/>
      <c r="AA70" s="7"/>
      <c r="AB70" s="8"/>
      <c r="AC70" s="8"/>
      <c r="AD70" s="8"/>
      <c r="AE70" s="8"/>
      <c r="AF70" s="7"/>
      <c r="AG70" s="7"/>
    </row>
    <row r="71" spans="2:33">
      <c r="B71" s="3">
        <v>21061</v>
      </c>
      <c r="C71" s="3" t="s">
        <v>3186</v>
      </c>
      <c r="D71" s="3" t="s">
        <v>3131</v>
      </c>
      <c r="E71" s="3" t="s">
        <v>3118</v>
      </c>
      <c r="F71" s="3"/>
      <c r="G71" s="125" t="str">
        <f>IFERROR(GJ!$D$5,"")</f>
        <v>MEX</v>
      </c>
      <c r="I71" s="7"/>
      <c r="J71" s="7"/>
      <c r="K71" s="8"/>
      <c r="L71" s="8"/>
      <c r="M71" s="8"/>
      <c r="N71" s="8"/>
      <c r="O71" s="8"/>
      <c r="P71" s="7"/>
      <c r="Q71" s="8"/>
      <c r="R71" s="7"/>
      <c r="S71" s="7"/>
      <c r="T71" s="8"/>
      <c r="U71" s="8"/>
      <c r="V71" s="7"/>
      <c r="W71" s="7"/>
      <c r="X71" s="7"/>
      <c r="Y71" s="7"/>
      <c r="Z71" s="8"/>
      <c r="AA71" s="8"/>
      <c r="AB71" s="7"/>
      <c r="AC71" s="7"/>
      <c r="AD71" s="7"/>
      <c r="AE71" s="7"/>
      <c r="AF71" s="8"/>
      <c r="AG71" s="8"/>
    </row>
    <row r="72" spans="2:33">
      <c r="B72" s="3">
        <v>21062</v>
      </c>
      <c r="C72" s="3" t="s">
        <v>3187</v>
      </c>
      <c r="D72" s="3" t="s">
        <v>3131</v>
      </c>
      <c r="E72" s="3" t="s">
        <v>3118</v>
      </c>
      <c r="F72" s="3"/>
      <c r="G72" s="125" t="str">
        <f>IFERROR(GJ!$D$5,"")</f>
        <v>MEX</v>
      </c>
      <c r="I72" s="8"/>
      <c r="J72" s="8"/>
      <c r="K72" s="7"/>
      <c r="L72" s="7"/>
      <c r="M72" s="7"/>
      <c r="N72" s="7"/>
      <c r="O72" s="7"/>
      <c r="P72" s="8"/>
      <c r="Q72" s="7"/>
      <c r="R72" s="8"/>
      <c r="S72" s="8"/>
      <c r="T72" s="7"/>
      <c r="U72" s="7"/>
      <c r="V72" s="8"/>
      <c r="W72" s="8"/>
      <c r="X72" s="8"/>
      <c r="Y72" s="8"/>
      <c r="Z72" s="7"/>
      <c r="AA72" s="7"/>
      <c r="AB72" s="8"/>
      <c r="AC72" s="8"/>
      <c r="AD72" s="8"/>
      <c r="AE72" s="8"/>
      <c r="AF72" s="7"/>
      <c r="AG72" s="7"/>
    </row>
    <row r="73" spans="2:33">
      <c r="B73" s="3">
        <v>21063</v>
      </c>
      <c r="C73" s="3" t="s">
        <v>3188</v>
      </c>
      <c r="D73" s="3" t="s">
        <v>3131</v>
      </c>
      <c r="E73" s="3" t="s">
        <v>3118</v>
      </c>
      <c r="F73" s="3"/>
      <c r="G73" s="125" t="str">
        <f>IFERROR(GJ!$D$5,"")</f>
        <v>MEX</v>
      </c>
      <c r="I73" s="7"/>
      <c r="J73" s="7"/>
      <c r="K73" s="8"/>
      <c r="L73" s="8"/>
      <c r="M73" s="8"/>
      <c r="N73" s="8"/>
      <c r="O73" s="8"/>
      <c r="P73" s="7"/>
      <c r="Q73" s="8"/>
      <c r="R73" s="7"/>
      <c r="S73" s="7"/>
      <c r="T73" s="8"/>
      <c r="U73" s="8"/>
      <c r="V73" s="7"/>
      <c r="W73" s="7"/>
      <c r="X73" s="7"/>
      <c r="Y73" s="7"/>
      <c r="Z73" s="8"/>
      <c r="AA73" s="8"/>
      <c r="AB73" s="7"/>
      <c r="AC73" s="7"/>
      <c r="AD73" s="7"/>
      <c r="AE73" s="7"/>
      <c r="AF73" s="8"/>
      <c r="AG73" s="8"/>
    </row>
    <row r="74" spans="2:33">
      <c r="B74" s="3">
        <v>21064</v>
      </c>
      <c r="C74" s="3" t="s">
        <v>3189</v>
      </c>
      <c r="D74" s="3" t="s">
        <v>3131</v>
      </c>
      <c r="E74" s="3" t="s">
        <v>3118</v>
      </c>
      <c r="F74" s="3"/>
      <c r="G74" s="125" t="str">
        <f>IFERROR(GJ!$D$5,"")</f>
        <v>MEX</v>
      </c>
      <c r="I74" s="8"/>
      <c r="J74" s="8"/>
      <c r="K74" s="7"/>
      <c r="L74" s="7"/>
      <c r="M74" s="7"/>
      <c r="N74" s="7"/>
      <c r="O74" s="7"/>
      <c r="P74" s="8"/>
      <c r="Q74" s="7"/>
      <c r="R74" s="8"/>
      <c r="S74" s="8"/>
      <c r="T74" s="7"/>
      <c r="U74" s="7"/>
      <c r="V74" s="8"/>
      <c r="W74" s="8"/>
      <c r="X74" s="8"/>
      <c r="Y74" s="8"/>
      <c r="Z74" s="7"/>
      <c r="AA74" s="7"/>
      <c r="AB74" s="8"/>
      <c r="AC74" s="8"/>
      <c r="AD74" s="8"/>
      <c r="AE74" s="8"/>
      <c r="AF74" s="7"/>
      <c r="AG74" s="7"/>
    </row>
    <row r="75" spans="2:33">
      <c r="B75" s="3">
        <v>21065</v>
      </c>
      <c r="C75" s="3" t="s">
        <v>3190</v>
      </c>
      <c r="D75" s="3" t="s">
        <v>3131</v>
      </c>
      <c r="E75" s="3" t="s">
        <v>3118</v>
      </c>
      <c r="F75" s="3"/>
      <c r="G75" s="125" t="str">
        <f>IFERROR(GJ!$D$5,"")</f>
        <v>MEX</v>
      </c>
      <c r="I75" s="7"/>
      <c r="J75" s="7"/>
      <c r="K75" s="8"/>
      <c r="L75" s="8"/>
      <c r="M75" s="8"/>
      <c r="N75" s="8"/>
      <c r="O75" s="8"/>
      <c r="P75" s="7"/>
      <c r="Q75" s="8"/>
      <c r="R75" s="7"/>
      <c r="S75" s="7"/>
      <c r="T75" s="8"/>
      <c r="U75" s="8"/>
      <c r="V75" s="7"/>
      <c r="W75" s="7"/>
      <c r="X75" s="7"/>
      <c r="Y75" s="7"/>
      <c r="Z75" s="8"/>
      <c r="AA75" s="8"/>
      <c r="AB75" s="7"/>
      <c r="AC75" s="7"/>
      <c r="AD75" s="7"/>
      <c r="AE75" s="7"/>
      <c r="AF75" s="8"/>
      <c r="AG75" s="8"/>
    </row>
    <row r="76" spans="2:33">
      <c r="B76" s="3">
        <v>21066</v>
      </c>
      <c r="C76" s="3" t="s">
        <v>3191</v>
      </c>
      <c r="D76" s="3" t="s">
        <v>3131</v>
      </c>
      <c r="E76" s="3" t="s">
        <v>3118</v>
      </c>
      <c r="F76" s="3"/>
      <c r="G76" s="125" t="str">
        <f>IFERROR(GJ!$D$5,"")</f>
        <v>MEX</v>
      </c>
      <c r="I76" s="8"/>
      <c r="J76" s="8"/>
      <c r="K76" s="7"/>
      <c r="L76" s="7"/>
      <c r="M76" s="7"/>
      <c r="N76" s="7"/>
      <c r="O76" s="7"/>
      <c r="P76" s="8"/>
      <c r="Q76" s="7"/>
      <c r="R76" s="8"/>
      <c r="S76" s="8"/>
      <c r="T76" s="7"/>
      <c r="U76" s="7"/>
      <c r="V76" s="8"/>
      <c r="W76" s="8"/>
      <c r="X76" s="8"/>
      <c r="Y76" s="8"/>
      <c r="Z76" s="7"/>
      <c r="AA76" s="7"/>
      <c r="AB76" s="8"/>
      <c r="AC76" s="8"/>
      <c r="AD76" s="8"/>
      <c r="AE76" s="8"/>
      <c r="AF76" s="7"/>
      <c r="AG76" s="7"/>
    </row>
    <row r="77" spans="2:33">
      <c r="B77" s="3">
        <v>21067</v>
      </c>
      <c r="C77" s="3" t="s">
        <v>3192</v>
      </c>
      <c r="D77" s="3" t="s">
        <v>3131</v>
      </c>
      <c r="E77" s="3" t="s">
        <v>3118</v>
      </c>
      <c r="F77" s="3"/>
      <c r="G77" s="125" t="str">
        <f>IFERROR(GJ!$D$5,"")</f>
        <v>MEX</v>
      </c>
      <c r="I77" s="7"/>
      <c r="J77" s="7"/>
      <c r="K77" s="8"/>
      <c r="L77" s="8"/>
      <c r="M77" s="8"/>
      <c r="N77" s="8"/>
      <c r="O77" s="8"/>
      <c r="P77" s="7"/>
      <c r="Q77" s="8"/>
      <c r="R77" s="7"/>
      <c r="S77" s="7"/>
      <c r="T77" s="8"/>
      <c r="U77" s="8"/>
      <c r="V77" s="7"/>
      <c r="W77" s="7"/>
      <c r="X77" s="7"/>
      <c r="Y77" s="7"/>
      <c r="Z77" s="8"/>
      <c r="AA77" s="8"/>
      <c r="AB77" s="7"/>
      <c r="AC77" s="7"/>
      <c r="AD77" s="7"/>
      <c r="AE77" s="7"/>
      <c r="AF77" s="8"/>
      <c r="AG77" s="8"/>
    </row>
    <row r="78" spans="2:33">
      <c r="B78" s="3">
        <v>21100</v>
      </c>
      <c r="C78" s="3" t="s">
        <v>3193</v>
      </c>
      <c r="D78" s="3" t="s">
        <v>3131</v>
      </c>
      <c r="E78" s="3" t="s">
        <v>3118</v>
      </c>
      <c r="F78" s="3"/>
      <c r="G78" s="125" t="str">
        <f>IFERROR(GJ!$D$5,"")</f>
        <v>MEX</v>
      </c>
      <c r="I78" s="8"/>
      <c r="J78" s="8"/>
      <c r="K78" s="7"/>
      <c r="L78" s="7"/>
      <c r="M78" s="7"/>
      <c r="N78" s="7"/>
      <c r="O78" s="7"/>
      <c r="P78" s="8"/>
      <c r="Q78" s="7"/>
      <c r="R78" s="8"/>
      <c r="S78" s="8"/>
      <c r="T78" s="7"/>
      <c r="U78" s="7"/>
      <c r="V78" s="8"/>
      <c r="W78" s="8"/>
      <c r="X78" s="8"/>
      <c r="Y78" s="8"/>
      <c r="Z78" s="7"/>
      <c r="AA78" s="7"/>
      <c r="AB78" s="8"/>
      <c r="AC78" s="8"/>
      <c r="AD78" s="8"/>
      <c r="AE78" s="8"/>
      <c r="AF78" s="7"/>
      <c r="AG78" s="7"/>
    </row>
    <row r="79" spans="2:33">
      <c r="B79" s="3">
        <v>21102</v>
      </c>
      <c r="C79" s="3" t="s">
        <v>3194</v>
      </c>
      <c r="D79" s="3" t="s">
        <v>3131</v>
      </c>
      <c r="E79" s="3" t="s">
        <v>3118</v>
      </c>
      <c r="F79" s="3"/>
      <c r="G79" s="125" t="str">
        <f>IFERROR(GJ!$D$5,"")</f>
        <v>MEX</v>
      </c>
      <c r="I79" s="7"/>
      <c r="J79" s="7"/>
      <c r="K79" s="8"/>
      <c r="L79" s="8"/>
      <c r="M79" s="8"/>
      <c r="N79" s="8"/>
      <c r="O79" s="8"/>
      <c r="P79" s="7"/>
      <c r="Q79" s="8"/>
      <c r="R79" s="7"/>
      <c r="S79" s="7"/>
      <c r="T79" s="8"/>
      <c r="U79" s="8"/>
      <c r="V79" s="7"/>
      <c r="W79" s="7"/>
      <c r="X79" s="7"/>
      <c r="Y79" s="7"/>
      <c r="Z79" s="8"/>
      <c r="AA79" s="8"/>
      <c r="AB79" s="7"/>
      <c r="AC79" s="7"/>
      <c r="AD79" s="7"/>
      <c r="AE79" s="7"/>
      <c r="AF79" s="8"/>
      <c r="AG79" s="8"/>
    </row>
    <row r="80" spans="2:33">
      <c r="B80" s="3">
        <v>21150</v>
      </c>
      <c r="C80" s="3" t="s">
        <v>3195</v>
      </c>
      <c r="D80" s="3" t="s">
        <v>3131</v>
      </c>
      <c r="E80" s="3" t="s">
        <v>3118</v>
      </c>
      <c r="F80" s="3"/>
      <c r="G80" s="125" t="str">
        <f>IFERROR(GJ!$D$5,"")</f>
        <v>MEX</v>
      </c>
      <c r="I80" s="8"/>
      <c r="J80" s="8"/>
      <c r="K80" s="7"/>
      <c r="L80" s="7"/>
      <c r="M80" s="7"/>
      <c r="N80" s="7"/>
      <c r="O80" s="7"/>
      <c r="P80" s="8"/>
      <c r="Q80" s="7"/>
      <c r="R80" s="8"/>
      <c r="S80" s="8"/>
      <c r="T80" s="7"/>
      <c r="U80" s="7"/>
      <c r="V80" s="8"/>
      <c r="W80" s="8"/>
      <c r="X80" s="8"/>
      <c r="Y80" s="8"/>
      <c r="Z80" s="7"/>
      <c r="AA80" s="7"/>
      <c r="AB80" s="8"/>
      <c r="AC80" s="8"/>
      <c r="AD80" s="8"/>
      <c r="AE80" s="8"/>
      <c r="AF80" s="7"/>
      <c r="AG80" s="7"/>
    </row>
    <row r="81" spans="2:33">
      <c r="B81" s="3">
        <v>21300</v>
      </c>
      <c r="C81" s="3" t="s">
        <v>3196</v>
      </c>
      <c r="D81" s="3" t="s">
        <v>3131</v>
      </c>
      <c r="E81" s="3" t="s">
        <v>3118</v>
      </c>
      <c r="F81" s="3"/>
      <c r="G81" s="125" t="str">
        <f>IFERROR(GJ!$D$5,"")</f>
        <v>MEX</v>
      </c>
      <c r="I81" s="7"/>
      <c r="J81" s="7"/>
      <c r="K81" s="8"/>
      <c r="L81" s="8"/>
      <c r="M81" s="8"/>
      <c r="N81" s="8"/>
      <c r="O81" s="8"/>
      <c r="P81" s="7"/>
      <c r="Q81" s="8"/>
      <c r="R81" s="7"/>
      <c r="S81" s="7"/>
      <c r="T81" s="8"/>
      <c r="U81" s="8"/>
      <c r="V81" s="7"/>
      <c r="W81" s="7"/>
      <c r="X81" s="7"/>
      <c r="Y81" s="7"/>
      <c r="Z81" s="8"/>
      <c r="AA81" s="8"/>
      <c r="AB81" s="7"/>
      <c r="AC81" s="7"/>
      <c r="AD81" s="7"/>
      <c r="AE81" s="7"/>
      <c r="AF81" s="8"/>
      <c r="AG81" s="8"/>
    </row>
    <row r="82" spans="2:33">
      <c r="B82" s="3">
        <v>25000</v>
      </c>
      <c r="C82" s="3" t="s">
        <v>3197</v>
      </c>
      <c r="D82" s="3" t="s">
        <v>3131</v>
      </c>
      <c r="E82" s="3" t="s">
        <v>3118</v>
      </c>
      <c r="F82" s="3"/>
      <c r="G82" s="125" t="str">
        <f>IFERROR(GJ!$D$5,"")</f>
        <v>MEX</v>
      </c>
      <c r="I82" s="8"/>
      <c r="J82" s="8"/>
      <c r="K82" s="7"/>
      <c r="L82" s="7"/>
      <c r="M82" s="7"/>
      <c r="N82" s="7"/>
      <c r="O82" s="7"/>
      <c r="P82" s="8"/>
      <c r="Q82" s="7"/>
      <c r="R82" s="8"/>
      <c r="S82" s="8"/>
      <c r="T82" s="7"/>
      <c r="U82" s="7"/>
      <c r="V82" s="8"/>
      <c r="W82" s="8"/>
      <c r="X82" s="8"/>
      <c r="Y82" s="8"/>
      <c r="Z82" s="7"/>
      <c r="AA82" s="7"/>
      <c r="AB82" s="8"/>
      <c r="AC82" s="8"/>
      <c r="AD82" s="8"/>
      <c r="AE82" s="8"/>
      <c r="AF82" s="7"/>
      <c r="AG82" s="7"/>
    </row>
    <row r="83" spans="2:33">
      <c r="B83" s="3">
        <v>25010</v>
      </c>
      <c r="C83" s="3" t="s">
        <v>3198</v>
      </c>
      <c r="D83" s="3" t="s">
        <v>3131</v>
      </c>
      <c r="E83" s="3" t="s">
        <v>3118</v>
      </c>
      <c r="F83" s="3"/>
      <c r="G83" s="125" t="str">
        <f>IFERROR(GJ!$D$5,"")</f>
        <v>MEX</v>
      </c>
      <c r="I83" s="7"/>
      <c r="J83" s="7"/>
      <c r="K83" s="8"/>
      <c r="L83" s="8"/>
      <c r="M83" s="8"/>
      <c r="N83" s="8"/>
      <c r="O83" s="8"/>
      <c r="P83" s="7"/>
      <c r="Q83" s="8"/>
      <c r="R83" s="7"/>
      <c r="S83" s="7"/>
      <c r="T83" s="8"/>
      <c r="U83" s="8"/>
      <c r="V83" s="7"/>
      <c r="W83" s="7"/>
      <c r="X83" s="7"/>
      <c r="Y83" s="7"/>
      <c r="Z83" s="8"/>
      <c r="AA83" s="8"/>
      <c r="AB83" s="7"/>
      <c r="AC83" s="7"/>
      <c r="AD83" s="7"/>
      <c r="AE83" s="7"/>
      <c r="AF83" s="8"/>
      <c r="AG83" s="8"/>
    </row>
    <row r="84" spans="2:33">
      <c r="B84" s="3">
        <v>27000</v>
      </c>
      <c r="C84" s="3" t="s">
        <v>3199</v>
      </c>
      <c r="D84" s="3" t="s">
        <v>3131</v>
      </c>
      <c r="E84" s="3" t="s">
        <v>3118</v>
      </c>
      <c r="F84" s="3"/>
      <c r="G84" s="125" t="str">
        <f>IFERROR(GJ!$D$5,"")</f>
        <v>MEX</v>
      </c>
      <c r="I84" s="8"/>
      <c r="J84" s="8"/>
      <c r="K84" s="7"/>
      <c r="L84" s="7"/>
      <c r="M84" s="7"/>
      <c r="N84" s="7"/>
      <c r="O84" s="7"/>
      <c r="P84" s="8"/>
      <c r="Q84" s="7"/>
      <c r="R84" s="8"/>
      <c r="S84" s="8"/>
      <c r="T84" s="7"/>
      <c r="U84" s="7"/>
      <c r="V84" s="8"/>
      <c r="W84" s="8"/>
      <c r="X84" s="8"/>
      <c r="Y84" s="8"/>
      <c r="Z84" s="7"/>
      <c r="AA84" s="7"/>
      <c r="AB84" s="8"/>
      <c r="AC84" s="8"/>
      <c r="AD84" s="8"/>
      <c r="AE84" s="8"/>
      <c r="AF84" s="7"/>
      <c r="AG84" s="7"/>
    </row>
    <row r="85" spans="2:33">
      <c r="B85" s="3">
        <v>27005</v>
      </c>
      <c r="C85" s="3" t="s">
        <v>3200</v>
      </c>
      <c r="D85" s="3" t="s">
        <v>3131</v>
      </c>
      <c r="E85" s="3" t="s">
        <v>3118</v>
      </c>
      <c r="F85" s="3"/>
      <c r="G85" s="125" t="str">
        <f>IFERROR(GJ!$D$5,"")</f>
        <v>MEX</v>
      </c>
      <c r="I85" s="7"/>
      <c r="J85" s="7"/>
      <c r="K85" s="8"/>
      <c r="L85" s="8"/>
      <c r="M85" s="8"/>
      <c r="N85" s="8"/>
      <c r="O85" s="8"/>
      <c r="P85" s="7"/>
      <c r="Q85" s="8"/>
      <c r="R85" s="7"/>
      <c r="S85" s="7"/>
      <c r="T85" s="8"/>
      <c r="U85" s="8"/>
      <c r="V85" s="7"/>
      <c r="W85" s="7"/>
      <c r="X85" s="7"/>
      <c r="Y85" s="7"/>
      <c r="Z85" s="8"/>
      <c r="AA85" s="8"/>
      <c r="AB85" s="7"/>
      <c r="AC85" s="7"/>
      <c r="AD85" s="7"/>
      <c r="AE85" s="7"/>
      <c r="AF85" s="8"/>
      <c r="AG85" s="8"/>
    </row>
    <row r="86" spans="2:33">
      <c r="B86" s="3">
        <v>27010</v>
      </c>
      <c r="C86" s="3" t="s">
        <v>3201</v>
      </c>
      <c r="D86" s="3" t="s">
        <v>3131</v>
      </c>
      <c r="E86" s="3" t="s">
        <v>3118</v>
      </c>
      <c r="F86" s="3"/>
      <c r="G86" s="125" t="str">
        <f>IFERROR(GJ!$D$5,"")</f>
        <v>MEX</v>
      </c>
      <c r="I86" s="8"/>
      <c r="J86" s="8"/>
      <c r="K86" s="7"/>
      <c r="L86" s="7"/>
      <c r="M86" s="7"/>
      <c r="N86" s="7"/>
      <c r="O86" s="7"/>
      <c r="P86" s="8"/>
      <c r="Q86" s="7"/>
      <c r="R86" s="8"/>
      <c r="S86" s="8"/>
      <c r="T86" s="7"/>
      <c r="U86" s="7"/>
      <c r="V86" s="8"/>
      <c r="W86" s="8"/>
      <c r="X86" s="8"/>
      <c r="Y86" s="8"/>
      <c r="Z86" s="7"/>
      <c r="AA86" s="7"/>
      <c r="AB86" s="8"/>
      <c r="AC86" s="8"/>
      <c r="AD86" s="8"/>
      <c r="AE86" s="8"/>
      <c r="AF86" s="7"/>
      <c r="AG86" s="7"/>
    </row>
    <row r="87" spans="2:33">
      <c r="B87" s="3">
        <v>27012</v>
      </c>
      <c r="C87" s="3" t="s">
        <v>3202</v>
      </c>
      <c r="D87" s="3" t="s">
        <v>3131</v>
      </c>
      <c r="E87" s="3" t="s">
        <v>3118</v>
      </c>
      <c r="F87" s="3"/>
      <c r="G87" s="125" t="str">
        <f>IFERROR(GJ!$D$5,"")</f>
        <v>MEX</v>
      </c>
      <c r="I87" s="7"/>
      <c r="J87" s="7"/>
      <c r="K87" s="8"/>
      <c r="L87" s="8"/>
      <c r="M87" s="8"/>
      <c r="N87" s="8"/>
      <c r="O87" s="8"/>
      <c r="P87" s="7"/>
      <c r="Q87" s="8"/>
      <c r="R87" s="7"/>
      <c r="S87" s="7"/>
      <c r="T87" s="8"/>
      <c r="U87" s="8"/>
      <c r="V87" s="7"/>
      <c r="W87" s="7"/>
      <c r="X87" s="7"/>
      <c r="Y87" s="7"/>
      <c r="Z87" s="8"/>
      <c r="AA87" s="8"/>
      <c r="AB87" s="7"/>
      <c r="AC87" s="7"/>
      <c r="AD87" s="7"/>
      <c r="AE87" s="7"/>
      <c r="AF87" s="8"/>
      <c r="AG87" s="8"/>
    </row>
    <row r="88" spans="2:33">
      <c r="B88" s="3">
        <v>27020</v>
      </c>
      <c r="C88" s="3" t="s">
        <v>3203</v>
      </c>
      <c r="D88" s="3" t="s">
        <v>3131</v>
      </c>
      <c r="E88" s="3" t="s">
        <v>3118</v>
      </c>
      <c r="F88" s="3"/>
      <c r="G88" s="125" t="str">
        <f>IFERROR(GJ!$D$5,"")</f>
        <v>MEX</v>
      </c>
      <c r="I88" s="8"/>
      <c r="J88" s="8"/>
      <c r="K88" s="7"/>
      <c r="L88" s="7"/>
      <c r="M88" s="7"/>
      <c r="N88" s="7"/>
      <c r="O88" s="7"/>
      <c r="P88" s="8"/>
      <c r="Q88" s="7"/>
      <c r="R88" s="8"/>
      <c r="S88" s="8"/>
      <c r="T88" s="7"/>
      <c r="U88" s="7"/>
      <c r="V88" s="8"/>
      <c r="W88" s="8"/>
      <c r="X88" s="8"/>
      <c r="Y88" s="8"/>
      <c r="Z88" s="7"/>
      <c r="AA88" s="7"/>
      <c r="AB88" s="8"/>
      <c r="AC88" s="8"/>
      <c r="AD88" s="8"/>
      <c r="AE88" s="8"/>
      <c r="AF88" s="7"/>
      <c r="AG88" s="7"/>
    </row>
    <row r="89" spans="2:33">
      <c r="B89" s="3">
        <v>30000</v>
      </c>
      <c r="C89" s="3" t="s">
        <v>3204</v>
      </c>
      <c r="D89" s="3" t="s">
        <v>3131</v>
      </c>
      <c r="E89" s="3" t="s">
        <v>3205</v>
      </c>
      <c r="F89" s="3"/>
      <c r="G89" s="125" t="str">
        <f>IFERROR(GJ!$D$5,"")</f>
        <v>MEX</v>
      </c>
      <c r="I89" s="7"/>
      <c r="J89" s="7"/>
      <c r="K89" s="8"/>
      <c r="L89" s="8"/>
      <c r="M89" s="8"/>
      <c r="N89" s="8"/>
      <c r="O89" s="8"/>
      <c r="P89" s="7"/>
      <c r="Q89" s="8"/>
      <c r="R89" s="7"/>
      <c r="S89" s="7"/>
      <c r="T89" s="8"/>
      <c r="U89" s="8"/>
      <c r="V89" s="7"/>
      <c r="W89" s="7"/>
      <c r="X89" s="7"/>
      <c r="Y89" s="7"/>
      <c r="Z89" s="8"/>
      <c r="AA89" s="8"/>
      <c r="AB89" s="7"/>
      <c r="AC89" s="7"/>
      <c r="AD89" s="7"/>
      <c r="AE89" s="7"/>
      <c r="AF89" s="8"/>
      <c r="AG89" s="8"/>
    </row>
    <row r="90" spans="2:33">
      <c r="B90" s="3">
        <v>31000</v>
      </c>
      <c r="C90" s="3" t="s">
        <v>3206</v>
      </c>
      <c r="D90" s="3" t="s">
        <v>3131</v>
      </c>
      <c r="E90" s="3" t="s">
        <v>3118</v>
      </c>
      <c r="F90" s="3"/>
      <c r="G90" s="125" t="str">
        <f>IFERROR(GJ!$D$5,"")</f>
        <v>MEX</v>
      </c>
      <c r="I90" s="8"/>
      <c r="J90" s="8"/>
      <c r="K90" s="7"/>
      <c r="L90" s="7"/>
      <c r="M90" s="7"/>
      <c r="N90" s="7"/>
      <c r="O90" s="7"/>
      <c r="P90" s="8"/>
      <c r="Q90" s="7"/>
      <c r="R90" s="8"/>
      <c r="S90" s="8"/>
      <c r="T90" s="7"/>
      <c r="U90" s="7"/>
      <c r="V90" s="8"/>
      <c r="W90" s="8"/>
      <c r="X90" s="8"/>
      <c r="Y90" s="8"/>
      <c r="Z90" s="7"/>
      <c r="AA90" s="7"/>
      <c r="AB90" s="8"/>
      <c r="AC90" s="8"/>
      <c r="AD90" s="8"/>
      <c r="AE90" s="8"/>
      <c r="AF90" s="7"/>
      <c r="AG90" s="7"/>
    </row>
    <row r="91" spans="2:33">
      <c r="B91" s="3">
        <v>32000</v>
      </c>
      <c r="C91" s="3" t="s">
        <v>3207</v>
      </c>
      <c r="D91" s="3" t="s">
        <v>3131</v>
      </c>
      <c r="E91" s="3" t="s">
        <v>3205</v>
      </c>
      <c r="F91" s="3"/>
      <c r="G91" s="125" t="str">
        <f>IFERROR(GJ!$D$5,"")</f>
        <v>MEX</v>
      </c>
      <c r="I91" s="7"/>
      <c r="J91" s="7"/>
      <c r="K91" s="8"/>
      <c r="L91" s="8"/>
      <c r="M91" s="8"/>
      <c r="N91" s="8"/>
      <c r="O91" s="8"/>
      <c r="P91" s="7"/>
      <c r="Q91" s="8"/>
      <c r="R91" s="7"/>
      <c r="S91" s="7"/>
      <c r="T91" s="8"/>
      <c r="U91" s="8"/>
      <c r="V91" s="7"/>
      <c r="W91" s="7"/>
      <c r="X91" s="7"/>
      <c r="Y91" s="7"/>
      <c r="Z91" s="8"/>
      <c r="AA91" s="8"/>
      <c r="AB91" s="7"/>
      <c r="AC91" s="7"/>
      <c r="AD91" s="7"/>
      <c r="AE91" s="7"/>
      <c r="AF91" s="8"/>
      <c r="AG91" s="8"/>
    </row>
    <row r="92" spans="2:33">
      <c r="B92" s="3">
        <v>40001</v>
      </c>
      <c r="C92" s="3" t="s">
        <v>3208</v>
      </c>
      <c r="D92" s="3" t="s">
        <v>3131</v>
      </c>
      <c r="E92" s="3" t="s">
        <v>3127</v>
      </c>
      <c r="F92" s="3"/>
      <c r="G92" s="125" t="str">
        <f>IFERROR(GJ!$D$5,"")</f>
        <v>MEX</v>
      </c>
      <c r="I92" s="8"/>
      <c r="J92" s="8"/>
      <c r="K92" s="7"/>
      <c r="L92" s="7"/>
      <c r="M92" s="7"/>
      <c r="N92" s="7"/>
      <c r="O92" s="7"/>
      <c r="P92" s="8"/>
      <c r="Q92" s="7"/>
      <c r="R92" s="8"/>
      <c r="S92" s="8"/>
      <c r="T92" s="7"/>
      <c r="U92" s="7"/>
      <c r="V92" s="8"/>
      <c r="W92" s="8"/>
      <c r="X92" s="8"/>
      <c r="Y92" s="8"/>
      <c r="Z92" s="7"/>
      <c r="AA92" s="7"/>
      <c r="AB92" s="8"/>
      <c r="AC92" s="8"/>
      <c r="AD92" s="8"/>
      <c r="AE92" s="8"/>
      <c r="AF92" s="7"/>
      <c r="AG92" s="7"/>
    </row>
    <row r="93" spans="2:33">
      <c r="B93" s="3">
        <v>40002</v>
      </c>
      <c r="C93" s="3" t="s">
        <v>3209</v>
      </c>
      <c r="D93" s="3" t="s">
        <v>3131</v>
      </c>
      <c r="E93" s="3" t="s">
        <v>3127</v>
      </c>
      <c r="F93" s="3"/>
      <c r="G93" s="125" t="str">
        <f>IFERROR(GJ!$D$5,"")</f>
        <v>MEX</v>
      </c>
      <c r="I93" s="7"/>
      <c r="J93" s="7"/>
      <c r="K93" s="8"/>
      <c r="L93" s="8"/>
      <c r="M93" s="8"/>
      <c r="N93" s="8"/>
      <c r="O93" s="8"/>
      <c r="P93" s="7"/>
      <c r="Q93" s="8"/>
      <c r="R93" s="7"/>
      <c r="S93" s="7"/>
      <c r="T93" s="8"/>
      <c r="U93" s="8"/>
      <c r="V93" s="7"/>
      <c r="W93" s="7"/>
      <c r="X93" s="7"/>
      <c r="Y93" s="7"/>
      <c r="Z93" s="8"/>
      <c r="AA93" s="8"/>
      <c r="AB93" s="7"/>
      <c r="AC93" s="7"/>
      <c r="AD93" s="7"/>
      <c r="AE93" s="7"/>
      <c r="AF93" s="8"/>
      <c r="AG93" s="8"/>
    </row>
    <row r="94" spans="2:33">
      <c r="B94" s="3">
        <v>40010</v>
      </c>
      <c r="C94" s="3" t="s">
        <v>3210</v>
      </c>
      <c r="D94" s="3" t="s">
        <v>3131</v>
      </c>
      <c r="E94" s="3" t="s">
        <v>3127</v>
      </c>
      <c r="F94" s="3"/>
      <c r="G94" s="125" t="str">
        <f>IFERROR(GJ!$D$5,"")</f>
        <v>MEX</v>
      </c>
      <c r="I94" s="8"/>
      <c r="J94" s="8"/>
      <c r="K94" s="7"/>
      <c r="L94" s="7"/>
      <c r="M94" s="7"/>
      <c r="N94" s="7"/>
      <c r="O94" s="7"/>
      <c r="P94" s="8"/>
      <c r="Q94" s="7"/>
      <c r="R94" s="8"/>
      <c r="S94" s="8"/>
      <c r="T94" s="7"/>
      <c r="U94" s="7"/>
      <c r="V94" s="8"/>
      <c r="W94" s="8"/>
      <c r="X94" s="8"/>
      <c r="Y94" s="8"/>
      <c r="Z94" s="7"/>
      <c r="AA94" s="7"/>
      <c r="AB94" s="8"/>
      <c r="AC94" s="8"/>
      <c r="AD94" s="8"/>
      <c r="AE94" s="8"/>
      <c r="AF94" s="7"/>
      <c r="AG94" s="7"/>
    </row>
    <row r="95" spans="2:33">
      <c r="B95" s="3">
        <v>40015</v>
      </c>
      <c r="C95" s="3" t="s">
        <v>3211</v>
      </c>
      <c r="D95" s="3" t="s">
        <v>3131</v>
      </c>
      <c r="E95" s="3" t="s">
        <v>3127</v>
      </c>
      <c r="F95" s="3"/>
      <c r="G95" s="125" t="str">
        <f>IFERROR(GJ!$D$5,"")</f>
        <v>MEX</v>
      </c>
      <c r="I95" s="7"/>
      <c r="J95" s="7"/>
      <c r="K95" s="8"/>
      <c r="L95" s="8"/>
      <c r="M95" s="8"/>
      <c r="N95" s="8"/>
      <c r="O95" s="8"/>
      <c r="P95" s="7"/>
      <c r="Q95" s="8"/>
      <c r="R95" s="7"/>
      <c r="S95" s="7"/>
      <c r="T95" s="8"/>
      <c r="U95" s="8"/>
      <c r="V95" s="7"/>
      <c r="W95" s="7"/>
      <c r="X95" s="7"/>
      <c r="Y95" s="7"/>
      <c r="Z95" s="8"/>
      <c r="AA95" s="8"/>
      <c r="AB95" s="7"/>
      <c r="AC95" s="7"/>
      <c r="AD95" s="7"/>
      <c r="AE95" s="7"/>
      <c r="AF95" s="8"/>
      <c r="AG95" s="8"/>
    </row>
    <row r="96" spans="2:33">
      <c r="B96" s="3">
        <v>40070</v>
      </c>
      <c r="C96" s="3" t="s">
        <v>3212</v>
      </c>
      <c r="D96" s="3" t="s">
        <v>3131</v>
      </c>
      <c r="E96" s="3" t="s">
        <v>3127</v>
      </c>
      <c r="F96" s="3"/>
      <c r="G96" s="125" t="str">
        <f>IFERROR(GJ!$D$5,"")</f>
        <v>MEX</v>
      </c>
      <c r="I96" s="8"/>
      <c r="J96" s="8"/>
      <c r="K96" s="7"/>
      <c r="L96" s="7"/>
      <c r="M96" s="7"/>
      <c r="N96" s="7"/>
      <c r="O96" s="7"/>
      <c r="P96" s="8"/>
      <c r="Q96" s="7"/>
      <c r="R96" s="8"/>
      <c r="S96" s="8"/>
      <c r="T96" s="7"/>
      <c r="U96" s="7"/>
      <c r="V96" s="8"/>
      <c r="W96" s="8"/>
      <c r="X96" s="8"/>
      <c r="Y96" s="8"/>
      <c r="Z96" s="7"/>
      <c r="AA96" s="7"/>
      <c r="AB96" s="8"/>
      <c r="AC96" s="8"/>
      <c r="AD96" s="8"/>
      <c r="AE96" s="8"/>
      <c r="AF96" s="7"/>
      <c r="AG96" s="7"/>
    </row>
    <row r="97" spans="2:33">
      <c r="B97" s="3">
        <v>40080</v>
      </c>
      <c r="C97" s="3" t="s">
        <v>3213</v>
      </c>
      <c r="D97" s="3" t="s">
        <v>3131</v>
      </c>
      <c r="E97" s="3" t="s">
        <v>3127</v>
      </c>
      <c r="F97" s="3"/>
      <c r="G97" s="125" t="str">
        <f>IFERROR(GJ!$D$5,"")</f>
        <v>MEX</v>
      </c>
      <c r="I97" s="7"/>
      <c r="J97" s="7"/>
      <c r="K97" s="8"/>
      <c r="L97" s="8"/>
      <c r="M97" s="8"/>
      <c r="N97" s="8"/>
      <c r="O97" s="8"/>
      <c r="P97" s="7"/>
      <c r="Q97" s="8"/>
      <c r="R97" s="7"/>
      <c r="S97" s="7"/>
      <c r="T97" s="8"/>
      <c r="U97" s="8"/>
      <c r="V97" s="7"/>
      <c r="W97" s="7"/>
      <c r="X97" s="7"/>
      <c r="Y97" s="7"/>
      <c r="Z97" s="8"/>
      <c r="AA97" s="8"/>
      <c r="AB97" s="7"/>
      <c r="AC97" s="7"/>
      <c r="AD97" s="7"/>
      <c r="AE97" s="7"/>
      <c r="AF97" s="8"/>
      <c r="AG97" s="8"/>
    </row>
    <row r="98" spans="2:33">
      <c r="B98" s="3">
        <v>40500</v>
      </c>
      <c r="C98" s="3" t="s">
        <v>3214</v>
      </c>
      <c r="D98" s="3" t="s">
        <v>3131</v>
      </c>
      <c r="E98" s="3" t="s">
        <v>3127</v>
      </c>
      <c r="F98" s="3"/>
      <c r="G98" s="125" t="str">
        <f>IFERROR(GJ!$D$5,"")</f>
        <v>MEX</v>
      </c>
      <c r="I98" s="8"/>
      <c r="J98" s="8"/>
      <c r="K98" s="7"/>
      <c r="L98" s="7"/>
      <c r="M98" s="7"/>
      <c r="N98" s="7"/>
      <c r="O98" s="7"/>
      <c r="P98" s="8"/>
      <c r="Q98" s="7"/>
      <c r="R98" s="8"/>
      <c r="S98" s="8"/>
      <c r="T98" s="7"/>
      <c r="U98" s="7"/>
      <c r="V98" s="8"/>
      <c r="W98" s="8"/>
      <c r="X98" s="8"/>
      <c r="Y98" s="8"/>
      <c r="Z98" s="7"/>
      <c r="AA98" s="7"/>
      <c r="AB98" s="8"/>
      <c r="AC98" s="8"/>
      <c r="AD98" s="8"/>
      <c r="AE98" s="8"/>
      <c r="AF98" s="7"/>
      <c r="AG98" s="7"/>
    </row>
    <row r="99" spans="2:33">
      <c r="B99" s="3">
        <v>40900</v>
      </c>
      <c r="C99" s="3" t="s">
        <v>3215</v>
      </c>
      <c r="D99" s="3" t="s">
        <v>3131</v>
      </c>
      <c r="E99" s="3" t="s">
        <v>3127</v>
      </c>
      <c r="F99" s="3"/>
      <c r="G99" s="125" t="str">
        <f>IFERROR(GJ!$D$5,"")</f>
        <v>MEX</v>
      </c>
      <c r="I99" s="7"/>
      <c r="J99" s="7"/>
      <c r="K99" s="8"/>
      <c r="L99" s="8"/>
      <c r="M99" s="8"/>
      <c r="N99" s="8"/>
      <c r="O99" s="8"/>
      <c r="P99" s="7"/>
      <c r="Q99" s="8"/>
      <c r="R99" s="7"/>
      <c r="S99" s="7"/>
      <c r="T99" s="8"/>
      <c r="U99" s="8"/>
      <c r="V99" s="7"/>
      <c r="W99" s="7"/>
      <c r="X99" s="7"/>
      <c r="Y99" s="7"/>
      <c r="Z99" s="8"/>
      <c r="AA99" s="8"/>
      <c r="AB99" s="7"/>
      <c r="AC99" s="7"/>
      <c r="AD99" s="7"/>
      <c r="AE99" s="7"/>
      <c r="AF99" s="8"/>
      <c r="AG99" s="8"/>
    </row>
    <row r="100" spans="2:33">
      <c r="B100" s="3">
        <v>40910</v>
      </c>
      <c r="C100" s="3" t="s">
        <v>3216</v>
      </c>
      <c r="D100" s="3" t="s">
        <v>3117</v>
      </c>
      <c r="E100" s="3" t="s">
        <v>3127</v>
      </c>
      <c r="F100" s="3"/>
      <c r="G100" s="125" t="str">
        <f>IFERROR(GJ!$D$5,"")</f>
        <v>MEX</v>
      </c>
      <c r="I100" s="8"/>
      <c r="J100" s="8"/>
      <c r="K100" s="7"/>
      <c r="L100" s="7"/>
      <c r="M100" s="7"/>
      <c r="N100" s="7"/>
      <c r="O100" s="7"/>
      <c r="P100" s="8"/>
      <c r="Q100" s="7"/>
      <c r="R100" s="8"/>
      <c r="S100" s="8"/>
      <c r="T100" s="7"/>
      <c r="U100" s="7"/>
      <c r="V100" s="8"/>
      <c r="W100" s="8"/>
      <c r="X100" s="8"/>
      <c r="Y100" s="8"/>
      <c r="Z100" s="7"/>
      <c r="AA100" s="7"/>
      <c r="AB100" s="8"/>
      <c r="AC100" s="8"/>
      <c r="AD100" s="8"/>
      <c r="AE100" s="8"/>
      <c r="AF100" s="7"/>
      <c r="AG100" s="7"/>
    </row>
    <row r="101" spans="2:33">
      <c r="B101" s="3">
        <v>41000</v>
      </c>
      <c r="C101" s="3" t="s">
        <v>3217</v>
      </c>
      <c r="D101" s="3" t="s">
        <v>3131</v>
      </c>
      <c r="E101" s="3" t="s">
        <v>3127</v>
      </c>
      <c r="F101" s="3"/>
      <c r="G101" s="125" t="str">
        <f>IFERROR(GJ!$D$5,"")</f>
        <v>MEX</v>
      </c>
      <c r="I101" s="7"/>
      <c r="J101" s="7"/>
      <c r="K101" s="8"/>
      <c r="L101" s="8"/>
      <c r="M101" s="8"/>
      <c r="N101" s="8"/>
      <c r="O101" s="8"/>
      <c r="P101" s="7"/>
      <c r="Q101" s="8"/>
      <c r="R101" s="7"/>
      <c r="S101" s="7"/>
      <c r="T101" s="8"/>
      <c r="U101" s="8"/>
      <c r="V101" s="7"/>
      <c r="W101" s="7"/>
      <c r="X101" s="7"/>
      <c r="Y101" s="7"/>
      <c r="Z101" s="8"/>
      <c r="AA101" s="8"/>
      <c r="AB101" s="7"/>
      <c r="AC101" s="7"/>
      <c r="AD101" s="7"/>
      <c r="AE101" s="7"/>
      <c r="AF101" s="8"/>
      <c r="AG101" s="8"/>
    </row>
    <row r="102" spans="2:33">
      <c r="B102" s="3">
        <v>41500</v>
      </c>
      <c r="C102" s="3" t="s">
        <v>3218</v>
      </c>
      <c r="D102" s="3" t="s">
        <v>3131</v>
      </c>
      <c r="E102" s="3" t="s">
        <v>3127</v>
      </c>
      <c r="F102" s="3"/>
      <c r="G102" s="125" t="str">
        <f>IFERROR(GJ!$D$5,"")</f>
        <v>MEX</v>
      </c>
      <c r="I102" s="8"/>
      <c r="J102" s="8"/>
      <c r="K102" s="7"/>
      <c r="L102" s="7"/>
      <c r="M102" s="7"/>
      <c r="N102" s="7"/>
      <c r="O102" s="7"/>
      <c r="P102" s="8"/>
      <c r="Q102" s="7"/>
      <c r="R102" s="8"/>
      <c r="S102" s="8"/>
      <c r="T102" s="7"/>
      <c r="U102" s="7"/>
      <c r="V102" s="8"/>
      <c r="W102" s="8"/>
      <c r="X102" s="8"/>
      <c r="Y102" s="8"/>
      <c r="Z102" s="7"/>
      <c r="AA102" s="7"/>
      <c r="AB102" s="8"/>
      <c r="AC102" s="8"/>
      <c r="AD102" s="8"/>
      <c r="AE102" s="8"/>
      <c r="AF102" s="7"/>
      <c r="AG102" s="7"/>
    </row>
    <row r="103" spans="2:33">
      <c r="B103" s="3">
        <v>41600</v>
      </c>
      <c r="C103" s="3" t="s">
        <v>3219</v>
      </c>
      <c r="D103" s="3" t="s">
        <v>3131</v>
      </c>
      <c r="E103" s="3" t="s">
        <v>3127</v>
      </c>
      <c r="F103" s="3"/>
      <c r="G103" s="125" t="str">
        <f>IFERROR(GJ!$D$5,"")</f>
        <v>MEX</v>
      </c>
      <c r="I103" s="7"/>
      <c r="J103" s="7"/>
      <c r="K103" s="8"/>
      <c r="L103" s="8"/>
      <c r="M103" s="8"/>
      <c r="N103" s="8"/>
      <c r="O103" s="8"/>
      <c r="P103" s="7"/>
      <c r="Q103" s="8"/>
      <c r="R103" s="7"/>
      <c r="S103" s="7"/>
      <c r="T103" s="8"/>
      <c r="U103" s="8"/>
      <c r="V103" s="7"/>
      <c r="W103" s="7"/>
      <c r="X103" s="7"/>
      <c r="Y103" s="7"/>
      <c r="Z103" s="8"/>
      <c r="AA103" s="8"/>
      <c r="AB103" s="7"/>
      <c r="AC103" s="7"/>
      <c r="AD103" s="7"/>
      <c r="AE103" s="7"/>
      <c r="AF103" s="8"/>
      <c r="AG103" s="8"/>
    </row>
    <row r="104" spans="2:33">
      <c r="B104" s="3">
        <v>42001</v>
      </c>
      <c r="C104" s="3" t="s">
        <v>3220</v>
      </c>
      <c r="D104" s="3" t="s">
        <v>3131</v>
      </c>
      <c r="E104" s="3" t="s">
        <v>3127</v>
      </c>
      <c r="F104" s="3"/>
      <c r="G104" s="125" t="str">
        <f>IFERROR(GJ!$D$5,"")</f>
        <v>MEX</v>
      </c>
      <c r="I104" s="8"/>
      <c r="J104" s="8"/>
      <c r="K104" s="7"/>
      <c r="L104" s="7"/>
      <c r="M104" s="7"/>
      <c r="N104" s="7"/>
      <c r="O104" s="7"/>
      <c r="P104" s="8"/>
      <c r="Q104" s="7"/>
      <c r="R104" s="8"/>
      <c r="S104" s="8"/>
      <c r="T104" s="7"/>
      <c r="U104" s="7"/>
      <c r="V104" s="8"/>
      <c r="W104" s="8"/>
      <c r="X104" s="8"/>
      <c r="Y104" s="8"/>
      <c r="Z104" s="7"/>
      <c r="AA104" s="7"/>
      <c r="AB104" s="8"/>
      <c r="AC104" s="8"/>
      <c r="AD104" s="8"/>
      <c r="AE104" s="8"/>
      <c r="AF104" s="7"/>
      <c r="AG104" s="7"/>
    </row>
    <row r="105" spans="2:33">
      <c r="B105" s="3">
        <v>42002</v>
      </c>
      <c r="C105" s="3" t="s">
        <v>3221</v>
      </c>
      <c r="D105" s="3" t="s">
        <v>3131</v>
      </c>
      <c r="E105" s="3" t="s">
        <v>3127</v>
      </c>
      <c r="F105" s="3"/>
      <c r="G105" s="125" t="str">
        <f>IFERROR(GJ!$D$5,"")</f>
        <v>MEX</v>
      </c>
      <c r="I105" s="7"/>
      <c r="J105" s="7"/>
      <c r="K105" s="8"/>
      <c r="L105" s="8"/>
      <c r="M105" s="8"/>
      <c r="N105" s="8"/>
      <c r="O105" s="8"/>
      <c r="P105" s="7"/>
      <c r="Q105" s="8"/>
      <c r="R105" s="7"/>
      <c r="S105" s="7"/>
      <c r="T105" s="8"/>
      <c r="U105" s="8"/>
      <c r="V105" s="7"/>
      <c r="W105" s="7"/>
      <c r="X105" s="7"/>
      <c r="Y105" s="7"/>
      <c r="Z105" s="8"/>
      <c r="AA105" s="8"/>
      <c r="AB105" s="7"/>
      <c r="AC105" s="7"/>
      <c r="AD105" s="7"/>
      <c r="AE105" s="7"/>
      <c r="AF105" s="8"/>
      <c r="AG105" s="8"/>
    </row>
    <row r="106" spans="2:33">
      <c r="B106" s="3">
        <v>42003</v>
      </c>
      <c r="C106" s="3" t="s">
        <v>3222</v>
      </c>
      <c r="D106" s="3" t="s">
        <v>3131</v>
      </c>
      <c r="E106" s="3" t="s">
        <v>3127</v>
      </c>
      <c r="F106" s="3"/>
      <c r="G106" s="125" t="str">
        <f>IFERROR(GJ!$D$5,"")</f>
        <v>MEX</v>
      </c>
      <c r="I106" s="8"/>
      <c r="J106" s="8"/>
      <c r="K106" s="7"/>
      <c r="L106" s="7"/>
      <c r="M106" s="7"/>
      <c r="N106" s="7"/>
      <c r="O106" s="7"/>
      <c r="P106" s="8"/>
      <c r="Q106" s="7"/>
      <c r="R106" s="8"/>
      <c r="S106" s="8"/>
      <c r="T106" s="7"/>
      <c r="U106" s="7"/>
      <c r="V106" s="8"/>
      <c r="W106" s="8"/>
      <c r="X106" s="8"/>
      <c r="Y106" s="8"/>
      <c r="Z106" s="7"/>
      <c r="AA106" s="7"/>
      <c r="AB106" s="8"/>
      <c r="AC106" s="8"/>
      <c r="AD106" s="8"/>
      <c r="AE106" s="8"/>
      <c r="AF106" s="7"/>
      <c r="AG106" s="7"/>
    </row>
    <row r="107" spans="2:33">
      <c r="B107" s="3">
        <v>42004</v>
      </c>
      <c r="C107" s="3" t="s">
        <v>3223</v>
      </c>
      <c r="D107" s="3" t="s">
        <v>3131</v>
      </c>
      <c r="E107" s="3" t="s">
        <v>3127</v>
      </c>
      <c r="F107" s="3"/>
      <c r="G107" s="125" t="str">
        <f>IFERROR(GJ!$D$5,"")</f>
        <v>MEX</v>
      </c>
      <c r="I107" s="7"/>
      <c r="J107" s="7"/>
      <c r="K107" s="8"/>
      <c r="L107" s="8"/>
      <c r="M107" s="8"/>
      <c r="N107" s="8"/>
      <c r="O107" s="8"/>
      <c r="P107" s="7"/>
      <c r="Q107" s="8"/>
      <c r="R107" s="7"/>
      <c r="S107" s="7"/>
      <c r="T107" s="8"/>
      <c r="U107" s="8"/>
      <c r="V107" s="7"/>
      <c r="W107" s="7"/>
      <c r="X107" s="7"/>
      <c r="Y107" s="7"/>
      <c r="Z107" s="8"/>
      <c r="AA107" s="8"/>
      <c r="AB107" s="7"/>
      <c r="AC107" s="7"/>
      <c r="AD107" s="7"/>
      <c r="AE107" s="7"/>
      <c r="AF107" s="8"/>
      <c r="AG107" s="8"/>
    </row>
    <row r="108" spans="2:33">
      <c r="B108" s="3">
        <v>42005</v>
      </c>
      <c r="C108" s="3" t="s">
        <v>3224</v>
      </c>
      <c r="D108" s="3" t="s">
        <v>3131</v>
      </c>
      <c r="E108" s="3" t="s">
        <v>3127</v>
      </c>
      <c r="F108" s="3"/>
      <c r="G108" s="125" t="str">
        <f>IFERROR(GJ!$D$5,"")</f>
        <v>MEX</v>
      </c>
      <c r="I108" s="8"/>
      <c r="J108" s="8"/>
      <c r="K108" s="7"/>
      <c r="L108" s="7"/>
      <c r="M108" s="7"/>
      <c r="N108" s="7"/>
      <c r="O108" s="7"/>
      <c r="P108" s="8"/>
      <c r="Q108" s="7"/>
      <c r="R108" s="8"/>
      <c r="S108" s="8"/>
      <c r="T108" s="7"/>
      <c r="U108" s="7"/>
      <c r="V108" s="8"/>
      <c r="W108" s="8"/>
      <c r="X108" s="8"/>
      <c r="Y108" s="8"/>
      <c r="Z108" s="7"/>
      <c r="AA108" s="7"/>
      <c r="AB108" s="8"/>
      <c r="AC108" s="8"/>
      <c r="AD108" s="8"/>
      <c r="AE108" s="8"/>
      <c r="AF108" s="7"/>
      <c r="AG108" s="7"/>
    </row>
    <row r="109" spans="2:33">
      <c r="B109" s="3">
        <v>42006</v>
      </c>
      <c r="C109" s="3" t="s">
        <v>3225</v>
      </c>
      <c r="D109" s="3" t="s">
        <v>3131</v>
      </c>
      <c r="E109" s="3" t="s">
        <v>3127</v>
      </c>
      <c r="F109" s="3"/>
      <c r="G109" s="125" t="str">
        <f>IFERROR(GJ!$D$5,"")</f>
        <v>MEX</v>
      </c>
      <c r="I109" s="7"/>
      <c r="J109" s="7"/>
      <c r="K109" s="8"/>
      <c r="L109" s="8"/>
      <c r="M109" s="8"/>
      <c r="N109" s="8"/>
      <c r="O109" s="8"/>
      <c r="P109" s="7"/>
      <c r="Q109" s="8"/>
      <c r="R109" s="7"/>
      <c r="S109" s="7"/>
      <c r="T109" s="8"/>
      <c r="U109" s="8"/>
      <c r="V109" s="7"/>
      <c r="W109" s="7"/>
      <c r="X109" s="7"/>
      <c r="Y109" s="7"/>
      <c r="Z109" s="8"/>
      <c r="AA109" s="8"/>
      <c r="AB109" s="7"/>
      <c r="AC109" s="7"/>
      <c r="AD109" s="7"/>
      <c r="AE109" s="7"/>
      <c r="AF109" s="8"/>
      <c r="AG109" s="8"/>
    </row>
    <row r="110" spans="2:33">
      <c r="B110" s="3">
        <v>42007</v>
      </c>
      <c r="C110" s="3" t="s">
        <v>3226</v>
      </c>
      <c r="D110" s="3" t="s">
        <v>3131</v>
      </c>
      <c r="E110" s="3" t="s">
        <v>3127</v>
      </c>
      <c r="F110" s="3"/>
      <c r="G110" s="125" t="str">
        <f>IFERROR(GJ!$D$5,"")</f>
        <v>MEX</v>
      </c>
      <c r="I110" s="8"/>
      <c r="J110" s="8"/>
      <c r="K110" s="7"/>
      <c r="L110" s="7"/>
      <c r="M110" s="7"/>
      <c r="N110" s="7"/>
      <c r="O110" s="7"/>
      <c r="P110" s="8"/>
      <c r="Q110" s="7"/>
      <c r="R110" s="8"/>
      <c r="S110" s="8"/>
      <c r="T110" s="7"/>
      <c r="U110" s="7"/>
      <c r="V110" s="8"/>
      <c r="W110" s="8"/>
      <c r="X110" s="8"/>
      <c r="Y110" s="8"/>
      <c r="Z110" s="7"/>
      <c r="AA110" s="7"/>
      <c r="AB110" s="8"/>
      <c r="AC110" s="8"/>
      <c r="AD110" s="8"/>
      <c r="AE110" s="8"/>
      <c r="AF110" s="7"/>
      <c r="AG110" s="7"/>
    </row>
    <row r="111" spans="2:33">
      <c r="B111" s="3">
        <v>42008</v>
      </c>
      <c r="C111" s="3" t="s">
        <v>3227</v>
      </c>
      <c r="D111" s="3" t="s">
        <v>3131</v>
      </c>
      <c r="E111" s="3" t="s">
        <v>3127</v>
      </c>
      <c r="F111" s="3"/>
      <c r="G111" s="125" t="str">
        <f>IFERROR(GJ!$D$5,"")</f>
        <v>MEX</v>
      </c>
      <c r="I111" s="7"/>
      <c r="J111" s="7"/>
      <c r="K111" s="8"/>
      <c r="L111" s="8"/>
      <c r="M111" s="8"/>
      <c r="N111" s="8"/>
      <c r="O111" s="8"/>
      <c r="P111" s="7"/>
      <c r="Q111" s="8"/>
      <c r="R111" s="7"/>
      <c r="S111" s="7"/>
      <c r="T111" s="8"/>
      <c r="U111" s="8"/>
      <c r="V111" s="7"/>
      <c r="W111" s="7"/>
      <c r="X111" s="7"/>
      <c r="Y111" s="7"/>
      <c r="Z111" s="8"/>
      <c r="AA111" s="8"/>
      <c r="AB111" s="7"/>
      <c r="AC111" s="7"/>
      <c r="AD111" s="7"/>
      <c r="AE111" s="7"/>
      <c r="AF111" s="8"/>
      <c r="AG111" s="8"/>
    </row>
    <row r="112" spans="2:33">
      <c r="B112" s="3">
        <v>42200</v>
      </c>
      <c r="C112" s="3" t="s">
        <v>3228</v>
      </c>
      <c r="D112" s="3" t="s">
        <v>3131</v>
      </c>
      <c r="E112" s="3" t="s">
        <v>3127</v>
      </c>
      <c r="F112" s="3"/>
      <c r="G112" s="125" t="str">
        <f>IFERROR(GJ!$D$5,"")</f>
        <v>MEX</v>
      </c>
      <c r="I112" s="8"/>
      <c r="J112" s="8"/>
      <c r="K112" s="7"/>
      <c r="L112" s="7"/>
      <c r="M112" s="7"/>
      <c r="N112" s="7"/>
      <c r="O112" s="7"/>
      <c r="P112" s="8"/>
      <c r="Q112" s="7"/>
      <c r="R112" s="8"/>
      <c r="S112" s="8"/>
      <c r="T112" s="7"/>
      <c r="U112" s="7"/>
      <c r="V112" s="8"/>
      <c r="W112" s="8"/>
      <c r="X112" s="8"/>
      <c r="Y112" s="8"/>
      <c r="Z112" s="7"/>
      <c r="AA112" s="7"/>
      <c r="AB112" s="8"/>
      <c r="AC112" s="8"/>
      <c r="AD112" s="8"/>
      <c r="AE112" s="8"/>
      <c r="AF112" s="7"/>
      <c r="AG112" s="7"/>
    </row>
    <row r="113" spans="2:33">
      <c r="B113" s="3">
        <v>45000</v>
      </c>
      <c r="C113" s="3" t="s">
        <v>3229</v>
      </c>
      <c r="D113" s="3" t="s">
        <v>3131</v>
      </c>
      <c r="E113" s="3" t="s">
        <v>3127</v>
      </c>
      <c r="F113" s="3"/>
      <c r="G113" s="125" t="str">
        <f>IFERROR(GJ!$D$5,"")</f>
        <v>MEX</v>
      </c>
      <c r="I113" s="7"/>
      <c r="J113" s="7"/>
      <c r="K113" s="8"/>
      <c r="L113" s="9"/>
      <c r="M113" s="9"/>
      <c r="N113" s="8"/>
      <c r="O113" s="8"/>
      <c r="P113" s="7"/>
      <c r="Q113" s="8"/>
      <c r="R113" s="7"/>
      <c r="S113" s="7"/>
      <c r="T113" s="8"/>
      <c r="U113" s="8"/>
      <c r="V113" s="7"/>
      <c r="W113" s="7"/>
      <c r="X113" s="7"/>
      <c r="Y113" s="7"/>
      <c r="Z113" s="8"/>
      <c r="AA113" s="8"/>
      <c r="AB113" s="7"/>
      <c r="AC113" s="7"/>
      <c r="AD113" s="7"/>
      <c r="AE113" s="7"/>
      <c r="AF113" s="8"/>
      <c r="AG113" s="9"/>
    </row>
    <row r="114" spans="2:33">
      <c r="B114" s="3">
        <v>45100</v>
      </c>
      <c r="C114" s="3" t="s">
        <v>3230</v>
      </c>
      <c r="D114" s="3" t="s">
        <v>3131</v>
      </c>
      <c r="E114" s="3" t="s">
        <v>3127</v>
      </c>
      <c r="F114" s="3"/>
      <c r="G114" s="125" t="str">
        <f>IFERROR(GJ!$D$5,"")</f>
        <v>MEX</v>
      </c>
      <c r="I114" s="8"/>
      <c r="J114" s="8"/>
      <c r="K114" s="7"/>
      <c r="N114" s="7"/>
      <c r="O114" s="7"/>
      <c r="P114" s="8"/>
      <c r="Q114" s="7"/>
      <c r="R114" s="9"/>
      <c r="S114" s="8"/>
      <c r="T114" s="7"/>
      <c r="U114" s="7"/>
      <c r="V114" s="8"/>
      <c r="W114" s="8"/>
      <c r="X114" s="9"/>
      <c r="Y114" s="8"/>
      <c r="Z114" s="7"/>
      <c r="AA114" s="7"/>
      <c r="AB114" s="8"/>
      <c r="AC114" s="8"/>
      <c r="AD114" s="8"/>
      <c r="AE114" s="8"/>
      <c r="AF114" s="7"/>
    </row>
    <row r="115" spans="2:33">
      <c r="B115" s="3">
        <v>48010</v>
      </c>
      <c r="C115" s="3" t="s">
        <v>3231</v>
      </c>
      <c r="D115" s="3" t="s">
        <v>3131</v>
      </c>
      <c r="E115" s="3" t="s">
        <v>3127</v>
      </c>
      <c r="F115" s="3"/>
      <c r="G115" s="125" t="str">
        <f>IFERROR(GJ!$D$5,"")</f>
        <v>MEX</v>
      </c>
      <c r="I115" s="7"/>
      <c r="J115" s="7"/>
      <c r="K115" s="8"/>
      <c r="N115" s="8"/>
      <c r="O115" s="8"/>
      <c r="P115" s="7"/>
      <c r="Q115" s="8"/>
      <c r="S115" s="7"/>
      <c r="T115" s="9"/>
      <c r="U115" s="8"/>
      <c r="V115" s="7"/>
      <c r="W115" s="7"/>
      <c r="Y115" s="7"/>
      <c r="Z115" s="8"/>
      <c r="AA115" s="9"/>
      <c r="AB115" s="7"/>
      <c r="AC115" s="7"/>
      <c r="AD115" s="7"/>
      <c r="AE115" s="7"/>
      <c r="AF115" s="8"/>
    </row>
    <row r="116" spans="2:33">
      <c r="B116" s="3">
        <v>48100</v>
      </c>
      <c r="C116" s="3" t="s">
        <v>3232</v>
      </c>
      <c r="D116" s="3" t="s">
        <v>3131</v>
      </c>
      <c r="E116" s="3" t="s">
        <v>3127</v>
      </c>
      <c r="F116" s="3"/>
      <c r="G116" s="125" t="str">
        <f>IFERROR(GJ!$D$5,"")</f>
        <v>MEX</v>
      </c>
      <c r="I116" s="9"/>
      <c r="J116" s="8"/>
      <c r="K116" s="7"/>
      <c r="N116" s="7"/>
      <c r="O116" s="7"/>
      <c r="P116" s="8"/>
      <c r="Q116" s="7"/>
      <c r="S116" s="8"/>
      <c r="U116" s="7"/>
      <c r="V116" s="8"/>
      <c r="W116" s="9"/>
      <c r="Y116" s="9"/>
      <c r="Z116" s="7"/>
      <c r="AB116" s="8"/>
      <c r="AC116" s="8"/>
      <c r="AD116" s="8"/>
      <c r="AE116" s="8"/>
      <c r="AF116" s="7"/>
    </row>
    <row r="117" spans="2:33">
      <c r="B117" s="3">
        <v>48200</v>
      </c>
      <c r="C117" s="3" t="s">
        <v>3233</v>
      </c>
      <c r="D117" s="3" t="s">
        <v>3131</v>
      </c>
      <c r="E117" s="3" t="s">
        <v>3127</v>
      </c>
      <c r="F117" s="3"/>
      <c r="G117" s="125" t="str">
        <f>IFERROR(GJ!$D$5,"")</f>
        <v>MEX</v>
      </c>
      <c r="J117" s="7"/>
      <c r="K117" s="9"/>
      <c r="N117" s="8"/>
      <c r="O117" s="8"/>
      <c r="P117" s="7"/>
      <c r="Q117" s="9"/>
      <c r="S117" s="7"/>
      <c r="U117" s="8"/>
      <c r="V117" s="7"/>
      <c r="Z117" s="9"/>
      <c r="AB117" s="7"/>
      <c r="AC117" s="7"/>
      <c r="AD117" s="7"/>
      <c r="AE117" s="7"/>
      <c r="AF117" s="9"/>
    </row>
    <row r="118" spans="2:33">
      <c r="B118" s="3">
        <v>48300</v>
      </c>
      <c r="C118" s="3" t="s">
        <v>3234</v>
      </c>
      <c r="D118" s="3" t="s">
        <v>3131</v>
      </c>
      <c r="E118" s="3" t="s">
        <v>3127</v>
      </c>
      <c r="F118" s="3"/>
      <c r="G118" s="125" t="str">
        <f>IFERROR(GJ!$D$5,"")</f>
        <v>MEX</v>
      </c>
      <c r="J118" s="8"/>
      <c r="N118" s="7"/>
      <c r="O118" s="7"/>
      <c r="P118" s="8"/>
      <c r="S118" s="9"/>
      <c r="U118" s="7"/>
      <c r="V118" s="8"/>
      <c r="AB118" s="9"/>
      <c r="AC118" s="9"/>
      <c r="AD118" s="8"/>
      <c r="AE118" s="9"/>
    </row>
    <row r="119" spans="2:33">
      <c r="B119" s="3">
        <v>48400</v>
      </c>
      <c r="C119" s="3" t="s">
        <v>3235</v>
      </c>
      <c r="D119" s="3" t="s">
        <v>3117</v>
      </c>
      <c r="E119" s="3" t="s">
        <v>3127</v>
      </c>
      <c r="F119" s="3"/>
      <c r="G119" s="125" t="str">
        <f>IFERROR(GJ!$D$5,"")</f>
        <v>MEX</v>
      </c>
      <c r="J119" s="7"/>
      <c r="N119" s="8"/>
      <c r="O119" s="8"/>
      <c r="P119" s="7"/>
      <c r="U119" s="8"/>
      <c r="V119" s="7"/>
      <c r="AD119" s="7"/>
    </row>
    <row r="120" spans="2:33">
      <c r="B120" s="3">
        <v>49000</v>
      </c>
      <c r="C120" s="3" t="s">
        <v>3236</v>
      </c>
      <c r="D120" s="3" t="s">
        <v>3131</v>
      </c>
      <c r="E120" s="3" t="s">
        <v>3127</v>
      </c>
      <c r="F120" s="3"/>
      <c r="G120" s="125" t="str">
        <f>IFERROR(GJ!$D$5,"")</f>
        <v>MEX</v>
      </c>
      <c r="J120" s="9"/>
      <c r="N120" s="7"/>
      <c r="O120" s="7"/>
      <c r="P120" s="9"/>
      <c r="U120" s="7"/>
      <c r="V120" s="9"/>
      <c r="AD120" s="8"/>
    </row>
    <row r="121" spans="2:33">
      <c r="B121" s="3">
        <v>50000</v>
      </c>
      <c r="C121" s="3" t="s">
        <v>3237</v>
      </c>
      <c r="D121" s="3" t="s">
        <v>3117</v>
      </c>
      <c r="E121" s="3" t="s">
        <v>3127</v>
      </c>
      <c r="F121" s="3"/>
      <c r="G121" s="125" t="str">
        <f>IFERROR(GJ!$D$5,"")</f>
        <v>MEX</v>
      </c>
      <c r="N121" s="8"/>
      <c r="O121" s="9"/>
      <c r="U121" s="9"/>
      <c r="AD121" s="7"/>
    </row>
    <row r="122" spans="2:33">
      <c r="B122" s="3">
        <v>50020</v>
      </c>
      <c r="C122" s="3" t="s">
        <v>3238</v>
      </c>
      <c r="D122" s="3" t="s">
        <v>3117</v>
      </c>
      <c r="E122" s="3" t="s">
        <v>3127</v>
      </c>
      <c r="F122" s="3"/>
      <c r="G122" s="125" t="str">
        <f>IFERROR(GJ!$D$5,"")</f>
        <v>MEX</v>
      </c>
      <c r="N122" s="7"/>
      <c r="AD122" s="8"/>
    </row>
    <row r="123" spans="2:33">
      <c r="B123" s="3">
        <v>50021</v>
      </c>
      <c r="C123" s="3" t="s">
        <v>3239</v>
      </c>
      <c r="D123" s="3" t="s">
        <v>3117</v>
      </c>
      <c r="E123" s="3" t="s">
        <v>3127</v>
      </c>
      <c r="F123" s="3"/>
      <c r="G123" s="125" t="str">
        <f>IFERROR(GJ!$D$5,"")</f>
        <v>MEX</v>
      </c>
      <c r="N123" s="8"/>
      <c r="AD123" s="7"/>
    </row>
    <row r="124" spans="2:33">
      <c r="B124" s="3">
        <v>50022</v>
      </c>
      <c r="C124" s="3" t="s">
        <v>3240</v>
      </c>
      <c r="D124" s="3" t="s">
        <v>3117</v>
      </c>
      <c r="E124" s="3" t="s">
        <v>3127</v>
      </c>
      <c r="F124" s="3"/>
      <c r="G124" s="125" t="str">
        <f>IFERROR(GJ!$D$5,"")</f>
        <v>MEX</v>
      </c>
      <c r="N124" s="7"/>
      <c r="AD124" s="8"/>
    </row>
    <row r="125" spans="2:33">
      <c r="B125" s="3">
        <v>50023</v>
      </c>
      <c r="C125" s="3" t="s">
        <v>3241</v>
      </c>
      <c r="D125" s="3" t="s">
        <v>3117</v>
      </c>
      <c r="E125" s="3" t="s">
        <v>3127</v>
      </c>
      <c r="F125" s="3"/>
      <c r="G125" s="125" t="str">
        <f>IFERROR(GJ!$D$5,"")</f>
        <v>MEX</v>
      </c>
      <c r="N125" s="8"/>
      <c r="AD125" s="7"/>
    </row>
    <row r="126" spans="2:33">
      <c r="B126" s="3">
        <v>50024</v>
      </c>
      <c r="C126" s="3" t="s">
        <v>3242</v>
      </c>
      <c r="D126" s="3" t="s">
        <v>3117</v>
      </c>
      <c r="E126" s="3" t="s">
        <v>3127</v>
      </c>
      <c r="F126" s="3"/>
      <c r="G126" s="125" t="str">
        <f>IFERROR(GJ!$D$5,"")</f>
        <v>MEX</v>
      </c>
      <c r="N126" s="7"/>
      <c r="AD126" s="9"/>
    </row>
    <row r="127" spans="2:33">
      <c r="B127" s="3">
        <v>50025</v>
      </c>
      <c r="C127" s="3" t="s">
        <v>3243</v>
      </c>
      <c r="D127" s="3" t="s">
        <v>3117</v>
      </c>
      <c r="E127" s="3" t="s">
        <v>3127</v>
      </c>
      <c r="F127" s="3"/>
      <c r="G127" s="125" t="str">
        <f>IFERROR(GJ!$D$5,"")</f>
        <v>MEX</v>
      </c>
      <c r="N127" s="8"/>
    </row>
    <row r="128" spans="2:33">
      <c r="B128" s="3">
        <v>50100</v>
      </c>
      <c r="C128" s="3" t="s">
        <v>3244</v>
      </c>
      <c r="D128" s="3" t="s">
        <v>3117</v>
      </c>
      <c r="E128" s="3" t="s">
        <v>3127</v>
      </c>
      <c r="F128" s="3"/>
      <c r="G128" s="125" t="str">
        <f>IFERROR(GJ!$D$5,"")</f>
        <v>MEX</v>
      </c>
      <c r="N128" s="7"/>
    </row>
    <row r="129" spans="2:14">
      <c r="B129" s="3">
        <v>50200</v>
      </c>
      <c r="C129" s="3" t="s">
        <v>3245</v>
      </c>
      <c r="D129" s="3" t="s">
        <v>3117</v>
      </c>
      <c r="E129" s="3" t="s">
        <v>3127</v>
      </c>
      <c r="F129" s="3"/>
      <c r="G129" s="125" t="str">
        <f>IFERROR(GJ!$D$5,"")</f>
        <v>MEX</v>
      </c>
      <c r="N129" s="8"/>
    </row>
    <row r="130" spans="2:14">
      <c r="B130" s="3">
        <v>50201</v>
      </c>
      <c r="C130" s="3" t="s">
        <v>3246</v>
      </c>
      <c r="D130" s="3" t="s">
        <v>3117</v>
      </c>
      <c r="E130" s="3" t="s">
        <v>3127</v>
      </c>
      <c r="F130" s="3"/>
      <c r="G130" s="125" t="str">
        <f>IFERROR(GJ!$D$5,"")</f>
        <v>MEX</v>
      </c>
      <c r="N130" s="7"/>
    </row>
    <row r="131" spans="2:14">
      <c r="B131" s="3">
        <v>50202</v>
      </c>
      <c r="C131" s="3" t="s">
        <v>3247</v>
      </c>
      <c r="D131" s="3" t="s">
        <v>3117</v>
      </c>
      <c r="E131" s="3" t="s">
        <v>3127</v>
      </c>
      <c r="F131" s="3"/>
      <c r="G131" s="125" t="str">
        <f>IFERROR(GJ!$D$5,"")</f>
        <v>MEX</v>
      </c>
      <c r="N131" s="9"/>
    </row>
    <row r="132" spans="2:14">
      <c r="B132" s="3">
        <v>50203</v>
      </c>
      <c r="C132" s="3" t="s">
        <v>3248</v>
      </c>
      <c r="D132" s="3" t="s">
        <v>3117</v>
      </c>
      <c r="E132" s="3" t="s">
        <v>3127</v>
      </c>
      <c r="F132" s="3"/>
      <c r="G132" s="125" t="str">
        <f>IFERROR(GJ!$D$5,"")</f>
        <v>MEX</v>
      </c>
    </row>
    <row r="133" spans="2:14">
      <c r="B133" s="3">
        <v>50204</v>
      </c>
      <c r="C133" s="3" t="s">
        <v>3249</v>
      </c>
      <c r="D133" s="3" t="s">
        <v>3117</v>
      </c>
      <c r="E133" s="3" t="s">
        <v>3127</v>
      </c>
      <c r="F133" s="3"/>
      <c r="G133" s="125" t="str">
        <f>IFERROR(GJ!$D$5,"")</f>
        <v>MEX</v>
      </c>
    </row>
    <row r="134" spans="2:14">
      <c r="B134" s="3">
        <v>50205</v>
      </c>
      <c r="C134" s="3" t="s">
        <v>3250</v>
      </c>
      <c r="D134" s="3" t="s">
        <v>3117</v>
      </c>
      <c r="E134" s="3" t="s">
        <v>3127</v>
      </c>
      <c r="F134" s="3"/>
      <c r="G134" s="125" t="str">
        <f>IFERROR(GJ!$D$5,"")</f>
        <v>MEX</v>
      </c>
    </row>
    <row r="135" spans="2:14">
      <c r="B135" s="3">
        <v>50206</v>
      </c>
      <c r="C135" s="3" t="s">
        <v>3251</v>
      </c>
      <c r="D135" s="3" t="s">
        <v>3117</v>
      </c>
      <c r="E135" s="3" t="s">
        <v>3127</v>
      </c>
      <c r="F135" s="3"/>
      <c r="G135" s="125" t="str">
        <f>IFERROR(GJ!$D$5,"")</f>
        <v>MEX</v>
      </c>
    </row>
    <row r="136" spans="2:14">
      <c r="B136" s="3">
        <v>50300</v>
      </c>
      <c r="C136" s="3" t="s">
        <v>3252</v>
      </c>
      <c r="D136" s="3" t="s">
        <v>3117</v>
      </c>
      <c r="E136" s="3" t="s">
        <v>3127</v>
      </c>
      <c r="F136" s="3"/>
      <c r="G136" s="125" t="str">
        <f>IFERROR(GJ!$D$5,"")</f>
        <v>MEX</v>
      </c>
    </row>
    <row r="137" spans="2:14">
      <c r="B137" s="3">
        <v>50302</v>
      </c>
      <c r="C137" s="3" t="s">
        <v>3253</v>
      </c>
      <c r="D137" s="3" t="s">
        <v>3117</v>
      </c>
      <c r="E137" s="3" t="s">
        <v>3127</v>
      </c>
      <c r="F137" s="3"/>
      <c r="G137" s="125" t="str">
        <f>IFERROR(GJ!$D$5,"")</f>
        <v>MEX</v>
      </c>
    </row>
    <row r="138" spans="2:14">
      <c r="B138" s="3">
        <v>50303</v>
      </c>
      <c r="C138" s="3" t="s">
        <v>3254</v>
      </c>
      <c r="D138" s="3" t="s">
        <v>3117</v>
      </c>
      <c r="E138" s="3" t="s">
        <v>3127</v>
      </c>
      <c r="F138" s="3"/>
      <c r="G138" s="125" t="str">
        <f>IFERROR(GJ!$D$5,"")</f>
        <v>MEX</v>
      </c>
    </row>
    <row r="139" spans="2:14">
      <c r="B139" s="3">
        <v>50304</v>
      </c>
      <c r="C139" s="3" t="s">
        <v>3255</v>
      </c>
      <c r="D139" s="3" t="s">
        <v>3117</v>
      </c>
      <c r="E139" s="3" t="s">
        <v>3127</v>
      </c>
      <c r="F139" s="3"/>
      <c r="G139" s="125" t="str">
        <f>IFERROR(GJ!$D$5,"")</f>
        <v>MEX</v>
      </c>
    </row>
    <row r="140" spans="2:14">
      <c r="B140" s="3">
        <v>50305</v>
      </c>
      <c r="C140" s="3" t="s">
        <v>3256</v>
      </c>
      <c r="D140" s="3" t="s">
        <v>3117</v>
      </c>
      <c r="E140" s="3" t="s">
        <v>3127</v>
      </c>
      <c r="F140" s="3"/>
      <c r="G140" s="125" t="str">
        <f>IFERROR(GJ!$D$5,"")</f>
        <v>MEX</v>
      </c>
    </row>
    <row r="141" spans="2:14">
      <c r="B141" s="3">
        <v>50401</v>
      </c>
      <c r="C141" s="3" t="s">
        <v>3257</v>
      </c>
      <c r="D141" s="3" t="s">
        <v>3117</v>
      </c>
      <c r="E141" s="3" t="s">
        <v>3127</v>
      </c>
      <c r="F141" s="3"/>
      <c r="G141" s="125" t="str">
        <f>IFERROR(GJ!$D$5,"")</f>
        <v>MEX</v>
      </c>
    </row>
    <row r="142" spans="2:14">
      <c r="B142" s="3">
        <v>50402</v>
      </c>
      <c r="C142" s="3" t="s">
        <v>3258</v>
      </c>
      <c r="D142" s="3" t="s">
        <v>3117</v>
      </c>
      <c r="E142" s="3" t="s">
        <v>3127</v>
      </c>
      <c r="F142" s="3"/>
      <c r="G142" s="125" t="str">
        <f>IFERROR(GJ!$D$5,"")</f>
        <v>MEX</v>
      </c>
    </row>
    <row r="143" spans="2:14">
      <c r="B143" s="3">
        <v>50403</v>
      </c>
      <c r="C143" s="3" t="s">
        <v>3259</v>
      </c>
      <c r="D143" s="3" t="s">
        <v>3117</v>
      </c>
      <c r="E143" s="3" t="s">
        <v>3127</v>
      </c>
      <c r="F143" s="3"/>
      <c r="G143" s="125" t="str">
        <f>IFERROR(GJ!$D$5,"")</f>
        <v>MEX</v>
      </c>
    </row>
    <row r="144" spans="2:14">
      <c r="B144" s="3">
        <v>50404</v>
      </c>
      <c r="C144" s="3" t="s">
        <v>3260</v>
      </c>
      <c r="D144" s="3" t="s">
        <v>3117</v>
      </c>
      <c r="E144" s="3" t="s">
        <v>3127</v>
      </c>
      <c r="F144" s="3"/>
      <c r="G144" s="125" t="str">
        <f>IFERROR(GJ!$D$5,"")</f>
        <v>MEX</v>
      </c>
    </row>
    <row r="145" spans="2:7">
      <c r="B145" s="3">
        <v>50405</v>
      </c>
      <c r="C145" s="3" t="s">
        <v>3261</v>
      </c>
      <c r="D145" s="3" t="s">
        <v>3117</v>
      </c>
      <c r="E145" s="3" t="s">
        <v>3127</v>
      </c>
      <c r="F145" s="3"/>
      <c r="G145" s="125" t="str">
        <f>IFERROR(GJ!$D$5,"")</f>
        <v>MEX</v>
      </c>
    </row>
    <row r="146" spans="2:7">
      <c r="B146" s="3">
        <v>50406</v>
      </c>
      <c r="C146" s="3" t="s">
        <v>3262</v>
      </c>
      <c r="D146" s="3" t="s">
        <v>3117</v>
      </c>
      <c r="E146" s="3" t="s">
        <v>3127</v>
      </c>
      <c r="F146" s="3"/>
      <c r="G146" s="125" t="str">
        <f>IFERROR(GJ!$D$5,"")</f>
        <v>MEX</v>
      </c>
    </row>
    <row r="147" spans="2:7">
      <c r="B147" s="3">
        <v>50407</v>
      </c>
      <c r="C147" s="3" t="s">
        <v>3263</v>
      </c>
      <c r="D147" s="3" t="s">
        <v>3117</v>
      </c>
      <c r="E147" s="3" t="s">
        <v>3127</v>
      </c>
      <c r="F147" s="3"/>
      <c r="G147" s="125" t="str">
        <f>IFERROR(GJ!$D$5,"")</f>
        <v>MEX</v>
      </c>
    </row>
    <row r="148" spans="2:7">
      <c r="B148" s="3">
        <v>50408</v>
      </c>
      <c r="C148" s="3" t="s">
        <v>3264</v>
      </c>
      <c r="D148" s="3" t="s">
        <v>3117</v>
      </c>
      <c r="E148" s="3" t="s">
        <v>3127</v>
      </c>
      <c r="F148" s="3"/>
      <c r="G148" s="125" t="str">
        <f>IFERROR(GJ!$D$5,"")</f>
        <v>MEX</v>
      </c>
    </row>
    <row r="149" spans="2:7">
      <c r="B149" s="3">
        <v>50409</v>
      </c>
      <c r="C149" s="3" t="s">
        <v>3265</v>
      </c>
      <c r="D149" s="3" t="s">
        <v>3117</v>
      </c>
      <c r="E149" s="3" t="s">
        <v>3127</v>
      </c>
      <c r="F149" s="3"/>
      <c r="G149" s="125" t="str">
        <f>IFERROR(GJ!$D$5,"")</f>
        <v>MEX</v>
      </c>
    </row>
    <row r="150" spans="2:7">
      <c r="B150" s="3">
        <v>50410</v>
      </c>
      <c r="C150" s="3" t="s">
        <v>3266</v>
      </c>
      <c r="D150" s="3" t="s">
        <v>3117</v>
      </c>
      <c r="E150" s="3" t="s">
        <v>3127</v>
      </c>
      <c r="F150" s="3"/>
      <c r="G150" s="125" t="str">
        <f>IFERROR(GJ!$D$5,"")</f>
        <v>MEX</v>
      </c>
    </row>
    <row r="151" spans="2:7">
      <c r="B151" s="3">
        <v>50411</v>
      </c>
      <c r="C151" s="3" t="s">
        <v>3267</v>
      </c>
      <c r="D151" s="3" t="s">
        <v>3117</v>
      </c>
      <c r="E151" s="3" t="s">
        <v>3127</v>
      </c>
      <c r="F151" s="3"/>
      <c r="G151" s="125" t="str">
        <f>IFERROR(GJ!$D$5,"")</f>
        <v>MEX</v>
      </c>
    </row>
    <row r="152" spans="2:7">
      <c r="B152" s="3">
        <v>50900</v>
      </c>
      <c r="C152" s="3" t="s">
        <v>3268</v>
      </c>
      <c r="D152" s="3" t="s">
        <v>3117</v>
      </c>
      <c r="E152" s="3" t="s">
        <v>3127</v>
      </c>
      <c r="F152" s="3"/>
      <c r="G152" s="125" t="str">
        <f>IFERROR(GJ!$D$5,"")</f>
        <v>MEX</v>
      </c>
    </row>
    <row r="153" spans="2:7">
      <c r="B153" s="3">
        <v>65000</v>
      </c>
      <c r="C153" s="3" t="s">
        <v>3269</v>
      </c>
      <c r="D153" s="3" t="s">
        <v>3117</v>
      </c>
      <c r="E153" s="3" t="s">
        <v>3127</v>
      </c>
      <c r="F153" s="3"/>
      <c r="G153" s="125" t="str">
        <f>IFERROR(GJ!$D$5,"")</f>
        <v>MEX</v>
      </c>
    </row>
    <row r="154" spans="2:7">
      <c r="B154" s="3">
        <v>65500</v>
      </c>
      <c r="C154" s="3" t="s">
        <v>3270</v>
      </c>
      <c r="D154" s="3" t="s">
        <v>3117</v>
      </c>
      <c r="E154" s="3" t="s">
        <v>3127</v>
      </c>
      <c r="F154" s="3"/>
      <c r="G154" s="125" t="str">
        <f>IFERROR(GJ!$D$5,"")</f>
        <v>MEX</v>
      </c>
    </row>
    <row r="155" spans="2:7">
      <c r="B155" s="3">
        <v>70000</v>
      </c>
      <c r="C155" s="3" t="s">
        <v>3271</v>
      </c>
      <c r="D155" s="3" t="s">
        <v>3117</v>
      </c>
      <c r="E155" s="3" t="s">
        <v>3127</v>
      </c>
      <c r="F155" s="3"/>
      <c r="G155" s="125" t="str">
        <f>IFERROR(GJ!$D$5,"")</f>
        <v>MEX</v>
      </c>
    </row>
    <row r="156" spans="2:7">
      <c r="B156" s="3">
        <v>70010</v>
      </c>
      <c r="C156" s="3" t="s">
        <v>3272</v>
      </c>
      <c r="D156" s="3" t="s">
        <v>3117</v>
      </c>
      <c r="E156" s="3" t="s">
        <v>3127</v>
      </c>
      <c r="F156" s="3"/>
      <c r="G156" s="125" t="str">
        <f>IFERROR(GJ!$D$5,"")</f>
        <v>MEX</v>
      </c>
    </row>
    <row r="157" spans="2:7">
      <c r="B157" s="3">
        <v>70015</v>
      </c>
      <c r="C157" s="3" t="s">
        <v>3273</v>
      </c>
      <c r="D157" s="3" t="s">
        <v>3117</v>
      </c>
      <c r="E157" s="3" t="s">
        <v>3127</v>
      </c>
      <c r="F157" s="3"/>
      <c r="G157" s="125" t="str">
        <f>IFERROR(GJ!$D$5,"")</f>
        <v>MEX</v>
      </c>
    </row>
    <row r="158" spans="2:7">
      <c r="B158" s="3">
        <v>70020</v>
      </c>
      <c r="C158" s="3" t="s">
        <v>3274</v>
      </c>
      <c r="D158" s="3" t="s">
        <v>3117</v>
      </c>
      <c r="E158" s="3" t="s">
        <v>3127</v>
      </c>
      <c r="F158" s="3"/>
      <c r="G158" s="125" t="str">
        <f>IFERROR(GJ!$D$5,"")</f>
        <v>MEX</v>
      </c>
    </row>
    <row r="159" spans="2:7">
      <c r="B159" s="3">
        <v>70025</v>
      </c>
      <c r="C159" s="3" t="s">
        <v>3275</v>
      </c>
      <c r="D159" s="3" t="s">
        <v>3117</v>
      </c>
      <c r="E159" s="3" t="s">
        <v>3127</v>
      </c>
      <c r="F159" s="3"/>
      <c r="G159" s="125" t="str">
        <f>IFERROR(GJ!$D$5,"")</f>
        <v>MEX</v>
      </c>
    </row>
    <row r="160" spans="2:7">
      <c r="B160" s="3">
        <v>80000</v>
      </c>
      <c r="C160" s="3" t="s">
        <v>3276</v>
      </c>
      <c r="D160" s="3" t="s">
        <v>3117</v>
      </c>
      <c r="E160" s="3" t="s">
        <v>3127</v>
      </c>
      <c r="F160" s="3"/>
      <c r="G160" s="125" t="str">
        <f>IFERROR(GJ!$D$5,"")</f>
        <v>MEX</v>
      </c>
    </row>
    <row r="161" spans="2:7">
      <c r="B161" s="3">
        <v>80402</v>
      </c>
      <c r="C161" s="3" t="s">
        <v>3277</v>
      </c>
      <c r="D161" s="3" t="s">
        <v>3117</v>
      </c>
      <c r="E161" s="3" t="s">
        <v>3127</v>
      </c>
      <c r="F161" s="3"/>
      <c r="G161" s="125" t="str">
        <f>IFERROR(GJ!$D$5,"")</f>
        <v>MEX</v>
      </c>
    </row>
    <row r="162" spans="2:7">
      <c r="B162" s="3">
        <v>80403</v>
      </c>
      <c r="C162" s="3" t="s">
        <v>3278</v>
      </c>
      <c r="D162" s="3" t="s">
        <v>3117</v>
      </c>
      <c r="E162" s="3" t="s">
        <v>3127</v>
      </c>
      <c r="F162" s="3"/>
      <c r="G162" s="125" t="str">
        <f>IFERROR(GJ!$D$5,"")</f>
        <v>MEX</v>
      </c>
    </row>
    <row r="163" spans="2:7">
      <c r="B163" s="3">
        <v>81000</v>
      </c>
      <c r="C163" s="3" t="s">
        <v>201</v>
      </c>
      <c r="D163" s="3" t="s">
        <v>3117</v>
      </c>
      <c r="E163" s="3" t="s">
        <v>3127</v>
      </c>
      <c r="F163" s="3"/>
      <c r="G163" s="125" t="str">
        <f>IFERROR(GJ!$D$5,"")</f>
        <v>MEX</v>
      </c>
    </row>
    <row r="164" spans="2:7">
      <c r="B164" s="3">
        <v>81001</v>
      </c>
      <c r="C164" s="3" t="s">
        <v>3279</v>
      </c>
      <c r="D164" s="3" t="s">
        <v>3117</v>
      </c>
      <c r="E164" s="3" t="s">
        <v>3127</v>
      </c>
      <c r="F164" s="3"/>
      <c r="G164" s="125" t="str">
        <f>IFERROR(GJ!$D$5,"")</f>
        <v>MEX</v>
      </c>
    </row>
    <row r="165" spans="2:7">
      <c r="B165" s="3">
        <v>81010</v>
      </c>
      <c r="C165" s="3" t="s">
        <v>2463</v>
      </c>
      <c r="D165" s="3" t="s">
        <v>3117</v>
      </c>
      <c r="E165" s="3" t="s">
        <v>3127</v>
      </c>
      <c r="F165" s="3"/>
      <c r="G165" s="125" t="str">
        <f>IFERROR(GJ!$D$5,"")</f>
        <v>MEX</v>
      </c>
    </row>
    <row r="166" spans="2:7">
      <c r="B166" s="3">
        <v>81015</v>
      </c>
      <c r="C166" s="3" t="s">
        <v>3280</v>
      </c>
      <c r="D166" s="3" t="s">
        <v>3117</v>
      </c>
      <c r="E166" s="3" t="s">
        <v>3127</v>
      </c>
      <c r="F166" s="3"/>
      <c r="G166" s="125" t="str">
        <f>IFERROR(GJ!$D$5,"")</f>
        <v>MEX</v>
      </c>
    </row>
    <row r="167" spans="2:7">
      <c r="B167" s="3">
        <v>81020</v>
      </c>
      <c r="C167" s="3" t="s">
        <v>3281</v>
      </c>
      <c r="D167" s="3" t="s">
        <v>3117</v>
      </c>
      <c r="E167" s="3" t="s">
        <v>3127</v>
      </c>
      <c r="F167" s="3"/>
      <c r="G167" s="125" t="str">
        <f>IFERROR(GJ!$D$5,"")</f>
        <v>MEX</v>
      </c>
    </row>
    <row r="168" spans="2:7">
      <c r="B168" s="3">
        <v>81021</v>
      </c>
      <c r="C168" s="3" t="s">
        <v>3282</v>
      </c>
      <c r="D168" s="3" t="s">
        <v>3117</v>
      </c>
      <c r="E168" s="3" t="s">
        <v>3127</v>
      </c>
      <c r="F168" s="3"/>
      <c r="G168" s="125" t="str">
        <f>IFERROR(GJ!$D$5,"")</f>
        <v>MEX</v>
      </c>
    </row>
    <row r="169" spans="2:7">
      <c r="B169" s="3">
        <v>81025</v>
      </c>
      <c r="C169" s="3" t="s">
        <v>3283</v>
      </c>
      <c r="D169" s="3" t="s">
        <v>3117</v>
      </c>
      <c r="E169" s="3" t="s">
        <v>3127</v>
      </c>
      <c r="F169" s="3"/>
      <c r="G169" s="125" t="str">
        <f>IFERROR(GJ!$D$5,"")</f>
        <v>MEX</v>
      </c>
    </row>
    <row r="170" spans="2:7">
      <c r="B170" s="3">
        <v>81030</v>
      </c>
      <c r="C170" s="3" t="s">
        <v>3284</v>
      </c>
      <c r="D170" s="3" t="s">
        <v>3117</v>
      </c>
      <c r="E170" s="3" t="s">
        <v>3127</v>
      </c>
      <c r="F170" s="3"/>
      <c r="G170" s="125" t="str">
        <f>IFERROR(GJ!$D$5,"")</f>
        <v>MEX</v>
      </c>
    </row>
    <row r="171" spans="2:7">
      <c r="B171" s="3">
        <v>81031</v>
      </c>
      <c r="C171" s="3" t="s">
        <v>3285</v>
      </c>
      <c r="D171" s="3" t="s">
        <v>3117</v>
      </c>
      <c r="E171" s="3" t="s">
        <v>3127</v>
      </c>
      <c r="F171" s="3"/>
      <c r="G171" s="125" t="str">
        <f>IFERROR(GJ!$D$5,"")</f>
        <v>MEX</v>
      </c>
    </row>
    <row r="172" spans="2:7">
      <c r="B172" s="3">
        <v>81035</v>
      </c>
      <c r="C172" s="3" t="s">
        <v>3286</v>
      </c>
      <c r="D172" s="3" t="s">
        <v>3117</v>
      </c>
      <c r="E172" s="3" t="s">
        <v>3127</v>
      </c>
      <c r="F172" s="3"/>
      <c r="G172" s="125" t="str">
        <f>IFERROR(GJ!$D$5,"")</f>
        <v>MEX</v>
      </c>
    </row>
    <row r="173" spans="2:7">
      <c r="B173" s="3">
        <v>82030</v>
      </c>
      <c r="C173" s="3" t="s">
        <v>3287</v>
      </c>
      <c r="D173" s="3" t="s">
        <v>3117</v>
      </c>
      <c r="E173" s="3" t="s">
        <v>3127</v>
      </c>
      <c r="F173" s="3"/>
      <c r="G173" s="125" t="str">
        <f>IFERROR(GJ!$D$5,"")</f>
        <v>MEX</v>
      </c>
    </row>
    <row r="174" spans="2:7">
      <c r="B174" s="3">
        <v>82100</v>
      </c>
      <c r="C174" s="3" t="s">
        <v>3288</v>
      </c>
      <c r="D174" s="3" t="s">
        <v>3117</v>
      </c>
      <c r="E174" s="3" t="s">
        <v>3127</v>
      </c>
      <c r="F174" s="3"/>
      <c r="G174" s="125" t="str">
        <f>IFERROR(GJ!$D$5,"")</f>
        <v>MEX</v>
      </c>
    </row>
    <row r="175" spans="2:7">
      <c r="B175" s="3">
        <v>82105</v>
      </c>
      <c r="C175" s="3" t="s">
        <v>3289</v>
      </c>
      <c r="D175" s="3" t="s">
        <v>3117</v>
      </c>
      <c r="E175" s="3" t="s">
        <v>3127</v>
      </c>
      <c r="F175" s="3"/>
      <c r="G175" s="125" t="str">
        <f>IFERROR(GJ!$D$5,"")</f>
        <v>MEX</v>
      </c>
    </row>
    <row r="176" spans="2:7">
      <c r="B176" s="3">
        <v>82200</v>
      </c>
      <c r="C176" s="3" t="s">
        <v>3290</v>
      </c>
      <c r="D176" s="3" t="s">
        <v>3117</v>
      </c>
      <c r="E176" s="3" t="s">
        <v>3127</v>
      </c>
      <c r="F176" s="3"/>
      <c r="G176" s="125" t="str">
        <f>IFERROR(GJ!$D$5,"")</f>
        <v>MEX</v>
      </c>
    </row>
    <row r="177" spans="2:7">
      <c r="B177" s="3">
        <v>82350</v>
      </c>
      <c r="C177" s="3" t="s">
        <v>3291</v>
      </c>
      <c r="D177" s="3" t="s">
        <v>3117</v>
      </c>
      <c r="E177" s="3" t="s">
        <v>3127</v>
      </c>
      <c r="F177" s="3"/>
      <c r="G177" s="125" t="str">
        <f>IFERROR(GJ!$D$5,"")</f>
        <v>MEX</v>
      </c>
    </row>
    <row r="178" spans="2:7">
      <c r="B178" s="3">
        <v>82401</v>
      </c>
      <c r="C178" s="3" t="s">
        <v>3292</v>
      </c>
      <c r="D178" s="3" t="s">
        <v>3117</v>
      </c>
      <c r="E178" s="3" t="s">
        <v>3127</v>
      </c>
      <c r="F178" s="3"/>
      <c r="G178" s="125" t="str">
        <f>IFERROR(GJ!$D$5,"")</f>
        <v>MEX</v>
      </c>
    </row>
    <row r="179" spans="2:7">
      <c r="B179" s="3">
        <v>82410</v>
      </c>
      <c r="C179" s="3" t="s">
        <v>3293</v>
      </c>
      <c r="D179" s="3" t="s">
        <v>3117</v>
      </c>
      <c r="E179" s="3" t="s">
        <v>3127</v>
      </c>
      <c r="F179" s="3"/>
      <c r="G179" s="125" t="str">
        <f>IFERROR(GJ!$D$5,"")</f>
        <v>MEX</v>
      </c>
    </row>
    <row r="180" spans="2:7">
      <c r="B180" s="3">
        <v>82420</v>
      </c>
      <c r="C180" s="3" t="s">
        <v>3294</v>
      </c>
      <c r="D180" s="3" t="s">
        <v>3117</v>
      </c>
      <c r="E180" s="3" t="s">
        <v>3127</v>
      </c>
      <c r="F180" s="3"/>
      <c r="G180" s="125" t="str">
        <f>IFERROR(GJ!$D$5,"")</f>
        <v>MEX</v>
      </c>
    </row>
    <row r="181" spans="2:7">
      <c r="B181" s="3">
        <v>85105</v>
      </c>
      <c r="C181" s="3" t="s">
        <v>3295</v>
      </c>
      <c r="D181" s="3" t="s">
        <v>3117</v>
      </c>
      <c r="E181" s="3" t="s">
        <v>3127</v>
      </c>
      <c r="F181" s="3"/>
      <c r="G181" s="125" t="str">
        <f>IFERROR(GJ!$D$5,"")</f>
        <v>MEX</v>
      </c>
    </row>
    <row r="182" spans="2:7">
      <c r="B182" s="3">
        <v>85180</v>
      </c>
      <c r="C182" s="3" t="s">
        <v>3296</v>
      </c>
      <c r="D182" s="3" t="s">
        <v>3117</v>
      </c>
      <c r="E182" s="3" t="s">
        <v>3127</v>
      </c>
      <c r="F182" s="3"/>
      <c r="G182" s="125" t="str">
        <f>IFERROR(GJ!$D$5,"")</f>
        <v>MEX</v>
      </c>
    </row>
    <row r="183" spans="2:7">
      <c r="B183" s="3">
        <v>85200</v>
      </c>
      <c r="C183" s="3" t="s">
        <v>3297</v>
      </c>
      <c r="D183" s="3" t="s">
        <v>3117</v>
      </c>
      <c r="E183" s="3" t="s">
        <v>3127</v>
      </c>
      <c r="F183" s="3" t="s">
        <v>3298</v>
      </c>
      <c r="G183" s="125" t="str">
        <f>IFERROR(GJ!$D$5,"")</f>
        <v>MEX</v>
      </c>
    </row>
    <row r="184" spans="2:7">
      <c r="B184" s="3">
        <v>85201</v>
      </c>
      <c r="C184" s="3" t="s">
        <v>3299</v>
      </c>
      <c r="D184" s="3" t="s">
        <v>3117</v>
      </c>
      <c r="E184" s="3" t="s">
        <v>3127</v>
      </c>
      <c r="F184" s="3" t="s">
        <v>3298</v>
      </c>
      <c r="G184" s="125" t="str">
        <f>IFERROR(GJ!$D$5,"")</f>
        <v>MEX</v>
      </c>
    </row>
    <row r="185" spans="2:7">
      <c r="B185" s="3">
        <v>85202</v>
      </c>
      <c r="C185" s="3" t="s">
        <v>3300</v>
      </c>
      <c r="D185" s="3" t="s">
        <v>3117</v>
      </c>
      <c r="E185" s="3" t="s">
        <v>3127</v>
      </c>
      <c r="F185" s="3"/>
      <c r="G185" s="125" t="str">
        <f>IFERROR(GJ!$D$5,"")</f>
        <v>MEX</v>
      </c>
    </row>
    <row r="186" spans="2:7">
      <c r="B186" s="3">
        <v>85300</v>
      </c>
      <c r="C186" s="3" t="s">
        <v>3301</v>
      </c>
      <c r="D186" s="3" t="s">
        <v>3117</v>
      </c>
      <c r="E186" s="3" t="s">
        <v>3127</v>
      </c>
      <c r="F186" s="3" t="s">
        <v>3298</v>
      </c>
      <c r="G186" s="125" t="str">
        <f>IFERROR(GJ!$D$5,"")</f>
        <v>MEX</v>
      </c>
    </row>
    <row r="187" spans="2:7">
      <c r="B187" s="3">
        <v>85305</v>
      </c>
      <c r="C187" s="3" t="s">
        <v>3302</v>
      </c>
      <c r="D187" s="3" t="s">
        <v>3117</v>
      </c>
      <c r="E187" s="3" t="s">
        <v>3127</v>
      </c>
      <c r="F187" s="3"/>
      <c r="G187" s="125" t="str">
        <f>IFERROR(GJ!$D$5,"")</f>
        <v>MEX</v>
      </c>
    </row>
    <row r="188" spans="2:7">
      <c r="B188" s="3">
        <v>86000</v>
      </c>
      <c r="C188" s="3" t="s">
        <v>3303</v>
      </c>
      <c r="D188" s="3" t="s">
        <v>3117</v>
      </c>
      <c r="E188" s="3" t="s">
        <v>3127</v>
      </c>
      <c r="F188" s="3"/>
      <c r="G188" s="125" t="str">
        <f>IFERROR(GJ!$D$5,"")</f>
        <v>MEX</v>
      </c>
    </row>
    <row r="189" spans="2:7">
      <c r="B189" s="3">
        <v>86010</v>
      </c>
      <c r="C189" s="3" t="s">
        <v>3304</v>
      </c>
      <c r="D189" s="3" t="s">
        <v>3117</v>
      </c>
      <c r="E189" s="3" t="s">
        <v>3127</v>
      </c>
      <c r="F189" s="3"/>
      <c r="G189" s="125" t="str">
        <f>IFERROR(GJ!$D$5,"")</f>
        <v>MEX</v>
      </c>
    </row>
    <row r="190" spans="2:7">
      <c r="B190" s="3">
        <v>86020</v>
      </c>
      <c r="C190" s="3" t="s">
        <v>3305</v>
      </c>
      <c r="D190" s="3" t="s">
        <v>3117</v>
      </c>
      <c r="E190" s="3" t="s">
        <v>3127</v>
      </c>
      <c r="F190" s="3"/>
      <c r="G190" s="125" t="str">
        <f>IFERROR(GJ!$D$5,"")</f>
        <v>MEX</v>
      </c>
    </row>
    <row r="191" spans="2:7">
      <c r="B191" s="3">
        <v>86030</v>
      </c>
      <c r="C191" s="3" t="s">
        <v>3306</v>
      </c>
      <c r="D191" s="3" t="s">
        <v>3117</v>
      </c>
      <c r="E191" s="3" t="s">
        <v>3127</v>
      </c>
      <c r="F191" s="3"/>
      <c r="G191" s="125" t="str">
        <f>IFERROR(GJ!$D$5,"")</f>
        <v>MEX</v>
      </c>
    </row>
    <row r="192" spans="2:7">
      <c r="B192" s="3">
        <v>86040</v>
      </c>
      <c r="C192" s="3" t="s">
        <v>3307</v>
      </c>
      <c r="D192" s="3" t="s">
        <v>3117</v>
      </c>
      <c r="E192" s="3" t="s">
        <v>3127</v>
      </c>
      <c r="F192" s="3"/>
      <c r="G192" s="125" t="str">
        <f>IFERROR(GJ!$D$5,"")</f>
        <v>MEX</v>
      </c>
    </row>
    <row r="193" spans="2:7">
      <c r="B193" s="3">
        <v>86050</v>
      </c>
      <c r="C193" s="3" t="s">
        <v>3308</v>
      </c>
      <c r="D193" s="3" t="s">
        <v>3117</v>
      </c>
      <c r="E193" s="3" t="s">
        <v>3127</v>
      </c>
      <c r="F193" s="3"/>
      <c r="G193" s="125" t="str">
        <f>IFERROR(GJ!$D$5,"")</f>
        <v>MEX</v>
      </c>
    </row>
    <row r="194" spans="2:7">
      <c r="B194" s="3">
        <v>86080</v>
      </c>
      <c r="C194" s="3" t="s">
        <v>3309</v>
      </c>
      <c r="D194" s="3" t="s">
        <v>3117</v>
      </c>
      <c r="E194" s="3" t="s">
        <v>3127</v>
      </c>
      <c r="F194" s="3"/>
      <c r="G194" s="125" t="str">
        <f>IFERROR(GJ!$D$5,"")</f>
        <v>MEX</v>
      </c>
    </row>
    <row r="195" spans="2:7">
      <c r="B195" s="3">
        <v>86110</v>
      </c>
      <c r="C195" s="3" t="s">
        <v>3310</v>
      </c>
      <c r="D195" s="3" t="s">
        <v>3117</v>
      </c>
      <c r="E195" s="3" t="s">
        <v>3127</v>
      </c>
      <c r="F195" s="3"/>
      <c r="G195" s="125" t="str">
        <f>IFERROR(GJ!$D$5,"")</f>
        <v>MEX</v>
      </c>
    </row>
    <row r="196" spans="2:7">
      <c r="B196" s="3">
        <v>87000</v>
      </c>
      <c r="C196" s="3" t="s">
        <v>3311</v>
      </c>
      <c r="D196" s="3" t="s">
        <v>3117</v>
      </c>
      <c r="E196" s="3" t="s">
        <v>3127</v>
      </c>
      <c r="F196" s="3"/>
      <c r="G196" s="125" t="str">
        <f>IFERROR(GJ!$D$5,"")</f>
        <v>MEX</v>
      </c>
    </row>
    <row r="197" spans="2:7">
      <c r="B197" s="3">
        <v>87010</v>
      </c>
      <c r="C197" s="3" t="s">
        <v>1933</v>
      </c>
      <c r="D197" s="3" t="s">
        <v>3117</v>
      </c>
      <c r="E197" s="3" t="s">
        <v>3127</v>
      </c>
      <c r="F197" s="3"/>
      <c r="G197" s="125" t="str">
        <f>IFERROR(GJ!$D$5,"")</f>
        <v>MEX</v>
      </c>
    </row>
    <row r="198" spans="2:7">
      <c r="B198" s="3">
        <v>87020</v>
      </c>
      <c r="C198" s="3" t="s">
        <v>3312</v>
      </c>
      <c r="D198" s="3" t="s">
        <v>3117</v>
      </c>
      <c r="E198" s="3" t="s">
        <v>3127</v>
      </c>
      <c r="F198" s="3"/>
      <c r="G198" s="125" t="str">
        <f>IFERROR(GJ!$D$5,"")</f>
        <v>MEX</v>
      </c>
    </row>
    <row r="199" spans="2:7">
      <c r="B199" s="3">
        <v>87115</v>
      </c>
      <c r="C199" s="3" t="s">
        <v>3313</v>
      </c>
      <c r="D199" s="3" t="s">
        <v>3117</v>
      </c>
      <c r="E199" s="3" t="s">
        <v>3127</v>
      </c>
      <c r="F199" s="3"/>
      <c r="G199" s="125" t="str">
        <f>IFERROR(GJ!$D$5,"")</f>
        <v>MEX</v>
      </c>
    </row>
    <row r="200" spans="2:7">
      <c r="B200" s="3">
        <v>87116</v>
      </c>
      <c r="C200" s="3" t="s">
        <v>3314</v>
      </c>
      <c r="D200" s="3" t="s">
        <v>3117</v>
      </c>
      <c r="E200" s="3" t="s">
        <v>3127</v>
      </c>
      <c r="F200" s="3"/>
      <c r="G200" s="125" t="str">
        <f>IFERROR(GJ!$D$5,"")</f>
        <v>MEX</v>
      </c>
    </row>
    <row r="201" spans="2:7">
      <c r="B201" s="3">
        <v>87120</v>
      </c>
      <c r="C201" s="3" t="s">
        <v>3315</v>
      </c>
      <c r="D201" s="3" t="s">
        <v>3117</v>
      </c>
      <c r="E201" s="3" t="s">
        <v>3127</v>
      </c>
      <c r="F201" s="3"/>
      <c r="G201" s="125" t="str">
        <f>IFERROR(GJ!$D$5,"")</f>
        <v>MEX</v>
      </c>
    </row>
    <row r="202" spans="2:7">
      <c r="B202" s="3">
        <v>87125</v>
      </c>
      <c r="C202" s="3" t="s">
        <v>3316</v>
      </c>
      <c r="D202" s="3" t="s">
        <v>3117</v>
      </c>
      <c r="E202" s="3" t="s">
        <v>3127</v>
      </c>
      <c r="F202" s="3"/>
      <c r="G202" s="125" t="str">
        <f>IFERROR(GJ!$D$5,"")</f>
        <v>MEX</v>
      </c>
    </row>
    <row r="203" spans="2:7">
      <c r="B203" s="3">
        <v>87126</v>
      </c>
      <c r="C203" s="3" t="s">
        <v>3317</v>
      </c>
      <c r="D203" s="3" t="s">
        <v>3117</v>
      </c>
      <c r="E203" s="3" t="s">
        <v>3127</v>
      </c>
      <c r="F203" s="3"/>
      <c r="G203" s="125" t="str">
        <f>IFERROR(GJ!$D$5,"")</f>
        <v>MEX</v>
      </c>
    </row>
    <row r="204" spans="2:7">
      <c r="B204" s="3">
        <v>87130</v>
      </c>
      <c r="C204" s="3" t="s">
        <v>3318</v>
      </c>
      <c r="D204" s="3" t="s">
        <v>3117</v>
      </c>
      <c r="E204" s="3" t="s">
        <v>3127</v>
      </c>
      <c r="F204" s="3"/>
      <c r="G204" s="125" t="str">
        <f>IFERROR(GJ!$D$5,"")</f>
        <v>MEX</v>
      </c>
    </row>
    <row r="205" spans="2:7">
      <c r="B205" s="3">
        <v>87140</v>
      </c>
      <c r="C205" s="3" t="s">
        <v>3319</v>
      </c>
      <c r="D205" s="3" t="s">
        <v>3117</v>
      </c>
      <c r="E205" s="3" t="s">
        <v>3127</v>
      </c>
      <c r="F205" s="3"/>
      <c r="G205" s="125" t="str">
        <f>IFERROR(GJ!$D$5,"")</f>
        <v>MEX</v>
      </c>
    </row>
    <row r="206" spans="2:7">
      <c r="B206" s="3">
        <v>87150</v>
      </c>
      <c r="C206" s="3" t="s">
        <v>3320</v>
      </c>
      <c r="D206" s="3" t="s">
        <v>3117</v>
      </c>
      <c r="E206" s="3" t="s">
        <v>3127</v>
      </c>
      <c r="F206" s="3"/>
      <c r="G206" s="125" t="str">
        <f>IFERROR(GJ!$D$5,"")</f>
        <v>MEX</v>
      </c>
    </row>
    <row r="207" spans="2:7">
      <c r="B207" s="3">
        <v>87160</v>
      </c>
      <c r="C207" s="3" t="s">
        <v>3321</v>
      </c>
      <c r="D207" s="3" t="s">
        <v>3117</v>
      </c>
      <c r="E207" s="3" t="s">
        <v>3127</v>
      </c>
      <c r="F207" s="3"/>
      <c r="G207" s="125" t="str">
        <f>IFERROR(GJ!$D$5,"")</f>
        <v>MEX</v>
      </c>
    </row>
    <row r="208" spans="2:7">
      <c r="B208" s="3">
        <v>87187</v>
      </c>
      <c r="C208" s="3" t="s">
        <v>3322</v>
      </c>
      <c r="D208" s="3" t="s">
        <v>3117</v>
      </c>
      <c r="E208" s="3" t="s">
        <v>3127</v>
      </c>
      <c r="F208" s="3"/>
      <c r="G208" s="125" t="str">
        <f>IFERROR(GJ!$D$5,"")</f>
        <v>MEX</v>
      </c>
    </row>
    <row r="209" spans="2:7">
      <c r="B209" s="3">
        <v>87200</v>
      </c>
      <c r="C209" s="3" t="s">
        <v>3323</v>
      </c>
      <c r="D209" s="3" t="s">
        <v>3117</v>
      </c>
      <c r="E209" s="3" t="s">
        <v>3127</v>
      </c>
      <c r="F209" s="3"/>
      <c r="G209" s="125" t="str">
        <f>IFERROR(GJ!$D$5,"")</f>
        <v>MEX</v>
      </c>
    </row>
    <row r="210" spans="2:7">
      <c r="B210" s="3">
        <v>88060</v>
      </c>
      <c r="C210" s="3" t="s">
        <v>3324</v>
      </c>
      <c r="D210" s="3" t="s">
        <v>3117</v>
      </c>
      <c r="E210" s="3" t="s">
        <v>3127</v>
      </c>
      <c r="F210" s="3"/>
      <c r="G210" s="125" t="str">
        <f>IFERROR(GJ!$D$5,"")</f>
        <v>MEX</v>
      </c>
    </row>
    <row r="211" spans="2:7">
      <c r="B211" s="3">
        <v>89000</v>
      </c>
      <c r="C211" s="3" t="s">
        <v>3325</v>
      </c>
      <c r="D211" s="3" t="s">
        <v>3117</v>
      </c>
      <c r="E211" s="3" t="s">
        <v>3127</v>
      </c>
      <c r="F211" s="3"/>
      <c r="G211" s="125" t="str">
        <f>IFERROR(GJ!$D$5,"")</f>
        <v>MEX</v>
      </c>
    </row>
    <row r="212" spans="2:7">
      <c r="B212" s="3">
        <v>89050</v>
      </c>
      <c r="C212" s="3" t="s">
        <v>3326</v>
      </c>
      <c r="D212" s="3" t="s">
        <v>3117</v>
      </c>
      <c r="E212" s="3" t="s">
        <v>3127</v>
      </c>
      <c r="F212" s="3"/>
      <c r="G212" s="125" t="str">
        <f>IFERROR(GJ!$D$5,"")</f>
        <v>MEX</v>
      </c>
    </row>
    <row r="213" spans="2:7">
      <c r="B213" s="3">
        <v>89060</v>
      </c>
      <c r="C213" s="3" t="s">
        <v>3327</v>
      </c>
      <c r="D213" s="3" t="s">
        <v>3117</v>
      </c>
      <c r="E213" s="3" t="s">
        <v>3127</v>
      </c>
      <c r="F213" s="3"/>
      <c r="G213" s="125" t="str">
        <f>IFERROR(GJ!$D$5,"")</f>
        <v>MEX</v>
      </c>
    </row>
    <row r="214" spans="2:7">
      <c r="B214" s="3">
        <v>89100</v>
      </c>
      <c r="C214" s="3" t="s">
        <v>3328</v>
      </c>
      <c r="D214" s="3" t="s">
        <v>3117</v>
      </c>
      <c r="E214" s="3" t="s">
        <v>3127</v>
      </c>
      <c r="F214" s="3"/>
      <c r="G214" s="125" t="str">
        <f>IFERROR(GJ!$D$5,"")</f>
        <v>MEX</v>
      </c>
    </row>
    <row r="215" spans="2:7">
      <c r="B215" s="3">
        <v>89400</v>
      </c>
      <c r="C215" s="3" t="s">
        <v>3329</v>
      </c>
      <c r="D215" s="3" t="s">
        <v>3117</v>
      </c>
      <c r="E215" s="3" t="s">
        <v>3127</v>
      </c>
      <c r="F215" s="3"/>
      <c r="G215" s="125" t="str">
        <f>IFERROR(GJ!$D$5,"")</f>
        <v>MEX</v>
      </c>
    </row>
    <row r="216" spans="2:7">
      <c r="B216" s="3">
        <v>89500</v>
      </c>
      <c r="C216" s="3" t="s">
        <v>297</v>
      </c>
      <c r="D216" s="3" t="s">
        <v>3117</v>
      </c>
      <c r="E216" s="3" t="s">
        <v>3127</v>
      </c>
      <c r="F216" s="3"/>
      <c r="G216" s="125" t="str">
        <f>IFERROR(GJ!$D$5,"")</f>
        <v>MEX</v>
      </c>
    </row>
    <row r="217" spans="2:7">
      <c r="B217" s="3">
        <v>90100</v>
      </c>
      <c r="C217" s="3" t="s">
        <v>3330</v>
      </c>
      <c r="D217" s="3" t="s">
        <v>3117</v>
      </c>
      <c r="E217" s="3" t="s">
        <v>3127</v>
      </c>
      <c r="F217" s="3"/>
      <c r="G217" s="125" t="str">
        <f>IFERROR(GJ!$D$5,"")</f>
        <v>MEX</v>
      </c>
    </row>
    <row r="218" spans="2:7">
      <c r="B218" s="3">
        <v>90200</v>
      </c>
      <c r="C218" s="3" t="s">
        <v>3331</v>
      </c>
      <c r="D218" s="3" t="s">
        <v>3117</v>
      </c>
      <c r="E218" s="3" t="s">
        <v>3127</v>
      </c>
      <c r="F218" s="3"/>
      <c r="G218" s="125" t="str">
        <f>IFERROR(GJ!$D$5,"")</f>
        <v>MEX</v>
      </c>
    </row>
    <row r="219" spans="2:7">
      <c r="B219" s="3">
        <v>90300</v>
      </c>
      <c r="C219" s="3" t="s">
        <v>3332</v>
      </c>
      <c r="D219" s="3" t="s">
        <v>3117</v>
      </c>
      <c r="E219" s="3" t="s">
        <v>3127</v>
      </c>
      <c r="F219" s="3"/>
      <c r="G219" s="125" t="str">
        <f>IFERROR(GJ!$D$5,"")</f>
        <v>MEX</v>
      </c>
    </row>
    <row r="220" spans="2:7">
      <c r="B220" s="3">
        <v>90400</v>
      </c>
      <c r="C220" s="3" t="s">
        <v>3333</v>
      </c>
      <c r="D220" s="3" t="s">
        <v>3117</v>
      </c>
      <c r="E220" s="3" t="s">
        <v>3127</v>
      </c>
      <c r="F220" s="3"/>
      <c r="G220" s="125" t="str">
        <f>IFERROR(GJ!$D$5,"")</f>
        <v>MEX</v>
      </c>
    </row>
    <row r="221" spans="2:7">
      <c r="B221" s="3">
        <v>90450</v>
      </c>
      <c r="C221" s="3" t="s">
        <v>3334</v>
      </c>
      <c r="D221" s="3" t="s">
        <v>3117</v>
      </c>
      <c r="E221" s="3" t="s">
        <v>3127</v>
      </c>
      <c r="F221" s="3"/>
      <c r="G221" s="125" t="str">
        <f>IFERROR(GJ!$D$5,"")</f>
        <v>MEX</v>
      </c>
    </row>
    <row r="222" spans="2:7">
      <c r="B222" s="3">
        <v>90460</v>
      </c>
      <c r="C222" s="3" t="s">
        <v>3335</v>
      </c>
      <c r="D222" s="3" t="s">
        <v>3117</v>
      </c>
      <c r="E222" s="3" t="s">
        <v>3127</v>
      </c>
      <c r="F222" s="3"/>
      <c r="G222" s="125" t="str">
        <f>IFERROR(GJ!$D$5,"")</f>
        <v>MEX</v>
      </c>
    </row>
    <row r="223" spans="2:7">
      <c r="B223" s="3">
        <v>90500</v>
      </c>
      <c r="C223" s="3" t="s">
        <v>3336</v>
      </c>
      <c r="D223" s="3" t="s">
        <v>3117</v>
      </c>
      <c r="E223" s="3" t="s">
        <v>3127</v>
      </c>
      <c r="F223" s="3"/>
      <c r="G223" s="125" t="str">
        <f>IFERROR(GJ!$D$5,"")</f>
        <v>MEX</v>
      </c>
    </row>
    <row r="224" spans="2:7">
      <c r="B224" s="3">
        <v>90700</v>
      </c>
      <c r="C224" s="3" t="s">
        <v>3337</v>
      </c>
      <c r="D224" s="3" t="s">
        <v>3117</v>
      </c>
      <c r="E224" s="3" t="s">
        <v>3127</v>
      </c>
      <c r="F224" s="3"/>
      <c r="G224" s="125" t="str">
        <f>IFERROR(GJ!$D$5,"")</f>
        <v>MEX</v>
      </c>
    </row>
    <row r="225" spans="2:7">
      <c r="B225" s="3">
        <v>90900</v>
      </c>
      <c r="C225" s="3" t="s">
        <v>3338</v>
      </c>
      <c r="D225" s="3" t="s">
        <v>3117</v>
      </c>
      <c r="E225" s="3" t="s">
        <v>3127</v>
      </c>
      <c r="F225" s="3"/>
      <c r="G225" s="125" t="str">
        <f>IFERROR(GJ!$D$5,"")</f>
        <v>MEX</v>
      </c>
    </row>
    <row r="226" spans="2:7">
      <c r="B226" s="3">
        <v>94000</v>
      </c>
      <c r="C226" s="3" t="s">
        <v>3339</v>
      </c>
      <c r="D226" s="3" t="s">
        <v>3117</v>
      </c>
      <c r="E226" s="3" t="s">
        <v>3127</v>
      </c>
      <c r="F226" s="3"/>
      <c r="G226" s="125" t="str">
        <f>IFERROR(GJ!$D$5,"")</f>
        <v>MEX</v>
      </c>
    </row>
    <row r="227" spans="2:7">
      <c r="B227" s="3">
        <v>94050</v>
      </c>
      <c r="C227" s="3" t="s">
        <v>3340</v>
      </c>
      <c r="D227" s="3" t="s">
        <v>3117</v>
      </c>
      <c r="E227" s="3" t="s">
        <v>3127</v>
      </c>
      <c r="F227" s="3"/>
      <c r="G227" s="125" t="str">
        <f>IFERROR(GJ!$D$5,"")</f>
        <v>MEX</v>
      </c>
    </row>
    <row r="228" spans="2:7">
      <c r="B228" s="3">
        <v>94150</v>
      </c>
      <c r="C228" s="3" t="s">
        <v>3341</v>
      </c>
      <c r="D228" s="3" t="s">
        <v>3117</v>
      </c>
      <c r="E228" s="3" t="s">
        <v>3127</v>
      </c>
      <c r="F228" s="3"/>
      <c r="G228" s="125" t="str">
        <f>IFERROR(GJ!$D$5,"")</f>
        <v>MEX</v>
      </c>
    </row>
    <row r="229" spans="2:7">
      <c r="B229" s="3">
        <v>96000</v>
      </c>
      <c r="C229" s="3" t="s">
        <v>3342</v>
      </c>
      <c r="D229" s="3" t="s">
        <v>3117</v>
      </c>
      <c r="E229" s="3" t="s">
        <v>3127</v>
      </c>
      <c r="F229" s="3"/>
      <c r="G229" s="125" t="str">
        <f>IFERROR(GJ!$D$5,"")</f>
        <v>MEX</v>
      </c>
    </row>
    <row r="230" spans="2:7">
      <c r="B230" s="3">
        <v>99000</v>
      </c>
      <c r="C230" s="3" t="s">
        <v>3343</v>
      </c>
      <c r="D230" s="3" t="s">
        <v>3117</v>
      </c>
      <c r="E230" s="3" t="s">
        <v>3127</v>
      </c>
      <c r="F230" s="3"/>
      <c r="G230" s="125" t="str">
        <f>IFERROR(GJ!$D$5,"")</f>
        <v>MEX</v>
      </c>
    </row>
    <row r="231" spans="2:7">
      <c r="B231" s="3"/>
      <c r="C231" s="3"/>
      <c r="D231" s="3"/>
      <c r="E231" s="3"/>
      <c r="F231" s="3"/>
      <c r="G231" s="125"/>
    </row>
    <row r="232" spans="2:7">
      <c r="B232" s="3"/>
      <c r="C232" s="3"/>
      <c r="D232" s="3"/>
      <c r="E232" s="3"/>
      <c r="F232" s="3"/>
      <c r="G232" s="125"/>
    </row>
    <row r="233" spans="2:7">
      <c r="B233" s="3"/>
      <c r="C233" s="3"/>
      <c r="D233" s="3"/>
      <c r="E233" s="3"/>
      <c r="F233" s="3"/>
      <c r="G233" s="125"/>
    </row>
    <row r="234" spans="2:7">
      <c r="B234" s="3"/>
      <c r="C234" s="3"/>
      <c r="D234" s="3"/>
      <c r="E234" s="3"/>
      <c r="F234" s="3"/>
      <c r="G234" s="125"/>
    </row>
    <row r="235" spans="2:7">
      <c r="B235" s="3"/>
      <c r="C235" s="3"/>
      <c r="D235" s="3"/>
      <c r="E235" s="3"/>
      <c r="F235" s="3"/>
      <c r="G235" s="125"/>
    </row>
    <row r="236" spans="2:7">
      <c r="B236" s="3"/>
      <c r="C236" s="3"/>
      <c r="D236" s="3"/>
      <c r="E236" s="3"/>
      <c r="F236" s="3"/>
      <c r="G236" s="125"/>
    </row>
    <row r="237" spans="2:7">
      <c r="B237" s="3"/>
      <c r="C237" s="3"/>
      <c r="D237" s="3"/>
      <c r="E237" s="3"/>
      <c r="F237" s="3"/>
      <c r="G237" s="125"/>
    </row>
    <row r="238" spans="2:7">
      <c r="B238" s="3"/>
      <c r="C238" s="3"/>
      <c r="D238" s="3"/>
      <c r="E238" s="3"/>
      <c r="F238" s="3"/>
      <c r="G238" s="125"/>
    </row>
    <row r="239" spans="2:7">
      <c r="B239" s="3"/>
      <c r="C239" s="3"/>
      <c r="D239" s="3"/>
      <c r="E239" s="3"/>
      <c r="F239" s="3"/>
      <c r="G239" s="125"/>
    </row>
    <row r="240" spans="2:7">
      <c r="B240" s="3"/>
      <c r="C240" s="3"/>
      <c r="D240" s="3"/>
      <c r="E240" s="3"/>
      <c r="F240" s="3"/>
      <c r="G240" s="125"/>
    </row>
    <row r="241" spans="2:7">
      <c r="B241" s="3"/>
      <c r="C241" s="3"/>
      <c r="D241" s="3"/>
      <c r="E241" s="3"/>
      <c r="F241" s="3"/>
      <c r="G241" s="125"/>
    </row>
    <row r="242" spans="2:7">
      <c r="B242" s="3"/>
      <c r="C242" s="3"/>
      <c r="D242" s="3"/>
      <c r="E242" s="3"/>
      <c r="F242" s="3"/>
      <c r="G242" s="125"/>
    </row>
    <row r="243" spans="2:7">
      <c r="B243" s="3"/>
      <c r="C243" s="3"/>
      <c r="D243" s="3"/>
      <c r="E243" s="3"/>
      <c r="F243" s="3"/>
      <c r="G243" s="125"/>
    </row>
    <row r="244" spans="2:7">
      <c r="B244" s="3"/>
      <c r="C244" s="3"/>
      <c r="D244" s="3"/>
      <c r="E244" s="3"/>
      <c r="F244" s="3"/>
      <c r="G244" s="125"/>
    </row>
    <row r="245" spans="2:7">
      <c r="B245" s="3"/>
      <c r="C245" s="3"/>
      <c r="D245" s="3"/>
      <c r="E245" s="3"/>
      <c r="F245" s="3"/>
      <c r="G245" s="125"/>
    </row>
    <row r="246" spans="2:7">
      <c r="B246" s="3"/>
      <c r="C246" s="3"/>
      <c r="D246" s="3"/>
      <c r="E246" s="3"/>
      <c r="F246" s="3"/>
      <c r="G246" s="125"/>
    </row>
    <row r="247" spans="2:7">
      <c r="B247" s="3"/>
      <c r="C247" s="3"/>
      <c r="D247" s="3"/>
      <c r="E247" s="3"/>
      <c r="F247" s="3"/>
      <c r="G247" s="125"/>
    </row>
    <row r="248" spans="2:7">
      <c r="B248" s="3"/>
      <c r="C248" s="3"/>
      <c r="D248" s="3"/>
      <c r="E248" s="3"/>
      <c r="F248" s="3"/>
      <c r="G248" s="125"/>
    </row>
    <row r="249" spans="2:7">
      <c r="B249" s="3"/>
      <c r="C249" s="3"/>
      <c r="D249" s="3"/>
      <c r="E249" s="3"/>
      <c r="F249" s="3"/>
      <c r="G249" s="125"/>
    </row>
    <row r="250" spans="2:7">
      <c r="B250" s="3"/>
      <c r="C250" s="3"/>
      <c r="D250" s="3"/>
      <c r="E250" s="3"/>
      <c r="F250" s="3"/>
      <c r="G250" s="125"/>
    </row>
    <row r="251" spans="2:7">
      <c r="B251" s="3"/>
      <c r="C251" s="3"/>
      <c r="D251" s="3"/>
      <c r="E251" s="3"/>
      <c r="F251" s="3"/>
      <c r="G251" s="125"/>
    </row>
    <row r="252" spans="2:7">
      <c r="B252" s="3"/>
      <c r="C252" s="3"/>
      <c r="D252" s="3"/>
      <c r="E252" s="3"/>
      <c r="F252" s="3"/>
      <c r="G252" s="125"/>
    </row>
    <row r="253" spans="2:7">
      <c r="B253" s="3"/>
      <c r="C253" s="3"/>
      <c r="D253" s="3"/>
      <c r="E253" s="3"/>
      <c r="F253" s="3"/>
      <c r="G253" s="125"/>
    </row>
    <row r="254" spans="2:7">
      <c r="B254" s="3"/>
      <c r="C254" s="3"/>
      <c r="D254" s="3"/>
      <c r="E254" s="3"/>
      <c r="F254" s="3"/>
      <c r="G254" s="125"/>
    </row>
    <row r="255" spans="2:7">
      <c r="B255" s="3"/>
      <c r="C255" s="3"/>
      <c r="D255" s="3"/>
      <c r="E255" s="3"/>
      <c r="F255" s="3"/>
      <c r="G255" s="125"/>
    </row>
    <row r="256" spans="2:7">
      <c r="B256" s="3"/>
      <c r="C256" s="3"/>
      <c r="D256" s="3"/>
      <c r="E256" s="3"/>
      <c r="F256" s="3"/>
      <c r="G256" s="125"/>
    </row>
    <row r="257" spans="2:7">
      <c r="B257" s="3"/>
      <c r="C257" s="3"/>
      <c r="D257" s="3"/>
      <c r="E257" s="3"/>
      <c r="F257" s="3"/>
      <c r="G257" s="125"/>
    </row>
    <row r="258" spans="2:7">
      <c r="B258" s="3"/>
      <c r="C258" s="3"/>
      <c r="D258" s="3"/>
      <c r="E258" s="3"/>
      <c r="F258" s="3"/>
      <c r="G258" s="125"/>
    </row>
    <row r="259" spans="2:7">
      <c r="B259" s="3"/>
      <c r="C259" s="3"/>
      <c r="D259" s="3"/>
      <c r="E259" s="3"/>
      <c r="F259" s="3"/>
      <c r="G259" s="125"/>
    </row>
    <row r="260" spans="2:7">
      <c r="B260" s="3"/>
      <c r="C260" s="3"/>
      <c r="D260" s="3"/>
      <c r="E260" s="3"/>
      <c r="F260" s="3"/>
      <c r="G260" s="125"/>
    </row>
    <row r="261" spans="2:7">
      <c r="B261" s="3"/>
      <c r="C261" s="3"/>
      <c r="D261" s="3"/>
      <c r="E261" s="3"/>
      <c r="F261" s="3"/>
      <c r="G261" s="125"/>
    </row>
    <row r="262" spans="2:7">
      <c r="B262" s="3"/>
      <c r="C262" s="3"/>
      <c r="D262" s="3"/>
      <c r="E262" s="3"/>
      <c r="F262" s="3"/>
      <c r="G262" s="125"/>
    </row>
    <row r="263" spans="2:7">
      <c r="B263" s="3"/>
      <c r="C263" s="3"/>
      <c r="D263" s="3"/>
      <c r="E263" s="3"/>
      <c r="F263" s="3"/>
      <c r="G263" s="125"/>
    </row>
    <row r="264" spans="2:7">
      <c r="B264" s="3"/>
      <c r="C264" s="3"/>
      <c r="D264" s="3"/>
      <c r="E264" s="3"/>
      <c r="F264" s="3"/>
      <c r="G264" s="125"/>
    </row>
    <row r="265" spans="2:7">
      <c r="B265" s="3"/>
      <c r="C265" s="3"/>
      <c r="D265" s="3"/>
      <c r="E265" s="3"/>
      <c r="F265" s="3"/>
      <c r="G265" s="125"/>
    </row>
    <row r="266" spans="2:7">
      <c r="B266" s="3"/>
      <c r="C266" s="3"/>
      <c r="D266" s="3"/>
      <c r="E266" s="3"/>
      <c r="F266" s="3"/>
      <c r="G266" s="125"/>
    </row>
    <row r="267" spans="2:7">
      <c r="B267" s="3"/>
      <c r="C267" s="3"/>
      <c r="D267" s="3"/>
      <c r="E267" s="3"/>
      <c r="F267" s="3"/>
      <c r="G267" s="125"/>
    </row>
    <row r="268" spans="2:7">
      <c r="B268" s="3"/>
      <c r="C268" s="3"/>
      <c r="D268" s="3"/>
      <c r="E268" s="3"/>
      <c r="F268" s="3"/>
      <c r="G268" s="125"/>
    </row>
    <row r="269" spans="2:7">
      <c r="B269" s="3"/>
      <c r="C269" s="3"/>
      <c r="D269" s="3"/>
      <c r="E269" s="3"/>
      <c r="F269" s="3"/>
      <c r="G269" s="125"/>
    </row>
    <row r="270" spans="2:7">
      <c r="B270" s="3"/>
      <c r="C270" s="3"/>
      <c r="D270" s="3"/>
      <c r="E270" s="3"/>
      <c r="F270" s="3"/>
      <c r="G270" s="125"/>
    </row>
    <row r="271" spans="2:7">
      <c r="B271" s="3"/>
      <c r="C271" s="3"/>
      <c r="D271" s="3"/>
      <c r="E271" s="3"/>
      <c r="F271" s="3"/>
      <c r="G271" s="125"/>
    </row>
    <row r="272" spans="2:7">
      <c r="B272" s="3"/>
      <c r="C272" s="3"/>
      <c r="D272" s="3"/>
      <c r="E272" s="3"/>
      <c r="F272" s="3"/>
      <c r="G272" s="125"/>
    </row>
    <row r="273" spans="2:7">
      <c r="B273" s="3"/>
      <c r="C273" s="3"/>
      <c r="D273" s="3"/>
      <c r="E273" s="3"/>
      <c r="F273" s="3"/>
      <c r="G273" s="125"/>
    </row>
    <row r="274" spans="2:7">
      <c r="B274" s="3"/>
      <c r="C274" s="3"/>
      <c r="D274" s="3"/>
      <c r="E274" s="3"/>
      <c r="F274" s="3"/>
      <c r="G274" s="125"/>
    </row>
    <row r="275" spans="2:7">
      <c r="B275" s="3"/>
      <c r="C275" s="3"/>
      <c r="D275" s="3"/>
      <c r="E275" s="3"/>
      <c r="F275" s="3"/>
      <c r="G275" s="125"/>
    </row>
    <row r="276" spans="2:7">
      <c r="B276" s="3"/>
      <c r="C276" s="3"/>
      <c r="D276" s="3"/>
      <c r="E276" s="3"/>
      <c r="F276" s="3"/>
      <c r="G276" s="125"/>
    </row>
    <row r="277" spans="2:7">
      <c r="B277" s="3"/>
      <c r="C277" s="3"/>
      <c r="D277" s="3"/>
      <c r="E277" s="3"/>
      <c r="F277" s="3"/>
      <c r="G277" s="125"/>
    </row>
    <row r="278" spans="2:7">
      <c r="B278" s="3"/>
      <c r="C278" s="3"/>
      <c r="D278" s="3"/>
      <c r="E278" s="3"/>
      <c r="F278" s="3"/>
      <c r="G278" s="125"/>
    </row>
    <row r="279" spans="2:7">
      <c r="B279" s="3"/>
      <c r="C279" s="3"/>
      <c r="D279" s="3"/>
      <c r="E279" s="3"/>
      <c r="F279" s="3"/>
      <c r="G279" s="125"/>
    </row>
    <row r="280" spans="2:7">
      <c r="B280" s="3"/>
      <c r="C280" s="3"/>
      <c r="D280" s="3"/>
      <c r="E280" s="3"/>
      <c r="F280" s="3"/>
      <c r="G280" s="125"/>
    </row>
    <row r="281" spans="2:7">
      <c r="B281" s="3"/>
      <c r="C281" s="3"/>
      <c r="D281" s="3"/>
      <c r="E281" s="3"/>
      <c r="F281" s="3"/>
      <c r="G281" s="125"/>
    </row>
    <row r="282" spans="2:7">
      <c r="B282" s="3"/>
      <c r="C282" s="3"/>
      <c r="D282" s="3"/>
      <c r="E282" s="3"/>
      <c r="F282" s="3"/>
      <c r="G282" s="125"/>
    </row>
    <row r="283" spans="2:7">
      <c r="B283" s="3"/>
      <c r="C283" s="3"/>
      <c r="D283" s="3"/>
      <c r="E283" s="3"/>
      <c r="F283" s="3"/>
      <c r="G283" s="125"/>
    </row>
    <row r="284" spans="2:7">
      <c r="B284" s="3"/>
      <c r="C284" s="3"/>
      <c r="D284" s="3"/>
      <c r="E284" s="3"/>
      <c r="F284" s="3"/>
      <c r="G284" s="125"/>
    </row>
    <row r="285" spans="2:7">
      <c r="B285" s="3"/>
      <c r="C285" s="3"/>
      <c r="D285" s="3"/>
      <c r="E285" s="3"/>
      <c r="F285" s="3"/>
      <c r="G285" s="125"/>
    </row>
    <row r="286" spans="2:7">
      <c r="B286" s="3"/>
      <c r="C286" s="3"/>
      <c r="D286" s="3"/>
      <c r="E286" s="3"/>
      <c r="F286" s="3"/>
      <c r="G286" s="125"/>
    </row>
    <row r="287" spans="2:7">
      <c r="B287" s="3"/>
      <c r="C287" s="3"/>
      <c r="D287" s="3"/>
      <c r="E287" s="3"/>
      <c r="F287" s="3"/>
      <c r="G287" s="125"/>
    </row>
    <row r="288" spans="2:7">
      <c r="B288" s="3"/>
      <c r="C288" s="3"/>
      <c r="D288" s="3"/>
      <c r="E288" s="3"/>
      <c r="F288" s="3"/>
      <c r="G288" s="125"/>
    </row>
    <row r="289" spans="2:7">
      <c r="B289" s="3"/>
      <c r="C289" s="3"/>
      <c r="D289" s="3"/>
      <c r="E289" s="3"/>
      <c r="F289" s="3"/>
      <c r="G289" s="125"/>
    </row>
    <row r="290" spans="2:7">
      <c r="B290" s="3"/>
      <c r="C290" s="3"/>
      <c r="D290" s="3"/>
      <c r="E290" s="3"/>
      <c r="F290" s="3"/>
      <c r="G290" s="125"/>
    </row>
    <row r="291" spans="2:7">
      <c r="B291" s="3"/>
      <c r="C291" s="3"/>
      <c r="D291" s="3"/>
      <c r="E291" s="3"/>
      <c r="F291" s="3"/>
      <c r="G291" s="125"/>
    </row>
    <row r="292" spans="2:7">
      <c r="B292" s="3"/>
      <c r="C292" s="3"/>
      <c r="D292" s="3"/>
      <c r="E292" s="3"/>
      <c r="F292" s="3"/>
      <c r="G292" s="125"/>
    </row>
    <row r="293" spans="2:7">
      <c r="B293" s="3"/>
      <c r="C293" s="3"/>
      <c r="D293" s="3"/>
      <c r="E293" s="3"/>
      <c r="F293" s="3"/>
      <c r="G293" s="125"/>
    </row>
    <row r="294" spans="2:7">
      <c r="B294" s="3"/>
      <c r="C294" s="3"/>
      <c r="D294" s="3"/>
      <c r="E294" s="3"/>
      <c r="F294" s="3"/>
      <c r="G294" s="125"/>
    </row>
    <row r="295" spans="2:7">
      <c r="B295" s="3"/>
      <c r="C295" s="3"/>
      <c r="D295" s="3"/>
      <c r="E295" s="3"/>
      <c r="F295" s="3"/>
      <c r="G295" s="125"/>
    </row>
    <row r="296" spans="2:7">
      <c r="B296" s="3"/>
      <c r="C296" s="3"/>
      <c r="D296" s="3"/>
      <c r="E296" s="3"/>
      <c r="F296" s="3"/>
      <c r="G296" s="125"/>
    </row>
    <row r="297" spans="2:7">
      <c r="B297" s="3"/>
      <c r="C297" s="3"/>
      <c r="D297" s="3"/>
      <c r="E297" s="3"/>
      <c r="F297" s="3"/>
      <c r="G297" s="125"/>
    </row>
    <row r="298" spans="2:7">
      <c r="B298" s="3"/>
      <c r="C298" s="3"/>
      <c r="D298" s="3"/>
      <c r="E298" s="3"/>
      <c r="F298" s="3"/>
      <c r="G298" s="125"/>
    </row>
    <row r="299" spans="2:7">
      <c r="B299" s="3"/>
      <c r="C299" s="3"/>
      <c r="D299" s="3"/>
      <c r="E299" s="3"/>
      <c r="F299" s="3"/>
      <c r="G299" s="125"/>
    </row>
    <row r="300" spans="2:7">
      <c r="B300" s="3"/>
      <c r="C300" s="3"/>
      <c r="D300" s="3"/>
      <c r="E300" s="3"/>
      <c r="F300" s="3"/>
      <c r="G300" s="125"/>
    </row>
    <row r="301" spans="2:7">
      <c r="B301" s="3"/>
      <c r="C301" s="3"/>
      <c r="D301" s="3"/>
      <c r="E301" s="3"/>
      <c r="F301" s="3"/>
      <c r="G301" s="125"/>
    </row>
    <row r="302" spans="2:7">
      <c r="B302" s="3"/>
      <c r="C302" s="3"/>
      <c r="D302" s="3"/>
      <c r="E302" s="3"/>
      <c r="F302" s="3"/>
      <c r="G302" s="125"/>
    </row>
    <row r="303" spans="2:7">
      <c r="B303" s="3"/>
      <c r="C303" s="3"/>
      <c r="D303" s="3"/>
      <c r="E303" s="3"/>
      <c r="F303" s="3"/>
      <c r="G303" s="125"/>
    </row>
    <row r="304" spans="2:7">
      <c r="B304" s="3"/>
      <c r="C304" s="3"/>
      <c r="D304" s="3"/>
      <c r="E304" s="3"/>
      <c r="F304" s="3"/>
      <c r="G304" s="125"/>
    </row>
    <row r="305" spans="2:7">
      <c r="B305" s="3"/>
      <c r="C305" s="3"/>
      <c r="D305" s="3"/>
      <c r="E305" s="3"/>
      <c r="F305" s="3"/>
      <c r="G305" s="125"/>
    </row>
    <row r="306" spans="2:7">
      <c r="B306" s="3"/>
      <c r="C306" s="3"/>
      <c r="D306" s="3"/>
      <c r="E306" s="3"/>
      <c r="F306" s="3"/>
      <c r="G306" s="125"/>
    </row>
    <row r="307" spans="2:7">
      <c r="B307" s="3"/>
      <c r="C307" s="3"/>
      <c r="D307" s="3"/>
      <c r="E307" s="3"/>
      <c r="F307" s="3"/>
      <c r="G307" s="125"/>
    </row>
    <row r="308" spans="2:7">
      <c r="B308" s="3"/>
      <c r="C308" s="3"/>
      <c r="D308" s="3"/>
      <c r="E308" s="3"/>
      <c r="F308" s="3"/>
      <c r="G308" s="125"/>
    </row>
    <row r="309" spans="2:7">
      <c r="B309" s="3"/>
      <c r="C309" s="3"/>
      <c r="D309" s="3"/>
      <c r="E309" s="3"/>
      <c r="F309" s="3"/>
      <c r="G309" s="125"/>
    </row>
    <row r="310" spans="2:7">
      <c r="B310" s="3"/>
      <c r="C310" s="3"/>
      <c r="D310" s="3"/>
      <c r="E310" s="3"/>
      <c r="F310" s="3"/>
      <c r="G310" s="125"/>
    </row>
    <row r="311" spans="2:7">
      <c r="B311" s="3"/>
      <c r="C311" s="3"/>
      <c r="D311" s="3"/>
      <c r="E311" s="3"/>
      <c r="F311" s="3"/>
      <c r="G311" s="125"/>
    </row>
    <row r="312" spans="2:7">
      <c r="B312" s="3"/>
      <c r="C312" s="3"/>
      <c r="D312" s="3"/>
      <c r="E312" s="3"/>
      <c r="F312" s="3"/>
      <c r="G312" s="125"/>
    </row>
    <row r="313" spans="2:7">
      <c r="B313" s="3"/>
      <c r="C313" s="3"/>
      <c r="D313" s="3"/>
      <c r="E313" s="3"/>
      <c r="F313" s="3"/>
      <c r="G313" s="125"/>
    </row>
    <row r="314" spans="2:7">
      <c r="B314" s="3"/>
      <c r="C314" s="3"/>
      <c r="D314" s="3"/>
      <c r="E314" s="3"/>
      <c r="F314" s="3"/>
      <c r="G314" s="125"/>
    </row>
    <row r="315" spans="2:7">
      <c r="B315" s="3"/>
      <c r="C315" s="3"/>
      <c r="D315" s="3"/>
      <c r="E315" s="3"/>
      <c r="F315" s="3"/>
      <c r="G315" s="125"/>
    </row>
    <row r="316" spans="2:7">
      <c r="B316" s="3"/>
      <c r="C316" s="3"/>
      <c r="D316" s="3"/>
      <c r="E316" s="3"/>
      <c r="F316" s="3"/>
      <c r="G316" s="125"/>
    </row>
    <row r="317" spans="2:7">
      <c r="B317" s="3"/>
      <c r="C317" s="3"/>
      <c r="D317" s="3"/>
      <c r="E317" s="3"/>
      <c r="F317" s="3"/>
      <c r="G317" s="125"/>
    </row>
    <row r="318" spans="2:7">
      <c r="B318" s="3"/>
      <c r="C318" s="3"/>
      <c r="D318" s="3"/>
      <c r="E318" s="3"/>
      <c r="F318" s="3"/>
      <c r="G318" s="125"/>
    </row>
    <row r="319" spans="2:7">
      <c r="B319" s="3"/>
      <c r="C319" s="3"/>
      <c r="D319" s="3"/>
      <c r="E319" s="3"/>
      <c r="F319" s="3"/>
      <c r="G319" s="125"/>
    </row>
    <row r="320" spans="2:7">
      <c r="B320" s="3"/>
      <c r="C320" s="3"/>
      <c r="D320" s="3"/>
      <c r="E320" s="3"/>
      <c r="F320" s="3"/>
      <c r="G320" s="125"/>
    </row>
    <row r="321" spans="2:7">
      <c r="B321" s="3"/>
      <c r="C321" s="3"/>
      <c r="D321" s="3"/>
      <c r="E321" s="3"/>
      <c r="F321" s="3"/>
      <c r="G321" s="125"/>
    </row>
    <row r="322" spans="2:7">
      <c r="B322" s="3"/>
      <c r="C322" s="3"/>
      <c r="D322" s="3"/>
      <c r="E322" s="3"/>
      <c r="F322" s="3"/>
      <c r="G322" s="125"/>
    </row>
    <row r="323" spans="2:7">
      <c r="B323" s="3"/>
      <c r="C323" s="3"/>
      <c r="D323" s="3"/>
      <c r="E323" s="3"/>
      <c r="F323" s="3"/>
      <c r="G323" s="125"/>
    </row>
    <row r="324" spans="2:7">
      <c r="B324" s="3"/>
      <c r="C324" s="3"/>
      <c r="D324" s="3"/>
      <c r="E324" s="3"/>
      <c r="F324" s="3"/>
      <c r="G324" s="125"/>
    </row>
    <row r="325" spans="2:7">
      <c r="B325" s="3"/>
      <c r="C325" s="3"/>
      <c r="D325" s="3"/>
      <c r="E325" s="3"/>
      <c r="F325" s="3"/>
      <c r="G325" s="125"/>
    </row>
    <row r="326" spans="2:7">
      <c r="B326" s="3"/>
      <c r="C326" s="3"/>
      <c r="D326" s="3"/>
      <c r="E326" s="3"/>
      <c r="F326" s="3"/>
      <c r="G326" s="125"/>
    </row>
    <row r="327" spans="2:7">
      <c r="B327" s="3"/>
      <c r="C327" s="3"/>
      <c r="D327" s="3"/>
      <c r="E327" s="3"/>
      <c r="F327" s="3"/>
      <c r="G327" s="125"/>
    </row>
    <row r="328" spans="2:7">
      <c r="B328" s="3"/>
      <c r="C328" s="3"/>
      <c r="D328" s="3"/>
      <c r="E328" s="3"/>
      <c r="F328" s="3"/>
      <c r="G328" s="125"/>
    </row>
    <row r="329" spans="2:7">
      <c r="B329" s="3"/>
      <c r="C329" s="3"/>
      <c r="D329" s="3"/>
      <c r="E329" s="3"/>
      <c r="F329" s="3"/>
      <c r="G329" s="125"/>
    </row>
    <row r="330" spans="2:7">
      <c r="B330" s="3"/>
      <c r="C330" s="3"/>
      <c r="D330" s="3"/>
      <c r="E330" s="3"/>
      <c r="F330" s="3"/>
      <c r="G330" s="125"/>
    </row>
    <row r="331" spans="2:7">
      <c r="B331" s="3"/>
      <c r="C331" s="3"/>
      <c r="D331" s="3"/>
      <c r="E331" s="3"/>
      <c r="F331" s="3"/>
      <c r="G331" s="125"/>
    </row>
    <row r="332" spans="2:7">
      <c r="B332" s="3"/>
      <c r="C332" s="3"/>
      <c r="D332" s="3"/>
      <c r="E332" s="3"/>
      <c r="F332" s="3"/>
      <c r="G332" s="125"/>
    </row>
    <row r="333" spans="2:7">
      <c r="B333" s="3"/>
      <c r="C333" s="3"/>
      <c r="D333" s="3"/>
      <c r="E333" s="3"/>
      <c r="F333" s="3"/>
      <c r="G333" s="125"/>
    </row>
    <row r="334" spans="2:7">
      <c r="B334" s="3"/>
      <c r="C334" s="3"/>
      <c r="D334" s="3"/>
      <c r="E334" s="3"/>
      <c r="F334" s="3"/>
      <c r="G334" s="125"/>
    </row>
    <row r="335" spans="2:7">
      <c r="B335" s="3"/>
      <c r="C335" s="3"/>
      <c r="D335" s="3"/>
      <c r="E335" s="3"/>
      <c r="F335" s="3"/>
      <c r="G335" s="125"/>
    </row>
    <row r="336" spans="2:7">
      <c r="B336" s="3"/>
      <c r="C336" s="3"/>
      <c r="D336" s="3"/>
      <c r="E336" s="3"/>
      <c r="F336" s="3"/>
      <c r="G336" s="125"/>
    </row>
    <row r="337" spans="2:7">
      <c r="B337" s="3"/>
      <c r="C337" s="3"/>
      <c r="D337" s="3"/>
      <c r="E337" s="3"/>
      <c r="F337" s="3"/>
      <c r="G337" s="125"/>
    </row>
    <row r="338" spans="2:7">
      <c r="B338" s="3"/>
      <c r="C338" s="3"/>
      <c r="D338" s="3"/>
      <c r="E338" s="3"/>
      <c r="F338" s="3"/>
      <c r="G338" s="125"/>
    </row>
    <row r="339" spans="2:7">
      <c r="B339" s="3"/>
      <c r="C339" s="3"/>
      <c r="D339" s="3"/>
      <c r="E339" s="3"/>
      <c r="F339" s="3"/>
      <c r="G339" s="125"/>
    </row>
    <row r="340" spans="2:7">
      <c r="B340" s="3"/>
      <c r="C340" s="3"/>
      <c r="D340" s="3"/>
      <c r="E340" s="3"/>
      <c r="F340" s="3"/>
      <c r="G340" s="125"/>
    </row>
    <row r="341" spans="2:7">
      <c r="B341" s="3"/>
      <c r="C341" s="3"/>
      <c r="D341" s="3"/>
      <c r="E341" s="3"/>
      <c r="F341" s="3"/>
      <c r="G341" s="125"/>
    </row>
    <row r="342" spans="2:7">
      <c r="B342" s="3"/>
      <c r="C342" s="3"/>
      <c r="D342" s="3"/>
      <c r="E342" s="3"/>
      <c r="F342" s="3"/>
      <c r="G342" s="125"/>
    </row>
    <row r="343" spans="2:7">
      <c r="B343" s="3"/>
      <c r="C343" s="3"/>
      <c r="D343" s="3"/>
      <c r="E343" s="3"/>
      <c r="F343" s="3"/>
      <c r="G343" s="125"/>
    </row>
    <row r="344" spans="2:7">
      <c r="B344" s="3"/>
      <c r="C344" s="3"/>
      <c r="D344" s="3"/>
      <c r="E344" s="3"/>
      <c r="F344" s="3"/>
      <c r="G344" s="125"/>
    </row>
    <row r="345" spans="2:7">
      <c r="B345" s="3"/>
      <c r="C345" s="3"/>
      <c r="D345" s="3"/>
      <c r="E345" s="3"/>
      <c r="F345" s="3"/>
      <c r="G345" s="125"/>
    </row>
    <row r="346" spans="2:7">
      <c r="B346" s="3"/>
      <c r="C346" s="3"/>
      <c r="D346" s="3"/>
      <c r="E346" s="3"/>
      <c r="F346" s="3"/>
      <c r="G346" s="125"/>
    </row>
    <row r="347" spans="2:7">
      <c r="B347" s="3"/>
      <c r="C347" s="3"/>
      <c r="D347" s="3"/>
      <c r="E347" s="3"/>
      <c r="F347" s="3"/>
      <c r="G347" s="125"/>
    </row>
    <row r="348" spans="2:7">
      <c r="B348" s="3"/>
      <c r="C348" s="3"/>
      <c r="D348" s="3"/>
      <c r="E348" s="3"/>
      <c r="F348" s="3"/>
      <c r="G348" s="125"/>
    </row>
    <row r="349" spans="2:7">
      <c r="B349" s="3"/>
      <c r="C349" s="3"/>
      <c r="D349" s="3"/>
      <c r="E349" s="3"/>
      <c r="F349" s="3"/>
      <c r="G349" s="125"/>
    </row>
    <row r="350" spans="2:7">
      <c r="B350" s="3"/>
      <c r="C350" s="3"/>
      <c r="D350" s="3"/>
      <c r="E350" s="3"/>
      <c r="F350" s="3"/>
      <c r="G350" s="125"/>
    </row>
    <row r="351" spans="2:7">
      <c r="B351" s="3"/>
      <c r="C351" s="3"/>
      <c r="D351" s="3"/>
      <c r="E351" s="3"/>
      <c r="F351" s="3"/>
      <c r="G351" s="125"/>
    </row>
    <row r="352" spans="2:7">
      <c r="B352" s="3"/>
      <c r="C352" s="3"/>
      <c r="D352" s="3"/>
      <c r="E352" s="3"/>
      <c r="F352" s="3"/>
      <c r="G352" s="125"/>
    </row>
    <row r="353" spans="2:7">
      <c r="B353" s="3"/>
      <c r="C353" s="3"/>
      <c r="D353" s="3"/>
      <c r="E353" s="3"/>
      <c r="F353" s="3"/>
      <c r="G353" s="125"/>
    </row>
    <row r="354" spans="2:7">
      <c r="B354" s="3"/>
      <c r="C354" s="3"/>
      <c r="D354" s="3"/>
      <c r="E354" s="3"/>
      <c r="F354" s="3"/>
      <c r="G354" s="125"/>
    </row>
    <row r="355" spans="2:7">
      <c r="B355" s="3"/>
      <c r="C355" s="3"/>
      <c r="D355" s="3"/>
      <c r="E355" s="3"/>
      <c r="F355" s="3"/>
      <c r="G355" s="125"/>
    </row>
    <row r="356" spans="2:7">
      <c r="B356" s="3"/>
      <c r="C356" s="3"/>
      <c r="D356" s="3"/>
      <c r="E356" s="3"/>
      <c r="F356" s="3"/>
      <c r="G356" s="125"/>
    </row>
    <row r="357" spans="2:7">
      <c r="B357" s="3"/>
      <c r="C357" s="3"/>
      <c r="D357" s="3"/>
      <c r="E357" s="3"/>
      <c r="F357" s="3"/>
      <c r="G357" s="125"/>
    </row>
    <row r="358" spans="2:7">
      <c r="B358" s="3"/>
      <c r="C358" s="3"/>
      <c r="D358" s="3"/>
      <c r="E358" s="3"/>
      <c r="F358" s="3"/>
      <c r="G358" s="125"/>
    </row>
    <row r="359" spans="2:7">
      <c r="B359" s="3"/>
      <c r="C359" s="3"/>
      <c r="D359" s="3"/>
      <c r="E359" s="3"/>
      <c r="F359" s="3"/>
      <c r="G359" s="125"/>
    </row>
    <row r="360" spans="2:7">
      <c r="B360" s="3"/>
      <c r="C360" s="3"/>
      <c r="D360" s="3"/>
      <c r="E360" s="3"/>
      <c r="F360" s="3"/>
      <c r="G360" s="125"/>
    </row>
    <row r="361" spans="2:7">
      <c r="B361" s="3"/>
      <c r="C361" s="3"/>
      <c r="D361" s="3"/>
      <c r="E361" s="3"/>
      <c r="F361" s="3"/>
      <c r="G361" s="125"/>
    </row>
  </sheetData>
  <sheetProtection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5" tint="-0.249977111117893"/>
  </sheetPr>
  <dimension ref="A2:AI1735"/>
  <sheetViews>
    <sheetView showGridLines="0" tabSelected="1" topLeftCell="X1" zoomScale="110" zoomScaleNormal="110" workbookViewId="0">
      <selection activeCell="Z31" sqref="Z31"/>
    </sheetView>
  </sheetViews>
  <sheetFormatPr defaultColWidth="8.7109375" defaultRowHeight="14.45"/>
  <cols>
    <col min="1" max="1" width="8.85546875" hidden="1" customWidth="1"/>
    <col min="2" max="2" width="6.42578125" hidden="1" customWidth="1"/>
    <col min="3" max="3" width="24.28515625" hidden="1" customWidth="1"/>
    <col min="4" max="4" width="5.140625" hidden="1" customWidth="1"/>
    <col min="5" max="5" width="8.140625" hidden="1" customWidth="1"/>
    <col min="6" max="6" width="44" hidden="1" customWidth="1"/>
    <col min="7" max="7" width="5.140625" hidden="1" customWidth="1"/>
    <col min="8" max="8" width="10.85546875" hidden="1" customWidth="1"/>
    <col min="9" max="9" width="49.140625" hidden="1" customWidth="1"/>
    <col min="10" max="10" width="5.140625" hidden="1" customWidth="1"/>
    <col min="11" max="11" width="4.85546875" hidden="1" customWidth="1"/>
    <col min="12" max="12" width="15.5703125" hidden="1" customWidth="1"/>
    <col min="13" max="13" width="30.28515625" hidden="1" customWidth="1"/>
    <col min="14" max="14" width="5.140625" hidden="1" customWidth="1"/>
    <col min="15" max="17" width="30.28515625" hidden="1" customWidth="1"/>
    <col min="18" max="18" width="11.28515625" hidden="1" customWidth="1"/>
    <col min="19" max="20" width="30.28515625" hidden="1" customWidth="1"/>
    <col min="21" max="22" width="8.5703125" hidden="1" customWidth="1"/>
    <col min="23" max="23" width="8.85546875" hidden="1" customWidth="1"/>
    <col min="24" max="24" width="52.5703125" style="139" customWidth="1"/>
    <col min="25" max="25" width="11" customWidth="1"/>
    <col min="26" max="26" width="11.42578125" style="139" customWidth="1"/>
    <col min="27" max="27" width="11.85546875" customWidth="1"/>
    <col min="30" max="31" width="10.5703125" customWidth="1"/>
    <col min="32" max="33" width="0" hidden="1" customWidth="1"/>
    <col min="34" max="34" width="9.42578125" hidden="1" customWidth="1"/>
    <col min="35" max="35" width="19.140625" hidden="1" customWidth="1"/>
  </cols>
  <sheetData>
    <row r="2" spans="2:35" ht="26.1">
      <c r="B2" s="424" t="s">
        <v>62</v>
      </c>
      <c r="C2" s="425"/>
      <c r="E2" s="424" t="s">
        <v>3344</v>
      </c>
      <c r="F2" s="425"/>
      <c r="H2" s="424" t="s">
        <v>3345</v>
      </c>
      <c r="I2" s="425"/>
      <c r="L2" s="424" t="s">
        <v>3346</v>
      </c>
      <c r="M2" s="425"/>
      <c r="O2" s="426" t="s">
        <v>3347</v>
      </c>
      <c r="P2" s="426"/>
      <c r="Q2" s="426"/>
      <c r="S2" s="426" t="s">
        <v>3348</v>
      </c>
      <c r="T2" s="426"/>
      <c r="U2" s="426"/>
      <c r="V2" s="426"/>
      <c r="X2" s="427" t="s">
        <v>3349</v>
      </c>
      <c r="Y2" s="426"/>
      <c r="Z2" s="426"/>
      <c r="AA2" s="426"/>
      <c r="AB2" s="426"/>
      <c r="AC2" s="426"/>
      <c r="AD2" s="426"/>
      <c r="AE2" s="426"/>
      <c r="AH2" s="424" t="s">
        <v>3350</v>
      </c>
      <c r="AI2" s="425"/>
    </row>
    <row r="3" spans="2:35">
      <c r="B3" s="3"/>
      <c r="C3" s="3"/>
    </row>
    <row r="4" spans="2:35" ht="15" customHeight="1">
      <c r="B4" s="3"/>
      <c r="C4" s="3"/>
    </row>
    <row r="5" spans="2:35" s="2" customFormat="1" ht="15" thickBot="1">
      <c r="B5" s="5" t="s">
        <v>3351</v>
      </c>
      <c r="C5" s="5" t="s">
        <v>229</v>
      </c>
      <c r="E5" s="5" t="s">
        <v>3352</v>
      </c>
      <c r="F5" s="5" t="s">
        <v>229</v>
      </c>
      <c r="H5" s="5" t="s">
        <v>3352</v>
      </c>
      <c r="I5" s="5" t="s">
        <v>229</v>
      </c>
      <c r="J5" s="5"/>
      <c r="L5" s="5" t="s">
        <v>3352</v>
      </c>
      <c r="M5" s="5" t="s">
        <v>229</v>
      </c>
      <c r="N5"/>
      <c r="O5" s="55" t="s">
        <v>3353</v>
      </c>
      <c r="P5" s="56" t="s">
        <v>229</v>
      </c>
      <c r="Q5" s="55" t="s">
        <v>3345</v>
      </c>
      <c r="R5"/>
      <c r="S5" s="145" t="s">
        <v>57</v>
      </c>
      <c r="T5" s="146" t="s">
        <v>67</v>
      </c>
      <c r="U5" s="146" t="s">
        <v>3112</v>
      </c>
      <c r="V5" s="146" t="s">
        <v>3113</v>
      </c>
      <c r="X5" s="136" t="s">
        <v>3354</v>
      </c>
      <c r="Y5" s="56" t="s">
        <v>3355</v>
      </c>
      <c r="Z5" s="136" t="s">
        <v>3356</v>
      </c>
      <c r="AA5" s="56" t="s">
        <v>3357</v>
      </c>
      <c r="AB5" s="56" t="s">
        <v>3115</v>
      </c>
      <c r="AC5" s="56" t="s">
        <v>3358</v>
      </c>
      <c r="AD5" s="2" t="s">
        <v>60</v>
      </c>
      <c r="AE5" s="2" t="s">
        <v>3359</v>
      </c>
      <c r="AH5" s="2" t="s">
        <v>3352</v>
      </c>
      <c r="AI5" s="2" t="s">
        <v>229</v>
      </c>
    </row>
    <row r="6" spans="2:35" ht="15" thickTop="1">
      <c r="B6" s="4"/>
      <c r="C6" s="3"/>
      <c r="E6" s="4" t="s">
        <v>3360</v>
      </c>
      <c r="F6" s="3" t="s">
        <v>3361</v>
      </c>
      <c r="H6" s="4" t="s">
        <v>3362</v>
      </c>
      <c r="I6" s="3" t="s">
        <v>3363</v>
      </c>
      <c r="J6" s="3"/>
      <c r="L6" s="4">
        <v>10192</v>
      </c>
      <c r="M6" s="3" t="s">
        <v>3364</v>
      </c>
      <c r="O6" s="57" t="s">
        <v>3365</v>
      </c>
      <c r="P6" s="54" t="s">
        <v>3366</v>
      </c>
      <c r="Q6" s="57" t="s">
        <v>3367</v>
      </c>
      <c r="S6" s="147">
        <v>10101</v>
      </c>
      <c r="T6" s="148" t="s">
        <v>3116</v>
      </c>
      <c r="U6" s="148" t="s">
        <v>3117</v>
      </c>
      <c r="V6" s="148" t="s">
        <v>3118</v>
      </c>
      <c r="X6" s="53" t="s">
        <v>134</v>
      </c>
      <c r="Y6" s="53" t="s">
        <v>2390</v>
      </c>
      <c r="Z6" s="137">
        <v>70000</v>
      </c>
      <c r="AA6" s="53"/>
      <c r="AB6" s="53" t="s">
        <v>41</v>
      </c>
      <c r="AC6" s="53" t="s">
        <v>41</v>
      </c>
      <c r="AD6" s="53" t="s">
        <v>15</v>
      </c>
      <c r="AE6" s="53">
        <v>20200</v>
      </c>
      <c r="AH6" t="s">
        <v>3088</v>
      </c>
      <c r="AI6" t="s">
        <v>3368</v>
      </c>
    </row>
    <row r="7" spans="2:35">
      <c r="B7" s="4"/>
      <c r="C7" s="3"/>
      <c r="E7" s="4" t="s">
        <v>3369</v>
      </c>
      <c r="F7" s="3" t="s">
        <v>3370</v>
      </c>
      <c r="H7" s="4" t="s">
        <v>3371</v>
      </c>
      <c r="I7" s="3" t="s">
        <v>3372</v>
      </c>
      <c r="J7" s="3"/>
      <c r="L7" s="4">
        <v>10194</v>
      </c>
      <c r="M7" s="3" t="s">
        <v>3373</v>
      </c>
      <c r="O7" s="58" t="s">
        <v>3374</v>
      </c>
      <c r="P7" s="53" t="s">
        <v>3375</v>
      </c>
      <c r="Q7" s="58" t="s">
        <v>3367</v>
      </c>
      <c r="S7" s="149">
        <v>10102</v>
      </c>
      <c r="T7" s="150" t="s">
        <v>3119</v>
      </c>
      <c r="U7" s="150" t="s">
        <v>3117</v>
      </c>
      <c r="V7" s="150" t="s">
        <v>3118</v>
      </c>
      <c r="X7" s="53" t="s">
        <v>141</v>
      </c>
      <c r="Y7" s="53" t="s">
        <v>2382</v>
      </c>
      <c r="Z7" s="137">
        <v>70000</v>
      </c>
      <c r="AA7" s="53"/>
      <c r="AB7" s="53" t="s">
        <v>41</v>
      </c>
      <c r="AC7" s="53" t="s">
        <v>41</v>
      </c>
      <c r="AD7" s="53" t="s">
        <v>15</v>
      </c>
      <c r="AE7" s="53">
        <v>20200</v>
      </c>
      <c r="AH7" t="s">
        <v>3089</v>
      </c>
      <c r="AI7" t="s">
        <v>3376</v>
      </c>
    </row>
    <row r="8" spans="2:35">
      <c r="B8" s="4"/>
      <c r="C8" s="3"/>
      <c r="E8" s="4" t="s">
        <v>3377</v>
      </c>
      <c r="F8" s="3" t="s">
        <v>3378</v>
      </c>
      <c r="H8" s="4" t="s">
        <v>3379</v>
      </c>
      <c r="I8" s="3" t="s">
        <v>3380</v>
      </c>
      <c r="J8" s="3"/>
      <c r="L8" s="4">
        <v>10196</v>
      </c>
      <c r="M8" s="3" t="s">
        <v>3381</v>
      </c>
      <c r="O8" s="57" t="s">
        <v>3382</v>
      </c>
      <c r="P8" s="54" t="s">
        <v>3383</v>
      </c>
      <c r="Q8" s="57" t="s">
        <v>3367</v>
      </c>
      <c r="S8" s="147">
        <v>10103</v>
      </c>
      <c r="T8" s="148" t="s">
        <v>3120</v>
      </c>
      <c r="U8" s="148" t="s">
        <v>3117</v>
      </c>
      <c r="V8" s="148" t="s">
        <v>3118</v>
      </c>
      <c r="X8" s="53" t="s">
        <v>138</v>
      </c>
      <c r="Y8" s="53" t="s">
        <v>2330</v>
      </c>
      <c r="Z8" s="137">
        <v>70000</v>
      </c>
      <c r="AA8" s="53"/>
      <c r="AB8" s="53" t="s">
        <v>41</v>
      </c>
      <c r="AC8" s="53" t="s">
        <v>41</v>
      </c>
      <c r="AD8" s="53" t="s">
        <v>15</v>
      </c>
      <c r="AE8" s="53">
        <v>20200</v>
      </c>
      <c r="AH8" t="s">
        <v>3090</v>
      </c>
      <c r="AI8" t="s">
        <v>3384</v>
      </c>
    </row>
    <row r="9" spans="2:35">
      <c r="B9" s="4"/>
      <c r="C9" s="3"/>
      <c r="E9" s="4" t="s">
        <v>3385</v>
      </c>
      <c r="F9" s="3" t="s">
        <v>3386</v>
      </c>
      <c r="H9" s="4" t="s">
        <v>3387</v>
      </c>
      <c r="I9" s="3" t="s">
        <v>3388</v>
      </c>
      <c r="J9" s="3"/>
      <c r="L9" s="4">
        <v>10197</v>
      </c>
      <c r="M9" s="3" t="s">
        <v>3389</v>
      </c>
      <c r="O9" s="58" t="s">
        <v>3390</v>
      </c>
      <c r="P9" s="53" t="s">
        <v>3391</v>
      </c>
      <c r="Q9" s="58" t="s">
        <v>3367</v>
      </c>
      <c r="S9" s="149">
        <v>10104</v>
      </c>
      <c r="T9" s="150" t="s">
        <v>3121</v>
      </c>
      <c r="U9" s="150" t="s">
        <v>3117</v>
      </c>
      <c r="V9" s="150" t="s">
        <v>3118</v>
      </c>
      <c r="X9" s="53" t="s">
        <v>129</v>
      </c>
      <c r="Y9" s="53" t="s">
        <v>2342</v>
      </c>
      <c r="Z9" s="137">
        <v>70000</v>
      </c>
      <c r="AA9" s="53"/>
      <c r="AB9" s="53" t="s">
        <v>41</v>
      </c>
      <c r="AC9" s="53" t="s">
        <v>41</v>
      </c>
      <c r="AD9" s="53" t="s">
        <v>15</v>
      </c>
      <c r="AE9" s="53">
        <v>20200</v>
      </c>
      <c r="AH9" t="s">
        <v>3091</v>
      </c>
      <c r="AI9" t="s">
        <v>3392</v>
      </c>
    </row>
    <row r="10" spans="2:35">
      <c r="B10" s="4"/>
      <c r="C10" s="3"/>
      <c r="E10" s="4" t="s">
        <v>3393</v>
      </c>
      <c r="F10" s="3" t="s">
        <v>3394</v>
      </c>
      <c r="H10" s="4" t="s">
        <v>3395</v>
      </c>
      <c r="I10" s="3" t="s">
        <v>3396</v>
      </c>
      <c r="J10" s="3"/>
      <c r="L10" s="4">
        <v>10200</v>
      </c>
      <c r="M10" s="3" t="s">
        <v>3397</v>
      </c>
      <c r="O10" s="57" t="s">
        <v>3398</v>
      </c>
      <c r="P10" s="54" t="s">
        <v>3399</v>
      </c>
      <c r="Q10" s="57" t="s">
        <v>3367</v>
      </c>
      <c r="S10" s="147">
        <v>10106</v>
      </c>
      <c r="T10" s="148" t="s">
        <v>3122</v>
      </c>
      <c r="U10" s="148" t="s">
        <v>3117</v>
      </c>
      <c r="V10" s="148" t="s">
        <v>3118</v>
      </c>
      <c r="X10" s="53" t="s">
        <v>136</v>
      </c>
      <c r="Y10" s="53" t="s">
        <v>2360</v>
      </c>
      <c r="Z10" s="137">
        <v>70000</v>
      </c>
      <c r="AA10" s="53"/>
      <c r="AB10" s="53" t="s">
        <v>41</v>
      </c>
      <c r="AC10" s="53" t="s">
        <v>41</v>
      </c>
      <c r="AD10" s="53" t="s">
        <v>15</v>
      </c>
      <c r="AE10" s="53">
        <v>20200</v>
      </c>
      <c r="AH10" t="s">
        <v>3093</v>
      </c>
      <c r="AI10" t="s">
        <v>3400</v>
      </c>
    </row>
    <row r="11" spans="2:35">
      <c r="B11" s="4"/>
      <c r="C11" s="3"/>
      <c r="E11" s="4" t="s">
        <v>3401</v>
      </c>
      <c r="F11" s="3" t="s">
        <v>3402</v>
      </c>
      <c r="H11" s="4" t="s">
        <v>3403</v>
      </c>
      <c r="I11" s="3" t="s">
        <v>3404</v>
      </c>
      <c r="J11" s="3"/>
      <c r="L11" s="4">
        <v>10210</v>
      </c>
      <c r="M11" s="3" t="s">
        <v>3405</v>
      </c>
      <c r="N11" s="3"/>
      <c r="O11" s="58" t="s">
        <v>3406</v>
      </c>
      <c r="P11" s="53" t="s">
        <v>3407</v>
      </c>
      <c r="Q11" s="58" t="s">
        <v>3367</v>
      </c>
      <c r="S11" s="149">
        <v>10110</v>
      </c>
      <c r="T11" s="150" t="s">
        <v>3123</v>
      </c>
      <c r="U11" s="150" t="s">
        <v>3117</v>
      </c>
      <c r="V11" s="150" t="s">
        <v>3118</v>
      </c>
      <c r="X11" s="53" t="s">
        <v>164</v>
      </c>
      <c r="Y11" s="53" t="s">
        <v>1326</v>
      </c>
      <c r="Z11" s="137">
        <v>70015</v>
      </c>
      <c r="AA11" s="53"/>
      <c r="AB11" s="53" t="s">
        <v>41</v>
      </c>
      <c r="AC11" s="53" t="s">
        <v>41</v>
      </c>
      <c r="AD11" s="53" t="s">
        <v>15</v>
      </c>
      <c r="AE11" s="53">
        <v>20200</v>
      </c>
      <c r="AH11" t="s">
        <v>3094</v>
      </c>
      <c r="AI11" t="s">
        <v>3408</v>
      </c>
    </row>
    <row r="12" spans="2:35">
      <c r="B12" s="4"/>
      <c r="C12" s="3"/>
      <c r="E12" s="4" t="s">
        <v>3409</v>
      </c>
      <c r="F12" s="3" t="s">
        <v>3410</v>
      </c>
      <c r="H12" s="4" t="s">
        <v>3411</v>
      </c>
      <c r="I12" s="3" t="s">
        <v>3412</v>
      </c>
      <c r="J12" s="3"/>
      <c r="L12" s="4">
        <v>10220</v>
      </c>
      <c r="M12" s="3" t="s">
        <v>3413</v>
      </c>
      <c r="N12" s="3"/>
      <c r="O12" s="58" t="s">
        <v>3414</v>
      </c>
      <c r="P12" s="53" t="s">
        <v>3415</v>
      </c>
      <c r="Q12" s="58" t="s">
        <v>3367</v>
      </c>
      <c r="S12" s="147">
        <v>10401</v>
      </c>
      <c r="T12" s="148" t="s">
        <v>211</v>
      </c>
      <c r="U12" s="148" t="s">
        <v>3117</v>
      </c>
      <c r="V12" s="148" t="s">
        <v>3118</v>
      </c>
      <c r="X12" s="53" t="s">
        <v>3416</v>
      </c>
      <c r="Y12" s="53" t="s">
        <v>1857</v>
      </c>
      <c r="Z12" s="137">
        <v>86040</v>
      </c>
      <c r="AA12" s="53"/>
      <c r="AB12" s="53" t="s">
        <v>41</v>
      </c>
      <c r="AC12" s="53" t="s">
        <v>41</v>
      </c>
      <c r="AD12" s="53" t="s">
        <v>15</v>
      </c>
      <c r="AE12" s="53">
        <v>20200</v>
      </c>
    </row>
    <row r="13" spans="2:35">
      <c r="B13" s="4"/>
      <c r="C13" s="3"/>
      <c r="E13" s="4" t="s">
        <v>3417</v>
      </c>
      <c r="F13" s="3" t="s">
        <v>3418</v>
      </c>
      <c r="H13" s="4" t="s">
        <v>3419</v>
      </c>
      <c r="I13" s="3" t="s">
        <v>3420</v>
      </c>
      <c r="L13" s="4">
        <v>10300</v>
      </c>
      <c r="M13" s="3" t="s">
        <v>3421</v>
      </c>
      <c r="N13" s="3"/>
      <c r="O13" s="57" t="s">
        <v>3422</v>
      </c>
      <c r="P13" s="54" t="s">
        <v>3423</v>
      </c>
      <c r="Q13" s="57" t="s">
        <v>3367</v>
      </c>
      <c r="S13" s="149">
        <v>10402</v>
      </c>
      <c r="T13" s="150" t="s">
        <v>3124</v>
      </c>
      <c r="U13" s="150" t="s">
        <v>3117</v>
      </c>
      <c r="V13" s="150" t="s">
        <v>3118</v>
      </c>
      <c r="X13" s="53" t="s">
        <v>3424</v>
      </c>
      <c r="Y13" s="53" t="s">
        <v>1859</v>
      </c>
      <c r="Z13" s="137" t="s">
        <v>3425</v>
      </c>
      <c r="AA13" s="53"/>
      <c r="AB13" s="53" t="s">
        <v>41</v>
      </c>
      <c r="AC13" s="53" t="s">
        <v>41</v>
      </c>
      <c r="AD13" s="53" t="s">
        <v>15</v>
      </c>
      <c r="AE13" s="53">
        <v>20200</v>
      </c>
      <c r="AH13" t="s">
        <v>3095</v>
      </c>
      <c r="AI13" t="s">
        <v>3426</v>
      </c>
    </row>
    <row r="14" spans="2:35">
      <c r="B14" s="4"/>
      <c r="C14" s="3"/>
      <c r="E14" s="4" t="s">
        <v>3427</v>
      </c>
      <c r="F14" s="3" t="s">
        <v>130</v>
      </c>
      <c r="H14" s="4" t="s">
        <v>3428</v>
      </c>
      <c r="I14" s="3" t="s">
        <v>3429</v>
      </c>
      <c r="L14" s="4">
        <v>10400</v>
      </c>
      <c r="M14" s="3" t="s">
        <v>3430</v>
      </c>
      <c r="N14" s="3"/>
      <c r="O14" s="57" t="s">
        <v>3431</v>
      </c>
      <c r="P14" s="54" t="s">
        <v>3432</v>
      </c>
      <c r="Q14" s="57" t="s">
        <v>3367</v>
      </c>
      <c r="S14" s="147">
        <v>10701</v>
      </c>
      <c r="T14" s="148" t="s">
        <v>3125</v>
      </c>
      <c r="U14" s="148" t="s">
        <v>3117</v>
      </c>
      <c r="V14" s="148" t="s">
        <v>3118</v>
      </c>
      <c r="X14" s="53" t="s">
        <v>3433</v>
      </c>
      <c r="Y14" s="53" t="s">
        <v>1861</v>
      </c>
      <c r="Z14" s="137">
        <v>86000</v>
      </c>
      <c r="AA14" s="53"/>
      <c r="AB14" s="53" t="s">
        <v>41</v>
      </c>
      <c r="AC14" s="53" t="s">
        <v>41</v>
      </c>
      <c r="AD14" s="53" t="s">
        <v>15</v>
      </c>
      <c r="AE14" s="53">
        <v>20200</v>
      </c>
      <c r="AH14" t="s">
        <v>3096</v>
      </c>
      <c r="AI14" t="s">
        <v>3434</v>
      </c>
    </row>
    <row r="15" spans="2:35">
      <c r="B15" s="4"/>
      <c r="C15" s="3"/>
      <c r="E15" s="4" t="s">
        <v>3435</v>
      </c>
      <c r="F15" s="3" t="s">
        <v>3436</v>
      </c>
      <c r="H15" s="4" t="s">
        <v>3437</v>
      </c>
      <c r="I15" s="3" t="s">
        <v>3438</v>
      </c>
      <c r="L15" s="4">
        <v>10600</v>
      </c>
      <c r="M15" s="3" t="s">
        <v>3439</v>
      </c>
      <c r="N15" s="3"/>
      <c r="O15" s="57" t="s">
        <v>3440</v>
      </c>
      <c r="P15" s="54" t="s">
        <v>3441</v>
      </c>
      <c r="Q15" s="57" t="s">
        <v>3367</v>
      </c>
      <c r="S15" s="149">
        <v>10800</v>
      </c>
      <c r="T15" s="150" t="s">
        <v>3126</v>
      </c>
      <c r="U15" s="150" t="s">
        <v>3117</v>
      </c>
      <c r="V15" s="150" t="s">
        <v>3127</v>
      </c>
      <c r="X15" s="53" t="s">
        <v>3442</v>
      </c>
      <c r="Y15" s="53" t="s">
        <v>1863</v>
      </c>
      <c r="Z15" s="137">
        <v>86050</v>
      </c>
      <c r="AA15" s="53"/>
      <c r="AB15" s="53" t="s">
        <v>41</v>
      </c>
      <c r="AC15" s="53" t="s">
        <v>41</v>
      </c>
      <c r="AD15" s="53" t="s">
        <v>15</v>
      </c>
      <c r="AE15" s="53">
        <v>20200</v>
      </c>
      <c r="AH15" t="s">
        <v>3097</v>
      </c>
      <c r="AI15" t="s">
        <v>3443</v>
      </c>
    </row>
    <row r="16" spans="2:35">
      <c r="B16" s="4"/>
      <c r="C16" s="3"/>
      <c r="E16" s="4" t="s">
        <v>3444</v>
      </c>
      <c r="F16" s="3" t="s">
        <v>3445</v>
      </c>
      <c r="H16" s="4" t="s">
        <v>3446</v>
      </c>
      <c r="I16" s="3" t="s">
        <v>3447</v>
      </c>
      <c r="L16" s="4">
        <v>10700</v>
      </c>
      <c r="M16" s="3" t="s">
        <v>3448</v>
      </c>
      <c r="N16" s="3"/>
      <c r="O16" s="58" t="s">
        <v>3449</v>
      </c>
      <c r="P16" s="53" t="s">
        <v>3450</v>
      </c>
      <c r="Q16" s="58" t="s">
        <v>3367</v>
      </c>
      <c r="S16" s="147">
        <v>11100</v>
      </c>
      <c r="T16" s="148" t="s">
        <v>3128</v>
      </c>
      <c r="U16" s="148" t="s">
        <v>3117</v>
      </c>
      <c r="V16" s="148" t="s">
        <v>3118</v>
      </c>
      <c r="X16" s="53" t="s">
        <v>3451</v>
      </c>
      <c r="Y16" s="53" t="s">
        <v>1865</v>
      </c>
      <c r="Z16" s="137">
        <v>86040</v>
      </c>
      <c r="AA16" s="53"/>
      <c r="AB16" s="53" t="s">
        <v>41</v>
      </c>
      <c r="AC16" s="53" t="s">
        <v>41</v>
      </c>
      <c r="AD16" s="53" t="s">
        <v>15</v>
      </c>
      <c r="AE16" s="53">
        <v>20200</v>
      </c>
      <c r="AH16" t="s">
        <v>3098</v>
      </c>
      <c r="AI16" t="s">
        <v>3452</v>
      </c>
    </row>
    <row r="17" spans="2:35">
      <c r="B17" s="4"/>
      <c r="C17" s="3"/>
      <c r="E17" s="4" t="s">
        <v>3453</v>
      </c>
      <c r="F17" s="3" t="s">
        <v>3454</v>
      </c>
      <c r="H17" s="4" t="s">
        <v>3455</v>
      </c>
      <c r="I17" s="3" t="s">
        <v>3456</v>
      </c>
      <c r="L17" s="4">
        <v>12100</v>
      </c>
      <c r="M17" s="3" t="s">
        <v>3457</v>
      </c>
      <c r="N17" s="3"/>
      <c r="O17" s="57" t="s">
        <v>3458</v>
      </c>
      <c r="P17" s="54" t="s">
        <v>3459</v>
      </c>
      <c r="Q17" s="57" t="s">
        <v>3367</v>
      </c>
      <c r="S17" s="149">
        <v>11103</v>
      </c>
      <c r="T17" s="150" t="s">
        <v>3129</v>
      </c>
      <c r="U17" s="150" t="s">
        <v>3117</v>
      </c>
      <c r="V17" s="150" t="s">
        <v>3118</v>
      </c>
      <c r="X17" s="53" t="s">
        <v>3460</v>
      </c>
      <c r="Y17" s="53" t="s">
        <v>1867</v>
      </c>
      <c r="Z17" s="137" t="s">
        <v>3425</v>
      </c>
      <c r="AA17" s="53"/>
      <c r="AB17" s="53" t="s">
        <v>41</v>
      </c>
      <c r="AC17" s="53" t="s">
        <v>41</v>
      </c>
      <c r="AD17" s="53" t="s">
        <v>15</v>
      </c>
      <c r="AE17" s="53">
        <v>20200</v>
      </c>
      <c r="AH17" t="s">
        <v>3099</v>
      </c>
      <c r="AI17" t="s">
        <v>3461</v>
      </c>
    </row>
    <row r="18" spans="2:35">
      <c r="B18" s="4"/>
      <c r="C18" s="3"/>
      <c r="E18" s="4" t="s">
        <v>3462</v>
      </c>
      <c r="F18" s="3" t="s">
        <v>3463</v>
      </c>
      <c r="H18" s="4" t="s">
        <v>3464</v>
      </c>
      <c r="I18" s="3" t="s">
        <v>3465</v>
      </c>
      <c r="L18" s="4">
        <v>15100</v>
      </c>
      <c r="M18" s="3" t="s">
        <v>1554</v>
      </c>
      <c r="N18" s="3"/>
      <c r="O18" s="57" t="s">
        <v>3466</v>
      </c>
      <c r="P18" s="54" t="s">
        <v>3467</v>
      </c>
      <c r="Q18" s="57" t="s">
        <v>3367</v>
      </c>
      <c r="S18" s="147">
        <v>11104</v>
      </c>
      <c r="T18" s="148" t="s">
        <v>3130</v>
      </c>
      <c r="U18" s="148" t="s">
        <v>3131</v>
      </c>
      <c r="V18" s="148" t="s">
        <v>3118</v>
      </c>
      <c r="X18" s="53" t="s">
        <v>3468</v>
      </c>
      <c r="Y18" s="53" t="s">
        <v>1869</v>
      </c>
      <c r="Z18" s="137">
        <v>86000</v>
      </c>
      <c r="AA18" s="53"/>
      <c r="AB18" s="53" t="s">
        <v>41</v>
      </c>
      <c r="AC18" s="53" t="s">
        <v>41</v>
      </c>
      <c r="AD18" s="53" t="s">
        <v>15</v>
      </c>
      <c r="AE18" s="53">
        <v>20200</v>
      </c>
      <c r="AH18" t="s">
        <v>3100</v>
      </c>
      <c r="AI18" t="s">
        <v>3469</v>
      </c>
    </row>
    <row r="19" spans="2:35">
      <c r="B19" s="4"/>
      <c r="C19" s="3"/>
      <c r="E19" s="4" t="s">
        <v>3470</v>
      </c>
      <c r="F19" s="3" t="s">
        <v>3471</v>
      </c>
      <c r="H19" s="4" t="s">
        <v>3472</v>
      </c>
      <c r="I19" s="3" t="s">
        <v>3473</v>
      </c>
      <c r="L19" s="4">
        <v>15200</v>
      </c>
      <c r="M19" s="3" t="s">
        <v>3474</v>
      </c>
      <c r="N19" s="3"/>
      <c r="O19" s="58" t="s">
        <v>3475</v>
      </c>
      <c r="P19" s="53" t="s">
        <v>3476</v>
      </c>
      <c r="Q19" s="58" t="s">
        <v>3367</v>
      </c>
      <c r="S19" s="149">
        <v>11105</v>
      </c>
      <c r="T19" s="150" t="s">
        <v>3132</v>
      </c>
      <c r="U19" s="150" t="s">
        <v>3131</v>
      </c>
      <c r="V19" s="150" t="s">
        <v>3118</v>
      </c>
      <c r="X19" s="53" t="s">
        <v>3477</v>
      </c>
      <c r="Y19" s="53" t="s">
        <v>1877</v>
      </c>
      <c r="Z19" s="137" t="s">
        <v>3425</v>
      </c>
      <c r="AA19" s="53"/>
      <c r="AB19" s="53" t="s">
        <v>41</v>
      </c>
      <c r="AC19" s="53" t="s">
        <v>41</v>
      </c>
      <c r="AD19" s="53" t="s">
        <v>15</v>
      </c>
      <c r="AE19" s="53">
        <v>20200</v>
      </c>
      <c r="AH19" t="s">
        <v>3101</v>
      </c>
      <c r="AI19" t="s">
        <v>3478</v>
      </c>
    </row>
    <row r="20" spans="2:35">
      <c r="B20" s="4"/>
      <c r="C20" s="3"/>
      <c r="E20" s="4" t="s">
        <v>3479</v>
      </c>
      <c r="F20" s="3" t="s">
        <v>3480</v>
      </c>
      <c r="H20" s="4" t="s">
        <v>3481</v>
      </c>
      <c r="I20" s="3" t="s">
        <v>3482</v>
      </c>
      <c r="L20" s="4">
        <v>15300</v>
      </c>
      <c r="M20" s="3" t="s">
        <v>3483</v>
      </c>
      <c r="N20" s="3"/>
      <c r="O20" s="58" t="s">
        <v>3484</v>
      </c>
      <c r="P20" s="53" t="s">
        <v>3485</v>
      </c>
      <c r="Q20" s="58" t="s">
        <v>3367</v>
      </c>
      <c r="S20" s="147">
        <v>12100</v>
      </c>
      <c r="T20" s="148" t="s">
        <v>3133</v>
      </c>
      <c r="U20" s="148" t="s">
        <v>3117</v>
      </c>
      <c r="V20" s="148" t="s">
        <v>3118</v>
      </c>
      <c r="X20" s="53" t="s">
        <v>3486</v>
      </c>
      <c r="Y20" s="53" t="s">
        <v>1879</v>
      </c>
      <c r="Z20" s="137">
        <v>86000</v>
      </c>
      <c r="AA20" s="53"/>
      <c r="AB20" s="53" t="s">
        <v>41</v>
      </c>
      <c r="AC20" s="53" t="s">
        <v>41</v>
      </c>
      <c r="AD20" s="53" t="s">
        <v>15</v>
      </c>
      <c r="AE20" s="53">
        <v>20200</v>
      </c>
      <c r="AH20" t="s">
        <v>3102</v>
      </c>
      <c r="AI20" t="s">
        <v>3487</v>
      </c>
    </row>
    <row r="21" spans="2:35">
      <c r="B21" s="4"/>
      <c r="C21" s="3"/>
      <c r="E21" s="4" t="s">
        <v>3488</v>
      </c>
      <c r="F21" s="3" t="s">
        <v>3489</v>
      </c>
      <c r="H21" s="4" t="s">
        <v>3490</v>
      </c>
      <c r="I21" s="3" t="s">
        <v>3491</v>
      </c>
      <c r="L21" s="4">
        <v>16100</v>
      </c>
      <c r="M21" s="3" t="s">
        <v>3219</v>
      </c>
      <c r="N21" s="3"/>
      <c r="O21" s="57" t="s">
        <v>3492</v>
      </c>
      <c r="P21" s="54" t="s">
        <v>3493</v>
      </c>
      <c r="Q21" s="57" t="s">
        <v>3367</v>
      </c>
      <c r="S21" s="149">
        <v>12110</v>
      </c>
      <c r="T21" s="150" t="s">
        <v>3134</v>
      </c>
      <c r="U21" s="150" t="s">
        <v>3117</v>
      </c>
      <c r="V21" s="150" t="s">
        <v>3118</v>
      </c>
      <c r="X21" s="53" t="s">
        <v>3494</v>
      </c>
      <c r="Y21" s="53" t="s">
        <v>1881</v>
      </c>
      <c r="Z21" s="137">
        <v>86040</v>
      </c>
      <c r="AA21" s="53"/>
      <c r="AB21" s="53" t="s">
        <v>41</v>
      </c>
      <c r="AC21" s="53" t="s">
        <v>41</v>
      </c>
      <c r="AD21" s="53" t="s">
        <v>15</v>
      </c>
      <c r="AE21" s="53">
        <v>20200</v>
      </c>
      <c r="AH21" t="s">
        <v>41</v>
      </c>
      <c r="AI21" t="s">
        <v>3495</v>
      </c>
    </row>
    <row r="22" spans="2:35">
      <c r="B22" s="4"/>
      <c r="C22" s="3"/>
      <c r="E22" s="4" t="s">
        <v>3496</v>
      </c>
      <c r="F22" s="3" t="s">
        <v>3497</v>
      </c>
      <c r="H22" s="4" t="s">
        <v>3498</v>
      </c>
      <c r="I22" s="3" t="s">
        <v>3499</v>
      </c>
      <c r="L22" s="4">
        <v>16200</v>
      </c>
      <c r="M22" s="3" t="s">
        <v>3231</v>
      </c>
      <c r="N22" s="3"/>
      <c r="O22" s="58" t="s">
        <v>3500</v>
      </c>
      <c r="P22" s="53" t="s">
        <v>3501</v>
      </c>
      <c r="Q22" s="58" t="s">
        <v>3367</v>
      </c>
      <c r="S22" s="147">
        <v>12111</v>
      </c>
      <c r="T22" s="148" t="s">
        <v>3135</v>
      </c>
      <c r="U22" s="148" t="s">
        <v>3117</v>
      </c>
      <c r="V22" s="148" t="s">
        <v>3118</v>
      </c>
      <c r="X22" s="53" t="s">
        <v>3502</v>
      </c>
      <c r="Y22" s="214" t="s">
        <v>1566</v>
      </c>
      <c r="Z22" s="213">
        <v>82401</v>
      </c>
      <c r="AA22" s="53"/>
      <c r="AB22" s="53" t="s">
        <v>41</v>
      </c>
      <c r="AC22" s="53" t="s">
        <v>41</v>
      </c>
      <c r="AD22" s="53" t="s">
        <v>15</v>
      </c>
      <c r="AE22" s="53">
        <v>20200</v>
      </c>
    </row>
    <row r="23" spans="2:35">
      <c r="B23" s="4"/>
      <c r="C23" s="3"/>
      <c r="E23" s="4" t="s">
        <v>3503</v>
      </c>
      <c r="F23" s="3" t="s">
        <v>3504</v>
      </c>
      <c r="H23" s="4" t="s">
        <v>3505</v>
      </c>
      <c r="I23" s="3" t="s">
        <v>3506</v>
      </c>
      <c r="L23" s="4">
        <v>16300</v>
      </c>
      <c r="M23" s="3" t="s">
        <v>3507</v>
      </c>
      <c r="N23" s="3"/>
      <c r="O23" s="58" t="s">
        <v>3508</v>
      </c>
      <c r="P23" s="53" t="s">
        <v>3509</v>
      </c>
      <c r="Q23" s="58" t="s">
        <v>3367</v>
      </c>
      <c r="S23" s="149">
        <v>12112</v>
      </c>
      <c r="T23" s="150" t="s">
        <v>3132</v>
      </c>
      <c r="U23" s="150" t="s">
        <v>3117</v>
      </c>
      <c r="V23" s="150" t="s">
        <v>3118</v>
      </c>
      <c r="X23" s="53" t="s">
        <v>98</v>
      </c>
      <c r="Y23" s="214" t="s">
        <v>320</v>
      </c>
      <c r="Z23" s="137">
        <v>90900</v>
      </c>
      <c r="AA23" s="53"/>
      <c r="AB23" s="53" t="s">
        <v>41</v>
      </c>
      <c r="AC23" s="53" t="s">
        <v>41</v>
      </c>
      <c r="AD23" s="53" t="s">
        <v>15</v>
      </c>
      <c r="AE23" s="53">
        <v>20200</v>
      </c>
    </row>
    <row r="24" spans="2:35">
      <c r="B24" s="4"/>
      <c r="C24" s="3"/>
      <c r="E24" s="4" t="s">
        <v>3510</v>
      </c>
      <c r="F24" s="3" t="s">
        <v>3511</v>
      </c>
      <c r="H24" s="4" t="s">
        <v>3512</v>
      </c>
      <c r="I24" s="3" t="s">
        <v>3513</v>
      </c>
      <c r="L24" s="4">
        <v>16400</v>
      </c>
      <c r="M24" s="3" t="s">
        <v>3514</v>
      </c>
      <c r="N24" s="3"/>
      <c r="O24" s="57" t="s">
        <v>3515</v>
      </c>
      <c r="P24" s="54" t="s">
        <v>3516</v>
      </c>
      <c r="Q24" s="57" t="s">
        <v>3367</v>
      </c>
      <c r="S24" s="147">
        <v>12150</v>
      </c>
      <c r="T24" s="148" t="s">
        <v>3136</v>
      </c>
      <c r="U24" s="148" t="s">
        <v>3117</v>
      </c>
      <c r="V24" s="148" t="s">
        <v>3118</v>
      </c>
      <c r="X24" s="53" t="s">
        <v>3517</v>
      </c>
      <c r="Y24" s="214" t="s">
        <v>951</v>
      </c>
      <c r="Z24" s="213">
        <v>82350</v>
      </c>
      <c r="AA24" s="53"/>
      <c r="AB24" s="53" t="s">
        <v>41</v>
      </c>
      <c r="AC24" s="53" t="s">
        <v>41</v>
      </c>
      <c r="AD24" s="53" t="s">
        <v>15</v>
      </c>
      <c r="AE24" s="53">
        <v>20200</v>
      </c>
    </row>
    <row r="25" spans="2:35">
      <c r="B25" s="4"/>
      <c r="C25" s="3"/>
      <c r="E25" s="4" t="s">
        <v>3518</v>
      </c>
      <c r="F25" s="3" t="s">
        <v>3519</v>
      </c>
      <c r="H25" s="4" t="s">
        <v>3520</v>
      </c>
      <c r="I25" s="3" t="s">
        <v>3521</v>
      </c>
      <c r="L25" s="4">
        <v>18100</v>
      </c>
      <c r="M25" s="3" t="s">
        <v>3522</v>
      </c>
      <c r="N25" s="3"/>
      <c r="O25" s="57" t="s">
        <v>3523</v>
      </c>
      <c r="P25" s="54" t="s">
        <v>3524</v>
      </c>
      <c r="Q25" s="57" t="s">
        <v>3367</v>
      </c>
      <c r="S25" s="149">
        <v>12160</v>
      </c>
      <c r="T25" s="150" t="s">
        <v>3137</v>
      </c>
      <c r="U25" s="150" t="s">
        <v>3117</v>
      </c>
      <c r="V25" s="150" t="s">
        <v>3118</v>
      </c>
      <c r="X25" s="53" t="s">
        <v>3525</v>
      </c>
      <c r="Y25" s="214" t="s">
        <v>2519</v>
      </c>
      <c r="Z25" s="213">
        <v>90450</v>
      </c>
      <c r="AA25" s="214"/>
      <c r="AB25" s="53" t="s">
        <v>41</v>
      </c>
      <c r="AC25" s="53" t="s">
        <v>41</v>
      </c>
      <c r="AD25" s="53" t="s">
        <v>15</v>
      </c>
      <c r="AE25" s="53">
        <v>20200</v>
      </c>
    </row>
    <row r="26" spans="2:35">
      <c r="B26" s="4"/>
      <c r="C26" s="3"/>
      <c r="E26" s="4" t="s">
        <v>3526</v>
      </c>
      <c r="F26" s="3" t="s">
        <v>3527</v>
      </c>
      <c r="H26" s="4" t="s">
        <v>3528</v>
      </c>
      <c r="I26" s="3" t="s">
        <v>3529</v>
      </c>
      <c r="L26" s="4">
        <v>18200</v>
      </c>
      <c r="M26" s="3" t="s">
        <v>3530</v>
      </c>
      <c r="N26" s="3"/>
      <c r="O26" s="58" t="s">
        <v>3531</v>
      </c>
      <c r="P26" s="53" t="s">
        <v>3532</v>
      </c>
      <c r="Q26" s="58" t="s">
        <v>3367</v>
      </c>
      <c r="S26" s="147">
        <v>12200</v>
      </c>
      <c r="T26" s="148" t="s">
        <v>3138</v>
      </c>
      <c r="U26" s="148" t="s">
        <v>3117</v>
      </c>
      <c r="V26" s="148" t="s">
        <v>3118</v>
      </c>
      <c r="X26" s="53" t="s">
        <v>121</v>
      </c>
      <c r="Y26" s="214" t="s">
        <v>2676</v>
      </c>
      <c r="Z26" s="213">
        <v>82401</v>
      </c>
      <c r="AA26" s="214"/>
      <c r="AB26" s="53" t="s">
        <v>41</v>
      </c>
      <c r="AC26" s="53" t="s">
        <v>41</v>
      </c>
      <c r="AD26" s="53" t="s">
        <v>15</v>
      </c>
      <c r="AE26" s="53">
        <v>20200</v>
      </c>
    </row>
    <row r="27" spans="2:35">
      <c r="B27" s="4"/>
      <c r="C27" s="3"/>
      <c r="E27" s="4" t="s">
        <v>3533</v>
      </c>
      <c r="F27" s="3" t="s">
        <v>3534</v>
      </c>
      <c r="H27" s="4" t="s">
        <v>3535</v>
      </c>
      <c r="I27" s="3" t="s">
        <v>3536</v>
      </c>
      <c r="L27" s="4">
        <v>19200</v>
      </c>
      <c r="M27" s="3" t="s">
        <v>3537</v>
      </c>
      <c r="N27" s="3"/>
      <c r="O27" s="57" t="s">
        <v>3538</v>
      </c>
      <c r="P27" s="54" t="s">
        <v>3539</v>
      </c>
      <c r="Q27" s="57" t="s">
        <v>3540</v>
      </c>
      <c r="S27" s="149">
        <v>12700</v>
      </c>
      <c r="T27" s="150" t="s">
        <v>3139</v>
      </c>
      <c r="U27" s="150" t="s">
        <v>3117</v>
      </c>
      <c r="V27" s="150" t="s">
        <v>3118</v>
      </c>
      <c r="X27" s="53" t="s">
        <v>101</v>
      </c>
      <c r="Y27" s="214" t="s">
        <v>2561</v>
      </c>
      <c r="Z27" s="213">
        <v>85180</v>
      </c>
      <c r="AA27" s="214"/>
      <c r="AB27" s="53" t="s">
        <v>41</v>
      </c>
      <c r="AC27" s="53" t="s">
        <v>41</v>
      </c>
      <c r="AD27" s="53" t="s">
        <v>15</v>
      </c>
      <c r="AE27" s="53">
        <v>20200</v>
      </c>
    </row>
    <row r="28" spans="2:35">
      <c r="B28" s="4"/>
      <c r="C28" s="3"/>
      <c r="E28" s="4" t="s">
        <v>3541</v>
      </c>
      <c r="F28" s="3" t="s">
        <v>3542</v>
      </c>
      <c r="H28" s="4" t="s">
        <v>3543</v>
      </c>
      <c r="I28" s="3" t="s">
        <v>3544</v>
      </c>
      <c r="L28" s="4">
        <v>19300</v>
      </c>
      <c r="M28" s="3" t="s">
        <v>3545</v>
      </c>
      <c r="N28" s="3"/>
      <c r="O28" s="58" t="s">
        <v>3546</v>
      </c>
      <c r="P28" s="53" t="s">
        <v>3547</v>
      </c>
      <c r="Q28" s="58" t="s">
        <v>3540</v>
      </c>
      <c r="S28" s="147">
        <v>13000</v>
      </c>
      <c r="T28" s="148" t="s">
        <v>3140</v>
      </c>
      <c r="U28" s="148" t="s">
        <v>3117</v>
      </c>
      <c r="V28" s="148" t="s">
        <v>3118</v>
      </c>
      <c r="X28" s="53" t="s">
        <v>3548</v>
      </c>
      <c r="Y28" s="53" t="s">
        <v>2475</v>
      </c>
      <c r="Z28" s="137">
        <v>89500</v>
      </c>
      <c r="AA28" s="53"/>
      <c r="AB28" s="53" t="s">
        <v>41</v>
      </c>
      <c r="AC28" s="53" t="s">
        <v>41</v>
      </c>
      <c r="AD28" s="53" t="s">
        <v>15</v>
      </c>
      <c r="AE28" s="53">
        <v>20200</v>
      </c>
    </row>
    <row r="29" spans="2:35">
      <c r="B29" s="4"/>
      <c r="C29" s="3"/>
      <c r="E29" s="4" t="s">
        <v>3549</v>
      </c>
      <c r="F29" s="3" t="s">
        <v>3550</v>
      </c>
      <c r="H29" s="4" t="s">
        <v>3551</v>
      </c>
      <c r="I29" s="3" t="s">
        <v>3552</v>
      </c>
      <c r="L29" s="4">
        <v>20100</v>
      </c>
      <c r="M29" s="3" t="s">
        <v>3553</v>
      </c>
      <c r="N29" s="3"/>
      <c r="O29" s="57" t="s">
        <v>3554</v>
      </c>
      <c r="P29" s="54" t="s">
        <v>3555</v>
      </c>
      <c r="Q29" s="57" t="s">
        <v>3540</v>
      </c>
      <c r="S29" s="149">
        <v>13900</v>
      </c>
      <c r="T29" s="150" t="s">
        <v>3141</v>
      </c>
      <c r="U29" s="150" t="s">
        <v>3117</v>
      </c>
      <c r="V29" s="150" t="s">
        <v>3118</v>
      </c>
      <c r="X29" s="53" t="s">
        <v>3556</v>
      </c>
      <c r="Y29" s="53" t="s">
        <v>1574</v>
      </c>
      <c r="Z29" s="137">
        <v>90100</v>
      </c>
      <c r="AA29" s="53"/>
      <c r="AB29" s="53" t="s">
        <v>41</v>
      </c>
      <c r="AC29" s="53" t="s">
        <v>41</v>
      </c>
      <c r="AD29" s="53" t="s">
        <v>15</v>
      </c>
      <c r="AE29" s="53">
        <v>20200</v>
      </c>
    </row>
    <row r="30" spans="2:35">
      <c r="B30" s="4"/>
      <c r="C30" s="3"/>
      <c r="E30" s="4" t="s">
        <v>3557</v>
      </c>
      <c r="F30" s="3" t="s">
        <v>3558</v>
      </c>
      <c r="H30" s="4" t="s">
        <v>3559</v>
      </c>
      <c r="I30" s="3" t="s">
        <v>3560</v>
      </c>
      <c r="L30" s="4">
        <v>20200</v>
      </c>
      <c r="M30" s="3" t="s">
        <v>3561</v>
      </c>
      <c r="N30" s="3"/>
      <c r="O30" s="57" t="s">
        <v>3562</v>
      </c>
      <c r="P30" s="54" t="s">
        <v>3563</v>
      </c>
      <c r="Q30" s="57" t="s">
        <v>3540</v>
      </c>
      <c r="S30" s="147">
        <v>14000</v>
      </c>
      <c r="T30" s="148" t="s">
        <v>3142</v>
      </c>
      <c r="U30" s="148" t="s">
        <v>3117</v>
      </c>
      <c r="V30" s="148" t="s">
        <v>3118</v>
      </c>
      <c r="X30" s="53" t="s">
        <v>3564</v>
      </c>
      <c r="Y30" s="53" t="s">
        <v>258</v>
      </c>
      <c r="Z30" s="137">
        <v>82100</v>
      </c>
      <c r="AA30" s="53"/>
      <c r="AB30" s="53" t="s">
        <v>41</v>
      </c>
      <c r="AC30" s="53" t="s">
        <v>41</v>
      </c>
      <c r="AD30" s="53" t="s">
        <v>15</v>
      </c>
      <c r="AE30" s="53">
        <v>20200</v>
      </c>
    </row>
    <row r="31" spans="2:35" ht="15" thickTop="1">
      <c r="B31" s="4"/>
      <c r="C31" s="3"/>
      <c r="E31" s="4" t="s">
        <v>3565</v>
      </c>
      <c r="F31" s="3" t="s">
        <v>3566</v>
      </c>
      <c r="H31" s="4" t="s">
        <v>3567</v>
      </c>
      <c r="I31" s="3" t="s">
        <v>3568</v>
      </c>
      <c r="L31" s="4">
        <v>20300</v>
      </c>
      <c r="M31" s="3" t="s">
        <v>3569</v>
      </c>
      <c r="N31" s="3"/>
      <c r="O31" s="58" t="s">
        <v>3570</v>
      </c>
      <c r="P31" s="53" t="s">
        <v>3571</v>
      </c>
      <c r="Q31" s="58" t="s">
        <v>3540</v>
      </c>
      <c r="S31" s="149">
        <v>14500</v>
      </c>
      <c r="T31" s="150" t="s">
        <v>3143</v>
      </c>
      <c r="U31" s="150" t="s">
        <v>3117</v>
      </c>
      <c r="V31" s="150" t="s">
        <v>3118</v>
      </c>
      <c r="X31" s="53" t="s">
        <v>116</v>
      </c>
      <c r="Y31" s="53" t="s">
        <v>256</v>
      </c>
      <c r="Z31" s="137">
        <v>81010</v>
      </c>
      <c r="AA31" s="53"/>
      <c r="AB31" s="53" t="s">
        <v>41</v>
      </c>
      <c r="AC31" s="53" t="s">
        <v>41</v>
      </c>
      <c r="AD31" s="53" t="s">
        <v>15</v>
      </c>
      <c r="AE31" s="53">
        <v>20200</v>
      </c>
    </row>
    <row r="32" spans="2:35">
      <c r="B32" s="4"/>
      <c r="C32" s="3"/>
      <c r="E32" s="4" t="s">
        <v>3572</v>
      </c>
      <c r="F32" s="3" t="s">
        <v>3573</v>
      </c>
      <c r="H32" s="4" t="s">
        <v>3574</v>
      </c>
      <c r="I32" s="3" t="s">
        <v>3575</v>
      </c>
      <c r="L32" s="4">
        <v>30100</v>
      </c>
      <c r="M32" s="3" t="s">
        <v>3576</v>
      </c>
      <c r="N32" s="3"/>
      <c r="O32" s="57" t="s">
        <v>3577</v>
      </c>
      <c r="P32" s="54" t="s">
        <v>3578</v>
      </c>
      <c r="Q32" s="57" t="s">
        <v>3540</v>
      </c>
      <c r="S32" s="147">
        <v>14600</v>
      </c>
      <c r="T32" s="148" t="s">
        <v>3144</v>
      </c>
      <c r="U32" s="148" t="s">
        <v>3117</v>
      </c>
      <c r="V32" s="148" t="s">
        <v>3118</v>
      </c>
      <c r="X32" s="53" t="s">
        <v>3579</v>
      </c>
      <c r="Y32" s="53" t="s">
        <v>2670</v>
      </c>
      <c r="Z32" s="137">
        <v>89400</v>
      </c>
      <c r="AA32" s="53"/>
      <c r="AB32" s="53" t="s">
        <v>41</v>
      </c>
      <c r="AC32" s="53" t="s">
        <v>41</v>
      </c>
      <c r="AD32" s="53" t="s">
        <v>15</v>
      </c>
      <c r="AE32" s="53">
        <v>20200</v>
      </c>
    </row>
    <row r="33" spans="2:31">
      <c r="B33" s="4"/>
      <c r="C33" s="3"/>
      <c r="E33" s="4" t="s">
        <v>3580</v>
      </c>
      <c r="F33" s="3" t="s">
        <v>3581</v>
      </c>
      <c r="H33" s="4" t="s">
        <v>3582</v>
      </c>
      <c r="I33" s="3" t="s">
        <v>3583</v>
      </c>
      <c r="L33" s="4">
        <v>30200</v>
      </c>
      <c r="M33" s="3" t="s">
        <v>3584</v>
      </c>
      <c r="N33" s="3"/>
      <c r="O33" s="58" t="s">
        <v>3585</v>
      </c>
      <c r="P33" s="53" t="s">
        <v>3586</v>
      </c>
      <c r="Q33" s="58" t="s">
        <v>3540</v>
      </c>
      <c r="S33" s="149">
        <v>14700</v>
      </c>
      <c r="T33" s="150" t="s">
        <v>3145</v>
      </c>
      <c r="U33" s="150" t="s">
        <v>3117</v>
      </c>
      <c r="V33" s="150" t="s">
        <v>3118</v>
      </c>
      <c r="X33" s="53" t="s">
        <v>3587</v>
      </c>
      <c r="Y33" s="53" t="s">
        <v>2670</v>
      </c>
      <c r="Z33" s="137">
        <v>89400</v>
      </c>
      <c r="AA33" s="53"/>
      <c r="AB33" s="53" t="s">
        <v>41</v>
      </c>
      <c r="AC33" s="53" t="s">
        <v>41</v>
      </c>
      <c r="AD33" s="53" t="s">
        <v>15</v>
      </c>
      <c r="AE33" s="53">
        <v>20200</v>
      </c>
    </row>
    <row r="34" spans="2:31">
      <c r="B34" s="4"/>
      <c r="C34" s="3"/>
      <c r="E34" s="4" t="s">
        <v>3588</v>
      </c>
      <c r="F34" s="3" t="s">
        <v>3589</v>
      </c>
      <c r="H34" s="4" t="s">
        <v>3590</v>
      </c>
      <c r="I34" s="3" t="s">
        <v>3591</v>
      </c>
      <c r="L34" s="4">
        <v>40100</v>
      </c>
      <c r="M34" s="3" t="s">
        <v>3592</v>
      </c>
      <c r="N34" s="3"/>
      <c r="O34" s="57" t="s">
        <v>3593</v>
      </c>
      <c r="P34" s="54" t="s">
        <v>3594</v>
      </c>
      <c r="Q34" s="57" t="s">
        <v>3540</v>
      </c>
      <c r="S34" s="147">
        <v>14800</v>
      </c>
      <c r="T34" s="148" t="s">
        <v>3146</v>
      </c>
      <c r="U34" s="148" t="s">
        <v>3117</v>
      </c>
      <c r="V34" s="148" t="s">
        <v>3118</v>
      </c>
      <c r="X34" s="53" t="s">
        <v>3595</v>
      </c>
      <c r="Y34" s="53" t="s">
        <v>1722</v>
      </c>
      <c r="Z34" s="137">
        <v>86000</v>
      </c>
      <c r="AA34" s="53"/>
      <c r="AB34" s="53" t="s">
        <v>41</v>
      </c>
      <c r="AC34" s="53" t="s">
        <v>41</v>
      </c>
      <c r="AD34" s="53" t="s">
        <v>15</v>
      </c>
      <c r="AE34" s="53">
        <v>20200</v>
      </c>
    </row>
    <row r="35" spans="2:31">
      <c r="B35" s="4"/>
      <c r="C35" s="3"/>
      <c r="E35" s="4" t="s">
        <v>3596</v>
      </c>
      <c r="F35" s="3" t="s">
        <v>3597</v>
      </c>
      <c r="H35" s="4" t="s">
        <v>3598</v>
      </c>
      <c r="I35" s="3" t="s">
        <v>3599</v>
      </c>
      <c r="L35" s="4">
        <v>40200</v>
      </c>
      <c r="M35" s="3" t="s">
        <v>3600</v>
      </c>
      <c r="N35" s="3"/>
      <c r="O35" s="57" t="s">
        <v>3601</v>
      </c>
      <c r="P35" s="54" t="s">
        <v>3602</v>
      </c>
      <c r="Q35" s="57" t="s">
        <v>3540</v>
      </c>
      <c r="S35" s="149">
        <v>15001</v>
      </c>
      <c r="T35" s="150" t="s">
        <v>3147</v>
      </c>
      <c r="U35" s="150" t="s">
        <v>3117</v>
      </c>
      <c r="V35" s="150" t="s">
        <v>3118</v>
      </c>
      <c r="X35" s="53" t="s">
        <v>3603</v>
      </c>
      <c r="Y35" s="53" t="s">
        <v>1724</v>
      </c>
      <c r="Z35" s="137">
        <v>81021</v>
      </c>
      <c r="AA35" s="53"/>
      <c r="AB35" s="53" t="s">
        <v>41</v>
      </c>
      <c r="AC35" s="53" t="s">
        <v>41</v>
      </c>
      <c r="AD35" s="53" t="s">
        <v>15</v>
      </c>
      <c r="AE35" s="53">
        <v>20200</v>
      </c>
    </row>
    <row r="36" spans="2:31">
      <c r="B36" s="4"/>
      <c r="C36" s="3"/>
      <c r="E36" s="4" t="s">
        <v>3604</v>
      </c>
      <c r="F36" s="3" t="s">
        <v>3605</v>
      </c>
      <c r="H36" s="4" t="s">
        <v>3606</v>
      </c>
      <c r="I36" s="3" t="s">
        <v>3607</v>
      </c>
      <c r="L36" s="4">
        <v>40300</v>
      </c>
      <c r="M36" s="3" t="s">
        <v>203</v>
      </c>
      <c r="N36" s="3"/>
      <c r="O36" s="57" t="s">
        <v>3608</v>
      </c>
      <c r="P36" s="54" t="s">
        <v>3609</v>
      </c>
      <c r="Q36" s="57" t="s">
        <v>3540</v>
      </c>
      <c r="S36" s="147">
        <v>15002</v>
      </c>
      <c r="T36" s="148" t="s">
        <v>3148</v>
      </c>
      <c r="U36" s="148" t="s">
        <v>3117</v>
      </c>
      <c r="V36" s="148" t="s">
        <v>3118</v>
      </c>
      <c r="X36" s="53" t="s">
        <v>3610</v>
      </c>
      <c r="Y36" s="53" t="s">
        <v>1726</v>
      </c>
      <c r="Z36" s="137">
        <v>87000</v>
      </c>
      <c r="AA36" s="53"/>
      <c r="AB36" s="53" t="s">
        <v>41</v>
      </c>
      <c r="AC36" s="53" t="s">
        <v>41</v>
      </c>
      <c r="AD36" s="53" t="s">
        <v>15</v>
      </c>
      <c r="AE36" s="53">
        <v>20200</v>
      </c>
    </row>
    <row r="37" spans="2:31">
      <c r="B37" s="4"/>
      <c r="C37" s="3"/>
      <c r="E37" s="4" t="s">
        <v>3611</v>
      </c>
      <c r="F37" s="3" t="s">
        <v>3612</v>
      </c>
      <c r="H37" s="4" t="s">
        <v>3613</v>
      </c>
      <c r="I37" s="3" t="s">
        <v>3614</v>
      </c>
      <c r="L37" s="4">
        <v>40400</v>
      </c>
      <c r="M37" s="3" t="s">
        <v>3615</v>
      </c>
      <c r="N37" s="3"/>
      <c r="O37" s="57" t="s">
        <v>3616</v>
      </c>
      <c r="P37" s="54" t="s">
        <v>3617</v>
      </c>
      <c r="Q37" s="57" t="s">
        <v>3540</v>
      </c>
      <c r="S37" s="149">
        <v>15010</v>
      </c>
      <c r="T37" s="150" t="s">
        <v>3149</v>
      </c>
      <c r="U37" s="150" t="s">
        <v>3117</v>
      </c>
      <c r="V37" s="150" t="s">
        <v>3118</v>
      </c>
      <c r="X37" s="53" t="s">
        <v>158</v>
      </c>
      <c r="Y37" s="53" t="s">
        <v>1730</v>
      </c>
      <c r="Z37" s="137">
        <v>81000</v>
      </c>
      <c r="AA37" s="53"/>
      <c r="AB37" s="53" t="s">
        <v>41</v>
      </c>
      <c r="AC37" s="53" t="s">
        <v>41</v>
      </c>
      <c r="AD37" s="53" t="s">
        <v>15</v>
      </c>
      <c r="AE37" s="53">
        <v>20200</v>
      </c>
    </row>
    <row r="38" spans="2:31">
      <c r="B38" s="4"/>
      <c r="C38" s="3"/>
      <c r="E38" s="4" t="s">
        <v>3618</v>
      </c>
      <c r="F38" s="3" t="s">
        <v>3619</v>
      </c>
      <c r="H38" s="4" t="s">
        <v>3620</v>
      </c>
      <c r="I38" s="3" t="s">
        <v>3621</v>
      </c>
      <c r="L38" s="4">
        <v>40500</v>
      </c>
      <c r="M38" s="3" t="s">
        <v>3622</v>
      </c>
      <c r="N38" s="3"/>
      <c r="O38" s="58" t="s">
        <v>3623</v>
      </c>
      <c r="P38" s="53" t="s">
        <v>3624</v>
      </c>
      <c r="Q38" s="58" t="s">
        <v>3540</v>
      </c>
      <c r="S38" s="147">
        <v>15015</v>
      </c>
      <c r="T38" s="148" t="s">
        <v>3150</v>
      </c>
      <c r="U38" s="148" t="s">
        <v>3117</v>
      </c>
      <c r="V38" s="148" t="s">
        <v>3118</v>
      </c>
      <c r="X38" s="53" t="s">
        <v>3625</v>
      </c>
      <c r="Y38" s="53" t="s">
        <v>1732</v>
      </c>
      <c r="Z38" s="137">
        <v>87010</v>
      </c>
      <c r="AA38" s="53"/>
      <c r="AB38" s="53" t="s">
        <v>41</v>
      </c>
      <c r="AC38" s="53" t="s">
        <v>41</v>
      </c>
      <c r="AD38" s="53" t="s">
        <v>15</v>
      </c>
      <c r="AE38" s="53">
        <v>20200</v>
      </c>
    </row>
    <row r="39" spans="2:31">
      <c r="B39" s="4"/>
      <c r="C39" s="3"/>
      <c r="E39" s="4" t="s">
        <v>3626</v>
      </c>
      <c r="F39" s="3" t="s">
        <v>3627</v>
      </c>
      <c r="H39" s="4" t="s">
        <v>3628</v>
      </c>
      <c r="I39" s="3" t="s">
        <v>3629</v>
      </c>
      <c r="L39" s="4">
        <v>40600</v>
      </c>
      <c r="M39" s="3" t="s">
        <v>3630</v>
      </c>
      <c r="N39" s="3"/>
      <c r="O39" s="58" t="s">
        <v>15</v>
      </c>
      <c r="P39" s="53" t="s">
        <v>3631</v>
      </c>
      <c r="Q39" s="58" t="s">
        <v>3540</v>
      </c>
      <c r="S39" s="149">
        <v>15020</v>
      </c>
      <c r="T39" s="150" t="s">
        <v>3151</v>
      </c>
      <c r="U39" s="150" t="s">
        <v>3117</v>
      </c>
      <c r="V39" s="150" t="s">
        <v>3118</v>
      </c>
      <c r="X39" s="53" t="s">
        <v>3632</v>
      </c>
      <c r="Y39" s="53" t="s">
        <v>1734</v>
      </c>
      <c r="Z39" s="137">
        <v>86000</v>
      </c>
      <c r="AA39" s="53"/>
      <c r="AB39" s="53" t="s">
        <v>41</v>
      </c>
      <c r="AC39" s="53" t="s">
        <v>41</v>
      </c>
      <c r="AD39" s="53" t="s">
        <v>15</v>
      </c>
      <c r="AE39" s="53">
        <v>20200</v>
      </c>
    </row>
    <row r="40" spans="2:31">
      <c r="B40" s="4"/>
      <c r="C40" s="3"/>
      <c r="E40" s="4" t="s">
        <v>3633</v>
      </c>
      <c r="F40" s="3" t="s">
        <v>3634</v>
      </c>
      <c r="H40" s="4" t="s">
        <v>3635</v>
      </c>
      <c r="I40" s="3" t="s">
        <v>3636</v>
      </c>
      <c r="L40" s="4">
        <v>90110</v>
      </c>
      <c r="M40" s="3" t="s">
        <v>3637</v>
      </c>
      <c r="N40" s="3"/>
      <c r="O40" s="58" t="s">
        <v>3638</v>
      </c>
      <c r="P40" s="53" t="s">
        <v>3639</v>
      </c>
      <c r="Q40" s="58" t="s">
        <v>3540</v>
      </c>
      <c r="S40" s="147">
        <v>15030</v>
      </c>
      <c r="T40" s="148" t="s">
        <v>3152</v>
      </c>
      <c r="U40" s="148" t="s">
        <v>3117</v>
      </c>
      <c r="V40" s="148" t="s">
        <v>3118</v>
      </c>
      <c r="X40" s="53" t="s">
        <v>3640</v>
      </c>
      <c r="Y40" s="53" t="s">
        <v>1736</v>
      </c>
      <c r="Z40" s="137">
        <v>81000</v>
      </c>
      <c r="AA40" s="53"/>
      <c r="AB40" s="53" t="s">
        <v>41</v>
      </c>
      <c r="AC40" s="53" t="s">
        <v>41</v>
      </c>
      <c r="AD40" s="53" t="s">
        <v>15</v>
      </c>
      <c r="AE40" s="53">
        <v>20200</v>
      </c>
    </row>
    <row r="41" spans="2:31">
      <c r="B41" s="4"/>
      <c r="C41" s="3"/>
      <c r="E41" s="4" t="s">
        <v>3641</v>
      </c>
      <c r="F41" s="3" t="s">
        <v>3642</v>
      </c>
      <c r="H41" s="4" t="s">
        <v>3643</v>
      </c>
      <c r="I41" s="3" t="s">
        <v>3644</v>
      </c>
      <c r="O41" s="58" t="s">
        <v>3645</v>
      </c>
      <c r="P41" s="53" t="s">
        <v>3646</v>
      </c>
      <c r="Q41" s="58" t="s">
        <v>3540</v>
      </c>
      <c r="S41" s="149">
        <v>15500</v>
      </c>
      <c r="T41" s="150" t="s">
        <v>3153</v>
      </c>
      <c r="U41" s="150" t="s">
        <v>3117</v>
      </c>
      <c r="V41" s="150" t="s">
        <v>3118</v>
      </c>
      <c r="X41" s="53" t="s">
        <v>3647</v>
      </c>
      <c r="Y41" s="53" t="s">
        <v>1738</v>
      </c>
      <c r="Z41" s="137">
        <v>81000</v>
      </c>
      <c r="AA41" s="53"/>
      <c r="AB41" s="53" t="s">
        <v>41</v>
      </c>
      <c r="AC41" s="53" t="s">
        <v>41</v>
      </c>
      <c r="AD41" s="53" t="s">
        <v>15</v>
      </c>
      <c r="AE41" s="53">
        <v>20200</v>
      </c>
    </row>
    <row r="42" spans="2:31">
      <c r="B42" s="4"/>
      <c r="C42" s="3"/>
      <c r="E42" s="4" t="s">
        <v>3648</v>
      </c>
      <c r="F42" s="3" t="s">
        <v>3649</v>
      </c>
      <c r="H42" s="4" t="s">
        <v>3650</v>
      </c>
      <c r="I42" s="3" t="s">
        <v>3651</v>
      </c>
      <c r="O42" s="57" t="s">
        <v>3652</v>
      </c>
      <c r="P42" s="54" t="s">
        <v>3653</v>
      </c>
      <c r="Q42" s="57" t="s">
        <v>3540</v>
      </c>
      <c r="S42" s="147">
        <v>16010</v>
      </c>
      <c r="T42" s="148" t="s">
        <v>3154</v>
      </c>
      <c r="U42" s="148" t="s">
        <v>3117</v>
      </c>
      <c r="V42" s="148" t="s">
        <v>3118</v>
      </c>
      <c r="X42" s="53" t="s">
        <v>3654</v>
      </c>
      <c r="Y42" s="53" t="s">
        <v>1740</v>
      </c>
      <c r="Z42" s="137">
        <v>86000</v>
      </c>
      <c r="AA42" s="53"/>
      <c r="AB42" s="53" t="s">
        <v>41</v>
      </c>
      <c r="AC42" s="53" t="s">
        <v>41</v>
      </c>
      <c r="AD42" s="53" t="s">
        <v>15</v>
      </c>
      <c r="AE42" s="53">
        <v>20200</v>
      </c>
    </row>
    <row r="43" spans="2:31">
      <c r="B43" s="4"/>
      <c r="C43" s="3"/>
      <c r="E43" s="4" t="s">
        <v>3655</v>
      </c>
      <c r="F43" s="3" t="s">
        <v>3656</v>
      </c>
      <c r="H43" s="4" t="s">
        <v>3657</v>
      </c>
      <c r="I43" s="3" t="s">
        <v>3658</v>
      </c>
      <c r="O43" s="58" t="s">
        <v>3659</v>
      </c>
      <c r="P43" s="53" t="s">
        <v>3660</v>
      </c>
      <c r="Q43" s="58" t="s">
        <v>3540</v>
      </c>
      <c r="S43" s="149">
        <v>16011</v>
      </c>
      <c r="T43" s="150" t="s">
        <v>3155</v>
      </c>
      <c r="U43" s="150" t="s">
        <v>3131</v>
      </c>
      <c r="V43" s="150" t="s">
        <v>3118</v>
      </c>
      <c r="X43" s="53" t="s">
        <v>3661</v>
      </c>
      <c r="Y43" s="53" t="s">
        <v>1742</v>
      </c>
      <c r="Z43" s="137">
        <v>87000</v>
      </c>
      <c r="AA43" s="53"/>
      <c r="AB43" s="53" t="s">
        <v>41</v>
      </c>
      <c r="AC43" s="53" t="s">
        <v>41</v>
      </c>
      <c r="AD43" s="53" t="s">
        <v>15</v>
      </c>
      <c r="AE43" s="53">
        <v>20200</v>
      </c>
    </row>
    <row r="44" spans="2:31">
      <c r="B44" s="4"/>
      <c r="C44" s="3"/>
      <c r="E44" s="4" t="s">
        <v>3662</v>
      </c>
      <c r="F44" s="3" t="s">
        <v>3663</v>
      </c>
      <c r="H44" s="4" t="s">
        <v>3664</v>
      </c>
      <c r="I44" s="3" t="s">
        <v>3665</v>
      </c>
      <c r="O44" s="58" t="s">
        <v>3666</v>
      </c>
      <c r="P44" s="53" t="s">
        <v>3667</v>
      </c>
      <c r="Q44" s="58" t="s">
        <v>3540</v>
      </c>
      <c r="S44" s="147">
        <v>16020</v>
      </c>
      <c r="T44" s="148" t="s">
        <v>3156</v>
      </c>
      <c r="U44" s="148" t="s">
        <v>3117</v>
      </c>
      <c r="V44" s="148" t="s">
        <v>3118</v>
      </c>
      <c r="X44" s="53" t="s">
        <v>3668</v>
      </c>
      <c r="Y44" s="53" t="s">
        <v>1744</v>
      </c>
      <c r="Z44" s="137" t="s">
        <v>3425</v>
      </c>
      <c r="AA44" s="53"/>
      <c r="AB44" s="53" t="s">
        <v>41</v>
      </c>
      <c r="AC44" s="53" t="s">
        <v>41</v>
      </c>
      <c r="AD44" s="53" t="s">
        <v>15</v>
      </c>
      <c r="AE44" s="53">
        <v>20200</v>
      </c>
    </row>
    <row r="45" spans="2:31">
      <c r="B45" s="4"/>
      <c r="C45" s="3"/>
      <c r="E45" s="4" t="s">
        <v>3669</v>
      </c>
      <c r="F45" s="3" t="s">
        <v>3670</v>
      </c>
      <c r="H45" s="4" t="s">
        <v>3671</v>
      </c>
      <c r="I45" s="3" t="s">
        <v>3672</v>
      </c>
      <c r="O45" s="58" t="s">
        <v>3673</v>
      </c>
      <c r="P45" s="53" t="s">
        <v>3674</v>
      </c>
      <c r="Q45" s="58" t="s">
        <v>3540</v>
      </c>
      <c r="S45" s="149">
        <v>16021</v>
      </c>
      <c r="T45" s="150" t="s">
        <v>3157</v>
      </c>
      <c r="U45" s="150" t="s">
        <v>3131</v>
      </c>
      <c r="V45" s="150" t="s">
        <v>3118</v>
      </c>
      <c r="X45" s="53" t="s">
        <v>3675</v>
      </c>
      <c r="Y45" s="53" t="s">
        <v>1746</v>
      </c>
      <c r="Z45" s="137">
        <v>86000</v>
      </c>
      <c r="AA45" s="53"/>
      <c r="AB45" s="53" t="s">
        <v>41</v>
      </c>
      <c r="AC45" s="53" t="s">
        <v>41</v>
      </c>
      <c r="AD45" s="53" t="s">
        <v>15</v>
      </c>
      <c r="AE45" s="53">
        <v>20200</v>
      </c>
    </row>
    <row r="46" spans="2:31">
      <c r="B46" s="4"/>
      <c r="C46" s="3"/>
      <c r="E46" s="4" t="s">
        <v>3676</v>
      </c>
      <c r="F46" s="3" t="s">
        <v>3677</v>
      </c>
      <c r="H46" s="4" t="s">
        <v>3678</v>
      </c>
      <c r="I46" s="3" t="s">
        <v>3679</v>
      </c>
      <c r="O46" s="58" t="s">
        <v>3680</v>
      </c>
      <c r="P46" s="53" t="s">
        <v>3681</v>
      </c>
      <c r="Q46" s="58" t="s">
        <v>3540</v>
      </c>
      <c r="S46" s="147">
        <v>16030</v>
      </c>
      <c r="T46" s="148" t="s">
        <v>3158</v>
      </c>
      <c r="U46" s="148" t="s">
        <v>3117</v>
      </c>
      <c r="V46" s="148" t="s">
        <v>3118</v>
      </c>
      <c r="X46" s="53" t="s">
        <v>3682</v>
      </c>
      <c r="Y46" s="53" t="s">
        <v>1748</v>
      </c>
      <c r="Z46" s="137">
        <v>80402</v>
      </c>
      <c r="AA46" s="53"/>
      <c r="AB46" s="53" t="s">
        <v>41</v>
      </c>
      <c r="AC46" s="53" t="s">
        <v>41</v>
      </c>
      <c r="AD46" s="53" t="s">
        <v>15</v>
      </c>
      <c r="AE46" s="53">
        <v>20200</v>
      </c>
    </row>
    <row r="47" spans="2:31">
      <c r="B47" s="4"/>
      <c r="C47" s="3"/>
      <c r="E47" s="4" t="s">
        <v>3683</v>
      </c>
      <c r="F47" s="3" t="s">
        <v>3684</v>
      </c>
      <c r="H47" s="4" t="s">
        <v>3685</v>
      </c>
      <c r="I47" s="3" t="s">
        <v>3686</v>
      </c>
      <c r="O47" s="57" t="s">
        <v>3687</v>
      </c>
      <c r="P47" s="54" t="s">
        <v>3688</v>
      </c>
      <c r="Q47" s="57" t="s">
        <v>3540</v>
      </c>
      <c r="S47" s="149">
        <v>16031</v>
      </c>
      <c r="T47" s="150" t="s">
        <v>3159</v>
      </c>
      <c r="U47" s="150" t="s">
        <v>3131</v>
      </c>
      <c r="V47" s="150" t="s">
        <v>3118</v>
      </c>
      <c r="X47" s="53" t="s">
        <v>3689</v>
      </c>
      <c r="Y47" s="53" t="s">
        <v>1750</v>
      </c>
      <c r="Z47" s="137">
        <v>85300</v>
      </c>
      <c r="AA47" s="53"/>
      <c r="AB47" s="53" t="s">
        <v>41</v>
      </c>
      <c r="AC47" s="53" t="s">
        <v>41</v>
      </c>
      <c r="AD47" s="53" t="s">
        <v>15</v>
      </c>
      <c r="AE47" s="53">
        <v>20200</v>
      </c>
    </row>
    <row r="48" spans="2:31">
      <c r="B48" s="4"/>
      <c r="C48" s="3"/>
      <c r="E48" s="4" t="s">
        <v>3690</v>
      </c>
      <c r="F48" s="3" t="s">
        <v>3691</v>
      </c>
      <c r="H48" s="4" t="s">
        <v>3692</v>
      </c>
      <c r="I48" s="3" t="s">
        <v>3693</v>
      </c>
      <c r="O48" s="58" t="s">
        <v>3694</v>
      </c>
      <c r="P48" s="53" t="s">
        <v>3695</v>
      </c>
      <c r="Q48" s="58" t="s">
        <v>3540</v>
      </c>
      <c r="S48" s="147">
        <v>17000</v>
      </c>
      <c r="T48" s="148" t="s">
        <v>3160</v>
      </c>
      <c r="U48" s="148" t="s">
        <v>3117</v>
      </c>
      <c r="V48" s="148" t="s">
        <v>3118</v>
      </c>
      <c r="X48" s="53" t="s">
        <v>125</v>
      </c>
      <c r="Y48" s="53" t="s">
        <v>1752</v>
      </c>
      <c r="Z48" s="137">
        <v>90450</v>
      </c>
      <c r="AA48" s="53"/>
      <c r="AB48" s="53" t="s">
        <v>41</v>
      </c>
      <c r="AC48" s="53" t="s">
        <v>41</v>
      </c>
      <c r="AD48" s="53" t="s">
        <v>15</v>
      </c>
      <c r="AE48" s="53">
        <v>20200</v>
      </c>
    </row>
    <row r="49" spans="2:31">
      <c r="B49" s="4"/>
      <c r="C49" s="3"/>
      <c r="E49" s="4" t="s">
        <v>3696</v>
      </c>
      <c r="F49" s="3" t="s">
        <v>3697</v>
      </c>
      <c r="H49" s="4" t="s">
        <v>3698</v>
      </c>
      <c r="I49" s="3" t="s">
        <v>3699</v>
      </c>
      <c r="O49" s="57" t="s">
        <v>3700</v>
      </c>
      <c r="P49" s="54" t="s">
        <v>3701</v>
      </c>
      <c r="Q49" s="57" t="s">
        <v>3540</v>
      </c>
      <c r="S49" s="149">
        <v>20000</v>
      </c>
      <c r="T49" s="150" t="s">
        <v>3161</v>
      </c>
      <c r="U49" s="150" t="s">
        <v>3131</v>
      </c>
      <c r="V49" s="150" t="s">
        <v>3118</v>
      </c>
      <c r="X49" s="53" t="s">
        <v>3702</v>
      </c>
      <c r="Y49" s="53" t="s">
        <v>1754</v>
      </c>
      <c r="Z49" s="137" t="s">
        <v>3425</v>
      </c>
      <c r="AA49" s="53"/>
      <c r="AB49" s="53" t="s">
        <v>41</v>
      </c>
      <c r="AC49" s="53" t="s">
        <v>41</v>
      </c>
      <c r="AD49" s="53" t="s">
        <v>15</v>
      </c>
      <c r="AE49" s="53">
        <v>20200</v>
      </c>
    </row>
    <row r="50" spans="2:31">
      <c r="B50" s="4"/>
      <c r="C50" s="3"/>
      <c r="E50" s="4" t="s">
        <v>3703</v>
      </c>
      <c r="F50" s="3" t="s">
        <v>3704</v>
      </c>
      <c r="H50" s="4" t="s">
        <v>3705</v>
      </c>
      <c r="I50" s="3" t="s">
        <v>3706</v>
      </c>
      <c r="O50" s="58" t="s">
        <v>3707</v>
      </c>
      <c r="P50" s="53" t="s">
        <v>3708</v>
      </c>
      <c r="Q50" s="58" t="s">
        <v>3540</v>
      </c>
      <c r="S50" s="147">
        <v>20001</v>
      </c>
      <c r="T50" s="148" t="s">
        <v>3162</v>
      </c>
      <c r="U50" s="148" t="s">
        <v>3131</v>
      </c>
      <c r="V50" s="148" t="s">
        <v>3118</v>
      </c>
      <c r="X50" s="53" t="s">
        <v>3709</v>
      </c>
      <c r="Y50" s="53" t="s">
        <v>1756</v>
      </c>
      <c r="Z50" s="137">
        <v>86000</v>
      </c>
      <c r="AA50" s="53"/>
      <c r="AB50" s="53" t="s">
        <v>41</v>
      </c>
      <c r="AC50" s="53" t="s">
        <v>41</v>
      </c>
      <c r="AD50" s="53" t="s">
        <v>15</v>
      </c>
      <c r="AE50" s="53">
        <v>20200</v>
      </c>
    </row>
    <row r="51" spans="2:31">
      <c r="B51" s="4"/>
      <c r="C51" s="3"/>
      <c r="E51" s="4" t="s">
        <v>3710</v>
      </c>
      <c r="F51" s="3" t="s">
        <v>3711</v>
      </c>
      <c r="H51" s="4" t="s">
        <v>3712</v>
      </c>
      <c r="I51" s="3" t="s">
        <v>3713</v>
      </c>
      <c r="O51" s="58" t="s">
        <v>3714</v>
      </c>
      <c r="P51" s="53" t="s">
        <v>3715</v>
      </c>
      <c r="Q51" s="58" t="s">
        <v>3540</v>
      </c>
      <c r="S51" s="149">
        <v>20010</v>
      </c>
      <c r="T51" s="150" t="s">
        <v>3163</v>
      </c>
      <c r="U51" s="150" t="s">
        <v>3131</v>
      </c>
      <c r="V51" s="150" t="s">
        <v>3118</v>
      </c>
      <c r="X51" s="53" t="s">
        <v>150</v>
      </c>
      <c r="Y51" s="53" t="s">
        <v>1758</v>
      </c>
      <c r="Z51" s="137" t="s">
        <v>3425</v>
      </c>
      <c r="AA51" s="53"/>
      <c r="AB51" s="53" t="s">
        <v>41</v>
      </c>
      <c r="AC51" s="53" t="s">
        <v>41</v>
      </c>
      <c r="AD51" s="53" t="s">
        <v>15</v>
      </c>
      <c r="AE51" s="53">
        <v>20200</v>
      </c>
    </row>
    <row r="52" spans="2:31">
      <c r="B52" s="4"/>
      <c r="C52" s="3"/>
      <c r="E52" s="4" t="s">
        <v>3716</v>
      </c>
      <c r="F52" s="3" t="s">
        <v>3717</v>
      </c>
      <c r="H52" s="4" t="s">
        <v>3718</v>
      </c>
      <c r="I52" s="3" t="s">
        <v>3719</v>
      </c>
      <c r="O52" s="57" t="s">
        <v>3720</v>
      </c>
      <c r="P52" s="54" t="s">
        <v>3721</v>
      </c>
      <c r="Q52" s="57" t="s">
        <v>3540</v>
      </c>
      <c r="S52" s="147">
        <v>20150</v>
      </c>
      <c r="T52" s="148" t="s">
        <v>3164</v>
      </c>
      <c r="U52" s="148" t="s">
        <v>3131</v>
      </c>
      <c r="V52" s="148" t="s">
        <v>3118</v>
      </c>
      <c r="X52" s="53" t="s">
        <v>156</v>
      </c>
      <c r="Y52" s="53" t="s">
        <v>1760</v>
      </c>
      <c r="Z52" s="137">
        <v>86000</v>
      </c>
      <c r="AA52" s="53"/>
      <c r="AB52" s="53" t="s">
        <v>41</v>
      </c>
      <c r="AC52" s="53" t="s">
        <v>41</v>
      </c>
      <c r="AD52" s="53" t="s">
        <v>15</v>
      </c>
      <c r="AE52" s="53">
        <v>20200</v>
      </c>
    </row>
    <row r="53" spans="2:31">
      <c r="B53" s="4"/>
      <c r="C53" s="3"/>
      <c r="E53" s="4" t="s">
        <v>3722</v>
      </c>
      <c r="F53" s="3" t="s">
        <v>3723</v>
      </c>
      <c r="H53" s="4" t="s">
        <v>3724</v>
      </c>
      <c r="I53" s="3" t="s">
        <v>3725</v>
      </c>
      <c r="O53" s="58" t="s">
        <v>3726</v>
      </c>
      <c r="P53" s="53" t="s">
        <v>3727</v>
      </c>
      <c r="Q53" s="58" t="s">
        <v>3540</v>
      </c>
      <c r="S53" s="149">
        <v>20151</v>
      </c>
      <c r="T53" s="150" t="s">
        <v>3165</v>
      </c>
      <c r="U53" s="150" t="s">
        <v>3131</v>
      </c>
      <c r="V53" s="150" t="s">
        <v>3118</v>
      </c>
      <c r="X53" s="53" t="s">
        <v>3728</v>
      </c>
      <c r="Y53" s="53" t="s">
        <v>1762</v>
      </c>
      <c r="Z53" s="137">
        <v>81000</v>
      </c>
      <c r="AA53" s="53"/>
      <c r="AB53" s="53" t="s">
        <v>41</v>
      </c>
      <c r="AC53" s="53" t="s">
        <v>41</v>
      </c>
      <c r="AD53" s="53" t="s">
        <v>15</v>
      </c>
      <c r="AE53" s="53">
        <v>20200</v>
      </c>
    </row>
    <row r="54" spans="2:31">
      <c r="B54" s="4"/>
      <c r="C54" s="3"/>
      <c r="E54" s="4" t="s">
        <v>3729</v>
      </c>
      <c r="F54" s="3" t="s">
        <v>3730</v>
      </c>
      <c r="H54" s="4" t="s">
        <v>3731</v>
      </c>
      <c r="I54" s="3" t="s">
        <v>3732</v>
      </c>
      <c r="O54" s="57" t="s">
        <v>3733</v>
      </c>
      <c r="P54" s="54" t="s">
        <v>3734</v>
      </c>
      <c r="Q54" s="57" t="s">
        <v>3540</v>
      </c>
      <c r="S54" s="147">
        <v>20152</v>
      </c>
      <c r="T54" s="148" t="s">
        <v>3166</v>
      </c>
      <c r="U54" s="148" t="s">
        <v>3131</v>
      </c>
      <c r="V54" s="148" t="s">
        <v>3118</v>
      </c>
      <c r="X54" s="53" t="s">
        <v>3735</v>
      </c>
      <c r="Y54" s="53" t="s">
        <v>1764</v>
      </c>
      <c r="Z54" s="137">
        <v>81000</v>
      </c>
      <c r="AA54" s="53"/>
      <c r="AB54" s="53" t="s">
        <v>41</v>
      </c>
      <c r="AC54" s="53" t="s">
        <v>41</v>
      </c>
      <c r="AD54" s="53" t="s">
        <v>15</v>
      </c>
      <c r="AE54" s="53">
        <v>20200</v>
      </c>
    </row>
    <row r="55" spans="2:31">
      <c r="B55" s="4"/>
      <c r="C55" s="3"/>
      <c r="E55" s="4" t="s">
        <v>3736</v>
      </c>
      <c r="F55" s="3" t="s">
        <v>3737</v>
      </c>
      <c r="H55" s="4" t="s">
        <v>3738</v>
      </c>
      <c r="I55" s="3" t="s">
        <v>3739</v>
      </c>
      <c r="O55" s="58" t="s">
        <v>3740</v>
      </c>
      <c r="P55" s="53" t="s">
        <v>3741</v>
      </c>
      <c r="Q55" s="58" t="s">
        <v>3540</v>
      </c>
      <c r="S55" s="149">
        <v>20153</v>
      </c>
      <c r="T55" s="150" t="s">
        <v>3167</v>
      </c>
      <c r="U55" s="150" t="s">
        <v>3131</v>
      </c>
      <c r="V55" s="150" t="s">
        <v>3118</v>
      </c>
      <c r="X55" s="53" t="s">
        <v>3742</v>
      </c>
      <c r="Y55" s="53" t="s">
        <v>1767</v>
      </c>
      <c r="Z55" s="137">
        <v>90450</v>
      </c>
      <c r="AA55" s="53"/>
      <c r="AB55" s="53" t="s">
        <v>41</v>
      </c>
      <c r="AC55" s="53" t="s">
        <v>41</v>
      </c>
      <c r="AD55" s="53" t="s">
        <v>15</v>
      </c>
      <c r="AE55" s="53">
        <v>20200</v>
      </c>
    </row>
    <row r="56" spans="2:31">
      <c r="B56" s="4"/>
      <c r="C56" s="3"/>
      <c r="E56" s="4" t="s">
        <v>3743</v>
      </c>
      <c r="F56" s="3" t="s">
        <v>3744</v>
      </c>
      <c r="H56" s="4" t="s">
        <v>3745</v>
      </c>
      <c r="I56" s="3" t="s">
        <v>3746</v>
      </c>
      <c r="O56" s="57" t="s">
        <v>3747</v>
      </c>
      <c r="P56" s="54" t="s">
        <v>3748</v>
      </c>
      <c r="Q56" s="57" t="s">
        <v>3540</v>
      </c>
      <c r="S56" s="147">
        <v>20154</v>
      </c>
      <c r="T56" s="148" t="s">
        <v>3168</v>
      </c>
      <c r="U56" s="148" t="s">
        <v>3131</v>
      </c>
      <c r="V56" s="148" t="s">
        <v>3118</v>
      </c>
      <c r="X56" s="53" t="s">
        <v>3749</v>
      </c>
      <c r="Y56" s="53" t="s">
        <v>1769</v>
      </c>
      <c r="Z56" s="137">
        <v>81000</v>
      </c>
      <c r="AA56" s="53"/>
      <c r="AB56" s="53" t="s">
        <v>41</v>
      </c>
      <c r="AC56" s="53" t="s">
        <v>41</v>
      </c>
      <c r="AD56" s="53" t="s">
        <v>15</v>
      </c>
      <c r="AE56" s="53">
        <v>20200</v>
      </c>
    </row>
    <row r="57" spans="2:31">
      <c r="B57" s="4"/>
      <c r="C57" s="3"/>
      <c r="E57" s="4" t="s">
        <v>3750</v>
      </c>
      <c r="F57" s="3" t="s">
        <v>3751</v>
      </c>
      <c r="H57" s="4" t="s">
        <v>3752</v>
      </c>
      <c r="I57" s="3" t="s">
        <v>3753</v>
      </c>
      <c r="O57" s="57" t="s">
        <v>3754</v>
      </c>
      <c r="P57" s="54" t="s">
        <v>3755</v>
      </c>
      <c r="Q57" s="57" t="s">
        <v>3540</v>
      </c>
      <c r="S57" s="149">
        <v>20155</v>
      </c>
      <c r="T57" s="150" t="s">
        <v>3169</v>
      </c>
      <c r="U57" s="150" t="s">
        <v>3131</v>
      </c>
      <c r="V57" s="150" t="s">
        <v>3118</v>
      </c>
      <c r="X57" s="53" t="s">
        <v>3756</v>
      </c>
      <c r="Y57" s="53" t="s">
        <v>1771</v>
      </c>
      <c r="Z57" s="137">
        <v>81000</v>
      </c>
      <c r="AA57" s="53"/>
      <c r="AB57" s="53" t="s">
        <v>41</v>
      </c>
      <c r="AC57" s="53" t="s">
        <v>41</v>
      </c>
      <c r="AD57" s="53" t="s">
        <v>15</v>
      </c>
      <c r="AE57" s="53">
        <v>20200</v>
      </c>
    </row>
    <row r="58" spans="2:31">
      <c r="B58" s="4"/>
      <c r="C58" s="3"/>
      <c r="E58" s="4" t="s">
        <v>3757</v>
      </c>
      <c r="F58" s="3" t="s">
        <v>3758</v>
      </c>
      <c r="H58" s="4" t="s">
        <v>3759</v>
      </c>
      <c r="I58" s="3" t="s">
        <v>3760</v>
      </c>
      <c r="O58" s="58" t="s">
        <v>3761</v>
      </c>
      <c r="P58" s="53" t="s">
        <v>3762</v>
      </c>
      <c r="Q58" s="58" t="s">
        <v>3763</v>
      </c>
      <c r="S58" s="147">
        <v>20156</v>
      </c>
      <c r="T58" s="148" t="s">
        <v>3170</v>
      </c>
      <c r="U58" s="148" t="s">
        <v>3131</v>
      </c>
      <c r="V58" s="148" t="s">
        <v>3118</v>
      </c>
      <c r="X58" s="53" t="s">
        <v>3764</v>
      </c>
      <c r="Y58" s="53" t="s">
        <v>1773</v>
      </c>
      <c r="Z58" s="137">
        <v>81021</v>
      </c>
      <c r="AA58" s="53"/>
      <c r="AB58" s="53" t="s">
        <v>41</v>
      </c>
      <c r="AC58" s="53" t="s">
        <v>41</v>
      </c>
      <c r="AD58" s="53" t="s">
        <v>15</v>
      </c>
      <c r="AE58" s="53">
        <v>20200</v>
      </c>
    </row>
    <row r="59" spans="2:31">
      <c r="B59" s="4"/>
      <c r="C59" s="3"/>
      <c r="E59" s="4" t="s">
        <v>3765</v>
      </c>
      <c r="F59" s="3" t="s">
        <v>3766</v>
      </c>
      <c r="H59" s="4" t="s">
        <v>3767</v>
      </c>
      <c r="I59" s="3" t="s">
        <v>3768</v>
      </c>
      <c r="O59" s="58" t="s">
        <v>3769</v>
      </c>
      <c r="P59" s="53" t="s">
        <v>3770</v>
      </c>
      <c r="Q59" s="58" t="s">
        <v>3763</v>
      </c>
      <c r="S59" s="149">
        <v>20157</v>
      </c>
      <c r="T59" s="150" t="s">
        <v>3171</v>
      </c>
      <c r="U59" s="150" t="s">
        <v>3131</v>
      </c>
      <c r="V59" s="150" t="s">
        <v>3118</v>
      </c>
      <c r="X59" s="53" t="s">
        <v>3771</v>
      </c>
      <c r="Y59" s="53" t="s">
        <v>1778</v>
      </c>
      <c r="Z59" s="137">
        <v>87000</v>
      </c>
      <c r="AA59" s="53"/>
      <c r="AB59" s="53" t="s">
        <v>41</v>
      </c>
      <c r="AC59" s="53" t="s">
        <v>41</v>
      </c>
      <c r="AD59" s="53" t="s">
        <v>15</v>
      </c>
      <c r="AE59" s="53">
        <v>20200</v>
      </c>
    </row>
    <row r="60" spans="2:31">
      <c r="B60" s="4"/>
      <c r="C60" s="3"/>
      <c r="E60" s="4" t="s">
        <v>3772</v>
      </c>
      <c r="F60" s="3" t="s">
        <v>3773</v>
      </c>
      <c r="H60" s="4" t="s">
        <v>3774</v>
      </c>
      <c r="I60" s="3" t="s">
        <v>3775</v>
      </c>
      <c r="O60" s="57" t="s">
        <v>3776</v>
      </c>
      <c r="P60" s="54" t="s">
        <v>3777</v>
      </c>
      <c r="Q60" s="57" t="s">
        <v>3763</v>
      </c>
      <c r="S60" s="147">
        <v>20158</v>
      </c>
      <c r="T60" s="148" t="s">
        <v>3172</v>
      </c>
      <c r="U60" s="148" t="s">
        <v>3131</v>
      </c>
      <c r="V60" s="148" t="s">
        <v>3118</v>
      </c>
      <c r="X60" s="53" t="s">
        <v>3778</v>
      </c>
      <c r="Y60" s="53" t="s">
        <v>1780</v>
      </c>
      <c r="Z60" s="137">
        <v>85300</v>
      </c>
      <c r="AA60" s="53"/>
      <c r="AB60" s="53" t="s">
        <v>41</v>
      </c>
      <c r="AC60" s="53" t="s">
        <v>41</v>
      </c>
      <c r="AD60" s="53" t="s">
        <v>15</v>
      </c>
      <c r="AE60" s="53">
        <v>20200</v>
      </c>
    </row>
    <row r="61" spans="2:31">
      <c r="B61" s="4"/>
      <c r="C61" s="3"/>
      <c r="E61" s="4" t="s">
        <v>3779</v>
      </c>
      <c r="F61" s="3" t="s">
        <v>3780</v>
      </c>
      <c r="H61" s="4" t="s">
        <v>3781</v>
      </c>
      <c r="I61" s="3" t="s">
        <v>3782</v>
      </c>
      <c r="O61" s="57" t="s">
        <v>3783</v>
      </c>
      <c r="P61" s="54" t="s">
        <v>3784</v>
      </c>
      <c r="Q61" s="57" t="s">
        <v>3763</v>
      </c>
      <c r="S61" s="149">
        <v>20200</v>
      </c>
      <c r="T61" s="150" t="s">
        <v>3173</v>
      </c>
      <c r="U61" s="150" t="s">
        <v>3131</v>
      </c>
      <c r="V61" s="150" t="s">
        <v>3118</v>
      </c>
      <c r="X61" s="53" t="s">
        <v>3785</v>
      </c>
      <c r="Y61" s="53" t="s">
        <v>1782</v>
      </c>
      <c r="Z61" s="137">
        <v>86000</v>
      </c>
      <c r="AA61" s="53"/>
      <c r="AB61" s="53" t="s">
        <v>41</v>
      </c>
      <c r="AC61" s="53" t="s">
        <v>41</v>
      </c>
      <c r="AD61" s="53" t="s">
        <v>15</v>
      </c>
      <c r="AE61" s="53">
        <v>20200</v>
      </c>
    </row>
    <row r="62" spans="2:31">
      <c r="B62" s="4"/>
      <c r="C62" s="3"/>
      <c r="E62" s="4" t="s">
        <v>3786</v>
      </c>
      <c r="F62" s="3" t="s">
        <v>3787</v>
      </c>
      <c r="H62" s="4" t="s">
        <v>3788</v>
      </c>
      <c r="I62" s="3" t="s">
        <v>3789</v>
      </c>
      <c r="O62" s="57" t="s">
        <v>3790</v>
      </c>
      <c r="P62" s="54" t="s">
        <v>3791</v>
      </c>
      <c r="Q62" s="57" t="s">
        <v>3763</v>
      </c>
      <c r="S62" s="147">
        <v>20300</v>
      </c>
      <c r="T62" s="148" t="s">
        <v>3174</v>
      </c>
      <c r="U62" s="148" t="s">
        <v>3131</v>
      </c>
      <c r="V62" s="148" t="s">
        <v>3118</v>
      </c>
      <c r="X62" s="53" t="s">
        <v>3792</v>
      </c>
      <c r="Y62" s="53" t="s">
        <v>1784</v>
      </c>
      <c r="Z62" s="137">
        <v>87010</v>
      </c>
      <c r="AA62" s="53"/>
      <c r="AB62" s="53" t="s">
        <v>41</v>
      </c>
      <c r="AC62" s="53" t="s">
        <v>41</v>
      </c>
      <c r="AD62" s="53" t="s">
        <v>15</v>
      </c>
      <c r="AE62" s="53">
        <v>20200</v>
      </c>
    </row>
    <row r="63" spans="2:31">
      <c r="B63" s="4"/>
      <c r="C63" s="3"/>
      <c r="E63" s="4" t="s">
        <v>3793</v>
      </c>
      <c r="F63" s="3" t="s">
        <v>3794</v>
      </c>
      <c r="H63" s="4" t="s">
        <v>3795</v>
      </c>
      <c r="I63" s="3" t="s">
        <v>3796</v>
      </c>
      <c r="O63" s="57" t="s">
        <v>3797</v>
      </c>
      <c r="P63" s="54" t="s">
        <v>3798</v>
      </c>
      <c r="Q63" s="57" t="s">
        <v>3763</v>
      </c>
      <c r="S63" s="149">
        <v>20310</v>
      </c>
      <c r="T63" s="150" t="s">
        <v>3175</v>
      </c>
      <c r="U63" s="150" t="s">
        <v>3131</v>
      </c>
      <c r="V63" s="150" t="s">
        <v>3118</v>
      </c>
      <c r="X63" s="53" t="s">
        <v>3799</v>
      </c>
      <c r="Y63" s="53" t="s">
        <v>1786</v>
      </c>
      <c r="Z63" s="137">
        <v>81000</v>
      </c>
      <c r="AA63" s="53"/>
      <c r="AB63" s="53" t="s">
        <v>41</v>
      </c>
      <c r="AC63" s="53" t="s">
        <v>41</v>
      </c>
      <c r="AD63" s="53" t="s">
        <v>15</v>
      </c>
      <c r="AE63" s="53">
        <v>20200</v>
      </c>
    </row>
    <row r="64" spans="2:31">
      <c r="B64" s="4"/>
      <c r="C64" s="3"/>
      <c r="E64" s="4" t="s">
        <v>3800</v>
      </c>
      <c r="F64" s="3" t="s">
        <v>3801</v>
      </c>
      <c r="H64" s="4" t="s">
        <v>3802</v>
      </c>
      <c r="I64" s="3" t="s">
        <v>3803</v>
      </c>
      <c r="O64" s="57" t="s">
        <v>202</v>
      </c>
      <c r="P64" s="54" t="s">
        <v>3804</v>
      </c>
      <c r="Q64" s="57" t="s">
        <v>3763</v>
      </c>
      <c r="S64" s="147">
        <v>20320</v>
      </c>
      <c r="T64" s="148" t="s">
        <v>3176</v>
      </c>
      <c r="U64" s="148" t="s">
        <v>3131</v>
      </c>
      <c r="V64" s="148" t="s">
        <v>3118</v>
      </c>
      <c r="X64" s="53" t="s">
        <v>3805</v>
      </c>
      <c r="Y64" s="53" t="s">
        <v>1789</v>
      </c>
      <c r="Z64" s="137">
        <v>81000</v>
      </c>
      <c r="AA64" s="53"/>
      <c r="AB64" s="53" t="s">
        <v>41</v>
      </c>
      <c r="AC64" s="53" t="s">
        <v>41</v>
      </c>
      <c r="AD64" s="53" t="s">
        <v>15</v>
      </c>
      <c r="AE64" s="53">
        <v>20200</v>
      </c>
    </row>
    <row r="65" spans="2:31">
      <c r="B65" s="4"/>
      <c r="C65" s="3"/>
      <c r="E65" s="4" t="s">
        <v>3806</v>
      </c>
      <c r="F65" s="3" t="s">
        <v>3807</v>
      </c>
      <c r="H65" s="4" t="s">
        <v>3808</v>
      </c>
      <c r="I65" s="3" t="s">
        <v>3809</v>
      </c>
      <c r="O65" s="58" t="s">
        <v>3810</v>
      </c>
      <c r="P65" s="53" t="s">
        <v>3811</v>
      </c>
      <c r="Q65" s="58" t="s">
        <v>3763</v>
      </c>
      <c r="S65" s="149">
        <v>20330</v>
      </c>
      <c r="T65" s="150" t="s">
        <v>3177</v>
      </c>
      <c r="U65" s="150" t="s">
        <v>3131</v>
      </c>
      <c r="V65" s="150" t="s">
        <v>3118</v>
      </c>
      <c r="X65" s="53" t="s">
        <v>3812</v>
      </c>
      <c r="Y65" s="53" t="s">
        <v>1791</v>
      </c>
      <c r="Z65" s="137">
        <v>85300</v>
      </c>
      <c r="AA65" s="53"/>
      <c r="AB65" s="53" t="s">
        <v>41</v>
      </c>
      <c r="AC65" s="53" t="s">
        <v>41</v>
      </c>
      <c r="AD65" s="53" t="s">
        <v>15</v>
      </c>
      <c r="AE65" s="53">
        <v>20200</v>
      </c>
    </row>
    <row r="66" spans="2:31">
      <c r="B66" s="4"/>
      <c r="C66" s="3"/>
      <c r="E66" s="4" t="s">
        <v>3813</v>
      </c>
      <c r="F66" s="3" t="s">
        <v>3814</v>
      </c>
      <c r="H66" s="4" t="s">
        <v>3815</v>
      </c>
      <c r="I66" s="3" t="s">
        <v>3816</v>
      </c>
      <c r="O66" s="58" t="s">
        <v>3817</v>
      </c>
      <c r="P66" s="53" t="s">
        <v>3817</v>
      </c>
      <c r="Q66" s="58" t="s">
        <v>3818</v>
      </c>
      <c r="S66" s="147">
        <v>20600</v>
      </c>
      <c r="T66" s="148" t="s">
        <v>3178</v>
      </c>
      <c r="U66" s="148" t="s">
        <v>3131</v>
      </c>
      <c r="V66" s="148" t="s">
        <v>3118</v>
      </c>
      <c r="X66" s="53" t="s">
        <v>3819</v>
      </c>
      <c r="Y66" s="53" t="s">
        <v>1706</v>
      </c>
      <c r="Z66" s="137">
        <v>87000</v>
      </c>
      <c r="AA66" s="53"/>
      <c r="AB66" s="53" t="s">
        <v>41</v>
      </c>
      <c r="AC66" s="53" t="s">
        <v>41</v>
      </c>
      <c r="AD66" s="53" t="s">
        <v>15</v>
      </c>
      <c r="AE66" s="53">
        <v>20200</v>
      </c>
    </row>
    <row r="67" spans="2:31">
      <c r="B67" s="4"/>
      <c r="C67" s="3"/>
      <c r="E67" s="4" t="s">
        <v>3820</v>
      </c>
      <c r="F67" s="3" t="s">
        <v>3821</v>
      </c>
      <c r="H67" s="4" t="s">
        <v>3822</v>
      </c>
      <c r="I67" s="3" t="s">
        <v>3823</v>
      </c>
      <c r="O67" s="57" t="s">
        <v>3824</v>
      </c>
      <c r="P67" s="54" t="s">
        <v>3825</v>
      </c>
      <c r="Q67" s="57" t="s">
        <v>3818</v>
      </c>
      <c r="S67" s="149">
        <v>21000</v>
      </c>
      <c r="T67" s="150" t="s">
        <v>3179</v>
      </c>
      <c r="U67" s="150" t="s">
        <v>3131</v>
      </c>
      <c r="V67" s="150" t="s">
        <v>3118</v>
      </c>
      <c r="X67" s="53" t="s">
        <v>3826</v>
      </c>
      <c r="Y67" s="53" t="s">
        <v>1708</v>
      </c>
      <c r="Z67" s="137">
        <v>85300</v>
      </c>
      <c r="AA67" s="53"/>
      <c r="AB67" s="53" t="s">
        <v>41</v>
      </c>
      <c r="AC67" s="53" t="s">
        <v>41</v>
      </c>
      <c r="AD67" s="53" t="s">
        <v>15</v>
      </c>
      <c r="AE67" s="53">
        <v>20200</v>
      </c>
    </row>
    <row r="68" spans="2:31">
      <c r="B68" s="4"/>
      <c r="C68" s="3"/>
      <c r="E68" s="4" t="s">
        <v>3827</v>
      </c>
      <c r="F68" s="3" t="s">
        <v>3828</v>
      </c>
      <c r="H68" s="4" t="s">
        <v>3829</v>
      </c>
      <c r="I68" s="3" t="s">
        <v>3830</v>
      </c>
      <c r="O68" s="58" t="s">
        <v>3831</v>
      </c>
      <c r="P68" s="53" t="s">
        <v>3832</v>
      </c>
      <c r="Q68" s="58" t="s">
        <v>3818</v>
      </c>
      <c r="S68" s="147">
        <v>21050</v>
      </c>
      <c r="T68" s="148" t="s">
        <v>3180</v>
      </c>
      <c r="U68" s="148" t="s">
        <v>3131</v>
      </c>
      <c r="V68" s="148" t="s">
        <v>3118</v>
      </c>
      <c r="X68" s="53" t="s">
        <v>3833</v>
      </c>
      <c r="Y68" s="53" t="s">
        <v>1710</v>
      </c>
      <c r="Z68" s="137" t="s">
        <v>3425</v>
      </c>
      <c r="AA68" s="53"/>
      <c r="AB68" s="53" t="s">
        <v>41</v>
      </c>
      <c r="AC68" s="53" t="s">
        <v>41</v>
      </c>
      <c r="AD68" s="53" t="s">
        <v>15</v>
      </c>
      <c r="AE68" s="53">
        <v>20200</v>
      </c>
    </row>
    <row r="69" spans="2:31">
      <c r="B69" s="4"/>
      <c r="C69" s="3"/>
      <c r="E69" s="4" t="s">
        <v>3834</v>
      </c>
      <c r="F69" s="3" t="s">
        <v>3835</v>
      </c>
      <c r="H69" s="4" t="s">
        <v>3836</v>
      </c>
      <c r="I69" s="3" t="s">
        <v>3837</v>
      </c>
      <c r="O69" s="58" t="s">
        <v>3838</v>
      </c>
      <c r="P69" s="53" t="s">
        <v>3839</v>
      </c>
      <c r="Q69" s="58" t="s">
        <v>3818</v>
      </c>
      <c r="S69" s="149">
        <v>21051</v>
      </c>
      <c r="T69" s="150" t="s">
        <v>3181</v>
      </c>
      <c r="U69" s="150" t="s">
        <v>3131</v>
      </c>
      <c r="V69" s="150" t="s">
        <v>3118</v>
      </c>
      <c r="X69" s="53" t="s">
        <v>3840</v>
      </c>
      <c r="Y69" s="53" t="s">
        <v>1712</v>
      </c>
      <c r="Z69" s="137">
        <v>86000</v>
      </c>
      <c r="AA69" s="53"/>
      <c r="AB69" s="53" t="s">
        <v>41</v>
      </c>
      <c r="AC69" s="53" t="s">
        <v>41</v>
      </c>
      <c r="AD69" s="53" t="s">
        <v>15</v>
      </c>
      <c r="AE69" s="53">
        <v>20200</v>
      </c>
    </row>
    <row r="70" spans="2:31">
      <c r="B70" s="4"/>
      <c r="C70" s="3"/>
      <c r="E70" s="4" t="s">
        <v>3841</v>
      </c>
      <c r="F70" s="3" t="s">
        <v>3842</v>
      </c>
      <c r="H70" s="4" t="s">
        <v>3843</v>
      </c>
      <c r="I70" s="3" t="s">
        <v>3844</v>
      </c>
      <c r="O70" s="57" t="s">
        <v>3845</v>
      </c>
      <c r="P70" s="54" t="s">
        <v>3846</v>
      </c>
      <c r="Q70" s="57" t="s">
        <v>3818</v>
      </c>
      <c r="S70" s="147">
        <v>21052</v>
      </c>
      <c r="T70" s="148" t="s">
        <v>3182</v>
      </c>
      <c r="U70" s="148" t="s">
        <v>3131</v>
      </c>
      <c r="V70" s="148" t="s">
        <v>3118</v>
      </c>
      <c r="X70" s="53" t="s">
        <v>3847</v>
      </c>
      <c r="Y70" s="53" t="s">
        <v>1716</v>
      </c>
      <c r="Z70" s="137">
        <v>86000</v>
      </c>
      <c r="AA70" s="53"/>
      <c r="AB70" s="53" t="s">
        <v>41</v>
      </c>
      <c r="AC70" s="53" t="s">
        <v>41</v>
      </c>
      <c r="AD70" s="53" t="s">
        <v>15</v>
      </c>
      <c r="AE70" s="53">
        <v>20200</v>
      </c>
    </row>
    <row r="71" spans="2:31">
      <c r="B71" s="4"/>
      <c r="C71" s="3"/>
      <c r="E71" s="4" t="s">
        <v>3848</v>
      </c>
      <c r="F71" s="3" t="s">
        <v>3849</v>
      </c>
      <c r="H71" s="4" t="s">
        <v>3850</v>
      </c>
      <c r="I71" s="3" t="s">
        <v>3851</v>
      </c>
      <c r="O71" s="57" t="s">
        <v>3852</v>
      </c>
      <c r="P71" s="54" t="s">
        <v>3853</v>
      </c>
      <c r="Q71" s="57" t="s">
        <v>3818</v>
      </c>
      <c r="S71" s="149">
        <v>21053</v>
      </c>
      <c r="T71" s="150" t="s">
        <v>3183</v>
      </c>
      <c r="U71" s="150" t="s">
        <v>3131</v>
      </c>
      <c r="V71" s="150" t="s">
        <v>3118</v>
      </c>
      <c r="X71" s="53" t="s">
        <v>3854</v>
      </c>
      <c r="Y71" s="53" t="s">
        <v>1718</v>
      </c>
      <c r="Z71" s="137">
        <v>86000</v>
      </c>
      <c r="AA71" s="53"/>
      <c r="AB71" s="53" t="s">
        <v>41</v>
      </c>
      <c r="AC71" s="53" t="s">
        <v>41</v>
      </c>
      <c r="AD71" s="53" t="s">
        <v>15</v>
      </c>
      <c r="AE71" s="53">
        <v>20200</v>
      </c>
    </row>
    <row r="72" spans="2:31">
      <c r="B72" s="4"/>
      <c r="C72" s="3"/>
      <c r="E72" s="4" t="s">
        <v>3855</v>
      </c>
      <c r="F72" s="3" t="s">
        <v>3856</v>
      </c>
      <c r="H72" s="4" t="s">
        <v>3857</v>
      </c>
      <c r="I72" s="3" t="s">
        <v>3858</v>
      </c>
      <c r="O72" s="57" t="s">
        <v>3859</v>
      </c>
      <c r="P72" s="54" t="s">
        <v>3860</v>
      </c>
      <c r="Q72" s="57" t="s">
        <v>3818</v>
      </c>
      <c r="S72" s="147">
        <v>21054</v>
      </c>
      <c r="T72" s="148" t="s">
        <v>3184</v>
      </c>
      <c r="U72" s="148" t="s">
        <v>3131</v>
      </c>
      <c r="V72" s="148" t="s">
        <v>3118</v>
      </c>
      <c r="X72" s="53" t="s">
        <v>3861</v>
      </c>
      <c r="Y72" s="53" t="s">
        <v>1720</v>
      </c>
      <c r="Z72" s="137">
        <v>81000</v>
      </c>
      <c r="AA72" s="53"/>
      <c r="AB72" s="53" t="s">
        <v>41</v>
      </c>
      <c r="AC72" s="53" t="s">
        <v>41</v>
      </c>
      <c r="AD72" s="53" t="s">
        <v>15</v>
      </c>
      <c r="AE72" s="53">
        <v>20200</v>
      </c>
    </row>
    <row r="73" spans="2:31">
      <c r="B73" s="4"/>
      <c r="C73" s="3"/>
      <c r="E73" s="4" t="s">
        <v>3862</v>
      </c>
      <c r="F73" s="3" t="s">
        <v>3863</v>
      </c>
      <c r="H73" s="4" t="s">
        <v>3864</v>
      </c>
      <c r="I73" s="3" t="s">
        <v>3865</v>
      </c>
      <c r="O73" s="58" t="s">
        <v>3866</v>
      </c>
      <c r="P73" s="53" t="s">
        <v>3867</v>
      </c>
      <c r="Q73" s="58" t="s">
        <v>3818</v>
      </c>
      <c r="S73" s="149">
        <v>21060</v>
      </c>
      <c r="T73" s="150" t="s">
        <v>3185</v>
      </c>
      <c r="U73" s="150" t="s">
        <v>3131</v>
      </c>
      <c r="V73" s="150" t="s">
        <v>3118</v>
      </c>
      <c r="X73" s="53" t="s">
        <v>3868</v>
      </c>
      <c r="Y73" s="53" t="s">
        <v>1795</v>
      </c>
      <c r="Z73" s="137">
        <v>81000</v>
      </c>
      <c r="AA73" s="53"/>
      <c r="AB73" s="53" t="s">
        <v>41</v>
      </c>
      <c r="AC73" s="53" t="s">
        <v>41</v>
      </c>
      <c r="AD73" s="53" t="s">
        <v>15</v>
      </c>
      <c r="AE73" s="53">
        <v>20200</v>
      </c>
    </row>
    <row r="74" spans="2:31">
      <c r="B74" s="4"/>
      <c r="C74" s="3"/>
      <c r="E74" s="4" t="s">
        <v>3869</v>
      </c>
      <c r="F74" s="3" t="s">
        <v>3870</v>
      </c>
      <c r="H74" s="4" t="s">
        <v>3871</v>
      </c>
      <c r="I74" s="3" t="s">
        <v>3872</v>
      </c>
      <c r="O74" s="58" t="s">
        <v>3873</v>
      </c>
      <c r="P74" s="53" t="s">
        <v>3874</v>
      </c>
      <c r="Q74" s="58" t="s">
        <v>3818</v>
      </c>
      <c r="S74" s="147">
        <v>21061</v>
      </c>
      <c r="T74" s="148" t="s">
        <v>3186</v>
      </c>
      <c r="U74" s="148" t="s">
        <v>3131</v>
      </c>
      <c r="V74" s="148" t="s">
        <v>3118</v>
      </c>
      <c r="X74" s="53" t="s">
        <v>3875</v>
      </c>
      <c r="Y74" s="53" t="s">
        <v>1797</v>
      </c>
      <c r="Z74" s="137">
        <v>81010</v>
      </c>
      <c r="AA74" s="53"/>
      <c r="AB74" s="53" t="s">
        <v>41</v>
      </c>
      <c r="AC74" s="53" t="s">
        <v>41</v>
      </c>
      <c r="AD74" s="53" t="s">
        <v>15</v>
      </c>
      <c r="AE74" s="53">
        <v>20200</v>
      </c>
    </row>
    <row r="75" spans="2:31">
      <c r="B75" s="4"/>
      <c r="C75" s="3"/>
      <c r="E75" s="4" t="s">
        <v>3876</v>
      </c>
      <c r="F75" s="3" t="s">
        <v>3877</v>
      </c>
      <c r="H75" s="4" t="s">
        <v>3878</v>
      </c>
      <c r="I75" s="3" t="s">
        <v>3879</v>
      </c>
      <c r="O75" s="57" t="s">
        <v>3880</v>
      </c>
      <c r="P75" s="54" t="s">
        <v>3881</v>
      </c>
      <c r="Q75" s="57" t="s">
        <v>3818</v>
      </c>
      <c r="S75" s="149">
        <v>21062</v>
      </c>
      <c r="T75" s="150" t="s">
        <v>3187</v>
      </c>
      <c r="U75" s="150" t="s">
        <v>3131</v>
      </c>
      <c r="V75" s="150" t="s">
        <v>3118</v>
      </c>
      <c r="X75" s="53" t="s">
        <v>3882</v>
      </c>
      <c r="Y75" s="53" t="s">
        <v>1799</v>
      </c>
      <c r="Z75" s="137">
        <v>87010</v>
      </c>
      <c r="AA75" s="53"/>
      <c r="AB75" s="53" t="s">
        <v>41</v>
      </c>
      <c r="AC75" s="53" t="s">
        <v>41</v>
      </c>
      <c r="AD75" s="53" t="s">
        <v>15</v>
      </c>
      <c r="AE75" s="53">
        <v>20200</v>
      </c>
    </row>
    <row r="76" spans="2:31">
      <c r="B76" s="4"/>
      <c r="C76" s="3"/>
      <c r="E76" s="4" t="s">
        <v>3883</v>
      </c>
      <c r="F76" s="3" t="s">
        <v>3884</v>
      </c>
      <c r="H76" s="4" t="s">
        <v>3885</v>
      </c>
      <c r="I76" s="3" t="s">
        <v>3886</v>
      </c>
      <c r="O76" s="58" t="s">
        <v>3887</v>
      </c>
      <c r="P76" s="53" t="s">
        <v>3888</v>
      </c>
      <c r="Q76" s="58" t="s">
        <v>3818</v>
      </c>
      <c r="S76" s="147">
        <v>21063</v>
      </c>
      <c r="T76" s="148" t="s">
        <v>3188</v>
      </c>
      <c r="U76" s="148" t="s">
        <v>3131</v>
      </c>
      <c r="V76" s="148" t="s">
        <v>3118</v>
      </c>
      <c r="X76" s="53" t="s">
        <v>3889</v>
      </c>
      <c r="Y76" s="53" t="s">
        <v>1801</v>
      </c>
      <c r="Z76" s="137">
        <v>81000</v>
      </c>
      <c r="AA76" s="53"/>
      <c r="AB76" s="53" t="s">
        <v>41</v>
      </c>
      <c r="AC76" s="53" t="s">
        <v>41</v>
      </c>
      <c r="AD76" s="53" t="s">
        <v>15</v>
      </c>
      <c r="AE76" s="53">
        <v>20200</v>
      </c>
    </row>
    <row r="77" spans="2:31">
      <c r="B77" s="4"/>
      <c r="C77" s="3"/>
      <c r="E77" s="4" t="s">
        <v>3890</v>
      </c>
      <c r="F77" s="3" t="s">
        <v>3891</v>
      </c>
      <c r="H77" s="4" t="s">
        <v>3892</v>
      </c>
      <c r="I77" s="3" t="s">
        <v>3893</v>
      </c>
      <c r="O77" s="58" t="s">
        <v>3894</v>
      </c>
      <c r="P77" s="53" t="s">
        <v>3895</v>
      </c>
      <c r="Q77" s="58" t="s">
        <v>3818</v>
      </c>
      <c r="S77" s="149">
        <v>21064</v>
      </c>
      <c r="T77" s="150" t="s">
        <v>3189</v>
      </c>
      <c r="U77" s="150" t="s">
        <v>3131</v>
      </c>
      <c r="V77" s="150" t="s">
        <v>3118</v>
      </c>
      <c r="X77" s="53" t="s">
        <v>3896</v>
      </c>
      <c r="Y77" s="53" t="s">
        <v>1803</v>
      </c>
      <c r="Z77" s="137">
        <v>87010</v>
      </c>
      <c r="AA77" s="53"/>
      <c r="AB77" s="53" t="s">
        <v>41</v>
      </c>
      <c r="AC77" s="53" t="s">
        <v>41</v>
      </c>
      <c r="AD77" s="53" t="s">
        <v>15</v>
      </c>
      <c r="AE77" s="53">
        <v>20200</v>
      </c>
    </row>
    <row r="78" spans="2:31">
      <c r="B78" s="4"/>
      <c r="C78" s="3"/>
      <c r="E78" s="4" t="s">
        <v>3897</v>
      </c>
      <c r="F78" s="3" t="s">
        <v>3898</v>
      </c>
      <c r="H78" s="4" t="s">
        <v>3899</v>
      </c>
      <c r="I78" s="3" t="s">
        <v>3900</v>
      </c>
      <c r="O78" s="57" t="s">
        <v>3901</v>
      </c>
      <c r="P78" s="54" t="s">
        <v>3902</v>
      </c>
      <c r="Q78" s="57" t="s">
        <v>3818</v>
      </c>
      <c r="S78" s="147">
        <v>21065</v>
      </c>
      <c r="T78" s="148" t="s">
        <v>3190</v>
      </c>
      <c r="U78" s="148" t="s">
        <v>3131</v>
      </c>
      <c r="V78" s="148" t="s">
        <v>3118</v>
      </c>
      <c r="X78" s="53" t="s">
        <v>3903</v>
      </c>
      <c r="Y78" s="53" t="s">
        <v>1805</v>
      </c>
      <c r="Z78" s="137">
        <v>85300</v>
      </c>
      <c r="AA78" s="53"/>
      <c r="AB78" s="53" t="s">
        <v>41</v>
      </c>
      <c r="AC78" s="53" t="s">
        <v>41</v>
      </c>
      <c r="AD78" s="53" t="s">
        <v>15</v>
      </c>
      <c r="AE78" s="53">
        <v>20200</v>
      </c>
    </row>
    <row r="79" spans="2:31">
      <c r="B79" s="4"/>
      <c r="C79" s="3"/>
      <c r="E79" s="4" t="s">
        <v>3904</v>
      </c>
      <c r="F79" s="3" t="s">
        <v>3905</v>
      </c>
      <c r="H79" s="4" t="s">
        <v>3906</v>
      </c>
      <c r="I79" s="3" t="s">
        <v>3907</v>
      </c>
      <c r="O79" s="57" t="s">
        <v>3908</v>
      </c>
      <c r="P79" s="54" t="s">
        <v>3909</v>
      </c>
      <c r="Q79" s="57" t="s">
        <v>3818</v>
      </c>
      <c r="S79" s="149">
        <v>21066</v>
      </c>
      <c r="T79" s="150" t="s">
        <v>3191</v>
      </c>
      <c r="U79" s="150" t="s">
        <v>3131</v>
      </c>
      <c r="V79" s="150" t="s">
        <v>3118</v>
      </c>
      <c r="X79" s="53" t="s">
        <v>3910</v>
      </c>
      <c r="Y79" s="53" t="s">
        <v>1807</v>
      </c>
      <c r="Z79" s="137">
        <v>81000</v>
      </c>
      <c r="AA79" s="53"/>
      <c r="AB79" s="53" t="s">
        <v>41</v>
      </c>
      <c r="AC79" s="53" t="s">
        <v>41</v>
      </c>
      <c r="AD79" s="53" t="s">
        <v>15</v>
      </c>
      <c r="AE79" s="53">
        <v>20200</v>
      </c>
    </row>
    <row r="80" spans="2:31">
      <c r="B80" s="4"/>
      <c r="C80" s="3"/>
      <c r="E80" s="4" t="s">
        <v>3911</v>
      </c>
      <c r="F80" s="3" t="s">
        <v>3912</v>
      </c>
      <c r="H80" s="4" t="s">
        <v>3913</v>
      </c>
      <c r="I80" s="3" t="s">
        <v>3914</v>
      </c>
      <c r="O80" s="58" t="s">
        <v>3915</v>
      </c>
      <c r="P80" s="53" t="s">
        <v>3916</v>
      </c>
      <c r="Q80" s="58" t="s">
        <v>3818</v>
      </c>
      <c r="S80" s="147">
        <v>21067</v>
      </c>
      <c r="T80" s="148" t="s">
        <v>3192</v>
      </c>
      <c r="U80" s="148" t="s">
        <v>3131</v>
      </c>
      <c r="V80" s="148" t="s">
        <v>3118</v>
      </c>
      <c r="X80" s="53" t="s">
        <v>3917</v>
      </c>
      <c r="Y80" s="53" t="s">
        <v>1809</v>
      </c>
      <c r="Z80" s="137">
        <v>87010</v>
      </c>
      <c r="AA80" s="53"/>
      <c r="AB80" s="53" t="s">
        <v>41</v>
      </c>
      <c r="AC80" s="53" t="s">
        <v>41</v>
      </c>
      <c r="AD80" s="53" t="s">
        <v>15</v>
      </c>
      <c r="AE80" s="53">
        <v>20200</v>
      </c>
    </row>
    <row r="81" spans="2:31">
      <c r="B81" s="4"/>
      <c r="C81" s="3"/>
      <c r="E81" s="4" t="s">
        <v>3918</v>
      </c>
      <c r="F81" s="3" t="s">
        <v>3919</v>
      </c>
      <c r="H81" s="4" t="s">
        <v>3920</v>
      </c>
      <c r="I81" s="3" t="s">
        <v>3921</v>
      </c>
      <c r="O81" s="57" t="s">
        <v>3922</v>
      </c>
      <c r="P81" s="54" t="s">
        <v>3923</v>
      </c>
      <c r="Q81" s="57" t="s">
        <v>3818</v>
      </c>
      <c r="S81" s="149">
        <v>21100</v>
      </c>
      <c r="T81" s="150" t="s">
        <v>3193</v>
      </c>
      <c r="U81" s="150" t="s">
        <v>3131</v>
      </c>
      <c r="V81" s="150" t="s">
        <v>3118</v>
      </c>
      <c r="X81" s="53" t="s">
        <v>3924</v>
      </c>
      <c r="Y81" s="53" t="s">
        <v>1811</v>
      </c>
      <c r="Z81" s="137">
        <v>87000</v>
      </c>
      <c r="AA81" s="53"/>
      <c r="AB81" s="53" t="s">
        <v>41</v>
      </c>
      <c r="AC81" s="53" t="s">
        <v>41</v>
      </c>
      <c r="AD81" s="53" t="s">
        <v>15</v>
      </c>
      <c r="AE81" s="53">
        <v>20200</v>
      </c>
    </row>
    <row r="82" spans="2:31">
      <c r="B82" s="4"/>
      <c r="C82" s="3"/>
      <c r="E82" s="4" t="s">
        <v>3925</v>
      </c>
      <c r="F82" s="3" t="s">
        <v>3926</v>
      </c>
      <c r="H82" s="4" t="s">
        <v>3927</v>
      </c>
      <c r="I82" s="3" t="s">
        <v>3928</v>
      </c>
      <c r="O82" s="57" t="s">
        <v>3929</v>
      </c>
      <c r="P82" s="54" t="s">
        <v>3930</v>
      </c>
      <c r="Q82" s="57" t="s">
        <v>3818</v>
      </c>
      <c r="S82" s="147">
        <v>21102</v>
      </c>
      <c r="T82" s="148" t="s">
        <v>3194</v>
      </c>
      <c r="U82" s="148" t="s">
        <v>3131</v>
      </c>
      <c r="V82" s="148" t="s">
        <v>3118</v>
      </c>
      <c r="X82" s="53" t="s">
        <v>3931</v>
      </c>
      <c r="Y82" s="53" t="s">
        <v>1813</v>
      </c>
      <c r="Z82" s="137" t="s">
        <v>3425</v>
      </c>
      <c r="AA82" s="53"/>
      <c r="AB82" s="53" t="s">
        <v>41</v>
      </c>
      <c r="AC82" s="53" t="s">
        <v>41</v>
      </c>
      <c r="AD82" s="53" t="s">
        <v>15</v>
      </c>
      <c r="AE82" s="53">
        <v>20200</v>
      </c>
    </row>
    <row r="83" spans="2:31">
      <c r="B83" s="4"/>
      <c r="C83" s="3"/>
      <c r="E83" s="4" t="s">
        <v>3932</v>
      </c>
      <c r="F83" s="3" t="s">
        <v>3933</v>
      </c>
      <c r="H83" s="4" t="s">
        <v>3934</v>
      </c>
      <c r="I83" s="3" t="s">
        <v>3935</v>
      </c>
      <c r="O83" s="57" t="s">
        <v>3936</v>
      </c>
      <c r="P83" s="54" t="s">
        <v>3937</v>
      </c>
      <c r="Q83" s="57" t="s">
        <v>3818</v>
      </c>
      <c r="S83" s="149">
        <v>21150</v>
      </c>
      <c r="T83" s="150" t="s">
        <v>3195</v>
      </c>
      <c r="U83" s="150" t="s">
        <v>3131</v>
      </c>
      <c r="V83" s="150" t="s">
        <v>3118</v>
      </c>
      <c r="X83" s="53" t="s">
        <v>3938</v>
      </c>
      <c r="Y83" s="53" t="s">
        <v>1815</v>
      </c>
      <c r="Z83" s="137">
        <v>86000</v>
      </c>
      <c r="AA83" s="53"/>
      <c r="AB83" s="53" t="s">
        <v>41</v>
      </c>
      <c r="AC83" s="53" t="s">
        <v>41</v>
      </c>
      <c r="AD83" s="53" t="s">
        <v>15</v>
      </c>
      <c r="AE83" s="53">
        <v>20200</v>
      </c>
    </row>
    <row r="84" spans="2:31">
      <c r="B84" s="4"/>
      <c r="C84" s="3"/>
      <c r="E84" s="4" t="s">
        <v>3939</v>
      </c>
      <c r="F84" s="3" t="s">
        <v>3940</v>
      </c>
      <c r="H84" s="4" t="s">
        <v>3941</v>
      </c>
      <c r="I84" s="3" t="s">
        <v>3942</v>
      </c>
      <c r="O84" s="58" t="s">
        <v>3943</v>
      </c>
      <c r="P84" s="53" t="s">
        <v>3944</v>
      </c>
      <c r="Q84" s="58" t="s">
        <v>3818</v>
      </c>
      <c r="S84" s="147">
        <v>21300</v>
      </c>
      <c r="T84" s="148" t="s">
        <v>3196</v>
      </c>
      <c r="U84" s="148" t="s">
        <v>3131</v>
      </c>
      <c r="V84" s="148" t="s">
        <v>3118</v>
      </c>
      <c r="X84" s="53" t="s">
        <v>3945</v>
      </c>
      <c r="Y84" s="53" t="s">
        <v>1817</v>
      </c>
      <c r="Z84" s="137">
        <v>87010</v>
      </c>
      <c r="AA84" s="53"/>
      <c r="AB84" s="53" t="s">
        <v>41</v>
      </c>
      <c r="AC84" s="53" t="s">
        <v>41</v>
      </c>
      <c r="AD84" s="53" t="s">
        <v>15</v>
      </c>
      <c r="AE84" s="53">
        <v>20200</v>
      </c>
    </row>
    <row r="85" spans="2:31">
      <c r="B85" s="4"/>
      <c r="C85" s="3"/>
      <c r="E85" s="4" t="s">
        <v>3946</v>
      </c>
      <c r="F85" s="3" t="s">
        <v>3947</v>
      </c>
      <c r="H85" s="4" t="s">
        <v>3948</v>
      </c>
      <c r="I85" s="3" t="s">
        <v>3949</v>
      </c>
      <c r="O85" s="57" t="s">
        <v>3950</v>
      </c>
      <c r="P85" s="54" t="s">
        <v>3839</v>
      </c>
      <c r="Q85" s="57" t="s">
        <v>3818</v>
      </c>
      <c r="S85" s="149">
        <v>25000</v>
      </c>
      <c r="T85" s="150" t="s">
        <v>3197</v>
      </c>
      <c r="U85" s="150" t="s">
        <v>3131</v>
      </c>
      <c r="V85" s="150" t="s">
        <v>3118</v>
      </c>
      <c r="X85" s="53" t="s">
        <v>3951</v>
      </c>
      <c r="Y85" s="53" t="s">
        <v>1825</v>
      </c>
      <c r="Z85" s="137">
        <v>81000</v>
      </c>
      <c r="AA85" s="53"/>
      <c r="AB85" s="53" t="s">
        <v>41</v>
      </c>
      <c r="AC85" s="53" t="s">
        <v>41</v>
      </c>
      <c r="AD85" s="53" t="s">
        <v>15</v>
      </c>
      <c r="AE85" s="53">
        <v>20200</v>
      </c>
    </row>
    <row r="86" spans="2:31">
      <c r="B86" s="4"/>
      <c r="C86" s="3"/>
      <c r="E86" s="4" t="s">
        <v>3952</v>
      </c>
      <c r="F86" s="3" t="s">
        <v>3953</v>
      </c>
      <c r="H86" s="4" t="s">
        <v>3954</v>
      </c>
      <c r="I86" s="3" t="s">
        <v>3955</v>
      </c>
      <c r="O86" s="57" t="s">
        <v>3956</v>
      </c>
      <c r="P86" s="54" t="s">
        <v>3957</v>
      </c>
      <c r="Q86" s="57" t="s">
        <v>3818</v>
      </c>
      <c r="S86" s="147">
        <v>25010</v>
      </c>
      <c r="T86" s="148" t="s">
        <v>3198</v>
      </c>
      <c r="U86" s="148" t="s">
        <v>3131</v>
      </c>
      <c r="V86" s="148" t="s">
        <v>3118</v>
      </c>
      <c r="X86" s="53" t="s">
        <v>3958</v>
      </c>
      <c r="Y86" s="53" t="s">
        <v>1827</v>
      </c>
      <c r="Z86" s="137">
        <v>85300</v>
      </c>
      <c r="AA86" s="53"/>
      <c r="AB86" s="53" t="s">
        <v>41</v>
      </c>
      <c r="AC86" s="53" t="s">
        <v>41</v>
      </c>
      <c r="AD86" s="53" t="s">
        <v>15</v>
      </c>
      <c r="AE86" s="53">
        <v>20200</v>
      </c>
    </row>
    <row r="87" spans="2:31">
      <c r="B87" s="4"/>
      <c r="C87" s="3"/>
      <c r="E87" s="4" t="s">
        <v>3959</v>
      </c>
      <c r="F87" s="3" t="s">
        <v>3960</v>
      </c>
      <c r="H87" s="4" t="s">
        <v>3961</v>
      </c>
      <c r="I87" s="3" t="s">
        <v>3962</v>
      </c>
      <c r="O87" s="57" t="s">
        <v>3963</v>
      </c>
      <c r="P87" s="54" t="s">
        <v>3964</v>
      </c>
      <c r="Q87" s="57" t="s">
        <v>3818</v>
      </c>
      <c r="S87" s="149">
        <v>27000</v>
      </c>
      <c r="T87" s="150" t="s">
        <v>3199</v>
      </c>
      <c r="U87" s="150" t="s">
        <v>3131</v>
      </c>
      <c r="V87" s="150" t="s">
        <v>3118</v>
      </c>
      <c r="X87" s="53" t="s">
        <v>3965</v>
      </c>
      <c r="Y87" s="53" t="s">
        <v>1829</v>
      </c>
      <c r="Z87" s="137">
        <v>87000</v>
      </c>
      <c r="AA87" s="53"/>
      <c r="AB87" s="53" t="s">
        <v>41</v>
      </c>
      <c r="AC87" s="53" t="s">
        <v>41</v>
      </c>
      <c r="AD87" s="53" t="s">
        <v>15</v>
      </c>
      <c r="AE87" s="53">
        <v>20200</v>
      </c>
    </row>
    <row r="88" spans="2:31">
      <c r="B88" s="4"/>
      <c r="C88" s="3"/>
      <c r="E88" s="4" t="s">
        <v>3966</v>
      </c>
      <c r="F88" s="3" t="s">
        <v>3967</v>
      </c>
      <c r="H88" s="4" t="s">
        <v>3968</v>
      </c>
      <c r="I88" s="3" t="s">
        <v>3969</v>
      </c>
      <c r="O88" s="58" t="s">
        <v>3970</v>
      </c>
      <c r="P88" s="53" t="s">
        <v>3971</v>
      </c>
      <c r="Q88" s="58" t="s">
        <v>3818</v>
      </c>
      <c r="S88" s="147">
        <v>27005</v>
      </c>
      <c r="T88" s="148" t="s">
        <v>3200</v>
      </c>
      <c r="U88" s="148" t="s">
        <v>3131</v>
      </c>
      <c r="V88" s="148" t="s">
        <v>3118</v>
      </c>
      <c r="X88" s="53" t="s">
        <v>3972</v>
      </c>
      <c r="Y88" s="53" t="s">
        <v>1831</v>
      </c>
      <c r="Z88" s="137">
        <v>87000</v>
      </c>
      <c r="AA88" s="53"/>
      <c r="AB88" s="53" t="s">
        <v>41</v>
      </c>
      <c r="AC88" s="53" t="s">
        <v>41</v>
      </c>
      <c r="AD88" s="53" t="s">
        <v>15</v>
      </c>
      <c r="AE88" s="53">
        <v>20200</v>
      </c>
    </row>
    <row r="89" spans="2:31">
      <c r="B89" s="4"/>
      <c r="C89" s="3"/>
      <c r="E89" s="4" t="s">
        <v>3973</v>
      </c>
      <c r="F89" s="3" t="s">
        <v>3974</v>
      </c>
      <c r="H89" s="4" t="s">
        <v>3975</v>
      </c>
      <c r="I89" s="3" t="s">
        <v>3976</v>
      </c>
      <c r="O89" s="58" t="s">
        <v>3977</v>
      </c>
      <c r="P89" s="53" t="s">
        <v>3978</v>
      </c>
      <c r="Q89" s="58" t="s">
        <v>3818</v>
      </c>
      <c r="S89" s="149">
        <v>27010</v>
      </c>
      <c r="T89" s="150" t="s">
        <v>3201</v>
      </c>
      <c r="U89" s="150" t="s">
        <v>3131</v>
      </c>
      <c r="V89" s="150" t="s">
        <v>3118</v>
      </c>
      <c r="X89" s="53" t="s">
        <v>3979</v>
      </c>
      <c r="Y89" s="53" t="s">
        <v>1833</v>
      </c>
      <c r="Z89" s="137">
        <v>81021</v>
      </c>
      <c r="AA89" s="53"/>
      <c r="AB89" s="53" t="s">
        <v>41</v>
      </c>
      <c r="AC89" s="53" t="s">
        <v>41</v>
      </c>
      <c r="AD89" s="53" t="s">
        <v>15</v>
      </c>
      <c r="AE89" s="53">
        <v>20200</v>
      </c>
    </row>
    <row r="90" spans="2:31">
      <c r="B90" s="4"/>
      <c r="C90" s="3"/>
      <c r="E90" s="4" t="s">
        <v>3980</v>
      </c>
      <c r="F90" s="3" t="s">
        <v>3981</v>
      </c>
      <c r="H90" s="4" t="s">
        <v>3982</v>
      </c>
      <c r="I90" s="3" t="s">
        <v>3983</v>
      </c>
      <c r="O90" s="57" t="s">
        <v>3984</v>
      </c>
      <c r="P90" s="54" t="s">
        <v>3985</v>
      </c>
      <c r="Q90" s="57" t="s">
        <v>3818</v>
      </c>
      <c r="S90" s="147">
        <v>27012</v>
      </c>
      <c r="T90" s="148" t="s">
        <v>3202</v>
      </c>
      <c r="U90" s="148" t="s">
        <v>3131</v>
      </c>
      <c r="V90" s="148" t="s">
        <v>3118</v>
      </c>
      <c r="X90" s="53" t="s">
        <v>3986</v>
      </c>
      <c r="Y90" s="53" t="s">
        <v>1835</v>
      </c>
      <c r="Z90" s="137">
        <v>87000</v>
      </c>
      <c r="AA90" s="53"/>
      <c r="AB90" s="53" t="s">
        <v>41</v>
      </c>
      <c r="AC90" s="53" t="s">
        <v>41</v>
      </c>
      <c r="AD90" s="53" t="s">
        <v>15</v>
      </c>
      <c r="AE90" s="53">
        <v>20200</v>
      </c>
    </row>
    <row r="91" spans="2:31">
      <c r="B91" s="4"/>
      <c r="C91" s="3"/>
      <c r="E91" s="4" t="s">
        <v>3987</v>
      </c>
      <c r="F91" s="3" t="s">
        <v>3988</v>
      </c>
      <c r="H91" s="4" t="s">
        <v>3989</v>
      </c>
      <c r="I91" s="3" t="s">
        <v>3990</v>
      </c>
      <c r="O91" s="58" t="s">
        <v>3991</v>
      </c>
      <c r="P91" s="53" t="s">
        <v>3992</v>
      </c>
      <c r="Q91" s="58" t="s">
        <v>3818</v>
      </c>
      <c r="S91" s="149">
        <v>27020</v>
      </c>
      <c r="T91" s="150" t="s">
        <v>3203</v>
      </c>
      <c r="U91" s="150" t="s">
        <v>3131</v>
      </c>
      <c r="V91" s="150" t="s">
        <v>3118</v>
      </c>
      <c r="X91" s="53" t="s">
        <v>3993</v>
      </c>
      <c r="Y91" s="53" t="s">
        <v>1839</v>
      </c>
      <c r="Z91" s="137">
        <v>81010</v>
      </c>
      <c r="AA91" s="53"/>
      <c r="AB91" s="53" t="s">
        <v>41</v>
      </c>
      <c r="AC91" s="53" t="s">
        <v>41</v>
      </c>
      <c r="AD91" s="53" t="s">
        <v>15</v>
      </c>
      <c r="AE91" s="53">
        <v>20200</v>
      </c>
    </row>
    <row r="92" spans="2:31">
      <c r="B92" s="4"/>
      <c r="C92" s="3"/>
      <c r="E92" s="4" t="s">
        <v>3994</v>
      </c>
      <c r="F92" s="3" t="s">
        <v>3995</v>
      </c>
      <c r="H92" s="4" t="s">
        <v>3996</v>
      </c>
      <c r="I92" s="3" t="s">
        <v>3997</v>
      </c>
      <c r="O92" s="57" t="s">
        <v>3998</v>
      </c>
      <c r="P92" s="54" t="s">
        <v>3999</v>
      </c>
      <c r="Q92" s="57" t="s">
        <v>3818</v>
      </c>
      <c r="S92" s="147">
        <v>30000</v>
      </c>
      <c r="T92" s="148" t="s">
        <v>3204</v>
      </c>
      <c r="U92" s="148" t="s">
        <v>3131</v>
      </c>
      <c r="V92" s="148" t="s">
        <v>3205</v>
      </c>
      <c r="X92" s="53" t="s">
        <v>4000</v>
      </c>
      <c r="Y92" s="53" t="s">
        <v>1841</v>
      </c>
      <c r="Z92" s="137">
        <v>81010</v>
      </c>
      <c r="AA92" s="53"/>
      <c r="AB92" s="53" t="s">
        <v>41</v>
      </c>
      <c r="AC92" s="53" t="s">
        <v>41</v>
      </c>
      <c r="AD92" s="53" t="s">
        <v>15</v>
      </c>
      <c r="AE92" s="53">
        <v>20200</v>
      </c>
    </row>
    <row r="93" spans="2:31">
      <c r="B93" s="4"/>
      <c r="C93" s="3"/>
      <c r="E93" s="4" t="s">
        <v>4001</v>
      </c>
      <c r="F93" s="3" t="s">
        <v>4002</v>
      </c>
      <c r="H93" s="4" t="s">
        <v>4003</v>
      </c>
      <c r="I93" s="3" t="s">
        <v>4004</v>
      </c>
      <c r="O93" s="58" t="s">
        <v>4005</v>
      </c>
      <c r="P93" s="53" t="s">
        <v>4006</v>
      </c>
      <c r="Q93" s="58" t="s">
        <v>3818</v>
      </c>
      <c r="S93" s="149">
        <v>31000</v>
      </c>
      <c r="T93" s="150" t="s">
        <v>3206</v>
      </c>
      <c r="U93" s="150" t="s">
        <v>3131</v>
      </c>
      <c r="V93" s="150" t="s">
        <v>3118</v>
      </c>
      <c r="X93" s="53" t="s">
        <v>4007</v>
      </c>
      <c r="Y93" s="53" t="s">
        <v>1843</v>
      </c>
      <c r="Z93" s="137" t="s">
        <v>3425</v>
      </c>
      <c r="AA93" s="53"/>
      <c r="AB93" s="53" t="s">
        <v>41</v>
      </c>
      <c r="AC93" s="53" t="s">
        <v>41</v>
      </c>
      <c r="AD93" s="53" t="s">
        <v>15</v>
      </c>
      <c r="AE93" s="53">
        <v>20200</v>
      </c>
    </row>
    <row r="94" spans="2:31">
      <c r="B94" s="4"/>
      <c r="C94" s="3"/>
      <c r="E94" s="4" t="s">
        <v>4008</v>
      </c>
      <c r="F94" s="3" t="s">
        <v>4009</v>
      </c>
      <c r="H94" s="4" t="s">
        <v>4010</v>
      </c>
      <c r="I94" s="3" t="s">
        <v>4011</v>
      </c>
      <c r="O94" s="58" t="s">
        <v>4012</v>
      </c>
      <c r="P94" s="53" t="s">
        <v>4013</v>
      </c>
      <c r="Q94" s="58" t="s">
        <v>3818</v>
      </c>
      <c r="S94" s="147">
        <v>32000</v>
      </c>
      <c r="T94" s="148" t="s">
        <v>3207</v>
      </c>
      <c r="U94" s="148" t="s">
        <v>3131</v>
      </c>
      <c r="V94" s="148" t="s">
        <v>3205</v>
      </c>
      <c r="X94" s="53" t="s">
        <v>4014</v>
      </c>
      <c r="Y94" s="53" t="s">
        <v>1845</v>
      </c>
      <c r="Z94" s="137">
        <v>86000</v>
      </c>
      <c r="AA94" s="53"/>
      <c r="AB94" s="53" t="s">
        <v>41</v>
      </c>
      <c r="AC94" s="53" t="s">
        <v>41</v>
      </c>
      <c r="AD94" s="53" t="s">
        <v>15</v>
      </c>
      <c r="AE94" s="53">
        <v>20200</v>
      </c>
    </row>
    <row r="95" spans="2:31">
      <c r="B95" s="4"/>
      <c r="C95" s="3"/>
      <c r="E95" s="4" t="s">
        <v>4015</v>
      </c>
      <c r="F95" s="3" t="s">
        <v>4016</v>
      </c>
      <c r="H95" s="4" t="s">
        <v>4017</v>
      </c>
      <c r="I95" s="3" t="s">
        <v>4018</v>
      </c>
      <c r="O95" s="58" t="s">
        <v>4019</v>
      </c>
      <c r="P95" s="53" t="s">
        <v>4020</v>
      </c>
      <c r="Q95" s="58" t="s">
        <v>3818</v>
      </c>
      <c r="S95" s="149">
        <v>40001</v>
      </c>
      <c r="T95" s="150" t="s">
        <v>3208</v>
      </c>
      <c r="U95" s="150" t="s">
        <v>3131</v>
      </c>
      <c r="V95" s="150" t="s">
        <v>3127</v>
      </c>
      <c r="X95" s="53" t="s">
        <v>4021</v>
      </c>
      <c r="Y95" s="53" t="s">
        <v>1847</v>
      </c>
      <c r="Z95" s="137" t="s">
        <v>4022</v>
      </c>
      <c r="AA95" s="53"/>
      <c r="AB95" s="53" t="s">
        <v>41</v>
      </c>
      <c r="AC95" s="53" t="s">
        <v>41</v>
      </c>
      <c r="AD95" s="53" t="s">
        <v>15</v>
      </c>
      <c r="AE95" s="53">
        <v>20200</v>
      </c>
    </row>
    <row r="96" spans="2:31">
      <c r="B96" s="4"/>
      <c r="C96" s="3"/>
      <c r="E96" s="4" t="s">
        <v>4023</v>
      </c>
      <c r="F96" s="3" t="s">
        <v>4024</v>
      </c>
      <c r="H96" s="4" t="s">
        <v>4025</v>
      </c>
      <c r="I96" s="3" t="s">
        <v>4026</v>
      </c>
      <c r="O96" s="58" t="s">
        <v>4027</v>
      </c>
      <c r="P96" s="53" t="s">
        <v>4028</v>
      </c>
      <c r="Q96" s="58" t="s">
        <v>3818</v>
      </c>
      <c r="S96" s="147">
        <v>40002</v>
      </c>
      <c r="T96" s="148" t="s">
        <v>3209</v>
      </c>
      <c r="U96" s="148" t="s">
        <v>3131</v>
      </c>
      <c r="V96" s="148" t="s">
        <v>3127</v>
      </c>
      <c r="X96" s="53" t="s">
        <v>108</v>
      </c>
      <c r="Y96" s="53">
        <v>99999</v>
      </c>
      <c r="Z96" s="137">
        <v>20200</v>
      </c>
      <c r="AA96" s="53"/>
      <c r="AB96" s="53" t="s">
        <v>41</v>
      </c>
      <c r="AC96" s="53" t="s">
        <v>41</v>
      </c>
      <c r="AD96" s="53" t="s">
        <v>15</v>
      </c>
      <c r="AE96" s="53">
        <v>20200</v>
      </c>
    </row>
    <row r="97" spans="2:31">
      <c r="B97" s="4"/>
      <c r="C97" s="3"/>
      <c r="E97" s="4" t="s">
        <v>4029</v>
      </c>
      <c r="F97" s="3" t="s">
        <v>4030</v>
      </c>
      <c r="H97" s="4" t="s">
        <v>4031</v>
      </c>
      <c r="I97" s="3" t="s">
        <v>4032</v>
      </c>
      <c r="O97" s="57" t="s">
        <v>4033</v>
      </c>
      <c r="P97" s="54" t="s">
        <v>4034</v>
      </c>
      <c r="Q97" s="57" t="s">
        <v>3818</v>
      </c>
      <c r="S97" s="149">
        <v>40010</v>
      </c>
      <c r="T97" s="150" t="s">
        <v>3210</v>
      </c>
      <c r="U97" s="150" t="s">
        <v>3131</v>
      </c>
      <c r="V97" s="150" t="s">
        <v>3127</v>
      </c>
      <c r="X97" s="53" t="s">
        <v>4035</v>
      </c>
      <c r="Y97" s="53">
        <v>99999</v>
      </c>
      <c r="Z97" s="137">
        <v>12200</v>
      </c>
      <c r="AA97" s="53"/>
      <c r="AB97" s="53" t="s">
        <v>41</v>
      </c>
      <c r="AC97" s="53" t="s">
        <v>41</v>
      </c>
      <c r="AD97" s="53" t="s">
        <v>15</v>
      </c>
      <c r="AE97" s="53">
        <v>20200</v>
      </c>
    </row>
    <row r="98" spans="2:31">
      <c r="B98" s="4"/>
      <c r="C98" s="3"/>
      <c r="E98" s="4" t="s">
        <v>4036</v>
      </c>
      <c r="F98" s="3" t="s">
        <v>4037</v>
      </c>
      <c r="H98" s="4" t="s">
        <v>4038</v>
      </c>
      <c r="I98" s="3" t="s">
        <v>4039</v>
      </c>
      <c r="O98" s="57" t="s">
        <v>4040</v>
      </c>
      <c r="P98" s="54" t="s">
        <v>4041</v>
      </c>
      <c r="Q98" s="57" t="s">
        <v>3818</v>
      </c>
      <c r="S98" s="147">
        <v>40015</v>
      </c>
      <c r="T98" s="148" t="s">
        <v>3211</v>
      </c>
      <c r="U98" s="148" t="s">
        <v>3131</v>
      </c>
      <c r="V98" s="148" t="s">
        <v>3127</v>
      </c>
      <c r="X98" s="53" t="s">
        <v>186</v>
      </c>
      <c r="Y98" s="214">
        <v>99999</v>
      </c>
      <c r="Z98" s="213">
        <v>12200</v>
      </c>
      <c r="AA98" s="214"/>
      <c r="AB98" s="53" t="s">
        <v>41</v>
      </c>
      <c r="AC98" s="53" t="s">
        <v>41</v>
      </c>
      <c r="AD98" s="53" t="s">
        <v>15</v>
      </c>
      <c r="AE98" s="53">
        <v>20200</v>
      </c>
    </row>
    <row r="99" spans="2:31">
      <c r="B99" s="4"/>
      <c r="C99" s="3"/>
      <c r="E99" s="4" t="s">
        <v>4042</v>
      </c>
      <c r="F99" s="3" t="s">
        <v>4043</v>
      </c>
      <c r="H99" s="4" t="s">
        <v>4044</v>
      </c>
      <c r="I99" s="3" t="s">
        <v>4045</v>
      </c>
      <c r="O99" s="58" t="s">
        <v>4046</v>
      </c>
      <c r="P99" s="53" t="s">
        <v>4047</v>
      </c>
      <c r="Q99" s="58" t="s">
        <v>3818</v>
      </c>
      <c r="S99" s="149">
        <v>40070</v>
      </c>
      <c r="T99" s="150" t="s">
        <v>3212</v>
      </c>
      <c r="U99" s="150" t="s">
        <v>3131</v>
      </c>
      <c r="V99" s="150" t="s">
        <v>3127</v>
      </c>
      <c r="X99" s="213"/>
      <c r="Y99" s="214"/>
      <c r="Z99" s="213"/>
      <c r="AA99" s="214"/>
      <c r="AB99" s="215"/>
      <c r="AC99" s="214"/>
      <c r="AD99" s="214"/>
      <c r="AE99" s="214"/>
    </row>
    <row r="100" spans="2:31">
      <c r="B100" s="4"/>
      <c r="C100" s="3"/>
      <c r="E100" s="4" t="s">
        <v>4048</v>
      </c>
      <c r="F100" s="3" t="s">
        <v>4049</v>
      </c>
      <c r="H100" s="4" t="s">
        <v>4050</v>
      </c>
      <c r="I100" s="3" t="s">
        <v>4051</v>
      </c>
      <c r="O100" s="58" t="s">
        <v>4052</v>
      </c>
      <c r="P100" s="53" t="s">
        <v>4053</v>
      </c>
      <c r="Q100" s="58" t="s">
        <v>3818</v>
      </c>
      <c r="S100" s="147">
        <v>40080</v>
      </c>
      <c r="T100" s="148" t="s">
        <v>3213</v>
      </c>
      <c r="U100" s="148" t="s">
        <v>3131</v>
      </c>
      <c r="V100" s="148" t="s">
        <v>3127</v>
      </c>
      <c r="X100" s="137"/>
      <c r="Y100" s="53"/>
      <c r="Z100" s="137"/>
      <c r="AA100" s="53"/>
      <c r="AB100" s="58"/>
      <c r="AC100" s="53"/>
      <c r="AD100" s="53"/>
      <c r="AE100" s="53"/>
    </row>
    <row r="101" spans="2:31">
      <c r="B101" s="4"/>
      <c r="C101" s="3"/>
      <c r="E101" s="4" t="s">
        <v>4054</v>
      </c>
      <c r="F101" s="3" t="s">
        <v>4055</v>
      </c>
      <c r="H101" s="4" t="s">
        <v>4056</v>
      </c>
      <c r="I101" s="3" t="s">
        <v>4057</v>
      </c>
      <c r="O101" s="57" t="s">
        <v>4058</v>
      </c>
      <c r="P101" s="54" t="s">
        <v>4059</v>
      </c>
      <c r="Q101" s="57" t="s">
        <v>3818</v>
      </c>
      <c r="S101" s="149">
        <v>40500</v>
      </c>
      <c r="T101" s="150" t="s">
        <v>3214</v>
      </c>
      <c r="U101" s="150" t="s">
        <v>3131</v>
      </c>
      <c r="V101" s="150" t="s">
        <v>3127</v>
      </c>
      <c r="X101" s="213"/>
      <c r="Y101" s="214"/>
      <c r="Z101" s="213"/>
      <c r="AA101" s="214"/>
      <c r="AB101" s="215"/>
      <c r="AC101" s="214"/>
      <c r="AD101" s="214"/>
      <c r="AE101" s="214"/>
    </row>
    <row r="102" spans="2:31">
      <c r="B102" s="4"/>
      <c r="C102" s="3"/>
      <c r="E102" s="4" t="s">
        <v>4060</v>
      </c>
      <c r="F102" s="3" t="s">
        <v>4061</v>
      </c>
      <c r="H102" s="4" t="s">
        <v>4062</v>
      </c>
      <c r="I102" s="3" t="s">
        <v>4063</v>
      </c>
      <c r="O102" s="58" t="s">
        <v>4064</v>
      </c>
      <c r="P102" s="53" t="s">
        <v>4065</v>
      </c>
      <c r="Q102" s="58" t="s">
        <v>3818</v>
      </c>
      <c r="S102" s="147">
        <v>40900</v>
      </c>
      <c r="T102" s="148" t="s">
        <v>3215</v>
      </c>
      <c r="U102" s="148" t="s">
        <v>3131</v>
      </c>
      <c r="V102" s="148" t="s">
        <v>3127</v>
      </c>
      <c r="X102" s="137"/>
      <c r="Y102" s="53"/>
      <c r="Z102" s="137"/>
      <c r="AA102" s="53"/>
      <c r="AB102" s="58"/>
      <c r="AC102" s="53"/>
      <c r="AD102" s="53"/>
      <c r="AE102" s="53"/>
    </row>
    <row r="103" spans="2:31">
      <c r="B103" s="4"/>
      <c r="C103" s="3"/>
      <c r="E103" s="4" t="s">
        <v>4066</v>
      </c>
      <c r="F103" s="3" t="s">
        <v>4067</v>
      </c>
      <c r="H103" s="4" t="s">
        <v>4068</v>
      </c>
      <c r="I103" s="3" t="s">
        <v>4069</v>
      </c>
      <c r="O103" s="58" t="s">
        <v>4070</v>
      </c>
      <c r="P103" s="53" t="s">
        <v>4071</v>
      </c>
      <c r="Q103" s="58" t="s">
        <v>3818</v>
      </c>
      <c r="S103" s="149">
        <v>40910</v>
      </c>
      <c r="T103" s="150" t="s">
        <v>3216</v>
      </c>
      <c r="U103" s="150" t="s">
        <v>3117</v>
      </c>
      <c r="V103" s="150" t="s">
        <v>3127</v>
      </c>
      <c r="X103" s="138"/>
      <c r="Y103" s="54"/>
      <c r="Z103" s="138"/>
      <c r="AA103" s="54"/>
      <c r="AB103" s="57"/>
      <c r="AC103" s="54"/>
      <c r="AD103" s="54"/>
      <c r="AE103" s="53"/>
    </row>
    <row r="104" spans="2:31">
      <c r="B104" s="4"/>
      <c r="C104" s="3"/>
      <c r="E104" s="4" t="s">
        <v>4072</v>
      </c>
      <c r="F104" s="3" t="s">
        <v>4073</v>
      </c>
      <c r="H104" s="4" t="s">
        <v>4074</v>
      </c>
      <c r="I104" s="3" t="s">
        <v>4075</v>
      </c>
      <c r="O104" s="57" t="s">
        <v>4076</v>
      </c>
      <c r="P104" s="54" t="s">
        <v>4077</v>
      </c>
      <c r="Q104" s="57" t="s">
        <v>3818</v>
      </c>
      <c r="S104" s="147">
        <v>41000</v>
      </c>
      <c r="T104" s="148" t="s">
        <v>3217</v>
      </c>
      <c r="U104" s="148" t="s">
        <v>3131</v>
      </c>
      <c r="V104" s="148" t="s">
        <v>3127</v>
      </c>
      <c r="X104" s="137"/>
      <c r="Y104" s="53"/>
      <c r="Z104" s="137"/>
      <c r="AA104" s="53"/>
      <c r="AB104" s="58"/>
      <c r="AC104" s="53"/>
      <c r="AD104" s="53"/>
      <c r="AE104" s="53"/>
    </row>
    <row r="105" spans="2:31">
      <c r="B105" s="4"/>
      <c r="C105" s="3"/>
      <c r="E105" s="4" t="s">
        <v>4078</v>
      </c>
      <c r="F105" s="3" t="s">
        <v>4079</v>
      </c>
      <c r="H105" s="4" t="s">
        <v>4080</v>
      </c>
      <c r="I105" s="3" t="s">
        <v>4081</v>
      </c>
      <c r="O105" s="58" t="s">
        <v>4082</v>
      </c>
      <c r="P105" s="53" t="s">
        <v>4083</v>
      </c>
      <c r="Q105" s="58" t="s">
        <v>3818</v>
      </c>
      <c r="S105" s="149">
        <v>41500</v>
      </c>
      <c r="T105" s="150" t="s">
        <v>3218</v>
      </c>
      <c r="U105" s="150" t="s">
        <v>3131</v>
      </c>
      <c r="V105" s="150" t="s">
        <v>3127</v>
      </c>
      <c r="X105" s="138"/>
      <c r="Y105" s="54"/>
      <c r="Z105" s="138"/>
      <c r="AA105" s="54"/>
      <c r="AB105" s="57"/>
      <c r="AC105" s="54"/>
      <c r="AD105" s="54"/>
      <c r="AE105" s="53"/>
    </row>
    <row r="106" spans="2:31">
      <c r="B106" s="4"/>
      <c r="C106" s="3"/>
      <c r="E106" s="4" t="s">
        <v>4084</v>
      </c>
      <c r="F106" s="3" t="s">
        <v>4085</v>
      </c>
      <c r="H106" s="4" t="s">
        <v>4086</v>
      </c>
      <c r="I106" s="3" t="s">
        <v>4087</v>
      </c>
      <c r="O106" s="57" t="s">
        <v>4088</v>
      </c>
      <c r="P106" s="54" t="s">
        <v>4089</v>
      </c>
      <c r="Q106" s="57" t="s">
        <v>3818</v>
      </c>
      <c r="S106" s="147">
        <v>41600</v>
      </c>
      <c r="T106" s="148" t="s">
        <v>3219</v>
      </c>
      <c r="U106" s="148" t="s">
        <v>3131</v>
      </c>
      <c r="V106" s="148" t="s">
        <v>3127</v>
      </c>
      <c r="X106" s="137"/>
      <c r="Y106" s="53"/>
      <c r="Z106" s="137"/>
      <c r="AA106" s="53"/>
      <c r="AB106" s="58"/>
      <c r="AC106" s="53"/>
      <c r="AD106" s="53"/>
      <c r="AE106" s="53"/>
    </row>
    <row r="107" spans="2:31">
      <c r="B107" s="4"/>
      <c r="C107" s="3"/>
      <c r="E107" s="4" t="s">
        <v>4090</v>
      </c>
      <c r="F107" s="3" t="s">
        <v>4091</v>
      </c>
      <c r="H107" s="4" t="s">
        <v>4092</v>
      </c>
      <c r="I107" s="3" t="s">
        <v>4093</v>
      </c>
      <c r="O107" s="57" t="s">
        <v>4094</v>
      </c>
      <c r="P107" s="54" t="s">
        <v>4095</v>
      </c>
      <c r="Q107" s="57" t="s">
        <v>3818</v>
      </c>
      <c r="S107" s="149">
        <v>42001</v>
      </c>
      <c r="T107" s="150" t="s">
        <v>3220</v>
      </c>
      <c r="U107" s="150" t="s">
        <v>3131</v>
      </c>
      <c r="V107" s="150" t="s">
        <v>3127</v>
      </c>
      <c r="X107" s="138"/>
      <c r="Y107" s="54"/>
      <c r="Z107" s="138"/>
      <c r="AA107" s="54"/>
      <c r="AB107" s="57"/>
      <c r="AC107" s="54"/>
      <c r="AD107" s="54"/>
      <c r="AE107" s="53"/>
    </row>
    <row r="108" spans="2:31">
      <c r="B108" s="4"/>
      <c r="C108" s="3"/>
      <c r="E108" s="4" t="s">
        <v>4096</v>
      </c>
      <c r="F108" s="3" t="s">
        <v>4097</v>
      </c>
      <c r="H108" s="4" t="s">
        <v>4098</v>
      </c>
      <c r="I108" s="3" t="s">
        <v>4099</v>
      </c>
      <c r="O108" s="58" t="s">
        <v>4100</v>
      </c>
      <c r="P108" s="53" t="s">
        <v>4101</v>
      </c>
      <c r="Q108" s="58" t="s">
        <v>3818</v>
      </c>
      <c r="S108" s="147">
        <v>42002</v>
      </c>
      <c r="T108" s="148" t="s">
        <v>3221</v>
      </c>
      <c r="U108" s="148" t="s">
        <v>3131</v>
      </c>
      <c r="V108" s="148" t="s">
        <v>3127</v>
      </c>
      <c r="X108" s="137"/>
      <c r="Y108" s="53"/>
      <c r="Z108" s="137"/>
      <c r="AA108" s="53"/>
      <c r="AB108" s="58"/>
      <c r="AC108" s="53"/>
      <c r="AD108" s="53"/>
      <c r="AE108" s="53"/>
    </row>
    <row r="109" spans="2:31">
      <c r="B109" s="4"/>
      <c r="C109" s="3"/>
      <c r="E109" s="4" t="s">
        <v>4102</v>
      </c>
      <c r="F109" s="3" t="s">
        <v>4103</v>
      </c>
      <c r="H109" s="4" t="s">
        <v>4104</v>
      </c>
      <c r="I109" s="3" t="s">
        <v>4105</v>
      </c>
      <c r="O109" s="58" t="s">
        <v>4106</v>
      </c>
      <c r="P109" s="53" t="s">
        <v>4107</v>
      </c>
      <c r="Q109" s="58" t="s">
        <v>3818</v>
      </c>
      <c r="S109" s="149">
        <v>42003</v>
      </c>
      <c r="T109" s="150" t="s">
        <v>3222</v>
      </c>
      <c r="U109" s="150" t="s">
        <v>3131</v>
      </c>
      <c r="V109" s="150" t="s">
        <v>3127</v>
      </c>
      <c r="X109" s="138"/>
      <c r="Y109" s="54"/>
      <c r="Z109" s="138"/>
      <c r="AA109" s="54"/>
      <c r="AB109" s="57"/>
      <c r="AC109" s="54"/>
      <c r="AD109" s="54"/>
      <c r="AE109" s="53"/>
    </row>
    <row r="110" spans="2:31">
      <c r="B110" s="4"/>
      <c r="C110" s="3"/>
      <c r="E110" s="4" t="s">
        <v>4108</v>
      </c>
      <c r="F110" s="3" t="s">
        <v>4109</v>
      </c>
      <c r="H110" s="4" t="s">
        <v>4110</v>
      </c>
      <c r="I110" s="3" t="s">
        <v>4111</v>
      </c>
      <c r="O110" s="57" t="s">
        <v>4112</v>
      </c>
      <c r="P110" s="54" t="s">
        <v>4113</v>
      </c>
      <c r="Q110" s="57" t="s">
        <v>3818</v>
      </c>
      <c r="S110" s="147">
        <v>42004</v>
      </c>
      <c r="T110" s="148" t="s">
        <v>3223</v>
      </c>
      <c r="U110" s="148" t="s">
        <v>3131</v>
      </c>
      <c r="V110" s="148" t="s">
        <v>3127</v>
      </c>
      <c r="X110" s="137"/>
      <c r="Y110" s="53"/>
      <c r="Z110" s="137"/>
      <c r="AA110" s="53"/>
      <c r="AB110" s="58"/>
      <c r="AC110" s="53"/>
      <c r="AD110" s="53"/>
      <c r="AE110" s="53"/>
    </row>
    <row r="111" spans="2:31">
      <c r="B111" s="4"/>
      <c r="C111" s="3"/>
      <c r="E111" s="4" t="s">
        <v>4114</v>
      </c>
      <c r="F111" s="3" t="s">
        <v>4115</v>
      </c>
      <c r="H111" s="4" t="s">
        <v>4116</v>
      </c>
      <c r="I111" s="3" t="s">
        <v>4117</v>
      </c>
      <c r="O111" s="57" t="s">
        <v>4118</v>
      </c>
      <c r="P111" s="54" t="s">
        <v>4119</v>
      </c>
      <c r="Q111" s="57" t="s">
        <v>3818</v>
      </c>
      <c r="S111" s="149">
        <v>42005</v>
      </c>
      <c r="T111" s="150" t="s">
        <v>3224</v>
      </c>
      <c r="U111" s="150" t="s">
        <v>3131</v>
      </c>
      <c r="V111" s="150" t="s">
        <v>3127</v>
      </c>
      <c r="X111" s="138"/>
      <c r="Y111" s="54"/>
      <c r="Z111" s="138"/>
      <c r="AA111" s="54"/>
      <c r="AB111" s="57"/>
      <c r="AC111" s="54"/>
      <c r="AD111" s="54"/>
      <c r="AE111" s="53"/>
    </row>
    <row r="112" spans="2:31">
      <c r="B112" s="4"/>
      <c r="C112" s="3"/>
      <c r="E112" s="4" t="s">
        <v>4120</v>
      </c>
      <c r="F112" s="3" t="s">
        <v>4121</v>
      </c>
      <c r="H112" s="4" t="s">
        <v>4122</v>
      </c>
      <c r="I112" s="3" t="s">
        <v>4123</v>
      </c>
      <c r="O112" s="57" t="s">
        <v>4124</v>
      </c>
      <c r="P112" s="54" t="s">
        <v>4125</v>
      </c>
      <c r="Q112" s="57" t="s">
        <v>3818</v>
      </c>
      <c r="S112" s="147">
        <v>42006</v>
      </c>
      <c r="T112" s="148" t="s">
        <v>3225</v>
      </c>
      <c r="U112" s="148" t="s">
        <v>3131</v>
      </c>
      <c r="V112" s="148" t="s">
        <v>3127</v>
      </c>
      <c r="X112" s="137"/>
      <c r="Y112" s="53"/>
      <c r="Z112" s="137"/>
      <c r="AA112" s="53"/>
      <c r="AB112" s="58"/>
      <c r="AC112" s="53"/>
      <c r="AD112" s="53"/>
      <c r="AE112" s="53"/>
    </row>
    <row r="113" spans="2:31">
      <c r="B113" s="4"/>
      <c r="C113" s="3"/>
      <c r="E113" s="4" t="s">
        <v>4126</v>
      </c>
      <c r="F113" s="3" t="s">
        <v>4127</v>
      </c>
      <c r="H113" s="4" t="s">
        <v>4128</v>
      </c>
      <c r="I113" s="3" t="s">
        <v>4129</v>
      </c>
      <c r="O113" s="58" t="s">
        <v>4130</v>
      </c>
      <c r="P113" s="53" t="s">
        <v>4131</v>
      </c>
      <c r="Q113" s="58" t="s">
        <v>3818</v>
      </c>
      <c r="S113" s="149">
        <v>42007</v>
      </c>
      <c r="T113" s="150" t="s">
        <v>3226</v>
      </c>
      <c r="U113" s="150" t="s">
        <v>3131</v>
      </c>
      <c r="V113" s="150" t="s">
        <v>3127</v>
      </c>
      <c r="X113" s="138"/>
      <c r="Y113" s="54"/>
      <c r="Z113" s="138"/>
      <c r="AA113" s="54"/>
      <c r="AB113" s="57"/>
      <c r="AC113" s="54"/>
      <c r="AD113" s="54"/>
      <c r="AE113" s="53"/>
    </row>
    <row r="114" spans="2:31">
      <c r="B114" s="4"/>
      <c r="C114" s="3"/>
      <c r="E114" s="4" t="s">
        <v>4132</v>
      </c>
      <c r="F114" s="3" t="s">
        <v>4133</v>
      </c>
      <c r="H114" s="4" t="s">
        <v>4134</v>
      </c>
      <c r="I114" s="3" t="s">
        <v>4135</v>
      </c>
      <c r="O114" s="57" t="s">
        <v>4136</v>
      </c>
      <c r="P114" s="54" t="s">
        <v>4137</v>
      </c>
      <c r="Q114" s="57" t="s">
        <v>4138</v>
      </c>
      <c r="S114" s="147">
        <v>42008</v>
      </c>
      <c r="T114" s="148" t="s">
        <v>3227</v>
      </c>
      <c r="U114" s="148" t="s">
        <v>3131</v>
      </c>
      <c r="V114" s="148" t="s">
        <v>3127</v>
      </c>
      <c r="X114" s="137"/>
      <c r="Y114" s="53"/>
      <c r="Z114" s="137"/>
      <c r="AA114" s="53"/>
      <c r="AB114" s="58"/>
      <c r="AC114" s="53"/>
      <c r="AD114" s="53"/>
      <c r="AE114" s="53"/>
    </row>
    <row r="115" spans="2:31">
      <c r="B115" s="4"/>
      <c r="C115" s="3"/>
      <c r="E115" s="4" t="s">
        <v>4139</v>
      </c>
      <c r="F115" s="3" t="s">
        <v>4140</v>
      </c>
      <c r="H115" s="4" t="s">
        <v>4141</v>
      </c>
      <c r="I115" s="3" t="s">
        <v>4142</v>
      </c>
      <c r="O115" s="57" t="s">
        <v>4143</v>
      </c>
      <c r="P115" s="54" t="s">
        <v>4144</v>
      </c>
      <c r="Q115" s="57" t="s">
        <v>4138</v>
      </c>
      <c r="S115" s="149">
        <v>42200</v>
      </c>
      <c r="T115" s="150" t="s">
        <v>3228</v>
      </c>
      <c r="U115" s="150" t="s">
        <v>3131</v>
      </c>
      <c r="V115" s="150" t="s">
        <v>3127</v>
      </c>
      <c r="X115" s="138"/>
      <c r="Y115" s="54"/>
      <c r="Z115" s="138"/>
      <c r="AA115" s="54"/>
      <c r="AB115" s="57"/>
      <c r="AC115" s="54"/>
      <c r="AD115" s="54"/>
      <c r="AE115" s="53"/>
    </row>
    <row r="116" spans="2:31">
      <c r="B116" s="4"/>
      <c r="C116" s="3"/>
      <c r="E116" s="4" t="s">
        <v>4145</v>
      </c>
      <c r="F116" s="3" t="s">
        <v>4146</v>
      </c>
      <c r="H116" s="4" t="s">
        <v>4147</v>
      </c>
      <c r="I116" s="3" t="s">
        <v>4148</v>
      </c>
      <c r="O116" s="57" t="s">
        <v>4149</v>
      </c>
      <c r="P116" s="54" t="s">
        <v>4150</v>
      </c>
      <c r="Q116" s="57" t="s">
        <v>4138</v>
      </c>
      <c r="S116" s="147">
        <v>45000</v>
      </c>
      <c r="T116" s="148" t="s">
        <v>3229</v>
      </c>
      <c r="U116" s="148" t="s">
        <v>3131</v>
      </c>
      <c r="V116" s="148" t="s">
        <v>3127</v>
      </c>
      <c r="X116" s="137"/>
      <c r="Y116" s="53"/>
      <c r="Z116" s="137"/>
      <c r="AA116" s="53"/>
      <c r="AB116" s="58"/>
      <c r="AC116" s="53"/>
      <c r="AD116" s="53"/>
      <c r="AE116" s="53"/>
    </row>
    <row r="117" spans="2:31">
      <c r="B117" s="4"/>
      <c r="C117" s="3"/>
      <c r="E117" s="4" t="s">
        <v>4151</v>
      </c>
      <c r="F117" s="3" t="s">
        <v>4152</v>
      </c>
      <c r="H117" s="4" t="s">
        <v>4153</v>
      </c>
      <c r="I117" s="3" t="s">
        <v>4154</v>
      </c>
      <c r="O117" s="58" t="s">
        <v>4155</v>
      </c>
      <c r="P117" s="53" t="s">
        <v>4156</v>
      </c>
      <c r="Q117" s="58" t="s">
        <v>4138</v>
      </c>
      <c r="S117" s="149">
        <v>45100</v>
      </c>
      <c r="T117" s="150" t="s">
        <v>3230</v>
      </c>
      <c r="U117" s="150" t="s">
        <v>3131</v>
      </c>
      <c r="V117" s="150" t="s">
        <v>3127</v>
      </c>
      <c r="X117" s="138"/>
      <c r="Y117" s="54"/>
      <c r="Z117" s="138"/>
      <c r="AA117" s="54"/>
      <c r="AB117" s="57"/>
      <c r="AC117" s="54"/>
      <c r="AD117" s="54"/>
      <c r="AE117" s="53"/>
    </row>
    <row r="118" spans="2:31">
      <c r="B118" s="4"/>
      <c r="C118" s="3"/>
      <c r="E118" s="4" t="s">
        <v>4157</v>
      </c>
      <c r="F118" s="3" t="s">
        <v>4158</v>
      </c>
      <c r="H118" s="4" t="s">
        <v>4159</v>
      </c>
      <c r="I118" s="3" t="s">
        <v>4160</v>
      </c>
      <c r="O118" s="58" t="s">
        <v>4161</v>
      </c>
      <c r="P118" s="53" t="s">
        <v>4162</v>
      </c>
      <c r="Q118" s="58" t="s">
        <v>4138</v>
      </c>
      <c r="S118" s="147">
        <v>48010</v>
      </c>
      <c r="T118" s="148" t="s">
        <v>3231</v>
      </c>
      <c r="U118" s="148" t="s">
        <v>3131</v>
      </c>
      <c r="V118" s="148" t="s">
        <v>3127</v>
      </c>
      <c r="X118" s="137"/>
      <c r="Y118" s="53"/>
      <c r="Z118" s="137"/>
      <c r="AA118" s="53"/>
      <c r="AB118" s="58"/>
      <c r="AC118" s="53"/>
      <c r="AD118" s="53"/>
      <c r="AE118" s="53"/>
    </row>
    <row r="119" spans="2:31">
      <c r="B119" s="4"/>
      <c r="C119" s="3"/>
      <c r="E119" s="4" t="s">
        <v>4163</v>
      </c>
      <c r="F119" s="3" t="s">
        <v>4164</v>
      </c>
      <c r="H119" s="4" t="s">
        <v>4165</v>
      </c>
      <c r="I119" s="3" t="s">
        <v>4166</v>
      </c>
      <c r="O119" s="58" t="s">
        <v>4167</v>
      </c>
      <c r="P119" s="53" t="s">
        <v>4168</v>
      </c>
      <c r="Q119" s="58" t="s">
        <v>4138</v>
      </c>
      <c r="S119" s="149">
        <v>48100</v>
      </c>
      <c r="T119" s="150" t="s">
        <v>3232</v>
      </c>
      <c r="U119" s="150" t="s">
        <v>3131</v>
      </c>
      <c r="V119" s="150" t="s">
        <v>3127</v>
      </c>
      <c r="X119" s="138"/>
      <c r="Y119" s="54"/>
      <c r="Z119" s="138"/>
      <c r="AA119" s="54"/>
      <c r="AB119" s="57"/>
      <c r="AC119" s="54"/>
      <c r="AD119" s="54"/>
      <c r="AE119" s="53"/>
    </row>
    <row r="120" spans="2:31">
      <c r="B120" s="4"/>
      <c r="C120" s="3"/>
      <c r="E120" s="4" t="s">
        <v>4169</v>
      </c>
      <c r="F120" s="3" t="s">
        <v>4170</v>
      </c>
      <c r="H120" s="4" t="s">
        <v>4171</v>
      </c>
      <c r="I120" s="3" t="s">
        <v>4172</v>
      </c>
      <c r="O120" s="58" t="s">
        <v>4173</v>
      </c>
      <c r="P120" s="53" t="s">
        <v>4174</v>
      </c>
      <c r="Q120" s="58" t="s">
        <v>4138</v>
      </c>
      <c r="S120" s="147">
        <v>48200</v>
      </c>
      <c r="T120" s="148" t="s">
        <v>3233</v>
      </c>
      <c r="U120" s="148" t="s">
        <v>3131</v>
      </c>
      <c r="V120" s="148" t="s">
        <v>3127</v>
      </c>
      <c r="X120" s="137"/>
      <c r="Y120" s="53"/>
      <c r="Z120" s="137"/>
      <c r="AA120" s="53"/>
      <c r="AB120" s="58"/>
      <c r="AC120" s="53"/>
      <c r="AD120" s="53"/>
      <c r="AE120" s="53"/>
    </row>
    <row r="121" spans="2:31">
      <c r="B121" s="4"/>
      <c r="C121" s="3"/>
      <c r="E121" s="4" t="s">
        <v>4175</v>
      </c>
      <c r="F121" s="3" t="s">
        <v>4176</v>
      </c>
      <c r="H121" s="4" t="s">
        <v>4177</v>
      </c>
      <c r="I121" s="3" t="s">
        <v>4178</v>
      </c>
      <c r="O121" s="57" t="s">
        <v>4179</v>
      </c>
      <c r="P121" s="54" t="s">
        <v>4180</v>
      </c>
      <c r="Q121" s="57" t="s">
        <v>4138</v>
      </c>
      <c r="S121" s="149">
        <v>48300</v>
      </c>
      <c r="T121" s="150" t="s">
        <v>3234</v>
      </c>
      <c r="U121" s="150" t="s">
        <v>3131</v>
      </c>
      <c r="V121" s="150" t="s">
        <v>3127</v>
      </c>
      <c r="X121" s="138"/>
      <c r="Y121" s="54"/>
      <c r="Z121" s="138"/>
      <c r="AA121" s="54"/>
      <c r="AB121" s="57"/>
      <c r="AC121" s="54"/>
      <c r="AD121" s="54"/>
      <c r="AE121" s="53"/>
    </row>
    <row r="122" spans="2:31">
      <c r="B122" s="4"/>
      <c r="C122" s="3"/>
      <c r="E122" s="4" t="s">
        <v>4181</v>
      </c>
      <c r="F122" s="3" t="s">
        <v>4182</v>
      </c>
      <c r="H122" s="4" t="s">
        <v>4183</v>
      </c>
      <c r="I122" s="3" t="s">
        <v>4184</v>
      </c>
      <c r="O122" s="57" t="s">
        <v>4185</v>
      </c>
      <c r="P122" s="54" t="s">
        <v>4186</v>
      </c>
      <c r="Q122" s="57" t="s">
        <v>4138</v>
      </c>
      <c r="S122" s="147">
        <v>48400</v>
      </c>
      <c r="T122" s="148" t="s">
        <v>3235</v>
      </c>
      <c r="U122" s="148" t="s">
        <v>3117</v>
      </c>
      <c r="V122" s="148" t="s">
        <v>3127</v>
      </c>
      <c r="X122" s="137"/>
      <c r="Y122" s="53"/>
      <c r="Z122" s="137"/>
      <c r="AA122" s="53"/>
      <c r="AB122" s="58"/>
      <c r="AC122" s="53"/>
      <c r="AD122" s="53"/>
      <c r="AE122" s="53"/>
    </row>
    <row r="123" spans="2:31">
      <c r="B123" s="4"/>
      <c r="C123" s="3"/>
      <c r="E123" s="4" t="s">
        <v>4187</v>
      </c>
      <c r="F123" s="3" t="s">
        <v>4188</v>
      </c>
      <c r="H123" s="4" t="s">
        <v>4189</v>
      </c>
      <c r="I123" s="3" t="s">
        <v>4190</v>
      </c>
      <c r="O123" s="58" t="s">
        <v>4191</v>
      </c>
      <c r="P123" s="53" t="s">
        <v>4192</v>
      </c>
      <c r="Q123" s="58" t="s">
        <v>4138</v>
      </c>
      <c r="S123" s="149">
        <v>49000</v>
      </c>
      <c r="T123" s="150" t="s">
        <v>3236</v>
      </c>
      <c r="U123" s="150" t="s">
        <v>3131</v>
      </c>
      <c r="V123" s="150" t="s">
        <v>3127</v>
      </c>
      <c r="X123" s="138"/>
      <c r="Y123" s="54"/>
      <c r="Z123" s="138"/>
      <c r="AA123" s="54"/>
      <c r="AB123" s="57"/>
      <c r="AC123" s="54"/>
      <c r="AD123" s="54"/>
      <c r="AE123" s="53"/>
    </row>
    <row r="124" spans="2:31">
      <c r="B124" s="4"/>
      <c r="C124" s="3"/>
      <c r="E124" s="4" t="s">
        <v>4193</v>
      </c>
      <c r="F124" s="3" t="s">
        <v>4194</v>
      </c>
      <c r="H124" s="4" t="s">
        <v>4195</v>
      </c>
      <c r="I124" s="3" t="s">
        <v>4196</v>
      </c>
      <c r="O124" s="58" t="s">
        <v>4197</v>
      </c>
      <c r="P124" s="53" t="s">
        <v>4198</v>
      </c>
      <c r="Q124" s="58" t="s">
        <v>4138</v>
      </c>
      <c r="S124" s="147">
        <v>50000</v>
      </c>
      <c r="T124" s="148" t="s">
        <v>3237</v>
      </c>
      <c r="U124" s="148" t="s">
        <v>3117</v>
      </c>
      <c r="V124" s="148" t="s">
        <v>3127</v>
      </c>
      <c r="X124" s="137"/>
      <c r="Y124" s="53"/>
      <c r="Z124" s="137"/>
      <c r="AA124" s="53"/>
      <c r="AB124" s="58"/>
      <c r="AC124" s="53"/>
      <c r="AD124" s="53"/>
      <c r="AE124" s="53"/>
    </row>
    <row r="125" spans="2:31">
      <c r="B125" s="4"/>
      <c r="C125" s="3"/>
      <c r="E125" s="4" t="s">
        <v>4199</v>
      </c>
      <c r="F125" s="3" t="s">
        <v>4200</v>
      </c>
      <c r="H125" s="4" t="s">
        <v>4201</v>
      </c>
      <c r="I125" s="3" t="s">
        <v>4202</v>
      </c>
      <c r="O125" s="57" t="s">
        <v>4203</v>
      </c>
      <c r="P125" s="54" t="s">
        <v>4204</v>
      </c>
      <c r="Q125" s="57" t="s">
        <v>4138</v>
      </c>
      <c r="S125" s="149">
        <v>50020</v>
      </c>
      <c r="T125" s="150" t="s">
        <v>3238</v>
      </c>
      <c r="U125" s="150" t="s">
        <v>3117</v>
      </c>
      <c r="V125" s="150" t="s">
        <v>3127</v>
      </c>
      <c r="X125" s="138"/>
      <c r="Y125" s="54"/>
      <c r="Z125" s="138"/>
      <c r="AA125" s="54"/>
      <c r="AB125" s="57"/>
      <c r="AC125" s="54"/>
      <c r="AD125" s="54"/>
      <c r="AE125" s="53"/>
    </row>
    <row r="126" spans="2:31">
      <c r="B126" s="4"/>
      <c r="C126" s="3"/>
      <c r="E126" s="4" t="s">
        <v>4205</v>
      </c>
      <c r="F126" s="3" t="s">
        <v>4206</v>
      </c>
      <c r="H126" s="4" t="s">
        <v>4207</v>
      </c>
      <c r="I126" s="3" t="s">
        <v>4208</v>
      </c>
      <c r="O126" s="57" t="s">
        <v>4209</v>
      </c>
      <c r="P126" s="54" t="s">
        <v>4210</v>
      </c>
      <c r="Q126" s="57" t="s">
        <v>4138</v>
      </c>
      <c r="S126" s="147">
        <v>50021</v>
      </c>
      <c r="T126" s="148" t="s">
        <v>3239</v>
      </c>
      <c r="U126" s="148" t="s">
        <v>3117</v>
      </c>
      <c r="V126" s="148" t="s">
        <v>3127</v>
      </c>
      <c r="X126" s="137"/>
      <c r="Y126" s="53"/>
      <c r="Z126" s="137"/>
      <c r="AA126" s="53"/>
      <c r="AB126" s="58"/>
      <c r="AC126" s="53"/>
      <c r="AD126" s="53"/>
      <c r="AE126" s="53"/>
    </row>
    <row r="127" spans="2:31">
      <c r="B127" s="4"/>
      <c r="C127" s="3"/>
      <c r="E127" s="4" t="s">
        <v>4211</v>
      </c>
      <c r="F127" s="3" t="s">
        <v>4212</v>
      </c>
      <c r="H127" s="4" t="s">
        <v>4213</v>
      </c>
      <c r="I127" s="3" t="s">
        <v>4214</v>
      </c>
      <c r="O127" s="57" t="s">
        <v>4215</v>
      </c>
      <c r="P127" s="54" t="s">
        <v>4216</v>
      </c>
      <c r="Q127" s="57" t="s">
        <v>4138</v>
      </c>
      <c r="S127" s="149">
        <v>50022</v>
      </c>
      <c r="T127" s="150" t="s">
        <v>3240</v>
      </c>
      <c r="U127" s="150" t="s">
        <v>3117</v>
      </c>
      <c r="V127" s="150" t="s">
        <v>3127</v>
      </c>
      <c r="X127" s="138"/>
      <c r="Y127" s="54"/>
      <c r="Z127" s="138"/>
      <c r="AA127" s="54"/>
      <c r="AB127" s="57"/>
      <c r="AC127" s="54"/>
      <c r="AD127" s="54"/>
      <c r="AE127" s="53"/>
    </row>
    <row r="128" spans="2:31">
      <c r="B128" s="4"/>
      <c r="C128" s="3"/>
      <c r="E128" s="4" t="s">
        <v>4217</v>
      </c>
      <c r="F128" s="3" t="s">
        <v>4218</v>
      </c>
      <c r="H128" s="4" t="s">
        <v>4219</v>
      </c>
      <c r="I128" s="3" t="s">
        <v>4220</v>
      </c>
      <c r="O128" s="58" t="s">
        <v>4221</v>
      </c>
      <c r="P128" s="53" t="s">
        <v>4222</v>
      </c>
      <c r="Q128" s="58" t="s">
        <v>4138</v>
      </c>
      <c r="S128" s="147">
        <v>50023</v>
      </c>
      <c r="T128" s="148" t="s">
        <v>3241</v>
      </c>
      <c r="U128" s="148" t="s">
        <v>3117</v>
      </c>
      <c r="V128" s="148" t="s">
        <v>3127</v>
      </c>
      <c r="X128" s="137"/>
      <c r="Y128" s="53"/>
      <c r="Z128" s="137"/>
      <c r="AA128" s="53"/>
      <c r="AB128" s="58"/>
      <c r="AC128" s="53"/>
      <c r="AD128" s="53"/>
      <c r="AE128" s="53"/>
    </row>
    <row r="129" spans="2:31">
      <c r="B129" s="4"/>
      <c r="C129" s="3"/>
      <c r="E129" s="4" t="s">
        <v>4223</v>
      </c>
      <c r="F129" s="3" t="s">
        <v>4224</v>
      </c>
      <c r="H129" s="4" t="s">
        <v>4225</v>
      </c>
      <c r="I129" s="3" t="s">
        <v>4226</v>
      </c>
      <c r="O129" s="58" t="s">
        <v>4227</v>
      </c>
      <c r="P129" s="53" t="s">
        <v>4228</v>
      </c>
      <c r="Q129" s="58" t="s">
        <v>4138</v>
      </c>
      <c r="S129" s="149">
        <v>50024</v>
      </c>
      <c r="T129" s="150" t="s">
        <v>3242</v>
      </c>
      <c r="U129" s="150" t="s">
        <v>3117</v>
      </c>
      <c r="V129" s="150" t="s">
        <v>3127</v>
      </c>
      <c r="X129" s="138"/>
      <c r="Y129" s="54"/>
      <c r="Z129" s="138"/>
      <c r="AA129" s="54"/>
      <c r="AB129" s="57"/>
      <c r="AC129" s="54"/>
      <c r="AD129" s="54"/>
      <c r="AE129" s="53"/>
    </row>
    <row r="130" spans="2:31">
      <c r="B130" s="4"/>
      <c r="C130" s="3"/>
      <c r="E130" s="4" t="s">
        <v>4229</v>
      </c>
      <c r="F130" s="3" t="s">
        <v>4230</v>
      </c>
      <c r="H130" s="4" t="s">
        <v>4231</v>
      </c>
      <c r="I130" s="3" t="s">
        <v>4232</v>
      </c>
      <c r="O130" s="58" t="s">
        <v>4233</v>
      </c>
      <c r="P130" s="53" t="s">
        <v>4234</v>
      </c>
      <c r="Q130" s="58" t="s">
        <v>4138</v>
      </c>
      <c r="S130" s="147">
        <v>50025</v>
      </c>
      <c r="T130" s="148" t="s">
        <v>3243</v>
      </c>
      <c r="U130" s="148" t="s">
        <v>3117</v>
      </c>
      <c r="V130" s="148" t="s">
        <v>3127</v>
      </c>
      <c r="X130" s="137"/>
      <c r="Y130" s="53"/>
      <c r="Z130" s="137"/>
      <c r="AA130" s="53"/>
      <c r="AB130" s="58"/>
      <c r="AC130" s="53"/>
      <c r="AD130" s="53"/>
      <c r="AE130" s="53"/>
    </row>
    <row r="131" spans="2:31">
      <c r="B131" s="4"/>
      <c r="C131" s="3"/>
      <c r="E131" s="4" t="s">
        <v>4235</v>
      </c>
      <c r="F131" s="3" t="s">
        <v>4236</v>
      </c>
      <c r="H131" s="4" t="s">
        <v>4237</v>
      </c>
      <c r="I131" s="3" t="s">
        <v>4238</v>
      </c>
      <c r="S131" s="149">
        <v>50100</v>
      </c>
      <c r="T131" s="150" t="s">
        <v>3244</v>
      </c>
      <c r="U131" s="150" t="s">
        <v>3117</v>
      </c>
      <c r="V131" s="150" t="s">
        <v>3127</v>
      </c>
      <c r="X131" s="138"/>
      <c r="Y131" s="54"/>
      <c r="Z131" s="138"/>
      <c r="AA131" s="54"/>
      <c r="AB131" s="57"/>
      <c r="AC131" s="54"/>
      <c r="AD131" s="54"/>
      <c r="AE131" s="53"/>
    </row>
    <row r="132" spans="2:31">
      <c r="B132" s="4"/>
      <c r="C132" s="3"/>
      <c r="E132" s="4" t="s">
        <v>4239</v>
      </c>
      <c r="F132" s="3" t="s">
        <v>4240</v>
      </c>
      <c r="H132" s="4" t="s">
        <v>4241</v>
      </c>
      <c r="I132" s="3" t="s">
        <v>4242</v>
      </c>
      <c r="S132" s="147">
        <v>50200</v>
      </c>
      <c r="T132" s="148" t="s">
        <v>3245</v>
      </c>
      <c r="U132" s="148" t="s">
        <v>3117</v>
      </c>
      <c r="V132" s="148" t="s">
        <v>3127</v>
      </c>
      <c r="X132" s="137"/>
      <c r="Y132" s="53"/>
      <c r="Z132" s="137"/>
      <c r="AA132" s="53"/>
      <c r="AB132" s="58"/>
      <c r="AC132" s="53"/>
      <c r="AD132" s="53"/>
      <c r="AE132" s="53"/>
    </row>
    <row r="133" spans="2:31">
      <c r="B133" s="4"/>
      <c r="C133" s="3"/>
      <c r="E133" s="4" t="s">
        <v>4243</v>
      </c>
      <c r="F133" s="3" t="s">
        <v>4244</v>
      </c>
      <c r="H133" s="4" t="s">
        <v>4245</v>
      </c>
      <c r="I133" s="3" t="s">
        <v>4246</v>
      </c>
      <c r="S133" s="149">
        <v>50201</v>
      </c>
      <c r="T133" s="150" t="s">
        <v>3246</v>
      </c>
      <c r="U133" s="150" t="s">
        <v>3117</v>
      </c>
      <c r="V133" s="150" t="s">
        <v>3127</v>
      </c>
      <c r="X133" s="137"/>
      <c r="Y133" s="53"/>
      <c r="Z133" s="137"/>
      <c r="AA133" s="53"/>
      <c r="AB133" s="58"/>
      <c r="AC133" s="53"/>
      <c r="AD133" s="53"/>
      <c r="AE133" s="53"/>
    </row>
    <row r="134" spans="2:31">
      <c r="B134" s="4"/>
      <c r="C134" s="3"/>
      <c r="E134" s="4" t="s">
        <v>4247</v>
      </c>
      <c r="F134" s="3" t="s">
        <v>4248</v>
      </c>
      <c r="H134" s="4" t="s">
        <v>4249</v>
      </c>
      <c r="I134" s="3" t="s">
        <v>4250</v>
      </c>
      <c r="S134" s="147">
        <v>50202</v>
      </c>
      <c r="T134" s="148" t="s">
        <v>3247</v>
      </c>
      <c r="U134" s="148" t="s">
        <v>3117</v>
      </c>
      <c r="V134" s="148" t="s">
        <v>3127</v>
      </c>
      <c r="X134" s="137"/>
      <c r="Y134" s="53"/>
      <c r="Z134" s="137"/>
      <c r="AA134" s="53"/>
      <c r="AB134" s="58"/>
      <c r="AC134" s="53"/>
      <c r="AD134" s="53"/>
      <c r="AE134" s="53"/>
    </row>
    <row r="135" spans="2:31">
      <c r="B135" s="4"/>
      <c r="C135" s="3"/>
      <c r="E135" s="4" t="s">
        <v>4251</v>
      </c>
      <c r="F135" s="3" t="s">
        <v>4252</v>
      </c>
      <c r="H135" s="4" t="s">
        <v>4253</v>
      </c>
      <c r="I135" s="3" t="s">
        <v>4254</v>
      </c>
      <c r="S135" s="149">
        <v>50203</v>
      </c>
      <c r="T135" s="150" t="s">
        <v>3248</v>
      </c>
      <c r="U135" s="150" t="s">
        <v>3117</v>
      </c>
      <c r="V135" s="150" t="s">
        <v>3127</v>
      </c>
      <c r="X135" s="137"/>
      <c r="Y135" s="53"/>
      <c r="Z135" s="137"/>
      <c r="AA135" s="53"/>
      <c r="AB135" s="58"/>
      <c r="AC135" s="53"/>
      <c r="AD135" s="53"/>
      <c r="AE135" s="53"/>
    </row>
    <row r="136" spans="2:31">
      <c r="B136" s="4"/>
      <c r="C136" s="3"/>
      <c r="E136" s="4" t="s">
        <v>4255</v>
      </c>
      <c r="F136" s="3" t="s">
        <v>4256</v>
      </c>
      <c r="H136" s="4" t="s">
        <v>4257</v>
      </c>
      <c r="I136" s="3" t="s">
        <v>4258</v>
      </c>
      <c r="S136" s="147">
        <v>50204</v>
      </c>
      <c r="T136" s="148" t="s">
        <v>3249</v>
      </c>
      <c r="U136" s="148" t="s">
        <v>3117</v>
      </c>
      <c r="V136" s="148" t="s">
        <v>3127</v>
      </c>
      <c r="X136" s="137"/>
      <c r="Y136" s="53"/>
      <c r="Z136" s="137"/>
      <c r="AA136" s="53"/>
      <c r="AB136" s="58"/>
      <c r="AC136" s="53"/>
      <c r="AD136" s="53"/>
      <c r="AE136" s="53"/>
    </row>
    <row r="137" spans="2:31">
      <c r="B137" s="4"/>
      <c r="C137" s="3"/>
      <c r="E137" s="4" t="s">
        <v>4259</v>
      </c>
      <c r="F137" s="3" t="s">
        <v>4260</v>
      </c>
      <c r="H137" s="4" t="s">
        <v>4261</v>
      </c>
      <c r="I137" s="3" t="s">
        <v>4262</v>
      </c>
      <c r="S137" s="149">
        <v>50205</v>
      </c>
      <c r="T137" s="150" t="s">
        <v>3250</v>
      </c>
      <c r="U137" s="150" t="s">
        <v>3117</v>
      </c>
      <c r="V137" s="150" t="s">
        <v>3127</v>
      </c>
      <c r="X137" s="137"/>
      <c r="Y137" s="53"/>
      <c r="Z137" s="137"/>
      <c r="AA137" s="53"/>
      <c r="AB137" s="58"/>
      <c r="AC137" s="53"/>
      <c r="AD137" s="53"/>
      <c r="AE137" s="53"/>
    </row>
    <row r="138" spans="2:31">
      <c r="B138" s="4"/>
      <c r="C138" s="3"/>
      <c r="E138" s="4" t="s">
        <v>4263</v>
      </c>
      <c r="F138" s="3" t="s">
        <v>4264</v>
      </c>
      <c r="H138" s="4" t="s">
        <v>4265</v>
      </c>
      <c r="I138" s="3" t="s">
        <v>4266</v>
      </c>
      <c r="S138" s="147">
        <v>50206</v>
      </c>
      <c r="T138" s="148" t="s">
        <v>3251</v>
      </c>
      <c r="U138" s="148" t="s">
        <v>3117</v>
      </c>
      <c r="V138" s="148" t="s">
        <v>3127</v>
      </c>
      <c r="X138" s="137"/>
      <c r="Y138" s="53"/>
      <c r="Z138" s="137"/>
      <c r="AA138" s="53"/>
      <c r="AB138" s="58"/>
      <c r="AC138" s="53"/>
      <c r="AD138" s="53"/>
      <c r="AE138" s="53"/>
    </row>
    <row r="139" spans="2:31">
      <c r="B139" s="4"/>
      <c r="C139" s="3"/>
      <c r="E139" s="4" t="s">
        <v>4267</v>
      </c>
      <c r="F139" s="3" t="s">
        <v>4268</v>
      </c>
      <c r="H139" s="4" t="s">
        <v>4269</v>
      </c>
      <c r="I139" s="3" t="s">
        <v>4270</v>
      </c>
      <c r="S139" s="149">
        <v>50300</v>
      </c>
      <c r="T139" s="150" t="s">
        <v>3252</v>
      </c>
      <c r="U139" s="150" t="s">
        <v>3117</v>
      </c>
      <c r="V139" s="150" t="s">
        <v>3127</v>
      </c>
      <c r="X139" s="137"/>
      <c r="Y139" s="53"/>
      <c r="Z139" s="137"/>
      <c r="AA139" s="53"/>
      <c r="AB139" s="58"/>
      <c r="AC139" s="53"/>
      <c r="AD139" s="53"/>
      <c r="AE139" s="53"/>
    </row>
    <row r="140" spans="2:31">
      <c r="B140" s="4"/>
      <c r="C140" s="3"/>
      <c r="E140" s="4" t="s">
        <v>4271</v>
      </c>
      <c r="F140" s="3" t="s">
        <v>4272</v>
      </c>
      <c r="H140" s="4" t="s">
        <v>4273</v>
      </c>
      <c r="I140" s="3" t="s">
        <v>4274</v>
      </c>
      <c r="S140" s="147">
        <v>50302</v>
      </c>
      <c r="T140" s="148" t="s">
        <v>3253</v>
      </c>
      <c r="U140" s="148" t="s">
        <v>3117</v>
      </c>
      <c r="V140" s="148" t="s">
        <v>3127</v>
      </c>
      <c r="X140" s="137"/>
      <c r="Y140" s="53"/>
      <c r="Z140" s="137"/>
      <c r="AA140" s="53"/>
      <c r="AB140" s="58"/>
      <c r="AC140" s="53"/>
      <c r="AD140" s="53"/>
      <c r="AE140" s="53"/>
    </row>
    <row r="141" spans="2:31">
      <c r="B141" s="4"/>
      <c r="C141" s="3"/>
      <c r="E141" s="4" t="s">
        <v>4275</v>
      </c>
      <c r="F141" s="3" t="s">
        <v>4276</v>
      </c>
      <c r="H141" s="4" t="s">
        <v>4277</v>
      </c>
      <c r="I141" s="3" t="s">
        <v>4278</v>
      </c>
      <c r="S141" s="149">
        <v>50303</v>
      </c>
      <c r="T141" s="150" t="s">
        <v>3254</v>
      </c>
      <c r="U141" s="150" t="s">
        <v>3117</v>
      </c>
      <c r="V141" s="150" t="s">
        <v>3127</v>
      </c>
      <c r="X141" s="137"/>
      <c r="Y141" s="53"/>
      <c r="Z141" s="137"/>
      <c r="AA141" s="53"/>
      <c r="AB141" s="58"/>
      <c r="AC141" s="53"/>
      <c r="AD141" s="53"/>
      <c r="AE141" s="53"/>
    </row>
    <row r="142" spans="2:31">
      <c r="B142" s="4"/>
      <c r="C142" s="3"/>
      <c r="E142" s="4" t="s">
        <v>4279</v>
      </c>
      <c r="F142" s="3" t="s">
        <v>4280</v>
      </c>
      <c r="H142" s="4" t="s">
        <v>4281</v>
      </c>
      <c r="I142" s="3" t="s">
        <v>4282</v>
      </c>
      <c r="S142" s="147">
        <v>50304</v>
      </c>
      <c r="T142" s="148" t="s">
        <v>3255</v>
      </c>
      <c r="U142" s="148" t="s">
        <v>3117</v>
      </c>
      <c r="V142" s="148" t="s">
        <v>3127</v>
      </c>
      <c r="X142" s="137"/>
      <c r="Y142" s="53"/>
      <c r="Z142" s="137"/>
      <c r="AA142" s="53"/>
      <c r="AB142" s="58"/>
      <c r="AC142" s="53"/>
      <c r="AD142" s="53"/>
      <c r="AE142" s="53"/>
    </row>
    <row r="143" spans="2:31">
      <c r="B143" s="4"/>
      <c r="C143" s="3"/>
      <c r="E143" s="4" t="s">
        <v>4283</v>
      </c>
      <c r="F143" s="3" t="s">
        <v>4284</v>
      </c>
      <c r="H143" s="4" t="s">
        <v>4285</v>
      </c>
      <c r="I143" s="3" t="s">
        <v>4286</v>
      </c>
      <c r="S143" s="149">
        <v>50305</v>
      </c>
      <c r="T143" s="150" t="s">
        <v>3256</v>
      </c>
      <c r="U143" s="150" t="s">
        <v>3117</v>
      </c>
      <c r="V143" s="150" t="s">
        <v>3127</v>
      </c>
      <c r="X143" s="137"/>
      <c r="Y143" s="53"/>
      <c r="Z143" s="137"/>
      <c r="AA143" s="53"/>
      <c r="AB143" s="58"/>
      <c r="AC143" s="53"/>
      <c r="AD143" s="53"/>
      <c r="AE143" s="53"/>
    </row>
    <row r="144" spans="2:31">
      <c r="B144" s="4"/>
      <c r="C144" s="3"/>
      <c r="E144" s="4" t="s">
        <v>4287</v>
      </c>
      <c r="F144" s="3" t="s">
        <v>4288</v>
      </c>
      <c r="H144" s="4" t="s">
        <v>4289</v>
      </c>
      <c r="I144" s="3" t="s">
        <v>4290</v>
      </c>
      <c r="S144" s="147">
        <v>50401</v>
      </c>
      <c r="T144" s="148" t="s">
        <v>3257</v>
      </c>
      <c r="U144" s="148" t="s">
        <v>3117</v>
      </c>
      <c r="V144" s="148" t="s">
        <v>3127</v>
      </c>
      <c r="X144" s="137"/>
      <c r="Y144" s="53"/>
      <c r="Z144" s="137"/>
      <c r="AA144" s="53"/>
      <c r="AB144" s="58"/>
      <c r="AC144" s="53"/>
      <c r="AD144" s="53"/>
      <c r="AE144" s="53"/>
    </row>
    <row r="145" spans="2:31">
      <c r="B145" s="4"/>
      <c r="C145" s="3"/>
      <c r="E145" s="4" t="s">
        <v>4291</v>
      </c>
      <c r="F145" s="3" t="s">
        <v>4292</v>
      </c>
      <c r="H145" s="4" t="s">
        <v>4293</v>
      </c>
      <c r="I145" s="3" t="s">
        <v>4294</v>
      </c>
      <c r="S145" s="149">
        <v>50402</v>
      </c>
      <c r="T145" s="150" t="s">
        <v>3258</v>
      </c>
      <c r="U145" s="150" t="s">
        <v>3117</v>
      </c>
      <c r="V145" s="150" t="s">
        <v>3127</v>
      </c>
      <c r="X145" s="137"/>
      <c r="Y145" s="53"/>
      <c r="Z145" s="137"/>
      <c r="AA145" s="53"/>
      <c r="AB145" s="58"/>
      <c r="AC145" s="53"/>
      <c r="AD145" s="53"/>
      <c r="AE145" s="53"/>
    </row>
    <row r="146" spans="2:31">
      <c r="B146" s="4"/>
      <c r="C146" s="3"/>
      <c r="E146" s="4" t="s">
        <v>4295</v>
      </c>
      <c r="F146" s="3" t="s">
        <v>4296</v>
      </c>
      <c r="H146" s="4" t="s">
        <v>4297</v>
      </c>
      <c r="I146" s="3" t="s">
        <v>4298</v>
      </c>
      <c r="S146" s="147">
        <v>50403</v>
      </c>
      <c r="T146" s="148" t="s">
        <v>3259</v>
      </c>
      <c r="U146" s="148" t="s">
        <v>3117</v>
      </c>
      <c r="V146" s="148" t="s">
        <v>3127</v>
      </c>
      <c r="X146" s="137"/>
      <c r="Y146" s="53"/>
      <c r="Z146" s="137"/>
      <c r="AA146" s="53"/>
      <c r="AB146" s="58"/>
      <c r="AC146" s="53"/>
      <c r="AD146" s="53"/>
      <c r="AE146" s="53"/>
    </row>
    <row r="147" spans="2:31">
      <c r="B147" s="4"/>
      <c r="C147" s="3"/>
      <c r="E147" s="4" t="s">
        <v>4299</v>
      </c>
      <c r="F147" s="3" t="s">
        <v>4300</v>
      </c>
      <c r="H147" s="4" t="s">
        <v>4301</v>
      </c>
      <c r="I147" s="3" t="s">
        <v>4302</v>
      </c>
      <c r="S147" s="149">
        <v>50404</v>
      </c>
      <c r="T147" s="150" t="s">
        <v>3260</v>
      </c>
      <c r="U147" s="150" t="s">
        <v>3117</v>
      </c>
      <c r="V147" s="150" t="s">
        <v>3127</v>
      </c>
      <c r="X147" s="137"/>
      <c r="Y147" s="53"/>
      <c r="Z147" s="137"/>
      <c r="AA147" s="53"/>
      <c r="AB147" s="58"/>
      <c r="AC147" s="53"/>
      <c r="AD147" s="53"/>
      <c r="AE147" s="53"/>
    </row>
    <row r="148" spans="2:31">
      <c r="B148" s="4"/>
      <c r="C148" s="3"/>
      <c r="E148" s="4" t="s">
        <v>4303</v>
      </c>
      <c r="F148" s="3" t="s">
        <v>4304</v>
      </c>
      <c r="H148" s="4" t="s">
        <v>4305</v>
      </c>
      <c r="I148" s="3" t="s">
        <v>4306</v>
      </c>
      <c r="S148" s="147">
        <v>50405</v>
      </c>
      <c r="T148" s="148" t="s">
        <v>3261</v>
      </c>
      <c r="U148" s="148" t="s">
        <v>3117</v>
      </c>
      <c r="V148" s="148" t="s">
        <v>3127</v>
      </c>
      <c r="X148" s="137"/>
      <c r="Y148" s="53"/>
      <c r="Z148" s="137"/>
      <c r="AA148" s="53"/>
      <c r="AB148" s="58"/>
      <c r="AC148" s="53"/>
      <c r="AD148" s="53"/>
      <c r="AE148" s="53"/>
    </row>
    <row r="149" spans="2:31">
      <c r="B149" s="4"/>
      <c r="C149" s="3"/>
      <c r="E149" s="4" t="s">
        <v>4307</v>
      </c>
      <c r="F149" s="3" t="s">
        <v>4308</v>
      </c>
      <c r="H149" s="4" t="s">
        <v>4309</v>
      </c>
      <c r="I149" s="3" t="s">
        <v>4310</v>
      </c>
      <c r="S149" s="149">
        <v>50406</v>
      </c>
      <c r="T149" s="150" t="s">
        <v>3262</v>
      </c>
      <c r="U149" s="150" t="s">
        <v>3117</v>
      </c>
      <c r="V149" s="150" t="s">
        <v>3127</v>
      </c>
      <c r="X149" s="137"/>
      <c r="Y149" s="53"/>
      <c r="Z149" s="137"/>
      <c r="AA149" s="53"/>
      <c r="AB149" s="58"/>
      <c r="AC149" s="53"/>
      <c r="AD149" s="53"/>
      <c r="AE149" s="53"/>
    </row>
    <row r="150" spans="2:31">
      <c r="B150" s="4"/>
      <c r="C150" s="3"/>
      <c r="E150" s="4" t="s">
        <v>4311</v>
      </c>
      <c r="F150" s="3" t="s">
        <v>4312</v>
      </c>
      <c r="H150" s="4" t="s">
        <v>4313</v>
      </c>
      <c r="I150" s="3" t="s">
        <v>4314</v>
      </c>
      <c r="S150" s="147">
        <v>50407</v>
      </c>
      <c r="T150" s="148" t="s">
        <v>3263</v>
      </c>
      <c r="U150" s="148" t="s">
        <v>3117</v>
      </c>
      <c r="V150" s="148" t="s">
        <v>3127</v>
      </c>
      <c r="X150" s="137"/>
      <c r="Y150" s="53"/>
      <c r="Z150" s="137"/>
      <c r="AA150" s="53"/>
      <c r="AB150" s="58"/>
      <c r="AC150" s="53"/>
      <c r="AD150" s="53"/>
      <c r="AE150" s="53"/>
    </row>
    <row r="151" spans="2:31">
      <c r="B151" s="4"/>
      <c r="C151" s="3"/>
      <c r="E151" s="4" t="s">
        <v>4315</v>
      </c>
      <c r="F151" s="3" t="s">
        <v>4316</v>
      </c>
      <c r="H151" s="4" t="s">
        <v>4317</v>
      </c>
      <c r="I151" s="3" t="s">
        <v>4318</v>
      </c>
      <c r="S151" s="149">
        <v>50408</v>
      </c>
      <c r="T151" s="150" t="s">
        <v>3264</v>
      </c>
      <c r="U151" s="150" t="s">
        <v>3117</v>
      </c>
      <c r="V151" s="150" t="s">
        <v>3127</v>
      </c>
      <c r="X151" s="137"/>
      <c r="Y151" s="53"/>
      <c r="Z151" s="137"/>
      <c r="AA151" s="53"/>
      <c r="AB151" s="58"/>
      <c r="AC151" s="53"/>
      <c r="AD151" s="53"/>
      <c r="AE151" s="53"/>
    </row>
    <row r="152" spans="2:31">
      <c r="B152" s="4"/>
      <c r="C152" s="3"/>
      <c r="E152" s="4" t="s">
        <v>4319</v>
      </c>
      <c r="F152" s="3" t="s">
        <v>4320</v>
      </c>
      <c r="H152" s="4" t="s">
        <v>4321</v>
      </c>
      <c r="I152" s="3" t="s">
        <v>4322</v>
      </c>
      <c r="S152" s="147">
        <v>50409</v>
      </c>
      <c r="T152" s="148" t="s">
        <v>3265</v>
      </c>
      <c r="U152" s="148" t="s">
        <v>3117</v>
      </c>
      <c r="V152" s="148" t="s">
        <v>3127</v>
      </c>
      <c r="X152" s="137"/>
      <c r="Y152" s="53"/>
      <c r="Z152" s="137"/>
      <c r="AA152" s="53"/>
      <c r="AB152" s="58"/>
      <c r="AC152" s="53"/>
      <c r="AD152" s="53"/>
      <c r="AE152" s="53"/>
    </row>
    <row r="153" spans="2:31">
      <c r="B153" s="4"/>
      <c r="C153" s="3"/>
      <c r="E153" s="4" t="s">
        <v>4323</v>
      </c>
      <c r="F153" s="3" t="s">
        <v>4324</v>
      </c>
      <c r="H153" s="4" t="s">
        <v>4325</v>
      </c>
      <c r="I153" s="3" t="s">
        <v>4326</v>
      </c>
      <c r="S153" s="149">
        <v>50410</v>
      </c>
      <c r="T153" s="150" t="s">
        <v>3266</v>
      </c>
      <c r="U153" s="150" t="s">
        <v>3117</v>
      </c>
      <c r="V153" s="150" t="s">
        <v>3127</v>
      </c>
      <c r="X153" s="137"/>
      <c r="Y153" s="53"/>
      <c r="Z153" s="137"/>
      <c r="AA153" s="53"/>
      <c r="AB153" s="58"/>
      <c r="AC153" s="53"/>
      <c r="AD153" s="53"/>
      <c r="AE153" s="53"/>
    </row>
    <row r="154" spans="2:31">
      <c r="B154" s="4"/>
      <c r="C154" s="3"/>
      <c r="E154" s="4" t="s">
        <v>4327</v>
      </c>
      <c r="F154" s="3" t="s">
        <v>4328</v>
      </c>
      <c r="H154" s="4" t="s">
        <v>4329</v>
      </c>
      <c r="I154" s="3" t="s">
        <v>4330</v>
      </c>
      <c r="S154" s="147">
        <v>50411</v>
      </c>
      <c r="T154" s="148" t="s">
        <v>3267</v>
      </c>
      <c r="U154" s="148" t="s">
        <v>3117</v>
      </c>
      <c r="V154" s="148" t="s">
        <v>3127</v>
      </c>
      <c r="X154" s="137"/>
      <c r="Y154" s="53"/>
      <c r="Z154" s="137"/>
      <c r="AA154" s="53"/>
      <c r="AB154" s="58"/>
      <c r="AC154" s="53"/>
      <c r="AD154" s="53"/>
      <c r="AE154" s="53"/>
    </row>
    <row r="155" spans="2:31">
      <c r="B155" s="4"/>
      <c r="C155" s="3"/>
      <c r="E155" s="4" t="s">
        <v>4331</v>
      </c>
      <c r="F155" s="3" t="s">
        <v>4332</v>
      </c>
      <c r="H155" s="4" t="s">
        <v>4333</v>
      </c>
      <c r="I155" s="3" t="s">
        <v>4334</v>
      </c>
      <c r="S155" s="149">
        <v>50900</v>
      </c>
      <c r="T155" s="150" t="s">
        <v>3268</v>
      </c>
      <c r="U155" s="150" t="s">
        <v>3117</v>
      </c>
      <c r="V155" s="150" t="s">
        <v>3127</v>
      </c>
      <c r="X155" s="137"/>
      <c r="Y155" s="53"/>
      <c r="Z155" s="137"/>
      <c r="AA155" s="53"/>
      <c r="AB155" s="58"/>
      <c r="AC155" s="53"/>
      <c r="AD155" s="53"/>
      <c r="AE155" s="53"/>
    </row>
    <row r="156" spans="2:31">
      <c r="B156" s="4"/>
      <c r="C156" s="3"/>
      <c r="E156" s="4" t="s">
        <v>4335</v>
      </c>
      <c r="F156" s="3" t="s">
        <v>4336</v>
      </c>
      <c r="H156" s="4" t="s">
        <v>4337</v>
      </c>
      <c r="I156" s="3" t="s">
        <v>4334</v>
      </c>
      <c r="S156" s="147">
        <v>65000</v>
      </c>
      <c r="T156" s="148" t="s">
        <v>3269</v>
      </c>
      <c r="U156" s="148" t="s">
        <v>3117</v>
      </c>
      <c r="V156" s="148" t="s">
        <v>3127</v>
      </c>
      <c r="X156" s="137"/>
      <c r="Y156" s="53"/>
      <c r="Z156" s="137"/>
      <c r="AA156" s="53"/>
      <c r="AB156" s="58"/>
      <c r="AC156" s="53"/>
      <c r="AD156" s="53"/>
      <c r="AE156" s="53"/>
    </row>
    <row r="157" spans="2:31">
      <c r="B157" s="4"/>
      <c r="C157" s="3"/>
      <c r="E157" s="4" t="s">
        <v>4338</v>
      </c>
      <c r="F157" s="3" t="s">
        <v>4339</v>
      </c>
      <c r="H157" s="4" t="s">
        <v>4340</v>
      </c>
      <c r="I157" s="3" t="s">
        <v>4341</v>
      </c>
      <c r="S157" s="149">
        <v>65500</v>
      </c>
      <c r="T157" s="150" t="s">
        <v>3270</v>
      </c>
      <c r="U157" s="150" t="s">
        <v>3117</v>
      </c>
      <c r="V157" s="150" t="s">
        <v>3127</v>
      </c>
      <c r="X157" s="137"/>
      <c r="Y157" s="53"/>
      <c r="Z157" s="137"/>
      <c r="AA157" s="53"/>
      <c r="AB157" s="58"/>
      <c r="AC157" s="53"/>
      <c r="AD157" s="53"/>
      <c r="AE157" s="53"/>
    </row>
    <row r="158" spans="2:31">
      <c r="B158" s="4"/>
      <c r="C158" s="3"/>
      <c r="E158" s="4" t="s">
        <v>4342</v>
      </c>
      <c r="F158" s="3" t="s">
        <v>4343</v>
      </c>
      <c r="H158" s="4" t="s">
        <v>4344</v>
      </c>
      <c r="I158" s="3" t="s">
        <v>4345</v>
      </c>
      <c r="S158" s="147">
        <v>70000</v>
      </c>
      <c r="T158" s="148" t="s">
        <v>3271</v>
      </c>
      <c r="U158" s="148" t="s">
        <v>3117</v>
      </c>
      <c r="V158" s="148" t="s">
        <v>3127</v>
      </c>
      <c r="X158" s="137"/>
      <c r="Y158" s="53"/>
      <c r="Z158" s="137"/>
      <c r="AA158" s="53"/>
      <c r="AB158" s="58"/>
      <c r="AC158" s="53"/>
      <c r="AD158" s="53"/>
      <c r="AE158" s="53"/>
    </row>
    <row r="159" spans="2:31">
      <c r="B159" s="4"/>
      <c r="C159" s="3"/>
      <c r="E159" s="4" t="s">
        <v>4346</v>
      </c>
      <c r="F159" s="3" t="s">
        <v>4347</v>
      </c>
      <c r="H159" s="4" t="s">
        <v>4348</v>
      </c>
      <c r="I159" s="3" t="s">
        <v>3879</v>
      </c>
      <c r="S159" s="149">
        <v>70010</v>
      </c>
      <c r="T159" s="150" t="s">
        <v>3272</v>
      </c>
      <c r="U159" s="150" t="s">
        <v>3117</v>
      </c>
      <c r="V159" s="150" t="s">
        <v>3127</v>
      </c>
      <c r="X159" s="137"/>
      <c r="Y159" s="53"/>
      <c r="Z159" s="137"/>
      <c r="AA159" s="53"/>
      <c r="AB159" s="58"/>
      <c r="AC159" s="53"/>
      <c r="AD159" s="53"/>
      <c r="AE159" s="53"/>
    </row>
    <row r="160" spans="2:31">
      <c r="B160" s="4"/>
      <c r="C160" s="3"/>
      <c r="E160" s="4" t="s">
        <v>4349</v>
      </c>
      <c r="F160" s="3" t="s">
        <v>4350</v>
      </c>
      <c r="H160" s="4" t="s">
        <v>4351</v>
      </c>
      <c r="I160" s="3" t="s">
        <v>4352</v>
      </c>
      <c r="S160" s="147">
        <v>70015</v>
      </c>
      <c r="T160" s="148" t="s">
        <v>3273</v>
      </c>
      <c r="U160" s="148" t="s">
        <v>3117</v>
      </c>
      <c r="V160" s="148" t="s">
        <v>3127</v>
      </c>
      <c r="X160" s="137"/>
      <c r="Y160" s="53"/>
      <c r="Z160" s="137"/>
      <c r="AA160" s="53"/>
      <c r="AB160" s="58"/>
      <c r="AC160" s="53"/>
      <c r="AD160" s="53"/>
      <c r="AE160" s="53"/>
    </row>
    <row r="161" spans="2:31">
      <c r="B161" s="4"/>
      <c r="C161" s="3"/>
      <c r="E161" s="4" t="s">
        <v>4353</v>
      </c>
      <c r="F161" s="3" t="s">
        <v>4354</v>
      </c>
      <c r="H161" s="4" t="s">
        <v>4355</v>
      </c>
      <c r="I161" s="3" t="s">
        <v>4356</v>
      </c>
      <c r="S161" s="149">
        <v>70020</v>
      </c>
      <c r="T161" s="150" t="s">
        <v>3274</v>
      </c>
      <c r="U161" s="150" t="s">
        <v>3117</v>
      </c>
      <c r="V161" s="150" t="s">
        <v>3127</v>
      </c>
      <c r="X161" s="137"/>
      <c r="Y161" s="53"/>
      <c r="Z161" s="137"/>
      <c r="AA161" s="53"/>
      <c r="AB161" s="58"/>
      <c r="AC161" s="53"/>
      <c r="AD161" s="53"/>
      <c r="AE161" s="53"/>
    </row>
    <row r="162" spans="2:31">
      <c r="B162" s="4"/>
      <c r="C162" s="3"/>
      <c r="E162" s="4" t="s">
        <v>4357</v>
      </c>
      <c r="F162" s="3" t="s">
        <v>4358</v>
      </c>
      <c r="H162" s="4" t="s">
        <v>4359</v>
      </c>
      <c r="I162" s="3" t="s">
        <v>4360</v>
      </c>
      <c r="S162" s="147">
        <v>70025</v>
      </c>
      <c r="T162" s="148" t="s">
        <v>3275</v>
      </c>
      <c r="U162" s="148" t="s">
        <v>3117</v>
      </c>
      <c r="V162" s="148" t="s">
        <v>3127</v>
      </c>
      <c r="X162" s="137"/>
      <c r="Y162" s="53"/>
      <c r="Z162" s="137"/>
      <c r="AA162" s="53"/>
      <c r="AB162" s="58"/>
      <c r="AC162" s="53"/>
      <c r="AD162" s="53"/>
      <c r="AE162" s="53"/>
    </row>
    <row r="163" spans="2:31">
      <c r="B163" s="4"/>
      <c r="C163" s="3"/>
      <c r="E163" s="4" t="s">
        <v>4361</v>
      </c>
      <c r="F163" s="3" t="s">
        <v>4362</v>
      </c>
      <c r="H163" s="4" t="s">
        <v>4363</v>
      </c>
      <c r="I163" s="3" t="s">
        <v>4364</v>
      </c>
      <c r="S163" s="149">
        <v>80000</v>
      </c>
      <c r="T163" s="150" t="s">
        <v>3276</v>
      </c>
      <c r="U163" s="150" t="s">
        <v>3117</v>
      </c>
      <c r="V163" s="150" t="s">
        <v>3127</v>
      </c>
      <c r="X163" s="137"/>
      <c r="Y163" s="53"/>
      <c r="Z163" s="137"/>
      <c r="AA163" s="53"/>
      <c r="AB163" s="58"/>
      <c r="AC163" s="53"/>
      <c r="AD163" s="53"/>
      <c r="AE163" s="53"/>
    </row>
    <row r="164" spans="2:31">
      <c r="B164" s="4"/>
      <c r="C164" s="3"/>
      <c r="E164" s="4" t="s">
        <v>4365</v>
      </c>
      <c r="F164" s="3" t="s">
        <v>4366</v>
      </c>
      <c r="S164" s="147">
        <v>80402</v>
      </c>
      <c r="T164" s="148" t="s">
        <v>3277</v>
      </c>
      <c r="U164" s="148" t="s">
        <v>3117</v>
      </c>
      <c r="V164" s="148" t="s">
        <v>3127</v>
      </c>
      <c r="X164" s="137"/>
      <c r="Y164" s="53"/>
      <c r="Z164" s="137"/>
      <c r="AA164" s="53"/>
      <c r="AB164" s="58"/>
      <c r="AC164" s="53"/>
      <c r="AD164" s="53"/>
      <c r="AE164" s="53"/>
    </row>
    <row r="165" spans="2:31">
      <c r="B165" s="4"/>
      <c r="C165" s="3"/>
      <c r="E165" s="4" t="s">
        <v>4367</v>
      </c>
      <c r="F165" s="3" t="s">
        <v>4368</v>
      </c>
      <c r="S165" s="149">
        <v>80403</v>
      </c>
      <c r="T165" s="150" t="s">
        <v>3278</v>
      </c>
      <c r="U165" s="150" t="s">
        <v>3117</v>
      </c>
      <c r="V165" s="150" t="s">
        <v>3127</v>
      </c>
      <c r="X165" s="137"/>
      <c r="Y165" s="53"/>
      <c r="Z165" s="137"/>
      <c r="AA165" s="53"/>
      <c r="AB165" s="58"/>
      <c r="AC165" s="53"/>
      <c r="AD165" s="53"/>
      <c r="AE165" s="53"/>
    </row>
    <row r="166" spans="2:31">
      <c r="B166" s="4"/>
      <c r="C166" s="3"/>
      <c r="E166" s="4" t="s">
        <v>4369</v>
      </c>
      <c r="F166" s="3" t="s">
        <v>4370</v>
      </c>
      <c r="S166" s="147">
        <v>81000</v>
      </c>
      <c r="T166" s="148" t="s">
        <v>201</v>
      </c>
      <c r="U166" s="148" t="s">
        <v>3117</v>
      </c>
      <c r="V166" s="148" t="s">
        <v>3127</v>
      </c>
      <c r="X166" s="137"/>
      <c r="Y166" s="53"/>
      <c r="Z166" s="137"/>
      <c r="AA166" s="53"/>
      <c r="AB166" s="58"/>
      <c r="AC166" s="53"/>
      <c r="AD166" s="53"/>
      <c r="AE166" s="53"/>
    </row>
    <row r="167" spans="2:31">
      <c r="B167" s="4"/>
      <c r="C167" s="3"/>
      <c r="E167" s="4" t="s">
        <v>4371</v>
      </c>
      <c r="F167" s="3" t="s">
        <v>4372</v>
      </c>
      <c r="S167" s="149">
        <v>81001</v>
      </c>
      <c r="T167" s="150" t="s">
        <v>3279</v>
      </c>
      <c r="U167" s="150" t="s">
        <v>3117</v>
      </c>
      <c r="V167" s="150" t="s">
        <v>3127</v>
      </c>
      <c r="X167" s="137"/>
      <c r="Y167" s="53"/>
      <c r="Z167" s="137"/>
      <c r="AA167" s="53"/>
      <c r="AB167" s="58"/>
      <c r="AC167" s="53"/>
      <c r="AD167" s="53"/>
      <c r="AE167" s="53"/>
    </row>
    <row r="168" spans="2:31">
      <c r="B168" s="4"/>
      <c r="C168" s="3"/>
      <c r="E168" s="4" t="s">
        <v>4373</v>
      </c>
      <c r="F168" s="3" t="s">
        <v>4374</v>
      </c>
      <c r="S168" s="147">
        <v>81010</v>
      </c>
      <c r="T168" s="148" t="s">
        <v>2463</v>
      </c>
      <c r="U168" s="148" t="s">
        <v>3117</v>
      </c>
      <c r="V168" s="148" t="s">
        <v>3127</v>
      </c>
      <c r="X168" s="137"/>
      <c r="Y168" s="53"/>
      <c r="Z168" s="137"/>
      <c r="AA168" s="53"/>
      <c r="AB168" s="58"/>
      <c r="AC168" s="53"/>
      <c r="AD168" s="53"/>
      <c r="AE168" s="53"/>
    </row>
    <row r="169" spans="2:31">
      <c r="B169" s="4"/>
      <c r="C169" s="3"/>
      <c r="E169" s="4" t="s">
        <v>4375</v>
      </c>
      <c r="F169" s="3" t="s">
        <v>4376</v>
      </c>
      <c r="S169" s="149">
        <v>81015</v>
      </c>
      <c r="T169" s="150" t="s">
        <v>3280</v>
      </c>
      <c r="U169" s="150" t="s">
        <v>3117</v>
      </c>
      <c r="V169" s="150" t="s">
        <v>3127</v>
      </c>
      <c r="X169" s="137"/>
      <c r="Y169" s="53"/>
      <c r="Z169" s="137"/>
      <c r="AA169" s="53"/>
      <c r="AB169" s="58"/>
      <c r="AC169" s="53"/>
      <c r="AD169" s="53"/>
      <c r="AE169" s="53"/>
    </row>
    <row r="170" spans="2:31">
      <c r="B170" s="4"/>
      <c r="C170" s="3"/>
      <c r="E170" s="4" t="s">
        <v>4377</v>
      </c>
      <c r="F170" s="3" t="s">
        <v>4378</v>
      </c>
      <c r="S170" s="147">
        <v>81020</v>
      </c>
      <c r="T170" s="148" t="s">
        <v>3281</v>
      </c>
      <c r="U170" s="148" t="s">
        <v>3117</v>
      </c>
      <c r="V170" s="148" t="s">
        <v>3127</v>
      </c>
      <c r="X170" s="137"/>
      <c r="Y170" s="53"/>
      <c r="Z170" s="137"/>
      <c r="AA170" s="53"/>
      <c r="AB170" s="58"/>
      <c r="AC170" s="53"/>
      <c r="AD170" s="53"/>
      <c r="AE170" s="53"/>
    </row>
    <row r="171" spans="2:31">
      <c r="B171" s="4"/>
      <c r="C171" s="3"/>
      <c r="E171" s="4" t="s">
        <v>4379</v>
      </c>
      <c r="F171" s="3" t="s">
        <v>4380</v>
      </c>
      <c r="S171" s="149">
        <v>81021</v>
      </c>
      <c r="T171" s="150" t="s">
        <v>3282</v>
      </c>
      <c r="U171" s="150" t="s">
        <v>3117</v>
      </c>
      <c r="V171" s="150" t="s">
        <v>3127</v>
      </c>
      <c r="X171" s="137"/>
      <c r="Y171" s="53"/>
      <c r="Z171" s="137"/>
      <c r="AA171" s="53"/>
      <c r="AB171" s="58"/>
      <c r="AC171" s="53"/>
      <c r="AD171" s="53"/>
      <c r="AE171" s="53"/>
    </row>
    <row r="172" spans="2:31">
      <c r="B172" s="4"/>
      <c r="C172" s="3"/>
      <c r="E172" s="4" t="s">
        <v>4381</v>
      </c>
      <c r="F172" s="3" t="s">
        <v>4382</v>
      </c>
      <c r="S172" s="147">
        <v>81025</v>
      </c>
      <c r="T172" s="148" t="s">
        <v>3283</v>
      </c>
      <c r="U172" s="148" t="s">
        <v>3117</v>
      </c>
      <c r="V172" s="148" t="s">
        <v>3127</v>
      </c>
      <c r="X172" s="137"/>
      <c r="Y172" s="53"/>
      <c r="Z172" s="137"/>
      <c r="AA172" s="53"/>
      <c r="AB172" s="58"/>
      <c r="AC172" s="53"/>
      <c r="AD172" s="53"/>
      <c r="AE172" s="53"/>
    </row>
    <row r="173" spans="2:31">
      <c r="B173" s="4"/>
      <c r="C173" s="3"/>
      <c r="E173" s="4" t="s">
        <v>4383</v>
      </c>
      <c r="F173" s="3" t="s">
        <v>4384</v>
      </c>
      <c r="S173" s="149">
        <v>81030</v>
      </c>
      <c r="T173" s="150" t="s">
        <v>3284</v>
      </c>
      <c r="U173" s="150" t="s">
        <v>3117</v>
      </c>
      <c r="V173" s="150" t="s">
        <v>3127</v>
      </c>
      <c r="X173" s="137"/>
      <c r="Y173" s="53"/>
      <c r="Z173" s="137"/>
      <c r="AA173" s="53"/>
      <c r="AB173" s="58"/>
      <c r="AC173" s="53"/>
      <c r="AD173" s="53"/>
      <c r="AE173" s="53"/>
    </row>
    <row r="174" spans="2:31">
      <c r="B174" s="4"/>
      <c r="C174" s="3"/>
      <c r="E174" s="4" t="s">
        <v>4385</v>
      </c>
      <c r="F174" s="3" t="s">
        <v>4386</v>
      </c>
      <c r="S174" s="147">
        <v>81031</v>
      </c>
      <c r="T174" s="148" t="s">
        <v>3285</v>
      </c>
      <c r="U174" s="148" t="s">
        <v>3117</v>
      </c>
      <c r="V174" s="148" t="s">
        <v>3127</v>
      </c>
      <c r="X174" s="137"/>
      <c r="Y174" s="53"/>
      <c r="Z174" s="137"/>
      <c r="AA174" s="53"/>
      <c r="AB174" s="58"/>
      <c r="AC174" s="53"/>
      <c r="AD174" s="53"/>
      <c r="AE174" s="53"/>
    </row>
    <row r="175" spans="2:31">
      <c r="B175" s="4"/>
      <c r="C175" s="3"/>
      <c r="E175" s="4" t="s">
        <v>4387</v>
      </c>
      <c r="F175" s="3" t="s">
        <v>4388</v>
      </c>
      <c r="S175" s="149">
        <v>81035</v>
      </c>
      <c r="T175" s="150" t="s">
        <v>3286</v>
      </c>
      <c r="U175" s="150" t="s">
        <v>3117</v>
      </c>
      <c r="V175" s="150" t="s">
        <v>3127</v>
      </c>
      <c r="X175" s="137"/>
      <c r="Y175" s="53"/>
      <c r="Z175" s="137"/>
      <c r="AA175" s="53"/>
      <c r="AB175" s="58"/>
      <c r="AC175" s="53"/>
      <c r="AD175" s="53"/>
      <c r="AE175" s="53"/>
    </row>
    <row r="176" spans="2:31">
      <c r="B176" s="4"/>
      <c r="C176" s="3"/>
      <c r="E176" s="4" t="s">
        <v>4389</v>
      </c>
      <c r="F176" s="3" t="s">
        <v>4390</v>
      </c>
      <c r="S176" s="147">
        <v>82030</v>
      </c>
      <c r="T176" s="148" t="s">
        <v>3287</v>
      </c>
      <c r="U176" s="148" t="s">
        <v>3117</v>
      </c>
      <c r="V176" s="148" t="s">
        <v>3127</v>
      </c>
      <c r="X176" s="137"/>
      <c r="Y176" s="53"/>
      <c r="Z176" s="137"/>
      <c r="AA176" s="53"/>
      <c r="AB176" s="58"/>
      <c r="AC176" s="53"/>
      <c r="AD176" s="53"/>
      <c r="AE176" s="53"/>
    </row>
    <row r="177" spans="2:31">
      <c r="B177" s="4"/>
      <c r="C177" s="3"/>
      <c r="E177" s="4" t="s">
        <v>4391</v>
      </c>
      <c r="F177" s="3" t="s">
        <v>4392</v>
      </c>
      <c r="S177" s="149">
        <v>82100</v>
      </c>
      <c r="T177" s="150" t="s">
        <v>3288</v>
      </c>
      <c r="U177" s="150" t="s">
        <v>3117</v>
      </c>
      <c r="V177" s="150" t="s">
        <v>3127</v>
      </c>
      <c r="X177" s="137"/>
      <c r="Y177" s="53"/>
      <c r="Z177" s="137"/>
      <c r="AA177" s="53"/>
      <c r="AB177" s="58"/>
      <c r="AC177" s="53"/>
      <c r="AD177" s="53"/>
      <c r="AE177" s="53"/>
    </row>
    <row r="178" spans="2:31">
      <c r="B178" s="4"/>
      <c r="C178" s="3"/>
      <c r="E178" s="4" t="s">
        <v>4393</v>
      </c>
      <c r="F178" s="3" t="s">
        <v>4394</v>
      </c>
      <c r="S178" s="147">
        <v>82105</v>
      </c>
      <c r="T178" s="148" t="s">
        <v>3289</v>
      </c>
      <c r="U178" s="148" t="s">
        <v>3117</v>
      </c>
      <c r="V178" s="148" t="s">
        <v>3127</v>
      </c>
      <c r="X178" s="137"/>
      <c r="Y178" s="53"/>
      <c r="Z178" s="137"/>
      <c r="AA178" s="53"/>
      <c r="AB178" s="58"/>
      <c r="AC178" s="53"/>
      <c r="AD178" s="53"/>
      <c r="AE178" s="53"/>
    </row>
    <row r="179" spans="2:31">
      <c r="B179" s="4"/>
      <c r="C179" s="3"/>
      <c r="E179" s="4" t="s">
        <v>4395</v>
      </c>
      <c r="F179" s="3" t="s">
        <v>4396</v>
      </c>
      <c r="S179" s="149">
        <v>82200</v>
      </c>
      <c r="T179" s="150" t="s">
        <v>3290</v>
      </c>
      <c r="U179" s="150" t="s">
        <v>3117</v>
      </c>
      <c r="V179" s="150" t="s">
        <v>3127</v>
      </c>
      <c r="X179" s="137"/>
      <c r="Y179" s="53"/>
      <c r="Z179" s="137"/>
      <c r="AA179" s="53"/>
      <c r="AB179" s="58"/>
      <c r="AC179" s="53"/>
      <c r="AD179" s="53"/>
      <c r="AE179" s="53"/>
    </row>
    <row r="180" spans="2:31">
      <c r="B180" s="4"/>
      <c r="C180" s="3"/>
      <c r="E180" s="4" t="s">
        <v>4397</v>
      </c>
      <c r="F180" s="3" t="s">
        <v>4398</v>
      </c>
      <c r="S180" s="147">
        <v>82350</v>
      </c>
      <c r="T180" s="148" t="s">
        <v>3291</v>
      </c>
      <c r="U180" s="148" t="s">
        <v>3117</v>
      </c>
      <c r="V180" s="148" t="s">
        <v>3127</v>
      </c>
      <c r="X180" s="137"/>
      <c r="Y180" s="53"/>
      <c r="Z180" s="137"/>
      <c r="AA180" s="53"/>
      <c r="AB180" s="58"/>
      <c r="AC180" s="53"/>
      <c r="AD180" s="53"/>
      <c r="AE180" s="53"/>
    </row>
    <row r="181" spans="2:31">
      <c r="B181" s="4"/>
      <c r="C181" s="3"/>
      <c r="E181" s="4" t="s">
        <v>4399</v>
      </c>
      <c r="F181" s="3" t="s">
        <v>4400</v>
      </c>
      <c r="S181" s="149">
        <v>82401</v>
      </c>
      <c r="T181" s="150" t="s">
        <v>3292</v>
      </c>
      <c r="U181" s="150" t="s">
        <v>3117</v>
      </c>
      <c r="V181" s="150" t="s">
        <v>3127</v>
      </c>
      <c r="X181" s="137"/>
      <c r="Y181" s="53"/>
      <c r="Z181" s="137"/>
      <c r="AA181" s="53"/>
      <c r="AB181" s="58"/>
      <c r="AC181" s="53"/>
      <c r="AD181" s="53"/>
      <c r="AE181" s="53"/>
    </row>
    <row r="182" spans="2:31">
      <c r="B182" s="4"/>
      <c r="C182" s="3"/>
      <c r="E182" s="4" t="s">
        <v>4401</v>
      </c>
      <c r="F182" s="3" t="s">
        <v>4402</v>
      </c>
      <c r="S182" s="147">
        <v>82410</v>
      </c>
      <c r="T182" s="148" t="s">
        <v>3293</v>
      </c>
      <c r="U182" s="148" t="s">
        <v>3117</v>
      </c>
      <c r="V182" s="148" t="s">
        <v>3127</v>
      </c>
      <c r="X182" s="137"/>
      <c r="Y182" s="53"/>
      <c r="Z182" s="137"/>
      <c r="AA182" s="53"/>
      <c r="AB182" s="58"/>
      <c r="AC182" s="53"/>
      <c r="AD182" s="53"/>
      <c r="AE182" s="53"/>
    </row>
    <row r="183" spans="2:31">
      <c r="B183" s="4"/>
      <c r="C183" s="3"/>
      <c r="E183" s="4" t="s">
        <v>4403</v>
      </c>
      <c r="F183" s="3" t="s">
        <v>4404</v>
      </c>
      <c r="S183" s="149">
        <v>82420</v>
      </c>
      <c r="T183" s="150" t="s">
        <v>3294</v>
      </c>
      <c r="U183" s="150" t="s">
        <v>3117</v>
      </c>
      <c r="V183" s="150" t="s">
        <v>3127</v>
      </c>
      <c r="X183" s="137"/>
      <c r="Y183" s="53"/>
      <c r="Z183" s="137"/>
      <c r="AA183" s="53"/>
      <c r="AB183" s="58"/>
      <c r="AC183" s="53"/>
      <c r="AD183" s="53"/>
      <c r="AE183" s="53"/>
    </row>
    <row r="184" spans="2:31">
      <c r="B184" s="4"/>
      <c r="C184" s="3"/>
      <c r="E184" s="4" t="s">
        <v>4405</v>
      </c>
      <c r="F184" s="3" t="s">
        <v>4406</v>
      </c>
      <c r="S184" s="147">
        <v>85105</v>
      </c>
      <c r="T184" s="148" t="s">
        <v>3295</v>
      </c>
      <c r="U184" s="148" t="s">
        <v>3117</v>
      </c>
      <c r="V184" s="148" t="s">
        <v>3127</v>
      </c>
      <c r="X184" s="137"/>
      <c r="Y184" s="53"/>
      <c r="Z184" s="137"/>
      <c r="AA184" s="53"/>
      <c r="AB184" s="58"/>
      <c r="AC184" s="53"/>
      <c r="AD184" s="53"/>
      <c r="AE184" s="53"/>
    </row>
    <row r="185" spans="2:31">
      <c r="B185" s="4"/>
      <c r="C185" s="3"/>
      <c r="E185" s="4" t="s">
        <v>4407</v>
      </c>
      <c r="F185" s="3" t="s">
        <v>4408</v>
      </c>
      <c r="S185" s="149">
        <v>85180</v>
      </c>
      <c r="T185" s="150" t="s">
        <v>3296</v>
      </c>
      <c r="U185" s="150" t="s">
        <v>3117</v>
      </c>
      <c r="V185" s="150" t="s">
        <v>3127</v>
      </c>
      <c r="X185" s="137"/>
      <c r="Y185" s="53"/>
      <c r="Z185" s="137"/>
      <c r="AA185" s="53"/>
      <c r="AB185" s="58"/>
      <c r="AC185" s="53"/>
      <c r="AD185" s="53"/>
      <c r="AE185" s="53"/>
    </row>
    <row r="186" spans="2:31">
      <c r="B186" s="4"/>
      <c r="C186" s="3"/>
      <c r="E186" s="4" t="s">
        <v>4409</v>
      </c>
      <c r="F186" s="3" t="s">
        <v>4410</v>
      </c>
      <c r="S186" s="147">
        <v>85200</v>
      </c>
      <c r="T186" s="148" t="s">
        <v>3297</v>
      </c>
      <c r="U186" s="148" t="s">
        <v>3117</v>
      </c>
      <c r="V186" s="148" t="s">
        <v>3127</v>
      </c>
      <c r="X186" s="137"/>
      <c r="Y186" s="53"/>
      <c r="Z186" s="137"/>
      <c r="AA186" s="53"/>
      <c r="AB186" s="58"/>
      <c r="AC186" s="53"/>
      <c r="AD186" s="53"/>
      <c r="AE186" s="53"/>
    </row>
    <row r="187" spans="2:31">
      <c r="B187" s="4"/>
      <c r="C187" s="3"/>
      <c r="E187" s="4" t="s">
        <v>4411</v>
      </c>
      <c r="F187" s="3" t="s">
        <v>4412</v>
      </c>
      <c r="S187" s="149">
        <v>85201</v>
      </c>
      <c r="T187" s="150" t="s">
        <v>3299</v>
      </c>
      <c r="U187" s="150" t="s">
        <v>3117</v>
      </c>
      <c r="V187" s="150" t="s">
        <v>3127</v>
      </c>
      <c r="X187" s="137"/>
      <c r="Y187" s="53"/>
      <c r="Z187" s="137"/>
      <c r="AA187" s="53"/>
      <c r="AB187" s="58"/>
      <c r="AC187" s="53"/>
      <c r="AD187" s="53"/>
      <c r="AE187" s="53"/>
    </row>
    <row r="188" spans="2:31">
      <c r="B188" s="4"/>
      <c r="C188" s="3"/>
      <c r="E188" s="4" t="s">
        <v>4413</v>
      </c>
      <c r="F188" s="3" t="s">
        <v>4414</v>
      </c>
      <c r="S188" s="147">
        <v>85202</v>
      </c>
      <c r="T188" s="148" t="s">
        <v>3300</v>
      </c>
      <c r="U188" s="148" t="s">
        <v>3117</v>
      </c>
      <c r="V188" s="148" t="s">
        <v>3127</v>
      </c>
      <c r="X188" s="137"/>
      <c r="Y188" s="53"/>
      <c r="Z188" s="137"/>
      <c r="AA188" s="53"/>
      <c r="AB188" s="58"/>
      <c r="AC188" s="53"/>
      <c r="AD188" s="53"/>
      <c r="AE188" s="53"/>
    </row>
    <row r="189" spans="2:31">
      <c r="B189" s="4"/>
      <c r="C189" s="3"/>
      <c r="E189" s="4" t="s">
        <v>4415</v>
      </c>
      <c r="F189" s="3" t="s">
        <v>4416</v>
      </c>
      <c r="S189" s="149">
        <v>85300</v>
      </c>
      <c r="T189" s="150" t="s">
        <v>3301</v>
      </c>
      <c r="U189" s="150" t="s">
        <v>3117</v>
      </c>
      <c r="V189" s="150" t="s">
        <v>3127</v>
      </c>
      <c r="X189" s="137"/>
      <c r="Y189" s="53"/>
      <c r="Z189" s="137"/>
      <c r="AA189" s="53"/>
      <c r="AB189" s="58"/>
      <c r="AC189" s="53"/>
      <c r="AD189" s="53"/>
      <c r="AE189" s="53"/>
    </row>
    <row r="190" spans="2:31">
      <c r="B190" s="4"/>
      <c r="C190" s="3"/>
      <c r="E190" s="4" t="s">
        <v>4417</v>
      </c>
      <c r="F190" s="3" t="s">
        <v>4418</v>
      </c>
      <c r="S190" s="147">
        <v>85305</v>
      </c>
      <c r="T190" s="148" t="s">
        <v>3302</v>
      </c>
      <c r="U190" s="148" t="s">
        <v>3117</v>
      </c>
      <c r="V190" s="148" t="s">
        <v>3127</v>
      </c>
      <c r="X190" s="137"/>
      <c r="Y190" s="53"/>
      <c r="Z190" s="137"/>
      <c r="AA190" s="53"/>
      <c r="AB190" s="58"/>
      <c r="AC190" s="53"/>
      <c r="AD190" s="53"/>
      <c r="AE190" s="53"/>
    </row>
    <row r="191" spans="2:31">
      <c r="B191" s="4"/>
      <c r="C191" s="3"/>
      <c r="E191" s="4" t="s">
        <v>4419</v>
      </c>
      <c r="F191" s="3" t="s">
        <v>4420</v>
      </c>
      <c r="S191" s="149">
        <v>86000</v>
      </c>
      <c r="T191" s="150" t="s">
        <v>3303</v>
      </c>
      <c r="U191" s="150" t="s">
        <v>3117</v>
      </c>
      <c r="V191" s="150" t="s">
        <v>3127</v>
      </c>
      <c r="X191" s="137"/>
      <c r="Y191" s="53"/>
      <c r="Z191" s="137"/>
      <c r="AA191" s="53"/>
      <c r="AB191" s="58"/>
      <c r="AC191" s="53"/>
      <c r="AD191" s="53"/>
      <c r="AE191" s="53"/>
    </row>
    <row r="192" spans="2:31">
      <c r="B192" s="4"/>
      <c r="C192" s="3"/>
      <c r="E192" s="4" t="s">
        <v>4421</v>
      </c>
      <c r="F192" s="3" t="s">
        <v>4422</v>
      </c>
      <c r="S192" s="147">
        <v>86010</v>
      </c>
      <c r="T192" s="148" t="s">
        <v>3304</v>
      </c>
      <c r="U192" s="148" t="s">
        <v>3117</v>
      </c>
      <c r="V192" s="148" t="s">
        <v>3127</v>
      </c>
      <c r="X192" s="137"/>
      <c r="Y192" s="53"/>
      <c r="Z192" s="137"/>
      <c r="AA192" s="53"/>
      <c r="AB192" s="58"/>
      <c r="AC192" s="53"/>
      <c r="AD192" s="53"/>
      <c r="AE192" s="53"/>
    </row>
    <row r="193" spans="2:31">
      <c r="B193" s="4"/>
      <c r="C193" s="3"/>
      <c r="E193" s="4" t="s">
        <v>4423</v>
      </c>
      <c r="F193" s="3" t="s">
        <v>4424</v>
      </c>
      <c r="S193" s="149">
        <v>86020</v>
      </c>
      <c r="T193" s="150" t="s">
        <v>3305</v>
      </c>
      <c r="U193" s="150" t="s">
        <v>3117</v>
      </c>
      <c r="V193" s="150" t="s">
        <v>3127</v>
      </c>
      <c r="X193" s="137"/>
      <c r="Y193" s="53"/>
      <c r="Z193" s="137"/>
      <c r="AA193" s="53"/>
      <c r="AB193" s="58"/>
      <c r="AC193" s="53"/>
      <c r="AD193" s="53"/>
      <c r="AE193" s="53"/>
    </row>
    <row r="194" spans="2:31">
      <c r="B194" s="4"/>
      <c r="C194" s="3"/>
      <c r="E194" s="4" t="s">
        <v>4425</v>
      </c>
      <c r="F194" s="3" t="s">
        <v>4426</v>
      </c>
      <c r="S194" s="147">
        <v>86030</v>
      </c>
      <c r="T194" s="148" t="s">
        <v>3306</v>
      </c>
      <c r="U194" s="148" t="s">
        <v>3117</v>
      </c>
      <c r="V194" s="148" t="s">
        <v>3127</v>
      </c>
      <c r="X194" s="137"/>
      <c r="Y194" s="53"/>
      <c r="Z194" s="137"/>
      <c r="AA194" s="53"/>
      <c r="AB194" s="58"/>
      <c r="AC194" s="53"/>
      <c r="AD194" s="53"/>
      <c r="AE194" s="53"/>
    </row>
    <row r="195" spans="2:31">
      <c r="B195" s="4"/>
      <c r="C195" s="3"/>
      <c r="E195" s="4" t="s">
        <v>4427</v>
      </c>
      <c r="F195" s="3" t="s">
        <v>4428</v>
      </c>
      <c r="S195" s="149">
        <v>86040</v>
      </c>
      <c r="T195" s="150" t="s">
        <v>3307</v>
      </c>
      <c r="U195" s="150" t="s">
        <v>3117</v>
      </c>
      <c r="V195" s="150" t="s">
        <v>3127</v>
      </c>
      <c r="X195" s="137"/>
      <c r="Y195" s="53"/>
      <c r="Z195" s="137"/>
      <c r="AA195" s="53"/>
      <c r="AB195" s="58"/>
      <c r="AC195" s="53"/>
      <c r="AD195" s="53"/>
      <c r="AE195" s="53"/>
    </row>
    <row r="196" spans="2:31">
      <c r="B196" s="4"/>
      <c r="C196" s="3"/>
      <c r="E196" s="4" t="s">
        <v>4429</v>
      </c>
      <c r="F196" s="3" t="s">
        <v>4430</v>
      </c>
      <c r="S196" s="147">
        <v>86050</v>
      </c>
      <c r="T196" s="148" t="s">
        <v>3308</v>
      </c>
      <c r="U196" s="148" t="s">
        <v>3117</v>
      </c>
      <c r="V196" s="148" t="s">
        <v>3127</v>
      </c>
      <c r="X196" s="137"/>
      <c r="Y196" s="53"/>
      <c r="Z196" s="137"/>
      <c r="AA196" s="53"/>
      <c r="AB196" s="58"/>
      <c r="AC196" s="53"/>
      <c r="AD196" s="53"/>
      <c r="AE196" s="53"/>
    </row>
    <row r="197" spans="2:31">
      <c r="B197" s="4"/>
      <c r="C197" s="3"/>
      <c r="E197" s="4" t="s">
        <v>4431</v>
      </c>
      <c r="F197" s="3" t="s">
        <v>4432</v>
      </c>
      <c r="S197" s="149">
        <v>86080</v>
      </c>
      <c r="T197" s="150" t="s">
        <v>3309</v>
      </c>
      <c r="U197" s="150" t="s">
        <v>3117</v>
      </c>
      <c r="V197" s="150" t="s">
        <v>3127</v>
      </c>
      <c r="X197" s="137"/>
      <c r="Y197" s="53"/>
      <c r="Z197" s="137"/>
      <c r="AA197" s="53"/>
      <c r="AB197" s="58"/>
      <c r="AC197" s="53"/>
      <c r="AD197" s="53"/>
      <c r="AE197" s="53"/>
    </row>
    <row r="198" spans="2:31">
      <c r="B198" s="4"/>
      <c r="C198" s="3"/>
      <c r="E198" s="4" t="s">
        <v>4433</v>
      </c>
      <c r="F198" s="3" t="s">
        <v>4434</v>
      </c>
      <c r="S198" s="147">
        <v>86110</v>
      </c>
      <c r="T198" s="148" t="s">
        <v>3310</v>
      </c>
      <c r="U198" s="148" t="s">
        <v>3117</v>
      </c>
      <c r="V198" s="148" t="s">
        <v>3127</v>
      </c>
      <c r="X198" s="137"/>
      <c r="Y198" s="53"/>
      <c r="Z198" s="137"/>
      <c r="AA198" s="53"/>
      <c r="AB198" s="58"/>
      <c r="AC198" s="53"/>
      <c r="AD198" s="53"/>
      <c r="AE198" s="53"/>
    </row>
    <row r="199" spans="2:31">
      <c r="B199" s="4"/>
      <c r="C199" s="3"/>
      <c r="E199" s="4" t="s">
        <v>4435</v>
      </c>
      <c r="F199" s="3" t="s">
        <v>4436</v>
      </c>
      <c r="S199" s="149">
        <v>87000</v>
      </c>
      <c r="T199" s="150" t="s">
        <v>3311</v>
      </c>
      <c r="U199" s="150" t="s">
        <v>3117</v>
      </c>
      <c r="V199" s="150" t="s">
        <v>3127</v>
      </c>
      <c r="X199" s="137"/>
      <c r="Y199" s="53"/>
      <c r="Z199" s="137"/>
      <c r="AA199" s="53"/>
      <c r="AB199" s="58"/>
      <c r="AC199" s="53"/>
      <c r="AD199" s="53"/>
      <c r="AE199" s="53"/>
    </row>
    <row r="200" spans="2:31">
      <c r="B200" s="4"/>
      <c r="C200" s="3"/>
      <c r="E200" s="4" t="s">
        <v>4437</v>
      </c>
      <c r="F200" s="3" t="s">
        <v>4438</v>
      </c>
      <c r="S200" s="147">
        <v>87010</v>
      </c>
      <c r="T200" s="148" t="s">
        <v>1933</v>
      </c>
      <c r="U200" s="148" t="s">
        <v>3117</v>
      </c>
      <c r="V200" s="148" t="s">
        <v>3127</v>
      </c>
      <c r="X200" s="137"/>
      <c r="Y200" s="53"/>
      <c r="Z200" s="137"/>
      <c r="AA200" s="53"/>
      <c r="AB200" s="58"/>
      <c r="AC200" s="53"/>
      <c r="AD200" s="53"/>
      <c r="AE200" s="53"/>
    </row>
    <row r="201" spans="2:31">
      <c r="B201" s="4"/>
      <c r="C201" s="3"/>
      <c r="E201" s="4" t="s">
        <v>4439</v>
      </c>
      <c r="F201" s="3" t="s">
        <v>4440</v>
      </c>
      <c r="S201" s="149">
        <v>87020</v>
      </c>
      <c r="T201" s="150" t="s">
        <v>3312</v>
      </c>
      <c r="U201" s="150" t="s">
        <v>3117</v>
      </c>
      <c r="V201" s="150" t="s">
        <v>3127</v>
      </c>
      <c r="X201" s="137"/>
      <c r="Y201" s="53"/>
      <c r="Z201" s="137"/>
      <c r="AA201" s="53"/>
      <c r="AB201" s="58"/>
      <c r="AC201" s="53"/>
      <c r="AD201" s="53"/>
      <c r="AE201" s="53"/>
    </row>
    <row r="202" spans="2:31">
      <c r="B202" s="4"/>
      <c r="C202" s="3"/>
      <c r="E202" s="4" t="s">
        <v>4441</v>
      </c>
      <c r="F202" s="3" t="s">
        <v>4442</v>
      </c>
      <c r="S202" s="147">
        <v>87115</v>
      </c>
      <c r="T202" s="148" t="s">
        <v>3313</v>
      </c>
      <c r="U202" s="148" t="s">
        <v>3117</v>
      </c>
      <c r="V202" s="148" t="s">
        <v>3127</v>
      </c>
      <c r="X202" s="137"/>
      <c r="Y202" s="53"/>
      <c r="Z202" s="137"/>
      <c r="AA202" s="53"/>
      <c r="AB202" s="58"/>
      <c r="AC202" s="53"/>
      <c r="AD202" s="53"/>
      <c r="AE202" s="53"/>
    </row>
    <row r="203" spans="2:31">
      <c r="B203" s="4"/>
      <c r="C203" s="3"/>
      <c r="E203" s="4" t="s">
        <v>4443</v>
      </c>
      <c r="F203" s="3" t="s">
        <v>4444</v>
      </c>
      <c r="S203" s="149">
        <v>87116</v>
      </c>
      <c r="T203" s="150" t="s">
        <v>3314</v>
      </c>
      <c r="U203" s="150" t="s">
        <v>3117</v>
      </c>
      <c r="V203" s="150" t="s">
        <v>3127</v>
      </c>
      <c r="X203" s="137"/>
      <c r="Y203" s="53"/>
      <c r="Z203" s="137"/>
      <c r="AA203" s="53"/>
      <c r="AB203" s="58"/>
      <c r="AC203" s="53"/>
      <c r="AD203" s="53"/>
      <c r="AE203" s="53"/>
    </row>
    <row r="204" spans="2:31">
      <c r="B204" s="4"/>
      <c r="C204" s="3"/>
      <c r="E204" s="4" t="s">
        <v>4445</v>
      </c>
      <c r="F204" s="3" t="s">
        <v>4446</v>
      </c>
      <c r="S204" s="147">
        <v>87120</v>
      </c>
      <c r="T204" s="148" t="s">
        <v>3315</v>
      </c>
      <c r="U204" s="148" t="s">
        <v>3117</v>
      </c>
      <c r="V204" s="148" t="s">
        <v>3127</v>
      </c>
      <c r="X204" s="137"/>
      <c r="Y204" s="53"/>
      <c r="Z204" s="137"/>
      <c r="AA204" s="53"/>
      <c r="AB204" s="58"/>
      <c r="AC204" s="53"/>
      <c r="AD204" s="53"/>
      <c r="AE204" s="53"/>
    </row>
    <row r="205" spans="2:31">
      <c r="B205" s="4"/>
      <c r="C205" s="3"/>
      <c r="E205" s="4" t="s">
        <v>4447</v>
      </c>
      <c r="F205" s="3" t="s">
        <v>4448</v>
      </c>
      <c r="S205" s="149">
        <v>87125</v>
      </c>
      <c r="T205" s="150" t="s">
        <v>3316</v>
      </c>
      <c r="U205" s="150" t="s">
        <v>3117</v>
      </c>
      <c r="V205" s="150" t="s">
        <v>3127</v>
      </c>
      <c r="X205" s="137"/>
      <c r="Y205" s="53"/>
      <c r="Z205" s="137"/>
      <c r="AA205" s="53"/>
      <c r="AB205" s="58"/>
      <c r="AC205" s="53"/>
      <c r="AD205" s="53"/>
      <c r="AE205" s="53"/>
    </row>
    <row r="206" spans="2:31">
      <c r="B206" s="4"/>
      <c r="C206" s="3"/>
      <c r="E206" s="4" t="s">
        <v>4449</v>
      </c>
      <c r="F206" s="3" t="s">
        <v>4450</v>
      </c>
      <c r="S206" s="147">
        <v>87126</v>
      </c>
      <c r="T206" s="148" t="s">
        <v>3317</v>
      </c>
      <c r="U206" s="148" t="s">
        <v>3117</v>
      </c>
      <c r="V206" s="148" t="s">
        <v>3127</v>
      </c>
      <c r="X206" s="137"/>
      <c r="Y206" s="53"/>
      <c r="Z206" s="137"/>
      <c r="AA206" s="53"/>
      <c r="AB206" s="58"/>
      <c r="AC206" s="53"/>
      <c r="AD206" s="53"/>
      <c r="AE206" s="53"/>
    </row>
    <row r="207" spans="2:31">
      <c r="B207" s="4"/>
      <c r="C207" s="3"/>
      <c r="E207" s="4" t="s">
        <v>4451</v>
      </c>
      <c r="F207" s="3" t="s">
        <v>4452</v>
      </c>
      <c r="S207" s="149">
        <v>87130</v>
      </c>
      <c r="T207" s="150" t="s">
        <v>3318</v>
      </c>
      <c r="U207" s="150" t="s">
        <v>3117</v>
      </c>
      <c r="V207" s="150" t="s">
        <v>3127</v>
      </c>
      <c r="X207" s="137"/>
      <c r="Y207" s="53"/>
      <c r="Z207" s="137"/>
      <c r="AA207" s="53"/>
      <c r="AB207" s="58"/>
      <c r="AC207" s="53"/>
      <c r="AD207" s="53"/>
      <c r="AE207" s="53"/>
    </row>
    <row r="208" spans="2:31">
      <c r="B208" s="4"/>
      <c r="C208" s="3"/>
      <c r="E208" s="4" t="s">
        <v>4453</v>
      </c>
      <c r="F208" s="3" t="s">
        <v>4454</v>
      </c>
      <c r="S208" s="147">
        <v>87140</v>
      </c>
      <c r="T208" s="148" t="s">
        <v>3319</v>
      </c>
      <c r="U208" s="148" t="s">
        <v>3117</v>
      </c>
      <c r="V208" s="148" t="s">
        <v>3127</v>
      </c>
      <c r="X208" s="137"/>
      <c r="Y208" s="53"/>
      <c r="Z208" s="137"/>
      <c r="AA208" s="53"/>
      <c r="AB208" s="58"/>
      <c r="AC208" s="53"/>
      <c r="AD208" s="53"/>
      <c r="AE208" s="53"/>
    </row>
    <row r="209" spans="2:31">
      <c r="B209" s="4"/>
      <c r="C209" s="3"/>
      <c r="E209" s="4" t="s">
        <v>4455</v>
      </c>
      <c r="F209" s="3" t="s">
        <v>4456</v>
      </c>
      <c r="S209" s="149">
        <v>87150</v>
      </c>
      <c r="T209" s="150" t="s">
        <v>3320</v>
      </c>
      <c r="U209" s="150" t="s">
        <v>3117</v>
      </c>
      <c r="V209" s="150" t="s">
        <v>3127</v>
      </c>
      <c r="X209" s="137"/>
      <c r="Y209" s="53"/>
      <c r="Z209" s="137"/>
      <c r="AA209" s="53"/>
      <c r="AB209" s="58"/>
      <c r="AC209" s="53"/>
      <c r="AD209" s="53"/>
      <c r="AE209" s="53"/>
    </row>
    <row r="210" spans="2:31">
      <c r="B210" s="4"/>
      <c r="C210" s="3"/>
      <c r="E210" s="4" t="s">
        <v>4457</v>
      </c>
      <c r="F210" s="3" t="s">
        <v>4458</v>
      </c>
      <c r="S210" s="147">
        <v>87160</v>
      </c>
      <c r="T210" s="148" t="s">
        <v>3321</v>
      </c>
      <c r="U210" s="148" t="s">
        <v>3117</v>
      </c>
      <c r="V210" s="148" t="s">
        <v>3127</v>
      </c>
      <c r="X210" s="137"/>
      <c r="Y210" s="53"/>
      <c r="Z210" s="137"/>
      <c r="AA210" s="53"/>
      <c r="AB210" s="58"/>
      <c r="AC210" s="53"/>
      <c r="AD210" s="53"/>
      <c r="AE210" s="53"/>
    </row>
    <row r="211" spans="2:31">
      <c r="B211" s="4"/>
      <c r="C211" s="3"/>
      <c r="E211" s="4" t="s">
        <v>4459</v>
      </c>
      <c r="F211" s="3" t="s">
        <v>4460</v>
      </c>
      <c r="S211" s="149">
        <v>87187</v>
      </c>
      <c r="T211" s="150" t="s">
        <v>3322</v>
      </c>
      <c r="U211" s="150" t="s">
        <v>3117</v>
      </c>
      <c r="V211" s="150" t="s">
        <v>3127</v>
      </c>
      <c r="X211" s="137"/>
      <c r="Y211" s="53"/>
      <c r="Z211" s="137"/>
      <c r="AA211" s="53"/>
      <c r="AB211" s="58"/>
      <c r="AC211" s="53"/>
      <c r="AD211" s="53"/>
      <c r="AE211" s="53"/>
    </row>
    <row r="212" spans="2:31">
      <c r="B212" s="4"/>
      <c r="C212" s="3"/>
      <c r="E212" s="4" t="s">
        <v>4461</v>
      </c>
      <c r="F212" s="3" t="s">
        <v>4462</v>
      </c>
      <c r="S212" s="147">
        <v>87200</v>
      </c>
      <c r="T212" s="148" t="s">
        <v>3323</v>
      </c>
      <c r="U212" s="148" t="s">
        <v>3117</v>
      </c>
      <c r="V212" s="148" t="s">
        <v>3127</v>
      </c>
      <c r="X212" s="137"/>
      <c r="Y212" s="53"/>
      <c r="Z212" s="137"/>
      <c r="AA212" s="53"/>
      <c r="AB212" s="58"/>
      <c r="AC212" s="53"/>
      <c r="AD212" s="53"/>
      <c r="AE212" s="53"/>
    </row>
    <row r="213" spans="2:31">
      <c r="B213" s="4"/>
      <c r="C213" s="3"/>
      <c r="E213" s="4" t="s">
        <v>4463</v>
      </c>
      <c r="F213" s="3" t="s">
        <v>4464</v>
      </c>
      <c r="S213" s="149">
        <v>88060</v>
      </c>
      <c r="T213" s="150" t="s">
        <v>3324</v>
      </c>
      <c r="U213" s="150" t="s">
        <v>3117</v>
      </c>
      <c r="V213" s="150" t="s">
        <v>3127</v>
      </c>
      <c r="X213" s="137"/>
      <c r="Y213" s="53"/>
      <c r="Z213" s="137"/>
      <c r="AA213" s="53"/>
      <c r="AB213" s="58"/>
      <c r="AC213" s="53"/>
      <c r="AD213" s="53"/>
      <c r="AE213" s="53"/>
    </row>
    <row r="214" spans="2:31">
      <c r="B214" s="4"/>
      <c r="C214" s="3"/>
      <c r="E214" s="4" t="s">
        <v>4465</v>
      </c>
      <c r="F214" s="3" t="s">
        <v>4466</v>
      </c>
      <c r="S214" s="147">
        <v>89000</v>
      </c>
      <c r="T214" s="148" t="s">
        <v>3325</v>
      </c>
      <c r="U214" s="148" t="s">
        <v>3117</v>
      </c>
      <c r="V214" s="148" t="s">
        <v>3127</v>
      </c>
      <c r="X214" s="137"/>
      <c r="Y214" s="53"/>
      <c r="Z214" s="137"/>
      <c r="AA214" s="53"/>
      <c r="AB214" s="58"/>
      <c r="AC214" s="53"/>
      <c r="AD214" s="53"/>
      <c r="AE214" s="53"/>
    </row>
    <row r="215" spans="2:31">
      <c r="B215" s="4"/>
      <c r="C215" s="3"/>
      <c r="E215" s="4" t="s">
        <v>4467</v>
      </c>
      <c r="F215" s="3" t="s">
        <v>4468</v>
      </c>
      <c r="S215" s="149">
        <v>89050</v>
      </c>
      <c r="T215" s="150" t="s">
        <v>3326</v>
      </c>
      <c r="U215" s="150" t="s">
        <v>3117</v>
      </c>
      <c r="V215" s="150" t="s">
        <v>3127</v>
      </c>
      <c r="X215" s="137"/>
      <c r="Y215" s="53"/>
      <c r="Z215" s="137"/>
      <c r="AA215" s="53"/>
      <c r="AB215" s="58"/>
      <c r="AC215" s="53"/>
      <c r="AD215" s="53"/>
      <c r="AE215" s="53"/>
    </row>
    <row r="216" spans="2:31">
      <c r="B216" s="4"/>
      <c r="C216" s="3"/>
      <c r="E216" s="4" t="s">
        <v>4469</v>
      </c>
      <c r="F216" s="3" t="s">
        <v>4470</v>
      </c>
      <c r="S216" s="147">
        <v>89060</v>
      </c>
      <c r="T216" s="148" t="s">
        <v>3327</v>
      </c>
      <c r="U216" s="148" t="s">
        <v>3117</v>
      </c>
      <c r="V216" s="148" t="s">
        <v>3127</v>
      </c>
      <c r="X216" s="137"/>
      <c r="Y216" s="53"/>
      <c r="Z216" s="137"/>
      <c r="AA216" s="53"/>
      <c r="AB216" s="58"/>
      <c r="AC216" s="53"/>
      <c r="AD216" s="53"/>
      <c r="AE216" s="53"/>
    </row>
    <row r="217" spans="2:31">
      <c r="B217" s="4"/>
      <c r="C217" s="3"/>
      <c r="E217" s="4" t="s">
        <v>4471</v>
      </c>
      <c r="F217" s="3" t="s">
        <v>4472</v>
      </c>
      <c r="S217" s="149">
        <v>89100</v>
      </c>
      <c r="T217" s="150" t="s">
        <v>3328</v>
      </c>
      <c r="U217" s="150" t="s">
        <v>3117</v>
      </c>
      <c r="V217" s="150" t="s">
        <v>3127</v>
      </c>
      <c r="X217" s="137"/>
      <c r="Y217" s="53"/>
      <c r="Z217" s="137"/>
      <c r="AA217" s="53"/>
      <c r="AB217" s="58"/>
      <c r="AC217" s="53"/>
      <c r="AD217" s="53"/>
      <c r="AE217" s="53"/>
    </row>
    <row r="218" spans="2:31">
      <c r="B218" s="4"/>
      <c r="C218" s="3"/>
      <c r="E218" s="4" t="s">
        <v>4473</v>
      </c>
      <c r="F218" s="3" t="s">
        <v>4474</v>
      </c>
      <c r="S218" s="147">
        <v>89400</v>
      </c>
      <c r="T218" s="148" t="s">
        <v>3329</v>
      </c>
      <c r="U218" s="148" t="s">
        <v>3117</v>
      </c>
      <c r="V218" s="148" t="s">
        <v>3127</v>
      </c>
      <c r="X218" s="137"/>
      <c r="Y218" s="53"/>
      <c r="Z218" s="137"/>
      <c r="AA218" s="53"/>
      <c r="AB218" s="58"/>
      <c r="AC218" s="53"/>
      <c r="AD218" s="53"/>
      <c r="AE218" s="53"/>
    </row>
    <row r="219" spans="2:31">
      <c r="B219" s="4"/>
      <c r="C219" s="3"/>
      <c r="E219" s="4" t="s">
        <v>4475</v>
      </c>
      <c r="F219" s="3" t="s">
        <v>4476</v>
      </c>
      <c r="S219" s="149">
        <v>89500</v>
      </c>
      <c r="T219" s="150" t="s">
        <v>297</v>
      </c>
      <c r="U219" s="150" t="s">
        <v>3117</v>
      </c>
      <c r="V219" s="150" t="s">
        <v>3127</v>
      </c>
      <c r="X219" s="137"/>
      <c r="Y219" s="53"/>
      <c r="Z219" s="137"/>
      <c r="AA219" s="53"/>
      <c r="AB219" s="58"/>
      <c r="AC219" s="53"/>
      <c r="AD219" s="53"/>
      <c r="AE219" s="53"/>
    </row>
    <row r="220" spans="2:31">
      <c r="B220" s="4"/>
      <c r="C220" s="3"/>
      <c r="E220" s="4" t="s">
        <v>4477</v>
      </c>
      <c r="F220" s="3" t="s">
        <v>4478</v>
      </c>
      <c r="S220" s="147">
        <v>90100</v>
      </c>
      <c r="T220" s="148" t="s">
        <v>3330</v>
      </c>
      <c r="U220" s="148" t="s">
        <v>3117</v>
      </c>
      <c r="V220" s="148" t="s">
        <v>3127</v>
      </c>
      <c r="X220" s="137"/>
      <c r="Y220" s="53"/>
      <c r="Z220" s="137"/>
      <c r="AA220" s="53"/>
      <c r="AB220" s="58"/>
      <c r="AC220" s="53"/>
      <c r="AD220" s="53"/>
      <c r="AE220" s="53"/>
    </row>
    <row r="221" spans="2:31">
      <c r="B221" s="4"/>
      <c r="C221" s="3"/>
      <c r="E221" s="4" t="s">
        <v>4479</v>
      </c>
      <c r="F221" s="3" t="s">
        <v>4480</v>
      </c>
      <c r="S221" s="149">
        <v>90200</v>
      </c>
      <c r="T221" s="150" t="s">
        <v>3331</v>
      </c>
      <c r="U221" s="150" t="s">
        <v>3117</v>
      </c>
      <c r="V221" s="150" t="s">
        <v>3127</v>
      </c>
      <c r="X221" s="137"/>
      <c r="Y221" s="53"/>
      <c r="Z221" s="137"/>
      <c r="AA221" s="53"/>
      <c r="AB221" s="58"/>
      <c r="AC221" s="53"/>
      <c r="AD221" s="53"/>
      <c r="AE221" s="53"/>
    </row>
    <row r="222" spans="2:31">
      <c r="B222" s="4"/>
      <c r="C222" s="3"/>
      <c r="E222" s="4" t="s">
        <v>4481</v>
      </c>
      <c r="F222" s="3" t="s">
        <v>4482</v>
      </c>
      <c r="S222" s="147">
        <v>90300</v>
      </c>
      <c r="T222" s="148" t="s">
        <v>3332</v>
      </c>
      <c r="U222" s="148" t="s">
        <v>3117</v>
      </c>
      <c r="V222" s="148" t="s">
        <v>3127</v>
      </c>
      <c r="X222" s="137"/>
      <c r="Y222" s="53"/>
      <c r="Z222" s="137"/>
      <c r="AA222" s="53"/>
      <c r="AB222" s="58"/>
      <c r="AC222" s="53"/>
      <c r="AD222" s="53"/>
      <c r="AE222" s="53"/>
    </row>
    <row r="223" spans="2:31">
      <c r="B223" s="4"/>
      <c r="C223" s="3"/>
      <c r="E223" s="4" t="s">
        <v>4483</v>
      </c>
      <c r="F223" s="3" t="s">
        <v>4484</v>
      </c>
      <c r="S223" s="149">
        <v>90400</v>
      </c>
      <c r="T223" s="150" t="s">
        <v>3333</v>
      </c>
      <c r="U223" s="150" t="s">
        <v>3117</v>
      </c>
      <c r="V223" s="150" t="s">
        <v>3127</v>
      </c>
      <c r="X223" s="137"/>
      <c r="Y223" s="53"/>
      <c r="Z223" s="137"/>
      <c r="AA223" s="53"/>
      <c r="AB223" s="58"/>
      <c r="AC223" s="53"/>
      <c r="AD223" s="53"/>
      <c r="AE223" s="53"/>
    </row>
    <row r="224" spans="2:31">
      <c r="B224" s="4"/>
      <c r="C224" s="3"/>
      <c r="E224" s="4" t="s">
        <v>4485</v>
      </c>
      <c r="F224" s="3" t="s">
        <v>4486</v>
      </c>
      <c r="S224" s="147">
        <v>90450</v>
      </c>
      <c r="T224" s="148" t="s">
        <v>3334</v>
      </c>
      <c r="U224" s="148" t="s">
        <v>3117</v>
      </c>
      <c r="V224" s="148" t="s">
        <v>3127</v>
      </c>
      <c r="X224" s="137"/>
      <c r="Y224" s="53"/>
      <c r="Z224" s="137"/>
      <c r="AA224" s="53"/>
      <c r="AB224" s="58"/>
      <c r="AC224" s="53"/>
      <c r="AD224" s="53"/>
      <c r="AE224" s="53"/>
    </row>
    <row r="225" spans="2:31">
      <c r="B225" s="4"/>
      <c r="C225" s="3"/>
      <c r="E225" s="4" t="s">
        <v>4487</v>
      </c>
      <c r="F225" s="3" t="s">
        <v>4488</v>
      </c>
      <c r="S225" s="149">
        <v>90460</v>
      </c>
      <c r="T225" s="150" t="s">
        <v>3335</v>
      </c>
      <c r="U225" s="150" t="s">
        <v>3117</v>
      </c>
      <c r="V225" s="150" t="s">
        <v>3127</v>
      </c>
      <c r="X225" s="137"/>
      <c r="Y225" s="53"/>
      <c r="Z225" s="137"/>
      <c r="AA225" s="53"/>
      <c r="AB225" s="58"/>
      <c r="AC225" s="53"/>
      <c r="AD225" s="53"/>
      <c r="AE225" s="53"/>
    </row>
    <row r="226" spans="2:31">
      <c r="B226" s="4"/>
      <c r="C226" s="3"/>
      <c r="E226" s="4" t="s">
        <v>4489</v>
      </c>
      <c r="F226" s="3" t="s">
        <v>4490</v>
      </c>
      <c r="S226" s="147">
        <v>90500</v>
      </c>
      <c r="T226" s="148" t="s">
        <v>3336</v>
      </c>
      <c r="U226" s="148" t="s">
        <v>3117</v>
      </c>
      <c r="V226" s="148" t="s">
        <v>3127</v>
      </c>
      <c r="X226" s="137"/>
      <c r="Y226" s="53"/>
      <c r="Z226" s="137"/>
      <c r="AA226" s="53"/>
      <c r="AB226" s="58"/>
      <c r="AC226" s="53"/>
      <c r="AD226" s="53"/>
      <c r="AE226" s="53"/>
    </row>
    <row r="227" spans="2:31">
      <c r="B227" s="4"/>
      <c r="C227" s="3"/>
      <c r="E227" s="4" t="s">
        <v>4491</v>
      </c>
      <c r="F227" s="3" t="s">
        <v>4492</v>
      </c>
      <c r="S227" s="149">
        <v>90700</v>
      </c>
      <c r="T227" s="150" t="s">
        <v>3337</v>
      </c>
      <c r="U227" s="150" t="s">
        <v>3117</v>
      </c>
      <c r="V227" s="150" t="s">
        <v>3127</v>
      </c>
      <c r="X227" s="137"/>
      <c r="Y227" s="53"/>
      <c r="Z227" s="137"/>
      <c r="AA227" s="53"/>
      <c r="AB227" s="58"/>
      <c r="AC227" s="53"/>
      <c r="AD227" s="53"/>
      <c r="AE227" s="53"/>
    </row>
    <row r="228" spans="2:31">
      <c r="B228" s="4"/>
      <c r="C228" s="3"/>
      <c r="E228" s="4" t="s">
        <v>4493</v>
      </c>
      <c r="F228" s="3" t="s">
        <v>4494</v>
      </c>
      <c r="S228" s="147">
        <v>90900</v>
      </c>
      <c r="T228" s="148" t="s">
        <v>3338</v>
      </c>
      <c r="U228" s="148" t="s">
        <v>3117</v>
      </c>
      <c r="V228" s="148" t="s">
        <v>3127</v>
      </c>
      <c r="X228" s="137"/>
      <c r="Y228" s="53"/>
      <c r="Z228" s="137"/>
      <c r="AA228" s="53"/>
      <c r="AB228" s="58"/>
      <c r="AC228" s="53"/>
      <c r="AD228" s="53"/>
      <c r="AE228" s="53"/>
    </row>
    <row r="229" spans="2:31">
      <c r="B229" s="4"/>
      <c r="C229" s="3"/>
      <c r="E229" s="4" t="s">
        <v>4495</v>
      </c>
      <c r="F229" s="3" t="s">
        <v>4496</v>
      </c>
      <c r="S229" s="149">
        <v>94000</v>
      </c>
      <c r="T229" s="150" t="s">
        <v>3339</v>
      </c>
      <c r="U229" s="150" t="s">
        <v>3117</v>
      </c>
      <c r="V229" s="150" t="s">
        <v>3127</v>
      </c>
      <c r="X229" s="137"/>
      <c r="Y229" s="53"/>
      <c r="Z229" s="137"/>
      <c r="AA229" s="53"/>
      <c r="AB229" s="58"/>
      <c r="AC229" s="53"/>
      <c r="AD229" s="53"/>
      <c r="AE229" s="53"/>
    </row>
    <row r="230" spans="2:31">
      <c r="B230" s="4"/>
      <c r="C230" s="3"/>
      <c r="E230" s="4" t="s">
        <v>4497</v>
      </c>
      <c r="F230" s="3" t="s">
        <v>4498</v>
      </c>
      <c r="S230" s="147">
        <v>94050</v>
      </c>
      <c r="T230" s="148" t="s">
        <v>3340</v>
      </c>
      <c r="U230" s="148" t="s">
        <v>3117</v>
      </c>
      <c r="V230" s="148" t="s">
        <v>3127</v>
      </c>
      <c r="X230" s="137"/>
      <c r="Y230" s="53"/>
      <c r="Z230" s="137"/>
      <c r="AA230" s="53"/>
      <c r="AB230" s="58"/>
      <c r="AC230" s="53"/>
      <c r="AD230" s="53"/>
      <c r="AE230" s="53"/>
    </row>
    <row r="231" spans="2:31">
      <c r="B231" s="4"/>
      <c r="C231" s="3"/>
      <c r="E231" s="4" t="s">
        <v>4499</v>
      </c>
      <c r="F231" s="3" t="s">
        <v>4500</v>
      </c>
      <c r="S231" s="149">
        <v>94150</v>
      </c>
      <c r="T231" s="150" t="s">
        <v>3341</v>
      </c>
      <c r="U231" s="150" t="s">
        <v>3117</v>
      </c>
      <c r="V231" s="150" t="s">
        <v>3127</v>
      </c>
      <c r="X231" s="137"/>
      <c r="Y231" s="53"/>
      <c r="Z231" s="137"/>
      <c r="AA231" s="53"/>
      <c r="AB231" s="58"/>
      <c r="AC231" s="53"/>
      <c r="AD231" s="53"/>
      <c r="AE231" s="53"/>
    </row>
    <row r="232" spans="2:31">
      <c r="B232" s="4"/>
      <c r="C232" s="3"/>
      <c r="E232" s="4" t="s">
        <v>4501</v>
      </c>
      <c r="F232" s="3" t="s">
        <v>4502</v>
      </c>
      <c r="S232" s="147">
        <v>96000</v>
      </c>
      <c r="T232" s="148" t="s">
        <v>3342</v>
      </c>
      <c r="U232" s="148" t="s">
        <v>3117</v>
      </c>
      <c r="V232" s="148" t="s">
        <v>3127</v>
      </c>
      <c r="X232" s="137"/>
      <c r="Y232" s="53"/>
      <c r="Z232" s="137"/>
      <c r="AA232" s="53"/>
      <c r="AB232" s="58"/>
      <c r="AC232" s="53"/>
      <c r="AD232" s="53"/>
      <c r="AE232" s="53"/>
    </row>
    <row r="233" spans="2:31">
      <c r="B233" s="4"/>
      <c r="C233" s="3"/>
      <c r="E233" s="4" t="s">
        <v>4503</v>
      </c>
      <c r="F233" s="3" t="s">
        <v>4504</v>
      </c>
      <c r="S233" s="151">
        <v>99000</v>
      </c>
      <c r="T233" s="152" t="s">
        <v>3343</v>
      </c>
      <c r="U233" s="152" t="s">
        <v>3117</v>
      </c>
      <c r="V233" s="152" t="s">
        <v>3127</v>
      </c>
      <c r="X233" s="137"/>
      <c r="Y233" s="53"/>
      <c r="Z233" s="137"/>
      <c r="AA233" s="53"/>
      <c r="AB233" s="58"/>
      <c r="AC233" s="53"/>
      <c r="AD233" s="53"/>
      <c r="AE233" s="53"/>
    </row>
    <row r="234" spans="2:31">
      <c r="B234" s="4"/>
      <c r="C234" s="3"/>
      <c r="E234" s="4" t="s">
        <v>4505</v>
      </c>
      <c r="F234" s="3" t="s">
        <v>4506</v>
      </c>
      <c r="X234" s="137"/>
      <c r="Y234" s="53"/>
      <c r="Z234" s="137"/>
      <c r="AA234" s="53"/>
      <c r="AB234" s="58"/>
      <c r="AC234" s="53"/>
      <c r="AD234" s="53"/>
      <c r="AE234" s="53"/>
    </row>
    <row r="235" spans="2:31">
      <c r="B235" s="4"/>
      <c r="C235" s="3"/>
      <c r="E235" s="4" t="s">
        <v>4507</v>
      </c>
      <c r="F235" s="3" t="s">
        <v>4508</v>
      </c>
      <c r="X235" s="137"/>
      <c r="Y235" s="53"/>
      <c r="Z235" s="137"/>
      <c r="AA235" s="53"/>
      <c r="AB235" s="58"/>
      <c r="AC235" s="53"/>
      <c r="AD235" s="53"/>
      <c r="AE235" s="53"/>
    </row>
    <row r="236" spans="2:31">
      <c r="B236" s="4"/>
      <c r="C236" s="3"/>
      <c r="E236" s="4" t="s">
        <v>4509</v>
      </c>
      <c r="F236" s="3" t="s">
        <v>4510</v>
      </c>
      <c r="X236" s="137"/>
      <c r="Y236" s="53"/>
      <c r="Z236" s="137"/>
      <c r="AA236" s="53"/>
      <c r="AB236" s="58"/>
      <c r="AC236" s="53"/>
      <c r="AD236" s="53"/>
      <c r="AE236" s="53"/>
    </row>
    <row r="237" spans="2:31">
      <c r="B237" s="4"/>
      <c r="C237" s="3"/>
      <c r="E237" s="4" t="s">
        <v>4511</v>
      </c>
      <c r="F237" s="3" t="s">
        <v>4512</v>
      </c>
      <c r="X237" s="137"/>
      <c r="Y237" s="53"/>
      <c r="Z237" s="137"/>
      <c r="AA237" s="53"/>
      <c r="AB237" s="58"/>
      <c r="AC237" s="53"/>
      <c r="AD237" s="53"/>
      <c r="AE237" s="53"/>
    </row>
    <row r="238" spans="2:31">
      <c r="B238" s="4"/>
      <c r="C238" s="3"/>
      <c r="E238" s="4" t="s">
        <v>4513</v>
      </c>
      <c r="F238" s="3" t="s">
        <v>4514</v>
      </c>
      <c r="X238" s="137"/>
      <c r="Y238" s="53"/>
      <c r="Z238" s="137"/>
      <c r="AA238" s="53"/>
      <c r="AB238" s="58"/>
      <c r="AC238" s="53"/>
      <c r="AD238" s="53"/>
      <c r="AE238" s="53"/>
    </row>
    <row r="239" spans="2:31">
      <c r="B239" s="4"/>
      <c r="C239" s="3"/>
      <c r="E239" s="4" t="s">
        <v>4515</v>
      </c>
      <c r="F239" s="3" t="s">
        <v>4516</v>
      </c>
      <c r="X239" s="137"/>
      <c r="Y239" s="53"/>
      <c r="Z239" s="137"/>
      <c r="AA239" s="53"/>
      <c r="AB239" s="58"/>
      <c r="AC239" s="53"/>
      <c r="AD239" s="53"/>
      <c r="AE239" s="53"/>
    </row>
    <row r="240" spans="2:31">
      <c r="B240" s="4"/>
      <c r="C240" s="3"/>
      <c r="E240" s="4" t="s">
        <v>4517</v>
      </c>
      <c r="F240" s="3" t="s">
        <v>4518</v>
      </c>
      <c r="X240" s="137"/>
      <c r="Y240" s="53"/>
      <c r="Z240" s="137"/>
      <c r="AA240" s="53"/>
      <c r="AB240" s="58"/>
      <c r="AC240" s="53"/>
      <c r="AD240" s="53"/>
      <c r="AE240" s="53"/>
    </row>
    <row r="241" spans="2:31">
      <c r="B241" s="4"/>
      <c r="C241" s="3"/>
      <c r="E241" s="4" t="s">
        <v>4519</v>
      </c>
      <c r="F241" s="3" t="s">
        <v>4520</v>
      </c>
      <c r="X241" s="137"/>
      <c r="Y241" s="53"/>
      <c r="Z241" s="137"/>
      <c r="AA241" s="53"/>
      <c r="AB241" s="58"/>
      <c r="AC241" s="53"/>
      <c r="AD241" s="53"/>
      <c r="AE241" s="53"/>
    </row>
    <row r="242" spans="2:31">
      <c r="B242" s="4"/>
      <c r="C242" s="3"/>
      <c r="E242" s="4" t="s">
        <v>4521</v>
      </c>
      <c r="F242" s="3" t="s">
        <v>4522</v>
      </c>
      <c r="X242" s="137"/>
      <c r="Y242" s="53"/>
      <c r="Z242" s="137"/>
      <c r="AA242" s="53"/>
      <c r="AB242" s="58"/>
      <c r="AC242" s="53"/>
      <c r="AD242" s="53"/>
      <c r="AE242" s="53"/>
    </row>
    <row r="243" spans="2:31">
      <c r="B243" s="4"/>
      <c r="C243" s="3"/>
      <c r="E243" s="4" t="s">
        <v>4523</v>
      </c>
      <c r="F243" s="3" t="s">
        <v>4524</v>
      </c>
      <c r="X243" s="137"/>
      <c r="Y243" s="53"/>
      <c r="Z243" s="137"/>
      <c r="AA243" s="53"/>
      <c r="AB243" s="58"/>
      <c r="AC243" s="53"/>
      <c r="AD243" s="53"/>
      <c r="AE243" s="53"/>
    </row>
    <row r="244" spans="2:31">
      <c r="B244" s="4"/>
      <c r="C244" s="3"/>
      <c r="E244" s="4" t="s">
        <v>4525</v>
      </c>
      <c r="F244" s="3" t="s">
        <v>4526</v>
      </c>
      <c r="X244" s="137"/>
      <c r="Y244" s="53"/>
      <c r="Z244" s="137"/>
      <c r="AA244" s="53"/>
      <c r="AB244" s="58"/>
      <c r="AC244" s="53"/>
      <c r="AD244" s="53"/>
      <c r="AE244" s="53"/>
    </row>
    <row r="245" spans="2:31">
      <c r="B245" s="4"/>
      <c r="C245" s="3"/>
      <c r="E245" s="4" t="s">
        <v>4527</v>
      </c>
      <c r="F245" s="3" t="s">
        <v>4528</v>
      </c>
      <c r="X245" s="137"/>
      <c r="Y245" s="53"/>
      <c r="Z245" s="137"/>
      <c r="AA245" s="53"/>
      <c r="AB245" s="58"/>
      <c r="AC245" s="53"/>
      <c r="AD245" s="53"/>
      <c r="AE245" s="53"/>
    </row>
    <row r="246" spans="2:31">
      <c r="B246" s="4"/>
      <c r="C246" s="3"/>
      <c r="E246" s="4" t="s">
        <v>4529</v>
      </c>
      <c r="F246" s="3" t="s">
        <v>4530</v>
      </c>
      <c r="X246" s="137"/>
      <c r="Y246" s="53"/>
      <c r="Z246" s="137"/>
      <c r="AA246" s="53"/>
      <c r="AB246" s="58"/>
      <c r="AC246" s="53"/>
      <c r="AD246" s="53"/>
      <c r="AE246" s="53"/>
    </row>
    <row r="247" spans="2:31">
      <c r="B247" s="4"/>
      <c r="C247" s="3"/>
      <c r="E247" s="4" t="s">
        <v>4531</v>
      </c>
      <c r="F247" s="3" t="s">
        <v>4532</v>
      </c>
      <c r="X247" s="137"/>
      <c r="Y247" s="53"/>
      <c r="Z247" s="137"/>
      <c r="AA247" s="53"/>
      <c r="AB247" s="58"/>
      <c r="AC247" s="53"/>
      <c r="AD247" s="53"/>
      <c r="AE247" s="53"/>
    </row>
    <row r="248" spans="2:31">
      <c r="B248" s="4"/>
      <c r="C248" s="3"/>
      <c r="E248" s="4" t="s">
        <v>4533</v>
      </c>
      <c r="F248" s="3" t="s">
        <v>4534</v>
      </c>
      <c r="X248" s="137"/>
      <c r="Y248" s="53"/>
      <c r="Z248" s="137"/>
      <c r="AA248" s="53"/>
      <c r="AB248" s="58"/>
      <c r="AC248" s="53"/>
      <c r="AD248" s="53"/>
      <c r="AE248" s="53"/>
    </row>
    <row r="249" spans="2:31">
      <c r="B249" s="4"/>
      <c r="C249" s="3"/>
      <c r="E249" s="4" t="s">
        <v>4535</v>
      </c>
      <c r="F249" s="3" t="s">
        <v>4536</v>
      </c>
      <c r="X249" s="137"/>
      <c r="Y249" s="53"/>
      <c r="Z249" s="137"/>
      <c r="AA249" s="53"/>
      <c r="AB249" s="58"/>
      <c r="AC249" s="53"/>
      <c r="AD249" s="53"/>
      <c r="AE249" s="53"/>
    </row>
    <row r="250" spans="2:31">
      <c r="B250" s="4"/>
      <c r="C250" s="3"/>
      <c r="E250" s="4" t="s">
        <v>4537</v>
      </c>
      <c r="F250" s="3" t="s">
        <v>4538</v>
      </c>
      <c r="X250" s="137"/>
      <c r="Y250" s="53"/>
      <c r="Z250" s="137"/>
      <c r="AA250" s="53"/>
      <c r="AB250" s="58"/>
      <c r="AC250" s="53"/>
      <c r="AD250" s="53"/>
      <c r="AE250" s="53"/>
    </row>
    <row r="251" spans="2:31">
      <c r="B251" s="4"/>
      <c r="C251" s="3"/>
      <c r="E251" s="4" t="s">
        <v>4539</v>
      </c>
      <c r="F251" s="3" t="s">
        <v>4540</v>
      </c>
      <c r="X251" s="137"/>
      <c r="Y251" s="53"/>
      <c r="Z251" s="137"/>
      <c r="AA251" s="53"/>
      <c r="AB251" s="58"/>
      <c r="AC251" s="53"/>
      <c r="AD251" s="53"/>
      <c r="AE251" s="53"/>
    </row>
    <row r="252" spans="2:31">
      <c r="B252" s="4"/>
      <c r="C252" s="3"/>
      <c r="E252" s="4" t="s">
        <v>4541</v>
      </c>
      <c r="F252" s="3" t="s">
        <v>4542</v>
      </c>
      <c r="X252" s="137"/>
      <c r="Y252" s="53"/>
      <c r="Z252" s="137"/>
      <c r="AA252" s="53"/>
      <c r="AB252" s="58"/>
      <c r="AC252" s="53"/>
      <c r="AD252" s="53"/>
      <c r="AE252" s="53"/>
    </row>
    <row r="253" spans="2:31">
      <c r="B253" s="4"/>
      <c r="C253" s="3"/>
      <c r="E253" s="4" t="s">
        <v>4543</v>
      </c>
      <c r="F253" s="3" t="s">
        <v>4544</v>
      </c>
      <c r="X253" s="137"/>
      <c r="Y253" s="53"/>
      <c r="Z253" s="137"/>
      <c r="AA253" s="53"/>
      <c r="AB253" s="58"/>
      <c r="AC253" s="53"/>
      <c r="AD253" s="53"/>
      <c r="AE253" s="53"/>
    </row>
    <row r="254" spans="2:31">
      <c r="B254" s="4"/>
      <c r="C254" s="3"/>
      <c r="E254" s="4" t="s">
        <v>4545</v>
      </c>
      <c r="F254" s="3" t="s">
        <v>4546</v>
      </c>
      <c r="X254" s="137"/>
      <c r="Y254" s="53"/>
      <c r="Z254" s="137"/>
      <c r="AA254" s="53"/>
      <c r="AB254" s="58"/>
      <c r="AC254" s="53"/>
      <c r="AD254" s="53"/>
      <c r="AE254" s="53"/>
    </row>
    <row r="255" spans="2:31">
      <c r="B255" s="4"/>
      <c r="C255" s="3"/>
      <c r="E255" s="4" t="s">
        <v>4547</v>
      </c>
      <c r="F255" s="3" t="s">
        <v>4548</v>
      </c>
      <c r="X255" s="137"/>
      <c r="Y255" s="53"/>
      <c r="Z255" s="137"/>
      <c r="AA255" s="53"/>
      <c r="AB255" s="58"/>
      <c r="AC255" s="53"/>
      <c r="AD255" s="53"/>
      <c r="AE255" s="53"/>
    </row>
    <row r="256" spans="2:31">
      <c r="B256" s="4"/>
      <c r="C256" s="3"/>
      <c r="E256" s="4" t="s">
        <v>4549</v>
      </c>
      <c r="F256" s="3" t="s">
        <v>4550</v>
      </c>
      <c r="X256" s="137"/>
      <c r="Y256" s="53"/>
      <c r="Z256" s="137"/>
      <c r="AA256" s="53"/>
      <c r="AB256" s="58"/>
      <c r="AC256" s="53"/>
      <c r="AD256" s="53"/>
      <c r="AE256" s="53"/>
    </row>
    <row r="257" spans="2:31">
      <c r="B257" s="4"/>
      <c r="C257" s="3"/>
      <c r="E257" s="4" t="s">
        <v>4551</v>
      </c>
      <c r="F257" s="3" t="s">
        <v>4552</v>
      </c>
      <c r="X257" s="137"/>
      <c r="Y257" s="53"/>
      <c r="Z257" s="137"/>
      <c r="AA257" s="53"/>
      <c r="AB257" s="58"/>
      <c r="AC257" s="53"/>
      <c r="AD257" s="53"/>
      <c r="AE257" s="53"/>
    </row>
    <row r="258" spans="2:31">
      <c r="B258" s="4"/>
      <c r="C258" s="3"/>
      <c r="E258" s="4" t="s">
        <v>4553</v>
      </c>
      <c r="F258" s="3" t="s">
        <v>4554</v>
      </c>
      <c r="X258" s="137"/>
      <c r="Y258" s="53"/>
      <c r="Z258" s="137"/>
      <c r="AA258" s="53"/>
      <c r="AB258" s="58"/>
      <c r="AC258" s="53"/>
      <c r="AD258" s="53"/>
      <c r="AE258" s="53"/>
    </row>
    <row r="259" spans="2:31">
      <c r="B259" s="4"/>
      <c r="C259" s="3"/>
      <c r="E259" s="4" t="s">
        <v>4555</v>
      </c>
      <c r="F259" s="3" t="s">
        <v>4556</v>
      </c>
      <c r="X259" s="137"/>
      <c r="Y259" s="53"/>
      <c r="Z259" s="137"/>
      <c r="AA259" s="53"/>
      <c r="AB259" s="58"/>
      <c r="AC259" s="53"/>
      <c r="AD259" s="53"/>
      <c r="AE259" s="53"/>
    </row>
    <row r="260" spans="2:31">
      <c r="B260" s="4"/>
      <c r="C260" s="3"/>
      <c r="E260" s="4" t="s">
        <v>4557</v>
      </c>
      <c r="F260" s="3" t="s">
        <v>4558</v>
      </c>
      <c r="X260" s="137"/>
      <c r="Y260" s="53"/>
      <c r="Z260" s="137"/>
      <c r="AA260" s="53"/>
      <c r="AB260" s="58"/>
      <c r="AC260" s="53"/>
      <c r="AD260" s="53"/>
      <c r="AE260" s="53"/>
    </row>
    <row r="261" spans="2:31">
      <c r="B261" s="4"/>
      <c r="C261" s="3"/>
      <c r="E261" s="4" t="s">
        <v>4559</v>
      </c>
      <c r="F261" s="3" t="s">
        <v>4560</v>
      </c>
      <c r="X261" s="137"/>
      <c r="Y261" s="53"/>
      <c r="Z261" s="137"/>
      <c r="AA261" s="53"/>
      <c r="AB261" s="58"/>
      <c r="AC261" s="53"/>
      <c r="AD261" s="53"/>
      <c r="AE261" s="53"/>
    </row>
    <row r="262" spans="2:31">
      <c r="B262" s="4"/>
      <c r="C262" s="3"/>
      <c r="E262" s="4" t="s">
        <v>4561</v>
      </c>
      <c r="F262" s="3" t="s">
        <v>4562</v>
      </c>
      <c r="X262" s="137"/>
      <c r="Y262" s="53"/>
      <c r="Z262" s="137"/>
      <c r="AA262" s="53"/>
      <c r="AB262" s="58"/>
      <c r="AC262" s="53"/>
      <c r="AD262" s="53"/>
      <c r="AE262" s="53"/>
    </row>
    <row r="263" spans="2:31">
      <c r="B263" s="4"/>
      <c r="C263" s="3"/>
      <c r="E263" s="4" t="s">
        <v>4563</v>
      </c>
      <c r="F263" s="3" t="s">
        <v>4564</v>
      </c>
      <c r="X263" s="137"/>
      <c r="Y263" s="53"/>
      <c r="Z263" s="137"/>
      <c r="AA263" s="53"/>
      <c r="AB263" s="58"/>
      <c r="AC263" s="53"/>
      <c r="AD263" s="53"/>
      <c r="AE263" s="53"/>
    </row>
    <row r="264" spans="2:31">
      <c r="B264" s="4"/>
      <c r="C264" s="3"/>
      <c r="E264" s="4" t="s">
        <v>4565</v>
      </c>
      <c r="F264" s="3" t="s">
        <v>4566</v>
      </c>
      <c r="X264" s="137"/>
      <c r="Y264" s="53"/>
      <c r="Z264" s="137"/>
      <c r="AA264" s="53"/>
      <c r="AB264" s="58"/>
      <c r="AC264" s="53"/>
      <c r="AD264" s="53"/>
      <c r="AE264" s="53"/>
    </row>
    <row r="265" spans="2:31">
      <c r="B265" s="4"/>
      <c r="C265" s="3"/>
      <c r="E265" s="4" t="s">
        <v>4567</v>
      </c>
      <c r="F265" s="3" t="s">
        <v>4568</v>
      </c>
      <c r="X265" s="137"/>
      <c r="Y265" s="53"/>
      <c r="Z265" s="137"/>
      <c r="AA265" s="53"/>
      <c r="AB265" s="58"/>
      <c r="AC265" s="53"/>
      <c r="AD265" s="53"/>
      <c r="AE265" s="53"/>
    </row>
    <row r="266" spans="2:31">
      <c r="B266" s="4"/>
      <c r="C266" s="3"/>
      <c r="E266" s="4" t="s">
        <v>4569</v>
      </c>
      <c r="F266" s="3" t="s">
        <v>4570</v>
      </c>
      <c r="X266" s="137"/>
      <c r="Y266" s="53"/>
      <c r="Z266" s="137"/>
      <c r="AA266" s="53"/>
      <c r="AB266" s="58"/>
      <c r="AC266" s="53"/>
      <c r="AD266" s="53"/>
      <c r="AE266" s="53"/>
    </row>
    <row r="267" spans="2:31">
      <c r="B267" s="4"/>
      <c r="C267" s="3"/>
      <c r="E267" s="4" t="s">
        <v>4571</v>
      </c>
      <c r="F267" s="3" t="s">
        <v>4572</v>
      </c>
      <c r="X267" s="137"/>
      <c r="Y267" s="53"/>
      <c r="Z267" s="137"/>
      <c r="AA267" s="53"/>
      <c r="AB267" s="58"/>
      <c r="AC267" s="53"/>
      <c r="AD267" s="53"/>
      <c r="AE267" s="53"/>
    </row>
    <row r="268" spans="2:31">
      <c r="B268" s="4"/>
      <c r="C268" s="3"/>
      <c r="E268" s="4" t="s">
        <v>4573</v>
      </c>
      <c r="F268" s="3" t="s">
        <v>4574</v>
      </c>
      <c r="X268" s="137"/>
      <c r="Y268" s="53"/>
      <c r="Z268" s="137"/>
      <c r="AA268" s="53"/>
      <c r="AB268" s="58"/>
      <c r="AC268" s="53"/>
      <c r="AD268" s="53"/>
      <c r="AE268" s="53"/>
    </row>
    <row r="269" spans="2:31">
      <c r="B269" s="4"/>
      <c r="C269" s="3"/>
      <c r="E269" s="4" t="s">
        <v>4575</v>
      </c>
      <c r="F269" s="3" t="s">
        <v>4576</v>
      </c>
      <c r="X269" s="137"/>
      <c r="Y269" s="53"/>
      <c r="Z269" s="137"/>
      <c r="AA269" s="53"/>
      <c r="AB269" s="58"/>
      <c r="AC269" s="53"/>
      <c r="AD269" s="53"/>
      <c r="AE269" s="53"/>
    </row>
    <row r="270" spans="2:31">
      <c r="B270" s="4"/>
      <c r="C270" s="3"/>
      <c r="E270" s="4" t="s">
        <v>4577</v>
      </c>
      <c r="F270" s="3" t="s">
        <v>4578</v>
      </c>
      <c r="X270" s="137"/>
      <c r="Y270" s="53"/>
      <c r="Z270" s="137"/>
      <c r="AA270" s="53"/>
      <c r="AB270" s="58"/>
      <c r="AC270" s="53"/>
      <c r="AD270" s="53"/>
      <c r="AE270" s="53"/>
    </row>
    <row r="271" spans="2:31">
      <c r="B271" s="4"/>
      <c r="C271" s="3"/>
      <c r="E271" s="4" t="s">
        <v>4579</v>
      </c>
      <c r="F271" s="3" t="s">
        <v>4580</v>
      </c>
      <c r="X271" s="137"/>
      <c r="Y271" s="53"/>
      <c r="Z271" s="137"/>
      <c r="AA271" s="53"/>
      <c r="AB271" s="58"/>
      <c r="AC271" s="53"/>
      <c r="AD271" s="53"/>
      <c r="AE271" s="53"/>
    </row>
    <row r="272" spans="2:31">
      <c r="B272" s="4"/>
      <c r="C272" s="3"/>
      <c r="E272" s="4" t="s">
        <v>4581</v>
      </c>
      <c r="F272" s="3" t="s">
        <v>4582</v>
      </c>
      <c r="X272" s="137"/>
      <c r="Y272" s="53"/>
      <c r="Z272" s="137"/>
      <c r="AA272" s="53"/>
      <c r="AB272" s="58"/>
      <c r="AC272" s="53"/>
      <c r="AD272" s="53"/>
      <c r="AE272" s="53"/>
    </row>
    <row r="273" spans="2:31">
      <c r="B273" s="4"/>
      <c r="C273" s="3"/>
      <c r="E273" s="4" t="s">
        <v>4583</v>
      </c>
      <c r="F273" s="3" t="s">
        <v>4584</v>
      </c>
      <c r="X273" s="137"/>
      <c r="Y273" s="53"/>
      <c r="Z273" s="137"/>
      <c r="AA273" s="53"/>
      <c r="AB273" s="58"/>
      <c r="AC273" s="53"/>
      <c r="AD273" s="53"/>
      <c r="AE273" s="53"/>
    </row>
    <row r="274" spans="2:31">
      <c r="B274" s="4"/>
      <c r="C274" s="3"/>
      <c r="E274" s="4" t="s">
        <v>4585</v>
      </c>
      <c r="F274" s="3" t="s">
        <v>4586</v>
      </c>
      <c r="X274" s="137"/>
      <c r="Y274" s="53"/>
      <c r="Z274" s="137"/>
      <c r="AA274" s="53"/>
      <c r="AB274" s="58"/>
      <c r="AC274" s="53"/>
      <c r="AD274" s="53"/>
      <c r="AE274" s="53"/>
    </row>
    <row r="275" spans="2:31">
      <c r="B275" s="4"/>
      <c r="C275" s="3"/>
      <c r="E275" s="4" t="s">
        <v>4587</v>
      </c>
      <c r="F275" s="3" t="s">
        <v>4588</v>
      </c>
      <c r="X275" s="137"/>
      <c r="Y275" s="53"/>
      <c r="Z275" s="137"/>
      <c r="AA275" s="53"/>
      <c r="AB275" s="58"/>
      <c r="AC275" s="53"/>
      <c r="AD275" s="53"/>
      <c r="AE275" s="53"/>
    </row>
    <row r="276" spans="2:31">
      <c r="B276" s="4"/>
      <c r="C276" s="3"/>
      <c r="E276" s="4" t="s">
        <v>4589</v>
      </c>
      <c r="F276" s="3" t="s">
        <v>4590</v>
      </c>
      <c r="X276" s="137"/>
      <c r="Y276" s="53"/>
      <c r="Z276" s="137"/>
      <c r="AA276" s="53"/>
      <c r="AB276" s="58"/>
      <c r="AC276" s="53"/>
      <c r="AD276" s="53"/>
      <c r="AE276" s="53"/>
    </row>
    <row r="277" spans="2:31">
      <c r="B277" s="4"/>
      <c r="C277" s="3"/>
      <c r="E277" s="4" t="s">
        <v>4591</v>
      </c>
      <c r="F277" s="3" t="s">
        <v>4592</v>
      </c>
      <c r="X277" s="137"/>
      <c r="Y277" s="53"/>
      <c r="Z277" s="137"/>
      <c r="AA277" s="53"/>
      <c r="AB277" s="58"/>
      <c r="AC277" s="53"/>
      <c r="AD277" s="53"/>
      <c r="AE277" s="53"/>
    </row>
    <row r="278" spans="2:31">
      <c r="B278" s="4"/>
      <c r="C278" s="3"/>
      <c r="E278" s="4" t="s">
        <v>4593</v>
      </c>
      <c r="F278" s="3" t="s">
        <v>4594</v>
      </c>
      <c r="X278" s="137"/>
      <c r="Y278" s="53"/>
      <c r="Z278" s="137"/>
      <c r="AA278" s="53"/>
      <c r="AB278" s="58"/>
      <c r="AC278" s="53"/>
      <c r="AD278" s="53"/>
      <c r="AE278" s="53"/>
    </row>
    <row r="279" spans="2:31">
      <c r="B279" s="4"/>
      <c r="C279" s="3"/>
      <c r="E279" s="4" t="s">
        <v>4595</v>
      </c>
      <c r="F279" s="3" t="s">
        <v>4596</v>
      </c>
      <c r="X279" s="137"/>
      <c r="Y279" s="53"/>
      <c r="Z279" s="137"/>
      <c r="AA279" s="53"/>
      <c r="AB279" s="58"/>
      <c r="AC279" s="53"/>
      <c r="AD279" s="53"/>
      <c r="AE279" s="53"/>
    </row>
    <row r="280" spans="2:31">
      <c r="B280" s="4"/>
      <c r="C280" s="3"/>
      <c r="E280" s="4" t="s">
        <v>4597</v>
      </c>
      <c r="F280" s="3" t="s">
        <v>4598</v>
      </c>
      <c r="X280" s="137"/>
      <c r="Y280" s="53"/>
      <c r="Z280" s="137"/>
      <c r="AA280" s="53"/>
      <c r="AB280" s="58"/>
      <c r="AC280" s="53"/>
      <c r="AD280" s="53"/>
      <c r="AE280" s="53"/>
    </row>
    <row r="281" spans="2:31">
      <c r="B281" s="4"/>
      <c r="C281" s="3"/>
      <c r="E281" s="4" t="s">
        <v>4599</v>
      </c>
      <c r="F281" s="3" t="s">
        <v>4600</v>
      </c>
      <c r="X281" s="137"/>
      <c r="Y281" s="53"/>
      <c r="Z281" s="137"/>
      <c r="AA281" s="53"/>
      <c r="AB281" s="58"/>
      <c r="AC281" s="53"/>
      <c r="AD281" s="53"/>
      <c r="AE281" s="53"/>
    </row>
    <row r="282" spans="2:31">
      <c r="B282" s="4"/>
      <c r="C282" s="3"/>
      <c r="E282" s="4" t="s">
        <v>4601</v>
      </c>
      <c r="F282" s="3" t="s">
        <v>4602</v>
      </c>
      <c r="X282" s="137"/>
      <c r="Y282" s="53"/>
      <c r="Z282" s="137"/>
      <c r="AA282" s="53"/>
      <c r="AB282" s="58"/>
      <c r="AC282" s="53"/>
      <c r="AD282" s="53"/>
      <c r="AE282" s="53"/>
    </row>
    <row r="283" spans="2:31">
      <c r="B283" s="4"/>
      <c r="C283" s="3"/>
      <c r="E283" s="4" t="s">
        <v>4603</v>
      </c>
      <c r="F283" s="3" t="s">
        <v>4604</v>
      </c>
      <c r="X283" s="137"/>
      <c r="Y283" s="53"/>
      <c r="Z283" s="137"/>
      <c r="AA283" s="53"/>
      <c r="AB283" s="58"/>
      <c r="AC283" s="53"/>
      <c r="AD283" s="53"/>
      <c r="AE283" s="53"/>
    </row>
    <row r="284" spans="2:31">
      <c r="B284" s="4"/>
      <c r="C284" s="3"/>
      <c r="E284" s="4" t="s">
        <v>4605</v>
      </c>
      <c r="F284" s="3" t="s">
        <v>4606</v>
      </c>
      <c r="X284" s="137"/>
      <c r="Y284" s="53"/>
      <c r="Z284" s="137"/>
      <c r="AA284" s="53"/>
      <c r="AB284" s="58"/>
      <c r="AC284" s="53"/>
      <c r="AD284" s="53"/>
      <c r="AE284" s="53"/>
    </row>
    <row r="285" spans="2:31">
      <c r="B285" s="4"/>
      <c r="C285" s="3"/>
      <c r="E285" s="4" t="s">
        <v>4607</v>
      </c>
      <c r="F285" s="3" t="s">
        <v>4608</v>
      </c>
      <c r="X285" s="137"/>
      <c r="Y285" s="53"/>
      <c r="Z285" s="137"/>
      <c r="AA285" s="53"/>
      <c r="AB285" s="58"/>
      <c r="AC285" s="53"/>
      <c r="AD285" s="53"/>
      <c r="AE285" s="53"/>
    </row>
    <row r="286" spans="2:31">
      <c r="B286" s="4"/>
      <c r="C286" s="3"/>
      <c r="E286" s="4" t="s">
        <v>4609</v>
      </c>
      <c r="F286" s="3" t="s">
        <v>4610</v>
      </c>
      <c r="X286" s="137"/>
      <c r="Y286" s="53"/>
      <c r="Z286" s="137"/>
      <c r="AA286" s="53"/>
      <c r="AB286" s="58"/>
      <c r="AC286" s="53"/>
      <c r="AD286" s="53"/>
      <c r="AE286" s="53"/>
    </row>
    <row r="287" spans="2:31">
      <c r="B287" s="4"/>
      <c r="C287" s="3"/>
      <c r="E287" s="4" t="s">
        <v>4611</v>
      </c>
      <c r="F287" s="3" t="s">
        <v>4612</v>
      </c>
      <c r="X287" s="137"/>
      <c r="Y287" s="53"/>
      <c r="Z287" s="137"/>
      <c r="AA287" s="53"/>
      <c r="AB287" s="58"/>
      <c r="AC287" s="53"/>
      <c r="AD287" s="53"/>
      <c r="AE287" s="53"/>
    </row>
    <row r="288" spans="2:31">
      <c r="B288" s="4"/>
      <c r="C288" s="3"/>
      <c r="E288" s="4" t="s">
        <v>4613</v>
      </c>
      <c r="F288" s="3" t="s">
        <v>4614</v>
      </c>
      <c r="X288" s="137"/>
      <c r="Y288" s="53"/>
      <c r="Z288" s="137"/>
      <c r="AA288" s="53"/>
      <c r="AB288" s="58"/>
      <c r="AC288" s="53"/>
      <c r="AD288" s="53"/>
      <c r="AE288" s="53"/>
    </row>
    <row r="289" spans="2:31">
      <c r="B289" s="4"/>
      <c r="C289" s="3"/>
      <c r="E289" s="4" t="s">
        <v>4615</v>
      </c>
      <c r="F289" s="3" t="s">
        <v>4616</v>
      </c>
      <c r="X289" s="137"/>
      <c r="Y289" s="53"/>
      <c r="Z289" s="137"/>
      <c r="AA289" s="53"/>
      <c r="AB289" s="58"/>
      <c r="AC289" s="53"/>
      <c r="AD289" s="53"/>
      <c r="AE289" s="53"/>
    </row>
    <row r="290" spans="2:31">
      <c r="B290" s="4"/>
      <c r="C290" s="3"/>
      <c r="E290" s="4" t="s">
        <v>4617</v>
      </c>
      <c r="F290" s="3" t="s">
        <v>4618</v>
      </c>
      <c r="X290" s="137"/>
      <c r="Y290" s="53"/>
      <c r="Z290" s="137"/>
      <c r="AA290" s="53"/>
      <c r="AB290" s="58"/>
      <c r="AC290" s="53"/>
      <c r="AD290" s="53"/>
      <c r="AE290" s="53"/>
    </row>
    <row r="291" spans="2:31">
      <c r="B291" s="4"/>
      <c r="C291" s="3"/>
      <c r="E291" s="4" t="s">
        <v>4619</v>
      </c>
      <c r="F291" s="3" t="s">
        <v>4620</v>
      </c>
      <c r="X291" s="137"/>
      <c r="Y291" s="53"/>
      <c r="Z291" s="137"/>
      <c r="AA291" s="53"/>
      <c r="AB291" s="58"/>
      <c r="AC291" s="53"/>
      <c r="AD291" s="53"/>
      <c r="AE291" s="53"/>
    </row>
    <row r="292" spans="2:31">
      <c r="B292" s="4"/>
      <c r="C292" s="3"/>
      <c r="E292" s="4" t="s">
        <v>4621</v>
      </c>
      <c r="F292" s="3" t="s">
        <v>4622</v>
      </c>
      <c r="X292" s="137"/>
      <c r="Y292" s="53"/>
      <c r="Z292" s="137"/>
      <c r="AA292" s="53"/>
      <c r="AB292" s="58"/>
      <c r="AC292" s="53"/>
      <c r="AD292" s="53"/>
      <c r="AE292" s="53"/>
    </row>
    <row r="293" spans="2:31">
      <c r="B293" s="4"/>
      <c r="C293" s="3"/>
      <c r="E293" s="4" t="s">
        <v>4623</v>
      </c>
      <c r="F293" s="3" t="s">
        <v>4624</v>
      </c>
      <c r="X293" s="137"/>
      <c r="Y293" s="53"/>
      <c r="Z293" s="137"/>
      <c r="AA293" s="53"/>
      <c r="AB293" s="58"/>
      <c r="AC293" s="53"/>
      <c r="AD293" s="53"/>
      <c r="AE293" s="53"/>
    </row>
    <row r="294" spans="2:31">
      <c r="B294" s="4"/>
      <c r="C294" s="3"/>
      <c r="E294" s="4" t="s">
        <v>4625</v>
      </c>
      <c r="F294" s="3" t="s">
        <v>4626</v>
      </c>
      <c r="X294" s="137"/>
      <c r="Y294" s="53"/>
      <c r="Z294" s="137"/>
      <c r="AA294" s="53"/>
      <c r="AB294" s="58"/>
      <c r="AC294" s="53"/>
      <c r="AD294" s="53"/>
      <c r="AE294" s="53"/>
    </row>
    <row r="295" spans="2:31">
      <c r="B295" s="4"/>
      <c r="C295" s="3"/>
      <c r="E295" s="4" t="s">
        <v>4627</v>
      </c>
      <c r="F295" s="3" t="s">
        <v>4628</v>
      </c>
      <c r="X295" s="137"/>
      <c r="Y295" s="53"/>
      <c r="Z295" s="137"/>
      <c r="AA295" s="53"/>
      <c r="AB295" s="58"/>
      <c r="AC295" s="53"/>
      <c r="AD295" s="53"/>
      <c r="AE295" s="53"/>
    </row>
    <row r="296" spans="2:31">
      <c r="B296" s="4"/>
      <c r="C296" s="3"/>
      <c r="E296" s="4" t="s">
        <v>4629</v>
      </c>
      <c r="F296" s="3" t="s">
        <v>4630</v>
      </c>
      <c r="X296" s="137"/>
      <c r="Y296" s="53"/>
      <c r="Z296" s="137"/>
      <c r="AA296" s="53"/>
      <c r="AB296" s="58"/>
      <c r="AC296" s="53"/>
      <c r="AD296" s="53"/>
      <c r="AE296" s="53"/>
    </row>
    <row r="297" spans="2:31">
      <c r="B297" s="4"/>
      <c r="C297" s="3"/>
      <c r="E297" s="4" t="s">
        <v>4631</v>
      </c>
      <c r="F297" s="3" t="s">
        <v>4632</v>
      </c>
      <c r="X297" s="137"/>
      <c r="Y297" s="53"/>
      <c r="Z297" s="137"/>
      <c r="AA297" s="53"/>
      <c r="AB297" s="58"/>
      <c r="AC297" s="53"/>
      <c r="AD297" s="53"/>
      <c r="AE297" s="53"/>
    </row>
    <row r="298" spans="2:31">
      <c r="B298" s="4"/>
      <c r="C298" s="3"/>
      <c r="E298" s="4" t="s">
        <v>4633</v>
      </c>
      <c r="F298" s="3" t="s">
        <v>4634</v>
      </c>
      <c r="X298" s="137"/>
      <c r="Y298" s="53"/>
      <c r="Z298" s="137"/>
      <c r="AA298" s="53"/>
      <c r="AB298" s="58"/>
      <c r="AC298" s="53"/>
      <c r="AD298" s="53"/>
      <c r="AE298" s="53"/>
    </row>
    <row r="299" spans="2:31">
      <c r="B299" s="4"/>
      <c r="C299" s="3"/>
      <c r="E299" s="4" t="s">
        <v>4635</v>
      </c>
      <c r="F299" s="3" t="s">
        <v>4636</v>
      </c>
      <c r="X299" s="137"/>
      <c r="Y299" s="53"/>
      <c r="Z299" s="137"/>
      <c r="AA299" s="53"/>
      <c r="AB299" s="58"/>
      <c r="AC299" s="53"/>
      <c r="AD299" s="53"/>
      <c r="AE299" s="53"/>
    </row>
    <row r="300" spans="2:31">
      <c r="B300" s="4"/>
      <c r="C300" s="3"/>
      <c r="E300" s="4" t="s">
        <v>4637</v>
      </c>
      <c r="F300" s="3" t="s">
        <v>4638</v>
      </c>
      <c r="X300" s="137"/>
      <c r="Y300" s="53"/>
      <c r="Z300" s="137"/>
      <c r="AA300" s="53"/>
      <c r="AB300" s="58"/>
      <c r="AC300" s="53"/>
      <c r="AD300" s="53"/>
      <c r="AE300" s="53"/>
    </row>
    <row r="301" spans="2:31">
      <c r="B301" s="4"/>
      <c r="C301" s="3"/>
      <c r="E301" s="4" t="s">
        <v>4639</v>
      </c>
      <c r="F301" s="3" t="s">
        <v>4640</v>
      </c>
      <c r="X301" s="213"/>
      <c r="Y301" s="214"/>
      <c r="Z301" s="213"/>
      <c r="AA301" s="214"/>
      <c r="AB301" s="215"/>
      <c r="AC301" s="214"/>
      <c r="AD301" s="214"/>
      <c r="AE301" s="214"/>
    </row>
    <row r="302" spans="2:31">
      <c r="B302" s="4"/>
      <c r="C302" s="3"/>
      <c r="E302" s="4" t="s">
        <v>4641</v>
      </c>
      <c r="F302" s="3" t="s">
        <v>4642</v>
      </c>
      <c r="X302" s="137"/>
      <c r="Y302" s="53"/>
      <c r="Z302" s="137"/>
      <c r="AA302" s="53"/>
      <c r="AB302" s="58"/>
      <c r="AC302" s="53"/>
      <c r="AD302" s="53"/>
      <c r="AE302" s="53"/>
    </row>
    <row r="303" spans="2:31">
      <c r="B303" s="4"/>
      <c r="C303" s="3"/>
      <c r="E303" s="4" t="s">
        <v>4643</v>
      </c>
      <c r="F303" s="3" t="s">
        <v>4644</v>
      </c>
      <c r="X303" s="137"/>
      <c r="Y303" s="53"/>
      <c r="Z303" s="137"/>
      <c r="AA303" s="53"/>
      <c r="AB303" s="58"/>
      <c r="AC303" s="53"/>
      <c r="AD303" s="53"/>
      <c r="AE303" s="53"/>
    </row>
    <row r="304" spans="2:31">
      <c r="B304" s="4"/>
      <c r="C304" s="3"/>
      <c r="E304" s="4" t="s">
        <v>4645</v>
      </c>
      <c r="F304" s="3" t="s">
        <v>4646</v>
      </c>
      <c r="X304" s="137"/>
      <c r="Y304" s="53"/>
      <c r="Z304" s="137"/>
      <c r="AA304" s="53"/>
      <c r="AB304" s="58"/>
      <c r="AC304" s="53"/>
      <c r="AD304" s="53"/>
      <c r="AE304" s="53"/>
    </row>
    <row r="305" spans="2:31">
      <c r="B305" s="4"/>
      <c r="C305" s="3"/>
      <c r="E305" s="4" t="s">
        <v>4647</v>
      </c>
      <c r="F305" s="3" t="s">
        <v>4648</v>
      </c>
      <c r="X305" s="137"/>
      <c r="Y305" s="53"/>
      <c r="Z305" s="137"/>
      <c r="AA305" s="53"/>
      <c r="AB305" s="58"/>
      <c r="AC305" s="53"/>
      <c r="AD305" s="53"/>
      <c r="AE305" s="53"/>
    </row>
    <row r="306" spans="2:31">
      <c r="B306" s="4"/>
      <c r="C306" s="3"/>
      <c r="E306" s="4" t="s">
        <v>4649</v>
      </c>
      <c r="F306" s="3" t="s">
        <v>4650</v>
      </c>
      <c r="X306" s="137"/>
      <c r="Y306" s="53"/>
      <c r="Z306" s="137"/>
      <c r="AA306" s="53"/>
      <c r="AB306" s="58"/>
      <c r="AC306" s="53"/>
      <c r="AD306" s="53"/>
      <c r="AE306" s="53"/>
    </row>
    <row r="307" spans="2:31">
      <c r="B307" s="4"/>
      <c r="C307" s="3"/>
      <c r="E307" s="4" t="s">
        <v>4651</v>
      </c>
      <c r="F307" s="3" t="s">
        <v>4652</v>
      </c>
      <c r="X307" s="137"/>
      <c r="Y307" s="53"/>
      <c r="Z307" s="137"/>
      <c r="AA307" s="53"/>
      <c r="AB307" s="58"/>
      <c r="AC307" s="53"/>
      <c r="AD307" s="53"/>
      <c r="AE307" s="53"/>
    </row>
    <row r="308" spans="2:31">
      <c r="B308" s="4"/>
      <c r="C308" s="3"/>
      <c r="E308" s="4" t="s">
        <v>4653</v>
      </c>
      <c r="F308" s="3" t="s">
        <v>4654</v>
      </c>
      <c r="X308" s="137"/>
      <c r="Y308" s="53"/>
      <c r="Z308" s="137"/>
      <c r="AA308" s="53"/>
      <c r="AB308" s="58"/>
      <c r="AC308" s="53"/>
      <c r="AD308" s="53"/>
      <c r="AE308" s="53"/>
    </row>
    <row r="309" spans="2:31">
      <c r="B309" s="4"/>
      <c r="C309" s="3"/>
      <c r="E309" s="4" t="s">
        <v>4655</v>
      </c>
      <c r="F309" s="3" t="s">
        <v>4656</v>
      </c>
      <c r="X309" s="137"/>
      <c r="Y309" s="53"/>
      <c r="Z309" s="137"/>
      <c r="AA309" s="53"/>
      <c r="AB309" s="58"/>
      <c r="AC309" s="53"/>
      <c r="AD309" s="53"/>
      <c r="AE309" s="53"/>
    </row>
    <row r="310" spans="2:31">
      <c r="B310" s="4"/>
      <c r="C310" s="3"/>
      <c r="E310" s="4" t="s">
        <v>4657</v>
      </c>
      <c r="F310" s="3" t="s">
        <v>4658</v>
      </c>
      <c r="X310" s="137"/>
      <c r="Y310" s="53"/>
      <c r="Z310" s="137"/>
      <c r="AA310" s="53"/>
      <c r="AB310" s="58"/>
      <c r="AC310" s="53"/>
      <c r="AD310" s="53"/>
      <c r="AE310" s="53"/>
    </row>
    <row r="311" spans="2:31">
      <c r="B311" s="4"/>
      <c r="C311" s="3"/>
      <c r="E311" s="4" t="s">
        <v>4659</v>
      </c>
      <c r="F311" s="3" t="s">
        <v>4660</v>
      </c>
      <c r="X311" s="137"/>
      <c r="Y311" s="53"/>
      <c r="Z311" s="137"/>
      <c r="AA311" s="53"/>
      <c r="AB311" s="58"/>
      <c r="AC311" s="53"/>
      <c r="AD311" s="53"/>
      <c r="AE311" s="53"/>
    </row>
    <row r="312" spans="2:31">
      <c r="B312" s="4"/>
      <c r="C312" s="3"/>
      <c r="E312" s="4" t="s">
        <v>4661</v>
      </c>
      <c r="F312" s="3" t="s">
        <v>4662</v>
      </c>
      <c r="X312" s="137"/>
      <c r="Y312" s="53"/>
      <c r="Z312" s="137"/>
      <c r="AA312" s="53"/>
      <c r="AB312" s="58"/>
      <c r="AC312" s="53"/>
      <c r="AD312" s="53"/>
      <c r="AE312" s="53"/>
    </row>
    <row r="313" spans="2:31">
      <c r="B313" s="4"/>
      <c r="C313" s="3"/>
      <c r="E313" s="4" t="s">
        <v>4663</v>
      </c>
      <c r="F313" s="3" t="s">
        <v>4664</v>
      </c>
      <c r="X313" s="137"/>
      <c r="Y313" s="53"/>
      <c r="Z313" s="137"/>
      <c r="AA313" s="53"/>
      <c r="AB313" s="58"/>
      <c r="AC313" s="53"/>
      <c r="AD313" s="53"/>
      <c r="AE313" s="53"/>
    </row>
    <row r="314" spans="2:31">
      <c r="B314" s="4"/>
      <c r="C314" s="3"/>
      <c r="E314" s="4" t="s">
        <v>4665</v>
      </c>
      <c r="F314" s="3" t="s">
        <v>4666</v>
      </c>
      <c r="X314" s="137"/>
      <c r="Y314" s="53"/>
      <c r="Z314" s="137"/>
      <c r="AA314" s="53"/>
      <c r="AB314" s="58"/>
      <c r="AC314" s="53"/>
      <c r="AD314" s="53"/>
      <c r="AE314" s="53"/>
    </row>
    <row r="315" spans="2:31">
      <c r="B315" s="4"/>
      <c r="C315" s="3"/>
      <c r="E315" s="4" t="s">
        <v>4667</v>
      </c>
      <c r="F315" s="3" t="s">
        <v>4668</v>
      </c>
      <c r="X315" s="137"/>
      <c r="Y315" s="53"/>
      <c r="Z315" s="137"/>
      <c r="AA315" s="53"/>
      <c r="AB315" s="58"/>
      <c r="AC315" s="53"/>
      <c r="AD315" s="53"/>
      <c r="AE315" s="53"/>
    </row>
    <row r="316" spans="2:31">
      <c r="B316" s="4"/>
      <c r="C316" s="3"/>
      <c r="E316" s="4" t="s">
        <v>4669</v>
      </c>
      <c r="F316" s="3" t="s">
        <v>4670</v>
      </c>
      <c r="X316" s="137"/>
      <c r="Y316" s="53"/>
      <c r="Z316" s="137"/>
      <c r="AA316" s="53"/>
      <c r="AB316" s="58"/>
      <c r="AC316" s="53"/>
      <c r="AD316" s="53"/>
      <c r="AE316" s="53"/>
    </row>
    <row r="317" spans="2:31">
      <c r="B317" s="4"/>
      <c r="C317" s="3"/>
      <c r="E317" s="4" t="s">
        <v>4671</v>
      </c>
      <c r="F317" s="3" t="s">
        <v>4672</v>
      </c>
      <c r="X317" s="137"/>
      <c r="Y317" s="53"/>
      <c r="Z317" s="137"/>
      <c r="AA317" s="53"/>
      <c r="AB317" s="58"/>
      <c r="AC317" s="53"/>
      <c r="AD317" s="53"/>
      <c r="AE317" s="53"/>
    </row>
    <row r="318" spans="2:31">
      <c r="B318" s="4"/>
      <c r="C318" s="3"/>
      <c r="E318" s="4" t="s">
        <v>4673</v>
      </c>
      <c r="F318" s="3" t="s">
        <v>4674</v>
      </c>
      <c r="X318" s="137"/>
      <c r="Y318" s="53"/>
      <c r="Z318" s="137"/>
      <c r="AA318" s="53"/>
      <c r="AB318" s="58"/>
      <c r="AC318" s="53"/>
      <c r="AD318" s="53"/>
      <c r="AE318" s="53"/>
    </row>
    <row r="319" spans="2:31">
      <c r="B319" s="4"/>
      <c r="C319" s="3"/>
      <c r="E319" s="4" t="s">
        <v>4675</v>
      </c>
      <c r="F319" s="3" t="s">
        <v>4676</v>
      </c>
      <c r="X319" s="137"/>
      <c r="Y319" s="53"/>
      <c r="Z319" s="137"/>
      <c r="AA319" s="53"/>
      <c r="AB319" s="58"/>
      <c r="AC319" s="53"/>
      <c r="AD319" s="53"/>
      <c r="AE319" s="53"/>
    </row>
    <row r="320" spans="2:31">
      <c r="B320" s="4"/>
      <c r="C320" s="3"/>
      <c r="E320" s="4" t="s">
        <v>4677</v>
      </c>
      <c r="F320" s="3" t="s">
        <v>4678</v>
      </c>
      <c r="X320" s="137"/>
      <c r="Y320" s="53"/>
      <c r="Z320" s="137"/>
      <c r="AA320" s="53"/>
      <c r="AB320" s="58"/>
      <c r="AC320" s="53"/>
      <c r="AD320" s="53"/>
      <c r="AE320" s="53"/>
    </row>
    <row r="321" spans="2:31">
      <c r="B321" s="4"/>
      <c r="C321" s="3"/>
      <c r="E321" s="4" t="s">
        <v>4679</v>
      </c>
      <c r="F321" s="3" t="s">
        <v>4680</v>
      </c>
      <c r="X321" s="137"/>
      <c r="Y321" s="53"/>
      <c r="Z321" s="137"/>
      <c r="AA321" s="53"/>
      <c r="AB321" s="58"/>
      <c r="AC321" s="53"/>
      <c r="AD321" s="53"/>
      <c r="AE321" s="53"/>
    </row>
    <row r="322" spans="2:31">
      <c r="B322" s="4"/>
      <c r="C322" s="3"/>
      <c r="E322" s="4" t="s">
        <v>4681</v>
      </c>
      <c r="F322" s="3" t="s">
        <v>4682</v>
      </c>
      <c r="X322" s="137"/>
      <c r="Y322" s="53"/>
      <c r="Z322" s="137"/>
      <c r="AA322" s="53"/>
      <c r="AB322" s="58"/>
      <c r="AC322" s="53"/>
      <c r="AD322" s="53"/>
      <c r="AE322" s="53"/>
    </row>
    <row r="323" spans="2:31">
      <c r="B323" s="4"/>
      <c r="C323" s="3"/>
      <c r="E323" s="4" t="s">
        <v>4683</v>
      </c>
      <c r="F323" s="3" t="s">
        <v>4684</v>
      </c>
      <c r="X323" s="137"/>
      <c r="Y323" s="53"/>
      <c r="Z323" s="137"/>
      <c r="AA323" s="53"/>
      <c r="AB323" s="58"/>
      <c r="AC323" s="53"/>
      <c r="AD323" s="53"/>
      <c r="AE323" s="53"/>
    </row>
    <row r="324" spans="2:31">
      <c r="B324" s="4"/>
      <c r="C324" s="3"/>
      <c r="E324" s="4" t="s">
        <v>4685</v>
      </c>
      <c r="F324" s="3" t="s">
        <v>4686</v>
      </c>
      <c r="X324" s="137"/>
      <c r="Y324" s="53"/>
      <c r="Z324" s="137"/>
      <c r="AA324" s="53"/>
      <c r="AB324" s="58"/>
      <c r="AC324" s="53"/>
      <c r="AD324" s="53"/>
      <c r="AE324" s="53"/>
    </row>
    <row r="325" spans="2:31">
      <c r="B325" s="4"/>
      <c r="C325" s="3"/>
      <c r="E325" s="4" t="s">
        <v>4687</v>
      </c>
      <c r="F325" s="3" t="s">
        <v>4688</v>
      </c>
      <c r="X325" s="137"/>
      <c r="Y325" s="53"/>
      <c r="Z325" s="137"/>
      <c r="AA325" s="53"/>
      <c r="AB325" s="58"/>
      <c r="AC325" s="53"/>
      <c r="AD325" s="53"/>
      <c r="AE325" s="53"/>
    </row>
    <row r="326" spans="2:31">
      <c r="B326" s="4"/>
      <c r="C326" s="3"/>
      <c r="E326" s="4" t="s">
        <v>4689</v>
      </c>
      <c r="F326" s="3" t="s">
        <v>4690</v>
      </c>
      <c r="X326" s="137"/>
      <c r="Y326" s="53"/>
      <c r="Z326" s="137"/>
      <c r="AA326" s="53"/>
      <c r="AB326" s="58"/>
      <c r="AC326" s="53"/>
      <c r="AD326" s="53"/>
      <c r="AE326" s="53"/>
    </row>
    <row r="327" spans="2:31">
      <c r="B327" s="4"/>
      <c r="C327" s="3"/>
      <c r="E327" s="4" t="s">
        <v>4691</v>
      </c>
      <c r="F327" s="3" t="s">
        <v>4692</v>
      </c>
      <c r="X327" s="137"/>
      <c r="Y327" s="53"/>
      <c r="Z327" s="137"/>
      <c r="AA327" s="53"/>
      <c r="AB327" s="58"/>
      <c r="AC327" s="53"/>
      <c r="AD327" s="53"/>
      <c r="AE327" s="53"/>
    </row>
    <row r="328" spans="2:31">
      <c r="B328" s="4"/>
      <c r="C328" s="3"/>
      <c r="E328" s="4" t="s">
        <v>4693</v>
      </c>
      <c r="F328" s="3" t="s">
        <v>4694</v>
      </c>
      <c r="X328" s="137"/>
      <c r="Y328" s="53"/>
      <c r="Z328" s="137"/>
      <c r="AA328" s="53"/>
      <c r="AB328" s="58"/>
      <c r="AC328" s="53"/>
      <c r="AD328" s="53"/>
      <c r="AE328" s="53"/>
    </row>
    <row r="329" spans="2:31">
      <c r="B329" s="4"/>
      <c r="C329" s="3"/>
      <c r="E329" s="4" t="s">
        <v>4695</v>
      </c>
      <c r="F329" s="3" t="s">
        <v>4696</v>
      </c>
      <c r="X329" s="137"/>
      <c r="Y329" s="53"/>
      <c r="Z329" s="137"/>
      <c r="AA329" s="53"/>
      <c r="AB329" s="58"/>
      <c r="AC329" s="53"/>
      <c r="AD329" s="53"/>
      <c r="AE329" s="53"/>
    </row>
    <row r="330" spans="2:31">
      <c r="B330" s="4"/>
      <c r="C330" s="3"/>
      <c r="E330" s="4" t="s">
        <v>4697</v>
      </c>
      <c r="F330" s="3" t="s">
        <v>4698</v>
      </c>
      <c r="X330" s="137"/>
      <c r="Y330" s="53"/>
      <c r="Z330" s="137"/>
      <c r="AA330" s="53"/>
      <c r="AB330" s="58"/>
      <c r="AC330" s="53"/>
      <c r="AD330" s="53"/>
      <c r="AE330" s="53"/>
    </row>
    <row r="331" spans="2:31">
      <c r="B331" s="4"/>
      <c r="C331" s="3"/>
      <c r="E331" s="4" t="s">
        <v>4699</v>
      </c>
      <c r="F331" s="3" t="s">
        <v>4700</v>
      </c>
      <c r="X331" s="137"/>
      <c r="Y331" s="53"/>
      <c r="Z331" s="137"/>
      <c r="AA331" s="53"/>
      <c r="AB331" s="58"/>
      <c r="AC331" s="53"/>
      <c r="AD331" s="53"/>
      <c r="AE331" s="53"/>
    </row>
    <row r="332" spans="2:31">
      <c r="B332" s="4"/>
      <c r="C332" s="3"/>
      <c r="E332" s="4" t="s">
        <v>4699</v>
      </c>
      <c r="F332" s="3" t="s">
        <v>4700</v>
      </c>
      <c r="X332" s="137"/>
      <c r="Y332" s="53"/>
      <c r="Z332" s="137"/>
      <c r="AA332" s="53"/>
      <c r="AB332" s="58"/>
      <c r="AC332" s="53"/>
      <c r="AD332" s="53"/>
      <c r="AE332" s="53"/>
    </row>
    <row r="333" spans="2:31">
      <c r="B333" s="4"/>
      <c r="C333" s="3"/>
      <c r="E333" s="4" t="s">
        <v>4701</v>
      </c>
      <c r="F333" s="3" t="s">
        <v>4702</v>
      </c>
      <c r="X333" s="137"/>
      <c r="Y333" s="53"/>
      <c r="Z333" s="137"/>
      <c r="AA333" s="53"/>
      <c r="AB333" s="58"/>
      <c r="AC333" s="53"/>
      <c r="AD333" s="53"/>
      <c r="AE333" s="53"/>
    </row>
    <row r="334" spans="2:31">
      <c r="B334" s="4"/>
      <c r="C334" s="3"/>
      <c r="E334" s="4" t="s">
        <v>4703</v>
      </c>
      <c r="F334" s="3" t="s">
        <v>4704</v>
      </c>
      <c r="X334" s="137"/>
      <c r="Y334" s="53"/>
      <c r="Z334" s="137"/>
      <c r="AA334" s="53"/>
      <c r="AB334" s="58"/>
      <c r="AC334" s="53"/>
      <c r="AD334" s="53"/>
      <c r="AE334" s="53"/>
    </row>
    <row r="335" spans="2:31">
      <c r="B335" s="4"/>
      <c r="C335" s="3"/>
      <c r="E335" s="4" t="s">
        <v>4705</v>
      </c>
      <c r="F335" s="3" t="s">
        <v>4706</v>
      </c>
      <c r="X335" s="137"/>
      <c r="Y335" s="53"/>
      <c r="Z335" s="137"/>
      <c r="AA335" s="53"/>
      <c r="AB335" s="58"/>
      <c r="AC335" s="53"/>
      <c r="AD335" s="53"/>
      <c r="AE335" s="53"/>
    </row>
    <row r="336" spans="2:31">
      <c r="B336" s="4"/>
      <c r="C336" s="3"/>
      <c r="E336" s="4" t="s">
        <v>4707</v>
      </c>
      <c r="F336" s="3" t="s">
        <v>4708</v>
      </c>
      <c r="X336" s="137"/>
      <c r="Y336" s="53"/>
      <c r="Z336" s="137"/>
      <c r="AA336" s="53"/>
      <c r="AB336" s="58"/>
      <c r="AC336" s="53"/>
      <c r="AD336" s="53"/>
      <c r="AE336" s="53"/>
    </row>
    <row r="337" spans="2:31">
      <c r="B337" s="4"/>
      <c r="C337" s="3"/>
      <c r="E337" s="4" t="s">
        <v>4709</v>
      </c>
      <c r="F337" s="3" t="s">
        <v>4710</v>
      </c>
      <c r="X337" s="137"/>
      <c r="Y337" s="53"/>
      <c r="Z337" s="137"/>
      <c r="AA337" s="53"/>
      <c r="AB337" s="58"/>
      <c r="AC337" s="53"/>
      <c r="AD337" s="53"/>
      <c r="AE337" s="53"/>
    </row>
    <row r="338" spans="2:31">
      <c r="B338" s="4"/>
      <c r="C338" s="3"/>
      <c r="E338" s="4" t="s">
        <v>4711</v>
      </c>
      <c r="F338" s="3" t="s">
        <v>4712</v>
      </c>
      <c r="X338" s="137"/>
      <c r="Y338" s="53"/>
      <c r="Z338" s="137"/>
      <c r="AA338" s="53"/>
      <c r="AB338" s="58"/>
      <c r="AC338" s="53"/>
      <c r="AD338" s="53"/>
      <c r="AE338" s="53"/>
    </row>
    <row r="339" spans="2:31">
      <c r="B339" s="4"/>
      <c r="C339" s="3"/>
      <c r="E339" s="4" t="s">
        <v>4713</v>
      </c>
      <c r="F339" s="3" t="s">
        <v>4714</v>
      </c>
      <c r="X339" s="137"/>
      <c r="Y339" s="53"/>
      <c r="Z339" s="137"/>
      <c r="AA339" s="53"/>
      <c r="AB339" s="58"/>
      <c r="AC339" s="53"/>
      <c r="AD339" s="53"/>
      <c r="AE339" s="53"/>
    </row>
    <row r="340" spans="2:31">
      <c r="B340" s="4"/>
      <c r="C340" s="3"/>
      <c r="E340" s="4" t="s">
        <v>4715</v>
      </c>
      <c r="F340" s="3" t="s">
        <v>4716</v>
      </c>
      <c r="X340" s="137"/>
      <c r="Y340" s="53"/>
      <c r="Z340" s="137"/>
      <c r="AA340" s="53"/>
      <c r="AB340" s="58"/>
      <c r="AC340" s="53"/>
      <c r="AD340" s="53"/>
      <c r="AE340" s="53"/>
    </row>
    <row r="341" spans="2:31">
      <c r="B341" s="4"/>
      <c r="C341" s="3"/>
      <c r="E341" s="4" t="s">
        <v>4717</v>
      </c>
      <c r="F341" s="3" t="s">
        <v>4718</v>
      </c>
      <c r="X341" s="137"/>
      <c r="Y341" s="53"/>
      <c r="Z341" s="137"/>
      <c r="AA341" s="53"/>
      <c r="AB341" s="58"/>
      <c r="AC341" s="53"/>
      <c r="AD341" s="53"/>
      <c r="AE341" s="53"/>
    </row>
    <row r="342" spans="2:31">
      <c r="B342" s="4"/>
      <c r="C342" s="3"/>
      <c r="E342" s="4" t="s">
        <v>4719</v>
      </c>
      <c r="F342" s="3" t="s">
        <v>4720</v>
      </c>
      <c r="X342" s="137"/>
      <c r="Y342" s="53"/>
      <c r="Z342" s="137"/>
      <c r="AA342" s="53"/>
      <c r="AB342" s="58"/>
      <c r="AC342" s="53"/>
      <c r="AD342" s="53"/>
      <c r="AE342" s="53"/>
    </row>
    <row r="343" spans="2:31">
      <c r="B343" s="4"/>
      <c r="C343" s="3"/>
      <c r="E343" s="4" t="s">
        <v>4721</v>
      </c>
      <c r="F343" s="3" t="s">
        <v>4722</v>
      </c>
      <c r="X343" s="137"/>
      <c r="Y343" s="53"/>
      <c r="Z343" s="137"/>
      <c r="AA343" s="53"/>
      <c r="AB343" s="58"/>
      <c r="AC343" s="53"/>
      <c r="AD343" s="53"/>
      <c r="AE343" s="53"/>
    </row>
    <row r="344" spans="2:31">
      <c r="B344" s="4"/>
      <c r="C344" s="3"/>
      <c r="E344" s="4" t="s">
        <v>4723</v>
      </c>
      <c r="F344" s="3" t="s">
        <v>4724</v>
      </c>
      <c r="X344" s="137"/>
      <c r="Y344" s="53"/>
      <c r="Z344" s="137"/>
      <c r="AA344" s="53"/>
      <c r="AB344" s="58"/>
      <c r="AC344" s="53"/>
      <c r="AD344" s="53"/>
      <c r="AE344" s="53"/>
    </row>
    <row r="345" spans="2:31">
      <c r="B345" s="4"/>
      <c r="C345" s="3"/>
      <c r="E345" s="4" t="s">
        <v>4725</v>
      </c>
      <c r="F345" s="3" t="s">
        <v>4726</v>
      </c>
      <c r="X345" s="137"/>
      <c r="Y345" s="53"/>
      <c r="Z345" s="137"/>
      <c r="AA345" s="53"/>
      <c r="AB345" s="58"/>
      <c r="AC345" s="53"/>
      <c r="AD345" s="53"/>
      <c r="AE345" s="53"/>
    </row>
    <row r="346" spans="2:31">
      <c r="B346" s="4"/>
      <c r="C346" s="3"/>
      <c r="E346" s="4" t="s">
        <v>4727</v>
      </c>
      <c r="F346" s="3" t="s">
        <v>4728</v>
      </c>
      <c r="X346" s="137"/>
      <c r="Y346" s="53"/>
      <c r="Z346" s="137"/>
      <c r="AA346" s="53"/>
      <c r="AB346" s="58"/>
      <c r="AC346" s="53"/>
      <c r="AD346" s="53"/>
      <c r="AE346" s="53"/>
    </row>
    <row r="347" spans="2:31">
      <c r="B347" s="4"/>
      <c r="C347" s="3"/>
      <c r="E347" s="4" t="s">
        <v>4729</v>
      </c>
      <c r="F347" s="3" t="s">
        <v>4730</v>
      </c>
      <c r="X347" s="137"/>
      <c r="Y347" s="53"/>
      <c r="Z347" s="137"/>
      <c r="AA347" s="53"/>
      <c r="AB347" s="58"/>
      <c r="AC347" s="53"/>
      <c r="AD347" s="53"/>
      <c r="AE347" s="53"/>
    </row>
    <row r="348" spans="2:31">
      <c r="B348" s="4"/>
      <c r="C348" s="3"/>
      <c r="E348" s="4" t="s">
        <v>4731</v>
      </c>
      <c r="F348" s="3" t="s">
        <v>4732</v>
      </c>
      <c r="X348" s="137"/>
      <c r="Y348" s="53"/>
      <c r="Z348" s="137"/>
      <c r="AA348" s="53"/>
      <c r="AB348" s="58"/>
      <c r="AC348" s="53"/>
      <c r="AD348" s="53"/>
      <c r="AE348" s="53"/>
    </row>
    <row r="349" spans="2:31">
      <c r="B349" s="4"/>
      <c r="C349" s="3"/>
      <c r="E349" s="4" t="s">
        <v>4733</v>
      </c>
      <c r="F349" s="3" t="s">
        <v>4734</v>
      </c>
      <c r="X349" s="137"/>
      <c r="Y349" s="53"/>
      <c r="Z349" s="137"/>
      <c r="AA349" s="53"/>
      <c r="AB349" s="58"/>
      <c r="AC349" s="53"/>
      <c r="AD349" s="53"/>
      <c r="AE349" s="53"/>
    </row>
    <row r="350" spans="2:31">
      <c r="B350" s="4"/>
      <c r="C350" s="3"/>
      <c r="E350" s="4" t="s">
        <v>4735</v>
      </c>
      <c r="F350" s="3" t="s">
        <v>4736</v>
      </c>
      <c r="X350" s="137"/>
      <c r="Y350" s="53"/>
      <c r="Z350" s="137"/>
      <c r="AA350" s="53"/>
      <c r="AB350" s="58"/>
      <c r="AC350" s="53"/>
      <c r="AD350" s="53"/>
      <c r="AE350" s="53"/>
    </row>
    <row r="351" spans="2:31">
      <c r="B351" s="4"/>
      <c r="C351" s="3"/>
      <c r="E351" s="4" t="s">
        <v>4737</v>
      </c>
      <c r="F351" s="3" t="s">
        <v>4738</v>
      </c>
      <c r="X351" s="137"/>
      <c r="Y351" s="53"/>
      <c r="Z351" s="137"/>
      <c r="AA351" s="53"/>
      <c r="AB351" s="58"/>
      <c r="AC351" s="53"/>
      <c r="AD351" s="53"/>
      <c r="AE351" s="53"/>
    </row>
    <row r="352" spans="2:31">
      <c r="B352" s="4"/>
      <c r="C352" s="3"/>
      <c r="E352" s="4" t="s">
        <v>4739</v>
      </c>
      <c r="F352" s="3" t="s">
        <v>4740</v>
      </c>
      <c r="X352" s="137"/>
      <c r="Y352" s="53"/>
      <c r="Z352" s="137"/>
      <c r="AA352" s="53"/>
      <c r="AB352" s="58"/>
      <c r="AC352" s="53"/>
      <c r="AD352" s="53"/>
      <c r="AE352" s="53"/>
    </row>
    <row r="353" spans="2:31">
      <c r="B353" s="4"/>
      <c r="C353" s="3"/>
      <c r="E353" s="4" t="s">
        <v>4741</v>
      </c>
      <c r="F353" s="3" t="s">
        <v>4742</v>
      </c>
      <c r="X353" s="137"/>
      <c r="Y353" s="53"/>
      <c r="Z353" s="137"/>
      <c r="AA353" s="53"/>
      <c r="AB353" s="58"/>
      <c r="AC353" s="53"/>
      <c r="AD353" s="53"/>
      <c r="AE353" s="53"/>
    </row>
    <row r="354" spans="2:31">
      <c r="B354" s="4"/>
      <c r="C354" s="3"/>
      <c r="E354" s="4" t="s">
        <v>4743</v>
      </c>
      <c r="F354" s="3" t="s">
        <v>4744</v>
      </c>
      <c r="X354" s="137"/>
      <c r="Y354" s="53"/>
      <c r="Z354" s="137"/>
      <c r="AA354" s="53"/>
      <c r="AB354" s="58"/>
      <c r="AC354" s="53"/>
      <c r="AD354" s="53"/>
      <c r="AE354" s="53"/>
    </row>
    <row r="355" spans="2:31">
      <c r="B355" s="4"/>
      <c r="C355" s="3"/>
      <c r="E355" s="4" t="s">
        <v>4745</v>
      </c>
      <c r="F355" s="3" t="s">
        <v>4746</v>
      </c>
      <c r="X355" s="137"/>
      <c r="Y355" s="53"/>
      <c r="Z355" s="137"/>
      <c r="AA355" s="53"/>
      <c r="AB355" s="58"/>
      <c r="AC355" s="53"/>
      <c r="AD355" s="53"/>
      <c r="AE355" s="53"/>
    </row>
    <row r="356" spans="2:31">
      <c r="B356" s="4"/>
      <c r="C356" s="3"/>
      <c r="E356" s="4" t="s">
        <v>4747</v>
      </c>
      <c r="F356" s="3" t="s">
        <v>4748</v>
      </c>
      <c r="X356" s="137"/>
      <c r="Y356" s="53"/>
      <c r="Z356" s="137"/>
      <c r="AA356" s="53"/>
      <c r="AB356" s="58"/>
      <c r="AC356" s="53"/>
      <c r="AD356" s="53"/>
      <c r="AE356" s="53"/>
    </row>
    <row r="357" spans="2:31">
      <c r="B357" s="4"/>
      <c r="C357" s="3"/>
      <c r="E357" s="4" t="s">
        <v>4749</v>
      </c>
      <c r="F357" s="3" t="s">
        <v>4750</v>
      </c>
      <c r="X357" s="137"/>
      <c r="Y357" s="53"/>
      <c r="Z357" s="137"/>
      <c r="AA357" s="53"/>
      <c r="AB357" s="58"/>
      <c r="AC357" s="53"/>
      <c r="AD357" s="53"/>
      <c r="AE357" s="53"/>
    </row>
    <row r="358" spans="2:31">
      <c r="B358" s="4"/>
      <c r="C358" s="3"/>
      <c r="E358" s="4" t="s">
        <v>4751</v>
      </c>
      <c r="F358" s="3" t="s">
        <v>4752</v>
      </c>
      <c r="X358" s="137"/>
      <c r="Y358" s="53"/>
      <c r="Z358" s="137"/>
      <c r="AA358" s="53"/>
      <c r="AB358" s="58"/>
      <c r="AC358" s="53"/>
      <c r="AD358" s="53"/>
      <c r="AE358" s="53"/>
    </row>
    <row r="359" spans="2:31">
      <c r="B359" s="4"/>
      <c r="C359" s="3"/>
      <c r="E359" s="4" t="s">
        <v>4753</v>
      </c>
      <c r="F359" s="3" t="s">
        <v>4754</v>
      </c>
      <c r="X359" s="137"/>
      <c r="Y359" s="53"/>
      <c r="Z359" s="137"/>
      <c r="AA359" s="53"/>
      <c r="AB359" s="58"/>
      <c r="AC359" s="53"/>
      <c r="AD359" s="53"/>
      <c r="AE359" s="53"/>
    </row>
    <row r="360" spans="2:31">
      <c r="B360" s="4"/>
      <c r="C360" s="3"/>
      <c r="E360" s="4" t="s">
        <v>4755</v>
      </c>
      <c r="F360" s="3" t="s">
        <v>4756</v>
      </c>
      <c r="X360" s="137"/>
      <c r="Y360" s="53"/>
      <c r="Z360" s="137"/>
      <c r="AA360" s="53"/>
      <c r="AB360" s="58"/>
      <c r="AC360" s="53"/>
      <c r="AD360" s="53"/>
      <c r="AE360" s="53"/>
    </row>
    <row r="361" spans="2:31">
      <c r="B361" s="4"/>
      <c r="C361" s="3"/>
      <c r="E361" s="4" t="s">
        <v>4757</v>
      </c>
      <c r="F361" s="3" t="s">
        <v>4758</v>
      </c>
      <c r="X361" s="137"/>
      <c r="Y361" s="53"/>
      <c r="Z361" s="137"/>
      <c r="AA361" s="53"/>
      <c r="AB361" s="58"/>
      <c r="AC361" s="53"/>
      <c r="AD361" s="53"/>
      <c r="AE361" s="53"/>
    </row>
    <row r="362" spans="2:31">
      <c r="B362" s="4"/>
      <c r="C362" s="3"/>
      <c r="E362" s="4" t="s">
        <v>4759</v>
      </c>
      <c r="F362" s="3" t="s">
        <v>4760</v>
      </c>
      <c r="X362" s="137"/>
      <c r="Y362" s="53"/>
      <c r="Z362" s="137"/>
      <c r="AA362" s="53"/>
      <c r="AB362" s="58"/>
      <c r="AC362" s="53"/>
      <c r="AD362" s="53"/>
      <c r="AE362" s="53"/>
    </row>
    <row r="363" spans="2:31">
      <c r="B363" s="4"/>
      <c r="C363" s="3"/>
      <c r="E363" s="4" t="s">
        <v>4761</v>
      </c>
      <c r="F363" s="3" t="s">
        <v>4762</v>
      </c>
      <c r="X363" s="137"/>
      <c r="Y363" s="53"/>
      <c r="Z363" s="137"/>
      <c r="AA363" s="53"/>
      <c r="AB363" s="58"/>
      <c r="AC363" s="53"/>
      <c r="AD363" s="53"/>
      <c r="AE363" s="53"/>
    </row>
    <row r="364" spans="2:31">
      <c r="B364" s="4"/>
      <c r="C364" s="3"/>
      <c r="E364" s="4" t="s">
        <v>4763</v>
      </c>
      <c r="F364" s="3" t="s">
        <v>4764</v>
      </c>
      <c r="X364" s="137"/>
      <c r="Y364" s="53"/>
      <c r="Z364" s="137"/>
      <c r="AA364" s="53"/>
      <c r="AB364" s="58"/>
      <c r="AC364" s="53"/>
      <c r="AD364" s="53"/>
      <c r="AE364" s="53"/>
    </row>
    <row r="365" spans="2:31">
      <c r="B365" s="4"/>
      <c r="C365" s="3"/>
      <c r="E365" s="4" t="s">
        <v>4765</v>
      </c>
      <c r="F365" s="3" t="s">
        <v>4766</v>
      </c>
      <c r="X365" s="137"/>
      <c r="Y365" s="53"/>
      <c r="Z365" s="137"/>
      <c r="AA365" s="53"/>
      <c r="AB365" s="58"/>
      <c r="AC365" s="53"/>
      <c r="AD365" s="53"/>
      <c r="AE365" s="53"/>
    </row>
    <row r="366" spans="2:31">
      <c r="B366" s="4"/>
      <c r="C366" s="3"/>
      <c r="E366" s="4" t="s">
        <v>4767</v>
      </c>
      <c r="F366" s="3" t="s">
        <v>4768</v>
      </c>
      <c r="X366" s="137"/>
      <c r="Y366" s="53"/>
      <c r="Z366" s="137"/>
      <c r="AA366" s="53"/>
      <c r="AB366" s="58"/>
      <c r="AC366" s="53"/>
      <c r="AD366" s="53"/>
      <c r="AE366" s="53"/>
    </row>
    <row r="367" spans="2:31">
      <c r="B367" s="4"/>
      <c r="C367" s="3"/>
      <c r="E367" s="4" t="s">
        <v>4769</v>
      </c>
      <c r="F367" s="3" t="s">
        <v>4770</v>
      </c>
      <c r="X367" s="137"/>
      <c r="Y367" s="53"/>
      <c r="Z367" s="137"/>
      <c r="AA367" s="53"/>
      <c r="AB367" s="58"/>
      <c r="AC367" s="53"/>
      <c r="AD367" s="53"/>
      <c r="AE367" s="53"/>
    </row>
    <row r="368" spans="2:31">
      <c r="B368" s="4"/>
      <c r="C368" s="3"/>
      <c r="E368" s="4" t="s">
        <v>4771</v>
      </c>
      <c r="F368" s="3" t="s">
        <v>4772</v>
      </c>
      <c r="X368" s="137"/>
      <c r="Y368" s="53"/>
      <c r="Z368" s="137"/>
      <c r="AA368" s="53"/>
      <c r="AB368" s="58"/>
      <c r="AC368" s="53"/>
      <c r="AD368" s="53"/>
      <c r="AE368" s="53"/>
    </row>
    <row r="369" spans="2:31">
      <c r="B369" s="4"/>
      <c r="C369" s="3"/>
      <c r="E369" s="4" t="s">
        <v>4773</v>
      </c>
      <c r="F369" s="3" t="s">
        <v>4774</v>
      </c>
      <c r="X369" s="137"/>
      <c r="Y369" s="53"/>
      <c r="Z369" s="137"/>
      <c r="AA369" s="53"/>
      <c r="AB369" s="58"/>
      <c r="AC369" s="53"/>
      <c r="AD369" s="53"/>
      <c r="AE369" s="53"/>
    </row>
    <row r="370" spans="2:31">
      <c r="B370" s="4"/>
      <c r="C370" s="3"/>
      <c r="E370" s="4" t="s">
        <v>4775</v>
      </c>
      <c r="F370" s="3" t="s">
        <v>4776</v>
      </c>
      <c r="X370" s="137"/>
      <c r="Y370" s="53"/>
      <c r="Z370" s="137"/>
      <c r="AA370" s="53"/>
      <c r="AB370" s="58"/>
      <c r="AC370" s="53"/>
      <c r="AD370" s="53"/>
      <c r="AE370" s="53"/>
    </row>
    <row r="371" spans="2:31">
      <c r="B371" s="4"/>
      <c r="C371" s="3"/>
      <c r="E371" s="4" t="s">
        <v>4777</v>
      </c>
      <c r="F371" s="3" t="s">
        <v>4778</v>
      </c>
      <c r="X371" s="137"/>
      <c r="Y371" s="53"/>
      <c r="Z371" s="137"/>
      <c r="AA371" s="53"/>
      <c r="AB371" s="58"/>
      <c r="AC371" s="53"/>
      <c r="AD371" s="53"/>
      <c r="AE371" s="53"/>
    </row>
    <row r="372" spans="2:31">
      <c r="B372" s="4"/>
      <c r="C372" s="3"/>
      <c r="E372" s="4" t="s">
        <v>4779</v>
      </c>
      <c r="F372" s="3" t="s">
        <v>4780</v>
      </c>
      <c r="X372" s="137"/>
      <c r="Y372" s="53"/>
      <c r="Z372" s="137"/>
      <c r="AA372" s="53"/>
      <c r="AB372" s="58"/>
      <c r="AC372" s="53"/>
      <c r="AD372" s="53"/>
      <c r="AE372" s="53"/>
    </row>
    <row r="373" spans="2:31">
      <c r="B373" s="4"/>
      <c r="C373" s="3"/>
      <c r="E373" s="4" t="s">
        <v>4781</v>
      </c>
      <c r="F373" s="3" t="s">
        <v>4782</v>
      </c>
      <c r="X373" s="137"/>
      <c r="Y373" s="53"/>
      <c r="Z373" s="137"/>
      <c r="AA373" s="53"/>
      <c r="AB373" s="58"/>
      <c r="AC373" s="53"/>
      <c r="AD373" s="53"/>
      <c r="AE373" s="53"/>
    </row>
    <row r="374" spans="2:31">
      <c r="B374" s="4"/>
      <c r="C374" s="3"/>
      <c r="E374" s="4" t="s">
        <v>4783</v>
      </c>
      <c r="F374" s="3" t="s">
        <v>4784</v>
      </c>
      <c r="X374" s="137"/>
      <c r="Y374" s="53"/>
      <c r="Z374" s="137"/>
      <c r="AA374" s="53"/>
      <c r="AB374" s="58"/>
      <c r="AC374" s="53"/>
      <c r="AD374" s="53"/>
      <c r="AE374" s="53"/>
    </row>
    <row r="375" spans="2:31">
      <c r="B375" s="4"/>
      <c r="C375" s="3"/>
      <c r="E375" s="4" t="s">
        <v>4785</v>
      </c>
      <c r="F375" s="3" t="s">
        <v>4786</v>
      </c>
      <c r="X375" s="137"/>
      <c r="Y375" s="53"/>
      <c r="Z375" s="137"/>
      <c r="AA375" s="53"/>
      <c r="AB375" s="58"/>
      <c r="AC375" s="53"/>
      <c r="AD375" s="53"/>
      <c r="AE375" s="53"/>
    </row>
    <row r="376" spans="2:31">
      <c r="B376" s="4"/>
      <c r="C376" s="3"/>
      <c r="E376" s="4" t="s">
        <v>4787</v>
      </c>
      <c r="F376" s="3" t="s">
        <v>4788</v>
      </c>
      <c r="X376" s="137"/>
      <c r="Y376" s="53"/>
      <c r="Z376" s="137"/>
      <c r="AA376" s="53"/>
      <c r="AB376" s="58"/>
      <c r="AC376" s="53"/>
      <c r="AD376" s="53"/>
      <c r="AE376" s="53"/>
    </row>
    <row r="377" spans="2:31">
      <c r="B377" s="4"/>
      <c r="C377" s="3"/>
      <c r="E377" s="4" t="s">
        <v>4789</v>
      </c>
      <c r="F377" s="3" t="s">
        <v>4790</v>
      </c>
      <c r="X377" s="137"/>
      <c r="Y377" s="53"/>
      <c r="Z377" s="137"/>
      <c r="AA377" s="53"/>
      <c r="AB377" s="58"/>
      <c r="AC377" s="53"/>
      <c r="AD377" s="53"/>
      <c r="AE377" s="53"/>
    </row>
    <row r="378" spans="2:31">
      <c r="B378" s="4"/>
      <c r="C378" s="3"/>
      <c r="E378" s="4" t="s">
        <v>4791</v>
      </c>
      <c r="F378" s="3" t="s">
        <v>4792</v>
      </c>
      <c r="X378" s="137"/>
      <c r="Y378" s="53"/>
      <c r="Z378" s="137"/>
      <c r="AA378" s="53"/>
      <c r="AB378" s="58"/>
      <c r="AC378" s="53"/>
      <c r="AD378" s="53"/>
      <c r="AE378" s="53"/>
    </row>
    <row r="379" spans="2:31">
      <c r="B379" s="4"/>
      <c r="C379" s="3"/>
      <c r="E379" s="4" t="s">
        <v>4793</v>
      </c>
      <c r="F379" s="3" t="s">
        <v>4794</v>
      </c>
      <c r="X379" s="137"/>
      <c r="Y379" s="53"/>
      <c r="Z379" s="137"/>
      <c r="AA379" s="53"/>
      <c r="AB379" s="58"/>
      <c r="AC379" s="53"/>
      <c r="AD379" s="53"/>
      <c r="AE379" s="53"/>
    </row>
    <row r="380" spans="2:31">
      <c r="B380" s="4"/>
      <c r="C380" s="3"/>
      <c r="E380" s="4" t="s">
        <v>4795</v>
      </c>
      <c r="F380" s="3" t="s">
        <v>4796</v>
      </c>
      <c r="X380" s="137"/>
      <c r="Y380" s="53"/>
      <c r="Z380" s="137"/>
      <c r="AA380" s="53"/>
      <c r="AB380" s="58"/>
      <c r="AC380" s="53"/>
      <c r="AD380" s="53"/>
      <c r="AE380" s="53"/>
    </row>
    <row r="381" spans="2:31">
      <c r="B381" s="4"/>
      <c r="C381" s="3"/>
      <c r="E381" s="4" t="s">
        <v>4797</v>
      </c>
      <c r="F381" s="3" t="s">
        <v>4798</v>
      </c>
      <c r="X381" s="137"/>
      <c r="Y381" s="53"/>
      <c r="Z381" s="137"/>
      <c r="AA381" s="53"/>
      <c r="AB381" s="58"/>
      <c r="AC381" s="53"/>
      <c r="AD381" s="53"/>
      <c r="AE381" s="53"/>
    </row>
    <row r="382" spans="2:31">
      <c r="B382" s="4"/>
      <c r="C382" s="3"/>
      <c r="E382" s="4" t="s">
        <v>4799</v>
      </c>
      <c r="F382" s="3" t="s">
        <v>4800</v>
      </c>
      <c r="X382" s="137"/>
      <c r="Y382" s="53"/>
      <c r="Z382" s="137"/>
      <c r="AA382" s="53"/>
      <c r="AB382" s="58"/>
      <c r="AC382" s="53"/>
      <c r="AD382" s="53"/>
      <c r="AE382" s="53"/>
    </row>
    <row r="383" spans="2:31">
      <c r="B383" s="4"/>
      <c r="C383" s="3"/>
      <c r="E383" s="4" t="s">
        <v>4801</v>
      </c>
      <c r="F383" s="3" t="s">
        <v>4802</v>
      </c>
      <c r="X383" s="137"/>
      <c r="Y383" s="53"/>
      <c r="Z383" s="137"/>
      <c r="AA383" s="53"/>
      <c r="AB383" s="58"/>
      <c r="AC383" s="53"/>
      <c r="AD383" s="53"/>
      <c r="AE383" s="53"/>
    </row>
    <row r="384" spans="2:31">
      <c r="B384" s="4"/>
      <c r="C384" s="3"/>
      <c r="E384" s="4" t="s">
        <v>4803</v>
      </c>
      <c r="F384" s="3" t="s">
        <v>4804</v>
      </c>
      <c r="X384" s="137"/>
      <c r="Y384" s="53"/>
      <c r="Z384" s="137"/>
      <c r="AA384" s="53"/>
      <c r="AB384" s="58"/>
      <c r="AC384" s="53"/>
      <c r="AD384" s="53"/>
      <c r="AE384" s="53"/>
    </row>
    <row r="385" spans="2:31">
      <c r="B385" s="4"/>
      <c r="C385" s="3"/>
      <c r="E385" s="4" t="s">
        <v>4805</v>
      </c>
      <c r="F385" s="3" t="s">
        <v>4806</v>
      </c>
      <c r="X385" s="137"/>
      <c r="Y385" s="53"/>
      <c r="Z385" s="137"/>
      <c r="AA385" s="53"/>
      <c r="AB385" s="58"/>
      <c r="AC385" s="53"/>
      <c r="AD385" s="53"/>
      <c r="AE385" s="53"/>
    </row>
    <row r="386" spans="2:31">
      <c r="B386" s="4"/>
      <c r="C386" s="3"/>
      <c r="E386" s="4" t="s">
        <v>4807</v>
      </c>
      <c r="F386" s="3" t="s">
        <v>4808</v>
      </c>
      <c r="X386" s="137"/>
      <c r="Y386" s="53"/>
      <c r="Z386" s="137"/>
      <c r="AA386" s="53"/>
      <c r="AB386" s="58"/>
      <c r="AC386" s="53"/>
      <c r="AD386" s="53"/>
      <c r="AE386" s="53"/>
    </row>
    <row r="387" spans="2:31">
      <c r="B387" s="4"/>
      <c r="C387" s="3"/>
      <c r="E387" s="4" t="s">
        <v>4809</v>
      </c>
      <c r="F387" s="3" t="s">
        <v>4810</v>
      </c>
      <c r="X387" s="137"/>
      <c r="Y387" s="53"/>
      <c r="Z387" s="137"/>
      <c r="AA387" s="53"/>
      <c r="AB387" s="58"/>
      <c r="AC387" s="53"/>
      <c r="AD387" s="53"/>
      <c r="AE387" s="53"/>
    </row>
    <row r="388" spans="2:31">
      <c r="B388" s="4"/>
      <c r="C388" s="3"/>
      <c r="E388" s="4" t="s">
        <v>4811</v>
      </c>
      <c r="F388" s="3" t="s">
        <v>4812</v>
      </c>
      <c r="X388" s="137"/>
      <c r="Y388" s="53"/>
      <c r="Z388" s="137"/>
      <c r="AA388" s="53"/>
      <c r="AB388" s="58"/>
      <c r="AC388" s="53"/>
      <c r="AD388" s="53"/>
      <c r="AE388" s="53"/>
    </row>
    <row r="389" spans="2:31">
      <c r="B389" s="4"/>
      <c r="C389" s="3"/>
      <c r="E389" s="4" t="s">
        <v>4813</v>
      </c>
      <c r="F389" s="3" t="s">
        <v>4814</v>
      </c>
      <c r="X389" s="137"/>
      <c r="Y389" s="53"/>
      <c r="Z389" s="137"/>
      <c r="AA389" s="53"/>
      <c r="AB389" s="58"/>
      <c r="AC389" s="53"/>
      <c r="AD389" s="53"/>
      <c r="AE389" s="53"/>
    </row>
    <row r="390" spans="2:31">
      <c r="B390" s="4"/>
      <c r="C390" s="3"/>
      <c r="E390" s="4" t="s">
        <v>4815</v>
      </c>
      <c r="F390" s="3" t="s">
        <v>4816</v>
      </c>
      <c r="X390" s="137"/>
      <c r="Y390" s="53"/>
      <c r="Z390" s="137"/>
      <c r="AA390" s="53"/>
      <c r="AB390" s="58"/>
      <c r="AC390" s="53"/>
      <c r="AD390" s="53"/>
      <c r="AE390" s="53"/>
    </row>
    <row r="391" spans="2:31">
      <c r="B391" s="4"/>
      <c r="C391" s="3"/>
      <c r="E391" s="4" t="s">
        <v>4817</v>
      </c>
      <c r="F391" s="3" t="s">
        <v>4818</v>
      </c>
      <c r="X391" s="137"/>
      <c r="Y391" s="53"/>
      <c r="Z391" s="137"/>
      <c r="AA391" s="53"/>
      <c r="AB391" s="58"/>
      <c r="AC391" s="53"/>
      <c r="AD391" s="53"/>
      <c r="AE391" s="53"/>
    </row>
    <row r="392" spans="2:31">
      <c r="B392" s="4"/>
      <c r="C392" s="3"/>
      <c r="E392" s="4" t="s">
        <v>4819</v>
      </c>
      <c r="F392" s="3" t="s">
        <v>4820</v>
      </c>
      <c r="X392" s="137"/>
      <c r="Y392" s="53"/>
      <c r="Z392" s="137"/>
      <c r="AA392" s="53"/>
      <c r="AB392" s="58"/>
      <c r="AC392" s="53"/>
      <c r="AD392" s="53"/>
      <c r="AE392" s="53"/>
    </row>
    <row r="393" spans="2:31">
      <c r="B393" s="4"/>
      <c r="C393" s="3"/>
      <c r="E393" s="4" t="s">
        <v>4821</v>
      </c>
      <c r="F393" s="3" t="s">
        <v>4822</v>
      </c>
      <c r="X393" s="137"/>
      <c r="Y393" s="53"/>
      <c r="Z393" s="137"/>
      <c r="AA393" s="53"/>
      <c r="AB393" s="58"/>
      <c r="AC393" s="53"/>
      <c r="AD393" s="53"/>
      <c r="AE393" s="53"/>
    </row>
    <row r="394" spans="2:31">
      <c r="B394" s="4"/>
      <c r="C394" s="3"/>
      <c r="E394" s="4" t="s">
        <v>4823</v>
      </c>
      <c r="F394" s="3" t="s">
        <v>4824</v>
      </c>
      <c r="X394" s="137"/>
      <c r="Y394" s="53"/>
      <c r="Z394" s="137"/>
      <c r="AA394" s="53"/>
      <c r="AB394" s="58"/>
      <c r="AC394" s="53"/>
      <c r="AD394" s="53"/>
      <c r="AE394" s="53"/>
    </row>
    <row r="395" spans="2:31">
      <c r="B395" s="4"/>
      <c r="C395" s="3"/>
      <c r="E395" s="4" t="s">
        <v>4825</v>
      </c>
      <c r="F395" s="3" t="s">
        <v>4826</v>
      </c>
      <c r="X395" s="137"/>
      <c r="Y395" s="53"/>
      <c r="Z395" s="137"/>
      <c r="AA395" s="53"/>
      <c r="AB395" s="58"/>
      <c r="AC395" s="53"/>
      <c r="AD395" s="53"/>
      <c r="AE395" s="53"/>
    </row>
    <row r="396" spans="2:31">
      <c r="B396" s="4"/>
      <c r="C396" s="3"/>
      <c r="E396" s="4" t="s">
        <v>4827</v>
      </c>
      <c r="F396" s="3" t="s">
        <v>4828</v>
      </c>
      <c r="X396" s="137"/>
      <c r="Y396" s="53"/>
      <c r="Z396" s="137"/>
      <c r="AA396" s="53"/>
      <c r="AB396" s="58"/>
      <c r="AC396" s="53"/>
      <c r="AD396" s="53"/>
      <c r="AE396" s="53"/>
    </row>
    <row r="397" spans="2:31">
      <c r="B397" s="4"/>
      <c r="C397" s="3"/>
      <c r="E397" s="4" t="s">
        <v>4829</v>
      </c>
      <c r="F397" s="3" t="s">
        <v>4830</v>
      </c>
      <c r="X397" s="137"/>
      <c r="Y397" s="53"/>
      <c r="Z397" s="137"/>
      <c r="AA397" s="53"/>
      <c r="AB397" s="58"/>
      <c r="AC397" s="53"/>
      <c r="AD397" s="53"/>
      <c r="AE397" s="53"/>
    </row>
    <row r="398" spans="2:31">
      <c r="B398" s="4"/>
      <c r="C398" s="3"/>
      <c r="E398" s="4" t="s">
        <v>4831</v>
      </c>
      <c r="F398" s="3" t="s">
        <v>4832</v>
      </c>
      <c r="X398" s="137"/>
      <c r="Y398" s="53"/>
      <c r="Z398" s="137"/>
      <c r="AA398" s="53"/>
      <c r="AB398" s="58"/>
      <c r="AC398" s="53"/>
      <c r="AD398" s="53"/>
      <c r="AE398" s="53"/>
    </row>
    <row r="399" spans="2:31">
      <c r="B399" s="4"/>
      <c r="C399" s="3"/>
      <c r="E399" s="4" t="s">
        <v>4833</v>
      </c>
      <c r="F399" s="3" t="s">
        <v>4834</v>
      </c>
      <c r="X399" s="137"/>
      <c r="Y399" s="53"/>
      <c r="Z399" s="137"/>
      <c r="AA399" s="53"/>
      <c r="AB399" s="58"/>
      <c r="AC399" s="53"/>
      <c r="AD399" s="53"/>
      <c r="AE399" s="53"/>
    </row>
    <row r="400" spans="2:31">
      <c r="B400" s="4"/>
      <c r="C400" s="3"/>
      <c r="E400" s="4" t="s">
        <v>4835</v>
      </c>
      <c r="F400" s="3" t="s">
        <v>4836</v>
      </c>
      <c r="X400" s="137"/>
      <c r="Y400" s="53"/>
      <c r="Z400" s="137"/>
      <c r="AA400" s="53"/>
      <c r="AB400" s="58"/>
      <c r="AC400" s="53"/>
      <c r="AD400" s="53"/>
      <c r="AE400" s="53"/>
    </row>
    <row r="401" spans="2:31">
      <c r="B401" s="4"/>
      <c r="C401" s="3"/>
      <c r="E401" s="4" t="s">
        <v>4837</v>
      </c>
      <c r="F401" s="3" t="s">
        <v>4838</v>
      </c>
      <c r="X401" s="137"/>
      <c r="Y401" s="53"/>
      <c r="Z401" s="137"/>
      <c r="AA401" s="53"/>
      <c r="AB401" s="58"/>
      <c r="AC401" s="53"/>
      <c r="AD401" s="53"/>
      <c r="AE401" s="53"/>
    </row>
    <row r="402" spans="2:31">
      <c r="B402" s="4"/>
      <c r="C402" s="3"/>
      <c r="E402" s="4" t="s">
        <v>4839</v>
      </c>
      <c r="F402" s="3" t="s">
        <v>4840</v>
      </c>
      <c r="X402" s="137"/>
      <c r="Y402" s="53"/>
      <c r="Z402" s="137"/>
      <c r="AA402" s="53"/>
      <c r="AB402" s="58"/>
      <c r="AC402" s="53"/>
      <c r="AD402" s="53"/>
      <c r="AE402" s="53"/>
    </row>
    <row r="403" spans="2:31">
      <c r="B403" s="4"/>
      <c r="C403" s="3"/>
      <c r="E403" s="4" t="s">
        <v>4841</v>
      </c>
      <c r="F403" s="3" t="s">
        <v>4842</v>
      </c>
      <c r="X403" s="137"/>
      <c r="Y403" s="53"/>
      <c r="Z403" s="137"/>
      <c r="AA403" s="53"/>
      <c r="AB403" s="58"/>
      <c r="AC403" s="53"/>
      <c r="AD403" s="53"/>
      <c r="AE403" s="53"/>
    </row>
    <row r="404" spans="2:31">
      <c r="B404" s="4"/>
      <c r="C404" s="3"/>
      <c r="E404" s="4" t="s">
        <v>4843</v>
      </c>
      <c r="F404" s="3" t="s">
        <v>4844</v>
      </c>
      <c r="X404" s="137"/>
      <c r="Y404" s="53"/>
      <c r="Z404" s="137"/>
      <c r="AA404" s="53"/>
      <c r="AB404" s="58"/>
      <c r="AC404" s="53"/>
      <c r="AD404" s="53"/>
      <c r="AE404" s="53"/>
    </row>
    <row r="405" spans="2:31">
      <c r="B405" s="4"/>
      <c r="C405" s="3"/>
      <c r="E405" s="4" t="s">
        <v>4845</v>
      </c>
      <c r="F405" s="3" t="s">
        <v>4846</v>
      </c>
      <c r="X405" s="137"/>
      <c r="Y405" s="53"/>
      <c r="Z405" s="137"/>
      <c r="AA405" s="53"/>
      <c r="AB405" s="58"/>
      <c r="AC405" s="53"/>
      <c r="AD405" s="53"/>
      <c r="AE405" s="53"/>
    </row>
    <row r="406" spans="2:31">
      <c r="B406" s="4"/>
      <c r="C406" s="3"/>
      <c r="E406" s="4" t="s">
        <v>4847</v>
      </c>
      <c r="F406" s="3" t="s">
        <v>4848</v>
      </c>
      <c r="X406" s="213"/>
      <c r="Y406" s="214"/>
      <c r="Z406" s="213"/>
      <c r="AA406" s="214"/>
      <c r="AB406" s="215"/>
      <c r="AC406" s="214"/>
      <c r="AD406" s="214"/>
      <c r="AE406" s="214"/>
    </row>
    <row r="407" spans="2:31">
      <c r="B407" s="4"/>
      <c r="C407" s="3"/>
      <c r="E407" s="4" t="s">
        <v>4849</v>
      </c>
      <c r="F407" s="3" t="s">
        <v>4850</v>
      </c>
    </row>
    <row r="408" spans="2:31">
      <c r="B408" s="4"/>
      <c r="C408" s="3"/>
      <c r="E408" s="4" t="s">
        <v>4851</v>
      </c>
      <c r="F408" s="3" t="s">
        <v>4852</v>
      </c>
    </row>
    <row r="409" spans="2:31">
      <c r="B409" s="4"/>
      <c r="C409" s="3"/>
      <c r="E409" s="4" t="s">
        <v>4853</v>
      </c>
      <c r="F409" s="3" t="s">
        <v>4854</v>
      </c>
    </row>
    <row r="410" spans="2:31">
      <c r="B410" s="4"/>
      <c r="C410" s="3"/>
      <c r="E410" s="4" t="s">
        <v>4855</v>
      </c>
      <c r="F410" s="3" t="s">
        <v>4856</v>
      </c>
    </row>
    <row r="411" spans="2:31">
      <c r="B411" s="4"/>
      <c r="C411" s="3"/>
      <c r="E411" s="4" t="s">
        <v>4857</v>
      </c>
      <c r="F411" s="3" t="s">
        <v>4858</v>
      </c>
    </row>
    <row r="412" spans="2:31">
      <c r="B412" s="4"/>
      <c r="C412" s="3"/>
      <c r="E412" s="4" t="s">
        <v>4859</v>
      </c>
      <c r="F412" s="3" t="s">
        <v>4860</v>
      </c>
    </row>
    <row r="413" spans="2:31">
      <c r="B413" s="4"/>
      <c r="C413" s="3"/>
      <c r="E413" s="4" t="s">
        <v>4861</v>
      </c>
      <c r="F413" s="3" t="s">
        <v>4862</v>
      </c>
    </row>
    <row r="414" spans="2:31">
      <c r="B414" s="4"/>
      <c r="C414" s="3"/>
      <c r="E414" s="4" t="s">
        <v>4863</v>
      </c>
      <c r="F414" s="3" t="s">
        <v>4864</v>
      </c>
    </row>
    <row r="415" spans="2:31">
      <c r="B415" s="4"/>
      <c r="C415" s="3"/>
      <c r="E415" s="4" t="s">
        <v>4865</v>
      </c>
      <c r="F415" s="3" t="s">
        <v>4866</v>
      </c>
    </row>
    <row r="416" spans="2:31">
      <c r="B416" s="4"/>
      <c r="C416" s="3"/>
      <c r="E416" s="4" t="s">
        <v>4867</v>
      </c>
      <c r="F416" s="3" t="s">
        <v>4868</v>
      </c>
    </row>
    <row r="417" spans="2:6">
      <c r="B417" s="4"/>
      <c r="C417" s="3"/>
      <c r="E417" s="4" t="s">
        <v>4869</v>
      </c>
      <c r="F417" s="3" t="s">
        <v>4870</v>
      </c>
    </row>
    <row r="418" spans="2:6">
      <c r="B418" s="4"/>
      <c r="C418" s="3"/>
      <c r="E418" s="4" t="s">
        <v>4871</v>
      </c>
      <c r="F418" s="3" t="s">
        <v>4872</v>
      </c>
    </row>
    <row r="419" spans="2:6">
      <c r="B419" s="4"/>
      <c r="C419" s="3"/>
      <c r="E419" s="4" t="s">
        <v>4873</v>
      </c>
      <c r="F419" s="3" t="s">
        <v>4874</v>
      </c>
    </row>
    <row r="420" spans="2:6">
      <c r="B420" s="4"/>
      <c r="C420" s="3"/>
      <c r="E420" s="4" t="s">
        <v>4875</v>
      </c>
      <c r="F420" s="3" t="s">
        <v>4876</v>
      </c>
    </row>
    <row r="421" spans="2:6">
      <c r="B421" s="4"/>
      <c r="C421" s="3"/>
      <c r="E421" s="4" t="s">
        <v>4877</v>
      </c>
      <c r="F421" s="3" t="s">
        <v>4878</v>
      </c>
    </row>
    <row r="422" spans="2:6">
      <c r="B422" s="4"/>
      <c r="C422" s="3"/>
      <c r="E422" s="4" t="s">
        <v>4879</v>
      </c>
      <c r="F422" s="3" t="s">
        <v>4880</v>
      </c>
    </row>
    <row r="423" spans="2:6">
      <c r="B423" s="4"/>
      <c r="C423" s="3"/>
      <c r="E423" s="4" t="s">
        <v>4881</v>
      </c>
      <c r="F423" s="3" t="s">
        <v>4882</v>
      </c>
    </row>
    <row r="424" spans="2:6">
      <c r="B424" s="4"/>
      <c r="C424" s="3"/>
      <c r="E424" s="4" t="s">
        <v>4883</v>
      </c>
      <c r="F424" s="3" t="s">
        <v>4884</v>
      </c>
    </row>
    <row r="425" spans="2:6">
      <c r="B425" s="4"/>
      <c r="C425" s="3"/>
      <c r="E425" s="4" t="s">
        <v>4885</v>
      </c>
      <c r="F425" s="3" t="s">
        <v>4886</v>
      </c>
    </row>
    <row r="426" spans="2:6">
      <c r="B426" s="4"/>
      <c r="C426" s="3"/>
      <c r="E426" s="4" t="s">
        <v>4887</v>
      </c>
      <c r="F426" s="3" t="s">
        <v>4888</v>
      </c>
    </row>
    <row r="427" spans="2:6">
      <c r="B427" s="4"/>
      <c r="C427" s="3"/>
      <c r="E427" s="4" t="s">
        <v>4889</v>
      </c>
      <c r="F427" s="3" t="s">
        <v>4890</v>
      </c>
    </row>
    <row r="428" spans="2:6">
      <c r="B428" s="4"/>
      <c r="C428" s="3"/>
      <c r="E428" s="4" t="s">
        <v>4891</v>
      </c>
      <c r="F428" s="3" t="s">
        <v>4892</v>
      </c>
    </row>
    <row r="429" spans="2:6">
      <c r="B429" s="4"/>
      <c r="C429" s="3"/>
      <c r="E429" s="4" t="s">
        <v>4893</v>
      </c>
      <c r="F429" s="3" t="s">
        <v>4894</v>
      </c>
    </row>
    <row r="430" spans="2:6">
      <c r="B430" s="4"/>
      <c r="C430" s="3"/>
      <c r="E430" s="4" t="s">
        <v>4895</v>
      </c>
      <c r="F430" s="3" t="s">
        <v>4896</v>
      </c>
    </row>
    <row r="431" spans="2:6">
      <c r="B431" s="4"/>
      <c r="C431" s="3"/>
      <c r="E431" s="4" t="s">
        <v>4897</v>
      </c>
      <c r="F431" s="3" t="s">
        <v>4898</v>
      </c>
    </row>
    <row r="432" spans="2:6">
      <c r="B432" s="4"/>
      <c r="C432" s="3"/>
      <c r="E432" s="4" t="s">
        <v>4899</v>
      </c>
      <c r="F432" s="3" t="s">
        <v>4900</v>
      </c>
    </row>
    <row r="433" spans="2:6">
      <c r="B433" s="4"/>
      <c r="C433" s="3"/>
      <c r="E433" s="4" t="s">
        <v>4901</v>
      </c>
      <c r="F433" s="3" t="s">
        <v>4902</v>
      </c>
    </row>
    <row r="434" spans="2:6">
      <c r="B434" s="4"/>
      <c r="C434" s="3"/>
      <c r="E434" s="4" t="s">
        <v>4903</v>
      </c>
      <c r="F434" s="3" t="s">
        <v>4904</v>
      </c>
    </row>
    <row r="435" spans="2:6">
      <c r="B435" s="4"/>
      <c r="C435" s="3"/>
      <c r="E435" s="4" t="s">
        <v>4905</v>
      </c>
      <c r="F435" s="3" t="s">
        <v>4906</v>
      </c>
    </row>
    <row r="436" spans="2:6">
      <c r="B436" s="4"/>
      <c r="C436" s="3"/>
      <c r="E436" s="4" t="s">
        <v>4907</v>
      </c>
      <c r="F436" s="3" t="s">
        <v>4908</v>
      </c>
    </row>
    <row r="437" spans="2:6">
      <c r="B437" s="4"/>
      <c r="C437" s="3"/>
      <c r="E437" s="4" t="s">
        <v>4909</v>
      </c>
      <c r="F437" s="3" t="s">
        <v>4910</v>
      </c>
    </row>
    <row r="438" spans="2:6">
      <c r="B438" s="4"/>
      <c r="C438" s="3"/>
      <c r="E438" s="4" t="s">
        <v>4911</v>
      </c>
      <c r="F438" s="3" t="s">
        <v>4912</v>
      </c>
    </row>
    <row r="439" spans="2:6">
      <c r="B439" s="4"/>
      <c r="C439" s="3"/>
      <c r="E439" s="4" t="s">
        <v>4913</v>
      </c>
      <c r="F439" s="3" t="s">
        <v>4914</v>
      </c>
    </row>
    <row r="440" spans="2:6">
      <c r="B440" s="4"/>
      <c r="C440" s="3"/>
      <c r="E440" s="4" t="s">
        <v>4915</v>
      </c>
      <c r="F440" s="3" t="s">
        <v>4916</v>
      </c>
    </row>
    <row r="441" spans="2:6">
      <c r="B441" s="4"/>
      <c r="C441" s="3"/>
      <c r="E441" s="4" t="s">
        <v>4917</v>
      </c>
      <c r="F441" s="3" t="s">
        <v>4918</v>
      </c>
    </row>
    <row r="442" spans="2:6">
      <c r="B442" s="4"/>
      <c r="C442" s="3"/>
      <c r="E442" s="4" t="s">
        <v>4919</v>
      </c>
      <c r="F442" s="3" t="s">
        <v>4920</v>
      </c>
    </row>
    <row r="443" spans="2:6">
      <c r="B443" s="4"/>
      <c r="C443" s="3"/>
      <c r="E443" s="4" t="s">
        <v>4921</v>
      </c>
      <c r="F443" s="3" t="s">
        <v>4922</v>
      </c>
    </row>
    <row r="444" spans="2:6">
      <c r="B444" s="4"/>
      <c r="C444" s="3"/>
      <c r="E444" s="4" t="s">
        <v>4923</v>
      </c>
      <c r="F444" s="3" t="s">
        <v>4924</v>
      </c>
    </row>
    <row r="445" spans="2:6">
      <c r="B445" s="4"/>
      <c r="C445" s="3"/>
      <c r="E445" s="4" t="s">
        <v>4925</v>
      </c>
      <c r="F445" s="3" t="s">
        <v>4926</v>
      </c>
    </row>
    <row r="446" spans="2:6">
      <c r="B446" s="4"/>
      <c r="C446" s="3"/>
      <c r="E446" s="4" t="s">
        <v>4927</v>
      </c>
      <c r="F446" s="3" t="s">
        <v>4928</v>
      </c>
    </row>
    <row r="447" spans="2:6">
      <c r="B447" s="4"/>
      <c r="C447" s="3"/>
      <c r="E447" s="4" t="s">
        <v>4929</v>
      </c>
      <c r="F447" s="3" t="s">
        <v>4930</v>
      </c>
    </row>
    <row r="448" spans="2:6">
      <c r="B448" s="4"/>
      <c r="C448" s="3"/>
      <c r="E448" s="4" t="s">
        <v>4931</v>
      </c>
      <c r="F448" s="3" t="s">
        <v>4932</v>
      </c>
    </row>
    <row r="449" spans="2:6">
      <c r="B449" s="4"/>
      <c r="C449" s="3"/>
      <c r="E449" s="4" t="s">
        <v>4933</v>
      </c>
      <c r="F449" s="3" t="s">
        <v>4934</v>
      </c>
    </row>
    <row r="450" spans="2:6">
      <c r="B450" s="4"/>
      <c r="C450" s="3"/>
      <c r="E450" s="4" t="s">
        <v>4935</v>
      </c>
      <c r="F450" s="3" t="s">
        <v>4936</v>
      </c>
    </row>
    <row r="451" spans="2:6">
      <c r="B451" s="4"/>
      <c r="C451" s="3"/>
      <c r="E451" s="4" t="s">
        <v>4937</v>
      </c>
      <c r="F451" s="3" t="s">
        <v>4938</v>
      </c>
    </row>
    <row r="452" spans="2:6">
      <c r="B452" s="4"/>
      <c r="C452" s="3"/>
      <c r="E452" s="4" t="s">
        <v>4939</v>
      </c>
      <c r="F452" s="3" t="s">
        <v>4940</v>
      </c>
    </row>
    <row r="453" spans="2:6">
      <c r="B453" s="4"/>
      <c r="C453" s="3"/>
      <c r="E453" s="4" t="s">
        <v>4941</v>
      </c>
      <c r="F453" s="3" t="s">
        <v>4942</v>
      </c>
    </row>
    <row r="454" spans="2:6">
      <c r="B454" s="4"/>
      <c r="C454" s="3"/>
      <c r="E454" s="4" t="s">
        <v>4943</v>
      </c>
      <c r="F454" s="3" t="s">
        <v>4944</v>
      </c>
    </row>
    <row r="455" spans="2:6">
      <c r="B455" s="4"/>
      <c r="C455" s="3"/>
      <c r="E455" s="4" t="s">
        <v>4945</v>
      </c>
      <c r="F455" s="3" t="s">
        <v>4946</v>
      </c>
    </row>
    <row r="456" spans="2:6">
      <c r="B456" s="4"/>
      <c r="C456" s="3"/>
      <c r="E456" s="4" t="s">
        <v>4947</v>
      </c>
      <c r="F456" s="3" t="s">
        <v>4948</v>
      </c>
    </row>
    <row r="457" spans="2:6">
      <c r="B457" s="4"/>
      <c r="C457" s="3"/>
      <c r="E457" s="4" t="s">
        <v>4949</v>
      </c>
      <c r="F457" s="3" t="s">
        <v>4950</v>
      </c>
    </row>
    <row r="458" spans="2:6">
      <c r="B458" s="4"/>
      <c r="C458" s="3"/>
      <c r="E458" s="4" t="s">
        <v>4951</v>
      </c>
      <c r="F458" s="3" t="s">
        <v>4952</v>
      </c>
    </row>
    <row r="459" spans="2:6">
      <c r="B459" s="4"/>
      <c r="C459" s="3"/>
      <c r="E459" s="4" t="s">
        <v>4953</v>
      </c>
      <c r="F459" s="3" t="s">
        <v>4954</v>
      </c>
    </row>
    <row r="460" spans="2:6">
      <c r="B460" s="4"/>
      <c r="C460" s="3"/>
      <c r="E460" s="4" t="s">
        <v>4955</v>
      </c>
      <c r="F460" s="3" t="s">
        <v>4956</v>
      </c>
    </row>
    <row r="461" spans="2:6">
      <c r="B461" s="4"/>
      <c r="C461" s="3"/>
      <c r="E461" s="4" t="s">
        <v>4957</v>
      </c>
      <c r="F461" s="3" t="s">
        <v>4958</v>
      </c>
    </row>
    <row r="462" spans="2:6">
      <c r="B462" s="4"/>
      <c r="C462" s="3"/>
      <c r="E462" s="4" t="s">
        <v>4959</v>
      </c>
      <c r="F462" s="3" t="s">
        <v>4960</v>
      </c>
    </row>
    <row r="463" spans="2:6">
      <c r="B463" s="4"/>
      <c r="C463" s="3"/>
      <c r="E463" s="4" t="s">
        <v>4961</v>
      </c>
      <c r="F463" s="3" t="s">
        <v>4962</v>
      </c>
    </row>
    <row r="464" spans="2:6">
      <c r="B464" s="4"/>
      <c r="C464" s="3"/>
      <c r="E464" s="4" t="s">
        <v>4963</v>
      </c>
      <c r="F464" s="3" t="s">
        <v>4964</v>
      </c>
    </row>
    <row r="465" spans="2:6">
      <c r="B465" s="4"/>
      <c r="C465" s="3"/>
      <c r="E465" s="4" t="s">
        <v>4965</v>
      </c>
      <c r="F465" s="3" t="s">
        <v>4966</v>
      </c>
    </row>
    <row r="466" spans="2:6">
      <c r="B466" s="4"/>
      <c r="C466" s="3"/>
      <c r="E466" s="4" t="s">
        <v>4967</v>
      </c>
      <c r="F466" s="3" t="s">
        <v>4968</v>
      </c>
    </row>
    <row r="467" spans="2:6">
      <c r="B467" s="4"/>
      <c r="C467" s="3"/>
      <c r="E467" s="4" t="s">
        <v>4969</v>
      </c>
      <c r="F467" s="3" t="s">
        <v>4970</v>
      </c>
    </row>
    <row r="468" spans="2:6">
      <c r="B468" s="4"/>
      <c r="C468" s="3"/>
      <c r="E468" s="4" t="s">
        <v>4971</v>
      </c>
      <c r="F468" s="3" t="s">
        <v>4972</v>
      </c>
    </row>
    <row r="469" spans="2:6">
      <c r="B469" s="4"/>
      <c r="C469" s="3"/>
      <c r="E469" s="4" t="s">
        <v>4973</v>
      </c>
      <c r="F469" s="3" t="s">
        <v>4974</v>
      </c>
    </row>
    <row r="470" spans="2:6">
      <c r="B470" s="4"/>
      <c r="C470" s="3"/>
      <c r="E470" s="4" t="s">
        <v>4975</v>
      </c>
      <c r="F470" s="3" t="s">
        <v>4976</v>
      </c>
    </row>
    <row r="471" spans="2:6">
      <c r="B471" s="4"/>
      <c r="C471" s="3"/>
      <c r="E471" s="4" t="s">
        <v>4977</v>
      </c>
      <c r="F471" s="3" t="s">
        <v>4978</v>
      </c>
    </row>
    <row r="472" spans="2:6">
      <c r="B472" s="4"/>
      <c r="C472" s="3"/>
      <c r="E472" s="4" t="s">
        <v>4979</v>
      </c>
      <c r="F472" s="3" t="s">
        <v>4980</v>
      </c>
    </row>
    <row r="473" spans="2:6">
      <c r="B473" s="4"/>
      <c r="C473" s="3"/>
      <c r="E473" s="4" t="s">
        <v>4981</v>
      </c>
      <c r="F473" s="3" t="s">
        <v>4982</v>
      </c>
    </row>
    <row r="474" spans="2:6">
      <c r="B474" s="4"/>
      <c r="C474" s="3"/>
      <c r="E474" s="4" t="s">
        <v>4983</v>
      </c>
      <c r="F474" s="3" t="s">
        <v>4984</v>
      </c>
    </row>
    <row r="475" spans="2:6">
      <c r="B475" s="4"/>
      <c r="C475" s="3"/>
      <c r="E475" s="4" t="s">
        <v>4985</v>
      </c>
      <c r="F475" s="3" t="s">
        <v>4986</v>
      </c>
    </row>
    <row r="476" spans="2:6">
      <c r="B476" s="4"/>
      <c r="C476" s="3"/>
      <c r="E476" s="4" t="s">
        <v>4987</v>
      </c>
      <c r="F476" s="3" t="s">
        <v>4988</v>
      </c>
    </row>
    <row r="477" spans="2:6">
      <c r="B477" s="4"/>
      <c r="C477" s="3"/>
      <c r="E477" s="4" t="s">
        <v>4989</v>
      </c>
      <c r="F477" s="3" t="s">
        <v>4990</v>
      </c>
    </row>
    <row r="478" spans="2:6">
      <c r="B478" s="4"/>
      <c r="C478" s="3"/>
      <c r="E478" s="4" t="s">
        <v>4991</v>
      </c>
      <c r="F478" s="3" t="s">
        <v>4992</v>
      </c>
    </row>
    <row r="479" spans="2:6">
      <c r="B479" s="4"/>
      <c r="C479" s="3"/>
      <c r="E479" s="4" t="s">
        <v>4993</v>
      </c>
      <c r="F479" s="3" t="s">
        <v>4994</v>
      </c>
    </row>
    <row r="480" spans="2:6">
      <c r="B480" s="4"/>
      <c r="C480" s="3"/>
      <c r="E480" s="4" t="s">
        <v>4995</v>
      </c>
      <c r="F480" s="3" t="s">
        <v>4996</v>
      </c>
    </row>
    <row r="481" spans="2:6">
      <c r="B481" s="4"/>
      <c r="C481" s="3"/>
      <c r="E481" s="4" t="s">
        <v>4997</v>
      </c>
      <c r="F481" s="3" t="s">
        <v>4998</v>
      </c>
    </row>
    <row r="482" spans="2:6">
      <c r="B482" s="4"/>
      <c r="C482" s="3"/>
      <c r="E482" s="4" t="s">
        <v>4999</v>
      </c>
      <c r="F482" s="3" t="s">
        <v>5000</v>
      </c>
    </row>
    <row r="483" spans="2:6">
      <c r="B483" s="4"/>
      <c r="C483" s="3"/>
      <c r="E483" s="4" t="s">
        <v>5001</v>
      </c>
      <c r="F483" s="3" t="s">
        <v>5002</v>
      </c>
    </row>
    <row r="484" spans="2:6">
      <c r="B484" s="4"/>
      <c r="C484" s="3"/>
      <c r="E484" s="4" t="s">
        <v>5003</v>
      </c>
      <c r="F484" s="3" t="s">
        <v>5004</v>
      </c>
    </row>
    <row r="485" spans="2:6">
      <c r="B485" s="4"/>
      <c r="C485" s="3"/>
      <c r="E485" s="4" t="s">
        <v>5005</v>
      </c>
      <c r="F485" s="3" t="s">
        <v>5006</v>
      </c>
    </row>
    <row r="486" spans="2:6">
      <c r="B486" s="4"/>
      <c r="C486" s="3"/>
      <c r="E486" s="4" t="s">
        <v>5007</v>
      </c>
      <c r="F486" s="3" t="s">
        <v>5008</v>
      </c>
    </row>
    <row r="487" spans="2:6">
      <c r="B487" s="4"/>
      <c r="C487" s="3"/>
      <c r="E487" s="4" t="s">
        <v>5009</v>
      </c>
      <c r="F487" s="3" t="s">
        <v>5010</v>
      </c>
    </row>
    <row r="488" spans="2:6">
      <c r="B488" s="4"/>
      <c r="C488" s="3"/>
      <c r="E488" s="4" t="s">
        <v>5011</v>
      </c>
      <c r="F488" s="3" t="s">
        <v>5012</v>
      </c>
    </row>
    <row r="489" spans="2:6">
      <c r="B489" s="4"/>
      <c r="C489" s="3"/>
      <c r="E489" s="4" t="s">
        <v>5013</v>
      </c>
      <c r="F489" s="3" t="s">
        <v>5014</v>
      </c>
    </row>
    <row r="490" spans="2:6">
      <c r="B490" s="4"/>
      <c r="C490" s="3"/>
      <c r="E490" s="4" t="s">
        <v>5015</v>
      </c>
      <c r="F490" s="3" t="s">
        <v>5016</v>
      </c>
    </row>
    <row r="491" spans="2:6">
      <c r="B491" s="4"/>
      <c r="C491" s="3"/>
      <c r="E491" s="4" t="s">
        <v>5017</v>
      </c>
      <c r="F491" s="3" t="s">
        <v>5018</v>
      </c>
    </row>
    <row r="492" spans="2:6">
      <c r="B492" s="4"/>
      <c r="C492" s="3"/>
      <c r="E492" s="4" t="s">
        <v>5019</v>
      </c>
      <c r="F492" s="3" t="s">
        <v>5020</v>
      </c>
    </row>
    <row r="493" spans="2:6">
      <c r="B493" s="4"/>
      <c r="C493" s="3"/>
      <c r="E493" s="4" t="s">
        <v>5021</v>
      </c>
      <c r="F493" s="3" t="s">
        <v>5022</v>
      </c>
    </row>
    <row r="494" spans="2:6">
      <c r="B494" s="4"/>
      <c r="C494" s="3"/>
      <c r="E494" s="4" t="s">
        <v>5023</v>
      </c>
      <c r="F494" s="3" t="s">
        <v>5024</v>
      </c>
    </row>
    <row r="495" spans="2:6">
      <c r="B495" s="4"/>
      <c r="C495" s="3"/>
      <c r="E495" s="4" t="s">
        <v>5025</v>
      </c>
      <c r="F495" s="3" t="s">
        <v>5026</v>
      </c>
    </row>
    <row r="496" spans="2:6">
      <c r="B496" s="4"/>
      <c r="C496" s="3"/>
      <c r="E496" s="4" t="s">
        <v>5027</v>
      </c>
      <c r="F496" s="3" t="s">
        <v>5028</v>
      </c>
    </row>
    <row r="497" spans="2:6">
      <c r="B497" s="4"/>
      <c r="C497" s="3"/>
      <c r="E497" s="4" t="s">
        <v>5029</v>
      </c>
      <c r="F497" s="3" t="s">
        <v>5030</v>
      </c>
    </row>
    <row r="498" spans="2:6">
      <c r="B498" s="4"/>
      <c r="C498" s="3"/>
      <c r="E498" s="4" t="s">
        <v>5031</v>
      </c>
      <c r="F498" s="3" t="s">
        <v>5032</v>
      </c>
    </row>
    <row r="499" spans="2:6">
      <c r="B499" s="4"/>
      <c r="C499" s="3"/>
      <c r="E499" s="4" t="s">
        <v>5033</v>
      </c>
      <c r="F499" s="3" t="s">
        <v>5034</v>
      </c>
    </row>
    <row r="500" spans="2:6">
      <c r="B500" s="4"/>
      <c r="C500" s="3"/>
      <c r="E500" s="4" t="s">
        <v>5035</v>
      </c>
      <c r="F500" s="3" t="s">
        <v>5036</v>
      </c>
    </row>
    <row r="501" spans="2:6">
      <c r="B501" s="4"/>
      <c r="C501" s="3"/>
      <c r="E501" s="4" t="s">
        <v>5037</v>
      </c>
      <c r="F501" s="3" t="s">
        <v>5038</v>
      </c>
    </row>
    <row r="502" spans="2:6">
      <c r="B502" s="4"/>
      <c r="C502" s="3"/>
      <c r="E502" s="4" t="s">
        <v>5039</v>
      </c>
      <c r="F502" s="3" t="s">
        <v>5040</v>
      </c>
    </row>
    <row r="503" spans="2:6">
      <c r="B503" s="4"/>
      <c r="C503" s="3"/>
      <c r="E503" s="4" t="s">
        <v>5041</v>
      </c>
      <c r="F503" s="3" t="s">
        <v>5042</v>
      </c>
    </row>
    <row r="504" spans="2:6">
      <c r="B504" s="4"/>
      <c r="C504" s="3"/>
      <c r="E504" s="4" t="s">
        <v>5043</v>
      </c>
      <c r="F504" s="3" t="s">
        <v>5044</v>
      </c>
    </row>
    <row r="505" spans="2:6">
      <c r="B505" s="4"/>
      <c r="C505" s="3"/>
      <c r="E505" s="4" t="s">
        <v>5045</v>
      </c>
      <c r="F505" s="3" t="s">
        <v>5046</v>
      </c>
    </row>
    <row r="506" spans="2:6">
      <c r="B506" s="4"/>
      <c r="C506" s="3"/>
      <c r="E506" s="4" t="s">
        <v>5047</v>
      </c>
      <c r="F506" s="3" t="s">
        <v>5048</v>
      </c>
    </row>
    <row r="507" spans="2:6">
      <c r="B507" s="4"/>
      <c r="C507" s="3"/>
      <c r="E507" s="4" t="s">
        <v>5049</v>
      </c>
      <c r="F507" s="3" t="s">
        <v>5050</v>
      </c>
    </row>
    <row r="508" spans="2:6">
      <c r="B508" s="4"/>
      <c r="C508" s="3"/>
      <c r="E508" s="4" t="s">
        <v>5051</v>
      </c>
      <c r="F508" s="3" t="s">
        <v>5052</v>
      </c>
    </row>
    <row r="509" spans="2:6">
      <c r="B509" s="4"/>
      <c r="C509" s="3"/>
      <c r="E509" s="4" t="s">
        <v>5053</v>
      </c>
      <c r="F509" s="3" t="s">
        <v>5054</v>
      </c>
    </row>
    <row r="510" spans="2:6">
      <c r="B510" s="4"/>
      <c r="C510" s="3"/>
      <c r="E510" s="4" t="s">
        <v>5055</v>
      </c>
      <c r="F510" s="3" t="s">
        <v>5056</v>
      </c>
    </row>
    <row r="511" spans="2:6">
      <c r="B511" s="4"/>
      <c r="C511" s="3"/>
      <c r="E511" s="4" t="s">
        <v>5057</v>
      </c>
      <c r="F511" s="3" t="s">
        <v>5058</v>
      </c>
    </row>
    <row r="512" spans="2:6">
      <c r="B512" s="4"/>
      <c r="C512" s="3"/>
      <c r="E512" s="4" t="s">
        <v>5059</v>
      </c>
      <c r="F512" s="3" t="s">
        <v>5060</v>
      </c>
    </row>
    <row r="513" spans="2:6">
      <c r="B513" s="4"/>
      <c r="C513" s="3"/>
      <c r="E513" s="4" t="s">
        <v>5061</v>
      </c>
      <c r="F513" s="3" t="s">
        <v>5062</v>
      </c>
    </row>
    <row r="514" spans="2:6">
      <c r="B514" s="4"/>
      <c r="C514" s="3"/>
      <c r="E514" s="4" t="s">
        <v>5063</v>
      </c>
      <c r="F514" s="3" t="s">
        <v>5064</v>
      </c>
    </row>
    <row r="515" spans="2:6">
      <c r="B515" s="4"/>
      <c r="C515" s="3"/>
      <c r="E515" s="4" t="s">
        <v>5065</v>
      </c>
      <c r="F515" s="3" t="s">
        <v>5066</v>
      </c>
    </row>
    <row r="516" spans="2:6">
      <c r="B516" s="4"/>
      <c r="C516" s="3"/>
      <c r="E516" s="4" t="s">
        <v>5067</v>
      </c>
      <c r="F516" s="3" t="s">
        <v>5068</v>
      </c>
    </row>
    <row r="517" spans="2:6">
      <c r="B517" s="4"/>
      <c r="C517" s="3"/>
      <c r="E517" s="4" t="s">
        <v>5069</v>
      </c>
      <c r="F517" s="3" t="s">
        <v>5070</v>
      </c>
    </row>
    <row r="518" spans="2:6">
      <c r="B518" s="4"/>
      <c r="C518" s="3"/>
      <c r="E518" s="4" t="s">
        <v>5071</v>
      </c>
      <c r="F518" s="3" t="s">
        <v>5072</v>
      </c>
    </row>
    <row r="519" spans="2:6">
      <c r="B519" s="4"/>
      <c r="C519" s="3"/>
      <c r="E519" s="4" t="s">
        <v>5073</v>
      </c>
      <c r="F519" s="3" t="s">
        <v>5074</v>
      </c>
    </row>
    <row r="520" spans="2:6">
      <c r="B520" s="4"/>
      <c r="C520" s="3"/>
      <c r="E520" s="4" t="s">
        <v>5075</v>
      </c>
      <c r="F520" s="3" t="s">
        <v>5076</v>
      </c>
    </row>
    <row r="521" spans="2:6">
      <c r="B521" s="4"/>
      <c r="C521" s="3"/>
      <c r="E521" s="4" t="s">
        <v>5077</v>
      </c>
      <c r="F521" s="3" t="s">
        <v>5078</v>
      </c>
    </row>
    <row r="522" spans="2:6">
      <c r="B522" s="4"/>
      <c r="C522" s="3"/>
      <c r="E522" s="4" t="s">
        <v>5079</v>
      </c>
      <c r="F522" s="3" t="s">
        <v>5080</v>
      </c>
    </row>
    <row r="523" spans="2:6">
      <c r="B523" s="4"/>
      <c r="C523" s="3"/>
      <c r="E523" s="4" t="s">
        <v>5081</v>
      </c>
      <c r="F523" s="3" t="s">
        <v>5082</v>
      </c>
    </row>
    <row r="524" spans="2:6">
      <c r="B524" s="4"/>
      <c r="C524" s="3"/>
      <c r="E524" s="4" t="s">
        <v>5083</v>
      </c>
      <c r="F524" s="3" t="s">
        <v>5084</v>
      </c>
    </row>
    <row r="525" spans="2:6">
      <c r="B525" s="4"/>
      <c r="C525" s="3"/>
      <c r="E525" s="4" t="s">
        <v>5085</v>
      </c>
      <c r="F525" s="3" t="s">
        <v>5086</v>
      </c>
    </row>
    <row r="526" spans="2:6">
      <c r="B526" s="4"/>
      <c r="C526" s="3"/>
      <c r="E526" s="4" t="s">
        <v>5087</v>
      </c>
      <c r="F526" s="3" t="s">
        <v>5088</v>
      </c>
    </row>
    <row r="527" spans="2:6">
      <c r="B527" s="4"/>
      <c r="C527" s="3"/>
      <c r="E527" s="4" t="s">
        <v>5089</v>
      </c>
      <c r="F527" s="3" t="s">
        <v>5090</v>
      </c>
    </row>
    <row r="528" spans="2:6">
      <c r="B528" s="4"/>
      <c r="C528" s="3"/>
      <c r="E528" s="4" t="s">
        <v>5091</v>
      </c>
      <c r="F528" s="3" t="s">
        <v>5092</v>
      </c>
    </row>
    <row r="529" spans="2:6">
      <c r="B529" s="4"/>
      <c r="C529" s="3"/>
      <c r="E529" s="4" t="s">
        <v>5093</v>
      </c>
      <c r="F529" s="3" t="s">
        <v>5094</v>
      </c>
    </row>
    <row r="530" spans="2:6">
      <c r="B530" s="4"/>
      <c r="C530" s="3"/>
      <c r="E530" s="4" t="s">
        <v>5095</v>
      </c>
      <c r="F530" s="3" t="s">
        <v>5096</v>
      </c>
    </row>
    <row r="531" spans="2:6">
      <c r="B531" s="4"/>
      <c r="C531" s="3"/>
      <c r="E531" s="4" t="s">
        <v>5097</v>
      </c>
      <c r="F531" s="3" t="s">
        <v>5098</v>
      </c>
    </row>
    <row r="532" spans="2:6">
      <c r="B532" s="4"/>
      <c r="C532" s="3"/>
      <c r="E532" s="4" t="s">
        <v>5099</v>
      </c>
      <c r="F532" s="3" t="s">
        <v>5100</v>
      </c>
    </row>
    <row r="533" spans="2:6">
      <c r="B533" s="4"/>
      <c r="C533" s="3"/>
      <c r="E533" s="4" t="s">
        <v>5101</v>
      </c>
      <c r="F533" s="3" t="s">
        <v>5102</v>
      </c>
    </row>
    <row r="534" spans="2:6">
      <c r="B534" s="4"/>
      <c r="C534" s="3"/>
      <c r="E534" s="4" t="s">
        <v>5103</v>
      </c>
      <c r="F534" s="3" t="s">
        <v>5104</v>
      </c>
    </row>
    <row r="535" spans="2:6">
      <c r="B535" s="4"/>
      <c r="C535" s="3"/>
      <c r="E535" s="4" t="s">
        <v>5105</v>
      </c>
      <c r="F535" s="3" t="s">
        <v>5106</v>
      </c>
    </row>
    <row r="536" spans="2:6">
      <c r="B536" s="4"/>
      <c r="C536" s="3"/>
      <c r="E536" s="4" t="s">
        <v>5107</v>
      </c>
      <c r="F536" s="3" t="s">
        <v>5108</v>
      </c>
    </row>
    <row r="537" spans="2:6">
      <c r="B537" s="4"/>
      <c r="C537" s="3"/>
      <c r="E537" s="4" t="s">
        <v>5109</v>
      </c>
      <c r="F537" s="3" t="s">
        <v>5110</v>
      </c>
    </row>
    <row r="538" spans="2:6">
      <c r="B538" s="4"/>
      <c r="C538" s="3"/>
      <c r="E538" s="4" t="s">
        <v>5111</v>
      </c>
      <c r="F538" s="3" t="s">
        <v>5112</v>
      </c>
    </row>
    <row r="539" spans="2:6">
      <c r="B539" s="4"/>
      <c r="C539" s="3"/>
      <c r="E539" s="4" t="s">
        <v>5113</v>
      </c>
      <c r="F539" s="3" t="s">
        <v>5114</v>
      </c>
    </row>
    <row r="540" spans="2:6">
      <c r="B540" s="4"/>
      <c r="C540" s="3"/>
      <c r="E540" s="4" t="s">
        <v>5115</v>
      </c>
      <c r="F540" s="3" t="s">
        <v>5116</v>
      </c>
    </row>
    <row r="541" spans="2:6">
      <c r="B541" s="4"/>
      <c r="C541" s="3"/>
      <c r="E541" s="4" t="s">
        <v>5117</v>
      </c>
      <c r="F541" s="3" t="s">
        <v>5118</v>
      </c>
    </row>
    <row r="542" spans="2:6">
      <c r="B542" s="4"/>
      <c r="C542" s="3"/>
      <c r="E542" s="4" t="s">
        <v>5119</v>
      </c>
      <c r="F542" s="3" t="s">
        <v>5120</v>
      </c>
    </row>
    <row r="543" spans="2:6">
      <c r="B543" s="4"/>
      <c r="C543" s="3"/>
      <c r="E543" s="4" t="s">
        <v>5121</v>
      </c>
      <c r="F543" s="3" t="s">
        <v>5122</v>
      </c>
    </row>
    <row r="544" spans="2:6">
      <c r="B544" s="4"/>
      <c r="C544" s="3"/>
      <c r="E544" s="4" t="s">
        <v>5123</v>
      </c>
      <c r="F544" s="3" t="s">
        <v>5124</v>
      </c>
    </row>
    <row r="545" spans="2:6">
      <c r="B545" s="4"/>
      <c r="C545" s="3"/>
      <c r="E545" s="4" t="s">
        <v>5125</v>
      </c>
      <c r="F545" s="3" t="s">
        <v>5126</v>
      </c>
    </row>
    <row r="546" spans="2:6">
      <c r="B546" s="4"/>
      <c r="C546" s="3"/>
      <c r="E546" s="4" t="s">
        <v>5127</v>
      </c>
      <c r="F546" s="3" t="s">
        <v>5128</v>
      </c>
    </row>
    <row r="547" spans="2:6">
      <c r="B547" s="4"/>
      <c r="C547" s="3"/>
      <c r="E547" s="4" t="s">
        <v>5129</v>
      </c>
      <c r="F547" s="3" t="s">
        <v>5130</v>
      </c>
    </row>
    <row r="548" spans="2:6">
      <c r="B548" s="4"/>
      <c r="C548" s="3"/>
      <c r="E548" s="4" t="s">
        <v>5131</v>
      </c>
      <c r="F548" s="3" t="s">
        <v>5132</v>
      </c>
    </row>
    <row r="549" spans="2:6">
      <c r="B549" s="4"/>
      <c r="C549" s="3"/>
      <c r="E549" s="4" t="s">
        <v>5133</v>
      </c>
      <c r="F549" s="3" t="s">
        <v>5134</v>
      </c>
    </row>
    <row r="550" spans="2:6">
      <c r="B550" s="4"/>
      <c r="C550" s="3"/>
      <c r="E550" s="4" t="s">
        <v>5135</v>
      </c>
      <c r="F550" s="3" t="s">
        <v>5136</v>
      </c>
    </row>
    <row r="551" spans="2:6">
      <c r="B551" s="4"/>
      <c r="C551" s="3"/>
      <c r="E551" s="4" t="s">
        <v>5137</v>
      </c>
      <c r="F551" s="3" t="s">
        <v>5138</v>
      </c>
    </row>
    <row r="552" spans="2:6">
      <c r="B552" s="4"/>
      <c r="C552" s="3"/>
      <c r="E552" s="4" t="s">
        <v>5139</v>
      </c>
      <c r="F552" s="3" t="s">
        <v>5140</v>
      </c>
    </row>
    <row r="553" spans="2:6">
      <c r="B553" s="4"/>
      <c r="C553" s="3"/>
      <c r="E553" s="4" t="s">
        <v>5141</v>
      </c>
      <c r="F553" s="3" t="s">
        <v>5142</v>
      </c>
    </row>
    <row r="554" spans="2:6">
      <c r="B554" s="4"/>
      <c r="C554" s="3"/>
      <c r="E554" s="4" t="s">
        <v>5143</v>
      </c>
      <c r="F554" s="3" t="s">
        <v>5144</v>
      </c>
    </row>
    <row r="555" spans="2:6">
      <c r="B555" s="4"/>
      <c r="C555" s="3"/>
      <c r="E555" s="4" t="s">
        <v>5145</v>
      </c>
      <c r="F555" s="3" t="s">
        <v>5146</v>
      </c>
    </row>
    <row r="556" spans="2:6">
      <c r="B556" s="4"/>
      <c r="C556" s="3"/>
      <c r="E556" s="4" t="s">
        <v>5147</v>
      </c>
      <c r="F556" s="3" t="s">
        <v>5148</v>
      </c>
    </row>
    <row r="557" spans="2:6">
      <c r="B557" s="4"/>
      <c r="C557" s="3"/>
      <c r="E557" s="4" t="s">
        <v>5149</v>
      </c>
      <c r="F557" s="3" t="s">
        <v>5150</v>
      </c>
    </row>
    <row r="558" spans="2:6">
      <c r="B558" s="4"/>
      <c r="C558" s="3"/>
      <c r="E558" s="4" t="s">
        <v>5151</v>
      </c>
      <c r="F558" s="3" t="s">
        <v>5152</v>
      </c>
    </row>
    <row r="559" spans="2:6">
      <c r="B559" s="4"/>
      <c r="C559" s="3"/>
      <c r="E559" s="4" t="s">
        <v>5153</v>
      </c>
      <c r="F559" s="3" t="s">
        <v>5154</v>
      </c>
    </row>
    <row r="560" spans="2:6">
      <c r="B560" s="4"/>
      <c r="C560" s="3"/>
      <c r="E560" s="4" t="s">
        <v>5155</v>
      </c>
      <c r="F560" s="3" t="s">
        <v>5156</v>
      </c>
    </row>
    <row r="561" spans="2:6">
      <c r="B561" s="4"/>
      <c r="C561" s="3"/>
      <c r="E561" s="4" t="s">
        <v>5157</v>
      </c>
      <c r="F561" s="3" t="s">
        <v>5158</v>
      </c>
    </row>
    <row r="562" spans="2:6">
      <c r="B562" s="4"/>
      <c r="C562" s="3"/>
      <c r="E562" s="4" t="s">
        <v>5159</v>
      </c>
      <c r="F562" s="3" t="s">
        <v>5160</v>
      </c>
    </row>
    <row r="563" spans="2:6">
      <c r="B563" s="4"/>
      <c r="C563" s="3"/>
      <c r="E563" s="4" t="s">
        <v>5161</v>
      </c>
      <c r="F563" s="3" t="s">
        <v>5162</v>
      </c>
    </row>
    <row r="564" spans="2:6">
      <c r="B564" s="4"/>
      <c r="C564" s="3"/>
      <c r="E564" s="4" t="s">
        <v>5163</v>
      </c>
      <c r="F564" s="3" t="s">
        <v>5164</v>
      </c>
    </row>
    <row r="565" spans="2:6">
      <c r="B565" s="4"/>
      <c r="C565" s="3"/>
      <c r="E565" s="4" t="s">
        <v>5165</v>
      </c>
      <c r="F565" s="3" t="s">
        <v>5166</v>
      </c>
    </row>
    <row r="566" spans="2:6">
      <c r="B566" s="4"/>
      <c r="C566" s="3"/>
      <c r="E566" s="4" t="s">
        <v>5167</v>
      </c>
      <c r="F566" s="3" t="s">
        <v>5168</v>
      </c>
    </row>
    <row r="567" spans="2:6">
      <c r="B567" s="4"/>
      <c r="C567" s="3"/>
      <c r="E567" s="4" t="s">
        <v>5169</v>
      </c>
      <c r="F567" s="3" t="s">
        <v>5170</v>
      </c>
    </row>
    <row r="568" spans="2:6">
      <c r="B568" s="4"/>
      <c r="C568" s="3"/>
      <c r="E568" s="4" t="s">
        <v>5171</v>
      </c>
      <c r="F568" s="3" t="s">
        <v>5172</v>
      </c>
    </row>
    <row r="569" spans="2:6">
      <c r="B569" s="4"/>
      <c r="C569" s="3"/>
      <c r="E569" s="4" t="s">
        <v>5173</v>
      </c>
      <c r="F569" s="3" t="s">
        <v>5174</v>
      </c>
    </row>
    <row r="570" spans="2:6">
      <c r="B570" s="4"/>
      <c r="C570" s="3"/>
      <c r="E570" s="4" t="s">
        <v>5175</v>
      </c>
      <c r="F570" s="3" t="s">
        <v>5176</v>
      </c>
    </row>
    <row r="571" spans="2:6">
      <c r="B571" s="4"/>
      <c r="C571" s="3"/>
      <c r="E571" s="4" t="s">
        <v>5177</v>
      </c>
      <c r="F571" s="3" t="s">
        <v>5178</v>
      </c>
    </row>
    <row r="572" spans="2:6">
      <c r="B572" s="4"/>
      <c r="C572" s="3"/>
      <c r="E572" s="4" t="s">
        <v>5179</v>
      </c>
      <c r="F572" s="3" t="s">
        <v>5180</v>
      </c>
    </row>
    <row r="573" spans="2:6">
      <c r="B573" s="4"/>
      <c r="C573" s="3"/>
      <c r="E573" s="4" t="s">
        <v>5181</v>
      </c>
      <c r="F573" s="3" t="s">
        <v>5182</v>
      </c>
    </row>
    <row r="574" spans="2:6">
      <c r="B574" s="4"/>
      <c r="C574" s="3"/>
      <c r="E574" s="4" t="s">
        <v>5183</v>
      </c>
      <c r="F574" s="3" t="s">
        <v>5184</v>
      </c>
    </row>
    <row r="575" spans="2:6">
      <c r="B575" s="4"/>
      <c r="C575" s="3"/>
      <c r="E575" s="4" t="s">
        <v>5185</v>
      </c>
      <c r="F575" s="3" t="s">
        <v>5186</v>
      </c>
    </row>
    <row r="576" spans="2:6">
      <c r="B576" s="4"/>
      <c r="C576" s="3"/>
      <c r="E576" s="4" t="s">
        <v>5187</v>
      </c>
      <c r="F576" s="3" t="s">
        <v>5188</v>
      </c>
    </row>
    <row r="577" spans="2:6">
      <c r="B577" s="4"/>
      <c r="C577" s="3"/>
      <c r="E577" s="4" t="s">
        <v>5189</v>
      </c>
      <c r="F577" s="3" t="s">
        <v>5190</v>
      </c>
    </row>
    <row r="578" spans="2:6">
      <c r="B578" s="4"/>
      <c r="C578" s="3"/>
      <c r="E578" s="4" t="s">
        <v>5191</v>
      </c>
      <c r="F578" s="3" t="s">
        <v>5192</v>
      </c>
    </row>
    <row r="579" spans="2:6">
      <c r="B579" s="4"/>
      <c r="C579" s="3"/>
      <c r="E579" s="4" t="s">
        <v>5193</v>
      </c>
      <c r="F579" s="3" t="s">
        <v>5194</v>
      </c>
    </row>
    <row r="580" spans="2:6">
      <c r="B580" s="4"/>
      <c r="C580" s="3"/>
      <c r="E580" s="4" t="s">
        <v>5195</v>
      </c>
      <c r="F580" s="3" t="s">
        <v>5196</v>
      </c>
    </row>
    <row r="581" spans="2:6">
      <c r="B581" s="4"/>
      <c r="C581" s="3"/>
      <c r="E581" s="4" t="s">
        <v>5197</v>
      </c>
      <c r="F581" s="3" t="s">
        <v>5198</v>
      </c>
    </row>
    <row r="582" spans="2:6">
      <c r="B582" s="4"/>
      <c r="C582" s="3"/>
      <c r="E582" s="4" t="s">
        <v>5199</v>
      </c>
      <c r="F582" s="3" t="s">
        <v>5200</v>
      </c>
    </row>
    <row r="583" spans="2:6">
      <c r="B583" s="4"/>
      <c r="C583" s="3"/>
      <c r="E583" s="4" t="s">
        <v>5201</v>
      </c>
      <c r="F583" s="3" t="s">
        <v>5202</v>
      </c>
    </row>
    <row r="584" spans="2:6">
      <c r="B584" s="4"/>
      <c r="C584" s="3"/>
      <c r="E584" s="4" t="s">
        <v>5203</v>
      </c>
      <c r="F584" s="3" t="s">
        <v>5204</v>
      </c>
    </row>
    <row r="585" spans="2:6">
      <c r="B585" s="4"/>
      <c r="C585" s="3"/>
      <c r="E585" s="4" t="s">
        <v>5205</v>
      </c>
      <c r="F585" s="3" t="s">
        <v>5206</v>
      </c>
    </row>
    <row r="586" spans="2:6">
      <c r="B586" s="4"/>
      <c r="C586" s="3"/>
      <c r="E586" s="4" t="s">
        <v>5207</v>
      </c>
      <c r="F586" s="3" t="s">
        <v>5208</v>
      </c>
    </row>
    <row r="587" spans="2:6">
      <c r="B587" s="4"/>
      <c r="C587" s="3"/>
      <c r="E587" s="4" t="s">
        <v>5209</v>
      </c>
      <c r="F587" s="3" t="s">
        <v>5210</v>
      </c>
    </row>
    <row r="588" spans="2:6">
      <c r="B588" s="4"/>
      <c r="C588" s="3"/>
      <c r="E588" s="4" t="s">
        <v>5211</v>
      </c>
      <c r="F588" s="3" t="s">
        <v>5212</v>
      </c>
    </row>
    <row r="589" spans="2:6">
      <c r="B589" s="4"/>
      <c r="C589" s="3"/>
      <c r="E589" s="4" t="s">
        <v>5213</v>
      </c>
      <c r="F589" s="3" t="s">
        <v>5214</v>
      </c>
    </row>
    <row r="590" spans="2:6">
      <c r="B590" s="4"/>
      <c r="C590" s="3"/>
      <c r="E590" s="4" t="s">
        <v>5215</v>
      </c>
      <c r="F590" s="3" t="s">
        <v>5216</v>
      </c>
    </row>
    <row r="591" spans="2:6">
      <c r="B591" s="4"/>
      <c r="C591" s="3"/>
      <c r="E591" s="4" t="s">
        <v>5217</v>
      </c>
      <c r="F591" s="3" t="s">
        <v>5218</v>
      </c>
    </row>
    <row r="592" spans="2:6">
      <c r="B592" s="4"/>
      <c r="C592" s="3"/>
      <c r="E592" s="4" t="s">
        <v>5219</v>
      </c>
      <c r="F592" s="3" t="s">
        <v>5220</v>
      </c>
    </row>
    <row r="593" spans="2:6">
      <c r="B593" s="4"/>
      <c r="C593" s="3"/>
      <c r="E593" s="4" t="s">
        <v>5221</v>
      </c>
      <c r="F593" s="3" t="s">
        <v>5222</v>
      </c>
    </row>
    <row r="594" spans="2:6">
      <c r="B594" s="4"/>
      <c r="C594" s="3"/>
      <c r="E594" s="4" t="s">
        <v>5223</v>
      </c>
      <c r="F594" s="3" t="s">
        <v>5224</v>
      </c>
    </row>
    <row r="595" spans="2:6">
      <c r="B595" s="4"/>
      <c r="C595" s="3"/>
      <c r="E595" s="4" t="s">
        <v>5225</v>
      </c>
      <c r="F595" s="3" t="s">
        <v>5226</v>
      </c>
    </row>
    <row r="596" spans="2:6">
      <c r="B596" s="4"/>
      <c r="C596" s="3"/>
      <c r="E596" s="4" t="s">
        <v>5227</v>
      </c>
      <c r="F596" s="3" t="s">
        <v>5228</v>
      </c>
    </row>
    <row r="597" spans="2:6">
      <c r="B597" s="4"/>
      <c r="C597" s="3"/>
      <c r="E597" s="4" t="s">
        <v>5229</v>
      </c>
      <c r="F597" s="3" t="s">
        <v>5230</v>
      </c>
    </row>
    <row r="598" spans="2:6">
      <c r="B598" s="4"/>
      <c r="C598" s="3"/>
      <c r="E598" s="4" t="s">
        <v>5231</v>
      </c>
      <c r="F598" s="3" t="s">
        <v>5232</v>
      </c>
    </row>
    <row r="599" spans="2:6">
      <c r="B599" s="4"/>
      <c r="C599" s="3"/>
      <c r="E599" s="4" t="s">
        <v>5233</v>
      </c>
      <c r="F599" s="3" t="s">
        <v>5234</v>
      </c>
    </row>
    <row r="600" spans="2:6">
      <c r="B600" s="4"/>
      <c r="C600" s="3"/>
      <c r="E600" s="4" t="s">
        <v>5235</v>
      </c>
      <c r="F600" s="3" t="s">
        <v>5236</v>
      </c>
    </row>
    <row r="601" spans="2:6">
      <c r="B601" s="4"/>
      <c r="C601" s="3"/>
      <c r="E601" s="4" t="s">
        <v>5237</v>
      </c>
      <c r="F601" s="3" t="s">
        <v>5238</v>
      </c>
    </row>
    <row r="602" spans="2:6">
      <c r="B602" s="4"/>
      <c r="C602" s="3"/>
      <c r="E602" s="4" t="s">
        <v>5239</v>
      </c>
      <c r="F602" s="3" t="s">
        <v>5240</v>
      </c>
    </row>
    <row r="603" spans="2:6">
      <c r="B603" s="4"/>
      <c r="C603" s="3"/>
      <c r="E603" s="4" t="s">
        <v>5241</v>
      </c>
      <c r="F603" s="3" t="s">
        <v>5242</v>
      </c>
    </row>
    <row r="604" spans="2:6">
      <c r="B604" s="4"/>
      <c r="C604" s="3"/>
      <c r="E604" s="4" t="s">
        <v>5243</v>
      </c>
      <c r="F604" s="3" t="s">
        <v>5244</v>
      </c>
    </row>
    <row r="605" spans="2:6">
      <c r="B605" s="4"/>
      <c r="C605" s="3"/>
      <c r="E605" s="4" t="s">
        <v>5245</v>
      </c>
      <c r="F605" s="3" t="s">
        <v>5246</v>
      </c>
    </row>
    <row r="606" spans="2:6">
      <c r="B606" s="4"/>
      <c r="C606" s="3"/>
      <c r="E606" s="4" t="s">
        <v>5247</v>
      </c>
      <c r="F606" s="3" t="s">
        <v>5248</v>
      </c>
    </row>
    <row r="607" spans="2:6">
      <c r="B607" s="4"/>
      <c r="C607" s="3"/>
      <c r="E607" s="4" t="s">
        <v>5249</v>
      </c>
      <c r="F607" s="3" t="s">
        <v>5250</v>
      </c>
    </row>
    <row r="608" spans="2:6">
      <c r="B608" s="4"/>
      <c r="C608" s="3"/>
      <c r="E608" s="4" t="s">
        <v>5251</v>
      </c>
      <c r="F608" s="3" t="s">
        <v>5252</v>
      </c>
    </row>
    <row r="609" spans="2:6">
      <c r="B609" s="4"/>
      <c r="C609" s="3"/>
      <c r="E609" s="4" t="s">
        <v>5253</v>
      </c>
      <c r="F609" s="3" t="s">
        <v>5254</v>
      </c>
    </row>
    <row r="610" spans="2:6">
      <c r="B610" s="4"/>
      <c r="C610" s="3"/>
      <c r="E610" s="4" t="s">
        <v>5255</v>
      </c>
      <c r="F610" s="3" t="s">
        <v>5256</v>
      </c>
    </row>
    <row r="611" spans="2:6">
      <c r="B611" s="4"/>
      <c r="C611" s="3"/>
      <c r="E611" s="4" t="s">
        <v>5257</v>
      </c>
      <c r="F611" s="3" t="s">
        <v>5258</v>
      </c>
    </row>
    <row r="612" spans="2:6">
      <c r="B612" s="4"/>
      <c r="C612" s="3"/>
      <c r="E612" s="4" t="s">
        <v>5259</v>
      </c>
      <c r="F612" s="3" t="s">
        <v>5260</v>
      </c>
    </row>
    <row r="613" spans="2:6">
      <c r="B613" s="4"/>
      <c r="C613" s="3"/>
      <c r="E613" s="4" t="s">
        <v>5261</v>
      </c>
      <c r="F613" s="3" t="s">
        <v>5262</v>
      </c>
    </row>
    <row r="614" spans="2:6">
      <c r="B614" s="4"/>
      <c r="C614" s="3"/>
      <c r="E614" s="4" t="s">
        <v>5263</v>
      </c>
      <c r="F614" s="3" t="s">
        <v>5264</v>
      </c>
    </row>
    <row r="615" spans="2:6">
      <c r="B615" s="4"/>
      <c r="C615" s="3"/>
      <c r="E615" s="4" t="s">
        <v>5265</v>
      </c>
      <c r="F615" s="3" t="s">
        <v>5266</v>
      </c>
    </row>
    <row r="616" spans="2:6">
      <c r="B616" s="4"/>
      <c r="C616" s="3"/>
      <c r="E616" s="4" t="s">
        <v>5267</v>
      </c>
      <c r="F616" s="3" t="s">
        <v>5268</v>
      </c>
    </row>
    <row r="617" spans="2:6">
      <c r="B617" s="4"/>
      <c r="C617" s="3"/>
      <c r="E617" s="4" t="s">
        <v>5269</v>
      </c>
      <c r="F617" s="3" t="s">
        <v>5270</v>
      </c>
    </row>
    <row r="618" spans="2:6">
      <c r="B618" s="4"/>
      <c r="C618" s="3"/>
      <c r="E618" s="4" t="s">
        <v>5271</v>
      </c>
      <c r="F618" s="3" t="s">
        <v>5272</v>
      </c>
    </row>
    <row r="619" spans="2:6">
      <c r="B619" s="4"/>
      <c r="C619" s="3"/>
      <c r="E619" s="4" t="s">
        <v>5273</v>
      </c>
      <c r="F619" s="3" t="s">
        <v>5274</v>
      </c>
    </row>
    <row r="620" spans="2:6">
      <c r="B620" s="4"/>
      <c r="C620" s="3"/>
      <c r="E620" s="4" t="s">
        <v>5275</v>
      </c>
      <c r="F620" s="3" t="s">
        <v>5276</v>
      </c>
    </row>
    <row r="621" spans="2:6">
      <c r="B621" s="4"/>
      <c r="C621" s="3"/>
      <c r="E621" s="4" t="s">
        <v>5277</v>
      </c>
      <c r="F621" s="3" t="s">
        <v>5278</v>
      </c>
    </row>
    <row r="622" spans="2:6">
      <c r="B622" s="4"/>
      <c r="C622" s="3"/>
      <c r="E622" s="4" t="s">
        <v>5279</v>
      </c>
      <c r="F622" s="3" t="s">
        <v>5280</v>
      </c>
    </row>
    <row r="623" spans="2:6">
      <c r="B623" s="4"/>
      <c r="C623" s="3"/>
      <c r="E623" s="4" t="s">
        <v>5281</v>
      </c>
      <c r="F623" s="3" t="s">
        <v>5282</v>
      </c>
    </row>
    <row r="624" spans="2:6">
      <c r="B624" s="4"/>
      <c r="C624" s="3"/>
      <c r="E624" s="4" t="s">
        <v>5283</v>
      </c>
      <c r="F624" s="3" t="s">
        <v>5284</v>
      </c>
    </row>
    <row r="625" spans="2:6">
      <c r="B625" s="4"/>
      <c r="C625" s="3"/>
      <c r="E625" s="4" t="s">
        <v>5285</v>
      </c>
      <c r="F625" s="3" t="s">
        <v>5286</v>
      </c>
    </row>
    <row r="626" spans="2:6">
      <c r="B626" s="4"/>
      <c r="C626" s="3"/>
      <c r="E626" s="4" t="s">
        <v>5287</v>
      </c>
      <c r="F626" s="3" t="s">
        <v>5288</v>
      </c>
    </row>
    <row r="627" spans="2:6">
      <c r="B627" s="4"/>
      <c r="C627" s="3"/>
      <c r="E627" s="4" t="s">
        <v>5289</v>
      </c>
      <c r="F627" s="3" t="s">
        <v>5290</v>
      </c>
    </row>
    <row r="628" spans="2:6">
      <c r="B628" s="4"/>
      <c r="C628" s="3"/>
      <c r="E628" s="4" t="s">
        <v>5291</v>
      </c>
      <c r="F628" s="3" t="s">
        <v>5292</v>
      </c>
    </row>
    <row r="629" spans="2:6">
      <c r="B629" s="4"/>
      <c r="C629" s="3"/>
      <c r="E629" s="4" t="s">
        <v>5293</v>
      </c>
      <c r="F629" s="3" t="s">
        <v>5294</v>
      </c>
    </row>
    <row r="630" spans="2:6">
      <c r="B630" s="4"/>
      <c r="C630" s="3"/>
      <c r="E630" s="4" t="s">
        <v>5295</v>
      </c>
      <c r="F630" s="3" t="s">
        <v>5296</v>
      </c>
    </row>
    <row r="631" spans="2:6">
      <c r="B631" s="4"/>
      <c r="C631" s="3"/>
      <c r="E631" s="4" t="s">
        <v>5297</v>
      </c>
      <c r="F631" s="3" t="s">
        <v>5298</v>
      </c>
    </row>
    <row r="632" spans="2:6">
      <c r="B632" s="4"/>
      <c r="C632" s="3"/>
      <c r="E632" s="4" t="s">
        <v>5299</v>
      </c>
      <c r="F632" s="3" t="s">
        <v>5300</v>
      </c>
    </row>
    <row r="633" spans="2:6">
      <c r="B633" s="4"/>
      <c r="C633" s="3"/>
      <c r="E633" s="4" t="s">
        <v>5301</v>
      </c>
      <c r="F633" s="3" t="s">
        <v>5302</v>
      </c>
    </row>
    <row r="634" spans="2:6">
      <c r="B634" s="4"/>
      <c r="C634" s="3"/>
      <c r="E634" s="4" t="s">
        <v>5303</v>
      </c>
      <c r="F634" s="3" t="s">
        <v>5304</v>
      </c>
    </row>
    <row r="635" spans="2:6">
      <c r="B635" s="4"/>
      <c r="C635" s="3"/>
      <c r="E635" s="4" t="s">
        <v>5305</v>
      </c>
      <c r="F635" s="3" t="s">
        <v>5306</v>
      </c>
    </row>
    <row r="636" spans="2:6">
      <c r="B636" s="4"/>
      <c r="C636" s="3"/>
      <c r="E636" s="4" t="s">
        <v>5307</v>
      </c>
      <c r="F636" s="3" t="s">
        <v>5308</v>
      </c>
    </row>
    <row r="637" spans="2:6">
      <c r="B637" s="4"/>
      <c r="C637" s="3"/>
      <c r="E637" s="4" t="s">
        <v>5309</v>
      </c>
      <c r="F637" s="3" t="s">
        <v>5310</v>
      </c>
    </row>
    <row r="638" spans="2:6">
      <c r="B638" s="4"/>
      <c r="C638" s="3"/>
      <c r="E638" s="4" t="s">
        <v>5311</v>
      </c>
      <c r="F638" s="3" t="s">
        <v>5312</v>
      </c>
    </row>
    <row r="639" spans="2:6">
      <c r="B639" s="4"/>
      <c r="C639" s="3"/>
      <c r="E639" s="4" t="s">
        <v>5313</v>
      </c>
      <c r="F639" s="3" t="s">
        <v>5314</v>
      </c>
    </row>
    <row r="640" spans="2:6">
      <c r="B640" s="4"/>
      <c r="C640" s="3"/>
      <c r="E640" s="4" t="s">
        <v>5315</v>
      </c>
      <c r="F640" s="3" t="s">
        <v>5316</v>
      </c>
    </row>
    <row r="641" spans="2:6">
      <c r="B641" s="4"/>
      <c r="C641" s="3"/>
      <c r="E641" s="4" t="s">
        <v>5317</v>
      </c>
      <c r="F641" s="3" t="s">
        <v>5318</v>
      </c>
    </row>
    <row r="642" spans="2:6">
      <c r="B642" s="4"/>
      <c r="C642" s="3"/>
      <c r="E642" s="4" t="s">
        <v>5319</v>
      </c>
      <c r="F642" s="3" t="s">
        <v>5320</v>
      </c>
    </row>
    <row r="643" spans="2:6">
      <c r="B643" s="4"/>
      <c r="C643" s="3"/>
      <c r="E643" s="4" t="s">
        <v>5321</v>
      </c>
      <c r="F643" s="3" t="s">
        <v>5322</v>
      </c>
    </row>
    <row r="644" spans="2:6">
      <c r="B644" s="4"/>
      <c r="C644" s="3"/>
      <c r="E644" s="4" t="s">
        <v>5323</v>
      </c>
      <c r="F644" s="3" t="s">
        <v>5324</v>
      </c>
    </row>
    <row r="645" spans="2:6">
      <c r="B645" s="4"/>
      <c r="C645" s="3"/>
      <c r="E645" s="4" t="s">
        <v>5325</v>
      </c>
      <c r="F645" s="3" t="s">
        <v>5326</v>
      </c>
    </row>
    <row r="646" spans="2:6">
      <c r="B646" s="4"/>
      <c r="C646" s="3"/>
      <c r="E646" s="4" t="s">
        <v>5327</v>
      </c>
      <c r="F646" s="3" t="s">
        <v>5328</v>
      </c>
    </row>
    <row r="647" spans="2:6">
      <c r="B647" s="4"/>
      <c r="C647" s="3"/>
      <c r="E647" s="4" t="s">
        <v>5329</v>
      </c>
      <c r="F647" s="3" t="s">
        <v>5330</v>
      </c>
    </row>
    <row r="648" spans="2:6">
      <c r="B648" s="4"/>
      <c r="C648" s="3"/>
      <c r="E648" s="4" t="s">
        <v>5331</v>
      </c>
      <c r="F648" s="3" t="s">
        <v>5332</v>
      </c>
    </row>
    <row r="649" spans="2:6">
      <c r="B649" s="4"/>
      <c r="C649" s="3"/>
      <c r="E649" s="4" t="s">
        <v>5333</v>
      </c>
      <c r="F649" s="3" t="s">
        <v>5334</v>
      </c>
    </row>
    <row r="650" spans="2:6">
      <c r="B650" s="4"/>
      <c r="C650" s="3"/>
      <c r="E650" s="4" t="s">
        <v>5335</v>
      </c>
      <c r="F650" s="3" t="s">
        <v>5336</v>
      </c>
    </row>
    <row r="651" spans="2:6">
      <c r="B651" s="4"/>
      <c r="C651" s="3"/>
      <c r="E651" s="4" t="s">
        <v>5337</v>
      </c>
      <c r="F651" s="3" t="s">
        <v>5338</v>
      </c>
    </row>
    <row r="652" spans="2:6">
      <c r="B652" s="4"/>
      <c r="C652" s="3"/>
      <c r="E652" s="4" t="s">
        <v>5339</v>
      </c>
      <c r="F652" s="3" t="s">
        <v>5340</v>
      </c>
    </row>
    <row r="653" spans="2:6">
      <c r="B653" s="4"/>
      <c r="C653" s="3"/>
      <c r="E653" s="4" t="s">
        <v>5341</v>
      </c>
      <c r="F653" s="3" t="s">
        <v>5342</v>
      </c>
    </row>
    <row r="654" spans="2:6">
      <c r="B654" s="4"/>
      <c r="C654" s="3"/>
      <c r="E654" s="4" t="s">
        <v>5343</v>
      </c>
      <c r="F654" s="3" t="s">
        <v>5344</v>
      </c>
    </row>
    <row r="655" spans="2:6">
      <c r="B655" s="4"/>
      <c r="C655" s="3"/>
      <c r="E655" s="4" t="s">
        <v>5345</v>
      </c>
      <c r="F655" s="3" t="s">
        <v>5346</v>
      </c>
    </row>
    <row r="656" spans="2:6">
      <c r="B656" s="4"/>
      <c r="C656" s="3"/>
      <c r="E656" s="4" t="s">
        <v>5347</v>
      </c>
      <c r="F656" s="3" t="s">
        <v>5348</v>
      </c>
    </row>
    <row r="657" spans="2:6">
      <c r="B657" s="4"/>
      <c r="C657" s="3"/>
      <c r="E657" s="4" t="s">
        <v>5349</v>
      </c>
      <c r="F657" s="3" t="s">
        <v>5350</v>
      </c>
    </row>
    <row r="658" spans="2:6">
      <c r="B658" s="4"/>
      <c r="C658" s="3"/>
      <c r="E658" s="4" t="s">
        <v>5351</v>
      </c>
      <c r="F658" s="3" t="s">
        <v>5352</v>
      </c>
    </row>
    <row r="659" spans="2:6">
      <c r="B659" s="4"/>
      <c r="C659" s="3"/>
      <c r="E659" s="4" t="s">
        <v>5353</v>
      </c>
      <c r="F659" s="3" t="s">
        <v>5354</v>
      </c>
    </row>
    <row r="660" spans="2:6">
      <c r="B660" s="4"/>
      <c r="C660" s="3"/>
      <c r="E660" s="4" t="s">
        <v>5355</v>
      </c>
      <c r="F660" s="3" t="s">
        <v>5356</v>
      </c>
    </row>
    <row r="661" spans="2:6">
      <c r="B661" s="4"/>
      <c r="C661" s="3"/>
      <c r="E661" s="4" t="s">
        <v>5357</v>
      </c>
      <c r="F661" s="3" t="s">
        <v>5358</v>
      </c>
    </row>
    <row r="662" spans="2:6">
      <c r="B662" s="4"/>
      <c r="C662" s="3"/>
      <c r="E662" s="4" t="s">
        <v>5359</v>
      </c>
      <c r="F662" s="3" t="s">
        <v>5360</v>
      </c>
    </row>
    <row r="663" spans="2:6">
      <c r="B663" s="4"/>
      <c r="C663" s="3"/>
      <c r="E663" s="4" t="s">
        <v>5361</v>
      </c>
      <c r="F663" s="3" t="s">
        <v>5362</v>
      </c>
    </row>
    <row r="664" spans="2:6">
      <c r="B664" s="4"/>
      <c r="C664" s="3"/>
      <c r="E664" s="4" t="s">
        <v>5363</v>
      </c>
      <c r="F664" s="3" t="s">
        <v>5364</v>
      </c>
    </row>
    <row r="665" spans="2:6">
      <c r="B665" s="4"/>
      <c r="C665" s="3"/>
      <c r="E665" s="4" t="s">
        <v>5365</v>
      </c>
      <c r="F665" s="3" t="s">
        <v>5366</v>
      </c>
    </row>
    <row r="666" spans="2:6">
      <c r="B666" s="4"/>
      <c r="C666" s="3"/>
      <c r="E666" s="4" t="s">
        <v>5367</v>
      </c>
      <c r="F666" s="3" t="s">
        <v>5368</v>
      </c>
    </row>
    <row r="667" spans="2:6">
      <c r="B667" s="4"/>
      <c r="C667" s="3"/>
      <c r="E667" s="4" t="s">
        <v>5369</v>
      </c>
      <c r="F667" s="3" t="s">
        <v>5370</v>
      </c>
    </row>
    <row r="668" spans="2:6">
      <c r="B668" s="4"/>
      <c r="C668" s="3"/>
      <c r="E668" s="4" t="s">
        <v>5371</v>
      </c>
      <c r="F668" s="3" t="s">
        <v>5372</v>
      </c>
    </row>
    <row r="669" spans="2:6">
      <c r="B669" s="4"/>
      <c r="C669" s="3"/>
      <c r="E669" s="4" t="s">
        <v>5373</v>
      </c>
      <c r="F669" s="3" t="s">
        <v>5374</v>
      </c>
    </row>
    <row r="670" spans="2:6">
      <c r="B670" s="4"/>
      <c r="C670" s="3"/>
      <c r="E670" s="4" t="s">
        <v>5375</v>
      </c>
      <c r="F670" s="3" t="s">
        <v>5376</v>
      </c>
    </row>
    <row r="671" spans="2:6">
      <c r="B671" s="4"/>
      <c r="C671" s="3"/>
      <c r="E671" s="4" t="s">
        <v>5377</v>
      </c>
      <c r="F671" s="3" t="s">
        <v>5378</v>
      </c>
    </row>
    <row r="672" spans="2:6">
      <c r="B672" s="4"/>
      <c r="C672" s="3"/>
      <c r="E672" s="4" t="s">
        <v>5379</v>
      </c>
      <c r="F672" s="3" t="s">
        <v>5380</v>
      </c>
    </row>
    <row r="673" spans="2:6">
      <c r="B673" s="4"/>
      <c r="C673" s="3"/>
      <c r="E673" s="4" t="s">
        <v>5381</v>
      </c>
      <c r="F673" s="3" t="s">
        <v>5382</v>
      </c>
    </row>
    <row r="674" spans="2:6">
      <c r="B674" s="4"/>
      <c r="C674" s="3"/>
      <c r="E674" s="4" t="s">
        <v>5383</v>
      </c>
      <c r="F674" s="3" t="s">
        <v>5384</v>
      </c>
    </row>
    <row r="675" spans="2:6">
      <c r="B675" s="4"/>
      <c r="C675" s="3"/>
      <c r="E675" s="4" t="s">
        <v>5385</v>
      </c>
      <c r="F675" s="3" t="s">
        <v>5386</v>
      </c>
    </row>
    <row r="676" spans="2:6">
      <c r="B676" s="4"/>
      <c r="C676" s="3"/>
      <c r="E676" s="4" t="s">
        <v>5387</v>
      </c>
      <c r="F676" s="3" t="s">
        <v>5388</v>
      </c>
    </row>
    <row r="677" spans="2:6">
      <c r="B677" s="4"/>
      <c r="C677" s="3"/>
      <c r="E677" s="4" t="s">
        <v>5389</v>
      </c>
      <c r="F677" s="3" t="s">
        <v>5390</v>
      </c>
    </row>
    <row r="678" spans="2:6">
      <c r="B678" s="4"/>
      <c r="C678" s="3"/>
      <c r="E678" s="4" t="s">
        <v>5391</v>
      </c>
      <c r="F678" s="3" t="s">
        <v>5392</v>
      </c>
    </row>
    <row r="679" spans="2:6">
      <c r="B679" s="4"/>
      <c r="C679" s="3"/>
      <c r="E679" s="4" t="s">
        <v>5393</v>
      </c>
      <c r="F679" s="3" t="s">
        <v>5394</v>
      </c>
    </row>
    <row r="680" spans="2:6">
      <c r="B680" s="4"/>
      <c r="C680" s="3"/>
      <c r="E680" s="4" t="s">
        <v>5395</v>
      </c>
      <c r="F680" s="3" t="s">
        <v>5396</v>
      </c>
    </row>
    <row r="681" spans="2:6">
      <c r="B681" s="4"/>
      <c r="C681" s="3"/>
      <c r="E681" s="4" t="s">
        <v>5397</v>
      </c>
      <c r="F681" s="3" t="s">
        <v>5398</v>
      </c>
    </row>
    <row r="682" spans="2:6">
      <c r="B682" s="4"/>
      <c r="C682" s="3"/>
      <c r="E682" s="4" t="s">
        <v>5399</v>
      </c>
      <c r="F682" s="3" t="s">
        <v>5400</v>
      </c>
    </row>
    <row r="683" spans="2:6">
      <c r="B683" s="4"/>
      <c r="C683" s="3"/>
      <c r="E683" s="4" t="s">
        <v>5401</v>
      </c>
      <c r="F683" s="3" t="s">
        <v>5402</v>
      </c>
    </row>
    <row r="684" spans="2:6">
      <c r="B684" s="4"/>
      <c r="C684" s="3"/>
      <c r="E684" s="4" t="s">
        <v>5403</v>
      </c>
      <c r="F684" s="3" t="s">
        <v>5404</v>
      </c>
    </row>
    <row r="685" spans="2:6">
      <c r="B685" s="4"/>
      <c r="C685" s="3"/>
      <c r="E685" s="4" t="s">
        <v>5405</v>
      </c>
      <c r="F685" s="3" t="s">
        <v>5406</v>
      </c>
    </row>
    <row r="686" spans="2:6">
      <c r="B686" s="4"/>
      <c r="C686" s="3"/>
      <c r="E686" s="4" t="s">
        <v>5407</v>
      </c>
      <c r="F686" s="3" t="s">
        <v>5408</v>
      </c>
    </row>
    <row r="687" spans="2:6">
      <c r="B687" s="4"/>
      <c r="C687" s="3"/>
      <c r="E687" s="4" t="s">
        <v>5409</v>
      </c>
      <c r="F687" s="3" t="s">
        <v>5410</v>
      </c>
    </row>
    <row r="688" spans="2:6">
      <c r="B688" s="4"/>
      <c r="C688" s="3"/>
      <c r="E688" s="4" t="s">
        <v>5411</v>
      </c>
      <c r="F688" s="3" t="s">
        <v>5412</v>
      </c>
    </row>
    <row r="689" spans="2:6">
      <c r="B689" s="4"/>
      <c r="C689" s="3"/>
      <c r="E689" s="4" t="s">
        <v>5413</v>
      </c>
      <c r="F689" s="3" t="s">
        <v>5414</v>
      </c>
    </row>
    <row r="690" spans="2:6">
      <c r="B690" s="4"/>
      <c r="C690" s="3"/>
      <c r="E690" s="4" t="s">
        <v>5415</v>
      </c>
      <c r="F690" s="3" t="s">
        <v>5416</v>
      </c>
    </row>
    <row r="691" spans="2:6">
      <c r="B691" s="4"/>
      <c r="C691" s="3"/>
      <c r="E691" s="4" t="s">
        <v>5417</v>
      </c>
      <c r="F691" s="3" t="s">
        <v>5418</v>
      </c>
    </row>
    <row r="692" spans="2:6">
      <c r="B692" s="4"/>
      <c r="C692" s="3"/>
      <c r="E692" s="4" t="s">
        <v>5419</v>
      </c>
      <c r="F692" s="3" t="s">
        <v>5420</v>
      </c>
    </row>
    <row r="693" spans="2:6">
      <c r="B693" s="4"/>
      <c r="C693" s="3"/>
      <c r="E693" s="4" t="s">
        <v>5421</v>
      </c>
      <c r="F693" s="3" t="s">
        <v>5422</v>
      </c>
    </row>
    <row r="694" spans="2:6">
      <c r="B694" s="4"/>
      <c r="C694" s="3"/>
      <c r="E694" s="4" t="s">
        <v>5423</v>
      </c>
      <c r="F694" s="3" t="s">
        <v>5424</v>
      </c>
    </row>
    <row r="695" spans="2:6">
      <c r="B695" s="4"/>
      <c r="C695" s="3"/>
      <c r="E695" s="4" t="s">
        <v>5425</v>
      </c>
      <c r="F695" s="3" t="s">
        <v>5426</v>
      </c>
    </row>
    <row r="696" spans="2:6">
      <c r="B696" s="4"/>
      <c r="C696" s="3"/>
      <c r="E696" s="4" t="s">
        <v>5427</v>
      </c>
      <c r="F696" s="3" t="s">
        <v>5428</v>
      </c>
    </row>
    <row r="697" spans="2:6">
      <c r="B697" s="4"/>
      <c r="C697" s="3"/>
      <c r="E697" s="4" t="s">
        <v>5429</v>
      </c>
      <c r="F697" s="3" t="s">
        <v>5430</v>
      </c>
    </row>
    <row r="698" spans="2:6">
      <c r="B698" s="4"/>
      <c r="C698" s="3"/>
      <c r="E698" s="4" t="s">
        <v>5431</v>
      </c>
      <c r="F698" s="3" t="s">
        <v>5432</v>
      </c>
    </row>
    <row r="699" spans="2:6">
      <c r="B699" s="4"/>
      <c r="C699" s="3"/>
      <c r="E699" s="4" t="s">
        <v>5433</v>
      </c>
      <c r="F699" s="3" t="s">
        <v>5434</v>
      </c>
    </row>
    <row r="700" spans="2:6">
      <c r="B700" s="4"/>
      <c r="C700" s="3"/>
      <c r="E700" s="4" t="s">
        <v>5435</v>
      </c>
      <c r="F700" s="3" t="s">
        <v>5436</v>
      </c>
    </row>
    <row r="701" spans="2:6">
      <c r="B701" s="4"/>
      <c r="C701" s="3"/>
      <c r="E701" s="4" t="s">
        <v>5437</v>
      </c>
      <c r="F701" s="3" t="s">
        <v>5438</v>
      </c>
    </row>
    <row r="702" spans="2:6">
      <c r="B702" s="4"/>
      <c r="C702" s="3"/>
      <c r="E702" s="4" t="s">
        <v>5439</v>
      </c>
      <c r="F702" s="3" t="s">
        <v>5440</v>
      </c>
    </row>
    <row r="703" spans="2:6">
      <c r="B703" s="4"/>
      <c r="C703" s="3"/>
      <c r="E703" s="4" t="s">
        <v>5441</v>
      </c>
      <c r="F703" s="3" t="s">
        <v>5442</v>
      </c>
    </row>
    <row r="704" spans="2:6">
      <c r="B704" s="4"/>
      <c r="C704" s="3"/>
      <c r="E704" s="4" t="s">
        <v>5443</v>
      </c>
      <c r="F704" s="3" t="s">
        <v>5444</v>
      </c>
    </row>
    <row r="705" spans="2:6">
      <c r="B705" s="4"/>
      <c r="C705" s="3"/>
      <c r="E705" s="4" t="s">
        <v>5445</v>
      </c>
      <c r="F705" s="3" t="s">
        <v>5446</v>
      </c>
    </row>
    <row r="706" spans="2:6">
      <c r="B706" s="4"/>
      <c r="C706" s="3"/>
      <c r="E706" s="4" t="s">
        <v>5447</v>
      </c>
      <c r="F706" s="3" t="s">
        <v>5448</v>
      </c>
    </row>
    <row r="707" spans="2:6">
      <c r="B707" s="4"/>
      <c r="C707" s="3"/>
      <c r="E707" s="4" t="s">
        <v>5449</v>
      </c>
      <c r="F707" s="3" t="s">
        <v>5450</v>
      </c>
    </row>
    <row r="708" spans="2:6">
      <c r="B708" s="4"/>
      <c r="C708" s="3"/>
      <c r="E708" s="4" t="s">
        <v>5451</v>
      </c>
      <c r="F708" s="3" t="s">
        <v>5452</v>
      </c>
    </row>
    <row r="709" spans="2:6">
      <c r="B709" s="4"/>
      <c r="C709" s="3"/>
      <c r="E709" s="4" t="s">
        <v>5453</v>
      </c>
      <c r="F709" s="3" t="s">
        <v>5454</v>
      </c>
    </row>
    <row r="710" spans="2:6">
      <c r="B710" s="4"/>
      <c r="C710" s="3"/>
      <c r="E710" s="4" t="s">
        <v>5455</v>
      </c>
      <c r="F710" s="3" t="s">
        <v>5456</v>
      </c>
    </row>
    <row r="711" spans="2:6">
      <c r="B711" s="4"/>
      <c r="C711" s="3"/>
      <c r="E711" s="4" t="s">
        <v>5457</v>
      </c>
      <c r="F711" s="3" t="s">
        <v>5458</v>
      </c>
    </row>
    <row r="712" spans="2:6">
      <c r="B712" s="4"/>
      <c r="C712" s="3"/>
      <c r="E712" s="4" t="s">
        <v>5459</v>
      </c>
      <c r="F712" s="3" t="s">
        <v>5460</v>
      </c>
    </row>
    <row r="713" spans="2:6">
      <c r="B713" s="4"/>
      <c r="C713" s="3"/>
      <c r="E713" s="4" t="s">
        <v>5461</v>
      </c>
      <c r="F713" s="3" t="s">
        <v>5462</v>
      </c>
    </row>
    <row r="714" spans="2:6">
      <c r="B714" s="4"/>
      <c r="C714" s="3"/>
      <c r="E714" s="4" t="s">
        <v>5463</v>
      </c>
      <c r="F714" s="3" t="s">
        <v>5464</v>
      </c>
    </row>
    <row r="715" spans="2:6">
      <c r="B715" s="4"/>
      <c r="C715" s="3"/>
      <c r="E715" s="4" t="s">
        <v>5465</v>
      </c>
      <c r="F715" s="3" t="s">
        <v>5466</v>
      </c>
    </row>
    <row r="716" spans="2:6">
      <c r="B716" s="4"/>
      <c r="C716" s="3"/>
      <c r="E716" s="4" t="s">
        <v>5467</v>
      </c>
      <c r="F716" s="3" t="s">
        <v>5468</v>
      </c>
    </row>
    <row r="717" spans="2:6">
      <c r="B717" s="4"/>
      <c r="C717" s="3"/>
      <c r="E717" s="4" t="s">
        <v>5469</v>
      </c>
      <c r="F717" s="3" t="s">
        <v>5470</v>
      </c>
    </row>
    <row r="718" spans="2:6">
      <c r="B718" s="4"/>
      <c r="C718" s="3"/>
      <c r="E718" s="4" t="s">
        <v>5471</v>
      </c>
      <c r="F718" s="3" t="s">
        <v>5472</v>
      </c>
    </row>
    <row r="719" spans="2:6">
      <c r="B719" s="4"/>
      <c r="C719" s="3"/>
      <c r="E719" s="4" t="s">
        <v>5473</v>
      </c>
      <c r="F719" s="3" t="s">
        <v>5474</v>
      </c>
    </row>
    <row r="720" spans="2:6">
      <c r="B720" s="4"/>
      <c r="C720" s="3"/>
      <c r="E720" s="4" t="s">
        <v>5475</v>
      </c>
      <c r="F720" s="3" t="s">
        <v>5476</v>
      </c>
    </row>
    <row r="721" spans="2:6">
      <c r="B721" s="4"/>
      <c r="C721" s="3"/>
      <c r="E721" s="4" t="s">
        <v>5477</v>
      </c>
      <c r="F721" s="3" t="s">
        <v>5478</v>
      </c>
    </row>
    <row r="722" spans="2:6">
      <c r="B722" s="4"/>
      <c r="C722" s="3"/>
      <c r="E722" s="4" t="s">
        <v>5479</v>
      </c>
      <c r="F722" s="3" t="s">
        <v>5480</v>
      </c>
    </row>
    <row r="723" spans="2:6">
      <c r="B723" s="4"/>
      <c r="C723" s="3"/>
      <c r="E723" s="4" t="s">
        <v>5481</v>
      </c>
      <c r="F723" s="3" t="s">
        <v>5482</v>
      </c>
    </row>
    <row r="724" spans="2:6">
      <c r="B724" s="4"/>
      <c r="C724" s="3"/>
      <c r="E724" s="4" t="s">
        <v>5483</v>
      </c>
      <c r="F724" s="3" t="s">
        <v>5484</v>
      </c>
    </row>
    <row r="725" spans="2:6">
      <c r="B725" s="4"/>
      <c r="C725" s="3"/>
      <c r="E725" s="4" t="s">
        <v>5485</v>
      </c>
      <c r="F725" s="3" t="s">
        <v>5486</v>
      </c>
    </row>
    <row r="726" spans="2:6">
      <c r="B726" s="4"/>
      <c r="C726" s="3"/>
      <c r="E726" s="4" t="s">
        <v>5487</v>
      </c>
      <c r="F726" s="3" t="s">
        <v>5488</v>
      </c>
    </row>
    <row r="727" spans="2:6">
      <c r="B727" s="4"/>
      <c r="C727" s="3"/>
      <c r="E727" s="5" t="s">
        <v>5489</v>
      </c>
      <c r="F727" s="5" t="s">
        <v>5490</v>
      </c>
    </row>
    <row r="728" spans="2:6">
      <c r="B728" s="4"/>
      <c r="C728" s="3"/>
      <c r="E728" s="4" t="s">
        <v>5491</v>
      </c>
      <c r="F728" s="3" t="s">
        <v>5492</v>
      </c>
    </row>
    <row r="729" spans="2:6">
      <c r="B729" s="4"/>
      <c r="C729" s="3"/>
      <c r="E729" s="4" t="s">
        <v>5493</v>
      </c>
      <c r="F729" s="3" t="s">
        <v>5494</v>
      </c>
    </row>
    <row r="730" spans="2:6">
      <c r="B730" s="4"/>
      <c r="C730" s="3"/>
      <c r="E730" s="4" t="s">
        <v>5495</v>
      </c>
      <c r="F730" s="3" t="s">
        <v>5496</v>
      </c>
    </row>
    <row r="731" spans="2:6">
      <c r="B731" s="4"/>
      <c r="C731" s="3"/>
      <c r="E731" s="4" t="s">
        <v>5497</v>
      </c>
      <c r="F731" s="3" t="s">
        <v>5498</v>
      </c>
    </row>
    <row r="732" spans="2:6">
      <c r="B732" s="4"/>
      <c r="C732" s="3"/>
      <c r="E732" s="4" t="s">
        <v>5499</v>
      </c>
      <c r="F732" s="3" t="s">
        <v>5500</v>
      </c>
    </row>
    <row r="733" spans="2:6">
      <c r="B733" s="4"/>
      <c r="C733" s="3"/>
      <c r="E733" s="4" t="s">
        <v>5501</v>
      </c>
      <c r="F733" s="3" t="s">
        <v>5502</v>
      </c>
    </row>
    <row r="734" spans="2:6">
      <c r="B734" s="4"/>
      <c r="C734" s="3"/>
      <c r="E734" s="4" t="s">
        <v>5503</v>
      </c>
      <c r="F734" s="3" t="s">
        <v>5504</v>
      </c>
    </row>
    <row r="735" spans="2:6">
      <c r="B735" s="4"/>
      <c r="C735" s="3"/>
      <c r="E735" s="4" t="s">
        <v>5505</v>
      </c>
      <c r="F735" s="3" t="s">
        <v>5506</v>
      </c>
    </row>
    <row r="736" spans="2:6">
      <c r="B736" s="4"/>
      <c r="C736" s="3"/>
      <c r="E736" s="4" t="s">
        <v>5507</v>
      </c>
      <c r="F736" s="3" t="s">
        <v>5508</v>
      </c>
    </row>
    <row r="737" spans="2:6">
      <c r="B737" s="4"/>
      <c r="C737" s="3"/>
      <c r="E737" s="4" t="s">
        <v>5509</v>
      </c>
      <c r="F737" s="3" t="s">
        <v>5510</v>
      </c>
    </row>
    <row r="738" spans="2:6">
      <c r="B738" s="4"/>
      <c r="C738" s="3"/>
      <c r="E738" s="4" t="s">
        <v>5511</v>
      </c>
      <c r="F738" s="3" t="s">
        <v>5512</v>
      </c>
    </row>
    <row r="739" spans="2:6">
      <c r="B739" s="4"/>
      <c r="C739" s="3"/>
      <c r="E739" s="4" t="s">
        <v>5513</v>
      </c>
      <c r="F739" s="3" t="s">
        <v>5514</v>
      </c>
    </row>
    <row r="740" spans="2:6">
      <c r="B740" s="4"/>
      <c r="C740" s="3"/>
      <c r="E740" s="4" t="s">
        <v>5515</v>
      </c>
      <c r="F740" s="3" t="s">
        <v>5516</v>
      </c>
    </row>
    <row r="741" spans="2:6">
      <c r="B741" s="4"/>
      <c r="C741" s="3"/>
      <c r="E741" s="4" t="s">
        <v>5517</v>
      </c>
      <c r="F741" s="3" t="s">
        <v>5518</v>
      </c>
    </row>
    <row r="742" spans="2:6">
      <c r="B742" s="4"/>
      <c r="C742" s="3"/>
      <c r="E742" s="4" t="s">
        <v>5519</v>
      </c>
      <c r="F742" s="3" t="s">
        <v>5520</v>
      </c>
    </row>
    <row r="743" spans="2:6">
      <c r="B743" s="4"/>
      <c r="C743" s="3"/>
      <c r="E743" s="4" t="s">
        <v>5521</v>
      </c>
      <c r="F743" s="3" t="s">
        <v>5522</v>
      </c>
    </row>
    <row r="744" spans="2:6">
      <c r="B744" s="4"/>
      <c r="C744" s="3"/>
      <c r="E744" s="4" t="s">
        <v>5523</v>
      </c>
      <c r="F744" s="3" t="s">
        <v>5524</v>
      </c>
    </row>
    <row r="745" spans="2:6">
      <c r="B745" s="4"/>
      <c r="C745" s="3"/>
      <c r="E745" s="4" t="s">
        <v>5525</v>
      </c>
      <c r="F745" s="3" t="s">
        <v>5526</v>
      </c>
    </row>
    <row r="746" spans="2:6">
      <c r="B746" s="4"/>
      <c r="C746" s="3"/>
      <c r="E746" s="4" t="s">
        <v>5527</v>
      </c>
      <c r="F746" s="3" t="s">
        <v>5528</v>
      </c>
    </row>
    <row r="747" spans="2:6">
      <c r="B747" s="4"/>
      <c r="C747" s="3"/>
      <c r="E747" s="4" t="s">
        <v>5529</v>
      </c>
      <c r="F747" s="3" t="s">
        <v>5530</v>
      </c>
    </row>
    <row r="748" spans="2:6">
      <c r="B748" s="4"/>
      <c r="C748" s="3"/>
      <c r="E748" s="4" t="s">
        <v>5531</v>
      </c>
      <c r="F748" s="3" t="s">
        <v>5532</v>
      </c>
    </row>
    <row r="749" spans="2:6">
      <c r="B749" s="4"/>
      <c r="C749" s="3"/>
      <c r="E749" s="4" t="s">
        <v>5533</v>
      </c>
      <c r="F749" s="3" t="s">
        <v>5534</v>
      </c>
    </row>
    <row r="750" spans="2:6">
      <c r="B750" s="4"/>
      <c r="C750" s="3"/>
      <c r="E750" s="4" t="s">
        <v>5535</v>
      </c>
      <c r="F750" s="3" t="s">
        <v>5536</v>
      </c>
    </row>
    <row r="751" spans="2:6">
      <c r="B751" s="4"/>
      <c r="C751" s="3"/>
      <c r="E751" s="4" t="s">
        <v>5537</v>
      </c>
      <c r="F751" s="3" t="s">
        <v>5538</v>
      </c>
    </row>
    <row r="752" spans="2:6">
      <c r="B752" s="4"/>
      <c r="C752" s="3"/>
      <c r="E752" s="4" t="s">
        <v>5539</v>
      </c>
      <c r="F752" s="3" t="s">
        <v>5540</v>
      </c>
    </row>
    <row r="753" spans="2:6">
      <c r="B753" s="4"/>
      <c r="C753" s="3"/>
      <c r="E753" s="4" t="s">
        <v>5541</v>
      </c>
      <c r="F753" s="3" t="s">
        <v>5542</v>
      </c>
    </row>
    <row r="754" spans="2:6">
      <c r="B754" s="4"/>
      <c r="C754" s="3"/>
      <c r="E754" s="4" t="s">
        <v>5543</v>
      </c>
      <c r="F754" s="3" t="s">
        <v>5544</v>
      </c>
    </row>
    <row r="755" spans="2:6">
      <c r="B755" s="4"/>
      <c r="C755" s="3"/>
      <c r="E755" s="4" t="s">
        <v>5545</v>
      </c>
      <c r="F755" s="3" t="s">
        <v>5546</v>
      </c>
    </row>
    <row r="756" spans="2:6">
      <c r="B756" s="4"/>
      <c r="C756" s="3"/>
      <c r="E756" s="4" t="s">
        <v>5547</v>
      </c>
      <c r="F756" s="3" t="s">
        <v>5548</v>
      </c>
    </row>
    <row r="757" spans="2:6">
      <c r="B757" s="4"/>
      <c r="C757" s="3"/>
      <c r="E757" s="4" t="s">
        <v>5549</v>
      </c>
      <c r="F757" s="3" t="s">
        <v>5550</v>
      </c>
    </row>
    <row r="758" spans="2:6">
      <c r="B758" s="4"/>
      <c r="C758" s="3"/>
      <c r="E758" s="4" t="s">
        <v>5551</v>
      </c>
      <c r="F758" s="3" t="s">
        <v>5552</v>
      </c>
    </row>
    <row r="759" spans="2:6">
      <c r="B759" s="4"/>
      <c r="C759" s="3"/>
      <c r="E759" s="4" t="s">
        <v>5553</v>
      </c>
      <c r="F759" s="3" t="s">
        <v>5554</v>
      </c>
    </row>
    <row r="760" spans="2:6">
      <c r="B760" s="4"/>
      <c r="C760" s="3"/>
      <c r="E760" s="4" t="s">
        <v>5555</v>
      </c>
      <c r="F760" s="3" t="s">
        <v>5556</v>
      </c>
    </row>
    <row r="761" spans="2:6">
      <c r="B761" s="4"/>
      <c r="C761" s="3"/>
      <c r="E761" s="4" t="s">
        <v>5557</v>
      </c>
      <c r="F761" s="3" t="s">
        <v>5558</v>
      </c>
    </row>
    <row r="762" spans="2:6">
      <c r="B762" s="4"/>
      <c r="C762" s="3"/>
      <c r="E762" s="4" t="s">
        <v>5559</v>
      </c>
      <c r="F762" s="3" t="s">
        <v>5560</v>
      </c>
    </row>
    <row r="763" spans="2:6">
      <c r="B763" s="4"/>
      <c r="C763" s="3"/>
      <c r="E763" s="4" t="s">
        <v>5561</v>
      </c>
      <c r="F763" s="3" t="s">
        <v>5562</v>
      </c>
    </row>
    <row r="764" spans="2:6">
      <c r="B764" s="4"/>
      <c r="C764" s="3"/>
      <c r="E764" s="4" t="s">
        <v>5563</v>
      </c>
      <c r="F764" s="3" t="s">
        <v>5564</v>
      </c>
    </row>
    <row r="765" spans="2:6">
      <c r="B765" s="4"/>
      <c r="C765" s="3"/>
      <c r="E765" s="4" t="s">
        <v>5565</v>
      </c>
      <c r="F765" s="3" t="s">
        <v>5566</v>
      </c>
    </row>
    <row r="766" spans="2:6">
      <c r="B766" s="4"/>
      <c r="C766" s="3"/>
      <c r="E766" s="4" t="s">
        <v>5567</v>
      </c>
      <c r="F766" s="3" t="s">
        <v>5568</v>
      </c>
    </row>
    <row r="767" spans="2:6">
      <c r="B767" s="4"/>
      <c r="C767" s="3"/>
      <c r="E767" s="4" t="s">
        <v>5569</v>
      </c>
      <c r="F767" s="3" t="s">
        <v>5570</v>
      </c>
    </row>
    <row r="768" spans="2:6">
      <c r="B768" s="4"/>
      <c r="C768" s="3"/>
      <c r="E768" s="4" t="s">
        <v>5571</v>
      </c>
      <c r="F768" s="3" t="s">
        <v>5572</v>
      </c>
    </row>
    <row r="769" spans="2:6">
      <c r="B769" s="4"/>
      <c r="C769" s="3"/>
      <c r="E769" s="4" t="s">
        <v>5573</v>
      </c>
      <c r="F769" s="3" t="s">
        <v>5574</v>
      </c>
    </row>
    <row r="770" spans="2:6">
      <c r="B770" s="4"/>
      <c r="C770" s="3"/>
      <c r="E770" s="4" t="s">
        <v>5575</v>
      </c>
      <c r="F770" s="3" t="s">
        <v>5576</v>
      </c>
    </row>
    <row r="771" spans="2:6">
      <c r="B771" s="4"/>
      <c r="C771" s="3"/>
      <c r="E771" s="4" t="s">
        <v>5577</v>
      </c>
      <c r="F771" s="3" t="s">
        <v>5578</v>
      </c>
    </row>
    <row r="772" spans="2:6">
      <c r="B772" s="4"/>
      <c r="C772" s="3"/>
      <c r="E772" s="4" t="s">
        <v>5579</v>
      </c>
      <c r="F772" s="3" t="s">
        <v>5580</v>
      </c>
    </row>
    <row r="773" spans="2:6">
      <c r="B773" s="4"/>
      <c r="C773" s="3"/>
      <c r="E773" s="4" t="s">
        <v>5581</v>
      </c>
      <c r="F773" s="3" t="s">
        <v>5582</v>
      </c>
    </row>
    <row r="774" spans="2:6">
      <c r="B774" s="4"/>
      <c r="C774" s="3"/>
      <c r="E774" s="4" t="s">
        <v>5583</v>
      </c>
      <c r="F774" s="3" t="s">
        <v>5584</v>
      </c>
    </row>
    <row r="775" spans="2:6">
      <c r="B775" s="4"/>
      <c r="C775" s="3"/>
      <c r="E775" s="4" t="s">
        <v>5585</v>
      </c>
      <c r="F775" s="3" t="s">
        <v>5586</v>
      </c>
    </row>
    <row r="776" spans="2:6">
      <c r="B776" s="4"/>
      <c r="C776" s="3"/>
      <c r="E776" s="4" t="s">
        <v>5587</v>
      </c>
      <c r="F776" s="3" t="s">
        <v>5588</v>
      </c>
    </row>
    <row r="777" spans="2:6">
      <c r="B777" s="4"/>
      <c r="C777" s="3"/>
      <c r="E777" s="4" t="s">
        <v>5589</v>
      </c>
      <c r="F777" s="3" t="s">
        <v>5590</v>
      </c>
    </row>
    <row r="778" spans="2:6">
      <c r="B778" s="4"/>
      <c r="C778" s="3"/>
      <c r="E778" s="4" t="s">
        <v>5591</v>
      </c>
      <c r="F778" s="3" t="s">
        <v>5592</v>
      </c>
    </row>
    <row r="779" spans="2:6">
      <c r="B779" s="4"/>
      <c r="C779" s="3"/>
      <c r="E779" s="4" t="s">
        <v>5593</v>
      </c>
      <c r="F779" s="3" t="s">
        <v>5594</v>
      </c>
    </row>
    <row r="780" spans="2:6">
      <c r="B780" s="4"/>
      <c r="C780" s="3"/>
      <c r="E780" s="4" t="s">
        <v>5595</v>
      </c>
      <c r="F780" s="3" t="s">
        <v>5596</v>
      </c>
    </row>
    <row r="781" spans="2:6">
      <c r="B781" s="4"/>
      <c r="C781" s="3"/>
      <c r="E781" s="4" t="s">
        <v>5597</v>
      </c>
      <c r="F781" s="3" t="s">
        <v>5598</v>
      </c>
    </row>
    <row r="782" spans="2:6">
      <c r="B782" s="4"/>
      <c r="C782" s="3"/>
      <c r="E782" s="4" t="s">
        <v>5599</v>
      </c>
      <c r="F782" s="3" t="s">
        <v>5600</v>
      </c>
    </row>
    <row r="783" spans="2:6">
      <c r="B783" s="4"/>
      <c r="C783" s="3"/>
      <c r="E783" s="4" t="s">
        <v>5601</v>
      </c>
      <c r="F783" s="3" t="s">
        <v>5602</v>
      </c>
    </row>
    <row r="784" spans="2:6">
      <c r="B784" s="4"/>
      <c r="C784" s="3"/>
      <c r="E784" s="4" t="s">
        <v>5603</v>
      </c>
      <c r="F784" s="3" t="s">
        <v>5604</v>
      </c>
    </row>
    <row r="785" spans="2:6">
      <c r="B785" s="4"/>
      <c r="C785" s="3"/>
      <c r="E785" s="4" t="s">
        <v>5605</v>
      </c>
      <c r="F785" s="3" t="s">
        <v>5606</v>
      </c>
    </row>
    <row r="786" spans="2:6">
      <c r="B786" s="4"/>
      <c r="C786" s="3"/>
      <c r="E786" s="4" t="s">
        <v>5607</v>
      </c>
      <c r="F786" s="3" t="s">
        <v>5608</v>
      </c>
    </row>
    <row r="787" spans="2:6">
      <c r="B787" s="4"/>
      <c r="C787" s="3"/>
      <c r="E787" s="4" t="s">
        <v>5609</v>
      </c>
      <c r="F787" s="3" t="s">
        <v>5610</v>
      </c>
    </row>
    <row r="788" spans="2:6">
      <c r="B788" s="4"/>
      <c r="C788" s="3"/>
      <c r="E788" s="4" t="s">
        <v>5611</v>
      </c>
      <c r="F788" s="3" t="s">
        <v>5612</v>
      </c>
    </row>
    <row r="789" spans="2:6">
      <c r="B789" s="4"/>
      <c r="C789" s="3"/>
      <c r="E789" s="4" t="s">
        <v>5613</v>
      </c>
      <c r="F789" s="3" t="s">
        <v>5614</v>
      </c>
    </row>
    <row r="790" spans="2:6">
      <c r="B790" s="4"/>
      <c r="C790" s="3"/>
      <c r="E790" s="4" t="s">
        <v>5615</v>
      </c>
      <c r="F790" s="3" t="s">
        <v>5616</v>
      </c>
    </row>
    <row r="791" spans="2:6">
      <c r="B791" s="4"/>
      <c r="C791" s="3"/>
      <c r="E791" s="4" t="s">
        <v>5617</v>
      </c>
      <c r="F791" s="3" t="s">
        <v>5618</v>
      </c>
    </row>
    <row r="792" spans="2:6">
      <c r="B792" s="4"/>
      <c r="C792" s="3"/>
      <c r="E792" s="4" t="s">
        <v>5619</v>
      </c>
      <c r="F792" s="3" t="s">
        <v>5620</v>
      </c>
    </row>
    <row r="793" spans="2:6">
      <c r="B793" s="4"/>
      <c r="C793" s="3"/>
      <c r="E793" s="4" t="s">
        <v>5621</v>
      </c>
      <c r="F793" s="3" t="s">
        <v>5622</v>
      </c>
    </row>
    <row r="794" spans="2:6">
      <c r="B794" s="4"/>
      <c r="C794" s="3"/>
      <c r="E794" s="4" t="s">
        <v>5623</v>
      </c>
      <c r="F794" s="3" t="s">
        <v>5624</v>
      </c>
    </row>
    <row r="795" spans="2:6">
      <c r="B795" s="4"/>
      <c r="C795" s="3"/>
      <c r="E795" s="4" t="s">
        <v>5625</v>
      </c>
      <c r="F795" s="3" t="s">
        <v>5626</v>
      </c>
    </row>
    <row r="796" spans="2:6">
      <c r="B796" s="4"/>
      <c r="C796" s="3"/>
      <c r="E796" s="4" t="s">
        <v>5627</v>
      </c>
      <c r="F796" s="3" t="s">
        <v>5628</v>
      </c>
    </row>
    <row r="797" spans="2:6">
      <c r="B797" s="4"/>
      <c r="C797" s="3"/>
      <c r="E797" s="4" t="s">
        <v>5629</v>
      </c>
      <c r="F797" s="3" t="s">
        <v>5630</v>
      </c>
    </row>
    <row r="798" spans="2:6">
      <c r="B798" s="4"/>
      <c r="C798" s="3"/>
      <c r="E798" s="4" t="s">
        <v>5631</v>
      </c>
      <c r="F798" s="3" t="s">
        <v>5632</v>
      </c>
    </row>
    <row r="799" spans="2:6">
      <c r="B799" s="4"/>
      <c r="C799" s="3"/>
      <c r="E799" s="4" t="s">
        <v>5633</v>
      </c>
      <c r="F799" s="3" t="s">
        <v>5634</v>
      </c>
    </row>
    <row r="800" spans="2:6">
      <c r="B800" s="4"/>
      <c r="C800" s="3"/>
      <c r="E800" s="4" t="s">
        <v>5635</v>
      </c>
      <c r="F800" s="3" t="s">
        <v>5636</v>
      </c>
    </row>
    <row r="801" spans="2:6">
      <c r="B801" s="4"/>
      <c r="C801" s="3"/>
      <c r="E801" s="4" t="s">
        <v>5637</v>
      </c>
      <c r="F801" s="3" t="s">
        <v>5638</v>
      </c>
    </row>
    <row r="802" spans="2:6">
      <c r="B802" s="4"/>
      <c r="C802" s="3"/>
      <c r="E802" s="4" t="s">
        <v>5639</v>
      </c>
      <c r="F802" s="3" t="s">
        <v>5640</v>
      </c>
    </row>
    <row r="803" spans="2:6">
      <c r="B803" s="4"/>
      <c r="C803" s="3"/>
      <c r="E803" s="4" t="s">
        <v>5641</v>
      </c>
      <c r="F803" s="3" t="s">
        <v>5642</v>
      </c>
    </row>
    <row r="804" spans="2:6">
      <c r="B804" s="4"/>
      <c r="C804" s="3"/>
      <c r="E804" s="4" t="s">
        <v>5643</v>
      </c>
      <c r="F804" s="3" t="s">
        <v>5644</v>
      </c>
    </row>
    <row r="805" spans="2:6">
      <c r="B805" s="4"/>
      <c r="C805" s="3"/>
      <c r="E805" s="4" t="s">
        <v>5645</v>
      </c>
      <c r="F805" s="3" t="s">
        <v>5646</v>
      </c>
    </row>
    <row r="806" spans="2:6">
      <c r="B806" s="4"/>
      <c r="C806" s="3"/>
      <c r="E806" s="4" t="s">
        <v>5647</v>
      </c>
      <c r="F806" s="3" t="s">
        <v>5648</v>
      </c>
    </row>
    <row r="807" spans="2:6">
      <c r="B807" s="4"/>
      <c r="C807" s="3"/>
      <c r="E807" s="4" t="s">
        <v>5649</v>
      </c>
      <c r="F807" s="3" t="s">
        <v>5650</v>
      </c>
    </row>
    <row r="808" spans="2:6">
      <c r="B808" s="4"/>
      <c r="C808" s="3"/>
      <c r="E808" s="4" t="s">
        <v>5651</v>
      </c>
      <c r="F808" s="3" t="s">
        <v>5652</v>
      </c>
    </row>
    <row r="809" spans="2:6">
      <c r="B809" s="4"/>
      <c r="C809" s="3"/>
      <c r="E809" s="4" t="s">
        <v>5653</v>
      </c>
      <c r="F809" s="3" t="s">
        <v>5654</v>
      </c>
    </row>
    <row r="810" spans="2:6">
      <c r="B810" s="4"/>
      <c r="C810" s="3"/>
      <c r="E810" s="4" t="s">
        <v>5655</v>
      </c>
      <c r="F810" s="3" t="s">
        <v>5656</v>
      </c>
    </row>
    <row r="811" spans="2:6">
      <c r="B811" s="4"/>
      <c r="C811" s="3"/>
      <c r="E811" s="4" t="s">
        <v>5657</v>
      </c>
      <c r="F811" s="3" t="s">
        <v>5658</v>
      </c>
    </row>
    <row r="812" spans="2:6">
      <c r="B812" s="4"/>
      <c r="C812" s="3"/>
      <c r="E812" s="4" t="s">
        <v>5659</v>
      </c>
      <c r="F812" s="3" t="s">
        <v>5660</v>
      </c>
    </row>
    <row r="813" spans="2:6">
      <c r="B813" s="4"/>
      <c r="C813" s="3"/>
      <c r="E813" s="4" t="s">
        <v>5661</v>
      </c>
      <c r="F813" s="3" t="s">
        <v>5662</v>
      </c>
    </row>
    <row r="814" spans="2:6">
      <c r="B814" s="4"/>
      <c r="C814" s="3"/>
      <c r="E814" s="4" t="s">
        <v>5663</v>
      </c>
      <c r="F814" s="3" t="s">
        <v>5664</v>
      </c>
    </row>
    <row r="815" spans="2:6">
      <c r="B815" s="4"/>
      <c r="C815" s="3"/>
      <c r="E815" s="4" t="s">
        <v>5665</v>
      </c>
      <c r="F815" s="3" t="s">
        <v>5666</v>
      </c>
    </row>
    <row r="816" spans="2:6">
      <c r="B816" s="4"/>
      <c r="C816" s="3"/>
      <c r="E816" s="4" t="s">
        <v>5667</v>
      </c>
      <c r="F816" s="3" t="s">
        <v>5668</v>
      </c>
    </row>
    <row r="817" spans="2:6">
      <c r="B817" s="4"/>
      <c r="C817" s="3"/>
      <c r="E817" s="4" t="s">
        <v>5669</v>
      </c>
      <c r="F817" s="3" t="s">
        <v>5670</v>
      </c>
    </row>
    <row r="818" spans="2:6">
      <c r="B818" s="4"/>
      <c r="C818" s="3"/>
      <c r="E818" s="4" t="s">
        <v>5671</v>
      </c>
      <c r="F818" s="3" t="s">
        <v>5672</v>
      </c>
    </row>
    <row r="819" spans="2:6">
      <c r="B819" s="4"/>
      <c r="C819" s="3"/>
      <c r="E819" s="4" t="s">
        <v>5673</v>
      </c>
      <c r="F819" s="3" t="s">
        <v>5674</v>
      </c>
    </row>
    <row r="820" spans="2:6">
      <c r="B820" s="4"/>
      <c r="C820" s="3"/>
      <c r="E820" s="4" t="s">
        <v>5675</v>
      </c>
      <c r="F820" s="3" t="s">
        <v>5676</v>
      </c>
    </row>
    <row r="821" spans="2:6">
      <c r="B821" s="4"/>
      <c r="C821" s="3"/>
      <c r="E821" s="4" t="s">
        <v>5677</v>
      </c>
      <c r="F821" s="3" t="s">
        <v>5678</v>
      </c>
    </row>
    <row r="822" spans="2:6">
      <c r="B822" s="4"/>
      <c r="C822" s="3"/>
      <c r="E822" s="4" t="s">
        <v>5679</v>
      </c>
      <c r="F822" s="3" t="s">
        <v>5680</v>
      </c>
    </row>
    <row r="823" spans="2:6">
      <c r="B823" s="4"/>
      <c r="C823" s="3"/>
      <c r="E823" s="4" t="s">
        <v>5681</v>
      </c>
      <c r="F823" s="3" t="s">
        <v>5682</v>
      </c>
    </row>
    <row r="824" spans="2:6">
      <c r="B824" s="4"/>
      <c r="C824" s="3"/>
      <c r="E824" s="4" t="s">
        <v>5683</v>
      </c>
      <c r="F824" s="3" t="s">
        <v>5684</v>
      </c>
    </row>
    <row r="825" spans="2:6">
      <c r="B825" s="4"/>
      <c r="C825" s="3"/>
      <c r="E825" s="4" t="s">
        <v>5685</v>
      </c>
      <c r="F825" s="3" t="s">
        <v>5686</v>
      </c>
    </row>
    <row r="826" spans="2:6">
      <c r="B826" s="4"/>
      <c r="C826" s="3"/>
      <c r="E826" s="4" t="s">
        <v>5687</v>
      </c>
      <c r="F826" s="3" t="s">
        <v>5688</v>
      </c>
    </row>
    <row r="827" spans="2:6">
      <c r="B827" s="4"/>
      <c r="C827" s="3"/>
      <c r="E827" s="4" t="s">
        <v>5689</v>
      </c>
      <c r="F827" s="3" t="s">
        <v>5690</v>
      </c>
    </row>
    <row r="828" spans="2:6">
      <c r="B828" s="4"/>
      <c r="C828" s="3"/>
      <c r="E828" s="4" t="s">
        <v>5691</v>
      </c>
      <c r="F828" s="3" t="s">
        <v>5692</v>
      </c>
    </row>
    <row r="829" spans="2:6">
      <c r="B829" s="4"/>
      <c r="C829" s="3"/>
      <c r="E829" s="4" t="s">
        <v>5693</v>
      </c>
      <c r="F829" s="3" t="s">
        <v>5694</v>
      </c>
    </row>
    <row r="830" spans="2:6">
      <c r="B830" s="4"/>
      <c r="C830" s="3"/>
      <c r="E830" s="4" t="s">
        <v>5695</v>
      </c>
      <c r="F830" s="3" t="s">
        <v>5696</v>
      </c>
    </row>
    <row r="831" spans="2:6">
      <c r="B831" s="4"/>
      <c r="C831" s="3"/>
      <c r="E831" s="4" t="s">
        <v>5697</v>
      </c>
      <c r="F831" s="3" t="s">
        <v>5698</v>
      </c>
    </row>
    <row r="832" spans="2:6">
      <c r="B832" s="4"/>
      <c r="C832" s="3"/>
      <c r="E832" s="4" t="s">
        <v>5699</v>
      </c>
      <c r="F832" s="3" t="s">
        <v>5700</v>
      </c>
    </row>
    <row r="833" spans="2:6">
      <c r="B833" s="4"/>
      <c r="C833" s="3"/>
      <c r="E833" s="4" t="s">
        <v>5701</v>
      </c>
      <c r="F833" s="3" t="s">
        <v>5702</v>
      </c>
    </row>
    <row r="834" spans="2:6">
      <c r="B834" s="4"/>
      <c r="C834" s="3"/>
      <c r="E834" s="4" t="s">
        <v>5703</v>
      </c>
      <c r="F834" s="3" t="s">
        <v>5704</v>
      </c>
    </row>
    <row r="835" spans="2:6">
      <c r="B835" s="4"/>
      <c r="C835" s="3"/>
      <c r="E835" s="4" t="s">
        <v>5705</v>
      </c>
      <c r="F835" s="3" t="s">
        <v>5706</v>
      </c>
    </row>
    <row r="836" spans="2:6">
      <c r="B836" s="4"/>
      <c r="C836" s="3"/>
      <c r="E836" s="4" t="s">
        <v>5707</v>
      </c>
      <c r="F836" s="3" t="s">
        <v>5708</v>
      </c>
    </row>
    <row r="837" spans="2:6">
      <c r="B837" s="4"/>
      <c r="C837" s="3"/>
      <c r="E837" s="4" t="s">
        <v>5709</v>
      </c>
      <c r="F837" s="3" t="s">
        <v>5710</v>
      </c>
    </row>
    <row r="838" spans="2:6">
      <c r="B838" s="4"/>
      <c r="C838" s="3"/>
      <c r="E838" s="4" t="s">
        <v>5711</v>
      </c>
      <c r="F838" s="3" t="s">
        <v>5712</v>
      </c>
    </row>
    <row r="839" spans="2:6">
      <c r="B839" s="4"/>
      <c r="C839" s="3"/>
      <c r="E839" s="4" t="s">
        <v>5713</v>
      </c>
      <c r="F839" s="3" t="s">
        <v>5714</v>
      </c>
    </row>
    <row r="840" spans="2:6">
      <c r="B840" s="4"/>
      <c r="C840" s="3"/>
      <c r="E840" s="4" t="s">
        <v>5715</v>
      </c>
      <c r="F840" s="3" t="s">
        <v>5716</v>
      </c>
    </row>
    <row r="841" spans="2:6">
      <c r="B841" s="4"/>
      <c r="C841" s="3"/>
      <c r="E841" s="4" t="s">
        <v>5717</v>
      </c>
      <c r="F841" s="3" t="s">
        <v>5718</v>
      </c>
    </row>
    <row r="842" spans="2:6">
      <c r="B842" s="4"/>
      <c r="C842" s="3"/>
      <c r="E842" s="4" t="s">
        <v>5719</v>
      </c>
      <c r="F842" s="3" t="s">
        <v>5720</v>
      </c>
    </row>
    <row r="843" spans="2:6">
      <c r="B843" s="4"/>
      <c r="C843" s="3"/>
      <c r="E843" s="4" t="s">
        <v>5721</v>
      </c>
      <c r="F843" s="3" t="s">
        <v>5722</v>
      </c>
    </row>
    <row r="844" spans="2:6">
      <c r="B844" s="4"/>
      <c r="C844" s="3"/>
      <c r="E844" s="4" t="s">
        <v>5723</v>
      </c>
      <c r="F844" s="3" t="s">
        <v>5724</v>
      </c>
    </row>
    <row r="845" spans="2:6">
      <c r="B845" s="4"/>
      <c r="C845" s="3"/>
      <c r="E845" s="4" t="s">
        <v>5725</v>
      </c>
      <c r="F845" s="3" t="s">
        <v>5726</v>
      </c>
    </row>
    <row r="846" spans="2:6">
      <c r="B846" s="4"/>
      <c r="C846" s="3"/>
      <c r="E846" s="4" t="s">
        <v>5727</v>
      </c>
      <c r="F846" s="3" t="s">
        <v>5728</v>
      </c>
    </row>
    <row r="847" spans="2:6">
      <c r="B847" s="4"/>
      <c r="C847" s="3"/>
      <c r="E847" s="4" t="s">
        <v>5729</v>
      </c>
      <c r="F847" s="3" t="s">
        <v>5730</v>
      </c>
    </row>
    <row r="848" spans="2:6">
      <c r="B848" s="4"/>
      <c r="C848" s="3"/>
      <c r="E848" s="4" t="s">
        <v>5731</v>
      </c>
      <c r="F848" s="3" t="s">
        <v>5732</v>
      </c>
    </row>
    <row r="849" spans="2:6">
      <c r="B849" s="4"/>
      <c r="C849" s="3"/>
      <c r="E849" s="4" t="s">
        <v>5733</v>
      </c>
      <c r="F849" s="3" t="s">
        <v>5734</v>
      </c>
    </row>
    <row r="850" spans="2:6">
      <c r="B850" s="4"/>
      <c r="C850" s="3"/>
      <c r="E850" s="4" t="s">
        <v>5735</v>
      </c>
      <c r="F850" s="3" t="s">
        <v>5736</v>
      </c>
    </row>
    <row r="851" spans="2:6">
      <c r="B851" s="4"/>
      <c r="C851" s="3"/>
      <c r="E851" s="4" t="s">
        <v>5737</v>
      </c>
      <c r="F851" s="3" t="s">
        <v>5738</v>
      </c>
    </row>
    <row r="852" spans="2:6">
      <c r="B852" s="4"/>
      <c r="C852" s="3"/>
      <c r="E852" s="4" t="s">
        <v>5739</v>
      </c>
      <c r="F852" s="3" t="s">
        <v>5740</v>
      </c>
    </row>
    <row r="853" spans="2:6">
      <c r="B853" s="4"/>
      <c r="C853" s="3"/>
      <c r="E853" s="4" t="s">
        <v>5741</v>
      </c>
      <c r="F853" s="3" t="s">
        <v>5742</v>
      </c>
    </row>
    <row r="854" spans="2:6">
      <c r="B854" s="4"/>
      <c r="C854" s="3"/>
      <c r="E854" s="4" t="s">
        <v>5743</v>
      </c>
      <c r="F854" s="3" t="s">
        <v>5744</v>
      </c>
    </row>
    <row r="855" spans="2:6">
      <c r="B855" s="4"/>
      <c r="C855" s="3"/>
      <c r="E855" s="4" t="s">
        <v>5745</v>
      </c>
      <c r="F855" s="3" t="s">
        <v>5746</v>
      </c>
    </row>
    <row r="856" spans="2:6">
      <c r="B856" s="4"/>
      <c r="C856" s="3"/>
      <c r="E856" s="4" t="s">
        <v>5747</v>
      </c>
      <c r="F856" s="3" t="s">
        <v>5748</v>
      </c>
    </row>
    <row r="857" spans="2:6">
      <c r="B857" s="4"/>
      <c r="C857" s="3"/>
      <c r="E857" s="4" t="s">
        <v>5749</v>
      </c>
      <c r="F857" s="3" t="s">
        <v>5750</v>
      </c>
    </row>
    <row r="858" spans="2:6">
      <c r="B858" s="4"/>
      <c r="C858" s="3"/>
      <c r="E858" s="4" t="s">
        <v>5751</v>
      </c>
      <c r="F858" s="3" t="s">
        <v>5752</v>
      </c>
    </row>
    <row r="859" spans="2:6">
      <c r="B859" s="4"/>
      <c r="C859" s="3"/>
      <c r="E859" s="4" t="s">
        <v>5753</v>
      </c>
      <c r="F859" s="3" t="s">
        <v>5754</v>
      </c>
    </row>
    <row r="860" spans="2:6">
      <c r="B860" s="4"/>
      <c r="C860" s="3"/>
      <c r="E860" s="4" t="s">
        <v>5755</v>
      </c>
      <c r="F860" s="3" t="s">
        <v>5756</v>
      </c>
    </row>
    <row r="861" spans="2:6">
      <c r="B861" s="4"/>
      <c r="C861" s="3"/>
      <c r="E861" s="4" t="s">
        <v>5757</v>
      </c>
      <c r="F861" s="3" t="s">
        <v>135</v>
      </c>
    </row>
    <row r="862" spans="2:6">
      <c r="B862" s="4"/>
      <c r="C862" s="3"/>
      <c r="E862" s="4" t="s">
        <v>5758</v>
      </c>
      <c r="F862" s="3" t="s">
        <v>5759</v>
      </c>
    </row>
    <row r="863" spans="2:6">
      <c r="B863" s="4"/>
      <c r="C863" s="3"/>
      <c r="E863" s="4" t="s">
        <v>5760</v>
      </c>
      <c r="F863" s="3" t="s">
        <v>5761</v>
      </c>
    </row>
    <row r="864" spans="2:6">
      <c r="B864" s="4"/>
      <c r="C864" s="3"/>
      <c r="E864" s="4" t="s">
        <v>5762</v>
      </c>
      <c r="F864" s="3" t="s">
        <v>5763</v>
      </c>
    </row>
    <row r="865" spans="2:6">
      <c r="B865" s="4"/>
      <c r="C865" s="3"/>
      <c r="E865" s="4" t="s">
        <v>5764</v>
      </c>
      <c r="F865" s="3" t="s">
        <v>5765</v>
      </c>
    </row>
    <row r="866" spans="2:6">
      <c r="B866" s="4"/>
      <c r="C866" s="3"/>
      <c r="E866" s="4" t="s">
        <v>5766</v>
      </c>
      <c r="F866" s="3" t="s">
        <v>5767</v>
      </c>
    </row>
    <row r="867" spans="2:6">
      <c r="B867" s="4"/>
      <c r="C867" s="3"/>
      <c r="E867" s="4" t="s">
        <v>5768</v>
      </c>
      <c r="F867" s="3" t="s">
        <v>5769</v>
      </c>
    </row>
    <row r="868" spans="2:6">
      <c r="B868" s="4"/>
      <c r="C868" s="3"/>
      <c r="E868" s="4" t="s">
        <v>5770</v>
      </c>
      <c r="F868" s="3" t="s">
        <v>5771</v>
      </c>
    </row>
    <row r="869" spans="2:6">
      <c r="B869" s="4"/>
      <c r="C869" s="3"/>
      <c r="E869" s="4" t="s">
        <v>5772</v>
      </c>
      <c r="F869" s="3" t="s">
        <v>5773</v>
      </c>
    </row>
    <row r="870" spans="2:6">
      <c r="B870" s="4"/>
      <c r="C870" s="3"/>
      <c r="E870" s="4" t="s">
        <v>5774</v>
      </c>
      <c r="F870" s="3" t="s">
        <v>5775</v>
      </c>
    </row>
    <row r="871" spans="2:6">
      <c r="B871" s="4"/>
      <c r="C871" s="3"/>
      <c r="E871" s="4" t="s">
        <v>5776</v>
      </c>
      <c r="F871" s="3" t="s">
        <v>5777</v>
      </c>
    </row>
    <row r="872" spans="2:6">
      <c r="B872" s="4"/>
      <c r="C872" s="3"/>
      <c r="E872" s="4" t="s">
        <v>5778</v>
      </c>
      <c r="F872" s="3" t="s">
        <v>5779</v>
      </c>
    </row>
    <row r="873" spans="2:6">
      <c r="B873" s="4"/>
      <c r="C873" s="3"/>
      <c r="E873" s="4" t="s">
        <v>5780</v>
      </c>
      <c r="F873" s="3" t="s">
        <v>145</v>
      </c>
    </row>
    <row r="874" spans="2:6">
      <c r="B874" s="4"/>
      <c r="C874" s="3"/>
      <c r="E874" s="4" t="s">
        <v>5781</v>
      </c>
      <c r="F874" s="3" t="s">
        <v>5782</v>
      </c>
    </row>
    <row r="875" spans="2:6">
      <c r="B875" s="4"/>
      <c r="C875" s="3"/>
      <c r="E875" s="4" t="s">
        <v>5783</v>
      </c>
      <c r="F875" s="3" t="s">
        <v>5784</v>
      </c>
    </row>
    <row r="876" spans="2:6">
      <c r="B876" s="4"/>
      <c r="C876" s="3"/>
      <c r="E876" s="4" t="s">
        <v>5785</v>
      </c>
      <c r="F876" s="3" t="s">
        <v>5786</v>
      </c>
    </row>
    <row r="877" spans="2:6">
      <c r="B877" s="4"/>
      <c r="C877" s="3"/>
      <c r="E877" s="4" t="s">
        <v>5787</v>
      </c>
      <c r="F877" s="3" t="s">
        <v>5788</v>
      </c>
    </row>
    <row r="878" spans="2:6">
      <c r="B878" s="4"/>
      <c r="C878" s="3"/>
      <c r="E878" s="4" t="s">
        <v>5789</v>
      </c>
      <c r="F878" s="3" t="s">
        <v>5790</v>
      </c>
    </row>
    <row r="879" spans="2:6">
      <c r="B879" s="4"/>
      <c r="C879" s="3"/>
      <c r="E879" s="4" t="s">
        <v>5791</v>
      </c>
      <c r="F879" s="3" t="s">
        <v>5792</v>
      </c>
    </row>
    <row r="880" spans="2:6">
      <c r="B880" s="4"/>
      <c r="C880" s="3"/>
      <c r="E880" s="4" t="s">
        <v>5793</v>
      </c>
      <c r="F880" s="3" t="s">
        <v>5794</v>
      </c>
    </row>
    <row r="881" spans="2:6">
      <c r="B881" s="4"/>
      <c r="C881" s="3"/>
      <c r="E881" s="4" t="s">
        <v>5795</v>
      </c>
      <c r="F881" s="3" t="s">
        <v>5796</v>
      </c>
    </row>
    <row r="882" spans="2:6">
      <c r="B882" s="4"/>
      <c r="C882" s="3"/>
      <c r="E882" s="4" t="s">
        <v>5797</v>
      </c>
      <c r="F882" s="3" t="s">
        <v>5798</v>
      </c>
    </row>
    <row r="883" spans="2:6">
      <c r="B883" s="4"/>
      <c r="C883" s="3"/>
      <c r="E883" s="4" t="s">
        <v>5799</v>
      </c>
      <c r="F883" s="3" t="s">
        <v>5800</v>
      </c>
    </row>
    <row r="884" spans="2:6">
      <c r="B884" s="4"/>
      <c r="C884" s="3"/>
      <c r="E884" s="4" t="s">
        <v>5801</v>
      </c>
      <c r="F884" s="3" t="s">
        <v>5802</v>
      </c>
    </row>
    <row r="885" spans="2:6">
      <c r="B885" s="4"/>
      <c r="C885" s="3"/>
      <c r="E885" s="4" t="s">
        <v>5803</v>
      </c>
      <c r="F885" s="3" t="s">
        <v>5804</v>
      </c>
    </row>
    <row r="886" spans="2:6">
      <c r="B886" s="4"/>
      <c r="C886" s="3"/>
      <c r="E886" s="4" t="s">
        <v>5805</v>
      </c>
      <c r="F886" s="3" t="s">
        <v>5806</v>
      </c>
    </row>
    <row r="887" spans="2:6">
      <c r="B887" s="4"/>
      <c r="C887" s="3"/>
      <c r="E887" s="4" t="s">
        <v>5807</v>
      </c>
      <c r="F887" s="3" t="s">
        <v>5808</v>
      </c>
    </row>
    <row r="888" spans="2:6">
      <c r="B888" s="4"/>
      <c r="C888" s="3"/>
      <c r="E888" s="4" t="s">
        <v>5809</v>
      </c>
      <c r="F888" s="3" t="s">
        <v>5810</v>
      </c>
    </row>
    <row r="889" spans="2:6">
      <c r="B889" s="4"/>
      <c r="C889" s="3"/>
      <c r="E889" s="4" t="s">
        <v>5811</v>
      </c>
      <c r="F889" s="3" t="s">
        <v>5812</v>
      </c>
    </row>
    <row r="890" spans="2:6">
      <c r="B890" s="4"/>
      <c r="C890" s="3"/>
      <c r="E890" s="4" t="s">
        <v>5813</v>
      </c>
      <c r="F890" s="3" t="s">
        <v>5814</v>
      </c>
    </row>
    <row r="891" spans="2:6">
      <c r="B891" s="4"/>
      <c r="C891" s="3"/>
      <c r="E891" s="4" t="s">
        <v>5815</v>
      </c>
      <c r="F891" s="3" t="s">
        <v>5816</v>
      </c>
    </row>
    <row r="892" spans="2:6">
      <c r="B892" s="4"/>
      <c r="C892" s="3"/>
      <c r="E892" s="4" t="s">
        <v>5817</v>
      </c>
      <c r="F892" s="3" t="s">
        <v>5818</v>
      </c>
    </row>
    <row r="893" spans="2:6">
      <c r="B893" s="4"/>
      <c r="C893" s="3"/>
      <c r="E893" s="4" t="s">
        <v>5819</v>
      </c>
      <c r="F893" s="3" t="s">
        <v>5820</v>
      </c>
    </row>
    <row r="894" spans="2:6">
      <c r="B894" s="4"/>
      <c r="C894" s="3"/>
      <c r="E894" s="4" t="s">
        <v>5821</v>
      </c>
      <c r="F894" s="3" t="s">
        <v>5822</v>
      </c>
    </row>
    <row r="895" spans="2:6">
      <c r="B895" s="4"/>
      <c r="C895" s="3"/>
      <c r="E895" s="4" t="s">
        <v>5823</v>
      </c>
      <c r="F895" s="3" t="s">
        <v>5824</v>
      </c>
    </row>
    <row r="896" spans="2:6">
      <c r="B896" s="4"/>
      <c r="C896" s="3"/>
      <c r="E896" s="4" t="s">
        <v>5825</v>
      </c>
      <c r="F896" s="3" t="s">
        <v>5826</v>
      </c>
    </row>
    <row r="897" spans="2:6">
      <c r="B897" s="4"/>
      <c r="C897" s="3"/>
      <c r="E897" s="4" t="s">
        <v>5827</v>
      </c>
      <c r="F897" s="3" t="s">
        <v>5828</v>
      </c>
    </row>
    <row r="898" spans="2:6">
      <c r="B898" s="4"/>
      <c r="C898" s="3"/>
      <c r="E898" s="4" t="s">
        <v>5829</v>
      </c>
      <c r="F898" s="3" t="s">
        <v>5830</v>
      </c>
    </row>
    <row r="899" spans="2:6">
      <c r="B899" s="4"/>
      <c r="C899" s="3"/>
      <c r="E899" s="4" t="s">
        <v>5831</v>
      </c>
      <c r="F899" s="3" t="s">
        <v>5832</v>
      </c>
    </row>
    <row r="900" spans="2:6">
      <c r="B900" s="4"/>
      <c r="C900" s="3"/>
      <c r="E900" s="4" t="s">
        <v>5833</v>
      </c>
      <c r="F900" s="3" t="s">
        <v>5834</v>
      </c>
    </row>
    <row r="901" spans="2:6">
      <c r="B901" s="4"/>
      <c r="C901" s="3"/>
      <c r="E901" s="4" t="s">
        <v>5835</v>
      </c>
      <c r="F901" s="3" t="s">
        <v>5836</v>
      </c>
    </row>
    <row r="902" spans="2:6">
      <c r="B902" s="4"/>
      <c r="C902" s="3"/>
      <c r="E902" s="4" t="s">
        <v>5837</v>
      </c>
      <c r="F902" s="3" t="s">
        <v>5838</v>
      </c>
    </row>
    <row r="903" spans="2:6">
      <c r="B903" s="4"/>
      <c r="C903" s="3"/>
      <c r="E903" s="4" t="s">
        <v>5839</v>
      </c>
      <c r="F903" s="3" t="s">
        <v>5840</v>
      </c>
    </row>
    <row r="904" spans="2:6">
      <c r="B904" s="4"/>
      <c r="C904" s="3"/>
      <c r="E904" s="4" t="s">
        <v>5841</v>
      </c>
      <c r="F904" s="3" t="s">
        <v>5842</v>
      </c>
    </row>
    <row r="905" spans="2:6">
      <c r="B905" s="4"/>
      <c r="C905" s="3"/>
      <c r="E905" s="4" t="s">
        <v>5843</v>
      </c>
      <c r="F905" s="3" t="s">
        <v>5844</v>
      </c>
    </row>
    <row r="906" spans="2:6">
      <c r="B906" s="4"/>
      <c r="C906" s="3"/>
      <c r="E906" s="4" t="s">
        <v>5845</v>
      </c>
      <c r="F906" s="3" t="s">
        <v>5846</v>
      </c>
    </row>
    <row r="907" spans="2:6">
      <c r="B907" s="4"/>
      <c r="C907" s="3"/>
      <c r="E907" s="4" t="s">
        <v>5847</v>
      </c>
      <c r="F907" s="3" t="s">
        <v>5848</v>
      </c>
    </row>
    <row r="908" spans="2:6">
      <c r="B908" s="4"/>
      <c r="C908" s="3"/>
      <c r="E908" s="4" t="s">
        <v>5849</v>
      </c>
      <c r="F908" s="3" t="s">
        <v>5850</v>
      </c>
    </row>
    <row r="909" spans="2:6">
      <c r="B909" s="4"/>
      <c r="C909" s="3"/>
      <c r="E909" s="4" t="s">
        <v>5851</v>
      </c>
      <c r="F909" s="3" t="s">
        <v>5852</v>
      </c>
    </row>
    <row r="910" spans="2:6">
      <c r="B910" s="4"/>
      <c r="C910" s="3"/>
      <c r="E910" s="4" t="s">
        <v>5853</v>
      </c>
      <c r="F910" s="3" t="s">
        <v>5854</v>
      </c>
    </row>
    <row r="911" spans="2:6">
      <c r="B911" s="4"/>
      <c r="C911" s="3"/>
      <c r="E911" s="4" t="s">
        <v>5855</v>
      </c>
      <c r="F911" s="3" t="s">
        <v>5856</v>
      </c>
    </row>
    <row r="912" spans="2:6">
      <c r="B912" s="4"/>
      <c r="C912" s="3"/>
      <c r="E912" s="4" t="s">
        <v>5857</v>
      </c>
      <c r="F912" s="3" t="s">
        <v>5858</v>
      </c>
    </row>
    <row r="913" spans="2:6">
      <c r="B913" s="4"/>
      <c r="C913" s="3"/>
      <c r="E913" s="4" t="s">
        <v>5859</v>
      </c>
      <c r="F913" s="3" t="s">
        <v>5860</v>
      </c>
    </row>
    <row r="914" spans="2:6">
      <c r="B914" s="4"/>
      <c r="C914" s="3"/>
      <c r="E914" s="4" t="s">
        <v>5861</v>
      </c>
      <c r="F914" s="3" t="s">
        <v>5862</v>
      </c>
    </row>
    <row r="915" spans="2:6">
      <c r="B915" s="4"/>
      <c r="C915" s="3"/>
      <c r="E915" s="4" t="s">
        <v>5863</v>
      </c>
      <c r="F915" s="3" t="s">
        <v>5864</v>
      </c>
    </row>
    <row r="916" spans="2:6">
      <c r="B916" s="4"/>
      <c r="C916" s="3"/>
      <c r="E916" s="4" t="s">
        <v>5865</v>
      </c>
      <c r="F916" s="3" t="s">
        <v>5866</v>
      </c>
    </row>
    <row r="917" spans="2:6">
      <c r="B917" s="4"/>
      <c r="C917" s="3"/>
      <c r="E917" s="4" t="s">
        <v>5867</v>
      </c>
      <c r="F917" s="3" t="s">
        <v>5868</v>
      </c>
    </row>
    <row r="918" spans="2:6">
      <c r="B918" s="4"/>
      <c r="C918" s="3"/>
      <c r="E918" s="4" t="s">
        <v>5869</v>
      </c>
      <c r="F918" s="3" t="s">
        <v>5870</v>
      </c>
    </row>
    <row r="919" spans="2:6">
      <c r="B919" s="4"/>
      <c r="C919" s="3"/>
      <c r="E919" s="4" t="s">
        <v>5871</v>
      </c>
      <c r="F919" s="3" t="s">
        <v>5872</v>
      </c>
    </row>
    <row r="920" spans="2:6">
      <c r="B920" s="4"/>
      <c r="C920" s="3"/>
      <c r="E920" s="4" t="s">
        <v>5873</v>
      </c>
      <c r="F920" s="3" t="s">
        <v>5874</v>
      </c>
    </row>
    <row r="921" spans="2:6">
      <c r="B921" s="4"/>
      <c r="C921" s="3"/>
      <c r="E921" s="4" t="s">
        <v>5875</v>
      </c>
      <c r="F921" s="3" t="s">
        <v>5876</v>
      </c>
    </row>
    <row r="922" spans="2:6">
      <c r="B922" s="4"/>
      <c r="C922" s="3"/>
      <c r="E922" s="4" t="s">
        <v>5877</v>
      </c>
      <c r="F922" s="3" t="s">
        <v>5878</v>
      </c>
    </row>
    <row r="923" spans="2:6">
      <c r="B923" s="4"/>
      <c r="C923" s="3"/>
      <c r="E923" s="4" t="s">
        <v>5879</v>
      </c>
      <c r="F923" s="3" t="s">
        <v>5880</v>
      </c>
    </row>
    <row r="924" spans="2:6">
      <c r="B924" s="4"/>
      <c r="C924" s="3"/>
      <c r="E924" s="4" t="s">
        <v>5881</v>
      </c>
      <c r="F924" s="3" t="s">
        <v>5882</v>
      </c>
    </row>
    <row r="925" spans="2:6">
      <c r="B925" s="4"/>
      <c r="C925" s="3"/>
      <c r="E925" s="4" t="s">
        <v>5883</v>
      </c>
      <c r="F925" s="3" t="s">
        <v>5884</v>
      </c>
    </row>
    <row r="926" spans="2:6">
      <c r="B926" s="4"/>
      <c r="C926" s="3"/>
      <c r="E926" s="4" t="s">
        <v>5885</v>
      </c>
      <c r="F926" s="3" t="s">
        <v>5886</v>
      </c>
    </row>
    <row r="927" spans="2:6">
      <c r="B927" s="4"/>
      <c r="C927" s="3"/>
      <c r="E927" s="4" t="s">
        <v>5887</v>
      </c>
      <c r="F927" s="3" t="s">
        <v>5888</v>
      </c>
    </row>
    <row r="928" spans="2:6">
      <c r="B928" s="4"/>
      <c r="C928" s="3"/>
      <c r="E928" s="4" t="s">
        <v>5889</v>
      </c>
      <c r="F928" s="3" t="s">
        <v>5890</v>
      </c>
    </row>
    <row r="929" spans="2:6">
      <c r="B929" s="4"/>
      <c r="C929" s="3"/>
      <c r="E929" s="4" t="s">
        <v>5891</v>
      </c>
      <c r="F929" s="3" t="s">
        <v>5892</v>
      </c>
    </row>
    <row r="930" spans="2:6">
      <c r="B930" s="4"/>
      <c r="C930" s="3"/>
      <c r="E930" s="4" t="s">
        <v>5893</v>
      </c>
      <c r="F930" s="3" t="s">
        <v>5894</v>
      </c>
    </row>
    <row r="931" spans="2:6">
      <c r="B931" s="4"/>
      <c r="C931" s="3"/>
      <c r="E931" s="4" t="s">
        <v>5895</v>
      </c>
      <c r="F931" s="3" t="s">
        <v>5896</v>
      </c>
    </row>
    <row r="932" spans="2:6">
      <c r="B932" s="4"/>
      <c r="C932" s="3"/>
      <c r="E932" s="4" t="s">
        <v>5897</v>
      </c>
      <c r="F932" s="3" t="s">
        <v>5898</v>
      </c>
    </row>
    <row r="933" spans="2:6">
      <c r="B933" s="4"/>
      <c r="C933" s="3"/>
      <c r="E933" s="4" t="s">
        <v>5899</v>
      </c>
      <c r="F933" s="3" t="s">
        <v>5900</v>
      </c>
    </row>
    <row r="934" spans="2:6">
      <c r="B934" s="4"/>
      <c r="C934" s="3"/>
      <c r="E934" s="4" t="s">
        <v>5901</v>
      </c>
      <c r="F934" s="3" t="s">
        <v>5902</v>
      </c>
    </row>
    <row r="935" spans="2:6">
      <c r="B935" s="4"/>
      <c r="C935" s="3"/>
      <c r="E935" s="4" t="s">
        <v>5903</v>
      </c>
      <c r="F935" s="3" t="s">
        <v>5904</v>
      </c>
    </row>
    <row r="936" spans="2:6">
      <c r="B936" s="4"/>
      <c r="C936" s="3"/>
      <c r="E936" s="4" t="s">
        <v>5905</v>
      </c>
      <c r="F936" s="3" t="s">
        <v>5906</v>
      </c>
    </row>
    <row r="937" spans="2:6">
      <c r="B937" s="4"/>
      <c r="C937" s="3"/>
      <c r="E937" s="4" t="s">
        <v>5907</v>
      </c>
      <c r="F937" s="3" t="s">
        <v>5908</v>
      </c>
    </row>
    <row r="938" spans="2:6">
      <c r="B938" s="4"/>
      <c r="C938" s="3"/>
      <c r="E938" s="4" t="s">
        <v>5909</v>
      </c>
      <c r="F938" s="3" t="s">
        <v>5910</v>
      </c>
    </row>
    <row r="939" spans="2:6">
      <c r="B939" s="4"/>
      <c r="C939" s="3"/>
      <c r="E939" s="4" t="s">
        <v>5911</v>
      </c>
      <c r="F939" s="3" t="s">
        <v>5912</v>
      </c>
    </row>
    <row r="940" spans="2:6">
      <c r="B940" s="4"/>
      <c r="C940" s="3"/>
      <c r="E940" s="4" t="s">
        <v>5913</v>
      </c>
      <c r="F940" s="3" t="s">
        <v>5914</v>
      </c>
    </row>
    <row r="941" spans="2:6">
      <c r="B941" s="4"/>
      <c r="C941" s="3"/>
      <c r="E941" s="4" t="s">
        <v>5915</v>
      </c>
      <c r="F941" s="3" t="s">
        <v>5916</v>
      </c>
    </row>
    <row r="942" spans="2:6">
      <c r="B942" s="4"/>
      <c r="C942" s="3"/>
      <c r="E942" s="4" t="s">
        <v>5917</v>
      </c>
      <c r="F942" s="3" t="s">
        <v>5918</v>
      </c>
    </row>
    <row r="943" spans="2:6">
      <c r="B943" s="4"/>
      <c r="C943" s="3"/>
      <c r="E943" s="4" t="s">
        <v>5919</v>
      </c>
      <c r="F943" s="3" t="s">
        <v>5920</v>
      </c>
    </row>
    <row r="944" spans="2:6">
      <c r="B944" s="4"/>
      <c r="C944" s="3"/>
      <c r="E944" s="4" t="s">
        <v>5921</v>
      </c>
      <c r="F944" s="3" t="s">
        <v>5922</v>
      </c>
    </row>
    <row r="945" spans="2:6">
      <c r="B945" s="4"/>
      <c r="C945" s="3"/>
      <c r="E945" s="4" t="s">
        <v>5923</v>
      </c>
      <c r="F945" s="3" t="s">
        <v>5924</v>
      </c>
    </row>
    <row r="946" spans="2:6">
      <c r="B946" s="4"/>
      <c r="C946" s="3"/>
      <c r="E946" s="4" t="s">
        <v>5925</v>
      </c>
      <c r="F946" s="3" t="s">
        <v>5926</v>
      </c>
    </row>
    <row r="947" spans="2:6">
      <c r="B947" s="4"/>
      <c r="C947" s="3"/>
      <c r="E947" s="4" t="s">
        <v>5927</v>
      </c>
      <c r="F947" s="3" t="s">
        <v>5928</v>
      </c>
    </row>
    <row r="948" spans="2:6">
      <c r="B948" s="4"/>
      <c r="C948" s="3"/>
      <c r="E948" s="4" t="s">
        <v>5929</v>
      </c>
      <c r="F948" s="3" t="s">
        <v>5930</v>
      </c>
    </row>
    <row r="949" spans="2:6">
      <c r="B949" s="4"/>
      <c r="C949" s="3"/>
      <c r="E949" s="4" t="s">
        <v>5931</v>
      </c>
      <c r="F949" s="3" t="s">
        <v>5932</v>
      </c>
    </row>
    <row r="950" spans="2:6">
      <c r="B950" s="4"/>
      <c r="C950" s="3"/>
      <c r="E950" s="4" t="s">
        <v>5933</v>
      </c>
      <c r="F950" s="3" t="s">
        <v>5934</v>
      </c>
    </row>
    <row r="951" spans="2:6">
      <c r="B951" s="4"/>
      <c r="C951" s="3"/>
      <c r="E951" s="4" t="s">
        <v>5935</v>
      </c>
      <c r="F951" s="3" t="s">
        <v>5936</v>
      </c>
    </row>
    <row r="952" spans="2:6">
      <c r="B952" s="4"/>
      <c r="C952" s="3"/>
      <c r="E952" s="4" t="s">
        <v>5937</v>
      </c>
      <c r="F952" s="3" t="s">
        <v>5938</v>
      </c>
    </row>
    <row r="953" spans="2:6">
      <c r="B953" s="4"/>
      <c r="C953" s="3"/>
      <c r="E953" s="4" t="s">
        <v>5939</v>
      </c>
      <c r="F953" s="3" t="s">
        <v>5940</v>
      </c>
    </row>
    <row r="954" spans="2:6">
      <c r="B954" s="4"/>
      <c r="C954" s="3"/>
      <c r="E954" s="4" t="s">
        <v>5941</v>
      </c>
      <c r="F954" s="3" t="s">
        <v>5942</v>
      </c>
    </row>
    <row r="955" spans="2:6">
      <c r="B955" s="4"/>
      <c r="C955" s="3"/>
      <c r="E955" s="4" t="s">
        <v>5943</v>
      </c>
      <c r="F955" s="3" t="s">
        <v>5944</v>
      </c>
    </row>
    <row r="956" spans="2:6">
      <c r="B956" s="4"/>
      <c r="C956" s="3"/>
      <c r="E956" s="4" t="s">
        <v>5945</v>
      </c>
      <c r="F956" s="3" t="s">
        <v>5946</v>
      </c>
    </row>
    <row r="957" spans="2:6">
      <c r="B957" s="4"/>
      <c r="C957" s="3"/>
      <c r="E957" s="4" t="s">
        <v>5947</v>
      </c>
      <c r="F957" s="3" t="s">
        <v>5948</v>
      </c>
    </row>
    <row r="958" spans="2:6">
      <c r="B958" s="4"/>
      <c r="C958" s="3"/>
      <c r="E958" s="4" t="s">
        <v>5949</v>
      </c>
      <c r="F958" s="3" t="s">
        <v>5950</v>
      </c>
    </row>
    <row r="959" spans="2:6">
      <c r="B959" s="4"/>
      <c r="C959" s="3"/>
      <c r="E959" s="4" t="s">
        <v>5951</v>
      </c>
      <c r="F959" s="3" t="s">
        <v>5952</v>
      </c>
    </row>
    <row r="960" spans="2:6">
      <c r="B960" s="4"/>
      <c r="C960" s="3"/>
      <c r="E960" s="4" t="s">
        <v>5953</v>
      </c>
      <c r="F960" s="3" t="s">
        <v>5954</v>
      </c>
    </row>
    <row r="961" spans="2:6">
      <c r="B961" s="4"/>
      <c r="C961" s="3"/>
      <c r="E961" s="4" t="s">
        <v>5955</v>
      </c>
      <c r="F961" s="3" t="s">
        <v>5956</v>
      </c>
    </row>
    <row r="962" spans="2:6">
      <c r="B962" s="4"/>
      <c r="C962" s="3"/>
      <c r="E962" s="4" t="s">
        <v>5957</v>
      </c>
      <c r="F962" s="3" t="s">
        <v>5958</v>
      </c>
    </row>
    <row r="963" spans="2:6">
      <c r="B963" s="4"/>
      <c r="C963" s="3"/>
      <c r="E963" s="4" t="s">
        <v>5959</v>
      </c>
      <c r="F963" s="3" t="s">
        <v>5960</v>
      </c>
    </row>
    <row r="964" spans="2:6">
      <c r="B964" s="4"/>
      <c r="C964" s="3"/>
      <c r="E964" s="4" t="s">
        <v>5961</v>
      </c>
      <c r="F964" s="3" t="s">
        <v>5962</v>
      </c>
    </row>
    <row r="965" spans="2:6">
      <c r="B965" s="4"/>
      <c r="C965" s="3"/>
      <c r="E965" s="4" t="s">
        <v>5963</v>
      </c>
      <c r="F965" s="3" t="s">
        <v>5964</v>
      </c>
    </row>
    <row r="966" spans="2:6">
      <c r="B966" s="4"/>
      <c r="C966" s="3"/>
      <c r="E966" s="4" t="s">
        <v>5965</v>
      </c>
      <c r="F966" s="3" t="s">
        <v>5966</v>
      </c>
    </row>
    <row r="967" spans="2:6">
      <c r="B967" s="4"/>
      <c r="C967" s="3"/>
      <c r="E967" s="4" t="s">
        <v>5967</v>
      </c>
      <c r="F967" s="3" t="s">
        <v>5968</v>
      </c>
    </row>
    <row r="968" spans="2:6">
      <c r="B968" s="4"/>
      <c r="C968" s="3"/>
      <c r="E968" s="4" t="s">
        <v>5969</v>
      </c>
      <c r="F968" s="3" t="s">
        <v>5970</v>
      </c>
    </row>
    <row r="969" spans="2:6">
      <c r="B969" s="4"/>
      <c r="C969" s="3"/>
      <c r="E969" s="4" t="s">
        <v>5971</v>
      </c>
      <c r="F969" s="3" t="s">
        <v>5972</v>
      </c>
    </row>
    <row r="970" spans="2:6">
      <c r="B970" s="4"/>
      <c r="C970" s="3"/>
      <c r="E970" s="4" t="s">
        <v>5973</v>
      </c>
      <c r="F970" s="3" t="s">
        <v>5974</v>
      </c>
    </row>
    <row r="971" spans="2:6">
      <c r="B971" s="4"/>
      <c r="C971" s="3"/>
      <c r="E971" s="4" t="s">
        <v>5975</v>
      </c>
      <c r="F971" s="3" t="s">
        <v>5976</v>
      </c>
    </row>
    <row r="972" spans="2:6">
      <c r="B972" s="4"/>
      <c r="C972" s="3"/>
      <c r="E972" s="4" t="s">
        <v>5977</v>
      </c>
      <c r="F972" s="3" t="s">
        <v>5978</v>
      </c>
    </row>
    <row r="973" spans="2:6">
      <c r="B973" s="4"/>
      <c r="C973" s="3"/>
      <c r="E973" s="4" t="s">
        <v>5979</v>
      </c>
      <c r="F973" s="3" t="s">
        <v>5980</v>
      </c>
    </row>
    <row r="974" spans="2:6">
      <c r="B974" s="4"/>
      <c r="C974" s="3"/>
      <c r="E974" s="4" t="s">
        <v>5981</v>
      </c>
      <c r="F974" s="3" t="s">
        <v>5982</v>
      </c>
    </row>
    <row r="975" spans="2:6">
      <c r="B975" s="4"/>
      <c r="C975" s="3"/>
      <c r="E975" s="4" t="s">
        <v>5983</v>
      </c>
      <c r="F975" s="3" t="s">
        <v>5984</v>
      </c>
    </row>
    <row r="976" spans="2:6">
      <c r="B976" s="4"/>
      <c r="C976" s="3"/>
      <c r="E976" s="4" t="s">
        <v>5985</v>
      </c>
      <c r="F976" s="3" t="s">
        <v>5986</v>
      </c>
    </row>
    <row r="977" spans="2:6">
      <c r="B977" s="4"/>
      <c r="C977" s="3"/>
      <c r="E977" s="4" t="s">
        <v>5987</v>
      </c>
      <c r="F977" s="3" t="s">
        <v>5988</v>
      </c>
    </row>
    <row r="978" spans="2:6">
      <c r="B978" s="4"/>
      <c r="C978" s="3"/>
      <c r="E978" s="4" t="s">
        <v>5989</v>
      </c>
      <c r="F978" s="3" t="s">
        <v>5990</v>
      </c>
    </row>
    <row r="979" spans="2:6">
      <c r="B979" s="4"/>
      <c r="C979" s="3"/>
      <c r="E979" s="4" t="s">
        <v>5991</v>
      </c>
      <c r="F979" s="3" t="s">
        <v>5992</v>
      </c>
    </row>
    <row r="980" spans="2:6">
      <c r="B980" s="4"/>
      <c r="C980" s="3"/>
      <c r="E980" s="4" t="s">
        <v>5993</v>
      </c>
      <c r="F980" s="3" t="s">
        <v>5994</v>
      </c>
    </row>
    <row r="981" spans="2:6">
      <c r="B981" s="4"/>
      <c r="C981" s="3"/>
      <c r="E981" s="4" t="s">
        <v>5995</v>
      </c>
      <c r="F981" s="3" t="s">
        <v>5996</v>
      </c>
    </row>
    <row r="982" spans="2:6">
      <c r="B982" s="4"/>
      <c r="C982" s="3"/>
      <c r="E982" s="4" t="s">
        <v>5997</v>
      </c>
      <c r="F982" s="3" t="s">
        <v>5998</v>
      </c>
    </row>
    <row r="983" spans="2:6">
      <c r="B983" s="4"/>
      <c r="C983" s="3"/>
      <c r="E983" s="4" t="s">
        <v>5999</v>
      </c>
      <c r="F983" s="3" t="s">
        <v>6000</v>
      </c>
    </row>
    <row r="984" spans="2:6">
      <c r="B984" s="4"/>
      <c r="C984" s="3"/>
      <c r="E984" s="4" t="s">
        <v>6001</v>
      </c>
      <c r="F984" s="3" t="s">
        <v>6002</v>
      </c>
    </row>
    <row r="985" spans="2:6">
      <c r="B985" s="4"/>
      <c r="C985" s="3"/>
      <c r="E985" s="4" t="s">
        <v>6003</v>
      </c>
      <c r="F985" s="3" t="s">
        <v>6004</v>
      </c>
    </row>
    <row r="986" spans="2:6">
      <c r="B986" s="4"/>
      <c r="C986" s="3"/>
      <c r="E986" s="4" t="s">
        <v>6005</v>
      </c>
      <c r="F986" s="3" t="s">
        <v>6006</v>
      </c>
    </row>
    <row r="987" spans="2:6">
      <c r="B987" s="4"/>
      <c r="C987" s="3"/>
      <c r="E987" s="4" t="s">
        <v>6007</v>
      </c>
      <c r="F987" s="3" t="s">
        <v>6008</v>
      </c>
    </row>
    <row r="988" spans="2:6">
      <c r="B988" s="4"/>
      <c r="C988" s="3"/>
      <c r="E988" s="4" t="s">
        <v>6009</v>
      </c>
      <c r="F988" s="3" t="s">
        <v>6010</v>
      </c>
    </row>
    <row r="989" spans="2:6">
      <c r="B989" s="4"/>
      <c r="C989" s="3"/>
      <c r="E989" s="4" t="s">
        <v>6011</v>
      </c>
      <c r="F989" s="3" t="s">
        <v>6012</v>
      </c>
    </row>
    <row r="990" spans="2:6">
      <c r="B990" s="4"/>
      <c r="C990" s="3"/>
      <c r="E990" s="4" t="s">
        <v>6013</v>
      </c>
      <c r="F990" s="3" t="s">
        <v>6014</v>
      </c>
    </row>
    <row r="991" spans="2:6">
      <c r="B991" s="4"/>
      <c r="C991" s="3"/>
      <c r="E991" s="4" t="s">
        <v>6015</v>
      </c>
      <c r="F991" s="3" t="s">
        <v>6016</v>
      </c>
    </row>
    <row r="992" spans="2:6">
      <c r="B992" s="4"/>
      <c r="C992" s="3"/>
      <c r="E992" s="4" t="s">
        <v>6017</v>
      </c>
      <c r="F992" s="3" t="s">
        <v>6018</v>
      </c>
    </row>
    <row r="993" spans="2:6">
      <c r="B993" s="4"/>
      <c r="C993" s="3"/>
      <c r="E993" s="4" t="s">
        <v>6019</v>
      </c>
      <c r="F993" s="3" t="s">
        <v>6020</v>
      </c>
    </row>
    <row r="994" spans="2:6">
      <c r="B994" s="4"/>
      <c r="C994" s="3"/>
      <c r="E994" s="4" t="s">
        <v>6021</v>
      </c>
      <c r="F994" s="3" t="s">
        <v>6022</v>
      </c>
    </row>
    <row r="995" spans="2:6">
      <c r="B995" s="4"/>
      <c r="C995" s="3"/>
      <c r="E995" s="4" t="s">
        <v>6023</v>
      </c>
      <c r="F995" s="3" t="s">
        <v>6024</v>
      </c>
    </row>
    <row r="996" spans="2:6">
      <c r="B996" s="4"/>
      <c r="C996" s="3"/>
      <c r="E996" s="4" t="s">
        <v>6025</v>
      </c>
      <c r="F996" s="3" t="s">
        <v>6026</v>
      </c>
    </row>
    <row r="997" spans="2:6">
      <c r="B997" s="4"/>
      <c r="C997" s="3"/>
      <c r="E997" s="4" t="s">
        <v>6027</v>
      </c>
      <c r="F997" s="3" t="s">
        <v>6028</v>
      </c>
    </row>
    <row r="998" spans="2:6">
      <c r="B998" s="4"/>
      <c r="C998" s="3"/>
      <c r="E998" s="4" t="s">
        <v>6029</v>
      </c>
      <c r="F998" s="3" t="s">
        <v>6030</v>
      </c>
    </row>
    <row r="999" spans="2:6">
      <c r="B999" s="4"/>
      <c r="C999" s="3"/>
      <c r="E999" s="4"/>
      <c r="F999" s="3"/>
    </row>
    <row r="1000" spans="2:6">
      <c r="B1000" s="4"/>
      <c r="C1000" s="3"/>
      <c r="E1000" s="4"/>
      <c r="F1000" s="3"/>
    </row>
    <row r="1001" spans="2:6">
      <c r="B1001" s="4"/>
      <c r="C1001" s="3"/>
      <c r="E1001" s="4"/>
      <c r="F1001" s="3"/>
    </row>
    <row r="1002" spans="2:6">
      <c r="B1002" s="4"/>
      <c r="C1002" s="3"/>
      <c r="E1002" s="4"/>
      <c r="F1002" s="3"/>
    </row>
    <row r="1003" spans="2:6">
      <c r="B1003" s="4"/>
      <c r="C1003" s="3"/>
      <c r="E1003" s="4"/>
      <c r="F1003" s="3"/>
    </row>
    <row r="1004" spans="2:6">
      <c r="B1004" s="4"/>
      <c r="C1004" s="3"/>
      <c r="E1004" s="4"/>
      <c r="F1004" s="3"/>
    </row>
    <row r="1005" spans="2:6">
      <c r="B1005" s="4"/>
      <c r="C1005" s="3"/>
      <c r="E1005" s="4"/>
      <c r="F1005" s="3"/>
    </row>
    <row r="1006" spans="2:6">
      <c r="B1006" s="4"/>
      <c r="C1006" s="3"/>
      <c r="E1006" s="4"/>
      <c r="F1006" s="3"/>
    </row>
    <row r="1007" spans="2:6">
      <c r="B1007" s="4"/>
      <c r="C1007" s="3"/>
      <c r="E1007" s="4"/>
      <c r="F1007" s="3"/>
    </row>
    <row r="1008" spans="2:6">
      <c r="B1008" s="4"/>
      <c r="C1008" s="3"/>
      <c r="E1008" s="4"/>
      <c r="F1008" s="3"/>
    </row>
    <row r="1009" spans="2:6">
      <c r="B1009" s="4"/>
      <c r="C1009" s="3"/>
      <c r="E1009" s="4"/>
      <c r="F1009" s="3"/>
    </row>
    <row r="1010" spans="2:6">
      <c r="B1010" s="4"/>
      <c r="C1010" s="3"/>
      <c r="E1010" s="4"/>
      <c r="F1010" s="3"/>
    </row>
    <row r="1011" spans="2:6">
      <c r="B1011" s="4"/>
      <c r="C1011" s="3"/>
      <c r="E1011" s="4"/>
      <c r="F1011" s="3"/>
    </row>
    <row r="1012" spans="2:6">
      <c r="B1012" s="4"/>
      <c r="C1012" s="3"/>
      <c r="E1012" s="4"/>
      <c r="F1012" s="3"/>
    </row>
    <row r="1013" spans="2:6">
      <c r="B1013" s="4"/>
      <c r="C1013" s="3"/>
      <c r="E1013" s="4"/>
      <c r="F1013" s="3"/>
    </row>
    <row r="1014" spans="2:6">
      <c r="B1014" s="4"/>
      <c r="C1014" s="3"/>
      <c r="E1014" s="4"/>
      <c r="F1014" s="3"/>
    </row>
    <row r="1015" spans="2:6">
      <c r="B1015" s="4"/>
      <c r="C1015" s="3"/>
      <c r="E1015" s="4"/>
      <c r="F1015" s="3"/>
    </row>
    <row r="1016" spans="2:6">
      <c r="B1016" s="4"/>
      <c r="C1016" s="3"/>
      <c r="E1016" s="4"/>
      <c r="F1016" s="3"/>
    </row>
    <row r="1017" spans="2:6">
      <c r="B1017" s="4"/>
      <c r="C1017" s="3"/>
      <c r="E1017" s="4"/>
      <c r="F1017" s="3"/>
    </row>
    <row r="1018" spans="2:6">
      <c r="B1018" s="4"/>
      <c r="C1018" s="3"/>
      <c r="E1018" s="4"/>
      <c r="F1018" s="3"/>
    </row>
    <row r="1019" spans="2:6">
      <c r="B1019" s="4"/>
      <c r="C1019" s="3"/>
      <c r="E1019" s="4"/>
      <c r="F1019" s="3"/>
    </row>
    <row r="1020" spans="2:6">
      <c r="E1020" s="4"/>
      <c r="F1020" s="3"/>
    </row>
    <row r="1021" spans="2:6">
      <c r="E1021" s="4"/>
      <c r="F1021" s="3"/>
    </row>
    <row r="1022" spans="2:6">
      <c r="E1022" s="4"/>
      <c r="F1022" s="3"/>
    </row>
    <row r="1023" spans="2:6">
      <c r="E1023" s="4"/>
      <c r="F1023" s="3"/>
    </row>
    <row r="1024" spans="2:6">
      <c r="E1024" s="4"/>
      <c r="F1024" s="3"/>
    </row>
    <row r="1025" spans="5:6">
      <c r="E1025" s="4"/>
      <c r="F1025" s="3"/>
    </row>
    <row r="1026" spans="5:6">
      <c r="E1026" s="4"/>
      <c r="F1026" s="3"/>
    </row>
    <row r="1027" spans="5:6">
      <c r="E1027" s="4"/>
      <c r="F1027" s="3"/>
    </row>
    <row r="1028" spans="5:6">
      <c r="E1028" s="4"/>
      <c r="F1028" s="3"/>
    </row>
    <row r="1029" spans="5:6">
      <c r="E1029" s="4"/>
      <c r="F1029" s="3"/>
    </row>
    <row r="1030" spans="5:6">
      <c r="E1030" s="4"/>
      <c r="F1030" s="3"/>
    </row>
    <row r="1031" spans="5:6">
      <c r="E1031" s="4"/>
      <c r="F1031" s="3"/>
    </row>
    <row r="1032" spans="5:6">
      <c r="E1032" s="4"/>
      <c r="F1032" s="3"/>
    </row>
    <row r="1033" spans="5:6">
      <c r="E1033" s="4"/>
      <c r="F1033" s="3"/>
    </row>
    <row r="1034" spans="5:6">
      <c r="E1034" s="4"/>
      <c r="F1034" s="3"/>
    </row>
    <row r="1035" spans="5:6">
      <c r="E1035" s="4"/>
      <c r="F1035" s="3"/>
    </row>
    <row r="1036" spans="5:6">
      <c r="E1036" s="4"/>
      <c r="F1036" s="3"/>
    </row>
    <row r="1037" spans="5:6">
      <c r="E1037" s="4"/>
      <c r="F1037" s="3"/>
    </row>
    <row r="1038" spans="5:6">
      <c r="E1038" s="4"/>
      <c r="F1038" s="3"/>
    </row>
    <row r="1039" spans="5:6">
      <c r="E1039" s="4"/>
      <c r="F1039" s="3"/>
    </row>
    <row r="1040" spans="5:6">
      <c r="E1040" s="4"/>
      <c r="F1040" s="3"/>
    </row>
    <row r="1041" spans="5:6">
      <c r="E1041" s="4"/>
      <c r="F1041" s="3"/>
    </row>
    <row r="1042" spans="5:6">
      <c r="E1042" s="4"/>
      <c r="F1042" s="3"/>
    </row>
    <row r="1043" spans="5:6">
      <c r="E1043" s="4"/>
      <c r="F1043" s="3"/>
    </row>
    <row r="1044" spans="5:6">
      <c r="E1044" s="4"/>
      <c r="F1044" s="3"/>
    </row>
    <row r="1045" spans="5:6">
      <c r="E1045" s="4"/>
      <c r="F1045" s="3"/>
    </row>
    <row r="1046" spans="5:6">
      <c r="E1046" s="4"/>
      <c r="F1046" s="3"/>
    </row>
    <row r="1047" spans="5:6">
      <c r="E1047" s="4"/>
      <c r="F1047" s="3"/>
    </row>
    <row r="1048" spans="5:6">
      <c r="E1048" s="4"/>
      <c r="F1048" s="3"/>
    </row>
    <row r="1049" spans="5:6">
      <c r="E1049" s="4"/>
      <c r="F1049" s="3"/>
    </row>
    <row r="1050" spans="5:6">
      <c r="E1050" s="4"/>
      <c r="F1050" s="3"/>
    </row>
    <row r="1051" spans="5:6">
      <c r="E1051" s="4"/>
      <c r="F1051" s="3"/>
    </row>
    <row r="1052" spans="5:6">
      <c r="E1052" s="4"/>
      <c r="F1052" s="3"/>
    </row>
    <row r="1053" spans="5:6">
      <c r="E1053" s="4"/>
      <c r="F1053" s="3"/>
    </row>
    <row r="1054" spans="5:6">
      <c r="E1054" s="4"/>
      <c r="F1054" s="3"/>
    </row>
    <row r="1055" spans="5:6">
      <c r="E1055" s="4"/>
      <c r="F1055" s="3"/>
    </row>
    <row r="1056" spans="5:6">
      <c r="E1056" s="4"/>
      <c r="F1056" s="3"/>
    </row>
    <row r="1057" spans="5:6">
      <c r="E1057" s="4"/>
      <c r="F1057" s="3"/>
    </row>
    <row r="1058" spans="5:6">
      <c r="E1058" s="4"/>
      <c r="F1058" s="3"/>
    </row>
    <row r="1059" spans="5:6">
      <c r="E1059" s="4"/>
      <c r="F1059" s="3"/>
    </row>
    <row r="1060" spans="5:6">
      <c r="E1060" s="4"/>
      <c r="F1060" s="3"/>
    </row>
    <row r="1061" spans="5:6">
      <c r="E1061" s="4"/>
      <c r="F1061" s="3"/>
    </row>
    <row r="1062" spans="5:6">
      <c r="E1062" s="4"/>
      <c r="F1062" s="3"/>
    </row>
    <row r="1063" spans="5:6">
      <c r="E1063" s="4"/>
      <c r="F1063" s="3"/>
    </row>
    <row r="1064" spans="5:6">
      <c r="E1064" s="4"/>
      <c r="F1064" s="3"/>
    </row>
    <row r="1065" spans="5:6">
      <c r="E1065" s="4"/>
      <c r="F1065" s="3"/>
    </row>
    <row r="1066" spans="5:6">
      <c r="E1066" s="4"/>
      <c r="F1066" s="3"/>
    </row>
    <row r="1067" spans="5:6">
      <c r="E1067" s="4"/>
      <c r="F1067" s="3"/>
    </row>
    <row r="1068" spans="5:6">
      <c r="E1068" s="4"/>
      <c r="F1068" s="3"/>
    </row>
    <row r="1069" spans="5:6">
      <c r="E1069" s="4"/>
      <c r="F1069" s="3"/>
    </row>
    <row r="1070" spans="5:6">
      <c r="E1070" s="4"/>
      <c r="F1070" s="3"/>
    </row>
    <row r="1071" spans="5:6">
      <c r="E1071" s="4"/>
      <c r="F1071" s="3"/>
    </row>
    <row r="1072" spans="5:6">
      <c r="E1072" s="4"/>
      <c r="F1072" s="3"/>
    </row>
    <row r="1073" spans="5:6">
      <c r="E1073" s="4"/>
      <c r="F1073" s="3"/>
    </row>
    <row r="1074" spans="5:6">
      <c r="E1074" s="4"/>
      <c r="F1074" s="3"/>
    </row>
    <row r="1075" spans="5:6">
      <c r="E1075" s="4"/>
      <c r="F1075" s="3"/>
    </row>
    <row r="1076" spans="5:6">
      <c r="E1076" s="4"/>
      <c r="F1076" s="3"/>
    </row>
    <row r="1077" spans="5:6">
      <c r="E1077" s="4"/>
      <c r="F1077" s="3"/>
    </row>
    <row r="1078" spans="5:6">
      <c r="E1078" s="4"/>
      <c r="F1078" s="3"/>
    </row>
    <row r="1079" spans="5:6">
      <c r="E1079" s="4"/>
      <c r="F1079" s="3"/>
    </row>
    <row r="1080" spans="5:6">
      <c r="E1080" s="4"/>
      <c r="F1080" s="3"/>
    </row>
    <row r="1081" spans="5:6">
      <c r="E1081" s="4"/>
      <c r="F1081" s="3"/>
    </row>
    <row r="1082" spans="5:6">
      <c r="E1082" s="4"/>
      <c r="F1082" s="3"/>
    </row>
    <row r="1083" spans="5:6">
      <c r="E1083" s="4"/>
      <c r="F1083" s="3"/>
    </row>
    <row r="1084" spans="5:6">
      <c r="E1084" s="4"/>
      <c r="F1084" s="3"/>
    </row>
    <row r="1085" spans="5:6">
      <c r="E1085" s="4"/>
      <c r="F1085" s="3"/>
    </row>
    <row r="1086" spans="5:6">
      <c r="E1086" s="4"/>
      <c r="F1086" s="3"/>
    </row>
    <row r="1087" spans="5:6">
      <c r="E1087" s="4"/>
      <c r="F1087" s="3"/>
    </row>
    <row r="1088" spans="5:6">
      <c r="E1088" s="4"/>
      <c r="F1088" s="3"/>
    </row>
    <row r="1089" spans="5:6">
      <c r="E1089" s="4"/>
      <c r="F1089" s="3"/>
    </row>
    <row r="1090" spans="5:6">
      <c r="E1090" s="4"/>
      <c r="F1090" s="3"/>
    </row>
    <row r="1091" spans="5:6">
      <c r="E1091" s="4"/>
      <c r="F1091" s="3"/>
    </row>
    <row r="1092" spans="5:6">
      <c r="E1092" s="4"/>
      <c r="F1092" s="3"/>
    </row>
    <row r="1093" spans="5:6">
      <c r="E1093" s="4"/>
      <c r="F1093" s="3"/>
    </row>
    <row r="1094" spans="5:6">
      <c r="E1094" s="4"/>
      <c r="F1094" s="3"/>
    </row>
    <row r="1095" spans="5:6">
      <c r="E1095" s="4"/>
      <c r="F1095" s="3"/>
    </row>
    <row r="1096" spans="5:6">
      <c r="E1096" s="4"/>
      <c r="F1096" s="3"/>
    </row>
    <row r="1097" spans="5:6">
      <c r="E1097" s="4"/>
      <c r="F1097" s="3"/>
    </row>
    <row r="1098" spans="5:6">
      <c r="E1098" s="4"/>
      <c r="F1098" s="3"/>
    </row>
    <row r="1099" spans="5:6">
      <c r="E1099" s="4"/>
      <c r="F1099" s="3"/>
    </row>
    <row r="1100" spans="5:6">
      <c r="E1100" s="4"/>
      <c r="F1100" s="3"/>
    </row>
    <row r="1101" spans="5:6">
      <c r="E1101" s="4"/>
      <c r="F1101" s="3"/>
    </row>
    <row r="1102" spans="5:6">
      <c r="E1102" s="4"/>
      <c r="F1102" s="3"/>
    </row>
    <row r="1103" spans="5:6">
      <c r="E1103" s="4"/>
      <c r="F1103" s="3"/>
    </row>
    <row r="1104" spans="5:6">
      <c r="E1104" s="4"/>
      <c r="F1104" s="3"/>
    </row>
    <row r="1105" spans="5:6">
      <c r="E1105" s="4"/>
      <c r="F1105" s="3"/>
    </row>
    <row r="1106" spans="5:6">
      <c r="E1106" s="4"/>
      <c r="F1106" s="3"/>
    </row>
    <row r="1107" spans="5:6">
      <c r="E1107" s="4"/>
      <c r="F1107" s="3"/>
    </row>
    <row r="1108" spans="5:6">
      <c r="E1108" s="4"/>
      <c r="F1108" s="3"/>
    </row>
    <row r="1109" spans="5:6">
      <c r="E1109" s="4"/>
      <c r="F1109" s="3"/>
    </row>
    <row r="1110" spans="5:6">
      <c r="E1110" s="4"/>
      <c r="F1110" s="3"/>
    </row>
    <row r="1111" spans="5:6">
      <c r="E1111" s="4"/>
      <c r="F1111" s="3"/>
    </row>
    <row r="1112" spans="5:6">
      <c r="E1112" s="4"/>
      <c r="F1112" s="3"/>
    </row>
    <row r="1113" spans="5:6">
      <c r="E1113" s="4"/>
      <c r="F1113" s="3"/>
    </row>
    <row r="1114" spans="5:6">
      <c r="E1114" s="4"/>
      <c r="F1114" s="3"/>
    </row>
    <row r="1115" spans="5:6">
      <c r="E1115" s="4"/>
      <c r="F1115" s="3"/>
    </row>
    <row r="1116" spans="5:6">
      <c r="E1116" s="4"/>
      <c r="F1116" s="3"/>
    </row>
    <row r="1117" spans="5:6">
      <c r="E1117" s="4"/>
      <c r="F1117" s="3"/>
    </row>
    <row r="1118" spans="5:6">
      <c r="E1118" s="4"/>
      <c r="F1118" s="3"/>
    </row>
    <row r="1119" spans="5:6">
      <c r="E1119" s="4"/>
      <c r="F1119" s="3"/>
    </row>
    <row r="1120" spans="5:6">
      <c r="E1120" s="4"/>
      <c r="F1120" s="3"/>
    </row>
    <row r="1121" spans="5:6">
      <c r="E1121" s="4"/>
      <c r="F1121" s="3"/>
    </row>
    <row r="1122" spans="5:6">
      <c r="E1122" s="4"/>
      <c r="F1122" s="3"/>
    </row>
    <row r="1123" spans="5:6">
      <c r="E1123" s="4"/>
      <c r="F1123" s="3"/>
    </row>
    <row r="1124" spans="5:6">
      <c r="E1124" s="4"/>
      <c r="F1124" s="3"/>
    </row>
    <row r="1125" spans="5:6">
      <c r="E1125" s="4"/>
      <c r="F1125" s="3"/>
    </row>
    <row r="1126" spans="5:6">
      <c r="E1126" s="4"/>
      <c r="F1126" s="3"/>
    </row>
    <row r="1127" spans="5:6">
      <c r="E1127" s="4"/>
      <c r="F1127" s="3"/>
    </row>
    <row r="1128" spans="5:6">
      <c r="E1128" s="4"/>
      <c r="F1128" s="3"/>
    </row>
    <row r="1129" spans="5:6">
      <c r="E1129" s="4"/>
      <c r="F1129" s="3"/>
    </row>
    <row r="1130" spans="5:6">
      <c r="E1130" s="4"/>
      <c r="F1130" s="3"/>
    </row>
    <row r="1131" spans="5:6">
      <c r="E1131" s="4"/>
      <c r="F1131" s="3"/>
    </row>
    <row r="1132" spans="5:6">
      <c r="E1132" s="4"/>
      <c r="F1132" s="3"/>
    </row>
    <row r="1133" spans="5:6">
      <c r="E1133" s="4"/>
      <c r="F1133" s="3"/>
    </row>
    <row r="1134" spans="5:6">
      <c r="E1134" s="4"/>
      <c r="F1134" s="3"/>
    </row>
    <row r="1135" spans="5:6">
      <c r="E1135" s="4"/>
      <c r="F1135" s="3"/>
    </row>
    <row r="1136" spans="5:6">
      <c r="E1136" s="4"/>
      <c r="F1136" s="3"/>
    </row>
    <row r="1137" spans="5:6">
      <c r="E1137" s="4"/>
      <c r="F1137" s="3"/>
    </row>
    <row r="1138" spans="5:6">
      <c r="E1138" s="4"/>
      <c r="F1138" s="3"/>
    </row>
    <row r="1139" spans="5:6">
      <c r="E1139" s="4"/>
      <c r="F1139" s="3"/>
    </row>
    <row r="1140" spans="5:6">
      <c r="E1140" s="4"/>
      <c r="F1140" s="3"/>
    </row>
    <row r="1141" spans="5:6">
      <c r="E1141" s="4"/>
      <c r="F1141" s="3"/>
    </row>
    <row r="1142" spans="5:6">
      <c r="E1142" s="4"/>
      <c r="F1142" s="3"/>
    </row>
    <row r="1143" spans="5:6">
      <c r="E1143" s="4"/>
      <c r="F1143" s="3"/>
    </row>
    <row r="1144" spans="5:6">
      <c r="E1144" s="4"/>
      <c r="F1144" s="3"/>
    </row>
    <row r="1145" spans="5:6">
      <c r="E1145" s="4"/>
      <c r="F1145" s="3"/>
    </row>
    <row r="1146" spans="5:6">
      <c r="E1146" s="4"/>
      <c r="F1146" s="3"/>
    </row>
    <row r="1147" spans="5:6">
      <c r="E1147" s="4"/>
      <c r="F1147" s="3"/>
    </row>
    <row r="1148" spans="5:6">
      <c r="E1148" s="4"/>
      <c r="F1148" s="3"/>
    </row>
    <row r="1149" spans="5:6">
      <c r="E1149" s="4"/>
      <c r="F1149" s="3"/>
    </row>
    <row r="1150" spans="5:6">
      <c r="E1150" s="4"/>
      <c r="F1150" s="3"/>
    </row>
    <row r="1151" spans="5:6">
      <c r="E1151" s="4"/>
      <c r="F1151" s="3"/>
    </row>
    <row r="1152" spans="5:6">
      <c r="E1152" s="4"/>
      <c r="F1152" s="3"/>
    </row>
    <row r="1153" spans="5:6">
      <c r="E1153" s="4"/>
      <c r="F1153" s="3"/>
    </row>
    <row r="1154" spans="5:6">
      <c r="E1154" s="4"/>
      <c r="F1154" s="3"/>
    </row>
    <row r="1155" spans="5:6">
      <c r="E1155" s="4"/>
      <c r="F1155" s="3"/>
    </row>
    <row r="1156" spans="5:6">
      <c r="E1156" s="4"/>
      <c r="F1156" s="3"/>
    </row>
    <row r="1157" spans="5:6">
      <c r="E1157" s="4"/>
      <c r="F1157" s="3"/>
    </row>
    <row r="1158" spans="5:6">
      <c r="E1158" s="4"/>
      <c r="F1158" s="3"/>
    </row>
    <row r="1159" spans="5:6">
      <c r="E1159" s="4"/>
      <c r="F1159" s="3"/>
    </row>
    <row r="1160" spans="5:6">
      <c r="E1160" s="4"/>
      <c r="F1160" s="3"/>
    </row>
    <row r="1161" spans="5:6">
      <c r="E1161" s="4"/>
      <c r="F1161" s="3"/>
    </row>
    <row r="1162" spans="5:6">
      <c r="E1162" s="4"/>
      <c r="F1162" s="3"/>
    </row>
    <row r="1163" spans="5:6">
      <c r="E1163" s="4"/>
      <c r="F1163" s="3"/>
    </row>
    <row r="1164" spans="5:6">
      <c r="E1164" s="4"/>
      <c r="F1164" s="3"/>
    </row>
    <row r="1165" spans="5:6">
      <c r="E1165" s="4"/>
      <c r="F1165" s="3"/>
    </row>
    <row r="1166" spans="5:6">
      <c r="E1166" s="4"/>
      <c r="F1166" s="3"/>
    </row>
    <row r="1167" spans="5:6">
      <c r="E1167" s="4"/>
      <c r="F1167" s="3"/>
    </row>
    <row r="1168" spans="5:6">
      <c r="E1168" s="4"/>
      <c r="F1168" s="3"/>
    </row>
    <row r="1169" spans="5:6">
      <c r="E1169" s="4"/>
      <c r="F1169" s="3"/>
    </row>
    <row r="1170" spans="5:6">
      <c r="E1170" s="4"/>
      <c r="F1170" s="3"/>
    </row>
    <row r="1171" spans="5:6">
      <c r="E1171" s="4"/>
      <c r="F1171" s="3"/>
    </row>
    <row r="1172" spans="5:6">
      <c r="E1172" s="4"/>
      <c r="F1172" s="3"/>
    </row>
    <row r="1173" spans="5:6">
      <c r="E1173" s="4"/>
      <c r="F1173" s="3"/>
    </row>
    <row r="1174" spans="5:6">
      <c r="E1174" s="4"/>
      <c r="F1174" s="3"/>
    </row>
    <row r="1175" spans="5:6">
      <c r="E1175" s="4"/>
      <c r="F1175" s="3"/>
    </row>
    <row r="1176" spans="5:6">
      <c r="E1176" s="4"/>
      <c r="F1176" s="3"/>
    </row>
    <row r="1177" spans="5:6">
      <c r="E1177" s="4"/>
      <c r="F1177" s="3"/>
    </row>
    <row r="1178" spans="5:6">
      <c r="E1178" s="4"/>
      <c r="F1178" s="3"/>
    </row>
    <row r="1179" spans="5:6">
      <c r="E1179" s="4"/>
      <c r="F1179" s="3"/>
    </row>
    <row r="1180" spans="5:6">
      <c r="E1180" s="4"/>
      <c r="F1180" s="3"/>
    </row>
    <row r="1181" spans="5:6">
      <c r="E1181" s="4"/>
      <c r="F1181" s="3"/>
    </row>
    <row r="1182" spans="5:6">
      <c r="E1182" s="4"/>
      <c r="F1182" s="3"/>
    </row>
    <row r="1183" spans="5:6">
      <c r="E1183" s="4"/>
      <c r="F1183" s="3"/>
    </row>
    <row r="1184" spans="5:6">
      <c r="E1184" s="4"/>
      <c r="F1184" s="3"/>
    </row>
    <row r="1185" spans="5:6">
      <c r="E1185" s="4"/>
      <c r="F1185" s="3"/>
    </row>
    <row r="1186" spans="5:6">
      <c r="E1186" s="4"/>
      <c r="F1186" s="3"/>
    </row>
    <row r="1187" spans="5:6">
      <c r="E1187" s="4"/>
      <c r="F1187" s="3"/>
    </row>
    <row r="1188" spans="5:6">
      <c r="E1188" s="4"/>
      <c r="F1188" s="3"/>
    </row>
    <row r="1189" spans="5:6">
      <c r="E1189" s="4"/>
      <c r="F1189" s="3"/>
    </row>
    <row r="1190" spans="5:6">
      <c r="E1190" s="4"/>
      <c r="F1190" s="3"/>
    </row>
    <row r="1191" spans="5:6">
      <c r="E1191" s="4"/>
      <c r="F1191" s="3"/>
    </row>
    <row r="1192" spans="5:6">
      <c r="E1192" s="4"/>
      <c r="F1192" s="3"/>
    </row>
    <row r="1193" spans="5:6">
      <c r="E1193" s="4"/>
      <c r="F1193" s="3"/>
    </row>
    <row r="1194" spans="5:6">
      <c r="E1194" s="4"/>
      <c r="F1194" s="3"/>
    </row>
    <row r="1195" spans="5:6">
      <c r="E1195" s="4"/>
      <c r="F1195" s="3"/>
    </row>
    <row r="1196" spans="5:6">
      <c r="E1196" s="4"/>
      <c r="F1196" s="3"/>
    </row>
    <row r="1197" spans="5:6">
      <c r="E1197" s="4"/>
      <c r="F1197" s="3"/>
    </row>
    <row r="1198" spans="5:6">
      <c r="E1198" s="4"/>
      <c r="F1198" s="3"/>
    </row>
    <row r="1199" spans="5:6">
      <c r="E1199" s="4"/>
      <c r="F1199" s="3"/>
    </row>
    <row r="1200" spans="5:6">
      <c r="E1200" s="4"/>
      <c r="F1200" s="3"/>
    </row>
    <row r="1201" spans="5:6">
      <c r="E1201" s="4"/>
      <c r="F1201" s="3"/>
    </row>
    <row r="1202" spans="5:6">
      <c r="E1202" s="4"/>
      <c r="F1202" s="3"/>
    </row>
    <row r="1203" spans="5:6">
      <c r="E1203" s="4"/>
      <c r="F1203" s="3"/>
    </row>
    <row r="1204" spans="5:6">
      <c r="E1204" s="4"/>
      <c r="F1204" s="3"/>
    </row>
    <row r="1205" spans="5:6">
      <c r="E1205" s="4"/>
      <c r="F1205" s="3"/>
    </row>
    <row r="1206" spans="5:6">
      <c r="E1206" s="4"/>
      <c r="F1206" s="3"/>
    </row>
    <row r="1207" spans="5:6">
      <c r="E1207" s="4"/>
      <c r="F1207" s="3"/>
    </row>
    <row r="1208" spans="5:6">
      <c r="E1208" s="4"/>
      <c r="F1208" s="3"/>
    </row>
    <row r="1209" spans="5:6">
      <c r="E1209" s="4"/>
      <c r="F1209" s="3"/>
    </row>
    <row r="1210" spans="5:6">
      <c r="E1210" s="4"/>
      <c r="F1210" s="3"/>
    </row>
    <row r="1211" spans="5:6">
      <c r="E1211" s="4"/>
      <c r="F1211" s="3"/>
    </row>
    <row r="1212" spans="5:6">
      <c r="E1212" s="4"/>
      <c r="F1212" s="3"/>
    </row>
    <row r="1213" spans="5:6">
      <c r="E1213" s="4"/>
      <c r="F1213" s="3"/>
    </row>
    <row r="1214" spans="5:6">
      <c r="E1214" s="4"/>
      <c r="F1214" s="3"/>
    </row>
    <row r="1215" spans="5:6">
      <c r="E1215" s="4"/>
      <c r="F1215" s="3"/>
    </row>
    <row r="1216" spans="5:6">
      <c r="E1216" s="4"/>
      <c r="F1216" s="3"/>
    </row>
    <row r="1217" spans="5:6">
      <c r="E1217" s="4"/>
      <c r="F1217" s="3"/>
    </row>
    <row r="1218" spans="5:6">
      <c r="E1218" s="4"/>
      <c r="F1218" s="3"/>
    </row>
    <row r="1219" spans="5:6">
      <c r="E1219" s="4"/>
      <c r="F1219" s="3"/>
    </row>
    <row r="1220" spans="5:6">
      <c r="E1220" s="4"/>
      <c r="F1220" s="3"/>
    </row>
    <row r="1221" spans="5:6">
      <c r="E1221" s="4"/>
      <c r="F1221" s="3"/>
    </row>
    <row r="1222" spans="5:6">
      <c r="E1222" s="4"/>
      <c r="F1222" s="3"/>
    </row>
    <row r="1223" spans="5:6">
      <c r="E1223" s="4"/>
      <c r="F1223" s="3"/>
    </row>
    <row r="1224" spans="5:6">
      <c r="E1224" s="4"/>
      <c r="F1224" s="3"/>
    </row>
    <row r="1225" spans="5:6">
      <c r="E1225" s="4"/>
      <c r="F1225" s="3"/>
    </row>
    <row r="1226" spans="5:6">
      <c r="E1226" s="4"/>
      <c r="F1226" s="3"/>
    </row>
    <row r="1227" spans="5:6">
      <c r="E1227" s="4"/>
      <c r="F1227" s="3"/>
    </row>
    <row r="1228" spans="5:6">
      <c r="E1228" s="4"/>
      <c r="F1228" s="3"/>
    </row>
    <row r="1229" spans="5:6">
      <c r="E1229" s="4"/>
      <c r="F1229" s="3"/>
    </row>
    <row r="1230" spans="5:6">
      <c r="E1230" s="4"/>
      <c r="F1230" s="3"/>
    </row>
    <row r="1231" spans="5:6">
      <c r="E1231" s="4"/>
      <c r="F1231" s="3"/>
    </row>
    <row r="1232" spans="5:6">
      <c r="E1232" s="4"/>
      <c r="F1232" s="3"/>
    </row>
    <row r="1233" spans="5:6">
      <c r="E1233" s="4"/>
      <c r="F1233" s="3"/>
    </row>
    <row r="1234" spans="5:6">
      <c r="E1234" s="4"/>
      <c r="F1234" s="3"/>
    </row>
    <row r="1235" spans="5:6">
      <c r="E1235" s="4"/>
      <c r="F1235" s="3"/>
    </row>
    <row r="1236" spans="5:6">
      <c r="E1236" s="4"/>
      <c r="F1236" s="3"/>
    </row>
    <row r="1237" spans="5:6">
      <c r="E1237" s="4"/>
      <c r="F1237" s="3"/>
    </row>
    <row r="1238" spans="5:6">
      <c r="E1238" s="4"/>
      <c r="F1238" s="3"/>
    </row>
    <row r="1239" spans="5:6">
      <c r="E1239" s="4"/>
      <c r="F1239" s="3"/>
    </row>
    <row r="1240" spans="5:6">
      <c r="E1240" s="4"/>
      <c r="F1240" s="3"/>
    </row>
    <row r="1241" spans="5:6">
      <c r="E1241" s="4"/>
      <c r="F1241" s="3"/>
    </row>
    <row r="1242" spans="5:6">
      <c r="E1242" s="4"/>
      <c r="F1242" s="3"/>
    </row>
    <row r="1243" spans="5:6">
      <c r="E1243" s="4"/>
      <c r="F1243" s="3"/>
    </row>
    <row r="1244" spans="5:6">
      <c r="E1244" s="4"/>
      <c r="F1244" s="3"/>
    </row>
    <row r="1245" spans="5:6">
      <c r="E1245" s="4"/>
      <c r="F1245" s="3"/>
    </row>
    <row r="1246" spans="5:6">
      <c r="E1246" s="4"/>
      <c r="F1246" s="3"/>
    </row>
    <row r="1247" spans="5:6">
      <c r="E1247" s="4"/>
      <c r="F1247" s="3"/>
    </row>
    <row r="1248" spans="5:6">
      <c r="E1248" s="4"/>
      <c r="F1248" s="3"/>
    </row>
    <row r="1249" spans="5:6">
      <c r="E1249" s="4"/>
      <c r="F1249" s="3"/>
    </row>
    <row r="1250" spans="5:6">
      <c r="E1250" s="4"/>
      <c r="F1250" s="3"/>
    </row>
    <row r="1251" spans="5:6">
      <c r="E1251" s="4"/>
      <c r="F1251" s="3"/>
    </row>
    <row r="1252" spans="5:6">
      <c r="E1252" s="4"/>
      <c r="F1252" s="3"/>
    </row>
    <row r="1253" spans="5:6">
      <c r="E1253" s="4"/>
      <c r="F1253" s="3"/>
    </row>
    <row r="1254" spans="5:6">
      <c r="E1254" s="4"/>
      <c r="F1254" s="3"/>
    </row>
    <row r="1255" spans="5:6">
      <c r="E1255" s="4"/>
      <c r="F1255" s="3"/>
    </row>
    <row r="1256" spans="5:6">
      <c r="E1256" s="4"/>
      <c r="F1256" s="3"/>
    </row>
    <row r="1257" spans="5:6">
      <c r="E1257" s="4"/>
      <c r="F1257" s="3"/>
    </row>
    <row r="1258" spans="5:6">
      <c r="E1258" s="4"/>
      <c r="F1258" s="3"/>
    </row>
    <row r="1259" spans="5:6">
      <c r="E1259" s="4"/>
      <c r="F1259" s="3"/>
    </row>
    <row r="1260" spans="5:6">
      <c r="E1260" s="4"/>
      <c r="F1260" s="3"/>
    </row>
    <row r="1261" spans="5:6">
      <c r="E1261" s="4"/>
      <c r="F1261" s="3"/>
    </row>
    <row r="1262" spans="5:6">
      <c r="E1262" s="4"/>
      <c r="F1262" s="3"/>
    </row>
    <row r="1263" spans="5:6">
      <c r="E1263" s="4"/>
      <c r="F1263" s="3"/>
    </row>
    <row r="1264" spans="5:6">
      <c r="E1264" s="4"/>
      <c r="F1264" s="3"/>
    </row>
    <row r="1265" spans="5:6">
      <c r="E1265" s="4"/>
      <c r="F1265" s="3"/>
    </row>
    <row r="1266" spans="5:6">
      <c r="E1266" s="4"/>
      <c r="F1266" s="3"/>
    </row>
    <row r="1267" spans="5:6">
      <c r="E1267" s="4"/>
      <c r="F1267" s="3"/>
    </row>
    <row r="1268" spans="5:6">
      <c r="E1268" s="4"/>
      <c r="F1268" s="3"/>
    </row>
    <row r="1269" spans="5:6">
      <c r="E1269" s="4"/>
      <c r="F1269" s="3"/>
    </row>
    <row r="1270" spans="5:6">
      <c r="E1270" s="4"/>
      <c r="F1270" s="3"/>
    </row>
    <row r="1271" spans="5:6">
      <c r="E1271" s="4"/>
      <c r="F1271" s="3"/>
    </row>
    <row r="1272" spans="5:6">
      <c r="E1272" s="4"/>
      <c r="F1272" s="3"/>
    </row>
    <row r="1273" spans="5:6">
      <c r="E1273" s="4"/>
      <c r="F1273" s="3"/>
    </row>
    <row r="1274" spans="5:6">
      <c r="E1274" s="4"/>
      <c r="F1274" s="3"/>
    </row>
    <row r="1275" spans="5:6">
      <c r="E1275" s="4"/>
      <c r="F1275" s="3"/>
    </row>
    <row r="1276" spans="5:6">
      <c r="E1276" s="4"/>
      <c r="F1276" s="3"/>
    </row>
    <row r="1277" spans="5:6">
      <c r="E1277" s="4"/>
      <c r="F1277" s="3"/>
    </row>
    <row r="1278" spans="5:6">
      <c r="E1278" s="4"/>
      <c r="F1278" s="3"/>
    </row>
    <row r="1279" spans="5:6">
      <c r="E1279" s="4"/>
      <c r="F1279" s="3"/>
    </row>
    <row r="1280" spans="5:6">
      <c r="E1280" s="4"/>
      <c r="F1280" s="3"/>
    </row>
    <row r="1281" spans="5:6">
      <c r="E1281" s="4"/>
      <c r="F1281" s="3"/>
    </row>
    <row r="1282" spans="5:6">
      <c r="E1282" s="4"/>
      <c r="F1282" s="3"/>
    </row>
    <row r="1283" spans="5:6">
      <c r="E1283" s="4"/>
      <c r="F1283" s="3"/>
    </row>
    <row r="1284" spans="5:6">
      <c r="E1284" s="4"/>
      <c r="F1284" s="3"/>
    </row>
    <row r="1285" spans="5:6">
      <c r="E1285" s="4"/>
      <c r="F1285" s="3"/>
    </row>
    <row r="1286" spans="5:6">
      <c r="E1286" s="4"/>
      <c r="F1286" s="3"/>
    </row>
    <row r="1287" spans="5:6">
      <c r="E1287" s="4"/>
      <c r="F1287" s="3"/>
    </row>
    <row r="1288" spans="5:6">
      <c r="E1288" s="4"/>
      <c r="F1288" s="3"/>
    </row>
    <row r="1289" spans="5:6">
      <c r="E1289" s="4"/>
      <c r="F1289" s="3"/>
    </row>
    <row r="1290" spans="5:6">
      <c r="E1290" s="4"/>
      <c r="F1290" s="3"/>
    </row>
    <row r="1291" spans="5:6">
      <c r="E1291" s="4"/>
      <c r="F1291" s="3"/>
    </row>
    <row r="1292" spans="5:6">
      <c r="E1292" s="4"/>
      <c r="F1292" s="3"/>
    </row>
    <row r="1293" spans="5:6">
      <c r="E1293" s="4"/>
      <c r="F1293" s="3"/>
    </row>
    <row r="1294" spans="5:6">
      <c r="E1294" s="4"/>
      <c r="F1294" s="3"/>
    </row>
    <row r="1295" spans="5:6">
      <c r="E1295" s="4"/>
      <c r="F1295" s="3"/>
    </row>
    <row r="1296" spans="5:6">
      <c r="E1296" s="4"/>
      <c r="F1296" s="3"/>
    </row>
    <row r="1297" spans="5:6">
      <c r="E1297" s="4"/>
      <c r="F1297" s="3"/>
    </row>
    <row r="1298" spans="5:6">
      <c r="E1298" s="4"/>
      <c r="F1298" s="3"/>
    </row>
    <row r="1299" spans="5:6">
      <c r="E1299" s="4"/>
      <c r="F1299" s="3"/>
    </row>
    <row r="1300" spans="5:6">
      <c r="E1300" s="4"/>
      <c r="F1300" s="3"/>
    </row>
    <row r="1301" spans="5:6">
      <c r="E1301" s="4"/>
      <c r="F1301" s="3"/>
    </row>
    <row r="1302" spans="5:6">
      <c r="E1302" s="4"/>
      <c r="F1302" s="3"/>
    </row>
    <row r="1303" spans="5:6">
      <c r="E1303" s="4"/>
      <c r="F1303" s="3"/>
    </row>
    <row r="1304" spans="5:6">
      <c r="E1304" s="4"/>
      <c r="F1304" s="3"/>
    </row>
    <row r="1305" spans="5:6">
      <c r="E1305" s="4"/>
      <c r="F1305" s="3"/>
    </row>
    <row r="1306" spans="5:6">
      <c r="E1306" s="4"/>
      <c r="F1306" s="3"/>
    </row>
    <row r="1307" spans="5:6">
      <c r="E1307" s="4"/>
      <c r="F1307" s="3"/>
    </row>
    <row r="1308" spans="5:6">
      <c r="E1308" s="4"/>
      <c r="F1308" s="3"/>
    </row>
    <row r="1309" spans="5:6">
      <c r="E1309" s="4"/>
      <c r="F1309" s="3"/>
    </row>
    <row r="1310" spans="5:6">
      <c r="E1310" s="4"/>
      <c r="F1310" s="3"/>
    </row>
    <row r="1311" spans="5:6">
      <c r="E1311" s="4"/>
      <c r="F1311" s="3"/>
    </row>
    <row r="1312" spans="5:6">
      <c r="E1312" s="4"/>
      <c r="F1312" s="3"/>
    </row>
    <row r="1313" spans="5:6">
      <c r="E1313" s="4"/>
      <c r="F1313" s="3"/>
    </row>
    <row r="1314" spans="5:6">
      <c r="E1314" s="4"/>
      <c r="F1314" s="3"/>
    </row>
    <row r="1315" spans="5:6">
      <c r="E1315" s="4"/>
      <c r="F1315" s="3"/>
    </row>
    <row r="1316" spans="5:6">
      <c r="E1316" s="4"/>
      <c r="F1316" s="3"/>
    </row>
    <row r="1317" spans="5:6">
      <c r="E1317" s="4"/>
      <c r="F1317" s="3"/>
    </row>
    <row r="1318" spans="5:6">
      <c r="E1318" s="4"/>
      <c r="F1318" s="3"/>
    </row>
    <row r="1319" spans="5:6">
      <c r="E1319" s="4"/>
      <c r="F1319" s="3"/>
    </row>
    <row r="1320" spans="5:6">
      <c r="E1320" s="4"/>
      <c r="F1320" s="3"/>
    </row>
    <row r="1321" spans="5:6">
      <c r="E1321" s="4"/>
      <c r="F1321" s="3"/>
    </row>
    <row r="1322" spans="5:6">
      <c r="E1322" s="4"/>
      <c r="F1322" s="3"/>
    </row>
    <row r="1323" spans="5:6">
      <c r="E1323" s="4"/>
      <c r="F1323" s="3"/>
    </row>
    <row r="1324" spans="5:6">
      <c r="E1324" s="4"/>
      <c r="F1324" s="3"/>
    </row>
    <row r="1325" spans="5:6">
      <c r="E1325" s="4"/>
      <c r="F1325" s="3"/>
    </row>
    <row r="1326" spans="5:6">
      <c r="E1326" s="4"/>
      <c r="F1326" s="3"/>
    </row>
    <row r="1327" spans="5:6">
      <c r="E1327" s="4"/>
      <c r="F1327" s="3"/>
    </row>
    <row r="1328" spans="5:6">
      <c r="E1328" s="4"/>
      <c r="F1328" s="3"/>
    </row>
    <row r="1329" spans="5:6">
      <c r="E1329" s="4"/>
      <c r="F1329" s="3"/>
    </row>
    <row r="1330" spans="5:6">
      <c r="E1330" s="4"/>
      <c r="F1330" s="3"/>
    </row>
    <row r="1331" spans="5:6">
      <c r="E1331" s="4"/>
      <c r="F1331" s="3"/>
    </row>
    <row r="1332" spans="5:6">
      <c r="E1332" s="4"/>
      <c r="F1332" s="3"/>
    </row>
    <row r="1333" spans="5:6">
      <c r="E1333" s="4"/>
      <c r="F1333" s="3"/>
    </row>
    <row r="1334" spans="5:6">
      <c r="E1334" s="4"/>
      <c r="F1334" s="3"/>
    </row>
    <row r="1335" spans="5:6">
      <c r="E1335" s="4"/>
      <c r="F1335" s="3"/>
    </row>
    <row r="1336" spans="5:6">
      <c r="E1336" s="4"/>
      <c r="F1336" s="3"/>
    </row>
    <row r="1337" spans="5:6">
      <c r="E1337" s="4"/>
      <c r="F1337" s="3"/>
    </row>
    <row r="1338" spans="5:6">
      <c r="E1338" s="4"/>
      <c r="F1338" s="3"/>
    </row>
    <row r="1339" spans="5:6">
      <c r="E1339" s="4"/>
      <c r="F1339" s="3"/>
    </row>
    <row r="1340" spans="5:6">
      <c r="E1340" s="4"/>
      <c r="F1340" s="3"/>
    </row>
    <row r="1341" spans="5:6">
      <c r="E1341" s="4"/>
      <c r="F1341" s="3"/>
    </row>
    <row r="1342" spans="5:6">
      <c r="E1342" s="4"/>
      <c r="F1342" s="3"/>
    </row>
    <row r="1343" spans="5:6">
      <c r="E1343" s="4"/>
      <c r="F1343" s="3"/>
    </row>
    <row r="1344" spans="5:6">
      <c r="E1344" s="4"/>
      <c r="F1344" s="3"/>
    </row>
    <row r="1345" spans="5:6">
      <c r="E1345" s="4"/>
      <c r="F1345" s="3"/>
    </row>
    <row r="1346" spans="5:6">
      <c r="E1346" s="4"/>
      <c r="F1346" s="3"/>
    </row>
    <row r="1347" spans="5:6">
      <c r="E1347" s="4"/>
      <c r="F1347" s="3"/>
    </row>
    <row r="1348" spans="5:6">
      <c r="E1348" s="4"/>
      <c r="F1348" s="3"/>
    </row>
    <row r="1349" spans="5:6">
      <c r="E1349" s="4"/>
      <c r="F1349" s="3"/>
    </row>
    <row r="1350" spans="5:6">
      <c r="E1350" s="4"/>
      <c r="F1350" s="3"/>
    </row>
    <row r="1351" spans="5:6">
      <c r="E1351" s="4"/>
      <c r="F1351" s="3"/>
    </row>
    <row r="1352" spans="5:6">
      <c r="E1352" s="4"/>
      <c r="F1352" s="3"/>
    </row>
    <row r="1353" spans="5:6">
      <c r="E1353" s="4"/>
      <c r="F1353" s="3"/>
    </row>
    <row r="1354" spans="5:6">
      <c r="E1354" s="4"/>
      <c r="F1354" s="3"/>
    </row>
    <row r="1355" spans="5:6">
      <c r="E1355" s="4"/>
      <c r="F1355" s="3"/>
    </row>
    <row r="1356" spans="5:6">
      <c r="E1356" s="4"/>
      <c r="F1356" s="3"/>
    </row>
    <row r="1357" spans="5:6">
      <c r="E1357" s="4"/>
      <c r="F1357" s="3"/>
    </row>
    <row r="1358" spans="5:6">
      <c r="E1358" s="4"/>
      <c r="F1358" s="3"/>
    </row>
    <row r="1359" spans="5:6">
      <c r="E1359" s="4"/>
      <c r="F1359" s="3"/>
    </row>
    <row r="1360" spans="5:6">
      <c r="E1360" s="4"/>
      <c r="F1360" s="3"/>
    </row>
    <row r="1361" spans="5:6">
      <c r="E1361" s="4"/>
      <c r="F1361" s="3"/>
    </row>
    <row r="1362" spans="5:6">
      <c r="E1362" s="4"/>
      <c r="F1362" s="3"/>
    </row>
    <row r="1363" spans="5:6">
      <c r="E1363" s="4"/>
      <c r="F1363" s="3"/>
    </row>
    <row r="1364" spans="5:6">
      <c r="E1364" s="4"/>
      <c r="F1364" s="3"/>
    </row>
    <row r="1365" spans="5:6">
      <c r="E1365" s="4"/>
      <c r="F1365" s="3"/>
    </row>
    <row r="1366" spans="5:6">
      <c r="E1366" s="4"/>
      <c r="F1366" s="3"/>
    </row>
    <row r="1367" spans="5:6">
      <c r="E1367" s="4"/>
      <c r="F1367" s="3"/>
    </row>
    <row r="1368" spans="5:6">
      <c r="E1368" s="4"/>
      <c r="F1368" s="3"/>
    </row>
    <row r="1369" spans="5:6">
      <c r="E1369" s="4"/>
      <c r="F1369" s="3"/>
    </row>
    <row r="1370" spans="5:6">
      <c r="E1370" s="4"/>
      <c r="F1370" s="3"/>
    </row>
    <row r="1371" spans="5:6">
      <c r="E1371" s="4"/>
      <c r="F1371" s="3"/>
    </row>
    <row r="1372" spans="5:6">
      <c r="E1372" s="4"/>
      <c r="F1372" s="3"/>
    </row>
    <row r="1373" spans="5:6">
      <c r="E1373" s="4"/>
      <c r="F1373" s="3"/>
    </row>
    <row r="1374" spans="5:6">
      <c r="E1374" s="4"/>
      <c r="F1374" s="3"/>
    </row>
    <row r="1375" spans="5:6">
      <c r="E1375" s="4"/>
      <c r="F1375" s="3"/>
    </row>
    <row r="1376" spans="5:6">
      <c r="E1376" s="4"/>
      <c r="F1376" s="3"/>
    </row>
    <row r="1377" spans="5:6">
      <c r="E1377" s="4"/>
      <c r="F1377" s="3"/>
    </row>
    <row r="1378" spans="5:6">
      <c r="E1378" s="4"/>
      <c r="F1378" s="3"/>
    </row>
    <row r="1379" spans="5:6">
      <c r="E1379" s="4"/>
      <c r="F1379" s="3"/>
    </row>
    <row r="1380" spans="5:6">
      <c r="E1380" s="4"/>
      <c r="F1380" s="3"/>
    </row>
    <row r="1381" spans="5:6">
      <c r="E1381" s="4"/>
      <c r="F1381" s="3"/>
    </row>
    <row r="1382" spans="5:6">
      <c r="E1382" s="4"/>
      <c r="F1382" s="3"/>
    </row>
    <row r="1383" spans="5:6">
      <c r="E1383" s="4"/>
      <c r="F1383" s="3"/>
    </row>
    <row r="1384" spans="5:6">
      <c r="E1384" s="4"/>
      <c r="F1384" s="3"/>
    </row>
    <row r="1385" spans="5:6">
      <c r="E1385" s="4"/>
      <c r="F1385" s="3"/>
    </row>
    <row r="1386" spans="5:6">
      <c r="E1386" s="4"/>
      <c r="F1386" s="3"/>
    </row>
    <row r="1387" spans="5:6">
      <c r="E1387" s="4"/>
      <c r="F1387" s="3"/>
    </row>
    <row r="1388" spans="5:6">
      <c r="E1388" s="4"/>
      <c r="F1388" s="3"/>
    </row>
    <row r="1389" spans="5:6">
      <c r="E1389" s="4"/>
      <c r="F1389" s="3"/>
    </row>
    <row r="1390" spans="5:6">
      <c r="E1390" s="4"/>
      <c r="F1390" s="3"/>
    </row>
    <row r="1391" spans="5:6">
      <c r="E1391" s="4"/>
      <c r="F1391" s="3"/>
    </row>
    <row r="1392" spans="5:6">
      <c r="E1392" s="4"/>
      <c r="F1392" s="3"/>
    </row>
    <row r="1393" spans="5:6">
      <c r="E1393" s="4"/>
      <c r="F1393" s="3"/>
    </row>
    <row r="1394" spans="5:6">
      <c r="E1394" s="4"/>
      <c r="F1394" s="3"/>
    </row>
    <row r="1395" spans="5:6">
      <c r="E1395" s="4"/>
      <c r="F1395" s="3"/>
    </row>
    <row r="1396" spans="5:6">
      <c r="E1396" s="4"/>
      <c r="F1396" s="3"/>
    </row>
    <row r="1397" spans="5:6">
      <c r="E1397" s="4"/>
      <c r="F1397" s="3"/>
    </row>
    <row r="1398" spans="5:6">
      <c r="E1398" s="4"/>
      <c r="F1398" s="3"/>
    </row>
    <row r="1399" spans="5:6">
      <c r="E1399" s="4"/>
      <c r="F1399" s="3"/>
    </row>
    <row r="1400" spans="5:6">
      <c r="E1400" s="4"/>
      <c r="F1400" s="3"/>
    </row>
    <row r="1401" spans="5:6">
      <c r="E1401" s="4"/>
      <c r="F1401" s="3"/>
    </row>
    <row r="1402" spans="5:6">
      <c r="E1402" s="4"/>
      <c r="F1402" s="3"/>
    </row>
    <row r="1403" spans="5:6">
      <c r="E1403" s="4"/>
      <c r="F1403" s="3"/>
    </row>
    <row r="1404" spans="5:6">
      <c r="E1404" s="4"/>
      <c r="F1404" s="3"/>
    </row>
    <row r="1405" spans="5:6">
      <c r="E1405" s="4"/>
      <c r="F1405" s="3"/>
    </row>
    <row r="1406" spans="5:6">
      <c r="E1406" s="4"/>
      <c r="F1406" s="3"/>
    </row>
    <row r="1407" spans="5:6">
      <c r="E1407" s="4"/>
      <c r="F1407" s="3"/>
    </row>
    <row r="1408" spans="5:6">
      <c r="E1408" s="4"/>
      <c r="F1408" s="3"/>
    </row>
    <row r="1409" spans="5:6">
      <c r="E1409" s="4"/>
      <c r="F1409" s="3"/>
    </row>
    <row r="1410" spans="5:6">
      <c r="E1410" s="4"/>
      <c r="F1410" s="3"/>
    </row>
    <row r="1411" spans="5:6">
      <c r="E1411" s="4"/>
      <c r="F1411" s="3"/>
    </row>
    <row r="1412" spans="5:6">
      <c r="E1412" s="4"/>
      <c r="F1412" s="3"/>
    </row>
    <row r="1413" spans="5:6">
      <c r="E1413" s="4"/>
      <c r="F1413" s="3"/>
    </row>
    <row r="1414" spans="5:6">
      <c r="E1414" s="4"/>
      <c r="F1414" s="3"/>
    </row>
    <row r="1415" spans="5:6">
      <c r="E1415" s="4"/>
      <c r="F1415" s="3"/>
    </row>
    <row r="1416" spans="5:6">
      <c r="E1416" s="4"/>
      <c r="F1416" s="3"/>
    </row>
    <row r="1417" spans="5:6">
      <c r="E1417" s="4"/>
      <c r="F1417" s="3"/>
    </row>
    <row r="1418" spans="5:6">
      <c r="E1418" s="4"/>
      <c r="F1418" s="3"/>
    </row>
    <row r="1419" spans="5:6">
      <c r="E1419" s="4"/>
      <c r="F1419" s="3"/>
    </row>
    <row r="1420" spans="5:6">
      <c r="E1420" s="4"/>
      <c r="F1420" s="3"/>
    </row>
    <row r="1421" spans="5:6">
      <c r="E1421" s="4"/>
      <c r="F1421" s="3"/>
    </row>
    <row r="1422" spans="5:6">
      <c r="E1422" s="4"/>
      <c r="F1422" s="3"/>
    </row>
    <row r="1423" spans="5:6">
      <c r="E1423" s="4"/>
      <c r="F1423" s="3"/>
    </row>
    <row r="1424" spans="5:6">
      <c r="E1424" s="4"/>
      <c r="F1424" s="3"/>
    </row>
    <row r="1425" spans="5:6">
      <c r="E1425" s="4"/>
      <c r="F1425" s="3"/>
    </row>
    <row r="1426" spans="5:6">
      <c r="E1426" s="4"/>
      <c r="F1426" s="3"/>
    </row>
    <row r="1427" spans="5:6">
      <c r="E1427" s="4"/>
      <c r="F1427" s="3"/>
    </row>
    <row r="1428" spans="5:6">
      <c r="E1428" s="4"/>
      <c r="F1428" s="3"/>
    </row>
    <row r="1429" spans="5:6">
      <c r="E1429" s="4"/>
      <c r="F1429" s="3"/>
    </row>
    <row r="1430" spans="5:6">
      <c r="E1430" s="4"/>
      <c r="F1430" s="3"/>
    </row>
    <row r="1431" spans="5:6">
      <c r="E1431" s="4"/>
      <c r="F1431" s="3"/>
    </row>
    <row r="1432" spans="5:6">
      <c r="E1432" s="4"/>
      <c r="F1432" s="3"/>
    </row>
    <row r="1433" spans="5:6">
      <c r="E1433" s="4"/>
      <c r="F1433" s="3"/>
    </row>
    <row r="1434" spans="5:6">
      <c r="E1434" s="4"/>
      <c r="F1434" s="3"/>
    </row>
    <row r="1435" spans="5:6">
      <c r="E1435" s="4"/>
      <c r="F1435" s="3"/>
    </row>
    <row r="1436" spans="5:6">
      <c r="E1436" s="4"/>
      <c r="F1436" s="3"/>
    </row>
    <row r="1437" spans="5:6">
      <c r="E1437" s="4"/>
      <c r="F1437" s="3"/>
    </row>
    <row r="1438" spans="5:6">
      <c r="E1438" s="4"/>
      <c r="F1438" s="3"/>
    </row>
    <row r="1439" spans="5:6">
      <c r="E1439" s="4"/>
      <c r="F1439" s="3"/>
    </row>
    <row r="1440" spans="5:6">
      <c r="E1440" s="4"/>
      <c r="F1440" s="3"/>
    </row>
    <row r="1441" spans="5:6">
      <c r="E1441" s="4"/>
      <c r="F1441" s="3"/>
    </row>
    <row r="1442" spans="5:6">
      <c r="E1442" s="4"/>
      <c r="F1442" s="3"/>
    </row>
    <row r="1443" spans="5:6">
      <c r="E1443" s="4"/>
      <c r="F1443" s="3"/>
    </row>
    <row r="1444" spans="5:6">
      <c r="E1444" s="4"/>
      <c r="F1444" s="3"/>
    </row>
    <row r="1445" spans="5:6">
      <c r="E1445" s="4"/>
      <c r="F1445" s="3"/>
    </row>
    <row r="1446" spans="5:6">
      <c r="E1446" s="4"/>
      <c r="F1446" s="3"/>
    </row>
    <row r="1447" spans="5:6">
      <c r="E1447" s="4"/>
      <c r="F1447" s="3"/>
    </row>
    <row r="1448" spans="5:6">
      <c r="E1448" s="4"/>
      <c r="F1448" s="3"/>
    </row>
    <row r="1449" spans="5:6">
      <c r="E1449" s="4"/>
      <c r="F1449" s="3"/>
    </row>
    <row r="1450" spans="5:6">
      <c r="E1450" s="4"/>
      <c r="F1450" s="3"/>
    </row>
    <row r="1451" spans="5:6">
      <c r="E1451" s="4"/>
      <c r="F1451" s="3"/>
    </row>
    <row r="1452" spans="5:6">
      <c r="E1452" s="4"/>
      <c r="F1452" s="3"/>
    </row>
    <row r="1453" spans="5:6">
      <c r="E1453" s="4"/>
      <c r="F1453" s="3"/>
    </row>
    <row r="1454" spans="5:6">
      <c r="E1454" s="4"/>
      <c r="F1454" s="3"/>
    </row>
    <row r="1455" spans="5:6">
      <c r="E1455" s="4"/>
      <c r="F1455" s="3"/>
    </row>
    <row r="1456" spans="5:6">
      <c r="E1456" s="4"/>
      <c r="F1456" s="3"/>
    </row>
    <row r="1457" spans="5:6">
      <c r="E1457" s="4"/>
      <c r="F1457" s="3"/>
    </row>
    <row r="1458" spans="5:6">
      <c r="E1458" s="4"/>
      <c r="F1458" s="3"/>
    </row>
    <row r="1459" spans="5:6">
      <c r="E1459" s="4"/>
      <c r="F1459" s="3"/>
    </row>
    <row r="1460" spans="5:6">
      <c r="E1460" s="4"/>
      <c r="F1460" s="3"/>
    </row>
    <row r="1461" spans="5:6">
      <c r="E1461" s="4"/>
      <c r="F1461" s="3"/>
    </row>
    <row r="1462" spans="5:6">
      <c r="E1462" s="4"/>
      <c r="F1462" s="3"/>
    </row>
    <row r="1463" spans="5:6">
      <c r="E1463" s="4"/>
      <c r="F1463" s="3"/>
    </row>
    <row r="1464" spans="5:6">
      <c r="E1464" s="4"/>
      <c r="F1464" s="3"/>
    </row>
    <row r="1465" spans="5:6">
      <c r="E1465" s="4"/>
      <c r="F1465" s="3"/>
    </row>
    <row r="1466" spans="5:6">
      <c r="E1466" s="4"/>
      <c r="F1466" s="3"/>
    </row>
    <row r="1467" spans="5:6">
      <c r="E1467" s="4"/>
      <c r="F1467" s="3"/>
    </row>
    <row r="1468" spans="5:6">
      <c r="E1468" s="4"/>
      <c r="F1468" s="3"/>
    </row>
    <row r="1469" spans="5:6">
      <c r="E1469" s="4"/>
      <c r="F1469" s="3"/>
    </row>
    <row r="1470" spans="5:6">
      <c r="E1470" s="4"/>
      <c r="F1470" s="3"/>
    </row>
    <row r="1471" spans="5:6">
      <c r="E1471" s="4"/>
      <c r="F1471" s="3"/>
    </row>
    <row r="1472" spans="5:6">
      <c r="E1472" s="4"/>
      <c r="F1472" s="3"/>
    </row>
    <row r="1473" spans="5:6">
      <c r="E1473" s="4"/>
      <c r="F1473" s="3"/>
    </row>
    <row r="1474" spans="5:6">
      <c r="E1474" s="4"/>
      <c r="F1474" s="3"/>
    </row>
    <row r="1475" spans="5:6">
      <c r="E1475" s="4"/>
      <c r="F1475" s="3"/>
    </row>
    <row r="1476" spans="5:6">
      <c r="E1476" s="4"/>
      <c r="F1476" s="3"/>
    </row>
    <row r="1477" spans="5:6">
      <c r="E1477" s="4"/>
      <c r="F1477" s="3"/>
    </row>
    <row r="1478" spans="5:6">
      <c r="E1478" s="4"/>
      <c r="F1478" s="3"/>
    </row>
    <row r="1479" spans="5:6">
      <c r="E1479" s="4"/>
      <c r="F1479" s="3"/>
    </row>
    <row r="1480" spans="5:6">
      <c r="E1480" s="4"/>
      <c r="F1480" s="3"/>
    </row>
    <row r="1481" spans="5:6">
      <c r="E1481" s="4"/>
      <c r="F1481" s="3"/>
    </row>
    <row r="1482" spans="5:6">
      <c r="E1482" s="4"/>
      <c r="F1482" s="3"/>
    </row>
    <row r="1483" spans="5:6">
      <c r="E1483" s="4"/>
      <c r="F1483" s="3"/>
    </row>
    <row r="1484" spans="5:6">
      <c r="E1484" s="4"/>
      <c r="F1484" s="3"/>
    </row>
    <row r="1485" spans="5:6">
      <c r="E1485" s="4"/>
      <c r="F1485" s="3"/>
    </row>
    <row r="1486" spans="5:6">
      <c r="E1486" s="4"/>
      <c r="F1486" s="3"/>
    </row>
    <row r="1487" spans="5:6">
      <c r="E1487" s="4"/>
      <c r="F1487" s="3"/>
    </row>
    <row r="1488" spans="5:6">
      <c r="E1488" s="4"/>
      <c r="F1488" s="3"/>
    </row>
    <row r="1489" spans="5:6">
      <c r="E1489" s="4"/>
      <c r="F1489" s="3"/>
    </row>
    <row r="1490" spans="5:6">
      <c r="E1490" s="4"/>
      <c r="F1490" s="3"/>
    </row>
    <row r="1491" spans="5:6">
      <c r="E1491" s="4"/>
      <c r="F1491" s="3"/>
    </row>
    <row r="1492" spans="5:6">
      <c r="E1492" s="4"/>
      <c r="F1492" s="3"/>
    </row>
    <row r="1493" spans="5:6">
      <c r="E1493" s="4"/>
      <c r="F1493" s="3"/>
    </row>
    <row r="1494" spans="5:6">
      <c r="E1494" s="4"/>
      <c r="F1494" s="3"/>
    </row>
    <row r="1495" spans="5:6">
      <c r="E1495" s="4"/>
      <c r="F1495" s="3"/>
    </row>
    <row r="1496" spans="5:6">
      <c r="E1496" s="4"/>
      <c r="F1496" s="3"/>
    </row>
    <row r="1497" spans="5:6">
      <c r="E1497" s="4"/>
      <c r="F1497" s="3"/>
    </row>
    <row r="1498" spans="5:6">
      <c r="E1498" s="4"/>
      <c r="F1498" s="3"/>
    </row>
    <row r="1499" spans="5:6">
      <c r="E1499" s="4"/>
      <c r="F1499" s="3"/>
    </row>
    <row r="1500" spans="5:6">
      <c r="E1500" s="4"/>
      <c r="F1500" s="3"/>
    </row>
    <row r="1501" spans="5:6">
      <c r="E1501" s="4"/>
      <c r="F1501" s="3"/>
    </row>
    <row r="1502" spans="5:6">
      <c r="E1502" s="4"/>
      <c r="F1502" s="3"/>
    </row>
    <row r="1503" spans="5:6">
      <c r="E1503" s="4"/>
      <c r="F1503" s="3"/>
    </row>
    <row r="1504" spans="5:6">
      <c r="E1504" s="4"/>
      <c r="F1504" s="3"/>
    </row>
    <row r="1505" spans="5:6">
      <c r="E1505" s="4"/>
      <c r="F1505" s="3"/>
    </row>
    <row r="1506" spans="5:6">
      <c r="E1506" s="4"/>
      <c r="F1506" s="3"/>
    </row>
    <row r="1507" spans="5:6">
      <c r="E1507" s="4"/>
      <c r="F1507" s="3"/>
    </row>
    <row r="1508" spans="5:6">
      <c r="E1508" s="4"/>
      <c r="F1508" s="3"/>
    </row>
    <row r="1509" spans="5:6">
      <c r="E1509" s="4"/>
      <c r="F1509" s="3"/>
    </row>
    <row r="1510" spans="5:6">
      <c r="E1510" s="4"/>
      <c r="F1510" s="3"/>
    </row>
    <row r="1511" spans="5:6">
      <c r="E1511" s="4"/>
      <c r="F1511" s="3"/>
    </row>
    <row r="1512" spans="5:6">
      <c r="E1512" s="4"/>
      <c r="F1512" s="3"/>
    </row>
    <row r="1513" spans="5:6">
      <c r="E1513" s="4"/>
      <c r="F1513" s="3"/>
    </row>
    <row r="1514" spans="5:6">
      <c r="E1514" s="4"/>
      <c r="F1514" s="3"/>
    </row>
    <row r="1515" spans="5:6">
      <c r="E1515" s="4"/>
      <c r="F1515" s="3"/>
    </row>
    <row r="1516" spans="5:6">
      <c r="E1516" s="4"/>
      <c r="F1516" s="3"/>
    </row>
    <row r="1517" spans="5:6">
      <c r="E1517" s="4"/>
      <c r="F1517" s="3"/>
    </row>
    <row r="1518" spans="5:6">
      <c r="E1518" s="4"/>
      <c r="F1518" s="3"/>
    </row>
    <row r="1519" spans="5:6">
      <c r="E1519" s="4"/>
      <c r="F1519" s="3"/>
    </row>
    <row r="1520" spans="5:6">
      <c r="E1520" s="4"/>
      <c r="F1520" s="3"/>
    </row>
    <row r="1521" spans="5:6">
      <c r="E1521" s="4"/>
      <c r="F1521" s="3"/>
    </row>
    <row r="1522" spans="5:6">
      <c r="E1522" s="4"/>
      <c r="F1522" s="3"/>
    </row>
    <row r="1523" spans="5:6">
      <c r="E1523" s="4"/>
      <c r="F1523" s="3"/>
    </row>
    <row r="1524" spans="5:6">
      <c r="E1524" s="4"/>
      <c r="F1524" s="3"/>
    </row>
    <row r="1525" spans="5:6">
      <c r="E1525" s="4"/>
      <c r="F1525" s="3"/>
    </row>
    <row r="1526" spans="5:6">
      <c r="E1526" s="4"/>
      <c r="F1526" s="3"/>
    </row>
    <row r="1527" spans="5:6">
      <c r="E1527" s="4"/>
      <c r="F1527" s="3"/>
    </row>
    <row r="1528" spans="5:6">
      <c r="E1528" s="4"/>
      <c r="F1528" s="3"/>
    </row>
    <row r="1529" spans="5:6">
      <c r="E1529" s="4"/>
      <c r="F1529" s="3"/>
    </row>
    <row r="1530" spans="5:6">
      <c r="E1530" s="4"/>
      <c r="F1530" s="3"/>
    </row>
    <row r="1531" spans="5:6">
      <c r="E1531" s="4"/>
      <c r="F1531" s="3"/>
    </row>
    <row r="1532" spans="5:6">
      <c r="E1532" s="4"/>
      <c r="F1532" s="3"/>
    </row>
    <row r="1533" spans="5:6">
      <c r="E1533" s="4"/>
      <c r="F1533" s="3"/>
    </row>
    <row r="1534" spans="5:6">
      <c r="E1534" s="4"/>
      <c r="F1534" s="3"/>
    </row>
    <row r="1535" spans="5:6">
      <c r="E1535" s="4"/>
      <c r="F1535" s="3"/>
    </row>
    <row r="1536" spans="5:6">
      <c r="E1536" s="4"/>
      <c r="F1536" s="3"/>
    </row>
    <row r="1537" spans="5:6">
      <c r="E1537" s="4"/>
      <c r="F1537" s="3"/>
    </row>
    <row r="1538" spans="5:6">
      <c r="E1538" s="4"/>
      <c r="F1538" s="3"/>
    </row>
    <row r="1539" spans="5:6">
      <c r="E1539" s="4"/>
      <c r="F1539" s="3"/>
    </row>
    <row r="1540" spans="5:6">
      <c r="E1540" s="4"/>
      <c r="F1540" s="3"/>
    </row>
    <row r="1541" spans="5:6">
      <c r="E1541" s="4"/>
      <c r="F1541" s="3"/>
    </row>
    <row r="1542" spans="5:6">
      <c r="E1542" s="4"/>
      <c r="F1542" s="3"/>
    </row>
    <row r="1543" spans="5:6">
      <c r="E1543" s="4"/>
      <c r="F1543" s="3"/>
    </row>
    <row r="1544" spans="5:6">
      <c r="E1544" s="4"/>
      <c r="F1544" s="3"/>
    </row>
    <row r="1545" spans="5:6">
      <c r="E1545" s="4"/>
      <c r="F1545" s="3"/>
    </row>
    <row r="1546" spans="5:6">
      <c r="E1546" s="4"/>
      <c r="F1546" s="3"/>
    </row>
    <row r="1547" spans="5:6">
      <c r="E1547" s="4"/>
      <c r="F1547" s="3"/>
    </row>
    <row r="1548" spans="5:6">
      <c r="E1548" s="4"/>
      <c r="F1548" s="3"/>
    </row>
    <row r="1549" spans="5:6">
      <c r="E1549" s="4"/>
      <c r="F1549" s="3"/>
    </row>
    <row r="1550" spans="5:6">
      <c r="E1550" s="4"/>
      <c r="F1550" s="3"/>
    </row>
    <row r="1551" spans="5:6">
      <c r="E1551" s="4"/>
      <c r="F1551" s="3"/>
    </row>
    <row r="1552" spans="5:6">
      <c r="E1552" s="4"/>
      <c r="F1552" s="3"/>
    </row>
    <row r="1553" spans="5:6">
      <c r="E1553" s="4"/>
      <c r="F1553" s="3"/>
    </row>
    <row r="1554" spans="5:6">
      <c r="E1554" s="4"/>
      <c r="F1554" s="3"/>
    </row>
    <row r="1555" spans="5:6">
      <c r="E1555" s="4"/>
      <c r="F1555" s="3"/>
    </row>
    <row r="1556" spans="5:6">
      <c r="E1556" s="4"/>
      <c r="F1556" s="3"/>
    </row>
    <row r="1557" spans="5:6">
      <c r="E1557" s="4"/>
      <c r="F1557" s="3"/>
    </row>
    <row r="1558" spans="5:6">
      <c r="E1558" s="4"/>
      <c r="F1558" s="3"/>
    </row>
    <row r="1559" spans="5:6">
      <c r="E1559" s="4"/>
      <c r="F1559" s="3"/>
    </row>
    <row r="1560" spans="5:6">
      <c r="E1560" s="4"/>
      <c r="F1560" s="3"/>
    </row>
    <row r="1561" spans="5:6">
      <c r="E1561" s="4"/>
      <c r="F1561" s="3"/>
    </row>
    <row r="1562" spans="5:6">
      <c r="E1562" s="4"/>
      <c r="F1562" s="3"/>
    </row>
    <row r="1563" spans="5:6">
      <c r="E1563" s="4"/>
      <c r="F1563" s="3"/>
    </row>
    <row r="1564" spans="5:6">
      <c r="E1564" s="4"/>
      <c r="F1564" s="3"/>
    </row>
    <row r="1565" spans="5:6">
      <c r="E1565" s="4"/>
      <c r="F1565" s="3"/>
    </row>
    <row r="1566" spans="5:6">
      <c r="E1566" s="4"/>
      <c r="F1566" s="3"/>
    </row>
    <row r="1567" spans="5:6">
      <c r="E1567" s="4"/>
      <c r="F1567" s="3"/>
    </row>
    <row r="1568" spans="5:6">
      <c r="E1568" s="4"/>
      <c r="F1568" s="3"/>
    </row>
    <row r="1569" spans="5:6">
      <c r="E1569" s="4"/>
      <c r="F1569" s="3"/>
    </row>
    <row r="1570" spans="5:6">
      <c r="E1570" s="4"/>
      <c r="F1570" s="3"/>
    </row>
    <row r="1571" spans="5:6">
      <c r="E1571" s="4"/>
      <c r="F1571" s="3"/>
    </row>
    <row r="1572" spans="5:6">
      <c r="E1572" s="4"/>
      <c r="F1572" s="3"/>
    </row>
    <row r="1573" spans="5:6">
      <c r="E1573" s="4"/>
      <c r="F1573" s="3"/>
    </row>
    <row r="1574" spans="5:6">
      <c r="E1574" s="4"/>
      <c r="F1574" s="3"/>
    </row>
    <row r="1575" spans="5:6">
      <c r="E1575" s="4"/>
      <c r="F1575" s="3"/>
    </row>
    <row r="1576" spans="5:6">
      <c r="E1576" s="4"/>
      <c r="F1576" s="3"/>
    </row>
    <row r="1577" spans="5:6">
      <c r="E1577" s="4"/>
      <c r="F1577" s="3"/>
    </row>
    <row r="1578" spans="5:6">
      <c r="E1578" s="4"/>
      <c r="F1578" s="3"/>
    </row>
    <row r="1579" spans="5:6">
      <c r="E1579" s="4"/>
      <c r="F1579" s="3"/>
    </row>
    <row r="1580" spans="5:6">
      <c r="E1580" s="4"/>
      <c r="F1580" s="3"/>
    </row>
    <row r="1581" spans="5:6">
      <c r="E1581" s="4"/>
      <c r="F1581" s="3"/>
    </row>
    <row r="1582" spans="5:6">
      <c r="E1582" s="4"/>
      <c r="F1582" s="3"/>
    </row>
    <row r="1583" spans="5:6">
      <c r="E1583" s="4"/>
      <c r="F1583" s="3"/>
    </row>
    <row r="1584" spans="5:6">
      <c r="E1584" s="4"/>
      <c r="F1584" s="3"/>
    </row>
    <row r="1585" spans="5:6">
      <c r="E1585" s="4"/>
      <c r="F1585" s="3"/>
    </row>
    <row r="1586" spans="5:6">
      <c r="E1586" s="4"/>
      <c r="F1586" s="3"/>
    </row>
    <row r="1587" spans="5:6">
      <c r="E1587" s="4"/>
      <c r="F1587" s="3"/>
    </row>
    <row r="1588" spans="5:6">
      <c r="E1588" s="4"/>
      <c r="F1588" s="3"/>
    </row>
    <row r="1589" spans="5:6">
      <c r="E1589" s="4"/>
      <c r="F1589" s="3"/>
    </row>
    <row r="1590" spans="5:6">
      <c r="E1590" s="4"/>
      <c r="F1590" s="3"/>
    </row>
    <row r="1591" spans="5:6">
      <c r="E1591" s="4"/>
      <c r="F1591" s="3"/>
    </row>
    <row r="1592" spans="5:6">
      <c r="E1592" s="4"/>
      <c r="F1592" s="3"/>
    </row>
    <row r="1593" spans="5:6">
      <c r="E1593" s="4"/>
      <c r="F1593" s="3"/>
    </row>
    <row r="1594" spans="5:6">
      <c r="E1594" s="4"/>
      <c r="F1594" s="3"/>
    </row>
    <row r="1595" spans="5:6">
      <c r="E1595" s="4"/>
      <c r="F1595" s="3"/>
    </row>
    <row r="1596" spans="5:6">
      <c r="E1596" s="4"/>
      <c r="F1596" s="3"/>
    </row>
    <row r="1597" spans="5:6">
      <c r="E1597" s="4"/>
      <c r="F1597" s="3"/>
    </row>
    <row r="1598" spans="5:6">
      <c r="E1598" s="4"/>
      <c r="F1598" s="3"/>
    </row>
    <row r="1599" spans="5:6">
      <c r="E1599" s="4"/>
      <c r="F1599" s="3"/>
    </row>
    <row r="1600" spans="5:6">
      <c r="E1600" s="4"/>
      <c r="F1600" s="3"/>
    </row>
    <row r="1601" spans="5:6">
      <c r="E1601" s="4"/>
      <c r="F1601" s="3"/>
    </row>
    <row r="1602" spans="5:6">
      <c r="E1602" s="4"/>
      <c r="F1602" s="3"/>
    </row>
    <row r="1603" spans="5:6">
      <c r="E1603" s="4"/>
      <c r="F1603" s="3"/>
    </row>
    <row r="1604" spans="5:6">
      <c r="E1604" s="4"/>
      <c r="F1604" s="3"/>
    </row>
    <row r="1605" spans="5:6">
      <c r="E1605" s="4"/>
      <c r="F1605" s="3"/>
    </row>
    <row r="1606" spans="5:6">
      <c r="E1606" s="4"/>
      <c r="F1606" s="3"/>
    </row>
    <row r="1607" spans="5:6">
      <c r="E1607" s="4"/>
      <c r="F1607" s="3"/>
    </row>
    <row r="1608" spans="5:6">
      <c r="E1608" s="4"/>
      <c r="F1608" s="3"/>
    </row>
    <row r="1609" spans="5:6">
      <c r="E1609" s="4"/>
      <c r="F1609" s="3"/>
    </row>
    <row r="1610" spans="5:6">
      <c r="E1610" s="4"/>
      <c r="F1610" s="3"/>
    </row>
    <row r="1611" spans="5:6">
      <c r="E1611" s="4"/>
      <c r="F1611" s="3"/>
    </row>
    <row r="1612" spans="5:6">
      <c r="E1612" s="4"/>
      <c r="F1612" s="3"/>
    </row>
    <row r="1613" spans="5:6">
      <c r="E1613" s="4"/>
      <c r="F1613" s="3"/>
    </row>
    <row r="1614" spans="5:6">
      <c r="E1614" s="4"/>
      <c r="F1614" s="3"/>
    </row>
    <row r="1615" spans="5:6">
      <c r="E1615" s="4"/>
      <c r="F1615" s="3"/>
    </row>
    <row r="1616" spans="5:6">
      <c r="E1616" s="4"/>
      <c r="F1616" s="3"/>
    </row>
    <row r="1617" spans="5:6">
      <c r="E1617" s="4"/>
      <c r="F1617" s="3"/>
    </row>
    <row r="1618" spans="5:6">
      <c r="E1618" s="4"/>
      <c r="F1618" s="3"/>
    </row>
    <row r="1619" spans="5:6">
      <c r="E1619" s="4"/>
      <c r="F1619" s="3"/>
    </row>
    <row r="1620" spans="5:6">
      <c r="E1620" s="4"/>
      <c r="F1620" s="3"/>
    </row>
    <row r="1621" spans="5:6">
      <c r="E1621" s="4"/>
      <c r="F1621" s="3"/>
    </row>
    <row r="1622" spans="5:6">
      <c r="E1622" s="4"/>
      <c r="F1622" s="3"/>
    </row>
    <row r="1623" spans="5:6">
      <c r="E1623" s="4"/>
      <c r="F1623" s="3"/>
    </row>
    <row r="1624" spans="5:6">
      <c r="E1624" s="4"/>
      <c r="F1624" s="3"/>
    </row>
    <row r="1625" spans="5:6">
      <c r="E1625" s="4"/>
      <c r="F1625" s="3"/>
    </row>
    <row r="1626" spans="5:6">
      <c r="E1626" s="4"/>
      <c r="F1626" s="3"/>
    </row>
    <row r="1627" spans="5:6">
      <c r="E1627" s="4"/>
      <c r="F1627" s="3"/>
    </row>
    <row r="1628" spans="5:6">
      <c r="E1628" s="4"/>
      <c r="F1628" s="3"/>
    </row>
    <row r="1629" spans="5:6">
      <c r="E1629" s="4"/>
      <c r="F1629" s="3"/>
    </row>
    <row r="1630" spans="5:6">
      <c r="E1630" s="4"/>
      <c r="F1630" s="3"/>
    </row>
    <row r="1631" spans="5:6">
      <c r="E1631" s="4"/>
      <c r="F1631" s="3"/>
    </row>
    <row r="1632" spans="5:6">
      <c r="E1632" s="4"/>
      <c r="F1632" s="3"/>
    </row>
    <row r="1633" spans="5:6">
      <c r="E1633" s="4"/>
      <c r="F1633" s="3"/>
    </row>
    <row r="1634" spans="5:6">
      <c r="E1634" s="4"/>
      <c r="F1634" s="3"/>
    </row>
    <row r="1635" spans="5:6">
      <c r="E1635" s="4"/>
      <c r="F1635" s="3"/>
    </row>
    <row r="1636" spans="5:6">
      <c r="E1636" s="4"/>
      <c r="F1636" s="3"/>
    </row>
    <row r="1637" spans="5:6">
      <c r="E1637" s="4"/>
      <c r="F1637" s="3"/>
    </row>
    <row r="1638" spans="5:6">
      <c r="E1638" s="4"/>
      <c r="F1638" s="3"/>
    </row>
    <row r="1639" spans="5:6">
      <c r="E1639" s="4"/>
      <c r="F1639" s="3"/>
    </row>
    <row r="1640" spans="5:6">
      <c r="E1640" s="4"/>
      <c r="F1640" s="3"/>
    </row>
    <row r="1641" spans="5:6">
      <c r="E1641" s="4"/>
      <c r="F1641" s="3"/>
    </row>
    <row r="1642" spans="5:6">
      <c r="E1642" s="4"/>
      <c r="F1642" s="3"/>
    </row>
    <row r="1643" spans="5:6">
      <c r="E1643" s="4"/>
      <c r="F1643" s="3"/>
    </row>
    <row r="1644" spans="5:6">
      <c r="E1644" s="4"/>
      <c r="F1644" s="3"/>
    </row>
    <row r="1645" spans="5:6">
      <c r="E1645" s="4"/>
      <c r="F1645" s="3"/>
    </row>
    <row r="1646" spans="5:6">
      <c r="E1646" s="4"/>
      <c r="F1646" s="3"/>
    </row>
    <row r="1647" spans="5:6">
      <c r="E1647" s="4"/>
      <c r="F1647" s="3"/>
    </row>
    <row r="1648" spans="5:6">
      <c r="E1648" s="4"/>
      <c r="F1648" s="3"/>
    </row>
    <row r="1649" spans="5:6">
      <c r="E1649" s="4"/>
      <c r="F1649" s="3"/>
    </row>
    <row r="1650" spans="5:6">
      <c r="E1650" s="4"/>
      <c r="F1650" s="3"/>
    </row>
    <row r="1651" spans="5:6">
      <c r="E1651" s="4"/>
      <c r="F1651" s="3"/>
    </row>
    <row r="1652" spans="5:6">
      <c r="E1652" s="4"/>
      <c r="F1652" s="3"/>
    </row>
    <row r="1653" spans="5:6">
      <c r="E1653" s="4"/>
      <c r="F1653" s="3"/>
    </row>
    <row r="1654" spans="5:6">
      <c r="E1654" s="4"/>
      <c r="F1654" s="3"/>
    </row>
    <row r="1655" spans="5:6">
      <c r="E1655" s="4"/>
      <c r="F1655" s="3"/>
    </row>
    <row r="1656" spans="5:6">
      <c r="E1656" s="4"/>
      <c r="F1656" s="3"/>
    </row>
    <row r="1657" spans="5:6">
      <c r="E1657" s="4"/>
      <c r="F1657" s="3"/>
    </row>
    <row r="1658" spans="5:6">
      <c r="E1658" s="4"/>
      <c r="F1658" s="3"/>
    </row>
    <row r="1659" spans="5:6">
      <c r="E1659" s="4"/>
      <c r="F1659" s="3"/>
    </row>
    <row r="1660" spans="5:6">
      <c r="E1660" s="4"/>
      <c r="F1660" s="3"/>
    </row>
    <row r="1661" spans="5:6">
      <c r="E1661" s="4"/>
      <c r="F1661" s="3"/>
    </row>
    <row r="1662" spans="5:6">
      <c r="E1662" s="4"/>
      <c r="F1662" s="3"/>
    </row>
    <row r="1663" spans="5:6">
      <c r="E1663" s="4"/>
      <c r="F1663" s="3"/>
    </row>
    <row r="1664" spans="5:6">
      <c r="E1664" s="4"/>
      <c r="F1664" s="3"/>
    </row>
    <row r="1665" spans="5:6">
      <c r="E1665" s="4"/>
      <c r="F1665" s="3"/>
    </row>
    <row r="1666" spans="5:6">
      <c r="E1666" s="4"/>
      <c r="F1666" s="3"/>
    </row>
    <row r="1667" spans="5:6">
      <c r="E1667" s="4"/>
      <c r="F1667" s="3"/>
    </row>
    <row r="1668" spans="5:6">
      <c r="E1668" s="4"/>
      <c r="F1668" s="3"/>
    </row>
    <row r="1669" spans="5:6">
      <c r="E1669" s="4"/>
      <c r="F1669" s="3"/>
    </row>
    <row r="1670" spans="5:6">
      <c r="E1670" s="4"/>
      <c r="F1670" s="3"/>
    </row>
    <row r="1671" spans="5:6">
      <c r="E1671" s="4"/>
      <c r="F1671" s="3"/>
    </row>
    <row r="1672" spans="5:6">
      <c r="E1672" s="4"/>
      <c r="F1672" s="3"/>
    </row>
    <row r="1673" spans="5:6">
      <c r="E1673" s="4"/>
      <c r="F1673" s="3"/>
    </row>
    <row r="1674" spans="5:6">
      <c r="E1674" s="4"/>
      <c r="F1674" s="3"/>
    </row>
    <row r="1675" spans="5:6">
      <c r="E1675" s="4"/>
      <c r="F1675" s="3"/>
    </row>
    <row r="1676" spans="5:6">
      <c r="E1676" s="4"/>
      <c r="F1676" s="3"/>
    </row>
    <row r="1677" spans="5:6">
      <c r="E1677" s="4"/>
      <c r="F1677" s="3"/>
    </row>
    <row r="1678" spans="5:6">
      <c r="E1678" s="4"/>
      <c r="F1678" s="3"/>
    </row>
    <row r="1679" spans="5:6">
      <c r="E1679" s="4"/>
      <c r="F1679" s="3"/>
    </row>
    <row r="1680" spans="5:6">
      <c r="E1680" s="4"/>
      <c r="F1680" s="3"/>
    </row>
    <row r="1681" spans="5:6">
      <c r="E1681" s="4"/>
      <c r="F1681" s="3"/>
    </row>
    <row r="1682" spans="5:6">
      <c r="E1682" s="4"/>
      <c r="F1682" s="3"/>
    </row>
    <row r="1683" spans="5:6">
      <c r="E1683" s="4"/>
      <c r="F1683" s="3"/>
    </row>
    <row r="1684" spans="5:6">
      <c r="E1684" s="4"/>
      <c r="F1684" s="3"/>
    </row>
    <row r="1685" spans="5:6">
      <c r="E1685" s="4"/>
      <c r="F1685" s="3"/>
    </row>
    <row r="1686" spans="5:6">
      <c r="E1686" s="4"/>
      <c r="F1686" s="3"/>
    </row>
    <row r="1687" spans="5:6">
      <c r="E1687" s="4"/>
      <c r="F1687" s="3"/>
    </row>
    <row r="1688" spans="5:6">
      <c r="E1688" s="4"/>
      <c r="F1688" s="3"/>
    </row>
    <row r="1689" spans="5:6">
      <c r="E1689" s="4"/>
      <c r="F1689" s="3"/>
    </row>
    <row r="1690" spans="5:6">
      <c r="E1690" s="4"/>
      <c r="F1690" s="3"/>
    </row>
    <row r="1691" spans="5:6">
      <c r="E1691" s="4"/>
      <c r="F1691" s="3"/>
    </row>
    <row r="1692" spans="5:6">
      <c r="E1692" s="4"/>
      <c r="F1692" s="3"/>
    </row>
    <row r="1693" spans="5:6">
      <c r="E1693" s="4"/>
      <c r="F1693" s="3"/>
    </row>
    <row r="1694" spans="5:6">
      <c r="E1694" s="4"/>
      <c r="F1694" s="3"/>
    </row>
    <row r="1695" spans="5:6">
      <c r="E1695" s="4"/>
      <c r="F1695" s="3"/>
    </row>
    <row r="1696" spans="5:6">
      <c r="E1696" s="4"/>
      <c r="F1696" s="3"/>
    </row>
    <row r="1697" spans="5:6">
      <c r="E1697" s="4"/>
      <c r="F1697" s="3"/>
    </row>
    <row r="1698" spans="5:6">
      <c r="E1698" s="4"/>
      <c r="F1698" s="3"/>
    </row>
    <row r="1699" spans="5:6">
      <c r="E1699" s="4"/>
      <c r="F1699" s="3"/>
    </row>
    <row r="1700" spans="5:6">
      <c r="E1700" s="4"/>
      <c r="F1700" s="3"/>
    </row>
    <row r="1701" spans="5:6">
      <c r="E1701" s="4"/>
      <c r="F1701" s="3"/>
    </row>
    <row r="1702" spans="5:6">
      <c r="E1702" s="4"/>
      <c r="F1702" s="3"/>
    </row>
    <row r="1703" spans="5:6">
      <c r="E1703" s="4"/>
      <c r="F1703" s="3"/>
    </row>
    <row r="1704" spans="5:6">
      <c r="E1704" s="4"/>
      <c r="F1704" s="3"/>
    </row>
    <row r="1705" spans="5:6">
      <c r="E1705" s="4"/>
      <c r="F1705" s="3"/>
    </row>
    <row r="1706" spans="5:6">
      <c r="E1706" s="4"/>
      <c r="F1706" s="3"/>
    </row>
    <row r="1707" spans="5:6">
      <c r="E1707" s="4"/>
      <c r="F1707" s="3"/>
    </row>
    <row r="1708" spans="5:6">
      <c r="E1708" s="4"/>
      <c r="F1708" s="3"/>
    </row>
    <row r="1709" spans="5:6">
      <c r="E1709" s="4"/>
      <c r="F1709" s="3"/>
    </row>
    <row r="1710" spans="5:6">
      <c r="E1710" s="4"/>
      <c r="F1710" s="3"/>
    </row>
    <row r="1711" spans="5:6">
      <c r="E1711" s="4"/>
      <c r="F1711" s="3"/>
    </row>
    <row r="1712" spans="5:6">
      <c r="E1712" s="4"/>
      <c r="F1712" s="3"/>
    </row>
    <row r="1713" spans="5:6">
      <c r="E1713" s="4"/>
      <c r="F1713" s="3"/>
    </row>
    <row r="1714" spans="5:6">
      <c r="E1714" s="4"/>
      <c r="F1714" s="3"/>
    </row>
    <row r="1715" spans="5:6">
      <c r="E1715" s="4"/>
      <c r="F1715" s="3"/>
    </row>
    <row r="1716" spans="5:6">
      <c r="E1716" s="4"/>
      <c r="F1716" s="3"/>
    </row>
    <row r="1717" spans="5:6">
      <c r="E1717" s="4"/>
      <c r="F1717" s="3"/>
    </row>
    <row r="1718" spans="5:6">
      <c r="E1718" s="4"/>
      <c r="F1718" s="3"/>
    </row>
    <row r="1719" spans="5:6">
      <c r="E1719" s="4"/>
      <c r="F1719" s="3"/>
    </row>
    <row r="1720" spans="5:6">
      <c r="E1720" s="4"/>
      <c r="F1720" s="3"/>
    </row>
    <row r="1721" spans="5:6">
      <c r="E1721" s="4"/>
      <c r="F1721" s="3"/>
    </row>
    <row r="1722" spans="5:6">
      <c r="E1722" s="4"/>
      <c r="F1722" s="3"/>
    </row>
    <row r="1723" spans="5:6">
      <c r="E1723" s="4"/>
      <c r="F1723" s="3"/>
    </row>
    <row r="1724" spans="5:6">
      <c r="E1724" s="4"/>
      <c r="F1724" s="3"/>
    </row>
    <row r="1725" spans="5:6">
      <c r="E1725" s="4"/>
      <c r="F1725" s="3"/>
    </row>
    <row r="1726" spans="5:6">
      <c r="E1726" s="4"/>
      <c r="F1726" s="3"/>
    </row>
    <row r="1727" spans="5:6">
      <c r="E1727" s="4"/>
      <c r="F1727" s="3"/>
    </row>
    <row r="1728" spans="5:6">
      <c r="E1728" s="4"/>
      <c r="F1728" s="3"/>
    </row>
    <row r="1729" spans="5:6">
      <c r="E1729" s="4"/>
      <c r="F1729" s="3"/>
    </row>
    <row r="1730" spans="5:6">
      <c r="E1730" s="4"/>
      <c r="F1730" s="3"/>
    </row>
    <row r="1731" spans="5:6">
      <c r="E1731" s="4"/>
      <c r="F1731" s="3"/>
    </row>
    <row r="1732" spans="5:6">
      <c r="E1732" s="4"/>
      <c r="F1732" s="3"/>
    </row>
    <row r="1733" spans="5:6">
      <c r="E1733" s="4"/>
      <c r="F1733" s="3"/>
    </row>
    <row r="1734" spans="5:6">
      <c r="E1734" s="4"/>
      <c r="F1734" s="3"/>
    </row>
    <row r="1735" spans="5:6">
      <c r="E1735" s="4"/>
      <c r="F1735" s="3"/>
    </row>
  </sheetData>
  <sheetProtection autoFilter="0"/>
  <mergeCells count="8">
    <mergeCell ref="AH2:AI2"/>
    <mergeCell ref="S2:V2"/>
    <mergeCell ref="X2:AE2"/>
    <mergeCell ref="B2:C2"/>
    <mergeCell ref="E2:F2"/>
    <mergeCell ref="L2:M2"/>
    <mergeCell ref="H2:I2"/>
    <mergeCell ref="O2:Q2"/>
  </mergeCells>
  <phoneticPr fontId="35" type="noConversion"/>
  <pageMargins left="0.7" right="0.7" top="0.75" bottom="0.75" header="0.3" footer="0.3"/>
  <pageSetup orientation="portrait" r:id="rId1"/>
  <tableParts count="6">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2:D127"/>
  <sheetViews>
    <sheetView showGridLines="0" showRowColHeaders="0" topLeftCell="A75" zoomScaleNormal="100" workbookViewId="0">
      <selection activeCell="B2" sqref="B2:D127"/>
    </sheetView>
  </sheetViews>
  <sheetFormatPr defaultColWidth="8.7109375" defaultRowHeight="14.45"/>
  <cols>
    <col min="2" max="2" width="11.5703125" customWidth="1"/>
    <col min="3" max="3" width="40.28515625" bestFit="1" customWidth="1"/>
    <col min="4" max="4" width="10.42578125" customWidth="1"/>
  </cols>
  <sheetData>
    <row r="2" spans="2:4" ht="15" thickBot="1">
      <c r="B2" s="55" t="s">
        <v>3353</v>
      </c>
      <c r="C2" s="56" t="s">
        <v>229</v>
      </c>
      <c r="D2" s="55" t="s">
        <v>3345</v>
      </c>
    </row>
    <row r="3" spans="2:4" ht="15" thickTop="1">
      <c r="B3" s="57" t="s">
        <v>3365</v>
      </c>
      <c r="C3" s="54" t="s">
        <v>3366</v>
      </c>
      <c r="D3" s="57" t="s">
        <v>3367</v>
      </c>
    </row>
    <row r="4" spans="2:4">
      <c r="B4" s="58" t="s">
        <v>3374</v>
      </c>
      <c r="C4" s="53" t="s">
        <v>3375</v>
      </c>
      <c r="D4" s="58" t="s">
        <v>3367</v>
      </c>
    </row>
    <row r="5" spans="2:4">
      <c r="B5" s="57" t="s">
        <v>3382</v>
      </c>
      <c r="C5" s="54" t="s">
        <v>3383</v>
      </c>
      <c r="D5" s="57" t="s">
        <v>3367</v>
      </c>
    </row>
    <row r="6" spans="2:4">
      <c r="B6" s="58" t="s">
        <v>3390</v>
      </c>
      <c r="C6" s="53" t="s">
        <v>3391</v>
      </c>
      <c r="D6" s="58" t="s">
        <v>3367</v>
      </c>
    </row>
    <row r="7" spans="2:4">
      <c r="B7" s="57" t="s">
        <v>3398</v>
      </c>
      <c r="C7" s="54" t="s">
        <v>3399</v>
      </c>
      <c r="D7" s="57" t="s">
        <v>3367</v>
      </c>
    </row>
    <row r="8" spans="2:4">
      <c r="B8" s="58" t="s">
        <v>3406</v>
      </c>
      <c r="C8" s="53" t="s">
        <v>3407</v>
      </c>
      <c r="D8" s="58" t="s">
        <v>3367</v>
      </c>
    </row>
    <row r="9" spans="2:4">
      <c r="B9" s="58" t="s">
        <v>3414</v>
      </c>
      <c r="C9" s="53" t="s">
        <v>3415</v>
      </c>
      <c r="D9" s="58" t="s">
        <v>3367</v>
      </c>
    </row>
    <row r="10" spans="2:4">
      <c r="B10" s="57" t="s">
        <v>3422</v>
      </c>
      <c r="C10" s="54" t="s">
        <v>3423</v>
      </c>
      <c r="D10" s="57" t="s">
        <v>3367</v>
      </c>
    </row>
    <row r="11" spans="2:4">
      <c r="B11" s="57" t="s">
        <v>3431</v>
      </c>
      <c r="C11" s="54" t="s">
        <v>3432</v>
      </c>
      <c r="D11" s="57" t="s">
        <v>3367</v>
      </c>
    </row>
    <row r="12" spans="2:4">
      <c r="B12" s="57" t="s">
        <v>3440</v>
      </c>
      <c r="C12" s="54" t="s">
        <v>3441</v>
      </c>
      <c r="D12" s="57" t="s">
        <v>3367</v>
      </c>
    </row>
    <row r="13" spans="2:4">
      <c r="B13" s="58" t="s">
        <v>3449</v>
      </c>
      <c r="C13" s="53" t="s">
        <v>3450</v>
      </c>
      <c r="D13" s="58" t="s">
        <v>3367</v>
      </c>
    </row>
    <row r="14" spans="2:4">
      <c r="B14" s="57" t="s">
        <v>3458</v>
      </c>
      <c r="C14" s="54" t="s">
        <v>3459</v>
      </c>
      <c r="D14" s="57" t="s">
        <v>3367</v>
      </c>
    </row>
    <row r="15" spans="2:4">
      <c r="B15" s="57" t="s">
        <v>3466</v>
      </c>
      <c r="C15" s="54" t="s">
        <v>3467</v>
      </c>
      <c r="D15" s="57" t="s">
        <v>3367</v>
      </c>
    </row>
    <row r="16" spans="2:4">
      <c r="B16" s="58" t="s">
        <v>3475</v>
      </c>
      <c r="C16" s="53" t="s">
        <v>3476</v>
      </c>
      <c r="D16" s="58" t="s">
        <v>3367</v>
      </c>
    </row>
    <row r="17" spans="2:4">
      <c r="B17" s="58" t="s">
        <v>3484</v>
      </c>
      <c r="C17" s="53" t="s">
        <v>3485</v>
      </c>
      <c r="D17" s="58" t="s">
        <v>3367</v>
      </c>
    </row>
    <row r="18" spans="2:4">
      <c r="B18" s="57" t="s">
        <v>3492</v>
      </c>
      <c r="C18" s="54" t="s">
        <v>3493</v>
      </c>
      <c r="D18" s="57" t="s">
        <v>3367</v>
      </c>
    </row>
    <row r="19" spans="2:4">
      <c r="B19" s="58" t="s">
        <v>3500</v>
      </c>
      <c r="C19" s="53" t="s">
        <v>3501</v>
      </c>
      <c r="D19" s="58" t="s">
        <v>3367</v>
      </c>
    </row>
    <row r="20" spans="2:4">
      <c r="B20" s="58" t="s">
        <v>3508</v>
      </c>
      <c r="C20" s="53" t="s">
        <v>3509</v>
      </c>
      <c r="D20" s="58" t="s">
        <v>3367</v>
      </c>
    </row>
    <row r="21" spans="2:4">
      <c r="B21" s="57" t="s">
        <v>3515</v>
      </c>
      <c r="C21" s="54" t="s">
        <v>3516</v>
      </c>
      <c r="D21" s="57" t="s">
        <v>3367</v>
      </c>
    </row>
    <row r="22" spans="2:4">
      <c r="B22" s="57" t="s">
        <v>3523</v>
      </c>
      <c r="C22" s="54" t="s">
        <v>3524</v>
      </c>
      <c r="D22" s="57" t="s">
        <v>3367</v>
      </c>
    </row>
    <row r="23" spans="2:4">
      <c r="B23" s="58" t="s">
        <v>3531</v>
      </c>
      <c r="C23" s="53" t="s">
        <v>3532</v>
      </c>
      <c r="D23" s="58" t="s">
        <v>3367</v>
      </c>
    </row>
    <row r="24" spans="2:4">
      <c r="B24" s="57" t="s">
        <v>3538</v>
      </c>
      <c r="C24" s="54" t="s">
        <v>3539</v>
      </c>
      <c r="D24" s="57" t="s">
        <v>3540</v>
      </c>
    </row>
    <row r="25" spans="2:4">
      <c r="B25" s="58" t="s">
        <v>3546</v>
      </c>
      <c r="C25" s="53" t="s">
        <v>3547</v>
      </c>
      <c r="D25" s="58" t="s">
        <v>3540</v>
      </c>
    </row>
    <row r="26" spans="2:4">
      <c r="B26" s="57" t="s">
        <v>3554</v>
      </c>
      <c r="C26" s="54" t="s">
        <v>3555</v>
      </c>
      <c r="D26" s="57" t="s">
        <v>3540</v>
      </c>
    </row>
    <row r="27" spans="2:4">
      <c r="B27" s="57" t="s">
        <v>3562</v>
      </c>
      <c r="C27" s="54" t="s">
        <v>3563</v>
      </c>
      <c r="D27" s="57" t="s">
        <v>3540</v>
      </c>
    </row>
    <row r="28" spans="2:4">
      <c r="B28" s="58" t="s">
        <v>3570</v>
      </c>
      <c r="C28" s="53" t="s">
        <v>3571</v>
      </c>
      <c r="D28" s="58" t="s">
        <v>3540</v>
      </c>
    </row>
    <row r="29" spans="2:4">
      <c r="B29" s="57" t="s">
        <v>3577</v>
      </c>
      <c r="C29" s="54" t="s">
        <v>3578</v>
      </c>
      <c r="D29" s="57" t="s">
        <v>3540</v>
      </c>
    </row>
    <row r="30" spans="2:4">
      <c r="B30" s="58" t="s">
        <v>3585</v>
      </c>
      <c r="C30" s="53" t="s">
        <v>3586</v>
      </c>
      <c r="D30" s="58" t="s">
        <v>3540</v>
      </c>
    </row>
    <row r="31" spans="2:4">
      <c r="B31" s="57" t="s">
        <v>3593</v>
      </c>
      <c r="C31" s="54" t="s">
        <v>3594</v>
      </c>
      <c r="D31" s="57" t="s">
        <v>3540</v>
      </c>
    </row>
    <row r="32" spans="2:4">
      <c r="B32" s="57" t="s">
        <v>3601</v>
      </c>
      <c r="C32" s="54" t="s">
        <v>3602</v>
      </c>
      <c r="D32" s="57" t="s">
        <v>3540</v>
      </c>
    </row>
    <row r="33" spans="2:4">
      <c r="B33" s="57" t="s">
        <v>3608</v>
      </c>
      <c r="C33" s="54" t="s">
        <v>3609</v>
      </c>
      <c r="D33" s="57" t="s">
        <v>3540</v>
      </c>
    </row>
    <row r="34" spans="2:4">
      <c r="B34" s="57" t="s">
        <v>3616</v>
      </c>
      <c r="C34" s="54" t="s">
        <v>3617</v>
      </c>
      <c r="D34" s="57" t="s">
        <v>3540</v>
      </c>
    </row>
    <row r="35" spans="2:4">
      <c r="B35" s="58" t="s">
        <v>3623</v>
      </c>
      <c r="C35" s="53" t="s">
        <v>3624</v>
      </c>
      <c r="D35" s="58" t="s">
        <v>3540</v>
      </c>
    </row>
    <row r="36" spans="2:4">
      <c r="B36" s="58" t="s">
        <v>15</v>
      </c>
      <c r="C36" s="53" t="s">
        <v>3631</v>
      </c>
      <c r="D36" s="58" t="s">
        <v>3540</v>
      </c>
    </row>
    <row r="37" spans="2:4">
      <c r="B37" s="58" t="s">
        <v>3638</v>
      </c>
      <c r="C37" s="53" t="s">
        <v>3639</v>
      </c>
      <c r="D37" s="58" t="s">
        <v>3540</v>
      </c>
    </row>
    <row r="38" spans="2:4">
      <c r="B38" s="58" t="s">
        <v>3645</v>
      </c>
      <c r="C38" s="53" t="s">
        <v>3646</v>
      </c>
      <c r="D38" s="58" t="s">
        <v>3540</v>
      </c>
    </row>
    <row r="39" spans="2:4">
      <c r="B39" s="57" t="s">
        <v>3652</v>
      </c>
      <c r="C39" s="54" t="s">
        <v>3653</v>
      </c>
      <c r="D39" s="57" t="s">
        <v>3540</v>
      </c>
    </row>
    <row r="40" spans="2:4">
      <c r="B40" s="58" t="s">
        <v>3659</v>
      </c>
      <c r="C40" s="53" t="s">
        <v>3660</v>
      </c>
      <c r="D40" s="58" t="s">
        <v>3540</v>
      </c>
    </row>
    <row r="41" spans="2:4">
      <c r="B41" s="58" t="s">
        <v>3666</v>
      </c>
      <c r="C41" s="53" t="s">
        <v>3667</v>
      </c>
      <c r="D41" s="58" t="s">
        <v>3540</v>
      </c>
    </row>
    <row r="42" spans="2:4">
      <c r="B42" s="58" t="s">
        <v>3673</v>
      </c>
      <c r="C42" s="53" t="s">
        <v>3674</v>
      </c>
      <c r="D42" s="58" t="s">
        <v>3540</v>
      </c>
    </row>
    <row r="43" spans="2:4">
      <c r="B43" s="58" t="s">
        <v>3680</v>
      </c>
      <c r="C43" s="53" t="s">
        <v>3681</v>
      </c>
      <c r="D43" s="58" t="s">
        <v>3540</v>
      </c>
    </row>
    <row r="44" spans="2:4">
      <c r="B44" s="57" t="s">
        <v>3687</v>
      </c>
      <c r="C44" s="54" t="s">
        <v>3688</v>
      </c>
      <c r="D44" s="57" t="s">
        <v>3540</v>
      </c>
    </row>
    <row r="45" spans="2:4">
      <c r="B45" s="58" t="s">
        <v>3694</v>
      </c>
      <c r="C45" s="53" t="s">
        <v>3695</v>
      </c>
      <c r="D45" s="58" t="s">
        <v>3540</v>
      </c>
    </row>
    <row r="46" spans="2:4">
      <c r="B46" s="57" t="s">
        <v>3700</v>
      </c>
      <c r="C46" s="54" t="s">
        <v>3701</v>
      </c>
      <c r="D46" s="57" t="s">
        <v>3540</v>
      </c>
    </row>
    <row r="47" spans="2:4">
      <c r="B47" s="58" t="s">
        <v>3707</v>
      </c>
      <c r="C47" s="53" t="s">
        <v>3708</v>
      </c>
      <c r="D47" s="58" t="s">
        <v>3540</v>
      </c>
    </row>
    <row r="48" spans="2:4">
      <c r="B48" s="58" t="s">
        <v>3714</v>
      </c>
      <c r="C48" s="53" t="s">
        <v>3715</v>
      </c>
      <c r="D48" s="58" t="s">
        <v>3540</v>
      </c>
    </row>
    <row r="49" spans="2:4">
      <c r="B49" s="57" t="s">
        <v>3720</v>
      </c>
      <c r="C49" s="54" t="s">
        <v>3721</v>
      </c>
      <c r="D49" s="57" t="s">
        <v>3540</v>
      </c>
    </row>
    <row r="50" spans="2:4">
      <c r="B50" s="58" t="s">
        <v>3726</v>
      </c>
      <c r="C50" s="53" t="s">
        <v>3727</v>
      </c>
      <c r="D50" s="58" t="s">
        <v>3540</v>
      </c>
    </row>
    <row r="51" spans="2:4">
      <c r="B51" s="57" t="s">
        <v>3733</v>
      </c>
      <c r="C51" s="54" t="s">
        <v>3734</v>
      </c>
      <c r="D51" s="57" t="s">
        <v>3540</v>
      </c>
    </row>
    <row r="52" spans="2:4">
      <c r="B52" s="58" t="s">
        <v>3740</v>
      </c>
      <c r="C52" s="53" t="s">
        <v>3741</v>
      </c>
      <c r="D52" s="58" t="s">
        <v>3540</v>
      </c>
    </row>
    <row r="53" spans="2:4">
      <c r="B53" s="57" t="s">
        <v>3747</v>
      </c>
      <c r="C53" s="54" t="s">
        <v>3748</v>
      </c>
      <c r="D53" s="57" t="s">
        <v>3540</v>
      </c>
    </row>
    <row r="54" spans="2:4">
      <c r="B54" s="57" t="s">
        <v>3754</v>
      </c>
      <c r="C54" s="54" t="s">
        <v>3755</v>
      </c>
      <c r="D54" s="57" t="s">
        <v>3540</v>
      </c>
    </row>
    <row r="55" spans="2:4">
      <c r="B55" s="58" t="s">
        <v>3761</v>
      </c>
      <c r="C55" s="53" t="s">
        <v>3762</v>
      </c>
      <c r="D55" s="58" t="s">
        <v>3763</v>
      </c>
    </row>
    <row r="56" spans="2:4">
      <c r="B56" s="58" t="s">
        <v>3769</v>
      </c>
      <c r="C56" s="53" t="s">
        <v>3770</v>
      </c>
      <c r="D56" s="58" t="s">
        <v>3763</v>
      </c>
    </row>
    <row r="57" spans="2:4">
      <c r="B57" s="57" t="s">
        <v>3776</v>
      </c>
      <c r="C57" s="54" t="s">
        <v>3777</v>
      </c>
      <c r="D57" s="57" t="s">
        <v>3763</v>
      </c>
    </row>
    <row r="58" spans="2:4">
      <c r="B58" s="57" t="s">
        <v>3783</v>
      </c>
      <c r="C58" s="54" t="s">
        <v>3784</v>
      </c>
      <c r="D58" s="57" t="s">
        <v>3763</v>
      </c>
    </row>
    <row r="59" spans="2:4">
      <c r="B59" s="57" t="s">
        <v>3790</v>
      </c>
      <c r="C59" s="54" t="s">
        <v>3791</v>
      </c>
      <c r="D59" s="57" t="s">
        <v>3763</v>
      </c>
    </row>
    <row r="60" spans="2:4">
      <c r="B60" s="57" t="s">
        <v>3797</v>
      </c>
      <c r="C60" s="54" t="s">
        <v>3798</v>
      </c>
      <c r="D60" s="57" t="s">
        <v>3763</v>
      </c>
    </row>
    <row r="61" spans="2:4">
      <c r="B61" s="57" t="s">
        <v>202</v>
      </c>
      <c r="C61" s="54" t="s">
        <v>3804</v>
      </c>
      <c r="D61" s="57" t="s">
        <v>3763</v>
      </c>
    </row>
    <row r="62" spans="2:4">
      <c r="B62" s="58" t="s">
        <v>3810</v>
      </c>
      <c r="C62" s="53" t="s">
        <v>3811</v>
      </c>
      <c r="D62" s="58" t="s">
        <v>3763</v>
      </c>
    </row>
    <row r="63" spans="2:4">
      <c r="B63" s="58" t="s">
        <v>3817</v>
      </c>
      <c r="C63" s="53" t="s">
        <v>3817</v>
      </c>
      <c r="D63" s="58" t="s">
        <v>3818</v>
      </c>
    </row>
    <row r="64" spans="2:4">
      <c r="B64" s="57" t="s">
        <v>3824</v>
      </c>
      <c r="C64" s="54" t="s">
        <v>3825</v>
      </c>
      <c r="D64" s="57" t="s">
        <v>3818</v>
      </c>
    </row>
    <row r="65" spans="2:4">
      <c r="B65" s="58" t="s">
        <v>3831</v>
      </c>
      <c r="C65" s="53" t="s">
        <v>3832</v>
      </c>
      <c r="D65" s="58" t="s">
        <v>3818</v>
      </c>
    </row>
    <row r="66" spans="2:4">
      <c r="B66" s="58" t="s">
        <v>3838</v>
      </c>
      <c r="C66" s="53" t="s">
        <v>3839</v>
      </c>
      <c r="D66" s="58" t="s">
        <v>3818</v>
      </c>
    </row>
    <row r="67" spans="2:4">
      <c r="B67" s="57" t="s">
        <v>3845</v>
      </c>
      <c r="C67" s="54" t="s">
        <v>3846</v>
      </c>
      <c r="D67" s="57" t="s">
        <v>3818</v>
      </c>
    </row>
    <row r="68" spans="2:4">
      <c r="B68" s="57" t="s">
        <v>3852</v>
      </c>
      <c r="C68" s="54" t="s">
        <v>3853</v>
      </c>
      <c r="D68" s="57" t="s">
        <v>3818</v>
      </c>
    </row>
    <row r="69" spans="2:4">
      <c r="B69" s="57" t="s">
        <v>3859</v>
      </c>
      <c r="C69" s="54" t="s">
        <v>3860</v>
      </c>
      <c r="D69" s="57" t="s">
        <v>3818</v>
      </c>
    </row>
    <row r="70" spans="2:4">
      <c r="B70" s="58" t="s">
        <v>3866</v>
      </c>
      <c r="C70" s="53" t="s">
        <v>3867</v>
      </c>
      <c r="D70" s="58" t="s">
        <v>3818</v>
      </c>
    </row>
    <row r="71" spans="2:4">
      <c r="B71" s="58" t="s">
        <v>3873</v>
      </c>
      <c r="C71" s="53" t="s">
        <v>3874</v>
      </c>
      <c r="D71" s="58" t="s">
        <v>3818</v>
      </c>
    </row>
    <row r="72" spans="2:4">
      <c r="B72" s="57" t="s">
        <v>3880</v>
      </c>
      <c r="C72" s="54" t="s">
        <v>3881</v>
      </c>
      <c r="D72" s="57" t="s">
        <v>3818</v>
      </c>
    </row>
    <row r="73" spans="2:4">
      <c r="B73" s="58" t="s">
        <v>3887</v>
      </c>
      <c r="C73" s="53" t="s">
        <v>3888</v>
      </c>
      <c r="D73" s="58" t="s">
        <v>3818</v>
      </c>
    </row>
    <row r="74" spans="2:4">
      <c r="B74" s="58" t="s">
        <v>3894</v>
      </c>
      <c r="C74" s="53" t="s">
        <v>3895</v>
      </c>
      <c r="D74" s="58" t="s">
        <v>3818</v>
      </c>
    </row>
    <row r="75" spans="2:4">
      <c r="B75" s="57" t="s">
        <v>3901</v>
      </c>
      <c r="C75" s="54" t="s">
        <v>3902</v>
      </c>
      <c r="D75" s="57" t="s">
        <v>3818</v>
      </c>
    </row>
    <row r="76" spans="2:4">
      <c r="B76" s="57" t="s">
        <v>3908</v>
      </c>
      <c r="C76" s="54" t="s">
        <v>3909</v>
      </c>
      <c r="D76" s="57" t="s">
        <v>3818</v>
      </c>
    </row>
    <row r="77" spans="2:4">
      <c r="B77" s="58" t="s">
        <v>3915</v>
      </c>
      <c r="C77" s="53" t="s">
        <v>3916</v>
      </c>
      <c r="D77" s="58" t="s">
        <v>3818</v>
      </c>
    </row>
    <row r="78" spans="2:4">
      <c r="B78" s="57" t="s">
        <v>3922</v>
      </c>
      <c r="C78" s="54" t="s">
        <v>3923</v>
      </c>
      <c r="D78" s="57" t="s">
        <v>3818</v>
      </c>
    </row>
    <row r="79" spans="2:4">
      <c r="B79" s="57" t="s">
        <v>3929</v>
      </c>
      <c r="C79" s="54" t="s">
        <v>3930</v>
      </c>
      <c r="D79" s="57" t="s">
        <v>3818</v>
      </c>
    </row>
    <row r="80" spans="2:4">
      <c r="B80" s="57" t="s">
        <v>3936</v>
      </c>
      <c r="C80" s="54" t="s">
        <v>3937</v>
      </c>
      <c r="D80" s="57" t="s">
        <v>3818</v>
      </c>
    </row>
    <row r="81" spans="2:4">
      <c r="B81" s="58" t="s">
        <v>3943</v>
      </c>
      <c r="C81" s="53" t="s">
        <v>3944</v>
      </c>
      <c r="D81" s="58" t="s">
        <v>3818</v>
      </c>
    </row>
    <row r="82" spans="2:4">
      <c r="B82" s="57" t="s">
        <v>3950</v>
      </c>
      <c r="C82" s="54" t="s">
        <v>3839</v>
      </c>
      <c r="D82" s="57" t="s">
        <v>3818</v>
      </c>
    </row>
    <row r="83" spans="2:4">
      <c r="B83" s="57" t="s">
        <v>3956</v>
      </c>
      <c r="C83" s="54" t="s">
        <v>3957</v>
      </c>
      <c r="D83" s="57" t="s">
        <v>3818</v>
      </c>
    </row>
    <row r="84" spans="2:4">
      <c r="B84" s="57" t="s">
        <v>3963</v>
      </c>
      <c r="C84" s="54" t="s">
        <v>3964</v>
      </c>
      <c r="D84" s="57" t="s">
        <v>3818</v>
      </c>
    </row>
    <row r="85" spans="2:4">
      <c r="B85" s="58" t="s">
        <v>3970</v>
      </c>
      <c r="C85" s="53" t="s">
        <v>3971</v>
      </c>
      <c r="D85" s="58" t="s">
        <v>3818</v>
      </c>
    </row>
    <row r="86" spans="2:4">
      <c r="B86" s="58" t="s">
        <v>3977</v>
      </c>
      <c r="C86" s="53" t="s">
        <v>3978</v>
      </c>
      <c r="D86" s="58" t="s">
        <v>3818</v>
      </c>
    </row>
    <row r="87" spans="2:4">
      <c r="B87" s="57" t="s">
        <v>3984</v>
      </c>
      <c r="C87" s="54" t="s">
        <v>3985</v>
      </c>
      <c r="D87" s="57" t="s">
        <v>3818</v>
      </c>
    </row>
    <row r="88" spans="2:4">
      <c r="B88" s="58" t="s">
        <v>3991</v>
      </c>
      <c r="C88" s="53" t="s">
        <v>3992</v>
      </c>
      <c r="D88" s="58" t="s">
        <v>3818</v>
      </c>
    </row>
    <row r="89" spans="2:4">
      <c r="B89" s="57" t="s">
        <v>3998</v>
      </c>
      <c r="C89" s="54" t="s">
        <v>3999</v>
      </c>
      <c r="D89" s="57" t="s">
        <v>3818</v>
      </c>
    </row>
    <row r="90" spans="2:4">
      <c r="B90" s="58" t="s">
        <v>4005</v>
      </c>
      <c r="C90" s="53" t="s">
        <v>4006</v>
      </c>
      <c r="D90" s="58" t="s">
        <v>3818</v>
      </c>
    </row>
    <row r="91" spans="2:4">
      <c r="B91" s="58" t="s">
        <v>4012</v>
      </c>
      <c r="C91" s="53" t="s">
        <v>4013</v>
      </c>
      <c r="D91" s="58" t="s">
        <v>3818</v>
      </c>
    </row>
    <row r="92" spans="2:4">
      <c r="B92" s="58" t="s">
        <v>4019</v>
      </c>
      <c r="C92" s="53" t="s">
        <v>4020</v>
      </c>
      <c r="D92" s="58" t="s">
        <v>3818</v>
      </c>
    </row>
    <row r="93" spans="2:4">
      <c r="B93" s="58" t="s">
        <v>4027</v>
      </c>
      <c r="C93" s="53" t="s">
        <v>4028</v>
      </c>
      <c r="D93" s="58" t="s">
        <v>3818</v>
      </c>
    </row>
    <row r="94" spans="2:4">
      <c r="B94" s="57" t="s">
        <v>4033</v>
      </c>
      <c r="C94" s="54" t="s">
        <v>4034</v>
      </c>
      <c r="D94" s="57" t="s">
        <v>3818</v>
      </c>
    </row>
    <row r="95" spans="2:4">
      <c r="B95" s="57" t="s">
        <v>4040</v>
      </c>
      <c r="C95" s="54" t="s">
        <v>4041</v>
      </c>
      <c r="D95" s="57" t="s">
        <v>3818</v>
      </c>
    </row>
    <row r="96" spans="2:4">
      <c r="B96" s="58" t="s">
        <v>4046</v>
      </c>
      <c r="C96" s="53" t="s">
        <v>4047</v>
      </c>
      <c r="D96" s="58" t="s">
        <v>3818</v>
      </c>
    </row>
    <row r="97" spans="2:4">
      <c r="B97" s="58" t="s">
        <v>4052</v>
      </c>
      <c r="C97" s="53" t="s">
        <v>4053</v>
      </c>
      <c r="D97" s="58" t="s">
        <v>3818</v>
      </c>
    </row>
    <row r="98" spans="2:4">
      <c r="B98" s="57" t="s">
        <v>4058</v>
      </c>
      <c r="C98" s="54" t="s">
        <v>4059</v>
      </c>
      <c r="D98" s="57" t="s">
        <v>3818</v>
      </c>
    </row>
    <row r="99" spans="2:4">
      <c r="B99" s="58" t="s">
        <v>4064</v>
      </c>
      <c r="C99" s="53" t="s">
        <v>4065</v>
      </c>
      <c r="D99" s="58" t="s">
        <v>3818</v>
      </c>
    </row>
    <row r="100" spans="2:4">
      <c r="B100" s="58" t="s">
        <v>4070</v>
      </c>
      <c r="C100" s="53" t="s">
        <v>4071</v>
      </c>
      <c r="D100" s="58" t="s">
        <v>3818</v>
      </c>
    </row>
    <row r="101" spans="2:4">
      <c r="B101" s="57" t="s">
        <v>4076</v>
      </c>
      <c r="C101" s="54" t="s">
        <v>4077</v>
      </c>
      <c r="D101" s="57" t="s">
        <v>3818</v>
      </c>
    </row>
    <row r="102" spans="2:4">
      <c r="B102" s="58" t="s">
        <v>4082</v>
      </c>
      <c r="C102" s="53" t="s">
        <v>4083</v>
      </c>
      <c r="D102" s="58" t="s">
        <v>3818</v>
      </c>
    </row>
    <row r="103" spans="2:4">
      <c r="B103" s="57" t="s">
        <v>4088</v>
      </c>
      <c r="C103" s="54" t="s">
        <v>4089</v>
      </c>
      <c r="D103" s="57" t="s">
        <v>3818</v>
      </c>
    </row>
    <row r="104" spans="2:4">
      <c r="B104" s="57" t="s">
        <v>4094</v>
      </c>
      <c r="C104" s="54" t="s">
        <v>4095</v>
      </c>
      <c r="D104" s="57" t="s">
        <v>3818</v>
      </c>
    </row>
    <row r="105" spans="2:4">
      <c r="B105" s="58" t="s">
        <v>4100</v>
      </c>
      <c r="C105" s="53" t="s">
        <v>4101</v>
      </c>
      <c r="D105" s="58" t="s">
        <v>3818</v>
      </c>
    </row>
    <row r="106" spans="2:4">
      <c r="B106" s="58" t="s">
        <v>4106</v>
      </c>
      <c r="C106" s="53" t="s">
        <v>4107</v>
      </c>
      <c r="D106" s="58" t="s">
        <v>3818</v>
      </c>
    </row>
    <row r="107" spans="2:4">
      <c r="B107" s="57" t="s">
        <v>4112</v>
      </c>
      <c r="C107" s="54" t="s">
        <v>4113</v>
      </c>
      <c r="D107" s="57" t="s">
        <v>3818</v>
      </c>
    </row>
    <row r="108" spans="2:4">
      <c r="B108" s="57" t="s">
        <v>4118</v>
      </c>
      <c r="C108" s="54" t="s">
        <v>4119</v>
      </c>
      <c r="D108" s="57" t="s">
        <v>3818</v>
      </c>
    </row>
    <row r="109" spans="2:4">
      <c r="B109" s="57" t="s">
        <v>4124</v>
      </c>
      <c r="C109" s="54" t="s">
        <v>4125</v>
      </c>
      <c r="D109" s="57" t="s">
        <v>3818</v>
      </c>
    </row>
    <row r="110" spans="2:4">
      <c r="B110" s="58" t="s">
        <v>4130</v>
      </c>
      <c r="C110" s="53" t="s">
        <v>4131</v>
      </c>
      <c r="D110" s="58" t="s">
        <v>3818</v>
      </c>
    </row>
    <row r="111" spans="2:4">
      <c r="B111" s="57" t="s">
        <v>4136</v>
      </c>
      <c r="C111" s="54" t="s">
        <v>4137</v>
      </c>
      <c r="D111" s="57" t="s">
        <v>4138</v>
      </c>
    </row>
    <row r="112" spans="2:4">
      <c r="B112" s="57" t="s">
        <v>4143</v>
      </c>
      <c r="C112" s="54" t="s">
        <v>4144</v>
      </c>
      <c r="D112" s="57" t="s">
        <v>4138</v>
      </c>
    </row>
    <row r="113" spans="2:4">
      <c r="B113" s="57" t="s">
        <v>4149</v>
      </c>
      <c r="C113" s="54" t="s">
        <v>4150</v>
      </c>
      <c r="D113" s="57" t="s">
        <v>4138</v>
      </c>
    </row>
    <row r="114" spans="2:4">
      <c r="B114" s="58" t="s">
        <v>4155</v>
      </c>
      <c r="C114" s="53" t="s">
        <v>4156</v>
      </c>
      <c r="D114" s="58" t="s">
        <v>4138</v>
      </c>
    </row>
    <row r="115" spans="2:4">
      <c r="B115" s="58" t="s">
        <v>4161</v>
      </c>
      <c r="C115" s="53" t="s">
        <v>4162</v>
      </c>
      <c r="D115" s="58" t="s">
        <v>4138</v>
      </c>
    </row>
    <row r="116" spans="2:4">
      <c r="B116" s="58" t="s">
        <v>4167</v>
      </c>
      <c r="C116" s="53" t="s">
        <v>4168</v>
      </c>
      <c r="D116" s="58" t="s">
        <v>4138</v>
      </c>
    </row>
    <row r="117" spans="2:4">
      <c r="B117" s="58" t="s">
        <v>4173</v>
      </c>
      <c r="C117" s="53" t="s">
        <v>4174</v>
      </c>
      <c r="D117" s="58" t="s">
        <v>4138</v>
      </c>
    </row>
    <row r="118" spans="2:4">
      <c r="B118" s="57" t="s">
        <v>4179</v>
      </c>
      <c r="C118" s="54" t="s">
        <v>4180</v>
      </c>
      <c r="D118" s="57" t="s">
        <v>4138</v>
      </c>
    </row>
    <row r="119" spans="2:4">
      <c r="B119" s="57" t="s">
        <v>4185</v>
      </c>
      <c r="C119" s="54" t="s">
        <v>4186</v>
      </c>
      <c r="D119" s="57" t="s">
        <v>4138</v>
      </c>
    </row>
    <row r="120" spans="2:4">
      <c r="B120" s="58" t="s">
        <v>4191</v>
      </c>
      <c r="C120" s="53" t="s">
        <v>4192</v>
      </c>
      <c r="D120" s="58" t="s">
        <v>4138</v>
      </c>
    </row>
    <row r="121" spans="2:4">
      <c r="B121" s="58" t="s">
        <v>4197</v>
      </c>
      <c r="C121" s="53" t="s">
        <v>4198</v>
      </c>
      <c r="D121" s="58" t="s">
        <v>4138</v>
      </c>
    </row>
    <row r="122" spans="2:4">
      <c r="B122" s="57" t="s">
        <v>4203</v>
      </c>
      <c r="C122" s="54" t="s">
        <v>4204</v>
      </c>
      <c r="D122" s="57" t="s">
        <v>4138</v>
      </c>
    </row>
    <row r="123" spans="2:4">
      <c r="B123" s="57" t="s">
        <v>4209</v>
      </c>
      <c r="C123" s="54" t="s">
        <v>4210</v>
      </c>
      <c r="D123" s="57" t="s">
        <v>4138</v>
      </c>
    </row>
    <row r="124" spans="2:4">
      <c r="B124" s="57" t="s">
        <v>4215</v>
      </c>
      <c r="C124" s="54" t="s">
        <v>4216</v>
      </c>
      <c r="D124" s="57" t="s">
        <v>4138</v>
      </c>
    </row>
    <row r="125" spans="2:4">
      <c r="B125" s="58" t="s">
        <v>4221</v>
      </c>
      <c r="C125" s="53" t="s">
        <v>4222</v>
      </c>
      <c r="D125" s="58" t="s">
        <v>4138</v>
      </c>
    </row>
    <row r="126" spans="2:4">
      <c r="B126" s="58" t="s">
        <v>4227</v>
      </c>
      <c r="C126" s="53" t="s">
        <v>4228</v>
      </c>
      <c r="D126" s="58" t="s">
        <v>4138</v>
      </c>
    </row>
    <row r="127" spans="2:4">
      <c r="B127" s="58" t="s">
        <v>4233</v>
      </c>
      <c r="C127" s="53" t="s">
        <v>4234</v>
      </c>
      <c r="D127" s="58" t="s">
        <v>4138</v>
      </c>
    </row>
  </sheetData>
  <sheetProtection autoFilter="0"/>
  <autoFilter ref="B2:D216" xr:uid="{00000000-0009-0000-0000-000009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3152"/>
  <sheetViews>
    <sheetView topLeftCell="G1" workbookViewId="0">
      <selection activeCell="A2" sqref="A2"/>
    </sheetView>
  </sheetViews>
  <sheetFormatPr defaultColWidth="8.7109375" defaultRowHeight="14.45"/>
  <cols>
    <col min="1" max="1" width="14.5703125" bestFit="1" customWidth="1"/>
    <col min="2" max="2" width="11.42578125" bestFit="1" customWidth="1"/>
    <col min="3" max="3" width="14.85546875" customWidth="1"/>
    <col min="4" max="4" width="13.28515625" bestFit="1" customWidth="1"/>
    <col min="5" max="5" width="47.5703125" customWidth="1"/>
    <col min="6" max="6" width="16.28515625" bestFit="1" customWidth="1"/>
    <col min="7" max="7" width="8.5703125" bestFit="1" customWidth="1"/>
    <col min="8" max="8" width="9.42578125" bestFit="1" customWidth="1"/>
    <col min="9" max="9" width="16.42578125" customWidth="1"/>
    <col min="10" max="10" width="13.42578125" customWidth="1"/>
    <col min="11" max="11" width="26.28515625" customWidth="1"/>
    <col min="12" max="12" width="20.140625" bestFit="1" customWidth="1"/>
    <col min="13" max="13" width="21" bestFit="1" customWidth="1"/>
    <col min="14" max="14" width="40.42578125" customWidth="1"/>
    <col min="15" max="15" width="16" bestFit="1" customWidth="1"/>
    <col min="16" max="16" width="6.85546875" bestFit="1" customWidth="1"/>
    <col min="17" max="17" width="28.5703125" customWidth="1"/>
    <col min="18" max="18" width="20.42578125" customWidth="1"/>
    <col min="19" max="19" width="18.42578125" bestFit="1" customWidth="1"/>
    <col min="20" max="20" width="16.5703125" bestFit="1" customWidth="1"/>
    <col min="21" max="21" width="20.5703125" bestFit="1" customWidth="1"/>
    <col min="22" max="22" width="16.140625" bestFit="1" customWidth="1"/>
    <col min="23" max="23" width="21.5703125" bestFit="1" customWidth="1"/>
    <col min="24" max="24" width="19.42578125" bestFit="1" customWidth="1"/>
    <col min="25" max="25" width="10.85546875" bestFit="1" customWidth="1"/>
    <col min="26" max="26" width="5.140625" bestFit="1" customWidth="1"/>
  </cols>
  <sheetData>
    <row r="1" spans="1:22">
      <c r="A1" t="s">
        <v>6031</v>
      </c>
      <c r="B1" t="s">
        <v>79</v>
      </c>
      <c r="C1" t="s">
        <v>80</v>
      </c>
      <c r="D1" t="s">
        <v>81</v>
      </c>
      <c r="E1" t="s">
        <v>82</v>
      </c>
      <c r="F1" t="s">
        <v>83</v>
      </c>
      <c r="G1" t="s">
        <v>84</v>
      </c>
      <c r="H1" t="s">
        <v>85</v>
      </c>
      <c r="I1" t="s">
        <v>86</v>
      </c>
      <c r="J1" t="s">
        <v>87</v>
      </c>
      <c r="K1" t="s">
        <v>88</v>
      </c>
      <c r="L1" t="s">
        <v>89</v>
      </c>
      <c r="M1" t="s">
        <v>90</v>
      </c>
      <c r="N1" t="s">
        <v>91</v>
      </c>
      <c r="O1" t="s">
        <v>70</v>
      </c>
      <c r="P1" t="s">
        <v>71</v>
      </c>
      <c r="Q1" t="s">
        <v>92</v>
      </c>
      <c r="R1" t="s">
        <v>93</v>
      </c>
      <c r="S1" t="s">
        <v>94</v>
      </c>
      <c r="T1" t="s">
        <v>95</v>
      </c>
      <c r="U1" t="s">
        <v>96</v>
      </c>
      <c r="V1" t="s">
        <v>97</v>
      </c>
    </row>
    <row r="2" spans="1:22">
      <c r="B2" t="s">
        <v>6032</v>
      </c>
      <c r="C2" s="79">
        <v>44742</v>
      </c>
      <c r="E2" t="s">
        <v>6033</v>
      </c>
      <c r="F2" t="s">
        <v>6033</v>
      </c>
      <c r="G2" t="s">
        <v>6034</v>
      </c>
      <c r="H2" t="s">
        <v>6035</v>
      </c>
      <c r="I2" t="s">
        <v>3092</v>
      </c>
      <c r="J2" t="s">
        <v>6036</v>
      </c>
      <c r="K2" t="s">
        <v>6037</v>
      </c>
      <c r="L2" t="s">
        <v>204</v>
      </c>
      <c r="M2" t="s">
        <v>6038</v>
      </c>
      <c r="N2" t="s">
        <v>6039</v>
      </c>
      <c r="O2">
        <v>10000000</v>
      </c>
      <c r="P2" t="s">
        <v>204</v>
      </c>
      <c r="Q2" s="80" t="s">
        <v>6040</v>
      </c>
      <c r="R2" s="79"/>
      <c r="T2">
        <v>3933.42</v>
      </c>
      <c r="U2" t="e">
        <v>#N/A</v>
      </c>
      <c r="V2" t="s">
        <v>204</v>
      </c>
    </row>
    <row r="3" spans="1:22">
      <c r="B3" t="s">
        <v>6032</v>
      </c>
      <c r="C3" s="79">
        <v>44742</v>
      </c>
      <c r="E3" t="s">
        <v>6033</v>
      </c>
      <c r="F3" t="s">
        <v>6033</v>
      </c>
      <c r="G3" t="s">
        <v>6041</v>
      </c>
      <c r="H3" t="s">
        <v>6042</v>
      </c>
      <c r="I3" t="s">
        <v>3092</v>
      </c>
      <c r="J3" t="s">
        <v>6036</v>
      </c>
      <c r="K3" t="s">
        <v>6037</v>
      </c>
      <c r="L3" t="s">
        <v>204</v>
      </c>
      <c r="M3" t="s">
        <v>6038</v>
      </c>
      <c r="N3" t="s">
        <v>6043</v>
      </c>
      <c r="O3" t="s">
        <v>204</v>
      </c>
      <c r="P3">
        <v>1000000</v>
      </c>
      <c r="Q3" s="80" t="s">
        <v>6040</v>
      </c>
      <c r="R3" s="79"/>
      <c r="T3">
        <v>3933.42</v>
      </c>
      <c r="U3" t="e">
        <v>#N/A</v>
      </c>
      <c r="V3" t="s">
        <v>204</v>
      </c>
    </row>
    <row r="4" spans="1:22">
      <c r="B4" t="s">
        <v>6032</v>
      </c>
      <c r="C4" s="79">
        <v>44742</v>
      </c>
      <c r="E4" t="s">
        <v>6033</v>
      </c>
      <c r="F4" t="s">
        <v>6033</v>
      </c>
      <c r="G4" t="s">
        <v>6044</v>
      </c>
      <c r="H4" t="s">
        <v>6045</v>
      </c>
      <c r="I4" t="s">
        <v>3092</v>
      </c>
      <c r="J4" t="s">
        <v>6036</v>
      </c>
      <c r="K4" t="s">
        <v>6037</v>
      </c>
      <c r="L4" t="s">
        <v>204</v>
      </c>
      <c r="M4" t="s">
        <v>6038</v>
      </c>
      <c r="N4" t="s">
        <v>6046</v>
      </c>
      <c r="O4">
        <v>2000000</v>
      </c>
      <c r="P4" t="s">
        <v>204</v>
      </c>
      <c r="Q4" s="80" t="s">
        <v>6040</v>
      </c>
      <c r="R4" s="79"/>
      <c r="T4">
        <v>3933.42</v>
      </c>
      <c r="U4" t="e">
        <v>#N/A</v>
      </c>
      <c r="V4" t="s">
        <v>204</v>
      </c>
    </row>
    <row r="5" spans="1:22">
      <c r="B5" t="s">
        <v>6032</v>
      </c>
      <c r="C5" s="79">
        <v>44742</v>
      </c>
      <c r="E5" t="s">
        <v>6033</v>
      </c>
      <c r="F5" t="s">
        <v>6033</v>
      </c>
      <c r="G5" t="s">
        <v>6047</v>
      </c>
      <c r="H5" t="s">
        <v>6048</v>
      </c>
      <c r="I5" t="s">
        <v>3092</v>
      </c>
      <c r="J5" t="s">
        <v>6038</v>
      </c>
      <c r="K5" t="s">
        <v>6038</v>
      </c>
      <c r="L5" t="s">
        <v>204</v>
      </c>
      <c r="M5" t="s">
        <v>6038</v>
      </c>
      <c r="N5" t="s">
        <v>6049</v>
      </c>
      <c r="O5" t="s">
        <v>204</v>
      </c>
      <c r="P5">
        <v>11000000</v>
      </c>
      <c r="Q5" s="80" t="s">
        <v>6040</v>
      </c>
      <c r="R5" s="79"/>
      <c r="T5">
        <v>3933.42</v>
      </c>
      <c r="U5" t="e">
        <v>#N/A</v>
      </c>
      <c r="V5" t="s">
        <v>204</v>
      </c>
    </row>
    <row r="6" spans="1:22">
      <c r="B6" t="s">
        <v>204</v>
      </c>
      <c r="C6" s="79" t="s">
        <v>204</v>
      </c>
      <c r="E6" t="s">
        <v>204</v>
      </c>
      <c r="F6" t="s">
        <v>204</v>
      </c>
      <c r="G6" t="s">
        <v>204</v>
      </c>
      <c r="H6" t="s">
        <v>204</v>
      </c>
      <c r="I6" t="s">
        <v>204</v>
      </c>
      <c r="J6" t="s">
        <v>204</v>
      </c>
      <c r="K6" t="s">
        <v>204</v>
      </c>
      <c r="L6" t="s">
        <v>204</v>
      </c>
      <c r="M6" t="s">
        <v>204</v>
      </c>
      <c r="N6" t="s">
        <v>204</v>
      </c>
      <c r="O6" t="s">
        <v>204</v>
      </c>
      <c r="P6" t="s">
        <v>204</v>
      </c>
      <c r="Q6" s="80" t="s">
        <v>204</v>
      </c>
      <c r="R6" s="79"/>
      <c r="T6" t="s">
        <v>204</v>
      </c>
      <c r="U6" t="s">
        <v>204</v>
      </c>
      <c r="V6" t="s">
        <v>204</v>
      </c>
    </row>
    <row r="7" spans="1:22">
      <c r="B7" t="s">
        <v>204</v>
      </c>
      <c r="C7" s="79" t="s">
        <v>204</v>
      </c>
      <c r="E7" t="s">
        <v>204</v>
      </c>
      <c r="F7" t="s">
        <v>204</v>
      </c>
      <c r="G7" t="s">
        <v>204</v>
      </c>
      <c r="H7" t="s">
        <v>204</v>
      </c>
      <c r="I7" t="s">
        <v>204</v>
      </c>
      <c r="J7" t="s">
        <v>204</v>
      </c>
      <c r="K7" t="s">
        <v>204</v>
      </c>
      <c r="L7" t="s">
        <v>204</v>
      </c>
      <c r="M7" t="s">
        <v>204</v>
      </c>
      <c r="N7" t="s">
        <v>204</v>
      </c>
      <c r="O7" t="s">
        <v>204</v>
      </c>
      <c r="P7" t="s">
        <v>204</v>
      </c>
      <c r="Q7" s="80" t="s">
        <v>204</v>
      </c>
      <c r="R7" s="79"/>
      <c r="T7" t="s">
        <v>204</v>
      </c>
      <c r="U7" t="s">
        <v>204</v>
      </c>
      <c r="V7" t="s">
        <v>204</v>
      </c>
    </row>
    <row r="8" spans="1:22">
      <c r="B8" t="s">
        <v>204</v>
      </c>
      <c r="C8" s="79" t="s">
        <v>204</v>
      </c>
      <c r="E8" t="s">
        <v>204</v>
      </c>
      <c r="F8" t="s">
        <v>204</v>
      </c>
      <c r="G8" t="s">
        <v>204</v>
      </c>
      <c r="H8" t="s">
        <v>204</v>
      </c>
      <c r="I8" t="s">
        <v>204</v>
      </c>
      <c r="J8" t="s">
        <v>204</v>
      </c>
      <c r="K8" t="s">
        <v>204</v>
      </c>
      <c r="L8" t="s">
        <v>204</v>
      </c>
      <c r="M8" t="s">
        <v>204</v>
      </c>
      <c r="N8" t="s">
        <v>204</v>
      </c>
      <c r="O8" t="s">
        <v>204</v>
      </c>
      <c r="P8" t="s">
        <v>204</v>
      </c>
      <c r="Q8" s="80" t="s">
        <v>204</v>
      </c>
      <c r="R8" s="79"/>
      <c r="T8" t="s">
        <v>204</v>
      </c>
      <c r="U8" t="s">
        <v>204</v>
      </c>
      <c r="V8" t="s">
        <v>204</v>
      </c>
    </row>
    <row r="9" spans="1:22">
      <c r="B9" t="s">
        <v>204</v>
      </c>
      <c r="C9" s="79" t="s">
        <v>204</v>
      </c>
      <c r="E9" t="s">
        <v>204</v>
      </c>
      <c r="F9" t="s">
        <v>204</v>
      </c>
      <c r="G9" t="s">
        <v>204</v>
      </c>
      <c r="H9" t="s">
        <v>204</v>
      </c>
      <c r="I9" t="s">
        <v>204</v>
      </c>
      <c r="J9" t="s">
        <v>204</v>
      </c>
      <c r="K9" t="s">
        <v>204</v>
      </c>
      <c r="L9" t="s">
        <v>204</v>
      </c>
      <c r="M9" t="s">
        <v>204</v>
      </c>
      <c r="N9" t="s">
        <v>204</v>
      </c>
      <c r="O9" t="s">
        <v>204</v>
      </c>
      <c r="P9" t="s">
        <v>204</v>
      </c>
      <c r="Q9" s="80" t="s">
        <v>204</v>
      </c>
      <c r="R9" s="79"/>
      <c r="T9" t="s">
        <v>204</v>
      </c>
      <c r="U9" t="s">
        <v>204</v>
      </c>
      <c r="V9" t="s">
        <v>204</v>
      </c>
    </row>
    <row r="10" spans="1:22">
      <c r="B10" t="s">
        <v>204</v>
      </c>
      <c r="C10" s="79" t="s">
        <v>204</v>
      </c>
      <c r="E10" t="s">
        <v>204</v>
      </c>
      <c r="F10" t="s">
        <v>204</v>
      </c>
      <c r="G10" t="s">
        <v>204</v>
      </c>
      <c r="H10" t="s">
        <v>204</v>
      </c>
      <c r="I10" t="s">
        <v>204</v>
      </c>
      <c r="J10" t="s">
        <v>204</v>
      </c>
      <c r="K10" t="s">
        <v>204</v>
      </c>
      <c r="L10" t="s">
        <v>204</v>
      </c>
      <c r="M10" t="s">
        <v>204</v>
      </c>
      <c r="N10" t="s">
        <v>204</v>
      </c>
      <c r="O10" t="s">
        <v>204</v>
      </c>
      <c r="P10" t="s">
        <v>204</v>
      </c>
      <c r="Q10" s="80" t="s">
        <v>204</v>
      </c>
      <c r="R10" s="79"/>
      <c r="T10" t="s">
        <v>204</v>
      </c>
      <c r="U10" t="s">
        <v>204</v>
      </c>
      <c r="V10" t="s">
        <v>204</v>
      </c>
    </row>
    <row r="11" spans="1:22">
      <c r="B11" t="s">
        <v>204</v>
      </c>
      <c r="C11" s="79" t="s">
        <v>204</v>
      </c>
      <c r="E11" t="s">
        <v>204</v>
      </c>
      <c r="F11" t="s">
        <v>204</v>
      </c>
      <c r="G11" t="s">
        <v>204</v>
      </c>
      <c r="H11" t="s">
        <v>204</v>
      </c>
      <c r="I11" t="s">
        <v>204</v>
      </c>
      <c r="J11" t="s">
        <v>204</v>
      </c>
      <c r="K11" t="s">
        <v>204</v>
      </c>
      <c r="L11" t="s">
        <v>204</v>
      </c>
      <c r="M11" t="s">
        <v>204</v>
      </c>
      <c r="N11" t="s">
        <v>204</v>
      </c>
      <c r="O11" t="s">
        <v>204</v>
      </c>
      <c r="P11" t="s">
        <v>204</v>
      </c>
      <c r="Q11" s="80" t="s">
        <v>204</v>
      </c>
      <c r="R11" s="79"/>
      <c r="T11" t="s">
        <v>204</v>
      </c>
      <c r="U11" t="s">
        <v>204</v>
      </c>
      <c r="V11" t="s">
        <v>204</v>
      </c>
    </row>
    <row r="12" spans="1:22">
      <c r="B12" t="s">
        <v>204</v>
      </c>
      <c r="C12" s="79" t="s">
        <v>204</v>
      </c>
      <c r="E12" t="s">
        <v>204</v>
      </c>
      <c r="F12" t="s">
        <v>204</v>
      </c>
      <c r="G12" t="s">
        <v>204</v>
      </c>
      <c r="H12" t="s">
        <v>204</v>
      </c>
      <c r="I12" t="s">
        <v>204</v>
      </c>
      <c r="J12" t="s">
        <v>204</v>
      </c>
      <c r="K12" t="s">
        <v>204</v>
      </c>
      <c r="L12" t="s">
        <v>204</v>
      </c>
      <c r="M12" t="s">
        <v>204</v>
      </c>
      <c r="N12" t="s">
        <v>204</v>
      </c>
      <c r="O12" t="s">
        <v>204</v>
      </c>
      <c r="P12" t="s">
        <v>204</v>
      </c>
      <c r="Q12" s="80" t="s">
        <v>204</v>
      </c>
      <c r="R12" s="79"/>
      <c r="T12" t="s">
        <v>204</v>
      </c>
      <c r="U12" t="s">
        <v>204</v>
      </c>
      <c r="V12" t="s">
        <v>204</v>
      </c>
    </row>
    <row r="13" spans="1:22">
      <c r="B13" t="s">
        <v>204</v>
      </c>
      <c r="C13" s="79" t="s">
        <v>204</v>
      </c>
      <c r="E13" t="s">
        <v>204</v>
      </c>
      <c r="F13" t="s">
        <v>204</v>
      </c>
      <c r="G13" t="s">
        <v>204</v>
      </c>
      <c r="H13" t="s">
        <v>204</v>
      </c>
      <c r="I13" t="s">
        <v>204</v>
      </c>
      <c r="J13" t="s">
        <v>204</v>
      </c>
      <c r="K13" t="s">
        <v>204</v>
      </c>
      <c r="L13" t="s">
        <v>204</v>
      </c>
      <c r="M13" t="s">
        <v>204</v>
      </c>
      <c r="N13" t="s">
        <v>204</v>
      </c>
      <c r="O13" t="s">
        <v>204</v>
      </c>
      <c r="P13" t="s">
        <v>204</v>
      </c>
      <c r="Q13" s="80" t="s">
        <v>204</v>
      </c>
      <c r="R13" s="79"/>
      <c r="T13" t="s">
        <v>204</v>
      </c>
      <c r="U13" t="s">
        <v>204</v>
      </c>
      <c r="V13" t="s">
        <v>204</v>
      </c>
    </row>
    <row r="14" spans="1:22">
      <c r="B14" t="s">
        <v>204</v>
      </c>
      <c r="C14" s="79" t="s">
        <v>204</v>
      </c>
      <c r="E14" t="s">
        <v>204</v>
      </c>
      <c r="F14" t="s">
        <v>204</v>
      </c>
      <c r="G14" t="s">
        <v>204</v>
      </c>
      <c r="H14" t="s">
        <v>204</v>
      </c>
      <c r="I14" t="s">
        <v>204</v>
      </c>
      <c r="J14" t="s">
        <v>204</v>
      </c>
      <c r="K14" t="s">
        <v>204</v>
      </c>
      <c r="L14" t="s">
        <v>204</v>
      </c>
      <c r="M14" t="s">
        <v>204</v>
      </c>
      <c r="N14" t="s">
        <v>204</v>
      </c>
      <c r="O14" t="s">
        <v>204</v>
      </c>
      <c r="P14" t="s">
        <v>204</v>
      </c>
      <c r="Q14" s="80" t="s">
        <v>204</v>
      </c>
      <c r="R14" s="79"/>
      <c r="T14" t="s">
        <v>204</v>
      </c>
      <c r="U14" t="s">
        <v>204</v>
      </c>
      <c r="V14" t="s">
        <v>204</v>
      </c>
    </row>
    <row r="15" spans="1:22">
      <c r="B15" t="s">
        <v>204</v>
      </c>
      <c r="C15" s="79" t="s">
        <v>204</v>
      </c>
      <c r="E15" t="s">
        <v>204</v>
      </c>
      <c r="F15" t="s">
        <v>204</v>
      </c>
      <c r="G15" t="s">
        <v>204</v>
      </c>
      <c r="H15" t="s">
        <v>204</v>
      </c>
      <c r="I15" t="s">
        <v>204</v>
      </c>
      <c r="J15" t="s">
        <v>204</v>
      </c>
      <c r="K15" t="s">
        <v>204</v>
      </c>
      <c r="L15" t="s">
        <v>204</v>
      </c>
      <c r="M15" t="s">
        <v>204</v>
      </c>
      <c r="N15" t="s">
        <v>204</v>
      </c>
      <c r="O15" t="s">
        <v>204</v>
      </c>
      <c r="P15" t="s">
        <v>204</v>
      </c>
      <c r="Q15" s="80" t="s">
        <v>204</v>
      </c>
      <c r="R15" s="79"/>
      <c r="T15" t="s">
        <v>204</v>
      </c>
      <c r="U15" t="s">
        <v>204</v>
      </c>
      <c r="V15" t="s">
        <v>204</v>
      </c>
    </row>
    <row r="16" spans="1:22">
      <c r="B16" t="s">
        <v>204</v>
      </c>
      <c r="C16" s="79" t="s">
        <v>204</v>
      </c>
      <c r="E16" t="s">
        <v>204</v>
      </c>
      <c r="F16" t="s">
        <v>204</v>
      </c>
      <c r="G16" t="s">
        <v>204</v>
      </c>
      <c r="H16" t="s">
        <v>204</v>
      </c>
      <c r="I16" t="s">
        <v>204</v>
      </c>
      <c r="J16" t="s">
        <v>204</v>
      </c>
      <c r="K16" t="s">
        <v>204</v>
      </c>
      <c r="L16" t="s">
        <v>204</v>
      </c>
      <c r="M16" t="s">
        <v>204</v>
      </c>
      <c r="N16" t="s">
        <v>204</v>
      </c>
      <c r="O16" t="s">
        <v>204</v>
      </c>
      <c r="P16" t="s">
        <v>204</v>
      </c>
      <c r="Q16" s="80" t="s">
        <v>204</v>
      </c>
      <c r="R16" s="79"/>
      <c r="T16" t="s">
        <v>204</v>
      </c>
      <c r="U16" t="s">
        <v>204</v>
      </c>
      <c r="V16" t="s">
        <v>204</v>
      </c>
    </row>
    <row r="17" spans="2:22">
      <c r="B17" t="s">
        <v>204</v>
      </c>
      <c r="C17" s="79" t="s">
        <v>204</v>
      </c>
      <c r="E17" t="s">
        <v>204</v>
      </c>
      <c r="F17" t="s">
        <v>204</v>
      </c>
      <c r="G17" t="s">
        <v>204</v>
      </c>
      <c r="H17" t="s">
        <v>204</v>
      </c>
      <c r="I17" t="s">
        <v>204</v>
      </c>
      <c r="J17" t="s">
        <v>204</v>
      </c>
      <c r="K17" t="s">
        <v>204</v>
      </c>
      <c r="L17" t="s">
        <v>204</v>
      </c>
      <c r="M17" t="s">
        <v>204</v>
      </c>
      <c r="N17" t="s">
        <v>204</v>
      </c>
      <c r="O17" t="s">
        <v>204</v>
      </c>
      <c r="P17" t="s">
        <v>204</v>
      </c>
      <c r="Q17" s="80" t="s">
        <v>204</v>
      </c>
      <c r="R17" s="79"/>
      <c r="T17" t="s">
        <v>204</v>
      </c>
      <c r="U17" t="s">
        <v>204</v>
      </c>
      <c r="V17" t="s">
        <v>204</v>
      </c>
    </row>
    <row r="18" spans="2:22">
      <c r="B18" t="s">
        <v>204</v>
      </c>
      <c r="C18" s="79" t="s">
        <v>204</v>
      </c>
      <c r="E18" t="s">
        <v>204</v>
      </c>
      <c r="F18" t="s">
        <v>204</v>
      </c>
      <c r="G18" t="s">
        <v>204</v>
      </c>
      <c r="H18" t="s">
        <v>204</v>
      </c>
      <c r="I18" t="s">
        <v>204</v>
      </c>
      <c r="J18" t="s">
        <v>204</v>
      </c>
      <c r="K18" t="s">
        <v>204</v>
      </c>
      <c r="L18" t="s">
        <v>204</v>
      </c>
      <c r="M18" t="s">
        <v>204</v>
      </c>
      <c r="N18" t="s">
        <v>204</v>
      </c>
      <c r="O18" t="s">
        <v>204</v>
      </c>
      <c r="P18" t="s">
        <v>204</v>
      </c>
      <c r="Q18" s="80" t="s">
        <v>204</v>
      </c>
      <c r="R18" s="79"/>
      <c r="T18" t="s">
        <v>204</v>
      </c>
      <c r="U18" t="s">
        <v>204</v>
      </c>
      <c r="V18" t="s">
        <v>204</v>
      </c>
    </row>
    <row r="19" spans="2:22">
      <c r="B19" t="s">
        <v>204</v>
      </c>
      <c r="C19" s="79" t="s">
        <v>204</v>
      </c>
      <c r="E19" t="s">
        <v>204</v>
      </c>
      <c r="F19" t="s">
        <v>204</v>
      </c>
      <c r="G19" t="s">
        <v>204</v>
      </c>
      <c r="H19" t="s">
        <v>204</v>
      </c>
      <c r="I19" t="s">
        <v>204</v>
      </c>
      <c r="J19" t="s">
        <v>204</v>
      </c>
      <c r="K19" t="s">
        <v>204</v>
      </c>
      <c r="L19" t="s">
        <v>204</v>
      </c>
      <c r="M19" t="s">
        <v>204</v>
      </c>
      <c r="N19" t="s">
        <v>204</v>
      </c>
      <c r="O19" t="s">
        <v>204</v>
      </c>
      <c r="P19" t="s">
        <v>204</v>
      </c>
      <c r="Q19" s="80" t="s">
        <v>204</v>
      </c>
      <c r="R19" s="79"/>
      <c r="T19" t="s">
        <v>204</v>
      </c>
      <c r="U19" t="s">
        <v>204</v>
      </c>
      <c r="V19" t="s">
        <v>204</v>
      </c>
    </row>
    <row r="20" spans="2:22">
      <c r="B20" t="s">
        <v>204</v>
      </c>
      <c r="C20" s="79" t="s">
        <v>204</v>
      </c>
      <c r="E20" t="s">
        <v>204</v>
      </c>
      <c r="F20" t="s">
        <v>204</v>
      </c>
      <c r="G20" t="s">
        <v>204</v>
      </c>
      <c r="H20" t="s">
        <v>204</v>
      </c>
      <c r="I20" t="s">
        <v>204</v>
      </c>
      <c r="J20" t="s">
        <v>204</v>
      </c>
      <c r="K20" t="s">
        <v>204</v>
      </c>
      <c r="L20" t="s">
        <v>204</v>
      </c>
      <c r="M20" t="s">
        <v>204</v>
      </c>
      <c r="N20" t="s">
        <v>204</v>
      </c>
      <c r="O20" t="s">
        <v>204</v>
      </c>
      <c r="P20" t="s">
        <v>204</v>
      </c>
      <c r="Q20" s="80" t="s">
        <v>204</v>
      </c>
      <c r="R20" s="79"/>
      <c r="T20" t="s">
        <v>204</v>
      </c>
      <c r="U20" t="s">
        <v>204</v>
      </c>
      <c r="V20" t="s">
        <v>204</v>
      </c>
    </row>
    <row r="21" spans="2:22">
      <c r="B21" t="s">
        <v>204</v>
      </c>
      <c r="C21" s="79" t="s">
        <v>204</v>
      </c>
      <c r="E21" t="s">
        <v>204</v>
      </c>
      <c r="F21" t="s">
        <v>204</v>
      </c>
      <c r="G21" t="s">
        <v>204</v>
      </c>
      <c r="H21" t="s">
        <v>204</v>
      </c>
      <c r="I21" t="s">
        <v>204</v>
      </c>
      <c r="J21" t="s">
        <v>204</v>
      </c>
      <c r="K21" t="s">
        <v>204</v>
      </c>
      <c r="L21" t="s">
        <v>204</v>
      </c>
      <c r="M21" t="s">
        <v>204</v>
      </c>
      <c r="N21" t="s">
        <v>204</v>
      </c>
      <c r="O21" t="s">
        <v>204</v>
      </c>
      <c r="P21" t="s">
        <v>204</v>
      </c>
      <c r="Q21" s="80" t="s">
        <v>204</v>
      </c>
      <c r="R21" s="79"/>
      <c r="T21" t="s">
        <v>204</v>
      </c>
      <c r="U21" t="s">
        <v>204</v>
      </c>
      <c r="V21" t="s">
        <v>204</v>
      </c>
    </row>
    <row r="22" spans="2:22">
      <c r="B22" t="s">
        <v>204</v>
      </c>
      <c r="C22" s="79" t="s">
        <v>204</v>
      </c>
      <c r="E22" t="s">
        <v>204</v>
      </c>
      <c r="F22" t="s">
        <v>204</v>
      </c>
      <c r="G22" t="s">
        <v>204</v>
      </c>
      <c r="H22" t="s">
        <v>204</v>
      </c>
      <c r="I22" t="s">
        <v>204</v>
      </c>
      <c r="J22" t="s">
        <v>204</v>
      </c>
      <c r="K22" t="s">
        <v>204</v>
      </c>
      <c r="L22" t="s">
        <v>204</v>
      </c>
      <c r="M22" t="s">
        <v>204</v>
      </c>
      <c r="N22" t="s">
        <v>204</v>
      </c>
      <c r="O22" t="s">
        <v>204</v>
      </c>
      <c r="P22" t="s">
        <v>204</v>
      </c>
      <c r="Q22" s="80" t="s">
        <v>204</v>
      </c>
      <c r="R22" s="79"/>
      <c r="T22" t="s">
        <v>204</v>
      </c>
      <c r="U22" t="s">
        <v>204</v>
      </c>
      <c r="V22" t="s">
        <v>204</v>
      </c>
    </row>
    <row r="23" spans="2:22">
      <c r="B23" t="s">
        <v>204</v>
      </c>
      <c r="C23" s="79" t="s">
        <v>204</v>
      </c>
      <c r="E23" t="s">
        <v>204</v>
      </c>
      <c r="F23" t="s">
        <v>204</v>
      </c>
      <c r="G23" t="s">
        <v>204</v>
      </c>
      <c r="H23" t="s">
        <v>204</v>
      </c>
      <c r="I23" t="s">
        <v>204</v>
      </c>
      <c r="J23" t="s">
        <v>204</v>
      </c>
      <c r="K23" t="s">
        <v>204</v>
      </c>
      <c r="L23" t="s">
        <v>204</v>
      </c>
      <c r="M23" t="s">
        <v>204</v>
      </c>
      <c r="N23" t="s">
        <v>204</v>
      </c>
      <c r="O23" t="s">
        <v>204</v>
      </c>
      <c r="P23" t="s">
        <v>204</v>
      </c>
      <c r="Q23" s="80" t="s">
        <v>204</v>
      </c>
      <c r="R23" s="79"/>
      <c r="T23" t="s">
        <v>204</v>
      </c>
      <c r="U23" t="s">
        <v>204</v>
      </c>
      <c r="V23" t="s">
        <v>204</v>
      </c>
    </row>
    <row r="24" spans="2:22">
      <c r="B24" t="s">
        <v>204</v>
      </c>
      <c r="C24" s="79" t="s">
        <v>204</v>
      </c>
      <c r="E24" t="s">
        <v>204</v>
      </c>
      <c r="F24" t="s">
        <v>204</v>
      </c>
      <c r="G24" t="s">
        <v>204</v>
      </c>
      <c r="H24" t="s">
        <v>204</v>
      </c>
      <c r="I24" t="s">
        <v>204</v>
      </c>
      <c r="J24" t="s">
        <v>204</v>
      </c>
      <c r="K24" t="s">
        <v>204</v>
      </c>
      <c r="L24" t="s">
        <v>204</v>
      </c>
      <c r="M24" t="s">
        <v>204</v>
      </c>
      <c r="N24" t="s">
        <v>204</v>
      </c>
      <c r="O24" t="s">
        <v>204</v>
      </c>
      <c r="P24" t="s">
        <v>204</v>
      </c>
      <c r="Q24" s="80" t="s">
        <v>204</v>
      </c>
      <c r="R24" s="79"/>
      <c r="T24" t="s">
        <v>204</v>
      </c>
      <c r="U24" t="s">
        <v>204</v>
      </c>
      <c r="V24" t="s">
        <v>204</v>
      </c>
    </row>
    <row r="25" spans="2:22">
      <c r="B25" t="s">
        <v>204</v>
      </c>
      <c r="C25" s="79" t="s">
        <v>204</v>
      </c>
      <c r="E25" t="s">
        <v>204</v>
      </c>
      <c r="F25" t="s">
        <v>204</v>
      </c>
      <c r="G25" t="s">
        <v>204</v>
      </c>
      <c r="H25" t="s">
        <v>204</v>
      </c>
      <c r="I25" t="s">
        <v>204</v>
      </c>
      <c r="J25" t="s">
        <v>204</v>
      </c>
      <c r="K25" t="s">
        <v>204</v>
      </c>
      <c r="L25" t="s">
        <v>204</v>
      </c>
      <c r="M25" t="s">
        <v>204</v>
      </c>
      <c r="N25" t="s">
        <v>204</v>
      </c>
      <c r="O25" t="s">
        <v>204</v>
      </c>
      <c r="P25" t="s">
        <v>204</v>
      </c>
      <c r="Q25" s="80" t="s">
        <v>204</v>
      </c>
      <c r="R25" s="79"/>
      <c r="T25" t="s">
        <v>204</v>
      </c>
      <c r="U25" t="s">
        <v>204</v>
      </c>
      <c r="V25" t="s">
        <v>204</v>
      </c>
    </row>
    <row r="26" spans="2:22">
      <c r="B26" t="s">
        <v>204</v>
      </c>
      <c r="C26" s="79" t="s">
        <v>204</v>
      </c>
      <c r="E26" t="s">
        <v>204</v>
      </c>
      <c r="F26" t="s">
        <v>204</v>
      </c>
      <c r="G26" t="s">
        <v>204</v>
      </c>
      <c r="H26" t="s">
        <v>204</v>
      </c>
      <c r="I26" t="s">
        <v>204</v>
      </c>
      <c r="J26" t="s">
        <v>204</v>
      </c>
      <c r="K26" t="s">
        <v>204</v>
      </c>
      <c r="L26" t="s">
        <v>204</v>
      </c>
      <c r="M26" t="s">
        <v>204</v>
      </c>
      <c r="N26" t="s">
        <v>204</v>
      </c>
      <c r="O26" t="s">
        <v>204</v>
      </c>
      <c r="P26" t="s">
        <v>204</v>
      </c>
      <c r="Q26" s="80" t="s">
        <v>204</v>
      </c>
      <c r="R26" s="79"/>
      <c r="T26" t="s">
        <v>204</v>
      </c>
      <c r="U26" t="s">
        <v>204</v>
      </c>
      <c r="V26" t="s">
        <v>204</v>
      </c>
    </row>
    <row r="27" spans="2:22">
      <c r="B27" t="s">
        <v>204</v>
      </c>
      <c r="C27" s="79" t="s">
        <v>204</v>
      </c>
      <c r="E27" t="s">
        <v>204</v>
      </c>
      <c r="F27" t="s">
        <v>204</v>
      </c>
      <c r="G27" t="s">
        <v>204</v>
      </c>
      <c r="H27" t="s">
        <v>204</v>
      </c>
      <c r="I27" t="s">
        <v>204</v>
      </c>
      <c r="J27" t="s">
        <v>204</v>
      </c>
      <c r="K27" t="s">
        <v>204</v>
      </c>
      <c r="L27" t="s">
        <v>204</v>
      </c>
      <c r="M27" t="s">
        <v>204</v>
      </c>
      <c r="N27" t="s">
        <v>204</v>
      </c>
      <c r="O27" t="s">
        <v>204</v>
      </c>
      <c r="P27" t="s">
        <v>204</v>
      </c>
      <c r="Q27" s="80" t="s">
        <v>204</v>
      </c>
      <c r="R27" s="79"/>
      <c r="T27" t="s">
        <v>204</v>
      </c>
      <c r="U27" t="s">
        <v>204</v>
      </c>
      <c r="V27" t="s">
        <v>204</v>
      </c>
    </row>
    <row r="28" spans="2:22">
      <c r="B28" t="s">
        <v>204</v>
      </c>
      <c r="C28" s="79" t="s">
        <v>204</v>
      </c>
      <c r="E28" t="s">
        <v>204</v>
      </c>
      <c r="F28" t="s">
        <v>204</v>
      </c>
      <c r="G28" t="s">
        <v>204</v>
      </c>
      <c r="H28" t="s">
        <v>204</v>
      </c>
      <c r="I28" t="s">
        <v>204</v>
      </c>
      <c r="J28" t="s">
        <v>204</v>
      </c>
      <c r="K28" t="s">
        <v>204</v>
      </c>
      <c r="L28" t="s">
        <v>204</v>
      </c>
      <c r="M28" t="s">
        <v>204</v>
      </c>
      <c r="N28" t="s">
        <v>204</v>
      </c>
      <c r="O28" t="s">
        <v>204</v>
      </c>
      <c r="P28" t="s">
        <v>204</v>
      </c>
      <c r="Q28" s="80" t="s">
        <v>204</v>
      </c>
      <c r="R28" s="79"/>
      <c r="T28" t="s">
        <v>204</v>
      </c>
      <c r="U28" t="s">
        <v>204</v>
      </c>
      <c r="V28" t="s">
        <v>204</v>
      </c>
    </row>
    <row r="29" spans="2:22">
      <c r="B29" t="s">
        <v>204</v>
      </c>
      <c r="C29" s="79" t="s">
        <v>204</v>
      </c>
      <c r="E29" t="s">
        <v>204</v>
      </c>
      <c r="F29" t="s">
        <v>204</v>
      </c>
      <c r="G29" t="s">
        <v>204</v>
      </c>
      <c r="H29" t="s">
        <v>204</v>
      </c>
      <c r="I29" t="s">
        <v>204</v>
      </c>
      <c r="J29" t="s">
        <v>204</v>
      </c>
      <c r="K29" t="s">
        <v>204</v>
      </c>
      <c r="L29" t="s">
        <v>204</v>
      </c>
      <c r="M29" t="s">
        <v>204</v>
      </c>
      <c r="N29" t="s">
        <v>204</v>
      </c>
      <c r="O29" t="s">
        <v>204</v>
      </c>
      <c r="P29" t="s">
        <v>204</v>
      </c>
      <c r="Q29" s="80" t="s">
        <v>204</v>
      </c>
      <c r="R29" s="79"/>
      <c r="T29" t="s">
        <v>204</v>
      </c>
      <c r="U29" t="s">
        <v>204</v>
      </c>
      <c r="V29" t="s">
        <v>204</v>
      </c>
    </row>
    <row r="30" spans="2:22">
      <c r="B30" t="s">
        <v>204</v>
      </c>
      <c r="C30" s="79" t="s">
        <v>204</v>
      </c>
      <c r="E30" t="s">
        <v>204</v>
      </c>
      <c r="F30" t="s">
        <v>204</v>
      </c>
      <c r="G30" t="s">
        <v>204</v>
      </c>
      <c r="H30" t="s">
        <v>204</v>
      </c>
      <c r="I30" t="s">
        <v>204</v>
      </c>
      <c r="J30" t="s">
        <v>204</v>
      </c>
      <c r="K30" t="s">
        <v>204</v>
      </c>
      <c r="L30" t="s">
        <v>204</v>
      </c>
      <c r="M30" t="s">
        <v>204</v>
      </c>
      <c r="N30" t="s">
        <v>204</v>
      </c>
      <c r="O30" t="s">
        <v>204</v>
      </c>
      <c r="P30" t="s">
        <v>204</v>
      </c>
      <c r="Q30" s="80" t="s">
        <v>204</v>
      </c>
      <c r="R30" s="79"/>
      <c r="T30" t="s">
        <v>204</v>
      </c>
      <c r="U30" t="s">
        <v>204</v>
      </c>
      <c r="V30" t="s">
        <v>204</v>
      </c>
    </row>
    <row r="31" spans="2:22">
      <c r="B31" t="s">
        <v>204</v>
      </c>
      <c r="C31" s="79" t="s">
        <v>204</v>
      </c>
      <c r="E31" t="s">
        <v>204</v>
      </c>
      <c r="F31" t="s">
        <v>204</v>
      </c>
      <c r="G31" t="s">
        <v>204</v>
      </c>
      <c r="H31" t="s">
        <v>204</v>
      </c>
      <c r="I31" t="s">
        <v>204</v>
      </c>
      <c r="J31" t="s">
        <v>204</v>
      </c>
      <c r="K31" t="s">
        <v>204</v>
      </c>
      <c r="L31" t="s">
        <v>204</v>
      </c>
      <c r="M31" t="s">
        <v>204</v>
      </c>
      <c r="N31" t="s">
        <v>204</v>
      </c>
      <c r="O31" t="s">
        <v>204</v>
      </c>
      <c r="P31" t="s">
        <v>204</v>
      </c>
      <c r="Q31" s="80" t="s">
        <v>204</v>
      </c>
      <c r="R31" s="79"/>
      <c r="T31" t="s">
        <v>204</v>
      </c>
      <c r="U31" t="s">
        <v>204</v>
      </c>
      <c r="V31" t="s">
        <v>204</v>
      </c>
    </row>
    <row r="32" spans="2:22">
      <c r="B32" t="s">
        <v>204</v>
      </c>
      <c r="C32" s="79" t="s">
        <v>204</v>
      </c>
      <c r="E32" t="s">
        <v>204</v>
      </c>
      <c r="F32" t="s">
        <v>204</v>
      </c>
      <c r="G32" t="s">
        <v>204</v>
      </c>
      <c r="H32" t="s">
        <v>204</v>
      </c>
      <c r="I32" t="s">
        <v>204</v>
      </c>
      <c r="J32" t="s">
        <v>204</v>
      </c>
      <c r="K32" t="s">
        <v>204</v>
      </c>
      <c r="L32" t="s">
        <v>204</v>
      </c>
      <c r="M32" t="s">
        <v>204</v>
      </c>
      <c r="N32" t="s">
        <v>204</v>
      </c>
      <c r="O32" t="s">
        <v>204</v>
      </c>
      <c r="P32" t="s">
        <v>204</v>
      </c>
      <c r="Q32" s="80" t="s">
        <v>204</v>
      </c>
      <c r="R32" s="79"/>
      <c r="T32" t="s">
        <v>204</v>
      </c>
      <c r="U32" t="s">
        <v>204</v>
      </c>
      <c r="V32" t="s">
        <v>204</v>
      </c>
    </row>
    <row r="33" spans="2:22">
      <c r="B33" t="s">
        <v>204</v>
      </c>
      <c r="C33" s="79" t="s">
        <v>204</v>
      </c>
      <c r="E33" t="s">
        <v>204</v>
      </c>
      <c r="F33" t="s">
        <v>204</v>
      </c>
      <c r="G33" t="s">
        <v>204</v>
      </c>
      <c r="H33" t="s">
        <v>204</v>
      </c>
      <c r="I33" t="s">
        <v>204</v>
      </c>
      <c r="J33" t="s">
        <v>204</v>
      </c>
      <c r="K33" t="s">
        <v>204</v>
      </c>
      <c r="L33" t="s">
        <v>204</v>
      </c>
      <c r="M33" t="s">
        <v>204</v>
      </c>
      <c r="N33" t="s">
        <v>204</v>
      </c>
      <c r="O33" t="s">
        <v>204</v>
      </c>
      <c r="P33" t="s">
        <v>204</v>
      </c>
      <c r="Q33" s="80" t="s">
        <v>204</v>
      </c>
      <c r="R33" s="79"/>
      <c r="T33" t="s">
        <v>204</v>
      </c>
      <c r="U33" t="s">
        <v>204</v>
      </c>
      <c r="V33" t="s">
        <v>204</v>
      </c>
    </row>
    <row r="34" spans="2:22">
      <c r="B34" t="s">
        <v>204</v>
      </c>
      <c r="C34" s="79" t="s">
        <v>204</v>
      </c>
      <c r="E34" t="s">
        <v>204</v>
      </c>
      <c r="F34" t="s">
        <v>204</v>
      </c>
      <c r="G34" t="s">
        <v>204</v>
      </c>
      <c r="H34" t="s">
        <v>204</v>
      </c>
      <c r="I34" t="s">
        <v>204</v>
      </c>
      <c r="J34" t="s">
        <v>204</v>
      </c>
      <c r="K34" t="s">
        <v>204</v>
      </c>
      <c r="L34" t="s">
        <v>204</v>
      </c>
      <c r="M34" t="s">
        <v>204</v>
      </c>
      <c r="N34" t="s">
        <v>204</v>
      </c>
      <c r="O34" t="s">
        <v>204</v>
      </c>
      <c r="P34" t="s">
        <v>204</v>
      </c>
      <c r="Q34" s="80" t="s">
        <v>204</v>
      </c>
      <c r="R34" s="79"/>
      <c r="T34" t="s">
        <v>204</v>
      </c>
      <c r="U34" t="s">
        <v>204</v>
      </c>
      <c r="V34" t="s">
        <v>204</v>
      </c>
    </row>
    <row r="35" spans="2:22">
      <c r="B35" t="s">
        <v>204</v>
      </c>
      <c r="C35" s="79" t="s">
        <v>204</v>
      </c>
      <c r="E35" t="s">
        <v>204</v>
      </c>
      <c r="F35" t="s">
        <v>204</v>
      </c>
      <c r="G35" t="s">
        <v>204</v>
      </c>
      <c r="H35" t="s">
        <v>204</v>
      </c>
      <c r="I35" t="s">
        <v>204</v>
      </c>
      <c r="J35" t="s">
        <v>204</v>
      </c>
      <c r="K35" t="s">
        <v>204</v>
      </c>
      <c r="L35" t="s">
        <v>204</v>
      </c>
      <c r="M35" t="s">
        <v>204</v>
      </c>
      <c r="N35" t="s">
        <v>204</v>
      </c>
      <c r="O35" t="s">
        <v>204</v>
      </c>
      <c r="P35" t="s">
        <v>204</v>
      </c>
      <c r="Q35" s="80" t="s">
        <v>204</v>
      </c>
      <c r="R35" s="79"/>
      <c r="T35" t="s">
        <v>204</v>
      </c>
      <c r="U35" t="s">
        <v>204</v>
      </c>
      <c r="V35" t="s">
        <v>204</v>
      </c>
    </row>
    <row r="36" spans="2:22">
      <c r="B36" t="s">
        <v>204</v>
      </c>
      <c r="C36" s="79" t="s">
        <v>204</v>
      </c>
      <c r="E36" t="s">
        <v>204</v>
      </c>
      <c r="F36" t="s">
        <v>204</v>
      </c>
      <c r="G36" t="s">
        <v>204</v>
      </c>
      <c r="H36" t="s">
        <v>204</v>
      </c>
      <c r="I36" t="s">
        <v>204</v>
      </c>
      <c r="J36" t="s">
        <v>204</v>
      </c>
      <c r="K36" t="s">
        <v>204</v>
      </c>
      <c r="L36" t="s">
        <v>204</v>
      </c>
      <c r="M36" t="s">
        <v>204</v>
      </c>
      <c r="N36" t="s">
        <v>204</v>
      </c>
      <c r="O36" t="s">
        <v>204</v>
      </c>
      <c r="P36" t="s">
        <v>204</v>
      </c>
      <c r="Q36" s="80" t="s">
        <v>204</v>
      </c>
      <c r="R36" s="79"/>
      <c r="T36" t="s">
        <v>204</v>
      </c>
      <c r="U36" t="s">
        <v>204</v>
      </c>
      <c r="V36" t="s">
        <v>204</v>
      </c>
    </row>
    <row r="37" spans="2:22">
      <c r="B37" t="s">
        <v>204</v>
      </c>
      <c r="C37" s="79" t="s">
        <v>204</v>
      </c>
      <c r="E37" t="s">
        <v>204</v>
      </c>
      <c r="F37" t="s">
        <v>204</v>
      </c>
      <c r="G37" t="s">
        <v>204</v>
      </c>
      <c r="H37" t="s">
        <v>204</v>
      </c>
      <c r="I37" t="s">
        <v>204</v>
      </c>
      <c r="J37" t="s">
        <v>204</v>
      </c>
      <c r="K37" t="s">
        <v>204</v>
      </c>
      <c r="L37" t="s">
        <v>204</v>
      </c>
      <c r="M37" t="s">
        <v>204</v>
      </c>
      <c r="N37" t="s">
        <v>204</v>
      </c>
      <c r="O37" t="s">
        <v>204</v>
      </c>
      <c r="P37" t="s">
        <v>204</v>
      </c>
      <c r="Q37" s="80" t="s">
        <v>204</v>
      </c>
      <c r="R37" s="79"/>
      <c r="T37" t="s">
        <v>204</v>
      </c>
      <c r="U37" t="s">
        <v>204</v>
      </c>
      <c r="V37" t="s">
        <v>204</v>
      </c>
    </row>
    <row r="38" spans="2:22">
      <c r="B38" t="s">
        <v>204</v>
      </c>
      <c r="C38" s="79" t="s">
        <v>204</v>
      </c>
      <c r="E38" t="s">
        <v>204</v>
      </c>
      <c r="F38" t="s">
        <v>204</v>
      </c>
      <c r="G38" t="s">
        <v>204</v>
      </c>
      <c r="H38" t="s">
        <v>204</v>
      </c>
      <c r="I38" t="s">
        <v>204</v>
      </c>
      <c r="J38" t="s">
        <v>204</v>
      </c>
      <c r="K38" t="s">
        <v>204</v>
      </c>
      <c r="L38" t="s">
        <v>204</v>
      </c>
      <c r="M38" t="s">
        <v>204</v>
      </c>
      <c r="N38" t="s">
        <v>204</v>
      </c>
      <c r="O38" t="s">
        <v>204</v>
      </c>
      <c r="P38" t="s">
        <v>204</v>
      </c>
      <c r="Q38" s="80" t="s">
        <v>204</v>
      </c>
      <c r="R38" s="79"/>
      <c r="T38" t="s">
        <v>204</v>
      </c>
      <c r="U38" t="s">
        <v>204</v>
      </c>
      <c r="V38" t="s">
        <v>204</v>
      </c>
    </row>
    <row r="39" spans="2:22">
      <c r="B39" t="s">
        <v>204</v>
      </c>
      <c r="C39" s="79" t="s">
        <v>204</v>
      </c>
      <c r="E39" t="s">
        <v>204</v>
      </c>
      <c r="F39" t="s">
        <v>204</v>
      </c>
      <c r="G39" t="s">
        <v>204</v>
      </c>
      <c r="H39" t="s">
        <v>204</v>
      </c>
      <c r="I39" t="s">
        <v>204</v>
      </c>
      <c r="J39" t="s">
        <v>204</v>
      </c>
      <c r="K39" t="s">
        <v>204</v>
      </c>
      <c r="L39" t="s">
        <v>204</v>
      </c>
      <c r="M39" t="s">
        <v>204</v>
      </c>
      <c r="N39" t="s">
        <v>204</v>
      </c>
      <c r="O39" t="s">
        <v>204</v>
      </c>
      <c r="P39" t="s">
        <v>204</v>
      </c>
      <c r="Q39" s="80" t="s">
        <v>204</v>
      </c>
      <c r="R39" s="79"/>
      <c r="T39" t="s">
        <v>204</v>
      </c>
      <c r="U39" t="s">
        <v>204</v>
      </c>
      <c r="V39" t="s">
        <v>204</v>
      </c>
    </row>
    <row r="40" spans="2:22">
      <c r="B40" t="s">
        <v>204</v>
      </c>
      <c r="C40" s="79" t="s">
        <v>204</v>
      </c>
      <c r="E40" t="s">
        <v>204</v>
      </c>
      <c r="F40" t="s">
        <v>204</v>
      </c>
      <c r="G40" t="s">
        <v>204</v>
      </c>
      <c r="H40" t="s">
        <v>204</v>
      </c>
      <c r="I40" t="s">
        <v>204</v>
      </c>
      <c r="J40" t="s">
        <v>204</v>
      </c>
      <c r="K40" t="s">
        <v>204</v>
      </c>
      <c r="L40" t="s">
        <v>204</v>
      </c>
      <c r="M40" t="s">
        <v>204</v>
      </c>
      <c r="N40" t="s">
        <v>204</v>
      </c>
      <c r="O40" t="s">
        <v>204</v>
      </c>
      <c r="P40" t="s">
        <v>204</v>
      </c>
      <c r="Q40" s="80" t="s">
        <v>204</v>
      </c>
      <c r="R40" s="79"/>
      <c r="T40" t="s">
        <v>204</v>
      </c>
      <c r="U40" t="s">
        <v>204</v>
      </c>
      <c r="V40" t="s">
        <v>204</v>
      </c>
    </row>
    <row r="41" spans="2:22">
      <c r="B41" t="s">
        <v>204</v>
      </c>
      <c r="C41" s="79" t="s">
        <v>204</v>
      </c>
      <c r="E41" t="s">
        <v>204</v>
      </c>
      <c r="F41" t="s">
        <v>204</v>
      </c>
      <c r="G41" t="s">
        <v>204</v>
      </c>
      <c r="H41" t="s">
        <v>204</v>
      </c>
      <c r="I41" t="s">
        <v>204</v>
      </c>
      <c r="J41" t="s">
        <v>204</v>
      </c>
      <c r="K41" t="s">
        <v>204</v>
      </c>
      <c r="L41" t="s">
        <v>204</v>
      </c>
      <c r="M41" t="s">
        <v>204</v>
      </c>
      <c r="N41" t="s">
        <v>204</v>
      </c>
      <c r="O41" t="s">
        <v>204</v>
      </c>
      <c r="P41" t="s">
        <v>204</v>
      </c>
      <c r="Q41" s="80" t="s">
        <v>204</v>
      </c>
      <c r="R41" s="79"/>
      <c r="T41" t="s">
        <v>204</v>
      </c>
      <c r="U41" t="s">
        <v>204</v>
      </c>
      <c r="V41" t="s">
        <v>204</v>
      </c>
    </row>
    <row r="42" spans="2:22">
      <c r="B42" t="s">
        <v>204</v>
      </c>
      <c r="C42" s="79" t="s">
        <v>204</v>
      </c>
      <c r="E42" t="s">
        <v>204</v>
      </c>
      <c r="F42" t="s">
        <v>204</v>
      </c>
      <c r="G42" t="s">
        <v>204</v>
      </c>
      <c r="H42" t="s">
        <v>204</v>
      </c>
      <c r="I42" t="s">
        <v>204</v>
      </c>
      <c r="J42" t="s">
        <v>204</v>
      </c>
      <c r="K42" t="s">
        <v>204</v>
      </c>
      <c r="L42" t="s">
        <v>204</v>
      </c>
      <c r="M42" t="s">
        <v>204</v>
      </c>
      <c r="N42" t="s">
        <v>204</v>
      </c>
      <c r="O42" t="s">
        <v>204</v>
      </c>
      <c r="P42" t="s">
        <v>204</v>
      </c>
      <c r="Q42" s="80" t="s">
        <v>204</v>
      </c>
      <c r="R42" s="79"/>
      <c r="T42" t="s">
        <v>204</v>
      </c>
      <c r="U42" t="s">
        <v>204</v>
      </c>
      <c r="V42" t="s">
        <v>204</v>
      </c>
    </row>
    <row r="43" spans="2:22">
      <c r="B43" t="s">
        <v>204</v>
      </c>
      <c r="C43" s="79" t="s">
        <v>204</v>
      </c>
      <c r="E43" t="s">
        <v>204</v>
      </c>
      <c r="F43" t="s">
        <v>204</v>
      </c>
      <c r="G43" t="s">
        <v>204</v>
      </c>
      <c r="H43" t="s">
        <v>204</v>
      </c>
      <c r="I43" t="s">
        <v>204</v>
      </c>
      <c r="J43" t="s">
        <v>204</v>
      </c>
      <c r="K43" t="s">
        <v>204</v>
      </c>
      <c r="L43" t="s">
        <v>204</v>
      </c>
      <c r="M43" t="s">
        <v>204</v>
      </c>
      <c r="N43" t="s">
        <v>204</v>
      </c>
      <c r="O43" t="s">
        <v>204</v>
      </c>
      <c r="P43" t="s">
        <v>204</v>
      </c>
      <c r="Q43" s="80" t="s">
        <v>204</v>
      </c>
      <c r="R43" s="79"/>
      <c r="T43" t="s">
        <v>204</v>
      </c>
      <c r="U43" t="s">
        <v>204</v>
      </c>
      <c r="V43" t="s">
        <v>204</v>
      </c>
    </row>
    <row r="44" spans="2:22">
      <c r="B44" t="s">
        <v>204</v>
      </c>
      <c r="C44" s="79" t="s">
        <v>204</v>
      </c>
      <c r="E44" t="s">
        <v>204</v>
      </c>
      <c r="F44" t="s">
        <v>204</v>
      </c>
      <c r="G44" t="s">
        <v>204</v>
      </c>
      <c r="H44" t="s">
        <v>204</v>
      </c>
      <c r="I44" t="s">
        <v>204</v>
      </c>
      <c r="J44" t="s">
        <v>204</v>
      </c>
      <c r="K44" t="s">
        <v>204</v>
      </c>
      <c r="L44" t="s">
        <v>204</v>
      </c>
      <c r="M44" t="s">
        <v>204</v>
      </c>
      <c r="N44" t="s">
        <v>204</v>
      </c>
      <c r="O44" t="s">
        <v>204</v>
      </c>
      <c r="P44" t="s">
        <v>204</v>
      </c>
      <c r="Q44" s="80" t="s">
        <v>204</v>
      </c>
      <c r="R44" s="79"/>
      <c r="T44" t="s">
        <v>204</v>
      </c>
      <c r="U44" t="s">
        <v>204</v>
      </c>
      <c r="V44" t="s">
        <v>204</v>
      </c>
    </row>
    <row r="45" spans="2:22">
      <c r="B45" t="s">
        <v>204</v>
      </c>
      <c r="C45" s="79" t="s">
        <v>204</v>
      </c>
      <c r="E45" t="s">
        <v>204</v>
      </c>
      <c r="F45" t="s">
        <v>204</v>
      </c>
      <c r="G45" t="s">
        <v>204</v>
      </c>
      <c r="H45" t="s">
        <v>204</v>
      </c>
      <c r="I45" t="s">
        <v>204</v>
      </c>
      <c r="J45" t="s">
        <v>204</v>
      </c>
      <c r="K45" t="s">
        <v>204</v>
      </c>
      <c r="L45" t="s">
        <v>204</v>
      </c>
      <c r="M45" t="s">
        <v>204</v>
      </c>
      <c r="N45" t="s">
        <v>204</v>
      </c>
      <c r="O45" t="s">
        <v>204</v>
      </c>
      <c r="P45" t="s">
        <v>204</v>
      </c>
      <c r="Q45" s="80" t="s">
        <v>204</v>
      </c>
      <c r="R45" s="79"/>
      <c r="T45" t="s">
        <v>204</v>
      </c>
      <c r="U45" t="s">
        <v>204</v>
      </c>
      <c r="V45" t="s">
        <v>204</v>
      </c>
    </row>
    <row r="46" spans="2:22">
      <c r="B46" t="s">
        <v>204</v>
      </c>
      <c r="C46" s="79" t="s">
        <v>204</v>
      </c>
      <c r="E46" t="s">
        <v>204</v>
      </c>
      <c r="F46" t="s">
        <v>204</v>
      </c>
      <c r="G46" t="s">
        <v>204</v>
      </c>
      <c r="H46" t="s">
        <v>204</v>
      </c>
      <c r="I46" t="s">
        <v>204</v>
      </c>
      <c r="J46" t="s">
        <v>204</v>
      </c>
      <c r="K46" t="s">
        <v>204</v>
      </c>
      <c r="L46" t="s">
        <v>204</v>
      </c>
      <c r="M46" t="s">
        <v>204</v>
      </c>
      <c r="N46" t="s">
        <v>204</v>
      </c>
      <c r="O46" t="s">
        <v>204</v>
      </c>
      <c r="P46" t="s">
        <v>204</v>
      </c>
      <c r="Q46" s="80" t="s">
        <v>204</v>
      </c>
      <c r="R46" s="79"/>
      <c r="T46" t="s">
        <v>204</v>
      </c>
      <c r="U46" t="s">
        <v>204</v>
      </c>
      <c r="V46" t="s">
        <v>204</v>
      </c>
    </row>
    <row r="47" spans="2:22">
      <c r="B47" t="s">
        <v>204</v>
      </c>
      <c r="C47" s="79" t="s">
        <v>204</v>
      </c>
      <c r="E47" t="s">
        <v>204</v>
      </c>
      <c r="F47" t="s">
        <v>204</v>
      </c>
      <c r="G47" t="s">
        <v>204</v>
      </c>
      <c r="H47" t="s">
        <v>204</v>
      </c>
      <c r="I47" t="s">
        <v>204</v>
      </c>
      <c r="J47" t="s">
        <v>204</v>
      </c>
      <c r="K47" t="s">
        <v>204</v>
      </c>
      <c r="L47" t="s">
        <v>204</v>
      </c>
      <c r="M47" t="s">
        <v>204</v>
      </c>
      <c r="N47" t="s">
        <v>204</v>
      </c>
      <c r="O47" t="s">
        <v>204</v>
      </c>
      <c r="P47" t="s">
        <v>204</v>
      </c>
      <c r="Q47" s="80" t="s">
        <v>204</v>
      </c>
      <c r="R47" s="79"/>
      <c r="T47" t="s">
        <v>204</v>
      </c>
      <c r="U47" t="s">
        <v>204</v>
      </c>
      <c r="V47" t="s">
        <v>204</v>
      </c>
    </row>
    <row r="48" spans="2:22">
      <c r="B48" t="s">
        <v>204</v>
      </c>
      <c r="C48" s="79" t="s">
        <v>204</v>
      </c>
      <c r="E48" t="s">
        <v>204</v>
      </c>
      <c r="F48" t="s">
        <v>204</v>
      </c>
      <c r="G48" t="s">
        <v>204</v>
      </c>
      <c r="H48" t="s">
        <v>204</v>
      </c>
      <c r="I48" t="s">
        <v>204</v>
      </c>
      <c r="J48" t="s">
        <v>204</v>
      </c>
      <c r="K48" t="s">
        <v>204</v>
      </c>
      <c r="L48" t="s">
        <v>204</v>
      </c>
      <c r="M48" t="s">
        <v>204</v>
      </c>
      <c r="N48" t="s">
        <v>204</v>
      </c>
      <c r="O48" t="s">
        <v>204</v>
      </c>
      <c r="P48" t="s">
        <v>204</v>
      </c>
      <c r="Q48" s="80" t="s">
        <v>204</v>
      </c>
      <c r="R48" s="79"/>
      <c r="T48" t="s">
        <v>204</v>
      </c>
      <c r="U48" t="s">
        <v>204</v>
      </c>
      <c r="V48" t="s">
        <v>204</v>
      </c>
    </row>
    <row r="49" spans="2:22">
      <c r="B49" t="s">
        <v>204</v>
      </c>
      <c r="C49" s="79" t="s">
        <v>204</v>
      </c>
      <c r="E49" t="s">
        <v>204</v>
      </c>
      <c r="F49" t="s">
        <v>204</v>
      </c>
      <c r="G49" t="s">
        <v>204</v>
      </c>
      <c r="H49" t="s">
        <v>204</v>
      </c>
      <c r="I49" t="s">
        <v>204</v>
      </c>
      <c r="J49" t="s">
        <v>204</v>
      </c>
      <c r="K49" t="s">
        <v>204</v>
      </c>
      <c r="L49" t="s">
        <v>204</v>
      </c>
      <c r="M49" t="s">
        <v>204</v>
      </c>
      <c r="N49" t="s">
        <v>204</v>
      </c>
      <c r="O49" t="s">
        <v>204</v>
      </c>
      <c r="P49" t="s">
        <v>204</v>
      </c>
      <c r="Q49" s="80" t="s">
        <v>204</v>
      </c>
      <c r="R49" s="79"/>
      <c r="T49" t="s">
        <v>204</v>
      </c>
      <c r="U49" t="s">
        <v>204</v>
      </c>
      <c r="V49" t="s">
        <v>204</v>
      </c>
    </row>
    <row r="50" spans="2:22">
      <c r="B50" t="s">
        <v>204</v>
      </c>
      <c r="C50" s="79" t="s">
        <v>204</v>
      </c>
      <c r="E50" t="s">
        <v>204</v>
      </c>
      <c r="F50" t="s">
        <v>204</v>
      </c>
      <c r="G50" t="s">
        <v>204</v>
      </c>
      <c r="H50" t="s">
        <v>204</v>
      </c>
      <c r="I50" t="s">
        <v>204</v>
      </c>
      <c r="J50" t="s">
        <v>204</v>
      </c>
      <c r="K50" t="s">
        <v>204</v>
      </c>
      <c r="L50" t="s">
        <v>204</v>
      </c>
      <c r="M50" t="s">
        <v>204</v>
      </c>
      <c r="N50" t="s">
        <v>204</v>
      </c>
      <c r="O50" t="s">
        <v>204</v>
      </c>
      <c r="P50" t="s">
        <v>204</v>
      </c>
      <c r="Q50" s="80" t="s">
        <v>204</v>
      </c>
      <c r="R50" s="79"/>
      <c r="T50" t="s">
        <v>204</v>
      </c>
      <c r="U50" t="s">
        <v>204</v>
      </c>
      <c r="V50" t="s">
        <v>204</v>
      </c>
    </row>
    <row r="51" spans="2:22">
      <c r="B51" t="s">
        <v>204</v>
      </c>
      <c r="C51" s="79" t="s">
        <v>204</v>
      </c>
      <c r="E51" t="s">
        <v>204</v>
      </c>
      <c r="F51" t="s">
        <v>204</v>
      </c>
      <c r="G51" t="s">
        <v>204</v>
      </c>
      <c r="H51" t="s">
        <v>204</v>
      </c>
      <c r="I51" t="s">
        <v>204</v>
      </c>
      <c r="J51" t="s">
        <v>204</v>
      </c>
      <c r="K51" t="s">
        <v>204</v>
      </c>
      <c r="L51" t="s">
        <v>204</v>
      </c>
      <c r="M51" t="s">
        <v>204</v>
      </c>
      <c r="N51" t="s">
        <v>204</v>
      </c>
      <c r="O51" t="s">
        <v>204</v>
      </c>
      <c r="P51" t="s">
        <v>204</v>
      </c>
      <c r="Q51" s="80" t="s">
        <v>204</v>
      </c>
      <c r="R51" s="79"/>
      <c r="T51" t="s">
        <v>204</v>
      </c>
      <c r="U51" t="s">
        <v>204</v>
      </c>
      <c r="V51" t="s">
        <v>204</v>
      </c>
    </row>
    <row r="52" spans="2:22">
      <c r="B52" t="s">
        <v>204</v>
      </c>
      <c r="C52" s="79" t="s">
        <v>204</v>
      </c>
      <c r="E52" t="s">
        <v>204</v>
      </c>
      <c r="F52" t="s">
        <v>204</v>
      </c>
      <c r="G52" t="s">
        <v>204</v>
      </c>
      <c r="H52" t="s">
        <v>204</v>
      </c>
      <c r="I52" t="s">
        <v>204</v>
      </c>
      <c r="J52" t="s">
        <v>204</v>
      </c>
      <c r="K52" t="s">
        <v>204</v>
      </c>
      <c r="L52" t="s">
        <v>204</v>
      </c>
      <c r="M52" t="s">
        <v>204</v>
      </c>
      <c r="N52" t="s">
        <v>204</v>
      </c>
      <c r="O52" t="s">
        <v>204</v>
      </c>
      <c r="P52" t="s">
        <v>204</v>
      </c>
      <c r="Q52" s="80" t="s">
        <v>204</v>
      </c>
      <c r="R52" s="79"/>
      <c r="T52" t="s">
        <v>204</v>
      </c>
      <c r="U52" t="s">
        <v>204</v>
      </c>
      <c r="V52" t="s">
        <v>204</v>
      </c>
    </row>
    <row r="53" spans="2:22">
      <c r="B53" t="s">
        <v>204</v>
      </c>
      <c r="C53" s="79" t="s">
        <v>204</v>
      </c>
      <c r="E53" t="s">
        <v>204</v>
      </c>
      <c r="F53" t="s">
        <v>204</v>
      </c>
      <c r="G53" t="s">
        <v>204</v>
      </c>
      <c r="H53" t="s">
        <v>204</v>
      </c>
      <c r="I53" t="s">
        <v>204</v>
      </c>
      <c r="J53" t="s">
        <v>204</v>
      </c>
      <c r="K53" t="s">
        <v>204</v>
      </c>
      <c r="L53" t="s">
        <v>204</v>
      </c>
      <c r="M53" t="s">
        <v>204</v>
      </c>
      <c r="N53" t="s">
        <v>204</v>
      </c>
      <c r="O53" t="s">
        <v>204</v>
      </c>
      <c r="P53" t="s">
        <v>204</v>
      </c>
      <c r="Q53" s="80" t="s">
        <v>204</v>
      </c>
      <c r="R53" s="79"/>
      <c r="T53" t="s">
        <v>204</v>
      </c>
      <c r="U53" t="s">
        <v>204</v>
      </c>
      <c r="V53" t="s">
        <v>204</v>
      </c>
    </row>
    <row r="54" spans="2:22">
      <c r="B54" t="s">
        <v>204</v>
      </c>
      <c r="C54" s="79" t="s">
        <v>204</v>
      </c>
      <c r="E54" t="s">
        <v>204</v>
      </c>
      <c r="F54" t="s">
        <v>204</v>
      </c>
      <c r="G54" t="s">
        <v>204</v>
      </c>
      <c r="H54" t="s">
        <v>204</v>
      </c>
      <c r="I54" t="s">
        <v>204</v>
      </c>
      <c r="J54" t="s">
        <v>204</v>
      </c>
      <c r="K54" t="s">
        <v>204</v>
      </c>
      <c r="L54" t="s">
        <v>204</v>
      </c>
      <c r="M54" t="s">
        <v>204</v>
      </c>
      <c r="N54" t="s">
        <v>204</v>
      </c>
      <c r="O54" t="s">
        <v>204</v>
      </c>
      <c r="P54" t="s">
        <v>204</v>
      </c>
      <c r="Q54" s="80" t="s">
        <v>204</v>
      </c>
      <c r="R54" s="79"/>
      <c r="T54" t="s">
        <v>204</v>
      </c>
      <c r="U54" t="s">
        <v>204</v>
      </c>
      <c r="V54" t="s">
        <v>204</v>
      </c>
    </row>
    <row r="55" spans="2:22">
      <c r="B55" t="s">
        <v>204</v>
      </c>
      <c r="C55" s="79" t="s">
        <v>204</v>
      </c>
      <c r="E55" t="s">
        <v>204</v>
      </c>
      <c r="F55" t="s">
        <v>204</v>
      </c>
      <c r="G55" t="s">
        <v>204</v>
      </c>
      <c r="H55" t="s">
        <v>204</v>
      </c>
      <c r="I55" t="s">
        <v>204</v>
      </c>
      <c r="J55" t="s">
        <v>204</v>
      </c>
      <c r="K55" t="s">
        <v>204</v>
      </c>
      <c r="L55" t="s">
        <v>204</v>
      </c>
      <c r="M55" t="s">
        <v>204</v>
      </c>
      <c r="N55" t="s">
        <v>204</v>
      </c>
      <c r="O55" t="s">
        <v>204</v>
      </c>
      <c r="P55" t="s">
        <v>204</v>
      </c>
      <c r="Q55" s="80" t="s">
        <v>204</v>
      </c>
      <c r="R55" s="79"/>
      <c r="T55" t="s">
        <v>204</v>
      </c>
      <c r="U55" t="s">
        <v>204</v>
      </c>
      <c r="V55" t="s">
        <v>204</v>
      </c>
    </row>
    <row r="56" spans="2:22">
      <c r="B56" t="s">
        <v>204</v>
      </c>
      <c r="C56" s="79" t="s">
        <v>204</v>
      </c>
      <c r="E56" t="s">
        <v>204</v>
      </c>
      <c r="F56" t="s">
        <v>204</v>
      </c>
      <c r="G56" t="s">
        <v>204</v>
      </c>
      <c r="H56" t="s">
        <v>204</v>
      </c>
      <c r="I56" t="s">
        <v>204</v>
      </c>
      <c r="J56" t="s">
        <v>204</v>
      </c>
      <c r="K56" t="s">
        <v>204</v>
      </c>
      <c r="L56" t="s">
        <v>204</v>
      </c>
      <c r="M56" t="s">
        <v>204</v>
      </c>
      <c r="N56" t="s">
        <v>204</v>
      </c>
      <c r="O56" t="s">
        <v>204</v>
      </c>
      <c r="P56" t="s">
        <v>204</v>
      </c>
      <c r="Q56" s="80" t="s">
        <v>204</v>
      </c>
      <c r="R56" s="79"/>
      <c r="T56" t="s">
        <v>204</v>
      </c>
      <c r="U56" t="s">
        <v>204</v>
      </c>
      <c r="V56" t="s">
        <v>204</v>
      </c>
    </row>
    <row r="57" spans="2:22">
      <c r="B57" t="s">
        <v>204</v>
      </c>
      <c r="C57" s="79" t="s">
        <v>204</v>
      </c>
      <c r="E57" t="s">
        <v>204</v>
      </c>
      <c r="F57" t="s">
        <v>204</v>
      </c>
      <c r="G57" t="s">
        <v>204</v>
      </c>
      <c r="H57" t="s">
        <v>204</v>
      </c>
      <c r="I57" t="s">
        <v>204</v>
      </c>
      <c r="J57" t="s">
        <v>204</v>
      </c>
      <c r="K57" t="s">
        <v>204</v>
      </c>
      <c r="L57" t="s">
        <v>204</v>
      </c>
      <c r="M57" t="s">
        <v>204</v>
      </c>
      <c r="N57" t="s">
        <v>204</v>
      </c>
      <c r="O57" t="s">
        <v>204</v>
      </c>
      <c r="P57" t="s">
        <v>204</v>
      </c>
      <c r="Q57" s="80" t="s">
        <v>204</v>
      </c>
      <c r="R57" s="79"/>
      <c r="T57" t="s">
        <v>204</v>
      </c>
      <c r="U57" t="s">
        <v>204</v>
      </c>
      <c r="V57" t="s">
        <v>204</v>
      </c>
    </row>
    <row r="58" spans="2:22">
      <c r="B58" t="s">
        <v>204</v>
      </c>
      <c r="C58" s="79" t="s">
        <v>204</v>
      </c>
      <c r="E58" t="s">
        <v>204</v>
      </c>
      <c r="F58" t="s">
        <v>204</v>
      </c>
      <c r="G58" t="s">
        <v>204</v>
      </c>
      <c r="H58" t="s">
        <v>204</v>
      </c>
      <c r="I58" t="s">
        <v>204</v>
      </c>
      <c r="J58" t="s">
        <v>204</v>
      </c>
      <c r="K58" t="s">
        <v>204</v>
      </c>
      <c r="L58" t="s">
        <v>204</v>
      </c>
      <c r="M58" t="s">
        <v>204</v>
      </c>
      <c r="N58" t="s">
        <v>204</v>
      </c>
      <c r="O58" t="s">
        <v>204</v>
      </c>
      <c r="P58" t="s">
        <v>204</v>
      </c>
      <c r="Q58" s="80" t="s">
        <v>204</v>
      </c>
      <c r="R58" s="79"/>
      <c r="T58" t="s">
        <v>204</v>
      </c>
      <c r="U58" t="s">
        <v>204</v>
      </c>
      <c r="V58" t="s">
        <v>204</v>
      </c>
    </row>
    <row r="59" spans="2:22">
      <c r="B59" t="s">
        <v>204</v>
      </c>
      <c r="C59" s="79" t="s">
        <v>204</v>
      </c>
      <c r="E59" t="s">
        <v>204</v>
      </c>
      <c r="F59" t="s">
        <v>204</v>
      </c>
      <c r="G59" t="s">
        <v>204</v>
      </c>
      <c r="H59" t="s">
        <v>204</v>
      </c>
      <c r="I59" t="s">
        <v>204</v>
      </c>
      <c r="J59" t="s">
        <v>204</v>
      </c>
      <c r="K59" t="s">
        <v>204</v>
      </c>
      <c r="L59" t="s">
        <v>204</v>
      </c>
      <c r="M59" t="s">
        <v>204</v>
      </c>
      <c r="N59" t="s">
        <v>204</v>
      </c>
      <c r="O59" t="s">
        <v>204</v>
      </c>
      <c r="P59" t="s">
        <v>204</v>
      </c>
      <c r="Q59" s="80" t="s">
        <v>204</v>
      </c>
      <c r="R59" s="79"/>
      <c r="T59" t="s">
        <v>204</v>
      </c>
      <c r="U59" t="s">
        <v>204</v>
      </c>
      <c r="V59" t="s">
        <v>204</v>
      </c>
    </row>
    <row r="60" spans="2:22">
      <c r="B60" t="s">
        <v>204</v>
      </c>
      <c r="C60" s="79" t="s">
        <v>204</v>
      </c>
      <c r="E60" t="s">
        <v>204</v>
      </c>
      <c r="F60" t="s">
        <v>204</v>
      </c>
      <c r="G60" t="s">
        <v>204</v>
      </c>
      <c r="H60" t="s">
        <v>204</v>
      </c>
      <c r="I60" t="s">
        <v>204</v>
      </c>
      <c r="J60" t="s">
        <v>204</v>
      </c>
      <c r="K60" t="s">
        <v>204</v>
      </c>
      <c r="L60" t="s">
        <v>204</v>
      </c>
      <c r="M60" t="s">
        <v>204</v>
      </c>
      <c r="N60" t="s">
        <v>204</v>
      </c>
      <c r="O60" t="s">
        <v>204</v>
      </c>
      <c r="P60" t="s">
        <v>204</v>
      </c>
      <c r="Q60" s="80" t="s">
        <v>204</v>
      </c>
      <c r="R60" s="79"/>
      <c r="T60" t="s">
        <v>204</v>
      </c>
      <c r="U60" t="s">
        <v>204</v>
      </c>
      <c r="V60" t="s">
        <v>204</v>
      </c>
    </row>
    <row r="61" spans="2:22">
      <c r="B61" t="s">
        <v>204</v>
      </c>
      <c r="C61" s="79" t="s">
        <v>204</v>
      </c>
      <c r="E61" t="s">
        <v>204</v>
      </c>
      <c r="F61" t="s">
        <v>204</v>
      </c>
      <c r="G61" t="s">
        <v>204</v>
      </c>
      <c r="H61" t="s">
        <v>204</v>
      </c>
      <c r="I61" t="s">
        <v>204</v>
      </c>
      <c r="J61" t="s">
        <v>204</v>
      </c>
      <c r="K61" t="s">
        <v>204</v>
      </c>
      <c r="L61" t="s">
        <v>204</v>
      </c>
      <c r="M61" t="s">
        <v>204</v>
      </c>
      <c r="N61" t="s">
        <v>204</v>
      </c>
      <c r="O61" t="s">
        <v>204</v>
      </c>
      <c r="P61" t="s">
        <v>204</v>
      </c>
      <c r="Q61" s="80" t="s">
        <v>204</v>
      </c>
      <c r="R61" s="79"/>
      <c r="T61" t="s">
        <v>204</v>
      </c>
      <c r="U61" t="s">
        <v>204</v>
      </c>
      <c r="V61" t="s">
        <v>204</v>
      </c>
    </row>
    <row r="62" spans="2:22">
      <c r="B62" t="s">
        <v>204</v>
      </c>
      <c r="C62" s="79" t="s">
        <v>204</v>
      </c>
      <c r="E62" t="s">
        <v>204</v>
      </c>
      <c r="F62" t="s">
        <v>204</v>
      </c>
      <c r="G62" t="s">
        <v>204</v>
      </c>
      <c r="H62" t="s">
        <v>204</v>
      </c>
      <c r="I62" t="s">
        <v>204</v>
      </c>
      <c r="J62" t="s">
        <v>204</v>
      </c>
      <c r="K62" t="s">
        <v>204</v>
      </c>
      <c r="L62" t="s">
        <v>204</v>
      </c>
      <c r="M62" t="s">
        <v>204</v>
      </c>
      <c r="N62" t="s">
        <v>204</v>
      </c>
      <c r="O62" t="s">
        <v>204</v>
      </c>
      <c r="P62" t="s">
        <v>204</v>
      </c>
      <c r="Q62" s="80" t="s">
        <v>204</v>
      </c>
      <c r="R62" s="79"/>
      <c r="T62" t="s">
        <v>204</v>
      </c>
      <c r="U62" t="s">
        <v>204</v>
      </c>
      <c r="V62" t="s">
        <v>204</v>
      </c>
    </row>
    <row r="63" spans="2:22">
      <c r="B63" t="s">
        <v>204</v>
      </c>
      <c r="C63" s="79" t="s">
        <v>204</v>
      </c>
      <c r="E63" t="s">
        <v>204</v>
      </c>
      <c r="F63" t="s">
        <v>204</v>
      </c>
      <c r="G63" t="s">
        <v>204</v>
      </c>
      <c r="H63" t="s">
        <v>204</v>
      </c>
      <c r="I63" t="s">
        <v>204</v>
      </c>
      <c r="J63" t="s">
        <v>204</v>
      </c>
      <c r="K63" t="s">
        <v>204</v>
      </c>
      <c r="L63" t="s">
        <v>204</v>
      </c>
      <c r="M63" t="s">
        <v>204</v>
      </c>
      <c r="N63" t="s">
        <v>204</v>
      </c>
      <c r="O63" t="s">
        <v>204</v>
      </c>
      <c r="P63" t="s">
        <v>204</v>
      </c>
      <c r="Q63" s="80" t="s">
        <v>204</v>
      </c>
      <c r="R63" s="79"/>
      <c r="T63" t="s">
        <v>204</v>
      </c>
      <c r="U63" t="s">
        <v>204</v>
      </c>
      <c r="V63" t="s">
        <v>204</v>
      </c>
    </row>
    <row r="64" spans="2:22">
      <c r="B64" t="s">
        <v>204</v>
      </c>
      <c r="C64" s="79" t="s">
        <v>204</v>
      </c>
      <c r="E64" t="s">
        <v>204</v>
      </c>
      <c r="F64" t="s">
        <v>204</v>
      </c>
      <c r="G64" t="s">
        <v>204</v>
      </c>
      <c r="H64" t="s">
        <v>204</v>
      </c>
      <c r="I64" t="s">
        <v>204</v>
      </c>
      <c r="J64" t="s">
        <v>204</v>
      </c>
      <c r="K64" t="s">
        <v>204</v>
      </c>
      <c r="L64" t="s">
        <v>204</v>
      </c>
      <c r="M64" t="s">
        <v>204</v>
      </c>
      <c r="N64" t="s">
        <v>204</v>
      </c>
      <c r="O64" t="s">
        <v>204</v>
      </c>
      <c r="P64" t="s">
        <v>204</v>
      </c>
      <c r="Q64" s="80" t="s">
        <v>204</v>
      </c>
      <c r="R64" s="79"/>
      <c r="T64" t="s">
        <v>204</v>
      </c>
      <c r="U64" t="s">
        <v>204</v>
      </c>
      <c r="V64" t="s">
        <v>204</v>
      </c>
    </row>
    <row r="65" spans="2:22">
      <c r="B65" t="s">
        <v>204</v>
      </c>
      <c r="C65" s="79" t="s">
        <v>204</v>
      </c>
      <c r="E65" t="s">
        <v>204</v>
      </c>
      <c r="F65" t="s">
        <v>204</v>
      </c>
      <c r="G65" t="s">
        <v>204</v>
      </c>
      <c r="H65" t="s">
        <v>204</v>
      </c>
      <c r="I65" t="s">
        <v>204</v>
      </c>
      <c r="J65" t="s">
        <v>204</v>
      </c>
      <c r="K65" t="s">
        <v>204</v>
      </c>
      <c r="L65" t="s">
        <v>204</v>
      </c>
      <c r="M65" t="s">
        <v>204</v>
      </c>
      <c r="N65" t="s">
        <v>204</v>
      </c>
      <c r="O65" t="s">
        <v>204</v>
      </c>
      <c r="P65" t="s">
        <v>204</v>
      </c>
      <c r="Q65" s="80" t="s">
        <v>204</v>
      </c>
      <c r="R65" s="79"/>
      <c r="T65" t="s">
        <v>204</v>
      </c>
      <c r="U65" t="s">
        <v>204</v>
      </c>
      <c r="V65" t="s">
        <v>204</v>
      </c>
    </row>
    <row r="66" spans="2:22">
      <c r="B66" t="s">
        <v>204</v>
      </c>
      <c r="C66" s="79" t="s">
        <v>204</v>
      </c>
      <c r="E66" t="s">
        <v>204</v>
      </c>
      <c r="F66" t="s">
        <v>204</v>
      </c>
      <c r="G66" t="s">
        <v>204</v>
      </c>
      <c r="H66" t="s">
        <v>204</v>
      </c>
      <c r="I66" t="s">
        <v>204</v>
      </c>
      <c r="J66" t="s">
        <v>204</v>
      </c>
      <c r="K66" t="s">
        <v>204</v>
      </c>
      <c r="L66" t="s">
        <v>204</v>
      </c>
      <c r="M66" t="s">
        <v>204</v>
      </c>
      <c r="N66" t="s">
        <v>204</v>
      </c>
      <c r="O66" t="s">
        <v>204</v>
      </c>
      <c r="P66" t="s">
        <v>204</v>
      </c>
      <c r="Q66" s="80" t="s">
        <v>204</v>
      </c>
      <c r="R66" s="79"/>
      <c r="T66" t="s">
        <v>204</v>
      </c>
      <c r="U66" t="s">
        <v>204</v>
      </c>
      <c r="V66" t="s">
        <v>204</v>
      </c>
    </row>
    <row r="67" spans="2:22">
      <c r="B67" t="s">
        <v>204</v>
      </c>
      <c r="C67" s="79" t="s">
        <v>204</v>
      </c>
      <c r="E67" t="s">
        <v>204</v>
      </c>
      <c r="F67" t="s">
        <v>204</v>
      </c>
      <c r="G67" t="s">
        <v>204</v>
      </c>
      <c r="H67" t="s">
        <v>204</v>
      </c>
      <c r="I67" t="s">
        <v>204</v>
      </c>
      <c r="J67" t="s">
        <v>204</v>
      </c>
      <c r="K67" t="s">
        <v>204</v>
      </c>
      <c r="L67" t="s">
        <v>204</v>
      </c>
      <c r="M67" t="s">
        <v>204</v>
      </c>
      <c r="N67" t="s">
        <v>204</v>
      </c>
      <c r="O67" t="s">
        <v>204</v>
      </c>
      <c r="P67" t="s">
        <v>204</v>
      </c>
      <c r="Q67" s="80" t="s">
        <v>204</v>
      </c>
      <c r="R67" s="79"/>
      <c r="T67" t="s">
        <v>204</v>
      </c>
      <c r="U67" t="s">
        <v>204</v>
      </c>
      <c r="V67" t="s">
        <v>204</v>
      </c>
    </row>
    <row r="68" spans="2:22">
      <c r="B68" t="s">
        <v>204</v>
      </c>
      <c r="C68" s="79" t="s">
        <v>204</v>
      </c>
      <c r="E68" t="s">
        <v>204</v>
      </c>
      <c r="F68" t="s">
        <v>204</v>
      </c>
      <c r="G68" t="s">
        <v>204</v>
      </c>
      <c r="H68" t="s">
        <v>204</v>
      </c>
      <c r="I68" t="s">
        <v>204</v>
      </c>
      <c r="J68" t="s">
        <v>204</v>
      </c>
      <c r="K68" t="s">
        <v>204</v>
      </c>
      <c r="L68" t="s">
        <v>204</v>
      </c>
      <c r="M68" t="s">
        <v>204</v>
      </c>
      <c r="N68" t="s">
        <v>204</v>
      </c>
      <c r="O68" t="s">
        <v>204</v>
      </c>
      <c r="P68" t="s">
        <v>204</v>
      </c>
      <c r="Q68" s="80" t="s">
        <v>204</v>
      </c>
      <c r="R68" s="79"/>
      <c r="T68" t="s">
        <v>204</v>
      </c>
      <c r="U68" t="s">
        <v>204</v>
      </c>
      <c r="V68" t="s">
        <v>204</v>
      </c>
    </row>
    <row r="69" spans="2:22">
      <c r="B69" t="s">
        <v>204</v>
      </c>
      <c r="C69" s="79" t="s">
        <v>204</v>
      </c>
      <c r="E69" t="s">
        <v>204</v>
      </c>
      <c r="F69" t="s">
        <v>204</v>
      </c>
      <c r="G69" t="s">
        <v>204</v>
      </c>
      <c r="H69" t="s">
        <v>204</v>
      </c>
      <c r="I69" t="s">
        <v>204</v>
      </c>
      <c r="J69" t="s">
        <v>204</v>
      </c>
      <c r="K69" t="s">
        <v>204</v>
      </c>
      <c r="L69" t="s">
        <v>204</v>
      </c>
      <c r="M69" t="s">
        <v>204</v>
      </c>
      <c r="N69" t="s">
        <v>204</v>
      </c>
      <c r="O69" t="s">
        <v>204</v>
      </c>
      <c r="P69" t="s">
        <v>204</v>
      </c>
      <c r="Q69" s="80" t="s">
        <v>204</v>
      </c>
      <c r="R69" s="79"/>
      <c r="T69" t="s">
        <v>204</v>
      </c>
      <c r="U69" t="s">
        <v>204</v>
      </c>
      <c r="V69" t="s">
        <v>204</v>
      </c>
    </row>
    <row r="70" spans="2:22">
      <c r="B70" t="s">
        <v>204</v>
      </c>
      <c r="C70" s="79" t="s">
        <v>204</v>
      </c>
      <c r="E70" t="s">
        <v>204</v>
      </c>
      <c r="F70" t="s">
        <v>204</v>
      </c>
      <c r="G70" t="s">
        <v>204</v>
      </c>
      <c r="H70" t="s">
        <v>204</v>
      </c>
      <c r="I70" t="s">
        <v>204</v>
      </c>
      <c r="J70" t="s">
        <v>204</v>
      </c>
      <c r="K70" t="s">
        <v>204</v>
      </c>
      <c r="L70" t="s">
        <v>204</v>
      </c>
      <c r="M70" t="s">
        <v>204</v>
      </c>
      <c r="N70" t="s">
        <v>204</v>
      </c>
      <c r="O70" t="s">
        <v>204</v>
      </c>
      <c r="P70" t="s">
        <v>204</v>
      </c>
      <c r="Q70" s="80" t="s">
        <v>204</v>
      </c>
      <c r="R70" s="79"/>
      <c r="T70" t="s">
        <v>204</v>
      </c>
      <c r="U70" t="s">
        <v>204</v>
      </c>
      <c r="V70" t="s">
        <v>204</v>
      </c>
    </row>
    <row r="71" spans="2:22">
      <c r="B71" t="s">
        <v>204</v>
      </c>
      <c r="C71" s="79" t="s">
        <v>204</v>
      </c>
      <c r="E71" t="s">
        <v>204</v>
      </c>
      <c r="F71" t="s">
        <v>204</v>
      </c>
      <c r="G71" t="s">
        <v>204</v>
      </c>
      <c r="H71" t="s">
        <v>204</v>
      </c>
      <c r="I71" t="s">
        <v>204</v>
      </c>
      <c r="J71" t="s">
        <v>204</v>
      </c>
      <c r="K71" t="s">
        <v>204</v>
      </c>
      <c r="L71" t="s">
        <v>204</v>
      </c>
      <c r="M71" t="s">
        <v>204</v>
      </c>
      <c r="N71" t="s">
        <v>204</v>
      </c>
      <c r="O71" t="s">
        <v>204</v>
      </c>
      <c r="P71" t="s">
        <v>204</v>
      </c>
      <c r="Q71" s="80" t="s">
        <v>204</v>
      </c>
      <c r="R71" s="79"/>
      <c r="T71" t="s">
        <v>204</v>
      </c>
      <c r="U71" t="s">
        <v>204</v>
      </c>
      <c r="V71" t="s">
        <v>204</v>
      </c>
    </row>
    <row r="72" spans="2:22">
      <c r="B72" t="s">
        <v>204</v>
      </c>
      <c r="C72" s="79" t="s">
        <v>204</v>
      </c>
      <c r="E72" t="s">
        <v>204</v>
      </c>
      <c r="F72" t="s">
        <v>204</v>
      </c>
      <c r="G72" t="s">
        <v>204</v>
      </c>
      <c r="H72" t="s">
        <v>204</v>
      </c>
      <c r="I72" t="s">
        <v>204</v>
      </c>
      <c r="J72" t="s">
        <v>204</v>
      </c>
      <c r="K72" t="s">
        <v>204</v>
      </c>
      <c r="L72" t="s">
        <v>204</v>
      </c>
      <c r="M72" t="s">
        <v>204</v>
      </c>
      <c r="N72" t="s">
        <v>204</v>
      </c>
      <c r="O72" t="s">
        <v>204</v>
      </c>
      <c r="P72" t="s">
        <v>204</v>
      </c>
      <c r="Q72" s="80" t="s">
        <v>204</v>
      </c>
      <c r="R72" s="79"/>
      <c r="T72" t="s">
        <v>204</v>
      </c>
      <c r="U72" t="s">
        <v>204</v>
      </c>
      <c r="V72" t="s">
        <v>204</v>
      </c>
    </row>
    <row r="73" spans="2:22">
      <c r="B73" t="s">
        <v>204</v>
      </c>
      <c r="C73" s="79" t="s">
        <v>204</v>
      </c>
      <c r="E73" t="s">
        <v>204</v>
      </c>
      <c r="F73" t="s">
        <v>204</v>
      </c>
      <c r="G73" t="s">
        <v>204</v>
      </c>
      <c r="H73" t="s">
        <v>204</v>
      </c>
      <c r="I73" t="s">
        <v>204</v>
      </c>
      <c r="J73" t="s">
        <v>204</v>
      </c>
      <c r="K73" t="s">
        <v>204</v>
      </c>
      <c r="L73" t="s">
        <v>204</v>
      </c>
      <c r="M73" t="s">
        <v>204</v>
      </c>
      <c r="N73" t="s">
        <v>204</v>
      </c>
      <c r="O73" t="s">
        <v>204</v>
      </c>
      <c r="P73" t="s">
        <v>204</v>
      </c>
      <c r="Q73" s="80" t="s">
        <v>204</v>
      </c>
      <c r="R73" s="79"/>
      <c r="T73" t="s">
        <v>204</v>
      </c>
      <c r="U73" t="s">
        <v>204</v>
      </c>
      <c r="V73" t="s">
        <v>204</v>
      </c>
    </row>
    <row r="74" spans="2:22">
      <c r="B74" t="s">
        <v>204</v>
      </c>
      <c r="C74" s="79" t="s">
        <v>204</v>
      </c>
      <c r="E74" t="s">
        <v>204</v>
      </c>
      <c r="F74" t="s">
        <v>204</v>
      </c>
      <c r="G74" t="s">
        <v>204</v>
      </c>
      <c r="H74" t="s">
        <v>204</v>
      </c>
      <c r="I74" t="s">
        <v>204</v>
      </c>
      <c r="J74" t="s">
        <v>204</v>
      </c>
      <c r="K74" t="s">
        <v>204</v>
      </c>
      <c r="L74" t="s">
        <v>204</v>
      </c>
      <c r="M74" t="s">
        <v>204</v>
      </c>
      <c r="N74" t="s">
        <v>204</v>
      </c>
      <c r="O74" t="s">
        <v>204</v>
      </c>
      <c r="P74" t="s">
        <v>204</v>
      </c>
      <c r="Q74" s="80" t="s">
        <v>204</v>
      </c>
      <c r="R74" s="79"/>
      <c r="T74" t="s">
        <v>204</v>
      </c>
      <c r="U74" t="s">
        <v>204</v>
      </c>
      <c r="V74" t="s">
        <v>204</v>
      </c>
    </row>
    <row r="75" spans="2:22">
      <c r="B75" t="s">
        <v>204</v>
      </c>
      <c r="C75" s="79" t="s">
        <v>204</v>
      </c>
      <c r="E75" t="s">
        <v>204</v>
      </c>
      <c r="F75" t="s">
        <v>204</v>
      </c>
      <c r="G75" t="s">
        <v>204</v>
      </c>
      <c r="H75" t="s">
        <v>204</v>
      </c>
      <c r="I75" t="s">
        <v>204</v>
      </c>
      <c r="J75" t="s">
        <v>204</v>
      </c>
      <c r="K75" t="s">
        <v>204</v>
      </c>
      <c r="L75" t="s">
        <v>204</v>
      </c>
      <c r="M75" t="s">
        <v>204</v>
      </c>
      <c r="N75" t="s">
        <v>204</v>
      </c>
      <c r="O75" t="s">
        <v>204</v>
      </c>
      <c r="P75" t="s">
        <v>204</v>
      </c>
      <c r="Q75" s="80" t="s">
        <v>204</v>
      </c>
      <c r="R75" s="79"/>
      <c r="T75" t="s">
        <v>204</v>
      </c>
      <c r="U75" t="s">
        <v>204</v>
      </c>
      <c r="V75" t="s">
        <v>204</v>
      </c>
    </row>
    <row r="76" spans="2:22">
      <c r="B76" t="s">
        <v>204</v>
      </c>
      <c r="C76" s="79" t="s">
        <v>204</v>
      </c>
      <c r="E76" t="s">
        <v>204</v>
      </c>
      <c r="F76" t="s">
        <v>204</v>
      </c>
      <c r="G76" t="s">
        <v>204</v>
      </c>
      <c r="H76" t="s">
        <v>204</v>
      </c>
      <c r="I76" t="s">
        <v>204</v>
      </c>
      <c r="J76" t="s">
        <v>204</v>
      </c>
      <c r="K76" t="s">
        <v>204</v>
      </c>
      <c r="L76" t="s">
        <v>204</v>
      </c>
      <c r="M76" t="s">
        <v>204</v>
      </c>
      <c r="N76" t="s">
        <v>204</v>
      </c>
      <c r="O76" t="s">
        <v>204</v>
      </c>
      <c r="P76" t="s">
        <v>204</v>
      </c>
      <c r="Q76" s="80" t="s">
        <v>204</v>
      </c>
      <c r="R76" s="79"/>
      <c r="T76" t="s">
        <v>204</v>
      </c>
      <c r="U76" t="s">
        <v>204</v>
      </c>
      <c r="V76" t="s">
        <v>204</v>
      </c>
    </row>
    <row r="77" spans="2:22">
      <c r="B77" t="s">
        <v>204</v>
      </c>
      <c r="C77" s="79" t="s">
        <v>204</v>
      </c>
      <c r="E77" t="s">
        <v>204</v>
      </c>
      <c r="F77" t="s">
        <v>204</v>
      </c>
      <c r="G77" t="s">
        <v>204</v>
      </c>
      <c r="H77" t="s">
        <v>204</v>
      </c>
      <c r="I77" t="s">
        <v>204</v>
      </c>
      <c r="J77" t="s">
        <v>204</v>
      </c>
      <c r="K77" t="s">
        <v>204</v>
      </c>
      <c r="L77" t="s">
        <v>204</v>
      </c>
      <c r="M77" t="s">
        <v>204</v>
      </c>
      <c r="N77" t="s">
        <v>204</v>
      </c>
      <c r="O77" t="s">
        <v>204</v>
      </c>
      <c r="P77" t="s">
        <v>204</v>
      </c>
      <c r="Q77" s="80" t="s">
        <v>204</v>
      </c>
      <c r="R77" s="79"/>
      <c r="T77" t="s">
        <v>204</v>
      </c>
      <c r="U77" t="s">
        <v>204</v>
      </c>
      <c r="V77" t="s">
        <v>204</v>
      </c>
    </row>
    <row r="78" spans="2:22">
      <c r="B78" t="s">
        <v>204</v>
      </c>
      <c r="C78" s="79" t="s">
        <v>204</v>
      </c>
      <c r="E78" t="s">
        <v>204</v>
      </c>
      <c r="F78" t="s">
        <v>204</v>
      </c>
      <c r="G78" t="s">
        <v>204</v>
      </c>
      <c r="H78" t="s">
        <v>204</v>
      </c>
      <c r="I78" t="s">
        <v>204</v>
      </c>
      <c r="J78" t="s">
        <v>204</v>
      </c>
      <c r="K78" t="s">
        <v>204</v>
      </c>
      <c r="L78" t="s">
        <v>204</v>
      </c>
      <c r="M78" t="s">
        <v>204</v>
      </c>
      <c r="N78" t="s">
        <v>204</v>
      </c>
      <c r="O78" t="s">
        <v>204</v>
      </c>
      <c r="P78" t="s">
        <v>204</v>
      </c>
      <c r="Q78" s="80" t="s">
        <v>204</v>
      </c>
      <c r="R78" s="79"/>
      <c r="T78" t="s">
        <v>204</v>
      </c>
      <c r="U78" t="s">
        <v>204</v>
      </c>
      <c r="V78" t="s">
        <v>204</v>
      </c>
    </row>
    <row r="79" spans="2:22">
      <c r="B79" t="s">
        <v>204</v>
      </c>
      <c r="C79" s="79" t="s">
        <v>204</v>
      </c>
      <c r="E79" t="s">
        <v>204</v>
      </c>
      <c r="F79" t="s">
        <v>204</v>
      </c>
      <c r="G79" t="s">
        <v>204</v>
      </c>
      <c r="H79" t="s">
        <v>204</v>
      </c>
      <c r="I79" t="s">
        <v>204</v>
      </c>
      <c r="J79" t="s">
        <v>204</v>
      </c>
      <c r="K79" t="s">
        <v>204</v>
      </c>
      <c r="L79" t="s">
        <v>204</v>
      </c>
      <c r="M79" t="s">
        <v>204</v>
      </c>
      <c r="N79" t="s">
        <v>204</v>
      </c>
      <c r="O79" t="s">
        <v>204</v>
      </c>
      <c r="P79" t="s">
        <v>204</v>
      </c>
      <c r="Q79" s="80" t="s">
        <v>204</v>
      </c>
      <c r="R79" s="79"/>
      <c r="T79" t="s">
        <v>204</v>
      </c>
      <c r="U79" t="s">
        <v>204</v>
      </c>
      <c r="V79" t="s">
        <v>204</v>
      </c>
    </row>
    <row r="80" spans="2:22">
      <c r="B80" t="s">
        <v>204</v>
      </c>
      <c r="C80" s="79" t="s">
        <v>204</v>
      </c>
      <c r="E80" t="s">
        <v>204</v>
      </c>
      <c r="F80" t="s">
        <v>204</v>
      </c>
      <c r="G80" t="s">
        <v>204</v>
      </c>
      <c r="H80" t="s">
        <v>204</v>
      </c>
      <c r="I80" t="s">
        <v>204</v>
      </c>
      <c r="J80" t="s">
        <v>204</v>
      </c>
      <c r="K80" t="s">
        <v>204</v>
      </c>
      <c r="L80" t="s">
        <v>204</v>
      </c>
      <c r="M80" t="s">
        <v>204</v>
      </c>
      <c r="N80" t="s">
        <v>204</v>
      </c>
      <c r="O80" t="s">
        <v>204</v>
      </c>
      <c r="P80" t="s">
        <v>204</v>
      </c>
      <c r="Q80" s="80" t="s">
        <v>204</v>
      </c>
      <c r="R80" s="79"/>
      <c r="T80" t="s">
        <v>204</v>
      </c>
      <c r="U80" t="s">
        <v>204</v>
      </c>
      <c r="V80" t="s">
        <v>204</v>
      </c>
    </row>
    <row r="81" spans="2:22">
      <c r="B81" t="s">
        <v>204</v>
      </c>
      <c r="C81" s="79" t="s">
        <v>204</v>
      </c>
      <c r="E81" t="s">
        <v>204</v>
      </c>
      <c r="F81" t="s">
        <v>204</v>
      </c>
      <c r="G81" t="s">
        <v>204</v>
      </c>
      <c r="H81" t="s">
        <v>204</v>
      </c>
      <c r="I81" t="s">
        <v>204</v>
      </c>
      <c r="J81" t="s">
        <v>204</v>
      </c>
      <c r="K81" t="s">
        <v>204</v>
      </c>
      <c r="L81" t="s">
        <v>204</v>
      </c>
      <c r="M81" t="s">
        <v>204</v>
      </c>
      <c r="N81" t="s">
        <v>204</v>
      </c>
      <c r="O81" t="s">
        <v>204</v>
      </c>
      <c r="P81" t="s">
        <v>204</v>
      </c>
      <c r="Q81" s="80" t="s">
        <v>204</v>
      </c>
      <c r="R81" s="79"/>
      <c r="T81" t="s">
        <v>204</v>
      </c>
      <c r="U81" t="s">
        <v>204</v>
      </c>
      <c r="V81" t="s">
        <v>204</v>
      </c>
    </row>
    <row r="82" spans="2:22">
      <c r="B82" t="s">
        <v>204</v>
      </c>
      <c r="C82" s="79" t="s">
        <v>204</v>
      </c>
      <c r="E82" t="s">
        <v>204</v>
      </c>
      <c r="F82" t="s">
        <v>204</v>
      </c>
      <c r="G82" t="s">
        <v>204</v>
      </c>
      <c r="H82" t="s">
        <v>204</v>
      </c>
      <c r="I82" t="s">
        <v>204</v>
      </c>
      <c r="J82" t="s">
        <v>204</v>
      </c>
      <c r="K82" t="s">
        <v>204</v>
      </c>
      <c r="L82" t="s">
        <v>204</v>
      </c>
      <c r="M82" t="s">
        <v>204</v>
      </c>
      <c r="N82" t="s">
        <v>204</v>
      </c>
      <c r="O82" t="s">
        <v>204</v>
      </c>
      <c r="P82" t="s">
        <v>204</v>
      </c>
      <c r="Q82" s="80" t="s">
        <v>204</v>
      </c>
      <c r="R82" s="79"/>
      <c r="T82" t="s">
        <v>204</v>
      </c>
      <c r="U82" t="s">
        <v>204</v>
      </c>
      <c r="V82" t="s">
        <v>204</v>
      </c>
    </row>
    <row r="83" spans="2:22">
      <c r="B83" t="s">
        <v>204</v>
      </c>
      <c r="C83" s="79" t="s">
        <v>204</v>
      </c>
      <c r="E83" t="s">
        <v>204</v>
      </c>
      <c r="F83" t="s">
        <v>204</v>
      </c>
      <c r="G83" t="s">
        <v>204</v>
      </c>
      <c r="H83" t="s">
        <v>204</v>
      </c>
      <c r="I83" t="s">
        <v>204</v>
      </c>
      <c r="J83" t="s">
        <v>204</v>
      </c>
      <c r="K83" t="s">
        <v>204</v>
      </c>
      <c r="L83" t="s">
        <v>204</v>
      </c>
      <c r="M83" t="s">
        <v>204</v>
      </c>
      <c r="N83" t="s">
        <v>204</v>
      </c>
      <c r="O83" t="s">
        <v>204</v>
      </c>
      <c r="P83" t="s">
        <v>204</v>
      </c>
      <c r="Q83" s="80" t="s">
        <v>204</v>
      </c>
      <c r="R83" s="79"/>
      <c r="T83" t="s">
        <v>204</v>
      </c>
      <c r="U83" t="s">
        <v>204</v>
      </c>
      <c r="V83" t="s">
        <v>204</v>
      </c>
    </row>
    <row r="84" spans="2:22">
      <c r="B84" t="s">
        <v>204</v>
      </c>
      <c r="C84" s="79" t="s">
        <v>204</v>
      </c>
      <c r="E84" t="s">
        <v>204</v>
      </c>
      <c r="F84" t="s">
        <v>204</v>
      </c>
      <c r="G84" t="s">
        <v>204</v>
      </c>
      <c r="H84" t="s">
        <v>204</v>
      </c>
      <c r="I84" t="s">
        <v>204</v>
      </c>
      <c r="J84" t="s">
        <v>204</v>
      </c>
      <c r="K84" t="s">
        <v>204</v>
      </c>
      <c r="L84" t="s">
        <v>204</v>
      </c>
      <c r="M84" t="s">
        <v>204</v>
      </c>
      <c r="N84" t="s">
        <v>204</v>
      </c>
      <c r="O84" t="s">
        <v>204</v>
      </c>
      <c r="P84" t="s">
        <v>204</v>
      </c>
      <c r="Q84" s="80" t="s">
        <v>204</v>
      </c>
      <c r="R84" s="79"/>
      <c r="T84" t="s">
        <v>204</v>
      </c>
      <c r="U84" t="s">
        <v>204</v>
      </c>
      <c r="V84" t="s">
        <v>204</v>
      </c>
    </row>
    <row r="85" spans="2:22">
      <c r="B85" t="s">
        <v>204</v>
      </c>
      <c r="C85" s="79" t="s">
        <v>204</v>
      </c>
      <c r="E85" t="s">
        <v>204</v>
      </c>
      <c r="F85" t="s">
        <v>204</v>
      </c>
      <c r="G85" t="s">
        <v>204</v>
      </c>
      <c r="H85" t="s">
        <v>204</v>
      </c>
      <c r="I85" t="s">
        <v>204</v>
      </c>
      <c r="J85" t="s">
        <v>204</v>
      </c>
      <c r="K85" t="s">
        <v>204</v>
      </c>
      <c r="L85" t="s">
        <v>204</v>
      </c>
      <c r="M85" t="s">
        <v>204</v>
      </c>
      <c r="N85" t="s">
        <v>204</v>
      </c>
      <c r="O85" t="s">
        <v>204</v>
      </c>
      <c r="P85" t="s">
        <v>204</v>
      </c>
      <c r="Q85" s="80" t="s">
        <v>204</v>
      </c>
      <c r="R85" s="79"/>
      <c r="T85" t="s">
        <v>204</v>
      </c>
      <c r="U85" t="s">
        <v>204</v>
      </c>
      <c r="V85" t="s">
        <v>204</v>
      </c>
    </row>
    <row r="86" spans="2:22">
      <c r="B86" t="s">
        <v>204</v>
      </c>
      <c r="C86" s="79" t="s">
        <v>204</v>
      </c>
      <c r="E86" t="s">
        <v>204</v>
      </c>
      <c r="F86" t="s">
        <v>204</v>
      </c>
      <c r="G86" t="s">
        <v>204</v>
      </c>
      <c r="H86" t="s">
        <v>204</v>
      </c>
      <c r="I86" t="s">
        <v>204</v>
      </c>
      <c r="J86" t="s">
        <v>204</v>
      </c>
      <c r="K86" t="s">
        <v>204</v>
      </c>
      <c r="L86" t="s">
        <v>204</v>
      </c>
      <c r="M86" t="s">
        <v>204</v>
      </c>
      <c r="N86" t="s">
        <v>204</v>
      </c>
      <c r="O86" t="s">
        <v>204</v>
      </c>
      <c r="P86" t="s">
        <v>204</v>
      </c>
      <c r="Q86" s="80" t="s">
        <v>204</v>
      </c>
      <c r="R86" s="79"/>
      <c r="T86" t="s">
        <v>204</v>
      </c>
      <c r="U86" t="s">
        <v>204</v>
      </c>
      <c r="V86" t="s">
        <v>204</v>
      </c>
    </row>
    <row r="87" spans="2:22">
      <c r="B87" t="s">
        <v>204</v>
      </c>
      <c r="C87" s="79" t="s">
        <v>204</v>
      </c>
      <c r="E87" t="s">
        <v>204</v>
      </c>
      <c r="F87" t="s">
        <v>204</v>
      </c>
      <c r="G87" t="s">
        <v>204</v>
      </c>
      <c r="H87" t="s">
        <v>204</v>
      </c>
      <c r="I87" t="s">
        <v>204</v>
      </c>
      <c r="J87" t="s">
        <v>204</v>
      </c>
      <c r="K87" t="s">
        <v>204</v>
      </c>
      <c r="L87" t="s">
        <v>204</v>
      </c>
      <c r="M87" t="s">
        <v>204</v>
      </c>
      <c r="N87" t="s">
        <v>204</v>
      </c>
      <c r="O87" t="s">
        <v>204</v>
      </c>
      <c r="P87" t="s">
        <v>204</v>
      </c>
      <c r="Q87" s="80" t="s">
        <v>204</v>
      </c>
      <c r="R87" s="79"/>
      <c r="T87" t="s">
        <v>204</v>
      </c>
      <c r="U87" t="s">
        <v>204</v>
      </c>
      <c r="V87" t="s">
        <v>204</v>
      </c>
    </row>
    <row r="88" spans="2:22">
      <c r="B88" t="s">
        <v>204</v>
      </c>
      <c r="C88" s="79" t="s">
        <v>204</v>
      </c>
      <c r="E88" t="s">
        <v>204</v>
      </c>
      <c r="F88" t="s">
        <v>204</v>
      </c>
      <c r="G88" t="s">
        <v>204</v>
      </c>
      <c r="H88" t="s">
        <v>204</v>
      </c>
      <c r="I88" t="s">
        <v>204</v>
      </c>
      <c r="J88" t="s">
        <v>204</v>
      </c>
      <c r="K88" t="s">
        <v>204</v>
      </c>
      <c r="L88" t="s">
        <v>204</v>
      </c>
      <c r="M88" t="s">
        <v>204</v>
      </c>
      <c r="N88" t="s">
        <v>204</v>
      </c>
      <c r="O88" t="s">
        <v>204</v>
      </c>
      <c r="P88" t="s">
        <v>204</v>
      </c>
      <c r="Q88" s="80" t="s">
        <v>204</v>
      </c>
      <c r="R88" s="79"/>
      <c r="T88" t="s">
        <v>204</v>
      </c>
      <c r="U88" t="s">
        <v>204</v>
      </c>
      <c r="V88" t="s">
        <v>204</v>
      </c>
    </row>
    <row r="89" spans="2:22">
      <c r="B89" t="s">
        <v>204</v>
      </c>
      <c r="C89" s="79" t="s">
        <v>204</v>
      </c>
      <c r="E89" t="s">
        <v>204</v>
      </c>
      <c r="F89" t="s">
        <v>204</v>
      </c>
      <c r="G89" t="s">
        <v>204</v>
      </c>
      <c r="H89" t="s">
        <v>204</v>
      </c>
      <c r="I89" t="s">
        <v>204</v>
      </c>
      <c r="J89" t="s">
        <v>204</v>
      </c>
      <c r="K89" t="s">
        <v>204</v>
      </c>
      <c r="L89" t="s">
        <v>204</v>
      </c>
      <c r="M89" t="s">
        <v>204</v>
      </c>
      <c r="N89" t="s">
        <v>204</v>
      </c>
      <c r="O89" t="s">
        <v>204</v>
      </c>
      <c r="P89" t="s">
        <v>204</v>
      </c>
      <c r="Q89" s="80" t="s">
        <v>204</v>
      </c>
      <c r="R89" s="79"/>
      <c r="T89" t="s">
        <v>204</v>
      </c>
      <c r="U89" t="s">
        <v>204</v>
      </c>
      <c r="V89" t="s">
        <v>204</v>
      </c>
    </row>
    <row r="90" spans="2:22">
      <c r="B90" t="s">
        <v>204</v>
      </c>
      <c r="C90" s="79" t="s">
        <v>204</v>
      </c>
      <c r="E90" t="s">
        <v>204</v>
      </c>
      <c r="F90" t="s">
        <v>204</v>
      </c>
      <c r="G90" t="s">
        <v>204</v>
      </c>
      <c r="H90" t="s">
        <v>204</v>
      </c>
      <c r="I90" t="s">
        <v>204</v>
      </c>
      <c r="J90" t="s">
        <v>204</v>
      </c>
      <c r="K90" t="s">
        <v>204</v>
      </c>
      <c r="L90" t="s">
        <v>204</v>
      </c>
      <c r="M90" t="s">
        <v>204</v>
      </c>
      <c r="N90" t="s">
        <v>204</v>
      </c>
      <c r="O90" t="s">
        <v>204</v>
      </c>
      <c r="P90" t="s">
        <v>204</v>
      </c>
      <c r="Q90" s="80" t="s">
        <v>204</v>
      </c>
      <c r="R90" s="79"/>
      <c r="T90" t="s">
        <v>204</v>
      </c>
      <c r="U90" t="s">
        <v>204</v>
      </c>
      <c r="V90" t="s">
        <v>204</v>
      </c>
    </row>
    <row r="91" spans="2:22">
      <c r="B91" t="s">
        <v>204</v>
      </c>
      <c r="C91" s="79" t="s">
        <v>204</v>
      </c>
      <c r="E91" t="s">
        <v>204</v>
      </c>
      <c r="F91" t="s">
        <v>204</v>
      </c>
      <c r="G91" t="s">
        <v>204</v>
      </c>
      <c r="H91" t="s">
        <v>204</v>
      </c>
      <c r="I91" t="s">
        <v>204</v>
      </c>
      <c r="J91" t="s">
        <v>204</v>
      </c>
      <c r="K91" t="s">
        <v>204</v>
      </c>
      <c r="L91" t="s">
        <v>204</v>
      </c>
      <c r="M91" t="s">
        <v>204</v>
      </c>
      <c r="N91" t="s">
        <v>204</v>
      </c>
      <c r="O91" t="s">
        <v>204</v>
      </c>
      <c r="P91" t="s">
        <v>204</v>
      </c>
      <c r="Q91" s="80" t="s">
        <v>204</v>
      </c>
      <c r="R91" s="79"/>
      <c r="T91" t="s">
        <v>204</v>
      </c>
      <c r="U91" t="s">
        <v>204</v>
      </c>
      <c r="V91" t="s">
        <v>204</v>
      </c>
    </row>
    <row r="92" spans="2:22">
      <c r="B92" t="s">
        <v>204</v>
      </c>
      <c r="C92" s="79" t="s">
        <v>204</v>
      </c>
      <c r="E92" t="s">
        <v>204</v>
      </c>
      <c r="F92" t="s">
        <v>204</v>
      </c>
      <c r="G92" t="s">
        <v>204</v>
      </c>
      <c r="H92" t="s">
        <v>204</v>
      </c>
      <c r="I92" t="s">
        <v>204</v>
      </c>
      <c r="J92" t="s">
        <v>204</v>
      </c>
      <c r="K92" t="s">
        <v>204</v>
      </c>
      <c r="L92" t="s">
        <v>204</v>
      </c>
      <c r="M92" t="s">
        <v>204</v>
      </c>
      <c r="N92" t="s">
        <v>204</v>
      </c>
      <c r="O92" t="s">
        <v>204</v>
      </c>
      <c r="P92" t="s">
        <v>204</v>
      </c>
      <c r="Q92" s="80" t="s">
        <v>204</v>
      </c>
      <c r="R92" s="79"/>
      <c r="T92" t="s">
        <v>204</v>
      </c>
      <c r="U92" t="s">
        <v>204</v>
      </c>
      <c r="V92" t="s">
        <v>204</v>
      </c>
    </row>
    <row r="93" spans="2:22">
      <c r="B93" t="s">
        <v>204</v>
      </c>
      <c r="C93" s="79" t="s">
        <v>204</v>
      </c>
      <c r="E93" t="s">
        <v>204</v>
      </c>
      <c r="F93" t="s">
        <v>204</v>
      </c>
      <c r="G93" t="s">
        <v>204</v>
      </c>
      <c r="H93" t="s">
        <v>204</v>
      </c>
      <c r="I93" t="s">
        <v>204</v>
      </c>
      <c r="J93" t="s">
        <v>204</v>
      </c>
      <c r="K93" t="s">
        <v>204</v>
      </c>
      <c r="L93" t="s">
        <v>204</v>
      </c>
      <c r="M93" t="s">
        <v>204</v>
      </c>
      <c r="N93" t="s">
        <v>204</v>
      </c>
      <c r="O93" t="s">
        <v>204</v>
      </c>
      <c r="P93" t="s">
        <v>204</v>
      </c>
      <c r="Q93" s="80" t="s">
        <v>204</v>
      </c>
      <c r="R93" s="79"/>
      <c r="T93" t="s">
        <v>204</v>
      </c>
      <c r="U93" t="s">
        <v>204</v>
      </c>
      <c r="V93" t="s">
        <v>204</v>
      </c>
    </row>
    <row r="94" spans="2:22">
      <c r="B94" t="s">
        <v>204</v>
      </c>
      <c r="C94" s="79" t="s">
        <v>204</v>
      </c>
      <c r="E94" t="s">
        <v>204</v>
      </c>
      <c r="F94" t="s">
        <v>204</v>
      </c>
      <c r="G94" t="s">
        <v>204</v>
      </c>
      <c r="H94" t="s">
        <v>204</v>
      </c>
      <c r="I94" t="s">
        <v>204</v>
      </c>
      <c r="J94" t="s">
        <v>204</v>
      </c>
      <c r="K94" t="s">
        <v>204</v>
      </c>
      <c r="L94" t="s">
        <v>204</v>
      </c>
      <c r="M94" t="s">
        <v>204</v>
      </c>
      <c r="N94" t="s">
        <v>204</v>
      </c>
      <c r="O94" t="s">
        <v>204</v>
      </c>
      <c r="P94" t="s">
        <v>204</v>
      </c>
      <c r="Q94" s="80" t="s">
        <v>204</v>
      </c>
      <c r="R94" s="79"/>
      <c r="T94" t="s">
        <v>204</v>
      </c>
      <c r="U94" t="s">
        <v>204</v>
      </c>
      <c r="V94" t="s">
        <v>204</v>
      </c>
    </row>
    <row r="95" spans="2:22">
      <c r="B95" t="s">
        <v>204</v>
      </c>
      <c r="C95" s="79" t="s">
        <v>204</v>
      </c>
      <c r="E95" t="s">
        <v>204</v>
      </c>
      <c r="F95" t="s">
        <v>204</v>
      </c>
      <c r="G95" t="s">
        <v>204</v>
      </c>
      <c r="H95" t="s">
        <v>204</v>
      </c>
      <c r="I95" t="s">
        <v>204</v>
      </c>
      <c r="J95" t="s">
        <v>204</v>
      </c>
      <c r="K95" t="s">
        <v>204</v>
      </c>
      <c r="L95" t="s">
        <v>204</v>
      </c>
      <c r="M95" t="s">
        <v>204</v>
      </c>
      <c r="N95" t="s">
        <v>204</v>
      </c>
      <c r="O95" t="s">
        <v>204</v>
      </c>
      <c r="P95" t="s">
        <v>204</v>
      </c>
      <c r="Q95" s="80" t="s">
        <v>204</v>
      </c>
      <c r="R95" s="79"/>
      <c r="T95" t="s">
        <v>204</v>
      </c>
      <c r="U95" t="s">
        <v>204</v>
      </c>
      <c r="V95" t="s">
        <v>204</v>
      </c>
    </row>
    <row r="96" spans="2:22">
      <c r="B96" t="s">
        <v>204</v>
      </c>
      <c r="C96" s="79" t="s">
        <v>204</v>
      </c>
      <c r="E96" t="s">
        <v>204</v>
      </c>
      <c r="F96" t="s">
        <v>204</v>
      </c>
      <c r="G96" t="s">
        <v>204</v>
      </c>
      <c r="H96" t="s">
        <v>204</v>
      </c>
      <c r="I96" t="s">
        <v>204</v>
      </c>
      <c r="J96" t="s">
        <v>204</v>
      </c>
      <c r="K96" t="s">
        <v>204</v>
      </c>
      <c r="L96" t="s">
        <v>204</v>
      </c>
      <c r="M96" t="s">
        <v>204</v>
      </c>
      <c r="N96" t="s">
        <v>204</v>
      </c>
      <c r="O96" t="s">
        <v>204</v>
      </c>
      <c r="P96" t="s">
        <v>204</v>
      </c>
      <c r="Q96" s="80" t="s">
        <v>204</v>
      </c>
      <c r="R96" s="79"/>
      <c r="T96" t="s">
        <v>204</v>
      </c>
      <c r="U96" t="s">
        <v>204</v>
      </c>
      <c r="V96" t="s">
        <v>204</v>
      </c>
    </row>
    <row r="97" spans="2:22">
      <c r="B97" t="s">
        <v>204</v>
      </c>
      <c r="C97" s="79" t="s">
        <v>204</v>
      </c>
      <c r="E97" t="s">
        <v>204</v>
      </c>
      <c r="F97" t="s">
        <v>204</v>
      </c>
      <c r="G97" t="s">
        <v>204</v>
      </c>
      <c r="H97" t="s">
        <v>204</v>
      </c>
      <c r="I97" t="s">
        <v>204</v>
      </c>
      <c r="J97" t="s">
        <v>204</v>
      </c>
      <c r="K97" t="s">
        <v>204</v>
      </c>
      <c r="L97" t="s">
        <v>204</v>
      </c>
      <c r="M97" t="s">
        <v>204</v>
      </c>
      <c r="N97" t="s">
        <v>204</v>
      </c>
      <c r="O97" t="s">
        <v>204</v>
      </c>
      <c r="P97" t="s">
        <v>204</v>
      </c>
      <c r="Q97" s="80" t="s">
        <v>204</v>
      </c>
      <c r="R97" s="79"/>
      <c r="T97" t="s">
        <v>204</v>
      </c>
      <c r="U97" t="s">
        <v>204</v>
      </c>
      <c r="V97" t="s">
        <v>204</v>
      </c>
    </row>
    <row r="98" spans="2:22">
      <c r="B98" t="s">
        <v>204</v>
      </c>
      <c r="C98" s="79" t="s">
        <v>204</v>
      </c>
      <c r="E98" t="s">
        <v>204</v>
      </c>
      <c r="F98" t="s">
        <v>204</v>
      </c>
      <c r="G98" t="s">
        <v>204</v>
      </c>
      <c r="H98" t="s">
        <v>204</v>
      </c>
      <c r="I98" t="s">
        <v>204</v>
      </c>
      <c r="J98" t="s">
        <v>204</v>
      </c>
      <c r="K98" t="s">
        <v>204</v>
      </c>
      <c r="L98" t="s">
        <v>204</v>
      </c>
      <c r="M98" t="s">
        <v>204</v>
      </c>
      <c r="N98" t="s">
        <v>204</v>
      </c>
      <c r="O98" t="s">
        <v>204</v>
      </c>
      <c r="P98" t="s">
        <v>204</v>
      </c>
      <c r="Q98" s="80" t="s">
        <v>204</v>
      </c>
      <c r="R98" s="79"/>
      <c r="T98" t="s">
        <v>204</v>
      </c>
      <c r="U98" t="s">
        <v>204</v>
      </c>
      <c r="V98" t="s">
        <v>204</v>
      </c>
    </row>
    <row r="99" spans="2:22">
      <c r="B99" t="s">
        <v>204</v>
      </c>
      <c r="C99" s="79" t="s">
        <v>204</v>
      </c>
      <c r="E99" t="s">
        <v>204</v>
      </c>
      <c r="F99" t="s">
        <v>204</v>
      </c>
      <c r="G99" t="s">
        <v>204</v>
      </c>
      <c r="H99" t="s">
        <v>204</v>
      </c>
      <c r="I99" t="s">
        <v>204</v>
      </c>
      <c r="J99" t="s">
        <v>204</v>
      </c>
      <c r="K99" t="s">
        <v>204</v>
      </c>
      <c r="L99" t="s">
        <v>204</v>
      </c>
      <c r="M99" t="s">
        <v>204</v>
      </c>
      <c r="N99" t="s">
        <v>204</v>
      </c>
      <c r="O99" t="s">
        <v>204</v>
      </c>
      <c r="P99" t="s">
        <v>204</v>
      </c>
      <c r="Q99" s="80" t="s">
        <v>204</v>
      </c>
      <c r="R99" s="79"/>
      <c r="T99" t="s">
        <v>204</v>
      </c>
      <c r="U99" t="s">
        <v>204</v>
      </c>
      <c r="V99" t="s">
        <v>204</v>
      </c>
    </row>
    <row r="100" spans="2:22">
      <c r="B100" t="s">
        <v>204</v>
      </c>
      <c r="C100" s="79" t="s">
        <v>204</v>
      </c>
      <c r="E100" t="s">
        <v>204</v>
      </c>
      <c r="F100" t="s">
        <v>204</v>
      </c>
      <c r="G100" t="s">
        <v>204</v>
      </c>
      <c r="H100" t="s">
        <v>204</v>
      </c>
      <c r="I100" t="s">
        <v>204</v>
      </c>
      <c r="J100" t="s">
        <v>204</v>
      </c>
      <c r="K100" t="s">
        <v>204</v>
      </c>
      <c r="L100" t="s">
        <v>204</v>
      </c>
      <c r="M100" t="s">
        <v>204</v>
      </c>
      <c r="N100" t="s">
        <v>204</v>
      </c>
      <c r="O100" t="s">
        <v>204</v>
      </c>
      <c r="P100" t="s">
        <v>204</v>
      </c>
      <c r="Q100" s="80" t="s">
        <v>204</v>
      </c>
      <c r="R100" s="79"/>
      <c r="T100" t="s">
        <v>204</v>
      </c>
      <c r="U100" t="s">
        <v>204</v>
      </c>
      <c r="V100" t="s">
        <v>204</v>
      </c>
    </row>
    <row r="101" spans="2:22">
      <c r="B101" t="s">
        <v>204</v>
      </c>
      <c r="C101" s="79" t="s">
        <v>204</v>
      </c>
      <c r="E101" t="s">
        <v>204</v>
      </c>
      <c r="F101" t="s">
        <v>204</v>
      </c>
      <c r="G101" t="s">
        <v>204</v>
      </c>
      <c r="H101" t="s">
        <v>204</v>
      </c>
      <c r="I101" t="s">
        <v>204</v>
      </c>
      <c r="J101" t="s">
        <v>204</v>
      </c>
      <c r="K101" t="s">
        <v>204</v>
      </c>
      <c r="L101" t="s">
        <v>204</v>
      </c>
      <c r="M101" t="s">
        <v>204</v>
      </c>
      <c r="N101" t="s">
        <v>204</v>
      </c>
      <c r="O101" t="s">
        <v>204</v>
      </c>
      <c r="P101" t="s">
        <v>204</v>
      </c>
      <c r="Q101" s="80" t="s">
        <v>204</v>
      </c>
      <c r="R101" s="79"/>
      <c r="T101" t="s">
        <v>204</v>
      </c>
      <c r="U101" t="s">
        <v>204</v>
      </c>
      <c r="V101" t="s">
        <v>204</v>
      </c>
    </row>
    <row r="102" spans="2:22">
      <c r="B102" t="s">
        <v>204</v>
      </c>
      <c r="C102" s="79" t="s">
        <v>204</v>
      </c>
      <c r="E102" t="s">
        <v>204</v>
      </c>
      <c r="F102" t="s">
        <v>204</v>
      </c>
      <c r="G102" t="s">
        <v>204</v>
      </c>
      <c r="H102" t="s">
        <v>204</v>
      </c>
      <c r="I102" t="s">
        <v>204</v>
      </c>
      <c r="J102" t="s">
        <v>204</v>
      </c>
      <c r="K102" t="s">
        <v>204</v>
      </c>
      <c r="L102" t="s">
        <v>204</v>
      </c>
      <c r="M102" t="s">
        <v>204</v>
      </c>
      <c r="N102" t="s">
        <v>204</v>
      </c>
      <c r="O102" t="s">
        <v>204</v>
      </c>
      <c r="P102" t="s">
        <v>204</v>
      </c>
      <c r="Q102" s="80" t="s">
        <v>204</v>
      </c>
      <c r="R102" s="79"/>
      <c r="T102" t="s">
        <v>204</v>
      </c>
      <c r="U102" t="s">
        <v>204</v>
      </c>
      <c r="V102" t="s">
        <v>204</v>
      </c>
    </row>
    <row r="103" spans="2:22">
      <c r="B103" t="s">
        <v>204</v>
      </c>
      <c r="C103" s="79" t="s">
        <v>204</v>
      </c>
      <c r="E103" t="s">
        <v>204</v>
      </c>
      <c r="F103" t="s">
        <v>204</v>
      </c>
      <c r="G103" t="s">
        <v>204</v>
      </c>
      <c r="H103" t="s">
        <v>204</v>
      </c>
      <c r="I103" t="s">
        <v>204</v>
      </c>
      <c r="J103" t="s">
        <v>204</v>
      </c>
      <c r="K103" t="s">
        <v>204</v>
      </c>
      <c r="L103" t="s">
        <v>204</v>
      </c>
      <c r="M103" t="s">
        <v>204</v>
      </c>
      <c r="N103" t="s">
        <v>204</v>
      </c>
      <c r="O103" t="s">
        <v>204</v>
      </c>
      <c r="P103" t="s">
        <v>204</v>
      </c>
      <c r="Q103" s="80" t="s">
        <v>204</v>
      </c>
      <c r="R103" s="79"/>
      <c r="T103" t="s">
        <v>204</v>
      </c>
      <c r="U103" t="s">
        <v>204</v>
      </c>
      <c r="V103" t="s">
        <v>204</v>
      </c>
    </row>
    <row r="104" spans="2:22">
      <c r="B104" t="s">
        <v>204</v>
      </c>
      <c r="C104" s="79" t="s">
        <v>204</v>
      </c>
      <c r="E104" t="s">
        <v>204</v>
      </c>
      <c r="F104" t="s">
        <v>204</v>
      </c>
      <c r="G104" t="s">
        <v>204</v>
      </c>
      <c r="H104" t="s">
        <v>204</v>
      </c>
      <c r="I104" t="s">
        <v>204</v>
      </c>
      <c r="J104" t="s">
        <v>204</v>
      </c>
      <c r="K104" t="s">
        <v>204</v>
      </c>
      <c r="L104" t="s">
        <v>204</v>
      </c>
      <c r="M104" t="s">
        <v>204</v>
      </c>
      <c r="N104" t="s">
        <v>204</v>
      </c>
      <c r="O104" t="s">
        <v>204</v>
      </c>
      <c r="P104" t="s">
        <v>204</v>
      </c>
      <c r="Q104" s="80" t="s">
        <v>204</v>
      </c>
      <c r="R104" s="79"/>
      <c r="T104" t="s">
        <v>204</v>
      </c>
      <c r="U104" t="s">
        <v>204</v>
      </c>
      <c r="V104" t="s">
        <v>204</v>
      </c>
    </row>
    <row r="105" spans="2:22">
      <c r="B105" t="s">
        <v>204</v>
      </c>
      <c r="C105" s="79" t="s">
        <v>204</v>
      </c>
      <c r="E105" t="s">
        <v>204</v>
      </c>
      <c r="F105" t="s">
        <v>204</v>
      </c>
      <c r="G105" t="s">
        <v>204</v>
      </c>
      <c r="H105" t="s">
        <v>204</v>
      </c>
      <c r="I105" t="s">
        <v>204</v>
      </c>
      <c r="J105" t="s">
        <v>204</v>
      </c>
      <c r="K105" t="s">
        <v>204</v>
      </c>
      <c r="L105" t="s">
        <v>204</v>
      </c>
      <c r="M105" t="s">
        <v>204</v>
      </c>
      <c r="N105" t="s">
        <v>204</v>
      </c>
      <c r="O105" t="s">
        <v>204</v>
      </c>
      <c r="P105" t="s">
        <v>204</v>
      </c>
      <c r="Q105" s="80" t="s">
        <v>204</v>
      </c>
      <c r="R105" s="79"/>
      <c r="T105" t="s">
        <v>204</v>
      </c>
      <c r="U105" t="s">
        <v>204</v>
      </c>
      <c r="V105" t="s">
        <v>204</v>
      </c>
    </row>
    <row r="106" spans="2:22">
      <c r="B106" t="s">
        <v>204</v>
      </c>
      <c r="C106" s="79" t="s">
        <v>204</v>
      </c>
      <c r="E106" t="s">
        <v>204</v>
      </c>
      <c r="F106" t="s">
        <v>204</v>
      </c>
      <c r="G106" t="s">
        <v>204</v>
      </c>
      <c r="H106" t="s">
        <v>204</v>
      </c>
      <c r="I106" t="s">
        <v>204</v>
      </c>
      <c r="J106" t="s">
        <v>204</v>
      </c>
      <c r="K106" t="s">
        <v>204</v>
      </c>
      <c r="L106" t="s">
        <v>204</v>
      </c>
      <c r="M106" t="s">
        <v>204</v>
      </c>
      <c r="N106" t="s">
        <v>204</v>
      </c>
      <c r="O106" t="s">
        <v>204</v>
      </c>
      <c r="P106" t="s">
        <v>204</v>
      </c>
      <c r="Q106" s="80" t="s">
        <v>204</v>
      </c>
      <c r="R106" s="79"/>
      <c r="T106" t="s">
        <v>204</v>
      </c>
      <c r="U106" t="s">
        <v>204</v>
      </c>
      <c r="V106" t="s">
        <v>204</v>
      </c>
    </row>
    <row r="107" spans="2:22">
      <c r="B107" t="s">
        <v>204</v>
      </c>
      <c r="C107" s="79" t="s">
        <v>204</v>
      </c>
      <c r="E107" t="s">
        <v>204</v>
      </c>
      <c r="F107" t="s">
        <v>204</v>
      </c>
      <c r="G107" t="s">
        <v>204</v>
      </c>
      <c r="H107" t="s">
        <v>204</v>
      </c>
      <c r="I107" t="s">
        <v>204</v>
      </c>
      <c r="J107" t="s">
        <v>204</v>
      </c>
      <c r="K107" t="s">
        <v>204</v>
      </c>
      <c r="L107" t="s">
        <v>204</v>
      </c>
      <c r="M107" t="s">
        <v>204</v>
      </c>
      <c r="N107" t="s">
        <v>204</v>
      </c>
      <c r="O107" t="s">
        <v>204</v>
      </c>
      <c r="P107" t="s">
        <v>204</v>
      </c>
      <c r="Q107" s="80" t="s">
        <v>204</v>
      </c>
      <c r="R107" s="79"/>
      <c r="T107" t="s">
        <v>204</v>
      </c>
      <c r="U107" t="s">
        <v>204</v>
      </c>
      <c r="V107" t="s">
        <v>204</v>
      </c>
    </row>
    <row r="108" spans="2:22">
      <c r="B108" t="s">
        <v>204</v>
      </c>
      <c r="C108" s="79" t="s">
        <v>204</v>
      </c>
      <c r="E108" t="s">
        <v>204</v>
      </c>
      <c r="F108" t="s">
        <v>204</v>
      </c>
      <c r="G108" t="s">
        <v>204</v>
      </c>
      <c r="H108" t="s">
        <v>204</v>
      </c>
      <c r="I108" t="s">
        <v>204</v>
      </c>
      <c r="J108" t="s">
        <v>204</v>
      </c>
      <c r="K108" t="s">
        <v>204</v>
      </c>
      <c r="L108" t="s">
        <v>204</v>
      </c>
      <c r="M108" t="s">
        <v>204</v>
      </c>
      <c r="N108" t="s">
        <v>204</v>
      </c>
      <c r="O108" t="s">
        <v>204</v>
      </c>
      <c r="P108" t="s">
        <v>204</v>
      </c>
      <c r="Q108" s="80" t="s">
        <v>204</v>
      </c>
      <c r="R108" s="79"/>
      <c r="T108" t="s">
        <v>204</v>
      </c>
      <c r="U108" t="s">
        <v>204</v>
      </c>
      <c r="V108" t="s">
        <v>204</v>
      </c>
    </row>
    <row r="109" spans="2:22">
      <c r="B109" t="s">
        <v>204</v>
      </c>
      <c r="C109" s="79" t="s">
        <v>204</v>
      </c>
      <c r="E109" t="s">
        <v>204</v>
      </c>
      <c r="F109" t="s">
        <v>204</v>
      </c>
      <c r="G109" t="s">
        <v>204</v>
      </c>
      <c r="H109" t="s">
        <v>204</v>
      </c>
      <c r="I109" t="s">
        <v>204</v>
      </c>
      <c r="J109" t="s">
        <v>204</v>
      </c>
      <c r="K109" t="s">
        <v>204</v>
      </c>
      <c r="L109" t="s">
        <v>204</v>
      </c>
      <c r="M109" t="s">
        <v>204</v>
      </c>
      <c r="N109" t="s">
        <v>204</v>
      </c>
      <c r="O109" t="s">
        <v>204</v>
      </c>
      <c r="P109" t="s">
        <v>204</v>
      </c>
      <c r="Q109" s="80" t="s">
        <v>204</v>
      </c>
      <c r="R109" s="79"/>
      <c r="T109" t="s">
        <v>204</v>
      </c>
      <c r="U109" t="s">
        <v>204</v>
      </c>
      <c r="V109" t="s">
        <v>204</v>
      </c>
    </row>
    <row r="110" spans="2:22">
      <c r="B110" t="s">
        <v>204</v>
      </c>
      <c r="C110" s="79" t="s">
        <v>204</v>
      </c>
      <c r="E110" t="s">
        <v>204</v>
      </c>
      <c r="F110" t="s">
        <v>204</v>
      </c>
      <c r="G110" t="s">
        <v>204</v>
      </c>
      <c r="H110" t="s">
        <v>204</v>
      </c>
      <c r="I110" t="s">
        <v>204</v>
      </c>
      <c r="J110" t="s">
        <v>204</v>
      </c>
      <c r="K110" t="s">
        <v>204</v>
      </c>
      <c r="L110" t="s">
        <v>204</v>
      </c>
      <c r="M110" t="s">
        <v>204</v>
      </c>
      <c r="N110" t="s">
        <v>204</v>
      </c>
      <c r="O110" t="s">
        <v>204</v>
      </c>
      <c r="P110" t="s">
        <v>204</v>
      </c>
      <c r="Q110" s="80" t="s">
        <v>204</v>
      </c>
      <c r="R110" s="79"/>
      <c r="T110" t="s">
        <v>204</v>
      </c>
      <c r="U110" t="s">
        <v>204</v>
      </c>
      <c r="V110" t="s">
        <v>204</v>
      </c>
    </row>
    <row r="111" spans="2:22">
      <c r="B111" t="s">
        <v>204</v>
      </c>
      <c r="C111" s="79" t="s">
        <v>204</v>
      </c>
      <c r="E111" t="s">
        <v>204</v>
      </c>
      <c r="F111" t="s">
        <v>204</v>
      </c>
      <c r="G111" t="s">
        <v>204</v>
      </c>
      <c r="H111" t="s">
        <v>204</v>
      </c>
      <c r="I111" t="s">
        <v>204</v>
      </c>
      <c r="J111" t="s">
        <v>204</v>
      </c>
      <c r="K111" t="s">
        <v>204</v>
      </c>
      <c r="L111" t="s">
        <v>204</v>
      </c>
      <c r="M111" t="s">
        <v>204</v>
      </c>
      <c r="N111" t="s">
        <v>204</v>
      </c>
      <c r="O111" t="s">
        <v>204</v>
      </c>
      <c r="P111" t="s">
        <v>204</v>
      </c>
      <c r="Q111" s="80" t="s">
        <v>204</v>
      </c>
      <c r="R111" s="79"/>
      <c r="T111" t="s">
        <v>204</v>
      </c>
      <c r="U111" t="s">
        <v>204</v>
      </c>
      <c r="V111" t="s">
        <v>204</v>
      </c>
    </row>
    <row r="112" spans="2:22">
      <c r="B112" t="s">
        <v>204</v>
      </c>
      <c r="C112" s="79" t="s">
        <v>204</v>
      </c>
      <c r="E112" t="s">
        <v>204</v>
      </c>
      <c r="F112" t="s">
        <v>204</v>
      </c>
      <c r="G112" t="s">
        <v>204</v>
      </c>
      <c r="H112" t="s">
        <v>204</v>
      </c>
      <c r="I112" t="s">
        <v>204</v>
      </c>
      <c r="J112" t="s">
        <v>204</v>
      </c>
      <c r="K112" t="s">
        <v>204</v>
      </c>
      <c r="L112" t="s">
        <v>204</v>
      </c>
      <c r="M112" t="s">
        <v>204</v>
      </c>
      <c r="N112" t="s">
        <v>204</v>
      </c>
      <c r="O112" t="s">
        <v>204</v>
      </c>
      <c r="P112" t="s">
        <v>204</v>
      </c>
      <c r="Q112" s="80" t="s">
        <v>204</v>
      </c>
      <c r="R112" s="79"/>
      <c r="T112" t="s">
        <v>204</v>
      </c>
      <c r="U112" t="s">
        <v>204</v>
      </c>
      <c r="V112" t="s">
        <v>204</v>
      </c>
    </row>
    <row r="113" spans="2:22">
      <c r="B113" t="s">
        <v>204</v>
      </c>
      <c r="C113" s="79" t="s">
        <v>204</v>
      </c>
      <c r="E113" t="s">
        <v>204</v>
      </c>
      <c r="F113" t="s">
        <v>204</v>
      </c>
      <c r="G113" t="s">
        <v>204</v>
      </c>
      <c r="H113" t="s">
        <v>204</v>
      </c>
      <c r="I113" t="s">
        <v>204</v>
      </c>
      <c r="J113" t="s">
        <v>204</v>
      </c>
      <c r="K113" t="s">
        <v>204</v>
      </c>
      <c r="L113" t="s">
        <v>204</v>
      </c>
      <c r="M113" t="s">
        <v>204</v>
      </c>
      <c r="N113" t="s">
        <v>204</v>
      </c>
      <c r="O113" t="s">
        <v>204</v>
      </c>
      <c r="P113" t="s">
        <v>204</v>
      </c>
      <c r="Q113" s="80" t="s">
        <v>204</v>
      </c>
      <c r="R113" s="79"/>
      <c r="T113" t="s">
        <v>204</v>
      </c>
      <c r="U113" t="s">
        <v>204</v>
      </c>
      <c r="V113" t="s">
        <v>204</v>
      </c>
    </row>
    <row r="114" spans="2:22">
      <c r="B114" t="s">
        <v>204</v>
      </c>
      <c r="C114" s="79" t="s">
        <v>204</v>
      </c>
      <c r="E114" t="s">
        <v>204</v>
      </c>
      <c r="F114" t="s">
        <v>204</v>
      </c>
      <c r="G114" t="s">
        <v>204</v>
      </c>
      <c r="H114" t="s">
        <v>204</v>
      </c>
      <c r="I114" t="s">
        <v>204</v>
      </c>
      <c r="J114" t="s">
        <v>204</v>
      </c>
      <c r="K114" t="s">
        <v>204</v>
      </c>
      <c r="L114" t="s">
        <v>204</v>
      </c>
      <c r="M114" t="s">
        <v>204</v>
      </c>
      <c r="N114" t="s">
        <v>204</v>
      </c>
      <c r="O114" t="s">
        <v>204</v>
      </c>
      <c r="P114" t="s">
        <v>204</v>
      </c>
      <c r="Q114" s="80" t="s">
        <v>204</v>
      </c>
      <c r="R114" s="79"/>
      <c r="T114" t="s">
        <v>204</v>
      </c>
      <c r="U114" t="s">
        <v>204</v>
      </c>
      <c r="V114" t="s">
        <v>204</v>
      </c>
    </row>
    <row r="115" spans="2:22">
      <c r="B115" t="s">
        <v>204</v>
      </c>
      <c r="C115" s="79" t="s">
        <v>204</v>
      </c>
      <c r="E115" t="s">
        <v>204</v>
      </c>
      <c r="F115" t="s">
        <v>204</v>
      </c>
      <c r="G115" t="s">
        <v>204</v>
      </c>
      <c r="H115" t="s">
        <v>204</v>
      </c>
      <c r="I115" t="s">
        <v>204</v>
      </c>
      <c r="J115" t="s">
        <v>204</v>
      </c>
      <c r="K115" t="s">
        <v>204</v>
      </c>
      <c r="L115" t="s">
        <v>204</v>
      </c>
      <c r="M115" t="s">
        <v>204</v>
      </c>
      <c r="N115" t="s">
        <v>204</v>
      </c>
      <c r="O115" t="s">
        <v>204</v>
      </c>
      <c r="P115" t="s">
        <v>204</v>
      </c>
      <c r="Q115" s="80" t="s">
        <v>204</v>
      </c>
      <c r="R115" s="79"/>
      <c r="T115" t="s">
        <v>204</v>
      </c>
      <c r="U115" t="s">
        <v>204</v>
      </c>
      <c r="V115" t="s">
        <v>204</v>
      </c>
    </row>
    <row r="116" spans="2:22">
      <c r="B116" t="s">
        <v>204</v>
      </c>
      <c r="C116" s="79" t="s">
        <v>204</v>
      </c>
      <c r="E116" t="s">
        <v>204</v>
      </c>
      <c r="F116" t="s">
        <v>204</v>
      </c>
      <c r="G116" t="s">
        <v>204</v>
      </c>
      <c r="H116" t="s">
        <v>204</v>
      </c>
      <c r="I116" t="s">
        <v>204</v>
      </c>
      <c r="J116" t="s">
        <v>204</v>
      </c>
      <c r="K116" t="s">
        <v>204</v>
      </c>
      <c r="L116" t="s">
        <v>204</v>
      </c>
      <c r="M116" t="s">
        <v>204</v>
      </c>
      <c r="N116" t="s">
        <v>204</v>
      </c>
      <c r="O116" t="s">
        <v>204</v>
      </c>
      <c r="P116" t="s">
        <v>204</v>
      </c>
      <c r="Q116" s="80" t="s">
        <v>204</v>
      </c>
      <c r="R116" s="79"/>
      <c r="T116" t="s">
        <v>204</v>
      </c>
      <c r="U116" t="s">
        <v>204</v>
      </c>
      <c r="V116" t="s">
        <v>204</v>
      </c>
    </row>
    <row r="117" spans="2:22">
      <c r="B117" t="s">
        <v>204</v>
      </c>
      <c r="C117" s="79" t="s">
        <v>204</v>
      </c>
      <c r="E117" t="s">
        <v>204</v>
      </c>
      <c r="F117" t="s">
        <v>204</v>
      </c>
      <c r="G117" t="s">
        <v>204</v>
      </c>
      <c r="H117" t="s">
        <v>204</v>
      </c>
      <c r="I117" t="s">
        <v>204</v>
      </c>
      <c r="J117" t="s">
        <v>204</v>
      </c>
      <c r="K117" t="s">
        <v>204</v>
      </c>
      <c r="L117" t="s">
        <v>204</v>
      </c>
      <c r="M117" t="s">
        <v>204</v>
      </c>
      <c r="N117" t="s">
        <v>204</v>
      </c>
      <c r="O117" t="s">
        <v>204</v>
      </c>
      <c r="P117" t="s">
        <v>204</v>
      </c>
      <c r="Q117" s="80" t="s">
        <v>204</v>
      </c>
      <c r="R117" s="79"/>
      <c r="T117" t="s">
        <v>204</v>
      </c>
      <c r="U117" t="s">
        <v>204</v>
      </c>
      <c r="V117" t="s">
        <v>204</v>
      </c>
    </row>
    <row r="118" spans="2:22">
      <c r="B118" t="s">
        <v>204</v>
      </c>
      <c r="C118" s="79" t="s">
        <v>204</v>
      </c>
      <c r="E118" t="s">
        <v>204</v>
      </c>
      <c r="F118" t="s">
        <v>204</v>
      </c>
      <c r="G118" t="s">
        <v>204</v>
      </c>
      <c r="H118" t="s">
        <v>204</v>
      </c>
      <c r="I118" t="s">
        <v>204</v>
      </c>
      <c r="J118" t="s">
        <v>204</v>
      </c>
      <c r="K118" t="s">
        <v>204</v>
      </c>
      <c r="L118" t="s">
        <v>204</v>
      </c>
      <c r="M118" t="s">
        <v>204</v>
      </c>
      <c r="N118" t="s">
        <v>204</v>
      </c>
      <c r="O118" t="s">
        <v>204</v>
      </c>
      <c r="P118" t="s">
        <v>204</v>
      </c>
      <c r="Q118" s="80" t="s">
        <v>204</v>
      </c>
      <c r="R118" s="79"/>
      <c r="T118" t="s">
        <v>204</v>
      </c>
      <c r="U118" t="s">
        <v>204</v>
      </c>
      <c r="V118" t="s">
        <v>204</v>
      </c>
    </row>
    <row r="119" spans="2:22">
      <c r="B119" t="s">
        <v>204</v>
      </c>
      <c r="C119" s="79" t="s">
        <v>204</v>
      </c>
      <c r="E119" t="s">
        <v>204</v>
      </c>
      <c r="F119" t="s">
        <v>204</v>
      </c>
      <c r="G119" t="s">
        <v>204</v>
      </c>
      <c r="H119" t="s">
        <v>204</v>
      </c>
      <c r="I119" t="s">
        <v>204</v>
      </c>
      <c r="J119" t="s">
        <v>204</v>
      </c>
      <c r="K119" t="s">
        <v>204</v>
      </c>
      <c r="L119" t="s">
        <v>204</v>
      </c>
      <c r="M119" t="s">
        <v>204</v>
      </c>
      <c r="N119" t="s">
        <v>204</v>
      </c>
      <c r="O119" t="s">
        <v>204</v>
      </c>
      <c r="P119" t="s">
        <v>204</v>
      </c>
      <c r="Q119" s="80" t="s">
        <v>204</v>
      </c>
      <c r="R119" s="79"/>
      <c r="T119" t="s">
        <v>204</v>
      </c>
      <c r="U119" t="s">
        <v>204</v>
      </c>
      <c r="V119" t="s">
        <v>204</v>
      </c>
    </row>
    <row r="120" spans="2:22">
      <c r="B120" t="s">
        <v>204</v>
      </c>
      <c r="C120" s="79" t="s">
        <v>204</v>
      </c>
      <c r="E120" t="s">
        <v>204</v>
      </c>
      <c r="F120" t="s">
        <v>204</v>
      </c>
      <c r="G120" t="s">
        <v>204</v>
      </c>
      <c r="H120" t="s">
        <v>204</v>
      </c>
      <c r="I120" t="s">
        <v>204</v>
      </c>
      <c r="J120" t="s">
        <v>204</v>
      </c>
      <c r="K120" t="s">
        <v>204</v>
      </c>
      <c r="L120" t="s">
        <v>204</v>
      </c>
      <c r="M120" t="s">
        <v>204</v>
      </c>
      <c r="N120" t="s">
        <v>204</v>
      </c>
      <c r="O120" t="s">
        <v>204</v>
      </c>
      <c r="P120" t="s">
        <v>204</v>
      </c>
      <c r="Q120" s="80" t="s">
        <v>204</v>
      </c>
      <c r="R120" s="79"/>
      <c r="T120" t="s">
        <v>204</v>
      </c>
      <c r="U120" t="s">
        <v>204</v>
      </c>
      <c r="V120" t="s">
        <v>204</v>
      </c>
    </row>
    <row r="121" spans="2:22">
      <c r="B121" t="s">
        <v>204</v>
      </c>
      <c r="C121" s="79" t="s">
        <v>204</v>
      </c>
      <c r="E121" t="s">
        <v>204</v>
      </c>
      <c r="F121" t="s">
        <v>204</v>
      </c>
      <c r="G121" t="s">
        <v>204</v>
      </c>
      <c r="H121" t="s">
        <v>204</v>
      </c>
      <c r="I121" t="s">
        <v>204</v>
      </c>
      <c r="J121" t="s">
        <v>204</v>
      </c>
      <c r="K121" t="s">
        <v>204</v>
      </c>
      <c r="L121" t="s">
        <v>204</v>
      </c>
      <c r="M121" t="s">
        <v>204</v>
      </c>
      <c r="N121" t="s">
        <v>204</v>
      </c>
      <c r="O121" t="s">
        <v>204</v>
      </c>
      <c r="P121" t="s">
        <v>204</v>
      </c>
      <c r="Q121" s="80" t="s">
        <v>204</v>
      </c>
      <c r="R121" s="79"/>
      <c r="T121" t="s">
        <v>204</v>
      </c>
      <c r="U121" t="s">
        <v>204</v>
      </c>
      <c r="V121" t="s">
        <v>204</v>
      </c>
    </row>
    <row r="122" spans="2:22">
      <c r="B122" t="s">
        <v>204</v>
      </c>
      <c r="C122" s="79" t="s">
        <v>204</v>
      </c>
      <c r="E122" t="s">
        <v>204</v>
      </c>
      <c r="F122" t="s">
        <v>204</v>
      </c>
      <c r="G122" t="s">
        <v>204</v>
      </c>
      <c r="H122" t="s">
        <v>204</v>
      </c>
      <c r="I122" t="s">
        <v>204</v>
      </c>
      <c r="J122" t="s">
        <v>204</v>
      </c>
      <c r="K122" t="s">
        <v>204</v>
      </c>
      <c r="L122" t="s">
        <v>204</v>
      </c>
      <c r="M122" t="s">
        <v>204</v>
      </c>
      <c r="N122" t="s">
        <v>204</v>
      </c>
      <c r="O122" t="s">
        <v>204</v>
      </c>
      <c r="P122" t="s">
        <v>204</v>
      </c>
      <c r="Q122" s="80" t="s">
        <v>204</v>
      </c>
      <c r="R122" s="79"/>
      <c r="T122" t="s">
        <v>204</v>
      </c>
      <c r="U122" t="s">
        <v>204</v>
      </c>
      <c r="V122" t="s">
        <v>204</v>
      </c>
    </row>
    <row r="123" spans="2:22">
      <c r="B123" t="s">
        <v>204</v>
      </c>
      <c r="C123" s="79" t="s">
        <v>204</v>
      </c>
      <c r="E123" t="s">
        <v>204</v>
      </c>
      <c r="F123" t="s">
        <v>204</v>
      </c>
      <c r="G123" t="s">
        <v>204</v>
      </c>
      <c r="H123" t="s">
        <v>204</v>
      </c>
      <c r="I123" t="s">
        <v>204</v>
      </c>
      <c r="J123" t="s">
        <v>204</v>
      </c>
      <c r="K123" t="s">
        <v>204</v>
      </c>
      <c r="L123" t="s">
        <v>204</v>
      </c>
      <c r="M123" t="s">
        <v>204</v>
      </c>
      <c r="N123" t="s">
        <v>204</v>
      </c>
      <c r="O123" t="s">
        <v>204</v>
      </c>
      <c r="P123" t="s">
        <v>204</v>
      </c>
      <c r="Q123" s="80" t="s">
        <v>204</v>
      </c>
      <c r="R123" s="79"/>
      <c r="T123" t="s">
        <v>204</v>
      </c>
      <c r="U123" t="s">
        <v>204</v>
      </c>
      <c r="V123" t="s">
        <v>204</v>
      </c>
    </row>
    <row r="124" spans="2:22">
      <c r="B124" t="s">
        <v>204</v>
      </c>
      <c r="C124" s="79" t="s">
        <v>204</v>
      </c>
      <c r="E124" t="s">
        <v>204</v>
      </c>
      <c r="F124" t="s">
        <v>204</v>
      </c>
      <c r="G124" t="s">
        <v>204</v>
      </c>
      <c r="H124" t="s">
        <v>204</v>
      </c>
      <c r="I124" t="s">
        <v>204</v>
      </c>
      <c r="J124" t="s">
        <v>204</v>
      </c>
      <c r="K124" t="s">
        <v>204</v>
      </c>
      <c r="L124" t="s">
        <v>204</v>
      </c>
      <c r="M124" t="s">
        <v>204</v>
      </c>
      <c r="N124" t="s">
        <v>204</v>
      </c>
      <c r="O124" t="s">
        <v>204</v>
      </c>
      <c r="P124" t="s">
        <v>204</v>
      </c>
      <c r="Q124" s="80" t="s">
        <v>204</v>
      </c>
      <c r="R124" s="79"/>
      <c r="T124" t="s">
        <v>204</v>
      </c>
      <c r="U124" t="s">
        <v>204</v>
      </c>
      <c r="V124" t="s">
        <v>204</v>
      </c>
    </row>
    <row r="125" spans="2:22">
      <c r="B125" t="s">
        <v>204</v>
      </c>
      <c r="C125" s="79" t="s">
        <v>204</v>
      </c>
      <c r="E125" t="s">
        <v>204</v>
      </c>
      <c r="F125" t="s">
        <v>204</v>
      </c>
      <c r="G125" t="s">
        <v>204</v>
      </c>
      <c r="H125" t="s">
        <v>204</v>
      </c>
      <c r="I125" t="s">
        <v>204</v>
      </c>
      <c r="J125" t="s">
        <v>204</v>
      </c>
      <c r="K125" t="s">
        <v>204</v>
      </c>
      <c r="L125" t="s">
        <v>204</v>
      </c>
      <c r="M125" t="s">
        <v>204</v>
      </c>
      <c r="N125" t="s">
        <v>204</v>
      </c>
      <c r="O125" t="s">
        <v>204</v>
      </c>
      <c r="P125" t="s">
        <v>204</v>
      </c>
      <c r="Q125" s="80" t="s">
        <v>204</v>
      </c>
      <c r="R125" s="79"/>
      <c r="T125" t="s">
        <v>204</v>
      </c>
      <c r="U125" t="s">
        <v>204</v>
      </c>
      <c r="V125" t="s">
        <v>204</v>
      </c>
    </row>
    <row r="126" spans="2:22">
      <c r="B126" t="s">
        <v>204</v>
      </c>
      <c r="C126" s="79" t="s">
        <v>204</v>
      </c>
      <c r="E126" t="s">
        <v>204</v>
      </c>
      <c r="F126" t="s">
        <v>204</v>
      </c>
      <c r="G126" t="s">
        <v>204</v>
      </c>
      <c r="H126" t="s">
        <v>204</v>
      </c>
      <c r="I126" t="s">
        <v>204</v>
      </c>
      <c r="J126" t="s">
        <v>204</v>
      </c>
      <c r="K126" t="s">
        <v>204</v>
      </c>
      <c r="L126" t="s">
        <v>204</v>
      </c>
      <c r="M126" t="s">
        <v>204</v>
      </c>
      <c r="N126" t="s">
        <v>204</v>
      </c>
      <c r="O126" t="s">
        <v>204</v>
      </c>
      <c r="P126" t="s">
        <v>204</v>
      </c>
      <c r="Q126" s="80" t="s">
        <v>204</v>
      </c>
      <c r="R126" s="79"/>
      <c r="T126" t="s">
        <v>204</v>
      </c>
      <c r="U126" t="s">
        <v>204</v>
      </c>
      <c r="V126" t="s">
        <v>204</v>
      </c>
    </row>
    <row r="127" spans="2:22">
      <c r="B127" t="s">
        <v>204</v>
      </c>
      <c r="C127" s="79" t="s">
        <v>204</v>
      </c>
      <c r="E127" t="s">
        <v>204</v>
      </c>
      <c r="F127" t="s">
        <v>204</v>
      </c>
      <c r="G127" t="s">
        <v>204</v>
      </c>
      <c r="H127" t="s">
        <v>204</v>
      </c>
      <c r="I127" t="s">
        <v>204</v>
      </c>
      <c r="J127" t="s">
        <v>204</v>
      </c>
      <c r="K127" t="s">
        <v>204</v>
      </c>
      <c r="L127" t="s">
        <v>204</v>
      </c>
      <c r="M127" t="s">
        <v>204</v>
      </c>
      <c r="N127" t="s">
        <v>204</v>
      </c>
      <c r="O127" t="s">
        <v>204</v>
      </c>
      <c r="P127" t="s">
        <v>204</v>
      </c>
      <c r="Q127" s="80" t="s">
        <v>204</v>
      </c>
      <c r="R127" s="79"/>
      <c r="T127" t="s">
        <v>204</v>
      </c>
      <c r="U127" t="s">
        <v>204</v>
      </c>
      <c r="V127" t="s">
        <v>204</v>
      </c>
    </row>
    <row r="128" spans="2:22">
      <c r="B128" t="s">
        <v>204</v>
      </c>
      <c r="C128" s="79" t="s">
        <v>204</v>
      </c>
      <c r="E128" t="s">
        <v>204</v>
      </c>
      <c r="F128" t="s">
        <v>204</v>
      </c>
      <c r="G128" t="s">
        <v>204</v>
      </c>
      <c r="H128" t="s">
        <v>204</v>
      </c>
      <c r="I128" t="s">
        <v>204</v>
      </c>
      <c r="J128" t="s">
        <v>204</v>
      </c>
      <c r="K128" t="s">
        <v>204</v>
      </c>
      <c r="L128" t="s">
        <v>204</v>
      </c>
      <c r="M128" t="s">
        <v>204</v>
      </c>
      <c r="N128" t="s">
        <v>204</v>
      </c>
      <c r="O128" t="s">
        <v>204</v>
      </c>
      <c r="P128" t="s">
        <v>204</v>
      </c>
      <c r="Q128" s="80" t="s">
        <v>204</v>
      </c>
      <c r="R128" s="79"/>
      <c r="T128" t="s">
        <v>204</v>
      </c>
      <c r="U128" t="s">
        <v>204</v>
      </c>
      <c r="V128" t="s">
        <v>204</v>
      </c>
    </row>
    <row r="129" spans="2:22">
      <c r="B129" t="s">
        <v>204</v>
      </c>
      <c r="C129" s="79" t="s">
        <v>204</v>
      </c>
      <c r="E129" t="s">
        <v>204</v>
      </c>
      <c r="F129" t="s">
        <v>204</v>
      </c>
      <c r="G129" t="s">
        <v>204</v>
      </c>
      <c r="H129" t="s">
        <v>204</v>
      </c>
      <c r="I129" t="s">
        <v>204</v>
      </c>
      <c r="J129" t="s">
        <v>204</v>
      </c>
      <c r="K129" t="s">
        <v>204</v>
      </c>
      <c r="L129" t="s">
        <v>204</v>
      </c>
      <c r="M129" t="s">
        <v>204</v>
      </c>
      <c r="N129" t="s">
        <v>204</v>
      </c>
      <c r="O129" t="s">
        <v>204</v>
      </c>
      <c r="P129" t="s">
        <v>204</v>
      </c>
      <c r="Q129" s="80" t="s">
        <v>204</v>
      </c>
      <c r="R129" s="79"/>
      <c r="T129" t="s">
        <v>204</v>
      </c>
      <c r="U129" t="s">
        <v>204</v>
      </c>
      <c r="V129" t="s">
        <v>204</v>
      </c>
    </row>
    <row r="130" spans="2:22">
      <c r="B130" t="s">
        <v>204</v>
      </c>
      <c r="C130" s="79" t="s">
        <v>204</v>
      </c>
      <c r="E130" t="s">
        <v>204</v>
      </c>
      <c r="F130" t="s">
        <v>204</v>
      </c>
      <c r="G130" t="s">
        <v>204</v>
      </c>
      <c r="H130" t="s">
        <v>204</v>
      </c>
      <c r="I130" t="s">
        <v>204</v>
      </c>
      <c r="J130" t="s">
        <v>204</v>
      </c>
      <c r="K130" t="s">
        <v>204</v>
      </c>
      <c r="L130" t="s">
        <v>204</v>
      </c>
      <c r="M130" t="s">
        <v>204</v>
      </c>
      <c r="N130" t="s">
        <v>204</v>
      </c>
      <c r="O130" t="s">
        <v>204</v>
      </c>
      <c r="P130" t="s">
        <v>204</v>
      </c>
      <c r="Q130" s="80" t="s">
        <v>204</v>
      </c>
      <c r="R130" s="79"/>
      <c r="T130" t="s">
        <v>204</v>
      </c>
      <c r="U130" t="s">
        <v>204</v>
      </c>
      <c r="V130" t="s">
        <v>204</v>
      </c>
    </row>
    <row r="131" spans="2:22">
      <c r="B131" t="s">
        <v>204</v>
      </c>
      <c r="C131" s="79" t="s">
        <v>204</v>
      </c>
      <c r="E131" t="s">
        <v>204</v>
      </c>
      <c r="F131" t="s">
        <v>204</v>
      </c>
      <c r="G131" t="s">
        <v>204</v>
      </c>
      <c r="H131" t="s">
        <v>204</v>
      </c>
      <c r="I131" t="s">
        <v>204</v>
      </c>
      <c r="J131" t="s">
        <v>204</v>
      </c>
      <c r="K131" t="s">
        <v>204</v>
      </c>
      <c r="L131" t="s">
        <v>204</v>
      </c>
      <c r="M131" t="s">
        <v>204</v>
      </c>
      <c r="N131" t="s">
        <v>204</v>
      </c>
      <c r="O131" t="s">
        <v>204</v>
      </c>
      <c r="P131" t="s">
        <v>204</v>
      </c>
      <c r="Q131" s="80" t="s">
        <v>204</v>
      </c>
      <c r="R131" s="79"/>
      <c r="T131" t="s">
        <v>204</v>
      </c>
      <c r="U131" t="s">
        <v>204</v>
      </c>
      <c r="V131" t="s">
        <v>204</v>
      </c>
    </row>
    <row r="132" spans="2:22">
      <c r="B132" t="s">
        <v>204</v>
      </c>
      <c r="C132" s="79" t="s">
        <v>204</v>
      </c>
      <c r="E132" t="s">
        <v>204</v>
      </c>
      <c r="F132" t="s">
        <v>204</v>
      </c>
      <c r="G132" t="s">
        <v>204</v>
      </c>
      <c r="H132" t="s">
        <v>204</v>
      </c>
      <c r="I132" t="s">
        <v>204</v>
      </c>
      <c r="J132" t="s">
        <v>204</v>
      </c>
      <c r="K132" t="s">
        <v>204</v>
      </c>
      <c r="L132" t="s">
        <v>204</v>
      </c>
      <c r="M132" t="s">
        <v>204</v>
      </c>
      <c r="N132" t="s">
        <v>204</v>
      </c>
      <c r="O132" t="s">
        <v>204</v>
      </c>
      <c r="P132" t="s">
        <v>204</v>
      </c>
      <c r="Q132" s="80" t="s">
        <v>204</v>
      </c>
      <c r="R132" s="79"/>
      <c r="T132" t="s">
        <v>204</v>
      </c>
      <c r="U132" t="s">
        <v>204</v>
      </c>
      <c r="V132" t="s">
        <v>204</v>
      </c>
    </row>
    <row r="133" spans="2:22">
      <c r="B133" t="s">
        <v>204</v>
      </c>
      <c r="C133" s="79" t="s">
        <v>204</v>
      </c>
      <c r="E133" t="s">
        <v>204</v>
      </c>
      <c r="F133" t="s">
        <v>204</v>
      </c>
      <c r="G133" t="s">
        <v>204</v>
      </c>
      <c r="H133" t="s">
        <v>204</v>
      </c>
      <c r="I133" t="s">
        <v>204</v>
      </c>
      <c r="J133" t="s">
        <v>204</v>
      </c>
      <c r="K133" t="s">
        <v>204</v>
      </c>
      <c r="L133" t="s">
        <v>204</v>
      </c>
      <c r="M133" t="s">
        <v>204</v>
      </c>
      <c r="N133" t="s">
        <v>204</v>
      </c>
      <c r="O133" t="s">
        <v>204</v>
      </c>
      <c r="P133" t="s">
        <v>204</v>
      </c>
      <c r="Q133" s="80" t="s">
        <v>204</v>
      </c>
      <c r="R133" s="79"/>
      <c r="T133" t="s">
        <v>204</v>
      </c>
      <c r="U133" t="s">
        <v>204</v>
      </c>
      <c r="V133" t="s">
        <v>204</v>
      </c>
    </row>
    <row r="134" spans="2:22">
      <c r="B134" t="s">
        <v>204</v>
      </c>
      <c r="C134" s="79" t="s">
        <v>204</v>
      </c>
      <c r="E134" t="s">
        <v>204</v>
      </c>
      <c r="F134" t="s">
        <v>204</v>
      </c>
      <c r="G134" t="s">
        <v>204</v>
      </c>
      <c r="H134" t="s">
        <v>204</v>
      </c>
      <c r="I134" t="s">
        <v>204</v>
      </c>
      <c r="J134" t="s">
        <v>204</v>
      </c>
      <c r="K134" t="s">
        <v>204</v>
      </c>
      <c r="L134" t="s">
        <v>204</v>
      </c>
      <c r="M134" t="s">
        <v>204</v>
      </c>
      <c r="N134" t="s">
        <v>204</v>
      </c>
      <c r="O134" t="s">
        <v>204</v>
      </c>
      <c r="P134" t="s">
        <v>204</v>
      </c>
      <c r="Q134" s="80" t="s">
        <v>204</v>
      </c>
      <c r="R134" s="79"/>
      <c r="T134" t="s">
        <v>204</v>
      </c>
      <c r="U134" t="s">
        <v>204</v>
      </c>
      <c r="V134" t="s">
        <v>204</v>
      </c>
    </row>
    <row r="135" spans="2:22">
      <c r="B135" t="s">
        <v>204</v>
      </c>
      <c r="C135" s="79" t="s">
        <v>204</v>
      </c>
      <c r="E135" t="s">
        <v>204</v>
      </c>
      <c r="F135" t="s">
        <v>204</v>
      </c>
      <c r="G135" t="s">
        <v>204</v>
      </c>
      <c r="H135" t="s">
        <v>204</v>
      </c>
      <c r="I135" t="s">
        <v>204</v>
      </c>
      <c r="J135" t="s">
        <v>204</v>
      </c>
      <c r="K135" t="s">
        <v>204</v>
      </c>
      <c r="L135" t="s">
        <v>204</v>
      </c>
      <c r="M135" t="s">
        <v>204</v>
      </c>
      <c r="N135" t="s">
        <v>204</v>
      </c>
      <c r="O135" t="s">
        <v>204</v>
      </c>
      <c r="P135" t="s">
        <v>204</v>
      </c>
      <c r="Q135" s="80" t="s">
        <v>204</v>
      </c>
      <c r="R135" s="79"/>
      <c r="T135" t="s">
        <v>204</v>
      </c>
      <c r="U135" t="s">
        <v>204</v>
      </c>
      <c r="V135" t="s">
        <v>204</v>
      </c>
    </row>
    <row r="136" spans="2:22">
      <c r="B136" t="s">
        <v>204</v>
      </c>
      <c r="C136" s="79" t="s">
        <v>204</v>
      </c>
      <c r="E136" t="s">
        <v>204</v>
      </c>
      <c r="F136" t="s">
        <v>204</v>
      </c>
      <c r="G136" t="s">
        <v>204</v>
      </c>
      <c r="H136" t="s">
        <v>204</v>
      </c>
      <c r="I136" t="s">
        <v>204</v>
      </c>
      <c r="J136" t="s">
        <v>204</v>
      </c>
      <c r="K136" t="s">
        <v>204</v>
      </c>
      <c r="L136" t="s">
        <v>204</v>
      </c>
      <c r="M136" t="s">
        <v>204</v>
      </c>
      <c r="N136" t="s">
        <v>204</v>
      </c>
      <c r="O136" t="s">
        <v>204</v>
      </c>
      <c r="P136" t="s">
        <v>204</v>
      </c>
      <c r="Q136" s="80" t="s">
        <v>204</v>
      </c>
      <c r="R136" s="79"/>
      <c r="T136" t="s">
        <v>204</v>
      </c>
      <c r="U136" t="s">
        <v>204</v>
      </c>
      <c r="V136" t="s">
        <v>204</v>
      </c>
    </row>
    <row r="137" spans="2:22">
      <c r="B137" t="s">
        <v>204</v>
      </c>
      <c r="C137" s="79" t="s">
        <v>204</v>
      </c>
      <c r="E137" t="s">
        <v>204</v>
      </c>
      <c r="F137" t="s">
        <v>204</v>
      </c>
      <c r="G137" t="s">
        <v>204</v>
      </c>
      <c r="H137" t="s">
        <v>204</v>
      </c>
      <c r="I137" t="s">
        <v>204</v>
      </c>
      <c r="J137" t="s">
        <v>204</v>
      </c>
      <c r="K137" t="s">
        <v>204</v>
      </c>
      <c r="L137" t="s">
        <v>204</v>
      </c>
      <c r="M137" t="s">
        <v>204</v>
      </c>
      <c r="N137" t="s">
        <v>204</v>
      </c>
      <c r="O137" t="s">
        <v>204</v>
      </c>
      <c r="P137" t="s">
        <v>204</v>
      </c>
      <c r="Q137" s="80" t="s">
        <v>204</v>
      </c>
      <c r="R137" s="79"/>
      <c r="T137" t="s">
        <v>204</v>
      </c>
      <c r="U137" t="s">
        <v>204</v>
      </c>
      <c r="V137" t="s">
        <v>204</v>
      </c>
    </row>
    <row r="138" spans="2:22">
      <c r="B138" t="s">
        <v>204</v>
      </c>
      <c r="C138" s="79" t="s">
        <v>204</v>
      </c>
      <c r="E138" t="s">
        <v>204</v>
      </c>
      <c r="F138" t="s">
        <v>204</v>
      </c>
      <c r="G138" t="s">
        <v>204</v>
      </c>
      <c r="H138" t="s">
        <v>204</v>
      </c>
      <c r="I138" t="s">
        <v>204</v>
      </c>
      <c r="J138" t="s">
        <v>204</v>
      </c>
      <c r="K138" t="s">
        <v>204</v>
      </c>
      <c r="L138" t="s">
        <v>204</v>
      </c>
      <c r="M138" t="s">
        <v>204</v>
      </c>
      <c r="N138" t="s">
        <v>204</v>
      </c>
      <c r="O138" t="s">
        <v>204</v>
      </c>
      <c r="P138" t="s">
        <v>204</v>
      </c>
      <c r="Q138" s="80" t="s">
        <v>204</v>
      </c>
      <c r="R138" s="79"/>
      <c r="T138" t="s">
        <v>204</v>
      </c>
      <c r="U138" t="s">
        <v>204</v>
      </c>
      <c r="V138" t="s">
        <v>204</v>
      </c>
    </row>
    <row r="139" spans="2:22">
      <c r="B139" t="s">
        <v>204</v>
      </c>
      <c r="C139" s="79" t="s">
        <v>204</v>
      </c>
      <c r="E139" t="s">
        <v>204</v>
      </c>
      <c r="F139" t="s">
        <v>204</v>
      </c>
      <c r="G139" t="s">
        <v>204</v>
      </c>
      <c r="H139" t="s">
        <v>204</v>
      </c>
      <c r="I139" t="s">
        <v>204</v>
      </c>
      <c r="J139" t="s">
        <v>204</v>
      </c>
      <c r="K139" t="s">
        <v>204</v>
      </c>
      <c r="L139" t="s">
        <v>204</v>
      </c>
      <c r="M139" t="s">
        <v>204</v>
      </c>
      <c r="N139" t="s">
        <v>204</v>
      </c>
      <c r="O139" t="s">
        <v>204</v>
      </c>
      <c r="P139" t="s">
        <v>204</v>
      </c>
      <c r="Q139" s="80" t="s">
        <v>204</v>
      </c>
      <c r="R139" s="79"/>
      <c r="T139" t="s">
        <v>204</v>
      </c>
      <c r="U139" t="s">
        <v>204</v>
      </c>
      <c r="V139" t="s">
        <v>204</v>
      </c>
    </row>
    <row r="140" spans="2:22">
      <c r="B140" t="s">
        <v>204</v>
      </c>
      <c r="C140" s="79" t="s">
        <v>204</v>
      </c>
      <c r="E140" t="s">
        <v>204</v>
      </c>
      <c r="F140" t="s">
        <v>204</v>
      </c>
      <c r="G140" t="s">
        <v>204</v>
      </c>
      <c r="H140" t="s">
        <v>204</v>
      </c>
      <c r="I140" t="s">
        <v>204</v>
      </c>
      <c r="J140" t="s">
        <v>204</v>
      </c>
      <c r="K140" t="s">
        <v>204</v>
      </c>
      <c r="L140" t="s">
        <v>204</v>
      </c>
      <c r="M140" t="s">
        <v>204</v>
      </c>
      <c r="N140" t="s">
        <v>204</v>
      </c>
      <c r="O140" t="s">
        <v>204</v>
      </c>
      <c r="P140" t="s">
        <v>204</v>
      </c>
      <c r="Q140" s="80" t="s">
        <v>204</v>
      </c>
      <c r="R140" s="79"/>
      <c r="T140" t="s">
        <v>204</v>
      </c>
      <c r="U140" t="s">
        <v>204</v>
      </c>
      <c r="V140" t="s">
        <v>204</v>
      </c>
    </row>
    <row r="141" spans="2:22">
      <c r="B141" t="s">
        <v>204</v>
      </c>
      <c r="C141" s="79" t="s">
        <v>204</v>
      </c>
      <c r="E141" t="s">
        <v>204</v>
      </c>
      <c r="F141" t="s">
        <v>204</v>
      </c>
      <c r="G141" t="s">
        <v>204</v>
      </c>
      <c r="H141" t="s">
        <v>204</v>
      </c>
      <c r="I141" t="s">
        <v>204</v>
      </c>
      <c r="J141" t="s">
        <v>204</v>
      </c>
      <c r="K141" t="s">
        <v>204</v>
      </c>
      <c r="L141" t="s">
        <v>204</v>
      </c>
      <c r="M141" t="s">
        <v>204</v>
      </c>
      <c r="N141" t="s">
        <v>204</v>
      </c>
      <c r="O141" t="s">
        <v>204</v>
      </c>
      <c r="P141" t="s">
        <v>204</v>
      </c>
      <c r="Q141" s="80" t="s">
        <v>204</v>
      </c>
      <c r="R141" s="79"/>
      <c r="T141" t="s">
        <v>204</v>
      </c>
      <c r="U141" t="s">
        <v>204</v>
      </c>
      <c r="V141" t="s">
        <v>204</v>
      </c>
    </row>
    <row r="142" spans="2:22">
      <c r="B142" t="s">
        <v>204</v>
      </c>
      <c r="C142" s="79" t="s">
        <v>204</v>
      </c>
      <c r="E142" t="s">
        <v>204</v>
      </c>
      <c r="F142" t="s">
        <v>204</v>
      </c>
      <c r="G142" t="s">
        <v>204</v>
      </c>
      <c r="H142" t="s">
        <v>204</v>
      </c>
      <c r="I142" t="s">
        <v>204</v>
      </c>
      <c r="J142" t="s">
        <v>204</v>
      </c>
      <c r="K142" t="s">
        <v>204</v>
      </c>
      <c r="L142" t="s">
        <v>204</v>
      </c>
      <c r="M142" t="s">
        <v>204</v>
      </c>
      <c r="N142" t="s">
        <v>204</v>
      </c>
      <c r="O142" t="s">
        <v>204</v>
      </c>
      <c r="P142" t="s">
        <v>204</v>
      </c>
      <c r="Q142" s="80" t="s">
        <v>204</v>
      </c>
      <c r="R142" s="79"/>
      <c r="T142" t="s">
        <v>204</v>
      </c>
      <c r="U142" t="s">
        <v>204</v>
      </c>
      <c r="V142" t="s">
        <v>204</v>
      </c>
    </row>
    <row r="143" spans="2:22">
      <c r="B143" t="s">
        <v>204</v>
      </c>
      <c r="C143" s="79" t="s">
        <v>204</v>
      </c>
      <c r="E143" t="s">
        <v>204</v>
      </c>
      <c r="F143" t="s">
        <v>204</v>
      </c>
      <c r="G143" t="s">
        <v>204</v>
      </c>
      <c r="H143" t="s">
        <v>204</v>
      </c>
      <c r="I143" t="s">
        <v>204</v>
      </c>
      <c r="J143" t="s">
        <v>204</v>
      </c>
      <c r="K143" t="s">
        <v>204</v>
      </c>
      <c r="L143" t="s">
        <v>204</v>
      </c>
      <c r="M143" t="s">
        <v>204</v>
      </c>
      <c r="N143" t="s">
        <v>204</v>
      </c>
      <c r="O143" t="s">
        <v>204</v>
      </c>
      <c r="P143" t="s">
        <v>204</v>
      </c>
      <c r="Q143" s="80" t="s">
        <v>204</v>
      </c>
      <c r="R143" s="79"/>
      <c r="T143" t="s">
        <v>204</v>
      </c>
      <c r="U143" t="s">
        <v>204</v>
      </c>
      <c r="V143" t="s">
        <v>204</v>
      </c>
    </row>
    <row r="144" spans="2:22">
      <c r="B144" t="s">
        <v>204</v>
      </c>
      <c r="C144" s="79" t="s">
        <v>204</v>
      </c>
      <c r="E144" t="s">
        <v>204</v>
      </c>
      <c r="F144" t="s">
        <v>204</v>
      </c>
      <c r="G144" t="s">
        <v>204</v>
      </c>
      <c r="H144" t="s">
        <v>204</v>
      </c>
      <c r="I144" t="s">
        <v>204</v>
      </c>
      <c r="J144" t="s">
        <v>204</v>
      </c>
      <c r="K144" t="s">
        <v>204</v>
      </c>
      <c r="L144" t="s">
        <v>204</v>
      </c>
      <c r="M144" t="s">
        <v>204</v>
      </c>
      <c r="N144" t="s">
        <v>204</v>
      </c>
      <c r="O144" t="s">
        <v>204</v>
      </c>
      <c r="P144" t="s">
        <v>204</v>
      </c>
      <c r="Q144" s="80" t="s">
        <v>204</v>
      </c>
      <c r="R144" s="79"/>
      <c r="T144" t="s">
        <v>204</v>
      </c>
      <c r="U144" t="s">
        <v>204</v>
      </c>
      <c r="V144" t="s">
        <v>204</v>
      </c>
    </row>
    <row r="145" spans="2:22">
      <c r="B145" t="s">
        <v>204</v>
      </c>
      <c r="C145" s="79" t="s">
        <v>204</v>
      </c>
      <c r="E145" t="s">
        <v>204</v>
      </c>
      <c r="F145" t="s">
        <v>204</v>
      </c>
      <c r="G145" t="s">
        <v>204</v>
      </c>
      <c r="H145" t="s">
        <v>204</v>
      </c>
      <c r="I145" t="s">
        <v>204</v>
      </c>
      <c r="J145" t="s">
        <v>204</v>
      </c>
      <c r="K145" t="s">
        <v>204</v>
      </c>
      <c r="L145" t="s">
        <v>204</v>
      </c>
      <c r="M145" t="s">
        <v>204</v>
      </c>
      <c r="N145" t="s">
        <v>204</v>
      </c>
      <c r="O145" t="s">
        <v>204</v>
      </c>
      <c r="P145" t="s">
        <v>204</v>
      </c>
      <c r="Q145" s="80" t="s">
        <v>204</v>
      </c>
      <c r="R145" s="79"/>
      <c r="T145" t="s">
        <v>204</v>
      </c>
      <c r="U145" t="s">
        <v>204</v>
      </c>
      <c r="V145" t="s">
        <v>204</v>
      </c>
    </row>
    <row r="146" spans="2:22">
      <c r="B146" t="s">
        <v>204</v>
      </c>
      <c r="C146" s="79" t="s">
        <v>204</v>
      </c>
      <c r="E146" t="s">
        <v>204</v>
      </c>
      <c r="F146" t="s">
        <v>204</v>
      </c>
      <c r="G146" t="s">
        <v>204</v>
      </c>
      <c r="H146" t="s">
        <v>204</v>
      </c>
      <c r="I146" t="s">
        <v>204</v>
      </c>
      <c r="J146" t="s">
        <v>204</v>
      </c>
      <c r="K146" t="s">
        <v>204</v>
      </c>
      <c r="L146" t="s">
        <v>204</v>
      </c>
      <c r="M146" t="s">
        <v>204</v>
      </c>
      <c r="N146" t="s">
        <v>204</v>
      </c>
      <c r="O146" t="s">
        <v>204</v>
      </c>
      <c r="P146" t="s">
        <v>204</v>
      </c>
      <c r="Q146" s="80" t="s">
        <v>204</v>
      </c>
      <c r="R146" s="79"/>
      <c r="T146" t="s">
        <v>204</v>
      </c>
      <c r="U146" t="s">
        <v>204</v>
      </c>
      <c r="V146" t="s">
        <v>204</v>
      </c>
    </row>
    <row r="147" spans="2:22">
      <c r="B147" t="s">
        <v>204</v>
      </c>
      <c r="C147" s="79" t="s">
        <v>204</v>
      </c>
      <c r="E147" t="s">
        <v>204</v>
      </c>
      <c r="F147" t="s">
        <v>204</v>
      </c>
      <c r="G147" t="s">
        <v>204</v>
      </c>
      <c r="H147" t="s">
        <v>204</v>
      </c>
      <c r="I147" t="s">
        <v>204</v>
      </c>
      <c r="J147" t="s">
        <v>204</v>
      </c>
      <c r="K147" t="s">
        <v>204</v>
      </c>
      <c r="L147" t="s">
        <v>204</v>
      </c>
      <c r="M147" t="s">
        <v>204</v>
      </c>
      <c r="N147" t="s">
        <v>204</v>
      </c>
      <c r="O147" t="s">
        <v>204</v>
      </c>
      <c r="P147" t="s">
        <v>204</v>
      </c>
      <c r="Q147" s="80" t="s">
        <v>204</v>
      </c>
      <c r="R147" s="79"/>
      <c r="T147" t="s">
        <v>204</v>
      </c>
      <c r="U147" t="s">
        <v>204</v>
      </c>
      <c r="V147" t="s">
        <v>204</v>
      </c>
    </row>
    <row r="148" spans="2:22">
      <c r="B148" t="s">
        <v>204</v>
      </c>
      <c r="C148" s="79" t="s">
        <v>204</v>
      </c>
      <c r="E148" t="s">
        <v>204</v>
      </c>
      <c r="F148" t="s">
        <v>204</v>
      </c>
      <c r="G148" t="s">
        <v>204</v>
      </c>
      <c r="H148" t="s">
        <v>204</v>
      </c>
      <c r="I148" t="s">
        <v>204</v>
      </c>
      <c r="J148" t="s">
        <v>204</v>
      </c>
      <c r="K148" t="s">
        <v>204</v>
      </c>
      <c r="L148" t="s">
        <v>204</v>
      </c>
      <c r="M148" t="s">
        <v>204</v>
      </c>
      <c r="N148" t="s">
        <v>204</v>
      </c>
      <c r="O148" t="s">
        <v>204</v>
      </c>
      <c r="P148" t="s">
        <v>204</v>
      </c>
      <c r="Q148" s="80" t="s">
        <v>204</v>
      </c>
      <c r="R148" s="79"/>
      <c r="T148" t="s">
        <v>204</v>
      </c>
      <c r="U148" t="s">
        <v>204</v>
      </c>
      <c r="V148" t="s">
        <v>204</v>
      </c>
    </row>
    <row r="149" spans="2:22">
      <c r="B149" t="s">
        <v>204</v>
      </c>
      <c r="C149" s="79" t="s">
        <v>204</v>
      </c>
      <c r="E149" t="s">
        <v>204</v>
      </c>
      <c r="F149" t="s">
        <v>204</v>
      </c>
      <c r="G149" t="s">
        <v>204</v>
      </c>
      <c r="H149" t="s">
        <v>204</v>
      </c>
      <c r="I149" t="s">
        <v>204</v>
      </c>
      <c r="J149" t="s">
        <v>204</v>
      </c>
      <c r="K149" t="s">
        <v>204</v>
      </c>
      <c r="L149" t="s">
        <v>204</v>
      </c>
      <c r="M149" t="s">
        <v>204</v>
      </c>
      <c r="N149" t="s">
        <v>204</v>
      </c>
      <c r="O149" t="s">
        <v>204</v>
      </c>
      <c r="P149" t="s">
        <v>204</v>
      </c>
      <c r="Q149" s="80" t="s">
        <v>204</v>
      </c>
      <c r="R149" s="79"/>
      <c r="T149" t="s">
        <v>204</v>
      </c>
      <c r="U149" t="s">
        <v>204</v>
      </c>
      <c r="V149" t="s">
        <v>204</v>
      </c>
    </row>
    <row r="150" spans="2:22">
      <c r="B150" t="s">
        <v>204</v>
      </c>
      <c r="C150" s="79" t="s">
        <v>204</v>
      </c>
      <c r="E150" t="s">
        <v>204</v>
      </c>
      <c r="F150" t="s">
        <v>204</v>
      </c>
      <c r="G150" t="s">
        <v>204</v>
      </c>
      <c r="H150" t="s">
        <v>204</v>
      </c>
      <c r="I150" t="s">
        <v>204</v>
      </c>
      <c r="J150" t="s">
        <v>204</v>
      </c>
      <c r="K150" t="s">
        <v>204</v>
      </c>
      <c r="L150" t="s">
        <v>204</v>
      </c>
      <c r="M150" t="s">
        <v>204</v>
      </c>
      <c r="N150" t="s">
        <v>204</v>
      </c>
      <c r="O150" t="s">
        <v>204</v>
      </c>
      <c r="P150" t="s">
        <v>204</v>
      </c>
      <c r="Q150" s="80" t="s">
        <v>204</v>
      </c>
      <c r="R150" s="79"/>
      <c r="T150" t="s">
        <v>204</v>
      </c>
      <c r="U150" t="s">
        <v>204</v>
      </c>
      <c r="V150" t="s">
        <v>204</v>
      </c>
    </row>
    <row r="151" spans="2:22">
      <c r="B151" t="s">
        <v>204</v>
      </c>
      <c r="C151" s="79" t="s">
        <v>204</v>
      </c>
      <c r="E151" t="s">
        <v>204</v>
      </c>
      <c r="F151" t="s">
        <v>204</v>
      </c>
      <c r="G151" t="s">
        <v>204</v>
      </c>
      <c r="H151" t="s">
        <v>204</v>
      </c>
      <c r="I151" t="s">
        <v>204</v>
      </c>
      <c r="J151" t="s">
        <v>204</v>
      </c>
      <c r="K151" t="s">
        <v>204</v>
      </c>
      <c r="L151" t="s">
        <v>204</v>
      </c>
      <c r="M151" t="s">
        <v>204</v>
      </c>
      <c r="N151" t="s">
        <v>204</v>
      </c>
      <c r="O151" t="s">
        <v>204</v>
      </c>
      <c r="P151" t="s">
        <v>204</v>
      </c>
      <c r="Q151" s="80" t="s">
        <v>204</v>
      </c>
      <c r="R151" s="79"/>
      <c r="T151" t="s">
        <v>204</v>
      </c>
      <c r="U151" t="s">
        <v>204</v>
      </c>
      <c r="V151" t="s">
        <v>204</v>
      </c>
    </row>
    <row r="152" spans="2:22">
      <c r="B152" t="s">
        <v>204</v>
      </c>
      <c r="C152" s="79" t="s">
        <v>204</v>
      </c>
      <c r="E152" t="s">
        <v>204</v>
      </c>
      <c r="F152" t="s">
        <v>204</v>
      </c>
      <c r="G152" t="s">
        <v>204</v>
      </c>
      <c r="H152" t="s">
        <v>204</v>
      </c>
      <c r="I152" t="s">
        <v>204</v>
      </c>
      <c r="J152" t="s">
        <v>204</v>
      </c>
      <c r="K152" t="s">
        <v>204</v>
      </c>
      <c r="L152" t="s">
        <v>204</v>
      </c>
      <c r="M152" t="s">
        <v>204</v>
      </c>
      <c r="N152" t="s">
        <v>204</v>
      </c>
      <c r="O152" t="s">
        <v>204</v>
      </c>
      <c r="P152" t="s">
        <v>204</v>
      </c>
      <c r="Q152" s="80" t="s">
        <v>204</v>
      </c>
      <c r="R152" s="79"/>
      <c r="T152" t="s">
        <v>204</v>
      </c>
      <c r="U152" t="s">
        <v>204</v>
      </c>
      <c r="V152" t="s">
        <v>204</v>
      </c>
    </row>
    <row r="153" spans="2:22">
      <c r="B153" t="s">
        <v>204</v>
      </c>
      <c r="C153" s="79" t="s">
        <v>204</v>
      </c>
      <c r="E153" t="s">
        <v>204</v>
      </c>
      <c r="F153" t="s">
        <v>204</v>
      </c>
      <c r="G153" t="s">
        <v>204</v>
      </c>
      <c r="H153" t="s">
        <v>204</v>
      </c>
      <c r="I153" t="s">
        <v>204</v>
      </c>
      <c r="J153" t="s">
        <v>204</v>
      </c>
      <c r="K153" t="s">
        <v>204</v>
      </c>
      <c r="L153" t="s">
        <v>204</v>
      </c>
      <c r="M153" t="s">
        <v>204</v>
      </c>
      <c r="N153" t="s">
        <v>204</v>
      </c>
      <c r="O153" t="s">
        <v>204</v>
      </c>
      <c r="P153" t="s">
        <v>204</v>
      </c>
      <c r="Q153" s="80" t="s">
        <v>204</v>
      </c>
      <c r="R153" s="79"/>
      <c r="T153" t="s">
        <v>204</v>
      </c>
      <c r="U153" t="s">
        <v>204</v>
      </c>
      <c r="V153" t="s">
        <v>204</v>
      </c>
    </row>
    <row r="154" spans="2:22">
      <c r="B154" t="s">
        <v>204</v>
      </c>
      <c r="C154" s="79" t="s">
        <v>204</v>
      </c>
      <c r="E154" t="s">
        <v>204</v>
      </c>
      <c r="F154" t="s">
        <v>204</v>
      </c>
      <c r="G154" t="s">
        <v>204</v>
      </c>
      <c r="H154" t="s">
        <v>204</v>
      </c>
      <c r="I154" t="s">
        <v>204</v>
      </c>
      <c r="J154" t="s">
        <v>204</v>
      </c>
      <c r="K154" t="s">
        <v>204</v>
      </c>
      <c r="L154" t="s">
        <v>204</v>
      </c>
      <c r="M154" t="s">
        <v>204</v>
      </c>
      <c r="N154" t="s">
        <v>204</v>
      </c>
      <c r="O154" t="s">
        <v>204</v>
      </c>
      <c r="P154" t="s">
        <v>204</v>
      </c>
      <c r="Q154" s="80" t="s">
        <v>204</v>
      </c>
      <c r="R154" s="79"/>
      <c r="T154" t="s">
        <v>204</v>
      </c>
      <c r="U154" t="s">
        <v>204</v>
      </c>
      <c r="V154" t="s">
        <v>204</v>
      </c>
    </row>
    <row r="155" spans="2:22">
      <c r="B155" t="s">
        <v>204</v>
      </c>
      <c r="C155" s="79" t="s">
        <v>204</v>
      </c>
      <c r="E155" t="s">
        <v>204</v>
      </c>
      <c r="F155" t="s">
        <v>204</v>
      </c>
      <c r="G155" t="s">
        <v>204</v>
      </c>
      <c r="H155" t="s">
        <v>204</v>
      </c>
      <c r="I155" t="s">
        <v>204</v>
      </c>
      <c r="J155" t="s">
        <v>204</v>
      </c>
      <c r="K155" t="s">
        <v>204</v>
      </c>
      <c r="L155" t="s">
        <v>204</v>
      </c>
      <c r="M155" t="s">
        <v>204</v>
      </c>
      <c r="N155" t="s">
        <v>204</v>
      </c>
      <c r="O155" t="s">
        <v>204</v>
      </c>
      <c r="P155" t="s">
        <v>204</v>
      </c>
      <c r="Q155" s="80" t="s">
        <v>204</v>
      </c>
      <c r="R155" s="79"/>
      <c r="T155" t="s">
        <v>204</v>
      </c>
      <c r="U155" t="s">
        <v>204</v>
      </c>
      <c r="V155" t="s">
        <v>204</v>
      </c>
    </row>
    <row r="156" spans="2:22">
      <c r="B156" t="s">
        <v>204</v>
      </c>
      <c r="C156" s="79" t="s">
        <v>204</v>
      </c>
      <c r="E156" t="s">
        <v>204</v>
      </c>
      <c r="F156" t="s">
        <v>204</v>
      </c>
      <c r="G156" t="s">
        <v>204</v>
      </c>
      <c r="H156" t="s">
        <v>204</v>
      </c>
      <c r="I156" t="s">
        <v>204</v>
      </c>
      <c r="J156" t="s">
        <v>204</v>
      </c>
      <c r="K156" t="s">
        <v>204</v>
      </c>
      <c r="L156" t="s">
        <v>204</v>
      </c>
      <c r="M156" t="s">
        <v>204</v>
      </c>
      <c r="N156" t="s">
        <v>204</v>
      </c>
      <c r="O156" t="s">
        <v>204</v>
      </c>
      <c r="P156" t="s">
        <v>204</v>
      </c>
      <c r="Q156" s="80" t="s">
        <v>204</v>
      </c>
      <c r="R156" s="79"/>
      <c r="T156" t="s">
        <v>204</v>
      </c>
      <c r="U156" t="s">
        <v>204</v>
      </c>
      <c r="V156" t="s">
        <v>204</v>
      </c>
    </row>
    <row r="157" spans="2:22">
      <c r="B157" t="s">
        <v>204</v>
      </c>
      <c r="C157" s="79" t="s">
        <v>204</v>
      </c>
      <c r="E157" t="s">
        <v>204</v>
      </c>
      <c r="F157" t="s">
        <v>204</v>
      </c>
      <c r="G157" t="s">
        <v>204</v>
      </c>
      <c r="H157" t="s">
        <v>204</v>
      </c>
      <c r="I157" t="s">
        <v>204</v>
      </c>
      <c r="J157" t="s">
        <v>204</v>
      </c>
      <c r="K157" t="s">
        <v>204</v>
      </c>
      <c r="L157" t="s">
        <v>204</v>
      </c>
      <c r="M157" t="s">
        <v>204</v>
      </c>
      <c r="N157" t="s">
        <v>204</v>
      </c>
      <c r="O157" t="s">
        <v>204</v>
      </c>
      <c r="P157" t="s">
        <v>204</v>
      </c>
      <c r="Q157" s="80" t="s">
        <v>204</v>
      </c>
      <c r="R157" s="79"/>
      <c r="T157" t="s">
        <v>204</v>
      </c>
      <c r="U157" t="s">
        <v>204</v>
      </c>
      <c r="V157" t="s">
        <v>204</v>
      </c>
    </row>
    <row r="158" spans="2:22">
      <c r="B158" t="s">
        <v>204</v>
      </c>
      <c r="C158" s="79" t="s">
        <v>204</v>
      </c>
      <c r="E158" t="s">
        <v>204</v>
      </c>
      <c r="F158" t="s">
        <v>204</v>
      </c>
      <c r="G158" t="s">
        <v>204</v>
      </c>
      <c r="H158" t="s">
        <v>204</v>
      </c>
      <c r="I158" t="s">
        <v>204</v>
      </c>
      <c r="J158" t="s">
        <v>204</v>
      </c>
      <c r="K158" t="s">
        <v>204</v>
      </c>
      <c r="L158" t="s">
        <v>204</v>
      </c>
      <c r="M158" t="s">
        <v>204</v>
      </c>
      <c r="N158" t="s">
        <v>204</v>
      </c>
      <c r="O158" t="s">
        <v>204</v>
      </c>
      <c r="P158" t="s">
        <v>204</v>
      </c>
      <c r="Q158" s="80" t="s">
        <v>204</v>
      </c>
      <c r="R158" s="79"/>
      <c r="T158" t="s">
        <v>204</v>
      </c>
      <c r="U158" t="s">
        <v>204</v>
      </c>
      <c r="V158" t="s">
        <v>204</v>
      </c>
    </row>
    <row r="159" spans="2:22">
      <c r="B159" t="s">
        <v>204</v>
      </c>
      <c r="C159" s="79" t="s">
        <v>204</v>
      </c>
      <c r="E159" t="s">
        <v>204</v>
      </c>
      <c r="F159" t="s">
        <v>204</v>
      </c>
      <c r="G159" t="s">
        <v>204</v>
      </c>
      <c r="H159" t="s">
        <v>204</v>
      </c>
      <c r="I159" t="s">
        <v>204</v>
      </c>
      <c r="J159" t="s">
        <v>204</v>
      </c>
      <c r="K159" t="s">
        <v>204</v>
      </c>
      <c r="L159" t="s">
        <v>204</v>
      </c>
      <c r="M159" t="s">
        <v>204</v>
      </c>
      <c r="N159" t="s">
        <v>204</v>
      </c>
      <c r="O159" t="s">
        <v>204</v>
      </c>
      <c r="P159" t="s">
        <v>204</v>
      </c>
      <c r="Q159" s="80" t="s">
        <v>204</v>
      </c>
      <c r="R159" s="79"/>
      <c r="T159" t="s">
        <v>204</v>
      </c>
      <c r="U159" t="s">
        <v>204</v>
      </c>
      <c r="V159" t="s">
        <v>204</v>
      </c>
    </row>
    <row r="160" spans="2:22">
      <c r="B160" t="s">
        <v>204</v>
      </c>
      <c r="C160" s="79" t="s">
        <v>204</v>
      </c>
      <c r="E160" t="s">
        <v>204</v>
      </c>
      <c r="F160" t="s">
        <v>204</v>
      </c>
      <c r="G160" t="s">
        <v>204</v>
      </c>
      <c r="H160" t="s">
        <v>204</v>
      </c>
      <c r="I160" t="s">
        <v>204</v>
      </c>
      <c r="J160" t="s">
        <v>204</v>
      </c>
      <c r="K160" t="s">
        <v>204</v>
      </c>
      <c r="L160" t="s">
        <v>204</v>
      </c>
      <c r="M160" t="s">
        <v>204</v>
      </c>
      <c r="N160" t="s">
        <v>204</v>
      </c>
      <c r="O160" t="s">
        <v>204</v>
      </c>
      <c r="P160" t="s">
        <v>204</v>
      </c>
      <c r="Q160" s="80" t="s">
        <v>204</v>
      </c>
      <c r="R160" s="79"/>
      <c r="T160" t="s">
        <v>204</v>
      </c>
      <c r="U160" t="s">
        <v>204</v>
      </c>
      <c r="V160" t="s">
        <v>204</v>
      </c>
    </row>
    <row r="161" spans="2:22">
      <c r="B161" t="s">
        <v>204</v>
      </c>
      <c r="C161" s="79" t="s">
        <v>204</v>
      </c>
      <c r="E161" t="s">
        <v>204</v>
      </c>
      <c r="F161" t="s">
        <v>204</v>
      </c>
      <c r="G161" t="s">
        <v>204</v>
      </c>
      <c r="H161" t="s">
        <v>204</v>
      </c>
      <c r="I161" t="s">
        <v>204</v>
      </c>
      <c r="J161" t="s">
        <v>204</v>
      </c>
      <c r="K161" t="s">
        <v>204</v>
      </c>
      <c r="L161" t="s">
        <v>204</v>
      </c>
      <c r="M161" t="s">
        <v>204</v>
      </c>
      <c r="N161" t="s">
        <v>204</v>
      </c>
      <c r="O161" t="s">
        <v>204</v>
      </c>
      <c r="P161" t="s">
        <v>204</v>
      </c>
      <c r="Q161" s="80" t="s">
        <v>204</v>
      </c>
      <c r="R161" s="79"/>
      <c r="T161" t="s">
        <v>204</v>
      </c>
      <c r="U161" t="s">
        <v>204</v>
      </c>
      <c r="V161" t="s">
        <v>204</v>
      </c>
    </row>
    <row r="162" spans="2:22">
      <c r="B162" t="s">
        <v>204</v>
      </c>
      <c r="C162" s="79" t="s">
        <v>204</v>
      </c>
      <c r="E162" t="s">
        <v>204</v>
      </c>
      <c r="F162" t="s">
        <v>204</v>
      </c>
      <c r="G162" t="s">
        <v>204</v>
      </c>
      <c r="H162" t="s">
        <v>204</v>
      </c>
      <c r="I162" t="s">
        <v>204</v>
      </c>
      <c r="J162" t="s">
        <v>204</v>
      </c>
      <c r="K162" t="s">
        <v>204</v>
      </c>
      <c r="L162" t="s">
        <v>204</v>
      </c>
      <c r="M162" t="s">
        <v>204</v>
      </c>
      <c r="N162" t="s">
        <v>204</v>
      </c>
      <c r="O162" t="s">
        <v>204</v>
      </c>
      <c r="P162" t="s">
        <v>204</v>
      </c>
      <c r="Q162" s="80" t="s">
        <v>204</v>
      </c>
      <c r="R162" s="79"/>
      <c r="T162" t="s">
        <v>204</v>
      </c>
      <c r="U162" t="s">
        <v>204</v>
      </c>
      <c r="V162" t="s">
        <v>204</v>
      </c>
    </row>
    <row r="163" spans="2:22">
      <c r="B163" t="s">
        <v>204</v>
      </c>
      <c r="C163" s="79" t="s">
        <v>204</v>
      </c>
      <c r="E163" t="s">
        <v>204</v>
      </c>
      <c r="F163" t="s">
        <v>204</v>
      </c>
      <c r="G163" t="s">
        <v>204</v>
      </c>
      <c r="H163" t="s">
        <v>204</v>
      </c>
      <c r="I163" t="s">
        <v>204</v>
      </c>
      <c r="J163" t="s">
        <v>204</v>
      </c>
      <c r="K163" t="s">
        <v>204</v>
      </c>
      <c r="L163" t="s">
        <v>204</v>
      </c>
      <c r="M163" t="s">
        <v>204</v>
      </c>
      <c r="N163" t="s">
        <v>204</v>
      </c>
      <c r="O163" t="s">
        <v>204</v>
      </c>
      <c r="P163" t="s">
        <v>204</v>
      </c>
      <c r="Q163" s="80" t="s">
        <v>204</v>
      </c>
      <c r="R163" s="79"/>
      <c r="T163" t="s">
        <v>204</v>
      </c>
      <c r="U163" t="s">
        <v>204</v>
      </c>
      <c r="V163" t="s">
        <v>204</v>
      </c>
    </row>
    <row r="164" spans="2:22">
      <c r="B164" t="s">
        <v>204</v>
      </c>
      <c r="C164" s="79" t="s">
        <v>204</v>
      </c>
      <c r="E164" t="s">
        <v>204</v>
      </c>
      <c r="F164" t="s">
        <v>204</v>
      </c>
      <c r="G164" t="s">
        <v>204</v>
      </c>
      <c r="H164" t="s">
        <v>204</v>
      </c>
      <c r="I164" t="s">
        <v>204</v>
      </c>
      <c r="J164" t="s">
        <v>204</v>
      </c>
      <c r="K164" t="s">
        <v>204</v>
      </c>
      <c r="L164" t="s">
        <v>204</v>
      </c>
      <c r="M164" t="s">
        <v>204</v>
      </c>
      <c r="N164" t="s">
        <v>204</v>
      </c>
      <c r="O164" t="s">
        <v>204</v>
      </c>
      <c r="P164" t="s">
        <v>204</v>
      </c>
      <c r="Q164" s="80" t="s">
        <v>204</v>
      </c>
      <c r="R164" s="79"/>
      <c r="T164" t="s">
        <v>204</v>
      </c>
      <c r="U164" t="s">
        <v>204</v>
      </c>
      <c r="V164" t="s">
        <v>204</v>
      </c>
    </row>
    <row r="165" spans="2:22">
      <c r="B165" t="s">
        <v>204</v>
      </c>
      <c r="C165" s="79" t="s">
        <v>204</v>
      </c>
      <c r="E165" t="s">
        <v>204</v>
      </c>
      <c r="F165" t="s">
        <v>204</v>
      </c>
      <c r="G165" t="s">
        <v>204</v>
      </c>
      <c r="H165" t="s">
        <v>204</v>
      </c>
      <c r="I165" t="s">
        <v>204</v>
      </c>
      <c r="J165" t="s">
        <v>204</v>
      </c>
      <c r="K165" t="s">
        <v>204</v>
      </c>
      <c r="L165" t="s">
        <v>204</v>
      </c>
      <c r="M165" t="s">
        <v>204</v>
      </c>
      <c r="N165" t="s">
        <v>204</v>
      </c>
      <c r="O165" t="s">
        <v>204</v>
      </c>
      <c r="P165" t="s">
        <v>204</v>
      </c>
      <c r="Q165" s="80" t="s">
        <v>204</v>
      </c>
      <c r="R165" s="79"/>
      <c r="T165" t="s">
        <v>204</v>
      </c>
      <c r="U165" t="s">
        <v>204</v>
      </c>
      <c r="V165" t="s">
        <v>204</v>
      </c>
    </row>
    <row r="166" spans="2:22">
      <c r="B166" t="s">
        <v>204</v>
      </c>
      <c r="C166" s="79" t="s">
        <v>204</v>
      </c>
      <c r="E166" t="s">
        <v>204</v>
      </c>
      <c r="F166" t="s">
        <v>204</v>
      </c>
      <c r="G166" t="s">
        <v>204</v>
      </c>
      <c r="H166" t="s">
        <v>204</v>
      </c>
      <c r="I166" t="s">
        <v>204</v>
      </c>
      <c r="J166" t="s">
        <v>204</v>
      </c>
      <c r="K166" t="s">
        <v>204</v>
      </c>
      <c r="L166" t="s">
        <v>204</v>
      </c>
      <c r="M166" t="s">
        <v>204</v>
      </c>
      <c r="N166" t="s">
        <v>204</v>
      </c>
      <c r="O166" t="s">
        <v>204</v>
      </c>
      <c r="P166" t="s">
        <v>204</v>
      </c>
      <c r="Q166" s="80" t="s">
        <v>204</v>
      </c>
      <c r="R166" s="79"/>
      <c r="T166" t="s">
        <v>204</v>
      </c>
      <c r="U166" t="s">
        <v>204</v>
      </c>
      <c r="V166" t="s">
        <v>204</v>
      </c>
    </row>
    <row r="167" spans="2:22">
      <c r="B167" t="s">
        <v>204</v>
      </c>
      <c r="C167" s="79" t="s">
        <v>204</v>
      </c>
      <c r="E167" t="s">
        <v>204</v>
      </c>
      <c r="F167" t="s">
        <v>204</v>
      </c>
      <c r="G167" t="s">
        <v>204</v>
      </c>
      <c r="H167" t="s">
        <v>204</v>
      </c>
      <c r="I167" t="s">
        <v>204</v>
      </c>
      <c r="J167" t="s">
        <v>204</v>
      </c>
      <c r="K167" t="s">
        <v>204</v>
      </c>
      <c r="L167" t="s">
        <v>204</v>
      </c>
      <c r="M167" t="s">
        <v>204</v>
      </c>
      <c r="N167" t="s">
        <v>204</v>
      </c>
      <c r="O167" t="s">
        <v>204</v>
      </c>
      <c r="P167" t="s">
        <v>204</v>
      </c>
      <c r="Q167" s="80" t="s">
        <v>204</v>
      </c>
      <c r="R167" s="79"/>
      <c r="T167" t="s">
        <v>204</v>
      </c>
      <c r="U167" t="s">
        <v>204</v>
      </c>
      <c r="V167" t="s">
        <v>204</v>
      </c>
    </row>
    <row r="168" spans="2:22">
      <c r="B168" t="s">
        <v>204</v>
      </c>
      <c r="C168" s="79" t="s">
        <v>204</v>
      </c>
      <c r="E168" t="s">
        <v>204</v>
      </c>
      <c r="F168" t="s">
        <v>204</v>
      </c>
      <c r="G168" t="s">
        <v>204</v>
      </c>
      <c r="H168" t="s">
        <v>204</v>
      </c>
      <c r="I168" t="s">
        <v>204</v>
      </c>
      <c r="J168" t="s">
        <v>204</v>
      </c>
      <c r="K168" t="s">
        <v>204</v>
      </c>
      <c r="L168" t="s">
        <v>204</v>
      </c>
      <c r="M168" t="s">
        <v>204</v>
      </c>
      <c r="N168" t="s">
        <v>204</v>
      </c>
      <c r="O168" t="s">
        <v>204</v>
      </c>
      <c r="P168" t="s">
        <v>204</v>
      </c>
      <c r="Q168" s="80" t="s">
        <v>204</v>
      </c>
      <c r="R168" s="79"/>
      <c r="T168" t="s">
        <v>204</v>
      </c>
      <c r="U168" t="s">
        <v>204</v>
      </c>
      <c r="V168" t="s">
        <v>204</v>
      </c>
    </row>
    <row r="169" spans="2:22">
      <c r="B169" t="s">
        <v>204</v>
      </c>
      <c r="C169" s="79" t="s">
        <v>204</v>
      </c>
      <c r="E169" t="s">
        <v>204</v>
      </c>
      <c r="F169" t="s">
        <v>204</v>
      </c>
      <c r="G169" t="s">
        <v>204</v>
      </c>
      <c r="H169" t="s">
        <v>204</v>
      </c>
      <c r="I169" t="s">
        <v>204</v>
      </c>
      <c r="J169" t="s">
        <v>204</v>
      </c>
      <c r="K169" t="s">
        <v>204</v>
      </c>
      <c r="L169" t="s">
        <v>204</v>
      </c>
      <c r="M169" t="s">
        <v>204</v>
      </c>
      <c r="N169" t="s">
        <v>204</v>
      </c>
      <c r="O169" t="s">
        <v>204</v>
      </c>
      <c r="P169" t="s">
        <v>204</v>
      </c>
      <c r="Q169" s="80" t="s">
        <v>204</v>
      </c>
      <c r="R169" s="79"/>
      <c r="T169" t="s">
        <v>204</v>
      </c>
      <c r="U169" t="s">
        <v>204</v>
      </c>
      <c r="V169" t="s">
        <v>204</v>
      </c>
    </row>
    <row r="170" spans="2:22">
      <c r="B170" t="s">
        <v>204</v>
      </c>
      <c r="C170" s="79" t="s">
        <v>204</v>
      </c>
      <c r="E170" t="s">
        <v>204</v>
      </c>
      <c r="F170" t="s">
        <v>204</v>
      </c>
      <c r="G170" t="s">
        <v>204</v>
      </c>
      <c r="H170" t="s">
        <v>204</v>
      </c>
      <c r="I170" t="s">
        <v>204</v>
      </c>
      <c r="J170" t="s">
        <v>204</v>
      </c>
      <c r="K170" t="s">
        <v>204</v>
      </c>
      <c r="L170" t="s">
        <v>204</v>
      </c>
      <c r="M170" t="s">
        <v>204</v>
      </c>
      <c r="N170" t="s">
        <v>204</v>
      </c>
      <c r="O170" t="s">
        <v>204</v>
      </c>
      <c r="P170" t="s">
        <v>204</v>
      </c>
      <c r="Q170" s="80" t="s">
        <v>204</v>
      </c>
      <c r="R170" s="79"/>
      <c r="T170" t="s">
        <v>204</v>
      </c>
      <c r="U170" t="s">
        <v>204</v>
      </c>
      <c r="V170" t="s">
        <v>204</v>
      </c>
    </row>
    <row r="171" spans="2:22">
      <c r="B171" t="s">
        <v>204</v>
      </c>
      <c r="C171" s="79" t="s">
        <v>204</v>
      </c>
      <c r="E171" t="s">
        <v>204</v>
      </c>
      <c r="F171" t="s">
        <v>204</v>
      </c>
      <c r="G171" t="s">
        <v>204</v>
      </c>
      <c r="H171" t="s">
        <v>204</v>
      </c>
      <c r="I171" t="s">
        <v>204</v>
      </c>
      <c r="J171" t="s">
        <v>204</v>
      </c>
      <c r="K171" t="s">
        <v>204</v>
      </c>
      <c r="L171" t="s">
        <v>204</v>
      </c>
      <c r="M171" t="s">
        <v>204</v>
      </c>
      <c r="N171" t="s">
        <v>204</v>
      </c>
      <c r="O171" t="s">
        <v>204</v>
      </c>
      <c r="P171" t="s">
        <v>204</v>
      </c>
      <c r="Q171" s="80" t="s">
        <v>204</v>
      </c>
      <c r="R171" s="79"/>
      <c r="T171" t="s">
        <v>204</v>
      </c>
      <c r="U171" t="s">
        <v>204</v>
      </c>
      <c r="V171" t="s">
        <v>204</v>
      </c>
    </row>
    <row r="172" spans="2:22">
      <c r="B172" t="s">
        <v>204</v>
      </c>
      <c r="C172" s="79" t="s">
        <v>204</v>
      </c>
      <c r="E172" t="s">
        <v>204</v>
      </c>
      <c r="F172" t="s">
        <v>204</v>
      </c>
      <c r="G172" t="s">
        <v>204</v>
      </c>
      <c r="H172" t="s">
        <v>204</v>
      </c>
      <c r="I172" t="s">
        <v>204</v>
      </c>
      <c r="J172" t="s">
        <v>204</v>
      </c>
      <c r="K172" t="s">
        <v>204</v>
      </c>
      <c r="L172" t="s">
        <v>204</v>
      </c>
      <c r="M172" t="s">
        <v>204</v>
      </c>
      <c r="N172" t="s">
        <v>204</v>
      </c>
      <c r="O172" t="s">
        <v>204</v>
      </c>
      <c r="P172" t="s">
        <v>204</v>
      </c>
      <c r="Q172" s="80" t="s">
        <v>204</v>
      </c>
      <c r="R172" s="79"/>
      <c r="T172" t="s">
        <v>204</v>
      </c>
      <c r="U172" t="s">
        <v>204</v>
      </c>
      <c r="V172" t="s">
        <v>204</v>
      </c>
    </row>
    <row r="173" spans="2:22">
      <c r="B173" t="s">
        <v>204</v>
      </c>
      <c r="C173" s="79" t="s">
        <v>204</v>
      </c>
      <c r="E173" t="s">
        <v>204</v>
      </c>
      <c r="F173" t="s">
        <v>204</v>
      </c>
      <c r="G173" t="s">
        <v>204</v>
      </c>
      <c r="H173" t="s">
        <v>204</v>
      </c>
      <c r="I173" t="s">
        <v>204</v>
      </c>
      <c r="J173" t="s">
        <v>204</v>
      </c>
      <c r="K173" t="s">
        <v>204</v>
      </c>
      <c r="L173" t="s">
        <v>204</v>
      </c>
      <c r="M173" t="s">
        <v>204</v>
      </c>
      <c r="N173" t="s">
        <v>204</v>
      </c>
      <c r="O173" t="s">
        <v>204</v>
      </c>
      <c r="P173" t="s">
        <v>204</v>
      </c>
      <c r="Q173" s="80" t="s">
        <v>204</v>
      </c>
      <c r="R173" s="79"/>
      <c r="T173" t="s">
        <v>204</v>
      </c>
      <c r="U173" t="s">
        <v>204</v>
      </c>
      <c r="V173" t="s">
        <v>204</v>
      </c>
    </row>
    <row r="174" spans="2:22">
      <c r="B174" t="s">
        <v>204</v>
      </c>
      <c r="C174" s="79" t="s">
        <v>204</v>
      </c>
      <c r="E174" t="s">
        <v>204</v>
      </c>
      <c r="F174" t="s">
        <v>204</v>
      </c>
      <c r="G174" t="s">
        <v>204</v>
      </c>
      <c r="H174" t="s">
        <v>204</v>
      </c>
      <c r="I174" t="s">
        <v>204</v>
      </c>
      <c r="J174" t="s">
        <v>204</v>
      </c>
      <c r="K174" t="s">
        <v>204</v>
      </c>
      <c r="L174" t="s">
        <v>204</v>
      </c>
      <c r="M174" t="s">
        <v>204</v>
      </c>
      <c r="N174" t="s">
        <v>204</v>
      </c>
      <c r="O174" t="s">
        <v>204</v>
      </c>
      <c r="P174" t="s">
        <v>204</v>
      </c>
      <c r="Q174" s="80" t="s">
        <v>204</v>
      </c>
      <c r="R174" s="79"/>
      <c r="T174" t="s">
        <v>204</v>
      </c>
      <c r="U174" t="s">
        <v>204</v>
      </c>
      <c r="V174" t="s">
        <v>204</v>
      </c>
    </row>
    <row r="175" spans="2:22">
      <c r="B175" t="s">
        <v>204</v>
      </c>
      <c r="C175" s="79" t="s">
        <v>204</v>
      </c>
      <c r="E175" t="s">
        <v>204</v>
      </c>
      <c r="F175" t="s">
        <v>204</v>
      </c>
      <c r="G175" t="s">
        <v>204</v>
      </c>
      <c r="H175" t="s">
        <v>204</v>
      </c>
      <c r="I175" t="s">
        <v>204</v>
      </c>
      <c r="J175" t="s">
        <v>204</v>
      </c>
      <c r="K175" t="s">
        <v>204</v>
      </c>
      <c r="L175" t="s">
        <v>204</v>
      </c>
      <c r="M175" t="s">
        <v>204</v>
      </c>
      <c r="N175" t="s">
        <v>204</v>
      </c>
      <c r="O175" t="s">
        <v>204</v>
      </c>
      <c r="P175" t="s">
        <v>204</v>
      </c>
      <c r="Q175" s="80" t="s">
        <v>204</v>
      </c>
      <c r="R175" s="79"/>
      <c r="T175" t="s">
        <v>204</v>
      </c>
      <c r="U175" t="s">
        <v>204</v>
      </c>
      <c r="V175" t="s">
        <v>204</v>
      </c>
    </row>
    <row r="176" spans="2:22">
      <c r="B176" t="s">
        <v>204</v>
      </c>
      <c r="C176" s="79" t="s">
        <v>204</v>
      </c>
      <c r="E176" t="s">
        <v>204</v>
      </c>
      <c r="F176" t="s">
        <v>204</v>
      </c>
      <c r="G176" t="s">
        <v>204</v>
      </c>
      <c r="H176" t="s">
        <v>204</v>
      </c>
      <c r="I176" t="s">
        <v>204</v>
      </c>
      <c r="J176" t="s">
        <v>204</v>
      </c>
      <c r="K176" t="s">
        <v>204</v>
      </c>
      <c r="L176" t="s">
        <v>204</v>
      </c>
      <c r="M176" t="s">
        <v>204</v>
      </c>
      <c r="N176" t="s">
        <v>204</v>
      </c>
      <c r="O176" t="s">
        <v>204</v>
      </c>
      <c r="P176" t="s">
        <v>204</v>
      </c>
      <c r="Q176" s="80" t="s">
        <v>204</v>
      </c>
      <c r="R176" s="79"/>
      <c r="T176" t="s">
        <v>204</v>
      </c>
      <c r="U176" t="s">
        <v>204</v>
      </c>
      <c r="V176" t="s">
        <v>204</v>
      </c>
    </row>
    <row r="177" spans="2:22">
      <c r="B177" t="s">
        <v>204</v>
      </c>
      <c r="C177" s="79" t="s">
        <v>204</v>
      </c>
      <c r="E177" t="s">
        <v>204</v>
      </c>
      <c r="F177" t="s">
        <v>204</v>
      </c>
      <c r="G177" t="s">
        <v>204</v>
      </c>
      <c r="H177" t="s">
        <v>204</v>
      </c>
      <c r="I177" t="s">
        <v>204</v>
      </c>
      <c r="J177" t="s">
        <v>204</v>
      </c>
      <c r="K177" t="s">
        <v>204</v>
      </c>
      <c r="L177" t="s">
        <v>204</v>
      </c>
      <c r="M177" t="s">
        <v>204</v>
      </c>
      <c r="N177" t="s">
        <v>204</v>
      </c>
      <c r="O177" t="s">
        <v>204</v>
      </c>
      <c r="P177" t="s">
        <v>204</v>
      </c>
      <c r="Q177" s="80" t="s">
        <v>204</v>
      </c>
      <c r="R177" s="79"/>
      <c r="T177" t="s">
        <v>204</v>
      </c>
      <c r="U177" t="s">
        <v>204</v>
      </c>
      <c r="V177" t="s">
        <v>204</v>
      </c>
    </row>
    <row r="178" spans="2:22">
      <c r="B178" t="s">
        <v>204</v>
      </c>
      <c r="C178" s="79" t="s">
        <v>204</v>
      </c>
      <c r="E178" t="s">
        <v>204</v>
      </c>
      <c r="F178" t="s">
        <v>204</v>
      </c>
      <c r="G178" t="s">
        <v>204</v>
      </c>
      <c r="H178" t="s">
        <v>204</v>
      </c>
      <c r="I178" t="s">
        <v>204</v>
      </c>
      <c r="J178" t="s">
        <v>204</v>
      </c>
      <c r="K178" t="s">
        <v>204</v>
      </c>
      <c r="L178" t="s">
        <v>204</v>
      </c>
      <c r="M178" t="s">
        <v>204</v>
      </c>
      <c r="N178" t="s">
        <v>204</v>
      </c>
      <c r="O178" t="s">
        <v>204</v>
      </c>
      <c r="P178" t="s">
        <v>204</v>
      </c>
      <c r="Q178" s="80" t="s">
        <v>204</v>
      </c>
      <c r="R178" s="79"/>
      <c r="T178" t="s">
        <v>204</v>
      </c>
      <c r="U178" t="s">
        <v>204</v>
      </c>
      <c r="V178" t="s">
        <v>204</v>
      </c>
    </row>
    <row r="179" spans="2:22">
      <c r="B179" t="s">
        <v>204</v>
      </c>
      <c r="C179" s="79" t="s">
        <v>204</v>
      </c>
      <c r="E179" t="s">
        <v>204</v>
      </c>
      <c r="F179" t="s">
        <v>204</v>
      </c>
      <c r="G179" t="s">
        <v>204</v>
      </c>
      <c r="H179" t="s">
        <v>204</v>
      </c>
      <c r="I179" t="s">
        <v>204</v>
      </c>
      <c r="J179" t="s">
        <v>204</v>
      </c>
      <c r="K179" t="s">
        <v>204</v>
      </c>
      <c r="L179" t="s">
        <v>204</v>
      </c>
      <c r="M179" t="s">
        <v>204</v>
      </c>
      <c r="N179" t="s">
        <v>204</v>
      </c>
      <c r="O179" t="s">
        <v>204</v>
      </c>
      <c r="P179" t="s">
        <v>204</v>
      </c>
      <c r="Q179" s="80" t="s">
        <v>204</v>
      </c>
      <c r="R179" s="79"/>
      <c r="T179" t="s">
        <v>204</v>
      </c>
      <c r="U179" t="s">
        <v>204</v>
      </c>
      <c r="V179" t="s">
        <v>204</v>
      </c>
    </row>
    <row r="180" spans="2:22">
      <c r="B180" t="s">
        <v>204</v>
      </c>
      <c r="C180" s="79" t="s">
        <v>204</v>
      </c>
      <c r="E180" t="s">
        <v>204</v>
      </c>
      <c r="F180" t="s">
        <v>204</v>
      </c>
      <c r="G180" t="s">
        <v>204</v>
      </c>
      <c r="H180" t="s">
        <v>204</v>
      </c>
      <c r="I180" t="s">
        <v>204</v>
      </c>
      <c r="J180" t="s">
        <v>204</v>
      </c>
      <c r="K180" t="s">
        <v>204</v>
      </c>
      <c r="L180" t="s">
        <v>204</v>
      </c>
      <c r="M180" t="s">
        <v>204</v>
      </c>
      <c r="N180" t="s">
        <v>204</v>
      </c>
      <c r="O180" t="s">
        <v>204</v>
      </c>
      <c r="P180" t="s">
        <v>204</v>
      </c>
      <c r="Q180" s="80" t="s">
        <v>204</v>
      </c>
      <c r="R180" s="79"/>
      <c r="T180" t="s">
        <v>204</v>
      </c>
      <c r="U180" t="s">
        <v>204</v>
      </c>
      <c r="V180" t="s">
        <v>204</v>
      </c>
    </row>
    <row r="181" spans="2:22">
      <c r="B181" t="s">
        <v>204</v>
      </c>
      <c r="C181" s="79" t="s">
        <v>204</v>
      </c>
      <c r="E181" t="s">
        <v>204</v>
      </c>
      <c r="F181" t="s">
        <v>204</v>
      </c>
      <c r="G181" t="s">
        <v>204</v>
      </c>
      <c r="H181" t="s">
        <v>204</v>
      </c>
      <c r="I181" t="s">
        <v>204</v>
      </c>
      <c r="J181" t="s">
        <v>204</v>
      </c>
      <c r="K181" t="s">
        <v>204</v>
      </c>
      <c r="L181" t="s">
        <v>204</v>
      </c>
      <c r="M181" t="s">
        <v>204</v>
      </c>
      <c r="N181" t="s">
        <v>204</v>
      </c>
      <c r="O181" t="s">
        <v>204</v>
      </c>
      <c r="P181" t="s">
        <v>204</v>
      </c>
      <c r="Q181" s="80" t="s">
        <v>204</v>
      </c>
      <c r="R181" s="79"/>
      <c r="T181" t="s">
        <v>204</v>
      </c>
      <c r="U181" t="s">
        <v>204</v>
      </c>
      <c r="V181" t="s">
        <v>204</v>
      </c>
    </row>
    <row r="182" spans="2:22">
      <c r="B182" t="s">
        <v>204</v>
      </c>
      <c r="C182" s="79" t="s">
        <v>204</v>
      </c>
      <c r="E182" t="s">
        <v>204</v>
      </c>
      <c r="F182" t="s">
        <v>204</v>
      </c>
      <c r="G182" t="s">
        <v>204</v>
      </c>
      <c r="H182" t="s">
        <v>204</v>
      </c>
      <c r="I182" t="s">
        <v>204</v>
      </c>
      <c r="J182" t="s">
        <v>204</v>
      </c>
      <c r="K182" t="s">
        <v>204</v>
      </c>
      <c r="L182" t="s">
        <v>204</v>
      </c>
      <c r="M182" t="s">
        <v>204</v>
      </c>
      <c r="N182" t="s">
        <v>204</v>
      </c>
      <c r="O182" t="s">
        <v>204</v>
      </c>
      <c r="P182" t="s">
        <v>204</v>
      </c>
      <c r="Q182" s="80" t="s">
        <v>204</v>
      </c>
      <c r="R182" s="79"/>
      <c r="T182" t="s">
        <v>204</v>
      </c>
      <c r="U182" t="s">
        <v>204</v>
      </c>
      <c r="V182" t="s">
        <v>204</v>
      </c>
    </row>
    <row r="183" spans="2:22">
      <c r="B183" t="s">
        <v>204</v>
      </c>
      <c r="C183" s="79" t="s">
        <v>204</v>
      </c>
      <c r="E183" t="s">
        <v>204</v>
      </c>
      <c r="F183" t="s">
        <v>204</v>
      </c>
      <c r="G183" t="s">
        <v>204</v>
      </c>
      <c r="H183" t="s">
        <v>204</v>
      </c>
      <c r="I183" t="s">
        <v>204</v>
      </c>
      <c r="J183" t="s">
        <v>204</v>
      </c>
      <c r="K183" t="s">
        <v>204</v>
      </c>
      <c r="L183" t="s">
        <v>204</v>
      </c>
      <c r="M183" t="s">
        <v>204</v>
      </c>
      <c r="N183" t="s">
        <v>204</v>
      </c>
      <c r="O183" t="s">
        <v>204</v>
      </c>
      <c r="P183" t="s">
        <v>204</v>
      </c>
      <c r="Q183" s="80" t="s">
        <v>204</v>
      </c>
      <c r="R183" s="79"/>
      <c r="T183" t="s">
        <v>204</v>
      </c>
      <c r="U183" t="s">
        <v>204</v>
      </c>
      <c r="V183" t="s">
        <v>204</v>
      </c>
    </row>
    <row r="184" spans="2:22">
      <c r="B184" t="s">
        <v>204</v>
      </c>
      <c r="C184" s="79" t="s">
        <v>204</v>
      </c>
      <c r="E184" t="s">
        <v>204</v>
      </c>
      <c r="F184" t="s">
        <v>204</v>
      </c>
      <c r="G184" t="s">
        <v>204</v>
      </c>
      <c r="H184" t="s">
        <v>204</v>
      </c>
      <c r="I184" t="s">
        <v>204</v>
      </c>
      <c r="J184" t="s">
        <v>204</v>
      </c>
      <c r="K184" t="s">
        <v>204</v>
      </c>
      <c r="L184" t="s">
        <v>204</v>
      </c>
      <c r="M184" t="s">
        <v>204</v>
      </c>
      <c r="N184" t="s">
        <v>204</v>
      </c>
      <c r="O184" t="s">
        <v>204</v>
      </c>
      <c r="P184" t="s">
        <v>204</v>
      </c>
      <c r="Q184" s="80" t="s">
        <v>204</v>
      </c>
      <c r="R184" s="79"/>
      <c r="T184" t="s">
        <v>204</v>
      </c>
      <c r="U184" t="s">
        <v>204</v>
      </c>
      <c r="V184" t="s">
        <v>204</v>
      </c>
    </row>
    <row r="185" spans="2:22">
      <c r="B185" t="s">
        <v>204</v>
      </c>
      <c r="C185" s="79" t="s">
        <v>204</v>
      </c>
      <c r="E185" t="s">
        <v>204</v>
      </c>
      <c r="F185" t="s">
        <v>204</v>
      </c>
      <c r="G185" t="s">
        <v>204</v>
      </c>
      <c r="H185" t="s">
        <v>204</v>
      </c>
      <c r="I185" t="s">
        <v>204</v>
      </c>
      <c r="J185" t="s">
        <v>204</v>
      </c>
      <c r="K185" t="s">
        <v>204</v>
      </c>
      <c r="L185" t="s">
        <v>204</v>
      </c>
      <c r="M185" t="s">
        <v>204</v>
      </c>
      <c r="N185" t="s">
        <v>204</v>
      </c>
      <c r="O185" t="s">
        <v>204</v>
      </c>
      <c r="P185" t="s">
        <v>204</v>
      </c>
      <c r="Q185" s="80" t="s">
        <v>204</v>
      </c>
      <c r="R185" s="79"/>
      <c r="T185" t="s">
        <v>204</v>
      </c>
      <c r="U185" t="s">
        <v>204</v>
      </c>
      <c r="V185" t="s">
        <v>204</v>
      </c>
    </row>
    <row r="186" spans="2:22">
      <c r="B186" t="s">
        <v>204</v>
      </c>
      <c r="C186" s="79" t="s">
        <v>204</v>
      </c>
      <c r="E186" t="s">
        <v>204</v>
      </c>
      <c r="F186" t="s">
        <v>204</v>
      </c>
      <c r="G186" t="s">
        <v>204</v>
      </c>
      <c r="H186" t="s">
        <v>204</v>
      </c>
      <c r="I186" t="s">
        <v>204</v>
      </c>
      <c r="J186" t="s">
        <v>204</v>
      </c>
      <c r="K186" t="s">
        <v>204</v>
      </c>
      <c r="L186" t="s">
        <v>204</v>
      </c>
      <c r="M186" t="s">
        <v>204</v>
      </c>
      <c r="N186" t="s">
        <v>204</v>
      </c>
      <c r="O186" t="s">
        <v>204</v>
      </c>
      <c r="P186" t="s">
        <v>204</v>
      </c>
      <c r="Q186" s="80" t="s">
        <v>204</v>
      </c>
      <c r="R186" s="79"/>
      <c r="T186" t="s">
        <v>204</v>
      </c>
      <c r="U186" t="s">
        <v>204</v>
      </c>
      <c r="V186" t="s">
        <v>204</v>
      </c>
    </row>
    <row r="187" spans="2:22">
      <c r="B187" t="s">
        <v>204</v>
      </c>
      <c r="C187" s="79" t="s">
        <v>204</v>
      </c>
      <c r="E187" t="s">
        <v>204</v>
      </c>
      <c r="F187" t="s">
        <v>204</v>
      </c>
      <c r="G187" t="s">
        <v>204</v>
      </c>
      <c r="H187" t="s">
        <v>204</v>
      </c>
      <c r="I187" t="s">
        <v>204</v>
      </c>
      <c r="J187" t="s">
        <v>204</v>
      </c>
      <c r="K187" t="s">
        <v>204</v>
      </c>
      <c r="L187" t="s">
        <v>204</v>
      </c>
      <c r="M187" t="s">
        <v>204</v>
      </c>
      <c r="N187" t="s">
        <v>204</v>
      </c>
      <c r="O187" t="s">
        <v>204</v>
      </c>
      <c r="P187" t="s">
        <v>204</v>
      </c>
      <c r="Q187" s="80" t="s">
        <v>204</v>
      </c>
      <c r="R187" s="79"/>
      <c r="T187" t="s">
        <v>204</v>
      </c>
      <c r="U187" t="s">
        <v>204</v>
      </c>
      <c r="V187" t="s">
        <v>204</v>
      </c>
    </row>
    <row r="188" spans="2:22">
      <c r="B188" t="s">
        <v>204</v>
      </c>
      <c r="C188" s="79" t="s">
        <v>204</v>
      </c>
      <c r="E188" t="s">
        <v>204</v>
      </c>
      <c r="F188" t="s">
        <v>204</v>
      </c>
      <c r="G188" t="s">
        <v>204</v>
      </c>
      <c r="H188" t="s">
        <v>204</v>
      </c>
      <c r="I188" t="s">
        <v>204</v>
      </c>
      <c r="J188" t="s">
        <v>204</v>
      </c>
      <c r="K188" t="s">
        <v>204</v>
      </c>
      <c r="L188" t="s">
        <v>204</v>
      </c>
      <c r="M188" t="s">
        <v>204</v>
      </c>
      <c r="N188" t="s">
        <v>204</v>
      </c>
      <c r="O188" t="s">
        <v>204</v>
      </c>
      <c r="P188" t="s">
        <v>204</v>
      </c>
      <c r="Q188" s="80" t="s">
        <v>204</v>
      </c>
      <c r="R188" s="79"/>
      <c r="T188" t="s">
        <v>204</v>
      </c>
      <c r="U188" t="s">
        <v>204</v>
      </c>
      <c r="V188" t="s">
        <v>204</v>
      </c>
    </row>
    <row r="189" spans="2:22">
      <c r="B189" t="s">
        <v>204</v>
      </c>
      <c r="C189" s="79" t="s">
        <v>204</v>
      </c>
      <c r="E189" t="s">
        <v>204</v>
      </c>
      <c r="F189" t="s">
        <v>204</v>
      </c>
      <c r="G189" t="s">
        <v>204</v>
      </c>
      <c r="H189" t="s">
        <v>204</v>
      </c>
      <c r="I189" t="s">
        <v>204</v>
      </c>
      <c r="J189" t="s">
        <v>204</v>
      </c>
      <c r="K189" t="s">
        <v>204</v>
      </c>
      <c r="L189" t="s">
        <v>204</v>
      </c>
      <c r="M189" t="s">
        <v>204</v>
      </c>
      <c r="N189" t="s">
        <v>204</v>
      </c>
      <c r="O189" t="s">
        <v>204</v>
      </c>
      <c r="P189" t="s">
        <v>204</v>
      </c>
      <c r="Q189" s="80" t="s">
        <v>204</v>
      </c>
      <c r="R189" s="79"/>
      <c r="T189" t="s">
        <v>204</v>
      </c>
      <c r="U189" t="s">
        <v>204</v>
      </c>
      <c r="V189" t="s">
        <v>204</v>
      </c>
    </row>
    <row r="190" spans="2:22">
      <c r="B190" t="s">
        <v>204</v>
      </c>
      <c r="C190" s="79" t="s">
        <v>204</v>
      </c>
      <c r="E190" t="s">
        <v>204</v>
      </c>
      <c r="F190" t="s">
        <v>204</v>
      </c>
      <c r="G190" t="s">
        <v>204</v>
      </c>
      <c r="H190" t="s">
        <v>204</v>
      </c>
      <c r="I190" t="s">
        <v>204</v>
      </c>
      <c r="J190" t="s">
        <v>204</v>
      </c>
      <c r="K190" t="s">
        <v>204</v>
      </c>
      <c r="L190" t="s">
        <v>204</v>
      </c>
      <c r="M190" t="s">
        <v>204</v>
      </c>
      <c r="N190" t="s">
        <v>204</v>
      </c>
      <c r="O190" t="s">
        <v>204</v>
      </c>
      <c r="P190" t="s">
        <v>204</v>
      </c>
      <c r="Q190" s="80" t="s">
        <v>204</v>
      </c>
      <c r="R190" s="79"/>
      <c r="T190" t="s">
        <v>204</v>
      </c>
      <c r="U190" t="s">
        <v>204</v>
      </c>
      <c r="V190" t="s">
        <v>204</v>
      </c>
    </row>
    <row r="191" spans="2:22">
      <c r="B191" t="s">
        <v>204</v>
      </c>
      <c r="C191" s="79" t="s">
        <v>204</v>
      </c>
      <c r="E191" t="s">
        <v>204</v>
      </c>
      <c r="F191" t="s">
        <v>204</v>
      </c>
      <c r="G191" t="s">
        <v>204</v>
      </c>
      <c r="H191" t="s">
        <v>204</v>
      </c>
      <c r="I191" t="s">
        <v>204</v>
      </c>
      <c r="J191" t="s">
        <v>204</v>
      </c>
      <c r="K191" t="s">
        <v>204</v>
      </c>
      <c r="L191" t="s">
        <v>204</v>
      </c>
      <c r="M191" t="s">
        <v>204</v>
      </c>
      <c r="N191" t="s">
        <v>204</v>
      </c>
      <c r="O191" t="s">
        <v>204</v>
      </c>
      <c r="P191" t="s">
        <v>204</v>
      </c>
      <c r="Q191" s="80" t="s">
        <v>204</v>
      </c>
      <c r="R191" s="79"/>
      <c r="T191" t="s">
        <v>204</v>
      </c>
      <c r="U191" t="s">
        <v>204</v>
      </c>
      <c r="V191" t="s">
        <v>204</v>
      </c>
    </row>
    <row r="192" spans="2:22">
      <c r="B192" t="s">
        <v>204</v>
      </c>
      <c r="C192" s="79" t="s">
        <v>204</v>
      </c>
      <c r="E192" t="s">
        <v>204</v>
      </c>
      <c r="F192" t="s">
        <v>204</v>
      </c>
      <c r="G192" t="s">
        <v>204</v>
      </c>
      <c r="H192" t="s">
        <v>204</v>
      </c>
      <c r="I192" t="s">
        <v>204</v>
      </c>
      <c r="J192" t="s">
        <v>204</v>
      </c>
      <c r="K192" t="s">
        <v>204</v>
      </c>
      <c r="L192" t="s">
        <v>204</v>
      </c>
      <c r="M192" t="s">
        <v>204</v>
      </c>
      <c r="N192" t="s">
        <v>204</v>
      </c>
      <c r="O192" t="s">
        <v>204</v>
      </c>
      <c r="P192" t="s">
        <v>204</v>
      </c>
      <c r="Q192" s="80" t="s">
        <v>204</v>
      </c>
      <c r="R192" s="79"/>
      <c r="T192" t="s">
        <v>204</v>
      </c>
      <c r="U192" t="s">
        <v>204</v>
      </c>
      <c r="V192" t="s">
        <v>204</v>
      </c>
    </row>
    <row r="193" spans="2:22">
      <c r="B193" t="s">
        <v>204</v>
      </c>
      <c r="C193" s="79" t="s">
        <v>204</v>
      </c>
      <c r="E193" t="s">
        <v>204</v>
      </c>
      <c r="F193" t="s">
        <v>204</v>
      </c>
      <c r="G193" t="s">
        <v>204</v>
      </c>
      <c r="H193" t="s">
        <v>204</v>
      </c>
      <c r="I193" t="s">
        <v>204</v>
      </c>
      <c r="J193" t="s">
        <v>204</v>
      </c>
      <c r="K193" t="s">
        <v>204</v>
      </c>
      <c r="L193" t="s">
        <v>204</v>
      </c>
      <c r="M193" t="s">
        <v>204</v>
      </c>
      <c r="N193" t="s">
        <v>204</v>
      </c>
      <c r="O193" t="s">
        <v>204</v>
      </c>
      <c r="P193" t="s">
        <v>204</v>
      </c>
      <c r="Q193" s="80" t="s">
        <v>204</v>
      </c>
      <c r="R193" s="79"/>
      <c r="T193" t="s">
        <v>204</v>
      </c>
      <c r="U193" t="s">
        <v>204</v>
      </c>
      <c r="V193" t="s">
        <v>204</v>
      </c>
    </row>
    <row r="194" spans="2:22">
      <c r="B194" t="s">
        <v>204</v>
      </c>
      <c r="C194" s="79" t="s">
        <v>204</v>
      </c>
      <c r="E194" t="s">
        <v>204</v>
      </c>
      <c r="F194" t="s">
        <v>204</v>
      </c>
      <c r="G194" t="s">
        <v>204</v>
      </c>
      <c r="H194" t="s">
        <v>204</v>
      </c>
      <c r="I194" t="s">
        <v>204</v>
      </c>
      <c r="J194" t="s">
        <v>204</v>
      </c>
      <c r="K194" t="s">
        <v>204</v>
      </c>
      <c r="L194" t="s">
        <v>204</v>
      </c>
      <c r="M194" t="s">
        <v>204</v>
      </c>
      <c r="N194" t="s">
        <v>204</v>
      </c>
      <c r="O194" t="s">
        <v>204</v>
      </c>
      <c r="P194" t="s">
        <v>204</v>
      </c>
      <c r="Q194" s="80" t="s">
        <v>204</v>
      </c>
      <c r="R194" s="79"/>
      <c r="T194" t="s">
        <v>204</v>
      </c>
      <c r="U194" t="s">
        <v>204</v>
      </c>
      <c r="V194" t="s">
        <v>204</v>
      </c>
    </row>
    <row r="195" spans="2:22">
      <c r="B195" t="s">
        <v>204</v>
      </c>
      <c r="C195" s="79" t="s">
        <v>204</v>
      </c>
      <c r="E195" t="s">
        <v>204</v>
      </c>
      <c r="F195" t="s">
        <v>204</v>
      </c>
      <c r="G195" t="s">
        <v>204</v>
      </c>
      <c r="H195" t="s">
        <v>204</v>
      </c>
      <c r="I195" t="s">
        <v>204</v>
      </c>
      <c r="J195" t="s">
        <v>204</v>
      </c>
      <c r="K195" t="s">
        <v>204</v>
      </c>
      <c r="L195" t="s">
        <v>204</v>
      </c>
      <c r="M195" t="s">
        <v>204</v>
      </c>
      <c r="N195" t="s">
        <v>204</v>
      </c>
      <c r="O195" t="s">
        <v>204</v>
      </c>
      <c r="P195" t="s">
        <v>204</v>
      </c>
      <c r="Q195" s="80" t="s">
        <v>204</v>
      </c>
      <c r="R195" s="79"/>
      <c r="T195" t="s">
        <v>204</v>
      </c>
      <c r="U195" t="s">
        <v>204</v>
      </c>
      <c r="V195" t="s">
        <v>204</v>
      </c>
    </row>
    <row r="196" spans="2:22">
      <c r="B196" t="s">
        <v>204</v>
      </c>
      <c r="C196" s="79" t="s">
        <v>204</v>
      </c>
      <c r="E196" t="s">
        <v>204</v>
      </c>
      <c r="F196" t="s">
        <v>204</v>
      </c>
      <c r="G196" t="s">
        <v>204</v>
      </c>
      <c r="H196" t="s">
        <v>204</v>
      </c>
      <c r="I196" t="s">
        <v>204</v>
      </c>
      <c r="J196" t="s">
        <v>204</v>
      </c>
      <c r="K196" t="s">
        <v>204</v>
      </c>
      <c r="L196" t="s">
        <v>204</v>
      </c>
      <c r="M196" t="s">
        <v>204</v>
      </c>
      <c r="N196" t="s">
        <v>204</v>
      </c>
      <c r="O196" t="s">
        <v>204</v>
      </c>
      <c r="P196" t="s">
        <v>204</v>
      </c>
      <c r="Q196" s="80" t="s">
        <v>204</v>
      </c>
      <c r="R196" s="79"/>
      <c r="T196" t="s">
        <v>204</v>
      </c>
      <c r="U196" t="s">
        <v>204</v>
      </c>
      <c r="V196" t="s">
        <v>204</v>
      </c>
    </row>
    <row r="197" spans="2:22">
      <c r="B197" t="s">
        <v>204</v>
      </c>
      <c r="C197" s="79" t="s">
        <v>204</v>
      </c>
      <c r="E197" t="s">
        <v>204</v>
      </c>
      <c r="F197" t="s">
        <v>204</v>
      </c>
      <c r="G197" t="s">
        <v>204</v>
      </c>
      <c r="H197" t="s">
        <v>204</v>
      </c>
      <c r="I197" t="s">
        <v>204</v>
      </c>
      <c r="J197" t="s">
        <v>204</v>
      </c>
      <c r="K197" t="s">
        <v>204</v>
      </c>
      <c r="L197" t="s">
        <v>204</v>
      </c>
      <c r="M197" t="s">
        <v>204</v>
      </c>
      <c r="N197" t="s">
        <v>204</v>
      </c>
      <c r="O197" t="s">
        <v>204</v>
      </c>
      <c r="P197" t="s">
        <v>204</v>
      </c>
      <c r="Q197" s="80" t="s">
        <v>204</v>
      </c>
      <c r="R197" s="79"/>
      <c r="T197" t="s">
        <v>204</v>
      </c>
      <c r="U197" t="s">
        <v>204</v>
      </c>
      <c r="V197" t="s">
        <v>204</v>
      </c>
    </row>
    <row r="198" spans="2:22">
      <c r="B198" t="s">
        <v>204</v>
      </c>
      <c r="C198" s="79" t="s">
        <v>204</v>
      </c>
      <c r="E198" t="s">
        <v>204</v>
      </c>
      <c r="F198" t="s">
        <v>204</v>
      </c>
      <c r="G198" t="s">
        <v>204</v>
      </c>
      <c r="H198" t="s">
        <v>204</v>
      </c>
      <c r="I198" t="s">
        <v>204</v>
      </c>
      <c r="J198" t="s">
        <v>204</v>
      </c>
      <c r="K198" t="s">
        <v>204</v>
      </c>
      <c r="L198" t="s">
        <v>204</v>
      </c>
      <c r="M198" t="s">
        <v>204</v>
      </c>
      <c r="N198" t="s">
        <v>204</v>
      </c>
      <c r="O198" t="s">
        <v>204</v>
      </c>
      <c r="P198" t="s">
        <v>204</v>
      </c>
      <c r="Q198" s="80" t="s">
        <v>204</v>
      </c>
      <c r="R198" s="79"/>
      <c r="T198" t="s">
        <v>204</v>
      </c>
      <c r="U198" t="s">
        <v>204</v>
      </c>
      <c r="V198" t="s">
        <v>204</v>
      </c>
    </row>
    <row r="199" spans="2:22">
      <c r="B199" t="s">
        <v>204</v>
      </c>
      <c r="C199" s="79" t="s">
        <v>204</v>
      </c>
      <c r="E199" t="s">
        <v>204</v>
      </c>
      <c r="F199" t="s">
        <v>204</v>
      </c>
      <c r="G199" t="s">
        <v>204</v>
      </c>
      <c r="H199" t="s">
        <v>204</v>
      </c>
      <c r="I199" t="s">
        <v>204</v>
      </c>
      <c r="J199" t="s">
        <v>204</v>
      </c>
      <c r="K199" t="s">
        <v>204</v>
      </c>
      <c r="L199" t="s">
        <v>204</v>
      </c>
      <c r="M199" t="s">
        <v>204</v>
      </c>
      <c r="N199" t="s">
        <v>204</v>
      </c>
      <c r="O199" t="s">
        <v>204</v>
      </c>
      <c r="P199" t="s">
        <v>204</v>
      </c>
      <c r="Q199" s="80" t="s">
        <v>204</v>
      </c>
      <c r="R199" s="79"/>
      <c r="T199" t="s">
        <v>204</v>
      </c>
      <c r="U199" t="s">
        <v>204</v>
      </c>
      <c r="V199" t="s">
        <v>204</v>
      </c>
    </row>
    <row r="200" spans="2:22">
      <c r="B200" t="s">
        <v>204</v>
      </c>
      <c r="C200" s="79" t="s">
        <v>204</v>
      </c>
      <c r="E200" t="s">
        <v>204</v>
      </c>
      <c r="F200" t="s">
        <v>204</v>
      </c>
      <c r="G200" t="s">
        <v>204</v>
      </c>
      <c r="H200" t="s">
        <v>204</v>
      </c>
      <c r="I200" t="s">
        <v>204</v>
      </c>
      <c r="J200" t="s">
        <v>204</v>
      </c>
      <c r="K200" t="s">
        <v>204</v>
      </c>
      <c r="L200" t="s">
        <v>204</v>
      </c>
      <c r="M200" t="s">
        <v>204</v>
      </c>
      <c r="N200" t="s">
        <v>204</v>
      </c>
      <c r="O200" t="s">
        <v>204</v>
      </c>
      <c r="P200" t="s">
        <v>204</v>
      </c>
      <c r="Q200" s="80" t="s">
        <v>204</v>
      </c>
      <c r="R200" s="79"/>
      <c r="T200" t="s">
        <v>204</v>
      </c>
      <c r="U200" t="s">
        <v>204</v>
      </c>
      <c r="V200" t="s">
        <v>204</v>
      </c>
    </row>
    <row r="201" spans="2:22">
      <c r="B201" t="s">
        <v>204</v>
      </c>
      <c r="C201" s="79" t="s">
        <v>204</v>
      </c>
      <c r="E201" t="s">
        <v>204</v>
      </c>
      <c r="F201" t="s">
        <v>204</v>
      </c>
      <c r="G201" t="s">
        <v>204</v>
      </c>
      <c r="H201" t="s">
        <v>204</v>
      </c>
      <c r="I201" t="s">
        <v>204</v>
      </c>
      <c r="J201" t="s">
        <v>204</v>
      </c>
      <c r="K201" t="s">
        <v>204</v>
      </c>
      <c r="L201" t="s">
        <v>204</v>
      </c>
      <c r="M201" t="s">
        <v>204</v>
      </c>
      <c r="N201" t="s">
        <v>204</v>
      </c>
      <c r="O201" t="s">
        <v>204</v>
      </c>
      <c r="P201" t="s">
        <v>204</v>
      </c>
      <c r="Q201" s="80" t="s">
        <v>204</v>
      </c>
      <c r="R201" s="79"/>
      <c r="T201" t="s">
        <v>204</v>
      </c>
      <c r="U201" t="s">
        <v>204</v>
      </c>
      <c r="V201" t="s">
        <v>204</v>
      </c>
    </row>
    <row r="202" spans="2:22">
      <c r="B202" t="s">
        <v>204</v>
      </c>
      <c r="C202" s="79" t="s">
        <v>204</v>
      </c>
      <c r="E202" t="s">
        <v>204</v>
      </c>
      <c r="F202" t="s">
        <v>204</v>
      </c>
      <c r="G202" t="s">
        <v>204</v>
      </c>
      <c r="H202" t="s">
        <v>204</v>
      </c>
      <c r="I202" t="s">
        <v>204</v>
      </c>
      <c r="J202" t="s">
        <v>204</v>
      </c>
      <c r="K202" t="s">
        <v>204</v>
      </c>
      <c r="L202" t="s">
        <v>204</v>
      </c>
      <c r="M202" t="s">
        <v>204</v>
      </c>
      <c r="N202" t="s">
        <v>204</v>
      </c>
      <c r="O202" t="s">
        <v>204</v>
      </c>
      <c r="P202" t="s">
        <v>204</v>
      </c>
      <c r="Q202" s="80" t="s">
        <v>204</v>
      </c>
      <c r="R202" s="79"/>
      <c r="T202" t="s">
        <v>204</v>
      </c>
      <c r="U202" t="s">
        <v>204</v>
      </c>
      <c r="V202" t="s">
        <v>204</v>
      </c>
    </row>
    <row r="203" spans="2:22">
      <c r="B203" t="s">
        <v>204</v>
      </c>
      <c r="C203" s="79" t="s">
        <v>204</v>
      </c>
      <c r="E203" t="s">
        <v>204</v>
      </c>
      <c r="F203" t="s">
        <v>204</v>
      </c>
      <c r="G203" t="s">
        <v>204</v>
      </c>
      <c r="H203" t="s">
        <v>204</v>
      </c>
      <c r="I203" t="s">
        <v>204</v>
      </c>
      <c r="J203" t="s">
        <v>204</v>
      </c>
      <c r="K203" t="s">
        <v>204</v>
      </c>
      <c r="L203" t="s">
        <v>204</v>
      </c>
      <c r="M203" t="s">
        <v>204</v>
      </c>
      <c r="N203" t="s">
        <v>204</v>
      </c>
      <c r="O203" t="s">
        <v>204</v>
      </c>
      <c r="P203" t="s">
        <v>204</v>
      </c>
      <c r="Q203" s="80" t="s">
        <v>204</v>
      </c>
      <c r="R203" s="79"/>
      <c r="T203" t="s">
        <v>204</v>
      </c>
      <c r="U203" t="s">
        <v>204</v>
      </c>
      <c r="V203" t="s">
        <v>204</v>
      </c>
    </row>
    <row r="204" spans="2:22">
      <c r="B204" t="s">
        <v>204</v>
      </c>
      <c r="C204" s="79" t="s">
        <v>204</v>
      </c>
      <c r="E204" t="s">
        <v>204</v>
      </c>
      <c r="F204" t="s">
        <v>204</v>
      </c>
      <c r="G204" t="s">
        <v>204</v>
      </c>
      <c r="H204" t="s">
        <v>204</v>
      </c>
      <c r="I204" t="s">
        <v>204</v>
      </c>
      <c r="J204" t="s">
        <v>204</v>
      </c>
      <c r="K204" t="s">
        <v>204</v>
      </c>
      <c r="L204" t="s">
        <v>204</v>
      </c>
      <c r="M204" t="s">
        <v>204</v>
      </c>
      <c r="N204" t="s">
        <v>204</v>
      </c>
      <c r="O204" t="s">
        <v>204</v>
      </c>
      <c r="P204" t="s">
        <v>204</v>
      </c>
      <c r="Q204" s="80" t="s">
        <v>204</v>
      </c>
      <c r="R204" s="79"/>
      <c r="T204" t="s">
        <v>204</v>
      </c>
      <c r="U204" t="s">
        <v>204</v>
      </c>
      <c r="V204" t="s">
        <v>204</v>
      </c>
    </row>
    <row r="205" spans="2:22">
      <c r="B205" t="s">
        <v>204</v>
      </c>
      <c r="C205" s="79" t="s">
        <v>204</v>
      </c>
      <c r="E205" t="s">
        <v>204</v>
      </c>
      <c r="F205" t="s">
        <v>204</v>
      </c>
      <c r="G205" t="s">
        <v>204</v>
      </c>
      <c r="H205" t="s">
        <v>204</v>
      </c>
      <c r="I205" t="s">
        <v>204</v>
      </c>
      <c r="J205" t="s">
        <v>204</v>
      </c>
      <c r="K205" t="s">
        <v>204</v>
      </c>
      <c r="L205" t="s">
        <v>204</v>
      </c>
      <c r="M205" t="s">
        <v>204</v>
      </c>
      <c r="N205" t="s">
        <v>204</v>
      </c>
      <c r="O205" t="s">
        <v>204</v>
      </c>
      <c r="P205" t="s">
        <v>204</v>
      </c>
      <c r="Q205" s="80" t="s">
        <v>204</v>
      </c>
      <c r="R205" s="79"/>
      <c r="T205" t="s">
        <v>204</v>
      </c>
      <c r="U205" t="s">
        <v>204</v>
      </c>
      <c r="V205" t="s">
        <v>204</v>
      </c>
    </row>
    <row r="206" spans="2:22">
      <c r="B206" t="s">
        <v>204</v>
      </c>
      <c r="C206" s="79" t="s">
        <v>204</v>
      </c>
      <c r="E206" t="s">
        <v>204</v>
      </c>
      <c r="F206" t="s">
        <v>204</v>
      </c>
      <c r="G206" t="s">
        <v>204</v>
      </c>
      <c r="H206" t="s">
        <v>204</v>
      </c>
      <c r="I206" t="s">
        <v>204</v>
      </c>
      <c r="J206" t="s">
        <v>204</v>
      </c>
      <c r="K206" t="s">
        <v>204</v>
      </c>
      <c r="L206" t="s">
        <v>204</v>
      </c>
      <c r="M206" t="s">
        <v>204</v>
      </c>
      <c r="N206" t="s">
        <v>204</v>
      </c>
      <c r="O206" t="s">
        <v>204</v>
      </c>
      <c r="P206" t="s">
        <v>204</v>
      </c>
      <c r="Q206" s="80" t="s">
        <v>204</v>
      </c>
      <c r="R206" s="79"/>
      <c r="T206" t="s">
        <v>204</v>
      </c>
      <c r="U206" t="s">
        <v>204</v>
      </c>
      <c r="V206" t="s">
        <v>204</v>
      </c>
    </row>
    <row r="207" spans="2:22">
      <c r="B207" t="s">
        <v>204</v>
      </c>
      <c r="C207" s="79" t="s">
        <v>204</v>
      </c>
      <c r="E207" t="s">
        <v>204</v>
      </c>
      <c r="F207" t="s">
        <v>204</v>
      </c>
      <c r="G207" t="s">
        <v>204</v>
      </c>
      <c r="H207" t="s">
        <v>204</v>
      </c>
      <c r="I207" t="s">
        <v>204</v>
      </c>
      <c r="J207" t="s">
        <v>204</v>
      </c>
      <c r="K207" t="s">
        <v>204</v>
      </c>
      <c r="L207" t="s">
        <v>204</v>
      </c>
      <c r="M207" t="s">
        <v>204</v>
      </c>
      <c r="N207" t="s">
        <v>204</v>
      </c>
      <c r="O207" t="s">
        <v>204</v>
      </c>
      <c r="P207" t="s">
        <v>204</v>
      </c>
      <c r="Q207" s="80" t="s">
        <v>204</v>
      </c>
      <c r="R207" s="79"/>
      <c r="T207" t="s">
        <v>204</v>
      </c>
      <c r="U207" t="s">
        <v>204</v>
      </c>
      <c r="V207" t="s">
        <v>204</v>
      </c>
    </row>
    <row r="208" spans="2:22">
      <c r="B208" t="s">
        <v>204</v>
      </c>
      <c r="C208" s="79" t="s">
        <v>204</v>
      </c>
      <c r="E208" t="s">
        <v>204</v>
      </c>
      <c r="F208" t="s">
        <v>204</v>
      </c>
      <c r="G208" t="s">
        <v>204</v>
      </c>
      <c r="H208" t="s">
        <v>204</v>
      </c>
      <c r="I208" t="s">
        <v>204</v>
      </c>
      <c r="J208" t="s">
        <v>204</v>
      </c>
      <c r="K208" t="s">
        <v>204</v>
      </c>
      <c r="L208" t="s">
        <v>204</v>
      </c>
      <c r="M208" t="s">
        <v>204</v>
      </c>
      <c r="N208" t="s">
        <v>204</v>
      </c>
      <c r="O208" t="s">
        <v>204</v>
      </c>
      <c r="P208" t="s">
        <v>204</v>
      </c>
      <c r="Q208" s="80" t="s">
        <v>204</v>
      </c>
      <c r="R208" s="79"/>
      <c r="T208" t="s">
        <v>204</v>
      </c>
      <c r="U208" t="s">
        <v>204</v>
      </c>
      <c r="V208" t="s">
        <v>204</v>
      </c>
    </row>
    <row r="209" spans="2:22">
      <c r="B209" t="s">
        <v>204</v>
      </c>
      <c r="C209" s="79" t="s">
        <v>204</v>
      </c>
      <c r="E209" t="s">
        <v>204</v>
      </c>
      <c r="F209" t="s">
        <v>204</v>
      </c>
      <c r="G209" t="s">
        <v>204</v>
      </c>
      <c r="H209" t="s">
        <v>204</v>
      </c>
      <c r="I209" t="s">
        <v>204</v>
      </c>
      <c r="J209" t="s">
        <v>204</v>
      </c>
      <c r="K209" t="s">
        <v>204</v>
      </c>
      <c r="L209" t="s">
        <v>204</v>
      </c>
      <c r="M209" t="s">
        <v>204</v>
      </c>
      <c r="N209" t="s">
        <v>204</v>
      </c>
      <c r="O209" t="s">
        <v>204</v>
      </c>
      <c r="P209" t="s">
        <v>204</v>
      </c>
      <c r="Q209" s="80" t="s">
        <v>204</v>
      </c>
      <c r="R209" s="79"/>
      <c r="T209" t="s">
        <v>204</v>
      </c>
      <c r="U209" t="s">
        <v>204</v>
      </c>
      <c r="V209" t="s">
        <v>204</v>
      </c>
    </row>
    <row r="210" spans="2:22">
      <c r="B210" t="s">
        <v>204</v>
      </c>
      <c r="C210" s="79" t="s">
        <v>204</v>
      </c>
      <c r="E210" t="s">
        <v>204</v>
      </c>
      <c r="F210" t="s">
        <v>204</v>
      </c>
      <c r="G210" t="s">
        <v>204</v>
      </c>
      <c r="H210" t="s">
        <v>204</v>
      </c>
      <c r="I210" t="s">
        <v>204</v>
      </c>
      <c r="J210" t="s">
        <v>204</v>
      </c>
      <c r="K210" t="s">
        <v>204</v>
      </c>
      <c r="L210" t="s">
        <v>204</v>
      </c>
      <c r="M210" t="s">
        <v>204</v>
      </c>
      <c r="N210" t="s">
        <v>204</v>
      </c>
      <c r="O210" t="s">
        <v>204</v>
      </c>
      <c r="P210" t="s">
        <v>204</v>
      </c>
      <c r="Q210" s="80" t="s">
        <v>204</v>
      </c>
      <c r="R210" s="79"/>
      <c r="T210" t="s">
        <v>204</v>
      </c>
      <c r="U210" t="s">
        <v>204</v>
      </c>
      <c r="V210" t="s">
        <v>204</v>
      </c>
    </row>
    <row r="211" spans="2:22">
      <c r="B211" t="s">
        <v>204</v>
      </c>
      <c r="C211" s="79" t="s">
        <v>204</v>
      </c>
      <c r="E211" t="s">
        <v>204</v>
      </c>
      <c r="F211" t="s">
        <v>204</v>
      </c>
      <c r="G211" t="s">
        <v>204</v>
      </c>
      <c r="H211" t="s">
        <v>204</v>
      </c>
      <c r="I211" t="s">
        <v>204</v>
      </c>
      <c r="J211" t="s">
        <v>204</v>
      </c>
      <c r="K211" t="s">
        <v>204</v>
      </c>
      <c r="L211" t="s">
        <v>204</v>
      </c>
      <c r="M211" t="s">
        <v>204</v>
      </c>
      <c r="N211" t="s">
        <v>204</v>
      </c>
      <c r="O211" t="s">
        <v>204</v>
      </c>
      <c r="P211" t="s">
        <v>204</v>
      </c>
      <c r="Q211" s="80" t="s">
        <v>204</v>
      </c>
      <c r="R211" s="79"/>
      <c r="T211" t="s">
        <v>204</v>
      </c>
      <c r="U211" t="s">
        <v>204</v>
      </c>
      <c r="V211" t="s">
        <v>204</v>
      </c>
    </row>
    <row r="212" spans="2:22">
      <c r="B212" t="s">
        <v>204</v>
      </c>
      <c r="C212" s="79" t="s">
        <v>204</v>
      </c>
      <c r="E212" t="s">
        <v>204</v>
      </c>
      <c r="F212" t="s">
        <v>204</v>
      </c>
      <c r="G212" t="s">
        <v>204</v>
      </c>
      <c r="H212" t="s">
        <v>204</v>
      </c>
      <c r="I212" t="s">
        <v>204</v>
      </c>
      <c r="J212" t="s">
        <v>204</v>
      </c>
      <c r="K212" t="s">
        <v>204</v>
      </c>
      <c r="L212" t="s">
        <v>204</v>
      </c>
      <c r="M212" t="s">
        <v>204</v>
      </c>
      <c r="N212" t="s">
        <v>204</v>
      </c>
      <c r="O212" t="s">
        <v>204</v>
      </c>
      <c r="P212" t="s">
        <v>204</v>
      </c>
      <c r="Q212" s="80" t="s">
        <v>204</v>
      </c>
      <c r="R212" s="79"/>
      <c r="T212" t="s">
        <v>204</v>
      </c>
      <c r="U212" t="s">
        <v>204</v>
      </c>
      <c r="V212" t="s">
        <v>204</v>
      </c>
    </row>
    <row r="213" spans="2:22">
      <c r="B213" t="s">
        <v>204</v>
      </c>
      <c r="C213" s="79" t="s">
        <v>204</v>
      </c>
      <c r="E213" t="s">
        <v>204</v>
      </c>
      <c r="F213" t="s">
        <v>204</v>
      </c>
      <c r="G213" t="s">
        <v>204</v>
      </c>
      <c r="H213" t="s">
        <v>204</v>
      </c>
      <c r="I213" t="s">
        <v>204</v>
      </c>
      <c r="J213" t="s">
        <v>204</v>
      </c>
      <c r="K213" t="s">
        <v>204</v>
      </c>
      <c r="L213" t="s">
        <v>204</v>
      </c>
      <c r="M213" t="s">
        <v>204</v>
      </c>
      <c r="N213" t="s">
        <v>204</v>
      </c>
      <c r="O213" t="s">
        <v>204</v>
      </c>
      <c r="P213" t="s">
        <v>204</v>
      </c>
      <c r="Q213" s="80" t="s">
        <v>204</v>
      </c>
      <c r="R213" s="79"/>
      <c r="T213" t="s">
        <v>204</v>
      </c>
      <c r="U213" t="s">
        <v>204</v>
      </c>
      <c r="V213" t="s">
        <v>204</v>
      </c>
    </row>
    <row r="214" spans="2:22">
      <c r="B214" t="s">
        <v>204</v>
      </c>
      <c r="C214" s="79" t="s">
        <v>204</v>
      </c>
      <c r="E214" t="s">
        <v>204</v>
      </c>
      <c r="F214" t="s">
        <v>204</v>
      </c>
      <c r="G214" t="s">
        <v>204</v>
      </c>
      <c r="H214" t="s">
        <v>204</v>
      </c>
      <c r="I214" t="s">
        <v>204</v>
      </c>
      <c r="J214" t="s">
        <v>204</v>
      </c>
      <c r="K214" t="s">
        <v>204</v>
      </c>
      <c r="L214" t="s">
        <v>204</v>
      </c>
      <c r="M214" t="s">
        <v>204</v>
      </c>
      <c r="N214" t="s">
        <v>204</v>
      </c>
      <c r="O214" t="s">
        <v>204</v>
      </c>
      <c r="P214" t="s">
        <v>204</v>
      </c>
      <c r="Q214" s="80" t="s">
        <v>204</v>
      </c>
      <c r="R214" s="79"/>
      <c r="T214" t="s">
        <v>204</v>
      </c>
      <c r="U214" t="s">
        <v>204</v>
      </c>
      <c r="V214" t="s">
        <v>204</v>
      </c>
    </row>
    <row r="215" spans="2:22">
      <c r="B215" t="s">
        <v>204</v>
      </c>
      <c r="C215" s="79" t="s">
        <v>204</v>
      </c>
      <c r="E215" t="s">
        <v>204</v>
      </c>
      <c r="F215" t="s">
        <v>204</v>
      </c>
      <c r="G215" t="s">
        <v>204</v>
      </c>
      <c r="H215" t="s">
        <v>204</v>
      </c>
      <c r="I215" t="s">
        <v>204</v>
      </c>
      <c r="J215" t="s">
        <v>204</v>
      </c>
      <c r="K215" t="s">
        <v>204</v>
      </c>
      <c r="L215" t="s">
        <v>204</v>
      </c>
      <c r="M215" t="s">
        <v>204</v>
      </c>
      <c r="N215" t="s">
        <v>204</v>
      </c>
      <c r="O215" t="s">
        <v>204</v>
      </c>
      <c r="P215" t="s">
        <v>204</v>
      </c>
      <c r="Q215" s="80" t="s">
        <v>204</v>
      </c>
      <c r="R215" s="79"/>
      <c r="T215" t="s">
        <v>204</v>
      </c>
      <c r="U215" t="s">
        <v>204</v>
      </c>
      <c r="V215" t="s">
        <v>204</v>
      </c>
    </row>
    <row r="216" spans="2:22">
      <c r="B216" t="s">
        <v>204</v>
      </c>
      <c r="C216" s="79" t="s">
        <v>204</v>
      </c>
      <c r="E216" t="s">
        <v>204</v>
      </c>
      <c r="F216" t="s">
        <v>204</v>
      </c>
      <c r="G216" t="s">
        <v>204</v>
      </c>
      <c r="H216" t="s">
        <v>204</v>
      </c>
      <c r="I216" t="s">
        <v>204</v>
      </c>
      <c r="J216" t="s">
        <v>204</v>
      </c>
      <c r="K216" t="s">
        <v>204</v>
      </c>
      <c r="L216" t="s">
        <v>204</v>
      </c>
      <c r="M216" t="s">
        <v>204</v>
      </c>
      <c r="N216" t="s">
        <v>204</v>
      </c>
      <c r="O216" t="s">
        <v>204</v>
      </c>
      <c r="P216" t="s">
        <v>204</v>
      </c>
      <c r="Q216" s="80" t="s">
        <v>204</v>
      </c>
      <c r="R216" s="79"/>
      <c r="T216" t="s">
        <v>204</v>
      </c>
      <c r="U216" t="s">
        <v>204</v>
      </c>
      <c r="V216" t="s">
        <v>204</v>
      </c>
    </row>
    <row r="217" spans="2:22">
      <c r="B217" t="s">
        <v>204</v>
      </c>
      <c r="C217" s="79" t="s">
        <v>204</v>
      </c>
      <c r="E217" t="s">
        <v>204</v>
      </c>
      <c r="F217" t="s">
        <v>204</v>
      </c>
      <c r="G217" t="s">
        <v>204</v>
      </c>
      <c r="H217" t="s">
        <v>204</v>
      </c>
      <c r="I217" t="s">
        <v>204</v>
      </c>
      <c r="J217" t="s">
        <v>204</v>
      </c>
      <c r="K217" t="s">
        <v>204</v>
      </c>
      <c r="L217" t="s">
        <v>204</v>
      </c>
      <c r="M217" t="s">
        <v>204</v>
      </c>
      <c r="N217" t="s">
        <v>204</v>
      </c>
      <c r="O217" t="s">
        <v>204</v>
      </c>
      <c r="P217" t="s">
        <v>204</v>
      </c>
      <c r="Q217" s="80" t="s">
        <v>204</v>
      </c>
      <c r="R217" s="79"/>
      <c r="T217" t="s">
        <v>204</v>
      </c>
      <c r="U217" t="s">
        <v>204</v>
      </c>
      <c r="V217" t="s">
        <v>204</v>
      </c>
    </row>
    <row r="218" spans="2:22">
      <c r="B218" t="s">
        <v>204</v>
      </c>
      <c r="C218" s="79" t="s">
        <v>204</v>
      </c>
      <c r="E218" t="s">
        <v>204</v>
      </c>
      <c r="F218" t="s">
        <v>204</v>
      </c>
      <c r="G218" t="s">
        <v>204</v>
      </c>
      <c r="H218" t="s">
        <v>204</v>
      </c>
      <c r="I218" t="s">
        <v>204</v>
      </c>
      <c r="J218" t="s">
        <v>204</v>
      </c>
      <c r="K218" t="s">
        <v>204</v>
      </c>
      <c r="L218" t="s">
        <v>204</v>
      </c>
      <c r="M218" t="s">
        <v>204</v>
      </c>
      <c r="N218" t="s">
        <v>204</v>
      </c>
      <c r="O218" t="s">
        <v>204</v>
      </c>
      <c r="P218" t="s">
        <v>204</v>
      </c>
      <c r="Q218" s="80" t="s">
        <v>204</v>
      </c>
      <c r="R218" s="79"/>
      <c r="T218" t="s">
        <v>204</v>
      </c>
      <c r="U218" t="s">
        <v>204</v>
      </c>
      <c r="V218" t="s">
        <v>204</v>
      </c>
    </row>
    <row r="219" spans="2:22">
      <c r="B219" t="s">
        <v>204</v>
      </c>
      <c r="C219" s="79" t="s">
        <v>204</v>
      </c>
      <c r="E219" t="s">
        <v>204</v>
      </c>
      <c r="F219" t="s">
        <v>204</v>
      </c>
      <c r="G219" t="s">
        <v>204</v>
      </c>
      <c r="H219" t="s">
        <v>204</v>
      </c>
      <c r="I219" t="s">
        <v>204</v>
      </c>
      <c r="J219" t="s">
        <v>204</v>
      </c>
      <c r="K219" t="s">
        <v>204</v>
      </c>
      <c r="L219" t="s">
        <v>204</v>
      </c>
      <c r="M219" t="s">
        <v>204</v>
      </c>
      <c r="N219" t="s">
        <v>204</v>
      </c>
      <c r="O219" t="s">
        <v>204</v>
      </c>
      <c r="P219" t="s">
        <v>204</v>
      </c>
      <c r="Q219" s="80" t="s">
        <v>204</v>
      </c>
      <c r="R219" s="79"/>
      <c r="T219" t="s">
        <v>204</v>
      </c>
      <c r="U219" t="s">
        <v>204</v>
      </c>
      <c r="V219" t="s">
        <v>204</v>
      </c>
    </row>
    <row r="220" spans="2:22">
      <c r="B220" t="s">
        <v>204</v>
      </c>
      <c r="C220" s="79" t="s">
        <v>204</v>
      </c>
      <c r="E220" t="s">
        <v>204</v>
      </c>
      <c r="F220" t="s">
        <v>204</v>
      </c>
      <c r="G220" t="s">
        <v>204</v>
      </c>
      <c r="H220" t="s">
        <v>204</v>
      </c>
      <c r="I220" t="s">
        <v>204</v>
      </c>
      <c r="J220" t="s">
        <v>204</v>
      </c>
      <c r="K220" t="s">
        <v>204</v>
      </c>
      <c r="L220" t="s">
        <v>204</v>
      </c>
      <c r="M220" t="s">
        <v>204</v>
      </c>
      <c r="N220" t="s">
        <v>204</v>
      </c>
      <c r="O220" t="s">
        <v>204</v>
      </c>
      <c r="P220" t="s">
        <v>204</v>
      </c>
      <c r="Q220" s="80" t="s">
        <v>204</v>
      </c>
      <c r="R220" s="79"/>
      <c r="T220" t="s">
        <v>204</v>
      </c>
      <c r="U220" t="s">
        <v>204</v>
      </c>
      <c r="V220" t="s">
        <v>204</v>
      </c>
    </row>
    <row r="221" spans="2:22">
      <c r="B221" t="s">
        <v>204</v>
      </c>
      <c r="C221" s="79" t="s">
        <v>204</v>
      </c>
      <c r="E221" t="s">
        <v>204</v>
      </c>
      <c r="F221" t="s">
        <v>204</v>
      </c>
      <c r="G221" t="s">
        <v>204</v>
      </c>
      <c r="H221" t="s">
        <v>204</v>
      </c>
      <c r="I221" t="s">
        <v>204</v>
      </c>
      <c r="J221" t="s">
        <v>204</v>
      </c>
      <c r="K221" t="s">
        <v>204</v>
      </c>
      <c r="L221" t="s">
        <v>204</v>
      </c>
      <c r="M221" t="s">
        <v>204</v>
      </c>
      <c r="N221" t="s">
        <v>204</v>
      </c>
      <c r="O221" t="s">
        <v>204</v>
      </c>
      <c r="P221" t="s">
        <v>204</v>
      </c>
      <c r="Q221" s="80" t="s">
        <v>204</v>
      </c>
      <c r="R221" s="79"/>
      <c r="T221" t="s">
        <v>204</v>
      </c>
      <c r="U221" t="s">
        <v>204</v>
      </c>
      <c r="V221" t="s">
        <v>204</v>
      </c>
    </row>
    <row r="222" spans="2:22">
      <c r="B222" t="s">
        <v>204</v>
      </c>
      <c r="C222" s="79" t="s">
        <v>204</v>
      </c>
      <c r="E222" t="s">
        <v>204</v>
      </c>
      <c r="F222" t="s">
        <v>204</v>
      </c>
      <c r="G222" t="s">
        <v>204</v>
      </c>
      <c r="H222" t="s">
        <v>204</v>
      </c>
      <c r="I222" t="s">
        <v>204</v>
      </c>
      <c r="J222" t="s">
        <v>204</v>
      </c>
      <c r="K222" t="s">
        <v>204</v>
      </c>
      <c r="L222" t="s">
        <v>204</v>
      </c>
      <c r="M222" t="s">
        <v>204</v>
      </c>
      <c r="N222" t="s">
        <v>204</v>
      </c>
      <c r="O222" t="s">
        <v>204</v>
      </c>
      <c r="P222" t="s">
        <v>204</v>
      </c>
      <c r="Q222" s="80" t="s">
        <v>204</v>
      </c>
      <c r="R222" s="79"/>
      <c r="T222" t="s">
        <v>204</v>
      </c>
      <c r="U222" t="s">
        <v>204</v>
      </c>
      <c r="V222" t="s">
        <v>204</v>
      </c>
    </row>
    <row r="223" spans="2:22">
      <c r="B223" t="s">
        <v>204</v>
      </c>
      <c r="C223" s="79" t="s">
        <v>204</v>
      </c>
      <c r="E223" t="s">
        <v>204</v>
      </c>
      <c r="F223" t="s">
        <v>204</v>
      </c>
      <c r="G223" t="s">
        <v>204</v>
      </c>
      <c r="H223" t="s">
        <v>204</v>
      </c>
      <c r="I223" t="s">
        <v>204</v>
      </c>
      <c r="J223" t="s">
        <v>204</v>
      </c>
      <c r="K223" t="s">
        <v>204</v>
      </c>
      <c r="L223" t="s">
        <v>204</v>
      </c>
      <c r="M223" t="s">
        <v>204</v>
      </c>
      <c r="N223" t="s">
        <v>204</v>
      </c>
      <c r="O223" t="s">
        <v>204</v>
      </c>
      <c r="P223" t="s">
        <v>204</v>
      </c>
      <c r="Q223" s="80" t="s">
        <v>204</v>
      </c>
      <c r="R223" s="79"/>
      <c r="T223" t="s">
        <v>204</v>
      </c>
      <c r="U223" t="s">
        <v>204</v>
      </c>
      <c r="V223" t="s">
        <v>204</v>
      </c>
    </row>
    <row r="224" spans="2:22">
      <c r="B224" t="s">
        <v>204</v>
      </c>
      <c r="C224" s="79" t="s">
        <v>204</v>
      </c>
      <c r="E224" t="s">
        <v>204</v>
      </c>
      <c r="F224" t="s">
        <v>204</v>
      </c>
      <c r="G224" t="s">
        <v>204</v>
      </c>
      <c r="H224" t="s">
        <v>204</v>
      </c>
      <c r="I224" t="s">
        <v>204</v>
      </c>
      <c r="J224" t="s">
        <v>204</v>
      </c>
      <c r="K224" t="s">
        <v>204</v>
      </c>
      <c r="L224" t="s">
        <v>204</v>
      </c>
      <c r="M224" t="s">
        <v>204</v>
      </c>
      <c r="N224" t="s">
        <v>204</v>
      </c>
      <c r="O224" t="s">
        <v>204</v>
      </c>
      <c r="P224" t="s">
        <v>204</v>
      </c>
      <c r="Q224" s="80" t="s">
        <v>204</v>
      </c>
      <c r="R224" s="79"/>
      <c r="T224" t="s">
        <v>204</v>
      </c>
      <c r="U224" t="s">
        <v>204</v>
      </c>
      <c r="V224" t="s">
        <v>204</v>
      </c>
    </row>
    <row r="225" spans="2:22">
      <c r="B225" t="s">
        <v>204</v>
      </c>
      <c r="C225" s="79" t="s">
        <v>204</v>
      </c>
      <c r="E225" t="s">
        <v>204</v>
      </c>
      <c r="F225" t="s">
        <v>204</v>
      </c>
      <c r="G225" t="s">
        <v>204</v>
      </c>
      <c r="H225" t="s">
        <v>204</v>
      </c>
      <c r="I225" t="s">
        <v>204</v>
      </c>
      <c r="J225" t="s">
        <v>204</v>
      </c>
      <c r="K225" t="s">
        <v>204</v>
      </c>
      <c r="L225" t="s">
        <v>204</v>
      </c>
      <c r="M225" t="s">
        <v>204</v>
      </c>
      <c r="N225" t="s">
        <v>204</v>
      </c>
      <c r="O225" t="s">
        <v>204</v>
      </c>
      <c r="P225" t="s">
        <v>204</v>
      </c>
      <c r="Q225" s="80" t="s">
        <v>204</v>
      </c>
      <c r="R225" s="79"/>
      <c r="T225" t="s">
        <v>204</v>
      </c>
      <c r="U225" t="s">
        <v>204</v>
      </c>
      <c r="V225" t="s">
        <v>204</v>
      </c>
    </row>
    <row r="226" spans="2:22">
      <c r="B226" t="s">
        <v>204</v>
      </c>
      <c r="C226" s="79" t="s">
        <v>204</v>
      </c>
      <c r="E226" t="s">
        <v>204</v>
      </c>
      <c r="F226" t="s">
        <v>204</v>
      </c>
      <c r="G226" t="s">
        <v>204</v>
      </c>
      <c r="H226" t="s">
        <v>204</v>
      </c>
      <c r="I226" t="s">
        <v>204</v>
      </c>
      <c r="J226" t="s">
        <v>204</v>
      </c>
      <c r="K226" t="s">
        <v>204</v>
      </c>
      <c r="L226" t="s">
        <v>204</v>
      </c>
      <c r="M226" t="s">
        <v>204</v>
      </c>
      <c r="N226" t="s">
        <v>204</v>
      </c>
      <c r="O226" t="s">
        <v>204</v>
      </c>
      <c r="P226" t="s">
        <v>204</v>
      </c>
      <c r="Q226" s="80" t="s">
        <v>204</v>
      </c>
      <c r="R226" s="79"/>
      <c r="T226" t="s">
        <v>204</v>
      </c>
      <c r="U226" t="s">
        <v>204</v>
      </c>
      <c r="V226" t="s">
        <v>204</v>
      </c>
    </row>
    <row r="227" spans="2:22">
      <c r="B227" t="s">
        <v>204</v>
      </c>
      <c r="C227" s="79" t="s">
        <v>204</v>
      </c>
      <c r="E227" t="s">
        <v>204</v>
      </c>
      <c r="F227" t="s">
        <v>204</v>
      </c>
      <c r="G227" t="s">
        <v>204</v>
      </c>
      <c r="H227" t="s">
        <v>204</v>
      </c>
      <c r="I227" t="s">
        <v>204</v>
      </c>
      <c r="J227" t="s">
        <v>204</v>
      </c>
      <c r="K227" t="s">
        <v>204</v>
      </c>
      <c r="L227" t="s">
        <v>204</v>
      </c>
      <c r="M227" t="s">
        <v>204</v>
      </c>
      <c r="N227" t="s">
        <v>204</v>
      </c>
      <c r="O227" t="s">
        <v>204</v>
      </c>
      <c r="P227" t="s">
        <v>204</v>
      </c>
      <c r="Q227" s="80" t="s">
        <v>204</v>
      </c>
      <c r="R227" s="79"/>
      <c r="T227" t="s">
        <v>204</v>
      </c>
      <c r="U227" t="s">
        <v>204</v>
      </c>
      <c r="V227" t="s">
        <v>204</v>
      </c>
    </row>
    <row r="228" spans="2:22">
      <c r="B228" t="s">
        <v>204</v>
      </c>
      <c r="C228" s="79" t="s">
        <v>204</v>
      </c>
      <c r="E228" t="s">
        <v>204</v>
      </c>
      <c r="F228" t="s">
        <v>204</v>
      </c>
      <c r="G228" t="s">
        <v>204</v>
      </c>
      <c r="H228" t="s">
        <v>204</v>
      </c>
      <c r="I228" t="s">
        <v>204</v>
      </c>
      <c r="J228" t="s">
        <v>204</v>
      </c>
      <c r="K228" t="s">
        <v>204</v>
      </c>
      <c r="L228" t="s">
        <v>204</v>
      </c>
      <c r="M228" t="s">
        <v>204</v>
      </c>
      <c r="N228" t="s">
        <v>204</v>
      </c>
      <c r="O228" t="s">
        <v>204</v>
      </c>
      <c r="P228" t="s">
        <v>204</v>
      </c>
      <c r="Q228" s="80" t="s">
        <v>204</v>
      </c>
      <c r="R228" s="79"/>
      <c r="T228" t="s">
        <v>204</v>
      </c>
      <c r="U228" t="s">
        <v>204</v>
      </c>
      <c r="V228" t="s">
        <v>204</v>
      </c>
    </row>
    <row r="229" spans="2:22">
      <c r="B229" t="s">
        <v>204</v>
      </c>
      <c r="C229" s="79" t="s">
        <v>204</v>
      </c>
      <c r="E229" t="s">
        <v>204</v>
      </c>
      <c r="F229" t="s">
        <v>204</v>
      </c>
      <c r="G229" t="s">
        <v>204</v>
      </c>
      <c r="H229" t="s">
        <v>204</v>
      </c>
      <c r="I229" t="s">
        <v>204</v>
      </c>
      <c r="J229" t="s">
        <v>204</v>
      </c>
      <c r="K229" t="s">
        <v>204</v>
      </c>
      <c r="L229" t="s">
        <v>204</v>
      </c>
      <c r="M229" t="s">
        <v>204</v>
      </c>
      <c r="N229" t="s">
        <v>204</v>
      </c>
      <c r="O229" t="s">
        <v>204</v>
      </c>
      <c r="P229" t="s">
        <v>204</v>
      </c>
      <c r="Q229" s="80" t="s">
        <v>204</v>
      </c>
      <c r="R229" s="79"/>
      <c r="T229" t="s">
        <v>204</v>
      </c>
      <c r="U229" t="s">
        <v>204</v>
      </c>
      <c r="V229" t="s">
        <v>204</v>
      </c>
    </row>
    <row r="230" spans="2:22">
      <c r="B230" t="s">
        <v>204</v>
      </c>
      <c r="C230" s="79" t="s">
        <v>204</v>
      </c>
      <c r="E230" t="s">
        <v>204</v>
      </c>
      <c r="F230" t="s">
        <v>204</v>
      </c>
      <c r="G230" t="s">
        <v>204</v>
      </c>
      <c r="H230" t="s">
        <v>204</v>
      </c>
      <c r="I230" t="s">
        <v>204</v>
      </c>
      <c r="J230" t="s">
        <v>204</v>
      </c>
      <c r="K230" t="s">
        <v>204</v>
      </c>
      <c r="L230" t="s">
        <v>204</v>
      </c>
      <c r="M230" t="s">
        <v>204</v>
      </c>
      <c r="N230" t="s">
        <v>204</v>
      </c>
      <c r="O230" t="s">
        <v>204</v>
      </c>
      <c r="P230" t="s">
        <v>204</v>
      </c>
      <c r="Q230" s="80" t="s">
        <v>204</v>
      </c>
      <c r="R230" s="79"/>
      <c r="T230" t="s">
        <v>204</v>
      </c>
      <c r="U230" t="s">
        <v>204</v>
      </c>
      <c r="V230" t="s">
        <v>204</v>
      </c>
    </row>
    <row r="231" spans="2:22">
      <c r="B231" t="s">
        <v>204</v>
      </c>
      <c r="C231" s="79" t="s">
        <v>204</v>
      </c>
      <c r="E231" t="s">
        <v>204</v>
      </c>
      <c r="F231" t="s">
        <v>204</v>
      </c>
      <c r="G231" t="s">
        <v>204</v>
      </c>
      <c r="H231" t="s">
        <v>204</v>
      </c>
      <c r="I231" t="s">
        <v>204</v>
      </c>
      <c r="J231" t="s">
        <v>204</v>
      </c>
      <c r="K231" t="s">
        <v>204</v>
      </c>
      <c r="L231" t="s">
        <v>204</v>
      </c>
      <c r="M231" t="s">
        <v>204</v>
      </c>
      <c r="N231" t="s">
        <v>204</v>
      </c>
      <c r="O231" t="s">
        <v>204</v>
      </c>
      <c r="P231" t="s">
        <v>204</v>
      </c>
      <c r="Q231" s="80" t="s">
        <v>204</v>
      </c>
      <c r="R231" s="79"/>
      <c r="T231" t="s">
        <v>204</v>
      </c>
      <c r="U231" t="s">
        <v>204</v>
      </c>
      <c r="V231" t="s">
        <v>204</v>
      </c>
    </row>
    <row r="232" spans="2:22">
      <c r="B232" t="s">
        <v>204</v>
      </c>
      <c r="C232" s="79" t="s">
        <v>204</v>
      </c>
      <c r="E232" t="s">
        <v>204</v>
      </c>
      <c r="F232" t="s">
        <v>204</v>
      </c>
      <c r="G232" t="s">
        <v>204</v>
      </c>
      <c r="H232" t="s">
        <v>204</v>
      </c>
      <c r="I232" t="s">
        <v>204</v>
      </c>
      <c r="J232" t="s">
        <v>204</v>
      </c>
      <c r="K232" t="s">
        <v>204</v>
      </c>
      <c r="L232" t="s">
        <v>204</v>
      </c>
      <c r="M232" t="s">
        <v>204</v>
      </c>
      <c r="N232" t="s">
        <v>204</v>
      </c>
      <c r="O232" t="s">
        <v>204</v>
      </c>
      <c r="P232" t="s">
        <v>204</v>
      </c>
      <c r="Q232" s="80" t="s">
        <v>204</v>
      </c>
      <c r="R232" s="79"/>
      <c r="T232" t="s">
        <v>204</v>
      </c>
      <c r="U232" t="s">
        <v>204</v>
      </c>
      <c r="V232" t="s">
        <v>204</v>
      </c>
    </row>
    <row r="233" spans="2:22">
      <c r="B233" t="s">
        <v>204</v>
      </c>
      <c r="C233" s="79" t="s">
        <v>204</v>
      </c>
      <c r="E233" t="s">
        <v>204</v>
      </c>
      <c r="F233" t="s">
        <v>204</v>
      </c>
      <c r="G233" t="s">
        <v>204</v>
      </c>
      <c r="H233" t="s">
        <v>204</v>
      </c>
      <c r="I233" t="s">
        <v>204</v>
      </c>
      <c r="J233" t="s">
        <v>204</v>
      </c>
      <c r="K233" t="s">
        <v>204</v>
      </c>
      <c r="L233" t="s">
        <v>204</v>
      </c>
      <c r="M233" t="s">
        <v>204</v>
      </c>
      <c r="N233" t="s">
        <v>204</v>
      </c>
      <c r="O233" t="s">
        <v>204</v>
      </c>
      <c r="P233" t="s">
        <v>204</v>
      </c>
      <c r="Q233" s="80" t="s">
        <v>204</v>
      </c>
      <c r="R233" s="79"/>
      <c r="T233" t="s">
        <v>204</v>
      </c>
      <c r="U233" t="s">
        <v>204</v>
      </c>
      <c r="V233" t="s">
        <v>204</v>
      </c>
    </row>
    <row r="234" spans="2:22">
      <c r="B234" t="s">
        <v>204</v>
      </c>
      <c r="C234" s="79" t="s">
        <v>204</v>
      </c>
      <c r="E234" t="s">
        <v>204</v>
      </c>
      <c r="F234" t="s">
        <v>204</v>
      </c>
      <c r="G234" t="s">
        <v>204</v>
      </c>
      <c r="H234" t="s">
        <v>204</v>
      </c>
      <c r="I234" t="s">
        <v>204</v>
      </c>
      <c r="J234" t="s">
        <v>204</v>
      </c>
      <c r="K234" t="s">
        <v>204</v>
      </c>
      <c r="L234" t="s">
        <v>204</v>
      </c>
      <c r="M234" t="s">
        <v>204</v>
      </c>
      <c r="N234" t="s">
        <v>204</v>
      </c>
      <c r="O234" t="s">
        <v>204</v>
      </c>
      <c r="P234" t="s">
        <v>204</v>
      </c>
      <c r="Q234" s="80" t="s">
        <v>204</v>
      </c>
      <c r="R234" s="79"/>
      <c r="T234" t="s">
        <v>204</v>
      </c>
      <c r="U234" t="s">
        <v>204</v>
      </c>
      <c r="V234" t="s">
        <v>204</v>
      </c>
    </row>
    <row r="235" spans="2:22">
      <c r="B235" t="s">
        <v>204</v>
      </c>
      <c r="C235" s="79" t="s">
        <v>204</v>
      </c>
      <c r="E235" t="s">
        <v>204</v>
      </c>
      <c r="F235" t="s">
        <v>204</v>
      </c>
      <c r="G235" t="s">
        <v>204</v>
      </c>
      <c r="H235" t="s">
        <v>204</v>
      </c>
      <c r="I235" t="s">
        <v>204</v>
      </c>
      <c r="J235" t="s">
        <v>204</v>
      </c>
      <c r="K235" t="s">
        <v>204</v>
      </c>
      <c r="L235" t="s">
        <v>204</v>
      </c>
      <c r="M235" t="s">
        <v>204</v>
      </c>
      <c r="N235" t="s">
        <v>204</v>
      </c>
      <c r="O235" t="s">
        <v>204</v>
      </c>
      <c r="P235" t="s">
        <v>204</v>
      </c>
      <c r="Q235" s="80" t="s">
        <v>204</v>
      </c>
      <c r="R235" s="79"/>
      <c r="T235" t="s">
        <v>204</v>
      </c>
      <c r="U235" t="s">
        <v>204</v>
      </c>
      <c r="V235" t="s">
        <v>204</v>
      </c>
    </row>
    <row r="236" spans="2:22">
      <c r="B236" t="s">
        <v>204</v>
      </c>
      <c r="C236" s="79" t="s">
        <v>204</v>
      </c>
      <c r="E236" t="s">
        <v>204</v>
      </c>
      <c r="F236" t="s">
        <v>204</v>
      </c>
      <c r="G236" t="s">
        <v>204</v>
      </c>
      <c r="H236" t="s">
        <v>204</v>
      </c>
      <c r="I236" t="s">
        <v>204</v>
      </c>
      <c r="J236" t="s">
        <v>204</v>
      </c>
      <c r="K236" t="s">
        <v>204</v>
      </c>
      <c r="L236" t="s">
        <v>204</v>
      </c>
      <c r="M236" t="s">
        <v>204</v>
      </c>
      <c r="N236" t="s">
        <v>204</v>
      </c>
      <c r="O236" t="s">
        <v>204</v>
      </c>
      <c r="P236" t="s">
        <v>204</v>
      </c>
      <c r="Q236" s="80" t="s">
        <v>204</v>
      </c>
      <c r="R236" s="79"/>
      <c r="T236" t="s">
        <v>204</v>
      </c>
      <c r="U236" t="s">
        <v>204</v>
      </c>
      <c r="V236" t="s">
        <v>204</v>
      </c>
    </row>
    <row r="237" spans="2:22">
      <c r="B237" t="s">
        <v>204</v>
      </c>
      <c r="C237" s="79" t="s">
        <v>204</v>
      </c>
      <c r="E237" t="s">
        <v>204</v>
      </c>
      <c r="F237" t="s">
        <v>204</v>
      </c>
      <c r="G237" t="s">
        <v>204</v>
      </c>
      <c r="H237" t="s">
        <v>204</v>
      </c>
      <c r="I237" t="s">
        <v>204</v>
      </c>
      <c r="J237" t="s">
        <v>204</v>
      </c>
      <c r="K237" t="s">
        <v>204</v>
      </c>
      <c r="L237" t="s">
        <v>204</v>
      </c>
      <c r="M237" t="s">
        <v>204</v>
      </c>
      <c r="N237" t="s">
        <v>204</v>
      </c>
      <c r="O237" t="s">
        <v>204</v>
      </c>
      <c r="P237" t="s">
        <v>204</v>
      </c>
      <c r="Q237" s="80" t="s">
        <v>204</v>
      </c>
      <c r="R237" s="79"/>
      <c r="T237" t="s">
        <v>204</v>
      </c>
      <c r="U237" t="s">
        <v>204</v>
      </c>
      <c r="V237" t="s">
        <v>204</v>
      </c>
    </row>
    <row r="238" spans="2:22">
      <c r="B238" t="s">
        <v>204</v>
      </c>
      <c r="C238" s="79" t="s">
        <v>204</v>
      </c>
      <c r="E238" t="s">
        <v>204</v>
      </c>
      <c r="F238" t="s">
        <v>204</v>
      </c>
      <c r="G238" t="s">
        <v>204</v>
      </c>
      <c r="H238" t="s">
        <v>204</v>
      </c>
      <c r="I238" t="s">
        <v>204</v>
      </c>
      <c r="J238" t="s">
        <v>204</v>
      </c>
      <c r="K238" t="s">
        <v>204</v>
      </c>
      <c r="L238" t="s">
        <v>204</v>
      </c>
      <c r="M238" t="s">
        <v>204</v>
      </c>
      <c r="N238" t="s">
        <v>204</v>
      </c>
      <c r="O238" t="s">
        <v>204</v>
      </c>
      <c r="P238" t="s">
        <v>204</v>
      </c>
      <c r="Q238" s="80" t="s">
        <v>204</v>
      </c>
      <c r="R238" s="79"/>
      <c r="T238" t="s">
        <v>204</v>
      </c>
      <c r="U238" t="s">
        <v>204</v>
      </c>
      <c r="V238" t="s">
        <v>204</v>
      </c>
    </row>
    <row r="239" spans="2:22">
      <c r="B239" t="s">
        <v>204</v>
      </c>
      <c r="C239" s="79" t="s">
        <v>204</v>
      </c>
      <c r="E239" t="s">
        <v>204</v>
      </c>
      <c r="F239" t="s">
        <v>204</v>
      </c>
      <c r="G239" t="s">
        <v>204</v>
      </c>
      <c r="H239" t="s">
        <v>204</v>
      </c>
      <c r="I239" t="s">
        <v>204</v>
      </c>
      <c r="J239" t="s">
        <v>204</v>
      </c>
      <c r="K239" t="s">
        <v>204</v>
      </c>
      <c r="L239" t="s">
        <v>204</v>
      </c>
      <c r="M239" t="s">
        <v>204</v>
      </c>
      <c r="N239" t="s">
        <v>204</v>
      </c>
      <c r="O239" t="s">
        <v>204</v>
      </c>
      <c r="P239" t="s">
        <v>204</v>
      </c>
      <c r="Q239" s="80" t="s">
        <v>204</v>
      </c>
      <c r="R239" s="79"/>
      <c r="T239" t="s">
        <v>204</v>
      </c>
      <c r="U239" t="s">
        <v>204</v>
      </c>
      <c r="V239" t="s">
        <v>204</v>
      </c>
    </row>
    <row r="240" spans="2:22">
      <c r="B240" t="s">
        <v>204</v>
      </c>
      <c r="C240" s="79" t="s">
        <v>204</v>
      </c>
      <c r="E240" t="s">
        <v>204</v>
      </c>
      <c r="F240" t="s">
        <v>204</v>
      </c>
      <c r="G240" t="s">
        <v>204</v>
      </c>
      <c r="H240" t="s">
        <v>204</v>
      </c>
      <c r="I240" t="s">
        <v>204</v>
      </c>
      <c r="J240" t="s">
        <v>204</v>
      </c>
      <c r="K240" t="s">
        <v>204</v>
      </c>
      <c r="L240" t="s">
        <v>204</v>
      </c>
      <c r="M240" t="s">
        <v>204</v>
      </c>
      <c r="N240" t="s">
        <v>204</v>
      </c>
      <c r="O240" t="s">
        <v>204</v>
      </c>
      <c r="P240" t="s">
        <v>204</v>
      </c>
      <c r="Q240" s="80" t="s">
        <v>204</v>
      </c>
      <c r="R240" s="79"/>
      <c r="T240" t="s">
        <v>204</v>
      </c>
      <c r="U240" t="s">
        <v>204</v>
      </c>
      <c r="V240" t="s">
        <v>204</v>
      </c>
    </row>
    <row r="241" spans="2:22">
      <c r="B241" t="s">
        <v>204</v>
      </c>
      <c r="C241" s="79" t="s">
        <v>204</v>
      </c>
      <c r="E241" t="s">
        <v>204</v>
      </c>
      <c r="F241" t="s">
        <v>204</v>
      </c>
      <c r="G241" t="s">
        <v>204</v>
      </c>
      <c r="H241" t="s">
        <v>204</v>
      </c>
      <c r="I241" t="s">
        <v>204</v>
      </c>
      <c r="J241" t="s">
        <v>204</v>
      </c>
      <c r="K241" t="s">
        <v>204</v>
      </c>
      <c r="L241" t="s">
        <v>204</v>
      </c>
      <c r="M241" t="s">
        <v>204</v>
      </c>
      <c r="N241" t="s">
        <v>204</v>
      </c>
      <c r="O241" t="s">
        <v>204</v>
      </c>
      <c r="P241" t="s">
        <v>204</v>
      </c>
      <c r="Q241" s="80" t="s">
        <v>204</v>
      </c>
      <c r="R241" s="79"/>
      <c r="T241" t="s">
        <v>204</v>
      </c>
      <c r="U241" t="s">
        <v>204</v>
      </c>
      <c r="V241" t="s">
        <v>204</v>
      </c>
    </row>
    <row r="242" spans="2:22">
      <c r="B242" t="s">
        <v>204</v>
      </c>
      <c r="C242" s="79" t="s">
        <v>204</v>
      </c>
      <c r="E242" t="s">
        <v>204</v>
      </c>
      <c r="F242" t="s">
        <v>204</v>
      </c>
      <c r="G242" t="s">
        <v>204</v>
      </c>
      <c r="H242" t="s">
        <v>204</v>
      </c>
      <c r="I242" t="s">
        <v>204</v>
      </c>
      <c r="J242" t="s">
        <v>204</v>
      </c>
      <c r="K242" t="s">
        <v>204</v>
      </c>
      <c r="L242" t="s">
        <v>204</v>
      </c>
      <c r="M242" t="s">
        <v>204</v>
      </c>
      <c r="N242" t="s">
        <v>204</v>
      </c>
      <c r="O242" t="s">
        <v>204</v>
      </c>
      <c r="P242" t="s">
        <v>204</v>
      </c>
      <c r="Q242" s="80" t="s">
        <v>204</v>
      </c>
      <c r="R242" s="79"/>
      <c r="T242" t="s">
        <v>204</v>
      </c>
      <c r="U242" t="s">
        <v>204</v>
      </c>
      <c r="V242" t="s">
        <v>204</v>
      </c>
    </row>
    <row r="243" spans="2:22">
      <c r="B243" t="s">
        <v>204</v>
      </c>
      <c r="C243" s="79" t="s">
        <v>204</v>
      </c>
      <c r="E243" t="s">
        <v>204</v>
      </c>
      <c r="F243" t="s">
        <v>204</v>
      </c>
      <c r="G243" t="s">
        <v>204</v>
      </c>
      <c r="H243" t="s">
        <v>204</v>
      </c>
      <c r="I243" t="s">
        <v>204</v>
      </c>
      <c r="J243" t="s">
        <v>204</v>
      </c>
      <c r="K243" t="s">
        <v>204</v>
      </c>
      <c r="L243" t="s">
        <v>204</v>
      </c>
      <c r="M243" t="s">
        <v>204</v>
      </c>
      <c r="N243" t="s">
        <v>204</v>
      </c>
      <c r="O243" t="s">
        <v>204</v>
      </c>
      <c r="P243" t="s">
        <v>204</v>
      </c>
      <c r="Q243" s="80" t="s">
        <v>204</v>
      </c>
      <c r="R243" s="79"/>
      <c r="T243" t="s">
        <v>204</v>
      </c>
      <c r="U243" t="s">
        <v>204</v>
      </c>
      <c r="V243" t="s">
        <v>204</v>
      </c>
    </row>
    <row r="244" spans="2:22">
      <c r="B244" t="s">
        <v>204</v>
      </c>
      <c r="C244" s="79" t="s">
        <v>204</v>
      </c>
      <c r="E244" t="s">
        <v>204</v>
      </c>
      <c r="F244" t="s">
        <v>204</v>
      </c>
      <c r="G244" t="s">
        <v>204</v>
      </c>
      <c r="H244" t="s">
        <v>204</v>
      </c>
      <c r="I244" t="s">
        <v>204</v>
      </c>
      <c r="J244" t="s">
        <v>204</v>
      </c>
      <c r="K244" t="s">
        <v>204</v>
      </c>
      <c r="L244" t="s">
        <v>204</v>
      </c>
      <c r="M244" t="s">
        <v>204</v>
      </c>
      <c r="N244" t="s">
        <v>204</v>
      </c>
      <c r="O244" t="s">
        <v>204</v>
      </c>
      <c r="P244" t="s">
        <v>204</v>
      </c>
      <c r="Q244" s="80" t="s">
        <v>204</v>
      </c>
      <c r="R244" s="79"/>
      <c r="T244" t="s">
        <v>204</v>
      </c>
      <c r="U244" t="s">
        <v>204</v>
      </c>
      <c r="V244" t="s">
        <v>204</v>
      </c>
    </row>
    <row r="245" spans="2:22">
      <c r="B245" t="s">
        <v>204</v>
      </c>
      <c r="C245" s="79" t="s">
        <v>204</v>
      </c>
      <c r="E245" t="s">
        <v>204</v>
      </c>
      <c r="F245" t="s">
        <v>204</v>
      </c>
      <c r="G245" t="s">
        <v>204</v>
      </c>
      <c r="H245" t="s">
        <v>204</v>
      </c>
      <c r="I245" t="s">
        <v>204</v>
      </c>
      <c r="J245" t="s">
        <v>204</v>
      </c>
      <c r="K245" t="s">
        <v>204</v>
      </c>
      <c r="L245" t="s">
        <v>204</v>
      </c>
      <c r="M245" t="s">
        <v>204</v>
      </c>
      <c r="N245" t="s">
        <v>204</v>
      </c>
      <c r="O245" t="s">
        <v>204</v>
      </c>
      <c r="P245" t="s">
        <v>204</v>
      </c>
      <c r="Q245" s="80" t="s">
        <v>204</v>
      </c>
      <c r="R245" s="79"/>
      <c r="T245" t="s">
        <v>204</v>
      </c>
      <c r="U245" t="s">
        <v>204</v>
      </c>
      <c r="V245" t="s">
        <v>204</v>
      </c>
    </row>
    <row r="246" spans="2:22">
      <c r="B246" t="s">
        <v>204</v>
      </c>
      <c r="C246" s="79" t="s">
        <v>204</v>
      </c>
      <c r="E246" t="s">
        <v>204</v>
      </c>
      <c r="F246" t="s">
        <v>204</v>
      </c>
      <c r="G246" t="s">
        <v>204</v>
      </c>
      <c r="H246" t="s">
        <v>204</v>
      </c>
      <c r="I246" t="s">
        <v>204</v>
      </c>
      <c r="J246" t="s">
        <v>204</v>
      </c>
      <c r="K246" t="s">
        <v>204</v>
      </c>
      <c r="L246" t="s">
        <v>204</v>
      </c>
      <c r="M246" t="s">
        <v>204</v>
      </c>
      <c r="N246" t="s">
        <v>204</v>
      </c>
      <c r="O246" t="s">
        <v>204</v>
      </c>
      <c r="P246" t="s">
        <v>204</v>
      </c>
      <c r="Q246" s="80" t="s">
        <v>204</v>
      </c>
      <c r="R246" s="79"/>
      <c r="T246" t="s">
        <v>204</v>
      </c>
      <c r="U246" t="s">
        <v>204</v>
      </c>
      <c r="V246" t="s">
        <v>204</v>
      </c>
    </row>
    <row r="247" spans="2:22">
      <c r="B247" t="s">
        <v>204</v>
      </c>
      <c r="C247" s="79" t="s">
        <v>204</v>
      </c>
      <c r="E247" t="s">
        <v>204</v>
      </c>
      <c r="F247" t="s">
        <v>204</v>
      </c>
      <c r="G247" t="s">
        <v>204</v>
      </c>
      <c r="H247" t="s">
        <v>204</v>
      </c>
      <c r="I247" t="s">
        <v>204</v>
      </c>
      <c r="J247" t="s">
        <v>204</v>
      </c>
      <c r="K247" t="s">
        <v>204</v>
      </c>
      <c r="L247" t="s">
        <v>204</v>
      </c>
      <c r="M247" t="s">
        <v>204</v>
      </c>
      <c r="N247" t="s">
        <v>204</v>
      </c>
      <c r="O247" t="s">
        <v>204</v>
      </c>
      <c r="P247" t="s">
        <v>204</v>
      </c>
      <c r="Q247" s="80" t="s">
        <v>204</v>
      </c>
      <c r="R247" s="79"/>
      <c r="T247" t="s">
        <v>204</v>
      </c>
      <c r="U247" t="s">
        <v>204</v>
      </c>
      <c r="V247" t="s">
        <v>204</v>
      </c>
    </row>
    <row r="248" spans="2:22">
      <c r="B248" t="s">
        <v>204</v>
      </c>
      <c r="C248" s="79" t="s">
        <v>204</v>
      </c>
      <c r="E248" t="s">
        <v>204</v>
      </c>
      <c r="F248" t="s">
        <v>204</v>
      </c>
      <c r="G248" t="s">
        <v>204</v>
      </c>
      <c r="H248" t="s">
        <v>204</v>
      </c>
      <c r="I248" t="s">
        <v>204</v>
      </c>
      <c r="J248" t="s">
        <v>204</v>
      </c>
      <c r="K248" t="s">
        <v>204</v>
      </c>
      <c r="L248" t="s">
        <v>204</v>
      </c>
      <c r="M248" t="s">
        <v>204</v>
      </c>
      <c r="N248" t="s">
        <v>204</v>
      </c>
      <c r="O248" t="s">
        <v>204</v>
      </c>
      <c r="P248" t="s">
        <v>204</v>
      </c>
      <c r="Q248" s="80" t="s">
        <v>204</v>
      </c>
      <c r="R248" s="79"/>
      <c r="T248" t="s">
        <v>204</v>
      </c>
      <c r="U248" t="s">
        <v>204</v>
      </c>
      <c r="V248" t="s">
        <v>204</v>
      </c>
    </row>
    <row r="249" spans="2:22">
      <c r="B249" t="s">
        <v>204</v>
      </c>
      <c r="C249" s="79" t="s">
        <v>204</v>
      </c>
      <c r="E249" t="s">
        <v>204</v>
      </c>
      <c r="F249" t="s">
        <v>204</v>
      </c>
      <c r="G249" t="s">
        <v>204</v>
      </c>
      <c r="H249" t="s">
        <v>204</v>
      </c>
      <c r="I249" t="s">
        <v>204</v>
      </c>
      <c r="J249" t="s">
        <v>204</v>
      </c>
      <c r="K249" t="s">
        <v>204</v>
      </c>
      <c r="L249" t="s">
        <v>204</v>
      </c>
      <c r="M249" t="s">
        <v>204</v>
      </c>
      <c r="N249" t="s">
        <v>204</v>
      </c>
      <c r="O249" t="s">
        <v>204</v>
      </c>
      <c r="P249" t="s">
        <v>204</v>
      </c>
      <c r="Q249" s="80" t="s">
        <v>204</v>
      </c>
      <c r="R249" s="79"/>
      <c r="T249" t="s">
        <v>204</v>
      </c>
      <c r="U249" t="s">
        <v>204</v>
      </c>
      <c r="V249" t="s">
        <v>204</v>
      </c>
    </row>
    <row r="250" spans="2:22">
      <c r="B250" t="s">
        <v>204</v>
      </c>
      <c r="C250" s="79" t="s">
        <v>204</v>
      </c>
      <c r="E250" t="s">
        <v>204</v>
      </c>
      <c r="F250" t="s">
        <v>204</v>
      </c>
      <c r="G250" t="s">
        <v>204</v>
      </c>
      <c r="H250" t="s">
        <v>204</v>
      </c>
      <c r="I250" t="s">
        <v>204</v>
      </c>
      <c r="J250" t="s">
        <v>204</v>
      </c>
      <c r="K250" t="s">
        <v>204</v>
      </c>
      <c r="L250" t="s">
        <v>204</v>
      </c>
      <c r="M250" t="s">
        <v>204</v>
      </c>
      <c r="N250" t="s">
        <v>204</v>
      </c>
      <c r="O250" t="s">
        <v>204</v>
      </c>
      <c r="P250" t="s">
        <v>204</v>
      </c>
      <c r="Q250" s="80" t="s">
        <v>204</v>
      </c>
      <c r="R250" s="79"/>
      <c r="T250" t="s">
        <v>204</v>
      </c>
      <c r="U250" t="s">
        <v>204</v>
      </c>
      <c r="V250" t="s">
        <v>204</v>
      </c>
    </row>
    <row r="251" spans="2:22">
      <c r="B251" t="s">
        <v>204</v>
      </c>
      <c r="C251" s="79" t="s">
        <v>204</v>
      </c>
      <c r="E251" t="s">
        <v>204</v>
      </c>
      <c r="F251" t="s">
        <v>204</v>
      </c>
      <c r="G251" t="s">
        <v>204</v>
      </c>
      <c r="H251" t="s">
        <v>204</v>
      </c>
      <c r="I251" t="s">
        <v>204</v>
      </c>
      <c r="J251" t="s">
        <v>204</v>
      </c>
      <c r="K251" t="s">
        <v>204</v>
      </c>
      <c r="L251" t="s">
        <v>204</v>
      </c>
      <c r="M251" t="s">
        <v>204</v>
      </c>
      <c r="N251" t="s">
        <v>204</v>
      </c>
      <c r="O251" t="s">
        <v>204</v>
      </c>
      <c r="P251" t="s">
        <v>204</v>
      </c>
      <c r="Q251" s="80" t="s">
        <v>204</v>
      </c>
      <c r="R251" s="79"/>
      <c r="T251" t="s">
        <v>204</v>
      </c>
      <c r="U251" t="s">
        <v>204</v>
      </c>
      <c r="V251" t="s">
        <v>204</v>
      </c>
    </row>
    <row r="252" spans="2:22">
      <c r="B252" t="s">
        <v>204</v>
      </c>
      <c r="C252" s="79" t="s">
        <v>204</v>
      </c>
      <c r="E252" t="s">
        <v>204</v>
      </c>
      <c r="F252" t="s">
        <v>204</v>
      </c>
      <c r="G252" t="s">
        <v>204</v>
      </c>
      <c r="H252" t="s">
        <v>204</v>
      </c>
      <c r="I252" t="s">
        <v>204</v>
      </c>
      <c r="J252" t="s">
        <v>204</v>
      </c>
      <c r="K252" t="s">
        <v>204</v>
      </c>
      <c r="L252" t="s">
        <v>204</v>
      </c>
      <c r="M252" t="s">
        <v>204</v>
      </c>
      <c r="N252" t="s">
        <v>204</v>
      </c>
      <c r="O252" t="s">
        <v>204</v>
      </c>
      <c r="P252" t="s">
        <v>204</v>
      </c>
      <c r="Q252" s="80" t="s">
        <v>204</v>
      </c>
      <c r="R252" s="79"/>
      <c r="T252" t="s">
        <v>204</v>
      </c>
      <c r="U252" t="s">
        <v>204</v>
      </c>
      <c r="V252" t="s">
        <v>204</v>
      </c>
    </row>
    <row r="253" spans="2:22">
      <c r="B253" t="s">
        <v>204</v>
      </c>
      <c r="C253" s="79" t="s">
        <v>204</v>
      </c>
      <c r="E253" t="s">
        <v>204</v>
      </c>
      <c r="F253" t="s">
        <v>204</v>
      </c>
      <c r="G253" t="s">
        <v>204</v>
      </c>
      <c r="H253" t="s">
        <v>204</v>
      </c>
      <c r="I253" t="s">
        <v>204</v>
      </c>
      <c r="J253" t="s">
        <v>204</v>
      </c>
      <c r="K253" t="s">
        <v>204</v>
      </c>
      <c r="L253" t="s">
        <v>204</v>
      </c>
      <c r="M253" t="s">
        <v>204</v>
      </c>
      <c r="N253" t="s">
        <v>204</v>
      </c>
      <c r="O253" t="s">
        <v>204</v>
      </c>
      <c r="P253" t="s">
        <v>204</v>
      </c>
      <c r="Q253" s="80" t="s">
        <v>204</v>
      </c>
      <c r="R253" s="79"/>
      <c r="T253" t="s">
        <v>204</v>
      </c>
      <c r="U253" t="s">
        <v>204</v>
      </c>
      <c r="V253" t="s">
        <v>204</v>
      </c>
    </row>
    <row r="254" spans="2:22">
      <c r="B254" t="s">
        <v>204</v>
      </c>
      <c r="C254" s="79" t="s">
        <v>204</v>
      </c>
      <c r="E254" t="s">
        <v>204</v>
      </c>
      <c r="F254" t="s">
        <v>204</v>
      </c>
      <c r="G254" t="s">
        <v>204</v>
      </c>
      <c r="H254" t="s">
        <v>204</v>
      </c>
      <c r="I254" t="s">
        <v>204</v>
      </c>
      <c r="J254" t="s">
        <v>204</v>
      </c>
      <c r="K254" t="s">
        <v>204</v>
      </c>
      <c r="L254" t="s">
        <v>204</v>
      </c>
      <c r="M254" t="s">
        <v>204</v>
      </c>
      <c r="N254" t="s">
        <v>204</v>
      </c>
      <c r="O254" t="s">
        <v>204</v>
      </c>
      <c r="P254" t="s">
        <v>204</v>
      </c>
      <c r="Q254" s="80" t="s">
        <v>204</v>
      </c>
      <c r="R254" s="79"/>
      <c r="T254" t="s">
        <v>204</v>
      </c>
      <c r="U254" t="s">
        <v>204</v>
      </c>
      <c r="V254" t="s">
        <v>204</v>
      </c>
    </row>
    <row r="255" spans="2:22">
      <c r="B255" t="s">
        <v>204</v>
      </c>
      <c r="C255" s="79" t="s">
        <v>204</v>
      </c>
      <c r="E255" t="s">
        <v>204</v>
      </c>
      <c r="F255" t="s">
        <v>204</v>
      </c>
      <c r="G255" t="s">
        <v>204</v>
      </c>
      <c r="H255" t="s">
        <v>204</v>
      </c>
      <c r="I255" t="s">
        <v>204</v>
      </c>
      <c r="J255" t="s">
        <v>204</v>
      </c>
      <c r="K255" t="s">
        <v>204</v>
      </c>
      <c r="L255" t="s">
        <v>204</v>
      </c>
      <c r="M255" t="s">
        <v>204</v>
      </c>
      <c r="N255" t="s">
        <v>204</v>
      </c>
      <c r="O255" t="s">
        <v>204</v>
      </c>
      <c r="P255" t="s">
        <v>204</v>
      </c>
      <c r="Q255" s="80" t="s">
        <v>204</v>
      </c>
      <c r="R255" s="79"/>
      <c r="T255" t="s">
        <v>204</v>
      </c>
      <c r="U255" t="s">
        <v>204</v>
      </c>
      <c r="V255" t="s">
        <v>204</v>
      </c>
    </row>
    <row r="256" spans="2:22">
      <c r="B256" t="s">
        <v>204</v>
      </c>
      <c r="C256" s="79" t="s">
        <v>204</v>
      </c>
      <c r="E256" t="s">
        <v>204</v>
      </c>
      <c r="F256" t="s">
        <v>204</v>
      </c>
      <c r="G256" t="s">
        <v>204</v>
      </c>
      <c r="H256" t="s">
        <v>204</v>
      </c>
      <c r="I256" t="s">
        <v>204</v>
      </c>
      <c r="J256" t="s">
        <v>204</v>
      </c>
      <c r="K256" t="s">
        <v>204</v>
      </c>
      <c r="L256" t="s">
        <v>204</v>
      </c>
      <c r="M256" t="s">
        <v>204</v>
      </c>
      <c r="N256" t="s">
        <v>204</v>
      </c>
      <c r="O256" t="s">
        <v>204</v>
      </c>
      <c r="P256" t="s">
        <v>204</v>
      </c>
      <c r="Q256" s="80" t="s">
        <v>204</v>
      </c>
      <c r="R256" s="79"/>
      <c r="T256" t="s">
        <v>204</v>
      </c>
      <c r="U256" t="s">
        <v>204</v>
      </c>
      <c r="V256" t="s">
        <v>204</v>
      </c>
    </row>
    <row r="257" spans="2:22">
      <c r="B257" t="s">
        <v>204</v>
      </c>
      <c r="C257" s="79" t="s">
        <v>204</v>
      </c>
      <c r="E257" t="s">
        <v>204</v>
      </c>
      <c r="F257" t="s">
        <v>204</v>
      </c>
      <c r="G257" t="s">
        <v>204</v>
      </c>
      <c r="H257" t="s">
        <v>204</v>
      </c>
      <c r="I257" t="s">
        <v>204</v>
      </c>
      <c r="J257" t="s">
        <v>204</v>
      </c>
      <c r="K257" t="s">
        <v>204</v>
      </c>
      <c r="L257" t="s">
        <v>204</v>
      </c>
      <c r="M257" t="s">
        <v>204</v>
      </c>
      <c r="N257" t="s">
        <v>204</v>
      </c>
      <c r="O257" t="s">
        <v>204</v>
      </c>
      <c r="P257" t="s">
        <v>204</v>
      </c>
      <c r="Q257" s="80" t="s">
        <v>204</v>
      </c>
      <c r="R257" s="79"/>
      <c r="T257" t="s">
        <v>204</v>
      </c>
      <c r="U257" t="s">
        <v>204</v>
      </c>
      <c r="V257" t="s">
        <v>204</v>
      </c>
    </row>
    <row r="258" spans="2:22">
      <c r="B258" t="s">
        <v>204</v>
      </c>
      <c r="C258" s="79" t="s">
        <v>204</v>
      </c>
      <c r="E258" t="s">
        <v>204</v>
      </c>
      <c r="F258" t="s">
        <v>204</v>
      </c>
      <c r="G258" t="s">
        <v>204</v>
      </c>
      <c r="H258" t="s">
        <v>204</v>
      </c>
      <c r="I258" t="s">
        <v>204</v>
      </c>
      <c r="J258" t="s">
        <v>204</v>
      </c>
      <c r="K258" t="s">
        <v>204</v>
      </c>
      <c r="L258" t="s">
        <v>204</v>
      </c>
      <c r="M258" t="s">
        <v>204</v>
      </c>
      <c r="N258" t="s">
        <v>204</v>
      </c>
      <c r="O258" t="s">
        <v>204</v>
      </c>
      <c r="P258" t="s">
        <v>204</v>
      </c>
      <c r="Q258" s="80" t="s">
        <v>204</v>
      </c>
      <c r="R258" s="79"/>
      <c r="T258" t="s">
        <v>204</v>
      </c>
      <c r="U258" t="s">
        <v>204</v>
      </c>
      <c r="V258" t="s">
        <v>204</v>
      </c>
    </row>
    <row r="259" spans="2:22">
      <c r="B259" t="s">
        <v>204</v>
      </c>
      <c r="C259" s="79" t="s">
        <v>204</v>
      </c>
      <c r="E259" t="s">
        <v>204</v>
      </c>
      <c r="F259" t="s">
        <v>204</v>
      </c>
      <c r="G259" t="s">
        <v>204</v>
      </c>
      <c r="H259" t="s">
        <v>204</v>
      </c>
      <c r="I259" t="s">
        <v>204</v>
      </c>
      <c r="J259" t="s">
        <v>204</v>
      </c>
      <c r="K259" t="s">
        <v>204</v>
      </c>
      <c r="L259" t="s">
        <v>204</v>
      </c>
      <c r="M259" t="s">
        <v>204</v>
      </c>
      <c r="N259" t="s">
        <v>204</v>
      </c>
      <c r="O259" t="s">
        <v>204</v>
      </c>
      <c r="P259" t="s">
        <v>204</v>
      </c>
      <c r="Q259" s="80" t="s">
        <v>204</v>
      </c>
      <c r="R259" s="79"/>
      <c r="T259" t="s">
        <v>204</v>
      </c>
      <c r="U259" t="s">
        <v>204</v>
      </c>
      <c r="V259" t="s">
        <v>204</v>
      </c>
    </row>
    <row r="260" spans="2:22">
      <c r="B260" t="s">
        <v>204</v>
      </c>
      <c r="C260" s="79" t="s">
        <v>204</v>
      </c>
      <c r="E260" t="s">
        <v>204</v>
      </c>
      <c r="F260" t="s">
        <v>204</v>
      </c>
      <c r="G260" t="s">
        <v>204</v>
      </c>
      <c r="H260" t="s">
        <v>204</v>
      </c>
      <c r="I260" t="s">
        <v>204</v>
      </c>
      <c r="J260" t="s">
        <v>204</v>
      </c>
      <c r="K260" t="s">
        <v>204</v>
      </c>
      <c r="L260" t="s">
        <v>204</v>
      </c>
      <c r="M260" t="s">
        <v>204</v>
      </c>
      <c r="N260" t="s">
        <v>204</v>
      </c>
      <c r="O260" t="s">
        <v>204</v>
      </c>
      <c r="P260" t="s">
        <v>204</v>
      </c>
      <c r="Q260" s="80" t="s">
        <v>204</v>
      </c>
      <c r="R260" s="79"/>
      <c r="T260" t="s">
        <v>204</v>
      </c>
      <c r="U260" t="s">
        <v>204</v>
      </c>
      <c r="V260" t="s">
        <v>204</v>
      </c>
    </row>
    <row r="261" spans="2:22">
      <c r="B261" t="s">
        <v>204</v>
      </c>
      <c r="C261" s="79" t="s">
        <v>204</v>
      </c>
      <c r="E261" t="s">
        <v>204</v>
      </c>
      <c r="F261" t="s">
        <v>204</v>
      </c>
      <c r="G261" t="s">
        <v>204</v>
      </c>
      <c r="H261" t="s">
        <v>204</v>
      </c>
      <c r="I261" t="s">
        <v>204</v>
      </c>
      <c r="J261" t="s">
        <v>204</v>
      </c>
      <c r="K261" t="s">
        <v>204</v>
      </c>
      <c r="L261" t="s">
        <v>204</v>
      </c>
      <c r="M261" t="s">
        <v>204</v>
      </c>
      <c r="N261" t="s">
        <v>204</v>
      </c>
      <c r="O261" t="s">
        <v>204</v>
      </c>
      <c r="P261" t="s">
        <v>204</v>
      </c>
      <c r="Q261" s="80" t="s">
        <v>204</v>
      </c>
      <c r="R261" s="79"/>
      <c r="T261" t="s">
        <v>204</v>
      </c>
      <c r="U261" t="s">
        <v>204</v>
      </c>
      <c r="V261" t="s">
        <v>204</v>
      </c>
    </row>
    <row r="262" spans="2:22">
      <c r="B262" t="s">
        <v>204</v>
      </c>
      <c r="C262" s="79" t="s">
        <v>204</v>
      </c>
      <c r="E262" t="s">
        <v>204</v>
      </c>
      <c r="F262" t="s">
        <v>204</v>
      </c>
      <c r="G262" t="s">
        <v>204</v>
      </c>
      <c r="H262" t="s">
        <v>204</v>
      </c>
      <c r="I262" t="s">
        <v>204</v>
      </c>
      <c r="J262" t="s">
        <v>204</v>
      </c>
      <c r="K262" t="s">
        <v>204</v>
      </c>
      <c r="L262" t="s">
        <v>204</v>
      </c>
      <c r="M262" t="s">
        <v>204</v>
      </c>
      <c r="N262" t="s">
        <v>204</v>
      </c>
      <c r="O262" t="s">
        <v>204</v>
      </c>
      <c r="P262" t="s">
        <v>204</v>
      </c>
      <c r="Q262" s="80" t="s">
        <v>204</v>
      </c>
      <c r="R262" s="79"/>
      <c r="T262" t="s">
        <v>204</v>
      </c>
      <c r="U262" t="s">
        <v>204</v>
      </c>
      <c r="V262" t="s">
        <v>204</v>
      </c>
    </row>
    <row r="263" spans="2:22">
      <c r="B263" t="s">
        <v>204</v>
      </c>
      <c r="C263" s="79" t="s">
        <v>204</v>
      </c>
      <c r="E263" t="s">
        <v>204</v>
      </c>
      <c r="F263" t="s">
        <v>204</v>
      </c>
      <c r="G263" t="s">
        <v>204</v>
      </c>
      <c r="H263" t="s">
        <v>204</v>
      </c>
      <c r="I263" t="s">
        <v>204</v>
      </c>
      <c r="J263" t="s">
        <v>204</v>
      </c>
      <c r="K263" t="s">
        <v>204</v>
      </c>
      <c r="L263" t="s">
        <v>204</v>
      </c>
      <c r="M263" t="s">
        <v>204</v>
      </c>
      <c r="N263" t="s">
        <v>204</v>
      </c>
      <c r="O263" t="s">
        <v>204</v>
      </c>
      <c r="P263" t="s">
        <v>204</v>
      </c>
      <c r="Q263" s="80" t="s">
        <v>204</v>
      </c>
      <c r="R263" s="79"/>
      <c r="T263" t="s">
        <v>204</v>
      </c>
      <c r="U263" t="s">
        <v>204</v>
      </c>
      <c r="V263" t="s">
        <v>204</v>
      </c>
    </row>
    <row r="264" spans="2:22">
      <c r="B264" t="s">
        <v>204</v>
      </c>
      <c r="C264" s="79" t="s">
        <v>204</v>
      </c>
      <c r="E264" t="s">
        <v>204</v>
      </c>
      <c r="F264" t="s">
        <v>204</v>
      </c>
      <c r="G264" t="s">
        <v>204</v>
      </c>
      <c r="H264" t="s">
        <v>204</v>
      </c>
      <c r="I264" t="s">
        <v>204</v>
      </c>
      <c r="J264" t="s">
        <v>204</v>
      </c>
      <c r="K264" t="s">
        <v>204</v>
      </c>
      <c r="L264" t="s">
        <v>204</v>
      </c>
      <c r="M264" t="s">
        <v>204</v>
      </c>
      <c r="N264" t="s">
        <v>204</v>
      </c>
      <c r="O264" t="s">
        <v>204</v>
      </c>
      <c r="P264" t="s">
        <v>204</v>
      </c>
      <c r="Q264" s="80" t="s">
        <v>204</v>
      </c>
      <c r="R264" s="79"/>
      <c r="T264" t="s">
        <v>204</v>
      </c>
      <c r="U264" t="s">
        <v>204</v>
      </c>
      <c r="V264" t="s">
        <v>204</v>
      </c>
    </row>
    <row r="265" spans="2:22">
      <c r="B265" t="s">
        <v>204</v>
      </c>
      <c r="C265" s="79" t="s">
        <v>204</v>
      </c>
      <c r="E265" t="s">
        <v>204</v>
      </c>
      <c r="F265" t="s">
        <v>204</v>
      </c>
      <c r="G265" t="s">
        <v>204</v>
      </c>
      <c r="H265" t="s">
        <v>204</v>
      </c>
      <c r="I265" t="s">
        <v>204</v>
      </c>
      <c r="J265" t="s">
        <v>204</v>
      </c>
      <c r="K265" t="s">
        <v>204</v>
      </c>
      <c r="L265" t="s">
        <v>204</v>
      </c>
      <c r="M265" t="s">
        <v>204</v>
      </c>
      <c r="N265" t="s">
        <v>204</v>
      </c>
      <c r="O265" t="s">
        <v>204</v>
      </c>
      <c r="P265" t="s">
        <v>204</v>
      </c>
      <c r="Q265" s="80" t="s">
        <v>204</v>
      </c>
      <c r="R265" s="79"/>
      <c r="T265" t="s">
        <v>204</v>
      </c>
      <c r="U265" t="s">
        <v>204</v>
      </c>
      <c r="V265" t="s">
        <v>204</v>
      </c>
    </row>
    <row r="266" spans="2:22">
      <c r="B266" t="s">
        <v>204</v>
      </c>
      <c r="C266" s="79" t="s">
        <v>204</v>
      </c>
      <c r="E266" t="s">
        <v>204</v>
      </c>
      <c r="F266" t="s">
        <v>204</v>
      </c>
      <c r="G266" t="s">
        <v>204</v>
      </c>
      <c r="H266" t="s">
        <v>204</v>
      </c>
      <c r="I266" t="s">
        <v>204</v>
      </c>
      <c r="J266" t="s">
        <v>204</v>
      </c>
      <c r="K266" t="s">
        <v>204</v>
      </c>
      <c r="L266" t="s">
        <v>204</v>
      </c>
      <c r="M266" t="s">
        <v>204</v>
      </c>
      <c r="N266" t="s">
        <v>204</v>
      </c>
      <c r="O266" t="s">
        <v>204</v>
      </c>
      <c r="P266" t="s">
        <v>204</v>
      </c>
      <c r="Q266" s="80" t="s">
        <v>204</v>
      </c>
      <c r="R266" s="79"/>
      <c r="T266" t="s">
        <v>204</v>
      </c>
      <c r="U266" t="s">
        <v>204</v>
      </c>
      <c r="V266" t="s">
        <v>204</v>
      </c>
    </row>
    <row r="267" spans="2:22">
      <c r="B267" t="s">
        <v>204</v>
      </c>
      <c r="C267" s="79" t="s">
        <v>204</v>
      </c>
      <c r="E267" t="s">
        <v>204</v>
      </c>
      <c r="F267" t="s">
        <v>204</v>
      </c>
      <c r="G267" t="s">
        <v>204</v>
      </c>
      <c r="H267" t="s">
        <v>204</v>
      </c>
      <c r="I267" t="s">
        <v>204</v>
      </c>
      <c r="J267" t="s">
        <v>204</v>
      </c>
      <c r="K267" t="s">
        <v>204</v>
      </c>
      <c r="L267" t="s">
        <v>204</v>
      </c>
      <c r="M267" t="s">
        <v>204</v>
      </c>
      <c r="N267" t="s">
        <v>204</v>
      </c>
      <c r="O267" t="s">
        <v>204</v>
      </c>
      <c r="P267" t="s">
        <v>204</v>
      </c>
      <c r="Q267" s="80" t="s">
        <v>204</v>
      </c>
      <c r="R267" s="79"/>
      <c r="T267" t="s">
        <v>204</v>
      </c>
      <c r="U267" t="s">
        <v>204</v>
      </c>
      <c r="V267" t="s">
        <v>204</v>
      </c>
    </row>
    <row r="268" spans="2:22">
      <c r="B268" t="s">
        <v>204</v>
      </c>
      <c r="C268" s="79" t="s">
        <v>204</v>
      </c>
      <c r="E268" t="s">
        <v>204</v>
      </c>
      <c r="F268" t="s">
        <v>204</v>
      </c>
      <c r="G268" t="s">
        <v>204</v>
      </c>
      <c r="H268" t="s">
        <v>204</v>
      </c>
      <c r="I268" t="s">
        <v>204</v>
      </c>
      <c r="J268" t="s">
        <v>204</v>
      </c>
      <c r="K268" t="s">
        <v>204</v>
      </c>
      <c r="L268" t="s">
        <v>204</v>
      </c>
      <c r="M268" t="s">
        <v>204</v>
      </c>
      <c r="N268" t="s">
        <v>204</v>
      </c>
      <c r="O268" t="s">
        <v>204</v>
      </c>
      <c r="P268" t="s">
        <v>204</v>
      </c>
      <c r="Q268" s="80" t="s">
        <v>204</v>
      </c>
      <c r="R268" s="79"/>
      <c r="T268" t="s">
        <v>204</v>
      </c>
      <c r="U268" t="s">
        <v>204</v>
      </c>
      <c r="V268" t="s">
        <v>204</v>
      </c>
    </row>
    <row r="269" spans="2:22">
      <c r="B269" t="s">
        <v>204</v>
      </c>
      <c r="C269" s="79" t="s">
        <v>204</v>
      </c>
      <c r="E269" t="s">
        <v>204</v>
      </c>
      <c r="F269" t="s">
        <v>204</v>
      </c>
      <c r="G269" t="s">
        <v>204</v>
      </c>
      <c r="H269" t="s">
        <v>204</v>
      </c>
      <c r="I269" t="s">
        <v>204</v>
      </c>
      <c r="J269" t="s">
        <v>204</v>
      </c>
      <c r="K269" t="s">
        <v>204</v>
      </c>
      <c r="L269" t="s">
        <v>204</v>
      </c>
      <c r="M269" t="s">
        <v>204</v>
      </c>
      <c r="N269" t="s">
        <v>204</v>
      </c>
      <c r="O269" t="s">
        <v>204</v>
      </c>
      <c r="P269" t="s">
        <v>204</v>
      </c>
      <c r="Q269" s="80" t="s">
        <v>204</v>
      </c>
      <c r="R269" s="79"/>
      <c r="T269" t="s">
        <v>204</v>
      </c>
      <c r="U269" t="s">
        <v>204</v>
      </c>
      <c r="V269" t="s">
        <v>204</v>
      </c>
    </row>
    <row r="270" spans="2:22">
      <c r="B270" t="s">
        <v>204</v>
      </c>
      <c r="C270" s="79" t="s">
        <v>204</v>
      </c>
      <c r="E270" t="s">
        <v>204</v>
      </c>
      <c r="F270" t="s">
        <v>204</v>
      </c>
      <c r="G270" t="s">
        <v>204</v>
      </c>
      <c r="H270" t="s">
        <v>204</v>
      </c>
      <c r="I270" t="s">
        <v>204</v>
      </c>
      <c r="J270" t="s">
        <v>204</v>
      </c>
      <c r="K270" t="s">
        <v>204</v>
      </c>
      <c r="L270" t="s">
        <v>204</v>
      </c>
      <c r="M270" t="s">
        <v>204</v>
      </c>
      <c r="N270" t="s">
        <v>204</v>
      </c>
      <c r="O270" t="s">
        <v>204</v>
      </c>
      <c r="P270" t="s">
        <v>204</v>
      </c>
      <c r="Q270" s="80" t="s">
        <v>204</v>
      </c>
      <c r="R270" s="79"/>
      <c r="T270" t="s">
        <v>204</v>
      </c>
      <c r="U270" t="s">
        <v>204</v>
      </c>
      <c r="V270" t="s">
        <v>204</v>
      </c>
    </row>
    <row r="271" spans="2:22">
      <c r="B271" t="s">
        <v>204</v>
      </c>
      <c r="C271" s="79" t="s">
        <v>204</v>
      </c>
      <c r="E271" t="s">
        <v>204</v>
      </c>
      <c r="F271" t="s">
        <v>204</v>
      </c>
      <c r="G271" t="s">
        <v>204</v>
      </c>
      <c r="H271" t="s">
        <v>204</v>
      </c>
      <c r="I271" t="s">
        <v>204</v>
      </c>
      <c r="J271" t="s">
        <v>204</v>
      </c>
      <c r="K271" t="s">
        <v>204</v>
      </c>
      <c r="L271" t="s">
        <v>204</v>
      </c>
      <c r="M271" t="s">
        <v>204</v>
      </c>
      <c r="N271" t="s">
        <v>204</v>
      </c>
      <c r="O271" t="s">
        <v>204</v>
      </c>
      <c r="P271" t="s">
        <v>204</v>
      </c>
      <c r="Q271" s="80" t="s">
        <v>204</v>
      </c>
      <c r="R271" s="79"/>
      <c r="T271" t="s">
        <v>204</v>
      </c>
      <c r="U271" t="s">
        <v>204</v>
      </c>
      <c r="V271" t="s">
        <v>204</v>
      </c>
    </row>
    <row r="272" spans="2:22">
      <c r="B272" t="s">
        <v>204</v>
      </c>
      <c r="C272" s="79" t="s">
        <v>204</v>
      </c>
      <c r="E272" t="s">
        <v>204</v>
      </c>
      <c r="F272" t="s">
        <v>204</v>
      </c>
      <c r="G272" t="s">
        <v>204</v>
      </c>
      <c r="H272" t="s">
        <v>204</v>
      </c>
      <c r="I272" t="s">
        <v>204</v>
      </c>
      <c r="J272" t="s">
        <v>204</v>
      </c>
      <c r="K272" t="s">
        <v>204</v>
      </c>
      <c r="L272" t="s">
        <v>204</v>
      </c>
      <c r="M272" t="s">
        <v>204</v>
      </c>
      <c r="N272" t="s">
        <v>204</v>
      </c>
      <c r="O272" t="s">
        <v>204</v>
      </c>
      <c r="P272" t="s">
        <v>204</v>
      </c>
      <c r="Q272" s="80" t="s">
        <v>204</v>
      </c>
      <c r="R272" s="79"/>
      <c r="T272" t="s">
        <v>204</v>
      </c>
      <c r="U272" t="s">
        <v>204</v>
      </c>
      <c r="V272" t="s">
        <v>204</v>
      </c>
    </row>
    <row r="273" spans="2:22">
      <c r="B273" t="s">
        <v>204</v>
      </c>
      <c r="C273" s="79" t="s">
        <v>204</v>
      </c>
      <c r="E273" t="s">
        <v>204</v>
      </c>
      <c r="F273" t="s">
        <v>204</v>
      </c>
      <c r="G273" t="s">
        <v>204</v>
      </c>
      <c r="H273" t="s">
        <v>204</v>
      </c>
      <c r="I273" t="s">
        <v>204</v>
      </c>
      <c r="J273" t="s">
        <v>204</v>
      </c>
      <c r="K273" t="s">
        <v>204</v>
      </c>
      <c r="L273" t="s">
        <v>204</v>
      </c>
      <c r="M273" t="s">
        <v>204</v>
      </c>
      <c r="N273" t="s">
        <v>204</v>
      </c>
      <c r="O273" t="s">
        <v>204</v>
      </c>
      <c r="P273" t="s">
        <v>204</v>
      </c>
      <c r="Q273" s="80" t="s">
        <v>204</v>
      </c>
      <c r="R273" s="79"/>
      <c r="T273" t="s">
        <v>204</v>
      </c>
      <c r="U273" t="s">
        <v>204</v>
      </c>
      <c r="V273" t="s">
        <v>204</v>
      </c>
    </row>
    <row r="274" spans="2:22">
      <c r="B274" t="s">
        <v>204</v>
      </c>
      <c r="C274" s="79" t="s">
        <v>204</v>
      </c>
      <c r="E274" t="s">
        <v>204</v>
      </c>
      <c r="F274" t="s">
        <v>204</v>
      </c>
      <c r="G274" t="s">
        <v>204</v>
      </c>
      <c r="H274" t="s">
        <v>204</v>
      </c>
      <c r="I274" t="s">
        <v>204</v>
      </c>
      <c r="J274" t="s">
        <v>204</v>
      </c>
      <c r="K274" t="s">
        <v>204</v>
      </c>
      <c r="L274" t="s">
        <v>204</v>
      </c>
      <c r="M274" t="s">
        <v>204</v>
      </c>
      <c r="N274" t="s">
        <v>204</v>
      </c>
      <c r="O274" t="s">
        <v>204</v>
      </c>
      <c r="P274" t="s">
        <v>204</v>
      </c>
      <c r="Q274" s="80" t="s">
        <v>204</v>
      </c>
      <c r="R274" s="79"/>
      <c r="T274" t="s">
        <v>204</v>
      </c>
      <c r="U274" t="s">
        <v>204</v>
      </c>
      <c r="V274" t="s">
        <v>204</v>
      </c>
    </row>
    <row r="275" spans="2:22">
      <c r="B275" t="s">
        <v>204</v>
      </c>
      <c r="C275" s="79" t="s">
        <v>204</v>
      </c>
      <c r="E275" t="s">
        <v>204</v>
      </c>
      <c r="F275" t="s">
        <v>204</v>
      </c>
      <c r="G275" t="s">
        <v>204</v>
      </c>
      <c r="H275" t="s">
        <v>204</v>
      </c>
      <c r="I275" t="s">
        <v>204</v>
      </c>
      <c r="J275" t="s">
        <v>204</v>
      </c>
      <c r="K275" t="s">
        <v>204</v>
      </c>
      <c r="L275" t="s">
        <v>204</v>
      </c>
      <c r="M275" t="s">
        <v>204</v>
      </c>
      <c r="N275" t="s">
        <v>204</v>
      </c>
      <c r="O275" t="s">
        <v>204</v>
      </c>
      <c r="P275" t="s">
        <v>204</v>
      </c>
      <c r="Q275" s="80" t="s">
        <v>204</v>
      </c>
      <c r="R275" s="79"/>
      <c r="T275" t="s">
        <v>204</v>
      </c>
      <c r="U275" t="s">
        <v>204</v>
      </c>
      <c r="V275" t="s">
        <v>204</v>
      </c>
    </row>
    <row r="276" spans="2:22">
      <c r="B276" t="s">
        <v>204</v>
      </c>
      <c r="C276" s="79" t="s">
        <v>204</v>
      </c>
      <c r="E276" t="s">
        <v>204</v>
      </c>
      <c r="F276" t="s">
        <v>204</v>
      </c>
      <c r="G276" t="s">
        <v>204</v>
      </c>
      <c r="H276" t="s">
        <v>204</v>
      </c>
      <c r="I276" t="s">
        <v>204</v>
      </c>
      <c r="J276" t="s">
        <v>204</v>
      </c>
      <c r="K276" t="s">
        <v>204</v>
      </c>
      <c r="L276" t="s">
        <v>204</v>
      </c>
      <c r="M276" t="s">
        <v>204</v>
      </c>
      <c r="N276" t="s">
        <v>204</v>
      </c>
      <c r="O276" t="s">
        <v>204</v>
      </c>
      <c r="P276" t="s">
        <v>204</v>
      </c>
      <c r="Q276" s="80" t="s">
        <v>204</v>
      </c>
      <c r="R276" s="79"/>
      <c r="T276" t="s">
        <v>204</v>
      </c>
      <c r="U276" t="s">
        <v>204</v>
      </c>
      <c r="V276" t="s">
        <v>204</v>
      </c>
    </row>
    <row r="277" spans="2:22">
      <c r="B277" t="s">
        <v>204</v>
      </c>
      <c r="C277" s="79" t="s">
        <v>204</v>
      </c>
      <c r="E277" t="s">
        <v>204</v>
      </c>
      <c r="F277" t="s">
        <v>204</v>
      </c>
      <c r="G277" t="s">
        <v>204</v>
      </c>
      <c r="H277" t="s">
        <v>204</v>
      </c>
      <c r="I277" t="s">
        <v>204</v>
      </c>
      <c r="J277" t="s">
        <v>204</v>
      </c>
      <c r="K277" t="s">
        <v>204</v>
      </c>
      <c r="L277" t="s">
        <v>204</v>
      </c>
      <c r="M277" t="s">
        <v>204</v>
      </c>
      <c r="N277" t="s">
        <v>204</v>
      </c>
      <c r="O277" t="s">
        <v>204</v>
      </c>
      <c r="P277" t="s">
        <v>204</v>
      </c>
      <c r="Q277" s="80" t="s">
        <v>204</v>
      </c>
      <c r="R277" s="79"/>
      <c r="T277" t="s">
        <v>204</v>
      </c>
      <c r="U277" t="s">
        <v>204</v>
      </c>
      <c r="V277" t="s">
        <v>204</v>
      </c>
    </row>
    <row r="278" spans="2:22">
      <c r="B278" t="s">
        <v>204</v>
      </c>
      <c r="C278" s="79" t="s">
        <v>204</v>
      </c>
      <c r="E278" t="s">
        <v>204</v>
      </c>
      <c r="F278" t="s">
        <v>204</v>
      </c>
      <c r="G278" t="s">
        <v>204</v>
      </c>
      <c r="H278" t="s">
        <v>204</v>
      </c>
      <c r="I278" t="s">
        <v>204</v>
      </c>
      <c r="J278" t="s">
        <v>204</v>
      </c>
      <c r="K278" t="s">
        <v>204</v>
      </c>
      <c r="L278" t="s">
        <v>204</v>
      </c>
      <c r="M278" t="s">
        <v>204</v>
      </c>
      <c r="N278" t="s">
        <v>204</v>
      </c>
      <c r="O278" t="s">
        <v>204</v>
      </c>
      <c r="P278" t="s">
        <v>204</v>
      </c>
      <c r="Q278" s="80" t="s">
        <v>204</v>
      </c>
      <c r="R278" s="79"/>
      <c r="T278" t="s">
        <v>204</v>
      </c>
      <c r="U278" t="s">
        <v>204</v>
      </c>
      <c r="V278" t="s">
        <v>204</v>
      </c>
    </row>
    <row r="279" spans="2:22">
      <c r="B279" t="s">
        <v>204</v>
      </c>
      <c r="C279" s="79" t="s">
        <v>204</v>
      </c>
      <c r="E279" t="s">
        <v>204</v>
      </c>
      <c r="F279" t="s">
        <v>204</v>
      </c>
      <c r="G279" t="s">
        <v>204</v>
      </c>
      <c r="H279" t="s">
        <v>204</v>
      </c>
      <c r="I279" t="s">
        <v>204</v>
      </c>
      <c r="J279" t="s">
        <v>204</v>
      </c>
      <c r="K279" t="s">
        <v>204</v>
      </c>
      <c r="L279" t="s">
        <v>204</v>
      </c>
      <c r="M279" t="s">
        <v>204</v>
      </c>
      <c r="N279" t="s">
        <v>204</v>
      </c>
      <c r="O279" t="s">
        <v>204</v>
      </c>
      <c r="P279" t="s">
        <v>204</v>
      </c>
      <c r="Q279" s="80" t="s">
        <v>204</v>
      </c>
      <c r="R279" s="79"/>
      <c r="T279" t="s">
        <v>204</v>
      </c>
      <c r="U279" t="s">
        <v>204</v>
      </c>
      <c r="V279" t="s">
        <v>204</v>
      </c>
    </row>
    <row r="280" spans="2:22">
      <c r="B280" t="s">
        <v>204</v>
      </c>
      <c r="C280" s="79" t="s">
        <v>204</v>
      </c>
      <c r="E280" t="s">
        <v>204</v>
      </c>
      <c r="F280" t="s">
        <v>204</v>
      </c>
      <c r="G280" t="s">
        <v>204</v>
      </c>
      <c r="H280" t="s">
        <v>204</v>
      </c>
      <c r="I280" t="s">
        <v>204</v>
      </c>
      <c r="J280" t="s">
        <v>204</v>
      </c>
      <c r="K280" t="s">
        <v>204</v>
      </c>
      <c r="L280" t="s">
        <v>204</v>
      </c>
      <c r="M280" t="s">
        <v>204</v>
      </c>
      <c r="N280" t="s">
        <v>204</v>
      </c>
      <c r="O280" t="s">
        <v>204</v>
      </c>
      <c r="P280" t="s">
        <v>204</v>
      </c>
      <c r="Q280" s="80" t="s">
        <v>204</v>
      </c>
      <c r="R280" s="79"/>
      <c r="T280" t="s">
        <v>204</v>
      </c>
      <c r="U280" t="s">
        <v>204</v>
      </c>
      <c r="V280" t="s">
        <v>204</v>
      </c>
    </row>
    <row r="281" spans="2:22">
      <c r="B281" t="s">
        <v>204</v>
      </c>
      <c r="C281" s="79" t="s">
        <v>204</v>
      </c>
      <c r="E281" t="s">
        <v>204</v>
      </c>
      <c r="F281" t="s">
        <v>204</v>
      </c>
      <c r="G281" t="s">
        <v>204</v>
      </c>
      <c r="H281" t="s">
        <v>204</v>
      </c>
      <c r="I281" t="s">
        <v>204</v>
      </c>
      <c r="J281" t="s">
        <v>204</v>
      </c>
      <c r="K281" t="s">
        <v>204</v>
      </c>
      <c r="L281" t="s">
        <v>204</v>
      </c>
      <c r="M281" t="s">
        <v>204</v>
      </c>
      <c r="N281" t="s">
        <v>204</v>
      </c>
      <c r="O281" t="s">
        <v>204</v>
      </c>
      <c r="P281" t="s">
        <v>204</v>
      </c>
      <c r="Q281" s="80" t="s">
        <v>204</v>
      </c>
      <c r="R281" s="79"/>
      <c r="T281" t="s">
        <v>204</v>
      </c>
      <c r="U281" t="s">
        <v>204</v>
      </c>
      <c r="V281" t="s">
        <v>204</v>
      </c>
    </row>
    <row r="282" spans="2:22">
      <c r="B282" t="s">
        <v>204</v>
      </c>
      <c r="C282" s="79" t="s">
        <v>204</v>
      </c>
      <c r="E282" t="s">
        <v>204</v>
      </c>
      <c r="F282" t="s">
        <v>204</v>
      </c>
      <c r="G282" t="s">
        <v>204</v>
      </c>
      <c r="H282" t="s">
        <v>204</v>
      </c>
      <c r="I282" t="s">
        <v>204</v>
      </c>
      <c r="J282" t="s">
        <v>204</v>
      </c>
      <c r="K282" t="s">
        <v>204</v>
      </c>
      <c r="L282" t="s">
        <v>204</v>
      </c>
      <c r="M282" t="s">
        <v>204</v>
      </c>
      <c r="N282" t="s">
        <v>204</v>
      </c>
      <c r="O282" t="s">
        <v>204</v>
      </c>
      <c r="P282" t="s">
        <v>204</v>
      </c>
      <c r="Q282" s="80" t="s">
        <v>204</v>
      </c>
      <c r="R282" s="79"/>
      <c r="T282" t="s">
        <v>204</v>
      </c>
      <c r="U282" t="s">
        <v>204</v>
      </c>
      <c r="V282" t="s">
        <v>204</v>
      </c>
    </row>
    <row r="283" spans="2:22">
      <c r="B283" t="s">
        <v>204</v>
      </c>
      <c r="C283" s="79" t="s">
        <v>204</v>
      </c>
      <c r="E283" t="s">
        <v>204</v>
      </c>
      <c r="F283" t="s">
        <v>204</v>
      </c>
      <c r="G283" t="s">
        <v>204</v>
      </c>
      <c r="H283" t="s">
        <v>204</v>
      </c>
      <c r="I283" t="s">
        <v>204</v>
      </c>
      <c r="J283" t="s">
        <v>204</v>
      </c>
      <c r="K283" t="s">
        <v>204</v>
      </c>
      <c r="L283" t="s">
        <v>204</v>
      </c>
      <c r="M283" t="s">
        <v>204</v>
      </c>
      <c r="N283" t="s">
        <v>204</v>
      </c>
      <c r="O283" t="s">
        <v>204</v>
      </c>
      <c r="P283" t="s">
        <v>204</v>
      </c>
      <c r="Q283" s="80" t="s">
        <v>204</v>
      </c>
      <c r="R283" s="79"/>
      <c r="T283" t="s">
        <v>204</v>
      </c>
      <c r="U283" t="s">
        <v>204</v>
      </c>
      <c r="V283" t="s">
        <v>204</v>
      </c>
    </row>
    <row r="284" spans="2:22">
      <c r="B284" t="s">
        <v>204</v>
      </c>
      <c r="C284" s="79" t="s">
        <v>204</v>
      </c>
      <c r="E284" t="s">
        <v>204</v>
      </c>
      <c r="F284" t="s">
        <v>204</v>
      </c>
      <c r="G284" t="s">
        <v>204</v>
      </c>
      <c r="H284" t="s">
        <v>204</v>
      </c>
      <c r="I284" t="s">
        <v>204</v>
      </c>
      <c r="J284" t="s">
        <v>204</v>
      </c>
      <c r="K284" t="s">
        <v>204</v>
      </c>
      <c r="L284" t="s">
        <v>204</v>
      </c>
      <c r="M284" t="s">
        <v>204</v>
      </c>
      <c r="N284" t="s">
        <v>204</v>
      </c>
      <c r="O284" t="s">
        <v>204</v>
      </c>
      <c r="P284" t="s">
        <v>204</v>
      </c>
      <c r="Q284" s="80" t="s">
        <v>204</v>
      </c>
      <c r="R284" s="79"/>
      <c r="T284" t="s">
        <v>204</v>
      </c>
      <c r="U284" t="s">
        <v>204</v>
      </c>
      <c r="V284" t="s">
        <v>204</v>
      </c>
    </row>
    <row r="285" spans="2:22">
      <c r="B285" t="s">
        <v>204</v>
      </c>
      <c r="C285" s="79" t="s">
        <v>204</v>
      </c>
      <c r="E285" t="s">
        <v>204</v>
      </c>
      <c r="F285" t="s">
        <v>204</v>
      </c>
      <c r="G285" t="s">
        <v>204</v>
      </c>
      <c r="H285" t="s">
        <v>204</v>
      </c>
      <c r="I285" t="s">
        <v>204</v>
      </c>
      <c r="J285" t="s">
        <v>204</v>
      </c>
      <c r="K285" t="s">
        <v>204</v>
      </c>
      <c r="L285" t="s">
        <v>204</v>
      </c>
      <c r="M285" t="s">
        <v>204</v>
      </c>
      <c r="N285" t="s">
        <v>204</v>
      </c>
      <c r="O285" t="s">
        <v>204</v>
      </c>
      <c r="P285" t="s">
        <v>204</v>
      </c>
      <c r="Q285" s="80" t="s">
        <v>204</v>
      </c>
      <c r="R285" s="79"/>
      <c r="T285" t="s">
        <v>204</v>
      </c>
      <c r="U285" t="s">
        <v>204</v>
      </c>
      <c r="V285" t="s">
        <v>204</v>
      </c>
    </row>
    <row r="286" spans="2:22">
      <c r="B286" t="s">
        <v>204</v>
      </c>
      <c r="C286" s="79" t="s">
        <v>204</v>
      </c>
      <c r="E286" t="s">
        <v>204</v>
      </c>
      <c r="F286" t="s">
        <v>204</v>
      </c>
      <c r="G286" t="s">
        <v>204</v>
      </c>
      <c r="H286" t="s">
        <v>204</v>
      </c>
      <c r="I286" t="s">
        <v>204</v>
      </c>
      <c r="J286" t="s">
        <v>204</v>
      </c>
      <c r="K286" t="s">
        <v>204</v>
      </c>
      <c r="L286" t="s">
        <v>204</v>
      </c>
      <c r="M286" t="s">
        <v>204</v>
      </c>
      <c r="N286" t="s">
        <v>204</v>
      </c>
      <c r="O286" t="s">
        <v>204</v>
      </c>
      <c r="P286" t="s">
        <v>204</v>
      </c>
      <c r="Q286" s="80" t="s">
        <v>204</v>
      </c>
      <c r="R286" s="79"/>
      <c r="T286" t="s">
        <v>204</v>
      </c>
      <c r="U286" t="s">
        <v>204</v>
      </c>
      <c r="V286" t="s">
        <v>204</v>
      </c>
    </row>
    <row r="287" spans="2:22">
      <c r="B287" t="s">
        <v>204</v>
      </c>
      <c r="C287" s="79" t="s">
        <v>204</v>
      </c>
      <c r="E287" t="s">
        <v>204</v>
      </c>
      <c r="F287" t="s">
        <v>204</v>
      </c>
      <c r="G287" t="s">
        <v>204</v>
      </c>
      <c r="H287" t="s">
        <v>204</v>
      </c>
      <c r="I287" t="s">
        <v>204</v>
      </c>
      <c r="J287" t="s">
        <v>204</v>
      </c>
      <c r="K287" t="s">
        <v>204</v>
      </c>
      <c r="L287" t="s">
        <v>204</v>
      </c>
      <c r="M287" t="s">
        <v>204</v>
      </c>
      <c r="N287" t="s">
        <v>204</v>
      </c>
      <c r="O287" t="s">
        <v>204</v>
      </c>
      <c r="P287" t="s">
        <v>204</v>
      </c>
      <c r="Q287" s="80" t="s">
        <v>204</v>
      </c>
      <c r="R287" s="79"/>
      <c r="T287" t="s">
        <v>204</v>
      </c>
      <c r="U287" t="s">
        <v>204</v>
      </c>
      <c r="V287" t="s">
        <v>204</v>
      </c>
    </row>
    <row r="288" spans="2:22">
      <c r="B288" t="s">
        <v>204</v>
      </c>
      <c r="C288" s="79" t="s">
        <v>204</v>
      </c>
      <c r="E288" t="s">
        <v>204</v>
      </c>
      <c r="F288" t="s">
        <v>204</v>
      </c>
      <c r="G288" t="s">
        <v>204</v>
      </c>
      <c r="H288" t="s">
        <v>204</v>
      </c>
      <c r="I288" t="s">
        <v>204</v>
      </c>
      <c r="J288" t="s">
        <v>204</v>
      </c>
      <c r="K288" t="s">
        <v>204</v>
      </c>
      <c r="L288" t="s">
        <v>204</v>
      </c>
      <c r="M288" t="s">
        <v>204</v>
      </c>
      <c r="N288" t="s">
        <v>204</v>
      </c>
      <c r="O288" t="s">
        <v>204</v>
      </c>
      <c r="P288" t="s">
        <v>204</v>
      </c>
      <c r="Q288" s="80" t="s">
        <v>204</v>
      </c>
      <c r="R288" s="79"/>
      <c r="T288" t="s">
        <v>204</v>
      </c>
      <c r="U288" t="s">
        <v>204</v>
      </c>
      <c r="V288" t="s">
        <v>204</v>
      </c>
    </row>
    <row r="289" spans="2:22">
      <c r="B289" t="s">
        <v>204</v>
      </c>
      <c r="C289" s="79" t="s">
        <v>204</v>
      </c>
      <c r="E289" t="s">
        <v>204</v>
      </c>
      <c r="F289" t="s">
        <v>204</v>
      </c>
      <c r="G289" t="s">
        <v>204</v>
      </c>
      <c r="H289" t="s">
        <v>204</v>
      </c>
      <c r="I289" t="s">
        <v>204</v>
      </c>
      <c r="J289" t="s">
        <v>204</v>
      </c>
      <c r="K289" t="s">
        <v>204</v>
      </c>
      <c r="L289" t="s">
        <v>204</v>
      </c>
      <c r="M289" t="s">
        <v>204</v>
      </c>
      <c r="N289" t="s">
        <v>204</v>
      </c>
      <c r="O289" t="s">
        <v>204</v>
      </c>
      <c r="P289" t="s">
        <v>204</v>
      </c>
      <c r="Q289" s="80" t="s">
        <v>204</v>
      </c>
      <c r="R289" s="79"/>
      <c r="T289" t="s">
        <v>204</v>
      </c>
      <c r="U289" t="s">
        <v>204</v>
      </c>
      <c r="V289" t="s">
        <v>204</v>
      </c>
    </row>
    <row r="290" spans="2:22">
      <c r="B290" t="s">
        <v>204</v>
      </c>
      <c r="C290" s="79" t="s">
        <v>204</v>
      </c>
      <c r="E290" t="s">
        <v>204</v>
      </c>
      <c r="F290" t="s">
        <v>204</v>
      </c>
      <c r="G290" t="s">
        <v>204</v>
      </c>
      <c r="H290" t="s">
        <v>204</v>
      </c>
      <c r="I290" t="s">
        <v>204</v>
      </c>
      <c r="J290" t="s">
        <v>204</v>
      </c>
      <c r="K290" t="s">
        <v>204</v>
      </c>
      <c r="L290" t="s">
        <v>204</v>
      </c>
      <c r="M290" t="s">
        <v>204</v>
      </c>
      <c r="N290" t="s">
        <v>204</v>
      </c>
      <c r="O290" t="s">
        <v>204</v>
      </c>
      <c r="P290" t="s">
        <v>204</v>
      </c>
      <c r="Q290" s="80" t="s">
        <v>204</v>
      </c>
      <c r="R290" s="79"/>
      <c r="T290" t="s">
        <v>204</v>
      </c>
      <c r="U290" t="s">
        <v>204</v>
      </c>
      <c r="V290" t="s">
        <v>204</v>
      </c>
    </row>
    <row r="291" spans="2:22">
      <c r="B291" t="s">
        <v>204</v>
      </c>
      <c r="C291" s="79" t="s">
        <v>204</v>
      </c>
      <c r="E291" t="s">
        <v>204</v>
      </c>
      <c r="F291" t="s">
        <v>204</v>
      </c>
      <c r="G291" t="s">
        <v>204</v>
      </c>
      <c r="H291" t="s">
        <v>204</v>
      </c>
      <c r="I291" t="s">
        <v>204</v>
      </c>
      <c r="J291" t="s">
        <v>204</v>
      </c>
      <c r="K291" t="s">
        <v>204</v>
      </c>
      <c r="L291" t="s">
        <v>204</v>
      </c>
      <c r="M291" t="s">
        <v>204</v>
      </c>
      <c r="N291" t="s">
        <v>204</v>
      </c>
      <c r="O291" t="s">
        <v>204</v>
      </c>
      <c r="P291" t="s">
        <v>204</v>
      </c>
      <c r="Q291" s="80" t="s">
        <v>204</v>
      </c>
      <c r="R291" s="79"/>
      <c r="T291" t="s">
        <v>204</v>
      </c>
      <c r="U291" t="s">
        <v>204</v>
      </c>
      <c r="V291" t="s">
        <v>204</v>
      </c>
    </row>
    <row r="292" spans="2:22">
      <c r="B292" t="s">
        <v>204</v>
      </c>
      <c r="C292" s="79" t="s">
        <v>204</v>
      </c>
      <c r="E292" t="s">
        <v>204</v>
      </c>
      <c r="F292" t="s">
        <v>204</v>
      </c>
      <c r="G292" t="s">
        <v>204</v>
      </c>
      <c r="H292" t="s">
        <v>204</v>
      </c>
      <c r="I292" t="s">
        <v>204</v>
      </c>
      <c r="J292" t="s">
        <v>204</v>
      </c>
      <c r="K292" t="s">
        <v>204</v>
      </c>
      <c r="L292" t="s">
        <v>204</v>
      </c>
      <c r="M292" t="s">
        <v>204</v>
      </c>
      <c r="N292" t="s">
        <v>204</v>
      </c>
      <c r="O292" t="s">
        <v>204</v>
      </c>
      <c r="P292" t="s">
        <v>204</v>
      </c>
      <c r="Q292" s="80" t="s">
        <v>204</v>
      </c>
      <c r="R292" s="79"/>
      <c r="T292" t="s">
        <v>204</v>
      </c>
      <c r="U292" t="s">
        <v>204</v>
      </c>
      <c r="V292" t="s">
        <v>204</v>
      </c>
    </row>
    <row r="293" spans="2:22">
      <c r="B293" t="s">
        <v>204</v>
      </c>
      <c r="C293" s="79" t="s">
        <v>204</v>
      </c>
      <c r="E293" t="s">
        <v>204</v>
      </c>
      <c r="F293" t="s">
        <v>204</v>
      </c>
      <c r="G293" t="s">
        <v>204</v>
      </c>
      <c r="H293" t="s">
        <v>204</v>
      </c>
      <c r="I293" t="s">
        <v>204</v>
      </c>
      <c r="J293" t="s">
        <v>204</v>
      </c>
      <c r="K293" t="s">
        <v>204</v>
      </c>
      <c r="L293" t="s">
        <v>204</v>
      </c>
      <c r="M293" t="s">
        <v>204</v>
      </c>
      <c r="N293" t="s">
        <v>204</v>
      </c>
      <c r="O293" t="s">
        <v>204</v>
      </c>
      <c r="P293" t="s">
        <v>204</v>
      </c>
      <c r="Q293" s="80" t="s">
        <v>204</v>
      </c>
      <c r="R293" s="79"/>
      <c r="T293" t="s">
        <v>204</v>
      </c>
      <c r="U293" t="s">
        <v>204</v>
      </c>
      <c r="V293" t="s">
        <v>204</v>
      </c>
    </row>
    <row r="294" spans="2:22">
      <c r="B294" t="s">
        <v>204</v>
      </c>
      <c r="C294" s="79" t="s">
        <v>204</v>
      </c>
      <c r="E294" t="s">
        <v>204</v>
      </c>
      <c r="F294" t="s">
        <v>204</v>
      </c>
      <c r="G294" t="s">
        <v>204</v>
      </c>
      <c r="H294" t="s">
        <v>204</v>
      </c>
      <c r="I294" t="s">
        <v>204</v>
      </c>
      <c r="J294" t="s">
        <v>204</v>
      </c>
      <c r="K294" t="s">
        <v>204</v>
      </c>
      <c r="L294" t="s">
        <v>204</v>
      </c>
      <c r="M294" t="s">
        <v>204</v>
      </c>
      <c r="N294" t="s">
        <v>204</v>
      </c>
      <c r="O294" t="s">
        <v>204</v>
      </c>
      <c r="P294" t="s">
        <v>204</v>
      </c>
      <c r="Q294" s="80" t="s">
        <v>204</v>
      </c>
      <c r="R294" s="79"/>
      <c r="T294" t="s">
        <v>204</v>
      </c>
      <c r="U294" t="s">
        <v>204</v>
      </c>
      <c r="V294" t="s">
        <v>204</v>
      </c>
    </row>
    <row r="295" spans="2:22">
      <c r="B295" t="s">
        <v>204</v>
      </c>
      <c r="C295" s="79" t="s">
        <v>204</v>
      </c>
      <c r="E295" t="s">
        <v>204</v>
      </c>
      <c r="F295" t="s">
        <v>204</v>
      </c>
      <c r="G295" t="s">
        <v>204</v>
      </c>
      <c r="H295" t="s">
        <v>204</v>
      </c>
      <c r="I295" t="s">
        <v>204</v>
      </c>
      <c r="J295" t="s">
        <v>204</v>
      </c>
      <c r="K295" t="s">
        <v>204</v>
      </c>
      <c r="L295" t="s">
        <v>204</v>
      </c>
      <c r="M295" t="s">
        <v>204</v>
      </c>
      <c r="N295" t="s">
        <v>204</v>
      </c>
      <c r="O295" t="s">
        <v>204</v>
      </c>
      <c r="P295" t="s">
        <v>204</v>
      </c>
      <c r="Q295" s="80" t="s">
        <v>204</v>
      </c>
      <c r="R295" s="79"/>
      <c r="T295" t="s">
        <v>204</v>
      </c>
      <c r="U295" t="s">
        <v>204</v>
      </c>
      <c r="V295" t="s">
        <v>204</v>
      </c>
    </row>
    <row r="296" spans="2:22">
      <c r="B296" t="s">
        <v>204</v>
      </c>
      <c r="C296" s="79" t="s">
        <v>204</v>
      </c>
      <c r="E296" t="s">
        <v>204</v>
      </c>
      <c r="F296" t="s">
        <v>204</v>
      </c>
      <c r="G296" t="s">
        <v>204</v>
      </c>
      <c r="H296" t="s">
        <v>204</v>
      </c>
      <c r="I296" t="s">
        <v>204</v>
      </c>
      <c r="J296" t="s">
        <v>204</v>
      </c>
      <c r="K296" t="s">
        <v>204</v>
      </c>
      <c r="L296" t="s">
        <v>204</v>
      </c>
      <c r="M296" t="s">
        <v>204</v>
      </c>
      <c r="N296" t="s">
        <v>204</v>
      </c>
      <c r="O296" t="s">
        <v>204</v>
      </c>
      <c r="P296" t="s">
        <v>204</v>
      </c>
      <c r="Q296" s="80" t="s">
        <v>204</v>
      </c>
      <c r="R296" s="79"/>
      <c r="T296" t="s">
        <v>204</v>
      </c>
      <c r="U296" t="s">
        <v>204</v>
      </c>
      <c r="V296" t="s">
        <v>204</v>
      </c>
    </row>
    <row r="297" spans="2:22">
      <c r="B297" t="s">
        <v>204</v>
      </c>
      <c r="C297" s="79" t="s">
        <v>204</v>
      </c>
      <c r="E297" t="s">
        <v>204</v>
      </c>
      <c r="F297" t="s">
        <v>204</v>
      </c>
      <c r="G297" t="s">
        <v>204</v>
      </c>
      <c r="H297" t="s">
        <v>204</v>
      </c>
      <c r="I297" t="s">
        <v>204</v>
      </c>
      <c r="J297" t="s">
        <v>204</v>
      </c>
      <c r="K297" t="s">
        <v>204</v>
      </c>
      <c r="L297" t="s">
        <v>204</v>
      </c>
      <c r="M297" t="s">
        <v>204</v>
      </c>
      <c r="N297" t="s">
        <v>204</v>
      </c>
      <c r="O297" t="s">
        <v>204</v>
      </c>
      <c r="P297" t="s">
        <v>204</v>
      </c>
      <c r="Q297" s="80" t="s">
        <v>204</v>
      </c>
      <c r="R297" s="79"/>
      <c r="T297" t="s">
        <v>204</v>
      </c>
      <c r="U297" t="s">
        <v>204</v>
      </c>
      <c r="V297" t="s">
        <v>204</v>
      </c>
    </row>
    <row r="298" spans="2:22">
      <c r="B298" t="s">
        <v>204</v>
      </c>
      <c r="C298" s="79" t="s">
        <v>204</v>
      </c>
      <c r="E298" t="s">
        <v>204</v>
      </c>
      <c r="F298" t="s">
        <v>204</v>
      </c>
      <c r="G298" t="s">
        <v>204</v>
      </c>
      <c r="H298" t="s">
        <v>204</v>
      </c>
      <c r="I298" t="s">
        <v>204</v>
      </c>
      <c r="J298" t="s">
        <v>204</v>
      </c>
      <c r="K298" t="s">
        <v>204</v>
      </c>
      <c r="L298" t="s">
        <v>204</v>
      </c>
      <c r="M298" t="s">
        <v>204</v>
      </c>
      <c r="N298" t="s">
        <v>204</v>
      </c>
      <c r="O298" t="s">
        <v>204</v>
      </c>
      <c r="P298" t="s">
        <v>204</v>
      </c>
      <c r="Q298" s="80" t="s">
        <v>204</v>
      </c>
      <c r="R298" s="79"/>
      <c r="T298" t="s">
        <v>204</v>
      </c>
      <c r="U298" t="s">
        <v>204</v>
      </c>
      <c r="V298" t="s">
        <v>204</v>
      </c>
    </row>
    <row r="299" spans="2:22">
      <c r="B299" t="s">
        <v>204</v>
      </c>
      <c r="C299" s="79" t="s">
        <v>204</v>
      </c>
      <c r="E299" t="s">
        <v>204</v>
      </c>
      <c r="F299" t="s">
        <v>204</v>
      </c>
      <c r="G299" t="s">
        <v>204</v>
      </c>
      <c r="H299" t="s">
        <v>204</v>
      </c>
      <c r="I299" t="s">
        <v>204</v>
      </c>
      <c r="J299" t="s">
        <v>204</v>
      </c>
      <c r="K299" t="s">
        <v>204</v>
      </c>
      <c r="L299" t="s">
        <v>204</v>
      </c>
      <c r="M299" t="s">
        <v>204</v>
      </c>
      <c r="N299" t="s">
        <v>204</v>
      </c>
      <c r="O299" t="s">
        <v>204</v>
      </c>
      <c r="P299" t="s">
        <v>204</v>
      </c>
      <c r="Q299" s="80" t="s">
        <v>204</v>
      </c>
      <c r="R299" s="79"/>
      <c r="T299" t="s">
        <v>204</v>
      </c>
      <c r="U299" t="s">
        <v>204</v>
      </c>
      <c r="V299" t="s">
        <v>204</v>
      </c>
    </row>
    <row r="300" spans="2:22">
      <c r="B300" t="s">
        <v>204</v>
      </c>
      <c r="C300" s="79" t="s">
        <v>204</v>
      </c>
      <c r="E300" t="s">
        <v>204</v>
      </c>
      <c r="F300" t="s">
        <v>204</v>
      </c>
      <c r="G300" t="s">
        <v>204</v>
      </c>
      <c r="H300" t="s">
        <v>204</v>
      </c>
      <c r="I300" t="s">
        <v>204</v>
      </c>
      <c r="J300" t="s">
        <v>204</v>
      </c>
      <c r="K300" t="s">
        <v>204</v>
      </c>
      <c r="L300" t="s">
        <v>204</v>
      </c>
      <c r="M300" t="s">
        <v>204</v>
      </c>
      <c r="N300" t="s">
        <v>204</v>
      </c>
      <c r="O300" t="s">
        <v>204</v>
      </c>
      <c r="P300" t="s">
        <v>204</v>
      </c>
      <c r="Q300" s="80" t="s">
        <v>204</v>
      </c>
      <c r="R300" s="79"/>
      <c r="T300" t="s">
        <v>204</v>
      </c>
      <c r="U300" t="s">
        <v>204</v>
      </c>
      <c r="V300" t="s">
        <v>204</v>
      </c>
    </row>
    <row r="301" spans="2:22">
      <c r="B301" t="s">
        <v>204</v>
      </c>
      <c r="C301" s="79" t="s">
        <v>204</v>
      </c>
      <c r="E301" t="s">
        <v>204</v>
      </c>
      <c r="F301" t="s">
        <v>204</v>
      </c>
      <c r="G301" t="s">
        <v>204</v>
      </c>
      <c r="H301" t="s">
        <v>204</v>
      </c>
      <c r="I301" t="s">
        <v>204</v>
      </c>
      <c r="J301" t="s">
        <v>204</v>
      </c>
      <c r="K301" t="s">
        <v>204</v>
      </c>
      <c r="L301" t="s">
        <v>204</v>
      </c>
      <c r="M301" t="s">
        <v>204</v>
      </c>
      <c r="N301" t="s">
        <v>204</v>
      </c>
      <c r="O301" t="s">
        <v>204</v>
      </c>
      <c r="P301" t="s">
        <v>204</v>
      </c>
      <c r="Q301" s="80" t="s">
        <v>204</v>
      </c>
      <c r="R301" s="79"/>
      <c r="T301" t="s">
        <v>204</v>
      </c>
      <c r="U301" t="s">
        <v>204</v>
      </c>
      <c r="V301" t="s">
        <v>204</v>
      </c>
    </row>
    <row r="302" spans="2:22">
      <c r="B302" t="s">
        <v>204</v>
      </c>
      <c r="C302" s="79" t="s">
        <v>204</v>
      </c>
      <c r="E302" t="s">
        <v>204</v>
      </c>
      <c r="F302" t="s">
        <v>204</v>
      </c>
      <c r="G302" t="s">
        <v>204</v>
      </c>
      <c r="H302" t="s">
        <v>204</v>
      </c>
      <c r="I302" t="s">
        <v>204</v>
      </c>
      <c r="J302" t="s">
        <v>204</v>
      </c>
      <c r="K302" t="s">
        <v>204</v>
      </c>
      <c r="L302" t="s">
        <v>204</v>
      </c>
      <c r="M302" t="s">
        <v>204</v>
      </c>
      <c r="N302" t="s">
        <v>204</v>
      </c>
      <c r="O302" t="s">
        <v>204</v>
      </c>
      <c r="P302" t="s">
        <v>204</v>
      </c>
      <c r="Q302" s="80" t="s">
        <v>204</v>
      </c>
      <c r="R302" s="79"/>
      <c r="T302" t="s">
        <v>204</v>
      </c>
      <c r="U302" t="s">
        <v>204</v>
      </c>
      <c r="V302" t="s">
        <v>204</v>
      </c>
    </row>
    <row r="303" spans="2:22">
      <c r="B303" t="s">
        <v>204</v>
      </c>
      <c r="C303" s="79" t="s">
        <v>204</v>
      </c>
      <c r="E303" t="s">
        <v>204</v>
      </c>
      <c r="F303" t="s">
        <v>204</v>
      </c>
      <c r="G303" t="s">
        <v>204</v>
      </c>
      <c r="H303" t="s">
        <v>204</v>
      </c>
      <c r="I303" t="s">
        <v>204</v>
      </c>
      <c r="J303" t="s">
        <v>204</v>
      </c>
      <c r="K303" t="s">
        <v>204</v>
      </c>
      <c r="L303" t="s">
        <v>204</v>
      </c>
      <c r="M303" t="s">
        <v>204</v>
      </c>
      <c r="N303" t="s">
        <v>204</v>
      </c>
      <c r="O303" t="s">
        <v>204</v>
      </c>
      <c r="P303" t="s">
        <v>204</v>
      </c>
      <c r="Q303" s="80" t="s">
        <v>204</v>
      </c>
      <c r="R303" s="79"/>
      <c r="T303" t="s">
        <v>204</v>
      </c>
      <c r="U303" t="s">
        <v>204</v>
      </c>
      <c r="V303" t="s">
        <v>204</v>
      </c>
    </row>
    <row r="304" spans="2:22">
      <c r="B304" t="s">
        <v>204</v>
      </c>
      <c r="C304" s="79" t="s">
        <v>204</v>
      </c>
      <c r="E304" t="s">
        <v>204</v>
      </c>
      <c r="F304" t="s">
        <v>204</v>
      </c>
      <c r="G304" t="s">
        <v>204</v>
      </c>
      <c r="H304" t="s">
        <v>204</v>
      </c>
      <c r="I304" t="s">
        <v>204</v>
      </c>
      <c r="J304" t="s">
        <v>204</v>
      </c>
      <c r="K304" t="s">
        <v>204</v>
      </c>
      <c r="L304" t="s">
        <v>204</v>
      </c>
      <c r="M304" t="s">
        <v>204</v>
      </c>
      <c r="N304" t="s">
        <v>204</v>
      </c>
      <c r="O304" t="s">
        <v>204</v>
      </c>
      <c r="P304" t="s">
        <v>204</v>
      </c>
      <c r="Q304" s="80" t="s">
        <v>204</v>
      </c>
      <c r="R304" s="79"/>
      <c r="T304" t="s">
        <v>204</v>
      </c>
      <c r="U304" t="s">
        <v>204</v>
      </c>
      <c r="V304" t="s">
        <v>204</v>
      </c>
    </row>
    <row r="305" spans="2:22">
      <c r="B305" t="s">
        <v>204</v>
      </c>
      <c r="C305" s="79" t="s">
        <v>204</v>
      </c>
      <c r="E305" t="s">
        <v>204</v>
      </c>
      <c r="F305" t="s">
        <v>204</v>
      </c>
      <c r="G305" t="s">
        <v>204</v>
      </c>
      <c r="H305" t="s">
        <v>204</v>
      </c>
      <c r="I305" t="s">
        <v>204</v>
      </c>
      <c r="J305" t="s">
        <v>204</v>
      </c>
      <c r="K305" t="s">
        <v>204</v>
      </c>
      <c r="L305" t="s">
        <v>204</v>
      </c>
      <c r="M305" t="s">
        <v>204</v>
      </c>
      <c r="N305" t="s">
        <v>204</v>
      </c>
      <c r="O305" t="s">
        <v>204</v>
      </c>
      <c r="P305" t="s">
        <v>204</v>
      </c>
      <c r="Q305" s="80" t="s">
        <v>204</v>
      </c>
      <c r="R305" s="79"/>
      <c r="T305" t="s">
        <v>204</v>
      </c>
      <c r="U305" t="s">
        <v>204</v>
      </c>
      <c r="V305" t="s">
        <v>204</v>
      </c>
    </row>
    <row r="306" spans="2:22">
      <c r="B306" t="s">
        <v>204</v>
      </c>
      <c r="C306" s="79" t="s">
        <v>204</v>
      </c>
      <c r="E306" t="s">
        <v>204</v>
      </c>
      <c r="F306" t="s">
        <v>204</v>
      </c>
      <c r="G306" t="s">
        <v>204</v>
      </c>
      <c r="H306" t="s">
        <v>204</v>
      </c>
      <c r="I306" t="s">
        <v>204</v>
      </c>
      <c r="J306" t="s">
        <v>204</v>
      </c>
      <c r="K306" t="s">
        <v>204</v>
      </c>
      <c r="L306" t="s">
        <v>204</v>
      </c>
      <c r="M306" t="s">
        <v>204</v>
      </c>
      <c r="N306" t="s">
        <v>204</v>
      </c>
      <c r="O306" t="s">
        <v>204</v>
      </c>
      <c r="P306" t="s">
        <v>204</v>
      </c>
      <c r="Q306" s="80" t="s">
        <v>204</v>
      </c>
      <c r="R306" s="79"/>
      <c r="T306" t="s">
        <v>204</v>
      </c>
      <c r="U306" t="s">
        <v>204</v>
      </c>
      <c r="V306" t="s">
        <v>204</v>
      </c>
    </row>
    <row r="307" spans="2:22">
      <c r="B307" t="s">
        <v>204</v>
      </c>
      <c r="C307" s="79" t="s">
        <v>204</v>
      </c>
      <c r="E307" t="s">
        <v>204</v>
      </c>
      <c r="F307" t="s">
        <v>204</v>
      </c>
      <c r="G307" t="s">
        <v>204</v>
      </c>
      <c r="H307" t="s">
        <v>204</v>
      </c>
      <c r="I307" t="s">
        <v>204</v>
      </c>
      <c r="J307" t="s">
        <v>204</v>
      </c>
      <c r="K307" t="s">
        <v>204</v>
      </c>
      <c r="L307" t="s">
        <v>204</v>
      </c>
      <c r="M307" t="s">
        <v>204</v>
      </c>
      <c r="N307" t="s">
        <v>204</v>
      </c>
      <c r="O307" t="s">
        <v>204</v>
      </c>
      <c r="P307" t="s">
        <v>204</v>
      </c>
      <c r="Q307" s="80" t="s">
        <v>204</v>
      </c>
      <c r="R307" s="79"/>
      <c r="T307" t="s">
        <v>204</v>
      </c>
      <c r="U307" t="s">
        <v>204</v>
      </c>
      <c r="V307" t="s">
        <v>204</v>
      </c>
    </row>
    <row r="308" spans="2:22">
      <c r="B308" t="s">
        <v>204</v>
      </c>
      <c r="C308" s="79" t="s">
        <v>204</v>
      </c>
      <c r="E308" t="s">
        <v>204</v>
      </c>
      <c r="F308" t="s">
        <v>204</v>
      </c>
      <c r="G308" t="s">
        <v>204</v>
      </c>
      <c r="H308" t="s">
        <v>204</v>
      </c>
      <c r="I308" t="s">
        <v>204</v>
      </c>
      <c r="J308" t="s">
        <v>204</v>
      </c>
      <c r="K308" t="s">
        <v>204</v>
      </c>
      <c r="L308" t="s">
        <v>204</v>
      </c>
      <c r="M308" t="s">
        <v>204</v>
      </c>
      <c r="N308" t="s">
        <v>204</v>
      </c>
      <c r="O308" t="s">
        <v>204</v>
      </c>
      <c r="P308" t="s">
        <v>204</v>
      </c>
      <c r="Q308" s="80" t="s">
        <v>204</v>
      </c>
      <c r="R308" s="79"/>
      <c r="T308" t="s">
        <v>204</v>
      </c>
      <c r="U308" t="s">
        <v>204</v>
      </c>
      <c r="V308" t="s">
        <v>204</v>
      </c>
    </row>
    <row r="309" spans="2:22">
      <c r="B309" t="s">
        <v>204</v>
      </c>
      <c r="C309" s="79" t="s">
        <v>204</v>
      </c>
      <c r="E309" t="s">
        <v>204</v>
      </c>
      <c r="F309" t="s">
        <v>204</v>
      </c>
      <c r="G309" t="s">
        <v>204</v>
      </c>
      <c r="H309" t="s">
        <v>204</v>
      </c>
      <c r="I309" t="s">
        <v>204</v>
      </c>
      <c r="J309" t="s">
        <v>204</v>
      </c>
      <c r="K309" t="s">
        <v>204</v>
      </c>
      <c r="L309" t="s">
        <v>204</v>
      </c>
      <c r="M309" t="s">
        <v>204</v>
      </c>
      <c r="N309" t="s">
        <v>204</v>
      </c>
      <c r="O309" t="s">
        <v>204</v>
      </c>
      <c r="P309" t="s">
        <v>204</v>
      </c>
      <c r="Q309" s="80" t="s">
        <v>204</v>
      </c>
      <c r="R309" s="79"/>
      <c r="T309" t="s">
        <v>204</v>
      </c>
      <c r="U309" t="s">
        <v>204</v>
      </c>
      <c r="V309" t="s">
        <v>204</v>
      </c>
    </row>
    <row r="310" spans="2:22">
      <c r="B310" t="s">
        <v>204</v>
      </c>
      <c r="C310" s="79" t="s">
        <v>204</v>
      </c>
      <c r="E310" t="s">
        <v>204</v>
      </c>
      <c r="F310" t="s">
        <v>204</v>
      </c>
      <c r="G310" t="s">
        <v>204</v>
      </c>
      <c r="H310" t="s">
        <v>204</v>
      </c>
      <c r="I310" t="s">
        <v>204</v>
      </c>
      <c r="J310" t="s">
        <v>204</v>
      </c>
      <c r="K310" t="s">
        <v>204</v>
      </c>
      <c r="L310" t="s">
        <v>204</v>
      </c>
      <c r="M310" t="s">
        <v>204</v>
      </c>
      <c r="N310" t="s">
        <v>204</v>
      </c>
      <c r="O310" t="s">
        <v>204</v>
      </c>
      <c r="P310" t="s">
        <v>204</v>
      </c>
      <c r="Q310" s="80" t="s">
        <v>204</v>
      </c>
      <c r="R310" s="79"/>
      <c r="T310" t="s">
        <v>204</v>
      </c>
      <c r="U310" t="s">
        <v>204</v>
      </c>
      <c r="V310" t="s">
        <v>204</v>
      </c>
    </row>
    <row r="311" spans="2:22">
      <c r="B311" t="s">
        <v>204</v>
      </c>
      <c r="C311" s="79" t="s">
        <v>204</v>
      </c>
      <c r="E311" t="s">
        <v>204</v>
      </c>
      <c r="F311" t="s">
        <v>204</v>
      </c>
      <c r="G311" t="s">
        <v>204</v>
      </c>
      <c r="H311" t="s">
        <v>204</v>
      </c>
      <c r="I311" t="s">
        <v>204</v>
      </c>
      <c r="J311" t="s">
        <v>204</v>
      </c>
      <c r="K311" t="s">
        <v>204</v>
      </c>
      <c r="L311" t="s">
        <v>204</v>
      </c>
      <c r="M311" t="s">
        <v>204</v>
      </c>
      <c r="N311" t="s">
        <v>204</v>
      </c>
      <c r="O311" t="s">
        <v>204</v>
      </c>
      <c r="P311" t="s">
        <v>204</v>
      </c>
      <c r="Q311" s="80" t="s">
        <v>204</v>
      </c>
      <c r="R311" s="79"/>
      <c r="T311" t="s">
        <v>204</v>
      </c>
      <c r="U311" t="s">
        <v>204</v>
      </c>
      <c r="V311" t="s">
        <v>204</v>
      </c>
    </row>
    <row r="312" spans="2:22">
      <c r="B312" t="s">
        <v>204</v>
      </c>
      <c r="C312" s="79" t="s">
        <v>204</v>
      </c>
      <c r="E312" t="s">
        <v>204</v>
      </c>
      <c r="F312" t="s">
        <v>204</v>
      </c>
      <c r="G312" t="s">
        <v>204</v>
      </c>
      <c r="H312" t="s">
        <v>204</v>
      </c>
      <c r="I312" t="s">
        <v>204</v>
      </c>
      <c r="J312" t="s">
        <v>204</v>
      </c>
      <c r="K312" t="s">
        <v>204</v>
      </c>
      <c r="L312" t="s">
        <v>204</v>
      </c>
      <c r="M312" t="s">
        <v>204</v>
      </c>
      <c r="N312" t="s">
        <v>204</v>
      </c>
      <c r="O312" t="s">
        <v>204</v>
      </c>
      <c r="P312" t="s">
        <v>204</v>
      </c>
      <c r="Q312" s="80" t="s">
        <v>204</v>
      </c>
      <c r="R312" s="79"/>
      <c r="T312" t="s">
        <v>204</v>
      </c>
      <c r="U312" t="s">
        <v>204</v>
      </c>
      <c r="V312" t="s">
        <v>204</v>
      </c>
    </row>
    <row r="313" spans="2:22">
      <c r="B313" t="s">
        <v>204</v>
      </c>
      <c r="C313" s="79" t="s">
        <v>204</v>
      </c>
      <c r="E313" t="s">
        <v>204</v>
      </c>
      <c r="F313" t="s">
        <v>204</v>
      </c>
      <c r="G313" t="s">
        <v>204</v>
      </c>
      <c r="H313" t="s">
        <v>204</v>
      </c>
      <c r="I313" t="s">
        <v>204</v>
      </c>
      <c r="J313" t="s">
        <v>204</v>
      </c>
      <c r="K313" t="s">
        <v>204</v>
      </c>
      <c r="L313" t="s">
        <v>204</v>
      </c>
      <c r="M313" t="s">
        <v>204</v>
      </c>
      <c r="N313" t="s">
        <v>204</v>
      </c>
      <c r="O313" t="s">
        <v>204</v>
      </c>
      <c r="P313" t="s">
        <v>204</v>
      </c>
      <c r="Q313" s="80" t="s">
        <v>204</v>
      </c>
      <c r="R313" s="79"/>
      <c r="T313" t="s">
        <v>204</v>
      </c>
      <c r="U313" t="s">
        <v>204</v>
      </c>
      <c r="V313" t="s">
        <v>204</v>
      </c>
    </row>
    <row r="314" spans="2:22">
      <c r="B314" t="s">
        <v>204</v>
      </c>
      <c r="C314" s="79" t="s">
        <v>204</v>
      </c>
      <c r="E314" t="s">
        <v>204</v>
      </c>
      <c r="F314" t="s">
        <v>204</v>
      </c>
      <c r="G314" t="s">
        <v>204</v>
      </c>
      <c r="H314" t="s">
        <v>204</v>
      </c>
      <c r="I314" t="s">
        <v>204</v>
      </c>
      <c r="J314" t="s">
        <v>204</v>
      </c>
      <c r="K314" t="s">
        <v>204</v>
      </c>
      <c r="L314" t="s">
        <v>204</v>
      </c>
      <c r="M314" t="s">
        <v>204</v>
      </c>
      <c r="N314" t="s">
        <v>204</v>
      </c>
      <c r="O314" t="s">
        <v>204</v>
      </c>
      <c r="P314" t="s">
        <v>204</v>
      </c>
      <c r="Q314" s="80" t="s">
        <v>204</v>
      </c>
      <c r="R314" s="79"/>
      <c r="T314" t="s">
        <v>204</v>
      </c>
      <c r="U314" t="s">
        <v>204</v>
      </c>
      <c r="V314" t="s">
        <v>204</v>
      </c>
    </row>
    <row r="315" spans="2:22">
      <c r="B315" t="s">
        <v>204</v>
      </c>
      <c r="C315" s="79" t="s">
        <v>204</v>
      </c>
      <c r="E315" t="s">
        <v>204</v>
      </c>
      <c r="F315" t="s">
        <v>204</v>
      </c>
      <c r="G315" t="s">
        <v>204</v>
      </c>
      <c r="H315" t="s">
        <v>204</v>
      </c>
      <c r="I315" t="s">
        <v>204</v>
      </c>
      <c r="J315" t="s">
        <v>204</v>
      </c>
      <c r="K315" t="s">
        <v>204</v>
      </c>
      <c r="L315" t="s">
        <v>204</v>
      </c>
      <c r="M315" t="s">
        <v>204</v>
      </c>
      <c r="N315" t="s">
        <v>204</v>
      </c>
      <c r="O315" t="s">
        <v>204</v>
      </c>
      <c r="P315" t="s">
        <v>204</v>
      </c>
      <c r="Q315" s="80" t="s">
        <v>204</v>
      </c>
      <c r="R315" s="79"/>
      <c r="T315" t="s">
        <v>204</v>
      </c>
      <c r="U315" t="s">
        <v>204</v>
      </c>
      <c r="V315" t="s">
        <v>204</v>
      </c>
    </row>
    <row r="316" spans="2:22">
      <c r="B316" t="s">
        <v>204</v>
      </c>
      <c r="C316" s="79" t="s">
        <v>204</v>
      </c>
      <c r="E316" t="s">
        <v>204</v>
      </c>
      <c r="F316" t="s">
        <v>204</v>
      </c>
      <c r="G316" t="s">
        <v>204</v>
      </c>
      <c r="H316" t="s">
        <v>204</v>
      </c>
      <c r="I316" t="s">
        <v>204</v>
      </c>
      <c r="J316" t="s">
        <v>204</v>
      </c>
      <c r="K316" t="s">
        <v>204</v>
      </c>
      <c r="L316" t="s">
        <v>204</v>
      </c>
      <c r="M316" t="s">
        <v>204</v>
      </c>
      <c r="N316" t="s">
        <v>204</v>
      </c>
      <c r="O316" t="s">
        <v>204</v>
      </c>
      <c r="P316" t="s">
        <v>204</v>
      </c>
      <c r="Q316" s="80" t="s">
        <v>204</v>
      </c>
      <c r="R316" s="79"/>
      <c r="T316" t="s">
        <v>204</v>
      </c>
      <c r="U316" t="s">
        <v>204</v>
      </c>
      <c r="V316" t="s">
        <v>204</v>
      </c>
    </row>
    <row r="317" spans="2:22">
      <c r="B317" t="s">
        <v>204</v>
      </c>
      <c r="C317" s="79" t="s">
        <v>204</v>
      </c>
      <c r="E317" t="s">
        <v>204</v>
      </c>
      <c r="F317" t="s">
        <v>204</v>
      </c>
      <c r="G317" t="s">
        <v>204</v>
      </c>
      <c r="H317" t="s">
        <v>204</v>
      </c>
      <c r="I317" t="s">
        <v>204</v>
      </c>
      <c r="J317" t="s">
        <v>204</v>
      </c>
      <c r="K317" t="s">
        <v>204</v>
      </c>
      <c r="L317" t="s">
        <v>204</v>
      </c>
      <c r="M317" t="s">
        <v>204</v>
      </c>
      <c r="N317" t="s">
        <v>204</v>
      </c>
      <c r="O317" t="s">
        <v>204</v>
      </c>
      <c r="P317" t="s">
        <v>204</v>
      </c>
      <c r="Q317" s="80" t="s">
        <v>204</v>
      </c>
      <c r="R317" s="79"/>
      <c r="T317" t="s">
        <v>204</v>
      </c>
      <c r="U317" t="s">
        <v>204</v>
      </c>
      <c r="V317" t="s">
        <v>204</v>
      </c>
    </row>
    <row r="318" spans="2:22">
      <c r="B318" t="s">
        <v>204</v>
      </c>
      <c r="C318" s="79" t="s">
        <v>204</v>
      </c>
      <c r="E318" t="s">
        <v>204</v>
      </c>
      <c r="F318" t="s">
        <v>204</v>
      </c>
      <c r="G318" t="s">
        <v>204</v>
      </c>
      <c r="H318" t="s">
        <v>204</v>
      </c>
      <c r="I318" t="s">
        <v>204</v>
      </c>
      <c r="J318" t="s">
        <v>204</v>
      </c>
      <c r="K318" t="s">
        <v>204</v>
      </c>
      <c r="L318" t="s">
        <v>204</v>
      </c>
      <c r="M318" t="s">
        <v>204</v>
      </c>
      <c r="N318" t="s">
        <v>204</v>
      </c>
      <c r="O318" t="s">
        <v>204</v>
      </c>
      <c r="P318" t="s">
        <v>204</v>
      </c>
      <c r="Q318" s="80" t="s">
        <v>204</v>
      </c>
      <c r="R318" s="79"/>
      <c r="T318" t="s">
        <v>204</v>
      </c>
      <c r="U318" t="s">
        <v>204</v>
      </c>
      <c r="V318" t="s">
        <v>204</v>
      </c>
    </row>
    <row r="319" spans="2:22">
      <c r="B319" t="s">
        <v>204</v>
      </c>
      <c r="C319" s="79" t="s">
        <v>204</v>
      </c>
      <c r="E319" t="s">
        <v>204</v>
      </c>
      <c r="F319" t="s">
        <v>204</v>
      </c>
      <c r="G319" t="s">
        <v>204</v>
      </c>
      <c r="H319" t="s">
        <v>204</v>
      </c>
      <c r="I319" t="s">
        <v>204</v>
      </c>
      <c r="J319" t="s">
        <v>204</v>
      </c>
      <c r="K319" t="s">
        <v>204</v>
      </c>
      <c r="L319" t="s">
        <v>204</v>
      </c>
      <c r="M319" t="s">
        <v>204</v>
      </c>
      <c r="N319" t="s">
        <v>204</v>
      </c>
      <c r="O319" t="s">
        <v>204</v>
      </c>
      <c r="P319" t="s">
        <v>204</v>
      </c>
      <c r="Q319" s="80" t="s">
        <v>204</v>
      </c>
      <c r="R319" s="79"/>
      <c r="T319" t="s">
        <v>204</v>
      </c>
      <c r="U319" t="s">
        <v>204</v>
      </c>
      <c r="V319" t="s">
        <v>204</v>
      </c>
    </row>
    <row r="320" spans="2:22">
      <c r="B320" t="s">
        <v>204</v>
      </c>
      <c r="C320" s="79" t="s">
        <v>204</v>
      </c>
      <c r="E320" t="s">
        <v>204</v>
      </c>
      <c r="F320" t="s">
        <v>204</v>
      </c>
      <c r="G320" t="s">
        <v>204</v>
      </c>
      <c r="H320" t="s">
        <v>204</v>
      </c>
      <c r="I320" t="s">
        <v>204</v>
      </c>
      <c r="J320" t="s">
        <v>204</v>
      </c>
      <c r="K320" t="s">
        <v>204</v>
      </c>
      <c r="L320" t="s">
        <v>204</v>
      </c>
      <c r="M320" t="s">
        <v>204</v>
      </c>
      <c r="N320" t="s">
        <v>204</v>
      </c>
      <c r="O320" t="s">
        <v>204</v>
      </c>
      <c r="P320" t="s">
        <v>204</v>
      </c>
      <c r="Q320" s="80" t="s">
        <v>204</v>
      </c>
      <c r="R320" s="79"/>
      <c r="T320" t="s">
        <v>204</v>
      </c>
      <c r="U320" t="s">
        <v>204</v>
      </c>
      <c r="V320" t="s">
        <v>204</v>
      </c>
    </row>
    <row r="321" spans="2:22">
      <c r="B321" t="s">
        <v>204</v>
      </c>
      <c r="C321" s="79" t="s">
        <v>204</v>
      </c>
      <c r="E321" t="s">
        <v>204</v>
      </c>
      <c r="F321" t="s">
        <v>204</v>
      </c>
      <c r="G321" t="s">
        <v>204</v>
      </c>
      <c r="H321" t="s">
        <v>204</v>
      </c>
      <c r="I321" t="s">
        <v>204</v>
      </c>
      <c r="J321" t="s">
        <v>204</v>
      </c>
      <c r="K321" t="s">
        <v>204</v>
      </c>
      <c r="L321" t="s">
        <v>204</v>
      </c>
      <c r="M321" t="s">
        <v>204</v>
      </c>
      <c r="N321" t="s">
        <v>204</v>
      </c>
      <c r="O321" t="s">
        <v>204</v>
      </c>
      <c r="P321" t="s">
        <v>204</v>
      </c>
      <c r="Q321" s="80" t="s">
        <v>204</v>
      </c>
      <c r="R321" s="79"/>
      <c r="T321" t="s">
        <v>204</v>
      </c>
      <c r="U321" t="s">
        <v>204</v>
      </c>
      <c r="V321" t="s">
        <v>204</v>
      </c>
    </row>
    <row r="322" spans="2:22">
      <c r="B322" t="s">
        <v>204</v>
      </c>
      <c r="C322" s="79" t="s">
        <v>204</v>
      </c>
      <c r="E322" t="s">
        <v>204</v>
      </c>
      <c r="F322" t="s">
        <v>204</v>
      </c>
      <c r="G322" t="s">
        <v>204</v>
      </c>
      <c r="H322" t="s">
        <v>204</v>
      </c>
      <c r="I322" t="s">
        <v>204</v>
      </c>
      <c r="J322" t="s">
        <v>204</v>
      </c>
      <c r="K322" t="s">
        <v>204</v>
      </c>
      <c r="L322" t="s">
        <v>204</v>
      </c>
      <c r="M322" t="s">
        <v>204</v>
      </c>
      <c r="N322" t="s">
        <v>204</v>
      </c>
      <c r="O322" t="s">
        <v>204</v>
      </c>
      <c r="P322" t="s">
        <v>204</v>
      </c>
      <c r="Q322" s="80" t="s">
        <v>204</v>
      </c>
      <c r="R322" s="79"/>
      <c r="T322" t="s">
        <v>204</v>
      </c>
      <c r="U322" t="s">
        <v>204</v>
      </c>
      <c r="V322" t="s">
        <v>204</v>
      </c>
    </row>
    <row r="323" spans="2:22">
      <c r="B323" t="s">
        <v>204</v>
      </c>
      <c r="C323" s="79" t="s">
        <v>204</v>
      </c>
      <c r="E323" t="s">
        <v>204</v>
      </c>
      <c r="F323" t="s">
        <v>204</v>
      </c>
      <c r="G323" t="s">
        <v>204</v>
      </c>
      <c r="H323" t="s">
        <v>204</v>
      </c>
      <c r="I323" t="s">
        <v>204</v>
      </c>
      <c r="J323" t="s">
        <v>204</v>
      </c>
      <c r="K323" t="s">
        <v>204</v>
      </c>
      <c r="L323" t="s">
        <v>204</v>
      </c>
      <c r="M323" t="s">
        <v>204</v>
      </c>
      <c r="N323" t="s">
        <v>204</v>
      </c>
      <c r="O323" t="s">
        <v>204</v>
      </c>
      <c r="P323" t="s">
        <v>204</v>
      </c>
      <c r="Q323" s="80" t="s">
        <v>204</v>
      </c>
      <c r="R323" s="79"/>
      <c r="T323" t="s">
        <v>204</v>
      </c>
      <c r="U323" t="s">
        <v>204</v>
      </c>
      <c r="V323" t="s">
        <v>204</v>
      </c>
    </row>
    <row r="324" spans="2:22">
      <c r="B324" t="s">
        <v>204</v>
      </c>
      <c r="C324" s="79" t="s">
        <v>204</v>
      </c>
      <c r="E324" t="s">
        <v>204</v>
      </c>
      <c r="F324" t="s">
        <v>204</v>
      </c>
      <c r="G324" t="s">
        <v>204</v>
      </c>
      <c r="H324" t="s">
        <v>204</v>
      </c>
      <c r="I324" t="s">
        <v>204</v>
      </c>
      <c r="J324" t="s">
        <v>204</v>
      </c>
      <c r="K324" t="s">
        <v>204</v>
      </c>
      <c r="L324" t="s">
        <v>204</v>
      </c>
      <c r="M324" t="s">
        <v>204</v>
      </c>
      <c r="N324" t="s">
        <v>204</v>
      </c>
      <c r="O324" t="s">
        <v>204</v>
      </c>
      <c r="P324" t="s">
        <v>204</v>
      </c>
      <c r="Q324" s="80" t="s">
        <v>204</v>
      </c>
      <c r="R324" s="79"/>
      <c r="T324" t="s">
        <v>204</v>
      </c>
      <c r="U324" t="s">
        <v>204</v>
      </c>
      <c r="V324" t="s">
        <v>204</v>
      </c>
    </row>
    <row r="325" spans="2:22">
      <c r="B325" t="s">
        <v>204</v>
      </c>
      <c r="C325" s="79" t="s">
        <v>204</v>
      </c>
      <c r="E325" t="s">
        <v>204</v>
      </c>
      <c r="F325" t="s">
        <v>204</v>
      </c>
      <c r="G325" t="s">
        <v>204</v>
      </c>
      <c r="H325" t="s">
        <v>204</v>
      </c>
      <c r="I325" t="s">
        <v>204</v>
      </c>
      <c r="J325" t="s">
        <v>204</v>
      </c>
      <c r="K325" t="s">
        <v>204</v>
      </c>
      <c r="L325" t="s">
        <v>204</v>
      </c>
      <c r="M325" t="s">
        <v>204</v>
      </c>
      <c r="N325" t="s">
        <v>204</v>
      </c>
      <c r="O325" t="s">
        <v>204</v>
      </c>
      <c r="P325" t="s">
        <v>204</v>
      </c>
      <c r="Q325" s="80" t="s">
        <v>204</v>
      </c>
      <c r="R325" s="79"/>
      <c r="T325" t="s">
        <v>204</v>
      </c>
      <c r="U325" t="s">
        <v>204</v>
      </c>
      <c r="V325" t="s">
        <v>204</v>
      </c>
    </row>
    <row r="326" spans="2:22">
      <c r="B326" t="s">
        <v>204</v>
      </c>
      <c r="C326" s="79" t="s">
        <v>204</v>
      </c>
      <c r="E326" t="s">
        <v>204</v>
      </c>
      <c r="F326" t="s">
        <v>204</v>
      </c>
      <c r="G326" t="s">
        <v>204</v>
      </c>
      <c r="H326" t="s">
        <v>204</v>
      </c>
      <c r="I326" t="s">
        <v>204</v>
      </c>
      <c r="J326" t="s">
        <v>204</v>
      </c>
      <c r="K326" t="s">
        <v>204</v>
      </c>
      <c r="L326" t="s">
        <v>204</v>
      </c>
      <c r="M326" t="s">
        <v>204</v>
      </c>
      <c r="N326" t="s">
        <v>204</v>
      </c>
      <c r="O326" t="s">
        <v>204</v>
      </c>
      <c r="P326" t="s">
        <v>204</v>
      </c>
      <c r="Q326" s="80" t="s">
        <v>204</v>
      </c>
      <c r="R326" s="79"/>
      <c r="T326" t="s">
        <v>204</v>
      </c>
      <c r="U326" t="s">
        <v>204</v>
      </c>
      <c r="V326" t="s">
        <v>204</v>
      </c>
    </row>
    <row r="327" spans="2:22">
      <c r="B327" t="s">
        <v>204</v>
      </c>
      <c r="C327" s="79" t="s">
        <v>204</v>
      </c>
      <c r="E327" t="s">
        <v>204</v>
      </c>
      <c r="F327" t="s">
        <v>204</v>
      </c>
      <c r="G327" t="s">
        <v>204</v>
      </c>
      <c r="H327" t="s">
        <v>204</v>
      </c>
      <c r="I327" t="s">
        <v>204</v>
      </c>
      <c r="J327" t="s">
        <v>204</v>
      </c>
      <c r="K327" t="s">
        <v>204</v>
      </c>
      <c r="L327" t="s">
        <v>204</v>
      </c>
      <c r="M327" t="s">
        <v>204</v>
      </c>
      <c r="N327" t="s">
        <v>204</v>
      </c>
      <c r="O327" t="s">
        <v>204</v>
      </c>
      <c r="P327" t="s">
        <v>204</v>
      </c>
      <c r="Q327" s="80" t="s">
        <v>204</v>
      </c>
      <c r="R327" s="79"/>
      <c r="T327" t="s">
        <v>204</v>
      </c>
      <c r="U327" t="s">
        <v>204</v>
      </c>
      <c r="V327" t="s">
        <v>204</v>
      </c>
    </row>
    <row r="328" spans="2:22">
      <c r="B328" t="s">
        <v>204</v>
      </c>
      <c r="C328" s="79" t="s">
        <v>204</v>
      </c>
      <c r="E328" t="s">
        <v>204</v>
      </c>
      <c r="F328" t="s">
        <v>204</v>
      </c>
      <c r="G328" t="s">
        <v>204</v>
      </c>
      <c r="H328" t="s">
        <v>204</v>
      </c>
      <c r="I328" t="s">
        <v>204</v>
      </c>
      <c r="J328" t="s">
        <v>204</v>
      </c>
      <c r="K328" t="s">
        <v>204</v>
      </c>
      <c r="L328" t="s">
        <v>204</v>
      </c>
      <c r="M328" t="s">
        <v>204</v>
      </c>
      <c r="N328" t="s">
        <v>204</v>
      </c>
      <c r="O328" t="s">
        <v>204</v>
      </c>
      <c r="P328" t="s">
        <v>204</v>
      </c>
      <c r="Q328" s="80" t="s">
        <v>204</v>
      </c>
      <c r="R328" s="79"/>
      <c r="T328" t="s">
        <v>204</v>
      </c>
      <c r="U328" t="s">
        <v>204</v>
      </c>
      <c r="V328" t="s">
        <v>204</v>
      </c>
    </row>
    <row r="329" spans="2:22">
      <c r="B329" t="s">
        <v>204</v>
      </c>
      <c r="C329" s="79" t="s">
        <v>204</v>
      </c>
      <c r="E329" t="s">
        <v>204</v>
      </c>
      <c r="F329" t="s">
        <v>204</v>
      </c>
      <c r="G329" t="s">
        <v>204</v>
      </c>
      <c r="H329" t="s">
        <v>204</v>
      </c>
      <c r="I329" t="s">
        <v>204</v>
      </c>
      <c r="J329" t="s">
        <v>204</v>
      </c>
      <c r="K329" t="s">
        <v>204</v>
      </c>
      <c r="L329" t="s">
        <v>204</v>
      </c>
      <c r="M329" t="s">
        <v>204</v>
      </c>
      <c r="N329" t="s">
        <v>204</v>
      </c>
      <c r="O329" t="s">
        <v>204</v>
      </c>
      <c r="P329" t="s">
        <v>204</v>
      </c>
      <c r="Q329" s="80" t="s">
        <v>204</v>
      </c>
      <c r="R329" s="79"/>
      <c r="T329" t="s">
        <v>204</v>
      </c>
      <c r="U329" t="s">
        <v>204</v>
      </c>
      <c r="V329" t="s">
        <v>204</v>
      </c>
    </row>
    <row r="330" spans="2:22">
      <c r="B330" t="s">
        <v>204</v>
      </c>
      <c r="C330" s="79" t="s">
        <v>204</v>
      </c>
      <c r="E330" t="s">
        <v>204</v>
      </c>
      <c r="F330" t="s">
        <v>204</v>
      </c>
      <c r="G330" t="s">
        <v>204</v>
      </c>
      <c r="H330" t="s">
        <v>204</v>
      </c>
      <c r="I330" t="s">
        <v>204</v>
      </c>
      <c r="J330" t="s">
        <v>204</v>
      </c>
      <c r="K330" t="s">
        <v>204</v>
      </c>
      <c r="L330" t="s">
        <v>204</v>
      </c>
      <c r="M330" t="s">
        <v>204</v>
      </c>
      <c r="N330" t="s">
        <v>204</v>
      </c>
      <c r="O330" t="s">
        <v>204</v>
      </c>
      <c r="P330" t="s">
        <v>204</v>
      </c>
      <c r="Q330" s="80" t="s">
        <v>204</v>
      </c>
      <c r="R330" s="79"/>
      <c r="T330" t="s">
        <v>204</v>
      </c>
      <c r="U330" t="s">
        <v>204</v>
      </c>
      <c r="V330" t="s">
        <v>204</v>
      </c>
    </row>
    <row r="331" spans="2:22">
      <c r="B331" t="s">
        <v>204</v>
      </c>
      <c r="C331" s="79" t="s">
        <v>204</v>
      </c>
      <c r="E331" t="s">
        <v>204</v>
      </c>
      <c r="F331" t="s">
        <v>204</v>
      </c>
      <c r="G331" t="s">
        <v>204</v>
      </c>
      <c r="H331" t="s">
        <v>204</v>
      </c>
      <c r="I331" t="s">
        <v>204</v>
      </c>
      <c r="J331" t="s">
        <v>204</v>
      </c>
      <c r="K331" t="s">
        <v>204</v>
      </c>
      <c r="L331" t="s">
        <v>204</v>
      </c>
      <c r="M331" t="s">
        <v>204</v>
      </c>
      <c r="N331" t="s">
        <v>204</v>
      </c>
      <c r="O331" t="s">
        <v>204</v>
      </c>
      <c r="P331" t="s">
        <v>204</v>
      </c>
      <c r="Q331" s="80" t="s">
        <v>204</v>
      </c>
      <c r="R331" s="79"/>
      <c r="T331" t="s">
        <v>204</v>
      </c>
      <c r="U331" t="s">
        <v>204</v>
      </c>
      <c r="V331" t="s">
        <v>204</v>
      </c>
    </row>
    <row r="332" spans="2:22">
      <c r="B332" t="s">
        <v>204</v>
      </c>
      <c r="C332" s="79" t="s">
        <v>204</v>
      </c>
      <c r="E332" t="s">
        <v>204</v>
      </c>
      <c r="F332" t="s">
        <v>204</v>
      </c>
      <c r="G332" t="s">
        <v>204</v>
      </c>
      <c r="H332" t="s">
        <v>204</v>
      </c>
      <c r="I332" t="s">
        <v>204</v>
      </c>
      <c r="J332" t="s">
        <v>204</v>
      </c>
      <c r="K332" t="s">
        <v>204</v>
      </c>
      <c r="L332" t="s">
        <v>204</v>
      </c>
      <c r="M332" t="s">
        <v>204</v>
      </c>
      <c r="N332" t="s">
        <v>204</v>
      </c>
      <c r="O332" t="s">
        <v>204</v>
      </c>
      <c r="P332" t="s">
        <v>204</v>
      </c>
      <c r="Q332" s="80" t="s">
        <v>204</v>
      </c>
      <c r="R332" s="79"/>
      <c r="T332" t="s">
        <v>204</v>
      </c>
      <c r="U332" t="s">
        <v>204</v>
      </c>
      <c r="V332" t="s">
        <v>204</v>
      </c>
    </row>
    <row r="333" spans="2:22">
      <c r="B333" t="s">
        <v>204</v>
      </c>
      <c r="C333" s="79" t="s">
        <v>204</v>
      </c>
      <c r="E333" t="s">
        <v>204</v>
      </c>
      <c r="F333" t="s">
        <v>204</v>
      </c>
      <c r="G333" t="s">
        <v>204</v>
      </c>
      <c r="H333" t="s">
        <v>204</v>
      </c>
      <c r="I333" t="s">
        <v>204</v>
      </c>
      <c r="J333" t="s">
        <v>204</v>
      </c>
      <c r="K333" t="s">
        <v>204</v>
      </c>
      <c r="L333" t="s">
        <v>204</v>
      </c>
      <c r="M333" t="s">
        <v>204</v>
      </c>
      <c r="N333" t="s">
        <v>204</v>
      </c>
      <c r="O333" t="s">
        <v>204</v>
      </c>
      <c r="P333" t="s">
        <v>204</v>
      </c>
      <c r="Q333" s="80" t="s">
        <v>204</v>
      </c>
      <c r="R333" s="79"/>
      <c r="T333" t="s">
        <v>204</v>
      </c>
      <c r="U333" t="s">
        <v>204</v>
      </c>
      <c r="V333" t="s">
        <v>204</v>
      </c>
    </row>
    <row r="334" spans="2:22">
      <c r="B334" t="s">
        <v>204</v>
      </c>
      <c r="C334" s="79" t="s">
        <v>204</v>
      </c>
      <c r="E334" t="s">
        <v>204</v>
      </c>
      <c r="F334" t="s">
        <v>204</v>
      </c>
      <c r="G334" t="s">
        <v>204</v>
      </c>
      <c r="H334" t="s">
        <v>204</v>
      </c>
      <c r="I334" t="s">
        <v>204</v>
      </c>
      <c r="J334" t="s">
        <v>204</v>
      </c>
      <c r="K334" t="s">
        <v>204</v>
      </c>
      <c r="L334" t="s">
        <v>204</v>
      </c>
      <c r="M334" t="s">
        <v>204</v>
      </c>
      <c r="N334" t="s">
        <v>204</v>
      </c>
      <c r="O334" t="s">
        <v>204</v>
      </c>
      <c r="P334" t="s">
        <v>204</v>
      </c>
      <c r="Q334" s="80" t="s">
        <v>204</v>
      </c>
      <c r="R334" s="79"/>
      <c r="T334" t="s">
        <v>204</v>
      </c>
      <c r="U334" t="s">
        <v>204</v>
      </c>
      <c r="V334" t="s">
        <v>204</v>
      </c>
    </row>
    <row r="335" spans="2:22">
      <c r="B335" t="s">
        <v>204</v>
      </c>
      <c r="C335" s="79" t="s">
        <v>204</v>
      </c>
      <c r="E335" t="s">
        <v>204</v>
      </c>
      <c r="F335" t="s">
        <v>204</v>
      </c>
      <c r="G335" t="s">
        <v>204</v>
      </c>
      <c r="H335" t="s">
        <v>204</v>
      </c>
      <c r="I335" t="s">
        <v>204</v>
      </c>
      <c r="J335" t="s">
        <v>204</v>
      </c>
      <c r="K335" t="s">
        <v>204</v>
      </c>
      <c r="L335" t="s">
        <v>204</v>
      </c>
      <c r="M335" t="s">
        <v>204</v>
      </c>
      <c r="N335" t="s">
        <v>204</v>
      </c>
      <c r="O335" t="s">
        <v>204</v>
      </c>
      <c r="P335" t="s">
        <v>204</v>
      </c>
      <c r="Q335" s="80" t="s">
        <v>204</v>
      </c>
      <c r="R335" s="79"/>
      <c r="T335" t="s">
        <v>204</v>
      </c>
      <c r="U335" t="s">
        <v>204</v>
      </c>
      <c r="V335" t="s">
        <v>204</v>
      </c>
    </row>
    <row r="336" spans="2:22">
      <c r="B336" t="s">
        <v>204</v>
      </c>
      <c r="C336" s="79" t="s">
        <v>204</v>
      </c>
      <c r="E336" t="s">
        <v>204</v>
      </c>
      <c r="F336" t="s">
        <v>204</v>
      </c>
      <c r="G336" t="s">
        <v>204</v>
      </c>
      <c r="H336" t="s">
        <v>204</v>
      </c>
      <c r="I336" t="s">
        <v>204</v>
      </c>
      <c r="J336" t="s">
        <v>204</v>
      </c>
      <c r="K336" t="s">
        <v>204</v>
      </c>
      <c r="L336" t="s">
        <v>204</v>
      </c>
      <c r="M336" t="s">
        <v>204</v>
      </c>
      <c r="N336" t="s">
        <v>204</v>
      </c>
      <c r="O336" t="s">
        <v>204</v>
      </c>
      <c r="P336" t="s">
        <v>204</v>
      </c>
      <c r="Q336" s="80" t="s">
        <v>204</v>
      </c>
      <c r="R336" s="79"/>
      <c r="T336" t="s">
        <v>204</v>
      </c>
      <c r="U336" t="s">
        <v>204</v>
      </c>
      <c r="V336" t="s">
        <v>204</v>
      </c>
    </row>
    <row r="337" spans="2:22">
      <c r="B337" t="s">
        <v>204</v>
      </c>
      <c r="C337" s="79" t="s">
        <v>204</v>
      </c>
      <c r="E337" t="s">
        <v>204</v>
      </c>
      <c r="F337" t="s">
        <v>204</v>
      </c>
      <c r="G337" t="s">
        <v>204</v>
      </c>
      <c r="H337" t="s">
        <v>204</v>
      </c>
      <c r="I337" t="s">
        <v>204</v>
      </c>
      <c r="J337" t="s">
        <v>204</v>
      </c>
      <c r="K337" t="s">
        <v>204</v>
      </c>
      <c r="L337" t="s">
        <v>204</v>
      </c>
      <c r="M337" t="s">
        <v>204</v>
      </c>
      <c r="N337" t="s">
        <v>204</v>
      </c>
      <c r="O337" t="s">
        <v>204</v>
      </c>
      <c r="P337" t="s">
        <v>204</v>
      </c>
      <c r="Q337" s="80" t="s">
        <v>204</v>
      </c>
      <c r="R337" s="79"/>
      <c r="T337" t="s">
        <v>204</v>
      </c>
      <c r="U337" t="s">
        <v>204</v>
      </c>
      <c r="V337" t="s">
        <v>204</v>
      </c>
    </row>
    <row r="338" spans="2:22">
      <c r="B338" t="s">
        <v>204</v>
      </c>
      <c r="C338" s="79" t="s">
        <v>204</v>
      </c>
      <c r="E338" t="s">
        <v>204</v>
      </c>
      <c r="F338" t="s">
        <v>204</v>
      </c>
      <c r="G338" t="s">
        <v>204</v>
      </c>
      <c r="H338" t="s">
        <v>204</v>
      </c>
      <c r="I338" t="s">
        <v>204</v>
      </c>
      <c r="J338" t="s">
        <v>204</v>
      </c>
      <c r="K338" t="s">
        <v>204</v>
      </c>
      <c r="L338" t="s">
        <v>204</v>
      </c>
      <c r="M338" t="s">
        <v>204</v>
      </c>
      <c r="N338" t="s">
        <v>204</v>
      </c>
      <c r="O338" t="s">
        <v>204</v>
      </c>
      <c r="P338" t="s">
        <v>204</v>
      </c>
      <c r="Q338" s="80" t="s">
        <v>204</v>
      </c>
      <c r="R338" s="79"/>
      <c r="T338" t="s">
        <v>204</v>
      </c>
      <c r="U338" t="s">
        <v>204</v>
      </c>
      <c r="V338" t="s">
        <v>204</v>
      </c>
    </row>
    <row r="339" spans="2:22">
      <c r="B339" t="s">
        <v>204</v>
      </c>
      <c r="C339" s="79" t="s">
        <v>204</v>
      </c>
      <c r="E339" t="s">
        <v>204</v>
      </c>
      <c r="F339" t="s">
        <v>204</v>
      </c>
      <c r="G339" t="s">
        <v>204</v>
      </c>
      <c r="H339" t="s">
        <v>204</v>
      </c>
      <c r="I339" t="s">
        <v>204</v>
      </c>
      <c r="J339" t="s">
        <v>204</v>
      </c>
      <c r="K339" t="s">
        <v>204</v>
      </c>
      <c r="L339" t="s">
        <v>204</v>
      </c>
      <c r="M339" t="s">
        <v>204</v>
      </c>
      <c r="N339" t="s">
        <v>204</v>
      </c>
      <c r="O339" t="s">
        <v>204</v>
      </c>
      <c r="P339" t="s">
        <v>204</v>
      </c>
      <c r="Q339" s="80" t="s">
        <v>204</v>
      </c>
      <c r="R339" s="79"/>
      <c r="T339" t="s">
        <v>204</v>
      </c>
      <c r="U339" t="s">
        <v>204</v>
      </c>
      <c r="V339" t="s">
        <v>204</v>
      </c>
    </row>
    <row r="340" spans="2:22">
      <c r="B340" t="s">
        <v>204</v>
      </c>
      <c r="C340" s="79" t="s">
        <v>204</v>
      </c>
      <c r="E340" t="s">
        <v>204</v>
      </c>
      <c r="F340" t="s">
        <v>204</v>
      </c>
      <c r="G340" t="s">
        <v>204</v>
      </c>
      <c r="H340" t="s">
        <v>204</v>
      </c>
      <c r="I340" t="s">
        <v>204</v>
      </c>
      <c r="J340" t="s">
        <v>204</v>
      </c>
      <c r="K340" t="s">
        <v>204</v>
      </c>
      <c r="L340" t="s">
        <v>204</v>
      </c>
      <c r="M340" t="s">
        <v>204</v>
      </c>
      <c r="N340" t="s">
        <v>204</v>
      </c>
      <c r="O340" t="s">
        <v>204</v>
      </c>
      <c r="P340" t="s">
        <v>204</v>
      </c>
      <c r="Q340" s="80" t="s">
        <v>204</v>
      </c>
      <c r="R340" s="79"/>
      <c r="T340" t="s">
        <v>204</v>
      </c>
      <c r="U340" t="s">
        <v>204</v>
      </c>
      <c r="V340" t="s">
        <v>204</v>
      </c>
    </row>
    <row r="341" spans="2:22">
      <c r="B341" t="s">
        <v>204</v>
      </c>
      <c r="C341" s="79" t="s">
        <v>204</v>
      </c>
      <c r="E341" t="s">
        <v>204</v>
      </c>
      <c r="F341" t="s">
        <v>204</v>
      </c>
      <c r="G341" t="s">
        <v>204</v>
      </c>
      <c r="H341" t="s">
        <v>204</v>
      </c>
      <c r="I341" t="s">
        <v>204</v>
      </c>
      <c r="J341" t="s">
        <v>204</v>
      </c>
      <c r="K341" t="s">
        <v>204</v>
      </c>
      <c r="L341" t="s">
        <v>204</v>
      </c>
      <c r="M341" t="s">
        <v>204</v>
      </c>
      <c r="N341" t="s">
        <v>204</v>
      </c>
      <c r="O341" t="s">
        <v>204</v>
      </c>
      <c r="P341" t="s">
        <v>204</v>
      </c>
      <c r="Q341" s="80" t="s">
        <v>204</v>
      </c>
      <c r="R341" s="79"/>
      <c r="T341" t="s">
        <v>204</v>
      </c>
      <c r="U341" t="s">
        <v>204</v>
      </c>
      <c r="V341" t="s">
        <v>204</v>
      </c>
    </row>
    <row r="342" spans="2:22">
      <c r="B342" t="s">
        <v>204</v>
      </c>
      <c r="C342" s="79" t="s">
        <v>204</v>
      </c>
      <c r="E342" t="s">
        <v>204</v>
      </c>
      <c r="F342" t="s">
        <v>204</v>
      </c>
      <c r="G342" t="s">
        <v>204</v>
      </c>
      <c r="H342" t="s">
        <v>204</v>
      </c>
      <c r="I342" t="s">
        <v>204</v>
      </c>
      <c r="J342" t="s">
        <v>204</v>
      </c>
      <c r="K342" t="s">
        <v>204</v>
      </c>
      <c r="L342" t="s">
        <v>204</v>
      </c>
      <c r="M342" t="s">
        <v>204</v>
      </c>
      <c r="N342" t="s">
        <v>204</v>
      </c>
      <c r="O342" t="s">
        <v>204</v>
      </c>
      <c r="P342" t="s">
        <v>204</v>
      </c>
      <c r="Q342" s="80" t="s">
        <v>204</v>
      </c>
      <c r="R342" s="79"/>
      <c r="T342" t="s">
        <v>204</v>
      </c>
      <c r="U342" t="s">
        <v>204</v>
      </c>
      <c r="V342" t="s">
        <v>204</v>
      </c>
    </row>
    <row r="343" spans="2:22">
      <c r="B343" t="s">
        <v>204</v>
      </c>
      <c r="C343" s="79" t="s">
        <v>204</v>
      </c>
      <c r="E343" t="s">
        <v>204</v>
      </c>
      <c r="F343" t="s">
        <v>204</v>
      </c>
      <c r="G343" t="s">
        <v>204</v>
      </c>
      <c r="H343" t="s">
        <v>204</v>
      </c>
      <c r="I343" t="s">
        <v>204</v>
      </c>
      <c r="J343" t="s">
        <v>204</v>
      </c>
      <c r="K343" t="s">
        <v>204</v>
      </c>
      <c r="L343" t="s">
        <v>204</v>
      </c>
      <c r="M343" t="s">
        <v>204</v>
      </c>
      <c r="N343" t="s">
        <v>204</v>
      </c>
      <c r="O343" t="s">
        <v>204</v>
      </c>
      <c r="P343" t="s">
        <v>204</v>
      </c>
      <c r="Q343" s="80" t="s">
        <v>204</v>
      </c>
      <c r="R343" s="79"/>
      <c r="T343" t="s">
        <v>204</v>
      </c>
      <c r="U343" t="s">
        <v>204</v>
      </c>
      <c r="V343" t="s">
        <v>204</v>
      </c>
    </row>
    <row r="344" spans="2:22">
      <c r="B344" t="s">
        <v>204</v>
      </c>
      <c r="C344" s="79" t="s">
        <v>204</v>
      </c>
      <c r="E344" t="s">
        <v>204</v>
      </c>
      <c r="F344" t="s">
        <v>204</v>
      </c>
      <c r="G344" t="s">
        <v>204</v>
      </c>
      <c r="H344" t="s">
        <v>204</v>
      </c>
      <c r="I344" t="s">
        <v>204</v>
      </c>
      <c r="J344" t="s">
        <v>204</v>
      </c>
      <c r="K344" t="s">
        <v>204</v>
      </c>
      <c r="L344" t="s">
        <v>204</v>
      </c>
      <c r="M344" t="s">
        <v>204</v>
      </c>
      <c r="N344" t="s">
        <v>204</v>
      </c>
      <c r="O344" t="s">
        <v>204</v>
      </c>
      <c r="P344" t="s">
        <v>204</v>
      </c>
      <c r="Q344" s="80" t="s">
        <v>204</v>
      </c>
      <c r="R344" s="79"/>
      <c r="T344" t="s">
        <v>204</v>
      </c>
      <c r="U344" t="s">
        <v>204</v>
      </c>
      <c r="V344" t="s">
        <v>204</v>
      </c>
    </row>
    <row r="345" spans="2:22">
      <c r="B345" t="s">
        <v>204</v>
      </c>
      <c r="C345" s="79" t="s">
        <v>204</v>
      </c>
      <c r="E345" t="s">
        <v>204</v>
      </c>
      <c r="F345" t="s">
        <v>204</v>
      </c>
      <c r="G345" t="s">
        <v>204</v>
      </c>
      <c r="H345" t="s">
        <v>204</v>
      </c>
      <c r="I345" t="s">
        <v>204</v>
      </c>
      <c r="J345" t="s">
        <v>204</v>
      </c>
      <c r="K345" t="s">
        <v>204</v>
      </c>
      <c r="L345" t="s">
        <v>204</v>
      </c>
      <c r="M345" t="s">
        <v>204</v>
      </c>
      <c r="N345" t="s">
        <v>204</v>
      </c>
      <c r="O345" t="s">
        <v>204</v>
      </c>
      <c r="P345" t="s">
        <v>204</v>
      </c>
      <c r="Q345" s="80" t="s">
        <v>204</v>
      </c>
      <c r="R345" s="79"/>
      <c r="T345" t="s">
        <v>204</v>
      </c>
      <c r="U345" t="s">
        <v>204</v>
      </c>
      <c r="V345" t="s">
        <v>204</v>
      </c>
    </row>
    <row r="346" spans="2:22">
      <c r="B346" t="s">
        <v>204</v>
      </c>
      <c r="C346" s="79" t="s">
        <v>204</v>
      </c>
      <c r="E346" t="s">
        <v>204</v>
      </c>
      <c r="F346" t="s">
        <v>204</v>
      </c>
      <c r="G346" t="s">
        <v>204</v>
      </c>
      <c r="H346" t="s">
        <v>204</v>
      </c>
      <c r="I346" t="s">
        <v>204</v>
      </c>
      <c r="J346" t="s">
        <v>204</v>
      </c>
      <c r="K346" t="s">
        <v>204</v>
      </c>
      <c r="L346" t="s">
        <v>204</v>
      </c>
      <c r="M346" t="s">
        <v>204</v>
      </c>
      <c r="N346" t="s">
        <v>204</v>
      </c>
      <c r="O346" t="s">
        <v>204</v>
      </c>
      <c r="P346" t="s">
        <v>204</v>
      </c>
      <c r="Q346" s="80" t="s">
        <v>204</v>
      </c>
      <c r="R346" s="79"/>
      <c r="T346" t="s">
        <v>204</v>
      </c>
      <c r="U346" t="s">
        <v>204</v>
      </c>
      <c r="V346" t="s">
        <v>204</v>
      </c>
    </row>
    <row r="347" spans="2:22">
      <c r="B347" t="s">
        <v>204</v>
      </c>
      <c r="C347" s="79" t="s">
        <v>204</v>
      </c>
      <c r="E347" t="s">
        <v>204</v>
      </c>
      <c r="F347" t="s">
        <v>204</v>
      </c>
      <c r="G347" t="s">
        <v>204</v>
      </c>
      <c r="H347" t="s">
        <v>204</v>
      </c>
      <c r="I347" t="s">
        <v>204</v>
      </c>
      <c r="J347" t="s">
        <v>204</v>
      </c>
      <c r="K347" t="s">
        <v>204</v>
      </c>
      <c r="L347" t="s">
        <v>204</v>
      </c>
      <c r="M347" t="s">
        <v>204</v>
      </c>
      <c r="N347" t="s">
        <v>204</v>
      </c>
      <c r="O347" t="s">
        <v>204</v>
      </c>
      <c r="P347" t="s">
        <v>204</v>
      </c>
      <c r="Q347" s="80" t="s">
        <v>204</v>
      </c>
      <c r="R347" s="79"/>
      <c r="T347" t="s">
        <v>204</v>
      </c>
      <c r="U347" t="s">
        <v>204</v>
      </c>
      <c r="V347" t="s">
        <v>204</v>
      </c>
    </row>
    <row r="348" spans="2:22">
      <c r="B348" t="s">
        <v>204</v>
      </c>
      <c r="C348" s="79" t="s">
        <v>204</v>
      </c>
      <c r="E348" t="s">
        <v>204</v>
      </c>
      <c r="F348" t="s">
        <v>204</v>
      </c>
      <c r="G348" t="s">
        <v>204</v>
      </c>
      <c r="H348" t="s">
        <v>204</v>
      </c>
      <c r="I348" t="s">
        <v>204</v>
      </c>
      <c r="J348" t="s">
        <v>204</v>
      </c>
      <c r="K348" t="s">
        <v>204</v>
      </c>
      <c r="L348" t="s">
        <v>204</v>
      </c>
      <c r="M348" t="s">
        <v>204</v>
      </c>
      <c r="N348" t="s">
        <v>204</v>
      </c>
      <c r="O348" t="s">
        <v>204</v>
      </c>
      <c r="P348" t="s">
        <v>204</v>
      </c>
      <c r="Q348" s="80" t="s">
        <v>204</v>
      </c>
      <c r="R348" s="79"/>
      <c r="T348" t="s">
        <v>204</v>
      </c>
      <c r="U348" t="s">
        <v>204</v>
      </c>
      <c r="V348" t="s">
        <v>204</v>
      </c>
    </row>
    <row r="349" spans="2:22">
      <c r="B349" t="s">
        <v>204</v>
      </c>
      <c r="C349" s="79" t="s">
        <v>204</v>
      </c>
      <c r="E349" t="s">
        <v>204</v>
      </c>
      <c r="F349" t="s">
        <v>204</v>
      </c>
      <c r="G349" t="s">
        <v>204</v>
      </c>
      <c r="H349" t="s">
        <v>204</v>
      </c>
      <c r="I349" t="s">
        <v>204</v>
      </c>
      <c r="J349" t="s">
        <v>204</v>
      </c>
      <c r="K349" t="s">
        <v>204</v>
      </c>
      <c r="L349" t="s">
        <v>204</v>
      </c>
      <c r="M349" t="s">
        <v>204</v>
      </c>
      <c r="N349" t="s">
        <v>204</v>
      </c>
      <c r="O349" t="s">
        <v>204</v>
      </c>
      <c r="P349" t="s">
        <v>204</v>
      </c>
      <c r="Q349" s="80" t="s">
        <v>204</v>
      </c>
      <c r="R349" s="79"/>
      <c r="T349" t="s">
        <v>204</v>
      </c>
      <c r="U349" t="s">
        <v>204</v>
      </c>
      <c r="V349" t="s">
        <v>204</v>
      </c>
    </row>
    <row r="350" spans="2:22">
      <c r="B350" t="s">
        <v>204</v>
      </c>
      <c r="C350" s="79" t="s">
        <v>204</v>
      </c>
      <c r="E350" t="s">
        <v>204</v>
      </c>
      <c r="F350" t="s">
        <v>204</v>
      </c>
      <c r="G350" t="s">
        <v>204</v>
      </c>
      <c r="H350" t="s">
        <v>204</v>
      </c>
      <c r="I350" t="s">
        <v>204</v>
      </c>
      <c r="J350" t="s">
        <v>204</v>
      </c>
      <c r="K350" t="s">
        <v>204</v>
      </c>
      <c r="L350" t="s">
        <v>204</v>
      </c>
      <c r="M350" t="s">
        <v>204</v>
      </c>
      <c r="N350" t="s">
        <v>204</v>
      </c>
      <c r="O350" t="s">
        <v>204</v>
      </c>
      <c r="P350" t="s">
        <v>204</v>
      </c>
      <c r="Q350" s="80" t="s">
        <v>204</v>
      </c>
      <c r="R350" s="79"/>
      <c r="T350" t="s">
        <v>204</v>
      </c>
      <c r="U350" t="s">
        <v>204</v>
      </c>
      <c r="V350" t="s">
        <v>204</v>
      </c>
    </row>
    <row r="351" spans="2:22">
      <c r="B351" t="s">
        <v>204</v>
      </c>
      <c r="C351" s="79" t="s">
        <v>204</v>
      </c>
      <c r="E351" t="s">
        <v>204</v>
      </c>
      <c r="F351" t="s">
        <v>204</v>
      </c>
      <c r="G351" t="s">
        <v>204</v>
      </c>
      <c r="H351" t="s">
        <v>204</v>
      </c>
      <c r="I351" t="s">
        <v>204</v>
      </c>
      <c r="J351" t="s">
        <v>204</v>
      </c>
      <c r="K351" t="s">
        <v>204</v>
      </c>
      <c r="L351" t="s">
        <v>204</v>
      </c>
      <c r="M351" t="s">
        <v>204</v>
      </c>
      <c r="N351" t="s">
        <v>204</v>
      </c>
      <c r="O351" t="s">
        <v>204</v>
      </c>
      <c r="P351" t="s">
        <v>204</v>
      </c>
      <c r="Q351" s="80" t="s">
        <v>204</v>
      </c>
      <c r="R351" s="79"/>
      <c r="T351" t="s">
        <v>204</v>
      </c>
      <c r="U351" t="s">
        <v>204</v>
      </c>
      <c r="V351" t="s">
        <v>204</v>
      </c>
    </row>
    <row r="352" spans="2:22">
      <c r="B352" t="s">
        <v>204</v>
      </c>
      <c r="C352" s="79" t="s">
        <v>204</v>
      </c>
      <c r="E352" t="s">
        <v>204</v>
      </c>
      <c r="F352" t="s">
        <v>204</v>
      </c>
      <c r="G352" t="s">
        <v>204</v>
      </c>
      <c r="H352" t="s">
        <v>204</v>
      </c>
      <c r="I352" t="s">
        <v>204</v>
      </c>
      <c r="J352" t="s">
        <v>204</v>
      </c>
      <c r="K352" t="s">
        <v>204</v>
      </c>
      <c r="L352" t="s">
        <v>204</v>
      </c>
      <c r="M352" t="s">
        <v>204</v>
      </c>
      <c r="N352" t="s">
        <v>204</v>
      </c>
      <c r="O352" t="s">
        <v>204</v>
      </c>
      <c r="P352" t="s">
        <v>204</v>
      </c>
      <c r="Q352" s="80" t="s">
        <v>204</v>
      </c>
      <c r="R352" s="79"/>
      <c r="T352" t="s">
        <v>204</v>
      </c>
      <c r="U352" t="s">
        <v>204</v>
      </c>
      <c r="V352" t="s">
        <v>204</v>
      </c>
    </row>
    <row r="353" spans="2:22">
      <c r="B353" t="s">
        <v>204</v>
      </c>
      <c r="C353" s="79" t="s">
        <v>204</v>
      </c>
      <c r="E353" t="s">
        <v>204</v>
      </c>
      <c r="F353" t="s">
        <v>204</v>
      </c>
      <c r="G353" t="s">
        <v>204</v>
      </c>
      <c r="H353" t="s">
        <v>204</v>
      </c>
      <c r="I353" t="s">
        <v>204</v>
      </c>
      <c r="J353" t="s">
        <v>204</v>
      </c>
      <c r="K353" t="s">
        <v>204</v>
      </c>
      <c r="L353" t="s">
        <v>204</v>
      </c>
      <c r="M353" t="s">
        <v>204</v>
      </c>
      <c r="N353" t="s">
        <v>204</v>
      </c>
      <c r="O353" t="s">
        <v>204</v>
      </c>
      <c r="P353" t="s">
        <v>204</v>
      </c>
      <c r="Q353" s="80" t="s">
        <v>204</v>
      </c>
      <c r="R353" s="79"/>
      <c r="T353" t="s">
        <v>204</v>
      </c>
      <c r="U353" t="s">
        <v>204</v>
      </c>
      <c r="V353" t="s">
        <v>204</v>
      </c>
    </row>
    <row r="354" spans="2:22">
      <c r="B354" t="s">
        <v>204</v>
      </c>
      <c r="C354" s="79" t="s">
        <v>204</v>
      </c>
      <c r="E354" t="s">
        <v>204</v>
      </c>
      <c r="F354" t="s">
        <v>204</v>
      </c>
      <c r="G354" t="s">
        <v>204</v>
      </c>
      <c r="H354" t="s">
        <v>204</v>
      </c>
      <c r="I354" t="s">
        <v>204</v>
      </c>
      <c r="J354" t="s">
        <v>204</v>
      </c>
      <c r="K354" t="s">
        <v>204</v>
      </c>
      <c r="L354" t="s">
        <v>204</v>
      </c>
      <c r="M354" t="s">
        <v>204</v>
      </c>
      <c r="N354" t="s">
        <v>204</v>
      </c>
      <c r="O354" t="s">
        <v>204</v>
      </c>
      <c r="P354" t="s">
        <v>204</v>
      </c>
      <c r="Q354" s="80" t="s">
        <v>204</v>
      </c>
      <c r="R354" s="79"/>
      <c r="T354" t="s">
        <v>204</v>
      </c>
      <c r="U354" t="s">
        <v>204</v>
      </c>
      <c r="V354" t="s">
        <v>204</v>
      </c>
    </row>
    <row r="355" spans="2:22">
      <c r="B355" t="s">
        <v>204</v>
      </c>
      <c r="C355" s="79" t="s">
        <v>204</v>
      </c>
      <c r="E355" t="s">
        <v>204</v>
      </c>
      <c r="F355" t="s">
        <v>204</v>
      </c>
      <c r="G355" t="s">
        <v>204</v>
      </c>
      <c r="H355" t="s">
        <v>204</v>
      </c>
      <c r="I355" t="s">
        <v>204</v>
      </c>
      <c r="J355" t="s">
        <v>204</v>
      </c>
      <c r="K355" t="s">
        <v>204</v>
      </c>
      <c r="L355" t="s">
        <v>204</v>
      </c>
      <c r="M355" t="s">
        <v>204</v>
      </c>
      <c r="N355" t="s">
        <v>204</v>
      </c>
      <c r="O355" t="s">
        <v>204</v>
      </c>
      <c r="P355" t="s">
        <v>204</v>
      </c>
      <c r="Q355" s="80" t="s">
        <v>204</v>
      </c>
      <c r="R355" s="79"/>
      <c r="T355" t="s">
        <v>204</v>
      </c>
      <c r="U355" t="s">
        <v>204</v>
      </c>
      <c r="V355" t="s">
        <v>204</v>
      </c>
    </row>
    <row r="356" spans="2:22">
      <c r="B356" t="s">
        <v>204</v>
      </c>
      <c r="C356" s="79" t="s">
        <v>204</v>
      </c>
      <c r="E356" t="s">
        <v>204</v>
      </c>
      <c r="F356" t="s">
        <v>204</v>
      </c>
      <c r="G356" t="s">
        <v>204</v>
      </c>
      <c r="H356" t="s">
        <v>204</v>
      </c>
      <c r="I356" t="s">
        <v>204</v>
      </c>
      <c r="J356" t="s">
        <v>204</v>
      </c>
      <c r="K356" t="s">
        <v>204</v>
      </c>
      <c r="L356" t="s">
        <v>204</v>
      </c>
      <c r="M356" t="s">
        <v>204</v>
      </c>
      <c r="N356" t="s">
        <v>204</v>
      </c>
      <c r="O356" t="s">
        <v>204</v>
      </c>
      <c r="P356" t="s">
        <v>204</v>
      </c>
      <c r="Q356" s="80" t="s">
        <v>204</v>
      </c>
      <c r="R356" s="79"/>
      <c r="T356" t="s">
        <v>204</v>
      </c>
      <c r="U356" t="s">
        <v>204</v>
      </c>
      <c r="V356" t="s">
        <v>204</v>
      </c>
    </row>
    <row r="357" spans="2:22">
      <c r="B357" t="s">
        <v>204</v>
      </c>
      <c r="C357" s="79" t="s">
        <v>204</v>
      </c>
      <c r="E357" t="s">
        <v>204</v>
      </c>
      <c r="F357" t="s">
        <v>204</v>
      </c>
      <c r="G357" t="s">
        <v>204</v>
      </c>
      <c r="H357" t="s">
        <v>204</v>
      </c>
      <c r="I357" t="s">
        <v>204</v>
      </c>
      <c r="J357" t="s">
        <v>204</v>
      </c>
      <c r="K357" t="s">
        <v>204</v>
      </c>
      <c r="L357" t="s">
        <v>204</v>
      </c>
      <c r="M357" t="s">
        <v>204</v>
      </c>
      <c r="N357" t="s">
        <v>204</v>
      </c>
      <c r="O357" t="s">
        <v>204</v>
      </c>
      <c r="P357" t="s">
        <v>204</v>
      </c>
      <c r="Q357" s="80" t="s">
        <v>204</v>
      </c>
      <c r="R357" s="79"/>
      <c r="T357" t="s">
        <v>204</v>
      </c>
      <c r="U357" t="s">
        <v>204</v>
      </c>
      <c r="V357" t="s">
        <v>204</v>
      </c>
    </row>
    <row r="358" spans="2:22">
      <c r="B358" t="s">
        <v>204</v>
      </c>
      <c r="C358" s="79" t="s">
        <v>204</v>
      </c>
      <c r="E358" t="s">
        <v>204</v>
      </c>
      <c r="F358" t="s">
        <v>204</v>
      </c>
      <c r="G358" t="s">
        <v>204</v>
      </c>
      <c r="H358" t="s">
        <v>204</v>
      </c>
      <c r="I358" t="s">
        <v>204</v>
      </c>
      <c r="J358" t="s">
        <v>204</v>
      </c>
      <c r="K358" t="s">
        <v>204</v>
      </c>
      <c r="L358" t="s">
        <v>204</v>
      </c>
      <c r="M358" t="s">
        <v>204</v>
      </c>
      <c r="N358" t="s">
        <v>204</v>
      </c>
      <c r="O358" t="s">
        <v>204</v>
      </c>
      <c r="P358" t="s">
        <v>204</v>
      </c>
      <c r="Q358" s="80" t="s">
        <v>204</v>
      </c>
      <c r="R358" s="79"/>
      <c r="T358" t="s">
        <v>204</v>
      </c>
      <c r="U358" t="s">
        <v>204</v>
      </c>
      <c r="V358" t="s">
        <v>204</v>
      </c>
    </row>
    <row r="359" spans="2:22">
      <c r="B359" t="s">
        <v>204</v>
      </c>
      <c r="C359" s="79" t="s">
        <v>204</v>
      </c>
      <c r="E359" t="s">
        <v>204</v>
      </c>
      <c r="F359" t="s">
        <v>204</v>
      </c>
      <c r="G359" t="s">
        <v>204</v>
      </c>
      <c r="H359" t="s">
        <v>204</v>
      </c>
      <c r="I359" t="s">
        <v>204</v>
      </c>
      <c r="J359" t="s">
        <v>204</v>
      </c>
      <c r="K359" t="s">
        <v>204</v>
      </c>
      <c r="L359" t="s">
        <v>204</v>
      </c>
      <c r="M359" t="s">
        <v>204</v>
      </c>
      <c r="N359" t="s">
        <v>204</v>
      </c>
      <c r="O359" t="s">
        <v>204</v>
      </c>
      <c r="P359" t="s">
        <v>204</v>
      </c>
      <c r="Q359" s="80" t="s">
        <v>204</v>
      </c>
      <c r="R359" s="79"/>
      <c r="T359" t="s">
        <v>204</v>
      </c>
      <c r="U359" t="s">
        <v>204</v>
      </c>
      <c r="V359" t="s">
        <v>204</v>
      </c>
    </row>
    <row r="360" spans="2:22">
      <c r="B360" t="s">
        <v>204</v>
      </c>
      <c r="C360" s="79" t="s">
        <v>204</v>
      </c>
      <c r="E360" t="s">
        <v>204</v>
      </c>
      <c r="F360" t="s">
        <v>204</v>
      </c>
      <c r="G360" t="s">
        <v>204</v>
      </c>
      <c r="H360" t="s">
        <v>204</v>
      </c>
      <c r="I360" t="s">
        <v>204</v>
      </c>
      <c r="J360" t="s">
        <v>204</v>
      </c>
      <c r="K360" t="s">
        <v>204</v>
      </c>
      <c r="L360" t="s">
        <v>204</v>
      </c>
      <c r="M360" t="s">
        <v>204</v>
      </c>
      <c r="N360" t="s">
        <v>204</v>
      </c>
      <c r="O360" t="s">
        <v>204</v>
      </c>
      <c r="P360" t="s">
        <v>204</v>
      </c>
      <c r="Q360" s="80" t="s">
        <v>204</v>
      </c>
      <c r="R360" s="79"/>
      <c r="T360" t="s">
        <v>204</v>
      </c>
      <c r="U360" t="s">
        <v>204</v>
      </c>
      <c r="V360" t="s">
        <v>204</v>
      </c>
    </row>
    <row r="361" spans="2:22">
      <c r="B361" t="s">
        <v>204</v>
      </c>
      <c r="C361" s="79" t="s">
        <v>204</v>
      </c>
      <c r="E361" t="s">
        <v>204</v>
      </c>
      <c r="F361" t="s">
        <v>204</v>
      </c>
      <c r="G361" t="s">
        <v>204</v>
      </c>
      <c r="H361" t="s">
        <v>204</v>
      </c>
      <c r="I361" t="s">
        <v>204</v>
      </c>
      <c r="J361" t="s">
        <v>204</v>
      </c>
      <c r="K361" t="s">
        <v>204</v>
      </c>
      <c r="L361" t="s">
        <v>204</v>
      </c>
      <c r="M361" t="s">
        <v>204</v>
      </c>
      <c r="N361" t="s">
        <v>204</v>
      </c>
      <c r="O361" t="s">
        <v>204</v>
      </c>
      <c r="P361" t="s">
        <v>204</v>
      </c>
      <c r="Q361" s="80" t="s">
        <v>204</v>
      </c>
      <c r="R361" s="79"/>
      <c r="T361" t="s">
        <v>204</v>
      </c>
      <c r="U361" t="s">
        <v>204</v>
      </c>
      <c r="V361" t="s">
        <v>204</v>
      </c>
    </row>
    <row r="362" spans="2:22">
      <c r="B362" t="s">
        <v>204</v>
      </c>
      <c r="C362" s="79" t="s">
        <v>204</v>
      </c>
      <c r="E362" t="s">
        <v>204</v>
      </c>
      <c r="F362" t="s">
        <v>204</v>
      </c>
      <c r="G362" t="s">
        <v>204</v>
      </c>
      <c r="H362" t="s">
        <v>204</v>
      </c>
      <c r="I362" t="s">
        <v>204</v>
      </c>
      <c r="J362" t="s">
        <v>204</v>
      </c>
      <c r="K362" t="s">
        <v>204</v>
      </c>
      <c r="L362" t="s">
        <v>204</v>
      </c>
      <c r="M362" t="s">
        <v>204</v>
      </c>
      <c r="N362" t="s">
        <v>204</v>
      </c>
      <c r="O362" t="s">
        <v>204</v>
      </c>
      <c r="P362" t="s">
        <v>204</v>
      </c>
      <c r="Q362" s="80" t="s">
        <v>204</v>
      </c>
      <c r="R362" s="79"/>
      <c r="T362" t="s">
        <v>204</v>
      </c>
      <c r="U362" t="s">
        <v>204</v>
      </c>
      <c r="V362" t="s">
        <v>204</v>
      </c>
    </row>
    <row r="363" spans="2:22">
      <c r="B363" t="s">
        <v>204</v>
      </c>
      <c r="C363" s="79" t="s">
        <v>204</v>
      </c>
      <c r="E363" t="s">
        <v>204</v>
      </c>
      <c r="F363" t="s">
        <v>204</v>
      </c>
      <c r="G363" t="s">
        <v>204</v>
      </c>
      <c r="H363" t="s">
        <v>204</v>
      </c>
      <c r="I363" t="s">
        <v>204</v>
      </c>
      <c r="J363" t="s">
        <v>204</v>
      </c>
      <c r="K363" t="s">
        <v>204</v>
      </c>
      <c r="L363" t="s">
        <v>204</v>
      </c>
      <c r="M363" t="s">
        <v>204</v>
      </c>
      <c r="N363" t="s">
        <v>204</v>
      </c>
      <c r="O363" t="s">
        <v>204</v>
      </c>
      <c r="P363" t="s">
        <v>204</v>
      </c>
      <c r="Q363" s="80" t="s">
        <v>204</v>
      </c>
      <c r="R363" s="79"/>
      <c r="T363" t="s">
        <v>204</v>
      </c>
      <c r="U363" t="s">
        <v>204</v>
      </c>
      <c r="V363" t="s">
        <v>204</v>
      </c>
    </row>
    <row r="364" spans="2:22">
      <c r="B364" t="s">
        <v>204</v>
      </c>
      <c r="C364" s="79" t="s">
        <v>204</v>
      </c>
      <c r="E364" t="s">
        <v>204</v>
      </c>
      <c r="F364" t="s">
        <v>204</v>
      </c>
      <c r="G364" t="s">
        <v>204</v>
      </c>
      <c r="H364" t="s">
        <v>204</v>
      </c>
      <c r="I364" t="s">
        <v>204</v>
      </c>
      <c r="J364" t="s">
        <v>204</v>
      </c>
      <c r="K364" t="s">
        <v>204</v>
      </c>
      <c r="L364" t="s">
        <v>204</v>
      </c>
      <c r="M364" t="s">
        <v>204</v>
      </c>
      <c r="N364" t="s">
        <v>204</v>
      </c>
      <c r="O364" t="s">
        <v>204</v>
      </c>
      <c r="P364" t="s">
        <v>204</v>
      </c>
      <c r="Q364" s="80" t="s">
        <v>204</v>
      </c>
      <c r="R364" s="79"/>
      <c r="T364" t="s">
        <v>204</v>
      </c>
      <c r="U364" t="s">
        <v>204</v>
      </c>
      <c r="V364" t="s">
        <v>204</v>
      </c>
    </row>
    <row r="365" spans="2:22">
      <c r="B365" t="s">
        <v>204</v>
      </c>
      <c r="C365" s="79" t="s">
        <v>204</v>
      </c>
      <c r="E365" t="s">
        <v>204</v>
      </c>
      <c r="F365" t="s">
        <v>204</v>
      </c>
      <c r="G365" t="s">
        <v>204</v>
      </c>
      <c r="H365" t="s">
        <v>204</v>
      </c>
      <c r="I365" t="s">
        <v>204</v>
      </c>
      <c r="J365" t="s">
        <v>204</v>
      </c>
      <c r="K365" t="s">
        <v>204</v>
      </c>
      <c r="L365" t="s">
        <v>204</v>
      </c>
      <c r="M365" t="s">
        <v>204</v>
      </c>
      <c r="N365" t="s">
        <v>204</v>
      </c>
      <c r="O365" t="s">
        <v>204</v>
      </c>
      <c r="P365" t="s">
        <v>204</v>
      </c>
      <c r="Q365" s="80" t="s">
        <v>204</v>
      </c>
      <c r="R365" s="79"/>
      <c r="T365" t="s">
        <v>204</v>
      </c>
      <c r="U365" t="s">
        <v>204</v>
      </c>
      <c r="V365" t="s">
        <v>204</v>
      </c>
    </row>
    <row r="366" spans="2:22">
      <c r="B366" t="s">
        <v>204</v>
      </c>
      <c r="C366" s="79" t="s">
        <v>204</v>
      </c>
      <c r="E366" t="s">
        <v>204</v>
      </c>
      <c r="F366" t="s">
        <v>204</v>
      </c>
      <c r="G366" t="s">
        <v>204</v>
      </c>
      <c r="H366" t="s">
        <v>204</v>
      </c>
      <c r="I366" t="s">
        <v>204</v>
      </c>
      <c r="J366" t="s">
        <v>204</v>
      </c>
      <c r="K366" t="s">
        <v>204</v>
      </c>
      <c r="L366" t="s">
        <v>204</v>
      </c>
      <c r="M366" t="s">
        <v>204</v>
      </c>
      <c r="N366" t="s">
        <v>204</v>
      </c>
      <c r="O366" t="s">
        <v>204</v>
      </c>
      <c r="P366" t="s">
        <v>204</v>
      </c>
      <c r="Q366" s="80" t="s">
        <v>204</v>
      </c>
      <c r="R366" s="79"/>
      <c r="T366" t="s">
        <v>204</v>
      </c>
      <c r="U366" t="s">
        <v>204</v>
      </c>
      <c r="V366" t="s">
        <v>204</v>
      </c>
    </row>
    <row r="367" spans="2:22">
      <c r="B367" t="s">
        <v>204</v>
      </c>
      <c r="C367" s="79" t="s">
        <v>204</v>
      </c>
      <c r="E367" t="s">
        <v>204</v>
      </c>
      <c r="F367" t="s">
        <v>204</v>
      </c>
      <c r="G367" t="s">
        <v>204</v>
      </c>
      <c r="H367" t="s">
        <v>204</v>
      </c>
      <c r="I367" t="s">
        <v>204</v>
      </c>
      <c r="J367" t="s">
        <v>204</v>
      </c>
      <c r="K367" t="s">
        <v>204</v>
      </c>
      <c r="L367" t="s">
        <v>204</v>
      </c>
      <c r="M367" t="s">
        <v>204</v>
      </c>
      <c r="N367" t="s">
        <v>204</v>
      </c>
      <c r="O367" t="s">
        <v>204</v>
      </c>
      <c r="P367" t="s">
        <v>204</v>
      </c>
      <c r="Q367" s="80" t="s">
        <v>204</v>
      </c>
      <c r="R367" s="79"/>
      <c r="T367" t="s">
        <v>204</v>
      </c>
      <c r="U367" t="s">
        <v>204</v>
      </c>
      <c r="V367" t="s">
        <v>204</v>
      </c>
    </row>
    <row r="368" spans="2:22">
      <c r="B368" t="s">
        <v>204</v>
      </c>
      <c r="C368" s="79" t="s">
        <v>204</v>
      </c>
      <c r="E368" t="s">
        <v>204</v>
      </c>
      <c r="F368" t="s">
        <v>204</v>
      </c>
      <c r="G368" t="s">
        <v>204</v>
      </c>
      <c r="H368" t="s">
        <v>204</v>
      </c>
      <c r="I368" t="s">
        <v>204</v>
      </c>
      <c r="J368" t="s">
        <v>204</v>
      </c>
      <c r="K368" t="s">
        <v>204</v>
      </c>
      <c r="L368" t="s">
        <v>204</v>
      </c>
      <c r="M368" t="s">
        <v>204</v>
      </c>
      <c r="N368" t="s">
        <v>204</v>
      </c>
      <c r="O368" t="s">
        <v>204</v>
      </c>
      <c r="P368" t="s">
        <v>204</v>
      </c>
      <c r="Q368" s="80" t="s">
        <v>204</v>
      </c>
      <c r="R368" s="79"/>
      <c r="T368" t="s">
        <v>204</v>
      </c>
      <c r="U368" t="s">
        <v>204</v>
      </c>
      <c r="V368" t="s">
        <v>204</v>
      </c>
    </row>
    <row r="369" spans="2:22">
      <c r="B369" t="s">
        <v>204</v>
      </c>
      <c r="C369" s="79" t="s">
        <v>204</v>
      </c>
      <c r="E369" t="s">
        <v>204</v>
      </c>
      <c r="F369" t="s">
        <v>204</v>
      </c>
      <c r="G369" t="s">
        <v>204</v>
      </c>
      <c r="H369" t="s">
        <v>204</v>
      </c>
      <c r="I369" t="s">
        <v>204</v>
      </c>
      <c r="J369" t="s">
        <v>204</v>
      </c>
      <c r="K369" t="s">
        <v>204</v>
      </c>
      <c r="L369" t="s">
        <v>204</v>
      </c>
      <c r="M369" t="s">
        <v>204</v>
      </c>
      <c r="N369" t="s">
        <v>204</v>
      </c>
      <c r="O369" t="s">
        <v>204</v>
      </c>
      <c r="P369" t="s">
        <v>204</v>
      </c>
      <c r="Q369" s="80" t="s">
        <v>204</v>
      </c>
      <c r="R369" s="79"/>
      <c r="T369" t="s">
        <v>204</v>
      </c>
      <c r="U369" t="s">
        <v>204</v>
      </c>
      <c r="V369" t="s">
        <v>204</v>
      </c>
    </row>
    <row r="370" spans="2:22">
      <c r="B370" t="s">
        <v>204</v>
      </c>
      <c r="C370" s="79" t="s">
        <v>204</v>
      </c>
      <c r="E370" t="s">
        <v>204</v>
      </c>
      <c r="F370" t="s">
        <v>204</v>
      </c>
      <c r="G370" t="s">
        <v>204</v>
      </c>
      <c r="H370" t="s">
        <v>204</v>
      </c>
      <c r="I370" t="s">
        <v>204</v>
      </c>
      <c r="J370" t="s">
        <v>204</v>
      </c>
      <c r="K370" t="s">
        <v>204</v>
      </c>
      <c r="L370" t="s">
        <v>204</v>
      </c>
      <c r="M370" t="s">
        <v>204</v>
      </c>
      <c r="N370" t="s">
        <v>204</v>
      </c>
      <c r="O370" t="s">
        <v>204</v>
      </c>
      <c r="P370" t="s">
        <v>204</v>
      </c>
      <c r="Q370" s="80" t="s">
        <v>204</v>
      </c>
      <c r="R370" s="79"/>
      <c r="T370" t="s">
        <v>204</v>
      </c>
      <c r="U370" t="s">
        <v>204</v>
      </c>
      <c r="V370" t="s">
        <v>204</v>
      </c>
    </row>
    <row r="371" spans="2:22">
      <c r="B371" t="s">
        <v>204</v>
      </c>
      <c r="C371" s="79" t="s">
        <v>204</v>
      </c>
      <c r="E371" t="s">
        <v>204</v>
      </c>
      <c r="F371" t="s">
        <v>204</v>
      </c>
      <c r="G371" t="s">
        <v>204</v>
      </c>
      <c r="H371" t="s">
        <v>204</v>
      </c>
      <c r="I371" t="s">
        <v>204</v>
      </c>
      <c r="J371" t="s">
        <v>204</v>
      </c>
      <c r="K371" t="s">
        <v>204</v>
      </c>
      <c r="L371" t="s">
        <v>204</v>
      </c>
      <c r="M371" t="s">
        <v>204</v>
      </c>
      <c r="N371" t="s">
        <v>204</v>
      </c>
      <c r="O371" t="s">
        <v>204</v>
      </c>
      <c r="P371" t="s">
        <v>204</v>
      </c>
      <c r="Q371" s="80" t="s">
        <v>204</v>
      </c>
      <c r="R371" s="79"/>
      <c r="T371" t="s">
        <v>204</v>
      </c>
      <c r="U371" t="s">
        <v>204</v>
      </c>
      <c r="V371" t="s">
        <v>204</v>
      </c>
    </row>
    <row r="372" spans="2:22">
      <c r="B372" t="s">
        <v>204</v>
      </c>
      <c r="C372" s="79" t="s">
        <v>204</v>
      </c>
      <c r="E372" t="s">
        <v>204</v>
      </c>
      <c r="F372" t="s">
        <v>204</v>
      </c>
      <c r="G372" t="s">
        <v>204</v>
      </c>
      <c r="H372" t="s">
        <v>204</v>
      </c>
      <c r="I372" t="s">
        <v>204</v>
      </c>
      <c r="J372" t="s">
        <v>204</v>
      </c>
      <c r="K372" t="s">
        <v>204</v>
      </c>
      <c r="L372" t="s">
        <v>204</v>
      </c>
      <c r="M372" t="s">
        <v>204</v>
      </c>
      <c r="N372" t="s">
        <v>204</v>
      </c>
      <c r="O372" t="s">
        <v>204</v>
      </c>
      <c r="P372" t="s">
        <v>204</v>
      </c>
      <c r="Q372" s="80" t="s">
        <v>204</v>
      </c>
      <c r="R372" s="79"/>
      <c r="T372" t="s">
        <v>204</v>
      </c>
      <c r="U372" t="s">
        <v>204</v>
      </c>
      <c r="V372" t="s">
        <v>204</v>
      </c>
    </row>
    <row r="373" spans="2:22">
      <c r="B373" t="s">
        <v>204</v>
      </c>
      <c r="C373" s="79" t="s">
        <v>204</v>
      </c>
      <c r="E373" t="s">
        <v>204</v>
      </c>
      <c r="F373" t="s">
        <v>204</v>
      </c>
      <c r="G373" t="s">
        <v>204</v>
      </c>
      <c r="H373" t="s">
        <v>204</v>
      </c>
      <c r="I373" t="s">
        <v>204</v>
      </c>
      <c r="J373" t="s">
        <v>204</v>
      </c>
      <c r="K373" t="s">
        <v>204</v>
      </c>
      <c r="L373" t="s">
        <v>204</v>
      </c>
      <c r="M373" t="s">
        <v>204</v>
      </c>
      <c r="N373" t="s">
        <v>204</v>
      </c>
      <c r="O373" t="s">
        <v>204</v>
      </c>
      <c r="P373" t="s">
        <v>204</v>
      </c>
      <c r="Q373" s="80" t="s">
        <v>204</v>
      </c>
      <c r="R373" s="79"/>
      <c r="T373" t="s">
        <v>204</v>
      </c>
      <c r="U373" t="s">
        <v>204</v>
      </c>
      <c r="V373" t="s">
        <v>204</v>
      </c>
    </row>
    <row r="374" spans="2:22">
      <c r="B374" t="s">
        <v>204</v>
      </c>
      <c r="C374" s="79" t="s">
        <v>204</v>
      </c>
      <c r="E374" t="s">
        <v>204</v>
      </c>
      <c r="F374" t="s">
        <v>204</v>
      </c>
      <c r="G374" t="s">
        <v>204</v>
      </c>
      <c r="H374" t="s">
        <v>204</v>
      </c>
      <c r="I374" t="s">
        <v>204</v>
      </c>
      <c r="J374" t="s">
        <v>204</v>
      </c>
      <c r="K374" t="s">
        <v>204</v>
      </c>
      <c r="L374" t="s">
        <v>204</v>
      </c>
      <c r="M374" t="s">
        <v>204</v>
      </c>
      <c r="N374" t="s">
        <v>204</v>
      </c>
      <c r="O374" t="s">
        <v>204</v>
      </c>
      <c r="P374" t="s">
        <v>204</v>
      </c>
      <c r="Q374" s="80" t="s">
        <v>204</v>
      </c>
      <c r="R374" s="79"/>
      <c r="T374" t="s">
        <v>204</v>
      </c>
      <c r="U374" t="s">
        <v>204</v>
      </c>
      <c r="V374" t="s">
        <v>204</v>
      </c>
    </row>
    <row r="375" spans="2:22">
      <c r="B375" t="s">
        <v>204</v>
      </c>
      <c r="C375" s="79" t="s">
        <v>204</v>
      </c>
      <c r="E375" t="s">
        <v>204</v>
      </c>
      <c r="F375" t="s">
        <v>204</v>
      </c>
      <c r="G375" t="s">
        <v>204</v>
      </c>
      <c r="H375" t="s">
        <v>204</v>
      </c>
      <c r="I375" t="s">
        <v>204</v>
      </c>
      <c r="J375" t="s">
        <v>204</v>
      </c>
      <c r="K375" t="s">
        <v>204</v>
      </c>
      <c r="L375" t="s">
        <v>204</v>
      </c>
      <c r="M375" t="s">
        <v>204</v>
      </c>
      <c r="N375" t="s">
        <v>204</v>
      </c>
      <c r="O375" t="s">
        <v>204</v>
      </c>
      <c r="P375" t="s">
        <v>204</v>
      </c>
      <c r="Q375" s="80" t="s">
        <v>204</v>
      </c>
      <c r="R375" s="79"/>
      <c r="T375" t="s">
        <v>204</v>
      </c>
      <c r="U375" t="s">
        <v>204</v>
      </c>
      <c r="V375" t="s">
        <v>204</v>
      </c>
    </row>
    <row r="376" spans="2:22">
      <c r="B376" t="s">
        <v>204</v>
      </c>
      <c r="C376" s="79" t="s">
        <v>204</v>
      </c>
      <c r="E376" t="s">
        <v>204</v>
      </c>
      <c r="F376" t="s">
        <v>204</v>
      </c>
      <c r="G376" t="s">
        <v>204</v>
      </c>
      <c r="H376" t="s">
        <v>204</v>
      </c>
      <c r="I376" t="s">
        <v>204</v>
      </c>
      <c r="J376" t="s">
        <v>204</v>
      </c>
      <c r="K376" t="s">
        <v>204</v>
      </c>
      <c r="L376" t="s">
        <v>204</v>
      </c>
      <c r="M376" t="s">
        <v>204</v>
      </c>
      <c r="N376" t="s">
        <v>204</v>
      </c>
      <c r="O376" t="s">
        <v>204</v>
      </c>
      <c r="P376" t="s">
        <v>204</v>
      </c>
      <c r="Q376" s="80" t="s">
        <v>204</v>
      </c>
      <c r="R376" s="79"/>
      <c r="T376" t="s">
        <v>204</v>
      </c>
      <c r="U376" t="s">
        <v>204</v>
      </c>
      <c r="V376" t="s">
        <v>204</v>
      </c>
    </row>
    <row r="377" spans="2:22">
      <c r="B377" t="s">
        <v>204</v>
      </c>
      <c r="C377" s="79" t="s">
        <v>204</v>
      </c>
      <c r="E377" t="s">
        <v>204</v>
      </c>
      <c r="F377" t="s">
        <v>204</v>
      </c>
      <c r="G377" t="s">
        <v>204</v>
      </c>
      <c r="H377" t="s">
        <v>204</v>
      </c>
      <c r="I377" t="s">
        <v>204</v>
      </c>
      <c r="J377" t="s">
        <v>204</v>
      </c>
      <c r="K377" t="s">
        <v>204</v>
      </c>
      <c r="L377" t="s">
        <v>204</v>
      </c>
      <c r="M377" t="s">
        <v>204</v>
      </c>
      <c r="N377" t="s">
        <v>204</v>
      </c>
      <c r="O377" t="s">
        <v>204</v>
      </c>
      <c r="P377" t="s">
        <v>204</v>
      </c>
      <c r="Q377" s="80" t="s">
        <v>204</v>
      </c>
      <c r="R377" s="79"/>
      <c r="T377" t="s">
        <v>204</v>
      </c>
      <c r="U377" t="s">
        <v>204</v>
      </c>
      <c r="V377" t="s">
        <v>204</v>
      </c>
    </row>
    <row r="378" spans="2:22">
      <c r="B378" t="s">
        <v>204</v>
      </c>
      <c r="C378" s="79" t="s">
        <v>204</v>
      </c>
      <c r="E378" t="s">
        <v>204</v>
      </c>
      <c r="F378" t="s">
        <v>204</v>
      </c>
      <c r="G378" t="s">
        <v>204</v>
      </c>
      <c r="H378" t="s">
        <v>204</v>
      </c>
      <c r="I378" t="s">
        <v>204</v>
      </c>
      <c r="J378" t="s">
        <v>204</v>
      </c>
      <c r="K378" t="s">
        <v>204</v>
      </c>
      <c r="L378" t="s">
        <v>204</v>
      </c>
      <c r="M378" t="s">
        <v>204</v>
      </c>
      <c r="N378" t="s">
        <v>204</v>
      </c>
      <c r="O378" t="s">
        <v>204</v>
      </c>
      <c r="P378" t="s">
        <v>204</v>
      </c>
      <c r="Q378" s="80" t="s">
        <v>204</v>
      </c>
      <c r="R378" s="79"/>
      <c r="T378" t="s">
        <v>204</v>
      </c>
      <c r="U378" t="s">
        <v>204</v>
      </c>
      <c r="V378" t="s">
        <v>204</v>
      </c>
    </row>
    <row r="379" spans="2:22">
      <c r="B379" t="s">
        <v>204</v>
      </c>
      <c r="C379" s="79" t="s">
        <v>204</v>
      </c>
      <c r="E379" t="s">
        <v>204</v>
      </c>
      <c r="F379" t="s">
        <v>204</v>
      </c>
      <c r="G379" t="s">
        <v>204</v>
      </c>
      <c r="H379" t="s">
        <v>204</v>
      </c>
      <c r="I379" t="s">
        <v>204</v>
      </c>
      <c r="J379" t="s">
        <v>204</v>
      </c>
      <c r="K379" t="s">
        <v>204</v>
      </c>
      <c r="L379" t="s">
        <v>204</v>
      </c>
      <c r="M379" t="s">
        <v>204</v>
      </c>
      <c r="N379" t="s">
        <v>204</v>
      </c>
      <c r="O379" t="s">
        <v>204</v>
      </c>
      <c r="P379" t="s">
        <v>204</v>
      </c>
      <c r="Q379" s="80" t="s">
        <v>204</v>
      </c>
      <c r="R379" s="79"/>
      <c r="T379" t="s">
        <v>204</v>
      </c>
      <c r="U379" t="s">
        <v>204</v>
      </c>
      <c r="V379" t="s">
        <v>204</v>
      </c>
    </row>
    <row r="380" spans="2:22">
      <c r="B380" t="s">
        <v>204</v>
      </c>
      <c r="C380" s="79" t="s">
        <v>204</v>
      </c>
      <c r="E380" t="s">
        <v>204</v>
      </c>
      <c r="F380" t="s">
        <v>204</v>
      </c>
      <c r="G380" t="s">
        <v>204</v>
      </c>
      <c r="H380" t="s">
        <v>204</v>
      </c>
      <c r="I380" t="s">
        <v>204</v>
      </c>
      <c r="J380" t="s">
        <v>204</v>
      </c>
      <c r="K380" t="s">
        <v>204</v>
      </c>
      <c r="L380" t="s">
        <v>204</v>
      </c>
      <c r="M380" t="s">
        <v>204</v>
      </c>
      <c r="N380" t="s">
        <v>204</v>
      </c>
      <c r="O380" t="s">
        <v>204</v>
      </c>
      <c r="P380" t="s">
        <v>204</v>
      </c>
      <c r="Q380" s="80" t="s">
        <v>204</v>
      </c>
      <c r="R380" s="79"/>
      <c r="T380" t="s">
        <v>204</v>
      </c>
      <c r="U380" t="s">
        <v>204</v>
      </c>
      <c r="V380" t="s">
        <v>204</v>
      </c>
    </row>
    <row r="381" spans="2:22">
      <c r="B381" t="s">
        <v>204</v>
      </c>
      <c r="C381" s="79" t="s">
        <v>204</v>
      </c>
      <c r="E381" t="s">
        <v>204</v>
      </c>
      <c r="F381" t="s">
        <v>204</v>
      </c>
      <c r="G381" t="s">
        <v>204</v>
      </c>
      <c r="H381" t="s">
        <v>204</v>
      </c>
      <c r="I381" t="s">
        <v>204</v>
      </c>
      <c r="J381" t="s">
        <v>204</v>
      </c>
      <c r="K381" t="s">
        <v>204</v>
      </c>
      <c r="L381" t="s">
        <v>204</v>
      </c>
      <c r="M381" t="s">
        <v>204</v>
      </c>
      <c r="N381" t="s">
        <v>204</v>
      </c>
      <c r="O381" t="s">
        <v>204</v>
      </c>
      <c r="P381" t="s">
        <v>204</v>
      </c>
      <c r="Q381" s="80" t="s">
        <v>204</v>
      </c>
      <c r="R381" s="79"/>
      <c r="T381" t="s">
        <v>204</v>
      </c>
      <c r="U381" t="s">
        <v>204</v>
      </c>
      <c r="V381" t="s">
        <v>204</v>
      </c>
    </row>
    <row r="382" spans="2:22">
      <c r="B382" t="s">
        <v>204</v>
      </c>
      <c r="C382" s="79" t="s">
        <v>204</v>
      </c>
      <c r="E382" t="s">
        <v>204</v>
      </c>
      <c r="F382" t="s">
        <v>204</v>
      </c>
      <c r="G382" t="s">
        <v>204</v>
      </c>
      <c r="H382" t="s">
        <v>204</v>
      </c>
      <c r="I382" t="s">
        <v>204</v>
      </c>
      <c r="J382" t="s">
        <v>204</v>
      </c>
      <c r="K382" t="s">
        <v>204</v>
      </c>
      <c r="L382" t="s">
        <v>204</v>
      </c>
      <c r="M382" t="s">
        <v>204</v>
      </c>
      <c r="N382" t="s">
        <v>204</v>
      </c>
      <c r="O382" t="s">
        <v>204</v>
      </c>
      <c r="P382" t="s">
        <v>204</v>
      </c>
      <c r="Q382" s="80" t="s">
        <v>204</v>
      </c>
      <c r="R382" s="79"/>
      <c r="T382" t="s">
        <v>204</v>
      </c>
      <c r="U382" t="s">
        <v>204</v>
      </c>
      <c r="V382" t="s">
        <v>204</v>
      </c>
    </row>
    <row r="383" spans="2:22">
      <c r="B383" t="s">
        <v>204</v>
      </c>
      <c r="C383" s="79" t="s">
        <v>204</v>
      </c>
      <c r="E383" t="s">
        <v>204</v>
      </c>
      <c r="F383" t="s">
        <v>204</v>
      </c>
      <c r="G383" t="s">
        <v>204</v>
      </c>
      <c r="H383" t="s">
        <v>204</v>
      </c>
      <c r="I383" t="s">
        <v>204</v>
      </c>
      <c r="J383" t="s">
        <v>204</v>
      </c>
      <c r="K383" t="s">
        <v>204</v>
      </c>
      <c r="L383" t="s">
        <v>204</v>
      </c>
      <c r="M383" t="s">
        <v>204</v>
      </c>
      <c r="N383" t="s">
        <v>204</v>
      </c>
      <c r="O383" t="s">
        <v>204</v>
      </c>
      <c r="P383" t="s">
        <v>204</v>
      </c>
      <c r="Q383" s="80" t="s">
        <v>204</v>
      </c>
      <c r="R383" s="79"/>
      <c r="T383" t="s">
        <v>204</v>
      </c>
      <c r="U383" t="s">
        <v>204</v>
      </c>
      <c r="V383" t="s">
        <v>204</v>
      </c>
    </row>
    <row r="384" spans="2:22">
      <c r="B384" t="s">
        <v>204</v>
      </c>
      <c r="C384" s="79" t="s">
        <v>204</v>
      </c>
      <c r="E384" t="s">
        <v>204</v>
      </c>
      <c r="F384" t="s">
        <v>204</v>
      </c>
      <c r="G384" t="s">
        <v>204</v>
      </c>
      <c r="H384" t="s">
        <v>204</v>
      </c>
      <c r="I384" t="s">
        <v>204</v>
      </c>
      <c r="J384" t="s">
        <v>204</v>
      </c>
      <c r="K384" t="s">
        <v>204</v>
      </c>
      <c r="L384" t="s">
        <v>204</v>
      </c>
      <c r="M384" t="s">
        <v>204</v>
      </c>
      <c r="N384" t="s">
        <v>204</v>
      </c>
      <c r="O384" t="s">
        <v>204</v>
      </c>
      <c r="P384" t="s">
        <v>204</v>
      </c>
      <c r="Q384" s="80" t="s">
        <v>204</v>
      </c>
      <c r="R384" s="79"/>
      <c r="T384" t="s">
        <v>204</v>
      </c>
      <c r="U384" t="s">
        <v>204</v>
      </c>
      <c r="V384" t="s">
        <v>204</v>
      </c>
    </row>
    <row r="385" spans="2:22">
      <c r="B385" t="s">
        <v>204</v>
      </c>
      <c r="C385" s="79" t="s">
        <v>204</v>
      </c>
      <c r="E385" t="s">
        <v>204</v>
      </c>
      <c r="F385" t="s">
        <v>204</v>
      </c>
      <c r="G385" t="s">
        <v>204</v>
      </c>
      <c r="H385" t="s">
        <v>204</v>
      </c>
      <c r="I385" t="s">
        <v>204</v>
      </c>
      <c r="J385" t="s">
        <v>204</v>
      </c>
      <c r="K385" t="s">
        <v>204</v>
      </c>
      <c r="L385" t="s">
        <v>204</v>
      </c>
      <c r="M385" t="s">
        <v>204</v>
      </c>
      <c r="N385" t="s">
        <v>204</v>
      </c>
      <c r="O385" t="s">
        <v>204</v>
      </c>
      <c r="P385" t="s">
        <v>204</v>
      </c>
      <c r="Q385" s="80" t="s">
        <v>204</v>
      </c>
      <c r="R385" s="79"/>
      <c r="T385" t="s">
        <v>204</v>
      </c>
      <c r="U385" t="s">
        <v>204</v>
      </c>
      <c r="V385" t="s">
        <v>204</v>
      </c>
    </row>
    <row r="386" spans="2:22">
      <c r="B386" t="s">
        <v>204</v>
      </c>
      <c r="C386" s="79" t="s">
        <v>204</v>
      </c>
      <c r="E386" t="s">
        <v>204</v>
      </c>
      <c r="F386" t="s">
        <v>204</v>
      </c>
      <c r="G386" t="s">
        <v>204</v>
      </c>
      <c r="H386" t="s">
        <v>204</v>
      </c>
      <c r="I386" t="s">
        <v>204</v>
      </c>
      <c r="J386" t="s">
        <v>204</v>
      </c>
      <c r="K386" t="s">
        <v>204</v>
      </c>
      <c r="L386" t="s">
        <v>204</v>
      </c>
      <c r="M386" t="s">
        <v>204</v>
      </c>
      <c r="N386" t="s">
        <v>204</v>
      </c>
      <c r="O386" t="s">
        <v>204</v>
      </c>
      <c r="P386" t="s">
        <v>204</v>
      </c>
      <c r="Q386" s="80" t="s">
        <v>204</v>
      </c>
      <c r="R386" s="79"/>
      <c r="T386" t="s">
        <v>204</v>
      </c>
      <c r="U386" t="s">
        <v>204</v>
      </c>
      <c r="V386" t="s">
        <v>204</v>
      </c>
    </row>
    <row r="387" spans="2:22">
      <c r="B387" t="s">
        <v>204</v>
      </c>
      <c r="C387" s="79" t="s">
        <v>204</v>
      </c>
      <c r="E387" t="s">
        <v>204</v>
      </c>
      <c r="F387" t="s">
        <v>204</v>
      </c>
      <c r="G387" t="s">
        <v>204</v>
      </c>
      <c r="H387" t="s">
        <v>204</v>
      </c>
      <c r="I387" t="s">
        <v>204</v>
      </c>
      <c r="J387" t="s">
        <v>204</v>
      </c>
      <c r="K387" t="s">
        <v>204</v>
      </c>
      <c r="L387" t="s">
        <v>204</v>
      </c>
      <c r="M387" t="s">
        <v>204</v>
      </c>
      <c r="N387" t="s">
        <v>204</v>
      </c>
      <c r="O387" t="s">
        <v>204</v>
      </c>
      <c r="P387" t="s">
        <v>204</v>
      </c>
      <c r="Q387" s="80" t="s">
        <v>204</v>
      </c>
      <c r="R387" s="79"/>
      <c r="T387" t="s">
        <v>204</v>
      </c>
      <c r="U387" t="s">
        <v>204</v>
      </c>
      <c r="V387" t="s">
        <v>204</v>
      </c>
    </row>
    <row r="388" spans="2:22">
      <c r="B388" t="s">
        <v>204</v>
      </c>
      <c r="C388" s="79" t="s">
        <v>204</v>
      </c>
      <c r="E388" t="s">
        <v>204</v>
      </c>
      <c r="F388" t="s">
        <v>204</v>
      </c>
      <c r="G388" t="s">
        <v>204</v>
      </c>
      <c r="H388" t="s">
        <v>204</v>
      </c>
      <c r="I388" t="s">
        <v>204</v>
      </c>
      <c r="J388" t="s">
        <v>204</v>
      </c>
      <c r="K388" t="s">
        <v>204</v>
      </c>
      <c r="L388" t="s">
        <v>204</v>
      </c>
      <c r="M388" t="s">
        <v>204</v>
      </c>
      <c r="N388" t="s">
        <v>204</v>
      </c>
      <c r="O388" t="s">
        <v>204</v>
      </c>
      <c r="P388" t="s">
        <v>204</v>
      </c>
      <c r="Q388" s="80" t="s">
        <v>204</v>
      </c>
      <c r="R388" s="79"/>
      <c r="T388" t="s">
        <v>204</v>
      </c>
      <c r="U388" t="s">
        <v>204</v>
      </c>
      <c r="V388" t="s">
        <v>204</v>
      </c>
    </row>
    <row r="389" spans="2:22">
      <c r="B389" t="s">
        <v>204</v>
      </c>
      <c r="C389" s="79" t="s">
        <v>204</v>
      </c>
      <c r="E389" t="s">
        <v>204</v>
      </c>
      <c r="F389" t="s">
        <v>204</v>
      </c>
      <c r="G389" t="s">
        <v>204</v>
      </c>
      <c r="H389" t="s">
        <v>204</v>
      </c>
      <c r="I389" t="s">
        <v>204</v>
      </c>
      <c r="J389" t="s">
        <v>204</v>
      </c>
      <c r="K389" t="s">
        <v>204</v>
      </c>
      <c r="L389" t="s">
        <v>204</v>
      </c>
      <c r="M389" t="s">
        <v>204</v>
      </c>
      <c r="N389" t="s">
        <v>204</v>
      </c>
      <c r="O389" t="s">
        <v>204</v>
      </c>
      <c r="P389" t="s">
        <v>204</v>
      </c>
      <c r="Q389" s="80" t="s">
        <v>204</v>
      </c>
      <c r="R389" s="79"/>
      <c r="T389" t="s">
        <v>204</v>
      </c>
      <c r="U389" t="s">
        <v>204</v>
      </c>
      <c r="V389" t="s">
        <v>204</v>
      </c>
    </row>
    <row r="390" spans="2:22">
      <c r="B390" t="s">
        <v>204</v>
      </c>
      <c r="C390" s="79" t="s">
        <v>204</v>
      </c>
      <c r="E390" t="s">
        <v>204</v>
      </c>
      <c r="F390" t="s">
        <v>204</v>
      </c>
      <c r="G390" t="s">
        <v>204</v>
      </c>
      <c r="H390" t="s">
        <v>204</v>
      </c>
      <c r="I390" t="s">
        <v>204</v>
      </c>
      <c r="J390" t="s">
        <v>204</v>
      </c>
      <c r="K390" t="s">
        <v>204</v>
      </c>
      <c r="L390" t="s">
        <v>204</v>
      </c>
      <c r="M390" t="s">
        <v>204</v>
      </c>
      <c r="N390" t="s">
        <v>204</v>
      </c>
      <c r="O390" t="s">
        <v>204</v>
      </c>
      <c r="P390" t="s">
        <v>204</v>
      </c>
      <c r="Q390" s="80" t="s">
        <v>204</v>
      </c>
      <c r="R390" s="79"/>
      <c r="T390" t="s">
        <v>204</v>
      </c>
      <c r="U390" t="s">
        <v>204</v>
      </c>
      <c r="V390" t="s">
        <v>204</v>
      </c>
    </row>
    <row r="391" spans="2:22">
      <c r="B391" t="s">
        <v>204</v>
      </c>
      <c r="C391" s="79" t="s">
        <v>204</v>
      </c>
      <c r="E391" t="s">
        <v>204</v>
      </c>
      <c r="F391" t="s">
        <v>204</v>
      </c>
      <c r="G391" t="s">
        <v>204</v>
      </c>
      <c r="H391" t="s">
        <v>204</v>
      </c>
      <c r="I391" t="s">
        <v>204</v>
      </c>
      <c r="J391" t="s">
        <v>204</v>
      </c>
      <c r="K391" t="s">
        <v>204</v>
      </c>
      <c r="L391" t="s">
        <v>204</v>
      </c>
      <c r="M391" t="s">
        <v>204</v>
      </c>
      <c r="N391" t="s">
        <v>204</v>
      </c>
      <c r="O391" t="s">
        <v>204</v>
      </c>
      <c r="P391" t="s">
        <v>204</v>
      </c>
      <c r="Q391" s="80" t="s">
        <v>204</v>
      </c>
      <c r="R391" s="79"/>
      <c r="T391" t="s">
        <v>204</v>
      </c>
      <c r="U391" t="s">
        <v>204</v>
      </c>
      <c r="V391" t="s">
        <v>204</v>
      </c>
    </row>
    <row r="392" spans="2:22">
      <c r="B392" t="s">
        <v>204</v>
      </c>
      <c r="C392" s="79" t="s">
        <v>204</v>
      </c>
      <c r="E392" t="s">
        <v>204</v>
      </c>
      <c r="F392" t="s">
        <v>204</v>
      </c>
      <c r="G392" t="s">
        <v>204</v>
      </c>
      <c r="H392" t="s">
        <v>204</v>
      </c>
      <c r="I392" t="s">
        <v>204</v>
      </c>
      <c r="J392" t="s">
        <v>204</v>
      </c>
      <c r="K392" t="s">
        <v>204</v>
      </c>
      <c r="L392" t="s">
        <v>204</v>
      </c>
      <c r="M392" t="s">
        <v>204</v>
      </c>
      <c r="N392" t="s">
        <v>204</v>
      </c>
      <c r="O392" t="s">
        <v>204</v>
      </c>
      <c r="P392" t="s">
        <v>204</v>
      </c>
      <c r="Q392" s="80" t="s">
        <v>204</v>
      </c>
      <c r="R392" s="79"/>
      <c r="T392" t="s">
        <v>204</v>
      </c>
      <c r="U392" t="s">
        <v>204</v>
      </c>
      <c r="V392" t="s">
        <v>204</v>
      </c>
    </row>
    <row r="393" spans="2:22">
      <c r="B393" t="s">
        <v>204</v>
      </c>
      <c r="C393" s="79" t="s">
        <v>204</v>
      </c>
      <c r="E393" t="s">
        <v>204</v>
      </c>
      <c r="F393" t="s">
        <v>204</v>
      </c>
      <c r="G393" t="s">
        <v>204</v>
      </c>
      <c r="H393" t="s">
        <v>204</v>
      </c>
      <c r="I393" t="s">
        <v>204</v>
      </c>
      <c r="J393" t="s">
        <v>204</v>
      </c>
      <c r="K393" t="s">
        <v>204</v>
      </c>
      <c r="L393" t="s">
        <v>204</v>
      </c>
      <c r="M393" t="s">
        <v>204</v>
      </c>
      <c r="N393" t="s">
        <v>204</v>
      </c>
      <c r="O393" t="s">
        <v>204</v>
      </c>
      <c r="P393" t="s">
        <v>204</v>
      </c>
      <c r="Q393" s="80" t="s">
        <v>204</v>
      </c>
      <c r="R393" s="79"/>
      <c r="T393" t="s">
        <v>204</v>
      </c>
      <c r="U393" t="s">
        <v>204</v>
      </c>
      <c r="V393" t="s">
        <v>204</v>
      </c>
    </row>
    <row r="394" spans="2:22">
      <c r="B394" t="s">
        <v>204</v>
      </c>
      <c r="C394" s="79" t="s">
        <v>204</v>
      </c>
      <c r="E394" t="s">
        <v>204</v>
      </c>
      <c r="F394" t="s">
        <v>204</v>
      </c>
      <c r="G394" t="s">
        <v>204</v>
      </c>
      <c r="H394" t="s">
        <v>204</v>
      </c>
      <c r="I394" t="s">
        <v>204</v>
      </c>
      <c r="J394" t="s">
        <v>204</v>
      </c>
      <c r="K394" t="s">
        <v>204</v>
      </c>
      <c r="L394" t="s">
        <v>204</v>
      </c>
      <c r="M394" t="s">
        <v>204</v>
      </c>
      <c r="N394" t="s">
        <v>204</v>
      </c>
      <c r="O394" t="s">
        <v>204</v>
      </c>
      <c r="P394" t="s">
        <v>204</v>
      </c>
      <c r="Q394" s="80" t="s">
        <v>204</v>
      </c>
      <c r="R394" s="79"/>
      <c r="T394" t="s">
        <v>204</v>
      </c>
      <c r="U394" t="s">
        <v>204</v>
      </c>
      <c r="V394" t="s">
        <v>204</v>
      </c>
    </row>
    <row r="395" spans="2:22">
      <c r="B395" t="s">
        <v>204</v>
      </c>
      <c r="C395" s="79" t="s">
        <v>204</v>
      </c>
      <c r="E395" t="s">
        <v>204</v>
      </c>
      <c r="F395" t="s">
        <v>204</v>
      </c>
      <c r="G395" t="s">
        <v>204</v>
      </c>
      <c r="H395" t="s">
        <v>204</v>
      </c>
      <c r="I395" t="s">
        <v>204</v>
      </c>
      <c r="J395" t="s">
        <v>204</v>
      </c>
      <c r="K395" t="s">
        <v>204</v>
      </c>
      <c r="L395" t="s">
        <v>204</v>
      </c>
      <c r="M395" t="s">
        <v>204</v>
      </c>
      <c r="N395" t="s">
        <v>204</v>
      </c>
      <c r="O395" t="s">
        <v>204</v>
      </c>
      <c r="P395" t="s">
        <v>204</v>
      </c>
      <c r="Q395" s="80" t="s">
        <v>204</v>
      </c>
      <c r="R395" s="79"/>
      <c r="T395" t="s">
        <v>204</v>
      </c>
      <c r="U395" t="s">
        <v>204</v>
      </c>
      <c r="V395" t="s">
        <v>204</v>
      </c>
    </row>
    <row r="396" spans="2:22">
      <c r="B396" t="s">
        <v>204</v>
      </c>
      <c r="C396" s="79" t="s">
        <v>204</v>
      </c>
      <c r="E396" t="s">
        <v>204</v>
      </c>
      <c r="F396" t="s">
        <v>204</v>
      </c>
      <c r="G396" t="s">
        <v>204</v>
      </c>
      <c r="H396" t="s">
        <v>204</v>
      </c>
      <c r="I396" t="s">
        <v>204</v>
      </c>
      <c r="J396" t="s">
        <v>204</v>
      </c>
      <c r="K396" t="s">
        <v>204</v>
      </c>
      <c r="L396" t="s">
        <v>204</v>
      </c>
      <c r="M396" t="s">
        <v>204</v>
      </c>
      <c r="N396" t="s">
        <v>204</v>
      </c>
      <c r="O396" t="s">
        <v>204</v>
      </c>
      <c r="P396" t="s">
        <v>204</v>
      </c>
      <c r="Q396" s="80" t="s">
        <v>204</v>
      </c>
      <c r="R396" s="79"/>
      <c r="T396" t="s">
        <v>204</v>
      </c>
      <c r="U396" t="s">
        <v>204</v>
      </c>
      <c r="V396" t="s">
        <v>204</v>
      </c>
    </row>
    <row r="397" spans="2:22">
      <c r="B397" t="s">
        <v>204</v>
      </c>
      <c r="C397" s="79" t="s">
        <v>204</v>
      </c>
      <c r="E397" t="s">
        <v>204</v>
      </c>
      <c r="F397" t="s">
        <v>204</v>
      </c>
      <c r="G397" t="s">
        <v>204</v>
      </c>
      <c r="H397" t="s">
        <v>204</v>
      </c>
      <c r="I397" t="s">
        <v>204</v>
      </c>
      <c r="J397" t="s">
        <v>204</v>
      </c>
      <c r="K397" t="s">
        <v>204</v>
      </c>
      <c r="L397" t="s">
        <v>204</v>
      </c>
      <c r="M397" t="s">
        <v>204</v>
      </c>
      <c r="N397" t="s">
        <v>204</v>
      </c>
      <c r="O397" t="s">
        <v>204</v>
      </c>
      <c r="P397" t="s">
        <v>204</v>
      </c>
      <c r="Q397" s="80" t="s">
        <v>204</v>
      </c>
      <c r="R397" s="79"/>
      <c r="T397" t="s">
        <v>204</v>
      </c>
      <c r="U397" t="s">
        <v>204</v>
      </c>
      <c r="V397" t="s">
        <v>204</v>
      </c>
    </row>
    <row r="398" spans="2:22">
      <c r="B398" t="s">
        <v>204</v>
      </c>
      <c r="C398" s="79" t="s">
        <v>204</v>
      </c>
      <c r="E398" t="s">
        <v>204</v>
      </c>
      <c r="F398" t="s">
        <v>204</v>
      </c>
      <c r="G398" t="s">
        <v>204</v>
      </c>
      <c r="H398" t="s">
        <v>204</v>
      </c>
      <c r="I398" t="s">
        <v>204</v>
      </c>
      <c r="J398" t="s">
        <v>204</v>
      </c>
      <c r="K398" t="s">
        <v>204</v>
      </c>
      <c r="L398" t="s">
        <v>204</v>
      </c>
      <c r="M398" t="s">
        <v>204</v>
      </c>
      <c r="N398" t="s">
        <v>204</v>
      </c>
      <c r="O398" t="s">
        <v>204</v>
      </c>
      <c r="P398" t="s">
        <v>204</v>
      </c>
      <c r="Q398" s="80" t="s">
        <v>204</v>
      </c>
      <c r="R398" s="79"/>
      <c r="T398" t="s">
        <v>204</v>
      </c>
      <c r="U398" t="s">
        <v>204</v>
      </c>
      <c r="V398" t="s">
        <v>204</v>
      </c>
    </row>
    <row r="399" spans="2:22">
      <c r="B399" t="s">
        <v>204</v>
      </c>
      <c r="C399" s="79" t="s">
        <v>204</v>
      </c>
      <c r="E399" t="s">
        <v>204</v>
      </c>
      <c r="F399" t="s">
        <v>204</v>
      </c>
      <c r="G399" t="s">
        <v>204</v>
      </c>
      <c r="H399" t="s">
        <v>204</v>
      </c>
      <c r="I399" t="s">
        <v>204</v>
      </c>
      <c r="J399" t="s">
        <v>204</v>
      </c>
      <c r="K399" t="s">
        <v>204</v>
      </c>
      <c r="L399" t="s">
        <v>204</v>
      </c>
      <c r="M399" t="s">
        <v>204</v>
      </c>
      <c r="N399" t="s">
        <v>204</v>
      </c>
      <c r="O399" t="s">
        <v>204</v>
      </c>
      <c r="P399" t="s">
        <v>204</v>
      </c>
      <c r="Q399" s="80" t="s">
        <v>204</v>
      </c>
      <c r="R399" s="79"/>
      <c r="T399" t="s">
        <v>204</v>
      </c>
      <c r="U399" t="s">
        <v>204</v>
      </c>
      <c r="V399" t="s">
        <v>204</v>
      </c>
    </row>
    <row r="400" spans="2:22">
      <c r="B400" t="s">
        <v>204</v>
      </c>
      <c r="C400" s="79" t="s">
        <v>204</v>
      </c>
      <c r="E400" t="s">
        <v>204</v>
      </c>
      <c r="F400" t="s">
        <v>204</v>
      </c>
      <c r="G400" t="s">
        <v>204</v>
      </c>
      <c r="H400" t="s">
        <v>204</v>
      </c>
      <c r="I400" t="s">
        <v>204</v>
      </c>
      <c r="J400" t="s">
        <v>204</v>
      </c>
      <c r="K400" t="s">
        <v>204</v>
      </c>
      <c r="L400" t="s">
        <v>204</v>
      </c>
      <c r="M400" t="s">
        <v>204</v>
      </c>
      <c r="N400" t="s">
        <v>204</v>
      </c>
      <c r="O400" t="s">
        <v>204</v>
      </c>
      <c r="P400" t="s">
        <v>204</v>
      </c>
      <c r="Q400" s="80" t="s">
        <v>204</v>
      </c>
      <c r="R400" s="79"/>
      <c r="T400" t="s">
        <v>204</v>
      </c>
      <c r="U400" t="s">
        <v>204</v>
      </c>
      <c r="V400" t="s">
        <v>204</v>
      </c>
    </row>
    <row r="401" spans="2:22">
      <c r="B401" t="s">
        <v>204</v>
      </c>
      <c r="C401" s="79" t="s">
        <v>204</v>
      </c>
      <c r="E401" t="s">
        <v>204</v>
      </c>
      <c r="F401" t="s">
        <v>204</v>
      </c>
      <c r="G401" t="s">
        <v>204</v>
      </c>
      <c r="H401" t="s">
        <v>204</v>
      </c>
      <c r="I401" t="s">
        <v>204</v>
      </c>
      <c r="J401" t="s">
        <v>204</v>
      </c>
      <c r="K401" t="s">
        <v>204</v>
      </c>
      <c r="L401" t="s">
        <v>204</v>
      </c>
      <c r="M401" t="s">
        <v>204</v>
      </c>
      <c r="N401" t="s">
        <v>204</v>
      </c>
      <c r="O401" t="s">
        <v>204</v>
      </c>
      <c r="P401" t="s">
        <v>204</v>
      </c>
      <c r="Q401" s="80" t="s">
        <v>204</v>
      </c>
      <c r="R401" s="79"/>
      <c r="T401" t="s">
        <v>204</v>
      </c>
      <c r="U401" t="s">
        <v>204</v>
      </c>
      <c r="V401" t="s">
        <v>204</v>
      </c>
    </row>
    <row r="402" spans="2:22">
      <c r="B402" t="s">
        <v>204</v>
      </c>
      <c r="C402" s="79" t="s">
        <v>204</v>
      </c>
      <c r="E402" t="s">
        <v>204</v>
      </c>
      <c r="F402" t="s">
        <v>204</v>
      </c>
      <c r="G402" t="s">
        <v>204</v>
      </c>
      <c r="H402" t="s">
        <v>204</v>
      </c>
      <c r="I402" t="s">
        <v>204</v>
      </c>
      <c r="J402" t="s">
        <v>204</v>
      </c>
      <c r="K402" t="s">
        <v>204</v>
      </c>
      <c r="L402" t="s">
        <v>204</v>
      </c>
      <c r="M402" t="s">
        <v>204</v>
      </c>
      <c r="N402" t="s">
        <v>204</v>
      </c>
      <c r="O402" t="s">
        <v>204</v>
      </c>
      <c r="P402" t="s">
        <v>204</v>
      </c>
      <c r="Q402" s="80" t="s">
        <v>204</v>
      </c>
      <c r="R402" s="79"/>
      <c r="T402" t="s">
        <v>204</v>
      </c>
      <c r="U402" t="s">
        <v>204</v>
      </c>
      <c r="V402" t="s">
        <v>204</v>
      </c>
    </row>
    <row r="403" spans="2:22">
      <c r="B403" t="s">
        <v>204</v>
      </c>
      <c r="C403" s="79" t="s">
        <v>204</v>
      </c>
      <c r="E403" t="s">
        <v>204</v>
      </c>
      <c r="F403" t="s">
        <v>204</v>
      </c>
      <c r="G403" t="s">
        <v>204</v>
      </c>
      <c r="H403" t="s">
        <v>204</v>
      </c>
      <c r="I403" t="s">
        <v>204</v>
      </c>
      <c r="J403" t="s">
        <v>204</v>
      </c>
      <c r="K403" t="s">
        <v>204</v>
      </c>
      <c r="L403" t="s">
        <v>204</v>
      </c>
      <c r="M403" t="s">
        <v>204</v>
      </c>
      <c r="N403" t="s">
        <v>204</v>
      </c>
      <c r="O403" t="s">
        <v>204</v>
      </c>
      <c r="P403" t="s">
        <v>204</v>
      </c>
      <c r="Q403" s="80" t="s">
        <v>204</v>
      </c>
      <c r="R403" s="79"/>
      <c r="T403" t="s">
        <v>204</v>
      </c>
      <c r="U403" t="s">
        <v>204</v>
      </c>
      <c r="V403" t="s">
        <v>204</v>
      </c>
    </row>
    <row r="404" spans="2:22">
      <c r="B404" t="s">
        <v>204</v>
      </c>
      <c r="C404" s="79" t="s">
        <v>204</v>
      </c>
      <c r="E404" t="s">
        <v>204</v>
      </c>
      <c r="F404" t="s">
        <v>204</v>
      </c>
      <c r="G404" t="s">
        <v>204</v>
      </c>
      <c r="H404" t="s">
        <v>204</v>
      </c>
      <c r="I404" t="s">
        <v>204</v>
      </c>
      <c r="J404" t="s">
        <v>204</v>
      </c>
      <c r="K404" t="s">
        <v>204</v>
      </c>
      <c r="L404" t="s">
        <v>204</v>
      </c>
      <c r="M404" t="s">
        <v>204</v>
      </c>
      <c r="N404" t="s">
        <v>204</v>
      </c>
      <c r="O404" t="s">
        <v>204</v>
      </c>
      <c r="P404" t="s">
        <v>204</v>
      </c>
      <c r="Q404" s="80" t="s">
        <v>204</v>
      </c>
      <c r="R404" s="79"/>
      <c r="T404" t="s">
        <v>204</v>
      </c>
      <c r="U404" t="s">
        <v>204</v>
      </c>
      <c r="V404" t="s">
        <v>204</v>
      </c>
    </row>
    <row r="405" spans="2:22">
      <c r="B405" t="s">
        <v>204</v>
      </c>
      <c r="C405" s="79" t="s">
        <v>204</v>
      </c>
      <c r="E405" t="s">
        <v>204</v>
      </c>
      <c r="F405" t="s">
        <v>204</v>
      </c>
      <c r="G405" t="s">
        <v>204</v>
      </c>
      <c r="H405" t="s">
        <v>204</v>
      </c>
      <c r="I405" t="s">
        <v>204</v>
      </c>
      <c r="J405" t="s">
        <v>204</v>
      </c>
      <c r="K405" t="s">
        <v>204</v>
      </c>
      <c r="L405" t="s">
        <v>204</v>
      </c>
      <c r="M405" t="s">
        <v>204</v>
      </c>
      <c r="N405" t="s">
        <v>204</v>
      </c>
      <c r="O405" t="s">
        <v>204</v>
      </c>
      <c r="P405" t="s">
        <v>204</v>
      </c>
      <c r="Q405" s="80" t="s">
        <v>204</v>
      </c>
      <c r="R405" s="79"/>
      <c r="T405" t="s">
        <v>204</v>
      </c>
      <c r="U405" t="s">
        <v>204</v>
      </c>
      <c r="V405" t="s">
        <v>204</v>
      </c>
    </row>
    <row r="406" spans="2:22">
      <c r="B406" t="s">
        <v>204</v>
      </c>
      <c r="C406" s="79" t="s">
        <v>204</v>
      </c>
      <c r="E406" t="s">
        <v>204</v>
      </c>
      <c r="F406" t="s">
        <v>204</v>
      </c>
      <c r="G406" t="s">
        <v>204</v>
      </c>
      <c r="H406" t="s">
        <v>204</v>
      </c>
      <c r="I406" t="s">
        <v>204</v>
      </c>
      <c r="J406" t="s">
        <v>204</v>
      </c>
      <c r="K406" t="s">
        <v>204</v>
      </c>
      <c r="L406" t="s">
        <v>204</v>
      </c>
      <c r="M406" t="s">
        <v>204</v>
      </c>
      <c r="N406" t="s">
        <v>204</v>
      </c>
      <c r="O406" t="s">
        <v>204</v>
      </c>
      <c r="P406" t="s">
        <v>204</v>
      </c>
      <c r="Q406" s="80" t="s">
        <v>204</v>
      </c>
      <c r="R406" s="79"/>
      <c r="T406" t="s">
        <v>204</v>
      </c>
      <c r="U406" t="s">
        <v>204</v>
      </c>
      <c r="V406" t="s">
        <v>204</v>
      </c>
    </row>
    <row r="407" spans="2:22">
      <c r="B407" t="s">
        <v>204</v>
      </c>
      <c r="C407" s="79" t="s">
        <v>204</v>
      </c>
      <c r="E407" t="s">
        <v>204</v>
      </c>
      <c r="F407" t="s">
        <v>204</v>
      </c>
      <c r="G407" t="s">
        <v>204</v>
      </c>
      <c r="H407" t="s">
        <v>204</v>
      </c>
      <c r="I407" t="s">
        <v>204</v>
      </c>
      <c r="J407" t="s">
        <v>204</v>
      </c>
      <c r="K407" t="s">
        <v>204</v>
      </c>
      <c r="L407" t="s">
        <v>204</v>
      </c>
      <c r="M407" t="s">
        <v>204</v>
      </c>
      <c r="N407" t="s">
        <v>204</v>
      </c>
      <c r="O407" t="s">
        <v>204</v>
      </c>
      <c r="P407" t="s">
        <v>204</v>
      </c>
      <c r="Q407" s="80" t="s">
        <v>204</v>
      </c>
      <c r="R407" s="79"/>
      <c r="T407" t="s">
        <v>204</v>
      </c>
      <c r="U407" t="s">
        <v>204</v>
      </c>
      <c r="V407" t="s">
        <v>204</v>
      </c>
    </row>
    <row r="408" spans="2:22">
      <c r="B408" t="s">
        <v>204</v>
      </c>
      <c r="C408" s="79" t="s">
        <v>204</v>
      </c>
      <c r="E408" t="s">
        <v>204</v>
      </c>
      <c r="F408" t="s">
        <v>204</v>
      </c>
      <c r="G408" t="s">
        <v>204</v>
      </c>
      <c r="H408" t="s">
        <v>204</v>
      </c>
      <c r="I408" t="s">
        <v>204</v>
      </c>
      <c r="J408" t="s">
        <v>204</v>
      </c>
      <c r="K408" t="s">
        <v>204</v>
      </c>
      <c r="L408" t="s">
        <v>204</v>
      </c>
      <c r="M408" t="s">
        <v>204</v>
      </c>
      <c r="N408" t="s">
        <v>204</v>
      </c>
      <c r="O408" t="s">
        <v>204</v>
      </c>
      <c r="P408" t="s">
        <v>204</v>
      </c>
      <c r="Q408" s="80" t="s">
        <v>204</v>
      </c>
      <c r="R408" s="79"/>
      <c r="T408" t="s">
        <v>204</v>
      </c>
      <c r="U408" t="s">
        <v>204</v>
      </c>
      <c r="V408" t="s">
        <v>204</v>
      </c>
    </row>
    <row r="409" spans="2:22">
      <c r="B409" t="s">
        <v>204</v>
      </c>
      <c r="C409" s="79" t="s">
        <v>204</v>
      </c>
      <c r="E409" t="s">
        <v>204</v>
      </c>
      <c r="F409" t="s">
        <v>204</v>
      </c>
      <c r="G409" t="s">
        <v>204</v>
      </c>
      <c r="H409" t="s">
        <v>204</v>
      </c>
      <c r="I409" t="s">
        <v>204</v>
      </c>
      <c r="J409" t="s">
        <v>204</v>
      </c>
      <c r="K409" t="s">
        <v>204</v>
      </c>
      <c r="L409" t="s">
        <v>204</v>
      </c>
      <c r="M409" t="s">
        <v>204</v>
      </c>
      <c r="N409" t="s">
        <v>204</v>
      </c>
      <c r="O409" t="s">
        <v>204</v>
      </c>
      <c r="P409" t="s">
        <v>204</v>
      </c>
      <c r="Q409" s="80" t="s">
        <v>204</v>
      </c>
      <c r="R409" s="79"/>
      <c r="T409" t="s">
        <v>204</v>
      </c>
      <c r="U409" t="s">
        <v>204</v>
      </c>
      <c r="V409" t="s">
        <v>204</v>
      </c>
    </row>
    <row r="410" spans="2:22">
      <c r="B410" t="s">
        <v>204</v>
      </c>
      <c r="C410" s="79" t="s">
        <v>204</v>
      </c>
      <c r="E410" t="s">
        <v>204</v>
      </c>
      <c r="F410" t="s">
        <v>204</v>
      </c>
      <c r="G410" t="s">
        <v>204</v>
      </c>
      <c r="H410" t="s">
        <v>204</v>
      </c>
      <c r="I410" t="s">
        <v>204</v>
      </c>
      <c r="J410" t="s">
        <v>204</v>
      </c>
      <c r="K410" t="s">
        <v>204</v>
      </c>
      <c r="L410" t="s">
        <v>204</v>
      </c>
      <c r="M410" t="s">
        <v>204</v>
      </c>
      <c r="N410" t="s">
        <v>204</v>
      </c>
      <c r="O410" t="s">
        <v>204</v>
      </c>
      <c r="P410" t="s">
        <v>204</v>
      </c>
      <c r="Q410" s="80" t="s">
        <v>204</v>
      </c>
      <c r="R410" s="79"/>
      <c r="T410" t="s">
        <v>204</v>
      </c>
      <c r="U410" t="s">
        <v>204</v>
      </c>
      <c r="V410" t="s">
        <v>204</v>
      </c>
    </row>
    <row r="411" spans="2:22">
      <c r="B411" t="s">
        <v>204</v>
      </c>
      <c r="C411" s="79" t="s">
        <v>204</v>
      </c>
      <c r="E411" t="s">
        <v>204</v>
      </c>
      <c r="F411" t="s">
        <v>204</v>
      </c>
      <c r="G411" t="s">
        <v>204</v>
      </c>
      <c r="H411" t="s">
        <v>204</v>
      </c>
      <c r="I411" t="s">
        <v>204</v>
      </c>
      <c r="J411" t="s">
        <v>204</v>
      </c>
      <c r="K411" t="s">
        <v>204</v>
      </c>
      <c r="L411" t="s">
        <v>204</v>
      </c>
      <c r="M411" t="s">
        <v>204</v>
      </c>
      <c r="N411" t="s">
        <v>204</v>
      </c>
      <c r="O411" t="s">
        <v>204</v>
      </c>
      <c r="P411" t="s">
        <v>204</v>
      </c>
      <c r="Q411" s="80" t="s">
        <v>204</v>
      </c>
      <c r="R411" s="79"/>
      <c r="T411" t="s">
        <v>204</v>
      </c>
      <c r="U411" t="s">
        <v>204</v>
      </c>
      <c r="V411" t="s">
        <v>204</v>
      </c>
    </row>
    <row r="412" spans="2:22">
      <c r="B412" t="s">
        <v>204</v>
      </c>
      <c r="C412" s="79" t="s">
        <v>204</v>
      </c>
      <c r="E412" t="s">
        <v>204</v>
      </c>
      <c r="F412" t="s">
        <v>204</v>
      </c>
      <c r="G412" t="s">
        <v>204</v>
      </c>
      <c r="H412" t="s">
        <v>204</v>
      </c>
      <c r="I412" t="s">
        <v>204</v>
      </c>
      <c r="J412" t="s">
        <v>204</v>
      </c>
      <c r="K412" t="s">
        <v>204</v>
      </c>
      <c r="L412" t="s">
        <v>204</v>
      </c>
      <c r="M412" t="s">
        <v>204</v>
      </c>
      <c r="N412" t="s">
        <v>204</v>
      </c>
      <c r="O412" t="s">
        <v>204</v>
      </c>
      <c r="P412" t="s">
        <v>204</v>
      </c>
      <c r="Q412" s="80" t="s">
        <v>204</v>
      </c>
      <c r="R412" s="79"/>
      <c r="T412" t="s">
        <v>204</v>
      </c>
      <c r="U412" t="s">
        <v>204</v>
      </c>
      <c r="V412" t="s">
        <v>204</v>
      </c>
    </row>
    <row r="413" spans="2:22">
      <c r="B413" t="s">
        <v>204</v>
      </c>
      <c r="C413" s="79" t="s">
        <v>204</v>
      </c>
      <c r="E413" t="s">
        <v>204</v>
      </c>
      <c r="F413" t="s">
        <v>204</v>
      </c>
      <c r="G413" t="s">
        <v>204</v>
      </c>
      <c r="H413" t="s">
        <v>204</v>
      </c>
      <c r="I413" t="s">
        <v>204</v>
      </c>
      <c r="J413" t="s">
        <v>204</v>
      </c>
      <c r="K413" t="s">
        <v>204</v>
      </c>
      <c r="L413" t="s">
        <v>204</v>
      </c>
      <c r="M413" t="s">
        <v>204</v>
      </c>
      <c r="N413" t="s">
        <v>204</v>
      </c>
      <c r="O413" t="s">
        <v>204</v>
      </c>
      <c r="P413" t="s">
        <v>204</v>
      </c>
      <c r="Q413" s="80" t="s">
        <v>204</v>
      </c>
      <c r="R413" s="79"/>
      <c r="T413" t="s">
        <v>204</v>
      </c>
      <c r="U413" t="s">
        <v>204</v>
      </c>
      <c r="V413" t="s">
        <v>204</v>
      </c>
    </row>
    <row r="414" spans="2:22">
      <c r="B414" t="s">
        <v>204</v>
      </c>
      <c r="C414" s="79" t="s">
        <v>204</v>
      </c>
      <c r="E414" t="s">
        <v>204</v>
      </c>
      <c r="F414" t="s">
        <v>204</v>
      </c>
      <c r="G414" t="s">
        <v>204</v>
      </c>
      <c r="H414" t="s">
        <v>204</v>
      </c>
      <c r="I414" t="s">
        <v>204</v>
      </c>
      <c r="J414" t="s">
        <v>204</v>
      </c>
      <c r="K414" t="s">
        <v>204</v>
      </c>
      <c r="L414" t="s">
        <v>204</v>
      </c>
      <c r="M414" t="s">
        <v>204</v>
      </c>
      <c r="N414" t="s">
        <v>204</v>
      </c>
      <c r="O414" t="s">
        <v>204</v>
      </c>
      <c r="P414" t="s">
        <v>204</v>
      </c>
      <c r="Q414" s="80" t="s">
        <v>204</v>
      </c>
      <c r="R414" s="79"/>
      <c r="T414" t="s">
        <v>204</v>
      </c>
      <c r="U414" t="s">
        <v>204</v>
      </c>
      <c r="V414" t="s">
        <v>204</v>
      </c>
    </row>
    <row r="415" spans="2:22">
      <c r="B415" t="s">
        <v>204</v>
      </c>
      <c r="C415" s="79" t="s">
        <v>204</v>
      </c>
      <c r="E415" t="s">
        <v>204</v>
      </c>
      <c r="F415" t="s">
        <v>204</v>
      </c>
      <c r="G415" t="s">
        <v>204</v>
      </c>
      <c r="H415" t="s">
        <v>204</v>
      </c>
      <c r="I415" t="s">
        <v>204</v>
      </c>
      <c r="J415" t="s">
        <v>204</v>
      </c>
      <c r="K415" t="s">
        <v>204</v>
      </c>
      <c r="L415" t="s">
        <v>204</v>
      </c>
      <c r="M415" t="s">
        <v>204</v>
      </c>
      <c r="N415" t="s">
        <v>204</v>
      </c>
      <c r="O415" t="s">
        <v>204</v>
      </c>
      <c r="P415" t="s">
        <v>204</v>
      </c>
      <c r="Q415" s="80" t="s">
        <v>204</v>
      </c>
      <c r="R415" s="79"/>
      <c r="T415" t="s">
        <v>204</v>
      </c>
      <c r="U415" t="s">
        <v>204</v>
      </c>
      <c r="V415" t="s">
        <v>204</v>
      </c>
    </row>
    <row r="416" spans="2:22">
      <c r="B416" t="s">
        <v>204</v>
      </c>
      <c r="C416" s="79" t="s">
        <v>204</v>
      </c>
      <c r="E416" t="s">
        <v>204</v>
      </c>
      <c r="F416" t="s">
        <v>204</v>
      </c>
      <c r="G416" t="s">
        <v>204</v>
      </c>
      <c r="H416" t="s">
        <v>204</v>
      </c>
      <c r="I416" t="s">
        <v>204</v>
      </c>
      <c r="J416" t="s">
        <v>204</v>
      </c>
      <c r="K416" t="s">
        <v>204</v>
      </c>
      <c r="L416" t="s">
        <v>204</v>
      </c>
      <c r="M416" t="s">
        <v>204</v>
      </c>
      <c r="N416" t="s">
        <v>204</v>
      </c>
      <c r="O416" t="s">
        <v>204</v>
      </c>
      <c r="P416" t="s">
        <v>204</v>
      </c>
      <c r="Q416" s="80" t="s">
        <v>204</v>
      </c>
      <c r="R416" s="79"/>
      <c r="T416" t="s">
        <v>204</v>
      </c>
      <c r="U416" t="s">
        <v>204</v>
      </c>
      <c r="V416" t="s">
        <v>204</v>
      </c>
    </row>
    <row r="417" spans="2:22">
      <c r="B417" t="s">
        <v>204</v>
      </c>
      <c r="C417" s="79" t="s">
        <v>204</v>
      </c>
      <c r="E417" t="s">
        <v>204</v>
      </c>
      <c r="F417" t="s">
        <v>204</v>
      </c>
      <c r="G417" t="s">
        <v>204</v>
      </c>
      <c r="H417" t="s">
        <v>204</v>
      </c>
      <c r="I417" t="s">
        <v>204</v>
      </c>
      <c r="J417" t="s">
        <v>204</v>
      </c>
      <c r="K417" t="s">
        <v>204</v>
      </c>
      <c r="L417" t="s">
        <v>204</v>
      </c>
      <c r="M417" t="s">
        <v>204</v>
      </c>
      <c r="N417" t="s">
        <v>204</v>
      </c>
      <c r="O417" t="s">
        <v>204</v>
      </c>
      <c r="P417" t="s">
        <v>204</v>
      </c>
      <c r="Q417" s="80" t="s">
        <v>204</v>
      </c>
      <c r="R417" s="79"/>
      <c r="T417" t="s">
        <v>204</v>
      </c>
      <c r="U417" t="s">
        <v>204</v>
      </c>
      <c r="V417" t="s">
        <v>204</v>
      </c>
    </row>
    <row r="418" spans="2:22">
      <c r="B418" t="s">
        <v>204</v>
      </c>
      <c r="C418" s="79" t="s">
        <v>204</v>
      </c>
      <c r="E418" t="s">
        <v>204</v>
      </c>
      <c r="F418" t="s">
        <v>204</v>
      </c>
      <c r="G418" t="s">
        <v>204</v>
      </c>
      <c r="H418" t="s">
        <v>204</v>
      </c>
      <c r="I418" t="s">
        <v>204</v>
      </c>
      <c r="J418" t="s">
        <v>204</v>
      </c>
      <c r="K418" t="s">
        <v>204</v>
      </c>
      <c r="L418" t="s">
        <v>204</v>
      </c>
      <c r="M418" t="s">
        <v>204</v>
      </c>
      <c r="N418" t="s">
        <v>204</v>
      </c>
      <c r="O418" t="s">
        <v>204</v>
      </c>
      <c r="P418" t="s">
        <v>204</v>
      </c>
      <c r="Q418" s="80" t="s">
        <v>204</v>
      </c>
      <c r="R418" s="79"/>
      <c r="T418" t="s">
        <v>204</v>
      </c>
      <c r="U418" t="s">
        <v>204</v>
      </c>
      <c r="V418" t="s">
        <v>204</v>
      </c>
    </row>
    <row r="419" spans="2:22">
      <c r="B419" t="s">
        <v>204</v>
      </c>
      <c r="C419" s="79" t="s">
        <v>204</v>
      </c>
      <c r="E419" t="s">
        <v>204</v>
      </c>
      <c r="F419" t="s">
        <v>204</v>
      </c>
      <c r="G419" t="s">
        <v>204</v>
      </c>
      <c r="H419" t="s">
        <v>204</v>
      </c>
      <c r="I419" t="s">
        <v>204</v>
      </c>
      <c r="J419" t="s">
        <v>204</v>
      </c>
      <c r="K419" t="s">
        <v>204</v>
      </c>
      <c r="L419" t="s">
        <v>204</v>
      </c>
      <c r="M419" t="s">
        <v>204</v>
      </c>
      <c r="N419" t="s">
        <v>204</v>
      </c>
      <c r="O419" t="s">
        <v>204</v>
      </c>
      <c r="P419" t="s">
        <v>204</v>
      </c>
      <c r="Q419" s="80" t="s">
        <v>204</v>
      </c>
      <c r="R419" s="79"/>
      <c r="T419" t="s">
        <v>204</v>
      </c>
      <c r="U419" t="s">
        <v>204</v>
      </c>
      <c r="V419" t="s">
        <v>204</v>
      </c>
    </row>
    <row r="420" spans="2:22">
      <c r="B420" t="s">
        <v>204</v>
      </c>
      <c r="C420" s="79" t="s">
        <v>204</v>
      </c>
      <c r="E420" t="s">
        <v>204</v>
      </c>
      <c r="F420" t="s">
        <v>204</v>
      </c>
      <c r="G420" t="s">
        <v>204</v>
      </c>
      <c r="H420" t="s">
        <v>204</v>
      </c>
      <c r="I420" t="s">
        <v>204</v>
      </c>
      <c r="J420" t="s">
        <v>204</v>
      </c>
      <c r="K420" t="s">
        <v>204</v>
      </c>
      <c r="L420" t="s">
        <v>204</v>
      </c>
      <c r="M420" t="s">
        <v>204</v>
      </c>
      <c r="N420" t="s">
        <v>204</v>
      </c>
      <c r="O420" t="s">
        <v>204</v>
      </c>
      <c r="P420" t="s">
        <v>204</v>
      </c>
      <c r="Q420" s="80" t="s">
        <v>204</v>
      </c>
      <c r="R420" s="79"/>
      <c r="T420" t="s">
        <v>204</v>
      </c>
      <c r="U420" t="s">
        <v>204</v>
      </c>
      <c r="V420" t="s">
        <v>204</v>
      </c>
    </row>
    <row r="421" spans="2:22">
      <c r="B421" t="s">
        <v>204</v>
      </c>
      <c r="C421" s="79" t="s">
        <v>204</v>
      </c>
      <c r="E421" t="s">
        <v>204</v>
      </c>
      <c r="F421" t="s">
        <v>204</v>
      </c>
      <c r="G421" t="s">
        <v>204</v>
      </c>
      <c r="H421" t="s">
        <v>204</v>
      </c>
      <c r="I421" t="s">
        <v>204</v>
      </c>
      <c r="J421" t="s">
        <v>204</v>
      </c>
      <c r="K421" t="s">
        <v>204</v>
      </c>
      <c r="L421" t="s">
        <v>204</v>
      </c>
      <c r="M421" t="s">
        <v>204</v>
      </c>
      <c r="N421" t="s">
        <v>204</v>
      </c>
      <c r="O421" t="s">
        <v>204</v>
      </c>
      <c r="P421" t="s">
        <v>204</v>
      </c>
      <c r="Q421" s="80" t="s">
        <v>204</v>
      </c>
      <c r="R421" s="79"/>
      <c r="T421" t="s">
        <v>204</v>
      </c>
      <c r="U421" t="s">
        <v>204</v>
      </c>
      <c r="V421" t="s">
        <v>204</v>
      </c>
    </row>
    <row r="422" spans="2:22">
      <c r="B422" t="s">
        <v>204</v>
      </c>
      <c r="C422" s="79" t="s">
        <v>204</v>
      </c>
      <c r="E422" t="s">
        <v>204</v>
      </c>
      <c r="F422" t="s">
        <v>204</v>
      </c>
      <c r="G422" t="s">
        <v>204</v>
      </c>
      <c r="H422" t="s">
        <v>204</v>
      </c>
      <c r="I422" t="s">
        <v>204</v>
      </c>
      <c r="J422" t="s">
        <v>204</v>
      </c>
      <c r="K422" t="s">
        <v>204</v>
      </c>
      <c r="L422" t="s">
        <v>204</v>
      </c>
      <c r="M422" t="s">
        <v>204</v>
      </c>
      <c r="N422" t="s">
        <v>204</v>
      </c>
      <c r="O422" t="s">
        <v>204</v>
      </c>
      <c r="P422" t="s">
        <v>204</v>
      </c>
      <c r="Q422" s="80" t="s">
        <v>204</v>
      </c>
      <c r="R422" s="79"/>
      <c r="T422" t="s">
        <v>204</v>
      </c>
      <c r="U422" t="s">
        <v>204</v>
      </c>
      <c r="V422" t="s">
        <v>204</v>
      </c>
    </row>
    <row r="423" spans="2:22">
      <c r="B423" t="s">
        <v>204</v>
      </c>
      <c r="C423" s="79" t="s">
        <v>204</v>
      </c>
      <c r="E423" t="s">
        <v>204</v>
      </c>
      <c r="F423" t="s">
        <v>204</v>
      </c>
      <c r="G423" t="s">
        <v>204</v>
      </c>
      <c r="H423" t="s">
        <v>204</v>
      </c>
      <c r="I423" t="s">
        <v>204</v>
      </c>
      <c r="J423" t="s">
        <v>204</v>
      </c>
      <c r="K423" t="s">
        <v>204</v>
      </c>
      <c r="L423" t="s">
        <v>204</v>
      </c>
      <c r="M423" t="s">
        <v>204</v>
      </c>
      <c r="N423" t="s">
        <v>204</v>
      </c>
      <c r="O423" t="s">
        <v>204</v>
      </c>
      <c r="P423" t="s">
        <v>204</v>
      </c>
      <c r="Q423" s="80" t="s">
        <v>204</v>
      </c>
      <c r="R423" s="79"/>
      <c r="T423" t="s">
        <v>204</v>
      </c>
      <c r="U423" t="s">
        <v>204</v>
      </c>
      <c r="V423" t="s">
        <v>204</v>
      </c>
    </row>
    <row r="424" spans="2:22">
      <c r="B424" t="s">
        <v>204</v>
      </c>
      <c r="C424" s="79" t="s">
        <v>204</v>
      </c>
      <c r="E424" t="s">
        <v>204</v>
      </c>
      <c r="F424" t="s">
        <v>204</v>
      </c>
      <c r="G424" t="s">
        <v>204</v>
      </c>
      <c r="H424" t="s">
        <v>204</v>
      </c>
      <c r="I424" t="s">
        <v>204</v>
      </c>
      <c r="J424" t="s">
        <v>204</v>
      </c>
      <c r="K424" t="s">
        <v>204</v>
      </c>
      <c r="L424" t="s">
        <v>204</v>
      </c>
      <c r="M424" t="s">
        <v>204</v>
      </c>
      <c r="N424" t="s">
        <v>204</v>
      </c>
      <c r="O424" t="s">
        <v>204</v>
      </c>
      <c r="P424" t="s">
        <v>204</v>
      </c>
      <c r="Q424" s="80" t="s">
        <v>204</v>
      </c>
      <c r="R424" s="79"/>
      <c r="T424" t="s">
        <v>204</v>
      </c>
      <c r="U424" t="s">
        <v>204</v>
      </c>
      <c r="V424" t="s">
        <v>204</v>
      </c>
    </row>
    <row r="425" spans="2:22">
      <c r="B425" t="s">
        <v>204</v>
      </c>
      <c r="C425" s="79" t="s">
        <v>204</v>
      </c>
      <c r="E425" t="s">
        <v>204</v>
      </c>
      <c r="F425" t="s">
        <v>204</v>
      </c>
      <c r="G425" t="s">
        <v>204</v>
      </c>
      <c r="H425" t="s">
        <v>204</v>
      </c>
      <c r="I425" t="s">
        <v>204</v>
      </c>
      <c r="J425" t="s">
        <v>204</v>
      </c>
      <c r="K425" t="s">
        <v>204</v>
      </c>
      <c r="L425" t="s">
        <v>204</v>
      </c>
      <c r="M425" t="s">
        <v>204</v>
      </c>
      <c r="N425" t="s">
        <v>204</v>
      </c>
      <c r="O425" t="s">
        <v>204</v>
      </c>
      <c r="P425" t="s">
        <v>204</v>
      </c>
      <c r="Q425" s="80" t="s">
        <v>204</v>
      </c>
      <c r="R425" s="79"/>
      <c r="T425" t="s">
        <v>204</v>
      </c>
      <c r="U425" t="s">
        <v>204</v>
      </c>
      <c r="V425" t="s">
        <v>204</v>
      </c>
    </row>
    <row r="426" spans="2:22">
      <c r="B426" t="s">
        <v>204</v>
      </c>
      <c r="C426" s="79" t="s">
        <v>204</v>
      </c>
      <c r="E426" t="s">
        <v>204</v>
      </c>
      <c r="F426" t="s">
        <v>204</v>
      </c>
      <c r="G426" t="s">
        <v>204</v>
      </c>
      <c r="H426" t="s">
        <v>204</v>
      </c>
      <c r="I426" t="s">
        <v>204</v>
      </c>
      <c r="J426" t="s">
        <v>204</v>
      </c>
      <c r="K426" t="s">
        <v>204</v>
      </c>
      <c r="L426" t="s">
        <v>204</v>
      </c>
      <c r="M426" t="s">
        <v>204</v>
      </c>
      <c r="N426" t="s">
        <v>204</v>
      </c>
      <c r="O426" t="s">
        <v>204</v>
      </c>
      <c r="P426" t="s">
        <v>204</v>
      </c>
      <c r="Q426" s="80" t="s">
        <v>204</v>
      </c>
      <c r="R426" s="79"/>
      <c r="T426" t="s">
        <v>204</v>
      </c>
      <c r="U426" t="s">
        <v>204</v>
      </c>
      <c r="V426" t="s">
        <v>204</v>
      </c>
    </row>
    <row r="427" spans="2:22">
      <c r="B427" t="s">
        <v>204</v>
      </c>
      <c r="C427" s="79" t="s">
        <v>204</v>
      </c>
      <c r="E427" t="s">
        <v>204</v>
      </c>
      <c r="F427" t="s">
        <v>204</v>
      </c>
      <c r="G427" t="s">
        <v>204</v>
      </c>
      <c r="H427" t="s">
        <v>204</v>
      </c>
      <c r="I427" t="s">
        <v>204</v>
      </c>
      <c r="J427" t="s">
        <v>204</v>
      </c>
      <c r="K427" t="s">
        <v>204</v>
      </c>
      <c r="L427" t="s">
        <v>204</v>
      </c>
      <c r="M427" t="s">
        <v>204</v>
      </c>
      <c r="N427" t="s">
        <v>204</v>
      </c>
      <c r="O427" t="s">
        <v>204</v>
      </c>
      <c r="P427" t="s">
        <v>204</v>
      </c>
      <c r="Q427" s="80" t="s">
        <v>204</v>
      </c>
      <c r="R427" s="79"/>
      <c r="T427" t="s">
        <v>204</v>
      </c>
      <c r="U427" t="s">
        <v>204</v>
      </c>
      <c r="V427" t="s">
        <v>204</v>
      </c>
    </row>
    <row r="428" spans="2:22">
      <c r="B428" t="s">
        <v>204</v>
      </c>
      <c r="C428" s="79" t="s">
        <v>204</v>
      </c>
      <c r="E428" t="s">
        <v>204</v>
      </c>
      <c r="F428" t="s">
        <v>204</v>
      </c>
      <c r="G428" t="s">
        <v>204</v>
      </c>
      <c r="H428" t="s">
        <v>204</v>
      </c>
      <c r="I428" t="s">
        <v>204</v>
      </c>
      <c r="J428" t="s">
        <v>204</v>
      </c>
      <c r="K428" t="s">
        <v>204</v>
      </c>
      <c r="L428" t="s">
        <v>204</v>
      </c>
      <c r="M428" t="s">
        <v>204</v>
      </c>
      <c r="N428" t="s">
        <v>204</v>
      </c>
      <c r="O428" t="s">
        <v>204</v>
      </c>
      <c r="P428" t="s">
        <v>204</v>
      </c>
      <c r="Q428" s="80" t="s">
        <v>204</v>
      </c>
      <c r="R428" s="79"/>
      <c r="T428" t="s">
        <v>204</v>
      </c>
      <c r="U428" t="s">
        <v>204</v>
      </c>
      <c r="V428" t="s">
        <v>204</v>
      </c>
    </row>
    <row r="429" spans="2:22">
      <c r="B429" t="s">
        <v>204</v>
      </c>
      <c r="C429" s="79" t="s">
        <v>204</v>
      </c>
      <c r="E429" t="s">
        <v>204</v>
      </c>
      <c r="F429" t="s">
        <v>204</v>
      </c>
      <c r="G429" t="s">
        <v>204</v>
      </c>
      <c r="H429" t="s">
        <v>204</v>
      </c>
      <c r="I429" t="s">
        <v>204</v>
      </c>
      <c r="J429" t="s">
        <v>204</v>
      </c>
      <c r="K429" t="s">
        <v>204</v>
      </c>
      <c r="L429" t="s">
        <v>204</v>
      </c>
      <c r="M429" t="s">
        <v>204</v>
      </c>
      <c r="N429" t="s">
        <v>204</v>
      </c>
      <c r="O429" t="s">
        <v>204</v>
      </c>
      <c r="P429" t="s">
        <v>204</v>
      </c>
      <c r="Q429" s="80" t="s">
        <v>204</v>
      </c>
      <c r="R429" s="79"/>
      <c r="T429" t="s">
        <v>204</v>
      </c>
      <c r="U429" t="s">
        <v>204</v>
      </c>
      <c r="V429" t="s">
        <v>204</v>
      </c>
    </row>
    <row r="430" spans="2:22">
      <c r="B430" t="s">
        <v>204</v>
      </c>
      <c r="C430" s="79" t="s">
        <v>204</v>
      </c>
      <c r="E430" t="s">
        <v>204</v>
      </c>
      <c r="F430" t="s">
        <v>204</v>
      </c>
      <c r="G430" t="s">
        <v>204</v>
      </c>
      <c r="H430" t="s">
        <v>204</v>
      </c>
      <c r="I430" t="s">
        <v>204</v>
      </c>
      <c r="J430" t="s">
        <v>204</v>
      </c>
      <c r="K430" t="s">
        <v>204</v>
      </c>
      <c r="L430" t="s">
        <v>204</v>
      </c>
      <c r="M430" t="s">
        <v>204</v>
      </c>
      <c r="N430" t="s">
        <v>204</v>
      </c>
      <c r="O430" t="s">
        <v>204</v>
      </c>
      <c r="P430" t="s">
        <v>204</v>
      </c>
      <c r="Q430" s="80" t="s">
        <v>204</v>
      </c>
      <c r="R430" s="79"/>
      <c r="T430" t="s">
        <v>204</v>
      </c>
      <c r="U430" t="s">
        <v>204</v>
      </c>
      <c r="V430" t="s">
        <v>204</v>
      </c>
    </row>
    <row r="431" spans="2:22">
      <c r="B431" t="s">
        <v>204</v>
      </c>
      <c r="C431" s="79" t="s">
        <v>204</v>
      </c>
      <c r="E431" t="s">
        <v>204</v>
      </c>
      <c r="F431" t="s">
        <v>204</v>
      </c>
      <c r="G431" t="s">
        <v>204</v>
      </c>
      <c r="H431" t="s">
        <v>204</v>
      </c>
      <c r="I431" t="s">
        <v>204</v>
      </c>
      <c r="J431" t="s">
        <v>204</v>
      </c>
      <c r="K431" t="s">
        <v>204</v>
      </c>
      <c r="L431" t="s">
        <v>204</v>
      </c>
      <c r="M431" t="s">
        <v>204</v>
      </c>
      <c r="N431" t="s">
        <v>204</v>
      </c>
      <c r="O431" t="s">
        <v>204</v>
      </c>
      <c r="P431" t="s">
        <v>204</v>
      </c>
      <c r="Q431" s="80" t="s">
        <v>204</v>
      </c>
      <c r="R431" s="79"/>
      <c r="T431" t="s">
        <v>204</v>
      </c>
      <c r="U431" t="s">
        <v>204</v>
      </c>
      <c r="V431" t="s">
        <v>204</v>
      </c>
    </row>
    <row r="432" spans="2:22">
      <c r="B432" t="s">
        <v>204</v>
      </c>
      <c r="C432" s="79" t="s">
        <v>204</v>
      </c>
      <c r="E432" t="s">
        <v>204</v>
      </c>
      <c r="F432" t="s">
        <v>204</v>
      </c>
      <c r="G432" t="s">
        <v>204</v>
      </c>
      <c r="H432" t="s">
        <v>204</v>
      </c>
      <c r="I432" t="s">
        <v>204</v>
      </c>
      <c r="J432" t="s">
        <v>204</v>
      </c>
      <c r="K432" t="s">
        <v>204</v>
      </c>
      <c r="L432" t="s">
        <v>204</v>
      </c>
      <c r="M432" t="s">
        <v>204</v>
      </c>
      <c r="N432" t="s">
        <v>204</v>
      </c>
      <c r="O432" t="s">
        <v>204</v>
      </c>
      <c r="P432" t="s">
        <v>204</v>
      </c>
      <c r="Q432" s="80" t="s">
        <v>204</v>
      </c>
      <c r="R432" s="79"/>
      <c r="T432" t="s">
        <v>204</v>
      </c>
      <c r="U432" t="s">
        <v>204</v>
      </c>
      <c r="V432" t="s">
        <v>204</v>
      </c>
    </row>
    <row r="433" spans="2:22">
      <c r="B433" t="s">
        <v>204</v>
      </c>
      <c r="C433" s="79" t="s">
        <v>204</v>
      </c>
      <c r="E433" t="s">
        <v>204</v>
      </c>
      <c r="F433" t="s">
        <v>204</v>
      </c>
      <c r="G433" t="s">
        <v>204</v>
      </c>
      <c r="H433" t="s">
        <v>204</v>
      </c>
      <c r="I433" t="s">
        <v>204</v>
      </c>
      <c r="J433" t="s">
        <v>204</v>
      </c>
      <c r="K433" t="s">
        <v>204</v>
      </c>
      <c r="L433" t="s">
        <v>204</v>
      </c>
      <c r="M433" t="s">
        <v>204</v>
      </c>
      <c r="N433" t="s">
        <v>204</v>
      </c>
      <c r="O433" t="s">
        <v>204</v>
      </c>
      <c r="P433" t="s">
        <v>204</v>
      </c>
      <c r="Q433" s="80" t="s">
        <v>204</v>
      </c>
      <c r="R433" s="79"/>
      <c r="T433" t="s">
        <v>204</v>
      </c>
      <c r="U433" t="s">
        <v>204</v>
      </c>
      <c r="V433" t="s">
        <v>204</v>
      </c>
    </row>
    <row r="434" spans="2:22">
      <c r="B434" t="s">
        <v>204</v>
      </c>
      <c r="C434" s="79" t="s">
        <v>204</v>
      </c>
      <c r="E434" t="s">
        <v>204</v>
      </c>
      <c r="F434" t="s">
        <v>204</v>
      </c>
      <c r="G434" t="s">
        <v>204</v>
      </c>
      <c r="H434" t="s">
        <v>204</v>
      </c>
      <c r="I434" t="s">
        <v>204</v>
      </c>
      <c r="J434" t="s">
        <v>204</v>
      </c>
      <c r="K434" t="s">
        <v>204</v>
      </c>
      <c r="L434" t="s">
        <v>204</v>
      </c>
      <c r="M434" t="s">
        <v>204</v>
      </c>
      <c r="N434" t="s">
        <v>204</v>
      </c>
      <c r="O434" t="s">
        <v>204</v>
      </c>
      <c r="P434" t="s">
        <v>204</v>
      </c>
      <c r="Q434" s="80" t="s">
        <v>204</v>
      </c>
      <c r="R434" s="79"/>
      <c r="T434" t="s">
        <v>204</v>
      </c>
      <c r="U434" t="s">
        <v>204</v>
      </c>
      <c r="V434" t="s">
        <v>204</v>
      </c>
    </row>
    <row r="435" spans="2:22">
      <c r="B435" t="s">
        <v>204</v>
      </c>
      <c r="C435" s="79" t="s">
        <v>204</v>
      </c>
      <c r="E435" t="s">
        <v>204</v>
      </c>
      <c r="F435" t="s">
        <v>204</v>
      </c>
      <c r="G435" t="s">
        <v>204</v>
      </c>
      <c r="H435" t="s">
        <v>204</v>
      </c>
      <c r="I435" t="s">
        <v>204</v>
      </c>
      <c r="J435" t="s">
        <v>204</v>
      </c>
      <c r="K435" t="s">
        <v>204</v>
      </c>
      <c r="L435" t="s">
        <v>204</v>
      </c>
      <c r="M435" t="s">
        <v>204</v>
      </c>
      <c r="N435" t="s">
        <v>204</v>
      </c>
      <c r="O435" t="s">
        <v>204</v>
      </c>
      <c r="P435" t="s">
        <v>204</v>
      </c>
      <c r="Q435" s="80" t="s">
        <v>204</v>
      </c>
      <c r="R435" s="79"/>
      <c r="T435" t="s">
        <v>204</v>
      </c>
      <c r="U435" t="s">
        <v>204</v>
      </c>
      <c r="V435" t="s">
        <v>204</v>
      </c>
    </row>
    <row r="436" spans="2:22">
      <c r="B436" t="s">
        <v>204</v>
      </c>
      <c r="C436" s="79" t="s">
        <v>204</v>
      </c>
      <c r="E436" t="s">
        <v>204</v>
      </c>
      <c r="F436" t="s">
        <v>204</v>
      </c>
      <c r="G436" t="s">
        <v>204</v>
      </c>
      <c r="H436" t="s">
        <v>204</v>
      </c>
      <c r="I436" t="s">
        <v>204</v>
      </c>
      <c r="J436" t="s">
        <v>204</v>
      </c>
      <c r="K436" t="s">
        <v>204</v>
      </c>
      <c r="L436" t="s">
        <v>204</v>
      </c>
      <c r="M436" t="s">
        <v>204</v>
      </c>
      <c r="N436" t="s">
        <v>204</v>
      </c>
      <c r="O436" t="s">
        <v>204</v>
      </c>
      <c r="P436" t="s">
        <v>204</v>
      </c>
      <c r="Q436" s="80" t="s">
        <v>204</v>
      </c>
      <c r="R436" s="79"/>
      <c r="T436" t="s">
        <v>204</v>
      </c>
      <c r="U436" t="s">
        <v>204</v>
      </c>
      <c r="V436" t="s">
        <v>204</v>
      </c>
    </row>
    <row r="437" spans="2:22">
      <c r="B437" t="s">
        <v>204</v>
      </c>
      <c r="C437" s="79" t="s">
        <v>204</v>
      </c>
      <c r="E437" t="s">
        <v>204</v>
      </c>
      <c r="F437" t="s">
        <v>204</v>
      </c>
      <c r="G437" t="s">
        <v>204</v>
      </c>
      <c r="H437" t="s">
        <v>204</v>
      </c>
      <c r="I437" t="s">
        <v>204</v>
      </c>
      <c r="J437" t="s">
        <v>204</v>
      </c>
      <c r="K437" t="s">
        <v>204</v>
      </c>
      <c r="L437" t="s">
        <v>204</v>
      </c>
      <c r="M437" t="s">
        <v>204</v>
      </c>
      <c r="N437" t="s">
        <v>204</v>
      </c>
      <c r="O437" t="s">
        <v>204</v>
      </c>
      <c r="P437" t="s">
        <v>204</v>
      </c>
      <c r="Q437" s="80" t="s">
        <v>204</v>
      </c>
      <c r="R437" s="79"/>
      <c r="T437" t="s">
        <v>204</v>
      </c>
      <c r="U437" t="s">
        <v>204</v>
      </c>
      <c r="V437" t="s">
        <v>204</v>
      </c>
    </row>
    <row r="438" spans="2:22">
      <c r="B438" t="s">
        <v>204</v>
      </c>
      <c r="C438" s="79" t="s">
        <v>204</v>
      </c>
      <c r="E438" t="s">
        <v>204</v>
      </c>
      <c r="F438" t="s">
        <v>204</v>
      </c>
      <c r="G438" t="s">
        <v>204</v>
      </c>
      <c r="H438" t="s">
        <v>204</v>
      </c>
      <c r="I438" t="s">
        <v>204</v>
      </c>
      <c r="J438" t="s">
        <v>204</v>
      </c>
      <c r="K438" t="s">
        <v>204</v>
      </c>
      <c r="L438" t="s">
        <v>204</v>
      </c>
      <c r="M438" t="s">
        <v>204</v>
      </c>
      <c r="N438" t="s">
        <v>204</v>
      </c>
      <c r="O438" t="s">
        <v>204</v>
      </c>
      <c r="P438" t="s">
        <v>204</v>
      </c>
      <c r="Q438" s="80" t="s">
        <v>204</v>
      </c>
      <c r="R438" s="79"/>
      <c r="T438" t="s">
        <v>204</v>
      </c>
      <c r="U438" t="s">
        <v>204</v>
      </c>
      <c r="V438" t="s">
        <v>204</v>
      </c>
    </row>
    <row r="439" spans="2:22">
      <c r="B439" t="s">
        <v>204</v>
      </c>
      <c r="C439" s="79" t="s">
        <v>204</v>
      </c>
      <c r="E439" t="s">
        <v>204</v>
      </c>
      <c r="F439" t="s">
        <v>204</v>
      </c>
      <c r="G439" t="s">
        <v>204</v>
      </c>
      <c r="H439" t="s">
        <v>204</v>
      </c>
      <c r="I439" t="s">
        <v>204</v>
      </c>
      <c r="J439" t="s">
        <v>204</v>
      </c>
      <c r="K439" t="s">
        <v>204</v>
      </c>
      <c r="L439" t="s">
        <v>204</v>
      </c>
      <c r="M439" t="s">
        <v>204</v>
      </c>
      <c r="N439" t="s">
        <v>204</v>
      </c>
      <c r="O439" t="s">
        <v>204</v>
      </c>
      <c r="P439" t="s">
        <v>204</v>
      </c>
      <c r="Q439" s="80" t="s">
        <v>204</v>
      </c>
      <c r="R439" s="79"/>
      <c r="T439" t="s">
        <v>204</v>
      </c>
      <c r="U439" t="s">
        <v>204</v>
      </c>
      <c r="V439" t="s">
        <v>204</v>
      </c>
    </row>
    <row r="440" spans="2:22">
      <c r="B440" t="s">
        <v>204</v>
      </c>
      <c r="C440" s="79" t="s">
        <v>204</v>
      </c>
      <c r="E440" t="s">
        <v>204</v>
      </c>
      <c r="F440" t="s">
        <v>204</v>
      </c>
      <c r="G440" t="s">
        <v>204</v>
      </c>
      <c r="H440" t="s">
        <v>204</v>
      </c>
      <c r="I440" t="s">
        <v>204</v>
      </c>
      <c r="J440" t="s">
        <v>204</v>
      </c>
      <c r="K440" t="s">
        <v>204</v>
      </c>
      <c r="L440" t="s">
        <v>204</v>
      </c>
      <c r="M440" t="s">
        <v>204</v>
      </c>
      <c r="N440" t="s">
        <v>204</v>
      </c>
      <c r="O440" t="s">
        <v>204</v>
      </c>
      <c r="P440" t="s">
        <v>204</v>
      </c>
      <c r="Q440" s="80" t="s">
        <v>204</v>
      </c>
      <c r="R440" s="79"/>
      <c r="T440" t="s">
        <v>204</v>
      </c>
      <c r="U440" t="s">
        <v>204</v>
      </c>
      <c r="V440" t="s">
        <v>204</v>
      </c>
    </row>
    <row r="441" spans="2:22">
      <c r="B441" t="s">
        <v>204</v>
      </c>
      <c r="C441" s="79" t="s">
        <v>204</v>
      </c>
      <c r="E441" t="s">
        <v>204</v>
      </c>
      <c r="F441" t="s">
        <v>204</v>
      </c>
      <c r="G441" t="s">
        <v>204</v>
      </c>
      <c r="H441" t="s">
        <v>204</v>
      </c>
      <c r="I441" t="s">
        <v>204</v>
      </c>
      <c r="J441" t="s">
        <v>204</v>
      </c>
      <c r="K441" t="s">
        <v>204</v>
      </c>
      <c r="L441" t="s">
        <v>204</v>
      </c>
      <c r="M441" t="s">
        <v>204</v>
      </c>
      <c r="N441" t="s">
        <v>204</v>
      </c>
      <c r="O441" t="s">
        <v>204</v>
      </c>
      <c r="P441" t="s">
        <v>204</v>
      </c>
      <c r="Q441" s="80" t="s">
        <v>204</v>
      </c>
      <c r="R441" s="79"/>
      <c r="T441" t="s">
        <v>204</v>
      </c>
      <c r="U441" t="s">
        <v>204</v>
      </c>
      <c r="V441" t="s">
        <v>204</v>
      </c>
    </row>
    <row r="442" spans="2:22">
      <c r="B442" t="s">
        <v>204</v>
      </c>
      <c r="C442" s="79" t="s">
        <v>204</v>
      </c>
      <c r="E442" t="s">
        <v>204</v>
      </c>
      <c r="F442" t="s">
        <v>204</v>
      </c>
      <c r="G442" t="s">
        <v>204</v>
      </c>
      <c r="H442" t="s">
        <v>204</v>
      </c>
      <c r="I442" t="s">
        <v>204</v>
      </c>
      <c r="J442" t="s">
        <v>204</v>
      </c>
      <c r="K442" t="s">
        <v>204</v>
      </c>
      <c r="L442" t="s">
        <v>204</v>
      </c>
      <c r="M442" t="s">
        <v>204</v>
      </c>
      <c r="N442" t="s">
        <v>204</v>
      </c>
      <c r="O442" t="s">
        <v>204</v>
      </c>
      <c r="P442" t="s">
        <v>204</v>
      </c>
      <c r="Q442" s="80" t="s">
        <v>204</v>
      </c>
      <c r="R442" s="79"/>
      <c r="T442" t="s">
        <v>204</v>
      </c>
      <c r="U442" t="s">
        <v>204</v>
      </c>
      <c r="V442" t="s">
        <v>204</v>
      </c>
    </row>
    <row r="443" spans="2:22">
      <c r="B443" t="s">
        <v>204</v>
      </c>
      <c r="C443" s="79" t="s">
        <v>204</v>
      </c>
      <c r="E443" t="s">
        <v>204</v>
      </c>
      <c r="F443" t="s">
        <v>204</v>
      </c>
      <c r="G443" t="s">
        <v>204</v>
      </c>
      <c r="H443" t="s">
        <v>204</v>
      </c>
      <c r="I443" t="s">
        <v>204</v>
      </c>
      <c r="J443" t="s">
        <v>204</v>
      </c>
      <c r="K443" t="s">
        <v>204</v>
      </c>
      <c r="L443" t="s">
        <v>204</v>
      </c>
      <c r="M443" t="s">
        <v>204</v>
      </c>
      <c r="N443" t="s">
        <v>204</v>
      </c>
      <c r="O443" t="s">
        <v>204</v>
      </c>
      <c r="P443" t="s">
        <v>204</v>
      </c>
      <c r="Q443" s="80" t="s">
        <v>204</v>
      </c>
      <c r="R443" s="79"/>
      <c r="T443" t="s">
        <v>204</v>
      </c>
      <c r="U443" t="s">
        <v>204</v>
      </c>
      <c r="V443" t="s">
        <v>204</v>
      </c>
    </row>
    <row r="444" spans="2:22">
      <c r="B444" t="s">
        <v>204</v>
      </c>
      <c r="C444" s="79" t="s">
        <v>204</v>
      </c>
      <c r="E444" t="s">
        <v>204</v>
      </c>
      <c r="F444" t="s">
        <v>204</v>
      </c>
      <c r="G444" t="s">
        <v>204</v>
      </c>
      <c r="H444" t="s">
        <v>204</v>
      </c>
      <c r="I444" t="s">
        <v>204</v>
      </c>
      <c r="J444" t="s">
        <v>204</v>
      </c>
      <c r="K444" t="s">
        <v>204</v>
      </c>
      <c r="L444" t="s">
        <v>204</v>
      </c>
      <c r="M444" t="s">
        <v>204</v>
      </c>
      <c r="N444" t="s">
        <v>204</v>
      </c>
      <c r="O444" t="s">
        <v>204</v>
      </c>
      <c r="P444" t="s">
        <v>204</v>
      </c>
      <c r="Q444" s="80" t="s">
        <v>204</v>
      </c>
      <c r="R444" s="79"/>
      <c r="T444" t="s">
        <v>204</v>
      </c>
      <c r="U444" t="s">
        <v>204</v>
      </c>
      <c r="V444" t="s">
        <v>204</v>
      </c>
    </row>
    <row r="445" spans="2:22">
      <c r="B445" t="s">
        <v>204</v>
      </c>
      <c r="C445" s="79" t="s">
        <v>204</v>
      </c>
      <c r="E445" t="s">
        <v>204</v>
      </c>
      <c r="F445" t="s">
        <v>204</v>
      </c>
      <c r="G445" t="s">
        <v>204</v>
      </c>
      <c r="H445" t="s">
        <v>204</v>
      </c>
      <c r="I445" t="s">
        <v>204</v>
      </c>
      <c r="J445" t="s">
        <v>204</v>
      </c>
      <c r="K445" t="s">
        <v>204</v>
      </c>
      <c r="L445" t="s">
        <v>204</v>
      </c>
      <c r="M445" t="s">
        <v>204</v>
      </c>
      <c r="N445" t="s">
        <v>204</v>
      </c>
      <c r="O445" t="s">
        <v>204</v>
      </c>
      <c r="P445" t="s">
        <v>204</v>
      </c>
      <c r="Q445" s="80" t="s">
        <v>204</v>
      </c>
      <c r="R445" s="79"/>
      <c r="T445" t="s">
        <v>204</v>
      </c>
      <c r="U445" t="s">
        <v>204</v>
      </c>
      <c r="V445" t="s">
        <v>204</v>
      </c>
    </row>
    <row r="446" spans="2:22">
      <c r="B446" t="s">
        <v>204</v>
      </c>
      <c r="C446" s="79" t="s">
        <v>204</v>
      </c>
      <c r="E446" t="s">
        <v>204</v>
      </c>
      <c r="F446" t="s">
        <v>204</v>
      </c>
      <c r="G446" t="s">
        <v>204</v>
      </c>
      <c r="H446" t="s">
        <v>204</v>
      </c>
      <c r="I446" t="s">
        <v>204</v>
      </c>
      <c r="J446" t="s">
        <v>204</v>
      </c>
      <c r="K446" t="s">
        <v>204</v>
      </c>
      <c r="L446" t="s">
        <v>204</v>
      </c>
      <c r="M446" t="s">
        <v>204</v>
      </c>
      <c r="N446" t="s">
        <v>204</v>
      </c>
      <c r="O446" t="s">
        <v>204</v>
      </c>
      <c r="P446" t="s">
        <v>204</v>
      </c>
      <c r="Q446" s="80" t="s">
        <v>204</v>
      </c>
      <c r="R446" s="79"/>
      <c r="T446" t="s">
        <v>204</v>
      </c>
      <c r="U446" t="s">
        <v>204</v>
      </c>
      <c r="V446" t="s">
        <v>204</v>
      </c>
    </row>
    <row r="447" spans="2:22">
      <c r="B447" t="s">
        <v>204</v>
      </c>
      <c r="C447" s="79" t="s">
        <v>204</v>
      </c>
      <c r="E447" t="s">
        <v>204</v>
      </c>
      <c r="F447" t="s">
        <v>204</v>
      </c>
      <c r="G447" t="s">
        <v>204</v>
      </c>
      <c r="H447" t="s">
        <v>204</v>
      </c>
      <c r="I447" t="s">
        <v>204</v>
      </c>
      <c r="J447" t="s">
        <v>204</v>
      </c>
      <c r="K447" t="s">
        <v>204</v>
      </c>
      <c r="L447" t="s">
        <v>204</v>
      </c>
      <c r="M447" t="s">
        <v>204</v>
      </c>
      <c r="N447" t="s">
        <v>204</v>
      </c>
      <c r="O447" t="s">
        <v>204</v>
      </c>
      <c r="P447" t="s">
        <v>204</v>
      </c>
      <c r="Q447" s="80" t="s">
        <v>204</v>
      </c>
      <c r="R447" s="79"/>
      <c r="T447" t="s">
        <v>204</v>
      </c>
      <c r="U447" t="s">
        <v>204</v>
      </c>
      <c r="V447" t="s">
        <v>204</v>
      </c>
    </row>
    <row r="448" spans="2:22">
      <c r="B448" t="s">
        <v>204</v>
      </c>
      <c r="C448" s="79" t="s">
        <v>204</v>
      </c>
      <c r="E448" t="s">
        <v>204</v>
      </c>
      <c r="F448" t="s">
        <v>204</v>
      </c>
      <c r="G448" t="s">
        <v>204</v>
      </c>
      <c r="H448" t="s">
        <v>204</v>
      </c>
      <c r="I448" t="s">
        <v>204</v>
      </c>
      <c r="J448" t="s">
        <v>204</v>
      </c>
      <c r="K448" t="s">
        <v>204</v>
      </c>
      <c r="L448" t="s">
        <v>204</v>
      </c>
      <c r="M448" t="s">
        <v>204</v>
      </c>
      <c r="N448" t="s">
        <v>204</v>
      </c>
      <c r="O448" t="s">
        <v>204</v>
      </c>
      <c r="P448" t="s">
        <v>204</v>
      </c>
      <c r="Q448" s="80" t="s">
        <v>204</v>
      </c>
      <c r="R448" s="79"/>
      <c r="T448" t="s">
        <v>204</v>
      </c>
      <c r="U448" t="s">
        <v>204</v>
      </c>
      <c r="V448" t="s">
        <v>204</v>
      </c>
    </row>
    <row r="449" spans="2:22">
      <c r="B449" t="s">
        <v>204</v>
      </c>
      <c r="C449" s="79" t="s">
        <v>204</v>
      </c>
      <c r="E449" t="s">
        <v>204</v>
      </c>
      <c r="F449" t="s">
        <v>204</v>
      </c>
      <c r="G449" t="s">
        <v>204</v>
      </c>
      <c r="H449" t="s">
        <v>204</v>
      </c>
      <c r="I449" t="s">
        <v>204</v>
      </c>
      <c r="J449" t="s">
        <v>204</v>
      </c>
      <c r="K449" t="s">
        <v>204</v>
      </c>
      <c r="L449" t="s">
        <v>204</v>
      </c>
      <c r="M449" t="s">
        <v>204</v>
      </c>
      <c r="N449" t="s">
        <v>204</v>
      </c>
      <c r="O449" t="s">
        <v>204</v>
      </c>
      <c r="P449" t="s">
        <v>204</v>
      </c>
      <c r="Q449" s="80" t="s">
        <v>204</v>
      </c>
      <c r="R449" s="79"/>
      <c r="T449" t="s">
        <v>204</v>
      </c>
      <c r="U449" t="s">
        <v>204</v>
      </c>
      <c r="V449" t="s">
        <v>204</v>
      </c>
    </row>
    <row r="450" spans="2:22">
      <c r="B450" t="s">
        <v>204</v>
      </c>
      <c r="C450" s="79" t="s">
        <v>204</v>
      </c>
      <c r="E450" t="s">
        <v>204</v>
      </c>
      <c r="F450" t="s">
        <v>204</v>
      </c>
      <c r="G450" t="s">
        <v>204</v>
      </c>
      <c r="H450" t="s">
        <v>204</v>
      </c>
      <c r="I450" t="s">
        <v>204</v>
      </c>
      <c r="J450" t="s">
        <v>204</v>
      </c>
      <c r="K450" t="s">
        <v>204</v>
      </c>
      <c r="L450" t="s">
        <v>204</v>
      </c>
      <c r="M450" t="s">
        <v>204</v>
      </c>
      <c r="N450" t="s">
        <v>204</v>
      </c>
      <c r="O450" t="s">
        <v>204</v>
      </c>
      <c r="P450" t="s">
        <v>204</v>
      </c>
      <c r="Q450" s="80" t="s">
        <v>204</v>
      </c>
      <c r="R450" s="79"/>
      <c r="T450" t="s">
        <v>204</v>
      </c>
      <c r="U450" t="s">
        <v>204</v>
      </c>
      <c r="V450" t="s">
        <v>204</v>
      </c>
    </row>
    <row r="451" spans="2:22">
      <c r="B451" t="s">
        <v>204</v>
      </c>
      <c r="C451" s="79" t="s">
        <v>204</v>
      </c>
      <c r="E451" t="s">
        <v>204</v>
      </c>
      <c r="F451" t="s">
        <v>204</v>
      </c>
      <c r="G451" t="s">
        <v>204</v>
      </c>
      <c r="H451" t="s">
        <v>204</v>
      </c>
      <c r="I451" t="s">
        <v>204</v>
      </c>
      <c r="J451" t="s">
        <v>204</v>
      </c>
      <c r="K451" t="s">
        <v>204</v>
      </c>
      <c r="L451" t="s">
        <v>204</v>
      </c>
      <c r="M451" t="s">
        <v>204</v>
      </c>
      <c r="N451" t="s">
        <v>204</v>
      </c>
      <c r="O451" t="s">
        <v>204</v>
      </c>
      <c r="P451" t="s">
        <v>204</v>
      </c>
      <c r="Q451" s="80" t="s">
        <v>204</v>
      </c>
      <c r="R451" s="79"/>
      <c r="T451" t="s">
        <v>204</v>
      </c>
      <c r="U451" t="s">
        <v>204</v>
      </c>
      <c r="V451" t="s">
        <v>204</v>
      </c>
    </row>
    <row r="452" spans="2:22">
      <c r="B452" t="s">
        <v>204</v>
      </c>
      <c r="C452" s="79" t="s">
        <v>204</v>
      </c>
      <c r="E452" t="s">
        <v>204</v>
      </c>
      <c r="F452" t="s">
        <v>204</v>
      </c>
      <c r="G452" t="s">
        <v>204</v>
      </c>
      <c r="H452" t="s">
        <v>204</v>
      </c>
      <c r="I452" t="s">
        <v>204</v>
      </c>
      <c r="J452" t="s">
        <v>204</v>
      </c>
      <c r="K452" t="s">
        <v>204</v>
      </c>
      <c r="L452" t="s">
        <v>204</v>
      </c>
      <c r="M452" t="s">
        <v>204</v>
      </c>
      <c r="N452" t="s">
        <v>204</v>
      </c>
      <c r="O452" t="s">
        <v>204</v>
      </c>
      <c r="P452" t="s">
        <v>204</v>
      </c>
      <c r="Q452" s="80" t="s">
        <v>204</v>
      </c>
      <c r="R452" s="79"/>
      <c r="T452" t="s">
        <v>204</v>
      </c>
      <c r="U452" t="s">
        <v>204</v>
      </c>
      <c r="V452" t="s">
        <v>204</v>
      </c>
    </row>
    <row r="453" spans="2:22">
      <c r="B453" t="s">
        <v>204</v>
      </c>
      <c r="C453" s="79" t="s">
        <v>204</v>
      </c>
      <c r="E453" t="s">
        <v>204</v>
      </c>
      <c r="F453" t="s">
        <v>204</v>
      </c>
      <c r="G453" t="s">
        <v>204</v>
      </c>
      <c r="H453" t="s">
        <v>204</v>
      </c>
      <c r="I453" t="s">
        <v>204</v>
      </c>
      <c r="J453" t="s">
        <v>204</v>
      </c>
      <c r="K453" t="s">
        <v>204</v>
      </c>
      <c r="L453" t="s">
        <v>204</v>
      </c>
      <c r="M453" t="s">
        <v>204</v>
      </c>
      <c r="N453" t="s">
        <v>204</v>
      </c>
      <c r="O453" t="s">
        <v>204</v>
      </c>
      <c r="P453" t="s">
        <v>204</v>
      </c>
      <c r="Q453" s="80" t="s">
        <v>204</v>
      </c>
      <c r="R453" s="79"/>
      <c r="T453" t="s">
        <v>204</v>
      </c>
      <c r="U453" t="s">
        <v>204</v>
      </c>
      <c r="V453" t="s">
        <v>204</v>
      </c>
    </row>
    <row r="454" spans="2:22">
      <c r="B454" t="s">
        <v>204</v>
      </c>
      <c r="C454" s="79" t="s">
        <v>204</v>
      </c>
      <c r="E454" t="s">
        <v>204</v>
      </c>
      <c r="F454" t="s">
        <v>204</v>
      </c>
      <c r="G454" t="s">
        <v>204</v>
      </c>
      <c r="H454" t="s">
        <v>204</v>
      </c>
      <c r="I454" t="s">
        <v>204</v>
      </c>
      <c r="J454" t="s">
        <v>204</v>
      </c>
      <c r="K454" t="s">
        <v>204</v>
      </c>
      <c r="L454" t="s">
        <v>204</v>
      </c>
      <c r="M454" t="s">
        <v>204</v>
      </c>
      <c r="N454" t="s">
        <v>204</v>
      </c>
      <c r="O454" t="s">
        <v>204</v>
      </c>
      <c r="P454" t="s">
        <v>204</v>
      </c>
      <c r="Q454" s="80" t="s">
        <v>204</v>
      </c>
      <c r="R454" s="79"/>
      <c r="T454" t="s">
        <v>204</v>
      </c>
      <c r="U454" t="s">
        <v>204</v>
      </c>
      <c r="V454" t="s">
        <v>204</v>
      </c>
    </row>
    <row r="455" spans="2:22">
      <c r="B455" t="s">
        <v>204</v>
      </c>
      <c r="C455" s="79" t="s">
        <v>204</v>
      </c>
      <c r="E455" t="s">
        <v>204</v>
      </c>
      <c r="F455" t="s">
        <v>204</v>
      </c>
      <c r="G455" t="s">
        <v>204</v>
      </c>
      <c r="H455" t="s">
        <v>204</v>
      </c>
      <c r="I455" t="s">
        <v>204</v>
      </c>
      <c r="J455" t="s">
        <v>204</v>
      </c>
      <c r="K455" t="s">
        <v>204</v>
      </c>
      <c r="L455" t="s">
        <v>204</v>
      </c>
      <c r="M455" t="s">
        <v>204</v>
      </c>
      <c r="N455" t="s">
        <v>204</v>
      </c>
      <c r="O455" t="s">
        <v>204</v>
      </c>
      <c r="P455" t="s">
        <v>204</v>
      </c>
      <c r="Q455" s="80" t="s">
        <v>204</v>
      </c>
      <c r="R455" s="79"/>
      <c r="T455" t="s">
        <v>204</v>
      </c>
      <c r="U455" t="s">
        <v>204</v>
      </c>
      <c r="V455" t="s">
        <v>204</v>
      </c>
    </row>
    <row r="456" spans="2:22">
      <c r="B456" t="s">
        <v>204</v>
      </c>
      <c r="C456" s="79" t="s">
        <v>204</v>
      </c>
      <c r="E456" t="s">
        <v>204</v>
      </c>
      <c r="F456" t="s">
        <v>204</v>
      </c>
      <c r="G456" t="s">
        <v>204</v>
      </c>
      <c r="H456" t="s">
        <v>204</v>
      </c>
      <c r="I456" t="s">
        <v>204</v>
      </c>
      <c r="J456" t="s">
        <v>204</v>
      </c>
      <c r="K456" t="s">
        <v>204</v>
      </c>
      <c r="L456" t="s">
        <v>204</v>
      </c>
      <c r="M456" t="s">
        <v>204</v>
      </c>
      <c r="N456" t="s">
        <v>204</v>
      </c>
      <c r="O456" t="s">
        <v>204</v>
      </c>
      <c r="P456" t="s">
        <v>204</v>
      </c>
      <c r="Q456" s="80" t="s">
        <v>204</v>
      </c>
      <c r="R456" s="79"/>
      <c r="T456" t="s">
        <v>204</v>
      </c>
      <c r="U456" t="s">
        <v>204</v>
      </c>
      <c r="V456" t="s">
        <v>204</v>
      </c>
    </row>
    <row r="457" spans="2:22">
      <c r="B457" t="s">
        <v>204</v>
      </c>
      <c r="C457" s="79" t="s">
        <v>204</v>
      </c>
      <c r="E457" t="s">
        <v>204</v>
      </c>
      <c r="F457" t="s">
        <v>204</v>
      </c>
      <c r="G457" t="s">
        <v>204</v>
      </c>
      <c r="H457" t="s">
        <v>204</v>
      </c>
      <c r="I457" t="s">
        <v>204</v>
      </c>
      <c r="J457" t="s">
        <v>204</v>
      </c>
      <c r="K457" t="s">
        <v>204</v>
      </c>
      <c r="L457" t="s">
        <v>204</v>
      </c>
      <c r="M457" t="s">
        <v>204</v>
      </c>
      <c r="N457" t="s">
        <v>204</v>
      </c>
      <c r="O457" t="s">
        <v>204</v>
      </c>
      <c r="P457" t="s">
        <v>204</v>
      </c>
      <c r="Q457" s="80" t="s">
        <v>204</v>
      </c>
      <c r="R457" s="79"/>
      <c r="T457" t="s">
        <v>204</v>
      </c>
      <c r="U457" t="s">
        <v>204</v>
      </c>
      <c r="V457" t="s">
        <v>204</v>
      </c>
    </row>
    <row r="458" spans="2:22">
      <c r="B458" t="s">
        <v>204</v>
      </c>
      <c r="C458" s="79" t="s">
        <v>204</v>
      </c>
      <c r="E458" t="s">
        <v>204</v>
      </c>
      <c r="F458" t="s">
        <v>204</v>
      </c>
      <c r="G458" t="s">
        <v>204</v>
      </c>
      <c r="H458" t="s">
        <v>204</v>
      </c>
      <c r="I458" t="s">
        <v>204</v>
      </c>
      <c r="J458" t="s">
        <v>204</v>
      </c>
      <c r="K458" t="s">
        <v>204</v>
      </c>
      <c r="L458" t="s">
        <v>204</v>
      </c>
      <c r="M458" t="s">
        <v>204</v>
      </c>
      <c r="N458" t="s">
        <v>204</v>
      </c>
      <c r="O458" t="s">
        <v>204</v>
      </c>
      <c r="P458" t="s">
        <v>204</v>
      </c>
      <c r="Q458" s="80" t="s">
        <v>204</v>
      </c>
      <c r="R458" s="79"/>
      <c r="T458" t="s">
        <v>204</v>
      </c>
      <c r="U458" t="s">
        <v>204</v>
      </c>
      <c r="V458" t="s">
        <v>204</v>
      </c>
    </row>
    <row r="459" spans="2:22">
      <c r="B459" t="s">
        <v>204</v>
      </c>
      <c r="C459" s="79" t="s">
        <v>204</v>
      </c>
      <c r="E459" t="s">
        <v>204</v>
      </c>
      <c r="F459" t="s">
        <v>204</v>
      </c>
      <c r="G459" t="s">
        <v>204</v>
      </c>
      <c r="H459" t="s">
        <v>204</v>
      </c>
      <c r="I459" t="s">
        <v>204</v>
      </c>
      <c r="J459" t="s">
        <v>204</v>
      </c>
      <c r="K459" t="s">
        <v>204</v>
      </c>
      <c r="L459" t="s">
        <v>204</v>
      </c>
      <c r="M459" t="s">
        <v>204</v>
      </c>
      <c r="N459" t="s">
        <v>204</v>
      </c>
      <c r="O459" t="s">
        <v>204</v>
      </c>
      <c r="P459" t="s">
        <v>204</v>
      </c>
      <c r="Q459" s="80" t="s">
        <v>204</v>
      </c>
      <c r="R459" s="79"/>
      <c r="T459" t="s">
        <v>204</v>
      </c>
      <c r="U459" t="s">
        <v>204</v>
      </c>
      <c r="V459" t="s">
        <v>204</v>
      </c>
    </row>
    <row r="460" spans="2:22">
      <c r="B460" t="s">
        <v>204</v>
      </c>
      <c r="C460" s="79" t="s">
        <v>204</v>
      </c>
      <c r="E460" t="s">
        <v>204</v>
      </c>
      <c r="F460" t="s">
        <v>204</v>
      </c>
      <c r="G460" t="s">
        <v>204</v>
      </c>
      <c r="H460" t="s">
        <v>204</v>
      </c>
      <c r="I460" t="s">
        <v>204</v>
      </c>
      <c r="J460" t="s">
        <v>204</v>
      </c>
      <c r="K460" t="s">
        <v>204</v>
      </c>
      <c r="L460" t="s">
        <v>204</v>
      </c>
      <c r="M460" t="s">
        <v>204</v>
      </c>
      <c r="N460" t="s">
        <v>204</v>
      </c>
      <c r="O460" t="s">
        <v>204</v>
      </c>
      <c r="P460" t="s">
        <v>204</v>
      </c>
      <c r="Q460" s="80" t="s">
        <v>204</v>
      </c>
      <c r="R460" s="79"/>
      <c r="T460" t="s">
        <v>204</v>
      </c>
      <c r="U460" t="s">
        <v>204</v>
      </c>
      <c r="V460" t="s">
        <v>204</v>
      </c>
    </row>
    <row r="461" spans="2:22">
      <c r="B461" t="s">
        <v>204</v>
      </c>
      <c r="C461" s="79" t="s">
        <v>204</v>
      </c>
      <c r="E461" t="s">
        <v>204</v>
      </c>
      <c r="F461" t="s">
        <v>204</v>
      </c>
      <c r="G461" t="s">
        <v>204</v>
      </c>
      <c r="H461" t="s">
        <v>204</v>
      </c>
      <c r="I461" t="s">
        <v>204</v>
      </c>
      <c r="J461" t="s">
        <v>204</v>
      </c>
      <c r="K461" t="s">
        <v>204</v>
      </c>
      <c r="L461" t="s">
        <v>204</v>
      </c>
      <c r="M461" t="s">
        <v>204</v>
      </c>
      <c r="N461" t="s">
        <v>204</v>
      </c>
      <c r="O461" t="s">
        <v>204</v>
      </c>
      <c r="P461" t="s">
        <v>204</v>
      </c>
      <c r="Q461" s="80" t="s">
        <v>204</v>
      </c>
      <c r="R461" s="79"/>
      <c r="T461" t="s">
        <v>204</v>
      </c>
      <c r="U461" t="s">
        <v>204</v>
      </c>
      <c r="V461" t="s">
        <v>204</v>
      </c>
    </row>
    <row r="462" spans="2:22">
      <c r="B462" t="s">
        <v>204</v>
      </c>
      <c r="C462" s="79" t="s">
        <v>204</v>
      </c>
      <c r="E462" t="s">
        <v>204</v>
      </c>
      <c r="F462" t="s">
        <v>204</v>
      </c>
      <c r="G462" t="s">
        <v>204</v>
      </c>
      <c r="H462" t="s">
        <v>204</v>
      </c>
      <c r="I462" t="s">
        <v>204</v>
      </c>
      <c r="J462" t="s">
        <v>204</v>
      </c>
      <c r="K462" t="s">
        <v>204</v>
      </c>
      <c r="L462" t="s">
        <v>204</v>
      </c>
      <c r="M462" t="s">
        <v>204</v>
      </c>
      <c r="N462" t="s">
        <v>204</v>
      </c>
      <c r="O462" t="s">
        <v>204</v>
      </c>
      <c r="P462" t="s">
        <v>204</v>
      </c>
      <c r="Q462" s="80" t="s">
        <v>204</v>
      </c>
      <c r="R462" s="79"/>
      <c r="T462" t="s">
        <v>204</v>
      </c>
      <c r="U462" t="s">
        <v>204</v>
      </c>
      <c r="V462" t="s">
        <v>204</v>
      </c>
    </row>
    <row r="463" spans="2:22">
      <c r="B463" t="s">
        <v>204</v>
      </c>
      <c r="C463" s="79" t="s">
        <v>204</v>
      </c>
      <c r="E463" t="s">
        <v>204</v>
      </c>
      <c r="F463" t="s">
        <v>204</v>
      </c>
      <c r="G463" t="s">
        <v>204</v>
      </c>
      <c r="H463" t="s">
        <v>204</v>
      </c>
      <c r="I463" t="s">
        <v>204</v>
      </c>
      <c r="J463" t="s">
        <v>204</v>
      </c>
      <c r="K463" t="s">
        <v>204</v>
      </c>
      <c r="L463" t="s">
        <v>204</v>
      </c>
      <c r="M463" t="s">
        <v>204</v>
      </c>
      <c r="N463" t="s">
        <v>204</v>
      </c>
      <c r="O463" t="s">
        <v>204</v>
      </c>
      <c r="P463" t="s">
        <v>204</v>
      </c>
      <c r="Q463" s="80" t="s">
        <v>204</v>
      </c>
      <c r="R463" s="79"/>
      <c r="T463" t="s">
        <v>204</v>
      </c>
      <c r="U463" t="s">
        <v>204</v>
      </c>
      <c r="V463" t="s">
        <v>204</v>
      </c>
    </row>
    <row r="464" spans="2:22">
      <c r="B464" t="s">
        <v>204</v>
      </c>
      <c r="C464" s="79" t="s">
        <v>204</v>
      </c>
      <c r="E464" t="s">
        <v>204</v>
      </c>
      <c r="F464" t="s">
        <v>204</v>
      </c>
      <c r="G464" t="s">
        <v>204</v>
      </c>
      <c r="H464" t="s">
        <v>204</v>
      </c>
      <c r="I464" t="s">
        <v>204</v>
      </c>
      <c r="J464" t="s">
        <v>204</v>
      </c>
      <c r="K464" t="s">
        <v>204</v>
      </c>
      <c r="L464" t="s">
        <v>204</v>
      </c>
      <c r="M464" t="s">
        <v>204</v>
      </c>
      <c r="N464" t="s">
        <v>204</v>
      </c>
      <c r="O464" t="s">
        <v>204</v>
      </c>
      <c r="P464" t="s">
        <v>204</v>
      </c>
      <c r="Q464" s="80" t="s">
        <v>204</v>
      </c>
      <c r="R464" s="79"/>
      <c r="T464" t="s">
        <v>204</v>
      </c>
      <c r="U464" t="s">
        <v>204</v>
      </c>
      <c r="V464" t="s">
        <v>204</v>
      </c>
    </row>
    <row r="465" spans="2:22">
      <c r="B465" t="s">
        <v>204</v>
      </c>
      <c r="C465" s="79" t="s">
        <v>204</v>
      </c>
      <c r="E465" t="s">
        <v>204</v>
      </c>
      <c r="F465" t="s">
        <v>204</v>
      </c>
      <c r="G465" t="s">
        <v>204</v>
      </c>
      <c r="H465" t="s">
        <v>204</v>
      </c>
      <c r="I465" t="s">
        <v>204</v>
      </c>
      <c r="J465" t="s">
        <v>204</v>
      </c>
      <c r="K465" t="s">
        <v>204</v>
      </c>
      <c r="L465" t="s">
        <v>204</v>
      </c>
      <c r="M465" t="s">
        <v>204</v>
      </c>
      <c r="N465" t="s">
        <v>204</v>
      </c>
      <c r="O465" t="s">
        <v>204</v>
      </c>
      <c r="P465" t="s">
        <v>204</v>
      </c>
      <c r="Q465" s="80" t="s">
        <v>204</v>
      </c>
      <c r="R465" s="79"/>
      <c r="T465" t="s">
        <v>204</v>
      </c>
      <c r="U465" t="s">
        <v>204</v>
      </c>
      <c r="V465" t="s">
        <v>204</v>
      </c>
    </row>
    <row r="466" spans="2:22">
      <c r="B466" t="s">
        <v>204</v>
      </c>
      <c r="C466" s="79" t="s">
        <v>204</v>
      </c>
      <c r="E466" t="s">
        <v>204</v>
      </c>
      <c r="F466" t="s">
        <v>204</v>
      </c>
      <c r="G466" t="s">
        <v>204</v>
      </c>
      <c r="H466" t="s">
        <v>204</v>
      </c>
      <c r="I466" t="s">
        <v>204</v>
      </c>
      <c r="J466" t="s">
        <v>204</v>
      </c>
      <c r="K466" t="s">
        <v>204</v>
      </c>
      <c r="L466" t="s">
        <v>204</v>
      </c>
      <c r="M466" t="s">
        <v>204</v>
      </c>
      <c r="N466" t="s">
        <v>204</v>
      </c>
      <c r="O466" t="s">
        <v>204</v>
      </c>
      <c r="P466" t="s">
        <v>204</v>
      </c>
      <c r="Q466" s="80" t="s">
        <v>204</v>
      </c>
      <c r="R466" s="79"/>
      <c r="T466" t="s">
        <v>204</v>
      </c>
      <c r="U466" t="s">
        <v>204</v>
      </c>
      <c r="V466" t="s">
        <v>204</v>
      </c>
    </row>
    <row r="467" spans="2:22">
      <c r="B467" t="s">
        <v>204</v>
      </c>
      <c r="C467" s="79" t="s">
        <v>204</v>
      </c>
      <c r="E467" t="s">
        <v>204</v>
      </c>
      <c r="F467" t="s">
        <v>204</v>
      </c>
      <c r="G467" t="s">
        <v>204</v>
      </c>
      <c r="H467" t="s">
        <v>204</v>
      </c>
      <c r="I467" t="s">
        <v>204</v>
      </c>
      <c r="J467" t="s">
        <v>204</v>
      </c>
      <c r="K467" t="s">
        <v>204</v>
      </c>
      <c r="L467" t="s">
        <v>204</v>
      </c>
      <c r="M467" t="s">
        <v>204</v>
      </c>
      <c r="N467" t="s">
        <v>204</v>
      </c>
      <c r="O467" t="s">
        <v>204</v>
      </c>
      <c r="P467" t="s">
        <v>204</v>
      </c>
      <c r="Q467" s="80" t="s">
        <v>204</v>
      </c>
      <c r="R467" s="79"/>
      <c r="T467" t="s">
        <v>204</v>
      </c>
      <c r="U467" t="s">
        <v>204</v>
      </c>
      <c r="V467" t="s">
        <v>204</v>
      </c>
    </row>
    <row r="468" spans="2:22">
      <c r="B468" t="s">
        <v>204</v>
      </c>
      <c r="C468" s="79" t="s">
        <v>204</v>
      </c>
      <c r="E468" t="s">
        <v>204</v>
      </c>
      <c r="F468" t="s">
        <v>204</v>
      </c>
      <c r="G468" t="s">
        <v>204</v>
      </c>
      <c r="H468" t="s">
        <v>204</v>
      </c>
      <c r="I468" t="s">
        <v>204</v>
      </c>
      <c r="J468" t="s">
        <v>204</v>
      </c>
      <c r="K468" t="s">
        <v>204</v>
      </c>
      <c r="L468" t="s">
        <v>204</v>
      </c>
      <c r="M468" t="s">
        <v>204</v>
      </c>
      <c r="N468" t="s">
        <v>204</v>
      </c>
      <c r="O468" t="s">
        <v>204</v>
      </c>
      <c r="P468" t="s">
        <v>204</v>
      </c>
      <c r="Q468" s="80" t="s">
        <v>204</v>
      </c>
      <c r="R468" s="79"/>
      <c r="T468" t="s">
        <v>204</v>
      </c>
      <c r="U468" t="s">
        <v>204</v>
      </c>
      <c r="V468" t="s">
        <v>204</v>
      </c>
    </row>
    <row r="469" spans="2:22">
      <c r="B469" t="s">
        <v>204</v>
      </c>
      <c r="C469" s="79" t="s">
        <v>204</v>
      </c>
      <c r="E469" t="s">
        <v>204</v>
      </c>
      <c r="F469" t="s">
        <v>204</v>
      </c>
      <c r="G469" t="s">
        <v>204</v>
      </c>
      <c r="H469" t="s">
        <v>204</v>
      </c>
      <c r="I469" t="s">
        <v>204</v>
      </c>
      <c r="J469" t="s">
        <v>204</v>
      </c>
      <c r="K469" t="s">
        <v>204</v>
      </c>
      <c r="L469" t="s">
        <v>204</v>
      </c>
      <c r="M469" t="s">
        <v>204</v>
      </c>
      <c r="N469" t="s">
        <v>204</v>
      </c>
      <c r="O469" t="s">
        <v>204</v>
      </c>
      <c r="P469" t="s">
        <v>204</v>
      </c>
      <c r="Q469" s="80" t="s">
        <v>204</v>
      </c>
      <c r="R469" s="79"/>
      <c r="T469" t="s">
        <v>204</v>
      </c>
      <c r="U469" t="s">
        <v>204</v>
      </c>
      <c r="V469" t="s">
        <v>204</v>
      </c>
    </row>
    <row r="470" spans="2:22">
      <c r="B470" t="s">
        <v>204</v>
      </c>
      <c r="C470" s="79" t="s">
        <v>204</v>
      </c>
      <c r="E470" t="s">
        <v>204</v>
      </c>
      <c r="F470" t="s">
        <v>204</v>
      </c>
      <c r="G470" t="s">
        <v>204</v>
      </c>
      <c r="H470" t="s">
        <v>204</v>
      </c>
      <c r="I470" t="s">
        <v>204</v>
      </c>
      <c r="J470" t="s">
        <v>204</v>
      </c>
      <c r="K470" t="s">
        <v>204</v>
      </c>
      <c r="L470" t="s">
        <v>204</v>
      </c>
      <c r="M470" t="s">
        <v>204</v>
      </c>
      <c r="N470" t="s">
        <v>204</v>
      </c>
      <c r="O470" t="s">
        <v>204</v>
      </c>
      <c r="P470" t="s">
        <v>204</v>
      </c>
      <c r="Q470" s="80" t="s">
        <v>204</v>
      </c>
      <c r="R470" s="79"/>
      <c r="T470" t="s">
        <v>204</v>
      </c>
      <c r="U470" t="s">
        <v>204</v>
      </c>
      <c r="V470" t="s">
        <v>204</v>
      </c>
    </row>
    <row r="471" spans="2:22">
      <c r="B471" t="s">
        <v>204</v>
      </c>
      <c r="C471" s="79" t="s">
        <v>204</v>
      </c>
      <c r="E471" t="s">
        <v>204</v>
      </c>
      <c r="F471" t="s">
        <v>204</v>
      </c>
      <c r="G471" t="s">
        <v>204</v>
      </c>
      <c r="H471" t="s">
        <v>204</v>
      </c>
      <c r="I471" t="s">
        <v>204</v>
      </c>
      <c r="J471" t="s">
        <v>204</v>
      </c>
      <c r="K471" t="s">
        <v>204</v>
      </c>
      <c r="L471" t="s">
        <v>204</v>
      </c>
      <c r="M471" t="s">
        <v>204</v>
      </c>
      <c r="N471" t="s">
        <v>204</v>
      </c>
      <c r="O471" t="s">
        <v>204</v>
      </c>
      <c r="P471" t="s">
        <v>204</v>
      </c>
      <c r="Q471" s="80" t="s">
        <v>204</v>
      </c>
      <c r="R471" s="79"/>
      <c r="T471" t="s">
        <v>204</v>
      </c>
      <c r="U471" t="s">
        <v>204</v>
      </c>
      <c r="V471" t="s">
        <v>204</v>
      </c>
    </row>
    <row r="472" spans="2:22">
      <c r="B472" t="s">
        <v>204</v>
      </c>
      <c r="C472" s="79" t="s">
        <v>204</v>
      </c>
      <c r="E472" t="s">
        <v>204</v>
      </c>
      <c r="F472" t="s">
        <v>204</v>
      </c>
      <c r="G472" t="s">
        <v>204</v>
      </c>
      <c r="H472" t="s">
        <v>204</v>
      </c>
      <c r="I472" t="s">
        <v>204</v>
      </c>
      <c r="J472" t="s">
        <v>204</v>
      </c>
      <c r="K472" t="s">
        <v>204</v>
      </c>
      <c r="L472" t="s">
        <v>204</v>
      </c>
      <c r="M472" t="s">
        <v>204</v>
      </c>
      <c r="N472" t="s">
        <v>204</v>
      </c>
      <c r="O472" t="s">
        <v>204</v>
      </c>
      <c r="P472" t="s">
        <v>204</v>
      </c>
      <c r="Q472" s="80" t="s">
        <v>204</v>
      </c>
      <c r="R472" s="79"/>
      <c r="T472" t="s">
        <v>204</v>
      </c>
      <c r="U472" t="s">
        <v>204</v>
      </c>
      <c r="V472" t="s">
        <v>204</v>
      </c>
    </row>
    <row r="473" spans="2:22">
      <c r="B473" t="s">
        <v>204</v>
      </c>
      <c r="C473" s="79" t="s">
        <v>204</v>
      </c>
      <c r="E473" t="s">
        <v>204</v>
      </c>
      <c r="F473" t="s">
        <v>204</v>
      </c>
      <c r="G473" t="s">
        <v>204</v>
      </c>
      <c r="H473" t="s">
        <v>204</v>
      </c>
      <c r="I473" t="s">
        <v>204</v>
      </c>
      <c r="J473" t="s">
        <v>204</v>
      </c>
      <c r="K473" t="s">
        <v>204</v>
      </c>
      <c r="L473" t="s">
        <v>204</v>
      </c>
      <c r="M473" t="s">
        <v>204</v>
      </c>
      <c r="N473" t="s">
        <v>204</v>
      </c>
      <c r="O473" t="s">
        <v>204</v>
      </c>
      <c r="P473" t="s">
        <v>204</v>
      </c>
      <c r="Q473" s="80" t="s">
        <v>204</v>
      </c>
      <c r="R473" s="79"/>
      <c r="T473" t="s">
        <v>204</v>
      </c>
      <c r="U473" t="s">
        <v>204</v>
      </c>
      <c r="V473" t="s">
        <v>204</v>
      </c>
    </row>
    <row r="474" spans="2:22">
      <c r="B474" t="s">
        <v>204</v>
      </c>
      <c r="C474" s="79" t="s">
        <v>204</v>
      </c>
      <c r="E474" t="s">
        <v>204</v>
      </c>
      <c r="F474" t="s">
        <v>204</v>
      </c>
      <c r="G474" t="s">
        <v>204</v>
      </c>
      <c r="H474" t="s">
        <v>204</v>
      </c>
      <c r="I474" t="s">
        <v>204</v>
      </c>
      <c r="J474" t="s">
        <v>204</v>
      </c>
      <c r="K474" t="s">
        <v>204</v>
      </c>
      <c r="L474" t="s">
        <v>204</v>
      </c>
      <c r="M474" t="s">
        <v>204</v>
      </c>
      <c r="N474" t="s">
        <v>204</v>
      </c>
      <c r="O474" t="s">
        <v>204</v>
      </c>
      <c r="P474" t="s">
        <v>204</v>
      </c>
      <c r="Q474" s="80" t="s">
        <v>204</v>
      </c>
      <c r="R474" s="79"/>
      <c r="T474" t="s">
        <v>204</v>
      </c>
      <c r="U474" t="s">
        <v>204</v>
      </c>
      <c r="V474" t="s">
        <v>204</v>
      </c>
    </row>
    <row r="475" spans="2:22">
      <c r="B475" t="s">
        <v>204</v>
      </c>
      <c r="C475" s="79" t="s">
        <v>204</v>
      </c>
      <c r="E475" t="s">
        <v>204</v>
      </c>
      <c r="F475" t="s">
        <v>204</v>
      </c>
      <c r="G475" t="s">
        <v>204</v>
      </c>
      <c r="H475" t="s">
        <v>204</v>
      </c>
      <c r="I475" t="s">
        <v>204</v>
      </c>
      <c r="J475" t="s">
        <v>204</v>
      </c>
      <c r="K475" t="s">
        <v>204</v>
      </c>
      <c r="L475" t="s">
        <v>204</v>
      </c>
      <c r="M475" t="s">
        <v>204</v>
      </c>
      <c r="N475" t="s">
        <v>204</v>
      </c>
      <c r="O475" t="s">
        <v>204</v>
      </c>
      <c r="P475" t="s">
        <v>204</v>
      </c>
      <c r="Q475" s="80" t="s">
        <v>204</v>
      </c>
      <c r="R475" s="79"/>
      <c r="T475" t="s">
        <v>204</v>
      </c>
      <c r="U475" t="s">
        <v>204</v>
      </c>
      <c r="V475" t="s">
        <v>204</v>
      </c>
    </row>
    <row r="476" spans="2:22">
      <c r="B476" t="s">
        <v>204</v>
      </c>
      <c r="C476" s="79" t="s">
        <v>204</v>
      </c>
      <c r="E476" t="s">
        <v>204</v>
      </c>
      <c r="F476" t="s">
        <v>204</v>
      </c>
      <c r="G476" t="s">
        <v>204</v>
      </c>
      <c r="H476" t="s">
        <v>204</v>
      </c>
      <c r="I476" t="s">
        <v>204</v>
      </c>
      <c r="J476" t="s">
        <v>204</v>
      </c>
      <c r="K476" t="s">
        <v>204</v>
      </c>
      <c r="L476" t="s">
        <v>204</v>
      </c>
      <c r="M476" t="s">
        <v>204</v>
      </c>
      <c r="N476" t="s">
        <v>204</v>
      </c>
      <c r="O476" t="s">
        <v>204</v>
      </c>
      <c r="P476" t="s">
        <v>204</v>
      </c>
      <c r="Q476" s="80" t="s">
        <v>204</v>
      </c>
      <c r="R476" s="79"/>
      <c r="T476" t="s">
        <v>204</v>
      </c>
      <c r="U476" t="s">
        <v>204</v>
      </c>
      <c r="V476" t="s">
        <v>204</v>
      </c>
    </row>
    <row r="477" spans="2:22">
      <c r="B477" t="s">
        <v>204</v>
      </c>
      <c r="C477" s="79" t="s">
        <v>204</v>
      </c>
      <c r="E477" t="s">
        <v>204</v>
      </c>
      <c r="F477" t="s">
        <v>204</v>
      </c>
      <c r="G477" t="s">
        <v>204</v>
      </c>
      <c r="H477" t="s">
        <v>204</v>
      </c>
      <c r="I477" t="s">
        <v>204</v>
      </c>
      <c r="J477" t="s">
        <v>204</v>
      </c>
      <c r="K477" t="s">
        <v>204</v>
      </c>
      <c r="L477" t="s">
        <v>204</v>
      </c>
      <c r="M477" t="s">
        <v>204</v>
      </c>
      <c r="N477" t="s">
        <v>204</v>
      </c>
      <c r="O477" t="s">
        <v>204</v>
      </c>
      <c r="P477" t="s">
        <v>204</v>
      </c>
      <c r="Q477" s="80" t="s">
        <v>204</v>
      </c>
      <c r="R477" s="79"/>
      <c r="T477" t="s">
        <v>204</v>
      </c>
      <c r="U477" t="s">
        <v>204</v>
      </c>
      <c r="V477" t="s">
        <v>204</v>
      </c>
    </row>
    <row r="478" spans="2:22">
      <c r="B478" t="s">
        <v>204</v>
      </c>
      <c r="C478" s="79" t="s">
        <v>204</v>
      </c>
      <c r="E478" t="s">
        <v>204</v>
      </c>
      <c r="F478" t="s">
        <v>204</v>
      </c>
      <c r="G478" t="s">
        <v>204</v>
      </c>
      <c r="H478" t="s">
        <v>204</v>
      </c>
      <c r="I478" t="s">
        <v>204</v>
      </c>
      <c r="J478" t="s">
        <v>204</v>
      </c>
      <c r="K478" t="s">
        <v>204</v>
      </c>
      <c r="L478" t="s">
        <v>204</v>
      </c>
      <c r="M478" t="s">
        <v>204</v>
      </c>
      <c r="N478" t="s">
        <v>204</v>
      </c>
      <c r="O478" t="s">
        <v>204</v>
      </c>
      <c r="P478" t="s">
        <v>204</v>
      </c>
      <c r="Q478" s="80" t="s">
        <v>204</v>
      </c>
      <c r="R478" s="79"/>
      <c r="T478" t="s">
        <v>204</v>
      </c>
      <c r="U478" t="s">
        <v>204</v>
      </c>
      <c r="V478" t="s">
        <v>204</v>
      </c>
    </row>
    <row r="479" spans="2:22">
      <c r="B479" t="s">
        <v>204</v>
      </c>
      <c r="C479" s="79" t="s">
        <v>204</v>
      </c>
      <c r="E479" t="s">
        <v>204</v>
      </c>
      <c r="F479" t="s">
        <v>204</v>
      </c>
      <c r="G479" t="s">
        <v>204</v>
      </c>
      <c r="H479" t="s">
        <v>204</v>
      </c>
      <c r="I479" t="s">
        <v>204</v>
      </c>
      <c r="J479" t="s">
        <v>204</v>
      </c>
      <c r="K479" t="s">
        <v>204</v>
      </c>
      <c r="L479" t="s">
        <v>204</v>
      </c>
      <c r="M479" t="s">
        <v>204</v>
      </c>
      <c r="N479" t="s">
        <v>204</v>
      </c>
      <c r="O479" t="s">
        <v>204</v>
      </c>
      <c r="P479" t="s">
        <v>204</v>
      </c>
      <c r="Q479" s="80" t="s">
        <v>204</v>
      </c>
      <c r="R479" s="79"/>
      <c r="T479" t="s">
        <v>204</v>
      </c>
      <c r="U479" t="s">
        <v>204</v>
      </c>
      <c r="V479" t="s">
        <v>204</v>
      </c>
    </row>
    <row r="480" spans="2:22">
      <c r="B480" t="s">
        <v>204</v>
      </c>
      <c r="C480" s="79" t="s">
        <v>204</v>
      </c>
      <c r="E480" t="s">
        <v>204</v>
      </c>
      <c r="F480" t="s">
        <v>204</v>
      </c>
      <c r="G480" t="s">
        <v>204</v>
      </c>
      <c r="H480" t="s">
        <v>204</v>
      </c>
      <c r="I480" t="s">
        <v>204</v>
      </c>
      <c r="J480" t="s">
        <v>204</v>
      </c>
      <c r="K480" t="s">
        <v>204</v>
      </c>
      <c r="L480" t="s">
        <v>204</v>
      </c>
      <c r="M480" t="s">
        <v>204</v>
      </c>
      <c r="N480" t="s">
        <v>204</v>
      </c>
      <c r="O480" t="s">
        <v>204</v>
      </c>
      <c r="P480" t="s">
        <v>204</v>
      </c>
      <c r="Q480" s="80" t="s">
        <v>204</v>
      </c>
      <c r="R480" s="79"/>
      <c r="T480" t="s">
        <v>204</v>
      </c>
      <c r="U480" t="s">
        <v>204</v>
      </c>
      <c r="V480" t="s">
        <v>204</v>
      </c>
    </row>
    <row r="481" spans="2:22">
      <c r="B481" t="s">
        <v>204</v>
      </c>
      <c r="C481" s="79" t="s">
        <v>204</v>
      </c>
      <c r="E481" t="s">
        <v>204</v>
      </c>
      <c r="F481" t="s">
        <v>204</v>
      </c>
      <c r="G481" t="s">
        <v>204</v>
      </c>
      <c r="H481" t="s">
        <v>204</v>
      </c>
      <c r="I481" t="s">
        <v>204</v>
      </c>
      <c r="J481" t="s">
        <v>204</v>
      </c>
      <c r="K481" t="s">
        <v>204</v>
      </c>
      <c r="L481" t="s">
        <v>204</v>
      </c>
      <c r="M481" t="s">
        <v>204</v>
      </c>
      <c r="N481" t="s">
        <v>204</v>
      </c>
      <c r="O481" t="s">
        <v>204</v>
      </c>
      <c r="P481" t="s">
        <v>204</v>
      </c>
      <c r="Q481" s="80" t="s">
        <v>204</v>
      </c>
      <c r="R481" s="79"/>
      <c r="T481" t="s">
        <v>204</v>
      </c>
      <c r="U481" t="s">
        <v>204</v>
      </c>
      <c r="V481" t="s">
        <v>204</v>
      </c>
    </row>
    <row r="482" spans="2:22">
      <c r="B482" t="s">
        <v>204</v>
      </c>
      <c r="C482" s="79" t="s">
        <v>204</v>
      </c>
      <c r="E482" t="s">
        <v>204</v>
      </c>
      <c r="F482" t="s">
        <v>204</v>
      </c>
      <c r="G482" t="s">
        <v>204</v>
      </c>
      <c r="H482" t="s">
        <v>204</v>
      </c>
      <c r="I482" t="s">
        <v>204</v>
      </c>
      <c r="J482" t="s">
        <v>204</v>
      </c>
      <c r="K482" t="s">
        <v>204</v>
      </c>
      <c r="L482" t="s">
        <v>204</v>
      </c>
      <c r="M482" t="s">
        <v>204</v>
      </c>
      <c r="N482" t="s">
        <v>204</v>
      </c>
      <c r="O482" t="s">
        <v>204</v>
      </c>
      <c r="P482" t="s">
        <v>204</v>
      </c>
      <c r="Q482" s="80" t="s">
        <v>204</v>
      </c>
      <c r="R482" s="79"/>
      <c r="T482" t="s">
        <v>204</v>
      </c>
      <c r="U482" t="s">
        <v>204</v>
      </c>
      <c r="V482" t="s">
        <v>204</v>
      </c>
    </row>
    <row r="483" spans="2:22">
      <c r="B483" t="s">
        <v>204</v>
      </c>
      <c r="C483" s="79" t="s">
        <v>204</v>
      </c>
      <c r="E483" t="s">
        <v>204</v>
      </c>
      <c r="F483" t="s">
        <v>204</v>
      </c>
      <c r="G483" t="s">
        <v>204</v>
      </c>
      <c r="H483" t="s">
        <v>204</v>
      </c>
      <c r="I483" t="s">
        <v>204</v>
      </c>
      <c r="J483" t="s">
        <v>204</v>
      </c>
      <c r="K483" t="s">
        <v>204</v>
      </c>
      <c r="L483" t="s">
        <v>204</v>
      </c>
      <c r="M483" t="s">
        <v>204</v>
      </c>
      <c r="N483" t="s">
        <v>204</v>
      </c>
      <c r="O483" t="s">
        <v>204</v>
      </c>
      <c r="P483" t="s">
        <v>204</v>
      </c>
      <c r="Q483" s="80" t="s">
        <v>204</v>
      </c>
      <c r="R483" s="79"/>
      <c r="T483" t="s">
        <v>204</v>
      </c>
      <c r="U483" t="s">
        <v>204</v>
      </c>
      <c r="V483" t="s">
        <v>204</v>
      </c>
    </row>
    <row r="484" spans="2:22">
      <c r="B484" t="s">
        <v>204</v>
      </c>
      <c r="C484" s="79" t="s">
        <v>204</v>
      </c>
      <c r="E484" t="s">
        <v>204</v>
      </c>
      <c r="F484" t="s">
        <v>204</v>
      </c>
      <c r="G484" t="s">
        <v>204</v>
      </c>
      <c r="H484" t="s">
        <v>204</v>
      </c>
      <c r="I484" t="s">
        <v>204</v>
      </c>
      <c r="J484" t="s">
        <v>204</v>
      </c>
      <c r="K484" t="s">
        <v>204</v>
      </c>
      <c r="L484" t="s">
        <v>204</v>
      </c>
      <c r="M484" t="s">
        <v>204</v>
      </c>
      <c r="N484" t="s">
        <v>204</v>
      </c>
      <c r="O484" t="s">
        <v>204</v>
      </c>
      <c r="P484" t="s">
        <v>204</v>
      </c>
      <c r="Q484" s="80" t="s">
        <v>204</v>
      </c>
      <c r="R484" s="79"/>
      <c r="T484" t="s">
        <v>204</v>
      </c>
      <c r="U484" t="s">
        <v>204</v>
      </c>
      <c r="V484" t="s">
        <v>204</v>
      </c>
    </row>
    <row r="485" spans="2:22">
      <c r="B485" t="s">
        <v>204</v>
      </c>
      <c r="C485" s="79" t="s">
        <v>204</v>
      </c>
      <c r="E485" t="s">
        <v>204</v>
      </c>
      <c r="F485" t="s">
        <v>204</v>
      </c>
      <c r="G485" t="s">
        <v>204</v>
      </c>
      <c r="H485" t="s">
        <v>204</v>
      </c>
      <c r="I485" t="s">
        <v>204</v>
      </c>
      <c r="J485" t="s">
        <v>204</v>
      </c>
      <c r="K485" t="s">
        <v>204</v>
      </c>
      <c r="L485" t="s">
        <v>204</v>
      </c>
      <c r="M485" t="s">
        <v>204</v>
      </c>
      <c r="N485" t="s">
        <v>204</v>
      </c>
      <c r="O485" t="s">
        <v>204</v>
      </c>
      <c r="P485" t="s">
        <v>204</v>
      </c>
      <c r="Q485" s="80" t="s">
        <v>204</v>
      </c>
      <c r="R485" s="79"/>
      <c r="T485" t="s">
        <v>204</v>
      </c>
      <c r="U485" t="s">
        <v>204</v>
      </c>
      <c r="V485" t="s">
        <v>204</v>
      </c>
    </row>
    <row r="486" spans="2:22">
      <c r="B486" t="s">
        <v>204</v>
      </c>
      <c r="C486" s="79" t="s">
        <v>204</v>
      </c>
      <c r="E486" t="s">
        <v>204</v>
      </c>
      <c r="F486" t="s">
        <v>204</v>
      </c>
      <c r="G486" t="s">
        <v>204</v>
      </c>
      <c r="H486" t="s">
        <v>204</v>
      </c>
      <c r="I486" t="s">
        <v>204</v>
      </c>
      <c r="J486" t="s">
        <v>204</v>
      </c>
      <c r="K486" t="s">
        <v>204</v>
      </c>
      <c r="L486" t="s">
        <v>204</v>
      </c>
      <c r="M486" t="s">
        <v>204</v>
      </c>
      <c r="N486" t="s">
        <v>204</v>
      </c>
      <c r="O486" t="s">
        <v>204</v>
      </c>
      <c r="P486" t="s">
        <v>204</v>
      </c>
      <c r="Q486" s="80" t="s">
        <v>204</v>
      </c>
      <c r="R486" s="79"/>
      <c r="T486" t="s">
        <v>204</v>
      </c>
      <c r="U486" t="s">
        <v>204</v>
      </c>
      <c r="V486" t="s">
        <v>204</v>
      </c>
    </row>
    <row r="487" spans="2:22">
      <c r="B487" t="s">
        <v>204</v>
      </c>
      <c r="C487" s="79" t="s">
        <v>204</v>
      </c>
      <c r="E487" t="s">
        <v>204</v>
      </c>
      <c r="F487" t="s">
        <v>204</v>
      </c>
      <c r="G487" t="s">
        <v>204</v>
      </c>
      <c r="H487" t="s">
        <v>204</v>
      </c>
      <c r="I487" t="s">
        <v>204</v>
      </c>
      <c r="J487" t="s">
        <v>204</v>
      </c>
      <c r="K487" t="s">
        <v>204</v>
      </c>
      <c r="L487" t="s">
        <v>204</v>
      </c>
      <c r="M487" t="s">
        <v>204</v>
      </c>
      <c r="N487" t="s">
        <v>204</v>
      </c>
      <c r="O487" t="s">
        <v>204</v>
      </c>
      <c r="P487" t="s">
        <v>204</v>
      </c>
      <c r="Q487" s="80" t="s">
        <v>204</v>
      </c>
      <c r="R487" s="79"/>
      <c r="T487" t="s">
        <v>204</v>
      </c>
      <c r="U487" t="s">
        <v>204</v>
      </c>
      <c r="V487" t="s">
        <v>204</v>
      </c>
    </row>
    <row r="488" spans="2:22">
      <c r="B488" t="s">
        <v>204</v>
      </c>
      <c r="C488" s="79" t="s">
        <v>204</v>
      </c>
      <c r="E488" t="s">
        <v>204</v>
      </c>
      <c r="F488" t="s">
        <v>204</v>
      </c>
      <c r="G488" t="s">
        <v>204</v>
      </c>
      <c r="H488" t="s">
        <v>204</v>
      </c>
      <c r="I488" t="s">
        <v>204</v>
      </c>
      <c r="J488" t="s">
        <v>204</v>
      </c>
      <c r="K488" t="s">
        <v>204</v>
      </c>
      <c r="L488" t="s">
        <v>204</v>
      </c>
      <c r="M488" t="s">
        <v>204</v>
      </c>
      <c r="N488" t="s">
        <v>204</v>
      </c>
      <c r="O488" t="s">
        <v>204</v>
      </c>
      <c r="P488" t="s">
        <v>204</v>
      </c>
      <c r="Q488" s="80" t="s">
        <v>204</v>
      </c>
      <c r="R488" s="79"/>
      <c r="T488" t="s">
        <v>204</v>
      </c>
      <c r="U488" t="s">
        <v>204</v>
      </c>
      <c r="V488" t="s">
        <v>204</v>
      </c>
    </row>
    <row r="489" spans="2:22">
      <c r="B489" t="s">
        <v>204</v>
      </c>
      <c r="C489" s="79" t="s">
        <v>204</v>
      </c>
      <c r="E489" t="s">
        <v>204</v>
      </c>
      <c r="F489" t="s">
        <v>204</v>
      </c>
      <c r="G489" t="s">
        <v>204</v>
      </c>
      <c r="H489" t="s">
        <v>204</v>
      </c>
      <c r="I489" t="s">
        <v>204</v>
      </c>
      <c r="J489" t="s">
        <v>204</v>
      </c>
      <c r="K489" t="s">
        <v>204</v>
      </c>
      <c r="L489" t="s">
        <v>204</v>
      </c>
      <c r="M489" t="s">
        <v>204</v>
      </c>
      <c r="N489" t="s">
        <v>204</v>
      </c>
      <c r="O489" t="s">
        <v>204</v>
      </c>
      <c r="P489" t="s">
        <v>204</v>
      </c>
      <c r="Q489" s="80" t="s">
        <v>204</v>
      </c>
      <c r="R489" s="79"/>
      <c r="T489" t="s">
        <v>204</v>
      </c>
      <c r="U489" t="s">
        <v>204</v>
      </c>
      <c r="V489" t="s">
        <v>204</v>
      </c>
    </row>
    <row r="490" spans="2:22">
      <c r="B490" t="s">
        <v>204</v>
      </c>
      <c r="C490" s="79" t="s">
        <v>204</v>
      </c>
      <c r="E490" t="s">
        <v>204</v>
      </c>
      <c r="F490" t="s">
        <v>204</v>
      </c>
      <c r="G490" t="s">
        <v>204</v>
      </c>
      <c r="H490" t="s">
        <v>204</v>
      </c>
      <c r="I490" t="s">
        <v>204</v>
      </c>
      <c r="J490" t="s">
        <v>204</v>
      </c>
      <c r="K490" t="s">
        <v>204</v>
      </c>
      <c r="L490" t="s">
        <v>204</v>
      </c>
      <c r="M490" t="s">
        <v>204</v>
      </c>
      <c r="N490" t="s">
        <v>204</v>
      </c>
      <c r="O490" t="s">
        <v>204</v>
      </c>
      <c r="P490" t="s">
        <v>204</v>
      </c>
      <c r="Q490" s="80" t="s">
        <v>204</v>
      </c>
      <c r="R490" s="79"/>
      <c r="T490" t="s">
        <v>204</v>
      </c>
      <c r="U490" t="s">
        <v>204</v>
      </c>
      <c r="V490" t="s">
        <v>204</v>
      </c>
    </row>
    <row r="491" spans="2:22">
      <c r="B491" t="s">
        <v>204</v>
      </c>
      <c r="C491" s="79" t="s">
        <v>204</v>
      </c>
      <c r="E491" t="s">
        <v>204</v>
      </c>
      <c r="F491" t="s">
        <v>204</v>
      </c>
      <c r="G491" t="s">
        <v>204</v>
      </c>
      <c r="H491" t="s">
        <v>204</v>
      </c>
      <c r="I491" t="s">
        <v>204</v>
      </c>
      <c r="J491" t="s">
        <v>204</v>
      </c>
      <c r="K491" t="s">
        <v>204</v>
      </c>
      <c r="L491" t="s">
        <v>204</v>
      </c>
      <c r="M491" t="s">
        <v>204</v>
      </c>
      <c r="N491" t="s">
        <v>204</v>
      </c>
      <c r="O491" t="s">
        <v>204</v>
      </c>
      <c r="P491" t="s">
        <v>204</v>
      </c>
      <c r="Q491" s="80" t="s">
        <v>204</v>
      </c>
      <c r="R491" s="79"/>
      <c r="T491" t="s">
        <v>204</v>
      </c>
      <c r="U491" t="s">
        <v>204</v>
      </c>
      <c r="V491" t="s">
        <v>204</v>
      </c>
    </row>
    <row r="492" spans="2:22">
      <c r="B492" t="s">
        <v>204</v>
      </c>
      <c r="C492" s="79" t="s">
        <v>204</v>
      </c>
      <c r="E492" t="s">
        <v>204</v>
      </c>
      <c r="F492" t="s">
        <v>204</v>
      </c>
      <c r="G492" t="s">
        <v>204</v>
      </c>
      <c r="H492" t="s">
        <v>204</v>
      </c>
      <c r="I492" t="s">
        <v>204</v>
      </c>
      <c r="J492" t="s">
        <v>204</v>
      </c>
      <c r="K492" t="s">
        <v>204</v>
      </c>
      <c r="L492" t="s">
        <v>204</v>
      </c>
      <c r="M492" t="s">
        <v>204</v>
      </c>
      <c r="N492" t="s">
        <v>204</v>
      </c>
      <c r="O492" t="s">
        <v>204</v>
      </c>
      <c r="P492" t="s">
        <v>204</v>
      </c>
      <c r="Q492" s="80" t="s">
        <v>204</v>
      </c>
      <c r="R492" s="79"/>
      <c r="T492" t="s">
        <v>204</v>
      </c>
      <c r="U492" t="s">
        <v>204</v>
      </c>
      <c r="V492" t="s">
        <v>204</v>
      </c>
    </row>
    <row r="493" spans="2:22">
      <c r="B493" t="s">
        <v>204</v>
      </c>
      <c r="C493" s="79" t="s">
        <v>204</v>
      </c>
      <c r="E493" t="s">
        <v>204</v>
      </c>
      <c r="F493" t="s">
        <v>204</v>
      </c>
      <c r="G493" t="s">
        <v>204</v>
      </c>
      <c r="H493" t="s">
        <v>204</v>
      </c>
      <c r="I493" t="s">
        <v>204</v>
      </c>
      <c r="J493" t="s">
        <v>204</v>
      </c>
      <c r="K493" t="s">
        <v>204</v>
      </c>
      <c r="L493" t="s">
        <v>204</v>
      </c>
      <c r="M493" t="s">
        <v>204</v>
      </c>
      <c r="N493" t="s">
        <v>204</v>
      </c>
      <c r="O493" t="s">
        <v>204</v>
      </c>
      <c r="P493" t="s">
        <v>204</v>
      </c>
      <c r="Q493" s="80" t="s">
        <v>204</v>
      </c>
      <c r="R493" s="79"/>
      <c r="T493" t="s">
        <v>204</v>
      </c>
      <c r="U493" t="s">
        <v>204</v>
      </c>
      <c r="V493" t="s">
        <v>204</v>
      </c>
    </row>
    <row r="494" spans="2:22">
      <c r="B494" t="s">
        <v>204</v>
      </c>
      <c r="C494" s="79" t="s">
        <v>204</v>
      </c>
      <c r="E494" t="s">
        <v>204</v>
      </c>
      <c r="F494" t="s">
        <v>204</v>
      </c>
      <c r="G494" t="s">
        <v>204</v>
      </c>
      <c r="H494" t="s">
        <v>204</v>
      </c>
      <c r="I494" t="s">
        <v>204</v>
      </c>
      <c r="J494" t="s">
        <v>204</v>
      </c>
      <c r="K494" t="s">
        <v>204</v>
      </c>
      <c r="L494" t="s">
        <v>204</v>
      </c>
      <c r="M494" t="s">
        <v>204</v>
      </c>
      <c r="N494" t="s">
        <v>204</v>
      </c>
      <c r="O494" t="s">
        <v>204</v>
      </c>
      <c r="P494" t="s">
        <v>204</v>
      </c>
      <c r="Q494" s="80" t="s">
        <v>204</v>
      </c>
      <c r="R494" s="79"/>
      <c r="T494" t="s">
        <v>204</v>
      </c>
      <c r="U494" t="s">
        <v>204</v>
      </c>
      <c r="V494" t="s">
        <v>204</v>
      </c>
    </row>
    <row r="495" spans="2:22">
      <c r="B495" t="s">
        <v>204</v>
      </c>
      <c r="C495" s="79" t="s">
        <v>204</v>
      </c>
      <c r="E495" t="s">
        <v>204</v>
      </c>
      <c r="F495" t="s">
        <v>204</v>
      </c>
      <c r="G495" t="s">
        <v>204</v>
      </c>
      <c r="H495" t="s">
        <v>204</v>
      </c>
      <c r="I495" t="s">
        <v>204</v>
      </c>
      <c r="J495" t="s">
        <v>204</v>
      </c>
      <c r="K495" t="s">
        <v>204</v>
      </c>
      <c r="L495" t="s">
        <v>204</v>
      </c>
      <c r="M495" t="s">
        <v>204</v>
      </c>
      <c r="N495" t="s">
        <v>204</v>
      </c>
      <c r="O495" t="s">
        <v>204</v>
      </c>
      <c r="P495" t="s">
        <v>204</v>
      </c>
      <c r="Q495" s="80" t="s">
        <v>204</v>
      </c>
      <c r="R495" s="79"/>
      <c r="T495" t="s">
        <v>204</v>
      </c>
      <c r="U495" t="s">
        <v>204</v>
      </c>
      <c r="V495" t="s">
        <v>204</v>
      </c>
    </row>
    <row r="496" spans="2:22">
      <c r="B496" t="s">
        <v>204</v>
      </c>
      <c r="C496" s="79" t="s">
        <v>204</v>
      </c>
      <c r="E496" t="s">
        <v>204</v>
      </c>
      <c r="F496" t="s">
        <v>204</v>
      </c>
      <c r="G496" t="s">
        <v>204</v>
      </c>
      <c r="H496" t="s">
        <v>204</v>
      </c>
      <c r="I496" t="s">
        <v>204</v>
      </c>
      <c r="J496" t="s">
        <v>204</v>
      </c>
      <c r="K496" t="s">
        <v>204</v>
      </c>
      <c r="L496" t="s">
        <v>204</v>
      </c>
      <c r="M496" t="s">
        <v>204</v>
      </c>
      <c r="N496" t="s">
        <v>204</v>
      </c>
      <c r="O496" t="s">
        <v>204</v>
      </c>
      <c r="P496" t="s">
        <v>204</v>
      </c>
      <c r="Q496" s="80" t="s">
        <v>204</v>
      </c>
      <c r="R496" s="79"/>
      <c r="T496" t="s">
        <v>204</v>
      </c>
      <c r="U496" t="s">
        <v>204</v>
      </c>
      <c r="V496" t="s">
        <v>204</v>
      </c>
    </row>
    <row r="497" spans="2:22">
      <c r="B497" t="s">
        <v>204</v>
      </c>
      <c r="C497" s="79" t="s">
        <v>204</v>
      </c>
      <c r="E497" t="s">
        <v>204</v>
      </c>
      <c r="F497" t="s">
        <v>204</v>
      </c>
      <c r="G497" t="s">
        <v>204</v>
      </c>
      <c r="H497" t="s">
        <v>204</v>
      </c>
      <c r="I497" t="s">
        <v>204</v>
      </c>
      <c r="J497" t="s">
        <v>204</v>
      </c>
      <c r="K497" t="s">
        <v>204</v>
      </c>
      <c r="L497" t="s">
        <v>204</v>
      </c>
      <c r="M497" t="s">
        <v>204</v>
      </c>
      <c r="N497" t="s">
        <v>204</v>
      </c>
      <c r="O497" t="s">
        <v>204</v>
      </c>
      <c r="P497" t="s">
        <v>204</v>
      </c>
      <c r="Q497" s="80" t="s">
        <v>204</v>
      </c>
      <c r="R497" s="79"/>
      <c r="T497" t="s">
        <v>204</v>
      </c>
      <c r="U497" t="s">
        <v>204</v>
      </c>
      <c r="V497" t="s">
        <v>204</v>
      </c>
    </row>
    <row r="498" spans="2:22">
      <c r="B498" t="s">
        <v>204</v>
      </c>
      <c r="C498" s="79" t="s">
        <v>204</v>
      </c>
      <c r="E498" t="s">
        <v>204</v>
      </c>
      <c r="F498" t="s">
        <v>204</v>
      </c>
      <c r="G498" t="s">
        <v>204</v>
      </c>
      <c r="H498" t="s">
        <v>204</v>
      </c>
      <c r="I498" t="s">
        <v>204</v>
      </c>
      <c r="J498" t="s">
        <v>204</v>
      </c>
      <c r="K498" t="s">
        <v>204</v>
      </c>
      <c r="L498" t="s">
        <v>204</v>
      </c>
      <c r="M498" t="s">
        <v>204</v>
      </c>
      <c r="N498" t="s">
        <v>204</v>
      </c>
      <c r="O498" t="s">
        <v>204</v>
      </c>
      <c r="P498" t="s">
        <v>204</v>
      </c>
      <c r="Q498" s="80" t="s">
        <v>204</v>
      </c>
      <c r="R498" s="79"/>
      <c r="T498" t="s">
        <v>204</v>
      </c>
      <c r="U498" t="s">
        <v>204</v>
      </c>
      <c r="V498" t="s">
        <v>204</v>
      </c>
    </row>
    <row r="499" spans="2:22">
      <c r="B499" t="s">
        <v>204</v>
      </c>
      <c r="C499" s="79" t="s">
        <v>204</v>
      </c>
      <c r="E499" t="s">
        <v>204</v>
      </c>
      <c r="F499" t="s">
        <v>204</v>
      </c>
      <c r="G499" t="s">
        <v>204</v>
      </c>
      <c r="H499" t="s">
        <v>204</v>
      </c>
      <c r="I499" t="s">
        <v>204</v>
      </c>
      <c r="J499" t="s">
        <v>204</v>
      </c>
      <c r="K499" t="s">
        <v>204</v>
      </c>
      <c r="L499" t="s">
        <v>204</v>
      </c>
      <c r="M499" t="s">
        <v>204</v>
      </c>
      <c r="N499" t="s">
        <v>204</v>
      </c>
      <c r="O499" t="s">
        <v>204</v>
      </c>
      <c r="P499" t="s">
        <v>204</v>
      </c>
      <c r="Q499" s="80" t="s">
        <v>204</v>
      </c>
      <c r="R499" s="79"/>
      <c r="T499" t="s">
        <v>204</v>
      </c>
      <c r="U499" t="s">
        <v>204</v>
      </c>
      <c r="V499" t="s">
        <v>204</v>
      </c>
    </row>
    <row r="500" spans="2:22">
      <c r="B500" t="s">
        <v>204</v>
      </c>
      <c r="C500" s="79" t="s">
        <v>204</v>
      </c>
      <c r="E500" t="s">
        <v>204</v>
      </c>
      <c r="F500" t="s">
        <v>204</v>
      </c>
      <c r="G500" t="s">
        <v>204</v>
      </c>
      <c r="H500" t="s">
        <v>204</v>
      </c>
      <c r="I500" t="s">
        <v>204</v>
      </c>
      <c r="J500" t="s">
        <v>204</v>
      </c>
      <c r="K500" t="s">
        <v>204</v>
      </c>
      <c r="L500" t="s">
        <v>204</v>
      </c>
      <c r="M500" t="s">
        <v>204</v>
      </c>
      <c r="N500" t="s">
        <v>204</v>
      </c>
      <c r="O500" t="s">
        <v>204</v>
      </c>
      <c r="P500" t="s">
        <v>204</v>
      </c>
      <c r="Q500" s="80" t="s">
        <v>204</v>
      </c>
      <c r="R500" s="79"/>
      <c r="T500" t="s">
        <v>204</v>
      </c>
      <c r="U500" t="s">
        <v>204</v>
      </c>
      <c r="V500" t="s">
        <v>204</v>
      </c>
    </row>
    <row r="501" spans="2:22">
      <c r="B501" t="s">
        <v>204</v>
      </c>
      <c r="C501" s="79" t="s">
        <v>204</v>
      </c>
      <c r="E501" t="s">
        <v>204</v>
      </c>
      <c r="F501" t="s">
        <v>204</v>
      </c>
      <c r="G501" t="s">
        <v>204</v>
      </c>
      <c r="H501" t="s">
        <v>204</v>
      </c>
      <c r="I501" t="s">
        <v>204</v>
      </c>
      <c r="J501" t="s">
        <v>204</v>
      </c>
      <c r="K501" t="s">
        <v>204</v>
      </c>
      <c r="L501" t="s">
        <v>204</v>
      </c>
      <c r="M501" t="s">
        <v>204</v>
      </c>
      <c r="N501" t="s">
        <v>204</v>
      </c>
      <c r="O501" t="s">
        <v>204</v>
      </c>
      <c r="P501" t="s">
        <v>204</v>
      </c>
      <c r="Q501" s="80" t="s">
        <v>204</v>
      </c>
      <c r="R501" s="79"/>
      <c r="T501" t="s">
        <v>204</v>
      </c>
      <c r="U501" t="s">
        <v>204</v>
      </c>
      <c r="V501" t="s">
        <v>204</v>
      </c>
    </row>
    <row r="502" spans="2:22">
      <c r="B502" t="s">
        <v>204</v>
      </c>
      <c r="C502" s="79" t="s">
        <v>204</v>
      </c>
      <c r="E502" t="s">
        <v>204</v>
      </c>
      <c r="F502" t="s">
        <v>204</v>
      </c>
      <c r="G502" t="s">
        <v>204</v>
      </c>
      <c r="H502" t="s">
        <v>204</v>
      </c>
      <c r="I502" t="s">
        <v>204</v>
      </c>
      <c r="J502" t="s">
        <v>204</v>
      </c>
      <c r="K502" t="s">
        <v>204</v>
      </c>
      <c r="L502" t="s">
        <v>204</v>
      </c>
      <c r="M502" t="s">
        <v>204</v>
      </c>
      <c r="N502" t="s">
        <v>204</v>
      </c>
      <c r="O502" t="s">
        <v>204</v>
      </c>
      <c r="P502" t="s">
        <v>204</v>
      </c>
      <c r="Q502" s="80" t="s">
        <v>204</v>
      </c>
      <c r="R502" s="79"/>
      <c r="T502" t="s">
        <v>204</v>
      </c>
      <c r="U502" t="s">
        <v>204</v>
      </c>
      <c r="V502" t="s">
        <v>204</v>
      </c>
    </row>
    <row r="503" spans="2:22">
      <c r="B503" t="s">
        <v>204</v>
      </c>
      <c r="C503" s="79" t="s">
        <v>204</v>
      </c>
      <c r="E503" t="s">
        <v>204</v>
      </c>
      <c r="F503" t="s">
        <v>204</v>
      </c>
      <c r="G503" t="s">
        <v>204</v>
      </c>
      <c r="H503" t="s">
        <v>204</v>
      </c>
      <c r="I503" t="s">
        <v>204</v>
      </c>
      <c r="J503" t="s">
        <v>204</v>
      </c>
      <c r="K503" t="s">
        <v>204</v>
      </c>
      <c r="L503" t="s">
        <v>204</v>
      </c>
      <c r="M503" t="s">
        <v>204</v>
      </c>
      <c r="N503" t="s">
        <v>204</v>
      </c>
      <c r="O503" t="s">
        <v>204</v>
      </c>
      <c r="P503" t="s">
        <v>204</v>
      </c>
      <c r="Q503" s="80" t="s">
        <v>204</v>
      </c>
      <c r="R503" s="79"/>
      <c r="T503" t="s">
        <v>204</v>
      </c>
      <c r="U503" t="s">
        <v>204</v>
      </c>
      <c r="V503" t="s">
        <v>204</v>
      </c>
    </row>
    <row r="504" spans="2:22">
      <c r="B504" t="s">
        <v>204</v>
      </c>
      <c r="C504" s="79" t="s">
        <v>204</v>
      </c>
      <c r="E504" t="s">
        <v>204</v>
      </c>
      <c r="F504" t="s">
        <v>204</v>
      </c>
      <c r="G504" t="s">
        <v>204</v>
      </c>
      <c r="H504" t="s">
        <v>204</v>
      </c>
      <c r="I504" t="s">
        <v>204</v>
      </c>
      <c r="J504" t="s">
        <v>204</v>
      </c>
      <c r="K504" t="s">
        <v>204</v>
      </c>
      <c r="L504" t="s">
        <v>204</v>
      </c>
      <c r="M504" t="s">
        <v>204</v>
      </c>
      <c r="N504" t="s">
        <v>204</v>
      </c>
      <c r="O504" t="s">
        <v>204</v>
      </c>
      <c r="P504" t="s">
        <v>204</v>
      </c>
      <c r="Q504" s="80" t="s">
        <v>204</v>
      </c>
      <c r="R504" s="79"/>
      <c r="T504" t="s">
        <v>204</v>
      </c>
      <c r="U504" t="s">
        <v>204</v>
      </c>
      <c r="V504" t="s">
        <v>204</v>
      </c>
    </row>
    <row r="505" spans="2:22">
      <c r="B505" t="s">
        <v>204</v>
      </c>
      <c r="C505" s="79" t="s">
        <v>204</v>
      </c>
      <c r="E505" t="s">
        <v>204</v>
      </c>
      <c r="F505" t="s">
        <v>204</v>
      </c>
      <c r="G505" t="s">
        <v>204</v>
      </c>
      <c r="H505" t="s">
        <v>204</v>
      </c>
      <c r="I505" t="s">
        <v>204</v>
      </c>
      <c r="J505" t="s">
        <v>204</v>
      </c>
      <c r="K505" t="s">
        <v>204</v>
      </c>
      <c r="L505" t="s">
        <v>204</v>
      </c>
      <c r="M505" t="s">
        <v>204</v>
      </c>
      <c r="N505" t="s">
        <v>204</v>
      </c>
      <c r="O505" t="s">
        <v>204</v>
      </c>
      <c r="P505" t="s">
        <v>204</v>
      </c>
      <c r="Q505" s="80" t="s">
        <v>204</v>
      </c>
      <c r="R505" s="79"/>
      <c r="T505" t="s">
        <v>204</v>
      </c>
      <c r="U505" t="s">
        <v>204</v>
      </c>
      <c r="V505" t="s">
        <v>204</v>
      </c>
    </row>
    <row r="506" spans="2:22">
      <c r="B506" t="s">
        <v>204</v>
      </c>
      <c r="C506" s="79" t="s">
        <v>204</v>
      </c>
      <c r="E506" t="s">
        <v>204</v>
      </c>
      <c r="F506" t="s">
        <v>204</v>
      </c>
      <c r="G506" t="s">
        <v>204</v>
      </c>
      <c r="H506" t="s">
        <v>204</v>
      </c>
      <c r="I506" t="s">
        <v>204</v>
      </c>
      <c r="J506" t="s">
        <v>204</v>
      </c>
      <c r="K506" t="s">
        <v>204</v>
      </c>
      <c r="L506" t="s">
        <v>204</v>
      </c>
      <c r="M506" t="s">
        <v>204</v>
      </c>
      <c r="N506" t="s">
        <v>204</v>
      </c>
      <c r="O506" t="s">
        <v>204</v>
      </c>
      <c r="P506" t="s">
        <v>204</v>
      </c>
      <c r="Q506" s="80" t="s">
        <v>204</v>
      </c>
      <c r="R506" s="79"/>
      <c r="T506" t="s">
        <v>204</v>
      </c>
      <c r="U506" t="s">
        <v>204</v>
      </c>
      <c r="V506" t="s">
        <v>204</v>
      </c>
    </row>
    <row r="507" spans="2:22">
      <c r="B507" t="s">
        <v>204</v>
      </c>
      <c r="C507" s="79" t="s">
        <v>204</v>
      </c>
      <c r="E507" t="s">
        <v>204</v>
      </c>
      <c r="F507" t="s">
        <v>204</v>
      </c>
      <c r="G507" t="s">
        <v>204</v>
      </c>
      <c r="H507" t="s">
        <v>204</v>
      </c>
      <c r="I507" t="s">
        <v>204</v>
      </c>
      <c r="J507" t="s">
        <v>204</v>
      </c>
      <c r="K507" t="s">
        <v>204</v>
      </c>
      <c r="L507" t="s">
        <v>204</v>
      </c>
      <c r="M507" t="s">
        <v>204</v>
      </c>
      <c r="N507" t="s">
        <v>204</v>
      </c>
      <c r="O507" t="s">
        <v>204</v>
      </c>
      <c r="P507" t="s">
        <v>204</v>
      </c>
      <c r="Q507" s="80" t="s">
        <v>204</v>
      </c>
      <c r="R507" s="79"/>
      <c r="T507" t="s">
        <v>204</v>
      </c>
      <c r="U507" t="s">
        <v>204</v>
      </c>
      <c r="V507" t="s">
        <v>204</v>
      </c>
    </row>
    <row r="508" spans="2:22">
      <c r="B508" t="s">
        <v>204</v>
      </c>
      <c r="C508" s="79" t="s">
        <v>204</v>
      </c>
      <c r="E508" t="s">
        <v>204</v>
      </c>
      <c r="F508" t="s">
        <v>204</v>
      </c>
      <c r="G508" t="s">
        <v>204</v>
      </c>
      <c r="H508" t="s">
        <v>204</v>
      </c>
      <c r="I508" t="s">
        <v>204</v>
      </c>
      <c r="J508" t="s">
        <v>204</v>
      </c>
      <c r="K508" t="s">
        <v>204</v>
      </c>
      <c r="L508" t="s">
        <v>204</v>
      </c>
      <c r="M508" t="s">
        <v>204</v>
      </c>
      <c r="N508" t="s">
        <v>204</v>
      </c>
      <c r="O508" t="s">
        <v>204</v>
      </c>
      <c r="P508" t="s">
        <v>204</v>
      </c>
      <c r="Q508" s="80" t="s">
        <v>204</v>
      </c>
      <c r="R508" s="79"/>
      <c r="T508" t="s">
        <v>204</v>
      </c>
      <c r="U508" t="s">
        <v>204</v>
      </c>
      <c r="V508" t="s">
        <v>204</v>
      </c>
    </row>
    <row r="509" spans="2:22">
      <c r="B509" t="s">
        <v>204</v>
      </c>
      <c r="C509" s="79" t="s">
        <v>204</v>
      </c>
      <c r="E509" t="s">
        <v>204</v>
      </c>
      <c r="F509" t="s">
        <v>204</v>
      </c>
      <c r="G509" t="s">
        <v>204</v>
      </c>
      <c r="H509" t="s">
        <v>204</v>
      </c>
      <c r="I509" t="s">
        <v>204</v>
      </c>
      <c r="J509" t="s">
        <v>204</v>
      </c>
      <c r="K509" t="s">
        <v>204</v>
      </c>
      <c r="L509" t="s">
        <v>204</v>
      </c>
      <c r="M509" t="s">
        <v>204</v>
      </c>
      <c r="N509" t="s">
        <v>204</v>
      </c>
      <c r="O509" t="s">
        <v>204</v>
      </c>
      <c r="P509" t="s">
        <v>204</v>
      </c>
      <c r="Q509" s="80" t="s">
        <v>204</v>
      </c>
      <c r="R509" s="79"/>
      <c r="T509" t="s">
        <v>204</v>
      </c>
      <c r="U509" t="s">
        <v>204</v>
      </c>
      <c r="V509" t="s">
        <v>204</v>
      </c>
    </row>
    <row r="510" spans="2:22">
      <c r="B510" t="s">
        <v>204</v>
      </c>
      <c r="C510" s="79" t="s">
        <v>204</v>
      </c>
      <c r="E510" t="s">
        <v>204</v>
      </c>
      <c r="F510" t="s">
        <v>204</v>
      </c>
      <c r="G510" t="s">
        <v>204</v>
      </c>
      <c r="H510" t="s">
        <v>204</v>
      </c>
      <c r="I510" t="s">
        <v>204</v>
      </c>
      <c r="J510" t="s">
        <v>204</v>
      </c>
      <c r="K510" t="s">
        <v>204</v>
      </c>
      <c r="L510" t="s">
        <v>204</v>
      </c>
      <c r="M510" t="s">
        <v>204</v>
      </c>
      <c r="N510" t="s">
        <v>204</v>
      </c>
      <c r="O510" t="s">
        <v>204</v>
      </c>
      <c r="P510" t="s">
        <v>204</v>
      </c>
      <c r="Q510" s="80" t="s">
        <v>204</v>
      </c>
      <c r="R510" s="79"/>
      <c r="T510" t="s">
        <v>204</v>
      </c>
      <c r="U510" t="s">
        <v>204</v>
      </c>
      <c r="V510" t="s">
        <v>204</v>
      </c>
    </row>
    <row r="511" spans="2:22">
      <c r="B511" t="s">
        <v>204</v>
      </c>
      <c r="C511" s="79" t="s">
        <v>204</v>
      </c>
      <c r="E511" t="s">
        <v>204</v>
      </c>
      <c r="F511" t="s">
        <v>204</v>
      </c>
      <c r="G511" t="s">
        <v>204</v>
      </c>
      <c r="H511" t="s">
        <v>204</v>
      </c>
      <c r="I511" t="s">
        <v>204</v>
      </c>
      <c r="J511" t="s">
        <v>204</v>
      </c>
      <c r="K511" t="s">
        <v>204</v>
      </c>
      <c r="L511" t="s">
        <v>204</v>
      </c>
      <c r="M511" t="s">
        <v>204</v>
      </c>
      <c r="N511" t="s">
        <v>204</v>
      </c>
      <c r="O511" t="s">
        <v>204</v>
      </c>
      <c r="P511" t="s">
        <v>204</v>
      </c>
      <c r="Q511" s="80" t="s">
        <v>204</v>
      </c>
      <c r="R511" s="79"/>
      <c r="T511" t="s">
        <v>204</v>
      </c>
      <c r="U511" t="s">
        <v>204</v>
      </c>
      <c r="V511" t="s">
        <v>204</v>
      </c>
    </row>
    <row r="512" spans="2:22">
      <c r="B512" t="s">
        <v>204</v>
      </c>
      <c r="C512" s="79" t="s">
        <v>204</v>
      </c>
      <c r="E512" t="s">
        <v>204</v>
      </c>
      <c r="F512" t="s">
        <v>204</v>
      </c>
      <c r="G512" t="s">
        <v>204</v>
      </c>
      <c r="H512" t="s">
        <v>204</v>
      </c>
      <c r="I512" t="s">
        <v>204</v>
      </c>
      <c r="J512" t="s">
        <v>204</v>
      </c>
      <c r="K512" t="s">
        <v>204</v>
      </c>
      <c r="L512" t="s">
        <v>204</v>
      </c>
      <c r="M512" t="s">
        <v>204</v>
      </c>
      <c r="N512" t="s">
        <v>204</v>
      </c>
      <c r="O512" t="s">
        <v>204</v>
      </c>
      <c r="P512" t="s">
        <v>204</v>
      </c>
      <c r="Q512" s="80" t="s">
        <v>204</v>
      </c>
      <c r="R512" s="79"/>
      <c r="T512" t="s">
        <v>204</v>
      </c>
      <c r="U512" t="s">
        <v>204</v>
      </c>
      <c r="V512" t="s">
        <v>204</v>
      </c>
    </row>
    <row r="513" spans="2:22">
      <c r="B513" t="s">
        <v>204</v>
      </c>
      <c r="C513" s="79" t="s">
        <v>204</v>
      </c>
      <c r="E513" t="s">
        <v>204</v>
      </c>
      <c r="F513" t="s">
        <v>204</v>
      </c>
      <c r="G513" t="s">
        <v>204</v>
      </c>
      <c r="H513" t="s">
        <v>204</v>
      </c>
      <c r="I513" t="s">
        <v>204</v>
      </c>
      <c r="J513" t="s">
        <v>204</v>
      </c>
      <c r="K513" t="s">
        <v>204</v>
      </c>
      <c r="L513" t="s">
        <v>204</v>
      </c>
      <c r="M513" t="s">
        <v>204</v>
      </c>
      <c r="N513" t="s">
        <v>204</v>
      </c>
      <c r="O513" t="s">
        <v>204</v>
      </c>
      <c r="P513" t="s">
        <v>204</v>
      </c>
      <c r="Q513" s="80" t="s">
        <v>204</v>
      </c>
      <c r="R513" s="79"/>
      <c r="T513" t="s">
        <v>204</v>
      </c>
      <c r="U513" t="s">
        <v>204</v>
      </c>
      <c r="V513" t="s">
        <v>204</v>
      </c>
    </row>
    <row r="514" spans="2:22">
      <c r="B514" t="s">
        <v>204</v>
      </c>
      <c r="C514" s="79" t="s">
        <v>204</v>
      </c>
      <c r="E514" t="s">
        <v>204</v>
      </c>
      <c r="F514" t="s">
        <v>204</v>
      </c>
      <c r="G514" t="s">
        <v>204</v>
      </c>
      <c r="H514" t="s">
        <v>204</v>
      </c>
      <c r="I514" t="s">
        <v>204</v>
      </c>
      <c r="J514" t="s">
        <v>204</v>
      </c>
      <c r="K514" t="s">
        <v>204</v>
      </c>
      <c r="L514" t="s">
        <v>204</v>
      </c>
      <c r="M514" t="s">
        <v>204</v>
      </c>
      <c r="N514" t="s">
        <v>204</v>
      </c>
      <c r="O514" t="s">
        <v>204</v>
      </c>
      <c r="P514" t="s">
        <v>204</v>
      </c>
      <c r="Q514" s="80" t="s">
        <v>204</v>
      </c>
      <c r="R514" s="79"/>
      <c r="T514" t="s">
        <v>204</v>
      </c>
      <c r="U514" t="s">
        <v>204</v>
      </c>
      <c r="V514" t="s">
        <v>204</v>
      </c>
    </row>
    <row r="515" spans="2:22">
      <c r="B515" t="s">
        <v>204</v>
      </c>
      <c r="C515" s="79" t="s">
        <v>204</v>
      </c>
      <c r="E515" t="s">
        <v>204</v>
      </c>
      <c r="F515" t="s">
        <v>204</v>
      </c>
      <c r="G515" t="s">
        <v>204</v>
      </c>
      <c r="H515" t="s">
        <v>204</v>
      </c>
      <c r="I515" t="s">
        <v>204</v>
      </c>
      <c r="J515" t="s">
        <v>204</v>
      </c>
      <c r="K515" t="s">
        <v>204</v>
      </c>
      <c r="L515" t="s">
        <v>204</v>
      </c>
      <c r="M515" t="s">
        <v>204</v>
      </c>
      <c r="N515" t="s">
        <v>204</v>
      </c>
      <c r="O515" t="s">
        <v>204</v>
      </c>
      <c r="P515" t="s">
        <v>204</v>
      </c>
      <c r="Q515" s="80" t="s">
        <v>204</v>
      </c>
      <c r="R515" s="79"/>
      <c r="T515" t="s">
        <v>204</v>
      </c>
      <c r="U515" t="s">
        <v>204</v>
      </c>
      <c r="V515" t="s">
        <v>204</v>
      </c>
    </row>
    <row r="516" spans="2:22">
      <c r="B516" t="s">
        <v>204</v>
      </c>
      <c r="C516" s="79" t="s">
        <v>204</v>
      </c>
      <c r="E516" t="s">
        <v>204</v>
      </c>
      <c r="F516" t="s">
        <v>204</v>
      </c>
      <c r="G516" t="s">
        <v>204</v>
      </c>
      <c r="H516" t="s">
        <v>204</v>
      </c>
      <c r="I516" t="s">
        <v>204</v>
      </c>
      <c r="J516" t="s">
        <v>204</v>
      </c>
      <c r="K516" t="s">
        <v>204</v>
      </c>
      <c r="L516" t="s">
        <v>204</v>
      </c>
      <c r="M516" t="s">
        <v>204</v>
      </c>
      <c r="N516" t="s">
        <v>204</v>
      </c>
      <c r="O516" t="s">
        <v>204</v>
      </c>
      <c r="P516" t="s">
        <v>204</v>
      </c>
      <c r="Q516" s="80" t="s">
        <v>204</v>
      </c>
      <c r="R516" s="79"/>
      <c r="T516" t="s">
        <v>204</v>
      </c>
      <c r="U516" t="s">
        <v>204</v>
      </c>
      <c r="V516" t="s">
        <v>204</v>
      </c>
    </row>
    <row r="517" spans="2:22">
      <c r="B517" t="s">
        <v>204</v>
      </c>
      <c r="C517" s="79" t="s">
        <v>204</v>
      </c>
      <c r="E517" t="s">
        <v>204</v>
      </c>
      <c r="F517" t="s">
        <v>204</v>
      </c>
      <c r="G517" t="s">
        <v>204</v>
      </c>
      <c r="H517" t="s">
        <v>204</v>
      </c>
      <c r="I517" t="s">
        <v>204</v>
      </c>
      <c r="J517" t="s">
        <v>204</v>
      </c>
      <c r="K517" t="s">
        <v>204</v>
      </c>
      <c r="L517" t="s">
        <v>204</v>
      </c>
      <c r="M517" t="s">
        <v>204</v>
      </c>
      <c r="N517" t="s">
        <v>204</v>
      </c>
      <c r="O517" t="s">
        <v>204</v>
      </c>
      <c r="P517" t="s">
        <v>204</v>
      </c>
      <c r="Q517" s="80" t="s">
        <v>204</v>
      </c>
      <c r="R517" s="79"/>
      <c r="T517" t="s">
        <v>204</v>
      </c>
      <c r="U517" t="s">
        <v>204</v>
      </c>
      <c r="V517" t="s">
        <v>204</v>
      </c>
    </row>
    <row r="518" spans="2:22">
      <c r="B518" t="s">
        <v>204</v>
      </c>
      <c r="C518" s="79" t="s">
        <v>204</v>
      </c>
      <c r="E518" t="s">
        <v>204</v>
      </c>
      <c r="F518" t="s">
        <v>204</v>
      </c>
      <c r="G518" t="s">
        <v>204</v>
      </c>
      <c r="H518" t="s">
        <v>204</v>
      </c>
      <c r="I518" t="s">
        <v>204</v>
      </c>
      <c r="J518" t="s">
        <v>204</v>
      </c>
      <c r="K518" t="s">
        <v>204</v>
      </c>
      <c r="L518" t="s">
        <v>204</v>
      </c>
      <c r="M518" t="s">
        <v>204</v>
      </c>
      <c r="N518" t="s">
        <v>204</v>
      </c>
      <c r="O518" t="s">
        <v>204</v>
      </c>
      <c r="P518" t="s">
        <v>204</v>
      </c>
      <c r="Q518" s="80" t="s">
        <v>204</v>
      </c>
      <c r="R518" s="79"/>
      <c r="T518" t="s">
        <v>204</v>
      </c>
      <c r="U518" t="s">
        <v>204</v>
      </c>
      <c r="V518" t="s">
        <v>204</v>
      </c>
    </row>
    <row r="519" spans="2:22">
      <c r="B519" t="s">
        <v>204</v>
      </c>
      <c r="C519" s="79" t="s">
        <v>204</v>
      </c>
      <c r="E519" t="s">
        <v>204</v>
      </c>
      <c r="F519" t="s">
        <v>204</v>
      </c>
      <c r="G519" t="s">
        <v>204</v>
      </c>
      <c r="H519" t="s">
        <v>204</v>
      </c>
      <c r="I519" t="s">
        <v>204</v>
      </c>
      <c r="J519" t="s">
        <v>204</v>
      </c>
      <c r="K519" t="s">
        <v>204</v>
      </c>
      <c r="L519" t="s">
        <v>204</v>
      </c>
      <c r="M519" t="s">
        <v>204</v>
      </c>
      <c r="N519" t="s">
        <v>204</v>
      </c>
      <c r="O519" t="s">
        <v>204</v>
      </c>
      <c r="P519" t="s">
        <v>204</v>
      </c>
      <c r="Q519" s="80" t="s">
        <v>204</v>
      </c>
      <c r="R519" s="79"/>
      <c r="T519" t="s">
        <v>204</v>
      </c>
      <c r="U519" t="s">
        <v>204</v>
      </c>
      <c r="V519" t="s">
        <v>204</v>
      </c>
    </row>
    <row r="520" spans="2:22">
      <c r="B520" t="s">
        <v>204</v>
      </c>
      <c r="C520" s="79" t="s">
        <v>204</v>
      </c>
      <c r="E520" t="s">
        <v>204</v>
      </c>
      <c r="F520" t="s">
        <v>204</v>
      </c>
      <c r="G520" t="s">
        <v>204</v>
      </c>
      <c r="H520" t="s">
        <v>204</v>
      </c>
      <c r="I520" t="s">
        <v>204</v>
      </c>
      <c r="J520" t="s">
        <v>204</v>
      </c>
      <c r="K520" t="s">
        <v>204</v>
      </c>
      <c r="L520" t="s">
        <v>204</v>
      </c>
      <c r="M520" t="s">
        <v>204</v>
      </c>
      <c r="N520" t="s">
        <v>204</v>
      </c>
      <c r="O520" t="s">
        <v>204</v>
      </c>
      <c r="P520" t="s">
        <v>204</v>
      </c>
      <c r="Q520" s="80" t="s">
        <v>204</v>
      </c>
      <c r="R520" s="79"/>
      <c r="T520" t="s">
        <v>204</v>
      </c>
      <c r="U520" t="s">
        <v>204</v>
      </c>
      <c r="V520" t="s">
        <v>204</v>
      </c>
    </row>
    <row r="521" spans="2:22">
      <c r="B521" t="s">
        <v>204</v>
      </c>
      <c r="C521" s="79" t="s">
        <v>204</v>
      </c>
      <c r="E521" t="s">
        <v>204</v>
      </c>
      <c r="F521" t="s">
        <v>204</v>
      </c>
      <c r="G521" t="s">
        <v>204</v>
      </c>
      <c r="H521" t="s">
        <v>204</v>
      </c>
      <c r="I521" t="s">
        <v>204</v>
      </c>
      <c r="J521" t="s">
        <v>204</v>
      </c>
      <c r="K521" t="s">
        <v>204</v>
      </c>
      <c r="L521" t="s">
        <v>204</v>
      </c>
      <c r="M521" t="s">
        <v>204</v>
      </c>
      <c r="N521" t="s">
        <v>204</v>
      </c>
      <c r="O521" t="s">
        <v>204</v>
      </c>
      <c r="P521" t="s">
        <v>204</v>
      </c>
      <c r="Q521" s="80" t="s">
        <v>204</v>
      </c>
      <c r="R521" s="79"/>
      <c r="T521" t="s">
        <v>204</v>
      </c>
      <c r="U521" t="s">
        <v>204</v>
      </c>
      <c r="V521" t="s">
        <v>204</v>
      </c>
    </row>
    <row r="522" spans="2:22">
      <c r="B522" t="s">
        <v>204</v>
      </c>
      <c r="C522" s="79" t="s">
        <v>204</v>
      </c>
      <c r="E522" t="s">
        <v>204</v>
      </c>
      <c r="F522" t="s">
        <v>204</v>
      </c>
      <c r="G522" t="s">
        <v>204</v>
      </c>
      <c r="H522" t="s">
        <v>204</v>
      </c>
      <c r="I522" t="s">
        <v>204</v>
      </c>
      <c r="J522" t="s">
        <v>204</v>
      </c>
      <c r="K522" t="s">
        <v>204</v>
      </c>
      <c r="L522" t="s">
        <v>204</v>
      </c>
      <c r="M522" t="s">
        <v>204</v>
      </c>
      <c r="N522" t="s">
        <v>204</v>
      </c>
      <c r="O522" t="s">
        <v>204</v>
      </c>
      <c r="P522" t="s">
        <v>204</v>
      </c>
      <c r="Q522" s="80" t="s">
        <v>204</v>
      </c>
      <c r="R522" s="79"/>
      <c r="T522" t="s">
        <v>204</v>
      </c>
      <c r="U522" t="s">
        <v>204</v>
      </c>
      <c r="V522" t="s">
        <v>204</v>
      </c>
    </row>
    <row r="523" spans="2:22">
      <c r="B523" t="s">
        <v>204</v>
      </c>
      <c r="C523" s="79" t="s">
        <v>204</v>
      </c>
      <c r="E523" t="s">
        <v>204</v>
      </c>
      <c r="F523" t="s">
        <v>204</v>
      </c>
      <c r="G523" t="s">
        <v>204</v>
      </c>
      <c r="H523" t="s">
        <v>204</v>
      </c>
      <c r="I523" t="s">
        <v>204</v>
      </c>
      <c r="J523" t="s">
        <v>204</v>
      </c>
      <c r="K523" t="s">
        <v>204</v>
      </c>
      <c r="L523" t="s">
        <v>204</v>
      </c>
      <c r="M523" t="s">
        <v>204</v>
      </c>
      <c r="N523" t="s">
        <v>204</v>
      </c>
      <c r="O523" t="s">
        <v>204</v>
      </c>
      <c r="P523" t="s">
        <v>204</v>
      </c>
      <c r="Q523" s="80" t="s">
        <v>204</v>
      </c>
      <c r="R523" s="79"/>
      <c r="T523" t="s">
        <v>204</v>
      </c>
      <c r="U523" t="s">
        <v>204</v>
      </c>
      <c r="V523" t="s">
        <v>204</v>
      </c>
    </row>
    <row r="524" spans="2:22">
      <c r="B524" t="s">
        <v>204</v>
      </c>
      <c r="C524" s="79" t="s">
        <v>204</v>
      </c>
      <c r="E524" t="s">
        <v>204</v>
      </c>
      <c r="F524" t="s">
        <v>204</v>
      </c>
      <c r="G524" t="s">
        <v>204</v>
      </c>
      <c r="H524" t="s">
        <v>204</v>
      </c>
      <c r="I524" t="s">
        <v>204</v>
      </c>
      <c r="J524" t="s">
        <v>204</v>
      </c>
      <c r="K524" t="s">
        <v>204</v>
      </c>
      <c r="L524" t="s">
        <v>204</v>
      </c>
      <c r="M524" t="s">
        <v>204</v>
      </c>
      <c r="N524" t="s">
        <v>204</v>
      </c>
      <c r="O524" t="s">
        <v>204</v>
      </c>
      <c r="P524" t="s">
        <v>204</v>
      </c>
      <c r="Q524" s="80" t="s">
        <v>204</v>
      </c>
      <c r="R524" s="79"/>
      <c r="T524" t="s">
        <v>204</v>
      </c>
      <c r="U524" t="s">
        <v>204</v>
      </c>
      <c r="V524" t="s">
        <v>204</v>
      </c>
    </row>
    <row r="525" spans="2:22">
      <c r="B525" t="s">
        <v>204</v>
      </c>
      <c r="C525" s="79" t="s">
        <v>204</v>
      </c>
      <c r="E525" t="s">
        <v>204</v>
      </c>
      <c r="F525" t="s">
        <v>204</v>
      </c>
      <c r="G525" t="s">
        <v>204</v>
      </c>
      <c r="H525" t="s">
        <v>204</v>
      </c>
      <c r="I525" t="s">
        <v>204</v>
      </c>
      <c r="J525" t="s">
        <v>204</v>
      </c>
      <c r="K525" t="s">
        <v>204</v>
      </c>
      <c r="L525" t="s">
        <v>204</v>
      </c>
      <c r="M525" t="s">
        <v>204</v>
      </c>
      <c r="N525" t="s">
        <v>204</v>
      </c>
      <c r="O525" t="s">
        <v>204</v>
      </c>
      <c r="P525" t="s">
        <v>204</v>
      </c>
      <c r="Q525" s="80" t="s">
        <v>204</v>
      </c>
      <c r="R525" s="79"/>
      <c r="T525" t="s">
        <v>204</v>
      </c>
      <c r="U525" t="s">
        <v>204</v>
      </c>
      <c r="V525" t="s">
        <v>204</v>
      </c>
    </row>
    <row r="526" spans="2:22">
      <c r="B526" t="s">
        <v>204</v>
      </c>
      <c r="C526" s="79" t="s">
        <v>204</v>
      </c>
      <c r="E526" t="s">
        <v>204</v>
      </c>
      <c r="F526" t="s">
        <v>204</v>
      </c>
      <c r="G526" t="s">
        <v>204</v>
      </c>
      <c r="H526" t="s">
        <v>204</v>
      </c>
      <c r="I526" t="s">
        <v>204</v>
      </c>
      <c r="J526" t="s">
        <v>204</v>
      </c>
      <c r="K526" t="s">
        <v>204</v>
      </c>
      <c r="L526" t="s">
        <v>204</v>
      </c>
      <c r="M526" t="s">
        <v>204</v>
      </c>
      <c r="N526" t="s">
        <v>204</v>
      </c>
      <c r="O526" t="s">
        <v>204</v>
      </c>
      <c r="P526" t="s">
        <v>204</v>
      </c>
      <c r="Q526" s="80" t="s">
        <v>204</v>
      </c>
      <c r="R526" s="79"/>
      <c r="T526" t="s">
        <v>204</v>
      </c>
      <c r="U526" t="s">
        <v>204</v>
      </c>
      <c r="V526" t="s">
        <v>204</v>
      </c>
    </row>
    <row r="527" spans="2:22">
      <c r="B527" t="s">
        <v>204</v>
      </c>
      <c r="C527" s="79" t="s">
        <v>204</v>
      </c>
      <c r="E527" t="s">
        <v>204</v>
      </c>
      <c r="F527" t="s">
        <v>204</v>
      </c>
      <c r="G527" t="s">
        <v>204</v>
      </c>
      <c r="H527" t="s">
        <v>204</v>
      </c>
      <c r="I527" t="s">
        <v>204</v>
      </c>
      <c r="J527" t="s">
        <v>204</v>
      </c>
      <c r="K527" t="s">
        <v>204</v>
      </c>
      <c r="L527" t="s">
        <v>204</v>
      </c>
      <c r="M527" t="s">
        <v>204</v>
      </c>
      <c r="N527" t="s">
        <v>204</v>
      </c>
      <c r="O527" t="s">
        <v>204</v>
      </c>
      <c r="P527" t="s">
        <v>204</v>
      </c>
      <c r="Q527" s="80" t="s">
        <v>204</v>
      </c>
      <c r="R527" s="79"/>
      <c r="T527" t="s">
        <v>204</v>
      </c>
      <c r="U527" t="s">
        <v>204</v>
      </c>
      <c r="V527" t="s">
        <v>204</v>
      </c>
    </row>
    <row r="528" spans="2:22">
      <c r="B528" t="s">
        <v>204</v>
      </c>
      <c r="C528" s="79" t="s">
        <v>204</v>
      </c>
      <c r="E528" t="s">
        <v>204</v>
      </c>
      <c r="F528" t="s">
        <v>204</v>
      </c>
      <c r="G528" t="s">
        <v>204</v>
      </c>
      <c r="H528" t="s">
        <v>204</v>
      </c>
      <c r="I528" t="s">
        <v>204</v>
      </c>
      <c r="J528" t="s">
        <v>204</v>
      </c>
      <c r="K528" t="s">
        <v>204</v>
      </c>
      <c r="L528" t="s">
        <v>204</v>
      </c>
      <c r="M528" t="s">
        <v>204</v>
      </c>
      <c r="N528" t="s">
        <v>204</v>
      </c>
      <c r="O528" t="s">
        <v>204</v>
      </c>
      <c r="P528" t="s">
        <v>204</v>
      </c>
      <c r="Q528" s="80" t="s">
        <v>204</v>
      </c>
      <c r="R528" s="79"/>
      <c r="T528" t="s">
        <v>204</v>
      </c>
      <c r="U528" t="s">
        <v>204</v>
      </c>
      <c r="V528" t="s">
        <v>204</v>
      </c>
    </row>
    <row r="529" spans="2:22">
      <c r="B529" t="s">
        <v>204</v>
      </c>
      <c r="C529" s="79" t="s">
        <v>204</v>
      </c>
      <c r="E529" t="s">
        <v>204</v>
      </c>
      <c r="F529" t="s">
        <v>204</v>
      </c>
      <c r="G529" t="s">
        <v>204</v>
      </c>
      <c r="H529" t="s">
        <v>204</v>
      </c>
      <c r="I529" t="s">
        <v>204</v>
      </c>
      <c r="J529" t="s">
        <v>204</v>
      </c>
      <c r="K529" t="s">
        <v>204</v>
      </c>
      <c r="L529" t="s">
        <v>204</v>
      </c>
      <c r="M529" t="s">
        <v>204</v>
      </c>
      <c r="N529" t="s">
        <v>204</v>
      </c>
      <c r="O529" t="s">
        <v>204</v>
      </c>
      <c r="P529" t="s">
        <v>204</v>
      </c>
      <c r="Q529" s="80" t="s">
        <v>204</v>
      </c>
      <c r="R529" s="79"/>
      <c r="T529" t="s">
        <v>204</v>
      </c>
      <c r="U529" t="s">
        <v>204</v>
      </c>
      <c r="V529" t="s">
        <v>204</v>
      </c>
    </row>
    <row r="530" spans="2:22">
      <c r="B530" t="s">
        <v>204</v>
      </c>
      <c r="C530" s="79" t="s">
        <v>204</v>
      </c>
      <c r="E530" t="s">
        <v>204</v>
      </c>
      <c r="F530" t="s">
        <v>204</v>
      </c>
      <c r="G530" t="s">
        <v>204</v>
      </c>
      <c r="H530" t="s">
        <v>204</v>
      </c>
      <c r="I530" t="s">
        <v>204</v>
      </c>
      <c r="J530" t="s">
        <v>204</v>
      </c>
      <c r="K530" t="s">
        <v>204</v>
      </c>
      <c r="L530" t="s">
        <v>204</v>
      </c>
      <c r="M530" t="s">
        <v>204</v>
      </c>
      <c r="N530" t="s">
        <v>204</v>
      </c>
      <c r="O530" t="s">
        <v>204</v>
      </c>
      <c r="P530" t="s">
        <v>204</v>
      </c>
      <c r="Q530" s="80" t="s">
        <v>204</v>
      </c>
      <c r="R530" s="79"/>
      <c r="T530" t="s">
        <v>204</v>
      </c>
      <c r="U530" t="s">
        <v>204</v>
      </c>
      <c r="V530" t="s">
        <v>204</v>
      </c>
    </row>
    <row r="531" spans="2:22">
      <c r="B531" t="s">
        <v>204</v>
      </c>
      <c r="C531" s="79" t="s">
        <v>204</v>
      </c>
      <c r="E531" t="s">
        <v>204</v>
      </c>
      <c r="F531" t="s">
        <v>204</v>
      </c>
      <c r="G531" t="s">
        <v>204</v>
      </c>
      <c r="H531" t="s">
        <v>204</v>
      </c>
      <c r="I531" t="s">
        <v>204</v>
      </c>
      <c r="J531" t="s">
        <v>204</v>
      </c>
      <c r="K531" t="s">
        <v>204</v>
      </c>
      <c r="L531" t="s">
        <v>204</v>
      </c>
      <c r="M531" t="s">
        <v>204</v>
      </c>
      <c r="N531" t="s">
        <v>204</v>
      </c>
      <c r="O531" t="s">
        <v>204</v>
      </c>
      <c r="P531" t="s">
        <v>204</v>
      </c>
      <c r="Q531" s="80" t="s">
        <v>204</v>
      </c>
      <c r="R531" s="79"/>
      <c r="T531" t="s">
        <v>204</v>
      </c>
      <c r="U531" t="s">
        <v>204</v>
      </c>
      <c r="V531" t="s">
        <v>204</v>
      </c>
    </row>
    <row r="532" spans="2:22">
      <c r="B532" t="s">
        <v>204</v>
      </c>
      <c r="C532" s="79" t="s">
        <v>204</v>
      </c>
      <c r="E532" t="s">
        <v>204</v>
      </c>
      <c r="F532" t="s">
        <v>204</v>
      </c>
      <c r="G532" t="s">
        <v>204</v>
      </c>
      <c r="H532" t="s">
        <v>204</v>
      </c>
      <c r="I532" t="s">
        <v>204</v>
      </c>
      <c r="J532" t="s">
        <v>204</v>
      </c>
      <c r="K532" t="s">
        <v>204</v>
      </c>
      <c r="L532" t="s">
        <v>204</v>
      </c>
      <c r="M532" t="s">
        <v>204</v>
      </c>
      <c r="N532" t="s">
        <v>204</v>
      </c>
      <c r="O532" t="s">
        <v>204</v>
      </c>
      <c r="P532" t="s">
        <v>204</v>
      </c>
      <c r="Q532" s="80" t="s">
        <v>204</v>
      </c>
      <c r="R532" s="79"/>
      <c r="T532" t="s">
        <v>204</v>
      </c>
      <c r="U532" t="s">
        <v>204</v>
      </c>
      <c r="V532" t="s">
        <v>204</v>
      </c>
    </row>
    <row r="533" spans="2:22">
      <c r="B533" t="s">
        <v>204</v>
      </c>
      <c r="C533" s="79" t="s">
        <v>204</v>
      </c>
      <c r="E533" t="s">
        <v>204</v>
      </c>
      <c r="F533" t="s">
        <v>204</v>
      </c>
      <c r="G533" t="s">
        <v>204</v>
      </c>
      <c r="H533" t="s">
        <v>204</v>
      </c>
      <c r="I533" t="s">
        <v>204</v>
      </c>
      <c r="J533" t="s">
        <v>204</v>
      </c>
      <c r="K533" t="s">
        <v>204</v>
      </c>
      <c r="L533" t="s">
        <v>204</v>
      </c>
      <c r="M533" t="s">
        <v>204</v>
      </c>
      <c r="N533" t="s">
        <v>204</v>
      </c>
      <c r="O533" t="s">
        <v>204</v>
      </c>
      <c r="P533" t="s">
        <v>204</v>
      </c>
      <c r="Q533" s="80" t="s">
        <v>204</v>
      </c>
      <c r="R533" s="79"/>
      <c r="T533" t="s">
        <v>204</v>
      </c>
      <c r="U533" t="s">
        <v>204</v>
      </c>
      <c r="V533" t="s">
        <v>204</v>
      </c>
    </row>
    <row r="534" spans="2:22">
      <c r="B534" t="s">
        <v>204</v>
      </c>
      <c r="C534" s="79" t="s">
        <v>204</v>
      </c>
      <c r="E534" t="s">
        <v>204</v>
      </c>
      <c r="F534" t="s">
        <v>204</v>
      </c>
      <c r="G534" t="s">
        <v>204</v>
      </c>
      <c r="H534" t="s">
        <v>204</v>
      </c>
      <c r="I534" t="s">
        <v>204</v>
      </c>
      <c r="J534" t="s">
        <v>204</v>
      </c>
      <c r="K534" t="s">
        <v>204</v>
      </c>
      <c r="L534" t="s">
        <v>204</v>
      </c>
      <c r="M534" t="s">
        <v>204</v>
      </c>
      <c r="N534" t="s">
        <v>204</v>
      </c>
      <c r="O534" t="s">
        <v>204</v>
      </c>
      <c r="P534" t="s">
        <v>204</v>
      </c>
      <c r="Q534" s="80" t="s">
        <v>204</v>
      </c>
      <c r="R534" s="79"/>
      <c r="T534" t="s">
        <v>204</v>
      </c>
      <c r="U534" t="s">
        <v>204</v>
      </c>
      <c r="V534" t="s">
        <v>204</v>
      </c>
    </row>
    <row r="535" spans="2:22">
      <c r="B535" t="s">
        <v>204</v>
      </c>
      <c r="C535" s="79" t="s">
        <v>204</v>
      </c>
      <c r="E535" t="s">
        <v>204</v>
      </c>
      <c r="F535" t="s">
        <v>204</v>
      </c>
      <c r="G535" t="s">
        <v>204</v>
      </c>
      <c r="H535" t="s">
        <v>204</v>
      </c>
      <c r="I535" t="s">
        <v>204</v>
      </c>
      <c r="J535" t="s">
        <v>204</v>
      </c>
      <c r="K535" t="s">
        <v>204</v>
      </c>
      <c r="L535" t="s">
        <v>204</v>
      </c>
      <c r="M535" t="s">
        <v>204</v>
      </c>
      <c r="N535" t="s">
        <v>204</v>
      </c>
      <c r="O535" t="s">
        <v>204</v>
      </c>
      <c r="P535" t="s">
        <v>204</v>
      </c>
      <c r="Q535" s="80" t="s">
        <v>204</v>
      </c>
      <c r="R535" s="79"/>
      <c r="T535" t="s">
        <v>204</v>
      </c>
      <c r="U535" t="s">
        <v>204</v>
      </c>
      <c r="V535" t="s">
        <v>204</v>
      </c>
    </row>
    <row r="536" spans="2:22">
      <c r="B536" t="s">
        <v>204</v>
      </c>
      <c r="C536" s="79" t="s">
        <v>204</v>
      </c>
      <c r="E536" t="s">
        <v>204</v>
      </c>
      <c r="F536" t="s">
        <v>204</v>
      </c>
      <c r="G536" t="s">
        <v>204</v>
      </c>
      <c r="H536" t="s">
        <v>204</v>
      </c>
      <c r="I536" t="s">
        <v>204</v>
      </c>
      <c r="J536" t="s">
        <v>204</v>
      </c>
      <c r="K536" t="s">
        <v>204</v>
      </c>
      <c r="L536" t="s">
        <v>204</v>
      </c>
      <c r="M536" t="s">
        <v>204</v>
      </c>
      <c r="N536" t="s">
        <v>204</v>
      </c>
      <c r="O536" t="s">
        <v>204</v>
      </c>
      <c r="P536" t="s">
        <v>204</v>
      </c>
      <c r="Q536" s="80" t="s">
        <v>204</v>
      </c>
      <c r="R536" s="79"/>
      <c r="T536" t="s">
        <v>204</v>
      </c>
      <c r="U536" t="s">
        <v>204</v>
      </c>
      <c r="V536" t="s">
        <v>204</v>
      </c>
    </row>
    <row r="537" spans="2:22">
      <c r="B537" t="s">
        <v>204</v>
      </c>
      <c r="C537" s="79" t="s">
        <v>204</v>
      </c>
      <c r="E537" t="s">
        <v>204</v>
      </c>
      <c r="F537" t="s">
        <v>204</v>
      </c>
      <c r="G537" t="s">
        <v>204</v>
      </c>
      <c r="H537" t="s">
        <v>204</v>
      </c>
      <c r="I537" t="s">
        <v>204</v>
      </c>
      <c r="J537" t="s">
        <v>204</v>
      </c>
      <c r="K537" t="s">
        <v>204</v>
      </c>
      <c r="L537" t="s">
        <v>204</v>
      </c>
      <c r="M537" t="s">
        <v>204</v>
      </c>
      <c r="N537" t="s">
        <v>204</v>
      </c>
      <c r="O537" t="s">
        <v>204</v>
      </c>
      <c r="P537" t="s">
        <v>204</v>
      </c>
      <c r="Q537" s="80" t="s">
        <v>204</v>
      </c>
      <c r="R537" s="79"/>
      <c r="T537" t="s">
        <v>204</v>
      </c>
      <c r="U537" t="s">
        <v>204</v>
      </c>
      <c r="V537" t="s">
        <v>204</v>
      </c>
    </row>
    <row r="538" spans="2:22">
      <c r="B538" t="s">
        <v>204</v>
      </c>
      <c r="C538" s="79" t="s">
        <v>204</v>
      </c>
      <c r="E538" t="s">
        <v>204</v>
      </c>
      <c r="F538" t="s">
        <v>204</v>
      </c>
      <c r="G538" t="s">
        <v>204</v>
      </c>
      <c r="H538" t="s">
        <v>204</v>
      </c>
      <c r="I538" t="s">
        <v>204</v>
      </c>
      <c r="J538" t="s">
        <v>204</v>
      </c>
      <c r="K538" t="s">
        <v>204</v>
      </c>
      <c r="L538" t="s">
        <v>204</v>
      </c>
      <c r="M538" t="s">
        <v>204</v>
      </c>
      <c r="N538" t="s">
        <v>204</v>
      </c>
      <c r="O538" t="s">
        <v>204</v>
      </c>
      <c r="P538" t="s">
        <v>204</v>
      </c>
      <c r="Q538" s="80" t="s">
        <v>204</v>
      </c>
      <c r="R538" s="79"/>
      <c r="T538" t="s">
        <v>204</v>
      </c>
      <c r="U538" t="s">
        <v>204</v>
      </c>
      <c r="V538" t="s">
        <v>204</v>
      </c>
    </row>
    <row r="539" spans="2:22">
      <c r="B539" t="s">
        <v>204</v>
      </c>
      <c r="C539" s="79" t="s">
        <v>204</v>
      </c>
      <c r="E539" t="s">
        <v>204</v>
      </c>
      <c r="F539" t="s">
        <v>204</v>
      </c>
      <c r="G539" t="s">
        <v>204</v>
      </c>
      <c r="H539" t="s">
        <v>204</v>
      </c>
      <c r="I539" t="s">
        <v>204</v>
      </c>
      <c r="J539" t="s">
        <v>204</v>
      </c>
      <c r="K539" t="s">
        <v>204</v>
      </c>
      <c r="L539" t="s">
        <v>204</v>
      </c>
      <c r="M539" t="s">
        <v>204</v>
      </c>
      <c r="N539" t="s">
        <v>204</v>
      </c>
      <c r="O539" t="s">
        <v>204</v>
      </c>
      <c r="P539" t="s">
        <v>204</v>
      </c>
      <c r="Q539" s="80" t="s">
        <v>204</v>
      </c>
      <c r="R539" s="79"/>
      <c r="T539" t="s">
        <v>204</v>
      </c>
      <c r="U539" t="s">
        <v>204</v>
      </c>
      <c r="V539" t="s">
        <v>204</v>
      </c>
    </row>
    <row r="540" spans="2:22">
      <c r="B540" t="s">
        <v>204</v>
      </c>
      <c r="C540" s="79" t="s">
        <v>204</v>
      </c>
      <c r="E540" t="s">
        <v>204</v>
      </c>
      <c r="F540" t="s">
        <v>204</v>
      </c>
      <c r="G540" t="s">
        <v>204</v>
      </c>
      <c r="H540" t="s">
        <v>204</v>
      </c>
      <c r="I540" t="s">
        <v>204</v>
      </c>
      <c r="J540" t="s">
        <v>204</v>
      </c>
      <c r="K540" t="s">
        <v>204</v>
      </c>
      <c r="L540" t="s">
        <v>204</v>
      </c>
      <c r="M540" t="s">
        <v>204</v>
      </c>
      <c r="N540" t="s">
        <v>204</v>
      </c>
      <c r="O540" t="s">
        <v>204</v>
      </c>
      <c r="P540" t="s">
        <v>204</v>
      </c>
      <c r="Q540" s="80" t="s">
        <v>204</v>
      </c>
      <c r="R540" s="79"/>
      <c r="T540" t="s">
        <v>204</v>
      </c>
      <c r="U540" t="s">
        <v>204</v>
      </c>
      <c r="V540" t="s">
        <v>204</v>
      </c>
    </row>
    <row r="541" spans="2:22">
      <c r="B541" t="s">
        <v>204</v>
      </c>
      <c r="C541" s="79" t="s">
        <v>204</v>
      </c>
      <c r="E541" t="s">
        <v>204</v>
      </c>
      <c r="F541" t="s">
        <v>204</v>
      </c>
      <c r="G541" t="s">
        <v>204</v>
      </c>
      <c r="H541" t="s">
        <v>204</v>
      </c>
      <c r="I541" t="s">
        <v>204</v>
      </c>
      <c r="J541" t="s">
        <v>204</v>
      </c>
      <c r="K541" t="s">
        <v>204</v>
      </c>
      <c r="L541" t="s">
        <v>204</v>
      </c>
      <c r="M541" t="s">
        <v>204</v>
      </c>
      <c r="N541" t="s">
        <v>204</v>
      </c>
      <c r="O541" t="s">
        <v>204</v>
      </c>
      <c r="P541" t="s">
        <v>204</v>
      </c>
      <c r="Q541" s="80" t="s">
        <v>204</v>
      </c>
      <c r="R541" s="79"/>
      <c r="T541" t="s">
        <v>204</v>
      </c>
      <c r="U541" t="s">
        <v>204</v>
      </c>
      <c r="V541" t="s">
        <v>204</v>
      </c>
    </row>
    <row r="542" spans="2:22">
      <c r="B542" t="s">
        <v>204</v>
      </c>
      <c r="C542" s="79" t="s">
        <v>204</v>
      </c>
      <c r="E542" t="s">
        <v>204</v>
      </c>
      <c r="F542" t="s">
        <v>204</v>
      </c>
      <c r="G542" t="s">
        <v>204</v>
      </c>
      <c r="H542" t="s">
        <v>204</v>
      </c>
      <c r="I542" t="s">
        <v>204</v>
      </c>
      <c r="J542" t="s">
        <v>204</v>
      </c>
      <c r="K542" t="s">
        <v>204</v>
      </c>
      <c r="L542" t="s">
        <v>204</v>
      </c>
      <c r="M542" t="s">
        <v>204</v>
      </c>
      <c r="N542" t="s">
        <v>204</v>
      </c>
      <c r="O542" t="s">
        <v>204</v>
      </c>
      <c r="P542" t="s">
        <v>204</v>
      </c>
      <c r="Q542" s="80" t="s">
        <v>204</v>
      </c>
      <c r="R542" s="79"/>
      <c r="T542" t="s">
        <v>204</v>
      </c>
      <c r="U542" t="s">
        <v>204</v>
      </c>
      <c r="V542" t="s">
        <v>204</v>
      </c>
    </row>
    <row r="543" spans="2:22">
      <c r="B543" t="s">
        <v>204</v>
      </c>
      <c r="C543" s="79" t="s">
        <v>204</v>
      </c>
      <c r="E543" t="s">
        <v>204</v>
      </c>
      <c r="F543" t="s">
        <v>204</v>
      </c>
      <c r="G543" t="s">
        <v>204</v>
      </c>
      <c r="H543" t="s">
        <v>204</v>
      </c>
      <c r="I543" t="s">
        <v>204</v>
      </c>
      <c r="J543" t="s">
        <v>204</v>
      </c>
      <c r="K543" t="s">
        <v>204</v>
      </c>
      <c r="L543" t="s">
        <v>204</v>
      </c>
      <c r="M543" t="s">
        <v>204</v>
      </c>
      <c r="N543" t="s">
        <v>204</v>
      </c>
      <c r="O543" t="s">
        <v>204</v>
      </c>
      <c r="P543" t="s">
        <v>204</v>
      </c>
      <c r="Q543" s="80" t="s">
        <v>204</v>
      </c>
      <c r="R543" s="79"/>
      <c r="T543" t="s">
        <v>204</v>
      </c>
      <c r="U543" t="s">
        <v>204</v>
      </c>
      <c r="V543" t="s">
        <v>204</v>
      </c>
    </row>
    <row r="544" spans="2:22">
      <c r="B544" t="s">
        <v>204</v>
      </c>
      <c r="C544" s="79" t="s">
        <v>204</v>
      </c>
      <c r="E544" t="s">
        <v>204</v>
      </c>
      <c r="F544" t="s">
        <v>204</v>
      </c>
      <c r="G544" t="s">
        <v>204</v>
      </c>
      <c r="H544" t="s">
        <v>204</v>
      </c>
      <c r="I544" t="s">
        <v>204</v>
      </c>
      <c r="J544" t="s">
        <v>204</v>
      </c>
      <c r="K544" t="s">
        <v>204</v>
      </c>
      <c r="L544" t="s">
        <v>204</v>
      </c>
      <c r="M544" t="s">
        <v>204</v>
      </c>
      <c r="N544" t="s">
        <v>204</v>
      </c>
      <c r="O544" t="s">
        <v>204</v>
      </c>
      <c r="P544" t="s">
        <v>204</v>
      </c>
      <c r="Q544" s="80" t="s">
        <v>204</v>
      </c>
      <c r="R544" s="79"/>
      <c r="T544" t="s">
        <v>204</v>
      </c>
      <c r="U544" t="s">
        <v>204</v>
      </c>
      <c r="V544" t="s">
        <v>204</v>
      </c>
    </row>
    <row r="545" spans="2:22">
      <c r="B545" t="s">
        <v>204</v>
      </c>
      <c r="C545" s="79" t="s">
        <v>204</v>
      </c>
      <c r="E545" t="s">
        <v>204</v>
      </c>
      <c r="F545" t="s">
        <v>204</v>
      </c>
      <c r="G545" t="s">
        <v>204</v>
      </c>
      <c r="H545" t="s">
        <v>204</v>
      </c>
      <c r="I545" t="s">
        <v>204</v>
      </c>
      <c r="J545" t="s">
        <v>204</v>
      </c>
      <c r="K545" t="s">
        <v>204</v>
      </c>
      <c r="L545" t="s">
        <v>204</v>
      </c>
      <c r="M545" t="s">
        <v>204</v>
      </c>
      <c r="N545" t="s">
        <v>204</v>
      </c>
      <c r="O545" t="s">
        <v>204</v>
      </c>
      <c r="P545" t="s">
        <v>204</v>
      </c>
      <c r="Q545" s="80" t="s">
        <v>204</v>
      </c>
      <c r="R545" s="79"/>
      <c r="T545" t="s">
        <v>204</v>
      </c>
      <c r="U545" t="s">
        <v>204</v>
      </c>
      <c r="V545" t="s">
        <v>204</v>
      </c>
    </row>
    <row r="546" spans="2:22">
      <c r="B546" t="s">
        <v>204</v>
      </c>
      <c r="C546" s="79" t="s">
        <v>204</v>
      </c>
      <c r="E546" t="s">
        <v>204</v>
      </c>
      <c r="F546" t="s">
        <v>204</v>
      </c>
      <c r="G546" t="s">
        <v>204</v>
      </c>
      <c r="H546" t="s">
        <v>204</v>
      </c>
      <c r="I546" t="s">
        <v>204</v>
      </c>
      <c r="J546" t="s">
        <v>204</v>
      </c>
      <c r="K546" t="s">
        <v>204</v>
      </c>
      <c r="L546" t="s">
        <v>204</v>
      </c>
      <c r="M546" t="s">
        <v>204</v>
      </c>
      <c r="N546" t="s">
        <v>204</v>
      </c>
      <c r="O546" t="s">
        <v>204</v>
      </c>
      <c r="P546" t="s">
        <v>204</v>
      </c>
      <c r="Q546" s="80" t="s">
        <v>204</v>
      </c>
      <c r="R546" s="79"/>
      <c r="T546" t="s">
        <v>204</v>
      </c>
      <c r="U546" t="s">
        <v>204</v>
      </c>
      <c r="V546" t="s">
        <v>204</v>
      </c>
    </row>
    <row r="547" spans="2:22">
      <c r="B547" t="s">
        <v>204</v>
      </c>
      <c r="C547" s="79" t="s">
        <v>204</v>
      </c>
      <c r="E547" t="s">
        <v>204</v>
      </c>
      <c r="F547" t="s">
        <v>204</v>
      </c>
      <c r="G547" t="s">
        <v>204</v>
      </c>
      <c r="H547" t="s">
        <v>204</v>
      </c>
      <c r="I547" t="s">
        <v>204</v>
      </c>
      <c r="J547" t="s">
        <v>204</v>
      </c>
      <c r="K547" t="s">
        <v>204</v>
      </c>
      <c r="L547" t="s">
        <v>204</v>
      </c>
      <c r="M547" t="s">
        <v>204</v>
      </c>
      <c r="N547" t="s">
        <v>204</v>
      </c>
      <c r="O547" t="s">
        <v>204</v>
      </c>
      <c r="P547" t="s">
        <v>204</v>
      </c>
      <c r="Q547" s="80" t="s">
        <v>204</v>
      </c>
      <c r="R547" s="79"/>
      <c r="T547" t="s">
        <v>204</v>
      </c>
      <c r="U547" t="s">
        <v>204</v>
      </c>
      <c r="V547" t="s">
        <v>204</v>
      </c>
    </row>
    <row r="548" spans="2:22">
      <c r="B548" t="s">
        <v>204</v>
      </c>
      <c r="C548" s="79" t="s">
        <v>204</v>
      </c>
      <c r="E548" t="s">
        <v>204</v>
      </c>
      <c r="F548" t="s">
        <v>204</v>
      </c>
      <c r="G548" t="s">
        <v>204</v>
      </c>
      <c r="H548" t="s">
        <v>204</v>
      </c>
      <c r="I548" t="s">
        <v>204</v>
      </c>
      <c r="J548" t="s">
        <v>204</v>
      </c>
      <c r="K548" t="s">
        <v>204</v>
      </c>
      <c r="L548" t="s">
        <v>204</v>
      </c>
      <c r="M548" t="s">
        <v>204</v>
      </c>
      <c r="N548" t="s">
        <v>204</v>
      </c>
      <c r="O548" t="s">
        <v>204</v>
      </c>
      <c r="P548" t="s">
        <v>204</v>
      </c>
      <c r="Q548" s="80" t="s">
        <v>204</v>
      </c>
      <c r="R548" s="79"/>
      <c r="T548" t="s">
        <v>204</v>
      </c>
      <c r="U548" t="s">
        <v>204</v>
      </c>
      <c r="V548" t="s">
        <v>204</v>
      </c>
    </row>
    <row r="549" spans="2:22">
      <c r="B549" t="s">
        <v>204</v>
      </c>
      <c r="C549" s="79" t="s">
        <v>204</v>
      </c>
      <c r="E549" t="s">
        <v>204</v>
      </c>
      <c r="F549" t="s">
        <v>204</v>
      </c>
      <c r="G549" t="s">
        <v>204</v>
      </c>
      <c r="H549" t="s">
        <v>204</v>
      </c>
      <c r="I549" t="s">
        <v>204</v>
      </c>
      <c r="J549" t="s">
        <v>204</v>
      </c>
      <c r="K549" t="s">
        <v>204</v>
      </c>
      <c r="L549" t="s">
        <v>204</v>
      </c>
      <c r="M549" t="s">
        <v>204</v>
      </c>
      <c r="N549" t="s">
        <v>204</v>
      </c>
      <c r="O549" t="s">
        <v>204</v>
      </c>
      <c r="P549" t="s">
        <v>204</v>
      </c>
      <c r="Q549" s="80" t="s">
        <v>204</v>
      </c>
      <c r="R549" s="79"/>
      <c r="T549" t="s">
        <v>204</v>
      </c>
      <c r="U549" t="s">
        <v>204</v>
      </c>
      <c r="V549" t="s">
        <v>204</v>
      </c>
    </row>
    <row r="550" spans="2:22">
      <c r="B550" t="s">
        <v>204</v>
      </c>
      <c r="C550" s="79" t="s">
        <v>204</v>
      </c>
      <c r="E550" t="s">
        <v>204</v>
      </c>
      <c r="F550" t="s">
        <v>204</v>
      </c>
      <c r="G550" t="s">
        <v>204</v>
      </c>
      <c r="H550" t="s">
        <v>204</v>
      </c>
      <c r="I550" t="s">
        <v>204</v>
      </c>
      <c r="J550" t="s">
        <v>204</v>
      </c>
      <c r="K550" t="s">
        <v>204</v>
      </c>
      <c r="L550" t="s">
        <v>204</v>
      </c>
      <c r="M550" t="s">
        <v>204</v>
      </c>
      <c r="N550" t="s">
        <v>204</v>
      </c>
      <c r="O550" t="s">
        <v>204</v>
      </c>
      <c r="P550" t="s">
        <v>204</v>
      </c>
      <c r="Q550" s="80" t="s">
        <v>204</v>
      </c>
      <c r="R550" s="79"/>
      <c r="T550" t="s">
        <v>204</v>
      </c>
      <c r="U550" t="s">
        <v>204</v>
      </c>
      <c r="V550" t="s">
        <v>204</v>
      </c>
    </row>
    <row r="551" spans="2:22">
      <c r="B551" t="s">
        <v>204</v>
      </c>
      <c r="C551" s="79" t="s">
        <v>204</v>
      </c>
      <c r="E551" t="s">
        <v>204</v>
      </c>
      <c r="F551" t="s">
        <v>204</v>
      </c>
      <c r="G551" t="s">
        <v>204</v>
      </c>
      <c r="H551" t="s">
        <v>204</v>
      </c>
      <c r="I551" t="s">
        <v>204</v>
      </c>
      <c r="J551" t="s">
        <v>204</v>
      </c>
      <c r="K551" t="s">
        <v>204</v>
      </c>
      <c r="L551" t="s">
        <v>204</v>
      </c>
      <c r="M551" t="s">
        <v>204</v>
      </c>
      <c r="N551" t="s">
        <v>204</v>
      </c>
      <c r="O551" t="s">
        <v>204</v>
      </c>
      <c r="P551" t="s">
        <v>204</v>
      </c>
      <c r="Q551" s="80" t="s">
        <v>204</v>
      </c>
      <c r="R551" s="79"/>
      <c r="T551" t="s">
        <v>204</v>
      </c>
      <c r="U551" t="s">
        <v>204</v>
      </c>
      <c r="V551" t="s">
        <v>204</v>
      </c>
    </row>
    <row r="552" spans="2:22">
      <c r="B552" t="s">
        <v>204</v>
      </c>
      <c r="C552" s="79" t="s">
        <v>204</v>
      </c>
      <c r="E552" t="s">
        <v>204</v>
      </c>
      <c r="F552" t="s">
        <v>204</v>
      </c>
      <c r="G552" t="s">
        <v>204</v>
      </c>
      <c r="H552" t="s">
        <v>204</v>
      </c>
      <c r="I552" t="s">
        <v>204</v>
      </c>
      <c r="J552" t="s">
        <v>204</v>
      </c>
      <c r="K552" t="s">
        <v>204</v>
      </c>
      <c r="L552" t="s">
        <v>204</v>
      </c>
      <c r="M552" t="s">
        <v>204</v>
      </c>
      <c r="N552" t="s">
        <v>204</v>
      </c>
      <c r="O552" t="s">
        <v>204</v>
      </c>
      <c r="P552" t="s">
        <v>204</v>
      </c>
      <c r="Q552" s="80" t="s">
        <v>204</v>
      </c>
      <c r="R552" s="79"/>
      <c r="T552" t="s">
        <v>204</v>
      </c>
      <c r="U552" t="s">
        <v>204</v>
      </c>
      <c r="V552" t="s">
        <v>204</v>
      </c>
    </row>
    <row r="553" spans="2:22">
      <c r="B553" t="s">
        <v>204</v>
      </c>
      <c r="C553" s="79" t="s">
        <v>204</v>
      </c>
      <c r="E553" t="s">
        <v>204</v>
      </c>
      <c r="F553" t="s">
        <v>204</v>
      </c>
      <c r="G553" t="s">
        <v>204</v>
      </c>
      <c r="H553" t="s">
        <v>204</v>
      </c>
      <c r="I553" t="s">
        <v>204</v>
      </c>
      <c r="J553" t="s">
        <v>204</v>
      </c>
      <c r="K553" t="s">
        <v>204</v>
      </c>
      <c r="L553" t="s">
        <v>204</v>
      </c>
      <c r="M553" t="s">
        <v>204</v>
      </c>
      <c r="N553" t="s">
        <v>204</v>
      </c>
      <c r="O553" t="s">
        <v>204</v>
      </c>
      <c r="P553" t="s">
        <v>204</v>
      </c>
      <c r="Q553" s="80" t="s">
        <v>204</v>
      </c>
      <c r="R553" s="79"/>
      <c r="T553" t="s">
        <v>204</v>
      </c>
      <c r="U553" t="s">
        <v>204</v>
      </c>
      <c r="V553" t="s">
        <v>204</v>
      </c>
    </row>
    <row r="554" spans="2:22">
      <c r="B554" t="s">
        <v>204</v>
      </c>
      <c r="C554" s="79" t="s">
        <v>204</v>
      </c>
      <c r="E554" t="s">
        <v>204</v>
      </c>
      <c r="F554" t="s">
        <v>204</v>
      </c>
      <c r="G554" t="s">
        <v>204</v>
      </c>
      <c r="H554" t="s">
        <v>204</v>
      </c>
      <c r="I554" t="s">
        <v>204</v>
      </c>
      <c r="J554" t="s">
        <v>204</v>
      </c>
      <c r="K554" t="s">
        <v>204</v>
      </c>
      <c r="L554" t="s">
        <v>204</v>
      </c>
      <c r="M554" t="s">
        <v>204</v>
      </c>
      <c r="N554" t="s">
        <v>204</v>
      </c>
      <c r="O554" t="s">
        <v>204</v>
      </c>
      <c r="P554" t="s">
        <v>204</v>
      </c>
      <c r="Q554" s="80" t="s">
        <v>204</v>
      </c>
      <c r="R554" s="79"/>
      <c r="T554" t="s">
        <v>204</v>
      </c>
      <c r="U554" t="s">
        <v>204</v>
      </c>
      <c r="V554" t="s">
        <v>204</v>
      </c>
    </row>
    <row r="555" spans="2:22">
      <c r="B555" t="s">
        <v>204</v>
      </c>
      <c r="C555" s="79" t="s">
        <v>204</v>
      </c>
      <c r="E555" t="s">
        <v>204</v>
      </c>
      <c r="F555" t="s">
        <v>204</v>
      </c>
      <c r="G555" t="s">
        <v>204</v>
      </c>
      <c r="H555" t="s">
        <v>204</v>
      </c>
      <c r="I555" t="s">
        <v>204</v>
      </c>
      <c r="J555" t="s">
        <v>204</v>
      </c>
      <c r="K555" t="s">
        <v>204</v>
      </c>
      <c r="L555" t="s">
        <v>204</v>
      </c>
      <c r="M555" t="s">
        <v>204</v>
      </c>
      <c r="N555" t="s">
        <v>204</v>
      </c>
      <c r="O555" t="s">
        <v>204</v>
      </c>
      <c r="P555" t="s">
        <v>204</v>
      </c>
      <c r="Q555" s="80" t="s">
        <v>204</v>
      </c>
      <c r="R555" s="79"/>
      <c r="T555" t="s">
        <v>204</v>
      </c>
      <c r="U555" t="s">
        <v>204</v>
      </c>
      <c r="V555" t="s">
        <v>204</v>
      </c>
    </row>
    <row r="556" spans="2:22">
      <c r="B556" t="s">
        <v>204</v>
      </c>
      <c r="C556" s="79" t="s">
        <v>204</v>
      </c>
      <c r="E556" t="s">
        <v>204</v>
      </c>
      <c r="F556" t="s">
        <v>204</v>
      </c>
      <c r="G556" t="s">
        <v>204</v>
      </c>
      <c r="H556" t="s">
        <v>204</v>
      </c>
      <c r="I556" t="s">
        <v>204</v>
      </c>
      <c r="J556" t="s">
        <v>204</v>
      </c>
      <c r="K556" t="s">
        <v>204</v>
      </c>
      <c r="L556" t="s">
        <v>204</v>
      </c>
      <c r="M556" t="s">
        <v>204</v>
      </c>
      <c r="N556" t="s">
        <v>204</v>
      </c>
      <c r="O556" t="s">
        <v>204</v>
      </c>
      <c r="P556" t="s">
        <v>204</v>
      </c>
      <c r="Q556" s="80" t="s">
        <v>204</v>
      </c>
      <c r="R556" s="79"/>
      <c r="T556" t="s">
        <v>204</v>
      </c>
      <c r="U556" t="s">
        <v>204</v>
      </c>
      <c r="V556" t="s">
        <v>204</v>
      </c>
    </row>
    <row r="557" spans="2:22">
      <c r="B557" t="s">
        <v>204</v>
      </c>
      <c r="C557" s="79" t="s">
        <v>204</v>
      </c>
      <c r="E557" t="s">
        <v>204</v>
      </c>
      <c r="F557" t="s">
        <v>204</v>
      </c>
      <c r="G557" t="s">
        <v>204</v>
      </c>
      <c r="H557" t="s">
        <v>204</v>
      </c>
      <c r="I557" t="s">
        <v>204</v>
      </c>
      <c r="J557" t="s">
        <v>204</v>
      </c>
      <c r="K557" t="s">
        <v>204</v>
      </c>
      <c r="L557" t="s">
        <v>204</v>
      </c>
      <c r="M557" t="s">
        <v>204</v>
      </c>
      <c r="N557" t="s">
        <v>204</v>
      </c>
      <c r="O557" t="s">
        <v>204</v>
      </c>
      <c r="P557" t="s">
        <v>204</v>
      </c>
      <c r="Q557" s="80" t="s">
        <v>204</v>
      </c>
      <c r="R557" s="79"/>
      <c r="T557" t="s">
        <v>204</v>
      </c>
      <c r="U557" t="s">
        <v>204</v>
      </c>
      <c r="V557" t="s">
        <v>204</v>
      </c>
    </row>
    <row r="558" spans="2:22">
      <c r="B558" t="s">
        <v>204</v>
      </c>
      <c r="C558" s="79" t="s">
        <v>204</v>
      </c>
      <c r="E558" t="s">
        <v>204</v>
      </c>
      <c r="F558" t="s">
        <v>204</v>
      </c>
      <c r="G558" t="s">
        <v>204</v>
      </c>
      <c r="H558" t="s">
        <v>204</v>
      </c>
      <c r="I558" t="s">
        <v>204</v>
      </c>
      <c r="J558" t="s">
        <v>204</v>
      </c>
      <c r="K558" t="s">
        <v>204</v>
      </c>
      <c r="L558" t="s">
        <v>204</v>
      </c>
      <c r="M558" t="s">
        <v>204</v>
      </c>
      <c r="N558" t="s">
        <v>204</v>
      </c>
      <c r="O558" t="s">
        <v>204</v>
      </c>
      <c r="P558" t="s">
        <v>204</v>
      </c>
      <c r="Q558" s="80" t="s">
        <v>204</v>
      </c>
      <c r="R558" s="79"/>
      <c r="T558" t="s">
        <v>204</v>
      </c>
      <c r="U558" t="s">
        <v>204</v>
      </c>
      <c r="V558" t="s">
        <v>204</v>
      </c>
    </row>
    <row r="559" spans="2:22">
      <c r="B559" t="s">
        <v>204</v>
      </c>
      <c r="C559" s="79" t="s">
        <v>204</v>
      </c>
      <c r="E559" t="s">
        <v>204</v>
      </c>
      <c r="F559" t="s">
        <v>204</v>
      </c>
      <c r="G559" t="s">
        <v>204</v>
      </c>
      <c r="H559" t="s">
        <v>204</v>
      </c>
      <c r="I559" t="s">
        <v>204</v>
      </c>
      <c r="J559" t="s">
        <v>204</v>
      </c>
      <c r="K559" t="s">
        <v>204</v>
      </c>
      <c r="L559" t="s">
        <v>204</v>
      </c>
      <c r="M559" t="s">
        <v>204</v>
      </c>
      <c r="N559" t="s">
        <v>204</v>
      </c>
      <c r="O559" t="s">
        <v>204</v>
      </c>
      <c r="P559" t="s">
        <v>204</v>
      </c>
      <c r="Q559" s="80" t="s">
        <v>204</v>
      </c>
      <c r="R559" s="79"/>
      <c r="T559" t="s">
        <v>204</v>
      </c>
      <c r="U559" t="s">
        <v>204</v>
      </c>
      <c r="V559" t="s">
        <v>204</v>
      </c>
    </row>
    <row r="560" spans="2:22">
      <c r="B560" t="s">
        <v>204</v>
      </c>
      <c r="C560" s="79" t="s">
        <v>204</v>
      </c>
      <c r="E560" t="s">
        <v>204</v>
      </c>
      <c r="F560" t="s">
        <v>204</v>
      </c>
      <c r="G560" t="s">
        <v>204</v>
      </c>
      <c r="H560" t="s">
        <v>204</v>
      </c>
      <c r="I560" t="s">
        <v>204</v>
      </c>
      <c r="J560" t="s">
        <v>204</v>
      </c>
      <c r="K560" t="s">
        <v>204</v>
      </c>
      <c r="L560" t="s">
        <v>204</v>
      </c>
      <c r="M560" t="s">
        <v>204</v>
      </c>
      <c r="N560" t="s">
        <v>204</v>
      </c>
      <c r="O560" t="s">
        <v>204</v>
      </c>
      <c r="P560" t="s">
        <v>204</v>
      </c>
      <c r="Q560" s="80" t="s">
        <v>204</v>
      </c>
      <c r="R560" s="79"/>
      <c r="T560" t="s">
        <v>204</v>
      </c>
      <c r="U560" t="s">
        <v>204</v>
      </c>
      <c r="V560" t="s">
        <v>204</v>
      </c>
    </row>
    <row r="561" spans="2:22">
      <c r="B561" t="s">
        <v>204</v>
      </c>
      <c r="C561" s="79" t="s">
        <v>204</v>
      </c>
      <c r="E561" t="s">
        <v>204</v>
      </c>
      <c r="F561" t="s">
        <v>204</v>
      </c>
      <c r="G561" t="s">
        <v>204</v>
      </c>
      <c r="H561" t="s">
        <v>204</v>
      </c>
      <c r="I561" t="s">
        <v>204</v>
      </c>
      <c r="J561" t="s">
        <v>204</v>
      </c>
      <c r="K561" t="s">
        <v>204</v>
      </c>
      <c r="L561" t="s">
        <v>204</v>
      </c>
      <c r="M561" t="s">
        <v>204</v>
      </c>
      <c r="N561" t="s">
        <v>204</v>
      </c>
      <c r="O561" t="s">
        <v>204</v>
      </c>
      <c r="P561" t="s">
        <v>204</v>
      </c>
      <c r="Q561" s="80" t="s">
        <v>204</v>
      </c>
      <c r="R561" s="79"/>
      <c r="T561" t="s">
        <v>204</v>
      </c>
      <c r="U561" t="s">
        <v>204</v>
      </c>
      <c r="V561" t="s">
        <v>204</v>
      </c>
    </row>
    <row r="562" spans="2:22">
      <c r="B562" t="s">
        <v>204</v>
      </c>
      <c r="C562" s="79" t="s">
        <v>204</v>
      </c>
      <c r="E562" t="s">
        <v>204</v>
      </c>
      <c r="F562" t="s">
        <v>204</v>
      </c>
      <c r="G562" t="s">
        <v>204</v>
      </c>
      <c r="H562" t="s">
        <v>204</v>
      </c>
      <c r="I562" t="s">
        <v>204</v>
      </c>
      <c r="J562" t="s">
        <v>204</v>
      </c>
      <c r="K562" t="s">
        <v>204</v>
      </c>
      <c r="L562" t="s">
        <v>204</v>
      </c>
      <c r="M562" t="s">
        <v>204</v>
      </c>
      <c r="N562" t="s">
        <v>204</v>
      </c>
      <c r="O562" t="s">
        <v>204</v>
      </c>
      <c r="P562" t="s">
        <v>204</v>
      </c>
      <c r="Q562" s="80" t="s">
        <v>204</v>
      </c>
      <c r="R562" s="79"/>
      <c r="T562" t="s">
        <v>204</v>
      </c>
      <c r="U562" t="s">
        <v>204</v>
      </c>
      <c r="V562" t="s">
        <v>204</v>
      </c>
    </row>
    <row r="563" spans="2:22">
      <c r="B563" t="s">
        <v>204</v>
      </c>
      <c r="C563" s="79" t="s">
        <v>204</v>
      </c>
      <c r="E563" t="s">
        <v>204</v>
      </c>
      <c r="F563" t="s">
        <v>204</v>
      </c>
      <c r="G563" t="s">
        <v>204</v>
      </c>
      <c r="H563" t="s">
        <v>204</v>
      </c>
      <c r="I563" t="s">
        <v>204</v>
      </c>
      <c r="J563" t="s">
        <v>204</v>
      </c>
      <c r="K563" t="s">
        <v>204</v>
      </c>
      <c r="L563" t="s">
        <v>204</v>
      </c>
      <c r="M563" t="s">
        <v>204</v>
      </c>
      <c r="N563" t="s">
        <v>204</v>
      </c>
      <c r="O563" t="s">
        <v>204</v>
      </c>
      <c r="P563" t="s">
        <v>204</v>
      </c>
      <c r="Q563" s="80" t="s">
        <v>204</v>
      </c>
      <c r="R563" s="79"/>
      <c r="T563" t="s">
        <v>204</v>
      </c>
      <c r="U563" t="s">
        <v>204</v>
      </c>
      <c r="V563" t="s">
        <v>204</v>
      </c>
    </row>
    <row r="564" spans="2:22">
      <c r="B564" t="s">
        <v>204</v>
      </c>
      <c r="C564" s="79" t="s">
        <v>204</v>
      </c>
      <c r="E564" t="s">
        <v>204</v>
      </c>
      <c r="F564" t="s">
        <v>204</v>
      </c>
      <c r="G564" t="s">
        <v>204</v>
      </c>
      <c r="H564" t="s">
        <v>204</v>
      </c>
      <c r="I564" t="s">
        <v>204</v>
      </c>
      <c r="J564" t="s">
        <v>204</v>
      </c>
      <c r="K564" t="s">
        <v>204</v>
      </c>
      <c r="L564" t="s">
        <v>204</v>
      </c>
      <c r="M564" t="s">
        <v>204</v>
      </c>
      <c r="N564" t="s">
        <v>204</v>
      </c>
      <c r="O564" t="s">
        <v>204</v>
      </c>
      <c r="P564" t="s">
        <v>204</v>
      </c>
      <c r="Q564" s="80" t="s">
        <v>204</v>
      </c>
      <c r="R564" s="79"/>
      <c r="T564" t="s">
        <v>204</v>
      </c>
      <c r="U564" t="s">
        <v>204</v>
      </c>
      <c r="V564" t="s">
        <v>204</v>
      </c>
    </row>
    <row r="565" spans="2:22">
      <c r="B565" t="s">
        <v>204</v>
      </c>
      <c r="C565" s="79" t="s">
        <v>204</v>
      </c>
      <c r="E565" t="s">
        <v>204</v>
      </c>
      <c r="F565" t="s">
        <v>204</v>
      </c>
      <c r="G565" t="s">
        <v>204</v>
      </c>
      <c r="H565" t="s">
        <v>204</v>
      </c>
      <c r="I565" t="s">
        <v>204</v>
      </c>
      <c r="J565" t="s">
        <v>204</v>
      </c>
      <c r="K565" t="s">
        <v>204</v>
      </c>
      <c r="L565" t="s">
        <v>204</v>
      </c>
      <c r="M565" t="s">
        <v>204</v>
      </c>
      <c r="N565" t="s">
        <v>204</v>
      </c>
      <c r="O565" t="s">
        <v>204</v>
      </c>
      <c r="P565" t="s">
        <v>204</v>
      </c>
      <c r="Q565" s="80" t="s">
        <v>204</v>
      </c>
      <c r="R565" s="79"/>
      <c r="T565" t="s">
        <v>204</v>
      </c>
      <c r="U565" t="s">
        <v>204</v>
      </c>
      <c r="V565" t="s">
        <v>204</v>
      </c>
    </row>
    <row r="566" spans="2:22">
      <c r="B566" t="s">
        <v>204</v>
      </c>
      <c r="C566" s="79" t="s">
        <v>204</v>
      </c>
      <c r="E566" t="s">
        <v>204</v>
      </c>
      <c r="F566" t="s">
        <v>204</v>
      </c>
      <c r="G566" t="s">
        <v>204</v>
      </c>
      <c r="H566" t="s">
        <v>204</v>
      </c>
      <c r="I566" t="s">
        <v>204</v>
      </c>
      <c r="J566" t="s">
        <v>204</v>
      </c>
      <c r="K566" t="s">
        <v>204</v>
      </c>
      <c r="L566" t="s">
        <v>204</v>
      </c>
      <c r="M566" t="s">
        <v>204</v>
      </c>
      <c r="N566" t="s">
        <v>204</v>
      </c>
      <c r="O566" t="s">
        <v>204</v>
      </c>
      <c r="P566" t="s">
        <v>204</v>
      </c>
      <c r="Q566" s="80" t="s">
        <v>204</v>
      </c>
      <c r="R566" s="79"/>
      <c r="T566" t="s">
        <v>204</v>
      </c>
      <c r="U566" t="s">
        <v>204</v>
      </c>
      <c r="V566" t="s">
        <v>204</v>
      </c>
    </row>
    <row r="567" spans="2:22">
      <c r="B567" t="s">
        <v>204</v>
      </c>
      <c r="C567" s="79" t="s">
        <v>204</v>
      </c>
      <c r="E567" t="s">
        <v>204</v>
      </c>
      <c r="F567" t="s">
        <v>204</v>
      </c>
      <c r="G567" t="s">
        <v>204</v>
      </c>
      <c r="H567" t="s">
        <v>204</v>
      </c>
      <c r="I567" t="s">
        <v>204</v>
      </c>
      <c r="J567" t="s">
        <v>204</v>
      </c>
      <c r="K567" t="s">
        <v>204</v>
      </c>
      <c r="L567" t="s">
        <v>204</v>
      </c>
      <c r="M567" t="s">
        <v>204</v>
      </c>
      <c r="N567" t="s">
        <v>204</v>
      </c>
      <c r="O567" t="s">
        <v>204</v>
      </c>
      <c r="P567" t="s">
        <v>204</v>
      </c>
      <c r="Q567" s="80" t="s">
        <v>204</v>
      </c>
      <c r="R567" s="79"/>
      <c r="T567" t="s">
        <v>204</v>
      </c>
      <c r="U567" t="s">
        <v>204</v>
      </c>
      <c r="V567" t="s">
        <v>204</v>
      </c>
    </row>
    <row r="568" spans="2:22">
      <c r="B568" t="s">
        <v>204</v>
      </c>
      <c r="C568" s="79" t="s">
        <v>204</v>
      </c>
      <c r="E568" t="s">
        <v>204</v>
      </c>
      <c r="F568" t="s">
        <v>204</v>
      </c>
      <c r="G568" t="s">
        <v>204</v>
      </c>
      <c r="H568" t="s">
        <v>204</v>
      </c>
      <c r="I568" t="s">
        <v>204</v>
      </c>
      <c r="J568" t="s">
        <v>204</v>
      </c>
      <c r="K568" t="s">
        <v>204</v>
      </c>
      <c r="L568" t="s">
        <v>204</v>
      </c>
      <c r="M568" t="s">
        <v>204</v>
      </c>
      <c r="N568" t="s">
        <v>204</v>
      </c>
      <c r="O568" t="s">
        <v>204</v>
      </c>
      <c r="P568" t="s">
        <v>204</v>
      </c>
      <c r="Q568" s="80" t="s">
        <v>204</v>
      </c>
      <c r="R568" s="79"/>
      <c r="T568" t="s">
        <v>204</v>
      </c>
      <c r="U568" t="s">
        <v>204</v>
      </c>
      <c r="V568" t="s">
        <v>204</v>
      </c>
    </row>
    <row r="569" spans="2:22">
      <c r="B569" t="s">
        <v>204</v>
      </c>
      <c r="C569" s="79" t="s">
        <v>204</v>
      </c>
      <c r="E569" t="s">
        <v>204</v>
      </c>
      <c r="F569" t="s">
        <v>204</v>
      </c>
      <c r="G569" t="s">
        <v>204</v>
      </c>
      <c r="H569" t="s">
        <v>204</v>
      </c>
      <c r="I569" t="s">
        <v>204</v>
      </c>
      <c r="J569" t="s">
        <v>204</v>
      </c>
      <c r="K569" t="s">
        <v>204</v>
      </c>
      <c r="L569" t="s">
        <v>204</v>
      </c>
      <c r="M569" t="s">
        <v>204</v>
      </c>
      <c r="N569" t="s">
        <v>204</v>
      </c>
      <c r="O569" t="s">
        <v>204</v>
      </c>
      <c r="P569" t="s">
        <v>204</v>
      </c>
      <c r="Q569" s="80" t="s">
        <v>204</v>
      </c>
      <c r="R569" s="79"/>
      <c r="T569" t="s">
        <v>204</v>
      </c>
      <c r="U569" t="s">
        <v>204</v>
      </c>
      <c r="V569" t="s">
        <v>204</v>
      </c>
    </row>
    <row r="570" spans="2:22">
      <c r="B570" t="s">
        <v>204</v>
      </c>
      <c r="C570" s="79" t="s">
        <v>204</v>
      </c>
      <c r="E570" t="s">
        <v>204</v>
      </c>
      <c r="F570" t="s">
        <v>204</v>
      </c>
      <c r="G570" t="s">
        <v>204</v>
      </c>
      <c r="H570" t="s">
        <v>204</v>
      </c>
      <c r="I570" t="s">
        <v>204</v>
      </c>
      <c r="J570" t="s">
        <v>204</v>
      </c>
      <c r="K570" t="s">
        <v>204</v>
      </c>
      <c r="L570" t="s">
        <v>204</v>
      </c>
      <c r="M570" t="s">
        <v>204</v>
      </c>
      <c r="N570" t="s">
        <v>204</v>
      </c>
      <c r="O570" t="s">
        <v>204</v>
      </c>
      <c r="P570" t="s">
        <v>204</v>
      </c>
      <c r="Q570" s="80" t="s">
        <v>204</v>
      </c>
      <c r="R570" s="79"/>
      <c r="T570" t="s">
        <v>204</v>
      </c>
      <c r="U570" t="s">
        <v>204</v>
      </c>
      <c r="V570" t="s">
        <v>204</v>
      </c>
    </row>
    <row r="571" spans="2:22">
      <c r="B571" t="s">
        <v>204</v>
      </c>
      <c r="C571" s="79" t="s">
        <v>204</v>
      </c>
      <c r="E571" t="s">
        <v>204</v>
      </c>
      <c r="F571" t="s">
        <v>204</v>
      </c>
      <c r="G571" t="s">
        <v>204</v>
      </c>
      <c r="H571" t="s">
        <v>204</v>
      </c>
      <c r="I571" t="s">
        <v>204</v>
      </c>
      <c r="J571" t="s">
        <v>204</v>
      </c>
      <c r="K571" t="s">
        <v>204</v>
      </c>
      <c r="L571" t="s">
        <v>204</v>
      </c>
      <c r="M571" t="s">
        <v>204</v>
      </c>
      <c r="N571" t="s">
        <v>204</v>
      </c>
      <c r="O571" t="s">
        <v>204</v>
      </c>
      <c r="P571" t="s">
        <v>204</v>
      </c>
      <c r="Q571" s="80" t="s">
        <v>204</v>
      </c>
      <c r="R571" s="79"/>
      <c r="T571" t="s">
        <v>204</v>
      </c>
      <c r="U571" t="s">
        <v>204</v>
      </c>
      <c r="V571" t="s">
        <v>204</v>
      </c>
    </row>
    <row r="572" spans="2:22">
      <c r="B572" t="s">
        <v>204</v>
      </c>
      <c r="C572" s="79" t="s">
        <v>204</v>
      </c>
      <c r="E572" t="s">
        <v>204</v>
      </c>
      <c r="F572" t="s">
        <v>204</v>
      </c>
      <c r="G572" t="s">
        <v>204</v>
      </c>
      <c r="H572" t="s">
        <v>204</v>
      </c>
      <c r="I572" t="s">
        <v>204</v>
      </c>
      <c r="J572" t="s">
        <v>204</v>
      </c>
      <c r="K572" t="s">
        <v>204</v>
      </c>
      <c r="L572" t="s">
        <v>204</v>
      </c>
      <c r="M572" t="s">
        <v>204</v>
      </c>
      <c r="N572" t="s">
        <v>204</v>
      </c>
      <c r="O572" t="s">
        <v>204</v>
      </c>
      <c r="P572" t="s">
        <v>204</v>
      </c>
      <c r="Q572" s="80" t="s">
        <v>204</v>
      </c>
      <c r="R572" s="79"/>
      <c r="T572" t="s">
        <v>204</v>
      </c>
      <c r="U572" t="s">
        <v>204</v>
      </c>
      <c r="V572" t="s">
        <v>204</v>
      </c>
    </row>
    <row r="573" spans="2:22">
      <c r="B573" t="s">
        <v>204</v>
      </c>
      <c r="C573" s="79" t="s">
        <v>204</v>
      </c>
      <c r="E573" t="s">
        <v>204</v>
      </c>
      <c r="F573" t="s">
        <v>204</v>
      </c>
      <c r="G573" t="s">
        <v>204</v>
      </c>
      <c r="H573" t="s">
        <v>204</v>
      </c>
      <c r="I573" t="s">
        <v>204</v>
      </c>
      <c r="J573" t="s">
        <v>204</v>
      </c>
      <c r="K573" t="s">
        <v>204</v>
      </c>
      <c r="L573" t="s">
        <v>204</v>
      </c>
      <c r="M573" t="s">
        <v>204</v>
      </c>
      <c r="N573" t="s">
        <v>204</v>
      </c>
      <c r="O573" t="s">
        <v>204</v>
      </c>
      <c r="P573" t="s">
        <v>204</v>
      </c>
      <c r="Q573" s="80" t="s">
        <v>204</v>
      </c>
      <c r="R573" s="79"/>
      <c r="T573" t="s">
        <v>204</v>
      </c>
      <c r="U573" t="s">
        <v>204</v>
      </c>
      <c r="V573" t="s">
        <v>204</v>
      </c>
    </row>
    <row r="574" spans="2:22">
      <c r="B574" t="s">
        <v>204</v>
      </c>
      <c r="C574" s="79" t="s">
        <v>204</v>
      </c>
      <c r="E574" t="s">
        <v>204</v>
      </c>
      <c r="F574" t="s">
        <v>204</v>
      </c>
      <c r="G574" t="s">
        <v>204</v>
      </c>
      <c r="H574" t="s">
        <v>204</v>
      </c>
      <c r="I574" t="s">
        <v>204</v>
      </c>
      <c r="J574" t="s">
        <v>204</v>
      </c>
      <c r="K574" t="s">
        <v>204</v>
      </c>
      <c r="L574" t="s">
        <v>204</v>
      </c>
      <c r="M574" t="s">
        <v>204</v>
      </c>
      <c r="N574" t="s">
        <v>204</v>
      </c>
      <c r="O574" t="s">
        <v>204</v>
      </c>
      <c r="P574" t="s">
        <v>204</v>
      </c>
      <c r="Q574" s="80" t="s">
        <v>204</v>
      </c>
      <c r="R574" s="79"/>
      <c r="T574" t="s">
        <v>204</v>
      </c>
      <c r="U574" t="s">
        <v>204</v>
      </c>
      <c r="V574" t="s">
        <v>204</v>
      </c>
    </row>
    <row r="575" spans="2:22">
      <c r="B575" t="s">
        <v>204</v>
      </c>
      <c r="C575" s="79" t="s">
        <v>204</v>
      </c>
      <c r="E575" t="s">
        <v>204</v>
      </c>
      <c r="F575" t="s">
        <v>204</v>
      </c>
      <c r="G575" t="s">
        <v>204</v>
      </c>
      <c r="H575" t="s">
        <v>204</v>
      </c>
      <c r="I575" t="s">
        <v>204</v>
      </c>
      <c r="J575" t="s">
        <v>204</v>
      </c>
      <c r="K575" t="s">
        <v>204</v>
      </c>
      <c r="L575" t="s">
        <v>204</v>
      </c>
      <c r="M575" t="s">
        <v>204</v>
      </c>
      <c r="N575" t="s">
        <v>204</v>
      </c>
      <c r="O575" t="s">
        <v>204</v>
      </c>
      <c r="P575" t="s">
        <v>204</v>
      </c>
      <c r="Q575" s="80" t="s">
        <v>204</v>
      </c>
      <c r="R575" s="79"/>
      <c r="T575" t="s">
        <v>204</v>
      </c>
      <c r="U575" t="s">
        <v>204</v>
      </c>
      <c r="V575" t="s">
        <v>204</v>
      </c>
    </row>
    <row r="576" spans="2:22">
      <c r="B576" t="s">
        <v>204</v>
      </c>
      <c r="C576" s="79" t="s">
        <v>204</v>
      </c>
      <c r="E576" t="s">
        <v>204</v>
      </c>
      <c r="F576" t="s">
        <v>204</v>
      </c>
      <c r="G576" t="s">
        <v>204</v>
      </c>
      <c r="H576" t="s">
        <v>204</v>
      </c>
      <c r="I576" t="s">
        <v>204</v>
      </c>
      <c r="J576" t="s">
        <v>204</v>
      </c>
      <c r="K576" t="s">
        <v>204</v>
      </c>
      <c r="L576" t="s">
        <v>204</v>
      </c>
      <c r="M576" t="s">
        <v>204</v>
      </c>
      <c r="N576" t="s">
        <v>204</v>
      </c>
      <c r="O576" t="s">
        <v>204</v>
      </c>
      <c r="P576" t="s">
        <v>204</v>
      </c>
      <c r="Q576" s="80" t="s">
        <v>204</v>
      </c>
      <c r="R576" s="79"/>
      <c r="T576" t="s">
        <v>204</v>
      </c>
      <c r="U576" t="s">
        <v>204</v>
      </c>
      <c r="V576" t="s">
        <v>204</v>
      </c>
    </row>
    <row r="577" spans="2:22">
      <c r="B577" t="s">
        <v>204</v>
      </c>
      <c r="C577" s="79" t="s">
        <v>204</v>
      </c>
      <c r="E577" t="s">
        <v>204</v>
      </c>
      <c r="F577" t="s">
        <v>204</v>
      </c>
      <c r="G577" t="s">
        <v>204</v>
      </c>
      <c r="H577" t="s">
        <v>204</v>
      </c>
      <c r="I577" t="s">
        <v>204</v>
      </c>
      <c r="J577" t="s">
        <v>204</v>
      </c>
      <c r="K577" t="s">
        <v>204</v>
      </c>
      <c r="L577" t="s">
        <v>204</v>
      </c>
      <c r="M577" t="s">
        <v>204</v>
      </c>
      <c r="N577" t="s">
        <v>204</v>
      </c>
      <c r="O577" t="s">
        <v>204</v>
      </c>
      <c r="P577" t="s">
        <v>204</v>
      </c>
      <c r="Q577" s="80" t="s">
        <v>204</v>
      </c>
      <c r="R577" s="79"/>
      <c r="T577" t="s">
        <v>204</v>
      </c>
      <c r="U577" t="s">
        <v>204</v>
      </c>
      <c r="V577" t="s">
        <v>204</v>
      </c>
    </row>
    <row r="578" spans="2:22">
      <c r="B578" t="s">
        <v>204</v>
      </c>
      <c r="C578" s="79" t="s">
        <v>204</v>
      </c>
      <c r="E578" t="s">
        <v>204</v>
      </c>
      <c r="F578" t="s">
        <v>204</v>
      </c>
      <c r="G578" t="s">
        <v>204</v>
      </c>
      <c r="H578" t="s">
        <v>204</v>
      </c>
      <c r="I578" t="s">
        <v>204</v>
      </c>
      <c r="J578" t="s">
        <v>204</v>
      </c>
      <c r="K578" t="s">
        <v>204</v>
      </c>
      <c r="L578" t="s">
        <v>204</v>
      </c>
      <c r="M578" t="s">
        <v>204</v>
      </c>
      <c r="N578" t="s">
        <v>204</v>
      </c>
      <c r="O578" t="s">
        <v>204</v>
      </c>
      <c r="P578" t="s">
        <v>204</v>
      </c>
      <c r="Q578" s="80" t="s">
        <v>204</v>
      </c>
      <c r="R578" s="79"/>
      <c r="T578" t="s">
        <v>204</v>
      </c>
      <c r="U578" t="s">
        <v>204</v>
      </c>
      <c r="V578" t="s">
        <v>204</v>
      </c>
    </row>
    <row r="579" spans="2:22">
      <c r="B579" t="s">
        <v>204</v>
      </c>
      <c r="C579" s="79" t="s">
        <v>204</v>
      </c>
      <c r="E579" t="s">
        <v>204</v>
      </c>
      <c r="F579" t="s">
        <v>204</v>
      </c>
      <c r="G579" t="s">
        <v>204</v>
      </c>
      <c r="H579" t="s">
        <v>204</v>
      </c>
      <c r="I579" t="s">
        <v>204</v>
      </c>
      <c r="J579" t="s">
        <v>204</v>
      </c>
      <c r="K579" t="s">
        <v>204</v>
      </c>
      <c r="L579" t="s">
        <v>204</v>
      </c>
      <c r="M579" t="s">
        <v>204</v>
      </c>
      <c r="N579" t="s">
        <v>204</v>
      </c>
      <c r="O579" t="s">
        <v>204</v>
      </c>
      <c r="P579" t="s">
        <v>204</v>
      </c>
      <c r="Q579" s="80" t="s">
        <v>204</v>
      </c>
      <c r="R579" s="79"/>
      <c r="T579" t="s">
        <v>204</v>
      </c>
      <c r="U579" t="s">
        <v>204</v>
      </c>
      <c r="V579" t="s">
        <v>204</v>
      </c>
    </row>
    <row r="580" spans="2:22">
      <c r="B580" t="s">
        <v>204</v>
      </c>
      <c r="C580" s="79" t="s">
        <v>204</v>
      </c>
      <c r="E580" t="s">
        <v>204</v>
      </c>
      <c r="F580" t="s">
        <v>204</v>
      </c>
      <c r="G580" t="s">
        <v>204</v>
      </c>
      <c r="H580" t="s">
        <v>204</v>
      </c>
      <c r="I580" t="s">
        <v>204</v>
      </c>
      <c r="J580" t="s">
        <v>204</v>
      </c>
      <c r="K580" t="s">
        <v>204</v>
      </c>
      <c r="L580" t="s">
        <v>204</v>
      </c>
      <c r="M580" t="s">
        <v>204</v>
      </c>
      <c r="N580" t="s">
        <v>204</v>
      </c>
      <c r="O580" t="s">
        <v>204</v>
      </c>
      <c r="P580" t="s">
        <v>204</v>
      </c>
      <c r="Q580" s="80" t="s">
        <v>204</v>
      </c>
      <c r="R580" s="79"/>
      <c r="T580" t="s">
        <v>204</v>
      </c>
      <c r="U580" t="s">
        <v>204</v>
      </c>
      <c r="V580" t="s">
        <v>204</v>
      </c>
    </row>
    <row r="581" spans="2:22">
      <c r="B581" t="s">
        <v>204</v>
      </c>
      <c r="C581" s="79" t="s">
        <v>204</v>
      </c>
      <c r="E581" t="s">
        <v>204</v>
      </c>
      <c r="F581" t="s">
        <v>204</v>
      </c>
      <c r="G581" t="s">
        <v>204</v>
      </c>
      <c r="H581" t="s">
        <v>204</v>
      </c>
      <c r="I581" t="s">
        <v>204</v>
      </c>
      <c r="J581" t="s">
        <v>204</v>
      </c>
      <c r="K581" t="s">
        <v>204</v>
      </c>
      <c r="L581" t="s">
        <v>204</v>
      </c>
      <c r="M581" t="s">
        <v>204</v>
      </c>
      <c r="N581" t="s">
        <v>204</v>
      </c>
      <c r="O581" t="s">
        <v>204</v>
      </c>
      <c r="P581" t="s">
        <v>204</v>
      </c>
      <c r="Q581" s="80" t="s">
        <v>204</v>
      </c>
      <c r="R581" s="79"/>
      <c r="T581" t="s">
        <v>204</v>
      </c>
      <c r="U581" t="s">
        <v>204</v>
      </c>
      <c r="V581" t="s">
        <v>204</v>
      </c>
    </row>
    <row r="582" spans="2:22">
      <c r="B582" t="s">
        <v>204</v>
      </c>
      <c r="C582" s="79" t="s">
        <v>204</v>
      </c>
      <c r="E582" t="s">
        <v>204</v>
      </c>
      <c r="F582" t="s">
        <v>204</v>
      </c>
      <c r="G582" t="s">
        <v>204</v>
      </c>
      <c r="H582" t="s">
        <v>204</v>
      </c>
      <c r="I582" t="s">
        <v>204</v>
      </c>
      <c r="J582" t="s">
        <v>204</v>
      </c>
      <c r="K582" t="s">
        <v>204</v>
      </c>
      <c r="L582" t="s">
        <v>204</v>
      </c>
      <c r="M582" t="s">
        <v>204</v>
      </c>
      <c r="N582" t="s">
        <v>204</v>
      </c>
      <c r="O582" t="s">
        <v>204</v>
      </c>
      <c r="P582" t="s">
        <v>204</v>
      </c>
      <c r="Q582" s="80" t="s">
        <v>204</v>
      </c>
      <c r="R582" s="79"/>
      <c r="T582" t="s">
        <v>204</v>
      </c>
      <c r="U582" t="s">
        <v>204</v>
      </c>
      <c r="V582" t="s">
        <v>204</v>
      </c>
    </row>
    <row r="583" spans="2:22">
      <c r="B583" t="s">
        <v>204</v>
      </c>
      <c r="C583" s="79" t="s">
        <v>204</v>
      </c>
      <c r="E583" t="s">
        <v>204</v>
      </c>
      <c r="F583" t="s">
        <v>204</v>
      </c>
      <c r="G583" t="s">
        <v>204</v>
      </c>
      <c r="H583" t="s">
        <v>204</v>
      </c>
      <c r="I583" t="s">
        <v>204</v>
      </c>
      <c r="J583" t="s">
        <v>204</v>
      </c>
      <c r="K583" t="s">
        <v>204</v>
      </c>
      <c r="L583" t="s">
        <v>204</v>
      </c>
      <c r="M583" t="s">
        <v>204</v>
      </c>
      <c r="N583" t="s">
        <v>204</v>
      </c>
      <c r="O583" t="s">
        <v>204</v>
      </c>
      <c r="P583" t="s">
        <v>204</v>
      </c>
      <c r="Q583" s="80" t="s">
        <v>204</v>
      </c>
      <c r="R583" s="79"/>
      <c r="T583" t="s">
        <v>204</v>
      </c>
      <c r="U583" t="s">
        <v>204</v>
      </c>
      <c r="V583" t="s">
        <v>204</v>
      </c>
    </row>
    <row r="584" spans="2:22">
      <c r="B584" t="s">
        <v>204</v>
      </c>
      <c r="C584" s="79" t="s">
        <v>204</v>
      </c>
      <c r="E584" t="s">
        <v>204</v>
      </c>
      <c r="F584" t="s">
        <v>204</v>
      </c>
      <c r="G584" t="s">
        <v>204</v>
      </c>
      <c r="H584" t="s">
        <v>204</v>
      </c>
      <c r="I584" t="s">
        <v>204</v>
      </c>
      <c r="J584" t="s">
        <v>204</v>
      </c>
      <c r="K584" t="s">
        <v>204</v>
      </c>
      <c r="L584" t="s">
        <v>204</v>
      </c>
      <c r="M584" t="s">
        <v>204</v>
      </c>
      <c r="N584" t="s">
        <v>204</v>
      </c>
      <c r="O584" t="s">
        <v>204</v>
      </c>
      <c r="P584" t="s">
        <v>204</v>
      </c>
      <c r="Q584" s="80" t="s">
        <v>204</v>
      </c>
      <c r="R584" s="79"/>
      <c r="T584" t="s">
        <v>204</v>
      </c>
      <c r="U584" t="s">
        <v>204</v>
      </c>
      <c r="V584" t="s">
        <v>204</v>
      </c>
    </row>
    <row r="585" spans="2:22">
      <c r="B585" t="s">
        <v>204</v>
      </c>
      <c r="C585" s="79" t="s">
        <v>204</v>
      </c>
      <c r="E585" t="s">
        <v>204</v>
      </c>
      <c r="F585" t="s">
        <v>204</v>
      </c>
      <c r="G585" t="s">
        <v>204</v>
      </c>
      <c r="H585" t="s">
        <v>204</v>
      </c>
      <c r="I585" t="s">
        <v>204</v>
      </c>
      <c r="J585" t="s">
        <v>204</v>
      </c>
      <c r="K585" t="s">
        <v>204</v>
      </c>
      <c r="L585" t="s">
        <v>204</v>
      </c>
      <c r="M585" t="s">
        <v>204</v>
      </c>
      <c r="N585" t="s">
        <v>204</v>
      </c>
      <c r="O585" t="s">
        <v>204</v>
      </c>
      <c r="P585" t="s">
        <v>204</v>
      </c>
      <c r="Q585" s="80" t="s">
        <v>204</v>
      </c>
      <c r="R585" s="79"/>
      <c r="T585" t="s">
        <v>204</v>
      </c>
      <c r="U585" t="s">
        <v>204</v>
      </c>
      <c r="V585" t="s">
        <v>204</v>
      </c>
    </row>
    <row r="586" spans="2:22">
      <c r="B586" t="s">
        <v>204</v>
      </c>
      <c r="C586" s="79" t="s">
        <v>204</v>
      </c>
      <c r="E586" t="s">
        <v>204</v>
      </c>
      <c r="F586" t="s">
        <v>204</v>
      </c>
      <c r="G586" t="s">
        <v>204</v>
      </c>
      <c r="H586" t="s">
        <v>204</v>
      </c>
      <c r="I586" t="s">
        <v>204</v>
      </c>
      <c r="J586" t="s">
        <v>204</v>
      </c>
      <c r="K586" t="s">
        <v>204</v>
      </c>
      <c r="L586" t="s">
        <v>204</v>
      </c>
      <c r="M586" t="s">
        <v>204</v>
      </c>
      <c r="N586" t="s">
        <v>204</v>
      </c>
      <c r="O586" t="s">
        <v>204</v>
      </c>
      <c r="P586" t="s">
        <v>204</v>
      </c>
      <c r="Q586" s="80" t="s">
        <v>204</v>
      </c>
      <c r="R586" s="79"/>
      <c r="T586" t="s">
        <v>204</v>
      </c>
      <c r="U586" t="s">
        <v>204</v>
      </c>
      <c r="V586" t="s">
        <v>204</v>
      </c>
    </row>
    <row r="587" spans="2:22">
      <c r="B587" t="s">
        <v>204</v>
      </c>
      <c r="C587" s="79" t="s">
        <v>204</v>
      </c>
      <c r="E587" t="s">
        <v>204</v>
      </c>
      <c r="F587" t="s">
        <v>204</v>
      </c>
      <c r="G587" t="s">
        <v>204</v>
      </c>
      <c r="H587" t="s">
        <v>204</v>
      </c>
      <c r="I587" t="s">
        <v>204</v>
      </c>
      <c r="J587" t="s">
        <v>204</v>
      </c>
      <c r="K587" t="s">
        <v>204</v>
      </c>
      <c r="L587" t="s">
        <v>204</v>
      </c>
      <c r="M587" t="s">
        <v>204</v>
      </c>
      <c r="N587" t="s">
        <v>204</v>
      </c>
      <c r="O587" t="s">
        <v>204</v>
      </c>
      <c r="P587" t="s">
        <v>204</v>
      </c>
      <c r="Q587" s="80" t="s">
        <v>204</v>
      </c>
      <c r="R587" s="79"/>
      <c r="T587" t="s">
        <v>204</v>
      </c>
      <c r="U587" t="s">
        <v>204</v>
      </c>
      <c r="V587" t="s">
        <v>204</v>
      </c>
    </row>
    <row r="588" spans="2:22">
      <c r="B588" t="s">
        <v>204</v>
      </c>
      <c r="C588" s="79" t="s">
        <v>204</v>
      </c>
      <c r="E588" t="s">
        <v>204</v>
      </c>
      <c r="F588" t="s">
        <v>204</v>
      </c>
      <c r="G588" t="s">
        <v>204</v>
      </c>
      <c r="H588" t="s">
        <v>204</v>
      </c>
      <c r="I588" t="s">
        <v>204</v>
      </c>
      <c r="J588" t="s">
        <v>204</v>
      </c>
      <c r="K588" t="s">
        <v>204</v>
      </c>
      <c r="L588" t="s">
        <v>204</v>
      </c>
      <c r="M588" t="s">
        <v>204</v>
      </c>
      <c r="N588" t="s">
        <v>204</v>
      </c>
      <c r="O588" t="s">
        <v>204</v>
      </c>
      <c r="P588" t="s">
        <v>204</v>
      </c>
      <c r="Q588" s="80" t="s">
        <v>204</v>
      </c>
      <c r="R588" s="79"/>
      <c r="T588" t="s">
        <v>204</v>
      </c>
      <c r="U588" t="s">
        <v>204</v>
      </c>
      <c r="V588" t="s">
        <v>204</v>
      </c>
    </row>
    <row r="589" spans="2:22">
      <c r="B589" t="s">
        <v>204</v>
      </c>
      <c r="C589" s="79" t="s">
        <v>204</v>
      </c>
      <c r="E589" t="s">
        <v>204</v>
      </c>
      <c r="F589" t="s">
        <v>204</v>
      </c>
      <c r="G589" t="s">
        <v>204</v>
      </c>
      <c r="H589" t="s">
        <v>204</v>
      </c>
      <c r="I589" t="s">
        <v>204</v>
      </c>
      <c r="J589" t="s">
        <v>204</v>
      </c>
      <c r="K589" t="s">
        <v>204</v>
      </c>
      <c r="L589" t="s">
        <v>204</v>
      </c>
      <c r="M589" t="s">
        <v>204</v>
      </c>
      <c r="N589" t="s">
        <v>204</v>
      </c>
      <c r="O589" t="s">
        <v>204</v>
      </c>
      <c r="P589" t="s">
        <v>204</v>
      </c>
      <c r="Q589" s="80" t="s">
        <v>204</v>
      </c>
      <c r="R589" s="79"/>
      <c r="T589" t="s">
        <v>204</v>
      </c>
      <c r="U589" t="s">
        <v>204</v>
      </c>
      <c r="V589" t="s">
        <v>204</v>
      </c>
    </row>
    <row r="590" spans="2:22">
      <c r="B590" t="s">
        <v>204</v>
      </c>
      <c r="C590" s="79" t="s">
        <v>204</v>
      </c>
      <c r="E590" t="s">
        <v>204</v>
      </c>
      <c r="F590" t="s">
        <v>204</v>
      </c>
      <c r="G590" t="s">
        <v>204</v>
      </c>
      <c r="H590" t="s">
        <v>204</v>
      </c>
      <c r="I590" t="s">
        <v>204</v>
      </c>
      <c r="J590" t="s">
        <v>204</v>
      </c>
      <c r="K590" t="s">
        <v>204</v>
      </c>
      <c r="L590" t="s">
        <v>204</v>
      </c>
      <c r="M590" t="s">
        <v>204</v>
      </c>
      <c r="N590" t="s">
        <v>204</v>
      </c>
      <c r="O590" t="s">
        <v>204</v>
      </c>
      <c r="P590" t="s">
        <v>204</v>
      </c>
      <c r="Q590" s="80" t="s">
        <v>204</v>
      </c>
      <c r="R590" s="79"/>
      <c r="T590" t="s">
        <v>204</v>
      </c>
      <c r="U590" t="s">
        <v>204</v>
      </c>
      <c r="V590" t="s">
        <v>204</v>
      </c>
    </row>
    <row r="591" spans="2:22">
      <c r="B591" t="s">
        <v>204</v>
      </c>
      <c r="C591" s="79" t="s">
        <v>204</v>
      </c>
      <c r="E591" t="s">
        <v>204</v>
      </c>
      <c r="F591" t="s">
        <v>204</v>
      </c>
      <c r="G591" t="s">
        <v>204</v>
      </c>
      <c r="H591" t="s">
        <v>204</v>
      </c>
      <c r="I591" t="s">
        <v>204</v>
      </c>
      <c r="J591" t="s">
        <v>204</v>
      </c>
      <c r="K591" t="s">
        <v>204</v>
      </c>
      <c r="L591" t="s">
        <v>204</v>
      </c>
      <c r="M591" t="s">
        <v>204</v>
      </c>
      <c r="N591" t="s">
        <v>204</v>
      </c>
      <c r="O591" t="s">
        <v>204</v>
      </c>
      <c r="P591" t="s">
        <v>204</v>
      </c>
      <c r="Q591" s="80" t="s">
        <v>204</v>
      </c>
      <c r="R591" s="79"/>
      <c r="T591" t="s">
        <v>204</v>
      </c>
      <c r="U591" t="s">
        <v>204</v>
      </c>
      <c r="V591" t="s">
        <v>204</v>
      </c>
    </row>
    <row r="592" spans="2:22">
      <c r="B592" t="s">
        <v>204</v>
      </c>
      <c r="C592" s="79" t="s">
        <v>204</v>
      </c>
      <c r="E592" t="s">
        <v>204</v>
      </c>
      <c r="F592" t="s">
        <v>204</v>
      </c>
      <c r="G592" t="s">
        <v>204</v>
      </c>
      <c r="H592" t="s">
        <v>204</v>
      </c>
      <c r="I592" t="s">
        <v>204</v>
      </c>
      <c r="J592" t="s">
        <v>204</v>
      </c>
      <c r="K592" t="s">
        <v>204</v>
      </c>
      <c r="L592" t="s">
        <v>204</v>
      </c>
      <c r="M592" t="s">
        <v>204</v>
      </c>
      <c r="N592" t="s">
        <v>204</v>
      </c>
      <c r="O592" t="s">
        <v>204</v>
      </c>
      <c r="P592" t="s">
        <v>204</v>
      </c>
      <c r="Q592" s="80" t="s">
        <v>204</v>
      </c>
      <c r="R592" s="79"/>
      <c r="T592" t="s">
        <v>204</v>
      </c>
      <c r="U592" t="s">
        <v>204</v>
      </c>
      <c r="V592" t="s">
        <v>204</v>
      </c>
    </row>
    <row r="593" spans="2:22">
      <c r="B593" t="s">
        <v>204</v>
      </c>
      <c r="C593" s="79" t="s">
        <v>204</v>
      </c>
      <c r="E593" t="s">
        <v>204</v>
      </c>
      <c r="F593" t="s">
        <v>204</v>
      </c>
      <c r="G593" t="s">
        <v>204</v>
      </c>
      <c r="H593" t="s">
        <v>204</v>
      </c>
      <c r="I593" t="s">
        <v>204</v>
      </c>
      <c r="J593" t="s">
        <v>204</v>
      </c>
      <c r="K593" t="s">
        <v>204</v>
      </c>
      <c r="L593" t="s">
        <v>204</v>
      </c>
      <c r="M593" t="s">
        <v>204</v>
      </c>
      <c r="N593" t="s">
        <v>204</v>
      </c>
      <c r="O593" t="s">
        <v>204</v>
      </c>
      <c r="P593" t="s">
        <v>204</v>
      </c>
      <c r="Q593" s="80" t="s">
        <v>204</v>
      </c>
      <c r="R593" s="79"/>
      <c r="T593" t="s">
        <v>204</v>
      </c>
      <c r="U593" t="s">
        <v>204</v>
      </c>
      <c r="V593" t="s">
        <v>204</v>
      </c>
    </row>
    <row r="594" spans="2:22">
      <c r="B594" t="s">
        <v>204</v>
      </c>
      <c r="C594" s="79" t="s">
        <v>204</v>
      </c>
      <c r="E594" t="s">
        <v>204</v>
      </c>
      <c r="F594" t="s">
        <v>204</v>
      </c>
      <c r="G594" t="s">
        <v>204</v>
      </c>
      <c r="H594" t="s">
        <v>204</v>
      </c>
      <c r="I594" t="s">
        <v>204</v>
      </c>
      <c r="J594" t="s">
        <v>204</v>
      </c>
      <c r="K594" t="s">
        <v>204</v>
      </c>
      <c r="L594" t="s">
        <v>204</v>
      </c>
      <c r="M594" t="s">
        <v>204</v>
      </c>
      <c r="N594" t="s">
        <v>204</v>
      </c>
      <c r="O594" t="s">
        <v>204</v>
      </c>
      <c r="P594" t="s">
        <v>204</v>
      </c>
      <c r="Q594" s="80" t="s">
        <v>204</v>
      </c>
      <c r="R594" s="79"/>
      <c r="T594" t="s">
        <v>204</v>
      </c>
      <c r="U594" t="s">
        <v>204</v>
      </c>
      <c r="V594" t="s">
        <v>204</v>
      </c>
    </row>
    <row r="595" spans="2:22">
      <c r="B595" t="s">
        <v>204</v>
      </c>
      <c r="C595" s="79" t="s">
        <v>204</v>
      </c>
      <c r="E595" t="s">
        <v>204</v>
      </c>
      <c r="F595" t="s">
        <v>204</v>
      </c>
      <c r="G595" t="s">
        <v>204</v>
      </c>
      <c r="H595" t="s">
        <v>204</v>
      </c>
      <c r="I595" t="s">
        <v>204</v>
      </c>
      <c r="J595" t="s">
        <v>204</v>
      </c>
      <c r="K595" t="s">
        <v>204</v>
      </c>
      <c r="L595" t="s">
        <v>204</v>
      </c>
      <c r="M595" t="s">
        <v>204</v>
      </c>
      <c r="N595" t="s">
        <v>204</v>
      </c>
      <c r="O595" t="s">
        <v>204</v>
      </c>
      <c r="P595" t="s">
        <v>204</v>
      </c>
      <c r="Q595" s="80" t="s">
        <v>204</v>
      </c>
      <c r="R595" s="79"/>
      <c r="T595" t="s">
        <v>204</v>
      </c>
      <c r="U595" t="s">
        <v>204</v>
      </c>
      <c r="V595" t="s">
        <v>204</v>
      </c>
    </row>
    <row r="596" spans="2:22">
      <c r="B596" t="s">
        <v>204</v>
      </c>
      <c r="C596" s="79" t="s">
        <v>204</v>
      </c>
      <c r="E596" t="s">
        <v>204</v>
      </c>
      <c r="F596" t="s">
        <v>204</v>
      </c>
      <c r="G596" t="s">
        <v>204</v>
      </c>
      <c r="H596" t="s">
        <v>204</v>
      </c>
      <c r="I596" t="s">
        <v>204</v>
      </c>
      <c r="J596" t="s">
        <v>204</v>
      </c>
      <c r="K596" t="s">
        <v>204</v>
      </c>
      <c r="L596" t="s">
        <v>204</v>
      </c>
      <c r="M596" t="s">
        <v>204</v>
      </c>
      <c r="N596" t="s">
        <v>204</v>
      </c>
      <c r="O596" t="s">
        <v>204</v>
      </c>
      <c r="P596" t="s">
        <v>204</v>
      </c>
      <c r="Q596" s="80" t="s">
        <v>204</v>
      </c>
      <c r="R596" s="79"/>
      <c r="T596" t="s">
        <v>204</v>
      </c>
      <c r="U596" t="s">
        <v>204</v>
      </c>
      <c r="V596" t="s">
        <v>204</v>
      </c>
    </row>
    <row r="597" spans="2:22">
      <c r="B597" t="s">
        <v>204</v>
      </c>
      <c r="C597" s="79" t="s">
        <v>204</v>
      </c>
      <c r="E597" t="s">
        <v>204</v>
      </c>
      <c r="F597" t="s">
        <v>204</v>
      </c>
      <c r="G597" t="s">
        <v>204</v>
      </c>
      <c r="H597" t="s">
        <v>204</v>
      </c>
      <c r="I597" t="s">
        <v>204</v>
      </c>
      <c r="J597" t="s">
        <v>204</v>
      </c>
      <c r="K597" t="s">
        <v>204</v>
      </c>
      <c r="L597" t="s">
        <v>204</v>
      </c>
      <c r="M597" t="s">
        <v>204</v>
      </c>
      <c r="N597" t="s">
        <v>204</v>
      </c>
      <c r="O597" t="s">
        <v>204</v>
      </c>
      <c r="P597" t="s">
        <v>204</v>
      </c>
      <c r="Q597" s="80" t="s">
        <v>204</v>
      </c>
      <c r="R597" s="79"/>
      <c r="T597" t="s">
        <v>204</v>
      </c>
      <c r="U597" t="s">
        <v>204</v>
      </c>
      <c r="V597" t="s">
        <v>204</v>
      </c>
    </row>
    <row r="598" spans="2:22">
      <c r="B598" t="s">
        <v>204</v>
      </c>
      <c r="C598" s="79" t="s">
        <v>204</v>
      </c>
      <c r="E598" t="s">
        <v>204</v>
      </c>
      <c r="F598" t="s">
        <v>204</v>
      </c>
      <c r="G598" t="s">
        <v>204</v>
      </c>
      <c r="H598" t="s">
        <v>204</v>
      </c>
      <c r="I598" t="s">
        <v>204</v>
      </c>
      <c r="J598" t="s">
        <v>204</v>
      </c>
      <c r="K598" t="s">
        <v>204</v>
      </c>
      <c r="L598" t="s">
        <v>204</v>
      </c>
      <c r="M598" t="s">
        <v>204</v>
      </c>
      <c r="N598" t="s">
        <v>204</v>
      </c>
      <c r="O598" t="s">
        <v>204</v>
      </c>
      <c r="P598" t="s">
        <v>204</v>
      </c>
      <c r="Q598" s="80" t="s">
        <v>204</v>
      </c>
      <c r="R598" s="79"/>
      <c r="T598" t="s">
        <v>204</v>
      </c>
      <c r="U598" t="s">
        <v>204</v>
      </c>
      <c r="V598" t="s">
        <v>204</v>
      </c>
    </row>
    <row r="599" spans="2:22">
      <c r="B599" t="s">
        <v>204</v>
      </c>
      <c r="C599" s="79" t="s">
        <v>204</v>
      </c>
      <c r="E599" t="s">
        <v>204</v>
      </c>
      <c r="F599" t="s">
        <v>204</v>
      </c>
      <c r="G599" t="s">
        <v>204</v>
      </c>
      <c r="H599" t="s">
        <v>204</v>
      </c>
      <c r="I599" t="s">
        <v>204</v>
      </c>
      <c r="J599" t="s">
        <v>204</v>
      </c>
      <c r="K599" t="s">
        <v>204</v>
      </c>
      <c r="L599" t="s">
        <v>204</v>
      </c>
      <c r="M599" t="s">
        <v>204</v>
      </c>
      <c r="N599" t="s">
        <v>204</v>
      </c>
      <c r="O599" t="s">
        <v>204</v>
      </c>
      <c r="P599" t="s">
        <v>204</v>
      </c>
      <c r="Q599" s="80" t="s">
        <v>204</v>
      </c>
      <c r="R599" s="79"/>
      <c r="T599" t="s">
        <v>204</v>
      </c>
      <c r="U599" t="s">
        <v>204</v>
      </c>
      <c r="V599" t="s">
        <v>204</v>
      </c>
    </row>
    <row r="600" spans="2:22">
      <c r="B600" t="s">
        <v>204</v>
      </c>
      <c r="C600" s="79" t="s">
        <v>204</v>
      </c>
      <c r="E600" t="s">
        <v>204</v>
      </c>
      <c r="F600" t="s">
        <v>204</v>
      </c>
      <c r="G600" t="s">
        <v>204</v>
      </c>
      <c r="H600" t="s">
        <v>204</v>
      </c>
      <c r="I600" t="s">
        <v>204</v>
      </c>
      <c r="J600" t="s">
        <v>204</v>
      </c>
      <c r="K600" t="s">
        <v>204</v>
      </c>
      <c r="L600" t="s">
        <v>204</v>
      </c>
      <c r="M600" t="s">
        <v>204</v>
      </c>
      <c r="N600" t="s">
        <v>204</v>
      </c>
      <c r="O600" t="s">
        <v>204</v>
      </c>
      <c r="P600" t="s">
        <v>204</v>
      </c>
      <c r="Q600" s="80" t="s">
        <v>204</v>
      </c>
      <c r="R600" s="79"/>
      <c r="T600" t="s">
        <v>204</v>
      </c>
      <c r="U600" t="s">
        <v>204</v>
      </c>
      <c r="V600" t="s">
        <v>204</v>
      </c>
    </row>
    <row r="601" spans="2:22">
      <c r="B601" t="s">
        <v>204</v>
      </c>
      <c r="C601" s="79" t="s">
        <v>204</v>
      </c>
      <c r="E601" t="s">
        <v>204</v>
      </c>
      <c r="F601" t="s">
        <v>204</v>
      </c>
      <c r="G601" t="s">
        <v>204</v>
      </c>
      <c r="H601" t="s">
        <v>204</v>
      </c>
      <c r="I601" t="s">
        <v>204</v>
      </c>
      <c r="J601" t="s">
        <v>204</v>
      </c>
      <c r="K601" t="s">
        <v>204</v>
      </c>
      <c r="L601" t="s">
        <v>204</v>
      </c>
      <c r="M601" t="s">
        <v>204</v>
      </c>
      <c r="N601" t="s">
        <v>204</v>
      </c>
      <c r="O601" t="s">
        <v>204</v>
      </c>
      <c r="P601" t="s">
        <v>204</v>
      </c>
      <c r="Q601" s="80" t="s">
        <v>204</v>
      </c>
      <c r="R601" s="79"/>
      <c r="T601" t="s">
        <v>204</v>
      </c>
      <c r="U601" t="s">
        <v>204</v>
      </c>
      <c r="V601" t="s">
        <v>204</v>
      </c>
    </row>
    <row r="602" spans="2:22">
      <c r="B602" t="s">
        <v>204</v>
      </c>
      <c r="C602" s="79" t="s">
        <v>204</v>
      </c>
      <c r="E602" t="s">
        <v>204</v>
      </c>
      <c r="F602" t="s">
        <v>204</v>
      </c>
      <c r="G602" t="s">
        <v>204</v>
      </c>
      <c r="H602" t="s">
        <v>204</v>
      </c>
      <c r="I602" t="s">
        <v>204</v>
      </c>
      <c r="J602" t="s">
        <v>204</v>
      </c>
      <c r="K602" t="s">
        <v>204</v>
      </c>
      <c r="L602" t="s">
        <v>204</v>
      </c>
      <c r="M602" t="s">
        <v>204</v>
      </c>
      <c r="N602" t="s">
        <v>204</v>
      </c>
      <c r="O602" t="s">
        <v>204</v>
      </c>
      <c r="P602" t="s">
        <v>204</v>
      </c>
      <c r="Q602" s="80" t="s">
        <v>204</v>
      </c>
      <c r="R602" s="79"/>
      <c r="T602" t="s">
        <v>204</v>
      </c>
      <c r="U602" t="s">
        <v>204</v>
      </c>
      <c r="V602" t="s">
        <v>204</v>
      </c>
    </row>
    <row r="603" spans="2:22">
      <c r="B603" t="s">
        <v>204</v>
      </c>
      <c r="C603" s="79" t="s">
        <v>204</v>
      </c>
      <c r="E603" t="s">
        <v>204</v>
      </c>
      <c r="F603" t="s">
        <v>204</v>
      </c>
      <c r="G603" t="s">
        <v>204</v>
      </c>
      <c r="H603" t="s">
        <v>204</v>
      </c>
      <c r="I603" t="s">
        <v>204</v>
      </c>
      <c r="J603" t="s">
        <v>204</v>
      </c>
      <c r="K603" t="s">
        <v>204</v>
      </c>
      <c r="L603" t="s">
        <v>204</v>
      </c>
      <c r="M603" t="s">
        <v>204</v>
      </c>
      <c r="N603" t="s">
        <v>204</v>
      </c>
      <c r="O603" t="s">
        <v>204</v>
      </c>
      <c r="P603" t="s">
        <v>204</v>
      </c>
      <c r="Q603" s="80" t="s">
        <v>204</v>
      </c>
      <c r="R603" s="79"/>
      <c r="T603" t="s">
        <v>204</v>
      </c>
      <c r="U603" t="s">
        <v>204</v>
      </c>
      <c r="V603" t="s">
        <v>204</v>
      </c>
    </row>
    <row r="604" spans="2:22">
      <c r="B604" t="s">
        <v>204</v>
      </c>
      <c r="C604" s="79" t="s">
        <v>204</v>
      </c>
      <c r="E604" t="s">
        <v>204</v>
      </c>
      <c r="F604" t="s">
        <v>204</v>
      </c>
      <c r="G604" t="s">
        <v>204</v>
      </c>
      <c r="H604" t="s">
        <v>204</v>
      </c>
      <c r="I604" t="s">
        <v>204</v>
      </c>
      <c r="J604" t="s">
        <v>204</v>
      </c>
      <c r="K604" t="s">
        <v>204</v>
      </c>
      <c r="L604" t="s">
        <v>204</v>
      </c>
      <c r="M604" t="s">
        <v>204</v>
      </c>
      <c r="N604" t="s">
        <v>204</v>
      </c>
      <c r="O604" t="s">
        <v>204</v>
      </c>
      <c r="P604" t="s">
        <v>204</v>
      </c>
      <c r="Q604" s="80" t="s">
        <v>204</v>
      </c>
      <c r="R604" s="79"/>
      <c r="T604" t="s">
        <v>204</v>
      </c>
      <c r="U604" t="s">
        <v>204</v>
      </c>
      <c r="V604" t="s">
        <v>204</v>
      </c>
    </row>
    <row r="605" spans="2:22">
      <c r="B605" t="s">
        <v>204</v>
      </c>
      <c r="C605" s="79" t="s">
        <v>204</v>
      </c>
      <c r="E605" t="s">
        <v>204</v>
      </c>
      <c r="F605" t="s">
        <v>204</v>
      </c>
      <c r="G605" t="s">
        <v>204</v>
      </c>
      <c r="H605" t="s">
        <v>204</v>
      </c>
      <c r="I605" t="s">
        <v>204</v>
      </c>
      <c r="J605" t="s">
        <v>204</v>
      </c>
      <c r="K605" t="s">
        <v>204</v>
      </c>
      <c r="L605" t="s">
        <v>204</v>
      </c>
      <c r="M605" t="s">
        <v>204</v>
      </c>
      <c r="N605" t="s">
        <v>204</v>
      </c>
      <c r="O605" t="s">
        <v>204</v>
      </c>
      <c r="P605" t="s">
        <v>204</v>
      </c>
      <c r="Q605" s="80" t="s">
        <v>204</v>
      </c>
      <c r="R605" s="79"/>
      <c r="T605" t="s">
        <v>204</v>
      </c>
      <c r="U605" t="s">
        <v>204</v>
      </c>
      <c r="V605" t="s">
        <v>204</v>
      </c>
    </row>
    <row r="606" spans="2:22">
      <c r="B606" t="s">
        <v>204</v>
      </c>
      <c r="C606" s="79" t="s">
        <v>204</v>
      </c>
      <c r="E606" t="s">
        <v>204</v>
      </c>
      <c r="F606" t="s">
        <v>204</v>
      </c>
      <c r="G606" t="s">
        <v>204</v>
      </c>
      <c r="H606" t="s">
        <v>204</v>
      </c>
      <c r="I606" t="s">
        <v>204</v>
      </c>
      <c r="J606" t="s">
        <v>204</v>
      </c>
      <c r="K606" t="s">
        <v>204</v>
      </c>
      <c r="L606" t="s">
        <v>204</v>
      </c>
      <c r="M606" t="s">
        <v>204</v>
      </c>
      <c r="N606" t="s">
        <v>204</v>
      </c>
      <c r="O606" t="s">
        <v>204</v>
      </c>
      <c r="P606" t="s">
        <v>204</v>
      </c>
      <c r="Q606" s="80" t="s">
        <v>204</v>
      </c>
      <c r="R606" s="79"/>
      <c r="T606" t="s">
        <v>204</v>
      </c>
      <c r="U606" t="s">
        <v>204</v>
      </c>
      <c r="V606" t="s">
        <v>204</v>
      </c>
    </row>
    <row r="607" spans="2:22">
      <c r="B607" t="s">
        <v>204</v>
      </c>
      <c r="C607" s="79" t="s">
        <v>204</v>
      </c>
      <c r="E607" t="s">
        <v>204</v>
      </c>
      <c r="F607" t="s">
        <v>204</v>
      </c>
      <c r="G607" t="s">
        <v>204</v>
      </c>
      <c r="H607" t="s">
        <v>204</v>
      </c>
      <c r="I607" t="s">
        <v>204</v>
      </c>
      <c r="J607" t="s">
        <v>204</v>
      </c>
      <c r="K607" t="s">
        <v>204</v>
      </c>
      <c r="L607" t="s">
        <v>204</v>
      </c>
      <c r="M607" t="s">
        <v>204</v>
      </c>
      <c r="N607" t="s">
        <v>204</v>
      </c>
      <c r="O607" t="s">
        <v>204</v>
      </c>
      <c r="P607" t="s">
        <v>204</v>
      </c>
      <c r="Q607" s="80" t="s">
        <v>204</v>
      </c>
      <c r="R607" s="79"/>
      <c r="T607" t="s">
        <v>204</v>
      </c>
      <c r="U607" t="s">
        <v>204</v>
      </c>
      <c r="V607" t="s">
        <v>204</v>
      </c>
    </row>
    <row r="608" spans="2:22">
      <c r="B608" t="s">
        <v>204</v>
      </c>
      <c r="C608" s="79" t="s">
        <v>204</v>
      </c>
      <c r="E608" t="s">
        <v>204</v>
      </c>
      <c r="F608" t="s">
        <v>204</v>
      </c>
      <c r="G608" t="s">
        <v>204</v>
      </c>
      <c r="H608" t="s">
        <v>204</v>
      </c>
      <c r="I608" t="s">
        <v>204</v>
      </c>
      <c r="J608" t="s">
        <v>204</v>
      </c>
      <c r="K608" t="s">
        <v>204</v>
      </c>
      <c r="L608" t="s">
        <v>204</v>
      </c>
      <c r="M608" t="s">
        <v>204</v>
      </c>
      <c r="N608" t="s">
        <v>204</v>
      </c>
      <c r="O608" t="s">
        <v>204</v>
      </c>
      <c r="P608" t="s">
        <v>204</v>
      </c>
      <c r="Q608" s="80" t="s">
        <v>204</v>
      </c>
      <c r="R608" s="79"/>
      <c r="T608" t="s">
        <v>204</v>
      </c>
      <c r="U608" t="s">
        <v>204</v>
      </c>
      <c r="V608" t="s">
        <v>204</v>
      </c>
    </row>
    <row r="609" spans="2:22">
      <c r="B609" t="s">
        <v>204</v>
      </c>
      <c r="C609" s="79" t="s">
        <v>204</v>
      </c>
      <c r="E609" t="s">
        <v>204</v>
      </c>
      <c r="F609" t="s">
        <v>204</v>
      </c>
      <c r="G609" t="s">
        <v>204</v>
      </c>
      <c r="H609" t="s">
        <v>204</v>
      </c>
      <c r="I609" t="s">
        <v>204</v>
      </c>
      <c r="J609" t="s">
        <v>204</v>
      </c>
      <c r="K609" t="s">
        <v>204</v>
      </c>
      <c r="L609" t="s">
        <v>204</v>
      </c>
      <c r="M609" t="s">
        <v>204</v>
      </c>
      <c r="N609" t="s">
        <v>204</v>
      </c>
      <c r="O609" t="s">
        <v>204</v>
      </c>
      <c r="P609" t="s">
        <v>204</v>
      </c>
      <c r="Q609" s="80" t="s">
        <v>204</v>
      </c>
      <c r="R609" s="79"/>
      <c r="T609" t="s">
        <v>204</v>
      </c>
      <c r="U609" t="s">
        <v>204</v>
      </c>
      <c r="V609" t="s">
        <v>204</v>
      </c>
    </row>
    <row r="610" spans="2:22">
      <c r="B610" t="s">
        <v>204</v>
      </c>
      <c r="C610" s="79" t="s">
        <v>204</v>
      </c>
      <c r="E610" t="s">
        <v>204</v>
      </c>
      <c r="F610" t="s">
        <v>204</v>
      </c>
      <c r="G610" t="s">
        <v>204</v>
      </c>
      <c r="H610" t="s">
        <v>204</v>
      </c>
      <c r="I610" t="s">
        <v>204</v>
      </c>
      <c r="J610" t="s">
        <v>204</v>
      </c>
      <c r="K610" t="s">
        <v>204</v>
      </c>
      <c r="L610" t="s">
        <v>204</v>
      </c>
      <c r="M610" t="s">
        <v>204</v>
      </c>
      <c r="N610" t="s">
        <v>204</v>
      </c>
      <c r="O610" t="s">
        <v>204</v>
      </c>
      <c r="P610" t="s">
        <v>204</v>
      </c>
      <c r="Q610" s="80" t="s">
        <v>204</v>
      </c>
      <c r="R610" s="79"/>
      <c r="T610" t="s">
        <v>204</v>
      </c>
      <c r="U610" t="s">
        <v>204</v>
      </c>
      <c r="V610" t="s">
        <v>204</v>
      </c>
    </row>
    <row r="611" spans="2:22">
      <c r="B611" t="s">
        <v>204</v>
      </c>
      <c r="C611" s="79" t="s">
        <v>204</v>
      </c>
      <c r="E611" t="s">
        <v>204</v>
      </c>
      <c r="F611" t="s">
        <v>204</v>
      </c>
      <c r="G611" t="s">
        <v>204</v>
      </c>
      <c r="H611" t="s">
        <v>204</v>
      </c>
      <c r="I611" t="s">
        <v>204</v>
      </c>
      <c r="J611" t="s">
        <v>204</v>
      </c>
      <c r="K611" t="s">
        <v>204</v>
      </c>
      <c r="L611" t="s">
        <v>204</v>
      </c>
      <c r="M611" t="s">
        <v>204</v>
      </c>
      <c r="N611" t="s">
        <v>204</v>
      </c>
      <c r="O611" t="s">
        <v>204</v>
      </c>
      <c r="P611" t="s">
        <v>204</v>
      </c>
      <c r="Q611" s="80" t="s">
        <v>204</v>
      </c>
      <c r="R611" s="79"/>
      <c r="T611" t="s">
        <v>204</v>
      </c>
      <c r="U611" t="s">
        <v>204</v>
      </c>
      <c r="V611" t="s">
        <v>204</v>
      </c>
    </row>
    <row r="612" spans="2:22">
      <c r="B612" t="s">
        <v>204</v>
      </c>
      <c r="C612" s="79" t="s">
        <v>204</v>
      </c>
      <c r="E612" t="s">
        <v>204</v>
      </c>
      <c r="F612" t="s">
        <v>204</v>
      </c>
      <c r="G612" t="s">
        <v>204</v>
      </c>
      <c r="H612" t="s">
        <v>204</v>
      </c>
      <c r="I612" t="s">
        <v>204</v>
      </c>
      <c r="J612" t="s">
        <v>204</v>
      </c>
      <c r="K612" t="s">
        <v>204</v>
      </c>
      <c r="L612" t="s">
        <v>204</v>
      </c>
      <c r="M612" t="s">
        <v>204</v>
      </c>
      <c r="N612" t="s">
        <v>204</v>
      </c>
      <c r="O612" t="s">
        <v>204</v>
      </c>
      <c r="P612" t="s">
        <v>204</v>
      </c>
      <c r="Q612" s="80" t="s">
        <v>204</v>
      </c>
      <c r="R612" s="79"/>
      <c r="T612" t="s">
        <v>204</v>
      </c>
      <c r="U612" t="s">
        <v>204</v>
      </c>
      <c r="V612" t="s">
        <v>204</v>
      </c>
    </row>
    <row r="613" spans="2:22">
      <c r="B613" t="s">
        <v>204</v>
      </c>
      <c r="C613" s="79" t="s">
        <v>204</v>
      </c>
      <c r="E613" t="s">
        <v>204</v>
      </c>
      <c r="F613" t="s">
        <v>204</v>
      </c>
      <c r="G613" t="s">
        <v>204</v>
      </c>
      <c r="H613" t="s">
        <v>204</v>
      </c>
      <c r="I613" t="s">
        <v>204</v>
      </c>
      <c r="J613" t="s">
        <v>204</v>
      </c>
      <c r="K613" t="s">
        <v>204</v>
      </c>
      <c r="L613" t="s">
        <v>204</v>
      </c>
      <c r="M613" t="s">
        <v>204</v>
      </c>
      <c r="N613" t="s">
        <v>204</v>
      </c>
      <c r="O613" t="s">
        <v>204</v>
      </c>
      <c r="P613" t="s">
        <v>204</v>
      </c>
      <c r="Q613" s="80" t="s">
        <v>204</v>
      </c>
      <c r="R613" s="79"/>
      <c r="T613" t="s">
        <v>204</v>
      </c>
      <c r="U613" t="s">
        <v>204</v>
      </c>
      <c r="V613" t="s">
        <v>204</v>
      </c>
    </row>
    <row r="614" spans="2:22">
      <c r="B614" t="s">
        <v>204</v>
      </c>
      <c r="C614" s="79" t="s">
        <v>204</v>
      </c>
      <c r="E614" t="s">
        <v>204</v>
      </c>
      <c r="F614" t="s">
        <v>204</v>
      </c>
      <c r="G614" t="s">
        <v>204</v>
      </c>
      <c r="H614" t="s">
        <v>204</v>
      </c>
      <c r="I614" t="s">
        <v>204</v>
      </c>
      <c r="J614" t="s">
        <v>204</v>
      </c>
      <c r="K614" t="s">
        <v>204</v>
      </c>
      <c r="L614" t="s">
        <v>204</v>
      </c>
      <c r="M614" t="s">
        <v>204</v>
      </c>
      <c r="N614" t="s">
        <v>204</v>
      </c>
      <c r="O614" t="s">
        <v>204</v>
      </c>
      <c r="P614" t="s">
        <v>204</v>
      </c>
      <c r="Q614" s="80" t="s">
        <v>204</v>
      </c>
      <c r="R614" s="79"/>
      <c r="T614" t="s">
        <v>204</v>
      </c>
      <c r="U614" t="s">
        <v>204</v>
      </c>
      <c r="V614" t="s">
        <v>204</v>
      </c>
    </row>
    <row r="615" spans="2:22">
      <c r="B615" t="s">
        <v>204</v>
      </c>
      <c r="C615" s="79" t="s">
        <v>204</v>
      </c>
      <c r="E615" t="s">
        <v>204</v>
      </c>
      <c r="F615" t="s">
        <v>204</v>
      </c>
      <c r="G615" t="s">
        <v>204</v>
      </c>
      <c r="H615" t="s">
        <v>204</v>
      </c>
      <c r="I615" t="s">
        <v>204</v>
      </c>
      <c r="J615" t="s">
        <v>204</v>
      </c>
      <c r="K615" t="s">
        <v>204</v>
      </c>
      <c r="L615" t="s">
        <v>204</v>
      </c>
      <c r="M615" t="s">
        <v>204</v>
      </c>
      <c r="N615" t="s">
        <v>204</v>
      </c>
      <c r="O615" t="s">
        <v>204</v>
      </c>
      <c r="P615" t="s">
        <v>204</v>
      </c>
      <c r="Q615" s="80" t="s">
        <v>204</v>
      </c>
      <c r="R615" s="79"/>
      <c r="T615" t="s">
        <v>204</v>
      </c>
      <c r="U615" t="s">
        <v>204</v>
      </c>
      <c r="V615" t="s">
        <v>204</v>
      </c>
    </row>
    <row r="616" spans="2:22">
      <c r="B616" t="s">
        <v>204</v>
      </c>
      <c r="C616" s="79" t="s">
        <v>204</v>
      </c>
      <c r="E616" t="s">
        <v>204</v>
      </c>
      <c r="F616" t="s">
        <v>204</v>
      </c>
      <c r="G616" t="s">
        <v>204</v>
      </c>
      <c r="H616" t="s">
        <v>204</v>
      </c>
      <c r="I616" t="s">
        <v>204</v>
      </c>
      <c r="J616" t="s">
        <v>204</v>
      </c>
      <c r="K616" t="s">
        <v>204</v>
      </c>
      <c r="L616" t="s">
        <v>204</v>
      </c>
      <c r="M616" t="s">
        <v>204</v>
      </c>
      <c r="N616" t="s">
        <v>204</v>
      </c>
      <c r="O616" t="s">
        <v>204</v>
      </c>
      <c r="P616" t="s">
        <v>204</v>
      </c>
      <c r="Q616" s="80" t="s">
        <v>204</v>
      </c>
      <c r="R616" s="79"/>
      <c r="T616" t="s">
        <v>204</v>
      </c>
      <c r="U616" t="s">
        <v>204</v>
      </c>
      <c r="V616" t="s">
        <v>204</v>
      </c>
    </row>
    <row r="617" spans="2:22">
      <c r="B617" t="s">
        <v>204</v>
      </c>
      <c r="C617" s="79" t="s">
        <v>204</v>
      </c>
      <c r="E617" t="s">
        <v>204</v>
      </c>
      <c r="F617" t="s">
        <v>204</v>
      </c>
      <c r="G617" t="s">
        <v>204</v>
      </c>
      <c r="H617" t="s">
        <v>204</v>
      </c>
      <c r="I617" t="s">
        <v>204</v>
      </c>
      <c r="J617" t="s">
        <v>204</v>
      </c>
      <c r="K617" t="s">
        <v>204</v>
      </c>
      <c r="L617" t="s">
        <v>204</v>
      </c>
      <c r="M617" t="s">
        <v>204</v>
      </c>
      <c r="N617" t="s">
        <v>204</v>
      </c>
      <c r="O617" t="s">
        <v>204</v>
      </c>
      <c r="P617" t="s">
        <v>204</v>
      </c>
      <c r="Q617" s="80" t="s">
        <v>204</v>
      </c>
      <c r="R617" s="79"/>
      <c r="T617" t="s">
        <v>204</v>
      </c>
      <c r="U617" t="s">
        <v>204</v>
      </c>
      <c r="V617" t="s">
        <v>204</v>
      </c>
    </row>
    <row r="618" spans="2:22">
      <c r="B618" t="s">
        <v>204</v>
      </c>
      <c r="C618" s="79" t="s">
        <v>204</v>
      </c>
      <c r="E618" t="s">
        <v>204</v>
      </c>
      <c r="F618" t="s">
        <v>204</v>
      </c>
      <c r="G618" t="s">
        <v>204</v>
      </c>
      <c r="H618" t="s">
        <v>204</v>
      </c>
      <c r="I618" t="s">
        <v>204</v>
      </c>
      <c r="J618" t="s">
        <v>204</v>
      </c>
      <c r="K618" t="s">
        <v>204</v>
      </c>
      <c r="L618" t="s">
        <v>204</v>
      </c>
      <c r="M618" t="s">
        <v>204</v>
      </c>
      <c r="N618" t="s">
        <v>204</v>
      </c>
      <c r="O618" t="s">
        <v>204</v>
      </c>
      <c r="P618" t="s">
        <v>204</v>
      </c>
      <c r="Q618" s="80" t="s">
        <v>204</v>
      </c>
      <c r="R618" s="79"/>
      <c r="T618" t="s">
        <v>204</v>
      </c>
      <c r="U618" t="s">
        <v>204</v>
      </c>
      <c r="V618" t="s">
        <v>204</v>
      </c>
    </row>
    <row r="619" spans="2:22">
      <c r="B619" t="s">
        <v>204</v>
      </c>
      <c r="C619" s="79" t="s">
        <v>204</v>
      </c>
      <c r="E619" t="s">
        <v>204</v>
      </c>
      <c r="F619" t="s">
        <v>204</v>
      </c>
      <c r="G619" t="s">
        <v>204</v>
      </c>
      <c r="H619" t="s">
        <v>204</v>
      </c>
      <c r="I619" t="s">
        <v>204</v>
      </c>
      <c r="J619" t="s">
        <v>204</v>
      </c>
      <c r="K619" t="s">
        <v>204</v>
      </c>
      <c r="L619" t="s">
        <v>204</v>
      </c>
      <c r="M619" t="s">
        <v>204</v>
      </c>
      <c r="N619" t="s">
        <v>204</v>
      </c>
      <c r="O619" t="s">
        <v>204</v>
      </c>
      <c r="P619" t="s">
        <v>204</v>
      </c>
      <c r="Q619" s="80" t="s">
        <v>204</v>
      </c>
      <c r="R619" s="79"/>
      <c r="T619" t="s">
        <v>204</v>
      </c>
      <c r="U619" t="s">
        <v>204</v>
      </c>
      <c r="V619" t="s">
        <v>204</v>
      </c>
    </row>
    <row r="620" spans="2:22">
      <c r="B620" t="s">
        <v>204</v>
      </c>
      <c r="C620" s="79" t="s">
        <v>204</v>
      </c>
      <c r="E620" t="s">
        <v>204</v>
      </c>
      <c r="F620" t="s">
        <v>204</v>
      </c>
      <c r="G620" t="s">
        <v>204</v>
      </c>
      <c r="H620" t="s">
        <v>204</v>
      </c>
      <c r="I620" t="s">
        <v>204</v>
      </c>
      <c r="J620" t="s">
        <v>204</v>
      </c>
      <c r="K620" t="s">
        <v>204</v>
      </c>
      <c r="L620" t="s">
        <v>204</v>
      </c>
      <c r="M620" t="s">
        <v>204</v>
      </c>
      <c r="N620" t="s">
        <v>204</v>
      </c>
      <c r="O620" t="s">
        <v>204</v>
      </c>
      <c r="P620" t="s">
        <v>204</v>
      </c>
      <c r="Q620" s="80" t="s">
        <v>204</v>
      </c>
      <c r="R620" s="79"/>
      <c r="T620" t="s">
        <v>204</v>
      </c>
      <c r="U620" t="s">
        <v>204</v>
      </c>
      <c r="V620" t="s">
        <v>204</v>
      </c>
    </row>
    <row r="621" spans="2:22">
      <c r="B621" t="s">
        <v>204</v>
      </c>
      <c r="C621" s="79" t="s">
        <v>204</v>
      </c>
      <c r="E621" t="s">
        <v>204</v>
      </c>
      <c r="F621" t="s">
        <v>204</v>
      </c>
      <c r="G621" t="s">
        <v>204</v>
      </c>
      <c r="H621" t="s">
        <v>204</v>
      </c>
      <c r="I621" t="s">
        <v>204</v>
      </c>
      <c r="J621" t="s">
        <v>204</v>
      </c>
      <c r="K621" t="s">
        <v>204</v>
      </c>
      <c r="L621" t="s">
        <v>204</v>
      </c>
      <c r="M621" t="s">
        <v>204</v>
      </c>
      <c r="N621" t="s">
        <v>204</v>
      </c>
      <c r="O621" t="s">
        <v>204</v>
      </c>
      <c r="P621" t="s">
        <v>204</v>
      </c>
      <c r="Q621" s="80" t="s">
        <v>204</v>
      </c>
      <c r="R621" s="79"/>
      <c r="T621" t="s">
        <v>204</v>
      </c>
      <c r="U621" t="s">
        <v>204</v>
      </c>
      <c r="V621" t="s">
        <v>204</v>
      </c>
    </row>
    <row r="622" spans="2:22">
      <c r="B622" t="s">
        <v>204</v>
      </c>
      <c r="C622" s="79" t="s">
        <v>204</v>
      </c>
      <c r="E622" t="s">
        <v>204</v>
      </c>
      <c r="F622" t="s">
        <v>204</v>
      </c>
      <c r="G622" t="s">
        <v>204</v>
      </c>
      <c r="H622" t="s">
        <v>204</v>
      </c>
      <c r="I622" t="s">
        <v>204</v>
      </c>
      <c r="J622" t="s">
        <v>204</v>
      </c>
      <c r="K622" t="s">
        <v>204</v>
      </c>
      <c r="L622" t="s">
        <v>204</v>
      </c>
      <c r="M622" t="s">
        <v>204</v>
      </c>
      <c r="N622" t="s">
        <v>204</v>
      </c>
      <c r="O622" t="s">
        <v>204</v>
      </c>
      <c r="P622" t="s">
        <v>204</v>
      </c>
      <c r="Q622" s="80" t="s">
        <v>204</v>
      </c>
      <c r="R622" s="79"/>
      <c r="T622" t="s">
        <v>204</v>
      </c>
      <c r="U622" t="s">
        <v>204</v>
      </c>
      <c r="V622" t="s">
        <v>204</v>
      </c>
    </row>
    <row r="623" spans="2:22">
      <c r="B623" t="s">
        <v>204</v>
      </c>
      <c r="C623" s="79" t="s">
        <v>204</v>
      </c>
      <c r="E623" t="s">
        <v>204</v>
      </c>
      <c r="F623" t="s">
        <v>204</v>
      </c>
      <c r="G623" t="s">
        <v>204</v>
      </c>
      <c r="H623" t="s">
        <v>204</v>
      </c>
      <c r="I623" t="s">
        <v>204</v>
      </c>
      <c r="J623" t="s">
        <v>204</v>
      </c>
      <c r="K623" t="s">
        <v>204</v>
      </c>
      <c r="L623" t="s">
        <v>204</v>
      </c>
      <c r="M623" t="s">
        <v>204</v>
      </c>
      <c r="N623" t="s">
        <v>204</v>
      </c>
      <c r="O623" t="s">
        <v>204</v>
      </c>
      <c r="P623" t="s">
        <v>204</v>
      </c>
      <c r="Q623" s="80" t="s">
        <v>204</v>
      </c>
      <c r="R623" s="79"/>
      <c r="T623" t="s">
        <v>204</v>
      </c>
      <c r="U623" t="s">
        <v>204</v>
      </c>
      <c r="V623" t="s">
        <v>204</v>
      </c>
    </row>
    <row r="624" spans="2:22">
      <c r="B624" t="s">
        <v>204</v>
      </c>
      <c r="C624" s="79" t="s">
        <v>204</v>
      </c>
      <c r="E624" t="s">
        <v>204</v>
      </c>
      <c r="F624" t="s">
        <v>204</v>
      </c>
      <c r="G624" t="s">
        <v>204</v>
      </c>
      <c r="H624" t="s">
        <v>204</v>
      </c>
      <c r="I624" t="s">
        <v>204</v>
      </c>
      <c r="J624" t="s">
        <v>204</v>
      </c>
      <c r="K624" t="s">
        <v>204</v>
      </c>
      <c r="L624" t="s">
        <v>204</v>
      </c>
      <c r="M624" t="s">
        <v>204</v>
      </c>
      <c r="N624" t="s">
        <v>204</v>
      </c>
      <c r="O624" t="s">
        <v>204</v>
      </c>
      <c r="P624" t="s">
        <v>204</v>
      </c>
      <c r="Q624" s="80" t="s">
        <v>204</v>
      </c>
      <c r="R624" s="79"/>
      <c r="T624" t="s">
        <v>204</v>
      </c>
      <c r="U624" t="s">
        <v>204</v>
      </c>
      <c r="V624" t="s">
        <v>204</v>
      </c>
    </row>
    <row r="625" spans="2:22">
      <c r="B625" t="s">
        <v>204</v>
      </c>
      <c r="C625" s="79" t="s">
        <v>204</v>
      </c>
      <c r="E625" t="s">
        <v>204</v>
      </c>
      <c r="F625" t="s">
        <v>204</v>
      </c>
      <c r="G625" t="s">
        <v>204</v>
      </c>
      <c r="H625" t="s">
        <v>204</v>
      </c>
      <c r="I625" t="s">
        <v>204</v>
      </c>
      <c r="J625" t="s">
        <v>204</v>
      </c>
      <c r="K625" t="s">
        <v>204</v>
      </c>
      <c r="L625" t="s">
        <v>204</v>
      </c>
      <c r="M625" t="s">
        <v>204</v>
      </c>
      <c r="N625" t="s">
        <v>204</v>
      </c>
      <c r="O625" t="s">
        <v>204</v>
      </c>
      <c r="P625" t="s">
        <v>204</v>
      </c>
      <c r="Q625" s="80" t="s">
        <v>204</v>
      </c>
      <c r="R625" s="79"/>
      <c r="T625" t="s">
        <v>204</v>
      </c>
      <c r="U625" t="s">
        <v>204</v>
      </c>
      <c r="V625" t="s">
        <v>204</v>
      </c>
    </row>
    <row r="626" spans="2:22">
      <c r="B626" t="s">
        <v>204</v>
      </c>
      <c r="C626" s="79" t="s">
        <v>204</v>
      </c>
      <c r="E626" t="s">
        <v>204</v>
      </c>
      <c r="F626" t="s">
        <v>204</v>
      </c>
      <c r="G626" t="s">
        <v>204</v>
      </c>
      <c r="H626" t="s">
        <v>204</v>
      </c>
      <c r="I626" t="s">
        <v>204</v>
      </c>
      <c r="J626" t="s">
        <v>204</v>
      </c>
      <c r="K626" t="s">
        <v>204</v>
      </c>
      <c r="L626" t="s">
        <v>204</v>
      </c>
      <c r="M626" t="s">
        <v>204</v>
      </c>
      <c r="N626" t="s">
        <v>204</v>
      </c>
      <c r="O626" t="s">
        <v>204</v>
      </c>
      <c r="P626" t="s">
        <v>204</v>
      </c>
      <c r="Q626" s="80" t="s">
        <v>204</v>
      </c>
      <c r="R626" s="79"/>
      <c r="T626" t="s">
        <v>204</v>
      </c>
      <c r="U626" t="s">
        <v>204</v>
      </c>
      <c r="V626" t="s">
        <v>204</v>
      </c>
    </row>
    <row r="627" spans="2:22">
      <c r="B627" t="s">
        <v>204</v>
      </c>
      <c r="C627" s="79" t="s">
        <v>204</v>
      </c>
      <c r="E627" t="s">
        <v>204</v>
      </c>
      <c r="F627" t="s">
        <v>204</v>
      </c>
      <c r="G627" t="s">
        <v>204</v>
      </c>
      <c r="H627" t="s">
        <v>204</v>
      </c>
      <c r="I627" t="s">
        <v>204</v>
      </c>
      <c r="J627" t="s">
        <v>204</v>
      </c>
      <c r="K627" t="s">
        <v>204</v>
      </c>
      <c r="L627" t="s">
        <v>204</v>
      </c>
      <c r="M627" t="s">
        <v>204</v>
      </c>
      <c r="N627" t="s">
        <v>204</v>
      </c>
      <c r="O627" t="s">
        <v>204</v>
      </c>
      <c r="P627" t="s">
        <v>204</v>
      </c>
      <c r="Q627" s="80" t="s">
        <v>204</v>
      </c>
      <c r="R627" s="79"/>
      <c r="T627" t="s">
        <v>204</v>
      </c>
      <c r="U627" t="s">
        <v>204</v>
      </c>
      <c r="V627" t="s">
        <v>204</v>
      </c>
    </row>
    <row r="628" spans="2:22">
      <c r="B628" t="s">
        <v>204</v>
      </c>
      <c r="C628" s="79" t="s">
        <v>204</v>
      </c>
      <c r="E628" t="s">
        <v>204</v>
      </c>
      <c r="F628" t="s">
        <v>204</v>
      </c>
      <c r="G628" t="s">
        <v>204</v>
      </c>
      <c r="H628" t="s">
        <v>204</v>
      </c>
      <c r="I628" t="s">
        <v>204</v>
      </c>
      <c r="J628" t="s">
        <v>204</v>
      </c>
      <c r="K628" t="s">
        <v>204</v>
      </c>
      <c r="L628" t="s">
        <v>204</v>
      </c>
      <c r="M628" t="s">
        <v>204</v>
      </c>
      <c r="N628" t="s">
        <v>204</v>
      </c>
      <c r="O628" t="s">
        <v>204</v>
      </c>
      <c r="P628" t="s">
        <v>204</v>
      </c>
      <c r="Q628" s="80" t="s">
        <v>204</v>
      </c>
      <c r="R628" s="79"/>
      <c r="T628" t="s">
        <v>204</v>
      </c>
      <c r="U628" t="s">
        <v>204</v>
      </c>
      <c r="V628" t="s">
        <v>204</v>
      </c>
    </row>
    <row r="629" spans="2:22">
      <c r="B629" t="s">
        <v>204</v>
      </c>
      <c r="C629" s="79" t="s">
        <v>204</v>
      </c>
      <c r="E629" t="s">
        <v>204</v>
      </c>
      <c r="F629" t="s">
        <v>204</v>
      </c>
      <c r="G629" t="s">
        <v>204</v>
      </c>
      <c r="H629" t="s">
        <v>204</v>
      </c>
      <c r="I629" t="s">
        <v>204</v>
      </c>
      <c r="J629" t="s">
        <v>204</v>
      </c>
      <c r="K629" t="s">
        <v>204</v>
      </c>
      <c r="L629" t="s">
        <v>204</v>
      </c>
      <c r="M629" t="s">
        <v>204</v>
      </c>
      <c r="N629" t="s">
        <v>204</v>
      </c>
      <c r="O629" t="s">
        <v>204</v>
      </c>
      <c r="P629" t="s">
        <v>204</v>
      </c>
      <c r="Q629" s="80" t="s">
        <v>204</v>
      </c>
      <c r="R629" s="79"/>
      <c r="T629" t="s">
        <v>204</v>
      </c>
      <c r="U629" t="s">
        <v>204</v>
      </c>
      <c r="V629" t="s">
        <v>204</v>
      </c>
    </row>
    <row r="630" spans="2:22">
      <c r="B630" t="s">
        <v>204</v>
      </c>
      <c r="C630" s="79" t="s">
        <v>204</v>
      </c>
      <c r="E630" t="s">
        <v>204</v>
      </c>
      <c r="F630" t="s">
        <v>204</v>
      </c>
      <c r="G630" t="s">
        <v>204</v>
      </c>
      <c r="H630" t="s">
        <v>204</v>
      </c>
      <c r="I630" t="s">
        <v>204</v>
      </c>
      <c r="J630" t="s">
        <v>204</v>
      </c>
      <c r="K630" t="s">
        <v>204</v>
      </c>
      <c r="L630" t="s">
        <v>204</v>
      </c>
      <c r="M630" t="s">
        <v>204</v>
      </c>
      <c r="N630" t="s">
        <v>204</v>
      </c>
      <c r="O630" t="s">
        <v>204</v>
      </c>
      <c r="P630" t="s">
        <v>204</v>
      </c>
      <c r="Q630" s="80" t="s">
        <v>204</v>
      </c>
      <c r="R630" s="79"/>
      <c r="T630" t="s">
        <v>204</v>
      </c>
      <c r="U630" t="s">
        <v>204</v>
      </c>
      <c r="V630" t="s">
        <v>204</v>
      </c>
    </row>
    <row r="631" spans="2:22">
      <c r="B631" t="s">
        <v>204</v>
      </c>
      <c r="C631" s="79" t="s">
        <v>204</v>
      </c>
      <c r="E631" t="s">
        <v>204</v>
      </c>
      <c r="F631" t="s">
        <v>204</v>
      </c>
      <c r="G631" t="s">
        <v>204</v>
      </c>
      <c r="H631" t="s">
        <v>204</v>
      </c>
      <c r="I631" t="s">
        <v>204</v>
      </c>
      <c r="J631" t="s">
        <v>204</v>
      </c>
      <c r="K631" t="s">
        <v>204</v>
      </c>
      <c r="L631" t="s">
        <v>204</v>
      </c>
      <c r="M631" t="s">
        <v>204</v>
      </c>
      <c r="N631" t="s">
        <v>204</v>
      </c>
      <c r="O631" t="s">
        <v>204</v>
      </c>
      <c r="P631" t="s">
        <v>204</v>
      </c>
      <c r="Q631" s="80" t="s">
        <v>204</v>
      </c>
      <c r="R631" s="79"/>
      <c r="T631" t="s">
        <v>204</v>
      </c>
      <c r="U631" t="s">
        <v>204</v>
      </c>
      <c r="V631" t="s">
        <v>204</v>
      </c>
    </row>
    <row r="632" spans="2:22">
      <c r="B632" t="s">
        <v>204</v>
      </c>
      <c r="C632" s="79" t="s">
        <v>204</v>
      </c>
      <c r="E632" t="s">
        <v>204</v>
      </c>
      <c r="F632" t="s">
        <v>204</v>
      </c>
      <c r="G632" t="s">
        <v>204</v>
      </c>
      <c r="H632" t="s">
        <v>204</v>
      </c>
      <c r="I632" t="s">
        <v>204</v>
      </c>
      <c r="J632" t="s">
        <v>204</v>
      </c>
      <c r="K632" t="s">
        <v>204</v>
      </c>
      <c r="L632" t="s">
        <v>204</v>
      </c>
      <c r="M632" t="s">
        <v>204</v>
      </c>
      <c r="N632" t="s">
        <v>204</v>
      </c>
      <c r="O632" t="s">
        <v>204</v>
      </c>
      <c r="P632" t="s">
        <v>204</v>
      </c>
      <c r="Q632" s="80" t="s">
        <v>204</v>
      </c>
      <c r="R632" s="79"/>
      <c r="T632" t="s">
        <v>204</v>
      </c>
      <c r="U632" t="s">
        <v>204</v>
      </c>
      <c r="V632" t="s">
        <v>204</v>
      </c>
    </row>
    <row r="633" spans="2:22">
      <c r="B633" t="s">
        <v>204</v>
      </c>
      <c r="C633" s="79" t="s">
        <v>204</v>
      </c>
      <c r="E633" t="s">
        <v>204</v>
      </c>
      <c r="F633" t="s">
        <v>204</v>
      </c>
      <c r="G633" t="s">
        <v>204</v>
      </c>
      <c r="H633" t="s">
        <v>204</v>
      </c>
      <c r="I633" t="s">
        <v>204</v>
      </c>
      <c r="J633" t="s">
        <v>204</v>
      </c>
      <c r="K633" t="s">
        <v>204</v>
      </c>
      <c r="L633" t="s">
        <v>204</v>
      </c>
      <c r="M633" t="s">
        <v>204</v>
      </c>
      <c r="N633" t="s">
        <v>204</v>
      </c>
      <c r="O633" t="s">
        <v>204</v>
      </c>
      <c r="P633" t="s">
        <v>204</v>
      </c>
      <c r="Q633" s="80" t="s">
        <v>204</v>
      </c>
      <c r="R633" s="79"/>
      <c r="T633" t="s">
        <v>204</v>
      </c>
      <c r="U633" t="s">
        <v>204</v>
      </c>
      <c r="V633" t="s">
        <v>204</v>
      </c>
    </row>
    <row r="634" spans="2:22">
      <c r="B634" t="s">
        <v>204</v>
      </c>
      <c r="C634" s="79" t="s">
        <v>204</v>
      </c>
      <c r="E634" t="s">
        <v>204</v>
      </c>
      <c r="F634" t="s">
        <v>204</v>
      </c>
      <c r="G634" t="s">
        <v>204</v>
      </c>
      <c r="H634" t="s">
        <v>204</v>
      </c>
      <c r="I634" t="s">
        <v>204</v>
      </c>
      <c r="J634" t="s">
        <v>204</v>
      </c>
      <c r="K634" t="s">
        <v>204</v>
      </c>
      <c r="L634" t="s">
        <v>204</v>
      </c>
      <c r="M634" t="s">
        <v>204</v>
      </c>
      <c r="N634" t="s">
        <v>204</v>
      </c>
      <c r="O634" t="s">
        <v>204</v>
      </c>
      <c r="P634" t="s">
        <v>204</v>
      </c>
      <c r="Q634" s="80" t="s">
        <v>204</v>
      </c>
      <c r="R634" s="79"/>
      <c r="T634" t="s">
        <v>204</v>
      </c>
      <c r="U634" t="s">
        <v>204</v>
      </c>
      <c r="V634" t="s">
        <v>204</v>
      </c>
    </row>
    <row r="635" spans="2:22">
      <c r="B635" t="s">
        <v>204</v>
      </c>
      <c r="C635" s="79" t="s">
        <v>204</v>
      </c>
      <c r="E635" t="s">
        <v>204</v>
      </c>
      <c r="F635" t="s">
        <v>204</v>
      </c>
      <c r="G635" t="s">
        <v>204</v>
      </c>
      <c r="H635" t="s">
        <v>204</v>
      </c>
      <c r="I635" t="s">
        <v>204</v>
      </c>
      <c r="J635" t="s">
        <v>204</v>
      </c>
      <c r="K635" t="s">
        <v>204</v>
      </c>
      <c r="L635" t="s">
        <v>204</v>
      </c>
      <c r="M635" t="s">
        <v>204</v>
      </c>
      <c r="N635" t="s">
        <v>204</v>
      </c>
      <c r="O635" t="s">
        <v>204</v>
      </c>
      <c r="P635" t="s">
        <v>204</v>
      </c>
      <c r="Q635" s="80" t="s">
        <v>204</v>
      </c>
      <c r="R635" s="79"/>
      <c r="T635" t="s">
        <v>204</v>
      </c>
      <c r="U635" t="s">
        <v>204</v>
      </c>
      <c r="V635" t="s">
        <v>204</v>
      </c>
    </row>
    <row r="636" spans="2:22">
      <c r="B636" t="s">
        <v>204</v>
      </c>
      <c r="C636" s="79" t="s">
        <v>204</v>
      </c>
      <c r="E636" t="s">
        <v>204</v>
      </c>
      <c r="F636" t="s">
        <v>204</v>
      </c>
      <c r="G636" t="s">
        <v>204</v>
      </c>
      <c r="H636" t="s">
        <v>204</v>
      </c>
      <c r="I636" t="s">
        <v>204</v>
      </c>
      <c r="J636" t="s">
        <v>204</v>
      </c>
      <c r="K636" t="s">
        <v>204</v>
      </c>
      <c r="L636" t="s">
        <v>204</v>
      </c>
      <c r="M636" t="s">
        <v>204</v>
      </c>
      <c r="N636" t="s">
        <v>204</v>
      </c>
      <c r="O636" t="s">
        <v>204</v>
      </c>
      <c r="P636" t="s">
        <v>204</v>
      </c>
      <c r="Q636" s="80" t="s">
        <v>204</v>
      </c>
      <c r="R636" s="79"/>
      <c r="T636" t="s">
        <v>204</v>
      </c>
      <c r="U636" t="s">
        <v>204</v>
      </c>
      <c r="V636" t="s">
        <v>204</v>
      </c>
    </row>
    <row r="637" spans="2:22">
      <c r="B637" t="s">
        <v>204</v>
      </c>
      <c r="C637" s="79" t="s">
        <v>204</v>
      </c>
      <c r="E637" t="s">
        <v>204</v>
      </c>
      <c r="F637" t="s">
        <v>204</v>
      </c>
      <c r="G637" t="s">
        <v>204</v>
      </c>
      <c r="H637" t="s">
        <v>204</v>
      </c>
      <c r="I637" t="s">
        <v>204</v>
      </c>
      <c r="J637" t="s">
        <v>204</v>
      </c>
      <c r="K637" t="s">
        <v>204</v>
      </c>
      <c r="L637" t="s">
        <v>204</v>
      </c>
      <c r="M637" t="s">
        <v>204</v>
      </c>
      <c r="N637" t="s">
        <v>204</v>
      </c>
      <c r="O637" t="s">
        <v>204</v>
      </c>
      <c r="P637" t="s">
        <v>204</v>
      </c>
      <c r="Q637" s="80" t="s">
        <v>204</v>
      </c>
      <c r="R637" s="79"/>
      <c r="T637" t="s">
        <v>204</v>
      </c>
      <c r="U637" t="s">
        <v>204</v>
      </c>
      <c r="V637" t="s">
        <v>204</v>
      </c>
    </row>
    <row r="638" spans="2:22">
      <c r="B638" t="s">
        <v>204</v>
      </c>
      <c r="C638" s="79" t="s">
        <v>204</v>
      </c>
      <c r="E638" t="s">
        <v>204</v>
      </c>
      <c r="F638" t="s">
        <v>204</v>
      </c>
      <c r="G638" t="s">
        <v>204</v>
      </c>
      <c r="H638" t="s">
        <v>204</v>
      </c>
      <c r="I638" t="s">
        <v>204</v>
      </c>
      <c r="J638" t="s">
        <v>204</v>
      </c>
      <c r="K638" t="s">
        <v>204</v>
      </c>
      <c r="L638" t="s">
        <v>204</v>
      </c>
      <c r="M638" t="s">
        <v>204</v>
      </c>
      <c r="N638" t="s">
        <v>204</v>
      </c>
      <c r="O638" t="s">
        <v>204</v>
      </c>
      <c r="P638" t="s">
        <v>204</v>
      </c>
      <c r="Q638" s="80" t="s">
        <v>204</v>
      </c>
      <c r="R638" s="79"/>
      <c r="T638" t="s">
        <v>204</v>
      </c>
      <c r="U638" t="s">
        <v>204</v>
      </c>
      <c r="V638" t="s">
        <v>204</v>
      </c>
    </row>
    <row r="639" spans="2:22">
      <c r="B639" t="s">
        <v>204</v>
      </c>
      <c r="C639" s="79" t="s">
        <v>204</v>
      </c>
      <c r="E639" t="s">
        <v>204</v>
      </c>
      <c r="F639" t="s">
        <v>204</v>
      </c>
      <c r="G639" t="s">
        <v>204</v>
      </c>
      <c r="H639" t="s">
        <v>204</v>
      </c>
      <c r="I639" t="s">
        <v>204</v>
      </c>
      <c r="J639" t="s">
        <v>204</v>
      </c>
      <c r="K639" t="s">
        <v>204</v>
      </c>
      <c r="L639" t="s">
        <v>204</v>
      </c>
      <c r="M639" t="s">
        <v>204</v>
      </c>
      <c r="N639" t="s">
        <v>204</v>
      </c>
      <c r="O639" t="s">
        <v>204</v>
      </c>
      <c r="P639" t="s">
        <v>204</v>
      </c>
      <c r="Q639" s="80" t="s">
        <v>204</v>
      </c>
      <c r="R639" s="79"/>
      <c r="T639" t="s">
        <v>204</v>
      </c>
      <c r="U639" t="s">
        <v>204</v>
      </c>
      <c r="V639" t="s">
        <v>204</v>
      </c>
    </row>
    <row r="640" spans="2:22">
      <c r="B640" t="s">
        <v>204</v>
      </c>
      <c r="C640" s="79" t="s">
        <v>204</v>
      </c>
      <c r="E640" t="s">
        <v>204</v>
      </c>
      <c r="F640" t="s">
        <v>204</v>
      </c>
      <c r="G640" t="s">
        <v>204</v>
      </c>
      <c r="H640" t="s">
        <v>204</v>
      </c>
      <c r="I640" t="s">
        <v>204</v>
      </c>
      <c r="J640" t="s">
        <v>204</v>
      </c>
      <c r="K640" t="s">
        <v>204</v>
      </c>
      <c r="L640" t="s">
        <v>204</v>
      </c>
      <c r="M640" t="s">
        <v>204</v>
      </c>
      <c r="N640" t="s">
        <v>204</v>
      </c>
      <c r="O640" t="s">
        <v>204</v>
      </c>
      <c r="P640" t="s">
        <v>204</v>
      </c>
      <c r="Q640" s="80" t="s">
        <v>204</v>
      </c>
      <c r="R640" s="79"/>
      <c r="T640" t="s">
        <v>204</v>
      </c>
      <c r="U640" t="s">
        <v>204</v>
      </c>
      <c r="V640" t="s">
        <v>204</v>
      </c>
    </row>
    <row r="641" spans="2:22">
      <c r="B641" t="s">
        <v>204</v>
      </c>
      <c r="C641" s="79" t="s">
        <v>204</v>
      </c>
      <c r="E641" t="s">
        <v>204</v>
      </c>
      <c r="F641" t="s">
        <v>204</v>
      </c>
      <c r="G641" t="s">
        <v>204</v>
      </c>
      <c r="H641" t="s">
        <v>204</v>
      </c>
      <c r="I641" t="s">
        <v>204</v>
      </c>
      <c r="J641" t="s">
        <v>204</v>
      </c>
      <c r="K641" t="s">
        <v>204</v>
      </c>
      <c r="L641" t="s">
        <v>204</v>
      </c>
      <c r="M641" t="s">
        <v>204</v>
      </c>
      <c r="N641" t="s">
        <v>204</v>
      </c>
      <c r="O641" t="s">
        <v>204</v>
      </c>
      <c r="P641" t="s">
        <v>204</v>
      </c>
      <c r="Q641" s="80" t="s">
        <v>204</v>
      </c>
      <c r="R641" s="79"/>
      <c r="T641" t="s">
        <v>204</v>
      </c>
      <c r="U641" t="s">
        <v>204</v>
      </c>
      <c r="V641" t="s">
        <v>204</v>
      </c>
    </row>
    <row r="642" spans="2:22">
      <c r="B642" t="s">
        <v>204</v>
      </c>
      <c r="C642" s="79" t="s">
        <v>204</v>
      </c>
      <c r="E642" t="s">
        <v>204</v>
      </c>
      <c r="F642" t="s">
        <v>204</v>
      </c>
      <c r="G642" t="s">
        <v>204</v>
      </c>
      <c r="H642" t="s">
        <v>204</v>
      </c>
      <c r="I642" t="s">
        <v>204</v>
      </c>
      <c r="J642" t="s">
        <v>204</v>
      </c>
      <c r="K642" t="s">
        <v>204</v>
      </c>
      <c r="L642" t="s">
        <v>204</v>
      </c>
      <c r="M642" t="s">
        <v>204</v>
      </c>
      <c r="N642" t="s">
        <v>204</v>
      </c>
      <c r="O642" t="s">
        <v>204</v>
      </c>
      <c r="P642" t="s">
        <v>204</v>
      </c>
      <c r="Q642" s="80" t="s">
        <v>204</v>
      </c>
      <c r="R642" s="79"/>
      <c r="T642" t="s">
        <v>204</v>
      </c>
      <c r="U642" t="s">
        <v>204</v>
      </c>
      <c r="V642" t="s">
        <v>204</v>
      </c>
    </row>
    <row r="643" spans="2:22">
      <c r="B643" t="s">
        <v>204</v>
      </c>
      <c r="C643" s="79" t="s">
        <v>204</v>
      </c>
      <c r="E643" t="s">
        <v>204</v>
      </c>
      <c r="F643" t="s">
        <v>204</v>
      </c>
      <c r="G643" t="s">
        <v>204</v>
      </c>
      <c r="H643" t="s">
        <v>204</v>
      </c>
      <c r="I643" t="s">
        <v>204</v>
      </c>
      <c r="J643" t="s">
        <v>204</v>
      </c>
      <c r="K643" t="s">
        <v>204</v>
      </c>
      <c r="L643" t="s">
        <v>204</v>
      </c>
      <c r="M643" t="s">
        <v>204</v>
      </c>
      <c r="N643" t="s">
        <v>204</v>
      </c>
      <c r="O643" t="s">
        <v>204</v>
      </c>
      <c r="P643" t="s">
        <v>204</v>
      </c>
      <c r="Q643" s="80" t="s">
        <v>204</v>
      </c>
      <c r="R643" s="79"/>
      <c r="T643" t="s">
        <v>204</v>
      </c>
      <c r="U643" t="s">
        <v>204</v>
      </c>
      <c r="V643" t="s">
        <v>204</v>
      </c>
    </row>
    <row r="644" spans="2:22">
      <c r="B644" t="s">
        <v>204</v>
      </c>
      <c r="C644" s="79" t="s">
        <v>204</v>
      </c>
      <c r="E644" t="s">
        <v>204</v>
      </c>
      <c r="F644" t="s">
        <v>204</v>
      </c>
      <c r="G644" t="s">
        <v>204</v>
      </c>
      <c r="H644" t="s">
        <v>204</v>
      </c>
      <c r="I644" t="s">
        <v>204</v>
      </c>
      <c r="J644" t="s">
        <v>204</v>
      </c>
      <c r="K644" t="s">
        <v>204</v>
      </c>
      <c r="L644" t="s">
        <v>204</v>
      </c>
      <c r="M644" t="s">
        <v>204</v>
      </c>
      <c r="N644" t="s">
        <v>204</v>
      </c>
      <c r="O644" t="s">
        <v>204</v>
      </c>
      <c r="P644" t="s">
        <v>204</v>
      </c>
      <c r="Q644" s="80" t="s">
        <v>204</v>
      </c>
      <c r="R644" s="79"/>
      <c r="T644" t="s">
        <v>204</v>
      </c>
      <c r="U644" t="s">
        <v>204</v>
      </c>
      <c r="V644" t="s">
        <v>204</v>
      </c>
    </row>
    <row r="645" spans="2:22">
      <c r="B645" t="s">
        <v>204</v>
      </c>
      <c r="C645" s="79" t="s">
        <v>204</v>
      </c>
      <c r="E645" t="s">
        <v>204</v>
      </c>
      <c r="F645" t="s">
        <v>204</v>
      </c>
      <c r="G645" t="s">
        <v>204</v>
      </c>
      <c r="H645" t="s">
        <v>204</v>
      </c>
      <c r="I645" t="s">
        <v>204</v>
      </c>
      <c r="J645" t="s">
        <v>204</v>
      </c>
      <c r="K645" t="s">
        <v>204</v>
      </c>
      <c r="L645" t="s">
        <v>204</v>
      </c>
      <c r="M645" t="s">
        <v>204</v>
      </c>
      <c r="N645" t="s">
        <v>204</v>
      </c>
      <c r="O645" t="s">
        <v>204</v>
      </c>
      <c r="P645" t="s">
        <v>204</v>
      </c>
      <c r="Q645" s="80" t="s">
        <v>204</v>
      </c>
      <c r="R645" s="79"/>
      <c r="T645" t="s">
        <v>204</v>
      </c>
      <c r="U645" t="s">
        <v>204</v>
      </c>
      <c r="V645" t="s">
        <v>204</v>
      </c>
    </row>
    <row r="646" spans="2:22">
      <c r="B646" t="s">
        <v>204</v>
      </c>
      <c r="C646" s="79" t="s">
        <v>204</v>
      </c>
      <c r="E646" t="s">
        <v>204</v>
      </c>
      <c r="F646" t="s">
        <v>204</v>
      </c>
      <c r="G646" t="s">
        <v>204</v>
      </c>
      <c r="H646" t="s">
        <v>204</v>
      </c>
      <c r="I646" t="s">
        <v>204</v>
      </c>
      <c r="J646" t="s">
        <v>204</v>
      </c>
      <c r="K646" t="s">
        <v>204</v>
      </c>
      <c r="L646" t="s">
        <v>204</v>
      </c>
      <c r="M646" t="s">
        <v>204</v>
      </c>
      <c r="N646" t="s">
        <v>204</v>
      </c>
      <c r="O646" t="s">
        <v>204</v>
      </c>
      <c r="P646" t="s">
        <v>204</v>
      </c>
      <c r="Q646" s="80" t="s">
        <v>204</v>
      </c>
      <c r="R646" s="79"/>
      <c r="T646" t="s">
        <v>204</v>
      </c>
      <c r="U646" t="s">
        <v>204</v>
      </c>
      <c r="V646" t="s">
        <v>204</v>
      </c>
    </row>
    <row r="647" spans="2:22">
      <c r="B647" t="s">
        <v>204</v>
      </c>
      <c r="C647" s="79" t="s">
        <v>204</v>
      </c>
      <c r="E647" t="s">
        <v>204</v>
      </c>
      <c r="F647" t="s">
        <v>204</v>
      </c>
      <c r="G647" t="s">
        <v>204</v>
      </c>
      <c r="H647" t="s">
        <v>204</v>
      </c>
      <c r="I647" t="s">
        <v>204</v>
      </c>
      <c r="J647" t="s">
        <v>204</v>
      </c>
      <c r="K647" t="s">
        <v>204</v>
      </c>
      <c r="L647" t="s">
        <v>204</v>
      </c>
      <c r="M647" t="s">
        <v>204</v>
      </c>
      <c r="N647" t="s">
        <v>204</v>
      </c>
      <c r="O647" t="s">
        <v>204</v>
      </c>
      <c r="P647" t="s">
        <v>204</v>
      </c>
      <c r="Q647" s="80" t="s">
        <v>204</v>
      </c>
      <c r="R647" s="79"/>
      <c r="T647" t="s">
        <v>204</v>
      </c>
      <c r="U647" t="s">
        <v>204</v>
      </c>
      <c r="V647" t="s">
        <v>204</v>
      </c>
    </row>
    <row r="648" spans="2:22">
      <c r="B648" t="s">
        <v>204</v>
      </c>
      <c r="C648" s="79" t="s">
        <v>204</v>
      </c>
      <c r="E648" t="s">
        <v>204</v>
      </c>
      <c r="F648" t="s">
        <v>204</v>
      </c>
      <c r="G648" t="s">
        <v>204</v>
      </c>
      <c r="H648" t="s">
        <v>204</v>
      </c>
      <c r="I648" t="s">
        <v>204</v>
      </c>
      <c r="J648" t="s">
        <v>204</v>
      </c>
      <c r="K648" t="s">
        <v>204</v>
      </c>
      <c r="L648" t="s">
        <v>204</v>
      </c>
      <c r="M648" t="s">
        <v>204</v>
      </c>
      <c r="N648" t="s">
        <v>204</v>
      </c>
      <c r="O648" t="s">
        <v>204</v>
      </c>
      <c r="P648" t="s">
        <v>204</v>
      </c>
      <c r="Q648" s="80" t="s">
        <v>204</v>
      </c>
      <c r="R648" s="79"/>
      <c r="T648" t="s">
        <v>204</v>
      </c>
      <c r="U648" t="s">
        <v>204</v>
      </c>
      <c r="V648" t="s">
        <v>204</v>
      </c>
    </row>
    <row r="649" spans="2:22">
      <c r="B649" t="s">
        <v>204</v>
      </c>
      <c r="C649" s="79" t="s">
        <v>204</v>
      </c>
      <c r="E649" t="s">
        <v>204</v>
      </c>
      <c r="F649" t="s">
        <v>204</v>
      </c>
      <c r="G649" t="s">
        <v>204</v>
      </c>
      <c r="H649" t="s">
        <v>204</v>
      </c>
      <c r="I649" t="s">
        <v>204</v>
      </c>
      <c r="J649" t="s">
        <v>204</v>
      </c>
      <c r="K649" t="s">
        <v>204</v>
      </c>
      <c r="L649" t="s">
        <v>204</v>
      </c>
      <c r="M649" t="s">
        <v>204</v>
      </c>
      <c r="N649" t="s">
        <v>204</v>
      </c>
      <c r="O649" t="s">
        <v>204</v>
      </c>
      <c r="P649" t="s">
        <v>204</v>
      </c>
      <c r="Q649" s="80" t="s">
        <v>204</v>
      </c>
      <c r="R649" s="79"/>
      <c r="T649" t="s">
        <v>204</v>
      </c>
      <c r="U649" t="s">
        <v>204</v>
      </c>
      <c r="V649" t="s">
        <v>204</v>
      </c>
    </row>
    <row r="650" spans="2:22">
      <c r="B650" t="s">
        <v>204</v>
      </c>
      <c r="C650" s="79" t="s">
        <v>204</v>
      </c>
      <c r="E650" t="s">
        <v>204</v>
      </c>
      <c r="F650" t="s">
        <v>204</v>
      </c>
      <c r="G650" t="s">
        <v>204</v>
      </c>
      <c r="H650" t="s">
        <v>204</v>
      </c>
      <c r="I650" t="s">
        <v>204</v>
      </c>
      <c r="J650" t="s">
        <v>204</v>
      </c>
      <c r="K650" t="s">
        <v>204</v>
      </c>
      <c r="L650" t="s">
        <v>204</v>
      </c>
      <c r="M650" t="s">
        <v>204</v>
      </c>
      <c r="N650" t="s">
        <v>204</v>
      </c>
      <c r="O650" t="s">
        <v>204</v>
      </c>
      <c r="P650" t="s">
        <v>204</v>
      </c>
      <c r="Q650" s="80" t="s">
        <v>204</v>
      </c>
      <c r="R650" s="79"/>
      <c r="T650" t="s">
        <v>204</v>
      </c>
      <c r="U650" t="s">
        <v>204</v>
      </c>
      <c r="V650" t="s">
        <v>204</v>
      </c>
    </row>
    <row r="651" spans="2:22">
      <c r="B651" t="s">
        <v>204</v>
      </c>
      <c r="C651" s="79" t="s">
        <v>204</v>
      </c>
      <c r="E651" t="s">
        <v>204</v>
      </c>
      <c r="F651" t="s">
        <v>204</v>
      </c>
      <c r="G651" t="s">
        <v>204</v>
      </c>
      <c r="H651" t="s">
        <v>204</v>
      </c>
      <c r="I651" t="s">
        <v>204</v>
      </c>
      <c r="J651" t="s">
        <v>204</v>
      </c>
      <c r="K651" t="s">
        <v>204</v>
      </c>
      <c r="L651" t="s">
        <v>204</v>
      </c>
      <c r="M651" t="s">
        <v>204</v>
      </c>
      <c r="N651" t="s">
        <v>204</v>
      </c>
      <c r="O651" t="s">
        <v>204</v>
      </c>
      <c r="P651" t="s">
        <v>204</v>
      </c>
      <c r="Q651" s="80" t="s">
        <v>204</v>
      </c>
      <c r="R651" s="79"/>
      <c r="T651" t="s">
        <v>204</v>
      </c>
      <c r="U651" t="s">
        <v>204</v>
      </c>
      <c r="V651" t="s">
        <v>204</v>
      </c>
    </row>
    <row r="652" spans="2:22">
      <c r="B652" t="s">
        <v>204</v>
      </c>
      <c r="C652" s="79" t="s">
        <v>204</v>
      </c>
      <c r="E652" t="s">
        <v>204</v>
      </c>
      <c r="F652" t="s">
        <v>204</v>
      </c>
      <c r="G652" t="s">
        <v>204</v>
      </c>
      <c r="H652" t="s">
        <v>204</v>
      </c>
      <c r="I652" t="s">
        <v>204</v>
      </c>
      <c r="J652" t="s">
        <v>204</v>
      </c>
      <c r="K652" t="s">
        <v>204</v>
      </c>
      <c r="L652" t="s">
        <v>204</v>
      </c>
      <c r="M652" t="s">
        <v>204</v>
      </c>
      <c r="N652" t="s">
        <v>204</v>
      </c>
      <c r="O652" t="s">
        <v>204</v>
      </c>
      <c r="P652" t="s">
        <v>204</v>
      </c>
      <c r="Q652" s="80" t="s">
        <v>204</v>
      </c>
      <c r="R652" s="79"/>
      <c r="T652" t="s">
        <v>204</v>
      </c>
      <c r="U652" t="s">
        <v>204</v>
      </c>
      <c r="V652" t="s">
        <v>204</v>
      </c>
    </row>
    <row r="653" spans="2:22">
      <c r="B653" t="s">
        <v>204</v>
      </c>
      <c r="C653" s="79" t="s">
        <v>204</v>
      </c>
      <c r="E653" t="s">
        <v>204</v>
      </c>
      <c r="F653" t="s">
        <v>204</v>
      </c>
      <c r="G653" t="s">
        <v>204</v>
      </c>
      <c r="H653" t="s">
        <v>204</v>
      </c>
      <c r="I653" t="s">
        <v>204</v>
      </c>
      <c r="J653" t="s">
        <v>204</v>
      </c>
      <c r="K653" t="s">
        <v>204</v>
      </c>
      <c r="L653" t="s">
        <v>204</v>
      </c>
      <c r="M653" t="s">
        <v>204</v>
      </c>
      <c r="N653" t="s">
        <v>204</v>
      </c>
      <c r="O653" t="s">
        <v>204</v>
      </c>
      <c r="P653" t="s">
        <v>204</v>
      </c>
      <c r="Q653" s="80" t="s">
        <v>204</v>
      </c>
      <c r="R653" s="79"/>
      <c r="T653" t="s">
        <v>204</v>
      </c>
      <c r="U653" t="s">
        <v>204</v>
      </c>
      <c r="V653" t="s">
        <v>204</v>
      </c>
    </row>
    <row r="654" spans="2:22">
      <c r="B654" t="s">
        <v>204</v>
      </c>
      <c r="C654" s="79" t="s">
        <v>204</v>
      </c>
      <c r="E654" t="s">
        <v>204</v>
      </c>
      <c r="F654" t="s">
        <v>204</v>
      </c>
      <c r="G654" t="s">
        <v>204</v>
      </c>
      <c r="H654" t="s">
        <v>204</v>
      </c>
      <c r="I654" t="s">
        <v>204</v>
      </c>
      <c r="J654" t="s">
        <v>204</v>
      </c>
      <c r="K654" t="s">
        <v>204</v>
      </c>
      <c r="L654" t="s">
        <v>204</v>
      </c>
      <c r="M654" t="s">
        <v>204</v>
      </c>
      <c r="N654" t="s">
        <v>204</v>
      </c>
      <c r="O654" t="s">
        <v>204</v>
      </c>
      <c r="P654" t="s">
        <v>204</v>
      </c>
      <c r="Q654" s="80" t="s">
        <v>204</v>
      </c>
      <c r="R654" s="79"/>
      <c r="T654" t="s">
        <v>204</v>
      </c>
      <c r="U654" t="s">
        <v>204</v>
      </c>
      <c r="V654" t="s">
        <v>204</v>
      </c>
    </row>
    <row r="655" spans="2:22">
      <c r="B655" t="s">
        <v>204</v>
      </c>
      <c r="C655" s="79" t="s">
        <v>204</v>
      </c>
      <c r="E655" t="s">
        <v>204</v>
      </c>
      <c r="F655" t="s">
        <v>204</v>
      </c>
      <c r="G655" t="s">
        <v>204</v>
      </c>
      <c r="H655" t="s">
        <v>204</v>
      </c>
      <c r="I655" t="s">
        <v>204</v>
      </c>
      <c r="J655" t="s">
        <v>204</v>
      </c>
      <c r="K655" t="s">
        <v>204</v>
      </c>
      <c r="L655" t="s">
        <v>204</v>
      </c>
      <c r="M655" t="s">
        <v>204</v>
      </c>
      <c r="N655" t="s">
        <v>204</v>
      </c>
      <c r="O655" t="s">
        <v>204</v>
      </c>
      <c r="P655" t="s">
        <v>204</v>
      </c>
      <c r="Q655" s="80" t="s">
        <v>204</v>
      </c>
      <c r="R655" s="79"/>
      <c r="T655" t="s">
        <v>204</v>
      </c>
      <c r="U655" t="s">
        <v>204</v>
      </c>
      <c r="V655" t="s">
        <v>204</v>
      </c>
    </row>
    <row r="656" spans="2:22">
      <c r="B656" t="s">
        <v>204</v>
      </c>
      <c r="C656" s="79" t="s">
        <v>204</v>
      </c>
      <c r="E656" t="s">
        <v>204</v>
      </c>
      <c r="F656" t="s">
        <v>204</v>
      </c>
      <c r="G656" t="s">
        <v>204</v>
      </c>
      <c r="H656" t="s">
        <v>204</v>
      </c>
      <c r="I656" t="s">
        <v>204</v>
      </c>
      <c r="J656" t="s">
        <v>204</v>
      </c>
      <c r="K656" t="s">
        <v>204</v>
      </c>
      <c r="L656" t="s">
        <v>204</v>
      </c>
      <c r="M656" t="s">
        <v>204</v>
      </c>
      <c r="N656" t="s">
        <v>204</v>
      </c>
      <c r="O656" t="s">
        <v>204</v>
      </c>
      <c r="P656" t="s">
        <v>204</v>
      </c>
      <c r="Q656" s="80" t="s">
        <v>204</v>
      </c>
      <c r="R656" s="79"/>
      <c r="T656" t="s">
        <v>204</v>
      </c>
      <c r="U656" t="s">
        <v>204</v>
      </c>
      <c r="V656" t="s">
        <v>204</v>
      </c>
    </row>
    <row r="657" spans="2:22">
      <c r="B657" t="s">
        <v>204</v>
      </c>
      <c r="C657" s="79" t="s">
        <v>204</v>
      </c>
      <c r="E657" t="s">
        <v>204</v>
      </c>
      <c r="F657" t="s">
        <v>204</v>
      </c>
      <c r="G657" t="s">
        <v>204</v>
      </c>
      <c r="H657" t="s">
        <v>204</v>
      </c>
      <c r="I657" t="s">
        <v>204</v>
      </c>
      <c r="J657" t="s">
        <v>204</v>
      </c>
      <c r="K657" t="s">
        <v>204</v>
      </c>
      <c r="L657" t="s">
        <v>204</v>
      </c>
      <c r="M657" t="s">
        <v>204</v>
      </c>
      <c r="N657" t="s">
        <v>204</v>
      </c>
      <c r="O657" t="s">
        <v>204</v>
      </c>
      <c r="P657" t="s">
        <v>204</v>
      </c>
      <c r="Q657" s="80" t="s">
        <v>204</v>
      </c>
      <c r="R657" s="79"/>
      <c r="T657" t="s">
        <v>204</v>
      </c>
      <c r="U657" t="s">
        <v>204</v>
      </c>
      <c r="V657" t="s">
        <v>204</v>
      </c>
    </row>
    <row r="658" spans="2:22">
      <c r="B658" t="s">
        <v>204</v>
      </c>
      <c r="C658" s="79" t="s">
        <v>204</v>
      </c>
      <c r="E658" t="s">
        <v>204</v>
      </c>
      <c r="F658" t="s">
        <v>204</v>
      </c>
      <c r="G658" t="s">
        <v>204</v>
      </c>
      <c r="H658" t="s">
        <v>204</v>
      </c>
      <c r="I658" t="s">
        <v>204</v>
      </c>
      <c r="J658" t="s">
        <v>204</v>
      </c>
      <c r="K658" t="s">
        <v>204</v>
      </c>
      <c r="L658" t="s">
        <v>204</v>
      </c>
      <c r="M658" t="s">
        <v>204</v>
      </c>
      <c r="N658" t="s">
        <v>204</v>
      </c>
      <c r="O658" t="s">
        <v>204</v>
      </c>
      <c r="P658" t="s">
        <v>204</v>
      </c>
      <c r="Q658" s="80" t="s">
        <v>204</v>
      </c>
      <c r="R658" s="79"/>
      <c r="T658" t="s">
        <v>204</v>
      </c>
      <c r="U658" t="s">
        <v>204</v>
      </c>
      <c r="V658" t="s">
        <v>204</v>
      </c>
    </row>
    <row r="659" spans="2:22">
      <c r="B659" t="s">
        <v>204</v>
      </c>
      <c r="C659" s="79" t="s">
        <v>204</v>
      </c>
      <c r="E659" t="s">
        <v>204</v>
      </c>
      <c r="F659" t="s">
        <v>204</v>
      </c>
      <c r="G659" t="s">
        <v>204</v>
      </c>
      <c r="H659" t="s">
        <v>204</v>
      </c>
      <c r="I659" t="s">
        <v>204</v>
      </c>
      <c r="J659" t="s">
        <v>204</v>
      </c>
      <c r="K659" t="s">
        <v>204</v>
      </c>
      <c r="L659" t="s">
        <v>204</v>
      </c>
      <c r="M659" t="s">
        <v>204</v>
      </c>
      <c r="N659" t="s">
        <v>204</v>
      </c>
      <c r="O659" t="s">
        <v>204</v>
      </c>
      <c r="P659" t="s">
        <v>204</v>
      </c>
      <c r="Q659" s="80" t="s">
        <v>204</v>
      </c>
      <c r="R659" s="79"/>
      <c r="T659" t="s">
        <v>204</v>
      </c>
      <c r="U659" t="s">
        <v>204</v>
      </c>
      <c r="V659" t="s">
        <v>204</v>
      </c>
    </row>
    <row r="660" spans="2:22">
      <c r="B660" t="s">
        <v>204</v>
      </c>
      <c r="C660" s="79" t="s">
        <v>204</v>
      </c>
      <c r="E660" t="s">
        <v>204</v>
      </c>
      <c r="F660" t="s">
        <v>204</v>
      </c>
      <c r="G660" t="s">
        <v>204</v>
      </c>
      <c r="H660" t="s">
        <v>204</v>
      </c>
      <c r="I660" t="s">
        <v>204</v>
      </c>
      <c r="J660" t="s">
        <v>204</v>
      </c>
      <c r="K660" t="s">
        <v>204</v>
      </c>
      <c r="L660" t="s">
        <v>204</v>
      </c>
      <c r="M660" t="s">
        <v>204</v>
      </c>
      <c r="N660" t="s">
        <v>204</v>
      </c>
      <c r="O660" t="s">
        <v>204</v>
      </c>
      <c r="P660" t="s">
        <v>204</v>
      </c>
      <c r="Q660" s="80" t="s">
        <v>204</v>
      </c>
      <c r="R660" s="79"/>
      <c r="T660" t="s">
        <v>204</v>
      </c>
      <c r="U660" t="s">
        <v>204</v>
      </c>
      <c r="V660" t="s">
        <v>204</v>
      </c>
    </row>
    <row r="661" spans="2:22">
      <c r="B661" t="s">
        <v>204</v>
      </c>
      <c r="C661" s="79" t="s">
        <v>204</v>
      </c>
      <c r="E661" t="s">
        <v>204</v>
      </c>
      <c r="F661" t="s">
        <v>204</v>
      </c>
      <c r="G661" t="s">
        <v>204</v>
      </c>
      <c r="H661" t="s">
        <v>204</v>
      </c>
      <c r="I661" t="s">
        <v>204</v>
      </c>
      <c r="J661" t="s">
        <v>204</v>
      </c>
      <c r="K661" t="s">
        <v>204</v>
      </c>
      <c r="L661" t="s">
        <v>204</v>
      </c>
      <c r="M661" t="s">
        <v>204</v>
      </c>
      <c r="N661" t="s">
        <v>204</v>
      </c>
      <c r="O661" t="s">
        <v>204</v>
      </c>
      <c r="P661" t="s">
        <v>204</v>
      </c>
      <c r="Q661" s="80" t="s">
        <v>204</v>
      </c>
      <c r="R661" s="79"/>
      <c r="T661" t="s">
        <v>204</v>
      </c>
      <c r="U661" t="s">
        <v>204</v>
      </c>
      <c r="V661" t="s">
        <v>204</v>
      </c>
    </row>
    <row r="662" spans="2:22">
      <c r="B662" t="s">
        <v>204</v>
      </c>
      <c r="C662" s="79" t="s">
        <v>204</v>
      </c>
      <c r="E662" t="s">
        <v>204</v>
      </c>
      <c r="F662" t="s">
        <v>204</v>
      </c>
      <c r="G662" t="s">
        <v>204</v>
      </c>
      <c r="H662" t="s">
        <v>204</v>
      </c>
      <c r="I662" t="s">
        <v>204</v>
      </c>
      <c r="J662" t="s">
        <v>204</v>
      </c>
      <c r="K662" t="s">
        <v>204</v>
      </c>
      <c r="L662" t="s">
        <v>204</v>
      </c>
      <c r="M662" t="s">
        <v>204</v>
      </c>
      <c r="N662" t="s">
        <v>204</v>
      </c>
      <c r="O662" t="s">
        <v>204</v>
      </c>
      <c r="P662" t="s">
        <v>204</v>
      </c>
      <c r="Q662" s="80" t="s">
        <v>204</v>
      </c>
      <c r="R662" s="79"/>
      <c r="T662" t="s">
        <v>204</v>
      </c>
      <c r="U662" t="s">
        <v>204</v>
      </c>
      <c r="V662" t="s">
        <v>204</v>
      </c>
    </row>
    <row r="663" spans="2:22">
      <c r="B663" t="s">
        <v>204</v>
      </c>
      <c r="C663" s="79" t="s">
        <v>204</v>
      </c>
      <c r="E663" t="s">
        <v>204</v>
      </c>
      <c r="F663" t="s">
        <v>204</v>
      </c>
      <c r="G663" t="s">
        <v>204</v>
      </c>
      <c r="H663" t="s">
        <v>204</v>
      </c>
      <c r="I663" t="s">
        <v>204</v>
      </c>
      <c r="J663" t="s">
        <v>204</v>
      </c>
      <c r="K663" t="s">
        <v>204</v>
      </c>
      <c r="L663" t="s">
        <v>204</v>
      </c>
      <c r="M663" t="s">
        <v>204</v>
      </c>
      <c r="N663" t="s">
        <v>204</v>
      </c>
      <c r="O663" t="s">
        <v>204</v>
      </c>
      <c r="P663" t="s">
        <v>204</v>
      </c>
      <c r="Q663" s="80" t="s">
        <v>204</v>
      </c>
      <c r="R663" s="79"/>
      <c r="T663" t="s">
        <v>204</v>
      </c>
      <c r="U663" t="s">
        <v>204</v>
      </c>
      <c r="V663" t="s">
        <v>204</v>
      </c>
    </row>
    <row r="664" spans="2:22">
      <c r="B664" t="s">
        <v>204</v>
      </c>
      <c r="C664" s="79" t="s">
        <v>204</v>
      </c>
      <c r="E664" t="s">
        <v>204</v>
      </c>
      <c r="F664" t="s">
        <v>204</v>
      </c>
      <c r="G664" t="s">
        <v>204</v>
      </c>
      <c r="H664" t="s">
        <v>204</v>
      </c>
      <c r="I664" t="s">
        <v>204</v>
      </c>
      <c r="J664" t="s">
        <v>204</v>
      </c>
      <c r="K664" t="s">
        <v>204</v>
      </c>
      <c r="L664" t="s">
        <v>204</v>
      </c>
      <c r="M664" t="s">
        <v>204</v>
      </c>
      <c r="N664" t="s">
        <v>204</v>
      </c>
      <c r="O664" t="s">
        <v>204</v>
      </c>
      <c r="P664" t="s">
        <v>204</v>
      </c>
      <c r="Q664" s="80" t="s">
        <v>204</v>
      </c>
      <c r="R664" s="79"/>
      <c r="T664" t="s">
        <v>204</v>
      </c>
      <c r="U664" t="s">
        <v>204</v>
      </c>
      <c r="V664" t="s">
        <v>204</v>
      </c>
    </row>
    <row r="665" spans="2:22">
      <c r="B665" t="s">
        <v>204</v>
      </c>
      <c r="C665" s="79" t="s">
        <v>204</v>
      </c>
      <c r="E665" t="s">
        <v>204</v>
      </c>
      <c r="F665" t="s">
        <v>204</v>
      </c>
      <c r="G665" t="s">
        <v>204</v>
      </c>
      <c r="H665" t="s">
        <v>204</v>
      </c>
      <c r="I665" t="s">
        <v>204</v>
      </c>
      <c r="J665" t="s">
        <v>204</v>
      </c>
      <c r="K665" t="s">
        <v>204</v>
      </c>
      <c r="L665" t="s">
        <v>204</v>
      </c>
      <c r="M665" t="s">
        <v>204</v>
      </c>
      <c r="N665" t="s">
        <v>204</v>
      </c>
      <c r="O665" t="s">
        <v>204</v>
      </c>
      <c r="P665" t="s">
        <v>204</v>
      </c>
      <c r="Q665" s="80" t="s">
        <v>204</v>
      </c>
      <c r="R665" s="79"/>
      <c r="T665" t="s">
        <v>204</v>
      </c>
      <c r="U665" t="s">
        <v>204</v>
      </c>
      <c r="V665" t="s">
        <v>204</v>
      </c>
    </row>
    <row r="666" spans="2:22">
      <c r="B666" t="s">
        <v>204</v>
      </c>
      <c r="C666" s="79" t="s">
        <v>204</v>
      </c>
      <c r="E666" t="s">
        <v>204</v>
      </c>
      <c r="F666" t="s">
        <v>204</v>
      </c>
      <c r="G666" t="s">
        <v>204</v>
      </c>
      <c r="H666" t="s">
        <v>204</v>
      </c>
      <c r="I666" t="s">
        <v>204</v>
      </c>
      <c r="J666" t="s">
        <v>204</v>
      </c>
      <c r="K666" t="s">
        <v>204</v>
      </c>
      <c r="L666" t="s">
        <v>204</v>
      </c>
      <c r="M666" t="s">
        <v>204</v>
      </c>
      <c r="N666" t="s">
        <v>204</v>
      </c>
      <c r="O666" t="s">
        <v>204</v>
      </c>
      <c r="P666" t="s">
        <v>204</v>
      </c>
      <c r="Q666" s="80" t="s">
        <v>204</v>
      </c>
      <c r="R666" s="79"/>
      <c r="T666" t="s">
        <v>204</v>
      </c>
      <c r="U666" t="s">
        <v>204</v>
      </c>
      <c r="V666" t="s">
        <v>204</v>
      </c>
    </row>
    <row r="667" spans="2:22">
      <c r="B667" t="s">
        <v>204</v>
      </c>
      <c r="C667" s="79" t="s">
        <v>204</v>
      </c>
      <c r="E667" t="s">
        <v>204</v>
      </c>
      <c r="F667" t="s">
        <v>204</v>
      </c>
      <c r="G667" t="s">
        <v>204</v>
      </c>
      <c r="H667" t="s">
        <v>204</v>
      </c>
      <c r="I667" t="s">
        <v>204</v>
      </c>
      <c r="J667" t="s">
        <v>204</v>
      </c>
      <c r="K667" t="s">
        <v>204</v>
      </c>
      <c r="L667" t="s">
        <v>204</v>
      </c>
      <c r="M667" t="s">
        <v>204</v>
      </c>
      <c r="N667" t="s">
        <v>204</v>
      </c>
      <c r="O667" t="s">
        <v>204</v>
      </c>
      <c r="P667" t="s">
        <v>204</v>
      </c>
      <c r="Q667" s="80" t="s">
        <v>204</v>
      </c>
      <c r="R667" s="79"/>
      <c r="T667" t="s">
        <v>204</v>
      </c>
      <c r="U667" t="s">
        <v>204</v>
      </c>
      <c r="V667" t="s">
        <v>204</v>
      </c>
    </row>
    <row r="668" spans="2:22">
      <c r="B668" t="s">
        <v>204</v>
      </c>
      <c r="C668" s="79" t="s">
        <v>204</v>
      </c>
      <c r="E668" t="s">
        <v>204</v>
      </c>
      <c r="F668" t="s">
        <v>204</v>
      </c>
      <c r="G668" t="s">
        <v>204</v>
      </c>
      <c r="H668" t="s">
        <v>204</v>
      </c>
      <c r="I668" t="s">
        <v>204</v>
      </c>
      <c r="J668" t="s">
        <v>204</v>
      </c>
      <c r="K668" t="s">
        <v>204</v>
      </c>
      <c r="L668" t="s">
        <v>204</v>
      </c>
      <c r="M668" t="s">
        <v>204</v>
      </c>
      <c r="N668" t="s">
        <v>204</v>
      </c>
      <c r="O668" t="s">
        <v>204</v>
      </c>
      <c r="P668" t="s">
        <v>204</v>
      </c>
      <c r="Q668" s="80" t="s">
        <v>204</v>
      </c>
      <c r="R668" s="79"/>
      <c r="T668" t="s">
        <v>204</v>
      </c>
      <c r="U668" t="s">
        <v>204</v>
      </c>
      <c r="V668" t="s">
        <v>204</v>
      </c>
    </row>
    <row r="669" spans="2:22">
      <c r="B669" t="s">
        <v>204</v>
      </c>
      <c r="C669" s="79" t="s">
        <v>204</v>
      </c>
      <c r="E669" t="s">
        <v>204</v>
      </c>
      <c r="F669" t="s">
        <v>204</v>
      </c>
      <c r="G669" t="s">
        <v>204</v>
      </c>
      <c r="H669" t="s">
        <v>204</v>
      </c>
      <c r="I669" t="s">
        <v>204</v>
      </c>
      <c r="J669" t="s">
        <v>204</v>
      </c>
      <c r="K669" t="s">
        <v>204</v>
      </c>
      <c r="L669" t="s">
        <v>204</v>
      </c>
      <c r="M669" t="s">
        <v>204</v>
      </c>
      <c r="N669" t="s">
        <v>204</v>
      </c>
      <c r="O669" t="s">
        <v>204</v>
      </c>
      <c r="P669" t="s">
        <v>204</v>
      </c>
      <c r="Q669" s="80" t="s">
        <v>204</v>
      </c>
      <c r="R669" s="79"/>
      <c r="T669" t="s">
        <v>204</v>
      </c>
      <c r="U669" t="s">
        <v>204</v>
      </c>
      <c r="V669" t="s">
        <v>204</v>
      </c>
    </row>
    <row r="670" spans="2:22">
      <c r="B670" t="s">
        <v>204</v>
      </c>
      <c r="C670" s="79" t="s">
        <v>204</v>
      </c>
      <c r="E670" t="s">
        <v>204</v>
      </c>
      <c r="F670" t="s">
        <v>204</v>
      </c>
      <c r="G670" t="s">
        <v>204</v>
      </c>
      <c r="H670" t="s">
        <v>204</v>
      </c>
      <c r="I670" t="s">
        <v>204</v>
      </c>
      <c r="J670" t="s">
        <v>204</v>
      </c>
      <c r="K670" t="s">
        <v>204</v>
      </c>
      <c r="L670" t="s">
        <v>204</v>
      </c>
      <c r="M670" t="s">
        <v>204</v>
      </c>
      <c r="N670" t="s">
        <v>204</v>
      </c>
      <c r="O670" t="s">
        <v>204</v>
      </c>
      <c r="P670" t="s">
        <v>204</v>
      </c>
      <c r="Q670" s="80" t="s">
        <v>204</v>
      </c>
      <c r="R670" s="79"/>
      <c r="T670" t="s">
        <v>204</v>
      </c>
      <c r="U670" t="s">
        <v>204</v>
      </c>
      <c r="V670" t="s">
        <v>204</v>
      </c>
    </row>
    <row r="671" spans="2:22">
      <c r="B671" t="s">
        <v>204</v>
      </c>
      <c r="C671" s="79" t="s">
        <v>204</v>
      </c>
      <c r="E671" t="s">
        <v>204</v>
      </c>
      <c r="F671" t="s">
        <v>204</v>
      </c>
      <c r="G671" t="s">
        <v>204</v>
      </c>
      <c r="H671" t="s">
        <v>204</v>
      </c>
      <c r="I671" t="s">
        <v>204</v>
      </c>
      <c r="J671" t="s">
        <v>204</v>
      </c>
      <c r="K671" t="s">
        <v>204</v>
      </c>
      <c r="L671" t="s">
        <v>204</v>
      </c>
      <c r="M671" t="s">
        <v>204</v>
      </c>
      <c r="N671" t="s">
        <v>204</v>
      </c>
      <c r="O671" t="s">
        <v>204</v>
      </c>
      <c r="P671" t="s">
        <v>204</v>
      </c>
      <c r="Q671" s="80" t="s">
        <v>204</v>
      </c>
      <c r="R671" s="79"/>
      <c r="T671" t="s">
        <v>204</v>
      </c>
      <c r="U671" t="s">
        <v>204</v>
      </c>
      <c r="V671" t="s">
        <v>204</v>
      </c>
    </row>
    <row r="672" spans="2:22">
      <c r="B672" t="s">
        <v>204</v>
      </c>
      <c r="C672" s="79" t="s">
        <v>204</v>
      </c>
      <c r="E672" t="s">
        <v>204</v>
      </c>
      <c r="F672" t="s">
        <v>204</v>
      </c>
      <c r="G672" t="s">
        <v>204</v>
      </c>
      <c r="H672" t="s">
        <v>204</v>
      </c>
      <c r="I672" t="s">
        <v>204</v>
      </c>
      <c r="J672" t="s">
        <v>204</v>
      </c>
      <c r="K672" t="s">
        <v>204</v>
      </c>
      <c r="L672" t="s">
        <v>204</v>
      </c>
      <c r="M672" t="s">
        <v>204</v>
      </c>
      <c r="N672" t="s">
        <v>204</v>
      </c>
      <c r="O672" t="s">
        <v>204</v>
      </c>
      <c r="P672" t="s">
        <v>204</v>
      </c>
      <c r="Q672" s="80" t="s">
        <v>204</v>
      </c>
      <c r="R672" s="79"/>
      <c r="T672" t="s">
        <v>204</v>
      </c>
      <c r="U672" t="s">
        <v>204</v>
      </c>
      <c r="V672" t="s">
        <v>204</v>
      </c>
    </row>
    <row r="673" spans="2:22">
      <c r="B673" t="s">
        <v>204</v>
      </c>
      <c r="C673" s="79" t="s">
        <v>204</v>
      </c>
      <c r="E673" t="s">
        <v>204</v>
      </c>
      <c r="F673" t="s">
        <v>204</v>
      </c>
      <c r="G673" t="s">
        <v>204</v>
      </c>
      <c r="H673" t="s">
        <v>204</v>
      </c>
      <c r="I673" t="s">
        <v>204</v>
      </c>
      <c r="J673" t="s">
        <v>204</v>
      </c>
      <c r="K673" t="s">
        <v>204</v>
      </c>
      <c r="L673" t="s">
        <v>204</v>
      </c>
      <c r="M673" t="s">
        <v>204</v>
      </c>
      <c r="N673" t="s">
        <v>204</v>
      </c>
      <c r="O673" t="s">
        <v>204</v>
      </c>
      <c r="P673" t="s">
        <v>204</v>
      </c>
      <c r="Q673" s="80" t="s">
        <v>204</v>
      </c>
      <c r="R673" s="79"/>
      <c r="T673" t="s">
        <v>204</v>
      </c>
      <c r="U673" t="s">
        <v>204</v>
      </c>
      <c r="V673" t="s">
        <v>204</v>
      </c>
    </row>
    <row r="674" spans="2:22">
      <c r="B674" t="s">
        <v>204</v>
      </c>
      <c r="C674" s="79" t="s">
        <v>204</v>
      </c>
      <c r="E674" t="s">
        <v>204</v>
      </c>
      <c r="F674" t="s">
        <v>204</v>
      </c>
      <c r="G674" t="s">
        <v>204</v>
      </c>
      <c r="H674" t="s">
        <v>204</v>
      </c>
      <c r="I674" t="s">
        <v>204</v>
      </c>
      <c r="J674" t="s">
        <v>204</v>
      </c>
      <c r="K674" t="s">
        <v>204</v>
      </c>
      <c r="L674" t="s">
        <v>204</v>
      </c>
      <c r="M674" t="s">
        <v>204</v>
      </c>
      <c r="N674" t="s">
        <v>204</v>
      </c>
      <c r="O674" t="s">
        <v>204</v>
      </c>
      <c r="P674" t="s">
        <v>204</v>
      </c>
      <c r="Q674" s="80" t="s">
        <v>204</v>
      </c>
      <c r="R674" s="79"/>
      <c r="T674" t="s">
        <v>204</v>
      </c>
      <c r="U674" t="s">
        <v>204</v>
      </c>
      <c r="V674" t="s">
        <v>204</v>
      </c>
    </row>
    <row r="675" spans="2:22">
      <c r="B675" t="s">
        <v>204</v>
      </c>
      <c r="C675" s="79" t="s">
        <v>204</v>
      </c>
      <c r="E675" t="s">
        <v>204</v>
      </c>
      <c r="F675" t="s">
        <v>204</v>
      </c>
      <c r="G675" t="s">
        <v>204</v>
      </c>
      <c r="H675" t="s">
        <v>204</v>
      </c>
      <c r="I675" t="s">
        <v>204</v>
      </c>
      <c r="J675" t="s">
        <v>204</v>
      </c>
      <c r="K675" t="s">
        <v>204</v>
      </c>
      <c r="L675" t="s">
        <v>204</v>
      </c>
      <c r="M675" t="s">
        <v>204</v>
      </c>
      <c r="N675" t="s">
        <v>204</v>
      </c>
      <c r="O675" t="s">
        <v>204</v>
      </c>
      <c r="P675" t="s">
        <v>204</v>
      </c>
      <c r="Q675" s="80" t="s">
        <v>204</v>
      </c>
      <c r="R675" s="79"/>
      <c r="T675" t="s">
        <v>204</v>
      </c>
      <c r="U675" t="s">
        <v>204</v>
      </c>
      <c r="V675" t="s">
        <v>204</v>
      </c>
    </row>
    <row r="676" spans="2:22">
      <c r="B676" t="s">
        <v>204</v>
      </c>
      <c r="C676" s="79" t="s">
        <v>204</v>
      </c>
      <c r="E676" t="s">
        <v>204</v>
      </c>
      <c r="F676" t="s">
        <v>204</v>
      </c>
      <c r="G676" t="s">
        <v>204</v>
      </c>
      <c r="H676" t="s">
        <v>204</v>
      </c>
      <c r="I676" t="s">
        <v>204</v>
      </c>
      <c r="J676" t="s">
        <v>204</v>
      </c>
      <c r="K676" t="s">
        <v>204</v>
      </c>
      <c r="L676" t="s">
        <v>204</v>
      </c>
      <c r="M676" t="s">
        <v>204</v>
      </c>
      <c r="N676" t="s">
        <v>204</v>
      </c>
      <c r="O676" t="s">
        <v>204</v>
      </c>
      <c r="P676" t="s">
        <v>204</v>
      </c>
      <c r="Q676" s="80" t="s">
        <v>204</v>
      </c>
      <c r="R676" s="79"/>
      <c r="T676" t="s">
        <v>204</v>
      </c>
      <c r="U676" t="s">
        <v>204</v>
      </c>
      <c r="V676" t="s">
        <v>204</v>
      </c>
    </row>
    <row r="677" spans="2:22">
      <c r="B677" t="s">
        <v>204</v>
      </c>
      <c r="C677" s="79" t="s">
        <v>204</v>
      </c>
      <c r="E677" t="s">
        <v>204</v>
      </c>
      <c r="F677" t="s">
        <v>204</v>
      </c>
      <c r="G677" t="s">
        <v>204</v>
      </c>
      <c r="H677" t="s">
        <v>204</v>
      </c>
      <c r="I677" t="s">
        <v>204</v>
      </c>
      <c r="J677" t="s">
        <v>204</v>
      </c>
      <c r="K677" t="s">
        <v>204</v>
      </c>
      <c r="L677" t="s">
        <v>204</v>
      </c>
      <c r="M677" t="s">
        <v>204</v>
      </c>
      <c r="N677" t="s">
        <v>204</v>
      </c>
      <c r="O677" t="s">
        <v>204</v>
      </c>
      <c r="P677" t="s">
        <v>204</v>
      </c>
      <c r="Q677" s="80" t="s">
        <v>204</v>
      </c>
      <c r="R677" s="79"/>
      <c r="T677" t="s">
        <v>204</v>
      </c>
      <c r="U677" t="s">
        <v>204</v>
      </c>
      <c r="V677" t="s">
        <v>204</v>
      </c>
    </row>
    <row r="678" spans="2:22">
      <c r="B678" t="s">
        <v>204</v>
      </c>
      <c r="C678" s="79" t="s">
        <v>204</v>
      </c>
      <c r="E678" t="s">
        <v>204</v>
      </c>
      <c r="F678" t="s">
        <v>204</v>
      </c>
      <c r="G678" t="s">
        <v>204</v>
      </c>
      <c r="H678" t="s">
        <v>204</v>
      </c>
      <c r="I678" t="s">
        <v>204</v>
      </c>
      <c r="J678" t="s">
        <v>204</v>
      </c>
      <c r="K678" t="s">
        <v>204</v>
      </c>
      <c r="L678" t="s">
        <v>204</v>
      </c>
      <c r="M678" t="s">
        <v>204</v>
      </c>
      <c r="N678" t="s">
        <v>204</v>
      </c>
      <c r="O678" t="s">
        <v>204</v>
      </c>
      <c r="P678" t="s">
        <v>204</v>
      </c>
      <c r="Q678" s="80" t="s">
        <v>204</v>
      </c>
      <c r="R678" s="79"/>
      <c r="T678" t="s">
        <v>204</v>
      </c>
      <c r="U678" t="s">
        <v>204</v>
      </c>
      <c r="V678" t="s">
        <v>204</v>
      </c>
    </row>
    <row r="679" spans="2:22">
      <c r="B679" t="s">
        <v>204</v>
      </c>
      <c r="C679" s="79" t="s">
        <v>204</v>
      </c>
      <c r="E679" t="s">
        <v>204</v>
      </c>
      <c r="F679" t="s">
        <v>204</v>
      </c>
      <c r="G679" t="s">
        <v>204</v>
      </c>
      <c r="H679" t="s">
        <v>204</v>
      </c>
      <c r="I679" t="s">
        <v>204</v>
      </c>
      <c r="J679" t="s">
        <v>204</v>
      </c>
      <c r="K679" t="s">
        <v>204</v>
      </c>
      <c r="L679" t="s">
        <v>204</v>
      </c>
      <c r="M679" t="s">
        <v>204</v>
      </c>
      <c r="N679" t="s">
        <v>204</v>
      </c>
      <c r="O679" t="s">
        <v>204</v>
      </c>
      <c r="P679" t="s">
        <v>204</v>
      </c>
      <c r="Q679" s="80" t="s">
        <v>204</v>
      </c>
      <c r="R679" s="79"/>
      <c r="T679" t="s">
        <v>204</v>
      </c>
      <c r="U679" t="s">
        <v>204</v>
      </c>
      <c r="V679" t="s">
        <v>204</v>
      </c>
    </row>
    <row r="680" spans="2:22">
      <c r="B680" t="s">
        <v>204</v>
      </c>
      <c r="C680" s="79" t="s">
        <v>204</v>
      </c>
      <c r="E680" t="s">
        <v>204</v>
      </c>
      <c r="F680" t="s">
        <v>204</v>
      </c>
      <c r="G680" t="s">
        <v>204</v>
      </c>
      <c r="H680" t="s">
        <v>204</v>
      </c>
      <c r="I680" t="s">
        <v>204</v>
      </c>
      <c r="J680" t="s">
        <v>204</v>
      </c>
      <c r="K680" t="s">
        <v>204</v>
      </c>
      <c r="L680" t="s">
        <v>204</v>
      </c>
      <c r="M680" t="s">
        <v>204</v>
      </c>
      <c r="N680" t="s">
        <v>204</v>
      </c>
      <c r="O680" t="s">
        <v>204</v>
      </c>
      <c r="P680" t="s">
        <v>204</v>
      </c>
      <c r="Q680" s="80" t="s">
        <v>204</v>
      </c>
      <c r="R680" s="79"/>
      <c r="T680" t="s">
        <v>204</v>
      </c>
      <c r="U680" t="s">
        <v>204</v>
      </c>
      <c r="V680" t="s">
        <v>204</v>
      </c>
    </row>
    <row r="681" spans="2:22">
      <c r="B681" t="s">
        <v>204</v>
      </c>
      <c r="C681" s="79" t="s">
        <v>204</v>
      </c>
      <c r="E681" t="s">
        <v>204</v>
      </c>
      <c r="F681" t="s">
        <v>204</v>
      </c>
      <c r="G681" t="s">
        <v>204</v>
      </c>
      <c r="H681" t="s">
        <v>204</v>
      </c>
      <c r="I681" t="s">
        <v>204</v>
      </c>
      <c r="J681" t="s">
        <v>204</v>
      </c>
      <c r="K681" t="s">
        <v>204</v>
      </c>
      <c r="L681" t="s">
        <v>204</v>
      </c>
      <c r="M681" t="s">
        <v>204</v>
      </c>
      <c r="N681" t="s">
        <v>204</v>
      </c>
      <c r="O681" t="s">
        <v>204</v>
      </c>
      <c r="P681" t="s">
        <v>204</v>
      </c>
      <c r="Q681" s="80" t="s">
        <v>204</v>
      </c>
      <c r="R681" s="79"/>
      <c r="T681" t="s">
        <v>204</v>
      </c>
      <c r="U681" t="s">
        <v>204</v>
      </c>
      <c r="V681" t="s">
        <v>204</v>
      </c>
    </row>
    <row r="682" spans="2:22">
      <c r="B682" t="s">
        <v>204</v>
      </c>
      <c r="C682" s="79" t="s">
        <v>204</v>
      </c>
      <c r="E682" t="s">
        <v>204</v>
      </c>
      <c r="F682" t="s">
        <v>204</v>
      </c>
      <c r="G682" t="s">
        <v>204</v>
      </c>
      <c r="H682" t="s">
        <v>204</v>
      </c>
      <c r="I682" t="s">
        <v>204</v>
      </c>
      <c r="J682" t="s">
        <v>204</v>
      </c>
      <c r="K682" t="s">
        <v>204</v>
      </c>
      <c r="L682" t="s">
        <v>204</v>
      </c>
      <c r="M682" t="s">
        <v>204</v>
      </c>
      <c r="N682" t="s">
        <v>204</v>
      </c>
      <c r="O682" t="s">
        <v>204</v>
      </c>
      <c r="P682" t="s">
        <v>204</v>
      </c>
      <c r="Q682" s="80" t="s">
        <v>204</v>
      </c>
      <c r="R682" s="79"/>
      <c r="T682" t="s">
        <v>204</v>
      </c>
      <c r="U682" t="s">
        <v>204</v>
      </c>
      <c r="V682" t="s">
        <v>204</v>
      </c>
    </row>
    <row r="683" spans="2:22">
      <c r="B683" t="s">
        <v>204</v>
      </c>
      <c r="C683" s="79" t="s">
        <v>204</v>
      </c>
      <c r="E683" t="s">
        <v>204</v>
      </c>
      <c r="F683" t="s">
        <v>204</v>
      </c>
      <c r="G683" t="s">
        <v>204</v>
      </c>
      <c r="H683" t="s">
        <v>204</v>
      </c>
      <c r="I683" t="s">
        <v>204</v>
      </c>
      <c r="J683" t="s">
        <v>204</v>
      </c>
      <c r="K683" t="s">
        <v>204</v>
      </c>
      <c r="L683" t="s">
        <v>204</v>
      </c>
      <c r="M683" t="s">
        <v>204</v>
      </c>
      <c r="N683" t="s">
        <v>204</v>
      </c>
      <c r="O683" t="s">
        <v>204</v>
      </c>
      <c r="P683" t="s">
        <v>204</v>
      </c>
      <c r="Q683" s="80" t="s">
        <v>204</v>
      </c>
      <c r="R683" s="79"/>
      <c r="T683" t="s">
        <v>204</v>
      </c>
      <c r="U683" t="s">
        <v>204</v>
      </c>
      <c r="V683" t="s">
        <v>204</v>
      </c>
    </row>
    <row r="684" spans="2:22">
      <c r="B684" t="s">
        <v>204</v>
      </c>
      <c r="C684" s="79" t="s">
        <v>204</v>
      </c>
      <c r="E684" t="s">
        <v>204</v>
      </c>
      <c r="F684" t="s">
        <v>204</v>
      </c>
      <c r="G684" t="s">
        <v>204</v>
      </c>
      <c r="H684" t="s">
        <v>204</v>
      </c>
      <c r="I684" t="s">
        <v>204</v>
      </c>
      <c r="J684" t="s">
        <v>204</v>
      </c>
      <c r="K684" t="s">
        <v>204</v>
      </c>
      <c r="L684" t="s">
        <v>204</v>
      </c>
      <c r="M684" t="s">
        <v>204</v>
      </c>
      <c r="N684" t="s">
        <v>204</v>
      </c>
      <c r="O684" t="s">
        <v>204</v>
      </c>
      <c r="P684" t="s">
        <v>204</v>
      </c>
      <c r="Q684" s="80" t="s">
        <v>204</v>
      </c>
      <c r="R684" s="79"/>
      <c r="T684" t="s">
        <v>204</v>
      </c>
      <c r="U684" t="s">
        <v>204</v>
      </c>
      <c r="V684" t="s">
        <v>204</v>
      </c>
    </row>
    <row r="685" spans="2:22">
      <c r="B685" t="s">
        <v>204</v>
      </c>
      <c r="C685" s="79" t="s">
        <v>204</v>
      </c>
      <c r="E685" t="s">
        <v>204</v>
      </c>
      <c r="F685" t="s">
        <v>204</v>
      </c>
      <c r="G685" t="s">
        <v>204</v>
      </c>
      <c r="H685" t="s">
        <v>204</v>
      </c>
      <c r="I685" t="s">
        <v>204</v>
      </c>
      <c r="J685" t="s">
        <v>204</v>
      </c>
      <c r="K685" t="s">
        <v>204</v>
      </c>
      <c r="L685" t="s">
        <v>204</v>
      </c>
      <c r="M685" t="s">
        <v>204</v>
      </c>
      <c r="N685" t="s">
        <v>204</v>
      </c>
      <c r="O685" t="s">
        <v>204</v>
      </c>
      <c r="P685" t="s">
        <v>204</v>
      </c>
      <c r="Q685" s="80" t="s">
        <v>204</v>
      </c>
      <c r="R685" s="79"/>
      <c r="T685" t="s">
        <v>204</v>
      </c>
      <c r="U685" t="s">
        <v>204</v>
      </c>
      <c r="V685" t="s">
        <v>204</v>
      </c>
    </row>
    <row r="686" spans="2:22">
      <c r="B686" t="s">
        <v>204</v>
      </c>
      <c r="C686" s="79" t="s">
        <v>204</v>
      </c>
      <c r="E686" t="s">
        <v>204</v>
      </c>
      <c r="F686" t="s">
        <v>204</v>
      </c>
      <c r="G686" t="s">
        <v>204</v>
      </c>
      <c r="H686" t="s">
        <v>204</v>
      </c>
      <c r="I686" t="s">
        <v>204</v>
      </c>
      <c r="J686" t="s">
        <v>204</v>
      </c>
      <c r="K686" t="s">
        <v>204</v>
      </c>
      <c r="L686" t="s">
        <v>204</v>
      </c>
      <c r="M686" t="s">
        <v>204</v>
      </c>
      <c r="N686" t="s">
        <v>204</v>
      </c>
      <c r="O686" t="s">
        <v>204</v>
      </c>
      <c r="P686" t="s">
        <v>204</v>
      </c>
      <c r="Q686" s="80" t="s">
        <v>204</v>
      </c>
      <c r="R686" s="79"/>
      <c r="T686" t="s">
        <v>204</v>
      </c>
      <c r="U686" t="s">
        <v>204</v>
      </c>
      <c r="V686" t="s">
        <v>204</v>
      </c>
    </row>
    <row r="687" spans="2:22">
      <c r="B687" t="s">
        <v>204</v>
      </c>
      <c r="C687" s="79" t="s">
        <v>204</v>
      </c>
      <c r="E687" t="s">
        <v>204</v>
      </c>
      <c r="F687" t="s">
        <v>204</v>
      </c>
      <c r="G687" t="s">
        <v>204</v>
      </c>
      <c r="H687" t="s">
        <v>204</v>
      </c>
      <c r="I687" t="s">
        <v>204</v>
      </c>
      <c r="J687" t="s">
        <v>204</v>
      </c>
      <c r="K687" t="s">
        <v>204</v>
      </c>
      <c r="L687" t="s">
        <v>204</v>
      </c>
      <c r="M687" t="s">
        <v>204</v>
      </c>
      <c r="N687" t="s">
        <v>204</v>
      </c>
      <c r="O687" t="s">
        <v>204</v>
      </c>
      <c r="P687" t="s">
        <v>204</v>
      </c>
      <c r="Q687" s="80" t="s">
        <v>204</v>
      </c>
      <c r="R687" s="79"/>
      <c r="T687" t="s">
        <v>204</v>
      </c>
      <c r="U687" t="s">
        <v>204</v>
      </c>
      <c r="V687" t="s">
        <v>204</v>
      </c>
    </row>
    <row r="688" spans="2:22">
      <c r="B688" t="s">
        <v>204</v>
      </c>
      <c r="C688" s="79" t="s">
        <v>204</v>
      </c>
      <c r="E688" t="s">
        <v>204</v>
      </c>
      <c r="F688" t="s">
        <v>204</v>
      </c>
      <c r="G688" t="s">
        <v>204</v>
      </c>
      <c r="H688" t="s">
        <v>204</v>
      </c>
      <c r="I688" t="s">
        <v>204</v>
      </c>
      <c r="J688" t="s">
        <v>204</v>
      </c>
      <c r="K688" t="s">
        <v>204</v>
      </c>
      <c r="L688" t="s">
        <v>204</v>
      </c>
      <c r="M688" t="s">
        <v>204</v>
      </c>
      <c r="N688" t="s">
        <v>204</v>
      </c>
      <c r="O688" t="s">
        <v>204</v>
      </c>
      <c r="P688" t="s">
        <v>204</v>
      </c>
      <c r="Q688" s="80" t="s">
        <v>204</v>
      </c>
      <c r="R688" s="79"/>
      <c r="T688" t="s">
        <v>204</v>
      </c>
      <c r="U688" t="s">
        <v>204</v>
      </c>
      <c r="V688" t="s">
        <v>204</v>
      </c>
    </row>
    <row r="689" spans="2:22">
      <c r="B689" t="s">
        <v>204</v>
      </c>
      <c r="C689" s="79" t="s">
        <v>204</v>
      </c>
      <c r="E689" t="s">
        <v>204</v>
      </c>
      <c r="F689" t="s">
        <v>204</v>
      </c>
      <c r="G689" t="s">
        <v>204</v>
      </c>
      <c r="H689" t="s">
        <v>204</v>
      </c>
      <c r="I689" t="s">
        <v>204</v>
      </c>
      <c r="J689" t="s">
        <v>204</v>
      </c>
      <c r="K689" t="s">
        <v>204</v>
      </c>
      <c r="L689" t="s">
        <v>204</v>
      </c>
      <c r="M689" t="s">
        <v>204</v>
      </c>
      <c r="N689" t="s">
        <v>204</v>
      </c>
      <c r="O689" t="s">
        <v>204</v>
      </c>
      <c r="P689" t="s">
        <v>204</v>
      </c>
      <c r="Q689" s="80" t="s">
        <v>204</v>
      </c>
      <c r="R689" s="79"/>
      <c r="T689" t="s">
        <v>204</v>
      </c>
      <c r="U689" t="s">
        <v>204</v>
      </c>
      <c r="V689" t="s">
        <v>204</v>
      </c>
    </row>
    <row r="690" spans="2:22">
      <c r="B690" t="s">
        <v>204</v>
      </c>
      <c r="C690" s="79" t="s">
        <v>204</v>
      </c>
      <c r="E690" t="s">
        <v>204</v>
      </c>
      <c r="F690" t="s">
        <v>204</v>
      </c>
      <c r="G690" t="s">
        <v>204</v>
      </c>
      <c r="H690" t="s">
        <v>204</v>
      </c>
      <c r="I690" t="s">
        <v>204</v>
      </c>
      <c r="J690" t="s">
        <v>204</v>
      </c>
      <c r="K690" t="s">
        <v>204</v>
      </c>
      <c r="L690" t="s">
        <v>204</v>
      </c>
      <c r="M690" t="s">
        <v>204</v>
      </c>
      <c r="N690" t="s">
        <v>204</v>
      </c>
      <c r="O690" t="s">
        <v>204</v>
      </c>
      <c r="P690" t="s">
        <v>204</v>
      </c>
      <c r="Q690" s="80" t="s">
        <v>204</v>
      </c>
      <c r="R690" s="79"/>
      <c r="T690" t="s">
        <v>204</v>
      </c>
      <c r="U690" t="s">
        <v>204</v>
      </c>
      <c r="V690" t="s">
        <v>204</v>
      </c>
    </row>
    <row r="691" spans="2:22">
      <c r="B691" t="s">
        <v>204</v>
      </c>
      <c r="C691" s="79" t="s">
        <v>204</v>
      </c>
      <c r="E691" t="s">
        <v>204</v>
      </c>
      <c r="F691" t="s">
        <v>204</v>
      </c>
      <c r="G691" t="s">
        <v>204</v>
      </c>
      <c r="H691" t="s">
        <v>204</v>
      </c>
      <c r="I691" t="s">
        <v>204</v>
      </c>
      <c r="J691" t="s">
        <v>204</v>
      </c>
      <c r="K691" t="s">
        <v>204</v>
      </c>
      <c r="L691" t="s">
        <v>204</v>
      </c>
      <c r="M691" t="s">
        <v>204</v>
      </c>
      <c r="N691" t="s">
        <v>204</v>
      </c>
      <c r="O691" t="s">
        <v>204</v>
      </c>
      <c r="P691" t="s">
        <v>204</v>
      </c>
      <c r="Q691" s="80" t="s">
        <v>204</v>
      </c>
      <c r="R691" s="79"/>
      <c r="T691" t="s">
        <v>204</v>
      </c>
      <c r="U691" t="s">
        <v>204</v>
      </c>
      <c r="V691" t="s">
        <v>204</v>
      </c>
    </row>
    <row r="692" spans="2:22">
      <c r="B692" t="s">
        <v>204</v>
      </c>
      <c r="C692" s="79" t="s">
        <v>204</v>
      </c>
      <c r="E692" t="s">
        <v>204</v>
      </c>
      <c r="F692" t="s">
        <v>204</v>
      </c>
      <c r="G692" t="s">
        <v>204</v>
      </c>
      <c r="H692" t="s">
        <v>204</v>
      </c>
      <c r="I692" t="s">
        <v>204</v>
      </c>
      <c r="J692" t="s">
        <v>204</v>
      </c>
      <c r="K692" t="s">
        <v>204</v>
      </c>
      <c r="L692" t="s">
        <v>204</v>
      </c>
      <c r="M692" t="s">
        <v>204</v>
      </c>
      <c r="N692" t="s">
        <v>204</v>
      </c>
      <c r="O692" t="s">
        <v>204</v>
      </c>
      <c r="P692" t="s">
        <v>204</v>
      </c>
      <c r="Q692" s="80" t="s">
        <v>204</v>
      </c>
      <c r="R692" s="79"/>
      <c r="T692" t="s">
        <v>204</v>
      </c>
      <c r="U692" t="s">
        <v>204</v>
      </c>
      <c r="V692" t="s">
        <v>204</v>
      </c>
    </row>
    <row r="693" spans="2:22">
      <c r="B693" t="s">
        <v>204</v>
      </c>
      <c r="C693" s="79" t="s">
        <v>204</v>
      </c>
      <c r="E693" t="s">
        <v>204</v>
      </c>
      <c r="F693" t="s">
        <v>204</v>
      </c>
      <c r="G693" t="s">
        <v>204</v>
      </c>
      <c r="H693" t="s">
        <v>204</v>
      </c>
      <c r="I693" t="s">
        <v>204</v>
      </c>
      <c r="J693" t="s">
        <v>204</v>
      </c>
      <c r="K693" t="s">
        <v>204</v>
      </c>
      <c r="L693" t="s">
        <v>204</v>
      </c>
      <c r="M693" t="s">
        <v>204</v>
      </c>
      <c r="N693" t="s">
        <v>204</v>
      </c>
      <c r="O693" t="s">
        <v>204</v>
      </c>
      <c r="P693" t="s">
        <v>204</v>
      </c>
      <c r="Q693" s="80" t="s">
        <v>204</v>
      </c>
      <c r="R693" s="79"/>
      <c r="T693" t="s">
        <v>204</v>
      </c>
      <c r="U693" t="s">
        <v>204</v>
      </c>
      <c r="V693" t="s">
        <v>204</v>
      </c>
    </row>
    <row r="694" spans="2:22">
      <c r="B694" t="s">
        <v>204</v>
      </c>
      <c r="C694" s="79" t="s">
        <v>204</v>
      </c>
      <c r="E694" t="s">
        <v>204</v>
      </c>
      <c r="F694" t="s">
        <v>204</v>
      </c>
      <c r="G694" t="s">
        <v>204</v>
      </c>
      <c r="H694" t="s">
        <v>204</v>
      </c>
      <c r="I694" t="s">
        <v>204</v>
      </c>
      <c r="J694" t="s">
        <v>204</v>
      </c>
      <c r="K694" t="s">
        <v>204</v>
      </c>
      <c r="L694" t="s">
        <v>204</v>
      </c>
      <c r="M694" t="s">
        <v>204</v>
      </c>
      <c r="N694" t="s">
        <v>204</v>
      </c>
      <c r="O694" t="s">
        <v>204</v>
      </c>
      <c r="P694" t="s">
        <v>204</v>
      </c>
      <c r="Q694" s="80" t="s">
        <v>204</v>
      </c>
      <c r="R694" s="79"/>
      <c r="T694" t="s">
        <v>204</v>
      </c>
      <c r="U694" t="s">
        <v>204</v>
      </c>
      <c r="V694" t="s">
        <v>204</v>
      </c>
    </row>
    <row r="695" spans="2:22">
      <c r="B695" t="s">
        <v>204</v>
      </c>
      <c r="C695" s="79" t="s">
        <v>204</v>
      </c>
      <c r="E695" t="s">
        <v>204</v>
      </c>
      <c r="F695" t="s">
        <v>204</v>
      </c>
      <c r="G695" t="s">
        <v>204</v>
      </c>
      <c r="H695" t="s">
        <v>204</v>
      </c>
      <c r="I695" t="s">
        <v>204</v>
      </c>
      <c r="J695" t="s">
        <v>204</v>
      </c>
      <c r="K695" t="s">
        <v>204</v>
      </c>
      <c r="L695" t="s">
        <v>204</v>
      </c>
      <c r="M695" t="s">
        <v>204</v>
      </c>
      <c r="N695" t="s">
        <v>204</v>
      </c>
      <c r="O695" t="s">
        <v>204</v>
      </c>
      <c r="P695" t="s">
        <v>204</v>
      </c>
      <c r="Q695" s="80" t="s">
        <v>204</v>
      </c>
      <c r="R695" s="79"/>
      <c r="T695" t="s">
        <v>204</v>
      </c>
      <c r="U695" t="s">
        <v>204</v>
      </c>
      <c r="V695" t="s">
        <v>204</v>
      </c>
    </row>
    <row r="696" spans="2:22">
      <c r="B696" t="s">
        <v>204</v>
      </c>
      <c r="C696" s="79" t="s">
        <v>204</v>
      </c>
      <c r="E696" t="s">
        <v>204</v>
      </c>
      <c r="F696" t="s">
        <v>204</v>
      </c>
      <c r="G696" t="s">
        <v>204</v>
      </c>
      <c r="H696" t="s">
        <v>204</v>
      </c>
      <c r="I696" t="s">
        <v>204</v>
      </c>
      <c r="J696" t="s">
        <v>204</v>
      </c>
      <c r="K696" t="s">
        <v>204</v>
      </c>
      <c r="L696" t="s">
        <v>204</v>
      </c>
      <c r="M696" t="s">
        <v>204</v>
      </c>
      <c r="N696" t="s">
        <v>204</v>
      </c>
      <c r="O696" t="s">
        <v>204</v>
      </c>
      <c r="P696" t="s">
        <v>204</v>
      </c>
      <c r="Q696" s="80" t="s">
        <v>204</v>
      </c>
      <c r="R696" s="79"/>
      <c r="T696" t="s">
        <v>204</v>
      </c>
      <c r="U696" t="s">
        <v>204</v>
      </c>
      <c r="V696" t="s">
        <v>204</v>
      </c>
    </row>
    <row r="697" spans="2:22">
      <c r="B697" t="s">
        <v>204</v>
      </c>
      <c r="C697" s="79" t="s">
        <v>204</v>
      </c>
      <c r="E697" t="s">
        <v>204</v>
      </c>
      <c r="F697" t="s">
        <v>204</v>
      </c>
      <c r="G697" t="s">
        <v>204</v>
      </c>
      <c r="H697" t="s">
        <v>204</v>
      </c>
      <c r="I697" t="s">
        <v>204</v>
      </c>
      <c r="J697" t="s">
        <v>204</v>
      </c>
      <c r="K697" t="s">
        <v>204</v>
      </c>
      <c r="L697" t="s">
        <v>204</v>
      </c>
      <c r="M697" t="s">
        <v>204</v>
      </c>
      <c r="N697" t="s">
        <v>204</v>
      </c>
      <c r="O697" t="s">
        <v>204</v>
      </c>
      <c r="P697" t="s">
        <v>204</v>
      </c>
      <c r="Q697" s="80" t="s">
        <v>204</v>
      </c>
      <c r="R697" s="79"/>
      <c r="T697" t="s">
        <v>204</v>
      </c>
      <c r="U697" t="s">
        <v>204</v>
      </c>
      <c r="V697" t="s">
        <v>204</v>
      </c>
    </row>
    <row r="698" spans="2:22">
      <c r="B698" t="s">
        <v>204</v>
      </c>
      <c r="C698" s="79" t="s">
        <v>204</v>
      </c>
      <c r="E698" t="s">
        <v>204</v>
      </c>
      <c r="F698" t="s">
        <v>204</v>
      </c>
      <c r="G698" t="s">
        <v>204</v>
      </c>
      <c r="H698" t="s">
        <v>204</v>
      </c>
      <c r="I698" t="s">
        <v>204</v>
      </c>
      <c r="J698" t="s">
        <v>204</v>
      </c>
      <c r="K698" t="s">
        <v>204</v>
      </c>
      <c r="L698" t="s">
        <v>204</v>
      </c>
      <c r="M698" t="s">
        <v>204</v>
      </c>
      <c r="N698" t="s">
        <v>204</v>
      </c>
      <c r="O698" t="s">
        <v>204</v>
      </c>
      <c r="P698" t="s">
        <v>204</v>
      </c>
      <c r="Q698" s="80" t="s">
        <v>204</v>
      </c>
      <c r="R698" s="79"/>
      <c r="T698" t="s">
        <v>204</v>
      </c>
      <c r="U698" t="s">
        <v>204</v>
      </c>
      <c r="V698" t="s">
        <v>204</v>
      </c>
    </row>
    <row r="699" spans="2:22">
      <c r="B699" t="s">
        <v>204</v>
      </c>
      <c r="C699" s="79" t="s">
        <v>204</v>
      </c>
      <c r="E699" t="s">
        <v>204</v>
      </c>
      <c r="F699" t="s">
        <v>204</v>
      </c>
      <c r="G699" t="s">
        <v>204</v>
      </c>
      <c r="H699" t="s">
        <v>204</v>
      </c>
      <c r="I699" t="s">
        <v>204</v>
      </c>
      <c r="J699" t="s">
        <v>204</v>
      </c>
      <c r="K699" t="s">
        <v>204</v>
      </c>
      <c r="L699" t="s">
        <v>204</v>
      </c>
      <c r="M699" t="s">
        <v>204</v>
      </c>
      <c r="N699" t="s">
        <v>204</v>
      </c>
      <c r="O699" t="s">
        <v>204</v>
      </c>
      <c r="P699" t="s">
        <v>204</v>
      </c>
      <c r="Q699" s="80" t="s">
        <v>204</v>
      </c>
      <c r="R699" s="79"/>
      <c r="T699" t="s">
        <v>204</v>
      </c>
      <c r="U699" t="s">
        <v>204</v>
      </c>
      <c r="V699" t="s">
        <v>204</v>
      </c>
    </row>
    <row r="700" spans="2:22">
      <c r="B700" t="s">
        <v>204</v>
      </c>
      <c r="C700" s="79" t="s">
        <v>204</v>
      </c>
      <c r="E700" t="s">
        <v>204</v>
      </c>
      <c r="F700" t="s">
        <v>204</v>
      </c>
      <c r="G700" t="s">
        <v>204</v>
      </c>
      <c r="H700" t="s">
        <v>204</v>
      </c>
      <c r="I700" t="s">
        <v>204</v>
      </c>
      <c r="J700" t="s">
        <v>204</v>
      </c>
      <c r="K700" t="s">
        <v>204</v>
      </c>
      <c r="L700" t="s">
        <v>204</v>
      </c>
      <c r="M700" t="s">
        <v>204</v>
      </c>
      <c r="N700" t="s">
        <v>204</v>
      </c>
      <c r="O700" t="s">
        <v>204</v>
      </c>
      <c r="P700" t="s">
        <v>204</v>
      </c>
      <c r="Q700" s="80" t="s">
        <v>204</v>
      </c>
      <c r="R700" s="79"/>
      <c r="T700" t="s">
        <v>204</v>
      </c>
      <c r="U700" t="s">
        <v>204</v>
      </c>
      <c r="V700" t="s">
        <v>204</v>
      </c>
    </row>
    <row r="701" spans="2:22">
      <c r="B701" t="s">
        <v>204</v>
      </c>
      <c r="C701" s="79" t="s">
        <v>204</v>
      </c>
      <c r="E701" t="s">
        <v>204</v>
      </c>
      <c r="F701" t="s">
        <v>204</v>
      </c>
      <c r="G701" t="s">
        <v>204</v>
      </c>
      <c r="H701" t="s">
        <v>204</v>
      </c>
      <c r="I701" t="s">
        <v>204</v>
      </c>
      <c r="J701" t="s">
        <v>204</v>
      </c>
      <c r="K701" t="s">
        <v>204</v>
      </c>
      <c r="L701" t="s">
        <v>204</v>
      </c>
      <c r="M701" t="s">
        <v>204</v>
      </c>
      <c r="N701" t="s">
        <v>204</v>
      </c>
      <c r="O701" t="s">
        <v>204</v>
      </c>
      <c r="P701" t="s">
        <v>204</v>
      </c>
      <c r="Q701" s="80" t="s">
        <v>204</v>
      </c>
      <c r="R701" s="79"/>
      <c r="T701" t="s">
        <v>204</v>
      </c>
      <c r="U701" t="s">
        <v>204</v>
      </c>
      <c r="V701" t="s">
        <v>204</v>
      </c>
    </row>
    <row r="702" spans="2:22">
      <c r="B702" t="s">
        <v>204</v>
      </c>
      <c r="C702" s="79" t="s">
        <v>204</v>
      </c>
      <c r="E702" t="s">
        <v>204</v>
      </c>
      <c r="F702" t="s">
        <v>204</v>
      </c>
      <c r="G702" t="s">
        <v>204</v>
      </c>
      <c r="H702" t="s">
        <v>204</v>
      </c>
      <c r="I702" t="s">
        <v>204</v>
      </c>
      <c r="J702" t="s">
        <v>204</v>
      </c>
      <c r="K702" t="s">
        <v>204</v>
      </c>
      <c r="L702" t="s">
        <v>204</v>
      </c>
      <c r="M702" t="s">
        <v>204</v>
      </c>
      <c r="N702" t="s">
        <v>204</v>
      </c>
      <c r="O702" t="s">
        <v>204</v>
      </c>
      <c r="P702" t="s">
        <v>204</v>
      </c>
      <c r="Q702" s="80" t="s">
        <v>204</v>
      </c>
      <c r="R702" s="79"/>
      <c r="T702" t="s">
        <v>204</v>
      </c>
      <c r="U702" t="s">
        <v>204</v>
      </c>
      <c r="V702" t="s">
        <v>204</v>
      </c>
    </row>
    <row r="703" spans="2:22">
      <c r="B703" t="s">
        <v>204</v>
      </c>
      <c r="C703" s="79" t="s">
        <v>204</v>
      </c>
      <c r="E703" t="s">
        <v>204</v>
      </c>
      <c r="F703" t="s">
        <v>204</v>
      </c>
      <c r="G703" t="s">
        <v>204</v>
      </c>
      <c r="H703" t="s">
        <v>204</v>
      </c>
      <c r="I703" t="s">
        <v>204</v>
      </c>
      <c r="J703" t="s">
        <v>204</v>
      </c>
      <c r="K703" t="s">
        <v>204</v>
      </c>
      <c r="L703" t="s">
        <v>204</v>
      </c>
      <c r="M703" t="s">
        <v>204</v>
      </c>
      <c r="N703" t="s">
        <v>204</v>
      </c>
      <c r="O703" t="s">
        <v>204</v>
      </c>
      <c r="P703" t="s">
        <v>204</v>
      </c>
      <c r="Q703" s="80" t="s">
        <v>204</v>
      </c>
      <c r="R703" s="79"/>
      <c r="T703" t="s">
        <v>204</v>
      </c>
      <c r="U703" t="s">
        <v>204</v>
      </c>
      <c r="V703" t="s">
        <v>204</v>
      </c>
    </row>
    <row r="704" spans="2:22">
      <c r="B704" t="s">
        <v>204</v>
      </c>
      <c r="C704" s="79" t="s">
        <v>204</v>
      </c>
      <c r="E704" t="s">
        <v>204</v>
      </c>
      <c r="F704" t="s">
        <v>204</v>
      </c>
      <c r="G704" t="s">
        <v>204</v>
      </c>
      <c r="H704" t="s">
        <v>204</v>
      </c>
      <c r="I704" t="s">
        <v>204</v>
      </c>
      <c r="J704" t="s">
        <v>204</v>
      </c>
      <c r="K704" t="s">
        <v>204</v>
      </c>
      <c r="L704" t="s">
        <v>204</v>
      </c>
      <c r="M704" t="s">
        <v>204</v>
      </c>
      <c r="N704" t="s">
        <v>204</v>
      </c>
      <c r="O704" t="s">
        <v>204</v>
      </c>
      <c r="P704" t="s">
        <v>204</v>
      </c>
      <c r="Q704" s="80" t="s">
        <v>204</v>
      </c>
      <c r="R704" s="79"/>
      <c r="T704" t="s">
        <v>204</v>
      </c>
      <c r="U704" t="s">
        <v>204</v>
      </c>
      <c r="V704" t="s">
        <v>204</v>
      </c>
    </row>
    <row r="705" spans="2:22">
      <c r="B705" t="s">
        <v>204</v>
      </c>
      <c r="C705" s="79" t="s">
        <v>204</v>
      </c>
      <c r="E705" t="s">
        <v>204</v>
      </c>
      <c r="F705" t="s">
        <v>204</v>
      </c>
      <c r="G705" t="s">
        <v>204</v>
      </c>
      <c r="H705" t="s">
        <v>204</v>
      </c>
      <c r="I705" t="s">
        <v>204</v>
      </c>
      <c r="J705" t="s">
        <v>204</v>
      </c>
      <c r="K705" t="s">
        <v>204</v>
      </c>
      <c r="L705" t="s">
        <v>204</v>
      </c>
      <c r="M705" t="s">
        <v>204</v>
      </c>
      <c r="N705" t="s">
        <v>204</v>
      </c>
      <c r="O705" t="s">
        <v>204</v>
      </c>
      <c r="P705" t="s">
        <v>204</v>
      </c>
      <c r="Q705" s="80" t="s">
        <v>204</v>
      </c>
      <c r="R705" s="79"/>
      <c r="T705" t="s">
        <v>204</v>
      </c>
      <c r="U705" t="s">
        <v>204</v>
      </c>
      <c r="V705" t="s">
        <v>204</v>
      </c>
    </row>
    <row r="706" spans="2:22">
      <c r="B706" t="s">
        <v>204</v>
      </c>
      <c r="C706" s="79" t="s">
        <v>204</v>
      </c>
      <c r="E706" t="s">
        <v>204</v>
      </c>
      <c r="F706" t="s">
        <v>204</v>
      </c>
      <c r="G706" t="s">
        <v>204</v>
      </c>
      <c r="H706" t="s">
        <v>204</v>
      </c>
      <c r="I706" t="s">
        <v>204</v>
      </c>
      <c r="J706" t="s">
        <v>204</v>
      </c>
      <c r="K706" t="s">
        <v>204</v>
      </c>
      <c r="L706" t="s">
        <v>204</v>
      </c>
      <c r="M706" t="s">
        <v>204</v>
      </c>
      <c r="N706" t="s">
        <v>204</v>
      </c>
      <c r="O706" t="s">
        <v>204</v>
      </c>
      <c r="P706" t="s">
        <v>204</v>
      </c>
      <c r="Q706" s="80" t="s">
        <v>204</v>
      </c>
      <c r="R706" s="79"/>
      <c r="T706" t="s">
        <v>204</v>
      </c>
      <c r="U706" t="s">
        <v>204</v>
      </c>
      <c r="V706" t="s">
        <v>204</v>
      </c>
    </row>
    <row r="707" spans="2:22">
      <c r="B707" t="s">
        <v>204</v>
      </c>
      <c r="C707" s="79" t="s">
        <v>204</v>
      </c>
      <c r="E707" t="s">
        <v>204</v>
      </c>
      <c r="F707" t="s">
        <v>204</v>
      </c>
      <c r="G707" t="s">
        <v>204</v>
      </c>
      <c r="H707" t="s">
        <v>204</v>
      </c>
      <c r="I707" t="s">
        <v>204</v>
      </c>
      <c r="J707" t="s">
        <v>204</v>
      </c>
      <c r="K707" t="s">
        <v>204</v>
      </c>
      <c r="L707" t="s">
        <v>204</v>
      </c>
      <c r="M707" t="s">
        <v>204</v>
      </c>
      <c r="N707" t="s">
        <v>204</v>
      </c>
      <c r="O707" t="s">
        <v>204</v>
      </c>
      <c r="P707" t="s">
        <v>204</v>
      </c>
      <c r="Q707" s="80" t="s">
        <v>204</v>
      </c>
      <c r="R707" s="79"/>
      <c r="T707" t="s">
        <v>204</v>
      </c>
      <c r="U707" t="s">
        <v>204</v>
      </c>
      <c r="V707" t="s">
        <v>204</v>
      </c>
    </row>
    <row r="708" spans="2:22">
      <c r="B708" t="s">
        <v>204</v>
      </c>
      <c r="C708" s="79" t="s">
        <v>204</v>
      </c>
      <c r="E708" t="s">
        <v>204</v>
      </c>
      <c r="F708" t="s">
        <v>204</v>
      </c>
      <c r="G708" t="s">
        <v>204</v>
      </c>
      <c r="H708" t="s">
        <v>204</v>
      </c>
      <c r="I708" t="s">
        <v>204</v>
      </c>
      <c r="J708" t="s">
        <v>204</v>
      </c>
      <c r="K708" t="s">
        <v>204</v>
      </c>
      <c r="L708" t="s">
        <v>204</v>
      </c>
      <c r="M708" t="s">
        <v>204</v>
      </c>
      <c r="N708" t="s">
        <v>204</v>
      </c>
      <c r="O708" t="s">
        <v>204</v>
      </c>
      <c r="P708" t="s">
        <v>204</v>
      </c>
      <c r="Q708" s="80" t="s">
        <v>204</v>
      </c>
      <c r="R708" s="79"/>
      <c r="T708" t="s">
        <v>204</v>
      </c>
      <c r="U708" t="s">
        <v>204</v>
      </c>
      <c r="V708" t="s">
        <v>204</v>
      </c>
    </row>
    <row r="709" spans="2:22">
      <c r="B709" t="s">
        <v>204</v>
      </c>
      <c r="C709" s="79" t="s">
        <v>204</v>
      </c>
      <c r="E709" t="s">
        <v>204</v>
      </c>
      <c r="F709" t="s">
        <v>204</v>
      </c>
      <c r="G709" t="s">
        <v>204</v>
      </c>
      <c r="H709" t="s">
        <v>204</v>
      </c>
      <c r="I709" t="s">
        <v>204</v>
      </c>
      <c r="J709" t="s">
        <v>204</v>
      </c>
      <c r="K709" t="s">
        <v>204</v>
      </c>
      <c r="L709" t="s">
        <v>204</v>
      </c>
      <c r="M709" t="s">
        <v>204</v>
      </c>
      <c r="N709" t="s">
        <v>204</v>
      </c>
      <c r="O709" t="s">
        <v>204</v>
      </c>
      <c r="P709" t="s">
        <v>204</v>
      </c>
      <c r="Q709" s="80" t="s">
        <v>204</v>
      </c>
      <c r="R709" s="79"/>
      <c r="T709" t="s">
        <v>204</v>
      </c>
      <c r="U709" t="s">
        <v>204</v>
      </c>
      <c r="V709" t="s">
        <v>204</v>
      </c>
    </row>
    <row r="710" spans="2:22">
      <c r="B710" t="s">
        <v>204</v>
      </c>
      <c r="C710" s="79" t="s">
        <v>204</v>
      </c>
      <c r="E710" t="s">
        <v>204</v>
      </c>
      <c r="F710" t="s">
        <v>204</v>
      </c>
      <c r="G710" t="s">
        <v>204</v>
      </c>
      <c r="H710" t="s">
        <v>204</v>
      </c>
      <c r="I710" t="s">
        <v>204</v>
      </c>
      <c r="J710" t="s">
        <v>204</v>
      </c>
      <c r="K710" t="s">
        <v>204</v>
      </c>
      <c r="L710" t="s">
        <v>204</v>
      </c>
      <c r="M710" t="s">
        <v>204</v>
      </c>
      <c r="N710" t="s">
        <v>204</v>
      </c>
      <c r="O710" t="s">
        <v>204</v>
      </c>
      <c r="P710" t="s">
        <v>204</v>
      </c>
      <c r="Q710" s="80" t="s">
        <v>204</v>
      </c>
      <c r="R710" s="79"/>
      <c r="T710" t="s">
        <v>204</v>
      </c>
      <c r="U710" t="s">
        <v>204</v>
      </c>
      <c r="V710" t="s">
        <v>204</v>
      </c>
    </row>
    <row r="711" spans="2:22">
      <c r="B711" t="s">
        <v>204</v>
      </c>
      <c r="C711" s="79" t="s">
        <v>204</v>
      </c>
      <c r="E711" t="s">
        <v>204</v>
      </c>
      <c r="F711" t="s">
        <v>204</v>
      </c>
      <c r="G711" t="s">
        <v>204</v>
      </c>
      <c r="H711" t="s">
        <v>204</v>
      </c>
      <c r="I711" t="s">
        <v>204</v>
      </c>
      <c r="J711" t="s">
        <v>204</v>
      </c>
      <c r="K711" t="s">
        <v>204</v>
      </c>
      <c r="L711" t="s">
        <v>204</v>
      </c>
      <c r="M711" t="s">
        <v>204</v>
      </c>
      <c r="N711" t="s">
        <v>204</v>
      </c>
      <c r="O711" t="s">
        <v>204</v>
      </c>
      <c r="P711" t="s">
        <v>204</v>
      </c>
      <c r="Q711" s="80" t="s">
        <v>204</v>
      </c>
      <c r="R711" s="79"/>
      <c r="T711" t="s">
        <v>204</v>
      </c>
      <c r="U711" t="s">
        <v>204</v>
      </c>
      <c r="V711" t="s">
        <v>204</v>
      </c>
    </row>
    <row r="712" spans="2:22">
      <c r="B712" t="s">
        <v>204</v>
      </c>
      <c r="C712" s="79" t="s">
        <v>204</v>
      </c>
      <c r="E712" t="s">
        <v>204</v>
      </c>
      <c r="F712" t="s">
        <v>204</v>
      </c>
      <c r="G712" t="s">
        <v>204</v>
      </c>
      <c r="H712" t="s">
        <v>204</v>
      </c>
      <c r="I712" t="s">
        <v>204</v>
      </c>
      <c r="J712" t="s">
        <v>204</v>
      </c>
      <c r="K712" t="s">
        <v>204</v>
      </c>
      <c r="L712" t="s">
        <v>204</v>
      </c>
      <c r="M712" t="s">
        <v>204</v>
      </c>
      <c r="N712" t="s">
        <v>204</v>
      </c>
      <c r="O712" t="s">
        <v>204</v>
      </c>
      <c r="P712" t="s">
        <v>204</v>
      </c>
      <c r="Q712" s="80" t="s">
        <v>204</v>
      </c>
      <c r="R712" s="79"/>
      <c r="T712" t="s">
        <v>204</v>
      </c>
      <c r="U712" t="s">
        <v>204</v>
      </c>
      <c r="V712" t="s">
        <v>204</v>
      </c>
    </row>
    <row r="713" spans="2:22">
      <c r="B713" t="s">
        <v>204</v>
      </c>
      <c r="C713" s="79" t="s">
        <v>204</v>
      </c>
      <c r="E713" t="s">
        <v>204</v>
      </c>
      <c r="F713" t="s">
        <v>204</v>
      </c>
      <c r="G713" t="s">
        <v>204</v>
      </c>
      <c r="H713" t="s">
        <v>204</v>
      </c>
      <c r="I713" t="s">
        <v>204</v>
      </c>
      <c r="J713" t="s">
        <v>204</v>
      </c>
      <c r="K713" t="s">
        <v>204</v>
      </c>
      <c r="L713" t="s">
        <v>204</v>
      </c>
      <c r="M713" t="s">
        <v>204</v>
      </c>
      <c r="N713" t="s">
        <v>204</v>
      </c>
      <c r="O713" t="s">
        <v>204</v>
      </c>
      <c r="P713" t="s">
        <v>204</v>
      </c>
      <c r="Q713" s="80" t="s">
        <v>204</v>
      </c>
      <c r="R713" s="79"/>
      <c r="T713" t="s">
        <v>204</v>
      </c>
      <c r="U713" t="s">
        <v>204</v>
      </c>
      <c r="V713" t="s">
        <v>204</v>
      </c>
    </row>
    <row r="714" spans="2:22">
      <c r="B714" t="s">
        <v>204</v>
      </c>
      <c r="C714" s="79" t="s">
        <v>204</v>
      </c>
      <c r="E714" t="s">
        <v>204</v>
      </c>
      <c r="F714" t="s">
        <v>204</v>
      </c>
      <c r="G714" t="s">
        <v>204</v>
      </c>
      <c r="H714" t="s">
        <v>204</v>
      </c>
      <c r="I714" t="s">
        <v>204</v>
      </c>
      <c r="J714" t="s">
        <v>204</v>
      </c>
      <c r="K714" t="s">
        <v>204</v>
      </c>
      <c r="L714" t="s">
        <v>204</v>
      </c>
      <c r="M714" t="s">
        <v>204</v>
      </c>
      <c r="N714" t="s">
        <v>204</v>
      </c>
      <c r="O714" t="s">
        <v>204</v>
      </c>
      <c r="P714" t="s">
        <v>204</v>
      </c>
      <c r="Q714" s="80" t="s">
        <v>204</v>
      </c>
      <c r="R714" s="79"/>
      <c r="T714" t="s">
        <v>204</v>
      </c>
      <c r="U714" t="s">
        <v>204</v>
      </c>
      <c r="V714" t="s">
        <v>204</v>
      </c>
    </row>
    <row r="715" spans="2:22">
      <c r="B715" t="s">
        <v>204</v>
      </c>
      <c r="C715" s="79" t="s">
        <v>204</v>
      </c>
      <c r="E715" t="s">
        <v>204</v>
      </c>
      <c r="F715" t="s">
        <v>204</v>
      </c>
      <c r="G715" t="s">
        <v>204</v>
      </c>
      <c r="H715" t="s">
        <v>204</v>
      </c>
      <c r="I715" t="s">
        <v>204</v>
      </c>
      <c r="J715" t="s">
        <v>204</v>
      </c>
      <c r="K715" t="s">
        <v>204</v>
      </c>
      <c r="L715" t="s">
        <v>204</v>
      </c>
      <c r="M715" t="s">
        <v>204</v>
      </c>
      <c r="N715" t="s">
        <v>204</v>
      </c>
      <c r="O715" t="s">
        <v>204</v>
      </c>
      <c r="P715" t="s">
        <v>204</v>
      </c>
      <c r="Q715" s="80" t="s">
        <v>204</v>
      </c>
      <c r="R715" s="79"/>
      <c r="T715" t="s">
        <v>204</v>
      </c>
      <c r="U715" t="s">
        <v>204</v>
      </c>
      <c r="V715" t="s">
        <v>204</v>
      </c>
    </row>
    <row r="716" spans="2:22">
      <c r="B716" t="s">
        <v>204</v>
      </c>
      <c r="C716" s="79" t="s">
        <v>204</v>
      </c>
      <c r="E716" t="s">
        <v>204</v>
      </c>
      <c r="F716" t="s">
        <v>204</v>
      </c>
      <c r="G716" t="s">
        <v>204</v>
      </c>
      <c r="H716" t="s">
        <v>204</v>
      </c>
      <c r="I716" t="s">
        <v>204</v>
      </c>
      <c r="J716" t="s">
        <v>204</v>
      </c>
      <c r="K716" t="s">
        <v>204</v>
      </c>
      <c r="L716" t="s">
        <v>204</v>
      </c>
      <c r="M716" t="s">
        <v>204</v>
      </c>
      <c r="N716" t="s">
        <v>204</v>
      </c>
      <c r="O716" t="s">
        <v>204</v>
      </c>
      <c r="P716" t="s">
        <v>204</v>
      </c>
      <c r="Q716" s="80" t="s">
        <v>204</v>
      </c>
      <c r="R716" s="79"/>
      <c r="T716" t="s">
        <v>204</v>
      </c>
      <c r="U716" t="s">
        <v>204</v>
      </c>
      <c r="V716" t="s">
        <v>204</v>
      </c>
    </row>
    <row r="717" spans="2:22">
      <c r="B717" t="s">
        <v>204</v>
      </c>
      <c r="C717" s="79" t="s">
        <v>204</v>
      </c>
      <c r="E717" t="s">
        <v>204</v>
      </c>
      <c r="F717" t="s">
        <v>204</v>
      </c>
      <c r="G717" t="s">
        <v>204</v>
      </c>
      <c r="H717" t="s">
        <v>204</v>
      </c>
      <c r="I717" t="s">
        <v>204</v>
      </c>
      <c r="J717" t="s">
        <v>204</v>
      </c>
      <c r="K717" t="s">
        <v>204</v>
      </c>
      <c r="L717" t="s">
        <v>204</v>
      </c>
      <c r="M717" t="s">
        <v>204</v>
      </c>
      <c r="N717" t="s">
        <v>204</v>
      </c>
      <c r="O717" t="s">
        <v>204</v>
      </c>
      <c r="P717" t="s">
        <v>204</v>
      </c>
      <c r="Q717" s="80" t="s">
        <v>204</v>
      </c>
      <c r="R717" s="79"/>
      <c r="T717" t="s">
        <v>204</v>
      </c>
      <c r="U717" t="s">
        <v>204</v>
      </c>
      <c r="V717" t="s">
        <v>204</v>
      </c>
    </row>
    <row r="718" spans="2:22">
      <c r="B718" t="s">
        <v>204</v>
      </c>
      <c r="C718" s="79" t="s">
        <v>204</v>
      </c>
      <c r="E718" t="s">
        <v>204</v>
      </c>
      <c r="F718" t="s">
        <v>204</v>
      </c>
      <c r="G718" t="s">
        <v>204</v>
      </c>
      <c r="H718" t="s">
        <v>204</v>
      </c>
      <c r="I718" t="s">
        <v>204</v>
      </c>
      <c r="J718" t="s">
        <v>204</v>
      </c>
      <c r="K718" t="s">
        <v>204</v>
      </c>
      <c r="L718" t="s">
        <v>204</v>
      </c>
      <c r="M718" t="s">
        <v>204</v>
      </c>
      <c r="N718" t="s">
        <v>204</v>
      </c>
      <c r="O718" t="s">
        <v>204</v>
      </c>
      <c r="P718" t="s">
        <v>204</v>
      </c>
      <c r="Q718" s="80" t="s">
        <v>204</v>
      </c>
      <c r="R718" s="79"/>
      <c r="T718" t="s">
        <v>204</v>
      </c>
      <c r="U718" t="s">
        <v>204</v>
      </c>
      <c r="V718" t="s">
        <v>204</v>
      </c>
    </row>
    <row r="719" spans="2:22">
      <c r="B719" t="s">
        <v>204</v>
      </c>
      <c r="C719" s="79" t="s">
        <v>204</v>
      </c>
      <c r="E719" t="s">
        <v>204</v>
      </c>
      <c r="F719" t="s">
        <v>204</v>
      </c>
      <c r="G719" t="s">
        <v>204</v>
      </c>
      <c r="H719" t="s">
        <v>204</v>
      </c>
      <c r="I719" t="s">
        <v>204</v>
      </c>
      <c r="J719" t="s">
        <v>204</v>
      </c>
      <c r="K719" t="s">
        <v>204</v>
      </c>
      <c r="L719" t="s">
        <v>204</v>
      </c>
      <c r="M719" t="s">
        <v>204</v>
      </c>
      <c r="N719" t="s">
        <v>204</v>
      </c>
      <c r="O719" t="s">
        <v>204</v>
      </c>
      <c r="P719" t="s">
        <v>204</v>
      </c>
      <c r="Q719" s="80" t="s">
        <v>204</v>
      </c>
      <c r="R719" s="79"/>
      <c r="T719" t="s">
        <v>204</v>
      </c>
      <c r="U719" t="s">
        <v>204</v>
      </c>
      <c r="V719" t="s">
        <v>204</v>
      </c>
    </row>
    <row r="720" spans="2:22">
      <c r="B720" t="s">
        <v>204</v>
      </c>
      <c r="C720" s="79" t="s">
        <v>204</v>
      </c>
      <c r="E720" t="s">
        <v>204</v>
      </c>
      <c r="F720" t="s">
        <v>204</v>
      </c>
      <c r="G720" t="s">
        <v>204</v>
      </c>
      <c r="H720" t="s">
        <v>204</v>
      </c>
      <c r="I720" t="s">
        <v>204</v>
      </c>
      <c r="J720" t="s">
        <v>204</v>
      </c>
      <c r="K720" t="s">
        <v>204</v>
      </c>
      <c r="L720" t="s">
        <v>204</v>
      </c>
      <c r="M720" t="s">
        <v>204</v>
      </c>
      <c r="N720" t="s">
        <v>204</v>
      </c>
      <c r="O720" t="s">
        <v>204</v>
      </c>
      <c r="P720" t="s">
        <v>204</v>
      </c>
      <c r="Q720" s="80" t="s">
        <v>204</v>
      </c>
      <c r="R720" s="79"/>
      <c r="T720" t="s">
        <v>204</v>
      </c>
      <c r="U720" t="s">
        <v>204</v>
      </c>
      <c r="V720" t="s">
        <v>204</v>
      </c>
    </row>
    <row r="721" spans="2:22">
      <c r="B721" t="s">
        <v>204</v>
      </c>
      <c r="C721" s="79" t="s">
        <v>204</v>
      </c>
      <c r="E721" t="s">
        <v>204</v>
      </c>
      <c r="F721" t="s">
        <v>204</v>
      </c>
      <c r="G721" t="s">
        <v>204</v>
      </c>
      <c r="H721" t="s">
        <v>204</v>
      </c>
      <c r="I721" t="s">
        <v>204</v>
      </c>
      <c r="J721" t="s">
        <v>204</v>
      </c>
      <c r="K721" t="s">
        <v>204</v>
      </c>
      <c r="L721" t="s">
        <v>204</v>
      </c>
      <c r="M721" t="s">
        <v>204</v>
      </c>
      <c r="N721" t="s">
        <v>204</v>
      </c>
      <c r="O721" t="s">
        <v>204</v>
      </c>
      <c r="P721" t="s">
        <v>204</v>
      </c>
      <c r="Q721" s="80" t="s">
        <v>204</v>
      </c>
      <c r="R721" s="79"/>
      <c r="T721" t="s">
        <v>204</v>
      </c>
      <c r="U721" t="s">
        <v>204</v>
      </c>
      <c r="V721" t="s">
        <v>204</v>
      </c>
    </row>
    <row r="722" spans="2:22">
      <c r="B722" t="s">
        <v>204</v>
      </c>
      <c r="C722" s="79" t="s">
        <v>204</v>
      </c>
      <c r="E722" t="s">
        <v>204</v>
      </c>
      <c r="F722" t="s">
        <v>204</v>
      </c>
      <c r="G722" t="s">
        <v>204</v>
      </c>
      <c r="H722" t="s">
        <v>204</v>
      </c>
      <c r="I722" t="s">
        <v>204</v>
      </c>
      <c r="J722" t="s">
        <v>204</v>
      </c>
      <c r="K722" t="s">
        <v>204</v>
      </c>
      <c r="L722" t="s">
        <v>204</v>
      </c>
      <c r="M722" t="s">
        <v>204</v>
      </c>
      <c r="N722" t="s">
        <v>204</v>
      </c>
      <c r="O722" t="s">
        <v>204</v>
      </c>
      <c r="P722" t="s">
        <v>204</v>
      </c>
      <c r="Q722" s="80" t="s">
        <v>204</v>
      </c>
      <c r="R722" s="79"/>
      <c r="T722" t="s">
        <v>204</v>
      </c>
      <c r="U722" t="s">
        <v>204</v>
      </c>
      <c r="V722" t="s">
        <v>204</v>
      </c>
    </row>
    <row r="723" spans="2:22">
      <c r="B723" t="s">
        <v>204</v>
      </c>
      <c r="C723" s="79" t="s">
        <v>204</v>
      </c>
      <c r="E723" t="s">
        <v>204</v>
      </c>
      <c r="F723" t="s">
        <v>204</v>
      </c>
      <c r="G723" t="s">
        <v>204</v>
      </c>
      <c r="H723" t="s">
        <v>204</v>
      </c>
      <c r="I723" t="s">
        <v>204</v>
      </c>
      <c r="J723" t="s">
        <v>204</v>
      </c>
      <c r="K723" t="s">
        <v>204</v>
      </c>
      <c r="L723" t="s">
        <v>204</v>
      </c>
      <c r="M723" t="s">
        <v>204</v>
      </c>
      <c r="N723" t="s">
        <v>204</v>
      </c>
      <c r="O723" t="s">
        <v>204</v>
      </c>
      <c r="P723" t="s">
        <v>204</v>
      </c>
      <c r="Q723" s="80" t="s">
        <v>204</v>
      </c>
      <c r="R723" s="79"/>
      <c r="T723" t="s">
        <v>204</v>
      </c>
      <c r="U723" t="s">
        <v>204</v>
      </c>
      <c r="V723" t="s">
        <v>204</v>
      </c>
    </row>
    <row r="724" spans="2:22">
      <c r="B724" t="s">
        <v>204</v>
      </c>
      <c r="C724" s="79" t="s">
        <v>204</v>
      </c>
      <c r="E724" t="s">
        <v>204</v>
      </c>
      <c r="F724" t="s">
        <v>204</v>
      </c>
      <c r="G724" t="s">
        <v>204</v>
      </c>
      <c r="H724" t="s">
        <v>204</v>
      </c>
      <c r="I724" t="s">
        <v>204</v>
      </c>
      <c r="J724" t="s">
        <v>204</v>
      </c>
      <c r="K724" t="s">
        <v>204</v>
      </c>
      <c r="L724" t="s">
        <v>204</v>
      </c>
      <c r="M724" t="s">
        <v>204</v>
      </c>
      <c r="N724" t="s">
        <v>204</v>
      </c>
      <c r="O724" t="s">
        <v>204</v>
      </c>
      <c r="P724" t="s">
        <v>204</v>
      </c>
      <c r="Q724" s="80" t="s">
        <v>204</v>
      </c>
      <c r="R724" s="79"/>
      <c r="T724" t="s">
        <v>204</v>
      </c>
      <c r="U724" t="s">
        <v>204</v>
      </c>
      <c r="V724" t="s">
        <v>204</v>
      </c>
    </row>
    <row r="725" spans="2:22">
      <c r="B725" t="s">
        <v>204</v>
      </c>
      <c r="C725" s="79" t="s">
        <v>204</v>
      </c>
      <c r="E725" t="s">
        <v>204</v>
      </c>
      <c r="F725" t="s">
        <v>204</v>
      </c>
      <c r="G725" t="s">
        <v>204</v>
      </c>
      <c r="H725" t="s">
        <v>204</v>
      </c>
      <c r="I725" t="s">
        <v>204</v>
      </c>
      <c r="J725" t="s">
        <v>204</v>
      </c>
      <c r="K725" t="s">
        <v>204</v>
      </c>
      <c r="L725" t="s">
        <v>204</v>
      </c>
      <c r="M725" t="s">
        <v>204</v>
      </c>
      <c r="N725" t="s">
        <v>204</v>
      </c>
      <c r="O725" t="s">
        <v>204</v>
      </c>
      <c r="P725" t="s">
        <v>204</v>
      </c>
      <c r="Q725" s="80" t="s">
        <v>204</v>
      </c>
      <c r="R725" s="79"/>
      <c r="T725" t="s">
        <v>204</v>
      </c>
      <c r="U725" t="s">
        <v>204</v>
      </c>
      <c r="V725" t="s">
        <v>204</v>
      </c>
    </row>
    <row r="726" spans="2:22">
      <c r="B726" t="s">
        <v>204</v>
      </c>
      <c r="C726" s="79" t="s">
        <v>204</v>
      </c>
      <c r="E726" t="s">
        <v>204</v>
      </c>
      <c r="F726" t="s">
        <v>204</v>
      </c>
      <c r="G726" t="s">
        <v>204</v>
      </c>
      <c r="H726" t="s">
        <v>204</v>
      </c>
      <c r="I726" t="s">
        <v>204</v>
      </c>
      <c r="J726" t="s">
        <v>204</v>
      </c>
      <c r="K726" t="s">
        <v>204</v>
      </c>
      <c r="L726" t="s">
        <v>204</v>
      </c>
      <c r="M726" t="s">
        <v>204</v>
      </c>
      <c r="N726" t="s">
        <v>204</v>
      </c>
      <c r="O726" t="s">
        <v>204</v>
      </c>
      <c r="P726" t="s">
        <v>204</v>
      </c>
      <c r="Q726" s="80" t="s">
        <v>204</v>
      </c>
      <c r="R726" s="79"/>
      <c r="T726" t="s">
        <v>204</v>
      </c>
      <c r="U726" t="s">
        <v>204</v>
      </c>
      <c r="V726" t="s">
        <v>204</v>
      </c>
    </row>
    <row r="727" spans="2:22">
      <c r="B727" t="s">
        <v>204</v>
      </c>
      <c r="C727" s="79" t="s">
        <v>204</v>
      </c>
      <c r="E727" t="s">
        <v>204</v>
      </c>
      <c r="F727" t="s">
        <v>204</v>
      </c>
      <c r="G727" t="s">
        <v>204</v>
      </c>
      <c r="H727" t="s">
        <v>204</v>
      </c>
      <c r="I727" t="s">
        <v>204</v>
      </c>
      <c r="J727" t="s">
        <v>204</v>
      </c>
      <c r="K727" t="s">
        <v>204</v>
      </c>
      <c r="L727" t="s">
        <v>204</v>
      </c>
      <c r="M727" t="s">
        <v>204</v>
      </c>
      <c r="N727" t="s">
        <v>204</v>
      </c>
      <c r="O727" t="s">
        <v>204</v>
      </c>
      <c r="P727" t="s">
        <v>204</v>
      </c>
      <c r="Q727" s="80" t="s">
        <v>204</v>
      </c>
      <c r="R727" s="79"/>
      <c r="T727" t="s">
        <v>204</v>
      </c>
      <c r="U727" t="s">
        <v>204</v>
      </c>
      <c r="V727" t="s">
        <v>204</v>
      </c>
    </row>
    <row r="728" spans="2:22">
      <c r="B728" t="s">
        <v>204</v>
      </c>
      <c r="C728" s="79" t="s">
        <v>204</v>
      </c>
      <c r="E728" t="s">
        <v>204</v>
      </c>
      <c r="F728" t="s">
        <v>204</v>
      </c>
      <c r="G728" t="s">
        <v>204</v>
      </c>
      <c r="H728" t="s">
        <v>204</v>
      </c>
      <c r="I728" t="s">
        <v>204</v>
      </c>
      <c r="J728" t="s">
        <v>204</v>
      </c>
      <c r="K728" t="s">
        <v>204</v>
      </c>
      <c r="L728" t="s">
        <v>204</v>
      </c>
      <c r="M728" t="s">
        <v>204</v>
      </c>
      <c r="N728" t="s">
        <v>204</v>
      </c>
      <c r="O728" t="s">
        <v>204</v>
      </c>
      <c r="P728" t="s">
        <v>204</v>
      </c>
      <c r="Q728" s="80" t="s">
        <v>204</v>
      </c>
      <c r="R728" s="79"/>
      <c r="T728" t="s">
        <v>204</v>
      </c>
      <c r="U728" t="s">
        <v>204</v>
      </c>
      <c r="V728" t="s">
        <v>204</v>
      </c>
    </row>
    <row r="729" spans="2:22">
      <c r="B729" t="s">
        <v>204</v>
      </c>
      <c r="C729" s="79" t="s">
        <v>204</v>
      </c>
      <c r="E729" t="s">
        <v>204</v>
      </c>
      <c r="F729" t="s">
        <v>204</v>
      </c>
      <c r="G729" t="s">
        <v>204</v>
      </c>
      <c r="H729" t="s">
        <v>204</v>
      </c>
      <c r="I729" t="s">
        <v>204</v>
      </c>
      <c r="J729" t="s">
        <v>204</v>
      </c>
      <c r="K729" t="s">
        <v>204</v>
      </c>
      <c r="L729" t="s">
        <v>204</v>
      </c>
      <c r="M729" t="s">
        <v>204</v>
      </c>
      <c r="N729" t="s">
        <v>204</v>
      </c>
      <c r="O729" t="s">
        <v>204</v>
      </c>
      <c r="P729" t="s">
        <v>204</v>
      </c>
      <c r="Q729" s="80" t="s">
        <v>204</v>
      </c>
      <c r="R729" s="79"/>
      <c r="T729" t="s">
        <v>204</v>
      </c>
      <c r="U729" t="s">
        <v>204</v>
      </c>
      <c r="V729" t="s">
        <v>204</v>
      </c>
    </row>
    <row r="730" spans="2:22">
      <c r="B730" t="s">
        <v>204</v>
      </c>
      <c r="C730" s="79" t="s">
        <v>204</v>
      </c>
      <c r="E730" t="s">
        <v>204</v>
      </c>
      <c r="F730" t="s">
        <v>204</v>
      </c>
      <c r="G730" t="s">
        <v>204</v>
      </c>
      <c r="H730" t="s">
        <v>204</v>
      </c>
      <c r="I730" t="s">
        <v>204</v>
      </c>
      <c r="J730" t="s">
        <v>204</v>
      </c>
      <c r="K730" t="s">
        <v>204</v>
      </c>
      <c r="L730" t="s">
        <v>204</v>
      </c>
      <c r="M730" t="s">
        <v>204</v>
      </c>
      <c r="N730" t="s">
        <v>204</v>
      </c>
      <c r="O730" t="s">
        <v>204</v>
      </c>
      <c r="P730" t="s">
        <v>204</v>
      </c>
      <c r="Q730" s="80" t="s">
        <v>204</v>
      </c>
      <c r="R730" s="79"/>
      <c r="T730" t="s">
        <v>204</v>
      </c>
      <c r="U730" t="s">
        <v>204</v>
      </c>
      <c r="V730" t="s">
        <v>204</v>
      </c>
    </row>
    <row r="731" spans="2:22">
      <c r="B731" t="s">
        <v>204</v>
      </c>
      <c r="C731" s="79" t="s">
        <v>204</v>
      </c>
      <c r="E731" t="s">
        <v>204</v>
      </c>
      <c r="F731" t="s">
        <v>204</v>
      </c>
      <c r="G731" t="s">
        <v>204</v>
      </c>
      <c r="H731" t="s">
        <v>204</v>
      </c>
      <c r="I731" t="s">
        <v>204</v>
      </c>
      <c r="J731" t="s">
        <v>204</v>
      </c>
      <c r="K731" t="s">
        <v>204</v>
      </c>
      <c r="L731" t="s">
        <v>204</v>
      </c>
      <c r="M731" t="s">
        <v>204</v>
      </c>
      <c r="N731" t="s">
        <v>204</v>
      </c>
      <c r="O731" t="s">
        <v>204</v>
      </c>
      <c r="P731" t="s">
        <v>204</v>
      </c>
      <c r="Q731" s="80" t="s">
        <v>204</v>
      </c>
      <c r="R731" s="79"/>
      <c r="T731" t="s">
        <v>204</v>
      </c>
      <c r="U731" t="s">
        <v>204</v>
      </c>
      <c r="V731" t="s">
        <v>204</v>
      </c>
    </row>
    <row r="732" spans="2:22">
      <c r="B732" t="s">
        <v>204</v>
      </c>
      <c r="C732" s="79" t="s">
        <v>204</v>
      </c>
      <c r="E732" t="s">
        <v>204</v>
      </c>
      <c r="F732" t="s">
        <v>204</v>
      </c>
      <c r="G732" t="s">
        <v>204</v>
      </c>
      <c r="H732" t="s">
        <v>204</v>
      </c>
      <c r="I732" t="s">
        <v>204</v>
      </c>
      <c r="J732" t="s">
        <v>204</v>
      </c>
      <c r="K732" t="s">
        <v>204</v>
      </c>
      <c r="L732" t="s">
        <v>204</v>
      </c>
      <c r="M732" t="s">
        <v>204</v>
      </c>
      <c r="N732" t="s">
        <v>204</v>
      </c>
      <c r="O732" t="s">
        <v>204</v>
      </c>
      <c r="P732" t="s">
        <v>204</v>
      </c>
      <c r="Q732" s="80" t="s">
        <v>204</v>
      </c>
      <c r="R732" s="79"/>
      <c r="T732" t="s">
        <v>204</v>
      </c>
      <c r="U732" t="s">
        <v>204</v>
      </c>
      <c r="V732" t="s">
        <v>204</v>
      </c>
    </row>
    <row r="733" spans="2:22">
      <c r="B733" t="s">
        <v>204</v>
      </c>
      <c r="C733" s="79" t="s">
        <v>204</v>
      </c>
      <c r="E733" t="s">
        <v>204</v>
      </c>
      <c r="F733" t="s">
        <v>204</v>
      </c>
      <c r="G733" t="s">
        <v>204</v>
      </c>
      <c r="H733" t="s">
        <v>204</v>
      </c>
      <c r="I733" t="s">
        <v>204</v>
      </c>
      <c r="J733" t="s">
        <v>204</v>
      </c>
      <c r="K733" t="s">
        <v>204</v>
      </c>
      <c r="L733" t="s">
        <v>204</v>
      </c>
      <c r="M733" t="s">
        <v>204</v>
      </c>
      <c r="N733" t="s">
        <v>204</v>
      </c>
      <c r="O733" t="s">
        <v>204</v>
      </c>
      <c r="P733" t="s">
        <v>204</v>
      </c>
      <c r="Q733" s="80" t="s">
        <v>204</v>
      </c>
      <c r="R733" s="79"/>
      <c r="T733" t="s">
        <v>204</v>
      </c>
      <c r="U733" t="s">
        <v>204</v>
      </c>
      <c r="V733" t="s">
        <v>204</v>
      </c>
    </row>
    <row r="734" spans="2:22">
      <c r="B734" t="s">
        <v>204</v>
      </c>
      <c r="C734" s="79" t="s">
        <v>204</v>
      </c>
      <c r="E734" t="s">
        <v>204</v>
      </c>
      <c r="F734" t="s">
        <v>204</v>
      </c>
      <c r="G734" t="s">
        <v>204</v>
      </c>
      <c r="H734" t="s">
        <v>204</v>
      </c>
      <c r="I734" t="s">
        <v>204</v>
      </c>
      <c r="J734" t="s">
        <v>204</v>
      </c>
      <c r="K734" t="s">
        <v>204</v>
      </c>
      <c r="L734" t="s">
        <v>204</v>
      </c>
      <c r="M734" t="s">
        <v>204</v>
      </c>
      <c r="N734" t="s">
        <v>204</v>
      </c>
      <c r="O734" t="s">
        <v>204</v>
      </c>
      <c r="P734" t="s">
        <v>204</v>
      </c>
      <c r="Q734" s="80" t="s">
        <v>204</v>
      </c>
      <c r="R734" s="79"/>
      <c r="T734" t="s">
        <v>204</v>
      </c>
      <c r="U734" t="s">
        <v>204</v>
      </c>
      <c r="V734" t="s">
        <v>204</v>
      </c>
    </row>
    <row r="735" spans="2:22">
      <c r="B735" t="s">
        <v>204</v>
      </c>
      <c r="C735" s="79" t="s">
        <v>204</v>
      </c>
      <c r="E735" t="s">
        <v>204</v>
      </c>
      <c r="F735" t="s">
        <v>204</v>
      </c>
      <c r="G735" t="s">
        <v>204</v>
      </c>
      <c r="H735" t="s">
        <v>204</v>
      </c>
      <c r="I735" t="s">
        <v>204</v>
      </c>
      <c r="J735" t="s">
        <v>204</v>
      </c>
      <c r="K735" t="s">
        <v>204</v>
      </c>
      <c r="L735" t="s">
        <v>204</v>
      </c>
      <c r="M735" t="s">
        <v>204</v>
      </c>
      <c r="N735" t="s">
        <v>204</v>
      </c>
      <c r="O735" t="s">
        <v>204</v>
      </c>
      <c r="P735" t="s">
        <v>204</v>
      </c>
      <c r="Q735" s="80" t="s">
        <v>204</v>
      </c>
      <c r="R735" s="79"/>
      <c r="T735" t="s">
        <v>204</v>
      </c>
      <c r="U735" t="s">
        <v>204</v>
      </c>
      <c r="V735" t="s">
        <v>204</v>
      </c>
    </row>
    <row r="736" spans="2:22">
      <c r="B736" t="s">
        <v>204</v>
      </c>
      <c r="C736" s="79" t="s">
        <v>204</v>
      </c>
      <c r="E736" t="s">
        <v>204</v>
      </c>
      <c r="F736" t="s">
        <v>204</v>
      </c>
      <c r="G736" t="s">
        <v>204</v>
      </c>
      <c r="H736" t="s">
        <v>204</v>
      </c>
      <c r="I736" t="s">
        <v>204</v>
      </c>
      <c r="J736" t="s">
        <v>204</v>
      </c>
      <c r="K736" t="s">
        <v>204</v>
      </c>
      <c r="L736" t="s">
        <v>204</v>
      </c>
      <c r="M736" t="s">
        <v>204</v>
      </c>
      <c r="N736" t="s">
        <v>204</v>
      </c>
      <c r="O736" t="s">
        <v>204</v>
      </c>
      <c r="P736" t="s">
        <v>204</v>
      </c>
      <c r="Q736" s="80" t="s">
        <v>204</v>
      </c>
      <c r="R736" s="79"/>
      <c r="T736" t="s">
        <v>204</v>
      </c>
      <c r="U736" t="s">
        <v>204</v>
      </c>
      <c r="V736" t="s">
        <v>204</v>
      </c>
    </row>
    <row r="737" spans="2:22">
      <c r="B737" t="s">
        <v>204</v>
      </c>
      <c r="C737" s="79" t="s">
        <v>204</v>
      </c>
      <c r="E737" t="s">
        <v>204</v>
      </c>
      <c r="F737" t="s">
        <v>204</v>
      </c>
      <c r="G737" t="s">
        <v>204</v>
      </c>
      <c r="H737" t="s">
        <v>204</v>
      </c>
      <c r="I737" t="s">
        <v>204</v>
      </c>
      <c r="J737" t="s">
        <v>204</v>
      </c>
      <c r="K737" t="s">
        <v>204</v>
      </c>
      <c r="L737" t="s">
        <v>204</v>
      </c>
      <c r="M737" t="s">
        <v>204</v>
      </c>
      <c r="N737" t="s">
        <v>204</v>
      </c>
      <c r="O737" t="s">
        <v>204</v>
      </c>
      <c r="P737" t="s">
        <v>204</v>
      </c>
      <c r="Q737" s="80" t="s">
        <v>204</v>
      </c>
      <c r="R737" s="79"/>
      <c r="T737" t="s">
        <v>204</v>
      </c>
      <c r="U737" t="s">
        <v>204</v>
      </c>
      <c r="V737" t="s">
        <v>204</v>
      </c>
    </row>
    <row r="738" spans="2:22">
      <c r="B738" t="s">
        <v>204</v>
      </c>
      <c r="C738" s="79" t="s">
        <v>204</v>
      </c>
      <c r="E738" t="s">
        <v>204</v>
      </c>
      <c r="F738" t="s">
        <v>204</v>
      </c>
      <c r="G738" t="s">
        <v>204</v>
      </c>
      <c r="H738" t="s">
        <v>204</v>
      </c>
      <c r="I738" t="s">
        <v>204</v>
      </c>
      <c r="J738" t="s">
        <v>204</v>
      </c>
      <c r="K738" t="s">
        <v>204</v>
      </c>
      <c r="L738" t="s">
        <v>204</v>
      </c>
      <c r="M738" t="s">
        <v>204</v>
      </c>
      <c r="N738" t="s">
        <v>204</v>
      </c>
      <c r="O738" t="s">
        <v>204</v>
      </c>
      <c r="P738" t="s">
        <v>204</v>
      </c>
      <c r="Q738" s="80" t="s">
        <v>204</v>
      </c>
      <c r="R738" s="79"/>
      <c r="T738" t="s">
        <v>204</v>
      </c>
      <c r="U738" t="s">
        <v>204</v>
      </c>
      <c r="V738" t="s">
        <v>204</v>
      </c>
    </row>
    <row r="739" spans="2:22">
      <c r="B739" t="s">
        <v>204</v>
      </c>
      <c r="C739" s="79" t="s">
        <v>204</v>
      </c>
      <c r="E739" t="s">
        <v>204</v>
      </c>
      <c r="F739" t="s">
        <v>204</v>
      </c>
      <c r="G739" t="s">
        <v>204</v>
      </c>
      <c r="H739" t="s">
        <v>204</v>
      </c>
      <c r="I739" t="s">
        <v>204</v>
      </c>
      <c r="J739" t="s">
        <v>204</v>
      </c>
      <c r="K739" t="s">
        <v>204</v>
      </c>
      <c r="L739" t="s">
        <v>204</v>
      </c>
      <c r="M739" t="s">
        <v>204</v>
      </c>
      <c r="N739" t="s">
        <v>204</v>
      </c>
      <c r="O739" t="s">
        <v>204</v>
      </c>
      <c r="P739" t="s">
        <v>204</v>
      </c>
      <c r="Q739" s="80" t="s">
        <v>204</v>
      </c>
      <c r="R739" s="79"/>
      <c r="T739" t="s">
        <v>204</v>
      </c>
      <c r="U739" t="s">
        <v>204</v>
      </c>
      <c r="V739" t="s">
        <v>204</v>
      </c>
    </row>
    <row r="740" spans="2:22">
      <c r="B740" t="s">
        <v>204</v>
      </c>
      <c r="C740" s="79" t="s">
        <v>204</v>
      </c>
      <c r="E740" t="s">
        <v>204</v>
      </c>
      <c r="F740" t="s">
        <v>204</v>
      </c>
      <c r="G740" t="s">
        <v>204</v>
      </c>
      <c r="H740" t="s">
        <v>204</v>
      </c>
      <c r="I740" t="s">
        <v>204</v>
      </c>
      <c r="J740" t="s">
        <v>204</v>
      </c>
      <c r="K740" t="s">
        <v>204</v>
      </c>
      <c r="L740" t="s">
        <v>204</v>
      </c>
      <c r="M740" t="s">
        <v>204</v>
      </c>
      <c r="N740" t="s">
        <v>204</v>
      </c>
      <c r="O740" t="s">
        <v>204</v>
      </c>
      <c r="P740" t="s">
        <v>204</v>
      </c>
      <c r="Q740" s="80" t="s">
        <v>204</v>
      </c>
      <c r="R740" s="79"/>
      <c r="T740" t="s">
        <v>204</v>
      </c>
      <c r="U740" t="s">
        <v>204</v>
      </c>
      <c r="V740" t="s">
        <v>204</v>
      </c>
    </row>
    <row r="741" spans="2:22">
      <c r="B741" t="s">
        <v>204</v>
      </c>
      <c r="C741" s="79" t="s">
        <v>204</v>
      </c>
      <c r="E741" t="s">
        <v>204</v>
      </c>
      <c r="F741" t="s">
        <v>204</v>
      </c>
      <c r="G741" t="s">
        <v>204</v>
      </c>
      <c r="H741" t="s">
        <v>204</v>
      </c>
      <c r="I741" t="s">
        <v>204</v>
      </c>
      <c r="J741" t="s">
        <v>204</v>
      </c>
      <c r="K741" t="s">
        <v>204</v>
      </c>
      <c r="L741" t="s">
        <v>204</v>
      </c>
      <c r="M741" t="s">
        <v>204</v>
      </c>
      <c r="N741" t="s">
        <v>204</v>
      </c>
      <c r="O741" t="s">
        <v>204</v>
      </c>
      <c r="P741" t="s">
        <v>204</v>
      </c>
      <c r="Q741" s="80" t="s">
        <v>204</v>
      </c>
      <c r="R741" s="79"/>
      <c r="T741" t="s">
        <v>204</v>
      </c>
      <c r="U741" t="s">
        <v>204</v>
      </c>
      <c r="V741" t="s">
        <v>204</v>
      </c>
    </row>
    <row r="742" spans="2:22">
      <c r="B742" t="s">
        <v>204</v>
      </c>
      <c r="C742" s="79" t="s">
        <v>204</v>
      </c>
      <c r="E742" t="s">
        <v>204</v>
      </c>
      <c r="F742" t="s">
        <v>204</v>
      </c>
      <c r="G742" t="s">
        <v>204</v>
      </c>
      <c r="H742" t="s">
        <v>204</v>
      </c>
      <c r="I742" t="s">
        <v>204</v>
      </c>
      <c r="J742" t="s">
        <v>204</v>
      </c>
      <c r="K742" t="s">
        <v>204</v>
      </c>
      <c r="L742" t="s">
        <v>204</v>
      </c>
      <c r="M742" t="s">
        <v>204</v>
      </c>
      <c r="N742" t="s">
        <v>204</v>
      </c>
      <c r="O742" t="s">
        <v>204</v>
      </c>
      <c r="P742" t="s">
        <v>204</v>
      </c>
      <c r="Q742" s="80" t="s">
        <v>204</v>
      </c>
      <c r="R742" s="79"/>
      <c r="T742" t="s">
        <v>204</v>
      </c>
      <c r="U742" t="s">
        <v>204</v>
      </c>
      <c r="V742" t="s">
        <v>204</v>
      </c>
    </row>
    <row r="743" spans="2:22">
      <c r="B743" t="s">
        <v>204</v>
      </c>
      <c r="C743" s="79" t="s">
        <v>204</v>
      </c>
      <c r="E743" t="s">
        <v>204</v>
      </c>
      <c r="F743" t="s">
        <v>204</v>
      </c>
      <c r="G743" t="s">
        <v>204</v>
      </c>
      <c r="H743" t="s">
        <v>204</v>
      </c>
      <c r="I743" t="s">
        <v>204</v>
      </c>
      <c r="J743" t="s">
        <v>204</v>
      </c>
      <c r="K743" t="s">
        <v>204</v>
      </c>
      <c r="L743" t="s">
        <v>204</v>
      </c>
      <c r="M743" t="s">
        <v>204</v>
      </c>
      <c r="N743" t="s">
        <v>204</v>
      </c>
      <c r="O743" t="s">
        <v>204</v>
      </c>
      <c r="P743" t="s">
        <v>204</v>
      </c>
      <c r="Q743" s="80" t="s">
        <v>204</v>
      </c>
      <c r="R743" s="79"/>
      <c r="T743" t="s">
        <v>204</v>
      </c>
      <c r="U743" t="s">
        <v>204</v>
      </c>
      <c r="V743" t="s">
        <v>204</v>
      </c>
    </row>
    <row r="744" spans="2:22">
      <c r="B744" t="s">
        <v>204</v>
      </c>
      <c r="C744" s="79" t="s">
        <v>204</v>
      </c>
      <c r="E744" t="s">
        <v>204</v>
      </c>
      <c r="F744" t="s">
        <v>204</v>
      </c>
      <c r="G744" t="s">
        <v>204</v>
      </c>
      <c r="H744" t="s">
        <v>204</v>
      </c>
      <c r="I744" t="s">
        <v>204</v>
      </c>
      <c r="J744" t="s">
        <v>204</v>
      </c>
      <c r="K744" t="s">
        <v>204</v>
      </c>
      <c r="L744" t="s">
        <v>204</v>
      </c>
      <c r="M744" t="s">
        <v>204</v>
      </c>
      <c r="N744" t="s">
        <v>204</v>
      </c>
      <c r="O744" t="s">
        <v>204</v>
      </c>
      <c r="P744" t="s">
        <v>204</v>
      </c>
      <c r="Q744" s="80" t="s">
        <v>204</v>
      </c>
      <c r="R744" s="79"/>
      <c r="T744" t="s">
        <v>204</v>
      </c>
      <c r="U744" t="s">
        <v>204</v>
      </c>
      <c r="V744" t="s">
        <v>204</v>
      </c>
    </row>
    <row r="745" spans="2:22">
      <c r="B745" t="s">
        <v>204</v>
      </c>
      <c r="C745" s="79" t="s">
        <v>204</v>
      </c>
      <c r="E745" t="s">
        <v>204</v>
      </c>
      <c r="F745" t="s">
        <v>204</v>
      </c>
      <c r="G745" t="s">
        <v>204</v>
      </c>
      <c r="H745" t="s">
        <v>204</v>
      </c>
      <c r="I745" t="s">
        <v>204</v>
      </c>
      <c r="J745" t="s">
        <v>204</v>
      </c>
      <c r="K745" t="s">
        <v>204</v>
      </c>
      <c r="L745" t="s">
        <v>204</v>
      </c>
      <c r="M745" t="s">
        <v>204</v>
      </c>
      <c r="N745" t="s">
        <v>204</v>
      </c>
      <c r="O745" t="s">
        <v>204</v>
      </c>
      <c r="P745" t="s">
        <v>204</v>
      </c>
      <c r="Q745" s="80" t="s">
        <v>204</v>
      </c>
      <c r="R745" s="79"/>
      <c r="T745" t="s">
        <v>204</v>
      </c>
      <c r="U745" t="s">
        <v>204</v>
      </c>
      <c r="V745" t="s">
        <v>204</v>
      </c>
    </row>
    <row r="746" spans="2:22">
      <c r="B746" t="s">
        <v>204</v>
      </c>
      <c r="C746" s="79" t="s">
        <v>204</v>
      </c>
      <c r="E746" t="s">
        <v>204</v>
      </c>
      <c r="F746" t="s">
        <v>204</v>
      </c>
      <c r="G746" t="s">
        <v>204</v>
      </c>
      <c r="H746" t="s">
        <v>204</v>
      </c>
      <c r="I746" t="s">
        <v>204</v>
      </c>
      <c r="J746" t="s">
        <v>204</v>
      </c>
      <c r="K746" t="s">
        <v>204</v>
      </c>
      <c r="L746" t="s">
        <v>204</v>
      </c>
      <c r="M746" t="s">
        <v>204</v>
      </c>
      <c r="N746" t="s">
        <v>204</v>
      </c>
      <c r="O746" t="s">
        <v>204</v>
      </c>
      <c r="P746" t="s">
        <v>204</v>
      </c>
      <c r="Q746" s="80" t="s">
        <v>204</v>
      </c>
      <c r="R746" s="79"/>
      <c r="T746" t="s">
        <v>204</v>
      </c>
      <c r="U746" t="s">
        <v>204</v>
      </c>
      <c r="V746" t="s">
        <v>204</v>
      </c>
    </row>
    <row r="747" spans="2:22">
      <c r="B747" t="s">
        <v>204</v>
      </c>
      <c r="C747" s="79" t="s">
        <v>204</v>
      </c>
      <c r="E747" t="s">
        <v>204</v>
      </c>
      <c r="F747" t="s">
        <v>204</v>
      </c>
      <c r="G747" t="s">
        <v>204</v>
      </c>
      <c r="H747" t="s">
        <v>204</v>
      </c>
      <c r="I747" t="s">
        <v>204</v>
      </c>
      <c r="J747" t="s">
        <v>204</v>
      </c>
      <c r="K747" t="s">
        <v>204</v>
      </c>
      <c r="L747" t="s">
        <v>204</v>
      </c>
      <c r="M747" t="s">
        <v>204</v>
      </c>
      <c r="N747" t="s">
        <v>204</v>
      </c>
      <c r="O747" t="s">
        <v>204</v>
      </c>
      <c r="P747" t="s">
        <v>204</v>
      </c>
      <c r="Q747" s="80" t="s">
        <v>204</v>
      </c>
      <c r="R747" s="79"/>
      <c r="T747" t="s">
        <v>204</v>
      </c>
      <c r="U747" t="s">
        <v>204</v>
      </c>
      <c r="V747" t="s">
        <v>204</v>
      </c>
    </row>
    <row r="748" spans="2:22">
      <c r="B748" t="s">
        <v>204</v>
      </c>
      <c r="C748" s="79" t="s">
        <v>204</v>
      </c>
      <c r="E748" t="s">
        <v>204</v>
      </c>
      <c r="F748" t="s">
        <v>204</v>
      </c>
      <c r="G748" t="s">
        <v>204</v>
      </c>
      <c r="H748" t="s">
        <v>204</v>
      </c>
      <c r="I748" t="s">
        <v>204</v>
      </c>
      <c r="J748" t="s">
        <v>204</v>
      </c>
      <c r="K748" t="s">
        <v>204</v>
      </c>
      <c r="L748" t="s">
        <v>204</v>
      </c>
      <c r="M748" t="s">
        <v>204</v>
      </c>
      <c r="N748" t="s">
        <v>204</v>
      </c>
      <c r="O748" t="s">
        <v>204</v>
      </c>
      <c r="P748" t="s">
        <v>204</v>
      </c>
      <c r="Q748" s="80" t="s">
        <v>204</v>
      </c>
      <c r="R748" s="79"/>
      <c r="T748" t="s">
        <v>204</v>
      </c>
      <c r="U748" t="s">
        <v>204</v>
      </c>
      <c r="V748" t="s">
        <v>204</v>
      </c>
    </row>
    <row r="749" spans="2:22">
      <c r="B749" t="s">
        <v>204</v>
      </c>
      <c r="C749" s="79" t="s">
        <v>204</v>
      </c>
      <c r="E749" t="s">
        <v>204</v>
      </c>
      <c r="F749" t="s">
        <v>204</v>
      </c>
      <c r="G749" t="s">
        <v>204</v>
      </c>
      <c r="H749" t="s">
        <v>204</v>
      </c>
      <c r="I749" t="s">
        <v>204</v>
      </c>
      <c r="J749" t="s">
        <v>204</v>
      </c>
      <c r="K749" t="s">
        <v>204</v>
      </c>
      <c r="L749" t="s">
        <v>204</v>
      </c>
      <c r="M749" t="s">
        <v>204</v>
      </c>
      <c r="N749" t="s">
        <v>204</v>
      </c>
      <c r="O749" t="s">
        <v>204</v>
      </c>
      <c r="P749" t="s">
        <v>204</v>
      </c>
      <c r="Q749" s="80" t="s">
        <v>204</v>
      </c>
      <c r="R749" s="79"/>
      <c r="T749" t="s">
        <v>204</v>
      </c>
      <c r="U749" t="s">
        <v>204</v>
      </c>
      <c r="V749" t="s">
        <v>204</v>
      </c>
    </row>
    <row r="750" spans="2:22">
      <c r="B750" t="s">
        <v>204</v>
      </c>
      <c r="C750" s="79" t="s">
        <v>204</v>
      </c>
      <c r="E750" t="s">
        <v>204</v>
      </c>
      <c r="F750" t="s">
        <v>204</v>
      </c>
      <c r="G750" t="s">
        <v>204</v>
      </c>
      <c r="H750" t="s">
        <v>204</v>
      </c>
      <c r="I750" t="s">
        <v>204</v>
      </c>
      <c r="J750" t="s">
        <v>204</v>
      </c>
      <c r="K750" t="s">
        <v>204</v>
      </c>
      <c r="L750" t="s">
        <v>204</v>
      </c>
      <c r="M750" t="s">
        <v>204</v>
      </c>
      <c r="N750" t="s">
        <v>204</v>
      </c>
      <c r="O750" t="s">
        <v>204</v>
      </c>
      <c r="P750" t="s">
        <v>204</v>
      </c>
      <c r="Q750" s="80" t="s">
        <v>204</v>
      </c>
      <c r="R750" s="79"/>
      <c r="T750" t="s">
        <v>204</v>
      </c>
      <c r="U750" t="s">
        <v>204</v>
      </c>
      <c r="V750" t="s">
        <v>204</v>
      </c>
    </row>
    <row r="751" spans="2:22">
      <c r="B751" t="s">
        <v>204</v>
      </c>
      <c r="C751" s="79" t="s">
        <v>204</v>
      </c>
      <c r="E751" t="s">
        <v>204</v>
      </c>
      <c r="F751" t="s">
        <v>204</v>
      </c>
      <c r="G751" t="s">
        <v>204</v>
      </c>
      <c r="H751" t="s">
        <v>204</v>
      </c>
      <c r="I751" t="s">
        <v>204</v>
      </c>
      <c r="J751" t="s">
        <v>204</v>
      </c>
      <c r="K751" t="s">
        <v>204</v>
      </c>
      <c r="L751" t="s">
        <v>204</v>
      </c>
      <c r="M751" t="s">
        <v>204</v>
      </c>
      <c r="N751" t="s">
        <v>204</v>
      </c>
      <c r="O751" t="s">
        <v>204</v>
      </c>
      <c r="P751" t="s">
        <v>204</v>
      </c>
      <c r="Q751" s="80" t="s">
        <v>204</v>
      </c>
      <c r="R751" s="79"/>
      <c r="T751" t="s">
        <v>204</v>
      </c>
      <c r="U751" t="s">
        <v>204</v>
      </c>
      <c r="V751" t="s">
        <v>204</v>
      </c>
    </row>
    <row r="752" spans="2:22">
      <c r="B752" t="s">
        <v>204</v>
      </c>
      <c r="C752" s="79" t="s">
        <v>204</v>
      </c>
      <c r="E752" t="s">
        <v>204</v>
      </c>
      <c r="F752" t="s">
        <v>204</v>
      </c>
      <c r="G752" t="s">
        <v>204</v>
      </c>
      <c r="H752" t="s">
        <v>204</v>
      </c>
      <c r="I752" t="s">
        <v>204</v>
      </c>
      <c r="J752" t="s">
        <v>204</v>
      </c>
      <c r="K752" t="s">
        <v>204</v>
      </c>
      <c r="L752" t="s">
        <v>204</v>
      </c>
      <c r="M752" t="s">
        <v>204</v>
      </c>
      <c r="N752" t="s">
        <v>204</v>
      </c>
      <c r="O752" t="s">
        <v>204</v>
      </c>
      <c r="P752" t="s">
        <v>204</v>
      </c>
      <c r="Q752" s="80" t="s">
        <v>204</v>
      </c>
      <c r="R752" s="79"/>
      <c r="T752" t="s">
        <v>204</v>
      </c>
      <c r="U752" t="s">
        <v>204</v>
      </c>
      <c r="V752" t="s">
        <v>204</v>
      </c>
    </row>
    <row r="753" spans="2:22">
      <c r="B753" t="s">
        <v>204</v>
      </c>
      <c r="C753" s="79" t="s">
        <v>204</v>
      </c>
      <c r="E753" t="s">
        <v>204</v>
      </c>
      <c r="F753" t="s">
        <v>204</v>
      </c>
      <c r="G753" t="s">
        <v>204</v>
      </c>
      <c r="H753" t="s">
        <v>204</v>
      </c>
      <c r="I753" t="s">
        <v>204</v>
      </c>
      <c r="J753" t="s">
        <v>204</v>
      </c>
      <c r="K753" t="s">
        <v>204</v>
      </c>
      <c r="L753" t="s">
        <v>204</v>
      </c>
      <c r="M753" t="s">
        <v>204</v>
      </c>
      <c r="N753" t="s">
        <v>204</v>
      </c>
      <c r="O753" t="s">
        <v>204</v>
      </c>
      <c r="P753" t="s">
        <v>204</v>
      </c>
      <c r="Q753" s="80" t="s">
        <v>204</v>
      </c>
      <c r="R753" s="79"/>
      <c r="T753" t="s">
        <v>204</v>
      </c>
      <c r="U753" t="s">
        <v>204</v>
      </c>
      <c r="V753" t="s">
        <v>204</v>
      </c>
    </row>
    <row r="754" spans="2:22">
      <c r="B754" t="s">
        <v>204</v>
      </c>
      <c r="C754" s="79" t="s">
        <v>204</v>
      </c>
      <c r="E754" t="s">
        <v>204</v>
      </c>
      <c r="F754" t="s">
        <v>204</v>
      </c>
      <c r="G754" t="s">
        <v>204</v>
      </c>
      <c r="H754" t="s">
        <v>204</v>
      </c>
      <c r="I754" t="s">
        <v>204</v>
      </c>
      <c r="J754" t="s">
        <v>204</v>
      </c>
      <c r="K754" t="s">
        <v>204</v>
      </c>
      <c r="L754" t="s">
        <v>204</v>
      </c>
      <c r="M754" t="s">
        <v>204</v>
      </c>
      <c r="N754" t="s">
        <v>204</v>
      </c>
      <c r="O754" t="s">
        <v>204</v>
      </c>
      <c r="P754" t="s">
        <v>204</v>
      </c>
      <c r="Q754" s="80" t="s">
        <v>204</v>
      </c>
      <c r="R754" s="79"/>
      <c r="T754" t="s">
        <v>204</v>
      </c>
      <c r="U754" t="s">
        <v>204</v>
      </c>
      <c r="V754" t="s">
        <v>204</v>
      </c>
    </row>
    <row r="755" spans="2:22">
      <c r="B755" t="s">
        <v>204</v>
      </c>
      <c r="C755" s="79" t="s">
        <v>204</v>
      </c>
      <c r="E755" t="s">
        <v>204</v>
      </c>
      <c r="F755" t="s">
        <v>204</v>
      </c>
      <c r="G755" t="s">
        <v>204</v>
      </c>
      <c r="H755" t="s">
        <v>204</v>
      </c>
      <c r="I755" t="s">
        <v>204</v>
      </c>
      <c r="J755" t="s">
        <v>204</v>
      </c>
      <c r="K755" t="s">
        <v>204</v>
      </c>
      <c r="L755" t="s">
        <v>204</v>
      </c>
      <c r="M755" t="s">
        <v>204</v>
      </c>
      <c r="N755" t="s">
        <v>204</v>
      </c>
      <c r="O755" t="s">
        <v>204</v>
      </c>
      <c r="P755" t="s">
        <v>204</v>
      </c>
      <c r="Q755" s="80" t="s">
        <v>204</v>
      </c>
      <c r="R755" s="79"/>
      <c r="T755" t="s">
        <v>204</v>
      </c>
      <c r="U755" t="s">
        <v>204</v>
      </c>
      <c r="V755" t="s">
        <v>204</v>
      </c>
    </row>
    <row r="756" spans="2:22">
      <c r="B756" t="s">
        <v>204</v>
      </c>
      <c r="C756" s="79" t="s">
        <v>204</v>
      </c>
      <c r="E756" t="s">
        <v>204</v>
      </c>
      <c r="F756" t="s">
        <v>204</v>
      </c>
      <c r="G756" t="s">
        <v>204</v>
      </c>
      <c r="H756" t="s">
        <v>204</v>
      </c>
      <c r="I756" t="s">
        <v>204</v>
      </c>
      <c r="J756" t="s">
        <v>204</v>
      </c>
      <c r="K756" t="s">
        <v>204</v>
      </c>
      <c r="L756" t="s">
        <v>204</v>
      </c>
      <c r="M756" t="s">
        <v>204</v>
      </c>
      <c r="N756" t="s">
        <v>204</v>
      </c>
      <c r="O756" t="s">
        <v>204</v>
      </c>
      <c r="P756" t="s">
        <v>204</v>
      </c>
      <c r="Q756" s="80" t="s">
        <v>204</v>
      </c>
      <c r="R756" s="79"/>
      <c r="T756" t="s">
        <v>204</v>
      </c>
      <c r="U756" t="s">
        <v>204</v>
      </c>
      <c r="V756" t="s">
        <v>204</v>
      </c>
    </row>
    <row r="757" spans="2:22">
      <c r="B757" t="s">
        <v>204</v>
      </c>
      <c r="C757" s="79" t="s">
        <v>204</v>
      </c>
      <c r="E757" t="s">
        <v>204</v>
      </c>
      <c r="F757" t="s">
        <v>204</v>
      </c>
      <c r="G757" t="s">
        <v>204</v>
      </c>
      <c r="H757" t="s">
        <v>204</v>
      </c>
      <c r="I757" t="s">
        <v>204</v>
      </c>
      <c r="J757" t="s">
        <v>204</v>
      </c>
      <c r="K757" t="s">
        <v>204</v>
      </c>
      <c r="L757" t="s">
        <v>204</v>
      </c>
      <c r="M757" t="s">
        <v>204</v>
      </c>
      <c r="N757" t="s">
        <v>204</v>
      </c>
      <c r="O757" t="s">
        <v>204</v>
      </c>
      <c r="P757" t="s">
        <v>204</v>
      </c>
      <c r="Q757" s="80" t="s">
        <v>204</v>
      </c>
      <c r="R757" s="79"/>
      <c r="T757" t="s">
        <v>204</v>
      </c>
      <c r="U757" t="s">
        <v>204</v>
      </c>
      <c r="V757" t="s">
        <v>204</v>
      </c>
    </row>
    <row r="758" spans="2:22">
      <c r="B758" t="s">
        <v>204</v>
      </c>
      <c r="C758" s="79" t="s">
        <v>204</v>
      </c>
      <c r="E758" t="s">
        <v>204</v>
      </c>
      <c r="F758" t="s">
        <v>204</v>
      </c>
      <c r="G758" t="s">
        <v>204</v>
      </c>
      <c r="H758" t="s">
        <v>204</v>
      </c>
      <c r="I758" t="s">
        <v>204</v>
      </c>
      <c r="J758" t="s">
        <v>204</v>
      </c>
      <c r="K758" t="s">
        <v>204</v>
      </c>
      <c r="L758" t="s">
        <v>204</v>
      </c>
      <c r="M758" t="s">
        <v>204</v>
      </c>
      <c r="N758" t="s">
        <v>204</v>
      </c>
      <c r="O758" t="s">
        <v>204</v>
      </c>
      <c r="P758" t="s">
        <v>204</v>
      </c>
      <c r="Q758" s="80" t="s">
        <v>204</v>
      </c>
      <c r="R758" s="79"/>
      <c r="T758" t="s">
        <v>204</v>
      </c>
      <c r="U758" t="s">
        <v>204</v>
      </c>
      <c r="V758" t="s">
        <v>204</v>
      </c>
    </row>
    <row r="759" spans="2:22">
      <c r="B759" t="s">
        <v>204</v>
      </c>
      <c r="C759" s="79" t="s">
        <v>204</v>
      </c>
      <c r="E759" t="s">
        <v>204</v>
      </c>
      <c r="F759" t="s">
        <v>204</v>
      </c>
      <c r="G759" t="s">
        <v>204</v>
      </c>
      <c r="H759" t="s">
        <v>204</v>
      </c>
      <c r="I759" t="s">
        <v>204</v>
      </c>
      <c r="J759" t="s">
        <v>204</v>
      </c>
      <c r="K759" t="s">
        <v>204</v>
      </c>
      <c r="L759" t="s">
        <v>204</v>
      </c>
      <c r="M759" t="s">
        <v>204</v>
      </c>
      <c r="N759" t="s">
        <v>204</v>
      </c>
      <c r="O759" t="s">
        <v>204</v>
      </c>
      <c r="P759" t="s">
        <v>204</v>
      </c>
      <c r="Q759" s="80" t="s">
        <v>204</v>
      </c>
      <c r="R759" s="79"/>
      <c r="T759" t="s">
        <v>204</v>
      </c>
      <c r="U759" t="s">
        <v>204</v>
      </c>
      <c r="V759" t="s">
        <v>204</v>
      </c>
    </row>
    <row r="760" spans="2:22">
      <c r="B760" t="s">
        <v>204</v>
      </c>
      <c r="C760" s="79" t="s">
        <v>204</v>
      </c>
      <c r="E760" t="s">
        <v>204</v>
      </c>
      <c r="F760" t="s">
        <v>204</v>
      </c>
      <c r="G760" t="s">
        <v>204</v>
      </c>
      <c r="H760" t="s">
        <v>204</v>
      </c>
      <c r="I760" t="s">
        <v>204</v>
      </c>
      <c r="J760" t="s">
        <v>204</v>
      </c>
      <c r="K760" t="s">
        <v>204</v>
      </c>
      <c r="L760" t="s">
        <v>204</v>
      </c>
      <c r="M760" t="s">
        <v>204</v>
      </c>
      <c r="N760" t="s">
        <v>204</v>
      </c>
      <c r="O760" t="s">
        <v>204</v>
      </c>
      <c r="P760" t="s">
        <v>204</v>
      </c>
      <c r="Q760" s="80" t="s">
        <v>204</v>
      </c>
      <c r="R760" s="79"/>
      <c r="T760" t="s">
        <v>204</v>
      </c>
      <c r="U760" t="s">
        <v>204</v>
      </c>
      <c r="V760" t="s">
        <v>204</v>
      </c>
    </row>
    <row r="761" spans="2:22">
      <c r="B761" t="s">
        <v>204</v>
      </c>
      <c r="C761" s="79" t="s">
        <v>204</v>
      </c>
      <c r="E761" t="s">
        <v>204</v>
      </c>
      <c r="F761" t="s">
        <v>204</v>
      </c>
      <c r="G761" t="s">
        <v>204</v>
      </c>
      <c r="H761" t="s">
        <v>204</v>
      </c>
      <c r="I761" t="s">
        <v>204</v>
      </c>
      <c r="J761" t="s">
        <v>204</v>
      </c>
      <c r="K761" t="s">
        <v>204</v>
      </c>
      <c r="L761" t="s">
        <v>204</v>
      </c>
      <c r="M761" t="s">
        <v>204</v>
      </c>
      <c r="N761" t="s">
        <v>204</v>
      </c>
      <c r="O761" t="s">
        <v>204</v>
      </c>
      <c r="P761" t="s">
        <v>204</v>
      </c>
      <c r="Q761" s="80" t="s">
        <v>204</v>
      </c>
      <c r="R761" s="79"/>
      <c r="T761" t="s">
        <v>204</v>
      </c>
      <c r="U761" t="s">
        <v>204</v>
      </c>
      <c r="V761" t="s">
        <v>204</v>
      </c>
    </row>
    <row r="762" spans="2:22">
      <c r="B762" t="s">
        <v>204</v>
      </c>
      <c r="C762" s="79" t="s">
        <v>204</v>
      </c>
      <c r="E762" t="s">
        <v>204</v>
      </c>
      <c r="F762" t="s">
        <v>204</v>
      </c>
      <c r="G762" t="s">
        <v>204</v>
      </c>
      <c r="H762" t="s">
        <v>204</v>
      </c>
      <c r="I762" t="s">
        <v>204</v>
      </c>
      <c r="J762" t="s">
        <v>204</v>
      </c>
      <c r="K762" t="s">
        <v>204</v>
      </c>
      <c r="L762" t="s">
        <v>204</v>
      </c>
      <c r="M762" t="s">
        <v>204</v>
      </c>
      <c r="N762" t="s">
        <v>204</v>
      </c>
      <c r="O762" t="s">
        <v>204</v>
      </c>
      <c r="P762" t="s">
        <v>204</v>
      </c>
      <c r="Q762" s="80" t="s">
        <v>204</v>
      </c>
      <c r="R762" s="79"/>
      <c r="T762" t="s">
        <v>204</v>
      </c>
      <c r="U762" t="s">
        <v>204</v>
      </c>
      <c r="V762" t="s">
        <v>204</v>
      </c>
    </row>
    <row r="763" spans="2:22">
      <c r="B763" t="s">
        <v>204</v>
      </c>
      <c r="C763" s="79" t="s">
        <v>204</v>
      </c>
      <c r="E763" t="s">
        <v>204</v>
      </c>
      <c r="F763" t="s">
        <v>204</v>
      </c>
      <c r="G763" t="s">
        <v>204</v>
      </c>
      <c r="H763" t="s">
        <v>204</v>
      </c>
      <c r="I763" t="s">
        <v>204</v>
      </c>
      <c r="J763" t="s">
        <v>204</v>
      </c>
      <c r="K763" t="s">
        <v>204</v>
      </c>
      <c r="L763" t="s">
        <v>204</v>
      </c>
      <c r="M763" t="s">
        <v>204</v>
      </c>
      <c r="N763" t="s">
        <v>204</v>
      </c>
      <c r="O763" t="s">
        <v>204</v>
      </c>
      <c r="P763" t="s">
        <v>204</v>
      </c>
      <c r="Q763" s="80" t="s">
        <v>204</v>
      </c>
      <c r="R763" s="79"/>
      <c r="T763" t="s">
        <v>204</v>
      </c>
      <c r="U763" t="s">
        <v>204</v>
      </c>
      <c r="V763" t="s">
        <v>204</v>
      </c>
    </row>
    <row r="764" spans="2:22">
      <c r="B764" t="s">
        <v>204</v>
      </c>
      <c r="C764" s="79" t="s">
        <v>204</v>
      </c>
      <c r="E764" t="s">
        <v>204</v>
      </c>
      <c r="F764" t="s">
        <v>204</v>
      </c>
      <c r="G764" t="s">
        <v>204</v>
      </c>
      <c r="H764" t="s">
        <v>204</v>
      </c>
      <c r="I764" t="s">
        <v>204</v>
      </c>
      <c r="J764" t="s">
        <v>204</v>
      </c>
      <c r="K764" t="s">
        <v>204</v>
      </c>
      <c r="L764" t="s">
        <v>204</v>
      </c>
      <c r="M764" t="s">
        <v>204</v>
      </c>
      <c r="N764" t="s">
        <v>204</v>
      </c>
      <c r="O764" t="s">
        <v>204</v>
      </c>
      <c r="P764" t="s">
        <v>204</v>
      </c>
      <c r="Q764" s="80" t="s">
        <v>204</v>
      </c>
      <c r="R764" s="79"/>
      <c r="T764" t="s">
        <v>204</v>
      </c>
      <c r="U764" t="s">
        <v>204</v>
      </c>
      <c r="V764" t="s">
        <v>204</v>
      </c>
    </row>
    <row r="765" spans="2:22">
      <c r="B765" t="s">
        <v>204</v>
      </c>
      <c r="C765" s="79" t="s">
        <v>204</v>
      </c>
      <c r="E765" t="s">
        <v>204</v>
      </c>
      <c r="F765" t="s">
        <v>204</v>
      </c>
      <c r="G765" t="s">
        <v>204</v>
      </c>
      <c r="H765" t="s">
        <v>204</v>
      </c>
      <c r="I765" t="s">
        <v>204</v>
      </c>
      <c r="J765" t="s">
        <v>204</v>
      </c>
      <c r="K765" t="s">
        <v>204</v>
      </c>
      <c r="L765" t="s">
        <v>204</v>
      </c>
      <c r="M765" t="s">
        <v>204</v>
      </c>
      <c r="N765" t="s">
        <v>204</v>
      </c>
      <c r="O765" t="s">
        <v>204</v>
      </c>
      <c r="P765" t="s">
        <v>204</v>
      </c>
      <c r="Q765" s="80" t="s">
        <v>204</v>
      </c>
      <c r="R765" s="79"/>
      <c r="T765" t="s">
        <v>204</v>
      </c>
      <c r="U765" t="s">
        <v>204</v>
      </c>
      <c r="V765" t="s">
        <v>204</v>
      </c>
    </row>
    <row r="766" spans="2:22">
      <c r="B766" t="s">
        <v>204</v>
      </c>
      <c r="C766" s="79" t="s">
        <v>204</v>
      </c>
      <c r="E766" t="s">
        <v>204</v>
      </c>
      <c r="F766" t="s">
        <v>204</v>
      </c>
      <c r="G766" t="s">
        <v>204</v>
      </c>
      <c r="H766" t="s">
        <v>204</v>
      </c>
      <c r="I766" t="s">
        <v>204</v>
      </c>
      <c r="J766" t="s">
        <v>204</v>
      </c>
      <c r="K766" t="s">
        <v>204</v>
      </c>
      <c r="L766" t="s">
        <v>204</v>
      </c>
      <c r="M766" t="s">
        <v>204</v>
      </c>
      <c r="N766" t="s">
        <v>204</v>
      </c>
      <c r="O766" t="s">
        <v>204</v>
      </c>
      <c r="P766" t="s">
        <v>204</v>
      </c>
      <c r="Q766" s="80" t="s">
        <v>204</v>
      </c>
      <c r="R766" s="79"/>
      <c r="T766" t="s">
        <v>204</v>
      </c>
      <c r="U766" t="s">
        <v>204</v>
      </c>
      <c r="V766" t="s">
        <v>204</v>
      </c>
    </row>
    <row r="767" spans="2:22">
      <c r="B767" t="s">
        <v>204</v>
      </c>
      <c r="C767" s="79" t="s">
        <v>204</v>
      </c>
      <c r="E767" t="s">
        <v>204</v>
      </c>
      <c r="F767" t="s">
        <v>204</v>
      </c>
      <c r="G767" t="s">
        <v>204</v>
      </c>
      <c r="H767" t="s">
        <v>204</v>
      </c>
      <c r="I767" t="s">
        <v>204</v>
      </c>
      <c r="J767" t="s">
        <v>204</v>
      </c>
      <c r="K767" t="s">
        <v>204</v>
      </c>
      <c r="L767" t="s">
        <v>204</v>
      </c>
      <c r="M767" t="s">
        <v>204</v>
      </c>
      <c r="N767" t="s">
        <v>204</v>
      </c>
      <c r="O767" t="s">
        <v>204</v>
      </c>
      <c r="P767" t="s">
        <v>204</v>
      </c>
      <c r="Q767" s="80" t="s">
        <v>204</v>
      </c>
      <c r="R767" s="79"/>
      <c r="T767" t="s">
        <v>204</v>
      </c>
      <c r="U767" t="s">
        <v>204</v>
      </c>
      <c r="V767" t="s">
        <v>204</v>
      </c>
    </row>
    <row r="768" spans="2:22">
      <c r="B768" t="s">
        <v>204</v>
      </c>
      <c r="C768" s="79" t="s">
        <v>204</v>
      </c>
      <c r="E768" t="s">
        <v>204</v>
      </c>
      <c r="F768" t="s">
        <v>204</v>
      </c>
      <c r="G768" t="s">
        <v>204</v>
      </c>
      <c r="H768" t="s">
        <v>204</v>
      </c>
      <c r="I768" t="s">
        <v>204</v>
      </c>
      <c r="J768" t="s">
        <v>204</v>
      </c>
      <c r="K768" t="s">
        <v>204</v>
      </c>
      <c r="L768" t="s">
        <v>204</v>
      </c>
      <c r="M768" t="s">
        <v>204</v>
      </c>
      <c r="N768" t="s">
        <v>204</v>
      </c>
      <c r="O768" t="s">
        <v>204</v>
      </c>
      <c r="P768" t="s">
        <v>204</v>
      </c>
      <c r="Q768" s="80" t="s">
        <v>204</v>
      </c>
      <c r="R768" s="79"/>
      <c r="T768" t="s">
        <v>204</v>
      </c>
      <c r="U768" t="s">
        <v>204</v>
      </c>
      <c r="V768" t="s">
        <v>204</v>
      </c>
    </row>
    <row r="769" spans="2:22">
      <c r="B769" t="s">
        <v>204</v>
      </c>
      <c r="C769" s="79" t="s">
        <v>204</v>
      </c>
      <c r="E769" t="s">
        <v>204</v>
      </c>
      <c r="F769" t="s">
        <v>204</v>
      </c>
      <c r="G769" t="s">
        <v>204</v>
      </c>
      <c r="H769" t="s">
        <v>204</v>
      </c>
      <c r="I769" t="s">
        <v>204</v>
      </c>
      <c r="J769" t="s">
        <v>204</v>
      </c>
      <c r="K769" t="s">
        <v>204</v>
      </c>
      <c r="L769" t="s">
        <v>204</v>
      </c>
      <c r="M769" t="s">
        <v>204</v>
      </c>
      <c r="N769" t="s">
        <v>204</v>
      </c>
      <c r="O769" t="s">
        <v>204</v>
      </c>
      <c r="P769" t="s">
        <v>204</v>
      </c>
      <c r="Q769" s="80" t="s">
        <v>204</v>
      </c>
      <c r="R769" s="79"/>
      <c r="T769" t="s">
        <v>204</v>
      </c>
      <c r="U769" t="s">
        <v>204</v>
      </c>
      <c r="V769" t="s">
        <v>204</v>
      </c>
    </row>
    <row r="770" spans="2:22">
      <c r="B770" t="s">
        <v>204</v>
      </c>
      <c r="C770" s="79" t="s">
        <v>204</v>
      </c>
      <c r="E770" t="s">
        <v>204</v>
      </c>
      <c r="F770" t="s">
        <v>204</v>
      </c>
      <c r="G770" t="s">
        <v>204</v>
      </c>
      <c r="H770" t="s">
        <v>204</v>
      </c>
      <c r="I770" t="s">
        <v>204</v>
      </c>
      <c r="J770" t="s">
        <v>204</v>
      </c>
      <c r="K770" t="s">
        <v>204</v>
      </c>
      <c r="L770" t="s">
        <v>204</v>
      </c>
      <c r="M770" t="s">
        <v>204</v>
      </c>
      <c r="N770" t="s">
        <v>204</v>
      </c>
      <c r="O770" t="s">
        <v>204</v>
      </c>
      <c r="P770" t="s">
        <v>204</v>
      </c>
      <c r="Q770" s="80" t="s">
        <v>204</v>
      </c>
      <c r="R770" s="79"/>
      <c r="T770" t="s">
        <v>204</v>
      </c>
      <c r="U770" t="s">
        <v>204</v>
      </c>
      <c r="V770" t="s">
        <v>204</v>
      </c>
    </row>
    <row r="771" spans="2:22">
      <c r="B771" t="s">
        <v>204</v>
      </c>
      <c r="C771" s="79" t="s">
        <v>204</v>
      </c>
      <c r="E771" t="s">
        <v>204</v>
      </c>
      <c r="F771" t="s">
        <v>204</v>
      </c>
      <c r="G771" t="s">
        <v>204</v>
      </c>
      <c r="H771" t="s">
        <v>204</v>
      </c>
      <c r="I771" t="s">
        <v>204</v>
      </c>
      <c r="J771" t="s">
        <v>204</v>
      </c>
      <c r="K771" t="s">
        <v>204</v>
      </c>
      <c r="L771" t="s">
        <v>204</v>
      </c>
      <c r="M771" t="s">
        <v>204</v>
      </c>
      <c r="N771" t="s">
        <v>204</v>
      </c>
      <c r="O771" t="s">
        <v>204</v>
      </c>
      <c r="P771" t="s">
        <v>204</v>
      </c>
      <c r="Q771" s="80" t="s">
        <v>204</v>
      </c>
      <c r="R771" s="79"/>
      <c r="T771" t="s">
        <v>204</v>
      </c>
      <c r="U771" t="s">
        <v>204</v>
      </c>
      <c r="V771" t="s">
        <v>204</v>
      </c>
    </row>
    <row r="772" spans="2:22">
      <c r="B772" t="s">
        <v>204</v>
      </c>
      <c r="C772" s="79" t="s">
        <v>204</v>
      </c>
      <c r="E772" t="s">
        <v>204</v>
      </c>
      <c r="F772" t="s">
        <v>204</v>
      </c>
      <c r="G772" t="s">
        <v>204</v>
      </c>
      <c r="H772" t="s">
        <v>204</v>
      </c>
      <c r="I772" t="s">
        <v>204</v>
      </c>
      <c r="J772" t="s">
        <v>204</v>
      </c>
      <c r="K772" t="s">
        <v>204</v>
      </c>
      <c r="L772" t="s">
        <v>204</v>
      </c>
      <c r="M772" t="s">
        <v>204</v>
      </c>
      <c r="N772" t="s">
        <v>204</v>
      </c>
      <c r="O772" t="s">
        <v>204</v>
      </c>
      <c r="P772" t="s">
        <v>204</v>
      </c>
      <c r="Q772" s="80" t="s">
        <v>204</v>
      </c>
      <c r="R772" s="79"/>
      <c r="T772" t="s">
        <v>204</v>
      </c>
      <c r="U772" t="s">
        <v>204</v>
      </c>
      <c r="V772" t="s">
        <v>204</v>
      </c>
    </row>
    <row r="773" spans="2:22">
      <c r="B773" t="s">
        <v>204</v>
      </c>
      <c r="C773" s="79" t="s">
        <v>204</v>
      </c>
      <c r="E773" t="s">
        <v>204</v>
      </c>
      <c r="F773" t="s">
        <v>204</v>
      </c>
      <c r="G773" t="s">
        <v>204</v>
      </c>
      <c r="H773" t="s">
        <v>204</v>
      </c>
      <c r="I773" t="s">
        <v>204</v>
      </c>
      <c r="J773" t="s">
        <v>204</v>
      </c>
      <c r="K773" t="s">
        <v>204</v>
      </c>
      <c r="L773" t="s">
        <v>204</v>
      </c>
      <c r="M773" t="s">
        <v>204</v>
      </c>
      <c r="N773" t="s">
        <v>204</v>
      </c>
      <c r="O773" t="s">
        <v>204</v>
      </c>
      <c r="P773" t="s">
        <v>204</v>
      </c>
      <c r="Q773" s="80" t="s">
        <v>204</v>
      </c>
      <c r="R773" s="79"/>
      <c r="T773" t="s">
        <v>204</v>
      </c>
      <c r="U773" t="s">
        <v>204</v>
      </c>
      <c r="V773" t="s">
        <v>204</v>
      </c>
    </row>
    <row r="774" spans="2:22">
      <c r="B774" t="s">
        <v>204</v>
      </c>
      <c r="C774" s="79" t="s">
        <v>204</v>
      </c>
      <c r="E774" t="s">
        <v>204</v>
      </c>
      <c r="F774" t="s">
        <v>204</v>
      </c>
      <c r="G774" t="s">
        <v>204</v>
      </c>
      <c r="H774" t="s">
        <v>204</v>
      </c>
      <c r="I774" t="s">
        <v>204</v>
      </c>
      <c r="J774" t="s">
        <v>204</v>
      </c>
      <c r="K774" t="s">
        <v>204</v>
      </c>
      <c r="L774" t="s">
        <v>204</v>
      </c>
      <c r="M774" t="s">
        <v>204</v>
      </c>
      <c r="N774" t="s">
        <v>204</v>
      </c>
      <c r="O774" t="s">
        <v>204</v>
      </c>
      <c r="P774" t="s">
        <v>204</v>
      </c>
      <c r="Q774" s="80" t="s">
        <v>204</v>
      </c>
      <c r="R774" s="79"/>
      <c r="T774" t="s">
        <v>204</v>
      </c>
      <c r="U774" t="s">
        <v>204</v>
      </c>
      <c r="V774" t="s">
        <v>204</v>
      </c>
    </row>
    <row r="775" spans="2:22">
      <c r="B775" t="s">
        <v>204</v>
      </c>
      <c r="C775" s="79" t="s">
        <v>204</v>
      </c>
      <c r="E775" t="s">
        <v>204</v>
      </c>
      <c r="F775" t="s">
        <v>204</v>
      </c>
      <c r="G775" t="s">
        <v>204</v>
      </c>
      <c r="H775" t="s">
        <v>204</v>
      </c>
      <c r="I775" t="s">
        <v>204</v>
      </c>
      <c r="J775" t="s">
        <v>204</v>
      </c>
      <c r="K775" t="s">
        <v>204</v>
      </c>
      <c r="L775" t="s">
        <v>204</v>
      </c>
      <c r="M775" t="s">
        <v>204</v>
      </c>
      <c r="N775" t="s">
        <v>204</v>
      </c>
      <c r="O775" t="s">
        <v>204</v>
      </c>
      <c r="P775" t="s">
        <v>204</v>
      </c>
      <c r="Q775" s="80" t="s">
        <v>204</v>
      </c>
      <c r="R775" s="79"/>
      <c r="T775" t="s">
        <v>204</v>
      </c>
      <c r="U775" t="s">
        <v>204</v>
      </c>
      <c r="V775" t="s">
        <v>204</v>
      </c>
    </row>
    <row r="776" spans="2:22">
      <c r="B776" t="s">
        <v>204</v>
      </c>
      <c r="C776" s="79" t="s">
        <v>204</v>
      </c>
      <c r="E776" t="s">
        <v>204</v>
      </c>
      <c r="F776" t="s">
        <v>204</v>
      </c>
      <c r="G776" t="s">
        <v>204</v>
      </c>
      <c r="H776" t="s">
        <v>204</v>
      </c>
      <c r="I776" t="s">
        <v>204</v>
      </c>
      <c r="J776" t="s">
        <v>204</v>
      </c>
      <c r="K776" t="s">
        <v>204</v>
      </c>
      <c r="L776" t="s">
        <v>204</v>
      </c>
      <c r="M776" t="s">
        <v>204</v>
      </c>
      <c r="N776" t="s">
        <v>204</v>
      </c>
      <c r="O776" t="s">
        <v>204</v>
      </c>
      <c r="P776" t="s">
        <v>204</v>
      </c>
      <c r="Q776" s="80" t="s">
        <v>204</v>
      </c>
      <c r="R776" s="79"/>
      <c r="T776" t="s">
        <v>204</v>
      </c>
      <c r="U776" t="s">
        <v>204</v>
      </c>
      <c r="V776" t="s">
        <v>204</v>
      </c>
    </row>
    <row r="777" spans="2:22">
      <c r="B777" t="s">
        <v>204</v>
      </c>
      <c r="C777" s="79" t="s">
        <v>204</v>
      </c>
      <c r="E777" t="s">
        <v>204</v>
      </c>
      <c r="F777" t="s">
        <v>204</v>
      </c>
      <c r="G777" t="s">
        <v>204</v>
      </c>
      <c r="H777" t="s">
        <v>204</v>
      </c>
      <c r="I777" t="s">
        <v>204</v>
      </c>
      <c r="J777" t="s">
        <v>204</v>
      </c>
      <c r="K777" t="s">
        <v>204</v>
      </c>
      <c r="L777" t="s">
        <v>204</v>
      </c>
      <c r="M777" t="s">
        <v>204</v>
      </c>
      <c r="N777" t="s">
        <v>204</v>
      </c>
      <c r="O777" t="s">
        <v>204</v>
      </c>
      <c r="P777" t="s">
        <v>204</v>
      </c>
      <c r="Q777" s="80" t="s">
        <v>204</v>
      </c>
      <c r="R777" s="79"/>
      <c r="T777" t="s">
        <v>204</v>
      </c>
      <c r="U777" t="s">
        <v>204</v>
      </c>
      <c r="V777" t="s">
        <v>204</v>
      </c>
    </row>
    <row r="778" spans="2:22">
      <c r="B778" t="s">
        <v>204</v>
      </c>
      <c r="C778" s="79" t="s">
        <v>204</v>
      </c>
      <c r="E778" t="s">
        <v>204</v>
      </c>
      <c r="F778" t="s">
        <v>204</v>
      </c>
      <c r="G778" t="s">
        <v>204</v>
      </c>
      <c r="H778" t="s">
        <v>204</v>
      </c>
      <c r="I778" t="s">
        <v>204</v>
      </c>
      <c r="J778" t="s">
        <v>204</v>
      </c>
      <c r="K778" t="s">
        <v>204</v>
      </c>
      <c r="L778" t="s">
        <v>204</v>
      </c>
      <c r="M778" t="s">
        <v>204</v>
      </c>
      <c r="N778" t="s">
        <v>204</v>
      </c>
      <c r="O778" t="s">
        <v>204</v>
      </c>
      <c r="P778" t="s">
        <v>204</v>
      </c>
      <c r="Q778" s="80" t="s">
        <v>204</v>
      </c>
      <c r="R778" s="79"/>
      <c r="T778" t="s">
        <v>204</v>
      </c>
      <c r="U778" t="s">
        <v>204</v>
      </c>
      <c r="V778" t="s">
        <v>204</v>
      </c>
    </row>
    <row r="779" spans="2:22">
      <c r="B779" t="s">
        <v>204</v>
      </c>
      <c r="C779" s="79" t="s">
        <v>204</v>
      </c>
      <c r="E779" t="s">
        <v>204</v>
      </c>
      <c r="F779" t="s">
        <v>204</v>
      </c>
      <c r="G779" t="s">
        <v>204</v>
      </c>
      <c r="H779" t="s">
        <v>204</v>
      </c>
      <c r="I779" t="s">
        <v>204</v>
      </c>
      <c r="J779" t="s">
        <v>204</v>
      </c>
      <c r="K779" t="s">
        <v>204</v>
      </c>
      <c r="L779" t="s">
        <v>204</v>
      </c>
      <c r="M779" t="s">
        <v>204</v>
      </c>
      <c r="N779" t="s">
        <v>204</v>
      </c>
      <c r="O779" t="s">
        <v>204</v>
      </c>
      <c r="P779" t="s">
        <v>204</v>
      </c>
      <c r="Q779" s="80" t="s">
        <v>204</v>
      </c>
      <c r="R779" s="79"/>
      <c r="T779" t="s">
        <v>204</v>
      </c>
      <c r="U779" t="s">
        <v>204</v>
      </c>
      <c r="V779" t="s">
        <v>204</v>
      </c>
    </row>
    <row r="780" spans="2:22">
      <c r="B780" t="s">
        <v>204</v>
      </c>
      <c r="C780" s="79" t="s">
        <v>204</v>
      </c>
      <c r="E780" t="s">
        <v>204</v>
      </c>
      <c r="F780" t="s">
        <v>204</v>
      </c>
      <c r="G780" t="s">
        <v>204</v>
      </c>
      <c r="H780" t="s">
        <v>204</v>
      </c>
      <c r="I780" t="s">
        <v>204</v>
      </c>
      <c r="J780" t="s">
        <v>204</v>
      </c>
      <c r="K780" t="s">
        <v>204</v>
      </c>
      <c r="L780" t="s">
        <v>204</v>
      </c>
      <c r="M780" t="s">
        <v>204</v>
      </c>
      <c r="N780" t="s">
        <v>204</v>
      </c>
      <c r="O780" t="s">
        <v>204</v>
      </c>
      <c r="P780" t="s">
        <v>204</v>
      </c>
      <c r="Q780" s="80" t="s">
        <v>204</v>
      </c>
      <c r="R780" s="79"/>
      <c r="T780" t="s">
        <v>204</v>
      </c>
      <c r="U780" t="s">
        <v>204</v>
      </c>
      <c r="V780" t="s">
        <v>204</v>
      </c>
    </row>
    <row r="781" spans="2:22">
      <c r="B781" t="s">
        <v>204</v>
      </c>
      <c r="C781" s="79" t="s">
        <v>204</v>
      </c>
      <c r="E781" t="s">
        <v>204</v>
      </c>
      <c r="F781" t="s">
        <v>204</v>
      </c>
      <c r="G781" t="s">
        <v>204</v>
      </c>
      <c r="H781" t="s">
        <v>204</v>
      </c>
      <c r="I781" t="s">
        <v>204</v>
      </c>
      <c r="J781" t="s">
        <v>204</v>
      </c>
      <c r="K781" t="s">
        <v>204</v>
      </c>
      <c r="L781" t="s">
        <v>204</v>
      </c>
      <c r="M781" t="s">
        <v>204</v>
      </c>
      <c r="N781" t="s">
        <v>204</v>
      </c>
      <c r="O781" t="s">
        <v>204</v>
      </c>
      <c r="P781" t="s">
        <v>204</v>
      </c>
      <c r="Q781" s="80" t="s">
        <v>204</v>
      </c>
      <c r="R781" s="79"/>
      <c r="T781" t="s">
        <v>204</v>
      </c>
      <c r="U781" t="s">
        <v>204</v>
      </c>
      <c r="V781" t="s">
        <v>204</v>
      </c>
    </row>
    <row r="782" spans="2:22">
      <c r="B782" t="s">
        <v>204</v>
      </c>
      <c r="C782" s="79" t="s">
        <v>204</v>
      </c>
      <c r="E782" t="s">
        <v>204</v>
      </c>
      <c r="F782" t="s">
        <v>204</v>
      </c>
      <c r="G782" t="s">
        <v>204</v>
      </c>
      <c r="H782" t="s">
        <v>204</v>
      </c>
      <c r="I782" t="s">
        <v>204</v>
      </c>
      <c r="J782" t="s">
        <v>204</v>
      </c>
      <c r="K782" t="s">
        <v>204</v>
      </c>
      <c r="L782" t="s">
        <v>204</v>
      </c>
      <c r="M782" t="s">
        <v>204</v>
      </c>
      <c r="N782" t="s">
        <v>204</v>
      </c>
      <c r="O782" t="s">
        <v>204</v>
      </c>
      <c r="P782" t="s">
        <v>204</v>
      </c>
      <c r="Q782" s="80" t="s">
        <v>204</v>
      </c>
      <c r="R782" s="79"/>
      <c r="T782" t="s">
        <v>204</v>
      </c>
      <c r="U782" t="s">
        <v>204</v>
      </c>
      <c r="V782" t="s">
        <v>204</v>
      </c>
    </row>
    <row r="783" spans="2:22">
      <c r="B783" t="s">
        <v>204</v>
      </c>
      <c r="C783" s="79" t="s">
        <v>204</v>
      </c>
      <c r="E783" t="s">
        <v>204</v>
      </c>
      <c r="F783" t="s">
        <v>204</v>
      </c>
      <c r="G783" t="s">
        <v>204</v>
      </c>
      <c r="H783" t="s">
        <v>204</v>
      </c>
      <c r="I783" t="s">
        <v>204</v>
      </c>
      <c r="J783" t="s">
        <v>204</v>
      </c>
      <c r="K783" t="s">
        <v>204</v>
      </c>
      <c r="L783" t="s">
        <v>204</v>
      </c>
      <c r="M783" t="s">
        <v>204</v>
      </c>
      <c r="N783" t="s">
        <v>204</v>
      </c>
      <c r="O783" t="s">
        <v>204</v>
      </c>
      <c r="P783" t="s">
        <v>204</v>
      </c>
      <c r="Q783" s="80" t="s">
        <v>204</v>
      </c>
      <c r="R783" s="79"/>
      <c r="T783" t="s">
        <v>204</v>
      </c>
      <c r="U783" t="s">
        <v>204</v>
      </c>
      <c r="V783" t="s">
        <v>204</v>
      </c>
    </row>
    <row r="784" spans="2:22">
      <c r="B784" t="s">
        <v>204</v>
      </c>
      <c r="C784" s="79" t="s">
        <v>204</v>
      </c>
      <c r="E784" t="s">
        <v>204</v>
      </c>
      <c r="F784" t="s">
        <v>204</v>
      </c>
      <c r="G784" t="s">
        <v>204</v>
      </c>
      <c r="H784" t="s">
        <v>204</v>
      </c>
      <c r="I784" t="s">
        <v>204</v>
      </c>
      <c r="J784" t="s">
        <v>204</v>
      </c>
      <c r="K784" t="s">
        <v>204</v>
      </c>
      <c r="L784" t="s">
        <v>204</v>
      </c>
      <c r="M784" t="s">
        <v>204</v>
      </c>
      <c r="N784" t="s">
        <v>204</v>
      </c>
      <c r="O784" t="s">
        <v>204</v>
      </c>
      <c r="P784" t="s">
        <v>204</v>
      </c>
      <c r="Q784" s="80" t="s">
        <v>204</v>
      </c>
      <c r="R784" s="79"/>
      <c r="T784" t="s">
        <v>204</v>
      </c>
      <c r="U784" t="s">
        <v>204</v>
      </c>
      <c r="V784" t="s">
        <v>204</v>
      </c>
    </row>
    <row r="785" spans="2:22">
      <c r="B785" t="s">
        <v>204</v>
      </c>
      <c r="C785" s="79" t="s">
        <v>204</v>
      </c>
      <c r="E785" t="s">
        <v>204</v>
      </c>
      <c r="F785" t="s">
        <v>204</v>
      </c>
      <c r="G785" t="s">
        <v>204</v>
      </c>
      <c r="H785" t="s">
        <v>204</v>
      </c>
      <c r="I785" t="s">
        <v>204</v>
      </c>
      <c r="J785" t="s">
        <v>204</v>
      </c>
      <c r="K785" t="s">
        <v>204</v>
      </c>
      <c r="L785" t="s">
        <v>204</v>
      </c>
      <c r="M785" t="s">
        <v>204</v>
      </c>
      <c r="N785" t="s">
        <v>204</v>
      </c>
      <c r="O785" t="s">
        <v>204</v>
      </c>
      <c r="P785" t="s">
        <v>204</v>
      </c>
      <c r="Q785" s="80" t="s">
        <v>204</v>
      </c>
      <c r="R785" s="79"/>
      <c r="T785" t="s">
        <v>204</v>
      </c>
      <c r="U785" t="s">
        <v>204</v>
      </c>
      <c r="V785" t="s">
        <v>204</v>
      </c>
    </row>
    <row r="786" spans="2:22">
      <c r="B786" t="s">
        <v>204</v>
      </c>
      <c r="C786" s="79" t="s">
        <v>204</v>
      </c>
      <c r="E786" t="s">
        <v>204</v>
      </c>
      <c r="F786" t="s">
        <v>204</v>
      </c>
      <c r="G786" t="s">
        <v>204</v>
      </c>
      <c r="H786" t="s">
        <v>204</v>
      </c>
      <c r="I786" t="s">
        <v>204</v>
      </c>
      <c r="J786" t="s">
        <v>204</v>
      </c>
      <c r="K786" t="s">
        <v>204</v>
      </c>
      <c r="L786" t="s">
        <v>204</v>
      </c>
      <c r="M786" t="s">
        <v>204</v>
      </c>
      <c r="N786" t="s">
        <v>204</v>
      </c>
      <c r="O786" t="s">
        <v>204</v>
      </c>
      <c r="P786" t="s">
        <v>204</v>
      </c>
      <c r="Q786" s="80" t="s">
        <v>204</v>
      </c>
      <c r="R786" s="79"/>
      <c r="T786" t="s">
        <v>204</v>
      </c>
      <c r="U786" t="s">
        <v>204</v>
      </c>
      <c r="V786" t="s">
        <v>204</v>
      </c>
    </row>
    <row r="787" spans="2:22">
      <c r="B787" t="s">
        <v>204</v>
      </c>
      <c r="C787" s="79" t="s">
        <v>204</v>
      </c>
      <c r="E787" t="s">
        <v>204</v>
      </c>
      <c r="F787" t="s">
        <v>204</v>
      </c>
      <c r="G787" t="s">
        <v>204</v>
      </c>
      <c r="H787" t="s">
        <v>204</v>
      </c>
      <c r="I787" t="s">
        <v>204</v>
      </c>
      <c r="J787" t="s">
        <v>204</v>
      </c>
      <c r="K787" t="s">
        <v>204</v>
      </c>
      <c r="L787" t="s">
        <v>204</v>
      </c>
      <c r="M787" t="s">
        <v>204</v>
      </c>
      <c r="N787" t="s">
        <v>204</v>
      </c>
      <c r="O787" t="s">
        <v>204</v>
      </c>
      <c r="P787" t="s">
        <v>204</v>
      </c>
      <c r="Q787" s="80" t="s">
        <v>204</v>
      </c>
      <c r="R787" s="79"/>
      <c r="T787" t="s">
        <v>204</v>
      </c>
      <c r="U787" t="s">
        <v>204</v>
      </c>
      <c r="V787" t="s">
        <v>204</v>
      </c>
    </row>
    <row r="788" spans="2:22">
      <c r="B788" t="s">
        <v>204</v>
      </c>
      <c r="C788" s="79" t="s">
        <v>204</v>
      </c>
      <c r="E788" t="s">
        <v>204</v>
      </c>
      <c r="F788" t="s">
        <v>204</v>
      </c>
      <c r="G788" t="s">
        <v>204</v>
      </c>
      <c r="H788" t="s">
        <v>204</v>
      </c>
      <c r="I788" t="s">
        <v>204</v>
      </c>
      <c r="J788" t="s">
        <v>204</v>
      </c>
      <c r="K788" t="s">
        <v>204</v>
      </c>
      <c r="L788" t="s">
        <v>204</v>
      </c>
      <c r="M788" t="s">
        <v>204</v>
      </c>
      <c r="N788" t="s">
        <v>204</v>
      </c>
      <c r="O788" t="s">
        <v>204</v>
      </c>
      <c r="P788" t="s">
        <v>204</v>
      </c>
      <c r="Q788" s="80" t="s">
        <v>204</v>
      </c>
      <c r="R788" s="79"/>
      <c r="T788" t="s">
        <v>204</v>
      </c>
      <c r="U788" t="s">
        <v>204</v>
      </c>
      <c r="V788" t="s">
        <v>204</v>
      </c>
    </row>
    <row r="789" spans="2:22">
      <c r="B789" t="s">
        <v>204</v>
      </c>
      <c r="C789" s="79" t="s">
        <v>204</v>
      </c>
      <c r="E789" t="s">
        <v>204</v>
      </c>
      <c r="F789" t="s">
        <v>204</v>
      </c>
      <c r="G789" t="s">
        <v>204</v>
      </c>
      <c r="H789" t="s">
        <v>204</v>
      </c>
      <c r="I789" t="s">
        <v>204</v>
      </c>
      <c r="J789" t="s">
        <v>204</v>
      </c>
      <c r="K789" t="s">
        <v>204</v>
      </c>
      <c r="L789" t="s">
        <v>204</v>
      </c>
      <c r="M789" t="s">
        <v>204</v>
      </c>
      <c r="N789" t="s">
        <v>204</v>
      </c>
      <c r="O789" t="s">
        <v>204</v>
      </c>
      <c r="P789" t="s">
        <v>204</v>
      </c>
      <c r="Q789" s="80" t="s">
        <v>204</v>
      </c>
      <c r="R789" s="79"/>
      <c r="T789" t="s">
        <v>204</v>
      </c>
      <c r="U789" t="s">
        <v>204</v>
      </c>
      <c r="V789" t="s">
        <v>204</v>
      </c>
    </row>
    <row r="790" spans="2:22">
      <c r="B790" t="s">
        <v>204</v>
      </c>
      <c r="C790" s="79" t="s">
        <v>204</v>
      </c>
      <c r="E790" t="s">
        <v>204</v>
      </c>
      <c r="F790" t="s">
        <v>204</v>
      </c>
      <c r="G790" t="s">
        <v>204</v>
      </c>
      <c r="H790" t="s">
        <v>204</v>
      </c>
      <c r="I790" t="s">
        <v>204</v>
      </c>
      <c r="J790" t="s">
        <v>204</v>
      </c>
      <c r="K790" t="s">
        <v>204</v>
      </c>
      <c r="L790" t="s">
        <v>204</v>
      </c>
      <c r="M790" t="s">
        <v>204</v>
      </c>
      <c r="N790" t="s">
        <v>204</v>
      </c>
      <c r="O790" t="s">
        <v>204</v>
      </c>
      <c r="P790" t="s">
        <v>204</v>
      </c>
      <c r="Q790" s="80" t="s">
        <v>204</v>
      </c>
      <c r="R790" s="79"/>
      <c r="T790" t="s">
        <v>204</v>
      </c>
      <c r="U790" t="s">
        <v>204</v>
      </c>
      <c r="V790" t="s">
        <v>204</v>
      </c>
    </row>
    <row r="791" spans="2:22">
      <c r="B791" t="s">
        <v>204</v>
      </c>
      <c r="C791" s="79" t="s">
        <v>204</v>
      </c>
      <c r="E791" t="s">
        <v>204</v>
      </c>
      <c r="F791" t="s">
        <v>204</v>
      </c>
      <c r="G791" t="s">
        <v>204</v>
      </c>
      <c r="H791" t="s">
        <v>204</v>
      </c>
      <c r="I791" t="s">
        <v>204</v>
      </c>
      <c r="J791" t="s">
        <v>204</v>
      </c>
      <c r="K791" t="s">
        <v>204</v>
      </c>
      <c r="L791" t="s">
        <v>204</v>
      </c>
      <c r="M791" t="s">
        <v>204</v>
      </c>
      <c r="N791" t="s">
        <v>204</v>
      </c>
      <c r="O791" t="s">
        <v>204</v>
      </c>
      <c r="P791" t="s">
        <v>204</v>
      </c>
      <c r="Q791" s="80" t="s">
        <v>204</v>
      </c>
      <c r="R791" s="79"/>
      <c r="T791" t="s">
        <v>204</v>
      </c>
      <c r="U791" t="s">
        <v>204</v>
      </c>
      <c r="V791" t="s">
        <v>204</v>
      </c>
    </row>
    <row r="792" spans="2:22">
      <c r="B792" t="s">
        <v>204</v>
      </c>
      <c r="C792" s="79" t="s">
        <v>204</v>
      </c>
      <c r="E792" t="s">
        <v>204</v>
      </c>
      <c r="F792" t="s">
        <v>204</v>
      </c>
      <c r="G792" t="s">
        <v>204</v>
      </c>
      <c r="H792" t="s">
        <v>204</v>
      </c>
      <c r="I792" t="s">
        <v>204</v>
      </c>
      <c r="J792" t="s">
        <v>204</v>
      </c>
      <c r="K792" t="s">
        <v>204</v>
      </c>
      <c r="L792" t="s">
        <v>204</v>
      </c>
      <c r="M792" t="s">
        <v>204</v>
      </c>
      <c r="N792" t="s">
        <v>204</v>
      </c>
      <c r="O792" t="s">
        <v>204</v>
      </c>
      <c r="P792" t="s">
        <v>204</v>
      </c>
      <c r="Q792" s="80" t="s">
        <v>204</v>
      </c>
      <c r="R792" s="79"/>
      <c r="T792" t="s">
        <v>204</v>
      </c>
      <c r="U792" t="s">
        <v>204</v>
      </c>
      <c r="V792" t="s">
        <v>204</v>
      </c>
    </row>
    <row r="793" spans="2:22">
      <c r="B793" t="s">
        <v>204</v>
      </c>
      <c r="C793" s="79" t="s">
        <v>204</v>
      </c>
      <c r="E793" t="s">
        <v>204</v>
      </c>
      <c r="F793" t="s">
        <v>204</v>
      </c>
      <c r="G793" t="s">
        <v>204</v>
      </c>
      <c r="H793" t="s">
        <v>204</v>
      </c>
      <c r="I793" t="s">
        <v>204</v>
      </c>
      <c r="J793" t="s">
        <v>204</v>
      </c>
      <c r="K793" t="s">
        <v>204</v>
      </c>
      <c r="L793" t="s">
        <v>204</v>
      </c>
      <c r="M793" t="s">
        <v>204</v>
      </c>
      <c r="N793" t="s">
        <v>204</v>
      </c>
      <c r="O793" t="s">
        <v>204</v>
      </c>
      <c r="P793" t="s">
        <v>204</v>
      </c>
      <c r="Q793" s="80" t="s">
        <v>204</v>
      </c>
      <c r="R793" s="79"/>
      <c r="T793" t="s">
        <v>204</v>
      </c>
      <c r="U793" t="s">
        <v>204</v>
      </c>
      <c r="V793" t="s">
        <v>204</v>
      </c>
    </row>
    <row r="794" spans="2:22">
      <c r="B794" t="s">
        <v>204</v>
      </c>
      <c r="C794" s="79" t="s">
        <v>204</v>
      </c>
      <c r="E794" t="s">
        <v>204</v>
      </c>
      <c r="F794" t="s">
        <v>204</v>
      </c>
      <c r="G794" t="s">
        <v>204</v>
      </c>
      <c r="H794" t="s">
        <v>204</v>
      </c>
      <c r="I794" t="s">
        <v>204</v>
      </c>
      <c r="J794" t="s">
        <v>204</v>
      </c>
      <c r="K794" t="s">
        <v>204</v>
      </c>
      <c r="L794" t="s">
        <v>204</v>
      </c>
      <c r="M794" t="s">
        <v>204</v>
      </c>
      <c r="N794" t="s">
        <v>204</v>
      </c>
      <c r="O794" t="s">
        <v>204</v>
      </c>
      <c r="P794" t="s">
        <v>204</v>
      </c>
      <c r="Q794" s="80" t="s">
        <v>204</v>
      </c>
      <c r="R794" s="79"/>
      <c r="T794" t="s">
        <v>204</v>
      </c>
      <c r="U794" t="s">
        <v>204</v>
      </c>
      <c r="V794" t="s">
        <v>204</v>
      </c>
    </row>
    <row r="795" spans="2:22">
      <c r="B795" t="s">
        <v>204</v>
      </c>
      <c r="C795" s="79" t="s">
        <v>204</v>
      </c>
      <c r="E795" t="s">
        <v>204</v>
      </c>
      <c r="F795" t="s">
        <v>204</v>
      </c>
      <c r="G795" t="s">
        <v>204</v>
      </c>
      <c r="H795" t="s">
        <v>204</v>
      </c>
      <c r="I795" t="s">
        <v>204</v>
      </c>
      <c r="J795" t="s">
        <v>204</v>
      </c>
      <c r="K795" t="s">
        <v>204</v>
      </c>
      <c r="L795" t="s">
        <v>204</v>
      </c>
      <c r="M795" t="s">
        <v>204</v>
      </c>
      <c r="N795" t="s">
        <v>204</v>
      </c>
      <c r="O795" t="s">
        <v>204</v>
      </c>
      <c r="P795" t="s">
        <v>204</v>
      </c>
      <c r="Q795" s="80" t="s">
        <v>204</v>
      </c>
      <c r="R795" s="79"/>
      <c r="T795" t="s">
        <v>204</v>
      </c>
      <c r="U795" t="s">
        <v>204</v>
      </c>
      <c r="V795" t="s">
        <v>204</v>
      </c>
    </row>
    <row r="796" spans="2:22">
      <c r="B796" t="s">
        <v>204</v>
      </c>
      <c r="C796" s="79" t="s">
        <v>204</v>
      </c>
      <c r="E796" t="s">
        <v>204</v>
      </c>
      <c r="F796" t="s">
        <v>204</v>
      </c>
      <c r="G796" t="s">
        <v>204</v>
      </c>
      <c r="H796" t="s">
        <v>204</v>
      </c>
      <c r="I796" t="s">
        <v>204</v>
      </c>
      <c r="J796" t="s">
        <v>204</v>
      </c>
      <c r="K796" t="s">
        <v>204</v>
      </c>
      <c r="L796" t="s">
        <v>204</v>
      </c>
      <c r="M796" t="s">
        <v>204</v>
      </c>
      <c r="N796" t="s">
        <v>204</v>
      </c>
      <c r="O796" t="s">
        <v>204</v>
      </c>
      <c r="P796" t="s">
        <v>204</v>
      </c>
      <c r="Q796" s="80" t="s">
        <v>204</v>
      </c>
      <c r="R796" s="79"/>
      <c r="T796" t="s">
        <v>204</v>
      </c>
      <c r="U796" t="s">
        <v>204</v>
      </c>
      <c r="V796" t="s">
        <v>204</v>
      </c>
    </row>
    <row r="797" spans="2:22">
      <c r="B797" t="s">
        <v>204</v>
      </c>
      <c r="C797" s="79" t="s">
        <v>204</v>
      </c>
      <c r="E797" t="s">
        <v>204</v>
      </c>
      <c r="F797" t="s">
        <v>204</v>
      </c>
      <c r="G797" t="s">
        <v>204</v>
      </c>
      <c r="H797" t="s">
        <v>204</v>
      </c>
      <c r="I797" t="s">
        <v>204</v>
      </c>
      <c r="J797" t="s">
        <v>204</v>
      </c>
      <c r="K797" t="s">
        <v>204</v>
      </c>
      <c r="L797" t="s">
        <v>204</v>
      </c>
      <c r="M797" t="s">
        <v>204</v>
      </c>
      <c r="N797" t="s">
        <v>204</v>
      </c>
      <c r="O797" t="s">
        <v>204</v>
      </c>
      <c r="P797" t="s">
        <v>204</v>
      </c>
      <c r="Q797" s="80" t="s">
        <v>204</v>
      </c>
      <c r="R797" s="79"/>
      <c r="T797" t="s">
        <v>204</v>
      </c>
      <c r="U797" t="s">
        <v>204</v>
      </c>
      <c r="V797" t="s">
        <v>204</v>
      </c>
    </row>
    <row r="798" spans="2:22">
      <c r="B798" t="s">
        <v>204</v>
      </c>
      <c r="C798" s="79" t="s">
        <v>204</v>
      </c>
      <c r="E798" t="s">
        <v>204</v>
      </c>
      <c r="F798" t="s">
        <v>204</v>
      </c>
      <c r="G798" t="s">
        <v>204</v>
      </c>
      <c r="H798" t="s">
        <v>204</v>
      </c>
      <c r="I798" t="s">
        <v>204</v>
      </c>
      <c r="J798" t="s">
        <v>204</v>
      </c>
      <c r="K798" t="s">
        <v>204</v>
      </c>
      <c r="L798" t="s">
        <v>204</v>
      </c>
      <c r="M798" t="s">
        <v>204</v>
      </c>
      <c r="N798" t="s">
        <v>204</v>
      </c>
      <c r="O798" t="s">
        <v>204</v>
      </c>
      <c r="P798" t="s">
        <v>204</v>
      </c>
      <c r="Q798" s="80" t="s">
        <v>204</v>
      </c>
      <c r="R798" s="79"/>
      <c r="T798" t="s">
        <v>204</v>
      </c>
      <c r="U798" t="s">
        <v>204</v>
      </c>
      <c r="V798" t="s">
        <v>204</v>
      </c>
    </row>
    <row r="799" spans="2:22">
      <c r="B799" t="s">
        <v>204</v>
      </c>
      <c r="C799" s="79" t="s">
        <v>204</v>
      </c>
      <c r="E799" t="s">
        <v>204</v>
      </c>
      <c r="F799" t="s">
        <v>204</v>
      </c>
      <c r="G799" t="s">
        <v>204</v>
      </c>
      <c r="H799" t="s">
        <v>204</v>
      </c>
      <c r="I799" t="s">
        <v>204</v>
      </c>
      <c r="J799" t="s">
        <v>204</v>
      </c>
      <c r="K799" t="s">
        <v>204</v>
      </c>
      <c r="L799" t="s">
        <v>204</v>
      </c>
      <c r="M799" t="s">
        <v>204</v>
      </c>
      <c r="N799" t="s">
        <v>204</v>
      </c>
      <c r="O799" t="s">
        <v>204</v>
      </c>
      <c r="P799" t="s">
        <v>204</v>
      </c>
      <c r="Q799" s="80" t="s">
        <v>204</v>
      </c>
      <c r="R799" s="79"/>
      <c r="T799" t="s">
        <v>204</v>
      </c>
      <c r="U799" t="s">
        <v>204</v>
      </c>
      <c r="V799" t="s">
        <v>204</v>
      </c>
    </row>
    <row r="800" spans="2:22">
      <c r="B800" t="s">
        <v>204</v>
      </c>
      <c r="C800" s="79" t="s">
        <v>204</v>
      </c>
      <c r="E800" t="s">
        <v>204</v>
      </c>
      <c r="F800" t="s">
        <v>204</v>
      </c>
      <c r="G800" t="s">
        <v>204</v>
      </c>
      <c r="H800" t="s">
        <v>204</v>
      </c>
      <c r="I800" t="s">
        <v>204</v>
      </c>
      <c r="J800" t="s">
        <v>204</v>
      </c>
      <c r="K800" t="s">
        <v>204</v>
      </c>
      <c r="L800" t="s">
        <v>204</v>
      </c>
      <c r="M800" t="s">
        <v>204</v>
      </c>
      <c r="N800" t="s">
        <v>204</v>
      </c>
      <c r="O800" t="s">
        <v>204</v>
      </c>
      <c r="P800" t="s">
        <v>204</v>
      </c>
      <c r="Q800" s="80" t="s">
        <v>204</v>
      </c>
      <c r="R800" s="79"/>
      <c r="T800" t="s">
        <v>204</v>
      </c>
      <c r="U800" t="s">
        <v>204</v>
      </c>
      <c r="V800" t="s">
        <v>204</v>
      </c>
    </row>
    <row r="801" spans="2:22">
      <c r="B801" t="s">
        <v>204</v>
      </c>
      <c r="C801" s="79" t="s">
        <v>204</v>
      </c>
      <c r="E801" t="s">
        <v>204</v>
      </c>
      <c r="F801" t="s">
        <v>204</v>
      </c>
      <c r="G801" t="s">
        <v>204</v>
      </c>
      <c r="H801" t="s">
        <v>204</v>
      </c>
      <c r="I801" t="s">
        <v>204</v>
      </c>
      <c r="J801" t="s">
        <v>204</v>
      </c>
      <c r="K801" t="s">
        <v>204</v>
      </c>
      <c r="L801" t="s">
        <v>204</v>
      </c>
      <c r="M801" t="s">
        <v>204</v>
      </c>
      <c r="N801" t="s">
        <v>204</v>
      </c>
      <c r="O801" t="s">
        <v>204</v>
      </c>
      <c r="P801" t="s">
        <v>204</v>
      </c>
      <c r="Q801" s="80" t="s">
        <v>204</v>
      </c>
      <c r="R801" s="79"/>
      <c r="T801" t="s">
        <v>204</v>
      </c>
      <c r="U801" t="s">
        <v>204</v>
      </c>
      <c r="V801" t="s">
        <v>204</v>
      </c>
    </row>
    <row r="802" spans="2:22">
      <c r="B802" t="s">
        <v>204</v>
      </c>
      <c r="C802" s="79" t="s">
        <v>204</v>
      </c>
      <c r="E802" t="s">
        <v>204</v>
      </c>
      <c r="F802" t="s">
        <v>204</v>
      </c>
      <c r="G802" t="s">
        <v>204</v>
      </c>
      <c r="H802" t="s">
        <v>204</v>
      </c>
      <c r="I802" t="s">
        <v>204</v>
      </c>
      <c r="J802" t="s">
        <v>204</v>
      </c>
      <c r="K802" t="s">
        <v>204</v>
      </c>
      <c r="L802" t="s">
        <v>204</v>
      </c>
      <c r="M802" t="s">
        <v>204</v>
      </c>
      <c r="N802" t="s">
        <v>204</v>
      </c>
      <c r="O802" t="s">
        <v>204</v>
      </c>
      <c r="P802" t="s">
        <v>204</v>
      </c>
      <c r="Q802" s="80" t="s">
        <v>204</v>
      </c>
      <c r="R802" s="79"/>
      <c r="T802" t="s">
        <v>204</v>
      </c>
      <c r="U802" t="s">
        <v>204</v>
      </c>
      <c r="V802" t="s">
        <v>204</v>
      </c>
    </row>
    <row r="803" spans="2:22">
      <c r="B803" t="s">
        <v>204</v>
      </c>
      <c r="C803" s="79" t="s">
        <v>204</v>
      </c>
      <c r="E803" t="s">
        <v>204</v>
      </c>
      <c r="F803" t="s">
        <v>204</v>
      </c>
      <c r="G803" t="s">
        <v>204</v>
      </c>
      <c r="H803" t="s">
        <v>204</v>
      </c>
      <c r="I803" t="s">
        <v>204</v>
      </c>
      <c r="J803" t="s">
        <v>204</v>
      </c>
      <c r="K803" t="s">
        <v>204</v>
      </c>
      <c r="L803" t="s">
        <v>204</v>
      </c>
      <c r="M803" t="s">
        <v>204</v>
      </c>
      <c r="N803" t="s">
        <v>204</v>
      </c>
      <c r="O803" t="s">
        <v>204</v>
      </c>
      <c r="P803" t="s">
        <v>204</v>
      </c>
      <c r="Q803" s="80" t="s">
        <v>204</v>
      </c>
      <c r="R803" s="79"/>
      <c r="T803" t="s">
        <v>204</v>
      </c>
      <c r="U803" t="s">
        <v>204</v>
      </c>
      <c r="V803" t="s">
        <v>204</v>
      </c>
    </row>
    <row r="804" spans="2:22">
      <c r="B804" t="s">
        <v>204</v>
      </c>
      <c r="C804" s="79" t="s">
        <v>204</v>
      </c>
      <c r="E804" t="s">
        <v>204</v>
      </c>
      <c r="F804" t="s">
        <v>204</v>
      </c>
      <c r="G804" t="s">
        <v>204</v>
      </c>
      <c r="H804" t="s">
        <v>204</v>
      </c>
      <c r="I804" t="s">
        <v>204</v>
      </c>
      <c r="J804" t="s">
        <v>204</v>
      </c>
      <c r="K804" t="s">
        <v>204</v>
      </c>
      <c r="L804" t="s">
        <v>204</v>
      </c>
      <c r="M804" t="s">
        <v>204</v>
      </c>
      <c r="N804" t="s">
        <v>204</v>
      </c>
      <c r="O804" t="s">
        <v>204</v>
      </c>
      <c r="P804" t="s">
        <v>204</v>
      </c>
      <c r="Q804" s="80" t="s">
        <v>204</v>
      </c>
      <c r="R804" s="79"/>
      <c r="T804" t="s">
        <v>204</v>
      </c>
      <c r="U804" t="s">
        <v>204</v>
      </c>
      <c r="V804" t="s">
        <v>204</v>
      </c>
    </row>
    <row r="805" spans="2:22">
      <c r="B805" t="s">
        <v>204</v>
      </c>
      <c r="C805" s="79" t="s">
        <v>204</v>
      </c>
      <c r="E805" t="s">
        <v>204</v>
      </c>
      <c r="F805" t="s">
        <v>204</v>
      </c>
      <c r="G805" t="s">
        <v>204</v>
      </c>
      <c r="H805" t="s">
        <v>204</v>
      </c>
      <c r="I805" t="s">
        <v>204</v>
      </c>
      <c r="J805" t="s">
        <v>204</v>
      </c>
      <c r="K805" t="s">
        <v>204</v>
      </c>
      <c r="L805" t="s">
        <v>204</v>
      </c>
      <c r="M805" t="s">
        <v>204</v>
      </c>
      <c r="N805" t="s">
        <v>204</v>
      </c>
      <c r="O805" t="s">
        <v>204</v>
      </c>
      <c r="P805" t="s">
        <v>204</v>
      </c>
      <c r="Q805" s="80" t="s">
        <v>204</v>
      </c>
      <c r="R805" s="79"/>
      <c r="T805" t="s">
        <v>204</v>
      </c>
      <c r="U805" t="s">
        <v>204</v>
      </c>
      <c r="V805" t="s">
        <v>204</v>
      </c>
    </row>
    <row r="806" spans="2:22">
      <c r="B806" t="s">
        <v>204</v>
      </c>
      <c r="C806" s="79" t="s">
        <v>204</v>
      </c>
      <c r="E806" t="s">
        <v>204</v>
      </c>
      <c r="F806" t="s">
        <v>204</v>
      </c>
      <c r="G806" t="s">
        <v>204</v>
      </c>
      <c r="H806" t="s">
        <v>204</v>
      </c>
      <c r="I806" t="s">
        <v>204</v>
      </c>
      <c r="J806" t="s">
        <v>204</v>
      </c>
      <c r="K806" t="s">
        <v>204</v>
      </c>
      <c r="L806" t="s">
        <v>204</v>
      </c>
      <c r="M806" t="s">
        <v>204</v>
      </c>
      <c r="N806" t="s">
        <v>204</v>
      </c>
      <c r="O806" t="s">
        <v>204</v>
      </c>
      <c r="P806" t="s">
        <v>204</v>
      </c>
      <c r="Q806" s="80" t="s">
        <v>204</v>
      </c>
      <c r="R806" s="79"/>
      <c r="T806" t="s">
        <v>204</v>
      </c>
      <c r="U806" t="s">
        <v>204</v>
      </c>
      <c r="V806" t="s">
        <v>204</v>
      </c>
    </row>
    <row r="807" spans="2:22">
      <c r="B807" t="s">
        <v>204</v>
      </c>
      <c r="C807" s="79" t="s">
        <v>204</v>
      </c>
      <c r="E807" t="s">
        <v>204</v>
      </c>
      <c r="F807" t="s">
        <v>204</v>
      </c>
      <c r="G807" t="s">
        <v>204</v>
      </c>
      <c r="H807" t="s">
        <v>204</v>
      </c>
      <c r="I807" t="s">
        <v>204</v>
      </c>
      <c r="J807" t="s">
        <v>204</v>
      </c>
      <c r="K807" t="s">
        <v>204</v>
      </c>
      <c r="L807" t="s">
        <v>204</v>
      </c>
      <c r="M807" t="s">
        <v>204</v>
      </c>
      <c r="N807" t="s">
        <v>204</v>
      </c>
      <c r="O807" t="s">
        <v>204</v>
      </c>
      <c r="P807" t="s">
        <v>204</v>
      </c>
      <c r="Q807" s="80" t="s">
        <v>204</v>
      </c>
      <c r="R807" s="79"/>
      <c r="T807" t="s">
        <v>204</v>
      </c>
      <c r="U807" t="s">
        <v>204</v>
      </c>
      <c r="V807" t="s">
        <v>204</v>
      </c>
    </row>
    <row r="808" spans="2:22">
      <c r="B808" t="s">
        <v>204</v>
      </c>
      <c r="C808" s="79" t="s">
        <v>204</v>
      </c>
      <c r="E808" t="s">
        <v>204</v>
      </c>
      <c r="F808" t="s">
        <v>204</v>
      </c>
      <c r="G808" t="s">
        <v>204</v>
      </c>
      <c r="H808" t="s">
        <v>204</v>
      </c>
      <c r="I808" t="s">
        <v>204</v>
      </c>
      <c r="J808" t="s">
        <v>204</v>
      </c>
      <c r="K808" t="s">
        <v>204</v>
      </c>
      <c r="L808" t="s">
        <v>204</v>
      </c>
      <c r="M808" t="s">
        <v>204</v>
      </c>
      <c r="N808" t="s">
        <v>204</v>
      </c>
      <c r="O808" t="s">
        <v>204</v>
      </c>
      <c r="P808" t="s">
        <v>204</v>
      </c>
      <c r="Q808" s="80" t="s">
        <v>204</v>
      </c>
      <c r="R808" s="79"/>
      <c r="T808" t="s">
        <v>204</v>
      </c>
      <c r="U808" t="s">
        <v>204</v>
      </c>
      <c r="V808" t="s">
        <v>204</v>
      </c>
    </row>
    <row r="809" spans="2:22">
      <c r="B809" t="s">
        <v>204</v>
      </c>
      <c r="C809" s="79" t="s">
        <v>204</v>
      </c>
      <c r="E809" t="s">
        <v>204</v>
      </c>
      <c r="F809" t="s">
        <v>204</v>
      </c>
      <c r="G809" t="s">
        <v>204</v>
      </c>
      <c r="H809" t="s">
        <v>204</v>
      </c>
      <c r="I809" t="s">
        <v>204</v>
      </c>
      <c r="J809" t="s">
        <v>204</v>
      </c>
      <c r="K809" t="s">
        <v>204</v>
      </c>
      <c r="L809" t="s">
        <v>204</v>
      </c>
      <c r="M809" t="s">
        <v>204</v>
      </c>
      <c r="N809" t="s">
        <v>204</v>
      </c>
      <c r="O809" t="s">
        <v>204</v>
      </c>
      <c r="P809" t="s">
        <v>204</v>
      </c>
      <c r="Q809" s="80" t="s">
        <v>204</v>
      </c>
      <c r="R809" s="79"/>
      <c r="T809" t="s">
        <v>204</v>
      </c>
      <c r="U809" t="s">
        <v>204</v>
      </c>
      <c r="V809" t="s">
        <v>204</v>
      </c>
    </row>
    <row r="810" spans="2:22">
      <c r="B810" t="s">
        <v>204</v>
      </c>
      <c r="C810" s="79" t="s">
        <v>204</v>
      </c>
      <c r="E810" t="s">
        <v>204</v>
      </c>
      <c r="F810" t="s">
        <v>204</v>
      </c>
      <c r="G810" t="s">
        <v>204</v>
      </c>
      <c r="H810" t="s">
        <v>204</v>
      </c>
      <c r="I810" t="s">
        <v>204</v>
      </c>
      <c r="J810" t="s">
        <v>204</v>
      </c>
      <c r="K810" t="s">
        <v>204</v>
      </c>
      <c r="L810" t="s">
        <v>204</v>
      </c>
      <c r="M810" t="s">
        <v>204</v>
      </c>
      <c r="N810" t="s">
        <v>204</v>
      </c>
      <c r="O810" t="s">
        <v>204</v>
      </c>
      <c r="P810" t="s">
        <v>204</v>
      </c>
      <c r="Q810" s="80" t="s">
        <v>204</v>
      </c>
      <c r="R810" s="79"/>
      <c r="T810" t="s">
        <v>204</v>
      </c>
      <c r="U810" t="s">
        <v>204</v>
      </c>
      <c r="V810" t="s">
        <v>204</v>
      </c>
    </row>
    <row r="811" spans="2:22">
      <c r="B811" t="s">
        <v>204</v>
      </c>
      <c r="C811" s="79" t="s">
        <v>204</v>
      </c>
      <c r="E811" t="s">
        <v>204</v>
      </c>
      <c r="F811" t="s">
        <v>204</v>
      </c>
      <c r="G811" t="s">
        <v>204</v>
      </c>
      <c r="H811" t="s">
        <v>204</v>
      </c>
      <c r="I811" t="s">
        <v>204</v>
      </c>
      <c r="J811" t="s">
        <v>204</v>
      </c>
      <c r="K811" t="s">
        <v>204</v>
      </c>
      <c r="L811" t="s">
        <v>204</v>
      </c>
      <c r="M811" t="s">
        <v>204</v>
      </c>
      <c r="N811" t="s">
        <v>204</v>
      </c>
      <c r="O811" t="s">
        <v>204</v>
      </c>
      <c r="P811" t="s">
        <v>204</v>
      </c>
      <c r="Q811" s="80" t="s">
        <v>204</v>
      </c>
      <c r="R811" s="79"/>
      <c r="T811" t="s">
        <v>204</v>
      </c>
      <c r="U811" t="s">
        <v>204</v>
      </c>
      <c r="V811" t="s">
        <v>204</v>
      </c>
    </row>
    <row r="812" spans="2:22">
      <c r="B812" t="s">
        <v>204</v>
      </c>
      <c r="C812" s="79" t="s">
        <v>204</v>
      </c>
      <c r="E812" t="s">
        <v>204</v>
      </c>
      <c r="F812" t="s">
        <v>204</v>
      </c>
      <c r="G812" t="s">
        <v>204</v>
      </c>
      <c r="H812" t="s">
        <v>204</v>
      </c>
      <c r="I812" t="s">
        <v>204</v>
      </c>
      <c r="J812" t="s">
        <v>204</v>
      </c>
      <c r="K812" t="s">
        <v>204</v>
      </c>
      <c r="L812" t="s">
        <v>204</v>
      </c>
      <c r="M812" t="s">
        <v>204</v>
      </c>
      <c r="N812" t="s">
        <v>204</v>
      </c>
      <c r="O812" t="s">
        <v>204</v>
      </c>
      <c r="P812" t="s">
        <v>204</v>
      </c>
      <c r="Q812" s="80" t="s">
        <v>204</v>
      </c>
      <c r="R812" s="79"/>
      <c r="T812" t="s">
        <v>204</v>
      </c>
      <c r="U812" t="s">
        <v>204</v>
      </c>
      <c r="V812" t="s">
        <v>204</v>
      </c>
    </row>
    <row r="813" spans="2:22">
      <c r="B813" t="s">
        <v>204</v>
      </c>
      <c r="C813" s="79" t="s">
        <v>204</v>
      </c>
      <c r="E813" t="s">
        <v>204</v>
      </c>
      <c r="F813" t="s">
        <v>204</v>
      </c>
      <c r="G813" t="s">
        <v>204</v>
      </c>
      <c r="H813" t="s">
        <v>204</v>
      </c>
      <c r="I813" t="s">
        <v>204</v>
      </c>
      <c r="J813" t="s">
        <v>204</v>
      </c>
      <c r="K813" t="s">
        <v>204</v>
      </c>
      <c r="L813" t="s">
        <v>204</v>
      </c>
      <c r="M813" t="s">
        <v>204</v>
      </c>
      <c r="N813" t="s">
        <v>204</v>
      </c>
      <c r="O813" t="s">
        <v>204</v>
      </c>
      <c r="P813" t="s">
        <v>204</v>
      </c>
      <c r="Q813" s="80" t="s">
        <v>204</v>
      </c>
      <c r="R813" s="79"/>
      <c r="T813" t="s">
        <v>204</v>
      </c>
      <c r="U813" t="s">
        <v>204</v>
      </c>
      <c r="V813" t="s">
        <v>204</v>
      </c>
    </row>
    <row r="814" spans="2:22">
      <c r="B814" t="s">
        <v>204</v>
      </c>
      <c r="C814" s="79" t="s">
        <v>204</v>
      </c>
      <c r="E814" t="s">
        <v>204</v>
      </c>
      <c r="F814" t="s">
        <v>204</v>
      </c>
      <c r="G814" t="s">
        <v>204</v>
      </c>
      <c r="H814" t="s">
        <v>204</v>
      </c>
      <c r="I814" t="s">
        <v>204</v>
      </c>
      <c r="J814" t="s">
        <v>204</v>
      </c>
      <c r="K814" t="s">
        <v>204</v>
      </c>
      <c r="L814" t="s">
        <v>204</v>
      </c>
      <c r="M814" t="s">
        <v>204</v>
      </c>
      <c r="N814" t="s">
        <v>204</v>
      </c>
      <c r="O814" t="s">
        <v>204</v>
      </c>
      <c r="P814" t="s">
        <v>204</v>
      </c>
      <c r="Q814" s="80" t="s">
        <v>204</v>
      </c>
      <c r="R814" s="79"/>
      <c r="T814" t="s">
        <v>204</v>
      </c>
      <c r="U814" t="s">
        <v>204</v>
      </c>
      <c r="V814" t="s">
        <v>204</v>
      </c>
    </row>
    <row r="815" spans="2:22">
      <c r="B815" t="s">
        <v>204</v>
      </c>
      <c r="C815" s="79" t="s">
        <v>204</v>
      </c>
      <c r="E815" t="s">
        <v>204</v>
      </c>
      <c r="F815" t="s">
        <v>204</v>
      </c>
      <c r="G815" t="s">
        <v>204</v>
      </c>
      <c r="H815" t="s">
        <v>204</v>
      </c>
      <c r="I815" t="s">
        <v>204</v>
      </c>
      <c r="J815" t="s">
        <v>204</v>
      </c>
      <c r="K815" t="s">
        <v>204</v>
      </c>
      <c r="L815" t="s">
        <v>204</v>
      </c>
      <c r="M815" t="s">
        <v>204</v>
      </c>
      <c r="N815" t="s">
        <v>204</v>
      </c>
      <c r="O815" t="s">
        <v>204</v>
      </c>
      <c r="P815" t="s">
        <v>204</v>
      </c>
      <c r="Q815" s="80" t="s">
        <v>204</v>
      </c>
      <c r="R815" s="79"/>
      <c r="T815" t="s">
        <v>204</v>
      </c>
      <c r="U815" t="s">
        <v>204</v>
      </c>
      <c r="V815" t="s">
        <v>204</v>
      </c>
    </row>
    <row r="816" spans="2:22">
      <c r="B816" t="s">
        <v>204</v>
      </c>
      <c r="C816" s="79" t="s">
        <v>204</v>
      </c>
      <c r="E816" t="s">
        <v>204</v>
      </c>
      <c r="F816" t="s">
        <v>204</v>
      </c>
      <c r="G816" t="s">
        <v>204</v>
      </c>
      <c r="H816" t="s">
        <v>204</v>
      </c>
      <c r="I816" t="s">
        <v>204</v>
      </c>
      <c r="J816" t="s">
        <v>204</v>
      </c>
      <c r="K816" t="s">
        <v>204</v>
      </c>
      <c r="L816" t="s">
        <v>204</v>
      </c>
      <c r="M816" t="s">
        <v>204</v>
      </c>
      <c r="N816" t="s">
        <v>204</v>
      </c>
      <c r="O816" t="s">
        <v>204</v>
      </c>
      <c r="P816" t="s">
        <v>204</v>
      </c>
      <c r="Q816" s="80" t="s">
        <v>204</v>
      </c>
      <c r="R816" s="79"/>
      <c r="T816" t="s">
        <v>204</v>
      </c>
      <c r="U816" t="s">
        <v>204</v>
      </c>
      <c r="V816" t="s">
        <v>204</v>
      </c>
    </row>
    <row r="817" spans="2:22">
      <c r="B817" t="s">
        <v>204</v>
      </c>
      <c r="C817" s="79" t="s">
        <v>204</v>
      </c>
      <c r="E817" t="s">
        <v>204</v>
      </c>
      <c r="F817" t="s">
        <v>204</v>
      </c>
      <c r="G817" t="s">
        <v>204</v>
      </c>
      <c r="H817" t="s">
        <v>204</v>
      </c>
      <c r="I817" t="s">
        <v>204</v>
      </c>
      <c r="J817" t="s">
        <v>204</v>
      </c>
      <c r="K817" t="s">
        <v>204</v>
      </c>
      <c r="L817" t="s">
        <v>204</v>
      </c>
      <c r="M817" t="s">
        <v>204</v>
      </c>
      <c r="N817" t="s">
        <v>204</v>
      </c>
      <c r="O817" t="s">
        <v>204</v>
      </c>
      <c r="P817" t="s">
        <v>204</v>
      </c>
      <c r="Q817" s="80" t="s">
        <v>204</v>
      </c>
      <c r="R817" s="79"/>
      <c r="T817" t="s">
        <v>204</v>
      </c>
      <c r="U817" t="s">
        <v>204</v>
      </c>
      <c r="V817" t="s">
        <v>204</v>
      </c>
    </row>
    <row r="818" spans="2:22">
      <c r="B818" t="s">
        <v>204</v>
      </c>
      <c r="C818" s="79" t="s">
        <v>204</v>
      </c>
      <c r="E818" t="s">
        <v>204</v>
      </c>
      <c r="F818" t="s">
        <v>204</v>
      </c>
      <c r="G818" t="s">
        <v>204</v>
      </c>
      <c r="H818" t="s">
        <v>204</v>
      </c>
      <c r="I818" t="s">
        <v>204</v>
      </c>
      <c r="J818" t="s">
        <v>204</v>
      </c>
      <c r="K818" t="s">
        <v>204</v>
      </c>
      <c r="L818" t="s">
        <v>204</v>
      </c>
      <c r="M818" t="s">
        <v>204</v>
      </c>
      <c r="N818" t="s">
        <v>204</v>
      </c>
      <c r="O818" t="s">
        <v>204</v>
      </c>
      <c r="P818" t="s">
        <v>204</v>
      </c>
      <c r="Q818" s="80" t="s">
        <v>204</v>
      </c>
      <c r="R818" s="79"/>
      <c r="T818" t="s">
        <v>204</v>
      </c>
      <c r="U818" t="s">
        <v>204</v>
      </c>
      <c r="V818" t="s">
        <v>204</v>
      </c>
    </row>
    <row r="819" spans="2:22">
      <c r="B819" t="s">
        <v>204</v>
      </c>
      <c r="C819" s="79" t="s">
        <v>204</v>
      </c>
      <c r="E819" t="s">
        <v>204</v>
      </c>
      <c r="F819" t="s">
        <v>204</v>
      </c>
      <c r="G819" t="s">
        <v>204</v>
      </c>
      <c r="H819" t="s">
        <v>204</v>
      </c>
      <c r="I819" t="s">
        <v>204</v>
      </c>
      <c r="J819" t="s">
        <v>204</v>
      </c>
      <c r="K819" t="s">
        <v>204</v>
      </c>
      <c r="L819" t="s">
        <v>204</v>
      </c>
      <c r="M819" t="s">
        <v>204</v>
      </c>
      <c r="N819" t="s">
        <v>204</v>
      </c>
      <c r="O819" t="s">
        <v>204</v>
      </c>
      <c r="P819" t="s">
        <v>204</v>
      </c>
      <c r="Q819" s="80" t="s">
        <v>204</v>
      </c>
      <c r="R819" s="79"/>
      <c r="T819" t="s">
        <v>204</v>
      </c>
      <c r="U819" t="s">
        <v>204</v>
      </c>
      <c r="V819" t="s">
        <v>204</v>
      </c>
    </row>
    <row r="820" spans="2:22">
      <c r="B820" t="s">
        <v>204</v>
      </c>
      <c r="C820" s="79" t="s">
        <v>204</v>
      </c>
      <c r="E820" t="s">
        <v>204</v>
      </c>
      <c r="F820" t="s">
        <v>204</v>
      </c>
      <c r="G820" t="s">
        <v>204</v>
      </c>
      <c r="H820" t="s">
        <v>204</v>
      </c>
      <c r="I820" t="s">
        <v>204</v>
      </c>
      <c r="J820" t="s">
        <v>204</v>
      </c>
      <c r="K820" t="s">
        <v>204</v>
      </c>
      <c r="L820" t="s">
        <v>204</v>
      </c>
      <c r="M820" t="s">
        <v>204</v>
      </c>
      <c r="N820" t="s">
        <v>204</v>
      </c>
      <c r="O820" t="s">
        <v>204</v>
      </c>
      <c r="P820" t="s">
        <v>204</v>
      </c>
      <c r="Q820" s="80" t="s">
        <v>204</v>
      </c>
      <c r="R820" s="79"/>
      <c r="T820" t="s">
        <v>204</v>
      </c>
      <c r="U820" t="s">
        <v>204</v>
      </c>
      <c r="V820" t="s">
        <v>204</v>
      </c>
    </row>
    <row r="821" spans="2:22">
      <c r="B821" t="s">
        <v>204</v>
      </c>
      <c r="C821" s="79" t="s">
        <v>204</v>
      </c>
      <c r="E821" t="s">
        <v>204</v>
      </c>
      <c r="F821" t="s">
        <v>204</v>
      </c>
      <c r="G821" t="s">
        <v>204</v>
      </c>
      <c r="H821" t="s">
        <v>204</v>
      </c>
      <c r="I821" t="s">
        <v>204</v>
      </c>
      <c r="J821" t="s">
        <v>204</v>
      </c>
      <c r="K821" t="s">
        <v>204</v>
      </c>
      <c r="L821" t="s">
        <v>204</v>
      </c>
      <c r="M821" t="s">
        <v>204</v>
      </c>
      <c r="N821" t="s">
        <v>204</v>
      </c>
      <c r="O821" t="s">
        <v>204</v>
      </c>
      <c r="P821" t="s">
        <v>204</v>
      </c>
      <c r="Q821" s="80" t="s">
        <v>204</v>
      </c>
      <c r="R821" s="79"/>
      <c r="T821" t="s">
        <v>204</v>
      </c>
      <c r="U821" t="s">
        <v>204</v>
      </c>
      <c r="V821" t="s">
        <v>204</v>
      </c>
    </row>
    <row r="822" spans="2:22">
      <c r="B822" t="s">
        <v>204</v>
      </c>
      <c r="C822" s="79" t="s">
        <v>204</v>
      </c>
      <c r="E822" t="s">
        <v>204</v>
      </c>
      <c r="F822" t="s">
        <v>204</v>
      </c>
      <c r="G822" t="s">
        <v>204</v>
      </c>
      <c r="H822" t="s">
        <v>204</v>
      </c>
      <c r="I822" t="s">
        <v>204</v>
      </c>
      <c r="J822" t="s">
        <v>204</v>
      </c>
      <c r="K822" t="s">
        <v>204</v>
      </c>
      <c r="L822" t="s">
        <v>204</v>
      </c>
      <c r="M822" t="s">
        <v>204</v>
      </c>
      <c r="N822" t="s">
        <v>204</v>
      </c>
      <c r="O822" t="s">
        <v>204</v>
      </c>
      <c r="P822" t="s">
        <v>204</v>
      </c>
      <c r="Q822" s="80" t="s">
        <v>204</v>
      </c>
      <c r="R822" s="79"/>
      <c r="T822" t="s">
        <v>204</v>
      </c>
      <c r="U822" t="s">
        <v>204</v>
      </c>
      <c r="V822" t="s">
        <v>204</v>
      </c>
    </row>
    <row r="823" spans="2:22">
      <c r="B823" t="s">
        <v>204</v>
      </c>
      <c r="C823" s="79" t="s">
        <v>204</v>
      </c>
      <c r="E823" t="s">
        <v>204</v>
      </c>
      <c r="F823" t="s">
        <v>204</v>
      </c>
      <c r="G823" t="s">
        <v>204</v>
      </c>
      <c r="H823" t="s">
        <v>204</v>
      </c>
      <c r="I823" t="s">
        <v>204</v>
      </c>
      <c r="J823" t="s">
        <v>204</v>
      </c>
      <c r="K823" t="s">
        <v>204</v>
      </c>
      <c r="L823" t="s">
        <v>204</v>
      </c>
      <c r="M823" t="s">
        <v>204</v>
      </c>
      <c r="N823" t="s">
        <v>204</v>
      </c>
      <c r="O823" t="s">
        <v>204</v>
      </c>
      <c r="P823" t="s">
        <v>204</v>
      </c>
      <c r="Q823" s="80" t="s">
        <v>204</v>
      </c>
      <c r="R823" s="79"/>
      <c r="T823" t="s">
        <v>204</v>
      </c>
      <c r="U823" t="s">
        <v>204</v>
      </c>
      <c r="V823" t="s">
        <v>204</v>
      </c>
    </row>
    <row r="824" spans="2:22">
      <c r="B824" t="s">
        <v>204</v>
      </c>
      <c r="C824" s="79" t="s">
        <v>204</v>
      </c>
      <c r="E824" t="s">
        <v>204</v>
      </c>
      <c r="F824" t="s">
        <v>204</v>
      </c>
      <c r="G824" t="s">
        <v>204</v>
      </c>
      <c r="H824" t="s">
        <v>204</v>
      </c>
      <c r="I824" t="s">
        <v>204</v>
      </c>
      <c r="J824" t="s">
        <v>204</v>
      </c>
      <c r="K824" t="s">
        <v>204</v>
      </c>
      <c r="L824" t="s">
        <v>204</v>
      </c>
      <c r="M824" t="s">
        <v>204</v>
      </c>
      <c r="N824" t="s">
        <v>204</v>
      </c>
      <c r="O824" t="s">
        <v>204</v>
      </c>
      <c r="P824" t="s">
        <v>204</v>
      </c>
      <c r="Q824" s="80" t="s">
        <v>204</v>
      </c>
      <c r="R824" s="79"/>
      <c r="T824" t="s">
        <v>204</v>
      </c>
      <c r="U824" t="s">
        <v>204</v>
      </c>
      <c r="V824" t="s">
        <v>204</v>
      </c>
    </row>
    <row r="825" spans="2:22">
      <c r="B825" t="s">
        <v>204</v>
      </c>
      <c r="C825" s="79" t="s">
        <v>204</v>
      </c>
      <c r="E825" t="s">
        <v>204</v>
      </c>
      <c r="F825" t="s">
        <v>204</v>
      </c>
      <c r="G825" t="s">
        <v>204</v>
      </c>
      <c r="H825" t="s">
        <v>204</v>
      </c>
      <c r="I825" t="s">
        <v>204</v>
      </c>
      <c r="J825" t="s">
        <v>204</v>
      </c>
      <c r="K825" t="s">
        <v>204</v>
      </c>
      <c r="L825" t="s">
        <v>204</v>
      </c>
      <c r="M825" t="s">
        <v>204</v>
      </c>
      <c r="N825" t="s">
        <v>204</v>
      </c>
      <c r="O825" t="s">
        <v>204</v>
      </c>
      <c r="P825" t="s">
        <v>204</v>
      </c>
      <c r="Q825" s="80" t="s">
        <v>204</v>
      </c>
      <c r="R825" s="79"/>
      <c r="T825" t="s">
        <v>204</v>
      </c>
      <c r="U825" t="s">
        <v>204</v>
      </c>
      <c r="V825" t="s">
        <v>204</v>
      </c>
    </row>
    <row r="826" spans="2:22">
      <c r="B826" t="s">
        <v>204</v>
      </c>
      <c r="C826" s="79" t="s">
        <v>204</v>
      </c>
      <c r="E826" t="s">
        <v>204</v>
      </c>
      <c r="F826" t="s">
        <v>204</v>
      </c>
      <c r="G826" t="s">
        <v>204</v>
      </c>
      <c r="H826" t="s">
        <v>204</v>
      </c>
      <c r="I826" t="s">
        <v>204</v>
      </c>
      <c r="J826" t="s">
        <v>204</v>
      </c>
      <c r="K826" t="s">
        <v>204</v>
      </c>
      <c r="L826" t="s">
        <v>204</v>
      </c>
      <c r="M826" t="s">
        <v>204</v>
      </c>
      <c r="N826" t="s">
        <v>204</v>
      </c>
      <c r="O826" t="s">
        <v>204</v>
      </c>
      <c r="P826" t="s">
        <v>204</v>
      </c>
      <c r="Q826" s="80" t="s">
        <v>204</v>
      </c>
      <c r="R826" s="79"/>
      <c r="T826" t="s">
        <v>204</v>
      </c>
      <c r="U826" t="s">
        <v>204</v>
      </c>
      <c r="V826" t="s">
        <v>204</v>
      </c>
    </row>
    <row r="827" spans="2:22">
      <c r="B827" t="s">
        <v>204</v>
      </c>
      <c r="C827" s="79" t="s">
        <v>204</v>
      </c>
      <c r="E827" t="s">
        <v>204</v>
      </c>
      <c r="F827" t="s">
        <v>204</v>
      </c>
      <c r="G827" t="s">
        <v>204</v>
      </c>
      <c r="H827" t="s">
        <v>204</v>
      </c>
      <c r="I827" t="s">
        <v>204</v>
      </c>
      <c r="J827" t="s">
        <v>204</v>
      </c>
      <c r="K827" t="s">
        <v>204</v>
      </c>
      <c r="L827" t="s">
        <v>204</v>
      </c>
      <c r="M827" t="s">
        <v>204</v>
      </c>
      <c r="N827" t="s">
        <v>204</v>
      </c>
      <c r="O827" t="s">
        <v>204</v>
      </c>
      <c r="P827" t="s">
        <v>204</v>
      </c>
      <c r="Q827" s="80" t="s">
        <v>204</v>
      </c>
      <c r="R827" s="79"/>
      <c r="T827" t="s">
        <v>204</v>
      </c>
      <c r="U827" t="s">
        <v>204</v>
      </c>
      <c r="V827" t="s">
        <v>204</v>
      </c>
    </row>
    <row r="828" spans="2:22">
      <c r="B828" t="s">
        <v>204</v>
      </c>
      <c r="C828" s="79" t="s">
        <v>204</v>
      </c>
      <c r="E828" t="s">
        <v>204</v>
      </c>
      <c r="F828" t="s">
        <v>204</v>
      </c>
      <c r="G828" t="s">
        <v>204</v>
      </c>
      <c r="H828" t="s">
        <v>204</v>
      </c>
      <c r="I828" t="s">
        <v>204</v>
      </c>
      <c r="J828" t="s">
        <v>204</v>
      </c>
      <c r="K828" t="s">
        <v>204</v>
      </c>
      <c r="L828" t="s">
        <v>204</v>
      </c>
      <c r="M828" t="s">
        <v>204</v>
      </c>
      <c r="N828" t="s">
        <v>204</v>
      </c>
      <c r="O828" t="s">
        <v>204</v>
      </c>
      <c r="P828" t="s">
        <v>204</v>
      </c>
      <c r="Q828" s="80" t="s">
        <v>204</v>
      </c>
      <c r="R828" s="79"/>
      <c r="T828" t="s">
        <v>204</v>
      </c>
      <c r="U828" t="s">
        <v>204</v>
      </c>
      <c r="V828" t="s">
        <v>204</v>
      </c>
    </row>
    <row r="829" spans="2:22">
      <c r="B829" t="s">
        <v>204</v>
      </c>
      <c r="C829" s="79" t="s">
        <v>204</v>
      </c>
      <c r="E829" t="s">
        <v>204</v>
      </c>
      <c r="F829" t="s">
        <v>204</v>
      </c>
      <c r="G829" t="s">
        <v>204</v>
      </c>
      <c r="H829" t="s">
        <v>204</v>
      </c>
      <c r="I829" t="s">
        <v>204</v>
      </c>
      <c r="J829" t="s">
        <v>204</v>
      </c>
      <c r="K829" t="s">
        <v>204</v>
      </c>
      <c r="L829" t="s">
        <v>204</v>
      </c>
      <c r="M829" t="s">
        <v>204</v>
      </c>
      <c r="N829" t="s">
        <v>204</v>
      </c>
      <c r="O829" t="s">
        <v>204</v>
      </c>
      <c r="P829" t="s">
        <v>204</v>
      </c>
      <c r="Q829" s="80" t="s">
        <v>204</v>
      </c>
      <c r="R829" s="79"/>
      <c r="T829" t="s">
        <v>204</v>
      </c>
      <c r="U829" t="s">
        <v>204</v>
      </c>
      <c r="V829" t="s">
        <v>204</v>
      </c>
    </row>
    <row r="830" spans="2:22">
      <c r="B830" t="s">
        <v>204</v>
      </c>
      <c r="C830" s="79" t="s">
        <v>204</v>
      </c>
      <c r="E830" t="s">
        <v>204</v>
      </c>
      <c r="F830" t="s">
        <v>204</v>
      </c>
      <c r="G830" t="s">
        <v>204</v>
      </c>
      <c r="H830" t="s">
        <v>204</v>
      </c>
      <c r="I830" t="s">
        <v>204</v>
      </c>
      <c r="J830" t="s">
        <v>204</v>
      </c>
      <c r="K830" t="s">
        <v>204</v>
      </c>
      <c r="L830" t="s">
        <v>204</v>
      </c>
      <c r="M830" t="s">
        <v>204</v>
      </c>
      <c r="N830" t="s">
        <v>204</v>
      </c>
      <c r="O830" t="s">
        <v>204</v>
      </c>
      <c r="P830" t="s">
        <v>204</v>
      </c>
      <c r="Q830" s="80" t="s">
        <v>204</v>
      </c>
      <c r="R830" s="79"/>
      <c r="T830" t="s">
        <v>204</v>
      </c>
      <c r="U830" t="s">
        <v>204</v>
      </c>
      <c r="V830" t="s">
        <v>204</v>
      </c>
    </row>
    <row r="831" spans="2:22">
      <c r="B831" t="s">
        <v>204</v>
      </c>
      <c r="C831" s="79" t="s">
        <v>204</v>
      </c>
      <c r="E831" t="s">
        <v>204</v>
      </c>
      <c r="F831" t="s">
        <v>204</v>
      </c>
      <c r="G831" t="s">
        <v>204</v>
      </c>
      <c r="H831" t="s">
        <v>204</v>
      </c>
      <c r="I831" t="s">
        <v>204</v>
      </c>
      <c r="J831" t="s">
        <v>204</v>
      </c>
      <c r="K831" t="s">
        <v>204</v>
      </c>
      <c r="L831" t="s">
        <v>204</v>
      </c>
      <c r="M831" t="s">
        <v>204</v>
      </c>
      <c r="N831" t="s">
        <v>204</v>
      </c>
      <c r="O831" t="s">
        <v>204</v>
      </c>
      <c r="P831" t="s">
        <v>204</v>
      </c>
      <c r="Q831" s="80" t="s">
        <v>204</v>
      </c>
      <c r="R831" s="79"/>
      <c r="T831" t="s">
        <v>204</v>
      </c>
      <c r="U831" t="s">
        <v>204</v>
      </c>
      <c r="V831" t="s">
        <v>204</v>
      </c>
    </row>
    <row r="832" spans="2:22">
      <c r="B832" t="s">
        <v>204</v>
      </c>
      <c r="C832" s="79" t="s">
        <v>204</v>
      </c>
      <c r="E832" t="s">
        <v>204</v>
      </c>
      <c r="F832" t="s">
        <v>204</v>
      </c>
      <c r="G832" t="s">
        <v>204</v>
      </c>
      <c r="H832" t="s">
        <v>204</v>
      </c>
      <c r="I832" t="s">
        <v>204</v>
      </c>
      <c r="J832" t="s">
        <v>204</v>
      </c>
      <c r="K832" t="s">
        <v>204</v>
      </c>
      <c r="L832" t="s">
        <v>204</v>
      </c>
      <c r="M832" t="s">
        <v>204</v>
      </c>
      <c r="N832" t="s">
        <v>204</v>
      </c>
      <c r="O832" t="s">
        <v>204</v>
      </c>
      <c r="P832" t="s">
        <v>204</v>
      </c>
      <c r="Q832" s="80" t="s">
        <v>204</v>
      </c>
      <c r="R832" s="79"/>
      <c r="T832" t="s">
        <v>204</v>
      </c>
      <c r="U832" t="s">
        <v>204</v>
      </c>
      <c r="V832" t="s">
        <v>204</v>
      </c>
    </row>
    <row r="833" spans="2:22">
      <c r="B833" t="s">
        <v>204</v>
      </c>
      <c r="C833" s="79" t="s">
        <v>204</v>
      </c>
      <c r="E833" t="s">
        <v>204</v>
      </c>
      <c r="F833" t="s">
        <v>204</v>
      </c>
      <c r="G833" t="s">
        <v>204</v>
      </c>
      <c r="H833" t="s">
        <v>204</v>
      </c>
      <c r="I833" t="s">
        <v>204</v>
      </c>
      <c r="J833" t="s">
        <v>204</v>
      </c>
      <c r="K833" t="s">
        <v>204</v>
      </c>
      <c r="L833" t="s">
        <v>204</v>
      </c>
      <c r="M833" t="s">
        <v>204</v>
      </c>
      <c r="N833" t="s">
        <v>204</v>
      </c>
      <c r="O833" t="s">
        <v>204</v>
      </c>
      <c r="P833" t="s">
        <v>204</v>
      </c>
      <c r="Q833" s="80" t="s">
        <v>204</v>
      </c>
      <c r="R833" s="79"/>
      <c r="T833" t="s">
        <v>204</v>
      </c>
      <c r="U833" t="s">
        <v>204</v>
      </c>
      <c r="V833" t="s">
        <v>204</v>
      </c>
    </row>
    <row r="834" spans="2:22">
      <c r="B834" t="s">
        <v>204</v>
      </c>
      <c r="C834" s="79" t="s">
        <v>204</v>
      </c>
      <c r="E834" t="s">
        <v>204</v>
      </c>
      <c r="F834" t="s">
        <v>204</v>
      </c>
      <c r="G834" t="s">
        <v>204</v>
      </c>
      <c r="H834" t="s">
        <v>204</v>
      </c>
      <c r="I834" t="s">
        <v>204</v>
      </c>
      <c r="J834" t="s">
        <v>204</v>
      </c>
      <c r="K834" t="s">
        <v>204</v>
      </c>
      <c r="L834" t="s">
        <v>204</v>
      </c>
      <c r="M834" t="s">
        <v>204</v>
      </c>
      <c r="N834" t="s">
        <v>204</v>
      </c>
      <c r="O834" t="s">
        <v>204</v>
      </c>
      <c r="P834" t="s">
        <v>204</v>
      </c>
      <c r="Q834" s="80" t="s">
        <v>204</v>
      </c>
      <c r="R834" s="79"/>
      <c r="T834" t="s">
        <v>204</v>
      </c>
      <c r="U834" t="s">
        <v>204</v>
      </c>
      <c r="V834" t="s">
        <v>204</v>
      </c>
    </row>
    <row r="835" spans="2:22">
      <c r="B835" t="s">
        <v>204</v>
      </c>
      <c r="C835" s="79" t="s">
        <v>204</v>
      </c>
      <c r="E835" t="s">
        <v>204</v>
      </c>
      <c r="F835" t="s">
        <v>204</v>
      </c>
      <c r="G835" t="s">
        <v>204</v>
      </c>
      <c r="H835" t="s">
        <v>204</v>
      </c>
      <c r="I835" t="s">
        <v>204</v>
      </c>
      <c r="J835" t="s">
        <v>204</v>
      </c>
      <c r="K835" t="s">
        <v>204</v>
      </c>
      <c r="L835" t="s">
        <v>204</v>
      </c>
      <c r="M835" t="s">
        <v>204</v>
      </c>
      <c r="N835" t="s">
        <v>204</v>
      </c>
      <c r="O835" t="s">
        <v>204</v>
      </c>
      <c r="P835" t="s">
        <v>204</v>
      </c>
      <c r="Q835" s="80" t="s">
        <v>204</v>
      </c>
      <c r="R835" s="79"/>
      <c r="T835" t="s">
        <v>204</v>
      </c>
      <c r="U835" t="s">
        <v>204</v>
      </c>
      <c r="V835" t="s">
        <v>204</v>
      </c>
    </row>
    <row r="836" spans="2:22">
      <c r="B836" t="s">
        <v>204</v>
      </c>
      <c r="C836" s="79" t="s">
        <v>204</v>
      </c>
      <c r="E836" t="s">
        <v>204</v>
      </c>
      <c r="F836" t="s">
        <v>204</v>
      </c>
      <c r="G836" t="s">
        <v>204</v>
      </c>
      <c r="H836" t="s">
        <v>204</v>
      </c>
      <c r="I836" t="s">
        <v>204</v>
      </c>
      <c r="J836" t="s">
        <v>204</v>
      </c>
      <c r="K836" t="s">
        <v>204</v>
      </c>
      <c r="L836" t="s">
        <v>204</v>
      </c>
      <c r="M836" t="s">
        <v>204</v>
      </c>
      <c r="N836" t="s">
        <v>204</v>
      </c>
      <c r="O836" t="s">
        <v>204</v>
      </c>
      <c r="P836" t="s">
        <v>204</v>
      </c>
      <c r="Q836" s="80" t="s">
        <v>204</v>
      </c>
      <c r="R836" s="79"/>
      <c r="T836" t="s">
        <v>204</v>
      </c>
      <c r="U836" t="s">
        <v>204</v>
      </c>
      <c r="V836" t="s">
        <v>204</v>
      </c>
    </row>
    <row r="837" spans="2:22">
      <c r="B837" t="s">
        <v>204</v>
      </c>
      <c r="C837" s="79" t="s">
        <v>204</v>
      </c>
      <c r="E837" t="s">
        <v>204</v>
      </c>
      <c r="F837" t="s">
        <v>204</v>
      </c>
      <c r="G837" t="s">
        <v>204</v>
      </c>
      <c r="H837" t="s">
        <v>204</v>
      </c>
      <c r="I837" t="s">
        <v>204</v>
      </c>
      <c r="J837" t="s">
        <v>204</v>
      </c>
      <c r="K837" t="s">
        <v>204</v>
      </c>
      <c r="L837" t="s">
        <v>204</v>
      </c>
      <c r="M837" t="s">
        <v>204</v>
      </c>
      <c r="N837" t="s">
        <v>204</v>
      </c>
      <c r="O837" t="s">
        <v>204</v>
      </c>
      <c r="P837" t="s">
        <v>204</v>
      </c>
      <c r="Q837" s="80" t="s">
        <v>204</v>
      </c>
      <c r="R837" s="79"/>
      <c r="T837" t="s">
        <v>204</v>
      </c>
      <c r="U837" t="s">
        <v>204</v>
      </c>
      <c r="V837" t="s">
        <v>204</v>
      </c>
    </row>
    <row r="838" spans="2:22">
      <c r="B838" t="s">
        <v>204</v>
      </c>
      <c r="C838" s="79" t="s">
        <v>204</v>
      </c>
      <c r="E838" t="s">
        <v>204</v>
      </c>
      <c r="F838" t="s">
        <v>204</v>
      </c>
      <c r="G838" t="s">
        <v>204</v>
      </c>
      <c r="H838" t="s">
        <v>204</v>
      </c>
      <c r="I838" t="s">
        <v>204</v>
      </c>
      <c r="J838" t="s">
        <v>204</v>
      </c>
      <c r="K838" t="s">
        <v>204</v>
      </c>
      <c r="L838" t="s">
        <v>204</v>
      </c>
      <c r="M838" t="s">
        <v>204</v>
      </c>
      <c r="N838" t="s">
        <v>204</v>
      </c>
      <c r="O838" t="s">
        <v>204</v>
      </c>
      <c r="P838" t="s">
        <v>204</v>
      </c>
      <c r="Q838" s="80" t="s">
        <v>204</v>
      </c>
      <c r="R838" s="79"/>
      <c r="T838" t="s">
        <v>204</v>
      </c>
      <c r="U838" t="s">
        <v>204</v>
      </c>
      <c r="V838" t="s">
        <v>204</v>
      </c>
    </row>
    <row r="839" spans="2:22">
      <c r="B839" t="s">
        <v>204</v>
      </c>
      <c r="C839" s="79" t="s">
        <v>204</v>
      </c>
      <c r="E839" t="s">
        <v>204</v>
      </c>
      <c r="F839" t="s">
        <v>204</v>
      </c>
      <c r="G839" t="s">
        <v>204</v>
      </c>
      <c r="H839" t="s">
        <v>204</v>
      </c>
      <c r="I839" t="s">
        <v>204</v>
      </c>
      <c r="J839" t="s">
        <v>204</v>
      </c>
      <c r="K839" t="s">
        <v>204</v>
      </c>
      <c r="L839" t="s">
        <v>204</v>
      </c>
      <c r="M839" t="s">
        <v>204</v>
      </c>
      <c r="N839" t="s">
        <v>204</v>
      </c>
      <c r="O839" t="s">
        <v>204</v>
      </c>
      <c r="P839" t="s">
        <v>204</v>
      </c>
      <c r="Q839" s="80" t="s">
        <v>204</v>
      </c>
      <c r="R839" s="79"/>
      <c r="T839" t="s">
        <v>204</v>
      </c>
      <c r="U839" t="s">
        <v>204</v>
      </c>
      <c r="V839" t="s">
        <v>204</v>
      </c>
    </row>
    <row r="840" spans="2:22">
      <c r="B840" t="s">
        <v>204</v>
      </c>
      <c r="C840" s="79" t="s">
        <v>204</v>
      </c>
      <c r="E840" t="s">
        <v>204</v>
      </c>
      <c r="F840" t="s">
        <v>204</v>
      </c>
      <c r="G840" t="s">
        <v>204</v>
      </c>
      <c r="H840" t="s">
        <v>204</v>
      </c>
      <c r="I840" t="s">
        <v>204</v>
      </c>
      <c r="J840" t="s">
        <v>204</v>
      </c>
      <c r="K840" t="s">
        <v>204</v>
      </c>
      <c r="L840" t="s">
        <v>204</v>
      </c>
      <c r="M840" t="s">
        <v>204</v>
      </c>
      <c r="N840" t="s">
        <v>204</v>
      </c>
      <c r="O840" t="s">
        <v>204</v>
      </c>
      <c r="P840" t="s">
        <v>204</v>
      </c>
      <c r="Q840" s="80" t="s">
        <v>204</v>
      </c>
      <c r="R840" s="79"/>
      <c r="T840" t="s">
        <v>204</v>
      </c>
      <c r="U840" t="s">
        <v>204</v>
      </c>
      <c r="V840" t="s">
        <v>204</v>
      </c>
    </row>
    <row r="841" spans="2:22">
      <c r="B841" t="s">
        <v>204</v>
      </c>
      <c r="C841" s="79" t="s">
        <v>204</v>
      </c>
      <c r="E841" t="s">
        <v>204</v>
      </c>
      <c r="F841" t="s">
        <v>204</v>
      </c>
      <c r="G841" t="s">
        <v>204</v>
      </c>
      <c r="H841" t="s">
        <v>204</v>
      </c>
      <c r="I841" t="s">
        <v>204</v>
      </c>
      <c r="J841" t="s">
        <v>204</v>
      </c>
      <c r="K841" t="s">
        <v>204</v>
      </c>
      <c r="L841" t="s">
        <v>204</v>
      </c>
      <c r="M841" t="s">
        <v>204</v>
      </c>
      <c r="N841" t="s">
        <v>204</v>
      </c>
      <c r="O841" t="s">
        <v>204</v>
      </c>
      <c r="P841" t="s">
        <v>204</v>
      </c>
      <c r="Q841" s="80" t="s">
        <v>204</v>
      </c>
      <c r="R841" s="79"/>
      <c r="T841" t="s">
        <v>204</v>
      </c>
      <c r="U841" t="s">
        <v>204</v>
      </c>
      <c r="V841" t="s">
        <v>204</v>
      </c>
    </row>
    <row r="842" spans="2:22">
      <c r="B842" t="s">
        <v>204</v>
      </c>
      <c r="C842" s="79" t="s">
        <v>204</v>
      </c>
      <c r="E842" t="s">
        <v>204</v>
      </c>
      <c r="F842" t="s">
        <v>204</v>
      </c>
      <c r="G842" t="s">
        <v>204</v>
      </c>
      <c r="H842" t="s">
        <v>204</v>
      </c>
      <c r="I842" t="s">
        <v>204</v>
      </c>
      <c r="J842" t="s">
        <v>204</v>
      </c>
      <c r="K842" t="s">
        <v>204</v>
      </c>
      <c r="L842" t="s">
        <v>204</v>
      </c>
      <c r="M842" t="s">
        <v>204</v>
      </c>
      <c r="N842" t="s">
        <v>204</v>
      </c>
      <c r="O842" t="s">
        <v>204</v>
      </c>
      <c r="P842" t="s">
        <v>204</v>
      </c>
      <c r="Q842" s="80" t="s">
        <v>204</v>
      </c>
      <c r="R842" s="79"/>
      <c r="T842" t="s">
        <v>204</v>
      </c>
      <c r="U842" t="s">
        <v>204</v>
      </c>
      <c r="V842" t="s">
        <v>204</v>
      </c>
    </row>
    <row r="843" spans="2:22">
      <c r="B843" t="s">
        <v>204</v>
      </c>
      <c r="C843" s="79" t="s">
        <v>204</v>
      </c>
      <c r="E843" t="s">
        <v>204</v>
      </c>
      <c r="F843" t="s">
        <v>204</v>
      </c>
      <c r="G843" t="s">
        <v>204</v>
      </c>
      <c r="H843" t="s">
        <v>204</v>
      </c>
      <c r="I843" t="s">
        <v>204</v>
      </c>
      <c r="J843" t="s">
        <v>204</v>
      </c>
      <c r="K843" t="s">
        <v>204</v>
      </c>
      <c r="L843" t="s">
        <v>204</v>
      </c>
      <c r="M843" t="s">
        <v>204</v>
      </c>
      <c r="N843" t="s">
        <v>204</v>
      </c>
      <c r="O843" t="s">
        <v>204</v>
      </c>
      <c r="P843" t="s">
        <v>204</v>
      </c>
      <c r="Q843" s="80" t="s">
        <v>204</v>
      </c>
      <c r="R843" s="79"/>
      <c r="T843" t="s">
        <v>204</v>
      </c>
      <c r="U843" t="s">
        <v>204</v>
      </c>
      <c r="V843" t="s">
        <v>204</v>
      </c>
    </row>
    <row r="844" spans="2:22">
      <c r="B844" t="s">
        <v>204</v>
      </c>
      <c r="C844" s="79" t="s">
        <v>204</v>
      </c>
      <c r="E844" t="s">
        <v>204</v>
      </c>
      <c r="F844" t="s">
        <v>204</v>
      </c>
      <c r="G844" t="s">
        <v>204</v>
      </c>
      <c r="H844" t="s">
        <v>204</v>
      </c>
      <c r="I844" t="s">
        <v>204</v>
      </c>
      <c r="J844" t="s">
        <v>204</v>
      </c>
      <c r="K844" t="s">
        <v>204</v>
      </c>
      <c r="L844" t="s">
        <v>204</v>
      </c>
      <c r="M844" t="s">
        <v>204</v>
      </c>
      <c r="N844" t="s">
        <v>204</v>
      </c>
      <c r="O844" t="s">
        <v>204</v>
      </c>
      <c r="P844" t="s">
        <v>204</v>
      </c>
      <c r="Q844" s="80" t="s">
        <v>204</v>
      </c>
      <c r="R844" s="79"/>
      <c r="T844" t="s">
        <v>204</v>
      </c>
      <c r="U844" t="s">
        <v>204</v>
      </c>
      <c r="V844" t="s">
        <v>204</v>
      </c>
    </row>
    <row r="845" spans="2:22">
      <c r="B845" t="s">
        <v>204</v>
      </c>
      <c r="C845" s="79" t="s">
        <v>204</v>
      </c>
      <c r="E845" t="s">
        <v>204</v>
      </c>
      <c r="F845" t="s">
        <v>204</v>
      </c>
      <c r="G845" t="s">
        <v>204</v>
      </c>
      <c r="H845" t="s">
        <v>204</v>
      </c>
      <c r="I845" t="s">
        <v>204</v>
      </c>
      <c r="J845" t="s">
        <v>204</v>
      </c>
      <c r="K845" t="s">
        <v>204</v>
      </c>
      <c r="L845" t="s">
        <v>204</v>
      </c>
      <c r="M845" t="s">
        <v>204</v>
      </c>
      <c r="N845" t="s">
        <v>204</v>
      </c>
      <c r="O845" t="s">
        <v>204</v>
      </c>
      <c r="P845" t="s">
        <v>204</v>
      </c>
      <c r="Q845" s="80" t="s">
        <v>204</v>
      </c>
      <c r="R845" s="79"/>
      <c r="T845" t="s">
        <v>204</v>
      </c>
      <c r="U845" t="s">
        <v>204</v>
      </c>
      <c r="V845" t="s">
        <v>204</v>
      </c>
    </row>
    <row r="846" spans="2:22">
      <c r="B846" t="s">
        <v>204</v>
      </c>
      <c r="C846" s="79" t="s">
        <v>204</v>
      </c>
      <c r="E846" t="s">
        <v>204</v>
      </c>
      <c r="F846" t="s">
        <v>204</v>
      </c>
      <c r="G846" t="s">
        <v>204</v>
      </c>
      <c r="H846" t="s">
        <v>204</v>
      </c>
      <c r="I846" t="s">
        <v>204</v>
      </c>
      <c r="J846" t="s">
        <v>204</v>
      </c>
      <c r="K846" t="s">
        <v>204</v>
      </c>
      <c r="L846" t="s">
        <v>204</v>
      </c>
      <c r="M846" t="s">
        <v>204</v>
      </c>
      <c r="N846" t="s">
        <v>204</v>
      </c>
      <c r="O846" t="s">
        <v>204</v>
      </c>
      <c r="P846" t="s">
        <v>204</v>
      </c>
      <c r="Q846" s="80" t="s">
        <v>204</v>
      </c>
      <c r="R846" s="79"/>
      <c r="T846" t="s">
        <v>204</v>
      </c>
      <c r="U846" t="s">
        <v>204</v>
      </c>
      <c r="V846" t="s">
        <v>204</v>
      </c>
    </row>
    <row r="847" spans="2:22">
      <c r="B847" t="s">
        <v>204</v>
      </c>
      <c r="C847" s="79" t="s">
        <v>204</v>
      </c>
      <c r="E847" t="s">
        <v>204</v>
      </c>
      <c r="F847" t="s">
        <v>204</v>
      </c>
      <c r="G847" t="s">
        <v>204</v>
      </c>
      <c r="H847" t="s">
        <v>204</v>
      </c>
      <c r="I847" t="s">
        <v>204</v>
      </c>
      <c r="J847" t="s">
        <v>204</v>
      </c>
      <c r="K847" t="s">
        <v>204</v>
      </c>
      <c r="L847" t="s">
        <v>204</v>
      </c>
      <c r="M847" t="s">
        <v>204</v>
      </c>
      <c r="N847" t="s">
        <v>204</v>
      </c>
      <c r="O847" t="s">
        <v>204</v>
      </c>
      <c r="P847" t="s">
        <v>204</v>
      </c>
      <c r="Q847" s="80" t="s">
        <v>204</v>
      </c>
      <c r="R847" s="79"/>
      <c r="T847" t="s">
        <v>204</v>
      </c>
      <c r="U847" t="s">
        <v>204</v>
      </c>
      <c r="V847" t="s">
        <v>204</v>
      </c>
    </row>
    <row r="848" spans="2:22">
      <c r="B848" t="s">
        <v>204</v>
      </c>
      <c r="C848" s="79" t="s">
        <v>204</v>
      </c>
      <c r="E848" t="s">
        <v>204</v>
      </c>
      <c r="F848" t="s">
        <v>204</v>
      </c>
      <c r="G848" t="s">
        <v>204</v>
      </c>
      <c r="H848" t="s">
        <v>204</v>
      </c>
      <c r="I848" t="s">
        <v>204</v>
      </c>
      <c r="J848" t="s">
        <v>204</v>
      </c>
      <c r="K848" t="s">
        <v>204</v>
      </c>
      <c r="L848" t="s">
        <v>204</v>
      </c>
      <c r="M848" t="s">
        <v>204</v>
      </c>
      <c r="N848" t="s">
        <v>204</v>
      </c>
      <c r="O848" t="s">
        <v>204</v>
      </c>
      <c r="P848" t="s">
        <v>204</v>
      </c>
      <c r="Q848" s="80" t="s">
        <v>204</v>
      </c>
      <c r="R848" s="79"/>
      <c r="T848" t="s">
        <v>204</v>
      </c>
      <c r="U848" t="s">
        <v>204</v>
      </c>
      <c r="V848" t="s">
        <v>204</v>
      </c>
    </row>
    <row r="849" spans="2:22">
      <c r="B849" t="s">
        <v>204</v>
      </c>
      <c r="C849" s="79" t="s">
        <v>204</v>
      </c>
      <c r="E849" t="s">
        <v>204</v>
      </c>
      <c r="F849" t="s">
        <v>204</v>
      </c>
      <c r="G849" t="s">
        <v>204</v>
      </c>
      <c r="H849" t="s">
        <v>204</v>
      </c>
      <c r="I849" t="s">
        <v>204</v>
      </c>
      <c r="J849" t="s">
        <v>204</v>
      </c>
      <c r="K849" t="s">
        <v>204</v>
      </c>
      <c r="L849" t="s">
        <v>204</v>
      </c>
      <c r="M849" t="s">
        <v>204</v>
      </c>
      <c r="N849" t="s">
        <v>204</v>
      </c>
      <c r="O849" t="s">
        <v>204</v>
      </c>
      <c r="P849" t="s">
        <v>204</v>
      </c>
      <c r="Q849" s="80" t="s">
        <v>204</v>
      </c>
      <c r="R849" s="79"/>
      <c r="T849" t="s">
        <v>204</v>
      </c>
      <c r="U849" t="s">
        <v>204</v>
      </c>
      <c r="V849" t="s">
        <v>204</v>
      </c>
    </row>
    <row r="850" spans="2:22">
      <c r="B850" t="s">
        <v>204</v>
      </c>
      <c r="C850" s="79" t="s">
        <v>204</v>
      </c>
      <c r="E850" t="s">
        <v>204</v>
      </c>
      <c r="F850" t="s">
        <v>204</v>
      </c>
      <c r="G850" t="s">
        <v>204</v>
      </c>
      <c r="H850" t="s">
        <v>204</v>
      </c>
      <c r="I850" t="s">
        <v>204</v>
      </c>
      <c r="J850" t="s">
        <v>204</v>
      </c>
      <c r="K850" t="s">
        <v>204</v>
      </c>
      <c r="L850" t="s">
        <v>204</v>
      </c>
      <c r="M850" t="s">
        <v>204</v>
      </c>
      <c r="N850" t="s">
        <v>204</v>
      </c>
      <c r="O850" t="s">
        <v>204</v>
      </c>
      <c r="P850" t="s">
        <v>204</v>
      </c>
      <c r="Q850" s="80" t="s">
        <v>204</v>
      </c>
      <c r="R850" s="79"/>
      <c r="T850" t="s">
        <v>204</v>
      </c>
      <c r="U850" t="s">
        <v>204</v>
      </c>
      <c r="V850" t="s">
        <v>204</v>
      </c>
    </row>
    <row r="851" spans="2:22">
      <c r="B851" t="s">
        <v>204</v>
      </c>
      <c r="C851" s="79" t="s">
        <v>204</v>
      </c>
      <c r="E851" t="s">
        <v>204</v>
      </c>
      <c r="F851" t="s">
        <v>204</v>
      </c>
      <c r="G851" t="s">
        <v>204</v>
      </c>
      <c r="H851" t="s">
        <v>204</v>
      </c>
      <c r="I851" t="s">
        <v>204</v>
      </c>
      <c r="J851" t="s">
        <v>204</v>
      </c>
      <c r="K851" t="s">
        <v>204</v>
      </c>
      <c r="L851" t="s">
        <v>204</v>
      </c>
      <c r="M851" t="s">
        <v>204</v>
      </c>
      <c r="N851" t="s">
        <v>204</v>
      </c>
      <c r="O851" t="s">
        <v>204</v>
      </c>
      <c r="P851" t="s">
        <v>204</v>
      </c>
      <c r="Q851" s="80" t="s">
        <v>204</v>
      </c>
      <c r="R851" s="79"/>
      <c r="T851" t="s">
        <v>204</v>
      </c>
      <c r="U851" t="s">
        <v>204</v>
      </c>
      <c r="V851" t="s">
        <v>204</v>
      </c>
    </row>
    <row r="852" spans="2:22">
      <c r="B852" t="s">
        <v>204</v>
      </c>
      <c r="C852" s="79" t="s">
        <v>204</v>
      </c>
      <c r="E852" t="s">
        <v>204</v>
      </c>
      <c r="F852" t="s">
        <v>204</v>
      </c>
      <c r="G852" t="s">
        <v>204</v>
      </c>
      <c r="H852" t="s">
        <v>204</v>
      </c>
      <c r="I852" t="s">
        <v>204</v>
      </c>
      <c r="J852" t="s">
        <v>204</v>
      </c>
      <c r="K852" t="s">
        <v>204</v>
      </c>
      <c r="L852" t="s">
        <v>204</v>
      </c>
      <c r="M852" t="s">
        <v>204</v>
      </c>
      <c r="N852" t="s">
        <v>204</v>
      </c>
      <c r="O852" t="s">
        <v>204</v>
      </c>
      <c r="P852" t="s">
        <v>204</v>
      </c>
      <c r="Q852" s="80" t="s">
        <v>204</v>
      </c>
      <c r="R852" s="79"/>
      <c r="T852" t="s">
        <v>204</v>
      </c>
      <c r="U852" t="s">
        <v>204</v>
      </c>
      <c r="V852" t="s">
        <v>204</v>
      </c>
    </row>
    <row r="853" spans="2:22">
      <c r="B853" t="s">
        <v>204</v>
      </c>
      <c r="C853" s="79" t="s">
        <v>204</v>
      </c>
      <c r="E853" t="s">
        <v>204</v>
      </c>
      <c r="F853" t="s">
        <v>204</v>
      </c>
      <c r="G853" t="s">
        <v>204</v>
      </c>
      <c r="H853" t="s">
        <v>204</v>
      </c>
      <c r="I853" t="s">
        <v>204</v>
      </c>
      <c r="J853" t="s">
        <v>204</v>
      </c>
      <c r="K853" t="s">
        <v>204</v>
      </c>
      <c r="L853" t="s">
        <v>204</v>
      </c>
      <c r="M853" t="s">
        <v>204</v>
      </c>
      <c r="N853" t="s">
        <v>204</v>
      </c>
      <c r="O853" t="s">
        <v>204</v>
      </c>
      <c r="P853" t="s">
        <v>204</v>
      </c>
      <c r="Q853" s="80" t="s">
        <v>204</v>
      </c>
      <c r="R853" s="79"/>
      <c r="T853" t="s">
        <v>204</v>
      </c>
      <c r="U853" t="s">
        <v>204</v>
      </c>
      <c r="V853" t="s">
        <v>204</v>
      </c>
    </row>
    <row r="854" spans="2:22">
      <c r="B854" t="s">
        <v>204</v>
      </c>
      <c r="C854" s="79" t="s">
        <v>204</v>
      </c>
      <c r="E854" t="s">
        <v>204</v>
      </c>
      <c r="F854" t="s">
        <v>204</v>
      </c>
      <c r="G854" t="s">
        <v>204</v>
      </c>
      <c r="H854" t="s">
        <v>204</v>
      </c>
      <c r="I854" t="s">
        <v>204</v>
      </c>
      <c r="J854" t="s">
        <v>204</v>
      </c>
      <c r="K854" t="s">
        <v>204</v>
      </c>
      <c r="L854" t="s">
        <v>204</v>
      </c>
      <c r="M854" t="s">
        <v>204</v>
      </c>
      <c r="N854" t="s">
        <v>204</v>
      </c>
      <c r="O854" t="s">
        <v>204</v>
      </c>
      <c r="P854" t="s">
        <v>204</v>
      </c>
      <c r="Q854" s="80" t="s">
        <v>204</v>
      </c>
      <c r="R854" s="79"/>
      <c r="T854" t="s">
        <v>204</v>
      </c>
      <c r="U854" t="s">
        <v>204</v>
      </c>
      <c r="V854" t="s">
        <v>204</v>
      </c>
    </row>
    <row r="855" spans="2:22">
      <c r="B855" t="s">
        <v>204</v>
      </c>
      <c r="C855" s="79" t="s">
        <v>204</v>
      </c>
      <c r="E855" t="s">
        <v>204</v>
      </c>
      <c r="F855" t="s">
        <v>204</v>
      </c>
      <c r="G855" t="s">
        <v>204</v>
      </c>
      <c r="H855" t="s">
        <v>204</v>
      </c>
      <c r="I855" t="s">
        <v>204</v>
      </c>
      <c r="J855" t="s">
        <v>204</v>
      </c>
      <c r="K855" t="s">
        <v>204</v>
      </c>
      <c r="L855" t="s">
        <v>204</v>
      </c>
      <c r="M855" t="s">
        <v>204</v>
      </c>
      <c r="N855" t="s">
        <v>204</v>
      </c>
      <c r="O855" t="s">
        <v>204</v>
      </c>
      <c r="P855" t="s">
        <v>204</v>
      </c>
      <c r="Q855" s="80" t="s">
        <v>204</v>
      </c>
      <c r="R855" s="79"/>
      <c r="T855" t="s">
        <v>204</v>
      </c>
      <c r="U855" t="s">
        <v>204</v>
      </c>
      <c r="V855" t="s">
        <v>204</v>
      </c>
    </row>
    <row r="856" spans="2:22">
      <c r="B856" t="s">
        <v>204</v>
      </c>
      <c r="C856" s="79" t="s">
        <v>204</v>
      </c>
      <c r="E856" t="s">
        <v>204</v>
      </c>
      <c r="F856" t="s">
        <v>204</v>
      </c>
      <c r="G856" t="s">
        <v>204</v>
      </c>
      <c r="H856" t="s">
        <v>204</v>
      </c>
      <c r="I856" t="s">
        <v>204</v>
      </c>
      <c r="J856" t="s">
        <v>204</v>
      </c>
      <c r="K856" t="s">
        <v>204</v>
      </c>
      <c r="L856" t="s">
        <v>204</v>
      </c>
      <c r="M856" t="s">
        <v>204</v>
      </c>
      <c r="N856" t="s">
        <v>204</v>
      </c>
      <c r="O856" t="s">
        <v>204</v>
      </c>
      <c r="P856" t="s">
        <v>204</v>
      </c>
      <c r="Q856" s="80" t="s">
        <v>204</v>
      </c>
      <c r="R856" s="79"/>
      <c r="T856" t="s">
        <v>204</v>
      </c>
      <c r="U856" t="s">
        <v>204</v>
      </c>
      <c r="V856" t="s">
        <v>204</v>
      </c>
    </row>
    <row r="857" spans="2:22">
      <c r="B857" t="s">
        <v>204</v>
      </c>
      <c r="C857" s="79" t="s">
        <v>204</v>
      </c>
      <c r="E857" t="s">
        <v>204</v>
      </c>
      <c r="F857" t="s">
        <v>204</v>
      </c>
      <c r="G857" t="s">
        <v>204</v>
      </c>
      <c r="H857" t="s">
        <v>204</v>
      </c>
      <c r="I857" t="s">
        <v>204</v>
      </c>
      <c r="J857" t="s">
        <v>204</v>
      </c>
      <c r="K857" t="s">
        <v>204</v>
      </c>
      <c r="L857" t="s">
        <v>204</v>
      </c>
      <c r="M857" t="s">
        <v>204</v>
      </c>
      <c r="N857" t="s">
        <v>204</v>
      </c>
      <c r="O857" t="s">
        <v>204</v>
      </c>
      <c r="P857" t="s">
        <v>204</v>
      </c>
      <c r="Q857" s="80" t="s">
        <v>204</v>
      </c>
      <c r="R857" s="79"/>
      <c r="T857" t="s">
        <v>204</v>
      </c>
      <c r="U857" t="s">
        <v>204</v>
      </c>
      <c r="V857" t="s">
        <v>204</v>
      </c>
    </row>
    <row r="858" spans="2:22">
      <c r="B858" t="s">
        <v>204</v>
      </c>
      <c r="C858" s="79" t="s">
        <v>204</v>
      </c>
      <c r="E858" t="s">
        <v>204</v>
      </c>
      <c r="F858" t="s">
        <v>204</v>
      </c>
      <c r="G858" t="s">
        <v>204</v>
      </c>
      <c r="H858" t="s">
        <v>204</v>
      </c>
      <c r="I858" t="s">
        <v>204</v>
      </c>
      <c r="J858" t="s">
        <v>204</v>
      </c>
      <c r="K858" t="s">
        <v>204</v>
      </c>
      <c r="L858" t="s">
        <v>204</v>
      </c>
      <c r="M858" t="s">
        <v>204</v>
      </c>
      <c r="N858" t="s">
        <v>204</v>
      </c>
      <c r="O858" t="s">
        <v>204</v>
      </c>
      <c r="P858" t="s">
        <v>204</v>
      </c>
      <c r="Q858" s="80" t="s">
        <v>204</v>
      </c>
      <c r="R858" s="79"/>
      <c r="T858" t="s">
        <v>204</v>
      </c>
      <c r="U858" t="s">
        <v>204</v>
      </c>
      <c r="V858" t="s">
        <v>204</v>
      </c>
    </row>
    <row r="859" spans="2:22">
      <c r="B859" t="s">
        <v>204</v>
      </c>
      <c r="C859" s="79" t="s">
        <v>204</v>
      </c>
      <c r="E859" t="s">
        <v>204</v>
      </c>
      <c r="F859" t="s">
        <v>204</v>
      </c>
      <c r="G859" t="s">
        <v>204</v>
      </c>
      <c r="H859" t="s">
        <v>204</v>
      </c>
      <c r="I859" t="s">
        <v>204</v>
      </c>
      <c r="J859" t="s">
        <v>204</v>
      </c>
      <c r="K859" t="s">
        <v>204</v>
      </c>
      <c r="L859" t="s">
        <v>204</v>
      </c>
      <c r="M859" t="s">
        <v>204</v>
      </c>
      <c r="N859" t="s">
        <v>204</v>
      </c>
      <c r="O859" t="s">
        <v>204</v>
      </c>
      <c r="P859" t="s">
        <v>204</v>
      </c>
      <c r="Q859" s="80" t="s">
        <v>204</v>
      </c>
      <c r="R859" s="79"/>
      <c r="T859" t="s">
        <v>204</v>
      </c>
      <c r="U859" t="s">
        <v>204</v>
      </c>
      <c r="V859" t="s">
        <v>204</v>
      </c>
    </row>
    <row r="860" spans="2:22">
      <c r="B860" t="s">
        <v>204</v>
      </c>
      <c r="C860" s="79" t="s">
        <v>204</v>
      </c>
      <c r="E860" t="s">
        <v>204</v>
      </c>
      <c r="F860" t="s">
        <v>204</v>
      </c>
      <c r="G860" t="s">
        <v>204</v>
      </c>
      <c r="H860" t="s">
        <v>204</v>
      </c>
      <c r="I860" t="s">
        <v>204</v>
      </c>
      <c r="J860" t="s">
        <v>204</v>
      </c>
      <c r="K860" t="s">
        <v>204</v>
      </c>
      <c r="L860" t="s">
        <v>204</v>
      </c>
      <c r="M860" t="s">
        <v>204</v>
      </c>
      <c r="N860" t="s">
        <v>204</v>
      </c>
      <c r="O860" t="s">
        <v>204</v>
      </c>
      <c r="P860" t="s">
        <v>204</v>
      </c>
      <c r="Q860" s="80" t="s">
        <v>204</v>
      </c>
      <c r="R860" s="79"/>
      <c r="T860" t="s">
        <v>204</v>
      </c>
      <c r="U860" t="s">
        <v>204</v>
      </c>
      <c r="V860" t="s">
        <v>204</v>
      </c>
    </row>
    <row r="861" spans="2:22">
      <c r="B861" t="s">
        <v>204</v>
      </c>
      <c r="C861" s="79" t="s">
        <v>204</v>
      </c>
      <c r="E861" t="s">
        <v>204</v>
      </c>
      <c r="F861" t="s">
        <v>204</v>
      </c>
      <c r="G861" t="s">
        <v>204</v>
      </c>
      <c r="H861" t="s">
        <v>204</v>
      </c>
      <c r="I861" t="s">
        <v>204</v>
      </c>
      <c r="J861" t="s">
        <v>204</v>
      </c>
      <c r="K861" t="s">
        <v>204</v>
      </c>
      <c r="L861" t="s">
        <v>204</v>
      </c>
      <c r="M861" t="s">
        <v>204</v>
      </c>
      <c r="N861" t="s">
        <v>204</v>
      </c>
      <c r="O861" t="s">
        <v>204</v>
      </c>
      <c r="P861" t="s">
        <v>204</v>
      </c>
      <c r="Q861" s="80" t="s">
        <v>204</v>
      </c>
      <c r="R861" s="79"/>
      <c r="T861" t="s">
        <v>204</v>
      </c>
      <c r="U861" t="s">
        <v>204</v>
      </c>
      <c r="V861" t="s">
        <v>204</v>
      </c>
    </row>
    <row r="862" spans="2:22">
      <c r="B862" t="s">
        <v>204</v>
      </c>
      <c r="C862" s="79" t="s">
        <v>204</v>
      </c>
      <c r="E862" t="s">
        <v>204</v>
      </c>
      <c r="F862" t="s">
        <v>204</v>
      </c>
      <c r="G862" t="s">
        <v>204</v>
      </c>
      <c r="H862" t="s">
        <v>204</v>
      </c>
      <c r="I862" t="s">
        <v>204</v>
      </c>
      <c r="J862" t="s">
        <v>204</v>
      </c>
      <c r="K862" t="s">
        <v>204</v>
      </c>
      <c r="L862" t="s">
        <v>204</v>
      </c>
      <c r="M862" t="s">
        <v>204</v>
      </c>
      <c r="N862" t="s">
        <v>204</v>
      </c>
      <c r="O862" t="s">
        <v>204</v>
      </c>
      <c r="P862" t="s">
        <v>204</v>
      </c>
      <c r="Q862" s="80" t="s">
        <v>204</v>
      </c>
      <c r="R862" s="79"/>
      <c r="T862" t="s">
        <v>204</v>
      </c>
      <c r="U862" t="s">
        <v>204</v>
      </c>
      <c r="V862" t="s">
        <v>204</v>
      </c>
    </row>
    <row r="863" spans="2:22">
      <c r="B863" t="s">
        <v>204</v>
      </c>
      <c r="C863" s="79" t="s">
        <v>204</v>
      </c>
      <c r="E863" t="s">
        <v>204</v>
      </c>
      <c r="F863" t="s">
        <v>204</v>
      </c>
      <c r="G863" t="s">
        <v>204</v>
      </c>
      <c r="H863" t="s">
        <v>204</v>
      </c>
      <c r="I863" t="s">
        <v>204</v>
      </c>
      <c r="J863" t="s">
        <v>204</v>
      </c>
      <c r="K863" t="s">
        <v>204</v>
      </c>
      <c r="L863" t="s">
        <v>204</v>
      </c>
      <c r="M863" t="s">
        <v>204</v>
      </c>
      <c r="N863" t="s">
        <v>204</v>
      </c>
      <c r="O863" t="s">
        <v>204</v>
      </c>
      <c r="P863" t="s">
        <v>204</v>
      </c>
      <c r="Q863" s="80" t="s">
        <v>204</v>
      </c>
      <c r="R863" s="79"/>
      <c r="T863" t="s">
        <v>204</v>
      </c>
      <c r="U863" t="s">
        <v>204</v>
      </c>
      <c r="V863" t="s">
        <v>204</v>
      </c>
    </row>
    <row r="864" spans="2:22">
      <c r="B864" t="s">
        <v>204</v>
      </c>
      <c r="C864" s="79" t="s">
        <v>204</v>
      </c>
      <c r="E864" t="s">
        <v>204</v>
      </c>
      <c r="F864" t="s">
        <v>204</v>
      </c>
      <c r="G864" t="s">
        <v>204</v>
      </c>
      <c r="H864" t="s">
        <v>204</v>
      </c>
      <c r="I864" t="s">
        <v>204</v>
      </c>
      <c r="J864" t="s">
        <v>204</v>
      </c>
      <c r="K864" t="s">
        <v>204</v>
      </c>
      <c r="L864" t="s">
        <v>204</v>
      </c>
      <c r="M864" t="s">
        <v>204</v>
      </c>
      <c r="N864" t="s">
        <v>204</v>
      </c>
      <c r="O864" t="s">
        <v>204</v>
      </c>
      <c r="P864" t="s">
        <v>204</v>
      </c>
      <c r="Q864" s="80" t="s">
        <v>204</v>
      </c>
      <c r="R864" s="79"/>
      <c r="T864" t="s">
        <v>204</v>
      </c>
      <c r="U864" t="s">
        <v>204</v>
      </c>
      <c r="V864" t="s">
        <v>204</v>
      </c>
    </row>
    <row r="865" spans="2:22">
      <c r="B865" t="s">
        <v>204</v>
      </c>
      <c r="C865" s="79" t="s">
        <v>204</v>
      </c>
      <c r="E865" t="s">
        <v>204</v>
      </c>
      <c r="F865" t="s">
        <v>204</v>
      </c>
      <c r="G865" t="s">
        <v>204</v>
      </c>
      <c r="H865" t="s">
        <v>204</v>
      </c>
      <c r="I865" t="s">
        <v>204</v>
      </c>
      <c r="J865" t="s">
        <v>204</v>
      </c>
      <c r="K865" t="s">
        <v>204</v>
      </c>
      <c r="L865" t="s">
        <v>204</v>
      </c>
      <c r="M865" t="s">
        <v>204</v>
      </c>
      <c r="N865" t="s">
        <v>204</v>
      </c>
      <c r="O865" t="s">
        <v>204</v>
      </c>
      <c r="P865" t="s">
        <v>204</v>
      </c>
      <c r="Q865" s="80" t="s">
        <v>204</v>
      </c>
      <c r="R865" s="79"/>
      <c r="T865" t="s">
        <v>204</v>
      </c>
      <c r="U865" t="s">
        <v>204</v>
      </c>
      <c r="V865" t="s">
        <v>204</v>
      </c>
    </row>
    <row r="866" spans="2:22">
      <c r="B866" t="s">
        <v>204</v>
      </c>
      <c r="C866" s="79" t="s">
        <v>204</v>
      </c>
      <c r="E866" t="s">
        <v>204</v>
      </c>
      <c r="F866" t="s">
        <v>204</v>
      </c>
      <c r="G866" t="s">
        <v>204</v>
      </c>
      <c r="H866" t="s">
        <v>204</v>
      </c>
      <c r="I866" t="s">
        <v>204</v>
      </c>
      <c r="J866" t="s">
        <v>204</v>
      </c>
      <c r="K866" t="s">
        <v>204</v>
      </c>
      <c r="L866" t="s">
        <v>204</v>
      </c>
      <c r="M866" t="s">
        <v>204</v>
      </c>
      <c r="N866" t="s">
        <v>204</v>
      </c>
      <c r="O866" t="s">
        <v>204</v>
      </c>
      <c r="P866" t="s">
        <v>204</v>
      </c>
      <c r="Q866" s="80" t="s">
        <v>204</v>
      </c>
      <c r="R866" s="79"/>
      <c r="T866" t="s">
        <v>204</v>
      </c>
      <c r="U866" t="s">
        <v>204</v>
      </c>
      <c r="V866" t="s">
        <v>204</v>
      </c>
    </row>
    <row r="867" spans="2:22">
      <c r="B867" t="s">
        <v>204</v>
      </c>
      <c r="C867" s="79" t="s">
        <v>204</v>
      </c>
      <c r="E867" t="s">
        <v>204</v>
      </c>
      <c r="F867" t="s">
        <v>204</v>
      </c>
      <c r="G867" t="s">
        <v>204</v>
      </c>
      <c r="H867" t="s">
        <v>204</v>
      </c>
      <c r="I867" t="s">
        <v>204</v>
      </c>
      <c r="J867" t="s">
        <v>204</v>
      </c>
      <c r="K867" t="s">
        <v>204</v>
      </c>
      <c r="L867" t="s">
        <v>204</v>
      </c>
      <c r="M867" t="s">
        <v>204</v>
      </c>
      <c r="N867" t="s">
        <v>204</v>
      </c>
      <c r="O867" t="s">
        <v>204</v>
      </c>
      <c r="P867" t="s">
        <v>204</v>
      </c>
      <c r="Q867" s="80" t="s">
        <v>204</v>
      </c>
      <c r="R867" s="79"/>
      <c r="T867" t="s">
        <v>204</v>
      </c>
      <c r="U867" t="s">
        <v>204</v>
      </c>
      <c r="V867" t="s">
        <v>204</v>
      </c>
    </row>
    <row r="868" spans="2:22">
      <c r="B868" t="s">
        <v>204</v>
      </c>
      <c r="C868" s="79" t="s">
        <v>204</v>
      </c>
      <c r="E868" t="s">
        <v>204</v>
      </c>
      <c r="F868" t="s">
        <v>204</v>
      </c>
      <c r="G868" t="s">
        <v>204</v>
      </c>
      <c r="H868" t="s">
        <v>204</v>
      </c>
      <c r="I868" t="s">
        <v>204</v>
      </c>
      <c r="J868" t="s">
        <v>204</v>
      </c>
      <c r="K868" t="s">
        <v>204</v>
      </c>
      <c r="L868" t="s">
        <v>204</v>
      </c>
      <c r="M868" t="s">
        <v>204</v>
      </c>
      <c r="N868" t="s">
        <v>204</v>
      </c>
      <c r="O868" t="s">
        <v>204</v>
      </c>
      <c r="P868" t="s">
        <v>204</v>
      </c>
      <c r="Q868" s="80" t="s">
        <v>204</v>
      </c>
      <c r="R868" s="79"/>
      <c r="T868" t="s">
        <v>204</v>
      </c>
      <c r="U868" t="s">
        <v>204</v>
      </c>
      <c r="V868" t="s">
        <v>204</v>
      </c>
    </row>
    <row r="869" spans="2:22">
      <c r="B869" t="s">
        <v>204</v>
      </c>
      <c r="C869" s="79" t="s">
        <v>204</v>
      </c>
      <c r="E869" t="s">
        <v>204</v>
      </c>
      <c r="F869" t="s">
        <v>204</v>
      </c>
      <c r="G869" t="s">
        <v>204</v>
      </c>
      <c r="H869" t="s">
        <v>204</v>
      </c>
      <c r="I869" t="s">
        <v>204</v>
      </c>
      <c r="J869" t="s">
        <v>204</v>
      </c>
      <c r="K869" t="s">
        <v>204</v>
      </c>
      <c r="L869" t="s">
        <v>204</v>
      </c>
      <c r="M869" t="s">
        <v>204</v>
      </c>
      <c r="N869" t="s">
        <v>204</v>
      </c>
      <c r="O869" t="s">
        <v>204</v>
      </c>
      <c r="P869" t="s">
        <v>204</v>
      </c>
      <c r="Q869" s="80" t="s">
        <v>204</v>
      </c>
      <c r="R869" s="79"/>
      <c r="T869" t="s">
        <v>204</v>
      </c>
      <c r="U869" t="s">
        <v>204</v>
      </c>
      <c r="V869" t="s">
        <v>204</v>
      </c>
    </row>
    <row r="870" spans="2:22">
      <c r="B870" t="s">
        <v>204</v>
      </c>
      <c r="C870" s="79" t="s">
        <v>204</v>
      </c>
      <c r="E870" t="s">
        <v>204</v>
      </c>
      <c r="F870" t="s">
        <v>204</v>
      </c>
      <c r="G870" t="s">
        <v>204</v>
      </c>
      <c r="H870" t="s">
        <v>204</v>
      </c>
      <c r="I870" t="s">
        <v>204</v>
      </c>
      <c r="J870" t="s">
        <v>204</v>
      </c>
      <c r="K870" t="s">
        <v>204</v>
      </c>
      <c r="L870" t="s">
        <v>204</v>
      </c>
      <c r="M870" t="s">
        <v>204</v>
      </c>
      <c r="N870" t="s">
        <v>204</v>
      </c>
      <c r="O870" t="s">
        <v>204</v>
      </c>
      <c r="P870" t="s">
        <v>204</v>
      </c>
      <c r="Q870" s="80" t="s">
        <v>204</v>
      </c>
      <c r="R870" s="79"/>
      <c r="T870" t="s">
        <v>204</v>
      </c>
      <c r="U870" t="s">
        <v>204</v>
      </c>
      <c r="V870" t="s">
        <v>204</v>
      </c>
    </row>
    <row r="871" spans="2:22">
      <c r="B871" t="s">
        <v>204</v>
      </c>
      <c r="C871" s="79" t="s">
        <v>204</v>
      </c>
      <c r="E871" t="s">
        <v>204</v>
      </c>
      <c r="F871" t="s">
        <v>204</v>
      </c>
      <c r="G871" t="s">
        <v>204</v>
      </c>
      <c r="H871" t="s">
        <v>204</v>
      </c>
      <c r="I871" t="s">
        <v>204</v>
      </c>
      <c r="J871" t="s">
        <v>204</v>
      </c>
      <c r="K871" t="s">
        <v>204</v>
      </c>
      <c r="L871" t="s">
        <v>204</v>
      </c>
      <c r="M871" t="s">
        <v>204</v>
      </c>
      <c r="N871" t="s">
        <v>204</v>
      </c>
      <c r="O871" t="s">
        <v>204</v>
      </c>
      <c r="P871" t="s">
        <v>204</v>
      </c>
      <c r="Q871" s="80" t="s">
        <v>204</v>
      </c>
      <c r="R871" s="79"/>
      <c r="T871" t="s">
        <v>204</v>
      </c>
      <c r="U871" t="s">
        <v>204</v>
      </c>
      <c r="V871" t="s">
        <v>204</v>
      </c>
    </row>
    <row r="872" spans="2:22">
      <c r="B872" t="s">
        <v>204</v>
      </c>
      <c r="C872" s="79" t="s">
        <v>204</v>
      </c>
      <c r="E872" t="s">
        <v>204</v>
      </c>
      <c r="F872" t="s">
        <v>204</v>
      </c>
      <c r="G872" t="s">
        <v>204</v>
      </c>
      <c r="H872" t="s">
        <v>204</v>
      </c>
      <c r="I872" t="s">
        <v>204</v>
      </c>
      <c r="J872" t="s">
        <v>204</v>
      </c>
      <c r="K872" t="s">
        <v>204</v>
      </c>
      <c r="L872" t="s">
        <v>204</v>
      </c>
      <c r="M872" t="s">
        <v>204</v>
      </c>
      <c r="N872" t="s">
        <v>204</v>
      </c>
      <c r="O872" t="s">
        <v>204</v>
      </c>
      <c r="P872" t="s">
        <v>204</v>
      </c>
      <c r="Q872" s="80" t="s">
        <v>204</v>
      </c>
      <c r="R872" s="79"/>
      <c r="T872" t="s">
        <v>204</v>
      </c>
      <c r="U872" t="s">
        <v>204</v>
      </c>
      <c r="V872" t="s">
        <v>204</v>
      </c>
    </row>
    <row r="873" spans="2:22">
      <c r="B873" t="s">
        <v>204</v>
      </c>
      <c r="C873" s="79" t="s">
        <v>204</v>
      </c>
      <c r="E873" t="s">
        <v>204</v>
      </c>
      <c r="F873" t="s">
        <v>204</v>
      </c>
      <c r="G873" t="s">
        <v>204</v>
      </c>
      <c r="H873" t="s">
        <v>204</v>
      </c>
      <c r="I873" t="s">
        <v>204</v>
      </c>
      <c r="J873" t="s">
        <v>204</v>
      </c>
      <c r="K873" t="s">
        <v>204</v>
      </c>
      <c r="L873" t="s">
        <v>204</v>
      </c>
      <c r="M873" t="s">
        <v>204</v>
      </c>
      <c r="N873" t="s">
        <v>204</v>
      </c>
      <c r="O873" t="s">
        <v>204</v>
      </c>
      <c r="P873" t="s">
        <v>204</v>
      </c>
      <c r="Q873" s="80" t="s">
        <v>204</v>
      </c>
      <c r="R873" s="79"/>
      <c r="T873" t="s">
        <v>204</v>
      </c>
      <c r="U873" t="s">
        <v>204</v>
      </c>
      <c r="V873" t="s">
        <v>204</v>
      </c>
    </row>
    <row r="874" spans="2:22">
      <c r="B874" t="s">
        <v>204</v>
      </c>
      <c r="C874" s="79" t="s">
        <v>204</v>
      </c>
      <c r="E874" t="s">
        <v>204</v>
      </c>
      <c r="F874" t="s">
        <v>204</v>
      </c>
      <c r="G874" t="s">
        <v>204</v>
      </c>
      <c r="H874" t="s">
        <v>204</v>
      </c>
      <c r="I874" t="s">
        <v>204</v>
      </c>
      <c r="J874" t="s">
        <v>204</v>
      </c>
      <c r="K874" t="s">
        <v>204</v>
      </c>
      <c r="L874" t="s">
        <v>204</v>
      </c>
      <c r="M874" t="s">
        <v>204</v>
      </c>
      <c r="N874" t="s">
        <v>204</v>
      </c>
      <c r="O874" t="s">
        <v>204</v>
      </c>
      <c r="P874" t="s">
        <v>204</v>
      </c>
      <c r="Q874" s="80" t="s">
        <v>204</v>
      </c>
      <c r="R874" s="79"/>
      <c r="T874" t="s">
        <v>204</v>
      </c>
      <c r="U874" t="s">
        <v>204</v>
      </c>
      <c r="V874" t="s">
        <v>204</v>
      </c>
    </row>
    <row r="875" spans="2:22">
      <c r="B875" t="s">
        <v>204</v>
      </c>
      <c r="C875" s="79" t="s">
        <v>204</v>
      </c>
      <c r="E875" t="s">
        <v>204</v>
      </c>
      <c r="F875" t="s">
        <v>204</v>
      </c>
      <c r="G875" t="s">
        <v>204</v>
      </c>
      <c r="H875" t="s">
        <v>204</v>
      </c>
      <c r="I875" t="s">
        <v>204</v>
      </c>
      <c r="J875" t="s">
        <v>204</v>
      </c>
      <c r="K875" t="s">
        <v>204</v>
      </c>
      <c r="L875" t="s">
        <v>204</v>
      </c>
      <c r="M875" t="s">
        <v>204</v>
      </c>
      <c r="N875" t="s">
        <v>204</v>
      </c>
      <c r="O875" t="s">
        <v>204</v>
      </c>
      <c r="P875" t="s">
        <v>204</v>
      </c>
      <c r="Q875" s="80" t="s">
        <v>204</v>
      </c>
      <c r="R875" s="79"/>
      <c r="T875" t="s">
        <v>204</v>
      </c>
      <c r="U875" t="s">
        <v>204</v>
      </c>
      <c r="V875" t="s">
        <v>204</v>
      </c>
    </row>
    <row r="876" spans="2:22">
      <c r="B876" t="s">
        <v>204</v>
      </c>
      <c r="C876" s="79" t="s">
        <v>204</v>
      </c>
      <c r="E876" t="s">
        <v>204</v>
      </c>
      <c r="F876" t="s">
        <v>204</v>
      </c>
      <c r="G876" t="s">
        <v>204</v>
      </c>
      <c r="H876" t="s">
        <v>204</v>
      </c>
      <c r="I876" t="s">
        <v>204</v>
      </c>
      <c r="J876" t="s">
        <v>204</v>
      </c>
      <c r="K876" t="s">
        <v>204</v>
      </c>
      <c r="L876" t="s">
        <v>204</v>
      </c>
      <c r="M876" t="s">
        <v>204</v>
      </c>
      <c r="N876" t="s">
        <v>204</v>
      </c>
      <c r="O876" t="s">
        <v>204</v>
      </c>
      <c r="P876" t="s">
        <v>204</v>
      </c>
      <c r="Q876" s="80" t="s">
        <v>204</v>
      </c>
      <c r="R876" s="79"/>
      <c r="T876" t="s">
        <v>204</v>
      </c>
      <c r="U876" t="s">
        <v>204</v>
      </c>
      <c r="V876" t="s">
        <v>204</v>
      </c>
    </row>
    <row r="877" spans="2:22">
      <c r="B877" t="s">
        <v>204</v>
      </c>
      <c r="C877" s="79" t="s">
        <v>204</v>
      </c>
      <c r="E877" t="s">
        <v>204</v>
      </c>
      <c r="F877" t="s">
        <v>204</v>
      </c>
      <c r="G877" t="s">
        <v>204</v>
      </c>
      <c r="H877" t="s">
        <v>204</v>
      </c>
      <c r="I877" t="s">
        <v>204</v>
      </c>
      <c r="J877" t="s">
        <v>204</v>
      </c>
      <c r="K877" t="s">
        <v>204</v>
      </c>
      <c r="L877" t="s">
        <v>204</v>
      </c>
      <c r="M877" t="s">
        <v>204</v>
      </c>
      <c r="N877" t="s">
        <v>204</v>
      </c>
      <c r="O877" t="s">
        <v>204</v>
      </c>
      <c r="P877" t="s">
        <v>204</v>
      </c>
      <c r="Q877" s="80" t="s">
        <v>204</v>
      </c>
      <c r="R877" s="79"/>
      <c r="T877" t="s">
        <v>204</v>
      </c>
      <c r="U877" t="s">
        <v>204</v>
      </c>
      <c r="V877" t="s">
        <v>204</v>
      </c>
    </row>
    <row r="878" spans="2:22">
      <c r="B878" t="s">
        <v>204</v>
      </c>
      <c r="C878" s="79" t="s">
        <v>204</v>
      </c>
      <c r="E878" t="s">
        <v>204</v>
      </c>
      <c r="F878" t="s">
        <v>204</v>
      </c>
      <c r="G878" t="s">
        <v>204</v>
      </c>
      <c r="H878" t="s">
        <v>204</v>
      </c>
      <c r="I878" t="s">
        <v>204</v>
      </c>
      <c r="J878" t="s">
        <v>204</v>
      </c>
      <c r="K878" t="s">
        <v>204</v>
      </c>
      <c r="L878" t="s">
        <v>204</v>
      </c>
      <c r="M878" t="s">
        <v>204</v>
      </c>
      <c r="N878" t="s">
        <v>204</v>
      </c>
      <c r="O878" t="s">
        <v>204</v>
      </c>
      <c r="P878" t="s">
        <v>204</v>
      </c>
      <c r="Q878" s="80" t="s">
        <v>204</v>
      </c>
      <c r="R878" s="79"/>
      <c r="T878" t="s">
        <v>204</v>
      </c>
      <c r="U878" t="s">
        <v>204</v>
      </c>
      <c r="V878" t="s">
        <v>204</v>
      </c>
    </row>
    <row r="879" spans="2:22">
      <c r="B879" t="s">
        <v>204</v>
      </c>
      <c r="C879" s="79" t="s">
        <v>204</v>
      </c>
      <c r="E879" t="s">
        <v>204</v>
      </c>
      <c r="F879" t="s">
        <v>204</v>
      </c>
      <c r="G879" t="s">
        <v>204</v>
      </c>
      <c r="H879" t="s">
        <v>204</v>
      </c>
      <c r="I879" t="s">
        <v>204</v>
      </c>
      <c r="J879" t="s">
        <v>204</v>
      </c>
      <c r="K879" t="s">
        <v>204</v>
      </c>
      <c r="L879" t="s">
        <v>204</v>
      </c>
      <c r="M879" t="s">
        <v>204</v>
      </c>
      <c r="N879" t="s">
        <v>204</v>
      </c>
      <c r="O879" t="s">
        <v>204</v>
      </c>
      <c r="P879" t="s">
        <v>204</v>
      </c>
      <c r="Q879" s="80" t="s">
        <v>204</v>
      </c>
      <c r="R879" s="79"/>
      <c r="T879" t="s">
        <v>204</v>
      </c>
      <c r="U879" t="s">
        <v>204</v>
      </c>
      <c r="V879" t="s">
        <v>204</v>
      </c>
    </row>
    <row r="880" spans="2:22">
      <c r="B880" t="s">
        <v>204</v>
      </c>
      <c r="C880" s="79" t="s">
        <v>204</v>
      </c>
      <c r="E880" t="s">
        <v>204</v>
      </c>
      <c r="F880" t="s">
        <v>204</v>
      </c>
      <c r="G880" t="s">
        <v>204</v>
      </c>
      <c r="H880" t="s">
        <v>204</v>
      </c>
      <c r="I880" t="s">
        <v>204</v>
      </c>
      <c r="J880" t="s">
        <v>204</v>
      </c>
      <c r="K880" t="s">
        <v>204</v>
      </c>
      <c r="L880" t="s">
        <v>204</v>
      </c>
      <c r="M880" t="s">
        <v>204</v>
      </c>
      <c r="N880" t="s">
        <v>204</v>
      </c>
      <c r="O880" t="s">
        <v>204</v>
      </c>
      <c r="P880" t="s">
        <v>204</v>
      </c>
      <c r="Q880" s="80" t="s">
        <v>204</v>
      </c>
      <c r="R880" s="79"/>
      <c r="T880" t="s">
        <v>204</v>
      </c>
      <c r="U880" t="s">
        <v>204</v>
      </c>
      <c r="V880" t="s">
        <v>204</v>
      </c>
    </row>
    <row r="881" spans="2:22">
      <c r="B881" t="s">
        <v>204</v>
      </c>
      <c r="C881" s="79" t="s">
        <v>204</v>
      </c>
      <c r="E881" t="s">
        <v>204</v>
      </c>
      <c r="F881" t="s">
        <v>204</v>
      </c>
      <c r="G881" t="s">
        <v>204</v>
      </c>
      <c r="H881" t="s">
        <v>204</v>
      </c>
      <c r="I881" t="s">
        <v>204</v>
      </c>
      <c r="J881" t="s">
        <v>204</v>
      </c>
      <c r="K881" t="s">
        <v>204</v>
      </c>
      <c r="L881" t="s">
        <v>204</v>
      </c>
      <c r="M881" t="s">
        <v>204</v>
      </c>
      <c r="N881" t="s">
        <v>204</v>
      </c>
      <c r="O881" t="s">
        <v>204</v>
      </c>
      <c r="P881" t="s">
        <v>204</v>
      </c>
      <c r="Q881" s="80" t="s">
        <v>204</v>
      </c>
      <c r="R881" s="79"/>
      <c r="T881" t="s">
        <v>204</v>
      </c>
      <c r="U881" t="s">
        <v>204</v>
      </c>
      <c r="V881" t="s">
        <v>204</v>
      </c>
    </row>
    <row r="882" spans="2:22">
      <c r="B882" t="s">
        <v>204</v>
      </c>
      <c r="C882" s="79" t="s">
        <v>204</v>
      </c>
      <c r="E882" t="s">
        <v>204</v>
      </c>
      <c r="F882" t="s">
        <v>204</v>
      </c>
      <c r="G882" t="s">
        <v>204</v>
      </c>
      <c r="H882" t="s">
        <v>204</v>
      </c>
      <c r="I882" t="s">
        <v>204</v>
      </c>
      <c r="J882" t="s">
        <v>204</v>
      </c>
      <c r="K882" t="s">
        <v>204</v>
      </c>
      <c r="L882" t="s">
        <v>204</v>
      </c>
      <c r="M882" t="s">
        <v>204</v>
      </c>
      <c r="N882" t="s">
        <v>204</v>
      </c>
      <c r="O882" t="s">
        <v>204</v>
      </c>
      <c r="P882" t="s">
        <v>204</v>
      </c>
      <c r="Q882" s="80" t="s">
        <v>204</v>
      </c>
      <c r="R882" s="79"/>
      <c r="T882" t="s">
        <v>204</v>
      </c>
      <c r="U882" t="s">
        <v>204</v>
      </c>
      <c r="V882" t="s">
        <v>204</v>
      </c>
    </row>
    <row r="883" spans="2:22">
      <c r="B883" t="s">
        <v>204</v>
      </c>
      <c r="C883" s="79" t="s">
        <v>204</v>
      </c>
      <c r="E883" t="s">
        <v>204</v>
      </c>
      <c r="F883" t="s">
        <v>204</v>
      </c>
      <c r="G883" t="s">
        <v>204</v>
      </c>
      <c r="H883" t="s">
        <v>204</v>
      </c>
      <c r="I883" t="s">
        <v>204</v>
      </c>
      <c r="J883" t="s">
        <v>204</v>
      </c>
      <c r="K883" t="s">
        <v>204</v>
      </c>
      <c r="L883" t="s">
        <v>204</v>
      </c>
      <c r="M883" t="s">
        <v>204</v>
      </c>
      <c r="N883" t="s">
        <v>204</v>
      </c>
      <c r="O883" t="s">
        <v>204</v>
      </c>
      <c r="P883" t="s">
        <v>204</v>
      </c>
      <c r="Q883" s="80" t="s">
        <v>204</v>
      </c>
      <c r="R883" s="79"/>
      <c r="T883" t="s">
        <v>204</v>
      </c>
      <c r="U883" t="s">
        <v>204</v>
      </c>
      <c r="V883" t="s">
        <v>204</v>
      </c>
    </row>
    <row r="884" spans="2:22">
      <c r="B884" t="s">
        <v>204</v>
      </c>
      <c r="C884" s="79" t="s">
        <v>204</v>
      </c>
      <c r="E884" t="s">
        <v>204</v>
      </c>
      <c r="F884" t="s">
        <v>204</v>
      </c>
      <c r="G884" t="s">
        <v>204</v>
      </c>
      <c r="H884" t="s">
        <v>204</v>
      </c>
      <c r="I884" t="s">
        <v>204</v>
      </c>
      <c r="J884" t="s">
        <v>204</v>
      </c>
      <c r="K884" t="s">
        <v>204</v>
      </c>
      <c r="L884" t="s">
        <v>204</v>
      </c>
      <c r="M884" t="s">
        <v>204</v>
      </c>
      <c r="N884" t="s">
        <v>204</v>
      </c>
      <c r="O884" t="s">
        <v>204</v>
      </c>
      <c r="P884" t="s">
        <v>204</v>
      </c>
      <c r="Q884" s="80" t="s">
        <v>204</v>
      </c>
      <c r="R884" s="79"/>
      <c r="T884" t="s">
        <v>204</v>
      </c>
      <c r="U884" t="s">
        <v>204</v>
      </c>
      <c r="V884" t="s">
        <v>204</v>
      </c>
    </row>
    <row r="885" spans="2:22">
      <c r="B885" t="s">
        <v>204</v>
      </c>
      <c r="C885" s="79" t="s">
        <v>204</v>
      </c>
      <c r="E885" t="s">
        <v>204</v>
      </c>
      <c r="F885" t="s">
        <v>204</v>
      </c>
      <c r="G885" t="s">
        <v>204</v>
      </c>
      <c r="H885" t="s">
        <v>204</v>
      </c>
      <c r="I885" t="s">
        <v>204</v>
      </c>
      <c r="J885" t="s">
        <v>204</v>
      </c>
      <c r="K885" t="s">
        <v>204</v>
      </c>
      <c r="L885" t="s">
        <v>204</v>
      </c>
      <c r="M885" t="s">
        <v>204</v>
      </c>
      <c r="N885" t="s">
        <v>204</v>
      </c>
      <c r="O885" t="s">
        <v>204</v>
      </c>
      <c r="P885" t="s">
        <v>204</v>
      </c>
      <c r="Q885" s="80" t="s">
        <v>204</v>
      </c>
      <c r="R885" s="79"/>
      <c r="T885" t="s">
        <v>204</v>
      </c>
      <c r="U885" t="s">
        <v>204</v>
      </c>
      <c r="V885" t="s">
        <v>204</v>
      </c>
    </row>
    <row r="886" spans="2:22">
      <c r="B886" t="s">
        <v>204</v>
      </c>
      <c r="C886" s="79" t="s">
        <v>204</v>
      </c>
      <c r="E886" t="s">
        <v>204</v>
      </c>
      <c r="F886" t="s">
        <v>204</v>
      </c>
      <c r="G886" t="s">
        <v>204</v>
      </c>
      <c r="H886" t="s">
        <v>204</v>
      </c>
      <c r="I886" t="s">
        <v>204</v>
      </c>
      <c r="J886" t="s">
        <v>204</v>
      </c>
      <c r="K886" t="s">
        <v>204</v>
      </c>
      <c r="L886" t="s">
        <v>204</v>
      </c>
      <c r="M886" t="s">
        <v>204</v>
      </c>
      <c r="N886" t="s">
        <v>204</v>
      </c>
      <c r="O886" t="s">
        <v>204</v>
      </c>
      <c r="P886" t="s">
        <v>204</v>
      </c>
      <c r="Q886" s="80" t="s">
        <v>204</v>
      </c>
      <c r="R886" s="79"/>
      <c r="T886" t="s">
        <v>204</v>
      </c>
      <c r="U886" t="s">
        <v>204</v>
      </c>
      <c r="V886" t="s">
        <v>204</v>
      </c>
    </row>
    <row r="887" spans="2:22">
      <c r="B887" t="s">
        <v>204</v>
      </c>
      <c r="C887" s="79" t="s">
        <v>204</v>
      </c>
      <c r="E887" t="s">
        <v>204</v>
      </c>
      <c r="F887" t="s">
        <v>204</v>
      </c>
      <c r="G887" t="s">
        <v>204</v>
      </c>
      <c r="H887" t="s">
        <v>204</v>
      </c>
      <c r="I887" t="s">
        <v>204</v>
      </c>
      <c r="J887" t="s">
        <v>204</v>
      </c>
      <c r="K887" t="s">
        <v>204</v>
      </c>
      <c r="L887" t="s">
        <v>204</v>
      </c>
      <c r="M887" t="s">
        <v>204</v>
      </c>
      <c r="N887" t="s">
        <v>204</v>
      </c>
      <c r="O887" t="s">
        <v>204</v>
      </c>
      <c r="P887" t="s">
        <v>204</v>
      </c>
      <c r="Q887" s="80" t="s">
        <v>204</v>
      </c>
      <c r="R887" s="79"/>
      <c r="T887" t="s">
        <v>204</v>
      </c>
      <c r="U887" t="s">
        <v>204</v>
      </c>
      <c r="V887" t="s">
        <v>204</v>
      </c>
    </row>
    <row r="888" spans="2:22">
      <c r="B888" t="s">
        <v>204</v>
      </c>
      <c r="C888" s="79" t="s">
        <v>204</v>
      </c>
      <c r="E888" t="s">
        <v>204</v>
      </c>
      <c r="F888" t="s">
        <v>204</v>
      </c>
      <c r="G888" t="s">
        <v>204</v>
      </c>
      <c r="H888" t="s">
        <v>204</v>
      </c>
      <c r="I888" t="s">
        <v>204</v>
      </c>
      <c r="J888" t="s">
        <v>204</v>
      </c>
      <c r="K888" t="s">
        <v>204</v>
      </c>
      <c r="L888" t="s">
        <v>204</v>
      </c>
      <c r="M888" t="s">
        <v>204</v>
      </c>
      <c r="N888" t="s">
        <v>204</v>
      </c>
      <c r="O888" t="s">
        <v>204</v>
      </c>
      <c r="P888" t="s">
        <v>204</v>
      </c>
      <c r="Q888" s="80" t="s">
        <v>204</v>
      </c>
      <c r="R888" s="79"/>
      <c r="T888" t="s">
        <v>204</v>
      </c>
      <c r="U888" t="s">
        <v>204</v>
      </c>
      <c r="V888" t="s">
        <v>204</v>
      </c>
    </row>
    <row r="889" spans="2:22">
      <c r="B889" t="s">
        <v>204</v>
      </c>
      <c r="C889" s="79" t="s">
        <v>204</v>
      </c>
      <c r="E889" t="s">
        <v>204</v>
      </c>
      <c r="F889" t="s">
        <v>204</v>
      </c>
      <c r="G889" t="s">
        <v>204</v>
      </c>
      <c r="H889" t="s">
        <v>204</v>
      </c>
      <c r="I889" t="s">
        <v>204</v>
      </c>
      <c r="J889" t="s">
        <v>204</v>
      </c>
      <c r="K889" t="s">
        <v>204</v>
      </c>
      <c r="L889" t="s">
        <v>204</v>
      </c>
      <c r="M889" t="s">
        <v>204</v>
      </c>
      <c r="N889" t="s">
        <v>204</v>
      </c>
      <c r="O889" t="s">
        <v>204</v>
      </c>
      <c r="P889" t="s">
        <v>204</v>
      </c>
      <c r="Q889" s="80" t="s">
        <v>204</v>
      </c>
      <c r="R889" s="79"/>
      <c r="T889" t="s">
        <v>204</v>
      </c>
      <c r="U889" t="s">
        <v>204</v>
      </c>
      <c r="V889" t="s">
        <v>204</v>
      </c>
    </row>
    <row r="890" spans="2:22">
      <c r="B890" t="s">
        <v>204</v>
      </c>
      <c r="C890" s="79" t="s">
        <v>204</v>
      </c>
      <c r="E890" t="s">
        <v>204</v>
      </c>
      <c r="F890" t="s">
        <v>204</v>
      </c>
      <c r="G890" t="s">
        <v>204</v>
      </c>
      <c r="H890" t="s">
        <v>204</v>
      </c>
      <c r="I890" t="s">
        <v>204</v>
      </c>
      <c r="J890" t="s">
        <v>204</v>
      </c>
      <c r="K890" t="s">
        <v>204</v>
      </c>
      <c r="L890" t="s">
        <v>204</v>
      </c>
      <c r="M890" t="s">
        <v>204</v>
      </c>
      <c r="N890" t="s">
        <v>204</v>
      </c>
      <c r="O890" t="s">
        <v>204</v>
      </c>
      <c r="P890" t="s">
        <v>204</v>
      </c>
      <c r="Q890" s="80" t="s">
        <v>204</v>
      </c>
      <c r="R890" s="79"/>
      <c r="T890" t="s">
        <v>204</v>
      </c>
      <c r="U890" t="s">
        <v>204</v>
      </c>
      <c r="V890" t="s">
        <v>204</v>
      </c>
    </row>
    <row r="891" spans="2:22">
      <c r="B891" t="s">
        <v>204</v>
      </c>
      <c r="C891" s="79" t="s">
        <v>204</v>
      </c>
      <c r="E891" t="s">
        <v>204</v>
      </c>
      <c r="F891" t="s">
        <v>204</v>
      </c>
      <c r="G891" t="s">
        <v>204</v>
      </c>
      <c r="H891" t="s">
        <v>204</v>
      </c>
      <c r="I891" t="s">
        <v>204</v>
      </c>
      <c r="J891" t="s">
        <v>204</v>
      </c>
      <c r="K891" t="s">
        <v>204</v>
      </c>
      <c r="L891" t="s">
        <v>204</v>
      </c>
      <c r="M891" t="s">
        <v>204</v>
      </c>
      <c r="N891" t="s">
        <v>204</v>
      </c>
      <c r="O891" t="s">
        <v>204</v>
      </c>
      <c r="P891" t="s">
        <v>204</v>
      </c>
      <c r="Q891" s="80" t="s">
        <v>204</v>
      </c>
      <c r="R891" s="79"/>
      <c r="T891" t="s">
        <v>204</v>
      </c>
      <c r="U891" t="s">
        <v>204</v>
      </c>
      <c r="V891" t="s">
        <v>204</v>
      </c>
    </row>
    <row r="892" spans="2:22">
      <c r="B892" t="s">
        <v>204</v>
      </c>
      <c r="C892" s="79" t="s">
        <v>204</v>
      </c>
      <c r="E892" t="s">
        <v>204</v>
      </c>
      <c r="F892" t="s">
        <v>204</v>
      </c>
      <c r="G892" t="s">
        <v>204</v>
      </c>
      <c r="H892" t="s">
        <v>204</v>
      </c>
      <c r="I892" t="s">
        <v>204</v>
      </c>
      <c r="J892" t="s">
        <v>204</v>
      </c>
      <c r="K892" t="s">
        <v>204</v>
      </c>
      <c r="L892" t="s">
        <v>204</v>
      </c>
      <c r="M892" t="s">
        <v>204</v>
      </c>
      <c r="N892" t="s">
        <v>204</v>
      </c>
      <c r="O892" t="s">
        <v>204</v>
      </c>
      <c r="P892" t="s">
        <v>204</v>
      </c>
      <c r="Q892" s="80" t="s">
        <v>204</v>
      </c>
      <c r="R892" s="79"/>
      <c r="T892" t="s">
        <v>204</v>
      </c>
      <c r="U892" t="s">
        <v>204</v>
      </c>
      <c r="V892" t="s">
        <v>204</v>
      </c>
    </row>
    <row r="893" spans="2:22">
      <c r="B893" t="s">
        <v>204</v>
      </c>
      <c r="C893" s="79" t="s">
        <v>204</v>
      </c>
      <c r="E893" t="s">
        <v>204</v>
      </c>
      <c r="F893" t="s">
        <v>204</v>
      </c>
      <c r="G893" t="s">
        <v>204</v>
      </c>
      <c r="H893" t="s">
        <v>204</v>
      </c>
      <c r="I893" t="s">
        <v>204</v>
      </c>
      <c r="J893" t="s">
        <v>204</v>
      </c>
      <c r="K893" t="s">
        <v>204</v>
      </c>
      <c r="L893" t="s">
        <v>204</v>
      </c>
      <c r="M893" t="s">
        <v>204</v>
      </c>
      <c r="N893" t="s">
        <v>204</v>
      </c>
      <c r="O893" t="s">
        <v>204</v>
      </c>
      <c r="P893" t="s">
        <v>204</v>
      </c>
      <c r="Q893" s="80" t="s">
        <v>204</v>
      </c>
      <c r="R893" s="79"/>
      <c r="T893" t="s">
        <v>204</v>
      </c>
      <c r="U893" t="s">
        <v>204</v>
      </c>
      <c r="V893" t="s">
        <v>204</v>
      </c>
    </row>
    <row r="894" spans="2:22">
      <c r="B894" t="s">
        <v>204</v>
      </c>
      <c r="C894" s="79" t="s">
        <v>204</v>
      </c>
      <c r="E894" t="s">
        <v>204</v>
      </c>
      <c r="F894" t="s">
        <v>204</v>
      </c>
      <c r="G894" t="s">
        <v>204</v>
      </c>
      <c r="H894" t="s">
        <v>204</v>
      </c>
      <c r="I894" t="s">
        <v>204</v>
      </c>
      <c r="J894" t="s">
        <v>204</v>
      </c>
      <c r="K894" t="s">
        <v>204</v>
      </c>
      <c r="L894" t="s">
        <v>204</v>
      </c>
      <c r="M894" t="s">
        <v>204</v>
      </c>
      <c r="N894" t="s">
        <v>204</v>
      </c>
      <c r="O894" t="s">
        <v>204</v>
      </c>
      <c r="P894" t="s">
        <v>204</v>
      </c>
      <c r="Q894" s="80" t="s">
        <v>204</v>
      </c>
      <c r="R894" s="79"/>
      <c r="T894" t="s">
        <v>204</v>
      </c>
      <c r="U894" t="s">
        <v>204</v>
      </c>
      <c r="V894" t="s">
        <v>204</v>
      </c>
    </row>
    <row r="895" spans="2:22">
      <c r="B895" t="s">
        <v>204</v>
      </c>
      <c r="C895" s="79" t="s">
        <v>204</v>
      </c>
      <c r="E895" t="s">
        <v>204</v>
      </c>
      <c r="F895" t="s">
        <v>204</v>
      </c>
      <c r="G895" t="s">
        <v>204</v>
      </c>
      <c r="H895" t="s">
        <v>204</v>
      </c>
      <c r="I895" t="s">
        <v>204</v>
      </c>
      <c r="J895" t="s">
        <v>204</v>
      </c>
      <c r="K895" t="s">
        <v>204</v>
      </c>
      <c r="L895" t="s">
        <v>204</v>
      </c>
      <c r="M895" t="s">
        <v>204</v>
      </c>
      <c r="N895" t="s">
        <v>204</v>
      </c>
      <c r="O895" t="s">
        <v>204</v>
      </c>
      <c r="P895" t="s">
        <v>204</v>
      </c>
      <c r="Q895" s="80" t="s">
        <v>204</v>
      </c>
      <c r="R895" s="79"/>
      <c r="T895" t="s">
        <v>204</v>
      </c>
      <c r="U895" t="s">
        <v>204</v>
      </c>
      <c r="V895" t="s">
        <v>204</v>
      </c>
    </row>
    <row r="896" spans="2:22">
      <c r="B896" t="s">
        <v>204</v>
      </c>
      <c r="C896" s="79" t="s">
        <v>204</v>
      </c>
      <c r="E896" t="s">
        <v>204</v>
      </c>
      <c r="F896" t="s">
        <v>204</v>
      </c>
      <c r="G896" t="s">
        <v>204</v>
      </c>
      <c r="H896" t="s">
        <v>204</v>
      </c>
      <c r="I896" t="s">
        <v>204</v>
      </c>
      <c r="J896" t="s">
        <v>204</v>
      </c>
      <c r="K896" t="s">
        <v>204</v>
      </c>
      <c r="L896" t="s">
        <v>204</v>
      </c>
      <c r="M896" t="s">
        <v>204</v>
      </c>
      <c r="N896" t="s">
        <v>204</v>
      </c>
      <c r="O896" t="s">
        <v>204</v>
      </c>
      <c r="P896" t="s">
        <v>204</v>
      </c>
      <c r="Q896" s="80" t="s">
        <v>204</v>
      </c>
      <c r="R896" s="79"/>
      <c r="T896" t="s">
        <v>204</v>
      </c>
      <c r="U896" t="s">
        <v>204</v>
      </c>
      <c r="V896" t="s">
        <v>204</v>
      </c>
    </row>
    <row r="897" spans="2:22">
      <c r="B897" t="s">
        <v>204</v>
      </c>
      <c r="C897" s="79" t="s">
        <v>204</v>
      </c>
      <c r="E897" t="s">
        <v>204</v>
      </c>
      <c r="F897" t="s">
        <v>204</v>
      </c>
      <c r="G897" t="s">
        <v>204</v>
      </c>
      <c r="H897" t="s">
        <v>204</v>
      </c>
      <c r="I897" t="s">
        <v>204</v>
      </c>
      <c r="J897" t="s">
        <v>204</v>
      </c>
      <c r="K897" t="s">
        <v>204</v>
      </c>
      <c r="L897" t="s">
        <v>204</v>
      </c>
      <c r="M897" t="s">
        <v>204</v>
      </c>
      <c r="N897" t="s">
        <v>204</v>
      </c>
      <c r="O897" t="s">
        <v>204</v>
      </c>
      <c r="P897" t="s">
        <v>204</v>
      </c>
      <c r="Q897" s="80" t="s">
        <v>204</v>
      </c>
      <c r="R897" s="79"/>
      <c r="T897" t="s">
        <v>204</v>
      </c>
      <c r="U897" t="s">
        <v>204</v>
      </c>
      <c r="V897" t="s">
        <v>204</v>
      </c>
    </row>
    <row r="898" spans="2:22">
      <c r="B898" t="s">
        <v>204</v>
      </c>
      <c r="C898" s="79" t="s">
        <v>204</v>
      </c>
      <c r="E898" t="s">
        <v>204</v>
      </c>
      <c r="F898" t="s">
        <v>204</v>
      </c>
      <c r="G898" t="s">
        <v>204</v>
      </c>
      <c r="H898" t="s">
        <v>204</v>
      </c>
      <c r="I898" t="s">
        <v>204</v>
      </c>
      <c r="J898" t="s">
        <v>204</v>
      </c>
      <c r="K898" t="s">
        <v>204</v>
      </c>
      <c r="L898" t="s">
        <v>204</v>
      </c>
      <c r="M898" t="s">
        <v>204</v>
      </c>
      <c r="N898" t="s">
        <v>204</v>
      </c>
      <c r="O898" t="s">
        <v>204</v>
      </c>
      <c r="P898" t="s">
        <v>204</v>
      </c>
      <c r="Q898" s="80" t="s">
        <v>204</v>
      </c>
      <c r="R898" s="79"/>
      <c r="T898" t="s">
        <v>204</v>
      </c>
      <c r="U898" t="s">
        <v>204</v>
      </c>
      <c r="V898" t="s">
        <v>204</v>
      </c>
    </row>
    <row r="899" spans="2:22">
      <c r="B899" t="s">
        <v>204</v>
      </c>
      <c r="C899" s="79" t="s">
        <v>204</v>
      </c>
      <c r="E899" t="s">
        <v>204</v>
      </c>
      <c r="F899" t="s">
        <v>204</v>
      </c>
      <c r="G899" t="s">
        <v>204</v>
      </c>
      <c r="H899" t="s">
        <v>204</v>
      </c>
      <c r="I899" t="s">
        <v>204</v>
      </c>
      <c r="J899" t="s">
        <v>204</v>
      </c>
      <c r="K899" t="s">
        <v>204</v>
      </c>
      <c r="L899" t="s">
        <v>204</v>
      </c>
      <c r="M899" t="s">
        <v>204</v>
      </c>
      <c r="N899" t="s">
        <v>204</v>
      </c>
      <c r="O899" t="s">
        <v>204</v>
      </c>
      <c r="P899" t="s">
        <v>204</v>
      </c>
      <c r="Q899" s="80" t="s">
        <v>204</v>
      </c>
      <c r="R899" s="79"/>
      <c r="T899" t="s">
        <v>204</v>
      </c>
      <c r="U899" t="s">
        <v>204</v>
      </c>
      <c r="V899" t="s">
        <v>204</v>
      </c>
    </row>
    <row r="900" spans="2:22">
      <c r="B900" t="s">
        <v>204</v>
      </c>
      <c r="C900" s="79" t="s">
        <v>204</v>
      </c>
      <c r="E900" t="s">
        <v>204</v>
      </c>
      <c r="F900" t="s">
        <v>204</v>
      </c>
      <c r="G900" t="s">
        <v>204</v>
      </c>
      <c r="H900" t="s">
        <v>204</v>
      </c>
      <c r="I900" t="s">
        <v>204</v>
      </c>
      <c r="J900" t="s">
        <v>204</v>
      </c>
      <c r="K900" t="s">
        <v>204</v>
      </c>
      <c r="L900" t="s">
        <v>204</v>
      </c>
      <c r="M900" t="s">
        <v>204</v>
      </c>
      <c r="N900" t="s">
        <v>204</v>
      </c>
      <c r="O900" t="s">
        <v>204</v>
      </c>
      <c r="P900" t="s">
        <v>204</v>
      </c>
      <c r="Q900" s="80" t="s">
        <v>204</v>
      </c>
      <c r="R900" s="79"/>
      <c r="T900" t="s">
        <v>204</v>
      </c>
      <c r="U900" t="s">
        <v>204</v>
      </c>
      <c r="V900" t="s">
        <v>204</v>
      </c>
    </row>
    <row r="901" spans="2:22">
      <c r="B901" t="s">
        <v>204</v>
      </c>
      <c r="C901" s="79" t="s">
        <v>204</v>
      </c>
      <c r="E901" t="s">
        <v>204</v>
      </c>
      <c r="F901" t="s">
        <v>204</v>
      </c>
      <c r="G901" t="s">
        <v>204</v>
      </c>
      <c r="H901" t="s">
        <v>204</v>
      </c>
      <c r="I901" t="s">
        <v>204</v>
      </c>
      <c r="J901" t="s">
        <v>204</v>
      </c>
      <c r="K901" t="s">
        <v>204</v>
      </c>
      <c r="L901" t="s">
        <v>204</v>
      </c>
      <c r="M901" t="s">
        <v>204</v>
      </c>
      <c r="N901" t="s">
        <v>204</v>
      </c>
      <c r="O901" t="s">
        <v>204</v>
      </c>
      <c r="P901" t="s">
        <v>204</v>
      </c>
      <c r="Q901" s="80" t="s">
        <v>204</v>
      </c>
      <c r="R901" s="79"/>
      <c r="T901" t="s">
        <v>204</v>
      </c>
      <c r="U901" t="s">
        <v>204</v>
      </c>
      <c r="V901" t="s">
        <v>204</v>
      </c>
    </row>
    <row r="902" spans="2:22">
      <c r="B902" t="s">
        <v>204</v>
      </c>
      <c r="C902" s="79" t="s">
        <v>204</v>
      </c>
      <c r="E902" t="s">
        <v>204</v>
      </c>
      <c r="F902" t="s">
        <v>204</v>
      </c>
      <c r="G902" t="s">
        <v>204</v>
      </c>
      <c r="H902" t="s">
        <v>204</v>
      </c>
      <c r="I902" t="s">
        <v>204</v>
      </c>
      <c r="J902" t="s">
        <v>204</v>
      </c>
      <c r="K902" t="s">
        <v>204</v>
      </c>
      <c r="L902" t="s">
        <v>204</v>
      </c>
      <c r="M902" t="s">
        <v>204</v>
      </c>
      <c r="N902" t="s">
        <v>204</v>
      </c>
      <c r="O902" t="s">
        <v>204</v>
      </c>
      <c r="P902" t="s">
        <v>204</v>
      </c>
      <c r="Q902" s="80" t="s">
        <v>204</v>
      </c>
      <c r="R902" s="79"/>
      <c r="T902" t="s">
        <v>204</v>
      </c>
      <c r="U902" t="s">
        <v>204</v>
      </c>
      <c r="V902" t="s">
        <v>204</v>
      </c>
    </row>
    <row r="903" spans="2:22">
      <c r="B903" t="s">
        <v>204</v>
      </c>
      <c r="C903" s="79" t="s">
        <v>204</v>
      </c>
      <c r="E903" t="s">
        <v>204</v>
      </c>
      <c r="F903" t="s">
        <v>204</v>
      </c>
      <c r="G903" t="s">
        <v>204</v>
      </c>
      <c r="H903" t="s">
        <v>204</v>
      </c>
      <c r="I903" t="s">
        <v>204</v>
      </c>
      <c r="J903" t="s">
        <v>204</v>
      </c>
      <c r="K903" t="s">
        <v>204</v>
      </c>
      <c r="L903" t="s">
        <v>204</v>
      </c>
      <c r="M903" t="s">
        <v>204</v>
      </c>
      <c r="N903" t="s">
        <v>204</v>
      </c>
      <c r="O903" t="s">
        <v>204</v>
      </c>
      <c r="P903" t="s">
        <v>204</v>
      </c>
      <c r="Q903" s="80" t="s">
        <v>204</v>
      </c>
      <c r="R903" s="79"/>
      <c r="T903" t="s">
        <v>204</v>
      </c>
      <c r="U903" t="s">
        <v>204</v>
      </c>
      <c r="V903" t="s">
        <v>204</v>
      </c>
    </row>
    <row r="904" spans="2:22">
      <c r="B904" t="s">
        <v>204</v>
      </c>
      <c r="C904" s="79" t="s">
        <v>204</v>
      </c>
      <c r="E904" t="s">
        <v>204</v>
      </c>
      <c r="F904" t="s">
        <v>204</v>
      </c>
      <c r="G904" t="s">
        <v>204</v>
      </c>
      <c r="H904" t="s">
        <v>204</v>
      </c>
      <c r="I904" t="s">
        <v>204</v>
      </c>
      <c r="J904" t="s">
        <v>204</v>
      </c>
      <c r="K904" t="s">
        <v>204</v>
      </c>
      <c r="L904" t="s">
        <v>204</v>
      </c>
      <c r="M904" t="s">
        <v>204</v>
      </c>
      <c r="N904" t="s">
        <v>204</v>
      </c>
      <c r="O904" t="s">
        <v>204</v>
      </c>
      <c r="P904" t="s">
        <v>204</v>
      </c>
      <c r="Q904" s="80" t="s">
        <v>204</v>
      </c>
      <c r="R904" s="79"/>
      <c r="T904" t="s">
        <v>204</v>
      </c>
      <c r="U904" t="s">
        <v>204</v>
      </c>
      <c r="V904" t="s">
        <v>204</v>
      </c>
    </row>
    <row r="905" spans="2:22">
      <c r="B905" t="s">
        <v>204</v>
      </c>
      <c r="C905" s="79" t="s">
        <v>204</v>
      </c>
      <c r="E905" t="s">
        <v>204</v>
      </c>
      <c r="F905" t="s">
        <v>204</v>
      </c>
      <c r="G905" t="s">
        <v>204</v>
      </c>
      <c r="H905" t="s">
        <v>204</v>
      </c>
      <c r="I905" t="s">
        <v>204</v>
      </c>
      <c r="J905" t="s">
        <v>204</v>
      </c>
      <c r="K905" t="s">
        <v>204</v>
      </c>
      <c r="L905" t="s">
        <v>204</v>
      </c>
      <c r="M905" t="s">
        <v>204</v>
      </c>
      <c r="N905" t="s">
        <v>204</v>
      </c>
      <c r="O905" t="s">
        <v>204</v>
      </c>
      <c r="P905" t="s">
        <v>204</v>
      </c>
      <c r="Q905" s="80" t="s">
        <v>204</v>
      </c>
      <c r="R905" s="79"/>
      <c r="T905" t="s">
        <v>204</v>
      </c>
      <c r="U905" t="s">
        <v>204</v>
      </c>
      <c r="V905" t="s">
        <v>204</v>
      </c>
    </row>
    <row r="906" spans="2:22">
      <c r="B906" t="s">
        <v>204</v>
      </c>
      <c r="C906" s="79" t="s">
        <v>204</v>
      </c>
      <c r="E906" t="s">
        <v>204</v>
      </c>
      <c r="F906" t="s">
        <v>204</v>
      </c>
      <c r="G906" t="s">
        <v>204</v>
      </c>
      <c r="H906" t="s">
        <v>204</v>
      </c>
      <c r="I906" t="s">
        <v>204</v>
      </c>
      <c r="J906" t="s">
        <v>204</v>
      </c>
      <c r="K906" t="s">
        <v>204</v>
      </c>
      <c r="L906" t="s">
        <v>204</v>
      </c>
      <c r="M906" t="s">
        <v>204</v>
      </c>
      <c r="N906" t="s">
        <v>204</v>
      </c>
      <c r="O906" t="s">
        <v>204</v>
      </c>
      <c r="P906" t="s">
        <v>204</v>
      </c>
      <c r="Q906" s="80" t="s">
        <v>204</v>
      </c>
      <c r="R906" s="79"/>
      <c r="T906" t="s">
        <v>204</v>
      </c>
      <c r="U906" t="s">
        <v>204</v>
      </c>
      <c r="V906" t="s">
        <v>204</v>
      </c>
    </row>
    <row r="907" spans="2:22">
      <c r="B907" t="s">
        <v>204</v>
      </c>
      <c r="C907" s="79" t="s">
        <v>204</v>
      </c>
      <c r="E907" t="s">
        <v>204</v>
      </c>
      <c r="F907" t="s">
        <v>204</v>
      </c>
      <c r="G907" t="s">
        <v>204</v>
      </c>
      <c r="H907" t="s">
        <v>204</v>
      </c>
      <c r="I907" t="s">
        <v>204</v>
      </c>
      <c r="J907" t="s">
        <v>204</v>
      </c>
      <c r="K907" t="s">
        <v>204</v>
      </c>
      <c r="L907" t="s">
        <v>204</v>
      </c>
      <c r="M907" t="s">
        <v>204</v>
      </c>
      <c r="N907" t="s">
        <v>204</v>
      </c>
      <c r="O907" t="s">
        <v>204</v>
      </c>
      <c r="P907" t="s">
        <v>204</v>
      </c>
      <c r="Q907" s="80" t="s">
        <v>204</v>
      </c>
      <c r="R907" s="79"/>
      <c r="T907" t="s">
        <v>204</v>
      </c>
      <c r="U907" t="s">
        <v>204</v>
      </c>
      <c r="V907" t="s">
        <v>204</v>
      </c>
    </row>
    <row r="908" spans="2:22">
      <c r="B908" t="s">
        <v>204</v>
      </c>
      <c r="C908" s="79" t="s">
        <v>204</v>
      </c>
      <c r="E908" t="s">
        <v>204</v>
      </c>
      <c r="F908" t="s">
        <v>204</v>
      </c>
      <c r="G908" t="s">
        <v>204</v>
      </c>
      <c r="H908" t="s">
        <v>204</v>
      </c>
      <c r="I908" t="s">
        <v>204</v>
      </c>
      <c r="J908" t="s">
        <v>204</v>
      </c>
      <c r="K908" t="s">
        <v>204</v>
      </c>
      <c r="L908" t="s">
        <v>204</v>
      </c>
      <c r="M908" t="s">
        <v>204</v>
      </c>
      <c r="N908" t="s">
        <v>204</v>
      </c>
      <c r="O908" t="s">
        <v>204</v>
      </c>
      <c r="P908" t="s">
        <v>204</v>
      </c>
      <c r="Q908" s="80" t="s">
        <v>204</v>
      </c>
      <c r="R908" s="79"/>
      <c r="T908" t="s">
        <v>204</v>
      </c>
      <c r="U908" t="s">
        <v>204</v>
      </c>
      <c r="V908" t="s">
        <v>204</v>
      </c>
    </row>
    <row r="909" spans="2:22">
      <c r="B909" t="s">
        <v>204</v>
      </c>
      <c r="C909" s="79" t="s">
        <v>204</v>
      </c>
      <c r="E909" t="s">
        <v>204</v>
      </c>
      <c r="F909" t="s">
        <v>204</v>
      </c>
      <c r="G909" t="s">
        <v>204</v>
      </c>
      <c r="H909" t="s">
        <v>204</v>
      </c>
      <c r="I909" t="s">
        <v>204</v>
      </c>
      <c r="J909" t="s">
        <v>204</v>
      </c>
      <c r="K909" t="s">
        <v>204</v>
      </c>
      <c r="L909" t="s">
        <v>204</v>
      </c>
      <c r="M909" t="s">
        <v>204</v>
      </c>
      <c r="N909" t="s">
        <v>204</v>
      </c>
      <c r="O909" t="s">
        <v>204</v>
      </c>
      <c r="P909" t="s">
        <v>204</v>
      </c>
      <c r="Q909" s="80" t="s">
        <v>204</v>
      </c>
      <c r="R909" s="79"/>
      <c r="T909" t="s">
        <v>204</v>
      </c>
      <c r="U909" t="s">
        <v>204</v>
      </c>
      <c r="V909" t="s">
        <v>204</v>
      </c>
    </row>
    <row r="910" spans="2:22">
      <c r="B910" t="s">
        <v>204</v>
      </c>
      <c r="C910" s="79" t="s">
        <v>204</v>
      </c>
      <c r="E910" t="s">
        <v>204</v>
      </c>
      <c r="F910" t="s">
        <v>204</v>
      </c>
      <c r="G910" t="s">
        <v>204</v>
      </c>
      <c r="H910" t="s">
        <v>204</v>
      </c>
      <c r="I910" t="s">
        <v>204</v>
      </c>
      <c r="J910" t="s">
        <v>204</v>
      </c>
      <c r="K910" t="s">
        <v>204</v>
      </c>
      <c r="L910" t="s">
        <v>204</v>
      </c>
      <c r="M910" t="s">
        <v>204</v>
      </c>
      <c r="N910" t="s">
        <v>204</v>
      </c>
      <c r="O910" t="s">
        <v>204</v>
      </c>
      <c r="P910" t="s">
        <v>204</v>
      </c>
      <c r="Q910" s="80" t="s">
        <v>204</v>
      </c>
      <c r="R910" s="79"/>
      <c r="T910" t="s">
        <v>204</v>
      </c>
      <c r="U910" t="s">
        <v>204</v>
      </c>
      <c r="V910" t="s">
        <v>204</v>
      </c>
    </row>
    <row r="911" spans="2:22">
      <c r="B911" t="s">
        <v>204</v>
      </c>
      <c r="C911" s="79" t="s">
        <v>204</v>
      </c>
      <c r="E911" t="s">
        <v>204</v>
      </c>
      <c r="F911" t="s">
        <v>204</v>
      </c>
      <c r="G911" t="s">
        <v>204</v>
      </c>
      <c r="H911" t="s">
        <v>204</v>
      </c>
      <c r="I911" t="s">
        <v>204</v>
      </c>
      <c r="J911" t="s">
        <v>204</v>
      </c>
      <c r="K911" t="s">
        <v>204</v>
      </c>
      <c r="L911" t="s">
        <v>204</v>
      </c>
      <c r="M911" t="s">
        <v>204</v>
      </c>
      <c r="N911" t="s">
        <v>204</v>
      </c>
      <c r="O911" t="s">
        <v>204</v>
      </c>
      <c r="P911" t="s">
        <v>204</v>
      </c>
      <c r="Q911" s="80" t="s">
        <v>204</v>
      </c>
      <c r="R911" s="79"/>
      <c r="T911" t="s">
        <v>204</v>
      </c>
      <c r="U911" t="s">
        <v>204</v>
      </c>
      <c r="V911" t="s">
        <v>204</v>
      </c>
    </row>
    <row r="912" spans="2:22">
      <c r="B912" t="s">
        <v>204</v>
      </c>
      <c r="C912" s="79" t="s">
        <v>204</v>
      </c>
      <c r="E912" t="s">
        <v>204</v>
      </c>
      <c r="F912" t="s">
        <v>204</v>
      </c>
      <c r="G912" t="s">
        <v>204</v>
      </c>
      <c r="H912" t="s">
        <v>204</v>
      </c>
      <c r="I912" t="s">
        <v>204</v>
      </c>
      <c r="J912" t="s">
        <v>204</v>
      </c>
      <c r="K912" t="s">
        <v>204</v>
      </c>
      <c r="L912" t="s">
        <v>204</v>
      </c>
      <c r="M912" t="s">
        <v>204</v>
      </c>
      <c r="N912" t="s">
        <v>204</v>
      </c>
      <c r="O912" t="s">
        <v>204</v>
      </c>
      <c r="P912" t="s">
        <v>204</v>
      </c>
      <c r="Q912" s="80" t="s">
        <v>204</v>
      </c>
      <c r="R912" s="79"/>
      <c r="T912" t="s">
        <v>204</v>
      </c>
      <c r="U912" t="s">
        <v>204</v>
      </c>
      <c r="V912" t="s">
        <v>204</v>
      </c>
    </row>
    <row r="913" spans="2:22">
      <c r="B913" t="s">
        <v>204</v>
      </c>
      <c r="C913" s="79" t="s">
        <v>204</v>
      </c>
      <c r="E913" t="s">
        <v>204</v>
      </c>
      <c r="F913" t="s">
        <v>204</v>
      </c>
      <c r="G913" t="s">
        <v>204</v>
      </c>
      <c r="H913" t="s">
        <v>204</v>
      </c>
      <c r="I913" t="s">
        <v>204</v>
      </c>
      <c r="J913" t="s">
        <v>204</v>
      </c>
      <c r="K913" t="s">
        <v>204</v>
      </c>
      <c r="L913" t="s">
        <v>204</v>
      </c>
      <c r="M913" t="s">
        <v>204</v>
      </c>
      <c r="N913" t="s">
        <v>204</v>
      </c>
      <c r="O913" t="s">
        <v>204</v>
      </c>
      <c r="P913" t="s">
        <v>204</v>
      </c>
      <c r="Q913" s="80" t="s">
        <v>204</v>
      </c>
      <c r="R913" s="79"/>
      <c r="T913" t="s">
        <v>204</v>
      </c>
      <c r="U913" t="s">
        <v>204</v>
      </c>
      <c r="V913" t="s">
        <v>204</v>
      </c>
    </row>
    <row r="914" spans="2:22">
      <c r="B914" t="s">
        <v>204</v>
      </c>
      <c r="C914" s="79" t="s">
        <v>204</v>
      </c>
      <c r="E914" t="s">
        <v>204</v>
      </c>
      <c r="F914" t="s">
        <v>204</v>
      </c>
      <c r="G914" t="s">
        <v>204</v>
      </c>
      <c r="H914" t="s">
        <v>204</v>
      </c>
      <c r="I914" t="s">
        <v>204</v>
      </c>
      <c r="J914" t="s">
        <v>204</v>
      </c>
      <c r="K914" t="s">
        <v>204</v>
      </c>
      <c r="L914" t="s">
        <v>204</v>
      </c>
      <c r="M914" t="s">
        <v>204</v>
      </c>
      <c r="N914" t="s">
        <v>204</v>
      </c>
      <c r="O914" t="s">
        <v>204</v>
      </c>
      <c r="P914" t="s">
        <v>204</v>
      </c>
      <c r="Q914" s="80" t="s">
        <v>204</v>
      </c>
      <c r="R914" s="79"/>
      <c r="T914" t="s">
        <v>204</v>
      </c>
      <c r="U914" t="s">
        <v>204</v>
      </c>
      <c r="V914" t="s">
        <v>204</v>
      </c>
    </row>
    <row r="915" spans="2:22">
      <c r="B915" t="s">
        <v>204</v>
      </c>
      <c r="C915" s="79" t="s">
        <v>204</v>
      </c>
      <c r="E915" t="s">
        <v>204</v>
      </c>
      <c r="F915" t="s">
        <v>204</v>
      </c>
      <c r="G915" t="s">
        <v>204</v>
      </c>
      <c r="H915" t="s">
        <v>204</v>
      </c>
      <c r="I915" t="s">
        <v>204</v>
      </c>
      <c r="J915" t="s">
        <v>204</v>
      </c>
      <c r="K915" t="s">
        <v>204</v>
      </c>
      <c r="L915" t="s">
        <v>204</v>
      </c>
      <c r="M915" t="s">
        <v>204</v>
      </c>
      <c r="N915" t="s">
        <v>204</v>
      </c>
      <c r="O915" t="s">
        <v>204</v>
      </c>
      <c r="P915" t="s">
        <v>204</v>
      </c>
      <c r="Q915" s="80" t="s">
        <v>204</v>
      </c>
      <c r="R915" s="79"/>
      <c r="T915" t="s">
        <v>204</v>
      </c>
      <c r="U915" t="s">
        <v>204</v>
      </c>
      <c r="V915" t="s">
        <v>204</v>
      </c>
    </row>
    <row r="916" spans="2:22">
      <c r="B916" t="s">
        <v>204</v>
      </c>
      <c r="C916" s="79" t="s">
        <v>204</v>
      </c>
      <c r="E916" t="s">
        <v>204</v>
      </c>
      <c r="F916" t="s">
        <v>204</v>
      </c>
      <c r="G916" t="s">
        <v>204</v>
      </c>
      <c r="H916" t="s">
        <v>204</v>
      </c>
      <c r="I916" t="s">
        <v>204</v>
      </c>
      <c r="J916" t="s">
        <v>204</v>
      </c>
      <c r="K916" t="s">
        <v>204</v>
      </c>
      <c r="L916" t="s">
        <v>204</v>
      </c>
      <c r="M916" t="s">
        <v>204</v>
      </c>
      <c r="N916" t="s">
        <v>204</v>
      </c>
      <c r="O916" t="s">
        <v>204</v>
      </c>
      <c r="P916" t="s">
        <v>204</v>
      </c>
      <c r="Q916" s="80" t="s">
        <v>204</v>
      </c>
      <c r="R916" s="79"/>
      <c r="T916" t="s">
        <v>204</v>
      </c>
      <c r="U916" t="s">
        <v>204</v>
      </c>
      <c r="V916" t="s">
        <v>204</v>
      </c>
    </row>
    <row r="917" spans="2:22">
      <c r="B917" t="s">
        <v>204</v>
      </c>
      <c r="C917" s="79" t="s">
        <v>204</v>
      </c>
      <c r="E917" t="s">
        <v>204</v>
      </c>
      <c r="F917" t="s">
        <v>204</v>
      </c>
      <c r="G917" t="s">
        <v>204</v>
      </c>
      <c r="H917" t="s">
        <v>204</v>
      </c>
      <c r="I917" t="s">
        <v>204</v>
      </c>
      <c r="J917" t="s">
        <v>204</v>
      </c>
      <c r="K917" t="s">
        <v>204</v>
      </c>
      <c r="L917" t="s">
        <v>204</v>
      </c>
      <c r="M917" t="s">
        <v>204</v>
      </c>
      <c r="N917" t="s">
        <v>204</v>
      </c>
      <c r="O917" t="s">
        <v>204</v>
      </c>
      <c r="P917" t="s">
        <v>204</v>
      </c>
      <c r="Q917" s="80" t="s">
        <v>204</v>
      </c>
      <c r="R917" s="79"/>
      <c r="T917" t="s">
        <v>204</v>
      </c>
      <c r="U917" t="s">
        <v>204</v>
      </c>
      <c r="V917" t="s">
        <v>204</v>
      </c>
    </row>
    <row r="918" spans="2:22">
      <c r="B918" t="s">
        <v>204</v>
      </c>
      <c r="C918" s="79" t="s">
        <v>204</v>
      </c>
      <c r="E918" t="s">
        <v>204</v>
      </c>
      <c r="F918" t="s">
        <v>204</v>
      </c>
      <c r="G918" t="s">
        <v>204</v>
      </c>
      <c r="H918" t="s">
        <v>204</v>
      </c>
      <c r="I918" t="s">
        <v>204</v>
      </c>
      <c r="J918" t="s">
        <v>204</v>
      </c>
      <c r="K918" t="s">
        <v>204</v>
      </c>
      <c r="L918" t="s">
        <v>204</v>
      </c>
      <c r="M918" t="s">
        <v>204</v>
      </c>
      <c r="N918" t="s">
        <v>204</v>
      </c>
      <c r="O918" t="s">
        <v>204</v>
      </c>
      <c r="P918" t="s">
        <v>204</v>
      </c>
      <c r="Q918" s="80" t="s">
        <v>204</v>
      </c>
      <c r="R918" s="79"/>
      <c r="T918" t="s">
        <v>204</v>
      </c>
      <c r="U918" t="s">
        <v>204</v>
      </c>
      <c r="V918" t="s">
        <v>204</v>
      </c>
    </row>
    <row r="919" spans="2:22">
      <c r="B919" t="s">
        <v>204</v>
      </c>
      <c r="C919" s="79" t="s">
        <v>204</v>
      </c>
      <c r="E919" t="s">
        <v>204</v>
      </c>
      <c r="F919" t="s">
        <v>204</v>
      </c>
      <c r="G919" t="s">
        <v>204</v>
      </c>
      <c r="H919" t="s">
        <v>204</v>
      </c>
      <c r="I919" t="s">
        <v>204</v>
      </c>
      <c r="J919" t="s">
        <v>204</v>
      </c>
      <c r="K919" t="s">
        <v>204</v>
      </c>
      <c r="L919" t="s">
        <v>204</v>
      </c>
      <c r="M919" t="s">
        <v>204</v>
      </c>
      <c r="N919" t="s">
        <v>204</v>
      </c>
      <c r="O919" t="s">
        <v>204</v>
      </c>
      <c r="P919" t="s">
        <v>204</v>
      </c>
      <c r="Q919" s="80" t="s">
        <v>204</v>
      </c>
      <c r="R919" s="79"/>
      <c r="T919" t="s">
        <v>204</v>
      </c>
      <c r="U919" t="s">
        <v>204</v>
      </c>
      <c r="V919" t="s">
        <v>204</v>
      </c>
    </row>
    <row r="920" spans="2:22">
      <c r="B920" t="s">
        <v>204</v>
      </c>
      <c r="C920" s="79" t="s">
        <v>204</v>
      </c>
      <c r="E920" t="s">
        <v>204</v>
      </c>
      <c r="F920" t="s">
        <v>204</v>
      </c>
      <c r="G920" t="s">
        <v>204</v>
      </c>
      <c r="H920" t="s">
        <v>204</v>
      </c>
      <c r="I920" t="s">
        <v>204</v>
      </c>
      <c r="J920" t="s">
        <v>204</v>
      </c>
      <c r="K920" t="s">
        <v>204</v>
      </c>
      <c r="L920" t="s">
        <v>204</v>
      </c>
      <c r="M920" t="s">
        <v>204</v>
      </c>
      <c r="N920" t="s">
        <v>204</v>
      </c>
      <c r="O920" t="s">
        <v>204</v>
      </c>
      <c r="P920" t="s">
        <v>204</v>
      </c>
      <c r="Q920" s="80" t="s">
        <v>204</v>
      </c>
      <c r="R920" s="79"/>
      <c r="T920" t="s">
        <v>204</v>
      </c>
      <c r="U920" t="s">
        <v>204</v>
      </c>
      <c r="V920" t="s">
        <v>204</v>
      </c>
    </row>
    <row r="921" spans="2:22">
      <c r="B921" t="s">
        <v>204</v>
      </c>
      <c r="C921" s="79" t="s">
        <v>204</v>
      </c>
      <c r="E921" t="s">
        <v>204</v>
      </c>
      <c r="F921" t="s">
        <v>204</v>
      </c>
      <c r="G921" t="s">
        <v>204</v>
      </c>
      <c r="H921" t="s">
        <v>204</v>
      </c>
      <c r="I921" t="s">
        <v>204</v>
      </c>
      <c r="J921" t="s">
        <v>204</v>
      </c>
      <c r="K921" t="s">
        <v>204</v>
      </c>
      <c r="L921" t="s">
        <v>204</v>
      </c>
      <c r="M921" t="s">
        <v>204</v>
      </c>
      <c r="N921" t="s">
        <v>204</v>
      </c>
      <c r="O921" t="s">
        <v>204</v>
      </c>
      <c r="P921" t="s">
        <v>204</v>
      </c>
      <c r="Q921" s="80" t="s">
        <v>204</v>
      </c>
      <c r="R921" s="79"/>
      <c r="T921" t="s">
        <v>204</v>
      </c>
      <c r="U921" t="s">
        <v>204</v>
      </c>
      <c r="V921" t="s">
        <v>204</v>
      </c>
    </row>
    <row r="922" spans="2:22">
      <c r="B922" t="s">
        <v>204</v>
      </c>
      <c r="C922" s="79" t="s">
        <v>204</v>
      </c>
      <c r="E922" t="s">
        <v>204</v>
      </c>
      <c r="F922" t="s">
        <v>204</v>
      </c>
      <c r="G922" t="s">
        <v>204</v>
      </c>
      <c r="H922" t="s">
        <v>204</v>
      </c>
      <c r="I922" t="s">
        <v>204</v>
      </c>
      <c r="J922" t="s">
        <v>204</v>
      </c>
      <c r="K922" t="s">
        <v>204</v>
      </c>
      <c r="L922" t="s">
        <v>204</v>
      </c>
      <c r="M922" t="s">
        <v>204</v>
      </c>
      <c r="N922" t="s">
        <v>204</v>
      </c>
      <c r="O922" t="s">
        <v>204</v>
      </c>
      <c r="P922" t="s">
        <v>204</v>
      </c>
      <c r="Q922" s="80" t="s">
        <v>204</v>
      </c>
      <c r="R922" s="79"/>
      <c r="T922" t="s">
        <v>204</v>
      </c>
      <c r="U922" t="s">
        <v>204</v>
      </c>
      <c r="V922" t="s">
        <v>204</v>
      </c>
    </row>
    <row r="923" spans="2:22">
      <c r="B923" t="s">
        <v>204</v>
      </c>
      <c r="C923" s="79" t="s">
        <v>204</v>
      </c>
      <c r="E923" t="s">
        <v>204</v>
      </c>
      <c r="F923" t="s">
        <v>204</v>
      </c>
      <c r="G923" t="s">
        <v>204</v>
      </c>
      <c r="H923" t="s">
        <v>204</v>
      </c>
      <c r="I923" t="s">
        <v>204</v>
      </c>
      <c r="J923" t="s">
        <v>204</v>
      </c>
      <c r="K923" t="s">
        <v>204</v>
      </c>
      <c r="L923" t="s">
        <v>204</v>
      </c>
      <c r="M923" t="s">
        <v>204</v>
      </c>
      <c r="N923" t="s">
        <v>204</v>
      </c>
      <c r="O923" t="s">
        <v>204</v>
      </c>
      <c r="P923" t="s">
        <v>204</v>
      </c>
      <c r="Q923" s="80" t="s">
        <v>204</v>
      </c>
      <c r="R923" s="79"/>
      <c r="T923" t="s">
        <v>204</v>
      </c>
      <c r="U923" t="s">
        <v>204</v>
      </c>
      <c r="V923" t="s">
        <v>204</v>
      </c>
    </row>
    <row r="924" spans="2:22">
      <c r="B924" t="s">
        <v>204</v>
      </c>
      <c r="C924" s="79" t="s">
        <v>204</v>
      </c>
      <c r="E924" t="s">
        <v>204</v>
      </c>
      <c r="F924" t="s">
        <v>204</v>
      </c>
      <c r="G924" t="s">
        <v>204</v>
      </c>
      <c r="H924" t="s">
        <v>204</v>
      </c>
      <c r="I924" t="s">
        <v>204</v>
      </c>
      <c r="J924" t="s">
        <v>204</v>
      </c>
      <c r="K924" t="s">
        <v>204</v>
      </c>
      <c r="L924" t="s">
        <v>204</v>
      </c>
      <c r="M924" t="s">
        <v>204</v>
      </c>
      <c r="N924" t="s">
        <v>204</v>
      </c>
      <c r="O924" t="s">
        <v>204</v>
      </c>
      <c r="P924" t="s">
        <v>204</v>
      </c>
      <c r="Q924" s="80" t="s">
        <v>204</v>
      </c>
      <c r="R924" s="79"/>
      <c r="T924" t="s">
        <v>204</v>
      </c>
      <c r="U924" t="s">
        <v>204</v>
      </c>
      <c r="V924" t="s">
        <v>204</v>
      </c>
    </row>
    <row r="925" spans="2:22">
      <c r="B925" t="s">
        <v>204</v>
      </c>
      <c r="C925" s="79" t="s">
        <v>204</v>
      </c>
      <c r="E925" t="s">
        <v>204</v>
      </c>
      <c r="F925" t="s">
        <v>204</v>
      </c>
      <c r="G925" t="s">
        <v>204</v>
      </c>
      <c r="H925" t="s">
        <v>204</v>
      </c>
      <c r="I925" t="s">
        <v>204</v>
      </c>
      <c r="J925" t="s">
        <v>204</v>
      </c>
      <c r="K925" t="s">
        <v>204</v>
      </c>
      <c r="L925" t="s">
        <v>204</v>
      </c>
      <c r="M925" t="s">
        <v>204</v>
      </c>
      <c r="N925" t="s">
        <v>204</v>
      </c>
      <c r="O925" t="s">
        <v>204</v>
      </c>
      <c r="P925" t="s">
        <v>204</v>
      </c>
      <c r="Q925" s="80" t="s">
        <v>204</v>
      </c>
      <c r="R925" s="79"/>
      <c r="T925" t="s">
        <v>204</v>
      </c>
      <c r="U925" t="s">
        <v>204</v>
      </c>
      <c r="V925" t="s">
        <v>204</v>
      </c>
    </row>
    <row r="926" spans="2:22">
      <c r="B926" t="s">
        <v>204</v>
      </c>
      <c r="C926" s="79" t="s">
        <v>204</v>
      </c>
      <c r="E926" t="s">
        <v>204</v>
      </c>
      <c r="F926" t="s">
        <v>204</v>
      </c>
      <c r="G926" t="s">
        <v>204</v>
      </c>
      <c r="H926" t="s">
        <v>204</v>
      </c>
      <c r="I926" t="s">
        <v>204</v>
      </c>
      <c r="J926" t="s">
        <v>204</v>
      </c>
      <c r="K926" t="s">
        <v>204</v>
      </c>
      <c r="L926" t="s">
        <v>204</v>
      </c>
      <c r="M926" t="s">
        <v>204</v>
      </c>
      <c r="N926" t="s">
        <v>204</v>
      </c>
      <c r="O926" t="s">
        <v>204</v>
      </c>
      <c r="P926" t="s">
        <v>204</v>
      </c>
      <c r="Q926" s="80" t="s">
        <v>204</v>
      </c>
      <c r="R926" s="79"/>
      <c r="T926" t="s">
        <v>204</v>
      </c>
      <c r="U926" t="s">
        <v>204</v>
      </c>
      <c r="V926" t="s">
        <v>204</v>
      </c>
    </row>
    <row r="927" spans="2:22">
      <c r="B927" t="s">
        <v>204</v>
      </c>
      <c r="C927" s="79" t="s">
        <v>204</v>
      </c>
      <c r="E927" t="s">
        <v>204</v>
      </c>
      <c r="F927" t="s">
        <v>204</v>
      </c>
      <c r="G927" t="s">
        <v>204</v>
      </c>
      <c r="H927" t="s">
        <v>204</v>
      </c>
      <c r="I927" t="s">
        <v>204</v>
      </c>
      <c r="J927" t="s">
        <v>204</v>
      </c>
      <c r="K927" t="s">
        <v>204</v>
      </c>
      <c r="L927" t="s">
        <v>204</v>
      </c>
      <c r="M927" t="s">
        <v>204</v>
      </c>
      <c r="N927" t="s">
        <v>204</v>
      </c>
      <c r="O927" t="s">
        <v>204</v>
      </c>
      <c r="P927" t="s">
        <v>204</v>
      </c>
      <c r="Q927" s="80" t="s">
        <v>204</v>
      </c>
      <c r="R927" s="79"/>
      <c r="T927" t="s">
        <v>204</v>
      </c>
      <c r="U927" t="s">
        <v>204</v>
      </c>
      <c r="V927" t="s">
        <v>204</v>
      </c>
    </row>
    <row r="928" spans="2:22">
      <c r="B928" t="s">
        <v>204</v>
      </c>
      <c r="C928" s="79" t="s">
        <v>204</v>
      </c>
      <c r="E928" t="s">
        <v>204</v>
      </c>
      <c r="F928" t="s">
        <v>204</v>
      </c>
      <c r="G928" t="s">
        <v>204</v>
      </c>
      <c r="H928" t="s">
        <v>204</v>
      </c>
      <c r="I928" t="s">
        <v>204</v>
      </c>
      <c r="J928" t="s">
        <v>204</v>
      </c>
      <c r="K928" t="s">
        <v>204</v>
      </c>
      <c r="L928" t="s">
        <v>204</v>
      </c>
      <c r="M928" t="s">
        <v>204</v>
      </c>
      <c r="N928" t="s">
        <v>204</v>
      </c>
      <c r="O928" t="s">
        <v>204</v>
      </c>
      <c r="P928" t="s">
        <v>204</v>
      </c>
      <c r="Q928" s="80" t="s">
        <v>204</v>
      </c>
      <c r="R928" s="79"/>
      <c r="T928" t="s">
        <v>204</v>
      </c>
      <c r="U928" t="s">
        <v>204</v>
      </c>
      <c r="V928" t="s">
        <v>204</v>
      </c>
    </row>
    <row r="929" spans="2:22">
      <c r="B929" t="s">
        <v>204</v>
      </c>
      <c r="C929" s="79" t="s">
        <v>204</v>
      </c>
      <c r="E929" t="s">
        <v>204</v>
      </c>
      <c r="F929" t="s">
        <v>204</v>
      </c>
      <c r="G929" t="s">
        <v>204</v>
      </c>
      <c r="H929" t="s">
        <v>204</v>
      </c>
      <c r="I929" t="s">
        <v>204</v>
      </c>
      <c r="J929" t="s">
        <v>204</v>
      </c>
      <c r="K929" t="s">
        <v>204</v>
      </c>
      <c r="L929" t="s">
        <v>204</v>
      </c>
      <c r="M929" t="s">
        <v>204</v>
      </c>
      <c r="N929" t="s">
        <v>204</v>
      </c>
      <c r="O929" t="s">
        <v>204</v>
      </c>
      <c r="P929" t="s">
        <v>204</v>
      </c>
      <c r="Q929" s="80" t="s">
        <v>204</v>
      </c>
      <c r="R929" s="79"/>
      <c r="T929" t="s">
        <v>204</v>
      </c>
      <c r="U929" t="s">
        <v>204</v>
      </c>
      <c r="V929" t="s">
        <v>204</v>
      </c>
    </row>
    <row r="930" spans="2:22">
      <c r="B930" t="s">
        <v>204</v>
      </c>
      <c r="C930" s="79" t="s">
        <v>204</v>
      </c>
      <c r="E930" t="s">
        <v>204</v>
      </c>
      <c r="F930" t="s">
        <v>204</v>
      </c>
      <c r="G930" t="s">
        <v>204</v>
      </c>
      <c r="H930" t="s">
        <v>204</v>
      </c>
      <c r="I930" t="s">
        <v>204</v>
      </c>
      <c r="J930" t="s">
        <v>204</v>
      </c>
      <c r="K930" t="s">
        <v>204</v>
      </c>
      <c r="L930" t="s">
        <v>204</v>
      </c>
      <c r="M930" t="s">
        <v>204</v>
      </c>
      <c r="N930" t="s">
        <v>204</v>
      </c>
      <c r="O930" t="s">
        <v>204</v>
      </c>
      <c r="P930" t="s">
        <v>204</v>
      </c>
      <c r="Q930" s="80" t="s">
        <v>204</v>
      </c>
      <c r="R930" s="79"/>
      <c r="T930" t="s">
        <v>204</v>
      </c>
      <c r="U930" t="s">
        <v>204</v>
      </c>
      <c r="V930" t="s">
        <v>204</v>
      </c>
    </row>
    <row r="931" spans="2:22">
      <c r="B931" t="s">
        <v>204</v>
      </c>
      <c r="C931" s="79" t="s">
        <v>204</v>
      </c>
      <c r="E931" t="s">
        <v>204</v>
      </c>
      <c r="F931" t="s">
        <v>204</v>
      </c>
      <c r="G931" t="s">
        <v>204</v>
      </c>
      <c r="H931" t="s">
        <v>204</v>
      </c>
      <c r="I931" t="s">
        <v>204</v>
      </c>
      <c r="J931" t="s">
        <v>204</v>
      </c>
      <c r="K931" t="s">
        <v>204</v>
      </c>
      <c r="L931" t="s">
        <v>204</v>
      </c>
      <c r="M931" t="s">
        <v>204</v>
      </c>
      <c r="N931" t="s">
        <v>204</v>
      </c>
      <c r="O931" t="s">
        <v>204</v>
      </c>
      <c r="P931" t="s">
        <v>204</v>
      </c>
      <c r="Q931" s="80" t="s">
        <v>204</v>
      </c>
      <c r="R931" s="79"/>
      <c r="T931" t="s">
        <v>204</v>
      </c>
      <c r="U931" t="s">
        <v>204</v>
      </c>
      <c r="V931" t="s">
        <v>204</v>
      </c>
    </row>
    <row r="932" spans="2:22">
      <c r="B932" t="s">
        <v>204</v>
      </c>
      <c r="C932" s="79" t="s">
        <v>204</v>
      </c>
      <c r="E932" t="s">
        <v>204</v>
      </c>
      <c r="F932" t="s">
        <v>204</v>
      </c>
      <c r="G932" t="s">
        <v>204</v>
      </c>
      <c r="H932" t="s">
        <v>204</v>
      </c>
      <c r="I932" t="s">
        <v>204</v>
      </c>
      <c r="J932" t="s">
        <v>204</v>
      </c>
      <c r="K932" t="s">
        <v>204</v>
      </c>
      <c r="L932" t="s">
        <v>204</v>
      </c>
      <c r="M932" t="s">
        <v>204</v>
      </c>
      <c r="N932" t="s">
        <v>204</v>
      </c>
      <c r="O932" t="s">
        <v>204</v>
      </c>
      <c r="P932" t="s">
        <v>204</v>
      </c>
      <c r="Q932" s="80" t="s">
        <v>204</v>
      </c>
      <c r="R932" s="79"/>
      <c r="T932" t="s">
        <v>204</v>
      </c>
      <c r="U932" t="s">
        <v>204</v>
      </c>
      <c r="V932" t="s">
        <v>204</v>
      </c>
    </row>
    <row r="933" spans="2:22">
      <c r="B933" t="s">
        <v>204</v>
      </c>
      <c r="C933" s="79" t="s">
        <v>204</v>
      </c>
      <c r="E933" t="s">
        <v>204</v>
      </c>
      <c r="F933" t="s">
        <v>204</v>
      </c>
      <c r="G933" t="s">
        <v>204</v>
      </c>
      <c r="H933" t="s">
        <v>204</v>
      </c>
      <c r="I933" t="s">
        <v>204</v>
      </c>
      <c r="J933" t="s">
        <v>204</v>
      </c>
      <c r="K933" t="s">
        <v>204</v>
      </c>
      <c r="L933" t="s">
        <v>204</v>
      </c>
      <c r="M933" t="s">
        <v>204</v>
      </c>
      <c r="N933" t="s">
        <v>204</v>
      </c>
      <c r="O933" t="s">
        <v>204</v>
      </c>
      <c r="P933" t="s">
        <v>204</v>
      </c>
      <c r="Q933" s="80" t="s">
        <v>204</v>
      </c>
      <c r="R933" s="79"/>
      <c r="T933" t="s">
        <v>204</v>
      </c>
      <c r="U933" t="s">
        <v>204</v>
      </c>
      <c r="V933" t="s">
        <v>204</v>
      </c>
    </row>
    <row r="934" spans="2:22">
      <c r="B934" t="s">
        <v>204</v>
      </c>
      <c r="C934" s="79" t="s">
        <v>204</v>
      </c>
      <c r="E934" t="s">
        <v>204</v>
      </c>
      <c r="F934" t="s">
        <v>204</v>
      </c>
      <c r="G934" t="s">
        <v>204</v>
      </c>
      <c r="H934" t="s">
        <v>204</v>
      </c>
      <c r="I934" t="s">
        <v>204</v>
      </c>
      <c r="J934" t="s">
        <v>204</v>
      </c>
      <c r="K934" t="s">
        <v>204</v>
      </c>
      <c r="L934" t="s">
        <v>204</v>
      </c>
      <c r="M934" t="s">
        <v>204</v>
      </c>
      <c r="N934" t="s">
        <v>204</v>
      </c>
      <c r="O934" t="s">
        <v>204</v>
      </c>
      <c r="P934" t="s">
        <v>204</v>
      </c>
      <c r="Q934" s="80" t="s">
        <v>204</v>
      </c>
      <c r="R934" s="79"/>
      <c r="T934" t="s">
        <v>204</v>
      </c>
      <c r="U934" t="s">
        <v>204</v>
      </c>
      <c r="V934" t="s">
        <v>204</v>
      </c>
    </row>
    <row r="935" spans="2:22">
      <c r="B935" t="s">
        <v>204</v>
      </c>
      <c r="C935" s="79" t="s">
        <v>204</v>
      </c>
      <c r="E935" t="s">
        <v>204</v>
      </c>
      <c r="F935" t="s">
        <v>204</v>
      </c>
      <c r="G935" t="s">
        <v>204</v>
      </c>
      <c r="H935" t="s">
        <v>204</v>
      </c>
      <c r="I935" t="s">
        <v>204</v>
      </c>
      <c r="J935" t="s">
        <v>204</v>
      </c>
      <c r="K935" t="s">
        <v>204</v>
      </c>
      <c r="L935" t="s">
        <v>204</v>
      </c>
      <c r="M935" t="s">
        <v>204</v>
      </c>
      <c r="N935" t="s">
        <v>204</v>
      </c>
      <c r="O935" t="s">
        <v>204</v>
      </c>
      <c r="P935" t="s">
        <v>204</v>
      </c>
      <c r="Q935" s="80" t="s">
        <v>204</v>
      </c>
      <c r="R935" s="79"/>
      <c r="T935" t="s">
        <v>204</v>
      </c>
      <c r="U935" t="s">
        <v>204</v>
      </c>
      <c r="V935" t="s">
        <v>204</v>
      </c>
    </row>
    <row r="936" spans="2:22">
      <c r="B936" t="s">
        <v>204</v>
      </c>
      <c r="C936" s="79" t="s">
        <v>204</v>
      </c>
      <c r="E936" t="s">
        <v>204</v>
      </c>
      <c r="F936" t="s">
        <v>204</v>
      </c>
      <c r="G936" t="s">
        <v>204</v>
      </c>
      <c r="H936" t="s">
        <v>204</v>
      </c>
      <c r="I936" t="s">
        <v>204</v>
      </c>
      <c r="J936" t="s">
        <v>204</v>
      </c>
      <c r="K936" t="s">
        <v>204</v>
      </c>
      <c r="L936" t="s">
        <v>204</v>
      </c>
      <c r="M936" t="s">
        <v>204</v>
      </c>
      <c r="N936" t="s">
        <v>204</v>
      </c>
      <c r="O936" t="s">
        <v>204</v>
      </c>
      <c r="P936" t="s">
        <v>204</v>
      </c>
      <c r="Q936" s="80" t="s">
        <v>204</v>
      </c>
      <c r="R936" s="79"/>
      <c r="T936" t="s">
        <v>204</v>
      </c>
      <c r="U936" t="s">
        <v>204</v>
      </c>
      <c r="V936" t="s">
        <v>204</v>
      </c>
    </row>
    <row r="937" spans="2:22">
      <c r="B937" t="s">
        <v>204</v>
      </c>
      <c r="C937" s="79" t="s">
        <v>204</v>
      </c>
      <c r="E937" t="s">
        <v>204</v>
      </c>
      <c r="F937" t="s">
        <v>204</v>
      </c>
      <c r="G937" t="s">
        <v>204</v>
      </c>
      <c r="H937" t="s">
        <v>204</v>
      </c>
      <c r="I937" t="s">
        <v>204</v>
      </c>
      <c r="J937" t="s">
        <v>204</v>
      </c>
      <c r="K937" t="s">
        <v>204</v>
      </c>
      <c r="L937" t="s">
        <v>204</v>
      </c>
      <c r="M937" t="s">
        <v>204</v>
      </c>
      <c r="N937" t="s">
        <v>204</v>
      </c>
      <c r="O937" t="s">
        <v>204</v>
      </c>
      <c r="P937" t="s">
        <v>204</v>
      </c>
      <c r="Q937" s="80" t="s">
        <v>204</v>
      </c>
      <c r="R937" s="79"/>
      <c r="T937" t="s">
        <v>204</v>
      </c>
      <c r="U937" t="s">
        <v>204</v>
      </c>
      <c r="V937" t="s">
        <v>204</v>
      </c>
    </row>
    <row r="938" spans="2:22">
      <c r="B938" t="s">
        <v>204</v>
      </c>
      <c r="C938" s="79" t="s">
        <v>204</v>
      </c>
      <c r="E938" t="s">
        <v>204</v>
      </c>
      <c r="F938" t="s">
        <v>204</v>
      </c>
      <c r="G938" t="s">
        <v>204</v>
      </c>
      <c r="H938" t="s">
        <v>204</v>
      </c>
      <c r="I938" t="s">
        <v>204</v>
      </c>
      <c r="J938" t="s">
        <v>204</v>
      </c>
      <c r="K938" t="s">
        <v>204</v>
      </c>
      <c r="L938" t="s">
        <v>204</v>
      </c>
      <c r="M938" t="s">
        <v>204</v>
      </c>
      <c r="N938" t="s">
        <v>204</v>
      </c>
      <c r="O938" t="s">
        <v>204</v>
      </c>
      <c r="P938" t="s">
        <v>204</v>
      </c>
      <c r="Q938" s="80" t="s">
        <v>204</v>
      </c>
      <c r="R938" s="79"/>
      <c r="T938" t="s">
        <v>204</v>
      </c>
      <c r="U938" t="s">
        <v>204</v>
      </c>
      <c r="V938" t="s">
        <v>204</v>
      </c>
    </row>
    <row r="939" spans="2:22">
      <c r="B939" t="s">
        <v>204</v>
      </c>
      <c r="C939" s="79" t="s">
        <v>204</v>
      </c>
      <c r="E939" t="s">
        <v>204</v>
      </c>
      <c r="F939" t="s">
        <v>204</v>
      </c>
      <c r="G939" t="s">
        <v>204</v>
      </c>
      <c r="H939" t="s">
        <v>204</v>
      </c>
      <c r="I939" t="s">
        <v>204</v>
      </c>
      <c r="J939" t="s">
        <v>204</v>
      </c>
      <c r="K939" t="s">
        <v>204</v>
      </c>
      <c r="L939" t="s">
        <v>204</v>
      </c>
      <c r="M939" t="s">
        <v>204</v>
      </c>
      <c r="N939" t="s">
        <v>204</v>
      </c>
      <c r="O939" t="s">
        <v>204</v>
      </c>
      <c r="P939" t="s">
        <v>204</v>
      </c>
      <c r="Q939" s="80" t="s">
        <v>204</v>
      </c>
      <c r="R939" s="79"/>
      <c r="T939" t="s">
        <v>204</v>
      </c>
      <c r="U939" t="s">
        <v>204</v>
      </c>
      <c r="V939" t="s">
        <v>204</v>
      </c>
    </row>
    <row r="940" spans="2:22">
      <c r="B940" t="s">
        <v>204</v>
      </c>
      <c r="C940" s="79" t="s">
        <v>204</v>
      </c>
      <c r="E940" t="s">
        <v>204</v>
      </c>
      <c r="F940" t="s">
        <v>204</v>
      </c>
      <c r="G940" t="s">
        <v>204</v>
      </c>
      <c r="H940" t="s">
        <v>204</v>
      </c>
      <c r="I940" t="s">
        <v>204</v>
      </c>
      <c r="J940" t="s">
        <v>204</v>
      </c>
      <c r="K940" t="s">
        <v>204</v>
      </c>
      <c r="L940" t="s">
        <v>204</v>
      </c>
      <c r="M940" t="s">
        <v>204</v>
      </c>
      <c r="N940" t="s">
        <v>204</v>
      </c>
      <c r="O940" t="s">
        <v>204</v>
      </c>
      <c r="P940" t="s">
        <v>204</v>
      </c>
      <c r="Q940" s="80" t="s">
        <v>204</v>
      </c>
      <c r="R940" s="79"/>
      <c r="T940" t="s">
        <v>204</v>
      </c>
      <c r="U940" t="s">
        <v>204</v>
      </c>
      <c r="V940" t="s">
        <v>204</v>
      </c>
    </row>
    <row r="941" spans="2:22">
      <c r="B941" t="s">
        <v>204</v>
      </c>
      <c r="C941" s="79" t="s">
        <v>204</v>
      </c>
      <c r="E941" t="s">
        <v>204</v>
      </c>
      <c r="F941" t="s">
        <v>204</v>
      </c>
      <c r="G941" t="s">
        <v>204</v>
      </c>
      <c r="H941" t="s">
        <v>204</v>
      </c>
      <c r="I941" t="s">
        <v>204</v>
      </c>
      <c r="J941" t="s">
        <v>204</v>
      </c>
      <c r="K941" t="s">
        <v>204</v>
      </c>
      <c r="L941" t="s">
        <v>204</v>
      </c>
      <c r="M941" t="s">
        <v>204</v>
      </c>
      <c r="N941" t="s">
        <v>204</v>
      </c>
      <c r="O941" t="s">
        <v>204</v>
      </c>
      <c r="P941" t="s">
        <v>204</v>
      </c>
      <c r="Q941" s="80" t="s">
        <v>204</v>
      </c>
      <c r="R941" s="79"/>
      <c r="T941" t="s">
        <v>204</v>
      </c>
      <c r="U941" t="s">
        <v>204</v>
      </c>
      <c r="V941" t="s">
        <v>204</v>
      </c>
    </row>
    <row r="942" spans="2:22">
      <c r="B942" t="s">
        <v>204</v>
      </c>
      <c r="C942" s="79" t="s">
        <v>204</v>
      </c>
      <c r="E942" t="s">
        <v>204</v>
      </c>
      <c r="F942" t="s">
        <v>204</v>
      </c>
      <c r="G942" t="s">
        <v>204</v>
      </c>
      <c r="H942" t="s">
        <v>204</v>
      </c>
      <c r="I942" t="s">
        <v>204</v>
      </c>
      <c r="J942" t="s">
        <v>204</v>
      </c>
      <c r="K942" t="s">
        <v>204</v>
      </c>
      <c r="L942" t="s">
        <v>204</v>
      </c>
      <c r="M942" t="s">
        <v>204</v>
      </c>
      <c r="N942" t="s">
        <v>204</v>
      </c>
      <c r="O942" t="s">
        <v>204</v>
      </c>
      <c r="P942" t="s">
        <v>204</v>
      </c>
      <c r="Q942" s="80" t="s">
        <v>204</v>
      </c>
      <c r="R942" s="79"/>
      <c r="T942" t="s">
        <v>204</v>
      </c>
      <c r="U942" t="s">
        <v>204</v>
      </c>
      <c r="V942" t="s">
        <v>204</v>
      </c>
    </row>
    <row r="943" spans="2:22">
      <c r="B943" t="s">
        <v>204</v>
      </c>
      <c r="C943" s="79" t="s">
        <v>204</v>
      </c>
      <c r="E943" t="s">
        <v>204</v>
      </c>
      <c r="F943" t="s">
        <v>204</v>
      </c>
      <c r="G943" t="s">
        <v>204</v>
      </c>
      <c r="H943" t="s">
        <v>204</v>
      </c>
      <c r="I943" t="s">
        <v>204</v>
      </c>
      <c r="J943" t="s">
        <v>204</v>
      </c>
      <c r="K943" t="s">
        <v>204</v>
      </c>
      <c r="L943" t="s">
        <v>204</v>
      </c>
      <c r="M943" t="s">
        <v>204</v>
      </c>
      <c r="N943" t="s">
        <v>204</v>
      </c>
      <c r="O943" t="s">
        <v>204</v>
      </c>
      <c r="P943" t="s">
        <v>204</v>
      </c>
      <c r="Q943" s="80" t="s">
        <v>204</v>
      </c>
      <c r="R943" s="79"/>
      <c r="T943" t="s">
        <v>204</v>
      </c>
      <c r="U943" t="s">
        <v>204</v>
      </c>
      <c r="V943" t="s">
        <v>204</v>
      </c>
    </row>
    <row r="944" spans="2:22">
      <c r="B944" t="s">
        <v>204</v>
      </c>
      <c r="C944" s="79" t="s">
        <v>204</v>
      </c>
      <c r="E944" t="s">
        <v>204</v>
      </c>
      <c r="F944" t="s">
        <v>204</v>
      </c>
      <c r="G944" t="s">
        <v>204</v>
      </c>
      <c r="H944" t="s">
        <v>204</v>
      </c>
      <c r="I944" t="s">
        <v>204</v>
      </c>
      <c r="J944" t="s">
        <v>204</v>
      </c>
      <c r="K944" t="s">
        <v>204</v>
      </c>
      <c r="L944" t="s">
        <v>204</v>
      </c>
      <c r="M944" t="s">
        <v>204</v>
      </c>
      <c r="N944" t="s">
        <v>204</v>
      </c>
      <c r="O944" t="s">
        <v>204</v>
      </c>
      <c r="P944" t="s">
        <v>204</v>
      </c>
      <c r="Q944" s="80" t="s">
        <v>204</v>
      </c>
      <c r="R944" s="79"/>
      <c r="T944" t="s">
        <v>204</v>
      </c>
      <c r="U944" t="s">
        <v>204</v>
      </c>
      <c r="V944" t="s">
        <v>204</v>
      </c>
    </row>
    <row r="945" spans="2:22">
      <c r="B945" t="s">
        <v>204</v>
      </c>
      <c r="C945" s="79" t="s">
        <v>204</v>
      </c>
      <c r="E945" t="s">
        <v>204</v>
      </c>
      <c r="F945" t="s">
        <v>204</v>
      </c>
      <c r="G945" t="s">
        <v>204</v>
      </c>
      <c r="H945" t="s">
        <v>204</v>
      </c>
      <c r="I945" t="s">
        <v>204</v>
      </c>
      <c r="J945" t="s">
        <v>204</v>
      </c>
      <c r="K945" t="s">
        <v>204</v>
      </c>
      <c r="L945" t="s">
        <v>204</v>
      </c>
      <c r="M945" t="s">
        <v>204</v>
      </c>
      <c r="N945" t="s">
        <v>204</v>
      </c>
      <c r="O945" t="s">
        <v>204</v>
      </c>
      <c r="P945" t="s">
        <v>204</v>
      </c>
      <c r="Q945" s="80" t="s">
        <v>204</v>
      </c>
      <c r="R945" s="79"/>
      <c r="T945" t="s">
        <v>204</v>
      </c>
      <c r="U945" t="s">
        <v>204</v>
      </c>
      <c r="V945" t="s">
        <v>204</v>
      </c>
    </row>
    <row r="946" spans="2:22">
      <c r="B946" t="s">
        <v>204</v>
      </c>
      <c r="C946" s="79" t="s">
        <v>204</v>
      </c>
      <c r="E946" t="s">
        <v>204</v>
      </c>
      <c r="F946" t="s">
        <v>204</v>
      </c>
      <c r="G946" t="s">
        <v>204</v>
      </c>
      <c r="H946" t="s">
        <v>204</v>
      </c>
      <c r="I946" t="s">
        <v>204</v>
      </c>
      <c r="J946" t="s">
        <v>204</v>
      </c>
      <c r="K946" t="s">
        <v>204</v>
      </c>
      <c r="L946" t="s">
        <v>204</v>
      </c>
      <c r="M946" t="s">
        <v>204</v>
      </c>
      <c r="N946" t="s">
        <v>204</v>
      </c>
      <c r="O946" t="s">
        <v>204</v>
      </c>
      <c r="P946" t="s">
        <v>204</v>
      </c>
      <c r="Q946" s="80" t="s">
        <v>204</v>
      </c>
      <c r="R946" s="79"/>
      <c r="T946" t="s">
        <v>204</v>
      </c>
      <c r="U946" t="s">
        <v>204</v>
      </c>
      <c r="V946" t="s">
        <v>204</v>
      </c>
    </row>
    <row r="947" spans="2:22">
      <c r="B947" t="s">
        <v>204</v>
      </c>
      <c r="C947" s="79" t="s">
        <v>204</v>
      </c>
      <c r="E947" t="s">
        <v>204</v>
      </c>
      <c r="F947" t="s">
        <v>204</v>
      </c>
      <c r="G947" t="s">
        <v>204</v>
      </c>
      <c r="H947" t="s">
        <v>204</v>
      </c>
      <c r="I947" t="s">
        <v>204</v>
      </c>
      <c r="J947" t="s">
        <v>204</v>
      </c>
      <c r="K947" t="s">
        <v>204</v>
      </c>
      <c r="L947" t="s">
        <v>204</v>
      </c>
      <c r="M947" t="s">
        <v>204</v>
      </c>
      <c r="N947" t="s">
        <v>204</v>
      </c>
      <c r="O947" t="s">
        <v>204</v>
      </c>
      <c r="P947" t="s">
        <v>204</v>
      </c>
      <c r="Q947" s="80" t="s">
        <v>204</v>
      </c>
      <c r="R947" s="79"/>
      <c r="T947" t="s">
        <v>204</v>
      </c>
      <c r="U947" t="s">
        <v>204</v>
      </c>
      <c r="V947" t="s">
        <v>204</v>
      </c>
    </row>
    <row r="948" spans="2:22">
      <c r="B948" t="s">
        <v>204</v>
      </c>
      <c r="C948" s="79" t="s">
        <v>204</v>
      </c>
      <c r="E948" t="s">
        <v>204</v>
      </c>
      <c r="F948" t="s">
        <v>204</v>
      </c>
      <c r="G948" t="s">
        <v>204</v>
      </c>
      <c r="H948" t="s">
        <v>204</v>
      </c>
      <c r="I948" t="s">
        <v>204</v>
      </c>
      <c r="J948" t="s">
        <v>204</v>
      </c>
      <c r="K948" t="s">
        <v>204</v>
      </c>
      <c r="L948" t="s">
        <v>204</v>
      </c>
      <c r="M948" t="s">
        <v>204</v>
      </c>
      <c r="N948" t="s">
        <v>204</v>
      </c>
      <c r="O948" t="s">
        <v>204</v>
      </c>
      <c r="P948" t="s">
        <v>204</v>
      </c>
      <c r="Q948" s="80" t="s">
        <v>204</v>
      </c>
      <c r="R948" s="79"/>
      <c r="T948" t="s">
        <v>204</v>
      </c>
      <c r="U948" t="s">
        <v>204</v>
      </c>
      <c r="V948" t="s">
        <v>204</v>
      </c>
    </row>
    <row r="949" spans="2:22">
      <c r="B949" t="s">
        <v>204</v>
      </c>
      <c r="C949" s="79" t="s">
        <v>204</v>
      </c>
      <c r="E949" t="s">
        <v>204</v>
      </c>
      <c r="F949" t="s">
        <v>204</v>
      </c>
      <c r="G949" t="s">
        <v>204</v>
      </c>
      <c r="H949" t="s">
        <v>204</v>
      </c>
      <c r="I949" t="s">
        <v>204</v>
      </c>
      <c r="J949" t="s">
        <v>204</v>
      </c>
      <c r="K949" t="s">
        <v>204</v>
      </c>
      <c r="L949" t="s">
        <v>204</v>
      </c>
      <c r="M949" t="s">
        <v>204</v>
      </c>
      <c r="N949" t="s">
        <v>204</v>
      </c>
      <c r="O949" t="s">
        <v>204</v>
      </c>
      <c r="P949" t="s">
        <v>204</v>
      </c>
      <c r="Q949" s="80" t="s">
        <v>204</v>
      </c>
      <c r="R949" s="79"/>
      <c r="T949" t="s">
        <v>204</v>
      </c>
      <c r="U949" t="s">
        <v>204</v>
      </c>
      <c r="V949" t="s">
        <v>204</v>
      </c>
    </row>
    <row r="950" spans="2:22">
      <c r="B950" t="s">
        <v>204</v>
      </c>
      <c r="C950" s="79" t="s">
        <v>204</v>
      </c>
      <c r="E950" t="s">
        <v>204</v>
      </c>
      <c r="F950" t="s">
        <v>204</v>
      </c>
      <c r="G950" t="s">
        <v>204</v>
      </c>
      <c r="H950" t="s">
        <v>204</v>
      </c>
      <c r="I950" t="s">
        <v>204</v>
      </c>
      <c r="J950" t="s">
        <v>204</v>
      </c>
      <c r="K950" t="s">
        <v>204</v>
      </c>
      <c r="L950" t="s">
        <v>204</v>
      </c>
      <c r="M950" t="s">
        <v>204</v>
      </c>
      <c r="N950" t="s">
        <v>204</v>
      </c>
      <c r="O950" t="s">
        <v>204</v>
      </c>
      <c r="P950" t="s">
        <v>204</v>
      </c>
      <c r="Q950" s="80" t="s">
        <v>204</v>
      </c>
      <c r="R950" s="79"/>
      <c r="T950" t="s">
        <v>204</v>
      </c>
      <c r="U950" t="s">
        <v>204</v>
      </c>
      <c r="V950" t="s">
        <v>204</v>
      </c>
    </row>
    <row r="951" spans="2:22">
      <c r="B951" t="s">
        <v>204</v>
      </c>
      <c r="C951" s="79" t="s">
        <v>204</v>
      </c>
      <c r="E951" t="s">
        <v>204</v>
      </c>
      <c r="F951" t="s">
        <v>204</v>
      </c>
      <c r="G951" t="s">
        <v>204</v>
      </c>
      <c r="H951" t="s">
        <v>204</v>
      </c>
      <c r="I951" t="s">
        <v>204</v>
      </c>
      <c r="J951" t="s">
        <v>204</v>
      </c>
      <c r="K951" t="s">
        <v>204</v>
      </c>
      <c r="L951" t="s">
        <v>204</v>
      </c>
      <c r="M951" t="s">
        <v>204</v>
      </c>
      <c r="N951" t="s">
        <v>204</v>
      </c>
      <c r="O951" t="s">
        <v>204</v>
      </c>
      <c r="P951" t="s">
        <v>204</v>
      </c>
      <c r="Q951" s="80" t="s">
        <v>204</v>
      </c>
      <c r="R951" s="79"/>
      <c r="T951" t="s">
        <v>204</v>
      </c>
      <c r="U951" t="s">
        <v>204</v>
      </c>
      <c r="V951" t="s">
        <v>204</v>
      </c>
    </row>
    <row r="952" spans="2:22">
      <c r="B952" t="s">
        <v>204</v>
      </c>
      <c r="C952" s="79" t="s">
        <v>204</v>
      </c>
      <c r="E952" t="s">
        <v>204</v>
      </c>
      <c r="F952" t="s">
        <v>204</v>
      </c>
      <c r="G952" t="s">
        <v>204</v>
      </c>
      <c r="H952" t="s">
        <v>204</v>
      </c>
      <c r="I952" t="s">
        <v>204</v>
      </c>
      <c r="J952" t="s">
        <v>204</v>
      </c>
      <c r="K952" t="s">
        <v>204</v>
      </c>
      <c r="L952" t="s">
        <v>204</v>
      </c>
      <c r="M952" t="s">
        <v>204</v>
      </c>
      <c r="N952" t="s">
        <v>204</v>
      </c>
      <c r="O952" t="s">
        <v>204</v>
      </c>
      <c r="P952" t="s">
        <v>204</v>
      </c>
      <c r="Q952" s="80" t="s">
        <v>204</v>
      </c>
      <c r="R952" s="79"/>
      <c r="T952" t="s">
        <v>204</v>
      </c>
      <c r="U952" t="s">
        <v>204</v>
      </c>
      <c r="V952" t="s">
        <v>204</v>
      </c>
    </row>
    <row r="953" spans="2:22">
      <c r="B953" t="s">
        <v>204</v>
      </c>
      <c r="C953" s="79" t="s">
        <v>204</v>
      </c>
      <c r="E953" t="s">
        <v>204</v>
      </c>
      <c r="F953" t="s">
        <v>204</v>
      </c>
      <c r="G953" t="s">
        <v>204</v>
      </c>
      <c r="H953" t="s">
        <v>204</v>
      </c>
      <c r="I953" t="s">
        <v>204</v>
      </c>
      <c r="J953" t="s">
        <v>204</v>
      </c>
      <c r="K953" t="s">
        <v>204</v>
      </c>
      <c r="L953" t="s">
        <v>204</v>
      </c>
      <c r="M953" t="s">
        <v>204</v>
      </c>
      <c r="N953" t="s">
        <v>204</v>
      </c>
      <c r="O953" t="s">
        <v>204</v>
      </c>
      <c r="P953" t="s">
        <v>204</v>
      </c>
      <c r="Q953" s="80" t="s">
        <v>204</v>
      </c>
      <c r="R953" s="79"/>
      <c r="T953" t="s">
        <v>204</v>
      </c>
      <c r="U953" t="s">
        <v>204</v>
      </c>
      <c r="V953" t="s">
        <v>204</v>
      </c>
    </row>
    <row r="954" spans="2:22">
      <c r="B954" t="s">
        <v>204</v>
      </c>
      <c r="C954" s="79" t="s">
        <v>204</v>
      </c>
      <c r="E954" t="s">
        <v>204</v>
      </c>
      <c r="F954" t="s">
        <v>204</v>
      </c>
      <c r="G954" t="s">
        <v>204</v>
      </c>
      <c r="H954" t="s">
        <v>204</v>
      </c>
      <c r="I954" t="s">
        <v>204</v>
      </c>
      <c r="J954" t="s">
        <v>204</v>
      </c>
      <c r="K954" t="s">
        <v>204</v>
      </c>
      <c r="L954" t="s">
        <v>204</v>
      </c>
      <c r="M954" t="s">
        <v>204</v>
      </c>
      <c r="N954" t="s">
        <v>204</v>
      </c>
      <c r="O954" t="s">
        <v>204</v>
      </c>
      <c r="P954" t="s">
        <v>204</v>
      </c>
      <c r="Q954" s="80" t="s">
        <v>204</v>
      </c>
      <c r="R954" s="79"/>
      <c r="T954" t="s">
        <v>204</v>
      </c>
      <c r="U954" t="s">
        <v>204</v>
      </c>
      <c r="V954" t="s">
        <v>204</v>
      </c>
    </row>
    <row r="955" spans="2:22">
      <c r="B955" t="s">
        <v>204</v>
      </c>
      <c r="C955" s="79" t="s">
        <v>204</v>
      </c>
      <c r="E955" t="s">
        <v>204</v>
      </c>
      <c r="F955" t="s">
        <v>204</v>
      </c>
      <c r="G955" t="s">
        <v>204</v>
      </c>
      <c r="H955" t="s">
        <v>204</v>
      </c>
      <c r="I955" t="s">
        <v>204</v>
      </c>
      <c r="J955" t="s">
        <v>204</v>
      </c>
      <c r="K955" t="s">
        <v>204</v>
      </c>
      <c r="L955" t="s">
        <v>204</v>
      </c>
      <c r="M955" t="s">
        <v>204</v>
      </c>
      <c r="N955" t="s">
        <v>204</v>
      </c>
      <c r="O955" t="s">
        <v>204</v>
      </c>
      <c r="P955" t="s">
        <v>204</v>
      </c>
      <c r="Q955" s="80" t="s">
        <v>204</v>
      </c>
      <c r="R955" s="79"/>
      <c r="T955" t="s">
        <v>204</v>
      </c>
      <c r="U955" t="s">
        <v>204</v>
      </c>
      <c r="V955" t="s">
        <v>204</v>
      </c>
    </row>
    <row r="956" spans="2:22">
      <c r="B956" t="s">
        <v>204</v>
      </c>
      <c r="C956" s="79" t="s">
        <v>204</v>
      </c>
      <c r="E956" t="s">
        <v>204</v>
      </c>
      <c r="F956" t="s">
        <v>204</v>
      </c>
      <c r="G956" t="s">
        <v>204</v>
      </c>
      <c r="H956" t="s">
        <v>204</v>
      </c>
      <c r="I956" t="s">
        <v>204</v>
      </c>
      <c r="J956" t="s">
        <v>204</v>
      </c>
      <c r="K956" t="s">
        <v>204</v>
      </c>
      <c r="L956" t="s">
        <v>204</v>
      </c>
      <c r="M956" t="s">
        <v>204</v>
      </c>
      <c r="N956" t="s">
        <v>204</v>
      </c>
      <c r="O956" t="s">
        <v>204</v>
      </c>
      <c r="P956" t="s">
        <v>204</v>
      </c>
      <c r="Q956" s="80" t="s">
        <v>204</v>
      </c>
      <c r="R956" s="79"/>
      <c r="T956" t="s">
        <v>204</v>
      </c>
      <c r="U956" t="s">
        <v>204</v>
      </c>
      <c r="V956" t="s">
        <v>204</v>
      </c>
    </row>
    <row r="957" spans="2:22">
      <c r="B957" t="s">
        <v>204</v>
      </c>
      <c r="C957" s="79" t="s">
        <v>204</v>
      </c>
      <c r="E957" t="s">
        <v>204</v>
      </c>
      <c r="F957" t="s">
        <v>204</v>
      </c>
      <c r="G957" t="s">
        <v>204</v>
      </c>
      <c r="H957" t="s">
        <v>204</v>
      </c>
      <c r="I957" t="s">
        <v>204</v>
      </c>
      <c r="J957" t="s">
        <v>204</v>
      </c>
      <c r="K957" t="s">
        <v>204</v>
      </c>
      <c r="L957" t="s">
        <v>204</v>
      </c>
      <c r="M957" t="s">
        <v>204</v>
      </c>
      <c r="N957" t="s">
        <v>204</v>
      </c>
      <c r="O957" t="s">
        <v>204</v>
      </c>
      <c r="P957" t="s">
        <v>204</v>
      </c>
      <c r="Q957" s="80" t="s">
        <v>204</v>
      </c>
      <c r="R957" s="79"/>
      <c r="T957" t="s">
        <v>204</v>
      </c>
      <c r="U957" t="s">
        <v>204</v>
      </c>
      <c r="V957" t="s">
        <v>204</v>
      </c>
    </row>
    <row r="958" spans="2:22">
      <c r="B958" t="s">
        <v>204</v>
      </c>
      <c r="C958" s="79" t="s">
        <v>204</v>
      </c>
      <c r="E958" t="s">
        <v>204</v>
      </c>
      <c r="F958" t="s">
        <v>204</v>
      </c>
      <c r="G958" t="s">
        <v>204</v>
      </c>
      <c r="H958" t="s">
        <v>204</v>
      </c>
      <c r="I958" t="s">
        <v>204</v>
      </c>
      <c r="J958" t="s">
        <v>204</v>
      </c>
      <c r="K958" t="s">
        <v>204</v>
      </c>
      <c r="L958" t="s">
        <v>204</v>
      </c>
      <c r="M958" t="s">
        <v>204</v>
      </c>
      <c r="N958" t="s">
        <v>204</v>
      </c>
      <c r="O958" t="s">
        <v>204</v>
      </c>
      <c r="P958" t="s">
        <v>204</v>
      </c>
      <c r="Q958" s="80" t="s">
        <v>204</v>
      </c>
      <c r="R958" s="79"/>
      <c r="T958" t="s">
        <v>204</v>
      </c>
      <c r="U958" t="s">
        <v>204</v>
      </c>
      <c r="V958" t="s">
        <v>204</v>
      </c>
    </row>
    <row r="959" spans="2:22">
      <c r="B959" t="s">
        <v>204</v>
      </c>
      <c r="C959" s="79" t="s">
        <v>204</v>
      </c>
      <c r="E959" t="s">
        <v>204</v>
      </c>
      <c r="F959" t="s">
        <v>204</v>
      </c>
      <c r="G959" t="s">
        <v>204</v>
      </c>
      <c r="H959" t="s">
        <v>204</v>
      </c>
      <c r="I959" t="s">
        <v>204</v>
      </c>
      <c r="J959" t="s">
        <v>204</v>
      </c>
      <c r="K959" t="s">
        <v>204</v>
      </c>
      <c r="L959" t="s">
        <v>204</v>
      </c>
      <c r="M959" t="s">
        <v>204</v>
      </c>
      <c r="N959" t="s">
        <v>204</v>
      </c>
      <c r="O959" t="s">
        <v>204</v>
      </c>
      <c r="P959" t="s">
        <v>204</v>
      </c>
      <c r="Q959" s="80" t="s">
        <v>204</v>
      </c>
      <c r="R959" s="79"/>
      <c r="T959" t="s">
        <v>204</v>
      </c>
      <c r="U959" t="s">
        <v>204</v>
      </c>
      <c r="V959" t="s">
        <v>204</v>
      </c>
    </row>
    <row r="960" spans="2:22">
      <c r="B960" t="s">
        <v>204</v>
      </c>
      <c r="C960" s="79" t="s">
        <v>204</v>
      </c>
      <c r="E960" t="s">
        <v>204</v>
      </c>
      <c r="F960" t="s">
        <v>204</v>
      </c>
      <c r="G960" t="s">
        <v>204</v>
      </c>
      <c r="H960" t="s">
        <v>204</v>
      </c>
      <c r="I960" t="s">
        <v>204</v>
      </c>
      <c r="J960" t="s">
        <v>204</v>
      </c>
      <c r="K960" t="s">
        <v>204</v>
      </c>
      <c r="L960" t="s">
        <v>204</v>
      </c>
      <c r="M960" t="s">
        <v>204</v>
      </c>
      <c r="N960" t="s">
        <v>204</v>
      </c>
      <c r="O960" t="s">
        <v>204</v>
      </c>
      <c r="P960" t="s">
        <v>204</v>
      </c>
      <c r="Q960" s="80" t="s">
        <v>204</v>
      </c>
      <c r="R960" s="79"/>
      <c r="T960" t="s">
        <v>204</v>
      </c>
      <c r="U960" t="s">
        <v>204</v>
      </c>
      <c r="V960" t="s">
        <v>204</v>
      </c>
    </row>
    <row r="961" spans="2:22">
      <c r="B961" t="s">
        <v>204</v>
      </c>
      <c r="C961" s="79" t="s">
        <v>204</v>
      </c>
      <c r="E961" t="s">
        <v>204</v>
      </c>
      <c r="F961" t="s">
        <v>204</v>
      </c>
      <c r="G961" t="s">
        <v>204</v>
      </c>
      <c r="H961" t="s">
        <v>204</v>
      </c>
      <c r="I961" t="s">
        <v>204</v>
      </c>
      <c r="J961" t="s">
        <v>204</v>
      </c>
      <c r="K961" t="s">
        <v>204</v>
      </c>
      <c r="L961" t="s">
        <v>204</v>
      </c>
      <c r="M961" t="s">
        <v>204</v>
      </c>
      <c r="N961" t="s">
        <v>204</v>
      </c>
      <c r="O961" t="s">
        <v>204</v>
      </c>
      <c r="P961" t="s">
        <v>204</v>
      </c>
      <c r="Q961" s="80" t="s">
        <v>204</v>
      </c>
      <c r="R961" s="79"/>
      <c r="T961" t="s">
        <v>204</v>
      </c>
      <c r="U961" t="s">
        <v>204</v>
      </c>
      <c r="V961" t="s">
        <v>204</v>
      </c>
    </row>
    <row r="962" spans="2:22">
      <c r="B962" t="s">
        <v>204</v>
      </c>
      <c r="C962" s="79" t="s">
        <v>204</v>
      </c>
      <c r="E962" t="s">
        <v>204</v>
      </c>
      <c r="F962" t="s">
        <v>204</v>
      </c>
      <c r="G962" t="s">
        <v>204</v>
      </c>
      <c r="H962" t="s">
        <v>204</v>
      </c>
      <c r="I962" t="s">
        <v>204</v>
      </c>
      <c r="J962" t="s">
        <v>204</v>
      </c>
      <c r="K962" t="s">
        <v>204</v>
      </c>
      <c r="L962" t="s">
        <v>204</v>
      </c>
      <c r="M962" t="s">
        <v>204</v>
      </c>
      <c r="N962" t="s">
        <v>204</v>
      </c>
      <c r="O962" t="s">
        <v>204</v>
      </c>
      <c r="P962" t="s">
        <v>204</v>
      </c>
      <c r="Q962" s="80" t="s">
        <v>204</v>
      </c>
      <c r="R962" s="79"/>
      <c r="T962" t="s">
        <v>204</v>
      </c>
      <c r="U962" t="s">
        <v>204</v>
      </c>
      <c r="V962" t="s">
        <v>204</v>
      </c>
    </row>
    <row r="963" spans="2:22">
      <c r="B963" t="s">
        <v>204</v>
      </c>
      <c r="C963" s="79" t="s">
        <v>204</v>
      </c>
      <c r="E963" t="s">
        <v>204</v>
      </c>
      <c r="F963" t="s">
        <v>204</v>
      </c>
      <c r="G963" t="s">
        <v>204</v>
      </c>
      <c r="H963" t="s">
        <v>204</v>
      </c>
      <c r="I963" t="s">
        <v>204</v>
      </c>
      <c r="J963" t="s">
        <v>204</v>
      </c>
      <c r="K963" t="s">
        <v>204</v>
      </c>
      <c r="L963" t="s">
        <v>204</v>
      </c>
      <c r="M963" t="s">
        <v>204</v>
      </c>
      <c r="N963" t="s">
        <v>204</v>
      </c>
      <c r="O963" t="s">
        <v>204</v>
      </c>
      <c r="P963" t="s">
        <v>204</v>
      </c>
      <c r="Q963" s="80" t="s">
        <v>204</v>
      </c>
      <c r="R963" s="79"/>
      <c r="T963" t="s">
        <v>204</v>
      </c>
      <c r="U963" t="s">
        <v>204</v>
      </c>
      <c r="V963" t="s">
        <v>204</v>
      </c>
    </row>
    <row r="964" spans="2:22">
      <c r="B964" t="s">
        <v>204</v>
      </c>
      <c r="C964" s="79" t="s">
        <v>204</v>
      </c>
      <c r="E964" t="s">
        <v>204</v>
      </c>
      <c r="F964" t="s">
        <v>204</v>
      </c>
      <c r="G964" t="s">
        <v>204</v>
      </c>
      <c r="H964" t="s">
        <v>204</v>
      </c>
      <c r="I964" t="s">
        <v>204</v>
      </c>
      <c r="J964" t="s">
        <v>204</v>
      </c>
      <c r="K964" t="s">
        <v>204</v>
      </c>
      <c r="L964" t="s">
        <v>204</v>
      </c>
      <c r="M964" t="s">
        <v>204</v>
      </c>
      <c r="N964" t="s">
        <v>204</v>
      </c>
      <c r="O964" t="s">
        <v>204</v>
      </c>
      <c r="P964" t="s">
        <v>204</v>
      </c>
      <c r="Q964" s="80" t="s">
        <v>204</v>
      </c>
      <c r="R964" s="79"/>
      <c r="T964" t="s">
        <v>204</v>
      </c>
      <c r="U964" t="s">
        <v>204</v>
      </c>
      <c r="V964" t="s">
        <v>204</v>
      </c>
    </row>
    <row r="965" spans="2:22">
      <c r="B965" t="s">
        <v>204</v>
      </c>
      <c r="C965" s="79" t="s">
        <v>204</v>
      </c>
      <c r="E965" t="s">
        <v>204</v>
      </c>
      <c r="F965" t="s">
        <v>204</v>
      </c>
      <c r="G965" t="s">
        <v>204</v>
      </c>
      <c r="H965" t="s">
        <v>204</v>
      </c>
      <c r="I965" t="s">
        <v>204</v>
      </c>
      <c r="J965" t="s">
        <v>204</v>
      </c>
      <c r="K965" t="s">
        <v>204</v>
      </c>
      <c r="L965" t="s">
        <v>204</v>
      </c>
      <c r="M965" t="s">
        <v>204</v>
      </c>
      <c r="N965" t="s">
        <v>204</v>
      </c>
      <c r="O965" t="s">
        <v>204</v>
      </c>
      <c r="P965" t="s">
        <v>204</v>
      </c>
      <c r="Q965" s="80" t="s">
        <v>204</v>
      </c>
      <c r="R965" s="79"/>
      <c r="T965" t="s">
        <v>204</v>
      </c>
      <c r="U965" t="s">
        <v>204</v>
      </c>
      <c r="V965" t="s">
        <v>204</v>
      </c>
    </row>
    <row r="966" spans="2:22">
      <c r="B966" t="s">
        <v>204</v>
      </c>
      <c r="C966" s="79" t="s">
        <v>204</v>
      </c>
      <c r="E966" t="s">
        <v>204</v>
      </c>
      <c r="F966" t="s">
        <v>204</v>
      </c>
      <c r="G966" t="s">
        <v>204</v>
      </c>
      <c r="H966" t="s">
        <v>204</v>
      </c>
      <c r="I966" t="s">
        <v>204</v>
      </c>
      <c r="J966" t="s">
        <v>204</v>
      </c>
      <c r="K966" t="s">
        <v>204</v>
      </c>
      <c r="L966" t="s">
        <v>204</v>
      </c>
      <c r="M966" t="s">
        <v>204</v>
      </c>
      <c r="N966" t="s">
        <v>204</v>
      </c>
      <c r="O966" t="s">
        <v>204</v>
      </c>
      <c r="P966" t="s">
        <v>204</v>
      </c>
      <c r="Q966" s="80" t="s">
        <v>204</v>
      </c>
      <c r="R966" s="79"/>
      <c r="T966" t="s">
        <v>204</v>
      </c>
      <c r="U966" t="s">
        <v>204</v>
      </c>
      <c r="V966" t="s">
        <v>204</v>
      </c>
    </row>
    <row r="967" spans="2:22">
      <c r="B967" t="s">
        <v>204</v>
      </c>
      <c r="C967" s="79" t="s">
        <v>204</v>
      </c>
      <c r="E967" t="s">
        <v>204</v>
      </c>
      <c r="F967" t="s">
        <v>204</v>
      </c>
      <c r="G967" t="s">
        <v>204</v>
      </c>
      <c r="H967" t="s">
        <v>204</v>
      </c>
      <c r="I967" t="s">
        <v>204</v>
      </c>
      <c r="J967" t="s">
        <v>204</v>
      </c>
      <c r="K967" t="s">
        <v>204</v>
      </c>
      <c r="L967" t="s">
        <v>204</v>
      </c>
      <c r="M967" t="s">
        <v>204</v>
      </c>
      <c r="N967" t="s">
        <v>204</v>
      </c>
      <c r="O967" t="s">
        <v>204</v>
      </c>
      <c r="P967" t="s">
        <v>204</v>
      </c>
      <c r="Q967" s="80" t="s">
        <v>204</v>
      </c>
      <c r="R967" s="79"/>
      <c r="T967" t="s">
        <v>204</v>
      </c>
      <c r="U967" t="s">
        <v>204</v>
      </c>
      <c r="V967" t="s">
        <v>204</v>
      </c>
    </row>
    <row r="968" spans="2:22">
      <c r="B968" t="s">
        <v>204</v>
      </c>
      <c r="C968" s="79" t="s">
        <v>204</v>
      </c>
      <c r="E968" t="s">
        <v>204</v>
      </c>
      <c r="F968" t="s">
        <v>204</v>
      </c>
      <c r="G968" t="s">
        <v>204</v>
      </c>
      <c r="H968" t="s">
        <v>204</v>
      </c>
      <c r="I968" t="s">
        <v>204</v>
      </c>
      <c r="J968" t="s">
        <v>204</v>
      </c>
      <c r="K968" t="s">
        <v>204</v>
      </c>
      <c r="L968" t="s">
        <v>204</v>
      </c>
      <c r="M968" t="s">
        <v>204</v>
      </c>
      <c r="N968" t="s">
        <v>204</v>
      </c>
      <c r="O968" t="s">
        <v>204</v>
      </c>
      <c r="P968" t="s">
        <v>204</v>
      </c>
      <c r="Q968" s="80" t="s">
        <v>204</v>
      </c>
      <c r="R968" s="79"/>
      <c r="T968" t="s">
        <v>204</v>
      </c>
      <c r="U968" t="s">
        <v>204</v>
      </c>
      <c r="V968" t="s">
        <v>204</v>
      </c>
    </row>
    <row r="969" spans="2:22">
      <c r="B969" t="s">
        <v>204</v>
      </c>
      <c r="C969" s="79" t="s">
        <v>204</v>
      </c>
      <c r="E969" t="s">
        <v>204</v>
      </c>
      <c r="F969" t="s">
        <v>204</v>
      </c>
      <c r="G969" t="s">
        <v>204</v>
      </c>
      <c r="H969" t="s">
        <v>204</v>
      </c>
      <c r="I969" t="s">
        <v>204</v>
      </c>
      <c r="J969" t="s">
        <v>204</v>
      </c>
      <c r="K969" t="s">
        <v>204</v>
      </c>
      <c r="L969" t="s">
        <v>204</v>
      </c>
      <c r="M969" t="s">
        <v>204</v>
      </c>
      <c r="N969" t="s">
        <v>204</v>
      </c>
      <c r="O969" t="s">
        <v>204</v>
      </c>
      <c r="P969" t="s">
        <v>204</v>
      </c>
      <c r="Q969" s="80" t="s">
        <v>204</v>
      </c>
      <c r="R969" s="79"/>
      <c r="T969" t="s">
        <v>204</v>
      </c>
      <c r="U969" t="s">
        <v>204</v>
      </c>
      <c r="V969" t="s">
        <v>204</v>
      </c>
    </row>
    <row r="970" spans="2:22">
      <c r="B970" t="s">
        <v>204</v>
      </c>
      <c r="C970" s="79" t="s">
        <v>204</v>
      </c>
      <c r="E970" t="s">
        <v>204</v>
      </c>
      <c r="F970" t="s">
        <v>204</v>
      </c>
      <c r="G970" t="s">
        <v>204</v>
      </c>
      <c r="H970" t="s">
        <v>204</v>
      </c>
      <c r="I970" t="s">
        <v>204</v>
      </c>
      <c r="J970" t="s">
        <v>204</v>
      </c>
      <c r="K970" t="s">
        <v>204</v>
      </c>
      <c r="L970" t="s">
        <v>204</v>
      </c>
      <c r="M970" t="s">
        <v>204</v>
      </c>
      <c r="N970" t="s">
        <v>204</v>
      </c>
      <c r="O970" t="s">
        <v>204</v>
      </c>
      <c r="P970" t="s">
        <v>204</v>
      </c>
      <c r="Q970" s="80" t="s">
        <v>204</v>
      </c>
      <c r="R970" s="79"/>
      <c r="T970" t="s">
        <v>204</v>
      </c>
      <c r="U970" t="s">
        <v>204</v>
      </c>
      <c r="V970" t="s">
        <v>204</v>
      </c>
    </row>
    <row r="971" spans="2:22">
      <c r="B971" t="s">
        <v>204</v>
      </c>
      <c r="C971" s="79" t="s">
        <v>204</v>
      </c>
      <c r="E971" t="s">
        <v>204</v>
      </c>
      <c r="F971" t="s">
        <v>204</v>
      </c>
      <c r="G971" t="s">
        <v>204</v>
      </c>
      <c r="H971" t="s">
        <v>204</v>
      </c>
      <c r="I971" t="s">
        <v>204</v>
      </c>
      <c r="J971" t="s">
        <v>204</v>
      </c>
      <c r="K971" t="s">
        <v>204</v>
      </c>
      <c r="L971" t="s">
        <v>204</v>
      </c>
      <c r="M971" t="s">
        <v>204</v>
      </c>
      <c r="N971" t="s">
        <v>204</v>
      </c>
      <c r="O971" t="s">
        <v>204</v>
      </c>
      <c r="P971" t="s">
        <v>204</v>
      </c>
      <c r="Q971" s="80" t="s">
        <v>204</v>
      </c>
      <c r="R971" s="79"/>
      <c r="T971" t="s">
        <v>204</v>
      </c>
      <c r="U971" t="s">
        <v>204</v>
      </c>
      <c r="V971" t="s">
        <v>204</v>
      </c>
    </row>
    <row r="972" spans="2:22">
      <c r="B972" t="s">
        <v>204</v>
      </c>
      <c r="C972" s="79" t="s">
        <v>204</v>
      </c>
      <c r="E972" t="s">
        <v>204</v>
      </c>
      <c r="F972" t="s">
        <v>204</v>
      </c>
      <c r="G972" t="s">
        <v>204</v>
      </c>
      <c r="H972" t="s">
        <v>204</v>
      </c>
      <c r="I972" t="s">
        <v>204</v>
      </c>
      <c r="J972" t="s">
        <v>204</v>
      </c>
      <c r="K972" t="s">
        <v>204</v>
      </c>
      <c r="L972" t="s">
        <v>204</v>
      </c>
      <c r="M972" t="s">
        <v>204</v>
      </c>
      <c r="N972" t="s">
        <v>204</v>
      </c>
      <c r="O972" t="s">
        <v>204</v>
      </c>
      <c r="P972" t="s">
        <v>204</v>
      </c>
      <c r="Q972" s="80" t="s">
        <v>204</v>
      </c>
      <c r="R972" s="79"/>
      <c r="T972" t="s">
        <v>204</v>
      </c>
      <c r="U972" t="s">
        <v>204</v>
      </c>
      <c r="V972" t="s">
        <v>204</v>
      </c>
    </row>
    <row r="973" spans="2:22">
      <c r="B973" t="s">
        <v>204</v>
      </c>
      <c r="C973" s="79" t="s">
        <v>204</v>
      </c>
      <c r="E973" t="s">
        <v>204</v>
      </c>
      <c r="F973" t="s">
        <v>204</v>
      </c>
      <c r="G973" t="s">
        <v>204</v>
      </c>
      <c r="H973" t="s">
        <v>204</v>
      </c>
      <c r="I973" t="s">
        <v>204</v>
      </c>
      <c r="J973" t="s">
        <v>204</v>
      </c>
      <c r="K973" t="s">
        <v>204</v>
      </c>
      <c r="L973" t="s">
        <v>204</v>
      </c>
      <c r="M973" t="s">
        <v>204</v>
      </c>
      <c r="N973" t="s">
        <v>204</v>
      </c>
      <c r="O973" t="s">
        <v>204</v>
      </c>
      <c r="P973" t="s">
        <v>204</v>
      </c>
      <c r="Q973" s="80" t="s">
        <v>204</v>
      </c>
      <c r="R973" s="79"/>
      <c r="T973" t="s">
        <v>204</v>
      </c>
      <c r="U973" t="s">
        <v>204</v>
      </c>
      <c r="V973" t="s">
        <v>204</v>
      </c>
    </row>
    <row r="974" spans="2:22">
      <c r="B974" t="s">
        <v>204</v>
      </c>
      <c r="C974" s="79" t="s">
        <v>204</v>
      </c>
      <c r="E974" t="s">
        <v>204</v>
      </c>
      <c r="F974" t="s">
        <v>204</v>
      </c>
      <c r="G974" t="s">
        <v>204</v>
      </c>
      <c r="H974" t="s">
        <v>204</v>
      </c>
      <c r="I974" t="s">
        <v>204</v>
      </c>
      <c r="J974" t="s">
        <v>204</v>
      </c>
      <c r="K974" t="s">
        <v>204</v>
      </c>
      <c r="L974" t="s">
        <v>204</v>
      </c>
      <c r="M974" t="s">
        <v>204</v>
      </c>
      <c r="N974" t="s">
        <v>204</v>
      </c>
      <c r="O974" t="s">
        <v>204</v>
      </c>
      <c r="P974" t="s">
        <v>204</v>
      </c>
      <c r="Q974" s="80" t="s">
        <v>204</v>
      </c>
      <c r="R974" s="79"/>
      <c r="T974" t="s">
        <v>204</v>
      </c>
      <c r="U974" t="s">
        <v>204</v>
      </c>
      <c r="V974" t="s">
        <v>204</v>
      </c>
    </row>
    <row r="975" spans="2:22">
      <c r="B975" t="s">
        <v>204</v>
      </c>
      <c r="C975" s="79" t="s">
        <v>204</v>
      </c>
      <c r="E975" t="s">
        <v>204</v>
      </c>
      <c r="F975" t="s">
        <v>204</v>
      </c>
      <c r="G975" t="s">
        <v>204</v>
      </c>
      <c r="H975" t="s">
        <v>204</v>
      </c>
      <c r="I975" t="s">
        <v>204</v>
      </c>
      <c r="J975" t="s">
        <v>204</v>
      </c>
      <c r="K975" t="s">
        <v>204</v>
      </c>
      <c r="L975" t="s">
        <v>204</v>
      </c>
      <c r="M975" t="s">
        <v>204</v>
      </c>
      <c r="N975" t="s">
        <v>204</v>
      </c>
      <c r="O975" t="s">
        <v>204</v>
      </c>
      <c r="P975" t="s">
        <v>204</v>
      </c>
      <c r="Q975" s="80" t="s">
        <v>204</v>
      </c>
      <c r="R975" s="79"/>
      <c r="T975" t="s">
        <v>204</v>
      </c>
      <c r="U975" t="s">
        <v>204</v>
      </c>
      <c r="V975" t="s">
        <v>204</v>
      </c>
    </row>
    <row r="976" spans="2:22">
      <c r="B976" t="s">
        <v>204</v>
      </c>
      <c r="C976" s="79" t="s">
        <v>204</v>
      </c>
      <c r="E976" t="s">
        <v>204</v>
      </c>
      <c r="F976" t="s">
        <v>204</v>
      </c>
      <c r="G976" t="s">
        <v>204</v>
      </c>
      <c r="H976" t="s">
        <v>204</v>
      </c>
      <c r="I976" t="s">
        <v>204</v>
      </c>
      <c r="J976" t="s">
        <v>204</v>
      </c>
      <c r="K976" t="s">
        <v>204</v>
      </c>
      <c r="L976" t="s">
        <v>204</v>
      </c>
      <c r="M976" t="s">
        <v>204</v>
      </c>
      <c r="N976" t="s">
        <v>204</v>
      </c>
      <c r="O976" t="s">
        <v>204</v>
      </c>
      <c r="P976" t="s">
        <v>204</v>
      </c>
      <c r="Q976" s="80" t="s">
        <v>204</v>
      </c>
      <c r="R976" s="79"/>
      <c r="T976" t="s">
        <v>204</v>
      </c>
      <c r="U976" t="s">
        <v>204</v>
      </c>
      <c r="V976" t="s">
        <v>204</v>
      </c>
    </row>
    <row r="977" spans="2:22">
      <c r="B977" t="s">
        <v>204</v>
      </c>
      <c r="C977" s="79" t="s">
        <v>204</v>
      </c>
      <c r="E977" t="s">
        <v>204</v>
      </c>
      <c r="F977" t="s">
        <v>204</v>
      </c>
      <c r="G977" t="s">
        <v>204</v>
      </c>
      <c r="H977" t="s">
        <v>204</v>
      </c>
      <c r="I977" t="s">
        <v>204</v>
      </c>
      <c r="J977" t="s">
        <v>204</v>
      </c>
      <c r="K977" t="s">
        <v>204</v>
      </c>
      <c r="L977" t="s">
        <v>204</v>
      </c>
      <c r="M977" t="s">
        <v>204</v>
      </c>
      <c r="N977" t="s">
        <v>204</v>
      </c>
      <c r="O977" t="s">
        <v>204</v>
      </c>
      <c r="P977" t="s">
        <v>204</v>
      </c>
      <c r="Q977" s="80" t="s">
        <v>204</v>
      </c>
      <c r="R977" s="79"/>
      <c r="T977" t="s">
        <v>204</v>
      </c>
      <c r="U977" t="s">
        <v>204</v>
      </c>
      <c r="V977" t="s">
        <v>204</v>
      </c>
    </row>
    <row r="978" spans="2:22">
      <c r="B978" t="s">
        <v>204</v>
      </c>
      <c r="C978" s="79" t="s">
        <v>204</v>
      </c>
      <c r="E978" t="s">
        <v>204</v>
      </c>
      <c r="F978" t="s">
        <v>204</v>
      </c>
      <c r="G978" t="s">
        <v>204</v>
      </c>
      <c r="H978" t="s">
        <v>204</v>
      </c>
      <c r="I978" t="s">
        <v>204</v>
      </c>
      <c r="J978" t="s">
        <v>204</v>
      </c>
      <c r="K978" t="s">
        <v>204</v>
      </c>
      <c r="L978" t="s">
        <v>204</v>
      </c>
      <c r="M978" t="s">
        <v>204</v>
      </c>
      <c r="N978" t="s">
        <v>204</v>
      </c>
      <c r="O978" t="s">
        <v>204</v>
      </c>
      <c r="P978" t="s">
        <v>204</v>
      </c>
      <c r="Q978" s="80" t="s">
        <v>204</v>
      </c>
      <c r="R978" s="79"/>
      <c r="T978" t="s">
        <v>204</v>
      </c>
      <c r="U978" t="s">
        <v>204</v>
      </c>
      <c r="V978" t="s">
        <v>204</v>
      </c>
    </row>
    <row r="979" spans="2:22">
      <c r="B979" t="s">
        <v>204</v>
      </c>
      <c r="C979" s="79" t="s">
        <v>204</v>
      </c>
      <c r="E979" t="s">
        <v>204</v>
      </c>
      <c r="F979" t="s">
        <v>204</v>
      </c>
      <c r="G979" t="s">
        <v>204</v>
      </c>
      <c r="H979" t="s">
        <v>204</v>
      </c>
      <c r="I979" t="s">
        <v>204</v>
      </c>
      <c r="J979" t="s">
        <v>204</v>
      </c>
      <c r="K979" t="s">
        <v>204</v>
      </c>
      <c r="L979" t="s">
        <v>204</v>
      </c>
      <c r="M979" t="s">
        <v>204</v>
      </c>
      <c r="N979" t="s">
        <v>204</v>
      </c>
      <c r="O979" t="s">
        <v>204</v>
      </c>
      <c r="P979" t="s">
        <v>204</v>
      </c>
      <c r="Q979" s="80" t="s">
        <v>204</v>
      </c>
      <c r="R979" s="79"/>
      <c r="T979" t="s">
        <v>204</v>
      </c>
      <c r="U979" t="s">
        <v>204</v>
      </c>
      <c r="V979" t="s">
        <v>204</v>
      </c>
    </row>
    <row r="980" spans="2:22">
      <c r="B980" t="s">
        <v>204</v>
      </c>
      <c r="C980" s="79" t="s">
        <v>204</v>
      </c>
      <c r="E980" t="s">
        <v>204</v>
      </c>
      <c r="F980" t="s">
        <v>204</v>
      </c>
      <c r="G980" t="s">
        <v>204</v>
      </c>
      <c r="H980" t="s">
        <v>204</v>
      </c>
      <c r="I980" t="s">
        <v>204</v>
      </c>
      <c r="J980" t="s">
        <v>204</v>
      </c>
      <c r="K980" t="s">
        <v>204</v>
      </c>
      <c r="L980" t="s">
        <v>204</v>
      </c>
      <c r="M980" t="s">
        <v>204</v>
      </c>
      <c r="N980" t="s">
        <v>204</v>
      </c>
      <c r="O980" t="s">
        <v>204</v>
      </c>
      <c r="P980" t="s">
        <v>204</v>
      </c>
      <c r="Q980" s="80" t="s">
        <v>204</v>
      </c>
      <c r="R980" s="79"/>
      <c r="T980" t="s">
        <v>204</v>
      </c>
      <c r="U980" t="s">
        <v>204</v>
      </c>
      <c r="V980" t="s">
        <v>204</v>
      </c>
    </row>
    <row r="981" spans="2:22">
      <c r="B981" t="s">
        <v>204</v>
      </c>
      <c r="C981" s="79" t="s">
        <v>204</v>
      </c>
      <c r="E981" t="s">
        <v>204</v>
      </c>
      <c r="F981" t="s">
        <v>204</v>
      </c>
      <c r="G981" t="s">
        <v>204</v>
      </c>
      <c r="H981" t="s">
        <v>204</v>
      </c>
      <c r="I981" t="s">
        <v>204</v>
      </c>
      <c r="J981" t="s">
        <v>204</v>
      </c>
      <c r="K981" t="s">
        <v>204</v>
      </c>
      <c r="L981" t="s">
        <v>204</v>
      </c>
      <c r="M981" t="s">
        <v>204</v>
      </c>
      <c r="N981" t="s">
        <v>204</v>
      </c>
      <c r="O981" t="s">
        <v>204</v>
      </c>
      <c r="P981" t="s">
        <v>204</v>
      </c>
      <c r="Q981" s="80" t="s">
        <v>204</v>
      </c>
      <c r="R981" s="79"/>
      <c r="T981" t="s">
        <v>204</v>
      </c>
      <c r="U981" t="s">
        <v>204</v>
      </c>
      <c r="V981" t="s">
        <v>204</v>
      </c>
    </row>
    <row r="982" spans="2:22">
      <c r="B982" t="s">
        <v>204</v>
      </c>
      <c r="C982" s="79" t="s">
        <v>204</v>
      </c>
      <c r="E982" t="s">
        <v>204</v>
      </c>
      <c r="F982" t="s">
        <v>204</v>
      </c>
      <c r="G982" t="s">
        <v>204</v>
      </c>
      <c r="H982" t="s">
        <v>204</v>
      </c>
      <c r="I982" t="s">
        <v>204</v>
      </c>
      <c r="J982" t="s">
        <v>204</v>
      </c>
      <c r="K982" t="s">
        <v>204</v>
      </c>
      <c r="L982" t="s">
        <v>204</v>
      </c>
      <c r="M982" t="s">
        <v>204</v>
      </c>
      <c r="N982" t="s">
        <v>204</v>
      </c>
      <c r="O982" t="s">
        <v>204</v>
      </c>
      <c r="P982" t="s">
        <v>204</v>
      </c>
      <c r="Q982" s="80" t="s">
        <v>204</v>
      </c>
      <c r="R982" s="79"/>
      <c r="T982" t="s">
        <v>204</v>
      </c>
      <c r="U982" t="s">
        <v>204</v>
      </c>
      <c r="V982" t="s">
        <v>204</v>
      </c>
    </row>
    <row r="983" spans="2:22">
      <c r="B983" t="s">
        <v>204</v>
      </c>
      <c r="C983" s="79" t="s">
        <v>204</v>
      </c>
      <c r="E983" t="s">
        <v>204</v>
      </c>
      <c r="F983" t="s">
        <v>204</v>
      </c>
      <c r="G983" t="s">
        <v>204</v>
      </c>
      <c r="H983" t="s">
        <v>204</v>
      </c>
      <c r="I983" t="s">
        <v>204</v>
      </c>
      <c r="J983" t="s">
        <v>204</v>
      </c>
      <c r="K983" t="s">
        <v>204</v>
      </c>
      <c r="L983" t="s">
        <v>204</v>
      </c>
      <c r="M983" t="s">
        <v>204</v>
      </c>
      <c r="N983" t="s">
        <v>204</v>
      </c>
      <c r="O983" t="s">
        <v>204</v>
      </c>
      <c r="P983" t="s">
        <v>204</v>
      </c>
      <c r="Q983" s="80" t="s">
        <v>204</v>
      </c>
      <c r="R983" s="79"/>
      <c r="T983" t="s">
        <v>204</v>
      </c>
      <c r="U983" t="s">
        <v>204</v>
      </c>
      <c r="V983" t="s">
        <v>204</v>
      </c>
    </row>
    <row r="984" spans="2:22">
      <c r="B984" t="s">
        <v>204</v>
      </c>
      <c r="C984" s="79" t="s">
        <v>204</v>
      </c>
      <c r="E984" t="s">
        <v>204</v>
      </c>
      <c r="F984" t="s">
        <v>204</v>
      </c>
      <c r="G984" t="s">
        <v>204</v>
      </c>
      <c r="H984" t="s">
        <v>204</v>
      </c>
      <c r="I984" t="s">
        <v>204</v>
      </c>
      <c r="J984" t="s">
        <v>204</v>
      </c>
      <c r="K984" t="s">
        <v>204</v>
      </c>
      <c r="L984" t="s">
        <v>204</v>
      </c>
      <c r="M984" t="s">
        <v>204</v>
      </c>
      <c r="N984" t="s">
        <v>204</v>
      </c>
      <c r="O984" t="s">
        <v>204</v>
      </c>
      <c r="P984" t="s">
        <v>204</v>
      </c>
      <c r="Q984" s="80" t="s">
        <v>204</v>
      </c>
      <c r="R984" s="79"/>
      <c r="T984" t="s">
        <v>204</v>
      </c>
      <c r="U984" t="s">
        <v>204</v>
      </c>
      <c r="V984" t="s">
        <v>204</v>
      </c>
    </row>
    <row r="985" spans="2:22">
      <c r="B985" t="s">
        <v>204</v>
      </c>
      <c r="C985" s="79" t="s">
        <v>204</v>
      </c>
      <c r="E985" t="s">
        <v>204</v>
      </c>
      <c r="F985" t="s">
        <v>204</v>
      </c>
      <c r="G985" t="s">
        <v>204</v>
      </c>
      <c r="H985" t="s">
        <v>204</v>
      </c>
      <c r="I985" t="s">
        <v>204</v>
      </c>
      <c r="J985" t="s">
        <v>204</v>
      </c>
      <c r="K985" t="s">
        <v>204</v>
      </c>
      <c r="L985" t="s">
        <v>204</v>
      </c>
      <c r="M985" t="s">
        <v>204</v>
      </c>
      <c r="N985" t="s">
        <v>204</v>
      </c>
      <c r="O985" t="s">
        <v>204</v>
      </c>
      <c r="P985" t="s">
        <v>204</v>
      </c>
      <c r="Q985" s="80" t="s">
        <v>204</v>
      </c>
      <c r="R985" s="79"/>
      <c r="T985" t="s">
        <v>204</v>
      </c>
      <c r="U985" t="s">
        <v>204</v>
      </c>
      <c r="V985" t="s">
        <v>204</v>
      </c>
    </row>
    <row r="986" spans="2:22">
      <c r="B986" t="s">
        <v>204</v>
      </c>
      <c r="C986" s="79" t="s">
        <v>204</v>
      </c>
      <c r="E986" t="s">
        <v>204</v>
      </c>
      <c r="F986" t="s">
        <v>204</v>
      </c>
      <c r="G986" t="s">
        <v>204</v>
      </c>
      <c r="H986" t="s">
        <v>204</v>
      </c>
      <c r="I986" t="s">
        <v>204</v>
      </c>
      <c r="J986" t="s">
        <v>204</v>
      </c>
      <c r="K986" t="s">
        <v>204</v>
      </c>
      <c r="L986" t="s">
        <v>204</v>
      </c>
      <c r="M986" t="s">
        <v>204</v>
      </c>
      <c r="N986" t="s">
        <v>204</v>
      </c>
      <c r="O986" t="s">
        <v>204</v>
      </c>
      <c r="P986" t="s">
        <v>204</v>
      </c>
      <c r="Q986" s="80" t="s">
        <v>204</v>
      </c>
      <c r="R986" s="79"/>
      <c r="T986" t="s">
        <v>204</v>
      </c>
      <c r="U986" t="s">
        <v>204</v>
      </c>
      <c r="V986" t="s">
        <v>204</v>
      </c>
    </row>
    <row r="987" spans="2:22">
      <c r="B987" t="s">
        <v>204</v>
      </c>
      <c r="C987" s="79" t="s">
        <v>204</v>
      </c>
      <c r="E987" t="s">
        <v>204</v>
      </c>
      <c r="F987" t="s">
        <v>204</v>
      </c>
      <c r="G987" t="s">
        <v>204</v>
      </c>
      <c r="H987" t="s">
        <v>204</v>
      </c>
      <c r="I987" t="s">
        <v>204</v>
      </c>
      <c r="J987" t="s">
        <v>204</v>
      </c>
      <c r="K987" t="s">
        <v>204</v>
      </c>
      <c r="L987" t="s">
        <v>204</v>
      </c>
      <c r="M987" t="s">
        <v>204</v>
      </c>
      <c r="N987" t="s">
        <v>204</v>
      </c>
      <c r="O987" t="s">
        <v>204</v>
      </c>
      <c r="P987" t="s">
        <v>204</v>
      </c>
      <c r="Q987" s="80" t="s">
        <v>204</v>
      </c>
      <c r="R987" s="79"/>
      <c r="T987" t="s">
        <v>204</v>
      </c>
      <c r="U987" t="s">
        <v>204</v>
      </c>
      <c r="V987" t="s">
        <v>204</v>
      </c>
    </row>
    <row r="988" spans="2:22">
      <c r="B988" t="s">
        <v>204</v>
      </c>
      <c r="C988" s="79" t="s">
        <v>204</v>
      </c>
      <c r="E988" t="s">
        <v>204</v>
      </c>
      <c r="F988" t="s">
        <v>204</v>
      </c>
      <c r="G988" t="s">
        <v>204</v>
      </c>
      <c r="H988" t="s">
        <v>204</v>
      </c>
      <c r="I988" t="s">
        <v>204</v>
      </c>
      <c r="J988" t="s">
        <v>204</v>
      </c>
      <c r="K988" t="s">
        <v>204</v>
      </c>
      <c r="L988" t="s">
        <v>204</v>
      </c>
      <c r="M988" t="s">
        <v>204</v>
      </c>
      <c r="N988" t="s">
        <v>204</v>
      </c>
      <c r="O988" t="s">
        <v>204</v>
      </c>
      <c r="P988" t="s">
        <v>204</v>
      </c>
      <c r="Q988" s="80" t="s">
        <v>204</v>
      </c>
      <c r="R988" s="79"/>
      <c r="T988" t="s">
        <v>204</v>
      </c>
      <c r="U988" t="s">
        <v>204</v>
      </c>
      <c r="V988" t="s">
        <v>204</v>
      </c>
    </row>
    <row r="989" spans="2:22">
      <c r="B989" t="s">
        <v>204</v>
      </c>
      <c r="C989" s="79" t="s">
        <v>204</v>
      </c>
      <c r="E989" t="s">
        <v>204</v>
      </c>
      <c r="F989" t="s">
        <v>204</v>
      </c>
      <c r="G989" t="s">
        <v>204</v>
      </c>
      <c r="H989" t="s">
        <v>204</v>
      </c>
      <c r="I989" t="s">
        <v>204</v>
      </c>
      <c r="J989" t="s">
        <v>204</v>
      </c>
      <c r="K989" t="s">
        <v>204</v>
      </c>
      <c r="L989" t="s">
        <v>204</v>
      </c>
      <c r="M989" t="s">
        <v>204</v>
      </c>
      <c r="N989" t="s">
        <v>204</v>
      </c>
      <c r="O989" t="s">
        <v>204</v>
      </c>
      <c r="P989" t="s">
        <v>204</v>
      </c>
      <c r="Q989" s="80" t="s">
        <v>204</v>
      </c>
      <c r="R989" s="79"/>
      <c r="T989" t="s">
        <v>204</v>
      </c>
      <c r="U989" t="s">
        <v>204</v>
      </c>
      <c r="V989" t="s">
        <v>204</v>
      </c>
    </row>
    <row r="990" spans="2:22">
      <c r="B990" t="s">
        <v>204</v>
      </c>
      <c r="C990" s="79" t="s">
        <v>204</v>
      </c>
      <c r="E990" t="s">
        <v>204</v>
      </c>
      <c r="F990" t="s">
        <v>204</v>
      </c>
      <c r="G990" t="s">
        <v>204</v>
      </c>
      <c r="H990" t="s">
        <v>204</v>
      </c>
      <c r="I990" t="s">
        <v>204</v>
      </c>
      <c r="J990" t="s">
        <v>204</v>
      </c>
      <c r="K990" t="s">
        <v>204</v>
      </c>
      <c r="L990" t="s">
        <v>204</v>
      </c>
      <c r="M990" t="s">
        <v>204</v>
      </c>
      <c r="N990" t="s">
        <v>204</v>
      </c>
      <c r="O990" t="s">
        <v>204</v>
      </c>
      <c r="P990" t="s">
        <v>204</v>
      </c>
      <c r="Q990" s="80" t="s">
        <v>204</v>
      </c>
      <c r="R990" s="79"/>
      <c r="T990" t="s">
        <v>204</v>
      </c>
      <c r="U990" t="s">
        <v>204</v>
      </c>
      <c r="V990" t="s">
        <v>204</v>
      </c>
    </row>
    <row r="991" spans="2:22">
      <c r="B991" t="s">
        <v>204</v>
      </c>
      <c r="C991" s="79" t="s">
        <v>204</v>
      </c>
      <c r="E991" t="s">
        <v>204</v>
      </c>
      <c r="F991" t="s">
        <v>204</v>
      </c>
      <c r="G991" t="s">
        <v>204</v>
      </c>
      <c r="H991" t="s">
        <v>204</v>
      </c>
      <c r="I991" t="s">
        <v>204</v>
      </c>
      <c r="J991" t="s">
        <v>204</v>
      </c>
      <c r="K991" t="s">
        <v>204</v>
      </c>
      <c r="L991" t="s">
        <v>204</v>
      </c>
      <c r="M991" t="s">
        <v>204</v>
      </c>
      <c r="N991" t="s">
        <v>204</v>
      </c>
      <c r="O991" t="s">
        <v>204</v>
      </c>
      <c r="P991" t="s">
        <v>204</v>
      </c>
      <c r="Q991" s="80" t="s">
        <v>204</v>
      </c>
      <c r="R991" s="79"/>
      <c r="T991" t="s">
        <v>204</v>
      </c>
      <c r="U991" t="s">
        <v>204</v>
      </c>
      <c r="V991" t="s">
        <v>204</v>
      </c>
    </row>
    <row r="992" spans="2:22">
      <c r="B992" t="s">
        <v>204</v>
      </c>
      <c r="C992" s="79" t="s">
        <v>204</v>
      </c>
      <c r="E992" t="s">
        <v>204</v>
      </c>
      <c r="F992" t="s">
        <v>204</v>
      </c>
      <c r="G992" t="s">
        <v>204</v>
      </c>
      <c r="H992" t="s">
        <v>204</v>
      </c>
      <c r="I992" t="s">
        <v>204</v>
      </c>
      <c r="J992" t="s">
        <v>204</v>
      </c>
      <c r="K992" t="s">
        <v>204</v>
      </c>
      <c r="L992" t="s">
        <v>204</v>
      </c>
      <c r="M992" t="s">
        <v>204</v>
      </c>
      <c r="N992" t="s">
        <v>204</v>
      </c>
      <c r="O992" t="s">
        <v>204</v>
      </c>
      <c r="P992" t="s">
        <v>204</v>
      </c>
      <c r="Q992" s="80" t="s">
        <v>204</v>
      </c>
      <c r="R992" s="79"/>
      <c r="T992" t="s">
        <v>204</v>
      </c>
      <c r="U992" t="s">
        <v>204</v>
      </c>
      <c r="V992" t="s">
        <v>204</v>
      </c>
    </row>
    <row r="993" spans="2:22">
      <c r="B993" t="s">
        <v>204</v>
      </c>
      <c r="C993" s="79" t="s">
        <v>204</v>
      </c>
      <c r="E993" t="s">
        <v>204</v>
      </c>
      <c r="F993" t="s">
        <v>204</v>
      </c>
      <c r="G993" t="s">
        <v>204</v>
      </c>
      <c r="H993" t="s">
        <v>204</v>
      </c>
      <c r="I993" t="s">
        <v>204</v>
      </c>
      <c r="J993" t="s">
        <v>204</v>
      </c>
      <c r="K993" t="s">
        <v>204</v>
      </c>
      <c r="L993" t="s">
        <v>204</v>
      </c>
      <c r="M993" t="s">
        <v>204</v>
      </c>
      <c r="N993" t="s">
        <v>204</v>
      </c>
      <c r="O993" t="s">
        <v>204</v>
      </c>
      <c r="P993" t="s">
        <v>204</v>
      </c>
      <c r="Q993" s="80" t="s">
        <v>204</v>
      </c>
      <c r="R993" s="79"/>
      <c r="T993" t="s">
        <v>204</v>
      </c>
      <c r="U993" t="s">
        <v>204</v>
      </c>
      <c r="V993" t="s">
        <v>204</v>
      </c>
    </row>
    <row r="994" spans="2:22">
      <c r="B994" t="s">
        <v>204</v>
      </c>
      <c r="C994" s="79" t="s">
        <v>204</v>
      </c>
      <c r="E994" t="s">
        <v>204</v>
      </c>
      <c r="F994" t="s">
        <v>204</v>
      </c>
      <c r="G994" t="s">
        <v>204</v>
      </c>
      <c r="H994" t="s">
        <v>204</v>
      </c>
      <c r="I994" t="s">
        <v>204</v>
      </c>
      <c r="J994" t="s">
        <v>204</v>
      </c>
      <c r="K994" t="s">
        <v>204</v>
      </c>
      <c r="L994" t="s">
        <v>204</v>
      </c>
      <c r="M994" t="s">
        <v>204</v>
      </c>
      <c r="N994" t="s">
        <v>204</v>
      </c>
      <c r="O994" t="s">
        <v>204</v>
      </c>
      <c r="P994" t="s">
        <v>204</v>
      </c>
      <c r="Q994" s="80" t="s">
        <v>204</v>
      </c>
      <c r="R994" s="79"/>
      <c r="T994" t="s">
        <v>204</v>
      </c>
      <c r="U994" t="s">
        <v>204</v>
      </c>
      <c r="V994" t="s">
        <v>204</v>
      </c>
    </row>
    <row r="995" spans="2:22">
      <c r="B995" t="s">
        <v>204</v>
      </c>
      <c r="C995" s="79" t="s">
        <v>204</v>
      </c>
      <c r="E995" t="s">
        <v>204</v>
      </c>
      <c r="F995" t="s">
        <v>204</v>
      </c>
      <c r="G995" t="s">
        <v>204</v>
      </c>
      <c r="H995" t="s">
        <v>204</v>
      </c>
      <c r="I995" t="s">
        <v>204</v>
      </c>
      <c r="J995" t="s">
        <v>204</v>
      </c>
      <c r="K995" t="s">
        <v>204</v>
      </c>
      <c r="L995" t="s">
        <v>204</v>
      </c>
      <c r="M995" t="s">
        <v>204</v>
      </c>
      <c r="N995" t="s">
        <v>204</v>
      </c>
      <c r="O995" t="s">
        <v>204</v>
      </c>
      <c r="P995" t="s">
        <v>204</v>
      </c>
      <c r="Q995" s="80" t="s">
        <v>204</v>
      </c>
      <c r="R995" s="79"/>
      <c r="T995" t="s">
        <v>204</v>
      </c>
      <c r="U995" t="s">
        <v>204</v>
      </c>
      <c r="V995" t="s">
        <v>204</v>
      </c>
    </row>
    <row r="996" spans="2:22">
      <c r="B996" t="s">
        <v>204</v>
      </c>
      <c r="C996" s="79" t="s">
        <v>204</v>
      </c>
      <c r="E996" t="s">
        <v>204</v>
      </c>
      <c r="F996" t="s">
        <v>204</v>
      </c>
      <c r="G996" t="s">
        <v>204</v>
      </c>
      <c r="H996" t="s">
        <v>204</v>
      </c>
      <c r="I996" t="s">
        <v>204</v>
      </c>
      <c r="J996" t="s">
        <v>204</v>
      </c>
      <c r="K996" t="s">
        <v>204</v>
      </c>
      <c r="L996" t="s">
        <v>204</v>
      </c>
      <c r="M996" t="s">
        <v>204</v>
      </c>
      <c r="N996" t="s">
        <v>204</v>
      </c>
      <c r="O996" t="s">
        <v>204</v>
      </c>
      <c r="P996" t="s">
        <v>204</v>
      </c>
      <c r="Q996" s="80" t="s">
        <v>204</v>
      </c>
      <c r="R996" s="79"/>
      <c r="T996" t="s">
        <v>204</v>
      </c>
      <c r="U996" t="s">
        <v>204</v>
      </c>
      <c r="V996" t="s">
        <v>204</v>
      </c>
    </row>
    <row r="997" spans="2:22">
      <c r="B997" t="s">
        <v>204</v>
      </c>
      <c r="C997" s="79" t="s">
        <v>204</v>
      </c>
      <c r="E997" t="s">
        <v>204</v>
      </c>
      <c r="F997" t="s">
        <v>204</v>
      </c>
      <c r="G997" t="s">
        <v>204</v>
      </c>
      <c r="H997" t="s">
        <v>204</v>
      </c>
      <c r="I997" t="s">
        <v>204</v>
      </c>
      <c r="J997" t="s">
        <v>204</v>
      </c>
      <c r="K997" t="s">
        <v>204</v>
      </c>
      <c r="L997" t="s">
        <v>204</v>
      </c>
      <c r="M997" t="s">
        <v>204</v>
      </c>
      <c r="N997" t="s">
        <v>204</v>
      </c>
      <c r="O997" t="s">
        <v>204</v>
      </c>
      <c r="P997" t="s">
        <v>204</v>
      </c>
      <c r="Q997" s="80" t="s">
        <v>204</v>
      </c>
      <c r="R997" s="79"/>
      <c r="T997" t="s">
        <v>204</v>
      </c>
      <c r="U997" t="s">
        <v>204</v>
      </c>
      <c r="V997" t="s">
        <v>204</v>
      </c>
    </row>
    <row r="998" spans="2:22">
      <c r="B998" t="s">
        <v>204</v>
      </c>
      <c r="C998" s="79" t="s">
        <v>204</v>
      </c>
      <c r="E998" t="s">
        <v>204</v>
      </c>
      <c r="F998" t="s">
        <v>204</v>
      </c>
      <c r="G998" t="s">
        <v>204</v>
      </c>
      <c r="H998" t="s">
        <v>204</v>
      </c>
      <c r="I998" t="s">
        <v>204</v>
      </c>
      <c r="J998" t="s">
        <v>204</v>
      </c>
      <c r="K998" t="s">
        <v>204</v>
      </c>
      <c r="L998" t="s">
        <v>204</v>
      </c>
      <c r="M998" t="s">
        <v>204</v>
      </c>
      <c r="N998" t="s">
        <v>204</v>
      </c>
      <c r="O998" t="s">
        <v>204</v>
      </c>
      <c r="P998" t="s">
        <v>204</v>
      </c>
      <c r="Q998" s="80" t="s">
        <v>204</v>
      </c>
      <c r="R998" s="79"/>
      <c r="T998" t="s">
        <v>204</v>
      </c>
      <c r="U998" t="s">
        <v>204</v>
      </c>
      <c r="V998" t="s">
        <v>204</v>
      </c>
    </row>
    <row r="999" spans="2:22">
      <c r="B999" t="s">
        <v>204</v>
      </c>
      <c r="C999" s="79" t="s">
        <v>204</v>
      </c>
      <c r="E999" t="s">
        <v>204</v>
      </c>
      <c r="F999" t="s">
        <v>204</v>
      </c>
      <c r="G999" t="s">
        <v>204</v>
      </c>
      <c r="H999" t="s">
        <v>204</v>
      </c>
      <c r="I999" t="s">
        <v>204</v>
      </c>
      <c r="J999" t="s">
        <v>204</v>
      </c>
      <c r="K999" t="s">
        <v>204</v>
      </c>
      <c r="L999" t="s">
        <v>204</v>
      </c>
      <c r="M999" t="s">
        <v>204</v>
      </c>
      <c r="N999" t="s">
        <v>204</v>
      </c>
      <c r="O999" t="s">
        <v>204</v>
      </c>
      <c r="P999" t="s">
        <v>204</v>
      </c>
      <c r="Q999" s="80" t="s">
        <v>204</v>
      </c>
      <c r="R999" s="79"/>
      <c r="T999" t="s">
        <v>204</v>
      </c>
      <c r="U999" t="s">
        <v>204</v>
      </c>
      <c r="V999" t="s">
        <v>204</v>
      </c>
    </row>
    <row r="1000" spans="2:22">
      <c r="B1000" t="s">
        <v>204</v>
      </c>
      <c r="C1000" s="79" t="s">
        <v>204</v>
      </c>
      <c r="E1000" t="s">
        <v>204</v>
      </c>
      <c r="F1000" t="s">
        <v>204</v>
      </c>
      <c r="G1000" t="s">
        <v>204</v>
      </c>
      <c r="H1000" t="s">
        <v>204</v>
      </c>
      <c r="I1000" t="s">
        <v>204</v>
      </c>
      <c r="J1000" t="s">
        <v>204</v>
      </c>
      <c r="K1000" t="s">
        <v>204</v>
      </c>
      <c r="L1000" t="s">
        <v>204</v>
      </c>
      <c r="M1000" t="s">
        <v>204</v>
      </c>
      <c r="N1000" t="s">
        <v>204</v>
      </c>
      <c r="O1000" t="s">
        <v>204</v>
      </c>
      <c r="P1000" t="s">
        <v>204</v>
      </c>
      <c r="Q1000" s="80" t="s">
        <v>204</v>
      </c>
      <c r="R1000" s="79"/>
      <c r="T1000" t="s">
        <v>204</v>
      </c>
      <c r="U1000" t="s">
        <v>204</v>
      </c>
      <c r="V1000" t="s">
        <v>204</v>
      </c>
    </row>
    <row r="1001" spans="2:22">
      <c r="B1001" t="s">
        <v>204</v>
      </c>
      <c r="C1001" s="79" t="s">
        <v>204</v>
      </c>
      <c r="E1001" t="s">
        <v>204</v>
      </c>
      <c r="F1001" t="s">
        <v>204</v>
      </c>
      <c r="G1001" t="s">
        <v>204</v>
      </c>
      <c r="H1001" t="s">
        <v>204</v>
      </c>
      <c r="I1001" t="s">
        <v>204</v>
      </c>
      <c r="J1001" t="s">
        <v>204</v>
      </c>
      <c r="K1001" t="s">
        <v>204</v>
      </c>
      <c r="L1001" t="s">
        <v>204</v>
      </c>
      <c r="M1001" t="s">
        <v>204</v>
      </c>
      <c r="N1001" t="s">
        <v>204</v>
      </c>
      <c r="O1001" t="s">
        <v>204</v>
      </c>
      <c r="P1001" t="s">
        <v>204</v>
      </c>
      <c r="Q1001" s="80" t="s">
        <v>204</v>
      </c>
      <c r="R1001" s="79"/>
      <c r="T1001" t="s">
        <v>204</v>
      </c>
      <c r="U1001" t="s">
        <v>204</v>
      </c>
      <c r="V1001" t="s">
        <v>204</v>
      </c>
    </row>
    <row r="1002" spans="2:22">
      <c r="B1002" t="s">
        <v>204</v>
      </c>
      <c r="C1002" s="79" t="s">
        <v>204</v>
      </c>
      <c r="E1002" t="s">
        <v>204</v>
      </c>
      <c r="F1002" t="s">
        <v>204</v>
      </c>
      <c r="G1002" t="s">
        <v>204</v>
      </c>
      <c r="H1002" t="s">
        <v>204</v>
      </c>
      <c r="I1002" t="s">
        <v>204</v>
      </c>
      <c r="J1002" t="s">
        <v>204</v>
      </c>
      <c r="K1002" t="s">
        <v>204</v>
      </c>
      <c r="L1002" t="s">
        <v>204</v>
      </c>
      <c r="M1002" t="s">
        <v>204</v>
      </c>
      <c r="N1002" t="s">
        <v>204</v>
      </c>
      <c r="O1002" t="s">
        <v>204</v>
      </c>
      <c r="P1002" t="s">
        <v>204</v>
      </c>
      <c r="Q1002" s="80" t="s">
        <v>204</v>
      </c>
      <c r="R1002" s="79"/>
      <c r="T1002" t="s">
        <v>204</v>
      </c>
      <c r="U1002" t="s">
        <v>204</v>
      </c>
      <c r="V1002" t="s">
        <v>204</v>
      </c>
    </row>
    <row r="1003" spans="2:22">
      <c r="B1003" t="s">
        <v>204</v>
      </c>
      <c r="C1003" s="79" t="s">
        <v>204</v>
      </c>
      <c r="E1003" t="s">
        <v>204</v>
      </c>
      <c r="F1003" t="s">
        <v>204</v>
      </c>
      <c r="G1003" t="s">
        <v>204</v>
      </c>
      <c r="H1003" t="s">
        <v>204</v>
      </c>
      <c r="I1003" t="s">
        <v>204</v>
      </c>
      <c r="J1003" t="s">
        <v>204</v>
      </c>
      <c r="K1003" t="s">
        <v>204</v>
      </c>
      <c r="L1003" t="s">
        <v>204</v>
      </c>
      <c r="M1003" t="s">
        <v>204</v>
      </c>
      <c r="N1003" t="s">
        <v>204</v>
      </c>
      <c r="O1003" t="s">
        <v>204</v>
      </c>
      <c r="P1003" t="s">
        <v>204</v>
      </c>
      <c r="Q1003" s="80" t="s">
        <v>204</v>
      </c>
      <c r="R1003" s="79"/>
      <c r="T1003" t="s">
        <v>204</v>
      </c>
      <c r="U1003" t="s">
        <v>204</v>
      </c>
      <c r="V1003" t="s">
        <v>204</v>
      </c>
    </row>
    <row r="1004" spans="2:22">
      <c r="B1004" t="s">
        <v>204</v>
      </c>
      <c r="C1004" s="79" t="s">
        <v>204</v>
      </c>
      <c r="E1004" t="s">
        <v>204</v>
      </c>
      <c r="F1004" t="s">
        <v>204</v>
      </c>
      <c r="G1004" t="s">
        <v>204</v>
      </c>
      <c r="H1004" t="s">
        <v>204</v>
      </c>
      <c r="I1004" t="s">
        <v>204</v>
      </c>
      <c r="J1004" t="s">
        <v>204</v>
      </c>
      <c r="K1004" t="s">
        <v>204</v>
      </c>
      <c r="L1004" t="s">
        <v>204</v>
      </c>
      <c r="M1004" t="s">
        <v>204</v>
      </c>
      <c r="N1004" t="s">
        <v>204</v>
      </c>
      <c r="O1004" t="s">
        <v>204</v>
      </c>
      <c r="P1004" t="s">
        <v>204</v>
      </c>
      <c r="Q1004" s="80" t="s">
        <v>204</v>
      </c>
      <c r="R1004" s="79"/>
      <c r="T1004" t="s">
        <v>204</v>
      </c>
      <c r="U1004" t="s">
        <v>204</v>
      </c>
      <c r="V1004" t="s">
        <v>204</v>
      </c>
    </row>
    <row r="1005" spans="2:22">
      <c r="B1005" t="s">
        <v>204</v>
      </c>
      <c r="C1005" s="79" t="s">
        <v>204</v>
      </c>
      <c r="E1005" t="s">
        <v>204</v>
      </c>
      <c r="F1005" t="s">
        <v>204</v>
      </c>
      <c r="G1005" t="s">
        <v>204</v>
      </c>
      <c r="H1005" t="s">
        <v>204</v>
      </c>
      <c r="I1005" t="s">
        <v>204</v>
      </c>
      <c r="J1005" t="s">
        <v>204</v>
      </c>
      <c r="K1005" t="s">
        <v>204</v>
      </c>
      <c r="L1005" t="s">
        <v>204</v>
      </c>
      <c r="M1005" t="s">
        <v>204</v>
      </c>
      <c r="N1005" t="s">
        <v>204</v>
      </c>
      <c r="O1005" t="s">
        <v>204</v>
      </c>
      <c r="P1005" t="s">
        <v>204</v>
      </c>
      <c r="Q1005" s="80" t="s">
        <v>204</v>
      </c>
      <c r="R1005" s="79"/>
      <c r="T1005" t="s">
        <v>204</v>
      </c>
      <c r="U1005" t="s">
        <v>204</v>
      </c>
      <c r="V1005" t="s">
        <v>204</v>
      </c>
    </row>
    <row r="1006" spans="2:22">
      <c r="B1006" t="s">
        <v>204</v>
      </c>
      <c r="C1006" s="79" t="s">
        <v>204</v>
      </c>
      <c r="E1006" t="s">
        <v>204</v>
      </c>
      <c r="F1006" t="s">
        <v>204</v>
      </c>
      <c r="G1006" t="s">
        <v>204</v>
      </c>
      <c r="H1006" t="s">
        <v>204</v>
      </c>
      <c r="I1006" t="s">
        <v>204</v>
      </c>
      <c r="J1006" t="s">
        <v>204</v>
      </c>
      <c r="K1006" t="s">
        <v>204</v>
      </c>
      <c r="L1006" t="s">
        <v>204</v>
      </c>
      <c r="M1006" t="s">
        <v>204</v>
      </c>
      <c r="N1006" t="s">
        <v>204</v>
      </c>
      <c r="O1006" t="s">
        <v>204</v>
      </c>
      <c r="P1006" t="s">
        <v>204</v>
      </c>
      <c r="Q1006" s="80" t="s">
        <v>204</v>
      </c>
      <c r="R1006" s="79"/>
      <c r="T1006" t="s">
        <v>204</v>
      </c>
      <c r="U1006" t="s">
        <v>204</v>
      </c>
      <c r="V1006" t="s">
        <v>204</v>
      </c>
    </row>
    <row r="1007" spans="2:22">
      <c r="B1007" t="s">
        <v>204</v>
      </c>
      <c r="C1007" s="79" t="s">
        <v>204</v>
      </c>
      <c r="E1007" t="s">
        <v>204</v>
      </c>
      <c r="F1007" t="s">
        <v>204</v>
      </c>
      <c r="G1007" t="s">
        <v>204</v>
      </c>
      <c r="H1007" t="s">
        <v>204</v>
      </c>
      <c r="I1007" t="s">
        <v>204</v>
      </c>
      <c r="J1007" t="s">
        <v>204</v>
      </c>
      <c r="K1007" t="s">
        <v>204</v>
      </c>
      <c r="L1007" t="s">
        <v>204</v>
      </c>
      <c r="M1007" t="s">
        <v>204</v>
      </c>
      <c r="N1007" t="s">
        <v>204</v>
      </c>
      <c r="O1007" t="s">
        <v>204</v>
      </c>
      <c r="P1007" t="s">
        <v>204</v>
      </c>
      <c r="Q1007" s="80" t="s">
        <v>204</v>
      </c>
      <c r="R1007" s="79"/>
      <c r="T1007" t="s">
        <v>204</v>
      </c>
      <c r="U1007" t="s">
        <v>204</v>
      </c>
      <c r="V1007" t="s">
        <v>204</v>
      </c>
    </row>
    <row r="1008" spans="2:22">
      <c r="B1008" t="s">
        <v>204</v>
      </c>
      <c r="C1008" s="79" t="s">
        <v>204</v>
      </c>
      <c r="E1008" t="s">
        <v>204</v>
      </c>
      <c r="F1008" t="s">
        <v>204</v>
      </c>
      <c r="G1008" t="s">
        <v>204</v>
      </c>
      <c r="H1008" t="s">
        <v>204</v>
      </c>
      <c r="I1008" t="s">
        <v>204</v>
      </c>
      <c r="J1008" t="s">
        <v>204</v>
      </c>
      <c r="K1008" t="s">
        <v>204</v>
      </c>
      <c r="L1008" t="s">
        <v>204</v>
      </c>
      <c r="M1008" t="s">
        <v>204</v>
      </c>
      <c r="N1008" t="s">
        <v>204</v>
      </c>
      <c r="O1008" t="s">
        <v>204</v>
      </c>
      <c r="P1008" t="s">
        <v>204</v>
      </c>
      <c r="Q1008" s="80" t="s">
        <v>204</v>
      </c>
      <c r="R1008" s="79"/>
      <c r="T1008" t="s">
        <v>204</v>
      </c>
      <c r="U1008" t="s">
        <v>204</v>
      </c>
      <c r="V1008" t="s">
        <v>204</v>
      </c>
    </row>
    <row r="1009" spans="2:22">
      <c r="B1009" t="s">
        <v>204</v>
      </c>
      <c r="C1009" s="79" t="s">
        <v>204</v>
      </c>
      <c r="E1009" t="s">
        <v>204</v>
      </c>
      <c r="F1009" t="s">
        <v>204</v>
      </c>
      <c r="G1009" t="s">
        <v>204</v>
      </c>
      <c r="H1009" t="s">
        <v>204</v>
      </c>
      <c r="I1009" t="s">
        <v>204</v>
      </c>
      <c r="J1009" t="s">
        <v>204</v>
      </c>
      <c r="K1009" t="s">
        <v>204</v>
      </c>
      <c r="L1009" t="s">
        <v>204</v>
      </c>
      <c r="M1009" t="s">
        <v>204</v>
      </c>
      <c r="N1009" t="s">
        <v>204</v>
      </c>
      <c r="O1009" t="s">
        <v>204</v>
      </c>
      <c r="P1009" t="s">
        <v>204</v>
      </c>
      <c r="Q1009" s="80" t="s">
        <v>204</v>
      </c>
      <c r="R1009" s="79"/>
      <c r="T1009" t="s">
        <v>204</v>
      </c>
      <c r="U1009" t="s">
        <v>204</v>
      </c>
      <c r="V1009" t="s">
        <v>204</v>
      </c>
    </row>
    <row r="1010" spans="2:22">
      <c r="B1010" t="s">
        <v>204</v>
      </c>
      <c r="C1010" s="79" t="s">
        <v>204</v>
      </c>
      <c r="E1010" t="s">
        <v>204</v>
      </c>
      <c r="F1010" t="s">
        <v>204</v>
      </c>
      <c r="G1010" t="s">
        <v>204</v>
      </c>
      <c r="H1010" t="s">
        <v>204</v>
      </c>
      <c r="I1010" t="s">
        <v>204</v>
      </c>
      <c r="J1010" t="s">
        <v>204</v>
      </c>
      <c r="K1010" t="s">
        <v>204</v>
      </c>
      <c r="L1010" t="s">
        <v>204</v>
      </c>
      <c r="M1010" t="s">
        <v>204</v>
      </c>
      <c r="N1010" t="s">
        <v>204</v>
      </c>
      <c r="O1010" t="s">
        <v>204</v>
      </c>
      <c r="P1010" t="s">
        <v>204</v>
      </c>
      <c r="Q1010" s="80" t="s">
        <v>204</v>
      </c>
      <c r="R1010" s="79"/>
      <c r="T1010" t="s">
        <v>204</v>
      </c>
      <c r="U1010" t="s">
        <v>204</v>
      </c>
      <c r="V1010" t="s">
        <v>204</v>
      </c>
    </row>
    <row r="1011" spans="2:22">
      <c r="B1011" t="s">
        <v>204</v>
      </c>
      <c r="C1011" s="79" t="s">
        <v>204</v>
      </c>
      <c r="E1011" t="s">
        <v>204</v>
      </c>
      <c r="F1011" t="s">
        <v>204</v>
      </c>
      <c r="G1011" t="s">
        <v>204</v>
      </c>
      <c r="H1011" t="s">
        <v>204</v>
      </c>
      <c r="I1011" t="s">
        <v>204</v>
      </c>
      <c r="J1011" t="s">
        <v>204</v>
      </c>
      <c r="K1011" t="s">
        <v>204</v>
      </c>
      <c r="L1011" t="s">
        <v>204</v>
      </c>
      <c r="M1011" t="s">
        <v>204</v>
      </c>
      <c r="N1011" t="s">
        <v>204</v>
      </c>
      <c r="O1011" t="s">
        <v>204</v>
      </c>
      <c r="P1011" t="s">
        <v>204</v>
      </c>
      <c r="Q1011" s="80" t="s">
        <v>204</v>
      </c>
      <c r="R1011" s="79"/>
      <c r="T1011" t="s">
        <v>204</v>
      </c>
      <c r="U1011" t="s">
        <v>204</v>
      </c>
      <c r="V1011" t="s">
        <v>204</v>
      </c>
    </row>
    <row r="1012" spans="2:22">
      <c r="B1012" t="s">
        <v>204</v>
      </c>
      <c r="C1012" s="79" t="s">
        <v>204</v>
      </c>
      <c r="E1012" t="s">
        <v>204</v>
      </c>
      <c r="F1012" t="s">
        <v>204</v>
      </c>
      <c r="G1012" t="s">
        <v>204</v>
      </c>
      <c r="H1012" t="s">
        <v>204</v>
      </c>
      <c r="I1012" t="s">
        <v>204</v>
      </c>
      <c r="J1012" t="s">
        <v>204</v>
      </c>
      <c r="K1012" t="s">
        <v>204</v>
      </c>
      <c r="L1012" t="s">
        <v>204</v>
      </c>
      <c r="M1012" t="s">
        <v>204</v>
      </c>
      <c r="N1012" t="s">
        <v>204</v>
      </c>
      <c r="O1012" t="s">
        <v>204</v>
      </c>
      <c r="P1012" t="s">
        <v>204</v>
      </c>
      <c r="Q1012" s="80" t="s">
        <v>204</v>
      </c>
      <c r="R1012" s="79"/>
      <c r="T1012" t="s">
        <v>204</v>
      </c>
      <c r="U1012" t="s">
        <v>204</v>
      </c>
      <c r="V1012" t="s">
        <v>204</v>
      </c>
    </row>
    <row r="1013" spans="2:22">
      <c r="B1013" t="s">
        <v>204</v>
      </c>
      <c r="C1013" s="79" t="s">
        <v>204</v>
      </c>
      <c r="E1013" t="s">
        <v>204</v>
      </c>
      <c r="F1013" t="s">
        <v>204</v>
      </c>
      <c r="G1013" t="s">
        <v>204</v>
      </c>
      <c r="H1013" t="s">
        <v>204</v>
      </c>
      <c r="I1013" t="s">
        <v>204</v>
      </c>
      <c r="J1013" t="s">
        <v>204</v>
      </c>
      <c r="K1013" t="s">
        <v>204</v>
      </c>
      <c r="L1013" t="s">
        <v>204</v>
      </c>
      <c r="M1013" t="s">
        <v>204</v>
      </c>
      <c r="N1013" t="s">
        <v>204</v>
      </c>
      <c r="O1013" t="s">
        <v>204</v>
      </c>
      <c r="P1013" t="s">
        <v>204</v>
      </c>
      <c r="Q1013" s="80" t="s">
        <v>204</v>
      </c>
      <c r="R1013" s="79"/>
      <c r="T1013" t="s">
        <v>204</v>
      </c>
      <c r="U1013" t="s">
        <v>204</v>
      </c>
      <c r="V1013" t="s">
        <v>204</v>
      </c>
    </row>
    <row r="1014" spans="2:22">
      <c r="B1014" t="s">
        <v>204</v>
      </c>
      <c r="C1014" s="79" t="s">
        <v>204</v>
      </c>
      <c r="E1014" t="s">
        <v>204</v>
      </c>
      <c r="F1014" t="s">
        <v>204</v>
      </c>
      <c r="G1014" t="s">
        <v>204</v>
      </c>
      <c r="H1014" t="s">
        <v>204</v>
      </c>
      <c r="I1014" t="s">
        <v>204</v>
      </c>
      <c r="J1014" t="s">
        <v>204</v>
      </c>
      <c r="K1014" t="s">
        <v>204</v>
      </c>
      <c r="L1014" t="s">
        <v>204</v>
      </c>
      <c r="M1014" t="s">
        <v>204</v>
      </c>
      <c r="N1014" t="s">
        <v>204</v>
      </c>
      <c r="O1014" t="s">
        <v>204</v>
      </c>
      <c r="P1014" t="s">
        <v>204</v>
      </c>
      <c r="Q1014" s="80" t="s">
        <v>204</v>
      </c>
      <c r="R1014" s="79"/>
      <c r="T1014" t="s">
        <v>204</v>
      </c>
      <c r="U1014" t="s">
        <v>204</v>
      </c>
      <c r="V1014" t="s">
        <v>204</v>
      </c>
    </row>
    <row r="1015" spans="2:22">
      <c r="B1015" t="s">
        <v>204</v>
      </c>
      <c r="C1015" s="79" t="s">
        <v>204</v>
      </c>
      <c r="E1015" t="s">
        <v>204</v>
      </c>
      <c r="F1015" t="s">
        <v>204</v>
      </c>
      <c r="G1015" t="s">
        <v>204</v>
      </c>
      <c r="H1015" t="s">
        <v>204</v>
      </c>
      <c r="I1015" t="s">
        <v>204</v>
      </c>
      <c r="J1015" t="s">
        <v>204</v>
      </c>
      <c r="K1015" t="s">
        <v>204</v>
      </c>
      <c r="L1015" t="s">
        <v>204</v>
      </c>
      <c r="M1015" t="s">
        <v>204</v>
      </c>
      <c r="N1015" t="s">
        <v>204</v>
      </c>
      <c r="O1015" t="s">
        <v>204</v>
      </c>
      <c r="P1015" t="s">
        <v>204</v>
      </c>
      <c r="Q1015" s="80" t="s">
        <v>204</v>
      </c>
      <c r="R1015" s="79"/>
      <c r="T1015" t="s">
        <v>204</v>
      </c>
      <c r="U1015" t="s">
        <v>204</v>
      </c>
      <c r="V1015" t="s">
        <v>204</v>
      </c>
    </row>
    <row r="1016" spans="2:22">
      <c r="B1016" t="s">
        <v>204</v>
      </c>
      <c r="C1016" s="79" t="s">
        <v>204</v>
      </c>
      <c r="E1016" t="s">
        <v>204</v>
      </c>
      <c r="F1016" t="s">
        <v>204</v>
      </c>
      <c r="G1016" t="s">
        <v>204</v>
      </c>
      <c r="H1016" t="s">
        <v>204</v>
      </c>
      <c r="I1016" t="s">
        <v>204</v>
      </c>
      <c r="J1016" t="s">
        <v>204</v>
      </c>
      <c r="K1016" t="s">
        <v>204</v>
      </c>
      <c r="L1016" t="s">
        <v>204</v>
      </c>
      <c r="M1016" t="s">
        <v>204</v>
      </c>
      <c r="N1016" t="s">
        <v>204</v>
      </c>
      <c r="O1016" t="s">
        <v>204</v>
      </c>
      <c r="P1016" t="s">
        <v>204</v>
      </c>
      <c r="Q1016" s="80" t="s">
        <v>204</v>
      </c>
      <c r="R1016" s="79"/>
      <c r="T1016" t="s">
        <v>204</v>
      </c>
      <c r="U1016" t="s">
        <v>204</v>
      </c>
      <c r="V1016" t="s">
        <v>204</v>
      </c>
    </row>
    <row r="1017" spans="2:22">
      <c r="B1017" t="s">
        <v>204</v>
      </c>
      <c r="C1017" s="79" t="s">
        <v>204</v>
      </c>
      <c r="E1017" t="s">
        <v>204</v>
      </c>
      <c r="F1017" t="s">
        <v>204</v>
      </c>
      <c r="G1017" t="s">
        <v>204</v>
      </c>
      <c r="H1017" t="s">
        <v>204</v>
      </c>
      <c r="I1017" t="s">
        <v>204</v>
      </c>
      <c r="J1017" t="s">
        <v>204</v>
      </c>
      <c r="K1017" t="s">
        <v>204</v>
      </c>
      <c r="L1017" t="s">
        <v>204</v>
      </c>
      <c r="M1017" t="s">
        <v>204</v>
      </c>
      <c r="N1017" t="s">
        <v>204</v>
      </c>
      <c r="O1017" t="s">
        <v>204</v>
      </c>
      <c r="P1017" t="s">
        <v>204</v>
      </c>
      <c r="Q1017" s="80" t="s">
        <v>204</v>
      </c>
      <c r="R1017" s="79"/>
      <c r="T1017" t="s">
        <v>204</v>
      </c>
      <c r="U1017" t="s">
        <v>204</v>
      </c>
      <c r="V1017" t="s">
        <v>204</v>
      </c>
    </row>
    <row r="1018" spans="2:22">
      <c r="B1018" t="s">
        <v>204</v>
      </c>
      <c r="C1018" s="79" t="s">
        <v>204</v>
      </c>
      <c r="E1018" t="s">
        <v>204</v>
      </c>
      <c r="F1018" t="s">
        <v>204</v>
      </c>
      <c r="G1018" t="s">
        <v>204</v>
      </c>
      <c r="H1018" t="s">
        <v>204</v>
      </c>
      <c r="I1018" t="s">
        <v>204</v>
      </c>
      <c r="J1018" t="s">
        <v>204</v>
      </c>
      <c r="K1018" t="s">
        <v>204</v>
      </c>
      <c r="L1018" t="s">
        <v>204</v>
      </c>
      <c r="M1018" t="s">
        <v>204</v>
      </c>
      <c r="N1018" t="s">
        <v>204</v>
      </c>
      <c r="O1018" t="s">
        <v>204</v>
      </c>
      <c r="P1018" t="s">
        <v>204</v>
      </c>
      <c r="Q1018" s="80" t="s">
        <v>204</v>
      </c>
      <c r="R1018" s="79"/>
      <c r="T1018" t="s">
        <v>204</v>
      </c>
      <c r="U1018" t="s">
        <v>204</v>
      </c>
      <c r="V1018" t="s">
        <v>204</v>
      </c>
    </row>
    <row r="1019" spans="2:22">
      <c r="B1019" t="s">
        <v>204</v>
      </c>
      <c r="C1019" s="79" t="s">
        <v>204</v>
      </c>
      <c r="E1019" t="s">
        <v>204</v>
      </c>
      <c r="F1019" t="s">
        <v>204</v>
      </c>
      <c r="G1019" t="s">
        <v>204</v>
      </c>
      <c r="H1019" t="s">
        <v>204</v>
      </c>
      <c r="I1019" t="s">
        <v>204</v>
      </c>
      <c r="J1019" t="s">
        <v>204</v>
      </c>
      <c r="K1019" t="s">
        <v>204</v>
      </c>
      <c r="L1019" t="s">
        <v>204</v>
      </c>
      <c r="M1019" t="s">
        <v>204</v>
      </c>
      <c r="N1019" t="s">
        <v>204</v>
      </c>
      <c r="O1019" t="s">
        <v>204</v>
      </c>
      <c r="P1019" t="s">
        <v>204</v>
      </c>
      <c r="Q1019" s="80" t="s">
        <v>204</v>
      </c>
      <c r="R1019" s="79"/>
      <c r="T1019" t="s">
        <v>204</v>
      </c>
      <c r="U1019" t="s">
        <v>204</v>
      </c>
      <c r="V1019" t="s">
        <v>204</v>
      </c>
    </row>
    <row r="1020" spans="2:22">
      <c r="B1020" t="s">
        <v>204</v>
      </c>
      <c r="C1020" s="79" t="s">
        <v>204</v>
      </c>
      <c r="E1020" t="s">
        <v>204</v>
      </c>
      <c r="F1020" t="s">
        <v>204</v>
      </c>
      <c r="G1020" t="s">
        <v>204</v>
      </c>
      <c r="H1020" t="s">
        <v>204</v>
      </c>
      <c r="I1020" t="s">
        <v>204</v>
      </c>
      <c r="J1020" t="s">
        <v>204</v>
      </c>
      <c r="K1020" t="s">
        <v>204</v>
      </c>
      <c r="L1020" t="s">
        <v>204</v>
      </c>
      <c r="M1020" t="s">
        <v>204</v>
      </c>
      <c r="N1020" t="s">
        <v>204</v>
      </c>
      <c r="O1020" t="s">
        <v>204</v>
      </c>
      <c r="P1020" t="s">
        <v>204</v>
      </c>
      <c r="Q1020" s="80" t="s">
        <v>204</v>
      </c>
      <c r="R1020" s="79"/>
      <c r="T1020" t="s">
        <v>204</v>
      </c>
      <c r="U1020" t="s">
        <v>204</v>
      </c>
      <c r="V1020" t="s">
        <v>204</v>
      </c>
    </row>
    <row r="1021" spans="2:22">
      <c r="B1021" t="s">
        <v>204</v>
      </c>
      <c r="C1021" s="79" t="s">
        <v>204</v>
      </c>
      <c r="E1021" t="s">
        <v>204</v>
      </c>
      <c r="F1021" t="s">
        <v>204</v>
      </c>
      <c r="G1021" t="s">
        <v>204</v>
      </c>
      <c r="H1021" t="s">
        <v>204</v>
      </c>
      <c r="I1021" t="s">
        <v>204</v>
      </c>
      <c r="J1021" t="s">
        <v>204</v>
      </c>
      <c r="K1021" t="s">
        <v>204</v>
      </c>
      <c r="L1021" t="s">
        <v>204</v>
      </c>
      <c r="M1021" t="s">
        <v>204</v>
      </c>
      <c r="N1021" t="s">
        <v>204</v>
      </c>
      <c r="O1021" t="s">
        <v>204</v>
      </c>
      <c r="P1021" t="s">
        <v>204</v>
      </c>
      <c r="Q1021" s="80" t="s">
        <v>204</v>
      </c>
      <c r="R1021" s="79"/>
      <c r="T1021" t="s">
        <v>204</v>
      </c>
      <c r="U1021" t="s">
        <v>204</v>
      </c>
      <c r="V1021" t="s">
        <v>204</v>
      </c>
    </row>
    <row r="1022" spans="2:22">
      <c r="B1022" t="s">
        <v>204</v>
      </c>
      <c r="C1022" s="79" t="s">
        <v>204</v>
      </c>
      <c r="E1022" t="s">
        <v>204</v>
      </c>
      <c r="F1022" t="s">
        <v>204</v>
      </c>
      <c r="G1022" t="s">
        <v>204</v>
      </c>
      <c r="H1022" t="s">
        <v>204</v>
      </c>
      <c r="I1022" t="s">
        <v>204</v>
      </c>
      <c r="J1022" t="s">
        <v>204</v>
      </c>
      <c r="K1022" t="s">
        <v>204</v>
      </c>
      <c r="L1022" t="s">
        <v>204</v>
      </c>
      <c r="M1022" t="s">
        <v>204</v>
      </c>
      <c r="N1022" t="s">
        <v>204</v>
      </c>
      <c r="O1022" t="s">
        <v>204</v>
      </c>
      <c r="P1022" t="s">
        <v>204</v>
      </c>
      <c r="Q1022" s="80" t="s">
        <v>204</v>
      </c>
      <c r="R1022" s="79"/>
      <c r="T1022" t="s">
        <v>204</v>
      </c>
      <c r="U1022" t="s">
        <v>204</v>
      </c>
      <c r="V1022" t="s">
        <v>204</v>
      </c>
    </row>
    <row r="1023" spans="2:22">
      <c r="B1023" t="s">
        <v>204</v>
      </c>
      <c r="C1023" s="79" t="s">
        <v>204</v>
      </c>
      <c r="E1023" t="s">
        <v>204</v>
      </c>
      <c r="F1023" t="s">
        <v>204</v>
      </c>
      <c r="G1023" t="s">
        <v>204</v>
      </c>
      <c r="H1023" t="s">
        <v>204</v>
      </c>
      <c r="I1023" t="s">
        <v>204</v>
      </c>
      <c r="J1023" t="s">
        <v>204</v>
      </c>
      <c r="K1023" t="s">
        <v>204</v>
      </c>
      <c r="L1023" t="s">
        <v>204</v>
      </c>
      <c r="M1023" t="s">
        <v>204</v>
      </c>
      <c r="N1023" t="s">
        <v>204</v>
      </c>
      <c r="O1023" t="s">
        <v>204</v>
      </c>
      <c r="P1023" t="s">
        <v>204</v>
      </c>
      <c r="Q1023" s="80" t="s">
        <v>204</v>
      </c>
      <c r="R1023" s="79"/>
      <c r="T1023" t="s">
        <v>204</v>
      </c>
      <c r="U1023" t="s">
        <v>204</v>
      </c>
      <c r="V1023" t="s">
        <v>204</v>
      </c>
    </row>
    <row r="1024" spans="2:22">
      <c r="B1024" t="s">
        <v>204</v>
      </c>
      <c r="C1024" s="79" t="s">
        <v>204</v>
      </c>
      <c r="E1024" t="s">
        <v>204</v>
      </c>
      <c r="F1024" t="s">
        <v>204</v>
      </c>
      <c r="G1024" t="s">
        <v>204</v>
      </c>
      <c r="H1024" t="s">
        <v>204</v>
      </c>
      <c r="I1024" t="s">
        <v>204</v>
      </c>
      <c r="J1024" t="s">
        <v>204</v>
      </c>
      <c r="K1024" t="s">
        <v>204</v>
      </c>
      <c r="L1024" t="s">
        <v>204</v>
      </c>
      <c r="M1024" t="s">
        <v>204</v>
      </c>
      <c r="N1024" t="s">
        <v>204</v>
      </c>
      <c r="O1024" t="s">
        <v>204</v>
      </c>
      <c r="P1024" t="s">
        <v>204</v>
      </c>
      <c r="Q1024" s="80" t="s">
        <v>204</v>
      </c>
      <c r="R1024" s="79"/>
      <c r="T1024" t="s">
        <v>204</v>
      </c>
      <c r="U1024" t="s">
        <v>204</v>
      </c>
      <c r="V1024" t="s">
        <v>204</v>
      </c>
    </row>
    <row r="1025" spans="2:22">
      <c r="B1025" t="s">
        <v>204</v>
      </c>
      <c r="C1025" s="79" t="s">
        <v>204</v>
      </c>
      <c r="E1025" t="s">
        <v>204</v>
      </c>
      <c r="F1025" t="s">
        <v>204</v>
      </c>
      <c r="G1025" t="s">
        <v>204</v>
      </c>
      <c r="H1025" t="s">
        <v>204</v>
      </c>
      <c r="I1025" t="s">
        <v>204</v>
      </c>
      <c r="J1025" t="s">
        <v>204</v>
      </c>
      <c r="K1025" t="s">
        <v>204</v>
      </c>
      <c r="L1025" t="s">
        <v>204</v>
      </c>
      <c r="M1025" t="s">
        <v>204</v>
      </c>
      <c r="N1025" t="s">
        <v>204</v>
      </c>
      <c r="O1025" t="s">
        <v>204</v>
      </c>
      <c r="P1025" t="s">
        <v>204</v>
      </c>
      <c r="Q1025" s="80" t="s">
        <v>204</v>
      </c>
      <c r="R1025" s="79"/>
      <c r="T1025" t="s">
        <v>204</v>
      </c>
      <c r="U1025" t="s">
        <v>204</v>
      </c>
      <c r="V1025" t="s">
        <v>204</v>
      </c>
    </row>
    <row r="1026" spans="2:22">
      <c r="B1026" t="s">
        <v>204</v>
      </c>
      <c r="C1026" s="79" t="s">
        <v>204</v>
      </c>
      <c r="E1026" t="s">
        <v>204</v>
      </c>
      <c r="F1026" t="s">
        <v>204</v>
      </c>
      <c r="G1026" t="s">
        <v>204</v>
      </c>
      <c r="H1026" t="s">
        <v>204</v>
      </c>
      <c r="I1026" t="s">
        <v>204</v>
      </c>
      <c r="J1026" t="s">
        <v>204</v>
      </c>
      <c r="K1026" t="s">
        <v>204</v>
      </c>
      <c r="L1026" t="s">
        <v>204</v>
      </c>
      <c r="M1026" t="s">
        <v>204</v>
      </c>
      <c r="N1026" t="s">
        <v>204</v>
      </c>
      <c r="O1026" t="s">
        <v>204</v>
      </c>
      <c r="P1026" t="s">
        <v>204</v>
      </c>
      <c r="Q1026" s="80" t="s">
        <v>204</v>
      </c>
      <c r="R1026" s="79"/>
      <c r="T1026" t="s">
        <v>204</v>
      </c>
      <c r="U1026" t="s">
        <v>204</v>
      </c>
      <c r="V1026" t="s">
        <v>204</v>
      </c>
    </row>
    <row r="1027" spans="2:22">
      <c r="B1027" t="s">
        <v>204</v>
      </c>
      <c r="C1027" s="79" t="s">
        <v>204</v>
      </c>
      <c r="E1027" t="s">
        <v>204</v>
      </c>
      <c r="F1027" t="s">
        <v>204</v>
      </c>
      <c r="G1027" t="s">
        <v>204</v>
      </c>
      <c r="H1027" t="s">
        <v>204</v>
      </c>
      <c r="I1027" t="s">
        <v>204</v>
      </c>
      <c r="J1027" t="s">
        <v>204</v>
      </c>
      <c r="K1027" t="s">
        <v>204</v>
      </c>
      <c r="L1027" t="s">
        <v>204</v>
      </c>
      <c r="M1027" t="s">
        <v>204</v>
      </c>
      <c r="N1027" t="s">
        <v>204</v>
      </c>
      <c r="O1027" t="s">
        <v>204</v>
      </c>
      <c r="P1027" t="s">
        <v>204</v>
      </c>
      <c r="Q1027" s="80" t="s">
        <v>204</v>
      </c>
      <c r="R1027" s="79"/>
      <c r="T1027" t="s">
        <v>204</v>
      </c>
      <c r="U1027" t="s">
        <v>204</v>
      </c>
      <c r="V1027" t="s">
        <v>204</v>
      </c>
    </row>
    <row r="1028" spans="2:22">
      <c r="B1028" t="s">
        <v>204</v>
      </c>
      <c r="C1028" s="79" t="s">
        <v>204</v>
      </c>
      <c r="E1028" t="s">
        <v>204</v>
      </c>
      <c r="F1028" t="s">
        <v>204</v>
      </c>
      <c r="G1028" t="s">
        <v>204</v>
      </c>
      <c r="H1028" t="s">
        <v>204</v>
      </c>
      <c r="I1028" t="s">
        <v>204</v>
      </c>
      <c r="J1028" t="s">
        <v>204</v>
      </c>
      <c r="K1028" t="s">
        <v>204</v>
      </c>
      <c r="L1028" t="s">
        <v>204</v>
      </c>
      <c r="M1028" t="s">
        <v>204</v>
      </c>
      <c r="N1028" t="s">
        <v>204</v>
      </c>
      <c r="O1028" t="s">
        <v>204</v>
      </c>
      <c r="P1028" t="s">
        <v>204</v>
      </c>
      <c r="Q1028" s="80" t="s">
        <v>204</v>
      </c>
      <c r="R1028" s="79"/>
      <c r="T1028" t="s">
        <v>204</v>
      </c>
      <c r="U1028" t="s">
        <v>204</v>
      </c>
      <c r="V1028" t="s">
        <v>204</v>
      </c>
    </row>
    <row r="1029" spans="2:22">
      <c r="B1029" t="s">
        <v>204</v>
      </c>
      <c r="C1029" s="79" t="s">
        <v>204</v>
      </c>
      <c r="E1029" t="s">
        <v>204</v>
      </c>
      <c r="F1029" t="s">
        <v>204</v>
      </c>
      <c r="G1029" t="s">
        <v>204</v>
      </c>
      <c r="H1029" t="s">
        <v>204</v>
      </c>
      <c r="I1029" t="s">
        <v>204</v>
      </c>
      <c r="J1029" t="s">
        <v>204</v>
      </c>
      <c r="K1029" t="s">
        <v>204</v>
      </c>
      <c r="L1029" t="s">
        <v>204</v>
      </c>
      <c r="M1029" t="s">
        <v>204</v>
      </c>
      <c r="N1029" t="s">
        <v>204</v>
      </c>
      <c r="O1029" t="s">
        <v>204</v>
      </c>
      <c r="P1029" t="s">
        <v>204</v>
      </c>
      <c r="Q1029" s="80" t="s">
        <v>204</v>
      </c>
      <c r="R1029" s="79"/>
      <c r="T1029" t="s">
        <v>204</v>
      </c>
      <c r="U1029" t="s">
        <v>204</v>
      </c>
      <c r="V1029" t="s">
        <v>204</v>
      </c>
    </row>
    <row r="1030" spans="2:22">
      <c r="B1030" t="s">
        <v>204</v>
      </c>
      <c r="C1030" s="79" t="s">
        <v>204</v>
      </c>
      <c r="E1030" t="s">
        <v>204</v>
      </c>
      <c r="F1030" t="s">
        <v>204</v>
      </c>
      <c r="G1030" t="s">
        <v>204</v>
      </c>
      <c r="H1030" t="s">
        <v>204</v>
      </c>
      <c r="I1030" t="s">
        <v>204</v>
      </c>
      <c r="J1030" t="s">
        <v>204</v>
      </c>
      <c r="K1030" t="s">
        <v>204</v>
      </c>
      <c r="L1030" t="s">
        <v>204</v>
      </c>
      <c r="M1030" t="s">
        <v>204</v>
      </c>
      <c r="N1030" t="s">
        <v>204</v>
      </c>
      <c r="O1030" t="s">
        <v>204</v>
      </c>
      <c r="P1030" t="s">
        <v>204</v>
      </c>
      <c r="Q1030" s="80" t="s">
        <v>204</v>
      </c>
      <c r="R1030" s="79"/>
      <c r="T1030" t="s">
        <v>204</v>
      </c>
      <c r="U1030" t="s">
        <v>204</v>
      </c>
      <c r="V1030" t="s">
        <v>204</v>
      </c>
    </row>
    <row r="1031" spans="2:22">
      <c r="B1031" t="s">
        <v>204</v>
      </c>
      <c r="C1031" s="79" t="s">
        <v>204</v>
      </c>
      <c r="E1031" t="s">
        <v>204</v>
      </c>
      <c r="F1031" t="s">
        <v>204</v>
      </c>
      <c r="G1031" t="s">
        <v>204</v>
      </c>
      <c r="H1031" t="s">
        <v>204</v>
      </c>
      <c r="I1031" t="s">
        <v>204</v>
      </c>
      <c r="J1031" t="s">
        <v>204</v>
      </c>
      <c r="K1031" t="s">
        <v>204</v>
      </c>
      <c r="L1031" t="s">
        <v>204</v>
      </c>
      <c r="M1031" t="s">
        <v>204</v>
      </c>
      <c r="N1031" t="s">
        <v>204</v>
      </c>
      <c r="O1031" t="s">
        <v>204</v>
      </c>
      <c r="P1031" t="s">
        <v>204</v>
      </c>
      <c r="Q1031" s="80" t="s">
        <v>204</v>
      </c>
      <c r="R1031" s="79"/>
      <c r="T1031" t="s">
        <v>204</v>
      </c>
      <c r="U1031" t="s">
        <v>204</v>
      </c>
      <c r="V1031" t="s">
        <v>204</v>
      </c>
    </row>
    <row r="1032" spans="2:22">
      <c r="B1032" t="s">
        <v>204</v>
      </c>
      <c r="C1032" s="79" t="s">
        <v>204</v>
      </c>
      <c r="E1032" t="s">
        <v>204</v>
      </c>
      <c r="F1032" t="s">
        <v>204</v>
      </c>
      <c r="G1032" t="s">
        <v>204</v>
      </c>
      <c r="H1032" t="s">
        <v>204</v>
      </c>
      <c r="I1032" t="s">
        <v>204</v>
      </c>
      <c r="J1032" t="s">
        <v>204</v>
      </c>
      <c r="K1032" t="s">
        <v>204</v>
      </c>
      <c r="L1032" t="s">
        <v>204</v>
      </c>
      <c r="M1032" t="s">
        <v>204</v>
      </c>
      <c r="N1032" t="s">
        <v>204</v>
      </c>
      <c r="O1032" t="s">
        <v>204</v>
      </c>
      <c r="P1032" t="s">
        <v>204</v>
      </c>
      <c r="Q1032" s="80" t="s">
        <v>204</v>
      </c>
      <c r="R1032" s="79"/>
      <c r="T1032" t="s">
        <v>204</v>
      </c>
      <c r="U1032" t="s">
        <v>204</v>
      </c>
      <c r="V1032" t="s">
        <v>204</v>
      </c>
    </row>
    <row r="1033" spans="2:22">
      <c r="B1033" t="s">
        <v>204</v>
      </c>
      <c r="C1033" s="79" t="s">
        <v>204</v>
      </c>
      <c r="E1033" t="s">
        <v>204</v>
      </c>
      <c r="F1033" t="s">
        <v>204</v>
      </c>
      <c r="G1033" t="s">
        <v>204</v>
      </c>
      <c r="H1033" t="s">
        <v>204</v>
      </c>
      <c r="I1033" t="s">
        <v>204</v>
      </c>
      <c r="J1033" t="s">
        <v>204</v>
      </c>
      <c r="K1033" t="s">
        <v>204</v>
      </c>
      <c r="L1033" t="s">
        <v>204</v>
      </c>
      <c r="M1033" t="s">
        <v>204</v>
      </c>
      <c r="N1033" t="s">
        <v>204</v>
      </c>
      <c r="O1033" t="s">
        <v>204</v>
      </c>
      <c r="P1033" t="s">
        <v>204</v>
      </c>
      <c r="Q1033" s="80" t="s">
        <v>204</v>
      </c>
      <c r="R1033" s="79"/>
      <c r="T1033" t="s">
        <v>204</v>
      </c>
      <c r="U1033" t="s">
        <v>204</v>
      </c>
      <c r="V1033" t="s">
        <v>204</v>
      </c>
    </row>
    <row r="1034" spans="2:22">
      <c r="B1034" t="s">
        <v>204</v>
      </c>
      <c r="C1034" s="79" t="s">
        <v>204</v>
      </c>
      <c r="E1034" t="s">
        <v>204</v>
      </c>
      <c r="F1034" t="s">
        <v>204</v>
      </c>
      <c r="G1034" t="s">
        <v>204</v>
      </c>
      <c r="H1034" t="s">
        <v>204</v>
      </c>
      <c r="I1034" t="s">
        <v>204</v>
      </c>
      <c r="J1034" t="s">
        <v>204</v>
      </c>
      <c r="K1034" t="s">
        <v>204</v>
      </c>
      <c r="L1034" t="s">
        <v>204</v>
      </c>
      <c r="M1034" t="s">
        <v>204</v>
      </c>
      <c r="N1034" t="s">
        <v>204</v>
      </c>
      <c r="O1034" t="s">
        <v>204</v>
      </c>
      <c r="P1034" t="s">
        <v>204</v>
      </c>
      <c r="Q1034" s="80" t="s">
        <v>204</v>
      </c>
      <c r="R1034" s="79"/>
      <c r="T1034" t="s">
        <v>204</v>
      </c>
      <c r="U1034" t="s">
        <v>204</v>
      </c>
      <c r="V1034" t="s">
        <v>204</v>
      </c>
    </row>
    <row r="1035" spans="2:22">
      <c r="B1035" t="s">
        <v>204</v>
      </c>
      <c r="C1035" s="79" t="s">
        <v>204</v>
      </c>
      <c r="E1035" t="s">
        <v>204</v>
      </c>
      <c r="F1035" t="s">
        <v>204</v>
      </c>
      <c r="G1035" t="s">
        <v>204</v>
      </c>
      <c r="H1035" t="s">
        <v>204</v>
      </c>
      <c r="I1035" t="s">
        <v>204</v>
      </c>
      <c r="J1035" t="s">
        <v>204</v>
      </c>
      <c r="K1035" t="s">
        <v>204</v>
      </c>
      <c r="L1035" t="s">
        <v>204</v>
      </c>
      <c r="M1035" t="s">
        <v>204</v>
      </c>
      <c r="N1035" t="s">
        <v>204</v>
      </c>
      <c r="O1035" t="s">
        <v>204</v>
      </c>
      <c r="P1035" t="s">
        <v>204</v>
      </c>
      <c r="Q1035" s="80" t="s">
        <v>204</v>
      </c>
      <c r="R1035" s="79"/>
      <c r="T1035" t="s">
        <v>204</v>
      </c>
      <c r="U1035" t="s">
        <v>204</v>
      </c>
      <c r="V1035" t="s">
        <v>204</v>
      </c>
    </row>
    <row r="1036" spans="2:22">
      <c r="B1036" t="s">
        <v>204</v>
      </c>
      <c r="C1036" s="79" t="s">
        <v>204</v>
      </c>
      <c r="E1036" t="s">
        <v>204</v>
      </c>
      <c r="F1036" t="s">
        <v>204</v>
      </c>
      <c r="G1036" t="s">
        <v>204</v>
      </c>
      <c r="H1036" t="s">
        <v>204</v>
      </c>
      <c r="I1036" t="s">
        <v>204</v>
      </c>
      <c r="J1036" t="s">
        <v>204</v>
      </c>
      <c r="K1036" t="s">
        <v>204</v>
      </c>
      <c r="L1036" t="s">
        <v>204</v>
      </c>
      <c r="M1036" t="s">
        <v>204</v>
      </c>
      <c r="N1036" t="s">
        <v>204</v>
      </c>
      <c r="O1036" t="s">
        <v>204</v>
      </c>
      <c r="P1036" t="s">
        <v>204</v>
      </c>
      <c r="Q1036" s="80" t="s">
        <v>204</v>
      </c>
      <c r="R1036" s="79"/>
      <c r="T1036" t="s">
        <v>204</v>
      </c>
      <c r="U1036" t="s">
        <v>204</v>
      </c>
      <c r="V1036" t="s">
        <v>204</v>
      </c>
    </row>
    <row r="1037" spans="2:22">
      <c r="B1037" t="s">
        <v>204</v>
      </c>
      <c r="C1037" s="79" t="s">
        <v>204</v>
      </c>
      <c r="E1037" t="s">
        <v>204</v>
      </c>
      <c r="F1037" t="s">
        <v>204</v>
      </c>
      <c r="G1037" t="s">
        <v>204</v>
      </c>
      <c r="H1037" t="s">
        <v>204</v>
      </c>
      <c r="I1037" t="s">
        <v>204</v>
      </c>
      <c r="J1037" t="s">
        <v>204</v>
      </c>
      <c r="K1037" t="s">
        <v>204</v>
      </c>
      <c r="L1037" t="s">
        <v>204</v>
      </c>
      <c r="M1037" t="s">
        <v>204</v>
      </c>
      <c r="N1037" t="s">
        <v>204</v>
      </c>
      <c r="O1037" t="s">
        <v>204</v>
      </c>
      <c r="P1037" t="s">
        <v>204</v>
      </c>
      <c r="Q1037" s="80" t="s">
        <v>204</v>
      </c>
      <c r="R1037" s="79"/>
      <c r="T1037" t="s">
        <v>204</v>
      </c>
      <c r="U1037" t="s">
        <v>204</v>
      </c>
      <c r="V1037" t="s">
        <v>204</v>
      </c>
    </row>
    <row r="1038" spans="2:22">
      <c r="B1038" t="s">
        <v>204</v>
      </c>
      <c r="C1038" s="79" t="s">
        <v>204</v>
      </c>
      <c r="E1038" t="s">
        <v>204</v>
      </c>
      <c r="F1038" t="s">
        <v>204</v>
      </c>
      <c r="G1038" t="s">
        <v>204</v>
      </c>
      <c r="H1038" t="s">
        <v>204</v>
      </c>
      <c r="I1038" t="s">
        <v>204</v>
      </c>
      <c r="J1038" t="s">
        <v>204</v>
      </c>
      <c r="K1038" t="s">
        <v>204</v>
      </c>
      <c r="L1038" t="s">
        <v>204</v>
      </c>
      <c r="M1038" t="s">
        <v>204</v>
      </c>
      <c r="N1038" t="s">
        <v>204</v>
      </c>
      <c r="O1038" t="s">
        <v>204</v>
      </c>
      <c r="P1038" t="s">
        <v>204</v>
      </c>
      <c r="Q1038" s="80" t="s">
        <v>204</v>
      </c>
      <c r="R1038" s="79"/>
      <c r="T1038" t="s">
        <v>204</v>
      </c>
      <c r="U1038" t="s">
        <v>204</v>
      </c>
      <c r="V1038" t="s">
        <v>204</v>
      </c>
    </row>
    <row r="1039" spans="2:22">
      <c r="B1039" t="s">
        <v>204</v>
      </c>
      <c r="C1039" s="79" t="s">
        <v>204</v>
      </c>
      <c r="E1039" t="s">
        <v>204</v>
      </c>
      <c r="F1039" t="s">
        <v>204</v>
      </c>
      <c r="G1039" t="s">
        <v>204</v>
      </c>
      <c r="H1039" t="s">
        <v>204</v>
      </c>
      <c r="I1039" t="s">
        <v>204</v>
      </c>
      <c r="J1039" t="s">
        <v>204</v>
      </c>
      <c r="K1039" t="s">
        <v>204</v>
      </c>
      <c r="L1039" t="s">
        <v>204</v>
      </c>
      <c r="M1039" t="s">
        <v>204</v>
      </c>
      <c r="N1039" t="s">
        <v>204</v>
      </c>
      <c r="O1039" t="s">
        <v>204</v>
      </c>
      <c r="P1039" t="s">
        <v>204</v>
      </c>
      <c r="Q1039" s="80" t="s">
        <v>204</v>
      </c>
      <c r="R1039" s="79"/>
      <c r="T1039" t="s">
        <v>204</v>
      </c>
      <c r="U1039" t="s">
        <v>204</v>
      </c>
      <c r="V1039" t="s">
        <v>204</v>
      </c>
    </row>
    <row r="1040" spans="2:22">
      <c r="B1040" t="s">
        <v>204</v>
      </c>
      <c r="C1040" s="79" t="s">
        <v>204</v>
      </c>
      <c r="E1040" t="s">
        <v>204</v>
      </c>
      <c r="F1040" t="s">
        <v>204</v>
      </c>
      <c r="G1040" t="s">
        <v>204</v>
      </c>
      <c r="H1040" t="s">
        <v>204</v>
      </c>
      <c r="I1040" t="s">
        <v>204</v>
      </c>
      <c r="J1040" t="s">
        <v>204</v>
      </c>
      <c r="K1040" t="s">
        <v>204</v>
      </c>
      <c r="L1040" t="s">
        <v>204</v>
      </c>
      <c r="M1040" t="s">
        <v>204</v>
      </c>
      <c r="N1040" t="s">
        <v>204</v>
      </c>
      <c r="O1040" t="s">
        <v>204</v>
      </c>
      <c r="P1040" t="s">
        <v>204</v>
      </c>
      <c r="Q1040" s="80" t="s">
        <v>204</v>
      </c>
      <c r="R1040" s="79"/>
      <c r="T1040" t="s">
        <v>204</v>
      </c>
      <c r="U1040" t="s">
        <v>204</v>
      </c>
      <c r="V1040" t="s">
        <v>204</v>
      </c>
    </row>
    <row r="1041" spans="2:22">
      <c r="B1041" t="s">
        <v>204</v>
      </c>
      <c r="C1041" s="79" t="s">
        <v>204</v>
      </c>
      <c r="E1041" t="s">
        <v>204</v>
      </c>
      <c r="F1041" t="s">
        <v>204</v>
      </c>
      <c r="G1041" t="s">
        <v>204</v>
      </c>
      <c r="H1041" t="s">
        <v>204</v>
      </c>
      <c r="I1041" t="s">
        <v>204</v>
      </c>
      <c r="J1041" t="s">
        <v>204</v>
      </c>
      <c r="K1041" t="s">
        <v>204</v>
      </c>
      <c r="L1041" t="s">
        <v>204</v>
      </c>
      <c r="M1041" t="s">
        <v>204</v>
      </c>
      <c r="N1041" t="s">
        <v>204</v>
      </c>
      <c r="O1041" t="s">
        <v>204</v>
      </c>
      <c r="P1041" t="s">
        <v>204</v>
      </c>
      <c r="Q1041" s="80" t="s">
        <v>204</v>
      </c>
      <c r="R1041" s="79"/>
      <c r="T1041" t="s">
        <v>204</v>
      </c>
      <c r="U1041" t="s">
        <v>204</v>
      </c>
      <c r="V1041" t="s">
        <v>204</v>
      </c>
    </row>
    <row r="1042" spans="2:22">
      <c r="B1042" t="s">
        <v>204</v>
      </c>
      <c r="C1042" s="79" t="s">
        <v>204</v>
      </c>
      <c r="E1042" t="s">
        <v>204</v>
      </c>
      <c r="F1042" t="s">
        <v>204</v>
      </c>
      <c r="G1042" t="s">
        <v>204</v>
      </c>
      <c r="H1042" t="s">
        <v>204</v>
      </c>
      <c r="I1042" t="s">
        <v>204</v>
      </c>
      <c r="J1042" t="s">
        <v>204</v>
      </c>
      <c r="K1042" t="s">
        <v>204</v>
      </c>
      <c r="L1042" t="s">
        <v>204</v>
      </c>
      <c r="M1042" t="s">
        <v>204</v>
      </c>
      <c r="N1042" t="s">
        <v>204</v>
      </c>
      <c r="O1042" t="s">
        <v>204</v>
      </c>
      <c r="P1042" t="s">
        <v>204</v>
      </c>
      <c r="Q1042" s="80" t="s">
        <v>204</v>
      </c>
      <c r="R1042" s="79"/>
      <c r="T1042" t="s">
        <v>204</v>
      </c>
      <c r="U1042" t="s">
        <v>204</v>
      </c>
      <c r="V1042" t="s">
        <v>204</v>
      </c>
    </row>
    <row r="1043" spans="2:22">
      <c r="B1043" t="s">
        <v>204</v>
      </c>
      <c r="C1043" s="79" t="s">
        <v>204</v>
      </c>
      <c r="E1043" t="s">
        <v>204</v>
      </c>
      <c r="F1043" t="s">
        <v>204</v>
      </c>
      <c r="G1043" t="s">
        <v>204</v>
      </c>
      <c r="H1043" t="s">
        <v>204</v>
      </c>
      <c r="I1043" t="s">
        <v>204</v>
      </c>
      <c r="J1043" t="s">
        <v>204</v>
      </c>
      <c r="K1043" t="s">
        <v>204</v>
      </c>
      <c r="L1043" t="s">
        <v>204</v>
      </c>
      <c r="M1043" t="s">
        <v>204</v>
      </c>
      <c r="N1043" t="s">
        <v>204</v>
      </c>
      <c r="O1043" t="s">
        <v>204</v>
      </c>
      <c r="P1043" t="s">
        <v>204</v>
      </c>
      <c r="Q1043" s="80" t="s">
        <v>204</v>
      </c>
      <c r="R1043" s="79"/>
      <c r="T1043" t="s">
        <v>204</v>
      </c>
      <c r="U1043" t="s">
        <v>204</v>
      </c>
      <c r="V1043" t="s">
        <v>204</v>
      </c>
    </row>
    <row r="1044" spans="2:22">
      <c r="B1044" t="s">
        <v>204</v>
      </c>
      <c r="C1044" s="79" t="s">
        <v>204</v>
      </c>
      <c r="E1044" t="s">
        <v>204</v>
      </c>
      <c r="F1044" t="s">
        <v>204</v>
      </c>
      <c r="G1044" t="s">
        <v>204</v>
      </c>
      <c r="H1044" t="s">
        <v>204</v>
      </c>
      <c r="I1044" t="s">
        <v>204</v>
      </c>
      <c r="J1044" t="s">
        <v>204</v>
      </c>
      <c r="K1044" t="s">
        <v>204</v>
      </c>
      <c r="L1044" t="s">
        <v>204</v>
      </c>
      <c r="M1044" t="s">
        <v>204</v>
      </c>
      <c r="N1044" t="s">
        <v>204</v>
      </c>
      <c r="O1044" t="s">
        <v>204</v>
      </c>
      <c r="P1044" t="s">
        <v>204</v>
      </c>
      <c r="Q1044" s="80" t="s">
        <v>204</v>
      </c>
      <c r="R1044" s="79"/>
      <c r="T1044" t="s">
        <v>204</v>
      </c>
      <c r="U1044" t="s">
        <v>204</v>
      </c>
      <c r="V1044" t="s">
        <v>204</v>
      </c>
    </row>
    <row r="1045" spans="2:22">
      <c r="B1045" t="s">
        <v>204</v>
      </c>
      <c r="C1045" s="79" t="s">
        <v>204</v>
      </c>
      <c r="E1045" t="s">
        <v>204</v>
      </c>
      <c r="F1045" t="s">
        <v>204</v>
      </c>
      <c r="G1045" t="s">
        <v>204</v>
      </c>
      <c r="H1045" t="s">
        <v>204</v>
      </c>
      <c r="I1045" t="s">
        <v>204</v>
      </c>
      <c r="J1045" t="s">
        <v>204</v>
      </c>
      <c r="K1045" t="s">
        <v>204</v>
      </c>
      <c r="L1045" t="s">
        <v>204</v>
      </c>
      <c r="M1045" t="s">
        <v>204</v>
      </c>
      <c r="N1045" t="s">
        <v>204</v>
      </c>
      <c r="O1045" t="s">
        <v>204</v>
      </c>
      <c r="P1045" t="s">
        <v>204</v>
      </c>
      <c r="Q1045" s="80" t="s">
        <v>204</v>
      </c>
      <c r="R1045" s="79"/>
      <c r="T1045" t="s">
        <v>204</v>
      </c>
      <c r="U1045" t="s">
        <v>204</v>
      </c>
      <c r="V1045" t="s">
        <v>204</v>
      </c>
    </row>
    <row r="1046" spans="2:22">
      <c r="B1046" t="s">
        <v>204</v>
      </c>
      <c r="C1046" s="79" t="s">
        <v>204</v>
      </c>
      <c r="E1046" t="s">
        <v>204</v>
      </c>
      <c r="F1046" t="s">
        <v>204</v>
      </c>
      <c r="G1046" t="s">
        <v>204</v>
      </c>
      <c r="H1046" t="s">
        <v>204</v>
      </c>
      <c r="I1046" t="s">
        <v>204</v>
      </c>
      <c r="J1046" t="s">
        <v>204</v>
      </c>
      <c r="K1046" t="s">
        <v>204</v>
      </c>
      <c r="L1046" t="s">
        <v>204</v>
      </c>
      <c r="M1046" t="s">
        <v>204</v>
      </c>
      <c r="N1046" t="s">
        <v>204</v>
      </c>
      <c r="O1046" t="s">
        <v>204</v>
      </c>
      <c r="P1046" t="s">
        <v>204</v>
      </c>
      <c r="Q1046" s="80" t="s">
        <v>204</v>
      </c>
      <c r="R1046" s="79"/>
      <c r="T1046" t="s">
        <v>204</v>
      </c>
      <c r="U1046" t="s">
        <v>204</v>
      </c>
      <c r="V1046" t="s">
        <v>204</v>
      </c>
    </row>
    <row r="1047" spans="2:22">
      <c r="B1047" t="s">
        <v>204</v>
      </c>
      <c r="C1047" s="79" t="s">
        <v>204</v>
      </c>
      <c r="E1047" t="s">
        <v>204</v>
      </c>
      <c r="F1047" t="s">
        <v>204</v>
      </c>
      <c r="G1047" t="s">
        <v>204</v>
      </c>
      <c r="H1047" t="s">
        <v>204</v>
      </c>
      <c r="I1047" t="s">
        <v>204</v>
      </c>
      <c r="J1047" t="s">
        <v>204</v>
      </c>
      <c r="K1047" t="s">
        <v>204</v>
      </c>
      <c r="L1047" t="s">
        <v>204</v>
      </c>
      <c r="M1047" t="s">
        <v>204</v>
      </c>
      <c r="N1047" t="s">
        <v>204</v>
      </c>
      <c r="O1047" t="s">
        <v>204</v>
      </c>
      <c r="P1047" t="s">
        <v>204</v>
      </c>
      <c r="Q1047" s="80" t="s">
        <v>204</v>
      </c>
      <c r="R1047" s="79"/>
      <c r="T1047" t="s">
        <v>204</v>
      </c>
      <c r="U1047" t="s">
        <v>204</v>
      </c>
      <c r="V1047" t="s">
        <v>204</v>
      </c>
    </row>
    <row r="1048" spans="2:22">
      <c r="B1048" t="s">
        <v>204</v>
      </c>
      <c r="C1048" s="79" t="s">
        <v>204</v>
      </c>
      <c r="E1048" t="s">
        <v>204</v>
      </c>
      <c r="F1048" t="s">
        <v>204</v>
      </c>
      <c r="G1048" t="s">
        <v>204</v>
      </c>
      <c r="H1048" t="s">
        <v>204</v>
      </c>
      <c r="I1048" t="s">
        <v>204</v>
      </c>
      <c r="J1048" t="s">
        <v>204</v>
      </c>
      <c r="K1048" t="s">
        <v>204</v>
      </c>
      <c r="L1048" t="s">
        <v>204</v>
      </c>
      <c r="M1048" t="s">
        <v>204</v>
      </c>
      <c r="N1048" t="s">
        <v>204</v>
      </c>
      <c r="O1048" t="s">
        <v>204</v>
      </c>
      <c r="P1048" t="s">
        <v>204</v>
      </c>
      <c r="Q1048" s="80" t="s">
        <v>204</v>
      </c>
      <c r="R1048" s="79"/>
      <c r="T1048" t="s">
        <v>204</v>
      </c>
      <c r="U1048" t="s">
        <v>204</v>
      </c>
      <c r="V1048" t="s">
        <v>204</v>
      </c>
    </row>
    <row r="1049" spans="2:22">
      <c r="B1049" t="s">
        <v>204</v>
      </c>
      <c r="C1049" s="79" t="s">
        <v>204</v>
      </c>
      <c r="E1049" t="s">
        <v>204</v>
      </c>
      <c r="F1049" t="s">
        <v>204</v>
      </c>
      <c r="G1049" t="s">
        <v>204</v>
      </c>
      <c r="H1049" t="s">
        <v>204</v>
      </c>
      <c r="I1049" t="s">
        <v>204</v>
      </c>
      <c r="J1049" t="s">
        <v>204</v>
      </c>
      <c r="K1049" t="s">
        <v>204</v>
      </c>
      <c r="L1049" t="s">
        <v>204</v>
      </c>
      <c r="M1049" t="s">
        <v>204</v>
      </c>
      <c r="N1049" t="s">
        <v>204</v>
      </c>
      <c r="O1049" t="s">
        <v>204</v>
      </c>
      <c r="P1049" t="s">
        <v>204</v>
      </c>
      <c r="Q1049" s="80" t="s">
        <v>204</v>
      </c>
      <c r="R1049" s="79"/>
      <c r="T1049" t="s">
        <v>204</v>
      </c>
      <c r="U1049" t="s">
        <v>204</v>
      </c>
      <c r="V1049" t="s">
        <v>204</v>
      </c>
    </row>
    <row r="1050" spans="2:22">
      <c r="B1050" t="s">
        <v>204</v>
      </c>
      <c r="C1050" s="79" t="s">
        <v>204</v>
      </c>
      <c r="E1050" t="s">
        <v>204</v>
      </c>
      <c r="F1050" t="s">
        <v>204</v>
      </c>
      <c r="G1050" t="s">
        <v>204</v>
      </c>
      <c r="H1050" t="s">
        <v>204</v>
      </c>
      <c r="I1050" t="s">
        <v>204</v>
      </c>
      <c r="J1050" t="s">
        <v>204</v>
      </c>
      <c r="K1050" t="s">
        <v>204</v>
      </c>
      <c r="L1050" t="s">
        <v>204</v>
      </c>
      <c r="M1050" t="s">
        <v>204</v>
      </c>
      <c r="N1050" t="s">
        <v>204</v>
      </c>
      <c r="O1050" t="s">
        <v>204</v>
      </c>
      <c r="P1050" t="s">
        <v>204</v>
      </c>
      <c r="Q1050" s="80" t="s">
        <v>204</v>
      </c>
      <c r="R1050" s="79"/>
      <c r="T1050" t="s">
        <v>204</v>
      </c>
      <c r="U1050" t="s">
        <v>204</v>
      </c>
      <c r="V1050" t="s">
        <v>204</v>
      </c>
    </row>
    <row r="1051" spans="2:22">
      <c r="B1051" t="s">
        <v>204</v>
      </c>
      <c r="C1051" s="79" t="s">
        <v>204</v>
      </c>
      <c r="E1051" t="s">
        <v>204</v>
      </c>
      <c r="F1051" t="s">
        <v>204</v>
      </c>
      <c r="G1051" t="s">
        <v>204</v>
      </c>
      <c r="H1051" t="s">
        <v>204</v>
      </c>
      <c r="I1051" t="s">
        <v>204</v>
      </c>
      <c r="J1051" t="s">
        <v>204</v>
      </c>
      <c r="K1051" t="s">
        <v>204</v>
      </c>
      <c r="L1051" t="s">
        <v>204</v>
      </c>
      <c r="M1051" t="s">
        <v>204</v>
      </c>
      <c r="N1051" t="s">
        <v>204</v>
      </c>
      <c r="O1051" t="s">
        <v>204</v>
      </c>
      <c r="P1051" t="s">
        <v>204</v>
      </c>
      <c r="Q1051" s="80" t="s">
        <v>204</v>
      </c>
      <c r="R1051" s="79"/>
      <c r="T1051" t="s">
        <v>204</v>
      </c>
      <c r="U1051" t="s">
        <v>204</v>
      </c>
      <c r="V1051" t="s">
        <v>204</v>
      </c>
    </row>
    <row r="1052" spans="2:22">
      <c r="B1052" t="s">
        <v>204</v>
      </c>
      <c r="C1052" s="79" t="s">
        <v>204</v>
      </c>
      <c r="E1052" t="s">
        <v>204</v>
      </c>
      <c r="F1052" t="s">
        <v>204</v>
      </c>
      <c r="G1052" t="s">
        <v>204</v>
      </c>
      <c r="H1052" t="s">
        <v>204</v>
      </c>
      <c r="I1052" t="s">
        <v>204</v>
      </c>
      <c r="J1052" t="s">
        <v>204</v>
      </c>
      <c r="K1052" t="s">
        <v>204</v>
      </c>
      <c r="L1052" t="s">
        <v>204</v>
      </c>
      <c r="M1052" t="s">
        <v>204</v>
      </c>
      <c r="N1052" t="s">
        <v>204</v>
      </c>
      <c r="O1052" t="s">
        <v>204</v>
      </c>
      <c r="P1052" t="s">
        <v>204</v>
      </c>
      <c r="Q1052" s="80" t="s">
        <v>204</v>
      </c>
      <c r="R1052" s="79"/>
      <c r="T1052" t="s">
        <v>204</v>
      </c>
      <c r="U1052" t="s">
        <v>204</v>
      </c>
      <c r="V1052" t="s">
        <v>204</v>
      </c>
    </row>
    <row r="1053" spans="2:22">
      <c r="B1053" t="s">
        <v>204</v>
      </c>
      <c r="C1053" s="79" t="s">
        <v>204</v>
      </c>
      <c r="E1053" t="s">
        <v>204</v>
      </c>
      <c r="F1053" t="s">
        <v>204</v>
      </c>
      <c r="G1053" t="s">
        <v>204</v>
      </c>
      <c r="H1053" t="s">
        <v>204</v>
      </c>
      <c r="I1053" t="s">
        <v>204</v>
      </c>
      <c r="J1053" t="s">
        <v>204</v>
      </c>
      <c r="K1053" t="s">
        <v>204</v>
      </c>
      <c r="L1053" t="s">
        <v>204</v>
      </c>
      <c r="M1053" t="s">
        <v>204</v>
      </c>
      <c r="N1053" t="s">
        <v>204</v>
      </c>
      <c r="O1053" t="s">
        <v>204</v>
      </c>
      <c r="P1053" t="s">
        <v>204</v>
      </c>
      <c r="Q1053" s="80" t="s">
        <v>204</v>
      </c>
      <c r="R1053" s="79"/>
      <c r="T1053" t="s">
        <v>204</v>
      </c>
      <c r="U1053" t="s">
        <v>204</v>
      </c>
      <c r="V1053" t="s">
        <v>204</v>
      </c>
    </row>
    <row r="1054" spans="2:22">
      <c r="B1054" t="s">
        <v>204</v>
      </c>
      <c r="C1054" s="79" t="s">
        <v>204</v>
      </c>
      <c r="E1054" t="s">
        <v>204</v>
      </c>
      <c r="F1054" t="s">
        <v>204</v>
      </c>
      <c r="G1054" t="s">
        <v>204</v>
      </c>
      <c r="H1054" t="s">
        <v>204</v>
      </c>
      <c r="I1054" t="s">
        <v>204</v>
      </c>
      <c r="J1054" t="s">
        <v>204</v>
      </c>
      <c r="K1054" t="s">
        <v>204</v>
      </c>
      <c r="L1054" t="s">
        <v>204</v>
      </c>
      <c r="M1054" t="s">
        <v>204</v>
      </c>
      <c r="N1054" t="s">
        <v>204</v>
      </c>
      <c r="O1054" t="s">
        <v>204</v>
      </c>
      <c r="P1054" t="s">
        <v>204</v>
      </c>
      <c r="Q1054" s="80" t="s">
        <v>204</v>
      </c>
      <c r="R1054" s="79"/>
      <c r="T1054" t="s">
        <v>204</v>
      </c>
      <c r="U1054" t="s">
        <v>204</v>
      </c>
      <c r="V1054" t="s">
        <v>204</v>
      </c>
    </row>
    <row r="1055" spans="2:22">
      <c r="B1055" t="s">
        <v>204</v>
      </c>
      <c r="C1055" s="79" t="s">
        <v>204</v>
      </c>
      <c r="E1055" t="s">
        <v>204</v>
      </c>
      <c r="F1055" t="s">
        <v>204</v>
      </c>
      <c r="G1055" t="s">
        <v>204</v>
      </c>
      <c r="H1055" t="s">
        <v>204</v>
      </c>
      <c r="I1055" t="s">
        <v>204</v>
      </c>
      <c r="J1055" t="s">
        <v>204</v>
      </c>
      <c r="K1055" t="s">
        <v>204</v>
      </c>
      <c r="L1055" t="s">
        <v>204</v>
      </c>
      <c r="M1055" t="s">
        <v>204</v>
      </c>
      <c r="N1055" t="s">
        <v>204</v>
      </c>
      <c r="O1055" t="s">
        <v>204</v>
      </c>
      <c r="P1055" t="s">
        <v>204</v>
      </c>
      <c r="Q1055" s="80" t="s">
        <v>204</v>
      </c>
      <c r="R1055" s="79"/>
      <c r="T1055" t="s">
        <v>204</v>
      </c>
      <c r="U1055" t="s">
        <v>204</v>
      </c>
      <c r="V1055" t="s">
        <v>204</v>
      </c>
    </row>
    <row r="1056" spans="2:22">
      <c r="B1056" t="s">
        <v>204</v>
      </c>
      <c r="C1056" s="79" t="s">
        <v>204</v>
      </c>
      <c r="E1056" t="s">
        <v>204</v>
      </c>
      <c r="F1056" t="s">
        <v>204</v>
      </c>
      <c r="G1056" t="s">
        <v>204</v>
      </c>
      <c r="H1056" t="s">
        <v>204</v>
      </c>
      <c r="I1056" t="s">
        <v>204</v>
      </c>
      <c r="J1056" t="s">
        <v>204</v>
      </c>
      <c r="K1056" t="s">
        <v>204</v>
      </c>
      <c r="L1056" t="s">
        <v>204</v>
      </c>
      <c r="M1056" t="s">
        <v>204</v>
      </c>
      <c r="N1056" t="s">
        <v>204</v>
      </c>
      <c r="O1056" t="s">
        <v>204</v>
      </c>
      <c r="P1056" t="s">
        <v>204</v>
      </c>
      <c r="Q1056" s="80" t="s">
        <v>204</v>
      </c>
      <c r="R1056" s="79"/>
      <c r="T1056" t="s">
        <v>204</v>
      </c>
      <c r="U1056" t="s">
        <v>204</v>
      </c>
      <c r="V1056" t="s">
        <v>204</v>
      </c>
    </row>
    <row r="1057" spans="2:22">
      <c r="B1057" t="s">
        <v>204</v>
      </c>
      <c r="C1057" s="79" t="s">
        <v>204</v>
      </c>
      <c r="E1057" t="s">
        <v>204</v>
      </c>
      <c r="F1057" t="s">
        <v>204</v>
      </c>
      <c r="G1057" t="s">
        <v>204</v>
      </c>
      <c r="H1057" t="s">
        <v>204</v>
      </c>
      <c r="I1057" t="s">
        <v>204</v>
      </c>
      <c r="J1057" t="s">
        <v>204</v>
      </c>
      <c r="K1057" t="s">
        <v>204</v>
      </c>
      <c r="L1057" t="s">
        <v>204</v>
      </c>
      <c r="M1057" t="s">
        <v>204</v>
      </c>
      <c r="N1057" t="s">
        <v>204</v>
      </c>
      <c r="O1057" t="s">
        <v>204</v>
      </c>
      <c r="P1057" t="s">
        <v>204</v>
      </c>
      <c r="Q1057" s="80" t="s">
        <v>204</v>
      </c>
      <c r="R1057" s="79"/>
      <c r="T1057" t="s">
        <v>204</v>
      </c>
      <c r="U1057" t="s">
        <v>204</v>
      </c>
      <c r="V1057" t="s">
        <v>204</v>
      </c>
    </row>
    <row r="1058" spans="2:22">
      <c r="B1058" t="s">
        <v>204</v>
      </c>
      <c r="C1058" s="79" t="s">
        <v>204</v>
      </c>
      <c r="E1058" t="s">
        <v>204</v>
      </c>
      <c r="F1058" t="s">
        <v>204</v>
      </c>
      <c r="G1058" t="s">
        <v>204</v>
      </c>
      <c r="H1058" t="s">
        <v>204</v>
      </c>
      <c r="I1058" t="s">
        <v>204</v>
      </c>
      <c r="J1058" t="s">
        <v>204</v>
      </c>
      <c r="K1058" t="s">
        <v>204</v>
      </c>
      <c r="L1058" t="s">
        <v>204</v>
      </c>
      <c r="M1058" t="s">
        <v>204</v>
      </c>
      <c r="N1058" t="s">
        <v>204</v>
      </c>
      <c r="O1058" t="s">
        <v>204</v>
      </c>
      <c r="P1058" t="s">
        <v>204</v>
      </c>
      <c r="Q1058" s="80" t="s">
        <v>204</v>
      </c>
      <c r="R1058" s="79"/>
      <c r="T1058" t="s">
        <v>204</v>
      </c>
      <c r="U1058" t="s">
        <v>204</v>
      </c>
      <c r="V1058" t="s">
        <v>204</v>
      </c>
    </row>
    <row r="1059" spans="2:22">
      <c r="B1059" t="s">
        <v>204</v>
      </c>
      <c r="C1059" s="79" t="s">
        <v>204</v>
      </c>
      <c r="E1059" t="s">
        <v>204</v>
      </c>
      <c r="F1059" t="s">
        <v>204</v>
      </c>
      <c r="G1059" t="s">
        <v>204</v>
      </c>
      <c r="H1059" t="s">
        <v>204</v>
      </c>
      <c r="I1059" t="s">
        <v>204</v>
      </c>
      <c r="J1059" t="s">
        <v>204</v>
      </c>
      <c r="K1059" t="s">
        <v>204</v>
      </c>
      <c r="L1059" t="s">
        <v>204</v>
      </c>
      <c r="M1059" t="s">
        <v>204</v>
      </c>
      <c r="N1059" t="s">
        <v>204</v>
      </c>
      <c r="O1059" t="s">
        <v>204</v>
      </c>
      <c r="P1059" t="s">
        <v>204</v>
      </c>
      <c r="Q1059" s="80" t="s">
        <v>204</v>
      </c>
      <c r="R1059" s="79"/>
      <c r="T1059" t="s">
        <v>204</v>
      </c>
      <c r="U1059" t="s">
        <v>204</v>
      </c>
      <c r="V1059" t="s">
        <v>204</v>
      </c>
    </row>
    <row r="1060" spans="2:22">
      <c r="B1060" t="s">
        <v>204</v>
      </c>
      <c r="C1060" s="79" t="s">
        <v>204</v>
      </c>
      <c r="E1060" t="s">
        <v>204</v>
      </c>
      <c r="F1060" t="s">
        <v>204</v>
      </c>
      <c r="G1060" t="s">
        <v>204</v>
      </c>
      <c r="H1060" t="s">
        <v>204</v>
      </c>
      <c r="I1060" t="s">
        <v>204</v>
      </c>
      <c r="J1060" t="s">
        <v>204</v>
      </c>
      <c r="K1060" t="s">
        <v>204</v>
      </c>
      <c r="L1060" t="s">
        <v>204</v>
      </c>
      <c r="M1060" t="s">
        <v>204</v>
      </c>
      <c r="N1060" t="s">
        <v>204</v>
      </c>
      <c r="O1060" t="s">
        <v>204</v>
      </c>
      <c r="P1060" t="s">
        <v>204</v>
      </c>
      <c r="Q1060" s="80" t="s">
        <v>204</v>
      </c>
      <c r="R1060" s="79"/>
      <c r="T1060" t="s">
        <v>204</v>
      </c>
      <c r="U1060" t="s">
        <v>204</v>
      </c>
      <c r="V1060" t="s">
        <v>204</v>
      </c>
    </row>
    <row r="1061" spans="2:22">
      <c r="B1061" t="s">
        <v>204</v>
      </c>
      <c r="C1061" s="79" t="s">
        <v>204</v>
      </c>
      <c r="E1061" t="s">
        <v>204</v>
      </c>
      <c r="F1061" t="s">
        <v>204</v>
      </c>
      <c r="G1061" t="s">
        <v>204</v>
      </c>
      <c r="H1061" t="s">
        <v>204</v>
      </c>
      <c r="I1061" t="s">
        <v>204</v>
      </c>
      <c r="J1061" t="s">
        <v>204</v>
      </c>
      <c r="K1061" t="s">
        <v>204</v>
      </c>
      <c r="L1061" t="s">
        <v>204</v>
      </c>
      <c r="M1061" t="s">
        <v>204</v>
      </c>
      <c r="N1061" t="s">
        <v>204</v>
      </c>
      <c r="O1061" t="s">
        <v>204</v>
      </c>
      <c r="P1061" t="s">
        <v>204</v>
      </c>
      <c r="Q1061" s="80" t="s">
        <v>204</v>
      </c>
      <c r="R1061" s="79"/>
      <c r="T1061" t="s">
        <v>204</v>
      </c>
      <c r="U1061" t="s">
        <v>204</v>
      </c>
      <c r="V1061" t="s">
        <v>204</v>
      </c>
    </row>
    <row r="1062" spans="2:22">
      <c r="B1062" t="s">
        <v>204</v>
      </c>
      <c r="C1062" s="79" t="s">
        <v>204</v>
      </c>
      <c r="E1062" t="s">
        <v>204</v>
      </c>
      <c r="F1062" t="s">
        <v>204</v>
      </c>
      <c r="G1062" t="s">
        <v>204</v>
      </c>
      <c r="H1062" t="s">
        <v>204</v>
      </c>
      <c r="I1062" t="s">
        <v>204</v>
      </c>
      <c r="J1062" t="s">
        <v>204</v>
      </c>
      <c r="K1062" t="s">
        <v>204</v>
      </c>
      <c r="L1062" t="s">
        <v>204</v>
      </c>
      <c r="M1062" t="s">
        <v>204</v>
      </c>
      <c r="N1062" t="s">
        <v>204</v>
      </c>
      <c r="O1062" t="s">
        <v>204</v>
      </c>
      <c r="P1062" t="s">
        <v>204</v>
      </c>
      <c r="Q1062" s="80" t="s">
        <v>204</v>
      </c>
      <c r="R1062" s="79"/>
      <c r="T1062" t="s">
        <v>204</v>
      </c>
      <c r="U1062" t="s">
        <v>204</v>
      </c>
      <c r="V1062" t="s">
        <v>204</v>
      </c>
    </row>
    <row r="1063" spans="2:22">
      <c r="B1063" t="s">
        <v>204</v>
      </c>
      <c r="C1063" s="79" t="s">
        <v>204</v>
      </c>
      <c r="E1063" t="s">
        <v>204</v>
      </c>
      <c r="F1063" t="s">
        <v>204</v>
      </c>
      <c r="G1063" t="s">
        <v>204</v>
      </c>
      <c r="H1063" t="s">
        <v>204</v>
      </c>
      <c r="I1063" t="s">
        <v>204</v>
      </c>
      <c r="J1063" t="s">
        <v>204</v>
      </c>
      <c r="K1063" t="s">
        <v>204</v>
      </c>
      <c r="L1063" t="s">
        <v>204</v>
      </c>
      <c r="M1063" t="s">
        <v>204</v>
      </c>
      <c r="N1063" t="s">
        <v>204</v>
      </c>
      <c r="O1063" t="s">
        <v>204</v>
      </c>
      <c r="P1063" t="s">
        <v>204</v>
      </c>
      <c r="Q1063" s="80" t="s">
        <v>204</v>
      </c>
      <c r="R1063" s="79"/>
      <c r="T1063" t="s">
        <v>204</v>
      </c>
      <c r="U1063" t="s">
        <v>204</v>
      </c>
      <c r="V1063" t="s">
        <v>204</v>
      </c>
    </row>
    <row r="1064" spans="2:22">
      <c r="B1064" t="s">
        <v>204</v>
      </c>
      <c r="C1064" s="79" t="s">
        <v>204</v>
      </c>
      <c r="E1064" t="s">
        <v>204</v>
      </c>
      <c r="F1064" t="s">
        <v>204</v>
      </c>
      <c r="G1064" t="s">
        <v>204</v>
      </c>
      <c r="H1064" t="s">
        <v>204</v>
      </c>
      <c r="I1064" t="s">
        <v>204</v>
      </c>
      <c r="J1064" t="s">
        <v>204</v>
      </c>
      <c r="K1064" t="s">
        <v>204</v>
      </c>
      <c r="L1064" t="s">
        <v>204</v>
      </c>
      <c r="M1064" t="s">
        <v>204</v>
      </c>
      <c r="N1064" t="s">
        <v>204</v>
      </c>
      <c r="O1064" t="s">
        <v>204</v>
      </c>
      <c r="P1064" t="s">
        <v>204</v>
      </c>
      <c r="Q1064" s="80" t="s">
        <v>204</v>
      </c>
      <c r="R1064" s="79"/>
      <c r="T1064" t="s">
        <v>204</v>
      </c>
      <c r="U1064" t="s">
        <v>204</v>
      </c>
      <c r="V1064" t="s">
        <v>204</v>
      </c>
    </row>
    <row r="1065" spans="2:22">
      <c r="B1065" t="s">
        <v>204</v>
      </c>
      <c r="C1065" s="79" t="s">
        <v>204</v>
      </c>
      <c r="E1065" t="s">
        <v>204</v>
      </c>
      <c r="F1065" t="s">
        <v>204</v>
      </c>
      <c r="G1065" t="s">
        <v>204</v>
      </c>
      <c r="H1065" t="s">
        <v>204</v>
      </c>
      <c r="I1065" t="s">
        <v>204</v>
      </c>
      <c r="J1065" t="s">
        <v>204</v>
      </c>
      <c r="K1065" t="s">
        <v>204</v>
      </c>
      <c r="L1065" t="s">
        <v>204</v>
      </c>
      <c r="M1065" t="s">
        <v>204</v>
      </c>
      <c r="N1065" t="s">
        <v>204</v>
      </c>
      <c r="O1065" t="s">
        <v>204</v>
      </c>
      <c r="P1065" t="s">
        <v>204</v>
      </c>
      <c r="Q1065" s="80" t="s">
        <v>204</v>
      </c>
      <c r="R1065" s="79"/>
      <c r="T1065" t="s">
        <v>204</v>
      </c>
      <c r="U1065" t="s">
        <v>204</v>
      </c>
      <c r="V1065" t="s">
        <v>204</v>
      </c>
    </row>
    <row r="1066" spans="2:22">
      <c r="B1066" t="s">
        <v>204</v>
      </c>
      <c r="C1066" s="79" t="s">
        <v>204</v>
      </c>
      <c r="E1066" t="s">
        <v>204</v>
      </c>
      <c r="F1066" t="s">
        <v>204</v>
      </c>
      <c r="G1066" t="s">
        <v>204</v>
      </c>
      <c r="H1066" t="s">
        <v>204</v>
      </c>
      <c r="I1066" t="s">
        <v>204</v>
      </c>
      <c r="J1066" t="s">
        <v>204</v>
      </c>
      <c r="K1066" t="s">
        <v>204</v>
      </c>
      <c r="L1066" t="s">
        <v>204</v>
      </c>
      <c r="M1066" t="s">
        <v>204</v>
      </c>
      <c r="N1066" t="s">
        <v>204</v>
      </c>
      <c r="O1066" t="s">
        <v>204</v>
      </c>
      <c r="P1066" t="s">
        <v>204</v>
      </c>
      <c r="Q1066" s="80" t="s">
        <v>204</v>
      </c>
      <c r="R1066" s="79"/>
      <c r="T1066" t="s">
        <v>204</v>
      </c>
      <c r="U1066" t="s">
        <v>204</v>
      </c>
      <c r="V1066" t="s">
        <v>204</v>
      </c>
    </row>
    <row r="1067" spans="2:22">
      <c r="B1067" t="s">
        <v>204</v>
      </c>
      <c r="C1067" s="79" t="s">
        <v>204</v>
      </c>
      <c r="E1067" t="s">
        <v>204</v>
      </c>
      <c r="F1067" t="s">
        <v>204</v>
      </c>
      <c r="G1067" t="s">
        <v>204</v>
      </c>
      <c r="H1067" t="s">
        <v>204</v>
      </c>
      <c r="I1067" t="s">
        <v>204</v>
      </c>
      <c r="J1067" t="s">
        <v>204</v>
      </c>
      <c r="K1067" t="s">
        <v>204</v>
      </c>
      <c r="L1067" t="s">
        <v>204</v>
      </c>
      <c r="M1067" t="s">
        <v>204</v>
      </c>
      <c r="N1067" t="s">
        <v>204</v>
      </c>
      <c r="O1067" t="s">
        <v>204</v>
      </c>
      <c r="P1067" t="s">
        <v>204</v>
      </c>
      <c r="Q1067" s="80" t="s">
        <v>204</v>
      </c>
      <c r="R1067" s="79"/>
      <c r="T1067" t="s">
        <v>204</v>
      </c>
      <c r="U1067" t="s">
        <v>204</v>
      </c>
      <c r="V1067" t="s">
        <v>204</v>
      </c>
    </row>
    <row r="1068" spans="2:22">
      <c r="B1068" t="s">
        <v>204</v>
      </c>
      <c r="C1068" s="79" t="s">
        <v>204</v>
      </c>
      <c r="E1068" t="s">
        <v>204</v>
      </c>
      <c r="F1068" t="s">
        <v>204</v>
      </c>
      <c r="G1068" t="s">
        <v>204</v>
      </c>
      <c r="H1068" t="s">
        <v>204</v>
      </c>
      <c r="I1068" t="s">
        <v>204</v>
      </c>
      <c r="J1068" t="s">
        <v>204</v>
      </c>
      <c r="K1068" t="s">
        <v>204</v>
      </c>
      <c r="L1068" t="s">
        <v>204</v>
      </c>
      <c r="M1068" t="s">
        <v>204</v>
      </c>
      <c r="N1068" t="s">
        <v>204</v>
      </c>
      <c r="O1068" t="s">
        <v>204</v>
      </c>
      <c r="P1068" t="s">
        <v>204</v>
      </c>
      <c r="Q1068" s="80" t="s">
        <v>204</v>
      </c>
      <c r="R1068" s="79"/>
      <c r="T1068" t="s">
        <v>204</v>
      </c>
      <c r="U1068" t="s">
        <v>204</v>
      </c>
      <c r="V1068" t="s">
        <v>204</v>
      </c>
    </row>
    <row r="1069" spans="2:22">
      <c r="B1069" t="s">
        <v>204</v>
      </c>
      <c r="C1069" s="79" t="s">
        <v>204</v>
      </c>
      <c r="E1069" t="s">
        <v>204</v>
      </c>
      <c r="F1069" t="s">
        <v>204</v>
      </c>
      <c r="G1069" t="s">
        <v>204</v>
      </c>
      <c r="H1069" t="s">
        <v>204</v>
      </c>
      <c r="I1069" t="s">
        <v>204</v>
      </c>
      <c r="J1069" t="s">
        <v>204</v>
      </c>
      <c r="K1069" t="s">
        <v>204</v>
      </c>
      <c r="L1069" t="s">
        <v>204</v>
      </c>
      <c r="M1069" t="s">
        <v>204</v>
      </c>
      <c r="N1069" t="s">
        <v>204</v>
      </c>
      <c r="O1069" t="s">
        <v>204</v>
      </c>
      <c r="P1069" t="s">
        <v>204</v>
      </c>
      <c r="Q1069" s="80" t="s">
        <v>204</v>
      </c>
      <c r="R1069" s="79"/>
      <c r="T1069" t="s">
        <v>204</v>
      </c>
      <c r="U1069" t="s">
        <v>204</v>
      </c>
      <c r="V1069" t="s">
        <v>204</v>
      </c>
    </row>
    <row r="1070" spans="2:22">
      <c r="B1070" t="s">
        <v>204</v>
      </c>
      <c r="C1070" s="79" t="s">
        <v>204</v>
      </c>
      <c r="E1070" t="s">
        <v>204</v>
      </c>
      <c r="F1070" t="s">
        <v>204</v>
      </c>
      <c r="G1070" t="s">
        <v>204</v>
      </c>
      <c r="H1070" t="s">
        <v>204</v>
      </c>
      <c r="I1070" t="s">
        <v>204</v>
      </c>
      <c r="J1070" t="s">
        <v>204</v>
      </c>
      <c r="K1070" t="s">
        <v>204</v>
      </c>
      <c r="L1070" t="s">
        <v>204</v>
      </c>
      <c r="M1070" t="s">
        <v>204</v>
      </c>
      <c r="N1070" t="s">
        <v>204</v>
      </c>
      <c r="O1070" t="s">
        <v>204</v>
      </c>
      <c r="P1070" t="s">
        <v>204</v>
      </c>
      <c r="Q1070" s="80" t="s">
        <v>204</v>
      </c>
      <c r="R1070" s="79"/>
      <c r="T1070" t="s">
        <v>204</v>
      </c>
      <c r="U1070" t="s">
        <v>204</v>
      </c>
      <c r="V1070" t="s">
        <v>204</v>
      </c>
    </row>
    <row r="1071" spans="2:22">
      <c r="B1071" t="s">
        <v>204</v>
      </c>
      <c r="C1071" s="79" t="s">
        <v>204</v>
      </c>
      <c r="E1071" t="s">
        <v>204</v>
      </c>
      <c r="F1071" t="s">
        <v>204</v>
      </c>
      <c r="G1071" t="s">
        <v>204</v>
      </c>
      <c r="H1071" t="s">
        <v>204</v>
      </c>
      <c r="I1071" t="s">
        <v>204</v>
      </c>
      <c r="J1071" t="s">
        <v>204</v>
      </c>
      <c r="K1071" t="s">
        <v>204</v>
      </c>
      <c r="L1071" t="s">
        <v>204</v>
      </c>
      <c r="M1071" t="s">
        <v>204</v>
      </c>
      <c r="N1071" t="s">
        <v>204</v>
      </c>
      <c r="O1071" t="s">
        <v>204</v>
      </c>
      <c r="P1071" t="s">
        <v>204</v>
      </c>
      <c r="Q1071" s="80" t="s">
        <v>204</v>
      </c>
      <c r="R1071" s="79"/>
      <c r="T1071" t="s">
        <v>204</v>
      </c>
      <c r="U1071" t="s">
        <v>204</v>
      </c>
      <c r="V1071" t="s">
        <v>204</v>
      </c>
    </row>
    <row r="1072" spans="2:22">
      <c r="B1072" t="s">
        <v>204</v>
      </c>
      <c r="C1072" s="79" t="s">
        <v>204</v>
      </c>
      <c r="E1072" t="s">
        <v>204</v>
      </c>
      <c r="F1072" t="s">
        <v>204</v>
      </c>
      <c r="G1072" t="s">
        <v>204</v>
      </c>
      <c r="H1072" t="s">
        <v>204</v>
      </c>
      <c r="I1072" t="s">
        <v>204</v>
      </c>
      <c r="J1072" t="s">
        <v>204</v>
      </c>
      <c r="K1072" t="s">
        <v>204</v>
      </c>
      <c r="L1072" t="s">
        <v>204</v>
      </c>
      <c r="M1072" t="s">
        <v>204</v>
      </c>
      <c r="N1072" t="s">
        <v>204</v>
      </c>
      <c r="O1072" t="s">
        <v>204</v>
      </c>
      <c r="P1072" t="s">
        <v>204</v>
      </c>
      <c r="Q1072" s="80" t="s">
        <v>204</v>
      </c>
      <c r="R1072" s="79"/>
      <c r="T1072" t="s">
        <v>204</v>
      </c>
      <c r="U1072" t="s">
        <v>204</v>
      </c>
      <c r="V1072" t="s">
        <v>204</v>
      </c>
    </row>
    <row r="1073" spans="2:22">
      <c r="B1073" t="s">
        <v>204</v>
      </c>
      <c r="C1073" s="79" t="s">
        <v>204</v>
      </c>
      <c r="E1073" t="s">
        <v>204</v>
      </c>
      <c r="F1073" t="s">
        <v>204</v>
      </c>
      <c r="G1073" t="s">
        <v>204</v>
      </c>
      <c r="H1073" t="s">
        <v>204</v>
      </c>
      <c r="I1073" t="s">
        <v>204</v>
      </c>
      <c r="J1073" t="s">
        <v>204</v>
      </c>
      <c r="K1073" t="s">
        <v>204</v>
      </c>
      <c r="L1073" t="s">
        <v>204</v>
      </c>
      <c r="M1073" t="s">
        <v>204</v>
      </c>
      <c r="N1073" t="s">
        <v>204</v>
      </c>
      <c r="O1073" t="s">
        <v>204</v>
      </c>
      <c r="P1073" t="s">
        <v>204</v>
      </c>
      <c r="Q1073" s="80" t="s">
        <v>204</v>
      </c>
      <c r="R1073" s="79"/>
      <c r="T1073" t="s">
        <v>204</v>
      </c>
      <c r="U1073" t="s">
        <v>204</v>
      </c>
      <c r="V1073" t="s">
        <v>204</v>
      </c>
    </row>
    <row r="1074" spans="2:22">
      <c r="B1074" t="s">
        <v>204</v>
      </c>
      <c r="C1074" s="79" t="s">
        <v>204</v>
      </c>
      <c r="E1074" t="s">
        <v>204</v>
      </c>
      <c r="F1074" t="s">
        <v>204</v>
      </c>
      <c r="G1074" t="s">
        <v>204</v>
      </c>
      <c r="H1074" t="s">
        <v>204</v>
      </c>
      <c r="I1074" t="s">
        <v>204</v>
      </c>
      <c r="J1074" t="s">
        <v>204</v>
      </c>
      <c r="K1074" t="s">
        <v>204</v>
      </c>
      <c r="L1074" t="s">
        <v>204</v>
      </c>
      <c r="M1074" t="s">
        <v>204</v>
      </c>
      <c r="N1074" t="s">
        <v>204</v>
      </c>
      <c r="O1074" t="s">
        <v>204</v>
      </c>
      <c r="P1074" t="s">
        <v>204</v>
      </c>
      <c r="Q1074" s="80" t="s">
        <v>204</v>
      </c>
      <c r="R1074" s="79"/>
      <c r="T1074" t="s">
        <v>204</v>
      </c>
      <c r="U1074" t="s">
        <v>204</v>
      </c>
      <c r="V1074" t="s">
        <v>204</v>
      </c>
    </row>
    <row r="1075" spans="2:22">
      <c r="B1075" t="s">
        <v>204</v>
      </c>
      <c r="C1075" s="79" t="s">
        <v>204</v>
      </c>
      <c r="E1075" t="s">
        <v>204</v>
      </c>
      <c r="F1075" t="s">
        <v>204</v>
      </c>
      <c r="G1075" t="s">
        <v>204</v>
      </c>
      <c r="H1075" t="s">
        <v>204</v>
      </c>
      <c r="I1075" t="s">
        <v>204</v>
      </c>
      <c r="J1075" t="s">
        <v>204</v>
      </c>
      <c r="K1075" t="s">
        <v>204</v>
      </c>
      <c r="L1075" t="s">
        <v>204</v>
      </c>
      <c r="M1075" t="s">
        <v>204</v>
      </c>
      <c r="N1075" t="s">
        <v>204</v>
      </c>
      <c r="O1075" t="s">
        <v>204</v>
      </c>
      <c r="P1075" t="s">
        <v>204</v>
      </c>
      <c r="Q1075" s="80" t="s">
        <v>204</v>
      </c>
      <c r="R1075" s="79"/>
      <c r="T1075" t="s">
        <v>204</v>
      </c>
      <c r="U1075" t="s">
        <v>204</v>
      </c>
      <c r="V1075" t="s">
        <v>204</v>
      </c>
    </row>
    <row r="1076" spans="2:22">
      <c r="B1076" t="s">
        <v>204</v>
      </c>
      <c r="C1076" s="79" t="s">
        <v>204</v>
      </c>
      <c r="E1076" t="s">
        <v>204</v>
      </c>
      <c r="F1076" t="s">
        <v>204</v>
      </c>
      <c r="G1076" t="s">
        <v>204</v>
      </c>
      <c r="H1076" t="s">
        <v>204</v>
      </c>
      <c r="I1076" t="s">
        <v>204</v>
      </c>
      <c r="J1076" t="s">
        <v>204</v>
      </c>
      <c r="K1076" t="s">
        <v>204</v>
      </c>
      <c r="L1076" t="s">
        <v>204</v>
      </c>
      <c r="M1076" t="s">
        <v>204</v>
      </c>
      <c r="N1076" t="s">
        <v>204</v>
      </c>
      <c r="O1076" t="s">
        <v>204</v>
      </c>
      <c r="P1076" t="s">
        <v>204</v>
      </c>
      <c r="Q1076" s="80" t="s">
        <v>204</v>
      </c>
      <c r="R1076" s="79"/>
      <c r="T1076" t="s">
        <v>204</v>
      </c>
      <c r="U1076" t="s">
        <v>204</v>
      </c>
      <c r="V1076" t="s">
        <v>204</v>
      </c>
    </row>
    <row r="1077" spans="2:22">
      <c r="B1077" t="s">
        <v>204</v>
      </c>
      <c r="C1077" s="79" t="s">
        <v>204</v>
      </c>
      <c r="E1077" t="s">
        <v>204</v>
      </c>
      <c r="F1077" t="s">
        <v>204</v>
      </c>
      <c r="G1077" t="s">
        <v>204</v>
      </c>
      <c r="H1077" t="s">
        <v>204</v>
      </c>
      <c r="I1077" t="s">
        <v>204</v>
      </c>
      <c r="J1077" t="s">
        <v>204</v>
      </c>
      <c r="K1077" t="s">
        <v>204</v>
      </c>
      <c r="L1077" t="s">
        <v>204</v>
      </c>
      <c r="M1077" t="s">
        <v>204</v>
      </c>
      <c r="N1077" t="s">
        <v>204</v>
      </c>
      <c r="O1077" t="s">
        <v>204</v>
      </c>
      <c r="P1077" t="s">
        <v>204</v>
      </c>
      <c r="Q1077" s="80" t="s">
        <v>204</v>
      </c>
      <c r="R1077" s="79"/>
      <c r="T1077" t="s">
        <v>204</v>
      </c>
      <c r="U1077" t="s">
        <v>204</v>
      </c>
      <c r="V1077" t="s">
        <v>204</v>
      </c>
    </row>
    <row r="1078" spans="2:22">
      <c r="B1078" t="s">
        <v>204</v>
      </c>
      <c r="C1078" s="79" t="s">
        <v>204</v>
      </c>
      <c r="E1078" t="s">
        <v>204</v>
      </c>
      <c r="F1078" t="s">
        <v>204</v>
      </c>
      <c r="G1078" t="s">
        <v>204</v>
      </c>
      <c r="H1078" t="s">
        <v>204</v>
      </c>
      <c r="I1078" t="s">
        <v>204</v>
      </c>
      <c r="J1078" t="s">
        <v>204</v>
      </c>
      <c r="K1078" t="s">
        <v>204</v>
      </c>
      <c r="L1078" t="s">
        <v>204</v>
      </c>
      <c r="M1078" t="s">
        <v>204</v>
      </c>
      <c r="N1078" t="s">
        <v>204</v>
      </c>
      <c r="O1078" t="s">
        <v>204</v>
      </c>
      <c r="P1078" t="s">
        <v>204</v>
      </c>
      <c r="Q1078" s="80" t="s">
        <v>204</v>
      </c>
      <c r="R1078" s="79"/>
      <c r="T1078" t="s">
        <v>204</v>
      </c>
      <c r="U1078" t="s">
        <v>204</v>
      </c>
      <c r="V1078" t="s">
        <v>204</v>
      </c>
    </row>
    <row r="1079" spans="2:22">
      <c r="B1079" t="s">
        <v>204</v>
      </c>
      <c r="C1079" s="79" t="s">
        <v>204</v>
      </c>
      <c r="E1079" t="s">
        <v>204</v>
      </c>
      <c r="F1079" t="s">
        <v>204</v>
      </c>
      <c r="G1079" t="s">
        <v>204</v>
      </c>
      <c r="H1079" t="s">
        <v>204</v>
      </c>
      <c r="I1079" t="s">
        <v>204</v>
      </c>
      <c r="J1079" t="s">
        <v>204</v>
      </c>
      <c r="K1079" t="s">
        <v>204</v>
      </c>
      <c r="L1079" t="s">
        <v>204</v>
      </c>
      <c r="M1079" t="s">
        <v>204</v>
      </c>
      <c r="N1079" t="s">
        <v>204</v>
      </c>
      <c r="O1079" t="s">
        <v>204</v>
      </c>
      <c r="P1079" t="s">
        <v>204</v>
      </c>
      <c r="Q1079" s="80" t="s">
        <v>204</v>
      </c>
      <c r="R1079" s="79"/>
      <c r="T1079" t="s">
        <v>204</v>
      </c>
      <c r="U1079" t="s">
        <v>204</v>
      </c>
      <c r="V1079" t="s">
        <v>204</v>
      </c>
    </row>
    <row r="1080" spans="2:22">
      <c r="B1080" t="s">
        <v>204</v>
      </c>
      <c r="C1080" s="79" t="s">
        <v>204</v>
      </c>
      <c r="E1080" t="s">
        <v>204</v>
      </c>
      <c r="F1080" t="s">
        <v>204</v>
      </c>
      <c r="G1080" t="s">
        <v>204</v>
      </c>
      <c r="H1080" t="s">
        <v>204</v>
      </c>
      <c r="I1080" t="s">
        <v>204</v>
      </c>
      <c r="J1080" t="s">
        <v>204</v>
      </c>
      <c r="K1080" t="s">
        <v>204</v>
      </c>
      <c r="L1080" t="s">
        <v>204</v>
      </c>
      <c r="M1080" t="s">
        <v>204</v>
      </c>
      <c r="N1080" t="s">
        <v>204</v>
      </c>
      <c r="O1080" t="s">
        <v>204</v>
      </c>
      <c r="P1080" t="s">
        <v>204</v>
      </c>
      <c r="Q1080" s="80" t="s">
        <v>204</v>
      </c>
      <c r="R1080" s="79"/>
      <c r="T1080" t="s">
        <v>204</v>
      </c>
      <c r="U1080" t="s">
        <v>204</v>
      </c>
      <c r="V1080" t="s">
        <v>204</v>
      </c>
    </row>
    <row r="1081" spans="2:22">
      <c r="B1081" t="s">
        <v>204</v>
      </c>
      <c r="C1081" s="79" t="s">
        <v>204</v>
      </c>
      <c r="E1081" t="s">
        <v>204</v>
      </c>
      <c r="F1081" t="s">
        <v>204</v>
      </c>
      <c r="G1081" t="s">
        <v>204</v>
      </c>
      <c r="H1081" t="s">
        <v>204</v>
      </c>
      <c r="I1081" t="s">
        <v>204</v>
      </c>
      <c r="J1081" t="s">
        <v>204</v>
      </c>
      <c r="K1081" t="s">
        <v>204</v>
      </c>
      <c r="L1081" t="s">
        <v>204</v>
      </c>
      <c r="M1081" t="s">
        <v>204</v>
      </c>
      <c r="N1081" t="s">
        <v>204</v>
      </c>
      <c r="O1081" t="s">
        <v>204</v>
      </c>
      <c r="P1081" t="s">
        <v>204</v>
      </c>
      <c r="Q1081" s="80" t="s">
        <v>204</v>
      </c>
      <c r="R1081" s="79"/>
      <c r="T1081" t="s">
        <v>204</v>
      </c>
      <c r="U1081" t="s">
        <v>204</v>
      </c>
      <c r="V1081" t="s">
        <v>204</v>
      </c>
    </row>
    <row r="1082" spans="2:22">
      <c r="B1082" t="s">
        <v>204</v>
      </c>
      <c r="C1082" s="79" t="s">
        <v>204</v>
      </c>
      <c r="E1082" t="s">
        <v>204</v>
      </c>
      <c r="F1082" t="s">
        <v>204</v>
      </c>
      <c r="G1082" t="s">
        <v>204</v>
      </c>
      <c r="H1082" t="s">
        <v>204</v>
      </c>
      <c r="I1082" t="s">
        <v>204</v>
      </c>
      <c r="J1082" t="s">
        <v>204</v>
      </c>
      <c r="K1082" t="s">
        <v>204</v>
      </c>
      <c r="L1082" t="s">
        <v>204</v>
      </c>
      <c r="M1082" t="s">
        <v>204</v>
      </c>
      <c r="N1082" t="s">
        <v>204</v>
      </c>
      <c r="O1082" t="s">
        <v>204</v>
      </c>
      <c r="P1082" t="s">
        <v>204</v>
      </c>
      <c r="Q1082" s="80" t="s">
        <v>204</v>
      </c>
      <c r="R1082" s="79"/>
      <c r="T1082" t="s">
        <v>204</v>
      </c>
      <c r="U1082" t="s">
        <v>204</v>
      </c>
      <c r="V1082" t="s">
        <v>204</v>
      </c>
    </row>
    <row r="1083" spans="2:22">
      <c r="B1083" t="s">
        <v>204</v>
      </c>
      <c r="C1083" s="79" t="s">
        <v>204</v>
      </c>
      <c r="E1083" t="s">
        <v>204</v>
      </c>
      <c r="F1083" t="s">
        <v>204</v>
      </c>
      <c r="G1083" t="s">
        <v>204</v>
      </c>
      <c r="H1083" t="s">
        <v>204</v>
      </c>
      <c r="I1083" t="s">
        <v>204</v>
      </c>
      <c r="J1083" t="s">
        <v>204</v>
      </c>
      <c r="K1083" t="s">
        <v>204</v>
      </c>
      <c r="L1083" t="s">
        <v>204</v>
      </c>
      <c r="M1083" t="s">
        <v>204</v>
      </c>
      <c r="N1083" t="s">
        <v>204</v>
      </c>
      <c r="O1083" t="s">
        <v>204</v>
      </c>
      <c r="P1083" t="s">
        <v>204</v>
      </c>
      <c r="Q1083" s="80" t="s">
        <v>204</v>
      </c>
      <c r="R1083" s="79"/>
      <c r="T1083" t="s">
        <v>204</v>
      </c>
      <c r="U1083" t="s">
        <v>204</v>
      </c>
      <c r="V1083" t="s">
        <v>204</v>
      </c>
    </row>
    <row r="1084" spans="2:22">
      <c r="B1084" t="s">
        <v>204</v>
      </c>
      <c r="C1084" s="79" t="s">
        <v>204</v>
      </c>
      <c r="E1084" t="s">
        <v>204</v>
      </c>
      <c r="F1084" t="s">
        <v>204</v>
      </c>
      <c r="G1084" t="s">
        <v>204</v>
      </c>
      <c r="H1084" t="s">
        <v>204</v>
      </c>
      <c r="I1084" t="s">
        <v>204</v>
      </c>
      <c r="J1084" t="s">
        <v>204</v>
      </c>
      <c r="K1084" t="s">
        <v>204</v>
      </c>
      <c r="L1084" t="s">
        <v>204</v>
      </c>
      <c r="M1084" t="s">
        <v>204</v>
      </c>
      <c r="N1084" t="s">
        <v>204</v>
      </c>
      <c r="O1084" t="s">
        <v>204</v>
      </c>
      <c r="P1084" t="s">
        <v>204</v>
      </c>
      <c r="Q1084" s="80" t="s">
        <v>204</v>
      </c>
      <c r="R1084" s="79"/>
      <c r="T1084" t="s">
        <v>204</v>
      </c>
      <c r="U1084" t="s">
        <v>204</v>
      </c>
      <c r="V1084" t="s">
        <v>204</v>
      </c>
    </row>
    <row r="1085" spans="2:22">
      <c r="B1085" t="s">
        <v>204</v>
      </c>
      <c r="C1085" s="79" t="s">
        <v>204</v>
      </c>
      <c r="E1085" t="s">
        <v>204</v>
      </c>
      <c r="F1085" t="s">
        <v>204</v>
      </c>
      <c r="G1085" t="s">
        <v>204</v>
      </c>
      <c r="H1085" t="s">
        <v>204</v>
      </c>
      <c r="I1085" t="s">
        <v>204</v>
      </c>
      <c r="J1085" t="s">
        <v>204</v>
      </c>
      <c r="K1085" t="s">
        <v>204</v>
      </c>
      <c r="L1085" t="s">
        <v>204</v>
      </c>
      <c r="M1085" t="s">
        <v>204</v>
      </c>
      <c r="N1085" t="s">
        <v>204</v>
      </c>
      <c r="O1085" t="s">
        <v>204</v>
      </c>
      <c r="P1085" t="s">
        <v>204</v>
      </c>
      <c r="Q1085" s="80" t="s">
        <v>204</v>
      </c>
      <c r="R1085" s="79"/>
      <c r="T1085" t="s">
        <v>204</v>
      </c>
      <c r="U1085" t="s">
        <v>204</v>
      </c>
      <c r="V1085" t="s">
        <v>204</v>
      </c>
    </row>
    <row r="1086" spans="2:22">
      <c r="B1086" t="s">
        <v>204</v>
      </c>
      <c r="C1086" s="79" t="s">
        <v>204</v>
      </c>
      <c r="E1086" t="s">
        <v>204</v>
      </c>
      <c r="F1086" t="s">
        <v>204</v>
      </c>
      <c r="G1086" t="s">
        <v>204</v>
      </c>
      <c r="H1086" t="s">
        <v>204</v>
      </c>
      <c r="I1086" t="s">
        <v>204</v>
      </c>
      <c r="J1086" t="s">
        <v>204</v>
      </c>
      <c r="K1086" t="s">
        <v>204</v>
      </c>
      <c r="L1086" t="s">
        <v>204</v>
      </c>
      <c r="M1086" t="s">
        <v>204</v>
      </c>
      <c r="N1086" t="s">
        <v>204</v>
      </c>
      <c r="O1086" t="s">
        <v>204</v>
      </c>
      <c r="P1086" t="s">
        <v>204</v>
      </c>
      <c r="Q1086" s="80" t="s">
        <v>204</v>
      </c>
      <c r="R1086" s="79"/>
      <c r="T1086" t="s">
        <v>204</v>
      </c>
      <c r="U1086" t="s">
        <v>204</v>
      </c>
      <c r="V1086" t="s">
        <v>204</v>
      </c>
    </row>
    <row r="1087" spans="2:22">
      <c r="B1087" t="s">
        <v>204</v>
      </c>
      <c r="C1087" s="79" t="s">
        <v>204</v>
      </c>
      <c r="E1087" t="s">
        <v>204</v>
      </c>
      <c r="F1087" t="s">
        <v>204</v>
      </c>
      <c r="G1087" t="s">
        <v>204</v>
      </c>
      <c r="H1087" t="s">
        <v>204</v>
      </c>
      <c r="I1087" t="s">
        <v>204</v>
      </c>
      <c r="J1087" t="s">
        <v>204</v>
      </c>
      <c r="K1087" t="s">
        <v>204</v>
      </c>
      <c r="L1087" t="s">
        <v>204</v>
      </c>
      <c r="M1087" t="s">
        <v>204</v>
      </c>
      <c r="N1087" t="s">
        <v>204</v>
      </c>
      <c r="O1087" t="s">
        <v>204</v>
      </c>
      <c r="P1087" t="s">
        <v>204</v>
      </c>
      <c r="Q1087" s="80" t="s">
        <v>204</v>
      </c>
      <c r="R1087" s="79"/>
      <c r="T1087" t="s">
        <v>204</v>
      </c>
      <c r="U1087" t="s">
        <v>204</v>
      </c>
      <c r="V1087" t="s">
        <v>204</v>
      </c>
    </row>
    <row r="1088" spans="2:22">
      <c r="B1088" t="s">
        <v>204</v>
      </c>
      <c r="C1088" s="79" t="s">
        <v>204</v>
      </c>
      <c r="E1088" t="s">
        <v>204</v>
      </c>
      <c r="F1088" t="s">
        <v>204</v>
      </c>
      <c r="G1088" t="s">
        <v>204</v>
      </c>
      <c r="H1088" t="s">
        <v>204</v>
      </c>
      <c r="I1088" t="s">
        <v>204</v>
      </c>
      <c r="J1088" t="s">
        <v>204</v>
      </c>
      <c r="K1088" t="s">
        <v>204</v>
      </c>
      <c r="L1088" t="s">
        <v>204</v>
      </c>
      <c r="M1088" t="s">
        <v>204</v>
      </c>
      <c r="N1088" t="s">
        <v>204</v>
      </c>
      <c r="O1088" t="s">
        <v>204</v>
      </c>
      <c r="P1088" t="s">
        <v>204</v>
      </c>
      <c r="Q1088" s="80" t="s">
        <v>204</v>
      </c>
      <c r="R1088" s="79"/>
      <c r="T1088" t="s">
        <v>204</v>
      </c>
      <c r="U1088" t="s">
        <v>204</v>
      </c>
      <c r="V1088" t="s">
        <v>204</v>
      </c>
    </row>
    <row r="1089" spans="2:22">
      <c r="B1089" t="s">
        <v>204</v>
      </c>
      <c r="C1089" s="79" t="s">
        <v>204</v>
      </c>
      <c r="E1089" t="s">
        <v>204</v>
      </c>
      <c r="F1089" t="s">
        <v>204</v>
      </c>
      <c r="G1089" t="s">
        <v>204</v>
      </c>
      <c r="H1089" t="s">
        <v>204</v>
      </c>
      <c r="I1089" t="s">
        <v>204</v>
      </c>
      <c r="J1089" t="s">
        <v>204</v>
      </c>
      <c r="K1089" t="s">
        <v>204</v>
      </c>
      <c r="L1089" t="s">
        <v>204</v>
      </c>
      <c r="M1089" t="s">
        <v>204</v>
      </c>
      <c r="N1089" t="s">
        <v>204</v>
      </c>
      <c r="O1089" t="s">
        <v>204</v>
      </c>
      <c r="P1089" t="s">
        <v>204</v>
      </c>
      <c r="Q1089" s="80" t="s">
        <v>204</v>
      </c>
      <c r="R1089" s="79"/>
      <c r="T1089" t="s">
        <v>204</v>
      </c>
      <c r="U1089" t="s">
        <v>204</v>
      </c>
      <c r="V1089" t="s">
        <v>204</v>
      </c>
    </row>
    <row r="1090" spans="2:22">
      <c r="B1090" t="s">
        <v>204</v>
      </c>
      <c r="C1090" s="79" t="s">
        <v>204</v>
      </c>
      <c r="E1090" t="s">
        <v>204</v>
      </c>
      <c r="F1090" t="s">
        <v>204</v>
      </c>
      <c r="G1090" t="s">
        <v>204</v>
      </c>
      <c r="H1090" t="s">
        <v>204</v>
      </c>
      <c r="I1090" t="s">
        <v>204</v>
      </c>
      <c r="J1090" t="s">
        <v>204</v>
      </c>
      <c r="K1090" t="s">
        <v>204</v>
      </c>
      <c r="L1090" t="s">
        <v>204</v>
      </c>
      <c r="M1090" t="s">
        <v>204</v>
      </c>
      <c r="N1090" t="s">
        <v>204</v>
      </c>
      <c r="O1090" t="s">
        <v>204</v>
      </c>
      <c r="P1090" t="s">
        <v>204</v>
      </c>
      <c r="Q1090" s="80" t="s">
        <v>204</v>
      </c>
      <c r="R1090" s="79"/>
      <c r="T1090" t="s">
        <v>204</v>
      </c>
      <c r="U1090" t="s">
        <v>204</v>
      </c>
      <c r="V1090" t="s">
        <v>204</v>
      </c>
    </row>
    <row r="1091" spans="2:22">
      <c r="B1091" t="s">
        <v>204</v>
      </c>
      <c r="C1091" s="79" t="s">
        <v>204</v>
      </c>
      <c r="E1091" t="s">
        <v>204</v>
      </c>
      <c r="F1091" t="s">
        <v>204</v>
      </c>
      <c r="G1091" t="s">
        <v>204</v>
      </c>
      <c r="H1091" t="s">
        <v>204</v>
      </c>
      <c r="I1091" t="s">
        <v>204</v>
      </c>
      <c r="J1091" t="s">
        <v>204</v>
      </c>
      <c r="K1091" t="s">
        <v>204</v>
      </c>
      <c r="L1091" t="s">
        <v>204</v>
      </c>
      <c r="M1091" t="s">
        <v>204</v>
      </c>
      <c r="N1091" t="s">
        <v>204</v>
      </c>
      <c r="O1091" t="s">
        <v>204</v>
      </c>
      <c r="P1091" t="s">
        <v>204</v>
      </c>
      <c r="Q1091" s="80" t="s">
        <v>204</v>
      </c>
      <c r="R1091" s="79"/>
      <c r="T1091" t="s">
        <v>204</v>
      </c>
      <c r="U1091" t="s">
        <v>204</v>
      </c>
      <c r="V1091" t="s">
        <v>204</v>
      </c>
    </row>
    <row r="1092" spans="2:22">
      <c r="B1092" t="s">
        <v>204</v>
      </c>
      <c r="C1092" s="79" t="s">
        <v>204</v>
      </c>
      <c r="E1092" t="s">
        <v>204</v>
      </c>
      <c r="F1092" t="s">
        <v>204</v>
      </c>
      <c r="G1092" t="s">
        <v>204</v>
      </c>
      <c r="H1092" t="s">
        <v>204</v>
      </c>
      <c r="I1092" t="s">
        <v>204</v>
      </c>
      <c r="J1092" t="s">
        <v>204</v>
      </c>
      <c r="K1092" t="s">
        <v>204</v>
      </c>
      <c r="L1092" t="s">
        <v>204</v>
      </c>
      <c r="M1092" t="s">
        <v>204</v>
      </c>
      <c r="N1092" t="s">
        <v>204</v>
      </c>
      <c r="O1092" t="s">
        <v>204</v>
      </c>
      <c r="P1092" t="s">
        <v>204</v>
      </c>
      <c r="Q1092" s="80" t="s">
        <v>204</v>
      </c>
      <c r="R1092" s="79"/>
      <c r="T1092" t="s">
        <v>204</v>
      </c>
      <c r="U1092" t="s">
        <v>204</v>
      </c>
      <c r="V1092" t="s">
        <v>204</v>
      </c>
    </row>
    <row r="1093" spans="2:22">
      <c r="B1093" t="s">
        <v>204</v>
      </c>
      <c r="C1093" s="79" t="s">
        <v>204</v>
      </c>
      <c r="E1093" t="s">
        <v>204</v>
      </c>
      <c r="F1093" t="s">
        <v>204</v>
      </c>
      <c r="G1093" t="s">
        <v>204</v>
      </c>
      <c r="H1093" t="s">
        <v>204</v>
      </c>
      <c r="I1093" t="s">
        <v>204</v>
      </c>
      <c r="J1093" t="s">
        <v>204</v>
      </c>
      <c r="K1093" t="s">
        <v>204</v>
      </c>
      <c r="L1093" t="s">
        <v>204</v>
      </c>
      <c r="M1093" t="s">
        <v>204</v>
      </c>
      <c r="N1093" t="s">
        <v>204</v>
      </c>
      <c r="O1093" t="s">
        <v>204</v>
      </c>
      <c r="P1093" t="s">
        <v>204</v>
      </c>
      <c r="Q1093" s="80" t="s">
        <v>204</v>
      </c>
      <c r="R1093" s="79"/>
      <c r="T1093" t="s">
        <v>204</v>
      </c>
      <c r="U1093" t="s">
        <v>204</v>
      </c>
      <c r="V1093" t="s">
        <v>204</v>
      </c>
    </row>
    <row r="1094" spans="2:22">
      <c r="B1094" t="s">
        <v>204</v>
      </c>
      <c r="C1094" s="79" t="s">
        <v>204</v>
      </c>
      <c r="E1094" t="s">
        <v>204</v>
      </c>
      <c r="F1094" t="s">
        <v>204</v>
      </c>
      <c r="G1094" t="s">
        <v>204</v>
      </c>
      <c r="H1094" t="s">
        <v>204</v>
      </c>
      <c r="I1094" t="s">
        <v>204</v>
      </c>
      <c r="J1094" t="s">
        <v>204</v>
      </c>
      <c r="K1094" t="s">
        <v>204</v>
      </c>
      <c r="L1094" t="s">
        <v>204</v>
      </c>
      <c r="M1094" t="s">
        <v>204</v>
      </c>
      <c r="N1094" t="s">
        <v>204</v>
      </c>
      <c r="O1094" t="s">
        <v>204</v>
      </c>
      <c r="P1094" t="s">
        <v>204</v>
      </c>
      <c r="Q1094" s="80" t="s">
        <v>204</v>
      </c>
      <c r="R1094" s="79"/>
      <c r="T1094" t="s">
        <v>204</v>
      </c>
      <c r="U1094" t="s">
        <v>204</v>
      </c>
      <c r="V1094" t="s">
        <v>204</v>
      </c>
    </row>
    <row r="1095" spans="2:22">
      <c r="B1095" t="s">
        <v>204</v>
      </c>
      <c r="C1095" s="79" t="s">
        <v>204</v>
      </c>
      <c r="E1095" t="s">
        <v>204</v>
      </c>
      <c r="F1095" t="s">
        <v>204</v>
      </c>
      <c r="G1095" t="s">
        <v>204</v>
      </c>
      <c r="H1095" t="s">
        <v>204</v>
      </c>
      <c r="I1095" t="s">
        <v>204</v>
      </c>
      <c r="J1095" t="s">
        <v>204</v>
      </c>
      <c r="K1095" t="s">
        <v>204</v>
      </c>
      <c r="L1095" t="s">
        <v>204</v>
      </c>
      <c r="M1095" t="s">
        <v>204</v>
      </c>
      <c r="N1095" t="s">
        <v>204</v>
      </c>
      <c r="O1095" t="s">
        <v>204</v>
      </c>
      <c r="P1095" t="s">
        <v>204</v>
      </c>
      <c r="Q1095" s="80" t="s">
        <v>204</v>
      </c>
      <c r="R1095" s="79"/>
      <c r="T1095" t="s">
        <v>204</v>
      </c>
      <c r="U1095" t="s">
        <v>204</v>
      </c>
      <c r="V1095" t="s">
        <v>204</v>
      </c>
    </row>
    <row r="1096" spans="2:22">
      <c r="B1096" t="s">
        <v>204</v>
      </c>
      <c r="C1096" s="79" t="s">
        <v>204</v>
      </c>
      <c r="E1096" t="s">
        <v>204</v>
      </c>
      <c r="F1096" t="s">
        <v>204</v>
      </c>
      <c r="G1096" t="s">
        <v>204</v>
      </c>
      <c r="H1096" t="s">
        <v>204</v>
      </c>
      <c r="I1096" t="s">
        <v>204</v>
      </c>
      <c r="J1096" t="s">
        <v>204</v>
      </c>
      <c r="K1096" t="s">
        <v>204</v>
      </c>
      <c r="L1096" t="s">
        <v>204</v>
      </c>
      <c r="M1096" t="s">
        <v>204</v>
      </c>
      <c r="N1096" t="s">
        <v>204</v>
      </c>
      <c r="O1096" t="s">
        <v>204</v>
      </c>
      <c r="P1096" t="s">
        <v>204</v>
      </c>
      <c r="Q1096" s="80" t="s">
        <v>204</v>
      </c>
      <c r="R1096" s="79"/>
      <c r="T1096" t="s">
        <v>204</v>
      </c>
      <c r="U1096" t="s">
        <v>204</v>
      </c>
      <c r="V1096" t="s">
        <v>204</v>
      </c>
    </row>
    <row r="1097" spans="2:22">
      <c r="B1097" t="s">
        <v>204</v>
      </c>
      <c r="C1097" s="79" t="s">
        <v>204</v>
      </c>
      <c r="E1097" t="s">
        <v>204</v>
      </c>
      <c r="F1097" t="s">
        <v>204</v>
      </c>
      <c r="G1097" t="s">
        <v>204</v>
      </c>
      <c r="H1097" t="s">
        <v>204</v>
      </c>
      <c r="I1097" t="s">
        <v>204</v>
      </c>
      <c r="J1097" t="s">
        <v>204</v>
      </c>
      <c r="K1097" t="s">
        <v>204</v>
      </c>
      <c r="L1097" t="s">
        <v>204</v>
      </c>
      <c r="M1097" t="s">
        <v>204</v>
      </c>
      <c r="N1097" t="s">
        <v>204</v>
      </c>
      <c r="O1097" t="s">
        <v>204</v>
      </c>
      <c r="P1097" t="s">
        <v>204</v>
      </c>
      <c r="Q1097" s="80" t="s">
        <v>204</v>
      </c>
      <c r="R1097" s="79"/>
      <c r="T1097" t="s">
        <v>204</v>
      </c>
      <c r="U1097" t="s">
        <v>204</v>
      </c>
      <c r="V1097" t="s">
        <v>204</v>
      </c>
    </row>
    <row r="1098" spans="2:22">
      <c r="B1098" t="s">
        <v>204</v>
      </c>
      <c r="C1098" s="79" t="s">
        <v>204</v>
      </c>
      <c r="E1098" t="s">
        <v>204</v>
      </c>
      <c r="F1098" t="s">
        <v>204</v>
      </c>
      <c r="G1098" t="s">
        <v>204</v>
      </c>
      <c r="H1098" t="s">
        <v>204</v>
      </c>
      <c r="I1098" t="s">
        <v>204</v>
      </c>
      <c r="J1098" t="s">
        <v>204</v>
      </c>
      <c r="K1098" t="s">
        <v>204</v>
      </c>
      <c r="L1098" t="s">
        <v>204</v>
      </c>
      <c r="M1098" t="s">
        <v>204</v>
      </c>
      <c r="N1098" t="s">
        <v>204</v>
      </c>
      <c r="O1098" t="s">
        <v>204</v>
      </c>
      <c r="P1098" t="s">
        <v>204</v>
      </c>
      <c r="Q1098" s="80" t="s">
        <v>204</v>
      </c>
      <c r="R1098" s="79"/>
      <c r="T1098" t="s">
        <v>204</v>
      </c>
      <c r="U1098" t="s">
        <v>204</v>
      </c>
      <c r="V1098" t="s">
        <v>204</v>
      </c>
    </row>
    <row r="1099" spans="2:22">
      <c r="B1099" t="s">
        <v>204</v>
      </c>
      <c r="C1099" s="79" t="s">
        <v>204</v>
      </c>
      <c r="E1099" t="s">
        <v>204</v>
      </c>
      <c r="F1099" t="s">
        <v>204</v>
      </c>
      <c r="G1099" t="s">
        <v>204</v>
      </c>
      <c r="H1099" t="s">
        <v>204</v>
      </c>
      <c r="I1099" t="s">
        <v>204</v>
      </c>
      <c r="J1099" t="s">
        <v>204</v>
      </c>
      <c r="K1099" t="s">
        <v>204</v>
      </c>
      <c r="L1099" t="s">
        <v>204</v>
      </c>
      <c r="M1099" t="s">
        <v>204</v>
      </c>
      <c r="N1099" t="s">
        <v>204</v>
      </c>
      <c r="O1099" t="s">
        <v>204</v>
      </c>
      <c r="P1099" t="s">
        <v>204</v>
      </c>
      <c r="Q1099" s="80" t="s">
        <v>204</v>
      </c>
      <c r="R1099" s="79"/>
      <c r="T1099" t="s">
        <v>204</v>
      </c>
      <c r="U1099" t="s">
        <v>204</v>
      </c>
      <c r="V1099" t="s">
        <v>204</v>
      </c>
    </row>
    <row r="1100" spans="2:22">
      <c r="B1100" t="s">
        <v>204</v>
      </c>
      <c r="C1100" s="79" t="s">
        <v>204</v>
      </c>
      <c r="E1100" t="s">
        <v>204</v>
      </c>
      <c r="F1100" t="s">
        <v>204</v>
      </c>
      <c r="G1100" t="s">
        <v>204</v>
      </c>
      <c r="H1100" t="s">
        <v>204</v>
      </c>
      <c r="I1100" t="s">
        <v>204</v>
      </c>
      <c r="J1100" t="s">
        <v>204</v>
      </c>
      <c r="K1100" t="s">
        <v>204</v>
      </c>
      <c r="L1100" t="s">
        <v>204</v>
      </c>
      <c r="M1100" t="s">
        <v>204</v>
      </c>
      <c r="N1100" t="s">
        <v>204</v>
      </c>
      <c r="O1100" t="s">
        <v>204</v>
      </c>
      <c r="P1100" t="s">
        <v>204</v>
      </c>
      <c r="Q1100" s="80" t="s">
        <v>204</v>
      </c>
      <c r="R1100" s="79"/>
      <c r="T1100" t="s">
        <v>204</v>
      </c>
      <c r="U1100" t="s">
        <v>204</v>
      </c>
      <c r="V1100" t="s">
        <v>204</v>
      </c>
    </row>
    <row r="1101" spans="2:22">
      <c r="B1101" t="s">
        <v>204</v>
      </c>
      <c r="C1101" s="79" t="s">
        <v>204</v>
      </c>
      <c r="E1101" t="s">
        <v>204</v>
      </c>
      <c r="F1101" t="s">
        <v>204</v>
      </c>
      <c r="G1101" t="s">
        <v>204</v>
      </c>
      <c r="H1101" t="s">
        <v>204</v>
      </c>
      <c r="I1101" t="s">
        <v>204</v>
      </c>
      <c r="J1101" t="s">
        <v>204</v>
      </c>
      <c r="K1101" t="s">
        <v>204</v>
      </c>
      <c r="L1101" t="s">
        <v>204</v>
      </c>
      <c r="M1101" t="s">
        <v>204</v>
      </c>
      <c r="N1101" t="s">
        <v>204</v>
      </c>
      <c r="O1101" t="s">
        <v>204</v>
      </c>
      <c r="P1101" t="s">
        <v>204</v>
      </c>
      <c r="Q1101" s="80" t="s">
        <v>204</v>
      </c>
      <c r="R1101" s="79"/>
      <c r="T1101" t="s">
        <v>204</v>
      </c>
      <c r="U1101" t="s">
        <v>204</v>
      </c>
      <c r="V1101" t="s">
        <v>204</v>
      </c>
    </row>
    <row r="1102" spans="2:22">
      <c r="B1102" t="s">
        <v>204</v>
      </c>
      <c r="C1102" s="79" t="s">
        <v>204</v>
      </c>
      <c r="E1102" t="s">
        <v>204</v>
      </c>
      <c r="F1102" t="s">
        <v>204</v>
      </c>
      <c r="G1102" t="s">
        <v>204</v>
      </c>
      <c r="H1102" t="s">
        <v>204</v>
      </c>
      <c r="I1102" t="s">
        <v>204</v>
      </c>
      <c r="J1102" t="s">
        <v>204</v>
      </c>
      <c r="K1102" t="s">
        <v>204</v>
      </c>
      <c r="L1102" t="s">
        <v>204</v>
      </c>
      <c r="M1102" t="s">
        <v>204</v>
      </c>
      <c r="N1102" t="s">
        <v>204</v>
      </c>
      <c r="O1102" t="s">
        <v>204</v>
      </c>
      <c r="P1102" t="s">
        <v>204</v>
      </c>
      <c r="Q1102" s="80" t="s">
        <v>204</v>
      </c>
      <c r="R1102" s="79"/>
      <c r="T1102" t="s">
        <v>204</v>
      </c>
      <c r="U1102" t="s">
        <v>204</v>
      </c>
      <c r="V1102" t="s">
        <v>204</v>
      </c>
    </row>
    <row r="1103" spans="2:22">
      <c r="B1103" t="s">
        <v>204</v>
      </c>
      <c r="C1103" s="79" t="s">
        <v>204</v>
      </c>
      <c r="E1103" t="s">
        <v>204</v>
      </c>
      <c r="F1103" t="s">
        <v>204</v>
      </c>
      <c r="G1103" t="s">
        <v>204</v>
      </c>
      <c r="H1103" t="s">
        <v>204</v>
      </c>
      <c r="I1103" t="s">
        <v>204</v>
      </c>
      <c r="J1103" t="s">
        <v>204</v>
      </c>
      <c r="K1103" t="s">
        <v>204</v>
      </c>
      <c r="L1103" t="s">
        <v>204</v>
      </c>
      <c r="M1103" t="s">
        <v>204</v>
      </c>
      <c r="N1103" t="s">
        <v>204</v>
      </c>
      <c r="O1103" t="s">
        <v>204</v>
      </c>
      <c r="P1103" t="s">
        <v>204</v>
      </c>
      <c r="Q1103" s="80" t="s">
        <v>204</v>
      </c>
      <c r="R1103" s="79"/>
      <c r="T1103" t="s">
        <v>204</v>
      </c>
      <c r="U1103" t="s">
        <v>204</v>
      </c>
      <c r="V1103" t="s">
        <v>204</v>
      </c>
    </row>
    <row r="1104" spans="2:22">
      <c r="B1104" t="s">
        <v>204</v>
      </c>
      <c r="C1104" s="79" t="s">
        <v>204</v>
      </c>
      <c r="E1104" t="s">
        <v>204</v>
      </c>
      <c r="F1104" t="s">
        <v>204</v>
      </c>
      <c r="G1104" t="s">
        <v>204</v>
      </c>
      <c r="H1104" t="s">
        <v>204</v>
      </c>
      <c r="I1104" t="s">
        <v>204</v>
      </c>
      <c r="J1104" t="s">
        <v>204</v>
      </c>
      <c r="K1104" t="s">
        <v>204</v>
      </c>
      <c r="L1104" t="s">
        <v>204</v>
      </c>
      <c r="M1104" t="s">
        <v>204</v>
      </c>
      <c r="N1104" t="s">
        <v>204</v>
      </c>
      <c r="O1104" t="s">
        <v>204</v>
      </c>
      <c r="P1104" t="s">
        <v>204</v>
      </c>
      <c r="Q1104" s="80" t="s">
        <v>204</v>
      </c>
      <c r="R1104" s="79"/>
      <c r="T1104" t="s">
        <v>204</v>
      </c>
      <c r="U1104" t="s">
        <v>204</v>
      </c>
      <c r="V1104" t="s">
        <v>204</v>
      </c>
    </row>
    <row r="1105" spans="2:22">
      <c r="B1105" t="s">
        <v>204</v>
      </c>
      <c r="C1105" s="79" t="s">
        <v>204</v>
      </c>
      <c r="E1105" t="s">
        <v>204</v>
      </c>
      <c r="F1105" t="s">
        <v>204</v>
      </c>
      <c r="G1105" t="s">
        <v>204</v>
      </c>
      <c r="H1105" t="s">
        <v>204</v>
      </c>
      <c r="I1105" t="s">
        <v>204</v>
      </c>
      <c r="J1105" t="s">
        <v>204</v>
      </c>
      <c r="K1105" t="s">
        <v>204</v>
      </c>
      <c r="L1105" t="s">
        <v>204</v>
      </c>
      <c r="M1105" t="s">
        <v>204</v>
      </c>
      <c r="N1105" t="s">
        <v>204</v>
      </c>
      <c r="O1105" t="s">
        <v>204</v>
      </c>
      <c r="P1105" t="s">
        <v>204</v>
      </c>
      <c r="Q1105" s="80" t="s">
        <v>204</v>
      </c>
      <c r="R1105" s="79"/>
      <c r="T1105" t="s">
        <v>204</v>
      </c>
      <c r="U1105" t="s">
        <v>204</v>
      </c>
      <c r="V1105" t="s">
        <v>204</v>
      </c>
    </row>
    <row r="1106" spans="2:22">
      <c r="B1106" t="s">
        <v>204</v>
      </c>
      <c r="C1106" s="79" t="s">
        <v>204</v>
      </c>
      <c r="E1106" t="s">
        <v>204</v>
      </c>
      <c r="F1106" t="s">
        <v>204</v>
      </c>
      <c r="G1106" t="s">
        <v>204</v>
      </c>
      <c r="H1106" t="s">
        <v>204</v>
      </c>
      <c r="I1106" t="s">
        <v>204</v>
      </c>
      <c r="J1106" t="s">
        <v>204</v>
      </c>
      <c r="K1106" t="s">
        <v>204</v>
      </c>
      <c r="L1106" t="s">
        <v>204</v>
      </c>
      <c r="M1106" t="s">
        <v>204</v>
      </c>
      <c r="N1106" t="s">
        <v>204</v>
      </c>
      <c r="O1106" t="s">
        <v>204</v>
      </c>
      <c r="P1106" t="s">
        <v>204</v>
      </c>
      <c r="Q1106" s="80" t="s">
        <v>204</v>
      </c>
      <c r="R1106" s="79"/>
      <c r="T1106" t="s">
        <v>204</v>
      </c>
      <c r="U1106" t="s">
        <v>204</v>
      </c>
      <c r="V1106" t="s">
        <v>204</v>
      </c>
    </row>
    <row r="1107" spans="2:22">
      <c r="B1107" t="s">
        <v>204</v>
      </c>
      <c r="C1107" s="79" t="s">
        <v>204</v>
      </c>
      <c r="E1107" t="s">
        <v>204</v>
      </c>
      <c r="F1107" t="s">
        <v>204</v>
      </c>
      <c r="G1107" t="s">
        <v>204</v>
      </c>
      <c r="H1107" t="s">
        <v>204</v>
      </c>
      <c r="I1107" t="s">
        <v>204</v>
      </c>
      <c r="J1107" t="s">
        <v>204</v>
      </c>
      <c r="K1107" t="s">
        <v>204</v>
      </c>
      <c r="L1107" t="s">
        <v>204</v>
      </c>
      <c r="M1107" t="s">
        <v>204</v>
      </c>
      <c r="N1107" t="s">
        <v>204</v>
      </c>
      <c r="O1107" t="s">
        <v>204</v>
      </c>
      <c r="P1107" t="s">
        <v>204</v>
      </c>
      <c r="Q1107" s="80" t="s">
        <v>204</v>
      </c>
      <c r="R1107" s="79"/>
      <c r="T1107" t="s">
        <v>204</v>
      </c>
      <c r="U1107" t="s">
        <v>204</v>
      </c>
      <c r="V1107" t="s">
        <v>204</v>
      </c>
    </row>
    <row r="1108" spans="2:22">
      <c r="B1108" t="s">
        <v>204</v>
      </c>
      <c r="C1108" s="79" t="s">
        <v>204</v>
      </c>
      <c r="E1108" t="s">
        <v>204</v>
      </c>
      <c r="F1108" t="s">
        <v>204</v>
      </c>
      <c r="G1108" t="s">
        <v>204</v>
      </c>
      <c r="H1108" t="s">
        <v>204</v>
      </c>
      <c r="I1108" t="s">
        <v>204</v>
      </c>
      <c r="J1108" t="s">
        <v>204</v>
      </c>
      <c r="K1108" t="s">
        <v>204</v>
      </c>
      <c r="L1108" t="s">
        <v>204</v>
      </c>
      <c r="M1108" t="s">
        <v>204</v>
      </c>
      <c r="N1108" t="s">
        <v>204</v>
      </c>
      <c r="O1108" t="s">
        <v>204</v>
      </c>
      <c r="P1108" t="s">
        <v>204</v>
      </c>
      <c r="Q1108" s="80" t="s">
        <v>204</v>
      </c>
      <c r="R1108" s="79"/>
      <c r="T1108" t="s">
        <v>204</v>
      </c>
      <c r="U1108" t="s">
        <v>204</v>
      </c>
      <c r="V1108" t="s">
        <v>204</v>
      </c>
    </row>
    <row r="1109" spans="2:22">
      <c r="B1109" t="s">
        <v>204</v>
      </c>
      <c r="C1109" s="79" t="s">
        <v>204</v>
      </c>
      <c r="E1109" t="s">
        <v>204</v>
      </c>
      <c r="F1109" t="s">
        <v>204</v>
      </c>
      <c r="G1109" t="s">
        <v>204</v>
      </c>
      <c r="H1109" t="s">
        <v>204</v>
      </c>
      <c r="I1109" t="s">
        <v>204</v>
      </c>
      <c r="J1109" t="s">
        <v>204</v>
      </c>
      <c r="K1109" t="s">
        <v>204</v>
      </c>
      <c r="L1109" t="s">
        <v>204</v>
      </c>
      <c r="M1109" t="s">
        <v>204</v>
      </c>
      <c r="N1109" t="s">
        <v>204</v>
      </c>
      <c r="O1109" t="s">
        <v>204</v>
      </c>
      <c r="P1109" t="s">
        <v>204</v>
      </c>
      <c r="Q1109" s="80" t="s">
        <v>204</v>
      </c>
      <c r="R1109" s="79"/>
      <c r="T1109" t="s">
        <v>204</v>
      </c>
      <c r="U1109" t="s">
        <v>204</v>
      </c>
      <c r="V1109" t="s">
        <v>204</v>
      </c>
    </row>
    <row r="1110" spans="2:22">
      <c r="B1110" t="s">
        <v>204</v>
      </c>
      <c r="C1110" s="79" t="s">
        <v>204</v>
      </c>
      <c r="E1110" t="s">
        <v>204</v>
      </c>
      <c r="F1110" t="s">
        <v>204</v>
      </c>
      <c r="G1110" t="s">
        <v>204</v>
      </c>
      <c r="H1110" t="s">
        <v>204</v>
      </c>
      <c r="I1110" t="s">
        <v>204</v>
      </c>
      <c r="J1110" t="s">
        <v>204</v>
      </c>
      <c r="K1110" t="s">
        <v>204</v>
      </c>
      <c r="L1110" t="s">
        <v>204</v>
      </c>
      <c r="M1110" t="s">
        <v>204</v>
      </c>
      <c r="N1110" t="s">
        <v>204</v>
      </c>
      <c r="O1110" t="s">
        <v>204</v>
      </c>
      <c r="P1110" t="s">
        <v>204</v>
      </c>
      <c r="Q1110" s="80" t="s">
        <v>204</v>
      </c>
      <c r="R1110" s="79"/>
      <c r="T1110" t="s">
        <v>204</v>
      </c>
      <c r="U1110" t="s">
        <v>204</v>
      </c>
      <c r="V1110" t="s">
        <v>204</v>
      </c>
    </row>
    <row r="1111" spans="2:22">
      <c r="B1111" t="s">
        <v>204</v>
      </c>
      <c r="C1111" s="79" t="s">
        <v>204</v>
      </c>
      <c r="E1111" t="s">
        <v>204</v>
      </c>
      <c r="F1111" t="s">
        <v>204</v>
      </c>
      <c r="G1111" t="s">
        <v>204</v>
      </c>
      <c r="H1111" t="s">
        <v>204</v>
      </c>
      <c r="I1111" t="s">
        <v>204</v>
      </c>
      <c r="J1111" t="s">
        <v>204</v>
      </c>
      <c r="K1111" t="s">
        <v>204</v>
      </c>
      <c r="L1111" t="s">
        <v>204</v>
      </c>
      <c r="M1111" t="s">
        <v>204</v>
      </c>
      <c r="N1111" t="s">
        <v>204</v>
      </c>
      <c r="O1111" t="s">
        <v>204</v>
      </c>
      <c r="P1111" t="s">
        <v>204</v>
      </c>
      <c r="Q1111" s="80" t="s">
        <v>204</v>
      </c>
      <c r="R1111" s="79"/>
      <c r="T1111" t="s">
        <v>204</v>
      </c>
      <c r="U1111" t="s">
        <v>204</v>
      </c>
      <c r="V1111" t="s">
        <v>204</v>
      </c>
    </row>
    <row r="1112" spans="2:22">
      <c r="B1112" t="s">
        <v>204</v>
      </c>
      <c r="C1112" s="79" t="s">
        <v>204</v>
      </c>
      <c r="E1112" t="s">
        <v>204</v>
      </c>
      <c r="F1112" t="s">
        <v>204</v>
      </c>
      <c r="G1112" t="s">
        <v>204</v>
      </c>
      <c r="H1112" t="s">
        <v>204</v>
      </c>
      <c r="I1112" t="s">
        <v>204</v>
      </c>
      <c r="J1112" t="s">
        <v>204</v>
      </c>
      <c r="K1112" t="s">
        <v>204</v>
      </c>
      <c r="L1112" t="s">
        <v>204</v>
      </c>
      <c r="M1112" t="s">
        <v>204</v>
      </c>
      <c r="N1112" t="s">
        <v>204</v>
      </c>
      <c r="O1112" t="s">
        <v>204</v>
      </c>
      <c r="P1112" t="s">
        <v>204</v>
      </c>
      <c r="Q1112" s="80" t="s">
        <v>204</v>
      </c>
      <c r="R1112" s="79"/>
      <c r="T1112" t="s">
        <v>204</v>
      </c>
      <c r="U1112" t="s">
        <v>204</v>
      </c>
      <c r="V1112" t="s">
        <v>204</v>
      </c>
    </row>
    <row r="1113" spans="2:22">
      <c r="B1113" t="s">
        <v>204</v>
      </c>
      <c r="C1113" s="79" t="s">
        <v>204</v>
      </c>
      <c r="E1113" t="s">
        <v>204</v>
      </c>
      <c r="F1113" t="s">
        <v>204</v>
      </c>
      <c r="G1113" t="s">
        <v>204</v>
      </c>
      <c r="H1113" t="s">
        <v>204</v>
      </c>
      <c r="I1113" t="s">
        <v>204</v>
      </c>
      <c r="J1113" t="s">
        <v>204</v>
      </c>
      <c r="K1113" t="s">
        <v>204</v>
      </c>
      <c r="L1113" t="s">
        <v>204</v>
      </c>
      <c r="M1113" t="s">
        <v>204</v>
      </c>
      <c r="N1113" t="s">
        <v>204</v>
      </c>
      <c r="O1113" t="s">
        <v>204</v>
      </c>
      <c r="P1113" t="s">
        <v>204</v>
      </c>
      <c r="Q1113" s="80" t="s">
        <v>204</v>
      </c>
      <c r="R1113" s="79"/>
      <c r="T1113" t="s">
        <v>204</v>
      </c>
      <c r="U1113" t="s">
        <v>204</v>
      </c>
      <c r="V1113" t="s">
        <v>204</v>
      </c>
    </row>
    <row r="1114" spans="2:22">
      <c r="B1114" t="s">
        <v>204</v>
      </c>
      <c r="C1114" s="79" t="s">
        <v>204</v>
      </c>
      <c r="E1114" t="s">
        <v>204</v>
      </c>
      <c r="F1114" t="s">
        <v>204</v>
      </c>
      <c r="G1114" t="s">
        <v>204</v>
      </c>
      <c r="H1114" t="s">
        <v>204</v>
      </c>
      <c r="I1114" t="s">
        <v>204</v>
      </c>
      <c r="J1114" t="s">
        <v>204</v>
      </c>
      <c r="K1114" t="s">
        <v>204</v>
      </c>
      <c r="L1114" t="s">
        <v>204</v>
      </c>
      <c r="M1114" t="s">
        <v>204</v>
      </c>
      <c r="N1114" t="s">
        <v>204</v>
      </c>
      <c r="O1114" t="s">
        <v>204</v>
      </c>
      <c r="P1114" t="s">
        <v>204</v>
      </c>
      <c r="Q1114" s="80" t="s">
        <v>204</v>
      </c>
      <c r="R1114" s="79"/>
      <c r="T1114" t="s">
        <v>204</v>
      </c>
      <c r="U1114" t="s">
        <v>204</v>
      </c>
      <c r="V1114" t="s">
        <v>204</v>
      </c>
    </row>
    <row r="1115" spans="2:22">
      <c r="B1115" t="s">
        <v>204</v>
      </c>
      <c r="C1115" s="79" t="s">
        <v>204</v>
      </c>
      <c r="E1115" t="s">
        <v>204</v>
      </c>
      <c r="F1115" t="s">
        <v>204</v>
      </c>
      <c r="G1115" t="s">
        <v>204</v>
      </c>
      <c r="H1115" t="s">
        <v>204</v>
      </c>
      <c r="I1115" t="s">
        <v>204</v>
      </c>
      <c r="J1115" t="s">
        <v>204</v>
      </c>
      <c r="K1115" t="s">
        <v>204</v>
      </c>
      <c r="L1115" t="s">
        <v>204</v>
      </c>
      <c r="M1115" t="s">
        <v>204</v>
      </c>
      <c r="N1115" t="s">
        <v>204</v>
      </c>
      <c r="O1115" t="s">
        <v>204</v>
      </c>
      <c r="P1115" t="s">
        <v>204</v>
      </c>
      <c r="Q1115" s="80" t="s">
        <v>204</v>
      </c>
      <c r="R1115" s="79"/>
      <c r="T1115" t="s">
        <v>204</v>
      </c>
      <c r="U1115" t="s">
        <v>204</v>
      </c>
      <c r="V1115" t="s">
        <v>204</v>
      </c>
    </row>
    <row r="1116" spans="2:22">
      <c r="B1116" t="s">
        <v>204</v>
      </c>
      <c r="C1116" s="79" t="s">
        <v>204</v>
      </c>
      <c r="E1116" t="s">
        <v>204</v>
      </c>
      <c r="F1116" t="s">
        <v>204</v>
      </c>
      <c r="G1116" t="s">
        <v>204</v>
      </c>
      <c r="H1116" t="s">
        <v>204</v>
      </c>
      <c r="I1116" t="s">
        <v>204</v>
      </c>
      <c r="J1116" t="s">
        <v>204</v>
      </c>
      <c r="K1116" t="s">
        <v>204</v>
      </c>
      <c r="L1116" t="s">
        <v>204</v>
      </c>
      <c r="M1116" t="s">
        <v>204</v>
      </c>
      <c r="N1116" t="s">
        <v>204</v>
      </c>
      <c r="O1116" t="s">
        <v>204</v>
      </c>
      <c r="P1116" t="s">
        <v>204</v>
      </c>
      <c r="Q1116" s="80" t="s">
        <v>204</v>
      </c>
      <c r="R1116" s="79"/>
      <c r="T1116" t="s">
        <v>204</v>
      </c>
      <c r="U1116" t="s">
        <v>204</v>
      </c>
      <c r="V1116" t="s">
        <v>204</v>
      </c>
    </row>
    <row r="1117" spans="2:22">
      <c r="B1117" t="s">
        <v>204</v>
      </c>
      <c r="C1117" s="79" t="s">
        <v>204</v>
      </c>
      <c r="E1117" t="s">
        <v>204</v>
      </c>
      <c r="F1117" t="s">
        <v>204</v>
      </c>
      <c r="G1117" t="s">
        <v>204</v>
      </c>
      <c r="H1117" t="s">
        <v>204</v>
      </c>
      <c r="I1117" t="s">
        <v>204</v>
      </c>
      <c r="J1117" t="s">
        <v>204</v>
      </c>
      <c r="K1117" t="s">
        <v>204</v>
      </c>
      <c r="L1117" t="s">
        <v>204</v>
      </c>
      <c r="M1117" t="s">
        <v>204</v>
      </c>
      <c r="N1117" t="s">
        <v>204</v>
      </c>
      <c r="O1117" t="s">
        <v>204</v>
      </c>
      <c r="P1117" t="s">
        <v>204</v>
      </c>
      <c r="Q1117" s="80" t="s">
        <v>204</v>
      </c>
      <c r="R1117" s="79"/>
      <c r="T1117" t="s">
        <v>204</v>
      </c>
      <c r="U1117" t="s">
        <v>204</v>
      </c>
      <c r="V1117" t="s">
        <v>204</v>
      </c>
    </row>
    <row r="1118" spans="2:22">
      <c r="B1118" t="s">
        <v>204</v>
      </c>
      <c r="C1118" s="79" t="s">
        <v>204</v>
      </c>
      <c r="E1118" t="s">
        <v>204</v>
      </c>
      <c r="F1118" t="s">
        <v>204</v>
      </c>
      <c r="G1118" t="s">
        <v>204</v>
      </c>
      <c r="H1118" t="s">
        <v>204</v>
      </c>
      <c r="I1118" t="s">
        <v>204</v>
      </c>
      <c r="J1118" t="s">
        <v>204</v>
      </c>
      <c r="K1118" t="s">
        <v>204</v>
      </c>
      <c r="L1118" t="s">
        <v>204</v>
      </c>
      <c r="M1118" t="s">
        <v>204</v>
      </c>
      <c r="N1118" t="s">
        <v>204</v>
      </c>
      <c r="O1118" t="s">
        <v>204</v>
      </c>
      <c r="P1118" t="s">
        <v>204</v>
      </c>
      <c r="Q1118" s="80" t="s">
        <v>204</v>
      </c>
      <c r="R1118" s="79"/>
      <c r="T1118" t="s">
        <v>204</v>
      </c>
      <c r="U1118" t="s">
        <v>204</v>
      </c>
      <c r="V1118" t="s">
        <v>204</v>
      </c>
    </row>
    <row r="1119" spans="2:22">
      <c r="B1119" t="s">
        <v>204</v>
      </c>
      <c r="C1119" s="79" t="s">
        <v>204</v>
      </c>
      <c r="E1119" t="s">
        <v>204</v>
      </c>
      <c r="F1119" t="s">
        <v>204</v>
      </c>
      <c r="G1119" t="s">
        <v>204</v>
      </c>
      <c r="H1119" t="s">
        <v>204</v>
      </c>
      <c r="I1119" t="s">
        <v>204</v>
      </c>
      <c r="J1119" t="s">
        <v>204</v>
      </c>
      <c r="K1119" t="s">
        <v>204</v>
      </c>
      <c r="L1119" t="s">
        <v>204</v>
      </c>
      <c r="M1119" t="s">
        <v>204</v>
      </c>
      <c r="N1119" t="s">
        <v>204</v>
      </c>
      <c r="O1119" t="s">
        <v>204</v>
      </c>
      <c r="P1119" t="s">
        <v>204</v>
      </c>
      <c r="Q1119" s="80" t="s">
        <v>204</v>
      </c>
      <c r="R1119" s="79"/>
      <c r="T1119" t="s">
        <v>204</v>
      </c>
      <c r="U1119" t="s">
        <v>204</v>
      </c>
      <c r="V1119" t="s">
        <v>204</v>
      </c>
    </row>
    <row r="1120" spans="2:22">
      <c r="B1120" t="s">
        <v>204</v>
      </c>
      <c r="C1120" s="79" t="s">
        <v>204</v>
      </c>
      <c r="E1120" t="s">
        <v>204</v>
      </c>
      <c r="F1120" t="s">
        <v>204</v>
      </c>
      <c r="G1120" t="s">
        <v>204</v>
      </c>
      <c r="H1120" t="s">
        <v>204</v>
      </c>
      <c r="I1120" t="s">
        <v>204</v>
      </c>
      <c r="J1120" t="s">
        <v>204</v>
      </c>
      <c r="K1120" t="s">
        <v>204</v>
      </c>
      <c r="L1120" t="s">
        <v>204</v>
      </c>
      <c r="M1120" t="s">
        <v>204</v>
      </c>
      <c r="N1120" t="s">
        <v>204</v>
      </c>
      <c r="O1120" t="s">
        <v>204</v>
      </c>
      <c r="P1120" t="s">
        <v>204</v>
      </c>
      <c r="Q1120" s="80" t="s">
        <v>204</v>
      </c>
      <c r="R1120" s="79"/>
      <c r="T1120" t="s">
        <v>204</v>
      </c>
      <c r="U1120" t="s">
        <v>204</v>
      </c>
      <c r="V1120" t="s">
        <v>204</v>
      </c>
    </row>
    <row r="1121" spans="2:22">
      <c r="B1121" t="s">
        <v>204</v>
      </c>
      <c r="C1121" s="79" t="s">
        <v>204</v>
      </c>
      <c r="E1121" t="s">
        <v>204</v>
      </c>
      <c r="F1121" t="s">
        <v>204</v>
      </c>
      <c r="G1121" t="s">
        <v>204</v>
      </c>
      <c r="H1121" t="s">
        <v>204</v>
      </c>
      <c r="I1121" t="s">
        <v>204</v>
      </c>
      <c r="J1121" t="s">
        <v>204</v>
      </c>
      <c r="K1121" t="s">
        <v>204</v>
      </c>
      <c r="L1121" t="s">
        <v>204</v>
      </c>
      <c r="M1121" t="s">
        <v>204</v>
      </c>
      <c r="N1121" t="s">
        <v>204</v>
      </c>
      <c r="O1121" t="s">
        <v>204</v>
      </c>
      <c r="P1121" t="s">
        <v>204</v>
      </c>
      <c r="Q1121" s="80" t="s">
        <v>204</v>
      </c>
      <c r="R1121" s="79"/>
      <c r="T1121" t="s">
        <v>204</v>
      </c>
      <c r="U1121" t="s">
        <v>204</v>
      </c>
      <c r="V1121" t="s">
        <v>204</v>
      </c>
    </row>
    <row r="1122" spans="2:22">
      <c r="B1122" t="s">
        <v>204</v>
      </c>
      <c r="C1122" s="79" t="s">
        <v>204</v>
      </c>
      <c r="E1122" t="s">
        <v>204</v>
      </c>
      <c r="F1122" t="s">
        <v>204</v>
      </c>
      <c r="G1122" t="s">
        <v>204</v>
      </c>
      <c r="H1122" t="s">
        <v>204</v>
      </c>
      <c r="I1122" t="s">
        <v>204</v>
      </c>
      <c r="J1122" t="s">
        <v>204</v>
      </c>
      <c r="K1122" t="s">
        <v>204</v>
      </c>
      <c r="L1122" t="s">
        <v>204</v>
      </c>
      <c r="M1122" t="s">
        <v>204</v>
      </c>
      <c r="N1122" t="s">
        <v>204</v>
      </c>
      <c r="O1122" t="s">
        <v>204</v>
      </c>
      <c r="P1122" t="s">
        <v>204</v>
      </c>
      <c r="Q1122" s="80" t="s">
        <v>204</v>
      </c>
      <c r="R1122" s="79"/>
      <c r="T1122" t="s">
        <v>204</v>
      </c>
      <c r="U1122" t="s">
        <v>204</v>
      </c>
      <c r="V1122" t="s">
        <v>204</v>
      </c>
    </row>
    <row r="1123" spans="2:22">
      <c r="B1123" t="s">
        <v>204</v>
      </c>
      <c r="C1123" s="79" t="s">
        <v>204</v>
      </c>
      <c r="E1123" t="s">
        <v>204</v>
      </c>
      <c r="F1123" t="s">
        <v>204</v>
      </c>
      <c r="G1123" t="s">
        <v>204</v>
      </c>
      <c r="H1123" t="s">
        <v>204</v>
      </c>
      <c r="I1123" t="s">
        <v>204</v>
      </c>
      <c r="J1123" t="s">
        <v>204</v>
      </c>
      <c r="K1123" t="s">
        <v>204</v>
      </c>
      <c r="L1123" t="s">
        <v>204</v>
      </c>
      <c r="M1123" t="s">
        <v>204</v>
      </c>
      <c r="N1123" t="s">
        <v>204</v>
      </c>
      <c r="O1123" t="s">
        <v>204</v>
      </c>
      <c r="P1123" t="s">
        <v>204</v>
      </c>
      <c r="Q1123" s="80" t="s">
        <v>204</v>
      </c>
      <c r="R1123" s="79"/>
      <c r="T1123" t="s">
        <v>204</v>
      </c>
      <c r="U1123" t="s">
        <v>204</v>
      </c>
      <c r="V1123" t="s">
        <v>204</v>
      </c>
    </row>
    <row r="1124" spans="2:22">
      <c r="B1124" t="s">
        <v>204</v>
      </c>
      <c r="C1124" s="79" t="s">
        <v>204</v>
      </c>
      <c r="E1124" t="s">
        <v>204</v>
      </c>
      <c r="F1124" t="s">
        <v>204</v>
      </c>
      <c r="G1124" t="s">
        <v>204</v>
      </c>
      <c r="H1124" t="s">
        <v>204</v>
      </c>
      <c r="I1124" t="s">
        <v>204</v>
      </c>
      <c r="J1124" t="s">
        <v>204</v>
      </c>
      <c r="K1124" t="s">
        <v>204</v>
      </c>
      <c r="L1124" t="s">
        <v>204</v>
      </c>
      <c r="M1124" t="s">
        <v>204</v>
      </c>
      <c r="N1124" t="s">
        <v>204</v>
      </c>
      <c r="O1124" t="s">
        <v>204</v>
      </c>
      <c r="P1124" t="s">
        <v>204</v>
      </c>
      <c r="Q1124" s="80" t="s">
        <v>204</v>
      </c>
      <c r="R1124" s="79"/>
      <c r="T1124" t="s">
        <v>204</v>
      </c>
      <c r="U1124" t="s">
        <v>204</v>
      </c>
      <c r="V1124" t="s">
        <v>204</v>
      </c>
    </row>
    <row r="1125" spans="2:22">
      <c r="B1125" t="s">
        <v>204</v>
      </c>
      <c r="C1125" s="79" t="s">
        <v>204</v>
      </c>
      <c r="E1125" t="s">
        <v>204</v>
      </c>
      <c r="F1125" t="s">
        <v>204</v>
      </c>
      <c r="G1125" t="s">
        <v>204</v>
      </c>
      <c r="H1125" t="s">
        <v>204</v>
      </c>
      <c r="I1125" t="s">
        <v>204</v>
      </c>
      <c r="J1125" t="s">
        <v>204</v>
      </c>
      <c r="K1125" t="s">
        <v>204</v>
      </c>
      <c r="L1125" t="s">
        <v>204</v>
      </c>
      <c r="M1125" t="s">
        <v>204</v>
      </c>
      <c r="N1125" t="s">
        <v>204</v>
      </c>
      <c r="O1125" t="s">
        <v>204</v>
      </c>
      <c r="P1125" t="s">
        <v>204</v>
      </c>
      <c r="Q1125" s="80" t="s">
        <v>204</v>
      </c>
      <c r="R1125" s="79"/>
      <c r="T1125" t="s">
        <v>204</v>
      </c>
      <c r="U1125" t="s">
        <v>204</v>
      </c>
      <c r="V1125" t="s">
        <v>204</v>
      </c>
    </row>
    <row r="1126" spans="2:22">
      <c r="B1126" t="s">
        <v>204</v>
      </c>
      <c r="C1126" s="79" t="s">
        <v>204</v>
      </c>
      <c r="E1126" t="s">
        <v>204</v>
      </c>
      <c r="F1126" t="s">
        <v>204</v>
      </c>
      <c r="G1126" t="s">
        <v>204</v>
      </c>
      <c r="H1126" t="s">
        <v>204</v>
      </c>
      <c r="I1126" t="s">
        <v>204</v>
      </c>
      <c r="J1126" t="s">
        <v>204</v>
      </c>
      <c r="K1126" t="s">
        <v>204</v>
      </c>
      <c r="L1126" t="s">
        <v>204</v>
      </c>
      <c r="M1126" t="s">
        <v>204</v>
      </c>
      <c r="N1126" t="s">
        <v>204</v>
      </c>
      <c r="O1126" t="s">
        <v>204</v>
      </c>
      <c r="P1126" t="s">
        <v>204</v>
      </c>
      <c r="Q1126" s="80" t="s">
        <v>204</v>
      </c>
      <c r="R1126" s="79"/>
      <c r="T1126" t="s">
        <v>204</v>
      </c>
      <c r="U1126" t="s">
        <v>204</v>
      </c>
      <c r="V1126" t="s">
        <v>204</v>
      </c>
    </row>
    <row r="1127" spans="2:22">
      <c r="B1127" t="s">
        <v>204</v>
      </c>
      <c r="C1127" s="79" t="s">
        <v>204</v>
      </c>
      <c r="E1127" t="s">
        <v>204</v>
      </c>
      <c r="F1127" t="s">
        <v>204</v>
      </c>
      <c r="G1127" t="s">
        <v>204</v>
      </c>
      <c r="H1127" t="s">
        <v>204</v>
      </c>
      <c r="I1127" t="s">
        <v>204</v>
      </c>
      <c r="J1127" t="s">
        <v>204</v>
      </c>
      <c r="K1127" t="s">
        <v>204</v>
      </c>
      <c r="L1127" t="s">
        <v>204</v>
      </c>
      <c r="M1127" t="s">
        <v>204</v>
      </c>
      <c r="N1127" t="s">
        <v>204</v>
      </c>
      <c r="O1127" t="s">
        <v>204</v>
      </c>
      <c r="P1127" t="s">
        <v>204</v>
      </c>
      <c r="Q1127" s="80" t="s">
        <v>204</v>
      </c>
      <c r="R1127" s="79"/>
      <c r="T1127" t="s">
        <v>204</v>
      </c>
      <c r="U1127" t="s">
        <v>204</v>
      </c>
      <c r="V1127" t="s">
        <v>204</v>
      </c>
    </row>
    <row r="1128" spans="2:22">
      <c r="B1128" t="s">
        <v>204</v>
      </c>
      <c r="C1128" s="79" t="s">
        <v>204</v>
      </c>
      <c r="E1128" t="s">
        <v>204</v>
      </c>
      <c r="F1128" t="s">
        <v>204</v>
      </c>
      <c r="G1128" t="s">
        <v>204</v>
      </c>
      <c r="H1128" t="s">
        <v>204</v>
      </c>
      <c r="I1128" t="s">
        <v>204</v>
      </c>
      <c r="J1128" t="s">
        <v>204</v>
      </c>
      <c r="K1128" t="s">
        <v>204</v>
      </c>
      <c r="L1128" t="s">
        <v>204</v>
      </c>
      <c r="M1128" t="s">
        <v>204</v>
      </c>
      <c r="N1128" t="s">
        <v>204</v>
      </c>
      <c r="O1128" t="s">
        <v>204</v>
      </c>
      <c r="P1128" t="s">
        <v>204</v>
      </c>
      <c r="Q1128" s="80" t="s">
        <v>204</v>
      </c>
      <c r="R1128" s="79"/>
      <c r="T1128" t="s">
        <v>204</v>
      </c>
      <c r="U1128" t="s">
        <v>204</v>
      </c>
      <c r="V1128" t="s">
        <v>204</v>
      </c>
    </row>
    <row r="1129" spans="2:22">
      <c r="B1129" t="s">
        <v>204</v>
      </c>
      <c r="C1129" s="79" t="s">
        <v>204</v>
      </c>
      <c r="E1129" t="s">
        <v>204</v>
      </c>
      <c r="F1129" t="s">
        <v>204</v>
      </c>
      <c r="G1129" t="s">
        <v>204</v>
      </c>
      <c r="H1129" t="s">
        <v>204</v>
      </c>
      <c r="I1129" t="s">
        <v>204</v>
      </c>
      <c r="J1129" t="s">
        <v>204</v>
      </c>
      <c r="K1129" t="s">
        <v>204</v>
      </c>
      <c r="L1129" t="s">
        <v>204</v>
      </c>
      <c r="M1129" t="s">
        <v>204</v>
      </c>
      <c r="N1129" t="s">
        <v>204</v>
      </c>
      <c r="O1129" t="s">
        <v>204</v>
      </c>
      <c r="P1129" t="s">
        <v>204</v>
      </c>
      <c r="Q1129" s="80" t="s">
        <v>204</v>
      </c>
      <c r="R1129" s="79"/>
      <c r="T1129" t="s">
        <v>204</v>
      </c>
      <c r="U1129" t="s">
        <v>204</v>
      </c>
      <c r="V1129" t="s">
        <v>204</v>
      </c>
    </row>
    <row r="1130" spans="2:22">
      <c r="B1130" t="s">
        <v>204</v>
      </c>
      <c r="C1130" s="79" t="s">
        <v>204</v>
      </c>
      <c r="E1130" t="s">
        <v>204</v>
      </c>
      <c r="F1130" t="s">
        <v>204</v>
      </c>
      <c r="G1130" t="s">
        <v>204</v>
      </c>
      <c r="H1130" t="s">
        <v>204</v>
      </c>
      <c r="I1130" t="s">
        <v>204</v>
      </c>
      <c r="J1130" t="s">
        <v>204</v>
      </c>
      <c r="K1130" t="s">
        <v>204</v>
      </c>
      <c r="L1130" t="s">
        <v>204</v>
      </c>
      <c r="M1130" t="s">
        <v>204</v>
      </c>
      <c r="N1130" t="s">
        <v>204</v>
      </c>
      <c r="O1130" t="s">
        <v>204</v>
      </c>
      <c r="P1130" t="s">
        <v>204</v>
      </c>
      <c r="Q1130" s="80" t="s">
        <v>204</v>
      </c>
      <c r="R1130" s="79"/>
      <c r="T1130" t="s">
        <v>204</v>
      </c>
      <c r="U1130" t="s">
        <v>204</v>
      </c>
      <c r="V1130" t="s">
        <v>204</v>
      </c>
    </row>
    <row r="1131" spans="2:22">
      <c r="B1131" t="s">
        <v>204</v>
      </c>
      <c r="C1131" s="79" t="s">
        <v>204</v>
      </c>
      <c r="E1131" t="s">
        <v>204</v>
      </c>
      <c r="F1131" t="s">
        <v>204</v>
      </c>
      <c r="G1131" t="s">
        <v>204</v>
      </c>
      <c r="H1131" t="s">
        <v>204</v>
      </c>
      <c r="I1131" t="s">
        <v>204</v>
      </c>
      <c r="J1131" t="s">
        <v>204</v>
      </c>
      <c r="K1131" t="s">
        <v>204</v>
      </c>
      <c r="L1131" t="s">
        <v>204</v>
      </c>
      <c r="M1131" t="s">
        <v>204</v>
      </c>
      <c r="N1131" t="s">
        <v>204</v>
      </c>
      <c r="O1131" t="s">
        <v>204</v>
      </c>
      <c r="P1131" t="s">
        <v>204</v>
      </c>
      <c r="Q1131" s="80" t="s">
        <v>204</v>
      </c>
      <c r="R1131" s="79"/>
      <c r="T1131" t="s">
        <v>204</v>
      </c>
      <c r="U1131" t="s">
        <v>204</v>
      </c>
      <c r="V1131" t="s">
        <v>204</v>
      </c>
    </row>
    <row r="1132" spans="2:22">
      <c r="B1132" t="s">
        <v>204</v>
      </c>
      <c r="C1132" s="79" t="s">
        <v>204</v>
      </c>
      <c r="E1132" t="s">
        <v>204</v>
      </c>
      <c r="F1132" t="s">
        <v>204</v>
      </c>
      <c r="G1132" t="s">
        <v>204</v>
      </c>
      <c r="H1132" t="s">
        <v>204</v>
      </c>
      <c r="I1132" t="s">
        <v>204</v>
      </c>
      <c r="J1132" t="s">
        <v>204</v>
      </c>
      <c r="K1132" t="s">
        <v>204</v>
      </c>
      <c r="L1132" t="s">
        <v>204</v>
      </c>
      <c r="M1132" t="s">
        <v>204</v>
      </c>
      <c r="N1132" t="s">
        <v>204</v>
      </c>
      <c r="O1132" t="s">
        <v>204</v>
      </c>
      <c r="P1132" t="s">
        <v>204</v>
      </c>
      <c r="Q1132" s="80" t="s">
        <v>204</v>
      </c>
      <c r="R1132" s="79"/>
      <c r="T1132" t="s">
        <v>204</v>
      </c>
      <c r="U1132" t="s">
        <v>204</v>
      </c>
      <c r="V1132" t="s">
        <v>204</v>
      </c>
    </row>
    <row r="1133" spans="2:22">
      <c r="B1133" t="s">
        <v>204</v>
      </c>
      <c r="C1133" s="79" t="s">
        <v>204</v>
      </c>
      <c r="E1133" t="s">
        <v>204</v>
      </c>
      <c r="F1133" t="s">
        <v>204</v>
      </c>
      <c r="G1133" t="s">
        <v>204</v>
      </c>
      <c r="H1133" t="s">
        <v>204</v>
      </c>
      <c r="I1133" t="s">
        <v>204</v>
      </c>
      <c r="J1133" t="s">
        <v>204</v>
      </c>
      <c r="K1133" t="s">
        <v>204</v>
      </c>
      <c r="L1133" t="s">
        <v>204</v>
      </c>
      <c r="M1133" t="s">
        <v>204</v>
      </c>
      <c r="N1133" t="s">
        <v>204</v>
      </c>
      <c r="O1133" t="s">
        <v>204</v>
      </c>
      <c r="P1133" t="s">
        <v>204</v>
      </c>
      <c r="Q1133" s="80" t="s">
        <v>204</v>
      </c>
      <c r="R1133" s="79"/>
      <c r="T1133" t="s">
        <v>204</v>
      </c>
      <c r="U1133" t="s">
        <v>204</v>
      </c>
      <c r="V1133" t="s">
        <v>204</v>
      </c>
    </row>
    <row r="1134" spans="2:22">
      <c r="B1134" t="s">
        <v>204</v>
      </c>
      <c r="C1134" s="79" t="s">
        <v>204</v>
      </c>
      <c r="E1134" t="s">
        <v>204</v>
      </c>
      <c r="F1134" t="s">
        <v>204</v>
      </c>
      <c r="G1134" t="s">
        <v>204</v>
      </c>
      <c r="H1134" t="s">
        <v>204</v>
      </c>
      <c r="I1134" t="s">
        <v>204</v>
      </c>
      <c r="J1134" t="s">
        <v>204</v>
      </c>
      <c r="K1134" t="s">
        <v>204</v>
      </c>
      <c r="L1134" t="s">
        <v>204</v>
      </c>
      <c r="M1134" t="s">
        <v>204</v>
      </c>
      <c r="N1134" t="s">
        <v>204</v>
      </c>
      <c r="O1134" t="s">
        <v>204</v>
      </c>
      <c r="P1134" t="s">
        <v>204</v>
      </c>
      <c r="Q1134" s="80" t="s">
        <v>204</v>
      </c>
      <c r="R1134" s="79"/>
      <c r="T1134" t="s">
        <v>204</v>
      </c>
      <c r="U1134" t="s">
        <v>204</v>
      </c>
      <c r="V1134" t="s">
        <v>204</v>
      </c>
    </row>
    <row r="1135" spans="2:22">
      <c r="B1135" t="s">
        <v>204</v>
      </c>
      <c r="C1135" s="79" t="s">
        <v>204</v>
      </c>
      <c r="E1135" t="s">
        <v>204</v>
      </c>
      <c r="F1135" t="s">
        <v>204</v>
      </c>
      <c r="G1135" t="s">
        <v>204</v>
      </c>
      <c r="H1135" t="s">
        <v>204</v>
      </c>
      <c r="I1135" t="s">
        <v>204</v>
      </c>
      <c r="J1135" t="s">
        <v>204</v>
      </c>
      <c r="K1135" t="s">
        <v>204</v>
      </c>
      <c r="L1135" t="s">
        <v>204</v>
      </c>
      <c r="M1135" t="s">
        <v>204</v>
      </c>
      <c r="N1135" t="s">
        <v>204</v>
      </c>
      <c r="O1135" t="s">
        <v>204</v>
      </c>
      <c r="P1135" t="s">
        <v>204</v>
      </c>
      <c r="Q1135" s="80" t="s">
        <v>204</v>
      </c>
      <c r="R1135" s="79"/>
      <c r="T1135" t="s">
        <v>204</v>
      </c>
      <c r="U1135" t="s">
        <v>204</v>
      </c>
      <c r="V1135" t="s">
        <v>204</v>
      </c>
    </row>
    <row r="1136" spans="2:22">
      <c r="B1136" t="s">
        <v>204</v>
      </c>
      <c r="C1136" s="79" t="s">
        <v>204</v>
      </c>
      <c r="E1136" t="s">
        <v>204</v>
      </c>
      <c r="F1136" t="s">
        <v>204</v>
      </c>
      <c r="G1136" t="s">
        <v>204</v>
      </c>
      <c r="H1136" t="s">
        <v>204</v>
      </c>
      <c r="I1136" t="s">
        <v>204</v>
      </c>
      <c r="J1136" t="s">
        <v>204</v>
      </c>
      <c r="K1136" t="s">
        <v>204</v>
      </c>
      <c r="L1136" t="s">
        <v>204</v>
      </c>
      <c r="M1136" t="s">
        <v>204</v>
      </c>
      <c r="N1136" t="s">
        <v>204</v>
      </c>
      <c r="O1136" t="s">
        <v>204</v>
      </c>
      <c r="P1136" t="s">
        <v>204</v>
      </c>
      <c r="Q1136" s="80" t="s">
        <v>204</v>
      </c>
      <c r="R1136" s="79"/>
      <c r="T1136" t="s">
        <v>204</v>
      </c>
      <c r="U1136" t="s">
        <v>204</v>
      </c>
      <c r="V1136" t="s">
        <v>204</v>
      </c>
    </row>
    <row r="1137" spans="2:22">
      <c r="B1137" t="s">
        <v>204</v>
      </c>
      <c r="C1137" s="79" t="s">
        <v>204</v>
      </c>
      <c r="E1137" t="s">
        <v>204</v>
      </c>
      <c r="F1137" t="s">
        <v>204</v>
      </c>
      <c r="G1137" t="s">
        <v>204</v>
      </c>
      <c r="H1137" t="s">
        <v>204</v>
      </c>
      <c r="I1137" t="s">
        <v>204</v>
      </c>
      <c r="J1137" t="s">
        <v>204</v>
      </c>
      <c r="K1137" t="s">
        <v>204</v>
      </c>
      <c r="L1137" t="s">
        <v>204</v>
      </c>
      <c r="M1137" t="s">
        <v>204</v>
      </c>
      <c r="N1137" t="s">
        <v>204</v>
      </c>
      <c r="O1137" t="s">
        <v>204</v>
      </c>
      <c r="P1137" t="s">
        <v>204</v>
      </c>
      <c r="Q1137" s="80" t="s">
        <v>204</v>
      </c>
      <c r="R1137" s="79"/>
      <c r="T1137" t="s">
        <v>204</v>
      </c>
      <c r="U1137" t="s">
        <v>204</v>
      </c>
      <c r="V1137" t="s">
        <v>204</v>
      </c>
    </row>
    <row r="1138" spans="2:22">
      <c r="B1138" t="s">
        <v>204</v>
      </c>
      <c r="C1138" s="79" t="s">
        <v>204</v>
      </c>
      <c r="E1138" t="s">
        <v>204</v>
      </c>
      <c r="F1138" t="s">
        <v>204</v>
      </c>
      <c r="G1138" t="s">
        <v>204</v>
      </c>
      <c r="H1138" t="s">
        <v>204</v>
      </c>
      <c r="I1138" t="s">
        <v>204</v>
      </c>
      <c r="J1138" t="s">
        <v>204</v>
      </c>
      <c r="K1138" t="s">
        <v>204</v>
      </c>
      <c r="L1138" t="s">
        <v>204</v>
      </c>
      <c r="M1138" t="s">
        <v>204</v>
      </c>
      <c r="N1138" t="s">
        <v>204</v>
      </c>
      <c r="O1138" t="s">
        <v>204</v>
      </c>
      <c r="P1138" t="s">
        <v>204</v>
      </c>
      <c r="Q1138" s="80" t="s">
        <v>204</v>
      </c>
      <c r="R1138" s="79"/>
      <c r="T1138" t="s">
        <v>204</v>
      </c>
      <c r="U1138" t="s">
        <v>204</v>
      </c>
      <c r="V1138" t="s">
        <v>204</v>
      </c>
    </row>
    <row r="1139" spans="2:22">
      <c r="B1139" t="s">
        <v>204</v>
      </c>
      <c r="C1139" s="79" t="s">
        <v>204</v>
      </c>
      <c r="E1139" t="s">
        <v>204</v>
      </c>
      <c r="F1139" t="s">
        <v>204</v>
      </c>
      <c r="G1139" t="s">
        <v>204</v>
      </c>
      <c r="H1139" t="s">
        <v>204</v>
      </c>
      <c r="I1139" t="s">
        <v>204</v>
      </c>
      <c r="J1139" t="s">
        <v>204</v>
      </c>
      <c r="K1139" t="s">
        <v>204</v>
      </c>
      <c r="L1139" t="s">
        <v>204</v>
      </c>
      <c r="M1139" t="s">
        <v>204</v>
      </c>
      <c r="N1139" t="s">
        <v>204</v>
      </c>
      <c r="O1139" t="s">
        <v>204</v>
      </c>
      <c r="P1139" t="s">
        <v>204</v>
      </c>
      <c r="Q1139" s="80" t="s">
        <v>204</v>
      </c>
      <c r="R1139" s="79"/>
      <c r="T1139" t="s">
        <v>204</v>
      </c>
      <c r="U1139" t="s">
        <v>204</v>
      </c>
      <c r="V1139" t="s">
        <v>204</v>
      </c>
    </row>
    <row r="1140" spans="2:22">
      <c r="B1140" t="s">
        <v>204</v>
      </c>
      <c r="C1140" s="79" t="s">
        <v>204</v>
      </c>
      <c r="E1140" t="s">
        <v>204</v>
      </c>
      <c r="F1140" t="s">
        <v>204</v>
      </c>
      <c r="G1140" t="s">
        <v>204</v>
      </c>
      <c r="H1140" t="s">
        <v>204</v>
      </c>
      <c r="I1140" t="s">
        <v>204</v>
      </c>
      <c r="J1140" t="s">
        <v>204</v>
      </c>
      <c r="K1140" t="s">
        <v>204</v>
      </c>
      <c r="L1140" t="s">
        <v>204</v>
      </c>
      <c r="M1140" t="s">
        <v>204</v>
      </c>
      <c r="N1140" t="s">
        <v>204</v>
      </c>
      <c r="O1140" t="s">
        <v>204</v>
      </c>
      <c r="P1140" t="s">
        <v>204</v>
      </c>
      <c r="Q1140" s="80" t="s">
        <v>204</v>
      </c>
      <c r="R1140" s="79"/>
      <c r="T1140" t="s">
        <v>204</v>
      </c>
      <c r="U1140" t="s">
        <v>204</v>
      </c>
      <c r="V1140" t="s">
        <v>204</v>
      </c>
    </row>
    <row r="1141" spans="2:22">
      <c r="B1141" t="s">
        <v>204</v>
      </c>
      <c r="C1141" s="79" t="s">
        <v>204</v>
      </c>
      <c r="E1141" t="s">
        <v>204</v>
      </c>
      <c r="F1141" t="s">
        <v>204</v>
      </c>
      <c r="G1141" t="s">
        <v>204</v>
      </c>
      <c r="H1141" t="s">
        <v>204</v>
      </c>
      <c r="I1141" t="s">
        <v>204</v>
      </c>
      <c r="J1141" t="s">
        <v>204</v>
      </c>
      <c r="K1141" t="s">
        <v>204</v>
      </c>
      <c r="L1141" t="s">
        <v>204</v>
      </c>
      <c r="M1141" t="s">
        <v>204</v>
      </c>
      <c r="N1141" t="s">
        <v>204</v>
      </c>
      <c r="O1141" t="s">
        <v>204</v>
      </c>
      <c r="P1141" t="s">
        <v>204</v>
      </c>
      <c r="Q1141" s="80" t="s">
        <v>204</v>
      </c>
      <c r="R1141" s="79"/>
      <c r="T1141" t="s">
        <v>204</v>
      </c>
      <c r="U1141" t="s">
        <v>204</v>
      </c>
      <c r="V1141" t="s">
        <v>204</v>
      </c>
    </row>
    <row r="1142" spans="2:22">
      <c r="B1142" t="s">
        <v>204</v>
      </c>
      <c r="C1142" s="79" t="s">
        <v>204</v>
      </c>
      <c r="E1142" t="s">
        <v>204</v>
      </c>
      <c r="F1142" t="s">
        <v>204</v>
      </c>
      <c r="G1142" t="s">
        <v>204</v>
      </c>
      <c r="H1142" t="s">
        <v>204</v>
      </c>
      <c r="I1142" t="s">
        <v>204</v>
      </c>
      <c r="J1142" t="s">
        <v>204</v>
      </c>
      <c r="K1142" t="s">
        <v>204</v>
      </c>
      <c r="L1142" t="s">
        <v>204</v>
      </c>
      <c r="M1142" t="s">
        <v>204</v>
      </c>
      <c r="N1142" t="s">
        <v>204</v>
      </c>
      <c r="O1142" t="s">
        <v>204</v>
      </c>
      <c r="P1142" t="s">
        <v>204</v>
      </c>
      <c r="Q1142" s="80" t="s">
        <v>204</v>
      </c>
      <c r="R1142" s="79"/>
      <c r="T1142" t="s">
        <v>204</v>
      </c>
      <c r="U1142" t="s">
        <v>204</v>
      </c>
      <c r="V1142" t="s">
        <v>204</v>
      </c>
    </row>
    <row r="1143" spans="2:22">
      <c r="B1143" t="s">
        <v>204</v>
      </c>
      <c r="C1143" s="79" t="s">
        <v>204</v>
      </c>
      <c r="E1143" t="s">
        <v>204</v>
      </c>
      <c r="F1143" t="s">
        <v>204</v>
      </c>
      <c r="G1143" t="s">
        <v>204</v>
      </c>
      <c r="H1143" t="s">
        <v>204</v>
      </c>
      <c r="I1143" t="s">
        <v>204</v>
      </c>
      <c r="J1143" t="s">
        <v>204</v>
      </c>
      <c r="K1143" t="s">
        <v>204</v>
      </c>
      <c r="L1143" t="s">
        <v>204</v>
      </c>
      <c r="M1143" t="s">
        <v>204</v>
      </c>
      <c r="N1143" t="s">
        <v>204</v>
      </c>
      <c r="O1143" t="s">
        <v>204</v>
      </c>
      <c r="P1143" t="s">
        <v>204</v>
      </c>
      <c r="Q1143" s="80" t="s">
        <v>204</v>
      </c>
      <c r="R1143" s="79"/>
      <c r="T1143" t="s">
        <v>204</v>
      </c>
      <c r="U1143" t="s">
        <v>204</v>
      </c>
      <c r="V1143" t="s">
        <v>204</v>
      </c>
    </row>
    <row r="1144" spans="2:22">
      <c r="B1144" t="s">
        <v>204</v>
      </c>
      <c r="C1144" s="79" t="s">
        <v>204</v>
      </c>
      <c r="E1144" t="s">
        <v>204</v>
      </c>
      <c r="F1144" t="s">
        <v>204</v>
      </c>
      <c r="G1144" t="s">
        <v>204</v>
      </c>
      <c r="H1144" t="s">
        <v>204</v>
      </c>
      <c r="I1144" t="s">
        <v>204</v>
      </c>
      <c r="J1144" t="s">
        <v>204</v>
      </c>
      <c r="K1144" t="s">
        <v>204</v>
      </c>
      <c r="L1144" t="s">
        <v>204</v>
      </c>
      <c r="M1144" t="s">
        <v>204</v>
      </c>
      <c r="N1144" t="s">
        <v>204</v>
      </c>
      <c r="O1144" t="s">
        <v>204</v>
      </c>
      <c r="P1144" t="s">
        <v>204</v>
      </c>
      <c r="Q1144" s="80" t="s">
        <v>204</v>
      </c>
      <c r="R1144" s="79"/>
      <c r="T1144" t="s">
        <v>204</v>
      </c>
      <c r="U1144" t="s">
        <v>204</v>
      </c>
      <c r="V1144" t="s">
        <v>204</v>
      </c>
    </row>
    <row r="1145" spans="2:22">
      <c r="B1145" t="s">
        <v>204</v>
      </c>
      <c r="C1145" s="79" t="s">
        <v>204</v>
      </c>
      <c r="E1145" t="s">
        <v>204</v>
      </c>
      <c r="F1145" t="s">
        <v>204</v>
      </c>
      <c r="G1145" t="s">
        <v>204</v>
      </c>
      <c r="H1145" t="s">
        <v>204</v>
      </c>
      <c r="I1145" t="s">
        <v>204</v>
      </c>
      <c r="J1145" t="s">
        <v>204</v>
      </c>
      <c r="K1145" t="s">
        <v>204</v>
      </c>
      <c r="L1145" t="s">
        <v>204</v>
      </c>
      <c r="M1145" t="s">
        <v>204</v>
      </c>
      <c r="N1145" t="s">
        <v>204</v>
      </c>
      <c r="O1145" t="s">
        <v>204</v>
      </c>
      <c r="P1145" t="s">
        <v>204</v>
      </c>
      <c r="Q1145" s="80" t="s">
        <v>204</v>
      </c>
      <c r="R1145" s="79"/>
      <c r="T1145" t="s">
        <v>204</v>
      </c>
      <c r="U1145" t="s">
        <v>204</v>
      </c>
      <c r="V1145" t="s">
        <v>204</v>
      </c>
    </row>
    <row r="1146" spans="2:22">
      <c r="B1146" t="s">
        <v>204</v>
      </c>
      <c r="C1146" s="79" t="s">
        <v>204</v>
      </c>
      <c r="E1146" t="s">
        <v>204</v>
      </c>
      <c r="F1146" t="s">
        <v>204</v>
      </c>
      <c r="G1146" t="s">
        <v>204</v>
      </c>
      <c r="H1146" t="s">
        <v>204</v>
      </c>
      <c r="I1146" t="s">
        <v>204</v>
      </c>
      <c r="J1146" t="s">
        <v>204</v>
      </c>
      <c r="K1146" t="s">
        <v>204</v>
      </c>
      <c r="L1146" t="s">
        <v>204</v>
      </c>
      <c r="M1146" t="s">
        <v>204</v>
      </c>
      <c r="N1146" t="s">
        <v>204</v>
      </c>
      <c r="O1146" t="s">
        <v>204</v>
      </c>
      <c r="P1146" t="s">
        <v>204</v>
      </c>
      <c r="Q1146" s="80" t="s">
        <v>204</v>
      </c>
      <c r="R1146" s="79"/>
      <c r="T1146" t="s">
        <v>204</v>
      </c>
      <c r="U1146" t="s">
        <v>204</v>
      </c>
      <c r="V1146" t="s">
        <v>204</v>
      </c>
    </row>
    <row r="1147" spans="2:22">
      <c r="B1147" t="s">
        <v>204</v>
      </c>
      <c r="C1147" s="79" t="s">
        <v>204</v>
      </c>
      <c r="E1147" t="s">
        <v>204</v>
      </c>
      <c r="F1147" t="s">
        <v>204</v>
      </c>
      <c r="G1147" t="s">
        <v>204</v>
      </c>
      <c r="H1147" t="s">
        <v>204</v>
      </c>
      <c r="I1147" t="s">
        <v>204</v>
      </c>
      <c r="J1147" t="s">
        <v>204</v>
      </c>
      <c r="K1147" t="s">
        <v>204</v>
      </c>
      <c r="L1147" t="s">
        <v>204</v>
      </c>
      <c r="M1147" t="s">
        <v>204</v>
      </c>
      <c r="N1147" t="s">
        <v>204</v>
      </c>
      <c r="O1147" t="s">
        <v>204</v>
      </c>
      <c r="P1147" t="s">
        <v>204</v>
      </c>
      <c r="Q1147" s="80" t="s">
        <v>204</v>
      </c>
      <c r="R1147" s="79"/>
      <c r="T1147" t="s">
        <v>204</v>
      </c>
      <c r="U1147" t="s">
        <v>204</v>
      </c>
      <c r="V1147" t="s">
        <v>204</v>
      </c>
    </row>
    <row r="1148" spans="2:22">
      <c r="B1148" t="s">
        <v>204</v>
      </c>
      <c r="C1148" s="79" t="s">
        <v>204</v>
      </c>
      <c r="E1148" t="s">
        <v>204</v>
      </c>
      <c r="F1148" t="s">
        <v>204</v>
      </c>
      <c r="G1148" t="s">
        <v>204</v>
      </c>
      <c r="H1148" t="s">
        <v>204</v>
      </c>
      <c r="I1148" t="s">
        <v>204</v>
      </c>
      <c r="J1148" t="s">
        <v>204</v>
      </c>
      <c r="K1148" t="s">
        <v>204</v>
      </c>
      <c r="L1148" t="s">
        <v>204</v>
      </c>
      <c r="M1148" t="s">
        <v>204</v>
      </c>
      <c r="N1148" t="s">
        <v>204</v>
      </c>
      <c r="O1148" t="s">
        <v>204</v>
      </c>
      <c r="P1148" t="s">
        <v>204</v>
      </c>
      <c r="Q1148" s="80" t="s">
        <v>204</v>
      </c>
      <c r="R1148" s="79"/>
      <c r="T1148" t="s">
        <v>204</v>
      </c>
      <c r="U1148" t="s">
        <v>204</v>
      </c>
      <c r="V1148" t="s">
        <v>204</v>
      </c>
    </row>
    <row r="1149" spans="2:22">
      <c r="B1149" t="s">
        <v>204</v>
      </c>
      <c r="C1149" s="79" t="s">
        <v>204</v>
      </c>
      <c r="E1149" t="s">
        <v>204</v>
      </c>
      <c r="F1149" t="s">
        <v>204</v>
      </c>
      <c r="G1149" t="s">
        <v>204</v>
      </c>
      <c r="H1149" t="s">
        <v>204</v>
      </c>
      <c r="I1149" t="s">
        <v>204</v>
      </c>
      <c r="J1149" t="s">
        <v>204</v>
      </c>
      <c r="K1149" t="s">
        <v>204</v>
      </c>
      <c r="L1149" t="s">
        <v>204</v>
      </c>
      <c r="M1149" t="s">
        <v>204</v>
      </c>
      <c r="N1149" t="s">
        <v>204</v>
      </c>
      <c r="O1149" t="s">
        <v>204</v>
      </c>
      <c r="P1149" t="s">
        <v>204</v>
      </c>
      <c r="Q1149" s="80" t="s">
        <v>204</v>
      </c>
      <c r="R1149" s="79"/>
      <c r="T1149" t="s">
        <v>204</v>
      </c>
      <c r="U1149" t="s">
        <v>204</v>
      </c>
      <c r="V1149" t="s">
        <v>204</v>
      </c>
    </row>
    <row r="1150" spans="2:22">
      <c r="B1150" t="s">
        <v>204</v>
      </c>
      <c r="C1150" s="79" t="s">
        <v>204</v>
      </c>
      <c r="E1150" t="s">
        <v>204</v>
      </c>
      <c r="F1150" t="s">
        <v>204</v>
      </c>
      <c r="G1150" t="s">
        <v>204</v>
      </c>
      <c r="H1150" t="s">
        <v>204</v>
      </c>
      <c r="I1150" t="s">
        <v>204</v>
      </c>
      <c r="J1150" t="s">
        <v>204</v>
      </c>
      <c r="K1150" t="s">
        <v>204</v>
      </c>
      <c r="L1150" t="s">
        <v>204</v>
      </c>
      <c r="M1150" t="s">
        <v>204</v>
      </c>
      <c r="N1150" t="s">
        <v>204</v>
      </c>
      <c r="O1150" t="s">
        <v>204</v>
      </c>
      <c r="P1150" t="s">
        <v>204</v>
      </c>
      <c r="Q1150" s="80" t="s">
        <v>204</v>
      </c>
      <c r="R1150" s="79"/>
      <c r="T1150" t="s">
        <v>204</v>
      </c>
      <c r="U1150" t="s">
        <v>204</v>
      </c>
      <c r="V1150" t="s">
        <v>204</v>
      </c>
    </row>
    <row r="1151" spans="2:22">
      <c r="B1151" t="s">
        <v>204</v>
      </c>
      <c r="C1151" s="79" t="s">
        <v>204</v>
      </c>
      <c r="E1151" t="s">
        <v>204</v>
      </c>
      <c r="F1151" t="s">
        <v>204</v>
      </c>
      <c r="G1151" t="s">
        <v>204</v>
      </c>
      <c r="H1151" t="s">
        <v>204</v>
      </c>
      <c r="I1151" t="s">
        <v>204</v>
      </c>
      <c r="J1151" t="s">
        <v>204</v>
      </c>
      <c r="K1151" t="s">
        <v>204</v>
      </c>
      <c r="L1151" t="s">
        <v>204</v>
      </c>
      <c r="M1151" t="s">
        <v>204</v>
      </c>
      <c r="N1151" t="s">
        <v>204</v>
      </c>
      <c r="O1151" t="s">
        <v>204</v>
      </c>
      <c r="P1151" t="s">
        <v>204</v>
      </c>
      <c r="Q1151" s="80" t="s">
        <v>204</v>
      </c>
      <c r="R1151" s="79"/>
      <c r="T1151" t="s">
        <v>204</v>
      </c>
      <c r="U1151" t="s">
        <v>204</v>
      </c>
      <c r="V1151" t="s">
        <v>204</v>
      </c>
    </row>
    <row r="1152" spans="2:22">
      <c r="B1152" t="s">
        <v>204</v>
      </c>
      <c r="C1152" s="79" t="s">
        <v>204</v>
      </c>
      <c r="E1152" t="s">
        <v>204</v>
      </c>
      <c r="F1152" t="s">
        <v>204</v>
      </c>
      <c r="G1152" t="s">
        <v>204</v>
      </c>
      <c r="H1152" t="s">
        <v>204</v>
      </c>
      <c r="I1152" t="s">
        <v>204</v>
      </c>
      <c r="J1152" t="s">
        <v>204</v>
      </c>
      <c r="K1152" t="s">
        <v>204</v>
      </c>
      <c r="L1152" t="s">
        <v>204</v>
      </c>
      <c r="M1152" t="s">
        <v>204</v>
      </c>
      <c r="N1152" t="s">
        <v>204</v>
      </c>
      <c r="O1152" t="s">
        <v>204</v>
      </c>
      <c r="P1152" t="s">
        <v>204</v>
      </c>
      <c r="Q1152" s="80" t="s">
        <v>204</v>
      </c>
      <c r="R1152" s="79"/>
      <c r="T1152" t="s">
        <v>204</v>
      </c>
      <c r="U1152" t="s">
        <v>204</v>
      </c>
      <c r="V1152" t="s">
        <v>204</v>
      </c>
    </row>
    <row r="1153" spans="2:22">
      <c r="B1153" t="s">
        <v>204</v>
      </c>
      <c r="C1153" s="79" t="s">
        <v>204</v>
      </c>
      <c r="E1153" t="s">
        <v>204</v>
      </c>
      <c r="F1153" t="s">
        <v>204</v>
      </c>
      <c r="G1153" t="s">
        <v>204</v>
      </c>
      <c r="H1153" t="s">
        <v>204</v>
      </c>
      <c r="I1153" t="s">
        <v>204</v>
      </c>
      <c r="J1153" t="s">
        <v>204</v>
      </c>
      <c r="K1153" t="s">
        <v>204</v>
      </c>
      <c r="L1153" t="s">
        <v>204</v>
      </c>
      <c r="M1153" t="s">
        <v>204</v>
      </c>
      <c r="N1153" t="s">
        <v>204</v>
      </c>
      <c r="O1153" t="s">
        <v>204</v>
      </c>
      <c r="P1153" t="s">
        <v>204</v>
      </c>
      <c r="Q1153" s="80" t="s">
        <v>204</v>
      </c>
      <c r="R1153" s="79"/>
      <c r="T1153" t="s">
        <v>204</v>
      </c>
      <c r="U1153" t="s">
        <v>204</v>
      </c>
      <c r="V1153" t="s">
        <v>204</v>
      </c>
    </row>
    <row r="1154" spans="2:22">
      <c r="B1154" t="s">
        <v>204</v>
      </c>
      <c r="C1154" s="79" t="s">
        <v>204</v>
      </c>
      <c r="E1154" t="s">
        <v>204</v>
      </c>
      <c r="F1154" t="s">
        <v>204</v>
      </c>
      <c r="G1154" t="s">
        <v>204</v>
      </c>
      <c r="H1154" t="s">
        <v>204</v>
      </c>
      <c r="I1154" t="s">
        <v>204</v>
      </c>
      <c r="J1154" t="s">
        <v>204</v>
      </c>
      <c r="K1154" t="s">
        <v>204</v>
      </c>
      <c r="L1154" t="s">
        <v>204</v>
      </c>
      <c r="M1154" t="s">
        <v>204</v>
      </c>
      <c r="N1154" t="s">
        <v>204</v>
      </c>
      <c r="O1154" t="s">
        <v>204</v>
      </c>
      <c r="P1154" t="s">
        <v>204</v>
      </c>
      <c r="Q1154" s="80" t="s">
        <v>204</v>
      </c>
      <c r="R1154" s="79"/>
      <c r="T1154" t="s">
        <v>204</v>
      </c>
      <c r="U1154" t="s">
        <v>204</v>
      </c>
      <c r="V1154" t="s">
        <v>204</v>
      </c>
    </row>
    <row r="1155" spans="2:22">
      <c r="B1155" t="s">
        <v>204</v>
      </c>
      <c r="C1155" s="79" t="s">
        <v>204</v>
      </c>
      <c r="E1155" t="s">
        <v>204</v>
      </c>
      <c r="F1155" t="s">
        <v>204</v>
      </c>
      <c r="G1155" t="s">
        <v>204</v>
      </c>
      <c r="H1155" t="s">
        <v>204</v>
      </c>
      <c r="I1155" t="s">
        <v>204</v>
      </c>
      <c r="J1155" t="s">
        <v>204</v>
      </c>
      <c r="K1155" t="s">
        <v>204</v>
      </c>
      <c r="L1155" t="s">
        <v>204</v>
      </c>
      <c r="M1155" t="s">
        <v>204</v>
      </c>
      <c r="N1155" t="s">
        <v>204</v>
      </c>
      <c r="O1155" t="s">
        <v>204</v>
      </c>
      <c r="P1155" t="s">
        <v>204</v>
      </c>
      <c r="Q1155" s="80" t="s">
        <v>204</v>
      </c>
      <c r="R1155" s="79"/>
      <c r="T1155" t="s">
        <v>204</v>
      </c>
      <c r="U1155" t="s">
        <v>204</v>
      </c>
      <c r="V1155" t="s">
        <v>204</v>
      </c>
    </row>
    <row r="1156" spans="2:22">
      <c r="B1156" t="s">
        <v>204</v>
      </c>
      <c r="C1156" s="79" t="s">
        <v>204</v>
      </c>
      <c r="E1156" t="s">
        <v>204</v>
      </c>
      <c r="F1156" t="s">
        <v>204</v>
      </c>
      <c r="G1156" t="s">
        <v>204</v>
      </c>
      <c r="H1156" t="s">
        <v>204</v>
      </c>
      <c r="I1156" t="s">
        <v>204</v>
      </c>
      <c r="J1156" t="s">
        <v>204</v>
      </c>
      <c r="K1156" t="s">
        <v>204</v>
      </c>
      <c r="L1156" t="s">
        <v>204</v>
      </c>
      <c r="M1156" t="s">
        <v>204</v>
      </c>
      <c r="N1156" t="s">
        <v>204</v>
      </c>
      <c r="O1156" t="s">
        <v>204</v>
      </c>
      <c r="P1156" t="s">
        <v>204</v>
      </c>
      <c r="Q1156" s="80" t="s">
        <v>204</v>
      </c>
      <c r="R1156" s="79"/>
      <c r="T1156" t="s">
        <v>204</v>
      </c>
      <c r="U1156" t="s">
        <v>204</v>
      </c>
      <c r="V1156" t="s">
        <v>204</v>
      </c>
    </row>
    <row r="1157" spans="2:22">
      <c r="B1157" t="s">
        <v>204</v>
      </c>
      <c r="C1157" s="79" t="s">
        <v>204</v>
      </c>
      <c r="E1157" t="s">
        <v>204</v>
      </c>
      <c r="F1157" t="s">
        <v>204</v>
      </c>
      <c r="G1157" t="s">
        <v>204</v>
      </c>
      <c r="H1157" t="s">
        <v>204</v>
      </c>
      <c r="I1157" t="s">
        <v>204</v>
      </c>
      <c r="J1157" t="s">
        <v>204</v>
      </c>
      <c r="K1157" t="s">
        <v>204</v>
      </c>
      <c r="L1157" t="s">
        <v>204</v>
      </c>
      <c r="M1157" t="s">
        <v>204</v>
      </c>
      <c r="N1157" t="s">
        <v>204</v>
      </c>
      <c r="O1157" t="s">
        <v>204</v>
      </c>
      <c r="P1157" t="s">
        <v>204</v>
      </c>
      <c r="Q1157" s="80" t="s">
        <v>204</v>
      </c>
      <c r="R1157" s="79"/>
      <c r="T1157" t="s">
        <v>204</v>
      </c>
      <c r="U1157" t="s">
        <v>204</v>
      </c>
      <c r="V1157" t="s">
        <v>204</v>
      </c>
    </row>
    <row r="1158" spans="2:22">
      <c r="B1158" t="s">
        <v>204</v>
      </c>
      <c r="C1158" s="79" t="s">
        <v>204</v>
      </c>
      <c r="E1158" t="s">
        <v>204</v>
      </c>
      <c r="F1158" t="s">
        <v>204</v>
      </c>
      <c r="G1158" t="s">
        <v>204</v>
      </c>
      <c r="H1158" t="s">
        <v>204</v>
      </c>
      <c r="I1158" t="s">
        <v>204</v>
      </c>
      <c r="J1158" t="s">
        <v>204</v>
      </c>
      <c r="K1158" t="s">
        <v>204</v>
      </c>
      <c r="L1158" t="s">
        <v>204</v>
      </c>
      <c r="M1158" t="s">
        <v>204</v>
      </c>
      <c r="N1158" t="s">
        <v>204</v>
      </c>
      <c r="O1158" t="s">
        <v>204</v>
      </c>
      <c r="P1158" t="s">
        <v>204</v>
      </c>
      <c r="Q1158" s="80" t="s">
        <v>204</v>
      </c>
      <c r="R1158" s="79"/>
      <c r="T1158" t="s">
        <v>204</v>
      </c>
      <c r="U1158" t="s">
        <v>204</v>
      </c>
      <c r="V1158" t="s">
        <v>204</v>
      </c>
    </row>
    <row r="1159" spans="2:22">
      <c r="B1159" t="s">
        <v>204</v>
      </c>
      <c r="C1159" s="79" t="s">
        <v>204</v>
      </c>
      <c r="E1159" t="s">
        <v>204</v>
      </c>
      <c r="F1159" t="s">
        <v>204</v>
      </c>
      <c r="G1159" t="s">
        <v>204</v>
      </c>
      <c r="H1159" t="s">
        <v>204</v>
      </c>
      <c r="I1159" t="s">
        <v>204</v>
      </c>
      <c r="J1159" t="s">
        <v>204</v>
      </c>
      <c r="K1159" t="s">
        <v>204</v>
      </c>
      <c r="L1159" t="s">
        <v>204</v>
      </c>
      <c r="M1159" t="s">
        <v>204</v>
      </c>
      <c r="N1159" t="s">
        <v>204</v>
      </c>
      <c r="O1159" t="s">
        <v>204</v>
      </c>
      <c r="P1159" t="s">
        <v>204</v>
      </c>
      <c r="Q1159" s="80" t="s">
        <v>204</v>
      </c>
      <c r="R1159" s="79"/>
      <c r="T1159" t="s">
        <v>204</v>
      </c>
      <c r="U1159" t="s">
        <v>204</v>
      </c>
      <c r="V1159" t="s">
        <v>204</v>
      </c>
    </row>
    <row r="1160" spans="2:22">
      <c r="B1160" t="s">
        <v>204</v>
      </c>
      <c r="C1160" s="79" t="s">
        <v>204</v>
      </c>
      <c r="E1160" t="s">
        <v>204</v>
      </c>
      <c r="F1160" t="s">
        <v>204</v>
      </c>
      <c r="G1160" t="s">
        <v>204</v>
      </c>
      <c r="H1160" t="s">
        <v>204</v>
      </c>
      <c r="I1160" t="s">
        <v>204</v>
      </c>
      <c r="J1160" t="s">
        <v>204</v>
      </c>
      <c r="K1160" t="s">
        <v>204</v>
      </c>
      <c r="L1160" t="s">
        <v>204</v>
      </c>
      <c r="M1160" t="s">
        <v>204</v>
      </c>
      <c r="N1160" t="s">
        <v>204</v>
      </c>
      <c r="O1160" t="s">
        <v>204</v>
      </c>
      <c r="P1160" t="s">
        <v>204</v>
      </c>
      <c r="Q1160" s="80" t="s">
        <v>204</v>
      </c>
      <c r="R1160" s="79"/>
      <c r="T1160" t="s">
        <v>204</v>
      </c>
      <c r="U1160" t="s">
        <v>204</v>
      </c>
      <c r="V1160" t="s">
        <v>204</v>
      </c>
    </row>
    <row r="1161" spans="2:22">
      <c r="B1161" t="s">
        <v>204</v>
      </c>
      <c r="C1161" s="79" t="s">
        <v>204</v>
      </c>
      <c r="E1161" t="s">
        <v>204</v>
      </c>
      <c r="F1161" t="s">
        <v>204</v>
      </c>
      <c r="G1161" t="s">
        <v>204</v>
      </c>
      <c r="H1161" t="s">
        <v>204</v>
      </c>
      <c r="I1161" t="s">
        <v>204</v>
      </c>
      <c r="J1161" t="s">
        <v>204</v>
      </c>
      <c r="K1161" t="s">
        <v>204</v>
      </c>
      <c r="L1161" t="s">
        <v>204</v>
      </c>
      <c r="M1161" t="s">
        <v>204</v>
      </c>
      <c r="N1161" t="s">
        <v>204</v>
      </c>
      <c r="O1161" t="s">
        <v>204</v>
      </c>
      <c r="P1161" t="s">
        <v>204</v>
      </c>
      <c r="Q1161" s="80" t="s">
        <v>204</v>
      </c>
      <c r="R1161" s="79"/>
      <c r="T1161" t="s">
        <v>204</v>
      </c>
      <c r="U1161" t="s">
        <v>204</v>
      </c>
      <c r="V1161" t="s">
        <v>204</v>
      </c>
    </row>
    <row r="1162" spans="2:22">
      <c r="B1162" t="s">
        <v>204</v>
      </c>
      <c r="C1162" s="79" t="s">
        <v>204</v>
      </c>
      <c r="E1162" t="s">
        <v>204</v>
      </c>
      <c r="F1162" t="s">
        <v>204</v>
      </c>
      <c r="G1162" t="s">
        <v>204</v>
      </c>
      <c r="H1162" t="s">
        <v>204</v>
      </c>
      <c r="I1162" t="s">
        <v>204</v>
      </c>
      <c r="J1162" t="s">
        <v>204</v>
      </c>
      <c r="K1162" t="s">
        <v>204</v>
      </c>
      <c r="L1162" t="s">
        <v>204</v>
      </c>
      <c r="M1162" t="s">
        <v>204</v>
      </c>
      <c r="N1162" t="s">
        <v>204</v>
      </c>
      <c r="O1162" t="s">
        <v>204</v>
      </c>
      <c r="P1162" t="s">
        <v>204</v>
      </c>
      <c r="Q1162" s="80" t="s">
        <v>204</v>
      </c>
      <c r="R1162" s="79"/>
      <c r="T1162" t="s">
        <v>204</v>
      </c>
      <c r="U1162" t="s">
        <v>204</v>
      </c>
      <c r="V1162" t="s">
        <v>204</v>
      </c>
    </row>
    <row r="1163" spans="2:22">
      <c r="B1163" t="s">
        <v>204</v>
      </c>
      <c r="C1163" s="79" t="s">
        <v>204</v>
      </c>
      <c r="E1163" t="s">
        <v>204</v>
      </c>
      <c r="F1163" t="s">
        <v>204</v>
      </c>
      <c r="G1163" t="s">
        <v>204</v>
      </c>
      <c r="H1163" t="s">
        <v>204</v>
      </c>
      <c r="I1163" t="s">
        <v>204</v>
      </c>
      <c r="J1163" t="s">
        <v>204</v>
      </c>
      <c r="K1163" t="s">
        <v>204</v>
      </c>
      <c r="L1163" t="s">
        <v>204</v>
      </c>
      <c r="M1163" t="s">
        <v>204</v>
      </c>
      <c r="N1163" t="s">
        <v>204</v>
      </c>
      <c r="O1163" t="s">
        <v>204</v>
      </c>
      <c r="P1163" t="s">
        <v>204</v>
      </c>
      <c r="Q1163" s="80" t="s">
        <v>204</v>
      </c>
      <c r="R1163" s="79"/>
      <c r="T1163" t="s">
        <v>204</v>
      </c>
      <c r="U1163" t="s">
        <v>204</v>
      </c>
      <c r="V1163" t="s">
        <v>204</v>
      </c>
    </row>
    <row r="1164" spans="2:22">
      <c r="B1164" t="s">
        <v>204</v>
      </c>
      <c r="C1164" s="79" t="s">
        <v>204</v>
      </c>
      <c r="E1164" t="s">
        <v>204</v>
      </c>
      <c r="F1164" t="s">
        <v>204</v>
      </c>
      <c r="G1164" t="s">
        <v>204</v>
      </c>
      <c r="H1164" t="s">
        <v>204</v>
      </c>
      <c r="I1164" t="s">
        <v>204</v>
      </c>
      <c r="J1164" t="s">
        <v>204</v>
      </c>
      <c r="K1164" t="s">
        <v>204</v>
      </c>
      <c r="L1164" t="s">
        <v>204</v>
      </c>
      <c r="M1164" t="s">
        <v>204</v>
      </c>
      <c r="N1164" t="s">
        <v>204</v>
      </c>
      <c r="O1164" t="s">
        <v>204</v>
      </c>
      <c r="P1164" t="s">
        <v>204</v>
      </c>
      <c r="Q1164" s="80" t="s">
        <v>204</v>
      </c>
      <c r="R1164" s="79"/>
      <c r="T1164" t="s">
        <v>204</v>
      </c>
      <c r="U1164" t="s">
        <v>204</v>
      </c>
      <c r="V1164" t="s">
        <v>204</v>
      </c>
    </row>
    <row r="1165" spans="2:22">
      <c r="B1165" t="s">
        <v>204</v>
      </c>
      <c r="C1165" s="79" t="s">
        <v>204</v>
      </c>
      <c r="E1165" t="s">
        <v>204</v>
      </c>
      <c r="F1165" t="s">
        <v>204</v>
      </c>
      <c r="G1165" t="s">
        <v>204</v>
      </c>
      <c r="H1165" t="s">
        <v>204</v>
      </c>
      <c r="I1165" t="s">
        <v>204</v>
      </c>
      <c r="J1165" t="s">
        <v>204</v>
      </c>
      <c r="K1165" t="s">
        <v>204</v>
      </c>
      <c r="L1165" t="s">
        <v>204</v>
      </c>
      <c r="M1165" t="s">
        <v>204</v>
      </c>
      <c r="N1165" t="s">
        <v>204</v>
      </c>
      <c r="O1165" t="s">
        <v>204</v>
      </c>
      <c r="P1165" t="s">
        <v>204</v>
      </c>
      <c r="Q1165" s="80" t="s">
        <v>204</v>
      </c>
      <c r="R1165" s="79"/>
      <c r="T1165" t="s">
        <v>204</v>
      </c>
      <c r="U1165" t="s">
        <v>204</v>
      </c>
      <c r="V1165" t="s">
        <v>204</v>
      </c>
    </row>
    <row r="1166" spans="2:22">
      <c r="B1166" t="s">
        <v>204</v>
      </c>
      <c r="C1166" s="79" t="s">
        <v>204</v>
      </c>
      <c r="E1166" t="s">
        <v>204</v>
      </c>
      <c r="F1166" t="s">
        <v>204</v>
      </c>
      <c r="G1166" t="s">
        <v>204</v>
      </c>
      <c r="H1166" t="s">
        <v>204</v>
      </c>
      <c r="I1166" t="s">
        <v>204</v>
      </c>
      <c r="J1166" t="s">
        <v>204</v>
      </c>
      <c r="K1166" t="s">
        <v>204</v>
      </c>
      <c r="L1166" t="s">
        <v>204</v>
      </c>
      <c r="M1166" t="s">
        <v>204</v>
      </c>
      <c r="N1166" t="s">
        <v>204</v>
      </c>
      <c r="O1166" t="s">
        <v>204</v>
      </c>
      <c r="P1166" t="s">
        <v>204</v>
      </c>
      <c r="Q1166" s="80" t="s">
        <v>204</v>
      </c>
      <c r="R1166" s="79"/>
      <c r="T1166" t="s">
        <v>204</v>
      </c>
      <c r="U1166" t="s">
        <v>204</v>
      </c>
      <c r="V1166" t="s">
        <v>204</v>
      </c>
    </row>
    <row r="1167" spans="2:22">
      <c r="B1167" t="s">
        <v>204</v>
      </c>
      <c r="C1167" s="79" t="s">
        <v>204</v>
      </c>
      <c r="E1167" t="s">
        <v>204</v>
      </c>
      <c r="F1167" t="s">
        <v>204</v>
      </c>
      <c r="G1167" t="s">
        <v>204</v>
      </c>
      <c r="H1167" t="s">
        <v>204</v>
      </c>
      <c r="I1167" t="s">
        <v>204</v>
      </c>
      <c r="J1167" t="s">
        <v>204</v>
      </c>
      <c r="K1167" t="s">
        <v>204</v>
      </c>
      <c r="L1167" t="s">
        <v>204</v>
      </c>
      <c r="M1167" t="s">
        <v>204</v>
      </c>
      <c r="N1167" t="s">
        <v>204</v>
      </c>
      <c r="O1167" t="s">
        <v>204</v>
      </c>
      <c r="P1167" t="s">
        <v>204</v>
      </c>
      <c r="Q1167" s="80" t="s">
        <v>204</v>
      </c>
      <c r="R1167" s="79"/>
      <c r="T1167" t="s">
        <v>204</v>
      </c>
      <c r="U1167" t="s">
        <v>204</v>
      </c>
      <c r="V1167" t="s">
        <v>204</v>
      </c>
    </row>
    <row r="1168" spans="2:22">
      <c r="B1168" t="s">
        <v>204</v>
      </c>
      <c r="C1168" s="79" t="s">
        <v>204</v>
      </c>
      <c r="E1168" t="s">
        <v>204</v>
      </c>
      <c r="F1168" t="s">
        <v>204</v>
      </c>
      <c r="G1168" t="s">
        <v>204</v>
      </c>
      <c r="H1168" t="s">
        <v>204</v>
      </c>
      <c r="I1168" t="s">
        <v>204</v>
      </c>
      <c r="J1168" t="s">
        <v>204</v>
      </c>
      <c r="K1168" t="s">
        <v>204</v>
      </c>
      <c r="L1168" t="s">
        <v>204</v>
      </c>
      <c r="M1168" t="s">
        <v>204</v>
      </c>
      <c r="N1168" t="s">
        <v>204</v>
      </c>
      <c r="O1168" t="s">
        <v>204</v>
      </c>
      <c r="P1168" t="s">
        <v>204</v>
      </c>
      <c r="Q1168" s="80" t="s">
        <v>204</v>
      </c>
      <c r="R1168" s="79"/>
      <c r="T1168" t="s">
        <v>204</v>
      </c>
      <c r="U1168" t="s">
        <v>204</v>
      </c>
      <c r="V1168" t="s">
        <v>204</v>
      </c>
    </row>
    <row r="1169" spans="2:22">
      <c r="B1169" t="s">
        <v>204</v>
      </c>
      <c r="C1169" s="79" t="s">
        <v>204</v>
      </c>
      <c r="E1169" t="s">
        <v>204</v>
      </c>
      <c r="F1169" t="s">
        <v>204</v>
      </c>
      <c r="G1169" t="s">
        <v>204</v>
      </c>
      <c r="H1169" t="s">
        <v>204</v>
      </c>
      <c r="I1169" t="s">
        <v>204</v>
      </c>
      <c r="J1169" t="s">
        <v>204</v>
      </c>
      <c r="K1169" t="s">
        <v>204</v>
      </c>
      <c r="L1169" t="s">
        <v>204</v>
      </c>
      <c r="M1169" t="s">
        <v>204</v>
      </c>
      <c r="N1169" t="s">
        <v>204</v>
      </c>
      <c r="O1169" t="s">
        <v>204</v>
      </c>
      <c r="P1169" t="s">
        <v>204</v>
      </c>
      <c r="Q1169" s="80" t="s">
        <v>204</v>
      </c>
      <c r="R1169" s="79"/>
      <c r="T1169" t="s">
        <v>204</v>
      </c>
      <c r="U1169" t="s">
        <v>204</v>
      </c>
      <c r="V1169" t="s">
        <v>204</v>
      </c>
    </row>
    <row r="1170" spans="2:22">
      <c r="B1170" t="s">
        <v>204</v>
      </c>
      <c r="C1170" s="79" t="s">
        <v>204</v>
      </c>
      <c r="E1170" t="s">
        <v>204</v>
      </c>
      <c r="F1170" t="s">
        <v>204</v>
      </c>
      <c r="G1170" t="s">
        <v>204</v>
      </c>
      <c r="H1170" t="s">
        <v>204</v>
      </c>
      <c r="I1170" t="s">
        <v>204</v>
      </c>
      <c r="J1170" t="s">
        <v>204</v>
      </c>
      <c r="K1170" t="s">
        <v>204</v>
      </c>
      <c r="L1170" t="s">
        <v>204</v>
      </c>
      <c r="M1170" t="s">
        <v>204</v>
      </c>
      <c r="N1170" t="s">
        <v>204</v>
      </c>
      <c r="O1170" t="s">
        <v>204</v>
      </c>
      <c r="P1170" t="s">
        <v>204</v>
      </c>
      <c r="Q1170" s="80" t="s">
        <v>204</v>
      </c>
      <c r="R1170" s="79"/>
      <c r="T1170" t="s">
        <v>204</v>
      </c>
      <c r="U1170" t="s">
        <v>204</v>
      </c>
      <c r="V1170" t="s">
        <v>204</v>
      </c>
    </row>
    <row r="1171" spans="2:22">
      <c r="B1171" t="s">
        <v>204</v>
      </c>
      <c r="C1171" s="79" t="s">
        <v>204</v>
      </c>
      <c r="E1171" t="s">
        <v>204</v>
      </c>
      <c r="F1171" t="s">
        <v>204</v>
      </c>
      <c r="G1171" t="s">
        <v>204</v>
      </c>
      <c r="H1171" t="s">
        <v>204</v>
      </c>
      <c r="I1171" t="s">
        <v>204</v>
      </c>
      <c r="J1171" t="s">
        <v>204</v>
      </c>
      <c r="K1171" t="s">
        <v>204</v>
      </c>
      <c r="L1171" t="s">
        <v>204</v>
      </c>
      <c r="M1171" t="s">
        <v>204</v>
      </c>
      <c r="N1171" t="s">
        <v>204</v>
      </c>
      <c r="O1171" t="s">
        <v>204</v>
      </c>
      <c r="P1171" t="s">
        <v>204</v>
      </c>
      <c r="Q1171" s="80" t="s">
        <v>204</v>
      </c>
      <c r="R1171" s="79"/>
      <c r="T1171" t="s">
        <v>204</v>
      </c>
      <c r="U1171" t="s">
        <v>204</v>
      </c>
      <c r="V1171" t="s">
        <v>204</v>
      </c>
    </row>
    <row r="1172" spans="2:22">
      <c r="B1172" t="s">
        <v>204</v>
      </c>
      <c r="C1172" s="79" t="s">
        <v>204</v>
      </c>
      <c r="E1172" t="s">
        <v>204</v>
      </c>
      <c r="F1172" t="s">
        <v>204</v>
      </c>
      <c r="G1172" t="s">
        <v>204</v>
      </c>
      <c r="H1172" t="s">
        <v>204</v>
      </c>
      <c r="I1172" t="s">
        <v>204</v>
      </c>
      <c r="J1172" t="s">
        <v>204</v>
      </c>
      <c r="K1172" t="s">
        <v>204</v>
      </c>
      <c r="L1172" t="s">
        <v>204</v>
      </c>
      <c r="M1172" t="s">
        <v>204</v>
      </c>
      <c r="N1172" t="s">
        <v>204</v>
      </c>
      <c r="O1172" t="s">
        <v>204</v>
      </c>
      <c r="P1172" t="s">
        <v>204</v>
      </c>
      <c r="Q1172" s="80" t="s">
        <v>204</v>
      </c>
      <c r="R1172" s="79"/>
      <c r="T1172" t="s">
        <v>204</v>
      </c>
      <c r="U1172" t="s">
        <v>204</v>
      </c>
      <c r="V1172" t="s">
        <v>204</v>
      </c>
    </row>
    <row r="1173" spans="2:22">
      <c r="B1173" t="s">
        <v>204</v>
      </c>
      <c r="C1173" s="79" t="s">
        <v>204</v>
      </c>
      <c r="E1173" t="s">
        <v>204</v>
      </c>
      <c r="F1173" t="s">
        <v>204</v>
      </c>
      <c r="G1173" t="s">
        <v>204</v>
      </c>
      <c r="H1173" t="s">
        <v>204</v>
      </c>
      <c r="I1173" t="s">
        <v>204</v>
      </c>
      <c r="J1173" t="s">
        <v>204</v>
      </c>
      <c r="K1173" t="s">
        <v>204</v>
      </c>
      <c r="L1173" t="s">
        <v>204</v>
      </c>
      <c r="M1173" t="s">
        <v>204</v>
      </c>
      <c r="N1173" t="s">
        <v>204</v>
      </c>
      <c r="O1173" t="s">
        <v>204</v>
      </c>
      <c r="P1173" t="s">
        <v>204</v>
      </c>
      <c r="Q1173" s="80" t="s">
        <v>204</v>
      </c>
      <c r="R1173" s="79"/>
      <c r="T1173" t="s">
        <v>204</v>
      </c>
      <c r="U1173" t="s">
        <v>204</v>
      </c>
      <c r="V1173" t="s">
        <v>204</v>
      </c>
    </row>
    <row r="1174" spans="2:22">
      <c r="B1174" t="s">
        <v>204</v>
      </c>
      <c r="C1174" s="79" t="s">
        <v>204</v>
      </c>
      <c r="E1174" t="s">
        <v>204</v>
      </c>
      <c r="F1174" t="s">
        <v>204</v>
      </c>
      <c r="G1174" t="s">
        <v>204</v>
      </c>
      <c r="H1174" t="s">
        <v>204</v>
      </c>
      <c r="I1174" t="s">
        <v>204</v>
      </c>
      <c r="J1174" t="s">
        <v>204</v>
      </c>
      <c r="K1174" t="s">
        <v>204</v>
      </c>
      <c r="L1174" t="s">
        <v>204</v>
      </c>
      <c r="M1174" t="s">
        <v>204</v>
      </c>
      <c r="N1174" t="s">
        <v>204</v>
      </c>
      <c r="O1174" t="s">
        <v>204</v>
      </c>
      <c r="P1174" t="s">
        <v>204</v>
      </c>
      <c r="Q1174" s="80" t="s">
        <v>204</v>
      </c>
      <c r="R1174" s="79"/>
      <c r="T1174" t="s">
        <v>204</v>
      </c>
      <c r="U1174" t="s">
        <v>204</v>
      </c>
      <c r="V1174" t="s">
        <v>204</v>
      </c>
    </row>
    <row r="1175" spans="2:22">
      <c r="B1175" t="s">
        <v>204</v>
      </c>
      <c r="C1175" s="79" t="s">
        <v>204</v>
      </c>
      <c r="E1175" t="s">
        <v>204</v>
      </c>
      <c r="F1175" t="s">
        <v>204</v>
      </c>
      <c r="G1175" t="s">
        <v>204</v>
      </c>
      <c r="H1175" t="s">
        <v>204</v>
      </c>
      <c r="I1175" t="s">
        <v>204</v>
      </c>
      <c r="J1175" t="s">
        <v>204</v>
      </c>
      <c r="K1175" t="s">
        <v>204</v>
      </c>
      <c r="L1175" t="s">
        <v>204</v>
      </c>
      <c r="M1175" t="s">
        <v>204</v>
      </c>
      <c r="N1175" t="s">
        <v>204</v>
      </c>
      <c r="O1175" t="s">
        <v>204</v>
      </c>
      <c r="P1175" t="s">
        <v>204</v>
      </c>
      <c r="Q1175" s="80" t="s">
        <v>204</v>
      </c>
      <c r="R1175" s="79"/>
      <c r="T1175" t="s">
        <v>204</v>
      </c>
      <c r="U1175" t="s">
        <v>204</v>
      </c>
      <c r="V1175" t="s">
        <v>204</v>
      </c>
    </row>
    <row r="1176" spans="2:22">
      <c r="B1176" t="s">
        <v>204</v>
      </c>
      <c r="C1176" s="79" t="s">
        <v>204</v>
      </c>
      <c r="E1176" t="s">
        <v>204</v>
      </c>
      <c r="F1176" t="s">
        <v>204</v>
      </c>
      <c r="G1176" t="s">
        <v>204</v>
      </c>
      <c r="H1176" t="s">
        <v>204</v>
      </c>
      <c r="I1176" t="s">
        <v>204</v>
      </c>
      <c r="J1176" t="s">
        <v>204</v>
      </c>
      <c r="K1176" t="s">
        <v>204</v>
      </c>
      <c r="L1176" t="s">
        <v>204</v>
      </c>
      <c r="M1176" t="s">
        <v>204</v>
      </c>
      <c r="N1176" t="s">
        <v>204</v>
      </c>
      <c r="O1176" t="s">
        <v>204</v>
      </c>
      <c r="P1176" t="s">
        <v>204</v>
      </c>
      <c r="Q1176" s="80" t="s">
        <v>204</v>
      </c>
      <c r="R1176" s="79"/>
      <c r="T1176" t="s">
        <v>204</v>
      </c>
      <c r="U1176" t="s">
        <v>204</v>
      </c>
      <c r="V1176" t="s">
        <v>204</v>
      </c>
    </row>
    <row r="1177" spans="2:22">
      <c r="B1177" t="s">
        <v>204</v>
      </c>
      <c r="C1177" s="79" t="s">
        <v>204</v>
      </c>
      <c r="E1177" t="s">
        <v>204</v>
      </c>
      <c r="F1177" t="s">
        <v>204</v>
      </c>
      <c r="G1177" t="s">
        <v>204</v>
      </c>
      <c r="H1177" t="s">
        <v>204</v>
      </c>
      <c r="I1177" t="s">
        <v>204</v>
      </c>
      <c r="J1177" t="s">
        <v>204</v>
      </c>
      <c r="K1177" t="s">
        <v>204</v>
      </c>
      <c r="L1177" t="s">
        <v>204</v>
      </c>
      <c r="M1177" t="s">
        <v>204</v>
      </c>
      <c r="N1177" t="s">
        <v>204</v>
      </c>
      <c r="O1177" t="s">
        <v>204</v>
      </c>
      <c r="P1177" t="s">
        <v>204</v>
      </c>
      <c r="Q1177" s="80" t="s">
        <v>204</v>
      </c>
      <c r="R1177" s="79"/>
      <c r="T1177" t="s">
        <v>204</v>
      </c>
      <c r="U1177" t="s">
        <v>204</v>
      </c>
      <c r="V1177" t="s">
        <v>204</v>
      </c>
    </row>
    <row r="1178" spans="2:22">
      <c r="B1178" t="s">
        <v>204</v>
      </c>
      <c r="C1178" s="79" t="s">
        <v>204</v>
      </c>
      <c r="E1178" t="s">
        <v>204</v>
      </c>
      <c r="F1178" t="s">
        <v>204</v>
      </c>
      <c r="G1178" t="s">
        <v>204</v>
      </c>
      <c r="H1178" t="s">
        <v>204</v>
      </c>
      <c r="I1178" t="s">
        <v>204</v>
      </c>
      <c r="J1178" t="s">
        <v>204</v>
      </c>
      <c r="K1178" t="s">
        <v>204</v>
      </c>
      <c r="L1178" t="s">
        <v>204</v>
      </c>
      <c r="M1178" t="s">
        <v>204</v>
      </c>
      <c r="N1178" t="s">
        <v>204</v>
      </c>
      <c r="O1178" t="s">
        <v>204</v>
      </c>
      <c r="P1178" t="s">
        <v>204</v>
      </c>
      <c r="Q1178" s="80" t="s">
        <v>204</v>
      </c>
      <c r="R1178" s="79"/>
      <c r="T1178" t="s">
        <v>204</v>
      </c>
      <c r="U1178" t="s">
        <v>204</v>
      </c>
      <c r="V1178" t="s">
        <v>204</v>
      </c>
    </row>
    <row r="1179" spans="2:22">
      <c r="B1179" t="s">
        <v>204</v>
      </c>
      <c r="C1179" s="79" t="s">
        <v>204</v>
      </c>
      <c r="E1179" t="s">
        <v>204</v>
      </c>
      <c r="F1179" t="s">
        <v>204</v>
      </c>
      <c r="G1179" t="s">
        <v>204</v>
      </c>
      <c r="H1179" t="s">
        <v>204</v>
      </c>
      <c r="I1179" t="s">
        <v>204</v>
      </c>
      <c r="J1179" t="s">
        <v>204</v>
      </c>
      <c r="K1179" t="s">
        <v>204</v>
      </c>
      <c r="L1179" t="s">
        <v>204</v>
      </c>
      <c r="M1179" t="s">
        <v>204</v>
      </c>
      <c r="N1179" t="s">
        <v>204</v>
      </c>
      <c r="O1179" t="s">
        <v>204</v>
      </c>
      <c r="P1179" t="s">
        <v>204</v>
      </c>
      <c r="Q1179" s="80" t="s">
        <v>204</v>
      </c>
      <c r="R1179" s="79"/>
      <c r="T1179" t="s">
        <v>204</v>
      </c>
      <c r="U1179" t="s">
        <v>204</v>
      </c>
      <c r="V1179" t="s">
        <v>204</v>
      </c>
    </row>
    <row r="1180" spans="2:22">
      <c r="B1180" t="s">
        <v>204</v>
      </c>
      <c r="C1180" s="79" t="s">
        <v>204</v>
      </c>
      <c r="E1180" t="s">
        <v>204</v>
      </c>
      <c r="F1180" t="s">
        <v>204</v>
      </c>
      <c r="G1180" t="s">
        <v>204</v>
      </c>
      <c r="H1180" t="s">
        <v>204</v>
      </c>
      <c r="I1180" t="s">
        <v>204</v>
      </c>
      <c r="J1180" t="s">
        <v>204</v>
      </c>
      <c r="K1180" t="s">
        <v>204</v>
      </c>
      <c r="L1180" t="s">
        <v>204</v>
      </c>
      <c r="M1180" t="s">
        <v>204</v>
      </c>
      <c r="N1180" t="s">
        <v>204</v>
      </c>
      <c r="O1180" t="s">
        <v>204</v>
      </c>
      <c r="P1180" t="s">
        <v>204</v>
      </c>
      <c r="Q1180" s="80" t="s">
        <v>204</v>
      </c>
      <c r="R1180" s="79"/>
      <c r="T1180" t="s">
        <v>204</v>
      </c>
      <c r="U1180" t="s">
        <v>204</v>
      </c>
      <c r="V1180" t="s">
        <v>204</v>
      </c>
    </row>
    <row r="1181" spans="2:22">
      <c r="B1181" t="s">
        <v>204</v>
      </c>
      <c r="C1181" s="79" t="s">
        <v>204</v>
      </c>
      <c r="E1181" t="s">
        <v>204</v>
      </c>
      <c r="F1181" t="s">
        <v>204</v>
      </c>
      <c r="G1181" t="s">
        <v>204</v>
      </c>
      <c r="H1181" t="s">
        <v>204</v>
      </c>
      <c r="I1181" t="s">
        <v>204</v>
      </c>
      <c r="J1181" t="s">
        <v>204</v>
      </c>
      <c r="K1181" t="s">
        <v>204</v>
      </c>
      <c r="L1181" t="s">
        <v>204</v>
      </c>
      <c r="M1181" t="s">
        <v>204</v>
      </c>
      <c r="N1181" t="s">
        <v>204</v>
      </c>
      <c r="O1181" t="s">
        <v>204</v>
      </c>
      <c r="P1181" t="s">
        <v>204</v>
      </c>
      <c r="Q1181" s="80" t="s">
        <v>204</v>
      </c>
      <c r="R1181" s="79"/>
      <c r="T1181" t="s">
        <v>204</v>
      </c>
      <c r="U1181" t="s">
        <v>204</v>
      </c>
      <c r="V1181" t="s">
        <v>204</v>
      </c>
    </row>
    <row r="1182" spans="2:22">
      <c r="B1182" t="s">
        <v>204</v>
      </c>
      <c r="C1182" s="79" t="s">
        <v>204</v>
      </c>
      <c r="E1182" t="s">
        <v>204</v>
      </c>
      <c r="F1182" t="s">
        <v>204</v>
      </c>
      <c r="G1182" t="s">
        <v>204</v>
      </c>
      <c r="H1182" t="s">
        <v>204</v>
      </c>
      <c r="I1182" t="s">
        <v>204</v>
      </c>
      <c r="J1182" t="s">
        <v>204</v>
      </c>
      <c r="K1182" t="s">
        <v>204</v>
      </c>
      <c r="L1182" t="s">
        <v>204</v>
      </c>
      <c r="M1182" t="s">
        <v>204</v>
      </c>
      <c r="N1182" t="s">
        <v>204</v>
      </c>
      <c r="O1182" t="s">
        <v>204</v>
      </c>
      <c r="P1182" t="s">
        <v>204</v>
      </c>
      <c r="Q1182" s="80" t="s">
        <v>204</v>
      </c>
      <c r="R1182" s="79"/>
      <c r="T1182" t="s">
        <v>204</v>
      </c>
      <c r="U1182" t="s">
        <v>204</v>
      </c>
      <c r="V1182" t="s">
        <v>204</v>
      </c>
    </row>
    <row r="1183" spans="2:22">
      <c r="B1183" t="s">
        <v>204</v>
      </c>
      <c r="C1183" s="79" t="s">
        <v>204</v>
      </c>
      <c r="E1183" t="s">
        <v>204</v>
      </c>
      <c r="F1183" t="s">
        <v>204</v>
      </c>
      <c r="G1183" t="s">
        <v>204</v>
      </c>
      <c r="H1183" t="s">
        <v>204</v>
      </c>
      <c r="I1183" t="s">
        <v>204</v>
      </c>
      <c r="J1183" t="s">
        <v>204</v>
      </c>
      <c r="K1183" t="s">
        <v>204</v>
      </c>
      <c r="L1183" t="s">
        <v>204</v>
      </c>
      <c r="M1183" t="s">
        <v>204</v>
      </c>
      <c r="N1183" t="s">
        <v>204</v>
      </c>
      <c r="O1183" t="s">
        <v>204</v>
      </c>
      <c r="P1183" t="s">
        <v>204</v>
      </c>
      <c r="Q1183" s="80" t="s">
        <v>204</v>
      </c>
      <c r="R1183" s="79"/>
      <c r="T1183" t="s">
        <v>204</v>
      </c>
      <c r="U1183" t="s">
        <v>204</v>
      </c>
      <c r="V1183" t="s">
        <v>204</v>
      </c>
    </row>
    <row r="1184" spans="2:22">
      <c r="B1184" t="s">
        <v>204</v>
      </c>
      <c r="C1184" s="79" t="s">
        <v>204</v>
      </c>
      <c r="E1184" t="s">
        <v>204</v>
      </c>
      <c r="F1184" t="s">
        <v>204</v>
      </c>
      <c r="G1184" t="s">
        <v>204</v>
      </c>
      <c r="H1184" t="s">
        <v>204</v>
      </c>
      <c r="I1184" t="s">
        <v>204</v>
      </c>
      <c r="J1184" t="s">
        <v>204</v>
      </c>
      <c r="K1184" t="s">
        <v>204</v>
      </c>
      <c r="L1184" t="s">
        <v>204</v>
      </c>
      <c r="M1184" t="s">
        <v>204</v>
      </c>
      <c r="N1184" t="s">
        <v>204</v>
      </c>
      <c r="O1184" t="s">
        <v>204</v>
      </c>
      <c r="P1184" t="s">
        <v>204</v>
      </c>
      <c r="Q1184" s="80" t="s">
        <v>204</v>
      </c>
      <c r="R1184" s="79"/>
      <c r="T1184" t="s">
        <v>204</v>
      </c>
      <c r="U1184" t="s">
        <v>204</v>
      </c>
      <c r="V1184" t="s">
        <v>204</v>
      </c>
    </row>
    <row r="1185" spans="2:22">
      <c r="B1185" t="s">
        <v>204</v>
      </c>
      <c r="C1185" s="79" t="s">
        <v>204</v>
      </c>
      <c r="E1185" t="s">
        <v>204</v>
      </c>
      <c r="F1185" t="s">
        <v>204</v>
      </c>
      <c r="G1185" t="s">
        <v>204</v>
      </c>
      <c r="H1185" t="s">
        <v>204</v>
      </c>
      <c r="I1185" t="s">
        <v>204</v>
      </c>
      <c r="J1185" t="s">
        <v>204</v>
      </c>
      <c r="K1185" t="s">
        <v>204</v>
      </c>
      <c r="L1185" t="s">
        <v>204</v>
      </c>
      <c r="M1185" t="s">
        <v>204</v>
      </c>
      <c r="N1185" t="s">
        <v>204</v>
      </c>
      <c r="O1185" t="s">
        <v>204</v>
      </c>
      <c r="P1185" t="s">
        <v>204</v>
      </c>
      <c r="Q1185" s="80" t="s">
        <v>204</v>
      </c>
      <c r="R1185" s="79"/>
      <c r="T1185" t="s">
        <v>204</v>
      </c>
      <c r="U1185" t="s">
        <v>204</v>
      </c>
      <c r="V1185" t="s">
        <v>204</v>
      </c>
    </row>
    <row r="1186" spans="2:22">
      <c r="B1186" t="s">
        <v>204</v>
      </c>
      <c r="C1186" s="79" t="s">
        <v>204</v>
      </c>
      <c r="E1186" t="s">
        <v>204</v>
      </c>
      <c r="F1186" t="s">
        <v>204</v>
      </c>
      <c r="G1186" t="s">
        <v>204</v>
      </c>
      <c r="H1186" t="s">
        <v>204</v>
      </c>
      <c r="I1186" t="s">
        <v>204</v>
      </c>
      <c r="J1186" t="s">
        <v>204</v>
      </c>
      <c r="K1186" t="s">
        <v>204</v>
      </c>
      <c r="L1186" t="s">
        <v>204</v>
      </c>
      <c r="M1186" t="s">
        <v>204</v>
      </c>
      <c r="N1186" t="s">
        <v>204</v>
      </c>
      <c r="O1186" t="s">
        <v>204</v>
      </c>
      <c r="P1186" t="s">
        <v>204</v>
      </c>
      <c r="Q1186" s="80" t="s">
        <v>204</v>
      </c>
      <c r="R1186" s="79"/>
      <c r="T1186" t="s">
        <v>204</v>
      </c>
      <c r="U1186" t="s">
        <v>204</v>
      </c>
      <c r="V1186" t="s">
        <v>204</v>
      </c>
    </row>
    <row r="1187" spans="2:22">
      <c r="B1187" t="s">
        <v>204</v>
      </c>
      <c r="C1187" s="79" t="s">
        <v>204</v>
      </c>
      <c r="E1187" t="s">
        <v>204</v>
      </c>
      <c r="F1187" t="s">
        <v>204</v>
      </c>
      <c r="G1187" t="s">
        <v>204</v>
      </c>
      <c r="H1187" t="s">
        <v>204</v>
      </c>
      <c r="I1187" t="s">
        <v>204</v>
      </c>
      <c r="J1187" t="s">
        <v>204</v>
      </c>
      <c r="K1187" t="s">
        <v>204</v>
      </c>
      <c r="L1187" t="s">
        <v>204</v>
      </c>
      <c r="M1187" t="s">
        <v>204</v>
      </c>
      <c r="N1187" t="s">
        <v>204</v>
      </c>
      <c r="O1187" t="s">
        <v>204</v>
      </c>
      <c r="P1187" t="s">
        <v>204</v>
      </c>
      <c r="Q1187" s="80" t="s">
        <v>204</v>
      </c>
      <c r="R1187" s="79"/>
      <c r="T1187" t="s">
        <v>204</v>
      </c>
      <c r="U1187" t="s">
        <v>204</v>
      </c>
      <c r="V1187" t="s">
        <v>204</v>
      </c>
    </row>
    <row r="1188" spans="2:22">
      <c r="B1188" t="s">
        <v>204</v>
      </c>
      <c r="C1188" s="79" t="s">
        <v>204</v>
      </c>
      <c r="E1188" t="s">
        <v>204</v>
      </c>
      <c r="F1188" t="s">
        <v>204</v>
      </c>
      <c r="G1188" t="s">
        <v>204</v>
      </c>
      <c r="H1188" t="s">
        <v>204</v>
      </c>
      <c r="I1188" t="s">
        <v>204</v>
      </c>
      <c r="J1188" t="s">
        <v>204</v>
      </c>
      <c r="K1188" t="s">
        <v>204</v>
      </c>
      <c r="L1188" t="s">
        <v>204</v>
      </c>
      <c r="M1188" t="s">
        <v>204</v>
      </c>
      <c r="N1188" t="s">
        <v>204</v>
      </c>
      <c r="O1188" t="s">
        <v>204</v>
      </c>
      <c r="P1188" t="s">
        <v>204</v>
      </c>
      <c r="Q1188" s="80" t="s">
        <v>204</v>
      </c>
      <c r="R1188" s="79"/>
      <c r="T1188" t="s">
        <v>204</v>
      </c>
      <c r="U1188" t="s">
        <v>204</v>
      </c>
      <c r="V1188" t="s">
        <v>204</v>
      </c>
    </row>
    <row r="1189" spans="2:22">
      <c r="B1189" t="s">
        <v>204</v>
      </c>
      <c r="C1189" s="79" t="s">
        <v>204</v>
      </c>
      <c r="E1189" t="s">
        <v>204</v>
      </c>
      <c r="F1189" t="s">
        <v>204</v>
      </c>
      <c r="G1189" t="s">
        <v>204</v>
      </c>
      <c r="H1189" t="s">
        <v>204</v>
      </c>
      <c r="I1189" t="s">
        <v>204</v>
      </c>
      <c r="J1189" t="s">
        <v>204</v>
      </c>
      <c r="K1189" t="s">
        <v>204</v>
      </c>
      <c r="L1189" t="s">
        <v>204</v>
      </c>
      <c r="M1189" t="s">
        <v>204</v>
      </c>
      <c r="N1189" t="s">
        <v>204</v>
      </c>
      <c r="O1189" t="s">
        <v>204</v>
      </c>
      <c r="P1189" t="s">
        <v>204</v>
      </c>
      <c r="Q1189" s="80" t="s">
        <v>204</v>
      </c>
      <c r="R1189" s="79"/>
      <c r="T1189" t="s">
        <v>204</v>
      </c>
      <c r="U1189" t="s">
        <v>204</v>
      </c>
      <c r="V1189" t="s">
        <v>204</v>
      </c>
    </row>
    <row r="1190" spans="2:22">
      <c r="B1190" t="s">
        <v>204</v>
      </c>
      <c r="C1190" s="79" t="s">
        <v>204</v>
      </c>
      <c r="E1190" t="s">
        <v>204</v>
      </c>
      <c r="F1190" t="s">
        <v>204</v>
      </c>
      <c r="G1190" t="s">
        <v>204</v>
      </c>
      <c r="H1190" t="s">
        <v>204</v>
      </c>
      <c r="I1190" t="s">
        <v>204</v>
      </c>
      <c r="J1190" t="s">
        <v>204</v>
      </c>
      <c r="K1190" t="s">
        <v>204</v>
      </c>
      <c r="L1190" t="s">
        <v>204</v>
      </c>
      <c r="M1190" t="s">
        <v>204</v>
      </c>
      <c r="N1190" t="s">
        <v>204</v>
      </c>
      <c r="O1190" t="s">
        <v>204</v>
      </c>
      <c r="P1190" t="s">
        <v>204</v>
      </c>
      <c r="Q1190" s="80" t="s">
        <v>204</v>
      </c>
      <c r="R1190" s="79"/>
      <c r="T1190" t="s">
        <v>204</v>
      </c>
      <c r="U1190" t="s">
        <v>204</v>
      </c>
      <c r="V1190" t="s">
        <v>204</v>
      </c>
    </row>
    <row r="1191" spans="2:22">
      <c r="B1191" t="s">
        <v>204</v>
      </c>
      <c r="C1191" s="79" t="s">
        <v>204</v>
      </c>
      <c r="E1191" t="s">
        <v>204</v>
      </c>
      <c r="F1191" t="s">
        <v>204</v>
      </c>
      <c r="G1191" t="s">
        <v>204</v>
      </c>
      <c r="H1191" t="s">
        <v>204</v>
      </c>
      <c r="I1191" t="s">
        <v>204</v>
      </c>
      <c r="J1191" t="s">
        <v>204</v>
      </c>
      <c r="K1191" t="s">
        <v>204</v>
      </c>
      <c r="L1191" t="s">
        <v>204</v>
      </c>
      <c r="M1191" t="s">
        <v>204</v>
      </c>
      <c r="N1191" t="s">
        <v>204</v>
      </c>
      <c r="O1191" t="s">
        <v>204</v>
      </c>
      <c r="P1191" t="s">
        <v>204</v>
      </c>
      <c r="Q1191" s="80" t="s">
        <v>204</v>
      </c>
      <c r="R1191" s="79"/>
      <c r="T1191" t="s">
        <v>204</v>
      </c>
      <c r="U1191" t="s">
        <v>204</v>
      </c>
      <c r="V1191" t="s">
        <v>204</v>
      </c>
    </row>
    <row r="1192" spans="2:22">
      <c r="B1192" t="s">
        <v>204</v>
      </c>
      <c r="C1192" s="79" t="s">
        <v>204</v>
      </c>
      <c r="E1192" t="s">
        <v>204</v>
      </c>
      <c r="F1192" t="s">
        <v>204</v>
      </c>
      <c r="G1192" t="s">
        <v>204</v>
      </c>
      <c r="H1192" t="s">
        <v>204</v>
      </c>
      <c r="I1192" t="s">
        <v>204</v>
      </c>
      <c r="J1192" t="s">
        <v>204</v>
      </c>
      <c r="K1192" t="s">
        <v>204</v>
      </c>
      <c r="L1192" t="s">
        <v>204</v>
      </c>
      <c r="M1192" t="s">
        <v>204</v>
      </c>
      <c r="N1192" t="s">
        <v>204</v>
      </c>
      <c r="O1192" t="s">
        <v>204</v>
      </c>
      <c r="P1192" t="s">
        <v>204</v>
      </c>
      <c r="Q1192" s="80" t="s">
        <v>204</v>
      </c>
      <c r="R1192" s="79"/>
      <c r="T1192" t="s">
        <v>204</v>
      </c>
      <c r="U1192" t="s">
        <v>204</v>
      </c>
      <c r="V1192" t="s">
        <v>204</v>
      </c>
    </row>
    <row r="1193" spans="2:22">
      <c r="B1193" t="s">
        <v>204</v>
      </c>
      <c r="C1193" s="79" t="s">
        <v>204</v>
      </c>
      <c r="E1193" t="s">
        <v>204</v>
      </c>
      <c r="F1193" t="s">
        <v>204</v>
      </c>
      <c r="G1193" t="s">
        <v>204</v>
      </c>
      <c r="H1193" t="s">
        <v>204</v>
      </c>
      <c r="I1193" t="s">
        <v>204</v>
      </c>
      <c r="J1193" t="s">
        <v>204</v>
      </c>
      <c r="K1193" t="s">
        <v>204</v>
      </c>
      <c r="L1193" t="s">
        <v>204</v>
      </c>
      <c r="M1193" t="s">
        <v>204</v>
      </c>
      <c r="N1193" t="s">
        <v>204</v>
      </c>
      <c r="O1193" t="s">
        <v>204</v>
      </c>
      <c r="P1193" t="s">
        <v>204</v>
      </c>
      <c r="Q1193" s="80" t="s">
        <v>204</v>
      </c>
      <c r="R1193" s="79"/>
      <c r="T1193" t="s">
        <v>204</v>
      </c>
      <c r="U1193" t="s">
        <v>204</v>
      </c>
      <c r="V1193" t="s">
        <v>204</v>
      </c>
    </row>
    <row r="1194" spans="2:22">
      <c r="B1194" t="s">
        <v>204</v>
      </c>
      <c r="C1194" s="79" t="s">
        <v>204</v>
      </c>
      <c r="E1194" t="s">
        <v>204</v>
      </c>
      <c r="F1194" t="s">
        <v>204</v>
      </c>
      <c r="G1194" t="s">
        <v>204</v>
      </c>
      <c r="H1194" t="s">
        <v>204</v>
      </c>
      <c r="I1194" t="s">
        <v>204</v>
      </c>
      <c r="J1194" t="s">
        <v>204</v>
      </c>
      <c r="K1194" t="s">
        <v>204</v>
      </c>
      <c r="L1194" t="s">
        <v>204</v>
      </c>
      <c r="M1194" t="s">
        <v>204</v>
      </c>
      <c r="N1194" t="s">
        <v>204</v>
      </c>
      <c r="O1194" t="s">
        <v>204</v>
      </c>
      <c r="P1194" t="s">
        <v>204</v>
      </c>
      <c r="Q1194" s="80" t="s">
        <v>204</v>
      </c>
      <c r="R1194" s="79"/>
      <c r="T1194" t="s">
        <v>204</v>
      </c>
      <c r="U1194" t="s">
        <v>204</v>
      </c>
      <c r="V1194" t="s">
        <v>204</v>
      </c>
    </row>
    <row r="1195" spans="2:22">
      <c r="B1195" t="s">
        <v>204</v>
      </c>
      <c r="C1195" s="79" t="s">
        <v>204</v>
      </c>
      <c r="E1195" t="s">
        <v>204</v>
      </c>
      <c r="F1195" t="s">
        <v>204</v>
      </c>
      <c r="G1195" t="s">
        <v>204</v>
      </c>
      <c r="H1195" t="s">
        <v>204</v>
      </c>
      <c r="I1195" t="s">
        <v>204</v>
      </c>
      <c r="J1195" t="s">
        <v>204</v>
      </c>
      <c r="K1195" t="s">
        <v>204</v>
      </c>
      <c r="L1195" t="s">
        <v>204</v>
      </c>
      <c r="M1195" t="s">
        <v>204</v>
      </c>
      <c r="N1195" t="s">
        <v>204</v>
      </c>
      <c r="O1195" t="s">
        <v>204</v>
      </c>
      <c r="P1195" t="s">
        <v>204</v>
      </c>
      <c r="Q1195" s="80" t="s">
        <v>204</v>
      </c>
      <c r="R1195" s="79"/>
      <c r="T1195" t="s">
        <v>204</v>
      </c>
      <c r="U1195" t="s">
        <v>204</v>
      </c>
      <c r="V1195" t="s">
        <v>204</v>
      </c>
    </row>
    <row r="1196" spans="2:22">
      <c r="B1196" t="s">
        <v>204</v>
      </c>
      <c r="C1196" s="79" t="s">
        <v>204</v>
      </c>
      <c r="E1196" t="s">
        <v>204</v>
      </c>
      <c r="F1196" t="s">
        <v>204</v>
      </c>
      <c r="G1196" t="s">
        <v>204</v>
      </c>
      <c r="H1196" t="s">
        <v>204</v>
      </c>
      <c r="I1196" t="s">
        <v>204</v>
      </c>
      <c r="J1196" t="s">
        <v>204</v>
      </c>
      <c r="K1196" t="s">
        <v>204</v>
      </c>
      <c r="L1196" t="s">
        <v>204</v>
      </c>
      <c r="M1196" t="s">
        <v>204</v>
      </c>
      <c r="N1196" t="s">
        <v>204</v>
      </c>
      <c r="O1196" t="s">
        <v>204</v>
      </c>
      <c r="P1196" t="s">
        <v>204</v>
      </c>
      <c r="Q1196" s="80" t="s">
        <v>204</v>
      </c>
      <c r="R1196" s="79"/>
      <c r="T1196" t="s">
        <v>204</v>
      </c>
      <c r="U1196" t="s">
        <v>204</v>
      </c>
      <c r="V1196" t="s">
        <v>204</v>
      </c>
    </row>
    <row r="1197" spans="2:22">
      <c r="B1197" t="s">
        <v>204</v>
      </c>
      <c r="C1197" s="79" t="s">
        <v>204</v>
      </c>
      <c r="E1197" t="s">
        <v>204</v>
      </c>
      <c r="F1197" t="s">
        <v>204</v>
      </c>
      <c r="G1197" t="s">
        <v>204</v>
      </c>
      <c r="H1197" t="s">
        <v>204</v>
      </c>
      <c r="I1197" t="s">
        <v>204</v>
      </c>
      <c r="J1197" t="s">
        <v>204</v>
      </c>
      <c r="K1197" t="s">
        <v>204</v>
      </c>
      <c r="L1197" t="s">
        <v>204</v>
      </c>
      <c r="M1197" t="s">
        <v>204</v>
      </c>
      <c r="N1197" t="s">
        <v>204</v>
      </c>
      <c r="O1197" t="s">
        <v>204</v>
      </c>
      <c r="P1197" t="s">
        <v>204</v>
      </c>
      <c r="Q1197" s="80" t="s">
        <v>204</v>
      </c>
      <c r="R1197" s="79"/>
      <c r="T1197" t="s">
        <v>204</v>
      </c>
      <c r="U1197" t="s">
        <v>204</v>
      </c>
      <c r="V1197" t="s">
        <v>204</v>
      </c>
    </row>
    <row r="1198" spans="2:22">
      <c r="B1198" t="s">
        <v>204</v>
      </c>
      <c r="C1198" s="79" t="s">
        <v>204</v>
      </c>
      <c r="E1198" t="s">
        <v>204</v>
      </c>
      <c r="F1198" t="s">
        <v>204</v>
      </c>
      <c r="G1198" t="s">
        <v>204</v>
      </c>
      <c r="H1198" t="s">
        <v>204</v>
      </c>
      <c r="I1198" t="s">
        <v>204</v>
      </c>
      <c r="J1198" t="s">
        <v>204</v>
      </c>
      <c r="K1198" t="s">
        <v>204</v>
      </c>
      <c r="L1198" t="s">
        <v>204</v>
      </c>
      <c r="M1198" t="s">
        <v>204</v>
      </c>
      <c r="N1198" t="s">
        <v>204</v>
      </c>
      <c r="O1198" t="s">
        <v>204</v>
      </c>
      <c r="P1198" t="s">
        <v>204</v>
      </c>
      <c r="Q1198" s="80" t="s">
        <v>204</v>
      </c>
      <c r="R1198" s="79"/>
      <c r="T1198" t="s">
        <v>204</v>
      </c>
      <c r="U1198" t="s">
        <v>204</v>
      </c>
      <c r="V1198" t="s">
        <v>204</v>
      </c>
    </row>
    <row r="1199" spans="2:22">
      <c r="B1199" t="s">
        <v>204</v>
      </c>
      <c r="C1199" s="79" t="s">
        <v>204</v>
      </c>
      <c r="E1199" t="s">
        <v>204</v>
      </c>
      <c r="F1199" t="s">
        <v>204</v>
      </c>
      <c r="G1199" t="s">
        <v>204</v>
      </c>
      <c r="H1199" t="s">
        <v>204</v>
      </c>
      <c r="I1199" t="s">
        <v>204</v>
      </c>
      <c r="J1199" t="s">
        <v>204</v>
      </c>
      <c r="K1199" t="s">
        <v>204</v>
      </c>
      <c r="L1199" t="s">
        <v>204</v>
      </c>
      <c r="M1199" t="s">
        <v>204</v>
      </c>
      <c r="N1199" t="s">
        <v>204</v>
      </c>
      <c r="O1199" t="s">
        <v>204</v>
      </c>
      <c r="P1199" t="s">
        <v>204</v>
      </c>
      <c r="Q1199" s="80" t="s">
        <v>204</v>
      </c>
      <c r="R1199" s="79"/>
      <c r="T1199" t="s">
        <v>204</v>
      </c>
      <c r="U1199" t="s">
        <v>204</v>
      </c>
      <c r="V1199" t="s">
        <v>204</v>
      </c>
    </row>
    <row r="1200" spans="2:22">
      <c r="B1200" t="s">
        <v>204</v>
      </c>
      <c r="C1200" s="79" t="s">
        <v>204</v>
      </c>
      <c r="E1200" t="s">
        <v>204</v>
      </c>
      <c r="F1200" t="s">
        <v>204</v>
      </c>
      <c r="G1200" t="s">
        <v>204</v>
      </c>
      <c r="H1200" t="s">
        <v>204</v>
      </c>
      <c r="I1200" t="s">
        <v>204</v>
      </c>
      <c r="J1200" t="s">
        <v>204</v>
      </c>
      <c r="K1200" t="s">
        <v>204</v>
      </c>
      <c r="L1200" t="s">
        <v>204</v>
      </c>
      <c r="M1200" t="s">
        <v>204</v>
      </c>
      <c r="N1200" t="s">
        <v>204</v>
      </c>
      <c r="O1200" t="s">
        <v>204</v>
      </c>
      <c r="P1200" t="s">
        <v>204</v>
      </c>
      <c r="Q1200" s="80" t="s">
        <v>204</v>
      </c>
      <c r="R1200" s="79"/>
      <c r="T1200" t="s">
        <v>204</v>
      </c>
      <c r="U1200" t="s">
        <v>204</v>
      </c>
      <c r="V1200" t="s">
        <v>204</v>
      </c>
    </row>
    <row r="1201" spans="2:22">
      <c r="B1201" t="s">
        <v>204</v>
      </c>
      <c r="C1201" s="79" t="s">
        <v>204</v>
      </c>
      <c r="E1201" t="s">
        <v>204</v>
      </c>
      <c r="F1201" t="s">
        <v>204</v>
      </c>
      <c r="G1201" t="s">
        <v>204</v>
      </c>
      <c r="H1201" t="s">
        <v>204</v>
      </c>
      <c r="I1201" t="s">
        <v>204</v>
      </c>
      <c r="J1201" t="s">
        <v>204</v>
      </c>
      <c r="K1201" t="s">
        <v>204</v>
      </c>
      <c r="L1201" t="s">
        <v>204</v>
      </c>
      <c r="M1201" t="s">
        <v>204</v>
      </c>
      <c r="N1201" t="s">
        <v>204</v>
      </c>
      <c r="O1201" t="s">
        <v>204</v>
      </c>
      <c r="P1201" t="s">
        <v>204</v>
      </c>
      <c r="Q1201" s="80" t="s">
        <v>204</v>
      </c>
      <c r="R1201" s="79"/>
      <c r="T1201" t="s">
        <v>204</v>
      </c>
      <c r="U1201" t="s">
        <v>204</v>
      </c>
      <c r="V1201" t="s">
        <v>204</v>
      </c>
    </row>
    <row r="1202" spans="2:22">
      <c r="B1202" t="s">
        <v>204</v>
      </c>
      <c r="C1202" s="79" t="s">
        <v>204</v>
      </c>
      <c r="E1202" t="s">
        <v>204</v>
      </c>
      <c r="F1202" t="s">
        <v>204</v>
      </c>
      <c r="G1202" t="s">
        <v>204</v>
      </c>
      <c r="H1202" t="s">
        <v>204</v>
      </c>
      <c r="I1202" t="s">
        <v>204</v>
      </c>
      <c r="J1202" t="s">
        <v>204</v>
      </c>
      <c r="K1202" t="s">
        <v>204</v>
      </c>
      <c r="L1202" t="s">
        <v>204</v>
      </c>
      <c r="M1202" t="s">
        <v>204</v>
      </c>
      <c r="N1202" t="s">
        <v>204</v>
      </c>
      <c r="O1202" t="s">
        <v>204</v>
      </c>
      <c r="P1202" t="s">
        <v>204</v>
      </c>
      <c r="Q1202" s="80" t="s">
        <v>204</v>
      </c>
      <c r="R1202" s="79"/>
      <c r="T1202" t="s">
        <v>204</v>
      </c>
      <c r="U1202" t="s">
        <v>204</v>
      </c>
      <c r="V1202" t="s">
        <v>204</v>
      </c>
    </row>
    <row r="1203" spans="2:22">
      <c r="B1203" t="s">
        <v>204</v>
      </c>
      <c r="C1203" s="79" t="s">
        <v>204</v>
      </c>
      <c r="E1203" t="s">
        <v>204</v>
      </c>
      <c r="F1203" t="s">
        <v>204</v>
      </c>
      <c r="G1203" t="s">
        <v>204</v>
      </c>
      <c r="H1203" t="s">
        <v>204</v>
      </c>
      <c r="I1203" t="s">
        <v>204</v>
      </c>
      <c r="J1203" t="s">
        <v>204</v>
      </c>
      <c r="K1203" t="s">
        <v>204</v>
      </c>
      <c r="L1203" t="s">
        <v>204</v>
      </c>
      <c r="M1203" t="s">
        <v>204</v>
      </c>
      <c r="N1203" t="s">
        <v>204</v>
      </c>
      <c r="O1203" t="s">
        <v>204</v>
      </c>
      <c r="P1203" t="s">
        <v>204</v>
      </c>
      <c r="Q1203" s="80" t="s">
        <v>204</v>
      </c>
      <c r="R1203" s="79"/>
      <c r="T1203" t="s">
        <v>204</v>
      </c>
      <c r="U1203" t="s">
        <v>204</v>
      </c>
      <c r="V1203" t="s">
        <v>204</v>
      </c>
    </row>
    <row r="1204" spans="2:22">
      <c r="B1204" t="s">
        <v>204</v>
      </c>
      <c r="C1204" s="79" t="s">
        <v>204</v>
      </c>
      <c r="E1204" t="s">
        <v>204</v>
      </c>
      <c r="F1204" t="s">
        <v>204</v>
      </c>
      <c r="G1204" t="s">
        <v>204</v>
      </c>
      <c r="H1204" t="s">
        <v>204</v>
      </c>
      <c r="I1204" t="s">
        <v>204</v>
      </c>
      <c r="J1204" t="s">
        <v>204</v>
      </c>
      <c r="K1204" t="s">
        <v>204</v>
      </c>
      <c r="L1204" t="s">
        <v>204</v>
      </c>
      <c r="M1204" t="s">
        <v>204</v>
      </c>
      <c r="N1204" t="s">
        <v>204</v>
      </c>
      <c r="O1204" t="s">
        <v>204</v>
      </c>
      <c r="P1204" t="s">
        <v>204</v>
      </c>
      <c r="Q1204" s="80" t="s">
        <v>204</v>
      </c>
      <c r="R1204" s="79"/>
      <c r="T1204" t="s">
        <v>204</v>
      </c>
      <c r="U1204" t="s">
        <v>204</v>
      </c>
      <c r="V1204" t="s">
        <v>204</v>
      </c>
    </row>
    <row r="1205" spans="2:22">
      <c r="B1205" t="s">
        <v>204</v>
      </c>
      <c r="C1205" s="79" t="s">
        <v>204</v>
      </c>
      <c r="E1205" t="s">
        <v>204</v>
      </c>
      <c r="F1205" t="s">
        <v>204</v>
      </c>
      <c r="G1205" t="s">
        <v>204</v>
      </c>
      <c r="H1205" t="s">
        <v>204</v>
      </c>
      <c r="I1205" t="s">
        <v>204</v>
      </c>
      <c r="J1205" t="s">
        <v>204</v>
      </c>
      <c r="K1205" t="s">
        <v>204</v>
      </c>
      <c r="L1205" t="s">
        <v>204</v>
      </c>
      <c r="M1205" t="s">
        <v>204</v>
      </c>
      <c r="N1205" t="s">
        <v>204</v>
      </c>
      <c r="O1205" t="s">
        <v>204</v>
      </c>
      <c r="P1205" t="s">
        <v>204</v>
      </c>
      <c r="Q1205" s="80" t="s">
        <v>204</v>
      </c>
      <c r="R1205" s="79"/>
      <c r="T1205" t="s">
        <v>204</v>
      </c>
      <c r="U1205" t="s">
        <v>204</v>
      </c>
      <c r="V1205" t="s">
        <v>204</v>
      </c>
    </row>
    <row r="1206" spans="2:22">
      <c r="B1206" t="s">
        <v>204</v>
      </c>
      <c r="C1206" s="79" t="s">
        <v>204</v>
      </c>
      <c r="E1206" t="s">
        <v>204</v>
      </c>
      <c r="F1206" t="s">
        <v>204</v>
      </c>
      <c r="G1206" t="s">
        <v>204</v>
      </c>
      <c r="H1206" t="s">
        <v>204</v>
      </c>
      <c r="I1206" t="s">
        <v>204</v>
      </c>
      <c r="J1206" t="s">
        <v>204</v>
      </c>
      <c r="K1206" t="s">
        <v>204</v>
      </c>
      <c r="L1206" t="s">
        <v>204</v>
      </c>
      <c r="M1206" t="s">
        <v>204</v>
      </c>
      <c r="N1206" t="s">
        <v>204</v>
      </c>
      <c r="O1206" t="s">
        <v>204</v>
      </c>
      <c r="P1206" t="s">
        <v>204</v>
      </c>
      <c r="Q1206" s="80" t="s">
        <v>204</v>
      </c>
      <c r="R1206" s="79"/>
      <c r="T1206" t="s">
        <v>204</v>
      </c>
      <c r="U1206" t="s">
        <v>204</v>
      </c>
      <c r="V1206" t="s">
        <v>204</v>
      </c>
    </row>
    <row r="1207" spans="2:22">
      <c r="B1207" t="s">
        <v>204</v>
      </c>
      <c r="C1207" s="79" t="s">
        <v>204</v>
      </c>
      <c r="E1207" t="s">
        <v>204</v>
      </c>
      <c r="F1207" t="s">
        <v>204</v>
      </c>
      <c r="G1207" t="s">
        <v>204</v>
      </c>
      <c r="H1207" t="s">
        <v>204</v>
      </c>
      <c r="I1207" t="s">
        <v>204</v>
      </c>
      <c r="J1207" t="s">
        <v>204</v>
      </c>
      <c r="K1207" t="s">
        <v>204</v>
      </c>
      <c r="L1207" t="s">
        <v>204</v>
      </c>
      <c r="M1207" t="s">
        <v>204</v>
      </c>
      <c r="N1207" t="s">
        <v>204</v>
      </c>
      <c r="O1207" t="s">
        <v>204</v>
      </c>
      <c r="P1207" t="s">
        <v>204</v>
      </c>
      <c r="Q1207" s="80" t="s">
        <v>204</v>
      </c>
      <c r="R1207" s="79"/>
      <c r="T1207" t="s">
        <v>204</v>
      </c>
      <c r="U1207" t="s">
        <v>204</v>
      </c>
      <c r="V1207" t="s">
        <v>204</v>
      </c>
    </row>
    <row r="1208" spans="2:22">
      <c r="B1208" t="s">
        <v>204</v>
      </c>
      <c r="C1208" s="79" t="s">
        <v>204</v>
      </c>
      <c r="E1208" t="s">
        <v>204</v>
      </c>
      <c r="F1208" t="s">
        <v>204</v>
      </c>
      <c r="G1208" t="s">
        <v>204</v>
      </c>
      <c r="H1208" t="s">
        <v>204</v>
      </c>
      <c r="I1208" t="s">
        <v>204</v>
      </c>
      <c r="J1208" t="s">
        <v>204</v>
      </c>
      <c r="K1208" t="s">
        <v>204</v>
      </c>
      <c r="L1208" t="s">
        <v>204</v>
      </c>
      <c r="M1208" t="s">
        <v>204</v>
      </c>
      <c r="N1208" t="s">
        <v>204</v>
      </c>
      <c r="O1208" t="s">
        <v>204</v>
      </c>
      <c r="P1208" t="s">
        <v>204</v>
      </c>
      <c r="Q1208" s="80" t="s">
        <v>204</v>
      </c>
      <c r="R1208" s="79"/>
      <c r="T1208" t="s">
        <v>204</v>
      </c>
      <c r="U1208" t="s">
        <v>204</v>
      </c>
      <c r="V1208" t="s">
        <v>204</v>
      </c>
    </row>
    <row r="1209" spans="2:22">
      <c r="B1209" t="s">
        <v>204</v>
      </c>
      <c r="C1209" s="79" t="s">
        <v>204</v>
      </c>
      <c r="E1209" t="s">
        <v>204</v>
      </c>
      <c r="F1209" t="s">
        <v>204</v>
      </c>
      <c r="G1209" t="s">
        <v>204</v>
      </c>
      <c r="H1209" t="s">
        <v>204</v>
      </c>
      <c r="I1209" t="s">
        <v>204</v>
      </c>
      <c r="J1209" t="s">
        <v>204</v>
      </c>
      <c r="K1209" t="s">
        <v>204</v>
      </c>
      <c r="L1209" t="s">
        <v>204</v>
      </c>
      <c r="M1209" t="s">
        <v>204</v>
      </c>
      <c r="N1209" t="s">
        <v>204</v>
      </c>
      <c r="O1209" t="s">
        <v>204</v>
      </c>
      <c r="P1209" t="s">
        <v>204</v>
      </c>
      <c r="Q1209" s="80" t="s">
        <v>204</v>
      </c>
      <c r="R1209" s="79"/>
      <c r="T1209" t="s">
        <v>204</v>
      </c>
      <c r="U1209" t="s">
        <v>204</v>
      </c>
      <c r="V1209" t="s">
        <v>204</v>
      </c>
    </row>
    <row r="1210" spans="2:22">
      <c r="B1210" t="s">
        <v>204</v>
      </c>
      <c r="C1210" s="79" t="s">
        <v>204</v>
      </c>
      <c r="E1210" t="s">
        <v>204</v>
      </c>
      <c r="F1210" t="s">
        <v>204</v>
      </c>
      <c r="G1210" t="s">
        <v>204</v>
      </c>
      <c r="H1210" t="s">
        <v>204</v>
      </c>
      <c r="I1210" t="s">
        <v>204</v>
      </c>
      <c r="J1210" t="s">
        <v>204</v>
      </c>
      <c r="K1210" t="s">
        <v>204</v>
      </c>
      <c r="L1210" t="s">
        <v>204</v>
      </c>
      <c r="M1210" t="s">
        <v>204</v>
      </c>
      <c r="N1210" t="s">
        <v>204</v>
      </c>
      <c r="O1210" t="s">
        <v>204</v>
      </c>
      <c r="P1210" t="s">
        <v>204</v>
      </c>
      <c r="Q1210" s="80" t="s">
        <v>204</v>
      </c>
      <c r="R1210" s="79"/>
      <c r="T1210" t="s">
        <v>204</v>
      </c>
      <c r="U1210" t="s">
        <v>204</v>
      </c>
      <c r="V1210" t="s">
        <v>204</v>
      </c>
    </row>
    <row r="1211" spans="2:22">
      <c r="B1211" t="s">
        <v>204</v>
      </c>
      <c r="C1211" s="79" t="s">
        <v>204</v>
      </c>
      <c r="E1211" t="s">
        <v>204</v>
      </c>
      <c r="F1211" t="s">
        <v>204</v>
      </c>
      <c r="G1211" t="s">
        <v>204</v>
      </c>
      <c r="H1211" t="s">
        <v>204</v>
      </c>
      <c r="I1211" t="s">
        <v>204</v>
      </c>
      <c r="J1211" t="s">
        <v>204</v>
      </c>
      <c r="K1211" t="s">
        <v>204</v>
      </c>
      <c r="L1211" t="s">
        <v>204</v>
      </c>
      <c r="M1211" t="s">
        <v>204</v>
      </c>
      <c r="N1211" t="s">
        <v>204</v>
      </c>
      <c r="O1211" t="s">
        <v>204</v>
      </c>
      <c r="P1211" t="s">
        <v>204</v>
      </c>
      <c r="Q1211" s="80" t="s">
        <v>204</v>
      </c>
      <c r="R1211" s="79"/>
      <c r="T1211" t="s">
        <v>204</v>
      </c>
      <c r="U1211" t="s">
        <v>204</v>
      </c>
      <c r="V1211" t="s">
        <v>204</v>
      </c>
    </row>
    <row r="1212" spans="2:22">
      <c r="B1212" t="s">
        <v>204</v>
      </c>
      <c r="C1212" s="79" t="s">
        <v>204</v>
      </c>
      <c r="E1212" t="s">
        <v>204</v>
      </c>
      <c r="F1212" t="s">
        <v>204</v>
      </c>
      <c r="G1212" t="s">
        <v>204</v>
      </c>
      <c r="H1212" t="s">
        <v>204</v>
      </c>
      <c r="I1212" t="s">
        <v>204</v>
      </c>
      <c r="J1212" t="s">
        <v>204</v>
      </c>
      <c r="K1212" t="s">
        <v>204</v>
      </c>
      <c r="L1212" t="s">
        <v>204</v>
      </c>
      <c r="M1212" t="s">
        <v>204</v>
      </c>
      <c r="N1212" t="s">
        <v>204</v>
      </c>
      <c r="O1212" t="s">
        <v>204</v>
      </c>
      <c r="P1212" t="s">
        <v>204</v>
      </c>
      <c r="Q1212" s="80" t="s">
        <v>204</v>
      </c>
      <c r="R1212" s="79"/>
      <c r="T1212" t="s">
        <v>204</v>
      </c>
      <c r="U1212" t="s">
        <v>204</v>
      </c>
      <c r="V1212" t="s">
        <v>204</v>
      </c>
    </row>
    <row r="1213" spans="2:22">
      <c r="B1213" t="s">
        <v>204</v>
      </c>
      <c r="C1213" s="79" t="s">
        <v>204</v>
      </c>
      <c r="E1213" t="s">
        <v>204</v>
      </c>
      <c r="F1213" t="s">
        <v>204</v>
      </c>
      <c r="G1213" t="s">
        <v>204</v>
      </c>
      <c r="H1213" t="s">
        <v>204</v>
      </c>
      <c r="I1213" t="s">
        <v>204</v>
      </c>
      <c r="J1213" t="s">
        <v>204</v>
      </c>
      <c r="K1213" t="s">
        <v>204</v>
      </c>
      <c r="L1213" t="s">
        <v>204</v>
      </c>
      <c r="M1213" t="s">
        <v>204</v>
      </c>
      <c r="N1213" t="s">
        <v>204</v>
      </c>
      <c r="O1213" t="s">
        <v>204</v>
      </c>
      <c r="P1213" t="s">
        <v>204</v>
      </c>
      <c r="Q1213" s="80" t="s">
        <v>204</v>
      </c>
      <c r="R1213" s="79"/>
      <c r="T1213" t="s">
        <v>204</v>
      </c>
      <c r="U1213" t="s">
        <v>204</v>
      </c>
      <c r="V1213" t="s">
        <v>204</v>
      </c>
    </row>
    <row r="1214" spans="2:22">
      <c r="B1214" t="s">
        <v>204</v>
      </c>
      <c r="C1214" s="79" t="s">
        <v>204</v>
      </c>
      <c r="E1214" t="s">
        <v>204</v>
      </c>
      <c r="F1214" t="s">
        <v>204</v>
      </c>
      <c r="G1214" t="s">
        <v>204</v>
      </c>
      <c r="H1214" t="s">
        <v>204</v>
      </c>
      <c r="I1214" t="s">
        <v>204</v>
      </c>
      <c r="J1214" t="s">
        <v>204</v>
      </c>
      <c r="K1214" t="s">
        <v>204</v>
      </c>
      <c r="L1214" t="s">
        <v>204</v>
      </c>
      <c r="M1214" t="s">
        <v>204</v>
      </c>
      <c r="N1214" t="s">
        <v>204</v>
      </c>
      <c r="O1214" t="s">
        <v>204</v>
      </c>
      <c r="P1214" t="s">
        <v>204</v>
      </c>
      <c r="Q1214" s="80" t="s">
        <v>204</v>
      </c>
      <c r="R1214" s="79"/>
      <c r="T1214" t="s">
        <v>204</v>
      </c>
      <c r="U1214" t="s">
        <v>204</v>
      </c>
      <c r="V1214" t="s">
        <v>204</v>
      </c>
    </row>
    <row r="1215" spans="2:22">
      <c r="B1215" t="s">
        <v>204</v>
      </c>
      <c r="C1215" s="79" t="s">
        <v>204</v>
      </c>
      <c r="E1215" t="s">
        <v>204</v>
      </c>
      <c r="F1215" t="s">
        <v>204</v>
      </c>
      <c r="G1215" t="s">
        <v>204</v>
      </c>
      <c r="H1215" t="s">
        <v>204</v>
      </c>
      <c r="I1215" t="s">
        <v>204</v>
      </c>
      <c r="J1215" t="s">
        <v>204</v>
      </c>
      <c r="K1215" t="s">
        <v>204</v>
      </c>
      <c r="L1215" t="s">
        <v>204</v>
      </c>
      <c r="M1215" t="s">
        <v>204</v>
      </c>
      <c r="N1215" t="s">
        <v>204</v>
      </c>
      <c r="O1215" t="s">
        <v>204</v>
      </c>
      <c r="P1215" t="s">
        <v>204</v>
      </c>
      <c r="Q1215" s="80" t="s">
        <v>204</v>
      </c>
      <c r="R1215" s="79"/>
      <c r="T1215" t="s">
        <v>204</v>
      </c>
      <c r="U1215" t="s">
        <v>204</v>
      </c>
      <c r="V1215" t="s">
        <v>204</v>
      </c>
    </row>
    <row r="1216" spans="2:22">
      <c r="B1216" t="s">
        <v>204</v>
      </c>
      <c r="C1216" s="79" t="s">
        <v>204</v>
      </c>
      <c r="E1216" t="s">
        <v>204</v>
      </c>
      <c r="F1216" t="s">
        <v>204</v>
      </c>
      <c r="G1216" t="s">
        <v>204</v>
      </c>
      <c r="H1216" t="s">
        <v>204</v>
      </c>
      <c r="I1216" t="s">
        <v>204</v>
      </c>
      <c r="J1216" t="s">
        <v>204</v>
      </c>
      <c r="K1216" t="s">
        <v>204</v>
      </c>
      <c r="L1216" t="s">
        <v>204</v>
      </c>
      <c r="M1216" t="s">
        <v>204</v>
      </c>
      <c r="N1216" t="s">
        <v>204</v>
      </c>
      <c r="O1216" t="s">
        <v>204</v>
      </c>
      <c r="P1216" t="s">
        <v>204</v>
      </c>
      <c r="Q1216" s="80" t="s">
        <v>204</v>
      </c>
      <c r="R1216" s="79"/>
      <c r="T1216" t="s">
        <v>204</v>
      </c>
      <c r="U1216" t="s">
        <v>204</v>
      </c>
      <c r="V1216" t="s">
        <v>204</v>
      </c>
    </row>
    <row r="1217" spans="2:22">
      <c r="B1217" t="s">
        <v>204</v>
      </c>
      <c r="C1217" s="79" t="s">
        <v>204</v>
      </c>
      <c r="E1217" t="s">
        <v>204</v>
      </c>
      <c r="F1217" t="s">
        <v>204</v>
      </c>
      <c r="G1217" t="s">
        <v>204</v>
      </c>
      <c r="H1217" t="s">
        <v>204</v>
      </c>
      <c r="I1217" t="s">
        <v>204</v>
      </c>
      <c r="J1217" t="s">
        <v>204</v>
      </c>
      <c r="K1217" t="s">
        <v>204</v>
      </c>
      <c r="L1217" t="s">
        <v>204</v>
      </c>
      <c r="M1217" t="s">
        <v>204</v>
      </c>
      <c r="N1217" t="s">
        <v>204</v>
      </c>
      <c r="O1217" t="s">
        <v>204</v>
      </c>
      <c r="P1217" t="s">
        <v>204</v>
      </c>
      <c r="Q1217" s="80" t="s">
        <v>204</v>
      </c>
      <c r="R1217" s="79"/>
      <c r="T1217" t="s">
        <v>204</v>
      </c>
      <c r="U1217" t="s">
        <v>204</v>
      </c>
      <c r="V1217" t="s">
        <v>204</v>
      </c>
    </row>
    <row r="1218" spans="2:22">
      <c r="B1218" t="s">
        <v>204</v>
      </c>
      <c r="C1218" s="79" t="s">
        <v>204</v>
      </c>
      <c r="E1218" t="s">
        <v>204</v>
      </c>
      <c r="F1218" t="s">
        <v>204</v>
      </c>
      <c r="G1218" t="s">
        <v>204</v>
      </c>
      <c r="H1218" t="s">
        <v>204</v>
      </c>
      <c r="I1218" t="s">
        <v>204</v>
      </c>
      <c r="J1218" t="s">
        <v>204</v>
      </c>
      <c r="K1218" t="s">
        <v>204</v>
      </c>
      <c r="L1218" t="s">
        <v>204</v>
      </c>
      <c r="M1218" t="s">
        <v>204</v>
      </c>
      <c r="N1218" t="s">
        <v>204</v>
      </c>
      <c r="O1218" t="s">
        <v>204</v>
      </c>
      <c r="P1218" t="s">
        <v>204</v>
      </c>
      <c r="Q1218" s="80" t="s">
        <v>204</v>
      </c>
      <c r="R1218" s="79"/>
      <c r="T1218" t="s">
        <v>204</v>
      </c>
      <c r="U1218" t="s">
        <v>204</v>
      </c>
      <c r="V1218" t="s">
        <v>204</v>
      </c>
    </row>
    <row r="1219" spans="2:22">
      <c r="B1219" t="s">
        <v>204</v>
      </c>
      <c r="C1219" s="79" t="s">
        <v>204</v>
      </c>
      <c r="E1219" t="s">
        <v>204</v>
      </c>
      <c r="F1219" t="s">
        <v>204</v>
      </c>
      <c r="G1219" t="s">
        <v>204</v>
      </c>
      <c r="H1219" t="s">
        <v>204</v>
      </c>
      <c r="I1219" t="s">
        <v>204</v>
      </c>
      <c r="J1219" t="s">
        <v>204</v>
      </c>
      <c r="K1219" t="s">
        <v>204</v>
      </c>
      <c r="L1219" t="s">
        <v>204</v>
      </c>
      <c r="M1219" t="s">
        <v>204</v>
      </c>
      <c r="N1219" t="s">
        <v>204</v>
      </c>
      <c r="O1219" t="s">
        <v>204</v>
      </c>
      <c r="P1219" t="s">
        <v>204</v>
      </c>
      <c r="Q1219" s="80" t="s">
        <v>204</v>
      </c>
      <c r="R1219" s="79"/>
      <c r="T1219" t="s">
        <v>204</v>
      </c>
      <c r="U1219" t="s">
        <v>204</v>
      </c>
      <c r="V1219" t="s">
        <v>204</v>
      </c>
    </row>
    <row r="1220" spans="2:22">
      <c r="B1220" t="s">
        <v>204</v>
      </c>
      <c r="C1220" s="79" t="s">
        <v>204</v>
      </c>
      <c r="E1220" t="s">
        <v>204</v>
      </c>
      <c r="F1220" t="s">
        <v>204</v>
      </c>
      <c r="G1220" t="s">
        <v>204</v>
      </c>
      <c r="H1220" t="s">
        <v>204</v>
      </c>
      <c r="I1220" t="s">
        <v>204</v>
      </c>
      <c r="J1220" t="s">
        <v>204</v>
      </c>
      <c r="K1220" t="s">
        <v>204</v>
      </c>
      <c r="L1220" t="s">
        <v>204</v>
      </c>
      <c r="M1220" t="s">
        <v>204</v>
      </c>
      <c r="N1220" t="s">
        <v>204</v>
      </c>
      <c r="O1220" t="s">
        <v>204</v>
      </c>
      <c r="P1220" t="s">
        <v>204</v>
      </c>
      <c r="Q1220" s="80" t="s">
        <v>204</v>
      </c>
      <c r="R1220" s="79"/>
      <c r="T1220" t="s">
        <v>204</v>
      </c>
      <c r="U1220" t="s">
        <v>204</v>
      </c>
      <c r="V1220" t="s">
        <v>204</v>
      </c>
    </row>
    <row r="1221" spans="2:22">
      <c r="B1221" t="s">
        <v>204</v>
      </c>
      <c r="C1221" s="79" t="s">
        <v>204</v>
      </c>
      <c r="E1221" t="s">
        <v>204</v>
      </c>
      <c r="F1221" t="s">
        <v>204</v>
      </c>
      <c r="G1221" t="s">
        <v>204</v>
      </c>
      <c r="H1221" t="s">
        <v>204</v>
      </c>
      <c r="I1221" t="s">
        <v>204</v>
      </c>
      <c r="J1221" t="s">
        <v>204</v>
      </c>
      <c r="K1221" t="s">
        <v>204</v>
      </c>
      <c r="L1221" t="s">
        <v>204</v>
      </c>
      <c r="M1221" t="s">
        <v>204</v>
      </c>
      <c r="N1221" t="s">
        <v>204</v>
      </c>
      <c r="O1221" t="s">
        <v>204</v>
      </c>
      <c r="P1221" t="s">
        <v>204</v>
      </c>
      <c r="Q1221" s="80" t="s">
        <v>204</v>
      </c>
      <c r="R1221" s="79"/>
      <c r="T1221" t="s">
        <v>204</v>
      </c>
      <c r="U1221" t="s">
        <v>204</v>
      </c>
      <c r="V1221" t="s">
        <v>204</v>
      </c>
    </row>
    <row r="1222" spans="2:22">
      <c r="B1222" t="s">
        <v>204</v>
      </c>
      <c r="C1222" s="79" t="s">
        <v>204</v>
      </c>
      <c r="E1222" t="s">
        <v>204</v>
      </c>
      <c r="F1222" t="s">
        <v>204</v>
      </c>
      <c r="G1222" t="s">
        <v>204</v>
      </c>
      <c r="H1222" t="s">
        <v>204</v>
      </c>
      <c r="I1222" t="s">
        <v>204</v>
      </c>
      <c r="J1222" t="s">
        <v>204</v>
      </c>
      <c r="K1222" t="s">
        <v>204</v>
      </c>
      <c r="L1222" t="s">
        <v>204</v>
      </c>
      <c r="M1222" t="s">
        <v>204</v>
      </c>
      <c r="N1222" t="s">
        <v>204</v>
      </c>
      <c r="O1222" t="s">
        <v>204</v>
      </c>
      <c r="P1222" t="s">
        <v>204</v>
      </c>
      <c r="Q1222" s="80" t="s">
        <v>204</v>
      </c>
      <c r="R1222" s="79"/>
      <c r="T1222" t="s">
        <v>204</v>
      </c>
      <c r="U1222" t="s">
        <v>204</v>
      </c>
      <c r="V1222" t="s">
        <v>204</v>
      </c>
    </row>
    <row r="1223" spans="2:22">
      <c r="B1223" t="s">
        <v>204</v>
      </c>
      <c r="C1223" s="79" t="s">
        <v>204</v>
      </c>
      <c r="E1223" t="s">
        <v>204</v>
      </c>
      <c r="F1223" t="s">
        <v>204</v>
      </c>
      <c r="G1223" t="s">
        <v>204</v>
      </c>
      <c r="H1223" t="s">
        <v>204</v>
      </c>
      <c r="I1223" t="s">
        <v>204</v>
      </c>
      <c r="J1223" t="s">
        <v>204</v>
      </c>
      <c r="K1223" t="s">
        <v>204</v>
      </c>
      <c r="L1223" t="s">
        <v>204</v>
      </c>
      <c r="M1223" t="s">
        <v>204</v>
      </c>
      <c r="N1223" t="s">
        <v>204</v>
      </c>
      <c r="O1223" t="s">
        <v>204</v>
      </c>
      <c r="P1223" t="s">
        <v>204</v>
      </c>
      <c r="Q1223" s="80" t="s">
        <v>204</v>
      </c>
      <c r="R1223" s="79"/>
      <c r="T1223" t="s">
        <v>204</v>
      </c>
      <c r="U1223" t="s">
        <v>204</v>
      </c>
      <c r="V1223" t="s">
        <v>204</v>
      </c>
    </row>
    <row r="1224" spans="2:22">
      <c r="B1224" t="s">
        <v>204</v>
      </c>
      <c r="C1224" s="79" t="s">
        <v>204</v>
      </c>
      <c r="E1224" t="s">
        <v>204</v>
      </c>
      <c r="F1224" t="s">
        <v>204</v>
      </c>
      <c r="G1224" t="s">
        <v>204</v>
      </c>
      <c r="H1224" t="s">
        <v>204</v>
      </c>
      <c r="I1224" t="s">
        <v>204</v>
      </c>
      <c r="J1224" t="s">
        <v>204</v>
      </c>
      <c r="K1224" t="s">
        <v>204</v>
      </c>
      <c r="L1224" t="s">
        <v>204</v>
      </c>
      <c r="M1224" t="s">
        <v>204</v>
      </c>
      <c r="N1224" t="s">
        <v>204</v>
      </c>
      <c r="O1224" t="s">
        <v>204</v>
      </c>
      <c r="P1224" t="s">
        <v>204</v>
      </c>
      <c r="Q1224" s="80" t="s">
        <v>204</v>
      </c>
      <c r="R1224" s="79"/>
      <c r="T1224" t="s">
        <v>204</v>
      </c>
      <c r="U1224" t="s">
        <v>204</v>
      </c>
      <c r="V1224" t="s">
        <v>204</v>
      </c>
    </row>
    <row r="1225" spans="2:22">
      <c r="B1225" t="s">
        <v>204</v>
      </c>
      <c r="C1225" s="79" t="s">
        <v>204</v>
      </c>
      <c r="E1225" t="s">
        <v>204</v>
      </c>
      <c r="F1225" t="s">
        <v>204</v>
      </c>
      <c r="G1225" t="s">
        <v>204</v>
      </c>
      <c r="H1225" t="s">
        <v>204</v>
      </c>
      <c r="I1225" t="s">
        <v>204</v>
      </c>
      <c r="J1225" t="s">
        <v>204</v>
      </c>
      <c r="K1225" t="s">
        <v>204</v>
      </c>
      <c r="L1225" t="s">
        <v>204</v>
      </c>
      <c r="M1225" t="s">
        <v>204</v>
      </c>
      <c r="N1225" t="s">
        <v>204</v>
      </c>
      <c r="O1225" t="s">
        <v>204</v>
      </c>
      <c r="P1225" t="s">
        <v>204</v>
      </c>
      <c r="Q1225" s="80" t="s">
        <v>204</v>
      </c>
      <c r="R1225" s="79"/>
      <c r="T1225" t="s">
        <v>204</v>
      </c>
      <c r="U1225" t="s">
        <v>204</v>
      </c>
      <c r="V1225" t="s">
        <v>204</v>
      </c>
    </row>
    <row r="1226" spans="2:22">
      <c r="B1226" t="s">
        <v>204</v>
      </c>
      <c r="C1226" s="79" t="s">
        <v>204</v>
      </c>
      <c r="E1226" t="s">
        <v>204</v>
      </c>
      <c r="F1226" t="s">
        <v>204</v>
      </c>
      <c r="G1226" t="s">
        <v>204</v>
      </c>
      <c r="H1226" t="s">
        <v>204</v>
      </c>
      <c r="I1226" t="s">
        <v>204</v>
      </c>
      <c r="J1226" t="s">
        <v>204</v>
      </c>
      <c r="K1226" t="s">
        <v>204</v>
      </c>
      <c r="L1226" t="s">
        <v>204</v>
      </c>
      <c r="M1226" t="s">
        <v>204</v>
      </c>
      <c r="N1226" t="s">
        <v>204</v>
      </c>
      <c r="O1226" t="s">
        <v>204</v>
      </c>
      <c r="P1226" t="s">
        <v>204</v>
      </c>
      <c r="Q1226" s="80" t="s">
        <v>204</v>
      </c>
      <c r="R1226" s="79"/>
      <c r="T1226" t="s">
        <v>204</v>
      </c>
      <c r="U1226" t="s">
        <v>204</v>
      </c>
      <c r="V1226" t="s">
        <v>204</v>
      </c>
    </row>
    <row r="1227" spans="2:22">
      <c r="B1227" t="s">
        <v>204</v>
      </c>
      <c r="C1227" s="79" t="s">
        <v>204</v>
      </c>
      <c r="E1227" t="s">
        <v>204</v>
      </c>
      <c r="F1227" t="s">
        <v>204</v>
      </c>
      <c r="G1227" t="s">
        <v>204</v>
      </c>
      <c r="H1227" t="s">
        <v>204</v>
      </c>
      <c r="I1227" t="s">
        <v>204</v>
      </c>
      <c r="J1227" t="s">
        <v>204</v>
      </c>
      <c r="K1227" t="s">
        <v>204</v>
      </c>
      <c r="L1227" t="s">
        <v>204</v>
      </c>
      <c r="M1227" t="s">
        <v>204</v>
      </c>
      <c r="N1227" t="s">
        <v>204</v>
      </c>
      <c r="O1227" t="s">
        <v>204</v>
      </c>
      <c r="P1227" t="s">
        <v>204</v>
      </c>
      <c r="Q1227" s="80" t="s">
        <v>204</v>
      </c>
      <c r="R1227" s="79"/>
      <c r="T1227" t="s">
        <v>204</v>
      </c>
      <c r="U1227" t="s">
        <v>204</v>
      </c>
      <c r="V1227" t="s">
        <v>204</v>
      </c>
    </row>
    <row r="1228" spans="2:22">
      <c r="B1228" t="s">
        <v>204</v>
      </c>
      <c r="C1228" s="79" t="s">
        <v>204</v>
      </c>
      <c r="E1228" t="s">
        <v>204</v>
      </c>
      <c r="F1228" t="s">
        <v>204</v>
      </c>
      <c r="G1228" t="s">
        <v>204</v>
      </c>
      <c r="H1228" t="s">
        <v>204</v>
      </c>
      <c r="I1228" t="s">
        <v>204</v>
      </c>
      <c r="J1228" t="s">
        <v>204</v>
      </c>
      <c r="K1228" t="s">
        <v>204</v>
      </c>
      <c r="L1228" t="s">
        <v>204</v>
      </c>
      <c r="M1228" t="s">
        <v>204</v>
      </c>
      <c r="N1228" t="s">
        <v>204</v>
      </c>
      <c r="O1228" t="s">
        <v>204</v>
      </c>
      <c r="P1228" t="s">
        <v>204</v>
      </c>
      <c r="Q1228" s="80" t="s">
        <v>204</v>
      </c>
      <c r="R1228" s="79"/>
      <c r="T1228" t="s">
        <v>204</v>
      </c>
      <c r="U1228" t="s">
        <v>204</v>
      </c>
      <c r="V1228" t="s">
        <v>204</v>
      </c>
    </row>
    <row r="1229" spans="2:22">
      <c r="B1229" t="s">
        <v>204</v>
      </c>
      <c r="C1229" s="79" t="s">
        <v>204</v>
      </c>
      <c r="E1229" t="s">
        <v>204</v>
      </c>
      <c r="F1229" t="s">
        <v>204</v>
      </c>
      <c r="G1229" t="s">
        <v>204</v>
      </c>
      <c r="H1229" t="s">
        <v>204</v>
      </c>
      <c r="I1229" t="s">
        <v>204</v>
      </c>
      <c r="J1229" t="s">
        <v>204</v>
      </c>
      <c r="K1229" t="s">
        <v>204</v>
      </c>
      <c r="L1229" t="s">
        <v>204</v>
      </c>
      <c r="M1229" t="s">
        <v>204</v>
      </c>
      <c r="N1229" t="s">
        <v>204</v>
      </c>
      <c r="O1229" t="s">
        <v>204</v>
      </c>
      <c r="P1229" t="s">
        <v>204</v>
      </c>
      <c r="Q1229" s="80" t="s">
        <v>204</v>
      </c>
      <c r="R1229" s="79"/>
      <c r="T1229" t="s">
        <v>204</v>
      </c>
      <c r="U1229" t="s">
        <v>204</v>
      </c>
      <c r="V1229" t="s">
        <v>204</v>
      </c>
    </row>
    <row r="1230" spans="2:22">
      <c r="B1230" t="s">
        <v>204</v>
      </c>
      <c r="C1230" s="79" t="s">
        <v>204</v>
      </c>
      <c r="E1230" t="s">
        <v>204</v>
      </c>
      <c r="F1230" t="s">
        <v>204</v>
      </c>
      <c r="G1230" t="s">
        <v>204</v>
      </c>
      <c r="H1230" t="s">
        <v>204</v>
      </c>
      <c r="I1230" t="s">
        <v>204</v>
      </c>
      <c r="J1230" t="s">
        <v>204</v>
      </c>
      <c r="K1230" t="s">
        <v>204</v>
      </c>
      <c r="L1230" t="s">
        <v>204</v>
      </c>
      <c r="M1230" t="s">
        <v>204</v>
      </c>
      <c r="N1230" t="s">
        <v>204</v>
      </c>
      <c r="O1230" t="s">
        <v>204</v>
      </c>
      <c r="P1230" t="s">
        <v>204</v>
      </c>
      <c r="Q1230" s="80" t="s">
        <v>204</v>
      </c>
      <c r="R1230" s="79"/>
      <c r="T1230" t="s">
        <v>204</v>
      </c>
      <c r="U1230" t="s">
        <v>204</v>
      </c>
      <c r="V1230" t="s">
        <v>204</v>
      </c>
    </row>
    <row r="1231" spans="2:22">
      <c r="B1231" t="s">
        <v>204</v>
      </c>
      <c r="C1231" s="79" t="s">
        <v>204</v>
      </c>
      <c r="E1231" t="s">
        <v>204</v>
      </c>
      <c r="F1231" t="s">
        <v>204</v>
      </c>
      <c r="G1231" t="s">
        <v>204</v>
      </c>
      <c r="H1231" t="s">
        <v>204</v>
      </c>
      <c r="I1231" t="s">
        <v>204</v>
      </c>
      <c r="J1231" t="s">
        <v>204</v>
      </c>
      <c r="K1231" t="s">
        <v>204</v>
      </c>
      <c r="L1231" t="s">
        <v>204</v>
      </c>
      <c r="M1231" t="s">
        <v>204</v>
      </c>
      <c r="N1231" t="s">
        <v>204</v>
      </c>
      <c r="O1231" t="s">
        <v>204</v>
      </c>
      <c r="P1231" t="s">
        <v>204</v>
      </c>
      <c r="Q1231" s="80" t="s">
        <v>204</v>
      </c>
      <c r="R1231" s="79"/>
      <c r="T1231" t="s">
        <v>204</v>
      </c>
      <c r="U1231" t="s">
        <v>204</v>
      </c>
      <c r="V1231" t="s">
        <v>204</v>
      </c>
    </row>
    <row r="1232" spans="2:22">
      <c r="B1232" t="s">
        <v>204</v>
      </c>
      <c r="C1232" s="79" t="s">
        <v>204</v>
      </c>
      <c r="E1232" t="s">
        <v>204</v>
      </c>
      <c r="F1232" t="s">
        <v>204</v>
      </c>
      <c r="G1232" t="s">
        <v>204</v>
      </c>
      <c r="H1232" t="s">
        <v>204</v>
      </c>
      <c r="I1232" t="s">
        <v>204</v>
      </c>
      <c r="J1232" t="s">
        <v>204</v>
      </c>
      <c r="K1232" t="s">
        <v>204</v>
      </c>
      <c r="L1232" t="s">
        <v>204</v>
      </c>
      <c r="M1232" t="s">
        <v>204</v>
      </c>
      <c r="N1232" t="s">
        <v>204</v>
      </c>
      <c r="O1232" t="s">
        <v>204</v>
      </c>
      <c r="P1232" t="s">
        <v>204</v>
      </c>
      <c r="Q1232" s="80" t="s">
        <v>204</v>
      </c>
      <c r="R1232" s="79"/>
      <c r="T1232" t="s">
        <v>204</v>
      </c>
      <c r="U1232" t="s">
        <v>204</v>
      </c>
      <c r="V1232" t="s">
        <v>204</v>
      </c>
    </row>
    <row r="1233" spans="2:22">
      <c r="B1233" t="s">
        <v>204</v>
      </c>
      <c r="C1233" s="79" t="s">
        <v>204</v>
      </c>
      <c r="E1233" t="s">
        <v>204</v>
      </c>
      <c r="F1233" t="s">
        <v>204</v>
      </c>
      <c r="G1233" t="s">
        <v>204</v>
      </c>
      <c r="H1233" t="s">
        <v>204</v>
      </c>
      <c r="I1233" t="s">
        <v>204</v>
      </c>
      <c r="J1233" t="s">
        <v>204</v>
      </c>
      <c r="K1233" t="s">
        <v>204</v>
      </c>
      <c r="L1233" t="s">
        <v>204</v>
      </c>
      <c r="M1233" t="s">
        <v>204</v>
      </c>
      <c r="N1233" t="s">
        <v>204</v>
      </c>
      <c r="O1233" t="s">
        <v>204</v>
      </c>
      <c r="P1233" t="s">
        <v>204</v>
      </c>
      <c r="Q1233" s="80" t="s">
        <v>204</v>
      </c>
      <c r="R1233" s="79"/>
      <c r="T1233" t="s">
        <v>204</v>
      </c>
      <c r="U1233" t="s">
        <v>204</v>
      </c>
      <c r="V1233" t="s">
        <v>204</v>
      </c>
    </row>
    <row r="1234" spans="2:22">
      <c r="B1234" t="s">
        <v>204</v>
      </c>
      <c r="C1234" s="79" t="s">
        <v>204</v>
      </c>
      <c r="E1234" t="s">
        <v>204</v>
      </c>
      <c r="F1234" t="s">
        <v>204</v>
      </c>
      <c r="G1234" t="s">
        <v>204</v>
      </c>
      <c r="H1234" t="s">
        <v>204</v>
      </c>
      <c r="I1234" t="s">
        <v>204</v>
      </c>
      <c r="J1234" t="s">
        <v>204</v>
      </c>
      <c r="K1234" t="s">
        <v>204</v>
      </c>
      <c r="L1234" t="s">
        <v>204</v>
      </c>
      <c r="M1234" t="s">
        <v>204</v>
      </c>
      <c r="N1234" t="s">
        <v>204</v>
      </c>
      <c r="O1234" t="s">
        <v>204</v>
      </c>
      <c r="P1234" t="s">
        <v>204</v>
      </c>
      <c r="Q1234" s="80" t="s">
        <v>204</v>
      </c>
      <c r="R1234" s="79"/>
      <c r="T1234" t="s">
        <v>204</v>
      </c>
      <c r="U1234" t="s">
        <v>204</v>
      </c>
      <c r="V1234" t="s">
        <v>204</v>
      </c>
    </row>
    <row r="1235" spans="2:22">
      <c r="B1235" t="s">
        <v>204</v>
      </c>
      <c r="C1235" s="79" t="s">
        <v>204</v>
      </c>
      <c r="E1235" t="s">
        <v>204</v>
      </c>
      <c r="F1235" t="s">
        <v>204</v>
      </c>
      <c r="G1235" t="s">
        <v>204</v>
      </c>
      <c r="H1235" t="s">
        <v>204</v>
      </c>
      <c r="I1235" t="s">
        <v>204</v>
      </c>
      <c r="J1235" t="s">
        <v>204</v>
      </c>
      <c r="K1235" t="s">
        <v>204</v>
      </c>
      <c r="L1235" t="s">
        <v>204</v>
      </c>
      <c r="M1235" t="s">
        <v>204</v>
      </c>
      <c r="N1235" t="s">
        <v>204</v>
      </c>
      <c r="O1235" t="s">
        <v>204</v>
      </c>
      <c r="P1235" t="s">
        <v>204</v>
      </c>
      <c r="Q1235" s="80" t="s">
        <v>204</v>
      </c>
      <c r="R1235" s="79"/>
      <c r="T1235" t="s">
        <v>204</v>
      </c>
      <c r="U1235" t="s">
        <v>204</v>
      </c>
      <c r="V1235" t="s">
        <v>204</v>
      </c>
    </row>
    <row r="1236" spans="2:22">
      <c r="B1236" t="s">
        <v>204</v>
      </c>
      <c r="C1236" s="79" t="s">
        <v>204</v>
      </c>
      <c r="E1236" t="s">
        <v>204</v>
      </c>
      <c r="F1236" t="s">
        <v>204</v>
      </c>
      <c r="G1236" t="s">
        <v>204</v>
      </c>
      <c r="H1236" t="s">
        <v>204</v>
      </c>
      <c r="I1236" t="s">
        <v>204</v>
      </c>
      <c r="J1236" t="s">
        <v>204</v>
      </c>
      <c r="K1236" t="s">
        <v>204</v>
      </c>
      <c r="L1236" t="s">
        <v>204</v>
      </c>
      <c r="M1236" t="s">
        <v>204</v>
      </c>
      <c r="N1236" t="s">
        <v>204</v>
      </c>
      <c r="O1236" t="s">
        <v>204</v>
      </c>
      <c r="P1236" t="s">
        <v>204</v>
      </c>
      <c r="Q1236" s="80" t="s">
        <v>204</v>
      </c>
      <c r="R1236" s="79"/>
      <c r="T1236" t="s">
        <v>204</v>
      </c>
      <c r="U1236" t="s">
        <v>204</v>
      </c>
      <c r="V1236" t="s">
        <v>204</v>
      </c>
    </row>
    <row r="1237" spans="2:22">
      <c r="B1237" t="s">
        <v>204</v>
      </c>
      <c r="C1237" s="79" t="s">
        <v>204</v>
      </c>
      <c r="E1237" t="s">
        <v>204</v>
      </c>
      <c r="F1237" t="s">
        <v>204</v>
      </c>
      <c r="G1237" t="s">
        <v>204</v>
      </c>
      <c r="H1237" t="s">
        <v>204</v>
      </c>
      <c r="I1237" t="s">
        <v>204</v>
      </c>
      <c r="J1237" t="s">
        <v>204</v>
      </c>
      <c r="K1237" t="s">
        <v>204</v>
      </c>
      <c r="L1237" t="s">
        <v>204</v>
      </c>
      <c r="M1237" t="s">
        <v>204</v>
      </c>
      <c r="N1237" t="s">
        <v>204</v>
      </c>
      <c r="O1237" t="s">
        <v>204</v>
      </c>
      <c r="P1237" t="s">
        <v>204</v>
      </c>
      <c r="Q1237" s="80" t="s">
        <v>204</v>
      </c>
      <c r="R1237" s="79"/>
      <c r="T1237" t="s">
        <v>204</v>
      </c>
      <c r="U1237" t="s">
        <v>204</v>
      </c>
      <c r="V1237" t="s">
        <v>204</v>
      </c>
    </row>
    <row r="1238" spans="2:22">
      <c r="B1238" t="s">
        <v>204</v>
      </c>
      <c r="C1238" s="79" t="s">
        <v>204</v>
      </c>
      <c r="E1238" t="s">
        <v>204</v>
      </c>
      <c r="F1238" t="s">
        <v>204</v>
      </c>
      <c r="G1238" t="s">
        <v>204</v>
      </c>
      <c r="H1238" t="s">
        <v>204</v>
      </c>
      <c r="I1238" t="s">
        <v>204</v>
      </c>
      <c r="J1238" t="s">
        <v>204</v>
      </c>
      <c r="K1238" t="s">
        <v>204</v>
      </c>
      <c r="L1238" t="s">
        <v>204</v>
      </c>
      <c r="M1238" t="s">
        <v>204</v>
      </c>
      <c r="N1238" t="s">
        <v>204</v>
      </c>
      <c r="O1238" t="s">
        <v>204</v>
      </c>
      <c r="P1238" t="s">
        <v>204</v>
      </c>
      <c r="Q1238" s="80" t="s">
        <v>204</v>
      </c>
      <c r="R1238" s="79"/>
      <c r="T1238" t="s">
        <v>204</v>
      </c>
      <c r="U1238" t="s">
        <v>204</v>
      </c>
      <c r="V1238" t="s">
        <v>204</v>
      </c>
    </row>
    <row r="1239" spans="2:22">
      <c r="B1239" t="s">
        <v>204</v>
      </c>
      <c r="C1239" s="79" t="s">
        <v>204</v>
      </c>
      <c r="E1239" t="s">
        <v>204</v>
      </c>
      <c r="F1239" t="s">
        <v>204</v>
      </c>
      <c r="G1239" t="s">
        <v>204</v>
      </c>
      <c r="H1239" t="s">
        <v>204</v>
      </c>
      <c r="I1239" t="s">
        <v>204</v>
      </c>
      <c r="J1239" t="s">
        <v>204</v>
      </c>
      <c r="K1239" t="s">
        <v>204</v>
      </c>
      <c r="L1239" t="s">
        <v>204</v>
      </c>
      <c r="M1239" t="s">
        <v>204</v>
      </c>
      <c r="N1239" t="s">
        <v>204</v>
      </c>
      <c r="O1239" t="s">
        <v>204</v>
      </c>
      <c r="P1239" t="s">
        <v>204</v>
      </c>
      <c r="Q1239" s="80" t="s">
        <v>204</v>
      </c>
      <c r="R1239" s="79"/>
      <c r="T1239" t="s">
        <v>204</v>
      </c>
      <c r="U1239" t="s">
        <v>204</v>
      </c>
      <c r="V1239" t="s">
        <v>204</v>
      </c>
    </row>
    <row r="1240" spans="2:22">
      <c r="B1240" t="s">
        <v>204</v>
      </c>
      <c r="C1240" s="79" t="s">
        <v>204</v>
      </c>
      <c r="E1240" t="s">
        <v>204</v>
      </c>
      <c r="F1240" t="s">
        <v>204</v>
      </c>
      <c r="G1240" t="s">
        <v>204</v>
      </c>
      <c r="H1240" t="s">
        <v>204</v>
      </c>
      <c r="I1240" t="s">
        <v>204</v>
      </c>
      <c r="J1240" t="s">
        <v>204</v>
      </c>
      <c r="K1240" t="s">
        <v>204</v>
      </c>
      <c r="L1240" t="s">
        <v>204</v>
      </c>
      <c r="M1240" t="s">
        <v>204</v>
      </c>
      <c r="N1240" t="s">
        <v>204</v>
      </c>
      <c r="O1240" t="s">
        <v>204</v>
      </c>
      <c r="P1240" t="s">
        <v>204</v>
      </c>
      <c r="Q1240" s="80" t="s">
        <v>204</v>
      </c>
      <c r="R1240" s="79"/>
      <c r="T1240" t="s">
        <v>204</v>
      </c>
      <c r="U1240" t="s">
        <v>204</v>
      </c>
      <c r="V1240" t="s">
        <v>204</v>
      </c>
    </row>
    <row r="1241" spans="2:22">
      <c r="B1241" t="s">
        <v>204</v>
      </c>
      <c r="C1241" s="79" t="s">
        <v>204</v>
      </c>
      <c r="E1241" t="s">
        <v>204</v>
      </c>
      <c r="F1241" t="s">
        <v>204</v>
      </c>
      <c r="G1241" t="s">
        <v>204</v>
      </c>
      <c r="H1241" t="s">
        <v>204</v>
      </c>
      <c r="I1241" t="s">
        <v>204</v>
      </c>
      <c r="J1241" t="s">
        <v>204</v>
      </c>
      <c r="K1241" t="s">
        <v>204</v>
      </c>
      <c r="L1241" t="s">
        <v>204</v>
      </c>
      <c r="M1241" t="s">
        <v>204</v>
      </c>
      <c r="N1241" t="s">
        <v>204</v>
      </c>
      <c r="O1241" t="s">
        <v>204</v>
      </c>
      <c r="P1241" t="s">
        <v>204</v>
      </c>
      <c r="Q1241" s="80" t="s">
        <v>204</v>
      </c>
      <c r="R1241" s="79"/>
      <c r="T1241" t="s">
        <v>204</v>
      </c>
      <c r="U1241" t="s">
        <v>204</v>
      </c>
      <c r="V1241" t="s">
        <v>204</v>
      </c>
    </row>
    <row r="1242" spans="2:22">
      <c r="B1242" t="s">
        <v>204</v>
      </c>
      <c r="C1242" s="79" t="s">
        <v>204</v>
      </c>
      <c r="E1242" t="s">
        <v>204</v>
      </c>
      <c r="F1242" t="s">
        <v>204</v>
      </c>
      <c r="G1242" t="s">
        <v>204</v>
      </c>
      <c r="H1242" t="s">
        <v>204</v>
      </c>
      <c r="I1242" t="s">
        <v>204</v>
      </c>
      <c r="J1242" t="s">
        <v>204</v>
      </c>
      <c r="K1242" t="s">
        <v>204</v>
      </c>
      <c r="L1242" t="s">
        <v>204</v>
      </c>
      <c r="M1242" t="s">
        <v>204</v>
      </c>
      <c r="N1242" t="s">
        <v>204</v>
      </c>
      <c r="O1242" t="s">
        <v>204</v>
      </c>
      <c r="P1242" t="s">
        <v>204</v>
      </c>
      <c r="Q1242" s="80" t="s">
        <v>204</v>
      </c>
      <c r="R1242" s="79"/>
      <c r="T1242" t="s">
        <v>204</v>
      </c>
      <c r="U1242" t="s">
        <v>204</v>
      </c>
      <c r="V1242" t="s">
        <v>204</v>
      </c>
    </row>
    <row r="1243" spans="2:22">
      <c r="B1243" t="s">
        <v>204</v>
      </c>
      <c r="C1243" s="79" t="s">
        <v>204</v>
      </c>
      <c r="E1243" t="s">
        <v>204</v>
      </c>
      <c r="F1243" t="s">
        <v>204</v>
      </c>
      <c r="G1243" t="s">
        <v>204</v>
      </c>
      <c r="H1243" t="s">
        <v>204</v>
      </c>
      <c r="I1243" t="s">
        <v>204</v>
      </c>
      <c r="J1243" t="s">
        <v>204</v>
      </c>
      <c r="K1243" t="s">
        <v>204</v>
      </c>
      <c r="L1243" t="s">
        <v>204</v>
      </c>
      <c r="M1243" t="s">
        <v>204</v>
      </c>
      <c r="N1243" t="s">
        <v>204</v>
      </c>
      <c r="O1243" t="s">
        <v>204</v>
      </c>
      <c r="P1243" t="s">
        <v>204</v>
      </c>
      <c r="Q1243" s="80" t="s">
        <v>204</v>
      </c>
      <c r="R1243" s="79"/>
      <c r="T1243" t="s">
        <v>204</v>
      </c>
      <c r="U1243" t="s">
        <v>204</v>
      </c>
      <c r="V1243" t="s">
        <v>204</v>
      </c>
    </row>
    <row r="1244" spans="2:22">
      <c r="B1244" t="s">
        <v>204</v>
      </c>
      <c r="C1244" s="79" t="s">
        <v>204</v>
      </c>
      <c r="E1244" t="s">
        <v>204</v>
      </c>
      <c r="F1244" t="s">
        <v>204</v>
      </c>
      <c r="G1244" t="s">
        <v>204</v>
      </c>
      <c r="H1244" t="s">
        <v>204</v>
      </c>
      <c r="I1244" t="s">
        <v>204</v>
      </c>
      <c r="J1244" t="s">
        <v>204</v>
      </c>
      <c r="K1244" t="s">
        <v>204</v>
      </c>
      <c r="L1244" t="s">
        <v>204</v>
      </c>
      <c r="M1244" t="s">
        <v>204</v>
      </c>
      <c r="N1244" t="s">
        <v>204</v>
      </c>
      <c r="O1244" t="s">
        <v>204</v>
      </c>
      <c r="P1244" t="s">
        <v>204</v>
      </c>
      <c r="Q1244" s="80" t="s">
        <v>204</v>
      </c>
      <c r="R1244" s="79"/>
      <c r="T1244" t="s">
        <v>204</v>
      </c>
      <c r="U1244" t="s">
        <v>204</v>
      </c>
      <c r="V1244" t="s">
        <v>204</v>
      </c>
    </row>
    <row r="1245" spans="2:22">
      <c r="B1245" t="s">
        <v>204</v>
      </c>
      <c r="C1245" s="79" t="s">
        <v>204</v>
      </c>
      <c r="E1245" t="s">
        <v>204</v>
      </c>
      <c r="F1245" t="s">
        <v>204</v>
      </c>
      <c r="G1245" t="s">
        <v>204</v>
      </c>
      <c r="H1245" t="s">
        <v>204</v>
      </c>
      <c r="I1245" t="s">
        <v>204</v>
      </c>
      <c r="J1245" t="s">
        <v>204</v>
      </c>
      <c r="K1245" t="s">
        <v>204</v>
      </c>
      <c r="L1245" t="s">
        <v>204</v>
      </c>
      <c r="M1245" t="s">
        <v>204</v>
      </c>
      <c r="N1245" t="s">
        <v>204</v>
      </c>
      <c r="O1245" t="s">
        <v>204</v>
      </c>
      <c r="P1245" t="s">
        <v>204</v>
      </c>
      <c r="Q1245" s="80" t="s">
        <v>204</v>
      </c>
      <c r="R1245" s="79"/>
      <c r="T1245" t="s">
        <v>204</v>
      </c>
      <c r="U1245" t="s">
        <v>204</v>
      </c>
      <c r="V1245" t="s">
        <v>204</v>
      </c>
    </row>
    <row r="1246" spans="2:22">
      <c r="B1246" t="s">
        <v>204</v>
      </c>
      <c r="C1246" s="79" t="s">
        <v>204</v>
      </c>
      <c r="E1246" t="s">
        <v>204</v>
      </c>
      <c r="F1246" t="s">
        <v>204</v>
      </c>
      <c r="G1246" t="s">
        <v>204</v>
      </c>
      <c r="H1246" t="s">
        <v>204</v>
      </c>
      <c r="I1246" t="s">
        <v>204</v>
      </c>
      <c r="J1246" t="s">
        <v>204</v>
      </c>
      <c r="K1246" t="s">
        <v>204</v>
      </c>
      <c r="L1246" t="s">
        <v>204</v>
      </c>
      <c r="M1246" t="s">
        <v>204</v>
      </c>
      <c r="N1246" t="s">
        <v>204</v>
      </c>
      <c r="O1246" t="s">
        <v>204</v>
      </c>
      <c r="P1246" t="s">
        <v>204</v>
      </c>
      <c r="Q1246" s="80" t="s">
        <v>204</v>
      </c>
      <c r="R1246" s="79"/>
      <c r="T1246" t="s">
        <v>204</v>
      </c>
      <c r="U1246" t="s">
        <v>204</v>
      </c>
      <c r="V1246" t="s">
        <v>204</v>
      </c>
    </row>
    <row r="1247" spans="2:22">
      <c r="B1247" t="s">
        <v>204</v>
      </c>
      <c r="C1247" s="79" t="s">
        <v>204</v>
      </c>
      <c r="E1247" t="s">
        <v>204</v>
      </c>
      <c r="F1247" t="s">
        <v>204</v>
      </c>
      <c r="G1247" t="s">
        <v>204</v>
      </c>
      <c r="H1247" t="s">
        <v>204</v>
      </c>
      <c r="I1247" t="s">
        <v>204</v>
      </c>
      <c r="J1247" t="s">
        <v>204</v>
      </c>
      <c r="K1247" t="s">
        <v>204</v>
      </c>
      <c r="L1247" t="s">
        <v>204</v>
      </c>
      <c r="M1247" t="s">
        <v>204</v>
      </c>
      <c r="N1247" t="s">
        <v>204</v>
      </c>
      <c r="O1247" t="s">
        <v>204</v>
      </c>
      <c r="P1247" t="s">
        <v>204</v>
      </c>
      <c r="Q1247" s="80" t="s">
        <v>204</v>
      </c>
      <c r="R1247" s="79"/>
      <c r="T1247" t="s">
        <v>204</v>
      </c>
      <c r="U1247" t="s">
        <v>204</v>
      </c>
      <c r="V1247" t="s">
        <v>204</v>
      </c>
    </row>
    <row r="1248" spans="2:22">
      <c r="B1248" t="s">
        <v>204</v>
      </c>
      <c r="C1248" s="79" t="s">
        <v>204</v>
      </c>
      <c r="E1248" t="s">
        <v>204</v>
      </c>
      <c r="F1248" t="s">
        <v>204</v>
      </c>
      <c r="G1248" t="s">
        <v>204</v>
      </c>
      <c r="H1248" t="s">
        <v>204</v>
      </c>
      <c r="I1248" t="s">
        <v>204</v>
      </c>
      <c r="J1248" t="s">
        <v>204</v>
      </c>
      <c r="K1248" t="s">
        <v>204</v>
      </c>
      <c r="L1248" t="s">
        <v>204</v>
      </c>
      <c r="M1248" t="s">
        <v>204</v>
      </c>
      <c r="N1248" t="s">
        <v>204</v>
      </c>
      <c r="O1248" t="s">
        <v>204</v>
      </c>
      <c r="P1248" t="s">
        <v>204</v>
      </c>
      <c r="Q1248" s="80" t="s">
        <v>204</v>
      </c>
      <c r="R1248" s="79"/>
      <c r="T1248" t="s">
        <v>204</v>
      </c>
      <c r="U1248" t="s">
        <v>204</v>
      </c>
      <c r="V1248" t="s">
        <v>204</v>
      </c>
    </row>
    <row r="1249" spans="2:22">
      <c r="B1249" t="s">
        <v>204</v>
      </c>
      <c r="C1249" s="79" t="s">
        <v>204</v>
      </c>
      <c r="E1249" t="s">
        <v>204</v>
      </c>
      <c r="F1249" t="s">
        <v>204</v>
      </c>
      <c r="G1249" t="s">
        <v>204</v>
      </c>
      <c r="H1249" t="s">
        <v>204</v>
      </c>
      <c r="I1249" t="s">
        <v>204</v>
      </c>
      <c r="J1249" t="s">
        <v>204</v>
      </c>
      <c r="K1249" t="s">
        <v>204</v>
      </c>
      <c r="L1249" t="s">
        <v>204</v>
      </c>
      <c r="M1249" t="s">
        <v>204</v>
      </c>
      <c r="N1249" t="s">
        <v>204</v>
      </c>
      <c r="O1249" t="s">
        <v>204</v>
      </c>
      <c r="P1249" t="s">
        <v>204</v>
      </c>
      <c r="Q1249" s="80" t="s">
        <v>204</v>
      </c>
      <c r="R1249" s="79"/>
      <c r="T1249" t="s">
        <v>204</v>
      </c>
      <c r="U1249" t="s">
        <v>204</v>
      </c>
      <c r="V1249" t="s">
        <v>204</v>
      </c>
    </row>
    <row r="1250" spans="2:22">
      <c r="B1250" t="s">
        <v>204</v>
      </c>
      <c r="C1250" s="79" t="s">
        <v>204</v>
      </c>
      <c r="E1250" t="s">
        <v>204</v>
      </c>
      <c r="F1250" t="s">
        <v>204</v>
      </c>
      <c r="G1250" t="s">
        <v>204</v>
      </c>
      <c r="H1250" t="s">
        <v>204</v>
      </c>
      <c r="I1250" t="s">
        <v>204</v>
      </c>
      <c r="J1250" t="s">
        <v>204</v>
      </c>
      <c r="K1250" t="s">
        <v>204</v>
      </c>
      <c r="L1250" t="s">
        <v>204</v>
      </c>
      <c r="M1250" t="s">
        <v>204</v>
      </c>
      <c r="N1250" t="s">
        <v>204</v>
      </c>
      <c r="O1250" t="s">
        <v>204</v>
      </c>
      <c r="P1250" t="s">
        <v>204</v>
      </c>
      <c r="Q1250" s="80" t="s">
        <v>204</v>
      </c>
      <c r="R1250" s="79"/>
      <c r="T1250" t="s">
        <v>204</v>
      </c>
      <c r="U1250" t="s">
        <v>204</v>
      </c>
      <c r="V1250" t="s">
        <v>204</v>
      </c>
    </row>
    <row r="1251" spans="2:22">
      <c r="B1251" t="s">
        <v>204</v>
      </c>
      <c r="C1251" s="79" t="s">
        <v>204</v>
      </c>
      <c r="E1251" t="s">
        <v>204</v>
      </c>
      <c r="F1251" t="s">
        <v>204</v>
      </c>
      <c r="G1251" t="s">
        <v>204</v>
      </c>
      <c r="H1251" t="s">
        <v>204</v>
      </c>
      <c r="I1251" t="s">
        <v>204</v>
      </c>
      <c r="J1251" t="s">
        <v>204</v>
      </c>
      <c r="K1251" t="s">
        <v>204</v>
      </c>
      <c r="L1251" t="s">
        <v>204</v>
      </c>
      <c r="M1251" t="s">
        <v>204</v>
      </c>
      <c r="N1251" t="s">
        <v>204</v>
      </c>
      <c r="O1251" t="s">
        <v>204</v>
      </c>
      <c r="P1251" t="s">
        <v>204</v>
      </c>
      <c r="Q1251" s="80" t="s">
        <v>204</v>
      </c>
      <c r="R1251" s="79"/>
      <c r="T1251" t="s">
        <v>204</v>
      </c>
      <c r="U1251" t="s">
        <v>204</v>
      </c>
      <c r="V1251" t="s">
        <v>204</v>
      </c>
    </row>
    <row r="1252" spans="2:22">
      <c r="B1252" t="s">
        <v>204</v>
      </c>
      <c r="C1252" s="79" t="s">
        <v>204</v>
      </c>
      <c r="E1252" t="s">
        <v>204</v>
      </c>
      <c r="F1252" t="s">
        <v>204</v>
      </c>
      <c r="G1252" t="s">
        <v>204</v>
      </c>
      <c r="H1252" t="s">
        <v>204</v>
      </c>
      <c r="I1252" t="s">
        <v>204</v>
      </c>
      <c r="J1252" t="s">
        <v>204</v>
      </c>
      <c r="K1252" t="s">
        <v>204</v>
      </c>
      <c r="L1252" t="s">
        <v>204</v>
      </c>
      <c r="M1252" t="s">
        <v>204</v>
      </c>
      <c r="N1252" t="s">
        <v>204</v>
      </c>
      <c r="O1252" t="s">
        <v>204</v>
      </c>
      <c r="P1252" t="s">
        <v>204</v>
      </c>
      <c r="Q1252" s="80" t="s">
        <v>204</v>
      </c>
      <c r="R1252" s="79"/>
      <c r="T1252" t="s">
        <v>204</v>
      </c>
      <c r="U1252" t="s">
        <v>204</v>
      </c>
      <c r="V1252" t="s">
        <v>204</v>
      </c>
    </row>
    <row r="1253" spans="2:22">
      <c r="B1253" t="s">
        <v>204</v>
      </c>
      <c r="C1253" s="79" t="s">
        <v>204</v>
      </c>
      <c r="E1253" t="s">
        <v>204</v>
      </c>
      <c r="F1253" t="s">
        <v>204</v>
      </c>
      <c r="G1253" t="s">
        <v>204</v>
      </c>
      <c r="H1253" t="s">
        <v>204</v>
      </c>
      <c r="I1253" t="s">
        <v>204</v>
      </c>
      <c r="J1253" t="s">
        <v>204</v>
      </c>
      <c r="K1253" t="s">
        <v>204</v>
      </c>
      <c r="L1253" t="s">
        <v>204</v>
      </c>
      <c r="M1253" t="s">
        <v>204</v>
      </c>
      <c r="N1253" t="s">
        <v>204</v>
      </c>
      <c r="O1253" t="s">
        <v>204</v>
      </c>
      <c r="P1253" t="s">
        <v>204</v>
      </c>
      <c r="Q1253" s="80" t="s">
        <v>204</v>
      </c>
      <c r="R1253" s="79"/>
      <c r="T1253" t="s">
        <v>204</v>
      </c>
      <c r="U1253" t="s">
        <v>204</v>
      </c>
      <c r="V1253" t="s">
        <v>204</v>
      </c>
    </row>
    <row r="1254" spans="2:22">
      <c r="B1254" t="s">
        <v>204</v>
      </c>
      <c r="C1254" s="79" t="s">
        <v>204</v>
      </c>
      <c r="E1254" t="s">
        <v>204</v>
      </c>
      <c r="F1254" t="s">
        <v>204</v>
      </c>
      <c r="G1254" t="s">
        <v>204</v>
      </c>
      <c r="H1254" t="s">
        <v>204</v>
      </c>
      <c r="I1254" t="s">
        <v>204</v>
      </c>
      <c r="J1254" t="s">
        <v>204</v>
      </c>
      <c r="K1254" t="s">
        <v>204</v>
      </c>
      <c r="L1254" t="s">
        <v>204</v>
      </c>
      <c r="M1254" t="s">
        <v>204</v>
      </c>
      <c r="N1254" t="s">
        <v>204</v>
      </c>
      <c r="O1254" t="s">
        <v>204</v>
      </c>
      <c r="P1254" t="s">
        <v>204</v>
      </c>
      <c r="Q1254" s="80" t="s">
        <v>204</v>
      </c>
      <c r="R1254" s="79"/>
      <c r="T1254" t="s">
        <v>204</v>
      </c>
      <c r="U1254" t="s">
        <v>204</v>
      </c>
      <c r="V1254" t="s">
        <v>204</v>
      </c>
    </row>
    <row r="1255" spans="2:22">
      <c r="B1255" t="s">
        <v>204</v>
      </c>
      <c r="C1255" s="79" t="s">
        <v>204</v>
      </c>
      <c r="E1255" t="s">
        <v>204</v>
      </c>
      <c r="F1255" t="s">
        <v>204</v>
      </c>
      <c r="G1255" t="s">
        <v>204</v>
      </c>
      <c r="H1255" t="s">
        <v>204</v>
      </c>
      <c r="I1255" t="s">
        <v>204</v>
      </c>
      <c r="J1255" t="s">
        <v>204</v>
      </c>
      <c r="K1255" t="s">
        <v>204</v>
      </c>
      <c r="L1255" t="s">
        <v>204</v>
      </c>
      <c r="M1255" t="s">
        <v>204</v>
      </c>
      <c r="N1255" t="s">
        <v>204</v>
      </c>
      <c r="O1255" t="s">
        <v>204</v>
      </c>
      <c r="P1255" t="s">
        <v>204</v>
      </c>
      <c r="Q1255" s="80" t="s">
        <v>204</v>
      </c>
      <c r="R1255" s="79"/>
      <c r="T1255" t="s">
        <v>204</v>
      </c>
      <c r="U1255" t="s">
        <v>204</v>
      </c>
      <c r="V1255" t="s">
        <v>204</v>
      </c>
    </row>
    <row r="1256" spans="2:22">
      <c r="B1256" t="s">
        <v>204</v>
      </c>
      <c r="C1256" s="79" t="s">
        <v>204</v>
      </c>
      <c r="E1256" t="s">
        <v>204</v>
      </c>
      <c r="F1256" t="s">
        <v>204</v>
      </c>
      <c r="G1256" t="s">
        <v>204</v>
      </c>
      <c r="H1256" t="s">
        <v>204</v>
      </c>
      <c r="I1256" t="s">
        <v>204</v>
      </c>
      <c r="J1256" t="s">
        <v>204</v>
      </c>
      <c r="K1256" t="s">
        <v>204</v>
      </c>
      <c r="L1256" t="s">
        <v>204</v>
      </c>
      <c r="M1256" t="s">
        <v>204</v>
      </c>
      <c r="N1256" t="s">
        <v>204</v>
      </c>
      <c r="O1256" t="s">
        <v>204</v>
      </c>
      <c r="P1256" t="s">
        <v>204</v>
      </c>
      <c r="Q1256" s="80" t="s">
        <v>204</v>
      </c>
      <c r="R1256" s="79"/>
      <c r="T1256" t="s">
        <v>204</v>
      </c>
      <c r="U1256" t="s">
        <v>204</v>
      </c>
      <c r="V1256" t="s">
        <v>204</v>
      </c>
    </row>
    <row r="1257" spans="2:22">
      <c r="B1257" t="s">
        <v>204</v>
      </c>
      <c r="C1257" s="79" t="s">
        <v>204</v>
      </c>
      <c r="E1257" t="s">
        <v>204</v>
      </c>
      <c r="F1257" t="s">
        <v>204</v>
      </c>
      <c r="G1257" t="s">
        <v>204</v>
      </c>
      <c r="H1257" t="s">
        <v>204</v>
      </c>
      <c r="I1257" t="s">
        <v>204</v>
      </c>
      <c r="J1257" t="s">
        <v>204</v>
      </c>
      <c r="K1257" t="s">
        <v>204</v>
      </c>
      <c r="L1257" t="s">
        <v>204</v>
      </c>
      <c r="M1257" t="s">
        <v>204</v>
      </c>
      <c r="N1257" t="s">
        <v>204</v>
      </c>
      <c r="O1257" t="s">
        <v>204</v>
      </c>
      <c r="P1257" t="s">
        <v>204</v>
      </c>
      <c r="Q1257" s="80" t="s">
        <v>204</v>
      </c>
      <c r="R1257" s="79"/>
      <c r="T1257" t="s">
        <v>204</v>
      </c>
      <c r="U1257" t="s">
        <v>204</v>
      </c>
      <c r="V1257" t="s">
        <v>204</v>
      </c>
    </row>
    <row r="1258" spans="2:22">
      <c r="B1258" t="s">
        <v>204</v>
      </c>
      <c r="C1258" s="79" t="s">
        <v>204</v>
      </c>
      <c r="E1258" t="s">
        <v>204</v>
      </c>
      <c r="F1258" t="s">
        <v>204</v>
      </c>
      <c r="G1258" t="s">
        <v>204</v>
      </c>
      <c r="H1258" t="s">
        <v>204</v>
      </c>
      <c r="I1258" t="s">
        <v>204</v>
      </c>
      <c r="J1258" t="s">
        <v>204</v>
      </c>
      <c r="K1258" t="s">
        <v>204</v>
      </c>
      <c r="L1258" t="s">
        <v>204</v>
      </c>
      <c r="M1258" t="s">
        <v>204</v>
      </c>
      <c r="N1258" t="s">
        <v>204</v>
      </c>
      <c r="O1258" t="s">
        <v>204</v>
      </c>
      <c r="P1258" t="s">
        <v>204</v>
      </c>
      <c r="Q1258" s="80" t="s">
        <v>204</v>
      </c>
      <c r="R1258" s="79"/>
      <c r="T1258" t="s">
        <v>204</v>
      </c>
      <c r="U1258" t="s">
        <v>204</v>
      </c>
      <c r="V1258" t="s">
        <v>204</v>
      </c>
    </row>
    <row r="1259" spans="2:22">
      <c r="B1259" t="s">
        <v>204</v>
      </c>
      <c r="C1259" s="79" t="s">
        <v>204</v>
      </c>
      <c r="E1259" t="s">
        <v>204</v>
      </c>
      <c r="F1259" t="s">
        <v>204</v>
      </c>
      <c r="G1259" t="s">
        <v>204</v>
      </c>
      <c r="H1259" t="s">
        <v>204</v>
      </c>
      <c r="I1259" t="s">
        <v>204</v>
      </c>
      <c r="J1259" t="s">
        <v>204</v>
      </c>
      <c r="K1259" t="s">
        <v>204</v>
      </c>
      <c r="L1259" t="s">
        <v>204</v>
      </c>
      <c r="M1259" t="s">
        <v>204</v>
      </c>
      <c r="N1259" t="s">
        <v>204</v>
      </c>
      <c r="O1259" t="s">
        <v>204</v>
      </c>
      <c r="P1259" t="s">
        <v>204</v>
      </c>
      <c r="Q1259" s="80" t="s">
        <v>204</v>
      </c>
      <c r="R1259" s="79"/>
      <c r="T1259" t="s">
        <v>204</v>
      </c>
      <c r="U1259" t="s">
        <v>204</v>
      </c>
      <c r="V1259" t="s">
        <v>204</v>
      </c>
    </row>
    <row r="1260" spans="2:22">
      <c r="B1260" t="s">
        <v>204</v>
      </c>
      <c r="C1260" s="79" t="s">
        <v>204</v>
      </c>
      <c r="E1260" t="s">
        <v>204</v>
      </c>
      <c r="F1260" t="s">
        <v>204</v>
      </c>
      <c r="G1260" t="s">
        <v>204</v>
      </c>
      <c r="H1260" t="s">
        <v>204</v>
      </c>
      <c r="I1260" t="s">
        <v>204</v>
      </c>
      <c r="J1260" t="s">
        <v>204</v>
      </c>
      <c r="K1260" t="s">
        <v>204</v>
      </c>
      <c r="L1260" t="s">
        <v>204</v>
      </c>
      <c r="M1260" t="s">
        <v>204</v>
      </c>
      <c r="N1260" t="s">
        <v>204</v>
      </c>
      <c r="O1260" t="s">
        <v>204</v>
      </c>
      <c r="P1260" t="s">
        <v>204</v>
      </c>
      <c r="Q1260" s="80" t="s">
        <v>204</v>
      </c>
      <c r="R1260" s="79"/>
      <c r="T1260" t="s">
        <v>204</v>
      </c>
      <c r="U1260" t="s">
        <v>204</v>
      </c>
      <c r="V1260" t="s">
        <v>204</v>
      </c>
    </row>
    <row r="1261" spans="2:22">
      <c r="B1261" t="s">
        <v>204</v>
      </c>
      <c r="C1261" s="79" t="s">
        <v>204</v>
      </c>
      <c r="E1261" t="s">
        <v>204</v>
      </c>
      <c r="F1261" t="s">
        <v>204</v>
      </c>
      <c r="G1261" t="s">
        <v>204</v>
      </c>
      <c r="H1261" t="s">
        <v>204</v>
      </c>
      <c r="I1261" t="s">
        <v>204</v>
      </c>
      <c r="J1261" t="s">
        <v>204</v>
      </c>
      <c r="K1261" t="s">
        <v>204</v>
      </c>
      <c r="L1261" t="s">
        <v>204</v>
      </c>
      <c r="M1261" t="s">
        <v>204</v>
      </c>
      <c r="N1261" t="s">
        <v>204</v>
      </c>
      <c r="O1261" t="s">
        <v>204</v>
      </c>
      <c r="P1261" t="s">
        <v>204</v>
      </c>
      <c r="Q1261" s="80" t="s">
        <v>204</v>
      </c>
      <c r="R1261" s="79"/>
      <c r="T1261" t="s">
        <v>204</v>
      </c>
      <c r="U1261" t="s">
        <v>204</v>
      </c>
      <c r="V1261" t="s">
        <v>204</v>
      </c>
    </row>
    <row r="1262" spans="2:22">
      <c r="B1262" t="s">
        <v>204</v>
      </c>
      <c r="C1262" s="79" t="s">
        <v>204</v>
      </c>
      <c r="E1262" t="s">
        <v>204</v>
      </c>
      <c r="F1262" t="s">
        <v>204</v>
      </c>
      <c r="G1262" t="s">
        <v>204</v>
      </c>
      <c r="H1262" t="s">
        <v>204</v>
      </c>
      <c r="I1262" t="s">
        <v>204</v>
      </c>
      <c r="J1262" t="s">
        <v>204</v>
      </c>
      <c r="K1262" t="s">
        <v>204</v>
      </c>
      <c r="L1262" t="s">
        <v>204</v>
      </c>
      <c r="M1262" t="s">
        <v>204</v>
      </c>
      <c r="N1262" t="s">
        <v>204</v>
      </c>
      <c r="O1262" t="s">
        <v>204</v>
      </c>
      <c r="P1262" t="s">
        <v>204</v>
      </c>
      <c r="Q1262" s="80" t="s">
        <v>204</v>
      </c>
      <c r="R1262" s="79"/>
      <c r="T1262" t="s">
        <v>204</v>
      </c>
      <c r="U1262" t="s">
        <v>204</v>
      </c>
      <c r="V1262" t="s">
        <v>204</v>
      </c>
    </row>
    <row r="1263" spans="2:22">
      <c r="B1263" t="s">
        <v>204</v>
      </c>
      <c r="C1263" s="79" t="s">
        <v>204</v>
      </c>
      <c r="E1263" t="s">
        <v>204</v>
      </c>
      <c r="F1263" t="s">
        <v>204</v>
      </c>
      <c r="G1263" t="s">
        <v>204</v>
      </c>
      <c r="H1263" t="s">
        <v>204</v>
      </c>
      <c r="I1263" t="s">
        <v>204</v>
      </c>
      <c r="J1263" t="s">
        <v>204</v>
      </c>
      <c r="K1263" t="s">
        <v>204</v>
      </c>
      <c r="L1263" t="s">
        <v>204</v>
      </c>
      <c r="M1263" t="s">
        <v>204</v>
      </c>
      <c r="N1263" t="s">
        <v>204</v>
      </c>
      <c r="O1263" t="s">
        <v>204</v>
      </c>
      <c r="P1263" t="s">
        <v>204</v>
      </c>
      <c r="Q1263" s="80" t="s">
        <v>204</v>
      </c>
      <c r="R1263" s="79"/>
      <c r="T1263" t="s">
        <v>204</v>
      </c>
      <c r="U1263" t="s">
        <v>204</v>
      </c>
      <c r="V1263" t="s">
        <v>204</v>
      </c>
    </row>
    <row r="1264" spans="2:22">
      <c r="B1264" t="s">
        <v>204</v>
      </c>
      <c r="C1264" s="79" t="s">
        <v>204</v>
      </c>
      <c r="E1264" t="s">
        <v>204</v>
      </c>
      <c r="F1264" t="s">
        <v>204</v>
      </c>
      <c r="G1264" t="s">
        <v>204</v>
      </c>
      <c r="H1264" t="s">
        <v>204</v>
      </c>
      <c r="I1264" t="s">
        <v>204</v>
      </c>
      <c r="J1264" t="s">
        <v>204</v>
      </c>
      <c r="K1264" t="s">
        <v>204</v>
      </c>
      <c r="L1264" t="s">
        <v>204</v>
      </c>
      <c r="M1264" t="s">
        <v>204</v>
      </c>
      <c r="N1264" t="s">
        <v>204</v>
      </c>
      <c r="O1264" t="s">
        <v>204</v>
      </c>
      <c r="P1264" t="s">
        <v>204</v>
      </c>
      <c r="Q1264" s="80" t="s">
        <v>204</v>
      </c>
      <c r="R1264" s="79"/>
      <c r="T1264" t="s">
        <v>204</v>
      </c>
      <c r="U1264" t="s">
        <v>204</v>
      </c>
      <c r="V1264" t="s">
        <v>204</v>
      </c>
    </row>
    <row r="1265" spans="2:22">
      <c r="B1265" t="s">
        <v>204</v>
      </c>
      <c r="C1265" s="79" t="s">
        <v>204</v>
      </c>
      <c r="E1265" t="s">
        <v>204</v>
      </c>
      <c r="F1265" t="s">
        <v>204</v>
      </c>
      <c r="G1265" t="s">
        <v>204</v>
      </c>
      <c r="H1265" t="s">
        <v>204</v>
      </c>
      <c r="I1265" t="s">
        <v>204</v>
      </c>
      <c r="J1265" t="s">
        <v>204</v>
      </c>
      <c r="K1265" t="s">
        <v>204</v>
      </c>
      <c r="L1265" t="s">
        <v>204</v>
      </c>
      <c r="M1265" t="s">
        <v>204</v>
      </c>
      <c r="N1265" t="s">
        <v>204</v>
      </c>
      <c r="O1265" t="s">
        <v>204</v>
      </c>
      <c r="P1265" t="s">
        <v>204</v>
      </c>
      <c r="Q1265" s="80" t="s">
        <v>204</v>
      </c>
      <c r="R1265" s="79"/>
      <c r="T1265" t="s">
        <v>204</v>
      </c>
      <c r="U1265" t="s">
        <v>204</v>
      </c>
      <c r="V1265" t="s">
        <v>204</v>
      </c>
    </row>
    <row r="1266" spans="2:22">
      <c r="B1266" t="s">
        <v>204</v>
      </c>
      <c r="C1266" s="79" t="s">
        <v>204</v>
      </c>
      <c r="E1266" t="s">
        <v>204</v>
      </c>
      <c r="F1266" t="s">
        <v>204</v>
      </c>
      <c r="G1266" t="s">
        <v>204</v>
      </c>
      <c r="H1266" t="s">
        <v>204</v>
      </c>
      <c r="I1266" t="s">
        <v>204</v>
      </c>
      <c r="J1266" t="s">
        <v>204</v>
      </c>
      <c r="K1266" t="s">
        <v>204</v>
      </c>
      <c r="L1266" t="s">
        <v>204</v>
      </c>
      <c r="M1266" t="s">
        <v>204</v>
      </c>
      <c r="N1266" t="s">
        <v>204</v>
      </c>
      <c r="O1266" t="s">
        <v>204</v>
      </c>
      <c r="P1266" t="s">
        <v>204</v>
      </c>
      <c r="Q1266" s="80" t="s">
        <v>204</v>
      </c>
      <c r="R1266" s="79"/>
      <c r="T1266" t="s">
        <v>204</v>
      </c>
      <c r="U1266" t="s">
        <v>204</v>
      </c>
      <c r="V1266" t="s">
        <v>204</v>
      </c>
    </row>
    <row r="1267" spans="2:22">
      <c r="B1267" t="s">
        <v>204</v>
      </c>
      <c r="C1267" s="79" t="s">
        <v>204</v>
      </c>
      <c r="E1267" t="s">
        <v>204</v>
      </c>
      <c r="F1267" t="s">
        <v>204</v>
      </c>
      <c r="G1267" t="s">
        <v>204</v>
      </c>
      <c r="H1267" t="s">
        <v>204</v>
      </c>
      <c r="I1267" t="s">
        <v>204</v>
      </c>
      <c r="J1267" t="s">
        <v>204</v>
      </c>
      <c r="K1267" t="s">
        <v>204</v>
      </c>
      <c r="L1267" t="s">
        <v>204</v>
      </c>
      <c r="M1267" t="s">
        <v>204</v>
      </c>
      <c r="N1267" t="s">
        <v>204</v>
      </c>
      <c r="O1267" t="s">
        <v>204</v>
      </c>
      <c r="P1267" t="s">
        <v>204</v>
      </c>
      <c r="Q1267" s="80" t="s">
        <v>204</v>
      </c>
      <c r="R1267" s="79"/>
      <c r="T1267" t="s">
        <v>204</v>
      </c>
      <c r="U1267" t="s">
        <v>204</v>
      </c>
      <c r="V1267" t="s">
        <v>204</v>
      </c>
    </row>
    <row r="1268" spans="2:22">
      <c r="B1268" t="s">
        <v>204</v>
      </c>
      <c r="C1268" s="79" t="s">
        <v>204</v>
      </c>
      <c r="E1268" t="s">
        <v>204</v>
      </c>
      <c r="F1268" t="s">
        <v>204</v>
      </c>
      <c r="G1268" t="s">
        <v>204</v>
      </c>
      <c r="H1268" t="s">
        <v>204</v>
      </c>
      <c r="I1268" t="s">
        <v>204</v>
      </c>
      <c r="J1268" t="s">
        <v>204</v>
      </c>
      <c r="K1268" t="s">
        <v>204</v>
      </c>
      <c r="L1268" t="s">
        <v>204</v>
      </c>
      <c r="M1268" t="s">
        <v>204</v>
      </c>
      <c r="N1268" t="s">
        <v>204</v>
      </c>
      <c r="O1268" t="s">
        <v>204</v>
      </c>
      <c r="P1268" t="s">
        <v>204</v>
      </c>
      <c r="Q1268" s="80" t="s">
        <v>204</v>
      </c>
      <c r="R1268" s="79"/>
      <c r="T1268" t="s">
        <v>204</v>
      </c>
      <c r="U1268" t="s">
        <v>204</v>
      </c>
      <c r="V1268" t="s">
        <v>204</v>
      </c>
    </row>
    <row r="1269" spans="2:22">
      <c r="B1269" t="s">
        <v>204</v>
      </c>
      <c r="C1269" s="79" t="s">
        <v>204</v>
      </c>
      <c r="E1269" t="s">
        <v>204</v>
      </c>
      <c r="F1269" t="s">
        <v>204</v>
      </c>
      <c r="G1269" t="s">
        <v>204</v>
      </c>
      <c r="H1269" t="s">
        <v>204</v>
      </c>
      <c r="I1269" t="s">
        <v>204</v>
      </c>
      <c r="J1269" t="s">
        <v>204</v>
      </c>
      <c r="K1269" t="s">
        <v>204</v>
      </c>
      <c r="L1269" t="s">
        <v>204</v>
      </c>
      <c r="M1269" t="s">
        <v>204</v>
      </c>
      <c r="N1269" t="s">
        <v>204</v>
      </c>
      <c r="O1269" t="s">
        <v>204</v>
      </c>
      <c r="P1269" t="s">
        <v>204</v>
      </c>
      <c r="Q1269" s="80" t="s">
        <v>204</v>
      </c>
      <c r="R1269" s="79"/>
      <c r="T1269" t="s">
        <v>204</v>
      </c>
      <c r="U1269" t="s">
        <v>204</v>
      </c>
      <c r="V1269" t="s">
        <v>204</v>
      </c>
    </row>
    <row r="1270" spans="2:22">
      <c r="B1270" t="s">
        <v>204</v>
      </c>
      <c r="C1270" s="79" t="s">
        <v>204</v>
      </c>
      <c r="E1270" t="s">
        <v>204</v>
      </c>
      <c r="F1270" t="s">
        <v>204</v>
      </c>
      <c r="G1270" t="s">
        <v>204</v>
      </c>
      <c r="H1270" t="s">
        <v>204</v>
      </c>
      <c r="I1270" t="s">
        <v>204</v>
      </c>
      <c r="J1270" t="s">
        <v>204</v>
      </c>
      <c r="K1270" t="s">
        <v>204</v>
      </c>
      <c r="L1270" t="s">
        <v>204</v>
      </c>
      <c r="M1270" t="s">
        <v>204</v>
      </c>
      <c r="N1270" t="s">
        <v>204</v>
      </c>
      <c r="O1270" t="s">
        <v>204</v>
      </c>
      <c r="P1270" t="s">
        <v>204</v>
      </c>
      <c r="Q1270" s="80" t="s">
        <v>204</v>
      </c>
      <c r="R1270" s="79"/>
      <c r="T1270" t="s">
        <v>204</v>
      </c>
      <c r="U1270" t="s">
        <v>204</v>
      </c>
      <c r="V1270" t="s">
        <v>204</v>
      </c>
    </row>
    <row r="1271" spans="2:22">
      <c r="B1271" t="s">
        <v>204</v>
      </c>
      <c r="C1271" s="79" t="s">
        <v>204</v>
      </c>
      <c r="E1271" t="s">
        <v>204</v>
      </c>
      <c r="F1271" t="s">
        <v>204</v>
      </c>
      <c r="G1271" t="s">
        <v>204</v>
      </c>
      <c r="H1271" t="s">
        <v>204</v>
      </c>
      <c r="I1271" t="s">
        <v>204</v>
      </c>
      <c r="J1271" t="s">
        <v>204</v>
      </c>
      <c r="K1271" t="s">
        <v>204</v>
      </c>
      <c r="L1271" t="s">
        <v>204</v>
      </c>
      <c r="M1271" t="s">
        <v>204</v>
      </c>
      <c r="N1271" t="s">
        <v>204</v>
      </c>
      <c r="O1271" t="s">
        <v>204</v>
      </c>
      <c r="P1271" t="s">
        <v>204</v>
      </c>
      <c r="Q1271" s="80" t="s">
        <v>204</v>
      </c>
      <c r="R1271" s="79"/>
      <c r="T1271" t="s">
        <v>204</v>
      </c>
      <c r="U1271" t="s">
        <v>204</v>
      </c>
      <c r="V1271" t="s">
        <v>204</v>
      </c>
    </row>
    <row r="1272" spans="2:22">
      <c r="B1272" t="s">
        <v>204</v>
      </c>
      <c r="C1272" s="79" t="s">
        <v>204</v>
      </c>
      <c r="E1272" t="s">
        <v>204</v>
      </c>
      <c r="F1272" t="s">
        <v>204</v>
      </c>
      <c r="G1272" t="s">
        <v>204</v>
      </c>
      <c r="H1272" t="s">
        <v>204</v>
      </c>
      <c r="I1272" t="s">
        <v>204</v>
      </c>
      <c r="J1272" t="s">
        <v>204</v>
      </c>
      <c r="K1272" t="s">
        <v>204</v>
      </c>
      <c r="L1272" t="s">
        <v>204</v>
      </c>
      <c r="M1272" t="s">
        <v>204</v>
      </c>
      <c r="N1272" t="s">
        <v>204</v>
      </c>
      <c r="O1272" t="s">
        <v>204</v>
      </c>
      <c r="P1272" t="s">
        <v>204</v>
      </c>
      <c r="Q1272" s="80" t="s">
        <v>204</v>
      </c>
      <c r="R1272" s="79"/>
      <c r="T1272" t="s">
        <v>204</v>
      </c>
      <c r="U1272" t="s">
        <v>204</v>
      </c>
      <c r="V1272" t="s">
        <v>204</v>
      </c>
    </row>
    <row r="1273" spans="2:22">
      <c r="B1273" t="s">
        <v>204</v>
      </c>
      <c r="C1273" s="79" t="s">
        <v>204</v>
      </c>
      <c r="E1273" t="s">
        <v>204</v>
      </c>
      <c r="F1273" t="s">
        <v>204</v>
      </c>
      <c r="G1273" t="s">
        <v>204</v>
      </c>
      <c r="H1273" t="s">
        <v>204</v>
      </c>
      <c r="I1273" t="s">
        <v>204</v>
      </c>
      <c r="J1273" t="s">
        <v>204</v>
      </c>
      <c r="K1273" t="s">
        <v>204</v>
      </c>
      <c r="L1273" t="s">
        <v>204</v>
      </c>
      <c r="M1273" t="s">
        <v>204</v>
      </c>
      <c r="N1273" t="s">
        <v>204</v>
      </c>
      <c r="O1273" t="s">
        <v>204</v>
      </c>
      <c r="P1273" t="s">
        <v>204</v>
      </c>
      <c r="Q1273" s="80" t="s">
        <v>204</v>
      </c>
      <c r="R1273" s="79"/>
      <c r="T1273" t="s">
        <v>204</v>
      </c>
      <c r="U1273" t="s">
        <v>204</v>
      </c>
      <c r="V1273" t="s">
        <v>204</v>
      </c>
    </row>
    <row r="1274" spans="2:22">
      <c r="B1274" t="s">
        <v>204</v>
      </c>
      <c r="C1274" s="79" t="s">
        <v>204</v>
      </c>
      <c r="E1274" t="s">
        <v>204</v>
      </c>
      <c r="F1274" t="s">
        <v>204</v>
      </c>
      <c r="G1274" t="s">
        <v>204</v>
      </c>
      <c r="H1274" t="s">
        <v>204</v>
      </c>
      <c r="I1274" t="s">
        <v>204</v>
      </c>
      <c r="J1274" t="s">
        <v>204</v>
      </c>
      <c r="K1274" t="s">
        <v>204</v>
      </c>
      <c r="L1274" t="s">
        <v>204</v>
      </c>
      <c r="M1274" t="s">
        <v>204</v>
      </c>
      <c r="N1274" t="s">
        <v>204</v>
      </c>
      <c r="O1274" t="s">
        <v>204</v>
      </c>
      <c r="P1274" t="s">
        <v>204</v>
      </c>
      <c r="Q1274" s="80" t="s">
        <v>204</v>
      </c>
      <c r="R1274" s="79"/>
      <c r="T1274" t="s">
        <v>204</v>
      </c>
      <c r="U1274" t="s">
        <v>204</v>
      </c>
      <c r="V1274" t="s">
        <v>204</v>
      </c>
    </row>
    <row r="1275" spans="2:22">
      <c r="B1275" t="s">
        <v>204</v>
      </c>
      <c r="C1275" s="79" t="s">
        <v>204</v>
      </c>
      <c r="E1275" t="s">
        <v>204</v>
      </c>
      <c r="F1275" t="s">
        <v>204</v>
      </c>
      <c r="G1275" t="s">
        <v>204</v>
      </c>
      <c r="H1275" t="s">
        <v>204</v>
      </c>
      <c r="I1275" t="s">
        <v>204</v>
      </c>
      <c r="J1275" t="s">
        <v>204</v>
      </c>
      <c r="K1275" t="s">
        <v>204</v>
      </c>
      <c r="L1275" t="s">
        <v>204</v>
      </c>
      <c r="M1275" t="s">
        <v>204</v>
      </c>
      <c r="N1275" t="s">
        <v>204</v>
      </c>
      <c r="O1275" t="s">
        <v>204</v>
      </c>
      <c r="P1275" t="s">
        <v>204</v>
      </c>
      <c r="Q1275" s="80" t="s">
        <v>204</v>
      </c>
      <c r="R1275" s="79"/>
      <c r="T1275" t="s">
        <v>204</v>
      </c>
      <c r="U1275" t="s">
        <v>204</v>
      </c>
      <c r="V1275" t="s">
        <v>204</v>
      </c>
    </row>
    <row r="1276" spans="2:22">
      <c r="B1276" t="s">
        <v>204</v>
      </c>
      <c r="C1276" s="79" t="s">
        <v>204</v>
      </c>
      <c r="E1276" t="s">
        <v>204</v>
      </c>
      <c r="F1276" t="s">
        <v>204</v>
      </c>
      <c r="G1276" t="s">
        <v>204</v>
      </c>
      <c r="H1276" t="s">
        <v>204</v>
      </c>
      <c r="I1276" t="s">
        <v>204</v>
      </c>
      <c r="J1276" t="s">
        <v>204</v>
      </c>
      <c r="K1276" t="s">
        <v>204</v>
      </c>
      <c r="L1276" t="s">
        <v>204</v>
      </c>
      <c r="M1276" t="s">
        <v>204</v>
      </c>
      <c r="N1276" t="s">
        <v>204</v>
      </c>
      <c r="O1276" t="s">
        <v>204</v>
      </c>
      <c r="P1276" t="s">
        <v>204</v>
      </c>
      <c r="Q1276" s="80" t="s">
        <v>204</v>
      </c>
      <c r="R1276" s="79"/>
      <c r="T1276" t="s">
        <v>204</v>
      </c>
      <c r="U1276" t="s">
        <v>204</v>
      </c>
      <c r="V1276" t="s">
        <v>204</v>
      </c>
    </row>
    <row r="1277" spans="2:22">
      <c r="B1277" t="s">
        <v>204</v>
      </c>
      <c r="C1277" s="79" t="s">
        <v>204</v>
      </c>
      <c r="E1277" t="s">
        <v>204</v>
      </c>
      <c r="F1277" t="s">
        <v>204</v>
      </c>
      <c r="G1277" t="s">
        <v>204</v>
      </c>
      <c r="H1277" t="s">
        <v>204</v>
      </c>
      <c r="I1277" t="s">
        <v>204</v>
      </c>
      <c r="J1277" t="s">
        <v>204</v>
      </c>
      <c r="K1277" t="s">
        <v>204</v>
      </c>
      <c r="L1277" t="s">
        <v>204</v>
      </c>
      <c r="M1277" t="s">
        <v>204</v>
      </c>
      <c r="N1277" t="s">
        <v>204</v>
      </c>
      <c r="O1277" t="s">
        <v>204</v>
      </c>
      <c r="P1277" t="s">
        <v>204</v>
      </c>
      <c r="Q1277" s="80" t="s">
        <v>204</v>
      </c>
      <c r="R1277" s="79"/>
      <c r="T1277" t="s">
        <v>204</v>
      </c>
      <c r="U1277" t="s">
        <v>204</v>
      </c>
      <c r="V1277" t="s">
        <v>204</v>
      </c>
    </row>
    <row r="1278" spans="2:22">
      <c r="B1278" t="s">
        <v>204</v>
      </c>
      <c r="C1278" s="79" t="s">
        <v>204</v>
      </c>
      <c r="E1278" t="s">
        <v>204</v>
      </c>
      <c r="F1278" t="s">
        <v>204</v>
      </c>
      <c r="G1278" t="s">
        <v>204</v>
      </c>
      <c r="H1278" t="s">
        <v>204</v>
      </c>
      <c r="I1278" t="s">
        <v>204</v>
      </c>
      <c r="J1278" t="s">
        <v>204</v>
      </c>
      <c r="K1278" t="s">
        <v>204</v>
      </c>
      <c r="L1278" t="s">
        <v>204</v>
      </c>
      <c r="M1278" t="s">
        <v>204</v>
      </c>
      <c r="N1278" t="s">
        <v>204</v>
      </c>
      <c r="O1278" t="s">
        <v>204</v>
      </c>
      <c r="P1278" t="s">
        <v>204</v>
      </c>
      <c r="Q1278" s="80" t="s">
        <v>204</v>
      </c>
      <c r="R1278" s="79"/>
      <c r="T1278" t="s">
        <v>204</v>
      </c>
      <c r="U1278" t="s">
        <v>204</v>
      </c>
      <c r="V1278" t="s">
        <v>204</v>
      </c>
    </row>
    <row r="1279" spans="2:22">
      <c r="B1279" t="s">
        <v>204</v>
      </c>
      <c r="C1279" s="79" t="s">
        <v>204</v>
      </c>
      <c r="E1279" t="s">
        <v>204</v>
      </c>
      <c r="F1279" t="s">
        <v>204</v>
      </c>
      <c r="G1279" t="s">
        <v>204</v>
      </c>
      <c r="H1279" t="s">
        <v>204</v>
      </c>
      <c r="I1279" t="s">
        <v>204</v>
      </c>
      <c r="J1279" t="s">
        <v>204</v>
      </c>
      <c r="K1279" t="s">
        <v>204</v>
      </c>
      <c r="L1279" t="s">
        <v>204</v>
      </c>
      <c r="M1279" t="s">
        <v>204</v>
      </c>
      <c r="N1279" t="s">
        <v>204</v>
      </c>
      <c r="O1279" t="s">
        <v>204</v>
      </c>
      <c r="P1279" t="s">
        <v>204</v>
      </c>
      <c r="Q1279" s="80" t="s">
        <v>204</v>
      </c>
      <c r="R1279" s="79"/>
      <c r="T1279" t="s">
        <v>204</v>
      </c>
      <c r="U1279" t="s">
        <v>204</v>
      </c>
      <c r="V1279" t="s">
        <v>204</v>
      </c>
    </row>
    <row r="1280" spans="2:22">
      <c r="B1280" t="s">
        <v>204</v>
      </c>
      <c r="C1280" s="79" t="s">
        <v>204</v>
      </c>
      <c r="E1280" t="s">
        <v>204</v>
      </c>
      <c r="F1280" t="s">
        <v>204</v>
      </c>
      <c r="G1280" t="s">
        <v>204</v>
      </c>
      <c r="H1280" t="s">
        <v>204</v>
      </c>
      <c r="I1280" t="s">
        <v>204</v>
      </c>
      <c r="J1280" t="s">
        <v>204</v>
      </c>
      <c r="K1280" t="s">
        <v>204</v>
      </c>
      <c r="L1280" t="s">
        <v>204</v>
      </c>
      <c r="M1280" t="s">
        <v>204</v>
      </c>
      <c r="N1280" t="s">
        <v>204</v>
      </c>
      <c r="O1280" t="s">
        <v>204</v>
      </c>
      <c r="P1280" t="s">
        <v>204</v>
      </c>
      <c r="Q1280" s="80" t="s">
        <v>204</v>
      </c>
      <c r="R1280" s="79"/>
      <c r="T1280" t="s">
        <v>204</v>
      </c>
      <c r="U1280" t="s">
        <v>204</v>
      </c>
      <c r="V1280" t="s">
        <v>204</v>
      </c>
    </row>
    <row r="1281" spans="2:22">
      <c r="B1281" t="s">
        <v>204</v>
      </c>
      <c r="C1281" s="79" t="s">
        <v>204</v>
      </c>
      <c r="E1281" t="s">
        <v>204</v>
      </c>
      <c r="F1281" t="s">
        <v>204</v>
      </c>
      <c r="G1281" t="s">
        <v>204</v>
      </c>
      <c r="H1281" t="s">
        <v>204</v>
      </c>
      <c r="I1281" t="s">
        <v>204</v>
      </c>
      <c r="J1281" t="s">
        <v>204</v>
      </c>
      <c r="K1281" t="s">
        <v>204</v>
      </c>
      <c r="L1281" t="s">
        <v>204</v>
      </c>
      <c r="M1281" t="s">
        <v>204</v>
      </c>
      <c r="N1281" t="s">
        <v>204</v>
      </c>
      <c r="O1281" t="s">
        <v>204</v>
      </c>
      <c r="P1281" t="s">
        <v>204</v>
      </c>
      <c r="Q1281" s="80" t="s">
        <v>204</v>
      </c>
      <c r="R1281" s="79"/>
      <c r="T1281" t="s">
        <v>204</v>
      </c>
      <c r="U1281" t="s">
        <v>204</v>
      </c>
      <c r="V1281" t="s">
        <v>204</v>
      </c>
    </row>
    <row r="1282" spans="2:22">
      <c r="B1282" t="s">
        <v>204</v>
      </c>
      <c r="C1282" s="79" t="s">
        <v>204</v>
      </c>
      <c r="E1282" t="s">
        <v>204</v>
      </c>
      <c r="F1282" t="s">
        <v>204</v>
      </c>
      <c r="G1282" t="s">
        <v>204</v>
      </c>
      <c r="H1282" t="s">
        <v>204</v>
      </c>
      <c r="I1282" t="s">
        <v>204</v>
      </c>
      <c r="J1282" t="s">
        <v>204</v>
      </c>
      <c r="K1282" t="s">
        <v>204</v>
      </c>
      <c r="L1282" t="s">
        <v>204</v>
      </c>
      <c r="M1282" t="s">
        <v>204</v>
      </c>
      <c r="N1282" t="s">
        <v>204</v>
      </c>
      <c r="O1282" t="s">
        <v>204</v>
      </c>
      <c r="P1282" t="s">
        <v>204</v>
      </c>
      <c r="Q1282" s="80" t="s">
        <v>204</v>
      </c>
      <c r="R1282" s="79"/>
      <c r="T1282" t="s">
        <v>204</v>
      </c>
      <c r="U1282" t="s">
        <v>204</v>
      </c>
      <c r="V1282" t="s">
        <v>204</v>
      </c>
    </row>
    <row r="1283" spans="2:22">
      <c r="B1283" t="s">
        <v>204</v>
      </c>
      <c r="C1283" s="79" t="s">
        <v>204</v>
      </c>
      <c r="E1283" t="s">
        <v>204</v>
      </c>
      <c r="F1283" t="s">
        <v>204</v>
      </c>
      <c r="G1283" t="s">
        <v>204</v>
      </c>
      <c r="H1283" t="s">
        <v>204</v>
      </c>
      <c r="I1283" t="s">
        <v>204</v>
      </c>
      <c r="J1283" t="s">
        <v>204</v>
      </c>
      <c r="K1283" t="s">
        <v>204</v>
      </c>
      <c r="L1283" t="s">
        <v>204</v>
      </c>
      <c r="M1283" t="s">
        <v>204</v>
      </c>
      <c r="N1283" t="s">
        <v>204</v>
      </c>
      <c r="O1283" t="s">
        <v>204</v>
      </c>
      <c r="P1283" t="s">
        <v>204</v>
      </c>
      <c r="Q1283" s="80" t="s">
        <v>204</v>
      </c>
      <c r="R1283" s="79"/>
      <c r="T1283" t="s">
        <v>204</v>
      </c>
      <c r="U1283" t="s">
        <v>204</v>
      </c>
      <c r="V1283" t="s">
        <v>204</v>
      </c>
    </row>
    <row r="1284" spans="2:22">
      <c r="B1284" t="s">
        <v>204</v>
      </c>
      <c r="C1284" s="79" t="s">
        <v>204</v>
      </c>
      <c r="E1284" t="s">
        <v>204</v>
      </c>
      <c r="F1284" t="s">
        <v>204</v>
      </c>
      <c r="G1284" t="s">
        <v>204</v>
      </c>
      <c r="H1284" t="s">
        <v>204</v>
      </c>
      <c r="I1284" t="s">
        <v>204</v>
      </c>
      <c r="J1284" t="s">
        <v>204</v>
      </c>
      <c r="K1284" t="s">
        <v>204</v>
      </c>
      <c r="L1284" t="s">
        <v>204</v>
      </c>
      <c r="M1284" t="s">
        <v>204</v>
      </c>
      <c r="N1284" t="s">
        <v>204</v>
      </c>
      <c r="O1284" t="s">
        <v>204</v>
      </c>
      <c r="P1284" t="s">
        <v>204</v>
      </c>
      <c r="Q1284" s="80" t="s">
        <v>204</v>
      </c>
      <c r="R1284" s="79"/>
      <c r="T1284" t="s">
        <v>204</v>
      </c>
      <c r="U1284" t="s">
        <v>204</v>
      </c>
      <c r="V1284" t="s">
        <v>204</v>
      </c>
    </row>
    <row r="1285" spans="2:22">
      <c r="B1285" t="s">
        <v>204</v>
      </c>
      <c r="C1285" s="79" t="s">
        <v>204</v>
      </c>
      <c r="E1285" t="s">
        <v>204</v>
      </c>
      <c r="F1285" t="s">
        <v>204</v>
      </c>
      <c r="G1285" t="s">
        <v>204</v>
      </c>
      <c r="H1285" t="s">
        <v>204</v>
      </c>
      <c r="I1285" t="s">
        <v>204</v>
      </c>
      <c r="J1285" t="s">
        <v>204</v>
      </c>
      <c r="K1285" t="s">
        <v>204</v>
      </c>
      <c r="L1285" t="s">
        <v>204</v>
      </c>
      <c r="M1285" t="s">
        <v>204</v>
      </c>
      <c r="N1285" t="s">
        <v>204</v>
      </c>
      <c r="O1285" t="s">
        <v>204</v>
      </c>
      <c r="P1285" t="s">
        <v>204</v>
      </c>
      <c r="Q1285" s="80" t="s">
        <v>204</v>
      </c>
      <c r="R1285" s="79"/>
      <c r="T1285" t="s">
        <v>204</v>
      </c>
      <c r="U1285" t="s">
        <v>204</v>
      </c>
      <c r="V1285" t="s">
        <v>204</v>
      </c>
    </row>
    <row r="1286" spans="2:22">
      <c r="B1286" t="s">
        <v>204</v>
      </c>
      <c r="C1286" s="79" t="s">
        <v>204</v>
      </c>
      <c r="E1286" t="s">
        <v>204</v>
      </c>
      <c r="F1286" t="s">
        <v>204</v>
      </c>
      <c r="G1286" t="s">
        <v>204</v>
      </c>
      <c r="H1286" t="s">
        <v>204</v>
      </c>
      <c r="I1286" t="s">
        <v>204</v>
      </c>
      <c r="J1286" t="s">
        <v>204</v>
      </c>
      <c r="K1286" t="s">
        <v>204</v>
      </c>
      <c r="L1286" t="s">
        <v>204</v>
      </c>
      <c r="M1286" t="s">
        <v>204</v>
      </c>
      <c r="N1286" t="s">
        <v>204</v>
      </c>
      <c r="O1286" t="s">
        <v>204</v>
      </c>
      <c r="P1286" t="s">
        <v>204</v>
      </c>
      <c r="Q1286" s="80" t="s">
        <v>204</v>
      </c>
      <c r="R1286" s="79"/>
      <c r="T1286" t="s">
        <v>204</v>
      </c>
      <c r="U1286" t="s">
        <v>204</v>
      </c>
      <c r="V1286" t="s">
        <v>204</v>
      </c>
    </row>
    <row r="1287" spans="2:22">
      <c r="B1287" t="s">
        <v>204</v>
      </c>
      <c r="C1287" s="79" t="s">
        <v>204</v>
      </c>
      <c r="E1287" t="s">
        <v>204</v>
      </c>
      <c r="F1287" t="s">
        <v>204</v>
      </c>
      <c r="G1287" t="s">
        <v>204</v>
      </c>
      <c r="H1287" t="s">
        <v>204</v>
      </c>
      <c r="I1287" t="s">
        <v>204</v>
      </c>
      <c r="J1287" t="s">
        <v>204</v>
      </c>
      <c r="K1287" t="s">
        <v>204</v>
      </c>
      <c r="L1287" t="s">
        <v>204</v>
      </c>
      <c r="M1287" t="s">
        <v>204</v>
      </c>
      <c r="N1287" t="s">
        <v>204</v>
      </c>
      <c r="O1287" t="s">
        <v>204</v>
      </c>
      <c r="P1287" t="s">
        <v>204</v>
      </c>
      <c r="Q1287" s="80" t="s">
        <v>204</v>
      </c>
      <c r="R1287" s="79"/>
      <c r="T1287" t="s">
        <v>204</v>
      </c>
      <c r="U1287" t="s">
        <v>204</v>
      </c>
      <c r="V1287" t="s">
        <v>204</v>
      </c>
    </row>
    <row r="1288" spans="2:22">
      <c r="B1288" t="s">
        <v>204</v>
      </c>
      <c r="C1288" s="79" t="s">
        <v>204</v>
      </c>
      <c r="E1288" t="s">
        <v>204</v>
      </c>
      <c r="F1288" t="s">
        <v>204</v>
      </c>
      <c r="G1288" t="s">
        <v>204</v>
      </c>
      <c r="H1288" t="s">
        <v>204</v>
      </c>
      <c r="I1288" t="s">
        <v>204</v>
      </c>
      <c r="J1288" t="s">
        <v>204</v>
      </c>
      <c r="K1288" t="s">
        <v>204</v>
      </c>
      <c r="L1288" t="s">
        <v>204</v>
      </c>
      <c r="M1288" t="s">
        <v>204</v>
      </c>
      <c r="N1288" t="s">
        <v>204</v>
      </c>
      <c r="O1288" t="s">
        <v>204</v>
      </c>
      <c r="P1288" t="s">
        <v>204</v>
      </c>
      <c r="Q1288" s="80" t="s">
        <v>204</v>
      </c>
      <c r="R1288" s="79"/>
      <c r="T1288" t="s">
        <v>204</v>
      </c>
      <c r="U1288" t="s">
        <v>204</v>
      </c>
      <c r="V1288" t="s">
        <v>204</v>
      </c>
    </row>
    <row r="1289" spans="2:22">
      <c r="B1289" t="s">
        <v>204</v>
      </c>
      <c r="C1289" s="79" t="s">
        <v>204</v>
      </c>
      <c r="E1289" t="s">
        <v>204</v>
      </c>
      <c r="F1289" t="s">
        <v>204</v>
      </c>
      <c r="G1289" t="s">
        <v>204</v>
      </c>
      <c r="H1289" t="s">
        <v>204</v>
      </c>
      <c r="I1289" t="s">
        <v>204</v>
      </c>
      <c r="J1289" t="s">
        <v>204</v>
      </c>
      <c r="K1289" t="s">
        <v>204</v>
      </c>
      <c r="L1289" t="s">
        <v>204</v>
      </c>
      <c r="M1289" t="s">
        <v>204</v>
      </c>
      <c r="N1289" t="s">
        <v>204</v>
      </c>
      <c r="O1289" t="s">
        <v>204</v>
      </c>
      <c r="P1289" t="s">
        <v>204</v>
      </c>
      <c r="Q1289" s="80" t="s">
        <v>204</v>
      </c>
      <c r="R1289" s="79"/>
      <c r="T1289" t="s">
        <v>204</v>
      </c>
      <c r="U1289" t="s">
        <v>204</v>
      </c>
      <c r="V1289" t="s">
        <v>204</v>
      </c>
    </row>
    <row r="1290" spans="2:22">
      <c r="B1290" t="s">
        <v>204</v>
      </c>
      <c r="C1290" s="79" t="s">
        <v>204</v>
      </c>
      <c r="E1290" t="s">
        <v>204</v>
      </c>
      <c r="F1290" t="s">
        <v>204</v>
      </c>
      <c r="G1290" t="s">
        <v>204</v>
      </c>
      <c r="H1290" t="s">
        <v>204</v>
      </c>
      <c r="I1290" t="s">
        <v>204</v>
      </c>
      <c r="J1290" t="s">
        <v>204</v>
      </c>
      <c r="K1290" t="s">
        <v>204</v>
      </c>
      <c r="L1290" t="s">
        <v>204</v>
      </c>
      <c r="M1290" t="s">
        <v>204</v>
      </c>
      <c r="N1290" t="s">
        <v>204</v>
      </c>
      <c r="O1290" t="s">
        <v>204</v>
      </c>
      <c r="P1290" t="s">
        <v>204</v>
      </c>
      <c r="Q1290" s="80" t="s">
        <v>204</v>
      </c>
      <c r="R1290" s="79"/>
      <c r="T1290" t="s">
        <v>204</v>
      </c>
      <c r="U1290" t="s">
        <v>204</v>
      </c>
      <c r="V1290" t="s">
        <v>204</v>
      </c>
    </row>
    <row r="1291" spans="2:22">
      <c r="B1291" t="s">
        <v>204</v>
      </c>
      <c r="C1291" s="79" t="s">
        <v>204</v>
      </c>
      <c r="E1291" t="s">
        <v>204</v>
      </c>
      <c r="F1291" t="s">
        <v>204</v>
      </c>
      <c r="G1291" t="s">
        <v>204</v>
      </c>
      <c r="H1291" t="s">
        <v>204</v>
      </c>
      <c r="I1291" t="s">
        <v>204</v>
      </c>
      <c r="J1291" t="s">
        <v>204</v>
      </c>
      <c r="K1291" t="s">
        <v>204</v>
      </c>
      <c r="L1291" t="s">
        <v>204</v>
      </c>
      <c r="M1291" t="s">
        <v>204</v>
      </c>
      <c r="N1291" t="s">
        <v>204</v>
      </c>
      <c r="O1291" t="s">
        <v>204</v>
      </c>
      <c r="P1291" t="s">
        <v>204</v>
      </c>
      <c r="Q1291" s="80" t="s">
        <v>204</v>
      </c>
      <c r="R1291" s="79"/>
      <c r="T1291" t="s">
        <v>204</v>
      </c>
      <c r="U1291" t="s">
        <v>204</v>
      </c>
      <c r="V1291" t="s">
        <v>204</v>
      </c>
    </row>
    <row r="1292" spans="2:22">
      <c r="B1292" t="s">
        <v>204</v>
      </c>
      <c r="C1292" s="79" t="s">
        <v>204</v>
      </c>
      <c r="E1292" t="s">
        <v>204</v>
      </c>
      <c r="F1292" t="s">
        <v>204</v>
      </c>
      <c r="G1292" t="s">
        <v>204</v>
      </c>
      <c r="H1292" t="s">
        <v>204</v>
      </c>
      <c r="I1292" t="s">
        <v>204</v>
      </c>
      <c r="J1292" t="s">
        <v>204</v>
      </c>
      <c r="K1292" t="s">
        <v>204</v>
      </c>
      <c r="L1292" t="s">
        <v>204</v>
      </c>
      <c r="M1292" t="s">
        <v>204</v>
      </c>
      <c r="N1292" t="s">
        <v>204</v>
      </c>
      <c r="O1292" t="s">
        <v>204</v>
      </c>
      <c r="P1292" t="s">
        <v>204</v>
      </c>
      <c r="Q1292" s="80" t="s">
        <v>204</v>
      </c>
      <c r="R1292" s="79"/>
      <c r="T1292" t="s">
        <v>204</v>
      </c>
      <c r="U1292" t="s">
        <v>204</v>
      </c>
      <c r="V1292" t="s">
        <v>204</v>
      </c>
    </row>
    <row r="1293" spans="2:22">
      <c r="B1293" t="s">
        <v>204</v>
      </c>
      <c r="C1293" s="79" t="s">
        <v>204</v>
      </c>
      <c r="E1293" t="s">
        <v>204</v>
      </c>
      <c r="F1293" t="s">
        <v>204</v>
      </c>
      <c r="G1293" t="s">
        <v>204</v>
      </c>
      <c r="H1293" t="s">
        <v>204</v>
      </c>
      <c r="I1293" t="s">
        <v>204</v>
      </c>
      <c r="J1293" t="s">
        <v>204</v>
      </c>
      <c r="K1293" t="s">
        <v>204</v>
      </c>
      <c r="L1293" t="s">
        <v>204</v>
      </c>
      <c r="M1293" t="s">
        <v>204</v>
      </c>
      <c r="N1293" t="s">
        <v>204</v>
      </c>
      <c r="O1293" t="s">
        <v>204</v>
      </c>
      <c r="P1293" t="s">
        <v>204</v>
      </c>
      <c r="Q1293" s="80" t="s">
        <v>204</v>
      </c>
      <c r="R1293" s="79"/>
      <c r="T1293" t="s">
        <v>204</v>
      </c>
      <c r="U1293" t="s">
        <v>204</v>
      </c>
      <c r="V1293" t="s">
        <v>204</v>
      </c>
    </row>
    <row r="1294" spans="2:22">
      <c r="B1294" t="s">
        <v>204</v>
      </c>
      <c r="C1294" s="79" t="s">
        <v>204</v>
      </c>
      <c r="E1294" t="s">
        <v>204</v>
      </c>
      <c r="F1294" t="s">
        <v>204</v>
      </c>
      <c r="G1294" t="s">
        <v>204</v>
      </c>
      <c r="H1294" t="s">
        <v>204</v>
      </c>
      <c r="I1294" t="s">
        <v>204</v>
      </c>
      <c r="J1294" t="s">
        <v>204</v>
      </c>
      <c r="K1294" t="s">
        <v>204</v>
      </c>
      <c r="L1294" t="s">
        <v>204</v>
      </c>
      <c r="M1294" t="s">
        <v>204</v>
      </c>
      <c r="N1294" t="s">
        <v>204</v>
      </c>
      <c r="O1294" t="s">
        <v>204</v>
      </c>
      <c r="P1294" t="s">
        <v>204</v>
      </c>
      <c r="Q1294" s="80" t="s">
        <v>204</v>
      </c>
      <c r="R1294" s="79"/>
      <c r="T1294" t="s">
        <v>204</v>
      </c>
      <c r="U1294" t="s">
        <v>204</v>
      </c>
      <c r="V1294" t="s">
        <v>204</v>
      </c>
    </row>
    <row r="1295" spans="2:22">
      <c r="B1295" t="s">
        <v>204</v>
      </c>
      <c r="C1295" s="79" t="s">
        <v>204</v>
      </c>
      <c r="E1295" t="s">
        <v>204</v>
      </c>
      <c r="F1295" t="s">
        <v>204</v>
      </c>
      <c r="G1295" t="s">
        <v>204</v>
      </c>
      <c r="H1295" t="s">
        <v>204</v>
      </c>
      <c r="I1295" t="s">
        <v>204</v>
      </c>
      <c r="J1295" t="s">
        <v>204</v>
      </c>
      <c r="K1295" t="s">
        <v>204</v>
      </c>
      <c r="L1295" t="s">
        <v>204</v>
      </c>
      <c r="M1295" t="s">
        <v>204</v>
      </c>
      <c r="N1295" t="s">
        <v>204</v>
      </c>
      <c r="O1295" t="s">
        <v>204</v>
      </c>
      <c r="P1295" t="s">
        <v>204</v>
      </c>
      <c r="Q1295" s="80" t="s">
        <v>204</v>
      </c>
      <c r="R1295" s="79"/>
      <c r="T1295" t="s">
        <v>204</v>
      </c>
      <c r="U1295" t="s">
        <v>204</v>
      </c>
      <c r="V1295" t="s">
        <v>204</v>
      </c>
    </row>
    <row r="1296" spans="2:22">
      <c r="B1296" t="s">
        <v>204</v>
      </c>
      <c r="C1296" s="79" t="s">
        <v>204</v>
      </c>
      <c r="E1296" t="s">
        <v>204</v>
      </c>
      <c r="F1296" t="s">
        <v>204</v>
      </c>
      <c r="G1296" t="s">
        <v>204</v>
      </c>
      <c r="H1296" t="s">
        <v>204</v>
      </c>
      <c r="I1296" t="s">
        <v>204</v>
      </c>
      <c r="J1296" t="s">
        <v>204</v>
      </c>
      <c r="K1296" t="s">
        <v>204</v>
      </c>
      <c r="L1296" t="s">
        <v>204</v>
      </c>
      <c r="M1296" t="s">
        <v>204</v>
      </c>
      <c r="N1296" t="s">
        <v>204</v>
      </c>
      <c r="O1296" t="s">
        <v>204</v>
      </c>
      <c r="P1296" t="s">
        <v>204</v>
      </c>
      <c r="Q1296" s="80" t="s">
        <v>204</v>
      </c>
      <c r="R1296" s="79"/>
      <c r="T1296" t="s">
        <v>204</v>
      </c>
      <c r="U1296" t="s">
        <v>204</v>
      </c>
      <c r="V1296" t="s">
        <v>204</v>
      </c>
    </row>
    <row r="1297" spans="2:22">
      <c r="B1297" t="s">
        <v>204</v>
      </c>
      <c r="C1297" s="79" t="s">
        <v>204</v>
      </c>
      <c r="E1297" t="s">
        <v>204</v>
      </c>
      <c r="F1297" t="s">
        <v>204</v>
      </c>
      <c r="G1297" t="s">
        <v>204</v>
      </c>
      <c r="H1297" t="s">
        <v>204</v>
      </c>
      <c r="I1297" t="s">
        <v>204</v>
      </c>
      <c r="J1297" t="s">
        <v>204</v>
      </c>
      <c r="K1297" t="s">
        <v>204</v>
      </c>
      <c r="L1297" t="s">
        <v>204</v>
      </c>
      <c r="M1297" t="s">
        <v>204</v>
      </c>
      <c r="N1297" t="s">
        <v>204</v>
      </c>
      <c r="O1297" t="s">
        <v>204</v>
      </c>
      <c r="P1297" t="s">
        <v>204</v>
      </c>
      <c r="Q1297" s="80" t="s">
        <v>204</v>
      </c>
      <c r="R1297" s="79"/>
      <c r="T1297" t="s">
        <v>204</v>
      </c>
      <c r="U1297" t="s">
        <v>204</v>
      </c>
      <c r="V1297" t="s">
        <v>204</v>
      </c>
    </row>
    <row r="1298" spans="2:22">
      <c r="B1298" t="s">
        <v>204</v>
      </c>
      <c r="C1298" s="79" t="s">
        <v>204</v>
      </c>
      <c r="E1298" t="s">
        <v>204</v>
      </c>
      <c r="F1298" t="s">
        <v>204</v>
      </c>
      <c r="G1298" t="s">
        <v>204</v>
      </c>
      <c r="H1298" t="s">
        <v>204</v>
      </c>
      <c r="I1298" t="s">
        <v>204</v>
      </c>
      <c r="J1298" t="s">
        <v>204</v>
      </c>
      <c r="K1298" t="s">
        <v>204</v>
      </c>
      <c r="L1298" t="s">
        <v>204</v>
      </c>
      <c r="M1298" t="s">
        <v>204</v>
      </c>
      <c r="N1298" t="s">
        <v>204</v>
      </c>
      <c r="O1298" t="s">
        <v>204</v>
      </c>
      <c r="P1298" t="s">
        <v>204</v>
      </c>
      <c r="Q1298" s="80" t="s">
        <v>204</v>
      </c>
      <c r="R1298" s="79"/>
      <c r="T1298" t="s">
        <v>204</v>
      </c>
      <c r="U1298" t="s">
        <v>204</v>
      </c>
      <c r="V1298" t="s">
        <v>204</v>
      </c>
    </row>
    <row r="1299" spans="2:22">
      <c r="B1299" t="s">
        <v>204</v>
      </c>
      <c r="C1299" s="79" t="s">
        <v>204</v>
      </c>
      <c r="E1299" t="s">
        <v>204</v>
      </c>
      <c r="F1299" t="s">
        <v>204</v>
      </c>
      <c r="G1299" t="s">
        <v>204</v>
      </c>
      <c r="H1299" t="s">
        <v>204</v>
      </c>
      <c r="I1299" t="s">
        <v>204</v>
      </c>
      <c r="J1299" t="s">
        <v>204</v>
      </c>
      <c r="K1299" t="s">
        <v>204</v>
      </c>
      <c r="L1299" t="s">
        <v>204</v>
      </c>
      <c r="M1299" t="s">
        <v>204</v>
      </c>
      <c r="N1299" t="s">
        <v>204</v>
      </c>
      <c r="O1299" t="s">
        <v>204</v>
      </c>
      <c r="P1299" t="s">
        <v>204</v>
      </c>
      <c r="Q1299" s="80" t="s">
        <v>204</v>
      </c>
      <c r="R1299" s="79"/>
      <c r="T1299" t="s">
        <v>204</v>
      </c>
      <c r="U1299" t="s">
        <v>204</v>
      </c>
      <c r="V1299" t="s">
        <v>204</v>
      </c>
    </row>
    <row r="1300" spans="2:22">
      <c r="B1300" t="s">
        <v>204</v>
      </c>
      <c r="C1300" s="79" t="s">
        <v>204</v>
      </c>
      <c r="E1300" t="s">
        <v>204</v>
      </c>
      <c r="F1300" t="s">
        <v>204</v>
      </c>
      <c r="G1300" t="s">
        <v>204</v>
      </c>
      <c r="H1300" t="s">
        <v>204</v>
      </c>
      <c r="I1300" t="s">
        <v>204</v>
      </c>
      <c r="J1300" t="s">
        <v>204</v>
      </c>
      <c r="K1300" t="s">
        <v>204</v>
      </c>
      <c r="L1300" t="s">
        <v>204</v>
      </c>
      <c r="M1300" t="s">
        <v>204</v>
      </c>
      <c r="N1300" t="s">
        <v>204</v>
      </c>
      <c r="O1300" t="s">
        <v>204</v>
      </c>
      <c r="P1300" t="s">
        <v>204</v>
      </c>
      <c r="Q1300" s="80" t="s">
        <v>204</v>
      </c>
      <c r="R1300" s="79"/>
      <c r="T1300" t="s">
        <v>204</v>
      </c>
      <c r="U1300" t="s">
        <v>204</v>
      </c>
      <c r="V1300" t="s">
        <v>204</v>
      </c>
    </row>
    <row r="1301" spans="2:22">
      <c r="B1301" t="s">
        <v>204</v>
      </c>
      <c r="C1301" s="79" t="s">
        <v>204</v>
      </c>
      <c r="E1301" t="s">
        <v>204</v>
      </c>
      <c r="F1301" t="s">
        <v>204</v>
      </c>
      <c r="G1301" t="s">
        <v>204</v>
      </c>
      <c r="H1301" t="s">
        <v>204</v>
      </c>
      <c r="I1301" t="s">
        <v>204</v>
      </c>
      <c r="J1301" t="s">
        <v>204</v>
      </c>
      <c r="K1301" t="s">
        <v>204</v>
      </c>
      <c r="L1301" t="s">
        <v>204</v>
      </c>
      <c r="M1301" t="s">
        <v>204</v>
      </c>
      <c r="N1301" t="s">
        <v>204</v>
      </c>
      <c r="O1301" t="s">
        <v>204</v>
      </c>
      <c r="P1301" t="s">
        <v>204</v>
      </c>
      <c r="Q1301" s="80" t="s">
        <v>204</v>
      </c>
      <c r="R1301" s="79"/>
      <c r="T1301" t="s">
        <v>204</v>
      </c>
      <c r="U1301" t="s">
        <v>204</v>
      </c>
      <c r="V1301" t="s">
        <v>204</v>
      </c>
    </row>
    <row r="1302" spans="2:22">
      <c r="B1302" t="s">
        <v>204</v>
      </c>
      <c r="C1302" s="79" t="s">
        <v>204</v>
      </c>
      <c r="E1302" t="s">
        <v>204</v>
      </c>
      <c r="F1302" t="s">
        <v>204</v>
      </c>
      <c r="G1302" t="s">
        <v>204</v>
      </c>
      <c r="H1302" t="s">
        <v>204</v>
      </c>
      <c r="I1302" t="s">
        <v>204</v>
      </c>
      <c r="J1302" t="s">
        <v>204</v>
      </c>
      <c r="K1302" t="s">
        <v>204</v>
      </c>
      <c r="L1302" t="s">
        <v>204</v>
      </c>
      <c r="M1302" t="s">
        <v>204</v>
      </c>
      <c r="N1302" t="s">
        <v>204</v>
      </c>
      <c r="O1302" t="s">
        <v>204</v>
      </c>
      <c r="P1302" t="s">
        <v>204</v>
      </c>
      <c r="Q1302" s="80" t="s">
        <v>204</v>
      </c>
      <c r="R1302" s="79"/>
      <c r="T1302" t="s">
        <v>204</v>
      </c>
      <c r="U1302" t="s">
        <v>204</v>
      </c>
      <c r="V1302" t="s">
        <v>204</v>
      </c>
    </row>
    <row r="1303" spans="2:22">
      <c r="B1303" t="s">
        <v>204</v>
      </c>
      <c r="C1303" s="79" t="s">
        <v>204</v>
      </c>
      <c r="E1303" t="s">
        <v>204</v>
      </c>
      <c r="F1303" t="s">
        <v>204</v>
      </c>
      <c r="G1303" t="s">
        <v>204</v>
      </c>
      <c r="H1303" t="s">
        <v>204</v>
      </c>
      <c r="I1303" t="s">
        <v>204</v>
      </c>
      <c r="J1303" t="s">
        <v>204</v>
      </c>
      <c r="K1303" t="s">
        <v>204</v>
      </c>
      <c r="L1303" t="s">
        <v>204</v>
      </c>
      <c r="M1303" t="s">
        <v>204</v>
      </c>
      <c r="N1303" t="s">
        <v>204</v>
      </c>
      <c r="O1303" t="s">
        <v>204</v>
      </c>
      <c r="P1303" t="s">
        <v>204</v>
      </c>
      <c r="Q1303" s="80" t="s">
        <v>204</v>
      </c>
      <c r="R1303" s="79"/>
      <c r="T1303" t="s">
        <v>204</v>
      </c>
      <c r="U1303" t="s">
        <v>204</v>
      </c>
      <c r="V1303" t="s">
        <v>204</v>
      </c>
    </row>
    <row r="1304" spans="2:22">
      <c r="B1304" t="s">
        <v>204</v>
      </c>
      <c r="C1304" s="79" t="s">
        <v>204</v>
      </c>
      <c r="E1304" t="s">
        <v>204</v>
      </c>
      <c r="F1304" t="s">
        <v>204</v>
      </c>
      <c r="G1304" t="s">
        <v>204</v>
      </c>
      <c r="H1304" t="s">
        <v>204</v>
      </c>
      <c r="I1304" t="s">
        <v>204</v>
      </c>
      <c r="J1304" t="s">
        <v>204</v>
      </c>
      <c r="K1304" t="s">
        <v>204</v>
      </c>
      <c r="L1304" t="s">
        <v>204</v>
      </c>
      <c r="M1304" t="s">
        <v>204</v>
      </c>
      <c r="N1304" t="s">
        <v>204</v>
      </c>
      <c r="O1304" t="s">
        <v>204</v>
      </c>
      <c r="P1304" t="s">
        <v>204</v>
      </c>
      <c r="Q1304" s="80" t="s">
        <v>204</v>
      </c>
      <c r="R1304" s="79"/>
      <c r="T1304" t="s">
        <v>204</v>
      </c>
      <c r="U1304" t="s">
        <v>204</v>
      </c>
      <c r="V1304" t="s">
        <v>204</v>
      </c>
    </row>
    <row r="1305" spans="2:22">
      <c r="B1305" t="s">
        <v>204</v>
      </c>
      <c r="C1305" s="79" t="s">
        <v>204</v>
      </c>
      <c r="E1305" t="s">
        <v>204</v>
      </c>
      <c r="F1305" t="s">
        <v>204</v>
      </c>
      <c r="G1305" t="s">
        <v>204</v>
      </c>
      <c r="H1305" t="s">
        <v>204</v>
      </c>
      <c r="I1305" t="s">
        <v>204</v>
      </c>
      <c r="J1305" t="s">
        <v>204</v>
      </c>
      <c r="K1305" t="s">
        <v>204</v>
      </c>
      <c r="L1305" t="s">
        <v>204</v>
      </c>
      <c r="M1305" t="s">
        <v>204</v>
      </c>
      <c r="N1305" t="s">
        <v>204</v>
      </c>
      <c r="O1305" t="s">
        <v>204</v>
      </c>
      <c r="P1305" t="s">
        <v>204</v>
      </c>
      <c r="Q1305" s="80" t="s">
        <v>204</v>
      </c>
      <c r="R1305" s="79"/>
      <c r="T1305" t="s">
        <v>204</v>
      </c>
      <c r="U1305" t="s">
        <v>204</v>
      </c>
      <c r="V1305" t="s">
        <v>204</v>
      </c>
    </row>
    <row r="1306" spans="2:22">
      <c r="B1306" t="s">
        <v>204</v>
      </c>
      <c r="C1306" s="79" t="s">
        <v>204</v>
      </c>
      <c r="E1306" t="s">
        <v>204</v>
      </c>
      <c r="F1306" t="s">
        <v>204</v>
      </c>
      <c r="G1306" t="s">
        <v>204</v>
      </c>
      <c r="H1306" t="s">
        <v>204</v>
      </c>
      <c r="I1306" t="s">
        <v>204</v>
      </c>
      <c r="J1306" t="s">
        <v>204</v>
      </c>
      <c r="K1306" t="s">
        <v>204</v>
      </c>
      <c r="L1306" t="s">
        <v>204</v>
      </c>
      <c r="M1306" t="s">
        <v>204</v>
      </c>
      <c r="N1306" t="s">
        <v>204</v>
      </c>
      <c r="O1306" t="s">
        <v>204</v>
      </c>
      <c r="P1306" t="s">
        <v>204</v>
      </c>
      <c r="Q1306" s="80" t="s">
        <v>204</v>
      </c>
      <c r="R1306" s="79"/>
      <c r="T1306" t="s">
        <v>204</v>
      </c>
      <c r="U1306" t="s">
        <v>204</v>
      </c>
      <c r="V1306" t="s">
        <v>204</v>
      </c>
    </row>
    <row r="1307" spans="2:22">
      <c r="B1307" t="s">
        <v>204</v>
      </c>
      <c r="C1307" s="79" t="s">
        <v>204</v>
      </c>
      <c r="E1307" t="s">
        <v>204</v>
      </c>
      <c r="F1307" t="s">
        <v>204</v>
      </c>
      <c r="G1307" t="s">
        <v>204</v>
      </c>
      <c r="H1307" t="s">
        <v>204</v>
      </c>
      <c r="I1307" t="s">
        <v>204</v>
      </c>
      <c r="J1307" t="s">
        <v>204</v>
      </c>
      <c r="K1307" t="s">
        <v>204</v>
      </c>
      <c r="L1307" t="s">
        <v>204</v>
      </c>
      <c r="M1307" t="s">
        <v>204</v>
      </c>
      <c r="N1307" t="s">
        <v>204</v>
      </c>
      <c r="O1307" t="s">
        <v>204</v>
      </c>
      <c r="P1307" t="s">
        <v>204</v>
      </c>
      <c r="Q1307" s="80" t="s">
        <v>204</v>
      </c>
      <c r="R1307" s="79"/>
      <c r="T1307" t="s">
        <v>204</v>
      </c>
      <c r="U1307" t="s">
        <v>204</v>
      </c>
      <c r="V1307" t="s">
        <v>204</v>
      </c>
    </row>
    <row r="1308" spans="2:22">
      <c r="B1308" t="s">
        <v>204</v>
      </c>
      <c r="C1308" s="79" t="s">
        <v>204</v>
      </c>
      <c r="E1308" t="s">
        <v>204</v>
      </c>
      <c r="F1308" t="s">
        <v>204</v>
      </c>
      <c r="G1308" t="s">
        <v>204</v>
      </c>
      <c r="H1308" t="s">
        <v>204</v>
      </c>
      <c r="I1308" t="s">
        <v>204</v>
      </c>
      <c r="J1308" t="s">
        <v>204</v>
      </c>
      <c r="K1308" t="s">
        <v>204</v>
      </c>
      <c r="L1308" t="s">
        <v>204</v>
      </c>
      <c r="M1308" t="s">
        <v>204</v>
      </c>
      <c r="N1308" t="s">
        <v>204</v>
      </c>
      <c r="O1308" t="s">
        <v>204</v>
      </c>
      <c r="P1308" t="s">
        <v>204</v>
      </c>
      <c r="Q1308" s="80" t="s">
        <v>204</v>
      </c>
      <c r="R1308" s="79"/>
      <c r="T1308" t="s">
        <v>204</v>
      </c>
      <c r="U1308" t="s">
        <v>204</v>
      </c>
      <c r="V1308" t="s">
        <v>204</v>
      </c>
    </row>
    <row r="1309" spans="2:22">
      <c r="B1309" t="s">
        <v>204</v>
      </c>
      <c r="C1309" s="79" t="s">
        <v>204</v>
      </c>
      <c r="E1309" t="s">
        <v>204</v>
      </c>
      <c r="F1309" t="s">
        <v>204</v>
      </c>
      <c r="G1309" t="s">
        <v>204</v>
      </c>
      <c r="H1309" t="s">
        <v>204</v>
      </c>
      <c r="I1309" t="s">
        <v>204</v>
      </c>
      <c r="J1309" t="s">
        <v>204</v>
      </c>
      <c r="K1309" t="s">
        <v>204</v>
      </c>
      <c r="L1309" t="s">
        <v>204</v>
      </c>
      <c r="M1309" t="s">
        <v>204</v>
      </c>
      <c r="N1309" t="s">
        <v>204</v>
      </c>
      <c r="O1309" t="s">
        <v>204</v>
      </c>
      <c r="P1309" t="s">
        <v>204</v>
      </c>
      <c r="Q1309" s="80" t="s">
        <v>204</v>
      </c>
      <c r="R1309" s="79"/>
      <c r="T1309" t="s">
        <v>204</v>
      </c>
      <c r="U1309" t="s">
        <v>204</v>
      </c>
      <c r="V1309" t="s">
        <v>204</v>
      </c>
    </row>
    <row r="1310" spans="2:22">
      <c r="B1310" t="s">
        <v>204</v>
      </c>
      <c r="C1310" s="79" t="s">
        <v>204</v>
      </c>
      <c r="E1310" t="s">
        <v>204</v>
      </c>
      <c r="F1310" t="s">
        <v>204</v>
      </c>
      <c r="G1310" t="s">
        <v>204</v>
      </c>
      <c r="H1310" t="s">
        <v>204</v>
      </c>
      <c r="I1310" t="s">
        <v>204</v>
      </c>
      <c r="J1310" t="s">
        <v>204</v>
      </c>
      <c r="K1310" t="s">
        <v>204</v>
      </c>
      <c r="L1310" t="s">
        <v>204</v>
      </c>
      <c r="M1310" t="s">
        <v>204</v>
      </c>
      <c r="N1310" t="s">
        <v>204</v>
      </c>
      <c r="O1310" t="s">
        <v>204</v>
      </c>
      <c r="P1310" t="s">
        <v>204</v>
      </c>
      <c r="Q1310" s="80" t="s">
        <v>204</v>
      </c>
      <c r="R1310" s="79"/>
      <c r="T1310" t="s">
        <v>204</v>
      </c>
      <c r="U1310" t="s">
        <v>204</v>
      </c>
      <c r="V1310" t="s">
        <v>204</v>
      </c>
    </row>
    <row r="1311" spans="2:22">
      <c r="B1311" t="s">
        <v>204</v>
      </c>
      <c r="C1311" s="79" t="s">
        <v>204</v>
      </c>
      <c r="E1311" t="s">
        <v>204</v>
      </c>
      <c r="F1311" t="s">
        <v>204</v>
      </c>
      <c r="G1311" t="s">
        <v>204</v>
      </c>
      <c r="H1311" t="s">
        <v>204</v>
      </c>
      <c r="I1311" t="s">
        <v>204</v>
      </c>
      <c r="J1311" t="s">
        <v>204</v>
      </c>
      <c r="K1311" t="s">
        <v>204</v>
      </c>
      <c r="L1311" t="s">
        <v>204</v>
      </c>
      <c r="M1311" t="s">
        <v>204</v>
      </c>
      <c r="N1311" t="s">
        <v>204</v>
      </c>
      <c r="O1311" t="s">
        <v>204</v>
      </c>
      <c r="P1311" t="s">
        <v>204</v>
      </c>
      <c r="Q1311" s="80" t="s">
        <v>204</v>
      </c>
      <c r="R1311" s="79"/>
      <c r="T1311" t="s">
        <v>204</v>
      </c>
      <c r="U1311" t="s">
        <v>204</v>
      </c>
      <c r="V1311" t="s">
        <v>204</v>
      </c>
    </row>
    <row r="1312" spans="2:22">
      <c r="B1312" t="s">
        <v>204</v>
      </c>
      <c r="C1312" s="79" t="s">
        <v>204</v>
      </c>
      <c r="E1312" t="s">
        <v>204</v>
      </c>
      <c r="F1312" t="s">
        <v>204</v>
      </c>
      <c r="G1312" t="s">
        <v>204</v>
      </c>
      <c r="H1312" t="s">
        <v>204</v>
      </c>
      <c r="I1312" t="s">
        <v>204</v>
      </c>
      <c r="J1312" t="s">
        <v>204</v>
      </c>
      <c r="K1312" t="s">
        <v>204</v>
      </c>
      <c r="L1312" t="s">
        <v>204</v>
      </c>
      <c r="M1312" t="s">
        <v>204</v>
      </c>
      <c r="N1312" t="s">
        <v>204</v>
      </c>
      <c r="O1312" t="s">
        <v>204</v>
      </c>
      <c r="P1312" t="s">
        <v>204</v>
      </c>
      <c r="Q1312" s="80" t="s">
        <v>204</v>
      </c>
      <c r="R1312" s="79"/>
      <c r="T1312" t="s">
        <v>204</v>
      </c>
      <c r="U1312" t="s">
        <v>204</v>
      </c>
      <c r="V1312" t="s">
        <v>204</v>
      </c>
    </row>
    <row r="1313" spans="2:22">
      <c r="B1313" t="s">
        <v>204</v>
      </c>
      <c r="C1313" s="79" t="s">
        <v>204</v>
      </c>
      <c r="E1313" t="s">
        <v>204</v>
      </c>
      <c r="F1313" t="s">
        <v>204</v>
      </c>
      <c r="G1313" t="s">
        <v>204</v>
      </c>
      <c r="H1313" t="s">
        <v>204</v>
      </c>
      <c r="I1313" t="s">
        <v>204</v>
      </c>
      <c r="J1313" t="s">
        <v>204</v>
      </c>
      <c r="K1313" t="s">
        <v>204</v>
      </c>
      <c r="L1313" t="s">
        <v>204</v>
      </c>
      <c r="M1313" t="s">
        <v>204</v>
      </c>
      <c r="N1313" t="s">
        <v>204</v>
      </c>
      <c r="O1313" t="s">
        <v>204</v>
      </c>
      <c r="P1313" t="s">
        <v>204</v>
      </c>
      <c r="Q1313" s="80" t="s">
        <v>204</v>
      </c>
      <c r="R1313" s="79"/>
      <c r="T1313" t="s">
        <v>204</v>
      </c>
      <c r="U1313" t="s">
        <v>204</v>
      </c>
      <c r="V1313" t="s">
        <v>204</v>
      </c>
    </row>
    <row r="1314" spans="2:22">
      <c r="B1314" t="s">
        <v>204</v>
      </c>
      <c r="C1314" s="79" t="s">
        <v>204</v>
      </c>
      <c r="E1314" t="s">
        <v>204</v>
      </c>
      <c r="F1314" t="s">
        <v>204</v>
      </c>
      <c r="G1314" t="s">
        <v>204</v>
      </c>
      <c r="H1314" t="s">
        <v>204</v>
      </c>
      <c r="I1314" t="s">
        <v>204</v>
      </c>
      <c r="J1314" t="s">
        <v>204</v>
      </c>
      <c r="K1314" t="s">
        <v>204</v>
      </c>
      <c r="L1314" t="s">
        <v>204</v>
      </c>
      <c r="M1314" t="s">
        <v>204</v>
      </c>
      <c r="N1314" t="s">
        <v>204</v>
      </c>
      <c r="O1314" t="s">
        <v>204</v>
      </c>
      <c r="P1314" t="s">
        <v>204</v>
      </c>
      <c r="Q1314" s="80" t="s">
        <v>204</v>
      </c>
      <c r="R1314" s="79"/>
      <c r="T1314" t="s">
        <v>204</v>
      </c>
      <c r="U1314" t="s">
        <v>204</v>
      </c>
      <c r="V1314" t="s">
        <v>204</v>
      </c>
    </row>
    <row r="1315" spans="2:22">
      <c r="B1315" t="s">
        <v>204</v>
      </c>
      <c r="C1315" s="79" t="s">
        <v>204</v>
      </c>
      <c r="E1315" t="s">
        <v>204</v>
      </c>
      <c r="F1315" t="s">
        <v>204</v>
      </c>
      <c r="G1315" t="s">
        <v>204</v>
      </c>
      <c r="H1315" t="s">
        <v>204</v>
      </c>
      <c r="I1315" t="s">
        <v>204</v>
      </c>
      <c r="J1315" t="s">
        <v>204</v>
      </c>
      <c r="K1315" t="s">
        <v>204</v>
      </c>
      <c r="L1315" t="s">
        <v>204</v>
      </c>
      <c r="M1315" t="s">
        <v>204</v>
      </c>
      <c r="N1315" t="s">
        <v>204</v>
      </c>
      <c r="O1315" t="s">
        <v>204</v>
      </c>
      <c r="P1315" t="s">
        <v>204</v>
      </c>
      <c r="Q1315" s="80" t="s">
        <v>204</v>
      </c>
      <c r="R1315" s="79"/>
      <c r="T1315" t="s">
        <v>204</v>
      </c>
      <c r="U1315" t="s">
        <v>204</v>
      </c>
      <c r="V1315" t="s">
        <v>204</v>
      </c>
    </row>
    <row r="1316" spans="2:22">
      <c r="B1316" t="s">
        <v>204</v>
      </c>
      <c r="C1316" s="79" t="s">
        <v>204</v>
      </c>
      <c r="E1316" t="s">
        <v>204</v>
      </c>
      <c r="F1316" t="s">
        <v>204</v>
      </c>
      <c r="G1316" t="s">
        <v>204</v>
      </c>
      <c r="H1316" t="s">
        <v>204</v>
      </c>
      <c r="I1316" t="s">
        <v>204</v>
      </c>
      <c r="J1316" t="s">
        <v>204</v>
      </c>
      <c r="K1316" t="s">
        <v>204</v>
      </c>
      <c r="L1316" t="s">
        <v>204</v>
      </c>
      <c r="M1316" t="s">
        <v>204</v>
      </c>
      <c r="N1316" t="s">
        <v>204</v>
      </c>
      <c r="O1316" t="s">
        <v>204</v>
      </c>
      <c r="P1316" t="s">
        <v>204</v>
      </c>
      <c r="Q1316" s="80" t="s">
        <v>204</v>
      </c>
      <c r="R1316" s="79"/>
      <c r="T1316" t="s">
        <v>204</v>
      </c>
      <c r="U1316" t="s">
        <v>204</v>
      </c>
      <c r="V1316" t="s">
        <v>204</v>
      </c>
    </row>
    <row r="1317" spans="2:22">
      <c r="B1317" t="s">
        <v>204</v>
      </c>
      <c r="C1317" s="79" t="s">
        <v>204</v>
      </c>
      <c r="E1317" t="s">
        <v>204</v>
      </c>
      <c r="F1317" t="s">
        <v>204</v>
      </c>
      <c r="G1317" t="s">
        <v>204</v>
      </c>
      <c r="H1317" t="s">
        <v>204</v>
      </c>
      <c r="I1317" t="s">
        <v>204</v>
      </c>
      <c r="J1317" t="s">
        <v>204</v>
      </c>
      <c r="K1317" t="s">
        <v>204</v>
      </c>
      <c r="L1317" t="s">
        <v>204</v>
      </c>
      <c r="M1317" t="s">
        <v>204</v>
      </c>
      <c r="N1317" t="s">
        <v>204</v>
      </c>
      <c r="O1317" t="s">
        <v>204</v>
      </c>
      <c r="P1317" t="s">
        <v>204</v>
      </c>
      <c r="Q1317" s="80" t="s">
        <v>204</v>
      </c>
      <c r="R1317" s="79"/>
      <c r="T1317" t="s">
        <v>204</v>
      </c>
      <c r="U1317" t="s">
        <v>204</v>
      </c>
      <c r="V1317" t="s">
        <v>204</v>
      </c>
    </row>
    <row r="1318" spans="2:22">
      <c r="B1318" t="s">
        <v>204</v>
      </c>
      <c r="C1318" s="79" t="s">
        <v>204</v>
      </c>
      <c r="E1318" t="s">
        <v>204</v>
      </c>
      <c r="F1318" t="s">
        <v>204</v>
      </c>
      <c r="G1318" t="s">
        <v>204</v>
      </c>
      <c r="H1318" t="s">
        <v>204</v>
      </c>
      <c r="I1318" t="s">
        <v>204</v>
      </c>
      <c r="J1318" t="s">
        <v>204</v>
      </c>
      <c r="K1318" t="s">
        <v>204</v>
      </c>
      <c r="L1318" t="s">
        <v>204</v>
      </c>
      <c r="M1318" t="s">
        <v>204</v>
      </c>
      <c r="N1318" t="s">
        <v>204</v>
      </c>
      <c r="O1318" t="s">
        <v>204</v>
      </c>
      <c r="P1318" t="s">
        <v>204</v>
      </c>
      <c r="Q1318" s="80" t="s">
        <v>204</v>
      </c>
      <c r="R1318" s="79"/>
      <c r="T1318" t="s">
        <v>204</v>
      </c>
      <c r="U1318" t="s">
        <v>204</v>
      </c>
      <c r="V1318" t="s">
        <v>204</v>
      </c>
    </row>
    <row r="1319" spans="2:22">
      <c r="B1319" t="s">
        <v>204</v>
      </c>
      <c r="C1319" s="79" t="s">
        <v>204</v>
      </c>
      <c r="E1319" t="s">
        <v>204</v>
      </c>
      <c r="F1319" t="s">
        <v>204</v>
      </c>
      <c r="G1319" t="s">
        <v>204</v>
      </c>
      <c r="H1319" t="s">
        <v>204</v>
      </c>
      <c r="I1319" t="s">
        <v>204</v>
      </c>
      <c r="J1319" t="s">
        <v>204</v>
      </c>
      <c r="K1319" t="s">
        <v>204</v>
      </c>
      <c r="L1319" t="s">
        <v>204</v>
      </c>
      <c r="M1319" t="s">
        <v>204</v>
      </c>
      <c r="N1319" t="s">
        <v>204</v>
      </c>
      <c r="O1319" t="s">
        <v>204</v>
      </c>
      <c r="P1319" t="s">
        <v>204</v>
      </c>
      <c r="Q1319" s="80" t="s">
        <v>204</v>
      </c>
      <c r="R1319" s="79"/>
      <c r="T1319" t="s">
        <v>204</v>
      </c>
      <c r="U1319" t="s">
        <v>204</v>
      </c>
      <c r="V1319" t="s">
        <v>204</v>
      </c>
    </row>
    <row r="1320" spans="2:22">
      <c r="B1320" t="s">
        <v>204</v>
      </c>
      <c r="C1320" s="79" t="s">
        <v>204</v>
      </c>
      <c r="E1320" t="s">
        <v>204</v>
      </c>
      <c r="F1320" t="s">
        <v>204</v>
      </c>
      <c r="G1320" t="s">
        <v>204</v>
      </c>
      <c r="H1320" t="s">
        <v>204</v>
      </c>
      <c r="I1320" t="s">
        <v>204</v>
      </c>
      <c r="J1320" t="s">
        <v>204</v>
      </c>
      <c r="K1320" t="s">
        <v>204</v>
      </c>
      <c r="L1320" t="s">
        <v>204</v>
      </c>
      <c r="M1320" t="s">
        <v>204</v>
      </c>
      <c r="N1320" t="s">
        <v>204</v>
      </c>
      <c r="O1320" t="s">
        <v>204</v>
      </c>
      <c r="P1320" t="s">
        <v>204</v>
      </c>
      <c r="Q1320" s="80" t="s">
        <v>204</v>
      </c>
      <c r="R1320" s="79"/>
      <c r="T1320" t="s">
        <v>204</v>
      </c>
      <c r="U1320" t="s">
        <v>204</v>
      </c>
      <c r="V1320" t="s">
        <v>204</v>
      </c>
    </row>
    <row r="1321" spans="2:22">
      <c r="B1321" t="s">
        <v>204</v>
      </c>
      <c r="C1321" s="79" t="s">
        <v>204</v>
      </c>
      <c r="E1321" t="s">
        <v>204</v>
      </c>
      <c r="F1321" t="s">
        <v>204</v>
      </c>
      <c r="G1321" t="s">
        <v>204</v>
      </c>
      <c r="H1321" t="s">
        <v>204</v>
      </c>
      <c r="I1321" t="s">
        <v>204</v>
      </c>
      <c r="J1321" t="s">
        <v>204</v>
      </c>
      <c r="K1321" t="s">
        <v>204</v>
      </c>
      <c r="L1321" t="s">
        <v>204</v>
      </c>
      <c r="M1321" t="s">
        <v>204</v>
      </c>
      <c r="N1321" t="s">
        <v>204</v>
      </c>
      <c r="O1321" t="s">
        <v>204</v>
      </c>
      <c r="P1321" t="s">
        <v>204</v>
      </c>
      <c r="Q1321" s="80" t="s">
        <v>204</v>
      </c>
      <c r="R1321" s="79"/>
      <c r="T1321" t="s">
        <v>204</v>
      </c>
      <c r="U1321" t="s">
        <v>204</v>
      </c>
      <c r="V1321" t="s">
        <v>204</v>
      </c>
    </row>
    <row r="1322" spans="2:22">
      <c r="B1322" t="s">
        <v>204</v>
      </c>
      <c r="C1322" s="79" t="s">
        <v>204</v>
      </c>
      <c r="E1322" t="s">
        <v>204</v>
      </c>
      <c r="F1322" t="s">
        <v>204</v>
      </c>
      <c r="G1322" t="s">
        <v>204</v>
      </c>
      <c r="H1322" t="s">
        <v>204</v>
      </c>
      <c r="I1322" t="s">
        <v>204</v>
      </c>
      <c r="J1322" t="s">
        <v>204</v>
      </c>
      <c r="K1322" t="s">
        <v>204</v>
      </c>
      <c r="L1322" t="s">
        <v>204</v>
      </c>
      <c r="M1322" t="s">
        <v>204</v>
      </c>
      <c r="N1322" t="s">
        <v>204</v>
      </c>
      <c r="O1322" t="s">
        <v>204</v>
      </c>
      <c r="P1322" t="s">
        <v>204</v>
      </c>
      <c r="Q1322" s="80" t="s">
        <v>204</v>
      </c>
      <c r="R1322" s="79"/>
      <c r="T1322" t="s">
        <v>204</v>
      </c>
      <c r="U1322" t="s">
        <v>204</v>
      </c>
      <c r="V1322" t="s">
        <v>204</v>
      </c>
    </row>
    <row r="1323" spans="2:22">
      <c r="B1323" t="s">
        <v>204</v>
      </c>
      <c r="C1323" s="79" t="s">
        <v>204</v>
      </c>
      <c r="E1323" t="s">
        <v>204</v>
      </c>
      <c r="F1323" t="s">
        <v>204</v>
      </c>
      <c r="G1323" t="s">
        <v>204</v>
      </c>
      <c r="H1323" t="s">
        <v>204</v>
      </c>
      <c r="I1323" t="s">
        <v>204</v>
      </c>
      <c r="J1323" t="s">
        <v>204</v>
      </c>
      <c r="K1323" t="s">
        <v>204</v>
      </c>
      <c r="L1323" t="s">
        <v>204</v>
      </c>
      <c r="M1323" t="s">
        <v>204</v>
      </c>
      <c r="N1323" t="s">
        <v>204</v>
      </c>
      <c r="O1323" t="s">
        <v>204</v>
      </c>
      <c r="P1323" t="s">
        <v>204</v>
      </c>
      <c r="Q1323" s="80" t="s">
        <v>204</v>
      </c>
      <c r="R1323" s="79"/>
      <c r="T1323" t="s">
        <v>204</v>
      </c>
      <c r="U1323" t="s">
        <v>204</v>
      </c>
      <c r="V1323" t="s">
        <v>204</v>
      </c>
    </row>
    <row r="1324" spans="2:22">
      <c r="B1324" t="s">
        <v>204</v>
      </c>
      <c r="C1324" s="79" t="s">
        <v>204</v>
      </c>
      <c r="E1324" t="s">
        <v>204</v>
      </c>
      <c r="F1324" t="s">
        <v>204</v>
      </c>
      <c r="G1324" t="s">
        <v>204</v>
      </c>
      <c r="H1324" t="s">
        <v>204</v>
      </c>
      <c r="I1324" t="s">
        <v>204</v>
      </c>
      <c r="J1324" t="s">
        <v>204</v>
      </c>
      <c r="K1324" t="s">
        <v>204</v>
      </c>
      <c r="L1324" t="s">
        <v>204</v>
      </c>
      <c r="M1324" t="s">
        <v>204</v>
      </c>
      <c r="N1324" t="s">
        <v>204</v>
      </c>
      <c r="O1324" t="s">
        <v>204</v>
      </c>
      <c r="P1324" t="s">
        <v>204</v>
      </c>
      <c r="Q1324" s="80" t="s">
        <v>204</v>
      </c>
      <c r="R1324" s="79"/>
      <c r="T1324" t="s">
        <v>204</v>
      </c>
      <c r="U1324" t="s">
        <v>204</v>
      </c>
      <c r="V1324" t="s">
        <v>204</v>
      </c>
    </row>
    <row r="1325" spans="2:22">
      <c r="B1325" t="s">
        <v>204</v>
      </c>
      <c r="C1325" s="79" t="s">
        <v>204</v>
      </c>
      <c r="E1325" t="s">
        <v>204</v>
      </c>
      <c r="F1325" t="s">
        <v>204</v>
      </c>
      <c r="G1325" t="s">
        <v>204</v>
      </c>
      <c r="H1325" t="s">
        <v>204</v>
      </c>
      <c r="I1325" t="s">
        <v>204</v>
      </c>
      <c r="J1325" t="s">
        <v>204</v>
      </c>
      <c r="K1325" t="s">
        <v>204</v>
      </c>
      <c r="L1325" t="s">
        <v>204</v>
      </c>
      <c r="M1325" t="s">
        <v>204</v>
      </c>
      <c r="N1325" t="s">
        <v>204</v>
      </c>
      <c r="O1325" t="s">
        <v>204</v>
      </c>
      <c r="P1325" t="s">
        <v>204</v>
      </c>
      <c r="Q1325" s="80" t="s">
        <v>204</v>
      </c>
      <c r="R1325" s="79"/>
      <c r="T1325" t="s">
        <v>204</v>
      </c>
      <c r="U1325" t="s">
        <v>204</v>
      </c>
      <c r="V1325" t="s">
        <v>204</v>
      </c>
    </row>
    <row r="1326" spans="2:22">
      <c r="B1326" t="s">
        <v>204</v>
      </c>
      <c r="C1326" s="79" t="s">
        <v>204</v>
      </c>
      <c r="E1326" t="s">
        <v>204</v>
      </c>
      <c r="F1326" t="s">
        <v>204</v>
      </c>
      <c r="G1326" t="s">
        <v>204</v>
      </c>
      <c r="H1326" t="s">
        <v>204</v>
      </c>
      <c r="I1326" t="s">
        <v>204</v>
      </c>
      <c r="J1326" t="s">
        <v>204</v>
      </c>
      <c r="K1326" t="s">
        <v>204</v>
      </c>
      <c r="L1326" t="s">
        <v>204</v>
      </c>
      <c r="M1326" t="s">
        <v>204</v>
      </c>
      <c r="N1326" t="s">
        <v>204</v>
      </c>
      <c r="O1326" t="s">
        <v>204</v>
      </c>
      <c r="P1326" t="s">
        <v>204</v>
      </c>
      <c r="Q1326" s="80" t="s">
        <v>204</v>
      </c>
      <c r="R1326" s="79"/>
      <c r="T1326" t="s">
        <v>204</v>
      </c>
      <c r="U1326" t="s">
        <v>204</v>
      </c>
      <c r="V1326" t="s">
        <v>204</v>
      </c>
    </row>
    <row r="1327" spans="2:22">
      <c r="B1327" t="s">
        <v>204</v>
      </c>
      <c r="C1327" s="79" t="s">
        <v>204</v>
      </c>
      <c r="E1327" t="s">
        <v>204</v>
      </c>
      <c r="F1327" t="s">
        <v>204</v>
      </c>
      <c r="G1327" t="s">
        <v>204</v>
      </c>
      <c r="H1327" t="s">
        <v>204</v>
      </c>
      <c r="I1327" t="s">
        <v>204</v>
      </c>
      <c r="J1327" t="s">
        <v>204</v>
      </c>
      <c r="K1327" t="s">
        <v>204</v>
      </c>
      <c r="L1327" t="s">
        <v>204</v>
      </c>
      <c r="M1327" t="s">
        <v>204</v>
      </c>
      <c r="N1327" t="s">
        <v>204</v>
      </c>
      <c r="O1327" t="s">
        <v>204</v>
      </c>
      <c r="P1327" t="s">
        <v>204</v>
      </c>
      <c r="Q1327" s="80" t="s">
        <v>204</v>
      </c>
      <c r="R1327" s="79"/>
      <c r="T1327" t="s">
        <v>204</v>
      </c>
      <c r="U1327" t="s">
        <v>204</v>
      </c>
      <c r="V1327" t="s">
        <v>204</v>
      </c>
    </row>
    <row r="1328" spans="2:22">
      <c r="B1328" t="s">
        <v>204</v>
      </c>
      <c r="C1328" s="79" t="s">
        <v>204</v>
      </c>
      <c r="E1328" t="s">
        <v>204</v>
      </c>
      <c r="F1328" t="s">
        <v>204</v>
      </c>
      <c r="G1328" t="s">
        <v>204</v>
      </c>
      <c r="H1328" t="s">
        <v>204</v>
      </c>
      <c r="I1328" t="s">
        <v>204</v>
      </c>
      <c r="J1328" t="s">
        <v>204</v>
      </c>
      <c r="K1328" t="s">
        <v>204</v>
      </c>
      <c r="L1328" t="s">
        <v>204</v>
      </c>
      <c r="M1328" t="s">
        <v>204</v>
      </c>
      <c r="N1328" t="s">
        <v>204</v>
      </c>
      <c r="O1328" t="s">
        <v>204</v>
      </c>
      <c r="P1328" t="s">
        <v>204</v>
      </c>
      <c r="Q1328" s="80" t="s">
        <v>204</v>
      </c>
      <c r="R1328" s="79"/>
      <c r="T1328" t="s">
        <v>204</v>
      </c>
      <c r="U1328" t="s">
        <v>204</v>
      </c>
      <c r="V1328" t="s">
        <v>204</v>
      </c>
    </row>
    <row r="1329" spans="2:22">
      <c r="B1329" t="s">
        <v>204</v>
      </c>
      <c r="C1329" s="79" t="s">
        <v>204</v>
      </c>
      <c r="E1329" t="s">
        <v>204</v>
      </c>
      <c r="F1329" t="s">
        <v>204</v>
      </c>
      <c r="G1329" t="s">
        <v>204</v>
      </c>
      <c r="H1329" t="s">
        <v>204</v>
      </c>
      <c r="I1329" t="s">
        <v>204</v>
      </c>
      <c r="J1329" t="s">
        <v>204</v>
      </c>
      <c r="K1329" t="s">
        <v>204</v>
      </c>
      <c r="L1329" t="s">
        <v>204</v>
      </c>
      <c r="M1329" t="s">
        <v>204</v>
      </c>
      <c r="N1329" t="s">
        <v>204</v>
      </c>
      <c r="O1329" t="s">
        <v>204</v>
      </c>
      <c r="P1329" t="s">
        <v>204</v>
      </c>
      <c r="Q1329" s="80" t="s">
        <v>204</v>
      </c>
      <c r="R1329" s="79"/>
      <c r="T1329" t="s">
        <v>204</v>
      </c>
      <c r="U1329" t="s">
        <v>204</v>
      </c>
      <c r="V1329" t="s">
        <v>204</v>
      </c>
    </row>
    <row r="1330" spans="2:22">
      <c r="B1330" t="s">
        <v>204</v>
      </c>
      <c r="C1330" s="79" t="s">
        <v>204</v>
      </c>
      <c r="E1330" t="s">
        <v>204</v>
      </c>
      <c r="F1330" t="s">
        <v>204</v>
      </c>
      <c r="G1330" t="s">
        <v>204</v>
      </c>
      <c r="H1330" t="s">
        <v>204</v>
      </c>
      <c r="I1330" t="s">
        <v>204</v>
      </c>
      <c r="J1330" t="s">
        <v>204</v>
      </c>
      <c r="K1330" t="s">
        <v>204</v>
      </c>
      <c r="L1330" t="s">
        <v>204</v>
      </c>
      <c r="M1330" t="s">
        <v>204</v>
      </c>
      <c r="N1330" t="s">
        <v>204</v>
      </c>
      <c r="O1330" t="s">
        <v>204</v>
      </c>
      <c r="P1330" t="s">
        <v>204</v>
      </c>
      <c r="Q1330" s="80" t="s">
        <v>204</v>
      </c>
      <c r="R1330" s="79"/>
      <c r="T1330" t="s">
        <v>204</v>
      </c>
      <c r="U1330" t="s">
        <v>204</v>
      </c>
      <c r="V1330" t="s">
        <v>204</v>
      </c>
    </row>
    <row r="1331" spans="2:22">
      <c r="B1331" t="s">
        <v>204</v>
      </c>
      <c r="C1331" s="79" t="s">
        <v>204</v>
      </c>
      <c r="E1331" t="s">
        <v>204</v>
      </c>
      <c r="F1331" t="s">
        <v>204</v>
      </c>
      <c r="G1331" t="s">
        <v>204</v>
      </c>
      <c r="H1331" t="s">
        <v>204</v>
      </c>
      <c r="I1331" t="s">
        <v>204</v>
      </c>
      <c r="J1331" t="s">
        <v>204</v>
      </c>
      <c r="K1331" t="s">
        <v>204</v>
      </c>
      <c r="L1331" t="s">
        <v>204</v>
      </c>
      <c r="M1331" t="s">
        <v>204</v>
      </c>
      <c r="N1331" t="s">
        <v>204</v>
      </c>
      <c r="O1331" t="s">
        <v>204</v>
      </c>
      <c r="P1331" t="s">
        <v>204</v>
      </c>
      <c r="Q1331" s="80" t="s">
        <v>204</v>
      </c>
      <c r="R1331" s="79"/>
      <c r="T1331" t="s">
        <v>204</v>
      </c>
      <c r="U1331" t="s">
        <v>204</v>
      </c>
      <c r="V1331" t="s">
        <v>204</v>
      </c>
    </row>
    <row r="1332" spans="2:22">
      <c r="B1332" t="s">
        <v>204</v>
      </c>
      <c r="C1332" s="79" t="s">
        <v>204</v>
      </c>
      <c r="E1332" t="s">
        <v>204</v>
      </c>
      <c r="F1332" t="s">
        <v>204</v>
      </c>
      <c r="G1332" t="s">
        <v>204</v>
      </c>
      <c r="H1332" t="s">
        <v>204</v>
      </c>
      <c r="I1332" t="s">
        <v>204</v>
      </c>
      <c r="J1332" t="s">
        <v>204</v>
      </c>
      <c r="K1332" t="s">
        <v>204</v>
      </c>
      <c r="L1332" t="s">
        <v>204</v>
      </c>
      <c r="M1332" t="s">
        <v>204</v>
      </c>
      <c r="N1332" t="s">
        <v>204</v>
      </c>
      <c r="O1332" t="s">
        <v>204</v>
      </c>
      <c r="P1332" t="s">
        <v>204</v>
      </c>
      <c r="Q1332" s="80" t="s">
        <v>204</v>
      </c>
      <c r="R1332" s="79"/>
      <c r="T1332" t="s">
        <v>204</v>
      </c>
      <c r="U1332" t="s">
        <v>204</v>
      </c>
      <c r="V1332" t="s">
        <v>204</v>
      </c>
    </row>
    <row r="1333" spans="2:22">
      <c r="B1333" t="s">
        <v>204</v>
      </c>
      <c r="C1333" s="79" t="s">
        <v>204</v>
      </c>
      <c r="E1333" t="s">
        <v>204</v>
      </c>
      <c r="F1333" t="s">
        <v>204</v>
      </c>
      <c r="G1333" t="s">
        <v>204</v>
      </c>
      <c r="H1333" t="s">
        <v>204</v>
      </c>
      <c r="I1333" t="s">
        <v>204</v>
      </c>
      <c r="J1333" t="s">
        <v>204</v>
      </c>
      <c r="K1333" t="s">
        <v>204</v>
      </c>
      <c r="L1333" t="s">
        <v>204</v>
      </c>
      <c r="M1333" t="s">
        <v>204</v>
      </c>
      <c r="N1333" t="s">
        <v>204</v>
      </c>
      <c r="O1333" t="s">
        <v>204</v>
      </c>
      <c r="P1333" t="s">
        <v>204</v>
      </c>
      <c r="Q1333" s="80" t="s">
        <v>204</v>
      </c>
      <c r="R1333" s="79"/>
      <c r="T1333" t="s">
        <v>204</v>
      </c>
      <c r="U1333" t="s">
        <v>204</v>
      </c>
      <c r="V1333" t="s">
        <v>204</v>
      </c>
    </row>
    <row r="1334" spans="2:22">
      <c r="B1334" t="s">
        <v>204</v>
      </c>
      <c r="C1334" s="79" t="s">
        <v>204</v>
      </c>
      <c r="E1334" t="s">
        <v>204</v>
      </c>
      <c r="F1334" t="s">
        <v>204</v>
      </c>
      <c r="G1334" t="s">
        <v>204</v>
      </c>
      <c r="H1334" t="s">
        <v>204</v>
      </c>
      <c r="I1334" t="s">
        <v>204</v>
      </c>
      <c r="J1334" t="s">
        <v>204</v>
      </c>
      <c r="K1334" t="s">
        <v>204</v>
      </c>
      <c r="L1334" t="s">
        <v>204</v>
      </c>
      <c r="M1334" t="s">
        <v>204</v>
      </c>
      <c r="N1334" t="s">
        <v>204</v>
      </c>
      <c r="O1334" t="s">
        <v>204</v>
      </c>
      <c r="P1334" t="s">
        <v>204</v>
      </c>
      <c r="Q1334" s="80" t="s">
        <v>204</v>
      </c>
      <c r="R1334" s="79"/>
      <c r="T1334" t="s">
        <v>204</v>
      </c>
      <c r="U1334" t="s">
        <v>204</v>
      </c>
      <c r="V1334" t="s">
        <v>204</v>
      </c>
    </row>
    <row r="1335" spans="2:22">
      <c r="B1335" t="s">
        <v>204</v>
      </c>
      <c r="C1335" s="79" t="s">
        <v>204</v>
      </c>
      <c r="E1335" t="s">
        <v>204</v>
      </c>
      <c r="F1335" t="s">
        <v>204</v>
      </c>
      <c r="G1335" t="s">
        <v>204</v>
      </c>
      <c r="H1335" t="s">
        <v>204</v>
      </c>
      <c r="I1335" t="s">
        <v>204</v>
      </c>
      <c r="J1335" t="s">
        <v>204</v>
      </c>
      <c r="K1335" t="s">
        <v>204</v>
      </c>
      <c r="L1335" t="s">
        <v>204</v>
      </c>
      <c r="M1335" t="s">
        <v>204</v>
      </c>
      <c r="N1335" t="s">
        <v>204</v>
      </c>
      <c r="O1335" t="s">
        <v>204</v>
      </c>
      <c r="P1335" t="s">
        <v>204</v>
      </c>
      <c r="Q1335" s="80" t="s">
        <v>204</v>
      </c>
      <c r="R1335" s="79"/>
      <c r="T1335" t="s">
        <v>204</v>
      </c>
      <c r="U1335" t="s">
        <v>204</v>
      </c>
      <c r="V1335" t="s">
        <v>204</v>
      </c>
    </row>
    <row r="1336" spans="2:22">
      <c r="B1336" t="s">
        <v>204</v>
      </c>
      <c r="C1336" s="79" t="s">
        <v>204</v>
      </c>
      <c r="E1336" t="s">
        <v>204</v>
      </c>
      <c r="F1336" t="s">
        <v>204</v>
      </c>
      <c r="G1336" t="s">
        <v>204</v>
      </c>
      <c r="H1336" t="s">
        <v>204</v>
      </c>
      <c r="I1336" t="s">
        <v>204</v>
      </c>
      <c r="J1336" t="s">
        <v>204</v>
      </c>
      <c r="K1336" t="s">
        <v>204</v>
      </c>
      <c r="L1336" t="s">
        <v>204</v>
      </c>
      <c r="M1336" t="s">
        <v>204</v>
      </c>
      <c r="N1336" t="s">
        <v>204</v>
      </c>
      <c r="O1336" t="s">
        <v>204</v>
      </c>
      <c r="P1336" t="s">
        <v>204</v>
      </c>
      <c r="Q1336" s="80" t="s">
        <v>204</v>
      </c>
      <c r="R1336" s="79"/>
      <c r="T1336" t="s">
        <v>204</v>
      </c>
      <c r="U1336" t="s">
        <v>204</v>
      </c>
      <c r="V1336" t="s">
        <v>204</v>
      </c>
    </row>
    <row r="1337" spans="2:22">
      <c r="B1337" t="s">
        <v>204</v>
      </c>
      <c r="C1337" s="79" t="s">
        <v>204</v>
      </c>
      <c r="E1337" t="s">
        <v>204</v>
      </c>
      <c r="F1337" t="s">
        <v>204</v>
      </c>
      <c r="G1337" t="s">
        <v>204</v>
      </c>
      <c r="H1337" t="s">
        <v>204</v>
      </c>
      <c r="I1337" t="s">
        <v>204</v>
      </c>
      <c r="J1337" t="s">
        <v>204</v>
      </c>
      <c r="K1337" t="s">
        <v>204</v>
      </c>
      <c r="L1337" t="s">
        <v>204</v>
      </c>
      <c r="M1337" t="s">
        <v>204</v>
      </c>
      <c r="N1337" t="s">
        <v>204</v>
      </c>
      <c r="O1337" t="s">
        <v>204</v>
      </c>
      <c r="P1337" t="s">
        <v>204</v>
      </c>
      <c r="Q1337" s="80" t="s">
        <v>204</v>
      </c>
      <c r="R1337" s="79"/>
      <c r="T1337" t="s">
        <v>204</v>
      </c>
      <c r="U1337" t="s">
        <v>204</v>
      </c>
      <c r="V1337" t="s">
        <v>204</v>
      </c>
    </row>
    <row r="1338" spans="2:22">
      <c r="B1338" t="s">
        <v>204</v>
      </c>
      <c r="C1338" s="79" t="s">
        <v>204</v>
      </c>
      <c r="E1338" t="s">
        <v>204</v>
      </c>
      <c r="F1338" t="s">
        <v>204</v>
      </c>
      <c r="G1338" t="s">
        <v>204</v>
      </c>
      <c r="H1338" t="s">
        <v>204</v>
      </c>
      <c r="I1338" t="s">
        <v>204</v>
      </c>
      <c r="J1338" t="s">
        <v>204</v>
      </c>
      <c r="K1338" t="s">
        <v>204</v>
      </c>
      <c r="L1338" t="s">
        <v>204</v>
      </c>
      <c r="M1338" t="s">
        <v>204</v>
      </c>
      <c r="N1338" t="s">
        <v>204</v>
      </c>
      <c r="O1338" t="s">
        <v>204</v>
      </c>
      <c r="P1338" t="s">
        <v>204</v>
      </c>
      <c r="Q1338" s="80" t="s">
        <v>204</v>
      </c>
      <c r="R1338" s="79"/>
      <c r="T1338" t="s">
        <v>204</v>
      </c>
      <c r="U1338" t="s">
        <v>204</v>
      </c>
      <c r="V1338" t="s">
        <v>204</v>
      </c>
    </row>
    <row r="1339" spans="2:22">
      <c r="B1339" t="s">
        <v>204</v>
      </c>
      <c r="C1339" s="79" t="s">
        <v>204</v>
      </c>
      <c r="E1339" t="s">
        <v>204</v>
      </c>
      <c r="F1339" t="s">
        <v>204</v>
      </c>
      <c r="G1339" t="s">
        <v>204</v>
      </c>
      <c r="H1339" t="s">
        <v>204</v>
      </c>
      <c r="I1339" t="s">
        <v>204</v>
      </c>
      <c r="J1339" t="s">
        <v>204</v>
      </c>
      <c r="K1339" t="s">
        <v>204</v>
      </c>
      <c r="L1339" t="s">
        <v>204</v>
      </c>
      <c r="M1339" t="s">
        <v>204</v>
      </c>
      <c r="N1339" t="s">
        <v>204</v>
      </c>
      <c r="O1339" t="s">
        <v>204</v>
      </c>
      <c r="P1339" t="s">
        <v>204</v>
      </c>
      <c r="Q1339" s="80" t="s">
        <v>204</v>
      </c>
      <c r="R1339" s="79"/>
      <c r="T1339" t="s">
        <v>204</v>
      </c>
      <c r="U1339" t="s">
        <v>204</v>
      </c>
      <c r="V1339" t="s">
        <v>204</v>
      </c>
    </row>
    <row r="1340" spans="2:22">
      <c r="B1340" t="s">
        <v>204</v>
      </c>
      <c r="C1340" s="79" t="s">
        <v>204</v>
      </c>
      <c r="E1340" t="s">
        <v>204</v>
      </c>
      <c r="F1340" t="s">
        <v>204</v>
      </c>
      <c r="G1340" t="s">
        <v>204</v>
      </c>
      <c r="H1340" t="s">
        <v>204</v>
      </c>
      <c r="I1340" t="s">
        <v>204</v>
      </c>
      <c r="J1340" t="s">
        <v>204</v>
      </c>
      <c r="K1340" t="s">
        <v>204</v>
      </c>
      <c r="L1340" t="s">
        <v>204</v>
      </c>
      <c r="M1340" t="s">
        <v>204</v>
      </c>
      <c r="N1340" t="s">
        <v>204</v>
      </c>
      <c r="O1340" t="s">
        <v>204</v>
      </c>
      <c r="P1340" t="s">
        <v>204</v>
      </c>
      <c r="Q1340" s="80" t="s">
        <v>204</v>
      </c>
      <c r="R1340" s="79"/>
      <c r="T1340" t="s">
        <v>204</v>
      </c>
      <c r="U1340" t="s">
        <v>204</v>
      </c>
      <c r="V1340" t="s">
        <v>204</v>
      </c>
    </row>
    <row r="1341" spans="2:22">
      <c r="B1341" t="s">
        <v>204</v>
      </c>
      <c r="C1341" s="79" t="s">
        <v>204</v>
      </c>
      <c r="E1341" t="s">
        <v>204</v>
      </c>
      <c r="F1341" t="s">
        <v>204</v>
      </c>
      <c r="G1341" t="s">
        <v>204</v>
      </c>
      <c r="H1341" t="s">
        <v>204</v>
      </c>
      <c r="I1341" t="s">
        <v>204</v>
      </c>
      <c r="J1341" t="s">
        <v>204</v>
      </c>
      <c r="K1341" t="s">
        <v>204</v>
      </c>
      <c r="L1341" t="s">
        <v>204</v>
      </c>
      <c r="M1341" t="s">
        <v>204</v>
      </c>
      <c r="N1341" t="s">
        <v>204</v>
      </c>
      <c r="O1341" t="s">
        <v>204</v>
      </c>
      <c r="P1341" t="s">
        <v>204</v>
      </c>
      <c r="Q1341" s="80" t="s">
        <v>204</v>
      </c>
      <c r="R1341" s="79"/>
      <c r="T1341" t="s">
        <v>204</v>
      </c>
      <c r="U1341" t="s">
        <v>204</v>
      </c>
      <c r="V1341" t="s">
        <v>204</v>
      </c>
    </row>
    <row r="1342" spans="2:22">
      <c r="B1342" t="s">
        <v>204</v>
      </c>
      <c r="C1342" s="79" t="s">
        <v>204</v>
      </c>
      <c r="E1342" t="s">
        <v>204</v>
      </c>
      <c r="F1342" t="s">
        <v>204</v>
      </c>
      <c r="G1342" t="s">
        <v>204</v>
      </c>
      <c r="H1342" t="s">
        <v>204</v>
      </c>
      <c r="I1342" t="s">
        <v>204</v>
      </c>
      <c r="J1342" t="s">
        <v>204</v>
      </c>
      <c r="K1342" t="s">
        <v>204</v>
      </c>
      <c r="L1342" t="s">
        <v>204</v>
      </c>
      <c r="M1342" t="s">
        <v>204</v>
      </c>
      <c r="N1342" t="s">
        <v>204</v>
      </c>
      <c r="O1342" t="s">
        <v>204</v>
      </c>
      <c r="P1342" t="s">
        <v>204</v>
      </c>
      <c r="Q1342" s="80" t="s">
        <v>204</v>
      </c>
      <c r="R1342" s="79"/>
      <c r="T1342" t="s">
        <v>204</v>
      </c>
      <c r="U1342" t="s">
        <v>204</v>
      </c>
      <c r="V1342" t="s">
        <v>204</v>
      </c>
    </row>
    <row r="1343" spans="2:22">
      <c r="B1343" t="s">
        <v>204</v>
      </c>
      <c r="C1343" s="79" t="s">
        <v>204</v>
      </c>
      <c r="E1343" t="s">
        <v>204</v>
      </c>
      <c r="F1343" t="s">
        <v>204</v>
      </c>
      <c r="G1343" t="s">
        <v>204</v>
      </c>
      <c r="H1343" t="s">
        <v>204</v>
      </c>
      <c r="I1343" t="s">
        <v>204</v>
      </c>
      <c r="J1343" t="s">
        <v>204</v>
      </c>
      <c r="K1343" t="s">
        <v>204</v>
      </c>
      <c r="L1343" t="s">
        <v>204</v>
      </c>
      <c r="M1343" t="s">
        <v>204</v>
      </c>
      <c r="N1343" t="s">
        <v>204</v>
      </c>
      <c r="O1343" t="s">
        <v>204</v>
      </c>
      <c r="P1343" t="s">
        <v>204</v>
      </c>
      <c r="Q1343" s="80" t="s">
        <v>204</v>
      </c>
      <c r="R1343" s="79"/>
      <c r="T1343" t="s">
        <v>204</v>
      </c>
      <c r="U1343" t="s">
        <v>204</v>
      </c>
      <c r="V1343" t="s">
        <v>204</v>
      </c>
    </row>
    <row r="1344" spans="2:22">
      <c r="B1344" t="s">
        <v>204</v>
      </c>
      <c r="C1344" s="79" t="s">
        <v>204</v>
      </c>
      <c r="E1344" t="s">
        <v>204</v>
      </c>
      <c r="F1344" t="s">
        <v>204</v>
      </c>
      <c r="G1344" t="s">
        <v>204</v>
      </c>
      <c r="H1344" t="s">
        <v>204</v>
      </c>
      <c r="I1344" t="s">
        <v>204</v>
      </c>
      <c r="J1344" t="s">
        <v>204</v>
      </c>
      <c r="K1344" t="s">
        <v>204</v>
      </c>
      <c r="L1344" t="s">
        <v>204</v>
      </c>
      <c r="M1344" t="s">
        <v>204</v>
      </c>
      <c r="N1344" t="s">
        <v>204</v>
      </c>
      <c r="O1344" t="s">
        <v>204</v>
      </c>
      <c r="P1344" t="s">
        <v>204</v>
      </c>
      <c r="Q1344" s="80" t="s">
        <v>204</v>
      </c>
      <c r="R1344" s="79"/>
      <c r="T1344" t="s">
        <v>204</v>
      </c>
      <c r="U1344" t="s">
        <v>204</v>
      </c>
      <c r="V1344" t="s">
        <v>204</v>
      </c>
    </row>
    <row r="1345" spans="2:22">
      <c r="B1345" t="s">
        <v>204</v>
      </c>
      <c r="C1345" s="79" t="s">
        <v>204</v>
      </c>
      <c r="E1345" t="s">
        <v>204</v>
      </c>
      <c r="F1345" t="s">
        <v>204</v>
      </c>
      <c r="G1345" t="s">
        <v>204</v>
      </c>
      <c r="H1345" t="s">
        <v>204</v>
      </c>
      <c r="I1345" t="s">
        <v>204</v>
      </c>
      <c r="J1345" t="s">
        <v>204</v>
      </c>
      <c r="K1345" t="s">
        <v>204</v>
      </c>
      <c r="L1345" t="s">
        <v>204</v>
      </c>
      <c r="M1345" t="s">
        <v>204</v>
      </c>
      <c r="N1345" t="s">
        <v>204</v>
      </c>
      <c r="O1345" t="s">
        <v>204</v>
      </c>
      <c r="P1345" t="s">
        <v>204</v>
      </c>
      <c r="Q1345" s="80" t="s">
        <v>204</v>
      </c>
      <c r="R1345" s="79"/>
      <c r="T1345" t="s">
        <v>204</v>
      </c>
      <c r="U1345" t="s">
        <v>204</v>
      </c>
      <c r="V1345" t="s">
        <v>204</v>
      </c>
    </row>
    <row r="1346" spans="2:22">
      <c r="B1346" t="s">
        <v>204</v>
      </c>
      <c r="C1346" s="79" t="s">
        <v>204</v>
      </c>
      <c r="E1346" t="s">
        <v>204</v>
      </c>
      <c r="F1346" t="s">
        <v>204</v>
      </c>
      <c r="G1346" t="s">
        <v>204</v>
      </c>
      <c r="H1346" t="s">
        <v>204</v>
      </c>
      <c r="I1346" t="s">
        <v>204</v>
      </c>
      <c r="J1346" t="s">
        <v>204</v>
      </c>
      <c r="K1346" t="s">
        <v>204</v>
      </c>
      <c r="L1346" t="s">
        <v>204</v>
      </c>
      <c r="M1346" t="s">
        <v>204</v>
      </c>
      <c r="N1346" t="s">
        <v>204</v>
      </c>
      <c r="O1346" t="s">
        <v>204</v>
      </c>
      <c r="P1346" t="s">
        <v>204</v>
      </c>
      <c r="Q1346" s="80" t="s">
        <v>204</v>
      </c>
      <c r="R1346" s="79"/>
      <c r="T1346" t="s">
        <v>204</v>
      </c>
      <c r="U1346" t="s">
        <v>204</v>
      </c>
      <c r="V1346" t="s">
        <v>204</v>
      </c>
    </row>
    <row r="1347" spans="2:22">
      <c r="B1347" t="s">
        <v>204</v>
      </c>
      <c r="C1347" s="79" t="s">
        <v>204</v>
      </c>
      <c r="E1347" t="s">
        <v>204</v>
      </c>
      <c r="F1347" t="s">
        <v>204</v>
      </c>
      <c r="G1347" t="s">
        <v>204</v>
      </c>
      <c r="H1347" t="s">
        <v>204</v>
      </c>
      <c r="I1347" t="s">
        <v>204</v>
      </c>
      <c r="J1347" t="s">
        <v>204</v>
      </c>
      <c r="K1347" t="s">
        <v>204</v>
      </c>
      <c r="L1347" t="s">
        <v>204</v>
      </c>
      <c r="M1347" t="s">
        <v>204</v>
      </c>
      <c r="N1347" t="s">
        <v>204</v>
      </c>
      <c r="O1347" t="s">
        <v>204</v>
      </c>
      <c r="P1347" t="s">
        <v>204</v>
      </c>
      <c r="Q1347" s="80" t="s">
        <v>204</v>
      </c>
      <c r="R1347" s="79"/>
      <c r="T1347" t="s">
        <v>204</v>
      </c>
      <c r="U1347" t="s">
        <v>204</v>
      </c>
      <c r="V1347" t="s">
        <v>204</v>
      </c>
    </row>
    <row r="1348" spans="2:22">
      <c r="B1348" t="s">
        <v>204</v>
      </c>
      <c r="C1348" s="79" t="s">
        <v>204</v>
      </c>
      <c r="E1348" t="s">
        <v>204</v>
      </c>
      <c r="F1348" t="s">
        <v>204</v>
      </c>
      <c r="G1348" t="s">
        <v>204</v>
      </c>
      <c r="H1348" t="s">
        <v>204</v>
      </c>
      <c r="I1348" t="s">
        <v>204</v>
      </c>
      <c r="J1348" t="s">
        <v>204</v>
      </c>
      <c r="K1348" t="s">
        <v>204</v>
      </c>
      <c r="L1348" t="s">
        <v>204</v>
      </c>
      <c r="M1348" t="s">
        <v>204</v>
      </c>
      <c r="N1348" t="s">
        <v>204</v>
      </c>
      <c r="O1348" t="s">
        <v>204</v>
      </c>
      <c r="P1348" t="s">
        <v>204</v>
      </c>
      <c r="Q1348" s="80" t="s">
        <v>204</v>
      </c>
      <c r="R1348" s="79"/>
      <c r="T1348" t="s">
        <v>204</v>
      </c>
      <c r="U1348" t="s">
        <v>204</v>
      </c>
      <c r="V1348" t="s">
        <v>204</v>
      </c>
    </row>
    <row r="1349" spans="2:22">
      <c r="B1349" t="s">
        <v>204</v>
      </c>
      <c r="C1349" s="79" t="s">
        <v>204</v>
      </c>
      <c r="E1349" t="s">
        <v>204</v>
      </c>
      <c r="F1349" t="s">
        <v>204</v>
      </c>
      <c r="G1349" t="s">
        <v>204</v>
      </c>
      <c r="H1349" t="s">
        <v>204</v>
      </c>
      <c r="I1349" t="s">
        <v>204</v>
      </c>
      <c r="J1349" t="s">
        <v>204</v>
      </c>
      <c r="K1349" t="s">
        <v>204</v>
      </c>
      <c r="L1349" t="s">
        <v>204</v>
      </c>
      <c r="M1349" t="s">
        <v>204</v>
      </c>
      <c r="N1349" t="s">
        <v>204</v>
      </c>
      <c r="O1349" t="s">
        <v>204</v>
      </c>
      <c r="P1349" t="s">
        <v>204</v>
      </c>
      <c r="Q1349" s="80" t="s">
        <v>204</v>
      </c>
      <c r="R1349" s="79"/>
      <c r="T1349" t="s">
        <v>204</v>
      </c>
      <c r="U1349" t="s">
        <v>204</v>
      </c>
      <c r="V1349" t="s">
        <v>204</v>
      </c>
    </row>
    <row r="1350" spans="2:22">
      <c r="B1350" t="s">
        <v>204</v>
      </c>
      <c r="C1350" s="79" t="s">
        <v>204</v>
      </c>
      <c r="E1350" t="s">
        <v>204</v>
      </c>
      <c r="F1350" t="s">
        <v>204</v>
      </c>
      <c r="G1350" t="s">
        <v>204</v>
      </c>
      <c r="H1350" t="s">
        <v>204</v>
      </c>
      <c r="I1350" t="s">
        <v>204</v>
      </c>
      <c r="J1350" t="s">
        <v>204</v>
      </c>
      <c r="K1350" t="s">
        <v>204</v>
      </c>
      <c r="L1350" t="s">
        <v>204</v>
      </c>
      <c r="M1350" t="s">
        <v>204</v>
      </c>
      <c r="N1350" t="s">
        <v>204</v>
      </c>
      <c r="O1350" t="s">
        <v>204</v>
      </c>
      <c r="P1350" t="s">
        <v>204</v>
      </c>
      <c r="Q1350" s="80" t="s">
        <v>204</v>
      </c>
      <c r="R1350" s="79"/>
      <c r="T1350" t="s">
        <v>204</v>
      </c>
      <c r="U1350" t="s">
        <v>204</v>
      </c>
      <c r="V1350" t="s">
        <v>204</v>
      </c>
    </row>
    <row r="1351" spans="2:22">
      <c r="B1351" t="s">
        <v>204</v>
      </c>
      <c r="C1351" s="79" t="s">
        <v>204</v>
      </c>
      <c r="E1351" t="s">
        <v>204</v>
      </c>
      <c r="F1351" t="s">
        <v>204</v>
      </c>
      <c r="G1351" t="s">
        <v>204</v>
      </c>
      <c r="H1351" t="s">
        <v>204</v>
      </c>
      <c r="I1351" t="s">
        <v>204</v>
      </c>
      <c r="J1351" t="s">
        <v>204</v>
      </c>
      <c r="K1351" t="s">
        <v>204</v>
      </c>
      <c r="L1351" t="s">
        <v>204</v>
      </c>
      <c r="M1351" t="s">
        <v>204</v>
      </c>
      <c r="N1351" t="s">
        <v>204</v>
      </c>
      <c r="O1351" t="s">
        <v>204</v>
      </c>
      <c r="P1351" t="s">
        <v>204</v>
      </c>
      <c r="Q1351" s="80" t="s">
        <v>204</v>
      </c>
      <c r="R1351" s="79"/>
      <c r="T1351" t="s">
        <v>204</v>
      </c>
      <c r="U1351" t="s">
        <v>204</v>
      </c>
      <c r="V1351" t="s">
        <v>204</v>
      </c>
    </row>
    <row r="1352" spans="2:22">
      <c r="B1352" t="s">
        <v>204</v>
      </c>
      <c r="C1352" s="79" t="s">
        <v>204</v>
      </c>
      <c r="E1352" t="s">
        <v>204</v>
      </c>
      <c r="F1352" t="s">
        <v>204</v>
      </c>
      <c r="G1352" t="s">
        <v>204</v>
      </c>
      <c r="H1352" t="s">
        <v>204</v>
      </c>
      <c r="I1352" t="s">
        <v>204</v>
      </c>
      <c r="J1352" t="s">
        <v>204</v>
      </c>
      <c r="K1352" t="s">
        <v>204</v>
      </c>
      <c r="L1352" t="s">
        <v>204</v>
      </c>
      <c r="M1352" t="s">
        <v>204</v>
      </c>
      <c r="N1352" t="s">
        <v>204</v>
      </c>
      <c r="O1352" t="s">
        <v>204</v>
      </c>
      <c r="P1352" t="s">
        <v>204</v>
      </c>
      <c r="Q1352" s="80" t="s">
        <v>204</v>
      </c>
      <c r="R1352" s="79"/>
      <c r="T1352" t="s">
        <v>204</v>
      </c>
      <c r="U1352" t="s">
        <v>204</v>
      </c>
      <c r="V1352" t="s">
        <v>204</v>
      </c>
    </row>
    <row r="1353" spans="2:22">
      <c r="B1353" t="s">
        <v>204</v>
      </c>
      <c r="C1353" s="79" t="s">
        <v>204</v>
      </c>
      <c r="E1353" t="s">
        <v>204</v>
      </c>
      <c r="F1353" t="s">
        <v>204</v>
      </c>
      <c r="G1353" t="s">
        <v>204</v>
      </c>
      <c r="H1353" t="s">
        <v>204</v>
      </c>
      <c r="I1353" t="s">
        <v>204</v>
      </c>
      <c r="J1353" t="s">
        <v>204</v>
      </c>
      <c r="K1353" t="s">
        <v>204</v>
      </c>
      <c r="L1353" t="s">
        <v>204</v>
      </c>
      <c r="M1353" t="s">
        <v>204</v>
      </c>
      <c r="N1353" t="s">
        <v>204</v>
      </c>
      <c r="O1353" t="s">
        <v>204</v>
      </c>
      <c r="P1353" t="s">
        <v>204</v>
      </c>
      <c r="Q1353" s="80" t="s">
        <v>204</v>
      </c>
      <c r="R1353" s="79"/>
      <c r="T1353" t="s">
        <v>204</v>
      </c>
      <c r="U1353" t="s">
        <v>204</v>
      </c>
      <c r="V1353" t="s">
        <v>204</v>
      </c>
    </row>
    <row r="1354" spans="2:22">
      <c r="B1354" t="s">
        <v>204</v>
      </c>
      <c r="C1354" s="79" t="s">
        <v>204</v>
      </c>
      <c r="E1354" t="s">
        <v>204</v>
      </c>
      <c r="F1354" t="s">
        <v>204</v>
      </c>
      <c r="G1354" t="s">
        <v>204</v>
      </c>
      <c r="H1354" t="s">
        <v>204</v>
      </c>
      <c r="I1354" t="s">
        <v>204</v>
      </c>
      <c r="J1354" t="s">
        <v>204</v>
      </c>
      <c r="K1354" t="s">
        <v>204</v>
      </c>
      <c r="L1354" t="s">
        <v>204</v>
      </c>
      <c r="M1354" t="s">
        <v>204</v>
      </c>
      <c r="N1354" t="s">
        <v>204</v>
      </c>
      <c r="O1354" t="s">
        <v>204</v>
      </c>
      <c r="P1354" t="s">
        <v>204</v>
      </c>
      <c r="Q1354" s="80" t="s">
        <v>204</v>
      </c>
      <c r="R1354" s="79"/>
      <c r="T1354" t="s">
        <v>204</v>
      </c>
      <c r="U1354" t="s">
        <v>204</v>
      </c>
      <c r="V1354" t="s">
        <v>204</v>
      </c>
    </row>
    <row r="1355" spans="2:22">
      <c r="B1355" t="s">
        <v>204</v>
      </c>
      <c r="C1355" s="79" t="s">
        <v>204</v>
      </c>
      <c r="E1355" t="s">
        <v>204</v>
      </c>
      <c r="F1355" t="s">
        <v>204</v>
      </c>
      <c r="G1355" t="s">
        <v>204</v>
      </c>
      <c r="H1355" t="s">
        <v>204</v>
      </c>
      <c r="I1355" t="s">
        <v>204</v>
      </c>
      <c r="J1355" t="s">
        <v>204</v>
      </c>
      <c r="K1355" t="s">
        <v>204</v>
      </c>
      <c r="L1355" t="s">
        <v>204</v>
      </c>
      <c r="M1355" t="s">
        <v>204</v>
      </c>
      <c r="N1355" t="s">
        <v>204</v>
      </c>
      <c r="O1355" t="s">
        <v>204</v>
      </c>
      <c r="P1355" t="s">
        <v>204</v>
      </c>
      <c r="Q1355" s="80" t="s">
        <v>204</v>
      </c>
      <c r="R1355" s="79"/>
      <c r="T1355" t="s">
        <v>204</v>
      </c>
      <c r="U1355" t="s">
        <v>204</v>
      </c>
      <c r="V1355" t="s">
        <v>204</v>
      </c>
    </row>
    <row r="1356" spans="2:22">
      <c r="B1356" t="s">
        <v>204</v>
      </c>
      <c r="C1356" s="79" t="s">
        <v>204</v>
      </c>
      <c r="E1356" t="s">
        <v>204</v>
      </c>
      <c r="F1356" t="s">
        <v>204</v>
      </c>
      <c r="G1356" t="s">
        <v>204</v>
      </c>
      <c r="H1356" t="s">
        <v>204</v>
      </c>
      <c r="I1356" t="s">
        <v>204</v>
      </c>
      <c r="J1356" t="s">
        <v>204</v>
      </c>
      <c r="K1356" t="s">
        <v>204</v>
      </c>
      <c r="L1356" t="s">
        <v>204</v>
      </c>
      <c r="M1356" t="s">
        <v>204</v>
      </c>
      <c r="N1356" t="s">
        <v>204</v>
      </c>
      <c r="O1356" t="s">
        <v>204</v>
      </c>
      <c r="P1356" t="s">
        <v>204</v>
      </c>
      <c r="Q1356" s="80" t="s">
        <v>204</v>
      </c>
      <c r="R1356" s="79"/>
      <c r="T1356" t="s">
        <v>204</v>
      </c>
      <c r="U1356" t="s">
        <v>204</v>
      </c>
      <c r="V1356" t="s">
        <v>204</v>
      </c>
    </row>
    <row r="1357" spans="2:22">
      <c r="B1357" t="s">
        <v>204</v>
      </c>
      <c r="C1357" s="79" t="s">
        <v>204</v>
      </c>
      <c r="E1357" t="s">
        <v>204</v>
      </c>
      <c r="F1357" t="s">
        <v>204</v>
      </c>
      <c r="G1357" t="s">
        <v>204</v>
      </c>
      <c r="H1357" t="s">
        <v>204</v>
      </c>
      <c r="I1357" t="s">
        <v>204</v>
      </c>
      <c r="J1357" t="s">
        <v>204</v>
      </c>
      <c r="K1357" t="s">
        <v>204</v>
      </c>
      <c r="L1357" t="s">
        <v>204</v>
      </c>
      <c r="M1357" t="s">
        <v>204</v>
      </c>
      <c r="N1357" t="s">
        <v>204</v>
      </c>
      <c r="O1357" t="s">
        <v>204</v>
      </c>
      <c r="P1357" t="s">
        <v>204</v>
      </c>
      <c r="Q1357" s="80" t="s">
        <v>204</v>
      </c>
      <c r="R1357" s="79"/>
      <c r="T1357" t="s">
        <v>204</v>
      </c>
      <c r="U1357" t="s">
        <v>204</v>
      </c>
      <c r="V1357" t="s">
        <v>204</v>
      </c>
    </row>
    <row r="1358" spans="2:22">
      <c r="B1358" t="s">
        <v>204</v>
      </c>
      <c r="C1358" s="79" t="s">
        <v>204</v>
      </c>
      <c r="E1358" t="s">
        <v>204</v>
      </c>
      <c r="F1358" t="s">
        <v>204</v>
      </c>
      <c r="G1358" t="s">
        <v>204</v>
      </c>
      <c r="H1358" t="s">
        <v>204</v>
      </c>
      <c r="I1358" t="s">
        <v>204</v>
      </c>
      <c r="J1358" t="s">
        <v>204</v>
      </c>
      <c r="K1358" t="s">
        <v>204</v>
      </c>
      <c r="L1358" t="s">
        <v>204</v>
      </c>
      <c r="M1358" t="s">
        <v>204</v>
      </c>
      <c r="N1358" t="s">
        <v>204</v>
      </c>
      <c r="O1358" t="s">
        <v>204</v>
      </c>
      <c r="P1358" t="s">
        <v>204</v>
      </c>
      <c r="Q1358" s="80" t="s">
        <v>204</v>
      </c>
      <c r="R1358" s="79"/>
      <c r="T1358" t="s">
        <v>204</v>
      </c>
      <c r="U1358" t="s">
        <v>204</v>
      </c>
      <c r="V1358" t="s">
        <v>204</v>
      </c>
    </row>
    <row r="1359" spans="2:22">
      <c r="B1359" t="s">
        <v>204</v>
      </c>
      <c r="C1359" s="79" t="s">
        <v>204</v>
      </c>
      <c r="E1359" t="s">
        <v>204</v>
      </c>
      <c r="F1359" t="s">
        <v>204</v>
      </c>
      <c r="G1359" t="s">
        <v>204</v>
      </c>
      <c r="H1359" t="s">
        <v>204</v>
      </c>
      <c r="I1359" t="s">
        <v>204</v>
      </c>
      <c r="J1359" t="s">
        <v>204</v>
      </c>
      <c r="K1359" t="s">
        <v>204</v>
      </c>
      <c r="L1359" t="s">
        <v>204</v>
      </c>
      <c r="M1359" t="s">
        <v>204</v>
      </c>
      <c r="N1359" t="s">
        <v>204</v>
      </c>
      <c r="O1359" t="s">
        <v>204</v>
      </c>
      <c r="P1359" t="s">
        <v>204</v>
      </c>
      <c r="Q1359" s="80" t="s">
        <v>204</v>
      </c>
      <c r="R1359" s="79"/>
      <c r="T1359" t="s">
        <v>204</v>
      </c>
      <c r="U1359" t="s">
        <v>204</v>
      </c>
      <c r="V1359" t="s">
        <v>204</v>
      </c>
    </row>
    <row r="1360" spans="2:22">
      <c r="B1360" t="s">
        <v>204</v>
      </c>
      <c r="C1360" s="79" t="s">
        <v>204</v>
      </c>
      <c r="E1360" t="s">
        <v>204</v>
      </c>
      <c r="F1360" t="s">
        <v>204</v>
      </c>
      <c r="G1360" t="s">
        <v>204</v>
      </c>
      <c r="H1360" t="s">
        <v>204</v>
      </c>
      <c r="I1360" t="s">
        <v>204</v>
      </c>
      <c r="J1360" t="s">
        <v>204</v>
      </c>
      <c r="K1360" t="s">
        <v>204</v>
      </c>
      <c r="L1360" t="s">
        <v>204</v>
      </c>
      <c r="M1360" t="s">
        <v>204</v>
      </c>
      <c r="N1360" t="s">
        <v>204</v>
      </c>
      <c r="O1360" t="s">
        <v>204</v>
      </c>
      <c r="P1360" t="s">
        <v>204</v>
      </c>
      <c r="Q1360" s="80" t="s">
        <v>204</v>
      </c>
      <c r="R1360" s="79"/>
      <c r="T1360" t="s">
        <v>204</v>
      </c>
      <c r="U1360" t="s">
        <v>204</v>
      </c>
      <c r="V1360" t="s">
        <v>204</v>
      </c>
    </row>
    <row r="1361" spans="2:22">
      <c r="B1361" t="s">
        <v>204</v>
      </c>
      <c r="C1361" s="79" t="s">
        <v>204</v>
      </c>
      <c r="E1361" t="s">
        <v>204</v>
      </c>
      <c r="F1361" t="s">
        <v>204</v>
      </c>
      <c r="G1361" t="s">
        <v>204</v>
      </c>
      <c r="H1361" t="s">
        <v>204</v>
      </c>
      <c r="I1361" t="s">
        <v>204</v>
      </c>
      <c r="J1361" t="s">
        <v>204</v>
      </c>
      <c r="K1361" t="s">
        <v>204</v>
      </c>
      <c r="L1361" t="s">
        <v>204</v>
      </c>
      <c r="M1361" t="s">
        <v>204</v>
      </c>
      <c r="N1361" t="s">
        <v>204</v>
      </c>
      <c r="O1361" t="s">
        <v>204</v>
      </c>
      <c r="P1361" t="s">
        <v>204</v>
      </c>
      <c r="Q1361" s="80" t="s">
        <v>204</v>
      </c>
      <c r="R1361" s="79"/>
      <c r="T1361" t="s">
        <v>204</v>
      </c>
      <c r="U1361" t="s">
        <v>204</v>
      </c>
      <c r="V1361" t="s">
        <v>204</v>
      </c>
    </row>
    <row r="1362" spans="2:22">
      <c r="B1362" t="s">
        <v>204</v>
      </c>
      <c r="C1362" s="79" t="s">
        <v>204</v>
      </c>
      <c r="E1362" t="s">
        <v>204</v>
      </c>
      <c r="F1362" t="s">
        <v>204</v>
      </c>
      <c r="G1362" t="s">
        <v>204</v>
      </c>
      <c r="H1362" t="s">
        <v>204</v>
      </c>
      <c r="I1362" t="s">
        <v>204</v>
      </c>
      <c r="J1362" t="s">
        <v>204</v>
      </c>
      <c r="K1362" t="s">
        <v>204</v>
      </c>
      <c r="L1362" t="s">
        <v>204</v>
      </c>
      <c r="M1362" t="s">
        <v>204</v>
      </c>
      <c r="N1362" t="s">
        <v>204</v>
      </c>
      <c r="O1362" t="s">
        <v>204</v>
      </c>
      <c r="P1362" t="s">
        <v>204</v>
      </c>
      <c r="Q1362" s="80" t="s">
        <v>204</v>
      </c>
      <c r="R1362" s="79"/>
      <c r="T1362" t="s">
        <v>204</v>
      </c>
      <c r="U1362" t="s">
        <v>204</v>
      </c>
      <c r="V1362" t="s">
        <v>204</v>
      </c>
    </row>
    <row r="1363" spans="2:22">
      <c r="B1363" t="s">
        <v>204</v>
      </c>
      <c r="C1363" s="79" t="s">
        <v>204</v>
      </c>
      <c r="E1363" t="s">
        <v>204</v>
      </c>
      <c r="F1363" t="s">
        <v>204</v>
      </c>
      <c r="G1363" t="s">
        <v>204</v>
      </c>
      <c r="H1363" t="s">
        <v>204</v>
      </c>
      <c r="I1363" t="s">
        <v>204</v>
      </c>
      <c r="J1363" t="s">
        <v>204</v>
      </c>
      <c r="K1363" t="s">
        <v>204</v>
      </c>
      <c r="L1363" t="s">
        <v>204</v>
      </c>
      <c r="M1363" t="s">
        <v>204</v>
      </c>
      <c r="N1363" t="s">
        <v>204</v>
      </c>
      <c r="O1363" t="s">
        <v>204</v>
      </c>
      <c r="P1363" t="s">
        <v>204</v>
      </c>
      <c r="Q1363" s="80" t="s">
        <v>204</v>
      </c>
      <c r="R1363" s="79"/>
      <c r="T1363" t="s">
        <v>204</v>
      </c>
      <c r="U1363" t="s">
        <v>204</v>
      </c>
      <c r="V1363" t="s">
        <v>204</v>
      </c>
    </row>
    <row r="1364" spans="2:22">
      <c r="B1364" t="s">
        <v>204</v>
      </c>
      <c r="C1364" s="79" t="s">
        <v>204</v>
      </c>
      <c r="E1364" t="s">
        <v>204</v>
      </c>
      <c r="F1364" t="s">
        <v>204</v>
      </c>
      <c r="G1364" t="s">
        <v>204</v>
      </c>
      <c r="H1364" t="s">
        <v>204</v>
      </c>
      <c r="I1364" t="s">
        <v>204</v>
      </c>
      <c r="J1364" t="s">
        <v>204</v>
      </c>
      <c r="K1364" t="s">
        <v>204</v>
      </c>
      <c r="L1364" t="s">
        <v>204</v>
      </c>
      <c r="M1364" t="s">
        <v>204</v>
      </c>
      <c r="N1364" t="s">
        <v>204</v>
      </c>
      <c r="O1364" t="s">
        <v>204</v>
      </c>
      <c r="P1364" t="s">
        <v>204</v>
      </c>
      <c r="Q1364" s="80" t="s">
        <v>204</v>
      </c>
      <c r="R1364" s="79"/>
      <c r="T1364" t="s">
        <v>204</v>
      </c>
      <c r="U1364" t="s">
        <v>204</v>
      </c>
      <c r="V1364" t="s">
        <v>204</v>
      </c>
    </row>
    <row r="1365" spans="2:22">
      <c r="B1365" t="s">
        <v>204</v>
      </c>
      <c r="C1365" s="79" t="s">
        <v>204</v>
      </c>
      <c r="E1365" t="s">
        <v>204</v>
      </c>
      <c r="F1365" t="s">
        <v>204</v>
      </c>
      <c r="G1365" t="s">
        <v>204</v>
      </c>
      <c r="H1365" t="s">
        <v>204</v>
      </c>
      <c r="I1365" t="s">
        <v>204</v>
      </c>
      <c r="J1365" t="s">
        <v>204</v>
      </c>
      <c r="K1365" t="s">
        <v>204</v>
      </c>
      <c r="L1365" t="s">
        <v>204</v>
      </c>
      <c r="M1365" t="s">
        <v>204</v>
      </c>
      <c r="N1365" t="s">
        <v>204</v>
      </c>
      <c r="O1365" t="s">
        <v>204</v>
      </c>
      <c r="P1365" t="s">
        <v>204</v>
      </c>
      <c r="Q1365" s="80" t="s">
        <v>204</v>
      </c>
      <c r="R1365" s="79"/>
      <c r="T1365" t="s">
        <v>204</v>
      </c>
      <c r="U1365" t="s">
        <v>204</v>
      </c>
      <c r="V1365" t="s">
        <v>204</v>
      </c>
    </row>
    <row r="1366" spans="2:22">
      <c r="B1366" t="s">
        <v>204</v>
      </c>
      <c r="C1366" s="79" t="s">
        <v>204</v>
      </c>
      <c r="E1366" t="s">
        <v>204</v>
      </c>
      <c r="F1366" t="s">
        <v>204</v>
      </c>
      <c r="G1366" t="s">
        <v>204</v>
      </c>
      <c r="H1366" t="s">
        <v>204</v>
      </c>
      <c r="I1366" t="s">
        <v>204</v>
      </c>
      <c r="J1366" t="s">
        <v>204</v>
      </c>
      <c r="K1366" t="s">
        <v>204</v>
      </c>
      <c r="L1366" t="s">
        <v>204</v>
      </c>
      <c r="M1366" t="s">
        <v>204</v>
      </c>
      <c r="N1366" t="s">
        <v>204</v>
      </c>
      <c r="O1366" t="s">
        <v>204</v>
      </c>
      <c r="P1366" t="s">
        <v>204</v>
      </c>
      <c r="Q1366" s="80" t="s">
        <v>204</v>
      </c>
      <c r="R1366" s="79"/>
      <c r="T1366" t="s">
        <v>204</v>
      </c>
      <c r="U1366" t="s">
        <v>204</v>
      </c>
      <c r="V1366" t="s">
        <v>204</v>
      </c>
    </row>
    <row r="1367" spans="2:22">
      <c r="B1367" t="s">
        <v>204</v>
      </c>
      <c r="C1367" s="79" t="s">
        <v>204</v>
      </c>
      <c r="E1367" t="s">
        <v>204</v>
      </c>
      <c r="F1367" t="s">
        <v>204</v>
      </c>
      <c r="G1367" t="s">
        <v>204</v>
      </c>
      <c r="H1367" t="s">
        <v>204</v>
      </c>
      <c r="I1367" t="s">
        <v>204</v>
      </c>
      <c r="J1367" t="s">
        <v>204</v>
      </c>
      <c r="K1367" t="s">
        <v>204</v>
      </c>
      <c r="L1367" t="s">
        <v>204</v>
      </c>
      <c r="M1367" t="s">
        <v>204</v>
      </c>
      <c r="N1367" t="s">
        <v>204</v>
      </c>
      <c r="O1367" t="s">
        <v>204</v>
      </c>
      <c r="P1367" t="s">
        <v>204</v>
      </c>
      <c r="Q1367" s="80" t="s">
        <v>204</v>
      </c>
      <c r="R1367" s="79"/>
      <c r="T1367" t="s">
        <v>204</v>
      </c>
      <c r="U1367" t="s">
        <v>204</v>
      </c>
      <c r="V1367" t="s">
        <v>204</v>
      </c>
    </row>
    <row r="1368" spans="2:22">
      <c r="B1368" t="s">
        <v>204</v>
      </c>
      <c r="C1368" s="79" t="s">
        <v>204</v>
      </c>
      <c r="E1368" t="s">
        <v>204</v>
      </c>
      <c r="F1368" t="s">
        <v>204</v>
      </c>
      <c r="G1368" t="s">
        <v>204</v>
      </c>
      <c r="H1368" t="s">
        <v>204</v>
      </c>
      <c r="I1368" t="s">
        <v>204</v>
      </c>
      <c r="J1368" t="s">
        <v>204</v>
      </c>
      <c r="K1368" t="s">
        <v>204</v>
      </c>
      <c r="L1368" t="s">
        <v>204</v>
      </c>
      <c r="M1368" t="s">
        <v>204</v>
      </c>
      <c r="N1368" t="s">
        <v>204</v>
      </c>
      <c r="O1368" t="s">
        <v>204</v>
      </c>
      <c r="P1368" t="s">
        <v>204</v>
      </c>
      <c r="Q1368" s="80" t="s">
        <v>204</v>
      </c>
      <c r="R1368" s="79"/>
      <c r="T1368" t="s">
        <v>204</v>
      </c>
      <c r="U1368" t="s">
        <v>204</v>
      </c>
      <c r="V1368" t="s">
        <v>204</v>
      </c>
    </row>
    <row r="1369" spans="2:22">
      <c r="B1369" t="s">
        <v>204</v>
      </c>
      <c r="C1369" s="79" t="s">
        <v>204</v>
      </c>
      <c r="E1369" t="s">
        <v>204</v>
      </c>
      <c r="F1369" t="s">
        <v>204</v>
      </c>
      <c r="G1369" t="s">
        <v>204</v>
      </c>
      <c r="H1369" t="s">
        <v>204</v>
      </c>
      <c r="I1369" t="s">
        <v>204</v>
      </c>
      <c r="J1369" t="s">
        <v>204</v>
      </c>
      <c r="K1369" t="s">
        <v>204</v>
      </c>
      <c r="L1369" t="s">
        <v>204</v>
      </c>
      <c r="M1369" t="s">
        <v>204</v>
      </c>
      <c r="N1369" t="s">
        <v>204</v>
      </c>
      <c r="O1369" t="s">
        <v>204</v>
      </c>
      <c r="P1369" t="s">
        <v>204</v>
      </c>
      <c r="Q1369" s="80" t="s">
        <v>204</v>
      </c>
      <c r="R1369" s="79"/>
      <c r="T1369" t="s">
        <v>204</v>
      </c>
      <c r="U1369" t="s">
        <v>204</v>
      </c>
      <c r="V1369" t="s">
        <v>204</v>
      </c>
    </row>
    <row r="1370" spans="2:22">
      <c r="B1370" t="s">
        <v>204</v>
      </c>
      <c r="C1370" s="79" t="s">
        <v>204</v>
      </c>
      <c r="E1370" t="s">
        <v>204</v>
      </c>
      <c r="F1370" t="s">
        <v>204</v>
      </c>
      <c r="G1370" t="s">
        <v>204</v>
      </c>
      <c r="H1370" t="s">
        <v>204</v>
      </c>
      <c r="I1370" t="s">
        <v>204</v>
      </c>
      <c r="J1370" t="s">
        <v>204</v>
      </c>
      <c r="K1370" t="s">
        <v>204</v>
      </c>
      <c r="L1370" t="s">
        <v>204</v>
      </c>
      <c r="M1370" t="s">
        <v>204</v>
      </c>
      <c r="N1370" t="s">
        <v>204</v>
      </c>
      <c r="O1370" t="s">
        <v>204</v>
      </c>
      <c r="P1370" t="s">
        <v>204</v>
      </c>
      <c r="Q1370" s="80" t="s">
        <v>204</v>
      </c>
      <c r="R1370" s="79"/>
      <c r="T1370" t="s">
        <v>204</v>
      </c>
      <c r="U1370" t="s">
        <v>204</v>
      </c>
      <c r="V1370" t="s">
        <v>204</v>
      </c>
    </row>
    <row r="1371" spans="2:22">
      <c r="B1371" t="s">
        <v>204</v>
      </c>
      <c r="C1371" s="79" t="s">
        <v>204</v>
      </c>
      <c r="E1371" t="s">
        <v>204</v>
      </c>
      <c r="F1371" t="s">
        <v>204</v>
      </c>
      <c r="G1371" t="s">
        <v>204</v>
      </c>
      <c r="H1371" t="s">
        <v>204</v>
      </c>
      <c r="I1371" t="s">
        <v>204</v>
      </c>
      <c r="J1371" t="s">
        <v>204</v>
      </c>
      <c r="K1371" t="s">
        <v>204</v>
      </c>
      <c r="L1371" t="s">
        <v>204</v>
      </c>
      <c r="M1371" t="s">
        <v>204</v>
      </c>
      <c r="N1371" t="s">
        <v>204</v>
      </c>
      <c r="O1371" t="s">
        <v>204</v>
      </c>
      <c r="P1371" t="s">
        <v>204</v>
      </c>
      <c r="Q1371" s="80" t="s">
        <v>204</v>
      </c>
      <c r="R1371" s="79"/>
      <c r="T1371" t="s">
        <v>204</v>
      </c>
      <c r="U1371" t="s">
        <v>204</v>
      </c>
      <c r="V1371" t="s">
        <v>204</v>
      </c>
    </row>
    <row r="1372" spans="2:22">
      <c r="B1372" t="s">
        <v>204</v>
      </c>
      <c r="C1372" s="79" t="s">
        <v>204</v>
      </c>
      <c r="E1372" t="s">
        <v>204</v>
      </c>
      <c r="F1372" t="s">
        <v>204</v>
      </c>
      <c r="G1372" t="s">
        <v>204</v>
      </c>
      <c r="H1372" t="s">
        <v>204</v>
      </c>
      <c r="I1372" t="s">
        <v>204</v>
      </c>
      <c r="J1372" t="s">
        <v>204</v>
      </c>
      <c r="K1372" t="s">
        <v>204</v>
      </c>
      <c r="L1372" t="s">
        <v>204</v>
      </c>
      <c r="M1372" t="s">
        <v>204</v>
      </c>
      <c r="N1372" t="s">
        <v>204</v>
      </c>
      <c r="O1372" t="s">
        <v>204</v>
      </c>
      <c r="P1372" t="s">
        <v>204</v>
      </c>
      <c r="Q1372" s="80" t="s">
        <v>204</v>
      </c>
      <c r="R1372" s="79"/>
      <c r="T1372" t="s">
        <v>204</v>
      </c>
      <c r="U1372" t="s">
        <v>204</v>
      </c>
      <c r="V1372" t="s">
        <v>204</v>
      </c>
    </row>
    <row r="1373" spans="2:22">
      <c r="B1373" t="s">
        <v>204</v>
      </c>
      <c r="C1373" s="79" t="s">
        <v>204</v>
      </c>
      <c r="E1373" t="s">
        <v>204</v>
      </c>
      <c r="F1373" t="s">
        <v>204</v>
      </c>
      <c r="G1373" t="s">
        <v>204</v>
      </c>
      <c r="H1373" t="s">
        <v>204</v>
      </c>
      <c r="I1373" t="s">
        <v>204</v>
      </c>
      <c r="J1373" t="s">
        <v>204</v>
      </c>
      <c r="K1373" t="s">
        <v>204</v>
      </c>
      <c r="L1373" t="s">
        <v>204</v>
      </c>
      <c r="M1373" t="s">
        <v>204</v>
      </c>
      <c r="N1373" t="s">
        <v>204</v>
      </c>
      <c r="O1373" t="s">
        <v>204</v>
      </c>
      <c r="P1373" t="s">
        <v>204</v>
      </c>
      <c r="Q1373" s="80" t="s">
        <v>204</v>
      </c>
      <c r="R1373" s="79"/>
      <c r="T1373" t="s">
        <v>204</v>
      </c>
      <c r="U1373" t="s">
        <v>204</v>
      </c>
      <c r="V1373" t="s">
        <v>204</v>
      </c>
    </row>
    <row r="1374" spans="2:22">
      <c r="B1374" t="s">
        <v>204</v>
      </c>
      <c r="C1374" s="79" t="s">
        <v>204</v>
      </c>
      <c r="E1374" t="s">
        <v>204</v>
      </c>
      <c r="F1374" t="s">
        <v>204</v>
      </c>
      <c r="G1374" t="s">
        <v>204</v>
      </c>
      <c r="H1374" t="s">
        <v>204</v>
      </c>
      <c r="I1374" t="s">
        <v>204</v>
      </c>
      <c r="J1374" t="s">
        <v>204</v>
      </c>
      <c r="K1374" t="s">
        <v>204</v>
      </c>
      <c r="L1374" t="s">
        <v>204</v>
      </c>
      <c r="M1374" t="s">
        <v>204</v>
      </c>
      <c r="N1374" t="s">
        <v>204</v>
      </c>
      <c r="O1374" t="s">
        <v>204</v>
      </c>
      <c r="P1374" t="s">
        <v>204</v>
      </c>
      <c r="Q1374" s="80" t="s">
        <v>204</v>
      </c>
      <c r="R1374" s="79"/>
      <c r="T1374" t="s">
        <v>204</v>
      </c>
      <c r="U1374" t="s">
        <v>204</v>
      </c>
      <c r="V1374" t="s">
        <v>204</v>
      </c>
    </row>
    <row r="1375" spans="2:22">
      <c r="B1375" t="s">
        <v>204</v>
      </c>
      <c r="C1375" s="79" t="s">
        <v>204</v>
      </c>
      <c r="E1375" t="s">
        <v>204</v>
      </c>
      <c r="F1375" t="s">
        <v>204</v>
      </c>
      <c r="G1375" t="s">
        <v>204</v>
      </c>
      <c r="H1375" t="s">
        <v>204</v>
      </c>
      <c r="I1375" t="s">
        <v>204</v>
      </c>
      <c r="J1375" t="s">
        <v>204</v>
      </c>
      <c r="K1375" t="s">
        <v>204</v>
      </c>
      <c r="L1375" t="s">
        <v>204</v>
      </c>
      <c r="M1375" t="s">
        <v>204</v>
      </c>
      <c r="N1375" t="s">
        <v>204</v>
      </c>
      <c r="O1375" t="s">
        <v>204</v>
      </c>
      <c r="P1375" t="s">
        <v>204</v>
      </c>
      <c r="Q1375" s="80" t="s">
        <v>204</v>
      </c>
      <c r="R1375" s="79"/>
      <c r="T1375" t="s">
        <v>204</v>
      </c>
      <c r="U1375" t="s">
        <v>204</v>
      </c>
      <c r="V1375" t="s">
        <v>204</v>
      </c>
    </row>
    <row r="1376" spans="2:22">
      <c r="B1376" t="s">
        <v>204</v>
      </c>
      <c r="C1376" s="79" t="s">
        <v>204</v>
      </c>
      <c r="E1376" t="s">
        <v>204</v>
      </c>
      <c r="F1376" t="s">
        <v>204</v>
      </c>
      <c r="G1376" t="s">
        <v>204</v>
      </c>
      <c r="H1376" t="s">
        <v>204</v>
      </c>
      <c r="I1376" t="s">
        <v>204</v>
      </c>
      <c r="J1376" t="s">
        <v>204</v>
      </c>
      <c r="K1376" t="s">
        <v>204</v>
      </c>
      <c r="L1376" t="s">
        <v>204</v>
      </c>
      <c r="M1376" t="s">
        <v>204</v>
      </c>
      <c r="N1376" t="s">
        <v>204</v>
      </c>
      <c r="O1376" t="s">
        <v>204</v>
      </c>
      <c r="P1376" t="s">
        <v>204</v>
      </c>
      <c r="Q1376" s="80" t="s">
        <v>204</v>
      </c>
      <c r="R1376" s="79"/>
      <c r="T1376" t="s">
        <v>204</v>
      </c>
      <c r="U1376" t="s">
        <v>204</v>
      </c>
      <c r="V1376" t="s">
        <v>204</v>
      </c>
    </row>
    <row r="1377" spans="2:22">
      <c r="B1377" t="s">
        <v>204</v>
      </c>
      <c r="C1377" s="79" t="s">
        <v>204</v>
      </c>
      <c r="E1377" t="s">
        <v>204</v>
      </c>
      <c r="F1377" t="s">
        <v>204</v>
      </c>
      <c r="G1377" t="s">
        <v>204</v>
      </c>
      <c r="H1377" t="s">
        <v>204</v>
      </c>
      <c r="I1377" t="s">
        <v>204</v>
      </c>
      <c r="J1377" t="s">
        <v>204</v>
      </c>
      <c r="K1377" t="s">
        <v>204</v>
      </c>
      <c r="L1377" t="s">
        <v>204</v>
      </c>
      <c r="M1377" t="s">
        <v>204</v>
      </c>
      <c r="N1377" t="s">
        <v>204</v>
      </c>
      <c r="O1377" t="s">
        <v>204</v>
      </c>
      <c r="P1377" t="s">
        <v>204</v>
      </c>
      <c r="Q1377" s="80" t="s">
        <v>204</v>
      </c>
      <c r="R1377" s="79"/>
      <c r="T1377" t="s">
        <v>204</v>
      </c>
      <c r="U1377" t="s">
        <v>204</v>
      </c>
      <c r="V1377" t="s">
        <v>204</v>
      </c>
    </row>
    <row r="1378" spans="2:22">
      <c r="B1378" t="s">
        <v>204</v>
      </c>
      <c r="C1378" s="79" t="s">
        <v>204</v>
      </c>
      <c r="E1378" t="s">
        <v>204</v>
      </c>
      <c r="F1378" t="s">
        <v>204</v>
      </c>
      <c r="G1378" t="s">
        <v>204</v>
      </c>
      <c r="H1378" t="s">
        <v>204</v>
      </c>
      <c r="I1378" t="s">
        <v>204</v>
      </c>
      <c r="J1378" t="s">
        <v>204</v>
      </c>
      <c r="K1378" t="s">
        <v>204</v>
      </c>
      <c r="L1378" t="s">
        <v>204</v>
      </c>
      <c r="M1378" t="s">
        <v>204</v>
      </c>
      <c r="N1378" t="s">
        <v>204</v>
      </c>
      <c r="O1378" t="s">
        <v>204</v>
      </c>
      <c r="P1378" t="s">
        <v>204</v>
      </c>
      <c r="Q1378" s="80" t="s">
        <v>204</v>
      </c>
      <c r="R1378" s="79"/>
      <c r="T1378" t="s">
        <v>204</v>
      </c>
      <c r="U1378" t="s">
        <v>204</v>
      </c>
      <c r="V1378" t="s">
        <v>204</v>
      </c>
    </row>
    <row r="1379" spans="2:22">
      <c r="B1379" t="s">
        <v>204</v>
      </c>
      <c r="C1379" s="79" t="s">
        <v>204</v>
      </c>
      <c r="E1379" t="s">
        <v>204</v>
      </c>
      <c r="F1379" t="s">
        <v>204</v>
      </c>
      <c r="G1379" t="s">
        <v>204</v>
      </c>
      <c r="H1379" t="s">
        <v>204</v>
      </c>
      <c r="I1379" t="s">
        <v>204</v>
      </c>
      <c r="J1379" t="s">
        <v>204</v>
      </c>
      <c r="K1379" t="s">
        <v>204</v>
      </c>
      <c r="L1379" t="s">
        <v>204</v>
      </c>
      <c r="M1379" t="s">
        <v>204</v>
      </c>
      <c r="N1379" t="s">
        <v>204</v>
      </c>
      <c r="O1379" t="s">
        <v>204</v>
      </c>
      <c r="P1379" t="s">
        <v>204</v>
      </c>
      <c r="Q1379" s="80" t="s">
        <v>204</v>
      </c>
      <c r="R1379" s="79"/>
      <c r="T1379" t="s">
        <v>204</v>
      </c>
      <c r="U1379" t="s">
        <v>204</v>
      </c>
      <c r="V1379" t="s">
        <v>204</v>
      </c>
    </row>
    <row r="1380" spans="2:22">
      <c r="B1380" t="s">
        <v>204</v>
      </c>
      <c r="C1380" s="79" t="s">
        <v>204</v>
      </c>
      <c r="E1380" t="s">
        <v>204</v>
      </c>
      <c r="F1380" t="s">
        <v>204</v>
      </c>
      <c r="G1380" t="s">
        <v>204</v>
      </c>
      <c r="H1380" t="s">
        <v>204</v>
      </c>
      <c r="I1380" t="s">
        <v>204</v>
      </c>
      <c r="J1380" t="s">
        <v>204</v>
      </c>
      <c r="K1380" t="s">
        <v>204</v>
      </c>
      <c r="L1380" t="s">
        <v>204</v>
      </c>
      <c r="M1380" t="s">
        <v>204</v>
      </c>
      <c r="N1380" t="s">
        <v>204</v>
      </c>
      <c r="O1380" t="s">
        <v>204</v>
      </c>
      <c r="P1380" t="s">
        <v>204</v>
      </c>
      <c r="Q1380" s="80" t="s">
        <v>204</v>
      </c>
      <c r="R1380" s="79"/>
      <c r="T1380" t="s">
        <v>204</v>
      </c>
      <c r="U1380" t="s">
        <v>204</v>
      </c>
      <c r="V1380" t="s">
        <v>204</v>
      </c>
    </row>
    <row r="1381" spans="2:22">
      <c r="B1381" t="s">
        <v>204</v>
      </c>
      <c r="C1381" s="79" t="s">
        <v>204</v>
      </c>
      <c r="E1381" t="s">
        <v>204</v>
      </c>
      <c r="F1381" t="s">
        <v>204</v>
      </c>
      <c r="G1381" t="s">
        <v>204</v>
      </c>
      <c r="H1381" t="s">
        <v>204</v>
      </c>
      <c r="I1381" t="s">
        <v>204</v>
      </c>
      <c r="J1381" t="s">
        <v>204</v>
      </c>
      <c r="K1381" t="s">
        <v>204</v>
      </c>
      <c r="L1381" t="s">
        <v>204</v>
      </c>
      <c r="M1381" t="s">
        <v>204</v>
      </c>
      <c r="N1381" t="s">
        <v>204</v>
      </c>
      <c r="O1381" t="s">
        <v>204</v>
      </c>
      <c r="P1381" t="s">
        <v>204</v>
      </c>
      <c r="Q1381" s="80" t="s">
        <v>204</v>
      </c>
      <c r="R1381" s="79"/>
      <c r="T1381" t="s">
        <v>204</v>
      </c>
      <c r="U1381" t="s">
        <v>204</v>
      </c>
      <c r="V1381" t="s">
        <v>204</v>
      </c>
    </row>
    <row r="1382" spans="2:22">
      <c r="B1382" t="s">
        <v>204</v>
      </c>
      <c r="C1382" s="79" t="s">
        <v>204</v>
      </c>
      <c r="E1382" t="s">
        <v>204</v>
      </c>
      <c r="F1382" t="s">
        <v>204</v>
      </c>
      <c r="G1382" t="s">
        <v>204</v>
      </c>
      <c r="H1382" t="s">
        <v>204</v>
      </c>
      <c r="I1382" t="s">
        <v>204</v>
      </c>
      <c r="J1382" t="s">
        <v>204</v>
      </c>
      <c r="K1382" t="s">
        <v>204</v>
      </c>
      <c r="L1382" t="s">
        <v>204</v>
      </c>
      <c r="M1382" t="s">
        <v>204</v>
      </c>
      <c r="N1382" t="s">
        <v>204</v>
      </c>
      <c r="O1382" t="s">
        <v>204</v>
      </c>
      <c r="P1382" t="s">
        <v>204</v>
      </c>
      <c r="Q1382" s="80" t="s">
        <v>204</v>
      </c>
      <c r="R1382" s="79"/>
      <c r="T1382" t="s">
        <v>204</v>
      </c>
      <c r="U1382" t="s">
        <v>204</v>
      </c>
      <c r="V1382" t="s">
        <v>204</v>
      </c>
    </row>
    <row r="1383" spans="2:22">
      <c r="B1383" t="s">
        <v>204</v>
      </c>
      <c r="C1383" s="79" t="s">
        <v>204</v>
      </c>
      <c r="E1383" t="s">
        <v>204</v>
      </c>
      <c r="F1383" t="s">
        <v>204</v>
      </c>
      <c r="G1383" t="s">
        <v>204</v>
      </c>
      <c r="H1383" t="s">
        <v>204</v>
      </c>
      <c r="I1383" t="s">
        <v>204</v>
      </c>
      <c r="J1383" t="s">
        <v>204</v>
      </c>
      <c r="K1383" t="s">
        <v>204</v>
      </c>
      <c r="L1383" t="s">
        <v>204</v>
      </c>
      <c r="M1383" t="s">
        <v>204</v>
      </c>
      <c r="N1383" t="s">
        <v>204</v>
      </c>
      <c r="O1383" t="s">
        <v>204</v>
      </c>
      <c r="P1383" t="s">
        <v>204</v>
      </c>
      <c r="Q1383" s="80" t="s">
        <v>204</v>
      </c>
      <c r="R1383" s="79"/>
      <c r="T1383" t="s">
        <v>204</v>
      </c>
      <c r="U1383" t="s">
        <v>204</v>
      </c>
      <c r="V1383" t="s">
        <v>204</v>
      </c>
    </row>
    <row r="1384" spans="2:22">
      <c r="B1384" t="s">
        <v>204</v>
      </c>
      <c r="C1384" s="79" t="s">
        <v>204</v>
      </c>
      <c r="E1384" t="s">
        <v>204</v>
      </c>
      <c r="F1384" t="s">
        <v>204</v>
      </c>
      <c r="G1384" t="s">
        <v>204</v>
      </c>
      <c r="H1384" t="s">
        <v>204</v>
      </c>
      <c r="I1384" t="s">
        <v>204</v>
      </c>
      <c r="J1384" t="s">
        <v>204</v>
      </c>
      <c r="K1384" t="s">
        <v>204</v>
      </c>
      <c r="L1384" t="s">
        <v>204</v>
      </c>
      <c r="M1384" t="s">
        <v>204</v>
      </c>
      <c r="N1384" t="s">
        <v>204</v>
      </c>
      <c r="O1384" t="s">
        <v>204</v>
      </c>
      <c r="P1384" t="s">
        <v>204</v>
      </c>
      <c r="Q1384" s="80" t="s">
        <v>204</v>
      </c>
      <c r="R1384" s="79"/>
      <c r="T1384" t="s">
        <v>204</v>
      </c>
      <c r="U1384" t="s">
        <v>204</v>
      </c>
      <c r="V1384" t="s">
        <v>204</v>
      </c>
    </row>
    <row r="1385" spans="2:22">
      <c r="B1385" t="s">
        <v>204</v>
      </c>
      <c r="C1385" s="79" t="s">
        <v>204</v>
      </c>
      <c r="E1385" t="s">
        <v>204</v>
      </c>
      <c r="F1385" t="s">
        <v>204</v>
      </c>
      <c r="G1385" t="s">
        <v>204</v>
      </c>
      <c r="H1385" t="s">
        <v>204</v>
      </c>
      <c r="I1385" t="s">
        <v>204</v>
      </c>
      <c r="J1385" t="s">
        <v>204</v>
      </c>
      <c r="K1385" t="s">
        <v>204</v>
      </c>
      <c r="L1385" t="s">
        <v>204</v>
      </c>
      <c r="M1385" t="s">
        <v>204</v>
      </c>
      <c r="N1385" t="s">
        <v>204</v>
      </c>
      <c r="O1385" t="s">
        <v>204</v>
      </c>
      <c r="P1385" t="s">
        <v>204</v>
      </c>
      <c r="Q1385" s="80" t="s">
        <v>204</v>
      </c>
      <c r="R1385" s="79"/>
      <c r="T1385" t="s">
        <v>204</v>
      </c>
      <c r="U1385" t="s">
        <v>204</v>
      </c>
      <c r="V1385" t="s">
        <v>204</v>
      </c>
    </row>
    <row r="1386" spans="2:22">
      <c r="B1386" t="s">
        <v>204</v>
      </c>
      <c r="C1386" s="79" t="s">
        <v>204</v>
      </c>
      <c r="E1386" t="s">
        <v>204</v>
      </c>
      <c r="F1386" t="s">
        <v>204</v>
      </c>
      <c r="G1386" t="s">
        <v>204</v>
      </c>
      <c r="H1386" t="s">
        <v>204</v>
      </c>
      <c r="I1386" t="s">
        <v>204</v>
      </c>
      <c r="J1386" t="s">
        <v>204</v>
      </c>
      <c r="K1386" t="s">
        <v>204</v>
      </c>
      <c r="L1386" t="s">
        <v>204</v>
      </c>
      <c r="M1386" t="s">
        <v>204</v>
      </c>
      <c r="N1386" t="s">
        <v>204</v>
      </c>
      <c r="O1386" t="s">
        <v>204</v>
      </c>
      <c r="P1386" t="s">
        <v>204</v>
      </c>
      <c r="Q1386" s="80" t="s">
        <v>204</v>
      </c>
      <c r="R1386" s="79"/>
      <c r="T1386" t="s">
        <v>204</v>
      </c>
      <c r="U1386" t="s">
        <v>204</v>
      </c>
      <c r="V1386" t="s">
        <v>204</v>
      </c>
    </row>
    <row r="1387" spans="2:22">
      <c r="B1387" t="s">
        <v>204</v>
      </c>
      <c r="C1387" s="79" t="s">
        <v>204</v>
      </c>
      <c r="E1387" t="s">
        <v>204</v>
      </c>
      <c r="F1387" t="s">
        <v>204</v>
      </c>
      <c r="G1387" t="s">
        <v>204</v>
      </c>
      <c r="H1387" t="s">
        <v>204</v>
      </c>
      <c r="I1387" t="s">
        <v>204</v>
      </c>
      <c r="J1387" t="s">
        <v>204</v>
      </c>
      <c r="K1387" t="s">
        <v>204</v>
      </c>
      <c r="L1387" t="s">
        <v>204</v>
      </c>
      <c r="M1387" t="s">
        <v>204</v>
      </c>
      <c r="N1387" t="s">
        <v>204</v>
      </c>
      <c r="O1387" t="s">
        <v>204</v>
      </c>
      <c r="P1387" t="s">
        <v>204</v>
      </c>
      <c r="Q1387" s="80" t="s">
        <v>204</v>
      </c>
      <c r="R1387" s="79"/>
      <c r="T1387" t="s">
        <v>204</v>
      </c>
      <c r="U1387" t="s">
        <v>204</v>
      </c>
      <c r="V1387" t="s">
        <v>204</v>
      </c>
    </row>
    <row r="1388" spans="2:22">
      <c r="B1388" t="s">
        <v>204</v>
      </c>
      <c r="C1388" s="79" t="s">
        <v>204</v>
      </c>
      <c r="E1388" t="s">
        <v>204</v>
      </c>
      <c r="F1388" t="s">
        <v>204</v>
      </c>
      <c r="G1388" t="s">
        <v>204</v>
      </c>
      <c r="H1388" t="s">
        <v>204</v>
      </c>
      <c r="I1388" t="s">
        <v>204</v>
      </c>
      <c r="J1388" t="s">
        <v>204</v>
      </c>
      <c r="K1388" t="s">
        <v>204</v>
      </c>
      <c r="L1388" t="s">
        <v>204</v>
      </c>
      <c r="M1388" t="s">
        <v>204</v>
      </c>
      <c r="N1388" t="s">
        <v>204</v>
      </c>
      <c r="O1388" t="s">
        <v>204</v>
      </c>
      <c r="P1388" t="s">
        <v>204</v>
      </c>
      <c r="Q1388" s="80" t="s">
        <v>204</v>
      </c>
      <c r="R1388" s="79"/>
      <c r="T1388" t="s">
        <v>204</v>
      </c>
      <c r="U1388" t="s">
        <v>204</v>
      </c>
      <c r="V1388" t="s">
        <v>204</v>
      </c>
    </row>
    <row r="1389" spans="2:22">
      <c r="B1389" t="s">
        <v>204</v>
      </c>
      <c r="C1389" s="79" t="s">
        <v>204</v>
      </c>
      <c r="E1389" t="s">
        <v>204</v>
      </c>
      <c r="F1389" t="s">
        <v>204</v>
      </c>
      <c r="G1389" t="s">
        <v>204</v>
      </c>
      <c r="H1389" t="s">
        <v>204</v>
      </c>
      <c r="I1389" t="s">
        <v>204</v>
      </c>
      <c r="J1389" t="s">
        <v>204</v>
      </c>
      <c r="K1389" t="s">
        <v>204</v>
      </c>
      <c r="L1389" t="s">
        <v>204</v>
      </c>
      <c r="M1389" t="s">
        <v>204</v>
      </c>
      <c r="N1389" t="s">
        <v>204</v>
      </c>
      <c r="O1389" t="s">
        <v>204</v>
      </c>
      <c r="P1389" t="s">
        <v>204</v>
      </c>
      <c r="Q1389" s="80" t="s">
        <v>204</v>
      </c>
      <c r="R1389" s="79"/>
      <c r="T1389" t="s">
        <v>204</v>
      </c>
      <c r="U1389" t="s">
        <v>204</v>
      </c>
      <c r="V1389" t="s">
        <v>204</v>
      </c>
    </row>
    <row r="1390" spans="2:22">
      <c r="B1390" t="s">
        <v>204</v>
      </c>
      <c r="C1390" s="79" t="s">
        <v>204</v>
      </c>
      <c r="E1390" t="s">
        <v>204</v>
      </c>
      <c r="F1390" t="s">
        <v>204</v>
      </c>
      <c r="G1390" t="s">
        <v>204</v>
      </c>
      <c r="H1390" t="s">
        <v>204</v>
      </c>
      <c r="I1390" t="s">
        <v>204</v>
      </c>
      <c r="J1390" t="s">
        <v>204</v>
      </c>
      <c r="K1390" t="s">
        <v>204</v>
      </c>
      <c r="L1390" t="s">
        <v>204</v>
      </c>
      <c r="M1390" t="s">
        <v>204</v>
      </c>
      <c r="N1390" t="s">
        <v>204</v>
      </c>
      <c r="O1390" t="s">
        <v>204</v>
      </c>
      <c r="P1390" t="s">
        <v>204</v>
      </c>
      <c r="Q1390" s="80" t="s">
        <v>204</v>
      </c>
      <c r="R1390" s="79"/>
      <c r="T1390" t="s">
        <v>204</v>
      </c>
      <c r="U1390" t="s">
        <v>204</v>
      </c>
      <c r="V1390" t="s">
        <v>204</v>
      </c>
    </row>
    <row r="1391" spans="2:22">
      <c r="B1391" t="s">
        <v>204</v>
      </c>
      <c r="C1391" s="79" t="s">
        <v>204</v>
      </c>
      <c r="E1391" t="s">
        <v>204</v>
      </c>
      <c r="F1391" t="s">
        <v>204</v>
      </c>
      <c r="G1391" t="s">
        <v>204</v>
      </c>
      <c r="H1391" t="s">
        <v>204</v>
      </c>
      <c r="I1391" t="s">
        <v>204</v>
      </c>
      <c r="J1391" t="s">
        <v>204</v>
      </c>
      <c r="K1391" t="s">
        <v>204</v>
      </c>
      <c r="L1391" t="s">
        <v>204</v>
      </c>
      <c r="M1391" t="s">
        <v>204</v>
      </c>
      <c r="N1391" t="s">
        <v>204</v>
      </c>
      <c r="O1391" t="s">
        <v>204</v>
      </c>
      <c r="P1391" t="s">
        <v>204</v>
      </c>
      <c r="Q1391" s="80" t="s">
        <v>204</v>
      </c>
      <c r="R1391" s="79"/>
      <c r="T1391" t="s">
        <v>204</v>
      </c>
      <c r="U1391" t="s">
        <v>204</v>
      </c>
      <c r="V1391" t="s">
        <v>204</v>
      </c>
    </row>
    <row r="1392" spans="2:22">
      <c r="B1392" t="s">
        <v>204</v>
      </c>
      <c r="C1392" s="79" t="s">
        <v>204</v>
      </c>
      <c r="E1392" t="s">
        <v>204</v>
      </c>
      <c r="F1392" t="s">
        <v>204</v>
      </c>
      <c r="G1392" t="s">
        <v>204</v>
      </c>
      <c r="H1392" t="s">
        <v>204</v>
      </c>
      <c r="I1392" t="s">
        <v>204</v>
      </c>
      <c r="J1392" t="s">
        <v>204</v>
      </c>
      <c r="K1392" t="s">
        <v>204</v>
      </c>
      <c r="L1392" t="s">
        <v>204</v>
      </c>
      <c r="M1392" t="s">
        <v>204</v>
      </c>
      <c r="N1392" t="s">
        <v>204</v>
      </c>
      <c r="O1392" t="s">
        <v>204</v>
      </c>
      <c r="P1392" t="s">
        <v>204</v>
      </c>
      <c r="Q1392" s="80" t="s">
        <v>204</v>
      </c>
      <c r="R1392" s="79"/>
      <c r="T1392" t="s">
        <v>204</v>
      </c>
      <c r="U1392" t="s">
        <v>204</v>
      </c>
      <c r="V1392" t="s">
        <v>204</v>
      </c>
    </row>
    <row r="1393" spans="2:22">
      <c r="B1393" t="s">
        <v>204</v>
      </c>
      <c r="C1393" s="79" t="s">
        <v>204</v>
      </c>
      <c r="E1393" t="s">
        <v>204</v>
      </c>
      <c r="F1393" t="s">
        <v>204</v>
      </c>
      <c r="G1393" t="s">
        <v>204</v>
      </c>
      <c r="H1393" t="s">
        <v>204</v>
      </c>
      <c r="I1393" t="s">
        <v>204</v>
      </c>
      <c r="J1393" t="s">
        <v>204</v>
      </c>
      <c r="K1393" t="s">
        <v>204</v>
      </c>
      <c r="L1393" t="s">
        <v>204</v>
      </c>
      <c r="M1393" t="s">
        <v>204</v>
      </c>
      <c r="N1393" t="s">
        <v>204</v>
      </c>
      <c r="O1393" t="s">
        <v>204</v>
      </c>
      <c r="P1393" t="s">
        <v>204</v>
      </c>
      <c r="Q1393" s="80" t="s">
        <v>204</v>
      </c>
      <c r="R1393" s="79"/>
      <c r="T1393" t="s">
        <v>204</v>
      </c>
      <c r="U1393" t="s">
        <v>204</v>
      </c>
      <c r="V1393" t="s">
        <v>204</v>
      </c>
    </row>
    <row r="1394" spans="2:22">
      <c r="B1394" t="s">
        <v>204</v>
      </c>
      <c r="C1394" s="79" t="s">
        <v>204</v>
      </c>
      <c r="E1394" t="s">
        <v>204</v>
      </c>
      <c r="F1394" t="s">
        <v>204</v>
      </c>
      <c r="G1394" t="s">
        <v>204</v>
      </c>
      <c r="H1394" t="s">
        <v>204</v>
      </c>
      <c r="I1394" t="s">
        <v>204</v>
      </c>
      <c r="J1394" t="s">
        <v>204</v>
      </c>
      <c r="K1394" t="s">
        <v>204</v>
      </c>
      <c r="L1394" t="s">
        <v>204</v>
      </c>
      <c r="M1394" t="s">
        <v>204</v>
      </c>
      <c r="N1394" t="s">
        <v>204</v>
      </c>
      <c r="O1394" t="s">
        <v>204</v>
      </c>
      <c r="P1394" t="s">
        <v>204</v>
      </c>
      <c r="Q1394" s="80" t="s">
        <v>204</v>
      </c>
      <c r="R1394" s="79"/>
      <c r="T1394" t="s">
        <v>204</v>
      </c>
      <c r="U1394" t="s">
        <v>204</v>
      </c>
      <c r="V1394" t="s">
        <v>204</v>
      </c>
    </row>
    <row r="1395" spans="2:22">
      <c r="B1395" t="s">
        <v>204</v>
      </c>
      <c r="C1395" s="79" t="s">
        <v>204</v>
      </c>
      <c r="E1395" t="s">
        <v>204</v>
      </c>
      <c r="F1395" t="s">
        <v>204</v>
      </c>
      <c r="G1395" t="s">
        <v>204</v>
      </c>
      <c r="H1395" t="s">
        <v>204</v>
      </c>
      <c r="I1395" t="s">
        <v>204</v>
      </c>
      <c r="J1395" t="s">
        <v>204</v>
      </c>
      <c r="K1395" t="s">
        <v>204</v>
      </c>
      <c r="L1395" t="s">
        <v>204</v>
      </c>
      <c r="M1395" t="s">
        <v>204</v>
      </c>
      <c r="N1395" t="s">
        <v>204</v>
      </c>
      <c r="O1395" t="s">
        <v>204</v>
      </c>
      <c r="P1395" t="s">
        <v>204</v>
      </c>
      <c r="Q1395" s="80" t="s">
        <v>204</v>
      </c>
      <c r="R1395" s="79"/>
      <c r="T1395" t="s">
        <v>204</v>
      </c>
      <c r="U1395" t="s">
        <v>204</v>
      </c>
      <c r="V1395" t="s">
        <v>204</v>
      </c>
    </row>
    <row r="1396" spans="2:22">
      <c r="B1396" t="s">
        <v>204</v>
      </c>
      <c r="C1396" s="79" t="s">
        <v>204</v>
      </c>
      <c r="E1396" t="s">
        <v>204</v>
      </c>
      <c r="F1396" t="s">
        <v>204</v>
      </c>
      <c r="G1396" t="s">
        <v>204</v>
      </c>
      <c r="H1396" t="s">
        <v>204</v>
      </c>
      <c r="I1396" t="s">
        <v>204</v>
      </c>
      <c r="J1396" t="s">
        <v>204</v>
      </c>
      <c r="K1396" t="s">
        <v>204</v>
      </c>
      <c r="L1396" t="s">
        <v>204</v>
      </c>
      <c r="M1396" t="s">
        <v>204</v>
      </c>
      <c r="N1396" t="s">
        <v>204</v>
      </c>
      <c r="O1396" t="s">
        <v>204</v>
      </c>
      <c r="P1396" t="s">
        <v>204</v>
      </c>
      <c r="Q1396" s="80" t="s">
        <v>204</v>
      </c>
      <c r="R1396" s="79"/>
      <c r="T1396" t="s">
        <v>204</v>
      </c>
      <c r="U1396" t="s">
        <v>204</v>
      </c>
      <c r="V1396" t="s">
        <v>204</v>
      </c>
    </row>
    <row r="1397" spans="2:22">
      <c r="B1397" t="s">
        <v>204</v>
      </c>
      <c r="C1397" s="79" t="s">
        <v>204</v>
      </c>
      <c r="E1397" t="s">
        <v>204</v>
      </c>
      <c r="F1397" t="s">
        <v>204</v>
      </c>
      <c r="G1397" t="s">
        <v>204</v>
      </c>
      <c r="H1397" t="s">
        <v>204</v>
      </c>
      <c r="I1397" t="s">
        <v>204</v>
      </c>
      <c r="J1397" t="s">
        <v>204</v>
      </c>
      <c r="K1397" t="s">
        <v>204</v>
      </c>
      <c r="L1397" t="s">
        <v>204</v>
      </c>
      <c r="M1397" t="s">
        <v>204</v>
      </c>
      <c r="N1397" t="s">
        <v>204</v>
      </c>
      <c r="O1397" t="s">
        <v>204</v>
      </c>
      <c r="P1397" t="s">
        <v>204</v>
      </c>
      <c r="Q1397" s="80" t="s">
        <v>204</v>
      </c>
      <c r="R1397" s="79"/>
      <c r="T1397" t="s">
        <v>204</v>
      </c>
      <c r="U1397" t="s">
        <v>204</v>
      </c>
      <c r="V1397" t="s">
        <v>204</v>
      </c>
    </row>
    <row r="1398" spans="2:22">
      <c r="B1398" t="s">
        <v>204</v>
      </c>
      <c r="C1398" s="79" t="s">
        <v>204</v>
      </c>
      <c r="E1398" t="s">
        <v>204</v>
      </c>
      <c r="F1398" t="s">
        <v>204</v>
      </c>
      <c r="G1398" t="s">
        <v>204</v>
      </c>
      <c r="H1398" t="s">
        <v>204</v>
      </c>
      <c r="I1398" t="s">
        <v>204</v>
      </c>
      <c r="J1398" t="s">
        <v>204</v>
      </c>
      <c r="K1398" t="s">
        <v>204</v>
      </c>
      <c r="L1398" t="s">
        <v>204</v>
      </c>
      <c r="M1398" t="s">
        <v>204</v>
      </c>
      <c r="N1398" t="s">
        <v>204</v>
      </c>
      <c r="O1398" t="s">
        <v>204</v>
      </c>
      <c r="P1398" t="s">
        <v>204</v>
      </c>
      <c r="Q1398" s="80" t="s">
        <v>204</v>
      </c>
      <c r="R1398" s="79"/>
      <c r="T1398" t="s">
        <v>204</v>
      </c>
      <c r="U1398" t="s">
        <v>204</v>
      </c>
      <c r="V1398" t="s">
        <v>204</v>
      </c>
    </row>
    <row r="1399" spans="2:22">
      <c r="B1399" t="s">
        <v>204</v>
      </c>
      <c r="C1399" s="79" t="s">
        <v>204</v>
      </c>
      <c r="E1399" t="s">
        <v>204</v>
      </c>
      <c r="F1399" t="s">
        <v>204</v>
      </c>
      <c r="G1399" t="s">
        <v>204</v>
      </c>
      <c r="H1399" t="s">
        <v>204</v>
      </c>
      <c r="I1399" t="s">
        <v>204</v>
      </c>
      <c r="J1399" t="s">
        <v>204</v>
      </c>
      <c r="K1399" t="s">
        <v>204</v>
      </c>
      <c r="L1399" t="s">
        <v>204</v>
      </c>
      <c r="M1399" t="s">
        <v>204</v>
      </c>
      <c r="N1399" t="s">
        <v>204</v>
      </c>
      <c r="O1399" t="s">
        <v>204</v>
      </c>
      <c r="P1399" t="s">
        <v>204</v>
      </c>
      <c r="Q1399" s="80" t="s">
        <v>204</v>
      </c>
      <c r="R1399" s="79"/>
      <c r="T1399" t="s">
        <v>204</v>
      </c>
      <c r="U1399" t="s">
        <v>204</v>
      </c>
      <c r="V1399" t="s">
        <v>204</v>
      </c>
    </row>
    <row r="1400" spans="2:22">
      <c r="B1400" t="s">
        <v>204</v>
      </c>
      <c r="C1400" s="79" t="s">
        <v>204</v>
      </c>
      <c r="E1400" t="s">
        <v>204</v>
      </c>
      <c r="F1400" t="s">
        <v>204</v>
      </c>
      <c r="G1400" t="s">
        <v>204</v>
      </c>
      <c r="H1400" t="s">
        <v>204</v>
      </c>
      <c r="I1400" t="s">
        <v>204</v>
      </c>
      <c r="J1400" t="s">
        <v>204</v>
      </c>
      <c r="K1400" t="s">
        <v>204</v>
      </c>
      <c r="L1400" t="s">
        <v>204</v>
      </c>
      <c r="M1400" t="s">
        <v>204</v>
      </c>
      <c r="N1400" t="s">
        <v>204</v>
      </c>
      <c r="O1400" t="s">
        <v>204</v>
      </c>
      <c r="P1400" t="s">
        <v>204</v>
      </c>
      <c r="Q1400" s="80" t="s">
        <v>204</v>
      </c>
      <c r="R1400" s="79"/>
      <c r="T1400" t="s">
        <v>204</v>
      </c>
      <c r="U1400" t="s">
        <v>204</v>
      </c>
      <c r="V1400" t="s">
        <v>204</v>
      </c>
    </row>
    <row r="1401" spans="2:22">
      <c r="B1401" t="s">
        <v>204</v>
      </c>
      <c r="C1401" s="79" t="s">
        <v>204</v>
      </c>
      <c r="E1401" t="s">
        <v>204</v>
      </c>
      <c r="F1401" t="s">
        <v>204</v>
      </c>
      <c r="G1401" t="s">
        <v>204</v>
      </c>
      <c r="H1401" t="s">
        <v>204</v>
      </c>
      <c r="I1401" t="s">
        <v>204</v>
      </c>
      <c r="J1401" t="s">
        <v>204</v>
      </c>
      <c r="K1401" t="s">
        <v>204</v>
      </c>
      <c r="L1401" t="s">
        <v>204</v>
      </c>
      <c r="M1401" t="s">
        <v>204</v>
      </c>
      <c r="N1401" t="s">
        <v>204</v>
      </c>
      <c r="O1401" t="s">
        <v>204</v>
      </c>
      <c r="P1401" t="s">
        <v>204</v>
      </c>
      <c r="Q1401" s="80" t="s">
        <v>204</v>
      </c>
      <c r="R1401" s="79"/>
      <c r="T1401" t="s">
        <v>204</v>
      </c>
      <c r="U1401" t="s">
        <v>204</v>
      </c>
      <c r="V1401" t="s">
        <v>204</v>
      </c>
    </row>
    <row r="1402" spans="2:22">
      <c r="B1402" t="s">
        <v>204</v>
      </c>
      <c r="C1402" s="79" t="s">
        <v>204</v>
      </c>
      <c r="E1402" t="s">
        <v>204</v>
      </c>
      <c r="F1402" t="s">
        <v>204</v>
      </c>
      <c r="G1402" t="s">
        <v>204</v>
      </c>
      <c r="H1402" t="s">
        <v>204</v>
      </c>
      <c r="I1402" t="s">
        <v>204</v>
      </c>
      <c r="J1402" t="s">
        <v>204</v>
      </c>
      <c r="K1402" t="s">
        <v>204</v>
      </c>
      <c r="L1402" t="s">
        <v>204</v>
      </c>
      <c r="M1402" t="s">
        <v>204</v>
      </c>
      <c r="N1402" t="s">
        <v>204</v>
      </c>
      <c r="O1402" t="s">
        <v>204</v>
      </c>
      <c r="P1402" t="s">
        <v>204</v>
      </c>
      <c r="Q1402" s="80" t="s">
        <v>204</v>
      </c>
      <c r="R1402" s="79"/>
      <c r="T1402" t="s">
        <v>204</v>
      </c>
      <c r="U1402" t="s">
        <v>204</v>
      </c>
      <c r="V1402" t="s">
        <v>204</v>
      </c>
    </row>
    <row r="1403" spans="2:22">
      <c r="B1403" t="s">
        <v>204</v>
      </c>
      <c r="C1403" s="79" t="s">
        <v>204</v>
      </c>
      <c r="E1403" t="s">
        <v>204</v>
      </c>
      <c r="F1403" t="s">
        <v>204</v>
      </c>
      <c r="G1403" t="s">
        <v>204</v>
      </c>
      <c r="H1403" t="s">
        <v>204</v>
      </c>
      <c r="I1403" t="s">
        <v>204</v>
      </c>
      <c r="J1403" t="s">
        <v>204</v>
      </c>
      <c r="K1403" t="s">
        <v>204</v>
      </c>
      <c r="L1403" t="s">
        <v>204</v>
      </c>
      <c r="M1403" t="s">
        <v>204</v>
      </c>
      <c r="N1403" t="s">
        <v>204</v>
      </c>
      <c r="O1403" t="s">
        <v>204</v>
      </c>
      <c r="P1403" t="s">
        <v>204</v>
      </c>
      <c r="Q1403" s="80" t="s">
        <v>204</v>
      </c>
      <c r="R1403" s="79"/>
      <c r="T1403" t="s">
        <v>204</v>
      </c>
      <c r="U1403" t="s">
        <v>204</v>
      </c>
      <c r="V1403" t="s">
        <v>204</v>
      </c>
    </row>
    <row r="1404" spans="2:22">
      <c r="B1404" t="s">
        <v>204</v>
      </c>
      <c r="C1404" s="79" t="s">
        <v>204</v>
      </c>
      <c r="E1404" t="s">
        <v>204</v>
      </c>
      <c r="F1404" t="s">
        <v>204</v>
      </c>
      <c r="G1404" t="s">
        <v>204</v>
      </c>
      <c r="H1404" t="s">
        <v>204</v>
      </c>
      <c r="I1404" t="s">
        <v>204</v>
      </c>
      <c r="J1404" t="s">
        <v>204</v>
      </c>
      <c r="K1404" t="s">
        <v>204</v>
      </c>
      <c r="L1404" t="s">
        <v>204</v>
      </c>
      <c r="M1404" t="s">
        <v>204</v>
      </c>
      <c r="N1404" t="s">
        <v>204</v>
      </c>
      <c r="O1404" t="s">
        <v>204</v>
      </c>
      <c r="P1404" t="s">
        <v>204</v>
      </c>
      <c r="Q1404" s="80" t="s">
        <v>204</v>
      </c>
      <c r="R1404" s="79"/>
      <c r="T1404" t="s">
        <v>204</v>
      </c>
      <c r="U1404" t="s">
        <v>204</v>
      </c>
      <c r="V1404" t="s">
        <v>204</v>
      </c>
    </row>
    <row r="1405" spans="2:22">
      <c r="B1405" t="s">
        <v>204</v>
      </c>
      <c r="C1405" s="79" t="s">
        <v>204</v>
      </c>
      <c r="E1405" t="s">
        <v>204</v>
      </c>
      <c r="F1405" t="s">
        <v>204</v>
      </c>
      <c r="G1405" t="s">
        <v>204</v>
      </c>
      <c r="H1405" t="s">
        <v>204</v>
      </c>
      <c r="I1405" t="s">
        <v>204</v>
      </c>
      <c r="J1405" t="s">
        <v>204</v>
      </c>
      <c r="K1405" t="s">
        <v>204</v>
      </c>
      <c r="L1405" t="s">
        <v>204</v>
      </c>
      <c r="M1405" t="s">
        <v>204</v>
      </c>
      <c r="N1405" t="s">
        <v>204</v>
      </c>
      <c r="O1405" t="s">
        <v>204</v>
      </c>
      <c r="P1405" t="s">
        <v>204</v>
      </c>
      <c r="Q1405" s="80" t="s">
        <v>204</v>
      </c>
      <c r="R1405" s="79"/>
      <c r="T1405" t="s">
        <v>204</v>
      </c>
      <c r="U1405" t="s">
        <v>204</v>
      </c>
      <c r="V1405" t="s">
        <v>204</v>
      </c>
    </row>
    <row r="1406" spans="2:22">
      <c r="B1406" t="s">
        <v>204</v>
      </c>
      <c r="C1406" s="79" t="s">
        <v>204</v>
      </c>
      <c r="E1406" t="s">
        <v>204</v>
      </c>
      <c r="F1406" t="s">
        <v>204</v>
      </c>
      <c r="G1406" t="s">
        <v>204</v>
      </c>
      <c r="H1406" t="s">
        <v>204</v>
      </c>
      <c r="I1406" t="s">
        <v>204</v>
      </c>
      <c r="J1406" t="s">
        <v>204</v>
      </c>
      <c r="K1406" t="s">
        <v>204</v>
      </c>
      <c r="L1406" t="s">
        <v>204</v>
      </c>
      <c r="M1406" t="s">
        <v>204</v>
      </c>
      <c r="N1406" t="s">
        <v>204</v>
      </c>
      <c r="O1406" t="s">
        <v>204</v>
      </c>
      <c r="P1406" t="s">
        <v>204</v>
      </c>
      <c r="Q1406" s="80" t="s">
        <v>204</v>
      </c>
      <c r="R1406" s="79"/>
      <c r="T1406" t="s">
        <v>204</v>
      </c>
      <c r="U1406" t="s">
        <v>204</v>
      </c>
      <c r="V1406" t="s">
        <v>204</v>
      </c>
    </row>
    <row r="1407" spans="2:22">
      <c r="B1407" t="s">
        <v>204</v>
      </c>
      <c r="C1407" s="79" t="s">
        <v>204</v>
      </c>
      <c r="E1407" t="s">
        <v>204</v>
      </c>
      <c r="F1407" t="s">
        <v>204</v>
      </c>
      <c r="G1407" t="s">
        <v>204</v>
      </c>
      <c r="H1407" t="s">
        <v>204</v>
      </c>
      <c r="I1407" t="s">
        <v>204</v>
      </c>
      <c r="J1407" t="s">
        <v>204</v>
      </c>
      <c r="K1407" t="s">
        <v>204</v>
      </c>
      <c r="L1407" t="s">
        <v>204</v>
      </c>
      <c r="M1407" t="s">
        <v>204</v>
      </c>
      <c r="N1407" t="s">
        <v>204</v>
      </c>
      <c r="O1407" t="s">
        <v>204</v>
      </c>
      <c r="P1407" t="s">
        <v>204</v>
      </c>
      <c r="Q1407" s="80" t="s">
        <v>204</v>
      </c>
      <c r="R1407" s="79"/>
      <c r="T1407" t="s">
        <v>204</v>
      </c>
      <c r="U1407" t="s">
        <v>204</v>
      </c>
      <c r="V1407" t="s">
        <v>204</v>
      </c>
    </row>
    <row r="1408" spans="2:22">
      <c r="B1408" t="s">
        <v>204</v>
      </c>
      <c r="C1408" s="79" t="s">
        <v>204</v>
      </c>
      <c r="E1408" t="s">
        <v>204</v>
      </c>
      <c r="F1408" t="s">
        <v>204</v>
      </c>
      <c r="G1408" t="s">
        <v>204</v>
      </c>
      <c r="H1408" t="s">
        <v>204</v>
      </c>
      <c r="I1408" t="s">
        <v>204</v>
      </c>
      <c r="J1408" t="s">
        <v>204</v>
      </c>
      <c r="K1408" t="s">
        <v>204</v>
      </c>
      <c r="L1408" t="s">
        <v>204</v>
      </c>
      <c r="M1408" t="s">
        <v>204</v>
      </c>
      <c r="N1408" t="s">
        <v>204</v>
      </c>
      <c r="O1408" t="s">
        <v>204</v>
      </c>
      <c r="P1408" t="s">
        <v>204</v>
      </c>
      <c r="Q1408" s="80" t="s">
        <v>204</v>
      </c>
      <c r="R1408" s="79"/>
      <c r="T1408" t="s">
        <v>204</v>
      </c>
      <c r="U1408" t="s">
        <v>204</v>
      </c>
      <c r="V1408" t="s">
        <v>204</v>
      </c>
    </row>
    <row r="1409" spans="2:22">
      <c r="B1409" t="s">
        <v>204</v>
      </c>
      <c r="C1409" s="79" t="s">
        <v>204</v>
      </c>
      <c r="E1409" t="s">
        <v>204</v>
      </c>
      <c r="F1409" t="s">
        <v>204</v>
      </c>
      <c r="G1409" t="s">
        <v>204</v>
      </c>
      <c r="H1409" t="s">
        <v>204</v>
      </c>
      <c r="I1409" t="s">
        <v>204</v>
      </c>
      <c r="J1409" t="s">
        <v>204</v>
      </c>
      <c r="K1409" t="s">
        <v>204</v>
      </c>
      <c r="L1409" t="s">
        <v>204</v>
      </c>
      <c r="M1409" t="s">
        <v>204</v>
      </c>
      <c r="N1409" t="s">
        <v>204</v>
      </c>
      <c r="O1409" t="s">
        <v>204</v>
      </c>
      <c r="P1409" t="s">
        <v>204</v>
      </c>
      <c r="Q1409" s="80" t="s">
        <v>204</v>
      </c>
      <c r="R1409" s="79"/>
      <c r="T1409" t="s">
        <v>204</v>
      </c>
      <c r="U1409" t="s">
        <v>204</v>
      </c>
      <c r="V1409" t="s">
        <v>204</v>
      </c>
    </row>
    <row r="1410" spans="2:22">
      <c r="B1410" t="s">
        <v>204</v>
      </c>
      <c r="C1410" s="79" t="s">
        <v>204</v>
      </c>
      <c r="E1410" t="s">
        <v>204</v>
      </c>
      <c r="F1410" t="s">
        <v>204</v>
      </c>
      <c r="G1410" t="s">
        <v>204</v>
      </c>
      <c r="H1410" t="s">
        <v>204</v>
      </c>
      <c r="I1410" t="s">
        <v>204</v>
      </c>
      <c r="J1410" t="s">
        <v>204</v>
      </c>
      <c r="K1410" t="s">
        <v>204</v>
      </c>
      <c r="L1410" t="s">
        <v>204</v>
      </c>
      <c r="M1410" t="s">
        <v>204</v>
      </c>
      <c r="N1410" t="s">
        <v>204</v>
      </c>
      <c r="O1410" t="s">
        <v>204</v>
      </c>
      <c r="P1410" t="s">
        <v>204</v>
      </c>
      <c r="Q1410" s="80" t="s">
        <v>204</v>
      </c>
      <c r="R1410" s="79"/>
      <c r="T1410" t="s">
        <v>204</v>
      </c>
      <c r="U1410" t="s">
        <v>204</v>
      </c>
      <c r="V1410" t="s">
        <v>204</v>
      </c>
    </row>
    <row r="1411" spans="2:22">
      <c r="B1411" t="s">
        <v>204</v>
      </c>
      <c r="C1411" s="79" t="s">
        <v>204</v>
      </c>
      <c r="E1411" t="s">
        <v>204</v>
      </c>
      <c r="F1411" t="s">
        <v>204</v>
      </c>
      <c r="G1411" t="s">
        <v>204</v>
      </c>
      <c r="H1411" t="s">
        <v>204</v>
      </c>
      <c r="I1411" t="s">
        <v>204</v>
      </c>
      <c r="J1411" t="s">
        <v>204</v>
      </c>
      <c r="K1411" t="s">
        <v>204</v>
      </c>
      <c r="L1411" t="s">
        <v>204</v>
      </c>
      <c r="M1411" t="s">
        <v>204</v>
      </c>
      <c r="N1411" t="s">
        <v>204</v>
      </c>
      <c r="O1411" t="s">
        <v>204</v>
      </c>
      <c r="P1411" t="s">
        <v>204</v>
      </c>
      <c r="Q1411" s="80" t="s">
        <v>204</v>
      </c>
      <c r="R1411" s="79"/>
      <c r="T1411" t="s">
        <v>204</v>
      </c>
      <c r="U1411" t="s">
        <v>204</v>
      </c>
      <c r="V1411" t="s">
        <v>204</v>
      </c>
    </row>
    <row r="1412" spans="2:22">
      <c r="B1412" t="s">
        <v>204</v>
      </c>
      <c r="C1412" s="79" t="s">
        <v>204</v>
      </c>
      <c r="E1412" t="s">
        <v>204</v>
      </c>
      <c r="F1412" t="s">
        <v>204</v>
      </c>
      <c r="G1412" t="s">
        <v>204</v>
      </c>
      <c r="H1412" t="s">
        <v>204</v>
      </c>
      <c r="I1412" t="s">
        <v>204</v>
      </c>
      <c r="J1412" t="s">
        <v>204</v>
      </c>
      <c r="K1412" t="s">
        <v>204</v>
      </c>
      <c r="L1412" t="s">
        <v>204</v>
      </c>
      <c r="M1412" t="s">
        <v>204</v>
      </c>
      <c r="N1412" t="s">
        <v>204</v>
      </c>
      <c r="O1412" t="s">
        <v>204</v>
      </c>
      <c r="P1412" t="s">
        <v>204</v>
      </c>
      <c r="Q1412" s="80" t="s">
        <v>204</v>
      </c>
      <c r="R1412" s="79"/>
      <c r="T1412" t="s">
        <v>204</v>
      </c>
      <c r="U1412" t="s">
        <v>204</v>
      </c>
      <c r="V1412" t="s">
        <v>204</v>
      </c>
    </row>
    <row r="1413" spans="2:22">
      <c r="B1413" t="s">
        <v>204</v>
      </c>
      <c r="C1413" s="79" t="s">
        <v>204</v>
      </c>
      <c r="E1413" t="s">
        <v>204</v>
      </c>
      <c r="F1413" t="s">
        <v>204</v>
      </c>
      <c r="G1413" t="s">
        <v>204</v>
      </c>
      <c r="H1413" t="s">
        <v>204</v>
      </c>
      <c r="I1413" t="s">
        <v>204</v>
      </c>
      <c r="J1413" t="s">
        <v>204</v>
      </c>
      <c r="K1413" t="s">
        <v>204</v>
      </c>
      <c r="L1413" t="s">
        <v>204</v>
      </c>
      <c r="M1413" t="s">
        <v>204</v>
      </c>
      <c r="N1413" t="s">
        <v>204</v>
      </c>
      <c r="O1413" t="s">
        <v>204</v>
      </c>
      <c r="P1413" t="s">
        <v>204</v>
      </c>
      <c r="Q1413" s="80" t="s">
        <v>204</v>
      </c>
      <c r="R1413" s="79"/>
      <c r="T1413" t="s">
        <v>204</v>
      </c>
      <c r="U1413" t="s">
        <v>204</v>
      </c>
      <c r="V1413" t="s">
        <v>204</v>
      </c>
    </row>
    <row r="1414" spans="2:22">
      <c r="B1414" t="s">
        <v>204</v>
      </c>
      <c r="C1414" s="79" t="s">
        <v>204</v>
      </c>
      <c r="E1414" t="s">
        <v>204</v>
      </c>
      <c r="F1414" t="s">
        <v>204</v>
      </c>
      <c r="G1414" t="s">
        <v>204</v>
      </c>
      <c r="H1414" t="s">
        <v>204</v>
      </c>
      <c r="I1414" t="s">
        <v>204</v>
      </c>
      <c r="J1414" t="s">
        <v>204</v>
      </c>
      <c r="K1414" t="s">
        <v>204</v>
      </c>
      <c r="L1414" t="s">
        <v>204</v>
      </c>
      <c r="M1414" t="s">
        <v>204</v>
      </c>
      <c r="N1414" t="s">
        <v>204</v>
      </c>
      <c r="O1414" t="s">
        <v>204</v>
      </c>
      <c r="P1414" t="s">
        <v>204</v>
      </c>
      <c r="Q1414" s="80" t="s">
        <v>204</v>
      </c>
      <c r="R1414" s="79"/>
      <c r="T1414" t="s">
        <v>204</v>
      </c>
      <c r="U1414" t="s">
        <v>204</v>
      </c>
      <c r="V1414" t="s">
        <v>204</v>
      </c>
    </row>
    <row r="1415" spans="2:22">
      <c r="B1415" t="s">
        <v>204</v>
      </c>
      <c r="C1415" s="79" t="s">
        <v>204</v>
      </c>
      <c r="E1415" t="s">
        <v>204</v>
      </c>
      <c r="F1415" t="s">
        <v>204</v>
      </c>
      <c r="G1415" t="s">
        <v>204</v>
      </c>
      <c r="H1415" t="s">
        <v>204</v>
      </c>
      <c r="I1415" t="s">
        <v>204</v>
      </c>
      <c r="J1415" t="s">
        <v>204</v>
      </c>
      <c r="K1415" t="s">
        <v>204</v>
      </c>
      <c r="L1415" t="s">
        <v>204</v>
      </c>
      <c r="M1415" t="s">
        <v>204</v>
      </c>
      <c r="N1415" t="s">
        <v>204</v>
      </c>
      <c r="O1415" t="s">
        <v>204</v>
      </c>
      <c r="P1415" t="s">
        <v>204</v>
      </c>
      <c r="Q1415" s="80" t="s">
        <v>204</v>
      </c>
      <c r="R1415" s="79"/>
      <c r="T1415" t="s">
        <v>204</v>
      </c>
      <c r="U1415" t="s">
        <v>204</v>
      </c>
      <c r="V1415" t="s">
        <v>204</v>
      </c>
    </row>
    <row r="1416" spans="2:22">
      <c r="B1416" t="s">
        <v>204</v>
      </c>
      <c r="C1416" s="79" t="s">
        <v>204</v>
      </c>
      <c r="E1416" t="s">
        <v>204</v>
      </c>
      <c r="F1416" t="s">
        <v>204</v>
      </c>
      <c r="G1416" t="s">
        <v>204</v>
      </c>
      <c r="H1416" t="s">
        <v>204</v>
      </c>
      <c r="I1416" t="s">
        <v>204</v>
      </c>
      <c r="J1416" t="s">
        <v>204</v>
      </c>
      <c r="K1416" t="s">
        <v>204</v>
      </c>
      <c r="L1416" t="s">
        <v>204</v>
      </c>
      <c r="M1416" t="s">
        <v>204</v>
      </c>
      <c r="N1416" t="s">
        <v>204</v>
      </c>
      <c r="O1416" t="s">
        <v>204</v>
      </c>
      <c r="P1416" t="s">
        <v>204</v>
      </c>
      <c r="Q1416" s="80" t="s">
        <v>204</v>
      </c>
      <c r="R1416" s="79"/>
      <c r="T1416" t="s">
        <v>204</v>
      </c>
      <c r="U1416" t="s">
        <v>204</v>
      </c>
      <c r="V1416" t="s">
        <v>204</v>
      </c>
    </row>
    <row r="1417" spans="2:22">
      <c r="B1417" t="s">
        <v>204</v>
      </c>
      <c r="C1417" s="79" t="s">
        <v>204</v>
      </c>
      <c r="E1417" t="s">
        <v>204</v>
      </c>
      <c r="F1417" t="s">
        <v>204</v>
      </c>
      <c r="G1417" t="s">
        <v>204</v>
      </c>
      <c r="H1417" t="s">
        <v>204</v>
      </c>
      <c r="I1417" t="s">
        <v>204</v>
      </c>
      <c r="J1417" t="s">
        <v>204</v>
      </c>
      <c r="K1417" t="s">
        <v>204</v>
      </c>
      <c r="L1417" t="s">
        <v>204</v>
      </c>
      <c r="M1417" t="s">
        <v>204</v>
      </c>
      <c r="N1417" t="s">
        <v>204</v>
      </c>
      <c r="O1417" t="s">
        <v>204</v>
      </c>
      <c r="P1417" t="s">
        <v>204</v>
      </c>
      <c r="Q1417" s="80" t="s">
        <v>204</v>
      </c>
      <c r="R1417" s="79"/>
      <c r="T1417" t="s">
        <v>204</v>
      </c>
      <c r="U1417" t="s">
        <v>204</v>
      </c>
      <c r="V1417" t="s">
        <v>204</v>
      </c>
    </row>
    <row r="1418" spans="2:22">
      <c r="B1418" t="s">
        <v>204</v>
      </c>
      <c r="C1418" s="79" t="s">
        <v>204</v>
      </c>
      <c r="E1418" t="s">
        <v>204</v>
      </c>
      <c r="F1418" t="s">
        <v>204</v>
      </c>
      <c r="G1418" t="s">
        <v>204</v>
      </c>
      <c r="H1418" t="s">
        <v>204</v>
      </c>
      <c r="I1418" t="s">
        <v>204</v>
      </c>
      <c r="J1418" t="s">
        <v>204</v>
      </c>
      <c r="K1418" t="s">
        <v>204</v>
      </c>
      <c r="L1418" t="s">
        <v>204</v>
      </c>
      <c r="M1418" t="s">
        <v>204</v>
      </c>
      <c r="N1418" t="s">
        <v>204</v>
      </c>
      <c r="O1418" t="s">
        <v>204</v>
      </c>
      <c r="P1418" t="s">
        <v>204</v>
      </c>
      <c r="Q1418" s="80" t="s">
        <v>204</v>
      </c>
      <c r="R1418" s="79"/>
      <c r="T1418" t="s">
        <v>204</v>
      </c>
      <c r="U1418" t="s">
        <v>204</v>
      </c>
      <c r="V1418" t="s">
        <v>204</v>
      </c>
    </row>
    <row r="1419" spans="2:22">
      <c r="B1419" t="s">
        <v>204</v>
      </c>
      <c r="C1419" s="79" t="s">
        <v>204</v>
      </c>
      <c r="E1419" t="s">
        <v>204</v>
      </c>
      <c r="F1419" t="s">
        <v>204</v>
      </c>
      <c r="G1419" t="s">
        <v>204</v>
      </c>
      <c r="H1419" t="s">
        <v>204</v>
      </c>
      <c r="I1419" t="s">
        <v>204</v>
      </c>
      <c r="J1419" t="s">
        <v>204</v>
      </c>
      <c r="K1419" t="s">
        <v>204</v>
      </c>
      <c r="L1419" t="s">
        <v>204</v>
      </c>
      <c r="M1419" t="s">
        <v>204</v>
      </c>
      <c r="N1419" t="s">
        <v>204</v>
      </c>
      <c r="O1419" t="s">
        <v>204</v>
      </c>
      <c r="P1419" t="s">
        <v>204</v>
      </c>
      <c r="Q1419" s="80" t="s">
        <v>204</v>
      </c>
      <c r="R1419" s="79"/>
      <c r="T1419" t="s">
        <v>204</v>
      </c>
      <c r="U1419" t="s">
        <v>204</v>
      </c>
      <c r="V1419" t="s">
        <v>204</v>
      </c>
    </row>
    <row r="1420" spans="2:22">
      <c r="B1420" t="s">
        <v>204</v>
      </c>
      <c r="C1420" s="79" t="s">
        <v>204</v>
      </c>
      <c r="E1420" t="s">
        <v>204</v>
      </c>
      <c r="F1420" t="s">
        <v>204</v>
      </c>
      <c r="G1420" t="s">
        <v>204</v>
      </c>
      <c r="H1420" t="s">
        <v>204</v>
      </c>
      <c r="I1420" t="s">
        <v>204</v>
      </c>
      <c r="J1420" t="s">
        <v>204</v>
      </c>
      <c r="K1420" t="s">
        <v>204</v>
      </c>
      <c r="L1420" t="s">
        <v>204</v>
      </c>
      <c r="M1420" t="s">
        <v>204</v>
      </c>
      <c r="N1420" t="s">
        <v>204</v>
      </c>
      <c r="O1420" t="s">
        <v>204</v>
      </c>
      <c r="P1420" t="s">
        <v>204</v>
      </c>
      <c r="Q1420" s="80" t="s">
        <v>204</v>
      </c>
      <c r="R1420" s="79"/>
      <c r="T1420" t="s">
        <v>204</v>
      </c>
      <c r="U1420" t="s">
        <v>204</v>
      </c>
      <c r="V1420" t="s">
        <v>204</v>
      </c>
    </row>
    <row r="1421" spans="2:22">
      <c r="B1421" t="s">
        <v>204</v>
      </c>
      <c r="C1421" s="79" t="s">
        <v>204</v>
      </c>
      <c r="E1421" t="s">
        <v>204</v>
      </c>
      <c r="F1421" t="s">
        <v>204</v>
      </c>
      <c r="G1421" t="s">
        <v>204</v>
      </c>
      <c r="H1421" t="s">
        <v>204</v>
      </c>
      <c r="I1421" t="s">
        <v>204</v>
      </c>
      <c r="J1421" t="s">
        <v>204</v>
      </c>
      <c r="K1421" t="s">
        <v>204</v>
      </c>
      <c r="L1421" t="s">
        <v>204</v>
      </c>
      <c r="M1421" t="s">
        <v>204</v>
      </c>
      <c r="N1421" t="s">
        <v>204</v>
      </c>
      <c r="O1421" t="s">
        <v>204</v>
      </c>
      <c r="P1421" t="s">
        <v>204</v>
      </c>
      <c r="Q1421" s="80" t="s">
        <v>204</v>
      </c>
      <c r="R1421" s="79"/>
      <c r="T1421" t="s">
        <v>204</v>
      </c>
      <c r="U1421" t="s">
        <v>204</v>
      </c>
      <c r="V1421" t="s">
        <v>204</v>
      </c>
    </row>
    <row r="1422" spans="2:22">
      <c r="B1422" t="s">
        <v>204</v>
      </c>
      <c r="C1422" s="79" t="s">
        <v>204</v>
      </c>
      <c r="E1422" t="s">
        <v>204</v>
      </c>
      <c r="F1422" t="s">
        <v>204</v>
      </c>
      <c r="G1422" t="s">
        <v>204</v>
      </c>
      <c r="H1422" t="s">
        <v>204</v>
      </c>
      <c r="I1422" t="s">
        <v>204</v>
      </c>
      <c r="J1422" t="s">
        <v>204</v>
      </c>
      <c r="K1422" t="s">
        <v>204</v>
      </c>
      <c r="L1422" t="s">
        <v>204</v>
      </c>
      <c r="M1422" t="s">
        <v>204</v>
      </c>
      <c r="N1422" t="s">
        <v>204</v>
      </c>
      <c r="O1422" t="s">
        <v>204</v>
      </c>
      <c r="P1422" t="s">
        <v>204</v>
      </c>
      <c r="Q1422" s="80" t="s">
        <v>204</v>
      </c>
      <c r="R1422" s="79"/>
      <c r="T1422" t="s">
        <v>204</v>
      </c>
      <c r="U1422" t="s">
        <v>204</v>
      </c>
      <c r="V1422" t="s">
        <v>204</v>
      </c>
    </row>
    <row r="1423" spans="2:22">
      <c r="B1423" t="s">
        <v>204</v>
      </c>
      <c r="C1423" s="79" t="s">
        <v>204</v>
      </c>
      <c r="E1423" t="s">
        <v>204</v>
      </c>
      <c r="F1423" t="s">
        <v>204</v>
      </c>
      <c r="G1423" t="s">
        <v>204</v>
      </c>
      <c r="H1423" t="s">
        <v>204</v>
      </c>
      <c r="I1423" t="s">
        <v>204</v>
      </c>
      <c r="J1423" t="s">
        <v>204</v>
      </c>
      <c r="K1423" t="s">
        <v>204</v>
      </c>
      <c r="L1423" t="s">
        <v>204</v>
      </c>
      <c r="M1423" t="s">
        <v>204</v>
      </c>
      <c r="N1423" t="s">
        <v>204</v>
      </c>
      <c r="O1423" t="s">
        <v>204</v>
      </c>
      <c r="P1423" t="s">
        <v>204</v>
      </c>
      <c r="Q1423" s="80" t="s">
        <v>204</v>
      </c>
      <c r="R1423" s="79"/>
      <c r="T1423" t="s">
        <v>204</v>
      </c>
      <c r="U1423" t="s">
        <v>204</v>
      </c>
      <c r="V1423" t="s">
        <v>204</v>
      </c>
    </row>
    <row r="1424" spans="2:22">
      <c r="B1424" t="s">
        <v>204</v>
      </c>
      <c r="C1424" s="79" t="s">
        <v>204</v>
      </c>
      <c r="E1424" t="s">
        <v>204</v>
      </c>
      <c r="F1424" t="s">
        <v>204</v>
      </c>
      <c r="G1424" t="s">
        <v>204</v>
      </c>
      <c r="H1424" t="s">
        <v>204</v>
      </c>
      <c r="I1424" t="s">
        <v>204</v>
      </c>
      <c r="J1424" t="s">
        <v>204</v>
      </c>
      <c r="K1424" t="s">
        <v>204</v>
      </c>
      <c r="L1424" t="s">
        <v>204</v>
      </c>
      <c r="M1424" t="s">
        <v>204</v>
      </c>
      <c r="N1424" t="s">
        <v>204</v>
      </c>
      <c r="O1424" t="s">
        <v>204</v>
      </c>
      <c r="P1424" t="s">
        <v>204</v>
      </c>
      <c r="Q1424" s="80" t="s">
        <v>204</v>
      </c>
      <c r="R1424" s="79"/>
      <c r="T1424" t="s">
        <v>204</v>
      </c>
      <c r="U1424" t="s">
        <v>204</v>
      </c>
      <c r="V1424" t="s">
        <v>204</v>
      </c>
    </row>
    <row r="1425" spans="2:22">
      <c r="B1425" t="s">
        <v>204</v>
      </c>
      <c r="C1425" s="79" t="s">
        <v>204</v>
      </c>
      <c r="E1425" t="s">
        <v>204</v>
      </c>
      <c r="F1425" t="s">
        <v>204</v>
      </c>
      <c r="G1425" t="s">
        <v>204</v>
      </c>
      <c r="H1425" t="s">
        <v>204</v>
      </c>
      <c r="I1425" t="s">
        <v>204</v>
      </c>
      <c r="J1425" t="s">
        <v>204</v>
      </c>
      <c r="K1425" t="s">
        <v>204</v>
      </c>
      <c r="L1425" t="s">
        <v>204</v>
      </c>
      <c r="M1425" t="s">
        <v>204</v>
      </c>
      <c r="N1425" t="s">
        <v>204</v>
      </c>
      <c r="O1425" t="s">
        <v>204</v>
      </c>
      <c r="P1425" t="s">
        <v>204</v>
      </c>
      <c r="Q1425" s="80" t="s">
        <v>204</v>
      </c>
      <c r="R1425" s="79"/>
      <c r="T1425" t="s">
        <v>204</v>
      </c>
      <c r="U1425" t="s">
        <v>204</v>
      </c>
      <c r="V1425" t="s">
        <v>204</v>
      </c>
    </row>
    <row r="1426" spans="2:22">
      <c r="B1426" t="s">
        <v>204</v>
      </c>
      <c r="C1426" s="79" t="s">
        <v>204</v>
      </c>
      <c r="E1426" t="s">
        <v>204</v>
      </c>
      <c r="F1426" t="s">
        <v>204</v>
      </c>
      <c r="G1426" t="s">
        <v>204</v>
      </c>
      <c r="H1426" t="s">
        <v>204</v>
      </c>
      <c r="I1426" t="s">
        <v>204</v>
      </c>
      <c r="J1426" t="s">
        <v>204</v>
      </c>
      <c r="K1426" t="s">
        <v>204</v>
      </c>
      <c r="L1426" t="s">
        <v>204</v>
      </c>
      <c r="M1426" t="s">
        <v>204</v>
      </c>
      <c r="N1426" t="s">
        <v>204</v>
      </c>
      <c r="O1426" t="s">
        <v>204</v>
      </c>
      <c r="P1426" t="s">
        <v>204</v>
      </c>
      <c r="Q1426" s="80" t="s">
        <v>204</v>
      </c>
      <c r="R1426" s="79"/>
      <c r="T1426" t="s">
        <v>204</v>
      </c>
      <c r="U1426" t="s">
        <v>204</v>
      </c>
      <c r="V1426" t="s">
        <v>204</v>
      </c>
    </row>
    <row r="1427" spans="2:22">
      <c r="B1427" t="s">
        <v>204</v>
      </c>
      <c r="C1427" s="79" t="s">
        <v>204</v>
      </c>
      <c r="E1427" t="s">
        <v>204</v>
      </c>
      <c r="F1427" t="s">
        <v>204</v>
      </c>
      <c r="G1427" t="s">
        <v>204</v>
      </c>
      <c r="H1427" t="s">
        <v>204</v>
      </c>
      <c r="I1427" t="s">
        <v>204</v>
      </c>
      <c r="J1427" t="s">
        <v>204</v>
      </c>
      <c r="K1427" t="s">
        <v>204</v>
      </c>
      <c r="L1427" t="s">
        <v>204</v>
      </c>
      <c r="M1427" t="s">
        <v>204</v>
      </c>
      <c r="N1427" t="s">
        <v>204</v>
      </c>
      <c r="O1427" t="s">
        <v>204</v>
      </c>
      <c r="P1427" t="s">
        <v>204</v>
      </c>
      <c r="Q1427" s="80" t="s">
        <v>204</v>
      </c>
      <c r="R1427" s="79"/>
      <c r="T1427" t="s">
        <v>204</v>
      </c>
      <c r="U1427" t="s">
        <v>204</v>
      </c>
      <c r="V1427" t="s">
        <v>204</v>
      </c>
    </row>
    <row r="1428" spans="2:22">
      <c r="B1428" t="s">
        <v>204</v>
      </c>
      <c r="C1428" s="79" t="s">
        <v>204</v>
      </c>
      <c r="E1428" t="s">
        <v>204</v>
      </c>
      <c r="F1428" t="s">
        <v>204</v>
      </c>
      <c r="G1428" t="s">
        <v>204</v>
      </c>
      <c r="H1428" t="s">
        <v>204</v>
      </c>
      <c r="I1428" t="s">
        <v>204</v>
      </c>
      <c r="J1428" t="s">
        <v>204</v>
      </c>
      <c r="K1428" t="s">
        <v>204</v>
      </c>
      <c r="L1428" t="s">
        <v>204</v>
      </c>
      <c r="M1428" t="s">
        <v>204</v>
      </c>
      <c r="N1428" t="s">
        <v>204</v>
      </c>
      <c r="O1428" t="s">
        <v>204</v>
      </c>
      <c r="P1428" t="s">
        <v>204</v>
      </c>
      <c r="Q1428" s="80" t="s">
        <v>204</v>
      </c>
      <c r="R1428" s="79"/>
      <c r="T1428" t="s">
        <v>204</v>
      </c>
      <c r="U1428" t="s">
        <v>204</v>
      </c>
      <c r="V1428" t="s">
        <v>204</v>
      </c>
    </row>
    <row r="1429" spans="2:22">
      <c r="B1429" t="s">
        <v>204</v>
      </c>
      <c r="C1429" s="79" t="s">
        <v>204</v>
      </c>
      <c r="E1429" t="s">
        <v>204</v>
      </c>
      <c r="F1429" t="s">
        <v>204</v>
      </c>
      <c r="G1429" t="s">
        <v>204</v>
      </c>
      <c r="H1429" t="s">
        <v>204</v>
      </c>
      <c r="I1429" t="s">
        <v>204</v>
      </c>
      <c r="J1429" t="s">
        <v>204</v>
      </c>
      <c r="K1429" t="s">
        <v>204</v>
      </c>
      <c r="L1429" t="s">
        <v>204</v>
      </c>
      <c r="M1429" t="s">
        <v>204</v>
      </c>
      <c r="N1429" t="s">
        <v>204</v>
      </c>
      <c r="O1429" t="s">
        <v>204</v>
      </c>
      <c r="P1429" t="s">
        <v>204</v>
      </c>
      <c r="Q1429" s="80" t="s">
        <v>204</v>
      </c>
      <c r="R1429" s="79"/>
      <c r="T1429" t="s">
        <v>204</v>
      </c>
      <c r="U1429" t="s">
        <v>204</v>
      </c>
      <c r="V1429" t="s">
        <v>204</v>
      </c>
    </row>
    <row r="1430" spans="2:22">
      <c r="B1430" t="s">
        <v>204</v>
      </c>
      <c r="C1430" s="79" t="s">
        <v>204</v>
      </c>
      <c r="E1430" t="s">
        <v>204</v>
      </c>
      <c r="F1430" t="s">
        <v>204</v>
      </c>
      <c r="G1430" t="s">
        <v>204</v>
      </c>
      <c r="H1430" t="s">
        <v>204</v>
      </c>
      <c r="I1430" t="s">
        <v>204</v>
      </c>
      <c r="J1430" t="s">
        <v>204</v>
      </c>
      <c r="K1430" t="s">
        <v>204</v>
      </c>
      <c r="L1430" t="s">
        <v>204</v>
      </c>
      <c r="M1430" t="s">
        <v>204</v>
      </c>
      <c r="N1430" t="s">
        <v>204</v>
      </c>
      <c r="O1430" t="s">
        <v>204</v>
      </c>
      <c r="P1430" t="s">
        <v>204</v>
      </c>
      <c r="Q1430" s="80" t="s">
        <v>204</v>
      </c>
      <c r="R1430" s="79"/>
      <c r="T1430" t="s">
        <v>204</v>
      </c>
      <c r="U1430" t="s">
        <v>204</v>
      </c>
      <c r="V1430" t="s">
        <v>204</v>
      </c>
    </row>
    <row r="1431" spans="2:22">
      <c r="B1431" t="s">
        <v>204</v>
      </c>
      <c r="C1431" s="79" t="s">
        <v>204</v>
      </c>
      <c r="E1431" t="s">
        <v>204</v>
      </c>
      <c r="F1431" t="s">
        <v>204</v>
      </c>
      <c r="G1431" t="s">
        <v>204</v>
      </c>
      <c r="H1431" t="s">
        <v>204</v>
      </c>
      <c r="I1431" t="s">
        <v>204</v>
      </c>
      <c r="J1431" t="s">
        <v>204</v>
      </c>
      <c r="K1431" t="s">
        <v>204</v>
      </c>
      <c r="L1431" t="s">
        <v>204</v>
      </c>
      <c r="M1431" t="s">
        <v>204</v>
      </c>
      <c r="N1431" t="s">
        <v>204</v>
      </c>
      <c r="O1431" t="s">
        <v>204</v>
      </c>
      <c r="P1431" t="s">
        <v>204</v>
      </c>
      <c r="Q1431" s="80" t="s">
        <v>204</v>
      </c>
      <c r="R1431" s="79"/>
      <c r="T1431" t="s">
        <v>204</v>
      </c>
      <c r="U1431" t="s">
        <v>204</v>
      </c>
      <c r="V1431" t="s">
        <v>204</v>
      </c>
    </row>
    <row r="1432" spans="2:22">
      <c r="B1432" t="s">
        <v>204</v>
      </c>
      <c r="C1432" s="79" t="s">
        <v>204</v>
      </c>
      <c r="E1432" t="s">
        <v>204</v>
      </c>
      <c r="F1432" t="s">
        <v>204</v>
      </c>
      <c r="G1432" t="s">
        <v>204</v>
      </c>
      <c r="H1432" t="s">
        <v>204</v>
      </c>
      <c r="I1432" t="s">
        <v>204</v>
      </c>
      <c r="J1432" t="s">
        <v>204</v>
      </c>
      <c r="K1432" t="s">
        <v>204</v>
      </c>
      <c r="L1432" t="s">
        <v>204</v>
      </c>
      <c r="M1432" t="s">
        <v>204</v>
      </c>
      <c r="N1432" t="s">
        <v>204</v>
      </c>
      <c r="O1432" t="s">
        <v>204</v>
      </c>
      <c r="P1432" t="s">
        <v>204</v>
      </c>
      <c r="Q1432" s="80" t="s">
        <v>204</v>
      </c>
      <c r="R1432" s="79"/>
      <c r="T1432" t="s">
        <v>204</v>
      </c>
      <c r="U1432" t="s">
        <v>204</v>
      </c>
      <c r="V1432" t="s">
        <v>204</v>
      </c>
    </row>
    <row r="1433" spans="2:22">
      <c r="B1433" t="s">
        <v>204</v>
      </c>
      <c r="C1433" s="79" t="s">
        <v>204</v>
      </c>
      <c r="E1433" t="s">
        <v>204</v>
      </c>
      <c r="F1433" t="s">
        <v>204</v>
      </c>
      <c r="G1433" t="s">
        <v>204</v>
      </c>
      <c r="H1433" t="s">
        <v>204</v>
      </c>
      <c r="I1433" t="s">
        <v>204</v>
      </c>
      <c r="J1433" t="s">
        <v>204</v>
      </c>
      <c r="K1433" t="s">
        <v>204</v>
      </c>
      <c r="L1433" t="s">
        <v>204</v>
      </c>
      <c r="M1433" t="s">
        <v>204</v>
      </c>
      <c r="N1433" t="s">
        <v>204</v>
      </c>
      <c r="O1433" t="s">
        <v>204</v>
      </c>
      <c r="P1433" t="s">
        <v>204</v>
      </c>
      <c r="Q1433" s="80" t="s">
        <v>204</v>
      </c>
      <c r="R1433" s="79"/>
      <c r="T1433" t="s">
        <v>204</v>
      </c>
      <c r="U1433" t="s">
        <v>204</v>
      </c>
      <c r="V1433" t="s">
        <v>204</v>
      </c>
    </row>
    <row r="1434" spans="2:22">
      <c r="B1434" t="s">
        <v>204</v>
      </c>
      <c r="C1434" s="79" t="s">
        <v>204</v>
      </c>
      <c r="E1434" t="s">
        <v>204</v>
      </c>
      <c r="F1434" t="s">
        <v>204</v>
      </c>
      <c r="G1434" t="s">
        <v>204</v>
      </c>
      <c r="H1434" t="s">
        <v>204</v>
      </c>
      <c r="I1434" t="s">
        <v>204</v>
      </c>
      <c r="J1434" t="s">
        <v>204</v>
      </c>
      <c r="K1434" t="s">
        <v>204</v>
      </c>
      <c r="L1434" t="s">
        <v>204</v>
      </c>
      <c r="M1434" t="s">
        <v>204</v>
      </c>
      <c r="N1434" t="s">
        <v>204</v>
      </c>
      <c r="O1434" t="s">
        <v>204</v>
      </c>
      <c r="P1434" t="s">
        <v>204</v>
      </c>
      <c r="Q1434" s="80" t="s">
        <v>204</v>
      </c>
      <c r="R1434" s="79"/>
      <c r="T1434" t="s">
        <v>204</v>
      </c>
      <c r="U1434" t="s">
        <v>204</v>
      </c>
      <c r="V1434" t="s">
        <v>204</v>
      </c>
    </row>
    <row r="1435" spans="2:22">
      <c r="B1435" t="s">
        <v>204</v>
      </c>
      <c r="C1435" s="79" t="s">
        <v>204</v>
      </c>
      <c r="E1435" t="s">
        <v>204</v>
      </c>
      <c r="F1435" t="s">
        <v>204</v>
      </c>
      <c r="G1435" t="s">
        <v>204</v>
      </c>
      <c r="H1435" t="s">
        <v>204</v>
      </c>
      <c r="I1435" t="s">
        <v>204</v>
      </c>
      <c r="J1435" t="s">
        <v>204</v>
      </c>
      <c r="K1435" t="s">
        <v>204</v>
      </c>
      <c r="L1435" t="s">
        <v>204</v>
      </c>
      <c r="M1435" t="s">
        <v>204</v>
      </c>
      <c r="N1435" t="s">
        <v>204</v>
      </c>
      <c r="O1435" t="s">
        <v>204</v>
      </c>
      <c r="P1435" t="s">
        <v>204</v>
      </c>
      <c r="Q1435" s="80" t="s">
        <v>204</v>
      </c>
      <c r="R1435" s="79"/>
      <c r="T1435" t="s">
        <v>204</v>
      </c>
      <c r="U1435" t="s">
        <v>204</v>
      </c>
      <c r="V1435" t="s">
        <v>204</v>
      </c>
    </row>
    <row r="1436" spans="2:22">
      <c r="B1436" t="s">
        <v>204</v>
      </c>
      <c r="C1436" s="79" t="s">
        <v>204</v>
      </c>
      <c r="E1436" t="s">
        <v>204</v>
      </c>
      <c r="F1436" t="s">
        <v>204</v>
      </c>
      <c r="G1436" t="s">
        <v>204</v>
      </c>
      <c r="H1436" t="s">
        <v>204</v>
      </c>
      <c r="I1436" t="s">
        <v>204</v>
      </c>
      <c r="J1436" t="s">
        <v>204</v>
      </c>
      <c r="K1436" t="s">
        <v>204</v>
      </c>
      <c r="L1436" t="s">
        <v>204</v>
      </c>
      <c r="M1436" t="s">
        <v>204</v>
      </c>
      <c r="N1436" t="s">
        <v>204</v>
      </c>
      <c r="O1436" t="s">
        <v>204</v>
      </c>
      <c r="P1436" t="s">
        <v>204</v>
      </c>
      <c r="Q1436" s="80" t="s">
        <v>204</v>
      </c>
      <c r="R1436" s="79"/>
      <c r="T1436" t="s">
        <v>204</v>
      </c>
      <c r="U1436" t="s">
        <v>204</v>
      </c>
      <c r="V1436" t="s">
        <v>204</v>
      </c>
    </row>
    <row r="1437" spans="2:22">
      <c r="B1437" t="s">
        <v>204</v>
      </c>
      <c r="C1437" s="79" t="s">
        <v>204</v>
      </c>
      <c r="E1437" t="s">
        <v>204</v>
      </c>
      <c r="F1437" t="s">
        <v>204</v>
      </c>
      <c r="G1437" t="s">
        <v>204</v>
      </c>
      <c r="H1437" t="s">
        <v>204</v>
      </c>
      <c r="I1437" t="s">
        <v>204</v>
      </c>
      <c r="J1437" t="s">
        <v>204</v>
      </c>
      <c r="K1437" t="s">
        <v>204</v>
      </c>
      <c r="L1437" t="s">
        <v>204</v>
      </c>
      <c r="M1437" t="s">
        <v>204</v>
      </c>
      <c r="N1437" t="s">
        <v>204</v>
      </c>
      <c r="O1437" t="s">
        <v>204</v>
      </c>
      <c r="P1437" t="s">
        <v>204</v>
      </c>
      <c r="Q1437" s="80" t="s">
        <v>204</v>
      </c>
      <c r="R1437" s="79"/>
      <c r="T1437" t="s">
        <v>204</v>
      </c>
      <c r="U1437" t="s">
        <v>204</v>
      </c>
      <c r="V1437" t="s">
        <v>204</v>
      </c>
    </row>
    <row r="1438" spans="2:22">
      <c r="B1438" t="s">
        <v>204</v>
      </c>
      <c r="C1438" s="79" t="s">
        <v>204</v>
      </c>
      <c r="E1438" t="s">
        <v>204</v>
      </c>
      <c r="F1438" t="s">
        <v>204</v>
      </c>
      <c r="G1438" t="s">
        <v>204</v>
      </c>
      <c r="H1438" t="s">
        <v>204</v>
      </c>
      <c r="I1438" t="s">
        <v>204</v>
      </c>
      <c r="J1438" t="s">
        <v>204</v>
      </c>
      <c r="K1438" t="s">
        <v>204</v>
      </c>
      <c r="L1438" t="s">
        <v>204</v>
      </c>
      <c r="M1438" t="s">
        <v>204</v>
      </c>
      <c r="N1438" t="s">
        <v>204</v>
      </c>
      <c r="O1438" t="s">
        <v>204</v>
      </c>
      <c r="P1438" t="s">
        <v>204</v>
      </c>
      <c r="Q1438" s="80" t="s">
        <v>204</v>
      </c>
      <c r="R1438" s="79"/>
      <c r="T1438" t="s">
        <v>204</v>
      </c>
      <c r="U1438" t="s">
        <v>204</v>
      </c>
      <c r="V1438" t="s">
        <v>204</v>
      </c>
    </row>
    <row r="1439" spans="2:22">
      <c r="B1439" t="s">
        <v>204</v>
      </c>
      <c r="C1439" s="79" t="s">
        <v>204</v>
      </c>
      <c r="E1439" t="s">
        <v>204</v>
      </c>
      <c r="F1439" t="s">
        <v>204</v>
      </c>
      <c r="G1439" t="s">
        <v>204</v>
      </c>
      <c r="H1439" t="s">
        <v>204</v>
      </c>
      <c r="I1439" t="s">
        <v>204</v>
      </c>
      <c r="J1439" t="s">
        <v>204</v>
      </c>
      <c r="K1439" t="s">
        <v>204</v>
      </c>
      <c r="L1439" t="s">
        <v>204</v>
      </c>
      <c r="M1439" t="s">
        <v>204</v>
      </c>
      <c r="N1439" t="s">
        <v>204</v>
      </c>
      <c r="O1439" t="s">
        <v>204</v>
      </c>
      <c r="P1439" t="s">
        <v>204</v>
      </c>
      <c r="Q1439" s="80" t="s">
        <v>204</v>
      </c>
      <c r="R1439" s="79"/>
      <c r="T1439" t="s">
        <v>204</v>
      </c>
      <c r="U1439" t="s">
        <v>204</v>
      </c>
      <c r="V1439" t="s">
        <v>204</v>
      </c>
    </row>
    <row r="1440" spans="2:22">
      <c r="B1440" t="s">
        <v>204</v>
      </c>
      <c r="C1440" s="79" t="s">
        <v>204</v>
      </c>
      <c r="E1440" t="s">
        <v>204</v>
      </c>
      <c r="F1440" t="s">
        <v>204</v>
      </c>
      <c r="G1440" t="s">
        <v>204</v>
      </c>
      <c r="H1440" t="s">
        <v>204</v>
      </c>
      <c r="I1440" t="s">
        <v>204</v>
      </c>
      <c r="J1440" t="s">
        <v>204</v>
      </c>
      <c r="K1440" t="s">
        <v>204</v>
      </c>
      <c r="L1440" t="s">
        <v>204</v>
      </c>
      <c r="M1440" t="s">
        <v>204</v>
      </c>
      <c r="N1440" t="s">
        <v>204</v>
      </c>
      <c r="O1440" t="s">
        <v>204</v>
      </c>
      <c r="P1440" t="s">
        <v>204</v>
      </c>
      <c r="Q1440" s="80" t="s">
        <v>204</v>
      </c>
      <c r="R1440" s="79"/>
      <c r="T1440" t="s">
        <v>204</v>
      </c>
      <c r="U1440" t="s">
        <v>204</v>
      </c>
      <c r="V1440" t="s">
        <v>204</v>
      </c>
    </row>
    <row r="1441" spans="2:22">
      <c r="B1441" t="s">
        <v>204</v>
      </c>
      <c r="C1441" s="79" t="s">
        <v>204</v>
      </c>
      <c r="E1441" t="s">
        <v>204</v>
      </c>
      <c r="F1441" t="s">
        <v>204</v>
      </c>
      <c r="G1441" t="s">
        <v>204</v>
      </c>
      <c r="H1441" t="s">
        <v>204</v>
      </c>
      <c r="I1441" t="s">
        <v>204</v>
      </c>
      <c r="J1441" t="s">
        <v>204</v>
      </c>
      <c r="K1441" t="s">
        <v>204</v>
      </c>
      <c r="L1441" t="s">
        <v>204</v>
      </c>
      <c r="M1441" t="s">
        <v>204</v>
      </c>
      <c r="N1441" t="s">
        <v>204</v>
      </c>
      <c r="O1441" t="s">
        <v>204</v>
      </c>
      <c r="P1441" t="s">
        <v>204</v>
      </c>
      <c r="Q1441" s="80" t="s">
        <v>204</v>
      </c>
      <c r="R1441" s="79"/>
      <c r="T1441" t="s">
        <v>204</v>
      </c>
      <c r="U1441" t="s">
        <v>204</v>
      </c>
      <c r="V1441" t="s">
        <v>204</v>
      </c>
    </row>
    <row r="1442" spans="2:22">
      <c r="B1442" t="s">
        <v>204</v>
      </c>
      <c r="C1442" s="79" t="s">
        <v>204</v>
      </c>
      <c r="E1442" t="s">
        <v>204</v>
      </c>
      <c r="F1442" t="s">
        <v>204</v>
      </c>
      <c r="G1442" t="s">
        <v>204</v>
      </c>
      <c r="H1442" t="s">
        <v>204</v>
      </c>
      <c r="I1442" t="s">
        <v>204</v>
      </c>
      <c r="J1442" t="s">
        <v>204</v>
      </c>
      <c r="K1442" t="s">
        <v>204</v>
      </c>
      <c r="L1442" t="s">
        <v>204</v>
      </c>
      <c r="M1442" t="s">
        <v>204</v>
      </c>
      <c r="N1442" t="s">
        <v>204</v>
      </c>
      <c r="O1442" t="s">
        <v>204</v>
      </c>
      <c r="P1442" t="s">
        <v>204</v>
      </c>
      <c r="Q1442" s="80" t="s">
        <v>204</v>
      </c>
      <c r="R1442" s="79"/>
      <c r="T1442" t="s">
        <v>204</v>
      </c>
      <c r="U1442" t="s">
        <v>204</v>
      </c>
      <c r="V1442" t="s">
        <v>204</v>
      </c>
    </row>
    <row r="1443" spans="2:22">
      <c r="B1443" t="s">
        <v>204</v>
      </c>
      <c r="C1443" s="79" t="s">
        <v>204</v>
      </c>
      <c r="E1443" t="s">
        <v>204</v>
      </c>
      <c r="F1443" t="s">
        <v>204</v>
      </c>
      <c r="G1443" t="s">
        <v>204</v>
      </c>
      <c r="H1443" t="s">
        <v>204</v>
      </c>
      <c r="I1443" t="s">
        <v>204</v>
      </c>
      <c r="J1443" t="s">
        <v>204</v>
      </c>
      <c r="K1443" t="s">
        <v>204</v>
      </c>
      <c r="L1443" t="s">
        <v>204</v>
      </c>
      <c r="M1443" t="s">
        <v>204</v>
      </c>
      <c r="N1443" t="s">
        <v>204</v>
      </c>
      <c r="O1443" t="s">
        <v>204</v>
      </c>
      <c r="P1443" t="s">
        <v>204</v>
      </c>
      <c r="Q1443" s="80" t="s">
        <v>204</v>
      </c>
      <c r="R1443" s="79"/>
      <c r="T1443" t="s">
        <v>204</v>
      </c>
      <c r="U1443" t="s">
        <v>204</v>
      </c>
      <c r="V1443" t="s">
        <v>204</v>
      </c>
    </row>
    <row r="1444" spans="2:22">
      <c r="B1444" t="s">
        <v>204</v>
      </c>
      <c r="C1444" s="79" t="s">
        <v>204</v>
      </c>
      <c r="E1444" t="s">
        <v>204</v>
      </c>
      <c r="F1444" t="s">
        <v>204</v>
      </c>
      <c r="G1444" t="s">
        <v>204</v>
      </c>
      <c r="H1444" t="s">
        <v>204</v>
      </c>
      <c r="I1444" t="s">
        <v>204</v>
      </c>
      <c r="J1444" t="s">
        <v>204</v>
      </c>
      <c r="K1444" t="s">
        <v>204</v>
      </c>
      <c r="L1444" t="s">
        <v>204</v>
      </c>
      <c r="M1444" t="s">
        <v>204</v>
      </c>
      <c r="N1444" t="s">
        <v>204</v>
      </c>
      <c r="O1444" t="s">
        <v>204</v>
      </c>
      <c r="P1444" t="s">
        <v>204</v>
      </c>
      <c r="Q1444" s="80" t="s">
        <v>204</v>
      </c>
      <c r="R1444" s="79"/>
      <c r="T1444" t="s">
        <v>204</v>
      </c>
      <c r="U1444" t="s">
        <v>204</v>
      </c>
      <c r="V1444" t="s">
        <v>204</v>
      </c>
    </row>
    <row r="1445" spans="2:22">
      <c r="B1445" t="s">
        <v>204</v>
      </c>
      <c r="C1445" s="79" t="s">
        <v>204</v>
      </c>
      <c r="E1445" t="s">
        <v>204</v>
      </c>
      <c r="F1445" t="s">
        <v>204</v>
      </c>
      <c r="G1445" t="s">
        <v>204</v>
      </c>
      <c r="H1445" t="s">
        <v>204</v>
      </c>
      <c r="I1445" t="s">
        <v>204</v>
      </c>
      <c r="J1445" t="s">
        <v>204</v>
      </c>
      <c r="K1445" t="s">
        <v>204</v>
      </c>
      <c r="L1445" t="s">
        <v>204</v>
      </c>
      <c r="M1445" t="s">
        <v>204</v>
      </c>
      <c r="N1445" t="s">
        <v>204</v>
      </c>
      <c r="O1445" t="s">
        <v>204</v>
      </c>
      <c r="P1445" t="s">
        <v>204</v>
      </c>
      <c r="Q1445" s="80" t="s">
        <v>204</v>
      </c>
      <c r="R1445" s="79"/>
      <c r="T1445" t="s">
        <v>204</v>
      </c>
      <c r="U1445" t="s">
        <v>204</v>
      </c>
      <c r="V1445" t="s">
        <v>204</v>
      </c>
    </row>
    <row r="1446" spans="2:22">
      <c r="B1446" t="s">
        <v>204</v>
      </c>
      <c r="C1446" s="79" t="s">
        <v>204</v>
      </c>
      <c r="E1446" t="s">
        <v>204</v>
      </c>
      <c r="F1446" t="s">
        <v>204</v>
      </c>
      <c r="G1446" t="s">
        <v>204</v>
      </c>
      <c r="H1446" t="s">
        <v>204</v>
      </c>
      <c r="I1446" t="s">
        <v>204</v>
      </c>
      <c r="J1446" t="s">
        <v>204</v>
      </c>
      <c r="K1446" t="s">
        <v>204</v>
      </c>
      <c r="L1446" t="s">
        <v>204</v>
      </c>
      <c r="M1446" t="s">
        <v>204</v>
      </c>
      <c r="N1446" t="s">
        <v>204</v>
      </c>
      <c r="O1446" t="s">
        <v>204</v>
      </c>
      <c r="P1446" t="s">
        <v>204</v>
      </c>
      <c r="Q1446" s="80" t="s">
        <v>204</v>
      </c>
      <c r="R1446" s="79"/>
      <c r="T1446" t="s">
        <v>204</v>
      </c>
      <c r="U1446" t="s">
        <v>204</v>
      </c>
      <c r="V1446" t="s">
        <v>204</v>
      </c>
    </row>
    <row r="1447" spans="2:22">
      <c r="B1447" t="s">
        <v>204</v>
      </c>
      <c r="C1447" s="79" t="s">
        <v>204</v>
      </c>
      <c r="E1447" t="s">
        <v>204</v>
      </c>
      <c r="F1447" t="s">
        <v>204</v>
      </c>
      <c r="G1447" t="s">
        <v>204</v>
      </c>
      <c r="H1447" t="s">
        <v>204</v>
      </c>
      <c r="I1447" t="s">
        <v>204</v>
      </c>
      <c r="J1447" t="s">
        <v>204</v>
      </c>
      <c r="K1447" t="s">
        <v>204</v>
      </c>
      <c r="L1447" t="s">
        <v>204</v>
      </c>
      <c r="M1447" t="s">
        <v>204</v>
      </c>
      <c r="N1447" t="s">
        <v>204</v>
      </c>
      <c r="O1447" t="s">
        <v>204</v>
      </c>
      <c r="P1447" t="s">
        <v>204</v>
      </c>
      <c r="Q1447" s="80" t="s">
        <v>204</v>
      </c>
      <c r="R1447" s="79"/>
      <c r="T1447" t="s">
        <v>204</v>
      </c>
      <c r="U1447" t="s">
        <v>204</v>
      </c>
      <c r="V1447" t="s">
        <v>204</v>
      </c>
    </row>
    <row r="1448" spans="2:22">
      <c r="B1448" t="s">
        <v>204</v>
      </c>
      <c r="C1448" s="79" t="s">
        <v>204</v>
      </c>
      <c r="E1448" t="s">
        <v>204</v>
      </c>
      <c r="F1448" t="s">
        <v>204</v>
      </c>
      <c r="G1448" t="s">
        <v>204</v>
      </c>
      <c r="H1448" t="s">
        <v>204</v>
      </c>
      <c r="I1448" t="s">
        <v>204</v>
      </c>
      <c r="J1448" t="s">
        <v>204</v>
      </c>
      <c r="K1448" t="s">
        <v>204</v>
      </c>
      <c r="L1448" t="s">
        <v>204</v>
      </c>
      <c r="M1448" t="s">
        <v>204</v>
      </c>
      <c r="N1448" t="s">
        <v>204</v>
      </c>
      <c r="O1448" t="s">
        <v>204</v>
      </c>
      <c r="P1448" t="s">
        <v>204</v>
      </c>
      <c r="Q1448" s="80" t="s">
        <v>204</v>
      </c>
      <c r="R1448" s="79"/>
      <c r="T1448" t="s">
        <v>204</v>
      </c>
      <c r="U1448" t="s">
        <v>204</v>
      </c>
      <c r="V1448" t="s">
        <v>204</v>
      </c>
    </row>
    <row r="1449" spans="2:22">
      <c r="B1449" t="s">
        <v>204</v>
      </c>
      <c r="C1449" s="79" t="s">
        <v>204</v>
      </c>
      <c r="E1449" t="s">
        <v>204</v>
      </c>
      <c r="F1449" t="s">
        <v>204</v>
      </c>
      <c r="G1449" t="s">
        <v>204</v>
      </c>
      <c r="H1449" t="s">
        <v>204</v>
      </c>
      <c r="I1449" t="s">
        <v>204</v>
      </c>
      <c r="J1449" t="s">
        <v>204</v>
      </c>
      <c r="K1449" t="s">
        <v>204</v>
      </c>
      <c r="L1449" t="s">
        <v>204</v>
      </c>
      <c r="M1449" t="s">
        <v>204</v>
      </c>
      <c r="N1449" t="s">
        <v>204</v>
      </c>
      <c r="O1449" t="s">
        <v>204</v>
      </c>
      <c r="P1449" t="s">
        <v>204</v>
      </c>
      <c r="Q1449" s="80" t="s">
        <v>204</v>
      </c>
      <c r="R1449" s="79"/>
      <c r="T1449" t="s">
        <v>204</v>
      </c>
      <c r="U1449" t="s">
        <v>204</v>
      </c>
      <c r="V1449" t="s">
        <v>204</v>
      </c>
    </row>
    <row r="1450" spans="2:22">
      <c r="B1450" t="s">
        <v>204</v>
      </c>
      <c r="C1450" s="79" t="s">
        <v>204</v>
      </c>
      <c r="E1450" t="s">
        <v>204</v>
      </c>
      <c r="F1450" t="s">
        <v>204</v>
      </c>
      <c r="G1450" t="s">
        <v>204</v>
      </c>
      <c r="H1450" t="s">
        <v>204</v>
      </c>
      <c r="I1450" t="s">
        <v>204</v>
      </c>
      <c r="J1450" t="s">
        <v>204</v>
      </c>
      <c r="K1450" t="s">
        <v>204</v>
      </c>
      <c r="L1450" t="s">
        <v>204</v>
      </c>
      <c r="M1450" t="s">
        <v>204</v>
      </c>
      <c r="N1450" t="s">
        <v>204</v>
      </c>
      <c r="O1450" t="s">
        <v>204</v>
      </c>
      <c r="P1450" t="s">
        <v>204</v>
      </c>
      <c r="Q1450" s="80" t="s">
        <v>204</v>
      </c>
      <c r="R1450" s="79"/>
      <c r="T1450" t="s">
        <v>204</v>
      </c>
      <c r="U1450" t="s">
        <v>204</v>
      </c>
      <c r="V1450" t="s">
        <v>204</v>
      </c>
    </row>
    <row r="1451" spans="2:22">
      <c r="B1451" t="s">
        <v>204</v>
      </c>
      <c r="C1451" s="79" t="s">
        <v>204</v>
      </c>
      <c r="E1451" t="s">
        <v>204</v>
      </c>
      <c r="F1451" t="s">
        <v>204</v>
      </c>
      <c r="G1451" t="s">
        <v>204</v>
      </c>
      <c r="H1451" t="s">
        <v>204</v>
      </c>
      <c r="I1451" t="s">
        <v>204</v>
      </c>
      <c r="J1451" t="s">
        <v>204</v>
      </c>
      <c r="K1451" t="s">
        <v>204</v>
      </c>
      <c r="L1451" t="s">
        <v>204</v>
      </c>
      <c r="M1451" t="s">
        <v>204</v>
      </c>
      <c r="N1451" t="s">
        <v>204</v>
      </c>
      <c r="O1451" t="s">
        <v>204</v>
      </c>
      <c r="P1451" t="s">
        <v>204</v>
      </c>
      <c r="Q1451" s="80" t="s">
        <v>204</v>
      </c>
      <c r="R1451" s="79"/>
      <c r="T1451" t="s">
        <v>204</v>
      </c>
      <c r="U1451" t="s">
        <v>204</v>
      </c>
      <c r="V1451" t="s">
        <v>204</v>
      </c>
    </row>
    <row r="1452" spans="2:22">
      <c r="B1452" t="s">
        <v>204</v>
      </c>
      <c r="C1452" s="79" t="s">
        <v>204</v>
      </c>
      <c r="E1452" t="s">
        <v>204</v>
      </c>
      <c r="F1452" t="s">
        <v>204</v>
      </c>
      <c r="G1452" t="s">
        <v>204</v>
      </c>
      <c r="H1452" t="s">
        <v>204</v>
      </c>
      <c r="I1452" t="s">
        <v>204</v>
      </c>
      <c r="J1452" t="s">
        <v>204</v>
      </c>
      <c r="K1452" t="s">
        <v>204</v>
      </c>
      <c r="L1452" t="s">
        <v>204</v>
      </c>
      <c r="M1452" t="s">
        <v>204</v>
      </c>
      <c r="N1452" t="s">
        <v>204</v>
      </c>
      <c r="O1452" t="s">
        <v>204</v>
      </c>
      <c r="P1452" t="s">
        <v>204</v>
      </c>
      <c r="Q1452" s="80" t="s">
        <v>204</v>
      </c>
      <c r="R1452" s="79"/>
      <c r="T1452" t="s">
        <v>204</v>
      </c>
      <c r="U1452" t="s">
        <v>204</v>
      </c>
      <c r="V1452" t="s">
        <v>204</v>
      </c>
    </row>
    <row r="1453" spans="2:22">
      <c r="B1453" t="s">
        <v>204</v>
      </c>
      <c r="C1453" s="79" t="s">
        <v>204</v>
      </c>
      <c r="E1453" t="s">
        <v>204</v>
      </c>
      <c r="F1453" t="s">
        <v>204</v>
      </c>
      <c r="G1453" t="s">
        <v>204</v>
      </c>
      <c r="H1453" t="s">
        <v>204</v>
      </c>
      <c r="I1453" t="s">
        <v>204</v>
      </c>
      <c r="J1453" t="s">
        <v>204</v>
      </c>
      <c r="K1453" t="s">
        <v>204</v>
      </c>
      <c r="L1453" t="s">
        <v>204</v>
      </c>
      <c r="M1453" t="s">
        <v>204</v>
      </c>
      <c r="N1453" t="s">
        <v>204</v>
      </c>
      <c r="O1453" t="s">
        <v>204</v>
      </c>
      <c r="P1453" t="s">
        <v>204</v>
      </c>
      <c r="Q1453" s="80" t="s">
        <v>204</v>
      </c>
      <c r="R1453" s="79"/>
      <c r="T1453" t="s">
        <v>204</v>
      </c>
      <c r="U1453" t="s">
        <v>204</v>
      </c>
      <c r="V1453" t="s">
        <v>204</v>
      </c>
    </row>
    <row r="1454" spans="2:22">
      <c r="B1454" t="s">
        <v>204</v>
      </c>
      <c r="C1454" s="79" t="s">
        <v>204</v>
      </c>
      <c r="E1454" t="s">
        <v>204</v>
      </c>
      <c r="F1454" t="s">
        <v>204</v>
      </c>
      <c r="G1454" t="s">
        <v>204</v>
      </c>
      <c r="H1454" t="s">
        <v>204</v>
      </c>
      <c r="I1454" t="s">
        <v>204</v>
      </c>
      <c r="J1454" t="s">
        <v>204</v>
      </c>
      <c r="K1454" t="s">
        <v>204</v>
      </c>
      <c r="L1454" t="s">
        <v>204</v>
      </c>
      <c r="M1454" t="s">
        <v>204</v>
      </c>
      <c r="N1454" t="s">
        <v>204</v>
      </c>
      <c r="O1454" t="s">
        <v>204</v>
      </c>
      <c r="P1454" t="s">
        <v>204</v>
      </c>
      <c r="Q1454" s="80" t="s">
        <v>204</v>
      </c>
      <c r="R1454" s="79"/>
      <c r="T1454" t="s">
        <v>204</v>
      </c>
      <c r="U1454" t="s">
        <v>204</v>
      </c>
      <c r="V1454" t="s">
        <v>204</v>
      </c>
    </row>
    <row r="1455" spans="2:22">
      <c r="B1455" t="s">
        <v>204</v>
      </c>
      <c r="C1455" s="79" t="s">
        <v>204</v>
      </c>
      <c r="E1455" t="s">
        <v>204</v>
      </c>
      <c r="F1455" t="s">
        <v>204</v>
      </c>
      <c r="G1455" t="s">
        <v>204</v>
      </c>
      <c r="H1455" t="s">
        <v>204</v>
      </c>
      <c r="I1455" t="s">
        <v>204</v>
      </c>
      <c r="J1455" t="s">
        <v>204</v>
      </c>
      <c r="K1455" t="s">
        <v>204</v>
      </c>
      <c r="L1455" t="s">
        <v>204</v>
      </c>
      <c r="M1455" t="s">
        <v>204</v>
      </c>
      <c r="N1455" t="s">
        <v>204</v>
      </c>
      <c r="O1455" t="s">
        <v>204</v>
      </c>
      <c r="P1455" t="s">
        <v>204</v>
      </c>
      <c r="Q1455" s="80" t="s">
        <v>204</v>
      </c>
      <c r="R1455" s="79"/>
      <c r="T1455" t="s">
        <v>204</v>
      </c>
      <c r="U1455" t="s">
        <v>204</v>
      </c>
      <c r="V1455" t="s">
        <v>204</v>
      </c>
    </row>
    <row r="1456" spans="2:22">
      <c r="B1456" t="s">
        <v>204</v>
      </c>
      <c r="C1456" s="79" t="s">
        <v>204</v>
      </c>
      <c r="E1456" t="s">
        <v>204</v>
      </c>
      <c r="F1456" t="s">
        <v>204</v>
      </c>
      <c r="G1456" t="s">
        <v>204</v>
      </c>
      <c r="H1456" t="s">
        <v>204</v>
      </c>
      <c r="I1456" t="s">
        <v>204</v>
      </c>
      <c r="J1456" t="s">
        <v>204</v>
      </c>
      <c r="K1456" t="s">
        <v>204</v>
      </c>
      <c r="L1456" t="s">
        <v>204</v>
      </c>
      <c r="M1456" t="s">
        <v>204</v>
      </c>
      <c r="N1456" t="s">
        <v>204</v>
      </c>
      <c r="O1456" t="s">
        <v>204</v>
      </c>
      <c r="P1456" t="s">
        <v>204</v>
      </c>
      <c r="Q1456" s="80" t="s">
        <v>204</v>
      </c>
      <c r="R1456" s="79"/>
      <c r="T1456" t="s">
        <v>204</v>
      </c>
      <c r="U1456" t="s">
        <v>204</v>
      </c>
      <c r="V1456" t="s">
        <v>204</v>
      </c>
    </row>
    <row r="1457" spans="2:22">
      <c r="B1457" t="s">
        <v>204</v>
      </c>
      <c r="C1457" s="79" t="s">
        <v>204</v>
      </c>
      <c r="E1457" t="s">
        <v>204</v>
      </c>
      <c r="F1457" t="s">
        <v>204</v>
      </c>
      <c r="G1457" t="s">
        <v>204</v>
      </c>
      <c r="H1457" t="s">
        <v>204</v>
      </c>
      <c r="I1457" t="s">
        <v>204</v>
      </c>
      <c r="J1457" t="s">
        <v>204</v>
      </c>
      <c r="K1457" t="s">
        <v>204</v>
      </c>
      <c r="L1457" t="s">
        <v>204</v>
      </c>
      <c r="M1457" t="s">
        <v>204</v>
      </c>
      <c r="N1457" t="s">
        <v>204</v>
      </c>
      <c r="O1457" t="s">
        <v>204</v>
      </c>
      <c r="P1457" t="s">
        <v>204</v>
      </c>
      <c r="Q1457" s="80" t="s">
        <v>204</v>
      </c>
      <c r="R1457" s="79"/>
      <c r="T1457" t="s">
        <v>204</v>
      </c>
      <c r="U1457" t="s">
        <v>204</v>
      </c>
      <c r="V1457" t="s">
        <v>204</v>
      </c>
    </row>
    <row r="1458" spans="2:22">
      <c r="B1458" t="s">
        <v>204</v>
      </c>
      <c r="C1458" s="79" t="s">
        <v>204</v>
      </c>
      <c r="E1458" t="s">
        <v>204</v>
      </c>
      <c r="F1458" t="s">
        <v>204</v>
      </c>
      <c r="G1458" t="s">
        <v>204</v>
      </c>
      <c r="H1458" t="s">
        <v>204</v>
      </c>
      <c r="I1458" t="s">
        <v>204</v>
      </c>
      <c r="J1458" t="s">
        <v>204</v>
      </c>
      <c r="K1458" t="s">
        <v>204</v>
      </c>
      <c r="L1458" t="s">
        <v>204</v>
      </c>
      <c r="M1458" t="s">
        <v>204</v>
      </c>
      <c r="N1458" t="s">
        <v>204</v>
      </c>
      <c r="O1458" t="s">
        <v>204</v>
      </c>
      <c r="P1458" t="s">
        <v>204</v>
      </c>
      <c r="Q1458" s="80" t="s">
        <v>204</v>
      </c>
      <c r="R1458" s="79"/>
      <c r="T1458" t="s">
        <v>204</v>
      </c>
      <c r="U1458" t="s">
        <v>204</v>
      </c>
      <c r="V1458" t="s">
        <v>204</v>
      </c>
    </row>
    <row r="1459" spans="2:22">
      <c r="B1459" t="s">
        <v>204</v>
      </c>
      <c r="C1459" s="79" t="s">
        <v>204</v>
      </c>
      <c r="E1459" t="s">
        <v>204</v>
      </c>
      <c r="F1459" t="s">
        <v>204</v>
      </c>
      <c r="G1459" t="s">
        <v>204</v>
      </c>
      <c r="H1459" t="s">
        <v>204</v>
      </c>
      <c r="I1459" t="s">
        <v>204</v>
      </c>
      <c r="J1459" t="s">
        <v>204</v>
      </c>
      <c r="K1459" t="s">
        <v>204</v>
      </c>
      <c r="L1459" t="s">
        <v>204</v>
      </c>
      <c r="M1459" t="s">
        <v>204</v>
      </c>
      <c r="N1459" t="s">
        <v>204</v>
      </c>
      <c r="O1459" t="s">
        <v>204</v>
      </c>
      <c r="P1459" t="s">
        <v>204</v>
      </c>
      <c r="Q1459" s="80" t="s">
        <v>204</v>
      </c>
      <c r="R1459" s="79"/>
      <c r="T1459" t="s">
        <v>204</v>
      </c>
      <c r="U1459" t="s">
        <v>204</v>
      </c>
      <c r="V1459" t="s">
        <v>204</v>
      </c>
    </row>
    <row r="1460" spans="2:22">
      <c r="B1460" t="s">
        <v>204</v>
      </c>
      <c r="C1460" s="79" t="s">
        <v>204</v>
      </c>
      <c r="E1460" t="s">
        <v>204</v>
      </c>
      <c r="F1460" t="s">
        <v>204</v>
      </c>
      <c r="G1460" t="s">
        <v>204</v>
      </c>
      <c r="H1460" t="s">
        <v>204</v>
      </c>
      <c r="I1460" t="s">
        <v>204</v>
      </c>
      <c r="J1460" t="s">
        <v>204</v>
      </c>
      <c r="K1460" t="s">
        <v>204</v>
      </c>
      <c r="L1460" t="s">
        <v>204</v>
      </c>
      <c r="M1460" t="s">
        <v>204</v>
      </c>
      <c r="N1460" t="s">
        <v>204</v>
      </c>
      <c r="O1460" t="s">
        <v>204</v>
      </c>
      <c r="P1460" t="s">
        <v>204</v>
      </c>
      <c r="Q1460" s="80" t="s">
        <v>204</v>
      </c>
      <c r="R1460" s="79"/>
      <c r="T1460" t="s">
        <v>204</v>
      </c>
      <c r="U1460" t="s">
        <v>204</v>
      </c>
      <c r="V1460" t="s">
        <v>204</v>
      </c>
    </row>
    <row r="1461" spans="2:22">
      <c r="B1461" t="s">
        <v>204</v>
      </c>
      <c r="C1461" s="79" t="s">
        <v>204</v>
      </c>
      <c r="E1461" t="s">
        <v>204</v>
      </c>
      <c r="F1461" t="s">
        <v>204</v>
      </c>
      <c r="G1461" t="s">
        <v>204</v>
      </c>
      <c r="H1461" t="s">
        <v>204</v>
      </c>
      <c r="I1461" t="s">
        <v>204</v>
      </c>
      <c r="J1461" t="s">
        <v>204</v>
      </c>
      <c r="K1461" t="s">
        <v>204</v>
      </c>
      <c r="L1461" t="s">
        <v>204</v>
      </c>
      <c r="M1461" t="s">
        <v>204</v>
      </c>
      <c r="N1461" t="s">
        <v>204</v>
      </c>
      <c r="O1461" t="s">
        <v>204</v>
      </c>
      <c r="P1461" t="s">
        <v>204</v>
      </c>
      <c r="Q1461" s="80" t="s">
        <v>204</v>
      </c>
      <c r="R1461" s="79"/>
      <c r="T1461" t="s">
        <v>204</v>
      </c>
      <c r="U1461" t="s">
        <v>204</v>
      </c>
      <c r="V1461" t="s">
        <v>204</v>
      </c>
    </row>
    <row r="1462" spans="2:22">
      <c r="B1462" t="s">
        <v>204</v>
      </c>
      <c r="C1462" s="79" t="s">
        <v>204</v>
      </c>
      <c r="E1462" t="s">
        <v>204</v>
      </c>
      <c r="F1462" t="s">
        <v>204</v>
      </c>
      <c r="G1462" t="s">
        <v>204</v>
      </c>
      <c r="H1462" t="s">
        <v>204</v>
      </c>
      <c r="I1462" t="s">
        <v>204</v>
      </c>
      <c r="J1462" t="s">
        <v>204</v>
      </c>
      <c r="K1462" t="s">
        <v>204</v>
      </c>
      <c r="L1462" t="s">
        <v>204</v>
      </c>
      <c r="M1462" t="s">
        <v>204</v>
      </c>
      <c r="N1462" t="s">
        <v>204</v>
      </c>
      <c r="O1462" t="s">
        <v>204</v>
      </c>
      <c r="P1462" t="s">
        <v>204</v>
      </c>
      <c r="Q1462" s="80" t="s">
        <v>204</v>
      </c>
      <c r="R1462" s="79"/>
      <c r="T1462" t="s">
        <v>204</v>
      </c>
      <c r="U1462" t="s">
        <v>204</v>
      </c>
      <c r="V1462" t="s">
        <v>204</v>
      </c>
    </row>
    <row r="1463" spans="2:22">
      <c r="B1463" t="s">
        <v>204</v>
      </c>
      <c r="C1463" s="79" t="s">
        <v>204</v>
      </c>
      <c r="E1463" t="s">
        <v>204</v>
      </c>
      <c r="F1463" t="s">
        <v>204</v>
      </c>
      <c r="G1463" t="s">
        <v>204</v>
      </c>
      <c r="H1463" t="s">
        <v>204</v>
      </c>
      <c r="I1463" t="s">
        <v>204</v>
      </c>
      <c r="J1463" t="s">
        <v>204</v>
      </c>
      <c r="K1463" t="s">
        <v>204</v>
      </c>
      <c r="L1463" t="s">
        <v>204</v>
      </c>
      <c r="M1463" t="s">
        <v>204</v>
      </c>
      <c r="N1463" t="s">
        <v>204</v>
      </c>
      <c r="O1463" t="s">
        <v>204</v>
      </c>
      <c r="P1463" t="s">
        <v>204</v>
      </c>
      <c r="Q1463" s="80" t="s">
        <v>204</v>
      </c>
      <c r="R1463" s="79"/>
      <c r="T1463" t="s">
        <v>204</v>
      </c>
      <c r="U1463" t="s">
        <v>204</v>
      </c>
      <c r="V1463" t="s">
        <v>204</v>
      </c>
    </row>
    <row r="1464" spans="2:22">
      <c r="B1464" t="s">
        <v>204</v>
      </c>
      <c r="C1464" s="79" t="s">
        <v>204</v>
      </c>
      <c r="E1464" t="s">
        <v>204</v>
      </c>
      <c r="F1464" t="s">
        <v>204</v>
      </c>
      <c r="G1464" t="s">
        <v>204</v>
      </c>
      <c r="H1464" t="s">
        <v>204</v>
      </c>
      <c r="I1464" t="s">
        <v>204</v>
      </c>
      <c r="J1464" t="s">
        <v>204</v>
      </c>
      <c r="K1464" t="s">
        <v>204</v>
      </c>
      <c r="L1464" t="s">
        <v>204</v>
      </c>
      <c r="M1464" t="s">
        <v>204</v>
      </c>
      <c r="N1464" t="s">
        <v>204</v>
      </c>
      <c r="O1464" t="s">
        <v>204</v>
      </c>
      <c r="P1464" t="s">
        <v>204</v>
      </c>
      <c r="Q1464" s="80" t="s">
        <v>204</v>
      </c>
      <c r="R1464" s="79"/>
      <c r="T1464" t="s">
        <v>204</v>
      </c>
      <c r="U1464" t="s">
        <v>204</v>
      </c>
      <c r="V1464" t="s">
        <v>204</v>
      </c>
    </row>
    <row r="1465" spans="2:22">
      <c r="B1465" t="s">
        <v>204</v>
      </c>
      <c r="C1465" s="79" t="s">
        <v>204</v>
      </c>
      <c r="E1465" t="s">
        <v>204</v>
      </c>
      <c r="F1465" t="s">
        <v>204</v>
      </c>
      <c r="G1465" t="s">
        <v>204</v>
      </c>
      <c r="H1465" t="s">
        <v>204</v>
      </c>
      <c r="I1465" t="s">
        <v>204</v>
      </c>
      <c r="J1465" t="s">
        <v>204</v>
      </c>
      <c r="K1465" t="s">
        <v>204</v>
      </c>
      <c r="L1465" t="s">
        <v>204</v>
      </c>
      <c r="M1465" t="s">
        <v>204</v>
      </c>
      <c r="N1465" t="s">
        <v>204</v>
      </c>
      <c r="O1465" t="s">
        <v>204</v>
      </c>
      <c r="P1465" t="s">
        <v>204</v>
      </c>
      <c r="Q1465" s="80" t="s">
        <v>204</v>
      </c>
      <c r="R1465" s="79"/>
      <c r="T1465" t="s">
        <v>204</v>
      </c>
      <c r="U1465" t="s">
        <v>204</v>
      </c>
      <c r="V1465" t="s">
        <v>204</v>
      </c>
    </row>
    <row r="1466" spans="2:22">
      <c r="B1466" t="s">
        <v>204</v>
      </c>
      <c r="C1466" s="79" t="s">
        <v>204</v>
      </c>
      <c r="E1466" t="s">
        <v>204</v>
      </c>
      <c r="F1466" t="s">
        <v>204</v>
      </c>
      <c r="G1466" t="s">
        <v>204</v>
      </c>
      <c r="H1466" t="s">
        <v>204</v>
      </c>
      <c r="I1466" t="s">
        <v>204</v>
      </c>
      <c r="J1466" t="s">
        <v>204</v>
      </c>
      <c r="K1466" t="s">
        <v>204</v>
      </c>
      <c r="L1466" t="s">
        <v>204</v>
      </c>
      <c r="M1466" t="s">
        <v>204</v>
      </c>
      <c r="N1466" t="s">
        <v>204</v>
      </c>
      <c r="O1466" t="s">
        <v>204</v>
      </c>
      <c r="P1466" t="s">
        <v>204</v>
      </c>
      <c r="Q1466" s="80" t="s">
        <v>204</v>
      </c>
      <c r="R1466" s="79"/>
      <c r="T1466" t="s">
        <v>204</v>
      </c>
      <c r="U1466" t="s">
        <v>204</v>
      </c>
      <c r="V1466" t="s">
        <v>204</v>
      </c>
    </row>
    <row r="1467" spans="2:22">
      <c r="B1467" t="s">
        <v>204</v>
      </c>
      <c r="C1467" s="79" t="s">
        <v>204</v>
      </c>
      <c r="E1467" t="s">
        <v>204</v>
      </c>
      <c r="F1467" t="s">
        <v>204</v>
      </c>
      <c r="G1467" t="s">
        <v>204</v>
      </c>
      <c r="H1467" t="s">
        <v>204</v>
      </c>
      <c r="I1467" t="s">
        <v>204</v>
      </c>
      <c r="J1467" t="s">
        <v>204</v>
      </c>
      <c r="K1467" t="s">
        <v>204</v>
      </c>
      <c r="L1467" t="s">
        <v>204</v>
      </c>
      <c r="M1467" t="s">
        <v>204</v>
      </c>
      <c r="N1467" t="s">
        <v>204</v>
      </c>
      <c r="O1467" t="s">
        <v>204</v>
      </c>
      <c r="P1467" t="s">
        <v>204</v>
      </c>
      <c r="Q1467" s="80" t="s">
        <v>204</v>
      </c>
      <c r="R1467" s="79"/>
      <c r="T1467" t="s">
        <v>204</v>
      </c>
      <c r="U1467" t="s">
        <v>204</v>
      </c>
      <c r="V1467" t="s">
        <v>204</v>
      </c>
    </row>
    <row r="1468" spans="2:22">
      <c r="B1468" t="s">
        <v>204</v>
      </c>
      <c r="C1468" s="79" t="s">
        <v>204</v>
      </c>
      <c r="E1468" t="s">
        <v>204</v>
      </c>
      <c r="F1468" t="s">
        <v>204</v>
      </c>
      <c r="G1468" t="s">
        <v>204</v>
      </c>
      <c r="H1468" t="s">
        <v>204</v>
      </c>
      <c r="I1468" t="s">
        <v>204</v>
      </c>
      <c r="J1468" t="s">
        <v>204</v>
      </c>
      <c r="K1468" t="s">
        <v>204</v>
      </c>
      <c r="L1468" t="s">
        <v>204</v>
      </c>
      <c r="M1468" t="s">
        <v>204</v>
      </c>
      <c r="N1468" t="s">
        <v>204</v>
      </c>
      <c r="O1468" t="s">
        <v>204</v>
      </c>
      <c r="P1468" t="s">
        <v>204</v>
      </c>
      <c r="Q1468" s="80" t="s">
        <v>204</v>
      </c>
      <c r="R1468" s="79"/>
      <c r="T1468" t="s">
        <v>204</v>
      </c>
      <c r="U1468" t="s">
        <v>204</v>
      </c>
      <c r="V1468" t="s">
        <v>204</v>
      </c>
    </row>
    <row r="1469" spans="2:22">
      <c r="B1469" t="s">
        <v>204</v>
      </c>
      <c r="C1469" s="79" t="s">
        <v>204</v>
      </c>
      <c r="E1469" t="s">
        <v>204</v>
      </c>
      <c r="F1469" t="s">
        <v>204</v>
      </c>
      <c r="G1469" t="s">
        <v>204</v>
      </c>
      <c r="H1469" t="s">
        <v>204</v>
      </c>
      <c r="I1469" t="s">
        <v>204</v>
      </c>
      <c r="J1469" t="s">
        <v>204</v>
      </c>
      <c r="K1469" t="s">
        <v>204</v>
      </c>
      <c r="L1469" t="s">
        <v>204</v>
      </c>
      <c r="M1469" t="s">
        <v>204</v>
      </c>
      <c r="N1469" t="s">
        <v>204</v>
      </c>
      <c r="O1469" t="s">
        <v>204</v>
      </c>
      <c r="P1469" t="s">
        <v>204</v>
      </c>
      <c r="Q1469" s="80" t="s">
        <v>204</v>
      </c>
      <c r="R1469" s="79"/>
      <c r="T1469" t="s">
        <v>204</v>
      </c>
      <c r="U1469" t="s">
        <v>204</v>
      </c>
      <c r="V1469" t="s">
        <v>204</v>
      </c>
    </row>
    <row r="1470" spans="2:22">
      <c r="B1470" t="s">
        <v>204</v>
      </c>
      <c r="C1470" s="79" t="s">
        <v>204</v>
      </c>
      <c r="E1470" t="s">
        <v>204</v>
      </c>
      <c r="F1470" t="s">
        <v>204</v>
      </c>
      <c r="G1470" t="s">
        <v>204</v>
      </c>
      <c r="H1470" t="s">
        <v>204</v>
      </c>
      <c r="I1470" t="s">
        <v>204</v>
      </c>
      <c r="J1470" t="s">
        <v>204</v>
      </c>
      <c r="K1470" t="s">
        <v>204</v>
      </c>
      <c r="L1470" t="s">
        <v>204</v>
      </c>
      <c r="M1470" t="s">
        <v>204</v>
      </c>
      <c r="N1470" t="s">
        <v>204</v>
      </c>
      <c r="O1470" t="s">
        <v>204</v>
      </c>
      <c r="P1470" t="s">
        <v>204</v>
      </c>
      <c r="Q1470" s="80" t="s">
        <v>204</v>
      </c>
      <c r="R1470" s="79"/>
      <c r="T1470" t="s">
        <v>204</v>
      </c>
      <c r="U1470" t="s">
        <v>204</v>
      </c>
      <c r="V1470" t="s">
        <v>204</v>
      </c>
    </row>
    <row r="1471" spans="2:22">
      <c r="B1471" t="s">
        <v>204</v>
      </c>
      <c r="C1471" s="79" t="s">
        <v>204</v>
      </c>
      <c r="E1471" t="s">
        <v>204</v>
      </c>
      <c r="F1471" t="s">
        <v>204</v>
      </c>
      <c r="G1471" t="s">
        <v>204</v>
      </c>
      <c r="H1471" t="s">
        <v>204</v>
      </c>
      <c r="I1471" t="s">
        <v>204</v>
      </c>
      <c r="J1471" t="s">
        <v>204</v>
      </c>
      <c r="K1471" t="s">
        <v>204</v>
      </c>
      <c r="L1471" t="s">
        <v>204</v>
      </c>
      <c r="M1471" t="s">
        <v>204</v>
      </c>
      <c r="N1471" t="s">
        <v>204</v>
      </c>
      <c r="O1471" t="s">
        <v>204</v>
      </c>
      <c r="P1471" t="s">
        <v>204</v>
      </c>
      <c r="Q1471" s="80" t="s">
        <v>204</v>
      </c>
      <c r="R1471" s="79"/>
      <c r="T1471" t="s">
        <v>204</v>
      </c>
      <c r="U1471" t="s">
        <v>204</v>
      </c>
      <c r="V1471" t="s">
        <v>204</v>
      </c>
    </row>
    <row r="1472" spans="2:22">
      <c r="B1472" t="s">
        <v>204</v>
      </c>
      <c r="C1472" s="79" t="s">
        <v>204</v>
      </c>
      <c r="E1472" t="s">
        <v>204</v>
      </c>
      <c r="F1472" t="s">
        <v>204</v>
      </c>
      <c r="G1472" t="s">
        <v>204</v>
      </c>
      <c r="H1472" t="s">
        <v>204</v>
      </c>
      <c r="I1472" t="s">
        <v>204</v>
      </c>
      <c r="J1472" t="s">
        <v>204</v>
      </c>
      <c r="K1472" t="s">
        <v>204</v>
      </c>
      <c r="L1472" t="s">
        <v>204</v>
      </c>
      <c r="M1472" t="s">
        <v>204</v>
      </c>
      <c r="N1472" t="s">
        <v>204</v>
      </c>
      <c r="O1472" t="s">
        <v>204</v>
      </c>
      <c r="P1472" t="s">
        <v>204</v>
      </c>
      <c r="Q1472" s="80" t="s">
        <v>204</v>
      </c>
      <c r="R1472" s="79"/>
      <c r="T1472" t="s">
        <v>204</v>
      </c>
      <c r="U1472" t="s">
        <v>204</v>
      </c>
      <c r="V1472" t="s">
        <v>204</v>
      </c>
    </row>
    <row r="1473" spans="2:22">
      <c r="B1473" t="s">
        <v>204</v>
      </c>
      <c r="C1473" s="79" t="s">
        <v>204</v>
      </c>
      <c r="E1473" t="s">
        <v>204</v>
      </c>
      <c r="F1473" t="s">
        <v>204</v>
      </c>
      <c r="G1473" t="s">
        <v>204</v>
      </c>
      <c r="H1473" t="s">
        <v>204</v>
      </c>
      <c r="I1473" t="s">
        <v>204</v>
      </c>
      <c r="J1473" t="s">
        <v>204</v>
      </c>
      <c r="K1473" t="s">
        <v>204</v>
      </c>
      <c r="L1473" t="s">
        <v>204</v>
      </c>
      <c r="M1473" t="s">
        <v>204</v>
      </c>
      <c r="N1473" t="s">
        <v>204</v>
      </c>
      <c r="O1473" t="s">
        <v>204</v>
      </c>
      <c r="P1473" t="s">
        <v>204</v>
      </c>
      <c r="Q1473" s="80" t="s">
        <v>204</v>
      </c>
      <c r="R1473" s="79"/>
      <c r="T1473" t="s">
        <v>204</v>
      </c>
      <c r="U1473" t="s">
        <v>204</v>
      </c>
      <c r="V1473" t="s">
        <v>204</v>
      </c>
    </row>
    <row r="1474" spans="2:22">
      <c r="B1474" t="s">
        <v>204</v>
      </c>
      <c r="C1474" s="79" t="s">
        <v>204</v>
      </c>
      <c r="E1474" t="s">
        <v>204</v>
      </c>
      <c r="F1474" t="s">
        <v>204</v>
      </c>
      <c r="G1474" t="s">
        <v>204</v>
      </c>
      <c r="H1474" t="s">
        <v>204</v>
      </c>
      <c r="I1474" t="s">
        <v>204</v>
      </c>
      <c r="J1474" t="s">
        <v>204</v>
      </c>
      <c r="K1474" t="s">
        <v>204</v>
      </c>
      <c r="L1474" t="s">
        <v>204</v>
      </c>
      <c r="M1474" t="s">
        <v>204</v>
      </c>
      <c r="N1474" t="s">
        <v>204</v>
      </c>
      <c r="O1474" t="s">
        <v>204</v>
      </c>
      <c r="P1474" t="s">
        <v>204</v>
      </c>
      <c r="Q1474" s="80" t="s">
        <v>204</v>
      </c>
      <c r="R1474" s="79"/>
      <c r="T1474" t="s">
        <v>204</v>
      </c>
      <c r="U1474" t="s">
        <v>204</v>
      </c>
      <c r="V1474" t="s">
        <v>204</v>
      </c>
    </row>
    <row r="1475" spans="2:22">
      <c r="B1475" t="s">
        <v>204</v>
      </c>
      <c r="C1475" s="79" t="s">
        <v>204</v>
      </c>
      <c r="E1475" t="s">
        <v>204</v>
      </c>
      <c r="F1475" t="s">
        <v>204</v>
      </c>
      <c r="G1475" t="s">
        <v>204</v>
      </c>
      <c r="H1475" t="s">
        <v>204</v>
      </c>
      <c r="I1475" t="s">
        <v>204</v>
      </c>
      <c r="J1475" t="s">
        <v>204</v>
      </c>
      <c r="K1475" t="s">
        <v>204</v>
      </c>
      <c r="L1475" t="s">
        <v>204</v>
      </c>
      <c r="M1475" t="s">
        <v>204</v>
      </c>
      <c r="N1475" t="s">
        <v>204</v>
      </c>
      <c r="O1475" t="s">
        <v>204</v>
      </c>
      <c r="P1475" t="s">
        <v>204</v>
      </c>
      <c r="Q1475" s="80" t="s">
        <v>204</v>
      </c>
      <c r="R1475" s="79"/>
      <c r="T1475" t="s">
        <v>204</v>
      </c>
      <c r="U1475" t="s">
        <v>204</v>
      </c>
      <c r="V1475" t="s">
        <v>204</v>
      </c>
    </row>
    <row r="1476" spans="2:22">
      <c r="B1476" t="s">
        <v>204</v>
      </c>
      <c r="C1476" s="79" t="s">
        <v>204</v>
      </c>
      <c r="E1476" t="s">
        <v>204</v>
      </c>
      <c r="F1476" t="s">
        <v>204</v>
      </c>
      <c r="G1476" t="s">
        <v>204</v>
      </c>
      <c r="H1476" t="s">
        <v>204</v>
      </c>
      <c r="I1476" t="s">
        <v>204</v>
      </c>
      <c r="J1476" t="s">
        <v>204</v>
      </c>
      <c r="K1476" t="s">
        <v>204</v>
      </c>
      <c r="L1476" t="s">
        <v>204</v>
      </c>
      <c r="M1476" t="s">
        <v>204</v>
      </c>
      <c r="N1476" t="s">
        <v>204</v>
      </c>
      <c r="O1476" t="s">
        <v>204</v>
      </c>
      <c r="P1476" t="s">
        <v>204</v>
      </c>
      <c r="Q1476" s="80" t="s">
        <v>204</v>
      </c>
      <c r="R1476" s="79"/>
      <c r="T1476" t="s">
        <v>204</v>
      </c>
      <c r="U1476" t="s">
        <v>204</v>
      </c>
      <c r="V1476" t="s">
        <v>204</v>
      </c>
    </row>
    <row r="1477" spans="2:22">
      <c r="B1477" t="s">
        <v>204</v>
      </c>
      <c r="C1477" s="79" t="s">
        <v>204</v>
      </c>
      <c r="E1477" t="s">
        <v>204</v>
      </c>
      <c r="F1477" t="s">
        <v>204</v>
      </c>
      <c r="G1477" t="s">
        <v>204</v>
      </c>
      <c r="H1477" t="s">
        <v>204</v>
      </c>
      <c r="I1477" t="s">
        <v>204</v>
      </c>
      <c r="J1477" t="s">
        <v>204</v>
      </c>
      <c r="K1477" t="s">
        <v>204</v>
      </c>
      <c r="L1477" t="s">
        <v>204</v>
      </c>
      <c r="M1477" t="s">
        <v>204</v>
      </c>
      <c r="N1477" t="s">
        <v>204</v>
      </c>
      <c r="O1477" t="s">
        <v>204</v>
      </c>
      <c r="P1477" t="s">
        <v>204</v>
      </c>
      <c r="Q1477" s="80" t="s">
        <v>204</v>
      </c>
      <c r="R1477" s="79"/>
      <c r="T1477" t="s">
        <v>204</v>
      </c>
      <c r="U1477" t="s">
        <v>204</v>
      </c>
      <c r="V1477" t="s">
        <v>204</v>
      </c>
    </row>
    <row r="1478" spans="2:22">
      <c r="B1478" t="s">
        <v>204</v>
      </c>
      <c r="C1478" s="79" t="s">
        <v>204</v>
      </c>
      <c r="E1478" t="s">
        <v>204</v>
      </c>
      <c r="F1478" t="s">
        <v>204</v>
      </c>
      <c r="G1478" t="s">
        <v>204</v>
      </c>
      <c r="H1478" t="s">
        <v>204</v>
      </c>
      <c r="I1478" t="s">
        <v>204</v>
      </c>
      <c r="J1478" t="s">
        <v>204</v>
      </c>
      <c r="K1478" t="s">
        <v>204</v>
      </c>
      <c r="L1478" t="s">
        <v>204</v>
      </c>
      <c r="M1478" t="s">
        <v>204</v>
      </c>
      <c r="N1478" t="s">
        <v>204</v>
      </c>
      <c r="O1478" t="s">
        <v>204</v>
      </c>
      <c r="P1478" t="s">
        <v>204</v>
      </c>
      <c r="Q1478" s="80" t="s">
        <v>204</v>
      </c>
      <c r="R1478" s="79"/>
      <c r="T1478" t="s">
        <v>204</v>
      </c>
      <c r="U1478" t="s">
        <v>204</v>
      </c>
      <c r="V1478" t="s">
        <v>204</v>
      </c>
    </row>
    <row r="1479" spans="2:22">
      <c r="B1479" t="s">
        <v>204</v>
      </c>
      <c r="C1479" s="79" t="s">
        <v>204</v>
      </c>
      <c r="E1479" t="s">
        <v>204</v>
      </c>
      <c r="F1479" t="s">
        <v>204</v>
      </c>
      <c r="G1479" t="s">
        <v>204</v>
      </c>
      <c r="H1479" t="s">
        <v>204</v>
      </c>
      <c r="I1479" t="s">
        <v>204</v>
      </c>
      <c r="J1479" t="s">
        <v>204</v>
      </c>
      <c r="K1479" t="s">
        <v>204</v>
      </c>
      <c r="L1479" t="s">
        <v>204</v>
      </c>
      <c r="M1479" t="s">
        <v>204</v>
      </c>
      <c r="N1479" t="s">
        <v>204</v>
      </c>
      <c r="O1479" t="s">
        <v>204</v>
      </c>
      <c r="P1479" t="s">
        <v>204</v>
      </c>
      <c r="Q1479" s="80" t="s">
        <v>204</v>
      </c>
      <c r="R1479" s="79"/>
      <c r="T1479" t="s">
        <v>204</v>
      </c>
      <c r="U1479" t="s">
        <v>204</v>
      </c>
      <c r="V1479" t="s">
        <v>204</v>
      </c>
    </row>
    <row r="1480" spans="2:22">
      <c r="B1480" t="s">
        <v>204</v>
      </c>
      <c r="C1480" s="79" t="s">
        <v>204</v>
      </c>
      <c r="E1480" t="s">
        <v>204</v>
      </c>
      <c r="F1480" t="s">
        <v>204</v>
      </c>
      <c r="G1480" t="s">
        <v>204</v>
      </c>
      <c r="H1480" t="s">
        <v>204</v>
      </c>
      <c r="I1480" t="s">
        <v>204</v>
      </c>
      <c r="J1480" t="s">
        <v>204</v>
      </c>
      <c r="K1480" t="s">
        <v>204</v>
      </c>
      <c r="L1480" t="s">
        <v>204</v>
      </c>
      <c r="M1480" t="s">
        <v>204</v>
      </c>
      <c r="N1480" t="s">
        <v>204</v>
      </c>
      <c r="O1480" t="s">
        <v>204</v>
      </c>
      <c r="P1480" t="s">
        <v>204</v>
      </c>
      <c r="Q1480" s="80" t="s">
        <v>204</v>
      </c>
      <c r="R1480" s="79"/>
      <c r="T1480" t="s">
        <v>204</v>
      </c>
      <c r="U1480" t="s">
        <v>204</v>
      </c>
      <c r="V1480" t="s">
        <v>204</v>
      </c>
    </row>
    <row r="1481" spans="2:22">
      <c r="B1481" t="s">
        <v>204</v>
      </c>
      <c r="C1481" s="79" t="s">
        <v>204</v>
      </c>
      <c r="E1481" t="s">
        <v>204</v>
      </c>
      <c r="F1481" t="s">
        <v>204</v>
      </c>
      <c r="G1481" t="s">
        <v>204</v>
      </c>
      <c r="H1481" t="s">
        <v>204</v>
      </c>
      <c r="I1481" t="s">
        <v>204</v>
      </c>
      <c r="J1481" t="s">
        <v>204</v>
      </c>
      <c r="K1481" t="s">
        <v>204</v>
      </c>
      <c r="L1481" t="s">
        <v>204</v>
      </c>
      <c r="M1481" t="s">
        <v>204</v>
      </c>
      <c r="N1481" t="s">
        <v>204</v>
      </c>
      <c r="O1481" t="s">
        <v>204</v>
      </c>
      <c r="P1481" t="s">
        <v>204</v>
      </c>
      <c r="Q1481" s="80" t="s">
        <v>204</v>
      </c>
      <c r="R1481" s="79"/>
      <c r="T1481" t="s">
        <v>204</v>
      </c>
      <c r="U1481" t="s">
        <v>204</v>
      </c>
      <c r="V1481" t="s">
        <v>204</v>
      </c>
    </row>
    <row r="1482" spans="2:22">
      <c r="B1482" t="s">
        <v>204</v>
      </c>
      <c r="C1482" s="79" t="s">
        <v>204</v>
      </c>
      <c r="E1482" t="s">
        <v>204</v>
      </c>
      <c r="F1482" t="s">
        <v>204</v>
      </c>
      <c r="G1482" t="s">
        <v>204</v>
      </c>
      <c r="H1482" t="s">
        <v>204</v>
      </c>
      <c r="I1482" t="s">
        <v>204</v>
      </c>
      <c r="J1482" t="s">
        <v>204</v>
      </c>
      <c r="K1482" t="s">
        <v>204</v>
      </c>
      <c r="L1482" t="s">
        <v>204</v>
      </c>
      <c r="M1482" t="s">
        <v>204</v>
      </c>
      <c r="N1482" t="s">
        <v>204</v>
      </c>
      <c r="O1482" t="s">
        <v>204</v>
      </c>
      <c r="P1482" t="s">
        <v>204</v>
      </c>
      <c r="Q1482" s="80" t="s">
        <v>204</v>
      </c>
      <c r="R1482" s="79"/>
      <c r="T1482" t="s">
        <v>204</v>
      </c>
      <c r="U1482" t="s">
        <v>204</v>
      </c>
      <c r="V1482" t="s">
        <v>204</v>
      </c>
    </row>
    <row r="1483" spans="2:22">
      <c r="B1483" t="s">
        <v>204</v>
      </c>
      <c r="C1483" s="79" t="s">
        <v>204</v>
      </c>
      <c r="E1483" t="s">
        <v>204</v>
      </c>
      <c r="F1483" t="s">
        <v>204</v>
      </c>
      <c r="G1483" t="s">
        <v>204</v>
      </c>
      <c r="H1483" t="s">
        <v>204</v>
      </c>
      <c r="I1483" t="s">
        <v>204</v>
      </c>
      <c r="J1483" t="s">
        <v>204</v>
      </c>
      <c r="K1483" t="s">
        <v>204</v>
      </c>
      <c r="L1483" t="s">
        <v>204</v>
      </c>
      <c r="M1483" t="s">
        <v>204</v>
      </c>
      <c r="N1483" t="s">
        <v>204</v>
      </c>
      <c r="O1483" t="s">
        <v>204</v>
      </c>
      <c r="P1483" t="s">
        <v>204</v>
      </c>
      <c r="Q1483" s="80" t="s">
        <v>204</v>
      </c>
      <c r="R1483" s="79"/>
      <c r="T1483" t="s">
        <v>204</v>
      </c>
      <c r="U1483" t="s">
        <v>204</v>
      </c>
      <c r="V1483" t="s">
        <v>204</v>
      </c>
    </row>
    <row r="1484" spans="2:22">
      <c r="B1484" t="s">
        <v>204</v>
      </c>
      <c r="C1484" s="79" t="s">
        <v>204</v>
      </c>
      <c r="E1484" t="s">
        <v>204</v>
      </c>
      <c r="F1484" t="s">
        <v>204</v>
      </c>
      <c r="G1484" t="s">
        <v>204</v>
      </c>
      <c r="H1484" t="s">
        <v>204</v>
      </c>
      <c r="I1484" t="s">
        <v>204</v>
      </c>
      <c r="J1484" t="s">
        <v>204</v>
      </c>
      <c r="K1484" t="s">
        <v>204</v>
      </c>
      <c r="L1484" t="s">
        <v>204</v>
      </c>
      <c r="M1484" t="s">
        <v>204</v>
      </c>
      <c r="N1484" t="s">
        <v>204</v>
      </c>
      <c r="O1484" t="s">
        <v>204</v>
      </c>
      <c r="P1484" t="s">
        <v>204</v>
      </c>
      <c r="Q1484" s="80" t="s">
        <v>204</v>
      </c>
      <c r="R1484" s="79"/>
      <c r="T1484" t="s">
        <v>204</v>
      </c>
      <c r="U1484" t="s">
        <v>204</v>
      </c>
      <c r="V1484" t="s">
        <v>204</v>
      </c>
    </row>
    <row r="1485" spans="2:22">
      <c r="B1485" t="s">
        <v>204</v>
      </c>
      <c r="C1485" s="79" t="s">
        <v>204</v>
      </c>
      <c r="E1485" t="s">
        <v>204</v>
      </c>
      <c r="F1485" t="s">
        <v>204</v>
      </c>
      <c r="G1485" t="s">
        <v>204</v>
      </c>
      <c r="H1485" t="s">
        <v>204</v>
      </c>
      <c r="I1485" t="s">
        <v>204</v>
      </c>
      <c r="J1485" t="s">
        <v>204</v>
      </c>
      <c r="K1485" t="s">
        <v>204</v>
      </c>
      <c r="L1485" t="s">
        <v>204</v>
      </c>
      <c r="M1485" t="s">
        <v>204</v>
      </c>
      <c r="N1485" t="s">
        <v>204</v>
      </c>
      <c r="O1485" t="s">
        <v>204</v>
      </c>
      <c r="P1485" t="s">
        <v>204</v>
      </c>
      <c r="Q1485" s="80" t="s">
        <v>204</v>
      </c>
      <c r="R1485" s="79"/>
      <c r="T1485" t="s">
        <v>204</v>
      </c>
      <c r="U1485" t="s">
        <v>204</v>
      </c>
      <c r="V1485" t="s">
        <v>204</v>
      </c>
    </row>
    <row r="1486" spans="2:22">
      <c r="B1486" t="s">
        <v>204</v>
      </c>
      <c r="C1486" s="79" t="s">
        <v>204</v>
      </c>
      <c r="E1486" t="s">
        <v>204</v>
      </c>
      <c r="F1486" t="s">
        <v>204</v>
      </c>
      <c r="G1486" t="s">
        <v>204</v>
      </c>
      <c r="H1486" t="s">
        <v>204</v>
      </c>
      <c r="I1486" t="s">
        <v>204</v>
      </c>
      <c r="J1486" t="s">
        <v>204</v>
      </c>
      <c r="K1486" t="s">
        <v>204</v>
      </c>
      <c r="L1486" t="s">
        <v>204</v>
      </c>
      <c r="M1486" t="s">
        <v>204</v>
      </c>
      <c r="N1486" t="s">
        <v>204</v>
      </c>
      <c r="O1486" t="s">
        <v>204</v>
      </c>
      <c r="P1486" t="s">
        <v>204</v>
      </c>
      <c r="Q1486" s="80" t="s">
        <v>204</v>
      </c>
      <c r="R1486" s="79"/>
      <c r="T1486" t="s">
        <v>204</v>
      </c>
      <c r="U1486" t="s">
        <v>204</v>
      </c>
      <c r="V1486" t="s">
        <v>204</v>
      </c>
    </row>
    <row r="1487" spans="2:22">
      <c r="B1487" t="s">
        <v>204</v>
      </c>
      <c r="C1487" s="79" t="s">
        <v>204</v>
      </c>
      <c r="E1487" t="s">
        <v>204</v>
      </c>
      <c r="F1487" t="s">
        <v>204</v>
      </c>
      <c r="G1487" t="s">
        <v>204</v>
      </c>
      <c r="H1487" t="s">
        <v>204</v>
      </c>
      <c r="I1487" t="s">
        <v>204</v>
      </c>
      <c r="J1487" t="s">
        <v>204</v>
      </c>
      <c r="K1487" t="s">
        <v>204</v>
      </c>
      <c r="L1487" t="s">
        <v>204</v>
      </c>
      <c r="M1487" t="s">
        <v>204</v>
      </c>
      <c r="N1487" t="s">
        <v>204</v>
      </c>
      <c r="O1487" t="s">
        <v>204</v>
      </c>
      <c r="P1487" t="s">
        <v>204</v>
      </c>
      <c r="Q1487" s="80" t="s">
        <v>204</v>
      </c>
      <c r="R1487" s="79"/>
      <c r="T1487" t="s">
        <v>204</v>
      </c>
      <c r="U1487" t="s">
        <v>204</v>
      </c>
      <c r="V1487" t="s">
        <v>204</v>
      </c>
    </row>
    <row r="1488" spans="2:22">
      <c r="B1488" t="s">
        <v>204</v>
      </c>
      <c r="C1488" s="79" t="s">
        <v>204</v>
      </c>
      <c r="E1488" t="s">
        <v>204</v>
      </c>
      <c r="F1488" t="s">
        <v>204</v>
      </c>
      <c r="G1488" t="s">
        <v>204</v>
      </c>
      <c r="H1488" t="s">
        <v>204</v>
      </c>
      <c r="I1488" t="s">
        <v>204</v>
      </c>
      <c r="J1488" t="s">
        <v>204</v>
      </c>
      <c r="K1488" t="s">
        <v>204</v>
      </c>
      <c r="L1488" t="s">
        <v>204</v>
      </c>
      <c r="M1488" t="s">
        <v>204</v>
      </c>
      <c r="N1488" t="s">
        <v>204</v>
      </c>
      <c r="O1488" t="s">
        <v>204</v>
      </c>
      <c r="P1488" t="s">
        <v>204</v>
      </c>
      <c r="Q1488" s="80" t="s">
        <v>204</v>
      </c>
      <c r="R1488" s="79"/>
      <c r="T1488" t="s">
        <v>204</v>
      </c>
      <c r="U1488" t="s">
        <v>204</v>
      </c>
      <c r="V1488" t="s">
        <v>204</v>
      </c>
    </row>
    <row r="1489" spans="2:22">
      <c r="B1489" t="s">
        <v>204</v>
      </c>
      <c r="C1489" s="79" t="s">
        <v>204</v>
      </c>
      <c r="E1489" t="s">
        <v>204</v>
      </c>
      <c r="F1489" t="s">
        <v>204</v>
      </c>
      <c r="G1489" t="s">
        <v>204</v>
      </c>
      <c r="H1489" t="s">
        <v>204</v>
      </c>
      <c r="I1489" t="s">
        <v>204</v>
      </c>
      <c r="J1489" t="s">
        <v>204</v>
      </c>
      <c r="K1489" t="s">
        <v>204</v>
      </c>
      <c r="L1489" t="s">
        <v>204</v>
      </c>
      <c r="M1489" t="s">
        <v>204</v>
      </c>
      <c r="N1489" t="s">
        <v>204</v>
      </c>
      <c r="O1489" t="s">
        <v>204</v>
      </c>
      <c r="P1489" t="s">
        <v>204</v>
      </c>
      <c r="Q1489" s="80" t="s">
        <v>204</v>
      </c>
      <c r="R1489" s="79"/>
      <c r="T1489" t="s">
        <v>204</v>
      </c>
      <c r="U1489" t="s">
        <v>204</v>
      </c>
      <c r="V1489" t="s">
        <v>204</v>
      </c>
    </row>
    <row r="1490" spans="2:22">
      <c r="B1490" t="s">
        <v>204</v>
      </c>
      <c r="C1490" s="79" t="s">
        <v>204</v>
      </c>
      <c r="E1490" t="s">
        <v>204</v>
      </c>
      <c r="F1490" t="s">
        <v>204</v>
      </c>
      <c r="G1490" t="s">
        <v>204</v>
      </c>
      <c r="H1490" t="s">
        <v>204</v>
      </c>
      <c r="I1490" t="s">
        <v>204</v>
      </c>
      <c r="J1490" t="s">
        <v>204</v>
      </c>
      <c r="K1490" t="s">
        <v>204</v>
      </c>
      <c r="L1490" t="s">
        <v>204</v>
      </c>
      <c r="M1490" t="s">
        <v>204</v>
      </c>
      <c r="N1490" t="s">
        <v>204</v>
      </c>
      <c r="O1490" t="s">
        <v>204</v>
      </c>
      <c r="P1490" t="s">
        <v>204</v>
      </c>
      <c r="Q1490" s="80" t="s">
        <v>204</v>
      </c>
      <c r="R1490" s="79"/>
      <c r="T1490" t="s">
        <v>204</v>
      </c>
      <c r="U1490" t="s">
        <v>204</v>
      </c>
      <c r="V1490" t="s">
        <v>204</v>
      </c>
    </row>
    <row r="1491" spans="2:22">
      <c r="B1491" t="s">
        <v>204</v>
      </c>
      <c r="C1491" s="79" t="s">
        <v>204</v>
      </c>
      <c r="E1491" t="s">
        <v>204</v>
      </c>
      <c r="F1491" t="s">
        <v>204</v>
      </c>
      <c r="G1491" t="s">
        <v>204</v>
      </c>
      <c r="H1491" t="s">
        <v>204</v>
      </c>
      <c r="I1491" t="s">
        <v>204</v>
      </c>
      <c r="J1491" t="s">
        <v>204</v>
      </c>
      <c r="K1491" t="s">
        <v>204</v>
      </c>
      <c r="L1491" t="s">
        <v>204</v>
      </c>
      <c r="M1491" t="s">
        <v>204</v>
      </c>
      <c r="N1491" t="s">
        <v>204</v>
      </c>
      <c r="O1491" t="s">
        <v>204</v>
      </c>
      <c r="P1491" t="s">
        <v>204</v>
      </c>
      <c r="Q1491" s="80" t="s">
        <v>204</v>
      </c>
      <c r="R1491" s="79"/>
      <c r="T1491" t="s">
        <v>204</v>
      </c>
      <c r="U1491" t="s">
        <v>204</v>
      </c>
      <c r="V1491" t="s">
        <v>204</v>
      </c>
    </row>
    <row r="1492" spans="2:22">
      <c r="B1492" t="s">
        <v>204</v>
      </c>
      <c r="C1492" s="79" t="s">
        <v>204</v>
      </c>
      <c r="E1492" t="s">
        <v>204</v>
      </c>
      <c r="F1492" t="s">
        <v>204</v>
      </c>
      <c r="G1492" t="s">
        <v>204</v>
      </c>
      <c r="H1492" t="s">
        <v>204</v>
      </c>
      <c r="I1492" t="s">
        <v>204</v>
      </c>
      <c r="J1492" t="s">
        <v>204</v>
      </c>
      <c r="K1492" t="s">
        <v>204</v>
      </c>
      <c r="L1492" t="s">
        <v>204</v>
      </c>
      <c r="M1492" t="s">
        <v>204</v>
      </c>
      <c r="N1492" t="s">
        <v>204</v>
      </c>
      <c r="O1492" t="s">
        <v>204</v>
      </c>
      <c r="P1492" t="s">
        <v>204</v>
      </c>
      <c r="Q1492" s="80" t="s">
        <v>204</v>
      </c>
      <c r="R1492" s="79"/>
      <c r="T1492" t="s">
        <v>204</v>
      </c>
      <c r="U1492" t="s">
        <v>204</v>
      </c>
      <c r="V1492" t="s">
        <v>204</v>
      </c>
    </row>
    <row r="1493" spans="2:22">
      <c r="B1493" t="s">
        <v>204</v>
      </c>
      <c r="C1493" s="79" t="s">
        <v>204</v>
      </c>
      <c r="E1493" t="s">
        <v>204</v>
      </c>
      <c r="F1493" t="s">
        <v>204</v>
      </c>
      <c r="G1493" t="s">
        <v>204</v>
      </c>
      <c r="H1493" t="s">
        <v>204</v>
      </c>
      <c r="I1493" t="s">
        <v>204</v>
      </c>
      <c r="J1493" t="s">
        <v>204</v>
      </c>
      <c r="K1493" t="s">
        <v>204</v>
      </c>
      <c r="L1493" t="s">
        <v>204</v>
      </c>
      <c r="M1493" t="s">
        <v>204</v>
      </c>
      <c r="N1493" t="s">
        <v>204</v>
      </c>
      <c r="O1493" t="s">
        <v>204</v>
      </c>
      <c r="P1493" t="s">
        <v>204</v>
      </c>
      <c r="Q1493" s="80" t="s">
        <v>204</v>
      </c>
      <c r="R1493" s="79"/>
      <c r="T1493" t="s">
        <v>204</v>
      </c>
      <c r="U1493" t="s">
        <v>204</v>
      </c>
      <c r="V1493" t="s">
        <v>204</v>
      </c>
    </row>
    <row r="1494" spans="2:22">
      <c r="B1494" t="s">
        <v>204</v>
      </c>
      <c r="C1494" s="79" t="s">
        <v>204</v>
      </c>
      <c r="E1494" t="s">
        <v>204</v>
      </c>
      <c r="F1494" t="s">
        <v>204</v>
      </c>
      <c r="G1494" t="s">
        <v>204</v>
      </c>
      <c r="H1494" t="s">
        <v>204</v>
      </c>
      <c r="I1494" t="s">
        <v>204</v>
      </c>
      <c r="J1494" t="s">
        <v>204</v>
      </c>
      <c r="K1494" t="s">
        <v>204</v>
      </c>
      <c r="L1494" t="s">
        <v>204</v>
      </c>
      <c r="M1494" t="s">
        <v>204</v>
      </c>
      <c r="N1494" t="s">
        <v>204</v>
      </c>
      <c r="O1494" t="s">
        <v>204</v>
      </c>
      <c r="P1494" t="s">
        <v>204</v>
      </c>
      <c r="Q1494" s="80" t="s">
        <v>204</v>
      </c>
      <c r="R1494" s="79"/>
      <c r="T1494" t="s">
        <v>204</v>
      </c>
      <c r="U1494" t="s">
        <v>204</v>
      </c>
      <c r="V1494" t="s">
        <v>204</v>
      </c>
    </row>
    <row r="1495" spans="2:22">
      <c r="B1495" t="s">
        <v>204</v>
      </c>
      <c r="C1495" s="79" t="s">
        <v>204</v>
      </c>
      <c r="E1495" t="s">
        <v>204</v>
      </c>
      <c r="F1495" t="s">
        <v>204</v>
      </c>
      <c r="G1495" t="s">
        <v>204</v>
      </c>
      <c r="H1495" t="s">
        <v>204</v>
      </c>
      <c r="I1495" t="s">
        <v>204</v>
      </c>
      <c r="J1495" t="s">
        <v>204</v>
      </c>
      <c r="K1495" t="s">
        <v>204</v>
      </c>
      <c r="L1495" t="s">
        <v>204</v>
      </c>
      <c r="M1495" t="s">
        <v>204</v>
      </c>
      <c r="N1495" t="s">
        <v>204</v>
      </c>
      <c r="O1495" t="s">
        <v>204</v>
      </c>
      <c r="P1495" t="s">
        <v>204</v>
      </c>
      <c r="Q1495" s="80" t="s">
        <v>204</v>
      </c>
      <c r="R1495" s="79"/>
      <c r="T1495" t="s">
        <v>204</v>
      </c>
      <c r="U1495" t="s">
        <v>204</v>
      </c>
      <c r="V1495" t="s">
        <v>204</v>
      </c>
    </row>
    <row r="1496" spans="2:22">
      <c r="B1496" t="s">
        <v>204</v>
      </c>
      <c r="C1496" s="79" t="s">
        <v>204</v>
      </c>
      <c r="E1496" t="s">
        <v>204</v>
      </c>
      <c r="F1496" t="s">
        <v>204</v>
      </c>
      <c r="G1496" t="s">
        <v>204</v>
      </c>
      <c r="H1496" t="s">
        <v>204</v>
      </c>
      <c r="I1496" t="s">
        <v>204</v>
      </c>
      <c r="J1496" t="s">
        <v>204</v>
      </c>
      <c r="K1496" t="s">
        <v>204</v>
      </c>
      <c r="L1496" t="s">
        <v>204</v>
      </c>
      <c r="M1496" t="s">
        <v>204</v>
      </c>
      <c r="N1496" t="s">
        <v>204</v>
      </c>
      <c r="O1496" t="s">
        <v>204</v>
      </c>
      <c r="P1496" t="s">
        <v>204</v>
      </c>
      <c r="Q1496" s="80" t="s">
        <v>204</v>
      </c>
      <c r="R1496" s="79"/>
      <c r="T1496" t="s">
        <v>204</v>
      </c>
      <c r="U1496" t="s">
        <v>204</v>
      </c>
      <c r="V1496" t="s">
        <v>204</v>
      </c>
    </row>
    <row r="1497" spans="2:22">
      <c r="B1497" t="s">
        <v>204</v>
      </c>
      <c r="C1497" s="79" t="s">
        <v>204</v>
      </c>
      <c r="E1497" t="s">
        <v>204</v>
      </c>
      <c r="F1497" t="s">
        <v>204</v>
      </c>
      <c r="G1497" t="s">
        <v>204</v>
      </c>
      <c r="H1497" t="s">
        <v>204</v>
      </c>
      <c r="I1497" t="s">
        <v>204</v>
      </c>
      <c r="J1497" t="s">
        <v>204</v>
      </c>
      <c r="K1497" t="s">
        <v>204</v>
      </c>
      <c r="L1497" t="s">
        <v>204</v>
      </c>
      <c r="M1497" t="s">
        <v>204</v>
      </c>
      <c r="N1497" t="s">
        <v>204</v>
      </c>
      <c r="O1497" t="s">
        <v>204</v>
      </c>
      <c r="P1497" t="s">
        <v>204</v>
      </c>
      <c r="Q1497" s="80" t="s">
        <v>204</v>
      </c>
      <c r="R1497" s="79"/>
      <c r="T1497" t="s">
        <v>204</v>
      </c>
      <c r="U1497" t="s">
        <v>204</v>
      </c>
      <c r="V1497" t="s">
        <v>204</v>
      </c>
    </row>
    <row r="1498" spans="2:22">
      <c r="B1498" t="s">
        <v>204</v>
      </c>
      <c r="C1498" s="79" t="s">
        <v>204</v>
      </c>
      <c r="E1498" t="s">
        <v>204</v>
      </c>
      <c r="F1498" t="s">
        <v>204</v>
      </c>
      <c r="G1498" t="s">
        <v>204</v>
      </c>
      <c r="H1498" t="s">
        <v>204</v>
      </c>
      <c r="I1498" t="s">
        <v>204</v>
      </c>
      <c r="J1498" t="s">
        <v>204</v>
      </c>
      <c r="K1498" t="s">
        <v>204</v>
      </c>
      <c r="L1498" t="s">
        <v>204</v>
      </c>
      <c r="M1498" t="s">
        <v>204</v>
      </c>
      <c r="N1498" t="s">
        <v>204</v>
      </c>
      <c r="O1498" t="s">
        <v>204</v>
      </c>
      <c r="P1498" t="s">
        <v>204</v>
      </c>
      <c r="Q1498" s="80" t="s">
        <v>204</v>
      </c>
      <c r="R1498" s="79"/>
      <c r="T1498" t="s">
        <v>204</v>
      </c>
      <c r="U1498" t="s">
        <v>204</v>
      </c>
      <c r="V1498" t="s">
        <v>204</v>
      </c>
    </row>
    <row r="1499" spans="2:22">
      <c r="B1499" t="s">
        <v>204</v>
      </c>
      <c r="C1499" s="79" t="s">
        <v>204</v>
      </c>
      <c r="E1499" t="s">
        <v>204</v>
      </c>
      <c r="F1499" t="s">
        <v>204</v>
      </c>
      <c r="G1499" t="s">
        <v>204</v>
      </c>
      <c r="H1499" t="s">
        <v>204</v>
      </c>
      <c r="I1499" t="s">
        <v>204</v>
      </c>
      <c r="J1499" t="s">
        <v>204</v>
      </c>
      <c r="K1499" t="s">
        <v>204</v>
      </c>
      <c r="L1499" t="s">
        <v>204</v>
      </c>
      <c r="M1499" t="s">
        <v>204</v>
      </c>
      <c r="N1499" t="s">
        <v>204</v>
      </c>
      <c r="O1499" t="s">
        <v>204</v>
      </c>
      <c r="P1499" t="s">
        <v>204</v>
      </c>
      <c r="Q1499" s="80" t="s">
        <v>204</v>
      </c>
      <c r="R1499" s="79"/>
      <c r="T1499" t="s">
        <v>204</v>
      </c>
      <c r="U1499" t="s">
        <v>204</v>
      </c>
      <c r="V1499" t="s">
        <v>204</v>
      </c>
    </row>
    <row r="1500" spans="2:22">
      <c r="B1500" t="s">
        <v>204</v>
      </c>
      <c r="C1500" s="79" t="s">
        <v>204</v>
      </c>
      <c r="E1500" t="s">
        <v>204</v>
      </c>
      <c r="F1500" t="s">
        <v>204</v>
      </c>
      <c r="G1500" t="s">
        <v>204</v>
      </c>
      <c r="H1500" t="s">
        <v>204</v>
      </c>
      <c r="I1500" t="s">
        <v>204</v>
      </c>
      <c r="J1500" t="s">
        <v>204</v>
      </c>
      <c r="K1500" t="s">
        <v>204</v>
      </c>
      <c r="L1500" t="s">
        <v>204</v>
      </c>
      <c r="M1500" t="s">
        <v>204</v>
      </c>
      <c r="N1500" t="s">
        <v>204</v>
      </c>
      <c r="O1500" t="s">
        <v>204</v>
      </c>
      <c r="P1500" t="s">
        <v>204</v>
      </c>
      <c r="Q1500" s="80" t="s">
        <v>204</v>
      </c>
      <c r="R1500" s="79"/>
      <c r="T1500" t="s">
        <v>204</v>
      </c>
      <c r="U1500" t="s">
        <v>204</v>
      </c>
      <c r="V1500" t="s">
        <v>204</v>
      </c>
    </row>
    <row r="1501" spans="2:22">
      <c r="B1501" t="s">
        <v>204</v>
      </c>
      <c r="C1501" s="79" t="s">
        <v>204</v>
      </c>
      <c r="E1501" t="s">
        <v>204</v>
      </c>
      <c r="F1501" t="s">
        <v>204</v>
      </c>
      <c r="G1501" t="s">
        <v>204</v>
      </c>
      <c r="H1501" t="s">
        <v>204</v>
      </c>
      <c r="I1501" t="s">
        <v>204</v>
      </c>
      <c r="J1501" t="s">
        <v>204</v>
      </c>
      <c r="K1501" t="s">
        <v>204</v>
      </c>
      <c r="L1501" t="s">
        <v>204</v>
      </c>
      <c r="M1501" t="s">
        <v>204</v>
      </c>
      <c r="N1501" t="s">
        <v>204</v>
      </c>
      <c r="O1501" t="s">
        <v>204</v>
      </c>
      <c r="P1501" t="s">
        <v>204</v>
      </c>
      <c r="Q1501" s="80" t="s">
        <v>204</v>
      </c>
      <c r="R1501" s="79"/>
      <c r="T1501" t="s">
        <v>204</v>
      </c>
      <c r="U1501" t="s">
        <v>204</v>
      </c>
      <c r="V1501" t="s">
        <v>204</v>
      </c>
    </row>
    <row r="1502" spans="2:22">
      <c r="B1502" t="s">
        <v>204</v>
      </c>
      <c r="C1502" s="79" t="s">
        <v>204</v>
      </c>
      <c r="E1502" t="s">
        <v>204</v>
      </c>
      <c r="F1502" t="s">
        <v>204</v>
      </c>
      <c r="G1502" t="s">
        <v>204</v>
      </c>
      <c r="H1502" t="s">
        <v>204</v>
      </c>
      <c r="I1502" t="s">
        <v>204</v>
      </c>
      <c r="J1502" t="s">
        <v>204</v>
      </c>
      <c r="K1502" t="s">
        <v>204</v>
      </c>
      <c r="L1502" t="s">
        <v>204</v>
      </c>
      <c r="M1502" t="s">
        <v>204</v>
      </c>
      <c r="N1502" t="s">
        <v>204</v>
      </c>
      <c r="O1502" t="s">
        <v>204</v>
      </c>
      <c r="P1502" t="s">
        <v>204</v>
      </c>
      <c r="Q1502" s="80" t="s">
        <v>204</v>
      </c>
      <c r="R1502" s="79"/>
      <c r="T1502" t="s">
        <v>204</v>
      </c>
      <c r="U1502" t="s">
        <v>204</v>
      </c>
      <c r="V1502" t="s">
        <v>204</v>
      </c>
    </row>
    <row r="1503" spans="2:22">
      <c r="B1503" t="s">
        <v>204</v>
      </c>
      <c r="C1503" s="79" t="s">
        <v>204</v>
      </c>
      <c r="E1503" t="s">
        <v>204</v>
      </c>
      <c r="F1503" t="s">
        <v>204</v>
      </c>
      <c r="G1503" t="s">
        <v>204</v>
      </c>
      <c r="H1503" t="s">
        <v>204</v>
      </c>
      <c r="I1503" t="s">
        <v>204</v>
      </c>
      <c r="J1503" t="s">
        <v>204</v>
      </c>
      <c r="K1503" t="s">
        <v>204</v>
      </c>
      <c r="L1503" t="s">
        <v>204</v>
      </c>
      <c r="M1503" t="s">
        <v>204</v>
      </c>
      <c r="N1503" t="s">
        <v>204</v>
      </c>
      <c r="O1503" t="s">
        <v>204</v>
      </c>
      <c r="P1503" t="s">
        <v>204</v>
      </c>
      <c r="Q1503" s="80" t="s">
        <v>204</v>
      </c>
      <c r="R1503" s="79"/>
      <c r="T1503" t="s">
        <v>204</v>
      </c>
      <c r="U1503" t="s">
        <v>204</v>
      </c>
      <c r="V1503" t="s">
        <v>204</v>
      </c>
    </row>
    <row r="1504" spans="2:22">
      <c r="B1504" t="s">
        <v>204</v>
      </c>
      <c r="C1504" s="79" t="s">
        <v>204</v>
      </c>
      <c r="E1504" t="s">
        <v>204</v>
      </c>
      <c r="F1504" t="s">
        <v>204</v>
      </c>
      <c r="G1504" t="s">
        <v>204</v>
      </c>
      <c r="H1504" t="s">
        <v>204</v>
      </c>
      <c r="I1504" t="s">
        <v>204</v>
      </c>
      <c r="J1504" t="s">
        <v>204</v>
      </c>
      <c r="K1504" t="s">
        <v>204</v>
      </c>
      <c r="L1504" t="s">
        <v>204</v>
      </c>
      <c r="M1504" t="s">
        <v>204</v>
      </c>
      <c r="N1504" t="s">
        <v>204</v>
      </c>
      <c r="O1504" t="s">
        <v>204</v>
      </c>
      <c r="P1504" t="s">
        <v>204</v>
      </c>
      <c r="Q1504" s="80" t="s">
        <v>204</v>
      </c>
      <c r="R1504" s="79"/>
      <c r="T1504" t="s">
        <v>204</v>
      </c>
      <c r="U1504" t="s">
        <v>204</v>
      </c>
      <c r="V1504" t="s">
        <v>204</v>
      </c>
    </row>
    <row r="1505" spans="2:22">
      <c r="B1505" t="s">
        <v>204</v>
      </c>
      <c r="C1505" s="79" t="s">
        <v>204</v>
      </c>
      <c r="E1505" t="s">
        <v>204</v>
      </c>
      <c r="F1505" t="s">
        <v>204</v>
      </c>
      <c r="G1505" t="s">
        <v>204</v>
      </c>
      <c r="H1505" t="s">
        <v>204</v>
      </c>
      <c r="I1505" t="s">
        <v>204</v>
      </c>
      <c r="J1505" t="s">
        <v>204</v>
      </c>
      <c r="K1505" t="s">
        <v>204</v>
      </c>
      <c r="L1505" t="s">
        <v>204</v>
      </c>
      <c r="M1505" t="s">
        <v>204</v>
      </c>
      <c r="N1505" t="s">
        <v>204</v>
      </c>
      <c r="O1505" t="s">
        <v>204</v>
      </c>
      <c r="P1505" t="s">
        <v>204</v>
      </c>
      <c r="Q1505" s="80" t="s">
        <v>204</v>
      </c>
      <c r="R1505" s="79"/>
      <c r="T1505" t="s">
        <v>204</v>
      </c>
      <c r="U1505" t="s">
        <v>204</v>
      </c>
      <c r="V1505" t="s">
        <v>204</v>
      </c>
    </row>
    <row r="1506" spans="2:22">
      <c r="B1506" t="s">
        <v>204</v>
      </c>
      <c r="C1506" s="79" t="s">
        <v>204</v>
      </c>
      <c r="E1506" t="s">
        <v>204</v>
      </c>
      <c r="F1506" t="s">
        <v>204</v>
      </c>
      <c r="G1506" t="s">
        <v>204</v>
      </c>
      <c r="H1506" t="s">
        <v>204</v>
      </c>
      <c r="I1506" t="s">
        <v>204</v>
      </c>
      <c r="J1506" t="s">
        <v>204</v>
      </c>
      <c r="K1506" t="s">
        <v>204</v>
      </c>
      <c r="L1506" t="s">
        <v>204</v>
      </c>
      <c r="M1506" t="s">
        <v>204</v>
      </c>
      <c r="N1506" t="s">
        <v>204</v>
      </c>
      <c r="O1506" t="s">
        <v>204</v>
      </c>
      <c r="P1506" t="s">
        <v>204</v>
      </c>
      <c r="Q1506" s="80" t="s">
        <v>204</v>
      </c>
      <c r="R1506" s="79"/>
      <c r="T1506" t="s">
        <v>204</v>
      </c>
      <c r="U1506" t="s">
        <v>204</v>
      </c>
      <c r="V1506" t="s">
        <v>204</v>
      </c>
    </row>
    <row r="1507" spans="2:22">
      <c r="B1507" t="s">
        <v>204</v>
      </c>
      <c r="C1507" s="79" t="s">
        <v>204</v>
      </c>
      <c r="E1507" t="s">
        <v>204</v>
      </c>
      <c r="F1507" t="s">
        <v>204</v>
      </c>
      <c r="G1507" t="s">
        <v>204</v>
      </c>
      <c r="H1507" t="s">
        <v>204</v>
      </c>
      <c r="I1507" t="s">
        <v>204</v>
      </c>
      <c r="J1507" t="s">
        <v>204</v>
      </c>
      <c r="K1507" t="s">
        <v>204</v>
      </c>
      <c r="L1507" t="s">
        <v>204</v>
      </c>
      <c r="M1507" t="s">
        <v>204</v>
      </c>
      <c r="N1507" t="s">
        <v>204</v>
      </c>
      <c r="O1507" t="s">
        <v>204</v>
      </c>
      <c r="P1507" t="s">
        <v>204</v>
      </c>
      <c r="Q1507" s="80" t="s">
        <v>204</v>
      </c>
      <c r="R1507" s="79"/>
      <c r="T1507" t="s">
        <v>204</v>
      </c>
      <c r="U1507" t="s">
        <v>204</v>
      </c>
      <c r="V1507" t="s">
        <v>204</v>
      </c>
    </row>
    <row r="1508" spans="2:22">
      <c r="B1508" t="s">
        <v>204</v>
      </c>
      <c r="C1508" s="79" t="s">
        <v>204</v>
      </c>
      <c r="E1508" t="s">
        <v>204</v>
      </c>
      <c r="F1508" t="s">
        <v>204</v>
      </c>
      <c r="G1508" t="s">
        <v>204</v>
      </c>
      <c r="H1508" t="s">
        <v>204</v>
      </c>
      <c r="I1508" t="s">
        <v>204</v>
      </c>
      <c r="J1508" t="s">
        <v>204</v>
      </c>
      <c r="K1508" t="s">
        <v>204</v>
      </c>
      <c r="L1508" t="s">
        <v>204</v>
      </c>
      <c r="M1508" t="s">
        <v>204</v>
      </c>
      <c r="N1508" t="s">
        <v>204</v>
      </c>
      <c r="O1508" t="s">
        <v>204</v>
      </c>
      <c r="P1508" t="s">
        <v>204</v>
      </c>
      <c r="Q1508" s="80" t="s">
        <v>204</v>
      </c>
      <c r="R1508" s="79"/>
      <c r="T1508" t="s">
        <v>204</v>
      </c>
      <c r="U1508" t="s">
        <v>204</v>
      </c>
      <c r="V1508" t="s">
        <v>204</v>
      </c>
    </row>
    <row r="1509" spans="2:22">
      <c r="B1509" t="s">
        <v>204</v>
      </c>
      <c r="C1509" s="79" t="s">
        <v>204</v>
      </c>
      <c r="E1509" t="s">
        <v>204</v>
      </c>
      <c r="F1509" t="s">
        <v>204</v>
      </c>
      <c r="G1509" t="s">
        <v>204</v>
      </c>
      <c r="H1509" t="s">
        <v>204</v>
      </c>
      <c r="I1509" t="s">
        <v>204</v>
      </c>
      <c r="J1509" t="s">
        <v>204</v>
      </c>
      <c r="K1509" t="s">
        <v>204</v>
      </c>
      <c r="L1509" t="s">
        <v>204</v>
      </c>
      <c r="M1509" t="s">
        <v>204</v>
      </c>
      <c r="N1509" t="s">
        <v>204</v>
      </c>
      <c r="O1509" t="s">
        <v>204</v>
      </c>
      <c r="P1509" t="s">
        <v>204</v>
      </c>
      <c r="Q1509" s="80" t="s">
        <v>204</v>
      </c>
      <c r="R1509" s="79"/>
      <c r="T1509" t="s">
        <v>204</v>
      </c>
      <c r="U1509" t="s">
        <v>204</v>
      </c>
      <c r="V1509" t="s">
        <v>204</v>
      </c>
    </row>
    <row r="1510" spans="2:22">
      <c r="B1510" t="s">
        <v>204</v>
      </c>
      <c r="C1510" s="79" t="s">
        <v>204</v>
      </c>
      <c r="E1510" t="s">
        <v>204</v>
      </c>
      <c r="F1510" t="s">
        <v>204</v>
      </c>
      <c r="G1510" t="s">
        <v>204</v>
      </c>
      <c r="H1510" t="s">
        <v>204</v>
      </c>
      <c r="I1510" t="s">
        <v>204</v>
      </c>
      <c r="J1510" t="s">
        <v>204</v>
      </c>
      <c r="K1510" t="s">
        <v>204</v>
      </c>
      <c r="L1510" t="s">
        <v>204</v>
      </c>
      <c r="M1510" t="s">
        <v>204</v>
      </c>
      <c r="N1510" t="s">
        <v>204</v>
      </c>
      <c r="O1510" t="s">
        <v>204</v>
      </c>
      <c r="P1510" t="s">
        <v>204</v>
      </c>
      <c r="Q1510" s="80" t="s">
        <v>204</v>
      </c>
      <c r="R1510" s="79"/>
      <c r="T1510" t="s">
        <v>204</v>
      </c>
      <c r="U1510" t="s">
        <v>204</v>
      </c>
      <c r="V1510" t="s">
        <v>204</v>
      </c>
    </row>
    <row r="1511" spans="2:22">
      <c r="B1511" t="s">
        <v>204</v>
      </c>
      <c r="C1511" s="79" t="s">
        <v>204</v>
      </c>
      <c r="E1511" t="s">
        <v>204</v>
      </c>
      <c r="F1511" t="s">
        <v>204</v>
      </c>
      <c r="G1511" t="s">
        <v>204</v>
      </c>
      <c r="H1511" t="s">
        <v>204</v>
      </c>
      <c r="I1511" t="s">
        <v>204</v>
      </c>
      <c r="J1511" t="s">
        <v>204</v>
      </c>
      <c r="K1511" t="s">
        <v>204</v>
      </c>
      <c r="L1511" t="s">
        <v>204</v>
      </c>
      <c r="M1511" t="s">
        <v>204</v>
      </c>
      <c r="N1511" t="s">
        <v>204</v>
      </c>
      <c r="O1511" t="s">
        <v>204</v>
      </c>
      <c r="P1511" t="s">
        <v>204</v>
      </c>
      <c r="Q1511" s="80" t="s">
        <v>204</v>
      </c>
      <c r="R1511" s="79"/>
      <c r="T1511" t="s">
        <v>204</v>
      </c>
      <c r="U1511" t="s">
        <v>204</v>
      </c>
      <c r="V1511" t="s">
        <v>204</v>
      </c>
    </row>
    <row r="1512" spans="2:22">
      <c r="B1512" t="s">
        <v>204</v>
      </c>
      <c r="C1512" s="79" t="s">
        <v>204</v>
      </c>
      <c r="E1512" t="s">
        <v>204</v>
      </c>
      <c r="F1512" t="s">
        <v>204</v>
      </c>
      <c r="G1512" t="s">
        <v>204</v>
      </c>
      <c r="H1512" t="s">
        <v>204</v>
      </c>
      <c r="I1512" t="s">
        <v>204</v>
      </c>
      <c r="J1512" t="s">
        <v>204</v>
      </c>
      <c r="K1512" t="s">
        <v>204</v>
      </c>
      <c r="L1512" t="s">
        <v>204</v>
      </c>
      <c r="M1512" t="s">
        <v>204</v>
      </c>
      <c r="N1512" t="s">
        <v>204</v>
      </c>
      <c r="O1512" t="s">
        <v>204</v>
      </c>
      <c r="P1512" t="s">
        <v>204</v>
      </c>
      <c r="Q1512" s="80" t="s">
        <v>204</v>
      </c>
      <c r="R1512" s="79"/>
      <c r="T1512" t="s">
        <v>204</v>
      </c>
      <c r="U1512" t="s">
        <v>204</v>
      </c>
      <c r="V1512" t="s">
        <v>204</v>
      </c>
    </row>
    <row r="1513" spans="2:22">
      <c r="B1513" t="s">
        <v>204</v>
      </c>
      <c r="C1513" s="79" t="s">
        <v>204</v>
      </c>
      <c r="E1513" t="s">
        <v>204</v>
      </c>
      <c r="F1513" t="s">
        <v>204</v>
      </c>
      <c r="G1513" t="s">
        <v>204</v>
      </c>
      <c r="H1513" t="s">
        <v>204</v>
      </c>
      <c r="I1513" t="s">
        <v>204</v>
      </c>
      <c r="J1513" t="s">
        <v>204</v>
      </c>
      <c r="K1513" t="s">
        <v>204</v>
      </c>
      <c r="L1513" t="s">
        <v>204</v>
      </c>
      <c r="M1513" t="s">
        <v>204</v>
      </c>
      <c r="N1513" t="s">
        <v>204</v>
      </c>
      <c r="O1513" t="s">
        <v>204</v>
      </c>
      <c r="P1513" t="s">
        <v>204</v>
      </c>
      <c r="Q1513" s="80" t="s">
        <v>204</v>
      </c>
      <c r="R1513" s="79"/>
      <c r="T1513" t="s">
        <v>204</v>
      </c>
      <c r="U1513" t="s">
        <v>204</v>
      </c>
      <c r="V1513" t="s">
        <v>204</v>
      </c>
    </row>
    <row r="1514" spans="2:22">
      <c r="B1514" t="s">
        <v>204</v>
      </c>
      <c r="C1514" s="79" t="s">
        <v>204</v>
      </c>
      <c r="E1514" t="s">
        <v>204</v>
      </c>
      <c r="F1514" t="s">
        <v>204</v>
      </c>
      <c r="G1514" t="s">
        <v>204</v>
      </c>
      <c r="H1514" t="s">
        <v>204</v>
      </c>
      <c r="I1514" t="s">
        <v>204</v>
      </c>
      <c r="J1514" t="s">
        <v>204</v>
      </c>
      <c r="K1514" t="s">
        <v>204</v>
      </c>
      <c r="L1514" t="s">
        <v>204</v>
      </c>
      <c r="M1514" t="s">
        <v>204</v>
      </c>
      <c r="N1514" t="s">
        <v>204</v>
      </c>
      <c r="O1514" t="s">
        <v>204</v>
      </c>
      <c r="P1514" t="s">
        <v>204</v>
      </c>
      <c r="Q1514" s="80" t="s">
        <v>204</v>
      </c>
      <c r="R1514" s="79"/>
      <c r="T1514" t="s">
        <v>204</v>
      </c>
      <c r="U1514" t="s">
        <v>204</v>
      </c>
      <c r="V1514" t="s">
        <v>204</v>
      </c>
    </row>
    <row r="1515" spans="2:22">
      <c r="B1515" t="s">
        <v>204</v>
      </c>
      <c r="C1515" s="79" t="s">
        <v>204</v>
      </c>
      <c r="E1515" t="s">
        <v>204</v>
      </c>
      <c r="F1515" t="s">
        <v>204</v>
      </c>
      <c r="G1515" t="s">
        <v>204</v>
      </c>
      <c r="H1515" t="s">
        <v>204</v>
      </c>
      <c r="I1515" t="s">
        <v>204</v>
      </c>
      <c r="J1515" t="s">
        <v>204</v>
      </c>
      <c r="K1515" t="s">
        <v>204</v>
      </c>
      <c r="L1515" t="s">
        <v>204</v>
      </c>
      <c r="M1515" t="s">
        <v>204</v>
      </c>
      <c r="N1515" t="s">
        <v>204</v>
      </c>
      <c r="O1515" t="s">
        <v>204</v>
      </c>
      <c r="P1515" t="s">
        <v>204</v>
      </c>
      <c r="Q1515" s="80" t="s">
        <v>204</v>
      </c>
      <c r="R1515" s="79"/>
      <c r="T1515" t="s">
        <v>204</v>
      </c>
      <c r="U1515" t="s">
        <v>204</v>
      </c>
      <c r="V1515" t="s">
        <v>204</v>
      </c>
    </row>
    <row r="1516" spans="2:22">
      <c r="B1516" t="s">
        <v>204</v>
      </c>
      <c r="C1516" s="79" t="s">
        <v>204</v>
      </c>
      <c r="E1516" t="s">
        <v>204</v>
      </c>
      <c r="F1516" t="s">
        <v>204</v>
      </c>
      <c r="G1516" t="s">
        <v>204</v>
      </c>
      <c r="H1516" t="s">
        <v>204</v>
      </c>
      <c r="I1516" t="s">
        <v>204</v>
      </c>
      <c r="J1516" t="s">
        <v>204</v>
      </c>
      <c r="K1516" t="s">
        <v>204</v>
      </c>
      <c r="L1516" t="s">
        <v>204</v>
      </c>
      <c r="M1516" t="s">
        <v>204</v>
      </c>
      <c r="N1516" t="s">
        <v>204</v>
      </c>
      <c r="O1516" t="s">
        <v>204</v>
      </c>
      <c r="P1516" t="s">
        <v>204</v>
      </c>
      <c r="Q1516" s="80" t="s">
        <v>204</v>
      </c>
      <c r="R1516" s="79"/>
      <c r="T1516" t="s">
        <v>204</v>
      </c>
      <c r="U1516" t="s">
        <v>204</v>
      </c>
      <c r="V1516" t="s">
        <v>204</v>
      </c>
    </row>
    <row r="1517" spans="2:22">
      <c r="B1517" t="s">
        <v>204</v>
      </c>
      <c r="C1517" s="79" t="s">
        <v>204</v>
      </c>
      <c r="E1517" t="s">
        <v>204</v>
      </c>
      <c r="F1517" t="s">
        <v>204</v>
      </c>
      <c r="G1517" t="s">
        <v>204</v>
      </c>
      <c r="H1517" t="s">
        <v>204</v>
      </c>
      <c r="I1517" t="s">
        <v>204</v>
      </c>
      <c r="J1517" t="s">
        <v>204</v>
      </c>
      <c r="K1517" t="s">
        <v>204</v>
      </c>
      <c r="L1517" t="s">
        <v>204</v>
      </c>
      <c r="M1517" t="s">
        <v>204</v>
      </c>
      <c r="N1517" t="s">
        <v>204</v>
      </c>
      <c r="O1517" t="s">
        <v>204</v>
      </c>
      <c r="P1517" t="s">
        <v>204</v>
      </c>
      <c r="Q1517" s="80" t="s">
        <v>204</v>
      </c>
      <c r="R1517" s="79"/>
      <c r="T1517" t="s">
        <v>204</v>
      </c>
      <c r="U1517" t="s">
        <v>204</v>
      </c>
      <c r="V1517" t="s">
        <v>204</v>
      </c>
    </row>
    <row r="1518" spans="2:22">
      <c r="B1518" t="s">
        <v>204</v>
      </c>
      <c r="C1518" s="79" t="s">
        <v>204</v>
      </c>
      <c r="E1518" t="s">
        <v>204</v>
      </c>
      <c r="F1518" t="s">
        <v>204</v>
      </c>
      <c r="G1518" t="s">
        <v>204</v>
      </c>
      <c r="H1518" t="s">
        <v>204</v>
      </c>
      <c r="I1518" t="s">
        <v>204</v>
      </c>
      <c r="J1518" t="s">
        <v>204</v>
      </c>
      <c r="K1518" t="s">
        <v>204</v>
      </c>
      <c r="L1518" t="s">
        <v>204</v>
      </c>
      <c r="M1518" t="s">
        <v>204</v>
      </c>
      <c r="N1518" t="s">
        <v>204</v>
      </c>
      <c r="O1518" t="s">
        <v>204</v>
      </c>
      <c r="P1518" t="s">
        <v>204</v>
      </c>
      <c r="Q1518" s="80" t="s">
        <v>204</v>
      </c>
      <c r="R1518" s="79"/>
      <c r="T1518" t="s">
        <v>204</v>
      </c>
      <c r="U1518" t="s">
        <v>204</v>
      </c>
      <c r="V1518" t="s">
        <v>204</v>
      </c>
    </row>
    <row r="1519" spans="2:22">
      <c r="B1519" t="s">
        <v>204</v>
      </c>
      <c r="C1519" s="79" t="s">
        <v>204</v>
      </c>
      <c r="E1519" t="s">
        <v>204</v>
      </c>
      <c r="F1519" t="s">
        <v>204</v>
      </c>
      <c r="G1519" t="s">
        <v>204</v>
      </c>
      <c r="H1519" t="s">
        <v>204</v>
      </c>
      <c r="I1519" t="s">
        <v>204</v>
      </c>
      <c r="J1519" t="s">
        <v>204</v>
      </c>
      <c r="K1519" t="s">
        <v>204</v>
      </c>
      <c r="L1519" t="s">
        <v>204</v>
      </c>
      <c r="M1519" t="s">
        <v>204</v>
      </c>
      <c r="N1519" t="s">
        <v>204</v>
      </c>
      <c r="O1519" t="s">
        <v>204</v>
      </c>
      <c r="P1519" t="s">
        <v>204</v>
      </c>
      <c r="Q1519" s="80" t="s">
        <v>204</v>
      </c>
      <c r="R1519" s="79"/>
      <c r="T1519" t="s">
        <v>204</v>
      </c>
      <c r="U1519" t="s">
        <v>204</v>
      </c>
      <c r="V1519" t="s">
        <v>204</v>
      </c>
    </row>
    <row r="1520" spans="2:22">
      <c r="B1520" t="s">
        <v>204</v>
      </c>
      <c r="C1520" s="79" t="s">
        <v>204</v>
      </c>
      <c r="E1520" t="s">
        <v>204</v>
      </c>
      <c r="F1520" t="s">
        <v>204</v>
      </c>
      <c r="G1520" t="s">
        <v>204</v>
      </c>
      <c r="H1520" t="s">
        <v>204</v>
      </c>
      <c r="I1520" t="s">
        <v>204</v>
      </c>
      <c r="J1520" t="s">
        <v>204</v>
      </c>
      <c r="K1520" t="s">
        <v>204</v>
      </c>
      <c r="L1520" t="s">
        <v>204</v>
      </c>
      <c r="M1520" t="s">
        <v>204</v>
      </c>
      <c r="N1520" t="s">
        <v>204</v>
      </c>
      <c r="O1520" t="s">
        <v>204</v>
      </c>
      <c r="P1520" t="s">
        <v>204</v>
      </c>
      <c r="Q1520" s="80" t="s">
        <v>204</v>
      </c>
      <c r="R1520" s="79"/>
      <c r="T1520" t="s">
        <v>204</v>
      </c>
      <c r="U1520" t="s">
        <v>204</v>
      </c>
      <c r="V1520" t="s">
        <v>204</v>
      </c>
    </row>
    <row r="1521" spans="2:22">
      <c r="B1521" t="s">
        <v>204</v>
      </c>
      <c r="C1521" s="79" t="s">
        <v>204</v>
      </c>
      <c r="E1521" t="s">
        <v>204</v>
      </c>
      <c r="F1521" t="s">
        <v>204</v>
      </c>
      <c r="G1521" t="s">
        <v>204</v>
      </c>
      <c r="H1521" t="s">
        <v>204</v>
      </c>
      <c r="I1521" t="s">
        <v>204</v>
      </c>
      <c r="J1521" t="s">
        <v>204</v>
      </c>
      <c r="K1521" t="s">
        <v>204</v>
      </c>
      <c r="L1521" t="s">
        <v>204</v>
      </c>
      <c r="M1521" t="s">
        <v>204</v>
      </c>
      <c r="N1521" t="s">
        <v>204</v>
      </c>
      <c r="O1521" t="s">
        <v>204</v>
      </c>
      <c r="P1521" t="s">
        <v>204</v>
      </c>
      <c r="Q1521" s="80" t="s">
        <v>204</v>
      </c>
      <c r="R1521" s="79"/>
      <c r="T1521" t="s">
        <v>204</v>
      </c>
      <c r="U1521" t="s">
        <v>204</v>
      </c>
      <c r="V1521" t="s">
        <v>204</v>
      </c>
    </row>
    <row r="1522" spans="2:22">
      <c r="B1522" t="s">
        <v>204</v>
      </c>
      <c r="C1522" s="79" t="s">
        <v>204</v>
      </c>
      <c r="E1522" t="s">
        <v>204</v>
      </c>
      <c r="F1522" t="s">
        <v>204</v>
      </c>
      <c r="G1522" t="s">
        <v>204</v>
      </c>
      <c r="H1522" t="s">
        <v>204</v>
      </c>
      <c r="I1522" t="s">
        <v>204</v>
      </c>
      <c r="J1522" t="s">
        <v>204</v>
      </c>
      <c r="K1522" t="s">
        <v>204</v>
      </c>
      <c r="L1522" t="s">
        <v>204</v>
      </c>
      <c r="M1522" t="s">
        <v>204</v>
      </c>
      <c r="N1522" t="s">
        <v>204</v>
      </c>
      <c r="O1522" t="s">
        <v>204</v>
      </c>
      <c r="P1522" t="s">
        <v>204</v>
      </c>
      <c r="Q1522" s="80" t="s">
        <v>204</v>
      </c>
      <c r="R1522" s="79"/>
      <c r="T1522" t="s">
        <v>204</v>
      </c>
      <c r="U1522" t="s">
        <v>204</v>
      </c>
      <c r="V1522" t="s">
        <v>204</v>
      </c>
    </row>
    <row r="1523" spans="2:22">
      <c r="B1523" t="s">
        <v>204</v>
      </c>
      <c r="C1523" s="79" t="s">
        <v>204</v>
      </c>
      <c r="E1523" t="s">
        <v>204</v>
      </c>
      <c r="F1523" t="s">
        <v>204</v>
      </c>
      <c r="G1523" t="s">
        <v>204</v>
      </c>
      <c r="H1523" t="s">
        <v>204</v>
      </c>
      <c r="I1523" t="s">
        <v>204</v>
      </c>
      <c r="J1523" t="s">
        <v>204</v>
      </c>
      <c r="K1523" t="s">
        <v>204</v>
      </c>
      <c r="L1523" t="s">
        <v>204</v>
      </c>
      <c r="M1523" t="s">
        <v>204</v>
      </c>
      <c r="N1523" t="s">
        <v>204</v>
      </c>
      <c r="O1523" t="s">
        <v>204</v>
      </c>
      <c r="P1523" t="s">
        <v>204</v>
      </c>
      <c r="Q1523" s="80" t="s">
        <v>204</v>
      </c>
      <c r="R1523" s="79"/>
      <c r="T1523" t="s">
        <v>204</v>
      </c>
      <c r="U1523" t="s">
        <v>204</v>
      </c>
      <c r="V1523" t="s">
        <v>204</v>
      </c>
    </row>
    <row r="1524" spans="2:22">
      <c r="B1524" t="s">
        <v>204</v>
      </c>
      <c r="C1524" s="79" t="s">
        <v>204</v>
      </c>
      <c r="E1524" t="s">
        <v>204</v>
      </c>
      <c r="F1524" t="s">
        <v>204</v>
      </c>
      <c r="G1524" t="s">
        <v>204</v>
      </c>
      <c r="H1524" t="s">
        <v>204</v>
      </c>
      <c r="I1524" t="s">
        <v>204</v>
      </c>
      <c r="J1524" t="s">
        <v>204</v>
      </c>
      <c r="K1524" t="s">
        <v>204</v>
      </c>
      <c r="L1524" t="s">
        <v>204</v>
      </c>
      <c r="M1524" t="s">
        <v>204</v>
      </c>
      <c r="N1524" t="s">
        <v>204</v>
      </c>
      <c r="O1524" t="s">
        <v>204</v>
      </c>
      <c r="P1524" t="s">
        <v>204</v>
      </c>
      <c r="Q1524" s="80" t="s">
        <v>204</v>
      </c>
      <c r="R1524" s="79"/>
      <c r="T1524" t="s">
        <v>204</v>
      </c>
      <c r="U1524" t="s">
        <v>204</v>
      </c>
      <c r="V1524" t="s">
        <v>204</v>
      </c>
    </row>
    <row r="1525" spans="2:22">
      <c r="B1525" t="s">
        <v>204</v>
      </c>
      <c r="C1525" s="79" t="s">
        <v>204</v>
      </c>
      <c r="E1525" t="s">
        <v>204</v>
      </c>
      <c r="F1525" t="s">
        <v>204</v>
      </c>
      <c r="G1525" t="s">
        <v>204</v>
      </c>
      <c r="H1525" t="s">
        <v>204</v>
      </c>
      <c r="I1525" t="s">
        <v>204</v>
      </c>
      <c r="J1525" t="s">
        <v>204</v>
      </c>
      <c r="K1525" t="s">
        <v>204</v>
      </c>
      <c r="L1525" t="s">
        <v>204</v>
      </c>
      <c r="M1525" t="s">
        <v>204</v>
      </c>
      <c r="N1525" t="s">
        <v>204</v>
      </c>
      <c r="O1525" t="s">
        <v>204</v>
      </c>
      <c r="P1525" t="s">
        <v>204</v>
      </c>
      <c r="Q1525" s="80" t="s">
        <v>204</v>
      </c>
      <c r="R1525" s="79"/>
      <c r="T1525" t="s">
        <v>204</v>
      </c>
      <c r="U1525" t="s">
        <v>204</v>
      </c>
      <c r="V1525" t="s">
        <v>204</v>
      </c>
    </row>
    <row r="1526" spans="2:22">
      <c r="B1526" t="s">
        <v>204</v>
      </c>
      <c r="C1526" s="79" t="s">
        <v>204</v>
      </c>
      <c r="E1526" t="s">
        <v>204</v>
      </c>
      <c r="F1526" t="s">
        <v>204</v>
      </c>
      <c r="G1526" t="s">
        <v>204</v>
      </c>
      <c r="H1526" t="s">
        <v>204</v>
      </c>
      <c r="I1526" t="s">
        <v>204</v>
      </c>
      <c r="J1526" t="s">
        <v>204</v>
      </c>
      <c r="K1526" t="s">
        <v>204</v>
      </c>
      <c r="L1526" t="s">
        <v>204</v>
      </c>
      <c r="M1526" t="s">
        <v>204</v>
      </c>
      <c r="N1526" t="s">
        <v>204</v>
      </c>
      <c r="O1526" t="s">
        <v>204</v>
      </c>
      <c r="P1526" t="s">
        <v>204</v>
      </c>
      <c r="Q1526" s="80" t="s">
        <v>204</v>
      </c>
      <c r="R1526" s="79"/>
      <c r="T1526" t="s">
        <v>204</v>
      </c>
      <c r="U1526" t="s">
        <v>204</v>
      </c>
      <c r="V1526" t="s">
        <v>204</v>
      </c>
    </row>
    <row r="1527" spans="2:22">
      <c r="B1527" t="s">
        <v>204</v>
      </c>
      <c r="C1527" s="79" t="s">
        <v>204</v>
      </c>
      <c r="E1527" t="s">
        <v>204</v>
      </c>
      <c r="F1527" t="s">
        <v>204</v>
      </c>
      <c r="G1527" t="s">
        <v>204</v>
      </c>
      <c r="H1527" t="s">
        <v>204</v>
      </c>
      <c r="I1527" t="s">
        <v>204</v>
      </c>
      <c r="J1527" t="s">
        <v>204</v>
      </c>
      <c r="K1527" t="s">
        <v>204</v>
      </c>
      <c r="L1527" t="s">
        <v>204</v>
      </c>
      <c r="M1527" t="s">
        <v>204</v>
      </c>
      <c r="N1527" t="s">
        <v>204</v>
      </c>
      <c r="O1527" t="s">
        <v>204</v>
      </c>
      <c r="P1527" t="s">
        <v>204</v>
      </c>
      <c r="Q1527" s="80" t="s">
        <v>204</v>
      </c>
      <c r="R1527" s="79"/>
      <c r="T1527" t="s">
        <v>204</v>
      </c>
      <c r="U1527" t="s">
        <v>204</v>
      </c>
      <c r="V1527" t="s">
        <v>204</v>
      </c>
    </row>
    <row r="1528" spans="2:22">
      <c r="B1528" t="s">
        <v>204</v>
      </c>
      <c r="C1528" s="79" t="s">
        <v>204</v>
      </c>
      <c r="E1528" t="s">
        <v>204</v>
      </c>
      <c r="F1528" t="s">
        <v>204</v>
      </c>
      <c r="G1528" t="s">
        <v>204</v>
      </c>
      <c r="H1528" t="s">
        <v>204</v>
      </c>
      <c r="I1528" t="s">
        <v>204</v>
      </c>
      <c r="J1528" t="s">
        <v>204</v>
      </c>
      <c r="K1528" t="s">
        <v>204</v>
      </c>
      <c r="L1528" t="s">
        <v>204</v>
      </c>
      <c r="M1528" t="s">
        <v>204</v>
      </c>
      <c r="N1528" t="s">
        <v>204</v>
      </c>
      <c r="O1528" t="s">
        <v>204</v>
      </c>
      <c r="P1528" t="s">
        <v>204</v>
      </c>
      <c r="Q1528" s="80" t="s">
        <v>204</v>
      </c>
      <c r="R1528" s="79"/>
      <c r="T1528" t="s">
        <v>204</v>
      </c>
      <c r="U1528" t="s">
        <v>204</v>
      </c>
      <c r="V1528" t="s">
        <v>204</v>
      </c>
    </row>
    <row r="1529" spans="2:22">
      <c r="B1529" t="s">
        <v>204</v>
      </c>
      <c r="C1529" s="79" t="s">
        <v>204</v>
      </c>
      <c r="E1529" t="s">
        <v>204</v>
      </c>
      <c r="F1529" t="s">
        <v>204</v>
      </c>
      <c r="G1529" t="s">
        <v>204</v>
      </c>
      <c r="H1529" t="s">
        <v>204</v>
      </c>
      <c r="I1529" t="s">
        <v>204</v>
      </c>
      <c r="J1529" t="s">
        <v>204</v>
      </c>
      <c r="K1529" t="s">
        <v>204</v>
      </c>
      <c r="L1529" t="s">
        <v>204</v>
      </c>
      <c r="M1529" t="s">
        <v>204</v>
      </c>
      <c r="N1529" t="s">
        <v>204</v>
      </c>
      <c r="O1529" t="s">
        <v>204</v>
      </c>
      <c r="P1529" t="s">
        <v>204</v>
      </c>
      <c r="Q1529" s="80" t="s">
        <v>204</v>
      </c>
      <c r="R1529" s="79"/>
      <c r="T1529" t="s">
        <v>204</v>
      </c>
      <c r="U1529" t="s">
        <v>204</v>
      </c>
      <c r="V1529" t="s">
        <v>204</v>
      </c>
    </row>
    <row r="1530" spans="2:22">
      <c r="B1530" t="s">
        <v>204</v>
      </c>
      <c r="C1530" s="79" t="s">
        <v>204</v>
      </c>
      <c r="E1530" t="s">
        <v>204</v>
      </c>
      <c r="F1530" t="s">
        <v>204</v>
      </c>
      <c r="G1530" t="s">
        <v>204</v>
      </c>
      <c r="H1530" t="s">
        <v>204</v>
      </c>
      <c r="I1530" t="s">
        <v>204</v>
      </c>
      <c r="J1530" t="s">
        <v>204</v>
      </c>
      <c r="K1530" t="s">
        <v>204</v>
      </c>
      <c r="L1530" t="s">
        <v>204</v>
      </c>
      <c r="M1530" t="s">
        <v>204</v>
      </c>
      <c r="N1530" t="s">
        <v>204</v>
      </c>
      <c r="O1530" t="s">
        <v>204</v>
      </c>
      <c r="P1530" t="s">
        <v>204</v>
      </c>
      <c r="Q1530" s="80" t="s">
        <v>204</v>
      </c>
      <c r="R1530" s="79"/>
      <c r="T1530" t="s">
        <v>204</v>
      </c>
      <c r="U1530" t="s">
        <v>204</v>
      </c>
      <c r="V1530" t="s">
        <v>204</v>
      </c>
    </row>
    <row r="1531" spans="2:22">
      <c r="B1531" t="s">
        <v>204</v>
      </c>
      <c r="C1531" s="79" t="s">
        <v>204</v>
      </c>
      <c r="E1531" t="s">
        <v>204</v>
      </c>
      <c r="F1531" t="s">
        <v>204</v>
      </c>
      <c r="G1531" t="s">
        <v>204</v>
      </c>
      <c r="H1531" t="s">
        <v>204</v>
      </c>
      <c r="I1531" t="s">
        <v>204</v>
      </c>
      <c r="J1531" t="s">
        <v>204</v>
      </c>
      <c r="K1531" t="s">
        <v>204</v>
      </c>
      <c r="L1531" t="s">
        <v>204</v>
      </c>
      <c r="M1531" t="s">
        <v>204</v>
      </c>
      <c r="N1531" t="s">
        <v>204</v>
      </c>
      <c r="O1531" t="s">
        <v>204</v>
      </c>
      <c r="P1531" t="s">
        <v>204</v>
      </c>
      <c r="Q1531" s="80" t="s">
        <v>204</v>
      </c>
      <c r="R1531" s="79"/>
      <c r="T1531" t="s">
        <v>204</v>
      </c>
      <c r="U1531" t="s">
        <v>204</v>
      </c>
      <c r="V1531" t="s">
        <v>204</v>
      </c>
    </row>
    <row r="1532" spans="2:22">
      <c r="B1532" t="s">
        <v>204</v>
      </c>
      <c r="C1532" s="79" t="s">
        <v>204</v>
      </c>
      <c r="E1532" t="s">
        <v>204</v>
      </c>
      <c r="F1532" t="s">
        <v>204</v>
      </c>
      <c r="G1532" t="s">
        <v>204</v>
      </c>
      <c r="H1532" t="s">
        <v>204</v>
      </c>
      <c r="I1532" t="s">
        <v>204</v>
      </c>
      <c r="J1532" t="s">
        <v>204</v>
      </c>
      <c r="K1532" t="s">
        <v>204</v>
      </c>
      <c r="L1532" t="s">
        <v>204</v>
      </c>
      <c r="M1532" t="s">
        <v>204</v>
      </c>
      <c r="N1532" t="s">
        <v>204</v>
      </c>
      <c r="O1532" t="s">
        <v>204</v>
      </c>
      <c r="P1532" t="s">
        <v>204</v>
      </c>
      <c r="Q1532" s="80" t="s">
        <v>204</v>
      </c>
      <c r="R1532" s="79"/>
      <c r="T1532" t="s">
        <v>204</v>
      </c>
      <c r="U1532" t="s">
        <v>204</v>
      </c>
      <c r="V1532" t="s">
        <v>204</v>
      </c>
    </row>
    <row r="1533" spans="2:22">
      <c r="B1533" t="s">
        <v>204</v>
      </c>
      <c r="C1533" s="79" t="s">
        <v>204</v>
      </c>
      <c r="E1533" t="s">
        <v>204</v>
      </c>
      <c r="F1533" t="s">
        <v>204</v>
      </c>
      <c r="G1533" t="s">
        <v>204</v>
      </c>
      <c r="H1533" t="s">
        <v>204</v>
      </c>
      <c r="I1533" t="s">
        <v>204</v>
      </c>
      <c r="J1533" t="s">
        <v>204</v>
      </c>
      <c r="K1533" t="s">
        <v>204</v>
      </c>
      <c r="L1533" t="s">
        <v>204</v>
      </c>
      <c r="M1533" t="s">
        <v>204</v>
      </c>
      <c r="N1533" t="s">
        <v>204</v>
      </c>
      <c r="O1533" t="s">
        <v>204</v>
      </c>
      <c r="P1533" t="s">
        <v>204</v>
      </c>
      <c r="Q1533" s="80" t="s">
        <v>204</v>
      </c>
      <c r="R1533" s="79"/>
      <c r="T1533" t="s">
        <v>204</v>
      </c>
      <c r="U1533" t="s">
        <v>204</v>
      </c>
      <c r="V1533" t="s">
        <v>204</v>
      </c>
    </row>
    <row r="1534" spans="2:22">
      <c r="B1534" t="s">
        <v>204</v>
      </c>
      <c r="C1534" s="79" t="s">
        <v>204</v>
      </c>
      <c r="E1534" t="s">
        <v>204</v>
      </c>
      <c r="F1534" t="s">
        <v>204</v>
      </c>
      <c r="G1534" t="s">
        <v>204</v>
      </c>
      <c r="H1534" t="s">
        <v>204</v>
      </c>
      <c r="I1534" t="s">
        <v>204</v>
      </c>
      <c r="J1534" t="s">
        <v>204</v>
      </c>
      <c r="K1534" t="s">
        <v>204</v>
      </c>
      <c r="L1534" t="s">
        <v>204</v>
      </c>
      <c r="M1534" t="s">
        <v>204</v>
      </c>
      <c r="N1534" t="s">
        <v>204</v>
      </c>
      <c r="O1534" t="s">
        <v>204</v>
      </c>
      <c r="P1534" t="s">
        <v>204</v>
      </c>
      <c r="Q1534" s="80" t="s">
        <v>204</v>
      </c>
      <c r="R1534" s="79"/>
      <c r="T1534" t="s">
        <v>204</v>
      </c>
      <c r="U1534" t="s">
        <v>204</v>
      </c>
      <c r="V1534" t="s">
        <v>204</v>
      </c>
    </row>
    <row r="1535" spans="2:22">
      <c r="B1535" t="s">
        <v>204</v>
      </c>
      <c r="C1535" s="79" t="s">
        <v>204</v>
      </c>
      <c r="E1535" t="s">
        <v>204</v>
      </c>
      <c r="F1535" t="s">
        <v>204</v>
      </c>
      <c r="G1535" t="s">
        <v>204</v>
      </c>
      <c r="H1535" t="s">
        <v>204</v>
      </c>
      <c r="I1535" t="s">
        <v>204</v>
      </c>
      <c r="J1535" t="s">
        <v>204</v>
      </c>
      <c r="K1535" t="s">
        <v>204</v>
      </c>
      <c r="L1535" t="s">
        <v>204</v>
      </c>
      <c r="M1535" t="s">
        <v>204</v>
      </c>
      <c r="N1535" t="s">
        <v>204</v>
      </c>
      <c r="O1535" t="s">
        <v>204</v>
      </c>
      <c r="P1535" t="s">
        <v>204</v>
      </c>
      <c r="Q1535" s="80" t="s">
        <v>204</v>
      </c>
      <c r="R1535" s="79"/>
      <c r="T1535" t="s">
        <v>204</v>
      </c>
      <c r="U1535" t="s">
        <v>204</v>
      </c>
      <c r="V1535" t="s">
        <v>204</v>
      </c>
    </row>
    <row r="1536" spans="2:22">
      <c r="B1536" t="s">
        <v>204</v>
      </c>
      <c r="C1536" s="79" t="s">
        <v>204</v>
      </c>
      <c r="E1536" t="s">
        <v>204</v>
      </c>
      <c r="F1536" t="s">
        <v>204</v>
      </c>
      <c r="G1536" t="s">
        <v>204</v>
      </c>
      <c r="H1536" t="s">
        <v>204</v>
      </c>
      <c r="I1536" t="s">
        <v>204</v>
      </c>
      <c r="J1536" t="s">
        <v>204</v>
      </c>
      <c r="K1536" t="s">
        <v>204</v>
      </c>
      <c r="L1536" t="s">
        <v>204</v>
      </c>
      <c r="M1536" t="s">
        <v>204</v>
      </c>
      <c r="N1536" t="s">
        <v>204</v>
      </c>
      <c r="O1536" t="s">
        <v>204</v>
      </c>
      <c r="P1536" t="s">
        <v>204</v>
      </c>
      <c r="Q1536" s="80" t="s">
        <v>204</v>
      </c>
      <c r="R1536" s="79"/>
      <c r="T1536" t="s">
        <v>204</v>
      </c>
      <c r="U1536" t="s">
        <v>204</v>
      </c>
      <c r="V1536" t="s">
        <v>204</v>
      </c>
    </row>
    <row r="1537" spans="2:22">
      <c r="B1537" t="s">
        <v>204</v>
      </c>
      <c r="C1537" s="79" t="s">
        <v>204</v>
      </c>
      <c r="E1537" t="s">
        <v>204</v>
      </c>
      <c r="F1537" t="s">
        <v>204</v>
      </c>
      <c r="G1537" t="s">
        <v>204</v>
      </c>
      <c r="H1537" t="s">
        <v>204</v>
      </c>
      <c r="I1537" t="s">
        <v>204</v>
      </c>
      <c r="J1537" t="s">
        <v>204</v>
      </c>
      <c r="K1537" t="s">
        <v>204</v>
      </c>
      <c r="L1537" t="s">
        <v>204</v>
      </c>
      <c r="M1537" t="s">
        <v>204</v>
      </c>
      <c r="N1537" t="s">
        <v>204</v>
      </c>
      <c r="O1537" t="s">
        <v>204</v>
      </c>
      <c r="P1537" t="s">
        <v>204</v>
      </c>
      <c r="Q1537" s="80" t="s">
        <v>204</v>
      </c>
      <c r="R1537" s="79"/>
      <c r="T1537" t="s">
        <v>204</v>
      </c>
      <c r="U1537" t="s">
        <v>204</v>
      </c>
      <c r="V1537" t="s">
        <v>204</v>
      </c>
    </row>
    <row r="1538" spans="2:22">
      <c r="B1538" t="s">
        <v>204</v>
      </c>
      <c r="C1538" s="79" t="s">
        <v>204</v>
      </c>
      <c r="E1538" t="s">
        <v>204</v>
      </c>
      <c r="F1538" t="s">
        <v>204</v>
      </c>
      <c r="G1538" t="s">
        <v>204</v>
      </c>
      <c r="H1538" t="s">
        <v>204</v>
      </c>
      <c r="I1538" t="s">
        <v>204</v>
      </c>
      <c r="J1538" t="s">
        <v>204</v>
      </c>
      <c r="K1538" t="s">
        <v>204</v>
      </c>
      <c r="L1538" t="s">
        <v>204</v>
      </c>
      <c r="M1538" t="s">
        <v>204</v>
      </c>
      <c r="N1538" t="s">
        <v>204</v>
      </c>
      <c r="O1538" t="s">
        <v>204</v>
      </c>
      <c r="P1538" t="s">
        <v>204</v>
      </c>
      <c r="Q1538" s="80" t="s">
        <v>204</v>
      </c>
      <c r="R1538" s="79"/>
      <c r="T1538" t="s">
        <v>204</v>
      </c>
      <c r="U1538" t="s">
        <v>204</v>
      </c>
      <c r="V1538" t="s">
        <v>204</v>
      </c>
    </row>
    <row r="1539" spans="2:22">
      <c r="B1539" t="s">
        <v>204</v>
      </c>
      <c r="C1539" s="79" t="s">
        <v>204</v>
      </c>
      <c r="E1539" t="s">
        <v>204</v>
      </c>
      <c r="F1539" t="s">
        <v>204</v>
      </c>
      <c r="G1539" t="s">
        <v>204</v>
      </c>
      <c r="H1539" t="s">
        <v>204</v>
      </c>
      <c r="I1539" t="s">
        <v>204</v>
      </c>
      <c r="J1539" t="s">
        <v>204</v>
      </c>
      <c r="K1539" t="s">
        <v>204</v>
      </c>
      <c r="L1539" t="s">
        <v>204</v>
      </c>
      <c r="M1539" t="s">
        <v>204</v>
      </c>
      <c r="N1539" t="s">
        <v>204</v>
      </c>
      <c r="O1539" t="s">
        <v>204</v>
      </c>
      <c r="P1539" t="s">
        <v>204</v>
      </c>
      <c r="Q1539" s="80" t="s">
        <v>204</v>
      </c>
      <c r="R1539" s="79"/>
      <c r="T1539" t="s">
        <v>204</v>
      </c>
      <c r="U1539" t="s">
        <v>204</v>
      </c>
      <c r="V1539" t="s">
        <v>204</v>
      </c>
    </row>
    <row r="1540" spans="2:22">
      <c r="B1540" t="s">
        <v>204</v>
      </c>
      <c r="C1540" s="79" t="s">
        <v>204</v>
      </c>
      <c r="E1540" t="s">
        <v>204</v>
      </c>
      <c r="F1540" t="s">
        <v>204</v>
      </c>
      <c r="G1540" t="s">
        <v>204</v>
      </c>
      <c r="H1540" t="s">
        <v>204</v>
      </c>
      <c r="I1540" t="s">
        <v>204</v>
      </c>
      <c r="J1540" t="s">
        <v>204</v>
      </c>
      <c r="K1540" t="s">
        <v>204</v>
      </c>
      <c r="L1540" t="s">
        <v>204</v>
      </c>
      <c r="M1540" t="s">
        <v>204</v>
      </c>
      <c r="N1540" t="s">
        <v>204</v>
      </c>
      <c r="O1540" t="s">
        <v>204</v>
      </c>
      <c r="P1540" t="s">
        <v>204</v>
      </c>
      <c r="Q1540" s="80" t="s">
        <v>204</v>
      </c>
      <c r="R1540" s="79"/>
      <c r="T1540" t="s">
        <v>204</v>
      </c>
      <c r="U1540" t="s">
        <v>204</v>
      </c>
      <c r="V1540" t="s">
        <v>204</v>
      </c>
    </row>
    <row r="1541" spans="2:22">
      <c r="B1541" t="s">
        <v>204</v>
      </c>
      <c r="C1541" s="79" t="s">
        <v>204</v>
      </c>
      <c r="E1541" t="s">
        <v>204</v>
      </c>
      <c r="F1541" t="s">
        <v>204</v>
      </c>
      <c r="G1541" t="s">
        <v>204</v>
      </c>
      <c r="H1541" t="s">
        <v>204</v>
      </c>
      <c r="I1541" t="s">
        <v>204</v>
      </c>
      <c r="J1541" t="s">
        <v>204</v>
      </c>
      <c r="K1541" t="s">
        <v>204</v>
      </c>
      <c r="L1541" t="s">
        <v>204</v>
      </c>
      <c r="M1541" t="s">
        <v>204</v>
      </c>
      <c r="N1541" t="s">
        <v>204</v>
      </c>
      <c r="O1541" t="s">
        <v>204</v>
      </c>
      <c r="P1541" t="s">
        <v>204</v>
      </c>
      <c r="Q1541" s="80" t="s">
        <v>204</v>
      </c>
      <c r="R1541" s="79"/>
      <c r="T1541" t="s">
        <v>204</v>
      </c>
      <c r="U1541" t="s">
        <v>204</v>
      </c>
      <c r="V1541" t="s">
        <v>204</v>
      </c>
    </row>
    <row r="1542" spans="2:22">
      <c r="B1542" t="s">
        <v>204</v>
      </c>
      <c r="C1542" s="79" t="s">
        <v>204</v>
      </c>
      <c r="E1542" t="s">
        <v>204</v>
      </c>
      <c r="F1542" t="s">
        <v>204</v>
      </c>
      <c r="G1542" t="s">
        <v>204</v>
      </c>
      <c r="H1542" t="s">
        <v>204</v>
      </c>
      <c r="I1542" t="s">
        <v>204</v>
      </c>
      <c r="J1542" t="s">
        <v>204</v>
      </c>
      <c r="K1542" t="s">
        <v>204</v>
      </c>
      <c r="L1542" t="s">
        <v>204</v>
      </c>
      <c r="M1542" t="s">
        <v>204</v>
      </c>
      <c r="N1542" t="s">
        <v>204</v>
      </c>
      <c r="O1542" t="s">
        <v>204</v>
      </c>
      <c r="P1542" t="s">
        <v>204</v>
      </c>
      <c r="Q1542" s="80" t="s">
        <v>204</v>
      </c>
      <c r="R1542" s="79"/>
      <c r="T1542" t="s">
        <v>204</v>
      </c>
      <c r="U1542" t="s">
        <v>204</v>
      </c>
      <c r="V1542" t="s">
        <v>204</v>
      </c>
    </row>
    <row r="1543" spans="2:22">
      <c r="B1543" t="s">
        <v>204</v>
      </c>
      <c r="C1543" s="79" t="s">
        <v>204</v>
      </c>
      <c r="E1543" t="s">
        <v>204</v>
      </c>
      <c r="F1543" t="s">
        <v>204</v>
      </c>
      <c r="G1543" t="s">
        <v>204</v>
      </c>
      <c r="H1543" t="s">
        <v>204</v>
      </c>
      <c r="I1543" t="s">
        <v>204</v>
      </c>
      <c r="J1543" t="s">
        <v>204</v>
      </c>
      <c r="K1543" t="s">
        <v>204</v>
      </c>
      <c r="L1543" t="s">
        <v>204</v>
      </c>
      <c r="M1543" t="s">
        <v>204</v>
      </c>
      <c r="N1543" t="s">
        <v>204</v>
      </c>
      <c r="O1543" t="s">
        <v>204</v>
      </c>
      <c r="P1543" t="s">
        <v>204</v>
      </c>
      <c r="Q1543" s="80" t="s">
        <v>204</v>
      </c>
      <c r="R1543" s="79"/>
      <c r="T1543" t="s">
        <v>204</v>
      </c>
      <c r="U1543" t="s">
        <v>204</v>
      </c>
      <c r="V1543" t="s">
        <v>204</v>
      </c>
    </row>
    <row r="1544" spans="2:22">
      <c r="B1544" t="s">
        <v>204</v>
      </c>
      <c r="C1544" s="79" t="s">
        <v>204</v>
      </c>
      <c r="E1544" t="s">
        <v>204</v>
      </c>
      <c r="F1544" t="s">
        <v>204</v>
      </c>
      <c r="G1544" t="s">
        <v>204</v>
      </c>
      <c r="H1544" t="s">
        <v>204</v>
      </c>
      <c r="I1544" t="s">
        <v>204</v>
      </c>
      <c r="J1544" t="s">
        <v>204</v>
      </c>
      <c r="K1544" t="s">
        <v>204</v>
      </c>
      <c r="L1544" t="s">
        <v>204</v>
      </c>
      <c r="M1544" t="s">
        <v>204</v>
      </c>
      <c r="N1544" t="s">
        <v>204</v>
      </c>
      <c r="O1544" t="s">
        <v>204</v>
      </c>
      <c r="P1544" t="s">
        <v>204</v>
      </c>
      <c r="Q1544" s="80" t="s">
        <v>204</v>
      </c>
      <c r="R1544" s="79"/>
      <c r="T1544" t="s">
        <v>204</v>
      </c>
      <c r="U1544" t="s">
        <v>204</v>
      </c>
      <c r="V1544" t="s">
        <v>204</v>
      </c>
    </row>
    <row r="1545" spans="2:22">
      <c r="B1545" t="s">
        <v>204</v>
      </c>
      <c r="C1545" s="79" t="s">
        <v>204</v>
      </c>
      <c r="E1545" t="s">
        <v>204</v>
      </c>
      <c r="F1545" t="s">
        <v>204</v>
      </c>
      <c r="G1545" t="s">
        <v>204</v>
      </c>
      <c r="H1545" t="s">
        <v>204</v>
      </c>
      <c r="I1545" t="s">
        <v>204</v>
      </c>
      <c r="J1545" t="s">
        <v>204</v>
      </c>
      <c r="K1545" t="s">
        <v>204</v>
      </c>
      <c r="L1545" t="s">
        <v>204</v>
      </c>
      <c r="M1545" t="s">
        <v>204</v>
      </c>
      <c r="N1545" t="s">
        <v>204</v>
      </c>
      <c r="O1545" t="s">
        <v>204</v>
      </c>
      <c r="P1545" t="s">
        <v>204</v>
      </c>
      <c r="Q1545" s="80" t="s">
        <v>204</v>
      </c>
      <c r="R1545" s="79"/>
      <c r="T1545" t="s">
        <v>204</v>
      </c>
      <c r="U1545" t="s">
        <v>204</v>
      </c>
      <c r="V1545" t="s">
        <v>204</v>
      </c>
    </row>
    <row r="1546" spans="2:22">
      <c r="B1546" t="s">
        <v>204</v>
      </c>
      <c r="C1546" s="79" t="s">
        <v>204</v>
      </c>
      <c r="E1546" t="s">
        <v>204</v>
      </c>
      <c r="F1546" t="s">
        <v>204</v>
      </c>
      <c r="G1546" t="s">
        <v>204</v>
      </c>
      <c r="H1546" t="s">
        <v>204</v>
      </c>
      <c r="I1546" t="s">
        <v>204</v>
      </c>
      <c r="J1546" t="s">
        <v>204</v>
      </c>
      <c r="K1546" t="s">
        <v>204</v>
      </c>
      <c r="L1546" t="s">
        <v>204</v>
      </c>
      <c r="M1546" t="s">
        <v>204</v>
      </c>
      <c r="N1546" t="s">
        <v>204</v>
      </c>
      <c r="O1546" t="s">
        <v>204</v>
      </c>
      <c r="P1546" t="s">
        <v>204</v>
      </c>
      <c r="Q1546" s="80" t="s">
        <v>204</v>
      </c>
      <c r="R1546" s="79"/>
      <c r="T1546" t="s">
        <v>204</v>
      </c>
      <c r="U1546" t="s">
        <v>204</v>
      </c>
      <c r="V1546" t="s">
        <v>204</v>
      </c>
    </row>
    <row r="1547" spans="2:22">
      <c r="B1547" t="s">
        <v>204</v>
      </c>
      <c r="C1547" s="79" t="s">
        <v>204</v>
      </c>
      <c r="E1547" t="s">
        <v>204</v>
      </c>
      <c r="F1547" t="s">
        <v>204</v>
      </c>
      <c r="G1547" t="s">
        <v>204</v>
      </c>
      <c r="H1547" t="s">
        <v>204</v>
      </c>
      <c r="I1547" t="s">
        <v>204</v>
      </c>
      <c r="J1547" t="s">
        <v>204</v>
      </c>
      <c r="K1547" t="s">
        <v>204</v>
      </c>
      <c r="L1547" t="s">
        <v>204</v>
      </c>
      <c r="M1547" t="s">
        <v>204</v>
      </c>
      <c r="N1547" t="s">
        <v>204</v>
      </c>
      <c r="O1547" t="s">
        <v>204</v>
      </c>
      <c r="P1547" t="s">
        <v>204</v>
      </c>
      <c r="Q1547" s="80" t="s">
        <v>204</v>
      </c>
      <c r="R1547" s="79"/>
      <c r="T1547" t="s">
        <v>204</v>
      </c>
      <c r="U1547" t="s">
        <v>204</v>
      </c>
      <c r="V1547" t="s">
        <v>204</v>
      </c>
    </row>
    <row r="1548" spans="2:22">
      <c r="B1548" t="s">
        <v>204</v>
      </c>
      <c r="C1548" s="79" t="s">
        <v>204</v>
      </c>
      <c r="E1548" t="s">
        <v>204</v>
      </c>
      <c r="F1548" t="s">
        <v>204</v>
      </c>
      <c r="G1548" t="s">
        <v>204</v>
      </c>
      <c r="H1548" t="s">
        <v>204</v>
      </c>
      <c r="I1548" t="s">
        <v>204</v>
      </c>
      <c r="J1548" t="s">
        <v>204</v>
      </c>
      <c r="K1548" t="s">
        <v>204</v>
      </c>
      <c r="L1548" t="s">
        <v>204</v>
      </c>
      <c r="M1548" t="s">
        <v>204</v>
      </c>
      <c r="N1548" t="s">
        <v>204</v>
      </c>
      <c r="O1548" t="s">
        <v>204</v>
      </c>
      <c r="P1548" t="s">
        <v>204</v>
      </c>
      <c r="Q1548" s="80" t="s">
        <v>204</v>
      </c>
      <c r="R1548" s="79"/>
      <c r="T1548" t="s">
        <v>204</v>
      </c>
      <c r="U1548" t="s">
        <v>204</v>
      </c>
      <c r="V1548" t="s">
        <v>204</v>
      </c>
    </row>
    <row r="1549" spans="2:22">
      <c r="B1549" t="s">
        <v>204</v>
      </c>
      <c r="C1549" s="79" t="s">
        <v>204</v>
      </c>
      <c r="E1549" t="s">
        <v>204</v>
      </c>
      <c r="F1549" t="s">
        <v>204</v>
      </c>
      <c r="G1549" t="s">
        <v>204</v>
      </c>
      <c r="H1549" t="s">
        <v>204</v>
      </c>
      <c r="I1549" t="s">
        <v>204</v>
      </c>
      <c r="J1549" t="s">
        <v>204</v>
      </c>
      <c r="K1549" t="s">
        <v>204</v>
      </c>
      <c r="L1549" t="s">
        <v>204</v>
      </c>
      <c r="M1549" t="s">
        <v>204</v>
      </c>
      <c r="N1549" t="s">
        <v>204</v>
      </c>
      <c r="O1549" t="s">
        <v>204</v>
      </c>
      <c r="P1549" t="s">
        <v>204</v>
      </c>
      <c r="Q1549" s="80" t="s">
        <v>204</v>
      </c>
      <c r="R1549" s="79"/>
      <c r="T1549" t="s">
        <v>204</v>
      </c>
      <c r="U1549" t="s">
        <v>204</v>
      </c>
      <c r="V1549" t="s">
        <v>204</v>
      </c>
    </row>
    <row r="1550" spans="2:22">
      <c r="B1550" t="s">
        <v>204</v>
      </c>
      <c r="C1550" s="79" t="s">
        <v>204</v>
      </c>
      <c r="E1550" t="s">
        <v>204</v>
      </c>
      <c r="F1550" t="s">
        <v>204</v>
      </c>
      <c r="G1550" t="s">
        <v>204</v>
      </c>
      <c r="H1550" t="s">
        <v>204</v>
      </c>
      <c r="I1550" t="s">
        <v>204</v>
      </c>
      <c r="J1550" t="s">
        <v>204</v>
      </c>
      <c r="K1550" t="s">
        <v>204</v>
      </c>
      <c r="L1550" t="s">
        <v>204</v>
      </c>
      <c r="M1550" t="s">
        <v>204</v>
      </c>
      <c r="N1550" t="s">
        <v>204</v>
      </c>
      <c r="O1550" t="s">
        <v>204</v>
      </c>
      <c r="P1550" t="s">
        <v>204</v>
      </c>
      <c r="Q1550" s="80" t="s">
        <v>204</v>
      </c>
      <c r="R1550" s="79"/>
      <c r="T1550" t="s">
        <v>204</v>
      </c>
      <c r="U1550" t="s">
        <v>204</v>
      </c>
      <c r="V1550" t="s">
        <v>204</v>
      </c>
    </row>
    <row r="1551" spans="2:22">
      <c r="B1551" t="s">
        <v>204</v>
      </c>
      <c r="C1551" s="79" t="s">
        <v>204</v>
      </c>
      <c r="E1551" t="s">
        <v>204</v>
      </c>
      <c r="F1551" t="s">
        <v>204</v>
      </c>
      <c r="G1551" t="s">
        <v>204</v>
      </c>
      <c r="H1551" t="s">
        <v>204</v>
      </c>
      <c r="I1551" t="s">
        <v>204</v>
      </c>
      <c r="J1551" t="s">
        <v>204</v>
      </c>
      <c r="K1551" t="s">
        <v>204</v>
      </c>
      <c r="L1551" t="s">
        <v>204</v>
      </c>
      <c r="M1551" t="s">
        <v>204</v>
      </c>
      <c r="N1551" t="s">
        <v>204</v>
      </c>
      <c r="O1551" t="s">
        <v>204</v>
      </c>
      <c r="P1551" t="s">
        <v>204</v>
      </c>
      <c r="Q1551" s="80" t="s">
        <v>204</v>
      </c>
      <c r="R1551" s="79"/>
      <c r="T1551" t="s">
        <v>204</v>
      </c>
      <c r="U1551" t="s">
        <v>204</v>
      </c>
      <c r="V1551" t="s">
        <v>204</v>
      </c>
    </row>
    <row r="1552" spans="2:22">
      <c r="B1552" t="s">
        <v>204</v>
      </c>
      <c r="C1552" s="79" t="s">
        <v>204</v>
      </c>
      <c r="E1552" t="s">
        <v>204</v>
      </c>
      <c r="F1552" t="s">
        <v>204</v>
      </c>
      <c r="G1552" t="s">
        <v>204</v>
      </c>
      <c r="H1552" t="s">
        <v>204</v>
      </c>
      <c r="I1552" t="s">
        <v>204</v>
      </c>
      <c r="J1552" t="s">
        <v>204</v>
      </c>
      <c r="K1552" t="s">
        <v>204</v>
      </c>
      <c r="L1552" t="s">
        <v>204</v>
      </c>
      <c r="M1552" t="s">
        <v>204</v>
      </c>
      <c r="N1552" t="s">
        <v>204</v>
      </c>
      <c r="O1552" t="s">
        <v>204</v>
      </c>
      <c r="P1552" t="s">
        <v>204</v>
      </c>
      <c r="Q1552" s="80" t="s">
        <v>204</v>
      </c>
      <c r="R1552" s="79"/>
      <c r="T1552" t="s">
        <v>204</v>
      </c>
      <c r="U1552" t="s">
        <v>204</v>
      </c>
      <c r="V1552" t="s">
        <v>204</v>
      </c>
    </row>
    <row r="1553" spans="2:22">
      <c r="B1553" t="s">
        <v>204</v>
      </c>
      <c r="C1553" s="79" t="s">
        <v>204</v>
      </c>
      <c r="E1553" t="s">
        <v>204</v>
      </c>
      <c r="F1553" t="s">
        <v>204</v>
      </c>
      <c r="G1553" t="s">
        <v>204</v>
      </c>
      <c r="H1553" t="s">
        <v>204</v>
      </c>
      <c r="I1553" t="s">
        <v>204</v>
      </c>
      <c r="J1553" t="s">
        <v>204</v>
      </c>
      <c r="K1553" t="s">
        <v>204</v>
      </c>
      <c r="L1553" t="s">
        <v>204</v>
      </c>
      <c r="M1553" t="s">
        <v>204</v>
      </c>
      <c r="N1553" t="s">
        <v>204</v>
      </c>
      <c r="O1553" t="s">
        <v>204</v>
      </c>
      <c r="P1553" t="s">
        <v>204</v>
      </c>
      <c r="Q1553" s="80" t="s">
        <v>204</v>
      </c>
      <c r="R1553" s="79"/>
      <c r="T1553" t="s">
        <v>204</v>
      </c>
      <c r="U1553" t="s">
        <v>204</v>
      </c>
      <c r="V1553" t="s">
        <v>204</v>
      </c>
    </row>
    <row r="1554" spans="2:22">
      <c r="B1554" t="s">
        <v>204</v>
      </c>
      <c r="C1554" s="79" t="s">
        <v>204</v>
      </c>
      <c r="E1554" t="s">
        <v>204</v>
      </c>
      <c r="F1554" t="s">
        <v>204</v>
      </c>
      <c r="G1554" t="s">
        <v>204</v>
      </c>
      <c r="H1554" t="s">
        <v>204</v>
      </c>
      <c r="I1554" t="s">
        <v>204</v>
      </c>
      <c r="J1554" t="s">
        <v>204</v>
      </c>
      <c r="K1554" t="s">
        <v>204</v>
      </c>
      <c r="L1554" t="s">
        <v>204</v>
      </c>
      <c r="M1554" t="s">
        <v>204</v>
      </c>
      <c r="N1554" t="s">
        <v>204</v>
      </c>
      <c r="O1554" t="s">
        <v>204</v>
      </c>
      <c r="P1554" t="s">
        <v>204</v>
      </c>
      <c r="Q1554" s="80" t="s">
        <v>204</v>
      </c>
      <c r="R1554" s="79"/>
      <c r="T1554" t="s">
        <v>204</v>
      </c>
      <c r="U1554" t="s">
        <v>204</v>
      </c>
      <c r="V1554" t="s">
        <v>204</v>
      </c>
    </row>
    <row r="1555" spans="2:22">
      <c r="B1555" t="s">
        <v>204</v>
      </c>
      <c r="C1555" s="79" t="s">
        <v>204</v>
      </c>
      <c r="E1555" t="s">
        <v>204</v>
      </c>
      <c r="F1555" t="s">
        <v>204</v>
      </c>
      <c r="G1555" t="s">
        <v>204</v>
      </c>
      <c r="H1555" t="s">
        <v>204</v>
      </c>
      <c r="I1555" t="s">
        <v>204</v>
      </c>
      <c r="J1555" t="s">
        <v>204</v>
      </c>
      <c r="K1555" t="s">
        <v>204</v>
      </c>
      <c r="L1555" t="s">
        <v>204</v>
      </c>
      <c r="M1555" t="s">
        <v>204</v>
      </c>
      <c r="N1555" t="s">
        <v>204</v>
      </c>
      <c r="O1555" t="s">
        <v>204</v>
      </c>
      <c r="P1555" t="s">
        <v>204</v>
      </c>
      <c r="Q1555" s="80" t="s">
        <v>204</v>
      </c>
      <c r="R1555" s="79"/>
      <c r="T1555" t="s">
        <v>204</v>
      </c>
      <c r="U1555" t="s">
        <v>204</v>
      </c>
      <c r="V1555" t="s">
        <v>204</v>
      </c>
    </row>
    <row r="1556" spans="2:22">
      <c r="B1556" t="s">
        <v>204</v>
      </c>
      <c r="C1556" s="79" t="s">
        <v>204</v>
      </c>
      <c r="E1556" t="s">
        <v>204</v>
      </c>
      <c r="F1556" t="s">
        <v>204</v>
      </c>
      <c r="G1556" t="s">
        <v>204</v>
      </c>
      <c r="H1556" t="s">
        <v>204</v>
      </c>
      <c r="I1556" t="s">
        <v>204</v>
      </c>
      <c r="J1556" t="s">
        <v>204</v>
      </c>
      <c r="K1556" t="s">
        <v>204</v>
      </c>
      <c r="L1556" t="s">
        <v>204</v>
      </c>
      <c r="M1556" t="s">
        <v>204</v>
      </c>
      <c r="N1556" t="s">
        <v>204</v>
      </c>
      <c r="O1556" t="s">
        <v>204</v>
      </c>
      <c r="P1556" t="s">
        <v>204</v>
      </c>
      <c r="Q1556" s="80" t="s">
        <v>204</v>
      </c>
      <c r="R1556" s="79"/>
      <c r="T1556" t="s">
        <v>204</v>
      </c>
      <c r="U1556" t="s">
        <v>204</v>
      </c>
      <c r="V1556" t="s">
        <v>204</v>
      </c>
    </row>
    <row r="1557" spans="2:22">
      <c r="B1557" t="s">
        <v>204</v>
      </c>
      <c r="C1557" s="79" t="s">
        <v>204</v>
      </c>
      <c r="E1557" t="s">
        <v>204</v>
      </c>
      <c r="F1557" t="s">
        <v>204</v>
      </c>
      <c r="G1557" t="s">
        <v>204</v>
      </c>
      <c r="H1557" t="s">
        <v>204</v>
      </c>
      <c r="I1557" t="s">
        <v>204</v>
      </c>
      <c r="J1557" t="s">
        <v>204</v>
      </c>
      <c r="K1557" t="s">
        <v>204</v>
      </c>
      <c r="L1557" t="s">
        <v>204</v>
      </c>
      <c r="M1557" t="s">
        <v>204</v>
      </c>
      <c r="N1557" t="s">
        <v>204</v>
      </c>
      <c r="O1557" t="s">
        <v>204</v>
      </c>
      <c r="P1557" t="s">
        <v>204</v>
      </c>
      <c r="Q1557" s="80" t="s">
        <v>204</v>
      </c>
      <c r="R1557" s="79"/>
      <c r="T1557" t="s">
        <v>204</v>
      </c>
      <c r="U1557" t="s">
        <v>204</v>
      </c>
      <c r="V1557" t="s">
        <v>204</v>
      </c>
    </row>
    <row r="1558" spans="2:22">
      <c r="B1558" t="s">
        <v>204</v>
      </c>
      <c r="C1558" s="79" t="s">
        <v>204</v>
      </c>
      <c r="E1558" t="s">
        <v>204</v>
      </c>
      <c r="F1558" t="s">
        <v>204</v>
      </c>
      <c r="G1558" t="s">
        <v>204</v>
      </c>
      <c r="H1558" t="s">
        <v>204</v>
      </c>
      <c r="I1558" t="s">
        <v>204</v>
      </c>
      <c r="J1558" t="s">
        <v>204</v>
      </c>
      <c r="K1558" t="s">
        <v>204</v>
      </c>
      <c r="L1558" t="s">
        <v>204</v>
      </c>
      <c r="M1558" t="s">
        <v>204</v>
      </c>
      <c r="N1558" t="s">
        <v>204</v>
      </c>
      <c r="O1558" t="s">
        <v>204</v>
      </c>
      <c r="P1558" t="s">
        <v>204</v>
      </c>
      <c r="Q1558" s="80" t="s">
        <v>204</v>
      </c>
      <c r="R1558" s="79"/>
      <c r="T1558" t="s">
        <v>204</v>
      </c>
      <c r="U1558" t="s">
        <v>204</v>
      </c>
      <c r="V1558" t="s">
        <v>204</v>
      </c>
    </row>
    <row r="1559" spans="2:22">
      <c r="B1559" t="s">
        <v>204</v>
      </c>
      <c r="C1559" s="79" t="s">
        <v>204</v>
      </c>
      <c r="E1559" t="s">
        <v>204</v>
      </c>
      <c r="F1559" t="s">
        <v>204</v>
      </c>
      <c r="G1559" t="s">
        <v>204</v>
      </c>
      <c r="H1559" t="s">
        <v>204</v>
      </c>
      <c r="I1559" t="s">
        <v>204</v>
      </c>
      <c r="J1559" t="s">
        <v>204</v>
      </c>
      <c r="K1559" t="s">
        <v>204</v>
      </c>
      <c r="L1559" t="s">
        <v>204</v>
      </c>
      <c r="M1559" t="s">
        <v>204</v>
      </c>
      <c r="N1559" t="s">
        <v>204</v>
      </c>
      <c r="O1559" t="s">
        <v>204</v>
      </c>
      <c r="P1559" t="s">
        <v>204</v>
      </c>
      <c r="Q1559" s="80" t="s">
        <v>204</v>
      </c>
      <c r="R1559" s="79"/>
      <c r="T1559" t="s">
        <v>204</v>
      </c>
      <c r="U1559" t="s">
        <v>204</v>
      </c>
      <c r="V1559" t="s">
        <v>204</v>
      </c>
    </row>
    <row r="1560" spans="2:22">
      <c r="B1560" t="s">
        <v>204</v>
      </c>
      <c r="C1560" s="79" t="s">
        <v>204</v>
      </c>
      <c r="E1560" t="s">
        <v>204</v>
      </c>
      <c r="F1560" t="s">
        <v>204</v>
      </c>
      <c r="G1560" t="s">
        <v>204</v>
      </c>
      <c r="H1560" t="s">
        <v>204</v>
      </c>
      <c r="I1560" t="s">
        <v>204</v>
      </c>
      <c r="J1560" t="s">
        <v>204</v>
      </c>
      <c r="K1560" t="s">
        <v>204</v>
      </c>
      <c r="L1560" t="s">
        <v>204</v>
      </c>
      <c r="M1560" t="s">
        <v>204</v>
      </c>
      <c r="N1560" t="s">
        <v>204</v>
      </c>
      <c r="O1560" t="s">
        <v>204</v>
      </c>
      <c r="P1560" t="s">
        <v>204</v>
      </c>
      <c r="Q1560" s="80" t="s">
        <v>204</v>
      </c>
      <c r="R1560" s="79"/>
      <c r="T1560" t="s">
        <v>204</v>
      </c>
      <c r="U1560" t="s">
        <v>204</v>
      </c>
      <c r="V1560" t="s">
        <v>204</v>
      </c>
    </row>
    <row r="1561" spans="2:22">
      <c r="B1561" t="s">
        <v>204</v>
      </c>
      <c r="C1561" s="79" t="s">
        <v>204</v>
      </c>
      <c r="E1561" t="s">
        <v>204</v>
      </c>
      <c r="F1561" t="s">
        <v>204</v>
      </c>
      <c r="G1561" t="s">
        <v>204</v>
      </c>
      <c r="H1561" t="s">
        <v>204</v>
      </c>
      <c r="I1561" t="s">
        <v>204</v>
      </c>
      <c r="J1561" t="s">
        <v>204</v>
      </c>
      <c r="K1561" t="s">
        <v>204</v>
      </c>
      <c r="L1561" t="s">
        <v>204</v>
      </c>
      <c r="M1561" t="s">
        <v>204</v>
      </c>
      <c r="N1561" t="s">
        <v>204</v>
      </c>
      <c r="O1561" t="s">
        <v>204</v>
      </c>
      <c r="P1561" t="s">
        <v>204</v>
      </c>
      <c r="Q1561" s="80" t="s">
        <v>204</v>
      </c>
      <c r="R1561" s="79"/>
      <c r="T1561" t="s">
        <v>204</v>
      </c>
      <c r="U1561" t="s">
        <v>204</v>
      </c>
      <c r="V1561" t="s">
        <v>204</v>
      </c>
    </row>
    <row r="1562" spans="2:22">
      <c r="B1562" t="s">
        <v>204</v>
      </c>
      <c r="C1562" s="79" t="s">
        <v>204</v>
      </c>
      <c r="E1562" t="s">
        <v>204</v>
      </c>
      <c r="F1562" t="s">
        <v>204</v>
      </c>
      <c r="G1562" t="s">
        <v>204</v>
      </c>
      <c r="H1562" t="s">
        <v>204</v>
      </c>
      <c r="I1562" t="s">
        <v>204</v>
      </c>
      <c r="J1562" t="s">
        <v>204</v>
      </c>
      <c r="K1562" t="s">
        <v>204</v>
      </c>
      <c r="L1562" t="s">
        <v>204</v>
      </c>
      <c r="M1562" t="s">
        <v>204</v>
      </c>
      <c r="N1562" t="s">
        <v>204</v>
      </c>
      <c r="O1562" t="s">
        <v>204</v>
      </c>
      <c r="P1562" t="s">
        <v>204</v>
      </c>
      <c r="Q1562" s="80" t="s">
        <v>204</v>
      </c>
      <c r="R1562" s="79"/>
      <c r="T1562" t="s">
        <v>204</v>
      </c>
      <c r="U1562" t="s">
        <v>204</v>
      </c>
      <c r="V1562" t="s">
        <v>204</v>
      </c>
    </row>
    <row r="1563" spans="2:22">
      <c r="B1563" t="s">
        <v>204</v>
      </c>
      <c r="C1563" s="79" t="s">
        <v>204</v>
      </c>
      <c r="E1563" t="s">
        <v>204</v>
      </c>
      <c r="F1563" t="s">
        <v>204</v>
      </c>
      <c r="G1563" t="s">
        <v>204</v>
      </c>
      <c r="H1563" t="s">
        <v>204</v>
      </c>
      <c r="I1563" t="s">
        <v>204</v>
      </c>
      <c r="J1563" t="s">
        <v>204</v>
      </c>
      <c r="K1563" t="s">
        <v>204</v>
      </c>
      <c r="L1563" t="s">
        <v>204</v>
      </c>
      <c r="M1563" t="s">
        <v>204</v>
      </c>
      <c r="N1563" t="s">
        <v>204</v>
      </c>
      <c r="O1563" t="s">
        <v>204</v>
      </c>
      <c r="P1563" t="s">
        <v>204</v>
      </c>
      <c r="Q1563" s="80" t="s">
        <v>204</v>
      </c>
      <c r="R1563" s="79"/>
      <c r="T1563" t="s">
        <v>204</v>
      </c>
      <c r="U1563" t="s">
        <v>204</v>
      </c>
      <c r="V1563" t="s">
        <v>204</v>
      </c>
    </row>
    <row r="1564" spans="2:22">
      <c r="B1564" t="s">
        <v>204</v>
      </c>
      <c r="C1564" s="79" t="s">
        <v>204</v>
      </c>
      <c r="E1564" t="s">
        <v>204</v>
      </c>
      <c r="F1564" t="s">
        <v>204</v>
      </c>
      <c r="G1564" t="s">
        <v>204</v>
      </c>
      <c r="H1564" t="s">
        <v>204</v>
      </c>
      <c r="I1564" t="s">
        <v>204</v>
      </c>
      <c r="J1564" t="s">
        <v>204</v>
      </c>
      <c r="K1564" t="s">
        <v>204</v>
      </c>
      <c r="L1564" t="s">
        <v>204</v>
      </c>
      <c r="M1564" t="s">
        <v>204</v>
      </c>
      <c r="N1564" t="s">
        <v>204</v>
      </c>
      <c r="O1564" t="s">
        <v>204</v>
      </c>
      <c r="P1564" t="s">
        <v>204</v>
      </c>
      <c r="Q1564" s="80" t="s">
        <v>204</v>
      </c>
      <c r="R1564" s="79"/>
      <c r="T1564" t="s">
        <v>204</v>
      </c>
      <c r="U1564" t="s">
        <v>204</v>
      </c>
      <c r="V1564" t="s">
        <v>204</v>
      </c>
    </row>
    <row r="1565" spans="2:22">
      <c r="B1565" t="s">
        <v>204</v>
      </c>
      <c r="C1565" s="79" t="s">
        <v>204</v>
      </c>
      <c r="E1565" t="s">
        <v>204</v>
      </c>
      <c r="F1565" t="s">
        <v>204</v>
      </c>
      <c r="G1565" t="s">
        <v>204</v>
      </c>
      <c r="H1565" t="s">
        <v>204</v>
      </c>
      <c r="I1565" t="s">
        <v>204</v>
      </c>
      <c r="J1565" t="s">
        <v>204</v>
      </c>
      <c r="K1565" t="s">
        <v>204</v>
      </c>
      <c r="L1565" t="s">
        <v>204</v>
      </c>
      <c r="M1565" t="s">
        <v>204</v>
      </c>
      <c r="N1565" t="s">
        <v>204</v>
      </c>
      <c r="O1565" t="s">
        <v>204</v>
      </c>
      <c r="P1565" t="s">
        <v>204</v>
      </c>
      <c r="Q1565" s="80" t="s">
        <v>204</v>
      </c>
      <c r="R1565" s="79"/>
      <c r="T1565" t="s">
        <v>204</v>
      </c>
      <c r="U1565" t="s">
        <v>204</v>
      </c>
      <c r="V1565" t="s">
        <v>204</v>
      </c>
    </row>
    <row r="1566" spans="2:22">
      <c r="B1566" t="s">
        <v>204</v>
      </c>
      <c r="C1566" s="79" t="s">
        <v>204</v>
      </c>
      <c r="E1566" t="s">
        <v>204</v>
      </c>
      <c r="F1566" t="s">
        <v>204</v>
      </c>
      <c r="G1566" t="s">
        <v>204</v>
      </c>
      <c r="H1566" t="s">
        <v>204</v>
      </c>
      <c r="I1566" t="s">
        <v>204</v>
      </c>
      <c r="J1566" t="s">
        <v>204</v>
      </c>
      <c r="K1566" t="s">
        <v>204</v>
      </c>
      <c r="L1566" t="s">
        <v>204</v>
      </c>
      <c r="M1566" t="s">
        <v>204</v>
      </c>
      <c r="N1566" t="s">
        <v>204</v>
      </c>
      <c r="O1566" t="s">
        <v>204</v>
      </c>
      <c r="P1566" t="s">
        <v>204</v>
      </c>
      <c r="Q1566" s="80" t="s">
        <v>204</v>
      </c>
      <c r="R1566" s="79"/>
      <c r="T1566" t="s">
        <v>204</v>
      </c>
      <c r="U1566" t="s">
        <v>204</v>
      </c>
      <c r="V1566" t="s">
        <v>204</v>
      </c>
    </row>
    <row r="1567" spans="2:22">
      <c r="B1567" t="s">
        <v>204</v>
      </c>
      <c r="C1567" s="79" t="s">
        <v>204</v>
      </c>
      <c r="E1567" t="s">
        <v>204</v>
      </c>
      <c r="F1567" t="s">
        <v>204</v>
      </c>
      <c r="G1567" t="s">
        <v>204</v>
      </c>
      <c r="H1567" t="s">
        <v>204</v>
      </c>
      <c r="I1567" t="s">
        <v>204</v>
      </c>
      <c r="J1567" t="s">
        <v>204</v>
      </c>
      <c r="K1567" t="s">
        <v>204</v>
      </c>
      <c r="L1567" t="s">
        <v>204</v>
      </c>
      <c r="M1567" t="s">
        <v>204</v>
      </c>
      <c r="N1567" t="s">
        <v>204</v>
      </c>
      <c r="O1567" t="s">
        <v>204</v>
      </c>
      <c r="P1567" t="s">
        <v>204</v>
      </c>
      <c r="Q1567" s="80" t="s">
        <v>204</v>
      </c>
      <c r="R1567" s="79"/>
      <c r="T1567" t="s">
        <v>204</v>
      </c>
      <c r="U1567" t="s">
        <v>204</v>
      </c>
      <c r="V1567" t="s">
        <v>204</v>
      </c>
    </row>
    <row r="1568" spans="2:22">
      <c r="B1568" t="s">
        <v>204</v>
      </c>
      <c r="C1568" s="79" t="s">
        <v>204</v>
      </c>
      <c r="E1568" t="s">
        <v>204</v>
      </c>
      <c r="F1568" t="s">
        <v>204</v>
      </c>
      <c r="G1568" t="s">
        <v>204</v>
      </c>
      <c r="H1568" t="s">
        <v>204</v>
      </c>
      <c r="I1568" t="s">
        <v>204</v>
      </c>
      <c r="J1568" t="s">
        <v>204</v>
      </c>
      <c r="K1568" t="s">
        <v>204</v>
      </c>
      <c r="L1568" t="s">
        <v>204</v>
      </c>
      <c r="M1568" t="s">
        <v>204</v>
      </c>
      <c r="N1568" t="s">
        <v>204</v>
      </c>
      <c r="O1568" t="s">
        <v>204</v>
      </c>
      <c r="P1568" t="s">
        <v>204</v>
      </c>
      <c r="Q1568" s="80" t="s">
        <v>204</v>
      </c>
      <c r="R1568" s="79"/>
      <c r="T1568" t="s">
        <v>204</v>
      </c>
      <c r="U1568" t="s">
        <v>204</v>
      </c>
      <c r="V1568" t="s">
        <v>204</v>
      </c>
    </row>
    <row r="1569" spans="2:22">
      <c r="B1569" t="s">
        <v>204</v>
      </c>
      <c r="C1569" s="79" t="s">
        <v>204</v>
      </c>
      <c r="E1569" t="s">
        <v>204</v>
      </c>
      <c r="F1569" t="s">
        <v>204</v>
      </c>
      <c r="G1569" t="s">
        <v>204</v>
      </c>
      <c r="H1569" t="s">
        <v>204</v>
      </c>
      <c r="I1569" t="s">
        <v>204</v>
      </c>
      <c r="J1569" t="s">
        <v>204</v>
      </c>
      <c r="K1569" t="s">
        <v>204</v>
      </c>
      <c r="L1569" t="s">
        <v>204</v>
      </c>
      <c r="M1569" t="s">
        <v>204</v>
      </c>
      <c r="N1569" t="s">
        <v>204</v>
      </c>
      <c r="O1569" t="s">
        <v>204</v>
      </c>
      <c r="P1569" t="s">
        <v>204</v>
      </c>
      <c r="Q1569" s="80" t="s">
        <v>204</v>
      </c>
      <c r="R1569" s="79"/>
      <c r="T1569" t="s">
        <v>204</v>
      </c>
      <c r="U1569" t="s">
        <v>204</v>
      </c>
      <c r="V1569" t="s">
        <v>204</v>
      </c>
    </row>
    <row r="1570" spans="2:22">
      <c r="B1570" t="s">
        <v>204</v>
      </c>
      <c r="C1570" s="79" t="s">
        <v>204</v>
      </c>
      <c r="E1570" t="s">
        <v>204</v>
      </c>
      <c r="F1570" t="s">
        <v>204</v>
      </c>
      <c r="G1570" t="s">
        <v>204</v>
      </c>
      <c r="H1570" t="s">
        <v>204</v>
      </c>
      <c r="I1570" t="s">
        <v>204</v>
      </c>
      <c r="J1570" t="s">
        <v>204</v>
      </c>
      <c r="K1570" t="s">
        <v>204</v>
      </c>
      <c r="L1570" t="s">
        <v>204</v>
      </c>
      <c r="M1570" t="s">
        <v>204</v>
      </c>
      <c r="N1570" t="s">
        <v>204</v>
      </c>
      <c r="O1570" t="s">
        <v>204</v>
      </c>
      <c r="P1570" t="s">
        <v>204</v>
      </c>
      <c r="Q1570" s="80" t="s">
        <v>204</v>
      </c>
      <c r="R1570" s="79"/>
      <c r="T1570" t="s">
        <v>204</v>
      </c>
      <c r="U1570" t="s">
        <v>204</v>
      </c>
      <c r="V1570" t="s">
        <v>204</v>
      </c>
    </row>
    <row r="1571" spans="2:22">
      <c r="B1571" t="s">
        <v>204</v>
      </c>
      <c r="C1571" s="79" t="s">
        <v>204</v>
      </c>
      <c r="E1571" t="s">
        <v>204</v>
      </c>
      <c r="F1571" t="s">
        <v>204</v>
      </c>
      <c r="G1571" t="s">
        <v>204</v>
      </c>
      <c r="H1571" t="s">
        <v>204</v>
      </c>
      <c r="I1571" t="s">
        <v>204</v>
      </c>
      <c r="J1571" t="s">
        <v>204</v>
      </c>
      <c r="K1571" t="s">
        <v>204</v>
      </c>
      <c r="L1571" t="s">
        <v>204</v>
      </c>
      <c r="M1571" t="s">
        <v>204</v>
      </c>
      <c r="N1571" t="s">
        <v>204</v>
      </c>
      <c r="O1571" t="s">
        <v>204</v>
      </c>
      <c r="P1571" t="s">
        <v>204</v>
      </c>
      <c r="Q1571" s="80" t="s">
        <v>204</v>
      </c>
      <c r="R1571" s="79"/>
      <c r="T1571" t="s">
        <v>204</v>
      </c>
      <c r="U1571" t="s">
        <v>204</v>
      </c>
      <c r="V1571" t="s">
        <v>204</v>
      </c>
    </row>
    <row r="1572" spans="2:22">
      <c r="B1572" t="s">
        <v>204</v>
      </c>
      <c r="C1572" s="79" t="s">
        <v>204</v>
      </c>
      <c r="E1572" t="s">
        <v>204</v>
      </c>
      <c r="F1572" t="s">
        <v>204</v>
      </c>
      <c r="G1572" t="s">
        <v>204</v>
      </c>
      <c r="H1572" t="s">
        <v>204</v>
      </c>
      <c r="I1572" t="s">
        <v>204</v>
      </c>
      <c r="J1572" t="s">
        <v>204</v>
      </c>
      <c r="K1572" t="s">
        <v>204</v>
      </c>
      <c r="L1572" t="s">
        <v>204</v>
      </c>
      <c r="M1572" t="s">
        <v>204</v>
      </c>
      <c r="N1572" t="s">
        <v>204</v>
      </c>
      <c r="O1572" t="s">
        <v>204</v>
      </c>
      <c r="P1572" t="s">
        <v>204</v>
      </c>
      <c r="Q1572" s="80" t="s">
        <v>204</v>
      </c>
      <c r="R1572" s="79"/>
      <c r="T1572" t="s">
        <v>204</v>
      </c>
      <c r="U1572" t="s">
        <v>204</v>
      </c>
      <c r="V1572" t="s">
        <v>204</v>
      </c>
    </row>
    <row r="1573" spans="2:22">
      <c r="B1573" t="s">
        <v>204</v>
      </c>
      <c r="C1573" s="79" t="s">
        <v>204</v>
      </c>
      <c r="E1573" t="s">
        <v>204</v>
      </c>
      <c r="F1573" t="s">
        <v>204</v>
      </c>
      <c r="G1573" t="s">
        <v>204</v>
      </c>
      <c r="H1573" t="s">
        <v>204</v>
      </c>
      <c r="I1573" t="s">
        <v>204</v>
      </c>
      <c r="J1573" t="s">
        <v>204</v>
      </c>
      <c r="K1573" t="s">
        <v>204</v>
      </c>
      <c r="L1573" t="s">
        <v>204</v>
      </c>
      <c r="M1573" t="s">
        <v>204</v>
      </c>
      <c r="N1573" t="s">
        <v>204</v>
      </c>
      <c r="O1573" t="s">
        <v>204</v>
      </c>
      <c r="P1573" t="s">
        <v>204</v>
      </c>
      <c r="Q1573" s="80" t="s">
        <v>204</v>
      </c>
      <c r="R1573" s="79"/>
      <c r="T1573" t="s">
        <v>204</v>
      </c>
      <c r="U1573" t="s">
        <v>204</v>
      </c>
      <c r="V1573" t="s">
        <v>204</v>
      </c>
    </row>
    <row r="1574" spans="2:22">
      <c r="B1574" t="s">
        <v>204</v>
      </c>
      <c r="C1574" s="79" t="s">
        <v>204</v>
      </c>
      <c r="E1574" t="s">
        <v>204</v>
      </c>
      <c r="F1574" t="s">
        <v>204</v>
      </c>
      <c r="G1574" t="s">
        <v>204</v>
      </c>
      <c r="H1574" t="s">
        <v>204</v>
      </c>
      <c r="I1574" t="s">
        <v>204</v>
      </c>
      <c r="J1574" t="s">
        <v>204</v>
      </c>
      <c r="K1574" t="s">
        <v>204</v>
      </c>
      <c r="L1574" t="s">
        <v>204</v>
      </c>
      <c r="M1574" t="s">
        <v>204</v>
      </c>
      <c r="N1574" t="s">
        <v>204</v>
      </c>
      <c r="O1574" t="s">
        <v>204</v>
      </c>
      <c r="P1574" t="s">
        <v>204</v>
      </c>
      <c r="Q1574" s="80" t="s">
        <v>204</v>
      </c>
      <c r="R1574" s="79"/>
      <c r="T1574" t="s">
        <v>204</v>
      </c>
      <c r="U1574" t="s">
        <v>204</v>
      </c>
      <c r="V1574" t="s">
        <v>204</v>
      </c>
    </row>
    <row r="1575" spans="2:22">
      <c r="B1575" t="s">
        <v>204</v>
      </c>
      <c r="C1575" s="79" t="s">
        <v>204</v>
      </c>
      <c r="E1575" t="s">
        <v>204</v>
      </c>
      <c r="F1575" t="s">
        <v>204</v>
      </c>
      <c r="G1575" t="s">
        <v>204</v>
      </c>
      <c r="H1575" t="s">
        <v>204</v>
      </c>
      <c r="I1575" t="s">
        <v>204</v>
      </c>
      <c r="J1575" t="s">
        <v>204</v>
      </c>
      <c r="K1575" t="s">
        <v>204</v>
      </c>
      <c r="L1575" t="s">
        <v>204</v>
      </c>
      <c r="M1575" t="s">
        <v>204</v>
      </c>
      <c r="N1575" t="s">
        <v>204</v>
      </c>
      <c r="O1575" t="s">
        <v>204</v>
      </c>
      <c r="P1575" t="s">
        <v>204</v>
      </c>
      <c r="Q1575" s="80" t="s">
        <v>204</v>
      </c>
      <c r="R1575" s="79"/>
      <c r="T1575" t="s">
        <v>204</v>
      </c>
      <c r="U1575" t="s">
        <v>204</v>
      </c>
      <c r="V1575" t="s">
        <v>204</v>
      </c>
    </row>
    <row r="1576" spans="2:22">
      <c r="B1576" t="s">
        <v>204</v>
      </c>
      <c r="C1576" s="79" t="s">
        <v>204</v>
      </c>
      <c r="E1576" t="s">
        <v>204</v>
      </c>
      <c r="F1576" t="s">
        <v>204</v>
      </c>
      <c r="G1576" t="s">
        <v>204</v>
      </c>
      <c r="H1576" t="s">
        <v>204</v>
      </c>
      <c r="I1576" t="s">
        <v>204</v>
      </c>
      <c r="J1576" t="s">
        <v>204</v>
      </c>
      <c r="K1576" t="s">
        <v>204</v>
      </c>
      <c r="L1576" t="s">
        <v>204</v>
      </c>
      <c r="M1576" t="s">
        <v>204</v>
      </c>
      <c r="N1576" t="s">
        <v>204</v>
      </c>
      <c r="O1576" t="s">
        <v>204</v>
      </c>
      <c r="P1576" t="s">
        <v>204</v>
      </c>
      <c r="Q1576" s="80" t="s">
        <v>204</v>
      </c>
      <c r="R1576" s="79"/>
      <c r="T1576" t="s">
        <v>204</v>
      </c>
      <c r="U1576" t="s">
        <v>204</v>
      </c>
      <c r="V1576" t="s">
        <v>204</v>
      </c>
    </row>
    <row r="1577" spans="2:22">
      <c r="B1577" t="s">
        <v>204</v>
      </c>
      <c r="C1577" s="79" t="s">
        <v>204</v>
      </c>
      <c r="E1577" t="s">
        <v>204</v>
      </c>
      <c r="F1577" t="s">
        <v>204</v>
      </c>
      <c r="G1577" t="s">
        <v>204</v>
      </c>
      <c r="H1577" t="s">
        <v>204</v>
      </c>
      <c r="I1577" t="s">
        <v>204</v>
      </c>
      <c r="J1577" t="s">
        <v>204</v>
      </c>
      <c r="K1577" t="s">
        <v>204</v>
      </c>
      <c r="L1577" t="s">
        <v>204</v>
      </c>
      <c r="M1577" t="s">
        <v>204</v>
      </c>
      <c r="N1577" t="s">
        <v>204</v>
      </c>
      <c r="O1577" t="s">
        <v>204</v>
      </c>
      <c r="P1577" t="s">
        <v>204</v>
      </c>
      <c r="Q1577" s="80" t="s">
        <v>204</v>
      </c>
      <c r="R1577" s="79"/>
      <c r="T1577" t="s">
        <v>204</v>
      </c>
      <c r="U1577" t="s">
        <v>204</v>
      </c>
      <c r="V1577" t="s">
        <v>204</v>
      </c>
    </row>
    <row r="1578" spans="2:22">
      <c r="B1578" t="s">
        <v>204</v>
      </c>
      <c r="C1578" s="79" t="s">
        <v>204</v>
      </c>
      <c r="E1578" t="s">
        <v>204</v>
      </c>
      <c r="F1578" t="s">
        <v>204</v>
      </c>
      <c r="G1578" t="s">
        <v>204</v>
      </c>
      <c r="H1578" t="s">
        <v>204</v>
      </c>
      <c r="I1578" t="s">
        <v>204</v>
      </c>
      <c r="J1578" t="s">
        <v>204</v>
      </c>
      <c r="K1578" t="s">
        <v>204</v>
      </c>
      <c r="L1578" t="s">
        <v>204</v>
      </c>
      <c r="M1578" t="s">
        <v>204</v>
      </c>
      <c r="N1578" t="s">
        <v>204</v>
      </c>
      <c r="O1578" t="s">
        <v>204</v>
      </c>
      <c r="P1578" t="s">
        <v>204</v>
      </c>
      <c r="Q1578" s="80" t="s">
        <v>204</v>
      </c>
      <c r="R1578" s="79"/>
      <c r="T1578" t="s">
        <v>204</v>
      </c>
      <c r="U1578" t="s">
        <v>204</v>
      </c>
      <c r="V1578" t="s">
        <v>204</v>
      </c>
    </row>
    <row r="1579" spans="2:22">
      <c r="B1579" t="s">
        <v>204</v>
      </c>
      <c r="C1579" s="79" t="s">
        <v>204</v>
      </c>
      <c r="E1579" t="s">
        <v>204</v>
      </c>
      <c r="F1579" t="s">
        <v>204</v>
      </c>
      <c r="G1579" t="s">
        <v>204</v>
      </c>
      <c r="H1579" t="s">
        <v>204</v>
      </c>
      <c r="I1579" t="s">
        <v>204</v>
      </c>
      <c r="J1579" t="s">
        <v>204</v>
      </c>
      <c r="K1579" t="s">
        <v>204</v>
      </c>
      <c r="L1579" t="s">
        <v>204</v>
      </c>
      <c r="M1579" t="s">
        <v>204</v>
      </c>
      <c r="N1579" t="s">
        <v>204</v>
      </c>
      <c r="O1579" t="s">
        <v>204</v>
      </c>
      <c r="P1579" t="s">
        <v>204</v>
      </c>
      <c r="Q1579" s="80" t="s">
        <v>204</v>
      </c>
      <c r="R1579" s="79"/>
      <c r="T1579" t="s">
        <v>204</v>
      </c>
      <c r="U1579" t="s">
        <v>204</v>
      </c>
      <c r="V1579" t="s">
        <v>204</v>
      </c>
    </row>
    <row r="1580" spans="2:22">
      <c r="B1580" t="s">
        <v>204</v>
      </c>
      <c r="C1580" s="79" t="s">
        <v>204</v>
      </c>
      <c r="E1580" t="s">
        <v>204</v>
      </c>
      <c r="F1580" t="s">
        <v>204</v>
      </c>
      <c r="G1580" t="s">
        <v>204</v>
      </c>
      <c r="H1580" t="s">
        <v>204</v>
      </c>
      <c r="I1580" t="s">
        <v>204</v>
      </c>
      <c r="J1580" t="s">
        <v>204</v>
      </c>
      <c r="K1580" t="s">
        <v>204</v>
      </c>
      <c r="L1580" t="s">
        <v>204</v>
      </c>
      <c r="M1580" t="s">
        <v>204</v>
      </c>
      <c r="N1580" t="s">
        <v>204</v>
      </c>
      <c r="O1580" t="s">
        <v>204</v>
      </c>
      <c r="P1580" t="s">
        <v>204</v>
      </c>
      <c r="Q1580" s="80" t="s">
        <v>204</v>
      </c>
      <c r="R1580" s="79"/>
      <c r="T1580" t="s">
        <v>204</v>
      </c>
      <c r="U1580" t="s">
        <v>204</v>
      </c>
      <c r="V1580" t="s">
        <v>204</v>
      </c>
    </row>
    <row r="1581" spans="2:22">
      <c r="B1581" t="s">
        <v>204</v>
      </c>
      <c r="C1581" s="79" t="s">
        <v>204</v>
      </c>
      <c r="E1581" t="s">
        <v>204</v>
      </c>
      <c r="F1581" t="s">
        <v>204</v>
      </c>
      <c r="G1581" t="s">
        <v>204</v>
      </c>
      <c r="H1581" t="s">
        <v>204</v>
      </c>
      <c r="I1581" t="s">
        <v>204</v>
      </c>
      <c r="J1581" t="s">
        <v>204</v>
      </c>
      <c r="K1581" t="s">
        <v>204</v>
      </c>
      <c r="L1581" t="s">
        <v>204</v>
      </c>
      <c r="M1581" t="s">
        <v>204</v>
      </c>
      <c r="N1581" t="s">
        <v>204</v>
      </c>
      <c r="O1581" t="s">
        <v>204</v>
      </c>
      <c r="P1581" t="s">
        <v>204</v>
      </c>
      <c r="Q1581" s="80" t="s">
        <v>204</v>
      </c>
      <c r="R1581" s="79"/>
      <c r="T1581" t="s">
        <v>204</v>
      </c>
      <c r="U1581" t="s">
        <v>204</v>
      </c>
      <c r="V1581" t="s">
        <v>204</v>
      </c>
    </row>
    <row r="1582" spans="2:22">
      <c r="B1582" t="s">
        <v>204</v>
      </c>
      <c r="C1582" s="79" t="s">
        <v>204</v>
      </c>
      <c r="E1582" t="s">
        <v>204</v>
      </c>
      <c r="F1582" t="s">
        <v>204</v>
      </c>
      <c r="G1582" t="s">
        <v>204</v>
      </c>
      <c r="H1582" t="s">
        <v>204</v>
      </c>
      <c r="I1582" t="s">
        <v>204</v>
      </c>
      <c r="J1582" t="s">
        <v>204</v>
      </c>
      <c r="K1582" t="s">
        <v>204</v>
      </c>
      <c r="L1582" t="s">
        <v>204</v>
      </c>
      <c r="M1582" t="s">
        <v>204</v>
      </c>
      <c r="N1582" t="s">
        <v>204</v>
      </c>
      <c r="O1582" t="s">
        <v>204</v>
      </c>
      <c r="P1582" t="s">
        <v>204</v>
      </c>
      <c r="Q1582" s="80" t="s">
        <v>204</v>
      </c>
      <c r="R1582" s="79"/>
      <c r="T1582" t="s">
        <v>204</v>
      </c>
      <c r="U1582" t="s">
        <v>204</v>
      </c>
      <c r="V1582" t="s">
        <v>204</v>
      </c>
    </row>
    <row r="1583" spans="2:22">
      <c r="B1583" t="s">
        <v>204</v>
      </c>
      <c r="C1583" s="79" t="s">
        <v>204</v>
      </c>
      <c r="E1583" t="s">
        <v>204</v>
      </c>
      <c r="F1583" t="s">
        <v>204</v>
      </c>
      <c r="G1583" t="s">
        <v>204</v>
      </c>
      <c r="H1583" t="s">
        <v>204</v>
      </c>
      <c r="I1583" t="s">
        <v>204</v>
      </c>
      <c r="J1583" t="s">
        <v>204</v>
      </c>
      <c r="K1583" t="s">
        <v>204</v>
      </c>
      <c r="L1583" t="s">
        <v>204</v>
      </c>
      <c r="M1583" t="s">
        <v>204</v>
      </c>
      <c r="N1583" t="s">
        <v>204</v>
      </c>
      <c r="O1583" t="s">
        <v>204</v>
      </c>
      <c r="P1583" t="s">
        <v>204</v>
      </c>
      <c r="Q1583" s="80" t="s">
        <v>204</v>
      </c>
      <c r="R1583" s="79"/>
      <c r="T1583" t="s">
        <v>204</v>
      </c>
      <c r="U1583" t="s">
        <v>204</v>
      </c>
      <c r="V1583" t="s">
        <v>204</v>
      </c>
    </row>
    <row r="1584" spans="2:22">
      <c r="B1584" t="s">
        <v>204</v>
      </c>
      <c r="C1584" s="79" t="s">
        <v>204</v>
      </c>
      <c r="E1584" t="s">
        <v>204</v>
      </c>
      <c r="F1584" t="s">
        <v>204</v>
      </c>
      <c r="G1584" t="s">
        <v>204</v>
      </c>
      <c r="H1584" t="s">
        <v>204</v>
      </c>
      <c r="I1584" t="s">
        <v>204</v>
      </c>
      <c r="J1584" t="s">
        <v>204</v>
      </c>
      <c r="K1584" t="s">
        <v>204</v>
      </c>
      <c r="L1584" t="s">
        <v>204</v>
      </c>
      <c r="M1584" t="s">
        <v>204</v>
      </c>
      <c r="N1584" t="s">
        <v>204</v>
      </c>
      <c r="O1584" t="s">
        <v>204</v>
      </c>
      <c r="P1584" t="s">
        <v>204</v>
      </c>
      <c r="Q1584" s="80" t="s">
        <v>204</v>
      </c>
      <c r="R1584" s="79"/>
      <c r="T1584" t="s">
        <v>204</v>
      </c>
      <c r="U1584" t="s">
        <v>204</v>
      </c>
      <c r="V1584" t="s">
        <v>204</v>
      </c>
    </row>
    <row r="1585" spans="2:22">
      <c r="B1585" t="s">
        <v>204</v>
      </c>
      <c r="C1585" s="79" t="s">
        <v>204</v>
      </c>
      <c r="E1585" t="s">
        <v>204</v>
      </c>
      <c r="F1585" t="s">
        <v>204</v>
      </c>
      <c r="G1585" t="s">
        <v>204</v>
      </c>
      <c r="H1585" t="s">
        <v>204</v>
      </c>
      <c r="I1585" t="s">
        <v>204</v>
      </c>
      <c r="J1585" t="s">
        <v>204</v>
      </c>
      <c r="K1585" t="s">
        <v>204</v>
      </c>
      <c r="L1585" t="s">
        <v>204</v>
      </c>
      <c r="M1585" t="s">
        <v>204</v>
      </c>
      <c r="N1585" t="s">
        <v>204</v>
      </c>
      <c r="O1585" t="s">
        <v>204</v>
      </c>
      <c r="P1585" t="s">
        <v>204</v>
      </c>
      <c r="Q1585" s="80" t="s">
        <v>204</v>
      </c>
      <c r="R1585" s="79"/>
      <c r="T1585" t="s">
        <v>204</v>
      </c>
      <c r="U1585" t="s">
        <v>204</v>
      </c>
      <c r="V1585" t="s">
        <v>204</v>
      </c>
    </row>
    <row r="1586" spans="2:22">
      <c r="B1586" t="s">
        <v>204</v>
      </c>
      <c r="C1586" s="79" t="s">
        <v>204</v>
      </c>
      <c r="E1586" t="s">
        <v>204</v>
      </c>
      <c r="F1586" t="s">
        <v>204</v>
      </c>
      <c r="G1586" t="s">
        <v>204</v>
      </c>
      <c r="H1586" t="s">
        <v>204</v>
      </c>
      <c r="I1586" t="s">
        <v>204</v>
      </c>
      <c r="J1586" t="s">
        <v>204</v>
      </c>
      <c r="K1586" t="s">
        <v>204</v>
      </c>
      <c r="L1586" t="s">
        <v>204</v>
      </c>
      <c r="M1586" t="s">
        <v>204</v>
      </c>
      <c r="N1586" t="s">
        <v>204</v>
      </c>
      <c r="O1586" t="s">
        <v>204</v>
      </c>
      <c r="P1586" t="s">
        <v>204</v>
      </c>
      <c r="Q1586" s="80" t="s">
        <v>204</v>
      </c>
      <c r="R1586" s="79"/>
      <c r="T1586" t="s">
        <v>204</v>
      </c>
      <c r="U1586" t="s">
        <v>204</v>
      </c>
      <c r="V1586" t="s">
        <v>204</v>
      </c>
    </row>
    <row r="1587" spans="2:22">
      <c r="B1587" t="s">
        <v>204</v>
      </c>
      <c r="C1587" s="79" t="s">
        <v>204</v>
      </c>
      <c r="E1587" t="s">
        <v>204</v>
      </c>
      <c r="F1587" t="s">
        <v>204</v>
      </c>
      <c r="G1587" t="s">
        <v>204</v>
      </c>
      <c r="H1587" t="s">
        <v>204</v>
      </c>
      <c r="I1587" t="s">
        <v>204</v>
      </c>
      <c r="J1587" t="s">
        <v>204</v>
      </c>
      <c r="K1587" t="s">
        <v>204</v>
      </c>
      <c r="L1587" t="s">
        <v>204</v>
      </c>
      <c r="M1587" t="s">
        <v>204</v>
      </c>
      <c r="N1587" t="s">
        <v>204</v>
      </c>
      <c r="O1587" t="s">
        <v>204</v>
      </c>
      <c r="P1587" t="s">
        <v>204</v>
      </c>
      <c r="Q1587" s="80" t="s">
        <v>204</v>
      </c>
      <c r="R1587" s="79"/>
      <c r="T1587" t="s">
        <v>204</v>
      </c>
      <c r="U1587" t="s">
        <v>204</v>
      </c>
      <c r="V1587" t="s">
        <v>204</v>
      </c>
    </row>
    <row r="1588" spans="2:22">
      <c r="B1588" t="s">
        <v>204</v>
      </c>
      <c r="C1588" s="79" t="s">
        <v>204</v>
      </c>
      <c r="E1588" t="s">
        <v>204</v>
      </c>
      <c r="F1588" t="s">
        <v>204</v>
      </c>
      <c r="G1588" t="s">
        <v>204</v>
      </c>
      <c r="H1588" t="s">
        <v>204</v>
      </c>
      <c r="I1588" t="s">
        <v>204</v>
      </c>
      <c r="J1588" t="s">
        <v>204</v>
      </c>
      <c r="K1588" t="s">
        <v>204</v>
      </c>
      <c r="L1588" t="s">
        <v>204</v>
      </c>
      <c r="M1588" t="s">
        <v>204</v>
      </c>
      <c r="N1588" t="s">
        <v>204</v>
      </c>
      <c r="O1588" t="s">
        <v>204</v>
      </c>
      <c r="P1588" t="s">
        <v>204</v>
      </c>
      <c r="Q1588" s="80" t="s">
        <v>204</v>
      </c>
      <c r="R1588" s="79"/>
      <c r="T1588" t="s">
        <v>204</v>
      </c>
      <c r="U1588" t="s">
        <v>204</v>
      </c>
      <c r="V1588" t="s">
        <v>204</v>
      </c>
    </row>
    <row r="1589" spans="2:22">
      <c r="B1589" t="s">
        <v>204</v>
      </c>
      <c r="C1589" s="79" t="s">
        <v>204</v>
      </c>
      <c r="E1589" t="s">
        <v>204</v>
      </c>
      <c r="F1589" t="s">
        <v>204</v>
      </c>
      <c r="G1589" t="s">
        <v>204</v>
      </c>
      <c r="H1589" t="s">
        <v>204</v>
      </c>
      <c r="I1589" t="s">
        <v>204</v>
      </c>
      <c r="J1589" t="s">
        <v>204</v>
      </c>
      <c r="K1589" t="s">
        <v>204</v>
      </c>
      <c r="L1589" t="s">
        <v>204</v>
      </c>
      <c r="M1589" t="s">
        <v>204</v>
      </c>
      <c r="N1589" t="s">
        <v>204</v>
      </c>
      <c r="O1589" t="s">
        <v>204</v>
      </c>
      <c r="P1589" t="s">
        <v>204</v>
      </c>
      <c r="Q1589" s="80" t="s">
        <v>204</v>
      </c>
      <c r="R1589" s="79"/>
      <c r="T1589" t="s">
        <v>204</v>
      </c>
      <c r="U1589" t="s">
        <v>204</v>
      </c>
      <c r="V1589" t="s">
        <v>204</v>
      </c>
    </row>
    <row r="1590" spans="2:22">
      <c r="B1590" t="s">
        <v>204</v>
      </c>
      <c r="C1590" s="79" t="s">
        <v>204</v>
      </c>
      <c r="E1590" t="s">
        <v>204</v>
      </c>
      <c r="F1590" t="s">
        <v>204</v>
      </c>
      <c r="G1590" t="s">
        <v>204</v>
      </c>
      <c r="H1590" t="s">
        <v>204</v>
      </c>
      <c r="I1590" t="s">
        <v>204</v>
      </c>
      <c r="J1590" t="s">
        <v>204</v>
      </c>
      <c r="K1590" t="s">
        <v>204</v>
      </c>
      <c r="L1590" t="s">
        <v>204</v>
      </c>
      <c r="M1590" t="s">
        <v>204</v>
      </c>
      <c r="N1590" t="s">
        <v>204</v>
      </c>
      <c r="O1590" t="s">
        <v>204</v>
      </c>
      <c r="P1590" t="s">
        <v>204</v>
      </c>
      <c r="Q1590" s="80" t="s">
        <v>204</v>
      </c>
      <c r="R1590" s="79"/>
      <c r="T1590" t="s">
        <v>204</v>
      </c>
      <c r="U1590" t="s">
        <v>204</v>
      </c>
      <c r="V1590" t="s">
        <v>204</v>
      </c>
    </row>
    <row r="1591" spans="2:22">
      <c r="B1591" t="s">
        <v>204</v>
      </c>
      <c r="C1591" s="79" t="s">
        <v>204</v>
      </c>
      <c r="E1591" t="s">
        <v>204</v>
      </c>
      <c r="F1591" t="s">
        <v>204</v>
      </c>
      <c r="G1591" t="s">
        <v>204</v>
      </c>
      <c r="H1591" t="s">
        <v>204</v>
      </c>
      <c r="I1591" t="s">
        <v>204</v>
      </c>
      <c r="J1591" t="s">
        <v>204</v>
      </c>
      <c r="K1591" t="s">
        <v>204</v>
      </c>
      <c r="L1591" t="s">
        <v>204</v>
      </c>
      <c r="M1591" t="s">
        <v>204</v>
      </c>
      <c r="N1591" t="s">
        <v>204</v>
      </c>
      <c r="O1591" t="s">
        <v>204</v>
      </c>
      <c r="P1591" t="s">
        <v>204</v>
      </c>
      <c r="Q1591" s="80" t="s">
        <v>204</v>
      </c>
      <c r="R1591" s="79"/>
      <c r="T1591" t="s">
        <v>204</v>
      </c>
      <c r="U1591" t="s">
        <v>204</v>
      </c>
      <c r="V1591" t="s">
        <v>204</v>
      </c>
    </row>
    <row r="1592" spans="2:22">
      <c r="B1592" t="s">
        <v>204</v>
      </c>
      <c r="C1592" s="79" t="s">
        <v>204</v>
      </c>
      <c r="E1592" t="s">
        <v>204</v>
      </c>
      <c r="F1592" t="s">
        <v>204</v>
      </c>
      <c r="G1592" t="s">
        <v>204</v>
      </c>
      <c r="H1592" t="s">
        <v>204</v>
      </c>
      <c r="I1592" t="s">
        <v>204</v>
      </c>
      <c r="J1592" t="s">
        <v>204</v>
      </c>
      <c r="K1592" t="s">
        <v>204</v>
      </c>
      <c r="L1592" t="s">
        <v>204</v>
      </c>
      <c r="M1592" t="s">
        <v>204</v>
      </c>
      <c r="N1592" t="s">
        <v>204</v>
      </c>
      <c r="O1592" t="s">
        <v>204</v>
      </c>
      <c r="P1592" t="s">
        <v>204</v>
      </c>
      <c r="Q1592" s="80" t="s">
        <v>204</v>
      </c>
      <c r="R1592" s="79"/>
      <c r="T1592" t="s">
        <v>204</v>
      </c>
      <c r="U1592" t="s">
        <v>204</v>
      </c>
      <c r="V1592" t="s">
        <v>204</v>
      </c>
    </row>
    <row r="1593" spans="2:22">
      <c r="B1593" t="s">
        <v>204</v>
      </c>
      <c r="C1593" s="79" t="s">
        <v>204</v>
      </c>
      <c r="E1593" t="s">
        <v>204</v>
      </c>
      <c r="F1593" t="s">
        <v>204</v>
      </c>
      <c r="G1593" t="s">
        <v>204</v>
      </c>
      <c r="H1593" t="s">
        <v>204</v>
      </c>
      <c r="I1593" t="s">
        <v>204</v>
      </c>
      <c r="J1593" t="s">
        <v>204</v>
      </c>
      <c r="K1593" t="s">
        <v>204</v>
      </c>
      <c r="L1593" t="s">
        <v>204</v>
      </c>
      <c r="M1593" t="s">
        <v>204</v>
      </c>
      <c r="N1593" t="s">
        <v>204</v>
      </c>
      <c r="O1593" t="s">
        <v>204</v>
      </c>
      <c r="P1593" t="s">
        <v>204</v>
      </c>
      <c r="Q1593" s="80" t="s">
        <v>204</v>
      </c>
      <c r="R1593" s="79"/>
      <c r="T1593" t="s">
        <v>204</v>
      </c>
      <c r="U1593" t="s">
        <v>204</v>
      </c>
      <c r="V1593" t="s">
        <v>204</v>
      </c>
    </row>
    <row r="1594" spans="2:22">
      <c r="B1594" t="s">
        <v>204</v>
      </c>
      <c r="C1594" s="79" t="s">
        <v>204</v>
      </c>
      <c r="E1594" t="s">
        <v>204</v>
      </c>
      <c r="F1594" t="s">
        <v>204</v>
      </c>
      <c r="G1594" t="s">
        <v>204</v>
      </c>
      <c r="H1594" t="s">
        <v>204</v>
      </c>
      <c r="I1594" t="s">
        <v>204</v>
      </c>
      <c r="J1594" t="s">
        <v>204</v>
      </c>
      <c r="K1594" t="s">
        <v>204</v>
      </c>
      <c r="L1594" t="s">
        <v>204</v>
      </c>
      <c r="M1594" t="s">
        <v>204</v>
      </c>
      <c r="N1594" t="s">
        <v>204</v>
      </c>
      <c r="O1594" t="s">
        <v>204</v>
      </c>
      <c r="P1594" t="s">
        <v>204</v>
      </c>
      <c r="Q1594" s="80" t="s">
        <v>204</v>
      </c>
      <c r="R1594" s="79"/>
      <c r="T1594" t="s">
        <v>204</v>
      </c>
      <c r="U1594" t="s">
        <v>204</v>
      </c>
      <c r="V1594" t="s">
        <v>204</v>
      </c>
    </row>
    <row r="1595" spans="2:22">
      <c r="B1595" t="s">
        <v>204</v>
      </c>
      <c r="C1595" s="79" t="s">
        <v>204</v>
      </c>
      <c r="E1595" t="s">
        <v>204</v>
      </c>
      <c r="F1595" t="s">
        <v>204</v>
      </c>
      <c r="G1595" t="s">
        <v>204</v>
      </c>
      <c r="H1595" t="s">
        <v>204</v>
      </c>
      <c r="I1595" t="s">
        <v>204</v>
      </c>
      <c r="J1595" t="s">
        <v>204</v>
      </c>
      <c r="K1595" t="s">
        <v>204</v>
      </c>
      <c r="L1595" t="s">
        <v>204</v>
      </c>
      <c r="M1595" t="s">
        <v>204</v>
      </c>
      <c r="N1595" t="s">
        <v>204</v>
      </c>
      <c r="O1595" t="s">
        <v>204</v>
      </c>
      <c r="P1595" t="s">
        <v>204</v>
      </c>
      <c r="Q1595" s="80" t="s">
        <v>204</v>
      </c>
      <c r="R1595" s="79"/>
      <c r="T1595" t="s">
        <v>204</v>
      </c>
      <c r="U1595" t="s">
        <v>204</v>
      </c>
      <c r="V1595" t="s">
        <v>204</v>
      </c>
    </row>
    <row r="1596" spans="2:22">
      <c r="B1596" t="s">
        <v>204</v>
      </c>
      <c r="C1596" s="79" t="s">
        <v>204</v>
      </c>
      <c r="E1596" t="s">
        <v>204</v>
      </c>
      <c r="F1596" t="s">
        <v>204</v>
      </c>
      <c r="G1596" t="s">
        <v>204</v>
      </c>
      <c r="H1596" t="s">
        <v>204</v>
      </c>
      <c r="I1596" t="s">
        <v>204</v>
      </c>
      <c r="J1596" t="s">
        <v>204</v>
      </c>
      <c r="K1596" t="s">
        <v>204</v>
      </c>
      <c r="L1596" t="s">
        <v>204</v>
      </c>
      <c r="M1596" t="s">
        <v>204</v>
      </c>
      <c r="N1596" t="s">
        <v>204</v>
      </c>
      <c r="O1596" t="s">
        <v>204</v>
      </c>
      <c r="P1596" t="s">
        <v>204</v>
      </c>
      <c r="Q1596" s="80" t="s">
        <v>204</v>
      </c>
      <c r="R1596" s="79"/>
      <c r="T1596" t="s">
        <v>204</v>
      </c>
      <c r="U1596" t="s">
        <v>204</v>
      </c>
      <c r="V1596" t="s">
        <v>204</v>
      </c>
    </row>
    <row r="1597" spans="2:22">
      <c r="B1597" t="s">
        <v>204</v>
      </c>
      <c r="C1597" s="79" t="s">
        <v>204</v>
      </c>
      <c r="E1597" t="s">
        <v>204</v>
      </c>
      <c r="F1597" t="s">
        <v>204</v>
      </c>
      <c r="G1597" t="s">
        <v>204</v>
      </c>
      <c r="H1597" t="s">
        <v>204</v>
      </c>
      <c r="I1597" t="s">
        <v>204</v>
      </c>
      <c r="J1597" t="s">
        <v>204</v>
      </c>
      <c r="K1597" t="s">
        <v>204</v>
      </c>
      <c r="L1597" t="s">
        <v>204</v>
      </c>
      <c r="M1597" t="s">
        <v>204</v>
      </c>
      <c r="N1597" t="s">
        <v>204</v>
      </c>
      <c r="O1597" t="s">
        <v>204</v>
      </c>
      <c r="P1597" t="s">
        <v>204</v>
      </c>
      <c r="Q1597" s="80" t="s">
        <v>204</v>
      </c>
      <c r="R1597" s="79"/>
      <c r="T1597" t="s">
        <v>204</v>
      </c>
      <c r="U1597" t="s">
        <v>204</v>
      </c>
      <c r="V1597" t="s">
        <v>204</v>
      </c>
    </row>
    <row r="1598" spans="2:22">
      <c r="B1598" t="s">
        <v>204</v>
      </c>
      <c r="C1598" s="79" t="s">
        <v>204</v>
      </c>
      <c r="E1598" t="s">
        <v>204</v>
      </c>
      <c r="F1598" t="s">
        <v>204</v>
      </c>
      <c r="G1598" t="s">
        <v>204</v>
      </c>
      <c r="H1598" t="s">
        <v>204</v>
      </c>
      <c r="I1598" t="s">
        <v>204</v>
      </c>
      <c r="J1598" t="s">
        <v>204</v>
      </c>
      <c r="K1598" t="s">
        <v>204</v>
      </c>
      <c r="L1598" t="s">
        <v>204</v>
      </c>
      <c r="M1598" t="s">
        <v>204</v>
      </c>
      <c r="N1598" t="s">
        <v>204</v>
      </c>
      <c r="O1598" t="s">
        <v>204</v>
      </c>
      <c r="P1598" t="s">
        <v>204</v>
      </c>
      <c r="Q1598" s="80" t="s">
        <v>204</v>
      </c>
      <c r="R1598" s="79"/>
      <c r="T1598" t="s">
        <v>204</v>
      </c>
      <c r="U1598" t="s">
        <v>204</v>
      </c>
      <c r="V1598" t="s">
        <v>204</v>
      </c>
    </row>
    <row r="1599" spans="2:22">
      <c r="B1599" t="s">
        <v>204</v>
      </c>
      <c r="C1599" s="79" t="s">
        <v>204</v>
      </c>
      <c r="E1599" t="s">
        <v>204</v>
      </c>
      <c r="F1599" t="s">
        <v>204</v>
      </c>
      <c r="G1599" t="s">
        <v>204</v>
      </c>
      <c r="H1599" t="s">
        <v>204</v>
      </c>
      <c r="I1599" t="s">
        <v>204</v>
      </c>
      <c r="J1599" t="s">
        <v>204</v>
      </c>
      <c r="K1599" t="s">
        <v>204</v>
      </c>
      <c r="L1599" t="s">
        <v>204</v>
      </c>
      <c r="M1599" t="s">
        <v>204</v>
      </c>
      <c r="N1599" t="s">
        <v>204</v>
      </c>
      <c r="O1599" t="s">
        <v>204</v>
      </c>
      <c r="P1599" t="s">
        <v>204</v>
      </c>
      <c r="Q1599" s="80" t="s">
        <v>204</v>
      </c>
      <c r="R1599" s="79"/>
      <c r="T1599" t="s">
        <v>204</v>
      </c>
      <c r="U1599" t="s">
        <v>204</v>
      </c>
      <c r="V1599" t="s">
        <v>204</v>
      </c>
    </row>
    <row r="1600" spans="2:22">
      <c r="B1600" t="s">
        <v>204</v>
      </c>
      <c r="C1600" s="79" t="s">
        <v>204</v>
      </c>
      <c r="E1600" t="s">
        <v>204</v>
      </c>
      <c r="F1600" t="s">
        <v>204</v>
      </c>
      <c r="G1600" t="s">
        <v>204</v>
      </c>
      <c r="H1600" t="s">
        <v>204</v>
      </c>
      <c r="I1600" t="s">
        <v>204</v>
      </c>
      <c r="J1600" t="s">
        <v>204</v>
      </c>
      <c r="K1600" t="s">
        <v>204</v>
      </c>
      <c r="L1600" t="s">
        <v>204</v>
      </c>
      <c r="M1600" t="s">
        <v>204</v>
      </c>
      <c r="N1600" t="s">
        <v>204</v>
      </c>
      <c r="O1600" t="s">
        <v>204</v>
      </c>
      <c r="P1600" t="s">
        <v>204</v>
      </c>
      <c r="Q1600" s="80" t="s">
        <v>204</v>
      </c>
      <c r="R1600" s="79"/>
      <c r="T1600" t="s">
        <v>204</v>
      </c>
      <c r="U1600" t="s">
        <v>204</v>
      </c>
      <c r="V1600" t="s">
        <v>204</v>
      </c>
    </row>
    <row r="1601" spans="2:22">
      <c r="B1601" t="s">
        <v>204</v>
      </c>
      <c r="C1601" s="79" t="s">
        <v>204</v>
      </c>
      <c r="E1601" t="s">
        <v>204</v>
      </c>
      <c r="F1601" t="s">
        <v>204</v>
      </c>
      <c r="G1601" t="s">
        <v>204</v>
      </c>
      <c r="H1601" t="s">
        <v>204</v>
      </c>
      <c r="I1601" t="s">
        <v>204</v>
      </c>
      <c r="J1601" t="s">
        <v>204</v>
      </c>
      <c r="K1601" t="s">
        <v>204</v>
      </c>
      <c r="L1601" t="s">
        <v>204</v>
      </c>
      <c r="M1601" t="s">
        <v>204</v>
      </c>
      <c r="N1601" t="s">
        <v>204</v>
      </c>
      <c r="O1601" t="s">
        <v>204</v>
      </c>
      <c r="P1601" t="s">
        <v>204</v>
      </c>
      <c r="Q1601" s="80" t="s">
        <v>204</v>
      </c>
      <c r="R1601" s="79"/>
      <c r="T1601" t="s">
        <v>204</v>
      </c>
      <c r="U1601" t="s">
        <v>204</v>
      </c>
      <c r="V1601" t="s">
        <v>204</v>
      </c>
    </row>
    <row r="1602" spans="2:22">
      <c r="B1602" t="s">
        <v>204</v>
      </c>
      <c r="C1602" s="79" t="s">
        <v>204</v>
      </c>
      <c r="E1602" t="s">
        <v>204</v>
      </c>
      <c r="F1602" t="s">
        <v>204</v>
      </c>
      <c r="G1602" t="s">
        <v>204</v>
      </c>
      <c r="H1602" t="s">
        <v>204</v>
      </c>
      <c r="I1602" t="s">
        <v>204</v>
      </c>
      <c r="J1602" t="s">
        <v>204</v>
      </c>
      <c r="K1602" t="s">
        <v>204</v>
      </c>
      <c r="L1602" t="s">
        <v>204</v>
      </c>
      <c r="M1602" t="s">
        <v>204</v>
      </c>
      <c r="N1602" t="s">
        <v>204</v>
      </c>
      <c r="O1602" t="s">
        <v>204</v>
      </c>
      <c r="P1602" t="s">
        <v>204</v>
      </c>
      <c r="Q1602" s="80" t="s">
        <v>204</v>
      </c>
      <c r="R1602" s="79"/>
      <c r="T1602" t="s">
        <v>204</v>
      </c>
      <c r="U1602" t="s">
        <v>204</v>
      </c>
      <c r="V1602" t="s">
        <v>204</v>
      </c>
    </row>
    <row r="1603" spans="2:22">
      <c r="B1603" t="s">
        <v>204</v>
      </c>
      <c r="C1603" s="79" t="s">
        <v>204</v>
      </c>
      <c r="E1603" t="s">
        <v>204</v>
      </c>
      <c r="F1603" t="s">
        <v>204</v>
      </c>
      <c r="G1603" t="s">
        <v>204</v>
      </c>
      <c r="H1603" t="s">
        <v>204</v>
      </c>
      <c r="I1603" t="s">
        <v>204</v>
      </c>
      <c r="J1603" t="s">
        <v>204</v>
      </c>
      <c r="K1603" t="s">
        <v>204</v>
      </c>
      <c r="L1603" t="s">
        <v>204</v>
      </c>
      <c r="M1603" t="s">
        <v>204</v>
      </c>
      <c r="N1603" t="s">
        <v>204</v>
      </c>
      <c r="O1603" t="s">
        <v>204</v>
      </c>
      <c r="P1603" t="s">
        <v>204</v>
      </c>
      <c r="Q1603" s="80" t="s">
        <v>204</v>
      </c>
      <c r="R1603" s="79"/>
      <c r="T1603" t="s">
        <v>204</v>
      </c>
      <c r="U1603" t="s">
        <v>204</v>
      </c>
      <c r="V1603" t="s">
        <v>204</v>
      </c>
    </row>
    <row r="1604" spans="2:22">
      <c r="B1604" t="s">
        <v>204</v>
      </c>
      <c r="C1604" s="79" t="s">
        <v>204</v>
      </c>
      <c r="E1604" t="s">
        <v>204</v>
      </c>
      <c r="F1604" t="s">
        <v>204</v>
      </c>
      <c r="G1604" t="s">
        <v>204</v>
      </c>
      <c r="H1604" t="s">
        <v>204</v>
      </c>
      <c r="I1604" t="s">
        <v>204</v>
      </c>
      <c r="J1604" t="s">
        <v>204</v>
      </c>
      <c r="K1604" t="s">
        <v>204</v>
      </c>
      <c r="L1604" t="s">
        <v>204</v>
      </c>
      <c r="M1604" t="s">
        <v>204</v>
      </c>
      <c r="N1604" t="s">
        <v>204</v>
      </c>
      <c r="O1604" t="s">
        <v>204</v>
      </c>
      <c r="P1604" t="s">
        <v>204</v>
      </c>
      <c r="Q1604" s="80" t="s">
        <v>204</v>
      </c>
      <c r="R1604" s="79"/>
      <c r="T1604" t="s">
        <v>204</v>
      </c>
      <c r="U1604" t="s">
        <v>204</v>
      </c>
      <c r="V1604" t="s">
        <v>204</v>
      </c>
    </row>
    <row r="1605" spans="2:22">
      <c r="B1605" t="s">
        <v>204</v>
      </c>
      <c r="C1605" s="79" t="s">
        <v>204</v>
      </c>
      <c r="E1605" t="s">
        <v>204</v>
      </c>
      <c r="F1605" t="s">
        <v>204</v>
      </c>
      <c r="G1605" t="s">
        <v>204</v>
      </c>
      <c r="H1605" t="s">
        <v>204</v>
      </c>
      <c r="I1605" t="s">
        <v>204</v>
      </c>
      <c r="J1605" t="s">
        <v>204</v>
      </c>
      <c r="K1605" t="s">
        <v>204</v>
      </c>
      <c r="L1605" t="s">
        <v>204</v>
      </c>
      <c r="M1605" t="s">
        <v>204</v>
      </c>
      <c r="N1605" t="s">
        <v>204</v>
      </c>
      <c r="O1605" t="s">
        <v>204</v>
      </c>
      <c r="P1605" t="s">
        <v>204</v>
      </c>
      <c r="Q1605" s="80" t="s">
        <v>204</v>
      </c>
      <c r="R1605" s="79"/>
      <c r="T1605" t="s">
        <v>204</v>
      </c>
      <c r="U1605" t="s">
        <v>204</v>
      </c>
      <c r="V1605" t="s">
        <v>204</v>
      </c>
    </row>
    <row r="1606" spans="2:22">
      <c r="B1606" t="s">
        <v>204</v>
      </c>
      <c r="C1606" s="79" t="s">
        <v>204</v>
      </c>
      <c r="E1606" t="s">
        <v>204</v>
      </c>
      <c r="F1606" t="s">
        <v>204</v>
      </c>
      <c r="G1606" t="s">
        <v>204</v>
      </c>
      <c r="H1606" t="s">
        <v>204</v>
      </c>
      <c r="I1606" t="s">
        <v>204</v>
      </c>
      <c r="J1606" t="s">
        <v>204</v>
      </c>
      <c r="K1606" t="s">
        <v>204</v>
      </c>
      <c r="L1606" t="s">
        <v>204</v>
      </c>
      <c r="M1606" t="s">
        <v>204</v>
      </c>
      <c r="N1606" t="s">
        <v>204</v>
      </c>
      <c r="O1606" t="s">
        <v>204</v>
      </c>
      <c r="P1606" t="s">
        <v>204</v>
      </c>
      <c r="Q1606" s="80" t="s">
        <v>204</v>
      </c>
      <c r="R1606" s="79"/>
      <c r="T1606" t="s">
        <v>204</v>
      </c>
      <c r="U1606" t="s">
        <v>204</v>
      </c>
      <c r="V1606" t="s">
        <v>204</v>
      </c>
    </row>
    <row r="1607" spans="2:22">
      <c r="B1607" t="s">
        <v>204</v>
      </c>
      <c r="C1607" s="79" t="s">
        <v>204</v>
      </c>
      <c r="E1607" t="s">
        <v>204</v>
      </c>
      <c r="F1607" t="s">
        <v>204</v>
      </c>
      <c r="G1607" t="s">
        <v>204</v>
      </c>
      <c r="H1607" t="s">
        <v>204</v>
      </c>
      <c r="I1607" t="s">
        <v>204</v>
      </c>
      <c r="J1607" t="s">
        <v>204</v>
      </c>
      <c r="K1607" t="s">
        <v>204</v>
      </c>
      <c r="L1607" t="s">
        <v>204</v>
      </c>
      <c r="M1607" t="s">
        <v>204</v>
      </c>
      <c r="N1607" t="s">
        <v>204</v>
      </c>
      <c r="O1607" t="s">
        <v>204</v>
      </c>
      <c r="P1607" t="s">
        <v>204</v>
      </c>
      <c r="Q1607" s="80" t="s">
        <v>204</v>
      </c>
      <c r="R1607" s="79"/>
      <c r="T1607" t="s">
        <v>204</v>
      </c>
      <c r="U1607" t="s">
        <v>204</v>
      </c>
      <c r="V1607" t="s">
        <v>204</v>
      </c>
    </row>
    <row r="1608" spans="2:22">
      <c r="B1608" t="s">
        <v>204</v>
      </c>
      <c r="C1608" s="79" t="s">
        <v>204</v>
      </c>
      <c r="E1608" t="s">
        <v>204</v>
      </c>
      <c r="F1608" t="s">
        <v>204</v>
      </c>
      <c r="G1608" t="s">
        <v>204</v>
      </c>
      <c r="H1608" t="s">
        <v>204</v>
      </c>
      <c r="I1608" t="s">
        <v>204</v>
      </c>
      <c r="J1608" t="s">
        <v>204</v>
      </c>
      <c r="K1608" t="s">
        <v>204</v>
      </c>
      <c r="L1608" t="s">
        <v>204</v>
      </c>
      <c r="M1608" t="s">
        <v>204</v>
      </c>
      <c r="N1608" t="s">
        <v>204</v>
      </c>
      <c r="O1608" t="s">
        <v>204</v>
      </c>
      <c r="P1608" t="s">
        <v>204</v>
      </c>
      <c r="Q1608" s="80" t="s">
        <v>204</v>
      </c>
      <c r="R1608" s="79"/>
      <c r="T1608" t="s">
        <v>204</v>
      </c>
      <c r="U1608" t="s">
        <v>204</v>
      </c>
      <c r="V1608" t="s">
        <v>204</v>
      </c>
    </row>
    <row r="1609" spans="2:22">
      <c r="B1609" t="s">
        <v>204</v>
      </c>
      <c r="C1609" s="79" t="s">
        <v>204</v>
      </c>
      <c r="E1609" t="s">
        <v>204</v>
      </c>
      <c r="F1609" t="s">
        <v>204</v>
      </c>
      <c r="G1609" t="s">
        <v>204</v>
      </c>
      <c r="H1609" t="s">
        <v>204</v>
      </c>
      <c r="I1609" t="s">
        <v>204</v>
      </c>
      <c r="J1609" t="s">
        <v>204</v>
      </c>
      <c r="K1609" t="s">
        <v>204</v>
      </c>
      <c r="L1609" t="s">
        <v>204</v>
      </c>
      <c r="M1609" t="s">
        <v>204</v>
      </c>
      <c r="N1609" t="s">
        <v>204</v>
      </c>
      <c r="O1609" t="s">
        <v>204</v>
      </c>
      <c r="P1609" t="s">
        <v>204</v>
      </c>
      <c r="Q1609" s="80" t="s">
        <v>204</v>
      </c>
      <c r="R1609" s="79"/>
      <c r="T1609" t="s">
        <v>204</v>
      </c>
      <c r="U1609" t="s">
        <v>204</v>
      </c>
      <c r="V1609" t="s">
        <v>204</v>
      </c>
    </row>
    <row r="1610" spans="2:22">
      <c r="B1610" t="s">
        <v>204</v>
      </c>
      <c r="C1610" s="79" t="s">
        <v>204</v>
      </c>
      <c r="E1610" t="s">
        <v>204</v>
      </c>
      <c r="F1610" t="s">
        <v>204</v>
      </c>
      <c r="G1610" t="s">
        <v>204</v>
      </c>
      <c r="H1610" t="s">
        <v>204</v>
      </c>
      <c r="I1610" t="s">
        <v>204</v>
      </c>
      <c r="J1610" t="s">
        <v>204</v>
      </c>
      <c r="K1610" t="s">
        <v>204</v>
      </c>
      <c r="L1610" t="s">
        <v>204</v>
      </c>
      <c r="M1610" t="s">
        <v>204</v>
      </c>
      <c r="N1610" t="s">
        <v>204</v>
      </c>
      <c r="O1610" t="s">
        <v>204</v>
      </c>
      <c r="P1610" t="s">
        <v>204</v>
      </c>
      <c r="Q1610" s="80" t="s">
        <v>204</v>
      </c>
      <c r="R1610" s="79"/>
      <c r="T1610" t="s">
        <v>204</v>
      </c>
      <c r="U1610" t="s">
        <v>204</v>
      </c>
      <c r="V1610" t="s">
        <v>204</v>
      </c>
    </row>
    <row r="1611" spans="2:22">
      <c r="B1611" t="s">
        <v>204</v>
      </c>
      <c r="C1611" s="79" t="s">
        <v>204</v>
      </c>
      <c r="E1611" t="s">
        <v>204</v>
      </c>
      <c r="F1611" t="s">
        <v>204</v>
      </c>
      <c r="G1611" t="s">
        <v>204</v>
      </c>
      <c r="H1611" t="s">
        <v>204</v>
      </c>
      <c r="I1611" t="s">
        <v>204</v>
      </c>
      <c r="J1611" t="s">
        <v>204</v>
      </c>
      <c r="K1611" t="s">
        <v>204</v>
      </c>
      <c r="L1611" t="s">
        <v>204</v>
      </c>
      <c r="M1611" t="s">
        <v>204</v>
      </c>
      <c r="N1611" t="s">
        <v>204</v>
      </c>
      <c r="O1611" t="s">
        <v>204</v>
      </c>
      <c r="P1611" t="s">
        <v>204</v>
      </c>
      <c r="Q1611" s="80" t="s">
        <v>204</v>
      </c>
      <c r="R1611" s="79"/>
      <c r="T1611" t="s">
        <v>204</v>
      </c>
      <c r="U1611" t="s">
        <v>204</v>
      </c>
      <c r="V1611" t="s">
        <v>204</v>
      </c>
    </row>
    <row r="1612" spans="2:22">
      <c r="B1612" t="s">
        <v>204</v>
      </c>
      <c r="C1612" s="79" t="s">
        <v>204</v>
      </c>
      <c r="E1612" t="s">
        <v>204</v>
      </c>
      <c r="F1612" t="s">
        <v>204</v>
      </c>
      <c r="G1612" t="s">
        <v>204</v>
      </c>
      <c r="H1612" t="s">
        <v>204</v>
      </c>
      <c r="I1612" t="s">
        <v>204</v>
      </c>
      <c r="J1612" t="s">
        <v>204</v>
      </c>
      <c r="K1612" t="s">
        <v>204</v>
      </c>
      <c r="L1612" t="s">
        <v>204</v>
      </c>
      <c r="M1612" t="s">
        <v>204</v>
      </c>
      <c r="N1612" t="s">
        <v>204</v>
      </c>
      <c r="O1612" t="s">
        <v>204</v>
      </c>
      <c r="P1612" t="s">
        <v>204</v>
      </c>
      <c r="Q1612" s="80" t="s">
        <v>204</v>
      </c>
      <c r="R1612" s="79"/>
      <c r="T1612" t="s">
        <v>204</v>
      </c>
      <c r="U1612" t="s">
        <v>204</v>
      </c>
      <c r="V1612" t="s">
        <v>204</v>
      </c>
    </row>
    <row r="1613" spans="2:22">
      <c r="B1613" t="s">
        <v>204</v>
      </c>
      <c r="C1613" s="79" t="s">
        <v>204</v>
      </c>
      <c r="E1613" t="s">
        <v>204</v>
      </c>
      <c r="F1613" t="s">
        <v>204</v>
      </c>
      <c r="G1613" t="s">
        <v>204</v>
      </c>
      <c r="H1613" t="s">
        <v>204</v>
      </c>
      <c r="I1613" t="s">
        <v>204</v>
      </c>
      <c r="J1613" t="s">
        <v>204</v>
      </c>
      <c r="K1613" t="s">
        <v>204</v>
      </c>
      <c r="L1613" t="s">
        <v>204</v>
      </c>
      <c r="M1613" t="s">
        <v>204</v>
      </c>
      <c r="N1613" t="s">
        <v>204</v>
      </c>
      <c r="O1613" t="s">
        <v>204</v>
      </c>
      <c r="P1613" t="s">
        <v>204</v>
      </c>
      <c r="Q1613" s="80" t="s">
        <v>204</v>
      </c>
      <c r="R1613" s="79"/>
      <c r="T1613" t="s">
        <v>204</v>
      </c>
      <c r="U1613" t="s">
        <v>204</v>
      </c>
      <c r="V1613" t="s">
        <v>204</v>
      </c>
    </row>
    <row r="1614" spans="2:22">
      <c r="B1614" t="s">
        <v>204</v>
      </c>
      <c r="C1614" s="79" t="s">
        <v>204</v>
      </c>
      <c r="E1614" t="s">
        <v>204</v>
      </c>
      <c r="F1614" t="s">
        <v>204</v>
      </c>
      <c r="G1614" t="s">
        <v>204</v>
      </c>
      <c r="H1614" t="s">
        <v>204</v>
      </c>
      <c r="I1614" t="s">
        <v>204</v>
      </c>
      <c r="J1614" t="s">
        <v>204</v>
      </c>
      <c r="K1614" t="s">
        <v>204</v>
      </c>
      <c r="L1614" t="s">
        <v>204</v>
      </c>
      <c r="M1614" t="s">
        <v>204</v>
      </c>
      <c r="N1614" t="s">
        <v>204</v>
      </c>
      <c r="O1614" t="s">
        <v>204</v>
      </c>
      <c r="P1614" t="s">
        <v>204</v>
      </c>
      <c r="Q1614" s="80" t="s">
        <v>204</v>
      </c>
      <c r="R1614" s="79"/>
      <c r="T1614" t="s">
        <v>204</v>
      </c>
      <c r="U1614" t="s">
        <v>204</v>
      </c>
      <c r="V1614" t="s">
        <v>204</v>
      </c>
    </row>
    <row r="1615" spans="2:22">
      <c r="B1615" t="s">
        <v>204</v>
      </c>
      <c r="C1615" s="79" t="s">
        <v>204</v>
      </c>
      <c r="E1615" t="s">
        <v>204</v>
      </c>
      <c r="F1615" t="s">
        <v>204</v>
      </c>
      <c r="G1615" t="s">
        <v>204</v>
      </c>
      <c r="H1615" t="s">
        <v>204</v>
      </c>
      <c r="I1615" t="s">
        <v>204</v>
      </c>
      <c r="J1615" t="s">
        <v>204</v>
      </c>
      <c r="K1615" t="s">
        <v>204</v>
      </c>
      <c r="L1615" t="s">
        <v>204</v>
      </c>
      <c r="M1615" t="s">
        <v>204</v>
      </c>
      <c r="N1615" t="s">
        <v>204</v>
      </c>
      <c r="O1615" t="s">
        <v>204</v>
      </c>
      <c r="P1615" t="s">
        <v>204</v>
      </c>
      <c r="Q1615" s="80" t="s">
        <v>204</v>
      </c>
      <c r="R1615" s="79"/>
      <c r="T1615" t="s">
        <v>204</v>
      </c>
      <c r="U1615" t="s">
        <v>204</v>
      </c>
      <c r="V1615" t="s">
        <v>204</v>
      </c>
    </row>
    <row r="1616" spans="2:22">
      <c r="B1616" t="s">
        <v>204</v>
      </c>
      <c r="C1616" s="79" t="s">
        <v>204</v>
      </c>
      <c r="E1616" t="s">
        <v>204</v>
      </c>
      <c r="F1616" t="s">
        <v>204</v>
      </c>
      <c r="G1616" t="s">
        <v>204</v>
      </c>
      <c r="H1616" t="s">
        <v>204</v>
      </c>
      <c r="I1616" t="s">
        <v>204</v>
      </c>
      <c r="J1616" t="s">
        <v>204</v>
      </c>
      <c r="K1616" t="s">
        <v>204</v>
      </c>
      <c r="L1616" t="s">
        <v>204</v>
      </c>
      <c r="M1616" t="s">
        <v>204</v>
      </c>
      <c r="N1616" t="s">
        <v>204</v>
      </c>
      <c r="O1616" t="s">
        <v>204</v>
      </c>
      <c r="P1616" t="s">
        <v>204</v>
      </c>
      <c r="Q1616" s="80" t="s">
        <v>204</v>
      </c>
      <c r="R1616" s="79"/>
      <c r="T1616" t="s">
        <v>204</v>
      </c>
      <c r="U1616" t="s">
        <v>204</v>
      </c>
      <c r="V1616" t="s">
        <v>204</v>
      </c>
    </row>
    <row r="1617" spans="2:22">
      <c r="B1617" t="s">
        <v>204</v>
      </c>
      <c r="C1617" s="79" t="s">
        <v>204</v>
      </c>
      <c r="E1617" t="s">
        <v>204</v>
      </c>
      <c r="F1617" t="s">
        <v>204</v>
      </c>
      <c r="G1617" t="s">
        <v>204</v>
      </c>
      <c r="H1617" t="s">
        <v>204</v>
      </c>
      <c r="I1617" t="s">
        <v>204</v>
      </c>
      <c r="J1617" t="s">
        <v>204</v>
      </c>
      <c r="K1617" t="s">
        <v>204</v>
      </c>
      <c r="L1617" t="s">
        <v>204</v>
      </c>
      <c r="M1617" t="s">
        <v>204</v>
      </c>
      <c r="N1617" t="s">
        <v>204</v>
      </c>
      <c r="O1617" t="s">
        <v>204</v>
      </c>
      <c r="P1617" t="s">
        <v>204</v>
      </c>
      <c r="Q1617" s="80" t="s">
        <v>204</v>
      </c>
      <c r="R1617" s="79"/>
      <c r="T1617" t="s">
        <v>204</v>
      </c>
      <c r="U1617" t="s">
        <v>204</v>
      </c>
      <c r="V1617" t="s">
        <v>204</v>
      </c>
    </row>
    <row r="1618" spans="2:22">
      <c r="B1618" t="s">
        <v>204</v>
      </c>
      <c r="C1618" s="79" t="s">
        <v>204</v>
      </c>
      <c r="E1618" t="s">
        <v>204</v>
      </c>
      <c r="F1618" t="s">
        <v>204</v>
      </c>
      <c r="G1618" t="s">
        <v>204</v>
      </c>
      <c r="H1618" t="s">
        <v>204</v>
      </c>
      <c r="I1618" t="s">
        <v>204</v>
      </c>
      <c r="J1618" t="s">
        <v>204</v>
      </c>
      <c r="K1618" t="s">
        <v>204</v>
      </c>
      <c r="L1618" t="s">
        <v>204</v>
      </c>
      <c r="M1618" t="s">
        <v>204</v>
      </c>
      <c r="N1618" t="s">
        <v>204</v>
      </c>
      <c r="O1618" t="s">
        <v>204</v>
      </c>
      <c r="P1618" t="s">
        <v>204</v>
      </c>
      <c r="Q1618" s="80" t="s">
        <v>204</v>
      </c>
      <c r="R1618" s="79"/>
      <c r="T1618" t="s">
        <v>204</v>
      </c>
      <c r="U1618" t="s">
        <v>204</v>
      </c>
      <c r="V1618" t="s">
        <v>204</v>
      </c>
    </row>
    <row r="1619" spans="2:22">
      <c r="B1619" t="s">
        <v>204</v>
      </c>
      <c r="C1619" s="79" t="s">
        <v>204</v>
      </c>
      <c r="E1619" t="s">
        <v>204</v>
      </c>
      <c r="F1619" t="s">
        <v>204</v>
      </c>
      <c r="G1619" t="s">
        <v>204</v>
      </c>
      <c r="H1619" t="s">
        <v>204</v>
      </c>
      <c r="I1619" t="s">
        <v>204</v>
      </c>
      <c r="J1619" t="s">
        <v>204</v>
      </c>
      <c r="K1619" t="s">
        <v>204</v>
      </c>
      <c r="L1619" t="s">
        <v>204</v>
      </c>
      <c r="M1619" t="s">
        <v>204</v>
      </c>
      <c r="N1619" t="s">
        <v>204</v>
      </c>
      <c r="O1619" t="s">
        <v>204</v>
      </c>
      <c r="P1619" t="s">
        <v>204</v>
      </c>
      <c r="Q1619" s="80" t="s">
        <v>204</v>
      </c>
      <c r="R1619" s="79"/>
      <c r="T1619" t="s">
        <v>204</v>
      </c>
      <c r="U1619" t="s">
        <v>204</v>
      </c>
      <c r="V1619" t="s">
        <v>204</v>
      </c>
    </row>
    <row r="1620" spans="2:22">
      <c r="B1620" t="s">
        <v>204</v>
      </c>
      <c r="C1620" s="79" t="s">
        <v>204</v>
      </c>
      <c r="E1620" t="s">
        <v>204</v>
      </c>
      <c r="F1620" t="s">
        <v>204</v>
      </c>
      <c r="G1620" t="s">
        <v>204</v>
      </c>
      <c r="H1620" t="s">
        <v>204</v>
      </c>
      <c r="I1620" t="s">
        <v>204</v>
      </c>
      <c r="J1620" t="s">
        <v>204</v>
      </c>
      <c r="K1620" t="s">
        <v>204</v>
      </c>
      <c r="L1620" t="s">
        <v>204</v>
      </c>
      <c r="M1620" t="s">
        <v>204</v>
      </c>
      <c r="N1620" t="s">
        <v>204</v>
      </c>
      <c r="O1620" t="s">
        <v>204</v>
      </c>
      <c r="P1620" t="s">
        <v>204</v>
      </c>
      <c r="Q1620" s="80" t="s">
        <v>204</v>
      </c>
      <c r="R1620" s="79"/>
      <c r="T1620" t="s">
        <v>204</v>
      </c>
      <c r="U1620" t="s">
        <v>204</v>
      </c>
      <c r="V1620" t="s">
        <v>204</v>
      </c>
    </row>
    <row r="1621" spans="2:22">
      <c r="B1621" t="s">
        <v>204</v>
      </c>
      <c r="C1621" s="79" t="s">
        <v>204</v>
      </c>
      <c r="E1621" t="s">
        <v>204</v>
      </c>
      <c r="F1621" t="s">
        <v>204</v>
      </c>
      <c r="G1621" t="s">
        <v>204</v>
      </c>
      <c r="H1621" t="s">
        <v>204</v>
      </c>
      <c r="I1621" t="s">
        <v>204</v>
      </c>
      <c r="J1621" t="s">
        <v>204</v>
      </c>
      <c r="K1621" t="s">
        <v>204</v>
      </c>
      <c r="L1621" t="s">
        <v>204</v>
      </c>
      <c r="M1621" t="s">
        <v>204</v>
      </c>
      <c r="N1621" t="s">
        <v>204</v>
      </c>
      <c r="O1621" t="s">
        <v>204</v>
      </c>
      <c r="P1621" t="s">
        <v>204</v>
      </c>
      <c r="Q1621" s="80" t="s">
        <v>204</v>
      </c>
      <c r="R1621" s="79"/>
      <c r="T1621" t="s">
        <v>204</v>
      </c>
      <c r="U1621" t="s">
        <v>204</v>
      </c>
      <c r="V1621" t="s">
        <v>204</v>
      </c>
    </row>
    <row r="1622" spans="2:22">
      <c r="B1622" t="s">
        <v>204</v>
      </c>
      <c r="C1622" s="79" t="s">
        <v>204</v>
      </c>
      <c r="E1622" t="s">
        <v>204</v>
      </c>
      <c r="F1622" t="s">
        <v>204</v>
      </c>
      <c r="G1622" t="s">
        <v>204</v>
      </c>
      <c r="H1622" t="s">
        <v>204</v>
      </c>
      <c r="I1622" t="s">
        <v>204</v>
      </c>
      <c r="J1622" t="s">
        <v>204</v>
      </c>
      <c r="K1622" t="s">
        <v>204</v>
      </c>
      <c r="L1622" t="s">
        <v>204</v>
      </c>
      <c r="M1622" t="s">
        <v>204</v>
      </c>
      <c r="N1622" t="s">
        <v>204</v>
      </c>
      <c r="O1622" t="s">
        <v>204</v>
      </c>
      <c r="P1622" t="s">
        <v>204</v>
      </c>
      <c r="Q1622" s="80" t="s">
        <v>204</v>
      </c>
      <c r="R1622" s="79"/>
      <c r="T1622" t="s">
        <v>204</v>
      </c>
      <c r="U1622" t="s">
        <v>204</v>
      </c>
      <c r="V1622" t="s">
        <v>204</v>
      </c>
    </row>
    <row r="1623" spans="2:22">
      <c r="B1623" t="s">
        <v>204</v>
      </c>
      <c r="C1623" s="79" t="s">
        <v>204</v>
      </c>
      <c r="E1623" t="s">
        <v>204</v>
      </c>
      <c r="F1623" t="s">
        <v>204</v>
      </c>
      <c r="G1623" t="s">
        <v>204</v>
      </c>
      <c r="H1623" t="s">
        <v>204</v>
      </c>
      <c r="I1623" t="s">
        <v>204</v>
      </c>
      <c r="J1623" t="s">
        <v>204</v>
      </c>
      <c r="K1623" t="s">
        <v>204</v>
      </c>
      <c r="L1623" t="s">
        <v>204</v>
      </c>
      <c r="M1623" t="s">
        <v>204</v>
      </c>
      <c r="N1623" t="s">
        <v>204</v>
      </c>
      <c r="O1623" t="s">
        <v>204</v>
      </c>
      <c r="P1623" t="s">
        <v>204</v>
      </c>
      <c r="Q1623" s="80" t="s">
        <v>204</v>
      </c>
      <c r="R1623" s="79"/>
      <c r="T1623" t="s">
        <v>204</v>
      </c>
      <c r="U1623" t="s">
        <v>204</v>
      </c>
      <c r="V1623" t="s">
        <v>204</v>
      </c>
    </row>
    <row r="1624" spans="2:22">
      <c r="B1624" t="s">
        <v>204</v>
      </c>
      <c r="C1624" s="79" t="s">
        <v>204</v>
      </c>
      <c r="E1624" t="s">
        <v>204</v>
      </c>
      <c r="F1624" t="s">
        <v>204</v>
      </c>
      <c r="G1624" t="s">
        <v>204</v>
      </c>
      <c r="H1624" t="s">
        <v>204</v>
      </c>
      <c r="I1624" t="s">
        <v>204</v>
      </c>
      <c r="J1624" t="s">
        <v>204</v>
      </c>
      <c r="K1624" t="s">
        <v>204</v>
      </c>
      <c r="L1624" t="s">
        <v>204</v>
      </c>
      <c r="M1624" t="s">
        <v>204</v>
      </c>
      <c r="N1624" t="s">
        <v>204</v>
      </c>
      <c r="O1624" t="s">
        <v>204</v>
      </c>
      <c r="P1624" t="s">
        <v>204</v>
      </c>
      <c r="Q1624" s="80" t="s">
        <v>204</v>
      </c>
      <c r="R1624" s="79"/>
      <c r="T1624" t="s">
        <v>204</v>
      </c>
      <c r="U1624" t="s">
        <v>204</v>
      </c>
      <c r="V1624" t="s">
        <v>204</v>
      </c>
    </row>
    <row r="1625" spans="2:22">
      <c r="B1625" t="s">
        <v>204</v>
      </c>
      <c r="C1625" s="79" t="s">
        <v>204</v>
      </c>
      <c r="E1625" t="s">
        <v>204</v>
      </c>
      <c r="F1625" t="s">
        <v>204</v>
      </c>
      <c r="G1625" t="s">
        <v>204</v>
      </c>
      <c r="H1625" t="s">
        <v>204</v>
      </c>
      <c r="I1625" t="s">
        <v>204</v>
      </c>
      <c r="J1625" t="s">
        <v>204</v>
      </c>
      <c r="K1625" t="s">
        <v>204</v>
      </c>
      <c r="L1625" t="s">
        <v>204</v>
      </c>
      <c r="M1625" t="s">
        <v>204</v>
      </c>
      <c r="N1625" t="s">
        <v>204</v>
      </c>
      <c r="O1625" t="s">
        <v>204</v>
      </c>
      <c r="P1625" t="s">
        <v>204</v>
      </c>
      <c r="Q1625" s="80" t="s">
        <v>204</v>
      </c>
      <c r="R1625" s="79"/>
      <c r="T1625" t="s">
        <v>204</v>
      </c>
      <c r="U1625" t="s">
        <v>204</v>
      </c>
      <c r="V1625" t="s">
        <v>204</v>
      </c>
    </row>
    <row r="1626" spans="2:22">
      <c r="B1626" t="s">
        <v>204</v>
      </c>
      <c r="C1626" s="79" t="s">
        <v>204</v>
      </c>
      <c r="E1626" t="s">
        <v>204</v>
      </c>
      <c r="F1626" t="s">
        <v>204</v>
      </c>
      <c r="G1626" t="s">
        <v>204</v>
      </c>
      <c r="H1626" t="s">
        <v>204</v>
      </c>
      <c r="I1626" t="s">
        <v>204</v>
      </c>
      <c r="J1626" t="s">
        <v>204</v>
      </c>
      <c r="K1626" t="s">
        <v>204</v>
      </c>
      <c r="L1626" t="s">
        <v>204</v>
      </c>
      <c r="M1626" t="s">
        <v>204</v>
      </c>
      <c r="N1626" t="s">
        <v>204</v>
      </c>
      <c r="O1626" t="s">
        <v>204</v>
      </c>
      <c r="P1626" t="s">
        <v>204</v>
      </c>
      <c r="Q1626" s="80" t="s">
        <v>204</v>
      </c>
      <c r="R1626" s="79"/>
      <c r="T1626" t="s">
        <v>204</v>
      </c>
      <c r="U1626" t="s">
        <v>204</v>
      </c>
      <c r="V1626" t="s">
        <v>204</v>
      </c>
    </row>
    <row r="1627" spans="2:22">
      <c r="B1627" t="s">
        <v>204</v>
      </c>
      <c r="C1627" s="79" t="s">
        <v>204</v>
      </c>
      <c r="E1627" t="s">
        <v>204</v>
      </c>
      <c r="F1627" t="s">
        <v>204</v>
      </c>
      <c r="G1627" t="s">
        <v>204</v>
      </c>
      <c r="H1627" t="s">
        <v>204</v>
      </c>
      <c r="I1627" t="s">
        <v>204</v>
      </c>
      <c r="J1627" t="s">
        <v>204</v>
      </c>
      <c r="K1627" t="s">
        <v>204</v>
      </c>
      <c r="L1627" t="s">
        <v>204</v>
      </c>
      <c r="M1627" t="s">
        <v>204</v>
      </c>
      <c r="N1627" t="s">
        <v>204</v>
      </c>
      <c r="O1627" t="s">
        <v>204</v>
      </c>
      <c r="P1627" t="s">
        <v>204</v>
      </c>
      <c r="Q1627" s="80" t="s">
        <v>204</v>
      </c>
      <c r="R1627" s="79"/>
      <c r="T1627" t="s">
        <v>204</v>
      </c>
      <c r="U1627" t="s">
        <v>204</v>
      </c>
      <c r="V1627" t="s">
        <v>204</v>
      </c>
    </row>
    <row r="1628" spans="2:22">
      <c r="B1628" t="s">
        <v>204</v>
      </c>
      <c r="C1628" s="79" t="s">
        <v>204</v>
      </c>
      <c r="E1628" t="s">
        <v>204</v>
      </c>
      <c r="F1628" t="s">
        <v>204</v>
      </c>
      <c r="G1628" t="s">
        <v>204</v>
      </c>
      <c r="H1628" t="s">
        <v>204</v>
      </c>
      <c r="I1628" t="s">
        <v>204</v>
      </c>
      <c r="J1628" t="s">
        <v>204</v>
      </c>
      <c r="K1628" t="s">
        <v>204</v>
      </c>
      <c r="L1628" t="s">
        <v>204</v>
      </c>
      <c r="M1628" t="s">
        <v>204</v>
      </c>
      <c r="N1628" t="s">
        <v>204</v>
      </c>
      <c r="O1628" t="s">
        <v>204</v>
      </c>
      <c r="P1628" t="s">
        <v>204</v>
      </c>
      <c r="Q1628" s="80" t="s">
        <v>204</v>
      </c>
      <c r="R1628" s="79"/>
      <c r="T1628" t="s">
        <v>204</v>
      </c>
      <c r="U1628" t="s">
        <v>204</v>
      </c>
      <c r="V1628" t="s">
        <v>204</v>
      </c>
    </row>
    <row r="1629" spans="2:22">
      <c r="B1629" t="s">
        <v>204</v>
      </c>
      <c r="C1629" s="79" t="s">
        <v>204</v>
      </c>
      <c r="E1629" t="s">
        <v>204</v>
      </c>
      <c r="F1629" t="s">
        <v>204</v>
      </c>
      <c r="G1629" t="s">
        <v>204</v>
      </c>
      <c r="H1629" t="s">
        <v>204</v>
      </c>
      <c r="I1629" t="s">
        <v>204</v>
      </c>
      <c r="J1629" t="s">
        <v>204</v>
      </c>
      <c r="K1629" t="s">
        <v>204</v>
      </c>
      <c r="L1629" t="s">
        <v>204</v>
      </c>
      <c r="M1629" t="s">
        <v>204</v>
      </c>
      <c r="N1629" t="s">
        <v>204</v>
      </c>
      <c r="O1629" t="s">
        <v>204</v>
      </c>
      <c r="P1629" t="s">
        <v>204</v>
      </c>
      <c r="Q1629" s="80" t="s">
        <v>204</v>
      </c>
      <c r="R1629" s="79"/>
      <c r="T1629" t="s">
        <v>204</v>
      </c>
      <c r="U1629" t="s">
        <v>204</v>
      </c>
      <c r="V1629" t="s">
        <v>204</v>
      </c>
    </row>
    <row r="1630" spans="2:22">
      <c r="B1630" t="s">
        <v>204</v>
      </c>
      <c r="C1630" s="79" t="s">
        <v>204</v>
      </c>
      <c r="E1630" t="s">
        <v>204</v>
      </c>
      <c r="F1630" t="s">
        <v>204</v>
      </c>
      <c r="G1630" t="s">
        <v>204</v>
      </c>
      <c r="H1630" t="s">
        <v>204</v>
      </c>
      <c r="I1630" t="s">
        <v>204</v>
      </c>
      <c r="J1630" t="s">
        <v>204</v>
      </c>
      <c r="K1630" t="s">
        <v>204</v>
      </c>
      <c r="L1630" t="s">
        <v>204</v>
      </c>
      <c r="M1630" t="s">
        <v>204</v>
      </c>
      <c r="N1630" t="s">
        <v>204</v>
      </c>
      <c r="O1630" t="s">
        <v>204</v>
      </c>
      <c r="P1630" t="s">
        <v>204</v>
      </c>
      <c r="Q1630" s="80" t="s">
        <v>204</v>
      </c>
      <c r="R1630" s="79"/>
      <c r="T1630" t="s">
        <v>204</v>
      </c>
      <c r="U1630" t="s">
        <v>204</v>
      </c>
      <c r="V1630" t="s">
        <v>204</v>
      </c>
    </row>
    <row r="1631" spans="2:22">
      <c r="B1631" t="s">
        <v>204</v>
      </c>
      <c r="C1631" s="79" t="s">
        <v>204</v>
      </c>
      <c r="E1631" t="s">
        <v>204</v>
      </c>
      <c r="F1631" t="s">
        <v>204</v>
      </c>
      <c r="G1631" t="s">
        <v>204</v>
      </c>
      <c r="H1631" t="s">
        <v>204</v>
      </c>
      <c r="I1631" t="s">
        <v>204</v>
      </c>
      <c r="J1631" t="s">
        <v>204</v>
      </c>
      <c r="K1631" t="s">
        <v>204</v>
      </c>
      <c r="L1631" t="s">
        <v>204</v>
      </c>
      <c r="M1631" t="s">
        <v>204</v>
      </c>
      <c r="N1631" t="s">
        <v>204</v>
      </c>
      <c r="O1631" t="s">
        <v>204</v>
      </c>
      <c r="P1631" t="s">
        <v>204</v>
      </c>
      <c r="Q1631" s="80" t="s">
        <v>204</v>
      </c>
      <c r="R1631" s="79"/>
      <c r="T1631" t="s">
        <v>204</v>
      </c>
      <c r="U1631" t="s">
        <v>204</v>
      </c>
      <c r="V1631" t="s">
        <v>204</v>
      </c>
    </row>
    <row r="1632" spans="2:22">
      <c r="B1632" t="s">
        <v>204</v>
      </c>
      <c r="C1632" s="79" t="s">
        <v>204</v>
      </c>
      <c r="E1632" t="s">
        <v>204</v>
      </c>
      <c r="F1632" t="s">
        <v>204</v>
      </c>
      <c r="G1632" t="s">
        <v>204</v>
      </c>
      <c r="H1632" t="s">
        <v>204</v>
      </c>
      <c r="I1632" t="s">
        <v>204</v>
      </c>
      <c r="J1632" t="s">
        <v>204</v>
      </c>
      <c r="K1632" t="s">
        <v>204</v>
      </c>
      <c r="L1632" t="s">
        <v>204</v>
      </c>
      <c r="M1632" t="s">
        <v>204</v>
      </c>
      <c r="N1632" t="s">
        <v>204</v>
      </c>
      <c r="O1632" t="s">
        <v>204</v>
      </c>
      <c r="P1632" t="s">
        <v>204</v>
      </c>
      <c r="Q1632" s="80" t="s">
        <v>204</v>
      </c>
      <c r="R1632" s="79"/>
      <c r="T1632" t="s">
        <v>204</v>
      </c>
      <c r="U1632" t="s">
        <v>204</v>
      </c>
      <c r="V1632" t="s">
        <v>204</v>
      </c>
    </row>
    <row r="1633" spans="2:22">
      <c r="B1633" t="s">
        <v>204</v>
      </c>
      <c r="C1633" s="79" t="s">
        <v>204</v>
      </c>
      <c r="E1633" t="s">
        <v>204</v>
      </c>
      <c r="F1633" t="s">
        <v>204</v>
      </c>
      <c r="G1633" t="s">
        <v>204</v>
      </c>
      <c r="H1633" t="s">
        <v>204</v>
      </c>
      <c r="I1633" t="s">
        <v>204</v>
      </c>
      <c r="J1633" t="s">
        <v>204</v>
      </c>
      <c r="K1633" t="s">
        <v>204</v>
      </c>
      <c r="L1633" t="s">
        <v>204</v>
      </c>
      <c r="M1633" t="s">
        <v>204</v>
      </c>
      <c r="N1633" t="s">
        <v>204</v>
      </c>
      <c r="O1633" t="s">
        <v>204</v>
      </c>
      <c r="P1633" t="s">
        <v>204</v>
      </c>
      <c r="Q1633" s="80" t="s">
        <v>204</v>
      </c>
      <c r="R1633" s="79"/>
      <c r="T1633" t="s">
        <v>204</v>
      </c>
      <c r="U1633" t="s">
        <v>204</v>
      </c>
      <c r="V1633" t="s">
        <v>204</v>
      </c>
    </row>
    <row r="1634" spans="2:22">
      <c r="B1634" t="s">
        <v>204</v>
      </c>
      <c r="C1634" s="79" t="s">
        <v>204</v>
      </c>
      <c r="E1634" t="s">
        <v>204</v>
      </c>
      <c r="F1634" t="s">
        <v>204</v>
      </c>
      <c r="G1634" t="s">
        <v>204</v>
      </c>
      <c r="H1634" t="s">
        <v>204</v>
      </c>
      <c r="I1634" t="s">
        <v>204</v>
      </c>
      <c r="J1634" t="s">
        <v>204</v>
      </c>
      <c r="K1634" t="s">
        <v>204</v>
      </c>
      <c r="L1634" t="s">
        <v>204</v>
      </c>
      <c r="M1634" t="s">
        <v>204</v>
      </c>
      <c r="N1634" t="s">
        <v>204</v>
      </c>
      <c r="O1634" t="s">
        <v>204</v>
      </c>
      <c r="P1634" t="s">
        <v>204</v>
      </c>
      <c r="Q1634" s="80" t="s">
        <v>204</v>
      </c>
      <c r="R1634" s="79"/>
      <c r="T1634" t="s">
        <v>204</v>
      </c>
      <c r="U1634" t="s">
        <v>204</v>
      </c>
      <c r="V1634" t="s">
        <v>204</v>
      </c>
    </row>
    <row r="1635" spans="2:22">
      <c r="B1635" t="s">
        <v>204</v>
      </c>
      <c r="C1635" s="79" t="s">
        <v>204</v>
      </c>
      <c r="E1635" t="s">
        <v>204</v>
      </c>
      <c r="F1635" t="s">
        <v>204</v>
      </c>
      <c r="G1635" t="s">
        <v>204</v>
      </c>
      <c r="H1635" t="s">
        <v>204</v>
      </c>
      <c r="I1635" t="s">
        <v>204</v>
      </c>
      <c r="J1635" t="s">
        <v>204</v>
      </c>
      <c r="K1635" t="s">
        <v>204</v>
      </c>
      <c r="L1635" t="s">
        <v>204</v>
      </c>
      <c r="M1635" t="s">
        <v>204</v>
      </c>
      <c r="N1635" t="s">
        <v>204</v>
      </c>
      <c r="O1635" t="s">
        <v>204</v>
      </c>
      <c r="P1635" t="s">
        <v>204</v>
      </c>
      <c r="Q1635" s="80" t="s">
        <v>204</v>
      </c>
      <c r="R1635" s="79"/>
      <c r="T1635" t="s">
        <v>204</v>
      </c>
      <c r="U1635" t="s">
        <v>204</v>
      </c>
      <c r="V1635" t="s">
        <v>204</v>
      </c>
    </row>
    <row r="1636" spans="2:22">
      <c r="B1636" t="s">
        <v>204</v>
      </c>
      <c r="C1636" s="79" t="s">
        <v>204</v>
      </c>
      <c r="E1636" t="s">
        <v>204</v>
      </c>
      <c r="F1636" t="s">
        <v>204</v>
      </c>
      <c r="G1636" t="s">
        <v>204</v>
      </c>
      <c r="H1636" t="s">
        <v>204</v>
      </c>
      <c r="I1636" t="s">
        <v>204</v>
      </c>
      <c r="J1636" t="s">
        <v>204</v>
      </c>
      <c r="K1636" t="s">
        <v>204</v>
      </c>
      <c r="L1636" t="s">
        <v>204</v>
      </c>
      <c r="M1636" t="s">
        <v>204</v>
      </c>
      <c r="N1636" t="s">
        <v>204</v>
      </c>
      <c r="O1636" t="s">
        <v>204</v>
      </c>
      <c r="P1636" t="s">
        <v>204</v>
      </c>
      <c r="Q1636" s="80" t="s">
        <v>204</v>
      </c>
      <c r="R1636" s="79"/>
      <c r="T1636" t="s">
        <v>204</v>
      </c>
      <c r="U1636" t="s">
        <v>204</v>
      </c>
      <c r="V1636" t="s">
        <v>204</v>
      </c>
    </row>
    <row r="1637" spans="2:22">
      <c r="B1637" t="s">
        <v>204</v>
      </c>
      <c r="C1637" s="79" t="s">
        <v>204</v>
      </c>
      <c r="E1637" t="s">
        <v>204</v>
      </c>
      <c r="F1637" t="s">
        <v>204</v>
      </c>
      <c r="G1637" t="s">
        <v>204</v>
      </c>
      <c r="H1637" t="s">
        <v>204</v>
      </c>
      <c r="I1637" t="s">
        <v>204</v>
      </c>
      <c r="J1637" t="s">
        <v>204</v>
      </c>
      <c r="K1637" t="s">
        <v>204</v>
      </c>
      <c r="L1637" t="s">
        <v>204</v>
      </c>
      <c r="M1637" t="s">
        <v>204</v>
      </c>
      <c r="N1637" t="s">
        <v>204</v>
      </c>
      <c r="O1637" t="s">
        <v>204</v>
      </c>
      <c r="P1637" t="s">
        <v>204</v>
      </c>
      <c r="Q1637" s="80" t="s">
        <v>204</v>
      </c>
      <c r="R1637" s="79"/>
      <c r="T1637" t="s">
        <v>204</v>
      </c>
      <c r="U1637" t="s">
        <v>204</v>
      </c>
      <c r="V1637" t="s">
        <v>204</v>
      </c>
    </row>
    <row r="1638" spans="2:22">
      <c r="B1638" t="s">
        <v>204</v>
      </c>
      <c r="C1638" s="79" t="s">
        <v>204</v>
      </c>
      <c r="E1638" t="s">
        <v>204</v>
      </c>
      <c r="F1638" t="s">
        <v>204</v>
      </c>
      <c r="G1638" t="s">
        <v>204</v>
      </c>
      <c r="H1638" t="s">
        <v>204</v>
      </c>
      <c r="I1638" t="s">
        <v>204</v>
      </c>
      <c r="J1638" t="s">
        <v>204</v>
      </c>
      <c r="K1638" t="s">
        <v>204</v>
      </c>
      <c r="L1638" t="s">
        <v>204</v>
      </c>
      <c r="M1638" t="s">
        <v>204</v>
      </c>
      <c r="N1638" t="s">
        <v>204</v>
      </c>
      <c r="O1638" t="s">
        <v>204</v>
      </c>
      <c r="P1638" t="s">
        <v>204</v>
      </c>
      <c r="Q1638" s="80" t="s">
        <v>204</v>
      </c>
      <c r="R1638" s="79"/>
      <c r="T1638" t="s">
        <v>204</v>
      </c>
      <c r="U1638" t="s">
        <v>204</v>
      </c>
      <c r="V1638" t="s">
        <v>204</v>
      </c>
    </row>
    <row r="1639" spans="2:22">
      <c r="B1639" t="s">
        <v>204</v>
      </c>
      <c r="C1639" s="79" t="s">
        <v>204</v>
      </c>
      <c r="E1639" t="s">
        <v>204</v>
      </c>
      <c r="F1639" t="s">
        <v>204</v>
      </c>
      <c r="G1639" t="s">
        <v>204</v>
      </c>
      <c r="H1639" t="s">
        <v>204</v>
      </c>
      <c r="I1639" t="s">
        <v>204</v>
      </c>
      <c r="J1639" t="s">
        <v>204</v>
      </c>
      <c r="K1639" t="s">
        <v>204</v>
      </c>
      <c r="L1639" t="s">
        <v>204</v>
      </c>
      <c r="M1639" t="s">
        <v>204</v>
      </c>
      <c r="N1639" t="s">
        <v>204</v>
      </c>
      <c r="O1639" t="s">
        <v>204</v>
      </c>
      <c r="P1639" t="s">
        <v>204</v>
      </c>
      <c r="Q1639" s="80" t="s">
        <v>204</v>
      </c>
      <c r="R1639" s="79"/>
      <c r="T1639" t="s">
        <v>204</v>
      </c>
      <c r="U1639" t="s">
        <v>204</v>
      </c>
      <c r="V1639" t="s">
        <v>204</v>
      </c>
    </row>
    <row r="1640" spans="2:22">
      <c r="B1640" t="s">
        <v>204</v>
      </c>
      <c r="C1640" s="79" t="s">
        <v>204</v>
      </c>
      <c r="E1640" t="s">
        <v>204</v>
      </c>
      <c r="F1640" t="s">
        <v>204</v>
      </c>
      <c r="G1640" t="s">
        <v>204</v>
      </c>
      <c r="H1640" t="s">
        <v>204</v>
      </c>
      <c r="I1640" t="s">
        <v>204</v>
      </c>
      <c r="J1640" t="s">
        <v>204</v>
      </c>
      <c r="K1640" t="s">
        <v>204</v>
      </c>
      <c r="L1640" t="s">
        <v>204</v>
      </c>
      <c r="M1640" t="s">
        <v>204</v>
      </c>
      <c r="N1640" t="s">
        <v>204</v>
      </c>
      <c r="O1640" t="s">
        <v>204</v>
      </c>
      <c r="P1640" t="s">
        <v>204</v>
      </c>
      <c r="Q1640" s="80" t="s">
        <v>204</v>
      </c>
      <c r="R1640" s="79"/>
      <c r="T1640" t="s">
        <v>204</v>
      </c>
      <c r="U1640" t="s">
        <v>204</v>
      </c>
      <c r="V1640" t="s">
        <v>204</v>
      </c>
    </row>
    <row r="1641" spans="2:22">
      <c r="B1641" t="s">
        <v>204</v>
      </c>
      <c r="C1641" s="79" t="s">
        <v>204</v>
      </c>
      <c r="E1641" t="s">
        <v>204</v>
      </c>
      <c r="F1641" t="s">
        <v>204</v>
      </c>
      <c r="G1641" t="s">
        <v>204</v>
      </c>
      <c r="H1641" t="s">
        <v>204</v>
      </c>
      <c r="I1641" t="s">
        <v>204</v>
      </c>
      <c r="J1641" t="s">
        <v>204</v>
      </c>
      <c r="K1641" t="s">
        <v>204</v>
      </c>
      <c r="L1641" t="s">
        <v>204</v>
      </c>
      <c r="M1641" t="s">
        <v>204</v>
      </c>
      <c r="N1641" t="s">
        <v>204</v>
      </c>
      <c r="O1641" t="s">
        <v>204</v>
      </c>
      <c r="P1641" t="s">
        <v>204</v>
      </c>
      <c r="Q1641" s="80" t="s">
        <v>204</v>
      </c>
      <c r="R1641" s="79"/>
      <c r="T1641" t="s">
        <v>204</v>
      </c>
      <c r="U1641" t="s">
        <v>204</v>
      </c>
      <c r="V1641" t="s">
        <v>204</v>
      </c>
    </row>
    <row r="1642" spans="2:22">
      <c r="B1642" t="s">
        <v>204</v>
      </c>
      <c r="C1642" s="79" t="s">
        <v>204</v>
      </c>
      <c r="E1642" t="s">
        <v>204</v>
      </c>
      <c r="F1642" t="s">
        <v>204</v>
      </c>
      <c r="G1642" t="s">
        <v>204</v>
      </c>
      <c r="H1642" t="s">
        <v>204</v>
      </c>
      <c r="I1642" t="s">
        <v>204</v>
      </c>
      <c r="J1642" t="s">
        <v>204</v>
      </c>
      <c r="K1642" t="s">
        <v>204</v>
      </c>
      <c r="L1642" t="s">
        <v>204</v>
      </c>
      <c r="M1642" t="s">
        <v>204</v>
      </c>
      <c r="N1642" t="s">
        <v>204</v>
      </c>
      <c r="O1642" t="s">
        <v>204</v>
      </c>
      <c r="P1642" t="s">
        <v>204</v>
      </c>
      <c r="Q1642" s="80" t="s">
        <v>204</v>
      </c>
      <c r="R1642" s="79"/>
      <c r="T1642" t="s">
        <v>204</v>
      </c>
      <c r="U1642" t="s">
        <v>204</v>
      </c>
      <c r="V1642" t="s">
        <v>204</v>
      </c>
    </row>
    <row r="1643" spans="2:22">
      <c r="B1643" t="s">
        <v>204</v>
      </c>
      <c r="C1643" s="79" t="s">
        <v>204</v>
      </c>
      <c r="E1643" t="s">
        <v>204</v>
      </c>
      <c r="F1643" t="s">
        <v>204</v>
      </c>
      <c r="G1643" t="s">
        <v>204</v>
      </c>
      <c r="H1643" t="s">
        <v>204</v>
      </c>
      <c r="I1643" t="s">
        <v>204</v>
      </c>
      <c r="J1643" t="s">
        <v>204</v>
      </c>
      <c r="K1643" t="s">
        <v>204</v>
      </c>
      <c r="L1643" t="s">
        <v>204</v>
      </c>
      <c r="M1643" t="s">
        <v>204</v>
      </c>
      <c r="N1643" t="s">
        <v>204</v>
      </c>
      <c r="O1643" t="s">
        <v>204</v>
      </c>
      <c r="P1643" t="s">
        <v>204</v>
      </c>
      <c r="Q1643" s="80" t="s">
        <v>204</v>
      </c>
      <c r="R1643" s="79"/>
      <c r="T1643" t="s">
        <v>204</v>
      </c>
      <c r="U1643" t="s">
        <v>204</v>
      </c>
      <c r="V1643" t="s">
        <v>204</v>
      </c>
    </row>
    <row r="1644" spans="2:22">
      <c r="B1644" t="s">
        <v>204</v>
      </c>
      <c r="C1644" s="79" t="s">
        <v>204</v>
      </c>
      <c r="E1644" t="s">
        <v>204</v>
      </c>
      <c r="F1644" t="s">
        <v>204</v>
      </c>
      <c r="G1644" t="s">
        <v>204</v>
      </c>
      <c r="H1644" t="s">
        <v>204</v>
      </c>
      <c r="I1644" t="s">
        <v>204</v>
      </c>
      <c r="J1644" t="s">
        <v>204</v>
      </c>
      <c r="K1644" t="s">
        <v>204</v>
      </c>
      <c r="L1644" t="s">
        <v>204</v>
      </c>
      <c r="M1644" t="s">
        <v>204</v>
      </c>
      <c r="N1644" t="s">
        <v>204</v>
      </c>
      <c r="O1644" t="s">
        <v>204</v>
      </c>
      <c r="P1644" t="s">
        <v>204</v>
      </c>
      <c r="Q1644" s="80" t="s">
        <v>204</v>
      </c>
      <c r="R1644" s="79"/>
      <c r="T1644" t="s">
        <v>204</v>
      </c>
      <c r="U1644" t="s">
        <v>204</v>
      </c>
      <c r="V1644" t="s">
        <v>204</v>
      </c>
    </row>
    <row r="1645" spans="2:22">
      <c r="B1645" t="s">
        <v>204</v>
      </c>
      <c r="C1645" s="79" t="s">
        <v>204</v>
      </c>
      <c r="E1645" t="s">
        <v>204</v>
      </c>
      <c r="F1645" t="s">
        <v>204</v>
      </c>
      <c r="G1645" t="s">
        <v>204</v>
      </c>
      <c r="H1645" t="s">
        <v>204</v>
      </c>
      <c r="I1645" t="s">
        <v>204</v>
      </c>
      <c r="J1645" t="s">
        <v>204</v>
      </c>
      <c r="K1645" t="s">
        <v>204</v>
      </c>
      <c r="L1645" t="s">
        <v>204</v>
      </c>
      <c r="M1645" t="s">
        <v>204</v>
      </c>
      <c r="N1645" t="s">
        <v>204</v>
      </c>
      <c r="O1645" t="s">
        <v>204</v>
      </c>
      <c r="P1645" t="s">
        <v>204</v>
      </c>
      <c r="Q1645" s="80" t="s">
        <v>204</v>
      </c>
      <c r="R1645" s="79"/>
      <c r="T1645" t="s">
        <v>204</v>
      </c>
      <c r="U1645" t="s">
        <v>204</v>
      </c>
      <c r="V1645" t="s">
        <v>204</v>
      </c>
    </row>
    <row r="1646" spans="2:22">
      <c r="B1646" t="s">
        <v>204</v>
      </c>
      <c r="C1646" s="79" t="s">
        <v>204</v>
      </c>
      <c r="E1646" t="s">
        <v>204</v>
      </c>
      <c r="F1646" t="s">
        <v>204</v>
      </c>
      <c r="G1646" t="s">
        <v>204</v>
      </c>
      <c r="H1646" t="s">
        <v>204</v>
      </c>
      <c r="I1646" t="s">
        <v>204</v>
      </c>
      <c r="J1646" t="s">
        <v>204</v>
      </c>
      <c r="K1646" t="s">
        <v>204</v>
      </c>
      <c r="L1646" t="s">
        <v>204</v>
      </c>
      <c r="M1646" t="s">
        <v>204</v>
      </c>
      <c r="N1646" t="s">
        <v>204</v>
      </c>
      <c r="O1646" t="s">
        <v>204</v>
      </c>
      <c r="P1646" t="s">
        <v>204</v>
      </c>
      <c r="Q1646" s="80" t="s">
        <v>204</v>
      </c>
      <c r="R1646" s="79"/>
      <c r="T1646" t="s">
        <v>204</v>
      </c>
      <c r="U1646" t="s">
        <v>204</v>
      </c>
      <c r="V1646" t="s">
        <v>204</v>
      </c>
    </row>
    <row r="1647" spans="2:22">
      <c r="B1647" t="s">
        <v>204</v>
      </c>
      <c r="C1647" s="79" t="s">
        <v>204</v>
      </c>
      <c r="E1647" t="s">
        <v>204</v>
      </c>
      <c r="F1647" t="s">
        <v>204</v>
      </c>
      <c r="G1647" t="s">
        <v>204</v>
      </c>
      <c r="H1647" t="s">
        <v>204</v>
      </c>
      <c r="I1647" t="s">
        <v>204</v>
      </c>
      <c r="J1647" t="s">
        <v>204</v>
      </c>
      <c r="K1647" t="s">
        <v>204</v>
      </c>
      <c r="L1647" t="s">
        <v>204</v>
      </c>
      <c r="M1647" t="s">
        <v>204</v>
      </c>
      <c r="N1647" t="s">
        <v>204</v>
      </c>
      <c r="O1647" t="s">
        <v>204</v>
      </c>
      <c r="P1647" t="s">
        <v>204</v>
      </c>
      <c r="Q1647" s="80" t="s">
        <v>204</v>
      </c>
      <c r="R1647" s="79"/>
      <c r="T1647" t="s">
        <v>204</v>
      </c>
      <c r="U1647" t="s">
        <v>204</v>
      </c>
      <c r="V1647" t="s">
        <v>204</v>
      </c>
    </row>
    <row r="1648" spans="2:22">
      <c r="B1648" t="s">
        <v>204</v>
      </c>
      <c r="C1648" s="79" t="s">
        <v>204</v>
      </c>
      <c r="E1648" t="s">
        <v>204</v>
      </c>
      <c r="F1648" t="s">
        <v>204</v>
      </c>
      <c r="G1648" t="s">
        <v>204</v>
      </c>
      <c r="H1648" t="s">
        <v>204</v>
      </c>
      <c r="I1648" t="s">
        <v>204</v>
      </c>
      <c r="J1648" t="s">
        <v>204</v>
      </c>
      <c r="K1648" t="s">
        <v>204</v>
      </c>
      <c r="L1648" t="s">
        <v>204</v>
      </c>
      <c r="M1648" t="s">
        <v>204</v>
      </c>
      <c r="N1648" t="s">
        <v>204</v>
      </c>
      <c r="O1648" t="s">
        <v>204</v>
      </c>
      <c r="P1648" t="s">
        <v>204</v>
      </c>
      <c r="Q1648" s="80" t="s">
        <v>204</v>
      </c>
      <c r="R1648" s="79"/>
      <c r="T1648" t="s">
        <v>204</v>
      </c>
      <c r="U1648" t="s">
        <v>204</v>
      </c>
      <c r="V1648" t="s">
        <v>204</v>
      </c>
    </row>
    <row r="1649" spans="2:22">
      <c r="B1649" t="s">
        <v>204</v>
      </c>
      <c r="C1649" s="79" t="s">
        <v>204</v>
      </c>
      <c r="E1649" t="s">
        <v>204</v>
      </c>
      <c r="F1649" t="s">
        <v>204</v>
      </c>
      <c r="G1649" t="s">
        <v>204</v>
      </c>
      <c r="H1649" t="s">
        <v>204</v>
      </c>
      <c r="I1649" t="s">
        <v>204</v>
      </c>
      <c r="J1649" t="s">
        <v>204</v>
      </c>
      <c r="K1649" t="s">
        <v>204</v>
      </c>
      <c r="L1649" t="s">
        <v>204</v>
      </c>
      <c r="M1649" t="s">
        <v>204</v>
      </c>
      <c r="N1649" t="s">
        <v>204</v>
      </c>
      <c r="O1649" t="s">
        <v>204</v>
      </c>
      <c r="P1649" t="s">
        <v>204</v>
      </c>
      <c r="Q1649" s="80" t="s">
        <v>204</v>
      </c>
      <c r="R1649" s="79"/>
      <c r="T1649" t="s">
        <v>204</v>
      </c>
      <c r="U1649" t="s">
        <v>204</v>
      </c>
      <c r="V1649" t="s">
        <v>204</v>
      </c>
    </row>
    <row r="1650" spans="2:22">
      <c r="B1650" t="s">
        <v>204</v>
      </c>
      <c r="C1650" s="79" t="s">
        <v>204</v>
      </c>
      <c r="E1650" t="s">
        <v>204</v>
      </c>
      <c r="F1650" t="s">
        <v>204</v>
      </c>
      <c r="G1650" t="s">
        <v>204</v>
      </c>
      <c r="H1650" t="s">
        <v>204</v>
      </c>
      <c r="I1650" t="s">
        <v>204</v>
      </c>
      <c r="J1650" t="s">
        <v>204</v>
      </c>
      <c r="K1650" t="s">
        <v>204</v>
      </c>
      <c r="L1650" t="s">
        <v>204</v>
      </c>
      <c r="M1650" t="s">
        <v>204</v>
      </c>
      <c r="N1650" t="s">
        <v>204</v>
      </c>
      <c r="O1650" t="s">
        <v>204</v>
      </c>
      <c r="P1650" t="s">
        <v>204</v>
      </c>
      <c r="Q1650" s="80" t="s">
        <v>204</v>
      </c>
      <c r="R1650" s="79"/>
      <c r="T1650" t="s">
        <v>204</v>
      </c>
      <c r="U1650" t="s">
        <v>204</v>
      </c>
      <c r="V1650" t="s">
        <v>204</v>
      </c>
    </row>
    <row r="1651" spans="2:22">
      <c r="B1651" t="s">
        <v>204</v>
      </c>
      <c r="C1651" s="79" t="s">
        <v>204</v>
      </c>
      <c r="E1651" t="s">
        <v>204</v>
      </c>
      <c r="F1651" t="s">
        <v>204</v>
      </c>
      <c r="G1651" t="s">
        <v>204</v>
      </c>
      <c r="H1651" t="s">
        <v>204</v>
      </c>
      <c r="I1651" t="s">
        <v>204</v>
      </c>
      <c r="J1651" t="s">
        <v>204</v>
      </c>
      <c r="K1651" t="s">
        <v>204</v>
      </c>
      <c r="L1651" t="s">
        <v>204</v>
      </c>
      <c r="M1651" t="s">
        <v>204</v>
      </c>
      <c r="N1651" t="s">
        <v>204</v>
      </c>
      <c r="O1651" t="s">
        <v>204</v>
      </c>
      <c r="P1651" t="s">
        <v>204</v>
      </c>
      <c r="Q1651" s="80" t="s">
        <v>204</v>
      </c>
      <c r="R1651" s="79"/>
      <c r="T1651" t="s">
        <v>204</v>
      </c>
      <c r="U1651" t="s">
        <v>204</v>
      </c>
      <c r="V1651" t="s">
        <v>204</v>
      </c>
    </row>
    <row r="1652" spans="2:22">
      <c r="B1652" t="s">
        <v>204</v>
      </c>
      <c r="C1652" s="79" t="s">
        <v>204</v>
      </c>
      <c r="E1652" t="s">
        <v>204</v>
      </c>
      <c r="F1652" t="s">
        <v>204</v>
      </c>
      <c r="G1652" t="s">
        <v>204</v>
      </c>
      <c r="H1652" t="s">
        <v>204</v>
      </c>
      <c r="I1652" t="s">
        <v>204</v>
      </c>
      <c r="J1652" t="s">
        <v>204</v>
      </c>
      <c r="K1652" t="s">
        <v>204</v>
      </c>
      <c r="L1652" t="s">
        <v>204</v>
      </c>
      <c r="M1652" t="s">
        <v>204</v>
      </c>
      <c r="N1652" t="s">
        <v>204</v>
      </c>
      <c r="O1652" t="s">
        <v>204</v>
      </c>
      <c r="P1652" t="s">
        <v>204</v>
      </c>
      <c r="Q1652" s="80" t="s">
        <v>204</v>
      </c>
      <c r="R1652" s="79"/>
      <c r="T1652" t="s">
        <v>204</v>
      </c>
      <c r="U1652" t="s">
        <v>204</v>
      </c>
      <c r="V1652" t="s">
        <v>204</v>
      </c>
    </row>
    <row r="1653" spans="2:22">
      <c r="B1653" t="s">
        <v>204</v>
      </c>
      <c r="C1653" s="79" t="s">
        <v>204</v>
      </c>
      <c r="E1653" t="s">
        <v>204</v>
      </c>
      <c r="F1653" t="s">
        <v>204</v>
      </c>
      <c r="G1653" t="s">
        <v>204</v>
      </c>
      <c r="H1653" t="s">
        <v>204</v>
      </c>
      <c r="I1653" t="s">
        <v>204</v>
      </c>
      <c r="J1653" t="s">
        <v>204</v>
      </c>
      <c r="K1653" t="s">
        <v>204</v>
      </c>
      <c r="L1653" t="s">
        <v>204</v>
      </c>
      <c r="M1653" t="s">
        <v>204</v>
      </c>
      <c r="N1653" t="s">
        <v>204</v>
      </c>
      <c r="O1653" t="s">
        <v>204</v>
      </c>
      <c r="P1653" t="s">
        <v>204</v>
      </c>
      <c r="Q1653" s="80" t="s">
        <v>204</v>
      </c>
      <c r="R1653" s="79"/>
      <c r="T1653" t="s">
        <v>204</v>
      </c>
      <c r="U1653" t="s">
        <v>204</v>
      </c>
      <c r="V1653" t="s">
        <v>204</v>
      </c>
    </row>
    <row r="1654" spans="2:22">
      <c r="B1654" t="s">
        <v>204</v>
      </c>
      <c r="C1654" s="79" t="s">
        <v>204</v>
      </c>
      <c r="E1654" t="s">
        <v>204</v>
      </c>
      <c r="F1654" t="s">
        <v>204</v>
      </c>
      <c r="G1654" t="s">
        <v>204</v>
      </c>
      <c r="H1654" t="s">
        <v>204</v>
      </c>
      <c r="I1654" t="s">
        <v>204</v>
      </c>
      <c r="J1654" t="s">
        <v>204</v>
      </c>
      <c r="K1654" t="s">
        <v>204</v>
      </c>
      <c r="L1654" t="s">
        <v>204</v>
      </c>
      <c r="M1654" t="s">
        <v>204</v>
      </c>
      <c r="N1654" t="s">
        <v>204</v>
      </c>
      <c r="O1654" t="s">
        <v>204</v>
      </c>
      <c r="P1654" t="s">
        <v>204</v>
      </c>
      <c r="Q1654" s="80" t="s">
        <v>204</v>
      </c>
      <c r="R1654" s="79"/>
      <c r="T1654" t="s">
        <v>204</v>
      </c>
      <c r="U1654" t="s">
        <v>204</v>
      </c>
      <c r="V1654" t="s">
        <v>204</v>
      </c>
    </row>
    <row r="1655" spans="2:22">
      <c r="B1655" t="s">
        <v>204</v>
      </c>
      <c r="C1655" s="79" t="s">
        <v>204</v>
      </c>
      <c r="E1655" t="s">
        <v>204</v>
      </c>
      <c r="F1655" t="s">
        <v>204</v>
      </c>
      <c r="G1655" t="s">
        <v>204</v>
      </c>
      <c r="H1655" t="s">
        <v>204</v>
      </c>
      <c r="I1655" t="s">
        <v>204</v>
      </c>
      <c r="J1655" t="s">
        <v>204</v>
      </c>
      <c r="K1655" t="s">
        <v>204</v>
      </c>
      <c r="L1655" t="s">
        <v>204</v>
      </c>
      <c r="M1655" t="s">
        <v>204</v>
      </c>
      <c r="N1655" t="s">
        <v>204</v>
      </c>
      <c r="O1655" t="s">
        <v>204</v>
      </c>
      <c r="P1655" t="s">
        <v>204</v>
      </c>
      <c r="Q1655" s="80" t="s">
        <v>204</v>
      </c>
      <c r="R1655" s="79"/>
      <c r="T1655" t="s">
        <v>204</v>
      </c>
      <c r="U1655" t="s">
        <v>204</v>
      </c>
      <c r="V1655" t="s">
        <v>204</v>
      </c>
    </row>
    <row r="1656" spans="2:22">
      <c r="B1656" t="s">
        <v>204</v>
      </c>
      <c r="C1656" s="79" t="s">
        <v>204</v>
      </c>
      <c r="E1656" t="s">
        <v>204</v>
      </c>
      <c r="F1656" t="s">
        <v>204</v>
      </c>
      <c r="G1656" t="s">
        <v>204</v>
      </c>
      <c r="H1656" t="s">
        <v>204</v>
      </c>
      <c r="I1656" t="s">
        <v>204</v>
      </c>
      <c r="J1656" t="s">
        <v>204</v>
      </c>
      <c r="K1656" t="s">
        <v>204</v>
      </c>
      <c r="L1656" t="s">
        <v>204</v>
      </c>
      <c r="M1656" t="s">
        <v>204</v>
      </c>
      <c r="N1656" t="s">
        <v>204</v>
      </c>
      <c r="O1656" t="s">
        <v>204</v>
      </c>
      <c r="P1656" t="s">
        <v>204</v>
      </c>
      <c r="Q1656" s="80" t="s">
        <v>204</v>
      </c>
      <c r="R1656" s="79"/>
      <c r="T1656" t="s">
        <v>204</v>
      </c>
      <c r="U1656" t="s">
        <v>204</v>
      </c>
      <c r="V1656" t="s">
        <v>204</v>
      </c>
    </row>
    <row r="1657" spans="2:22">
      <c r="B1657" t="s">
        <v>204</v>
      </c>
      <c r="C1657" s="79" t="s">
        <v>204</v>
      </c>
      <c r="E1657" t="s">
        <v>204</v>
      </c>
      <c r="F1657" t="s">
        <v>204</v>
      </c>
      <c r="G1657" t="s">
        <v>204</v>
      </c>
      <c r="H1657" t="s">
        <v>204</v>
      </c>
      <c r="I1657" t="s">
        <v>204</v>
      </c>
      <c r="J1657" t="s">
        <v>204</v>
      </c>
      <c r="K1657" t="s">
        <v>204</v>
      </c>
      <c r="L1657" t="s">
        <v>204</v>
      </c>
      <c r="M1657" t="s">
        <v>204</v>
      </c>
      <c r="N1657" t="s">
        <v>204</v>
      </c>
      <c r="O1657" t="s">
        <v>204</v>
      </c>
      <c r="P1657" t="s">
        <v>204</v>
      </c>
      <c r="Q1657" s="80" t="s">
        <v>204</v>
      </c>
      <c r="R1657" s="79"/>
      <c r="T1657" t="s">
        <v>204</v>
      </c>
      <c r="U1657" t="s">
        <v>204</v>
      </c>
      <c r="V1657" t="s">
        <v>204</v>
      </c>
    </row>
    <row r="1658" spans="2:22">
      <c r="B1658" t="s">
        <v>204</v>
      </c>
      <c r="C1658" s="79" t="s">
        <v>204</v>
      </c>
      <c r="E1658" t="s">
        <v>204</v>
      </c>
      <c r="F1658" t="s">
        <v>204</v>
      </c>
      <c r="G1658" t="s">
        <v>204</v>
      </c>
      <c r="H1658" t="s">
        <v>204</v>
      </c>
      <c r="I1658" t="s">
        <v>204</v>
      </c>
      <c r="J1658" t="s">
        <v>204</v>
      </c>
      <c r="K1658" t="s">
        <v>204</v>
      </c>
      <c r="L1658" t="s">
        <v>204</v>
      </c>
      <c r="M1658" t="s">
        <v>204</v>
      </c>
      <c r="N1658" t="s">
        <v>204</v>
      </c>
      <c r="O1658" t="s">
        <v>204</v>
      </c>
      <c r="P1658" t="s">
        <v>204</v>
      </c>
      <c r="Q1658" s="80" t="s">
        <v>204</v>
      </c>
      <c r="R1658" s="79"/>
      <c r="T1658" t="s">
        <v>204</v>
      </c>
      <c r="U1658" t="s">
        <v>204</v>
      </c>
      <c r="V1658" t="s">
        <v>204</v>
      </c>
    </row>
    <row r="1659" spans="2:22">
      <c r="B1659" t="s">
        <v>204</v>
      </c>
      <c r="C1659" s="79" t="s">
        <v>204</v>
      </c>
      <c r="E1659" t="s">
        <v>204</v>
      </c>
      <c r="F1659" t="s">
        <v>204</v>
      </c>
      <c r="G1659" t="s">
        <v>204</v>
      </c>
      <c r="H1659" t="s">
        <v>204</v>
      </c>
      <c r="I1659" t="s">
        <v>204</v>
      </c>
      <c r="J1659" t="s">
        <v>204</v>
      </c>
      <c r="K1659" t="s">
        <v>204</v>
      </c>
      <c r="L1659" t="s">
        <v>204</v>
      </c>
      <c r="M1659" t="s">
        <v>204</v>
      </c>
      <c r="N1659" t="s">
        <v>204</v>
      </c>
      <c r="O1659" t="s">
        <v>204</v>
      </c>
      <c r="P1659" t="s">
        <v>204</v>
      </c>
      <c r="Q1659" s="80" t="s">
        <v>204</v>
      </c>
      <c r="R1659" s="79"/>
      <c r="T1659" t="s">
        <v>204</v>
      </c>
      <c r="U1659" t="s">
        <v>204</v>
      </c>
      <c r="V1659" t="s">
        <v>204</v>
      </c>
    </row>
    <row r="1660" spans="2:22">
      <c r="B1660" t="s">
        <v>204</v>
      </c>
      <c r="C1660" s="79" t="s">
        <v>204</v>
      </c>
      <c r="E1660" t="s">
        <v>204</v>
      </c>
      <c r="F1660" t="s">
        <v>204</v>
      </c>
      <c r="G1660" t="s">
        <v>204</v>
      </c>
      <c r="H1660" t="s">
        <v>204</v>
      </c>
      <c r="I1660" t="s">
        <v>204</v>
      </c>
      <c r="J1660" t="s">
        <v>204</v>
      </c>
      <c r="K1660" t="s">
        <v>204</v>
      </c>
      <c r="L1660" t="s">
        <v>204</v>
      </c>
      <c r="M1660" t="s">
        <v>204</v>
      </c>
      <c r="N1660" t="s">
        <v>204</v>
      </c>
      <c r="O1660" t="s">
        <v>204</v>
      </c>
      <c r="P1660" t="s">
        <v>204</v>
      </c>
      <c r="Q1660" s="80" t="s">
        <v>204</v>
      </c>
      <c r="R1660" s="79"/>
      <c r="T1660" t="s">
        <v>204</v>
      </c>
      <c r="U1660" t="s">
        <v>204</v>
      </c>
      <c r="V1660" t="s">
        <v>204</v>
      </c>
    </row>
    <row r="1661" spans="2:22">
      <c r="B1661" t="s">
        <v>204</v>
      </c>
      <c r="C1661" s="79" t="s">
        <v>204</v>
      </c>
      <c r="E1661" t="s">
        <v>204</v>
      </c>
      <c r="F1661" t="s">
        <v>204</v>
      </c>
      <c r="G1661" t="s">
        <v>204</v>
      </c>
      <c r="H1661" t="s">
        <v>204</v>
      </c>
      <c r="I1661" t="s">
        <v>204</v>
      </c>
      <c r="J1661" t="s">
        <v>204</v>
      </c>
      <c r="K1661" t="s">
        <v>204</v>
      </c>
      <c r="L1661" t="s">
        <v>204</v>
      </c>
      <c r="M1661" t="s">
        <v>204</v>
      </c>
      <c r="N1661" t="s">
        <v>204</v>
      </c>
      <c r="O1661" t="s">
        <v>204</v>
      </c>
      <c r="P1661" t="s">
        <v>204</v>
      </c>
      <c r="Q1661" s="80" t="s">
        <v>204</v>
      </c>
      <c r="R1661" s="79"/>
      <c r="T1661" t="s">
        <v>204</v>
      </c>
      <c r="U1661" t="s">
        <v>204</v>
      </c>
      <c r="V1661" t="s">
        <v>204</v>
      </c>
    </row>
    <row r="1662" spans="2:22">
      <c r="B1662" t="s">
        <v>204</v>
      </c>
      <c r="C1662" s="79" t="s">
        <v>204</v>
      </c>
      <c r="E1662" t="s">
        <v>204</v>
      </c>
      <c r="F1662" t="s">
        <v>204</v>
      </c>
      <c r="G1662" t="s">
        <v>204</v>
      </c>
      <c r="H1662" t="s">
        <v>204</v>
      </c>
      <c r="I1662" t="s">
        <v>204</v>
      </c>
      <c r="J1662" t="s">
        <v>204</v>
      </c>
      <c r="K1662" t="s">
        <v>204</v>
      </c>
      <c r="L1662" t="s">
        <v>204</v>
      </c>
      <c r="M1662" t="s">
        <v>204</v>
      </c>
      <c r="N1662" t="s">
        <v>204</v>
      </c>
      <c r="O1662" t="s">
        <v>204</v>
      </c>
      <c r="P1662" t="s">
        <v>204</v>
      </c>
      <c r="Q1662" s="80" t="s">
        <v>204</v>
      </c>
      <c r="R1662" s="79"/>
      <c r="T1662" t="s">
        <v>204</v>
      </c>
      <c r="U1662" t="s">
        <v>204</v>
      </c>
      <c r="V1662" t="s">
        <v>204</v>
      </c>
    </row>
    <row r="1663" spans="2:22">
      <c r="B1663" t="s">
        <v>204</v>
      </c>
      <c r="C1663" s="79" t="s">
        <v>204</v>
      </c>
      <c r="E1663" t="s">
        <v>204</v>
      </c>
      <c r="F1663" t="s">
        <v>204</v>
      </c>
      <c r="G1663" t="s">
        <v>204</v>
      </c>
      <c r="H1663" t="s">
        <v>204</v>
      </c>
      <c r="I1663" t="s">
        <v>204</v>
      </c>
      <c r="J1663" t="s">
        <v>204</v>
      </c>
      <c r="K1663" t="s">
        <v>204</v>
      </c>
      <c r="L1663" t="s">
        <v>204</v>
      </c>
      <c r="M1663" t="s">
        <v>204</v>
      </c>
      <c r="N1663" t="s">
        <v>204</v>
      </c>
      <c r="O1663" t="s">
        <v>204</v>
      </c>
      <c r="P1663" t="s">
        <v>204</v>
      </c>
      <c r="Q1663" s="80" t="s">
        <v>204</v>
      </c>
      <c r="R1663" s="79"/>
      <c r="T1663" t="s">
        <v>204</v>
      </c>
      <c r="U1663" t="s">
        <v>204</v>
      </c>
      <c r="V1663" t="s">
        <v>204</v>
      </c>
    </row>
    <row r="1664" spans="2:22">
      <c r="B1664" t="s">
        <v>204</v>
      </c>
      <c r="C1664" s="79" t="s">
        <v>204</v>
      </c>
      <c r="E1664" t="s">
        <v>204</v>
      </c>
      <c r="F1664" t="s">
        <v>204</v>
      </c>
      <c r="G1664" t="s">
        <v>204</v>
      </c>
      <c r="H1664" t="s">
        <v>204</v>
      </c>
      <c r="I1664" t="s">
        <v>204</v>
      </c>
      <c r="J1664" t="s">
        <v>204</v>
      </c>
      <c r="K1664" t="s">
        <v>204</v>
      </c>
      <c r="L1664" t="s">
        <v>204</v>
      </c>
      <c r="M1664" t="s">
        <v>204</v>
      </c>
      <c r="N1664" t="s">
        <v>204</v>
      </c>
      <c r="O1664" t="s">
        <v>204</v>
      </c>
      <c r="P1664" t="s">
        <v>204</v>
      </c>
      <c r="Q1664" s="80" t="s">
        <v>204</v>
      </c>
      <c r="R1664" s="79"/>
      <c r="T1664" t="s">
        <v>204</v>
      </c>
      <c r="U1664" t="s">
        <v>204</v>
      </c>
      <c r="V1664" t="s">
        <v>204</v>
      </c>
    </row>
    <row r="1665" spans="2:22">
      <c r="B1665" t="s">
        <v>204</v>
      </c>
      <c r="C1665" s="79" t="s">
        <v>204</v>
      </c>
      <c r="E1665" t="s">
        <v>204</v>
      </c>
      <c r="F1665" t="s">
        <v>204</v>
      </c>
      <c r="G1665" t="s">
        <v>204</v>
      </c>
      <c r="H1665" t="s">
        <v>204</v>
      </c>
      <c r="I1665" t="s">
        <v>204</v>
      </c>
      <c r="J1665" t="s">
        <v>204</v>
      </c>
      <c r="K1665" t="s">
        <v>204</v>
      </c>
      <c r="L1665" t="s">
        <v>204</v>
      </c>
      <c r="M1665" t="s">
        <v>204</v>
      </c>
      <c r="N1665" t="s">
        <v>204</v>
      </c>
      <c r="O1665" t="s">
        <v>204</v>
      </c>
      <c r="P1665" t="s">
        <v>204</v>
      </c>
      <c r="Q1665" s="80" t="s">
        <v>204</v>
      </c>
      <c r="R1665" s="79"/>
      <c r="T1665" t="s">
        <v>204</v>
      </c>
      <c r="U1665" t="s">
        <v>204</v>
      </c>
      <c r="V1665" t="s">
        <v>204</v>
      </c>
    </row>
    <row r="1666" spans="2:22">
      <c r="B1666" t="s">
        <v>204</v>
      </c>
      <c r="C1666" s="79" t="s">
        <v>204</v>
      </c>
      <c r="E1666" t="s">
        <v>204</v>
      </c>
      <c r="F1666" t="s">
        <v>204</v>
      </c>
      <c r="G1666" t="s">
        <v>204</v>
      </c>
      <c r="H1666" t="s">
        <v>204</v>
      </c>
      <c r="I1666" t="s">
        <v>204</v>
      </c>
      <c r="J1666" t="s">
        <v>204</v>
      </c>
      <c r="K1666" t="s">
        <v>204</v>
      </c>
      <c r="L1666" t="s">
        <v>204</v>
      </c>
      <c r="M1666" t="s">
        <v>204</v>
      </c>
      <c r="N1666" t="s">
        <v>204</v>
      </c>
      <c r="O1666" t="s">
        <v>204</v>
      </c>
      <c r="P1666" t="s">
        <v>204</v>
      </c>
      <c r="Q1666" s="80" t="s">
        <v>204</v>
      </c>
      <c r="R1666" s="79"/>
      <c r="T1666" t="s">
        <v>204</v>
      </c>
      <c r="U1666" t="s">
        <v>204</v>
      </c>
      <c r="V1666" t="s">
        <v>204</v>
      </c>
    </row>
    <row r="1667" spans="2:22">
      <c r="B1667" t="s">
        <v>204</v>
      </c>
      <c r="C1667" s="79" t="s">
        <v>204</v>
      </c>
      <c r="E1667" t="s">
        <v>204</v>
      </c>
      <c r="F1667" t="s">
        <v>204</v>
      </c>
      <c r="G1667" t="s">
        <v>204</v>
      </c>
      <c r="H1667" t="s">
        <v>204</v>
      </c>
      <c r="I1667" t="s">
        <v>204</v>
      </c>
      <c r="J1667" t="s">
        <v>204</v>
      </c>
      <c r="K1667" t="s">
        <v>204</v>
      </c>
      <c r="L1667" t="s">
        <v>204</v>
      </c>
      <c r="M1667" t="s">
        <v>204</v>
      </c>
      <c r="N1667" t="s">
        <v>204</v>
      </c>
      <c r="O1667" t="s">
        <v>204</v>
      </c>
      <c r="P1667" t="s">
        <v>204</v>
      </c>
      <c r="Q1667" s="80" t="s">
        <v>204</v>
      </c>
      <c r="R1667" s="79"/>
      <c r="T1667" t="s">
        <v>204</v>
      </c>
      <c r="U1667" t="s">
        <v>204</v>
      </c>
      <c r="V1667" t="s">
        <v>204</v>
      </c>
    </row>
    <row r="1668" spans="2:22">
      <c r="B1668" t="s">
        <v>204</v>
      </c>
      <c r="C1668" s="79" t="s">
        <v>204</v>
      </c>
      <c r="E1668" t="s">
        <v>204</v>
      </c>
      <c r="F1668" t="s">
        <v>204</v>
      </c>
      <c r="G1668" t="s">
        <v>204</v>
      </c>
      <c r="H1668" t="s">
        <v>204</v>
      </c>
      <c r="I1668" t="s">
        <v>204</v>
      </c>
      <c r="J1668" t="s">
        <v>204</v>
      </c>
      <c r="K1668" t="s">
        <v>204</v>
      </c>
      <c r="L1668" t="s">
        <v>204</v>
      </c>
      <c r="M1668" t="s">
        <v>204</v>
      </c>
      <c r="N1668" t="s">
        <v>204</v>
      </c>
      <c r="O1668" t="s">
        <v>204</v>
      </c>
      <c r="P1668" t="s">
        <v>204</v>
      </c>
      <c r="Q1668" s="80" t="s">
        <v>204</v>
      </c>
      <c r="R1668" s="79"/>
      <c r="T1668" t="s">
        <v>204</v>
      </c>
      <c r="U1668" t="s">
        <v>204</v>
      </c>
      <c r="V1668" t="s">
        <v>204</v>
      </c>
    </row>
    <row r="1669" spans="2:22">
      <c r="B1669" t="s">
        <v>204</v>
      </c>
      <c r="C1669" s="79" t="s">
        <v>204</v>
      </c>
      <c r="E1669" t="s">
        <v>204</v>
      </c>
      <c r="F1669" t="s">
        <v>204</v>
      </c>
      <c r="G1669" t="s">
        <v>204</v>
      </c>
      <c r="H1669" t="s">
        <v>204</v>
      </c>
      <c r="I1669" t="s">
        <v>204</v>
      </c>
      <c r="J1669" t="s">
        <v>204</v>
      </c>
      <c r="K1669" t="s">
        <v>204</v>
      </c>
      <c r="L1669" t="s">
        <v>204</v>
      </c>
      <c r="M1669" t="s">
        <v>204</v>
      </c>
      <c r="N1669" t="s">
        <v>204</v>
      </c>
      <c r="O1669" t="s">
        <v>204</v>
      </c>
      <c r="P1669" t="s">
        <v>204</v>
      </c>
      <c r="Q1669" s="80" t="s">
        <v>204</v>
      </c>
      <c r="R1669" s="79"/>
      <c r="T1669" t="s">
        <v>204</v>
      </c>
      <c r="U1669" t="s">
        <v>204</v>
      </c>
      <c r="V1669" t="s">
        <v>204</v>
      </c>
    </row>
    <row r="1670" spans="2:22">
      <c r="B1670" t="s">
        <v>204</v>
      </c>
      <c r="C1670" s="79" t="s">
        <v>204</v>
      </c>
      <c r="E1670" t="s">
        <v>204</v>
      </c>
      <c r="F1670" t="s">
        <v>204</v>
      </c>
      <c r="G1670" t="s">
        <v>204</v>
      </c>
      <c r="H1670" t="s">
        <v>204</v>
      </c>
      <c r="I1670" t="s">
        <v>204</v>
      </c>
      <c r="J1670" t="s">
        <v>204</v>
      </c>
      <c r="K1670" t="s">
        <v>204</v>
      </c>
      <c r="L1670" t="s">
        <v>204</v>
      </c>
      <c r="M1670" t="s">
        <v>204</v>
      </c>
      <c r="N1670" t="s">
        <v>204</v>
      </c>
      <c r="O1670" t="s">
        <v>204</v>
      </c>
      <c r="P1670" t="s">
        <v>204</v>
      </c>
      <c r="Q1670" s="80" t="s">
        <v>204</v>
      </c>
      <c r="R1670" s="79"/>
      <c r="T1670" t="s">
        <v>204</v>
      </c>
      <c r="U1670" t="s">
        <v>204</v>
      </c>
      <c r="V1670" t="s">
        <v>204</v>
      </c>
    </row>
    <row r="1671" spans="2:22">
      <c r="B1671" t="s">
        <v>204</v>
      </c>
      <c r="C1671" s="79" t="s">
        <v>204</v>
      </c>
      <c r="E1671" t="s">
        <v>204</v>
      </c>
      <c r="F1671" t="s">
        <v>204</v>
      </c>
      <c r="G1671" t="s">
        <v>204</v>
      </c>
      <c r="H1671" t="s">
        <v>204</v>
      </c>
      <c r="I1671" t="s">
        <v>204</v>
      </c>
      <c r="J1671" t="s">
        <v>204</v>
      </c>
      <c r="K1671" t="s">
        <v>204</v>
      </c>
      <c r="L1671" t="s">
        <v>204</v>
      </c>
      <c r="M1671" t="s">
        <v>204</v>
      </c>
      <c r="N1671" t="s">
        <v>204</v>
      </c>
      <c r="O1671" t="s">
        <v>204</v>
      </c>
      <c r="P1671" t="s">
        <v>204</v>
      </c>
      <c r="Q1671" s="80" t="s">
        <v>204</v>
      </c>
      <c r="R1671" s="79"/>
      <c r="T1671" t="s">
        <v>204</v>
      </c>
      <c r="U1671" t="s">
        <v>204</v>
      </c>
      <c r="V1671" t="s">
        <v>204</v>
      </c>
    </row>
    <row r="1672" spans="2:22">
      <c r="B1672" t="s">
        <v>204</v>
      </c>
      <c r="C1672" s="79" t="s">
        <v>204</v>
      </c>
      <c r="E1672" t="s">
        <v>204</v>
      </c>
      <c r="F1672" t="s">
        <v>204</v>
      </c>
      <c r="G1672" t="s">
        <v>204</v>
      </c>
      <c r="H1672" t="s">
        <v>204</v>
      </c>
      <c r="I1672" t="s">
        <v>204</v>
      </c>
      <c r="J1672" t="s">
        <v>204</v>
      </c>
      <c r="K1672" t="s">
        <v>204</v>
      </c>
      <c r="L1672" t="s">
        <v>204</v>
      </c>
      <c r="M1672" t="s">
        <v>204</v>
      </c>
      <c r="N1672" t="s">
        <v>204</v>
      </c>
      <c r="O1672" t="s">
        <v>204</v>
      </c>
      <c r="P1672" t="s">
        <v>204</v>
      </c>
      <c r="Q1672" s="80" t="s">
        <v>204</v>
      </c>
      <c r="R1672" s="79"/>
      <c r="T1672" t="s">
        <v>204</v>
      </c>
      <c r="U1672" t="s">
        <v>204</v>
      </c>
      <c r="V1672" t="s">
        <v>204</v>
      </c>
    </row>
    <row r="1673" spans="2:22">
      <c r="B1673" t="s">
        <v>204</v>
      </c>
      <c r="C1673" s="79" t="s">
        <v>204</v>
      </c>
      <c r="E1673" t="s">
        <v>204</v>
      </c>
      <c r="F1673" t="s">
        <v>204</v>
      </c>
      <c r="G1673" t="s">
        <v>204</v>
      </c>
      <c r="H1673" t="s">
        <v>204</v>
      </c>
      <c r="I1673" t="s">
        <v>204</v>
      </c>
      <c r="J1673" t="s">
        <v>204</v>
      </c>
      <c r="K1673" t="s">
        <v>204</v>
      </c>
      <c r="L1673" t="s">
        <v>204</v>
      </c>
      <c r="M1673" t="s">
        <v>204</v>
      </c>
      <c r="N1673" t="s">
        <v>204</v>
      </c>
      <c r="O1673" t="s">
        <v>204</v>
      </c>
      <c r="P1673" t="s">
        <v>204</v>
      </c>
      <c r="Q1673" s="80" t="s">
        <v>204</v>
      </c>
      <c r="R1673" s="79"/>
      <c r="T1673" t="s">
        <v>204</v>
      </c>
      <c r="U1673" t="s">
        <v>204</v>
      </c>
      <c r="V1673" t="s">
        <v>204</v>
      </c>
    </row>
    <row r="1674" spans="2:22">
      <c r="B1674" t="s">
        <v>204</v>
      </c>
      <c r="C1674" s="79" t="s">
        <v>204</v>
      </c>
      <c r="E1674" t="s">
        <v>204</v>
      </c>
      <c r="F1674" t="s">
        <v>204</v>
      </c>
      <c r="G1674" t="s">
        <v>204</v>
      </c>
      <c r="H1674" t="s">
        <v>204</v>
      </c>
      <c r="I1674" t="s">
        <v>204</v>
      </c>
      <c r="J1674" t="s">
        <v>204</v>
      </c>
      <c r="K1674" t="s">
        <v>204</v>
      </c>
      <c r="L1674" t="s">
        <v>204</v>
      </c>
      <c r="M1674" t="s">
        <v>204</v>
      </c>
      <c r="N1674" t="s">
        <v>204</v>
      </c>
      <c r="O1674" t="s">
        <v>204</v>
      </c>
      <c r="P1674" t="s">
        <v>204</v>
      </c>
      <c r="Q1674" s="80" t="s">
        <v>204</v>
      </c>
      <c r="R1674" s="79"/>
      <c r="T1674" t="s">
        <v>204</v>
      </c>
      <c r="U1674" t="s">
        <v>204</v>
      </c>
      <c r="V1674" t="s">
        <v>204</v>
      </c>
    </row>
    <row r="1675" spans="2:22">
      <c r="B1675" t="s">
        <v>204</v>
      </c>
      <c r="C1675" s="79" t="s">
        <v>204</v>
      </c>
      <c r="E1675" t="s">
        <v>204</v>
      </c>
      <c r="F1675" t="s">
        <v>204</v>
      </c>
      <c r="G1675" t="s">
        <v>204</v>
      </c>
      <c r="H1675" t="s">
        <v>204</v>
      </c>
      <c r="I1675" t="s">
        <v>204</v>
      </c>
      <c r="J1675" t="s">
        <v>204</v>
      </c>
      <c r="K1675" t="s">
        <v>204</v>
      </c>
      <c r="L1675" t="s">
        <v>204</v>
      </c>
      <c r="M1675" t="s">
        <v>204</v>
      </c>
      <c r="N1675" t="s">
        <v>204</v>
      </c>
      <c r="O1675" t="s">
        <v>204</v>
      </c>
      <c r="P1675" t="s">
        <v>204</v>
      </c>
      <c r="Q1675" s="80" t="s">
        <v>204</v>
      </c>
      <c r="R1675" s="79"/>
      <c r="T1675" t="s">
        <v>204</v>
      </c>
      <c r="U1675" t="s">
        <v>204</v>
      </c>
      <c r="V1675" t="s">
        <v>204</v>
      </c>
    </row>
    <row r="1676" spans="2:22">
      <c r="B1676" t="s">
        <v>204</v>
      </c>
      <c r="C1676" s="79" t="s">
        <v>204</v>
      </c>
      <c r="E1676" t="s">
        <v>204</v>
      </c>
      <c r="F1676" t="s">
        <v>204</v>
      </c>
      <c r="G1676" t="s">
        <v>204</v>
      </c>
      <c r="H1676" t="s">
        <v>204</v>
      </c>
      <c r="I1676" t="s">
        <v>204</v>
      </c>
      <c r="J1676" t="s">
        <v>204</v>
      </c>
      <c r="K1676" t="s">
        <v>204</v>
      </c>
      <c r="L1676" t="s">
        <v>204</v>
      </c>
      <c r="M1676" t="s">
        <v>204</v>
      </c>
      <c r="N1676" t="s">
        <v>204</v>
      </c>
      <c r="O1676" t="s">
        <v>204</v>
      </c>
      <c r="P1676" t="s">
        <v>204</v>
      </c>
      <c r="Q1676" s="80" t="s">
        <v>204</v>
      </c>
      <c r="R1676" s="79"/>
      <c r="T1676" t="s">
        <v>204</v>
      </c>
      <c r="U1676" t="s">
        <v>204</v>
      </c>
      <c r="V1676" t="s">
        <v>204</v>
      </c>
    </row>
    <row r="1677" spans="2:22">
      <c r="B1677" t="s">
        <v>204</v>
      </c>
      <c r="C1677" s="79" t="s">
        <v>204</v>
      </c>
      <c r="E1677" t="s">
        <v>204</v>
      </c>
      <c r="F1677" t="s">
        <v>204</v>
      </c>
      <c r="G1677" t="s">
        <v>204</v>
      </c>
      <c r="H1677" t="s">
        <v>204</v>
      </c>
      <c r="I1677" t="s">
        <v>204</v>
      </c>
      <c r="J1677" t="s">
        <v>204</v>
      </c>
      <c r="K1677" t="s">
        <v>204</v>
      </c>
      <c r="L1677" t="s">
        <v>204</v>
      </c>
      <c r="M1677" t="s">
        <v>204</v>
      </c>
      <c r="N1677" t="s">
        <v>204</v>
      </c>
      <c r="O1677" t="s">
        <v>204</v>
      </c>
      <c r="P1677" t="s">
        <v>204</v>
      </c>
      <c r="Q1677" s="80" t="s">
        <v>204</v>
      </c>
      <c r="R1677" s="79"/>
      <c r="T1677" t="s">
        <v>204</v>
      </c>
      <c r="U1677" t="s">
        <v>204</v>
      </c>
      <c r="V1677" t="s">
        <v>204</v>
      </c>
    </row>
    <row r="1678" spans="2:22">
      <c r="B1678" t="s">
        <v>204</v>
      </c>
      <c r="C1678" s="79" t="s">
        <v>204</v>
      </c>
      <c r="E1678" t="s">
        <v>204</v>
      </c>
      <c r="F1678" t="s">
        <v>204</v>
      </c>
      <c r="G1678" t="s">
        <v>204</v>
      </c>
      <c r="H1678" t="s">
        <v>204</v>
      </c>
      <c r="I1678" t="s">
        <v>204</v>
      </c>
      <c r="J1678" t="s">
        <v>204</v>
      </c>
      <c r="K1678" t="s">
        <v>204</v>
      </c>
      <c r="L1678" t="s">
        <v>204</v>
      </c>
      <c r="M1678" t="s">
        <v>204</v>
      </c>
      <c r="N1678" t="s">
        <v>204</v>
      </c>
      <c r="O1678" t="s">
        <v>204</v>
      </c>
      <c r="P1678" t="s">
        <v>204</v>
      </c>
      <c r="Q1678" s="80" t="s">
        <v>204</v>
      </c>
      <c r="R1678" s="79"/>
      <c r="T1678" t="s">
        <v>204</v>
      </c>
      <c r="U1678" t="s">
        <v>204</v>
      </c>
      <c r="V1678" t="s">
        <v>204</v>
      </c>
    </row>
    <row r="1679" spans="2:22">
      <c r="B1679" t="s">
        <v>204</v>
      </c>
      <c r="C1679" s="79" t="s">
        <v>204</v>
      </c>
      <c r="E1679" t="s">
        <v>204</v>
      </c>
      <c r="F1679" t="s">
        <v>204</v>
      </c>
      <c r="G1679" t="s">
        <v>204</v>
      </c>
      <c r="H1679" t="s">
        <v>204</v>
      </c>
      <c r="I1679" t="s">
        <v>204</v>
      </c>
      <c r="J1679" t="s">
        <v>204</v>
      </c>
      <c r="K1679" t="s">
        <v>204</v>
      </c>
      <c r="L1679" t="s">
        <v>204</v>
      </c>
      <c r="M1679" t="s">
        <v>204</v>
      </c>
      <c r="N1679" t="s">
        <v>204</v>
      </c>
      <c r="O1679" t="s">
        <v>204</v>
      </c>
      <c r="P1679" t="s">
        <v>204</v>
      </c>
      <c r="Q1679" s="80" t="s">
        <v>204</v>
      </c>
      <c r="R1679" s="79"/>
      <c r="T1679" t="s">
        <v>204</v>
      </c>
      <c r="U1679" t="s">
        <v>204</v>
      </c>
      <c r="V1679" t="s">
        <v>204</v>
      </c>
    </row>
    <row r="1680" spans="2:22">
      <c r="B1680" t="s">
        <v>204</v>
      </c>
      <c r="C1680" s="79" t="s">
        <v>204</v>
      </c>
      <c r="E1680" t="s">
        <v>204</v>
      </c>
      <c r="F1680" t="s">
        <v>204</v>
      </c>
      <c r="G1680" t="s">
        <v>204</v>
      </c>
      <c r="H1680" t="s">
        <v>204</v>
      </c>
      <c r="I1680" t="s">
        <v>204</v>
      </c>
      <c r="J1680" t="s">
        <v>204</v>
      </c>
      <c r="K1680" t="s">
        <v>204</v>
      </c>
      <c r="L1680" t="s">
        <v>204</v>
      </c>
      <c r="M1680" t="s">
        <v>204</v>
      </c>
      <c r="N1680" t="s">
        <v>204</v>
      </c>
      <c r="O1680" t="s">
        <v>204</v>
      </c>
      <c r="P1680" t="s">
        <v>204</v>
      </c>
      <c r="Q1680" s="80" t="s">
        <v>204</v>
      </c>
      <c r="R1680" s="79"/>
      <c r="T1680" t="s">
        <v>204</v>
      </c>
      <c r="U1680" t="s">
        <v>204</v>
      </c>
      <c r="V1680" t="s">
        <v>204</v>
      </c>
    </row>
    <row r="1681" spans="2:22">
      <c r="B1681" t="s">
        <v>204</v>
      </c>
      <c r="C1681" s="79" t="s">
        <v>204</v>
      </c>
      <c r="E1681" t="s">
        <v>204</v>
      </c>
      <c r="F1681" t="s">
        <v>204</v>
      </c>
      <c r="G1681" t="s">
        <v>204</v>
      </c>
      <c r="H1681" t="s">
        <v>204</v>
      </c>
      <c r="I1681" t="s">
        <v>204</v>
      </c>
      <c r="J1681" t="s">
        <v>204</v>
      </c>
      <c r="K1681" t="s">
        <v>204</v>
      </c>
      <c r="L1681" t="s">
        <v>204</v>
      </c>
      <c r="M1681" t="s">
        <v>204</v>
      </c>
      <c r="N1681" t="s">
        <v>204</v>
      </c>
      <c r="O1681" t="s">
        <v>204</v>
      </c>
      <c r="P1681" t="s">
        <v>204</v>
      </c>
      <c r="Q1681" s="80" t="s">
        <v>204</v>
      </c>
      <c r="R1681" s="79"/>
      <c r="T1681" t="s">
        <v>204</v>
      </c>
      <c r="U1681" t="s">
        <v>204</v>
      </c>
      <c r="V1681" t="s">
        <v>204</v>
      </c>
    </row>
    <row r="1682" spans="2:22">
      <c r="B1682" t="s">
        <v>204</v>
      </c>
      <c r="C1682" s="79" t="s">
        <v>204</v>
      </c>
      <c r="E1682" t="s">
        <v>204</v>
      </c>
      <c r="F1682" t="s">
        <v>204</v>
      </c>
      <c r="G1682" t="s">
        <v>204</v>
      </c>
      <c r="H1682" t="s">
        <v>204</v>
      </c>
      <c r="I1682" t="s">
        <v>204</v>
      </c>
      <c r="J1682" t="s">
        <v>204</v>
      </c>
      <c r="K1682" t="s">
        <v>204</v>
      </c>
      <c r="L1682" t="s">
        <v>204</v>
      </c>
      <c r="M1682" t="s">
        <v>204</v>
      </c>
      <c r="N1682" t="s">
        <v>204</v>
      </c>
      <c r="O1682" t="s">
        <v>204</v>
      </c>
      <c r="P1682" t="s">
        <v>204</v>
      </c>
      <c r="Q1682" s="80" t="s">
        <v>204</v>
      </c>
      <c r="R1682" s="79"/>
      <c r="T1682" t="s">
        <v>204</v>
      </c>
      <c r="U1682" t="s">
        <v>204</v>
      </c>
      <c r="V1682" t="s">
        <v>204</v>
      </c>
    </row>
    <row r="1683" spans="2:22">
      <c r="B1683" t="s">
        <v>204</v>
      </c>
      <c r="C1683" s="79" t="s">
        <v>204</v>
      </c>
      <c r="E1683" t="s">
        <v>204</v>
      </c>
      <c r="F1683" t="s">
        <v>204</v>
      </c>
      <c r="G1683" t="s">
        <v>204</v>
      </c>
      <c r="H1683" t="s">
        <v>204</v>
      </c>
      <c r="I1683" t="s">
        <v>204</v>
      </c>
      <c r="J1683" t="s">
        <v>204</v>
      </c>
      <c r="K1683" t="s">
        <v>204</v>
      </c>
      <c r="L1683" t="s">
        <v>204</v>
      </c>
      <c r="M1683" t="s">
        <v>204</v>
      </c>
      <c r="N1683" t="s">
        <v>204</v>
      </c>
      <c r="O1683" t="s">
        <v>204</v>
      </c>
      <c r="P1683" t="s">
        <v>204</v>
      </c>
      <c r="Q1683" s="80" t="s">
        <v>204</v>
      </c>
      <c r="R1683" s="79"/>
      <c r="T1683" t="s">
        <v>204</v>
      </c>
      <c r="U1683" t="s">
        <v>204</v>
      </c>
      <c r="V1683" t="s">
        <v>204</v>
      </c>
    </row>
    <row r="1684" spans="2:22">
      <c r="B1684" t="s">
        <v>204</v>
      </c>
      <c r="C1684" s="79" t="s">
        <v>204</v>
      </c>
      <c r="E1684" t="s">
        <v>204</v>
      </c>
      <c r="F1684" t="s">
        <v>204</v>
      </c>
      <c r="G1684" t="s">
        <v>204</v>
      </c>
      <c r="H1684" t="s">
        <v>204</v>
      </c>
      <c r="I1684" t="s">
        <v>204</v>
      </c>
      <c r="J1684" t="s">
        <v>204</v>
      </c>
      <c r="K1684" t="s">
        <v>204</v>
      </c>
      <c r="L1684" t="s">
        <v>204</v>
      </c>
      <c r="M1684" t="s">
        <v>204</v>
      </c>
      <c r="N1684" t="s">
        <v>204</v>
      </c>
      <c r="O1684" t="s">
        <v>204</v>
      </c>
      <c r="P1684" t="s">
        <v>204</v>
      </c>
      <c r="Q1684" s="80" t="s">
        <v>204</v>
      </c>
      <c r="R1684" s="79"/>
      <c r="T1684" t="s">
        <v>204</v>
      </c>
      <c r="U1684" t="s">
        <v>204</v>
      </c>
      <c r="V1684" t="s">
        <v>204</v>
      </c>
    </row>
    <row r="1685" spans="2:22">
      <c r="B1685" t="s">
        <v>204</v>
      </c>
      <c r="C1685" s="79" t="s">
        <v>204</v>
      </c>
      <c r="E1685" t="s">
        <v>204</v>
      </c>
      <c r="F1685" t="s">
        <v>204</v>
      </c>
      <c r="G1685" t="s">
        <v>204</v>
      </c>
      <c r="H1685" t="s">
        <v>204</v>
      </c>
      <c r="I1685" t="s">
        <v>204</v>
      </c>
      <c r="J1685" t="s">
        <v>204</v>
      </c>
      <c r="K1685" t="s">
        <v>204</v>
      </c>
      <c r="L1685" t="s">
        <v>204</v>
      </c>
      <c r="M1685" t="s">
        <v>204</v>
      </c>
      <c r="N1685" t="s">
        <v>204</v>
      </c>
      <c r="O1685" t="s">
        <v>204</v>
      </c>
      <c r="P1685" t="s">
        <v>204</v>
      </c>
      <c r="Q1685" s="80" t="s">
        <v>204</v>
      </c>
      <c r="R1685" s="79"/>
      <c r="T1685" t="s">
        <v>204</v>
      </c>
      <c r="U1685" t="s">
        <v>204</v>
      </c>
      <c r="V1685" t="s">
        <v>204</v>
      </c>
    </row>
    <row r="1686" spans="2:22">
      <c r="B1686" t="s">
        <v>204</v>
      </c>
      <c r="C1686" s="79" t="s">
        <v>204</v>
      </c>
      <c r="E1686" t="s">
        <v>204</v>
      </c>
      <c r="F1686" t="s">
        <v>204</v>
      </c>
      <c r="G1686" t="s">
        <v>204</v>
      </c>
      <c r="H1686" t="s">
        <v>204</v>
      </c>
      <c r="I1686" t="s">
        <v>204</v>
      </c>
      <c r="J1686" t="s">
        <v>204</v>
      </c>
      <c r="K1686" t="s">
        <v>204</v>
      </c>
      <c r="L1686" t="s">
        <v>204</v>
      </c>
      <c r="M1686" t="s">
        <v>204</v>
      </c>
      <c r="N1686" t="s">
        <v>204</v>
      </c>
      <c r="O1686" t="s">
        <v>204</v>
      </c>
      <c r="P1686" t="s">
        <v>204</v>
      </c>
      <c r="Q1686" s="80" t="s">
        <v>204</v>
      </c>
      <c r="R1686" s="79"/>
      <c r="T1686" t="s">
        <v>204</v>
      </c>
      <c r="U1686" t="s">
        <v>204</v>
      </c>
      <c r="V1686" t="s">
        <v>204</v>
      </c>
    </row>
    <row r="1687" spans="2:22">
      <c r="B1687" t="s">
        <v>204</v>
      </c>
      <c r="C1687" s="79" t="s">
        <v>204</v>
      </c>
      <c r="E1687" t="s">
        <v>204</v>
      </c>
      <c r="F1687" t="s">
        <v>204</v>
      </c>
      <c r="G1687" t="s">
        <v>204</v>
      </c>
      <c r="H1687" t="s">
        <v>204</v>
      </c>
      <c r="I1687" t="s">
        <v>204</v>
      </c>
      <c r="J1687" t="s">
        <v>204</v>
      </c>
      <c r="K1687" t="s">
        <v>204</v>
      </c>
      <c r="L1687" t="s">
        <v>204</v>
      </c>
      <c r="M1687" t="s">
        <v>204</v>
      </c>
      <c r="N1687" t="s">
        <v>204</v>
      </c>
      <c r="O1687" t="s">
        <v>204</v>
      </c>
      <c r="P1687" t="s">
        <v>204</v>
      </c>
      <c r="Q1687" s="80" t="s">
        <v>204</v>
      </c>
      <c r="R1687" s="79"/>
      <c r="T1687" t="s">
        <v>204</v>
      </c>
      <c r="U1687" t="s">
        <v>204</v>
      </c>
      <c r="V1687" t="s">
        <v>204</v>
      </c>
    </row>
    <row r="1688" spans="2:22">
      <c r="B1688" t="s">
        <v>204</v>
      </c>
      <c r="C1688" s="79" t="s">
        <v>204</v>
      </c>
      <c r="E1688" t="s">
        <v>204</v>
      </c>
      <c r="F1688" t="s">
        <v>204</v>
      </c>
      <c r="G1688" t="s">
        <v>204</v>
      </c>
      <c r="H1688" t="s">
        <v>204</v>
      </c>
      <c r="I1688" t="s">
        <v>204</v>
      </c>
      <c r="J1688" t="s">
        <v>204</v>
      </c>
      <c r="K1688" t="s">
        <v>204</v>
      </c>
      <c r="L1688" t="s">
        <v>204</v>
      </c>
      <c r="M1688" t="s">
        <v>204</v>
      </c>
      <c r="N1688" t="s">
        <v>204</v>
      </c>
      <c r="O1688" t="s">
        <v>204</v>
      </c>
      <c r="P1688" t="s">
        <v>204</v>
      </c>
      <c r="Q1688" s="80" t="s">
        <v>204</v>
      </c>
      <c r="R1688" s="79"/>
      <c r="T1688" t="s">
        <v>204</v>
      </c>
      <c r="U1688" t="s">
        <v>204</v>
      </c>
      <c r="V1688" t="s">
        <v>204</v>
      </c>
    </row>
    <row r="1689" spans="2:22">
      <c r="B1689" t="s">
        <v>204</v>
      </c>
      <c r="C1689" s="79" t="s">
        <v>204</v>
      </c>
      <c r="E1689" t="s">
        <v>204</v>
      </c>
      <c r="F1689" t="s">
        <v>204</v>
      </c>
      <c r="G1689" t="s">
        <v>204</v>
      </c>
      <c r="H1689" t="s">
        <v>204</v>
      </c>
      <c r="I1689" t="s">
        <v>204</v>
      </c>
      <c r="J1689" t="s">
        <v>204</v>
      </c>
      <c r="K1689" t="s">
        <v>204</v>
      </c>
      <c r="L1689" t="s">
        <v>204</v>
      </c>
      <c r="M1689" t="s">
        <v>204</v>
      </c>
      <c r="N1689" t="s">
        <v>204</v>
      </c>
      <c r="O1689" t="s">
        <v>204</v>
      </c>
      <c r="P1689" t="s">
        <v>204</v>
      </c>
      <c r="Q1689" s="80" t="s">
        <v>204</v>
      </c>
      <c r="R1689" s="79"/>
      <c r="T1689" t="s">
        <v>204</v>
      </c>
      <c r="U1689" t="s">
        <v>204</v>
      </c>
      <c r="V1689" t="s">
        <v>204</v>
      </c>
    </row>
    <row r="1690" spans="2:22">
      <c r="B1690" t="s">
        <v>204</v>
      </c>
      <c r="C1690" s="79" t="s">
        <v>204</v>
      </c>
      <c r="E1690" t="s">
        <v>204</v>
      </c>
      <c r="F1690" t="s">
        <v>204</v>
      </c>
      <c r="G1690" t="s">
        <v>204</v>
      </c>
      <c r="H1690" t="s">
        <v>204</v>
      </c>
      <c r="I1690" t="s">
        <v>204</v>
      </c>
      <c r="J1690" t="s">
        <v>204</v>
      </c>
      <c r="K1690" t="s">
        <v>204</v>
      </c>
      <c r="L1690" t="s">
        <v>204</v>
      </c>
      <c r="M1690" t="s">
        <v>204</v>
      </c>
      <c r="N1690" t="s">
        <v>204</v>
      </c>
      <c r="O1690" t="s">
        <v>204</v>
      </c>
      <c r="P1690" t="s">
        <v>204</v>
      </c>
      <c r="Q1690" s="80" t="s">
        <v>204</v>
      </c>
      <c r="R1690" s="79"/>
      <c r="T1690" t="s">
        <v>204</v>
      </c>
      <c r="U1690" t="s">
        <v>204</v>
      </c>
      <c r="V1690" t="s">
        <v>204</v>
      </c>
    </row>
    <row r="1691" spans="2:22">
      <c r="B1691" t="s">
        <v>204</v>
      </c>
      <c r="C1691" s="79" t="s">
        <v>204</v>
      </c>
      <c r="E1691" t="s">
        <v>204</v>
      </c>
      <c r="F1691" t="s">
        <v>204</v>
      </c>
      <c r="G1691" t="s">
        <v>204</v>
      </c>
      <c r="H1691" t="s">
        <v>204</v>
      </c>
      <c r="I1691" t="s">
        <v>204</v>
      </c>
      <c r="J1691" t="s">
        <v>204</v>
      </c>
      <c r="K1691" t="s">
        <v>204</v>
      </c>
      <c r="L1691" t="s">
        <v>204</v>
      </c>
      <c r="M1691" t="s">
        <v>204</v>
      </c>
      <c r="N1691" t="s">
        <v>204</v>
      </c>
      <c r="O1691" t="s">
        <v>204</v>
      </c>
      <c r="P1691" t="s">
        <v>204</v>
      </c>
      <c r="Q1691" s="80" t="s">
        <v>204</v>
      </c>
      <c r="R1691" s="79"/>
      <c r="T1691" t="s">
        <v>204</v>
      </c>
      <c r="U1691" t="s">
        <v>204</v>
      </c>
      <c r="V1691" t="s">
        <v>204</v>
      </c>
    </row>
    <row r="1692" spans="2:22">
      <c r="B1692" t="s">
        <v>204</v>
      </c>
      <c r="C1692" s="79" t="s">
        <v>204</v>
      </c>
      <c r="E1692" t="s">
        <v>204</v>
      </c>
      <c r="F1692" t="s">
        <v>204</v>
      </c>
      <c r="G1692" t="s">
        <v>204</v>
      </c>
      <c r="H1692" t="s">
        <v>204</v>
      </c>
      <c r="I1692" t="s">
        <v>204</v>
      </c>
      <c r="J1692" t="s">
        <v>204</v>
      </c>
      <c r="K1692" t="s">
        <v>204</v>
      </c>
      <c r="L1692" t="s">
        <v>204</v>
      </c>
      <c r="M1692" t="s">
        <v>204</v>
      </c>
      <c r="N1692" t="s">
        <v>204</v>
      </c>
      <c r="O1692" t="s">
        <v>204</v>
      </c>
      <c r="P1692" t="s">
        <v>204</v>
      </c>
      <c r="Q1692" s="80" t="s">
        <v>204</v>
      </c>
      <c r="R1692" s="79"/>
      <c r="T1692" t="s">
        <v>204</v>
      </c>
      <c r="U1692" t="s">
        <v>204</v>
      </c>
      <c r="V1692" t="s">
        <v>204</v>
      </c>
    </row>
    <row r="1693" spans="2:22">
      <c r="B1693" t="s">
        <v>204</v>
      </c>
      <c r="C1693" s="79" t="s">
        <v>204</v>
      </c>
      <c r="E1693" t="s">
        <v>204</v>
      </c>
      <c r="F1693" t="s">
        <v>204</v>
      </c>
      <c r="G1693" t="s">
        <v>204</v>
      </c>
      <c r="H1693" t="s">
        <v>204</v>
      </c>
      <c r="I1693" t="s">
        <v>204</v>
      </c>
      <c r="J1693" t="s">
        <v>204</v>
      </c>
      <c r="K1693" t="s">
        <v>204</v>
      </c>
      <c r="L1693" t="s">
        <v>204</v>
      </c>
      <c r="M1693" t="s">
        <v>204</v>
      </c>
      <c r="N1693" t="s">
        <v>204</v>
      </c>
      <c r="O1693" t="s">
        <v>204</v>
      </c>
      <c r="P1693" t="s">
        <v>204</v>
      </c>
      <c r="Q1693" s="80" t="s">
        <v>204</v>
      </c>
      <c r="R1693" s="79"/>
      <c r="T1693" t="s">
        <v>204</v>
      </c>
      <c r="U1693" t="s">
        <v>204</v>
      </c>
      <c r="V1693" t="s">
        <v>204</v>
      </c>
    </row>
    <row r="1694" spans="2:22">
      <c r="B1694" t="s">
        <v>204</v>
      </c>
      <c r="C1694" s="79" t="s">
        <v>204</v>
      </c>
      <c r="E1694" t="s">
        <v>204</v>
      </c>
      <c r="F1694" t="s">
        <v>204</v>
      </c>
      <c r="G1694" t="s">
        <v>204</v>
      </c>
      <c r="H1694" t="s">
        <v>204</v>
      </c>
      <c r="I1694" t="s">
        <v>204</v>
      </c>
      <c r="J1694" t="s">
        <v>204</v>
      </c>
      <c r="K1694" t="s">
        <v>204</v>
      </c>
      <c r="L1694" t="s">
        <v>204</v>
      </c>
      <c r="M1694" t="s">
        <v>204</v>
      </c>
      <c r="N1694" t="s">
        <v>204</v>
      </c>
      <c r="O1694" t="s">
        <v>204</v>
      </c>
      <c r="P1694" t="s">
        <v>204</v>
      </c>
      <c r="Q1694" s="80" t="s">
        <v>204</v>
      </c>
      <c r="R1694" s="79"/>
      <c r="T1694" t="s">
        <v>204</v>
      </c>
      <c r="U1694" t="s">
        <v>204</v>
      </c>
      <c r="V1694" t="s">
        <v>204</v>
      </c>
    </row>
    <row r="1695" spans="2:22">
      <c r="B1695" t="s">
        <v>204</v>
      </c>
      <c r="C1695" s="79" t="s">
        <v>204</v>
      </c>
      <c r="E1695" t="s">
        <v>204</v>
      </c>
      <c r="F1695" t="s">
        <v>204</v>
      </c>
      <c r="G1695" t="s">
        <v>204</v>
      </c>
      <c r="H1695" t="s">
        <v>204</v>
      </c>
      <c r="I1695" t="s">
        <v>204</v>
      </c>
      <c r="J1695" t="s">
        <v>204</v>
      </c>
      <c r="K1695" t="s">
        <v>204</v>
      </c>
      <c r="L1695" t="s">
        <v>204</v>
      </c>
      <c r="M1695" t="s">
        <v>204</v>
      </c>
      <c r="N1695" t="s">
        <v>204</v>
      </c>
      <c r="O1695" t="s">
        <v>204</v>
      </c>
      <c r="P1695" t="s">
        <v>204</v>
      </c>
      <c r="Q1695" s="80" t="s">
        <v>204</v>
      </c>
      <c r="R1695" s="79"/>
      <c r="T1695" t="s">
        <v>204</v>
      </c>
      <c r="U1695" t="s">
        <v>204</v>
      </c>
      <c r="V1695" t="s">
        <v>204</v>
      </c>
    </row>
    <row r="1696" spans="2:22">
      <c r="B1696" t="s">
        <v>204</v>
      </c>
      <c r="C1696" s="79" t="s">
        <v>204</v>
      </c>
      <c r="E1696" t="s">
        <v>204</v>
      </c>
      <c r="F1696" t="s">
        <v>204</v>
      </c>
      <c r="G1696" t="s">
        <v>204</v>
      </c>
      <c r="H1696" t="s">
        <v>204</v>
      </c>
      <c r="I1696" t="s">
        <v>204</v>
      </c>
      <c r="J1696" t="s">
        <v>204</v>
      </c>
      <c r="K1696" t="s">
        <v>204</v>
      </c>
      <c r="L1696" t="s">
        <v>204</v>
      </c>
      <c r="M1696" t="s">
        <v>204</v>
      </c>
      <c r="N1696" t="s">
        <v>204</v>
      </c>
      <c r="O1696" t="s">
        <v>204</v>
      </c>
      <c r="P1696" t="s">
        <v>204</v>
      </c>
      <c r="Q1696" s="80" t="s">
        <v>204</v>
      </c>
      <c r="R1696" s="79"/>
      <c r="T1696" t="s">
        <v>204</v>
      </c>
      <c r="U1696" t="s">
        <v>204</v>
      </c>
      <c r="V1696" t="s">
        <v>204</v>
      </c>
    </row>
    <row r="1697" spans="2:22">
      <c r="B1697" t="s">
        <v>204</v>
      </c>
      <c r="C1697" s="79" t="s">
        <v>204</v>
      </c>
      <c r="E1697" t="s">
        <v>204</v>
      </c>
      <c r="F1697" t="s">
        <v>204</v>
      </c>
      <c r="G1697" t="s">
        <v>204</v>
      </c>
      <c r="H1697" t="s">
        <v>204</v>
      </c>
      <c r="I1697" t="s">
        <v>204</v>
      </c>
      <c r="J1697" t="s">
        <v>204</v>
      </c>
      <c r="K1697" t="s">
        <v>204</v>
      </c>
      <c r="L1697" t="s">
        <v>204</v>
      </c>
      <c r="M1697" t="s">
        <v>204</v>
      </c>
      <c r="N1697" t="s">
        <v>204</v>
      </c>
      <c r="O1697" t="s">
        <v>204</v>
      </c>
      <c r="P1697" t="s">
        <v>204</v>
      </c>
      <c r="Q1697" s="80" t="s">
        <v>204</v>
      </c>
      <c r="R1697" s="79"/>
      <c r="T1697" t="s">
        <v>204</v>
      </c>
      <c r="U1697" t="s">
        <v>204</v>
      </c>
      <c r="V1697" t="s">
        <v>204</v>
      </c>
    </row>
    <row r="1698" spans="2:22">
      <c r="B1698" t="s">
        <v>204</v>
      </c>
      <c r="C1698" s="79" t="s">
        <v>204</v>
      </c>
      <c r="E1698" t="s">
        <v>204</v>
      </c>
      <c r="F1698" t="s">
        <v>204</v>
      </c>
      <c r="G1698" t="s">
        <v>204</v>
      </c>
      <c r="H1698" t="s">
        <v>204</v>
      </c>
      <c r="I1698" t="s">
        <v>204</v>
      </c>
      <c r="J1698" t="s">
        <v>204</v>
      </c>
      <c r="K1698" t="s">
        <v>204</v>
      </c>
      <c r="L1698" t="s">
        <v>204</v>
      </c>
      <c r="M1698" t="s">
        <v>204</v>
      </c>
      <c r="N1698" t="s">
        <v>204</v>
      </c>
      <c r="O1698" t="s">
        <v>204</v>
      </c>
      <c r="P1698" t="s">
        <v>204</v>
      </c>
      <c r="Q1698" s="80" t="s">
        <v>204</v>
      </c>
      <c r="R1698" s="79"/>
      <c r="T1698" t="s">
        <v>204</v>
      </c>
      <c r="U1698" t="s">
        <v>204</v>
      </c>
      <c r="V1698" t="s">
        <v>204</v>
      </c>
    </row>
    <row r="1699" spans="2:22">
      <c r="B1699" t="s">
        <v>204</v>
      </c>
      <c r="C1699" s="79" t="s">
        <v>204</v>
      </c>
      <c r="E1699" t="s">
        <v>204</v>
      </c>
      <c r="F1699" t="s">
        <v>204</v>
      </c>
      <c r="G1699" t="s">
        <v>204</v>
      </c>
      <c r="H1699" t="s">
        <v>204</v>
      </c>
      <c r="I1699" t="s">
        <v>204</v>
      </c>
      <c r="J1699" t="s">
        <v>204</v>
      </c>
      <c r="K1699" t="s">
        <v>204</v>
      </c>
      <c r="L1699" t="s">
        <v>204</v>
      </c>
      <c r="M1699" t="s">
        <v>204</v>
      </c>
      <c r="N1699" t="s">
        <v>204</v>
      </c>
      <c r="O1699" t="s">
        <v>204</v>
      </c>
      <c r="P1699" t="s">
        <v>204</v>
      </c>
      <c r="Q1699" s="80" t="s">
        <v>204</v>
      </c>
      <c r="R1699" s="79"/>
      <c r="T1699" t="s">
        <v>204</v>
      </c>
      <c r="U1699" t="s">
        <v>204</v>
      </c>
      <c r="V1699" t="s">
        <v>204</v>
      </c>
    </row>
    <row r="1700" spans="2:22">
      <c r="B1700" t="s">
        <v>204</v>
      </c>
      <c r="C1700" s="79" t="s">
        <v>204</v>
      </c>
      <c r="E1700" t="s">
        <v>204</v>
      </c>
      <c r="F1700" t="s">
        <v>204</v>
      </c>
      <c r="G1700" t="s">
        <v>204</v>
      </c>
      <c r="H1700" t="s">
        <v>204</v>
      </c>
      <c r="I1700" t="s">
        <v>204</v>
      </c>
      <c r="J1700" t="s">
        <v>204</v>
      </c>
      <c r="K1700" t="s">
        <v>204</v>
      </c>
      <c r="L1700" t="s">
        <v>204</v>
      </c>
      <c r="M1700" t="s">
        <v>204</v>
      </c>
      <c r="N1700" t="s">
        <v>204</v>
      </c>
      <c r="O1700" t="s">
        <v>204</v>
      </c>
      <c r="P1700" t="s">
        <v>204</v>
      </c>
      <c r="Q1700" s="80" t="s">
        <v>204</v>
      </c>
      <c r="R1700" s="79"/>
      <c r="T1700" t="s">
        <v>204</v>
      </c>
      <c r="U1700" t="s">
        <v>204</v>
      </c>
      <c r="V1700" t="s">
        <v>204</v>
      </c>
    </row>
    <row r="1701" spans="2:22">
      <c r="B1701" t="s">
        <v>204</v>
      </c>
      <c r="C1701" s="79" t="s">
        <v>204</v>
      </c>
      <c r="E1701" t="s">
        <v>204</v>
      </c>
      <c r="F1701" t="s">
        <v>204</v>
      </c>
      <c r="G1701" t="s">
        <v>204</v>
      </c>
      <c r="H1701" t="s">
        <v>204</v>
      </c>
      <c r="I1701" t="s">
        <v>204</v>
      </c>
      <c r="J1701" t="s">
        <v>204</v>
      </c>
      <c r="K1701" t="s">
        <v>204</v>
      </c>
      <c r="L1701" t="s">
        <v>204</v>
      </c>
      <c r="M1701" t="s">
        <v>204</v>
      </c>
      <c r="N1701" t="s">
        <v>204</v>
      </c>
      <c r="O1701" t="s">
        <v>204</v>
      </c>
      <c r="P1701" t="s">
        <v>204</v>
      </c>
      <c r="Q1701" s="80" t="s">
        <v>204</v>
      </c>
      <c r="R1701" s="79"/>
      <c r="T1701" t="s">
        <v>204</v>
      </c>
      <c r="U1701" t="s">
        <v>204</v>
      </c>
      <c r="V1701" t="s">
        <v>204</v>
      </c>
    </row>
    <row r="1702" spans="2:22">
      <c r="B1702" t="s">
        <v>204</v>
      </c>
      <c r="C1702" s="79" t="s">
        <v>204</v>
      </c>
      <c r="E1702" t="s">
        <v>204</v>
      </c>
      <c r="F1702" t="s">
        <v>204</v>
      </c>
      <c r="G1702" t="s">
        <v>204</v>
      </c>
      <c r="H1702" t="s">
        <v>204</v>
      </c>
      <c r="I1702" t="s">
        <v>204</v>
      </c>
      <c r="J1702" t="s">
        <v>204</v>
      </c>
      <c r="K1702" t="s">
        <v>204</v>
      </c>
      <c r="L1702" t="s">
        <v>204</v>
      </c>
      <c r="M1702" t="s">
        <v>204</v>
      </c>
      <c r="N1702" t="s">
        <v>204</v>
      </c>
      <c r="O1702" t="s">
        <v>204</v>
      </c>
      <c r="P1702" t="s">
        <v>204</v>
      </c>
      <c r="Q1702" s="80" t="s">
        <v>204</v>
      </c>
      <c r="R1702" s="79"/>
      <c r="T1702" t="s">
        <v>204</v>
      </c>
      <c r="U1702" t="s">
        <v>204</v>
      </c>
      <c r="V1702" t="s">
        <v>204</v>
      </c>
    </row>
    <row r="1703" spans="2:22">
      <c r="B1703" t="s">
        <v>204</v>
      </c>
      <c r="C1703" s="79" t="s">
        <v>204</v>
      </c>
      <c r="E1703" t="s">
        <v>204</v>
      </c>
      <c r="F1703" t="s">
        <v>204</v>
      </c>
      <c r="G1703" t="s">
        <v>204</v>
      </c>
      <c r="H1703" t="s">
        <v>204</v>
      </c>
      <c r="I1703" t="s">
        <v>204</v>
      </c>
      <c r="J1703" t="s">
        <v>204</v>
      </c>
      <c r="K1703" t="s">
        <v>204</v>
      </c>
      <c r="L1703" t="s">
        <v>204</v>
      </c>
      <c r="M1703" t="s">
        <v>204</v>
      </c>
      <c r="N1703" t="s">
        <v>204</v>
      </c>
      <c r="O1703" t="s">
        <v>204</v>
      </c>
      <c r="P1703" t="s">
        <v>204</v>
      </c>
      <c r="Q1703" s="80" t="s">
        <v>204</v>
      </c>
      <c r="R1703" s="79"/>
      <c r="T1703" t="s">
        <v>204</v>
      </c>
      <c r="U1703" t="s">
        <v>204</v>
      </c>
      <c r="V1703" t="s">
        <v>204</v>
      </c>
    </row>
    <row r="1704" spans="2:22">
      <c r="B1704" t="s">
        <v>204</v>
      </c>
      <c r="C1704" s="79" t="s">
        <v>204</v>
      </c>
      <c r="E1704" t="s">
        <v>204</v>
      </c>
      <c r="F1704" t="s">
        <v>204</v>
      </c>
      <c r="G1704" t="s">
        <v>204</v>
      </c>
      <c r="H1704" t="s">
        <v>204</v>
      </c>
      <c r="I1704" t="s">
        <v>204</v>
      </c>
      <c r="J1704" t="s">
        <v>204</v>
      </c>
      <c r="K1704" t="s">
        <v>204</v>
      </c>
      <c r="L1704" t="s">
        <v>204</v>
      </c>
      <c r="M1704" t="s">
        <v>204</v>
      </c>
      <c r="N1704" t="s">
        <v>204</v>
      </c>
      <c r="O1704" t="s">
        <v>204</v>
      </c>
      <c r="P1704" t="s">
        <v>204</v>
      </c>
      <c r="Q1704" s="80" t="s">
        <v>204</v>
      </c>
      <c r="R1704" s="79"/>
      <c r="T1704" t="s">
        <v>204</v>
      </c>
      <c r="U1704" t="s">
        <v>204</v>
      </c>
      <c r="V1704" t="s">
        <v>204</v>
      </c>
    </row>
    <row r="1705" spans="2:22">
      <c r="B1705" t="s">
        <v>204</v>
      </c>
      <c r="C1705" s="79" t="s">
        <v>204</v>
      </c>
      <c r="E1705" t="s">
        <v>204</v>
      </c>
      <c r="F1705" t="s">
        <v>204</v>
      </c>
      <c r="G1705" t="s">
        <v>204</v>
      </c>
      <c r="H1705" t="s">
        <v>204</v>
      </c>
      <c r="I1705" t="s">
        <v>204</v>
      </c>
      <c r="J1705" t="s">
        <v>204</v>
      </c>
      <c r="K1705" t="s">
        <v>204</v>
      </c>
      <c r="L1705" t="s">
        <v>204</v>
      </c>
      <c r="M1705" t="s">
        <v>204</v>
      </c>
      <c r="N1705" t="s">
        <v>204</v>
      </c>
      <c r="O1705" t="s">
        <v>204</v>
      </c>
      <c r="P1705" t="s">
        <v>204</v>
      </c>
      <c r="Q1705" s="80" t="s">
        <v>204</v>
      </c>
      <c r="R1705" s="79"/>
      <c r="T1705" t="s">
        <v>204</v>
      </c>
      <c r="U1705" t="s">
        <v>204</v>
      </c>
      <c r="V1705" t="s">
        <v>204</v>
      </c>
    </row>
    <row r="1706" spans="2:22">
      <c r="B1706" t="s">
        <v>204</v>
      </c>
      <c r="C1706" s="79" t="s">
        <v>204</v>
      </c>
      <c r="E1706" t="s">
        <v>204</v>
      </c>
      <c r="F1706" t="s">
        <v>204</v>
      </c>
      <c r="G1706" t="s">
        <v>204</v>
      </c>
      <c r="H1706" t="s">
        <v>204</v>
      </c>
      <c r="I1706" t="s">
        <v>204</v>
      </c>
      <c r="J1706" t="s">
        <v>204</v>
      </c>
      <c r="K1706" t="s">
        <v>204</v>
      </c>
      <c r="L1706" t="s">
        <v>204</v>
      </c>
      <c r="M1706" t="s">
        <v>204</v>
      </c>
      <c r="N1706" t="s">
        <v>204</v>
      </c>
      <c r="O1706" t="s">
        <v>204</v>
      </c>
      <c r="P1706" t="s">
        <v>204</v>
      </c>
      <c r="Q1706" s="80" t="s">
        <v>204</v>
      </c>
      <c r="R1706" s="79"/>
      <c r="T1706" t="s">
        <v>204</v>
      </c>
      <c r="U1706" t="s">
        <v>204</v>
      </c>
      <c r="V1706" t="s">
        <v>204</v>
      </c>
    </row>
    <row r="1707" spans="2:22">
      <c r="B1707" t="s">
        <v>204</v>
      </c>
      <c r="C1707" s="79" t="s">
        <v>204</v>
      </c>
      <c r="E1707" t="s">
        <v>204</v>
      </c>
      <c r="F1707" t="s">
        <v>204</v>
      </c>
      <c r="G1707" t="s">
        <v>204</v>
      </c>
      <c r="H1707" t="s">
        <v>204</v>
      </c>
      <c r="I1707" t="s">
        <v>204</v>
      </c>
      <c r="J1707" t="s">
        <v>204</v>
      </c>
      <c r="K1707" t="s">
        <v>204</v>
      </c>
      <c r="L1707" t="s">
        <v>204</v>
      </c>
      <c r="M1707" t="s">
        <v>204</v>
      </c>
      <c r="N1707" t="s">
        <v>204</v>
      </c>
      <c r="O1707" t="s">
        <v>204</v>
      </c>
      <c r="P1707" t="s">
        <v>204</v>
      </c>
      <c r="Q1707" s="80" t="s">
        <v>204</v>
      </c>
      <c r="R1707" s="79"/>
      <c r="T1707" t="s">
        <v>204</v>
      </c>
      <c r="U1707" t="s">
        <v>204</v>
      </c>
      <c r="V1707" t="s">
        <v>204</v>
      </c>
    </row>
    <row r="1708" spans="2:22">
      <c r="B1708" t="s">
        <v>204</v>
      </c>
      <c r="C1708" s="79" t="s">
        <v>204</v>
      </c>
      <c r="E1708" t="s">
        <v>204</v>
      </c>
      <c r="F1708" t="s">
        <v>204</v>
      </c>
      <c r="G1708" t="s">
        <v>204</v>
      </c>
      <c r="H1708" t="s">
        <v>204</v>
      </c>
      <c r="I1708" t="s">
        <v>204</v>
      </c>
      <c r="J1708" t="s">
        <v>204</v>
      </c>
      <c r="K1708" t="s">
        <v>204</v>
      </c>
      <c r="L1708" t="s">
        <v>204</v>
      </c>
      <c r="M1708" t="s">
        <v>204</v>
      </c>
      <c r="N1708" t="s">
        <v>204</v>
      </c>
      <c r="O1708" t="s">
        <v>204</v>
      </c>
      <c r="P1708" t="s">
        <v>204</v>
      </c>
      <c r="Q1708" s="80" t="s">
        <v>204</v>
      </c>
      <c r="R1708" s="79"/>
      <c r="T1708" t="s">
        <v>204</v>
      </c>
      <c r="U1708" t="s">
        <v>204</v>
      </c>
      <c r="V1708" t="s">
        <v>204</v>
      </c>
    </row>
    <row r="1709" spans="2:22">
      <c r="B1709" t="s">
        <v>204</v>
      </c>
      <c r="C1709" s="79" t="s">
        <v>204</v>
      </c>
      <c r="E1709" t="s">
        <v>204</v>
      </c>
      <c r="F1709" t="s">
        <v>204</v>
      </c>
      <c r="G1709" t="s">
        <v>204</v>
      </c>
      <c r="H1709" t="s">
        <v>204</v>
      </c>
      <c r="I1709" t="s">
        <v>204</v>
      </c>
      <c r="J1709" t="s">
        <v>204</v>
      </c>
      <c r="K1709" t="s">
        <v>204</v>
      </c>
      <c r="L1709" t="s">
        <v>204</v>
      </c>
      <c r="M1709" t="s">
        <v>204</v>
      </c>
      <c r="N1709" t="s">
        <v>204</v>
      </c>
      <c r="O1709" t="s">
        <v>204</v>
      </c>
      <c r="P1709" t="s">
        <v>204</v>
      </c>
      <c r="Q1709" s="80" t="s">
        <v>204</v>
      </c>
      <c r="R1709" s="79"/>
      <c r="T1709" t="s">
        <v>204</v>
      </c>
      <c r="U1709" t="s">
        <v>204</v>
      </c>
      <c r="V1709" t="s">
        <v>204</v>
      </c>
    </row>
    <row r="1710" spans="2:22">
      <c r="B1710" t="s">
        <v>204</v>
      </c>
      <c r="C1710" s="79" t="s">
        <v>204</v>
      </c>
      <c r="E1710" t="s">
        <v>204</v>
      </c>
      <c r="F1710" t="s">
        <v>204</v>
      </c>
      <c r="G1710" t="s">
        <v>204</v>
      </c>
      <c r="H1710" t="s">
        <v>204</v>
      </c>
      <c r="I1710" t="s">
        <v>204</v>
      </c>
      <c r="J1710" t="s">
        <v>204</v>
      </c>
      <c r="K1710" t="s">
        <v>204</v>
      </c>
      <c r="L1710" t="s">
        <v>204</v>
      </c>
      <c r="M1710" t="s">
        <v>204</v>
      </c>
      <c r="N1710" t="s">
        <v>204</v>
      </c>
      <c r="O1710" t="s">
        <v>204</v>
      </c>
      <c r="P1710" t="s">
        <v>204</v>
      </c>
      <c r="Q1710" s="80" t="s">
        <v>204</v>
      </c>
      <c r="R1710" s="79"/>
      <c r="T1710" t="s">
        <v>204</v>
      </c>
      <c r="U1710" t="s">
        <v>204</v>
      </c>
      <c r="V1710" t="s">
        <v>204</v>
      </c>
    </row>
    <row r="1711" spans="2:22">
      <c r="B1711" t="s">
        <v>204</v>
      </c>
      <c r="C1711" s="79" t="s">
        <v>204</v>
      </c>
      <c r="E1711" t="s">
        <v>204</v>
      </c>
      <c r="F1711" t="s">
        <v>204</v>
      </c>
      <c r="G1711" t="s">
        <v>204</v>
      </c>
      <c r="H1711" t="s">
        <v>204</v>
      </c>
      <c r="I1711" t="s">
        <v>204</v>
      </c>
      <c r="J1711" t="s">
        <v>204</v>
      </c>
      <c r="K1711" t="s">
        <v>204</v>
      </c>
      <c r="L1711" t="s">
        <v>204</v>
      </c>
      <c r="M1711" t="s">
        <v>204</v>
      </c>
      <c r="N1711" t="s">
        <v>204</v>
      </c>
      <c r="O1711" t="s">
        <v>204</v>
      </c>
      <c r="P1711" t="s">
        <v>204</v>
      </c>
      <c r="Q1711" s="80" t="s">
        <v>204</v>
      </c>
      <c r="R1711" s="79"/>
      <c r="T1711" t="s">
        <v>204</v>
      </c>
      <c r="U1711" t="s">
        <v>204</v>
      </c>
      <c r="V1711" t="s">
        <v>204</v>
      </c>
    </row>
    <row r="1712" spans="2:22">
      <c r="B1712" t="s">
        <v>204</v>
      </c>
      <c r="C1712" s="79" t="s">
        <v>204</v>
      </c>
      <c r="E1712" t="s">
        <v>204</v>
      </c>
      <c r="F1712" t="s">
        <v>204</v>
      </c>
      <c r="G1712" t="s">
        <v>204</v>
      </c>
      <c r="H1712" t="s">
        <v>204</v>
      </c>
      <c r="I1712" t="s">
        <v>204</v>
      </c>
      <c r="J1712" t="s">
        <v>204</v>
      </c>
      <c r="K1712" t="s">
        <v>204</v>
      </c>
      <c r="L1712" t="s">
        <v>204</v>
      </c>
      <c r="M1712" t="s">
        <v>204</v>
      </c>
      <c r="N1712" t="s">
        <v>204</v>
      </c>
      <c r="O1712" t="s">
        <v>204</v>
      </c>
      <c r="P1712" t="s">
        <v>204</v>
      </c>
      <c r="Q1712" s="80" t="s">
        <v>204</v>
      </c>
      <c r="R1712" s="79"/>
      <c r="T1712" t="s">
        <v>204</v>
      </c>
      <c r="U1712" t="s">
        <v>204</v>
      </c>
      <c r="V1712" t="s">
        <v>204</v>
      </c>
    </row>
    <row r="1713" spans="2:22">
      <c r="B1713" t="s">
        <v>204</v>
      </c>
      <c r="C1713" s="79" t="s">
        <v>204</v>
      </c>
      <c r="E1713" t="s">
        <v>204</v>
      </c>
      <c r="F1713" t="s">
        <v>204</v>
      </c>
      <c r="G1713" t="s">
        <v>204</v>
      </c>
      <c r="H1713" t="s">
        <v>204</v>
      </c>
      <c r="I1713" t="s">
        <v>204</v>
      </c>
      <c r="J1713" t="s">
        <v>204</v>
      </c>
      <c r="K1713" t="s">
        <v>204</v>
      </c>
      <c r="L1713" t="s">
        <v>204</v>
      </c>
      <c r="M1713" t="s">
        <v>204</v>
      </c>
      <c r="N1713" t="s">
        <v>204</v>
      </c>
      <c r="O1713" t="s">
        <v>204</v>
      </c>
      <c r="P1713" t="s">
        <v>204</v>
      </c>
      <c r="Q1713" s="80" t="s">
        <v>204</v>
      </c>
      <c r="R1713" s="79"/>
      <c r="T1713" t="s">
        <v>204</v>
      </c>
      <c r="U1713" t="s">
        <v>204</v>
      </c>
      <c r="V1713" t="s">
        <v>204</v>
      </c>
    </row>
    <row r="1714" spans="2:22">
      <c r="B1714" t="s">
        <v>204</v>
      </c>
      <c r="C1714" s="79" t="s">
        <v>204</v>
      </c>
      <c r="E1714" t="s">
        <v>204</v>
      </c>
      <c r="F1714" t="s">
        <v>204</v>
      </c>
      <c r="G1714" t="s">
        <v>204</v>
      </c>
      <c r="H1714" t="s">
        <v>204</v>
      </c>
      <c r="I1714" t="s">
        <v>204</v>
      </c>
      <c r="J1714" t="s">
        <v>204</v>
      </c>
      <c r="K1714" t="s">
        <v>204</v>
      </c>
      <c r="L1714" t="s">
        <v>204</v>
      </c>
      <c r="M1714" t="s">
        <v>204</v>
      </c>
      <c r="N1714" t="s">
        <v>204</v>
      </c>
      <c r="O1714" t="s">
        <v>204</v>
      </c>
      <c r="P1714" t="s">
        <v>204</v>
      </c>
      <c r="Q1714" s="80" t="s">
        <v>204</v>
      </c>
      <c r="R1714" s="79"/>
      <c r="T1714" t="s">
        <v>204</v>
      </c>
      <c r="U1714" t="s">
        <v>204</v>
      </c>
      <c r="V1714" t="s">
        <v>204</v>
      </c>
    </row>
    <row r="1715" spans="2:22">
      <c r="B1715" t="s">
        <v>204</v>
      </c>
      <c r="C1715" s="79" t="s">
        <v>204</v>
      </c>
      <c r="E1715" t="s">
        <v>204</v>
      </c>
      <c r="F1715" t="s">
        <v>204</v>
      </c>
      <c r="G1715" t="s">
        <v>204</v>
      </c>
      <c r="H1715" t="s">
        <v>204</v>
      </c>
      <c r="I1715" t="s">
        <v>204</v>
      </c>
      <c r="J1715" t="s">
        <v>204</v>
      </c>
      <c r="K1715" t="s">
        <v>204</v>
      </c>
      <c r="L1715" t="s">
        <v>204</v>
      </c>
      <c r="M1715" t="s">
        <v>204</v>
      </c>
      <c r="N1715" t="s">
        <v>204</v>
      </c>
      <c r="O1715" t="s">
        <v>204</v>
      </c>
      <c r="P1715" t="s">
        <v>204</v>
      </c>
      <c r="Q1715" s="80" t="s">
        <v>204</v>
      </c>
      <c r="R1715" s="79"/>
      <c r="T1715" t="s">
        <v>204</v>
      </c>
      <c r="U1715" t="s">
        <v>204</v>
      </c>
      <c r="V1715" t="s">
        <v>204</v>
      </c>
    </row>
    <row r="1716" spans="2:22">
      <c r="B1716" t="s">
        <v>204</v>
      </c>
      <c r="C1716" s="79" t="s">
        <v>204</v>
      </c>
      <c r="E1716" t="s">
        <v>204</v>
      </c>
      <c r="F1716" t="s">
        <v>204</v>
      </c>
      <c r="G1716" t="s">
        <v>204</v>
      </c>
      <c r="H1716" t="s">
        <v>204</v>
      </c>
      <c r="I1716" t="s">
        <v>204</v>
      </c>
      <c r="J1716" t="s">
        <v>204</v>
      </c>
      <c r="K1716" t="s">
        <v>204</v>
      </c>
      <c r="L1716" t="s">
        <v>204</v>
      </c>
      <c r="M1716" t="s">
        <v>204</v>
      </c>
      <c r="N1716" t="s">
        <v>204</v>
      </c>
      <c r="O1716" t="s">
        <v>204</v>
      </c>
      <c r="P1716" t="s">
        <v>204</v>
      </c>
      <c r="Q1716" s="80" t="s">
        <v>204</v>
      </c>
      <c r="R1716" s="79"/>
      <c r="T1716" t="s">
        <v>204</v>
      </c>
      <c r="U1716" t="s">
        <v>204</v>
      </c>
      <c r="V1716" t="s">
        <v>204</v>
      </c>
    </row>
    <row r="1717" spans="2:22">
      <c r="B1717" t="s">
        <v>204</v>
      </c>
      <c r="C1717" s="79" t="s">
        <v>204</v>
      </c>
      <c r="E1717" t="s">
        <v>204</v>
      </c>
      <c r="F1717" t="s">
        <v>204</v>
      </c>
      <c r="G1717" t="s">
        <v>204</v>
      </c>
      <c r="H1717" t="s">
        <v>204</v>
      </c>
      <c r="I1717" t="s">
        <v>204</v>
      </c>
      <c r="J1717" t="s">
        <v>204</v>
      </c>
      <c r="K1717" t="s">
        <v>204</v>
      </c>
      <c r="L1717" t="s">
        <v>204</v>
      </c>
      <c r="M1717" t="s">
        <v>204</v>
      </c>
      <c r="N1717" t="s">
        <v>204</v>
      </c>
      <c r="O1717" t="s">
        <v>204</v>
      </c>
      <c r="P1717" t="s">
        <v>204</v>
      </c>
      <c r="Q1717" s="80" t="s">
        <v>204</v>
      </c>
      <c r="R1717" s="79"/>
      <c r="T1717" t="s">
        <v>204</v>
      </c>
      <c r="U1717" t="s">
        <v>204</v>
      </c>
      <c r="V1717" t="s">
        <v>204</v>
      </c>
    </row>
    <row r="1718" spans="2:22">
      <c r="B1718" t="s">
        <v>204</v>
      </c>
      <c r="C1718" s="79" t="s">
        <v>204</v>
      </c>
      <c r="E1718" t="s">
        <v>204</v>
      </c>
      <c r="F1718" t="s">
        <v>204</v>
      </c>
      <c r="G1718" t="s">
        <v>204</v>
      </c>
      <c r="H1718" t="s">
        <v>204</v>
      </c>
      <c r="I1718" t="s">
        <v>204</v>
      </c>
      <c r="J1718" t="s">
        <v>204</v>
      </c>
      <c r="K1718" t="s">
        <v>204</v>
      </c>
      <c r="L1718" t="s">
        <v>204</v>
      </c>
      <c r="M1718" t="s">
        <v>204</v>
      </c>
      <c r="N1718" t="s">
        <v>204</v>
      </c>
      <c r="O1718" t="s">
        <v>204</v>
      </c>
      <c r="P1718" t="s">
        <v>204</v>
      </c>
      <c r="Q1718" s="80" t="s">
        <v>204</v>
      </c>
      <c r="R1718" s="79"/>
      <c r="T1718" t="s">
        <v>204</v>
      </c>
      <c r="U1718" t="s">
        <v>204</v>
      </c>
      <c r="V1718" t="s">
        <v>204</v>
      </c>
    </row>
    <row r="1719" spans="2:22">
      <c r="B1719" t="s">
        <v>204</v>
      </c>
      <c r="C1719" s="79" t="s">
        <v>204</v>
      </c>
      <c r="E1719" t="s">
        <v>204</v>
      </c>
      <c r="F1719" t="s">
        <v>204</v>
      </c>
      <c r="G1719" t="s">
        <v>204</v>
      </c>
      <c r="H1719" t="s">
        <v>204</v>
      </c>
      <c r="I1719" t="s">
        <v>204</v>
      </c>
      <c r="J1719" t="s">
        <v>204</v>
      </c>
      <c r="K1719" t="s">
        <v>204</v>
      </c>
      <c r="L1719" t="s">
        <v>204</v>
      </c>
      <c r="M1719" t="s">
        <v>204</v>
      </c>
      <c r="N1719" t="s">
        <v>204</v>
      </c>
      <c r="O1719" t="s">
        <v>204</v>
      </c>
      <c r="P1719" t="s">
        <v>204</v>
      </c>
      <c r="Q1719" s="80" t="s">
        <v>204</v>
      </c>
      <c r="R1719" s="79"/>
      <c r="T1719" t="s">
        <v>204</v>
      </c>
      <c r="U1719" t="s">
        <v>204</v>
      </c>
      <c r="V1719" t="s">
        <v>204</v>
      </c>
    </row>
    <row r="1720" spans="2:22">
      <c r="B1720" t="s">
        <v>204</v>
      </c>
      <c r="C1720" s="79" t="s">
        <v>204</v>
      </c>
      <c r="E1720" t="s">
        <v>204</v>
      </c>
      <c r="F1720" t="s">
        <v>204</v>
      </c>
      <c r="G1720" t="s">
        <v>204</v>
      </c>
      <c r="H1720" t="s">
        <v>204</v>
      </c>
      <c r="I1720" t="s">
        <v>204</v>
      </c>
      <c r="J1720" t="s">
        <v>204</v>
      </c>
      <c r="K1720" t="s">
        <v>204</v>
      </c>
      <c r="L1720" t="s">
        <v>204</v>
      </c>
      <c r="M1720" t="s">
        <v>204</v>
      </c>
      <c r="N1720" t="s">
        <v>204</v>
      </c>
      <c r="O1720" t="s">
        <v>204</v>
      </c>
      <c r="P1720" t="s">
        <v>204</v>
      </c>
      <c r="Q1720" s="80" t="s">
        <v>204</v>
      </c>
      <c r="R1720" s="79"/>
      <c r="T1720" t="s">
        <v>204</v>
      </c>
      <c r="U1720" t="s">
        <v>204</v>
      </c>
      <c r="V1720" t="s">
        <v>204</v>
      </c>
    </row>
    <row r="1721" spans="2:22">
      <c r="B1721" t="s">
        <v>204</v>
      </c>
      <c r="C1721" s="79" t="s">
        <v>204</v>
      </c>
      <c r="E1721" t="s">
        <v>204</v>
      </c>
      <c r="F1721" t="s">
        <v>204</v>
      </c>
      <c r="G1721" t="s">
        <v>204</v>
      </c>
      <c r="H1721" t="s">
        <v>204</v>
      </c>
      <c r="I1721" t="s">
        <v>204</v>
      </c>
      <c r="J1721" t="s">
        <v>204</v>
      </c>
      <c r="K1721" t="s">
        <v>204</v>
      </c>
      <c r="L1721" t="s">
        <v>204</v>
      </c>
      <c r="M1721" t="s">
        <v>204</v>
      </c>
      <c r="N1721" t="s">
        <v>204</v>
      </c>
      <c r="O1721" t="s">
        <v>204</v>
      </c>
      <c r="P1721" t="s">
        <v>204</v>
      </c>
      <c r="Q1721" s="80" t="s">
        <v>204</v>
      </c>
      <c r="R1721" s="79"/>
      <c r="T1721" t="s">
        <v>204</v>
      </c>
      <c r="U1721" t="s">
        <v>204</v>
      </c>
      <c r="V1721" t="s">
        <v>204</v>
      </c>
    </row>
    <row r="1722" spans="2:22">
      <c r="B1722" t="s">
        <v>204</v>
      </c>
      <c r="C1722" s="79" t="s">
        <v>204</v>
      </c>
      <c r="E1722" t="s">
        <v>204</v>
      </c>
      <c r="F1722" t="s">
        <v>204</v>
      </c>
      <c r="G1722" t="s">
        <v>204</v>
      </c>
      <c r="H1722" t="s">
        <v>204</v>
      </c>
      <c r="I1722" t="s">
        <v>204</v>
      </c>
      <c r="J1722" t="s">
        <v>204</v>
      </c>
      <c r="K1722" t="s">
        <v>204</v>
      </c>
      <c r="L1722" t="s">
        <v>204</v>
      </c>
      <c r="M1722" t="s">
        <v>204</v>
      </c>
      <c r="N1722" t="s">
        <v>204</v>
      </c>
      <c r="O1722" t="s">
        <v>204</v>
      </c>
      <c r="P1722" t="s">
        <v>204</v>
      </c>
      <c r="Q1722" s="80" t="s">
        <v>204</v>
      </c>
      <c r="R1722" s="79"/>
      <c r="T1722" t="s">
        <v>204</v>
      </c>
      <c r="U1722" t="s">
        <v>204</v>
      </c>
      <c r="V1722" t="s">
        <v>204</v>
      </c>
    </row>
    <row r="1723" spans="2:22">
      <c r="B1723" t="s">
        <v>204</v>
      </c>
      <c r="C1723" s="79" t="s">
        <v>204</v>
      </c>
      <c r="E1723" t="s">
        <v>204</v>
      </c>
      <c r="F1723" t="s">
        <v>204</v>
      </c>
      <c r="G1723" t="s">
        <v>204</v>
      </c>
      <c r="H1723" t="s">
        <v>204</v>
      </c>
      <c r="I1723" t="s">
        <v>204</v>
      </c>
      <c r="J1723" t="s">
        <v>204</v>
      </c>
      <c r="K1723" t="s">
        <v>204</v>
      </c>
      <c r="L1723" t="s">
        <v>204</v>
      </c>
      <c r="M1723" t="s">
        <v>204</v>
      </c>
      <c r="N1723" t="s">
        <v>204</v>
      </c>
      <c r="O1723" t="s">
        <v>204</v>
      </c>
      <c r="P1723" t="s">
        <v>204</v>
      </c>
      <c r="Q1723" s="80" t="s">
        <v>204</v>
      </c>
      <c r="R1723" s="79"/>
      <c r="T1723" t="s">
        <v>204</v>
      </c>
      <c r="U1723" t="s">
        <v>204</v>
      </c>
      <c r="V1723" t="s">
        <v>204</v>
      </c>
    </row>
    <row r="1724" spans="2:22">
      <c r="B1724" t="s">
        <v>204</v>
      </c>
      <c r="C1724" s="79" t="s">
        <v>204</v>
      </c>
      <c r="E1724" t="s">
        <v>204</v>
      </c>
      <c r="F1724" t="s">
        <v>204</v>
      </c>
      <c r="G1724" t="s">
        <v>204</v>
      </c>
      <c r="H1724" t="s">
        <v>204</v>
      </c>
      <c r="I1724" t="s">
        <v>204</v>
      </c>
      <c r="J1724" t="s">
        <v>204</v>
      </c>
      <c r="K1724" t="s">
        <v>204</v>
      </c>
      <c r="L1724" t="s">
        <v>204</v>
      </c>
      <c r="M1724" t="s">
        <v>204</v>
      </c>
      <c r="N1724" t="s">
        <v>204</v>
      </c>
      <c r="O1724" t="s">
        <v>204</v>
      </c>
      <c r="P1724" t="s">
        <v>204</v>
      </c>
      <c r="Q1724" s="80" t="s">
        <v>204</v>
      </c>
      <c r="R1724" s="79"/>
      <c r="T1724" t="s">
        <v>204</v>
      </c>
      <c r="U1724" t="s">
        <v>204</v>
      </c>
      <c r="V1724" t="s">
        <v>204</v>
      </c>
    </row>
    <row r="1725" spans="2:22">
      <c r="B1725" t="s">
        <v>204</v>
      </c>
      <c r="C1725" s="79" t="s">
        <v>204</v>
      </c>
      <c r="E1725" t="s">
        <v>204</v>
      </c>
      <c r="F1725" t="s">
        <v>204</v>
      </c>
      <c r="G1725" t="s">
        <v>204</v>
      </c>
      <c r="H1725" t="s">
        <v>204</v>
      </c>
      <c r="I1725" t="s">
        <v>204</v>
      </c>
      <c r="J1725" t="s">
        <v>204</v>
      </c>
      <c r="K1725" t="s">
        <v>204</v>
      </c>
      <c r="L1725" t="s">
        <v>204</v>
      </c>
      <c r="M1725" t="s">
        <v>204</v>
      </c>
      <c r="N1725" t="s">
        <v>204</v>
      </c>
      <c r="O1725" t="s">
        <v>204</v>
      </c>
      <c r="P1725" t="s">
        <v>204</v>
      </c>
      <c r="Q1725" s="80" t="s">
        <v>204</v>
      </c>
      <c r="R1725" s="79"/>
      <c r="T1725" t="s">
        <v>204</v>
      </c>
      <c r="U1725" t="s">
        <v>204</v>
      </c>
      <c r="V1725" t="s">
        <v>204</v>
      </c>
    </row>
    <row r="1726" spans="2:22">
      <c r="B1726" t="s">
        <v>204</v>
      </c>
      <c r="C1726" s="79" t="s">
        <v>204</v>
      </c>
      <c r="E1726" t="s">
        <v>204</v>
      </c>
      <c r="F1726" t="s">
        <v>204</v>
      </c>
      <c r="G1726" t="s">
        <v>204</v>
      </c>
      <c r="H1726" t="s">
        <v>204</v>
      </c>
      <c r="I1726" t="s">
        <v>204</v>
      </c>
      <c r="J1726" t="s">
        <v>204</v>
      </c>
      <c r="K1726" t="s">
        <v>204</v>
      </c>
      <c r="L1726" t="s">
        <v>204</v>
      </c>
      <c r="M1726" t="s">
        <v>204</v>
      </c>
      <c r="N1726" t="s">
        <v>204</v>
      </c>
      <c r="O1726" t="s">
        <v>204</v>
      </c>
      <c r="P1726" t="s">
        <v>204</v>
      </c>
      <c r="Q1726" s="80" t="s">
        <v>204</v>
      </c>
      <c r="R1726" s="79"/>
      <c r="T1726" t="s">
        <v>204</v>
      </c>
      <c r="U1726" t="s">
        <v>204</v>
      </c>
      <c r="V1726" t="s">
        <v>204</v>
      </c>
    </row>
    <row r="1727" spans="2:22">
      <c r="B1727" t="s">
        <v>204</v>
      </c>
      <c r="C1727" s="79" t="s">
        <v>204</v>
      </c>
      <c r="E1727" t="s">
        <v>204</v>
      </c>
      <c r="F1727" t="s">
        <v>204</v>
      </c>
      <c r="G1727" t="s">
        <v>204</v>
      </c>
      <c r="H1727" t="s">
        <v>204</v>
      </c>
      <c r="I1727" t="s">
        <v>204</v>
      </c>
      <c r="J1727" t="s">
        <v>204</v>
      </c>
      <c r="K1727" t="s">
        <v>204</v>
      </c>
      <c r="L1727" t="s">
        <v>204</v>
      </c>
      <c r="M1727" t="s">
        <v>204</v>
      </c>
      <c r="N1727" t="s">
        <v>204</v>
      </c>
      <c r="O1727" t="s">
        <v>204</v>
      </c>
      <c r="P1727" t="s">
        <v>204</v>
      </c>
      <c r="Q1727" s="80" t="s">
        <v>204</v>
      </c>
      <c r="R1727" s="79"/>
      <c r="T1727" t="s">
        <v>204</v>
      </c>
      <c r="U1727" t="s">
        <v>204</v>
      </c>
      <c r="V1727" t="s">
        <v>204</v>
      </c>
    </row>
    <row r="1728" spans="2:22">
      <c r="B1728" t="s">
        <v>204</v>
      </c>
      <c r="C1728" s="79" t="s">
        <v>204</v>
      </c>
      <c r="E1728" t="s">
        <v>204</v>
      </c>
      <c r="F1728" t="s">
        <v>204</v>
      </c>
      <c r="G1728" t="s">
        <v>204</v>
      </c>
      <c r="H1728" t="s">
        <v>204</v>
      </c>
      <c r="I1728" t="s">
        <v>204</v>
      </c>
      <c r="J1728" t="s">
        <v>204</v>
      </c>
      <c r="K1728" t="s">
        <v>204</v>
      </c>
      <c r="L1728" t="s">
        <v>204</v>
      </c>
      <c r="M1728" t="s">
        <v>204</v>
      </c>
      <c r="N1728" t="s">
        <v>204</v>
      </c>
      <c r="O1728" t="s">
        <v>204</v>
      </c>
      <c r="P1728" t="s">
        <v>204</v>
      </c>
      <c r="Q1728" s="80" t="s">
        <v>204</v>
      </c>
      <c r="R1728" s="79"/>
      <c r="T1728" t="s">
        <v>204</v>
      </c>
      <c r="U1728" t="s">
        <v>204</v>
      </c>
      <c r="V1728" t="s">
        <v>204</v>
      </c>
    </row>
    <row r="1729" spans="2:22">
      <c r="B1729" t="s">
        <v>204</v>
      </c>
      <c r="C1729" s="79" t="s">
        <v>204</v>
      </c>
      <c r="E1729" t="s">
        <v>204</v>
      </c>
      <c r="F1729" t="s">
        <v>204</v>
      </c>
      <c r="G1729" t="s">
        <v>204</v>
      </c>
      <c r="H1729" t="s">
        <v>204</v>
      </c>
      <c r="I1729" t="s">
        <v>204</v>
      </c>
      <c r="J1729" t="s">
        <v>204</v>
      </c>
      <c r="K1729" t="s">
        <v>204</v>
      </c>
      <c r="L1729" t="s">
        <v>204</v>
      </c>
      <c r="M1729" t="s">
        <v>204</v>
      </c>
      <c r="N1729" t="s">
        <v>204</v>
      </c>
      <c r="O1729" t="s">
        <v>204</v>
      </c>
      <c r="P1729" t="s">
        <v>204</v>
      </c>
      <c r="Q1729" s="80" t="s">
        <v>204</v>
      </c>
      <c r="R1729" s="79"/>
      <c r="T1729" t="s">
        <v>204</v>
      </c>
      <c r="U1729" t="s">
        <v>204</v>
      </c>
      <c r="V1729" t="s">
        <v>204</v>
      </c>
    </row>
    <row r="1730" spans="2:22">
      <c r="B1730" t="s">
        <v>204</v>
      </c>
      <c r="C1730" s="79" t="s">
        <v>204</v>
      </c>
      <c r="E1730" t="s">
        <v>204</v>
      </c>
      <c r="F1730" t="s">
        <v>204</v>
      </c>
      <c r="G1730" t="s">
        <v>204</v>
      </c>
      <c r="H1730" t="s">
        <v>204</v>
      </c>
      <c r="I1730" t="s">
        <v>204</v>
      </c>
      <c r="J1730" t="s">
        <v>204</v>
      </c>
      <c r="K1730" t="s">
        <v>204</v>
      </c>
      <c r="L1730" t="s">
        <v>204</v>
      </c>
      <c r="M1730" t="s">
        <v>204</v>
      </c>
      <c r="N1730" t="s">
        <v>204</v>
      </c>
      <c r="O1730" t="s">
        <v>204</v>
      </c>
      <c r="P1730" t="s">
        <v>204</v>
      </c>
      <c r="Q1730" s="80" t="s">
        <v>204</v>
      </c>
      <c r="R1730" s="79"/>
      <c r="T1730" t="s">
        <v>204</v>
      </c>
      <c r="U1730" t="s">
        <v>204</v>
      </c>
      <c r="V1730" t="s">
        <v>204</v>
      </c>
    </row>
    <row r="1731" spans="2:22">
      <c r="B1731" t="s">
        <v>204</v>
      </c>
      <c r="C1731" s="79" t="s">
        <v>204</v>
      </c>
      <c r="E1731" t="s">
        <v>204</v>
      </c>
      <c r="F1731" t="s">
        <v>204</v>
      </c>
      <c r="G1731" t="s">
        <v>204</v>
      </c>
      <c r="H1731" t="s">
        <v>204</v>
      </c>
      <c r="I1731" t="s">
        <v>204</v>
      </c>
      <c r="J1731" t="s">
        <v>204</v>
      </c>
      <c r="K1731" t="s">
        <v>204</v>
      </c>
      <c r="L1731" t="s">
        <v>204</v>
      </c>
      <c r="M1731" t="s">
        <v>204</v>
      </c>
      <c r="N1731" t="s">
        <v>204</v>
      </c>
      <c r="O1731" t="s">
        <v>204</v>
      </c>
      <c r="P1731" t="s">
        <v>204</v>
      </c>
      <c r="Q1731" s="80" t="s">
        <v>204</v>
      </c>
      <c r="R1731" s="79"/>
      <c r="T1731" t="s">
        <v>204</v>
      </c>
      <c r="U1731" t="s">
        <v>204</v>
      </c>
      <c r="V1731" t="s">
        <v>204</v>
      </c>
    </row>
    <row r="1732" spans="2:22">
      <c r="B1732" t="s">
        <v>204</v>
      </c>
      <c r="C1732" s="79" t="s">
        <v>204</v>
      </c>
      <c r="E1732" t="s">
        <v>204</v>
      </c>
      <c r="F1732" t="s">
        <v>204</v>
      </c>
      <c r="G1732" t="s">
        <v>204</v>
      </c>
      <c r="H1732" t="s">
        <v>204</v>
      </c>
      <c r="I1732" t="s">
        <v>204</v>
      </c>
      <c r="J1732" t="s">
        <v>204</v>
      </c>
      <c r="K1732" t="s">
        <v>204</v>
      </c>
      <c r="L1732" t="s">
        <v>204</v>
      </c>
      <c r="M1732" t="s">
        <v>204</v>
      </c>
      <c r="N1732" t="s">
        <v>204</v>
      </c>
      <c r="O1732" t="s">
        <v>204</v>
      </c>
      <c r="P1732" t="s">
        <v>204</v>
      </c>
      <c r="Q1732" s="80" t="s">
        <v>204</v>
      </c>
      <c r="R1732" s="79"/>
      <c r="T1732" t="s">
        <v>204</v>
      </c>
      <c r="U1732" t="s">
        <v>204</v>
      </c>
      <c r="V1732" t="s">
        <v>204</v>
      </c>
    </row>
    <row r="1733" spans="2:22">
      <c r="B1733" t="s">
        <v>204</v>
      </c>
      <c r="C1733" s="79" t="s">
        <v>204</v>
      </c>
      <c r="E1733" t="s">
        <v>204</v>
      </c>
      <c r="F1733" t="s">
        <v>204</v>
      </c>
      <c r="G1733" t="s">
        <v>204</v>
      </c>
      <c r="H1733" t="s">
        <v>204</v>
      </c>
      <c r="I1733" t="s">
        <v>204</v>
      </c>
      <c r="J1733" t="s">
        <v>204</v>
      </c>
      <c r="K1733" t="s">
        <v>204</v>
      </c>
      <c r="L1733" t="s">
        <v>204</v>
      </c>
      <c r="M1733" t="s">
        <v>204</v>
      </c>
      <c r="N1733" t="s">
        <v>204</v>
      </c>
      <c r="O1733" t="s">
        <v>204</v>
      </c>
      <c r="P1733" t="s">
        <v>204</v>
      </c>
      <c r="Q1733" s="80" t="s">
        <v>204</v>
      </c>
      <c r="R1733" s="79"/>
      <c r="T1733" t="s">
        <v>204</v>
      </c>
      <c r="U1733" t="s">
        <v>204</v>
      </c>
      <c r="V1733" t="s">
        <v>204</v>
      </c>
    </row>
    <row r="1734" spans="2:22">
      <c r="B1734" t="s">
        <v>204</v>
      </c>
      <c r="C1734" s="79" t="s">
        <v>204</v>
      </c>
      <c r="E1734" t="s">
        <v>204</v>
      </c>
      <c r="F1734" t="s">
        <v>204</v>
      </c>
      <c r="G1734" t="s">
        <v>204</v>
      </c>
      <c r="H1734" t="s">
        <v>204</v>
      </c>
      <c r="I1734" t="s">
        <v>204</v>
      </c>
      <c r="J1734" t="s">
        <v>204</v>
      </c>
      <c r="K1734" t="s">
        <v>204</v>
      </c>
      <c r="L1734" t="s">
        <v>204</v>
      </c>
      <c r="M1734" t="s">
        <v>204</v>
      </c>
      <c r="N1734" t="s">
        <v>204</v>
      </c>
      <c r="O1734" t="s">
        <v>204</v>
      </c>
      <c r="P1734" t="s">
        <v>204</v>
      </c>
      <c r="Q1734" s="80" t="s">
        <v>204</v>
      </c>
      <c r="R1734" s="79"/>
      <c r="T1734" t="s">
        <v>204</v>
      </c>
      <c r="U1734" t="s">
        <v>204</v>
      </c>
      <c r="V1734" t="s">
        <v>204</v>
      </c>
    </row>
    <row r="1735" spans="2:22">
      <c r="B1735" t="s">
        <v>204</v>
      </c>
      <c r="C1735" s="79" t="s">
        <v>204</v>
      </c>
      <c r="E1735" t="s">
        <v>204</v>
      </c>
      <c r="F1735" t="s">
        <v>204</v>
      </c>
      <c r="G1735" t="s">
        <v>204</v>
      </c>
      <c r="H1735" t="s">
        <v>204</v>
      </c>
      <c r="I1735" t="s">
        <v>204</v>
      </c>
      <c r="J1735" t="s">
        <v>204</v>
      </c>
      <c r="K1735" t="s">
        <v>204</v>
      </c>
      <c r="L1735" t="s">
        <v>204</v>
      </c>
      <c r="M1735" t="s">
        <v>204</v>
      </c>
      <c r="N1735" t="s">
        <v>204</v>
      </c>
      <c r="O1735" t="s">
        <v>204</v>
      </c>
      <c r="P1735" t="s">
        <v>204</v>
      </c>
      <c r="Q1735" s="80" t="s">
        <v>204</v>
      </c>
      <c r="R1735" s="79"/>
      <c r="T1735" t="s">
        <v>204</v>
      </c>
      <c r="U1735" t="s">
        <v>204</v>
      </c>
      <c r="V1735" t="s">
        <v>204</v>
      </c>
    </row>
    <row r="1736" spans="2:22">
      <c r="B1736" t="s">
        <v>204</v>
      </c>
      <c r="C1736" s="79" t="s">
        <v>204</v>
      </c>
      <c r="E1736" t="s">
        <v>204</v>
      </c>
      <c r="F1736" t="s">
        <v>204</v>
      </c>
      <c r="G1736" t="s">
        <v>204</v>
      </c>
      <c r="H1736" t="s">
        <v>204</v>
      </c>
      <c r="I1736" t="s">
        <v>204</v>
      </c>
      <c r="J1736" t="s">
        <v>204</v>
      </c>
      <c r="K1736" t="s">
        <v>204</v>
      </c>
      <c r="L1736" t="s">
        <v>204</v>
      </c>
      <c r="M1736" t="s">
        <v>204</v>
      </c>
      <c r="N1736" t="s">
        <v>204</v>
      </c>
      <c r="O1736" t="s">
        <v>204</v>
      </c>
      <c r="P1736" t="s">
        <v>204</v>
      </c>
      <c r="Q1736" s="80" t="s">
        <v>204</v>
      </c>
      <c r="R1736" s="79"/>
      <c r="T1736" t="s">
        <v>204</v>
      </c>
      <c r="U1736" t="s">
        <v>204</v>
      </c>
      <c r="V1736" t="s">
        <v>204</v>
      </c>
    </row>
    <row r="1737" spans="2:22">
      <c r="B1737" t="s">
        <v>204</v>
      </c>
      <c r="C1737" s="79" t="s">
        <v>204</v>
      </c>
      <c r="E1737" t="s">
        <v>204</v>
      </c>
      <c r="F1737" t="s">
        <v>204</v>
      </c>
      <c r="G1737" t="s">
        <v>204</v>
      </c>
      <c r="H1737" t="s">
        <v>204</v>
      </c>
      <c r="I1737" t="s">
        <v>204</v>
      </c>
      <c r="J1737" t="s">
        <v>204</v>
      </c>
      <c r="K1737" t="s">
        <v>204</v>
      </c>
      <c r="L1737" t="s">
        <v>204</v>
      </c>
      <c r="M1737" t="s">
        <v>204</v>
      </c>
      <c r="N1737" t="s">
        <v>204</v>
      </c>
      <c r="O1737" t="s">
        <v>204</v>
      </c>
      <c r="P1737" t="s">
        <v>204</v>
      </c>
      <c r="Q1737" s="80" t="s">
        <v>204</v>
      </c>
      <c r="R1737" s="79"/>
      <c r="T1737" t="s">
        <v>204</v>
      </c>
      <c r="U1737" t="s">
        <v>204</v>
      </c>
      <c r="V1737" t="s">
        <v>204</v>
      </c>
    </row>
    <row r="1738" spans="2:22">
      <c r="B1738" t="s">
        <v>204</v>
      </c>
      <c r="C1738" s="79" t="s">
        <v>204</v>
      </c>
      <c r="E1738" t="s">
        <v>204</v>
      </c>
      <c r="F1738" t="s">
        <v>204</v>
      </c>
      <c r="G1738" t="s">
        <v>204</v>
      </c>
      <c r="H1738" t="s">
        <v>204</v>
      </c>
      <c r="I1738" t="s">
        <v>204</v>
      </c>
      <c r="J1738" t="s">
        <v>204</v>
      </c>
      <c r="K1738" t="s">
        <v>204</v>
      </c>
      <c r="L1738" t="s">
        <v>204</v>
      </c>
      <c r="M1738" t="s">
        <v>204</v>
      </c>
      <c r="N1738" t="s">
        <v>204</v>
      </c>
      <c r="O1738" t="s">
        <v>204</v>
      </c>
      <c r="P1738" t="s">
        <v>204</v>
      </c>
      <c r="Q1738" s="80" t="s">
        <v>204</v>
      </c>
      <c r="R1738" s="79"/>
      <c r="T1738" t="s">
        <v>204</v>
      </c>
      <c r="U1738" t="s">
        <v>204</v>
      </c>
      <c r="V1738" t="s">
        <v>204</v>
      </c>
    </row>
    <row r="1739" spans="2:22">
      <c r="B1739" t="s">
        <v>204</v>
      </c>
      <c r="C1739" s="79" t="s">
        <v>204</v>
      </c>
      <c r="E1739" t="s">
        <v>204</v>
      </c>
      <c r="F1739" t="s">
        <v>204</v>
      </c>
      <c r="G1739" t="s">
        <v>204</v>
      </c>
      <c r="H1739" t="s">
        <v>204</v>
      </c>
      <c r="I1739" t="s">
        <v>204</v>
      </c>
      <c r="J1739" t="s">
        <v>204</v>
      </c>
      <c r="K1739" t="s">
        <v>204</v>
      </c>
      <c r="L1739" t="s">
        <v>204</v>
      </c>
      <c r="M1739" t="s">
        <v>204</v>
      </c>
      <c r="N1739" t="s">
        <v>204</v>
      </c>
      <c r="O1739" t="s">
        <v>204</v>
      </c>
      <c r="P1739" t="s">
        <v>204</v>
      </c>
      <c r="Q1739" s="80" t="s">
        <v>204</v>
      </c>
      <c r="R1739" s="79"/>
      <c r="T1739" t="s">
        <v>204</v>
      </c>
      <c r="U1739" t="s">
        <v>204</v>
      </c>
      <c r="V1739" t="s">
        <v>204</v>
      </c>
    </row>
    <row r="1740" spans="2:22">
      <c r="B1740" t="s">
        <v>204</v>
      </c>
      <c r="C1740" s="79" t="s">
        <v>204</v>
      </c>
      <c r="E1740" t="s">
        <v>204</v>
      </c>
      <c r="F1740" t="s">
        <v>204</v>
      </c>
      <c r="G1740" t="s">
        <v>204</v>
      </c>
      <c r="H1740" t="s">
        <v>204</v>
      </c>
      <c r="I1740" t="s">
        <v>204</v>
      </c>
      <c r="J1740" t="s">
        <v>204</v>
      </c>
      <c r="K1740" t="s">
        <v>204</v>
      </c>
      <c r="L1740" t="s">
        <v>204</v>
      </c>
      <c r="M1740" t="s">
        <v>204</v>
      </c>
      <c r="N1740" t="s">
        <v>204</v>
      </c>
      <c r="O1740" t="s">
        <v>204</v>
      </c>
      <c r="P1740" t="s">
        <v>204</v>
      </c>
      <c r="Q1740" s="80" t="s">
        <v>204</v>
      </c>
      <c r="R1740" s="79"/>
      <c r="T1740" t="s">
        <v>204</v>
      </c>
      <c r="U1740" t="s">
        <v>204</v>
      </c>
      <c r="V1740" t="s">
        <v>204</v>
      </c>
    </row>
    <row r="1741" spans="2:22">
      <c r="B1741" t="s">
        <v>204</v>
      </c>
      <c r="C1741" s="79" t="s">
        <v>204</v>
      </c>
      <c r="E1741" t="s">
        <v>204</v>
      </c>
      <c r="F1741" t="s">
        <v>204</v>
      </c>
      <c r="G1741" t="s">
        <v>204</v>
      </c>
      <c r="H1741" t="s">
        <v>204</v>
      </c>
      <c r="I1741" t="s">
        <v>204</v>
      </c>
      <c r="J1741" t="s">
        <v>204</v>
      </c>
      <c r="K1741" t="s">
        <v>204</v>
      </c>
      <c r="L1741" t="s">
        <v>204</v>
      </c>
      <c r="M1741" t="s">
        <v>204</v>
      </c>
      <c r="N1741" t="s">
        <v>204</v>
      </c>
      <c r="O1741" t="s">
        <v>204</v>
      </c>
      <c r="P1741" t="s">
        <v>204</v>
      </c>
      <c r="Q1741" s="80" t="s">
        <v>204</v>
      </c>
      <c r="R1741" s="79"/>
      <c r="T1741" t="s">
        <v>204</v>
      </c>
      <c r="U1741" t="s">
        <v>204</v>
      </c>
      <c r="V1741" t="s">
        <v>204</v>
      </c>
    </row>
    <row r="1742" spans="2:22">
      <c r="B1742" t="s">
        <v>204</v>
      </c>
      <c r="C1742" s="79" t="s">
        <v>204</v>
      </c>
      <c r="E1742" t="s">
        <v>204</v>
      </c>
      <c r="F1742" t="s">
        <v>204</v>
      </c>
      <c r="G1742" t="s">
        <v>204</v>
      </c>
      <c r="H1742" t="s">
        <v>204</v>
      </c>
      <c r="I1742" t="s">
        <v>204</v>
      </c>
      <c r="J1742" t="s">
        <v>204</v>
      </c>
      <c r="K1742" t="s">
        <v>204</v>
      </c>
      <c r="L1742" t="s">
        <v>204</v>
      </c>
      <c r="M1742" t="s">
        <v>204</v>
      </c>
      <c r="N1742" t="s">
        <v>204</v>
      </c>
      <c r="O1742" t="s">
        <v>204</v>
      </c>
      <c r="P1742" t="s">
        <v>204</v>
      </c>
      <c r="Q1742" s="80" t="s">
        <v>204</v>
      </c>
      <c r="R1742" s="79"/>
      <c r="T1742" t="s">
        <v>204</v>
      </c>
      <c r="U1742" t="s">
        <v>204</v>
      </c>
      <c r="V1742" t="s">
        <v>204</v>
      </c>
    </row>
    <row r="1743" spans="2:22">
      <c r="B1743" t="s">
        <v>204</v>
      </c>
      <c r="C1743" s="79" t="s">
        <v>204</v>
      </c>
      <c r="E1743" t="s">
        <v>204</v>
      </c>
      <c r="F1743" t="s">
        <v>204</v>
      </c>
      <c r="G1743" t="s">
        <v>204</v>
      </c>
      <c r="H1743" t="s">
        <v>204</v>
      </c>
      <c r="I1743" t="s">
        <v>204</v>
      </c>
      <c r="J1743" t="s">
        <v>204</v>
      </c>
      <c r="K1743" t="s">
        <v>204</v>
      </c>
      <c r="L1743" t="s">
        <v>204</v>
      </c>
      <c r="M1743" t="s">
        <v>204</v>
      </c>
      <c r="N1743" t="s">
        <v>204</v>
      </c>
      <c r="O1743" t="s">
        <v>204</v>
      </c>
      <c r="P1743" t="s">
        <v>204</v>
      </c>
      <c r="Q1743" s="80" t="s">
        <v>204</v>
      </c>
      <c r="R1743" s="79"/>
      <c r="T1743" t="s">
        <v>204</v>
      </c>
      <c r="U1743" t="s">
        <v>204</v>
      </c>
      <c r="V1743" t="s">
        <v>204</v>
      </c>
    </row>
    <row r="1744" spans="2:22">
      <c r="B1744" t="s">
        <v>204</v>
      </c>
      <c r="C1744" s="79" t="s">
        <v>204</v>
      </c>
      <c r="E1744" t="s">
        <v>204</v>
      </c>
      <c r="F1744" t="s">
        <v>204</v>
      </c>
      <c r="G1744" t="s">
        <v>204</v>
      </c>
      <c r="H1744" t="s">
        <v>204</v>
      </c>
      <c r="I1744" t="s">
        <v>204</v>
      </c>
      <c r="J1744" t="s">
        <v>204</v>
      </c>
      <c r="K1744" t="s">
        <v>204</v>
      </c>
      <c r="L1744" t="s">
        <v>204</v>
      </c>
      <c r="M1744" t="s">
        <v>204</v>
      </c>
      <c r="N1744" t="s">
        <v>204</v>
      </c>
      <c r="O1744" t="s">
        <v>204</v>
      </c>
      <c r="P1744" t="s">
        <v>204</v>
      </c>
      <c r="Q1744" s="80" t="s">
        <v>204</v>
      </c>
      <c r="R1744" s="79"/>
      <c r="T1744" t="s">
        <v>204</v>
      </c>
      <c r="U1744" t="s">
        <v>204</v>
      </c>
      <c r="V1744" t="s">
        <v>204</v>
      </c>
    </row>
    <row r="1745" spans="2:22">
      <c r="B1745" t="s">
        <v>204</v>
      </c>
      <c r="C1745" s="79" t="s">
        <v>204</v>
      </c>
      <c r="E1745" t="s">
        <v>204</v>
      </c>
      <c r="F1745" t="s">
        <v>204</v>
      </c>
      <c r="G1745" t="s">
        <v>204</v>
      </c>
      <c r="H1745" t="s">
        <v>204</v>
      </c>
      <c r="I1745" t="s">
        <v>204</v>
      </c>
      <c r="J1745" t="s">
        <v>204</v>
      </c>
      <c r="K1745" t="s">
        <v>204</v>
      </c>
      <c r="L1745" t="s">
        <v>204</v>
      </c>
      <c r="M1745" t="s">
        <v>204</v>
      </c>
      <c r="N1745" t="s">
        <v>204</v>
      </c>
      <c r="O1745" t="s">
        <v>204</v>
      </c>
      <c r="P1745" t="s">
        <v>204</v>
      </c>
      <c r="Q1745" s="80" t="s">
        <v>204</v>
      </c>
      <c r="R1745" s="79"/>
      <c r="T1745" t="s">
        <v>204</v>
      </c>
      <c r="U1745" t="s">
        <v>204</v>
      </c>
      <c r="V1745" t="s">
        <v>204</v>
      </c>
    </row>
    <row r="1746" spans="2:22">
      <c r="B1746" t="s">
        <v>204</v>
      </c>
      <c r="C1746" s="79" t="s">
        <v>204</v>
      </c>
      <c r="E1746" t="s">
        <v>204</v>
      </c>
      <c r="F1746" t="s">
        <v>204</v>
      </c>
      <c r="G1746" t="s">
        <v>204</v>
      </c>
      <c r="H1746" t="s">
        <v>204</v>
      </c>
      <c r="I1746" t="s">
        <v>204</v>
      </c>
      <c r="J1746" t="s">
        <v>204</v>
      </c>
      <c r="K1746" t="s">
        <v>204</v>
      </c>
      <c r="L1746" t="s">
        <v>204</v>
      </c>
      <c r="M1746" t="s">
        <v>204</v>
      </c>
      <c r="N1746" t="s">
        <v>204</v>
      </c>
      <c r="O1746" t="s">
        <v>204</v>
      </c>
      <c r="P1746" t="s">
        <v>204</v>
      </c>
      <c r="Q1746" s="80" t="s">
        <v>204</v>
      </c>
      <c r="R1746" s="79"/>
      <c r="T1746" t="s">
        <v>204</v>
      </c>
      <c r="U1746" t="s">
        <v>204</v>
      </c>
      <c r="V1746" t="s">
        <v>204</v>
      </c>
    </row>
    <row r="1747" spans="2:22">
      <c r="B1747" t="s">
        <v>204</v>
      </c>
      <c r="C1747" s="79" t="s">
        <v>204</v>
      </c>
      <c r="E1747" t="s">
        <v>204</v>
      </c>
      <c r="F1747" t="s">
        <v>204</v>
      </c>
      <c r="G1747" t="s">
        <v>204</v>
      </c>
      <c r="H1747" t="s">
        <v>204</v>
      </c>
      <c r="I1747" t="s">
        <v>204</v>
      </c>
      <c r="J1747" t="s">
        <v>204</v>
      </c>
      <c r="K1747" t="s">
        <v>204</v>
      </c>
      <c r="L1747" t="s">
        <v>204</v>
      </c>
      <c r="M1747" t="s">
        <v>204</v>
      </c>
      <c r="N1747" t="s">
        <v>204</v>
      </c>
      <c r="O1747" t="s">
        <v>204</v>
      </c>
      <c r="P1747" t="s">
        <v>204</v>
      </c>
      <c r="Q1747" s="80" t="s">
        <v>204</v>
      </c>
      <c r="R1747" s="79"/>
      <c r="T1747" t="s">
        <v>204</v>
      </c>
      <c r="U1747" t="s">
        <v>204</v>
      </c>
      <c r="V1747" t="s">
        <v>204</v>
      </c>
    </row>
    <row r="1748" spans="2:22">
      <c r="B1748" t="s">
        <v>204</v>
      </c>
      <c r="C1748" s="79" t="s">
        <v>204</v>
      </c>
      <c r="E1748" t="s">
        <v>204</v>
      </c>
      <c r="F1748" t="s">
        <v>204</v>
      </c>
      <c r="G1748" t="s">
        <v>204</v>
      </c>
      <c r="H1748" t="s">
        <v>204</v>
      </c>
      <c r="I1748" t="s">
        <v>204</v>
      </c>
      <c r="J1748" t="s">
        <v>204</v>
      </c>
      <c r="K1748" t="s">
        <v>204</v>
      </c>
      <c r="L1748" t="s">
        <v>204</v>
      </c>
      <c r="M1748" t="s">
        <v>204</v>
      </c>
      <c r="N1748" t="s">
        <v>204</v>
      </c>
      <c r="O1748" t="s">
        <v>204</v>
      </c>
      <c r="P1748" t="s">
        <v>204</v>
      </c>
      <c r="Q1748" s="80" t="s">
        <v>204</v>
      </c>
      <c r="R1748" s="79"/>
      <c r="T1748" t="s">
        <v>204</v>
      </c>
      <c r="U1748" t="s">
        <v>204</v>
      </c>
      <c r="V1748" t="s">
        <v>204</v>
      </c>
    </row>
    <row r="1749" spans="2:22">
      <c r="B1749" t="s">
        <v>204</v>
      </c>
      <c r="C1749" s="79" t="s">
        <v>204</v>
      </c>
      <c r="E1749" t="s">
        <v>204</v>
      </c>
      <c r="F1749" t="s">
        <v>204</v>
      </c>
      <c r="G1749" t="s">
        <v>204</v>
      </c>
      <c r="H1749" t="s">
        <v>204</v>
      </c>
      <c r="I1749" t="s">
        <v>204</v>
      </c>
      <c r="J1749" t="s">
        <v>204</v>
      </c>
      <c r="K1749" t="s">
        <v>204</v>
      </c>
      <c r="L1749" t="s">
        <v>204</v>
      </c>
      <c r="M1749" t="s">
        <v>204</v>
      </c>
      <c r="N1749" t="s">
        <v>204</v>
      </c>
      <c r="O1749" t="s">
        <v>204</v>
      </c>
      <c r="P1749" t="s">
        <v>204</v>
      </c>
      <c r="Q1749" s="80" t="s">
        <v>204</v>
      </c>
      <c r="R1749" s="79"/>
      <c r="T1749" t="s">
        <v>204</v>
      </c>
      <c r="U1749" t="s">
        <v>204</v>
      </c>
      <c r="V1749" t="s">
        <v>204</v>
      </c>
    </row>
    <row r="1750" spans="2:22">
      <c r="B1750" t="s">
        <v>204</v>
      </c>
      <c r="C1750" s="79" t="s">
        <v>204</v>
      </c>
      <c r="E1750" t="s">
        <v>204</v>
      </c>
      <c r="F1750" t="s">
        <v>204</v>
      </c>
      <c r="G1750" t="s">
        <v>204</v>
      </c>
      <c r="H1750" t="s">
        <v>204</v>
      </c>
      <c r="I1750" t="s">
        <v>204</v>
      </c>
      <c r="J1750" t="s">
        <v>204</v>
      </c>
      <c r="K1750" t="s">
        <v>204</v>
      </c>
      <c r="L1750" t="s">
        <v>204</v>
      </c>
      <c r="M1750" t="s">
        <v>204</v>
      </c>
      <c r="N1750" t="s">
        <v>204</v>
      </c>
      <c r="O1750" t="s">
        <v>204</v>
      </c>
      <c r="P1750" t="s">
        <v>204</v>
      </c>
      <c r="Q1750" s="80" t="s">
        <v>204</v>
      </c>
      <c r="R1750" s="79"/>
      <c r="T1750" t="s">
        <v>204</v>
      </c>
      <c r="U1750" t="s">
        <v>204</v>
      </c>
      <c r="V1750" t="s">
        <v>204</v>
      </c>
    </row>
    <row r="1751" spans="2:22">
      <c r="B1751" t="s">
        <v>204</v>
      </c>
      <c r="C1751" s="79" t="s">
        <v>204</v>
      </c>
      <c r="E1751" t="s">
        <v>204</v>
      </c>
      <c r="F1751" t="s">
        <v>204</v>
      </c>
      <c r="G1751" t="s">
        <v>204</v>
      </c>
      <c r="H1751" t="s">
        <v>204</v>
      </c>
      <c r="I1751" t="s">
        <v>204</v>
      </c>
      <c r="J1751" t="s">
        <v>204</v>
      </c>
      <c r="K1751" t="s">
        <v>204</v>
      </c>
      <c r="L1751" t="s">
        <v>204</v>
      </c>
      <c r="M1751" t="s">
        <v>204</v>
      </c>
      <c r="N1751" t="s">
        <v>204</v>
      </c>
      <c r="O1751" t="s">
        <v>204</v>
      </c>
      <c r="P1751" t="s">
        <v>204</v>
      </c>
      <c r="Q1751" s="80" t="s">
        <v>204</v>
      </c>
      <c r="R1751" s="79"/>
      <c r="T1751" t="s">
        <v>204</v>
      </c>
      <c r="U1751" t="s">
        <v>204</v>
      </c>
      <c r="V1751" t="s">
        <v>204</v>
      </c>
    </row>
    <row r="1752" spans="2:22">
      <c r="B1752" t="s">
        <v>204</v>
      </c>
      <c r="C1752" s="79" t="s">
        <v>204</v>
      </c>
      <c r="E1752" t="s">
        <v>204</v>
      </c>
      <c r="F1752" t="s">
        <v>204</v>
      </c>
      <c r="G1752" t="s">
        <v>204</v>
      </c>
      <c r="H1752" t="s">
        <v>204</v>
      </c>
      <c r="I1752" t="s">
        <v>204</v>
      </c>
      <c r="J1752" t="s">
        <v>204</v>
      </c>
      <c r="K1752" t="s">
        <v>204</v>
      </c>
      <c r="L1752" t="s">
        <v>204</v>
      </c>
      <c r="M1752" t="s">
        <v>204</v>
      </c>
      <c r="N1752" t="s">
        <v>204</v>
      </c>
      <c r="O1752" t="s">
        <v>204</v>
      </c>
      <c r="P1752" t="s">
        <v>204</v>
      </c>
      <c r="Q1752" s="80" t="s">
        <v>204</v>
      </c>
      <c r="R1752" s="79"/>
      <c r="T1752" t="s">
        <v>204</v>
      </c>
      <c r="U1752" t="s">
        <v>204</v>
      </c>
      <c r="V1752" t="s">
        <v>204</v>
      </c>
    </row>
    <row r="1753" spans="2:22">
      <c r="B1753" t="s">
        <v>204</v>
      </c>
      <c r="C1753" s="79" t="s">
        <v>204</v>
      </c>
      <c r="E1753" t="s">
        <v>204</v>
      </c>
      <c r="F1753" t="s">
        <v>204</v>
      </c>
      <c r="G1753" t="s">
        <v>204</v>
      </c>
      <c r="H1753" t="s">
        <v>204</v>
      </c>
      <c r="I1753" t="s">
        <v>204</v>
      </c>
      <c r="J1753" t="s">
        <v>204</v>
      </c>
      <c r="K1753" t="s">
        <v>204</v>
      </c>
      <c r="L1753" t="s">
        <v>204</v>
      </c>
      <c r="M1753" t="s">
        <v>204</v>
      </c>
      <c r="N1753" t="s">
        <v>204</v>
      </c>
      <c r="O1753" t="s">
        <v>204</v>
      </c>
      <c r="P1753" t="s">
        <v>204</v>
      </c>
      <c r="Q1753" s="80" t="s">
        <v>204</v>
      </c>
      <c r="R1753" s="79"/>
      <c r="T1753" t="s">
        <v>204</v>
      </c>
      <c r="U1753" t="s">
        <v>204</v>
      </c>
      <c r="V1753" t="s">
        <v>204</v>
      </c>
    </row>
    <row r="1754" spans="2:22">
      <c r="B1754" t="s">
        <v>204</v>
      </c>
      <c r="C1754" s="79" t="s">
        <v>204</v>
      </c>
      <c r="E1754" t="s">
        <v>204</v>
      </c>
      <c r="F1754" t="s">
        <v>204</v>
      </c>
      <c r="G1754" t="s">
        <v>204</v>
      </c>
      <c r="H1754" t="s">
        <v>204</v>
      </c>
      <c r="I1754" t="s">
        <v>204</v>
      </c>
      <c r="J1754" t="s">
        <v>204</v>
      </c>
      <c r="K1754" t="s">
        <v>204</v>
      </c>
      <c r="L1754" t="s">
        <v>204</v>
      </c>
      <c r="M1754" t="s">
        <v>204</v>
      </c>
      <c r="N1754" t="s">
        <v>204</v>
      </c>
      <c r="O1754" t="s">
        <v>204</v>
      </c>
      <c r="P1754" t="s">
        <v>204</v>
      </c>
      <c r="Q1754" s="80" t="s">
        <v>204</v>
      </c>
      <c r="R1754" s="79"/>
      <c r="T1754" t="s">
        <v>204</v>
      </c>
      <c r="U1754" t="s">
        <v>204</v>
      </c>
      <c r="V1754" t="s">
        <v>204</v>
      </c>
    </row>
    <row r="1755" spans="2:22">
      <c r="B1755" t="s">
        <v>204</v>
      </c>
      <c r="C1755" s="79" t="s">
        <v>204</v>
      </c>
      <c r="E1755" t="s">
        <v>204</v>
      </c>
      <c r="F1755" t="s">
        <v>204</v>
      </c>
      <c r="G1755" t="s">
        <v>204</v>
      </c>
      <c r="H1755" t="s">
        <v>204</v>
      </c>
      <c r="I1755" t="s">
        <v>204</v>
      </c>
      <c r="J1755" t="s">
        <v>204</v>
      </c>
      <c r="K1755" t="s">
        <v>204</v>
      </c>
      <c r="L1755" t="s">
        <v>204</v>
      </c>
      <c r="M1755" t="s">
        <v>204</v>
      </c>
      <c r="N1755" t="s">
        <v>204</v>
      </c>
      <c r="O1755" t="s">
        <v>204</v>
      </c>
      <c r="P1755" t="s">
        <v>204</v>
      </c>
      <c r="Q1755" s="80" t="s">
        <v>204</v>
      </c>
      <c r="R1755" s="79"/>
      <c r="T1755" t="s">
        <v>204</v>
      </c>
      <c r="U1755" t="s">
        <v>204</v>
      </c>
      <c r="V1755" t="s">
        <v>204</v>
      </c>
    </row>
    <row r="1756" spans="2:22">
      <c r="B1756" t="s">
        <v>204</v>
      </c>
      <c r="C1756" s="79" t="s">
        <v>204</v>
      </c>
      <c r="E1756" t="s">
        <v>204</v>
      </c>
      <c r="F1756" t="s">
        <v>204</v>
      </c>
      <c r="G1756" t="s">
        <v>204</v>
      </c>
      <c r="H1756" t="s">
        <v>204</v>
      </c>
      <c r="I1756" t="s">
        <v>204</v>
      </c>
      <c r="J1756" t="s">
        <v>204</v>
      </c>
      <c r="K1756" t="s">
        <v>204</v>
      </c>
      <c r="L1756" t="s">
        <v>204</v>
      </c>
      <c r="M1756" t="s">
        <v>204</v>
      </c>
      <c r="N1756" t="s">
        <v>204</v>
      </c>
      <c r="O1756" t="s">
        <v>204</v>
      </c>
      <c r="P1756" t="s">
        <v>204</v>
      </c>
      <c r="Q1756" s="80" t="s">
        <v>204</v>
      </c>
      <c r="R1756" s="79"/>
      <c r="T1756" t="s">
        <v>204</v>
      </c>
      <c r="U1756" t="s">
        <v>204</v>
      </c>
      <c r="V1756" t="s">
        <v>204</v>
      </c>
    </row>
    <row r="1757" spans="2:22">
      <c r="B1757" t="s">
        <v>204</v>
      </c>
      <c r="C1757" s="79" t="s">
        <v>204</v>
      </c>
      <c r="E1757" t="s">
        <v>204</v>
      </c>
      <c r="F1757" t="s">
        <v>204</v>
      </c>
      <c r="G1757" t="s">
        <v>204</v>
      </c>
      <c r="H1757" t="s">
        <v>204</v>
      </c>
      <c r="I1757" t="s">
        <v>204</v>
      </c>
      <c r="J1757" t="s">
        <v>204</v>
      </c>
      <c r="K1757" t="s">
        <v>204</v>
      </c>
      <c r="L1757" t="s">
        <v>204</v>
      </c>
      <c r="M1757" t="s">
        <v>204</v>
      </c>
      <c r="N1757" t="s">
        <v>204</v>
      </c>
      <c r="O1757" t="s">
        <v>204</v>
      </c>
      <c r="P1757" t="s">
        <v>204</v>
      </c>
      <c r="Q1757" s="80" t="s">
        <v>204</v>
      </c>
      <c r="R1757" s="79"/>
      <c r="T1757" t="s">
        <v>204</v>
      </c>
      <c r="U1757" t="s">
        <v>204</v>
      </c>
      <c r="V1757" t="s">
        <v>204</v>
      </c>
    </row>
    <row r="1758" spans="2:22">
      <c r="B1758" t="s">
        <v>204</v>
      </c>
      <c r="C1758" s="79" t="s">
        <v>204</v>
      </c>
      <c r="E1758" t="s">
        <v>204</v>
      </c>
      <c r="F1758" t="s">
        <v>204</v>
      </c>
      <c r="G1758" t="s">
        <v>204</v>
      </c>
      <c r="H1758" t="s">
        <v>204</v>
      </c>
      <c r="I1758" t="s">
        <v>204</v>
      </c>
      <c r="J1758" t="s">
        <v>204</v>
      </c>
      <c r="K1758" t="s">
        <v>204</v>
      </c>
      <c r="L1758" t="s">
        <v>204</v>
      </c>
      <c r="M1758" t="s">
        <v>204</v>
      </c>
      <c r="N1758" t="s">
        <v>204</v>
      </c>
      <c r="O1758" t="s">
        <v>204</v>
      </c>
      <c r="P1758" t="s">
        <v>204</v>
      </c>
      <c r="Q1758" s="80" t="s">
        <v>204</v>
      </c>
      <c r="R1758" s="79"/>
      <c r="T1758" t="s">
        <v>204</v>
      </c>
      <c r="U1758" t="s">
        <v>204</v>
      </c>
      <c r="V1758" t="s">
        <v>204</v>
      </c>
    </row>
    <row r="1759" spans="2:22">
      <c r="B1759" t="s">
        <v>204</v>
      </c>
      <c r="C1759" s="79" t="s">
        <v>204</v>
      </c>
      <c r="E1759" t="s">
        <v>204</v>
      </c>
      <c r="F1759" t="s">
        <v>204</v>
      </c>
      <c r="G1759" t="s">
        <v>204</v>
      </c>
      <c r="H1759" t="s">
        <v>204</v>
      </c>
      <c r="I1759" t="s">
        <v>204</v>
      </c>
      <c r="J1759" t="s">
        <v>204</v>
      </c>
      <c r="K1759" t="s">
        <v>204</v>
      </c>
      <c r="L1759" t="s">
        <v>204</v>
      </c>
      <c r="M1759" t="s">
        <v>204</v>
      </c>
      <c r="N1759" t="s">
        <v>204</v>
      </c>
      <c r="O1759" t="s">
        <v>204</v>
      </c>
      <c r="P1759" t="s">
        <v>204</v>
      </c>
      <c r="Q1759" s="80" t="s">
        <v>204</v>
      </c>
      <c r="R1759" s="79"/>
      <c r="T1759" t="s">
        <v>204</v>
      </c>
      <c r="U1759" t="s">
        <v>204</v>
      </c>
      <c r="V1759" t="s">
        <v>204</v>
      </c>
    </row>
    <row r="1760" spans="2:22">
      <c r="B1760" t="s">
        <v>204</v>
      </c>
      <c r="C1760" s="79" t="s">
        <v>204</v>
      </c>
      <c r="E1760" t="s">
        <v>204</v>
      </c>
      <c r="F1760" t="s">
        <v>204</v>
      </c>
      <c r="G1760" t="s">
        <v>204</v>
      </c>
      <c r="H1760" t="s">
        <v>204</v>
      </c>
      <c r="I1760" t="s">
        <v>204</v>
      </c>
      <c r="J1760" t="s">
        <v>204</v>
      </c>
      <c r="K1760" t="s">
        <v>204</v>
      </c>
      <c r="L1760" t="s">
        <v>204</v>
      </c>
      <c r="M1760" t="s">
        <v>204</v>
      </c>
      <c r="N1760" t="s">
        <v>204</v>
      </c>
      <c r="O1760" t="s">
        <v>204</v>
      </c>
      <c r="P1760" t="s">
        <v>204</v>
      </c>
      <c r="Q1760" s="80" t="s">
        <v>204</v>
      </c>
      <c r="R1760" s="79"/>
      <c r="T1760" t="s">
        <v>204</v>
      </c>
      <c r="U1760" t="s">
        <v>204</v>
      </c>
      <c r="V1760" t="s">
        <v>204</v>
      </c>
    </row>
    <row r="1761" spans="2:22">
      <c r="B1761" t="s">
        <v>204</v>
      </c>
      <c r="C1761" s="79" t="s">
        <v>204</v>
      </c>
      <c r="E1761" t="s">
        <v>204</v>
      </c>
      <c r="F1761" t="s">
        <v>204</v>
      </c>
      <c r="G1761" t="s">
        <v>204</v>
      </c>
      <c r="H1761" t="s">
        <v>204</v>
      </c>
      <c r="I1761" t="s">
        <v>204</v>
      </c>
      <c r="J1761" t="s">
        <v>204</v>
      </c>
      <c r="K1761" t="s">
        <v>204</v>
      </c>
      <c r="L1761" t="s">
        <v>204</v>
      </c>
      <c r="M1761" t="s">
        <v>204</v>
      </c>
      <c r="N1761" t="s">
        <v>204</v>
      </c>
      <c r="O1761" t="s">
        <v>204</v>
      </c>
      <c r="P1761" t="s">
        <v>204</v>
      </c>
      <c r="Q1761" s="80" t="s">
        <v>204</v>
      </c>
      <c r="R1761" s="79"/>
      <c r="T1761" t="s">
        <v>204</v>
      </c>
      <c r="U1761" t="s">
        <v>204</v>
      </c>
      <c r="V1761" t="s">
        <v>204</v>
      </c>
    </row>
    <row r="1762" spans="2:22">
      <c r="B1762" t="s">
        <v>204</v>
      </c>
      <c r="C1762" s="79" t="s">
        <v>204</v>
      </c>
      <c r="E1762" t="s">
        <v>204</v>
      </c>
      <c r="F1762" t="s">
        <v>204</v>
      </c>
      <c r="G1762" t="s">
        <v>204</v>
      </c>
      <c r="H1762" t="s">
        <v>204</v>
      </c>
      <c r="I1762" t="s">
        <v>204</v>
      </c>
      <c r="J1762" t="s">
        <v>204</v>
      </c>
      <c r="K1762" t="s">
        <v>204</v>
      </c>
      <c r="L1762" t="s">
        <v>204</v>
      </c>
      <c r="M1762" t="s">
        <v>204</v>
      </c>
      <c r="N1762" t="s">
        <v>204</v>
      </c>
      <c r="O1762" t="s">
        <v>204</v>
      </c>
      <c r="P1762" t="s">
        <v>204</v>
      </c>
      <c r="Q1762" s="80" t="s">
        <v>204</v>
      </c>
      <c r="R1762" s="79"/>
      <c r="T1762" t="s">
        <v>204</v>
      </c>
      <c r="U1762" t="s">
        <v>204</v>
      </c>
      <c r="V1762" t="s">
        <v>204</v>
      </c>
    </row>
    <row r="1763" spans="2:22">
      <c r="B1763" t="s">
        <v>204</v>
      </c>
      <c r="C1763" s="79" t="s">
        <v>204</v>
      </c>
      <c r="E1763" t="s">
        <v>204</v>
      </c>
      <c r="F1763" t="s">
        <v>204</v>
      </c>
      <c r="G1763" t="s">
        <v>204</v>
      </c>
      <c r="H1763" t="s">
        <v>204</v>
      </c>
      <c r="I1763" t="s">
        <v>204</v>
      </c>
      <c r="J1763" t="s">
        <v>204</v>
      </c>
      <c r="K1763" t="s">
        <v>204</v>
      </c>
      <c r="L1763" t="s">
        <v>204</v>
      </c>
      <c r="M1763" t="s">
        <v>204</v>
      </c>
      <c r="N1763" t="s">
        <v>204</v>
      </c>
      <c r="O1763" t="s">
        <v>204</v>
      </c>
      <c r="P1763" t="s">
        <v>204</v>
      </c>
      <c r="Q1763" s="80" t="s">
        <v>204</v>
      </c>
      <c r="R1763" s="79"/>
      <c r="T1763" t="s">
        <v>204</v>
      </c>
      <c r="U1763" t="s">
        <v>204</v>
      </c>
      <c r="V1763" t="s">
        <v>204</v>
      </c>
    </row>
    <row r="1764" spans="2:22">
      <c r="B1764" t="s">
        <v>204</v>
      </c>
      <c r="C1764" s="79" t="s">
        <v>204</v>
      </c>
      <c r="E1764" t="s">
        <v>204</v>
      </c>
      <c r="F1764" t="s">
        <v>204</v>
      </c>
      <c r="G1764" t="s">
        <v>204</v>
      </c>
      <c r="H1764" t="s">
        <v>204</v>
      </c>
      <c r="I1764" t="s">
        <v>204</v>
      </c>
      <c r="J1764" t="s">
        <v>204</v>
      </c>
      <c r="K1764" t="s">
        <v>204</v>
      </c>
      <c r="L1764" t="s">
        <v>204</v>
      </c>
      <c r="M1764" t="s">
        <v>204</v>
      </c>
      <c r="N1764" t="s">
        <v>204</v>
      </c>
      <c r="O1764" t="s">
        <v>204</v>
      </c>
      <c r="P1764" t="s">
        <v>204</v>
      </c>
      <c r="Q1764" s="80" t="s">
        <v>204</v>
      </c>
      <c r="R1764" s="79"/>
      <c r="T1764" t="s">
        <v>204</v>
      </c>
      <c r="U1764" t="s">
        <v>204</v>
      </c>
      <c r="V1764" t="s">
        <v>204</v>
      </c>
    </row>
    <row r="1765" spans="2:22">
      <c r="B1765" t="s">
        <v>204</v>
      </c>
      <c r="C1765" s="79" t="s">
        <v>204</v>
      </c>
      <c r="E1765" t="s">
        <v>204</v>
      </c>
      <c r="F1765" t="s">
        <v>204</v>
      </c>
      <c r="G1765" t="s">
        <v>204</v>
      </c>
      <c r="H1765" t="s">
        <v>204</v>
      </c>
      <c r="I1765" t="s">
        <v>204</v>
      </c>
      <c r="J1765" t="s">
        <v>204</v>
      </c>
      <c r="K1765" t="s">
        <v>204</v>
      </c>
      <c r="L1765" t="s">
        <v>204</v>
      </c>
      <c r="M1765" t="s">
        <v>204</v>
      </c>
      <c r="N1765" t="s">
        <v>204</v>
      </c>
      <c r="O1765" t="s">
        <v>204</v>
      </c>
      <c r="P1765" t="s">
        <v>204</v>
      </c>
      <c r="Q1765" s="80" t="s">
        <v>204</v>
      </c>
      <c r="R1765" s="79"/>
      <c r="T1765" t="s">
        <v>204</v>
      </c>
      <c r="U1765" t="s">
        <v>204</v>
      </c>
      <c r="V1765" t="s">
        <v>204</v>
      </c>
    </row>
    <row r="1766" spans="2:22">
      <c r="B1766" t="s">
        <v>204</v>
      </c>
      <c r="C1766" s="79" t="s">
        <v>204</v>
      </c>
      <c r="E1766" t="s">
        <v>204</v>
      </c>
      <c r="F1766" t="s">
        <v>204</v>
      </c>
      <c r="G1766" t="s">
        <v>204</v>
      </c>
      <c r="H1766" t="s">
        <v>204</v>
      </c>
      <c r="I1766" t="s">
        <v>204</v>
      </c>
      <c r="J1766" t="s">
        <v>204</v>
      </c>
      <c r="K1766" t="s">
        <v>204</v>
      </c>
      <c r="L1766" t="s">
        <v>204</v>
      </c>
      <c r="M1766" t="s">
        <v>204</v>
      </c>
      <c r="N1766" t="s">
        <v>204</v>
      </c>
      <c r="O1766" t="s">
        <v>204</v>
      </c>
      <c r="P1766" t="s">
        <v>204</v>
      </c>
      <c r="Q1766" s="80" t="s">
        <v>204</v>
      </c>
      <c r="R1766" s="79"/>
      <c r="T1766" t="s">
        <v>204</v>
      </c>
      <c r="U1766" t="s">
        <v>204</v>
      </c>
      <c r="V1766" t="s">
        <v>204</v>
      </c>
    </row>
    <row r="1767" spans="2:22">
      <c r="B1767" t="s">
        <v>204</v>
      </c>
      <c r="C1767" s="79" t="s">
        <v>204</v>
      </c>
      <c r="E1767" t="s">
        <v>204</v>
      </c>
      <c r="F1767" t="s">
        <v>204</v>
      </c>
      <c r="G1767" t="s">
        <v>204</v>
      </c>
      <c r="H1767" t="s">
        <v>204</v>
      </c>
      <c r="I1767" t="s">
        <v>204</v>
      </c>
      <c r="J1767" t="s">
        <v>204</v>
      </c>
      <c r="K1767" t="s">
        <v>204</v>
      </c>
      <c r="L1767" t="s">
        <v>204</v>
      </c>
      <c r="M1767" t="s">
        <v>204</v>
      </c>
      <c r="N1767" t="s">
        <v>204</v>
      </c>
      <c r="O1767" t="s">
        <v>204</v>
      </c>
      <c r="P1767" t="s">
        <v>204</v>
      </c>
      <c r="Q1767" s="80" t="s">
        <v>204</v>
      </c>
      <c r="R1767" s="79"/>
      <c r="T1767" t="s">
        <v>204</v>
      </c>
      <c r="U1767" t="s">
        <v>204</v>
      </c>
      <c r="V1767" t="s">
        <v>204</v>
      </c>
    </row>
    <row r="1768" spans="2:22">
      <c r="B1768" t="s">
        <v>204</v>
      </c>
      <c r="C1768" s="79" t="s">
        <v>204</v>
      </c>
      <c r="E1768" t="s">
        <v>204</v>
      </c>
      <c r="F1768" t="s">
        <v>204</v>
      </c>
      <c r="G1768" t="s">
        <v>204</v>
      </c>
      <c r="H1768" t="s">
        <v>204</v>
      </c>
      <c r="I1768" t="s">
        <v>204</v>
      </c>
      <c r="J1768" t="s">
        <v>204</v>
      </c>
      <c r="K1768" t="s">
        <v>204</v>
      </c>
      <c r="L1768" t="s">
        <v>204</v>
      </c>
      <c r="M1768" t="s">
        <v>204</v>
      </c>
      <c r="N1768" t="s">
        <v>204</v>
      </c>
      <c r="O1768" t="s">
        <v>204</v>
      </c>
      <c r="P1768" t="s">
        <v>204</v>
      </c>
      <c r="Q1768" s="80" t="s">
        <v>204</v>
      </c>
      <c r="R1768" s="79"/>
      <c r="T1768" t="s">
        <v>204</v>
      </c>
      <c r="U1768" t="s">
        <v>204</v>
      </c>
      <c r="V1768" t="s">
        <v>204</v>
      </c>
    </row>
    <row r="1769" spans="2:22">
      <c r="B1769" t="s">
        <v>204</v>
      </c>
      <c r="C1769" s="79" t="s">
        <v>204</v>
      </c>
      <c r="E1769" t="s">
        <v>204</v>
      </c>
      <c r="F1769" t="s">
        <v>204</v>
      </c>
      <c r="G1769" t="s">
        <v>204</v>
      </c>
      <c r="H1769" t="s">
        <v>204</v>
      </c>
      <c r="I1769" t="s">
        <v>204</v>
      </c>
      <c r="J1769" t="s">
        <v>204</v>
      </c>
      <c r="K1769" t="s">
        <v>204</v>
      </c>
      <c r="L1769" t="s">
        <v>204</v>
      </c>
      <c r="M1769" t="s">
        <v>204</v>
      </c>
      <c r="N1769" t="s">
        <v>204</v>
      </c>
      <c r="O1769" t="s">
        <v>204</v>
      </c>
      <c r="P1769" t="s">
        <v>204</v>
      </c>
      <c r="Q1769" s="80" t="s">
        <v>204</v>
      </c>
      <c r="R1769" s="79"/>
      <c r="T1769" t="s">
        <v>204</v>
      </c>
      <c r="U1769" t="s">
        <v>204</v>
      </c>
      <c r="V1769" t="s">
        <v>204</v>
      </c>
    </row>
    <row r="1770" spans="2:22">
      <c r="B1770" t="s">
        <v>204</v>
      </c>
      <c r="C1770" s="79" t="s">
        <v>204</v>
      </c>
      <c r="E1770" t="s">
        <v>204</v>
      </c>
      <c r="F1770" t="s">
        <v>204</v>
      </c>
      <c r="G1770" t="s">
        <v>204</v>
      </c>
      <c r="H1770" t="s">
        <v>204</v>
      </c>
      <c r="I1770" t="s">
        <v>204</v>
      </c>
      <c r="J1770" t="s">
        <v>204</v>
      </c>
      <c r="K1770" t="s">
        <v>204</v>
      </c>
      <c r="L1770" t="s">
        <v>204</v>
      </c>
      <c r="M1770" t="s">
        <v>204</v>
      </c>
      <c r="N1770" t="s">
        <v>204</v>
      </c>
      <c r="O1770" t="s">
        <v>204</v>
      </c>
      <c r="P1770" t="s">
        <v>204</v>
      </c>
      <c r="Q1770" s="80" t="s">
        <v>204</v>
      </c>
      <c r="R1770" s="79"/>
      <c r="T1770" t="s">
        <v>204</v>
      </c>
      <c r="U1770" t="s">
        <v>204</v>
      </c>
      <c r="V1770" t="s">
        <v>204</v>
      </c>
    </row>
    <row r="1771" spans="2:22">
      <c r="B1771" t="s">
        <v>204</v>
      </c>
      <c r="C1771" s="79" t="s">
        <v>204</v>
      </c>
      <c r="E1771" t="s">
        <v>204</v>
      </c>
      <c r="F1771" t="s">
        <v>204</v>
      </c>
      <c r="G1771" t="s">
        <v>204</v>
      </c>
      <c r="H1771" t="s">
        <v>204</v>
      </c>
      <c r="I1771" t="s">
        <v>204</v>
      </c>
      <c r="J1771" t="s">
        <v>204</v>
      </c>
      <c r="K1771" t="s">
        <v>204</v>
      </c>
      <c r="L1771" t="s">
        <v>204</v>
      </c>
      <c r="M1771" t="s">
        <v>204</v>
      </c>
      <c r="N1771" t="s">
        <v>204</v>
      </c>
      <c r="O1771" t="s">
        <v>204</v>
      </c>
      <c r="P1771" t="s">
        <v>204</v>
      </c>
      <c r="Q1771" s="80" t="s">
        <v>204</v>
      </c>
      <c r="R1771" s="79"/>
      <c r="T1771" t="s">
        <v>204</v>
      </c>
      <c r="U1771" t="s">
        <v>204</v>
      </c>
      <c r="V1771" t="s">
        <v>204</v>
      </c>
    </row>
    <row r="1772" spans="2:22">
      <c r="B1772" t="s">
        <v>204</v>
      </c>
      <c r="C1772" s="79" t="s">
        <v>204</v>
      </c>
      <c r="E1772" t="s">
        <v>204</v>
      </c>
      <c r="F1772" t="s">
        <v>204</v>
      </c>
      <c r="G1772" t="s">
        <v>204</v>
      </c>
      <c r="H1772" t="s">
        <v>204</v>
      </c>
      <c r="I1772" t="s">
        <v>204</v>
      </c>
      <c r="J1772" t="s">
        <v>204</v>
      </c>
      <c r="K1772" t="s">
        <v>204</v>
      </c>
      <c r="L1772" t="s">
        <v>204</v>
      </c>
      <c r="M1772" t="s">
        <v>204</v>
      </c>
      <c r="N1772" t="s">
        <v>204</v>
      </c>
      <c r="O1772" t="s">
        <v>204</v>
      </c>
      <c r="P1772" t="s">
        <v>204</v>
      </c>
      <c r="Q1772" s="80" t="s">
        <v>204</v>
      </c>
      <c r="R1772" s="79"/>
      <c r="T1772" t="s">
        <v>204</v>
      </c>
      <c r="U1772" t="s">
        <v>204</v>
      </c>
      <c r="V1772" t="s">
        <v>204</v>
      </c>
    </row>
    <row r="1773" spans="2:22">
      <c r="B1773" t="s">
        <v>204</v>
      </c>
      <c r="C1773" s="79" t="s">
        <v>204</v>
      </c>
      <c r="E1773" t="s">
        <v>204</v>
      </c>
      <c r="F1773" t="s">
        <v>204</v>
      </c>
      <c r="G1773" t="s">
        <v>204</v>
      </c>
      <c r="H1773" t="s">
        <v>204</v>
      </c>
      <c r="I1773" t="s">
        <v>204</v>
      </c>
      <c r="J1773" t="s">
        <v>204</v>
      </c>
      <c r="K1773" t="s">
        <v>204</v>
      </c>
      <c r="L1773" t="s">
        <v>204</v>
      </c>
      <c r="M1773" t="s">
        <v>204</v>
      </c>
      <c r="N1773" t="s">
        <v>204</v>
      </c>
      <c r="O1773" t="s">
        <v>204</v>
      </c>
      <c r="P1773" t="s">
        <v>204</v>
      </c>
      <c r="Q1773" s="80" t="s">
        <v>204</v>
      </c>
      <c r="R1773" s="79"/>
      <c r="T1773" t="s">
        <v>204</v>
      </c>
      <c r="U1773" t="s">
        <v>204</v>
      </c>
      <c r="V1773" t="s">
        <v>204</v>
      </c>
    </row>
    <row r="1774" spans="2:22">
      <c r="B1774" t="s">
        <v>204</v>
      </c>
      <c r="C1774" s="79" t="s">
        <v>204</v>
      </c>
      <c r="E1774" t="s">
        <v>204</v>
      </c>
      <c r="F1774" t="s">
        <v>204</v>
      </c>
      <c r="G1774" t="s">
        <v>204</v>
      </c>
      <c r="H1774" t="s">
        <v>204</v>
      </c>
      <c r="I1774" t="s">
        <v>204</v>
      </c>
      <c r="J1774" t="s">
        <v>204</v>
      </c>
      <c r="K1774" t="s">
        <v>204</v>
      </c>
      <c r="L1774" t="s">
        <v>204</v>
      </c>
      <c r="M1774" t="s">
        <v>204</v>
      </c>
      <c r="N1774" t="s">
        <v>204</v>
      </c>
      <c r="O1774" t="s">
        <v>204</v>
      </c>
      <c r="P1774" t="s">
        <v>204</v>
      </c>
      <c r="Q1774" s="80" t="s">
        <v>204</v>
      </c>
      <c r="R1774" s="79"/>
      <c r="T1774" t="s">
        <v>204</v>
      </c>
      <c r="U1774" t="s">
        <v>204</v>
      </c>
      <c r="V1774" t="s">
        <v>204</v>
      </c>
    </row>
    <row r="1775" spans="2:22">
      <c r="B1775" t="s">
        <v>204</v>
      </c>
      <c r="C1775" s="79" t="s">
        <v>204</v>
      </c>
      <c r="E1775" t="s">
        <v>204</v>
      </c>
      <c r="F1775" t="s">
        <v>204</v>
      </c>
      <c r="G1775" t="s">
        <v>204</v>
      </c>
      <c r="H1775" t="s">
        <v>204</v>
      </c>
      <c r="I1775" t="s">
        <v>204</v>
      </c>
      <c r="J1775" t="s">
        <v>204</v>
      </c>
      <c r="K1775" t="s">
        <v>204</v>
      </c>
      <c r="L1775" t="s">
        <v>204</v>
      </c>
      <c r="M1775" t="s">
        <v>204</v>
      </c>
      <c r="N1775" t="s">
        <v>204</v>
      </c>
      <c r="O1775" t="s">
        <v>204</v>
      </c>
      <c r="P1775" t="s">
        <v>204</v>
      </c>
      <c r="Q1775" s="80" t="s">
        <v>204</v>
      </c>
      <c r="R1775" s="79"/>
      <c r="T1775" t="s">
        <v>204</v>
      </c>
      <c r="U1775" t="s">
        <v>204</v>
      </c>
      <c r="V1775" t="s">
        <v>204</v>
      </c>
    </row>
    <row r="1776" spans="2:22">
      <c r="B1776" t="s">
        <v>204</v>
      </c>
      <c r="C1776" s="79" t="s">
        <v>204</v>
      </c>
      <c r="E1776" t="s">
        <v>204</v>
      </c>
      <c r="F1776" t="s">
        <v>204</v>
      </c>
      <c r="G1776" t="s">
        <v>204</v>
      </c>
      <c r="H1776" t="s">
        <v>204</v>
      </c>
      <c r="I1776" t="s">
        <v>204</v>
      </c>
      <c r="J1776" t="s">
        <v>204</v>
      </c>
      <c r="K1776" t="s">
        <v>204</v>
      </c>
      <c r="L1776" t="s">
        <v>204</v>
      </c>
      <c r="M1776" t="s">
        <v>204</v>
      </c>
      <c r="N1776" t="s">
        <v>204</v>
      </c>
      <c r="O1776" t="s">
        <v>204</v>
      </c>
      <c r="P1776" t="s">
        <v>204</v>
      </c>
      <c r="Q1776" s="80" t="s">
        <v>204</v>
      </c>
      <c r="R1776" s="79"/>
      <c r="T1776" t="s">
        <v>204</v>
      </c>
      <c r="U1776" t="s">
        <v>204</v>
      </c>
      <c r="V1776" t="s">
        <v>204</v>
      </c>
    </row>
    <row r="1777" spans="2:22">
      <c r="B1777" t="s">
        <v>204</v>
      </c>
      <c r="C1777" s="79" t="s">
        <v>204</v>
      </c>
      <c r="E1777" t="s">
        <v>204</v>
      </c>
      <c r="F1777" t="s">
        <v>204</v>
      </c>
      <c r="G1777" t="s">
        <v>204</v>
      </c>
      <c r="H1777" t="s">
        <v>204</v>
      </c>
      <c r="I1777" t="s">
        <v>204</v>
      </c>
      <c r="J1777" t="s">
        <v>204</v>
      </c>
      <c r="K1777" t="s">
        <v>204</v>
      </c>
      <c r="L1777" t="s">
        <v>204</v>
      </c>
      <c r="M1777" t="s">
        <v>204</v>
      </c>
      <c r="N1777" t="s">
        <v>204</v>
      </c>
      <c r="O1777" t="s">
        <v>204</v>
      </c>
      <c r="P1777" t="s">
        <v>204</v>
      </c>
      <c r="Q1777" s="80" t="s">
        <v>204</v>
      </c>
      <c r="R1777" s="79"/>
      <c r="T1777" t="s">
        <v>204</v>
      </c>
      <c r="U1777" t="s">
        <v>204</v>
      </c>
      <c r="V1777" t="s">
        <v>204</v>
      </c>
    </row>
    <row r="1778" spans="2:22">
      <c r="B1778" t="s">
        <v>204</v>
      </c>
      <c r="C1778" s="79" t="s">
        <v>204</v>
      </c>
      <c r="E1778" t="s">
        <v>204</v>
      </c>
      <c r="F1778" t="s">
        <v>204</v>
      </c>
      <c r="G1778" t="s">
        <v>204</v>
      </c>
      <c r="H1778" t="s">
        <v>204</v>
      </c>
      <c r="I1778" t="s">
        <v>204</v>
      </c>
      <c r="J1778" t="s">
        <v>204</v>
      </c>
      <c r="K1778" t="s">
        <v>204</v>
      </c>
      <c r="L1778" t="s">
        <v>204</v>
      </c>
      <c r="M1778" t="s">
        <v>204</v>
      </c>
      <c r="N1778" t="s">
        <v>204</v>
      </c>
      <c r="O1778" t="s">
        <v>204</v>
      </c>
      <c r="P1778" t="s">
        <v>204</v>
      </c>
      <c r="Q1778" s="80" t="s">
        <v>204</v>
      </c>
      <c r="R1778" s="79"/>
      <c r="T1778" t="s">
        <v>204</v>
      </c>
      <c r="U1778" t="s">
        <v>204</v>
      </c>
      <c r="V1778" t="s">
        <v>204</v>
      </c>
    </row>
    <row r="1779" spans="2:22">
      <c r="B1779" t="s">
        <v>204</v>
      </c>
      <c r="C1779" s="79" t="s">
        <v>204</v>
      </c>
      <c r="E1779" t="s">
        <v>204</v>
      </c>
      <c r="F1779" t="s">
        <v>204</v>
      </c>
      <c r="G1779" t="s">
        <v>204</v>
      </c>
      <c r="H1779" t="s">
        <v>204</v>
      </c>
      <c r="I1779" t="s">
        <v>204</v>
      </c>
      <c r="J1779" t="s">
        <v>204</v>
      </c>
      <c r="K1779" t="s">
        <v>204</v>
      </c>
      <c r="L1779" t="s">
        <v>204</v>
      </c>
      <c r="M1779" t="s">
        <v>204</v>
      </c>
      <c r="N1779" t="s">
        <v>204</v>
      </c>
      <c r="O1779" t="s">
        <v>204</v>
      </c>
      <c r="P1779" t="s">
        <v>204</v>
      </c>
      <c r="Q1779" s="80" t="s">
        <v>204</v>
      </c>
      <c r="R1779" s="79"/>
      <c r="T1779" t="s">
        <v>204</v>
      </c>
      <c r="U1779" t="s">
        <v>204</v>
      </c>
      <c r="V1779" t="s">
        <v>204</v>
      </c>
    </row>
    <row r="1780" spans="2:22">
      <c r="B1780" t="s">
        <v>204</v>
      </c>
      <c r="C1780" s="79" t="s">
        <v>204</v>
      </c>
      <c r="E1780" t="s">
        <v>204</v>
      </c>
      <c r="F1780" t="s">
        <v>204</v>
      </c>
      <c r="G1780" t="s">
        <v>204</v>
      </c>
      <c r="H1780" t="s">
        <v>204</v>
      </c>
      <c r="I1780" t="s">
        <v>204</v>
      </c>
      <c r="J1780" t="s">
        <v>204</v>
      </c>
      <c r="K1780" t="s">
        <v>204</v>
      </c>
      <c r="L1780" t="s">
        <v>204</v>
      </c>
      <c r="M1780" t="s">
        <v>204</v>
      </c>
      <c r="N1780" t="s">
        <v>204</v>
      </c>
      <c r="O1780" t="s">
        <v>204</v>
      </c>
      <c r="P1780" t="s">
        <v>204</v>
      </c>
      <c r="Q1780" s="80" t="s">
        <v>204</v>
      </c>
      <c r="R1780" s="79"/>
      <c r="T1780" t="s">
        <v>204</v>
      </c>
      <c r="U1780" t="s">
        <v>204</v>
      </c>
      <c r="V1780" t="s">
        <v>204</v>
      </c>
    </row>
    <row r="1781" spans="2:22">
      <c r="B1781" t="s">
        <v>204</v>
      </c>
      <c r="C1781" s="79" t="s">
        <v>204</v>
      </c>
      <c r="E1781" t="s">
        <v>204</v>
      </c>
      <c r="F1781" t="s">
        <v>204</v>
      </c>
      <c r="G1781" t="s">
        <v>204</v>
      </c>
      <c r="H1781" t="s">
        <v>204</v>
      </c>
      <c r="I1781" t="s">
        <v>204</v>
      </c>
      <c r="J1781" t="s">
        <v>204</v>
      </c>
      <c r="K1781" t="s">
        <v>204</v>
      </c>
      <c r="L1781" t="s">
        <v>204</v>
      </c>
      <c r="M1781" t="s">
        <v>204</v>
      </c>
      <c r="N1781" t="s">
        <v>204</v>
      </c>
      <c r="O1781" t="s">
        <v>204</v>
      </c>
      <c r="P1781" t="s">
        <v>204</v>
      </c>
      <c r="Q1781" s="80" t="s">
        <v>204</v>
      </c>
      <c r="R1781" s="79"/>
      <c r="T1781" t="s">
        <v>204</v>
      </c>
      <c r="U1781" t="s">
        <v>204</v>
      </c>
      <c r="V1781" t="s">
        <v>204</v>
      </c>
    </row>
    <row r="1782" spans="2:22">
      <c r="B1782" t="s">
        <v>204</v>
      </c>
      <c r="C1782" s="79" t="s">
        <v>204</v>
      </c>
      <c r="E1782" t="s">
        <v>204</v>
      </c>
      <c r="F1782" t="s">
        <v>204</v>
      </c>
      <c r="G1782" t="s">
        <v>204</v>
      </c>
      <c r="H1782" t="s">
        <v>204</v>
      </c>
      <c r="I1782" t="s">
        <v>204</v>
      </c>
      <c r="J1782" t="s">
        <v>204</v>
      </c>
      <c r="K1782" t="s">
        <v>204</v>
      </c>
      <c r="L1782" t="s">
        <v>204</v>
      </c>
      <c r="M1782" t="s">
        <v>204</v>
      </c>
      <c r="N1782" t="s">
        <v>204</v>
      </c>
      <c r="O1782" t="s">
        <v>204</v>
      </c>
      <c r="P1782" t="s">
        <v>204</v>
      </c>
      <c r="Q1782" s="80" t="s">
        <v>204</v>
      </c>
      <c r="R1782" s="79"/>
      <c r="T1782" t="s">
        <v>204</v>
      </c>
      <c r="U1782" t="s">
        <v>204</v>
      </c>
      <c r="V1782" t="s">
        <v>204</v>
      </c>
    </row>
    <row r="1783" spans="2:22">
      <c r="B1783" t="s">
        <v>204</v>
      </c>
      <c r="C1783" s="79" t="s">
        <v>204</v>
      </c>
      <c r="E1783" t="s">
        <v>204</v>
      </c>
      <c r="F1783" t="s">
        <v>204</v>
      </c>
      <c r="G1783" t="s">
        <v>204</v>
      </c>
      <c r="H1783" t="s">
        <v>204</v>
      </c>
      <c r="I1783" t="s">
        <v>204</v>
      </c>
      <c r="J1783" t="s">
        <v>204</v>
      </c>
      <c r="K1783" t="s">
        <v>204</v>
      </c>
      <c r="L1783" t="s">
        <v>204</v>
      </c>
      <c r="M1783" t="s">
        <v>204</v>
      </c>
      <c r="N1783" t="s">
        <v>204</v>
      </c>
      <c r="O1783" t="s">
        <v>204</v>
      </c>
      <c r="P1783" t="s">
        <v>204</v>
      </c>
      <c r="Q1783" s="80" t="s">
        <v>204</v>
      </c>
      <c r="R1783" s="79"/>
      <c r="T1783" t="s">
        <v>204</v>
      </c>
      <c r="U1783" t="s">
        <v>204</v>
      </c>
      <c r="V1783" t="s">
        <v>204</v>
      </c>
    </row>
    <row r="1784" spans="2:22">
      <c r="B1784" t="s">
        <v>204</v>
      </c>
      <c r="C1784" s="79" t="s">
        <v>204</v>
      </c>
      <c r="E1784" t="s">
        <v>204</v>
      </c>
      <c r="F1784" t="s">
        <v>204</v>
      </c>
      <c r="G1784" t="s">
        <v>204</v>
      </c>
      <c r="H1784" t="s">
        <v>204</v>
      </c>
      <c r="I1784" t="s">
        <v>204</v>
      </c>
      <c r="J1784" t="s">
        <v>204</v>
      </c>
      <c r="K1784" t="s">
        <v>204</v>
      </c>
      <c r="L1784" t="s">
        <v>204</v>
      </c>
      <c r="M1784" t="s">
        <v>204</v>
      </c>
      <c r="N1784" t="s">
        <v>204</v>
      </c>
      <c r="O1784" t="s">
        <v>204</v>
      </c>
      <c r="P1784" t="s">
        <v>204</v>
      </c>
      <c r="Q1784" s="80" t="s">
        <v>204</v>
      </c>
      <c r="R1784" s="79"/>
      <c r="T1784" t="s">
        <v>204</v>
      </c>
      <c r="U1784" t="s">
        <v>204</v>
      </c>
      <c r="V1784" t="s">
        <v>204</v>
      </c>
    </row>
    <row r="1785" spans="2:22">
      <c r="B1785" t="s">
        <v>204</v>
      </c>
      <c r="C1785" s="79" t="s">
        <v>204</v>
      </c>
      <c r="E1785" t="s">
        <v>204</v>
      </c>
      <c r="F1785" t="s">
        <v>204</v>
      </c>
      <c r="G1785" t="s">
        <v>204</v>
      </c>
      <c r="H1785" t="s">
        <v>204</v>
      </c>
      <c r="I1785" t="s">
        <v>204</v>
      </c>
      <c r="J1785" t="s">
        <v>204</v>
      </c>
      <c r="K1785" t="s">
        <v>204</v>
      </c>
      <c r="L1785" t="s">
        <v>204</v>
      </c>
      <c r="M1785" t="s">
        <v>204</v>
      </c>
      <c r="N1785" t="s">
        <v>204</v>
      </c>
      <c r="O1785" t="s">
        <v>204</v>
      </c>
      <c r="P1785" t="s">
        <v>204</v>
      </c>
      <c r="Q1785" s="80" t="s">
        <v>204</v>
      </c>
      <c r="R1785" s="79"/>
      <c r="T1785" t="s">
        <v>204</v>
      </c>
      <c r="U1785" t="s">
        <v>204</v>
      </c>
      <c r="V1785" t="s">
        <v>204</v>
      </c>
    </row>
    <row r="1786" spans="2:22">
      <c r="B1786" t="s">
        <v>204</v>
      </c>
      <c r="C1786" s="79" t="s">
        <v>204</v>
      </c>
      <c r="E1786" t="s">
        <v>204</v>
      </c>
      <c r="F1786" t="s">
        <v>204</v>
      </c>
      <c r="G1786" t="s">
        <v>204</v>
      </c>
      <c r="H1786" t="s">
        <v>204</v>
      </c>
      <c r="I1786" t="s">
        <v>204</v>
      </c>
      <c r="J1786" t="s">
        <v>204</v>
      </c>
      <c r="K1786" t="s">
        <v>204</v>
      </c>
      <c r="L1786" t="s">
        <v>204</v>
      </c>
      <c r="M1786" t="s">
        <v>204</v>
      </c>
      <c r="N1786" t="s">
        <v>204</v>
      </c>
      <c r="O1786" t="s">
        <v>204</v>
      </c>
      <c r="P1786" t="s">
        <v>204</v>
      </c>
      <c r="Q1786" s="80" t="s">
        <v>204</v>
      </c>
      <c r="R1786" s="79"/>
      <c r="T1786" t="s">
        <v>204</v>
      </c>
      <c r="U1786" t="s">
        <v>204</v>
      </c>
      <c r="V1786" t="s">
        <v>204</v>
      </c>
    </row>
    <row r="1787" spans="2:22">
      <c r="B1787" t="s">
        <v>204</v>
      </c>
      <c r="C1787" s="79" t="s">
        <v>204</v>
      </c>
      <c r="E1787" t="s">
        <v>204</v>
      </c>
      <c r="F1787" t="s">
        <v>204</v>
      </c>
      <c r="G1787" t="s">
        <v>204</v>
      </c>
      <c r="H1787" t="s">
        <v>204</v>
      </c>
      <c r="I1787" t="s">
        <v>204</v>
      </c>
      <c r="J1787" t="s">
        <v>204</v>
      </c>
      <c r="K1787" t="s">
        <v>204</v>
      </c>
      <c r="L1787" t="s">
        <v>204</v>
      </c>
      <c r="M1787" t="s">
        <v>204</v>
      </c>
      <c r="N1787" t="s">
        <v>204</v>
      </c>
      <c r="O1787" t="s">
        <v>204</v>
      </c>
      <c r="P1787" t="s">
        <v>204</v>
      </c>
      <c r="Q1787" s="80" t="s">
        <v>204</v>
      </c>
      <c r="R1787" s="79"/>
      <c r="T1787" t="s">
        <v>204</v>
      </c>
      <c r="U1787" t="s">
        <v>204</v>
      </c>
      <c r="V1787" t="s">
        <v>204</v>
      </c>
    </row>
    <row r="1788" spans="2:22">
      <c r="B1788" t="s">
        <v>204</v>
      </c>
      <c r="C1788" s="79" t="s">
        <v>204</v>
      </c>
      <c r="E1788" t="s">
        <v>204</v>
      </c>
      <c r="F1788" t="s">
        <v>204</v>
      </c>
      <c r="G1788" t="s">
        <v>204</v>
      </c>
      <c r="H1788" t="s">
        <v>204</v>
      </c>
      <c r="I1788" t="s">
        <v>204</v>
      </c>
      <c r="J1788" t="s">
        <v>204</v>
      </c>
      <c r="K1788" t="s">
        <v>204</v>
      </c>
      <c r="L1788" t="s">
        <v>204</v>
      </c>
      <c r="M1788" t="s">
        <v>204</v>
      </c>
      <c r="N1788" t="s">
        <v>204</v>
      </c>
      <c r="O1788" t="s">
        <v>204</v>
      </c>
      <c r="P1788" t="s">
        <v>204</v>
      </c>
      <c r="Q1788" s="80" t="s">
        <v>204</v>
      </c>
      <c r="R1788" s="79"/>
      <c r="T1788" t="s">
        <v>204</v>
      </c>
      <c r="U1788" t="s">
        <v>204</v>
      </c>
      <c r="V1788" t="s">
        <v>204</v>
      </c>
    </row>
    <row r="1789" spans="2:22">
      <c r="B1789" t="s">
        <v>204</v>
      </c>
      <c r="C1789" s="79" t="s">
        <v>204</v>
      </c>
      <c r="E1789" t="s">
        <v>204</v>
      </c>
      <c r="F1789" t="s">
        <v>204</v>
      </c>
      <c r="G1789" t="s">
        <v>204</v>
      </c>
      <c r="H1789" t="s">
        <v>204</v>
      </c>
      <c r="I1789" t="s">
        <v>204</v>
      </c>
      <c r="J1789" t="s">
        <v>204</v>
      </c>
      <c r="K1789" t="s">
        <v>204</v>
      </c>
      <c r="L1789" t="s">
        <v>204</v>
      </c>
      <c r="M1789" t="s">
        <v>204</v>
      </c>
      <c r="N1789" t="s">
        <v>204</v>
      </c>
      <c r="O1789" t="s">
        <v>204</v>
      </c>
      <c r="P1789" t="s">
        <v>204</v>
      </c>
      <c r="Q1789" s="80" t="s">
        <v>204</v>
      </c>
      <c r="R1789" s="79"/>
      <c r="T1789" t="s">
        <v>204</v>
      </c>
      <c r="U1789" t="s">
        <v>204</v>
      </c>
      <c r="V1789" t="s">
        <v>204</v>
      </c>
    </row>
    <row r="1790" spans="2:22">
      <c r="B1790" t="s">
        <v>204</v>
      </c>
      <c r="C1790" s="79" t="s">
        <v>204</v>
      </c>
      <c r="E1790" t="s">
        <v>204</v>
      </c>
      <c r="F1790" t="s">
        <v>204</v>
      </c>
      <c r="G1790" t="s">
        <v>204</v>
      </c>
      <c r="H1790" t="s">
        <v>204</v>
      </c>
      <c r="I1790" t="s">
        <v>204</v>
      </c>
      <c r="J1790" t="s">
        <v>204</v>
      </c>
      <c r="K1790" t="s">
        <v>204</v>
      </c>
      <c r="L1790" t="s">
        <v>204</v>
      </c>
      <c r="M1790" t="s">
        <v>204</v>
      </c>
      <c r="N1790" t="s">
        <v>204</v>
      </c>
      <c r="O1790" t="s">
        <v>204</v>
      </c>
      <c r="P1790" t="s">
        <v>204</v>
      </c>
      <c r="Q1790" s="80" t="s">
        <v>204</v>
      </c>
      <c r="R1790" s="79"/>
      <c r="T1790" t="s">
        <v>204</v>
      </c>
      <c r="U1790" t="s">
        <v>204</v>
      </c>
      <c r="V1790" t="s">
        <v>204</v>
      </c>
    </row>
    <row r="1791" spans="2:22">
      <c r="B1791" t="s">
        <v>204</v>
      </c>
      <c r="C1791" s="79" t="s">
        <v>204</v>
      </c>
      <c r="E1791" t="s">
        <v>204</v>
      </c>
      <c r="F1791" t="s">
        <v>204</v>
      </c>
      <c r="G1791" t="s">
        <v>204</v>
      </c>
      <c r="H1791" t="s">
        <v>204</v>
      </c>
      <c r="I1791" t="s">
        <v>204</v>
      </c>
      <c r="J1791" t="s">
        <v>204</v>
      </c>
      <c r="K1791" t="s">
        <v>204</v>
      </c>
      <c r="L1791" t="s">
        <v>204</v>
      </c>
      <c r="M1791" t="s">
        <v>204</v>
      </c>
      <c r="N1791" t="s">
        <v>204</v>
      </c>
      <c r="O1791" t="s">
        <v>204</v>
      </c>
      <c r="P1791" t="s">
        <v>204</v>
      </c>
      <c r="Q1791" s="80" t="s">
        <v>204</v>
      </c>
      <c r="R1791" s="79"/>
      <c r="T1791" t="s">
        <v>204</v>
      </c>
      <c r="U1791" t="s">
        <v>204</v>
      </c>
      <c r="V1791" t="s">
        <v>204</v>
      </c>
    </row>
    <row r="1792" spans="2:22">
      <c r="B1792" t="s">
        <v>204</v>
      </c>
      <c r="C1792" s="79" t="s">
        <v>204</v>
      </c>
      <c r="E1792" t="s">
        <v>204</v>
      </c>
      <c r="F1792" t="s">
        <v>204</v>
      </c>
      <c r="G1792" t="s">
        <v>204</v>
      </c>
      <c r="H1792" t="s">
        <v>204</v>
      </c>
      <c r="I1792" t="s">
        <v>204</v>
      </c>
      <c r="J1792" t="s">
        <v>204</v>
      </c>
      <c r="K1792" t="s">
        <v>204</v>
      </c>
      <c r="L1792" t="s">
        <v>204</v>
      </c>
      <c r="M1792" t="s">
        <v>204</v>
      </c>
      <c r="N1792" t="s">
        <v>204</v>
      </c>
      <c r="O1792" t="s">
        <v>204</v>
      </c>
      <c r="P1792" t="s">
        <v>204</v>
      </c>
      <c r="Q1792" s="80" t="s">
        <v>204</v>
      </c>
      <c r="R1792" s="79"/>
      <c r="T1792" t="s">
        <v>204</v>
      </c>
      <c r="U1792" t="s">
        <v>204</v>
      </c>
      <c r="V1792" t="s">
        <v>204</v>
      </c>
    </row>
    <row r="1793" spans="2:22">
      <c r="B1793" t="s">
        <v>204</v>
      </c>
      <c r="C1793" s="79" t="s">
        <v>204</v>
      </c>
      <c r="E1793" t="s">
        <v>204</v>
      </c>
      <c r="F1793" t="s">
        <v>204</v>
      </c>
      <c r="G1793" t="s">
        <v>204</v>
      </c>
      <c r="H1793" t="s">
        <v>204</v>
      </c>
      <c r="I1793" t="s">
        <v>204</v>
      </c>
      <c r="J1793" t="s">
        <v>204</v>
      </c>
      <c r="K1793" t="s">
        <v>204</v>
      </c>
      <c r="L1793" t="s">
        <v>204</v>
      </c>
      <c r="M1793" t="s">
        <v>204</v>
      </c>
      <c r="N1793" t="s">
        <v>204</v>
      </c>
      <c r="O1793" t="s">
        <v>204</v>
      </c>
      <c r="P1793" t="s">
        <v>204</v>
      </c>
      <c r="Q1793" s="80" t="s">
        <v>204</v>
      </c>
      <c r="R1793" s="79"/>
      <c r="T1793" t="s">
        <v>204</v>
      </c>
      <c r="U1793" t="s">
        <v>204</v>
      </c>
      <c r="V1793" t="s">
        <v>204</v>
      </c>
    </row>
    <row r="1794" spans="2:22">
      <c r="B1794" t="s">
        <v>204</v>
      </c>
      <c r="C1794" s="79" t="s">
        <v>204</v>
      </c>
      <c r="E1794" t="s">
        <v>204</v>
      </c>
      <c r="F1794" t="s">
        <v>204</v>
      </c>
      <c r="G1794" t="s">
        <v>204</v>
      </c>
      <c r="H1794" t="s">
        <v>204</v>
      </c>
      <c r="I1794" t="s">
        <v>204</v>
      </c>
      <c r="J1794" t="s">
        <v>204</v>
      </c>
      <c r="K1794" t="s">
        <v>204</v>
      </c>
      <c r="L1794" t="s">
        <v>204</v>
      </c>
      <c r="M1794" t="s">
        <v>204</v>
      </c>
      <c r="N1794" t="s">
        <v>204</v>
      </c>
      <c r="O1794" t="s">
        <v>204</v>
      </c>
      <c r="P1794" t="s">
        <v>204</v>
      </c>
      <c r="Q1794" s="80" t="s">
        <v>204</v>
      </c>
      <c r="R1794" s="79"/>
      <c r="T1794" t="s">
        <v>204</v>
      </c>
      <c r="U1794" t="s">
        <v>204</v>
      </c>
      <c r="V1794" t="s">
        <v>204</v>
      </c>
    </row>
    <row r="1795" spans="2:22">
      <c r="B1795" t="s">
        <v>204</v>
      </c>
      <c r="C1795" s="79" t="s">
        <v>204</v>
      </c>
      <c r="E1795" t="s">
        <v>204</v>
      </c>
      <c r="F1795" t="s">
        <v>204</v>
      </c>
      <c r="G1795" t="s">
        <v>204</v>
      </c>
      <c r="H1795" t="s">
        <v>204</v>
      </c>
      <c r="I1795" t="s">
        <v>204</v>
      </c>
      <c r="J1795" t="s">
        <v>204</v>
      </c>
      <c r="K1795" t="s">
        <v>204</v>
      </c>
      <c r="L1795" t="s">
        <v>204</v>
      </c>
      <c r="M1795" t="s">
        <v>204</v>
      </c>
      <c r="N1795" t="s">
        <v>204</v>
      </c>
      <c r="O1795" t="s">
        <v>204</v>
      </c>
      <c r="P1795" t="s">
        <v>204</v>
      </c>
      <c r="Q1795" s="80" t="s">
        <v>204</v>
      </c>
      <c r="R1795" s="79"/>
      <c r="T1795" t="s">
        <v>204</v>
      </c>
      <c r="U1795" t="s">
        <v>204</v>
      </c>
      <c r="V1795" t="s">
        <v>204</v>
      </c>
    </row>
    <row r="1796" spans="2:22">
      <c r="B1796" t="s">
        <v>204</v>
      </c>
      <c r="C1796" s="79" t="s">
        <v>204</v>
      </c>
      <c r="E1796" t="s">
        <v>204</v>
      </c>
      <c r="F1796" t="s">
        <v>204</v>
      </c>
      <c r="G1796" t="s">
        <v>204</v>
      </c>
      <c r="H1796" t="s">
        <v>204</v>
      </c>
      <c r="I1796" t="s">
        <v>204</v>
      </c>
      <c r="J1796" t="s">
        <v>204</v>
      </c>
      <c r="K1796" t="s">
        <v>204</v>
      </c>
      <c r="L1796" t="s">
        <v>204</v>
      </c>
      <c r="M1796" t="s">
        <v>204</v>
      </c>
      <c r="N1796" t="s">
        <v>204</v>
      </c>
      <c r="O1796" t="s">
        <v>204</v>
      </c>
      <c r="P1796" t="s">
        <v>204</v>
      </c>
      <c r="Q1796" s="80" t="s">
        <v>204</v>
      </c>
      <c r="R1796" s="79"/>
      <c r="T1796" t="s">
        <v>204</v>
      </c>
      <c r="U1796" t="s">
        <v>204</v>
      </c>
      <c r="V1796" t="s">
        <v>204</v>
      </c>
    </row>
    <row r="1797" spans="2:22">
      <c r="B1797" t="s">
        <v>204</v>
      </c>
      <c r="C1797" s="79" t="s">
        <v>204</v>
      </c>
      <c r="E1797" t="s">
        <v>204</v>
      </c>
      <c r="F1797" t="s">
        <v>204</v>
      </c>
      <c r="G1797" t="s">
        <v>204</v>
      </c>
      <c r="H1797" t="s">
        <v>204</v>
      </c>
      <c r="I1797" t="s">
        <v>204</v>
      </c>
      <c r="J1797" t="s">
        <v>204</v>
      </c>
      <c r="K1797" t="s">
        <v>204</v>
      </c>
      <c r="L1797" t="s">
        <v>204</v>
      </c>
      <c r="M1797" t="s">
        <v>204</v>
      </c>
      <c r="N1797" t="s">
        <v>204</v>
      </c>
      <c r="O1797" t="s">
        <v>204</v>
      </c>
      <c r="P1797" t="s">
        <v>204</v>
      </c>
      <c r="Q1797" s="80" t="s">
        <v>204</v>
      </c>
      <c r="R1797" s="79"/>
      <c r="T1797" t="s">
        <v>204</v>
      </c>
      <c r="U1797" t="s">
        <v>204</v>
      </c>
      <c r="V1797" t="s">
        <v>204</v>
      </c>
    </row>
    <row r="1798" spans="2:22">
      <c r="B1798" t="s">
        <v>204</v>
      </c>
      <c r="C1798" s="79" t="s">
        <v>204</v>
      </c>
      <c r="E1798" t="s">
        <v>204</v>
      </c>
      <c r="F1798" t="s">
        <v>204</v>
      </c>
      <c r="G1798" t="s">
        <v>204</v>
      </c>
      <c r="H1798" t="s">
        <v>204</v>
      </c>
      <c r="I1798" t="s">
        <v>204</v>
      </c>
      <c r="J1798" t="s">
        <v>204</v>
      </c>
      <c r="K1798" t="s">
        <v>204</v>
      </c>
      <c r="L1798" t="s">
        <v>204</v>
      </c>
      <c r="M1798" t="s">
        <v>204</v>
      </c>
      <c r="N1798" t="s">
        <v>204</v>
      </c>
      <c r="O1798" t="s">
        <v>204</v>
      </c>
      <c r="P1798" t="s">
        <v>204</v>
      </c>
      <c r="Q1798" s="80" t="s">
        <v>204</v>
      </c>
      <c r="R1798" s="79"/>
      <c r="T1798" t="s">
        <v>204</v>
      </c>
      <c r="U1798" t="s">
        <v>204</v>
      </c>
      <c r="V1798" t="s">
        <v>204</v>
      </c>
    </row>
    <row r="1799" spans="2:22">
      <c r="B1799" t="s">
        <v>204</v>
      </c>
      <c r="C1799" s="79" t="s">
        <v>204</v>
      </c>
      <c r="E1799" t="s">
        <v>204</v>
      </c>
      <c r="F1799" t="s">
        <v>204</v>
      </c>
      <c r="G1799" t="s">
        <v>204</v>
      </c>
      <c r="H1799" t="s">
        <v>204</v>
      </c>
      <c r="I1799" t="s">
        <v>204</v>
      </c>
      <c r="J1799" t="s">
        <v>204</v>
      </c>
      <c r="K1799" t="s">
        <v>204</v>
      </c>
      <c r="L1799" t="s">
        <v>204</v>
      </c>
      <c r="M1799" t="s">
        <v>204</v>
      </c>
      <c r="N1799" t="s">
        <v>204</v>
      </c>
      <c r="O1799" t="s">
        <v>204</v>
      </c>
      <c r="P1799" t="s">
        <v>204</v>
      </c>
      <c r="Q1799" s="80" t="s">
        <v>204</v>
      </c>
      <c r="R1799" s="79"/>
      <c r="T1799" t="s">
        <v>204</v>
      </c>
      <c r="U1799" t="s">
        <v>204</v>
      </c>
      <c r="V1799" t="s">
        <v>204</v>
      </c>
    </row>
    <row r="1800" spans="2:22">
      <c r="B1800" t="s">
        <v>204</v>
      </c>
      <c r="C1800" s="79" t="s">
        <v>204</v>
      </c>
      <c r="E1800" t="s">
        <v>204</v>
      </c>
      <c r="F1800" t="s">
        <v>204</v>
      </c>
      <c r="G1800" t="s">
        <v>204</v>
      </c>
      <c r="H1800" t="s">
        <v>204</v>
      </c>
      <c r="I1800" t="s">
        <v>204</v>
      </c>
      <c r="J1800" t="s">
        <v>204</v>
      </c>
      <c r="K1800" t="s">
        <v>204</v>
      </c>
      <c r="L1800" t="s">
        <v>204</v>
      </c>
      <c r="M1800" t="s">
        <v>204</v>
      </c>
      <c r="N1800" t="s">
        <v>204</v>
      </c>
      <c r="O1800" t="s">
        <v>204</v>
      </c>
      <c r="P1800" t="s">
        <v>204</v>
      </c>
      <c r="Q1800" s="80" t="s">
        <v>204</v>
      </c>
      <c r="R1800" s="79"/>
      <c r="T1800" t="s">
        <v>204</v>
      </c>
      <c r="U1800" t="s">
        <v>204</v>
      </c>
      <c r="V1800" t="s">
        <v>204</v>
      </c>
    </row>
    <row r="1801" spans="2:22">
      <c r="B1801" t="s">
        <v>204</v>
      </c>
      <c r="C1801" s="79" t="s">
        <v>204</v>
      </c>
      <c r="E1801" t="s">
        <v>204</v>
      </c>
      <c r="F1801" t="s">
        <v>204</v>
      </c>
      <c r="G1801" t="s">
        <v>204</v>
      </c>
      <c r="H1801" t="s">
        <v>204</v>
      </c>
      <c r="I1801" t="s">
        <v>204</v>
      </c>
      <c r="J1801" t="s">
        <v>204</v>
      </c>
      <c r="K1801" t="s">
        <v>204</v>
      </c>
      <c r="L1801" t="s">
        <v>204</v>
      </c>
      <c r="M1801" t="s">
        <v>204</v>
      </c>
      <c r="N1801" t="s">
        <v>204</v>
      </c>
      <c r="O1801" t="s">
        <v>204</v>
      </c>
      <c r="P1801" t="s">
        <v>204</v>
      </c>
      <c r="Q1801" s="80" t="s">
        <v>204</v>
      </c>
      <c r="R1801" s="79"/>
      <c r="T1801" t="s">
        <v>204</v>
      </c>
      <c r="U1801" t="s">
        <v>204</v>
      </c>
      <c r="V1801" t="s">
        <v>204</v>
      </c>
    </row>
    <row r="1802" spans="2:22">
      <c r="B1802" t="s">
        <v>204</v>
      </c>
      <c r="C1802" s="79" t="s">
        <v>204</v>
      </c>
      <c r="E1802" t="s">
        <v>204</v>
      </c>
      <c r="F1802" t="s">
        <v>204</v>
      </c>
      <c r="G1802" t="s">
        <v>204</v>
      </c>
      <c r="H1802" t="s">
        <v>204</v>
      </c>
      <c r="I1802" t="s">
        <v>204</v>
      </c>
      <c r="J1802" t="s">
        <v>204</v>
      </c>
      <c r="K1802" t="s">
        <v>204</v>
      </c>
      <c r="L1802" t="s">
        <v>204</v>
      </c>
      <c r="M1802" t="s">
        <v>204</v>
      </c>
      <c r="N1802" t="s">
        <v>204</v>
      </c>
      <c r="O1802" t="s">
        <v>204</v>
      </c>
      <c r="P1802" t="s">
        <v>204</v>
      </c>
      <c r="Q1802" s="80" t="s">
        <v>204</v>
      </c>
      <c r="R1802" s="79"/>
      <c r="T1802" t="s">
        <v>204</v>
      </c>
      <c r="U1802" t="s">
        <v>204</v>
      </c>
      <c r="V1802" t="s">
        <v>204</v>
      </c>
    </row>
    <row r="1803" spans="2:22">
      <c r="B1803" t="s">
        <v>204</v>
      </c>
      <c r="C1803" s="79" t="s">
        <v>204</v>
      </c>
      <c r="E1803" t="s">
        <v>204</v>
      </c>
      <c r="F1803" t="s">
        <v>204</v>
      </c>
      <c r="G1803" t="s">
        <v>204</v>
      </c>
      <c r="H1803" t="s">
        <v>204</v>
      </c>
      <c r="I1803" t="s">
        <v>204</v>
      </c>
      <c r="J1803" t="s">
        <v>204</v>
      </c>
      <c r="K1803" t="s">
        <v>204</v>
      </c>
      <c r="L1803" t="s">
        <v>204</v>
      </c>
      <c r="M1803" t="s">
        <v>204</v>
      </c>
      <c r="N1803" t="s">
        <v>204</v>
      </c>
      <c r="O1803" t="s">
        <v>204</v>
      </c>
      <c r="P1803" t="s">
        <v>204</v>
      </c>
      <c r="Q1803" s="80" t="s">
        <v>204</v>
      </c>
      <c r="R1803" s="79"/>
      <c r="T1803" t="s">
        <v>204</v>
      </c>
      <c r="U1803" t="s">
        <v>204</v>
      </c>
      <c r="V1803" t="s">
        <v>204</v>
      </c>
    </row>
    <row r="1804" spans="2:22">
      <c r="B1804" t="s">
        <v>204</v>
      </c>
      <c r="C1804" s="79" t="s">
        <v>204</v>
      </c>
      <c r="E1804" t="s">
        <v>204</v>
      </c>
      <c r="F1804" t="s">
        <v>204</v>
      </c>
      <c r="G1804" t="s">
        <v>204</v>
      </c>
      <c r="H1804" t="s">
        <v>204</v>
      </c>
      <c r="I1804" t="s">
        <v>204</v>
      </c>
      <c r="J1804" t="s">
        <v>204</v>
      </c>
      <c r="K1804" t="s">
        <v>204</v>
      </c>
      <c r="L1804" t="s">
        <v>204</v>
      </c>
      <c r="M1804" t="s">
        <v>204</v>
      </c>
      <c r="N1804" t="s">
        <v>204</v>
      </c>
      <c r="O1804" t="s">
        <v>204</v>
      </c>
      <c r="P1804" t="s">
        <v>204</v>
      </c>
      <c r="Q1804" s="80" t="s">
        <v>204</v>
      </c>
      <c r="R1804" s="79"/>
      <c r="T1804" t="s">
        <v>204</v>
      </c>
      <c r="U1804" t="s">
        <v>204</v>
      </c>
      <c r="V1804" t="s">
        <v>204</v>
      </c>
    </row>
    <row r="1805" spans="2:22">
      <c r="B1805" t="s">
        <v>204</v>
      </c>
      <c r="C1805" s="79" t="s">
        <v>204</v>
      </c>
      <c r="E1805" t="s">
        <v>204</v>
      </c>
      <c r="F1805" t="s">
        <v>204</v>
      </c>
      <c r="G1805" t="s">
        <v>204</v>
      </c>
      <c r="H1805" t="s">
        <v>204</v>
      </c>
      <c r="I1805" t="s">
        <v>204</v>
      </c>
      <c r="J1805" t="s">
        <v>204</v>
      </c>
      <c r="K1805" t="s">
        <v>204</v>
      </c>
      <c r="L1805" t="s">
        <v>204</v>
      </c>
      <c r="M1805" t="s">
        <v>204</v>
      </c>
      <c r="N1805" t="s">
        <v>204</v>
      </c>
      <c r="O1805" t="s">
        <v>204</v>
      </c>
      <c r="P1805" t="s">
        <v>204</v>
      </c>
      <c r="Q1805" s="80" t="s">
        <v>204</v>
      </c>
      <c r="R1805" s="79"/>
      <c r="T1805" t="s">
        <v>204</v>
      </c>
      <c r="U1805" t="s">
        <v>204</v>
      </c>
      <c r="V1805" t="s">
        <v>204</v>
      </c>
    </row>
    <row r="1806" spans="2:22">
      <c r="B1806" t="s">
        <v>204</v>
      </c>
      <c r="C1806" s="79" t="s">
        <v>204</v>
      </c>
      <c r="E1806" t="s">
        <v>204</v>
      </c>
      <c r="F1806" t="s">
        <v>204</v>
      </c>
      <c r="G1806" t="s">
        <v>204</v>
      </c>
      <c r="H1806" t="s">
        <v>204</v>
      </c>
      <c r="I1806" t="s">
        <v>204</v>
      </c>
      <c r="J1806" t="s">
        <v>204</v>
      </c>
      <c r="K1806" t="s">
        <v>204</v>
      </c>
      <c r="L1806" t="s">
        <v>204</v>
      </c>
      <c r="M1806" t="s">
        <v>204</v>
      </c>
      <c r="N1806" t="s">
        <v>204</v>
      </c>
      <c r="O1806" t="s">
        <v>204</v>
      </c>
      <c r="P1806" t="s">
        <v>204</v>
      </c>
      <c r="Q1806" s="80" t="s">
        <v>204</v>
      </c>
      <c r="R1806" s="79"/>
      <c r="T1806" t="s">
        <v>204</v>
      </c>
      <c r="U1806" t="s">
        <v>204</v>
      </c>
      <c r="V1806" t="s">
        <v>204</v>
      </c>
    </row>
    <row r="1807" spans="2:22">
      <c r="B1807" t="s">
        <v>204</v>
      </c>
      <c r="C1807" s="79" t="s">
        <v>204</v>
      </c>
      <c r="E1807" t="s">
        <v>204</v>
      </c>
      <c r="F1807" t="s">
        <v>204</v>
      </c>
      <c r="G1807" t="s">
        <v>204</v>
      </c>
      <c r="H1807" t="s">
        <v>204</v>
      </c>
      <c r="I1807" t="s">
        <v>204</v>
      </c>
      <c r="J1807" t="s">
        <v>204</v>
      </c>
      <c r="K1807" t="s">
        <v>204</v>
      </c>
      <c r="L1807" t="s">
        <v>204</v>
      </c>
      <c r="M1807" t="s">
        <v>204</v>
      </c>
      <c r="N1807" t="s">
        <v>204</v>
      </c>
      <c r="O1807" t="s">
        <v>204</v>
      </c>
      <c r="P1807" t="s">
        <v>204</v>
      </c>
      <c r="Q1807" s="80" t="s">
        <v>204</v>
      </c>
      <c r="R1807" s="79"/>
      <c r="T1807" t="s">
        <v>204</v>
      </c>
      <c r="U1807" t="s">
        <v>204</v>
      </c>
      <c r="V1807" t="s">
        <v>204</v>
      </c>
    </row>
    <row r="1808" spans="2:22">
      <c r="B1808" t="s">
        <v>204</v>
      </c>
      <c r="C1808" s="79" t="s">
        <v>204</v>
      </c>
      <c r="E1808" t="s">
        <v>204</v>
      </c>
      <c r="F1808" t="s">
        <v>204</v>
      </c>
      <c r="G1808" t="s">
        <v>204</v>
      </c>
      <c r="H1808" t="s">
        <v>204</v>
      </c>
      <c r="I1808" t="s">
        <v>204</v>
      </c>
      <c r="J1808" t="s">
        <v>204</v>
      </c>
      <c r="K1808" t="s">
        <v>204</v>
      </c>
      <c r="L1808" t="s">
        <v>204</v>
      </c>
      <c r="M1808" t="s">
        <v>204</v>
      </c>
      <c r="N1808" t="s">
        <v>204</v>
      </c>
      <c r="O1808" t="s">
        <v>204</v>
      </c>
      <c r="P1808" t="s">
        <v>204</v>
      </c>
      <c r="Q1808" s="80" t="s">
        <v>204</v>
      </c>
      <c r="R1808" s="79"/>
      <c r="T1808" t="s">
        <v>204</v>
      </c>
      <c r="U1808" t="s">
        <v>204</v>
      </c>
      <c r="V1808" t="s">
        <v>204</v>
      </c>
    </row>
    <row r="1809" spans="2:22">
      <c r="B1809" t="s">
        <v>204</v>
      </c>
      <c r="C1809" s="79" t="s">
        <v>204</v>
      </c>
      <c r="E1809" t="s">
        <v>204</v>
      </c>
      <c r="F1809" t="s">
        <v>204</v>
      </c>
      <c r="G1809" t="s">
        <v>204</v>
      </c>
      <c r="H1809" t="s">
        <v>204</v>
      </c>
      <c r="I1809" t="s">
        <v>204</v>
      </c>
      <c r="J1809" t="s">
        <v>204</v>
      </c>
      <c r="K1809" t="s">
        <v>204</v>
      </c>
      <c r="L1809" t="s">
        <v>204</v>
      </c>
      <c r="M1809" t="s">
        <v>204</v>
      </c>
      <c r="N1809" t="s">
        <v>204</v>
      </c>
      <c r="O1809" t="s">
        <v>204</v>
      </c>
      <c r="P1809" t="s">
        <v>204</v>
      </c>
      <c r="Q1809" s="80" t="s">
        <v>204</v>
      </c>
      <c r="R1809" s="79"/>
      <c r="T1809" t="s">
        <v>204</v>
      </c>
      <c r="U1809" t="s">
        <v>204</v>
      </c>
      <c r="V1809" t="s">
        <v>204</v>
      </c>
    </row>
    <row r="1810" spans="2:22">
      <c r="B1810" t="s">
        <v>204</v>
      </c>
      <c r="C1810" s="79" t="s">
        <v>204</v>
      </c>
      <c r="E1810" t="s">
        <v>204</v>
      </c>
      <c r="F1810" t="s">
        <v>204</v>
      </c>
      <c r="G1810" t="s">
        <v>204</v>
      </c>
      <c r="H1810" t="s">
        <v>204</v>
      </c>
      <c r="I1810" t="s">
        <v>204</v>
      </c>
      <c r="J1810" t="s">
        <v>204</v>
      </c>
      <c r="K1810" t="s">
        <v>204</v>
      </c>
      <c r="L1810" t="s">
        <v>204</v>
      </c>
      <c r="M1810" t="s">
        <v>204</v>
      </c>
      <c r="N1810" t="s">
        <v>204</v>
      </c>
      <c r="O1810" t="s">
        <v>204</v>
      </c>
      <c r="P1810" t="s">
        <v>204</v>
      </c>
      <c r="Q1810" s="80" t="s">
        <v>204</v>
      </c>
      <c r="R1810" s="79"/>
      <c r="T1810" t="s">
        <v>204</v>
      </c>
      <c r="U1810" t="s">
        <v>204</v>
      </c>
      <c r="V1810" t="s">
        <v>204</v>
      </c>
    </row>
    <row r="1811" spans="2:22">
      <c r="B1811" t="s">
        <v>204</v>
      </c>
      <c r="C1811" s="79" t="s">
        <v>204</v>
      </c>
      <c r="E1811" t="s">
        <v>204</v>
      </c>
      <c r="F1811" t="s">
        <v>204</v>
      </c>
      <c r="G1811" t="s">
        <v>204</v>
      </c>
      <c r="H1811" t="s">
        <v>204</v>
      </c>
      <c r="I1811" t="s">
        <v>204</v>
      </c>
      <c r="J1811" t="s">
        <v>204</v>
      </c>
      <c r="K1811" t="s">
        <v>204</v>
      </c>
      <c r="L1811" t="s">
        <v>204</v>
      </c>
      <c r="M1811" t="s">
        <v>204</v>
      </c>
      <c r="N1811" t="s">
        <v>204</v>
      </c>
      <c r="O1811" t="s">
        <v>204</v>
      </c>
      <c r="P1811" t="s">
        <v>204</v>
      </c>
      <c r="Q1811" s="80" t="s">
        <v>204</v>
      </c>
      <c r="R1811" s="79"/>
      <c r="T1811" t="s">
        <v>204</v>
      </c>
      <c r="U1811" t="s">
        <v>204</v>
      </c>
      <c r="V1811" t="s">
        <v>204</v>
      </c>
    </row>
    <row r="1812" spans="2:22">
      <c r="B1812" t="s">
        <v>204</v>
      </c>
      <c r="C1812" s="79" t="s">
        <v>204</v>
      </c>
      <c r="E1812" t="s">
        <v>204</v>
      </c>
      <c r="F1812" t="s">
        <v>204</v>
      </c>
      <c r="G1812" t="s">
        <v>204</v>
      </c>
      <c r="H1812" t="s">
        <v>204</v>
      </c>
      <c r="I1812" t="s">
        <v>204</v>
      </c>
      <c r="J1812" t="s">
        <v>204</v>
      </c>
      <c r="K1812" t="s">
        <v>204</v>
      </c>
      <c r="L1812" t="s">
        <v>204</v>
      </c>
      <c r="M1812" t="s">
        <v>204</v>
      </c>
      <c r="N1812" t="s">
        <v>204</v>
      </c>
      <c r="O1812" t="s">
        <v>204</v>
      </c>
      <c r="P1812" t="s">
        <v>204</v>
      </c>
      <c r="Q1812" s="80" t="s">
        <v>204</v>
      </c>
      <c r="R1812" s="79"/>
      <c r="T1812" t="s">
        <v>204</v>
      </c>
      <c r="U1812" t="s">
        <v>204</v>
      </c>
      <c r="V1812" t="s">
        <v>204</v>
      </c>
    </row>
    <row r="1813" spans="2:22">
      <c r="B1813" t="s">
        <v>204</v>
      </c>
      <c r="C1813" s="79" t="s">
        <v>204</v>
      </c>
      <c r="E1813" t="s">
        <v>204</v>
      </c>
      <c r="F1813" t="s">
        <v>204</v>
      </c>
      <c r="G1813" t="s">
        <v>204</v>
      </c>
      <c r="H1813" t="s">
        <v>204</v>
      </c>
      <c r="I1813" t="s">
        <v>204</v>
      </c>
      <c r="J1813" t="s">
        <v>204</v>
      </c>
      <c r="K1813" t="s">
        <v>204</v>
      </c>
      <c r="L1813" t="s">
        <v>204</v>
      </c>
      <c r="M1813" t="s">
        <v>204</v>
      </c>
      <c r="N1813" t="s">
        <v>204</v>
      </c>
      <c r="O1813" t="s">
        <v>204</v>
      </c>
      <c r="P1813" t="s">
        <v>204</v>
      </c>
      <c r="Q1813" s="80" t="s">
        <v>204</v>
      </c>
      <c r="R1813" s="79"/>
      <c r="T1813" t="s">
        <v>204</v>
      </c>
      <c r="U1813" t="s">
        <v>204</v>
      </c>
      <c r="V1813" t="s">
        <v>204</v>
      </c>
    </row>
    <row r="1814" spans="2:22">
      <c r="B1814" t="s">
        <v>204</v>
      </c>
      <c r="C1814" s="79" t="s">
        <v>204</v>
      </c>
      <c r="E1814" t="s">
        <v>204</v>
      </c>
      <c r="F1814" t="s">
        <v>204</v>
      </c>
      <c r="G1814" t="s">
        <v>204</v>
      </c>
      <c r="H1814" t="s">
        <v>204</v>
      </c>
      <c r="I1814" t="s">
        <v>204</v>
      </c>
      <c r="J1814" t="s">
        <v>204</v>
      </c>
      <c r="K1814" t="s">
        <v>204</v>
      </c>
      <c r="L1814" t="s">
        <v>204</v>
      </c>
      <c r="M1814" t="s">
        <v>204</v>
      </c>
      <c r="N1814" t="s">
        <v>204</v>
      </c>
      <c r="O1814" t="s">
        <v>204</v>
      </c>
      <c r="P1814" t="s">
        <v>204</v>
      </c>
      <c r="Q1814" s="80" t="s">
        <v>204</v>
      </c>
      <c r="R1814" s="79"/>
      <c r="T1814" t="s">
        <v>204</v>
      </c>
      <c r="U1814" t="s">
        <v>204</v>
      </c>
      <c r="V1814" t="s">
        <v>204</v>
      </c>
    </row>
    <row r="1815" spans="2:22">
      <c r="B1815" t="s">
        <v>204</v>
      </c>
      <c r="C1815" s="79" t="s">
        <v>204</v>
      </c>
      <c r="E1815" t="s">
        <v>204</v>
      </c>
      <c r="F1815" t="s">
        <v>204</v>
      </c>
      <c r="G1815" t="s">
        <v>204</v>
      </c>
      <c r="H1815" t="s">
        <v>204</v>
      </c>
      <c r="I1815" t="s">
        <v>204</v>
      </c>
      <c r="J1815" t="s">
        <v>204</v>
      </c>
      <c r="K1815" t="s">
        <v>204</v>
      </c>
      <c r="L1815" t="s">
        <v>204</v>
      </c>
      <c r="M1815" t="s">
        <v>204</v>
      </c>
      <c r="N1815" t="s">
        <v>204</v>
      </c>
      <c r="O1815" t="s">
        <v>204</v>
      </c>
      <c r="P1815" t="s">
        <v>204</v>
      </c>
      <c r="Q1815" s="80" t="s">
        <v>204</v>
      </c>
      <c r="R1815" s="79"/>
      <c r="T1815" t="s">
        <v>204</v>
      </c>
      <c r="U1815" t="s">
        <v>204</v>
      </c>
      <c r="V1815" t="s">
        <v>204</v>
      </c>
    </row>
    <row r="1816" spans="2:22">
      <c r="B1816" t="s">
        <v>204</v>
      </c>
      <c r="C1816" s="79" t="s">
        <v>204</v>
      </c>
      <c r="E1816" t="s">
        <v>204</v>
      </c>
      <c r="F1816" t="s">
        <v>204</v>
      </c>
      <c r="G1816" t="s">
        <v>204</v>
      </c>
      <c r="H1816" t="s">
        <v>204</v>
      </c>
      <c r="I1816" t="s">
        <v>204</v>
      </c>
      <c r="J1816" t="s">
        <v>204</v>
      </c>
      <c r="K1816" t="s">
        <v>204</v>
      </c>
      <c r="L1816" t="s">
        <v>204</v>
      </c>
      <c r="M1816" t="s">
        <v>204</v>
      </c>
      <c r="N1816" t="s">
        <v>204</v>
      </c>
      <c r="O1816" t="s">
        <v>204</v>
      </c>
      <c r="P1816" t="s">
        <v>204</v>
      </c>
      <c r="Q1816" s="80" t="s">
        <v>204</v>
      </c>
      <c r="R1816" s="79"/>
      <c r="T1816" t="s">
        <v>204</v>
      </c>
      <c r="U1816" t="s">
        <v>204</v>
      </c>
      <c r="V1816" t="s">
        <v>204</v>
      </c>
    </row>
    <row r="1817" spans="2:22">
      <c r="B1817" t="s">
        <v>204</v>
      </c>
      <c r="C1817" s="79" t="s">
        <v>204</v>
      </c>
      <c r="E1817" t="s">
        <v>204</v>
      </c>
      <c r="F1817" t="s">
        <v>204</v>
      </c>
      <c r="G1817" t="s">
        <v>204</v>
      </c>
      <c r="H1817" t="s">
        <v>204</v>
      </c>
      <c r="I1817" t="s">
        <v>204</v>
      </c>
      <c r="J1817" t="s">
        <v>204</v>
      </c>
      <c r="K1817" t="s">
        <v>204</v>
      </c>
      <c r="L1817" t="s">
        <v>204</v>
      </c>
      <c r="M1817" t="s">
        <v>204</v>
      </c>
      <c r="N1817" t="s">
        <v>204</v>
      </c>
      <c r="O1817" t="s">
        <v>204</v>
      </c>
      <c r="P1817" t="s">
        <v>204</v>
      </c>
      <c r="Q1817" s="80" t="s">
        <v>204</v>
      </c>
      <c r="R1817" s="79"/>
      <c r="T1817" t="s">
        <v>204</v>
      </c>
      <c r="U1817" t="s">
        <v>204</v>
      </c>
      <c r="V1817" t="s">
        <v>204</v>
      </c>
    </row>
    <row r="1818" spans="2:22">
      <c r="B1818" t="s">
        <v>204</v>
      </c>
      <c r="C1818" s="79" t="s">
        <v>204</v>
      </c>
      <c r="E1818" t="s">
        <v>204</v>
      </c>
      <c r="F1818" t="s">
        <v>204</v>
      </c>
      <c r="G1818" t="s">
        <v>204</v>
      </c>
      <c r="H1818" t="s">
        <v>204</v>
      </c>
      <c r="I1818" t="s">
        <v>204</v>
      </c>
      <c r="J1818" t="s">
        <v>204</v>
      </c>
      <c r="K1818" t="s">
        <v>204</v>
      </c>
      <c r="L1818" t="s">
        <v>204</v>
      </c>
      <c r="M1818" t="s">
        <v>204</v>
      </c>
      <c r="N1818" t="s">
        <v>204</v>
      </c>
      <c r="O1818" t="s">
        <v>204</v>
      </c>
      <c r="P1818" t="s">
        <v>204</v>
      </c>
      <c r="Q1818" s="80" t="s">
        <v>204</v>
      </c>
      <c r="R1818" s="79"/>
      <c r="T1818" t="s">
        <v>204</v>
      </c>
      <c r="U1818" t="s">
        <v>204</v>
      </c>
      <c r="V1818" t="s">
        <v>204</v>
      </c>
    </row>
    <row r="1819" spans="2:22">
      <c r="B1819" t="s">
        <v>204</v>
      </c>
      <c r="C1819" s="79" t="s">
        <v>204</v>
      </c>
      <c r="E1819" t="s">
        <v>204</v>
      </c>
      <c r="F1819" t="s">
        <v>204</v>
      </c>
      <c r="G1819" t="s">
        <v>204</v>
      </c>
      <c r="H1819" t="s">
        <v>204</v>
      </c>
      <c r="I1819" t="s">
        <v>204</v>
      </c>
      <c r="J1819" t="s">
        <v>204</v>
      </c>
      <c r="K1819" t="s">
        <v>204</v>
      </c>
      <c r="L1819" t="s">
        <v>204</v>
      </c>
      <c r="M1819" t="s">
        <v>204</v>
      </c>
      <c r="N1819" t="s">
        <v>204</v>
      </c>
      <c r="O1819" t="s">
        <v>204</v>
      </c>
      <c r="P1819" t="s">
        <v>204</v>
      </c>
      <c r="Q1819" s="80" t="s">
        <v>204</v>
      </c>
      <c r="R1819" s="79"/>
      <c r="T1819" t="s">
        <v>204</v>
      </c>
      <c r="U1819" t="s">
        <v>204</v>
      </c>
      <c r="V1819" t="s">
        <v>204</v>
      </c>
    </row>
    <row r="1820" spans="2:22">
      <c r="B1820" t="s">
        <v>204</v>
      </c>
      <c r="C1820" s="79" t="s">
        <v>204</v>
      </c>
      <c r="E1820" t="s">
        <v>204</v>
      </c>
      <c r="F1820" t="s">
        <v>204</v>
      </c>
      <c r="G1820" t="s">
        <v>204</v>
      </c>
      <c r="H1820" t="s">
        <v>204</v>
      </c>
      <c r="I1820" t="s">
        <v>204</v>
      </c>
      <c r="J1820" t="s">
        <v>204</v>
      </c>
      <c r="K1820" t="s">
        <v>204</v>
      </c>
      <c r="L1820" t="s">
        <v>204</v>
      </c>
      <c r="M1820" t="s">
        <v>204</v>
      </c>
      <c r="N1820" t="s">
        <v>204</v>
      </c>
      <c r="O1820" t="s">
        <v>204</v>
      </c>
      <c r="P1820" t="s">
        <v>204</v>
      </c>
      <c r="Q1820" s="80" t="s">
        <v>204</v>
      </c>
      <c r="R1820" s="79"/>
      <c r="T1820" t="s">
        <v>204</v>
      </c>
      <c r="U1820" t="s">
        <v>204</v>
      </c>
      <c r="V1820" t="s">
        <v>204</v>
      </c>
    </row>
    <row r="1821" spans="2:22">
      <c r="B1821" t="s">
        <v>204</v>
      </c>
      <c r="C1821" s="79" t="s">
        <v>204</v>
      </c>
      <c r="E1821" t="s">
        <v>204</v>
      </c>
      <c r="F1821" t="s">
        <v>204</v>
      </c>
      <c r="G1821" t="s">
        <v>204</v>
      </c>
      <c r="H1821" t="s">
        <v>204</v>
      </c>
      <c r="I1821" t="s">
        <v>204</v>
      </c>
      <c r="J1821" t="s">
        <v>204</v>
      </c>
      <c r="K1821" t="s">
        <v>204</v>
      </c>
      <c r="L1821" t="s">
        <v>204</v>
      </c>
      <c r="M1821" t="s">
        <v>204</v>
      </c>
      <c r="N1821" t="s">
        <v>204</v>
      </c>
      <c r="O1821" t="s">
        <v>204</v>
      </c>
      <c r="P1821" t="s">
        <v>204</v>
      </c>
      <c r="Q1821" s="80" t="s">
        <v>204</v>
      </c>
      <c r="R1821" s="79"/>
      <c r="T1821" t="s">
        <v>204</v>
      </c>
      <c r="U1821" t="s">
        <v>204</v>
      </c>
      <c r="V1821" t="s">
        <v>204</v>
      </c>
    </row>
    <row r="1822" spans="2:22">
      <c r="B1822" t="s">
        <v>204</v>
      </c>
      <c r="C1822" s="79" t="s">
        <v>204</v>
      </c>
      <c r="E1822" t="s">
        <v>204</v>
      </c>
      <c r="F1822" t="s">
        <v>204</v>
      </c>
      <c r="G1822" t="s">
        <v>204</v>
      </c>
      <c r="H1822" t="s">
        <v>204</v>
      </c>
      <c r="I1822" t="s">
        <v>204</v>
      </c>
      <c r="J1822" t="s">
        <v>204</v>
      </c>
      <c r="K1822" t="s">
        <v>204</v>
      </c>
      <c r="L1822" t="s">
        <v>204</v>
      </c>
      <c r="M1822" t="s">
        <v>204</v>
      </c>
      <c r="N1822" t="s">
        <v>204</v>
      </c>
      <c r="O1822" t="s">
        <v>204</v>
      </c>
      <c r="P1822" t="s">
        <v>204</v>
      </c>
      <c r="Q1822" s="80" t="s">
        <v>204</v>
      </c>
      <c r="R1822" s="79"/>
      <c r="T1822" t="s">
        <v>204</v>
      </c>
      <c r="U1822" t="s">
        <v>204</v>
      </c>
      <c r="V1822" t="s">
        <v>204</v>
      </c>
    </row>
    <row r="1823" spans="2:22">
      <c r="B1823" t="s">
        <v>204</v>
      </c>
      <c r="C1823" s="79" t="s">
        <v>204</v>
      </c>
      <c r="E1823" t="s">
        <v>204</v>
      </c>
      <c r="F1823" t="s">
        <v>204</v>
      </c>
      <c r="G1823" t="s">
        <v>204</v>
      </c>
      <c r="H1823" t="s">
        <v>204</v>
      </c>
      <c r="I1823" t="s">
        <v>204</v>
      </c>
      <c r="J1823" t="s">
        <v>204</v>
      </c>
      <c r="K1823" t="s">
        <v>204</v>
      </c>
      <c r="L1823" t="s">
        <v>204</v>
      </c>
      <c r="M1823" t="s">
        <v>204</v>
      </c>
      <c r="N1823" t="s">
        <v>204</v>
      </c>
      <c r="O1823" t="s">
        <v>204</v>
      </c>
      <c r="P1823" t="s">
        <v>204</v>
      </c>
      <c r="Q1823" s="80" t="s">
        <v>204</v>
      </c>
      <c r="R1823" s="79"/>
      <c r="T1823" t="s">
        <v>204</v>
      </c>
      <c r="U1823" t="s">
        <v>204</v>
      </c>
      <c r="V1823" t="s">
        <v>204</v>
      </c>
    </row>
    <row r="1824" spans="2:22">
      <c r="B1824" t="s">
        <v>204</v>
      </c>
      <c r="C1824" s="79" t="s">
        <v>204</v>
      </c>
      <c r="E1824" t="s">
        <v>204</v>
      </c>
      <c r="F1824" t="s">
        <v>204</v>
      </c>
      <c r="G1824" t="s">
        <v>204</v>
      </c>
      <c r="H1824" t="s">
        <v>204</v>
      </c>
      <c r="I1824" t="s">
        <v>204</v>
      </c>
      <c r="J1824" t="s">
        <v>204</v>
      </c>
      <c r="K1824" t="s">
        <v>204</v>
      </c>
      <c r="L1824" t="s">
        <v>204</v>
      </c>
      <c r="M1824" t="s">
        <v>204</v>
      </c>
      <c r="N1824" t="s">
        <v>204</v>
      </c>
      <c r="O1824" t="s">
        <v>204</v>
      </c>
      <c r="P1824" t="s">
        <v>204</v>
      </c>
      <c r="Q1824" s="80" t="s">
        <v>204</v>
      </c>
      <c r="R1824" s="79"/>
      <c r="T1824" t="s">
        <v>204</v>
      </c>
      <c r="U1824" t="s">
        <v>204</v>
      </c>
      <c r="V1824" t="s">
        <v>204</v>
      </c>
    </row>
    <row r="1825" spans="2:22">
      <c r="B1825" t="s">
        <v>204</v>
      </c>
      <c r="C1825" s="79" t="s">
        <v>204</v>
      </c>
      <c r="E1825" t="s">
        <v>204</v>
      </c>
      <c r="F1825" t="s">
        <v>204</v>
      </c>
      <c r="G1825" t="s">
        <v>204</v>
      </c>
      <c r="H1825" t="s">
        <v>204</v>
      </c>
      <c r="I1825" t="s">
        <v>204</v>
      </c>
      <c r="J1825" t="s">
        <v>204</v>
      </c>
      <c r="K1825" t="s">
        <v>204</v>
      </c>
      <c r="L1825" t="s">
        <v>204</v>
      </c>
      <c r="M1825" t="s">
        <v>204</v>
      </c>
      <c r="N1825" t="s">
        <v>204</v>
      </c>
      <c r="O1825" t="s">
        <v>204</v>
      </c>
      <c r="P1825" t="s">
        <v>204</v>
      </c>
      <c r="Q1825" s="80" t="s">
        <v>204</v>
      </c>
      <c r="R1825" s="79"/>
      <c r="T1825" t="s">
        <v>204</v>
      </c>
      <c r="U1825" t="s">
        <v>204</v>
      </c>
      <c r="V1825" t="s">
        <v>204</v>
      </c>
    </row>
    <row r="1826" spans="2:22">
      <c r="B1826" t="s">
        <v>204</v>
      </c>
      <c r="C1826" s="79" t="s">
        <v>204</v>
      </c>
      <c r="E1826" t="s">
        <v>204</v>
      </c>
      <c r="F1826" t="s">
        <v>204</v>
      </c>
      <c r="G1826" t="s">
        <v>204</v>
      </c>
      <c r="H1826" t="s">
        <v>204</v>
      </c>
      <c r="I1826" t="s">
        <v>204</v>
      </c>
      <c r="J1826" t="s">
        <v>204</v>
      </c>
      <c r="K1826" t="s">
        <v>204</v>
      </c>
      <c r="L1826" t="s">
        <v>204</v>
      </c>
      <c r="M1826" t="s">
        <v>204</v>
      </c>
      <c r="N1826" t="s">
        <v>204</v>
      </c>
      <c r="O1826" t="s">
        <v>204</v>
      </c>
      <c r="P1826" t="s">
        <v>204</v>
      </c>
      <c r="Q1826" s="80" t="s">
        <v>204</v>
      </c>
      <c r="R1826" s="79"/>
      <c r="T1826" t="s">
        <v>204</v>
      </c>
      <c r="U1826" t="s">
        <v>204</v>
      </c>
      <c r="V1826" t="s">
        <v>204</v>
      </c>
    </row>
    <row r="1827" spans="2:22">
      <c r="B1827" t="s">
        <v>204</v>
      </c>
      <c r="C1827" s="79" t="s">
        <v>204</v>
      </c>
      <c r="E1827" t="s">
        <v>204</v>
      </c>
      <c r="F1827" t="s">
        <v>204</v>
      </c>
      <c r="G1827" t="s">
        <v>204</v>
      </c>
      <c r="H1827" t="s">
        <v>204</v>
      </c>
      <c r="I1827" t="s">
        <v>204</v>
      </c>
      <c r="J1827" t="s">
        <v>204</v>
      </c>
      <c r="K1827" t="s">
        <v>204</v>
      </c>
      <c r="L1827" t="s">
        <v>204</v>
      </c>
      <c r="M1827" t="s">
        <v>204</v>
      </c>
      <c r="N1827" t="s">
        <v>204</v>
      </c>
      <c r="O1827" t="s">
        <v>204</v>
      </c>
      <c r="P1827" t="s">
        <v>204</v>
      </c>
      <c r="Q1827" s="80" t="s">
        <v>204</v>
      </c>
      <c r="R1827" s="79"/>
      <c r="T1827" t="s">
        <v>204</v>
      </c>
      <c r="U1827" t="s">
        <v>204</v>
      </c>
      <c r="V1827" t="s">
        <v>204</v>
      </c>
    </row>
    <row r="1828" spans="2:22">
      <c r="B1828" t="s">
        <v>204</v>
      </c>
      <c r="C1828" s="79" t="s">
        <v>204</v>
      </c>
      <c r="E1828" t="s">
        <v>204</v>
      </c>
      <c r="F1828" t="s">
        <v>204</v>
      </c>
      <c r="G1828" t="s">
        <v>204</v>
      </c>
      <c r="H1828" t="s">
        <v>204</v>
      </c>
      <c r="I1828" t="s">
        <v>204</v>
      </c>
      <c r="J1828" t="s">
        <v>204</v>
      </c>
      <c r="K1828" t="s">
        <v>204</v>
      </c>
      <c r="L1828" t="s">
        <v>204</v>
      </c>
      <c r="M1828" t="s">
        <v>204</v>
      </c>
      <c r="N1828" t="s">
        <v>204</v>
      </c>
      <c r="O1828" t="s">
        <v>204</v>
      </c>
      <c r="P1828" t="s">
        <v>204</v>
      </c>
      <c r="Q1828" s="80" t="s">
        <v>204</v>
      </c>
      <c r="R1828" s="79"/>
      <c r="T1828" t="s">
        <v>204</v>
      </c>
      <c r="U1828" t="s">
        <v>204</v>
      </c>
      <c r="V1828" t="s">
        <v>204</v>
      </c>
    </row>
    <row r="1829" spans="2:22">
      <c r="B1829" t="s">
        <v>204</v>
      </c>
      <c r="C1829" s="79" t="s">
        <v>204</v>
      </c>
      <c r="E1829" t="s">
        <v>204</v>
      </c>
      <c r="F1829" t="s">
        <v>204</v>
      </c>
      <c r="G1829" t="s">
        <v>204</v>
      </c>
      <c r="H1829" t="s">
        <v>204</v>
      </c>
      <c r="I1829" t="s">
        <v>204</v>
      </c>
      <c r="J1829" t="s">
        <v>204</v>
      </c>
      <c r="K1829" t="s">
        <v>204</v>
      </c>
      <c r="L1829" t="s">
        <v>204</v>
      </c>
      <c r="M1829" t="s">
        <v>204</v>
      </c>
      <c r="N1829" t="s">
        <v>204</v>
      </c>
      <c r="O1829" t="s">
        <v>204</v>
      </c>
      <c r="P1829" t="s">
        <v>204</v>
      </c>
      <c r="Q1829" s="80" t="s">
        <v>204</v>
      </c>
      <c r="R1829" s="79"/>
      <c r="T1829" t="s">
        <v>204</v>
      </c>
      <c r="U1829" t="s">
        <v>204</v>
      </c>
      <c r="V1829" t="s">
        <v>204</v>
      </c>
    </row>
    <row r="1830" spans="2:22">
      <c r="B1830" t="s">
        <v>204</v>
      </c>
      <c r="C1830" s="79" t="s">
        <v>204</v>
      </c>
      <c r="E1830" t="s">
        <v>204</v>
      </c>
      <c r="F1830" t="s">
        <v>204</v>
      </c>
      <c r="G1830" t="s">
        <v>204</v>
      </c>
      <c r="H1830" t="s">
        <v>204</v>
      </c>
      <c r="I1830" t="s">
        <v>204</v>
      </c>
      <c r="J1830" t="s">
        <v>204</v>
      </c>
      <c r="K1830" t="s">
        <v>204</v>
      </c>
      <c r="L1830" t="s">
        <v>204</v>
      </c>
      <c r="M1830" t="s">
        <v>204</v>
      </c>
      <c r="N1830" t="s">
        <v>204</v>
      </c>
      <c r="O1830" t="s">
        <v>204</v>
      </c>
      <c r="P1830" t="s">
        <v>204</v>
      </c>
      <c r="Q1830" s="80" t="s">
        <v>204</v>
      </c>
      <c r="R1830" s="79"/>
      <c r="T1830" t="s">
        <v>204</v>
      </c>
      <c r="U1830" t="s">
        <v>204</v>
      </c>
      <c r="V1830" t="s">
        <v>204</v>
      </c>
    </row>
    <row r="1831" spans="2:22">
      <c r="B1831" t="s">
        <v>204</v>
      </c>
      <c r="C1831" s="79" t="s">
        <v>204</v>
      </c>
      <c r="E1831" t="s">
        <v>204</v>
      </c>
      <c r="F1831" t="s">
        <v>204</v>
      </c>
      <c r="G1831" t="s">
        <v>204</v>
      </c>
      <c r="H1831" t="s">
        <v>204</v>
      </c>
      <c r="I1831" t="s">
        <v>204</v>
      </c>
      <c r="J1831" t="s">
        <v>204</v>
      </c>
      <c r="K1831" t="s">
        <v>204</v>
      </c>
      <c r="L1831" t="s">
        <v>204</v>
      </c>
      <c r="M1831" t="s">
        <v>204</v>
      </c>
      <c r="N1831" t="s">
        <v>204</v>
      </c>
      <c r="O1831" t="s">
        <v>204</v>
      </c>
      <c r="P1831" t="s">
        <v>204</v>
      </c>
      <c r="Q1831" s="80" t="s">
        <v>204</v>
      </c>
      <c r="R1831" s="79"/>
      <c r="T1831" t="s">
        <v>204</v>
      </c>
      <c r="U1831" t="s">
        <v>204</v>
      </c>
      <c r="V1831" t="s">
        <v>204</v>
      </c>
    </row>
    <row r="1832" spans="2:22">
      <c r="B1832" t="s">
        <v>204</v>
      </c>
      <c r="C1832" s="79" t="s">
        <v>204</v>
      </c>
      <c r="E1832" t="s">
        <v>204</v>
      </c>
      <c r="F1832" t="s">
        <v>204</v>
      </c>
      <c r="G1832" t="s">
        <v>204</v>
      </c>
      <c r="H1832" t="s">
        <v>204</v>
      </c>
      <c r="I1832" t="s">
        <v>204</v>
      </c>
      <c r="J1832" t="s">
        <v>204</v>
      </c>
      <c r="K1832" t="s">
        <v>204</v>
      </c>
      <c r="L1832" t="s">
        <v>204</v>
      </c>
      <c r="M1832" t="s">
        <v>204</v>
      </c>
      <c r="N1832" t="s">
        <v>204</v>
      </c>
      <c r="O1832" t="s">
        <v>204</v>
      </c>
      <c r="P1832" t="s">
        <v>204</v>
      </c>
      <c r="Q1832" s="80" t="s">
        <v>204</v>
      </c>
      <c r="R1832" s="79"/>
      <c r="T1832" t="s">
        <v>204</v>
      </c>
      <c r="U1832" t="s">
        <v>204</v>
      </c>
      <c r="V1832" t="s">
        <v>204</v>
      </c>
    </row>
    <row r="1833" spans="2:22">
      <c r="B1833" t="s">
        <v>204</v>
      </c>
      <c r="C1833" s="79" t="s">
        <v>204</v>
      </c>
      <c r="E1833" t="s">
        <v>204</v>
      </c>
      <c r="F1833" t="s">
        <v>204</v>
      </c>
      <c r="G1833" t="s">
        <v>204</v>
      </c>
      <c r="H1833" t="s">
        <v>204</v>
      </c>
      <c r="I1833" t="s">
        <v>204</v>
      </c>
      <c r="J1833" t="s">
        <v>204</v>
      </c>
      <c r="K1833" t="s">
        <v>204</v>
      </c>
      <c r="L1833" t="s">
        <v>204</v>
      </c>
      <c r="M1833" t="s">
        <v>204</v>
      </c>
      <c r="N1833" t="s">
        <v>204</v>
      </c>
      <c r="O1833" t="s">
        <v>204</v>
      </c>
      <c r="P1833" t="s">
        <v>204</v>
      </c>
      <c r="Q1833" s="80" t="s">
        <v>204</v>
      </c>
      <c r="R1833" s="79"/>
      <c r="T1833" t="s">
        <v>204</v>
      </c>
      <c r="U1833" t="s">
        <v>204</v>
      </c>
      <c r="V1833" t="s">
        <v>204</v>
      </c>
    </row>
    <row r="1834" spans="2:22">
      <c r="B1834" t="s">
        <v>204</v>
      </c>
      <c r="C1834" s="79" t="s">
        <v>204</v>
      </c>
      <c r="E1834" t="s">
        <v>204</v>
      </c>
      <c r="F1834" t="s">
        <v>204</v>
      </c>
      <c r="G1834" t="s">
        <v>204</v>
      </c>
      <c r="H1834" t="s">
        <v>204</v>
      </c>
      <c r="I1834" t="s">
        <v>204</v>
      </c>
      <c r="J1834" t="s">
        <v>204</v>
      </c>
      <c r="K1834" t="s">
        <v>204</v>
      </c>
      <c r="L1834" t="s">
        <v>204</v>
      </c>
      <c r="M1834" t="s">
        <v>204</v>
      </c>
      <c r="N1834" t="s">
        <v>204</v>
      </c>
      <c r="O1834" t="s">
        <v>204</v>
      </c>
      <c r="P1834" t="s">
        <v>204</v>
      </c>
      <c r="Q1834" s="80" t="s">
        <v>204</v>
      </c>
      <c r="R1834" s="79"/>
      <c r="T1834" t="s">
        <v>204</v>
      </c>
      <c r="U1834" t="s">
        <v>204</v>
      </c>
      <c r="V1834" t="s">
        <v>204</v>
      </c>
    </row>
    <row r="1835" spans="2:22">
      <c r="B1835" t="s">
        <v>204</v>
      </c>
      <c r="C1835" s="79" t="s">
        <v>204</v>
      </c>
      <c r="E1835" t="s">
        <v>204</v>
      </c>
      <c r="F1835" t="s">
        <v>204</v>
      </c>
      <c r="G1835" t="s">
        <v>204</v>
      </c>
      <c r="H1835" t="s">
        <v>204</v>
      </c>
      <c r="I1835" t="s">
        <v>204</v>
      </c>
      <c r="J1835" t="s">
        <v>204</v>
      </c>
      <c r="K1835" t="s">
        <v>204</v>
      </c>
      <c r="L1835" t="s">
        <v>204</v>
      </c>
      <c r="M1835" t="s">
        <v>204</v>
      </c>
      <c r="N1835" t="s">
        <v>204</v>
      </c>
      <c r="O1835" t="s">
        <v>204</v>
      </c>
      <c r="P1835" t="s">
        <v>204</v>
      </c>
      <c r="Q1835" s="80" t="s">
        <v>204</v>
      </c>
      <c r="R1835" s="79"/>
      <c r="T1835" t="s">
        <v>204</v>
      </c>
      <c r="U1835" t="s">
        <v>204</v>
      </c>
      <c r="V1835" t="s">
        <v>204</v>
      </c>
    </row>
    <row r="1836" spans="2:22">
      <c r="B1836" t="s">
        <v>204</v>
      </c>
      <c r="C1836" s="79" t="s">
        <v>204</v>
      </c>
      <c r="E1836" t="s">
        <v>204</v>
      </c>
      <c r="F1836" t="s">
        <v>204</v>
      </c>
      <c r="G1836" t="s">
        <v>204</v>
      </c>
      <c r="H1836" t="s">
        <v>204</v>
      </c>
      <c r="I1836" t="s">
        <v>204</v>
      </c>
      <c r="J1836" t="s">
        <v>204</v>
      </c>
      <c r="K1836" t="s">
        <v>204</v>
      </c>
      <c r="L1836" t="s">
        <v>204</v>
      </c>
      <c r="M1836" t="s">
        <v>204</v>
      </c>
      <c r="N1836" t="s">
        <v>204</v>
      </c>
      <c r="O1836" t="s">
        <v>204</v>
      </c>
      <c r="P1836" t="s">
        <v>204</v>
      </c>
      <c r="Q1836" s="80" t="s">
        <v>204</v>
      </c>
      <c r="R1836" s="79"/>
      <c r="T1836" t="s">
        <v>204</v>
      </c>
      <c r="U1836" t="s">
        <v>204</v>
      </c>
      <c r="V1836" t="s">
        <v>204</v>
      </c>
    </row>
    <row r="1837" spans="2:22">
      <c r="B1837" t="s">
        <v>204</v>
      </c>
      <c r="C1837" s="79" t="s">
        <v>204</v>
      </c>
      <c r="E1837" t="s">
        <v>204</v>
      </c>
      <c r="F1837" t="s">
        <v>204</v>
      </c>
      <c r="G1837" t="s">
        <v>204</v>
      </c>
      <c r="H1837" t="s">
        <v>204</v>
      </c>
      <c r="I1837" t="s">
        <v>204</v>
      </c>
      <c r="J1837" t="s">
        <v>204</v>
      </c>
      <c r="K1837" t="s">
        <v>204</v>
      </c>
      <c r="L1837" t="s">
        <v>204</v>
      </c>
      <c r="M1837" t="s">
        <v>204</v>
      </c>
      <c r="N1837" t="s">
        <v>204</v>
      </c>
      <c r="O1837" t="s">
        <v>204</v>
      </c>
      <c r="P1837" t="s">
        <v>204</v>
      </c>
      <c r="Q1837" s="80" t="s">
        <v>204</v>
      </c>
      <c r="R1837" s="79"/>
      <c r="T1837" t="s">
        <v>204</v>
      </c>
      <c r="U1837" t="s">
        <v>204</v>
      </c>
      <c r="V1837" t="s">
        <v>204</v>
      </c>
    </row>
    <row r="1838" spans="2:22">
      <c r="B1838" t="s">
        <v>204</v>
      </c>
      <c r="C1838" s="79" t="s">
        <v>204</v>
      </c>
      <c r="E1838" t="s">
        <v>204</v>
      </c>
      <c r="F1838" t="s">
        <v>204</v>
      </c>
      <c r="G1838" t="s">
        <v>204</v>
      </c>
      <c r="H1838" t="s">
        <v>204</v>
      </c>
      <c r="I1838" t="s">
        <v>204</v>
      </c>
      <c r="J1838" t="s">
        <v>204</v>
      </c>
      <c r="K1838" t="s">
        <v>204</v>
      </c>
      <c r="L1838" t="s">
        <v>204</v>
      </c>
      <c r="M1838" t="s">
        <v>204</v>
      </c>
      <c r="N1838" t="s">
        <v>204</v>
      </c>
      <c r="O1838" t="s">
        <v>204</v>
      </c>
      <c r="P1838" t="s">
        <v>204</v>
      </c>
      <c r="Q1838" s="80" t="s">
        <v>204</v>
      </c>
      <c r="R1838" s="79"/>
      <c r="T1838" t="s">
        <v>204</v>
      </c>
      <c r="U1838" t="s">
        <v>204</v>
      </c>
      <c r="V1838" t="s">
        <v>204</v>
      </c>
    </row>
    <row r="1839" spans="2:22">
      <c r="B1839" t="s">
        <v>204</v>
      </c>
      <c r="C1839" s="79" t="s">
        <v>204</v>
      </c>
      <c r="E1839" t="s">
        <v>204</v>
      </c>
      <c r="F1839" t="s">
        <v>204</v>
      </c>
      <c r="G1839" t="s">
        <v>204</v>
      </c>
      <c r="H1839" t="s">
        <v>204</v>
      </c>
      <c r="I1839" t="s">
        <v>204</v>
      </c>
      <c r="J1839" t="s">
        <v>204</v>
      </c>
      <c r="K1839" t="s">
        <v>204</v>
      </c>
      <c r="L1839" t="s">
        <v>204</v>
      </c>
      <c r="M1839" t="s">
        <v>204</v>
      </c>
      <c r="N1839" t="s">
        <v>204</v>
      </c>
      <c r="O1839" t="s">
        <v>204</v>
      </c>
      <c r="P1839" t="s">
        <v>204</v>
      </c>
      <c r="Q1839" s="80" t="s">
        <v>204</v>
      </c>
      <c r="R1839" s="79"/>
      <c r="T1839" t="s">
        <v>204</v>
      </c>
      <c r="U1839" t="s">
        <v>204</v>
      </c>
      <c r="V1839" t="s">
        <v>204</v>
      </c>
    </row>
    <row r="1840" spans="2:22">
      <c r="B1840" t="s">
        <v>204</v>
      </c>
      <c r="C1840" s="79" t="s">
        <v>204</v>
      </c>
      <c r="E1840" t="s">
        <v>204</v>
      </c>
      <c r="F1840" t="s">
        <v>204</v>
      </c>
      <c r="G1840" t="s">
        <v>204</v>
      </c>
      <c r="H1840" t="s">
        <v>204</v>
      </c>
      <c r="I1840" t="s">
        <v>204</v>
      </c>
      <c r="J1840" t="s">
        <v>204</v>
      </c>
      <c r="K1840" t="s">
        <v>204</v>
      </c>
      <c r="L1840" t="s">
        <v>204</v>
      </c>
      <c r="M1840" t="s">
        <v>204</v>
      </c>
      <c r="N1840" t="s">
        <v>204</v>
      </c>
      <c r="O1840" t="s">
        <v>204</v>
      </c>
      <c r="P1840" t="s">
        <v>204</v>
      </c>
      <c r="Q1840" s="80" t="s">
        <v>204</v>
      </c>
      <c r="R1840" s="79"/>
      <c r="T1840" t="s">
        <v>204</v>
      </c>
      <c r="U1840" t="s">
        <v>204</v>
      </c>
      <c r="V1840" t="s">
        <v>204</v>
      </c>
    </row>
    <row r="1841" spans="2:22">
      <c r="B1841" t="s">
        <v>204</v>
      </c>
      <c r="C1841" s="79" t="s">
        <v>204</v>
      </c>
      <c r="E1841" t="s">
        <v>204</v>
      </c>
      <c r="F1841" t="s">
        <v>204</v>
      </c>
      <c r="G1841" t="s">
        <v>204</v>
      </c>
      <c r="H1841" t="s">
        <v>204</v>
      </c>
      <c r="I1841" t="s">
        <v>204</v>
      </c>
      <c r="J1841" t="s">
        <v>204</v>
      </c>
      <c r="K1841" t="s">
        <v>204</v>
      </c>
      <c r="L1841" t="s">
        <v>204</v>
      </c>
      <c r="M1841" t="s">
        <v>204</v>
      </c>
      <c r="N1841" t="s">
        <v>204</v>
      </c>
      <c r="O1841" t="s">
        <v>204</v>
      </c>
      <c r="P1841" t="s">
        <v>204</v>
      </c>
      <c r="Q1841" s="80" t="s">
        <v>204</v>
      </c>
      <c r="R1841" s="79"/>
      <c r="T1841" t="s">
        <v>204</v>
      </c>
      <c r="U1841" t="s">
        <v>204</v>
      </c>
      <c r="V1841" t="s">
        <v>204</v>
      </c>
    </row>
    <row r="1842" spans="2:22">
      <c r="B1842" t="s">
        <v>204</v>
      </c>
      <c r="C1842" s="79" t="s">
        <v>204</v>
      </c>
      <c r="E1842" t="s">
        <v>204</v>
      </c>
      <c r="F1842" t="s">
        <v>204</v>
      </c>
      <c r="G1842" t="s">
        <v>204</v>
      </c>
      <c r="H1842" t="s">
        <v>204</v>
      </c>
      <c r="I1842" t="s">
        <v>204</v>
      </c>
      <c r="J1842" t="s">
        <v>204</v>
      </c>
      <c r="K1842" t="s">
        <v>204</v>
      </c>
      <c r="L1842" t="s">
        <v>204</v>
      </c>
      <c r="M1842" t="s">
        <v>204</v>
      </c>
      <c r="N1842" t="s">
        <v>204</v>
      </c>
      <c r="O1842" t="s">
        <v>204</v>
      </c>
      <c r="P1842" t="s">
        <v>204</v>
      </c>
      <c r="Q1842" s="80" t="s">
        <v>204</v>
      </c>
      <c r="R1842" s="79"/>
      <c r="T1842" t="s">
        <v>204</v>
      </c>
      <c r="U1842" t="s">
        <v>204</v>
      </c>
      <c r="V1842" t="s">
        <v>204</v>
      </c>
    </row>
    <row r="1843" spans="2:22">
      <c r="B1843" t="s">
        <v>204</v>
      </c>
      <c r="C1843" s="79" t="s">
        <v>204</v>
      </c>
      <c r="E1843" t="s">
        <v>204</v>
      </c>
      <c r="F1843" t="s">
        <v>204</v>
      </c>
      <c r="G1843" t="s">
        <v>204</v>
      </c>
      <c r="H1843" t="s">
        <v>204</v>
      </c>
      <c r="I1843" t="s">
        <v>204</v>
      </c>
      <c r="J1843" t="s">
        <v>204</v>
      </c>
      <c r="K1843" t="s">
        <v>204</v>
      </c>
      <c r="L1843" t="s">
        <v>204</v>
      </c>
      <c r="M1843" t="s">
        <v>204</v>
      </c>
      <c r="N1843" t="s">
        <v>204</v>
      </c>
      <c r="O1843" t="s">
        <v>204</v>
      </c>
      <c r="P1843" t="s">
        <v>204</v>
      </c>
      <c r="Q1843" s="80" t="s">
        <v>204</v>
      </c>
      <c r="R1843" s="79"/>
      <c r="T1843" t="s">
        <v>204</v>
      </c>
      <c r="U1843" t="s">
        <v>204</v>
      </c>
      <c r="V1843" t="s">
        <v>204</v>
      </c>
    </row>
    <row r="1844" spans="2:22">
      <c r="B1844" t="s">
        <v>204</v>
      </c>
      <c r="C1844" s="79" t="s">
        <v>204</v>
      </c>
      <c r="E1844" t="s">
        <v>204</v>
      </c>
      <c r="F1844" t="s">
        <v>204</v>
      </c>
      <c r="G1844" t="s">
        <v>204</v>
      </c>
      <c r="H1844" t="s">
        <v>204</v>
      </c>
      <c r="I1844" t="s">
        <v>204</v>
      </c>
      <c r="J1844" t="s">
        <v>204</v>
      </c>
      <c r="K1844" t="s">
        <v>204</v>
      </c>
      <c r="L1844" t="s">
        <v>204</v>
      </c>
      <c r="M1844" t="s">
        <v>204</v>
      </c>
      <c r="N1844" t="s">
        <v>204</v>
      </c>
      <c r="O1844" t="s">
        <v>204</v>
      </c>
      <c r="P1844" t="s">
        <v>204</v>
      </c>
      <c r="Q1844" s="80" t="s">
        <v>204</v>
      </c>
      <c r="R1844" s="79"/>
      <c r="T1844" t="s">
        <v>204</v>
      </c>
      <c r="U1844" t="s">
        <v>204</v>
      </c>
      <c r="V1844" t="s">
        <v>204</v>
      </c>
    </row>
    <row r="1845" spans="2:22">
      <c r="B1845" t="s">
        <v>204</v>
      </c>
      <c r="C1845" s="79" t="s">
        <v>204</v>
      </c>
      <c r="E1845" t="s">
        <v>204</v>
      </c>
      <c r="F1845" t="s">
        <v>204</v>
      </c>
      <c r="G1845" t="s">
        <v>204</v>
      </c>
      <c r="H1845" t="s">
        <v>204</v>
      </c>
      <c r="I1845" t="s">
        <v>204</v>
      </c>
      <c r="J1845" t="s">
        <v>204</v>
      </c>
      <c r="K1845" t="s">
        <v>204</v>
      </c>
      <c r="L1845" t="s">
        <v>204</v>
      </c>
      <c r="M1845" t="s">
        <v>204</v>
      </c>
      <c r="N1845" t="s">
        <v>204</v>
      </c>
      <c r="O1845" t="s">
        <v>204</v>
      </c>
      <c r="P1845" t="s">
        <v>204</v>
      </c>
      <c r="Q1845" s="80" t="s">
        <v>204</v>
      </c>
      <c r="R1845" s="79"/>
      <c r="T1845" t="s">
        <v>204</v>
      </c>
      <c r="U1845" t="s">
        <v>204</v>
      </c>
      <c r="V1845" t="s">
        <v>204</v>
      </c>
    </row>
    <row r="1846" spans="2:22">
      <c r="B1846" t="s">
        <v>204</v>
      </c>
      <c r="C1846" s="79" t="s">
        <v>204</v>
      </c>
      <c r="E1846" t="s">
        <v>204</v>
      </c>
      <c r="F1846" t="s">
        <v>204</v>
      </c>
      <c r="G1846" t="s">
        <v>204</v>
      </c>
      <c r="H1846" t="s">
        <v>204</v>
      </c>
      <c r="I1846" t="s">
        <v>204</v>
      </c>
      <c r="J1846" t="s">
        <v>204</v>
      </c>
      <c r="K1846" t="s">
        <v>204</v>
      </c>
      <c r="L1846" t="s">
        <v>204</v>
      </c>
      <c r="M1846" t="s">
        <v>204</v>
      </c>
      <c r="N1846" t="s">
        <v>204</v>
      </c>
      <c r="O1846" t="s">
        <v>204</v>
      </c>
      <c r="P1846" t="s">
        <v>204</v>
      </c>
      <c r="Q1846" s="80" t="s">
        <v>204</v>
      </c>
      <c r="R1846" s="79"/>
      <c r="T1846" t="s">
        <v>204</v>
      </c>
      <c r="U1846" t="s">
        <v>204</v>
      </c>
      <c r="V1846" t="s">
        <v>204</v>
      </c>
    </row>
    <row r="1847" spans="2:22">
      <c r="B1847" t="s">
        <v>204</v>
      </c>
      <c r="C1847" s="79" t="s">
        <v>204</v>
      </c>
      <c r="E1847" t="s">
        <v>204</v>
      </c>
      <c r="F1847" t="s">
        <v>204</v>
      </c>
      <c r="G1847" t="s">
        <v>204</v>
      </c>
      <c r="H1847" t="s">
        <v>204</v>
      </c>
      <c r="I1847" t="s">
        <v>204</v>
      </c>
      <c r="J1847" t="s">
        <v>204</v>
      </c>
      <c r="K1847" t="s">
        <v>204</v>
      </c>
      <c r="L1847" t="s">
        <v>204</v>
      </c>
      <c r="M1847" t="s">
        <v>204</v>
      </c>
      <c r="N1847" t="s">
        <v>204</v>
      </c>
      <c r="O1847" t="s">
        <v>204</v>
      </c>
      <c r="P1847" t="s">
        <v>204</v>
      </c>
      <c r="Q1847" s="80" t="s">
        <v>204</v>
      </c>
      <c r="R1847" s="79"/>
      <c r="T1847" t="s">
        <v>204</v>
      </c>
      <c r="U1847" t="s">
        <v>204</v>
      </c>
      <c r="V1847" t="s">
        <v>204</v>
      </c>
    </row>
    <row r="1848" spans="2:22">
      <c r="B1848" t="s">
        <v>204</v>
      </c>
      <c r="C1848" s="79" t="s">
        <v>204</v>
      </c>
      <c r="E1848" t="s">
        <v>204</v>
      </c>
      <c r="F1848" t="s">
        <v>204</v>
      </c>
      <c r="G1848" t="s">
        <v>204</v>
      </c>
      <c r="H1848" t="s">
        <v>204</v>
      </c>
      <c r="I1848" t="s">
        <v>204</v>
      </c>
      <c r="J1848" t="s">
        <v>204</v>
      </c>
      <c r="K1848" t="s">
        <v>204</v>
      </c>
      <c r="L1848" t="s">
        <v>204</v>
      </c>
      <c r="M1848" t="s">
        <v>204</v>
      </c>
      <c r="N1848" t="s">
        <v>204</v>
      </c>
      <c r="O1848" t="s">
        <v>204</v>
      </c>
      <c r="P1848" t="s">
        <v>204</v>
      </c>
      <c r="Q1848" s="80" t="s">
        <v>204</v>
      </c>
      <c r="R1848" s="79"/>
      <c r="T1848" t="s">
        <v>204</v>
      </c>
      <c r="U1848" t="s">
        <v>204</v>
      </c>
      <c r="V1848" t="s">
        <v>204</v>
      </c>
    </row>
    <row r="1849" spans="2:22">
      <c r="B1849" t="s">
        <v>204</v>
      </c>
      <c r="C1849" s="79" t="s">
        <v>204</v>
      </c>
      <c r="E1849" t="s">
        <v>204</v>
      </c>
      <c r="F1849" t="s">
        <v>204</v>
      </c>
      <c r="G1849" t="s">
        <v>204</v>
      </c>
      <c r="H1849" t="s">
        <v>204</v>
      </c>
      <c r="I1849" t="s">
        <v>204</v>
      </c>
      <c r="J1849" t="s">
        <v>204</v>
      </c>
      <c r="K1849" t="s">
        <v>204</v>
      </c>
      <c r="L1849" t="s">
        <v>204</v>
      </c>
      <c r="M1849" t="s">
        <v>204</v>
      </c>
      <c r="N1849" t="s">
        <v>204</v>
      </c>
      <c r="O1849" t="s">
        <v>204</v>
      </c>
      <c r="P1849" t="s">
        <v>204</v>
      </c>
      <c r="Q1849" s="80" t="s">
        <v>204</v>
      </c>
      <c r="R1849" s="79"/>
      <c r="T1849" t="s">
        <v>204</v>
      </c>
      <c r="U1849" t="s">
        <v>204</v>
      </c>
      <c r="V1849" t="s">
        <v>204</v>
      </c>
    </row>
    <row r="1850" spans="2:22">
      <c r="B1850" t="s">
        <v>204</v>
      </c>
      <c r="C1850" s="79" t="s">
        <v>204</v>
      </c>
      <c r="E1850" t="s">
        <v>204</v>
      </c>
      <c r="F1850" t="s">
        <v>204</v>
      </c>
      <c r="G1850" t="s">
        <v>204</v>
      </c>
      <c r="H1850" t="s">
        <v>204</v>
      </c>
      <c r="I1850" t="s">
        <v>204</v>
      </c>
      <c r="J1850" t="s">
        <v>204</v>
      </c>
      <c r="K1850" t="s">
        <v>204</v>
      </c>
      <c r="L1850" t="s">
        <v>204</v>
      </c>
      <c r="M1850" t="s">
        <v>204</v>
      </c>
      <c r="N1850" t="s">
        <v>204</v>
      </c>
      <c r="O1850" t="s">
        <v>204</v>
      </c>
      <c r="P1850" t="s">
        <v>204</v>
      </c>
      <c r="Q1850" s="80" t="s">
        <v>204</v>
      </c>
      <c r="R1850" s="79"/>
      <c r="T1850" t="s">
        <v>204</v>
      </c>
      <c r="U1850" t="s">
        <v>204</v>
      </c>
      <c r="V1850" t="s">
        <v>204</v>
      </c>
    </row>
    <row r="1851" spans="2:22">
      <c r="B1851" t="s">
        <v>204</v>
      </c>
      <c r="C1851" s="79" t="s">
        <v>204</v>
      </c>
      <c r="E1851" t="s">
        <v>204</v>
      </c>
      <c r="F1851" t="s">
        <v>204</v>
      </c>
      <c r="G1851" t="s">
        <v>204</v>
      </c>
      <c r="H1851" t="s">
        <v>204</v>
      </c>
      <c r="I1851" t="s">
        <v>204</v>
      </c>
      <c r="J1851" t="s">
        <v>204</v>
      </c>
      <c r="K1851" t="s">
        <v>204</v>
      </c>
      <c r="L1851" t="s">
        <v>204</v>
      </c>
      <c r="M1851" t="s">
        <v>204</v>
      </c>
      <c r="N1851" t="s">
        <v>204</v>
      </c>
      <c r="O1851" t="s">
        <v>204</v>
      </c>
      <c r="P1851" t="s">
        <v>204</v>
      </c>
      <c r="Q1851" s="80" t="s">
        <v>204</v>
      </c>
      <c r="R1851" s="79"/>
      <c r="T1851" t="s">
        <v>204</v>
      </c>
      <c r="U1851" t="s">
        <v>204</v>
      </c>
      <c r="V1851" t="s">
        <v>204</v>
      </c>
    </row>
    <row r="1852" spans="2:22">
      <c r="B1852" t="s">
        <v>204</v>
      </c>
      <c r="C1852" s="79" t="s">
        <v>204</v>
      </c>
      <c r="E1852" t="s">
        <v>204</v>
      </c>
      <c r="F1852" t="s">
        <v>204</v>
      </c>
      <c r="G1852" t="s">
        <v>204</v>
      </c>
      <c r="H1852" t="s">
        <v>204</v>
      </c>
      <c r="I1852" t="s">
        <v>204</v>
      </c>
      <c r="J1852" t="s">
        <v>204</v>
      </c>
      <c r="K1852" t="s">
        <v>204</v>
      </c>
      <c r="L1852" t="s">
        <v>204</v>
      </c>
      <c r="M1852" t="s">
        <v>204</v>
      </c>
      <c r="N1852" t="s">
        <v>204</v>
      </c>
      <c r="O1852" t="s">
        <v>204</v>
      </c>
      <c r="P1852" t="s">
        <v>204</v>
      </c>
      <c r="Q1852" s="80" t="s">
        <v>204</v>
      </c>
      <c r="R1852" s="79"/>
      <c r="T1852" t="s">
        <v>204</v>
      </c>
      <c r="U1852" t="s">
        <v>204</v>
      </c>
      <c r="V1852" t="s">
        <v>204</v>
      </c>
    </row>
    <row r="1853" spans="2:22">
      <c r="B1853" t="s">
        <v>204</v>
      </c>
      <c r="C1853" s="79" t="s">
        <v>204</v>
      </c>
      <c r="E1853" t="s">
        <v>204</v>
      </c>
      <c r="F1853" t="s">
        <v>204</v>
      </c>
      <c r="G1853" t="s">
        <v>204</v>
      </c>
      <c r="H1853" t="s">
        <v>204</v>
      </c>
      <c r="I1853" t="s">
        <v>204</v>
      </c>
      <c r="J1853" t="s">
        <v>204</v>
      </c>
      <c r="K1853" t="s">
        <v>204</v>
      </c>
      <c r="L1853" t="s">
        <v>204</v>
      </c>
      <c r="M1853" t="s">
        <v>204</v>
      </c>
      <c r="N1853" t="s">
        <v>204</v>
      </c>
      <c r="O1853" t="s">
        <v>204</v>
      </c>
      <c r="P1853" t="s">
        <v>204</v>
      </c>
      <c r="Q1853" s="80" t="s">
        <v>204</v>
      </c>
      <c r="R1853" s="79"/>
      <c r="T1853" t="s">
        <v>204</v>
      </c>
      <c r="U1853" t="s">
        <v>204</v>
      </c>
      <c r="V1853" t="s">
        <v>204</v>
      </c>
    </row>
    <row r="1854" spans="2:22">
      <c r="B1854" t="s">
        <v>204</v>
      </c>
      <c r="C1854" s="79" t="s">
        <v>204</v>
      </c>
      <c r="E1854" t="s">
        <v>204</v>
      </c>
      <c r="F1854" t="s">
        <v>204</v>
      </c>
      <c r="G1854" t="s">
        <v>204</v>
      </c>
      <c r="H1854" t="s">
        <v>204</v>
      </c>
      <c r="I1854" t="s">
        <v>204</v>
      </c>
      <c r="J1854" t="s">
        <v>204</v>
      </c>
      <c r="K1854" t="s">
        <v>204</v>
      </c>
      <c r="L1854" t="s">
        <v>204</v>
      </c>
      <c r="M1854" t="s">
        <v>204</v>
      </c>
      <c r="N1854" t="s">
        <v>204</v>
      </c>
      <c r="O1854" t="s">
        <v>204</v>
      </c>
      <c r="P1854" t="s">
        <v>204</v>
      </c>
      <c r="Q1854" s="80" t="s">
        <v>204</v>
      </c>
      <c r="R1854" s="79"/>
      <c r="T1854" t="s">
        <v>204</v>
      </c>
      <c r="U1854" t="s">
        <v>204</v>
      </c>
      <c r="V1854" t="s">
        <v>204</v>
      </c>
    </row>
    <row r="1855" spans="2:22">
      <c r="B1855" t="s">
        <v>204</v>
      </c>
      <c r="C1855" s="79" t="s">
        <v>204</v>
      </c>
      <c r="E1855" t="s">
        <v>204</v>
      </c>
      <c r="F1855" t="s">
        <v>204</v>
      </c>
      <c r="G1855" t="s">
        <v>204</v>
      </c>
      <c r="H1855" t="s">
        <v>204</v>
      </c>
      <c r="I1855" t="s">
        <v>204</v>
      </c>
      <c r="J1855" t="s">
        <v>204</v>
      </c>
      <c r="K1855" t="s">
        <v>204</v>
      </c>
      <c r="L1855" t="s">
        <v>204</v>
      </c>
      <c r="M1855" t="s">
        <v>204</v>
      </c>
      <c r="N1855" t="s">
        <v>204</v>
      </c>
      <c r="O1855" t="s">
        <v>204</v>
      </c>
      <c r="P1855" t="s">
        <v>204</v>
      </c>
      <c r="Q1855" s="80" t="s">
        <v>204</v>
      </c>
      <c r="R1855" s="79"/>
      <c r="T1855" t="s">
        <v>204</v>
      </c>
      <c r="U1855" t="s">
        <v>204</v>
      </c>
      <c r="V1855" t="s">
        <v>204</v>
      </c>
    </row>
    <row r="1856" spans="2:22">
      <c r="B1856" t="s">
        <v>204</v>
      </c>
      <c r="C1856" s="79" t="s">
        <v>204</v>
      </c>
      <c r="E1856" t="s">
        <v>204</v>
      </c>
      <c r="F1856" t="s">
        <v>204</v>
      </c>
      <c r="G1856" t="s">
        <v>204</v>
      </c>
      <c r="H1856" t="s">
        <v>204</v>
      </c>
      <c r="I1856" t="s">
        <v>204</v>
      </c>
      <c r="J1856" t="s">
        <v>204</v>
      </c>
      <c r="K1856" t="s">
        <v>204</v>
      </c>
      <c r="L1856" t="s">
        <v>204</v>
      </c>
      <c r="M1856" t="s">
        <v>204</v>
      </c>
      <c r="N1856" t="s">
        <v>204</v>
      </c>
      <c r="O1856" t="s">
        <v>204</v>
      </c>
      <c r="P1856" t="s">
        <v>204</v>
      </c>
      <c r="Q1856" s="80" t="s">
        <v>204</v>
      </c>
      <c r="R1856" s="79"/>
      <c r="T1856" t="s">
        <v>204</v>
      </c>
      <c r="U1856" t="s">
        <v>204</v>
      </c>
      <c r="V1856" t="s">
        <v>204</v>
      </c>
    </row>
    <row r="1857" spans="2:22">
      <c r="B1857" t="s">
        <v>204</v>
      </c>
      <c r="C1857" s="79" t="s">
        <v>204</v>
      </c>
      <c r="E1857" t="s">
        <v>204</v>
      </c>
      <c r="F1857" t="s">
        <v>204</v>
      </c>
      <c r="G1857" t="s">
        <v>204</v>
      </c>
      <c r="H1857" t="s">
        <v>204</v>
      </c>
      <c r="I1857" t="s">
        <v>204</v>
      </c>
      <c r="J1857" t="s">
        <v>204</v>
      </c>
      <c r="K1857" t="s">
        <v>204</v>
      </c>
      <c r="L1857" t="s">
        <v>204</v>
      </c>
      <c r="M1857" t="s">
        <v>204</v>
      </c>
      <c r="N1857" t="s">
        <v>204</v>
      </c>
      <c r="O1857" t="s">
        <v>204</v>
      </c>
      <c r="P1857" t="s">
        <v>204</v>
      </c>
      <c r="Q1857" s="80" t="s">
        <v>204</v>
      </c>
      <c r="R1857" s="79"/>
      <c r="T1857" t="s">
        <v>204</v>
      </c>
      <c r="U1857" t="s">
        <v>204</v>
      </c>
      <c r="V1857" t="s">
        <v>204</v>
      </c>
    </row>
    <row r="1858" spans="2:22">
      <c r="B1858" t="s">
        <v>204</v>
      </c>
      <c r="C1858" s="79" t="s">
        <v>204</v>
      </c>
      <c r="E1858" t="s">
        <v>204</v>
      </c>
      <c r="F1858" t="s">
        <v>204</v>
      </c>
      <c r="G1858" t="s">
        <v>204</v>
      </c>
      <c r="H1858" t="s">
        <v>204</v>
      </c>
      <c r="I1858" t="s">
        <v>204</v>
      </c>
      <c r="J1858" t="s">
        <v>204</v>
      </c>
      <c r="K1858" t="s">
        <v>204</v>
      </c>
      <c r="L1858" t="s">
        <v>204</v>
      </c>
      <c r="M1858" t="s">
        <v>204</v>
      </c>
      <c r="N1858" t="s">
        <v>204</v>
      </c>
      <c r="O1858" t="s">
        <v>204</v>
      </c>
      <c r="P1858" t="s">
        <v>204</v>
      </c>
      <c r="Q1858" s="80" t="s">
        <v>204</v>
      </c>
      <c r="R1858" s="79"/>
      <c r="T1858" t="s">
        <v>204</v>
      </c>
      <c r="U1858" t="s">
        <v>204</v>
      </c>
      <c r="V1858" t="s">
        <v>204</v>
      </c>
    </row>
    <row r="1859" spans="2:22">
      <c r="B1859" t="s">
        <v>204</v>
      </c>
      <c r="C1859" s="79" t="s">
        <v>204</v>
      </c>
      <c r="E1859" t="s">
        <v>204</v>
      </c>
      <c r="F1859" t="s">
        <v>204</v>
      </c>
      <c r="G1859" t="s">
        <v>204</v>
      </c>
      <c r="H1859" t="s">
        <v>204</v>
      </c>
      <c r="I1859" t="s">
        <v>204</v>
      </c>
      <c r="J1859" t="s">
        <v>204</v>
      </c>
      <c r="K1859" t="s">
        <v>204</v>
      </c>
      <c r="L1859" t="s">
        <v>204</v>
      </c>
      <c r="M1859" t="s">
        <v>204</v>
      </c>
      <c r="N1859" t="s">
        <v>204</v>
      </c>
      <c r="O1859" t="s">
        <v>204</v>
      </c>
      <c r="P1859" t="s">
        <v>204</v>
      </c>
      <c r="Q1859" s="80" t="s">
        <v>204</v>
      </c>
      <c r="R1859" s="79"/>
      <c r="T1859" t="s">
        <v>204</v>
      </c>
      <c r="U1859" t="s">
        <v>204</v>
      </c>
      <c r="V1859" t="s">
        <v>204</v>
      </c>
    </row>
    <row r="1860" spans="2:22">
      <c r="B1860" t="s">
        <v>204</v>
      </c>
      <c r="C1860" s="79" t="s">
        <v>204</v>
      </c>
      <c r="E1860" t="s">
        <v>204</v>
      </c>
      <c r="F1860" t="s">
        <v>204</v>
      </c>
      <c r="G1860" t="s">
        <v>204</v>
      </c>
      <c r="H1860" t="s">
        <v>204</v>
      </c>
      <c r="I1860" t="s">
        <v>204</v>
      </c>
      <c r="J1860" t="s">
        <v>204</v>
      </c>
      <c r="K1860" t="s">
        <v>204</v>
      </c>
      <c r="L1860" t="s">
        <v>204</v>
      </c>
      <c r="M1860" t="s">
        <v>204</v>
      </c>
      <c r="N1860" t="s">
        <v>204</v>
      </c>
      <c r="O1860" t="s">
        <v>204</v>
      </c>
      <c r="P1860" t="s">
        <v>204</v>
      </c>
      <c r="Q1860" s="80" t="s">
        <v>204</v>
      </c>
      <c r="R1860" s="79"/>
      <c r="T1860" t="s">
        <v>204</v>
      </c>
      <c r="U1860" t="s">
        <v>204</v>
      </c>
      <c r="V1860" t="s">
        <v>204</v>
      </c>
    </row>
    <row r="1861" spans="2:22">
      <c r="B1861" t="s">
        <v>204</v>
      </c>
      <c r="C1861" s="79" t="s">
        <v>204</v>
      </c>
      <c r="E1861" t="s">
        <v>204</v>
      </c>
      <c r="F1861" t="s">
        <v>204</v>
      </c>
      <c r="G1861" t="s">
        <v>204</v>
      </c>
      <c r="H1861" t="s">
        <v>204</v>
      </c>
      <c r="I1861" t="s">
        <v>204</v>
      </c>
      <c r="J1861" t="s">
        <v>204</v>
      </c>
      <c r="K1861" t="s">
        <v>204</v>
      </c>
      <c r="L1861" t="s">
        <v>204</v>
      </c>
      <c r="M1861" t="s">
        <v>204</v>
      </c>
      <c r="N1861" t="s">
        <v>204</v>
      </c>
      <c r="O1861" t="s">
        <v>204</v>
      </c>
      <c r="P1861" t="s">
        <v>204</v>
      </c>
      <c r="Q1861" s="80" t="s">
        <v>204</v>
      </c>
      <c r="R1861" s="79"/>
      <c r="T1861" t="s">
        <v>204</v>
      </c>
      <c r="U1861" t="s">
        <v>204</v>
      </c>
      <c r="V1861" t="s">
        <v>204</v>
      </c>
    </row>
    <row r="1862" spans="2:22">
      <c r="B1862" t="s">
        <v>204</v>
      </c>
      <c r="C1862" s="79" t="s">
        <v>204</v>
      </c>
      <c r="E1862" t="s">
        <v>204</v>
      </c>
      <c r="F1862" t="s">
        <v>204</v>
      </c>
      <c r="G1862" t="s">
        <v>204</v>
      </c>
      <c r="H1862" t="s">
        <v>204</v>
      </c>
      <c r="I1862" t="s">
        <v>204</v>
      </c>
      <c r="J1862" t="s">
        <v>204</v>
      </c>
      <c r="K1862" t="s">
        <v>204</v>
      </c>
      <c r="L1862" t="s">
        <v>204</v>
      </c>
      <c r="M1862" t="s">
        <v>204</v>
      </c>
      <c r="N1862" t="s">
        <v>204</v>
      </c>
      <c r="O1862" t="s">
        <v>204</v>
      </c>
      <c r="P1862" t="s">
        <v>204</v>
      </c>
      <c r="Q1862" s="80" t="s">
        <v>204</v>
      </c>
      <c r="R1862" s="79"/>
      <c r="T1862" t="s">
        <v>204</v>
      </c>
      <c r="U1862" t="s">
        <v>204</v>
      </c>
      <c r="V1862" t="s">
        <v>204</v>
      </c>
    </row>
    <row r="1863" spans="2:22">
      <c r="B1863" t="s">
        <v>204</v>
      </c>
      <c r="C1863" s="79" t="s">
        <v>204</v>
      </c>
      <c r="E1863" t="s">
        <v>204</v>
      </c>
      <c r="F1863" t="s">
        <v>204</v>
      </c>
      <c r="G1863" t="s">
        <v>204</v>
      </c>
      <c r="H1863" t="s">
        <v>204</v>
      </c>
      <c r="I1863" t="s">
        <v>204</v>
      </c>
      <c r="J1863" t="s">
        <v>204</v>
      </c>
      <c r="K1863" t="s">
        <v>204</v>
      </c>
      <c r="L1863" t="s">
        <v>204</v>
      </c>
      <c r="M1863" t="s">
        <v>204</v>
      </c>
      <c r="N1863" t="s">
        <v>204</v>
      </c>
      <c r="O1863" t="s">
        <v>204</v>
      </c>
      <c r="P1863" t="s">
        <v>204</v>
      </c>
      <c r="Q1863" s="80" t="s">
        <v>204</v>
      </c>
      <c r="R1863" s="79"/>
      <c r="T1863" t="s">
        <v>204</v>
      </c>
      <c r="U1863" t="s">
        <v>204</v>
      </c>
      <c r="V1863" t="s">
        <v>204</v>
      </c>
    </row>
    <row r="1864" spans="2:22">
      <c r="B1864" t="s">
        <v>204</v>
      </c>
      <c r="C1864" s="79" t="s">
        <v>204</v>
      </c>
      <c r="E1864" t="s">
        <v>204</v>
      </c>
      <c r="F1864" t="s">
        <v>204</v>
      </c>
      <c r="G1864" t="s">
        <v>204</v>
      </c>
      <c r="H1864" t="s">
        <v>204</v>
      </c>
      <c r="I1864" t="s">
        <v>204</v>
      </c>
      <c r="J1864" t="s">
        <v>204</v>
      </c>
      <c r="K1864" t="s">
        <v>204</v>
      </c>
      <c r="L1864" t="s">
        <v>204</v>
      </c>
      <c r="M1864" t="s">
        <v>204</v>
      </c>
      <c r="N1864" t="s">
        <v>204</v>
      </c>
      <c r="O1864" t="s">
        <v>204</v>
      </c>
      <c r="P1864" t="s">
        <v>204</v>
      </c>
      <c r="Q1864" s="80" t="s">
        <v>204</v>
      </c>
      <c r="R1864" s="79"/>
      <c r="T1864" t="s">
        <v>204</v>
      </c>
      <c r="U1864" t="s">
        <v>204</v>
      </c>
      <c r="V1864" t="s">
        <v>204</v>
      </c>
    </row>
    <row r="1865" spans="2:22">
      <c r="B1865" t="s">
        <v>204</v>
      </c>
      <c r="C1865" s="79" t="s">
        <v>204</v>
      </c>
      <c r="E1865" t="s">
        <v>204</v>
      </c>
      <c r="F1865" t="s">
        <v>204</v>
      </c>
      <c r="G1865" t="s">
        <v>204</v>
      </c>
      <c r="H1865" t="s">
        <v>204</v>
      </c>
      <c r="I1865" t="s">
        <v>204</v>
      </c>
      <c r="J1865" t="s">
        <v>204</v>
      </c>
      <c r="K1865" t="s">
        <v>204</v>
      </c>
      <c r="L1865" t="s">
        <v>204</v>
      </c>
      <c r="M1865" t="s">
        <v>204</v>
      </c>
      <c r="N1865" t="s">
        <v>204</v>
      </c>
      <c r="O1865" t="s">
        <v>204</v>
      </c>
      <c r="P1865" t="s">
        <v>204</v>
      </c>
      <c r="Q1865" s="80" t="s">
        <v>204</v>
      </c>
      <c r="R1865" s="79"/>
      <c r="T1865" t="s">
        <v>204</v>
      </c>
      <c r="U1865" t="s">
        <v>204</v>
      </c>
      <c r="V1865" t="s">
        <v>204</v>
      </c>
    </row>
    <row r="1866" spans="2:22">
      <c r="B1866" t="s">
        <v>204</v>
      </c>
      <c r="C1866" s="79" t="s">
        <v>204</v>
      </c>
      <c r="E1866" t="s">
        <v>204</v>
      </c>
      <c r="F1866" t="s">
        <v>204</v>
      </c>
      <c r="G1866" t="s">
        <v>204</v>
      </c>
      <c r="H1866" t="s">
        <v>204</v>
      </c>
      <c r="I1866" t="s">
        <v>204</v>
      </c>
      <c r="J1866" t="s">
        <v>204</v>
      </c>
      <c r="K1866" t="s">
        <v>204</v>
      </c>
      <c r="L1866" t="s">
        <v>204</v>
      </c>
      <c r="M1866" t="s">
        <v>204</v>
      </c>
      <c r="N1866" t="s">
        <v>204</v>
      </c>
      <c r="O1866" t="s">
        <v>204</v>
      </c>
      <c r="P1866" t="s">
        <v>204</v>
      </c>
      <c r="Q1866" s="80" t="s">
        <v>204</v>
      </c>
      <c r="R1866" s="79"/>
      <c r="T1866" t="s">
        <v>204</v>
      </c>
      <c r="U1866" t="s">
        <v>204</v>
      </c>
      <c r="V1866" t="s">
        <v>204</v>
      </c>
    </row>
    <row r="1867" spans="2:22">
      <c r="B1867" t="s">
        <v>204</v>
      </c>
      <c r="C1867" s="79" t="s">
        <v>204</v>
      </c>
      <c r="E1867" t="s">
        <v>204</v>
      </c>
      <c r="F1867" t="s">
        <v>204</v>
      </c>
      <c r="G1867" t="s">
        <v>204</v>
      </c>
      <c r="H1867" t="s">
        <v>204</v>
      </c>
      <c r="I1867" t="s">
        <v>204</v>
      </c>
      <c r="J1867" t="s">
        <v>204</v>
      </c>
      <c r="K1867" t="s">
        <v>204</v>
      </c>
      <c r="L1867" t="s">
        <v>204</v>
      </c>
      <c r="M1867" t="s">
        <v>204</v>
      </c>
      <c r="N1867" t="s">
        <v>204</v>
      </c>
      <c r="O1867" t="s">
        <v>204</v>
      </c>
      <c r="P1867" t="s">
        <v>204</v>
      </c>
      <c r="Q1867" s="80" t="s">
        <v>204</v>
      </c>
      <c r="R1867" s="79"/>
      <c r="T1867" t="s">
        <v>204</v>
      </c>
      <c r="U1867" t="s">
        <v>204</v>
      </c>
      <c r="V1867" t="s">
        <v>204</v>
      </c>
    </row>
    <row r="1868" spans="2:22">
      <c r="B1868" t="s">
        <v>204</v>
      </c>
      <c r="C1868" s="79" t="s">
        <v>204</v>
      </c>
      <c r="E1868" t="s">
        <v>204</v>
      </c>
      <c r="F1868" t="s">
        <v>204</v>
      </c>
      <c r="G1868" t="s">
        <v>204</v>
      </c>
      <c r="H1868" t="s">
        <v>204</v>
      </c>
      <c r="I1868" t="s">
        <v>204</v>
      </c>
      <c r="J1868" t="s">
        <v>204</v>
      </c>
      <c r="K1868" t="s">
        <v>204</v>
      </c>
      <c r="L1868" t="s">
        <v>204</v>
      </c>
      <c r="M1868" t="s">
        <v>204</v>
      </c>
      <c r="N1868" t="s">
        <v>204</v>
      </c>
      <c r="O1868" t="s">
        <v>204</v>
      </c>
      <c r="P1868" t="s">
        <v>204</v>
      </c>
      <c r="Q1868" s="80" t="s">
        <v>204</v>
      </c>
      <c r="R1868" s="79"/>
      <c r="T1868" t="s">
        <v>204</v>
      </c>
      <c r="U1868" t="s">
        <v>204</v>
      </c>
      <c r="V1868" t="s">
        <v>204</v>
      </c>
    </row>
    <row r="1869" spans="2:22">
      <c r="B1869" t="s">
        <v>204</v>
      </c>
      <c r="C1869" s="79" t="s">
        <v>204</v>
      </c>
      <c r="E1869" t="s">
        <v>204</v>
      </c>
      <c r="F1869" t="s">
        <v>204</v>
      </c>
      <c r="G1869" t="s">
        <v>204</v>
      </c>
      <c r="H1869" t="s">
        <v>204</v>
      </c>
      <c r="I1869" t="s">
        <v>204</v>
      </c>
      <c r="J1869" t="s">
        <v>204</v>
      </c>
      <c r="K1869" t="s">
        <v>204</v>
      </c>
      <c r="L1869" t="s">
        <v>204</v>
      </c>
      <c r="M1869" t="s">
        <v>204</v>
      </c>
      <c r="N1869" t="s">
        <v>204</v>
      </c>
      <c r="O1869" t="s">
        <v>204</v>
      </c>
      <c r="P1869" t="s">
        <v>204</v>
      </c>
      <c r="Q1869" s="80" t="s">
        <v>204</v>
      </c>
      <c r="R1869" s="79"/>
      <c r="T1869" t="s">
        <v>204</v>
      </c>
      <c r="U1869" t="s">
        <v>204</v>
      </c>
      <c r="V1869" t="s">
        <v>204</v>
      </c>
    </row>
    <row r="1870" spans="2:22">
      <c r="B1870" t="s">
        <v>204</v>
      </c>
      <c r="C1870" s="79" t="s">
        <v>204</v>
      </c>
      <c r="E1870" t="s">
        <v>204</v>
      </c>
      <c r="F1870" t="s">
        <v>204</v>
      </c>
      <c r="G1870" t="s">
        <v>204</v>
      </c>
      <c r="H1870" t="s">
        <v>204</v>
      </c>
      <c r="I1870" t="s">
        <v>204</v>
      </c>
      <c r="J1870" t="s">
        <v>204</v>
      </c>
      <c r="K1870" t="s">
        <v>204</v>
      </c>
      <c r="L1870" t="s">
        <v>204</v>
      </c>
      <c r="M1870" t="s">
        <v>204</v>
      </c>
      <c r="N1870" t="s">
        <v>204</v>
      </c>
      <c r="O1870" t="s">
        <v>204</v>
      </c>
      <c r="P1870" t="s">
        <v>204</v>
      </c>
      <c r="Q1870" s="80" t="s">
        <v>204</v>
      </c>
      <c r="R1870" s="79"/>
      <c r="T1870" t="s">
        <v>204</v>
      </c>
      <c r="U1870" t="s">
        <v>204</v>
      </c>
      <c r="V1870" t="s">
        <v>204</v>
      </c>
    </row>
    <row r="1871" spans="2:22">
      <c r="B1871" t="s">
        <v>204</v>
      </c>
      <c r="C1871" s="79" t="s">
        <v>204</v>
      </c>
      <c r="E1871" t="s">
        <v>204</v>
      </c>
      <c r="F1871" t="s">
        <v>204</v>
      </c>
      <c r="G1871" t="s">
        <v>204</v>
      </c>
      <c r="H1871" t="s">
        <v>204</v>
      </c>
      <c r="I1871" t="s">
        <v>204</v>
      </c>
      <c r="J1871" t="s">
        <v>204</v>
      </c>
      <c r="K1871" t="s">
        <v>204</v>
      </c>
      <c r="L1871" t="s">
        <v>204</v>
      </c>
      <c r="M1871" t="s">
        <v>204</v>
      </c>
      <c r="N1871" t="s">
        <v>204</v>
      </c>
      <c r="O1871" t="s">
        <v>204</v>
      </c>
      <c r="P1871" t="s">
        <v>204</v>
      </c>
      <c r="Q1871" s="80" t="s">
        <v>204</v>
      </c>
      <c r="R1871" s="79"/>
      <c r="T1871" t="s">
        <v>204</v>
      </c>
      <c r="U1871" t="s">
        <v>204</v>
      </c>
      <c r="V1871" t="s">
        <v>204</v>
      </c>
    </row>
    <row r="1872" spans="2:22">
      <c r="B1872" t="s">
        <v>204</v>
      </c>
      <c r="C1872" s="79" t="s">
        <v>204</v>
      </c>
      <c r="E1872" t="s">
        <v>204</v>
      </c>
      <c r="F1872" t="s">
        <v>204</v>
      </c>
      <c r="G1872" t="s">
        <v>204</v>
      </c>
      <c r="H1872" t="s">
        <v>204</v>
      </c>
      <c r="I1872" t="s">
        <v>204</v>
      </c>
      <c r="J1872" t="s">
        <v>204</v>
      </c>
      <c r="K1872" t="s">
        <v>204</v>
      </c>
      <c r="L1872" t="s">
        <v>204</v>
      </c>
      <c r="M1872" t="s">
        <v>204</v>
      </c>
      <c r="N1872" t="s">
        <v>204</v>
      </c>
      <c r="O1872" t="s">
        <v>204</v>
      </c>
      <c r="P1872" t="s">
        <v>204</v>
      </c>
      <c r="Q1872" s="80" t="s">
        <v>204</v>
      </c>
      <c r="R1872" s="79"/>
      <c r="T1872" t="s">
        <v>204</v>
      </c>
      <c r="U1872" t="s">
        <v>204</v>
      </c>
      <c r="V1872" t="s">
        <v>204</v>
      </c>
    </row>
    <row r="1873" spans="2:22">
      <c r="B1873" t="s">
        <v>204</v>
      </c>
      <c r="C1873" s="79" t="s">
        <v>204</v>
      </c>
      <c r="E1873" t="s">
        <v>204</v>
      </c>
      <c r="F1873" t="s">
        <v>204</v>
      </c>
      <c r="G1873" t="s">
        <v>204</v>
      </c>
      <c r="H1873" t="s">
        <v>204</v>
      </c>
      <c r="I1873" t="s">
        <v>204</v>
      </c>
      <c r="J1873" t="s">
        <v>204</v>
      </c>
      <c r="K1873" t="s">
        <v>204</v>
      </c>
      <c r="L1873" t="s">
        <v>204</v>
      </c>
      <c r="M1873" t="s">
        <v>204</v>
      </c>
      <c r="N1873" t="s">
        <v>204</v>
      </c>
      <c r="O1873" t="s">
        <v>204</v>
      </c>
      <c r="P1873" t="s">
        <v>204</v>
      </c>
      <c r="Q1873" s="80" t="s">
        <v>204</v>
      </c>
      <c r="R1873" s="79"/>
      <c r="T1873" t="s">
        <v>204</v>
      </c>
      <c r="U1873" t="s">
        <v>204</v>
      </c>
      <c r="V1873" t="s">
        <v>204</v>
      </c>
    </row>
    <row r="1874" spans="2:22">
      <c r="B1874" t="s">
        <v>204</v>
      </c>
      <c r="C1874" s="79" t="s">
        <v>204</v>
      </c>
      <c r="E1874" t="s">
        <v>204</v>
      </c>
      <c r="F1874" t="s">
        <v>204</v>
      </c>
      <c r="G1874" t="s">
        <v>204</v>
      </c>
      <c r="H1874" t="s">
        <v>204</v>
      </c>
      <c r="I1874" t="s">
        <v>204</v>
      </c>
      <c r="J1874" t="s">
        <v>204</v>
      </c>
      <c r="K1874" t="s">
        <v>204</v>
      </c>
      <c r="L1874" t="s">
        <v>204</v>
      </c>
      <c r="M1874" t="s">
        <v>204</v>
      </c>
      <c r="N1874" t="s">
        <v>204</v>
      </c>
      <c r="O1874" t="s">
        <v>204</v>
      </c>
      <c r="P1874" t="s">
        <v>204</v>
      </c>
      <c r="Q1874" s="80" t="s">
        <v>204</v>
      </c>
      <c r="R1874" s="79"/>
      <c r="T1874" t="s">
        <v>204</v>
      </c>
      <c r="U1874" t="s">
        <v>204</v>
      </c>
      <c r="V1874" t="s">
        <v>204</v>
      </c>
    </row>
    <row r="1875" spans="2:22">
      <c r="B1875" t="s">
        <v>204</v>
      </c>
      <c r="C1875" s="79" t="s">
        <v>204</v>
      </c>
      <c r="E1875" t="s">
        <v>204</v>
      </c>
      <c r="F1875" t="s">
        <v>204</v>
      </c>
      <c r="G1875" t="s">
        <v>204</v>
      </c>
      <c r="H1875" t="s">
        <v>204</v>
      </c>
      <c r="I1875" t="s">
        <v>204</v>
      </c>
      <c r="J1875" t="s">
        <v>204</v>
      </c>
      <c r="K1875" t="s">
        <v>204</v>
      </c>
      <c r="L1875" t="s">
        <v>204</v>
      </c>
      <c r="M1875" t="s">
        <v>204</v>
      </c>
      <c r="N1875" t="s">
        <v>204</v>
      </c>
      <c r="O1875" t="s">
        <v>204</v>
      </c>
      <c r="P1875" t="s">
        <v>204</v>
      </c>
      <c r="Q1875" s="80" t="s">
        <v>204</v>
      </c>
      <c r="R1875" s="79"/>
      <c r="T1875" t="s">
        <v>204</v>
      </c>
      <c r="U1875" t="s">
        <v>204</v>
      </c>
      <c r="V1875" t="s">
        <v>204</v>
      </c>
    </row>
    <row r="1876" spans="2:22">
      <c r="B1876" t="s">
        <v>204</v>
      </c>
      <c r="C1876" s="79" t="s">
        <v>204</v>
      </c>
      <c r="E1876" t="s">
        <v>204</v>
      </c>
      <c r="F1876" t="s">
        <v>204</v>
      </c>
      <c r="G1876" t="s">
        <v>204</v>
      </c>
      <c r="H1876" t="s">
        <v>204</v>
      </c>
      <c r="I1876" t="s">
        <v>204</v>
      </c>
      <c r="J1876" t="s">
        <v>204</v>
      </c>
      <c r="K1876" t="s">
        <v>204</v>
      </c>
      <c r="L1876" t="s">
        <v>204</v>
      </c>
      <c r="M1876" t="s">
        <v>204</v>
      </c>
      <c r="N1876" t="s">
        <v>204</v>
      </c>
      <c r="O1876" t="s">
        <v>204</v>
      </c>
      <c r="P1876" t="s">
        <v>204</v>
      </c>
      <c r="Q1876" s="80" t="s">
        <v>204</v>
      </c>
      <c r="R1876" s="79"/>
      <c r="T1876" t="s">
        <v>204</v>
      </c>
      <c r="U1876" t="s">
        <v>204</v>
      </c>
      <c r="V1876" t="s">
        <v>204</v>
      </c>
    </row>
    <row r="1877" spans="2:22">
      <c r="B1877" t="s">
        <v>204</v>
      </c>
      <c r="C1877" s="79" t="s">
        <v>204</v>
      </c>
      <c r="E1877" t="s">
        <v>204</v>
      </c>
      <c r="F1877" t="s">
        <v>204</v>
      </c>
      <c r="G1877" t="s">
        <v>204</v>
      </c>
      <c r="H1877" t="s">
        <v>204</v>
      </c>
      <c r="I1877" t="s">
        <v>204</v>
      </c>
      <c r="J1877" t="s">
        <v>204</v>
      </c>
      <c r="K1877" t="s">
        <v>204</v>
      </c>
      <c r="L1877" t="s">
        <v>204</v>
      </c>
      <c r="M1877" t="s">
        <v>204</v>
      </c>
      <c r="N1877" t="s">
        <v>204</v>
      </c>
      <c r="O1877" t="s">
        <v>204</v>
      </c>
      <c r="P1877" t="s">
        <v>204</v>
      </c>
      <c r="Q1877" s="80" t="s">
        <v>204</v>
      </c>
      <c r="R1877" s="79"/>
      <c r="T1877" t="s">
        <v>204</v>
      </c>
      <c r="U1877" t="s">
        <v>204</v>
      </c>
      <c r="V1877" t="s">
        <v>204</v>
      </c>
    </row>
    <row r="1878" spans="2:22">
      <c r="B1878" t="s">
        <v>204</v>
      </c>
      <c r="C1878" s="79" t="s">
        <v>204</v>
      </c>
      <c r="E1878" t="s">
        <v>204</v>
      </c>
      <c r="F1878" t="s">
        <v>204</v>
      </c>
      <c r="G1878" t="s">
        <v>204</v>
      </c>
      <c r="H1878" t="s">
        <v>204</v>
      </c>
      <c r="I1878" t="s">
        <v>204</v>
      </c>
      <c r="J1878" t="s">
        <v>204</v>
      </c>
      <c r="K1878" t="s">
        <v>204</v>
      </c>
      <c r="L1878" t="s">
        <v>204</v>
      </c>
      <c r="M1878" t="s">
        <v>204</v>
      </c>
      <c r="N1878" t="s">
        <v>204</v>
      </c>
      <c r="O1878" t="s">
        <v>204</v>
      </c>
      <c r="P1878" t="s">
        <v>204</v>
      </c>
      <c r="Q1878" s="80" t="s">
        <v>204</v>
      </c>
      <c r="R1878" s="79"/>
      <c r="T1878" t="s">
        <v>204</v>
      </c>
      <c r="U1878" t="s">
        <v>204</v>
      </c>
      <c r="V1878" t="s">
        <v>204</v>
      </c>
    </row>
    <row r="1879" spans="2:22">
      <c r="B1879" t="s">
        <v>204</v>
      </c>
      <c r="C1879" s="79" t="s">
        <v>204</v>
      </c>
      <c r="E1879" t="s">
        <v>204</v>
      </c>
      <c r="F1879" t="s">
        <v>204</v>
      </c>
      <c r="G1879" t="s">
        <v>204</v>
      </c>
      <c r="H1879" t="s">
        <v>204</v>
      </c>
      <c r="I1879" t="s">
        <v>204</v>
      </c>
      <c r="J1879" t="s">
        <v>204</v>
      </c>
      <c r="K1879" t="s">
        <v>204</v>
      </c>
      <c r="L1879" t="s">
        <v>204</v>
      </c>
      <c r="M1879" t="s">
        <v>204</v>
      </c>
      <c r="N1879" t="s">
        <v>204</v>
      </c>
      <c r="O1879" t="s">
        <v>204</v>
      </c>
      <c r="P1879" t="s">
        <v>204</v>
      </c>
      <c r="Q1879" s="80" t="s">
        <v>204</v>
      </c>
      <c r="R1879" s="79"/>
      <c r="T1879" t="s">
        <v>204</v>
      </c>
      <c r="U1879" t="s">
        <v>204</v>
      </c>
      <c r="V1879" t="s">
        <v>204</v>
      </c>
    </row>
    <row r="1880" spans="2:22">
      <c r="B1880" t="s">
        <v>204</v>
      </c>
      <c r="C1880" s="79" t="s">
        <v>204</v>
      </c>
      <c r="E1880" t="s">
        <v>204</v>
      </c>
      <c r="F1880" t="s">
        <v>204</v>
      </c>
      <c r="G1880" t="s">
        <v>204</v>
      </c>
      <c r="H1880" t="s">
        <v>204</v>
      </c>
      <c r="I1880" t="s">
        <v>204</v>
      </c>
      <c r="J1880" t="s">
        <v>204</v>
      </c>
      <c r="K1880" t="s">
        <v>204</v>
      </c>
      <c r="L1880" t="s">
        <v>204</v>
      </c>
      <c r="M1880" t="s">
        <v>204</v>
      </c>
      <c r="N1880" t="s">
        <v>204</v>
      </c>
      <c r="O1880" t="s">
        <v>204</v>
      </c>
      <c r="P1880" t="s">
        <v>204</v>
      </c>
      <c r="Q1880" s="80" t="s">
        <v>204</v>
      </c>
      <c r="R1880" s="79"/>
      <c r="T1880" t="s">
        <v>204</v>
      </c>
      <c r="U1880" t="s">
        <v>204</v>
      </c>
      <c r="V1880" t="s">
        <v>204</v>
      </c>
    </row>
    <row r="1881" spans="2:22">
      <c r="B1881" t="s">
        <v>204</v>
      </c>
      <c r="C1881" s="79" t="s">
        <v>204</v>
      </c>
      <c r="E1881" t="s">
        <v>204</v>
      </c>
      <c r="F1881" t="s">
        <v>204</v>
      </c>
      <c r="G1881" t="s">
        <v>204</v>
      </c>
      <c r="H1881" t="s">
        <v>204</v>
      </c>
      <c r="I1881" t="s">
        <v>204</v>
      </c>
      <c r="J1881" t="s">
        <v>204</v>
      </c>
      <c r="K1881" t="s">
        <v>204</v>
      </c>
      <c r="L1881" t="s">
        <v>204</v>
      </c>
      <c r="M1881" t="s">
        <v>204</v>
      </c>
      <c r="N1881" t="s">
        <v>204</v>
      </c>
      <c r="O1881" t="s">
        <v>204</v>
      </c>
      <c r="P1881" t="s">
        <v>204</v>
      </c>
      <c r="Q1881" s="80" t="s">
        <v>204</v>
      </c>
      <c r="R1881" s="79"/>
      <c r="T1881" t="s">
        <v>204</v>
      </c>
      <c r="U1881" t="s">
        <v>204</v>
      </c>
      <c r="V1881" t="s">
        <v>204</v>
      </c>
    </row>
    <row r="1882" spans="2:22">
      <c r="B1882" t="s">
        <v>204</v>
      </c>
      <c r="C1882" s="79" t="s">
        <v>204</v>
      </c>
      <c r="E1882" t="s">
        <v>204</v>
      </c>
      <c r="F1882" t="s">
        <v>204</v>
      </c>
      <c r="G1882" t="s">
        <v>204</v>
      </c>
      <c r="H1882" t="s">
        <v>204</v>
      </c>
      <c r="I1882" t="s">
        <v>204</v>
      </c>
      <c r="J1882" t="s">
        <v>204</v>
      </c>
      <c r="K1882" t="s">
        <v>204</v>
      </c>
      <c r="L1882" t="s">
        <v>204</v>
      </c>
      <c r="M1882" t="s">
        <v>204</v>
      </c>
      <c r="N1882" t="s">
        <v>204</v>
      </c>
      <c r="O1882" t="s">
        <v>204</v>
      </c>
      <c r="P1882" t="s">
        <v>204</v>
      </c>
      <c r="Q1882" s="80" t="s">
        <v>204</v>
      </c>
      <c r="R1882" s="79"/>
      <c r="T1882" t="s">
        <v>204</v>
      </c>
      <c r="U1882" t="s">
        <v>204</v>
      </c>
      <c r="V1882" t="s">
        <v>204</v>
      </c>
    </row>
    <row r="1883" spans="2:22">
      <c r="B1883" t="s">
        <v>204</v>
      </c>
      <c r="C1883" s="79" t="s">
        <v>204</v>
      </c>
      <c r="E1883" t="s">
        <v>204</v>
      </c>
      <c r="F1883" t="s">
        <v>204</v>
      </c>
      <c r="G1883" t="s">
        <v>204</v>
      </c>
      <c r="H1883" t="s">
        <v>204</v>
      </c>
      <c r="I1883" t="s">
        <v>204</v>
      </c>
      <c r="J1883" t="s">
        <v>204</v>
      </c>
      <c r="K1883" t="s">
        <v>204</v>
      </c>
      <c r="L1883" t="s">
        <v>204</v>
      </c>
      <c r="M1883" t="s">
        <v>204</v>
      </c>
      <c r="N1883" t="s">
        <v>204</v>
      </c>
      <c r="O1883" t="s">
        <v>204</v>
      </c>
      <c r="P1883" t="s">
        <v>204</v>
      </c>
      <c r="Q1883" s="80" t="s">
        <v>204</v>
      </c>
      <c r="R1883" s="79"/>
      <c r="T1883" t="s">
        <v>204</v>
      </c>
      <c r="U1883" t="s">
        <v>204</v>
      </c>
      <c r="V1883" t="s">
        <v>204</v>
      </c>
    </row>
    <row r="1884" spans="2:22">
      <c r="B1884" t="s">
        <v>204</v>
      </c>
      <c r="C1884" s="79" t="s">
        <v>204</v>
      </c>
      <c r="E1884" t="s">
        <v>204</v>
      </c>
      <c r="F1884" t="s">
        <v>204</v>
      </c>
      <c r="G1884" t="s">
        <v>204</v>
      </c>
      <c r="H1884" t="s">
        <v>204</v>
      </c>
      <c r="I1884" t="s">
        <v>204</v>
      </c>
      <c r="J1884" t="s">
        <v>204</v>
      </c>
      <c r="K1884" t="s">
        <v>204</v>
      </c>
      <c r="L1884" t="s">
        <v>204</v>
      </c>
      <c r="M1884" t="s">
        <v>204</v>
      </c>
      <c r="N1884" t="s">
        <v>204</v>
      </c>
      <c r="O1884" t="s">
        <v>204</v>
      </c>
      <c r="P1884" t="s">
        <v>204</v>
      </c>
      <c r="Q1884" s="80" t="s">
        <v>204</v>
      </c>
      <c r="R1884" s="79"/>
      <c r="T1884" t="s">
        <v>204</v>
      </c>
      <c r="U1884" t="s">
        <v>204</v>
      </c>
      <c r="V1884" t="s">
        <v>204</v>
      </c>
    </row>
    <row r="1885" spans="2:22">
      <c r="B1885" t="s">
        <v>204</v>
      </c>
      <c r="C1885" s="79" t="s">
        <v>204</v>
      </c>
      <c r="E1885" t="s">
        <v>204</v>
      </c>
      <c r="F1885" t="s">
        <v>204</v>
      </c>
      <c r="G1885" t="s">
        <v>204</v>
      </c>
      <c r="H1885" t="s">
        <v>204</v>
      </c>
      <c r="I1885" t="s">
        <v>204</v>
      </c>
      <c r="J1885" t="s">
        <v>204</v>
      </c>
      <c r="K1885" t="s">
        <v>204</v>
      </c>
      <c r="L1885" t="s">
        <v>204</v>
      </c>
      <c r="M1885" t="s">
        <v>204</v>
      </c>
      <c r="N1885" t="s">
        <v>204</v>
      </c>
      <c r="O1885" t="s">
        <v>204</v>
      </c>
      <c r="P1885" t="s">
        <v>204</v>
      </c>
      <c r="Q1885" s="80" t="s">
        <v>204</v>
      </c>
      <c r="R1885" s="79"/>
      <c r="T1885" t="s">
        <v>204</v>
      </c>
      <c r="U1885" t="s">
        <v>204</v>
      </c>
      <c r="V1885" t="s">
        <v>204</v>
      </c>
    </row>
    <row r="1886" spans="2:22">
      <c r="B1886" t="s">
        <v>204</v>
      </c>
      <c r="C1886" s="79" t="s">
        <v>204</v>
      </c>
      <c r="E1886" t="s">
        <v>204</v>
      </c>
      <c r="F1886" t="s">
        <v>204</v>
      </c>
      <c r="G1886" t="s">
        <v>204</v>
      </c>
      <c r="H1886" t="s">
        <v>204</v>
      </c>
      <c r="I1886" t="s">
        <v>204</v>
      </c>
      <c r="J1886" t="s">
        <v>204</v>
      </c>
      <c r="K1886" t="s">
        <v>204</v>
      </c>
      <c r="L1886" t="s">
        <v>204</v>
      </c>
      <c r="M1886" t="s">
        <v>204</v>
      </c>
      <c r="N1886" t="s">
        <v>204</v>
      </c>
      <c r="O1886" t="s">
        <v>204</v>
      </c>
      <c r="P1886" t="s">
        <v>204</v>
      </c>
      <c r="Q1886" s="80" t="s">
        <v>204</v>
      </c>
      <c r="R1886" s="79"/>
      <c r="T1886" t="s">
        <v>204</v>
      </c>
      <c r="U1886" t="s">
        <v>204</v>
      </c>
      <c r="V1886" t="s">
        <v>204</v>
      </c>
    </row>
    <row r="1887" spans="2:22">
      <c r="B1887" t="s">
        <v>204</v>
      </c>
      <c r="C1887" s="79" t="s">
        <v>204</v>
      </c>
      <c r="E1887" t="s">
        <v>204</v>
      </c>
      <c r="F1887" t="s">
        <v>204</v>
      </c>
      <c r="G1887" t="s">
        <v>204</v>
      </c>
      <c r="H1887" t="s">
        <v>204</v>
      </c>
      <c r="I1887" t="s">
        <v>204</v>
      </c>
      <c r="J1887" t="s">
        <v>204</v>
      </c>
      <c r="K1887" t="s">
        <v>204</v>
      </c>
      <c r="L1887" t="s">
        <v>204</v>
      </c>
      <c r="M1887" t="s">
        <v>204</v>
      </c>
      <c r="N1887" t="s">
        <v>204</v>
      </c>
      <c r="O1887" t="s">
        <v>204</v>
      </c>
      <c r="P1887" t="s">
        <v>204</v>
      </c>
      <c r="Q1887" s="80" t="s">
        <v>204</v>
      </c>
      <c r="R1887" s="79"/>
      <c r="T1887" t="s">
        <v>204</v>
      </c>
      <c r="U1887" t="s">
        <v>204</v>
      </c>
      <c r="V1887" t="s">
        <v>204</v>
      </c>
    </row>
    <row r="1888" spans="2:22">
      <c r="B1888" t="s">
        <v>204</v>
      </c>
      <c r="C1888" s="79" t="s">
        <v>204</v>
      </c>
      <c r="E1888" t="s">
        <v>204</v>
      </c>
      <c r="F1888" t="s">
        <v>204</v>
      </c>
      <c r="G1888" t="s">
        <v>204</v>
      </c>
      <c r="H1888" t="s">
        <v>204</v>
      </c>
      <c r="I1888" t="s">
        <v>204</v>
      </c>
      <c r="J1888" t="s">
        <v>204</v>
      </c>
      <c r="K1888" t="s">
        <v>204</v>
      </c>
      <c r="L1888" t="s">
        <v>204</v>
      </c>
      <c r="M1888" t="s">
        <v>204</v>
      </c>
      <c r="N1888" t="s">
        <v>204</v>
      </c>
      <c r="O1888" t="s">
        <v>204</v>
      </c>
      <c r="P1888" t="s">
        <v>204</v>
      </c>
      <c r="Q1888" s="80" t="s">
        <v>204</v>
      </c>
      <c r="R1888" s="79"/>
      <c r="T1888" t="s">
        <v>204</v>
      </c>
      <c r="U1888" t="s">
        <v>204</v>
      </c>
      <c r="V1888" t="s">
        <v>204</v>
      </c>
    </row>
    <row r="1889" spans="2:22">
      <c r="B1889" t="s">
        <v>204</v>
      </c>
      <c r="C1889" s="79" t="s">
        <v>204</v>
      </c>
      <c r="E1889" t="s">
        <v>204</v>
      </c>
      <c r="F1889" t="s">
        <v>204</v>
      </c>
      <c r="G1889" t="s">
        <v>204</v>
      </c>
      <c r="H1889" t="s">
        <v>204</v>
      </c>
      <c r="I1889" t="s">
        <v>204</v>
      </c>
      <c r="J1889" t="s">
        <v>204</v>
      </c>
      <c r="K1889" t="s">
        <v>204</v>
      </c>
      <c r="L1889" t="s">
        <v>204</v>
      </c>
      <c r="M1889" t="s">
        <v>204</v>
      </c>
      <c r="N1889" t="s">
        <v>204</v>
      </c>
      <c r="O1889" t="s">
        <v>204</v>
      </c>
      <c r="P1889" t="s">
        <v>204</v>
      </c>
      <c r="Q1889" s="80" t="s">
        <v>204</v>
      </c>
      <c r="R1889" s="79"/>
      <c r="T1889" t="s">
        <v>204</v>
      </c>
      <c r="U1889" t="s">
        <v>204</v>
      </c>
      <c r="V1889" t="s">
        <v>204</v>
      </c>
    </row>
    <row r="1890" spans="2:22">
      <c r="B1890" t="s">
        <v>204</v>
      </c>
      <c r="C1890" s="79" t="s">
        <v>204</v>
      </c>
      <c r="E1890" t="s">
        <v>204</v>
      </c>
      <c r="F1890" t="s">
        <v>204</v>
      </c>
      <c r="G1890" t="s">
        <v>204</v>
      </c>
      <c r="H1890" t="s">
        <v>204</v>
      </c>
      <c r="I1890" t="s">
        <v>204</v>
      </c>
      <c r="J1890" t="s">
        <v>204</v>
      </c>
      <c r="K1890" t="s">
        <v>204</v>
      </c>
      <c r="L1890" t="s">
        <v>204</v>
      </c>
      <c r="M1890" t="s">
        <v>204</v>
      </c>
      <c r="N1890" t="s">
        <v>204</v>
      </c>
      <c r="O1890" t="s">
        <v>204</v>
      </c>
      <c r="P1890" t="s">
        <v>204</v>
      </c>
      <c r="Q1890" s="80" t="s">
        <v>204</v>
      </c>
      <c r="R1890" s="79"/>
      <c r="T1890" t="s">
        <v>204</v>
      </c>
      <c r="U1890" t="s">
        <v>204</v>
      </c>
      <c r="V1890" t="s">
        <v>204</v>
      </c>
    </row>
    <row r="1891" spans="2:22">
      <c r="B1891" t="s">
        <v>204</v>
      </c>
      <c r="C1891" s="79" t="s">
        <v>204</v>
      </c>
      <c r="E1891" t="s">
        <v>204</v>
      </c>
      <c r="F1891" t="s">
        <v>204</v>
      </c>
      <c r="G1891" t="s">
        <v>204</v>
      </c>
      <c r="H1891" t="s">
        <v>204</v>
      </c>
      <c r="I1891" t="s">
        <v>204</v>
      </c>
      <c r="J1891" t="s">
        <v>204</v>
      </c>
      <c r="K1891" t="s">
        <v>204</v>
      </c>
      <c r="L1891" t="s">
        <v>204</v>
      </c>
      <c r="M1891" t="s">
        <v>204</v>
      </c>
      <c r="N1891" t="s">
        <v>204</v>
      </c>
      <c r="O1891" t="s">
        <v>204</v>
      </c>
      <c r="P1891" t="s">
        <v>204</v>
      </c>
      <c r="Q1891" s="80" t="s">
        <v>204</v>
      </c>
      <c r="R1891" s="79"/>
      <c r="T1891" t="s">
        <v>204</v>
      </c>
      <c r="U1891" t="s">
        <v>204</v>
      </c>
      <c r="V1891" t="s">
        <v>204</v>
      </c>
    </row>
    <row r="1892" spans="2:22">
      <c r="B1892" t="s">
        <v>204</v>
      </c>
      <c r="C1892" s="79" t="s">
        <v>204</v>
      </c>
      <c r="E1892" t="s">
        <v>204</v>
      </c>
      <c r="F1892" t="s">
        <v>204</v>
      </c>
      <c r="G1892" t="s">
        <v>204</v>
      </c>
      <c r="H1892" t="s">
        <v>204</v>
      </c>
      <c r="I1892" t="s">
        <v>204</v>
      </c>
      <c r="J1892" t="s">
        <v>204</v>
      </c>
      <c r="K1892" t="s">
        <v>204</v>
      </c>
      <c r="L1892" t="s">
        <v>204</v>
      </c>
      <c r="M1892" t="s">
        <v>204</v>
      </c>
      <c r="N1892" t="s">
        <v>204</v>
      </c>
      <c r="O1892" t="s">
        <v>204</v>
      </c>
      <c r="P1892" t="s">
        <v>204</v>
      </c>
      <c r="Q1892" s="80" t="s">
        <v>204</v>
      </c>
      <c r="R1892" s="79"/>
      <c r="T1892" t="s">
        <v>204</v>
      </c>
      <c r="U1892" t="s">
        <v>204</v>
      </c>
      <c r="V1892" t="s">
        <v>204</v>
      </c>
    </row>
    <row r="1893" spans="2:22">
      <c r="B1893" t="s">
        <v>204</v>
      </c>
      <c r="C1893" s="79" t="s">
        <v>204</v>
      </c>
      <c r="E1893" t="s">
        <v>204</v>
      </c>
      <c r="F1893" t="s">
        <v>204</v>
      </c>
      <c r="G1893" t="s">
        <v>204</v>
      </c>
      <c r="H1893" t="s">
        <v>204</v>
      </c>
      <c r="I1893" t="s">
        <v>204</v>
      </c>
      <c r="J1893" t="s">
        <v>204</v>
      </c>
      <c r="K1893" t="s">
        <v>204</v>
      </c>
      <c r="L1893" t="s">
        <v>204</v>
      </c>
      <c r="M1893" t="s">
        <v>204</v>
      </c>
      <c r="N1893" t="s">
        <v>204</v>
      </c>
      <c r="O1893" t="s">
        <v>204</v>
      </c>
      <c r="P1893" t="s">
        <v>204</v>
      </c>
      <c r="Q1893" s="80" t="s">
        <v>204</v>
      </c>
      <c r="R1893" s="79"/>
      <c r="T1893" t="s">
        <v>204</v>
      </c>
      <c r="U1893" t="s">
        <v>204</v>
      </c>
      <c r="V1893" t="s">
        <v>204</v>
      </c>
    </row>
    <row r="1894" spans="2:22">
      <c r="B1894" t="s">
        <v>204</v>
      </c>
      <c r="C1894" s="79" t="s">
        <v>204</v>
      </c>
      <c r="E1894" t="s">
        <v>204</v>
      </c>
      <c r="F1894" t="s">
        <v>204</v>
      </c>
      <c r="G1894" t="s">
        <v>204</v>
      </c>
      <c r="H1894" t="s">
        <v>204</v>
      </c>
      <c r="I1894" t="s">
        <v>204</v>
      </c>
      <c r="J1894" t="s">
        <v>204</v>
      </c>
      <c r="K1894" t="s">
        <v>204</v>
      </c>
      <c r="L1894" t="s">
        <v>204</v>
      </c>
      <c r="M1894" t="s">
        <v>204</v>
      </c>
      <c r="N1894" t="s">
        <v>204</v>
      </c>
      <c r="O1894" t="s">
        <v>204</v>
      </c>
      <c r="P1894" t="s">
        <v>204</v>
      </c>
      <c r="Q1894" s="80" t="s">
        <v>204</v>
      </c>
      <c r="R1894" s="79"/>
      <c r="T1894" t="s">
        <v>204</v>
      </c>
      <c r="U1894" t="s">
        <v>204</v>
      </c>
      <c r="V1894" t="s">
        <v>204</v>
      </c>
    </row>
    <row r="1895" spans="2:22">
      <c r="B1895" t="s">
        <v>204</v>
      </c>
      <c r="C1895" s="79" t="s">
        <v>204</v>
      </c>
      <c r="E1895" t="s">
        <v>204</v>
      </c>
      <c r="F1895" t="s">
        <v>204</v>
      </c>
      <c r="G1895" t="s">
        <v>204</v>
      </c>
      <c r="H1895" t="s">
        <v>204</v>
      </c>
      <c r="I1895" t="s">
        <v>204</v>
      </c>
      <c r="J1895" t="s">
        <v>204</v>
      </c>
      <c r="K1895" t="s">
        <v>204</v>
      </c>
      <c r="L1895" t="s">
        <v>204</v>
      </c>
      <c r="M1895" t="s">
        <v>204</v>
      </c>
      <c r="N1895" t="s">
        <v>204</v>
      </c>
      <c r="O1895" t="s">
        <v>204</v>
      </c>
      <c r="P1895" t="s">
        <v>204</v>
      </c>
      <c r="Q1895" s="80" t="s">
        <v>204</v>
      </c>
      <c r="R1895" s="79"/>
      <c r="T1895" t="s">
        <v>204</v>
      </c>
      <c r="U1895" t="s">
        <v>204</v>
      </c>
      <c r="V1895" t="s">
        <v>204</v>
      </c>
    </row>
    <row r="1896" spans="2:22">
      <c r="B1896" t="s">
        <v>204</v>
      </c>
      <c r="C1896" s="79" t="s">
        <v>204</v>
      </c>
      <c r="E1896" t="s">
        <v>204</v>
      </c>
      <c r="F1896" t="s">
        <v>204</v>
      </c>
      <c r="G1896" t="s">
        <v>204</v>
      </c>
      <c r="H1896" t="s">
        <v>204</v>
      </c>
      <c r="I1896" t="s">
        <v>204</v>
      </c>
      <c r="J1896" t="s">
        <v>204</v>
      </c>
      <c r="K1896" t="s">
        <v>204</v>
      </c>
      <c r="L1896" t="s">
        <v>204</v>
      </c>
      <c r="M1896" t="s">
        <v>204</v>
      </c>
      <c r="N1896" t="s">
        <v>204</v>
      </c>
      <c r="O1896" t="s">
        <v>204</v>
      </c>
      <c r="P1896" t="s">
        <v>204</v>
      </c>
      <c r="Q1896" s="80" t="s">
        <v>204</v>
      </c>
      <c r="R1896" s="79"/>
      <c r="T1896" t="s">
        <v>204</v>
      </c>
      <c r="U1896" t="s">
        <v>204</v>
      </c>
      <c r="V1896" t="s">
        <v>204</v>
      </c>
    </row>
    <row r="1897" spans="2:22">
      <c r="B1897" t="s">
        <v>204</v>
      </c>
      <c r="C1897" s="79" t="s">
        <v>204</v>
      </c>
      <c r="E1897" t="s">
        <v>204</v>
      </c>
      <c r="F1897" t="s">
        <v>204</v>
      </c>
      <c r="G1897" t="s">
        <v>204</v>
      </c>
      <c r="H1897" t="s">
        <v>204</v>
      </c>
      <c r="I1897" t="s">
        <v>204</v>
      </c>
      <c r="J1897" t="s">
        <v>204</v>
      </c>
      <c r="K1897" t="s">
        <v>204</v>
      </c>
      <c r="L1897" t="s">
        <v>204</v>
      </c>
      <c r="M1897" t="s">
        <v>204</v>
      </c>
      <c r="N1897" t="s">
        <v>204</v>
      </c>
      <c r="O1897" t="s">
        <v>204</v>
      </c>
      <c r="P1897" t="s">
        <v>204</v>
      </c>
      <c r="Q1897" s="80" t="s">
        <v>204</v>
      </c>
      <c r="R1897" s="79"/>
      <c r="T1897" t="s">
        <v>204</v>
      </c>
      <c r="U1897" t="s">
        <v>204</v>
      </c>
      <c r="V1897" t="s">
        <v>204</v>
      </c>
    </row>
    <row r="1898" spans="2:22">
      <c r="B1898" t="s">
        <v>204</v>
      </c>
      <c r="C1898" s="79" t="s">
        <v>204</v>
      </c>
      <c r="E1898" t="s">
        <v>204</v>
      </c>
      <c r="F1898" t="s">
        <v>204</v>
      </c>
      <c r="G1898" t="s">
        <v>204</v>
      </c>
      <c r="H1898" t="s">
        <v>204</v>
      </c>
      <c r="I1898" t="s">
        <v>204</v>
      </c>
      <c r="J1898" t="s">
        <v>204</v>
      </c>
      <c r="K1898" t="s">
        <v>204</v>
      </c>
      <c r="L1898" t="s">
        <v>204</v>
      </c>
      <c r="M1898" t="s">
        <v>204</v>
      </c>
      <c r="N1898" t="s">
        <v>204</v>
      </c>
      <c r="O1898" t="s">
        <v>204</v>
      </c>
      <c r="P1898" t="s">
        <v>204</v>
      </c>
      <c r="Q1898" s="80" t="s">
        <v>204</v>
      </c>
      <c r="R1898" s="79"/>
      <c r="T1898" t="s">
        <v>204</v>
      </c>
      <c r="U1898" t="s">
        <v>204</v>
      </c>
      <c r="V1898" t="s">
        <v>204</v>
      </c>
    </row>
    <row r="1899" spans="2:22">
      <c r="B1899" t="s">
        <v>204</v>
      </c>
      <c r="C1899" s="79" t="s">
        <v>204</v>
      </c>
      <c r="E1899" t="s">
        <v>204</v>
      </c>
      <c r="F1899" t="s">
        <v>204</v>
      </c>
      <c r="G1899" t="s">
        <v>204</v>
      </c>
      <c r="H1899" t="s">
        <v>204</v>
      </c>
      <c r="I1899" t="s">
        <v>204</v>
      </c>
      <c r="J1899" t="s">
        <v>204</v>
      </c>
      <c r="K1899" t="s">
        <v>204</v>
      </c>
      <c r="L1899" t="s">
        <v>204</v>
      </c>
      <c r="M1899" t="s">
        <v>204</v>
      </c>
      <c r="N1899" t="s">
        <v>204</v>
      </c>
      <c r="O1899" t="s">
        <v>204</v>
      </c>
      <c r="P1899" t="s">
        <v>204</v>
      </c>
      <c r="Q1899" s="80" t="s">
        <v>204</v>
      </c>
      <c r="R1899" s="79"/>
      <c r="T1899" t="s">
        <v>204</v>
      </c>
      <c r="U1899" t="s">
        <v>204</v>
      </c>
      <c r="V1899" t="s">
        <v>204</v>
      </c>
    </row>
    <row r="1900" spans="2:22">
      <c r="B1900" t="s">
        <v>204</v>
      </c>
      <c r="C1900" s="79" t="s">
        <v>204</v>
      </c>
      <c r="E1900" t="s">
        <v>204</v>
      </c>
      <c r="F1900" t="s">
        <v>204</v>
      </c>
      <c r="G1900" t="s">
        <v>204</v>
      </c>
      <c r="H1900" t="s">
        <v>204</v>
      </c>
      <c r="I1900" t="s">
        <v>204</v>
      </c>
      <c r="J1900" t="s">
        <v>204</v>
      </c>
      <c r="K1900" t="s">
        <v>204</v>
      </c>
      <c r="L1900" t="s">
        <v>204</v>
      </c>
      <c r="M1900" t="s">
        <v>204</v>
      </c>
      <c r="N1900" t="s">
        <v>204</v>
      </c>
      <c r="O1900" t="s">
        <v>204</v>
      </c>
      <c r="P1900" t="s">
        <v>204</v>
      </c>
      <c r="Q1900" s="80" t="s">
        <v>204</v>
      </c>
      <c r="R1900" s="79"/>
      <c r="T1900" t="s">
        <v>204</v>
      </c>
      <c r="U1900" t="s">
        <v>204</v>
      </c>
      <c r="V1900" t="s">
        <v>204</v>
      </c>
    </row>
    <row r="1901" spans="2:22">
      <c r="B1901" t="s">
        <v>204</v>
      </c>
      <c r="C1901" s="79" t="s">
        <v>204</v>
      </c>
      <c r="E1901" t="s">
        <v>204</v>
      </c>
      <c r="F1901" t="s">
        <v>204</v>
      </c>
      <c r="G1901" t="s">
        <v>204</v>
      </c>
      <c r="H1901" t="s">
        <v>204</v>
      </c>
      <c r="I1901" t="s">
        <v>204</v>
      </c>
      <c r="J1901" t="s">
        <v>204</v>
      </c>
      <c r="K1901" t="s">
        <v>204</v>
      </c>
      <c r="L1901" t="s">
        <v>204</v>
      </c>
      <c r="M1901" t="s">
        <v>204</v>
      </c>
      <c r="N1901" t="s">
        <v>204</v>
      </c>
      <c r="O1901" t="s">
        <v>204</v>
      </c>
      <c r="P1901" t="s">
        <v>204</v>
      </c>
      <c r="Q1901" s="80" t="s">
        <v>204</v>
      </c>
      <c r="R1901" s="79"/>
      <c r="T1901" t="s">
        <v>204</v>
      </c>
      <c r="U1901" t="s">
        <v>204</v>
      </c>
      <c r="V1901" t="s">
        <v>204</v>
      </c>
    </row>
    <row r="1902" spans="2:22">
      <c r="B1902" t="s">
        <v>204</v>
      </c>
      <c r="C1902" s="79" t="s">
        <v>204</v>
      </c>
      <c r="E1902" t="s">
        <v>204</v>
      </c>
      <c r="F1902" t="s">
        <v>204</v>
      </c>
      <c r="G1902" t="s">
        <v>204</v>
      </c>
      <c r="H1902" t="s">
        <v>204</v>
      </c>
      <c r="I1902" t="s">
        <v>204</v>
      </c>
      <c r="J1902" t="s">
        <v>204</v>
      </c>
      <c r="K1902" t="s">
        <v>204</v>
      </c>
      <c r="L1902" t="s">
        <v>204</v>
      </c>
      <c r="M1902" t="s">
        <v>204</v>
      </c>
      <c r="N1902" t="s">
        <v>204</v>
      </c>
      <c r="O1902" t="s">
        <v>204</v>
      </c>
      <c r="P1902" t="s">
        <v>204</v>
      </c>
      <c r="Q1902" s="80" t="s">
        <v>204</v>
      </c>
      <c r="R1902" s="79"/>
      <c r="T1902" t="s">
        <v>204</v>
      </c>
      <c r="U1902" t="s">
        <v>204</v>
      </c>
      <c r="V1902" t="s">
        <v>204</v>
      </c>
    </row>
    <row r="1903" spans="2:22">
      <c r="B1903" t="s">
        <v>204</v>
      </c>
      <c r="C1903" s="79" t="s">
        <v>204</v>
      </c>
      <c r="E1903" t="s">
        <v>204</v>
      </c>
      <c r="F1903" t="s">
        <v>204</v>
      </c>
      <c r="G1903" t="s">
        <v>204</v>
      </c>
      <c r="H1903" t="s">
        <v>204</v>
      </c>
      <c r="I1903" t="s">
        <v>204</v>
      </c>
      <c r="J1903" t="s">
        <v>204</v>
      </c>
      <c r="K1903" t="s">
        <v>204</v>
      </c>
      <c r="L1903" t="s">
        <v>204</v>
      </c>
      <c r="M1903" t="s">
        <v>204</v>
      </c>
      <c r="N1903" t="s">
        <v>204</v>
      </c>
      <c r="O1903" t="s">
        <v>204</v>
      </c>
      <c r="P1903" t="s">
        <v>204</v>
      </c>
      <c r="Q1903" s="80" t="s">
        <v>204</v>
      </c>
      <c r="R1903" s="79"/>
      <c r="T1903" t="s">
        <v>204</v>
      </c>
      <c r="U1903" t="s">
        <v>204</v>
      </c>
      <c r="V1903" t="s">
        <v>204</v>
      </c>
    </row>
    <row r="1904" spans="2:22">
      <c r="B1904" t="s">
        <v>204</v>
      </c>
      <c r="C1904" s="79" t="s">
        <v>204</v>
      </c>
      <c r="E1904" t="s">
        <v>204</v>
      </c>
      <c r="F1904" t="s">
        <v>204</v>
      </c>
      <c r="G1904" t="s">
        <v>204</v>
      </c>
      <c r="H1904" t="s">
        <v>204</v>
      </c>
      <c r="I1904" t="s">
        <v>204</v>
      </c>
      <c r="J1904" t="s">
        <v>204</v>
      </c>
      <c r="K1904" t="s">
        <v>204</v>
      </c>
      <c r="L1904" t="s">
        <v>204</v>
      </c>
      <c r="M1904" t="s">
        <v>204</v>
      </c>
      <c r="N1904" t="s">
        <v>204</v>
      </c>
      <c r="O1904" t="s">
        <v>204</v>
      </c>
      <c r="P1904" t="s">
        <v>204</v>
      </c>
      <c r="Q1904" s="80" t="s">
        <v>204</v>
      </c>
      <c r="R1904" s="79"/>
      <c r="T1904" t="s">
        <v>204</v>
      </c>
      <c r="U1904" t="s">
        <v>204</v>
      </c>
      <c r="V1904" t="s">
        <v>204</v>
      </c>
    </row>
    <row r="1905" spans="2:22">
      <c r="B1905" t="s">
        <v>204</v>
      </c>
      <c r="C1905" s="79" t="s">
        <v>204</v>
      </c>
      <c r="E1905" t="s">
        <v>204</v>
      </c>
      <c r="F1905" t="s">
        <v>204</v>
      </c>
      <c r="G1905" t="s">
        <v>204</v>
      </c>
      <c r="H1905" t="s">
        <v>204</v>
      </c>
      <c r="I1905" t="s">
        <v>204</v>
      </c>
      <c r="J1905" t="s">
        <v>204</v>
      </c>
      <c r="K1905" t="s">
        <v>204</v>
      </c>
      <c r="L1905" t="s">
        <v>204</v>
      </c>
      <c r="M1905" t="s">
        <v>204</v>
      </c>
      <c r="N1905" t="s">
        <v>204</v>
      </c>
      <c r="O1905" t="s">
        <v>204</v>
      </c>
      <c r="P1905" t="s">
        <v>204</v>
      </c>
      <c r="Q1905" s="80" t="s">
        <v>204</v>
      </c>
      <c r="R1905" s="79"/>
      <c r="T1905" t="s">
        <v>204</v>
      </c>
      <c r="U1905" t="s">
        <v>204</v>
      </c>
      <c r="V1905" t="s">
        <v>204</v>
      </c>
    </row>
    <row r="1906" spans="2:22">
      <c r="B1906" t="s">
        <v>204</v>
      </c>
      <c r="C1906" s="79" t="s">
        <v>204</v>
      </c>
      <c r="E1906" t="s">
        <v>204</v>
      </c>
      <c r="F1906" t="s">
        <v>204</v>
      </c>
      <c r="G1906" t="s">
        <v>204</v>
      </c>
      <c r="H1906" t="s">
        <v>204</v>
      </c>
      <c r="I1906" t="s">
        <v>204</v>
      </c>
      <c r="J1906" t="s">
        <v>204</v>
      </c>
      <c r="K1906" t="s">
        <v>204</v>
      </c>
      <c r="L1906" t="s">
        <v>204</v>
      </c>
      <c r="M1906" t="s">
        <v>204</v>
      </c>
      <c r="N1906" t="s">
        <v>204</v>
      </c>
      <c r="O1906" t="s">
        <v>204</v>
      </c>
      <c r="P1906" t="s">
        <v>204</v>
      </c>
      <c r="Q1906" s="80" t="s">
        <v>204</v>
      </c>
      <c r="R1906" s="79"/>
      <c r="T1906" t="s">
        <v>204</v>
      </c>
      <c r="U1906" t="s">
        <v>204</v>
      </c>
      <c r="V1906" t="s">
        <v>204</v>
      </c>
    </row>
    <row r="1907" spans="2:22">
      <c r="B1907" t="s">
        <v>204</v>
      </c>
      <c r="C1907" s="79" t="s">
        <v>204</v>
      </c>
      <c r="E1907" t="s">
        <v>204</v>
      </c>
      <c r="F1907" t="s">
        <v>204</v>
      </c>
      <c r="G1907" t="s">
        <v>204</v>
      </c>
      <c r="H1907" t="s">
        <v>204</v>
      </c>
      <c r="I1907" t="s">
        <v>204</v>
      </c>
      <c r="J1907" t="s">
        <v>204</v>
      </c>
      <c r="K1907" t="s">
        <v>204</v>
      </c>
      <c r="L1907" t="s">
        <v>204</v>
      </c>
      <c r="M1907" t="s">
        <v>204</v>
      </c>
      <c r="N1907" t="s">
        <v>204</v>
      </c>
      <c r="O1907" t="s">
        <v>204</v>
      </c>
      <c r="P1907" t="s">
        <v>204</v>
      </c>
      <c r="Q1907" s="80" t="s">
        <v>204</v>
      </c>
      <c r="R1907" s="79"/>
      <c r="T1907" t="s">
        <v>204</v>
      </c>
      <c r="U1907" t="s">
        <v>204</v>
      </c>
      <c r="V1907" t="s">
        <v>204</v>
      </c>
    </row>
    <row r="1908" spans="2:22">
      <c r="B1908" t="s">
        <v>204</v>
      </c>
      <c r="C1908" s="79" t="s">
        <v>204</v>
      </c>
      <c r="E1908" t="s">
        <v>204</v>
      </c>
      <c r="F1908" t="s">
        <v>204</v>
      </c>
      <c r="G1908" t="s">
        <v>204</v>
      </c>
      <c r="H1908" t="s">
        <v>204</v>
      </c>
      <c r="I1908" t="s">
        <v>204</v>
      </c>
      <c r="J1908" t="s">
        <v>204</v>
      </c>
      <c r="K1908" t="s">
        <v>204</v>
      </c>
      <c r="L1908" t="s">
        <v>204</v>
      </c>
      <c r="M1908" t="s">
        <v>204</v>
      </c>
      <c r="N1908" t="s">
        <v>204</v>
      </c>
      <c r="O1908" t="s">
        <v>204</v>
      </c>
      <c r="P1908" t="s">
        <v>204</v>
      </c>
      <c r="Q1908" s="80" t="s">
        <v>204</v>
      </c>
      <c r="R1908" s="79"/>
      <c r="T1908" t="s">
        <v>204</v>
      </c>
      <c r="U1908" t="s">
        <v>204</v>
      </c>
      <c r="V1908" t="s">
        <v>204</v>
      </c>
    </row>
    <row r="1909" spans="2:22">
      <c r="B1909" t="s">
        <v>204</v>
      </c>
      <c r="C1909" s="79" t="s">
        <v>204</v>
      </c>
      <c r="E1909" t="s">
        <v>204</v>
      </c>
      <c r="F1909" t="s">
        <v>204</v>
      </c>
      <c r="G1909" t="s">
        <v>204</v>
      </c>
      <c r="H1909" t="s">
        <v>204</v>
      </c>
      <c r="I1909" t="s">
        <v>204</v>
      </c>
      <c r="J1909" t="s">
        <v>204</v>
      </c>
      <c r="K1909" t="s">
        <v>204</v>
      </c>
      <c r="L1909" t="s">
        <v>204</v>
      </c>
      <c r="M1909" t="s">
        <v>204</v>
      </c>
      <c r="N1909" t="s">
        <v>204</v>
      </c>
      <c r="O1909" t="s">
        <v>204</v>
      </c>
      <c r="P1909" t="s">
        <v>204</v>
      </c>
      <c r="Q1909" s="80" t="s">
        <v>204</v>
      </c>
      <c r="R1909" s="79"/>
      <c r="T1909" t="s">
        <v>204</v>
      </c>
      <c r="U1909" t="s">
        <v>204</v>
      </c>
      <c r="V1909" t="s">
        <v>204</v>
      </c>
    </row>
    <row r="1910" spans="2:22">
      <c r="B1910" t="s">
        <v>204</v>
      </c>
      <c r="C1910" s="79" t="s">
        <v>204</v>
      </c>
      <c r="E1910" t="s">
        <v>204</v>
      </c>
      <c r="F1910" t="s">
        <v>204</v>
      </c>
      <c r="G1910" t="s">
        <v>204</v>
      </c>
      <c r="H1910" t="s">
        <v>204</v>
      </c>
      <c r="I1910" t="s">
        <v>204</v>
      </c>
      <c r="J1910" t="s">
        <v>204</v>
      </c>
      <c r="K1910" t="s">
        <v>204</v>
      </c>
      <c r="L1910" t="s">
        <v>204</v>
      </c>
      <c r="M1910" t="s">
        <v>204</v>
      </c>
      <c r="N1910" t="s">
        <v>204</v>
      </c>
      <c r="O1910" t="s">
        <v>204</v>
      </c>
      <c r="P1910" t="s">
        <v>204</v>
      </c>
      <c r="Q1910" s="80" t="s">
        <v>204</v>
      </c>
      <c r="R1910" s="79"/>
      <c r="T1910" t="s">
        <v>204</v>
      </c>
      <c r="U1910" t="s">
        <v>204</v>
      </c>
      <c r="V1910" t="s">
        <v>204</v>
      </c>
    </row>
    <row r="1911" spans="2:22">
      <c r="B1911" t="s">
        <v>204</v>
      </c>
      <c r="C1911" s="79" t="s">
        <v>204</v>
      </c>
      <c r="E1911" t="s">
        <v>204</v>
      </c>
      <c r="F1911" t="s">
        <v>204</v>
      </c>
      <c r="G1911" t="s">
        <v>204</v>
      </c>
      <c r="H1911" t="s">
        <v>204</v>
      </c>
      <c r="I1911" t="s">
        <v>204</v>
      </c>
      <c r="J1911" t="s">
        <v>204</v>
      </c>
      <c r="K1911" t="s">
        <v>204</v>
      </c>
      <c r="L1911" t="s">
        <v>204</v>
      </c>
      <c r="M1911" t="s">
        <v>204</v>
      </c>
      <c r="N1911" t="s">
        <v>204</v>
      </c>
      <c r="O1911" t="s">
        <v>204</v>
      </c>
      <c r="P1911" t="s">
        <v>204</v>
      </c>
      <c r="Q1911" s="80" t="s">
        <v>204</v>
      </c>
      <c r="R1911" s="79"/>
      <c r="T1911" t="s">
        <v>204</v>
      </c>
      <c r="U1911" t="s">
        <v>204</v>
      </c>
      <c r="V1911" t="s">
        <v>204</v>
      </c>
    </row>
    <row r="1912" spans="2:22">
      <c r="B1912" t="s">
        <v>204</v>
      </c>
      <c r="C1912" s="79" t="s">
        <v>204</v>
      </c>
      <c r="E1912" t="s">
        <v>204</v>
      </c>
      <c r="F1912" t="s">
        <v>204</v>
      </c>
      <c r="G1912" t="s">
        <v>204</v>
      </c>
      <c r="H1912" t="s">
        <v>204</v>
      </c>
      <c r="I1912" t="s">
        <v>204</v>
      </c>
      <c r="J1912" t="s">
        <v>204</v>
      </c>
      <c r="K1912" t="s">
        <v>204</v>
      </c>
      <c r="L1912" t="s">
        <v>204</v>
      </c>
      <c r="M1912" t="s">
        <v>204</v>
      </c>
      <c r="N1912" t="s">
        <v>204</v>
      </c>
      <c r="O1912" t="s">
        <v>204</v>
      </c>
      <c r="P1912" t="s">
        <v>204</v>
      </c>
      <c r="Q1912" s="80" t="s">
        <v>204</v>
      </c>
      <c r="R1912" s="79"/>
      <c r="T1912" t="s">
        <v>204</v>
      </c>
      <c r="U1912" t="s">
        <v>204</v>
      </c>
      <c r="V1912" t="s">
        <v>204</v>
      </c>
    </row>
    <row r="1913" spans="2:22">
      <c r="B1913" t="s">
        <v>204</v>
      </c>
      <c r="C1913" s="79" t="s">
        <v>204</v>
      </c>
      <c r="E1913" t="s">
        <v>204</v>
      </c>
      <c r="F1913" t="s">
        <v>204</v>
      </c>
      <c r="G1913" t="s">
        <v>204</v>
      </c>
      <c r="H1913" t="s">
        <v>204</v>
      </c>
      <c r="I1913" t="s">
        <v>204</v>
      </c>
      <c r="J1913" t="s">
        <v>204</v>
      </c>
      <c r="K1913" t="s">
        <v>204</v>
      </c>
      <c r="L1913" t="s">
        <v>204</v>
      </c>
      <c r="M1913" t="s">
        <v>204</v>
      </c>
      <c r="N1913" t="s">
        <v>204</v>
      </c>
      <c r="O1913" t="s">
        <v>204</v>
      </c>
      <c r="P1913" t="s">
        <v>204</v>
      </c>
      <c r="Q1913" s="80" t="s">
        <v>204</v>
      </c>
      <c r="R1913" s="79"/>
      <c r="T1913" t="s">
        <v>204</v>
      </c>
      <c r="U1913" t="s">
        <v>204</v>
      </c>
      <c r="V1913" t="s">
        <v>204</v>
      </c>
    </row>
    <row r="1914" spans="2:22">
      <c r="B1914" t="s">
        <v>204</v>
      </c>
      <c r="C1914" s="79" t="s">
        <v>204</v>
      </c>
      <c r="E1914" t="s">
        <v>204</v>
      </c>
      <c r="F1914" t="s">
        <v>204</v>
      </c>
      <c r="G1914" t="s">
        <v>204</v>
      </c>
      <c r="H1914" t="s">
        <v>204</v>
      </c>
      <c r="I1914" t="s">
        <v>204</v>
      </c>
      <c r="J1914" t="s">
        <v>204</v>
      </c>
      <c r="K1914" t="s">
        <v>204</v>
      </c>
      <c r="L1914" t="s">
        <v>204</v>
      </c>
      <c r="M1914" t="s">
        <v>204</v>
      </c>
      <c r="N1914" t="s">
        <v>204</v>
      </c>
      <c r="O1914" t="s">
        <v>204</v>
      </c>
      <c r="P1914" t="s">
        <v>204</v>
      </c>
      <c r="Q1914" s="80" t="s">
        <v>204</v>
      </c>
      <c r="R1914" s="79"/>
      <c r="T1914" t="s">
        <v>204</v>
      </c>
      <c r="U1914" t="s">
        <v>204</v>
      </c>
      <c r="V1914" t="s">
        <v>204</v>
      </c>
    </row>
    <row r="1915" spans="2:22">
      <c r="B1915" t="s">
        <v>204</v>
      </c>
      <c r="C1915" s="79" t="s">
        <v>204</v>
      </c>
      <c r="E1915" t="s">
        <v>204</v>
      </c>
      <c r="F1915" t="s">
        <v>204</v>
      </c>
      <c r="G1915" t="s">
        <v>204</v>
      </c>
      <c r="H1915" t="s">
        <v>204</v>
      </c>
      <c r="I1915" t="s">
        <v>204</v>
      </c>
      <c r="J1915" t="s">
        <v>204</v>
      </c>
      <c r="K1915" t="s">
        <v>204</v>
      </c>
      <c r="L1915" t="s">
        <v>204</v>
      </c>
      <c r="M1915" t="s">
        <v>204</v>
      </c>
      <c r="N1915" t="s">
        <v>204</v>
      </c>
      <c r="O1915" t="s">
        <v>204</v>
      </c>
      <c r="P1915" t="s">
        <v>204</v>
      </c>
      <c r="Q1915" s="80" t="s">
        <v>204</v>
      </c>
      <c r="R1915" s="79"/>
      <c r="T1915" t="s">
        <v>204</v>
      </c>
      <c r="U1915" t="s">
        <v>204</v>
      </c>
      <c r="V1915" t="s">
        <v>204</v>
      </c>
    </row>
    <row r="1916" spans="2:22">
      <c r="B1916" t="s">
        <v>204</v>
      </c>
      <c r="C1916" s="79" t="s">
        <v>204</v>
      </c>
      <c r="E1916" t="s">
        <v>204</v>
      </c>
      <c r="F1916" t="s">
        <v>204</v>
      </c>
      <c r="G1916" t="s">
        <v>204</v>
      </c>
      <c r="H1916" t="s">
        <v>204</v>
      </c>
      <c r="I1916" t="s">
        <v>204</v>
      </c>
      <c r="J1916" t="s">
        <v>204</v>
      </c>
      <c r="K1916" t="s">
        <v>204</v>
      </c>
      <c r="L1916" t="s">
        <v>204</v>
      </c>
      <c r="M1916" t="s">
        <v>204</v>
      </c>
      <c r="N1916" t="s">
        <v>204</v>
      </c>
      <c r="O1916" t="s">
        <v>204</v>
      </c>
      <c r="P1916" t="s">
        <v>204</v>
      </c>
      <c r="Q1916" s="80" t="s">
        <v>204</v>
      </c>
      <c r="R1916" s="79"/>
      <c r="T1916" t="s">
        <v>204</v>
      </c>
      <c r="U1916" t="s">
        <v>204</v>
      </c>
      <c r="V1916" t="s">
        <v>204</v>
      </c>
    </row>
    <row r="1917" spans="2:22">
      <c r="B1917" t="s">
        <v>204</v>
      </c>
      <c r="C1917" s="79" t="s">
        <v>204</v>
      </c>
      <c r="E1917" t="s">
        <v>204</v>
      </c>
      <c r="F1917" t="s">
        <v>204</v>
      </c>
      <c r="G1917" t="s">
        <v>204</v>
      </c>
      <c r="H1917" t="s">
        <v>204</v>
      </c>
      <c r="I1917" t="s">
        <v>204</v>
      </c>
      <c r="J1917" t="s">
        <v>204</v>
      </c>
      <c r="K1917" t="s">
        <v>204</v>
      </c>
      <c r="L1917" t="s">
        <v>204</v>
      </c>
      <c r="M1917" t="s">
        <v>204</v>
      </c>
      <c r="N1917" t="s">
        <v>204</v>
      </c>
      <c r="O1917" t="s">
        <v>204</v>
      </c>
      <c r="P1917" t="s">
        <v>204</v>
      </c>
      <c r="Q1917" s="80" t="s">
        <v>204</v>
      </c>
      <c r="R1917" s="79"/>
      <c r="T1917" t="s">
        <v>204</v>
      </c>
      <c r="U1917" t="s">
        <v>204</v>
      </c>
      <c r="V1917" t="s">
        <v>204</v>
      </c>
    </row>
    <row r="1918" spans="2:22">
      <c r="B1918" t="s">
        <v>204</v>
      </c>
      <c r="C1918" s="79" t="s">
        <v>204</v>
      </c>
      <c r="E1918" t="s">
        <v>204</v>
      </c>
      <c r="F1918" t="s">
        <v>204</v>
      </c>
      <c r="G1918" t="s">
        <v>204</v>
      </c>
      <c r="H1918" t="s">
        <v>204</v>
      </c>
      <c r="I1918" t="s">
        <v>204</v>
      </c>
      <c r="J1918" t="s">
        <v>204</v>
      </c>
      <c r="K1918" t="s">
        <v>204</v>
      </c>
      <c r="L1918" t="s">
        <v>204</v>
      </c>
      <c r="M1918" t="s">
        <v>204</v>
      </c>
      <c r="N1918" t="s">
        <v>204</v>
      </c>
      <c r="O1918" t="s">
        <v>204</v>
      </c>
      <c r="P1918" t="s">
        <v>204</v>
      </c>
      <c r="Q1918" s="80" t="s">
        <v>204</v>
      </c>
      <c r="R1918" s="79"/>
      <c r="T1918" t="s">
        <v>204</v>
      </c>
      <c r="U1918" t="s">
        <v>204</v>
      </c>
      <c r="V1918" t="s">
        <v>204</v>
      </c>
    </row>
    <row r="1919" spans="2:22">
      <c r="B1919" t="s">
        <v>204</v>
      </c>
      <c r="C1919" s="79" t="s">
        <v>204</v>
      </c>
      <c r="E1919" t="s">
        <v>204</v>
      </c>
      <c r="F1919" t="s">
        <v>204</v>
      </c>
      <c r="G1919" t="s">
        <v>204</v>
      </c>
      <c r="H1919" t="s">
        <v>204</v>
      </c>
      <c r="I1919" t="s">
        <v>204</v>
      </c>
      <c r="J1919" t="s">
        <v>204</v>
      </c>
      <c r="K1919" t="s">
        <v>204</v>
      </c>
      <c r="L1919" t="s">
        <v>204</v>
      </c>
      <c r="M1919" t="s">
        <v>204</v>
      </c>
      <c r="N1919" t="s">
        <v>204</v>
      </c>
      <c r="O1919" t="s">
        <v>204</v>
      </c>
      <c r="P1919" t="s">
        <v>204</v>
      </c>
      <c r="Q1919" s="80" t="s">
        <v>204</v>
      </c>
      <c r="R1919" s="79"/>
      <c r="T1919" t="s">
        <v>204</v>
      </c>
      <c r="U1919" t="s">
        <v>204</v>
      </c>
      <c r="V1919" t="s">
        <v>204</v>
      </c>
    </row>
    <row r="1920" spans="2:22">
      <c r="B1920" t="s">
        <v>204</v>
      </c>
      <c r="C1920" s="79" t="s">
        <v>204</v>
      </c>
      <c r="E1920" t="s">
        <v>204</v>
      </c>
      <c r="F1920" t="s">
        <v>204</v>
      </c>
      <c r="G1920" t="s">
        <v>204</v>
      </c>
      <c r="H1920" t="s">
        <v>204</v>
      </c>
      <c r="I1920" t="s">
        <v>204</v>
      </c>
      <c r="J1920" t="s">
        <v>204</v>
      </c>
      <c r="K1920" t="s">
        <v>204</v>
      </c>
      <c r="L1920" t="s">
        <v>204</v>
      </c>
      <c r="M1920" t="s">
        <v>204</v>
      </c>
      <c r="N1920" t="s">
        <v>204</v>
      </c>
      <c r="O1920" t="s">
        <v>204</v>
      </c>
      <c r="P1920" t="s">
        <v>204</v>
      </c>
      <c r="Q1920" s="80" t="s">
        <v>204</v>
      </c>
      <c r="R1920" s="79"/>
      <c r="T1920" t="s">
        <v>204</v>
      </c>
      <c r="U1920" t="s">
        <v>204</v>
      </c>
      <c r="V1920" t="s">
        <v>204</v>
      </c>
    </row>
    <row r="1921" spans="2:22">
      <c r="B1921" t="s">
        <v>204</v>
      </c>
      <c r="C1921" s="79" t="s">
        <v>204</v>
      </c>
      <c r="E1921" t="s">
        <v>204</v>
      </c>
      <c r="F1921" t="s">
        <v>204</v>
      </c>
      <c r="G1921" t="s">
        <v>204</v>
      </c>
      <c r="H1921" t="s">
        <v>204</v>
      </c>
      <c r="I1921" t="s">
        <v>204</v>
      </c>
      <c r="J1921" t="s">
        <v>204</v>
      </c>
      <c r="K1921" t="s">
        <v>204</v>
      </c>
      <c r="L1921" t="s">
        <v>204</v>
      </c>
      <c r="M1921" t="s">
        <v>204</v>
      </c>
      <c r="N1921" t="s">
        <v>204</v>
      </c>
      <c r="O1921" t="s">
        <v>204</v>
      </c>
      <c r="P1921" t="s">
        <v>204</v>
      </c>
      <c r="Q1921" s="80" t="s">
        <v>204</v>
      </c>
      <c r="R1921" s="79"/>
      <c r="T1921" t="s">
        <v>204</v>
      </c>
      <c r="U1921" t="s">
        <v>204</v>
      </c>
      <c r="V1921" t="s">
        <v>204</v>
      </c>
    </row>
    <row r="1922" spans="2:22">
      <c r="B1922" t="s">
        <v>204</v>
      </c>
      <c r="C1922" s="79" t="s">
        <v>204</v>
      </c>
      <c r="E1922" t="s">
        <v>204</v>
      </c>
      <c r="F1922" t="s">
        <v>204</v>
      </c>
      <c r="G1922" t="s">
        <v>204</v>
      </c>
      <c r="H1922" t="s">
        <v>204</v>
      </c>
      <c r="I1922" t="s">
        <v>204</v>
      </c>
      <c r="J1922" t="s">
        <v>204</v>
      </c>
      <c r="K1922" t="s">
        <v>204</v>
      </c>
      <c r="L1922" t="s">
        <v>204</v>
      </c>
      <c r="M1922" t="s">
        <v>204</v>
      </c>
      <c r="N1922" t="s">
        <v>204</v>
      </c>
      <c r="O1922" t="s">
        <v>204</v>
      </c>
      <c r="P1922" t="s">
        <v>204</v>
      </c>
      <c r="Q1922" s="80" t="s">
        <v>204</v>
      </c>
      <c r="R1922" s="79"/>
      <c r="T1922" t="s">
        <v>204</v>
      </c>
      <c r="U1922" t="s">
        <v>204</v>
      </c>
      <c r="V1922" t="s">
        <v>204</v>
      </c>
    </row>
    <row r="1923" spans="2:22">
      <c r="B1923" t="s">
        <v>204</v>
      </c>
      <c r="C1923" s="79" t="s">
        <v>204</v>
      </c>
      <c r="E1923" t="s">
        <v>204</v>
      </c>
      <c r="F1923" t="s">
        <v>204</v>
      </c>
      <c r="G1923" t="s">
        <v>204</v>
      </c>
      <c r="H1923" t="s">
        <v>204</v>
      </c>
      <c r="I1923" t="s">
        <v>204</v>
      </c>
      <c r="J1923" t="s">
        <v>204</v>
      </c>
      <c r="K1923" t="s">
        <v>204</v>
      </c>
      <c r="L1923" t="s">
        <v>204</v>
      </c>
      <c r="M1923" t="s">
        <v>204</v>
      </c>
      <c r="N1923" t="s">
        <v>204</v>
      </c>
      <c r="O1923" t="s">
        <v>204</v>
      </c>
      <c r="P1923" t="s">
        <v>204</v>
      </c>
      <c r="Q1923" s="80" t="s">
        <v>204</v>
      </c>
      <c r="R1923" s="79"/>
      <c r="T1923" t="s">
        <v>204</v>
      </c>
      <c r="U1923" t="s">
        <v>204</v>
      </c>
      <c r="V1923" t="s">
        <v>204</v>
      </c>
    </row>
    <row r="1924" spans="2:22">
      <c r="B1924" t="s">
        <v>204</v>
      </c>
      <c r="C1924" s="79" t="s">
        <v>204</v>
      </c>
      <c r="E1924" t="s">
        <v>204</v>
      </c>
      <c r="F1924" t="s">
        <v>204</v>
      </c>
      <c r="G1924" t="s">
        <v>204</v>
      </c>
      <c r="H1924" t="s">
        <v>204</v>
      </c>
      <c r="I1924" t="s">
        <v>204</v>
      </c>
      <c r="J1924" t="s">
        <v>204</v>
      </c>
      <c r="K1924" t="s">
        <v>204</v>
      </c>
      <c r="L1924" t="s">
        <v>204</v>
      </c>
      <c r="M1924" t="s">
        <v>204</v>
      </c>
      <c r="N1924" t="s">
        <v>204</v>
      </c>
      <c r="O1924" t="s">
        <v>204</v>
      </c>
      <c r="P1924" t="s">
        <v>204</v>
      </c>
      <c r="Q1924" s="80" t="s">
        <v>204</v>
      </c>
      <c r="R1924" s="79"/>
      <c r="T1924" t="s">
        <v>204</v>
      </c>
      <c r="U1924" t="s">
        <v>204</v>
      </c>
      <c r="V1924" t="s">
        <v>204</v>
      </c>
    </row>
    <row r="1925" spans="2:22">
      <c r="B1925" t="s">
        <v>204</v>
      </c>
      <c r="C1925" s="79" t="s">
        <v>204</v>
      </c>
      <c r="E1925" t="s">
        <v>204</v>
      </c>
      <c r="F1925" t="s">
        <v>204</v>
      </c>
      <c r="G1925" t="s">
        <v>204</v>
      </c>
      <c r="H1925" t="s">
        <v>204</v>
      </c>
      <c r="I1925" t="s">
        <v>204</v>
      </c>
      <c r="J1925" t="s">
        <v>204</v>
      </c>
      <c r="K1925" t="s">
        <v>204</v>
      </c>
      <c r="L1925" t="s">
        <v>204</v>
      </c>
      <c r="M1925" t="s">
        <v>204</v>
      </c>
      <c r="N1925" t="s">
        <v>204</v>
      </c>
      <c r="O1925" t="s">
        <v>204</v>
      </c>
      <c r="P1925" t="s">
        <v>204</v>
      </c>
      <c r="Q1925" s="80" t="s">
        <v>204</v>
      </c>
      <c r="R1925" s="79"/>
      <c r="T1925" t="s">
        <v>204</v>
      </c>
      <c r="U1925" t="s">
        <v>204</v>
      </c>
      <c r="V1925" t="s">
        <v>204</v>
      </c>
    </row>
    <row r="1926" spans="2:22">
      <c r="B1926" t="s">
        <v>204</v>
      </c>
      <c r="C1926" s="79" t="s">
        <v>204</v>
      </c>
      <c r="E1926" t="s">
        <v>204</v>
      </c>
      <c r="F1926" t="s">
        <v>204</v>
      </c>
      <c r="G1926" t="s">
        <v>204</v>
      </c>
      <c r="H1926" t="s">
        <v>204</v>
      </c>
      <c r="I1926" t="s">
        <v>204</v>
      </c>
      <c r="J1926" t="s">
        <v>204</v>
      </c>
      <c r="K1926" t="s">
        <v>204</v>
      </c>
      <c r="L1926" t="s">
        <v>204</v>
      </c>
      <c r="M1926" t="s">
        <v>204</v>
      </c>
      <c r="N1926" t="s">
        <v>204</v>
      </c>
      <c r="O1926" t="s">
        <v>204</v>
      </c>
      <c r="P1926" t="s">
        <v>204</v>
      </c>
      <c r="Q1926" s="80" t="s">
        <v>204</v>
      </c>
      <c r="R1926" s="79"/>
      <c r="T1926" t="s">
        <v>204</v>
      </c>
      <c r="U1926" t="s">
        <v>204</v>
      </c>
      <c r="V1926" t="s">
        <v>204</v>
      </c>
    </row>
    <row r="1927" spans="2:22">
      <c r="B1927" t="s">
        <v>204</v>
      </c>
      <c r="C1927" s="79" t="s">
        <v>204</v>
      </c>
      <c r="E1927" t="s">
        <v>204</v>
      </c>
      <c r="F1927" t="s">
        <v>204</v>
      </c>
      <c r="G1927" t="s">
        <v>204</v>
      </c>
      <c r="H1927" t="s">
        <v>204</v>
      </c>
      <c r="I1927" t="s">
        <v>204</v>
      </c>
      <c r="J1927" t="s">
        <v>204</v>
      </c>
      <c r="K1927" t="s">
        <v>204</v>
      </c>
      <c r="L1927" t="s">
        <v>204</v>
      </c>
      <c r="M1927" t="s">
        <v>204</v>
      </c>
      <c r="N1927" t="s">
        <v>204</v>
      </c>
      <c r="O1927" t="s">
        <v>204</v>
      </c>
      <c r="P1927" t="s">
        <v>204</v>
      </c>
      <c r="Q1927" s="80" t="s">
        <v>204</v>
      </c>
      <c r="R1927" s="79"/>
      <c r="T1927" t="s">
        <v>204</v>
      </c>
      <c r="U1927" t="s">
        <v>204</v>
      </c>
      <c r="V1927" t="s">
        <v>204</v>
      </c>
    </row>
    <row r="1928" spans="2:22">
      <c r="B1928" t="s">
        <v>204</v>
      </c>
      <c r="C1928" s="79" t="s">
        <v>204</v>
      </c>
      <c r="E1928" t="s">
        <v>204</v>
      </c>
      <c r="F1928" t="s">
        <v>204</v>
      </c>
      <c r="G1928" t="s">
        <v>204</v>
      </c>
      <c r="H1928" t="s">
        <v>204</v>
      </c>
      <c r="I1928" t="s">
        <v>204</v>
      </c>
      <c r="J1928" t="s">
        <v>204</v>
      </c>
      <c r="K1928" t="s">
        <v>204</v>
      </c>
      <c r="L1928" t="s">
        <v>204</v>
      </c>
      <c r="M1928" t="s">
        <v>204</v>
      </c>
      <c r="N1928" t="s">
        <v>204</v>
      </c>
      <c r="O1928" t="s">
        <v>204</v>
      </c>
      <c r="P1928" t="s">
        <v>204</v>
      </c>
      <c r="Q1928" s="80" t="s">
        <v>204</v>
      </c>
      <c r="R1928" s="79"/>
      <c r="T1928" t="s">
        <v>204</v>
      </c>
      <c r="U1928" t="s">
        <v>204</v>
      </c>
      <c r="V1928" t="s">
        <v>204</v>
      </c>
    </row>
    <row r="1929" spans="2:22">
      <c r="B1929" t="s">
        <v>204</v>
      </c>
      <c r="C1929" s="79" t="s">
        <v>204</v>
      </c>
      <c r="E1929" t="s">
        <v>204</v>
      </c>
      <c r="F1929" t="s">
        <v>204</v>
      </c>
      <c r="G1929" t="s">
        <v>204</v>
      </c>
      <c r="H1929" t="s">
        <v>204</v>
      </c>
      <c r="I1929" t="s">
        <v>204</v>
      </c>
      <c r="J1929" t="s">
        <v>204</v>
      </c>
      <c r="K1929" t="s">
        <v>204</v>
      </c>
      <c r="L1929" t="s">
        <v>204</v>
      </c>
      <c r="M1929" t="s">
        <v>204</v>
      </c>
      <c r="N1929" t="s">
        <v>204</v>
      </c>
      <c r="O1929" t="s">
        <v>204</v>
      </c>
      <c r="P1929" t="s">
        <v>204</v>
      </c>
      <c r="Q1929" s="80" t="s">
        <v>204</v>
      </c>
      <c r="R1929" s="79"/>
      <c r="T1929" t="s">
        <v>204</v>
      </c>
      <c r="U1929" t="s">
        <v>204</v>
      </c>
      <c r="V1929" t="s">
        <v>204</v>
      </c>
    </row>
    <row r="1930" spans="2:22">
      <c r="B1930" t="s">
        <v>204</v>
      </c>
      <c r="C1930" s="79" t="s">
        <v>204</v>
      </c>
      <c r="E1930" t="s">
        <v>204</v>
      </c>
      <c r="F1930" t="s">
        <v>204</v>
      </c>
      <c r="G1930" t="s">
        <v>204</v>
      </c>
      <c r="H1930" t="s">
        <v>204</v>
      </c>
      <c r="I1930" t="s">
        <v>204</v>
      </c>
      <c r="J1930" t="s">
        <v>204</v>
      </c>
      <c r="K1930" t="s">
        <v>204</v>
      </c>
      <c r="L1930" t="s">
        <v>204</v>
      </c>
      <c r="M1930" t="s">
        <v>204</v>
      </c>
      <c r="N1930" t="s">
        <v>204</v>
      </c>
      <c r="O1930" t="s">
        <v>204</v>
      </c>
      <c r="P1930" t="s">
        <v>204</v>
      </c>
      <c r="Q1930" s="80" t="s">
        <v>204</v>
      </c>
      <c r="R1930" s="79"/>
      <c r="T1930" t="s">
        <v>204</v>
      </c>
      <c r="U1930" t="s">
        <v>204</v>
      </c>
      <c r="V1930" t="s">
        <v>204</v>
      </c>
    </row>
    <row r="1931" spans="2:22">
      <c r="B1931" t="s">
        <v>204</v>
      </c>
      <c r="C1931" s="79" t="s">
        <v>204</v>
      </c>
      <c r="E1931" t="s">
        <v>204</v>
      </c>
      <c r="F1931" t="s">
        <v>204</v>
      </c>
      <c r="G1931" t="s">
        <v>204</v>
      </c>
      <c r="H1931" t="s">
        <v>204</v>
      </c>
      <c r="I1931" t="s">
        <v>204</v>
      </c>
      <c r="J1931" t="s">
        <v>204</v>
      </c>
      <c r="K1931" t="s">
        <v>204</v>
      </c>
      <c r="L1931" t="s">
        <v>204</v>
      </c>
      <c r="M1931" t="s">
        <v>204</v>
      </c>
      <c r="N1931" t="s">
        <v>204</v>
      </c>
      <c r="O1931" t="s">
        <v>204</v>
      </c>
      <c r="P1931" t="s">
        <v>204</v>
      </c>
      <c r="Q1931" s="80" t="s">
        <v>204</v>
      </c>
      <c r="R1931" s="79"/>
      <c r="T1931" t="s">
        <v>204</v>
      </c>
      <c r="U1931" t="s">
        <v>204</v>
      </c>
      <c r="V1931" t="s">
        <v>204</v>
      </c>
    </row>
    <row r="1932" spans="2:22">
      <c r="B1932" t="s">
        <v>204</v>
      </c>
      <c r="C1932" s="79" t="s">
        <v>204</v>
      </c>
      <c r="E1932" t="s">
        <v>204</v>
      </c>
      <c r="F1932" t="s">
        <v>204</v>
      </c>
      <c r="G1932" t="s">
        <v>204</v>
      </c>
      <c r="H1932" t="s">
        <v>204</v>
      </c>
      <c r="I1932" t="s">
        <v>204</v>
      </c>
      <c r="J1932" t="s">
        <v>204</v>
      </c>
      <c r="K1932" t="s">
        <v>204</v>
      </c>
      <c r="L1932" t="s">
        <v>204</v>
      </c>
      <c r="M1932" t="s">
        <v>204</v>
      </c>
      <c r="N1932" t="s">
        <v>204</v>
      </c>
      <c r="O1932" t="s">
        <v>204</v>
      </c>
      <c r="P1932" t="s">
        <v>204</v>
      </c>
      <c r="Q1932" s="80" t="s">
        <v>204</v>
      </c>
      <c r="R1932" s="79"/>
      <c r="T1932" t="s">
        <v>204</v>
      </c>
      <c r="U1932" t="s">
        <v>204</v>
      </c>
      <c r="V1932" t="s">
        <v>204</v>
      </c>
    </row>
    <row r="1933" spans="2:22">
      <c r="B1933" t="s">
        <v>204</v>
      </c>
      <c r="C1933" s="79" t="s">
        <v>204</v>
      </c>
      <c r="E1933" t="s">
        <v>204</v>
      </c>
      <c r="F1933" t="s">
        <v>204</v>
      </c>
      <c r="G1933" t="s">
        <v>204</v>
      </c>
      <c r="H1933" t="s">
        <v>204</v>
      </c>
      <c r="I1933" t="s">
        <v>204</v>
      </c>
      <c r="J1933" t="s">
        <v>204</v>
      </c>
      <c r="K1933" t="s">
        <v>204</v>
      </c>
      <c r="L1933" t="s">
        <v>204</v>
      </c>
      <c r="M1933" t="s">
        <v>204</v>
      </c>
      <c r="N1933" t="s">
        <v>204</v>
      </c>
      <c r="O1933" t="s">
        <v>204</v>
      </c>
      <c r="P1933" t="s">
        <v>204</v>
      </c>
      <c r="Q1933" s="80" t="s">
        <v>204</v>
      </c>
      <c r="R1933" s="79"/>
      <c r="T1933" t="s">
        <v>204</v>
      </c>
      <c r="U1933" t="s">
        <v>204</v>
      </c>
      <c r="V1933" t="s">
        <v>204</v>
      </c>
    </row>
    <row r="1934" spans="2:22">
      <c r="B1934" t="s">
        <v>204</v>
      </c>
      <c r="C1934" s="79" t="s">
        <v>204</v>
      </c>
      <c r="E1934" t="s">
        <v>204</v>
      </c>
      <c r="F1934" t="s">
        <v>204</v>
      </c>
      <c r="G1934" t="s">
        <v>204</v>
      </c>
      <c r="H1934" t="s">
        <v>204</v>
      </c>
      <c r="I1934" t="s">
        <v>204</v>
      </c>
      <c r="J1934" t="s">
        <v>204</v>
      </c>
      <c r="K1934" t="s">
        <v>204</v>
      </c>
      <c r="L1934" t="s">
        <v>204</v>
      </c>
      <c r="M1934" t="s">
        <v>204</v>
      </c>
      <c r="N1934" t="s">
        <v>204</v>
      </c>
      <c r="O1934" t="s">
        <v>204</v>
      </c>
      <c r="P1934" t="s">
        <v>204</v>
      </c>
      <c r="Q1934" s="80" t="s">
        <v>204</v>
      </c>
      <c r="R1934" s="79"/>
      <c r="T1934" t="s">
        <v>204</v>
      </c>
      <c r="U1934" t="s">
        <v>204</v>
      </c>
      <c r="V1934" t="s">
        <v>204</v>
      </c>
    </row>
    <row r="1935" spans="2:22">
      <c r="B1935" t="s">
        <v>204</v>
      </c>
      <c r="C1935" s="79" t="s">
        <v>204</v>
      </c>
      <c r="E1935" t="s">
        <v>204</v>
      </c>
      <c r="F1935" t="s">
        <v>204</v>
      </c>
      <c r="G1935" t="s">
        <v>204</v>
      </c>
      <c r="H1935" t="s">
        <v>204</v>
      </c>
      <c r="I1935" t="s">
        <v>204</v>
      </c>
      <c r="J1935" t="s">
        <v>204</v>
      </c>
      <c r="K1935" t="s">
        <v>204</v>
      </c>
      <c r="L1935" t="s">
        <v>204</v>
      </c>
      <c r="M1935" t="s">
        <v>204</v>
      </c>
      <c r="N1935" t="s">
        <v>204</v>
      </c>
      <c r="O1935" t="s">
        <v>204</v>
      </c>
      <c r="P1935" t="s">
        <v>204</v>
      </c>
      <c r="Q1935" s="80" t="s">
        <v>204</v>
      </c>
      <c r="R1935" s="79"/>
      <c r="T1935" t="s">
        <v>204</v>
      </c>
      <c r="U1935" t="s">
        <v>204</v>
      </c>
      <c r="V1935" t="s">
        <v>204</v>
      </c>
    </row>
    <row r="1936" spans="2:22">
      <c r="B1936" t="s">
        <v>204</v>
      </c>
      <c r="C1936" s="79" t="s">
        <v>204</v>
      </c>
      <c r="E1936" t="s">
        <v>204</v>
      </c>
      <c r="F1936" t="s">
        <v>204</v>
      </c>
      <c r="G1936" t="s">
        <v>204</v>
      </c>
      <c r="H1936" t="s">
        <v>204</v>
      </c>
      <c r="I1936" t="s">
        <v>204</v>
      </c>
      <c r="J1936" t="s">
        <v>204</v>
      </c>
      <c r="K1936" t="s">
        <v>204</v>
      </c>
      <c r="L1936" t="s">
        <v>204</v>
      </c>
      <c r="M1936" t="s">
        <v>204</v>
      </c>
      <c r="N1936" t="s">
        <v>204</v>
      </c>
      <c r="O1936" t="s">
        <v>204</v>
      </c>
      <c r="P1936" t="s">
        <v>204</v>
      </c>
      <c r="Q1936" s="80" t="s">
        <v>204</v>
      </c>
      <c r="R1936" s="79"/>
      <c r="T1936" t="s">
        <v>204</v>
      </c>
      <c r="U1936" t="s">
        <v>204</v>
      </c>
      <c r="V1936" t="s">
        <v>204</v>
      </c>
    </row>
    <row r="1937" spans="2:22">
      <c r="B1937" t="s">
        <v>204</v>
      </c>
      <c r="C1937" s="79" t="s">
        <v>204</v>
      </c>
      <c r="E1937" t="s">
        <v>204</v>
      </c>
      <c r="F1937" t="s">
        <v>204</v>
      </c>
      <c r="G1937" t="s">
        <v>204</v>
      </c>
      <c r="H1937" t="s">
        <v>204</v>
      </c>
      <c r="I1937" t="s">
        <v>204</v>
      </c>
      <c r="J1937" t="s">
        <v>204</v>
      </c>
      <c r="K1937" t="s">
        <v>204</v>
      </c>
      <c r="L1937" t="s">
        <v>204</v>
      </c>
      <c r="M1937" t="s">
        <v>204</v>
      </c>
      <c r="N1937" t="s">
        <v>204</v>
      </c>
      <c r="O1937" t="s">
        <v>204</v>
      </c>
      <c r="P1937" t="s">
        <v>204</v>
      </c>
      <c r="Q1937" s="80" t="s">
        <v>204</v>
      </c>
      <c r="R1937" s="79"/>
      <c r="T1937" t="s">
        <v>204</v>
      </c>
      <c r="U1937" t="s">
        <v>204</v>
      </c>
      <c r="V1937" t="s">
        <v>204</v>
      </c>
    </row>
    <row r="1938" spans="2:22">
      <c r="B1938" t="s">
        <v>204</v>
      </c>
      <c r="C1938" s="79" t="s">
        <v>204</v>
      </c>
      <c r="E1938" t="s">
        <v>204</v>
      </c>
      <c r="F1938" t="s">
        <v>204</v>
      </c>
      <c r="G1938" t="s">
        <v>204</v>
      </c>
      <c r="H1938" t="s">
        <v>204</v>
      </c>
      <c r="I1938" t="s">
        <v>204</v>
      </c>
      <c r="J1938" t="s">
        <v>204</v>
      </c>
      <c r="K1938" t="s">
        <v>204</v>
      </c>
      <c r="L1938" t="s">
        <v>204</v>
      </c>
      <c r="M1938" t="s">
        <v>204</v>
      </c>
      <c r="N1938" t="s">
        <v>204</v>
      </c>
      <c r="O1938" t="s">
        <v>204</v>
      </c>
      <c r="P1938" t="s">
        <v>204</v>
      </c>
      <c r="Q1938" s="80" t="s">
        <v>204</v>
      </c>
      <c r="R1938" s="79"/>
      <c r="T1938" t="s">
        <v>204</v>
      </c>
      <c r="U1938" t="s">
        <v>204</v>
      </c>
      <c r="V1938" t="s">
        <v>204</v>
      </c>
    </row>
    <row r="1939" spans="2:22">
      <c r="B1939" t="s">
        <v>204</v>
      </c>
      <c r="C1939" s="79" t="s">
        <v>204</v>
      </c>
      <c r="E1939" t="s">
        <v>204</v>
      </c>
      <c r="F1939" t="s">
        <v>204</v>
      </c>
      <c r="G1939" t="s">
        <v>204</v>
      </c>
      <c r="H1939" t="s">
        <v>204</v>
      </c>
      <c r="I1939" t="s">
        <v>204</v>
      </c>
      <c r="J1939" t="s">
        <v>204</v>
      </c>
      <c r="K1939" t="s">
        <v>204</v>
      </c>
      <c r="L1939" t="s">
        <v>204</v>
      </c>
      <c r="M1939" t="s">
        <v>204</v>
      </c>
      <c r="N1939" t="s">
        <v>204</v>
      </c>
      <c r="O1939" t="s">
        <v>204</v>
      </c>
      <c r="P1939" t="s">
        <v>204</v>
      </c>
      <c r="Q1939" s="80" t="s">
        <v>204</v>
      </c>
      <c r="R1939" s="79"/>
      <c r="T1939" t="s">
        <v>204</v>
      </c>
      <c r="U1939" t="s">
        <v>204</v>
      </c>
      <c r="V1939" t="s">
        <v>204</v>
      </c>
    </row>
    <row r="1940" spans="2:22">
      <c r="B1940" t="s">
        <v>204</v>
      </c>
      <c r="C1940" s="79" t="s">
        <v>204</v>
      </c>
      <c r="E1940" t="s">
        <v>204</v>
      </c>
      <c r="F1940" t="s">
        <v>204</v>
      </c>
      <c r="G1940" t="s">
        <v>204</v>
      </c>
      <c r="H1940" t="s">
        <v>204</v>
      </c>
      <c r="I1940" t="s">
        <v>204</v>
      </c>
      <c r="J1940" t="s">
        <v>204</v>
      </c>
      <c r="K1940" t="s">
        <v>204</v>
      </c>
      <c r="L1940" t="s">
        <v>204</v>
      </c>
      <c r="M1940" t="s">
        <v>204</v>
      </c>
      <c r="N1940" t="s">
        <v>204</v>
      </c>
      <c r="O1940" t="s">
        <v>204</v>
      </c>
      <c r="P1940" t="s">
        <v>204</v>
      </c>
      <c r="Q1940" s="80" t="s">
        <v>204</v>
      </c>
      <c r="R1940" s="79"/>
      <c r="T1940" t="s">
        <v>204</v>
      </c>
      <c r="U1940" t="s">
        <v>204</v>
      </c>
      <c r="V1940" t="s">
        <v>204</v>
      </c>
    </row>
    <row r="1941" spans="2:22">
      <c r="B1941" t="s">
        <v>204</v>
      </c>
      <c r="C1941" s="79" t="s">
        <v>204</v>
      </c>
      <c r="E1941" t="s">
        <v>204</v>
      </c>
      <c r="F1941" t="s">
        <v>204</v>
      </c>
      <c r="G1941" t="s">
        <v>204</v>
      </c>
      <c r="H1941" t="s">
        <v>204</v>
      </c>
      <c r="I1941" t="s">
        <v>204</v>
      </c>
      <c r="J1941" t="s">
        <v>204</v>
      </c>
      <c r="K1941" t="s">
        <v>204</v>
      </c>
      <c r="L1941" t="s">
        <v>204</v>
      </c>
      <c r="M1941" t="s">
        <v>204</v>
      </c>
      <c r="N1941" t="s">
        <v>204</v>
      </c>
      <c r="O1941" t="s">
        <v>204</v>
      </c>
      <c r="P1941" t="s">
        <v>204</v>
      </c>
      <c r="Q1941" s="80" t="s">
        <v>204</v>
      </c>
      <c r="R1941" s="79"/>
      <c r="T1941" t="s">
        <v>204</v>
      </c>
      <c r="U1941" t="s">
        <v>204</v>
      </c>
      <c r="V1941" t="s">
        <v>204</v>
      </c>
    </row>
    <row r="1942" spans="2:22">
      <c r="B1942" t="s">
        <v>204</v>
      </c>
      <c r="C1942" s="79" t="s">
        <v>204</v>
      </c>
      <c r="E1942" t="s">
        <v>204</v>
      </c>
      <c r="F1942" t="s">
        <v>204</v>
      </c>
      <c r="G1942" t="s">
        <v>204</v>
      </c>
      <c r="H1942" t="s">
        <v>204</v>
      </c>
      <c r="I1942" t="s">
        <v>204</v>
      </c>
      <c r="J1942" t="s">
        <v>204</v>
      </c>
      <c r="K1942" t="s">
        <v>204</v>
      </c>
      <c r="L1942" t="s">
        <v>204</v>
      </c>
      <c r="M1942" t="s">
        <v>204</v>
      </c>
      <c r="N1942" t="s">
        <v>204</v>
      </c>
      <c r="O1942" t="s">
        <v>204</v>
      </c>
      <c r="P1942" t="s">
        <v>204</v>
      </c>
      <c r="Q1942" s="80" t="s">
        <v>204</v>
      </c>
      <c r="R1942" s="79"/>
      <c r="T1942" t="s">
        <v>204</v>
      </c>
      <c r="U1942" t="s">
        <v>204</v>
      </c>
      <c r="V1942" t="s">
        <v>204</v>
      </c>
    </row>
    <row r="1943" spans="2:22">
      <c r="B1943" t="s">
        <v>204</v>
      </c>
      <c r="C1943" s="79" t="s">
        <v>204</v>
      </c>
      <c r="E1943" t="s">
        <v>204</v>
      </c>
      <c r="F1943" t="s">
        <v>204</v>
      </c>
      <c r="G1943" t="s">
        <v>204</v>
      </c>
      <c r="H1943" t="s">
        <v>204</v>
      </c>
      <c r="I1943" t="s">
        <v>204</v>
      </c>
      <c r="J1943" t="s">
        <v>204</v>
      </c>
      <c r="K1943" t="s">
        <v>204</v>
      </c>
      <c r="L1943" t="s">
        <v>204</v>
      </c>
      <c r="M1943" t="s">
        <v>204</v>
      </c>
      <c r="N1943" t="s">
        <v>204</v>
      </c>
      <c r="O1943" t="s">
        <v>204</v>
      </c>
      <c r="P1943" t="s">
        <v>204</v>
      </c>
      <c r="Q1943" s="80" t="s">
        <v>204</v>
      </c>
      <c r="R1943" s="79"/>
      <c r="T1943" t="s">
        <v>204</v>
      </c>
      <c r="U1943" t="s">
        <v>204</v>
      </c>
      <c r="V1943" t="s">
        <v>204</v>
      </c>
    </row>
    <row r="1944" spans="2:22">
      <c r="B1944" t="s">
        <v>204</v>
      </c>
      <c r="C1944" s="79" t="s">
        <v>204</v>
      </c>
      <c r="E1944" t="s">
        <v>204</v>
      </c>
      <c r="F1944" t="s">
        <v>204</v>
      </c>
      <c r="G1944" t="s">
        <v>204</v>
      </c>
      <c r="H1944" t="s">
        <v>204</v>
      </c>
      <c r="I1944" t="s">
        <v>204</v>
      </c>
      <c r="J1944" t="s">
        <v>204</v>
      </c>
      <c r="K1944" t="s">
        <v>204</v>
      </c>
      <c r="L1944" t="s">
        <v>204</v>
      </c>
      <c r="M1944" t="s">
        <v>204</v>
      </c>
      <c r="N1944" t="s">
        <v>204</v>
      </c>
      <c r="O1944" t="s">
        <v>204</v>
      </c>
      <c r="P1944" t="s">
        <v>204</v>
      </c>
      <c r="Q1944" s="80" t="s">
        <v>204</v>
      </c>
      <c r="R1944" s="79"/>
      <c r="T1944" t="s">
        <v>204</v>
      </c>
      <c r="U1944" t="s">
        <v>204</v>
      </c>
      <c r="V1944" t="s">
        <v>204</v>
      </c>
    </row>
    <row r="1945" spans="2:22">
      <c r="B1945" t="s">
        <v>204</v>
      </c>
      <c r="C1945" s="79" t="s">
        <v>204</v>
      </c>
      <c r="E1945" t="s">
        <v>204</v>
      </c>
      <c r="F1945" t="s">
        <v>204</v>
      </c>
      <c r="G1945" t="s">
        <v>204</v>
      </c>
      <c r="H1945" t="s">
        <v>204</v>
      </c>
      <c r="I1945" t="s">
        <v>204</v>
      </c>
      <c r="J1945" t="s">
        <v>204</v>
      </c>
      <c r="K1945" t="s">
        <v>204</v>
      </c>
      <c r="L1945" t="s">
        <v>204</v>
      </c>
      <c r="M1945" t="s">
        <v>204</v>
      </c>
      <c r="N1945" t="s">
        <v>204</v>
      </c>
      <c r="O1945" t="s">
        <v>204</v>
      </c>
      <c r="P1945" t="s">
        <v>204</v>
      </c>
      <c r="Q1945" s="80" t="s">
        <v>204</v>
      </c>
      <c r="R1945" s="79"/>
      <c r="T1945" t="s">
        <v>204</v>
      </c>
      <c r="U1945" t="s">
        <v>204</v>
      </c>
      <c r="V1945" t="s">
        <v>204</v>
      </c>
    </row>
    <row r="1946" spans="2:22">
      <c r="B1946" t="s">
        <v>204</v>
      </c>
      <c r="C1946" s="79" t="s">
        <v>204</v>
      </c>
      <c r="E1946" t="s">
        <v>204</v>
      </c>
      <c r="F1946" t="s">
        <v>204</v>
      </c>
      <c r="G1946" t="s">
        <v>204</v>
      </c>
      <c r="H1946" t="s">
        <v>204</v>
      </c>
      <c r="I1946" t="s">
        <v>204</v>
      </c>
      <c r="J1946" t="s">
        <v>204</v>
      </c>
      <c r="K1946" t="s">
        <v>204</v>
      </c>
      <c r="L1946" t="s">
        <v>204</v>
      </c>
      <c r="M1946" t="s">
        <v>204</v>
      </c>
      <c r="N1946" t="s">
        <v>204</v>
      </c>
      <c r="O1946" t="s">
        <v>204</v>
      </c>
      <c r="P1946" t="s">
        <v>204</v>
      </c>
      <c r="Q1946" s="80" t="s">
        <v>204</v>
      </c>
      <c r="R1946" s="79"/>
      <c r="T1946" t="s">
        <v>204</v>
      </c>
      <c r="U1946" t="s">
        <v>204</v>
      </c>
      <c r="V1946" t="s">
        <v>204</v>
      </c>
    </row>
    <row r="1947" spans="2:22">
      <c r="B1947" t="s">
        <v>204</v>
      </c>
      <c r="C1947" s="79" t="s">
        <v>204</v>
      </c>
      <c r="E1947" t="s">
        <v>204</v>
      </c>
      <c r="F1947" t="s">
        <v>204</v>
      </c>
      <c r="G1947" t="s">
        <v>204</v>
      </c>
      <c r="H1947" t="s">
        <v>204</v>
      </c>
      <c r="I1947" t="s">
        <v>204</v>
      </c>
      <c r="J1947" t="s">
        <v>204</v>
      </c>
      <c r="K1947" t="s">
        <v>204</v>
      </c>
      <c r="L1947" t="s">
        <v>204</v>
      </c>
      <c r="M1947" t="s">
        <v>204</v>
      </c>
      <c r="N1947" t="s">
        <v>204</v>
      </c>
      <c r="O1947" t="s">
        <v>204</v>
      </c>
      <c r="P1947" t="s">
        <v>204</v>
      </c>
      <c r="Q1947" s="80" t="s">
        <v>204</v>
      </c>
      <c r="R1947" s="79"/>
      <c r="T1947" t="s">
        <v>204</v>
      </c>
      <c r="U1947" t="s">
        <v>204</v>
      </c>
      <c r="V1947" t="s">
        <v>204</v>
      </c>
    </row>
    <row r="1948" spans="2:22">
      <c r="B1948" t="s">
        <v>204</v>
      </c>
      <c r="C1948" s="79" t="s">
        <v>204</v>
      </c>
      <c r="E1948" t="s">
        <v>204</v>
      </c>
      <c r="F1948" t="s">
        <v>204</v>
      </c>
      <c r="G1948" t="s">
        <v>204</v>
      </c>
      <c r="H1948" t="s">
        <v>204</v>
      </c>
      <c r="I1948" t="s">
        <v>204</v>
      </c>
      <c r="J1948" t="s">
        <v>204</v>
      </c>
      <c r="K1948" t="s">
        <v>204</v>
      </c>
      <c r="L1948" t="s">
        <v>204</v>
      </c>
      <c r="M1948" t="s">
        <v>204</v>
      </c>
      <c r="N1948" t="s">
        <v>204</v>
      </c>
      <c r="O1948" t="s">
        <v>204</v>
      </c>
      <c r="P1948" t="s">
        <v>204</v>
      </c>
      <c r="Q1948" s="80" t="s">
        <v>204</v>
      </c>
      <c r="R1948" s="79"/>
      <c r="T1948" t="s">
        <v>204</v>
      </c>
      <c r="U1948" t="s">
        <v>204</v>
      </c>
      <c r="V1948" t="s">
        <v>204</v>
      </c>
    </row>
    <row r="1949" spans="2:22">
      <c r="B1949" t="s">
        <v>204</v>
      </c>
      <c r="C1949" s="79" t="s">
        <v>204</v>
      </c>
      <c r="E1949" t="s">
        <v>204</v>
      </c>
      <c r="F1949" t="s">
        <v>204</v>
      </c>
      <c r="G1949" t="s">
        <v>204</v>
      </c>
      <c r="H1949" t="s">
        <v>204</v>
      </c>
      <c r="I1949" t="s">
        <v>204</v>
      </c>
      <c r="J1949" t="s">
        <v>204</v>
      </c>
      <c r="K1949" t="s">
        <v>204</v>
      </c>
      <c r="L1949" t="s">
        <v>204</v>
      </c>
      <c r="M1949" t="s">
        <v>204</v>
      </c>
      <c r="N1949" t="s">
        <v>204</v>
      </c>
      <c r="O1949" t="s">
        <v>204</v>
      </c>
      <c r="P1949" t="s">
        <v>204</v>
      </c>
      <c r="Q1949" s="80" t="s">
        <v>204</v>
      </c>
      <c r="R1949" s="79"/>
      <c r="T1949" t="s">
        <v>204</v>
      </c>
      <c r="U1949" t="s">
        <v>204</v>
      </c>
      <c r="V1949" t="s">
        <v>204</v>
      </c>
    </row>
    <row r="1950" spans="2:22">
      <c r="B1950" t="s">
        <v>204</v>
      </c>
      <c r="C1950" s="79" t="s">
        <v>204</v>
      </c>
      <c r="E1950" t="s">
        <v>204</v>
      </c>
      <c r="F1950" t="s">
        <v>204</v>
      </c>
      <c r="G1950" t="s">
        <v>204</v>
      </c>
      <c r="H1950" t="s">
        <v>204</v>
      </c>
      <c r="I1950" t="s">
        <v>204</v>
      </c>
      <c r="J1950" t="s">
        <v>204</v>
      </c>
      <c r="K1950" t="s">
        <v>204</v>
      </c>
      <c r="L1950" t="s">
        <v>204</v>
      </c>
      <c r="M1950" t="s">
        <v>204</v>
      </c>
      <c r="N1950" t="s">
        <v>204</v>
      </c>
      <c r="O1950" t="s">
        <v>204</v>
      </c>
      <c r="P1950" t="s">
        <v>204</v>
      </c>
      <c r="Q1950" s="80" t="s">
        <v>204</v>
      </c>
      <c r="R1950" s="79"/>
      <c r="T1950" t="s">
        <v>204</v>
      </c>
      <c r="U1950" t="s">
        <v>204</v>
      </c>
      <c r="V1950" t="s">
        <v>204</v>
      </c>
    </row>
    <row r="1951" spans="2:22">
      <c r="B1951" t="s">
        <v>204</v>
      </c>
      <c r="C1951" s="79" t="s">
        <v>204</v>
      </c>
      <c r="E1951" t="s">
        <v>204</v>
      </c>
      <c r="F1951" t="s">
        <v>204</v>
      </c>
      <c r="G1951" t="s">
        <v>204</v>
      </c>
      <c r="H1951" t="s">
        <v>204</v>
      </c>
      <c r="I1951" t="s">
        <v>204</v>
      </c>
      <c r="J1951" t="s">
        <v>204</v>
      </c>
      <c r="K1951" t="s">
        <v>204</v>
      </c>
      <c r="L1951" t="s">
        <v>204</v>
      </c>
      <c r="M1951" t="s">
        <v>204</v>
      </c>
      <c r="N1951" t="s">
        <v>204</v>
      </c>
      <c r="O1951" t="s">
        <v>204</v>
      </c>
      <c r="P1951" t="s">
        <v>204</v>
      </c>
      <c r="Q1951" s="80" t="s">
        <v>204</v>
      </c>
      <c r="R1951" s="79"/>
      <c r="T1951" t="s">
        <v>204</v>
      </c>
      <c r="U1951" t="s">
        <v>204</v>
      </c>
      <c r="V1951" t="s">
        <v>204</v>
      </c>
    </row>
    <row r="1952" spans="2:22">
      <c r="B1952" t="s">
        <v>204</v>
      </c>
      <c r="C1952" s="79" t="s">
        <v>204</v>
      </c>
      <c r="E1952" t="s">
        <v>204</v>
      </c>
      <c r="F1952" t="s">
        <v>204</v>
      </c>
      <c r="G1952" t="s">
        <v>204</v>
      </c>
      <c r="H1952" t="s">
        <v>204</v>
      </c>
      <c r="I1952" t="s">
        <v>204</v>
      </c>
      <c r="J1952" t="s">
        <v>204</v>
      </c>
      <c r="K1952" t="s">
        <v>204</v>
      </c>
      <c r="L1952" t="s">
        <v>204</v>
      </c>
      <c r="M1952" t="s">
        <v>204</v>
      </c>
      <c r="N1952" t="s">
        <v>204</v>
      </c>
      <c r="O1952" t="s">
        <v>204</v>
      </c>
      <c r="P1952" t="s">
        <v>204</v>
      </c>
      <c r="Q1952" s="80" t="s">
        <v>204</v>
      </c>
      <c r="R1952" s="79"/>
      <c r="T1952" t="s">
        <v>204</v>
      </c>
      <c r="U1952" t="s">
        <v>204</v>
      </c>
      <c r="V1952" t="s">
        <v>204</v>
      </c>
    </row>
    <row r="1953" spans="2:22">
      <c r="B1953" t="s">
        <v>204</v>
      </c>
      <c r="C1953" s="79" t="s">
        <v>204</v>
      </c>
      <c r="E1953" t="s">
        <v>204</v>
      </c>
      <c r="F1953" t="s">
        <v>204</v>
      </c>
      <c r="G1953" t="s">
        <v>204</v>
      </c>
      <c r="H1953" t="s">
        <v>204</v>
      </c>
      <c r="I1953" t="s">
        <v>204</v>
      </c>
      <c r="J1953" t="s">
        <v>204</v>
      </c>
      <c r="K1953" t="s">
        <v>204</v>
      </c>
      <c r="L1953" t="s">
        <v>204</v>
      </c>
      <c r="M1953" t="s">
        <v>204</v>
      </c>
      <c r="N1953" t="s">
        <v>204</v>
      </c>
      <c r="O1953" t="s">
        <v>204</v>
      </c>
      <c r="P1953" t="s">
        <v>204</v>
      </c>
      <c r="Q1953" s="80" t="s">
        <v>204</v>
      </c>
      <c r="R1953" s="79"/>
      <c r="T1953" t="s">
        <v>204</v>
      </c>
      <c r="U1953" t="s">
        <v>204</v>
      </c>
      <c r="V1953" t="s">
        <v>204</v>
      </c>
    </row>
    <row r="1954" spans="2:22">
      <c r="B1954" t="s">
        <v>204</v>
      </c>
      <c r="C1954" s="79" t="s">
        <v>204</v>
      </c>
      <c r="E1954" t="s">
        <v>204</v>
      </c>
      <c r="F1954" t="s">
        <v>204</v>
      </c>
      <c r="G1954" t="s">
        <v>204</v>
      </c>
      <c r="H1954" t="s">
        <v>204</v>
      </c>
      <c r="I1954" t="s">
        <v>204</v>
      </c>
      <c r="J1954" t="s">
        <v>204</v>
      </c>
      <c r="K1954" t="s">
        <v>204</v>
      </c>
      <c r="L1954" t="s">
        <v>204</v>
      </c>
      <c r="M1954" t="s">
        <v>204</v>
      </c>
      <c r="N1954" t="s">
        <v>204</v>
      </c>
      <c r="O1954" t="s">
        <v>204</v>
      </c>
      <c r="P1954" t="s">
        <v>204</v>
      </c>
      <c r="Q1954" s="80" t="s">
        <v>204</v>
      </c>
      <c r="R1954" s="79"/>
      <c r="T1954" t="s">
        <v>204</v>
      </c>
      <c r="U1954" t="s">
        <v>204</v>
      </c>
      <c r="V1954" t="s">
        <v>204</v>
      </c>
    </row>
    <row r="1955" spans="2:22">
      <c r="B1955" t="s">
        <v>204</v>
      </c>
      <c r="C1955" s="79" t="s">
        <v>204</v>
      </c>
      <c r="E1955" t="s">
        <v>204</v>
      </c>
      <c r="F1955" t="s">
        <v>204</v>
      </c>
      <c r="G1955" t="s">
        <v>204</v>
      </c>
      <c r="H1955" t="s">
        <v>204</v>
      </c>
      <c r="I1955" t="s">
        <v>204</v>
      </c>
      <c r="J1955" t="s">
        <v>204</v>
      </c>
      <c r="K1955" t="s">
        <v>204</v>
      </c>
      <c r="L1955" t="s">
        <v>204</v>
      </c>
      <c r="M1955" t="s">
        <v>204</v>
      </c>
      <c r="N1955" t="s">
        <v>204</v>
      </c>
      <c r="O1955" t="s">
        <v>204</v>
      </c>
      <c r="P1955" t="s">
        <v>204</v>
      </c>
      <c r="Q1955" s="80" t="s">
        <v>204</v>
      </c>
      <c r="R1955" s="79"/>
      <c r="T1955" t="s">
        <v>204</v>
      </c>
      <c r="U1955" t="s">
        <v>204</v>
      </c>
      <c r="V1955" t="s">
        <v>204</v>
      </c>
    </row>
    <row r="1956" spans="2:22">
      <c r="B1956" t="s">
        <v>204</v>
      </c>
      <c r="C1956" s="79" t="s">
        <v>204</v>
      </c>
      <c r="E1956" t="s">
        <v>204</v>
      </c>
      <c r="F1956" t="s">
        <v>204</v>
      </c>
      <c r="G1956" t="s">
        <v>204</v>
      </c>
      <c r="H1956" t="s">
        <v>204</v>
      </c>
      <c r="I1956" t="s">
        <v>204</v>
      </c>
      <c r="J1956" t="s">
        <v>204</v>
      </c>
      <c r="K1956" t="s">
        <v>204</v>
      </c>
      <c r="L1956" t="s">
        <v>204</v>
      </c>
      <c r="M1956" t="s">
        <v>204</v>
      </c>
      <c r="N1956" t="s">
        <v>204</v>
      </c>
      <c r="O1956" t="s">
        <v>204</v>
      </c>
      <c r="P1956" t="s">
        <v>204</v>
      </c>
      <c r="Q1956" s="80" t="s">
        <v>204</v>
      </c>
      <c r="R1956" s="79"/>
      <c r="T1956" t="s">
        <v>204</v>
      </c>
      <c r="U1956" t="s">
        <v>204</v>
      </c>
      <c r="V1956" t="s">
        <v>204</v>
      </c>
    </row>
    <row r="1957" spans="2:22">
      <c r="B1957" t="s">
        <v>204</v>
      </c>
      <c r="C1957" s="79" t="s">
        <v>204</v>
      </c>
      <c r="E1957" t="s">
        <v>204</v>
      </c>
      <c r="F1957" t="s">
        <v>204</v>
      </c>
      <c r="G1957" t="s">
        <v>204</v>
      </c>
      <c r="H1957" t="s">
        <v>204</v>
      </c>
      <c r="I1957" t="s">
        <v>204</v>
      </c>
      <c r="J1957" t="s">
        <v>204</v>
      </c>
      <c r="K1957" t="s">
        <v>204</v>
      </c>
      <c r="L1957" t="s">
        <v>204</v>
      </c>
      <c r="M1957" t="s">
        <v>204</v>
      </c>
      <c r="N1957" t="s">
        <v>204</v>
      </c>
      <c r="O1957" t="s">
        <v>204</v>
      </c>
      <c r="P1957" t="s">
        <v>204</v>
      </c>
      <c r="Q1957" s="80" t="s">
        <v>204</v>
      </c>
      <c r="R1957" s="79"/>
      <c r="T1957" t="s">
        <v>204</v>
      </c>
      <c r="U1957" t="s">
        <v>204</v>
      </c>
      <c r="V1957" t="s">
        <v>204</v>
      </c>
    </row>
    <row r="1958" spans="2:22">
      <c r="B1958" t="s">
        <v>204</v>
      </c>
      <c r="C1958" s="79" t="s">
        <v>204</v>
      </c>
      <c r="E1958" t="s">
        <v>204</v>
      </c>
      <c r="F1958" t="s">
        <v>204</v>
      </c>
      <c r="G1958" t="s">
        <v>204</v>
      </c>
      <c r="H1958" t="s">
        <v>204</v>
      </c>
      <c r="I1958" t="s">
        <v>204</v>
      </c>
      <c r="J1958" t="s">
        <v>204</v>
      </c>
      <c r="K1958" t="s">
        <v>204</v>
      </c>
      <c r="L1958" t="s">
        <v>204</v>
      </c>
      <c r="M1958" t="s">
        <v>204</v>
      </c>
      <c r="N1958" t="s">
        <v>204</v>
      </c>
      <c r="O1958" t="s">
        <v>204</v>
      </c>
      <c r="P1958" t="s">
        <v>204</v>
      </c>
      <c r="Q1958" s="80" t="s">
        <v>204</v>
      </c>
      <c r="R1958" s="79"/>
      <c r="T1958" t="s">
        <v>204</v>
      </c>
      <c r="U1958" t="s">
        <v>204</v>
      </c>
      <c r="V1958" t="s">
        <v>204</v>
      </c>
    </row>
    <row r="1959" spans="2:22">
      <c r="B1959" t="s">
        <v>204</v>
      </c>
      <c r="C1959" s="79" t="s">
        <v>204</v>
      </c>
      <c r="E1959" t="s">
        <v>204</v>
      </c>
      <c r="F1959" t="s">
        <v>204</v>
      </c>
      <c r="G1959" t="s">
        <v>204</v>
      </c>
      <c r="H1959" t="s">
        <v>204</v>
      </c>
      <c r="I1959" t="s">
        <v>204</v>
      </c>
      <c r="J1959" t="s">
        <v>204</v>
      </c>
      <c r="K1959" t="s">
        <v>204</v>
      </c>
      <c r="L1959" t="s">
        <v>204</v>
      </c>
      <c r="M1959" t="s">
        <v>204</v>
      </c>
      <c r="N1959" t="s">
        <v>204</v>
      </c>
      <c r="O1959" t="s">
        <v>204</v>
      </c>
      <c r="P1959" t="s">
        <v>204</v>
      </c>
      <c r="Q1959" s="80" t="s">
        <v>204</v>
      </c>
      <c r="R1959" s="79"/>
      <c r="T1959" t="s">
        <v>204</v>
      </c>
      <c r="U1959" t="s">
        <v>204</v>
      </c>
      <c r="V1959" t="s">
        <v>204</v>
      </c>
    </row>
    <row r="1960" spans="2:22">
      <c r="B1960" t="s">
        <v>204</v>
      </c>
      <c r="C1960" s="79" t="s">
        <v>204</v>
      </c>
      <c r="E1960" t="s">
        <v>204</v>
      </c>
      <c r="F1960" t="s">
        <v>204</v>
      </c>
      <c r="G1960" t="s">
        <v>204</v>
      </c>
      <c r="H1960" t="s">
        <v>204</v>
      </c>
      <c r="I1960" t="s">
        <v>204</v>
      </c>
      <c r="J1960" t="s">
        <v>204</v>
      </c>
      <c r="K1960" t="s">
        <v>204</v>
      </c>
      <c r="L1960" t="s">
        <v>204</v>
      </c>
      <c r="M1960" t="s">
        <v>204</v>
      </c>
      <c r="N1960" t="s">
        <v>204</v>
      </c>
      <c r="O1960" t="s">
        <v>204</v>
      </c>
      <c r="P1960" t="s">
        <v>204</v>
      </c>
      <c r="Q1960" s="80" t="s">
        <v>204</v>
      </c>
      <c r="R1960" s="79"/>
      <c r="T1960" t="s">
        <v>204</v>
      </c>
      <c r="U1960" t="s">
        <v>204</v>
      </c>
      <c r="V1960" t="s">
        <v>204</v>
      </c>
    </row>
    <row r="1961" spans="2:22">
      <c r="B1961" t="s">
        <v>204</v>
      </c>
      <c r="C1961" s="79" t="s">
        <v>204</v>
      </c>
      <c r="E1961" t="s">
        <v>204</v>
      </c>
      <c r="F1961" t="s">
        <v>204</v>
      </c>
      <c r="G1961" t="s">
        <v>204</v>
      </c>
      <c r="H1961" t="s">
        <v>204</v>
      </c>
      <c r="I1961" t="s">
        <v>204</v>
      </c>
      <c r="J1961" t="s">
        <v>204</v>
      </c>
      <c r="K1961" t="s">
        <v>204</v>
      </c>
      <c r="L1961" t="s">
        <v>204</v>
      </c>
      <c r="M1961" t="s">
        <v>204</v>
      </c>
      <c r="N1961" t="s">
        <v>204</v>
      </c>
      <c r="O1961" t="s">
        <v>204</v>
      </c>
      <c r="P1961" t="s">
        <v>204</v>
      </c>
      <c r="Q1961" s="80" t="s">
        <v>204</v>
      </c>
      <c r="R1961" s="79"/>
      <c r="T1961" t="s">
        <v>204</v>
      </c>
      <c r="U1961" t="s">
        <v>204</v>
      </c>
      <c r="V1961" t="s">
        <v>204</v>
      </c>
    </row>
    <row r="1962" spans="2:22">
      <c r="B1962" t="s">
        <v>204</v>
      </c>
      <c r="C1962" s="79" t="s">
        <v>204</v>
      </c>
      <c r="E1962" t="s">
        <v>204</v>
      </c>
      <c r="F1962" t="s">
        <v>204</v>
      </c>
      <c r="G1962" t="s">
        <v>204</v>
      </c>
      <c r="H1962" t="s">
        <v>204</v>
      </c>
      <c r="I1962" t="s">
        <v>204</v>
      </c>
      <c r="J1962" t="s">
        <v>204</v>
      </c>
      <c r="K1962" t="s">
        <v>204</v>
      </c>
      <c r="L1962" t="s">
        <v>204</v>
      </c>
      <c r="M1962" t="s">
        <v>204</v>
      </c>
      <c r="N1962" t="s">
        <v>204</v>
      </c>
      <c r="O1962" t="s">
        <v>204</v>
      </c>
      <c r="P1962" t="s">
        <v>204</v>
      </c>
      <c r="Q1962" s="80" t="s">
        <v>204</v>
      </c>
      <c r="R1962" s="79"/>
      <c r="T1962" t="s">
        <v>204</v>
      </c>
      <c r="U1962" t="s">
        <v>204</v>
      </c>
      <c r="V1962" t="s">
        <v>204</v>
      </c>
    </row>
    <row r="1963" spans="2:22">
      <c r="B1963" t="s">
        <v>204</v>
      </c>
      <c r="C1963" s="79" t="s">
        <v>204</v>
      </c>
      <c r="E1963" t="s">
        <v>204</v>
      </c>
      <c r="F1963" t="s">
        <v>204</v>
      </c>
      <c r="G1963" t="s">
        <v>204</v>
      </c>
      <c r="H1963" t="s">
        <v>204</v>
      </c>
      <c r="I1963" t="s">
        <v>204</v>
      </c>
      <c r="J1963" t="s">
        <v>204</v>
      </c>
      <c r="K1963" t="s">
        <v>204</v>
      </c>
      <c r="L1963" t="s">
        <v>204</v>
      </c>
      <c r="M1963" t="s">
        <v>204</v>
      </c>
      <c r="N1963" t="s">
        <v>204</v>
      </c>
      <c r="O1963" t="s">
        <v>204</v>
      </c>
      <c r="P1963" t="s">
        <v>204</v>
      </c>
      <c r="Q1963" s="80" t="s">
        <v>204</v>
      </c>
      <c r="R1963" s="79"/>
      <c r="T1963" t="s">
        <v>204</v>
      </c>
      <c r="U1963" t="s">
        <v>204</v>
      </c>
      <c r="V1963" t="s">
        <v>204</v>
      </c>
    </row>
    <row r="1964" spans="2:22">
      <c r="B1964" t="s">
        <v>204</v>
      </c>
      <c r="C1964" s="79" t="s">
        <v>204</v>
      </c>
      <c r="E1964" t="s">
        <v>204</v>
      </c>
      <c r="F1964" t="s">
        <v>204</v>
      </c>
      <c r="G1964" t="s">
        <v>204</v>
      </c>
      <c r="H1964" t="s">
        <v>204</v>
      </c>
      <c r="I1964" t="s">
        <v>204</v>
      </c>
      <c r="J1964" t="s">
        <v>204</v>
      </c>
      <c r="K1964" t="s">
        <v>204</v>
      </c>
      <c r="L1964" t="s">
        <v>204</v>
      </c>
      <c r="M1964" t="s">
        <v>204</v>
      </c>
      <c r="N1964" t="s">
        <v>204</v>
      </c>
      <c r="O1964" t="s">
        <v>204</v>
      </c>
      <c r="P1964" t="s">
        <v>204</v>
      </c>
      <c r="Q1964" s="80" t="s">
        <v>204</v>
      </c>
      <c r="R1964" s="79"/>
      <c r="T1964" t="s">
        <v>204</v>
      </c>
      <c r="U1964" t="s">
        <v>204</v>
      </c>
      <c r="V1964" t="s">
        <v>204</v>
      </c>
    </row>
    <row r="1965" spans="2:22">
      <c r="B1965" t="s">
        <v>204</v>
      </c>
      <c r="C1965" s="79" t="s">
        <v>204</v>
      </c>
      <c r="E1965" t="s">
        <v>204</v>
      </c>
      <c r="F1965" t="s">
        <v>204</v>
      </c>
      <c r="G1965" t="s">
        <v>204</v>
      </c>
      <c r="H1965" t="s">
        <v>204</v>
      </c>
      <c r="I1965" t="s">
        <v>204</v>
      </c>
      <c r="J1965" t="s">
        <v>204</v>
      </c>
      <c r="K1965" t="s">
        <v>204</v>
      </c>
      <c r="L1965" t="s">
        <v>204</v>
      </c>
      <c r="M1965" t="s">
        <v>204</v>
      </c>
      <c r="N1965" t="s">
        <v>204</v>
      </c>
      <c r="O1965" t="s">
        <v>204</v>
      </c>
      <c r="P1965" t="s">
        <v>204</v>
      </c>
      <c r="Q1965" s="80" t="s">
        <v>204</v>
      </c>
      <c r="R1965" s="79"/>
      <c r="T1965" t="s">
        <v>204</v>
      </c>
      <c r="U1965" t="s">
        <v>204</v>
      </c>
      <c r="V1965" t="s">
        <v>204</v>
      </c>
    </row>
    <row r="1966" spans="2:22">
      <c r="B1966" t="s">
        <v>204</v>
      </c>
      <c r="C1966" s="79" t="s">
        <v>204</v>
      </c>
      <c r="E1966" t="s">
        <v>204</v>
      </c>
      <c r="F1966" t="s">
        <v>204</v>
      </c>
      <c r="G1966" t="s">
        <v>204</v>
      </c>
      <c r="H1966" t="s">
        <v>204</v>
      </c>
      <c r="I1966" t="s">
        <v>204</v>
      </c>
      <c r="J1966" t="s">
        <v>204</v>
      </c>
      <c r="K1966" t="s">
        <v>204</v>
      </c>
      <c r="L1966" t="s">
        <v>204</v>
      </c>
      <c r="M1966" t="s">
        <v>204</v>
      </c>
      <c r="N1966" t="s">
        <v>204</v>
      </c>
      <c r="O1966" t="s">
        <v>204</v>
      </c>
      <c r="P1966" t="s">
        <v>204</v>
      </c>
      <c r="Q1966" s="80" t="s">
        <v>204</v>
      </c>
      <c r="R1966" s="79"/>
      <c r="T1966" t="s">
        <v>204</v>
      </c>
      <c r="U1966" t="s">
        <v>204</v>
      </c>
      <c r="V1966" t="s">
        <v>204</v>
      </c>
    </row>
    <row r="1967" spans="2:22">
      <c r="B1967" t="s">
        <v>204</v>
      </c>
      <c r="C1967" s="79" t="s">
        <v>204</v>
      </c>
      <c r="E1967" t="s">
        <v>204</v>
      </c>
      <c r="F1967" t="s">
        <v>204</v>
      </c>
      <c r="G1967" t="s">
        <v>204</v>
      </c>
      <c r="H1967" t="s">
        <v>204</v>
      </c>
      <c r="I1967" t="s">
        <v>204</v>
      </c>
      <c r="J1967" t="s">
        <v>204</v>
      </c>
      <c r="K1967" t="s">
        <v>204</v>
      </c>
      <c r="L1967" t="s">
        <v>204</v>
      </c>
      <c r="M1967" t="s">
        <v>204</v>
      </c>
      <c r="N1967" t="s">
        <v>204</v>
      </c>
      <c r="O1967" t="s">
        <v>204</v>
      </c>
      <c r="P1967" t="s">
        <v>204</v>
      </c>
      <c r="Q1967" s="80" t="s">
        <v>204</v>
      </c>
      <c r="R1967" s="79"/>
      <c r="T1967" t="s">
        <v>204</v>
      </c>
      <c r="U1967" t="s">
        <v>204</v>
      </c>
      <c r="V1967" t="s">
        <v>204</v>
      </c>
    </row>
    <row r="1968" spans="2:22">
      <c r="B1968" t="s">
        <v>204</v>
      </c>
      <c r="C1968" s="79" t="s">
        <v>204</v>
      </c>
      <c r="E1968" t="s">
        <v>204</v>
      </c>
      <c r="F1968" t="s">
        <v>204</v>
      </c>
      <c r="G1968" t="s">
        <v>204</v>
      </c>
      <c r="H1968" t="s">
        <v>204</v>
      </c>
      <c r="I1968" t="s">
        <v>204</v>
      </c>
      <c r="J1968" t="s">
        <v>204</v>
      </c>
      <c r="K1968" t="s">
        <v>204</v>
      </c>
      <c r="L1968" t="s">
        <v>204</v>
      </c>
      <c r="M1968" t="s">
        <v>204</v>
      </c>
      <c r="N1968" t="s">
        <v>204</v>
      </c>
      <c r="O1968" t="s">
        <v>204</v>
      </c>
      <c r="P1968" t="s">
        <v>204</v>
      </c>
      <c r="Q1968" s="80" t="s">
        <v>204</v>
      </c>
      <c r="R1968" s="79"/>
      <c r="T1968" t="s">
        <v>204</v>
      </c>
      <c r="U1968" t="s">
        <v>204</v>
      </c>
      <c r="V1968" t="s">
        <v>204</v>
      </c>
    </row>
    <row r="1969" spans="2:22">
      <c r="B1969" t="s">
        <v>204</v>
      </c>
      <c r="C1969" s="79" t="s">
        <v>204</v>
      </c>
      <c r="E1969" t="s">
        <v>204</v>
      </c>
      <c r="F1969" t="s">
        <v>204</v>
      </c>
      <c r="G1969" t="s">
        <v>204</v>
      </c>
      <c r="H1969" t="s">
        <v>204</v>
      </c>
      <c r="I1969" t="s">
        <v>204</v>
      </c>
      <c r="J1969" t="s">
        <v>204</v>
      </c>
      <c r="K1969" t="s">
        <v>204</v>
      </c>
      <c r="L1969" t="s">
        <v>204</v>
      </c>
      <c r="M1969" t="s">
        <v>204</v>
      </c>
      <c r="N1969" t="s">
        <v>204</v>
      </c>
      <c r="O1969" t="s">
        <v>204</v>
      </c>
      <c r="P1969" t="s">
        <v>204</v>
      </c>
      <c r="Q1969" s="80" t="s">
        <v>204</v>
      </c>
      <c r="R1969" s="79"/>
      <c r="T1969" t="s">
        <v>204</v>
      </c>
      <c r="U1969" t="s">
        <v>204</v>
      </c>
      <c r="V1969" t="s">
        <v>204</v>
      </c>
    </row>
    <row r="1970" spans="2:22">
      <c r="B1970" t="s">
        <v>204</v>
      </c>
      <c r="C1970" s="79" t="s">
        <v>204</v>
      </c>
      <c r="E1970" t="s">
        <v>204</v>
      </c>
      <c r="F1970" t="s">
        <v>204</v>
      </c>
      <c r="G1970" t="s">
        <v>204</v>
      </c>
      <c r="H1970" t="s">
        <v>204</v>
      </c>
      <c r="I1970" t="s">
        <v>204</v>
      </c>
      <c r="J1970" t="s">
        <v>204</v>
      </c>
      <c r="K1970" t="s">
        <v>204</v>
      </c>
      <c r="L1970" t="s">
        <v>204</v>
      </c>
      <c r="M1970" t="s">
        <v>204</v>
      </c>
      <c r="N1970" t="s">
        <v>204</v>
      </c>
      <c r="O1970" t="s">
        <v>204</v>
      </c>
      <c r="P1970" t="s">
        <v>204</v>
      </c>
      <c r="Q1970" s="80" t="s">
        <v>204</v>
      </c>
      <c r="R1970" s="79"/>
      <c r="T1970" t="s">
        <v>204</v>
      </c>
      <c r="U1970" t="s">
        <v>204</v>
      </c>
      <c r="V1970" t="s">
        <v>204</v>
      </c>
    </row>
    <row r="1971" spans="2:22">
      <c r="B1971" t="s">
        <v>204</v>
      </c>
      <c r="C1971" s="79" t="s">
        <v>204</v>
      </c>
      <c r="E1971" t="s">
        <v>204</v>
      </c>
      <c r="F1971" t="s">
        <v>204</v>
      </c>
      <c r="G1971" t="s">
        <v>204</v>
      </c>
      <c r="H1971" t="s">
        <v>204</v>
      </c>
      <c r="I1971" t="s">
        <v>204</v>
      </c>
      <c r="J1971" t="s">
        <v>204</v>
      </c>
      <c r="K1971" t="s">
        <v>204</v>
      </c>
      <c r="L1971" t="s">
        <v>204</v>
      </c>
      <c r="M1971" t="s">
        <v>204</v>
      </c>
      <c r="N1971" t="s">
        <v>204</v>
      </c>
      <c r="O1971" t="s">
        <v>204</v>
      </c>
      <c r="P1971" t="s">
        <v>204</v>
      </c>
      <c r="Q1971" s="80" t="s">
        <v>204</v>
      </c>
      <c r="R1971" s="79"/>
      <c r="T1971" t="s">
        <v>204</v>
      </c>
      <c r="U1971" t="s">
        <v>204</v>
      </c>
      <c r="V1971" t="s">
        <v>204</v>
      </c>
    </row>
    <row r="1972" spans="2:22">
      <c r="B1972" t="s">
        <v>204</v>
      </c>
      <c r="C1972" s="79" t="s">
        <v>204</v>
      </c>
      <c r="E1972" t="s">
        <v>204</v>
      </c>
      <c r="F1972" t="s">
        <v>204</v>
      </c>
      <c r="G1972" t="s">
        <v>204</v>
      </c>
      <c r="H1972" t="s">
        <v>204</v>
      </c>
      <c r="I1972" t="s">
        <v>204</v>
      </c>
      <c r="J1972" t="s">
        <v>204</v>
      </c>
      <c r="K1972" t="s">
        <v>204</v>
      </c>
      <c r="L1972" t="s">
        <v>204</v>
      </c>
      <c r="M1972" t="s">
        <v>204</v>
      </c>
      <c r="N1972" t="s">
        <v>204</v>
      </c>
      <c r="O1972" t="s">
        <v>204</v>
      </c>
      <c r="P1972" t="s">
        <v>204</v>
      </c>
      <c r="Q1972" s="80" t="s">
        <v>204</v>
      </c>
      <c r="R1972" s="79"/>
      <c r="T1972" t="s">
        <v>204</v>
      </c>
      <c r="U1972" t="s">
        <v>204</v>
      </c>
      <c r="V1972" t="s">
        <v>204</v>
      </c>
    </row>
    <row r="1973" spans="2:22">
      <c r="B1973" t="s">
        <v>204</v>
      </c>
      <c r="C1973" s="79" t="s">
        <v>204</v>
      </c>
      <c r="E1973" t="s">
        <v>204</v>
      </c>
      <c r="F1973" t="s">
        <v>204</v>
      </c>
      <c r="G1973" t="s">
        <v>204</v>
      </c>
      <c r="H1973" t="s">
        <v>204</v>
      </c>
      <c r="I1973" t="s">
        <v>204</v>
      </c>
      <c r="J1973" t="s">
        <v>204</v>
      </c>
      <c r="K1973" t="s">
        <v>204</v>
      </c>
      <c r="L1973" t="s">
        <v>204</v>
      </c>
      <c r="M1973" t="s">
        <v>204</v>
      </c>
      <c r="N1973" t="s">
        <v>204</v>
      </c>
      <c r="O1973" t="s">
        <v>204</v>
      </c>
      <c r="P1973" t="s">
        <v>204</v>
      </c>
      <c r="Q1973" s="80" t="s">
        <v>204</v>
      </c>
      <c r="R1973" s="79"/>
      <c r="T1973" t="s">
        <v>204</v>
      </c>
      <c r="U1973" t="s">
        <v>204</v>
      </c>
      <c r="V1973" t="s">
        <v>204</v>
      </c>
    </row>
    <row r="1974" spans="2:22">
      <c r="B1974" t="s">
        <v>204</v>
      </c>
      <c r="C1974" s="79" t="s">
        <v>204</v>
      </c>
      <c r="E1974" t="s">
        <v>204</v>
      </c>
      <c r="F1974" t="s">
        <v>204</v>
      </c>
      <c r="G1974" t="s">
        <v>204</v>
      </c>
      <c r="H1974" t="s">
        <v>204</v>
      </c>
      <c r="I1974" t="s">
        <v>204</v>
      </c>
      <c r="J1974" t="s">
        <v>204</v>
      </c>
      <c r="K1974" t="s">
        <v>204</v>
      </c>
      <c r="L1974" t="s">
        <v>204</v>
      </c>
      <c r="M1974" t="s">
        <v>204</v>
      </c>
      <c r="N1974" t="s">
        <v>204</v>
      </c>
      <c r="O1974" t="s">
        <v>204</v>
      </c>
      <c r="P1974" t="s">
        <v>204</v>
      </c>
      <c r="Q1974" s="80" t="s">
        <v>204</v>
      </c>
      <c r="R1974" s="79"/>
      <c r="T1974" t="s">
        <v>204</v>
      </c>
      <c r="U1974" t="s">
        <v>204</v>
      </c>
      <c r="V1974" t="s">
        <v>204</v>
      </c>
    </row>
    <row r="1975" spans="2:22">
      <c r="B1975" t="s">
        <v>204</v>
      </c>
      <c r="C1975" s="79" t="s">
        <v>204</v>
      </c>
      <c r="E1975" t="s">
        <v>204</v>
      </c>
      <c r="F1975" t="s">
        <v>204</v>
      </c>
      <c r="G1975" t="s">
        <v>204</v>
      </c>
      <c r="H1975" t="s">
        <v>204</v>
      </c>
      <c r="I1975" t="s">
        <v>204</v>
      </c>
      <c r="J1975" t="s">
        <v>204</v>
      </c>
      <c r="K1975" t="s">
        <v>204</v>
      </c>
      <c r="L1975" t="s">
        <v>204</v>
      </c>
      <c r="M1975" t="s">
        <v>204</v>
      </c>
      <c r="N1975" t="s">
        <v>204</v>
      </c>
      <c r="O1975" t="s">
        <v>204</v>
      </c>
      <c r="P1975" t="s">
        <v>204</v>
      </c>
      <c r="Q1975" s="80" t="s">
        <v>204</v>
      </c>
      <c r="R1975" s="79"/>
      <c r="T1975" t="s">
        <v>204</v>
      </c>
      <c r="U1975" t="s">
        <v>204</v>
      </c>
      <c r="V1975" t="s">
        <v>204</v>
      </c>
    </row>
    <row r="1976" spans="2:22">
      <c r="B1976" t="s">
        <v>204</v>
      </c>
      <c r="C1976" s="79" t="s">
        <v>204</v>
      </c>
      <c r="E1976" t="s">
        <v>204</v>
      </c>
      <c r="F1976" t="s">
        <v>204</v>
      </c>
      <c r="G1976" t="s">
        <v>204</v>
      </c>
      <c r="H1976" t="s">
        <v>204</v>
      </c>
      <c r="I1976" t="s">
        <v>204</v>
      </c>
      <c r="J1976" t="s">
        <v>204</v>
      </c>
      <c r="K1976" t="s">
        <v>204</v>
      </c>
      <c r="L1976" t="s">
        <v>204</v>
      </c>
      <c r="M1976" t="s">
        <v>204</v>
      </c>
      <c r="N1976" t="s">
        <v>204</v>
      </c>
      <c r="O1976" t="s">
        <v>204</v>
      </c>
      <c r="P1976" t="s">
        <v>204</v>
      </c>
      <c r="Q1976" s="80" t="s">
        <v>204</v>
      </c>
      <c r="R1976" s="79"/>
      <c r="T1976" t="s">
        <v>204</v>
      </c>
      <c r="U1976" t="s">
        <v>204</v>
      </c>
      <c r="V1976" t="s">
        <v>204</v>
      </c>
    </row>
    <row r="1977" spans="2:22">
      <c r="B1977" t="s">
        <v>204</v>
      </c>
      <c r="C1977" s="79" t="s">
        <v>204</v>
      </c>
      <c r="E1977" t="s">
        <v>204</v>
      </c>
      <c r="F1977" t="s">
        <v>204</v>
      </c>
      <c r="G1977" t="s">
        <v>204</v>
      </c>
      <c r="H1977" t="s">
        <v>204</v>
      </c>
      <c r="I1977" t="s">
        <v>204</v>
      </c>
      <c r="J1977" t="s">
        <v>204</v>
      </c>
      <c r="K1977" t="s">
        <v>204</v>
      </c>
      <c r="L1977" t="s">
        <v>204</v>
      </c>
      <c r="M1977" t="s">
        <v>204</v>
      </c>
      <c r="N1977" t="s">
        <v>204</v>
      </c>
      <c r="O1977" t="s">
        <v>204</v>
      </c>
      <c r="P1977" t="s">
        <v>204</v>
      </c>
      <c r="Q1977" s="80" t="s">
        <v>204</v>
      </c>
      <c r="R1977" s="79"/>
      <c r="T1977" t="s">
        <v>204</v>
      </c>
      <c r="U1977" t="s">
        <v>204</v>
      </c>
      <c r="V1977" t="s">
        <v>204</v>
      </c>
    </row>
    <row r="1978" spans="2:22">
      <c r="B1978" t="s">
        <v>204</v>
      </c>
      <c r="C1978" s="79" t="s">
        <v>204</v>
      </c>
      <c r="E1978" t="s">
        <v>204</v>
      </c>
      <c r="F1978" t="s">
        <v>204</v>
      </c>
      <c r="G1978" t="s">
        <v>204</v>
      </c>
      <c r="H1978" t="s">
        <v>204</v>
      </c>
      <c r="I1978" t="s">
        <v>204</v>
      </c>
      <c r="J1978" t="s">
        <v>204</v>
      </c>
      <c r="K1978" t="s">
        <v>204</v>
      </c>
      <c r="L1978" t="s">
        <v>204</v>
      </c>
      <c r="M1978" t="s">
        <v>204</v>
      </c>
      <c r="N1978" t="s">
        <v>204</v>
      </c>
      <c r="O1978" t="s">
        <v>204</v>
      </c>
      <c r="P1978" t="s">
        <v>204</v>
      </c>
      <c r="Q1978" s="80" t="s">
        <v>204</v>
      </c>
      <c r="R1978" s="79"/>
      <c r="T1978" t="s">
        <v>204</v>
      </c>
      <c r="U1978" t="s">
        <v>204</v>
      </c>
      <c r="V1978" t="s">
        <v>204</v>
      </c>
    </row>
    <row r="1979" spans="2:22">
      <c r="B1979" t="s">
        <v>204</v>
      </c>
      <c r="C1979" s="79" t="s">
        <v>204</v>
      </c>
      <c r="E1979" t="s">
        <v>204</v>
      </c>
      <c r="F1979" t="s">
        <v>204</v>
      </c>
      <c r="G1979" t="s">
        <v>204</v>
      </c>
      <c r="H1979" t="s">
        <v>204</v>
      </c>
      <c r="I1979" t="s">
        <v>204</v>
      </c>
      <c r="J1979" t="s">
        <v>204</v>
      </c>
      <c r="K1979" t="s">
        <v>204</v>
      </c>
      <c r="L1979" t="s">
        <v>204</v>
      </c>
      <c r="M1979" t="s">
        <v>204</v>
      </c>
      <c r="N1979" t="s">
        <v>204</v>
      </c>
      <c r="O1979" t="s">
        <v>204</v>
      </c>
      <c r="P1979" t="s">
        <v>204</v>
      </c>
      <c r="Q1979" s="80" t="s">
        <v>204</v>
      </c>
      <c r="R1979" s="79"/>
      <c r="T1979" t="s">
        <v>204</v>
      </c>
      <c r="U1979" t="s">
        <v>204</v>
      </c>
      <c r="V1979" t="s">
        <v>204</v>
      </c>
    </row>
    <row r="1980" spans="2:22">
      <c r="B1980" t="s">
        <v>204</v>
      </c>
      <c r="C1980" s="79" t="s">
        <v>204</v>
      </c>
      <c r="E1980" t="s">
        <v>204</v>
      </c>
      <c r="F1980" t="s">
        <v>204</v>
      </c>
      <c r="G1980" t="s">
        <v>204</v>
      </c>
      <c r="H1980" t="s">
        <v>204</v>
      </c>
      <c r="I1980" t="s">
        <v>204</v>
      </c>
      <c r="J1980" t="s">
        <v>204</v>
      </c>
      <c r="K1980" t="s">
        <v>204</v>
      </c>
      <c r="L1980" t="s">
        <v>204</v>
      </c>
      <c r="M1980" t="s">
        <v>204</v>
      </c>
      <c r="N1980" t="s">
        <v>204</v>
      </c>
      <c r="O1980" t="s">
        <v>204</v>
      </c>
      <c r="P1980" t="s">
        <v>204</v>
      </c>
      <c r="Q1980" s="80" t="s">
        <v>204</v>
      </c>
      <c r="R1980" s="79"/>
      <c r="T1980" t="s">
        <v>204</v>
      </c>
      <c r="U1980" t="s">
        <v>204</v>
      </c>
      <c r="V1980" t="s">
        <v>204</v>
      </c>
    </row>
    <row r="1981" spans="2:22">
      <c r="B1981" t="s">
        <v>204</v>
      </c>
      <c r="C1981" s="79" t="s">
        <v>204</v>
      </c>
      <c r="E1981" t="s">
        <v>204</v>
      </c>
      <c r="F1981" t="s">
        <v>204</v>
      </c>
      <c r="G1981" t="s">
        <v>204</v>
      </c>
      <c r="H1981" t="s">
        <v>204</v>
      </c>
      <c r="I1981" t="s">
        <v>204</v>
      </c>
      <c r="J1981" t="s">
        <v>204</v>
      </c>
      <c r="K1981" t="s">
        <v>204</v>
      </c>
      <c r="L1981" t="s">
        <v>204</v>
      </c>
      <c r="M1981" t="s">
        <v>204</v>
      </c>
      <c r="N1981" t="s">
        <v>204</v>
      </c>
      <c r="O1981" t="s">
        <v>204</v>
      </c>
      <c r="P1981" t="s">
        <v>204</v>
      </c>
      <c r="Q1981" s="80" t="s">
        <v>204</v>
      </c>
      <c r="R1981" s="79"/>
      <c r="T1981" t="s">
        <v>204</v>
      </c>
      <c r="U1981" t="s">
        <v>204</v>
      </c>
      <c r="V1981" t="s">
        <v>204</v>
      </c>
    </row>
    <row r="1982" spans="2:22">
      <c r="B1982" t="s">
        <v>204</v>
      </c>
      <c r="C1982" s="79" t="s">
        <v>204</v>
      </c>
      <c r="E1982" t="s">
        <v>204</v>
      </c>
      <c r="F1982" t="s">
        <v>204</v>
      </c>
      <c r="G1982" t="s">
        <v>204</v>
      </c>
      <c r="H1982" t="s">
        <v>204</v>
      </c>
      <c r="I1982" t="s">
        <v>204</v>
      </c>
      <c r="J1982" t="s">
        <v>204</v>
      </c>
      <c r="K1982" t="s">
        <v>204</v>
      </c>
      <c r="L1982" t="s">
        <v>204</v>
      </c>
      <c r="M1982" t="s">
        <v>204</v>
      </c>
      <c r="N1982" t="s">
        <v>204</v>
      </c>
      <c r="O1982" t="s">
        <v>204</v>
      </c>
      <c r="P1982" t="s">
        <v>204</v>
      </c>
      <c r="Q1982" s="80" t="s">
        <v>204</v>
      </c>
      <c r="R1982" s="79"/>
      <c r="T1982" t="s">
        <v>204</v>
      </c>
      <c r="U1982" t="s">
        <v>204</v>
      </c>
      <c r="V1982" t="s">
        <v>204</v>
      </c>
    </row>
    <row r="1983" spans="2:22">
      <c r="B1983" t="s">
        <v>204</v>
      </c>
      <c r="C1983" s="79" t="s">
        <v>204</v>
      </c>
      <c r="E1983" t="s">
        <v>204</v>
      </c>
      <c r="F1983" t="s">
        <v>204</v>
      </c>
      <c r="G1983" t="s">
        <v>204</v>
      </c>
      <c r="H1983" t="s">
        <v>204</v>
      </c>
      <c r="I1983" t="s">
        <v>204</v>
      </c>
      <c r="J1983" t="s">
        <v>204</v>
      </c>
      <c r="K1983" t="s">
        <v>204</v>
      </c>
      <c r="L1983" t="s">
        <v>204</v>
      </c>
      <c r="M1983" t="s">
        <v>204</v>
      </c>
      <c r="N1983" t="s">
        <v>204</v>
      </c>
      <c r="O1983" t="s">
        <v>204</v>
      </c>
      <c r="P1983" t="s">
        <v>204</v>
      </c>
      <c r="Q1983" s="80" t="s">
        <v>204</v>
      </c>
      <c r="R1983" s="79"/>
      <c r="T1983" t="s">
        <v>204</v>
      </c>
      <c r="U1983" t="s">
        <v>204</v>
      </c>
      <c r="V1983" t="s">
        <v>204</v>
      </c>
    </row>
    <row r="1984" spans="2:22">
      <c r="B1984" t="s">
        <v>204</v>
      </c>
      <c r="C1984" s="79" t="s">
        <v>204</v>
      </c>
      <c r="E1984" t="s">
        <v>204</v>
      </c>
      <c r="F1984" t="s">
        <v>204</v>
      </c>
      <c r="G1984" t="s">
        <v>204</v>
      </c>
      <c r="H1984" t="s">
        <v>204</v>
      </c>
      <c r="I1984" t="s">
        <v>204</v>
      </c>
      <c r="J1984" t="s">
        <v>204</v>
      </c>
      <c r="K1984" t="s">
        <v>204</v>
      </c>
      <c r="L1984" t="s">
        <v>204</v>
      </c>
      <c r="M1984" t="s">
        <v>204</v>
      </c>
      <c r="N1984" t="s">
        <v>204</v>
      </c>
      <c r="O1984" t="s">
        <v>204</v>
      </c>
      <c r="P1984" t="s">
        <v>204</v>
      </c>
      <c r="Q1984" s="80" t="s">
        <v>204</v>
      </c>
      <c r="R1984" s="79"/>
      <c r="T1984" t="s">
        <v>204</v>
      </c>
      <c r="U1984" t="s">
        <v>204</v>
      </c>
      <c r="V1984" t="s">
        <v>204</v>
      </c>
    </row>
    <row r="1985" spans="2:22">
      <c r="B1985" t="s">
        <v>204</v>
      </c>
      <c r="C1985" s="79" t="s">
        <v>204</v>
      </c>
      <c r="E1985" t="s">
        <v>204</v>
      </c>
      <c r="F1985" t="s">
        <v>204</v>
      </c>
      <c r="G1985" t="s">
        <v>204</v>
      </c>
      <c r="H1985" t="s">
        <v>204</v>
      </c>
      <c r="I1985" t="s">
        <v>204</v>
      </c>
      <c r="J1985" t="s">
        <v>204</v>
      </c>
      <c r="K1985" t="s">
        <v>204</v>
      </c>
      <c r="L1985" t="s">
        <v>204</v>
      </c>
      <c r="M1985" t="s">
        <v>204</v>
      </c>
      <c r="N1985" t="s">
        <v>204</v>
      </c>
      <c r="O1985" t="s">
        <v>204</v>
      </c>
      <c r="P1985" t="s">
        <v>204</v>
      </c>
      <c r="Q1985" s="80" t="s">
        <v>204</v>
      </c>
      <c r="R1985" s="79"/>
      <c r="T1985" t="s">
        <v>204</v>
      </c>
      <c r="U1985" t="s">
        <v>204</v>
      </c>
      <c r="V1985" t="s">
        <v>204</v>
      </c>
    </row>
    <row r="1986" spans="2:22">
      <c r="B1986" t="s">
        <v>204</v>
      </c>
      <c r="C1986" s="79" t="s">
        <v>204</v>
      </c>
      <c r="E1986" t="s">
        <v>204</v>
      </c>
      <c r="F1986" t="s">
        <v>204</v>
      </c>
      <c r="G1986" t="s">
        <v>204</v>
      </c>
      <c r="H1986" t="s">
        <v>204</v>
      </c>
      <c r="I1986" t="s">
        <v>204</v>
      </c>
      <c r="J1986" t="s">
        <v>204</v>
      </c>
      <c r="K1986" t="s">
        <v>204</v>
      </c>
      <c r="L1986" t="s">
        <v>204</v>
      </c>
      <c r="M1986" t="s">
        <v>204</v>
      </c>
      <c r="N1986" t="s">
        <v>204</v>
      </c>
      <c r="O1986" t="s">
        <v>204</v>
      </c>
      <c r="P1986" t="s">
        <v>204</v>
      </c>
      <c r="Q1986" s="80" t="s">
        <v>204</v>
      </c>
      <c r="R1986" s="79"/>
      <c r="T1986" t="s">
        <v>204</v>
      </c>
      <c r="U1986" t="s">
        <v>204</v>
      </c>
      <c r="V1986" t="s">
        <v>204</v>
      </c>
    </row>
    <row r="1987" spans="2:22">
      <c r="B1987" t="s">
        <v>204</v>
      </c>
      <c r="C1987" s="79" t="s">
        <v>204</v>
      </c>
      <c r="E1987" t="s">
        <v>204</v>
      </c>
      <c r="F1987" t="s">
        <v>204</v>
      </c>
      <c r="G1987" t="s">
        <v>204</v>
      </c>
      <c r="H1987" t="s">
        <v>204</v>
      </c>
      <c r="I1987" t="s">
        <v>204</v>
      </c>
      <c r="J1987" t="s">
        <v>204</v>
      </c>
      <c r="K1987" t="s">
        <v>204</v>
      </c>
      <c r="L1987" t="s">
        <v>204</v>
      </c>
      <c r="M1987" t="s">
        <v>204</v>
      </c>
      <c r="N1987" t="s">
        <v>204</v>
      </c>
      <c r="O1987" t="s">
        <v>204</v>
      </c>
      <c r="P1987" t="s">
        <v>204</v>
      </c>
      <c r="Q1987" s="80" t="s">
        <v>204</v>
      </c>
      <c r="R1987" s="79"/>
      <c r="T1987" t="s">
        <v>204</v>
      </c>
      <c r="U1987" t="s">
        <v>204</v>
      </c>
      <c r="V1987" t="s">
        <v>204</v>
      </c>
    </row>
    <row r="1988" spans="2:22">
      <c r="B1988" t="s">
        <v>204</v>
      </c>
      <c r="C1988" s="79" t="s">
        <v>204</v>
      </c>
      <c r="E1988" t="s">
        <v>204</v>
      </c>
      <c r="F1988" t="s">
        <v>204</v>
      </c>
      <c r="G1988" t="s">
        <v>204</v>
      </c>
      <c r="H1988" t="s">
        <v>204</v>
      </c>
      <c r="I1988" t="s">
        <v>204</v>
      </c>
      <c r="J1988" t="s">
        <v>204</v>
      </c>
      <c r="K1988" t="s">
        <v>204</v>
      </c>
      <c r="L1988" t="s">
        <v>204</v>
      </c>
      <c r="M1988" t="s">
        <v>204</v>
      </c>
      <c r="N1988" t="s">
        <v>204</v>
      </c>
      <c r="O1988" t="s">
        <v>204</v>
      </c>
      <c r="P1988" t="s">
        <v>204</v>
      </c>
      <c r="Q1988" s="80" t="s">
        <v>204</v>
      </c>
      <c r="R1988" s="79"/>
      <c r="T1988" t="s">
        <v>204</v>
      </c>
      <c r="U1988" t="s">
        <v>204</v>
      </c>
      <c r="V1988" t="s">
        <v>204</v>
      </c>
    </row>
    <row r="1989" spans="2:22">
      <c r="B1989" t="s">
        <v>204</v>
      </c>
      <c r="C1989" s="79" t="s">
        <v>204</v>
      </c>
      <c r="E1989" t="s">
        <v>204</v>
      </c>
      <c r="F1989" t="s">
        <v>204</v>
      </c>
      <c r="G1989" t="s">
        <v>204</v>
      </c>
      <c r="H1989" t="s">
        <v>204</v>
      </c>
      <c r="I1989" t="s">
        <v>204</v>
      </c>
      <c r="J1989" t="s">
        <v>204</v>
      </c>
      <c r="K1989" t="s">
        <v>204</v>
      </c>
      <c r="L1989" t="s">
        <v>204</v>
      </c>
      <c r="M1989" t="s">
        <v>204</v>
      </c>
      <c r="N1989" t="s">
        <v>204</v>
      </c>
      <c r="O1989" t="s">
        <v>204</v>
      </c>
      <c r="P1989" t="s">
        <v>204</v>
      </c>
      <c r="Q1989" s="80" t="s">
        <v>204</v>
      </c>
      <c r="R1989" s="79"/>
      <c r="T1989" t="s">
        <v>204</v>
      </c>
      <c r="U1989" t="s">
        <v>204</v>
      </c>
      <c r="V1989" t="s">
        <v>204</v>
      </c>
    </row>
    <row r="1990" spans="2:22">
      <c r="B1990" t="s">
        <v>204</v>
      </c>
      <c r="C1990" s="79" t="s">
        <v>204</v>
      </c>
      <c r="E1990" t="s">
        <v>204</v>
      </c>
      <c r="F1990" t="s">
        <v>204</v>
      </c>
      <c r="G1990" t="s">
        <v>204</v>
      </c>
      <c r="H1990" t="s">
        <v>204</v>
      </c>
      <c r="I1990" t="s">
        <v>204</v>
      </c>
      <c r="J1990" t="s">
        <v>204</v>
      </c>
      <c r="K1990" t="s">
        <v>204</v>
      </c>
      <c r="L1990" t="s">
        <v>204</v>
      </c>
      <c r="M1990" t="s">
        <v>204</v>
      </c>
      <c r="N1990" t="s">
        <v>204</v>
      </c>
      <c r="O1990" t="s">
        <v>204</v>
      </c>
      <c r="P1990" t="s">
        <v>204</v>
      </c>
      <c r="Q1990" s="80" t="s">
        <v>204</v>
      </c>
      <c r="R1990" s="79"/>
      <c r="T1990" t="s">
        <v>204</v>
      </c>
      <c r="U1990" t="s">
        <v>204</v>
      </c>
      <c r="V1990" t="s">
        <v>204</v>
      </c>
    </row>
    <row r="1991" spans="2:22">
      <c r="B1991" t="s">
        <v>204</v>
      </c>
      <c r="C1991" s="79" t="s">
        <v>204</v>
      </c>
      <c r="E1991" t="s">
        <v>204</v>
      </c>
      <c r="F1991" t="s">
        <v>204</v>
      </c>
      <c r="G1991" t="s">
        <v>204</v>
      </c>
      <c r="H1991" t="s">
        <v>204</v>
      </c>
      <c r="I1991" t="s">
        <v>204</v>
      </c>
      <c r="J1991" t="s">
        <v>204</v>
      </c>
      <c r="K1991" t="s">
        <v>204</v>
      </c>
      <c r="L1991" t="s">
        <v>204</v>
      </c>
      <c r="M1991" t="s">
        <v>204</v>
      </c>
      <c r="N1991" t="s">
        <v>204</v>
      </c>
      <c r="O1991" t="s">
        <v>204</v>
      </c>
      <c r="P1991" t="s">
        <v>204</v>
      </c>
      <c r="Q1991" s="80" t="s">
        <v>204</v>
      </c>
      <c r="R1991" s="79"/>
      <c r="T1991" t="s">
        <v>204</v>
      </c>
      <c r="U1991" t="s">
        <v>204</v>
      </c>
      <c r="V1991" t="s">
        <v>204</v>
      </c>
    </row>
    <row r="1992" spans="2:22">
      <c r="B1992" t="s">
        <v>204</v>
      </c>
      <c r="C1992" s="79" t="s">
        <v>204</v>
      </c>
      <c r="E1992" t="s">
        <v>204</v>
      </c>
      <c r="F1992" t="s">
        <v>204</v>
      </c>
      <c r="G1992" t="s">
        <v>204</v>
      </c>
      <c r="H1992" t="s">
        <v>204</v>
      </c>
      <c r="I1992" t="s">
        <v>204</v>
      </c>
      <c r="J1992" t="s">
        <v>204</v>
      </c>
      <c r="K1992" t="s">
        <v>204</v>
      </c>
      <c r="L1992" t="s">
        <v>204</v>
      </c>
      <c r="M1992" t="s">
        <v>204</v>
      </c>
      <c r="N1992" t="s">
        <v>204</v>
      </c>
      <c r="O1992" t="s">
        <v>204</v>
      </c>
      <c r="P1992" t="s">
        <v>204</v>
      </c>
      <c r="Q1992" s="80" t="s">
        <v>204</v>
      </c>
      <c r="R1992" s="79"/>
      <c r="T1992" t="s">
        <v>204</v>
      </c>
      <c r="U1992" t="s">
        <v>204</v>
      </c>
      <c r="V1992" t="s">
        <v>204</v>
      </c>
    </row>
    <row r="1993" spans="2:22">
      <c r="B1993" t="s">
        <v>204</v>
      </c>
      <c r="C1993" s="79" t="s">
        <v>204</v>
      </c>
      <c r="E1993" t="s">
        <v>204</v>
      </c>
      <c r="F1993" t="s">
        <v>204</v>
      </c>
      <c r="G1993" t="s">
        <v>204</v>
      </c>
      <c r="H1993" t="s">
        <v>204</v>
      </c>
      <c r="I1993" t="s">
        <v>204</v>
      </c>
      <c r="J1993" t="s">
        <v>204</v>
      </c>
      <c r="K1993" t="s">
        <v>204</v>
      </c>
      <c r="L1993" t="s">
        <v>204</v>
      </c>
      <c r="M1993" t="s">
        <v>204</v>
      </c>
      <c r="N1993" t="s">
        <v>204</v>
      </c>
      <c r="O1993" t="s">
        <v>204</v>
      </c>
      <c r="P1993" t="s">
        <v>204</v>
      </c>
      <c r="Q1993" s="80" t="s">
        <v>204</v>
      </c>
      <c r="R1993" s="79"/>
      <c r="T1993" t="s">
        <v>204</v>
      </c>
      <c r="U1993" t="s">
        <v>204</v>
      </c>
      <c r="V1993" t="s">
        <v>204</v>
      </c>
    </row>
    <row r="1994" spans="2:22">
      <c r="B1994" t="s">
        <v>204</v>
      </c>
      <c r="C1994" s="79" t="s">
        <v>204</v>
      </c>
      <c r="E1994" t="s">
        <v>204</v>
      </c>
      <c r="F1994" t="s">
        <v>204</v>
      </c>
      <c r="G1994" t="s">
        <v>204</v>
      </c>
      <c r="H1994" t="s">
        <v>204</v>
      </c>
      <c r="I1994" t="s">
        <v>204</v>
      </c>
      <c r="J1994" t="s">
        <v>204</v>
      </c>
      <c r="K1994" t="s">
        <v>204</v>
      </c>
      <c r="L1994" t="s">
        <v>204</v>
      </c>
      <c r="M1994" t="s">
        <v>204</v>
      </c>
      <c r="N1994" t="s">
        <v>204</v>
      </c>
      <c r="O1994" t="s">
        <v>204</v>
      </c>
      <c r="P1994" t="s">
        <v>204</v>
      </c>
      <c r="Q1994" s="80" t="s">
        <v>204</v>
      </c>
      <c r="R1994" s="79"/>
      <c r="T1994" t="s">
        <v>204</v>
      </c>
      <c r="U1994" t="s">
        <v>204</v>
      </c>
      <c r="V1994" t="s">
        <v>204</v>
      </c>
    </row>
    <row r="1995" spans="2:22">
      <c r="B1995" t="s">
        <v>204</v>
      </c>
      <c r="C1995" s="79" t="s">
        <v>204</v>
      </c>
      <c r="E1995" t="s">
        <v>204</v>
      </c>
      <c r="F1995" t="s">
        <v>204</v>
      </c>
      <c r="G1995" t="s">
        <v>204</v>
      </c>
      <c r="H1995" t="s">
        <v>204</v>
      </c>
      <c r="I1995" t="s">
        <v>204</v>
      </c>
      <c r="J1995" t="s">
        <v>204</v>
      </c>
      <c r="K1995" t="s">
        <v>204</v>
      </c>
      <c r="L1995" t="s">
        <v>204</v>
      </c>
      <c r="M1995" t="s">
        <v>204</v>
      </c>
      <c r="N1995" t="s">
        <v>204</v>
      </c>
      <c r="O1995" t="s">
        <v>204</v>
      </c>
      <c r="P1995" t="s">
        <v>204</v>
      </c>
      <c r="Q1995" s="80" t="s">
        <v>204</v>
      </c>
      <c r="R1995" s="79"/>
      <c r="T1995" t="s">
        <v>204</v>
      </c>
      <c r="U1995" t="s">
        <v>204</v>
      </c>
      <c r="V1995" t="s">
        <v>204</v>
      </c>
    </row>
    <row r="1996" spans="2:22">
      <c r="B1996" t="s">
        <v>204</v>
      </c>
      <c r="C1996" s="79" t="s">
        <v>204</v>
      </c>
      <c r="E1996" t="s">
        <v>204</v>
      </c>
      <c r="F1996" t="s">
        <v>204</v>
      </c>
      <c r="G1996" t="s">
        <v>204</v>
      </c>
      <c r="H1996" t="s">
        <v>204</v>
      </c>
      <c r="I1996" t="s">
        <v>204</v>
      </c>
      <c r="J1996" t="s">
        <v>204</v>
      </c>
      <c r="K1996" t="s">
        <v>204</v>
      </c>
      <c r="L1996" t="s">
        <v>204</v>
      </c>
      <c r="M1996" t="s">
        <v>204</v>
      </c>
      <c r="N1996" t="s">
        <v>204</v>
      </c>
      <c r="O1996" t="s">
        <v>204</v>
      </c>
      <c r="P1996" t="s">
        <v>204</v>
      </c>
      <c r="Q1996" s="80" t="s">
        <v>204</v>
      </c>
      <c r="R1996" s="79"/>
      <c r="T1996" t="s">
        <v>204</v>
      </c>
      <c r="U1996" t="s">
        <v>204</v>
      </c>
      <c r="V1996" t="s">
        <v>204</v>
      </c>
    </row>
    <row r="1997" spans="2:22">
      <c r="B1997" t="s">
        <v>204</v>
      </c>
      <c r="C1997" s="79" t="s">
        <v>204</v>
      </c>
      <c r="E1997" t="s">
        <v>204</v>
      </c>
      <c r="F1997" t="s">
        <v>204</v>
      </c>
      <c r="G1997" t="s">
        <v>204</v>
      </c>
      <c r="H1997" t="s">
        <v>204</v>
      </c>
      <c r="I1997" t="s">
        <v>204</v>
      </c>
      <c r="J1997" t="s">
        <v>204</v>
      </c>
      <c r="K1997" t="s">
        <v>204</v>
      </c>
      <c r="L1997" t="s">
        <v>204</v>
      </c>
      <c r="M1997" t="s">
        <v>204</v>
      </c>
      <c r="N1997" t="s">
        <v>204</v>
      </c>
      <c r="O1997" t="s">
        <v>204</v>
      </c>
      <c r="P1997" t="s">
        <v>204</v>
      </c>
      <c r="Q1997" s="80" t="s">
        <v>204</v>
      </c>
      <c r="R1997" s="79"/>
      <c r="T1997" t="s">
        <v>204</v>
      </c>
      <c r="U1997" t="s">
        <v>204</v>
      </c>
      <c r="V1997" t="s">
        <v>204</v>
      </c>
    </row>
    <row r="1998" spans="2:22">
      <c r="B1998" t="s">
        <v>204</v>
      </c>
      <c r="C1998" s="79" t="s">
        <v>204</v>
      </c>
      <c r="E1998" t="s">
        <v>204</v>
      </c>
      <c r="F1998" t="s">
        <v>204</v>
      </c>
      <c r="G1998" t="s">
        <v>204</v>
      </c>
      <c r="H1998" t="s">
        <v>204</v>
      </c>
      <c r="I1998" t="s">
        <v>204</v>
      </c>
      <c r="J1998" t="s">
        <v>204</v>
      </c>
      <c r="K1998" t="s">
        <v>204</v>
      </c>
      <c r="L1998" t="s">
        <v>204</v>
      </c>
      <c r="M1998" t="s">
        <v>204</v>
      </c>
      <c r="N1998" t="s">
        <v>204</v>
      </c>
      <c r="O1998" t="s">
        <v>204</v>
      </c>
      <c r="P1998" t="s">
        <v>204</v>
      </c>
      <c r="Q1998" s="80" t="s">
        <v>204</v>
      </c>
      <c r="R1998" s="79"/>
      <c r="T1998" t="s">
        <v>204</v>
      </c>
      <c r="U1998" t="s">
        <v>204</v>
      </c>
      <c r="V1998" t="s">
        <v>204</v>
      </c>
    </row>
    <row r="1999" spans="2:22">
      <c r="B1999" t="s">
        <v>204</v>
      </c>
      <c r="C1999" s="79" t="s">
        <v>204</v>
      </c>
      <c r="E1999" t="s">
        <v>204</v>
      </c>
      <c r="F1999" t="s">
        <v>204</v>
      </c>
      <c r="G1999" t="s">
        <v>204</v>
      </c>
      <c r="H1999" t="s">
        <v>204</v>
      </c>
      <c r="I1999" t="s">
        <v>204</v>
      </c>
      <c r="J1999" t="s">
        <v>204</v>
      </c>
      <c r="K1999" t="s">
        <v>204</v>
      </c>
      <c r="L1999" t="s">
        <v>204</v>
      </c>
      <c r="M1999" t="s">
        <v>204</v>
      </c>
      <c r="N1999" t="s">
        <v>204</v>
      </c>
      <c r="O1999" t="s">
        <v>204</v>
      </c>
      <c r="P1999" t="s">
        <v>204</v>
      </c>
      <c r="Q1999" s="80" t="s">
        <v>204</v>
      </c>
      <c r="R1999" s="79"/>
      <c r="T1999" t="s">
        <v>204</v>
      </c>
      <c r="U1999" t="s">
        <v>204</v>
      </c>
      <c r="V1999" t="s">
        <v>204</v>
      </c>
    </row>
    <row r="2000" spans="2:22">
      <c r="B2000" t="s">
        <v>204</v>
      </c>
      <c r="C2000" s="79" t="s">
        <v>204</v>
      </c>
      <c r="E2000" t="s">
        <v>204</v>
      </c>
      <c r="F2000" t="s">
        <v>204</v>
      </c>
      <c r="G2000" t="s">
        <v>204</v>
      </c>
      <c r="H2000" t="s">
        <v>204</v>
      </c>
      <c r="I2000" t="s">
        <v>204</v>
      </c>
      <c r="J2000" t="s">
        <v>204</v>
      </c>
      <c r="K2000" t="s">
        <v>204</v>
      </c>
      <c r="L2000" t="s">
        <v>204</v>
      </c>
      <c r="M2000" t="s">
        <v>204</v>
      </c>
      <c r="N2000" t="s">
        <v>204</v>
      </c>
      <c r="O2000" t="s">
        <v>204</v>
      </c>
      <c r="P2000" t="s">
        <v>204</v>
      </c>
      <c r="Q2000" s="80" t="s">
        <v>204</v>
      </c>
      <c r="R2000" s="79"/>
      <c r="T2000" t="s">
        <v>204</v>
      </c>
      <c r="U2000" t="s">
        <v>204</v>
      </c>
      <c r="V2000" t="s">
        <v>204</v>
      </c>
    </row>
    <row r="2001" spans="2:22">
      <c r="B2001" t="s">
        <v>204</v>
      </c>
      <c r="C2001" s="79" t="s">
        <v>204</v>
      </c>
      <c r="E2001" t="s">
        <v>204</v>
      </c>
      <c r="F2001" t="s">
        <v>204</v>
      </c>
      <c r="G2001" t="s">
        <v>204</v>
      </c>
      <c r="H2001" t="s">
        <v>204</v>
      </c>
      <c r="I2001" t="s">
        <v>204</v>
      </c>
      <c r="J2001" t="s">
        <v>204</v>
      </c>
      <c r="K2001" t="s">
        <v>204</v>
      </c>
      <c r="L2001" t="s">
        <v>204</v>
      </c>
      <c r="M2001" t="s">
        <v>204</v>
      </c>
      <c r="N2001" t="s">
        <v>204</v>
      </c>
      <c r="O2001" t="s">
        <v>204</v>
      </c>
      <c r="P2001" t="s">
        <v>204</v>
      </c>
      <c r="Q2001" s="80" t="s">
        <v>204</v>
      </c>
      <c r="R2001" s="79"/>
      <c r="T2001" t="s">
        <v>204</v>
      </c>
      <c r="U2001" t="s">
        <v>204</v>
      </c>
      <c r="V2001" t="s">
        <v>204</v>
      </c>
    </row>
    <row r="2002" spans="2:22">
      <c r="B2002" t="s">
        <v>204</v>
      </c>
      <c r="C2002" s="79" t="s">
        <v>204</v>
      </c>
      <c r="E2002" t="s">
        <v>204</v>
      </c>
      <c r="F2002" t="s">
        <v>204</v>
      </c>
      <c r="G2002" t="s">
        <v>204</v>
      </c>
      <c r="H2002" t="s">
        <v>204</v>
      </c>
      <c r="I2002" t="s">
        <v>204</v>
      </c>
      <c r="J2002" t="s">
        <v>204</v>
      </c>
      <c r="K2002" t="s">
        <v>204</v>
      </c>
      <c r="L2002" t="s">
        <v>204</v>
      </c>
      <c r="M2002" t="s">
        <v>204</v>
      </c>
      <c r="N2002" t="s">
        <v>204</v>
      </c>
      <c r="O2002" t="s">
        <v>204</v>
      </c>
      <c r="P2002" t="s">
        <v>204</v>
      </c>
      <c r="Q2002" s="80" t="s">
        <v>204</v>
      </c>
      <c r="R2002" s="79"/>
      <c r="T2002" t="s">
        <v>204</v>
      </c>
      <c r="U2002" t="s">
        <v>204</v>
      </c>
      <c r="V2002" t="s">
        <v>204</v>
      </c>
    </row>
    <row r="2003" spans="2:22">
      <c r="B2003" t="s">
        <v>204</v>
      </c>
      <c r="C2003" s="79" t="s">
        <v>204</v>
      </c>
      <c r="E2003" t="s">
        <v>204</v>
      </c>
      <c r="F2003" t="s">
        <v>204</v>
      </c>
      <c r="G2003" t="s">
        <v>204</v>
      </c>
      <c r="H2003" t="s">
        <v>204</v>
      </c>
      <c r="I2003" t="s">
        <v>204</v>
      </c>
      <c r="J2003" t="s">
        <v>204</v>
      </c>
      <c r="K2003" t="s">
        <v>204</v>
      </c>
      <c r="L2003" t="s">
        <v>204</v>
      </c>
      <c r="M2003" t="s">
        <v>204</v>
      </c>
      <c r="N2003" t="s">
        <v>204</v>
      </c>
      <c r="O2003" t="s">
        <v>204</v>
      </c>
      <c r="P2003" t="s">
        <v>204</v>
      </c>
      <c r="Q2003" s="80" t="s">
        <v>204</v>
      </c>
      <c r="R2003" s="79"/>
      <c r="T2003" t="s">
        <v>204</v>
      </c>
      <c r="U2003" t="s">
        <v>204</v>
      </c>
      <c r="V2003" t="s">
        <v>204</v>
      </c>
    </row>
    <row r="2004" spans="2:22">
      <c r="B2004" t="s">
        <v>204</v>
      </c>
      <c r="C2004" s="79" t="s">
        <v>204</v>
      </c>
      <c r="E2004" t="s">
        <v>204</v>
      </c>
      <c r="F2004" t="s">
        <v>204</v>
      </c>
      <c r="G2004" t="s">
        <v>204</v>
      </c>
      <c r="H2004" t="s">
        <v>204</v>
      </c>
      <c r="I2004" t="s">
        <v>204</v>
      </c>
      <c r="J2004" t="s">
        <v>204</v>
      </c>
      <c r="K2004" t="s">
        <v>204</v>
      </c>
      <c r="L2004" t="s">
        <v>204</v>
      </c>
      <c r="M2004" t="s">
        <v>204</v>
      </c>
      <c r="N2004" t="s">
        <v>204</v>
      </c>
      <c r="O2004" t="s">
        <v>204</v>
      </c>
      <c r="P2004" t="s">
        <v>204</v>
      </c>
      <c r="Q2004" s="80" t="s">
        <v>204</v>
      </c>
      <c r="R2004" s="79"/>
      <c r="T2004" t="s">
        <v>204</v>
      </c>
      <c r="U2004" t="s">
        <v>204</v>
      </c>
      <c r="V2004" t="s">
        <v>204</v>
      </c>
    </row>
    <row r="2005" spans="2:22">
      <c r="B2005" t="s">
        <v>204</v>
      </c>
      <c r="C2005" s="79" t="s">
        <v>204</v>
      </c>
      <c r="E2005" t="s">
        <v>204</v>
      </c>
      <c r="F2005" t="s">
        <v>204</v>
      </c>
      <c r="G2005" t="s">
        <v>204</v>
      </c>
      <c r="H2005" t="s">
        <v>204</v>
      </c>
      <c r="I2005" t="s">
        <v>204</v>
      </c>
      <c r="J2005" t="s">
        <v>204</v>
      </c>
      <c r="K2005" t="s">
        <v>204</v>
      </c>
      <c r="L2005" t="s">
        <v>204</v>
      </c>
      <c r="M2005" t="s">
        <v>204</v>
      </c>
      <c r="N2005" t="s">
        <v>204</v>
      </c>
      <c r="O2005" t="s">
        <v>204</v>
      </c>
      <c r="P2005" t="s">
        <v>204</v>
      </c>
      <c r="Q2005" s="80" t="s">
        <v>204</v>
      </c>
      <c r="R2005" s="79"/>
      <c r="T2005" t="s">
        <v>204</v>
      </c>
      <c r="U2005" t="s">
        <v>204</v>
      </c>
      <c r="V2005" t="s">
        <v>204</v>
      </c>
    </row>
    <row r="2006" spans="2:22">
      <c r="B2006" t="s">
        <v>204</v>
      </c>
      <c r="C2006" s="79" t="s">
        <v>204</v>
      </c>
      <c r="E2006" t="s">
        <v>204</v>
      </c>
      <c r="F2006" t="s">
        <v>204</v>
      </c>
      <c r="G2006" t="s">
        <v>204</v>
      </c>
      <c r="H2006" t="s">
        <v>204</v>
      </c>
      <c r="I2006" t="s">
        <v>204</v>
      </c>
      <c r="J2006" t="s">
        <v>204</v>
      </c>
      <c r="K2006" t="s">
        <v>204</v>
      </c>
      <c r="L2006" t="s">
        <v>204</v>
      </c>
      <c r="M2006" t="s">
        <v>204</v>
      </c>
      <c r="N2006" t="s">
        <v>204</v>
      </c>
      <c r="O2006" t="s">
        <v>204</v>
      </c>
      <c r="P2006" t="s">
        <v>204</v>
      </c>
      <c r="Q2006" s="80" t="s">
        <v>204</v>
      </c>
      <c r="R2006" s="79"/>
      <c r="T2006" t="s">
        <v>204</v>
      </c>
      <c r="U2006" t="s">
        <v>204</v>
      </c>
      <c r="V2006" t="s">
        <v>204</v>
      </c>
    </row>
    <row r="2007" spans="2:22">
      <c r="B2007" t="s">
        <v>204</v>
      </c>
      <c r="C2007" s="79" t="s">
        <v>204</v>
      </c>
      <c r="E2007" t="s">
        <v>204</v>
      </c>
      <c r="F2007" t="s">
        <v>204</v>
      </c>
      <c r="G2007" t="s">
        <v>204</v>
      </c>
      <c r="H2007" t="s">
        <v>204</v>
      </c>
      <c r="I2007" t="s">
        <v>204</v>
      </c>
      <c r="J2007" t="s">
        <v>204</v>
      </c>
      <c r="K2007" t="s">
        <v>204</v>
      </c>
      <c r="L2007" t="s">
        <v>204</v>
      </c>
      <c r="M2007" t="s">
        <v>204</v>
      </c>
      <c r="N2007" t="s">
        <v>204</v>
      </c>
      <c r="O2007" t="s">
        <v>204</v>
      </c>
      <c r="P2007" t="s">
        <v>204</v>
      </c>
      <c r="Q2007" s="80" t="s">
        <v>204</v>
      </c>
      <c r="R2007" s="79"/>
      <c r="T2007" t="s">
        <v>204</v>
      </c>
      <c r="U2007" t="s">
        <v>204</v>
      </c>
      <c r="V2007" t="s">
        <v>204</v>
      </c>
    </row>
    <row r="2008" spans="2:22">
      <c r="B2008" t="s">
        <v>204</v>
      </c>
      <c r="C2008" s="79" t="s">
        <v>204</v>
      </c>
      <c r="E2008" t="s">
        <v>204</v>
      </c>
      <c r="F2008" t="s">
        <v>204</v>
      </c>
      <c r="G2008" t="s">
        <v>204</v>
      </c>
      <c r="H2008" t="s">
        <v>204</v>
      </c>
      <c r="I2008" t="s">
        <v>204</v>
      </c>
      <c r="J2008" t="s">
        <v>204</v>
      </c>
      <c r="K2008" t="s">
        <v>204</v>
      </c>
      <c r="L2008" t="s">
        <v>204</v>
      </c>
      <c r="M2008" t="s">
        <v>204</v>
      </c>
      <c r="N2008" t="s">
        <v>204</v>
      </c>
      <c r="O2008" t="s">
        <v>204</v>
      </c>
      <c r="P2008" t="s">
        <v>204</v>
      </c>
      <c r="Q2008" s="80" t="s">
        <v>204</v>
      </c>
      <c r="R2008" s="79"/>
      <c r="T2008" t="s">
        <v>204</v>
      </c>
      <c r="U2008" t="s">
        <v>204</v>
      </c>
      <c r="V2008" t="s">
        <v>204</v>
      </c>
    </row>
    <row r="2009" spans="2:22">
      <c r="B2009" t="s">
        <v>204</v>
      </c>
      <c r="C2009" s="79" t="s">
        <v>204</v>
      </c>
      <c r="E2009" t="s">
        <v>204</v>
      </c>
      <c r="F2009" t="s">
        <v>204</v>
      </c>
      <c r="G2009" t="s">
        <v>204</v>
      </c>
      <c r="H2009" t="s">
        <v>204</v>
      </c>
      <c r="I2009" t="s">
        <v>204</v>
      </c>
      <c r="J2009" t="s">
        <v>204</v>
      </c>
      <c r="K2009" t="s">
        <v>204</v>
      </c>
      <c r="L2009" t="s">
        <v>204</v>
      </c>
      <c r="M2009" t="s">
        <v>204</v>
      </c>
      <c r="N2009" t="s">
        <v>204</v>
      </c>
      <c r="O2009" t="s">
        <v>204</v>
      </c>
      <c r="P2009" t="s">
        <v>204</v>
      </c>
      <c r="Q2009" s="80" t="s">
        <v>204</v>
      </c>
      <c r="R2009" s="79"/>
      <c r="T2009" t="s">
        <v>204</v>
      </c>
      <c r="U2009" t="s">
        <v>204</v>
      </c>
      <c r="V2009" t="s">
        <v>204</v>
      </c>
    </row>
    <row r="2010" spans="2:22">
      <c r="B2010" t="s">
        <v>204</v>
      </c>
      <c r="C2010" s="79" t="s">
        <v>204</v>
      </c>
      <c r="E2010" t="s">
        <v>204</v>
      </c>
      <c r="F2010" t="s">
        <v>204</v>
      </c>
      <c r="G2010" t="s">
        <v>204</v>
      </c>
      <c r="H2010" t="s">
        <v>204</v>
      </c>
      <c r="I2010" t="s">
        <v>204</v>
      </c>
      <c r="J2010" t="s">
        <v>204</v>
      </c>
      <c r="K2010" t="s">
        <v>204</v>
      </c>
      <c r="L2010" t="s">
        <v>204</v>
      </c>
      <c r="M2010" t="s">
        <v>204</v>
      </c>
      <c r="N2010" t="s">
        <v>204</v>
      </c>
      <c r="O2010" t="s">
        <v>204</v>
      </c>
      <c r="P2010" t="s">
        <v>204</v>
      </c>
      <c r="Q2010" s="80" t="s">
        <v>204</v>
      </c>
      <c r="R2010" s="79"/>
      <c r="T2010" t="s">
        <v>204</v>
      </c>
      <c r="U2010" t="s">
        <v>204</v>
      </c>
      <c r="V2010" t="s">
        <v>204</v>
      </c>
    </row>
    <row r="2011" spans="2:22">
      <c r="B2011" t="s">
        <v>204</v>
      </c>
      <c r="C2011" s="79" t="s">
        <v>204</v>
      </c>
      <c r="E2011" t="s">
        <v>204</v>
      </c>
      <c r="F2011" t="s">
        <v>204</v>
      </c>
      <c r="G2011" t="s">
        <v>204</v>
      </c>
      <c r="H2011" t="s">
        <v>204</v>
      </c>
      <c r="I2011" t="s">
        <v>204</v>
      </c>
      <c r="J2011" t="s">
        <v>204</v>
      </c>
      <c r="K2011" t="s">
        <v>204</v>
      </c>
      <c r="L2011" t="s">
        <v>204</v>
      </c>
      <c r="M2011" t="s">
        <v>204</v>
      </c>
      <c r="N2011" t="s">
        <v>204</v>
      </c>
      <c r="O2011" t="s">
        <v>204</v>
      </c>
      <c r="P2011" t="s">
        <v>204</v>
      </c>
      <c r="Q2011" s="80" t="s">
        <v>204</v>
      </c>
      <c r="R2011" s="79"/>
      <c r="T2011" t="s">
        <v>204</v>
      </c>
      <c r="U2011" t="s">
        <v>204</v>
      </c>
      <c r="V2011" t="s">
        <v>204</v>
      </c>
    </row>
    <row r="2012" spans="2:22">
      <c r="B2012" t="s">
        <v>204</v>
      </c>
      <c r="C2012" s="79" t="s">
        <v>204</v>
      </c>
      <c r="E2012" t="s">
        <v>204</v>
      </c>
      <c r="F2012" t="s">
        <v>204</v>
      </c>
      <c r="G2012" t="s">
        <v>204</v>
      </c>
      <c r="H2012" t="s">
        <v>204</v>
      </c>
      <c r="I2012" t="s">
        <v>204</v>
      </c>
      <c r="J2012" t="s">
        <v>204</v>
      </c>
      <c r="K2012" t="s">
        <v>204</v>
      </c>
      <c r="L2012" t="s">
        <v>204</v>
      </c>
      <c r="M2012" t="s">
        <v>204</v>
      </c>
      <c r="N2012" t="s">
        <v>204</v>
      </c>
      <c r="O2012" t="s">
        <v>204</v>
      </c>
      <c r="P2012" t="s">
        <v>204</v>
      </c>
      <c r="Q2012" s="80" t="s">
        <v>204</v>
      </c>
      <c r="R2012" s="79"/>
      <c r="T2012" t="s">
        <v>204</v>
      </c>
      <c r="U2012" t="s">
        <v>204</v>
      </c>
      <c r="V2012" t="s">
        <v>204</v>
      </c>
    </row>
    <row r="2013" spans="2:22">
      <c r="B2013" t="s">
        <v>204</v>
      </c>
      <c r="C2013" s="79" t="s">
        <v>204</v>
      </c>
      <c r="E2013" t="s">
        <v>204</v>
      </c>
      <c r="F2013" t="s">
        <v>204</v>
      </c>
      <c r="G2013" t="s">
        <v>204</v>
      </c>
      <c r="H2013" t="s">
        <v>204</v>
      </c>
      <c r="I2013" t="s">
        <v>204</v>
      </c>
      <c r="J2013" t="s">
        <v>204</v>
      </c>
      <c r="K2013" t="s">
        <v>204</v>
      </c>
      <c r="L2013" t="s">
        <v>204</v>
      </c>
      <c r="M2013" t="s">
        <v>204</v>
      </c>
      <c r="N2013" t="s">
        <v>204</v>
      </c>
      <c r="O2013" t="s">
        <v>204</v>
      </c>
      <c r="P2013" t="s">
        <v>204</v>
      </c>
      <c r="Q2013" s="80" t="s">
        <v>204</v>
      </c>
      <c r="R2013" s="79"/>
      <c r="T2013" t="s">
        <v>204</v>
      </c>
      <c r="U2013" t="s">
        <v>204</v>
      </c>
      <c r="V2013" t="s">
        <v>204</v>
      </c>
    </row>
    <row r="2014" spans="2:22">
      <c r="B2014" t="s">
        <v>204</v>
      </c>
      <c r="C2014" s="79" t="s">
        <v>204</v>
      </c>
      <c r="E2014" t="s">
        <v>204</v>
      </c>
      <c r="F2014" t="s">
        <v>204</v>
      </c>
      <c r="G2014" t="s">
        <v>204</v>
      </c>
      <c r="H2014" t="s">
        <v>204</v>
      </c>
      <c r="I2014" t="s">
        <v>204</v>
      </c>
      <c r="J2014" t="s">
        <v>204</v>
      </c>
      <c r="K2014" t="s">
        <v>204</v>
      </c>
      <c r="L2014" t="s">
        <v>204</v>
      </c>
      <c r="M2014" t="s">
        <v>204</v>
      </c>
      <c r="N2014" t="s">
        <v>204</v>
      </c>
      <c r="O2014" t="s">
        <v>204</v>
      </c>
      <c r="P2014" t="s">
        <v>204</v>
      </c>
      <c r="Q2014" s="80" t="s">
        <v>204</v>
      </c>
      <c r="R2014" s="79"/>
      <c r="T2014" t="s">
        <v>204</v>
      </c>
      <c r="U2014" t="s">
        <v>204</v>
      </c>
      <c r="V2014" t="s">
        <v>204</v>
      </c>
    </row>
    <row r="2015" spans="2:22">
      <c r="B2015" t="s">
        <v>204</v>
      </c>
      <c r="C2015" s="79" t="s">
        <v>204</v>
      </c>
      <c r="E2015" t="s">
        <v>204</v>
      </c>
      <c r="F2015" t="s">
        <v>204</v>
      </c>
      <c r="G2015" t="s">
        <v>204</v>
      </c>
      <c r="H2015" t="s">
        <v>204</v>
      </c>
      <c r="I2015" t="s">
        <v>204</v>
      </c>
      <c r="J2015" t="s">
        <v>204</v>
      </c>
      <c r="K2015" t="s">
        <v>204</v>
      </c>
      <c r="L2015" t="s">
        <v>204</v>
      </c>
      <c r="M2015" t="s">
        <v>204</v>
      </c>
      <c r="N2015" t="s">
        <v>204</v>
      </c>
      <c r="O2015" t="s">
        <v>204</v>
      </c>
      <c r="P2015" t="s">
        <v>204</v>
      </c>
      <c r="Q2015" s="80" t="s">
        <v>204</v>
      </c>
      <c r="R2015" s="79"/>
      <c r="T2015" t="s">
        <v>204</v>
      </c>
      <c r="U2015" t="s">
        <v>204</v>
      </c>
      <c r="V2015" t="s">
        <v>204</v>
      </c>
    </row>
    <row r="2016" spans="2:22">
      <c r="B2016" t="s">
        <v>204</v>
      </c>
      <c r="C2016" s="79" t="s">
        <v>204</v>
      </c>
      <c r="E2016" t="s">
        <v>204</v>
      </c>
      <c r="F2016" t="s">
        <v>204</v>
      </c>
      <c r="G2016" t="s">
        <v>204</v>
      </c>
      <c r="H2016" t="s">
        <v>204</v>
      </c>
      <c r="I2016" t="s">
        <v>204</v>
      </c>
      <c r="J2016" t="s">
        <v>204</v>
      </c>
      <c r="K2016" t="s">
        <v>204</v>
      </c>
      <c r="L2016" t="s">
        <v>204</v>
      </c>
      <c r="M2016" t="s">
        <v>204</v>
      </c>
      <c r="N2016" t="s">
        <v>204</v>
      </c>
      <c r="O2016" t="s">
        <v>204</v>
      </c>
      <c r="P2016" t="s">
        <v>204</v>
      </c>
      <c r="Q2016" s="80" t="s">
        <v>204</v>
      </c>
      <c r="R2016" s="79"/>
      <c r="T2016" t="s">
        <v>204</v>
      </c>
      <c r="U2016" t="s">
        <v>204</v>
      </c>
      <c r="V2016" t="s">
        <v>204</v>
      </c>
    </row>
    <row r="2017" spans="2:22">
      <c r="B2017" t="s">
        <v>204</v>
      </c>
      <c r="C2017" s="79" t="s">
        <v>204</v>
      </c>
      <c r="E2017" t="s">
        <v>204</v>
      </c>
      <c r="F2017" t="s">
        <v>204</v>
      </c>
      <c r="G2017" t="s">
        <v>204</v>
      </c>
      <c r="H2017" t="s">
        <v>204</v>
      </c>
      <c r="I2017" t="s">
        <v>204</v>
      </c>
      <c r="J2017" t="s">
        <v>204</v>
      </c>
      <c r="K2017" t="s">
        <v>204</v>
      </c>
      <c r="L2017" t="s">
        <v>204</v>
      </c>
      <c r="M2017" t="s">
        <v>204</v>
      </c>
      <c r="N2017" t="s">
        <v>204</v>
      </c>
      <c r="O2017" t="s">
        <v>204</v>
      </c>
      <c r="P2017" t="s">
        <v>204</v>
      </c>
      <c r="Q2017" s="80" t="s">
        <v>204</v>
      </c>
      <c r="R2017" s="79"/>
      <c r="T2017" t="s">
        <v>204</v>
      </c>
      <c r="U2017" t="s">
        <v>204</v>
      </c>
      <c r="V2017" t="s">
        <v>204</v>
      </c>
    </row>
    <row r="2018" spans="2:22">
      <c r="B2018" t="s">
        <v>204</v>
      </c>
      <c r="C2018" s="79" t="s">
        <v>204</v>
      </c>
      <c r="E2018" t="s">
        <v>204</v>
      </c>
      <c r="F2018" t="s">
        <v>204</v>
      </c>
      <c r="G2018" t="s">
        <v>204</v>
      </c>
      <c r="H2018" t="s">
        <v>204</v>
      </c>
      <c r="I2018" t="s">
        <v>204</v>
      </c>
      <c r="J2018" t="s">
        <v>204</v>
      </c>
      <c r="K2018" t="s">
        <v>204</v>
      </c>
      <c r="L2018" t="s">
        <v>204</v>
      </c>
      <c r="M2018" t="s">
        <v>204</v>
      </c>
      <c r="N2018" t="s">
        <v>204</v>
      </c>
      <c r="O2018" t="s">
        <v>204</v>
      </c>
      <c r="P2018" t="s">
        <v>204</v>
      </c>
      <c r="Q2018" s="80" t="s">
        <v>204</v>
      </c>
      <c r="R2018" s="79"/>
      <c r="T2018" t="s">
        <v>204</v>
      </c>
      <c r="U2018" t="s">
        <v>204</v>
      </c>
      <c r="V2018" t="s">
        <v>204</v>
      </c>
    </row>
    <row r="2019" spans="2:22">
      <c r="B2019" t="s">
        <v>204</v>
      </c>
      <c r="C2019" s="79" t="s">
        <v>204</v>
      </c>
      <c r="E2019" t="s">
        <v>204</v>
      </c>
      <c r="F2019" t="s">
        <v>204</v>
      </c>
      <c r="G2019" t="s">
        <v>204</v>
      </c>
      <c r="H2019" t="s">
        <v>204</v>
      </c>
      <c r="I2019" t="s">
        <v>204</v>
      </c>
      <c r="J2019" t="s">
        <v>204</v>
      </c>
      <c r="K2019" t="s">
        <v>204</v>
      </c>
      <c r="L2019" t="s">
        <v>204</v>
      </c>
      <c r="M2019" t="s">
        <v>204</v>
      </c>
      <c r="N2019" t="s">
        <v>204</v>
      </c>
      <c r="O2019" t="s">
        <v>204</v>
      </c>
      <c r="P2019" t="s">
        <v>204</v>
      </c>
      <c r="Q2019" s="80" t="s">
        <v>204</v>
      </c>
      <c r="R2019" s="79"/>
      <c r="T2019" t="s">
        <v>204</v>
      </c>
      <c r="U2019" t="s">
        <v>204</v>
      </c>
      <c r="V2019" t="s">
        <v>204</v>
      </c>
    </row>
    <row r="2020" spans="2:22">
      <c r="B2020" t="s">
        <v>204</v>
      </c>
      <c r="C2020" s="79" t="s">
        <v>204</v>
      </c>
      <c r="E2020" t="s">
        <v>204</v>
      </c>
      <c r="F2020" t="s">
        <v>204</v>
      </c>
      <c r="G2020" t="s">
        <v>204</v>
      </c>
      <c r="H2020" t="s">
        <v>204</v>
      </c>
      <c r="I2020" t="s">
        <v>204</v>
      </c>
      <c r="J2020" t="s">
        <v>204</v>
      </c>
      <c r="K2020" t="s">
        <v>204</v>
      </c>
      <c r="L2020" t="s">
        <v>204</v>
      </c>
      <c r="M2020" t="s">
        <v>204</v>
      </c>
      <c r="N2020" t="s">
        <v>204</v>
      </c>
      <c r="O2020" t="s">
        <v>204</v>
      </c>
      <c r="P2020" t="s">
        <v>204</v>
      </c>
      <c r="Q2020" s="80" t="s">
        <v>204</v>
      </c>
      <c r="R2020" s="79"/>
      <c r="T2020" t="s">
        <v>204</v>
      </c>
      <c r="U2020" t="s">
        <v>204</v>
      </c>
      <c r="V2020" t="s">
        <v>204</v>
      </c>
    </row>
    <row r="2021" spans="2:22">
      <c r="B2021" t="s">
        <v>204</v>
      </c>
      <c r="C2021" s="79" t="s">
        <v>204</v>
      </c>
      <c r="E2021" t="s">
        <v>204</v>
      </c>
      <c r="F2021" t="s">
        <v>204</v>
      </c>
      <c r="G2021" t="s">
        <v>204</v>
      </c>
      <c r="H2021" t="s">
        <v>204</v>
      </c>
      <c r="I2021" t="s">
        <v>204</v>
      </c>
      <c r="J2021" t="s">
        <v>204</v>
      </c>
      <c r="K2021" t="s">
        <v>204</v>
      </c>
      <c r="L2021" t="s">
        <v>204</v>
      </c>
      <c r="M2021" t="s">
        <v>204</v>
      </c>
      <c r="N2021" t="s">
        <v>204</v>
      </c>
      <c r="O2021" t="s">
        <v>204</v>
      </c>
      <c r="P2021" t="s">
        <v>204</v>
      </c>
      <c r="Q2021" s="80" t="s">
        <v>204</v>
      </c>
      <c r="R2021" s="79"/>
      <c r="T2021" t="s">
        <v>204</v>
      </c>
      <c r="U2021" t="s">
        <v>204</v>
      </c>
      <c r="V2021" t="s">
        <v>204</v>
      </c>
    </row>
    <row r="2022" spans="2:22">
      <c r="B2022" t="s">
        <v>204</v>
      </c>
      <c r="C2022" s="79" t="s">
        <v>204</v>
      </c>
      <c r="E2022" t="s">
        <v>204</v>
      </c>
      <c r="F2022" t="s">
        <v>204</v>
      </c>
      <c r="G2022" t="s">
        <v>204</v>
      </c>
      <c r="H2022" t="s">
        <v>204</v>
      </c>
      <c r="I2022" t="s">
        <v>204</v>
      </c>
      <c r="J2022" t="s">
        <v>204</v>
      </c>
      <c r="K2022" t="s">
        <v>204</v>
      </c>
      <c r="L2022" t="s">
        <v>204</v>
      </c>
      <c r="M2022" t="s">
        <v>204</v>
      </c>
      <c r="N2022" t="s">
        <v>204</v>
      </c>
      <c r="O2022" t="s">
        <v>204</v>
      </c>
      <c r="P2022" t="s">
        <v>204</v>
      </c>
      <c r="Q2022" s="80" t="s">
        <v>204</v>
      </c>
      <c r="R2022" s="79"/>
      <c r="T2022" t="s">
        <v>204</v>
      </c>
      <c r="U2022" t="s">
        <v>204</v>
      </c>
      <c r="V2022" t="s">
        <v>204</v>
      </c>
    </row>
    <row r="2023" spans="2:22">
      <c r="B2023" t="s">
        <v>204</v>
      </c>
      <c r="C2023" s="79" t="s">
        <v>204</v>
      </c>
      <c r="E2023" t="s">
        <v>204</v>
      </c>
      <c r="F2023" t="s">
        <v>204</v>
      </c>
      <c r="G2023" t="s">
        <v>204</v>
      </c>
      <c r="H2023" t="s">
        <v>204</v>
      </c>
      <c r="I2023" t="s">
        <v>204</v>
      </c>
      <c r="J2023" t="s">
        <v>204</v>
      </c>
      <c r="K2023" t="s">
        <v>204</v>
      </c>
      <c r="L2023" t="s">
        <v>204</v>
      </c>
      <c r="M2023" t="s">
        <v>204</v>
      </c>
      <c r="N2023" t="s">
        <v>204</v>
      </c>
      <c r="O2023" t="s">
        <v>204</v>
      </c>
      <c r="P2023" t="s">
        <v>204</v>
      </c>
      <c r="Q2023" s="80" t="s">
        <v>204</v>
      </c>
      <c r="R2023" s="79"/>
      <c r="T2023" t="s">
        <v>204</v>
      </c>
      <c r="U2023" t="s">
        <v>204</v>
      </c>
      <c r="V2023" t="s">
        <v>204</v>
      </c>
    </row>
    <row r="2024" spans="2:22">
      <c r="B2024" t="s">
        <v>204</v>
      </c>
      <c r="C2024" s="79" t="s">
        <v>204</v>
      </c>
      <c r="E2024" t="s">
        <v>204</v>
      </c>
      <c r="F2024" t="s">
        <v>204</v>
      </c>
      <c r="G2024" t="s">
        <v>204</v>
      </c>
      <c r="H2024" t="s">
        <v>204</v>
      </c>
      <c r="I2024" t="s">
        <v>204</v>
      </c>
      <c r="J2024" t="s">
        <v>204</v>
      </c>
      <c r="K2024" t="s">
        <v>204</v>
      </c>
      <c r="L2024" t="s">
        <v>204</v>
      </c>
      <c r="M2024" t="s">
        <v>204</v>
      </c>
      <c r="N2024" t="s">
        <v>204</v>
      </c>
      <c r="O2024" t="s">
        <v>204</v>
      </c>
      <c r="P2024" t="s">
        <v>204</v>
      </c>
      <c r="Q2024" s="80" t="s">
        <v>204</v>
      </c>
      <c r="R2024" s="79"/>
      <c r="T2024" t="s">
        <v>204</v>
      </c>
      <c r="U2024" t="s">
        <v>204</v>
      </c>
      <c r="V2024" t="s">
        <v>204</v>
      </c>
    </row>
    <row r="2025" spans="2:22">
      <c r="B2025" t="s">
        <v>204</v>
      </c>
      <c r="C2025" s="79" t="s">
        <v>204</v>
      </c>
      <c r="E2025" t="s">
        <v>204</v>
      </c>
      <c r="F2025" t="s">
        <v>204</v>
      </c>
      <c r="G2025" t="s">
        <v>204</v>
      </c>
      <c r="H2025" t="s">
        <v>204</v>
      </c>
      <c r="I2025" t="s">
        <v>204</v>
      </c>
      <c r="J2025" t="s">
        <v>204</v>
      </c>
      <c r="K2025" t="s">
        <v>204</v>
      </c>
      <c r="L2025" t="s">
        <v>204</v>
      </c>
      <c r="M2025" t="s">
        <v>204</v>
      </c>
      <c r="N2025" t="s">
        <v>204</v>
      </c>
      <c r="O2025" t="s">
        <v>204</v>
      </c>
      <c r="P2025" t="s">
        <v>204</v>
      </c>
      <c r="Q2025" s="80" t="s">
        <v>204</v>
      </c>
      <c r="R2025" s="79"/>
      <c r="T2025" t="s">
        <v>204</v>
      </c>
      <c r="U2025" t="s">
        <v>204</v>
      </c>
      <c r="V2025" t="s">
        <v>204</v>
      </c>
    </row>
    <row r="2026" spans="2:22">
      <c r="B2026" t="s">
        <v>204</v>
      </c>
      <c r="C2026" s="79" t="s">
        <v>204</v>
      </c>
      <c r="E2026" t="s">
        <v>204</v>
      </c>
      <c r="F2026" t="s">
        <v>204</v>
      </c>
      <c r="G2026" t="s">
        <v>204</v>
      </c>
      <c r="H2026" t="s">
        <v>204</v>
      </c>
      <c r="I2026" t="s">
        <v>204</v>
      </c>
      <c r="J2026" t="s">
        <v>204</v>
      </c>
      <c r="K2026" t="s">
        <v>204</v>
      </c>
      <c r="L2026" t="s">
        <v>204</v>
      </c>
      <c r="M2026" t="s">
        <v>204</v>
      </c>
      <c r="N2026" t="s">
        <v>204</v>
      </c>
      <c r="O2026" t="s">
        <v>204</v>
      </c>
      <c r="P2026" t="s">
        <v>204</v>
      </c>
      <c r="Q2026" s="80" t="s">
        <v>204</v>
      </c>
      <c r="R2026" s="79"/>
      <c r="T2026" t="s">
        <v>204</v>
      </c>
      <c r="U2026" t="s">
        <v>204</v>
      </c>
      <c r="V2026" t="s">
        <v>204</v>
      </c>
    </row>
    <row r="2027" spans="2:22">
      <c r="B2027" t="s">
        <v>204</v>
      </c>
      <c r="C2027" s="79" t="s">
        <v>204</v>
      </c>
      <c r="E2027" t="s">
        <v>204</v>
      </c>
      <c r="F2027" t="s">
        <v>204</v>
      </c>
      <c r="G2027" t="s">
        <v>204</v>
      </c>
      <c r="H2027" t="s">
        <v>204</v>
      </c>
      <c r="I2027" t="s">
        <v>204</v>
      </c>
      <c r="J2027" t="s">
        <v>204</v>
      </c>
      <c r="K2027" t="s">
        <v>204</v>
      </c>
      <c r="L2027" t="s">
        <v>204</v>
      </c>
      <c r="M2027" t="s">
        <v>204</v>
      </c>
      <c r="N2027" t="s">
        <v>204</v>
      </c>
      <c r="O2027" t="s">
        <v>204</v>
      </c>
      <c r="P2027" t="s">
        <v>204</v>
      </c>
      <c r="Q2027" s="80" t="s">
        <v>204</v>
      </c>
      <c r="R2027" s="79"/>
      <c r="T2027" t="s">
        <v>204</v>
      </c>
      <c r="U2027" t="s">
        <v>204</v>
      </c>
      <c r="V2027" t="s">
        <v>204</v>
      </c>
    </row>
    <row r="2028" spans="2:22">
      <c r="B2028" t="s">
        <v>204</v>
      </c>
      <c r="C2028" s="79" t="s">
        <v>204</v>
      </c>
      <c r="E2028" t="s">
        <v>204</v>
      </c>
      <c r="F2028" t="s">
        <v>204</v>
      </c>
      <c r="G2028" t="s">
        <v>204</v>
      </c>
      <c r="H2028" t="s">
        <v>204</v>
      </c>
      <c r="I2028" t="s">
        <v>204</v>
      </c>
      <c r="J2028" t="s">
        <v>204</v>
      </c>
      <c r="K2028" t="s">
        <v>204</v>
      </c>
      <c r="L2028" t="s">
        <v>204</v>
      </c>
      <c r="M2028" t="s">
        <v>204</v>
      </c>
      <c r="N2028" t="s">
        <v>204</v>
      </c>
      <c r="O2028" t="s">
        <v>204</v>
      </c>
      <c r="P2028" t="s">
        <v>204</v>
      </c>
      <c r="Q2028" s="80" t="s">
        <v>204</v>
      </c>
      <c r="R2028" s="79"/>
      <c r="T2028" t="s">
        <v>204</v>
      </c>
      <c r="U2028" t="s">
        <v>204</v>
      </c>
      <c r="V2028" t="s">
        <v>204</v>
      </c>
    </row>
    <row r="2029" spans="2:22">
      <c r="B2029" t="s">
        <v>204</v>
      </c>
      <c r="C2029" s="79" t="s">
        <v>204</v>
      </c>
      <c r="E2029" t="s">
        <v>204</v>
      </c>
      <c r="F2029" t="s">
        <v>204</v>
      </c>
      <c r="G2029" t="s">
        <v>204</v>
      </c>
      <c r="H2029" t="s">
        <v>204</v>
      </c>
      <c r="I2029" t="s">
        <v>204</v>
      </c>
      <c r="J2029" t="s">
        <v>204</v>
      </c>
      <c r="K2029" t="s">
        <v>204</v>
      </c>
      <c r="L2029" t="s">
        <v>204</v>
      </c>
      <c r="M2029" t="s">
        <v>204</v>
      </c>
      <c r="N2029" t="s">
        <v>204</v>
      </c>
      <c r="O2029" t="s">
        <v>204</v>
      </c>
      <c r="P2029" t="s">
        <v>204</v>
      </c>
      <c r="Q2029" s="80" t="s">
        <v>204</v>
      </c>
      <c r="R2029" s="79"/>
      <c r="T2029" t="s">
        <v>204</v>
      </c>
      <c r="U2029" t="s">
        <v>204</v>
      </c>
      <c r="V2029" t="s">
        <v>204</v>
      </c>
    </row>
    <row r="2030" spans="2:22">
      <c r="B2030" t="s">
        <v>204</v>
      </c>
      <c r="C2030" s="79" t="s">
        <v>204</v>
      </c>
      <c r="E2030" t="s">
        <v>204</v>
      </c>
      <c r="F2030" t="s">
        <v>204</v>
      </c>
      <c r="G2030" t="s">
        <v>204</v>
      </c>
      <c r="H2030" t="s">
        <v>204</v>
      </c>
      <c r="I2030" t="s">
        <v>204</v>
      </c>
      <c r="J2030" t="s">
        <v>204</v>
      </c>
      <c r="K2030" t="s">
        <v>204</v>
      </c>
      <c r="L2030" t="s">
        <v>204</v>
      </c>
      <c r="M2030" t="s">
        <v>204</v>
      </c>
      <c r="N2030" t="s">
        <v>204</v>
      </c>
      <c r="O2030" t="s">
        <v>204</v>
      </c>
      <c r="P2030" t="s">
        <v>204</v>
      </c>
      <c r="Q2030" s="80" t="s">
        <v>204</v>
      </c>
      <c r="R2030" s="79"/>
      <c r="T2030" t="s">
        <v>204</v>
      </c>
      <c r="U2030" t="s">
        <v>204</v>
      </c>
      <c r="V2030" t="s">
        <v>204</v>
      </c>
    </row>
    <row r="2031" spans="2:22">
      <c r="B2031" t="s">
        <v>204</v>
      </c>
      <c r="C2031" s="79" t="s">
        <v>204</v>
      </c>
      <c r="E2031" t="s">
        <v>204</v>
      </c>
      <c r="F2031" t="s">
        <v>204</v>
      </c>
      <c r="G2031" t="s">
        <v>204</v>
      </c>
      <c r="H2031" t="s">
        <v>204</v>
      </c>
      <c r="I2031" t="s">
        <v>204</v>
      </c>
      <c r="J2031" t="s">
        <v>204</v>
      </c>
      <c r="K2031" t="s">
        <v>204</v>
      </c>
      <c r="L2031" t="s">
        <v>204</v>
      </c>
      <c r="M2031" t="s">
        <v>204</v>
      </c>
      <c r="N2031" t="s">
        <v>204</v>
      </c>
      <c r="O2031" t="s">
        <v>204</v>
      </c>
      <c r="P2031" t="s">
        <v>204</v>
      </c>
      <c r="Q2031" s="80" t="s">
        <v>204</v>
      </c>
      <c r="R2031" s="79"/>
      <c r="T2031" t="s">
        <v>204</v>
      </c>
      <c r="U2031" t="s">
        <v>204</v>
      </c>
      <c r="V2031" t="s">
        <v>204</v>
      </c>
    </row>
    <row r="2032" spans="2:22">
      <c r="B2032" t="s">
        <v>204</v>
      </c>
      <c r="C2032" s="79" t="s">
        <v>204</v>
      </c>
      <c r="E2032" t="s">
        <v>204</v>
      </c>
      <c r="F2032" t="s">
        <v>204</v>
      </c>
      <c r="G2032" t="s">
        <v>204</v>
      </c>
      <c r="H2032" t="s">
        <v>204</v>
      </c>
      <c r="I2032" t="s">
        <v>204</v>
      </c>
      <c r="J2032" t="s">
        <v>204</v>
      </c>
      <c r="K2032" t="s">
        <v>204</v>
      </c>
      <c r="L2032" t="s">
        <v>204</v>
      </c>
      <c r="M2032" t="s">
        <v>204</v>
      </c>
      <c r="N2032" t="s">
        <v>204</v>
      </c>
      <c r="O2032" t="s">
        <v>204</v>
      </c>
      <c r="P2032" t="s">
        <v>204</v>
      </c>
      <c r="Q2032" s="80" t="s">
        <v>204</v>
      </c>
      <c r="R2032" s="79"/>
      <c r="T2032" t="s">
        <v>204</v>
      </c>
      <c r="U2032" t="s">
        <v>204</v>
      </c>
      <c r="V2032" t="s">
        <v>204</v>
      </c>
    </row>
    <row r="2033" spans="2:22">
      <c r="B2033" t="s">
        <v>204</v>
      </c>
      <c r="C2033" s="79" t="s">
        <v>204</v>
      </c>
      <c r="E2033" t="s">
        <v>204</v>
      </c>
      <c r="F2033" t="s">
        <v>204</v>
      </c>
      <c r="G2033" t="s">
        <v>204</v>
      </c>
      <c r="H2033" t="s">
        <v>204</v>
      </c>
      <c r="I2033" t="s">
        <v>204</v>
      </c>
      <c r="J2033" t="s">
        <v>204</v>
      </c>
      <c r="K2033" t="s">
        <v>204</v>
      </c>
      <c r="L2033" t="s">
        <v>204</v>
      </c>
      <c r="M2033" t="s">
        <v>204</v>
      </c>
      <c r="N2033" t="s">
        <v>204</v>
      </c>
      <c r="O2033" t="s">
        <v>204</v>
      </c>
      <c r="P2033" t="s">
        <v>204</v>
      </c>
      <c r="Q2033" s="80" t="s">
        <v>204</v>
      </c>
      <c r="R2033" s="79"/>
      <c r="T2033" t="s">
        <v>204</v>
      </c>
      <c r="U2033" t="s">
        <v>204</v>
      </c>
      <c r="V2033" t="s">
        <v>204</v>
      </c>
    </row>
    <row r="2034" spans="2:22">
      <c r="B2034" t="s">
        <v>204</v>
      </c>
      <c r="C2034" s="79" t="s">
        <v>204</v>
      </c>
      <c r="E2034" t="s">
        <v>204</v>
      </c>
      <c r="F2034" t="s">
        <v>204</v>
      </c>
      <c r="G2034" t="s">
        <v>204</v>
      </c>
      <c r="H2034" t="s">
        <v>204</v>
      </c>
      <c r="I2034" t="s">
        <v>204</v>
      </c>
      <c r="J2034" t="s">
        <v>204</v>
      </c>
      <c r="K2034" t="s">
        <v>204</v>
      </c>
      <c r="L2034" t="s">
        <v>204</v>
      </c>
      <c r="M2034" t="s">
        <v>204</v>
      </c>
      <c r="N2034" t="s">
        <v>204</v>
      </c>
      <c r="O2034" t="s">
        <v>204</v>
      </c>
      <c r="P2034" t="s">
        <v>204</v>
      </c>
      <c r="Q2034" s="80" t="s">
        <v>204</v>
      </c>
      <c r="R2034" s="79"/>
      <c r="T2034" t="s">
        <v>204</v>
      </c>
      <c r="U2034" t="s">
        <v>204</v>
      </c>
      <c r="V2034" t="s">
        <v>204</v>
      </c>
    </row>
    <row r="2035" spans="2:22">
      <c r="B2035" t="s">
        <v>204</v>
      </c>
      <c r="C2035" s="79" t="s">
        <v>204</v>
      </c>
      <c r="E2035" t="s">
        <v>204</v>
      </c>
      <c r="F2035" t="s">
        <v>204</v>
      </c>
      <c r="G2035" t="s">
        <v>204</v>
      </c>
      <c r="H2035" t="s">
        <v>204</v>
      </c>
      <c r="I2035" t="s">
        <v>204</v>
      </c>
      <c r="J2035" t="s">
        <v>204</v>
      </c>
      <c r="K2035" t="s">
        <v>204</v>
      </c>
      <c r="L2035" t="s">
        <v>204</v>
      </c>
      <c r="M2035" t="s">
        <v>204</v>
      </c>
      <c r="N2035" t="s">
        <v>204</v>
      </c>
      <c r="O2035" t="s">
        <v>204</v>
      </c>
      <c r="P2035" t="s">
        <v>204</v>
      </c>
      <c r="Q2035" s="80" t="s">
        <v>204</v>
      </c>
      <c r="R2035" s="79"/>
      <c r="T2035" t="s">
        <v>204</v>
      </c>
      <c r="U2035" t="s">
        <v>204</v>
      </c>
      <c r="V2035" t="s">
        <v>204</v>
      </c>
    </row>
    <row r="2036" spans="2:22">
      <c r="B2036" t="s">
        <v>204</v>
      </c>
      <c r="C2036" s="79" t="s">
        <v>204</v>
      </c>
      <c r="E2036" t="s">
        <v>204</v>
      </c>
      <c r="F2036" t="s">
        <v>204</v>
      </c>
      <c r="G2036" t="s">
        <v>204</v>
      </c>
      <c r="H2036" t="s">
        <v>204</v>
      </c>
      <c r="I2036" t="s">
        <v>204</v>
      </c>
      <c r="J2036" t="s">
        <v>204</v>
      </c>
      <c r="K2036" t="s">
        <v>204</v>
      </c>
      <c r="L2036" t="s">
        <v>204</v>
      </c>
      <c r="M2036" t="s">
        <v>204</v>
      </c>
      <c r="N2036" t="s">
        <v>204</v>
      </c>
      <c r="O2036" t="s">
        <v>204</v>
      </c>
      <c r="P2036" t="s">
        <v>204</v>
      </c>
      <c r="Q2036" s="80" t="s">
        <v>204</v>
      </c>
      <c r="R2036" s="79"/>
      <c r="T2036" t="s">
        <v>204</v>
      </c>
      <c r="U2036" t="s">
        <v>204</v>
      </c>
      <c r="V2036" t="s">
        <v>204</v>
      </c>
    </row>
    <row r="2037" spans="2:22">
      <c r="B2037" t="s">
        <v>204</v>
      </c>
      <c r="C2037" s="79" t="s">
        <v>204</v>
      </c>
      <c r="E2037" t="s">
        <v>204</v>
      </c>
      <c r="F2037" t="s">
        <v>204</v>
      </c>
      <c r="G2037" t="s">
        <v>204</v>
      </c>
      <c r="H2037" t="s">
        <v>204</v>
      </c>
      <c r="I2037" t="s">
        <v>204</v>
      </c>
      <c r="J2037" t="s">
        <v>204</v>
      </c>
      <c r="K2037" t="s">
        <v>204</v>
      </c>
      <c r="L2037" t="s">
        <v>204</v>
      </c>
      <c r="M2037" t="s">
        <v>204</v>
      </c>
      <c r="N2037" t="s">
        <v>204</v>
      </c>
      <c r="O2037" t="s">
        <v>204</v>
      </c>
      <c r="P2037" t="s">
        <v>204</v>
      </c>
      <c r="Q2037" s="80" t="s">
        <v>204</v>
      </c>
      <c r="R2037" s="79"/>
      <c r="T2037" t="s">
        <v>204</v>
      </c>
      <c r="U2037" t="s">
        <v>204</v>
      </c>
      <c r="V2037" t="s">
        <v>204</v>
      </c>
    </row>
    <row r="2038" spans="2:22">
      <c r="B2038" t="s">
        <v>204</v>
      </c>
      <c r="C2038" s="79" t="s">
        <v>204</v>
      </c>
      <c r="E2038" t="s">
        <v>204</v>
      </c>
      <c r="F2038" t="s">
        <v>204</v>
      </c>
      <c r="G2038" t="s">
        <v>204</v>
      </c>
      <c r="H2038" t="s">
        <v>204</v>
      </c>
      <c r="I2038" t="s">
        <v>204</v>
      </c>
      <c r="J2038" t="s">
        <v>204</v>
      </c>
      <c r="K2038" t="s">
        <v>204</v>
      </c>
      <c r="L2038" t="s">
        <v>204</v>
      </c>
      <c r="M2038" t="s">
        <v>204</v>
      </c>
      <c r="N2038" t="s">
        <v>204</v>
      </c>
      <c r="O2038" t="s">
        <v>204</v>
      </c>
      <c r="P2038" t="s">
        <v>204</v>
      </c>
      <c r="Q2038" s="80" t="s">
        <v>204</v>
      </c>
      <c r="R2038" s="79"/>
      <c r="T2038" t="s">
        <v>204</v>
      </c>
      <c r="U2038" t="s">
        <v>204</v>
      </c>
      <c r="V2038" t="s">
        <v>204</v>
      </c>
    </row>
    <row r="2039" spans="2:22">
      <c r="B2039" t="s">
        <v>204</v>
      </c>
      <c r="C2039" s="79" t="s">
        <v>204</v>
      </c>
      <c r="E2039" t="s">
        <v>204</v>
      </c>
      <c r="F2039" t="s">
        <v>204</v>
      </c>
      <c r="G2039" t="s">
        <v>204</v>
      </c>
      <c r="H2039" t="s">
        <v>204</v>
      </c>
      <c r="I2039" t="s">
        <v>204</v>
      </c>
      <c r="J2039" t="s">
        <v>204</v>
      </c>
      <c r="K2039" t="s">
        <v>204</v>
      </c>
      <c r="L2039" t="s">
        <v>204</v>
      </c>
      <c r="M2039" t="s">
        <v>204</v>
      </c>
      <c r="N2039" t="s">
        <v>204</v>
      </c>
      <c r="O2039" t="s">
        <v>204</v>
      </c>
      <c r="P2039" t="s">
        <v>204</v>
      </c>
      <c r="Q2039" s="80" t="s">
        <v>204</v>
      </c>
      <c r="R2039" s="79"/>
      <c r="T2039" t="s">
        <v>204</v>
      </c>
      <c r="U2039" t="s">
        <v>204</v>
      </c>
      <c r="V2039" t="s">
        <v>204</v>
      </c>
    </row>
    <row r="2040" spans="2:22">
      <c r="B2040" t="s">
        <v>204</v>
      </c>
      <c r="C2040" s="79" t="s">
        <v>204</v>
      </c>
      <c r="E2040" t="s">
        <v>204</v>
      </c>
      <c r="F2040" t="s">
        <v>204</v>
      </c>
      <c r="G2040" t="s">
        <v>204</v>
      </c>
      <c r="H2040" t="s">
        <v>204</v>
      </c>
      <c r="I2040" t="s">
        <v>204</v>
      </c>
      <c r="J2040" t="s">
        <v>204</v>
      </c>
      <c r="K2040" t="s">
        <v>204</v>
      </c>
      <c r="L2040" t="s">
        <v>204</v>
      </c>
      <c r="M2040" t="s">
        <v>204</v>
      </c>
      <c r="N2040" t="s">
        <v>204</v>
      </c>
      <c r="O2040" t="s">
        <v>204</v>
      </c>
      <c r="P2040" t="s">
        <v>204</v>
      </c>
      <c r="Q2040" s="80" t="s">
        <v>204</v>
      </c>
      <c r="R2040" s="79"/>
      <c r="T2040" t="s">
        <v>204</v>
      </c>
      <c r="U2040" t="s">
        <v>204</v>
      </c>
      <c r="V2040" t="s">
        <v>204</v>
      </c>
    </row>
    <row r="2041" spans="2:22">
      <c r="B2041" t="s">
        <v>204</v>
      </c>
      <c r="C2041" s="79" t="s">
        <v>204</v>
      </c>
      <c r="E2041" t="s">
        <v>204</v>
      </c>
      <c r="F2041" t="s">
        <v>204</v>
      </c>
      <c r="G2041" t="s">
        <v>204</v>
      </c>
      <c r="H2041" t="s">
        <v>204</v>
      </c>
      <c r="I2041" t="s">
        <v>204</v>
      </c>
      <c r="J2041" t="s">
        <v>204</v>
      </c>
      <c r="K2041" t="s">
        <v>204</v>
      </c>
      <c r="L2041" t="s">
        <v>204</v>
      </c>
      <c r="M2041" t="s">
        <v>204</v>
      </c>
      <c r="N2041" t="s">
        <v>204</v>
      </c>
      <c r="O2041" t="s">
        <v>204</v>
      </c>
      <c r="P2041" t="s">
        <v>204</v>
      </c>
      <c r="Q2041" s="80" t="s">
        <v>204</v>
      </c>
      <c r="R2041" s="79"/>
      <c r="T2041" t="s">
        <v>204</v>
      </c>
      <c r="U2041" t="s">
        <v>204</v>
      </c>
      <c r="V2041" t="s">
        <v>204</v>
      </c>
    </row>
    <row r="2042" spans="2:22">
      <c r="B2042" t="s">
        <v>204</v>
      </c>
      <c r="C2042" s="79" t="s">
        <v>204</v>
      </c>
      <c r="E2042" t="s">
        <v>204</v>
      </c>
      <c r="F2042" t="s">
        <v>204</v>
      </c>
      <c r="G2042" t="s">
        <v>204</v>
      </c>
      <c r="H2042" t="s">
        <v>204</v>
      </c>
      <c r="I2042" t="s">
        <v>204</v>
      </c>
      <c r="J2042" t="s">
        <v>204</v>
      </c>
      <c r="K2042" t="s">
        <v>204</v>
      </c>
      <c r="L2042" t="s">
        <v>204</v>
      </c>
      <c r="M2042" t="s">
        <v>204</v>
      </c>
      <c r="N2042" t="s">
        <v>204</v>
      </c>
      <c r="O2042" t="s">
        <v>204</v>
      </c>
      <c r="P2042" t="s">
        <v>204</v>
      </c>
      <c r="Q2042" s="80" t="s">
        <v>204</v>
      </c>
      <c r="R2042" s="79"/>
      <c r="T2042" t="s">
        <v>204</v>
      </c>
      <c r="U2042" t="s">
        <v>204</v>
      </c>
      <c r="V2042" t="s">
        <v>204</v>
      </c>
    </row>
    <row r="2043" spans="2:22">
      <c r="B2043" t="s">
        <v>204</v>
      </c>
      <c r="C2043" s="79" t="s">
        <v>204</v>
      </c>
      <c r="E2043" t="s">
        <v>204</v>
      </c>
      <c r="F2043" t="s">
        <v>204</v>
      </c>
      <c r="G2043" t="s">
        <v>204</v>
      </c>
      <c r="H2043" t="s">
        <v>204</v>
      </c>
      <c r="I2043" t="s">
        <v>204</v>
      </c>
      <c r="J2043" t="s">
        <v>204</v>
      </c>
      <c r="K2043" t="s">
        <v>204</v>
      </c>
      <c r="L2043" t="s">
        <v>204</v>
      </c>
      <c r="M2043" t="s">
        <v>204</v>
      </c>
      <c r="N2043" t="s">
        <v>204</v>
      </c>
      <c r="O2043" t="s">
        <v>204</v>
      </c>
      <c r="P2043" t="s">
        <v>204</v>
      </c>
      <c r="Q2043" s="80" t="s">
        <v>204</v>
      </c>
      <c r="R2043" s="79"/>
      <c r="T2043" t="s">
        <v>204</v>
      </c>
      <c r="U2043" t="s">
        <v>204</v>
      </c>
      <c r="V2043" t="s">
        <v>204</v>
      </c>
    </row>
    <row r="2044" spans="2:22">
      <c r="B2044" t="s">
        <v>204</v>
      </c>
      <c r="C2044" s="79" t="s">
        <v>204</v>
      </c>
      <c r="E2044" t="s">
        <v>204</v>
      </c>
      <c r="F2044" t="s">
        <v>204</v>
      </c>
      <c r="G2044" t="s">
        <v>204</v>
      </c>
      <c r="H2044" t="s">
        <v>204</v>
      </c>
      <c r="I2044" t="s">
        <v>204</v>
      </c>
      <c r="J2044" t="s">
        <v>204</v>
      </c>
      <c r="K2044" t="s">
        <v>204</v>
      </c>
      <c r="L2044" t="s">
        <v>204</v>
      </c>
      <c r="M2044" t="s">
        <v>204</v>
      </c>
      <c r="N2044" t="s">
        <v>204</v>
      </c>
      <c r="O2044" t="s">
        <v>204</v>
      </c>
      <c r="P2044" t="s">
        <v>204</v>
      </c>
      <c r="Q2044" s="80" t="s">
        <v>204</v>
      </c>
      <c r="R2044" s="79"/>
      <c r="T2044" t="s">
        <v>204</v>
      </c>
      <c r="U2044" t="s">
        <v>204</v>
      </c>
      <c r="V2044" t="s">
        <v>204</v>
      </c>
    </row>
    <row r="2045" spans="2:22">
      <c r="B2045" t="s">
        <v>204</v>
      </c>
      <c r="C2045" s="79" t="s">
        <v>204</v>
      </c>
      <c r="E2045" t="s">
        <v>204</v>
      </c>
      <c r="F2045" t="s">
        <v>204</v>
      </c>
      <c r="G2045" t="s">
        <v>204</v>
      </c>
      <c r="H2045" t="s">
        <v>204</v>
      </c>
      <c r="I2045" t="s">
        <v>204</v>
      </c>
      <c r="J2045" t="s">
        <v>204</v>
      </c>
      <c r="K2045" t="s">
        <v>204</v>
      </c>
      <c r="L2045" t="s">
        <v>204</v>
      </c>
      <c r="M2045" t="s">
        <v>204</v>
      </c>
      <c r="N2045" t="s">
        <v>204</v>
      </c>
      <c r="O2045" t="s">
        <v>204</v>
      </c>
      <c r="P2045" t="s">
        <v>204</v>
      </c>
      <c r="Q2045" s="80" t="s">
        <v>204</v>
      </c>
      <c r="R2045" s="79"/>
      <c r="T2045" t="s">
        <v>204</v>
      </c>
      <c r="U2045" t="s">
        <v>204</v>
      </c>
      <c r="V2045" t="s">
        <v>204</v>
      </c>
    </row>
    <row r="2046" spans="2:22">
      <c r="B2046" t="s">
        <v>204</v>
      </c>
      <c r="C2046" s="79" t="s">
        <v>204</v>
      </c>
      <c r="E2046" t="s">
        <v>204</v>
      </c>
      <c r="F2046" t="s">
        <v>204</v>
      </c>
      <c r="G2046" t="s">
        <v>204</v>
      </c>
      <c r="H2046" t="s">
        <v>204</v>
      </c>
      <c r="I2046" t="s">
        <v>204</v>
      </c>
      <c r="J2046" t="s">
        <v>204</v>
      </c>
      <c r="K2046" t="s">
        <v>204</v>
      </c>
      <c r="L2046" t="s">
        <v>204</v>
      </c>
      <c r="M2046" t="s">
        <v>204</v>
      </c>
      <c r="N2046" t="s">
        <v>204</v>
      </c>
      <c r="O2046" t="s">
        <v>204</v>
      </c>
      <c r="P2046" t="s">
        <v>204</v>
      </c>
      <c r="Q2046" s="80" t="s">
        <v>204</v>
      </c>
      <c r="R2046" s="79"/>
      <c r="T2046" t="s">
        <v>204</v>
      </c>
      <c r="U2046" t="s">
        <v>204</v>
      </c>
      <c r="V2046" t="s">
        <v>204</v>
      </c>
    </row>
    <row r="2047" spans="2:22">
      <c r="B2047" t="s">
        <v>204</v>
      </c>
      <c r="C2047" s="79" t="s">
        <v>204</v>
      </c>
      <c r="E2047" t="s">
        <v>204</v>
      </c>
      <c r="F2047" t="s">
        <v>204</v>
      </c>
      <c r="G2047" t="s">
        <v>204</v>
      </c>
      <c r="H2047" t="s">
        <v>204</v>
      </c>
      <c r="I2047" t="s">
        <v>204</v>
      </c>
      <c r="J2047" t="s">
        <v>204</v>
      </c>
      <c r="K2047" t="s">
        <v>204</v>
      </c>
      <c r="L2047" t="s">
        <v>204</v>
      </c>
      <c r="M2047" t="s">
        <v>204</v>
      </c>
      <c r="N2047" t="s">
        <v>204</v>
      </c>
      <c r="O2047" t="s">
        <v>204</v>
      </c>
      <c r="P2047" t="s">
        <v>204</v>
      </c>
      <c r="Q2047" s="80" t="s">
        <v>204</v>
      </c>
      <c r="R2047" s="79"/>
      <c r="T2047" t="s">
        <v>204</v>
      </c>
      <c r="U2047" t="s">
        <v>204</v>
      </c>
      <c r="V2047" t="s">
        <v>204</v>
      </c>
    </row>
    <row r="2048" spans="2:22">
      <c r="B2048" t="s">
        <v>204</v>
      </c>
      <c r="C2048" s="79" t="s">
        <v>204</v>
      </c>
      <c r="E2048" t="s">
        <v>204</v>
      </c>
      <c r="F2048" t="s">
        <v>204</v>
      </c>
      <c r="G2048" t="s">
        <v>204</v>
      </c>
      <c r="H2048" t="s">
        <v>204</v>
      </c>
      <c r="I2048" t="s">
        <v>204</v>
      </c>
      <c r="J2048" t="s">
        <v>204</v>
      </c>
      <c r="K2048" t="s">
        <v>204</v>
      </c>
      <c r="L2048" t="s">
        <v>204</v>
      </c>
      <c r="M2048" t="s">
        <v>204</v>
      </c>
      <c r="N2048" t="s">
        <v>204</v>
      </c>
      <c r="O2048" t="s">
        <v>204</v>
      </c>
      <c r="P2048" t="s">
        <v>204</v>
      </c>
      <c r="Q2048" s="80" t="s">
        <v>204</v>
      </c>
      <c r="R2048" s="79"/>
      <c r="T2048" t="s">
        <v>204</v>
      </c>
      <c r="U2048" t="s">
        <v>204</v>
      </c>
      <c r="V2048" t="s">
        <v>204</v>
      </c>
    </row>
    <row r="2049" spans="2:22">
      <c r="B2049" t="s">
        <v>204</v>
      </c>
      <c r="C2049" s="79" t="s">
        <v>204</v>
      </c>
      <c r="E2049" t="s">
        <v>204</v>
      </c>
      <c r="F2049" t="s">
        <v>204</v>
      </c>
      <c r="G2049" t="s">
        <v>204</v>
      </c>
      <c r="H2049" t="s">
        <v>204</v>
      </c>
      <c r="I2049" t="s">
        <v>204</v>
      </c>
      <c r="J2049" t="s">
        <v>204</v>
      </c>
      <c r="K2049" t="s">
        <v>204</v>
      </c>
      <c r="L2049" t="s">
        <v>204</v>
      </c>
      <c r="M2049" t="s">
        <v>204</v>
      </c>
      <c r="N2049" t="s">
        <v>204</v>
      </c>
      <c r="O2049" t="s">
        <v>204</v>
      </c>
      <c r="P2049" t="s">
        <v>204</v>
      </c>
      <c r="Q2049" s="80" t="s">
        <v>204</v>
      </c>
      <c r="R2049" s="79"/>
      <c r="T2049" t="s">
        <v>204</v>
      </c>
      <c r="U2049" t="s">
        <v>204</v>
      </c>
      <c r="V2049" t="s">
        <v>204</v>
      </c>
    </row>
    <row r="2050" spans="2:22">
      <c r="B2050" t="s">
        <v>204</v>
      </c>
      <c r="C2050" s="79" t="s">
        <v>204</v>
      </c>
      <c r="E2050" t="s">
        <v>204</v>
      </c>
      <c r="F2050" t="s">
        <v>204</v>
      </c>
      <c r="G2050" t="s">
        <v>204</v>
      </c>
      <c r="H2050" t="s">
        <v>204</v>
      </c>
      <c r="I2050" t="s">
        <v>204</v>
      </c>
      <c r="J2050" t="s">
        <v>204</v>
      </c>
      <c r="K2050" t="s">
        <v>204</v>
      </c>
      <c r="L2050" t="s">
        <v>204</v>
      </c>
      <c r="M2050" t="s">
        <v>204</v>
      </c>
      <c r="N2050" t="s">
        <v>204</v>
      </c>
      <c r="O2050" t="s">
        <v>204</v>
      </c>
      <c r="P2050" t="s">
        <v>204</v>
      </c>
      <c r="Q2050" s="80" t="s">
        <v>204</v>
      </c>
      <c r="R2050" s="79"/>
      <c r="T2050" t="s">
        <v>204</v>
      </c>
      <c r="U2050" t="s">
        <v>204</v>
      </c>
      <c r="V2050" t="s">
        <v>204</v>
      </c>
    </row>
    <row r="2051" spans="2:22">
      <c r="B2051" t="s">
        <v>204</v>
      </c>
      <c r="C2051" s="79" t="s">
        <v>204</v>
      </c>
      <c r="E2051" t="s">
        <v>204</v>
      </c>
      <c r="F2051" t="s">
        <v>204</v>
      </c>
      <c r="G2051" t="s">
        <v>204</v>
      </c>
      <c r="H2051" t="s">
        <v>204</v>
      </c>
      <c r="I2051" t="s">
        <v>204</v>
      </c>
      <c r="J2051" t="s">
        <v>204</v>
      </c>
      <c r="K2051" t="s">
        <v>204</v>
      </c>
      <c r="L2051" t="s">
        <v>204</v>
      </c>
      <c r="M2051" t="s">
        <v>204</v>
      </c>
      <c r="N2051" t="s">
        <v>204</v>
      </c>
      <c r="O2051" t="s">
        <v>204</v>
      </c>
      <c r="P2051" t="s">
        <v>204</v>
      </c>
      <c r="Q2051" s="80" t="s">
        <v>204</v>
      </c>
      <c r="R2051" s="79"/>
      <c r="T2051" t="s">
        <v>204</v>
      </c>
      <c r="U2051" t="s">
        <v>204</v>
      </c>
      <c r="V2051" t="s">
        <v>204</v>
      </c>
    </row>
    <row r="2052" spans="2:22">
      <c r="B2052" t="s">
        <v>204</v>
      </c>
      <c r="C2052" s="79" t="s">
        <v>204</v>
      </c>
      <c r="E2052" t="s">
        <v>204</v>
      </c>
      <c r="F2052" t="s">
        <v>204</v>
      </c>
      <c r="G2052" t="s">
        <v>204</v>
      </c>
      <c r="H2052" t="s">
        <v>204</v>
      </c>
      <c r="I2052" t="s">
        <v>204</v>
      </c>
      <c r="J2052" t="s">
        <v>204</v>
      </c>
      <c r="K2052" t="s">
        <v>204</v>
      </c>
      <c r="L2052" t="s">
        <v>204</v>
      </c>
      <c r="M2052" t="s">
        <v>204</v>
      </c>
      <c r="N2052" t="s">
        <v>204</v>
      </c>
      <c r="O2052" t="s">
        <v>204</v>
      </c>
      <c r="P2052" t="s">
        <v>204</v>
      </c>
      <c r="Q2052" s="80" t="s">
        <v>204</v>
      </c>
      <c r="R2052" s="79"/>
      <c r="T2052" t="s">
        <v>204</v>
      </c>
      <c r="U2052" t="s">
        <v>204</v>
      </c>
      <c r="V2052" t="s">
        <v>204</v>
      </c>
    </row>
    <row r="2053" spans="2:22">
      <c r="B2053" t="s">
        <v>204</v>
      </c>
      <c r="C2053" s="79" t="s">
        <v>204</v>
      </c>
      <c r="E2053" t="s">
        <v>204</v>
      </c>
      <c r="F2053" t="s">
        <v>204</v>
      </c>
      <c r="G2053" t="s">
        <v>204</v>
      </c>
      <c r="H2053" t="s">
        <v>204</v>
      </c>
      <c r="I2053" t="s">
        <v>204</v>
      </c>
      <c r="J2053" t="s">
        <v>204</v>
      </c>
      <c r="K2053" t="s">
        <v>204</v>
      </c>
      <c r="L2053" t="s">
        <v>204</v>
      </c>
      <c r="M2053" t="s">
        <v>204</v>
      </c>
      <c r="N2053" t="s">
        <v>204</v>
      </c>
      <c r="O2053" t="s">
        <v>204</v>
      </c>
      <c r="P2053" t="s">
        <v>204</v>
      </c>
      <c r="Q2053" s="80" t="s">
        <v>204</v>
      </c>
      <c r="R2053" s="79"/>
      <c r="T2053" t="s">
        <v>204</v>
      </c>
      <c r="U2053" t="s">
        <v>204</v>
      </c>
      <c r="V2053" t="s">
        <v>204</v>
      </c>
    </row>
    <row r="2054" spans="2:22">
      <c r="B2054" t="s">
        <v>204</v>
      </c>
      <c r="C2054" s="79" t="s">
        <v>204</v>
      </c>
      <c r="E2054" t="s">
        <v>204</v>
      </c>
      <c r="F2054" t="s">
        <v>204</v>
      </c>
      <c r="G2054" t="s">
        <v>204</v>
      </c>
      <c r="H2054" t="s">
        <v>204</v>
      </c>
      <c r="I2054" t="s">
        <v>204</v>
      </c>
      <c r="J2054" t="s">
        <v>204</v>
      </c>
      <c r="K2054" t="s">
        <v>204</v>
      </c>
      <c r="L2054" t="s">
        <v>204</v>
      </c>
      <c r="M2054" t="s">
        <v>204</v>
      </c>
      <c r="N2054" t="s">
        <v>204</v>
      </c>
      <c r="O2054" t="s">
        <v>204</v>
      </c>
      <c r="P2054" t="s">
        <v>204</v>
      </c>
      <c r="Q2054" s="80" t="s">
        <v>204</v>
      </c>
      <c r="R2054" s="79"/>
      <c r="T2054" t="s">
        <v>204</v>
      </c>
      <c r="U2054" t="s">
        <v>204</v>
      </c>
      <c r="V2054" t="s">
        <v>204</v>
      </c>
    </row>
    <row r="2055" spans="2:22">
      <c r="B2055" t="s">
        <v>204</v>
      </c>
      <c r="C2055" s="79" t="s">
        <v>204</v>
      </c>
      <c r="E2055" t="s">
        <v>204</v>
      </c>
      <c r="F2055" t="s">
        <v>204</v>
      </c>
      <c r="G2055" t="s">
        <v>204</v>
      </c>
      <c r="H2055" t="s">
        <v>204</v>
      </c>
      <c r="I2055" t="s">
        <v>204</v>
      </c>
      <c r="J2055" t="s">
        <v>204</v>
      </c>
      <c r="K2055" t="s">
        <v>204</v>
      </c>
      <c r="L2055" t="s">
        <v>204</v>
      </c>
      <c r="M2055" t="s">
        <v>204</v>
      </c>
      <c r="N2055" t="s">
        <v>204</v>
      </c>
      <c r="O2055" t="s">
        <v>204</v>
      </c>
      <c r="P2055" t="s">
        <v>204</v>
      </c>
      <c r="Q2055" s="80" t="s">
        <v>204</v>
      </c>
      <c r="R2055" s="79"/>
      <c r="T2055" t="s">
        <v>204</v>
      </c>
      <c r="U2055" t="s">
        <v>204</v>
      </c>
      <c r="V2055" t="s">
        <v>204</v>
      </c>
    </row>
    <row r="2056" spans="2:22">
      <c r="B2056" t="s">
        <v>204</v>
      </c>
      <c r="C2056" s="79" t="s">
        <v>204</v>
      </c>
      <c r="E2056" t="s">
        <v>204</v>
      </c>
      <c r="F2056" t="s">
        <v>204</v>
      </c>
      <c r="G2056" t="s">
        <v>204</v>
      </c>
      <c r="H2056" t="s">
        <v>204</v>
      </c>
      <c r="I2056" t="s">
        <v>204</v>
      </c>
      <c r="J2056" t="s">
        <v>204</v>
      </c>
      <c r="K2056" t="s">
        <v>204</v>
      </c>
      <c r="L2056" t="s">
        <v>204</v>
      </c>
      <c r="M2056" t="s">
        <v>204</v>
      </c>
      <c r="N2056" t="s">
        <v>204</v>
      </c>
      <c r="O2056" t="s">
        <v>204</v>
      </c>
      <c r="P2056" t="s">
        <v>204</v>
      </c>
      <c r="Q2056" s="80" t="s">
        <v>204</v>
      </c>
      <c r="R2056" s="79"/>
      <c r="T2056" t="s">
        <v>204</v>
      </c>
      <c r="U2056" t="s">
        <v>204</v>
      </c>
      <c r="V2056" t="s">
        <v>204</v>
      </c>
    </row>
    <row r="2057" spans="2:22">
      <c r="B2057" t="s">
        <v>204</v>
      </c>
      <c r="C2057" s="79" t="s">
        <v>204</v>
      </c>
      <c r="E2057" t="s">
        <v>204</v>
      </c>
      <c r="F2057" t="s">
        <v>204</v>
      </c>
      <c r="G2057" t="s">
        <v>204</v>
      </c>
      <c r="H2057" t="s">
        <v>204</v>
      </c>
      <c r="I2057" t="s">
        <v>204</v>
      </c>
      <c r="J2057" t="s">
        <v>204</v>
      </c>
      <c r="K2057" t="s">
        <v>204</v>
      </c>
      <c r="L2057" t="s">
        <v>204</v>
      </c>
      <c r="M2057" t="s">
        <v>204</v>
      </c>
      <c r="N2057" t="s">
        <v>204</v>
      </c>
      <c r="O2057" t="s">
        <v>204</v>
      </c>
      <c r="P2057" t="s">
        <v>204</v>
      </c>
      <c r="Q2057" s="80" t="s">
        <v>204</v>
      </c>
      <c r="R2057" s="79"/>
      <c r="T2057" t="s">
        <v>204</v>
      </c>
      <c r="U2057" t="s">
        <v>204</v>
      </c>
      <c r="V2057" t="s">
        <v>204</v>
      </c>
    </row>
    <row r="2058" spans="2:22">
      <c r="B2058" t="s">
        <v>204</v>
      </c>
      <c r="C2058" s="79" t="s">
        <v>204</v>
      </c>
      <c r="E2058" t="s">
        <v>204</v>
      </c>
      <c r="F2058" t="s">
        <v>204</v>
      </c>
      <c r="G2058" t="s">
        <v>204</v>
      </c>
      <c r="H2058" t="s">
        <v>204</v>
      </c>
      <c r="I2058" t="s">
        <v>204</v>
      </c>
      <c r="J2058" t="s">
        <v>204</v>
      </c>
      <c r="K2058" t="s">
        <v>204</v>
      </c>
      <c r="L2058" t="s">
        <v>204</v>
      </c>
      <c r="M2058" t="s">
        <v>204</v>
      </c>
      <c r="N2058" t="s">
        <v>204</v>
      </c>
      <c r="O2058" t="s">
        <v>204</v>
      </c>
      <c r="P2058" t="s">
        <v>204</v>
      </c>
      <c r="Q2058" s="80" t="s">
        <v>204</v>
      </c>
      <c r="R2058" s="79"/>
      <c r="T2058" t="s">
        <v>204</v>
      </c>
      <c r="U2058" t="s">
        <v>204</v>
      </c>
      <c r="V2058" t="s">
        <v>204</v>
      </c>
    </row>
    <row r="2059" spans="2:22">
      <c r="B2059" t="s">
        <v>204</v>
      </c>
      <c r="C2059" s="79" t="s">
        <v>204</v>
      </c>
      <c r="E2059" t="s">
        <v>204</v>
      </c>
      <c r="F2059" t="s">
        <v>204</v>
      </c>
      <c r="G2059" t="s">
        <v>204</v>
      </c>
      <c r="H2059" t="s">
        <v>204</v>
      </c>
      <c r="I2059" t="s">
        <v>204</v>
      </c>
      <c r="J2059" t="s">
        <v>204</v>
      </c>
      <c r="K2059" t="s">
        <v>204</v>
      </c>
      <c r="L2059" t="s">
        <v>204</v>
      </c>
      <c r="M2059" t="s">
        <v>204</v>
      </c>
      <c r="N2059" t="s">
        <v>204</v>
      </c>
      <c r="O2059" t="s">
        <v>204</v>
      </c>
      <c r="P2059" t="s">
        <v>204</v>
      </c>
      <c r="Q2059" s="80" t="s">
        <v>204</v>
      </c>
      <c r="R2059" s="79"/>
      <c r="T2059" t="s">
        <v>204</v>
      </c>
      <c r="U2059" t="s">
        <v>204</v>
      </c>
      <c r="V2059" t="s">
        <v>204</v>
      </c>
    </row>
    <row r="2060" spans="2:22">
      <c r="B2060" t="s">
        <v>204</v>
      </c>
      <c r="C2060" s="79" t="s">
        <v>204</v>
      </c>
      <c r="E2060" t="s">
        <v>204</v>
      </c>
      <c r="F2060" t="s">
        <v>204</v>
      </c>
      <c r="G2060" t="s">
        <v>204</v>
      </c>
      <c r="H2060" t="s">
        <v>204</v>
      </c>
      <c r="I2060" t="s">
        <v>204</v>
      </c>
      <c r="J2060" t="s">
        <v>204</v>
      </c>
      <c r="K2060" t="s">
        <v>204</v>
      </c>
      <c r="L2060" t="s">
        <v>204</v>
      </c>
      <c r="M2060" t="s">
        <v>204</v>
      </c>
      <c r="N2060" t="s">
        <v>204</v>
      </c>
      <c r="O2060" t="s">
        <v>204</v>
      </c>
      <c r="P2060" t="s">
        <v>204</v>
      </c>
      <c r="Q2060" s="80" t="s">
        <v>204</v>
      </c>
      <c r="R2060" s="79"/>
      <c r="T2060" t="s">
        <v>204</v>
      </c>
      <c r="U2060" t="s">
        <v>204</v>
      </c>
      <c r="V2060" t="s">
        <v>204</v>
      </c>
    </row>
    <row r="2061" spans="2:22">
      <c r="B2061" t="s">
        <v>204</v>
      </c>
      <c r="C2061" s="79" t="s">
        <v>204</v>
      </c>
      <c r="E2061" t="s">
        <v>204</v>
      </c>
      <c r="F2061" t="s">
        <v>204</v>
      </c>
      <c r="G2061" t="s">
        <v>204</v>
      </c>
      <c r="H2061" t="s">
        <v>204</v>
      </c>
      <c r="I2061" t="s">
        <v>204</v>
      </c>
      <c r="J2061" t="s">
        <v>204</v>
      </c>
      <c r="K2061" t="s">
        <v>204</v>
      </c>
      <c r="L2061" t="s">
        <v>204</v>
      </c>
      <c r="M2061" t="s">
        <v>204</v>
      </c>
      <c r="N2061" t="s">
        <v>204</v>
      </c>
      <c r="O2061" t="s">
        <v>204</v>
      </c>
      <c r="P2061" t="s">
        <v>204</v>
      </c>
      <c r="Q2061" s="80" t="s">
        <v>204</v>
      </c>
      <c r="R2061" s="79"/>
      <c r="T2061" t="s">
        <v>204</v>
      </c>
      <c r="U2061" t="s">
        <v>204</v>
      </c>
      <c r="V2061" t="s">
        <v>204</v>
      </c>
    </row>
    <row r="2062" spans="2:22">
      <c r="B2062" t="s">
        <v>204</v>
      </c>
      <c r="C2062" s="79" t="s">
        <v>204</v>
      </c>
      <c r="E2062" t="s">
        <v>204</v>
      </c>
      <c r="F2062" t="s">
        <v>204</v>
      </c>
      <c r="G2062" t="s">
        <v>204</v>
      </c>
      <c r="H2062" t="s">
        <v>204</v>
      </c>
      <c r="I2062" t="s">
        <v>204</v>
      </c>
      <c r="J2062" t="s">
        <v>204</v>
      </c>
      <c r="K2062" t="s">
        <v>204</v>
      </c>
      <c r="L2062" t="s">
        <v>204</v>
      </c>
      <c r="M2062" t="s">
        <v>204</v>
      </c>
      <c r="N2062" t="s">
        <v>204</v>
      </c>
      <c r="O2062" t="s">
        <v>204</v>
      </c>
      <c r="P2062" t="s">
        <v>204</v>
      </c>
      <c r="Q2062" s="80" t="s">
        <v>204</v>
      </c>
      <c r="R2062" s="79"/>
      <c r="T2062" t="s">
        <v>204</v>
      </c>
      <c r="U2062" t="s">
        <v>204</v>
      </c>
      <c r="V2062" t="s">
        <v>204</v>
      </c>
    </row>
    <row r="2063" spans="2:22">
      <c r="B2063" t="s">
        <v>204</v>
      </c>
      <c r="C2063" s="79" t="s">
        <v>204</v>
      </c>
      <c r="E2063" t="s">
        <v>204</v>
      </c>
      <c r="F2063" t="s">
        <v>204</v>
      </c>
      <c r="G2063" t="s">
        <v>204</v>
      </c>
      <c r="H2063" t="s">
        <v>204</v>
      </c>
      <c r="I2063" t="s">
        <v>204</v>
      </c>
      <c r="J2063" t="s">
        <v>204</v>
      </c>
      <c r="K2063" t="s">
        <v>204</v>
      </c>
      <c r="L2063" t="s">
        <v>204</v>
      </c>
      <c r="M2063" t="s">
        <v>204</v>
      </c>
      <c r="N2063" t="s">
        <v>204</v>
      </c>
      <c r="O2063" t="s">
        <v>204</v>
      </c>
      <c r="P2063" t="s">
        <v>204</v>
      </c>
      <c r="Q2063" s="80" t="s">
        <v>204</v>
      </c>
      <c r="R2063" s="79"/>
      <c r="T2063" t="s">
        <v>204</v>
      </c>
      <c r="U2063" t="s">
        <v>204</v>
      </c>
      <c r="V2063" t="s">
        <v>204</v>
      </c>
    </row>
    <row r="2064" spans="2:22">
      <c r="B2064" t="s">
        <v>204</v>
      </c>
      <c r="C2064" s="79" t="s">
        <v>204</v>
      </c>
      <c r="E2064" t="s">
        <v>204</v>
      </c>
      <c r="F2064" t="s">
        <v>204</v>
      </c>
      <c r="G2064" t="s">
        <v>204</v>
      </c>
      <c r="H2064" t="s">
        <v>204</v>
      </c>
      <c r="I2064" t="s">
        <v>204</v>
      </c>
      <c r="J2064" t="s">
        <v>204</v>
      </c>
      <c r="K2064" t="s">
        <v>204</v>
      </c>
      <c r="L2064" t="s">
        <v>204</v>
      </c>
      <c r="M2064" t="s">
        <v>204</v>
      </c>
      <c r="N2064" t="s">
        <v>204</v>
      </c>
      <c r="O2064" t="s">
        <v>204</v>
      </c>
      <c r="P2064" t="s">
        <v>204</v>
      </c>
      <c r="Q2064" s="80" t="s">
        <v>204</v>
      </c>
      <c r="R2064" s="79"/>
      <c r="T2064" t="s">
        <v>204</v>
      </c>
      <c r="U2064" t="s">
        <v>204</v>
      </c>
      <c r="V2064" t="s">
        <v>204</v>
      </c>
    </row>
    <row r="2065" spans="2:22">
      <c r="B2065" t="s">
        <v>204</v>
      </c>
      <c r="C2065" s="79" t="s">
        <v>204</v>
      </c>
      <c r="E2065" t="s">
        <v>204</v>
      </c>
      <c r="F2065" t="s">
        <v>204</v>
      </c>
      <c r="G2065" t="s">
        <v>204</v>
      </c>
      <c r="H2065" t="s">
        <v>204</v>
      </c>
      <c r="I2065" t="s">
        <v>204</v>
      </c>
      <c r="J2065" t="s">
        <v>204</v>
      </c>
      <c r="K2065" t="s">
        <v>204</v>
      </c>
      <c r="L2065" t="s">
        <v>204</v>
      </c>
      <c r="M2065" t="s">
        <v>204</v>
      </c>
      <c r="N2065" t="s">
        <v>204</v>
      </c>
      <c r="O2065" t="s">
        <v>204</v>
      </c>
      <c r="P2065" t="s">
        <v>204</v>
      </c>
      <c r="Q2065" s="80" t="s">
        <v>204</v>
      </c>
      <c r="R2065" s="79"/>
      <c r="T2065" t="s">
        <v>204</v>
      </c>
      <c r="U2065" t="s">
        <v>204</v>
      </c>
      <c r="V2065" t="s">
        <v>204</v>
      </c>
    </row>
    <row r="2066" spans="2:22">
      <c r="B2066" t="s">
        <v>204</v>
      </c>
      <c r="C2066" s="79" t="s">
        <v>204</v>
      </c>
      <c r="E2066" t="s">
        <v>204</v>
      </c>
      <c r="F2066" t="s">
        <v>204</v>
      </c>
      <c r="G2066" t="s">
        <v>204</v>
      </c>
      <c r="H2066" t="s">
        <v>204</v>
      </c>
      <c r="I2066" t="s">
        <v>204</v>
      </c>
      <c r="J2066" t="s">
        <v>204</v>
      </c>
      <c r="K2066" t="s">
        <v>204</v>
      </c>
      <c r="L2066" t="s">
        <v>204</v>
      </c>
      <c r="M2066" t="s">
        <v>204</v>
      </c>
      <c r="N2066" t="s">
        <v>204</v>
      </c>
      <c r="O2066" t="s">
        <v>204</v>
      </c>
      <c r="P2066" t="s">
        <v>204</v>
      </c>
      <c r="Q2066" s="80" t="s">
        <v>204</v>
      </c>
      <c r="R2066" s="79"/>
      <c r="T2066" t="s">
        <v>204</v>
      </c>
      <c r="U2066" t="s">
        <v>204</v>
      </c>
      <c r="V2066" t="s">
        <v>204</v>
      </c>
    </row>
    <row r="2067" spans="2:22">
      <c r="B2067" t="s">
        <v>204</v>
      </c>
      <c r="C2067" s="79" t="s">
        <v>204</v>
      </c>
      <c r="E2067" t="s">
        <v>204</v>
      </c>
      <c r="F2067" t="s">
        <v>204</v>
      </c>
      <c r="G2067" t="s">
        <v>204</v>
      </c>
      <c r="H2067" t="s">
        <v>204</v>
      </c>
      <c r="I2067" t="s">
        <v>204</v>
      </c>
      <c r="J2067" t="s">
        <v>204</v>
      </c>
      <c r="K2067" t="s">
        <v>204</v>
      </c>
      <c r="L2067" t="s">
        <v>204</v>
      </c>
      <c r="M2067" t="s">
        <v>204</v>
      </c>
      <c r="N2067" t="s">
        <v>204</v>
      </c>
      <c r="O2067" t="s">
        <v>204</v>
      </c>
      <c r="P2067" t="s">
        <v>204</v>
      </c>
      <c r="Q2067" s="80" t="s">
        <v>204</v>
      </c>
      <c r="R2067" s="79"/>
      <c r="T2067" t="s">
        <v>204</v>
      </c>
      <c r="U2067" t="s">
        <v>204</v>
      </c>
      <c r="V2067" t="s">
        <v>204</v>
      </c>
    </row>
    <row r="2068" spans="2:22">
      <c r="B2068" t="s">
        <v>204</v>
      </c>
      <c r="C2068" s="79" t="s">
        <v>204</v>
      </c>
      <c r="E2068" t="s">
        <v>204</v>
      </c>
      <c r="F2068" t="s">
        <v>204</v>
      </c>
      <c r="G2068" t="s">
        <v>204</v>
      </c>
      <c r="H2068" t="s">
        <v>204</v>
      </c>
      <c r="I2068" t="s">
        <v>204</v>
      </c>
      <c r="J2068" t="s">
        <v>204</v>
      </c>
      <c r="K2068" t="s">
        <v>204</v>
      </c>
      <c r="L2068" t="s">
        <v>204</v>
      </c>
      <c r="M2068" t="s">
        <v>204</v>
      </c>
      <c r="N2068" t="s">
        <v>204</v>
      </c>
      <c r="O2068" t="s">
        <v>204</v>
      </c>
      <c r="P2068" t="s">
        <v>204</v>
      </c>
      <c r="Q2068" s="80" t="s">
        <v>204</v>
      </c>
      <c r="R2068" s="79"/>
      <c r="T2068" t="s">
        <v>204</v>
      </c>
      <c r="U2068" t="s">
        <v>204</v>
      </c>
      <c r="V2068" t="s">
        <v>204</v>
      </c>
    </row>
    <row r="2069" spans="2:22">
      <c r="B2069" t="s">
        <v>204</v>
      </c>
      <c r="C2069" s="79" t="s">
        <v>204</v>
      </c>
      <c r="E2069" t="s">
        <v>204</v>
      </c>
      <c r="F2069" t="s">
        <v>204</v>
      </c>
      <c r="G2069" t="s">
        <v>204</v>
      </c>
      <c r="H2069" t="s">
        <v>204</v>
      </c>
      <c r="I2069" t="s">
        <v>204</v>
      </c>
      <c r="J2069" t="s">
        <v>204</v>
      </c>
      <c r="K2069" t="s">
        <v>204</v>
      </c>
      <c r="L2069" t="s">
        <v>204</v>
      </c>
      <c r="M2069" t="s">
        <v>204</v>
      </c>
      <c r="N2069" t="s">
        <v>204</v>
      </c>
      <c r="O2069" t="s">
        <v>204</v>
      </c>
      <c r="P2069" t="s">
        <v>204</v>
      </c>
      <c r="Q2069" s="80" t="s">
        <v>204</v>
      </c>
      <c r="R2069" s="79"/>
      <c r="T2069" t="s">
        <v>204</v>
      </c>
      <c r="U2069" t="s">
        <v>204</v>
      </c>
      <c r="V2069" t="s">
        <v>204</v>
      </c>
    </row>
    <row r="2070" spans="2:22">
      <c r="B2070" t="s">
        <v>204</v>
      </c>
      <c r="C2070" s="79" t="s">
        <v>204</v>
      </c>
      <c r="E2070" t="s">
        <v>204</v>
      </c>
      <c r="F2070" t="s">
        <v>204</v>
      </c>
      <c r="G2070" t="s">
        <v>204</v>
      </c>
      <c r="H2070" t="s">
        <v>204</v>
      </c>
      <c r="I2070" t="s">
        <v>204</v>
      </c>
      <c r="J2070" t="s">
        <v>204</v>
      </c>
      <c r="K2070" t="s">
        <v>204</v>
      </c>
      <c r="L2070" t="s">
        <v>204</v>
      </c>
      <c r="M2070" t="s">
        <v>204</v>
      </c>
      <c r="N2070" t="s">
        <v>204</v>
      </c>
      <c r="O2070" t="s">
        <v>204</v>
      </c>
      <c r="P2070" t="s">
        <v>204</v>
      </c>
      <c r="Q2070" s="80" t="s">
        <v>204</v>
      </c>
      <c r="R2070" s="79"/>
      <c r="T2070" t="s">
        <v>204</v>
      </c>
      <c r="U2070" t="s">
        <v>204</v>
      </c>
      <c r="V2070" t="s">
        <v>204</v>
      </c>
    </row>
    <row r="2071" spans="2:22">
      <c r="B2071" t="s">
        <v>204</v>
      </c>
      <c r="C2071" s="79" t="s">
        <v>204</v>
      </c>
      <c r="E2071" t="s">
        <v>204</v>
      </c>
      <c r="F2071" t="s">
        <v>204</v>
      </c>
      <c r="G2071" t="s">
        <v>204</v>
      </c>
      <c r="H2071" t="s">
        <v>204</v>
      </c>
      <c r="I2071" t="s">
        <v>204</v>
      </c>
      <c r="J2071" t="s">
        <v>204</v>
      </c>
      <c r="K2071" t="s">
        <v>204</v>
      </c>
      <c r="L2071" t="s">
        <v>204</v>
      </c>
      <c r="M2071" t="s">
        <v>204</v>
      </c>
      <c r="N2071" t="s">
        <v>204</v>
      </c>
      <c r="O2071" t="s">
        <v>204</v>
      </c>
      <c r="P2071" t="s">
        <v>204</v>
      </c>
      <c r="Q2071" s="80" t="s">
        <v>204</v>
      </c>
      <c r="R2071" s="79"/>
      <c r="T2071" t="s">
        <v>204</v>
      </c>
      <c r="U2071" t="s">
        <v>204</v>
      </c>
      <c r="V2071" t="s">
        <v>204</v>
      </c>
    </row>
    <row r="2072" spans="2:22">
      <c r="B2072" t="s">
        <v>204</v>
      </c>
      <c r="C2072" s="79" t="s">
        <v>204</v>
      </c>
      <c r="E2072" t="s">
        <v>204</v>
      </c>
      <c r="F2072" t="s">
        <v>204</v>
      </c>
      <c r="G2072" t="s">
        <v>204</v>
      </c>
      <c r="H2072" t="s">
        <v>204</v>
      </c>
      <c r="I2072" t="s">
        <v>204</v>
      </c>
      <c r="J2072" t="s">
        <v>204</v>
      </c>
      <c r="K2072" t="s">
        <v>204</v>
      </c>
      <c r="L2072" t="s">
        <v>204</v>
      </c>
      <c r="M2072" t="s">
        <v>204</v>
      </c>
      <c r="N2072" t="s">
        <v>204</v>
      </c>
      <c r="O2072" t="s">
        <v>204</v>
      </c>
      <c r="P2072" t="s">
        <v>204</v>
      </c>
      <c r="Q2072" s="80" t="s">
        <v>204</v>
      </c>
      <c r="R2072" s="79"/>
      <c r="T2072" t="s">
        <v>204</v>
      </c>
      <c r="U2072" t="s">
        <v>204</v>
      </c>
      <c r="V2072" t="s">
        <v>204</v>
      </c>
    </row>
    <row r="2073" spans="2:22">
      <c r="B2073" t="s">
        <v>204</v>
      </c>
      <c r="C2073" s="79" t="s">
        <v>204</v>
      </c>
      <c r="E2073" t="s">
        <v>204</v>
      </c>
      <c r="F2073" t="s">
        <v>204</v>
      </c>
      <c r="G2073" t="s">
        <v>204</v>
      </c>
      <c r="H2073" t="s">
        <v>204</v>
      </c>
      <c r="I2073" t="s">
        <v>204</v>
      </c>
      <c r="J2073" t="s">
        <v>204</v>
      </c>
      <c r="K2073" t="s">
        <v>204</v>
      </c>
      <c r="L2073" t="s">
        <v>204</v>
      </c>
      <c r="M2073" t="s">
        <v>204</v>
      </c>
      <c r="N2073" t="s">
        <v>204</v>
      </c>
      <c r="O2073" t="s">
        <v>204</v>
      </c>
      <c r="P2073" t="s">
        <v>204</v>
      </c>
      <c r="Q2073" s="80" t="s">
        <v>204</v>
      </c>
      <c r="R2073" s="79"/>
      <c r="T2073" t="s">
        <v>204</v>
      </c>
      <c r="U2073" t="s">
        <v>204</v>
      </c>
      <c r="V2073" t="s">
        <v>204</v>
      </c>
    </row>
    <row r="2074" spans="2:22">
      <c r="B2074" t="s">
        <v>204</v>
      </c>
      <c r="C2074" s="79" t="s">
        <v>204</v>
      </c>
      <c r="E2074" t="s">
        <v>204</v>
      </c>
      <c r="F2074" t="s">
        <v>204</v>
      </c>
      <c r="G2074" t="s">
        <v>204</v>
      </c>
      <c r="H2074" t="s">
        <v>204</v>
      </c>
      <c r="I2074" t="s">
        <v>204</v>
      </c>
      <c r="J2074" t="s">
        <v>204</v>
      </c>
      <c r="K2074" t="s">
        <v>204</v>
      </c>
      <c r="L2074" t="s">
        <v>204</v>
      </c>
      <c r="M2074" t="s">
        <v>204</v>
      </c>
      <c r="N2074" t="s">
        <v>204</v>
      </c>
      <c r="O2074" t="s">
        <v>204</v>
      </c>
      <c r="P2074" t="s">
        <v>204</v>
      </c>
      <c r="Q2074" s="80" t="s">
        <v>204</v>
      </c>
      <c r="R2074" s="79"/>
      <c r="T2074" t="s">
        <v>204</v>
      </c>
      <c r="U2074" t="s">
        <v>204</v>
      </c>
      <c r="V2074" t="s">
        <v>204</v>
      </c>
    </row>
    <row r="2075" spans="2:22">
      <c r="B2075" t="s">
        <v>204</v>
      </c>
      <c r="C2075" s="79" t="s">
        <v>204</v>
      </c>
      <c r="E2075" t="s">
        <v>204</v>
      </c>
      <c r="F2075" t="s">
        <v>204</v>
      </c>
      <c r="G2075" t="s">
        <v>204</v>
      </c>
      <c r="H2075" t="s">
        <v>204</v>
      </c>
      <c r="I2075" t="s">
        <v>204</v>
      </c>
      <c r="J2075" t="s">
        <v>204</v>
      </c>
      <c r="K2075" t="s">
        <v>204</v>
      </c>
      <c r="L2075" t="s">
        <v>204</v>
      </c>
      <c r="M2075" t="s">
        <v>204</v>
      </c>
      <c r="N2075" t="s">
        <v>204</v>
      </c>
      <c r="O2075" t="s">
        <v>204</v>
      </c>
      <c r="P2075" t="s">
        <v>204</v>
      </c>
      <c r="Q2075" s="80" t="s">
        <v>204</v>
      </c>
      <c r="R2075" s="79"/>
      <c r="T2075" t="s">
        <v>204</v>
      </c>
      <c r="U2075" t="s">
        <v>204</v>
      </c>
      <c r="V2075" t="s">
        <v>204</v>
      </c>
    </row>
    <row r="2076" spans="2:22">
      <c r="B2076" t="s">
        <v>204</v>
      </c>
      <c r="C2076" s="79" t="s">
        <v>204</v>
      </c>
      <c r="E2076" t="s">
        <v>204</v>
      </c>
      <c r="F2076" t="s">
        <v>204</v>
      </c>
      <c r="G2076" t="s">
        <v>204</v>
      </c>
      <c r="H2076" t="s">
        <v>204</v>
      </c>
      <c r="I2076" t="s">
        <v>204</v>
      </c>
      <c r="J2076" t="s">
        <v>204</v>
      </c>
      <c r="K2076" t="s">
        <v>204</v>
      </c>
      <c r="L2076" t="s">
        <v>204</v>
      </c>
      <c r="M2076" t="s">
        <v>204</v>
      </c>
      <c r="N2076" t="s">
        <v>204</v>
      </c>
      <c r="O2076" t="s">
        <v>204</v>
      </c>
      <c r="P2076" t="s">
        <v>204</v>
      </c>
      <c r="Q2076" s="80" t="s">
        <v>204</v>
      </c>
      <c r="R2076" s="79"/>
      <c r="T2076" t="s">
        <v>204</v>
      </c>
      <c r="U2076" t="s">
        <v>204</v>
      </c>
      <c r="V2076" t="s">
        <v>204</v>
      </c>
    </row>
    <row r="2077" spans="2:22">
      <c r="B2077" t="s">
        <v>204</v>
      </c>
      <c r="C2077" s="79" t="s">
        <v>204</v>
      </c>
      <c r="E2077" t="s">
        <v>204</v>
      </c>
      <c r="F2077" t="s">
        <v>204</v>
      </c>
      <c r="G2077" t="s">
        <v>204</v>
      </c>
      <c r="H2077" t="s">
        <v>204</v>
      </c>
      <c r="I2077" t="s">
        <v>204</v>
      </c>
      <c r="J2077" t="s">
        <v>204</v>
      </c>
      <c r="K2077" t="s">
        <v>204</v>
      </c>
      <c r="L2077" t="s">
        <v>204</v>
      </c>
      <c r="M2077" t="s">
        <v>204</v>
      </c>
      <c r="N2077" t="s">
        <v>204</v>
      </c>
      <c r="O2077" t="s">
        <v>204</v>
      </c>
      <c r="P2077" t="s">
        <v>204</v>
      </c>
      <c r="Q2077" s="80" t="s">
        <v>204</v>
      </c>
      <c r="R2077" s="79"/>
      <c r="T2077" t="s">
        <v>204</v>
      </c>
      <c r="U2077" t="s">
        <v>204</v>
      </c>
      <c r="V2077" t="s">
        <v>204</v>
      </c>
    </row>
    <row r="2078" spans="2:22">
      <c r="B2078" t="s">
        <v>204</v>
      </c>
      <c r="C2078" s="79" t="s">
        <v>204</v>
      </c>
      <c r="E2078" t="s">
        <v>204</v>
      </c>
      <c r="F2078" t="s">
        <v>204</v>
      </c>
      <c r="G2078" t="s">
        <v>204</v>
      </c>
      <c r="H2078" t="s">
        <v>204</v>
      </c>
      <c r="I2078" t="s">
        <v>204</v>
      </c>
      <c r="J2078" t="s">
        <v>204</v>
      </c>
      <c r="K2078" t="s">
        <v>204</v>
      </c>
      <c r="L2078" t="s">
        <v>204</v>
      </c>
      <c r="M2078" t="s">
        <v>204</v>
      </c>
      <c r="N2078" t="s">
        <v>204</v>
      </c>
      <c r="O2078" t="s">
        <v>204</v>
      </c>
      <c r="P2078" t="s">
        <v>204</v>
      </c>
      <c r="Q2078" s="80" t="s">
        <v>204</v>
      </c>
      <c r="R2078" s="79"/>
      <c r="T2078" t="s">
        <v>204</v>
      </c>
      <c r="U2078" t="s">
        <v>204</v>
      </c>
      <c r="V2078" t="s">
        <v>204</v>
      </c>
    </row>
    <row r="2079" spans="2:22">
      <c r="B2079" t="s">
        <v>204</v>
      </c>
      <c r="C2079" s="79" t="s">
        <v>204</v>
      </c>
      <c r="E2079" t="s">
        <v>204</v>
      </c>
      <c r="F2079" t="s">
        <v>204</v>
      </c>
      <c r="G2079" t="s">
        <v>204</v>
      </c>
      <c r="H2079" t="s">
        <v>204</v>
      </c>
      <c r="I2079" t="s">
        <v>204</v>
      </c>
      <c r="J2079" t="s">
        <v>204</v>
      </c>
      <c r="K2079" t="s">
        <v>204</v>
      </c>
      <c r="L2079" t="s">
        <v>204</v>
      </c>
      <c r="M2079" t="s">
        <v>204</v>
      </c>
      <c r="N2079" t="s">
        <v>204</v>
      </c>
      <c r="O2079" t="s">
        <v>204</v>
      </c>
      <c r="P2079" t="s">
        <v>204</v>
      </c>
      <c r="Q2079" s="80" t="s">
        <v>204</v>
      </c>
      <c r="R2079" s="79"/>
      <c r="T2079" t="s">
        <v>204</v>
      </c>
      <c r="U2079" t="s">
        <v>204</v>
      </c>
      <c r="V2079" t="s">
        <v>204</v>
      </c>
    </row>
    <row r="2080" spans="2:22">
      <c r="B2080" t="s">
        <v>204</v>
      </c>
      <c r="C2080" s="79" t="s">
        <v>204</v>
      </c>
      <c r="E2080" t="s">
        <v>204</v>
      </c>
      <c r="F2080" t="s">
        <v>204</v>
      </c>
      <c r="G2080" t="s">
        <v>204</v>
      </c>
      <c r="H2080" t="s">
        <v>204</v>
      </c>
      <c r="I2080" t="s">
        <v>204</v>
      </c>
      <c r="J2080" t="s">
        <v>204</v>
      </c>
      <c r="K2080" t="s">
        <v>204</v>
      </c>
      <c r="L2080" t="s">
        <v>204</v>
      </c>
      <c r="M2080" t="s">
        <v>204</v>
      </c>
      <c r="N2080" t="s">
        <v>204</v>
      </c>
      <c r="O2080" t="s">
        <v>204</v>
      </c>
      <c r="P2080" t="s">
        <v>204</v>
      </c>
      <c r="Q2080" s="80" t="s">
        <v>204</v>
      </c>
      <c r="R2080" s="79"/>
      <c r="T2080" t="s">
        <v>204</v>
      </c>
      <c r="U2080" t="s">
        <v>204</v>
      </c>
      <c r="V2080" t="s">
        <v>204</v>
      </c>
    </row>
    <row r="2081" spans="2:22">
      <c r="B2081" t="s">
        <v>204</v>
      </c>
      <c r="C2081" s="79" t="s">
        <v>204</v>
      </c>
      <c r="E2081" t="s">
        <v>204</v>
      </c>
      <c r="F2081" t="s">
        <v>204</v>
      </c>
      <c r="G2081" t="s">
        <v>204</v>
      </c>
      <c r="H2081" t="s">
        <v>204</v>
      </c>
      <c r="I2081" t="s">
        <v>204</v>
      </c>
      <c r="J2081" t="s">
        <v>204</v>
      </c>
      <c r="K2081" t="s">
        <v>204</v>
      </c>
      <c r="L2081" t="s">
        <v>204</v>
      </c>
      <c r="M2081" t="s">
        <v>204</v>
      </c>
      <c r="N2081" t="s">
        <v>204</v>
      </c>
      <c r="O2081" t="s">
        <v>204</v>
      </c>
      <c r="P2081" t="s">
        <v>204</v>
      </c>
      <c r="Q2081" s="80" t="s">
        <v>204</v>
      </c>
      <c r="R2081" s="79"/>
      <c r="T2081" t="s">
        <v>204</v>
      </c>
      <c r="U2081" t="s">
        <v>204</v>
      </c>
      <c r="V2081" t="s">
        <v>204</v>
      </c>
    </row>
    <row r="2082" spans="2:22">
      <c r="B2082" t="s">
        <v>204</v>
      </c>
      <c r="C2082" s="79" t="s">
        <v>204</v>
      </c>
      <c r="E2082" t="s">
        <v>204</v>
      </c>
      <c r="F2082" t="s">
        <v>204</v>
      </c>
      <c r="G2082" t="s">
        <v>204</v>
      </c>
      <c r="H2082" t="s">
        <v>204</v>
      </c>
      <c r="I2082" t="s">
        <v>204</v>
      </c>
      <c r="J2082" t="s">
        <v>204</v>
      </c>
      <c r="K2082" t="s">
        <v>204</v>
      </c>
      <c r="L2082" t="s">
        <v>204</v>
      </c>
      <c r="M2082" t="s">
        <v>204</v>
      </c>
      <c r="N2082" t="s">
        <v>204</v>
      </c>
      <c r="O2082" t="s">
        <v>204</v>
      </c>
      <c r="P2082" t="s">
        <v>204</v>
      </c>
      <c r="Q2082" s="80" t="s">
        <v>204</v>
      </c>
      <c r="R2082" s="79"/>
      <c r="T2082" t="s">
        <v>204</v>
      </c>
      <c r="U2082" t="s">
        <v>204</v>
      </c>
      <c r="V2082" t="s">
        <v>204</v>
      </c>
    </row>
    <row r="2083" spans="2:22">
      <c r="B2083" t="s">
        <v>204</v>
      </c>
      <c r="C2083" s="79" t="s">
        <v>204</v>
      </c>
      <c r="E2083" t="s">
        <v>204</v>
      </c>
      <c r="F2083" t="s">
        <v>204</v>
      </c>
      <c r="G2083" t="s">
        <v>204</v>
      </c>
      <c r="H2083" t="s">
        <v>204</v>
      </c>
      <c r="I2083" t="s">
        <v>204</v>
      </c>
      <c r="J2083" t="s">
        <v>204</v>
      </c>
      <c r="K2083" t="s">
        <v>204</v>
      </c>
      <c r="L2083" t="s">
        <v>204</v>
      </c>
      <c r="M2083" t="s">
        <v>204</v>
      </c>
      <c r="N2083" t="s">
        <v>204</v>
      </c>
      <c r="O2083" t="s">
        <v>204</v>
      </c>
      <c r="P2083" t="s">
        <v>204</v>
      </c>
      <c r="Q2083" s="80" t="s">
        <v>204</v>
      </c>
      <c r="R2083" s="79"/>
      <c r="T2083" t="s">
        <v>204</v>
      </c>
      <c r="U2083" t="s">
        <v>204</v>
      </c>
      <c r="V2083" t="s">
        <v>204</v>
      </c>
    </row>
    <row r="2084" spans="2:22">
      <c r="B2084" t="s">
        <v>204</v>
      </c>
      <c r="C2084" s="79" t="s">
        <v>204</v>
      </c>
      <c r="E2084" t="s">
        <v>204</v>
      </c>
      <c r="F2084" t="s">
        <v>204</v>
      </c>
      <c r="G2084" t="s">
        <v>204</v>
      </c>
      <c r="H2084" t="s">
        <v>204</v>
      </c>
      <c r="I2084" t="s">
        <v>204</v>
      </c>
      <c r="J2084" t="s">
        <v>204</v>
      </c>
      <c r="K2084" t="s">
        <v>204</v>
      </c>
      <c r="L2084" t="s">
        <v>204</v>
      </c>
      <c r="M2084" t="s">
        <v>204</v>
      </c>
      <c r="N2084" t="s">
        <v>204</v>
      </c>
      <c r="O2084" t="s">
        <v>204</v>
      </c>
      <c r="P2084" t="s">
        <v>204</v>
      </c>
      <c r="Q2084" s="80" t="s">
        <v>204</v>
      </c>
      <c r="R2084" s="79"/>
      <c r="T2084" t="s">
        <v>204</v>
      </c>
      <c r="U2084" t="s">
        <v>204</v>
      </c>
      <c r="V2084" t="s">
        <v>204</v>
      </c>
    </row>
    <row r="2085" spans="2:22">
      <c r="B2085" t="s">
        <v>204</v>
      </c>
      <c r="C2085" s="79" t="s">
        <v>204</v>
      </c>
      <c r="E2085" t="s">
        <v>204</v>
      </c>
      <c r="F2085" t="s">
        <v>204</v>
      </c>
      <c r="G2085" t="s">
        <v>204</v>
      </c>
      <c r="H2085" t="s">
        <v>204</v>
      </c>
      <c r="I2085" t="s">
        <v>204</v>
      </c>
      <c r="J2085" t="s">
        <v>204</v>
      </c>
      <c r="K2085" t="s">
        <v>204</v>
      </c>
      <c r="L2085" t="s">
        <v>204</v>
      </c>
      <c r="M2085" t="s">
        <v>204</v>
      </c>
      <c r="N2085" t="s">
        <v>204</v>
      </c>
      <c r="O2085" t="s">
        <v>204</v>
      </c>
      <c r="P2085" t="s">
        <v>204</v>
      </c>
      <c r="Q2085" s="80" t="s">
        <v>204</v>
      </c>
      <c r="R2085" s="79"/>
      <c r="T2085" t="s">
        <v>204</v>
      </c>
      <c r="U2085" t="s">
        <v>204</v>
      </c>
      <c r="V2085" t="s">
        <v>204</v>
      </c>
    </row>
    <row r="2086" spans="2:22">
      <c r="B2086" t="s">
        <v>204</v>
      </c>
      <c r="C2086" s="79" t="s">
        <v>204</v>
      </c>
      <c r="E2086" t="s">
        <v>204</v>
      </c>
      <c r="F2086" t="s">
        <v>204</v>
      </c>
      <c r="G2086" t="s">
        <v>204</v>
      </c>
      <c r="H2086" t="s">
        <v>204</v>
      </c>
      <c r="I2086" t="s">
        <v>204</v>
      </c>
      <c r="J2086" t="s">
        <v>204</v>
      </c>
      <c r="K2086" t="s">
        <v>204</v>
      </c>
      <c r="L2086" t="s">
        <v>204</v>
      </c>
      <c r="M2086" t="s">
        <v>204</v>
      </c>
      <c r="N2086" t="s">
        <v>204</v>
      </c>
      <c r="O2086" t="s">
        <v>204</v>
      </c>
      <c r="P2086" t="s">
        <v>204</v>
      </c>
      <c r="Q2086" s="80" t="s">
        <v>204</v>
      </c>
      <c r="R2086" s="79"/>
      <c r="T2086" t="s">
        <v>204</v>
      </c>
      <c r="U2086" t="s">
        <v>204</v>
      </c>
      <c r="V2086" t="s">
        <v>204</v>
      </c>
    </row>
    <row r="2087" spans="2:22">
      <c r="B2087" t="s">
        <v>204</v>
      </c>
      <c r="C2087" s="79" t="s">
        <v>204</v>
      </c>
      <c r="E2087" t="s">
        <v>204</v>
      </c>
      <c r="F2087" t="s">
        <v>204</v>
      </c>
      <c r="G2087" t="s">
        <v>204</v>
      </c>
      <c r="H2087" t="s">
        <v>204</v>
      </c>
      <c r="I2087" t="s">
        <v>204</v>
      </c>
      <c r="J2087" t="s">
        <v>204</v>
      </c>
      <c r="K2087" t="s">
        <v>204</v>
      </c>
      <c r="L2087" t="s">
        <v>204</v>
      </c>
      <c r="M2087" t="s">
        <v>204</v>
      </c>
      <c r="N2087" t="s">
        <v>204</v>
      </c>
      <c r="O2087" t="s">
        <v>204</v>
      </c>
      <c r="P2087" t="s">
        <v>204</v>
      </c>
      <c r="Q2087" s="80" t="s">
        <v>204</v>
      </c>
      <c r="R2087" s="79"/>
      <c r="T2087" t="s">
        <v>204</v>
      </c>
      <c r="U2087" t="s">
        <v>204</v>
      </c>
      <c r="V2087" t="s">
        <v>204</v>
      </c>
    </row>
    <row r="2088" spans="2:22">
      <c r="B2088" t="s">
        <v>204</v>
      </c>
      <c r="C2088" s="79" t="s">
        <v>204</v>
      </c>
      <c r="E2088" t="s">
        <v>204</v>
      </c>
      <c r="F2088" t="s">
        <v>204</v>
      </c>
      <c r="G2088" t="s">
        <v>204</v>
      </c>
      <c r="H2088" t="s">
        <v>204</v>
      </c>
      <c r="I2088" t="s">
        <v>204</v>
      </c>
      <c r="J2088" t="s">
        <v>204</v>
      </c>
      <c r="K2088" t="s">
        <v>204</v>
      </c>
      <c r="L2088" t="s">
        <v>204</v>
      </c>
      <c r="M2088" t="s">
        <v>204</v>
      </c>
      <c r="N2088" t="s">
        <v>204</v>
      </c>
      <c r="O2088" t="s">
        <v>204</v>
      </c>
      <c r="P2088" t="s">
        <v>204</v>
      </c>
      <c r="Q2088" s="80" t="s">
        <v>204</v>
      </c>
      <c r="R2088" s="79"/>
      <c r="T2088" t="s">
        <v>204</v>
      </c>
      <c r="U2088" t="s">
        <v>204</v>
      </c>
      <c r="V2088" t="s">
        <v>204</v>
      </c>
    </row>
    <row r="2089" spans="2:22">
      <c r="B2089" t="s">
        <v>204</v>
      </c>
      <c r="C2089" s="79" t="s">
        <v>204</v>
      </c>
      <c r="E2089" t="s">
        <v>204</v>
      </c>
      <c r="F2089" t="s">
        <v>204</v>
      </c>
      <c r="G2089" t="s">
        <v>204</v>
      </c>
      <c r="H2089" t="s">
        <v>204</v>
      </c>
      <c r="I2089" t="s">
        <v>204</v>
      </c>
      <c r="J2089" t="s">
        <v>204</v>
      </c>
      <c r="K2089" t="s">
        <v>204</v>
      </c>
      <c r="L2089" t="s">
        <v>204</v>
      </c>
      <c r="M2089" t="s">
        <v>204</v>
      </c>
      <c r="N2089" t="s">
        <v>204</v>
      </c>
      <c r="O2089" t="s">
        <v>204</v>
      </c>
      <c r="P2089" t="s">
        <v>204</v>
      </c>
      <c r="Q2089" s="80" t="s">
        <v>204</v>
      </c>
      <c r="R2089" s="79"/>
      <c r="T2089" t="s">
        <v>204</v>
      </c>
      <c r="U2089" t="s">
        <v>204</v>
      </c>
      <c r="V2089" t="s">
        <v>204</v>
      </c>
    </row>
    <row r="2090" spans="2:22">
      <c r="B2090" t="s">
        <v>204</v>
      </c>
      <c r="C2090" s="79" t="s">
        <v>204</v>
      </c>
      <c r="E2090" t="s">
        <v>204</v>
      </c>
      <c r="F2090" t="s">
        <v>204</v>
      </c>
      <c r="G2090" t="s">
        <v>204</v>
      </c>
      <c r="H2090" t="s">
        <v>204</v>
      </c>
      <c r="I2090" t="s">
        <v>204</v>
      </c>
      <c r="J2090" t="s">
        <v>204</v>
      </c>
      <c r="K2090" t="s">
        <v>204</v>
      </c>
      <c r="L2090" t="s">
        <v>204</v>
      </c>
      <c r="M2090" t="s">
        <v>204</v>
      </c>
      <c r="N2090" t="s">
        <v>204</v>
      </c>
      <c r="O2090" t="s">
        <v>204</v>
      </c>
      <c r="P2090" t="s">
        <v>204</v>
      </c>
      <c r="Q2090" s="80" t="s">
        <v>204</v>
      </c>
      <c r="R2090" s="79"/>
      <c r="T2090" t="s">
        <v>204</v>
      </c>
      <c r="U2090" t="s">
        <v>204</v>
      </c>
      <c r="V2090" t="s">
        <v>204</v>
      </c>
    </row>
    <row r="2091" spans="2:22">
      <c r="B2091" t="s">
        <v>204</v>
      </c>
      <c r="C2091" s="79" t="s">
        <v>204</v>
      </c>
      <c r="E2091" t="s">
        <v>204</v>
      </c>
      <c r="F2091" t="s">
        <v>204</v>
      </c>
      <c r="G2091" t="s">
        <v>204</v>
      </c>
      <c r="H2091" t="s">
        <v>204</v>
      </c>
      <c r="I2091" t="s">
        <v>204</v>
      </c>
      <c r="J2091" t="s">
        <v>204</v>
      </c>
      <c r="K2091" t="s">
        <v>204</v>
      </c>
      <c r="L2091" t="s">
        <v>204</v>
      </c>
      <c r="M2091" t="s">
        <v>204</v>
      </c>
      <c r="N2091" t="s">
        <v>204</v>
      </c>
      <c r="O2091" t="s">
        <v>204</v>
      </c>
      <c r="P2091" t="s">
        <v>204</v>
      </c>
      <c r="Q2091" s="80" t="s">
        <v>204</v>
      </c>
      <c r="R2091" s="79"/>
      <c r="T2091" t="s">
        <v>204</v>
      </c>
      <c r="U2091" t="s">
        <v>204</v>
      </c>
      <c r="V2091" t="s">
        <v>204</v>
      </c>
    </row>
    <row r="2092" spans="2:22">
      <c r="B2092" t="s">
        <v>204</v>
      </c>
      <c r="C2092" s="79" t="s">
        <v>204</v>
      </c>
      <c r="E2092" t="s">
        <v>204</v>
      </c>
      <c r="F2092" t="s">
        <v>204</v>
      </c>
      <c r="G2092" t="s">
        <v>204</v>
      </c>
      <c r="H2092" t="s">
        <v>204</v>
      </c>
      <c r="I2092" t="s">
        <v>204</v>
      </c>
      <c r="J2092" t="s">
        <v>204</v>
      </c>
      <c r="K2092" t="s">
        <v>204</v>
      </c>
      <c r="L2092" t="s">
        <v>204</v>
      </c>
      <c r="M2092" t="s">
        <v>204</v>
      </c>
      <c r="N2092" t="s">
        <v>204</v>
      </c>
      <c r="O2092" t="s">
        <v>204</v>
      </c>
      <c r="P2092" t="s">
        <v>204</v>
      </c>
      <c r="Q2092" s="80" t="s">
        <v>204</v>
      </c>
      <c r="R2092" s="79"/>
      <c r="T2092" t="s">
        <v>204</v>
      </c>
      <c r="U2092" t="s">
        <v>204</v>
      </c>
      <c r="V2092" t="s">
        <v>204</v>
      </c>
    </row>
    <row r="2093" spans="2:22">
      <c r="B2093" t="s">
        <v>204</v>
      </c>
      <c r="C2093" s="79" t="s">
        <v>204</v>
      </c>
      <c r="E2093" t="s">
        <v>204</v>
      </c>
      <c r="F2093" t="s">
        <v>204</v>
      </c>
      <c r="G2093" t="s">
        <v>204</v>
      </c>
      <c r="H2093" t="s">
        <v>204</v>
      </c>
      <c r="I2093" t="s">
        <v>204</v>
      </c>
      <c r="J2093" t="s">
        <v>204</v>
      </c>
      <c r="K2093" t="s">
        <v>204</v>
      </c>
      <c r="L2093" t="s">
        <v>204</v>
      </c>
      <c r="M2093" t="s">
        <v>204</v>
      </c>
      <c r="N2093" t="s">
        <v>204</v>
      </c>
      <c r="O2093" t="s">
        <v>204</v>
      </c>
      <c r="P2093" t="s">
        <v>204</v>
      </c>
      <c r="Q2093" s="80" t="s">
        <v>204</v>
      </c>
      <c r="R2093" s="79"/>
      <c r="T2093" t="s">
        <v>204</v>
      </c>
      <c r="U2093" t="s">
        <v>204</v>
      </c>
      <c r="V2093" t="s">
        <v>204</v>
      </c>
    </row>
    <row r="2094" spans="2:22">
      <c r="B2094" t="s">
        <v>204</v>
      </c>
      <c r="C2094" s="79" t="s">
        <v>204</v>
      </c>
      <c r="E2094" t="s">
        <v>204</v>
      </c>
      <c r="F2094" t="s">
        <v>204</v>
      </c>
      <c r="G2094" t="s">
        <v>204</v>
      </c>
      <c r="H2094" t="s">
        <v>204</v>
      </c>
      <c r="I2094" t="s">
        <v>204</v>
      </c>
      <c r="J2094" t="s">
        <v>204</v>
      </c>
      <c r="K2094" t="s">
        <v>204</v>
      </c>
      <c r="L2094" t="s">
        <v>204</v>
      </c>
      <c r="M2094" t="s">
        <v>204</v>
      </c>
      <c r="N2094" t="s">
        <v>204</v>
      </c>
      <c r="O2094" t="s">
        <v>204</v>
      </c>
      <c r="P2094" t="s">
        <v>204</v>
      </c>
      <c r="Q2094" s="80" t="s">
        <v>204</v>
      </c>
      <c r="R2094" s="79"/>
      <c r="T2094" t="s">
        <v>204</v>
      </c>
      <c r="U2094" t="s">
        <v>204</v>
      </c>
      <c r="V2094" t="s">
        <v>204</v>
      </c>
    </row>
    <row r="2095" spans="2:22">
      <c r="B2095" t="s">
        <v>204</v>
      </c>
      <c r="C2095" s="79" t="s">
        <v>204</v>
      </c>
      <c r="E2095" t="s">
        <v>204</v>
      </c>
      <c r="F2095" t="s">
        <v>204</v>
      </c>
      <c r="G2095" t="s">
        <v>204</v>
      </c>
      <c r="H2095" t="s">
        <v>204</v>
      </c>
      <c r="I2095" t="s">
        <v>204</v>
      </c>
      <c r="J2095" t="s">
        <v>204</v>
      </c>
      <c r="K2095" t="s">
        <v>204</v>
      </c>
      <c r="L2095" t="s">
        <v>204</v>
      </c>
      <c r="M2095" t="s">
        <v>204</v>
      </c>
      <c r="N2095" t="s">
        <v>204</v>
      </c>
      <c r="O2095" t="s">
        <v>204</v>
      </c>
      <c r="P2095" t="s">
        <v>204</v>
      </c>
      <c r="Q2095" s="80" t="s">
        <v>204</v>
      </c>
      <c r="R2095" s="79"/>
      <c r="T2095" t="s">
        <v>204</v>
      </c>
      <c r="U2095" t="s">
        <v>204</v>
      </c>
      <c r="V2095" t="s">
        <v>204</v>
      </c>
    </row>
    <row r="2096" spans="2:22">
      <c r="B2096" t="s">
        <v>204</v>
      </c>
      <c r="C2096" s="79" t="s">
        <v>204</v>
      </c>
      <c r="E2096" t="s">
        <v>204</v>
      </c>
      <c r="F2096" t="s">
        <v>204</v>
      </c>
      <c r="G2096" t="s">
        <v>204</v>
      </c>
      <c r="H2096" t="s">
        <v>204</v>
      </c>
      <c r="I2096" t="s">
        <v>204</v>
      </c>
      <c r="J2096" t="s">
        <v>204</v>
      </c>
      <c r="K2096" t="s">
        <v>204</v>
      </c>
      <c r="L2096" t="s">
        <v>204</v>
      </c>
      <c r="M2096" t="s">
        <v>204</v>
      </c>
      <c r="N2096" t="s">
        <v>204</v>
      </c>
      <c r="O2096" t="s">
        <v>204</v>
      </c>
      <c r="P2096" t="s">
        <v>204</v>
      </c>
      <c r="Q2096" s="80" t="s">
        <v>204</v>
      </c>
      <c r="R2096" s="79"/>
      <c r="T2096" t="s">
        <v>204</v>
      </c>
      <c r="U2096" t="s">
        <v>204</v>
      </c>
      <c r="V2096" t="s">
        <v>204</v>
      </c>
    </row>
    <row r="2097" spans="2:22">
      <c r="B2097" t="s">
        <v>204</v>
      </c>
      <c r="C2097" s="79" t="s">
        <v>204</v>
      </c>
      <c r="E2097" t="s">
        <v>204</v>
      </c>
      <c r="F2097" t="s">
        <v>204</v>
      </c>
      <c r="G2097" t="s">
        <v>204</v>
      </c>
      <c r="H2097" t="s">
        <v>204</v>
      </c>
      <c r="I2097" t="s">
        <v>204</v>
      </c>
      <c r="J2097" t="s">
        <v>204</v>
      </c>
      <c r="K2097" t="s">
        <v>204</v>
      </c>
      <c r="L2097" t="s">
        <v>204</v>
      </c>
      <c r="M2097" t="s">
        <v>204</v>
      </c>
      <c r="N2097" t="s">
        <v>204</v>
      </c>
      <c r="O2097" t="s">
        <v>204</v>
      </c>
      <c r="P2097" t="s">
        <v>204</v>
      </c>
      <c r="Q2097" s="80" t="s">
        <v>204</v>
      </c>
      <c r="R2097" s="79"/>
      <c r="T2097" t="s">
        <v>204</v>
      </c>
      <c r="U2097" t="s">
        <v>204</v>
      </c>
      <c r="V2097" t="s">
        <v>204</v>
      </c>
    </row>
    <row r="2098" spans="2:22">
      <c r="B2098" t="s">
        <v>204</v>
      </c>
      <c r="C2098" s="79" t="s">
        <v>204</v>
      </c>
      <c r="E2098" t="s">
        <v>204</v>
      </c>
      <c r="F2098" t="s">
        <v>204</v>
      </c>
      <c r="G2098" t="s">
        <v>204</v>
      </c>
      <c r="H2098" t="s">
        <v>204</v>
      </c>
      <c r="I2098" t="s">
        <v>204</v>
      </c>
      <c r="J2098" t="s">
        <v>204</v>
      </c>
      <c r="K2098" t="s">
        <v>204</v>
      </c>
      <c r="L2098" t="s">
        <v>204</v>
      </c>
      <c r="M2098" t="s">
        <v>204</v>
      </c>
      <c r="N2098" t="s">
        <v>204</v>
      </c>
      <c r="O2098" t="s">
        <v>204</v>
      </c>
      <c r="P2098" t="s">
        <v>204</v>
      </c>
      <c r="Q2098" s="80" t="s">
        <v>204</v>
      </c>
      <c r="R2098" s="79"/>
      <c r="T2098" t="s">
        <v>204</v>
      </c>
      <c r="U2098" t="s">
        <v>204</v>
      </c>
      <c r="V2098" t="s">
        <v>204</v>
      </c>
    </row>
    <row r="2099" spans="2:22">
      <c r="B2099" t="s">
        <v>204</v>
      </c>
      <c r="C2099" s="79" t="s">
        <v>204</v>
      </c>
      <c r="E2099" t="s">
        <v>204</v>
      </c>
      <c r="F2099" t="s">
        <v>204</v>
      </c>
      <c r="G2099" t="s">
        <v>204</v>
      </c>
      <c r="H2099" t="s">
        <v>204</v>
      </c>
      <c r="I2099" t="s">
        <v>204</v>
      </c>
      <c r="J2099" t="s">
        <v>204</v>
      </c>
      <c r="K2099" t="s">
        <v>204</v>
      </c>
      <c r="L2099" t="s">
        <v>204</v>
      </c>
      <c r="M2099" t="s">
        <v>204</v>
      </c>
      <c r="N2099" t="s">
        <v>204</v>
      </c>
      <c r="O2099" t="s">
        <v>204</v>
      </c>
      <c r="P2099" t="s">
        <v>204</v>
      </c>
      <c r="Q2099" s="80" t="s">
        <v>204</v>
      </c>
      <c r="R2099" s="79"/>
      <c r="T2099" t="s">
        <v>204</v>
      </c>
      <c r="U2099" t="s">
        <v>204</v>
      </c>
      <c r="V2099" t="s">
        <v>204</v>
      </c>
    </row>
    <row r="2100" spans="2:22">
      <c r="B2100" t="s">
        <v>204</v>
      </c>
      <c r="C2100" s="79" t="s">
        <v>204</v>
      </c>
      <c r="E2100" t="s">
        <v>204</v>
      </c>
      <c r="F2100" t="s">
        <v>204</v>
      </c>
      <c r="G2100" t="s">
        <v>204</v>
      </c>
      <c r="H2100" t="s">
        <v>204</v>
      </c>
      <c r="I2100" t="s">
        <v>204</v>
      </c>
      <c r="J2100" t="s">
        <v>204</v>
      </c>
      <c r="K2100" t="s">
        <v>204</v>
      </c>
      <c r="L2100" t="s">
        <v>204</v>
      </c>
      <c r="M2100" t="s">
        <v>204</v>
      </c>
      <c r="N2100" t="s">
        <v>204</v>
      </c>
      <c r="O2100" t="s">
        <v>204</v>
      </c>
      <c r="P2100" t="s">
        <v>204</v>
      </c>
      <c r="Q2100" s="80" t="s">
        <v>204</v>
      </c>
      <c r="R2100" s="79"/>
      <c r="T2100" t="s">
        <v>204</v>
      </c>
      <c r="U2100" t="s">
        <v>204</v>
      </c>
      <c r="V2100" t="s">
        <v>204</v>
      </c>
    </row>
    <row r="2101" spans="2:22">
      <c r="B2101" t="s">
        <v>204</v>
      </c>
      <c r="C2101" s="79" t="s">
        <v>204</v>
      </c>
      <c r="E2101" t="s">
        <v>204</v>
      </c>
      <c r="F2101" t="s">
        <v>204</v>
      </c>
      <c r="G2101" t="s">
        <v>204</v>
      </c>
      <c r="H2101" t="s">
        <v>204</v>
      </c>
      <c r="I2101" t="s">
        <v>204</v>
      </c>
      <c r="J2101" t="s">
        <v>204</v>
      </c>
      <c r="K2101" t="s">
        <v>204</v>
      </c>
      <c r="L2101" t="s">
        <v>204</v>
      </c>
      <c r="M2101" t="s">
        <v>204</v>
      </c>
      <c r="N2101" t="s">
        <v>204</v>
      </c>
      <c r="O2101" t="s">
        <v>204</v>
      </c>
      <c r="P2101" t="s">
        <v>204</v>
      </c>
      <c r="Q2101" s="80" t="s">
        <v>204</v>
      </c>
      <c r="R2101" s="79"/>
      <c r="T2101" t="s">
        <v>204</v>
      </c>
      <c r="U2101" t="s">
        <v>204</v>
      </c>
      <c r="V2101" t="s">
        <v>204</v>
      </c>
    </row>
    <row r="2102" spans="2:22">
      <c r="B2102" t="s">
        <v>204</v>
      </c>
      <c r="C2102" s="79" t="s">
        <v>204</v>
      </c>
      <c r="E2102" t="s">
        <v>204</v>
      </c>
      <c r="F2102" t="s">
        <v>204</v>
      </c>
      <c r="G2102" t="s">
        <v>204</v>
      </c>
      <c r="H2102" t="s">
        <v>204</v>
      </c>
      <c r="I2102" t="s">
        <v>204</v>
      </c>
      <c r="J2102" t="s">
        <v>204</v>
      </c>
      <c r="K2102" t="s">
        <v>204</v>
      </c>
      <c r="L2102" t="s">
        <v>204</v>
      </c>
      <c r="M2102" t="s">
        <v>204</v>
      </c>
      <c r="N2102" t="s">
        <v>204</v>
      </c>
      <c r="O2102" t="s">
        <v>204</v>
      </c>
      <c r="P2102" t="s">
        <v>204</v>
      </c>
      <c r="Q2102" s="80" t="s">
        <v>204</v>
      </c>
      <c r="R2102" s="79"/>
      <c r="T2102" t="s">
        <v>204</v>
      </c>
      <c r="U2102" t="s">
        <v>204</v>
      </c>
      <c r="V2102" t="s">
        <v>204</v>
      </c>
    </row>
    <row r="2103" spans="2:22">
      <c r="B2103" t="s">
        <v>204</v>
      </c>
      <c r="C2103" s="79" t="s">
        <v>204</v>
      </c>
      <c r="E2103" t="s">
        <v>204</v>
      </c>
      <c r="F2103" t="s">
        <v>204</v>
      </c>
      <c r="G2103" t="s">
        <v>204</v>
      </c>
      <c r="H2103" t="s">
        <v>204</v>
      </c>
      <c r="I2103" t="s">
        <v>204</v>
      </c>
      <c r="J2103" t="s">
        <v>204</v>
      </c>
      <c r="K2103" t="s">
        <v>204</v>
      </c>
      <c r="L2103" t="s">
        <v>204</v>
      </c>
      <c r="M2103" t="s">
        <v>204</v>
      </c>
      <c r="N2103" t="s">
        <v>204</v>
      </c>
      <c r="O2103" t="s">
        <v>204</v>
      </c>
      <c r="P2103" t="s">
        <v>204</v>
      </c>
      <c r="Q2103" s="80" t="s">
        <v>204</v>
      </c>
      <c r="R2103" s="79"/>
      <c r="T2103" t="s">
        <v>204</v>
      </c>
      <c r="U2103" t="s">
        <v>204</v>
      </c>
      <c r="V2103" t="s">
        <v>204</v>
      </c>
    </row>
    <row r="2104" spans="2:22">
      <c r="B2104" t="s">
        <v>204</v>
      </c>
      <c r="C2104" s="79" t="s">
        <v>204</v>
      </c>
      <c r="E2104" t="s">
        <v>204</v>
      </c>
      <c r="F2104" t="s">
        <v>204</v>
      </c>
      <c r="G2104" t="s">
        <v>204</v>
      </c>
      <c r="H2104" t="s">
        <v>204</v>
      </c>
      <c r="I2104" t="s">
        <v>204</v>
      </c>
      <c r="J2104" t="s">
        <v>204</v>
      </c>
      <c r="K2104" t="s">
        <v>204</v>
      </c>
      <c r="L2104" t="s">
        <v>204</v>
      </c>
      <c r="M2104" t="s">
        <v>204</v>
      </c>
      <c r="N2104" t="s">
        <v>204</v>
      </c>
      <c r="O2104" t="s">
        <v>204</v>
      </c>
      <c r="P2104" t="s">
        <v>204</v>
      </c>
      <c r="Q2104" s="80" t="s">
        <v>204</v>
      </c>
      <c r="R2104" s="79"/>
      <c r="T2104" t="s">
        <v>204</v>
      </c>
      <c r="U2104" t="s">
        <v>204</v>
      </c>
      <c r="V2104" t="s">
        <v>204</v>
      </c>
    </row>
    <row r="2105" spans="2:22">
      <c r="B2105" t="s">
        <v>204</v>
      </c>
      <c r="C2105" s="79" t="s">
        <v>204</v>
      </c>
      <c r="E2105" t="s">
        <v>204</v>
      </c>
      <c r="F2105" t="s">
        <v>204</v>
      </c>
      <c r="G2105" t="s">
        <v>204</v>
      </c>
      <c r="H2105" t="s">
        <v>204</v>
      </c>
      <c r="I2105" t="s">
        <v>204</v>
      </c>
      <c r="J2105" t="s">
        <v>204</v>
      </c>
      <c r="K2105" t="s">
        <v>204</v>
      </c>
      <c r="L2105" t="s">
        <v>204</v>
      </c>
      <c r="M2105" t="s">
        <v>204</v>
      </c>
      <c r="N2105" t="s">
        <v>204</v>
      </c>
      <c r="O2105" t="s">
        <v>204</v>
      </c>
      <c r="P2105" t="s">
        <v>204</v>
      </c>
      <c r="Q2105" s="80" t="s">
        <v>204</v>
      </c>
      <c r="R2105" s="79"/>
      <c r="T2105" t="s">
        <v>204</v>
      </c>
      <c r="U2105" t="s">
        <v>204</v>
      </c>
      <c r="V2105" t="s">
        <v>204</v>
      </c>
    </row>
    <row r="2106" spans="2:22">
      <c r="B2106" t="s">
        <v>204</v>
      </c>
      <c r="C2106" s="79" t="s">
        <v>204</v>
      </c>
      <c r="E2106" t="s">
        <v>204</v>
      </c>
      <c r="F2106" t="s">
        <v>204</v>
      </c>
      <c r="G2106" t="s">
        <v>204</v>
      </c>
      <c r="H2106" t="s">
        <v>204</v>
      </c>
      <c r="I2106" t="s">
        <v>204</v>
      </c>
      <c r="J2106" t="s">
        <v>204</v>
      </c>
      <c r="K2106" t="s">
        <v>204</v>
      </c>
      <c r="L2106" t="s">
        <v>204</v>
      </c>
      <c r="M2106" t="s">
        <v>204</v>
      </c>
      <c r="N2106" t="s">
        <v>204</v>
      </c>
      <c r="O2106" t="s">
        <v>204</v>
      </c>
      <c r="P2106" t="s">
        <v>204</v>
      </c>
      <c r="Q2106" s="80" t="s">
        <v>204</v>
      </c>
      <c r="R2106" s="79"/>
      <c r="T2106" t="s">
        <v>204</v>
      </c>
      <c r="U2106" t="s">
        <v>204</v>
      </c>
      <c r="V2106" t="s">
        <v>204</v>
      </c>
    </row>
    <row r="2107" spans="2:22">
      <c r="B2107" t="s">
        <v>204</v>
      </c>
      <c r="C2107" s="79" t="s">
        <v>204</v>
      </c>
      <c r="E2107" t="s">
        <v>204</v>
      </c>
      <c r="F2107" t="s">
        <v>204</v>
      </c>
      <c r="G2107" t="s">
        <v>204</v>
      </c>
      <c r="H2107" t="s">
        <v>204</v>
      </c>
      <c r="I2107" t="s">
        <v>204</v>
      </c>
      <c r="J2107" t="s">
        <v>204</v>
      </c>
      <c r="K2107" t="s">
        <v>204</v>
      </c>
      <c r="L2107" t="s">
        <v>204</v>
      </c>
      <c r="M2107" t="s">
        <v>204</v>
      </c>
      <c r="N2107" t="s">
        <v>204</v>
      </c>
      <c r="O2107" t="s">
        <v>204</v>
      </c>
      <c r="P2107" t="s">
        <v>204</v>
      </c>
      <c r="Q2107" s="80" t="s">
        <v>204</v>
      </c>
      <c r="R2107" s="79"/>
      <c r="T2107" t="s">
        <v>204</v>
      </c>
      <c r="U2107" t="s">
        <v>204</v>
      </c>
      <c r="V2107" t="s">
        <v>204</v>
      </c>
    </row>
    <row r="2108" spans="2:22">
      <c r="B2108" t="s">
        <v>204</v>
      </c>
      <c r="C2108" s="79" t="s">
        <v>204</v>
      </c>
      <c r="E2108" t="s">
        <v>204</v>
      </c>
      <c r="F2108" t="s">
        <v>204</v>
      </c>
      <c r="G2108" t="s">
        <v>204</v>
      </c>
      <c r="H2108" t="s">
        <v>204</v>
      </c>
      <c r="I2108" t="s">
        <v>204</v>
      </c>
      <c r="J2108" t="s">
        <v>204</v>
      </c>
      <c r="K2108" t="s">
        <v>204</v>
      </c>
      <c r="L2108" t="s">
        <v>204</v>
      </c>
      <c r="M2108" t="s">
        <v>204</v>
      </c>
      <c r="N2108" t="s">
        <v>204</v>
      </c>
      <c r="O2108" t="s">
        <v>204</v>
      </c>
      <c r="P2108" t="s">
        <v>204</v>
      </c>
      <c r="Q2108" s="80" t="s">
        <v>204</v>
      </c>
      <c r="R2108" s="79"/>
      <c r="T2108" t="s">
        <v>204</v>
      </c>
      <c r="U2108" t="s">
        <v>204</v>
      </c>
      <c r="V2108" t="s">
        <v>204</v>
      </c>
    </row>
    <row r="2109" spans="2:22">
      <c r="B2109" t="s">
        <v>204</v>
      </c>
      <c r="C2109" s="79" t="s">
        <v>204</v>
      </c>
      <c r="E2109" t="s">
        <v>204</v>
      </c>
      <c r="F2109" t="s">
        <v>204</v>
      </c>
      <c r="G2109" t="s">
        <v>204</v>
      </c>
      <c r="H2109" t="s">
        <v>204</v>
      </c>
      <c r="I2109" t="s">
        <v>204</v>
      </c>
      <c r="J2109" t="s">
        <v>204</v>
      </c>
      <c r="K2109" t="s">
        <v>204</v>
      </c>
      <c r="L2109" t="s">
        <v>204</v>
      </c>
      <c r="M2109" t="s">
        <v>204</v>
      </c>
      <c r="N2109" t="s">
        <v>204</v>
      </c>
      <c r="O2109" t="s">
        <v>204</v>
      </c>
      <c r="P2109" t="s">
        <v>204</v>
      </c>
      <c r="Q2109" s="80" t="s">
        <v>204</v>
      </c>
      <c r="R2109" s="79"/>
      <c r="T2109" t="s">
        <v>204</v>
      </c>
      <c r="U2109" t="s">
        <v>204</v>
      </c>
      <c r="V2109" t="s">
        <v>204</v>
      </c>
    </row>
    <row r="2110" spans="2:22">
      <c r="B2110" t="s">
        <v>204</v>
      </c>
      <c r="C2110" s="79" t="s">
        <v>204</v>
      </c>
      <c r="E2110" t="s">
        <v>204</v>
      </c>
      <c r="F2110" t="s">
        <v>204</v>
      </c>
      <c r="G2110" t="s">
        <v>204</v>
      </c>
      <c r="H2110" t="s">
        <v>204</v>
      </c>
      <c r="I2110" t="s">
        <v>204</v>
      </c>
      <c r="J2110" t="s">
        <v>204</v>
      </c>
      <c r="K2110" t="s">
        <v>204</v>
      </c>
      <c r="L2110" t="s">
        <v>204</v>
      </c>
      <c r="M2110" t="s">
        <v>204</v>
      </c>
      <c r="N2110" t="s">
        <v>204</v>
      </c>
      <c r="O2110" t="s">
        <v>204</v>
      </c>
      <c r="P2110" t="s">
        <v>204</v>
      </c>
      <c r="Q2110" s="80" t="s">
        <v>204</v>
      </c>
      <c r="R2110" s="79"/>
      <c r="T2110" t="s">
        <v>204</v>
      </c>
      <c r="U2110" t="s">
        <v>204</v>
      </c>
      <c r="V2110" t="s">
        <v>204</v>
      </c>
    </row>
    <row r="2111" spans="2:22">
      <c r="B2111" t="s">
        <v>204</v>
      </c>
      <c r="C2111" s="79" t="s">
        <v>204</v>
      </c>
      <c r="E2111" t="s">
        <v>204</v>
      </c>
      <c r="F2111" t="s">
        <v>204</v>
      </c>
      <c r="G2111" t="s">
        <v>204</v>
      </c>
      <c r="H2111" t="s">
        <v>204</v>
      </c>
      <c r="I2111" t="s">
        <v>204</v>
      </c>
      <c r="J2111" t="s">
        <v>204</v>
      </c>
      <c r="K2111" t="s">
        <v>204</v>
      </c>
      <c r="L2111" t="s">
        <v>204</v>
      </c>
      <c r="M2111" t="s">
        <v>204</v>
      </c>
      <c r="N2111" t="s">
        <v>204</v>
      </c>
      <c r="O2111" t="s">
        <v>204</v>
      </c>
      <c r="P2111" t="s">
        <v>204</v>
      </c>
      <c r="Q2111" s="80" t="s">
        <v>204</v>
      </c>
      <c r="R2111" s="79"/>
      <c r="T2111" t="s">
        <v>204</v>
      </c>
      <c r="U2111" t="s">
        <v>204</v>
      </c>
      <c r="V2111" t="s">
        <v>204</v>
      </c>
    </row>
    <row r="2112" spans="2:22">
      <c r="B2112" t="s">
        <v>204</v>
      </c>
      <c r="C2112" s="79" t="s">
        <v>204</v>
      </c>
      <c r="E2112" t="s">
        <v>204</v>
      </c>
      <c r="F2112" t="s">
        <v>204</v>
      </c>
      <c r="G2112" t="s">
        <v>204</v>
      </c>
      <c r="H2112" t="s">
        <v>204</v>
      </c>
      <c r="I2112" t="s">
        <v>204</v>
      </c>
      <c r="J2112" t="s">
        <v>204</v>
      </c>
      <c r="K2112" t="s">
        <v>204</v>
      </c>
      <c r="L2112" t="s">
        <v>204</v>
      </c>
      <c r="M2112" t="s">
        <v>204</v>
      </c>
      <c r="N2112" t="s">
        <v>204</v>
      </c>
      <c r="O2112" t="s">
        <v>204</v>
      </c>
      <c r="P2112" t="s">
        <v>204</v>
      </c>
      <c r="Q2112" s="80" t="s">
        <v>204</v>
      </c>
      <c r="R2112" s="79"/>
      <c r="T2112" t="s">
        <v>204</v>
      </c>
      <c r="U2112" t="s">
        <v>204</v>
      </c>
      <c r="V2112" t="s">
        <v>204</v>
      </c>
    </row>
    <row r="2113" spans="2:22">
      <c r="B2113" t="s">
        <v>204</v>
      </c>
      <c r="C2113" s="79" t="s">
        <v>204</v>
      </c>
      <c r="E2113" t="s">
        <v>204</v>
      </c>
      <c r="F2113" t="s">
        <v>204</v>
      </c>
      <c r="G2113" t="s">
        <v>204</v>
      </c>
      <c r="H2113" t="s">
        <v>204</v>
      </c>
      <c r="I2113" t="s">
        <v>204</v>
      </c>
      <c r="J2113" t="s">
        <v>204</v>
      </c>
      <c r="K2113" t="s">
        <v>204</v>
      </c>
      <c r="L2113" t="s">
        <v>204</v>
      </c>
      <c r="M2113" t="s">
        <v>204</v>
      </c>
      <c r="N2113" t="s">
        <v>204</v>
      </c>
      <c r="O2113" t="s">
        <v>204</v>
      </c>
      <c r="P2113" t="s">
        <v>204</v>
      </c>
      <c r="Q2113" s="80" t="s">
        <v>204</v>
      </c>
      <c r="R2113" s="79"/>
      <c r="T2113" t="s">
        <v>204</v>
      </c>
      <c r="U2113" t="s">
        <v>204</v>
      </c>
      <c r="V2113" t="s">
        <v>204</v>
      </c>
    </row>
    <row r="2114" spans="2:22">
      <c r="B2114" t="s">
        <v>204</v>
      </c>
      <c r="C2114" s="79" t="s">
        <v>204</v>
      </c>
      <c r="E2114" t="s">
        <v>204</v>
      </c>
      <c r="F2114" t="s">
        <v>204</v>
      </c>
      <c r="G2114" t="s">
        <v>204</v>
      </c>
      <c r="H2114" t="s">
        <v>204</v>
      </c>
      <c r="I2114" t="s">
        <v>204</v>
      </c>
      <c r="J2114" t="s">
        <v>204</v>
      </c>
      <c r="K2114" t="s">
        <v>204</v>
      </c>
      <c r="L2114" t="s">
        <v>204</v>
      </c>
      <c r="M2114" t="s">
        <v>204</v>
      </c>
      <c r="N2114" t="s">
        <v>204</v>
      </c>
      <c r="O2114" t="s">
        <v>204</v>
      </c>
      <c r="P2114" t="s">
        <v>204</v>
      </c>
      <c r="Q2114" s="80" t="s">
        <v>204</v>
      </c>
      <c r="R2114" s="79"/>
      <c r="T2114" t="s">
        <v>204</v>
      </c>
      <c r="U2114" t="s">
        <v>204</v>
      </c>
      <c r="V2114" t="s">
        <v>204</v>
      </c>
    </row>
    <row r="2115" spans="2:22">
      <c r="B2115" t="s">
        <v>204</v>
      </c>
      <c r="C2115" s="79" t="s">
        <v>204</v>
      </c>
      <c r="E2115" t="s">
        <v>204</v>
      </c>
      <c r="F2115" t="s">
        <v>204</v>
      </c>
      <c r="G2115" t="s">
        <v>204</v>
      </c>
      <c r="H2115" t="s">
        <v>204</v>
      </c>
      <c r="I2115" t="s">
        <v>204</v>
      </c>
      <c r="J2115" t="s">
        <v>204</v>
      </c>
      <c r="K2115" t="s">
        <v>204</v>
      </c>
      <c r="L2115" t="s">
        <v>204</v>
      </c>
      <c r="M2115" t="s">
        <v>204</v>
      </c>
      <c r="N2115" t="s">
        <v>204</v>
      </c>
      <c r="O2115" t="s">
        <v>204</v>
      </c>
      <c r="P2115" t="s">
        <v>204</v>
      </c>
      <c r="Q2115" s="80" t="s">
        <v>204</v>
      </c>
      <c r="R2115" s="79"/>
      <c r="T2115" t="s">
        <v>204</v>
      </c>
      <c r="U2115" t="s">
        <v>204</v>
      </c>
      <c r="V2115" t="s">
        <v>204</v>
      </c>
    </row>
    <row r="2116" spans="2:22">
      <c r="B2116" t="s">
        <v>204</v>
      </c>
      <c r="C2116" s="79" t="s">
        <v>204</v>
      </c>
      <c r="E2116" t="s">
        <v>204</v>
      </c>
      <c r="F2116" t="s">
        <v>204</v>
      </c>
      <c r="G2116" t="s">
        <v>204</v>
      </c>
      <c r="H2116" t="s">
        <v>204</v>
      </c>
      <c r="I2116" t="s">
        <v>204</v>
      </c>
      <c r="J2116" t="s">
        <v>204</v>
      </c>
      <c r="K2116" t="s">
        <v>204</v>
      </c>
      <c r="L2116" t="s">
        <v>204</v>
      </c>
      <c r="M2116" t="s">
        <v>204</v>
      </c>
      <c r="N2116" t="s">
        <v>204</v>
      </c>
      <c r="O2116" t="s">
        <v>204</v>
      </c>
      <c r="P2116" t="s">
        <v>204</v>
      </c>
      <c r="Q2116" s="80" t="s">
        <v>204</v>
      </c>
      <c r="R2116" s="79"/>
      <c r="T2116" t="s">
        <v>204</v>
      </c>
      <c r="U2116" t="s">
        <v>204</v>
      </c>
      <c r="V2116" t="s">
        <v>204</v>
      </c>
    </row>
    <row r="2117" spans="2:22">
      <c r="B2117" t="s">
        <v>204</v>
      </c>
      <c r="C2117" s="79" t="s">
        <v>204</v>
      </c>
      <c r="E2117" t="s">
        <v>204</v>
      </c>
      <c r="F2117" t="s">
        <v>204</v>
      </c>
      <c r="G2117" t="s">
        <v>204</v>
      </c>
      <c r="H2117" t="s">
        <v>204</v>
      </c>
      <c r="I2117" t="s">
        <v>204</v>
      </c>
      <c r="J2117" t="s">
        <v>204</v>
      </c>
      <c r="K2117" t="s">
        <v>204</v>
      </c>
      <c r="L2117" t="s">
        <v>204</v>
      </c>
      <c r="M2117" t="s">
        <v>204</v>
      </c>
      <c r="N2117" t="s">
        <v>204</v>
      </c>
      <c r="O2117" t="s">
        <v>204</v>
      </c>
      <c r="P2117" t="s">
        <v>204</v>
      </c>
      <c r="Q2117" s="80" t="s">
        <v>204</v>
      </c>
      <c r="R2117" s="79"/>
      <c r="T2117" t="s">
        <v>204</v>
      </c>
      <c r="U2117" t="s">
        <v>204</v>
      </c>
      <c r="V2117" t="s">
        <v>204</v>
      </c>
    </row>
    <row r="2118" spans="2:22">
      <c r="B2118" t="s">
        <v>204</v>
      </c>
      <c r="C2118" s="79" t="s">
        <v>204</v>
      </c>
      <c r="E2118" t="s">
        <v>204</v>
      </c>
      <c r="F2118" t="s">
        <v>204</v>
      </c>
      <c r="G2118" t="s">
        <v>204</v>
      </c>
      <c r="H2118" t="s">
        <v>204</v>
      </c>
      <c r="I2118" t="s">
        <v>204</v>
      </c>
      <c r="J2118" t="s">
        <v>204</v>
      </c>
      <c r="K2118" t="s">
        <v>204</v>
      </c>
      <c r="L2118" t="s">
        <v>204</v>
      </c>
      <c r="M2118" t="s">
        <v>204</v>
      </c>
      <c r="N2118" t="s">
        <v>204</v>
      </c>
      <c r="O2118" t="s">
        <v>204</v>
      </c>
      <c r="P2118" t="s">
        <v>204</v>
      </c>
      <c r="Q2118" s="80" t="s">
        <v>204</v>
      </c>
      <c r="R2118" s="79"/>
      <c r="T2118" t="s">
        <v>204</v>
      </c>
      <c r="U2118" t="s">
        <v>204</v>
      </c>
      <c r="V2118" t="s">
        <v>204</v>
      </c>
    </row>
    <row r="2119" spans="2:22">
      <c r="B2119" t="s">
        <v>204</v>
      </c>
      <c r="C2119" s="79" t="s">
        <v>204</v>
      </c>
      <c r="E2119" t="s">
        <v>204</v>
      </c>
      <c r="F2119" t="s">
        <v>204</v>
      </c>
      <c r="G2119" t="s">
        <v>204</v>
      </c>
      <c r="H2119" t="s">
        <v>204</v>
      </c>
      <c r="I2119" t="s">
        <v>204</v>
      </c>
      <c r="J2119" t="s">
        <v>204</v>
      </c>
      <c r="K2119" t="s">
        <v>204</v>
      </c>
      <c r="L2119" t="s">
        <v>204</v>
      </c>
      <c r="M2119" t="s">
        <v>204</v>
      </c>
      <c r="N2119" t="s">
        <v>204</v>
      </c>
      <c r="O2119" t="s">
        <v>204</v>
      </c>
      <c r="P2119" t="s">
        <v>204</v>
      </c>
      <c r="Q2119" s="80" t="s">
        <v>204</v>
      </c>
      <c r="R2119" s="79"/>
      <c r="T2119" t="s">
        <v>204</v>
      </c>
      <c r="U2119" t="s">
        <v>204</v>
      </c>
      <c r="V2119" t="s">
        <v>204</v>
      </c>
    </row>
    <row r="2120" spans="2:22">
      <c r="B2120" t="s">
        <v>204</v>
      </c>
      <c r="C2120" s="79" t="s">
        <v>204</v>
      </c>
      <c r="E2120" t="s">
        <v>204</v>
      </c>
      <c r="F2120" t="s">
        <v>204</v>
      </c>
      <c r="G2120" t="s">
        <v>204</v>
      </c>
      <c r="H2120" t="s">
        <v>204</v>
      </c>
      <c r="I2120" t="s">
        <v>204</v>
      </c>
      <c r="J2120" t="s">
        <v>204</v>
      </c>
      <c r="K2120" t="s">
        <v>204</v>
      </c>
      <c r="L2120" t="s">
        <v>204</v>
      </c>
      <c r="M2120" t="s">
        <v>204</v>
      </c>
      <c r="N2120" t="s">
        <v>204</v>
      </c>
      <c r="O2120" t="s">
        <v>204</v>
      </c>
      <c r="P2120" t="s">
        <v>204</v>
      </c>
      <c r="Q2120" s="80" t="s">
        <v>204</v>
      </c>
      <c r="R2120" s="79"/>
      <c r="T2120" t="s">
        <v>204</v>
      </c>
      <c r="U2120" t="s">
        <v>204</v>
      </c>
      <c r="V2120" t="s">
        <v>204</v>
      </c>
    </row>
    <row r="2121" spans="2:22">
      <c r="B2121" t="s">
        <v>204</v>
      </c>
      <c r="C2121" s="79" t="s">
        <v>204</v>
      </c>
      <c r="E2121" t="s">
        <v>204</v>
      </c>
      <c r="F2121" t="s">
        <v>204</v>
      </c>
      <c r="G2121" t="s">
        <v>204</v>
      </c>
      <c r="H2121" t="s">
        <v>204</v>
      </c>
      <c r="I2121" t="s">
        <v>204</v>
      </c>
      <c r="J2121" t="s">
        <v>204</v>
      </c>
      <c r="K2121" t="s">
        <v>204</v>
      </c>
      <c r="L2121" t="s">
        <v>204</v>
      </c>
      <c r="M2121" t="s">
        <v>204</v>
      </c>
      <c r="N2121" t="s">
        <v>204</v>
      </c>
      <c r="O2121" t="s">
        <v>204</v>
      </c>
      <c r="P2121" t="s">
        <v>204</v>
      </c>
      <c r="Q2121" s="80" t="s">
        <v>204</v>
      </c>
      <c r="R2121" s="79"/>
      <c r="T2121" t="s">
        <v>204</v>
      </c>
      <c r="U2121" t="s">
        <v>204</v>
      </c>
      <c r="V2121" t="s">
        <v>204</v>
      </c>
    </row>
    <row r="2122" spans="2:22">
      <c r="B2122" t="s">
        <v>204</v>
      </c>
      <c r="C2122" s="79" t="s">
        <v>204</v>
      </c>
      <c r="E2122" t="s">
        <v>204</v>
      </c>
      <c r="F2122" t="s">
        <v>204</v>
      </c>
      <c r="G2122" t="s">
        <v>204</v>
      </c>
      <c r="H2122" t="s">
        <v>204</v>
      </c>
      <c r="I2122" t="s">
        <v>204</v>
      </c>
      <c r="J2122" t="s">
        <v>204</v>
      </c>
      <c r="K2122" t="s">
        <v>204</v>
      </c>
      <c r="L2122" t="s">
        <v>204</v>
      </c>
      <c r="M2122" t="s">
        <v>204</v>
      </c>
      <c r="N2122" t="s">
        <v>204</v>
      </c>
      <c r="O2122" t="s">
        <v>204</v>
      </c>
      <c r="P2122" t="s">
        <v>204</v>
      </c>
      <c r="Q2122" s="80" t="s">
        <v>204</v>
      </c>
      <c r="R2122" s="79"/>
      <c r="T2122" t="s">
        <v>204</v>
      </c>
      <c r="U2122" t="s">
        <v>204</v>
      </c>
      <c r="V2122" t="s">
        <v>204</v>
      </c>
    </row>
    <row r="2123" spans="2:22">
      <c r="B2123" t="s">
        <v>204</v>
      </c>
      <c r="C2123" s="79" t="s">
        <v>204</v>
      </c>
      <c r="E2123" t="s">
        <v>204</v>
      </c>
      <c r="F2123" t="s">
        <v>204</v>
      </c>
      <c r="G2123" t="s">
        <v>204</v>
      </c>
      <c r="H2123" t="s">
        <v>204</v>
      </c>
      <c r="I2123" t="s">
        <v>204</v>
      </c>
      <c r="J2123" t="s">
        <v>204</v>
      </c>
      <c r="K2123" t="s">
        <v>204</v>
      </c>
      <c r="L2123" t="s">
        <v>204</v>
      </c>
      <c r="M2123" t="s">
        <v>204</v>
      </c>
      <c r="N2123" t="s">
        <v>204</v>
      </c>
      <c r="O2123" t="s">
        <v>204</v>
      </c>
      <c r="P2123" t="s">
        <v>204</v>
      </c>
      <c r="Q2123" s="80" t="s">
        <v>204</v>
      </c>
      <c r="R2123" s="79"/>
      <c r="T2123" t="s">
        <v>204</v>
      </c>
      <c r="U2123" t="s">
        <v>204</v>
      </c>
      <c r="V2123" t="s">
        <v>204</v>
      </c>
    </row>
    <row r="2124" spans="2:22">
      <c r="B2124" t="s">
        <v>204</v>
      </c>
      <c r="C2124" s="79" t="s">
        <v>204</v>
      </c>
      <c r="E2124" t="s">
        <v>204</v>
      </c>
      <c r="F2124" t="s">
        <v>204</v>
      </c>
      <c r="G2124" t="s">
        <v>204</v>
      </c>
      <c r="H2124" t="s">
        <v>204</v>
      </c>
      <c r="I2124" t="s">
        <v>204</v>
      </c>
      <c r="J2124" t="s">
        <v>204</v>
      </c>
      <c r="K2124" t="s">
        <v>204</v>
      </c>
      <c r="L2124" t="s">
        <v>204</v>
      </c>
      <c r="M2124" t="s">
        <v>204</v>
      </c>
      <c r="N2124" t="s">
        <v>204</v>
      </c>
      <c r="O2124" t="s">
        <v>204</v>
      </c>
      <c r="P2124" t="s">
        <v>204</v>
      </c>
      <c r="Q2124" s="80" t="s">
        <v>204</v>
      </c>
      <c r="R2124" s="79"/>
      <c r="T2124" t="s">
        <v>204</v>
      </c>
      <c r="U2124" t="s">
        <v>204</v>
      </c>
      <c r="V2124" t="s">
        <v>204</v>
      </c>
    </row>
    <row r="2125" spans="2:22">
      <c r="B2125" t="s">
        <v>204</v>
      </c>
      <c r="C2125" s="79" t="s">
        <v>204</v>
      </c>
      <c r="E2125" t="s">
        <v>204</v>
      </c>
      <c r="F2125" t="s">
        <v>204</v>
      </c>
      <c r="G2125" t="s">
        <v>204</v>
      </c>
      <c r="H2125" t="s">
        <v>204</v>
      </c>
      <c r="I2125" t="s">
        <v>204</v>
      </c>
      <c r="J2125" t="s">
        <v>204</v>
      </c>
      <c r="K2125" t="s">
        <v>204</v>
      </c>
      <c r="L2125" t="s">
        <v>204</v>
      </c>
      <c r="M2125" t="s">
        <v>204</v>
      </c>
      <c r="N2125" t="s">
        <v>204</v>
      </c>
      <c r="O2125" t="s">
        <v>204</v>
      </c>
      <c r="P2125" t="s">
        <v>204</v>
      </c>
      <c r="Q2125" s="80" t="s">
        <v>204</v>
      </c>
      <c r="R2125" s="79"/>
      <c r="T2125" t="s">
        <v>204</v>
      </c>
      <c r="U2125" t="s">
        <v>204</v>
      </c>
      <c r="V2125" t="s">
        <v>204</v>
      </c>
    </row>
    <row r="2126" spans="2:22">
      <c r="B2126" t="s">
        <v>204</v>
      </c>
      <c r="C2126" s="79" t="s">
        <v>204</v>
      </c>
      <c r="E2126" t="s">
        <v>204</v>
      </c>
      <c r="F2126" t="s">
        <v>204</v>
      </c>
      <c r="G2126" t="s">
        <v>204</v>
      </c>
      <c r="H2126" t="s">
        <v>204</v>
      </c>
      <c r="I2126" t="s">
        <v>204</v>
      </c>
      <c r="J2126" t="s">
        <v>204</v>
      </c>
      <c r="K2126" t="s">
        <v>204</v>
      </c>
      <c r="L2126" t="s">
        <v>204</v>
      </c>
      <c r="M2126" t="s">
        <v>204</v>
      </c>
      <c r="N2126" t="s">
        <v>204</v>
      </c>
      <c r="O2126" t="s">
        <v>204</v>
      </c>
      <c r="P2126" t="s">
        <v>204</v>
      </c>
      <c r="Q2126" s="80" t="s">
        <v>204</v>
      </c>
      <c r="R2126" s="79"/>
      <c r="T2126" t="s">
        <v>204</v>
      </c>
      <c r="U2126" t="s">
        <v>204</v>
      </c>
      <c r="V2126" t="s">
        <v>204</v>
      </c>
    </row>
    <row r="2127" spans="2:22">
      <c r="B2127" t="s">
        <v>204</v>
      </c>
      <c r="C2127" s="79" t="s">
        <v>204</v>
      </c>
      <c r="E2127" t="s">
        <v>204</v>
      </c>
      <c r="F2127" t="s">
        <v>204</v>
      </c>
      <c r="G2127" t="s">
        <v>204</v>
      </c>
      <c r="H2127" t="s">
        <v>204</v>
      </c>
      <c r="I2127" t="s">
        <v>204</v>
      </c>
      <c r="J2127" t="s">
        <v>204</v>
      </c>
      <c r="K2127" t="s">
        <v>204</v>
      </c>
      <c r="L2127" t="s">
        <v>204</v>
      </c>
      <c r="M2127" t="s">
        <v>204</v>
      </c>
      <c r="N2127" t="s">
        <v>204</v>
      </c>
      <c r="O2127" t="s">
        <v>204</v>
      </c>
      <c r="P2127" t="s">
        <v>204</v>
      </c>
      <c r="Q2127" s="80" t="s">
        <v>204</v>
      </c>
      <c r="R2127" s="79"/>
      <c r="T2127" t="s">
        <v>204</v>
      </c>
      <c r="U2127" t="s">
        <v>204</v>
      </c>
      <c r="V2127" t="s">
        <v>204</v>
      </c>
    </row>
    <row r="2128" spans="2:22">
      <c r="B2128" t="s">
        <v>204</v>
      </c>
      <c r="C2128" s="79" t="s">
        <v>204</v>
      </c>
      <c r="E2128" t="s">
        <v>204</v>
      </c>
      <c r="F2128" t="s">
        <v>204</v>
      </c>
      <c r="G2128" t="s">
        <v>204</v>
      </c>
      <c r="H2128" t="s">
        <v>204</v>
      </c>
      <c r="I2128" t="s">
        <v>204</v>
      </c>
      <c r="J2128" t="s">
        <v>204</v>
      </c>
      <c r="K2128" t="s">
        <v>204</v>
      </c>
      <c r="L2128" t="s">
        <v>204</v>
      </c>
      <c r="M2128" t="s">
        <v>204</v>
      </c>
      <c r="N2128" t="s">
        <v>204</v>
      </c>
      <c r="O2128" t="s">
        <v>204</v>
      </c>
      <c r="P2128" t="s">
        <v>204</v>
      </c>
      <c r="Q2128" s="80" t="s">
        <v>204</v>
      </c>
      <c r="R2128" s="79"/>
      <c r="T2128" t="s">
        <v>204</v>
      </c>
      <c r="U2128" t="s">
        <v>204</v>
      </c>
      <c r="V2128" t="s">
        <v>204</v>
      </c>
    </row>
    <row r="2129" spans="2:22">
      <c r="B2129" t="s">
        <v>204</v>
      </c>
      <c r="C2129" s="79" t="s">
        <v>204</v>
      </c>
      <c r="E2129" t="s">
        <v>204</v>
      </c>
      <c r="F2129" t="s">
        <v>204</v>
      </c>
      <c r="G2129" t="s">
        <v>204</v>
      </c>
      <c r="H2129" t="s">
        <v>204</v>
      </c>
      <c r="I2129" t="s">
        <v>204</v>
      </c>
      <c r="J2129" t="s">
        <v>204</v>
      </c>
      <c r="K2129" t="s">
        <v>204</v>
      </c>
      <c r="L2129" t="s">
        <v>204</v>
      </c>
      <c r="M2129" t="s">
        <v>204</v>
      </c>
      <c r="N2129" t="s">
        <v>204</v>
      </c>
      <c r="O2129" t="s">
        <v>204</v>
      </c>
      <c r="P2129" t="s">
        <v>204</v>
      </c>
      <c r="Q2129" s="80" t="s">
        <v>204</v>
      </c>
      <c r="R2129" s="79"/>
      <c r="T2129" t="s">
        <v>204</v>
      </c>
      <c r="U2129" t="s">
        <v>204</v>
      </c>
      <c r="V2129" t="s">
        <v>204</v>
      </c>
    </row>
    <row r="2130" spans="2:22">
      <c r="B2130" t="s">
        <v>204</v>
      </c>
      <c r="C2130" s="79" t="s">
        <v>204</v>
      </c>
      <c r="E2130" t="s">
        <v>204</v>
      </c>
      <c r="F2130" t="s">
        <v>204</v>
      </c>
      <c r="G2130" t="s">
        <v>204</v>
      </c>
      <c r="H2130" t="s">
        <v>204</v>
      </c>
      <c r="I2130" t="s">
        <v>204</v>
      </c>
      <c r="J2130" t="s">
        <v>204</v>
      </c>
      <c r="K2130" t="s">
        <v>204</v>
      </c>
      <c r="L2130" t="s">
        <v>204</v>
      </c>
      <c r="M2130" t="s">
        <v>204</v>
      </c>
      <c r="N2130" t="s">
        <v>204</v>
      </c>
      <c r="O2130" t="s">
        <v>204</v>
      </c>
      <c r="P2130" t="s">
        <v>204</v>
      </c>
      <c r="Q2130" s="80" t="s">
        <v>204</v>
      </c>
      <c r="R2130" s="79"/>
      <c r="T2130" t="s">
        <v>204</v>
      </c>
      <c r="U2130" t="s">
        <v>204</v>
      </c>
      <c r="V2130" t="s">
        <v>204</v>
      </c>
    </row>
    <row r="2131" spans="2:22">
      <c r="B2131" t="s">
        <v>204</v>
      </c>
      <c r="C2131" s="79" t="s">
        <v>204</v>
      </c>
      <c r="E2131" t="s">
        <v>204</v>
      </c>
      <c r="F2131" t="s">
        <v>204</v>
      </c>
      <c r="G2131" t="s">
        <v>204</v>
      </c>
      <c r="H2131" t="s">
        <v>204</v>
      </c>
      <c r="I2131" t="s">
        <v>204</v>
      </c>
      <c r="J2131" t="s">
        <v>204</v>
      </c>
      <c r="K2131" t="s">
        <v>204</v>
      </c>
      <c r="L2131" t="s">
        <v>204</v>
      </c>
      <c r="M2131" t="s">
        <v>204</v>
      </c>
      <c r="N2131" t="s">
        <v>204</v>
      </c>
      <c r="O2131" t="s">
        <v>204</v>
      </c>
      <c r="P2131" t="s">
        <v>204</v>
      </c>
      <c r="Q2131" s="80" t="s">
        <v>204</v>
      </c>
      <c r="R2131" s="79"/>
      <c r="T2131" t="s">
        <v>204</v>
      </c>
      <c r="U2131" t="s">
        <v>204</v>
      </c>
      <c r="V2131" t="s">
        <v>204</v>
      </c>
    </row>
    <row r="2132" spans="2:22">
      <c r="B2132" t="s">
        <v>204</v>
      </c>
      <c r="C2132" s="79" t="s">
        <v>204</v>
      </c>
      <c r="E2132" t="s">
        <v>204</v>
      </c>
      <c r="F2132" t="s">
        <v>204</v>
      </c>
      <c r="G2132" t="s">
        <v>204</v>
      </c>
      <c r="H2132" t="s">
        <v>204</v>
      </c>
      <c r="I2132" t="s">
        <v>204</v>
      </c>
      <c r="J2132" t="s">
        <v>204</v>
      </c>
      <c r="K2132" t="s">
        <v>204</v>
      </c>
      <c r="L2132" t="s">
        <v>204</v>
      </c>
      <c r="M2132" t="s">
        <v>204</v>
      </c>
      <c r="N2132" t="s">
        <v>204</v>
      </c>
      <c r="O2132" t="s">
        <v>204</v>
      </c>
      <c r="P2132" t="s">
        <v>204</v>
      </c>
      <c r="Q2132" s="80" t="s">
        <v>204</v>
      </c>
      <c r="R2132" s="79"/>
      <c r="T2132" t="s">
        <v>204</v>
      </c>
      <c r="U2132" t="s">
        <v>204</v>
      </c>
      <c r="V2132" t="s">
        <v>204</v>
      </c>
    </row>
    <row r="2133" spans="2:22">
      <c r="B2133" t="s">
        <v>204</v>
      </c>
      <c r="C2133" s="79" t="s">
        <v>204</v>
      </c>
      <c r="E2133" t="s">
        <v>204</v>
      </c>
      <c r="F2133" t="s">
        <v>204</v>
      </c>
      <c r="G2133" t="s">
        <v>204</v>
      </c>
      <c r="H2133" t="s">
        <v>204</v>
      </c>
      <c r="I2133" t="s">
        <v>204</v>
      </c>
      <c r="J2133" t="s">
        <v>204</v>
      </c>
      <c r="K2133" t="s">
        <v>204</v>
      </c>
      <c r="L2133" t="s">
        <v>204</v>
      </c>
      <c r="M2133" t="s">
        <v>204</v>
      </c>
      <c r="N2133" t="s">
        <v>204</v>
      </c>
      <c r="O2133" t="s">
        <v>204</v>
      </c>
      <c r="P2133" t="s">
        <v>204</v>
      </c>
      <c r="Q2133" s="80" t="s">
        <v>204</v>
      </c>
      <c r="R2133" s="79"/>
      <c r="T2133" t="s">
        <v>204</v>
      </c>
      <c r="U2133" t="s">
        <v>204</v>
      </c>
      <c r="V2133" t="s">
        <v>204</v>
      </c>
    </row>
    <row r="2134" spans="2:22">
      <c r="B2134" t="s">
        <v>204</v>
      </c>
      <c r="C2134" s="79" t="s">
        <v>204</v>
      </c>
      <c r="E2134" t="s">
        <v>204</v>
      </c>
      <c r="F2134" t="s">
        <v>204</v>
      </c>
      <c r="G2134" t="s">
        <v>204</v>
      </c>
      <c r="H2134" t="s">
        <v>204</v>
      </c>
      <c r="I2134" t="s">
        <v>204</v>
      </c>
      <c r="J2134" t="s">
        <v>204</v>
      </c>
      <c r="K2134" t="s">
        <v>204</v>
      </c>
      <c r="L2134" t="s">
        <v>204</v>
      </c>
      <c r="M2134" t="s">
        <v>204</v>
      </c>
      <c r="N2134" t="s">
        <v>204</v>
      </c>
      <c r="O2134" t="s">
        <v>204</v>
      </c>
      <c r="P2134" t="s">
        <v>204</v>
      </c>
      <c r="Q2134" s="80" t="s">
        <v>204</v>
      </c>
      <c r="R2134" s="79"/>
      <c r="T2134" t="s">
        <v>204</v>
      </c>
      <c r="U2134" t="s">
        <v>204</v>
      </c>
      <c r="V2134" t="s">
        <v>204</v>
      </c>
    </row>
    <row r="2135" spans="2:22">
      <c r="B2135" t="s">
        <v>204</v>
      </c>
      <c r="C2135" s="79" t="s">
        <v>204</v>
      </c>
      <c r="E2135" t="s">
        <v>204</v>
      </c>
      <c r="F2135" t="s">
        <v>204</v>
      </c>
      <c r="G2135" t="s">
        <v>204</v>
      </c>
      <c r="H2135" t="s">
        <v>204</v>
      </c>
      <c r="I2135" t="s">
        <v>204</v>
      </c>
      <c r="J2135" t="s">
        <v>204</v>
      </c>
      <c r="K2135" t="s">
        <v>204</v>
      </c>
      <c r="L2135" t="s">
        <v>204</v>
      </c>
      <c r="M2135" t="s">
        <v>204</v>
      </c>
      <c r="N2135" t="s">
        <v>204</v>
      </c>
      <c r="O2135" t="s">
        <v>204</v>
      </c>
      <c r="P2135" t="s">
        <v>204</v>
      </c>
      <c r="Q2135" s="80" t="s">
        <v>204</v>
      </c>
      <c r="R2135" s="79"/>
      <c r="T2135" t="s">
        <v>204</v>
      </c>
      <c r="U2135" t="s">
        <v>204</v>
      </c>
      <c r="V2135" t="s">
        <v>204</v>
      </c>
    </row>
    <row r="2136" spans="2:22">
      <c r="B2136" t="s">
        <v>204</v>
      </c>
      <c r="C2136" s="79" t="s">
        <v>204</v>
      </c>
      <c r="E2136" t="s">
        <v>204</v>
      </c>
      <c r="F2136" t="s">
        <v>204</v>
      </c>
      <c r="G2136" t="s">
        <v>204</v>
      </c>
      <c r="H2136" t="s">
        <v>204</v>
      </c>
      <c r="I2136" t="s">
        <v>204</v>
      </c>
      <c r="J2136" t="s">
        <v>204</v>
      </c>
      <c r="K2136" t="s">
        <v>204</v>
      </c>
      <c r="L2136" t="s">
        <v>204</v>
      </c>
      <c r="M2136" t="s">
        <v>204</v>
      </c>
      <c r="N2136" t="s">
        <v>204</v>
      </c>
      <c r="O2136" t="s">
        <v>204</v>
      </c>
      <c r="P2136" t="s">
        <v>204</v>
      </c>
      <c r="Q2136" s="80" t="s">
        <v>204</v>
      </c>
      <c r="R2136" s="79"/>
      <c r="T2136" t="s">
        <v>204</v>
      </c>
      <c r="U2136" t="s">
        <v>204</v>
      </c>
      <c r="V2136" t="s">
        <v>204</v>
      </c>
    </row>
    <row r="2137" spans="2:22">
      <c r="B2137" t="s">
        <v>204</v>
      </c>
      <c r="C2137" s="79" t="s">
        <v>204</v>
      </c>
      <c r="E2137" t="s">
        <v>204</v>
      </c>
      <c r="F2137" t="s">
        <v>204</v>
      </c>
      <c r="G2137" t="s">
        <v>204</v>
      </c>
      <c r="H2137" t="s">
        <v>204</v>
      </c>
      <c r="I2137" t="s">
        <v>204</v>
      </c>
      <c r="J2137" t="s">
        <v>204</v>
      </c>
      <c r="K2137" t="s">
        <v>204</v>
      </c>
      <c r="L2137" t="s">
        <v>204</v>
      </c>
      <c r="M2137" t="s">
        <v>204</v>
      </c>
      <c r="N2137" t="s">
        <v>204</v>
      </c>
      <c r="O2137" t="s">
        <v>204</v>
      </c>
      <c r="P2137" t="s">
        <v>204</v>
      </c>
      <c r="Q2137" s="80" t="s">
        <v>204</v>
      </c>
      <c r="R2137" s="79"/>
      <c r="T2137" t="s">
        <v>204</v>
      </c>
      <c r="U2137" t="s">
        <v>204</v>
      </c>
      <c r="V2137" t="s">
        <v>204</v>
      </c>
    </row>
    <row r="2138" spans="2:22">
      <c r="B2138" t="s">
        <v>204</v>
      </c>
      <c r="C2138" s="79" t="s">
        <v>204</v>
      </c>
      <c r="E2138" t="s">
        <v>204</v>
      </c>
      <c r="F2138" t="s">
        <v>204</v>
      </c>
      <c r="G2138" t="s">
        <v>204</v>
      </c>
      <c r="H2138" t="s">
        <v>204</v>
      </c>
      <c r="I2138" t="s">
        <v>204</v>
      </c>
      <c r="J2138" t="s">
        <v>204</v>
      </c>
      <c r="K2138" t="s">
        <v>204</v>
      </c>
      <c r="L2138" t="s">
        <v>204</v>
      </c>
      <c r="M2138" t="s">
        <v>204</v>
      </c>
      <c r="N2138" t="s">
        <v>204</v>
      </c>
      <c r="O2138" t="s">
        <v>204</v>
      </c>
      <c r="P2138" t="s">
        <v>204</v>
      </c>
      <c r="Q2138" s="80" t="s">
        <v>204</v>
      </c>
      <c r="R2138" s="79"/>
      <c r="T2138" t="s">
        <v>204</v>
      </c>
      <c r="U2138" t="s">
        <v>204</v>
      </c>
      <c r="V2138" t="s">
        <v>204</v>
      </c>
    </row>
    <row r="2139" spans="2:22">
      <c r="B2139" t="s">
        <v>204</v>
      </c>
      <c r="C2139" s="79" t="s">
        <v>204</v>
      </c>
      <c r="E2139" t="s">
        <v>204</v>
      </c>
      <c r="F2139" t="s">
        <v>204</v>
      </c>
      <c r="G2139" t="s">
        <v>204</v>
      </c>
      <c r="H2139" t="s">
        <v>204</v>
      </c>
      <c r="I2139" t="s">
        <v>204</v>
      </c>
      <c r="J2139" t="s">
        <v>204</v>
      </c>
      <c r="K2139" t="s">
        <v>204</v>
      </c>
      <c r="L2139" t="s">
        <v>204</v>
      </c>
      <c r="M2139" t="s">
        <v>204</v>
      </c>
      <c r="N2139" t="s">
        <v>204</v>
      </c>
      <c r="O2139" t="s">
        <v>204</v>
      </c>
      <c r="P2139" t="s">
        <v>204</v>
      </c>
      <c r="Q2139" s="80" t="s">
        <v>204</v>
      </c>
      <c r="R2139" s="79"/>
      <c r="T2139" t="s">
        <v>204</v>
      </c>
      <c r="U2139" t="s">
        <v>204</v>
      </c>
      <c r="V2139" t="s">
        <v>204</v>
      </c>
    </row>
    <row r="2140" spans="2:22">
      <c r="B2140" t="s">
        <v>204</v>
      </c>
      <c r="C2140" s="79" t="s">
        <v>204</v>
      </c>
      <c r="E2140" t="s">
        <v>204</v>
      </c>
      <c r="F2140" t="s">
        <v>204</v>
      </c>
      <c r="G2140" t="s">
        <v>204</v>
      </c>
      <c r="H2140" t="s">
        <v>204</v>
      </c>
      <c r="I2140" t="s">
        <v>204</v>
      </c>
      <c r="J2140" t="s">
        <v>204</v>
      </c>
      <c r="K2140" t="s">
        <v>204</v>
      </c>
      <c r="L2140" t="s">
        <v>204</v>
      </c>
      <c r="M2140" t="s">
        <v>204</v>
      </c>
      <c r="N2140" t="s">
        <v>204</v>
      </c>
      <c r="O2140" t="s">
        <v>204</v>
      </c>
      <c r="P2140" t="s">
        <v>204</v>
      </c>
      <c r="Q2140" s="80" t="s">
        <v>204</v>
      </c>
      <c r="R2140" s="79"/>
      <c r="T2140" t="s">
        <v>204</v>
      </c>
      <c r="U2140" t="s">
        <v>204</v>
      </c>
      <c r="V2140" t="s">
        <v>204</v>
      </c>
    </row>
    <row r="2141" spans="2:22">
      <c r="B2141" t="s">
        <v>204</v>
      </c>
      <c r="C2141" s="79" t="s">
        <v>204</v>
      </c>
      <c r="E2141" t="s">
        <v>204</v>
      </c>
      <c r="F2141" t="s">
        <v>204</v>
      </c>
      <c r="G2141" t="s">
        <v>204</v>
      </c>
      <c r="H2141" t="s">
        <v>204</v>
      </c>
      <c r="I2141" t="s">
        <v>204</v>
      </c>
      <c r="J2141" t="s">
        <v>204</v>
      </c>
      <c r="K2141" t="s">
        <v>204</v>
      </c>
      <c r="L2141" t="s">
        <v>204</v>
      </c>
      <c r="M2141" t="s">
        <v>204</v>
      </c>
      <c r="N2141" t="s">
        <v>204</v>
      </c>
      <c r="O2141" t="s">
        <v>204</v>
      </c>
      <c r="P2141" t="s">
        <v>204</v>
      </c>
      <c r="Q2141" s="80" t="s">
        <v>204</v>
      </c>
      <c r="R2141" s="79"/>
      <c r="T2141" t="s">
        <v>204</v>
      </c>
      <c r="U2141" t="s">
        <v>204</v>
      </c>
      <c r="V2141" t="s">
        <v>204</v>
      </c>
    </row>
    <row r="2142" spans="2:22">
      <c r="B2142" t="s">
        <v>204</v>
      </c>
      <c r="C2142" s="79" t="s">
        <v>204</v>
      </c>
      <c r="E2142" t="s">
        <v>204</v>
      </c>
      <c r="F2142" t="s">
        <v>204</v>
      </c>
      <c r="G2142" t="s">
        <v>204</v>
      </c>
      <c r="H2142" t="s">
        <v>204</v>
      </c>
      <c r="I2142" t="s">
        <v>204</v>
      </c>
      <c r="J2142" t="s">
        <v>204</v>
      </c>
      <c r="K2142" t="s">
        <v>204</v>
      </c>
      <c r="L2142" t="s">
        <v>204</v>
      </c>
      <c r="M2142" t="s">
        <v>204</v>
      </c>
      <c r="N2142" t="s">
        <v>204</v>
      </c>
      <c r="O2142" t="s">
        <v>204</v>
      </c>
      <c r="P2142" t="s">
        <v>204</v>
      </c>
      <c r="Q2142" s="80" t="s">
        <v>204</v>
      </c>
      <c r="R2142" s="79"/>
      <c r="T2142" t="s">
        <v>204</v>
      </c>
      <c r="U2142" t="s">
        <v>204</v>
      </c>
      <c r="V2142" t="s">
        <v>204</v>
      </c>
    </row>
    <row r="2143" spans="2:22">
      <c r="B2143" t="s">
        <v>204</v>
      </c>
      <c r="C2143" s="79" t="s">
        <v>204</v>
      </c>
      <c r="E2143" t="s">
        <v>204</v>
      </c>
      <c r="F2143" t="s">
        <v>204</v>
      </c>
      <c r="G2143" t="s">
        <v>204</v>
      </c>
      <c r="H2143" t="s">
        <v>204</v>
      </c>
      <c r="I2143" t="s">
        <v>204</v>
      </c>
      <c r="J2143" t="s">
        <v>204</v>
      </c>
      <c r="K2143" t="s">
        <v>204</v>
      </c>
      <c r="L2143" t="s">
        <v>204</v>
      </c>
      <c r="M2143" t="s">
        <v>204</v>
      </c>
      <c r="N2143" t="s">
        <v>204</v>
      </c>
      <c r="O2143" t="s">
        <v>204</v>
      </c>
      <c r="P2143" t="s">
        <v>204</v>
      </c>
      <c r="Q2143" s="80" t="s">
        <v>204</v>
      </c>
      <c r="R2143" s="79"/>
      <c r="T2143" t="s">
        <v>204</v>
      </c>
      <c r="U2143" t="s">
        <v>204</v>
      </c>
      <c r="V2143" t="s">
        <v>204</v>
      </c>
    </row>
    <row r="2144" spans="2:22">
      <c r="B2144" t="s">
        <v>204</v>
      </c>
      <c r="C2144" s="79" t="s">
        <v>204</v>
      </c>
      <c r="E2144" t="s">
        <v>204</v>
      </c>
      <c r="F2144" t="s">
        <v>204</v>
      </c>
      <c r="G2144" t="s">
        <v>204</v>
      </c>
      <c r="H2144" t="s">
        <v>204</v>
      </c>
      <c r="I2144" t="s">
        <v>204</v>
      </c>
      <c r="J2144" t="s">
        <v>204</v>
      </c>
      <c r="K2144" t="s">
        <v>204</v>
      </c>
      <c r="L2144" t="s">
        <v>204</v>
      </c>
      <c r="M2144" t="s">
        <v>204</v>
      </c>
      <c r="N2144" t="s">
        <v>204</v>
      </c>
      <c r="O2144" t="s">
        <v>204</v>
      </c>
      <c r="P2144" t="s">
        <v>204</v>
      </c>
      <c r="Q2144" s="80" t="s">
        <v>204</v>
      </c>
      <c r="R2144" s="79"/>
      <c r="T2144" t="s">
        <v>204</v>
      </c>
      <c r="U2144" t="s">
        <v>204</v>
      </c>
      <c r="V2144" t="s">
        <v>204</v>
      </c>
    </row>
    <row r="2145" spans="2:22">
      <c r="B2145" t="s">
        <v>204</v>
      </c>
      <c r="C2145" s="79" t="s">
        <v>204</v>
      </c>
      <c r="E2145" t="s">
        <v>204</v>
      </c>
      <c r="F2145" t="s">
        <v>204</v>
      </c>
      <c r="G2145" t="s">
        <v>204</v>
      </c>
      <c r="H2145" t="s">
        <v>204</v>
      </c>
      <c r="I2145" t="s">
        <v>204</v>
      </c>
      <c r="J2145" t="s">
        <v>204</v>
      </c>
      <c r="K2145" t="s">
        <v>204</v>
      </c>
      <c r="L2145" t="s">
        <v>204</v>
      </c>
      <c r="M2145" t="s">
        <v>204</v>
      </c>
      <c r="N2145" t="s">
        <v>204</v>
      </c>
      <c r="O2145" t="s">
        <v>204</v>
      </c>
      <c r="P2145" t="s">
        <v>204</v>
      </c>
      <c r="Q2145" s="80" t="s">
        <v>204</v>
      </c>
      <c r="R2145" s="79"/>
      <c r="T2145" t="s">
        <v>204</v>
      </c>
      <c r="U2145" t="s">
        <v>204</v>
      </c>
      <c r="V2145" t="s">
        <v>204</v>
      </c>
    </row>
    <row r="2146" spans="2:22">
      <c r="B2146" t="s">
        <v>204</v>
      </c>
      <c r="C2146" s="79" t="s">
        <v>204</v>
      </c>
      <c r="E2146" t="s">
        <v>204</v>
      </c>
      <c r="F2146" t="s">
        <v>204</v>
      </c>
      <c r="G2146" t="s">
        <v>204</v>
      </c>
      <c r="H2146" t="s">
        <v>204</v>
      </c>
      <c r="I2146" t="s">
        <v>204</v>
      </c>
      <c r="J2146" t="s">
        <v>204</v>
      </c>
      <c r="K2146" t="s">
        <v>204</v>
      </c>
      <c r="L2146" t="s">
        <v>204</v>
      </c>
      <c r="M2146" t="s">
        <v>204</v>
      </c>
      <c r="N2146" t="s">
        <v>204</v>
      </c>
      <c r="O2146" t="s">
        <v>204</v>
      </c>
      <c r="P2146" t="s">
        <v>204</v>
      </c>
      <c r="Q2146" s="80" t="s">
        <v>204</v>
      </c>
      <c r="R2146" s="79"/>
      <c r="T2146" t="s">
        <v>204</v>
      </c>
      <c r="U2146" t="s">
        <v>204</v>
      </c>
      <c r="V2146" t="s">
        <v>204</v>
      </c>
    </row>
    <row r="2147" spans="2:22">
      <c r="B2147" t="s">
        <v>204</v>
      </c>
      <c r="C2147" s="79" t="s">
        <v>204</v>
      </c>
      <c r="E2147" t="s">
        <v>204</v>
      </c>
      <c r="F2147" t="s">
        <v>204</v>
      </c>
      <c r="G2147" t="s">
        <v>204</v>
      </c>
      <c r="H2147" t="s">
        <v>204</v>
      </c>
      <c r="I2147" t="s">
        <v>204</v>
      </c>
      <c r="J2147" t="s">
        <v>204</v>
      </c>
      <c r="K2147" t="s">
        <v>204</v>
      </c>
      <c r="L2147" t="s">
        <v>204</v>
      </c>
      <c r="M2147" t="s">
        <v>204</v>
      </c>
      <c r="N2147" t="s">
        <v>204</v>
      </c>
      <c r="O2147" t="s">
        <v>204</v>
      </c>
      <c r="P2147" t="s">
        <v>204</v>
      </c>
      <c r="Q2147" s="80" t="s">
        <v>204</v>
      </c>
      <c r="R2147" s="79"/>
      <c r="T2147" t="s">
        <v>204</v>
      </c>
      <c r="U2147" t="s">
        <v>204</v>
      </c>
      <c r="V2147" t="s">
        <v>204</v>
      </c>
    </row>
    <row r="2148" spans="2:22">
      <c r="B2148" t="s">
        <v>204</v>
      </c>
      <c r="C2148" s="79" t="s">
        <v>204</v>
      </c>
      <c r="E2148" t="s">
        <v>204</v>
      </c>
      <c r="F2148" t="s">
        <v>204</v>
      </c>
      <c r="G2148" t="s">
        <v>204</v>
      </c>
      <c r="H2148" t="s">
        <v>204</v>
      </c>
      <c r="I2148" t="s">
        <v>204</v>
      </c>
      <c r="J2148" t="s">
        <v>204</v>
      </c>
      <c r="K2148" t="s">
        <v>204</v>
      </c>
      <c r="L2148" t="s">
        <v>204</v>
      </c>
      <c r="M2148" t="s">
        <v>204</v>
      </c>
      <c r="N2148" t="s">
        <v>204</v>
      </c>
      <c r="O2148" t="s">
        <v>204</v>
      </c>
      <c r="P2148" t="s">
        <v>204</v>
      </c>
      <c r="Q2148" s="80" t="s">
        <v>204</v>
      </c>
      <c r="R2148" s="79"/>
      <c r="T2148" t="s">
        <v>204</v>
      </c>
      <c r="U2148" t="s">
        <v>204</v>
      </c>
      <c r="V2148" t="s">
        <v>204</v>
      </c>
    </row>
    <row r="2149" spans="2:22">
      <c r="B2149" t="s">
        <v>204</v>
      </c>
      <c r="C2149" s="79" t="s">
        <v>204</v>
      </c>
      <c r="E2149" t="s">
        <v>204</v>
      </c>
      <c r="F2149" t="s">
        <v>204</v>
      </c>
      <c r="G2149" t="s">
        <v>204</v>
      </c>
      <c r="H2149" t="s">
        <v>204</v>
      </c>
      <c r="I2149" t="s">
        <v>204</v>
      </c>
      <c r="J2149" t="s">
        <v>204</v>
      </c>
      <c r="K2149" t="s">
        <v>204</v>
      </c>
      <c r="L2149" t="s">
        <v>204</v>
      </c>
      <c r="M2149" t="s">
        <v>204</v>
      </c>
      <c r="N2149" t="s">
        <v>204</v>
      </c>
      <c r="O2149" t="s">
        <v>204</v>
      </c>
      <c r="P2149" t="s">
        <v>204</v>
      </c>
      <c r="Q2149" s="80" t="s">
        <v>204</v>
      </c>
      <c r="R2149" s="79"/>
      <c r="T2149" t="s">
        <v>204</v>
      </c>
      <c r="U2149" t="s">
        <v>204</v>
      </c>
      <c r="V2149" t="s">
        <v>204</v>
      </c>
    </row>
    <row r="2150" spans="2:22">
      <c r="B2150" t="s">
        <v>204</v>
      </c>
      <c r="C2150" s="79" t="s">
        <v>204</v>
      </c>
      <c r="E2150" t="s">
        <v>204</v>
      </c>
      <c r="F2150" t="s">
        <v>204</v>
      </c>
      <c r="G2150" t="s">
        <v>204</v>
      </c>
      <c r="H2150" t="s">
        <v>204</v>
      </c>
      <c r="I2150" t="s">
        <v>204</v>
      </c>
      <c r="J2150" t="s">
        <v>204</v>
      </c>
      <c r="K2150" t="s">
        <v>204</v>
      </c>
      <c r="L2150" t="s">
        <v>204</v>
      </c>
      <c r="M2150" t="s">
        <v>204</v>
      </c>
      <c r="N2150" t="s">
        <v>204</v>
      </c>
      <c r="O2150" t="s">
        <v>204</v>
      </c>
      <c r="P2150" t="s">
        <v>204</v>
      </c>
      <c r="Q2150" s="80" t="s">
        <v>204</v>
      </c>
      <c r="R2150" s="79"/>
      <c r="T2150" t="s">
        <v>204</v>
      </c>
      <c r="U2150" t="s">
        <v>204</v>
      </c>
      <c r="V2150" t="s">
        <v>204</v>
      </c>
    </row>
    <row r="2151" spans="2:22">
      <c r="B2151" t="s">
        <v>204</v>
      </c>
      <c r="C2151" s="79" t="s">
        <v>204</v>
      </c>
      <c r="E2151" t="s">
        <v>204</v>
      </c>
      <c r="F2151" t="s">
        <v>204</v>
      </c>
      <c r="G2151" t="s">
        <v>204</v>
      </c>
      <c r="H2151" t="s">
        <v>204</v>
      </c>
      <c r="I2151" t="s">
        <v>204</v>
      </c>
      <c r="J2151" t="s">
        <v>204</v>
      </c>
      <c r="K2151" t="s">
        <v>204</v>
      </c>
      <c r="L2151" t="s">
        <v>204</v>
      </c>
      <c r="M2151" t="s">
        <v>204</v>
      </c>
      <c r="N2151" t="s">
        <v>204</v>
      </c>
      <c r="O2151" t="s">
        <v>204</v>
      </c>
      <c r="P2151" t="s">
        <v>204</v>
      </c>
      <c r="Q2151" s="80" t="s">
        <v>204</v>
      </c>
      <c r="R2151" s="79"/>
      <c r="T2151" t="s">
        <v>204</v>
      </c>
      <c r="U2151" t="s">
        <v>204</v>
      </c>
      <c r="V2151" t="s">
        <v>204</v>
      </c>
    </row>
    <row r="2152" spans="2:22">
      <c r="B2152" t="s">
        <v>204</v>
      </c>
      <c r="C2152" s="79" t="s">
        <v>204</v>
      </c>
      <c r="E2152" t="s">
        <v>204</v>
      </c>
      <c r="F2152" t="s">
        <v>204</v>
      </c>
      <c r="G2152" t="s">
        <v>204</v>
      </c>
      <c r="H2152" t="s">
        <v>204</v>
      </c>
      <c r="I2152" t="s">
        <v>204</v>
      </c>
      <c r="J2152" t="s">
        <v>204</v>
      </c>
      <c r="K2152" t="s">
        <v>204</v>
      </c>
      <c r="L2152" t="s">
        <v>204</v>
      </c>
      <c r="M2152" t="s">
        <v>204</v>
      </c>
      <c r="N2152" t="s">
        <v>204</v>
      </c>
      <c r="O2152" t="s">
        <v>204</v>
      </c>
      <c r="P2152" t="s">
        <v>204</v>
      </c>
      <c r="Q2152" s="80" t="s">
        <v>204</v>
      </c>
      <c r="R2152" s="79"/>
      <c r="T2152" t="s">
        <v>204</v>
      </c>
      <c r="U2152" t="s">
        <v>204</v>
      </c>
      <c r="V2152" t="s">
        <v>204</v>
      </c>
    </row>
    <row r="2153" spans="2:22">
      <c r="B2153" t="s">
        <v>204</v>
      </c>
      <c r="C2153" s="79" t="s">
        <v>204</v>
      </c>
      <c r="E2153" t="s">
        <v>204</v>
      </c>
      <c r="F2153" t="s">
        <v>204</v>
      </c>
      <c r="G2153" t="s">
        <v>204</v>
      </c>
      <c r="H2153" t="s">
        <v>204</v>
      </c>
      <c r="I2153" t="s">
        <v>204</v>
      </c>
      <c r="J2153" t="s">
        <v>204</v>
      </c>
      <c r="K2153" t="s">
        <v>204</v>
      </c>
      <c r="L2153" t="s">
        <v>204</v>
      </c>
      <c r="M2153" t="s">
        <v>204</v>
      </c>
      <c r="N2153" t="s">
        <v>204</v>
      </c>
      <c r="O2153" t="s">
        <v>204</v>
      </c>
      <c r="P2153" t="s">
        <v>204</v>
      </c>
      <c r="Q2153" s="80" t="s">
        <v>204</v>
      </c>
      <c r="R2153" s="79"/>
      <c r="T2153" t="s">
        <v>204</v>
      </c>
      <c r="U2153" t="s">
        <v>204</v>
      </c>
      <c r="V2153" t="s">
        <v>204</v>
      </c>
    </row>
    <row r="2154" spans="2:22">
      <c r="B2154" t="s">
        <v>204</v>
      </c>
      <c r="C2154" s="79" t="s">
        <v>204</v>
      </c>
      <c r="E2154" t="s">
        <v>204</v>
      </c>
      <c r="F2154" t="s">
        <v>204</v>
      </c>
      <c r="G2154" t="s">
        <v>204</v>
      </c>
      <c r="H2154" t="s">
        <v>204</v>
      </c>
      <c r="I2154" t="s">
        <v>204</v>
      </c>
      <c r="J2154" t="s">
        <v>204</v>
      </c>
      <c r="K2154" t="s">
        <v>204</v>
      </c>
      <c r="L2154" t="s">
        <v>204</v>
      </c>
      <c r="M2154" t="s">
        <v>204</v>
      </c>
      <c r="N2154" t="s">
        <v>204</v>
      </c>
      <c r="O2154" t="s">
        <v>204</v>
      </c>
      <c r="P2154" t="s">
        <v>204</v>
      </c>
      <c r="Q2154" s="80" t="s">
        <v>204</v>
      </c>
      <c r="R2154" s="79"/>
      <c r="T2154" t="s">
        <v>204</v>
      </c>
      <c r="U2154" t="s">
        <v>204</v>
      </c>
      <c r="V2154" t="s">
        <v>204</v>
      </c>
    </row>
    <row r="2155" spans="2:22">
      <c r="B2155" t="s">
        <v>204</v>
      </c>
      <c r="C2155" s="79" t="s">
        <v>204</v>
      </c>
      <c r="E2155" t="s">
        <v>204</v>
      </c>
      <c r="F2155" t="s">
        <v>204</v>
      </c>
      <c r="G2155" t="s">
        <v>204</v>
      </c>
      <c r="H2155" t="s">
        <v>204</v>
      </c>
      <c r="I2155" t="s">
        <v>204</v>
      </c>
      <c r="J2155" t="s">
        <v>204</v>
      </c>
      <c r="K2155" t="s">
        <v>204</v>
      </c>
      <c r="L2155" t="s">
        <v>204</v>
      </c>
      <c r="M2155" t="s">
        <v>204</v>
      </c>
      <c r="N2155" t="s">
        <v>204</v>
      </c>
      <c r="O2155" t="s">
        <v>204</v>
      </c>
      <c r="P2155" t="s">
        <v>204</v>
      </c>
      <c r="Q2155" s="80" t="s">
        <v>204</v>
      </c>
      <c r="R2155" s="79"/>
      <c r="T2155" t="s">
        <v>204</v>
      </c>
      <c r="U2155" t="s">
        <v>204</v>
      </c>
      <c r="V2155" t="s">
        <v>204</v>
      </c>
    </row>
    <row r="2156" spans="2:22">
      <c r="B2156" t="s">
        <v>204</v>
      </c>
      <c r="C2156" s="79" t="s">
        <v>204</v>
      </c>
      <c r="E2156" t="s">
        <v>204</v>
      </c>
      <c r="F2156" t="s">
        <v>204</v>
      </c>
      <c r="G2156" t="s">
        <v>204</v>
      </c>
      <c r="H2156" t="s">
        <v>204</v>
      </c>
      <c r="I2156" t="s">
        <v>204</v>
      </c>
      <c r="J2156" t="s">
        <v>204</v>
      </c>
      <c r="K2156" t="s">
        <v>204</v>
      </c>
      <c r="L2156" t="s">
        <v>204</v>
      </c>
      <c r="M2156" t="s">
        <v>204</v>
      </c>
      <c r="N2156" t="s">
        <v>204</v>
      </c>
      <c r="O2156" t="s">
        <v>204</v>
      </c>
      <c r="P2156" t="s">
        <v>204</v>
      </c>
      <c r="Q2156" s="80" t="s">
        <v>204</v>
      </c>
      <c r="R2156" s="79"/>
      <c r="T2156" t="s">
        <v>204</v>
      </c>
      <c r="U2156" t="s">
        <v>204</v>
      </c>
      <c r="V2156" t="s">
        <v>204</v>
      </c>
    </row>
    <row r="2157" spans="2:22">
      <c r="B2157" t="s">
        <v>204</v>
      </c>
      <c r="C2157" s="79" t="s">
        <v>204</v>
      </c>
      <c r="E2157" t="s">
        <v>204</v>
      </c>
      <c r="F2157" t="s">
        <v>204</v>
      </c>
      <c r="G2157" t="s">
        <v>204</v>
      </c>
      <c r="H2157" t="s">
        <v>204</v>
      </c>
      <c r="I2157" t="s">
        <v>204</v>
      </c>
      <c r="J2157" t="s">
        <v>204</v>
      </c>
      <c r="K2157" t="s">
        <v>204</v>
      </c>
      <c r="L2157" t="s">
        <v>204</v>
      </c>
      <c r="M2157" t="s">
        <v>204</v>
      </c>
      <c r="N2157" t="s">
        <v>204</v>
      </c>
      <c r="O2157" t="s">
        <v>204</v>
      </c>
      <c r="P2157" t="s">
        <v>204</v>
      </c>
      <c r="Q2157" s="80" t="s">
        <v>204</v>
      </c>
      <c r="R2157" s="79"/>
      <c r="T2157" t="s">
        <v>204</v>
      </c>
      <c r="U2157" t="s">
        <v>204</v>
      </c>
      <c r="V2157" t="s">
        <v>204</v>
      </c>
    </row>
    <row r="2158" spans="2:22">
      <c r="B2158" t="s">
        <v>204</v>
      </c>
      <c r="C2158" s="79" t="s">
        <v>204</v>
      </c>
      <c r="E2158" t="s">
        <v>204</v>
      </c>
      <c r="F2158" t="s">
        <v>204</v>
      </c>
      <c r="G2158" t="s">
        <v>204</v>
      </c>
      <c r="H2158" t="s">
        <v>204</v>
      </c>
      <c r="I2158" t="s">
        <v>204</v>
      </c>
      <c r="J2158" t="s">
        <v>204</v>
      </c>
      <c r="K2158" t="s">
        <v>204</v>
      </c>
      <c r="L2158" t="s">
        <v>204</v>
      </c>
      <c r="M2158" t="s">
        <v>204</v>
      </c>
      <c r="N2158" t="s">
        <v>204</v>
      </c>
      <c r="O2158" t="s">
        <v>204</v>
      </c>
      <c r="P2158" t="s">
        <v>204</v>
      </c>
      <c r="Q2158" s="80" t="s">
        <v>204</v>
      </c>
      <c r="R2158" s="79"/>
      <c r="T2158" t="s">
        <v>204</v>
      </c>
      <c r="U2158" t="s">
        <v>204</v>
      </c>
      <c r="V2158" t="s">
        <v>204</v>
      </c>
    </row>
    <row r="2159" spans="2:22">
      <c r="B2159" t="s">
        <v>204</v>
      </c>
      <c r="C2159" s="79" t="s">
        <v>204</v>
      </c>
      <c r="E2159" t="s">
        <v>204</v>
      </c>
      <c r="F2159" t="s">
        <v>204</v>
      </c>
      <c r="G2159" t="s">
        <v>204</v>
      </c>
      <c r="H2159" t="s">
        <v>204</v>
      </c>
      <c r="I2159" t="s">
        <v>204</v>
      </c>
      <c r="J2159" t="s">
        <v>204</v>
      </c>
      <c r="K2159" t="s">
        <v>204</v>
      </c>
      <c r="L2159" t="s">
        <v>204</v>
      </c>
      <c r="M2159" t="s">
        <v>204</v>
      </c>
      <c r="N2159" t="s">
        <v>204</v>
      </c>
      <c r="O2159" t="s">
        <v>204</v>
      </c>
      <c r="P2159" t="s">
        <v>204</v>
      </c>
      <c r="Q2159" s="80" t="s">
        <v>204</v>
      </c>
      <c r="R2159" s="79"/>
      <c r="T2159" t="s">
        <v>204</v>
      </c>
      <c r="U2159" t="s">
        <v>204</v>
      </c>
      <c r="V2159" t="s">
        <v>204</v>
      </c>
    </row>
    <row r="2160" spans="2:22">
      <c r="B2160" t="s">
        <v>204</v>
      </c>
      <c r="C2160" s="79" t="s">
        <v>204</v>
      </c>
      <c r="E2160" t="s">
        <v>204</v>
      </c>
      <c r="F2160" t="s">
        <v>204</v>
      </c>
      <c r="G2160" t="s">
        <v>204</v>
      </c>
      <c r="H2160" t="s">
        <v>204</v>
      </c>
      <c r="I2160" t="s">
        <v>204</v>
      </c>
      <c r="J2160" t="s">
        <v>204</v>
      </c>
      <c r="K2160" t="s">
        <v>204</v>
      </c>
      <c r="L2160" t="s">
        <v>204</v>
      </c>
      <c r="M2160" t="s">
        <v>204</v>
      </c>
      <c r="N2160" t="s">
        <v>204</v>
      </c>
      <c r="O2160" t="s">
        <v>204</v>
      </c>
      <c r="P2160" t="s">
        <v>204</v>
      </c>
      <c r="Q2160" s="80" t="s">
        <v>204</v>
      </c>
      <c r="R2160" s="79"/>
      <c r="T2160" t="s">
        <v>204</v>
      </c>
      <c r="U2160" t="s">
        <v>204</v>
      </c>
      <c r="V2160" t="s">
        <v>204</v>
      </c>
    </row>
    <row r="2161" spans="2:22">
      <c r="B2161" t="s">
        <v>204</v>
      </c>
      <c r="C2161" s="79" t="s">
        <v>204</v>
      </c>
      <c r="E2161" t="s">
        <v>204</v>
      </c>
      <c r="F2161" t="s">
        <v>204</v>
      </c>
      <c r="G2161" t="s">
        <v>204</v>
      </c>
      <c r="H2161" t="s">
        <v>204</v>
      </c>
      <c r="I2161" t="s">
        <v>204</v>
      </c>
      <c r="J2161" t="s">
        <v>204</v>
      </c>
      <c r="K2161" t="s">
        <v>204</v>
      </c>
      <c r="L2161" t="s">
        <v>204</v>
      </c>
      <c r="M2161" t="s">
        <v>204</v>
      </c>
      <c r="N2161" t="s">
        <v>204</v>
      </c>
      <c r="O2161" t="s">
        <v>204</v>
      </c>
      <c r="P2161" t="s">
        <v>204</v>
      </c>
      <c r="Q2161" s="80" t="s">
        <v>204</v>
      </c>
      <c r="R2161" s="79"/>
      <c r="T2161" t="s">
        <v>204</v>
      </c>
      <c r="U2161" t="s">
        <v>204</v>
      </c>
      <c r="V2161" t="s">
        <v>204</v>
      </c>
    </row>
    <row r="2162" spans="2:22">
      <c r="B2162" t="s">
        <v>204</v>
      </c>
      <c r="C2162" s="79" t="s">
        <v>204</v>
      </c>
      <c r="E2162" t="s">
        <v>204</v>
      </c>
      <c r="F2162" t="s">
        <v>204</v>
      </c>
      <c r="G2162" t="s">
        <v>204</v>
      </c>
      <c r="H2162" t="s">
        <v>204</v>
      </c>
      <c r="I2162" t="s">
        <v>204</v>
      </c>
      <c r="J2162" t="s">
        <v>204</v>
      </c>
      <c r="K2162" t="s">
        <v>204</v>
      </c>
      <c r="L2162" t="s">
        <v>204</v>
      </c>
      <c r="M2162" t="s">
        <v>204</v>
      </c>
      <c r="N2162" t="s">
        <v>204</v>
      </c>
      <c r="O2162" t="s">
        <v>204</v>
      </c>
      <c r="P2162" t="s">
        <v>204</v>
      </c>
      <c r="Q2162" s="80" t="s">
        <v>204</v>
      </c>
      <c r="R2162" s="79"/>
      <c r="T2162" t="s">
        <v>204</v>
      </c>
      <c r="U2162" t="s">
        <v>204</v>
      </c>
      <c r="V2162" t="s">
        <v>204</v>
      </c>
    </row>
    <row r="2163" spans="2:22">
      <c r="B2163" t="s">
        <v>204</v>
      </c>
      <c r="C2163" s="79" t="s">
        <v>204</v>
      </c>
      <c r="E2163" t="s">
        <v>204</v>
      </c>
      <c r="F2163" t="s">
        <v>204</v>
      </c>
      <c r="G2163" t="s">
        <v>204</v>
      </c>
      <c r="H2163" t="s">
        <v>204</v>
      </c>
      <c r="I2163" t="s">
        <v>204</v>
      </c>
      <c r="J2163" t="s">
        <v>204</v>
      </c>
      <c r="K2163" t="s">
        <v>204</v>
      </c>
      <c r="L2163" t="s">
        <v>204</v>
      </c>
      <c r="M2163" t="s">
        <v>204</v>
      </c>
      <c r="N2163" t="s">
        <v>204</v>
      </c>
      <c r="O2163" t="s">
        <v>204</v>
      </c>
      <c r="P2163" t="s">
        <v>204</v>
      </c>
      <c r="Q2163" s="80" t="s">
        <v>204</v>
      </c>
      <c r="R2163" s="79"/>
      <c r="T2163" t="s">
        <v>204</v>
      </c>
      <c r="U2163" t="s">
        <v>204</v>
      </c>
      <c r="V2163" t="s">
        <v>204</v>
      </c>
    </row>
    <row r="2164" spans="2:22">
      <c r="B2164" t="s">
        <v>204</v>
      </c>
      <c r="C2164" s="79" t="s">
        <v>204</v>
      </c>
      <c r="E2164" t="s">
        <v>204</v>
      </c>
      <c r="F2164" t="s">
        <v>204</v>
      </c>
      <c r="G2164" t="s">
        <v>204</v>
      </c>
      <c r="H2164" t="s">
        <v>204</v>
      </c>
      <c r="I2164" t="s">
        <v>204</v>
      </c>
      <c r="J2164" t="s">
        <v>204</v>
      </c>
      <c r="K2164" t="s">
        <v>204</v>
      </c>
      <c r="L2164" t="s">
        <v>204</v>
      </c>
      <c r="M2164" t="s">
        <v>204</v>
      </c>
      <c r="N2164" t="s">
        <v>204</v>
      </c>
      <c r="O2164" t="s">
        <v>204</v>
      </c>
      <c r="P2164" t="s">
        <v>204</v>
      </c>
      <c r="Q2164" s="80" t="s">
        <v>204</v>
      </c>
      <c r="R2164" s="79"/>
      <c r="T2164" t="s">
        <v>204</v>
      </c>
      <c r="U2164" t="s">
        <v>204</v>
      </c>
      <c r="V2164" t="s">
        <v>204</v>
      </c>
    </row>
    <row r="2165" spans="2:22">
      <c r="B2165" t="s">
        <v>204</v>
      </c>
      <c r="C2165" s="79" t="s">
        <v>204</v>
      </c>
      <c r="E2165" t="s">
        <v>204</v>
      </c>
      <c r="F2165" t="s">
        <v>204</v>
      </c>
      <c r="G2165" t="s">
        <v>204</v>
      </c>
      <c r="H2165" t="s">
        <v>204</v>
      </c>
      <c r="I2165" t="s">
        <v>204</v>
      </c>
      <c r="J2165" t="s">
        <v>204</v>
      </c>
      <c r="K2165" t="s">
        <v>204</v>
      </c>
      <c r="L2165" t="s">
        <v>204</v>
      </c>
      <c r="M2165" t="s">
        <v>204</v>
      </c>
      <c r="N2165" t="s">
        <v>204</v>
      </c>
      <c r="O2165" t="s">
        <v>204</v>
      </c>
      <c r="P2165" t="s">
        <v>204</v>
      </c>
      <c r="Q2165" s="80" t="s">
        <v>204</v>
      </c>
      <c r="R2165" s="79"/>
      <c r="T2165" t="s">
        <v>204</v>
      </c>
      <c r="U2165" t="s">
        <v>204</v>
      </c>
      <c r="V2165" t="s">
        <v>204</v>
      </c>
    </row>
    <row r="2166" spans="2:22">
      <c r="B2166" t="s">
        <v>204</v>
      </c>
      <c r="C2166" s="79" t="s">
        <v>204</v>
      </c>
      <c r="E2166" t="s">
        <v>204</v>
      </c>
      <c r="F2166" t="s">
        <v>204</v>
      </c>
      <c r="G2166" t="s">
        <v>204</v>
      </c>
      <c r="H2166" t="s">
        <v>204</v>
      </c>
      <c r="I2166" t="s">
        <v>204</v>
      </c>
      <c r="J2166" t="s">
        <v>204</v>
      </c>
      <c r="K2166" t="s">
        <v>204</v>
      </c>
      <c r="L2166" t="s">
        <v>204</v>
      </c>
      <c r="M2166" t="s">
        <v>204</v>
      </c>
      <c r="N2166" t="s">
        <v>204</v>
      </c>
      <c r="O2166" t="s">
        <v>204</v>
      </c>
      <c r="P2166" t="s">
        <v>204</v>
      </c>
      <c r="Q2166" s="80" t="s">
        <v>204</v>
      </c>
      <c r="R2166" s="79"/>
      <c r="T2166" t="s">
        <v>204</v>
      </c>
      <c r="U2166" t="s">
        <v>204</v>
      </c>
      <c r="V2166" t="s">
        <v>204</v>
      </c>
    </row>
    <row r="2167" spans="2:22">
      <c r="B2167" t="s">
        <v>204</v>
      </c>
      <c r="C2167" s="79" t="s">
        <v>204</v>
      </c>
      <c r="E2167" t="s">
        <v>204</v>
      </c>
      <c r="F2167" t="s">
        <v>204</v>
      </c>
      <c r="G2167" t="s">
        <v>204</v>
      </c>
      <c r="H2167" t="s">
        <v>204</v>
      </c>
      <c r="I2167" t="s">
        <v>204</v>
      </c>
      <c r="J2167" t="s">
        <v>204</v>
      </c>
      <c r="K2167" t="s">
        <v>204</v>
      </c>
      <c r="L2167" t="s">
        <v>204</v>
      </c>
      <c r="M2167" t="s">
        <v>204</v>
      </c>
      <c r="N2167" t="s">
        <v>204</v>
      </c>
      <c r="O2167" t="s">
        <v>204</v>
      </c>
      <c r="P2167" t="s">
        <v>204</v>
      </c>
      <c r="Q2167" s="80" t="s">
        <v>204</v>
      </c>
      <c r="R2167" s="79"/>
      <c r="T2167" t="s">
        <v>204</v>
      </c>
      <c r="U2167" t="s">
        <v>204</v>
      </c>
      <c r="V2167" t="s">
        <v>204</v>
      </c>
    </row>
    <row r="2168" spans="2:22">
      <c r="B2168" t="s">
        <v>204</v>
      </c>
      <c r="C2168" s="79" t="s">
        <v>204</v>
      </c>
      <c r="E2168" t="s">
        <v>204</v>
      </c>
      <c r="F2168" t="s">
        <v>204</v>
      </c>
      <c r="G2168" t="s">
        <v>204</v>
      </c>
      <c r="H2168" t="s">
        <v>204</v>
      </c>
      <c r="I2168" t="s">
        <v>204</v>
      </c>
      <c r="J2168" t="s">
        <v>204</v>
      </c>
      <c r="K2168" t="s">
        <v>204</v>
      </c>
      <c r="L2168" t="s">
        <v>204</v>
      </c>
      <c r="M2168" t="s">
        <v>204</v>
      </c>
      <c r="N2168" t="s">
        <v>204</v>
      </c>
      <c r="O2168" t="s">
        <v>204</v>
      </c>
      <c r="P2168" t="s">
        <v>204</v>
      </c>
      <c r="Q2168" s="80" t="s">
        <v>204</v>
      </c>
      <c r="R2168" s="79"/>
      <c r="T2168" t="s">
        <v>204</v>
      </c>
      <c r="U2168" t="s">
        <v>204</v>
      </c>
      <c r="V2168" t="s">
        <v>204</v>
      </c>
    </row>
    <row r="2169" spans="2:22">
      <c r="B2169" t="s">
        <v>204</v>
      </c>
      <c r="C2169" s="79" t="s">
        <v>204</v>
      </c>
      <c r="E2169" t="s">
        <v>204</v>
      </c>
      <c r="F2169" t="s">
        <v>204</v>
      </c>
      <c r="G2169" t="s">
        <v>204</v>
      </c>
      <c r="H2169" t="s">
        <v>204</v>
      </c>
      <c r="I2169" t="s">
        <v>204</v>
      </c>
      <c r="J2169" t="s">
        <v>204</v>
      </c>
      <c r="K2169" t="s">
        <v>204</v>
      </c>
      <c r="L2169" t="s">
        <v>204</v>
      </c>
      <c r="M2169" t="s">
        <v>204</v>
      </c>
      <c r="N2169" t="s">
        <v>204</v>
      </c>
      <c r="O2169" t="s">
        <v>204</v>
      </c>
      <c r="P2169" t="s">
        <v>204</v>
      </c>
      <c r="Q2169" s="80" t="s">
        <v>204</v>
      </c>
      <c r="R2169" s="79"/>
      <c r="T2169" t="s">
        <v>204</v>
      </c>
      <c r="U2169" t="s">
        <v>204</v>
      </c>
      <c r="V2169" t="s">
        <v>204</v>
      </c>
    </row>
    <row r="2170" spans="2:22">
      <c r="B2170" t="s">
        <v>204</v>
      </c>
      <c r="C2170" s="79" t="s">
        <v>204</v>
      </c>
      <c r="E2170" t="s">
        <v>204</v>
      </c>
      <c r="F2170" t="s">
        <v>204</v>
      </c>
      <c r="G2170" t="s">
        <v>204</v>
      </c>
      <c r="H2170" t="s">
        <v>204</v>
      </c>
      <c r="I2170" t="s">
        <v>204</v>
      </c>
      <c r="J2170" t="s">
        <v>204</v>
      </c>
      <c r="K2170" t="s">
        <v>204</v>
      </c>
      <c r="L2170" t="s">
        <v>204</v>
      </c>
      <c r="M2170" t="s">
        <v>204</v>
      </c>
      <c r="N2170" t="s">
        <v>204</v>
      </c>
      <c r="O2170" t="s">
        <v>204</v>
      </c>
      <c r="P2170" t="s">
        <v>204</v>
      </c>
      <c r="Q2170" s="80" t="s">
        <v>204</v>
      </c>
      <c r="R2170" s="79"/>
      <c r="T2170" t="s">
        <v>204</v>
      </c>
      <c r="U2170" t="s">
        <v>204</v>
      </c>
      <c r="V2170" t="s">
        <v>204</v>
      </c>
    </row>
    <row r="2171" spans="2:22">
      <c r="B2171" t="s">
        <v>204</v>
      </c>
      <c r="C2171" s="79" t="s">
        <v>204</v>
      </c>
      <c r="E2171" t="s">
        <v>204</v>
      </c>
      <c r="F2171" t="s">
        <v>204</v>
      </c>
      <c r="G2171" t="s">
        <v>204</v>
      </c>
      <c r="H2171" t="s">
        <v>204</v>
      </c>
      <c r="I2171" t="s">
        <v>204</v>
      </c>
      <c r="J2171" t="s">
        <v>204</v>
      </c>
      <c r="K2171" t="s">
        <v>204</v>
      </c>
      <c r="L2171" t="s">
        <v>204</v>
      </c>
      <c r="M2171" t="s">
        <v>204</v>
      </c>
      <c r="N2171" t="s">
        <v>204</v>
      </c>
      <c r="O2171" t="s">
        <v>204</v>
      </c>
      <c r="P2171" t="s">
        <v>204</v>
      </c>
      <c r="Q2171" s="80" t="s">
        <v>204</v>
      </c>
      <c r="R2171" s="79"/>
      <c r="T2171" t="s">
        <v>204</v>
      </c>
      <c r="U2171" t="s">
        <v>204</v>
      </c>
      <c r="V2171" t="s">
        <v>204</v>
      </c>
    </row>
    <row r="2172" spans="2:22">
      <c r="B2172" t="s">
        <v>204</v>
      </c>
      <c r="C2172" s="79" t="s">
        <v>204</v>
      </c>
      <c r="E2172" t="s">
        <v>204</v>
      </c>
      <c r="F2172" t="s">
        <v>204</v>
      </c>
      <c r="G2172" t="s">
        <v>204</v>
      </c>
      <c r="H2172" t="s">
        <v>204</v>
      </c>
      <c r="I2172" t="s">
        <v>204</v>
      </c>
      <c r="J2172" t="s">
        <v>204</v>
      </c>
      <c r="K2172" t="s">
        <v>204</v>
      </c>
      <c r="L2172" t="s">
        <v>204</v>
      </c>
      <c r="M2172" t="s">
        <v>204</v>
      </c>
      <c r="N2172" t="s">
        <v>204</v>
      </c>
      <c r="O2172" t="s">
        <v>204</v>
      </c>
      <c r="P2172" t="s">
        <v>204</v>
      </c>
      <c r="Q2172" s="80" t="s">
        <v>204</v>
      </c>
      <c r="R2172" s="79"/>
      <c r="T2172" t="s">
        <v>204</v>
      </c>
      <c r="U2172" t="s">
        <v>204</v>
      </c>
      <c r="V2172" t="s">
        <v>204</v>
      </c>
    </row>
    <row r="2173" spans="2:22">
      <c r="B2173" t="s">
        <v>204</v>
      </c>
      <c r="C2173" s="79" t="s">
        <v>204</v>
      </c>
      <c r="E2173" t="s">
        <v>204</v>
      </c>
      <c r="F2173" t="s">
        <v>204</v>
      </c>
      <c r="G2173" t="s">
        <v>204</v>
      </c>
      <c r="H2173" t="s">
        <v>204</v>
      </c>
      <c r="I2173" t="s">
        <v>204</v>
      </c>
      <c r="J2173" t="s">
        <v>204</v>
      </c>
      <c r="K2173" t="s">
        <v>204</v>
      </c>
      <c r="L2173" t="s">
        <v>204</v>
      </c>
      <c r="M2173" t="s">
        <v>204</v>
      </c>
      <c r="N2173" t="s">
        <v>204</v>
      </c>
      <c r="O2173" t="s">
        <v>204</v>
      </c>
      <c r="P2173" t="s">
        <v>204</v>
      </c>
      <c r="Q2173" s="80" t="s">
        <v>204</v>
      </c>
      <c r="R2173" s="79"/>
      <c r="T2173" t="s">
        <v>204</v>
      </c>
      <c r="U2173" t="s">
        <v>204</v>
      </c>
      <c r="V2173" t="s">
        <v>204</v>
      </c>
    </row>
    <row r="2174" spans="2:22">
      <c r="B2174" t="s">
        <v>204</v>
      </c>
      <c r="C2174" s="79" t="s">
        <v>204</v>
      </c>
      <c r="E2174" t="s">
        <v>204</v>
      </c>
      <c r="F2174" t="s">
        <v>204</v>
      </c>
      <c r="G2174" t="s">
        <v>204</v>
      </c>
      <c r="H2174" t="s">
        <v>204</v>
      </c>
      <c r="I2174" t="s">
        <v>204</v>
      </c>
      <c r="J2174" t="s">
        <v>204</v>
      </c>
      <c r="K2174" t="s">
        <v>204</v>
      </c>
      <c r="L2174" t="s">
        <v>204</v>
      </c>
      <c r="M2174" t="s">
        <v>204</v>
      </c>
      <c r="N2174" t="s">
        <v>204</v>
      </c>
      <c r="O2174" t="s">
        <v>204</v>
      </c>
      <c r="P2174" t="s">
        <v>204</v>
      </c>
      <c r="Q2174" s="80" t="s">
        <v>204</v>
      </c>
      <c r="R2174" s="79"/>
      <c r="T2174" t="s">
        <v>204</v>
      </c>
      <c r="U2174" t="s">
        <v>204</v>
      </c>
      <c r="V2174" t="s">
        <v>204</v>
      </c>
    </row>
    <row r="2175" spans="2:22">
      <c r="B2175" t="s">
        <v>204</v>
      </c>
      <c r="C2175" s="79" t="s">
        <v>204</v>
      </c>
      <c r="E2175" t="s">
        <v>204</v>
      </c>
      <c r="F2175" t="s">
        <v>204</v>
      </c>
      <c r="G2175" t="s">
        <v>204</v>
      </c>
      <c r="H2175" t="s">
        <v>204</v>
      </c>
      <c r="I2175" t="s">
        <v>204</v>
      </c>
      <c r="J2175" t="s">
        <v>204</v>
      </c>
      <c r="K2175" t="s">
        <v>204</v>
      </c>
      <c r="L2175" t="s">
        <v>204</v>
      </c>
      <c r="M2175" t="s">
        <v>204</v>
      </c>
      <c r="N2175" t="s">
        <v>204</v>
      </c>
      <c r="O2175" t="s">
        <v>204</v>
      </c>
      <c r="P2175" t="s">
        <v>204</v>
      </c>
      <c r="Q2175" s="80" t="s">
        <v>204</v>
      </c>
      <c r="R2175" s="79"/>
      <c r="T2175" t="s">
        <v>204</v>
      </c>
      <c r="U2175" t="s">
        <v>204</v>
      </c>
      <c r="V2175" t="s">
        <v>204</v>
      </c>
    </row>
    <row r="2176" spans="2:22">
      <c r="B2176" t="s">
        <v>204</v>
      </c>
      <c r="C2176" s="79" t="s">
        <v>204</v>
      </c>
      <c r="E2176" t="s">
        <v>204</v>
      </c>
      <c r="F2176" t="s">
        <v>204</v>
      </c>
      <c r="G2176" t="s">
        <v>204</v>
      </c>
      <c r="H2176" t="s">
        <v>204</v>
      </c>
      <c r="I2176" t="s">
        <v>204</v>
      </c>
      <c r="J2176" t="s">
        <v>204</v>
      </c>
      <c r="K2176" t="s">
        <v>204</v>
      </c>
      <c r="L2176" t="s">
        <v>204</v>
      </c>
      <c r="M2176" t="s">
        <v>204</v>
      </c>
      <c r="N2176" t="s">
        <v>204</v>
      </c>
      <c r="O2176" t="s">
        <v>204</v>
      </c>
      <c r="P2176" t="s">
        <v>204</v>
      </c>
      <c r="Q2176" s="80" t="s">
        <v>204</v>
      </c>
      <c r="R2176" s="79"/>
      <c r="T2176" t="s">
        <v>204</v>
      </c>
      <c r="U2176" t="s">
        <v>204</v>
      </c>
      <c r="V2176" t="s">
        <v>204</v>
      </c>
    </row>
    <row r="2177" spans="2:22">
      <c r="B2177" t="s">
        <v>204</v>
      </c>
      <c r="C2177" s="79" t="s">
        <v>204</v>
      </c>
      <c r="E2177" t="s">
        <v>204</v>
      </c>
      <c r="F2177" t="s">
        <v>204</v>
      </c>
      <c r="G2177" t="s">
        <v>204</v>
      </c>
      <c r="H2177" t="s">
        <v>204</v>
      </c>
      <c r="I2177" t="s">
        <v>204</v>
      </c>
      <c r="J2177" t="s">
        <v>204</v>
      </c>
      <c r="K2177" t="s">
        <v>204</v>
      </c>
      <c r="L2177" t="s">
        <v>204</v>
      </c>
      <c r="M2177" t="s">
        <v>204</v>
      </c>
      <c r="N2177" t="s">
        <v>204</v>
      </c>
      <c r="O2177" t="s">
        <v>204</v>
      </c>
      <c r="P2177" t="s">
        <v>204</v>
      </c>
      <c r="Q2177" s="80" t="s">
        <v>204</v>
      </c>
      <c r="R2177" s="79"/>
      <c r="T2177" t="s">
        <v>204</v>
      </c>
      <c r="U2177" t="s">
        <v>204</v>
      </c>
      <c r="V2177" t="s">
        <v>204</v>
      </c>
    </row>
    <row r="2178" spans="2:22">
      <c r="B2178" t="s">
        <v>204</v>
      </c>
      <c r="C2178" s="79" t="s">
        <v>204</v>
      </c>
      <c r="E2178" t="s">
        <v>204</v>
      </c>
      <c r="F2178" t="s">
        <v>204</v>
      </c>
      <c r="G2178" t="s">
        <v>204</v>
      </c>
      <c r="H2178" t="s">
        <v>204</v>
      </c>
      <c r="I2178" t="s">
        <v>204</v>
      </c>
      <c r="J2178" t="s">
        <v>204</v>
      </c>
      <c r="K2178" t="s">
        <v>204</v>
      </c>
      <c r="L2178" t="s">
        <v>204</v>
      </c>
      <c r="M2178" t="s">
        <v>204</v>
      </c>
      <c r="N2178" t="s">
        <v>204</v>
      </c>
      <c r="O2178" t="s">
        <v>204</v>
      </c>
      <c r="P2178" t="s">
        <v>204</v>
      </c>
      <c r="Q2178" s="80" t="s">
        <v>204</v>
      </c>
      <c r="R2178" s="79"/>
      <c r="T2178" t="s">
        <v>204</v>
      </c>
      <c r="U2178" t="s">
        <v>204</v>
      </c>
      <c r="V2178" t="s">
        <v>204</v>
      </c>
    </row>
    <row r="2179" spans="2:22">
      <c r="B2179" t="s">
        <v>204</v>
      </c>
      <c r="C2179" s="79" t="s">
        <v>204</v>
      </c>
      <c r="E2179" t="s">
        <v>204</v>
      </c>
      <c r="F2179" t="s">
        <v>204</v>
      </c>
      <c r="G2179" t="s">
        <v>204</v>
      </c>
      <c r="H2179" t="s">
        <v>204</v>
      </c>
      <c r="I2179" t="s">
        <v>204</v>
      </c>
      <c r="J2179" t="s">
        <v>204</v>
      </c>
      <c r="K2179" t="s">
        <v>204</v>
      </c>
      <c r="L2179" t="s">
        <v>204</v>
      </c>
      <c r="M2179" t="s">
        <v>204</v>
      </c>
      <c r="N2179" t="s">
        <v>204</v>
      </c>
      <c r="O2179" t="s">
        <v>204</v>
      </c>
      <c r="P2179" t="s">
        <v>204</v>
      </c>
      <c r="Q2179" s="80" t="s">
        <v>204</v>
      </c>
      <c r="R2179" s="79"/>
      <c r="T2179" t="s">
        <v>204</v>
      </c>
      <c r="U2179" t="s">
        <v>204</v>
      </c>
      <c r="V2179" t="s">
        <v>204</v>
      </c>
    </row>
    <row r="2180" spans="2:22">
      <c r="B2180" t="s">
        <v>204</v>
      </c>
      <c r="C2180" s="79" t="s">
        <v>204</v>
      </c>
      <c r="E2180" t="s">
        <v>204</v>
      </c>
      <c r="F2180" t="s">
        <v>204</v>
      </c>
      <c r="G2180" t="s">
        <v>204</v>
      </c>
      <c r="H2180" t="s">
        <v>204</v>
      </c>
      <c r="I2180" t="s">
        <v>204</v>
      </c>
      <c r="J2180" t="s">
        <v>204</v>
      </c>
      <c r="K2180" t="s">
        <v>204</v>
      </c>
      <c r="L2180" t="s">
        <v>204</v>
      </c>
      <c r="M2180" t="s">
        <v>204</v>
      </c>
      <c r="N2180" t="s">
        <v>204</v>
      </c>
      <c r="O2180" t="s">
        <v>204</v>
      </c>
      <c r="P2180" t="s">
        <v>204</v>
      </c>
      <c r="Q2180" s="80" t="s">
        <v>204</v>
      </c>
      <c r="R2180" s="79"/>
      <c r="T2180" t="s">
        <v>204</v>
      </c>
      <c r="U2180" t="s">
        <v>204</v>
      </c>
      <c r="V2180" t="s">
        <v>204</v>
      </c>
    </row>
    <row r="2181" spans="2:22">
      <c r="B2181" t="s">
        <v>204</v>
      </c>
      <c r="C2181" s="79" t="s">
        <v>204</v>
      </c>
      <c r="E2181" t="s">
        <v>204</v>
      </c>
      <c r="F2181" t="s">
        <v>204</v>
      </c>
      <c r="G2181" t="s">
        <v>204</v>
      </c>
      <c r="H2181" t="s">
        <v>204</v>
      </c>
      <c r="I2181" t="s">
        <v>204</v>
      </c>
      <c r="J2181" t="s">
        <v>204</v>
      </c>
      <c r="K2181" t="s">
        <v>204</v>
      </c>
      <c r="L2181" t="s">
        <v>204</v>
      </c>
      <c r="M2181" t="s">
        <v>204</v>
      </c>
      <c r="N2181" t="s">
        <v>204</v>
      </c>
      <c r="O2181" t="s">
        <v>204</v>
      </c>
      <c r="P2181" t="s">
        <v>204</v>
      </c>
      <c r="Q2181" s="80" t="s">
        <v>204</v>
      </c>
      <c r="R2181" s="79"/>
      <c r="T2181" t="s">
        <v>204</v>
      </c>
      <c r="U2181" t="s">
        <v>204</v>
      </c>
      <c r="V2181" t="s">
        <v>204</v>
      </c>
    </row>
    <row r="2182" spans="2:22">
      <c r="B2182" t="s">
        <v>204</v>
      </c>
      <c r="C2182" s="79" t="s">
        <v>204</v>
      </c>
      <c r="E2182" t="s">
        <v>204</v>
      </c>
      <c r="F2182" t="s">
        <v>204</v>
      </c>
      <c r="G2182" t="s">
        <v>204</v>
      </c>
      <c r="H2182" t="s">
        <v>204</v>
      </c>
      <c r="I2182" t="s">
        <v>204</v>
      </c>
      <c r="J2182" t="s">
        <v>204</v>
      </c>
      <c r="K2182" t="s">
        <v>204</v>
      </c>
      <c r="L2182" t="s">
        <v>204</v>
      </c>
      <c r="M2182" t="s">
        <v>204</v>
      </c>
      <c r="N2182" t="s">
        <v>204</v>
      </c>
      <c r="O2182" t="s">
        <v>204</v>
      </c>
      <c r="P2182" t="s">
        <v>204</v>
      </c>
      <c r="Q2182" s="80" t="s">
        <v>204</v>
      </c>
      <c r="R2182" s="79"/>
      <c r="T2182" t="s">
        <v>204</v>
      </c>
      <c r="U2182" t="s">
        <v>204</v>
      </c>
      <c r="V2182" t="s">
        <v>204</v>
      </c>
    </row>
    <row r="2183" spans="2:22">
      <c r="B2183" t="s">
        <v>204</v>
      </c>
      <c r="C2183" s="79" t="s">
        <v>204</v>
      </c>
      <c r="E2183" t="s">
        <v>204</v>
      </c>
      <c r="F2183" t="s">
        <v>204</v>
      </c>
      <c r="G2183" t="s">
        <v>204</v>
      </c>
      <c r="H2183" t="s">
        <v>204</v>
      </c>
      <c r="I2183" t="s">
        <v>204</v>
      </c>
      <c r="J2183" t="s">
        <v>204</v>
      </c>
      <c r="K2183" t="s">
        <v>204</v>
      </c>
      <c r="L2183" t="s">
        <v>204</v>
      </c>
      <c r="M2183" t="s">
        <v>204</v>
      </c>
      <c r="N2183" t="s">
        <v>204</v>
      </c>
      <c r="O2183" t="s">
        <v>204</v>
      </c>
      <c r="P2183" t="s">
        <v>204</v>
      </c>
      <c r="Q2183" s="80" t="s">
        <v>204</v>
      </c>
      <c r="R2183" s="79"/>
      <c r="T2183" t="s">
        <v>204</v>
      </c>
      <c r="U2183" t="s">
        <v>204</v>
      </c>
      <c r="V2183" t="s">
        <v>204</v>
      </c>
    </row>
    <row r="2184" spans="2:22">
      <c r="B2184" t="s">
        <v>204</v>
      </c>
      <c r="C2184" s="79" t="s">
        <v>204</v>
      </c>
      <c r="E2184" t="s">
        <v>204</v>
      </c>
      <c r="F2184" t="s">
        <v>204</v>
      </c>
      <c r="G2184" t="s">
        <v>204</v>
      </c>
      <c r="H2184" t="s">
        <v>204</v>
      </c>
      <c r="I2184" t="s">
        <v>204</v>
      </c>
      <c r="J2184" t="s">
        <v>204</v>
      </c>
      <c r="K2184" t="s">
        <v>204</v>
      </c>
      <c r="L2184" t="s">
        <v>204</v>
      </c>
      <c r="M2184" t="s">
        <v>204</v>
      </c>
      <c r="N2184" t="s">
        <v>204</v>
      </c>
      <c r="O2184" t="s">
        <v>204</v>
      </c>
      <c r="P2184" t="s">
        <v>204</v>
      </c>
      <c r="Q2184" s="80" t="s">
        <v>204</v>
      </c>
      <c r="R2184" s="79"/>
      <c r="T2184" t="s">
        <v>204</v>
      </c>
      <c r="U2184" t="s">
        <v>204</v>
      </c>
      <c r="V2184" t="s">
        <v>204</v>
      </c>
    </row>
    <row r="2185" spans="2:22">
      <c r="B2185" t="s">
        <v>204</v>
      </c>
      <c r="C2185" s="79" t="s">
        <v>204</v>
      </c>
      <c r="E2185" t="s">
        <v>204</v>
      </c>
      <c r="F2185" t="s">
        <v>204</v>
      </c>
      <c r="G2185" t="s">
        <v>204</v>
      </c>
      <c r="H2185" t="s">
        <v>204</v>
      </c>
      <c r="I2185" t="s">
        <v>204</v>
      </c>
      <c r="J2185" t="s">
        <v>204</v>
      </c>
      <c r="K2185" t="s">
        <v>204</v>
      </c>
      <c r="L2185" t="s">
        <v>204</v>
      </c>
      <c r="M2185" t="s">
        <v>204</v>
      </c>
      <c r="N2185" t="s">
        <v>204</v>
      </c>
      <c r="O2185" t="s">
        <v>204</v>
      </c>
      <c r="P2185" t="s">
        <v>204</v>
      </c>
      <c r="Q2185" s="80" t="s">
        <v>204</v>
      </c>
      <c r="R2185" s="79"/>
      <c r="T2185" t="s">
        <v>204</v>
      </c>
      <c r="U2185" t="s">
        <v>204</v>
      </c>
      <c r="V2185" t="s">
        <v>204</v>
      </c>
    </row>
    <row r="2186" spans="2:22">
      <c r="B2186" t="s">
        <v>204</v>
      </c>
      <c r="C2186" s="79" t="s">
        <v>204</v>
      </c>
      <c r="E2186" t="s">
        <v>204</v>
      </c>
      <c r="F2186" t="s">
        <v>204</v>
      </c>
      <c r="G2186" t="s">
        <v>204</v>
      </c>
      <c r="H2186" t="s">
        <v>204</v>
      </c>
      <c r="I2186" t="s">
        <v>204</v>
      </c>
      <c r="J2186" t="s">
        <v>204</v>
      </c>
      <c r="K2186" t="s">
        <v>204</v>
      </c>
      <c r="L2186" t="s">
        <v>204</v>
      </c>
      <c r="M2186" t="s">
        <v>204</v>
      </c>
      <c r="N2186" t="s">
        <v>204</v>
      </c>
      <c r="O2186" t="s">
        <v>204</v>
      </c>
      <c r="P2186" t="s">
        <v>204</v>
      </c>
      <c r="Q2186" s="80" t="s">
        <v>204</v>
      </c>
      <c r="R2186" s="79"/>
      <c r="T2186" t="s">
        <v>204</v>
      </c>
      <c r="U2186" t="s">
        <v>204</v>
      </c>
      <c r="V2186" t="s">
        <v>204</v>
      </c>
    </row>
    <row r="2187" spans="2:22">
      <c r="B2187" t="s">
        <v>204</v>
      </c>
      <c r="C2187" s="79" t="s">
        <v>204</v>
      </c>
      <c r="E2187" t="s">
        <v>204</v>
      </c>
      <c r="F2187" t="s">
        <v>204</v>
      </c>
      <c r="G2187" t="s">
        <v>204</v>
      </c>
      <c r="H2187" t="s">
        <v>204</v>
      </c>
      <c r="I2187" t="s">
        <v>204</v>
      </c>
      <c r="J2187" t="s">
        <v>204</v>
      </c>
      <c r="K2187" t="s">
        <v>204</v>
      </c>
      <c r="L2187" t="s">
        <v>204</v>
      </c>
      <c r="M2187" t="s">
        <v>204</v>
      </c>
      <c r="N2187" t="s">
        <v>204</v>
      </c>
      <c r="O2187" t="s">
        <v>204</v>
      </c>
      <c r="P2187" t="s">
        <v>204</v>
      </c>
      <c r="Q2187" s="80" t="s">
        <v>204</v>
      </c>
      <c r="R2187" s="79"/>
      <c r="T2187" t="s">
        <v>204</v>
      </c>
      <c r="U2187" t="s">
        <v>204</v>
      </c>
      <c r="V2187" t="s">
        <v>204</v>
      </c>
    </row>
    <row r="2188" spans="2:22">
      <c r="B2188" t="s">
        <v>204</v>
      </c>
      <c r="C2188" s="79" t="s">
        <v>204</v>
      </c>
      <c r="E2188" t="s">
        <v>204</v>
      </c>
      <c r="F2188" t="s">
        <v>204</v>
      </c>
      <c r="G2188" t="s">
        <v>204</v>
      </c>
      <c r="H2188" t="s">
        <v>204</v>
      </c>
      <c r="I2188" t="s">
        <v>204</v>
      </c>
      <c r="J2188" t="s">
        <v>204</v>
      </c>
      <c r="K2188" t="s">
        <v>204</v>
      </c>
      <c r="L2188" t="s">
        <v>204</v>
      </c>
      <c r="M2188" t="s">
        <v>204</v>
      </c>
      <c r="N2188" t="s">
        <v>204</v>
      </c>
      <c r="O2188" t="s">
        <v>204</v>
      </c>
      <c r="P2188" t="s">
        <v>204</v>
      </c>
      <c r="Q2188" s="80" t="s">
        <v>204</v>
      </c>
      <c r="R2188" s="79"/>
      <c r="T2188" t="s">
        <v>204</v>
      </c>
      <c r="U2188" t="s">
        <v>204</v>
      </c>
      <c r="V2188" t="s">
        <v>204</v>
      </c>
    </row>
    <row r="2189" spans="2:22">
      <c r="B2189" t="s">
        <v>204</v>
      </c>
      <c r="C2189" s="79" t="s">
        <v>204</v>
      </c>
      <c r="E2189" t="s">
        <v>204</v>
      </c>
      <c r="F2189" t="s">
        <v>204</v>
      </c>
      <c r="G2189" t="s">
        <v>204</v>
      </c>
      <c r="H2189" t="s">
        <v>204</v>
      </c>
      <c r="I2189" t="s">
        <v>204</v>
      </c>
      <c r="J2189" t="s">
        <v>204</v>
      </c>
      <c r="K2189" t="s">
        <v>204</v>
      </c>
      <c r="L2189" t="s">
        <v>204</v>
      </c>
      <c r="M2189" t="s">
        <v>204</v>
      </c>
      <c r="N2189" t="s">
        <v>204</v>
      </c>
      <c r="O2189" t="s">
        <v>204</v>
      </c>
      <c r="P2189" t="s">
        <v>204</v>
      </c>
      <c r="Q2189" s="80" t="s">
        <v>204</v>
      </c>
      <c r="R2189" s="79"/>
      <c r="T2189" t="s">
        <v>204</v>
      </c>
      <c r="U2189" t="s">
        <v>204</v>
      </c>
      <c r="V2189" t="s">
        <v>204</v>
      </c>
    </row>
    <row r="2190" spans="2:22">
      <c r="B2190" t="s">
        <v>204</v>
      </c>
      <c r="C2190" s="79" t="s">
        <v>204</v>
      </c>
      <c r="E2190" t="s">
        <v>204</v>
      </c>
      <c r="F2190" t="s">
        <v>204</v>
      </c>
      <c r="G2190" t="s">
        <v>204</v>
      </c>
      <c r="H2190" t="s">
        <v>204</v>
      </c>
      <c r="I2190" t="s">
        <v>204</v>
      </c>
      <c r="J2190" t="s">
        <v>204</v>
      </c>
      <c r="K2190" t="s">
        <v>204</v>
      </c>
      <c r="L2190" t="s">
        <v>204</v>
      </c>
      <c r="M2190" t="s">
        <v>204</v>
      </c>
      <c r="N2190" t="s">
        <v>204</v>
      </c>
      <c r="O2190" t="s">
        <v>204</v>
      </c>
      <c r="P2190" t="s">
        <v>204</v>
      </c>
      <c r="Q2190" s="80" t="s">
        <v>204</v>
      </c>
      <c r="R2190" s="79"/>
      <c r="T2190" t="s">
        <v>204</v>
      </c>
      <c r="U2190" t="s">
        <v>204</v>
      </c>
      <c r="V2190" t="s">
        <v>204</v>
      </c>
    </row>
    <row r="2191" spans="2:22">
      <c r="B2191" t="s">
        <v>204</v>
      </c>
      <c r="C2191" s="79" t="s">
        <v>204</v>
      </c>
      <c r="E2191" t="s">
        <v>204</v>
      </c>
      <c r="F2191" t="s">
        <v>204</v>
      </c>
      <c r="G2191" t="s">
        <v>204</v>
      </c>
      <c r="H2191" t="s">
        <v>204</v>
      </c>
      <c r="I2191" t="s">
        <v>204</v>
      </c>
      <c r="J2191" t="s">
        <v>204</v>
      </c>
      <c r="K2191" t="s">
        <v>204</v>
      </c>
      <c r="L2191" t="s">
        <v>204</v>
      </c>
      <c r="M2191" t="s">
        <v>204</v>
      </c>
      <c r="N2191" t="s">
        <v>204</v>
      </c>
      <c r="O2191" t="s">
        <v>204</v>
      </c>
      <c r="P2191" t="s">
        <v>204</v>
      </c>
      <c r="Q2191" s="80" t="s">
        <v>204</v>
      </c>
      <c r="R2191" s="79"/>
      <c r="T2191" t="s">
        <v>204</v>
      </c>
      <c r="U2191" t="s">
        <v>204</v>
      </c>
      <c r="V2191" t="s">
        <v>204</v>
      </c>
    </row>
    <row r="2192" spans="2:22">
      <c r="B2192" t="s">
        <v>204</v>
      </c>
      <c r="C2192" s="79" t="s">
        <v>204</v>
      </c>
      <c r="E2192" t="s">
        <v>204</v>
      </c>
      <c r="F2192" t="s">
        <v>204</v>
      </c>
      <c r="G2192" t="s">
        <v>204</v>
      </c>
      <c r="H2192" t="s">
        <v>204</v>
      </c>
      <c r="I2192" t="s">
        <v>204</v>
      </c>
      <c r="J2192" t="s">
        <v>204</v>
      </c>
      <c r="K2192" t="s">
        <v>204</v>
      </c>
      <c r="L2192" t="s">
        <v>204</v>
      </c>
      <c r="M2192" t="s">
        <v>204</v>
      </c>
      <c r="N2192" t="s">
        <v>204</v>
      </c>
      <c r="O2192" t="s">
        <v>204</v>
      </c>
      <c r="P2192" t="s">
        <v>204</v>
      </c>
      <c r="Q2192" s="80" t="s">
        <v>204</v>
      </c>
      <c r="R2192" s="79"/>
      <c r="T2192" t="s">
        <v>204</v>
      </c>
      <c r="U2192" t="s">
        <v>204</v>
      </c>
      <c r="V2192" t="s">
        <v>204</v>
      </c>
    </row>
    <row r="2193" spans="2:22">
      <c r="B2193" t="s">
        <v>204</v>
      </c>
      <c r="C2193" s="79" t="s">
        <v>204</v>
      </c>
      <c r="E2193" t="s">
        <v>204</v>
      </c>
      <c r="F2193" t="s">
        <v>204</v>
      </c>
      <c r="G2193" t="s">
        <v>204</v>
      </c>
      <c r="H2193" t="s">
        <v>204</v>
      </c>
      <c r="I2193" t="s">
        <v>204</v>
      </c>
      <c r="J2193" t="s">
        <v>204</v>
      </c>
      <c r="K2193" t="s">
        <v>204</v>
      </c>
      <c r="L2193" t="s">
        <v>204</v>
      </c>
      <c r="M2193" t="s">
        <v>204</v>
      </c>
      <c r="N2193" t="s">
        <v>204</v>
      </c>
      <c r="O2193" t="s">
        <v>204</v>
      </c>
      <c r="P2193" t="s">
        <v>204</v>
      </c>
      <c r="Q2193" s="80" t="s">
        <v>204</v>
      </c>
      <c r="R2193" s="79"/>
      <c r="T2193" t="s">
        <v>204</v>
      </c>
      <c r="U2193" t="s">
        <v>204</v>
      </c>
      <c r="V2193" t="s">
        <v>204</v>
      </c>
    </row>
    <row r="2194" spans="2:22">
      <c r="B2194" t="s">
        <v>204</v>
      </c>
      <c r="C2194" s="79" t="s">
        <v>204</v>
      </c>
      <c r="E2194" t="s">
        <v>204</v>
      </c>
      <c r="F2194" t="s">
        <v>204</v>
      </c>
      <c r="G2194" t="s">
        <v>204</v>
      </c>
      <c r="H2194" t="s">
        <v>204</v>
      </c>
      <c r="I2194" t="s">
        <v>204</v>
      </c>
      <c r="J2194" t="s">
        <v>204</v>
      </c>
      <c r="K2194" t="s">
        <v>204</v>
      </c>
      <c r="L2194" t="s">
        <v>204</v>
      </c>
      <c r="M2194" t="s">
        <v>204</v>
      </c>
      <c r="N2194" t="s">
        <v>204</v>
      </c>
      <c r="O2194" t="s">
        <v>204</v>
      </c>
      <c r="P2194" t="s">
        <v>204</v>
      </c>
      <c r="Q2194" s="80" t="s">
        <v>204</v>
      </c>
      <c r="R2194" s="79"/>
      <c r="T2194" t="s">
        <v>204</v>
      </c>
      <c r="U2194" t="s">
        <v>204</v>
      </c>
      <c r="V2194" t="s">
        <v>204</v>
      </c>
    </row>
    <row r="2195" spans="2:22">
      <c r="B2195" t="s">
        <v>204</v>
      </c>
      <c r="C2195" s="79" t="s">
        <v>204</v>
      </c>
      <c r="E2195" t="s">
        <v>204</v>
      </c>
      <c r="F2195" t="s">
        <v>204</v>
      </c>
      <c r="G2195" t="s">
        <v>204</v>
      </c>
      <c r="H2195" t="s">
        <v>204</v>
      </c>
      <c r="I2195" t="s">
        <v>204</v>
      </c>
      <c r="J2195" t="s">
        <v>204</v>
      </c>
      <c r="K2195" t="s">
        <v>204</v>
      </c>
      <c r="L2195" t="s">
        <v>204</v>
      </c>
      <c r="M2195" t="s">
        <v>204</v>
      </c>
      <c r="N2195" t="s">
        <v>204</v>
      </c>
      <c r="O2195" t="s">
        <v>204</v>
      </c>
      <c r="P2195" t="s">
        <v>204</v>
      </c>
      <c r="Q2195" s="80" t="s">
        <v>204</v>
      </c>
      <c r="R2195" s="79"/>
      <c r="T2195" t="s">
        <v>204</v>
      </c>
      <c r="U2195" t="s">
        <v>204</v>
      </c>
      <c r="V2195" t="s">
        <v>204</v>
      </c>
    </row>
    <row r="2196" spans="2:22">
      <c r="B2196" t="s">
        <v>204</v>
      </c>
      <c r="C2196" s="79" t="s">
        <v>204</v>
      </c>
      <c r="E2196" t="s">
        <v>204</v>
      </c>
      <c r="F2196" t="s">
        <v>204</v>
      </c>
      <c r="G2196" t="s">
        <v>204</v>
      </c>
      <c r="H2196" t="s">
        <v>204</v>
      </c>
      <c r="I2196" t="s">
        <v>204</v>
      </c>
      <c r="J2196" t="s">
        <v>204</v>
      </c>
      <c r="K2196" t="s">
        <v>204</v>
      </c>
      <c r="L2196" t="s">
        <v>204</v>
      </c>
      <c r="M2196" t="s">
        <v>204</v>
      </c>
      <c r="N2196" t="s">
        <v>204</v>
      </c>
      <c r="O2196" t="s">
        <v>204</v>
      </c>
      <c r="P2196" t="s">
        <v>204</v>
      </c>
      <c r="Q2196" s="80" t="s">
        <v>204</v>
      </c>
      <c r="R2196" s="79"/>
      <c r="T2196" t="s">
        <v>204</v>
      </c>
      <c r="U2196" t="s">
        <v>204</v>
      </c>
      <c r="V2196" t="s">
        <v>204</v>
      </c>
    </row>
    <row r="2197" spans="2:22">
      <c r="B2197" t="s">
        <v>204</v>
      </c>
      <c r="C2197" s="79" t="s">
        <v>204</v>
      </c>
      <c r="E2197" t="s">
        <v>204</v>
      </c>
      <c r="F2197" t="s">
        <v>204</v>
      </c>
      <c r="G2197" t="s">
        <v>204</v>
      </c>
      <c r="H2197" t="s">
        <v>204</v>
      </c>
      <c r="I2197" t="s">
        <v>204</v>
      </c>
      <c r="J2197" t="s">
        <v>204</v>
      </c>
      <c r="K2197" t="s">
        <v>204</v>
      </c>
      <c r="L2197" t="s">
        <v>204</v>
      </c>
      <c r="M2197" t="s">
        <v>204</v>
      </c>
      <c r="N2197" t="s">
        <v>204</v>
      </c>
      <c r="O2197" t="s">
        <v>204</v>
      </c>
      <c r="P2197" t="s">
        <v>204</v>
      </c>
      <c r="Q2197" s="80" t="s">
        <v>204</v>
      </c>
      <c r="R2197" s="79"/>
      <c r="T2197" t="s">
        <v>204</v>
      </c>
      <c r="U2197" t="s">
        <v>204</v>
      </c>
      <c r="V2197" t="s">
        <v>204</v>
      </c>
    </row>
    <row r="2198" spans="2:22">
      <c r="B2198" t="s">
        <v>204</v>
      </c>
      <c r="C2198" s="79" t="s">
        <v>204</v>
      </c>
      <c r="E2198" t="s">
        <v>204</v>
      </c>
      <c r="F2198" t="s">
        <v>204</v>
      </c>
      <c r="G2198" t="s">
        <v>204</v>
      </c>
      <c r="H2198" t="s">
        <v>204</v>
      </c>
      <c r="I2198" t="s">
        <v>204</v>
      </c>
      <c r="J2198" t="s">
        <v>204</v>
      </c>
      <c r="K2198" t="s">
        <v>204</v>
      </c>
      <c r="L2198" t="s">
        <v>204</v>
      </c>
      <c r="M2198" t="s">
        <v>204</v>
      </c>
      <c r="N2198" t="s">
        <v>204</v>
      </c>
      <c r="O2198" t="s">
        <v>204</v>
      </c>
      <c r="P2198" t="s">
        <v>204</v>
      </c>
      <c r="Q2198" s="80" t="s">
        <v>204</v>
      </c>
      <c r="R2198" s="79"/>
      <c r="T2198" t="s">
        <v>204</v>
      </c>
      <c r="U2198" t="s">
        <v>204</v>
      </c>
      <c r="V2198" t="s">
        <v>204</v>
      </c>
    </row>
    <row r="2199" spans="2:22">
      <c r="B2199" t="s">
        <v>204</v>
      </c>
      <c r="C2199" s="79" t="s">
        <v>204</v>
      </c>
      <c r="E2199" t="s">
        <v>204</v>
      </c>
      <c r="F2199" t="s">
        <v>204</v>
      </c>
      <c r="G2199" t="s">
        <v>204</v>
      </c>
      <c r="H2199" t="s">
        <v>204</v>
      </c>
      <c r="I2199" t="s">
        <v>204</v>
      </c>
      <c r="J2199" t="s">
        <v>204</v>
      </c>
      <c r="K2199" t="s">
        <v>204</v>
      </c>
      <c r="L2199" t="s">
        <v>204</v>
      </c>
      <c r="M2199" t="s">
        <v>204</v>
      </c>
      <c r="N2199" t="s">
        <v>204</v>
      </c>
      <c r="O2199" t="s">
        <v>204</v>
      </c>
      <c r="P2199" t="s">
        <v>204</v>
      </c>
      <c r="Q2199" s="80" t="s">
        <v>204</v>
      </c>
      <c r="R2199" s="79"/>
      <c r="T2199" t="s">
        <v>204</v>
      </c>
      <c r="U2199" t="s">
        <v>204</v>
      </c>
      <c r="V2199" t="s">
        <v>204</v>
      </c>
    </row>
    <row r="2200" spans="2:22">
      <c r="B2200" t="s">
        <v>204</v>
      </c>
      <c r="C2200" s="79" t="s">
        <v>204</v>
      </c>
      <c r="E2200" t="s">
        <v>204</v>
      </c>
      <c r="F2200" t="s">
        <v>204</v>
      </c>
      <c r="G2200" t="s">
        <v>204</v>
      </c>
      <c r="H2200" t="s">
        <v>204</v>
      </c>
      <c r="I2200" t="s">
        <v>204</v>
      </c>
      <c r="J2200" t="s">
        <v>204</v>
      </c>
      <c r="K2200" t="s">
        <v>204</v>
      </c>
      <c r="L2200" t="s">
        <v>204</v>
      </c>
      <c r="M2200" t="s">
        <v>204</v>
      </c>
      <c r="N2200" t="s">
        <v>204</v>
      </c>
      <c r="O2200" t="s">
        <v>204</v>
      </c>
      <c r="P2200" t="s">
        <v>204</v>
      </c>
      <c r="Q2200" s="80" t="s">
        <v>204</v>
      </c>
      <c r="R2200" s="79"/>
      <c r="T2200" t="s">
        <v>204</v>
      </c>
      <c r="U2200" t="s">
        <v>204</v>
      </c>
      <c r="V2200" t="s">
        <v>204</v>
      </c>
    </row>
    <row r="2201" spans="2:22">
      <c r="B2201" t="s">
        <v>204</v>
      </c>
      <c r="C2201" s="79" t="s">
        <v>204</v>
      </c>
      <c r="E2201" t="s">
        <v>204</v>
      </c>
      <c r="F2201" t="s">
        <v>204</v>
      </c>
      <c r="G2201" t="s">
        <v>204</v>
      </c>
      <c r="H2201" t="s">
        <v>204</v>
      </c>
      <c r="I2201" t="s">
        <v>204</v>
      </c>
      <c r="J2201" t="s">
        <v>204</v>
      </c>
      <c r="K2201" t="s">
        <v>204</v>
      </c>
      <c r="L2201" t="s">
        <v>204</v>
      </c>
      <c r="M2201" t="s">
        <v>204</v>
      </c>
      <c r="N2201" t="s">
        <v>204</v>
      </c>
      <c r="O2201" t="s">
        <v>204</v>
      </c>
      <c r="P2201" t="s">
        <v>204</v>
      </c>
      <c r="Q2201" s="80" t="s">
        <v>204</v>
      </c>
      <c r="R2201" s="79"/>
      <c r="T2201" t="s">
        <v>204</v>
      </c>
      <c r="U2201" t="s">
        <v>204</v>
      </c>
      <c r="V2201" t="s">
        <v>204</v>
      </c>
    </row>
    <row r="2202" spans="2:22">
      <c r="B2202" t="s">
        <v>204</v>
      </c>
      <c r="C2202" s="79" t="s">
        <v>204</v>
      </c>
      <c r="E2202" t="s">
        <v>204</v>
      </c>
      <c r="F2202" t="s">
        <v>204</v>
      </c>
      <c r="G2202" t="s">
        <v>204</v>
      </c>
      <c r="H2202" t="s">
        <v>204</v>
      </c>
      <c r="I2202" t="s">
        <v>204</v>
      </c>
      <c r="J2202" t="s">
        <v>204</v>
      </c>
      <c r="K2202" t="s">
        <v>204</v>
      </c>
      <c r="L2202" t="s">
        <v>204</v>
      </c>
      <c r="M2202" t="s">
        <v>204</v>
      </c>
      <c r="N2202" t="s">
        <v>204</v>
      </c>
      <c r="O2202" t="s">
        <v>204</v>
      </c>
      <c r="P2202" t="s">
        <v>204</v>
      </c>
      <c r="Q2202" s="80" t="s">
        <v>204</v>
      </c>
      <c r="R2202" s="79"/>
      <c r="T2202" t="s">
        <v>204</v>
      </c>
      <c r="U2202" t="s">
        <v>204</v>
      </c>
      <c r="V2202" t="s">
        <v>204</v>
      </c>
    </row>
    <row r="2203" spans="2:22">
      <c r="B2203" t="s">
        <v>204</v>
      </c>
      <c r="C2203" s="79" t="s">
        <v>204</v>
      </c>
      <c r="E2203" t="s">
        <v>204</v>
      </c>
      <c r="F2203" t="s">
        <v>204</v>
      </c>
      <c r="G2203" t="s">
        <v>204</v>
      </c>
      <c r="H2203" t="s">
        <v>204</v>
      </c>
      <c r="I2203" t="s">
        <v>204</v>
      </c>
      <c r="J2203" t="s">
        <v>204</v>
      </c>
      <c r="K2203" t="s">
        <v>204</v>
      </c>
      <c r="L2203" t="s">
        <v>204</v>
      </c>
      <c r="M2203" t="s">
        <v>204</v>
      </c>
      <c r="N2203" t="s">
        <v>204</v>
      </c>
      <c r="O2203" t="s">
        <v>204</v>
      </c>
      <c r="P2203" t="s">
        <v>204</v>
      </c>
      <c r="Q2203" s="80" t="s">
        <v>204</v>
      </c>
      <c r="R2203" s="79"/>
      <c r="T2203" t="s">
        <v>204</v>
      </c>
      <c r="U2203" t="s">
        <v>204</v>
      </c>
      <c r="V2203" t="s">
        <v>204</v>
      </c>
    </row>
    <row r="2204" spans="2:22">
      <c r="B2204" t="s">
        <v>204</v>
      </c>
      <c r="C2204" s="79" t="s">
        <v>204</v>
      </c>
      <c r="E2204" t="s">
        <v>204</v>
      </c>
      <c r="F2204" t="s">
        <v>204</v>
      </c>
      <c r="G2204" t="s">
        <v>204</v>
      </c>
      <c r="H2204" t="s">
        <v>204</v>
      </c>
      <c r="I2204" t="s">
        <v>204</v>
      </c>
      <c r="J2204" t="s">
        <v>204</v>
      </c>
      <c r="K2204" t="s">
        <v>204</v>
      </c>
      <c r="L2204" t="s">
        <v>204</v>
      </c>
      <c r="M2204" t="s">
        <v>204</v>
      </c>
      <c r="N2204" t="s">
        <v>204</v>
      </c>
      <c r="O2204" t="s">
        <v>204</v>
      </c>
      <c r="P2204" t="s">
        <v>204</v>
      </c>
      <c r="Q2204" s="80" t="s">
        <v>204</v>
      </c>
      <c r="R2204" s="79"/>
      <c r="T2204" t="s">
        <v>204</v>
      </c>
      <c r="U2204" t="s">
        <v>204</v>
      </c>
      <c r="V2204" t="s">
        <v>204</v>
      </c>
    </row>
    <row r="2205" spans="2:22">
      <c r="B2205" t="s">
        <v>204</v>
      </c>
      <c r="C2205" s="79" t="s">
        <v>204</v>
      </c>
      <c r="E2205" t="s">
        <v>204</v>
      </c>
      <c r="F2205" t="s">
        <v>204</v>
      </c>
      <c r="G2205" t="s">
        <v>204</v>
      </c>
      <c r="H2205" t="s">
        <v>204</v>
      </c>
      <c r="I2205" t="s">
        <v>204</v>
      </c>
      <c r="J2205" t="s">
        <v>204</v>
      </c>
      <c r="K2205" t="s">
        <v>204</v>
      </c>
      <c r="L2205" t="s">
        <v>204</v>
      </c>
      <c r="M2205" t="s">
        <v>204</v>
      </c>
      <c r="N2205" t="s">
        <v>204</v>
      </c>
      <c r="O2205" t="s">
        <v>204</v>
      </c>
      <c r="P2205" t="s">
        <v>204</v>
      </c>
      <c r="Q2205" s="80" t="s">
        <v>204</v>
      </c>
      <c r="R2205" s="79"/>
      <c r="T2205" t="s">
        <v>204</v>
      </c>
      <c r="U2205" t="s">
        <v>204</v>
      </c>
      <c r="V2205" t="s">
        <v>204</v>
      </c>
    </row>
    <row r="2206" spans="2:22">
      <c r="B2206" t="s">
        <v>204</v>
      </c>
      <c r="C2206" s="79" t="s">
        <v>204</v>
      </c>
      <c r="E2206" t="s">
        <v>204</v>
      </c>
      <c r="F2206" t="s">
        <v>204</v>
      </c>
      <c r="G2206" t="s">
        <v>204</v>
      </c>
      <c r="H2206" t="s">
        <v>204</v>
      </c>
      <c r="I2206" t="s">
        <v>204</v>
      </c>
      <c r="J2206" t="s">
        <v>204</v>
      </c>
      <c r="K2206" t="s">
        <v>204</v>
      </c>
      <c r="L2206" t="s">
        <v>204</v>
      </c>
      <c r="M2206" t="s">
        <v>204</v>
      </c>
      <c r="N2206" t="s">
        <v>204</v>
      </c>
      <c r="O2206" t="s">
        <v>204</v>
      </c>
      <c r="P2206" t="s">
        <v>204</v>
      </c>
      <c r="Q2206" s="80" t="s">
        <v>204</v>
      </c>
      <c r="R2206" s="79"/>
      <c r="T2206" t="s">
        <v>204</v>
      </c>
      <c r="U2206" t="s">
        <v>204</v>
      </c>
      <c r="V2206" t="s">
        <v>204</v>
      </c>
    </row>
    <row r="2207" spans="2:22">
      <c r="B2207" t="s">
        <v>204</v>
      </c>
      <c r="C2207" s="79" t="s">
        <v>204</v>
      </c>
      <c r="E2207" t="s">
        <v>204</v>
      </c>
      <c r="F2207" t="s">
        <v>204</v>
      </c>
      <c r="G2207" t="s">
        <v>204</v>
      </c>
      <c r="H2207" t="s">
        <v>204</v>
      </c>
      <c r="I2207" t="s">
        <v>204</v>
      </c>
      <c r="J2207" t="s">
        <v>204</v>
      </c>
      <c r="K2207" t="s">
        <v>204</v>
      </c>
      <c r="L2207" t="s">
        <v>204</v>
      </c>
      <c r="M2207" t="s">
        <v>204</v>
      </c>
      <c r="N2207" t="s">
        <v>204</v>
      </c>
      <c r="O2207" t="s">
        <v>204</v>
      </c>
      <c r="P2207" t="s">
        <v>204</v>
      </c>
      <c r="Q2207" s="80" t="s">
        <v>204</v>
      </c>
      <c r="R2207" s="79"/>
      <c r="T2207" t="s">
        <v>204</v>
      </c>
      <c r="U2207" t="s">
        <v>204</v>
      </c>
      <c r="V2207" t="s">
        <v>204</v>
      </c>
    </row>
    <row r="2208" spans="2:22">
      <c r="B2208" t="s">
        <v>204</v>
      </c>
      <c r="C2208" s="79" t="s">
        <v>204</v>
      </c>
      <c r="E2208" t="s">
        <v>204</v>
      </c>
      <c r="F2208" t="s">
        <v>204</v>
      </c>
      <c r="G2208" t="s">
        <v>204</v>
      </c>
      <c r="H2208" t="s">
        <v>204</v>
      </c>
      <c r="I2208" t="s">
        <v>204</v>
      </c>
      <c r="J2208" t="s">
        <v>204</v>
      </c>
      <c r="K2208" t="s">
        <v>204</v>
      </c>
      <c r="L2208" t="s">
        <v>204</v>
      </c>
      <c r="M2208" t="s">
        <v>204</v>
      </c>
      <c r="N2208" t="s">
        <v>204</v>
      </c>
      <c r="O2208" t="s">
        <v>204</v>
      </c>
      <c r="P2208" t="s">
        <v>204</v>
      </c>
      <c r="Q2208" s="80" t="s">
        <v>204</v>
      </c>
      <c r="R2208" s="79"/>
      <c r="T2208" t="s">
        <v>204</v>
      </c>
      <c r="U2208" t="s">
        <v>204</v>
      </c>
      <c r="V2208" t="s">
        <v>204</v>
      </c>
    </row>
    <row r="2209" spans="2:22">
      <c r="B2209" t="s">
        <v>204</v>
      </c>
      <c r="C2209" s="79" t="s">
        <v>204</v>
      </c>
      <c r="E2209" t="s">
        <v>204</v>
      </c>
      <c r="F2209" t="s">
        <v>204</v>
      </c>
      <c r="G2209" t="s">
        <v>204</v>
      </c>
      <c r="H2209" t="s">
        <v>204</v>
      </c>
      <c r="I2209" t="s">
        <v>204</v>
      </c>
      <c r="J2209" t="s">
        <v>204</v>
      </c>
      <c r="K2209" t="s">
        <v>204</v>
      </c>
      <c r="L2209" t="s">
        <v>204</v>
      </c>
      <c r="M2209" t="s">
        <v>204</v>
      </c>
      <c r="N2209" t="s">
        <v>204</v>
      </c>
      <c r="O2209" t="s">
        <v>204</v>
      </c>
      <c r="P2209" t="s">
        <v>204</v>
      </c>
      <c r="Q2209" s="80" t="s">
        <v>204</v>
      </c>
      <c r="R2209" s="79"/>
      <c r="T2209" t="s">
        <v>204</v>
      </c>
      <c r="U2209" t="s">
        <v>204</v>
      </c>
      <c r="V2209" t="s">
        <v>204</v>
      </c>
    </row>
    <row r="2210" spans="2:22">
      <c r="B2210" t="s">
        <v>204</v>
      </c>
      <c r="C2210" s="79" t="s">
        <v>204</v>
      </c>
      <c r="E2210" t="s">
        <v>204</v>
      </c>
      <c r="F2210" t="s">
        <v>204</v>
      </c>
      <c r="G2210" t="s">
        <v>204</v>
      </c>
      <c r="H2210" t="s">
        <v>204</v>
      </c>
      <c r="I2210" t="s">
        <v>204</v>
      </c>
      <c r="J2210" t="s">
        <v>204</v>
      </c>
      <c r="K2210" t="s">
        <v>204</v>
      </c>
      <c r="L2210" t="s">
        <v>204</v>
      </c>
      <c r="M2210" t="s">
        <v>204</v>
      </c>
      <c r="N2210" t="s">
        <v>204</v>
      </c>
      <c r="O2210" t="s">
        <v>204</v>
      </c>
      <c r="P2210" t="s">
        <v>204</v>
      </c>
      <c r="Q2210" s="80" t="s">
        <v>204</v>
      </c>
      <c r="R2210" s="79"/>
      <c r="T2210" t="s">
        <v>204</v>
      </c>
      <c r="U2210" t="s">
        <v>204</v>
      </c>
      <c r="V2210" t="s">
        <v>204</v>
      </c>
    </row>
    <row r="2211" spans="2:22">
      <c r="B2211" t="s">
        <v>204</v>
      </c>
      <c r="C2211" s="79" t="s">
        <v>204</v>
      </c>
      <c r="E2211" t="s">
        <v>204</v>
      </c>
      <c r="F2211" t="s">
        <v>204</v>
      </c>
      <c r="G2211" t="s">
        <v>204</v>
      </c>
      <c r="H2211" t="s">
        <v>204</v>
      </c>
      <c r="I2211" t="s">
        <v>204</v>
      </c>
      <c r="J2211" t="s">
        <v>204</v>
      </c>
      <c r="K2211" t="s">
        <v>204</v>
      </c>
      <c r="L2211" t="s">
        <v>204</v>
      </c>
      <c r="M2211" t="s">
        <v>204</v>
      </c>
      <c r="N2211" t="s">
        <v>204</v>
      </c>
      <c r="O2211" t="s">
        <v>204</v>
      </c>
      <c r="P2211" t="s">
        <v>204</v>
      </c>
      <c r="Q2211" s="80" t="s">
        <v>204</v>
      </c>
      <c r="R2211" s="79"/>
      <c r="T2211" t="s">
        <v>204</v>
      </c>
      <c r="U2211" t="s">
        <v>204</v>
      </c>
      <c r="V2211" t="s">
        <v>204</v>
      </c>
    </row>
    <row r="2212" spans="2:22">
      <c r="B2212" t="s">
        <v>204</v>
      </c>
      <c r="C2212" s="79" t="s">
        <v>204</v>
      </c>
      <c r="E2212" t="s">
        <v>204</v>
      </c>
      <c r="F2212" t="s">
        <v>204</v>
      </c>
      <c r="G2212" t="s">
        <v>204</v>
      </c>
      <c r="H2212" t="s">
        <v>204</v>
      </c>
      <c r="I2212" t="s">
        <v>204</v>
      </c>
      <c r="J2212" t="s">
        <v>204</v>
      </c>
      <c r="K2212" t="s">
        <v>204</v>
      </c>
      <c r="L2212" t="s">
        <v>204</v>
      </c>
      <c r="M2212" t="s">
        <v>204</v>
      </c>
      <c r="N2212" t="s">
        <v>204</v>
      </c>
      <c r="O2212" t="s">
        <v>204</v>
      </c>
      <c r="P2212" t="s">
        <v>204</v>
      </c>
      <c r="Q2212" s="80" t="s">
        <v>204</v>
      </c>
      <c r="R2212" s="79"/>
      <c r="T2212" t="s">
        <v>204</v>
      </c>
      <c r="U2212" t="s">
        <v>204</v>
      </c>
      <c r="V2212" t="s">
        <v>204</v>
      </c>
    </row>
    <row r="2213" spans="2:22">
      <c r="B2213" t="s">
        <v>204</v>
      </c>
      <c r="C2213" s="79" t="s">
        <v>204</v>
      </c>
      <c r="E2213" t="s">
        <v>204</v>
      </c>
      <c r="F2213" t="s">
        <v>204</v>
      </c>
      <c r="G2213" t="s">
        <v>204</v>
      </c>
      <c r="H2213" t="s">
        <v>204</v>
      </c>
      <c r="I2213" t="s">
        <v>204</v>
      </c>
      <c r="J2213" t="s">
        <v>204</v>
      </c>
      <c r="K2213" t="s">
        <v>204</v>
      </c>
      <c r="L2213" t="s">
        <v>204</v>
      </c>
      <c r="M2213" t="s">
        <v>204</v>
      </c>
      <c r="N2213" t="s">
        <v>204</v>
      </c>
      <c r="O2213" t="s">
        <v>204</v>
      </c>
      <c r="P2213" t="s">
        <v>204</v>
      </c>
      <c r="Q2213" s="80" t="s">
        <v>204</v>
      </c>
      <c r="R2213" s="79"/>
      <c r="T2213" t="s">
        <v>204</v>
      </c>
      <c r="U2213" t="s">
        <v>204</v>
      </c>
      <c r="V2213" t="s">
        <v>204</v>
      </c>
    </row>
    <row r="2214" spans="2:22">
      <c r="B2214" t="s">
        <v>204</v>
      </c>
      <c r="C2214" s="79" t="s">
        <v>204</v>
      </c>
      <c r="E2214" t="s">
        <v>204</v>
      </c>
      <c r="F2214" t="s">
        <v>204</v>
      </c>
      <c r="G2214" t="s">
        <v>204</v>
      </c>
      <c r="H2214" t="s">
        <v>204</v>
      </c>
      <c r="I2214" t="s">
        <v>204</v>
      </c>
      <c r="J2214" t="s">
        <v>204</v>
      </c>
      <c r="K2214" t="s">
        <v>204</v>
      </c>
      <c r="L2214" t="s">
        <v>204</v>
      </c>
      <c r="M2214" t="s">
        <v>204</v>
      </c>
      <c r="N2214" t="s">
        <v>204</v>
      </c>
      <c r="O2214" t="s">
        <v>204</v>
      </c>
      <c r="P2214" t="s">
        <v>204</v>
      </c>
      <c r="Q2214" s="80" t="s">
        <v>204</v>
      </c>
      <c r="R2214" s="79"/>
      <c r="T2214" t="s">
        <v>204</v>
      </c>
      <c r="U2214" t="s">
        <v>204</v>
      </c>
      <c r="V2214" t="s">
        <v>204</v>
      </c>
    </row>
    <row r="2215" spans="2:22">
      <c r="B2215" t="s">
        <v>204</v>
      </c>
      <c r="C2215" s="79" t="s">
        <v>204</v>
      </c>
      <c r="E2215" t="s">
        <v>204</v>
      </c>
      <c r="F2215" t="s">
        <v>204</v>
      </c>
      <c r="G2215" t="s">
        <v>204</v>
      </c>
      <c r="H2215" t="s">
        <v>204</v>
      </c>
      <c r="I2215" t="s">
        <v>204</v>
      </c>
      <c r="J2215" t="s">
        <v>204</v>
      </c>
      <c r="K2215" t="s">
        <v>204</v>
      </c>
      <c r="L2215" t="s">
        <v>204</v>
      </c>
      <c r="M2215" t="s">
        <v>204</v>
      </c>
      <c r="N2215" t="s">
        <v>204</v>
      </c>
      <c r="O2215" t="s">
        <v>204</v>
      </c>
      <c r="P2215" t="s">
        <v>204</v>
      </c>
      <c r="Q2215" s="80" t="s">
        <v>204</v>
      </c>
      <c r="R2215" s="79"/>
      <c r="T2215" t="s">
        <v>204</v>
      </c>
      <c r="U2215" t="s">
        <v>204</v>
      </c>
      <c r="V2215" t="s">
        <v>204</v>
      </c>
    </row>
    <row r="2216" spans="2:22">
      <c r="B2216" t="s">
        <v>204</v>
      </c>
      <c r="C2216" s="79" t="s">
        <v>204</v>
      </c>
      <c r="E2216" t="s">
        <v>204</v>
      </c>
      <c r="F2216" t="s">
        <v>204</v>
      </c>
      <c r="G2216" t="s">
        <v>204</v>
      </c>
      <c r="H2216" t="s">
        <v>204</v>
      </c>
      <c r="I2216" t="s">
        <v>204</v>
      </c>
      <c r="J2216" t="s">
        <v>204</v>
      </c>
      <c r="K2216" t="s">
        <v>204</v>
      </c>
      <c r="L2216" t="s">
        <v>204</v>
      </c>
      <c r="M2216" t="s">
        <v>204</v>
      </c>
      <c r="N2216" t="s">
        <v>204</v>
      </c>
      <c r="O2216" t="s">
        <v>204</v>
      </c>
      <c r="P2216" t="s">
        <v>204</v>
      </c>
      <c r="Q2216" s="80" t="s">
        <v>204</v>
      </c>
      <c r="R2216" s="79"/>
      <c r="T2216" t="s">
        <v>204</v>
      </c>
      <c r="U2216" t="s">
        <v>204</v>
      </c>
      <c r="V2216" t="s">
        <v>204</v>
      </c>
    </row>
    <row r="2217" spans="2:22">
      <c r="B2217" t="s">
        <v>204</v>
      </c>
      <c r="C2217" s="79" t="s">
        <v>204</v>
      </c>
      <c r="E2217" t="s">
        <v>204</v>
      </c>
      <c r="F2217" t="s">
        <v>204</v>
      </c>
      <c r="G2217" t="s">
        <v>204</v>
      </c>
      <c r="H2217" t="s">
        <v>204</v>
      </c>
      <c r="I2217" t="s">
        <v>204</v>
      </c>
      <c r="J2217" t="s">
        <v>204</v>
      </c>
      <c r="K2217" t="s">
        <v>204</v>
      </c>
      <c r="L2217" t="s">
        <v>204</v>
      </c>
      <c r="M2217" t="s">
        <v>204</v>
      </c>
      <c r="N2217" t="s">
        <v>204</v>
      </c>
      <c r="O2217" t="s">
        <v>204</v>
      </c>
      <c r="P2217" t="s">
        <v>204</v>
      </c>
      <c r="Q2217" s="80" t="s">
        <v>204</v>
      </c>
      <c r="R2217" s="79"/>
      <c r="T2217" t="s">
        <v>204</v>
      </c>
      <c r="U2217" t="s">
        <v>204</v>
      </c>
      <c r="V2217" t="s">
        <v>204</v>
      </c>
    </row>
    <row r="2218" spans="2:22">
      <c r="B2218" t="s">
        <v>204</v>
      </c>
      <c r="C2218" s="79" t="s">
        <v>204</v>
      </c>
      <c r="E2218" t="s">
        <v>204</v>
      </c>
      <c r="F2218" t="s">
        <v>204</v>
      </c>
      <c r="G2218" t="s">
        <v>204</v>
      </c>
      <c r="H2218" t="s">
        <v>204</v>
      </c>
      <c r="I2218" t="s">
        <v>204</v>
      </c>
      <c r="J2218" t="s">
        <v>204</v>
      </c>
      <c r="K2218" t="s">
        <v>204</v>
      </c>
      <c r="L2218" t="s">
        <v>204</v>
      </c>
      <c r="M2218" t="s">
        <v>204</v>
      </c>
      <c r="N2218" t="s">
        <v>204</v>
      </c>
      <c r="O2218" t="s">
        <v>204</v>
      </c>
      <c r="P2218" t="s">
        <v>204</v>
      </c>
      <c r="Q2218" s="80" t="s">
        <v>204</v>
      </c>
      <c r="R2218" s="79"/>
      <c r="T2218" t="s">
        <v>204</v>
      </c>
      <c r="U2218" t="s">
        <v>204</v>
      </c>
      <c r="V2218" t="s">
        <v>204</v>
      </c>
    </row>
    <row r="2219" spans="2:22">
      <c r="B2219" t="s">
        <v>204</v>
      </c>
      <c r="C2219" s="79" t="s">
        <v>204</v>
      </c>
      <c r="E2219" t="s">
        <v>204</v>
      </c>
      <c r="F2219" t="s">
        <v>204</v>
      </c>
      <c r="G2219" t="s">
        <v>204</v>
      </c>
      <c r="H2219" t="s">
        <v>204</v>
      </c>
      <c r="I2219" t="s">
        <v>204</v>
      </c>
      <c r="J2219" t="s">
        <v>204</v>
      </c>
      <c r="K2219" t="s">
        <v>204</v>
      </c>
      <c r="L2219" t="s">
        <v>204</v>
      </c>
      <c r="M2219" t="s">
        <v>204</v>
      </c>
      <c r="N2219" t="s">
        <v>204</v>
      </c>
      <c r="O2219" t="s">
        <v>204</v>
      </c>
      <c r="P2219" t="s">
        <v>204</v>
      </c>
      <c r="Q2219" s="80" t="s">
        <v>204</v>
      </c>
      <c r="R2219" s="79"/>
      <c r="T2219" t="s">
        <v>204</v>
      </c>
      <c r="U2219" t="s">
        <v>204</v>
      </c>
      <c r="V2219" t="s">
        <v>204</v>
      </c>
    </row>
    <row r="2220" spans="2:22">
      <c r="B2220" t="s">
        <v>204</v>
      </c>
      <c r="C2220" s="79" t="s">
        <v>204</v>
      </c>
      <c r="E2220" t="s">
        <v>204</v>
      </c>
      <c r="F2220" t="s">
        <v>204</v>
      </c>
      <c r="G2220" t="s">
        <v>204</v>
      </c>
      <c r="H2220" t="s">
        <v>204</v>
      </c>
      <c r="I2220" t="s">
        <v>204</v>
      </c>
      <c r="J2220" t="s">
        <v>204</v>
      </c>
      <c r="K2220" t="s">
        <v>204</v>
      </c>
      <c r="L2220" t="s">
        <v>204</v>
      </c>
      <c r="M2220" t="s">
        <v>204</v>
      </c>
      <c r="N2220" t="s">
        <v>204</v>
      </c>
      <c r="O2220" t="s">
        <v>204</v>
      </c>
      <c r="P2220" t="s">
        <v>204</v>
      </c>
      <c r="Q2220" s="80" t="s">
        <v>204</v>
      </c>
      <c r="R2220" s="79"/>
      <c r="T2220" t="s">
        <v>204</v>
      </c>
      <c r="U2220" t="s">
        <v>204</v>
      </c>
      <c r="V2220" t="s">
        <v>204</v>
      </c>
    </row>
    <row r="2221" spans="2:22">
      <c r="B2221" t="s">
        <v>204</v>
      </c>
      <c r="C2221" s="79" t="s">
        <v>204</v>
      </c>
      <c r="E2221" t="s">
        <v>204</v>
      </c>
      <c r="F2221" t="s">
        <v>204</v>
      </c>
      <c r="G2221" t="s">
        <v>204</v>
      </c>
      <c r="H2221" t="s">
        <v>204</v>
      </c>
      <c r="I2221" t="s">
        <v>204</v>
      </c>
      <c r="J2221" t="s">
        <v>204</v>
      </c>
      <c r="K2221" t="s">
        <v>204</v>
      </c>
      <c r="L2221" t="s">
        <v>204</v>
      </c>
      <c r="M2221" t="s">
        <v>204</v>
      </c>
      <c r="N2221" t="s">
        <v>204</v>
      </c>
      <c r="O2221" t="s">
        <v>204</v>
      </c>
      <c r="P2221" t="s">
        <v>204</v>
      </c>
      <c r="Q2221" s="80" t="s">
        <v>204</v>
      </c>
      <c r="R2221" s="79"/>
      <c r="T2221" t="s">
        <v>204</v>
      </c>
      <c r="U2221" t="s">
        <v>204</v>
      </c>
      <c r="V2221" t="s">
        <v>204</v>
      </c>
    </row>
    <row r="2222" spans="2:22">
      <c r="B2222" t="s">
        <v>204</v>
      </c>
      <c r="C2222" s="79" t="s">
        <v>204</v>
      </c>
      <c r="E2222" t="s">
        <v>204</v>
      </c>
      <c r="F2222" t="s">
        <v>204</v>
      </c>
      <c r="G2222" t="s">
        <v>204</v>
      </c>
      <c r="H2222" t="s">
        <v>204</v>
      </c>
      <c r="I2222" t="s">
        <v>204</v>
      </c>
      <c r="J2222" t="s">
        <v>204</v>
      </c>
      <c r="K2222" t="s">
        <v>204</v>
      </c>
      <c r="L2222" t="s">
        <v>204</v>
      </c>
      <c r="M2222" t="s">
        <v>204</v>
      </c>
      <c r="N2222" t="s">
        <v>204</v>
      </c>
      <c r="O2222" t="s">
        <v>204</v>
      </c>
      <c r="P2222" t="s">
        <v>204</v>
      </c>
      <c r="Q2222" s="80" t="s">
        <v>204</v>
      </c>
      <c r="R2222" s="79"/>
      <c r="T2222" t="s">
        <v>204</v>
      </c>
      <c r="U2222" t="s">
        <v>204</v>
      </c>
      <c r="V2222" t="s">
        <v>204</v>
      </c>
    </row>
    <row r="2223" spans="2:22">
      <c r="B2223" t="s">
        <v>204</v>
      </c>
      <c r="C2223" s="79" t="s">
        <v>204</v>
      </c>
      <c r="E2223" t="s">
        <v>204</v>
      </c>
      <c r="F2223" t="s">
        <v>204</v>
      </c>
      <c r="G2223" t="s">
        <v>204</v>
      </c>
      <c r="H2223" t="s">
        <v>204</v>
      </c>
      <c r="I2223" t="s">
        <v>204</v>
      </c>
      <c r="J2223" t="s">
        <v>204</v>
      </c>
      <c r="K2223" t="s">
        <v>204</v>
      </c>
      <c r="L2223" t="s">
        <v>204</v>
      </c>
      <c r="M2223" t="s">
        <v>204</v>
      </c>
      <c r="N2223" t="s">
        <v>204</v>
      </c>
      <c r="O2223" t="s">
        <v>204</v>
      </c>
      <c r="P2223" t="s">
        <v>204</v>
      </c>
      <c r="Q2223" s="80" t="s">
        <v>204</v>
      </c>
      <c r="R2223" s="79"/>
      <c r="T2223" t="s">
        <v>204</v>
      </c>
      <c r="U2223" t="s">
        <v>204</v>
      </c>
      <c r="V2223" t="s">
        <v>204</v>
      </c>
    </row>
    <row r="2224" spans="2:22">
      <c r="B2224" t="s">
        <v>204</v>
      </c>
      <c r="C2224" s="79" t="s">
        <v>204</v>
      </c>
      <c r="E2224" t="s">
        <v>204</v>
      </c>
      <c r="F2224" t="s">
        <v>204</v>
      </c>
      <c r="G2224" t="s">
        <v>204</v>
      </c>
      <c r="H2224" t="s">
        <v>204</v>
      </c>
      <c r="I2224" t="s">
        <v>204</v>
      </c>
      <c r="J2224" t="s">
        <v>204</v>
      </c>
      <c r="K2224" t="s">
        <v>204</v>
      </c>
      <c r="L2224" t="s">
        <v>204</v>
      </c>
      <c r="M2224" t="s">
        <v>204</v>
      </c>
      <c r="N2224" t="s">
        <v>204</v>
      </c>
      <c r="O2224" t="s">
        <v>204</v>
      </c>
      <c r="P2224" t="s">
        <v>204</v>
      </c>
      <c r="Q2224" s="80" t="s">
        <v>204</v>
      </c>
      <c r="R2224" s="79"/>
      <c r="T2224" t="s">
        <v>204</v>
      </c>
      <c r="U2224" t="s">
        <v>204</v>
      </c>
      <c r="V2224" t="s">
        <v>204</v>
      </c>
    </row>
    <row r="2225" spans="2:22">
      <c r="B2225" t="s">
        <v>204</v>
      </c>
      <c r="C2225" s="79" t="s">
        <v>204</v>
      </c>
      <c r="E2225" t="s">
        <v>204</v>
      </c>
      <c r="F2225" t="s">
        <v>204</v>
      </c>
      <c r="G2225" t="s">
        <v>204</v>
      </c>
      <c r="H2225" t="s">
        <v>204</v>
      </c>
      <c r="I2225" t="s">
        <v>204</v>
      </c>
      <c r="J2225" t="s">
        <v>204</v>
      </c>
      <c r="K2225" t="s">
        <v>204</v>
      </c>
      <c r="L2225" t="s">
        <v>204</v>
      </c>
      <c r="M2225" t="s">
        <v>204</v>
      </c>
      <c r="N2225" t="s">
        <v>204</v>
      </c>
      <c r="O2225" t="s">
        <v>204</v>
      </c>
      <c r="P2225" t="s">
        <v>204</v>
      </c>
      <c r="Q2225" s="80" t="s">
        <v>204</v>
      </c>
      <c r="R2225" s="79"/>
      <c r="T2225" t="s">
        <v>204</v>
      </c>
      <c r="U2225" t="s">
        <v>204</v>
      </c>
      <c r="V2225" t="s">
        <v>204</v>
      </c>
    </row>
    <row r="2226" spans="2:22">
      <c r="B2226" t="s">
        <v>204</v>
      </c>
      <c r="C2226" s="79" t="s">
        <v>204</v>
      </c>
      <c r="E2226" t="s">
        <v>204</v>
      </c>
      <c r="F2226" t="s">
        <v>204</v>
      </c>
      <c r="G2226" t="s">
        <v>204</v>
      </c>
      <c r="H2226" t="s">
        <v>204</v>
      </c>
      <c r="I2226" t="s">
        <v>204</v>
      </c>
      <c r="J2226" t="s">
        <v>204</v>
      </c>
      <c r="K2226" t="s">
        <v>204</v>
      </c>
      <c r="L2226" t="s">
        <v>204</v>
      </c>
      <c r="M2226" t="s">
        <v>204</v>
      </c>
      <c r="N2226" t="s">
        <v>204</v>
      </c>
      <c r="O2226" t="s">
        <v>204</v>
      </c>
      <c r="P2226" t="s">
        <v>204</v>
      </c>
      <c r="Q2226" s="80" t="s">
        <v>204</v>
      </c>
      <c r="R2226" s="79"/>
      <c r="T2226" t="s">
        <v>204</v>
      </c>
      <c r="U2226" t="s">
        <v>204</v>
      </c>
      <c r="V2226" t="s">
        <v>204</v>
      </c>
    </row>
    <row r="2227" spans="2:22">
      <c r="B2227" t="s">
        <v>204</v>
      </c>
      <c r="C2227" s="79" t="s">
        <v>204</v>
      </c>
      <c r="E2227" t="s">
        <v>204</v>
      </c>
      <c r="F2227" t="s">
        <v>204</v>
      </c>
      <c r="G2227" t="s">
        <v>204</v>
      </c>
      <c r="H2227" t="s">
        <v>204</v>
      </c>
      <c r="I2227" t="s">
        <v>204</v>
      </c>
      <c r="J2227" t="s">
        <v>204</v>
      </c>
      <c r="K2227" t="s">
        <v>204</v>
      </c>
      <c r="L2227" t="s">
        <v>204</v>
      </c>
      <c r="M2227" t="s">
        <v>204</v>
      </c>
      <c r="N2227" t="s">
        <v>204</v>
      </c>
      <c r="O2227" t="s">
        <v>204</v>
      </c>
      <c r="P2227" t="s">
        <v>204</v>
      </c>
      <c r="Q2227" s="80" t="s">
        <v>204</v>
      </c>
      <c r="R2227" s="79"/>
      <c r="T2227" t="s">
        <v>204</v>
      </c>
      <c r="U2227" t="s">
        <v>204</v>
      </c>
      <c r="V2227" t="s">
        <v>204</v>
      </c>
    </row>
    <row r="2228" spans="2:22">
      <c r="B2228" t="s">
        <v>204</v>
      </c>
      <c r="C2228" s="79" t="s">
        <v>204</v>
      </c>
      <c r="E2228" t="s">
        <v>204</v>
      </c>
      <c r="F2228" t="s">
        <v>204</v>
      </c>
      <c r="G2228" t="s">
        <v>204</v>
      </c>
      <c r="H2228" t="s">
        <v>204</v>
      </c>
      <c r="I2228" t="s">
        <v>204</v>
      </c>
      <c r="J2228" t="s">
        <v>204</v>
      </c>
      <c r="K2228" t="s">
        <v>204</v>
      </c>
      <c r="L2228" t="s">
        <v>204</v>
      </c>
      <c r="M2228" t="s">
        <v>204</v>
      </c>
      <c r="N2228" t="s">
        <v>204</v>
      </c>
      <c r="O2228" t="s">
        <v>204</v>
      </c>
      <c r="P2228" t="s">
        <v>204</v>
      </c>
      <c r="Q2228" s="80" t="s">
        <v>204</v>
      </c>
      <c r="R2228" s="79"/>
      <c r="T2228" t="s">
        <v>204</v>
      </c>
      <c r="U2228" t="s">
        <v>204</v>
      </c>
      <c r="V2228" t="s">
        <v>204</v>
      </c>
    </row>
    <row r="2229" spans="2:22">
      <c r="B2229" t="s">
        <v>204</v>
      </c>
      <c r="C2229" s="79" t="s">
        <v>204</v>
      </c>
      <c r="E2229" t="s">
        <v>204</v>
      </c>
      <c r="F2229" t="s">
        <v>204</v>
      </c>
      <c r="G2229" t="s">
        <v>204</v>
      </c>
      <c r="H2229" t="s">
        <v>204</v>
      </c>
      <c r="I2229" t="s">
        <v>204</v>
      </c>
      <c r="J2229" t="s">
        <v>204</v>
      </c>
      <c r="K2229" t="s">
        <v>204</v>
      </c>
      <c r="L2229" t="s">
        <v>204</v>
      </c>
      <c r="M2229" t="s">
        <v>204</v>
      </c>
      <c r="N2229" t="s">
        <v>204</v>
      </c>
      <c r="O2229" t="s">
        <v>204</v>
      </c>
      <c r="P2229" t="s">
        <v>204</v>
      </c>
      <c r="Q2229" s="80" t="s">
        <v>204</v>
      </c>
      <c r="R2229" s="79"/>
      <c r="T2229" t="s">
        <v>204</v>
      </c>
      <c r="U2229" t="s">
        <v>204</v>
      </c>
      <c r="V2229" t="s">
        <v>204</v>
      </c>
    </row>
    <row r="2230" spans="2:22">
      <c r="B2230" t="s">
        <v>204</v>
      </c>
      <c r="C2230" s="79" t="s">
        <v>204</v>
      </c>
      <c r="E2230" t="s">
        <v>204</v>
      </c>
      <c r="F2230" t="s">
        <v>204</v>
      </c>
      <c r="G2230" t="s">
        <v>204</v>
      </c>
      <c r="H2230" t="s">
        <v>204</v>
      </c>
      <c r="I2230" t="s">
        <v>204</v>
      </c>
      <c r="J2230" t="s">
        <v>204</v>
      </c>
      <c r="K2230" t="s">
        <v>204</v>
      </c>
      <c r="L2230" t="s">
        <v>204</v>
      </c>
      <c r="M2230" t="s">
        <v>204</v>
      </c>
      <c r="N2230" t="s">
        <v>204</v>
      </c>
      <c r="O2230" t="s">
        <v>204</v>
      </c>
      <c r="P2230" t="s">
        <v>204</v>
      </c>
      <c r="Q2230" s="80" t="s">
        <v>204</v>
      </c>
      <c r="R2230" s="79"/>
      <c r="T2230" t="s">
        <v>204</v>
      </c>
      <c r="U2230" t="s">
        <v>204</v>
      </c>
      <c r="V2230" t="s">
        <v>204</v>
      </c>
    </row>
    <row r="2231" spans="2:22">
      <c r="B2231" t="s">
        <v>204</v>
      </c>
      <c r="C2231" s="79" t="s">
        <v>204</v>
      </c>
      <c r="E2231" t="s">
        <v>204</v>
      </c>
      <c r="F2231" t="s">
        <v>204</v>
      </c>
      <c r="G2231" t="s">
        <v>204</v>
      </c>
      <c r="H2231" t="s">
        <v>204</v>
      </c>
      <c r="I2231" t="s">
        <v>204</v>
      </c>
      <c r="J2231" t="s">
        <v>204</v>
      </c>
      <c r="K2231" t="s">
        <v>204</v>
      </c>
      <c r="L2231" t="s">
        <v>204</v>
      </c>
      <c r="M2231" t="s">
        <v>204</v>
      </c>
      <c r="N2231" t="s">
        <v>204</v>
      </c>
      <c r="O2231" t="s">
        <v>204</v>
      </c>
      <c r="P2231" t="s">
        <v>204</v>
      </c>
      <c r="Q2231" s="80" t="s">
        <v>204</v>
      </c>
      <c r="R2231" s="79"/>
      <c r="T2231" t="s">
        <v>204</v>
      </c>
      <c r="U2231" t="s">
        <v>204</v>
      </c>
      <c r="V2231" t="s">
        <v>204</v>
      </c>
    </row>
    <row r="2232" spans="2:22">
      <c r="B2232" t="s">
        <v>204</v>
      </c>
      <c r="C2232" s="79" t="s">
        <v>204</v>
      </c>
      <c r="E2232" t="s">
        <v>204</v>
      </c>
      <c r="F2232" t="s">
        <v>204</v>
      </c>
      <c r="G2232" t="s">
        <v>204</v>
      </c>
      <c r="H2232" t="s">
        <v>204</v>
      </c>
      <c r="I2232" t="s">
        <v>204</v>
      </c>
      <c r="J2232" t="s">
        <v>204</v>
      </c>
      <c r="K2232" t="s">
        <v>204</v>
      </c>
      <c r="L2232" t="s">
        <v>204</v>
      </c>
      <c r="M2232" t="s">
        <v>204</v>
      </c>
      <c r="N2232" t="s">
        <v>204</v>
      </c>
      <c r="O2232" t="s">
        <v>204</v>
      </c>
      <c r="P2232" t="s">
        <v>204</v>
      </c>
      <c r="Q2232" s="80" t="s">
        <v>204</v>
      </c>
      <c r="R2232" s="79"/>
      <c r="T2232" t="s">
        <v>204</v>
      </c>
      <c r="U2232" t="s">
        <v>204</v>
      </c>
      <c r="V2232" t="s">
        <v>204</v>
      </c>
    </row>
    <row r="2233" spans="2:22">
      <c r="B2233" t="s">
        <v>204</v>
      </c>
      <c r="C2233" s="79" t="s">
        <v>204</v>
      </c>
      <c r="E2233" t="s">
        <v>204</v>
      </c>
      <c r="F2233" t="s">
        <v>204</v>
      </c>
      <c r="G2233" t="s">
        <v>204</v>
      </c>
      <c r="H2233" t="s">
        <v>204</v>
      </c>
      <c r="I2233" t="s">
        <v>204</v>
      </c>
      <c r="J2233" t="s">
        <v>204</v>
      </c>
      <c r="K2233" t="s">
        <v>204</v>
      </c>
      <c r="L2233" t="s">
        <v>204</v>
      </c>
      <c r="M2233" t="s">
        <v>204</v>
      </c>
      <c r="N2233" t="s">
        <v>204</v>
      </c>
      <c r="O2233" t="s">
        <v>204</v>
      </c>
      <c r="P2233" t="s">
        <v>204</v>
      </c>
      <c r="Q2233" s="80" t="s">
        <v>204</v>
      </c>
      <c r="R2233" s="79"/>
      <c r="T2233" t="s">
        <v>204</v>
      </c>
      <c r="U2233" t="s">
        <v>204</v>
      </c>
      <c r="V2233" t="s">
        <v>204</v>
      </c>
    </row>
    <row r="2234" spans="2:22">
      <c r="B2234" t="s">
        <v>204</v>
      </c>
      <c r="C2234" s="79" t="s">
        <v>204</v>
      </c>
      <c r="E2234" t="s">
        <v>204</v>
      </c>
      <c r="F2234" t="s">
        <v>204</v>
      </c>
      <c r="G2234" t="s">
        <v>204</v>
      </c>
      <c r="H2234" t="s">
        <v>204</v>
      </c>
      <c r="I2234" t="s">
        <v>204</v>
      </c>
      <c r="J2234" t="s">
        <v>204</v>
      </c>
      <c r="K2234" t="s">
        <v>204</v>
      </c>
      <c r="L2234" t="s">
        <v>204</v>
      </c>
      <c r="M2234" t="s">
        <v>204</v>
      </c>
      <c r="N2234" t="s">
        <v>204</v>
      </c>
      <c r="O2234" t="s">
        <v>204</v>
      </c>
      <c r="P2234" t="s">
        <v>204</v>
      </c>
      <c r="Q2234" s="80" t="s">
        <v>204</v>
      </c>
      <c r="R2234" s="79"/>
      <c r="T2234" t="s">
        <v>204</v>
      </c>
      <c r="U2234" t="s">
        <v>204</v>
      </c>
      <c r="V2234" t="s">
        <v>204</v>
      </c>
    </row>
    <row r="2235" spans="2:22">
      <c r="B2235" t="s">
        <v>204</v>
      </c>
      <c r="C2235" s="79" t="s">
        <v>204</v>
      </c>
      <c r="E2235" t="s">
        <v>204</v>
      </c>
      <c r="F2235" t="s">
        <v>204</v>
      </c>
      <c r="G2235" t="s">
        <v>204</v>
      </c>
      <c r="H2235" t="s">
        <v>204</v>
      </c>
      <c r="I2235" t="s">
        <v>204</v>
      </c>
      <c r="J2235" t="s">
        <v>204</v>
      </c>
      <c r="K2235" t="s">
        <v>204</v>
      </c>
      <c r="L2235" t="s">
        <v>204</v>
      </c>
      <c r="M2235" t="s">
        <v>204</v>
      </c>
      <c r="N2235" t="s">
        <v>204</v>
      </c>
      <c r="O2235" t="s">
        <v>204</v>
      </c>
      <c r="P2235" t="s">
        <v>204</v>
      </c>
      <c r="Q2235" s="80" t="s">
        <v>204</v>
      </c>
      <c r="R2235" s="79"/>
      <c r="T2235" t="s">
        <v>204</v>
      </c>
      <c r="U2235" t="s">
        <v>204</v>
      </c>
      <c r="V2235" t="s">
        <v>204</v>
      </c>
    </row>
    <row r="2236" spans="2:22">
      <c r="B2236" t="s">
        <v>204</v>
      </c>
      <c r="C2236" s="79" t="s">
        <v>204</v>
      </c>
      <c r="E2236" t="s">
        <v>204</v>
      </c>
      <c r="F2236" t="s">
        <v>204</v>
      </c>
      <c r="G2236" t="s">
        <v>204</v>
      </c>
      <c r="H2236" t="s">
        <v>204</v>
      </c>
      <c r="I2236" t="s">
        <v>204</v>
      </c>
      <c r="J2236" t="s">
        <v>204</v>
      </c>
      <c r="K2236" t="s">
        <v>204</v>
      </c>
      <c r="L2236" t="s">
        <v>204</v>
      </c>
      <c r="M2236" t="s">
        <v>204</v>
      </c>
      <c r="N2236" t="s">
        <v>204</v>
      </c>
      <c r="O2236" t="s">
        <v>204</v>
      </c>
      <c r="P2236" t="s">
        <v>204</v>
      </c>
      <c r="Q2236" s="80" t="s">
        <v>204</v>
      </c>
      <c r="R2236" s="79"/>
      <c r="T2236" t="s">
        <v>204</v>
      </c>
      <c r="U2236" t="s">
        <v>204</v>
      </c>
      <c r="V2236" t="s">
        <v>204</v>
      </c>
    </row>
    <row r="2237" spans="2:22">
      <c r="B2237" t="s">
        <v>204</v>
      </c>
      <c r="C2237" s="79" t="s">
        <v>204</v>
      </c>
      <c r="E2237" t="s">
        <v>204</v>
      </c>
      <c r="F2237" t="s">
        <v>204</v>
      </c>
      <c r="G2237" t="s">
        <v>204</v>
      </c>
      <c r="H2237" t="s">
        <v>204</v>
      </c>
      <c r="I2237" t="s">
        <v>204</v>
      </c>
      <c r="J2237" t="s">
        <v>204</v>
      </c>
      <c r="K2237" t="s">
        <v>204</v>
      </c>
      <c r="L2237" t="s">
        <v>204</v>
      </c>
      <c r="M2237" t="s">
        <v>204</v>
      </c>
      <c r="N2237" t="s">
        <v>204</v>
      </c>
      <c r="O2237" t="s">
        <v>204</v>
      </c>
      <c r="P2237" t="s">
        <v>204</v>
      </c>
      <c r="Q2237" s="80" t="s">
        <v>204</v>
      </c>
      <c r="R2237" s="79"/>
      <c r="T2237" t="s">
        <v>204</v>
      </c>
      <c r="U2237" t="s">
        <v>204</v>
      </c>
      <c r="V2237" t="s">
        <v>204</v>
      </c>
    </row>
    <row r="2238" spans="2:22">
      <c r="B2238" t="s">
        <v>204</v>
      </c>
      <c r="C2238" s="79" t="s">
        <v>204</v>
      </c>
      <c r="E2238" t="s">
        <v>204</v>
      </c>
      <c r="F2238" t="s">
        <v>204</v>
      </c>
      <c r="G2238" t="s">
        <v>204</v>
      </c>
      <c r="H2238" t="s">
        <v>204</v>
      </c>
      <c r="I2238" t="s">
        <v>204</v>
      </c>
      <c r="J2238" t="s">
        <v>204</v>
      </c>
      <c r="K2238" t="s">
        <v>204</v>
      </c>
      <c r="L2238" t="s">
        <v>204</v>
      </c>
      <c r="M2238" t="s">
        <v>204</v>
      </c>
      <c r="N2238" t="s">
        <v>204</v>
      </c>
      <c r="O2238" t="s">
        <v>204</v>
      </c>
      <c r="P2238" t="s">
        <v>204</v>
      </c>
      <c r="Q2238" s="80" t="s">
        <v>204</v>
      </c>
      <c r="R2238" s="79"/>
      <c r="T2238" t="s">
        <v>204</v>
      </c>
      <c r="U2238" t="s">
        <v>204</v>
      </c>
      <c r="V2238" t="s">
        <v>204</v>
      </c>
    </row>
    <row r="2239" spans="2:22">
      <c r="B2239" t="s">
        <v>204</v>
      </c>
      <c r="C2239" s="79" t="s">
        <v>204</v>
      </c>
      <c r="E2239" t="s">
        <v>204</v>
      </c>
      <c r="F2239" t="s">
        <v>204</v>
      </c>
      <c r="G2239" t="s">
        <v>204</v>
      </c>
      <c r="H2239" t="s">
        <v>204</v>
      </c>
      <c r="I2239" t="s">
        <v>204</v>
      </c>
      <c r="J2239" t="s">
        <v>204</v>
      </c>
      <c r="K2239" t="s">
        <v>204</v>
      </c>
      <c r="L2239" t="s">
        <v>204</v>
      </c>
      <c r="M2239" t="s">
        <v>204</v>
      </c>
      <c r="N2239" t="s">
        <v>204</v>
      </c>
      <c r="O2239" t="s">
        <v>204</v>
      </c>
      <c r="P2239" t="s">
        <v>204</v>
      </c>
      <c r="Q2239" s="80" t="s">
        <v>204</v>
      </c>
      <c r="R2239" s="79"/>
      <c r="T2239" t="s">
        <v>204</v>
      </c>
      <c r="U2239" t="s">
        <v>204</v>
      </c>
      <c r="V2239" t="s">
        <v>204</v>
      </c>
    </row>
    <row r="2240" spans="2:22">
      <c r="B2240" t="s">
        <v>204</v>
      </c>
      <c r="C2240" s="79" t="s">
        <v>204</v>
      </c>
      <c r="E2240" t="s">
        <v>204</v>
      </c>
      <c r="F2240" t="s">
        <v>204</v>
      </c>
      <c r="G2240" t="s">
        <v>204</v>
      </c>
      <c r="H2240" t="s">
        <v>204</v>
      </c>
      <c r="I2240" t="s">
        <v>204</v>
      </c>
      <c r="J2240" t="s">
        <v>204</v>
      </c>
      <c r="K2240" t="s">
        <v>204</v>
      </c>
      <c r="L2240" t="s">
        <v>204</v>
      </c>
      <c r="M2240" t="s">
        <v>204</v>
      </c>
      <c r="N2240" t="s">
        <v>204</v>
      </c>
      <c r="O2240" t="s">
        <v>204</v>
      </c>
      <c r="P2240" t="s">
        <v>204</v>
      </c>
      <c r="Q2240" s="80" t="s">
        <v>204</v>
      </c>
      <c r="R2240" s="79"/>
      <c r="T2240" t="s">
        <v>204</v>
      </c>
      <c r="U2240" t="s">
        <v>204</v>
      </c>
      <c r="V2240" t="s">
        <v>204</v>
      </c>
    </row>
    <row r="2241" spans="2:22">
      <c r="B2241" t="s">
        <v>204</v>
      </c>
      <c r="C2241" s="79" t="s">
        <v>204</v>
      </c>
      <c r="E2241" t="s">
        <v>204</v>
      </c>
      <c r="F2241" t="s">
        <v>204</v>
      </c>
      <c r="G2241" t="s">
        <v>204</v>
      </c>
      <c r="H2241" t="s">
        <v>204</v>
      </c>
      <c r="I2241" t="s">
        <v>204</v>
      </c>
      <c r="J2241" t="s">
        <v>204</v>
      </c>
      <c r="K2241" t="s">
        <v>204</v>
      </c>
      <c r="L2241" t="s">
        <v>204</v>
      </c>
      <c r="M2241" t="s">
        <v>204</v>
      </c>
      <c r="N2241" t="s">
        <v>204</v>
      </c>
      <c r="O2241" t="s">
        <v>204</v>
      </c>
      <c r="P2241" t="s">
        <v>204</v>
      </c>
      <c r="Q2241" s="80" t="s">
        <v>204</v>
      </c>
      <c r="R2241" s="79"/>
      <c r="T2241" t="s">
        <v>204</v>
      </c>
      <c r="U2241" t="s">
        <v>204</v>
      </c>
      <c r="V2241" t="s">
        <v>204</v>
      </c>
    </row>
    <row r="2242" spans="2:22">
      <c r="B2242" t="s">
        <v>204</v>
      </c>
      <c r="C2242" s="79" t="s">
        <v>204</v>
      </c>
      <c r="E2242" t="s">
        <v>204</v>
      </c>
      <c r="F2242" t="s">
        <v>204</v>
      </c>
      <c r="G2242" t="s">
        <v>204</v>
      </c>
      <c r="H2242" t="s">
        <v>204</v>
      </c>
      <c r="I2242" t="s">
        <v>204</v>
      </c>
      <c r="J2242" t="s">
        <v>204</v>
      </c>
      <c r="K2242" t="s">
        <v>204</v>
      </c>
      <c r="L2242" t="s">
        <v>204</v>
      </c>
      <c r="M2242" t="s">
        <v>204</v>
      </c>
      <c r="N2242" t="s">
        <v>204</v>
      </c>
      <c r="O2242" t="s">
        <v>204</v>
      </c>
      <c r="P2242" t="s">
        <v>204</v>
      </c>
      <c r="Q2242" s="80" t="s">
        <v>204</v>
      </c>
      <c r="R2242" s="79"/>
      <c r="T2242" t="s">
        <v>204</v>
      </c>
      <c r="U2242" t="s">
        <v>204</v>
      </c>
      <c r="V2242" t="s">
        <v>204</v>
      </c>
    </row>
    <row r="2243" spans="2:22">
      <c r="B2243" t="s">
        <v>204</v>
      </c>
      <c r="C2243" s="79" t="s">
        <v>204</v>
      </c>
      <c r="E2243" t="s">
        <v>204</v>
      </c>
      <c r="F2243" t="s">
        <v>204</v>
      </c>
      <c r="G2243" t="s">
        <v>204</v>
      </c>
      <c r="H2243" t="s">
        <v>204</v>
      </c>
      <c r="I2243" t="s">
        <v>204</v>
      </c>
      <c r="J2243" t="s">
        <v>204</v>
      </c>
      <c r="K2243" t="s">
        <v>204</v>
      </c>
      <c r="L2243" t="s">
        <v>204</v>
      </c>
      <c r="M2243" t="s">
        <v>204</v>
      </c>
      <c r="N2243" t="s">
        <v>204</v>
      </c>
      <c r="O2243" t="s">
        <v>204</v>
      </c>
      <c r="P2243" t="s">
        <v>204</v>
      </c>
      <c r="Q2243" s="80" t="s">
        <v>204</v>
      </c>
      <c r="R2243" s="79"/>
      <c r="T2243" t="s">
        <v>204</v>
      </c>
      <c r="U2243" t="s">
        <v>204</v>
      </c>
      <c r="V2243" t="s">
        <v>204</v>
      </c>
    </row>
    <row r="2244" spans="2:22">
      <c r="B2244" t="s">
        <v>204</v>
      </c>
      <c r="C2244" s="79" t="s">
        <v>204</v>
      </c>
      <c r="E2244" t="s">
        <v>204</v>
      </c>
      <c r="F2244" t="s">
        <v>204</v>
      </c>
      <c r="G2244" t="s">
        <v>204</v>
      </c>
      <c r="H2244" t="s">
        <v>204</v>
      </c>
      <c r="I2244" t="s">
        <v>204</v>
      </c>
      <c r="J2244" t="s">
        <v>204</v>
      </c>
      <c r="K2244" t="s">
        <v>204</v>
      </c>
      <c r="L2244" t="s">
        <v>204</v>
      </c>
      <c r="M2244" t="s">
        <v>204</v>
      </c>
      <c r="N2244" t="s">
        <v>204</v>
      </c>
      <c r="O2244" t="s">
        <v>204</v>
      </c>
      <c r="P2244" t="s">
        <v>204</v>
      </c>
      <c r="Q2244" s="80" t="s">
        <v>204</v>
      </c>
      <c r="R2244" s="79"/>
      <c r="T2244" t="s">
        <v>204</v>
      </c>
      <c r="U2244" t="s">
        <v>204</v>
      </c>
      <c r="V2244" t="s">
        <v>204</v>
      </c>
    </row>
    <row r="2245" spans="2:22">
      <c r="B2245" t="s">
        <v>204</v>
      </c>
      <c r="C2245" s="79" t="s">
        <v>204</v>
      </c>
      <c r="E2245" t="s">
        <v>204</v>
      </c>
      <c r="F2245" t="s">
        <v>204</v>
      </c>
      <c r="G2245" t="s">
        <v>204</v>
      </c>
      <c r="H2245" t="s">
        <v>204</v>
      </c>
      <c r="I2245" t="s">
        <v>204</v>
      </c>
      <c r="J2245" t="s">
        <v>204</v>
      </c>
      <c r="K2245" t="s">
        <v>204</v>
      </c>
      <c r="L2245" t="s">
        <v>204</v>
      </c>
      <c r="M2245" t="s">
        <v>204</v>
      </c>
      <c r="N2245" t="s">
        <v>204</v>
      </c>
      <c r="O2245" t="s">
        <v>204</v>
      </c>
      <c r="P2245" t="s">
        <v>204</v>
      </c>
      <c r="Q2245" s="80" t="s">
        <v>204</v>
      </c>
      <c r="R2245" s="79"/>
      <c r="T2245" t="s">
        <v>204</v>
      </c>
      <c r="U2245" t="s">
        <v>204</v>
      </c>
      <c r="V2245" t="s">
        <v>204</v>
      </c>
    </row>
    <row r="2246" spans="2:22">
      <c r="B2246" t="s">
        <v>204</v>
      </c>
      <c r="C2246" s="79" t="s">
        <v>204</v>
      </c>
      <c r="E2246" t="s">
        <v>204</v>
      </c>
      <c r="F2246" t="s">
        <v>204</v>
      </c>
      <c r="G2246" t="s">
        <v>204</v>
      </c>
      <c r="H2246" t="s">
        <v>204</v>
      </c>
      <c r="I2246" t="s">
        <v>204</v>
      </c>
      <c r="J2246" t="s">
        <v>204</v>
      </c>
      <c r="K2246" t="s">
        <v>204</v>
      </c>
      <c r="L2246" t="s">
        <v>204</v>
      </c>
      <c r="M2246" t="s">
        <v>204</v>
      </c>
      <c r="N2246" t="s">
        <v>204</v>
      </c>
      <c r="O2246" t="s">
        <v>204</v>
      </c>
      <c r="P2246" t="s">
        <v>204</v>
      </c>
      <c r="Q2246" s="80" t="s">
        <v>204</v>
      </c>
      <c r="R2246" s="79"/>
      <c r="T2246" t="s">
        <v>204</v>
      </c>
      <c r="U2246" t="s">
        <v>204</v>
      </c>
      <c r="V2246" t="s">
        <v>204</v>
      </c>
    </row>
    <row r="2247" spans="2:22">
      <c r="B2247" t="s">
        <v>204</v>
      </c>
      <c r="C2247" s="79" t="s">
        <v>204</v>
      </c>
      <c r="E2247" t="s">
        <v>204</v>
      </c>
      <c r="F2247" t="s">
        <v>204</v>
      </c>
      <c r="G2247" t="s">
        <v>204</v>
      </c>
      <c r="H2247" t="s">
        <v>204</v>
      </c>
      <c r="I2247" t="s">
        <v>204</v>
      </c>
      <c r="J2247" t="s">
        <v>204</v>
      </c>
      <c r="K2247" t="s">
        <v>204</v>
      </c>
      <c r="L2247" t="s">
        <v>204</v>
      </c>
      <c r="M2247" t="s">
        <v>204</v>
      </c>
      <c r="N2247" t="s">
        <v>204</v>
      </c>
      <c r="O2247" t="s">
        <v>204</v>
      </c>
      <c r="P2247" t="s">
        <v>204</v>
      </c>
      <c r="Q2247" s="80" t="s">
        <v>204</v>
      </c>
      <c r="R2247" s="79"/>
      <c r="T2247" t="s">
        <v>204</v>
      </c>
      <c r="U2247" t="s">
        <v>204</v>
      </c>
      <c r="V2247" t="s">
        <v>204</v>
      </c>
    </row>
    <row r="2248" spans="2:22">
      <c r="B2248" t="s">
        <v>204</v>
      </c>
      <c r="C2248" s="79" t="s">
        <v>204</v>
      </c>
      <c r="E2248" t="s">
        <v>204</v>
      </c>
      <c r="F2248" t="s">
        <v>204</v>
      </c>
      <c r="G2248" t="s">
        <v>204</v>
      </c>
      <c r="H2248" t="s">
        <v>204</v>
      </c>
      <c r="I2248" t="s">
        <v>204</v>
      </c>
      <c r="J2248" t="s">
        <v>204</v>
      </c>
      <c r="K2248" t="s">
        <v>204</v>
      </c>
      <c r="L2248" t="s">
        <v>204</v>
      </c>
      <c r="M2248" t="s">
        <v>204</v>
      </c>
      <c r="N2248" t="s">
        <v>204</v>
      </c>
      <c r="O2248" t="s">
        <v>204</v>
      </c>
      <c r="P2248" t="s">
        <v>204</v>
      </c>
      <c r="Q2248" s="80" t="s">
        <v>204</v>
      </c>
      <c r="R2248" s="79"/>
      <c r="T2248" t="s">
        <v>204</v>
      </c>
      <c r="U2248" t="s">
        <v>204</v>
      </c>
      <c r="V2248" t="s">
        <v>204</v>
      </c>
    </row>
    <row r="2249" spans="2:22">
      <c r="B2249" t="s">
        <v>204</v>
      </c>
      <c r="C2249" s="79" t="s">
        <v>204</v>
      </c>
      <c r="E2249" t="s">
        <v>204</v>
      </c>
      <c r="F2249" t="s">
        <v>204</v>
      </c>
      <c r="G2249" t="s">
        <v>204</v>
      </c>
      <c r="H2249" t="s">
        <v>204</v>
      </c>
      <c r="I2249" t="s">
        <v>204</v>
      </c>
      <c r="J2249" t="s">
        <v>204</v>
      </c>
      <c r="K2249" t="s">
        <v>204</v>
      </c>
      <c r="L2249" t="s">
        <v>204</v>
      </c>
      <c r="M2249" t="s">
        <v>204</v>
      </c>
      <c r="N2249" t="s">
        <v>204</v>
      </c>
      <c r="O2249" t="s">
        <v>204</v>
      </c>
      <c r="P2249" t="s">
        <v>204</v>
      </c>
      <c r="Q2249" s="80" t="s">
        <v>204</v>
      </c>
      <c r="R2249" s="79"/>
      <c r="T2249" t="s">
        <v>204</v>
      </c>
      <c r="U2249" t="s">
        <v>204</v>
      </c>
      <c r="V2249" t="s">
        <v>204</v>
      </c>
    </row>
    <row r="2250" spans="2:22">
      <c r="B2250" t="s">
        <v>204</v>
      </c>
      <c r="C2250" s="79" t="s">
        <v>204</v>
      </c>
      <c r="E2250" t="s">
        <v>204</v>
      </c>
      <c r="F2250" t="s">
        <v>204</v>
      </c>
      <c r="G2250" t="s">
        <v>204</v>
      </c>
      <c r="H2250" t="s">
        <v>204</v>
      </c>
      <c r="I2250" t="s">
        <v>204</v>
      </c>
      <c r="J2250" t="s">
        <v>204</v>
      </c>
      <c r="K2250" t="s">
        <v>204</v>
      </c>
      <c r="L2250" t="s">
        <v>204</v>
      </c>
      <c r="M2250" t="s">
        <v>204</v>
      </c>
      <c r="N2250" t="s">
        <v>204</v>
      </c>
      <c r="O2250" t="s">
        <v>204</v>
      </c>
      <c r="P2250" t="s">
        <v>204</v>
      </c>
      <c r="Q2250" s="80" t="s">
        <v>204</v>
      </c>
      <c r="R2250" s="79"/>
      <c r="T2250" t="s">
        <v>204</v>
      </c>
      <c r="U2250" t="s">
        <v>204</v>
      </c>
      <c r="V2250" t="s">
        <v>204</v>
      </c>
    </row>
    <row r="2251" spans="2:22">
      <c r="B2251" t="s">
        <v>204</v>
      </c>
      <c r="C2251" s="79" t="s">
        <v>204</v>
      </c>
      <c r="E2251" t="s">
        <v>204</v>
      </c>
      <c r="F2251" t="s">
        <v>204</v>
      </c>
      <c r="G2251" t="s">
        <v>204</v>
      </c>
      <c r="H2251" t="s">
        <v>204</v>
      </c>
      <c r="I2251" t="s">
        <v>204</v>
      </c>
      <c r="J2251" t="s">
        <v>204</v>
      </c>
      <c r="K2251" t="s">
        <v>204</v>
      </c>
      <c r="L2251" t="s">
        <v>204</v>
      </c>
      <c r="M2251" t="s">
        <v>204</v>
      </c>
      <c r="N2251" t="s">
        <v>204</v>
      </c>
      <c r="O2251" t="s">
        <v>204</v>
      </c>
      <c r="P2251" t="s">
        <v>204</v>
      </c>
      <c r="Q2251" s="80" t="s">
        <v>204</v>
      </c>
      <c r="R2251" s="79"/>
      <c r="T2251" t="s">
        <v>204</v>
      </c>
      <c r="U2251" t="s">
        <v>204</v>
      </c>
      <c r="V2251" t="s">
        <v>204</v>
      </c>
    </row>
    <row r="2252" spans="2:22">
      <c r="B2252" t="s">
        <v>204</v>
      </c>
      <c r="C2252" s="79" t="s">
        <v>204</v>
      </c>
      <c r="E2252" t="s">
        <v>204</v>
      </c>
      <c r="F2252" t="s">
        <v>204</v>
      </c>
      <c r="G2252" t="s">
        <v>204</v>
      </c>
      <c r="H2252" t="s">
        <v>204</v>
      </c>
      <c r="I2252" t="s">
        <v>204</v>
      </c>
      <c r="J2252" t="s">
        <v>204</v>
      </c>
      <c r="K2252" t="s">
        <v>204</v>
      </c>
      <c r="L2252" t="s">
        <v>204</v>
      </c>
      <c r="M2252" t="s">
        <v>204</v>
      </c>
      <c r="N2252" t="s">
        <v>204</v>
      </c>
      <c r="O2252" t="s">
        <v>204</v>
      </c>
      <c r="P2252" t="s">
        <v>204</v>
      </c>
      <c r="Q2252" s="80" t="s">
        <v>204</v>
      </c>
      <c r="R2252" s="79"/>
      <c r="T2252" t="s">
        <v>204</v>
      </c>
      <c r="U2252" t="s">
        <v>204</v>
      </c>
      <c r="V2252" t="s">
        <v>204</v>
      </c>
    </row>
    <row r="2253" spans="2:22">
      <c r="B2253" t="s">
        <v>204</v>
      </c>
      <c r="C2253" s="79" t="s">
        <v>204</v>
      </c>
      <c r="E2253" t="s">
        <v>204</v>
      </c>
      <c r="F2253" t="s">
        <v>204</v>
      </c>
      <c r="G2253" t="s">
        <v>204</v>
      </c>
      <c r="H2253" t="s">
        <v>204</v>
      </c>
      <c r="I2253" t="s">
        <v>204</v>
      </c>
      <c r="J2253" t="s">
        <v>204</v>
      </c>
      <c r="K2253" t="s">
        <v>204</v>
      </c>
      <c r="L2253" t="s">
        <v>204</v>
      </c>
      <c r="M2253" t="s">
        <v>204</v>
      </c>
      <c r="N2253" t="s">
        <v>204</v>
      </c>
      <c r="O2253" t="s">
        <v>204</v>
      </c>
      <c r="P2253" t="s">
        <v>204</v>
      </c>
      <c r="Q2253" s="80" t="s">
        <v>204</v>
      </c>
      <c r="R2253" s="79"/>
      <c r="T2253" t="s">
        <v>204</v>
      </c>
      <c r="U2253" t="s">
        <v>204</v>
      </c>
      <c r="V2253" t="s">
        <v>204</v>
      </c>
    </row>
    <row r="2254" spans="2:22">
      <c r="B2254" t="s">
        <v>204</v>
      </c>
      <c r="C2254" s="79" t="s">
        <v>204</v>
      </c>
      <c r="E2254" t="s">
        <v>204</v>
      </c>
      <c r="F2254" t="s">
        <v>204</v>
      </c>
      <c r="G2254" t="s">
        <v>204</v>
      </c>
      <c r="H2254" t="s">
        <v>204</v>
      </c>
      <c r="I2254" t="s">
        <v>204</v>
      </c>
      <c r="J2254" t="s">
        <v>204</v>
      </c>
      <c r="K2254" t="s">
        <v>204</v>
      </c>
      <c r="L2254" t="s">
        <v>204</v>
      </c>
      <c r="M2254" t="s">
        <v>204</v>
      </c>
      <c r="N2254" t="s">
        <v>204</v>
      </c>
      <c r="O2254" t="s">
        <v>204</v>
      </c>
      <c r="P2254" t="s">
        <v>204</v>
      </c>
      <c r="Q2254" s="80" t="s">
        <v>204</v>
      </c>
      <c r="R2254" s="79"/>
      <c r="T2254" t="s">
        <v>204</v>
      </c>
      <c r="U2254" t="s">
        <v>204</v>
      </c>
      <c r="V2254" t="s">
        <v>204</v>
      </c>
    </row>
    <row r="2255" spans="2:22">
      <c r="B2255" t="s">
        <v>204</v>
      </c>
      <c r="C2255" s="79" t="s">
        <v>204</v>
      </c>
      <c r="E2255" t="s">
        <v>204</v>
      </c>
      <c r="F2255" t="s">
        <v>204</v>
      </c>
      <c r="G2255" t="s">
        <v>204</v>
      </c>
      <c r="H2255" t="s">
        <v>204</v>
      </c>
      <c r="I2255" t="s">
        <v>204</v>
      </c>
      <c r="J2255" t="s">
        <v>204</v>
      </c>
      <c r="K2255" t="s">
        <v>204</v>
      </c>
      <c r="L2255" t="s">
        <v>204</v>
      </c>
      <c r="M2255" t="s">
        <v>204</v>
      </c>
      <c r="N2255" t="s">
        <v>204</v>
      </c>
      <c r="O2255" t="s">
        <v>204</v>
      </c>
      <c r="P2255" t="s">
        <v>204</v>
      </c>
      <c r="Q2255" s="80" t="s">
        <v>204</v>
      </c>
      <c r="R2255" s="79"/>
      <c r="T2255" t="s">
        <v>204</v>
      </c>
      <c r="U2255" t="s">
        <v>204</v>
      </c>
      <c r="V2255" t="s">
        <v>204</v>
      </c>
    </row>
    <row r="2256" spans="2:22">
      <c r="B2256" t="s">
        <v>204</v>
      </c>
      <c r="C2256" s="79" t="s">
        <v>204</v>
      </c>
      <c r="E2256" t="s">
        <v>204</v>
      </c>
      <c r="F2256" t="s">
        <v>204</v>
      </c>
      <c r="G2256" t="s">
        <v>204</v>
      </c>
      <c r="H2256" t="s">
        <v>204</v>
      </c>
      <c r="I2256" t="s">
        <v>204</v>
      </c>
      <c r="J2256" t="s">
        <v>204</v>
      </c>
      <c r="K2256" t="s">
        <v>204</v>
      </c>
      <c r="L2256" t="s">
        <v>204</v>
      </c>
      <c r="M2256" t="s">
        <v>204</v>
      </c>
      <c r="N2256" t="s">
        <v>204</v>
      </c>
      <c r="O2256" t="s">
        <v>204</v>
      </c>
      <c r="P2256" t="s">
        <v>204</v>
      </c>
      <c r="Q2256" s="80" t="s">
        <v>204</v>
      </c>
      <c r="R2256" s="79"/>
      <c r="T2256" t="s">
        <v>204</v>
      </c>
      <c r="U2256" t="s">
        <v>204</v>
      </c>
      <c r="V2256" t="s">
        <v>204</v>
      </c>
    </row>
    <row r="2257" spans="2:22">
      <c r="B2257" t="s">
        <v>204</v>
      </c>
      <c r="C2257" s="79" t="s">
        <v>204</v>
      </c>
      <c r="E2257" t="s">
        <v>204</v>
      </c>
      <c r="F2257" t="s">
        <v>204</v>
      </c>
      <c r="G2257" t="s">
        <v>204</v>
      </c>
      <c r="H2257" t="s">
        <v>204</v>
      </c>
      <c r="I2257" t="s">
        <v>204</v>
      </c>
      <c r="J2257" t="s">
        <v>204</v>
      </c>
      <c r="K2257" t="s">
        <v>204</v>
      </c>
      <c r="L2257" t="s">
        <v>204</v>
      </c>
      <c r="M2257" t="s">
        <v>204</v>
      </c>
      <c r="N2257" t="s">
        <v>204</v>
      </c>
      <c r="O2257" t="s">
        <v>204</v>
      </c>
      <c r="P2257" t="s">
        <v>204</v>
      </c>
      <c r="Q2257" s="80" t="s">
        <v>204</v>
      </c>
      <c r="R2257" s="79"/>
      <c r="T2257" t="s">
        <v>204</v>
      </c>
      <c r="U2257" t="s">
        <v>204</v>
      </c>
      <c r="V2257" t="s">
        <v>204</v>
      </c>
    </row>
    <row r="2258" spans="2:22">
      <c r="B2258" t="s">
        <v>204</v>
      </c>
      <c r="C2258" s="79" t="s">
        <v>204</v>
      </c>
      <c r="E2258" t="s">
        <v>204</v>
      </c>
      <c r="F2258" t="s">
        <v>204</v>
      </c>
      <c r="G2258" t="s">
        <v>204</v>
      </c>
      <c r="H2258" t="s">
        <v>204</v>
      </c>
      <c r="I2258" t="s">
        <v>204</v>
      </c>
      <c r="J2258" t="s">
        <v>204</v>
      </c>
      <c r="K2258" t="s">
        <v>204</v>
      </c>
      <c r="L2258" t="s">
        <v>204</v>
      </c>
      <c r="M2258" t="s">
        <v>204</v>
      </c>
      <c r="N2258" t="s">
        <v>204</v>
      </c>
      <c r="O2258" t="s">
        <v>204</v>
      </c>
      <c r="P2258" t="s">
        <v>204</v>
      </c>
      <c r="Q2258" s="80" t="s">
        <v>204</v>
      </c>
      <c r="R2258" s="79"/>
      <c r="T2258" t="s">
        <v>204</v>
      </c>
      <c r="U2258" t="s">
        <v>204</v>
      </c>
      <c r="V2258" t="s">
        <v>204</v>
      </c>
    </row>
    <row r="2259" spans="2:22">
      <c r="B2259" t="s">
        <v>204</v>
      </c>
      <c r="C2259" s="79" t="s">
        <v>204</v>
      </c>
      <c r="E2259" t="s">
        <v>204</v>
      </c>
      <c r="F2259" t="s">
        <v>204</v>
      </c>
      <c r="G2259" t="s">
        <v>204</v>
      </c>
      <c r="H2259" t="s">
        <v>204</v>
      </c>
      <c r="I2259" t="s">
        <v>204</v>
      </c>
      <c r="J2259" t="s">
        <v>204</v>
      </c>
      <c r="K2259" t="s">
        <v>204</v>
      </c>
      <c r="L2259" t="s">
        <v>204</v>
      </c>
      <c r="M2259" t="s">
        <v>204</v>
      </c>
      <c r="N2259" t="s">
        <v>204</v>
      </c>
      <c r="O2259" t="s">
        <v>204</v>
      </c>
      <c r="P2259" t="s">
        <v>204</v>
      </c>
      <c r="Q2259" s="80" t="s">
        <v>204</v>
      </c>
      <c r="R2259" s="79"/>
      <c r="T2259" t="s">
        <v>204</v>
      </c>
      <c r="U2259" t="s">
        <v>204</v>
      </c>
      <c r="V2259" t="s">
        <v>204</v>
      </c>
    </row>
    <row r="2260" spans="2:22">
      <c r="B2260" t="s">
        <v>204</v>
      </c>
      <c r="C2260" s="79" t="s">
        <v>204</v>
      </c>
      <c r="E2260" t="s">
        <v>204</v>
      </c>
      <c r="F2260" t="s">
        <v>204</v>
      </c>
      <c r="G2260" t="s">
        <v>204</v>
      </c>
      <c r="H2260" t="s">
        <v>204</v>
      </c>
      <c r="I2260" t="s">
        <v>204</v>
      </c>
      <c r="J2260" t="s">
        <v>204</v>
      </c>
      <c r="K2260" t="s">
        <v>204</v>
      </c>
      <c r="L2260" t="s">
        <v>204</v>
      </c>
      <c r="M2260" t="s">
        <v>204</v>
      </c>
      <c r="N2260" t="s">
        <v>204</v>
      </c>
      <c r="O2260" t="s">
        <v>204</v>
      </c>
      <c r="P2260" t="s">
        <v>204</v>
      </c>
      <c r="Q2260" s="80" t="s">
        <v>204</v>
      </c>
      <c r="R2260" s="79"/>
      <c r="T2260" t="s">
        <v>204</v>
      </c>
      <c r="U2260" t="s">
        <v>204</v>
      </c>
      <c r="V2260" t="s">
        <v>204</v>
      </c>
    </row>
    <row r="2261" spans="2:22">
      <c r="B2261" t="s">
        <v>204</v>
      </c>
      <c r="C2261" s="79" t="s">
        <v>204</v>
      </c>
      <c r="E2261" t="s">
        <v>204</v>
      </c>
      <c r="F2261" t="s">
        <v>204</v>
      </c>
      <c r="G2261" t="s">
        <v>204</v>
      </c>
      <c r="H2261" t="s">
        <v>204</v>
      </c>
      <c r="I2261" t="s">
        <v>204</v>
      </c>
      <c r="J2261" t="s">
        <v>204</v>
      </c>
      <c r="K2261" t="s">
        <v>204</v>
      </c>
      <c r="L2261" t="s">
        <v>204</v>
      </c>
      <c r="M2261" t="s">
        <v>204</v>
      </c>
      <c r="N2261" t="s">
        <v>204</v>
      </c>
      <c r="O2261" t="s">
        <v>204</v>
      </c>
      <c r="P2261" t="s">
        <v>204</v>
      </c>
      <c r="Q2261" s="80" t="s">
        <v>204</v>
      </c>
      <c r="R2261" s="79"/>
      <c r="T2261" t="s">
        <v>204</v>
      </c>
      <c r="U2261" t="s">
        <v>204</v>
      </c>
      <c r="V2261" t="s">
        <v>204</v>
      </c>
    </row>
    <row r="2262" spans="2:22">
      <c r="B2262" t="s">
        <v>204</v>
      </c>
      <c r="C2262" s="79" t="s">
        <v>204</v>
      </c>
      <c r="E2262" t="s">
        <v>204</v>
      </c>
      <c r="F2262" t="s">
        <v>204</v>
      </c>
      <c r="G2262" t="s">
        <v>204</v>
      </c>
      <c r="H2262" t="s">
        <v>204</v>
      </c>
      <c r="I2262" t="s">
        <v>204</v>
      </c>
      <c r="J2262" t="s">
        <v>204</v>
      </c>
      <c r="K2262" t="s">
        <v>204</v>
      </c>
      <c r="L2262" t="s">
        <v>204</v>
      </c>
      <c r="M2262" t="s">
        <v>204</v>
      </c>
      <c r="N2262" t="s">
        <v>204</v>
      </c>
      <c r="O2262" t="s">
        <v>204</v>
      </c>
      <c r="P2262" t="s">
        <v>204</v>
      </c>
      <c r="Q2262" s="80" t="s">
        <v>204</v>
      </c>
      <c r="R2262" s="79"/>
      <c r="T2262" t="s">
        <v>204</v>
      </c>
      <c r="U2262" t="s">
        <v>204</v>
      </c>
      <c r="V2262" t="s">
        <v>204</v>
      </c>
    </row>
    <row r="2263" spans="2:22">
      <c r="B2263" t="s">
        <v>204</v>
      </c>
      <c r="C2263" s="79" t="s">
        <v>204</v>
      </c>
      <c r="E2263" t="s">
        <v>204</v>
      </c>
      <c r="F2263" t="s">
        <v>204</v>
      </c>
      <c r="G2263" t="s">
        <v>204</v>
      </c>
      <c r="H2263" t="s">
        <v>204</v>
      </c>
      <c r="I2263" t="s">
        <v>204</v>
      </c>
      <c r="J2263" t="s">
        <v>204</v>
      </c>
      <c r="K2263" t="s">
        <v>204</v>
      </c>
      <c r="L2263" t="s">
        <v>204</v>
      </c>
      <c r="M2263" t="s">
        <v>204</v>
      </c>
      <c r="N2263" t="s">
        <v>204</v>
      </c>
      <c r="O2263" t="s">
        <v>204</v>
      </c>
      <c r="P2263" t="s">
        <v>204</v>
      </c>
      <c r="Q2263" s="80" t="s">
        <v>204</v>
      </c>
      <c r="R2263" s="79"/>
      <c r="T2263" t="s">
        <v>204</v>
      </c>
      <c r="U2263" t="s">
        <v>204</v>
      </c>
      <c r="V2263" t="s">
        <v>204</v>
      </c>
    </row>
    <row r="2264" spans="2:22">
      <c r="B2264" t="s">
        <v>204</v>
      </c>
      <c r="C2264" s="79" t="s">
        <v>204</v>
      </c>
      <c r="E2264" t="s">
        <v>204</v>
      </c>
      <c r="F2264" t="s">
        <v>204</v>
      </c>
      <c r="G2264" t="s">
        <v>204</v>
      </c>
      <c r="H2264" t="s">
        <v>204</v>
      </c>
      <c r="I2264" t="s">
        <v>204</v>
      </c>
      <c r="J2264" t="s">
        <v>204</v>
      </c>
      <c r="K2264" t="s">
        <v>204</v>
      </c>
      <c r="L2264" t="s">
        <v>204</v>
      </c>
      <c r="M2264" t="s">
        <v>204</v>
      </c>
      <c r="N2264" t="s">
        <v>204</v>
      </c>
      <c r="O2264" t="s">
        <v>204</v>
      </c>
      <c r="P2264" t="s">
        <v>204</v>
      </c>
      <c r="Q2264" s="80" t="s">
        <v>204</v>
      </c>
      <c r="R2264" s="79"/>
      <c r="T2264" t="s">
        <v>204</v>
      </c>
      <c r="U2264" t="s">
        <v>204</v>
      </c>
      <c r="V2264" t="s">
        <v>204</v>
      </c>
    </row>
    <row r="2265" spans="2:22">
      <c r="B2265" t="s">
        <v>204</v>
      </c>
      <c r="C2265" s="79" t="s">
        <v>204</v>
      </c>
      <c r="E2265" t="s">
        <v>204</v>
      </c>
      <c r="F2265" t="s">
        <v>204</v>
      </c>
      <c r="G2265" t="s">
        <v>204</v>
      </c>
      <c r="H2265" t="s">
        <v>204</v>
      </c>
      <c r="I2265" t="s">
        <v>204</v>
      </c>
      <c r="J2265" t="s">
        <v>204</v>
      </c>
      <c r="K2265" t="s">
        <v>204</v>
      </c>
      <c r="L2265" t="s">
        <v>204</v>
      </c>
      <c r="M2265" t="s">
        <v>204</v>
      </c>
      <c r="N2265" t="s">
        <v>204</v>
      </c>
      <c r="O2265" t="s">
        <v>204</v>
      </c>
      <c r="P2265" t="s">
        <v>204</v>
      </c>
      <c r="Q2265" s="80" t="s">
        <v>204</v>
      </c>
      <c r="R2265" s="79"/>
      <c r="T2265" t="s">
        <v>204</v>
      </c>
      <c r="U2265" t="s">
        <v>204</v>
      </c>
      <c r="V2265" t="s">
        <v>204</v>
      </c>
    </row>
    <row r="2266" spans="2:22">
      <c r="B2266" t="s">
        <v>204</v>
      </c>
      <c r="C2266" s="79" t="s">
        <v>204</v>
      </c>
      <c r="E2266" t="s">
        <v>204</v>
      </c>
      <c r="F2266" t="s">
        <v>204</v>
      </c>
      <c r="G2266" t="s">
        <v>204</v>
      </c>
      <c r="H2266" t="s">
        <v>204</v>
      </c>
      <c r="I2266" t="s">
        <v>204</v>
      </c>
      <c r="J2266" t="s">
        <v>204</v>
      </c>
      <c r="K2266" t="s">
        <v>204</v>
      </c>
      <c r="L2266" t="s">
        <v>204</v>
      </c>
      <c r="M2266" t="s">
        <v>204</v>
      </c>
      <c r="N2266" t="s">
        <v>204</v>
      </c>
      <c r="O2266" t="s">
        <v>204</v>
      </c>
      <c r="P2266" t="s">
        <v>204</v>
      </c>
      <c r="Q2266" s="80" t="s">
        <v>204</v>
      </c>
      <c r="R2266" s="79"/>
      <c r="T2266" t="s">
        <v>204</v>
      </c>
      <c r="U2266" t="s">
        <v>204</v>
      </c>
      <c r="V2266" t="s">
        <v>204</v>
      </c>
    </row>
    <row r="2267" spans="2:22">
      <c r="B2267" t="s">
        <v>204</v>
      </c>
      <c r="C2267" s="79" t="s">
        <v>204</v>
      </c>
      <c r="E2267" t="s">
        <v>204</v>
      </c>
      <c r="F2267" t="s">
        <v>204</v>
      </c>
      <c r="G2267" t="s">
        <v>204</v>
      </c>
      <c r="H2267" t="s">
        <v>204</v>
      </c>
      <c r="I2267" t="s">
        <v>204</v>
      </c>
      <c r="J2267" t="s">
        <v>204</v>
      </c>
      <c r="K2267" t="s">
        <v>204</v>
      </c>
      <c r="L2267" t="s">
        <v>204</v>
      </c>
      <c r="M2267" t="s">
        <v>204</v>
      </c>
      <c r="N2267" t="s">
        <v>204</v>
      </c>
      <c r="O2267" t="s">
        <v>204</v>
      </c>
      <c r="P2267" t="s">
        <v>204</v>
      </c>
      <c r="Q2267" s="80" t="s">
        <v>204</v>
      </c>
      <c r="R2267" s="79"/>
      <c r="T2267" t="s">
        <v>204</v>
      </c>
      <c r="U2267" t="s">
        <v>204</v>
      </c>
      <c r="V2267" t="s">
        <v>204</v>
      </c>
    </row>
    <row r="2268" spans="2:22">
      <c r="B2268" t="s">
        <v>204</v>
      </c>
      <c r="C2268" s="79" t="s">
        <v>204</v>
      </c>
      <c r="E2268" t="s">
        <v>204</v>
      </c>
      <c r="F2268" t="s">
        <v>204</v>
      </c>
      <c r="G2268" t="s">
        <v>204</v>
      </c>
      <c r="H2268" t="s">
        <v>204</v>
      </c>
      <c r="I2268" t="s">
        <v>204</v>
      </c>
      <c r="J2268" t="s">
        <v>204</v>
      </c>
      <c r="K2268" t="s">
        <v>204</v>
      </c>
      <c r="L2268" t="s">
        <v>204</v>
      </c>
      <c r="M2268" t="s">
        <v>204</v>
      </c>
      <c r="N2268" t="s">
        <v>204</v>
      </c>
      <c r="O2268" t="s">
        <v>204</v>
      </c>
      <c r="P2268" t="s">
        <v>204</v>
      </c>
      <c r="Q2268" s="80" t="s">
        <v>204</v>
      </c>
      <c r="R2268" s="79"/>
      <c r="T2268" t="s">
        <v>204</v>
      </c>
      <c r="U2268" t="s">
        <v>204</v>
      </c>
      <c r="V2268" t="s">
        <v>204</v>
      </c>
    </row>
    <row r="2269" spans="2:22">
      <c r="B2269" t="s">
        <v>204</v>
      </c>
      <c r="C2269" s="79" t="s">
        <v>204</v>
      </c>
      <c r="E2269" t="s">
        <v>204</v>
      </c>
      <c r="F2269" t="s">
        <v>204</v>
      </c>
      <c r="G2269" t="s">
        <v>204</v>
      </c>
      <c r="H2269" t="s">
        <v>204</v>
      </c>
      <c r="I2269" t="s">
        <v>204</v>
      </c>
      <c r="J2269" t="s">
        <v>204</v>
      </c>
      <c r="K2269" t="s">
        <v>204</v>
      </c>
      <c r="L2269" t="s">
        <v>204</v>
      </c>
      <c r="M2269" t="s">
        <v>204</v>
      </c>
      <c r="N2269" t="s">
        <v>204</v>
      </c>
      <c r="O2269" t="s">
        <v>204</v>
      </c>
      <c r="P2269" t="s">
        <v>204</v>
      </c>
      <c r="Q2269" s="80" t="s">
        <v>204</v>
      </c>
      <c r="R2269" s="79"/>
      <c r="T2269" t="s">
        <v>204</v>
      </c>
      <c r="U2269" t="s">
        <v>204</v>
      </c>
      <c r="V2269" t="s">
        <v>204</v>
      </c>
    </row>
    <row r="2270" spans="2:22">
      <c r="B2270" t="s">
        <v>204</v>
      </c>
      <c r="C2270" s="79" t="s">
        <v>204</v>
      </c>
      <c r="E2270" t="s">
        <v>204</v>
      </c>
      <c r="F2270" t="s">
        <v>204</v>
      </c>
      <c r="G2270" t="s">
        <v>204</v>
      </c>
      <c r="H2270" t="s">
        <v>204</v>
      </c>
      <c r="I2270" t="s">
        <v>204</v>
      </c>
      <c r="J2270" t="s">
        <v>204</v>
      </c>
      <c r="K2270" t="s">
        <v>204</v>
      </c>
      <c r="L2270" t="s">
        <v>204</v>
      </c>
      <c r="M2270" t="s">
        <v>204</v>
      </c>
      <c r="N2270" t="s">
        <v>204</v>
      </c>
      <c r="O2270" t="s">
        <v>204</v>
      </c>
      <c r="P2270" t="s">
        <v>204</v>
      </c>
      <c r="Q2270" s="80" t="s">
        <v>204</v>
      </c>
      <c r="R2270" s="79"/>
      <c r="T2270" t="s">
        <v>204</v>
      </c>
      <c r="U2270" t="s">
        <v>204</v>
      </c>
      <c r="V2270" t="s">
        <v>204</v>
      </c>
    </row>
    <row r="2271" spans="2:22">
      <c r="B2271" t="s">
        <v>204</v>
      </c>
      <c r="C2271" s="79" t="s">
        <v>204</v>
      </c>
      <c r="E2271" t="s">
        <v>204</v>
      </c>
      <c r="F2271" t="s">
        <v>204</v>
      </c>
      <c r="G2271" t="s">
        <v>204</v>
      </c>
      <c r="H2271" t="s">
        <v>204</v>
      </c>
      <c r="I2271" t="s">
        <v>204</v>
      </c>
      <c r="J2271" t="s">
        <v>204</v>
      </c>
      <c r="K2271" t="s">
        <v>204</v>
      </c>
      <c r="L2271" t="s">
        <v>204</v>
      </c>
      <c r="M2271" t="s">
        <v>204</v>
      </c>
      <c r="N2271" t="s">
        <v>204</v>
      </c>
      <c r="O2271" t="s">
        <v>204</v>
      </c>
      <c r="P2271" t="s">
        <v>204</v>
      </c>
      <c r="Q2271" s="80" t="s">
        <v>204</v>
      </c>
      <c r="R2271" s="79"/>
      <c r="T2271" t="s">
        <v>204</v>
      </c>
      <c r="U2271" t="s">
        <v>204</v>
      </c>
      <c r="V2271" t="s">
        <v>204</v>
      </c>
    </row>
    <row r="2272" spans="2:22">
      <c r="B2272" t="s">
        <v>204</v>
      </c>
      <c r="C2272" s="79" t="s">
        <v>204</v>
      </c>
      <c r="E2272" t="s">
        <v>204</v>
      </c>
      <c r="F2272" t="s">
        <v>204</v>
      </c>
      <c r="G2272" t="s">
        <v>204</v>
      </c>
      <c r="H2272" t="s">
        <v>204</v>
      </c>
      <c r="I2272" t="s">
        <v>204</v>
      </c>
      <c r="J2272" t="s">
        <v>204</v>
      </c>
      <c r="K2272" t="s">
        <v>204</v>
      </c>
      <c r="L2272" t="s">
        <v>204</v>
      </c>
      <c r="M2272" t="s">
        <v>204</v>
      </c>
      <c r="N2272" t="s">
        <v>204</v>
      </c>
      <c r="O2272" t="s">
        <v>204</v>
      </c>
      <c r="P2272" t="s">
        <v>204</v>
      </c>
      <c r="Q2272" s="80" t="s">
        <v>204</v>
      </c>
      <c r="R2272" s="79"/>
      <c r="T2272" t="s">
        <v>204</v>
      </c>
      <c r="U2272" t="s">
        <v>204</v>
      </c>
      <c r="V2272" t="s">
        <v>204</v>
      </c>
    </row>
    <row r="2273" spans="2:22">
      <c r="B2273" t="s">
        <v>204</v>
      </c>
      <c r="C2273" s="79" t="s">
        <v>204</v>
      </c>
      <c r="E2273" t="s">
        <v>204</v>
      </c>
      <c r="F2273" t="s">
        <v>204</v>
      </c>
      <c r="G2273" t="s">
        <v>204</v>
      </c>
      <c r="H2273" t="s">
        <v>204</v>
      </c>
      <c r="I2273" t="s">
        <v>204</v>
      </c>
      <c r="J2273" t="s">
        <v>204</v>
      </c>
      <c r="K2273" t="s">
        <v>204</v>
      </c>
      <c r="L2273" t="s">
        <v>204</v>
      </c>
      <c r="M2273" t="s">
        <v>204</v>
      </c>
      <c r="N2273" t="s">
        <v>204</v>
      </c>
      <c r="O2273" t="s">
        <v>204</v>
      </c>
      <c r="P2273" t="s">
        <v>204</v>
      </c>
      <c r="Q2273" s="80" t="s">
        <v>204</v>
      </c>
      <c r="R2273" s="79"/>
      <c r="T2273" t="s">
        <v>204</v>
      </c>
      <c r="U2273" t="s">
        <v>204</v>
      </c>
      <c r="V2273" t="s">
        <v>204</v>
      </c>
    </row>
    <row r="2274" spans="2:22">
      <c r="B2274" t="s">
        <v>204</v>
      </c>
      <c r="C2274" s="79" t="s">
        <v>204</v>
      </c>
      <c r="E2274" t="s">
        <v>204</v>
      </c>
      <c r="F2274" t="s">
        <v>204</v>
      </c>
      <c r="G2274" t="s">
        <v>204</v>
      </c>
      <c r="H2274" t="s">
        <v>204</v>
      </c>
      <c r="I2274" t="s">
        <v>204</v>
      </c>
      <c r="J2274" t="s">
        <v>204</v>
      </c>
      <c r="K2274" t="s">
        <v>204</v>
      </c>
      <c r="L2274" t="s">
        <v>204</v>
      </c>
      <c r="M2274" t="s">
        <v>204</v>
      </c>
      <c r="N2274" t="s">
        <v>204</v>
      </c>
      <c r="O2274" t="s">
        <v>204</v>
      </c>
      <c r="P2274" t="s">
        <v>204</v>
      </c>
      <c r="Q2274" s="80" t="s">
        <v>204</v>
      </c>
      <c r="R2274" s="79"/>
      <c r="T2274" t="s">
        <v>204</v>
      </c>
      <c r="U2274" t="s">
        <v>204</v>
      </c>
      <c r="V2274" t="s">
        <v>204</v>
      </c>
    </row>
    <row r="2275" spans="2:22">
      <c r="B2275" t="s">
        <v>204</v>
      </c>
      <c r="C2275" s="79" t="s">
        <v>204</v>
      </c>
      <c r="E2275" t="s">
        <v>204</v>
      </c>
      <c r="F2275" t="s">
        <v>204</v>
      </c>
      <c r="G2275" t="s">
        <v>204</v>
      </c>
      <c r="H2275" t="s">
        <v>204</v>
      </c>
      <c r="I2275" t="s">
        <v>204</v>
      </c>
      <c r="J2275" t="s">
        <v>204</v>
      </c>
      <c r="K2275" t="s">
        <v>204</v>
      </c>
      <c r="L2275" t="s">
        <v>204</v>
      </c>
      <c r="M2275" t="s">
        <v>204</v>
      </c>
      <c r="N2275" t="s">
        <v>204</v>
      </c>
      <c r="O2275" t="s">
        <v>204</v>
      </c>
      <c r="P2275" t="s">
        <v>204</v>
      </c>
      <c r="Q2275" s="80" t="s">
        <v>204</v>
      </c>
      <c r="R2275" s="79"/>
      <c r="T2275" t="s">
        <v>204</v>
      </c>
      <c r="U2275" t="s">
        <v>204</v>
      </c>
      <c r="V2275" t="s">
        <v>204</v>
      </c>
    </row>
    <row r="2276" spans="2:22">
      <c r="B2276" t="s">
        <v>204</v>
      </c>
      <c r="C2276" s="79" t="s">
        <v>204</v>
      </c>
      <c r="E2276" t="s">
        <v>204</v>
      </c>
      <c r="F2276" t="s">
        <v>204</v>
      </c>
      <c r="G2276" t="s">
        <v>204</v>
      </c>
      <c r="H2276" t="s">
        <v>204</v>
      </c>
      <c r="I2276" t="s">
        <v>204</v>
      </c>
      <c r="J2276" t="s">
        <v>204</v>
      </c>
      <c r="K2276" t="s">
        <v>204</v>
      </c>
      <c r="L2276" t="s">
        <v>204</v>
      </c>
      <c r="M2276" t="s">
        <v>204</v>
      </c>
      <c r="N2276" t="s">
        <v>204</v>
      </c>
      <c r="O2276" t="s">
        <v>204</v>
      </c>
      <c r="P2276" t="s">
        <v>204</v>
      </c>
      <c r="Q2276" s="80" t="s">
        <v>204</v>
      </c>
      <c r="R2276" s="79"/>
      <c r="T2276" t="s">
        <v>204</v>
      </c>
      <c r="U2276" t="s">
        <v>204</v>
      </c>
      <c r="V2276" t="s">
        <v>204</v>
      </c>
    </row>
    <row r="2277" spans="2:22">
      <c r="B2277" t="s">
        <v>204</v>
      </c>
      <c r="C2277" s="79" t="s">
        <v>204</v>
      </c>
      <c r="E2277" t="s">
        <v>204</v>
      </c>
      <c r="F2277" t="s">
        <v>204</v>
      </c>
      <c r="G2277" t="s">
        <v>204</v>
      </c>
      <c r="H2277" t="s">
        <v>204</v>
      </c>
      <c r="I2277" t="s">
        <v>204</v>
      </c>
      <c r="J2277" t="s">
        <v>204</v>
      </c>
      <c r="K2277" t="s">
        <v>204</v>
      </c>
      <c r="L2277" t="s">
        <v>204</v>
      </c>
      <c r="M2277" t="s">
        <v>204</v>
      </c>
      <c r="N2277" t="s">
        <v>204</v>
      </c>
      <c r="O2277" t="s">
        <v>204</v>
      </c>
      <c r="P2277" t="s">
        <v>204</v>
      </c>
      <c r="Q2277" s="80" t="s">
        <v>204</v>
      </c>
      <c r="R2277" s="79"/>
      <c r="T2277" t="s">
        <v>204</v>
      </c>
      <c r="U2277" t="s">
        <v>204</v>
      </c>
      <c r="V2277" t="s">
        <v>204</v>
      </c>
    </row>
    <row r="2278" spans="2:22">
      <c r="B2278" t="s">
        <v>204</v>
      </c>
      <c r="C2278" s="79" t="s">
        <v>204</v>
      </c>
      <c r="E2278" t="s">
        <v>204</v>
      </c>
      <c r="F2278" t="s">
        <v>204</v>
      </c>
      <c r="G2278" t="s">
        <v>204</v>
      </c>
      <c r="H2278" t="s">
        <v>204</v>
      </c>
      <c r="I2278" t="s">
        <v>204</v>
      </c>
      <c r="J2278" t="s">
        <v>204</v>
      </c>
      <c r="K2278" t="s">
        <v>204</v>
      </c>
      <c r="L2278" t="s">
        <v>204</v>
      </c>
      <c r="M2278" t="s">
        <v>204</v>
      </c>
      <c r="N2278" t="s">
        <v>204</v>
      </c>
      <c r="O2278" t="s">
        <v>204</v>
      </c>
      <c r="P2278" t="s">
        <v>204</v>
      </c>
      <c r="Q2278" s="80" t="s">
        <v>204</v>
      </c>
      <c r="R2278" s="79"/>
      <c r="T2278" t="s">
        <v>204</v>
      </c>
      <c r="U2278" t="s">
        <v>204</v>
      </c>
      <c r="V2278" t="s">
        <v>204</v>
      </c>
    </row>
    <row r="2279" spans="2:22">
      <c r="B2279" t="s">
        <v>204</v>
      </c>
      <c r="C2279" s="79" t="s">
        <v>204</v>
      </c>
      <c r="E2279" t="s">
        <v>204</v>
      </c>
      <c r="F2279" t="s">
        <v>204</v>
      </c>
      <c r="G2279" t="s">
        <v>204</v>
      </c>
      <c r="H2279" t="s">
        <v>204</v>
      </c>
      <c r="I2279" t="s">
        <v>204</v>
      </c>
      <c r="J2279" t="s">
        <v>204</v>
      </c>
      <c r="K2279" t="s">
        <v>204</v>
      </c>
      <c r="L2279" t="s">
        <v>204</v>
      </c>
      <c r="M2279" t="s">
        <v>204</v>
      </c>
      <c r="N2279" t="s">
        <v>204</v>
      </c>
      <c r="O2279" t="s">
        <v>204</v>
      </c>
      <c r="P2279" t="s">
        <v>204</v>
      </c>
      <c r="Q2279" s="80" t="s">
        <v>204</v>
      </c>
      <c r="R2279" s="79"/>
      <c r="T2279" t="s">
        <v>204</v>
      </c>
      <c r="U2279" t="s">
        <v>204</v>
      </c>
      <c r="V2279" t="s">
        <v>204</v>
      </c>
    </row>
    <row r="2280" spans="2:22">
      <c r="B2280" t="s">
        <v>204</v>
      </c>
      <c r="C2280" s="79" t="s">
        <v>204</v>
      </c>
      <c r="E2280" t="s">
        <v>204</v>
      </c>
      <c r="F2280" t="s">
        <v>204</v>
      </c>
      <c r="G2280" t="s">
        <v>204</v>
      </c>
      <c r="H2280" t="s">
        <v>204</v>
      </c>
      <c r="I2280" t="s">
        <v>204</v>
      </c>
      <c r="J2280" t="s">
        <v>204</v>
      </c>
      <c r="K2280" t="s">
        <v>204</v>
      </c>
      <c r="L2280" t="s">
        <v>204</v>
      </c>
      <c r="M2280" t="s">
        <v>204</v>
      </c>
      <c r="N2280" t="s">
        <v>204</v>
      </c>
      <c r="O2280" t="s">
        <v>204</v>
      </c>
      <c r="P2280" t="s">
        <v>204</v>
      </c>
      <c r="Q2280" s="80" t="s">
        <v>204</v>
      </c>
      <c r="R2280" s="79"/>
      <c r="T2280" t="s">
        <v>204</v>
      </c>
      <c r="U2280" t="s">
        <v>204</v>
      </c>
      <c r="V2280" t="s">
        <v>204</v>
      </c>
    </row>
    <row r="2281" spans="2:22">
      <c r="B2281" t="s">
        <v>204</v>
      </c>
      <c r="C2281" s="79" t="s">
        <v>204</v>
      </c>
      <c r="E2281" t="s">
        <v>204</v>
      </c>
      <c r="F2281" t="s">
        <v>204</v>
      </c>
      <c r="G2281" t="s">
        <v>204</v>
      </c>
      <c r="H2281" t="s">
        <v>204</v>
      </c>
      <c r="I2281" t="s">
        <v>204</v>
      </c>
      <c r="J2281" t="s">
        <v>204</v>
      </c>
      <c r="K2281" t="s">
        <v>204</v>
      </c>
      <c r="L2281" t="s">
        <v>204</v>
      </c>
      <c r="M2281" t="s">
        <v>204</v>
      </c>
      <c r="N2281" t="s">
        <v>204</v>
      </c>
      <c r="O2281" t="s">
        <v>204</v>
      </c>
      <c r="P2281" t="s">
        <v>204</v>
      </c>
      <c r="Q2281" s="80" t="s">
        <v>204</v>
      </c>
      <c r="R2281" s="79"/>
      <c r="T2281" t="s">
        <v>204</v>
      </c>
      <c r="U2281" t="s">
        <v>204</v>
      </c>
      <c r="V2281" t="s">
        <v>204</v>
      </c>
    </row>
    <row r="2282" spans="2:22">
      <c r="B2282" t="s">
        <v>204</v>
      </c>
      <c r="C2282" s="79" t="s">
        <v>204</v>
      </c>
      <c r="E2282" t="s">
        <v>204</v>
      </c>
      <c r="F2282" t="s">
        <v>204</v>
      </c>
      <c r="G2282" t="s">
        <v>204</v>
      </c>
      <c r="H2282" t="s">
        <v>204</v>
      </c>
      <c r="I2282" t="s">
        <v>204</v>
      </c>
      <c r="J2282" t="s">
        <v>204</v>
      </c>
      <c r="K2282" t="s">
        <v>204</v>
      </c>
      <c r="L2282" t="s">
        <v>204</v>
      </c>
      <c r="M2282" t="s">
        <v>204</v>
      </c>
      <c r="N2282" t="s">
        <v>204</v>
      </c>
      <c r="O2282" t="s">
        <v>204</v>
      </c>
      <c r="P2282" t="s">
        <v>204</v>
      </c>
      <c r="Q2282" s="80" t="s">
        <v>204</v>
      </c>
      <c r="R2282" s="79"/>
      <c r="T2282" t="s">
        <v>204</v>
      </c>
      <c r="U2282" t="s">
        <v>204</v>
      </c>
      <c r="V2282" t="s">
        <v>204</v>
      </c>
    </row>
    <row r="2283" spans="2:22">
      <c r="B2283" t="s">
        <v>204</v>
      </c>
      <c r="C2283" s="79" t="s">
        <v>204</v>
      </c>
      <c r="E2283" t="s">
        <v>204</v>
      </c>
      <c r="F2283" t="s">
        <v>204</v>
      </c>
      <c r="G2283" t="s">
        <v>204</v>
      </c>
      <c r="H2283" t="s">
        <v>204</v>
      </c>
      <c r="I2283" t="s">
        <v>204</v>
      </c>
      <c r="J2283" t="s">
        <v>204</v>
      </c>
      <c r="K2283" t="s">
        <v>204</v>
      </c>
      <c r="L2283" t="s">
        <v>204</v>
      </c>
      <c r="M2283" t="s">
        <v>204</v>
      </c>
      <c r="N2283" t="s">
        <v>204</v>
      </c>
      <c r="O2283" t="s">
        <v>204</v>
      </c>
      <c r="P2283" t="s">
        <v>204</v>
      </c>
      <c r="Q2283" s="80" t="s">
        <v>204</v>
      </c>
      <c r="R2283" s="79"/>
      <c r="T2283" t="s">
        <v>204</v>
      </c>
      <c r="U2283" t="s">
        <v>204</v>
      </c>
      <c r="V2283" t="s">
        <v>204</v>
      </c>
    </row>
    <row r="2284" spans="2:22">
      <c r="B2284" t="s">
        <v>204</v>
      </c>
      <c r="C2284" s="79" t="s">
        <v>204</v>
      </c>
      <c r="E2284" t="s">
        <v>204</v>
      </c>
      <c r="F2284" t="s">
        <v>204</v>
      </c>
      <c r="G2284" t="s">
        <v>204</v>
      </c>
      <c r="H2284" t="s">
        <v>204</v>
      </c>
      <c r="I2284" t="s">
        <v>204</v>
      </c>
      <c r="J2284" t="s">
        <v>204</v>
      </c>
      <c r="K2284" t="s">
        <v>204</v>
      </c>
      <c r="L2284" t="s">
        <v>204</v>
      </c>
      <c r="M2284" t="s">
        <v>204</v>
      </c>
      <c r="N2284" t="s">
        <v>204</v>
      </c>
      <c r="O2284" t="s">
        <v>204</v>
      </c>
      <c r="P2284" t="s">
        <v>204</v>
      </c>
      <c r="Q2284" s="80" t="s">
        <v>204</v>
      </c>
      <c r="R2284" s="79"/>
      <c r="T2284" t="s">
        <v>204</v>
      </c>
      <c r="U2284" t="s">
        <v>204</v>
      </c>
      <c r="V2284" t="s">
        <v>204</v>
      </c>
    </row>
    <row r="2285" spans="2:22">
      <c r="B2285" t="s">
        <v>204</v>
      </c>
      <c r="C2285" s="79" t="s">
        <v>204</v>
      </c>
      <c r="E2285" t="s">
        <v>204</v>
      </c>
      <c r="F2285" t="s">
        <v>204</v>
      </c>
      <c r="G2285" t="s">
        <v>204</v>
      </c>
      <c r="H2285" t="s">
        <v>204</v>
      </c>
      <c r="I2285" t="s">
        <v>204</v>
      </c>
      <c r="J2285" t="s">
        <v>204</v>
      </c>
      <c r="K2285" t="s">
        <v>204</v>
      </c>
      <c r="L2285" t="s">
        <v>204</v>
      </c>
      <c r="M2285" t="s">
        <v>204</v>
      </c>
      <c r="N2285" t="s">
        <v>204</v>
      </c>
      <c r="O2285" t="s">
        <v>204</v>
      </c>
      <c r="P2285" t="s">
        <v>204</v>
      </c>
      <c r="Q2285" s="80" t="s">
        <v>204</v>
      </c>
      <c r="R2285" s="79"/>
      <c r="T2285" t="s">
        <v>204</v>
      </c>
      <c r="U2285" t="s">
        <v>204</v>
      </c>
      <c r="V2285" t="s">
        <v>204</v>
      </c>
    </row>
    <row r="2286" spans="2:22">
      <c r="B2286" t="s">
        <v>204</v>
      </c>
      <c r="C2286" s="79" t="s">
        <v>204</v>
      </c>
      <c r="E2286" t="s">
        <v>204</v>
      </c>
      <c r="F2286" t="s">
        <v>204</v>
      </c>
      <c r="G2286" t="s">
        <v>204</v>
      </c>
      <c r="H2286" t="s">
        <v>204</v>
      </c>
      <c r="I2286" t="s">
        <v>204</v>
      </c>
      <c r="J2286" t="s">
        <v>204</v>
      </c>
      <c r="K2286" t="s">
        <v>204</v>
      </c>
      <c r="L2286" t="s">
        <v>204</v>
      </c>
      <c r="M2286" t="s">
        <v>204</v>
      </c>
      <c r="N2286" t="s">
        <v>204</v>
      </c>
      <c r="O2286" t="s">
        <v>204</v>
      </c>
      <c r="P2286" t="s">
        <v>204</v>
      </c>
      <c r="Q2286" s="80" t="s">
        <v>204</v>
      </c>
      <c r="R2286" s="79"/>
      <c r="T2286" t="s">
        <v>204</v>
      </c>
      <c r="U2286" t="s">
        <v>204</v>
      </c>
      <c r="V2286" t="s">
        <v>204</v>
      </c>
    </row>
    <row r="2287" spans="2:22">
      <c r="B2287" t="s">
        <v>204</v>
      </c>
      <c r="C2287" s="79" t="s">
        <v>204</v>
      </c>
      <c r="E2287" t="s">
        <v>204</v>
      </c>
      <c r="F2287" t="s">
        <v>204</v>
      </c>
      <c r="G2287" t="s">
        <v>204</v>
      </c>
      <c r="H2287" t="s">
        <v>204</v>
      </c>
      <c r="I2287" t="s">
        <v>204</v>
      </c>
      <c r="J2287" t="s">
        <v>204</v>
      </c>
      <c r="K2287" t="s">
        <v>204</v>
      </c>
      <c r="L2287" t="s">
        <v>204</v>
      </c>
      <c r="M2287" t="s">
        <v>204</v>
      </c>
      <c r="N2287" t="s">
        <v>204</v>
      </c>
      <c r="O2287" t="s">
        <v>204</v>
      </c>
      <c r="P2287" t="s">
        <v>204</v>
      </c>
      <c r="Q2287" s="80" t="s">
        <v>204</v>
      </c>
      <c r="R2287" s="79"/>
      <c r="T2287" t="s">
        <v>204</v>
      </c>
      <c r="U2287" t="s">
        <v>204</v>
      </c>
      <c r="V2287" t="s">
        <v>204</v>
      </c>
    </row>
    <row r="2288" spans="2:22">
      <c r="B2288" t="s">
        <v>204</v>
      </c>
      <c r="C2288" s="79" t="s">
        <v>204</v>
      </c>
      <c r="E2288" t="s">
        <v>204</v>
      </c>
      <c r="F2288" t="s">
        <v>204</v>
      </c>
      <c r="G2288" t="s">
        <v>204</v>
      </c>
      <c r="H2288" t="s">
        <v>204</v>
      </c>
      <c r="I2288" t="s">
        <v>204</v>
      </c>
      <c r="J2288" t="s">
        <v>204</v>
      </c>
      <c r="K2288" t="s">
        <v>204</v>
      </c>
      <c r="L2288" t="s">
        <v>204</v>
      </c>
      <c r="M2288" t="s">
        <v>204</v>
      </c>
      <c r="N2288" t="s">
        <v>204</v>
      </c>
      <c r="O2288" t="s">
        <v>204</v>
      </c>
      <c r="P2288" t="s">
        <v>204</v>
      </c>
      <c r="Q2288" s="80" t="s">
        <v>204</v>
      </c>
      <c r="R2288" s="79"/>
      <c r="T2288" t="s">
        <v>204</v>
      </c>
      <c r="U2288" t="s">
        <v>204</v>
      </c>
      <c r="V2288" t="s">
        <v>204</v>
      </c>
    </row>
    <row r="2289" spans="2:22">
      <c r="B2289" t="s">
        <v>204</v>
      </c>
      <c r="C2289" s="79" t="s">
        <v>204</v>
      </c>
      <c r="E2289" t="s">
        <v>204</v>
      </c>
      <c r="F2289" t="s">
        <v>204</v>
      </c>
      <c r="G2289" t="s">
        <v>204</v>
      </c>
      <c r="H2289" t="s">
        <v>204</v>
      </c>
      <c r="I2289" t="s">
        <v>204</v>
      </c>
      <c r="J2289" t="s">
        <v>204</v>
      </c>
      <c r="K2289" t="s">
        <v>204</v>
      </c>
      <c r="L2289" t="s">
        <v>204</v>
      </c>
      <c r="M2289" t="s">
        <v>204</v>
      </c>
      <c r="N2289" t="s">
        <v>204</v>
      </c>
      <c r="O2289" t="s">
        <v>204</v>
      </c>
      <c r="P2289" t="s">
        <v>204</v>
      </c>
      <c r="Q2289" s="80" t="s">
        <v>204</v>
      </c>
      <c r="R2289" s="79"/>
      <c r="T2289" t="s">
        <v>204</v>
      </c>
      <c r="U2289" t="s">
        <v>204</v>
      </c>
      <c r="V2289" t="s">
        <v>204</v>
      </c>
    </row>
    <row r="2290" spans="2:22">
      <c r="B2290" t="s">
        <v>204</v>
      </c>
      <c r="C2290" s="79" t="s">
        <v>204</v>
      </c>
      <c r="E2290" t="s">
        <v>204</v>
      </c>
      <c r="F2290" t="s">
        <v>204</v>
      </c>
      <c r="G2290" t="s">
        <v>204</v>
      </c>
      <c r="H2290" t="s">
        <v>204</v>
      </c>
      <c r="I2290" t="s">
        <v>204</v>
      </c>
      <c r="J2290" t="s">
        <v>204</v>
      </c>
      <c r="K2290" t="s">
        <v>204</v>
      </c>
      <c r="L2290" t="s">
        <v>204</v>
      </c>
      <c r="M2290" t="s">
        <v>204</v>
      </c>
      <c r="N2290" t="s">
        <v>204</v>
      </c>
      <c r="O2290" t="s">
        <v>204</v>
      </c>
      <c r="P2290" t="s">
        <v>204</v>
      </c>
      <c r="Q2290" s="80" t="s">
        <v>204</v>
      </c>
      <c r="R2290" s="79"/>
      <c r="T2290" t="s">
        <v>204</v>
      </c>
      <c r="U2290" t="s">
        <v>204</v>
      </c>
      <c r="V2290" t="s">
        <v>204</v>
      </c>
    </row>
    <row r="2291" spans="2:22">
      <c r="B2291" t="s">
        <v>204</v>
      </c>
      <c r="C2291" s="79" t="s">
        <v>204</v>
      </c>
      <c r="E2291" t="s">
        <v>204</v>
      </c>
      <c r="F2291" t="s">
        <v>204</v>
      </c>
      <c r="G2291" t="s">
        <v>204</v>
      </c>
      <c r="H2291" t="s">
        <v>204</v>
      </c>
      <c r="I2291" t="s">
        <v>204</v>
      </c>
      <c r="J2291" t="s">
        <v>204</v>
      </c>
      <c r="K2291" t="s">
        <v>204</v>
      </c>
      <c r="L2291" t="s">
        <v>204</v>
      </c>
      <c r="M2291" t="s">
        <v>204</v>
      </c>
      <c r="N2291" t="s">
        <v>204</v>
      </c>
      <c r="O2291" t="s">
        <v>204</v>
      </c>
      <c r="P2291" t="s">
        <v>204</v>
      </c>
      <c r="Q2291" s="80" t="s">
        <v>204</v>
      </c>
      <c r="R2291" s="79"/>
      <c r="T2291" t="s">
        <v>204</v>
      </c>
      <c r="U2291" t="s">
        <v>204</v>
      </c>
      <c r="V2291" t="s">
        <v>204</v>
      </c>
    </row>
    <row r="2292" spans="2:22">
      <c r="B2292" t="s">
        <v>204</v>
      </c>
      <c r="C2292" s="79" t="s">
        <v>204</v>
      </c>
      <c r="E2292" t="s">
        <v>204</v>
      </c>
      <c r="F2292" t="s">
        <v>204</v>
      </c>
      <c r="G2292" t="s">
        <v>204</v>
      </c>
      <c r="H2292" t="s">
        <v>204</v>
      </c>
      <c r="I2292" t="s">
        <v>204</v>
      </c>
      <c r="J2292" t="s">
        <v>204</v>
      </c>
      <c r="K2292" t="s">
        <v>204</v>
      </c>
      <c r="L2292" t="s">
        <v>204</v>
      </c>
      <c r="M2292" t="s">
        <v>204</v>
      </c>
      <c r="N2292" t="s">
        <v>204</v>
      </c>
      <c r="O2292" t="s">
        <v>204</v>
      </c>
      <c r="P2292" t="s">
        <v>204</v>
      </c>
      <c r="Q2292" s="80" t="s">
        <v>204</v>
      </c>
      <c r="R2292" s="79"/>
      <c r="T2292" t="s">
        <v>204</v>
      </c>
      <c r="U2292" t="s">
        <v>204</v>
      </c>
      <c r="V2292" t="s">
        <v>204</v>
      </c>
    </row>
    <row r="2293" spans="2:22">
      <c r="B2293" t="s">
        <v>204</v>
      </c>
      <c r="C2293" s="79" t="s">
        <v>204</v>
      </c>
      <c r="E2293" t="s">
        <v>204</v>
      </c>
      <c r="F2293" t="s">
        <v>204</v>
      </c>
      <c r="G2293" t="s">
        <v>204</v>
      </c>
      <c r="H2293" t="s">
        <v>204</v>
      </c>
      <c r="I2293" t="s">
        <v>204</v>
      </c>
      <c r="J2293" t="s">
        <v>204</v>
      </c>
      <c r="K2293" t="s">
        <v>204</v>
      </c>
      <c r="L2293" t="s">
        <v>204</v>
      </c>
      <c r="M2293" t="s">
        <v>204</v>
      </c>
      <c r="N2293" t="s">
        <v>204</v>
      </c>
      <c r="O2293" t="s">
        <v>204</v>
      </c>
      <c r="P2293" t="s">
        <v>204</v>
      </c>
      <c r="Q2293" s="80" t="s">
        <v>204</v>
      </c>
      <c r="R2293" s="79"/>
      <c r="T2293" t="s">
        <v>204</v>
      </c>
      <c r="U2293" t="s">
        <v>204</v>
      </c>
      <c r="V2293" t="s">
        <v>204</v>
      </c>
    </row>
    <row r="2294" spans="2:22">
      <c r="B2294" t="s">
        <v>204</v>
      </c>
      <c r="C2294" s="79" t="s">
        <v>204</v>
      </c>
      <c r="E2294" t="s">
        <v>204</v>
      </c>
      <c r="F2294" t="s">
        <v>204</v>
      </c>
      <c r="G2294" t="s">
        <v>204</v>
      </c>
      <c r="H2294" t="s">
        <v>204</v>
      </c>
      <c r="I2294" t="s">
        <v>204</v>
      </c>
      <c r="J2294" t="s">
        <v>204</v>
      </c>
      <c r="K2294" t="s">
        <v>204</v>
      </c>
      <c r="L2294" t="s">
        <v>204</v>
      </c>
      <c r="M2294" t="s">
        <v>204</v>
      </c>
      <c r="N2294" t="s">
        <v>204</v>
      </c>
      <c r="O2294" t="s">
        <v>204</v>
      </c>
      <c r="P2294" t="s">
        <v>204</v>
      </c>
      <c r="Q2294" s="80" t="s">
        <v>204</v>
      </c>
      <c r="R2294" s="79"/>
      <c r="T2294" t="s">
        <v>204</v>
      </c>
      <c r="U2294" t="s">
        <v>204</v>
      </c>
      <c r="V2294" t="s">
        <v>204</v>
      </c>
    </row>
    <row r="2295" spans="2:22">
      <c r="B2295" t="s">
        <v>204</v>
      </c>
      <c r="C2295" s="79" t="s">
        <v>204</v>
      </c>
      <c r="E2295" t="s">
        <v>204</v>
      </c>
      <c r="F2295" t="s">
        <v>204</v>
      </c>
      <c r="G2295" t="s">
        <v>204</v>
      </c>
      <c r="H2295" t="s">
        <v>204</v>
      </c>
      <c r="I2295" t="s">
        <v>204</v>
      </c>
      <c r="J2295" t="s">
        <v>204</v>
      </c>
      <c r="K2295" t="s">
        <v>204</v>
      </c>
      <c r="L2295" t="s">
        <v>204</v>
      </c>
      <c r="M2295" t="s">
        <v>204</v>
      </c>
      <c r="N2295" t="s">
        <v>204</v>
      </c>
      <c r="O2295" t="s">
        <v>204</v>
      </c>
      <c r="P2295" t="s">
        <v>204</v>
      </c>
      <c r="Q2295" s="80" t="s">
        <v>204</v>
      </c>
      <c r="R2295" s="79"/>
      <c r="T2295" t="s">
        <v>204</v>
      </c>
      <c r="U2295" t="s">
        <v>204</v>
      </c>
      <c r="V2295" t="s">
        <v>204</v>
      </c>
    </row>
    <row r="2296" spans="2:22">
      <c r="B2296" t="s">
        <v>204</v>
      </c>
      <c r="C2296" s="79" t="s">
        <v>204</v>
      </c>
      <c r="E2296" t="s">
        <v>204</v>
      </c>
      <c r="F2296" t="s">
        <v>204</v>
      </c>
      <c r="G2296" t="s">
        <v>204</v>
      </c>
      <c r="H2296" t="s">
        <v>204</v>
      </c>
      <c r="I2296" t="s">
        <v>204</v>
      </c>
      <c r="J2296" t="s">
        <v>204</v>
      </c>
      <c r="K2296" t="s">
        <v>204</v>
      </c>
      <c r="L2296" t="s">
        <v>204</v>
      </c>
      <c r="M2296" t="s">
        <v>204</v>
      </c>
      <c r="N2296" t="s">
        <v>204</v>
      </c>
      <c r="O2296" t="s">
        <v>204</v>
      </c>
      <c r="P2296" t="s">
        <v>204</v>
      </c>
      <c r="Q2296" s="80" t="s">
        <v>204</v>
      </c>
      <c r="R2296" s="79"/>
      <c r="T2296" t="s">
        <v>204</v>
      </c>
      <c r="U2296" t="s">
        <v>204</v>
      </c>
      <c r="V2296" t="s">
        <v>204</v>
      </c>
    </row>
    <row r="2297" spans="2:22">
      <c r="B2297" t="s">
        <v>204</v>
      </c>
      <c r="C2297" s="79" t="s">
        <v>204</v>
      </c>
      <c r="E2297" t="s">
        <v>204</v>
      </c>
      <c r="F2297" t="s">
        <v>204</v>
      </c>
      <c r="G2297" t="s">
        <v>204</v>
      </c>
      <c r="H2297" t="s">
        <v>204</v>
      </c>
      <c r="I2297" t="s">
        <v>204</v>
      </c>
      <c r="J2297" t="s">
        <v>204</v>
      </c>
      <c r="K2297" t="s">
        <v>204</v>
      </c>
      <c r="L2297" t="s">
        <v>204</v>
      </c>
      <c r="M2297" t="s">
        <v>204</v>
      </c>
      <c r="N2297" t="s">
        <v>204</v>
      </c>
      <c r="O2297" t="s">
        <v>204</v>
      </c>
      <c r="P2297" t="s">
        <v>204</v>
      </c>
      <c r="Q2297" s="80" t="s">
        <v>204</v>
      </c>
      <c r="R2297" s="79"/>
      <c r="T2297" t="s">
        <v>204</v>
      </c>
      <c r="U2297" t="s">
        <v>204</v>
      </c>
      <c r="V2297" t="s">
        <v>204</v>
      </c>
    </row>
    <row r="2298" spans="2:22">
      <c r="B2298" t="s">
        <v>204</v>
      </c>
      <c r="C2298" s="79" t="s">
        <v>204</v>
      </c>
      <c r="E2298" t="s">
        <v>204</v>
      </c>
      <c r="F2298" t="s">
        <v>204</v>
      </c>
      <c r="G2298" t="s">
        <v>204</v>
      </c>
      <c r="H2298" t="s">
        <v>204</v>
      </c>
      <c r="I2298" t="s">
        <v>204</v>
      </c>
      <c r="J2298" t="s">
        <v>204</v>
      </c>
      <c r="K2298" t="s">
        <v>204</v>
      </c>
      <c r="L2298" t="s">
        <v>204</v>
      </c>
      <c r="M2298" t="s">
        <v>204</v>
      </c>
      <c r="N2298" t="s">
        <v>204</v>
      </c>
      <c r="O2298" t="s">
        <v>204</v>
      </c>
      <c r="P2298" t="s">
        <v>204</v>
      </c>
      <c r="Q2298" s="80" t="s">
        <v>204</v>
      </c>
      <c r="R2298" s="79"/>
      <c r="T2298" t="s">
        <v>204</v>
      </c>
      <c r="U2298" t="s">
        <v>204</v>
      </c>
      <c r="V2298" t="s">
        <v>204</v>
      </c>
    </row>
    <row r="2299" spans="2:22">
      <c r="B2299" t="s">
        <v>204</v>
      </c>
      <c r="C2299" s="79" t="s">
        <v>204</v>
      </c>
      <c r="E2299" t="s">
        <v>204</v>
      </c>
      <c r="F2299" t="s">
        <v>204</v>
      </c>
      <c r="G2299" t="s">
        <v>204</v>
      </c>
      <c r="H2299" t="s">
        <v>204</v>
      </c>
      <c r="I2299" t="s">
        <v>204</v>
      </c>
      <c r="J2299" t="s">
        <v>204</v>
      </c>
      <c r="K2299" t="s">
        <v>204</v>
      </c>
      <c r="L2299" t="s">
        <v>204</v>
      </c>
      <c r="M2299" t="s">
        <v>204</v>
      </c>
      <c r="N2299" t="s">
        <v>204</v>
      </c>
      <c r="O2299" t="s">
        <v>204</v>
      </c>
      <c r="P2299" t="s">
        <v>204</v>
      </c>
      <c r="Q2299" s="80" t="s">
        <v>204</v>
      </c>
      <c r="R2299" s="79"/>
      <c r="T2299" t="s">
        <v>204</v>
      </c>
      <c r="U2299" t="s">
        <v>204</v>
      </c>
      <c r="V2299" t="s">
        <v>204</v>
      </c>
    </row>
    <row r="2300" spans="2:22">
      <c r="B2300" t="s">
        <v>204</v>
      </c>
      <c r="C2300" s="79" t="s">
        <v>204</v>
      </c>
      <c r="E2300" t="s">
        <v>204</v>
      </c>
      <c r="F2300" t="s">
        <v>204</v>
      </c>
      <c r="G2300" t="s">
        <v>204</v>
      </c>
      <c r="H2300" t="s">
        <v>204</v>
      </c>
      <c r="I2300" t="s">
        <v>204</v>
      </c>
      <c r="J2300" t="s">
        <v>204</v>
      </c>
      <c r="K2300" t="s">
        <v>204</v>
      </c>
      <c r="L2300" t="s">
        <v>204</v>
      </c>
      <c r="M2300" t="s">
        <v>204</v>
      </c>
      <c r="N2300" t="s">
        <v>204</v>
      </c>
      <c r="O2300" t="s">
        <v>204</v>
      </c>
      <c r="P2300" t="s">
        <v>204</v>
      </c>
      <c r="Q2300" s="80" t="s">
        <v>204</v>
      </c>
      <c r="R2300" s="79"/>
      <c r="T2300" t="s">
        <v>204</v>
      </c>
      <c r="U2300" t="s">
        <v>204</v>
      </c>
      <c r="V2300" t="s">
        <v>204</v>
      </c>
    </row>
    <row r="2301" spans="2:22">
      <c r="B2301" t="s">
        <v>204</v>
      </c>
      <c r="C2301" s="79" t="s">
        <v>204</v>
      </c>
      <c r="E2301" t="s">
        <v>204</v>
      </c>
      <c r="F2301" t="s">
        <v>204</v>
      </c>
      <c r="G2301" t="s">
        <v>204</v>
      </c>
      <c r="H2301" t="s">
        <v>204</v>
      </c>
      <c r="I2301" t="s">
        <v>204</v>
      </c>
      <c r="J2301" t="s">
        <v>204</v>
      </c>
      <c r="K2301" t="s">
        <v>204</v>
      </c>
      <c r="L2301" t="s">
        <v>204</v>
      </c>
      <c r="M2301" t="s">
        <v>204</v>
      </c>
      <c r="N2301" t="s">
        <v>204</v>
      </c>
      <c r="O2301" t="s">
        <v>204</v>
      </c>
      <c r="P2301" t="s">
        <v>204</v>
      </c>
      <c r="Q2301" s="80" t="s">
        <v>204</v>
      </c>
      <c r="R2301" s="79"/>
      <c r="T2301" t="s">
        <v>204</v>
      </c>
      <c r="U2301" t="s">
        <v>204</v>
      </c>
      <c r="V2301" t="s">
        <v>204</v>
      </c>
    </row>
    <row r="2302" spans="2:22">
      <c r="B2302" t="s">
        <v>204</v>
      </c>
      <c r="C2302" s="79" t="s">
        <v>204</v>
      </c>
      <c r="E2302" t="s">
        <v>204</v>
      </c>
      <c r="F2302" t="s">
        <v>204</v>
      </c>
      <c r="G2302" t="s">
        <v>204</v>
      </c>
      <c r="H2302" t="s">
        <v>204</v>
      </c>
      <c r="I2302" t="s">
        <v>204</v>
      </c>
      <c r="J2302" t="s">
        <v>204</v>
      </c>
      <c r="K2302" t="s">
        <v>204</v>
      </c>
      <c r="L2302" t="s">
        <v>204</v>
      </c>
      <c r="M2302" t="s">
        <v>204</v>
      </c>
      <c r="N2302" t="s">
        <v>204</v>
      </c>
      <c r="O2302" t="s">
        <v>204</v>
      </c>
      <c r="P2302" t="s">
        <v>204</v>
      </c>
      <c r="Q2302" s="80" t="s">
        <v>204</v>
      </c>
      <c r="R2302" s="79"/>
      <c r="T2302" t="s">
        <v>204</v>
      </c>
      <c r="U2302" t="s">
        <v>204</v>
      </c>
      <c r="V2302" t="s">
        <v>204</v>
      </c>
    </row>
    <row r="2303" spans="2:22">
      <c r="B2303" t="s">
        <v>204</v>
      </c>
      <c r="C2303" s="79" t="s">
        <v>204</v>
      </c>
      <c r="E2303" t="s">
        <v>204</v>
      </c>
      <c r="F2303" t="s">
        <v>204</v>
      </c>
      <c r="G2303" t="s">
        <v>204</v>
      </c>
      <c r="H2303" t="s">
        <v>204</v>
      </c>
      <c r="I2303" t="s">
        <v>204</v>
      </c>
      <c r="J2303" t="s">
        <v>204</v>
      </c>
      <c r="K2303" t="s">
        <v>204</v>
      </c>
      <c r="L2303" t="s">
        <v>204</v>
      </c>
      <c r="M2303" t="s">
        <v>204</v>
      </c>
      <c r="N2303" t="s">
        <v>204</v>
      </c>
      <c r="O2303" t="s">
        <v>204</v>
      </c>
      <c r="P2303" t="s">
        <v>204</v>
      </c>
      <c r="Q2303" s="80" t="s">
        <v>204</v>
      </c>
      <c r="R2303" s="79"/>
      <c r="T2303" t="s">
        <v>204</v>
      </c>
      <c r="U2303" t="s">
        <v>204</v>
      </c>
      <c r="V2303" t="s">
        <v>204</v>
      </c>
    </row>
    <row r="2304" spans="2:22">
      <c r="B2304" t="s">
        <v>204</v>
      </c>
      <c r="C2304" s="79" t="s">
        <v>204</v>
      </c>
      <c r="E2304" t="s">
        <v>204</v>
      </c>
      <c r="F2304" t="s">
        <v>204</v>
      </c>
      <c r="G2304" t="s">
        <v>204</v>
      </c>
      <c r="H2304" t="s">
        <v>204</v>
      </c>
      <c r="I2304" t="s">
        <v>204</v>
      </c>
      <c r="J2304" t="s">
        <v>204</v>
      </c>
      <c r="K2304" t="s">
        <v>204</v>
      </c>
      <c r="L2304" t="s">
        <v>204</v>
      </c>
      <c r="M2304" t="s">
        <v>204</v>
      </c>
      <c r="N2304" t="s">
        <v>204</v>
      </c>
      <c r="O2304" t="s">
        <v>204</v>
      </c>
      <c r="P2304" t="s">
        <v>204</v>
      </c>
      <c r="Q2304" s="80" t="s">
        <v>204</v>
      </c>
      <c r="R2304" s="79"/>
      <c r="T2304" t="s">
        <v>204</v>
      </c>
      <c r="U2304" t="s">
        <v>204</v>
      </c>
      <c r="V2304" t="s">
        <v>204</v>
      </c>
    </row>
    <row r="2305" spans="2:22">
      <c r="B2305" t="s">
        <v>204</v>
      </c>
      <c r="C2305" s="79" t="s">
        <v>204</v>
      </c>
      <c r="E2305" t="s">
        <v>204</v>
      </c>
      <c r="F2305" t="s">
        <v>204</v>
      </c>
      <c r="G2305" t="s">
        <v>204</v>
      </c>
      <c r="H2305" t="s">
        <v>204</v>
      </c>
      <c r="I2305" t="s">
        <v>204</v>
      </c>
      <c r="J2305" t="s">
        <v>204</v>
      </c>
      <c r="K2305" t="s">
        <v>204</v>
      </c>
      <c r="L2305" t="s">
        <v>204</v>
      </c>
      <c r="M2305" t="s">
        <v>204</v>
      </c>
      <c r="N2305" t="s">
        <v>204</v>
      </c>
      <c r="O2305" t="s">
        <v>204</v>
      </c>
      <c r="P2305" t="s">
        <v>204</v>
      </c>
      <c r="Q2305" s="80" t="s">
        <v>204</v>
      </c>
      <c r="R2305" s="79"/>
      <c r="T2305" t="s">
        <v>204</v>
      </c>
      <c r="U2305" t="s">
        <v>204</v>
      </c>
      <c r="V2305" t="s">
        <v>204</v>
      </c>
    </row>
    <row r="2306" spans="2:22">
      <c r="B2306" t="s">
        <v>204</v>
      </c>
      <c r="C2306" s="79" t="s">
        <v>204</v>
      </c>
      <c r="E2306" t="s">
        <v>204</v>
      </c>
      <c r="F2306" t="s">
        <v>204</v>
      </c>
      <c r="G2306" t="s">
        <v>204</v>
      </c>
      <c r="H2306" t="s">
        <v>204</v>
      </c>
      <c r="I2306" t="s">
        <v>204</v>
      </c>
      <c r="J2306" t="s">
        <v>204</v>
      </c>
      <c r="K2306" t="s">
        <v>204</v>
      </c>
      <c r="L2306" t="s">
        <v>204</v>
      </c>
      <c r="M2306" t="s">
        <v>204</v>
      </c>
      <c r="N2306" t="s">
        <v>204</v>
      </c>
      <c r="O2306" t="s">
        <v>204</v>
      </c>
      <c r="P2306" t="s">
        <v>204</v>
      </c>
      <c r="Q2306" s="80" t="s">
        <v>204</v>
      </c>
      <c r="R2306" s="79"/>
      <c r="T2306" t="s">
        <v>204</v>
      </c>
      <c r="U2306" t="s">
        <v>204</v>
      </c>
      <c r="V2306" t="s">
        <v>204</v>
      </c>
    </row>
    <row r="2307" spans="2:22">
      <c r="B2307" t="s">
        <v>204</v>
      </c>
      <c r="C2307" s="79" t="s">
        <v>204</v>
      </c>
      <c r="E2307" t="s">
        <v>204</v>
      </c>
      <c r="F2307" t="s">
        <v>204</v>
      </c>
      <c r="G2307" t="s">
        <v>204</v>
      </c>
      <c r="H2307" t="s">
        <v>204</v>
      </c>
      <c r="I2307" t="s">
        <v>204</v>
      </c>
      <c r="J2307" t="s">
        <v>204</v>
      </c>
      <c r="K2307" t="s">
        <v>204</v>
      </c>
      <c r="L2307" t="s">
        <v>204</v>
      </c>
      <c r="M2307" t="s">
        <v>204</v>
      </c>
      <c r="N2307" t="s">
        <v>204</v>
      </c>
      <c r="O2307" t="s">
        <v>204</v>
      </c>
      <c r="P2307" t="s">
        <v>204</v>
      </c>
      <c r="Q2307" s="80" t="s">
        <v>204</v>
      </c>
      <c r="R2307" s="79"/>
      <c r="T2307" t="s">
        <v>204</v>
      </c>
      <c r="U2307" t="s">
        <v>204</v>
      </c>
      <c r="V2307" t="s">
        <v>204</v>
      </c>
    </row>
    <row r="2308" spans="2:22">
      <c r="B2308" t="s">
        <v>204</v>
      </c>
      <c r="C2308" s="79" t="s">
        <v>204</v>
      </c>
      <c r="E2308" t="s">
        <v>204</v>
      </c>
      <c r="F2308" t="s">
        <v>204</v>
      </c>
      <c r="G2308" t="s">
        <v>204</v>
      </c>
      <c r="H2308" t="s">
        <v>204</v>
      </c>
      <c r="I2308" t="s">
        <v>204</v>
      </c>
      <c r="J2308" t="s">
        <v>204</v>
      </c>
      <c r="K2308" t="s">
        <v>204</v>
      </c>
      <c r="L2308" t="s">
        <v>204</v>
      </c>
      <c r="M2308" t="s">
        <v>204</v>
      </c>
      <c r="N2308" t="s">
        <v>204</v>
      </c>
      <c r="O2308" t="s">
        <v>204</v>
      </c>
      <c r="P2308" t="s">
        <v>204</v>
      </c>
      <c r="Q2308" s="80" t="s">
        <v>204</v>
      </c>
      <c r="R2308" s="79"/>
      <c r="T2308" t="s">
        <v>204</v>
      </c>
      <c r="U2308" t="s">
        <v>204</v>
      </c>
      <c r="V2308" t="s">
        <v>204</v>
      </c>
    </row>
    <row r="2309" spans="2:22">
      <c r="B2309" t="s">
        <v>204</v>
      </c>
      <c r="C2309" s="79" t="s">
        <v>204</v>
      </c>
      <c r="E2309" t="s">
        <v>204</v>
      </c>
      <c r="F2309" t="s">
        <v>204</v>
      </c>
      <c r="G2309" t="s">
        <v>204</v>
      </c>
      <c r="H2309" t="s">
        <v>204</v>
      </c>
      <c r="I2309" t="s">
        <v>204</v>
      </c>
      <c r="J2309" t="s">
        <v>204</v>
      </c>
      <c r="K2309" t="s">
        <v>204</v>
      </c>
      <c r="L2309" t="s">
        <v>204</v>
      </c>
      <c r="M2309" t="s">
        <v>204</v>
      </c>
      <c r="N2309" t="s">
        <v>204</v>
      </c>
      <c r="O2309" t="s">
        <v>204</v>
      </c>
      <c r="P2309" t="s">
        <v>204</v>
      </c>
      <c r="Q2309" s="80" t="s">
        <v>204</v>
      </c>
      <c r="R2309" s="79"/>
      <c r="T2309" t="s">
        <v>204</v>
      </c>
      <c r="U2309" t="s">
        <v>204</v>
      </c>
      <c r="V2309" t="s">
        <v>204</v>
      </c>
    </row>
    <row r="2310" spans="2:22">
      <c r="B2310" t="s">
        <v>204</v>
      </c>
      <c r="C2310" s="79" t="s">
        <v>204</v>
      </c>
      <c r="E2310" t="s">
        <v>204</v>
      </c>
      <c r="F2310" t="s">
        <v>204</v>
      </c>
      <c r="G2310" t="s">
        <v>204</v>
      </c>
      <c r="H2310" t="s">
        <v>204</v>
      </c>
      <c r="I2310" t="s">
        <v>204</v>
      </c>
      <c r="J2310" t="s">
        <v>204</v>
      </c>
      <c r="K2310" t="s">
        <v>204</v>
      </c>
      <c r="L2310" t="s">
        <v>204</v>
      </c>
      <c r="M2310" t="s">
        <v>204</v>
      </c>
      <c r="N2310" t="s">
        <v>204</v>
      </c>
      <c r="O2310" t="s">
        <v>204</v>
      </c>
      <c r="P2310" t="s">
        <v>204</v>
      </c>
      <c r="Q2310" s="80" t="s">
        <v>204</v>
      </c>
      <c r="R2310" s="79"/>
      <c r="T2310" t="s">
        <v>204</v>
      </c>
      <c r="U2310" t="s">
        <v>204</v>
      </c>
      <c r="V2310" t="s">
        <v>204</v>
      </c>
    </row>
    <row r="2311" spans="2:22">
      <c r="B2311" t="s">
        <v>204</v>
      </c>
      <c r="C2311" s="79" t="s">
        <v>204</v>
      </c>
      <c r="E2311" t="s">
        <v>204</v>
      </c>
      <c r="F2311" t="s">
        <v>204</v>
      </c>
      <c r="G2311" t="s">
        <v>204</v>
      </c>
      <c r="H2311" t="s">
        <v>204</v>
      </c>
      <c r="I2311" t="s">
        <v>204</v>
      </c>
      <c r="J2311" t="s">
        <v>204</v>
      </c>
      <c r="K2311" t="s">
        <v>204</v>
      </c>
      <c r="L2311" t="s">
        <v>204</v>
      </c>
      <c r="M2311" t="s">
        <v>204</v>
      </c>
      <c r="N2311" t="s">
        <v>204</v>
      </c>
      <c r="O2311" t="s">
        <v>204</v>
      </c>
      <c r="P2311" t="s">
        <v>204</v>
      </c>
      <c r="Q2311" s="80" t="s">
        <v>204</v>
      </c>
      <c r="R2311" s="79"/>
      <c r="T2311" t="s">
        <v>204</v>
      </c>
      <c r="U2311" t="s">
        <v>204</v>
      </c>
      <c r="V2311" t="s">
        <v>204</v>
      </c>
    </row>
    <row r="2312" spans="2:22">
      <c r="B2312" t="s">
        <v>204</v>
      </c>
      <c r="C2312" s="79" t="s">
        <v>204</v>
      </c>
      <c r="E2312" t="s">
        <v>204</v>
      </c>
      <c r="F2312" t="s">
        <v>204</v>
      </c>
      <c r="G2312" t="s">
        <v>204</v>
      </c>
      <c r="H2312" t="s">
        <v>204</v>
      </c>
      <c r="I2312" t="s">
        <v>204</v>
      </c>
      <c r="J2312" t="s">
        <v>204</v>
      </c>
      <c r="K2312" t="s">
        <v>204</v>
      </c>
      <c r="L2312" t="s">
        <v>204</v>
      </c>
      <c r="M2312" t="s">
        <v>204</v>
      </c>
      <c r="N2312" t="s">
        <v>204</v>
      </c>
      <c r="O2312" t="s">
        <v>204</v>
      </c>
      <c r="P2312" t="s">
        <v>204</v>
      </c>
      <c r="Q2312" s="80" t="s">
        <v>204</v>
      </c>
      <c r="R2312" s="79"/>
      <c r="T2312" t="s">
        <v>204</v>
      </c>
      <c r="U2312" t="s">
        <v>204</v>
      </c>
      <c r="V2312" t="s">
        <v>204</v>
      </c>
    </row>
    <row r="2313" spans="2:22">
      <c r="B2313" t="s">
        <v>204</v>
      </c>
      <c r="C2313" s="79" t="s">
        <v>204</v>
      </c>
      <c r="E2313" t="s">
        <v>204</v>
      </c>
      <c r="F2313" t="s">
        <v>204</v>
      </c>
      <c r="G2313" t="s">
        <v>204</v>
      </c>
      <c r="H2313" t="s">
        <v>204</v>
      </c>
      <c r="I2313" t="s">
        <v>204</v>
      </c>
      <c r="J2313" t="s">
        <v>204</v>
      </c>
      <c r="K2313" t="s">
        <v>204</v>
      </c>
      <c r="L2313" t="s">
        <v>204</v>
      </c>
      <c r="M2313" t="s">
        <v>204</v>
      </c>
      <c r="N2313" t="s">
        <v>204</v>
      </c>
      <c r="O2313" t="s">
        <v>204</v>
      </c>
      <c r="P2313" t="s">
        <v>204</v>
      </c>
      <c r="Q2313" s="80" t="s">
        <v>204</v>
      </c>
      <c r="R2313" s="79"/>
      <c r="T2313" t="s">
        <v>204</v>
      </c>
      <c r="U2313" t="s">
        <v>204</v>
      </c>
      <c r="V2313" t="s">
        <v>204</v>
      </c>
    </row>
    <row r="2314" spans="2:22">
      <c r="B2314" t="s">
        <v>204</v>
      </c>
      <c r="C2314" s="79" t="s">
        <v>204</v>
      </c>
      <c r="E2314" t="s">
        <v>204</v>
      </c>
      <c r="F2314" t="s">
        <v>204</v>
      </c>
      <c r="G2314" t="s">
        <v>204</v>
      </c>
      <c r="H2314" t="s">
        <v>204</v>
      </c>
      <c r="I2314" t="s">
        <v>204</v>
      </c>
      <c r="J2314" t="s">
        <v>204</v>
      </c>
      <c r="K2314" t="s">
        <v>204</v>
      </c>
      <c r="L2314" t="s">
        <v>204</v>
      </c>
      <c r="M2314" t="s">
        <v>204</v>
      </c>
      <c r="N2314" t="s">
        <v>204</v>
      </c>
      <c r="O2314" t="s">
        <v>204</v>
      </c>
      <c r="P2314" t="s">
        <v>204</v>
      </c>
      <c r="Q2314" s="80" t="s">
        <v>204</v>
      </c>
      <c r="R2314" s="79"/>
      <c r="T2314" t="s">
        <v>204</v>
      </c>
      <c r="U2314" t="s">
        <v>204</v>
      </c>
      <c r="V2314" t="s">
        <v>204</v>
      </c>
    </row>
    <row r="2315" spans="2:22">
      <c r="B2315" t="s">
        <v>204</v>
      </c>
      <c r="C2315" s="79" t="s">
        <v>204</v>
      </c>
      <c r="E2315" t="s">
        <v>204</v>
      </c>
      <c r="F2315" t="s">
        <v>204</v>
      </c>
      <c r="G2315" t="s">
        <v>204</v>
      </c>
      <c r="H2315" t="s">
        <v>204</v>
      </c>
      <c r="I2315" t="s">
        <v>204</v>
      </c>
      <c r="J2315" t="s">
        <v>204</v>
      </c>
      <c r="K2315" t="s">
        <v>204</v>
      </c>
      <c r="L2315" t="s">
        <v>204</v>
      </c>
      <c r="M2315" t="s">
        <v>204</v>
      </c>
      <c r="N2315" t="s">
        <v>204</v>
      </c>
      <c r="O2315" t="s">
        <v>204</v>
      </c>
      <c r="P2315" t="s">
        <v>204</v>
      </c>
      <c r="Q2315" s="80" t="s">
        <v>204</v>
      </c>
      <c r="R2315" s="79"/>
      <c r="T2315" t="s">
        <v>204</v>
      </c>
      <c r="U2315" t="s">
        <v>204</v>
      </c>
      <c r="V2315" t="s">
        <v>204</v>
      </c>
    </row>
    <row r="2316" spans="2:22">
      <c r="B2316" t="s">
        <v>204</v>
      </c>
      <c r="C2316" s="79" t="s">
        <v>204</v>
      </c>
      <c r="E2316" t="s">
        <v>204</v>
      </c>
      <c r="F2316" t="s">
        <v>204</v>
      </c>
      <c r="G2316" t="s">
        <v>204</v>
      </c>
      <c r="H2316" t="s">
        <v>204</v>
      </c>
      <c r="I2316" t="s">
        <v>204</v>
      </c>
      <c r="J2316" t="s">
        <v>204</v>
      </c>
      <c r="K2316" t="s">
        <v>204</v>
      </c>
      <c r="L2316" t="s">
        <v>204</v>
      </c>
      <c r="M2316" t="s">
        <v>204</v>
      </c>
      <c r="N2316" t="s">
        <v>204</v>
      </c>
      <c r="O2316" t="s">
        <v>204</v>
      </c>
      <c r="P2316" t="s">
        <v>204</v>
      </c>
      <c r="Q2316" s="80" t="s">
        <v>204</v>
      </c>
      <c r="R2316" s="79"/>
      <c r="T2316" t="s">
        <v>204</v>
      </c>
      <c r="U2316" t="s">
        <v>204</v>
      </c>
      <c r="V2316" t="s">
        <v>204</v>
      </c>
    </row>
    <row r="2317" spans="2:22">
      <c r="B2317" t="s">
        <v>204</v>
      </c>
      <c r="C2317" s="79" t="s">
        <v>204</v>
      </c>
      <c r="E2317" t="s">
        <v>204</v>
      </c>
      <c r="F2317" t="s">
        <v>204</v>
      </c>
      <c r="G2317" t="s">
        <v>204</v>
      </c>
      <c r="H2317" t="s">
        <v>204</v>
      </c>
      <c r="I2317" t="s">
        <v>204</v>
      </c>
      <c r="J2317" t="s">
        <v>204</v>
      </c>
      <c r="K2317" t="s">
        <v>204</v>
      </c>
      <c r="L2317" t="s">
        <v>204</v>
      </c>
      <c r="M2317" t="s">
        <v>204</v>
      </c>
      <c r="N2317" t="s">
        <v>204</v>
      </c>
      <c r="O2317" t="s">
        <v>204</v>
      </c>
      <c r="P2317" t="s">
        <v>204</v>
      </c>
      <c r="Q2317" s="80" t="s">
        <v>204</v>
      </c>
      <c r="R2317" s="79"/>
      <c r="T2317" t="s">
        <v>204</v>
      </c>
      <c r="U2317" t="s">
        <v>204</v>
      </c>
      <c r="V2317" t="s">
        <v>204</v>
      </c>
    </row>
    <row r="2318" spans="2:22">
      <c r="B2318" t="s">
        <v>204</v>
      </c>
      <c r="C2318" s="79" t="s">
        <v>204</v>
      </c>
      <c r="E2318" t="s">
        <v>204</v>
      </c>
      <c r="F2318" t="s">
        <v>204</v>
      </c>
      <c r="G2318" t="s">
        <v>204</v>
      </c>
      <c r="H2318" t="s">
        <v>204</v>
      </c>
      <c r="I2318" t="s">
        <v>204</v>
      </c>
      <c r="J2318" t="s">
        <v>204</v>
      </c>
      <c r="K2318" t="s">
        <v>204</v>
      </c>
      <c r="L2318" t="s">
        <v>204</v>
      </c>
      <c r="M2318" t="s">
        <v>204</v>
      </c>
      <c r="N2318" t="s">
        <v>204</v>
      </c>
      <c r="O2318" t="s">
        <v>204</v>
      </c>
      <c r="P2318" t="s">
        <v>204</v>
      </c>
      <c r="Q2318" s="80" t="s">
        <v>204</v>
      </c>
      <c r="R2318" s="79"/>
      <c r="T2318" t="s">
        <v>204</v>
      </c>
      <c r="U2318" t="s">
        <v>204</v>
      </c>
      <c r="V2318" t="s">
        <v>204</v>
      </c>
    </row>
    <row r="2319" spans="2:22">
      <c r="B2319" t="s">
        <v>204</v>
      </c>
      <c r="C2319" s="79" t="s">
        <v>204</v>
      </c>
      <c r="E2319" t="s">
        <v>204</v>
      </c>
      <c r="F2319" t="s">
        <v>204</v>
      </c>
      <c r="G2319" t="s">
        <v>204</v>
      </c>
      <c r="H2319" t="s">
        <v>204</v>
      </c>
      <c r="I2319" t="s">
        <v>204</v>
      </c>
      <c r="J2319" t="s">
        <v>204</v>
      </c>
      <c r="K2319" t="s">
        <v>204</v>
      </c>
      <c r="L2319" t="s">
        <v>204</v>
      </c>
      <c r="M2319" t="s">
        <v>204</v>
      </c>
      <c r="N2319" t="s">
        <v>204</v>
      </c>
      <c r="O2319" t="s">
        <v>204</v>
      </c>
      <c r="P2319" t="s">
        <v>204</v>
      </c>
      <c r="Q2319" s="80" t="s">
        <v>204</v>
      </c>
      <c r="R2319" s="79"/>
      <c r="T2319" t="s">
        <v>204</v>
      </c>
      <c r="U2319" t="s">
        <v>204</v>
      </c>
      <c r="V2319" t="s">
        <v>204</v>
      </c>
    </row>
    <row r="2320" spans="2:22">
      <c r="B2320" t="s">
        <v>204</v>
      </c>
      <c r="C2320" s="79" t="s">
        <v>204</v>
      </c>
      <c r="E2320" t="s">
        <v>204</v>
      </c>
      <c r="F2320" t="s">
        <v>204</v>
      </c>
      <c r="G2320" t="s">
        <v>204</v>
      </c>
      <c r="H2320" t="s">
        <v>204</v>
      </c>
      <c r="I2320" t="s">
        <v>204</v>
      </c>
      <c r="J2320" t="s">
        <v>204</v>
      </c>
      <c r="K2320" t="s">
        <v>204</v>
      </c>
      <c r="L2320" t="s">
        <v>204</v>
      </c>
      <c r="M2320" t="s">
        <v>204</v>
      </c>
      <c r="N2320" t="s">
        <v>204</v>
      </c>
      <c r="O2320" t="s">
        <v>204</v>
      </c>
      <c r="P2320" t="s">
        <v>204</v>
      </c>
      <c r="Q2320" s="80" t="s">
        <v>204</v>
      </c>
      <c r="R2320" s="79"/>
      <c r="T2320" t="s">
        <v>204</v>
      </c>
      <c r="U2320" t="s">
        <v>204</v>
      </c>
      <c r="V2320" t="s">
        <v>204</v>
      </c>
    </row>
    <row r="2321" spans="2:22">
      <c r="B2321" t="s">
        <v>204</v>
      </c>
      <c r="C2321" s="79" t="s">
        <v>204</v>
      </c>
      <c r="E2321" t="s">
        <v>204</v>
      </c>
      <c r="F2321" t="s">
        <v>204</v>
      </c>
      <c r="G2321" t="s">
        <v>204</v>
      </c>
      <c r="H2321" t="s">
        <v>204</v>
      </c>
      <c r="I2321" t="s">
        <v>204</v>
      </c>
      <c r="J2321" t="s">
        <v>204</v>
      </c>
      <c r="K2321" t="s">
        <v>204</v>
      </c>
      <c r="L2321" t="s">
        <v>204</v>
      </c>
      <c r="M2321" t="s">
        <v>204</v>
      </c>
      <c r="N2321" t="s">
        <v>204</v>
      </c>
      <c r="O2321" t="s">
        <v>204</v>
      </c>
      <c r="P2321" t="s">
        <v>204</v>
      </c>
      <c r="Q2321" s="80" t="s">
        <v>204</v>
      </c>
      <c r="R2321" s="79"/>
      <c r="T2321" t="s">
        <v>204</v>
      </c>
      <c r="U2321" t="s">
        <v>204</v>
      </c>
      <c r="V2321" t="s">
        <v>204</v>
      </c>
    </row>
    <row r="2322" spans="2:22">
      <c r="B2322" t="s">
        <v>204</v>
      </c>
      <c r="C2322" s="79" t="s">
        <v>204</v>
      </c>
      <c r="E2322" t="s">
        <v>204</v>
      </c>
      <c r="F2322" t="s">
        <v>204</v>
      </c>
      <c r="G2322" t="s">
        <v>204</v>
      </c>
      <c r="H2322" t="s">
        <v>204</v>
      </c>
      <c r="I2322" t="s">
        <v>204</v>
      </c>
      <c r="J2322" t="s">
        <v>204</v>
      </c>
      <c r="K2322" t="s">
        <v>204</v>
      </c>
      <c r="L2322" t="s">
        <v>204</v>
      </c>
      <c r="M2322" t="s">
        <v>204</v>
      </c>
      <c r="N2322" t="s">
        <v>204</v>
      </c>
      <c r="O2322" t="s">
        <v>204</v>
      </c>
      <c r="P2322" t="s">
        <v>204</v>
      </c>
      <c r="Q2322" s="80" t="s">
        <v>204</v>
      </c>
      <c r="R2322" s="79"/>
      <c r="T2322" t="s">
        <v>204</v>
      </c>
      <c r="U2322" t="s">
        <v>204</v>
      </c>
      <c r="V2322" t="s">
        <v>204</v>
      </c>
    </row>
    <row r="2323" spans="2:22">
      <c r="B2323" t="s">
        <v>204</v>
      </c>
      <c r="C2323" s="79" t="s">
        <v>204</v>
      </c>
      <c r="E2323" t="s">
        <v>204</v>
      </c>
      <c r="F2323" t="s">
        <v>204</v>
      </c>
      <c r="G2323" t="s">
        <v>204</v>
      </c>
      <c r="H2323" t="s">
        <v>204</v>
      </c>
      <c r="I2323" t="s">
        <v>204</v>
      </c>
      <c r="J2323" t="s">
        <v>204</v>
      </c>
      <c r="K2323" t="s">
        <v>204</v>
      </c>
      <c r="L2323" t="s">
        <v>204</v>
      </c>
      <c r="M2323" t="s">
        <v>204</v>
      </c>
      <c r="N2323" t="s">
        <v>204</v>
      </c>
      <c r="O2323" t="s">
        <v>204</v>
      </c>
      <c r="P2323" t="s">
        <v>204</v>
      </c>
      <c r="Q2323" s="80" t="s">
        <v>204</v>
      </c>
      <c r="R2323" s="79"/>
      <c r="T2323" t="s">
        <v>204</v>
      </c>
      <c r="U2323" t="s">
        <v>204</v>
      </c>
      <c r="V2323" t="s">
        <v>204</v>
      </c>
    </row>
    <row r="2324" spans="2:22">
      <c r="B2324" t="s">
        <v>204</v>
      </c>
      <c r="C2324" s="79" t="s">
        <v>204</v>
      </c>
      <c r="E2324" t="s">
        <v>204</v>
      </c>
      <c r="F2324" t="s">
        <v>204</v>
      </c>
      <c r="G2324" t="s">
        <v>204</v>
      </c>
      <c r="H2324" t="s">
        <v>204</v>
      </c>
      <c r="I2324" t="s">
        <v>204</v>
      </c>
      <c r="J2324" t="s">
        <v>204</v>
      </c>
      <c r="K2324" t="s">
        <v>204</v>
      </c>
      <c r="L2324" t="s">
        <v>204</v>
      </c>
      <c r="M2324" t="s">
        <v>204</v>
      </c>
      <c r="N2324" t="s">
        <v>204</v>
      </c>
      <c r="O2324" t="s">
        <v>204</v>
      </c>
      <c r="P2324" t="s">
        <v>204</v>
      </c>
      <c r="Q2324" s="80" t="s">
        <v>204</v>
      </c>
      <c r="R2324" s="79"/>
      <c r="T2324" t="s">
        <v>204</v>
      </c>
      <c r="U2324" t="s">
        <v>204</v>
      </c>
      <c r="V2324" t="s">
        <v>204</v>
      </c>
    </row>
    <row r="2325" spans="2:22">
      <c r="B2325" t="s">
        <v>204</v>
      </c>
      <c r="C2325" s="79" t="s">
        <v>204</v>
      </c>
      <c r="E2325" t="s">
        <v>204</v>
      </c>
      <c r="F2325" t="s">
        <v>204</v>
      </c>
      <c r="G2325" t="s">
        <v>204</v>
      </c>
      <c r="H2325" t="s">
        <v>204</v>
      </c>
      <c r="I2325" t="s">
        <v>204</v>
      </c>
      <c r="J2325" t="s">
        <v>204</v>
      </c>
      <c r="K2325" t="s">
        <v>204</v>
      </c>
      <c r="L2325" t="s">
        <v>204</v>
      </c>
      <c r="M2325" t="s">
        <v>204</v>
      </c>
      <c r="N2325" t="s">
        <v>204</v>
      </c>
      <c r="O2325" t="s">
        <v>204</v>
      </c>
      <c r="P2325" t="s">
        <v>204</v>
      </c>
      <c r="Q2325" s="80" t="s">
        <v>204</v>
      </c>
      <c r="R2325" s="79"/>
      <c r="T2325" t="s">
        <v>204</v>
      </c>
      <c r="U2325" t="s">
        <v>204</v>
      </c>
      <c r="V2325" t="s">
        <v>204</v>
      </c>
    </row>
    <row r="2326" spans="2:22">
      <c r="B2326" t="s">
        <v>204</v>
      </c>
      <c r="C2326" s="79" t="s">
        <v>204</v>
      </c>
      <c r="E2326" t="s">
        <v>204</v>
      </c>
      <c r="F2326" t="s">
        <v>204</v>
      </c>
      <c r="G2326" t="s">
        <v>204</v>
      </c>
      <c r="H2326" t="s">
        <v>204</v>
      </c>
      <c r="I2326" t="s">
        <v>204</v>
      </c>
      <c r="J2326" t="s">
        <v>204</v>
      </c>
      <c r="K2326" t="s">
        <v>204</v>
      </c>
      <c r="L2326" t="s">
        <v>204</v>
      </c>
      <c r="M2326" t="s">
        <v>204</v>
      </c>
      <c r="N2326" t="s">
        <v>204</v>
      </c>
      <c r="O2326" t="s">
        <v>204</v>
      </c>
      <c r="P2326" t="s">
        <v>204</v>
      </c>
      <c r="Q2326" s="80" t="s">
        <v>204</v>
      </c>
      <c r="R2326" s="79"/>
      <c r="T2326" t="s">
        <v>204</v>
      </c>
      <c r="U2326" t="s">
        <v>204</v>
      </c>
      <c r="V2326" t="s">
        <v>204</v>
      </c>
    </row>
    <row r="2327" spans="2:22">
      <c r="B2327" t="s">
        <v>204</v>
      </c>
      <c r="C2327" s="79" t="s">
        <v>204</v>
      </c>
      <c r="E2327" t="s">
        <v>204</v>
      </c>
      <c r="F2327" t="s">
        <v>204</v>
      </c>
      <c r="G2327" t="s">
        <v>204</v>
      </c>
      <c r="H2327" t="s">
        <v>204</v>
      </c>
      <c r="I2327" t="s">
        <v>204</v>
      </c>
      <c r="J2327" t="s">
        <v>204</v>
      </c>
      <c r="K2327" t="s">
        <v>204</v>
      </c>
      <c r="L2327" t="s">
        <v>204</v>
      </c>
      <c r="M2327" t="s">
        <v>204</v>
      </c>
      <c r="N2327" t="s">
        <v>204</v>
      </c>
      <c r="O2327" t="s">
        <v>204</v>
      </c>
      <c r="P2327" t="s">
        <v>204</v>
      </c>
      <c r="Q2327" s="80" t="s">
        <v>204</v>
      </c>
      <c r="R2327" s="79"/>
      <c r="T2327" t="s">
        <v>204</v>
      </c>
      <c r="U2327" t="s">
        <v>204</v>
      </c>
      <c r="V2327" t="s">
        <v>204</v>
      </c>
    </row>
    <row r="2328" spans="2:22">
      <c r="B2328" t="s">
        <v>204</v>
      </c>
      <c r="C2328" s="79" t="s">
        <v>204</v>
      </c>
      <c r="E2328" t="s">
        <v>204</v>
      </c>
      <c r="F2328" t="s">
        <v>204</v>
      </c>
      <c r="G2328" t="s">
        <v>204</v>
      </c>
      <c r="H2328" t="s">
        <v>204</v>
      </c>
      <c r="I2328" t="s">
        <v>204</v>
      </c>
      <c r="J2328" t="s">
        <v>204</v>
      </c>
      <c r="K2328" t="s">
        <v>204</v>
      </c>
      <c r="L2328" t="s">
        <v>204</v>
      </c>
      <c r="M2328" t="s">
        <v>204</v>
      </c>
      <c r="N2328" t="s">
        <v>204</v>
      </c>
      <c r="O2328" t="s">
        <v>204</v>
      </c>
      <c r="P2328" t="s">
        <v>204</v>
      </c>
      <c r="Q2328" s="80" t="s">
        <v>204</v>
      </c>
      <c r="R2328" s="79"/>
      <c r="T2328" t="s">
        <v>204</v>
      </c>
      <c r="U2328" t="s">
        <v>204</v>
      </c>
      <c r="V2328" t="s">
        <v>204</v>
      </c>
    </row>
    <row r="2329" spans="2:22">
      <c r="B2329" t="s">
        <v>204</v>
      </c>
      <c r="C2329" s="79" t="s">
        <v>204</v>
      </c>
      <c r="E2329" t="s">
        <v>204</v>
      </c>
      <c r="F2329" t="s">
        <v>204</v>
      </c>
      <c r="G2329" t="s">
        <v>204</v>
      </c>
      <c r="H2329" t="s">
        <v>204</v>
      </c>
      <c r="I2329" t="s">
        <v>204</v>
      </c>
      <c r="J2329" t="s">
        <v>204</v>
      </c>
      <c r="K2329" t="s">
        <v>204</v>
      </c>
      <c r="L2329" t="s">
        <v>204</v>
      </c>
      <c r="M2329" t="s">
        <v>204</v>
      </c>
      <c r="N2329" t="s">
        <v>204</v>
      </c>
      <c r="O2329" t="s">
        <v>204</v>
      </c>
      <c r="P2329" t="s">
        <v>204</v>
      </c>
      <c r="Q2329" s="80" t="s">
        <v>204</v>
      </c>
      <c r="R2329" s="79"/>
      <c r="T2329" t="s">
        <v>204</v>
      </c>
      <c r="U2329" t="s">
        <v>204</v>
      </c>
      <c r="V2329" t="s">
        <v>204</v>
      </c>
    </row>
    <row r="2330" spans="2:22">
      <c r="B2330" t="s">
        <v>204</v>
      </c>
      <c r="C2330" s="79" t="s">
        <v>204</v>
      </c>
      <c r="E2330" t="s">
        <v>204</v>
      </c>
      <c r="F2330" t="s">
        <v>204</v>
      </c>
      <c r="G2330" t="s">
        <v>204</v>
      </c>
      <c r="H2330" t="s">
        <v>204</v>
      </c>
      <c r="I2330" t="s">
        <v>204</v>
      </c>
      <c r="J2330" t="s">
        <v>204</v>
      </c>
      <c r="K2330" t="s">
        <v>204</v>
      </c>
      <c r="L2330" t="s">
        <v>204</v>
      </c>
      <c r="M2330" t="s">
        <v>204</v>
      </c>
      <c r="N2330" t="s">
        <v>204</v>
      </c>
      <c r="O2330" t="s">
        <v>204</v>
      </c>
      <c r="P2330" t="s">
        <v>204</v>
      </c>
      <c r="Q2330" s="80" t="s">
        <v>204</v>
      </c>
      <c r="R2330" s="79"/>
      <c r="T2330" t="s">
        <v>204</v>
      </c>
      <c r="U2330" t="s">
        <v>204</v>
      </c>
      <c r="V2330" t="s">
        <v>204</v>
      </c>
    </row>
    <row r="2331" spans="2:22">
      <c r="B2331" t="s">
        <v>204</v>
      </c>
      <c r="C2331" s="79" t="s">
        <v>204</v>
      </c>
      <c r="E2331" t="s">
        <v>204</v>
      </c>
      <c r="F2331" t="s">
        <v>204</v>
      </c>
      <c r="G2331" t="s">
        <v>204</v>
      </c>
      <c r="H2331" t="s">
        <v>204</v>
      </c>
      <c r="I2331" t="s">
        <v>204</v>
      </c>
      <c r="J2331" t="s">
        <v>204</v>
      </c>
      <c r="K2331" t="s">
        <v>204</v>
      </c>
      <c r="L2331" t="s">
        <v>204</v>
      </c>
      <c r="M2331" t="s">
        <v>204</v>
      </c>
      <c r="N2331" t="s">
        <v>204</v>
      </c>
      <c r="O2331" t="s">
        <v>204</v>
      </c>
      <c r="P2331" t="s">
        <v>204</v>
      </c>
      <c r="Q2331" s="80" t="s">
        <v>204</v>
      </c>
      <c r="R2331" s="79"/>
      <c r="T2331" t="s">
        <v>204</v>
      </c>
      <c r="U2331" t="s">
        <v>204</v>
      </c>
      <c r="V2331" t="s">
        <v>204</v>
      </c>
    </row>
    <row r="2332" spans="2:22">
      <c r="B2332" t="s">
        <v>204</v>
      </c>
      <c r="C2332" s="79" t="s">
        <v>204</v>
      </c>
      <c r="E2332" t="s">
        <v>204</v>
      </c>
      <c r="F2332" t="s">
        <v>204</v>
      </c>
      <c r="G2332" t="s">
        <v>204</v>
      </c>
      <c r="H2332" t="s">
        <v>204</v>
      </c>
      <c r="I2332" t="s">
        <v>204</v>
      </c>
      <c r="J2332" t="s">
        <v>204</v>
      </c>
      <c r="K2332" t="s">
        <v>204</v>
      </c>
      <c r="L2332" t="s">
        <v>204</v>
      </c>
      <c r="M2332" t="s">
        <v>204</v>
      </c>
      <c r="N2332" t="s">
        <v>204</v>
      </c>
      <c r="O2332" t="s">
        <v>204</v>
      </c>
      <c r="P2332" t="s">
        <v>204</v>
      </c>
      <c r="Q2332" s="80" t="s">
        <v>204</v>
      </c>
      <c r="R2332" s="79"/>
      <c r="T2332" t="s">
        <v>204</v>
      </c>
      <c r="U2332" t="s">
        <v>204</v>
      </c>
      <c r="V2332" t="s">
        <v>204</v>
      </c>
    </row>
    <row r="2333" spans="2:22">
      <c r="B2333" t="s">
        <v>204</v>
      </c>
      <c r="C2333" s="79" t="s">
        <v>204</v>
      </c>
      <c r="E2333" t="s">
        <v>204</v>
      </c>
      <c r="F2333" t="s">
        <v>204</v>
      </c>
      <c r="G2333" t="s">
        <v>204</v>
      </c>
      <c r="H2333" t="s">
        <v>204</v>
      </c>
      <c r="I2333" t="s">
        <v>204</v>
      </c>
      <c r="J2333" t="s">
        <v>204</v>
      </c>
      <c r="K2333" t="s">
        <v>204</v>
      </c>
      <c r="L2333" t="s">
        <v>204</v>
      </c>
      <c r="M2333" t="s">
        <v>204</v>
      </c>
      <c r="N2333" t="s">
        <v>204</v>
      </c>
      <c r="O2333" t="s">
        <v>204</v>
      </c>
      <c r="P2333" t="s">
        <v>204</v>
      </c>
      <c r="Q2333" s="80" t="s">
        <v>204</v>
      </c>
      <c r="R2333" s="79"/>
      <c r="T2333" t="s">
        <v>204</v>
      </c>
      <c r="U2333" t="s">
        <v>204</v>
      </c>
      <c r="V2333" t="s">
        <v>204</v>
      </c>
    </row>
    <row r="2334" spans="2:22">
      <c r="B2334" t="s">
        <v>204</v>
      </c>
      <c r="C2334" s="79" t="s">
        <v>204</v>
      </c>
      <c r="E2334" t="s">
        <v>204</v>
      </c>
      <c r="F2334" t="s">
        <v>204</v>
      </c>
      <c r="G2334" t="s">
        <v>204</v>
      </c>
      <c r="H2334" t="s">
        <v>204</v>
      </c>
      <c r="I2334" t="s">
        <v>204</v>
      </c>
      <c r="J2334" t="s">
        <v>204</v>
      </c>
      <c r="K2334" t="s">
        <v>204</v>
      </c>
      <c r="L2334" t="s">
        <v>204</v>
      </c>
      <c r="M2334" t="s">
        <v>204</v>
      </c>
      <c r="N2334" t="s">
        <v>204</v>
      </c>
      <c r="O2334" t="s">
        <v>204</v>
      </c>
      <c r="P2334" t="s">
        <v>204</v>
      </c>
      <c r="Q2334" s="80" t="s">
        <v>204</v>
      </c>
      <c r="R2334" s="79"/>
      <c r="T2334" t="s">
        <v>204</v>
      </c>
      <c r="U2334" t="s">
        <v>204</v>
      </c>
      <c r="V2334" t="s">
        <v>204</v>
      </c>
    </row>
    <row r="2335" spans="2:22">
      <c r="B2335" t="s">
        <v>204</v>
      </c>
      <c r="C2335" s="79" t="s">
        <v>204</v>
      </c>
      <c r="E2335" t="s">
        <v>204</v>
      </c>
      <c r="F2335" t="s">
        <v>204</v>
      </c>
      <c r="G2335" t="s">
        <v>204</v>
      </c>
      <c r="H2335" t="s">
        <v>204</v>
      </c>
      <c r="I2335" t="s">
        <v>204</v>
      </c>
      <c r="J2335" t="s">
        <v>204</v>
      </c>
      <c r="K2335" t="s">
        <v>204</v>
      </c>
      <c r="L2335" t="s">
        <v>204</v>
      </c>
      <c r="M2335" t="s">
        <v>204</v>
      </c>
      <c r="N2335" t="s">
        <v>204</v>
      </c>
      <c r="O2335" t="s">
        <v>204</v>
      </c>
      <c r="P2335" t="s">
        <v>204</v>
      </c>
      <c r="Q2335" s="80" t="s">
        <v>204</v>
      </c>
      <c r="R2335" s="79"/>
      <c r="T2335" t="s">
        <v>204</v>
      </c>
      <c r="U2335" t="s">
        <v>204</v>
      </c>
      <c r="V2335" t="s">
        <v>204</v>
      </c>
    </row>
    <row r="2336" spans="2:22">
      <c r="B2336" t="s">
        <v>204</v>
      </c>
      <c r="C2336" s="79" t="s">
        <v>204</v>
      </c>
      <c r="E2336" t="s">
        <v>204</v>
      </c>
      <c r="F2336" t="s">
        <v>204</v>
      </c>
      <c r="G2336" t="s">
        <v>204</v>
      </c>
      <c r="H2336" t="s">
        <v>204</v>
      </c>
      <c r="I2336" t="s">
        <v>204</v>
      </c>
      <c r="J2336" t="s">
        <v>204</v>
      </c>
      <c r="K2336" t="s">
        <v>204</v>
      </c>
      <c r="L2336" t="s">
        <v>204</v>
      </c>
      <c r="M2336" t="s">
        <v>204</v>
      </c>
      <c r="N2336" t="s">
        <v>204</v>
      </c>
      <c r="O2336" t="s">
        <v>204</v>
      </c>
      <c r="P2336" t="s">
        <v>204</v>
      </c>
      <c r="Q2336" s="80" t="s">
        <v>204</v>
      </c>
      <c r="R2336" s="79"/>
      <c r="T2336" t="s">
        <v>204</v>
      </c>
      <c r="U2336" t="s">
        <v>204</v>
      </c>
      <c r="V2336" t="s">
        <v>204</v>
      </c>
    </row>
    <row r="2337" spans="2:22">
      <c r="B2337" t="s">
        <v>204</v>
      </c>
      <c r="C2337" s="79" t="s">
        <v>204</v>
      </c>
      <c r="E2337" t="s">
        <v>204</v>
      </c>
      <c r="F2337" t="s">
        <v>204</v>
      </c>
      <c r="G2337" t="s">
        <v>204</v>
      </c>
      <c r="H2337" t="s">
        <v>204</v>
      </c>
      <c r="I2337" t="s">
        <v>204</v>
      </c>
      <c r="J2337" t="s">
        <v>204</v>
      </c>
      <c r="K2337" t="s">
        <v>204</v>
      </c>
      <c r="L2337" t="s">
        <v>204</v>
      </c>
      <c r="M2337" t="s">
        <v>204</v>
      </c>
      <c r="N2337" t="s">
        <v>204</v>
      </c>
      <c r="O2337" t="s">
        <v>204</v>
      </c>
      <c r="P2337" t="s">
        <v>204</v>
      </c>
      <c r="Q2337" s="80" t="s">
        <v>204</v>
      </c>
      <c r="R2337" s="79"/>
      <c r="T2337" t="s">
        <v>204</v>
      </c>
      <c r="U2337" t="s">
        <v>204</v>
      </c>
      <c r="V2337" t="s">
        <v>204</v>
      </c>
    </row>
    <row r="2338" spans="2:22">
      <c r="B2338" t="s">
        <v>204</v>
      </c>
      <c r="C2338" s="79" t="s">
        <v>204</v>
      </c>
      <c r="E2338" t="s">
        <v>204</v>
      </c>
      <c r="F2338" t="s">
        <v>204</v>
      </c>
      <c r="G2338" t="s">
        <v>204</v>
      </c>
      <c r="H2338" t="s">
        <v>204</v>
      </c>
      <c r="I2338" t="s">
        <v>204</v>
      </c>
      <c r="J2338" t="s">
        <v>204</v>
      </c>
      <c r="K2338" t="s">
        <v>204</v>
      </c>
      <c r="L2338" t="s">
        <v>204</v>
      </c>
      <c r="M2338" t="s">
        <v>204</v>
      </c>
      <c r="N2338" t="s">
        <v>204</v>
      </c>
      <c r="O2338" t="s">
        <v>204</v>
      </c>
      <c r="P2338" t="s">
        <v>204</v>
      </c>
      <c r="Q2338" s="80" t="s">
        <v>204</v>
      </c>
      <c r="R2338" s="79"/>
      <c r="T2338" t="s">
        <v>204</v>
      </c>
      <c r="U2338" t="s">
        <v>204</v>
      </c>
      <c r="V2338" t="s">
        <v>204</v>
      </c>
    </row>
    <row r="2339" spans="2:22">
      <c r="B2339" t="s">
        <v>204</v>
      </c>
      <c r="C2339" s="79" t="s">
        <v>204</v>
      </c>
      <c r="E2339" t="s">
        <v>204</v>
      </c>
      <c r="F2339" t="s">
        <v>204</v>
      </c>
      <c r="G2339" t="s">
        <v>204</v>
      </c>
      <c r="H2339" t="s">
        <v>204</v>
      </c>
      <c r="I2339" t="s">
        <v>204</v>
      </c>
      <c r="J2339" t="s">
        <v>204</v>
      </c>
      <c r="K2339" t="s">
        <v>204</v>
      </c>
      <c r="L2339" t="s">
        <v>204</v>
      </c>
      <c r="M2339" t="s">
        <v>204</v>
      </c>
      <c r="N2339" t="s">
        <v>204</v>
      </c>
      <c r="O2339" t="s">
        <v>204</v>
      </c>
      <c r="P2339" t="s">
        <v>204</v>
      </c>
      <c r="Q2339" s="80" t="s">
        <v>204</v>
      </c>
      <c r="R2339" s="79"/>
      <c r="T2339" t="s">
        <v>204</v>
      </c>
      <c r="U2339" t="s">
        <v>204</v>
      </c>
      <c r="V2339" t="s">
        <v>204</v>
      </c>
    </row>
    <row r="2340" spans="2:22">
      <c r="B2340" t="s">
        <v>204</v>
      </c>
      <c r="C2340" s="79" t="s">
        <v>204</v>
      </c>
      <c r="E2340" t="s">
        <v>204</v>
      </c>
      <c r="F2340" t="s">
        <v>204</v>
      </c>
      <c r="G2340" t="s">
        <v>204</v>
      </c>
      <c r="H2340" t="s">
        <v>204</v>
      </c>
      <c r="I2340" t="s">
        <v>204</v>
      </c>
      <c r="J2340" t="s">
        <v>204</v>
      </c>
      <c r="K2340" t="s">
        <v>204</v>
      </c>
      <c r="L2340" t="s">
        <v>204</v>
      </c>
      <c r="M2340" t="s">
        <v>204</v>
      </c>
      <c r="N2340" t="s">
        <v>204</v>
      </c>
      <c r="O2340" t="s">
        <v>204</v>
      </c>
      <c r="P2340" t="s">
        <v>204</v>
      </c>
      <c r="Q2340" s="80" t="s">
        <v>204</v>
      </c>
      <c r="R2340" s="79"/>
      <c r="T2340" t="s">
        <v>204</v>
      </c>
      <c r="U2340" t="s">
        <v>204</v>
      </c>
      <c r="V2340" t="s">
        <v>204</v>
      </c>
    </row>
    <row r="2341" spans="2:22">
      <c r="B2341" t="s">
        <v>204</v>
      </c>
      <c r="C2341" s="79" t="s">
        <v>204</v>
      </c>
      <c r="E2341" t="s">
        <v>204</v>
      </c>
      <c r="F2341" t="s">
        <v>204</v>
      </c>
      <c r="G2341" t="s">
        <v>204</v>
      </c>
      <c r="H2341" t="s">
        <v>204</v>
      </c>
      <c r="I2341" t="s">
        <v>204</v>
      </c>
      <c r="J2341" t="s">
        <v>204</v>
      </c>
      <c r="K2341" t="s">
        <v>204</v>
      </c>
      <c r="L2341" t="s">
        <v>204</v>
      </c>
      <c r="M2341" t="s">
        <v>204</v>
      </c>
      <c r="N2341" t="s">
        <v>204</v>
      </c>
      <c r="O2341" t="s">
        <v>204</v>
      </c>
      <c r="P2341" t="s">
        <v>204</v>
      </c>
      <c r="Q2341" s="80" t="s">
        <v>204</v>
      </c>
      <c r="R2341" s="79"/>
      <c r="T2341" t="s">
        <v>204</v>
      </c>
      <c r="U2341" t="s">
        <v>204</v>
      </c>
      <c r="V2341" t="s">
        <v>204</v>
      </c>
    </row>
    <row r="2342" spans="2:22">
      <c r="B2342" t="s">
        <v>204</v>
      </c>
      <c r="C2342" s="79" t="s">
        <v>204</v>
      </c>
      <c r="E2342" t="s">
        <v>204</v>
      </c>
      <c r="F2342" t="s">
        <v>204</v>
      </c>
      <c r="G2342" t="s">
        <v>204</v>
      </c>
      <c r="H2342" t="s">
        <v>204</v>
      </c>
      <c r="I2342" t="s">
        <v>204</v>
      </c>
      <c r="J2342" t="s">
        <v>204</v>
      </c>
      <c r="K2342" t="s">
        <v>204</v>
      </c>
      <c r="L2342" t="s">
        <v>204</v>
      </c>
      <c r="M2342" t="s">
        <v>204</v>
      </c>
      <c r="N2342" t="s">
        <v>204</v>
      </c>
      <c r="O2342" t="s">
        <v>204</v>
      </c>
      <c r="P2342" t="s">
        <v>204</v>
      </c>
      <c r="Q2342" s="80" t="s">
        <v>204</v>
      </c>
      <c r="R2342" s="79"/>
      <c r="T2342" t="s">
        <v>204</v>
      </c>
      <c r="U2342" t="s">
        <v>204</v>
      </c>
      <c r="V2342" t="s">
        <v>204</v>
      </c>
    </row>
    <row r="2343" spans="2:22">
      <c r="B2343" t="s">
        <v>204</v>
      </c>
      <c r="C2343" s="79" t="s">
        <v>204</v>
      </c>
      <c r="E2343" t="s">
        <v>204</v>
      </c>
      <c r="F2343" t="s">
        <v>204</v>
      </c>
      <c r="G2343" t="s">
        <v>204</v>
      </c>
      <c r="H2343" t="s">
        <v>204</v>
      </c>
      <c r="I2343" t="s">
        <v>204</v>
      </c>
      <c r="J2343" t="s">
        <v>204</v>
      </c>
      <c r="K2343" t="s">
        <v>204</v>
      </c>
      <c r="L2343" t="s">
        <v>204</v>
      </c>
      <c r="M2343" t="s">
        <v>204</v>
      </c>
      <c r="N2343" t="s">
        <v>204</v>
      </c>
      <c r="O2343" t="s">
        <v>204</v>
      </c>
      <c r="P2343" t="s">
        <v>204</v>
      </c>
      <c r="Q2343" s="80" t="s">
        <v>204</v>
      </c>
      <c r="R2343" s="79"/>
      <c r="T2343" t="s">
        <v>204</v>
      </c>
      <c r="U2343" t="s">
        <v>204</v>
      </c>
      <c r="V2343" t="s">
        <v>204</v>
      </c>
    </row>
    <row r="2344" spans="2:22">
      <c r="B2344" t="s">
        <v>204</v>
      </c>
      <c r="C2344" s="79" t="s">
        <v>204</v>
      </c>
      <c r="E2344" t="s">
        <v>204</v>
      </c>
      <c r="F2344" t="s">
        <v>204</v>
      </c>
      <c r="G2344" t="s">
        <v>204</v>
      </c>
      <c r="H2344" t="s">
        <v>204</v>
      </c>
      <c r="I2344" t="s">
        <v>204</v>
      </c>
      <c r="J2344" t="s">
        <v>204</v>
      </c>
      <c r="K2344" t="s">
        <v>204</v>
      </c>
      <c r="L2344" t="s">
        <v>204</v>
      </c>
      <c r="M2344" t="s">
        <v>204</v>
      </c>
      <c r="N2344" t="s">
        <v>204</v>
      </c>
      <c r="O2344" t="s">
        <v>204</v>
      </c>
      <c r="P2344" t="s">
        <v>204</v>
      </c>
      <c r="Q2344" s="80" t="s">
        <v>204</v>
      </c>
      <c r="R2344" s="79"/>
      <c r="T2344" t="s">
        <v>204</v>
      </c>
      <c r="U2344" t="s">
        <v>204</v>
      </c>
      <c r="V2344" t="s">
        <v>204</v>
      </c>
    </row>
    <row r="2345" spans="2:22">
      <c r="B2345" t="s">
        <v>204</v>
      </c>
      <c r="C2345" s="79" t="s">
        <v>204</v>
      </c>
      <c r="E2345" t="s">
        <v>204</v>
      </c>
      <c r="F2345" t="s">
        <v>204</v>
      </c>
      <c r="G2345" t="s">
        <v>204</v>
      </c>
      <c r="H2345" t="s">
        <v>204</v>
      </c>
      <c r="I2345" t="s">
        <v>204</v>
      </c>
      <c r="J2345" t="s">
        <v>204</v>
      </c>
      <c r="K2345" t="s">
        <v>204</v>
      </c>
      <c r="L2345" t="s">
        <v>204</v>
      </c>
      <c r="M2345" t="s">
        <v>204</v>
      </c>
      <c r="N2345" t="s">
        <v>204</v>
      </c>
      <c r="O2345" t="s">
        <v>204</v>
      </c>
      <c r="P2345" t="s">
        <v>204</v>
      </c>
      <c r="Q2345" s="80" t="s">
        <v>204</v>
      </c>
      <c r="R2345" s="79"/>
      <c r="T2345" t="s">
        <v>204</v>
      </c>
      <c r="U2345" t="s">
        <v>204</v>
      </c>
      <c r="V2345" t="s">
        <v>204</v>
      </c>
    </row>
    <row r="2346" spans="2:22">
      <c r="B2346" t="s">
        <v>204</v>
      </c>
      <c r="C2346" s="79" t="s">
        <v>204</v>
      </c>
      <c r="E2346" t="s">
        <v>204</v>
      </c>
      <c r="F2346" t="s">
        <v>204</v>
      </c>
      <c r="G2346" t="s">
        <v>204</v>
      </c>
      <c r="H2346" t="s">
        <v>204</v>
      </c>
      <c r="I2346" t="s">
        <v>204</v>
      </c>
      <c r="J2346" t="s">
        <v>204</v>
      </c>
      <c r="K2346" t="s">
        <v>204</v>
      </c>
      <c r="L2346" t="s">
        <v>204</v>
      </c>
      <c r="M2346" t="s">
        <v>204</v>
      </c>
      <c r="N2346" t="s">
        <v>204</v>
      </c>
      <c r="O2346" t="s">
        <v>204</v>
      </c>
      <c r="P2346" t="s">
        <v>204</v>
      </c>
      <c r="Q2346" s="80" t="s">
        <v>204</v>
      </c>
      <c r="R2346" s="79"/>
      <c r="T2346" t="s">
        <v>204</v>
      </c>
      <c r="U2346" t="s">
        <v>204</v>
      </c>
      <c r="V2346" t="s">
        <v>204</v>
      </c>
    </row>
    <row r="2347" spans="2:22">
      <c r="B2347" t="s">
        <v>204</v>
      </c>
      <c r="C2347" s="79" t="s">
        <v>204</v>
      </c>
      <c r="E2347" t="s">
        <v>204</v>
      </c>
      <c r="F2347" t="s">
        <v>204</v>
      </c>
      <c r="G2347" t="s">
        <v>204</v>
      </c>
      <c r="H2347" t="s">
        <v>204</v>
      </c>
      <c r="I2347" t="s">
        <v>204</v>
      </c>
      <c r="J2347" t="s">
        <v>204</v>
      </c>
      <c r="K2347" t="s">
        <v>204</v>
      </c>
      <c r="L2347" t="s">
        <v>204</v>
      </c>
      <c r="M2347" t="s">
        <v>204</v>
      </c>
      <c r="N2347" t="s">
        <v>204</v>
      </c>
      <c r="O2347" t="s">
        <v>204</v>
      </c>
      <c r="P2347" t="s">
        <v>204</v>
      </c>
      <c r="Q2347" s="80" t="s">
        <v>204</v>
      </c>
      <c r="R2347" s="79"/>
      <c r="T2347" t="s">
        <v>204</v>
      </c>
      <c r="U2347" t="s">
        <v>204</v>
      </c>
      <c r="V2347" t="s">
        <v>204</v>
      </c>
    </row>
    <row r="2348" spans="2:22">
      <c r="B2348" t="s">
        <v>204</v>
      </c>
      <c r="C2348" s="79" t="s">
        <v>204</v>
      </c>
      <c r="E2348" t="s">
        <v>204</v>
      </c>
      <c r="F2348" t="s">
        <v>204</v>
      </c>
      <c r="G2348" t="s">
        <v>204</v>
      </c>
      <c r="H2348" t="s">
        <v>204</v>
      </c>
      <c r="I2348" t="s">
        <v>204</v>
      </c>
      <c r="J2348" t="s">
        <v>204</v>
      </c>
      <c r="K2348" t="s">
        <v>204</v>
      </c>
      <c r="L2348" t="s">
        <v>204</v>
      </c>
      <c r="M2348" t="s">
        <v>204</v>
      </c>
      <c r="N2348" t="s">
        <v>204</v>
      </c>
      <c r="O2348" t="s">
        <v>204</v>
      </c>
      <c r="P2348" t="s">
        <v>204</v>
      </c>
      <c r="Q2348" s="80" t="s">
        <v>204</v>
      </c>
      <c r="R2348" s="79"/>
      <c r="T2348" t="s">
        <v>204</v>
      </c>
      <c r="U2348" t="s">
        <v>204</v>
      </c>
      <c r="V2348" t="s">
        <v>204</v>
      </c>
    </row>
    <row r="2349" spans="2:22">
      <c r="B2349" t="s">
        <v>204</v>
      </c>
      <c r="C2349" s="79" t="s">
        <v>204</v>
      </c>
      <c r="E2349" t="s">
        <v>204</v>
      </c>
      <c r="F2349" t="s">
        <v>204</v>
      </c>
      <c r="G2349" t="s">
        <v>204</v>
      </c>
      <c r="H2349" t="s">
        <v>204</v>
      </c>
      <c r="I2349" t="s">
        <v>204</v>
      </c>
      <c r="J2349" t="s">
        <v>204</v>
      </c>
      <c r="K2349" t="s">
        <v>204</v>
      </c>
      <c r="L2349" t="s">
        <v>204</v>
      </c>
      <c r="M2349" t="s">
        <v>204</v>
      </c>
      <c r="N2349" t="s">
        <v>204</v>
      </c>
      <c r="O2349" t="s">
        <v>204</v>
      </c>
      <c r="P2349" t="s">
        <v>204</v>
      </c>
      <c r="Q2349" s="80" t="s">
        <v>204</v>
      </c>
      <c r="R2349" s="79"/>
      <c r="T2349" t="s">
        <v>204</v>
      </c>
      <c r="U2349" t="s">
        <v>204</v>
      </c>
      <c r="V2349" t="s">
        <v>204</v>
      </c>
    </row>
    <row r="2350" spans="2:22">
      <c r="B2350" t="s">
        <v>204</v>
      </c>
      <c r="C2350" s="79" t="s">
        <v>204</v>
      </c>
      <c r="E2350" t="s">
        <v>204</v>
      </c>
      <c r="F2350" t="s">
        <v>204</v>
      </c>
      <c r="G2350" t="s">
        <v>204</v>
      </c>
      <c r="H2350" t="s">
        <v>204</v>
      </c>
      <c r="I2350" t="s">
        <v>204</v>
      </c>
      <c r="J2350" t="s">
        <v>204</v>
      </c>
      <c r="K2350" t="s">
        <v>204</v>
      </c>
      <c r="L2350" t="s">
        <v>204</v>
      </c>
      <c r="M2350" t="s">
        <v>204</v>
      </c>
      <c r="N2350" t="s">
        <v>204</v>
      </c>
      <c r="O2350" t="s">
        <v>204</v>
      </c>
      <c r="P2350" t="s">
        <v>204</v>
      </c>
      <c r="Q2350" s="80" t="s">
        <v>204</v>
      </c>
      <c r="R2350" s="79"/>
      <c r="T2350" t="s">
        <v>204</v>
      </c>
      <c r="U2350" t="s">
        <v>204</v>
      </c>
      <c r="V2350" t="s">
        <v>204</v>
      </c>
    </row>
    <row r="2351" spans="2:22">
      <c r="B2351" t="s">
        <v>204</v>
      </c>
      <c r="C2351" s="79" t="s">
        <v>204</v>
      </c>
      <c r="E2351" t="s">
        <v>204</v>
      </c>
      <c r="F2351" t="s">
        <v>204</v>
      </c>
      <c r="G2351" t="s">
        <v>204</v>
      </c>
      <c r="H2351" t="s">
        <v>204</v>
      </c>
      <c r="I2351" t="s">
        <v>204</v>
      </c>
      <c r="J2351" t="s">
        <v>204</v>
      </c>
      <c r="K2351" t="s">
        <v>204</v>
      </c>
      <c r="L2351" t="s">
        <v>204</v>
      </c>
      <c r="M2351" t="s">
        <v>204</v>
      </c>
      <c r="N2351" t="s">
        <v>204</v>
      </c>
      <c r="O2351" t="s">
        <v>204</v>
      </c>
      <c r="P2351" t="s">
        <v>204</v>
      </c>
      <c r="Q2351" s="80" t="s">
        <v>204</v>
      </c>
      <c r="R2351" s="79"/>
      <c r="T2351" t="s">
        <v>204</v>
      </c>
      <c r="U2351" t="s">
        <v>204</v>
      </c>
      <c r="V2351" t="s">
        <v>204</v>
      </c>
    </row>
    <row r="2352" spans="2:22">
      <c r="B2352" t="s">
        <v>204</v>
      </c>
      <c r="C2352" s="79" t="s">
        <v>204</v>
      </c>
      <c r="E2352" t="s">
        <v>204</v>
      </c>
      <c r="F2352" t="s">
        <v>204</v>
      </c>
      <c r="G2352" t="s">
        <v>204</v>
      </c>
      <c r="H2352" t="s">
        <v>204</v>
      </c>
      <c r="I2352" t="s">
        <v>204</v>
      </c>
      <c r="J2352" t="s">
        <v>204</v>
      </c>
      <c r="K2352" t="s">
        <v>204</v>
      </c>
      <c r="L2352" t="s">
        <v>204</v>
      </c>
      <c r="M2352" t="s">
        <v>204</v>
      </c>
      <c r="N2352" t="s">
        <v>204</v>
      </c>
      <c r="O2352" t="s">
        <v>204</v>
      </c>
      <c r="P2352" t="s">
        <v>204</v>
      </c>
      <c r="Q2352" s="80" t="s">
        <v>204</v>
      </c>
      <c r="R2352" s="79"/>
      <c r="T2352" t="s">
        <v>204</v>
      </c>
      <c r="U2352" t="s">
        <v>204</v>
      </c>
      <c r="V2352" t="s">
        <v>204</v>
      </c>
    </row>
    <row r="2353" spans="2:22">
      <c r="B2353" t="s">
        <v>204</v>
      </c>
      <c r="C2353" s="79" t="s">
        <v>204</v>
      </c>
      <c r="E2353" t="s">
        <v>204</v>
      </c>
      <c r="F2353" t="s">
        <v>204</v>
      </c>
      <c r="G2353" t="s">
        <v>204</v>
      </c>
      <c r="H2353" t="s">
        <v>204</v>
      </c>
      <c r="I2353" t="s">
        <v>204</v>
      </c>
      <c r="J2353" t="s">
        <v>204</v>
      </c>
      <c r="K2353" t="s">
        <v>204</v>
      </c>
      <c r="L2353" t="s">
        <v>204</v>
      </c>
      <c r="M2353" t="s">
        <v>204</v>
      </c>
      <c r="N2353" t="s">
        <v>204</v>
      </c>
      <c r="O2353" t="s">
        <v>204</v>
      </c>
      <c r="P2353" t="s">
        <v>204</v>
      </c>
      <c r="Q2353" s="80" t="s">
        <v>204</v>
      </c>
      <c r="R2353" s="79"/>
      <c r="T2353" t="s">
        <v>204</v>
      </c>
      <c r="U2353" t="s">
        <v>204</v>
      </c>
      <c r="V2353" t="s">
        <v>204</v>
      </c>
    </row>
    <row r="2354" spans="2:22">
      <c r="B2354" t="s">
        <v>204</v>
      </c>
      <c r="C2354" s="79" t="s">
        <v>204</v>
      </c>
      <c r="E2354" t="s">
        <v>204</v>
      </c>
      <c r="F2354" t="s">
        <v>204</v>
      </c>
      <c r="G2354" t="s">
        <v>204</v>
      </c>
      <c r="H2354" t="s">
        <v>204</v>
      </c>
      <c r="I2354" t="s">
        <v>204</v>
      </c>
      <c r="J2354" t="s">
        <v>204</v>
      </c>
      <c r="K2354" t="s">
        <v>204</v>
      </c>
      <c r="L2354" t="s">
        <v>204</v>
      </c>
      <c r="M2354" t="s">
        <v>204</v>
      </c>
      <c r="N2354" t="s">
        <v>204</v>
      </c>
      <c r="O2354" t="s">
        <v>204</v>
      </c>
      <c r="P2354" t="s">
        <v>204</v>
      </c>
      <c r="Q2354" s="80" t="s">
        <v>204</v>
      </c>
      <c r="R2354" s="79"/>
      <c r="T2354" t="s">
        <v>204</v>
      </c>
      <c r="U2354" t="s">
        <v>204</v>
      </c>
      <c r="V2354" t="s">
        <v>204</v>
      </c>
    </row>
    <row r="2355" spans="2:22">
      <c r="B2355" t="s">
        <v>204</v>
      </c>
      <c r="C2355" s="79" t="s">
        <v>204</v>
      </c>
      <c r="E2355" t="s">
        <v>204</v>
      </c>
      <c r="F2355" t="s">
        <v>204</v>
      </c>
      <c r="G2355" t="s">
        <v>204</v>
      </c>
      <c r="H2355" t="s">
        <v>204</v>
      </c>
      <c r="I2355" t="s">
        <v>204</v>
      </c>
      <c r="J2355" t="s">
        <v>204</v>
      </c>
      <c r="K2355" t="s">
        <v>204</v>
      </c>
      <c r="L2355" t="s">
        <v>204</v>
      </c>
      <c r="M2355" t="s">
        <v>204</v>
      </c>
      <c r="N2355" t="s">
        <v>204</v>
      </c>
      <c r="O2355" t="s">
        <v>204</v>
      </c>
      <c r="P2355" t="s">
        <v>204</v>
      </c>
      <c r="Q2355" s="80" t="s">
        <v>204</v>
      </c>
      <c r="R2355" s="79"/>
      <c r="T2355" t="s">
        <v>204</v>
      </c>
      <c r="U2355" t="s">
        <v>204</v>
      </c>
      <c r="V2355" t="s">
        <v>204</v>
      </c>
    </row>
    <row r="2356" spans="2:22">
      <c r="B2356" t="s">
        <v>204</v>
      </c>
      <c r="C2356" s="79" t="s">
        <v>204</v>
      </c>
      <c r="E2356" t="s">
        <v>204</v>
      </c>
      <c r="F2356" t="s">
        <v>204</v>
      </c>
      <c r="G2356" t="s">
        <v>204</v>
      </c>
      <c r="H2356" t="s">
        <v>204</v>
      </c>
      <c r="I2356" t="s">
        <v>204</v>
      </c>
      <c r="J2356" t="s">
        <v>204</v>
      </c>
      <c r="K2356" t="s">
        <v>204</v>
      </c>
      <c r="L2356" t="s">
        <v>204</v>
      </c>
      <c r="M2356" t="s">
        <v>204</v>
      </c>
      <c r="N2356" t="s">
        <v>204</v>
      </c>
      <c r="O2356" t="s">
        <v>204</v>
      </c>
      <c r="P2356" t="s">
        <v>204</v>
      </c>
      <c r="Q2356" s="80" t="s">
        <v>204</v>
      </c>
      <c r="R2356" s="79"/>
      <c r="T2356" t="s">
        <v>204</v>
      </c>
      <c r="U2356" t="s">
        <v>204</v>
      </c>
      <c r="V2356" t="s">
        <v>204</v>
      </c>
    </row>
    <row r="2357" spans="2:22">
      <c r="B2357" t="s">
        <v>204</v>
      </c>
      <c r="C2357" s="79" t="s">
        <v>204</v>
      </c>
      <c r="E2357" t="s">
        <v>204</v>
      </c>
      <c r="F2357" t="s">
        <v>204</v>
      </c>
      <c r="G2357" t="s">
        <v>204</v>
      </c>
      <c r="H2357" t="s">
        <v>204</v>
      </c>
      <c r="I2357" t="s">
        <v>204</v>
      </c>
      <c r="J2357" t="s">
        <v>204</v>
      </c>
      <c r="K2357" t="s">
        <v>204</v>
      </c>
      <c r="L2357" t="s">
        <v>204</v>
      </c>
      <c r="M2357" t="s">
        <v>204</v>
      </c>
      <c r="N2357" t="s">
        <v>204</v>
      </c>
      <c r="O2357" t="s">
        <v>204</v>
      </c>
      <c r="P2357" t="s">
        <v>204</v>
      </c>
      <c r="Q2357" s="80" t="s">
        <v>204</v>
      </c>
      <c r="R2357" s="79"/>
      <c r="T2357" t="s">
        <v>204</v>
      </c>
      <c r="U2357" t="s">
        <v>204</v>
      </c>
      <c r="V2357" t="s">
        <v>204</v>
      </c>
    </row>
    <row r="2358" spans="2:22">
      <c r="B2358" t="s">
        <v>204</v>
      </c>
      <c r="C2358" s="79" t="s">
        <v>204</v>
      </c>
      <c r="E2358" t="s">
        <v>204</v>
      </c>
      <c r="F2358" t="s">
        <v>204</v>
      </c>
      <c r="G2358" t="s">
        <v>204</v>
      </c>
      <c r="H2358" t="s">
        <v>204</v>
      </c>
      <c r="I2358" t="s">
        <v>204</v>
      </c>
      <c r="J2358" t="s">
        <v>204</v>
      </c>
      <c r="K2358" t="s">
        <v>204</v>
      </c>
      <c r="L2358" t="s">
        <v>204</v>
      </c>
      <c r="M2358" t="s">
        <v>204</v>
      </c>
      <c r="N2358" t="s">
        <v>204</v>
      </c>
      <c r="O2358" t="s">
        <v>204</v>
      </c>
      <c r="P2358" t="s">
        <v>204</v>
      </c>
      <c r="Q2358" s="80" t="s">
        <v>204</v>
      </c>
      <c r="R2358" s="79"/>
      <c r="T2358" t="s">
        <v>204</v>
      </c>
      <c r="U2358" t="s">
        <v>204</v>
      </c>
      <c r="V2358" t="s">
        <v>204</v>
      </c>
    </row>
    <row r="2359" spans="2:22">
      <c r="B2359" t="s">
        <v>204</v>
      </c>
      <c r="C2359" s="79" t="s">
        <v>204</v>
      </c>
      <c r="E2359" t="s">
        <v>204</v>
      </c>
      <c r="F2359" t="s">
        <v>204</v>
      </c>
      <c r="G2359" t="s">
        <v>204</v>
      </c>
      <c r="H2359" t="s">
        <v>204</v>
      </c>
      <c r="I2359" t="s">
        <v>204</v>
      </c>
      <c r="J2359" t="s">
        <v>204</v>
      </c>
      <c r="K2359" t="s">
        <v>204</v>
      </c>
      <c r="L2359" t="s">
        <v>204</v>
      </c>
      <c r="M2359" t="s">
        <v>204</v>
      </c>
      <c r="N2359" t="s">
        <v>204</v>
      </c>
      <c r="O2359" t="s">
        <v>204</v>
      </c>
      <c r="P2359" t="s">
        <v>204</v>
      </c>
      <c r="Q2359" s="80" t="s">
        <v>204</v>
      </c>
      <c r="R2359" s="79"/>
      <c r="T2359" t="s">
        <v>204</v>
      </c>
      <c r="U2359" t="s">
        <v>204</v>
      </c>
      <c r="V2359" t="s">
        <v>204</v>
      </c>
    </row>
    <row r="2360" spans="2:22">
      <c r="B2360" t="s">
        <v>204</v>
      </c>
      <c r="C2360" s="79" t="s">
        <v>204</v>
      </c>
      <c r="E2360" t="s">
        <v>204</v>
      </c>
      <c r="F2360" t="s">
        <v>204</v>
      </c>
      <c r="G2360" t="s">
        <v>204</v>
      </c>
      <c r="H2360" t="s">
        <v>204</v>
      </c>
      <c r="I2360" t="s">
        <v>204</v>
      </c>
      <c r="J2360" t="s">
        <v>204</v>
      </c>
      <c r="K2360" t="s">
        <v>204</v>
      </c>
      <c r="L2360" t="s">
        <v>204</v>
      </c>
      <c r="M2360" t="s">
        <v>204</v>
      </c>
      <c r="N2360" t="s">
        <v>204</v>
      </c>
      <c r="O2360" t="s">
        <v>204</v>
      </c>
      <c r="P2360" t="s">
        <v>204</v>
      </c>
      <c r="Q2360" s="80" t="s">
        <v>204</v>
      </c>
      <c r="R2360" s="79"/>
      <c r="T2360" t="s">
        <v>204</v>
      </c>
      <c r="U2360" t="s">
        <v>204</v>
      </c>
      <c r="V2360" t="s">
        <v>204</v>
      </c>
    </row>
    <row r="2361" spans="2:22">
      <c r="B2361" t="s">
        <v>204</v>
      </c>
      <c r="C2361" s="79" t="s">
        <v>204</v>
      </c>
      <c r="E2361" t="s">
        <v>204</v>
      </c>
      <c r="F2361" t="s">
        <v>204</v>
      </c>
      <c r="G2361" t="s">
        <v>204</v>
      </c>
      <c r="H2361" t="s">
        <v>204</v>
      </c>
      <c r="I2361" t="s">
        <v>204</v>
      </c>
      <c r="J2361" t="s">
        <v>204</v>
      </c>
      <c r="K2361" t="s">
        <v>204</v>
      </c>
      <c r="L2361" t="s">
        <v>204</v>
      </c>
      <c r="M2361" t="s">
        <v>204</v>
      </c>
      <c r="N2361" t="s">
        <v>204</v>
      </c>
      <c r="O2361" t="s">
        <v>204</v>
      </c>
      <c r="P2361" t="s">
        <v>204</v>
      </c>
      <c r="Q2361" s="80" t="s">
        <v>204</v>
      </c>
      <c r="R2361" s="79"/>
      <c r="T2361" t="s">
        <v>204</v>
      </c>
      <c r="U2361" t="s">
        <v>204</v>
      </c>
      <c r="V2361" t="s">
        <v>204</v>
      </c>
    </row>
    <row r="2362" spans="2:22">
      <c r="B2362" t="s">
        <v>204</v>
      </c>
      <c r="C2362" s="79" t="s">
        <v>204</v>
      </c>
      <c r="E2362" t="s">
        <v>204</v>
      </c>
      <c r="F2362" t="s">
        <v>204</v>
      </c>
      <c r="G2362" t="s">
        <v>204</v>
      </c>
      <c r="H2362" t="s">
        <v>204</v>
      </c>
      <c r="I2362" t="s">
        <v>204</v>
      </c>
      <c r="J2362" t="s">
        <v>204</v>
      </c>
      <c r="K2362" t="s">
        <v>204</v>
      </c>
      <c r="L2362" t="s">
        <v>204</v>
      </c>
      <c r="M2362" t="s">
        <v>204</v>
      </c>
      <c r="N2362" t="s">
        <v>204</v>
      </c>
      <c r="O2362" t="s">
        <v>204</v>
      </c>
      <c r="P2362" t="s">
        <v>204</v>
      </c>
      <c r="Q2362" s="80" t="s">
        <v>204</v>
      </c>
      <c r="R2362" s="79"/>
      <c r="T2362" t="s">
        <v>204</v>
      </c>
      <c r="U2362" t="s">
        <v>204</v>
      </c>
      <c r="V2362" t="s">
        <v>204</v>
      </c>
    </row>
    <row r="2363" spans="2:22">
      <c r="B2363" t="s">
        <v>204</v>
      </c>
      <c r="C2363" s="79" t="s">
        <v>204</v>
      </c>
      <c r="E2363" t="s">
        <v>204</v>
      </c>
      <c r="F2363" t="s">
        <v>204</v>
      </c>
      <c r="G2363" t="s">
        <v>204</v>
      </c>
      <c r="H2363" t="s">
        <v>204</v>
      </c>
      <c r="I2363" t="s">
        <v>204</v>
      </c>
      <c r="J2363" t="s">
        <v>204</v>
      </c>
      <c r="K2363" t="s">
        <v>204</v>
      </c>
      <c r="L2363" t="s">
        <v>204</v>
      </c>
      <c r="M2363" t="s">
        <v>204</v>
      </c>
      <c r="N2363" t="s">
        <v>204</v>
      </c>
      <c r="O2363" t="s">
        <v>204</v>
      </c>
      <c r="P2363" t="s">
        <v>204</v>
      </c>
      <c r="Q2363" s="80" t="s">
        <v>204</v>
      </c>
      <c r="R2363" s="79"/>
      <c r="T2363" t="s">
        <v>204</v>
      </c>
      <c r="U2363" t="s">
        <v>204</v>
      </c>
      <c r="V2363" t="s">
        <v>204</v>
      </c>
    </row>
    <row r="2364" spans="2:22">
      <c r="B2364" t="s">
        <v>204</v>
      </c>
      <c r="C2364" s="79" t="s">
        <v>204</v>
      </c>
      <c r="E2364" t="s">
        <v>204</v>
      </c>
      <c r="F2364" t="s">
        <v>204</v>
      </c>
      <c r="G2364" t="s">
        <v>204</v>
      </c>
      <c r="H2364" t="s">
        <v>204</v>
      </c>
      <c r="I2364" t="s">
        <v>204</v>
      </c>
      <c r="J2364" t="s">
        <v>204</v>
      </c>
      <c r="K2364" t="s">
        <v>204</v>
      </c>
      <c r="L2364" t="s">
        <v>204</v>
      </c>
      <c r="M2364" t="s">
        <v>204</v>
      </c>
      <c r="N2364" t="s">
        <v>204</v>
      </c>
      <c r="O2364" t="s">
        <v>204</v>
      </c>
      <c r="P2364" t="s">
        <v>204</v>
      </c>
      <c r="Q2364" s="80" t="s">
        <v>204</v>
      </c>
      <c r="R2364" s="79"/>
      <c r="T2364" t="s">
        <v>204</v>
      </c>
      <c r="U2364" t="s">
        <v>204</v>
      </c>
      <c r="V2364" t="s">
        <v>204</v>
      </c>
    </row>
    <row r="2365" spans="2:22">
      <c r="B2365" t="s">
        <v>204</v>
      </c>
      <c r="C2365" s="79" t="s">
        <v>204</v>
      </c>
      <c r="E2365" t="s">
        <v>204</v>
      </c>
      <c r="F2365" t="s">
        <v>204</v>
      </c>
      <c r="G2365" t="s">
        <v>204</v>
      </c>
      <c r="H2365" t="s">
        <v>204</v>
      </c>
      <c r="I2365" t="s">
        <v>204</v>
      </c>
      <c r="J2365" t="s">
        <v>204</v>
      </c>
      <c r="K2365" t="s">
        <v>204</v>
      </c>
      <c r="L2365" t="s">
        <v>204</v>
      </c>
      <c r="M2365" t="s">
        <v>204</v>
      </c>
      <c r="N2365" t="s">
        <v>204</v>
      </c>
      <c r="O2365" t="s">
        <v>204</v>
      </c>
      <c r="P2365" t="s">
        <v>204</v>
      </c>
      <c r="Q2365" s="80" t="s">
        <v>204</v>
      </c>
      <c r="R2365" s="79"/>
      <c r="T2365" t="s">
        <v>204</v>
      </c>
      <c r="U2365" t="s">
        <v>204</v>
      </c>
      <c r="V2365" t="s">
        <v>204</v>
      </c>
    </row>
    <row r="2366" spans="2:22">
      <c r="B2366" t="s">
        <v>204</v>
      </c>
      <c r="C2366" s="79" t="s">
        <v>204</v>
      </c>
      <c r="E2366" t="s">
        <v>204</v>
      </c>
      <c r="F2366" t="s">
        <v>204</v>
      </c>
      <c r="G2366" t="s">
        <v>204</v>
      </c>
      <c r="H2366" t="s">
        <v>204</v>
      </c>
      <c r="I2366" t="s">
        <v>204</v>
      </c>
      <c r="J2366" t="s">
        <v>204</v>
      </c>
      <c r="K2366" t="s">
        <v>204</v>
      </c>
      <c r="L2366" t="s">
        <v>204</v>
      </c>
      <c r="M2366" t="s">
        <v>204</v>
      </c>
      <c r="N2366" t="s">
        <v>204</v>
      </c>
      <c r="O2366" t="s">
        <v>204</v>
      </c>
      <c r="P2366" t="s">
        <v>204</v>
      </c>
      <c r="Q2366" s="80" t="s">
        <v>204</v>
      </c>
      <c r="R2366" s="79"/>
      <c r="T2366" t="s">
        <v>204</v>
      </c>
      <c r="U2366" t="s">
        <v>204</v>
      </c>
      <c r="V2366" t="s">
        <v>204</v>
      </c>
    </row>
    <row r="2367" spans="2:22">
      <c r="B2367" t="s">
        <v>204</v>
      </c>
      <c r="C2367" s="79" t="s">
        <v>204</v>
      </c>
      <c r="E2367" t="s">
        <v>204</v>
      </c>
      <c r="F2367" t="s">
        <v>204</v>
      </c>
      <c r="G2367" t="s">
        <v>204</v>
      </c>
      <c r="H2367" t="s">
        <v>204</v>
      </c>
      <c r="I2367" t="s">
        <v>204</v>
      </c>
      <c r="J2367" t="s">
        <v>204</v>
      </c>
      <c r="K2367" t="s">
        <v>204</v>
      </c>
      <c r="L2367" t="s">
        <v>204</v>
      </c>
      <c r="M2367" t="s">
        <v>204</v>
      </c>
      <c r="N2367" t="s">
        <v>204</v>
      </c>
      <c r="O2367" t="s">
        <v>204</v>
      </c>
      <c r="P2367" t="s">
        <v>204</v>
      </c>
      <c r="Q2367" s="80" t="s">
        <v>204</v>
      </c>
      <c r="R2367" s="79"/>
      <c r="T2367" t="s">
        <v>204</v>
      </c>
      <c r="U2367" t="s">
        <v>204</v>
      </c>
      <c r="V2367" t="s">
        <v>204</v>
      </c>
    </row>
    <row r="2368" spans="2:22">
      <c r="B2368" t="s">
        <v>204</v>
      </c>
      <c r="C2368" s="79" t="s">
        <v>204</v>
      </c>
      <c r="E2368" t="s">
        <v>204</v>
      </c>
      <c r="F2368" t="s">
        <v>204</v>
      </c>
      <c r="G2368" t="s">
        <v>204</v>
      </c>
      <c r="H2368" t="s">
        <v>204</v>
      </c>
      <c r="I2368" t="s">
        <v>204</v>
      </c>
      <c r="J2368" t="s">
        <v>204</v>
      </c>
      <c r="K2368" t="s">
        <v>204</v>
      </c>
      <c r="L2368" t="s">
        <v>204</v>
      </c>
      <c r="M2368" t="s">
        <v>204</v>
      </c>
      <c r="N2368" t="s">
        <v>204</v>
      </c>
      <c r="O2368" t="s">
        <v>204</v>
      </c>
      <c r="P2368" t="s">
        <v>204</v>
      </c>
      <c r="Q2368" s="80" t="s">
        <v>204</v>
      </c>
      <c r="R2368" s="79"/>
      <c r="T2368" t="s">
        <v>204</v>
      </c>
      <c r="U2368" t="s">
        <v>204</v>
      </c>
      <c r="V2368" t="s">
        <v>204</v>
      </c>
    </row>
    <row r="2369" spans="2:22">
      <c r="B2369" t="s">
        <v>204</v>
      </c>
      <c r="C2369" s="79" t="s">
        <v>204</v>
      </c>
      <c r="E2369" t="s">
        <v>204</v>
      </c>
      <c r="F2369" t="s">
        <v>204</v>
      </c>
      <c r="G2369" t="s">
        <v>204</v>
      </c>
      <c r="H2369" t="s">
        <v>204</v>
      </c>
      <c r="I2369" t="s">
        <v>204</v>
      </c>
      <c r="J2369" t="s">
        <v>204</v>
      </c>
      <c r="K2369" t="s">
        <v>204</v>
      </c>
      <c r="L2369" t="s">
        <v>204</v>
      </c>
      <c r="M2369" t="s">
        <v>204</v>
      </c>
      <c r="N2369" t="s">
        <v>204</v>
      </c>
      <c r="O2369" t="s">
        <v>204</v>
      </c>
      <c r="P2369" t="s">
        <v>204</v>
      </c>
      <c r="Q2369" s="80" t="s">
        <v>204</v>
      </c>
      <c r="R2369" s="79"/>
      <c r="T2369" t="s">
        <v>204</v>
      </c>
      <c r="U2369" t="s">
        <v>204</v>
      </c>
      <c r="V2369" t="s">
        <v>204</v>
      </c>
    </row>
    <row r="2370" spans="2:22">
      <c r="B2370" t="s">
        <v>204</v>
      </c>
      <c r="C2370" s="79" t="s">
        <v>204</v>
      </c>
      <c r="E2370" t="s">
        <v>204</v>
      </c>
      <c r="F2370" t="s">
        <v>204</v>
      </c>
      <c r="G2370" t="s">
        <v>204</v>
      </c>
      <c r="H2370" t="s">
        <v>204</v>
      </c>
      <c r="I2370" t="s">
        <v>204</v>
      </c>
      <c r="J2370" t="s">
        <v>204</v>
      </c>
      <c r="K2370" t="s">
        <v>204</v>
      </c>
      <c r="L2370" t="s">
        <v>204</v>
      </c>
      <c r="M2370" t="s">
        <v>204</v>
      </c>
      <c r="N2370" t="s">
        <v>204</v>
      </c>
      <c r="O2370" t="s">
        <v>204</v>
      </c>
      <c r="P2370" t="s">
        <v>204</v>
      </c>
      <c r="Q2370" s="80" t="s">
        <v>204</v>
      </c>
      <c r="R2370" s="79"/>
      <c r="T2370" t="s">
        <v>204</v>
      </c>
      <c r="U2370" t="s">
        <v>204</v>
      </c>
      <c r="V2370" t="s">
        <v>204</v>
      </c>
    </row>
    <row r="2371" spans="2:22">
      <c r="B2371" t="s">
        <v>204</v>
      </c>
      <c r="C2371" s="79" t="s">
        <v>204</v>
      </c>
      <c r="E2371" t="s">
        <v>204</v>
      </c>
      <c r="F2371" t="s">
        <v>204</v>
      </c>
      <c r="G2371" t="s">
        <v>204</v>
      </c>
      <c r="H2371" t="s">
        <v>204</v>
      </c>
      <c r="I2371" t="s">
        <v>204</v>
      </c>
      <c r="J2371" t="s">
        <v>204</v>
      </c>
      <c r="K2371" t="s">
        <v>204</v>
      </c>
      <c r="L2371" t="s">
        <v>204</v>
      </c>
      <c r="M2371" t="s">
        <v>204</v>
      </c>
      <c r="N2371" t="s">
        <v>204</v>
      </c>
      <c r="O2371" t="s">
        <v>204</v>
      </c>
      <c r="P2371" t="s">
        <v>204</v>
      </c>
      <c r="Q2371" s="80" t="s">
        <v>204</v>
      </c>
      <c r="R2371" s="79"/>
      <c r="T2371" t="s">
        <v>204</v>
      </c>
      <c r="U2371" t="s">
        <v>204</v>
      </c>
      <c r="V2371" t="s">
        <v>204</v>
      </c>
    </row>
    <row r="2372" spans="2:22">
      <c r="B2372" t="s">
        <v>204</v>
      </c>
      <c r="C2372" s="79" t="s">
        <v>204</v>
      </c>
      <c r="E2372" t="s">
        <v>204</v>
      </c>
      <c r="F2372" t="s">
        <v>204</v>
      </c>
      <c r="G2372" t="s">
        <v>204</v>
      </c>
      <c r="H2372" t="s">
        <v>204</v>
      </c>
      <c r="I2372" t="s">
        <v>204</v>
      </c>
      <c r="J2372" t="s">
        <v>204</v>
      </c>
      <c r="K2372" t="s">
        <v>204</v>
      </c>
      <c r="L2372" t="s">
        <v>204</v>
      </c>
      <c r="M2372" t="s">
        <v>204</v>
      </c>
      <c r="N2372" t="s">
        <v>204</v>
      </c>
      <c r="O2372" t="s">
        <v>204</v>
      </c>
      <c r="P2372" t="s">
        <v>204</v>
      </c>
      <c r="Q2372" s="80" t="s">
        <v>204</v>
      </c>
      <c r="R2372" s="79"/>
      <c r="T2372" t="s">
        <v>204</v>
      </c>
      <c r="U2372" t="s">
        <v>204</v>
      </c>
      <c r="V2372" t="s">
        <v>204</v>
      </c>
    </row>
    <row r="2373" spans="2:22">
      <c r="B2373" t="s">
        <v>204</v>
      </c>
      <c r="C2373" s="79" t="s">
        <v>204</v>
      </c>
      <c r="E2373" t="s">
        <v>204</v>
      </c>
      <c r="F2373" t="s">
        <v>204</v>
      </c>
      <c r="G2373" t="s">
        <v>204</v>
      </c>
      <c r="H2373" t="s">
        <v>204</v>
      </c>
      <c r="I2373" t="s">
        <v>204</v>
      </c>
      <c r="J2373" t="s">
        <v>204</v>
      </c>
      <c r="K2373" t="s">
        <v>204</v>
      </c>
      <c r="L2373" t="s">
        <v>204</v>
      </c>
      <c r="M2373" t="s">
        <v>204</v>
      </c>
      <c r="N2373" t="s">
        <v>204</v>
      </c>
      <c r="O2373" t="s">
        <v>204</v>
      </c>
      <c r="P2373" t="s">
        <v>204</v>
      </c>
      <c r="Q2373" s="80" t="s">
        <v>204</v>
      </c>
      <c r="R2373" s="79"/>
      <c r="T2373" t="s">
        <v>204</v>
      </c>
      <c r="U2373" t="s">
        <v>204</v>
      </c>
      <c r="V2373" t="s">
        <v>204</v>
      </c>
    </row>
    <row r="2374" spans="2:22">
      <c r="B2374" t="s">
        <v>204</v>
      </c>
      <c r="C2374" s="79" t="s">
        <v>204</v>
      </c>
      <c r="E2374" t="s">
        <v>204</v>
      </c>
      <c r="F2374" t="s">
        <v>204</v>
      </c>
      <c r="G2374" t="s">
        <v>204</v>
      </c>
      <c r="H2374" t="s">
        <v>204</v>
      </c>
      <c r="I2374" t="s">
        <v>204</v>
      </c>
      <c r="J2374" t="s">
        <v>204</v>
      </c>
      <c r="K2374" t="s">
        <v>204</v>
      </c>
      <c r="L2374" t="s">
        <v>204</v>
      </c>
      <c r="M2374" t="s">
        <v>204</v>
      </c>
      <c r="N2374" t="s">
        <v>204</v>
      </c>
      <c r="O2374" t="s">
        <v>204</v>
      </c>
      <c r="P2374" t="s">
        <v>204</v>
      </c>
      <c r="Q2374" s="80" t="s">
        <v>204</v>
      </c>
      <c r="R2374" s="79"/>
      <c r="T2374" t="s">
        <v>204</v>
      </c>
      <c r="U2374" t="s">
        <v>204</v>
      </c>
      <c r="V2374" t="s">
        <v>204</v>
      </c>
    </row>
    <row r="2375" spans="2:22">
      <c r="B2375" t="s">
        <v>204</v>
      </c>
      <c r="C2375" s="79" t="s">
        <v>204</v>
      </c>
      <c r="E2375" t="s">
        <v>204</v>
      </c>
      <c r="F2375" t="s">
        <v>204</v>
      </c>
      <c r="G2375" t="s">
        <v>204</v>
      </c>
      <c r="H2375" t="s">
        <v>204</v>
      </c>
      <c r="I2375" t="s">
        <v>204</v>
      </c>
      <c r="J2375" t="s">
        <v>204</v>
      </c>
      <c r="K2375" t="s">
        <v>204</v>
      </c>
      <c r="L2375" t="s">
        <v>204</v>
      </c>
      <c r="M2375" t="s">
        <v>204</v>
      </c>
      <c r="N2375" t="s">
        <v>204</v>
      </c>
      <c r="O2375" t="s">
        <v>204</v>
      </c>
      <c r="P2375" t="s">
        <v>204</v>
      </c>
      <c r="Q2375" s="80" t="s">
        <v>204</v>
      </c>
      <c r="R2375" s="79"/>
      <c r="T2375" t="s">
        <v>204</v>
      </c>
      <c r="U2375" t="s">
        <v>204</v>
      </c>
      <c r="V2375" t="s">
        <v>204</v>
      </c>
    </row>
    <row r="2376" spans="2:22">
      <c r="B2376" t="s">
        <v>204</v>
      </c>
      <c r="C2376" s="79" t="s">
        <v>204</v>
      </c>
      <c r="E2376" t="s">
        <v>204</v>
      </c>
      <c r="F2376" t="s">
        <v>204</v>
      </c>
      <c r="G2376" t="s">
        <v>204</v>
      </c>
      <c r="H2376" t="s">
        <v>204</v>
      </c>
      <c r="I2376" t="s">
        <v>204</v>
      </c>
      <c r="J2376" t="s">
        <v>204</v>
      </c>
      <c r="K2376" t="s">
        <v>204</v>
      </c>
      <c r="L2376" t="s">
        <v>204</v>
      </c>
      <c r="M2376" t="s">
        <v>204</v>
      </c>
      <c r="N2376" t="s">
        <v>204</v>
      </c>
      <c r="O2376" t="s">
        <v>204</v>
      </c>
      <c r="P2376" t="s">
        <v>204</v>
      </c>
      <c r="Q2376" s="80" t="s">
        <v>204</v>
      </c>
      <c r="R2376" s="79"/>
      <c r="T2376" t="s">
        <v>204</v>
      </c>
      <c r="U2376" t="s">
        <v>204</v>
      </c>
      <c r="V2376" t="s">
        <v>204</v>
      </c>
    </row>
    <row r="2377" spans="2:22">
      <c r="B2377" t="s">
        <v>204</v>
      </c>
      <c r="C2377" s="79" t="s">
        <v>204</v>
      </c>
      <c r="E2377" t="s">
        <v>204</v>
      </c>
      <c r="F2377" t="s">
        <v>204</v>
      </c>
      <c r="G2377" t="s">
        <v>204</v>
      </c>
      <c r="H2377" t="s">
        <v>204</v>
      </c>
      <c r="I2377" t="s">
        <v>204</v>
      </c>
      <c r="J2377" t="s">
        <v>204</v>
      </c>
      <c r="K2377" t="s">
        <v>204</v>
      </c>
      <c r="L2377" t="s">
        <v>204</v>
      </c>
      <c r="M2377" t="s">
        <v>204</v>
      </c>
      <c r="N2377" t="s">
        <v>204</v>
      </c>
      <c r="O2377" t="s">
        <v>204</v>
      </c>
      <c r="P2377" t="s">
        <v>204</v>
      </c>
      <c r="Q2377" s="80" t="s">
        <v>204</v>
      </c>
      <c r="R2377" s="79"/>
      <c r="T2377" t="s">
        <v>204</v>
      </c>
      <c r="U2377" t="s">
        <v>204</v>
      </c>
      <c r="V2377" t="s">
        <v>204</v>
      </c>
    </row>
    <row r="2378" spans="2:22">
      <c r="B2378" t="s">
        <v>204</v>
      </c>
      <c r="C2378" s="79" t="s">
        <v>204</v>
      </c>
      <c r="E2378" t="s">
        <v>204</v>
      </c>
      <c r="F2378" t="s">
        <v>204</v>
      </c>
      <c r="G2378" t="s">
        <v>204</v>
      </c>
      <c r="H2378" t="s">
        <v>204</v>
      </c>
      <c r="I2378" t="s">
        <v>204</v>
      </c>
      <c r="J2378" t="s">
        <v>204</v>
      </c>
      <c r="K2378" t="s">
        <v>204</v>
      </c>
      <c r="L2378" t="s">
        <v>204</v>
      </c>
      <c r="M2378" t="s">
        <v>204</v>
      </c>
      <c r="N2378" t="s">
        <v>204</v>
      </c>
      <c r="O2378" t="s">
        <v>204</v>
      </c>
      <c r="P2378" t="s">
        <v>204</v>
      </c>
      <c r="Q2378" s="80" t="s">
        <v>204</v>
      </c>
      <c r="R2378" s="79"/>
      <c r="T2378" t="s">
        <v>204</v>
      </c>
      <c r="U2378" t="s">
        <v>204</v>
      </c>
      <c r="V2378" t="s">
        <v>204</v>
      </c>
    </row>
    <row r="2379" spans="2:22">
      <c r="B2379" t="s">
        <v>204</v>
      </c>
      <c r="C2379" s="79" t="s">
        <v>204</v>
      </c>
      <c r="E2379" t="s">
        <v>204</v>
      </c>
      <c r="F2379" t="s">
        <v>204</v>
      </c>
      <c r="G2379" t="s">
        <v>204</v>
      </c>
      <c r="H2379" t="s">
        <v>204</v>
      </c>
      <c r="I2379" t="s">
        <v>204</v>
      </c>
      <c r="J2379" t="s">
        <v>204</v>
      </c>
      <c r="K2379" t="s">
        <v>204</v>
      </c>
      <c r="L2379" t="s">
        <v>204</v>
      </c>
      <c r="M2379" t="s">
        <v>204</v>
      </c>
      <c r="N2379" t="s">
        <v>204</v>
      </c>
      <c r="O2379" t="s">
        <v>204</v>
      </c>
      <c r="P2379" t="s">
        <v>204</v>
      </c>
      <c r="Q2379" s="80" t="s">
        <v>204</v>
      </c>
      <c r="R2379" s="79"/>
      <c r="T2379" t="s">
        <v>204</v>
      </c>
      <c r="U2379" t="s">
        <v>204</v>
      </c>
      <c r="V2379" t="s">
        <v>204</v>
      </c>
    </row>
    <row r="2380" spans="2:22">
      <c r="B2380" t="s">
        <v>204</v>
      </c>
      <c r="C2380" s="79" t="s">
        <v>204</v>
      </c>
      <c r="E2380" t="s">
        <v>204</v>
      </c>
      <c r="F2380" t="s">
        <v>204</v>
      </c>
      <c r="G2380" t="s">
        <v>204</v>
      </c>
      <c r="H2380" t="s">
        <v>204</v>
      </c>
      <c r="I2380" t="s">
        <v>204</v>
      </c>
      <c r="J2380" t="s">
        <v>204</v>
      </c>
      <c r="K2380" t="s">
        <v>204</v>
      </c>
      <c r="L2380" t="s">
        <v>204</v>
      </c>
      <c r="M2380" t="s">
        <v>204</v>
      </c>
      <c r="N2380" t="s">
        <v>204</v>
      </c>
      <c r="O2380" t="s">
        <v>204</v>
      </c>
      <c r="P2380" t="s">
        <v>204</v>
      </c>
      <c r="Q2380" s="80" t="s">
        <v>204</v>
      </c>
      <c r="R2380" s="79"/>
      <c r="T2380" t="s">
        <v>204</v>
      </c>
      <c r="U2380" t="s">
        <v>204</v>
      </c>
      <c r="V2380" t="s">
        <v>204</v>
      </c>
    </row>
    <row r="2381" spans="2:22">
      <c r="B2381" t="s">
        <v>204</v>
      </c>
      <c r="C2381" s="79" t="s">
        <v>204</v>
      </c>
      <c r="E2381" t="s">
        <v>204</v>
      </c>
      <c r="F2381" t="s">
        <v>204</v>
      </c>
      <c r="G2381" t="s">
        <v>204</v>
      </c>
      <c r="H2381" t="s">
        <v>204</v>
      </c>
      <c r="I2381" t="s">
        <v>204</v>
      </c>
      <c r="J2381" t="s">
        <v>204</v>
      </c>
      <c r="K2381" t="s">
        <v>204</v>
      </c>
      <c r="L2381" t="s">
        <v>204</v>
      </c>
      <c r="M2381" t="s">
        <v>204</v>
      </c>
      <c r="N2381" t="s">
        <v>204</v>
      </c>
      <c r="O2381" t="s">
        <v>204</v>
      </c>
      <c r="P2381" t="s">
        <v>204</v>
      </c>
      <c r="Q2381" s="80" t="s">
        <v>204</v>
      </c>
      <c r="R2381" s="79"/>
      <c r="T2381" t="s">
        <v>204</v>
      </c>
      <c r="U2381" t="s">
        <v>204</v>
      </c>
      <c r="V2381" t="s">
        <v>204</v>
      </c>
    </row>
    <row r="2382" spans="2:22">
      <c r="B2382" t="s">
        <v>204</v>
      </c>
      <c r="C2382" s="79" t="s">
        <v>204</v>
      </c>
      <c r="E2382" t="s">
        <v>204</v>
      </c>
      <c r="F2382" t="s">
        <v>204</v>
      </c>
      <c r="G2382" t="s">
        <v>204</v>
      </c>
      <c r="H2382" t="s">
        <v>204</v>
      </c>
      <c r="I2382" t="s">
        <v>204</v>
      </c>
      <c r="J2382" t="s">
        <v>204</v>
      </c>
      <c r="K2382" t="s">
        <v>204</v>
      </c>
      <c r="L2382" t="s">
        <v>204</v>
      </c>
      <c r="M2382" t="s">
        <v>204</v>
      </c>
      <c r="N2382" t="s">
        <v>204</v>
      </c>
      <c r="O2382" t="s">
        <v>204</v>
      </c>
      <c r="P2382" t="s">
        <v>204</v>
      </c>
      <c r="Q2382" s="80" t="s">
        <v>204</v>
      </c>
      <c r="R2382" s="79"/>
      <c r="T2382" t="s">
        <v>204</v>
      </c>
      <c r="U2382" t="s">
        <v>204</v>
      </c>
      <c r="V2382" t="s">
        <v>204</v>
      </c>
    </row>
    <row r="2383" spans="2:22">
      <c r="B2383" t="s">
        <v>204</v>
      </c>
      <c r="C2383" s="79" t="s">
        <v>204</v>
      </c>
      <c r="E2383" t="s">
        <v>204</v>
      </c>
      <c r="F2383" t="s">
        <v>204</v>
      </c>
      <c r="G2383" t="s">
        <v>204</v>
      </c>
      <c r="H2383" t="s">
        <v>204</v>
      </c>
      <c r="I2383" t="s">
        <v>204</v>
      </c>
      <c r="J2383" t="s">
        <v>204</v>
      </c>
      <c r="K2383" t="s">
        <v>204</v>
      </c>
      <c r="L2383" t="s">
        <v>204</v>
      </c>
      <c r="M2383" t="s">
        <v>204</v>
      </c>
      <c r="N2383" t="s">
        <v>204</v>
      </c>
      <c r="O2383" t="s">
        <v>204</v>
      </c>
      <c r="P2383" t="s">
        <v>204</v>
      </c>
      <c r="Q2383" s="80" t="s">
        <v>204</v>
      </c>
      <c r="R2383" s="79"/>
      <c r="T2383" t="s">
        <v>204</v>
      </c>
      <c r="U2383" t="s">
        <v>204</v>
      </c>
      <c r="V2383" t="s">
        <v>204</v>
      </c>
    </row>
    <row r="2384" spans="2:22">
      <c r="B2384" t="s">
        <v>204</v>
      </c>
      <c r="C2384" s="79" t="s">
        <v>204</v>
      </c>
      <c r="E2384" t="s">
        <v>204</v>
      </c>
      <c r="F2384" t="s">
        <v>204</v>
      </c>
      <c r="G2384" t="s">
        <v>204</v>
      </c>
      <c r="H2384" t="s">
        <v>204</v>
      </c>
      <c r="I2384" t="s">
        <v>204</v>
      </c>
      <c r="J2384" t="s">
        <v>204</v>
      </c>
      <c r="K2384" t="s">
        <v>204</v>
      </c>
      <c r="L2384" t="s">
        <v>204</v>
      </c>
      <c r="M2384" t="s">
        <v>204</v>
      </c>
      <c r="N2384" t="s">
        <v>204</v>
      </c>
      <c r="O2384" t="s">
        <v>204</v>
      </c>
      <c r="P2384" t="s">
        <v>204</v>
      </c>
      <c r="Q2384" s="80" t="s">
        <v>204</v>
      </c>
      <c r="R2384" s="79"/>
      <c r="T2384" t="s">
        <v>204</v>
      </c>
      <c r="U2384" t="s">
        <v>204</v>
      </c>
      <c r="V2384" t="s">
        <v>204</v>
      </c>
    </row>
    <row r="2385" spans="2:22">
      <c r="B2385" t="s">
        <v>204</v>
      </c>
      <c r="C2385" s="79" t="s">
        <v>204</v>
      </c>
      <c r="E2385" t="s">
        <v>204</v>
      </c>
      <c r="F2385" t="s">
        <v>204</v>
      </c>
      <c r="G2385" t="s">
        <v>204</v>
      </c>
      <c r="H2385" t="s">
        <v>204</v>
      </c>
      <c r="I2385" t="s">
        <v>204</v>
      </c>
      <c r="J2385" t="s">
        <v>204</v>
      </c>
      <c r="K2385" t="s">
        <v>204</v>
      </c>
      <c r="L2385" t="s">
        <v>204</v>
      </c>
      <c r="M2385" t="s">
        <v>204</v>
      </c>
      <c r="N2385" t="s">
        <v>204</v>
      </c>
      <c r="O2385" t="s">
        <v>204</v>
      </c>
      <c r="P2385" t="s">
        <v>204</v>
      </c>
      <c r="Q2385" s="80" t="s">
        <v>204</v>
      </c>
      <c r="R2385" s="79"/>
      <c r="T2385" t="s">
        <v>204</v>
      </c>
      <c r="U2385" t="s">
        <v>204</v>
      </c>
      <c r="V2385" t="s">
        <v>204</v>
      </c>
    </row>
    <row r="2386" spans="2:22">
      <c r="B2386" t="s">
        <v>204</v>
      </c>
      <c r="C2386" s="79" t="s">
        <v>204</v>
      </c>
      <c r="E2386" t="s">
        <v>204</v>
      </c>
      <c r="F2386" t="s">
        <v>204</v>
      </c>
      <c r="G2386" t="s">
        <v>204</v>
      </c>
      <c r="H2386" t="s">
        <v>204</v>
      </c>
      <c r="I2386" t="s">
        <v>204</v>
      </c>
      <c r="J2386" t="s">
        <v>204</v>
      </c>
      <c r="K2386" t="s">
        <v>204</v>
      </c>
      <c r="L2386" t="s">
        <v>204</v>
      </c>
      <c r="M2386" t="s">
        <v>204</v>
      </c>
      <c r="N2386" t="s">
        <v>204</v>
      </c>
      <c r="O2386" t="s">
        <v>204</v>
      </c>
      <c r="P2386" t="s">
        <v>204</v>
      </c>
      <c r="Q2386" s="80" t="s">
        <v>204</v>
      </c>
      <c r="R2386" s="79"/>
      <c r="T2386" t="s">
        <v>204</v>
      </c>
      <c r="U2386" t="s">
        <v>204</v>
      </c>
      <c r="V2386" t="s">
        <v>204</v>
      </c>
    </row>
    <row r="2387" spans="2:22">
      <c r="B2387" t="s">
        <v>204</v>
      </c>
      <c r="C2387" s="79" t="s">
        <v>204</v>
      </c>
      <c r="E2387" t="s">
        <v>204</v>
      </c>
      <c r="F2387" t="s">
        <v>204</v>
      </c>
      <c r="G2387" t="s">
        <v>204</v>
      </c>
      <c r="H2387" t="s">
        <v>204</v>
      </c>
      <c r="I2387" t="s">
        <v>204</v>
      </c>
      <c r="J2387" t="s">
        <v>204</v>
      </c>
      <c r="K2387" t="s">
        <v>204</v>
      </c>
      <c r="L2387" t="s">
        <v>204</v>
      </c>
      <c r="M2387" t="s">
        <v>204</v>
      </c>
      <c r="N2387" t="s">
        <v>204</v>
      </c>
      <c r="O2387" t="s">
        <v>204</v>
      </c>
      <c r="P2387" t="s">
        <v>204</v>
      </c>
      <c r="Q2387" s="80" t="s">
        <v>204</v>
      </c>
      <c r="R2387" s="79"/>
      <c r="T2387" t="s">
        <v>204</v>
      </c>
      <c r="U2387" t="s">
        <v>204</v>
      </c>
      <c r="V2387" t="s">
        <v>204</v>
      </c>
    </row>
    <row r="2388" spans="2:22">
      <c r="B2388" t="s">
        <v>204</v>
      </c>
      <c r="C2388" s="79" t="s">
        <v>204</v>
      </c>
      <c r="E2388" t="s">
        <v>204</v>
      </c>
      <c r="F2388" t="s">
        <v>204</v>
      </c>
      <c r="G2388" t="s">
        <v>204</v>
      </c>
      <c r="H2388" t="s">
        <v>204</v>
      </c>
      <c r="I2388" t="s">
        <v>204</v>
      </c>
      <c r="J2388" t="s">
        <v>204</v>
      </c>
      <c r="K2388" t="s">
        <v>204</v>
      </c>
      <c r="L2388" t="s">
        <v>204</v>
      </c>
      <c r="M2388" t="s">
        <v>204</v>
      </c>
      <c r="N2388" t="s">
        <v>204</v>
      </c>
      <c r="O2388" t="s">
        <v>204</v>
      </c>
      <c r="P2388" t="s">
        <v>204</v>
      </c>
      <c r="Q2388" s="80" t="s">
        <v>204</v>
      </c>
      <c r="R2388" s="79"/>
      <c r="T2388" t="s">
        <v>204</v>
      </c>
      <c r="U2388" t="s">
        <v>204</v>
      </c>
      <c r="V2388" t="s">
        <v>204</v>
      </c>
    </row>
    <row r="2389" spans="2:22">
      <c r="B2389" t="s">
        <v>204</v>
      </c>
      <c r="C2389" s="79" t="s">
        <v>204</v>
      </c>
      <c r="E2389" t="s">
        <v>204</v>
      </c>
      <c r="F2389" t="s">
        <v>204</v>
      </c>
      <c r="G2389" t="s">
        <v>204</v>
      </c>
      <c r="H2389" t="s">
        <v>204</v>
      </c>
      <c r="I2389" t="s">
        <v>204</v>
      </c>
      <c r="J2389" t="s">
        <v>204</v>
      </c>
      <c r="K2389" t="s">
        <v>204</v>
      </c>
      <c r="L2389" t="s">
        <v>204</v>
      </c>
      <c r="M2389" t="s">
        <v>204</v>
      </c>
      <c r="N2389" t="s">
        <v>204</v>
      </c>
      <c r="O2389" t="s">
        <v>204</v>
      </c>
      <c r="P2389" t="s">
        <v>204</v>
      </c>
      <c r="Q2389" s="80" t="s">
        <v>204</v>
      </c>
      <c r="R2389" s="79"/>
      <c r="T2389" t="s">
        <v>204</v>
      </c>
      <c r="U2389" t="s">
        <v>204</v>
      </c>
      <c r="V2389" t="s">
        <v>204</v>
      </c>
    </row>
    <row r="2390" spans="2:22">
      <c r="B2390" t="s">
        <v>204</v>
      </c>
      <c r="C2390" s="79" t="s">
        <v>204</v>
      </c>
      <c r="E2390" t="s">
        <v>204</v>
      </c>
      <c r="F2390" t="s">
        <v>204</v>
      </c>
      <c r="G2390" t="s">
        <v>204</v>
      </c>
      <c r="H2390" t="s">
        <v>204</v>
      </c>
      <c r="I2390" t="s">
        <v>204</v>
      </c>
      <c r="J2390" t="s">
        <v>204</v>
      </c>
      <c r="K2390" t="s">
        <v>204</v>
      </c>
      <c r="L2390" t="s">
        <v>204</v>
      </c>
      <c r="M2390" t="s">
        <v>204</v>
      </c>
      <c r="N2390" t="s">
        <v>204</v>
      </c>
      <c r="O2390" t="s">
        <v>204</v>
      </c>
      <c r="P2390" t="s">
        <v>204</v>
      </c>
      <c r="Q2390" s="80" t="s">
        <v>204</v>
      </c>
      <c r="R2390" s="79"/>
      <c r="T2390" t="s">
        <v>204</v>
      </c>
      <c r="U2390" t="s">
        <v>204</v>
      </c>
      <c r="V2390" t="s">
        <v>204</v>
      </c>
    </row>
    <row r="2391" spans="2:22">
      <c r="B2391" t="s">
        <v>204</v>
      </c>
      <c r="C2391" s="79" t="s">
        <v>204</v>
      </c>
      <c r="E2391" t="s">
        <v>204</v>
      </c>
      <c r="F2391" t="s">
        <v>204</v>
      </c>
      <c r="G2391" t="s">
        <v>204</v>
      </c>
      <c r="H2391" t="s">
        <v>204</v>
      </c>
      <c r="I2391" t="s">
        <v>204</v>
      </c>
      <c r="J2391" t="s">
        <v>204</v>
      </c>
      <c r="K2391" t="s">
        <v>204</v>
      </c>
      <c r="L2391" t="s">
        <v>204</v>
      </c>
      <c r="M2391" t="s">
        <v>204</v>
      </c>
      <c r="N2391" t="s">
        <v>204</v>
      </c>
      <c r="O2391" t="s">
        <v>204</v>
      </c>
      <c r="P2391" t="s">
        <v>204</v>
      </c>
      <c r="Q2391" s="80" t="s">
        <v>204</v>
      </c>
      <c r="R2391" s="79"/>
      <c r="T2391" t="s">
        <v>204</v>
      </c>
      <c r="U2391" t="s">
        <v>204</v>
      </c>
      <c r="V2391" t="s">
        <v>204</v>
      </c>
    </row>
    <row r="2392" spans="2:22">
      <c r="B2392" t="s">
        <v>204</v>
      </c>
      <c r="C2392" s="79" t="s">
        <v>204</v>
      </c>
      <c r="E2392" t="s">
        <v>204</v>
      </c>
      <c r="F2392" t="s">
        <v>204</v>
      </c>
      <c r="G2392" t="s">
        <v>204</v>
      </c>
      <c r="H2392" t="s">
        <v>204</v>
      </c>
      <c r="I2392" t="s">
        <v>204</v>
      </c>
      <c r="J2392" t="s">
        <v>204</v>
      </c>
      <c r="K2392" t="s">
        <v>204</v>
      </c>
      <c r="L2392" t="s">
        <v>204</v>
      </c>
      <c r="M2392" t="s">
        <v>204</v>
      </c>
      <c r="N2392" t="s">
        <v>204</v>
      </c>
      <c r="O2392" t="s">
        <v>204</v>
      </c>
      <c r="P2392" t="s">
        <v>204</v>
      </c>
      <c r="Q2392" s="80" t="s">
        <v>204</v>
      </c>
      <c r="R2392" s="79"/>
      <c r="T2392" t="s">
        <v>204</v>
      </c>
      <c r="U2392" t="s">
        <v>204</v>
      </c>
      <c r="V2392" t="s">
        <v>204</v>
      </c>
    </row>
    <row r="2393" spans="2:22">
      <c r="B2393" t="s">
        <v>204</v>
      </c>
      <c r="C2393" s="79" t="s">
        <v>204</v>
      </c>
      <c r="E2393" t="s">
        <v>204</v>
      </c>
      <c r="F2393" t="s">
        <v>204</v>
      </c>
      <c r="G2393" t="s">
        <v>204</v>
      </c>
      <c r="H2393" t="s">
        <v>204</v>
      </c>
      <c r="I2393" t="s">
        <v>204</v>
      </c>
      <c r="J2393" t="s">
        <v>204</v>
      </c>
      <c r="K2393" t="s">
        <v>204</v>
      </c>
      <c r="L2393" t="s">
        <v>204</v>
      </c>
      <c r="M2393" t="s">
        <v>204</v>
      </c>
      <c r="N2393" t="s">
        <v>204</v>
      </c>
      <c r="O2393" t="s">
        <v>204</v>
      </c>
      <c r="P2393" t="s">
        <v>204</v>
      </c>
      <c r="Q2393" s="80" t="s">
        <v>204</v>
      </c>
      <c r="R2393" s="79"/>
      <c r="T2393" t="s">
        <v>204</v>
      </c>
      <c r="U2393" t="s">
        <v>204</v>
      </c>
      <c r="V2393" t="s">
        <v>204</v>
      </c>
    </row>
    <row r="2394" spans="2:22">
      <c r="B2394" t="s">
        <v>204</v>
      </c>
      <c r="C2394" s="79" t="s">
        <v>204</v>
      </c>
      <c r="E2394" t="s">
        <v>204</v>
      </c>
      <c r="F2394" t="s">
        <v>204</v>
      </c>
      <c r="G2394" t="s">
        <v>204</v>
      </c>
      <c r="H2394" t="s">
        <v>204</v>
      </c>
      <c r="I2394" t="s">
        <v>204</v>
      </c>
      <c r="J2394" t="s">
        <v>204</v>
      </c>
      <c r="K2394" t="s">
        <v>204</v>
      </c>
      <c r="L2394" t="s">
        <v>204</v>
      </c>
      <c r="M2394" t="s">
        <v>204</v>
      </c>
      <c r="N2394" t="s">
        <v>204</v>
      </c>
      <c r="O2394" t="s">
        <v>204</v>
      </c>
      <c r="P2394" t="s">
        <v>204</v>
      </c>
      <c r="Q2394" s="80" t="s">
        <v>204</v>
      </c>
      <c r="R2394" s="79"/>
      <c r="T2394" t="s">
        <v>204</v>
      </c>
      <c r="U2394" t="s">
        <v>204</v>
      </c>
      <c r="V2394" t="s">
        <v>204</v>
      </c>
    </row>
    <row r="2395" spans="2:22">
      <c r="B2395" t="s">
        <v>204</v>
      </c>
      <c r="C2395" s="79" t="s">
        <v>204</v>
      </c>
      <c r="E2395" t="s">
        <v>204</v>
      </c>
      <c r="F2395" t="s">
        <v>204</v>
      </c>
      <c r="G2395" t="s">
        <v>204</v>
      </c>
      <c r="H2395" t="s">
        <v>204</v>
      </c>
      <c r="I2395" t="s">
        <v>204</v>
      </c>
      <c r="J2395" t="s">
        <v>204</v>
      </c>
      <c r="K2395" t="s">
        <v>204</v>
      </c>
      <c r="L2395" t="s">
        <v>204</v>
      </c>
      <c r="M2395" t="s">
        <v>204</v>
      </c>
      <c r="N2395" t="s">
        <v>204</v>
      </c>
      <c r="O2395" t="s">
        <v>204</v>
      </c>
      <c r="P2395" t="s">
        <v>204</v>
      </c>
      <c r="Q2395" s="80" t="s">
        <v>204</v>
      </c>
      <c r="R2395" s="79"/>
      <c r="T2395" t="s">
        <v>204</v>
      </c>
      <c r="U2395" t="s">
        <v>204</v>
      </c>
      <c r="V2395" t="s">
        <v>204</v>
      </c>
    </row>
    <row r="2396" spans="2:22">
      <c r="B2396" t="s">
        <v>204</v>
      </c>
      <c r="C2396" s="79" t="s">
        <v>204</v>
      </c>
      <c r="E2396" t="s">
        <v>204</v>
      </c>
      <c r="F2396" t="s">
        <v>204</v>
      </c>
      <c r="G2396" t="s">
        <v>204</v>
      </c>
      <c r="H2396" t="s">
        <v>204</v>
      </c>
      <c r="I2396" t="s">
        <v>204</v>
      </c>
      <c r="J2396" t="s">
        <v>204</v>
      </c>
      <c r="K2396" t="s">
        <v>204</v>
      </c>
      <c r="L2396" t="s">
        <v>204</v>
      </c>
      <c r="M2396" t="s">
        <v>204</v>
      </c>
      <c r="N2396" t="s">
        <v>204</v>
      </c>
      <c r="O2396" t="s">
        <v>204</v>
      </c>
      <c r="P2396" t="s">
        <v>204</v>
      </c>
      <c r="Q2396" s="80" t="s">
        <v>204</v>
      </c>
      <c r="R2396" s="79"/>
      <c r="T2396" t="s">
        <v>204</v>
      </c>
      <c r="U2396" t="s">
        <v>204</v>
      </c>
      <c r="V2396" t="s">
        <v>204</v>
      </c>
    </row>
    <row r="2397" spans="2:22">
      <c r="B2397" t="s">
        <v>204</v>
      </c>
      <c r="C2397" s="79" t="s">
        <v>204</v>
      </c>
      <c r="E2397" t="s">
        <v>204</v>
      </c>
      <c r="F2397" t="s">
        <v>204</v>
      </c>
      <c r="G2397" t="s">
        <v>204</v>
      </c>
      <c r="H2397" t="s">
        <v>204</v>
      </c>
      <c r="I2397" t="s">
        <v>204</v>
      </c>
      <c r="J2397" t="s">
        <v>204</v>
      </c>
      <c r="K2397" t="s">
        <v>204</v>
      </c>
      <c r="L2397" t="s">
        <v>204</v>
      </c>
      <c r="M2397" t="s">
        <v>204</v>
      </c>
      <c r="N2397" t="s">
        <v>204</v>
      </c>
      <c r="O2397" t="s">
        <v>204</v>
      </c>
      <c r="P2397" t="s">
        <v>204</v>
      </c>
      <c r="Q2397" s="80" t="s">
        <v>204</v>
      </c>
      <c r="R2397" s="79"/>
      <c r="T2397" t="s">
        <v>204</v>
      </c>
      <c r="U2397" t="s">
        <v>204</v>
      </c>
      <c r="V2397" t="s">
        <v>204</v>
      </c>
    </row>
    <row r="2398" spans="2:22">
      <c r="B2398" t="s">
        <v>204</v>
      </c>
      <c r="C2398" s="79" t="s">
        <v>204</v>
      </c>
      <c r="E2398" t="s">
        <v>204</v>
      </c>
      <c r="F2398" t="s">
        <v>204</v>
      </c>
      <c r="G2398" t="s">
        <v>204</v>
      </c>
      <c r="H2398" t="s">
        <v>204</v>
      </c>
      <c r="I2398" t="s">
        <v>204</v>
      </c>
      <c r="J2398" t="s">
        <v>204</v>
      </c>
      <c r="K2398" t="s">
        <v>204</v>
      </c>
      <c r="L2398" t="s">
        <v>204</v>
      </c>
      <c r="M2398" t="s">
        <v>204</v>
      </c>
      <c r="N2398" t="s">
        <v>204</v>
      </c>
      <c r="O2398" t="s">
        <v>204</v>
      </c>
      <c r="P2398" t="s">
        <v>204</v>
      </c>
      <c r="Q2398" s="80" t="s">
        <v>204</v>
      </c>
      <c r="R2398" s="79"/>
      <c r="T2398" t="s">
        <v>204</v>
      </c>
      <c r="U2398" t="s">
        <v>204</v>
      </c>
      <c r="V2398" t="s">
        <v>204</v>
      </c>
    </row>
    <row r="2399" spans="2:22">
      <c r="B2399" t="s">
        <v>204</v>
      </c>
      <c r="C2399" s="79" t="s">
        <v>204</v>
      </c>
      <c r="E2399" t="s">
        <v>204</v>
      </c>
      <c r="F2399" t="s">
        <v>204</v>
      </c>
      <c r="G2399" t="s">
        <v>204</v>
      </c>
      <c r="H2399" t="s">
        <v>204</v>
      </c>
      <c r="I2399" t="s">
        <v>204</v>
      </c>
      <c r="J2399" t="s">
        <v>204</v>
      </c>
      <c r="K2399" t="s">
        <v>204</v>
      </c>
      <c r="L2399" t="s">
        <v>204</v>
      </c>
      <c r="M2399" t="s">
        <v>204</v>
      </c>
      <c r="N2399" t="s">
        <v>204</v>
      </c>
      <c r="O2399" t="s">
        <v>204</v>
      </c>
      <c r="P2399" t="s">
        <v>204</v>
      </c>
      <c r="Q2399" s="80" t="s">
        <v>204</v>
      </c>
      <c r="R2399" s="79"/>
      <c r="T2399" t="s">
        <v>204</v>
      </c>
      <c r="U2399" t="s">
        <v>204</v>
      </c>
      <c r="V2399" t="s">
        <v>204</v>
      </c>
    </row>
    <row r="2400" spans="2:22">
      <c r="B2400" t="s">
        <v>204</v>
      </c>
      <c r="C2400" s="79" t="s">
        <v>204</v>
      </c>
      <c r="E2400" t="s">
        <v>204</v>
      </c>
      <c r="F2400" t="s">
        <v>204</v>
      </c>
      <c r="G2400" t="s">
        <v>204</v>
      </c>
      <c r="H2400" t="s">
        <v>204</v>
      </c>
      <c r="I2400" t="s">
        <v>204</v>
      </c>
      <c r="J2400" t="s">
        <v>204</v>
      </c>
      <c r="K2400" t="s">
        <v>204</v>
      </c>
      <c r="L2400" t="s">
        <v>204</v>
      </c>
      <c r="M2400" t="s">
        <v>204</v>
      </c>
      <c r="N2400" t="s">
        <v>204</v>
      </c>
      <c r="O2400" t="s">
        <v>204</v>
      </c>
      <c r="P2400" t="s">
        <v>204</v>
      </c>
      <c r="Q2400" s="80" t="s">
        <v>204</v>
      </c>
      <c r="R2400" s="79"/>
      <c r="T2400" t="s">
        <v>204</v>
      </c>
      <c r="U2400" t="s">
        <v>204</v>
      </c>
      <c r="V2400" t="s">
        <v>204</v>
      </c>
    </row>
    <row r="2401" spans="2:22">
      <c r="B2401" t="s">
        <v>204</v>
      </c>
      <c r="C2401" s="79" t="s">
        <v>204</v>
      </c>
      <c r="E2401" t="s">
        <v>204</v>
      </c>
      <c r="F2401" t="s">
        <v>204</v>
      </c>
      <c r="G2401" t="s">
        <v>204</v>
      </c>
      <c r="H2401" t="s">
        <v>204</v>
      </c>
      <c r="I2401" t="s">
        <v>204</v>
      </c>
      <c r="J2401" t="s">
        <v>204</v>
      </c>
      <c r="K2401" t="s">
        <v>204</v>
      </c>
      <c r="L2401" t="s">
        <v>204</v>
      </c>
      <c r="M2401" t="s">
        <v>204</v>
      </c>
      <c r="N2401" t="s">
        <v>204</v>
      </c>
      <c r="O2401" t="s">
        <v>204</v>
      </c>
      <c r="P2401" t="s">
        <v>204</v>
      </c>
      <c r="Q2401" s="80" t="s">
        <v>204</v>
      </c>
      <c r="R2401" s="79"/>
      <c r="T2401" t="s">
        <v>204</v>
      </c>
      <c r="U2401" t="s">
        <v>204</v>
      </c>
      <c r="V2401" t="s">
        <v>204</v>
      </c>
    </row>
    <row r="2402" spans="2:22">
      <c r="B2402" t="s">
        <v>204</v>
      </c>
      <c r="C2402" s="79" t="s">
        <v>204</v>
      </c>
      <c r="E2402" t="s">
        <v>204</v>
      </c>
      <c r="F2402" t="s">
        <v>204</v>
      </c>
      <c r="G2402" t="s">
        <v>204</v>
      </c>
      <c r="H2402" t="s">
        <v>204</v>
      </c>
      <c r="I2402" t="s">
        <v>204</v>
      </c>
      <c r="J2402" t="s">
        <v>204</v>
      </c>
      <c r="K2402" t="s">
        <v>204</v>
      </c>
      <c r="L2402" t="s">
        <v>204</v>
      </c>
      <c r="M2402" t="s">
        <v>204</v>
      </c>
      <c r="N2402" t="s">
        <v>204</v>
      </c>
      <c r="O2402" t="s">
        <v>204</v>
      </c>
      <c r="P2402" t="s">
        <v>204</v>
      </c>
      <c r="Q2402" s="80" t="s">
        <v>204</v>
      </c>
      <c r="R2402" s="79"/>
      <c r="T2402" t="s">
        <v>204</v>
      </c>
      <c r="U2402" t="s">
        <v>204</v>
      </c>
      <c r="V2402" t="s">
        <v>204</v>
      </c>
    </row>
    <row r="2403" spans="2:22">
      <c r="B2403" t="s">
        <v>204</v>
      </c>
      <c r="C2403" s="79" t="s">
        <v>204</v>
      </c>
      <c r="E2403" t="s">
        <v>204</v>
      </c>
      <c r="F2403" t="s">
        <v>204</v>
      </c>
      <c r="G2403" t="s">
        <v>204</v>
      </c>
      <c r="H2403" t="s">
        <v>204</v>
      </c>
      <c r="I2403" t="s">
        <v>204</v>
      </c>
      <c r="J2403" t="s">
        <v>204</v>
      </c>
      <c r="K2403" t="s">
        <v>204</v>
      </c>
      <c r="L2403" t="s">
        <v>204</v>
      </c>
      <c r="M2403" t="s">
        <v>204</v>
      </c>
      <c r="N2403" t="s">
        <v>204</v>
      </c>
      <c r="O2403" t="s">
        <v>204</v>
      </c>
      <c r="P2403" t="s">
        <v>204</v>
      </c>
      <c r="Q2403" s="80" t="s">
        <v>204</v>
      </c>
      <c r="R2403" s="79"/>
      <c r="T2403" t="s">
        <v>204</v>
      </c>
      <c r="U2403" t="s">
        <v>204</v>
      </c>
      <c r="V2403" t="s">
        <v>204</v>
      </c>
    </row>
    <row r="2404" spans="2:22">
      <c r="B2404" t="s">
        <v>204</v>
      </c>
      <c r="C2404" s="79" t="s">
        <v>204</v>
      </c>
      <c r="E2404" t="s">
        <v>204</v>
      </c>
      <c r="F2404" t="s">
        <v>204</v>
      </c>
      <c r="G2404" t="s">
        <v>204</v>
      </c>
      <c r="H2404" t="s">
        <v>204</v>
      </c>
      <c r="I2404" t="s">
        <v>204</v>
      </c>
      <c r="J2404" t="s">
        <v>204</v>
      </c>
      <c r="K2404" t="s">
        <v>204</v>
      </c>
      <c r="L2404" t="s">
        <v>204</v>
      </c>
      <c r="M2404" t="s">
        <v>204</v>
      </c>
      <c r="N2404" t="s">
        <v>204</v>
      </c>
      <c r="O2404" t="s">
        <v>204</v>
      </c>
      <c r="P2404" t="s">
        <v>204</v>
      </c>
      <c r="Q2404" s="80" t="s">
        <v>204</v>
      </c>
      <c r="R2404" s="79"/>
      <c r="T2404" t="s">
        <v>204</v>
      </c>
      <c r="U2404" t="s">
        <v>204</v>
      </c>
      <c r="V2404" t="s">
        <v>204</v>
      </c>
    </row>
    <row r="2405" spans="2:22">
      <c r="B2405" t="s">
        <v>204</v>
      </c>
      <c r="C2405" s="79" t="s">
        <v>204</v>
      </c>
      <c r="E2405" t="s">
        <v>204</v>
      </c>
      <c r="F2405" t="s">
        <v>204</v>
      </c>
      <c r="G2405" t="s">
        <v>204</v>
      </c>
      <c r="H2405" t="s">
        <v>204</v>
      </c>
      <c r="I2405" t="s">
        <v>204</v>
      </c>
      <c r="J2405" t="s">
        <v>204</v>
      </c>
      <c r="K2405" t="s">
        <v>204</v>
      </c>
      <c r="L2405" t="s">
        <v>204</v>
      </c>
      <c r="M2405" t="s">
        <v>204</v>
      </c>
      <c r="N2405" t="s">
        <v>204</v>
      </c>
      <c r="O2405" t="s">
        <v>204</v>
      </c>
      <c r="P2405" t="s">
        <v>204</v>
      </c>
      <c r="Q2405" s="80" t="s">
        <v>204</v>
      </c>
      <c r="R2405" s="79"/>
      <c r="T2405" t="s">
        <v>204</v>
      </c>
      <c r="U2405" t="s">
        <v>204</v>
      </c>
      <c r="V2405" t="s">
        <v>204</v>
      </c>
    </row>
    <row r="2406" spans="2:22">
      <c r="B2406" t="s">
        <v>204</v>
      </c>
      <c r="C2406" s="79" t="s">
        <v>204</v>
      </c>
      <c r="E2406" t="s">
        <v>204</v>
      </c>
      <c r="F2406" t="s">
        <v>204</v>
      </c>
      <c r="G2406" t="s">
        <v>204</v>
      </c>
      <c r="H2406" t="s">
        <v>204</v>
      </c>
      <c r="I2406" t="s">
        <v>204</v>
      </c>
      <c r="J2406" t="s">
        <v>204</v>
      </c>
      <c r="K2406" t="s">
        <v>204</v>
      </c>
      <c r="L2406" t="s">
        <v>204</v>
      </c>
      <c r="M2406" t="s">
        <v>204</v>
      </c>
      <c r="N2406" t="s">
        <v>204</v>
      </c>
      <c r="O2406" t="s">
        <v>204</v>
      </c>
      <c r="P2406" t="s">
        <v>204</v>
      </c>
      <c r="Q2406" s="80" t="s">
        <v>204</v>
      </c>
      <c r="R2406" s="79"/>
      <c r="T2406" t="s">
        <v>204</v>
      </c>
      <c r="U2406" t="s">
        <v>204</v>
      </c>
      <c r="V2406" t="s">
        <v>204</v>
      </c>
    </row>
    <row r="2407" spans="2:22">
      <c r="B2407" t="s">
        <v>204</v>
      </c>
      <c r="C2407" s="79" t="s">
        <v>204</v>
      </c>
      <c r="E2407" t="s">
        <v>204</v>
      </c>
      <c r="F2407" t="s">
        <v>204</v>
      </c>
      <c r="G2407" t="s">
        <v>204</v>
      </c>
      <c r="H2407" t="s">
        <v>204</v>
      </c>
      <c r="I2407" t="s">
        <v>204</v>
      </c>
      <c r="J2407" t="s">
        <v>204</v>
      </c>
      <c r="K2407" t="s">
        <v>204</v>
      </c>
      <c r="L2407" t="s">
        <v>204</v>
      </c>
      <c r="M2407" t="s">
        <v>204</v>
      </c>
      <c r="N2407" t="s">
        <v>204</v>
      </c>
      <c r="O2407" t="s">
        <v>204</v>
      </c>
      <c r="P2407" t="s">
        <v>204</v>
      </c>
      <c r="Q2407" s="80" t="s">
        <v>204</v>
      </c>
      <c r="R2407" s="79"/>
      <c r="T2407" t="s">
        <v>204</v>
      </c>
      <c r="U2407" t="s">
        <v>204</v>
      </c>
      <c r="V2407" t="s">
        <v>204</v>
      </c>
    </row>
    <row r="2408" spans="2:22">
      <c r="B2408" t="s">
        <v>204</v>
      </c>
      <c r="C2408" s="79" t="s">
        <v>204</v>
      </c>
      <c r="E2408" t="s">
        <v>204</v>
      </c>
      <c r="F2408" t="s">
        <v>204</v>
      </c>
      <c r="G2408" t="s">
        <v>204</v>
      </c>
      <c r="H2408" t="s">
        <v>204</v>
      </c>
      <c r="I2408" t="s">
        <v>204</v>
      </c>
      <c r="J2408" t="s">
        <v>204</v>
      </c>
      <c r="K2408" t="s">
        <v>204</v>
      </c>
      <c r="L2408" t="s">
        <v>204</v>
      </c>
      <c r="M2408" t="s">
        <v>204</v>
      </c>
      <c r="N2408" t="s">
        <v>204</v>
      </c>
      <c r="O2408" t="s">
        <v>204</v>
      </c>
      <c r="P2408" t="s">
        <v>204</v>
      </c>
      <c r="Q2408" s="80" t="s">
        <v>204</v>
      </c>
      <c r="R2408" s="79"/>
      <c r="T2408" t="s">
        <v>204</v>
      </c>
      <c r="U2408" t="s">
        <v>204</v>
      </c>
      <c r="V2408" t="s">
        <v>204</v>
      </c>
    </row>
    <row r="2409" spans="2:22">
      <c r="B2409" t="s">
        <v>204</v>
      </c>
      <c r="C2409" s="79" t="s">
        <v>204</v>
      </c>
      <c r="E2409" t="s">
        <v>204</v>
      </c>
      <c r="F2409" t="s">
        <v>204</v>
      </c>
      <c r="G2409" t="s">
        <v>204</v>
      </c>
      <c r="H2409" t="s">
        <v>204</v>
      </c>
      <c r="I2409" t="s">
        <v>204</v>
      </c>
      <c r="J2409" t="s">
        <v>204</v>
      </c>
      <c r="K2409" t="s">
        <v>204</v>
      </c>
      <c r="L2409" t="s">
        <v>204</v>
      </c>
      <c r="M2409" t="s">
        <v>204</v>
      </c>
      <c r="N2409" t="s">
        <v>204</v>
      </c>
      <c r="O2409" t="s">
        <v>204</v>
      </c>
      <c r="P2409" t="s">
        <v>204</v>
      </c>
      <c r="Q2409" s="80" t="s">
        <v>204</v>
      </c>
      <c r="R2409" s="79"/>
      <c r="T2409" t="s">
        <v>204</v>
      </c>
      <c r="U2409" t="s">
        <v>204</v>
      </c>
      <c r="V2409" t="s">
        <v>204</v>
      </c>
    </row>
    <row r="2410" spans="2:22">
      <c r="B2410" t="s">
        <v>204</v>
      </c>
      <c r="C2410" s="79" t="s">
        <v>204</v>
      </c>
      <c r="E2410" t="s">
        <v>204</v>
      </c>
      <c r="F2410" t="s">
        <v>204</v>
      </c>
      <c r="G2410" t="s">
        <v>204</v>
      </c>
      <c r="H2410" t="s">
        <v>204</v>
      </c>
      <c r="I2410" t="s">
        <v>204</v>
      </c>
      <c r="J2410" t="s">
        <v>204</v>
      </c>
      <c r="K2410" t="s">
        <v>204</v>
      </c>
      <c r="L2410" t="s">
        <v>204</v>
      </c>
      <c r="M2410" t="s">
        <v>204</v>
      </c>
      <c r="N2410" t="s">
        <v>204</v>
      </c>
      <c r="O2410" t="s">
        <v>204</v>
      </c>
      <c r="P2410" t="s">
        <v>204</v>
      </c>
      <c r="Q2410" s="80" t="s">
        <v>204</v>
      </c>
      <c r="R2410" s="79"/>
      <c r="T2410" t="s">
        <v>204</v>
      </c>
      <c r="U2410" t="s">
        <v>204</v>
      </c>
      <c r="V2410" t="s">
        <v>204</v>
      </c>
    </row>
    <row r="2411" spans="2:22">
      <c r="B2411" t="s">
        <v>204</v>
      </c>
      <c r="C2411" s="79" t="s">
        <v>204</v>
      </c>
      <c r="E2411" t="s">
        <v>204</v>
      </c>
      <c r="F2411" t="s">
        <v>204</v>
      </c>
      <c r="G2411" t="s">
        <v>204</v>
      </c>
      <c r="H2411" t="s">
        <v>204</v>
      </c>
      <c r="I2411" t="s">
        <v>204</v>
      </c>
      <c r="J2411" t="s">
        <v>204</v>
      </c>
      <c r="K2411" t="s">
        <v>204</v>
      </c>
      <c r="L2411" t="s">
        <v>204</v>
      </c>
      <c r="M2411" t="s">
        <v>204</v>
      </c>
      <c r="N2411" t="s">
        <v>204</v>
      </c>
      <c r="O2411" t="s">
        <v>204</v>
      </c>
      <c r="P2411" t="s">
        <v>204</v>
      </c>
      <c r="Q2411" s="80" t="s">
        <v>204</v>
      </c>
      <c r="R2411" s="79"/>
      <c r="T2411" t="s">
        <v>204</v>
      </c>
      <c r="U2411" t="s">
        <v>204</v>
      </c>
      <c r="V2411" t="s">
        <v>204</v>
      </c>
    </row>
    <row r="2412" spans="2:22">
      <c r="B2412" t="s">
        <v>204</v>
      </c>
      <c r="C2412" s="79" t="s">
        <v>204</v>
      </c>
      <c r="E2412" t="s">
        <v>204</v>
      </c>
      <c r="F2412" t="s">
        <v>204</v>
      </c>
      <c r="G2412" t="s">
        <v>204</v>
      </c>
      <c r="H2412" t="s">
        <v>204</v>
      </c>
      <c r="I2412" t="s">
        <v>204</v>
      </c>
      <c r="J2412" t="s">
        <v>204</v>
      </c>
      <c r="K2412" t="s">
        <v>204</v>
      </c>
      <c r="L2412" t="s">
        <v>204</v>
      </c>
      <c r="M2412" t="s">
        <v>204</v>
      </c>
      <c r="N2412" t="s">
        <v>204</v>
      </c>
      <c r="O2412" t="s">
        <v>204</v>
      </c>
      <c r="P2412" t="s">
        <v>204</v>
      </c>
      <c r="Q2412" s="80" t="s">
        <v>204</v>
      </c>
      <c r="R2412" s="79"/>
      <c r="T2412" t="s">
        <v>204</v>
      </c>
      <c r="U2412" t="s">
        <v>204</v>
      </c>
      <c r="V2412" t="s">
        <v>204</v>
      </c>
    </row>
    <row r="2413" spans="2:22">
      <c r="B2413" t="s">
        <v>204</v>
      </c>
      <c r="C2413" s="79" t="s">
        <v>204</v>
      </c>
      <c r="E2413" t="s">
        <v>204</v>
      </c>
      <c r="F2413" t="s">
        <v>204</v>
      </c>
      <c r="G2413" t="s">
        <v>204</v>
      </c>
      <c r="H2413" t="s">
        <v>204</v>
      </c>
      <c r="I2413" t="s">
        <v>204</v>
      </c>
      <c r="J2413" t="s">
        <v>204</v>
      </c>
      <c r="K2413" t="s">
        <v>204</v>
      </c>
      <c r="L2413" t="s">
        <v>204</v>
      </c>
      <c r="M2413" t="s">
        <v>204</v>
      </c>
      <c r="N2413" t="s">
        <v>204</v>
      </c>
      <c r="O2413" t="s">
        <v>204</v>
      </c>
      <c r="P2413" t="s">
        <v>204</v>
      </c>
      <c r="Q2413" s="80" t="s">
        <v>204</v>
      </c>
      <c r="R2413" s="79"/>
      <c r="T2413" t="s">
        <v>204</v>
      </c>
      <c r="U2413" t="s">
        <v>204</v>
      </c>
      <c r="V2413" t="s">
        <v>204</v>
      </c>
    </row>
    <row r="2414" spans="2:22">
      <c r="B2414" t="s">
        <v>204</v>
      </c>
      <c r="C2414" s="79" t="s">
        <v>204</v>
      </c>
      <c r="E2414" t="s">
        <v>204</v>
      </c>
      <c r="F2414" t="s">
        <v>204</v>
      </c>
      <c r="G2414" t="s">
        <v>204</v>
      </c>
      <c r="H2414" t="s">
        <v>204</v>
      </c>
      <c r="I2414" t="s">
        <v>204</v>
      </c>
      <c r="J2414" t="s">
        <v>204</v>
      </c>
      <c r="K2414" t="s">
        <v>204</v>
      </c>
      <c r="L2414" t="s">
        <v>204</v>
      </c>
      <c r="M2414" t="s">
        <v>204</v>
      </c>
      <c r="N2414" t="s">
        <v>204</v>
      </c>
      <c r="O2414" t="s">
        <v>204</v>
      </c>
      <c r="P2414" t="s">
        <v>204</v>
      </c>
      <c r="Q2414" s="80" t="s">
        <v>204</v>
      </c>
      <c r="R2414" s="79"/>
      <c r="T2414" t="s">
        <v>204</v>
      </c>
      <c r="U2414" t="s">
        <v>204</v>
      </c>
      <c r="V2414" t="s">
        <v>204</v>
      </c>
    </row>
    <row r="2415" spans="2:22">
      <c r="B2415" t="s">
        <v>204</v>
      </c>
      <c r="C2415" s="79" t="s">
        <v>204</v>
      </c>
      <c r="E2415" t="s">
        <v>204</v>
      </c>
      <c r="F2415" t="s">
        <v>204</v>
      </c>
      <c r="G2415" t="s">
        <v>204</v>
      </c>
      <c r="H2415" t="s">
        <v>204</v>
      </c>
      <c r="I2415" t="s">
        <v>204</v>
      </c>
      <c r="J2415" t="s">
        <v>204</v>
      </c>
      <c r="K2415" t="s">
        <v>204</v>
      </c>
      <c r="L2415" t="s">
        <v>204</v>
      </c>
      <c r="M2415" t="s">
        <v>204</v>
      </c>
      <c r="N2415" t="s">
        <v>204</v>
      </c>
      <c r="O2415" t="s">
        <v>204</v>
      </c>
      <c r="P2415" t="s">
        <v>204</v>
      </c>
      <c r="Q2415" s="80" t="s">
        <v>204</v>
      </c>
      <c r="R2415" s="79"/>
      <c r="T2415" t="s">
        <v>204</v>
      </c>
      <c r="U2415" t="s">
        <v>204</v>
      </c>
      <c r="V2415" t="s">
        <v>204</v>
      </c>
    </row>
    <row r="2416" spans="2:22">
      <c r="B2416" t="s">
        <v>204</v>
      </c>
      <c r="C2416" s="79" t="s">
        <v>204</v>
      </c>
      <c r="E2416" t="s">
        <v>204</v>
      </c>
      <c r="F2416" t="s">
        <v>204</v>
      </c>
      <c r="G2416" t="s">
        <v>204</v>
      </c>
      <c r="H2416" t="s">
        <v>204</v>
      </c>
      <c r="I2416" t="s">
        <v>204</v>
      </c>
      <c r="J2416" t="s">
        <v>204</v>
      </c>
      <c r="K2416" t="s">
        <v>204</v>
      </c>
      <c r="L2416" t="s">
        <v>204</v>
      </c>
      <c r="M2416" t="s">
        <v>204</v>
      </c>
      <c r="N2416" t="s">
        <v>204</v>
      </c>
      <c r="O2416" t="s">
        <v>204</v>
      </c>
      <c r="P2416" t="s">
        <v>204</v>
      </c>
      <c r="Q2416" s="80" t="s">
        <v>204</v>
      </c>
      <c r="R2416" s="79"/>
      <c r="T2416" t="s">
        <v>204</v>
      </c>
      <c r="U2416" t="s">
        <v>204</v>
      </c>
      <c r="V2416" t="s">
        <v>204</v>
      </c>
    </row>
    <row r="2417" spans="2:22">
      <c r="B2417" t="s">
        <v>204</v>
      </c>
      <c r="C2417" s="79" t="s">
        <v>204</v>
      </c>
      <c r="E2417" t="s">
        <v>204</v>
      </c>
      <c r="F2417" t="s">
        <v>204</v>
      </c>
      <c r="G2417" t="s">
        <v>204</v>
      </c>
      <c r="H2417" t="s">
        <v>204</v>
      </c>
      <c r="I2417" t="s">
        <v>204</v>
      </c>
      <c r="J2417" t="s">
        <v>204</v>
      </c>
      <c r="K2417" t="s">
        <v>204</v>
      </c>
      <c r="L2417" t="s">
        <v>204</v>
      </c>
      <c r="M2417" t="s">
        <v>204</v>
      </c>
      <c r="N2417" t="s">
        <v>204</v>
      </c>
      <c r="O2417" t="s">
        <v>204</v>
      </c>
      <c r="P2417" t="s">
        <v>204</v>
      </c>
      <c r="Q2417" s="80" t="s">
        <v>204</v>
      </c>
      <c r="R2417" s="79"/>
      <c r="T2417" t="s">
        <v>204</v>
      </c>
      <c r="U2417" t="s">
        <v>204</v>
      </c>
      <c r="V2417" t="s">
        <v>204</v>
      </c>
    </row>
    <row r="2418" spans="2:22">
      <c r="B2418" t="s">
        <v>204</v>
      </c>
      <c r="C2418" s="79" t="s">
        <v>204</v>
      </c>
      <c r="E2418" t="s">
        <v>204</v>
      </c>
      <c r="F2418" t="s">
        <v>204</v>
      </c>
      <c r="G2418" t="s">
        <v>204</v>
      </c>
      <c r="H2418" t="s">
        <v>204</v>
      </c>
      <c r="I2418" t="s">
        <v>204</v>
      </c>
      <c r="J2418" t="s">
        <v>204</v>
      </c>
      <c r="K2418" t="s">
        <v>204</v>
      </c>
      <c r="L2418" t="s">
        <v>204</v>
      </c>
      <c r="M2418" t="s">
        <v>204</v>
      </c>
      <c r="N2418" t="s">
        <v>204</v>
      </c>
      <c r="O2418" t="s">
        <v>204</v>
      </c>
      <c r="P2418" t="s">
        <v>204</v>
      </c>
      <c r="Q2418" s="80" t="s">
        <v>204</v>
      </c>
      <c r="R2418" s="79"/>
      <c r="T2418" t="s">
        <v>204</v>
      </c>
      <c r="U2418" t="s">
        <v>204</v>
      </c>
      <c r="V2418" t="s">
        <v>204</v>
      </c>
    </row>
    <row r="2419" spans="2:22">
      <c r="B2419" t="s">
        <v>204</v>
      </c>
      <c r="C2419" s="79" t="s">
        <v>204</v>
      </c>
      <c r="E2419" t="s">
        <v>204</v>
      </c>
      <c r="F2419" t="s">
        <v>204</v>
      </c>
      <c r="G2419" t="s">
        <v>204</v>
      </c>
      <c r="H2419" t="s">
        <v>204</v>
      </c>
      <c r="I2419" t="s">
        <v>204</v>
      </c>
      <c r="J2419" t="s">
        <v>204</v>
      </c>
      <c r="K2419" t="s">
        <v>204</v>
      </c>
      <c r="L2419" t="s">
        <v>204</v>
      </c>
      <c r="M2419" t="s">
        <v>204</v>
      </c>
      <c r="N2419" t="s">
        <v>204</v>
      </c>
      <c r="O2419" t="s">
        <v>204</v>
      </c>
      <c r="P2419" t="s">
        <v>204</v>
      </c>
      <c r="Q2419" s="80" t="s">
        <v>204</v>
      </c>
      <c r="R2419" s="79"/>
      <c r="T2419" t="s">
        <v>204</v>
      </c>
      <c r="U2419" t="s">
        <v>204</v>
      </c>
      <c r="V2419" t="s">
        <v>204</v>
      </c>
    </row>
    <row r="2420" spans="2:22">
      <c r="B2420" t="s">
        <v>204</v>
      </c>
      <c r="C2420" s="79" t="s">
        <v>204</v>
      </c>
      <c r="E2420" t="s">
        <v>204</v>
      </c>
      <c r="F2420" t="s">
        <v>204</v>
      </c>
      <c r="G2420" t="s">
        <v>204</v>
      </c>
      <c r="H2420" t="s">
        <v>204</v>
      </c>
      <c r="I2420" t="s">
        <v>204</v>
      </c>
      <c r="J2420" t="s">
        <v>204</v>
      </c>
      <c r="K2420" t="s">
        <v>204</v>
      </c>
      <c r="L2420" t="s">
        <v>204</v>
      </c>
      <c r="M2420" t="s">
        <v>204</v>
      </c>
      <c r="N2420" t="s">
        <v>204</v>
      </c>
      <c r="O2420" t="s">
        <v>204</v>
      </c>
      <c r="P2420" t="s">
        <v>204</v>
      </c>
      <c r="Q2420" s="80" t="s">
        <v>204</v>
      </c>
      <c r="R2420" s="79"/>
      <c r="T2420" t="s">
        <v>204</v>
      </c>
      <c r="U2420" t="s">
        <v>204</v>
      </c>
      <c r="V2420" t="s">
        <v>204</v>
      </c>
    </row>
    <row r="2421" spans="2:22">
      <c r="B2421" t="s">
        <v>204</v>
      </c>
      <c r="C2421" s="79" t="s">
        <v>204</v>
      </c>
      <c r="E2421" t="s">
        <v>204</v>
      </c>
      <c r="F2421" t="s">
        <v>204</v>
      </c>
      <c r="G2421" t="s">
        <v>204</v>
      </c>
      <c r="H2421" t="s">
        <v>204</v>
      </c>
      <c r="I2421" t="s">
        <v>204</v>
      </c>
      <c r="J2421" t="s">
        <v>204</v>
      </c>
      <c r="K2421" t="s">
        <v>204</v>
      </c>
      <c r="L2421" t="s">
        <v>204</v>
      </c>
      <c r="M2421" t="s">
        <v>204</v>
      </c>
      <c r="N2421" t="s">
        <v>204</v>
      </c>
      <c r="O2421" t="s">
        <v>204</v>
      </c>
      <c r="P2421" t="s">
        <v>204</v>
      </c>
      <c r="Q2421" s="80" t="s">
        <v>204</v>
      </c>
      <c r="R2421" s="79"/>
      <c r="T2421" t="s">
        <v>204</v>
      </c>
      <c r="U2421" t="s">
        <v>204</v>
      </c>
      <c r="V2421" t="s">
        <v>204</v>
      </c>
    </row>
    <row r="2422" spans="2:22">
      <c r="B2422" t="s">
        <v>204</v>
      </c>
      <c r="C2422" s="79" t="s">
        <v>204</v>
      </c>
      <c r="E2422" t="s">
        <v>204</v>
      </c>
      <c r="F2422" t="s">
        <v>204</v>
      </c>
      <c r="G2422" t="s">
        <v>204</v>
      </c>
      <c r="H2422" t="s">
        <v>204</v>
      </c>
      <c r="I2422" t="s">
        <v>204</v>
      </c>
      <c r="J2422" t="s">
        <v>204</v>
      </c>
      <c r="K2422" t="s">
        <v>204</v>
      </c>
      <c r="L2422" t="s">
        <v>204</v>
      </c>
      <c r="M2422" t="s">
        <v>204</v>
      </c>
      <c r="N2422" t="s">
        <v>204</v>
      </c>
      <c r="O2422" t="s">
        <v>204</v>
      </c>
      <c r="P2422" t="s">
        <v>204</v>
      </c>
      <c r="Q2422" s="80" t="s">
        <v>204</v>
      </c>
      <c r="R2422" s="79"/>
      <c r="T2422" t="s">
        <v>204</v>
      </c>
      <c r="U2422" t="s">
        <v>204</v>
      </c>
      <c r="V2422" t="s">
        <v>204</v>
      </c>
    </row>
    <row r="2423" spans="2:22">
      <c r="B2423" t="s">
        <v>204</v>
      </c>
      <c r="C2423" s="79" t="s">
        <v>204</v>
      </c>
      <c r="E2423" t="s">
        <v>204</v>
      </c>
      <c r="F2423" t="s">
        <v>204</v>
      </c>
      <c r="G2423" t="s">
        <v>204</v>
      </c>
      <c r="H2423" t="s">
        <v>204</v>
      </c>
      <c r="I2423" t="s">
        <v>204</v>
      </c>
      <c r="J2423" t="s">
        <v>204</v>
      </c>
      <c r="K2423" t="s">
        <v>204</v>
      </c>
      <c r="L2423" t="s">
        <v>204</v>
      </c>
      <c r="M2423" t="s">
        <v>204</v>
      </c>
      <c r="N2423" t="s">
        <v>204</v>
      </c>
      <c r="O2423" t="s">
        <v>204</v>
      </c>
      <c r="P2423" t="s">
        <v>204</v>
      </c>
      <c r="Q2423" s="80" t="s">
        <v>204</v>
      </c>
      <c r="R2423" s="79"/>
      <c r="T2423" t="s">
        <v>204</v>
      </c>
      <c r="U2423" t="s">
        <v>204</v>
      </c>
      <c r="V2423" t="s">
        <v>204</v>
      </c>
    </row>
    <row r="2424" spans="2:22">
      <c r="B2424" t="s">
        <v>204</v>
      </c>
      <c r="C2424" s="79" t="s">
        <v>204</v>
      </c>
      <c r="E2424" t="s">
        <v>204</v>
      </c>
      <c r="F2424" t="s">
        <v>204</v>
      </c>
      <c r="G2424" t="s">
        <v>204</v>
      </c>
      <c r="H2424" t="s">
        <v>204</v>
      </c>
      <c r="I2424" t="s">
        <v>204</v>
      </c>
      <c r="J2424" t="s">
        <v>204</v>
      </c>
      <c r="K2424" t="s">
        <v>204</v>
      </c>
      <c r="L2424" t="s">
        <v>204</v>
      </c>
      <c r="M2424" t="s">
        <v>204</v>
      </c>
      <c r="N2424" t="s">
        <v>204</v>
      </c>
      <c r="O2424" t="s">
        <v>204</v>
      </c>
      <c r="P2424" t="s">
        <v>204</v>
      </c>
      <c r="Q2424" s="80" t="s">
        <v>204</v>
      </c>
      <c r="R2424" s="79"/>
      <c r="T2424" t="s">
        <v>204</v>
      </c>
      <c r="U2424" t="s">
        <v>204</v>
      </c>
      <c r="V2424" t="s">
        <v>204</v>
      </c>
    </row>
    <row r="2425" spans="2:22">
      <c r="B2425" t="s">
        <v>204</v>
      </c>
      <c r="C2425" s="79" t="s">
        <v>204</v>
      </c>
      <c r="E2425" t="s">
        <v>204</v>
      </c>
      <c r="F2425" t="s">
        <v>204</v>
      </c>
      <c r="G2425" t="s">
        <v>204</v>
      </c>
      <c r="H2425" t="s">
        <v>204</v>
      </c>
      <c r="I2425" t="s">
        <v>204</v>
      </c>
      <c r="J2425" t="s">
        <v>204</v>
      </c>
      <c r="K2425" t="s">
        <v>204</v>
      </c>
      <c r="L2425" t="s">
        <v>204</v>
      </c>
      <c r="M2425" t="s">
        <v>204</v>
      </c>
      <c r="N2425" t="s">
        <v>204</v>
      </c>
      <c r="O2425" t="s">
        <v>204</v>
      </c>
      <c r="P2425" t="s">
        <v>204</v>
      </c>
      <c r="Q2425" s="80" t="s">
        <v>204</v>
      </c>
      <c r="R2425" s="79"/>
      <c r="T2425" t="s">
        <v>204</v>
      </c>
      <c r="U2425" t="s">
        <v>204</v>
      </c>
      <c r="V2425" t="s">
        <v>204</v>
      </c>
    </row>
    <row r="2426" spans="2:22">
      <c r="B2426" t="s">
        <v>204</v>
      </c>
      <c r="C2426" s="79" t="s">
        <v>204</v>
      </c>
      <c r="E2426" t="s">
        <v>204</v>
      </c>
      <c r="F2426" t="s">
        <v>204</v>
      </c>
      <c r="G2426" t="s">
        <v>204</v>
      </c>
      <c r="H2426" t="s">
        <v>204</v>
      </c>
      <c r="I2426" t="s">
        <v>204</v>
      </c>
      <c r="J2426" t="s">
        <v>204</v>
      </c>
      <c r="K2426" t="s">
        <v>204</v>
      </c>
      <c r="L2426" t="s">
        <v>204</v>
      </c>
      <c r="M2426" t="s">
        <v>204</v>
      </c>
      <c r="N2426" t="s">
        <v>204</v>
      </c>
      <c r="O2426" t="s">
        <v>204</v>
      </c>
      <c r="P2426" t="s">
        <v>204</v>
      </c>
      <c r="Q2426" s="80" t="s">
        <v>204</v>
      </c>
      <c r="R2426" s="79"/>
      <c r="T2426" t="s">
        <v>204</v>
      </c>
      <c r="U2426" t="s">
        <v>204</v>
      </c>
      <c r="V2426" t="s">
        <v>204</v>
      </c>
    </row>
    <row r="2427" spans="2:22">
      <c r="B2427" t="s">
        <v>204</v>
      </c>
      <c r="C2427" s="79" t="s">
        <v>204</v>
      </c>
      <c r="E2427" t="s">
        <v>204</v>
      </c>
      <c r="F2427" t="s">
        <v>204</v>
      </c>
      <c r="G2427" t="s">
        <v>204</v>
      </c>
      <c r="H2427" t="s">
        <v>204</v>
      </c>
      <c r="I2427" t="s">
        <v>204</v>
      </c>
      <c r="J2427" t="s">
        <v>204</v>
      </c>
      <c r="K2427" t="s">
        <v>204</v>
      </c>
      <c r="L2427" t="s">
        <v>204</v>
      </c>
      <c r="M2427" t="s">
        <v>204</v>
      </c>
      <c r="N2427" t="s">
        <v>204</v>
      </c>
      <c r="O2427" t="s">
        <v>204</v>
      </c>
      <c r="P2427" t="s">
        <v>204</v>
      </c>
      <c r="Q2427" s="80" t="s">
        <v>204</v>
      </c>
      <c r="R2427" s="79"/>
      <c r="T2427" t="s">
        <v>204</v>
      </c>
      <c r="U2427" t="s">
        <v>204</v>
      </c>
      <c r="V2427" t="s">
        <v>204</v>
      </c>
    </row>
    <row r="2428" spans="2:22">
      <c r="B2428" t="s">
        <v>204</v>
      </c>
      <c r="C2428" s="79" t="s">
        <v>204</v>
      </c>
      <c r="E2428" t="s">
        <v>204</v>
      </c>
      <c r="F2428" t="s">
        <v>204</v>
      </c>
      <c r="G2428" t="s">
        <v>204</v>
      </c>
      <c r="H2428" t="s">
        <v>204</v>
      </c>
      <c r="I2428" t="s">
        <v>204</v>
      </c>
      <c r="J2428" t="s">
        <v>204</v>
      </c>
      <c r="K2428" t="s">
        <v>204</v>
      </c>
      <c r="L2428" t="s">
        <v>204</v>
      </c>
      <c r="M2428" t="s">
        <v>204</v>
      </c>
      <c r="N2428" t="s">
        <v>204</v>
      </c>
      <c r="O2428" t="s">
        <v>204</v>
      </c>
      <c r="P2428" t="s">
        <v>204</v>
      </c>
      <c r="Q2428" s="80" t="s">
        <v>204</v>
      </c>
      <c r="R2428" s="79"/>
      <c r="T2428" t="s">
        <v>204</v>
      </c>
      <c r="U2428" t="s">
        <v>204</v>
      </c>
      <c r="V2428" t="s">
        <v>204</v>
      </c>
    </row>
    <row r="2429" spans="2:22">
      <c r="B2429" t="s">
        <v>204</v>
      </c>
      <c r="C2429" s="79" t="s">
        <v>204</v>
      </c>
      <c r="E2429" t="s">
        <v>204</v>
      </c>
      <c r="F2429" t="s">
        <v>204</v>
      </c>
      <c r="G2429" t="s">
        <v>204</v>
      </c>
      <c r="H2429" t="s">
        <v>204</v>
      </c>
      <c r="I2429" t="s">
        <v>204</v>
      </c>
      <c r="J2429" t="s">
        <v>204</v>
      </c>
      <c r="K2429" t="s">
        <v>204</v>
      </c>
      <c r="L2429" t="s">
        <v>204</v>
      </c>
      <c r="M2429" t="s">
        <v>204</v>
      </c>
      <c r="N2429" t="s">
        <v>204</v>
      </c>
      <c r="O2429" t="s">
        <v>204</v>
      </c>
      <c r="P2429" t="s">
        <v>204</v>
      </c>
      <c r="Q2429" s="80" t="s">
        <v>204</v>
      </c>
      <c r="R2429" s="79"/>
      <c r="T2429" t="s">
        <v>204</v>
      </c>
      <c r="U2429" t="s">
        <v>204</v>
      </c>
      <c r="V2429" t="s">
        <v>204</v>
      </c>
    </row>
    <row r="2430" spans="2:22">
      <c r="B2430" t="s">
        <v>204</v>
      </c>
      <c r="C2430" s="79" t="s">
        <v>204</v>
      </c>
      <c r="E2430" t="s">
        <v>204</v>
      </c>
      <c r="F2430" t="s">
        <v>204</v>
      </c>
      <c r="G2430" t="s">
        <v>204</v>
      </c>
      <c r="H2430" t="s">
        <v>204</v>
      </c>
      <c r="I2430" t="s">
        <v>204</v>
      </c>
      <c r="J2430" t="s">
        <v>204</v>
      </c>
      <c r="K2430" t="s">
        <v>204</v>
      </c>
      <c r="L2430" t="s">
        <v>204</v>
      </c>
      <c r="M2430" t="s">
        <v>204</v>
      </c>
      <c r="N2430" t="s">
        <v>204</v>
      </c>
      <c r="O2430" t="s">
        <v>204</v>
      </c>
      <c r="P2430" t="s">
        <v>204</v>
      </c>
      <c r="Q2430" s="80" t="s">
        <v>204</v>
      </c>
      <c r="R2430" s="79"/>
      <c r="T2430" t="s">
        <v>204</v>
      </c>
      <c r="U2430" t="s">
        <v>204</v>
      </c>
      <c r="V2430" t="s">
        <v>204</v>
      </c>
    </row>
    <row r="2431" spans="2:22">
      <c r="B2431" t="s">
        <v>204</v>
      </c>
      <c r="C2431" s="79" t="s">
        <v>204</v>
      </c>
      <c r="E2431" t="s">
        <v>204</v>
      </c>
      <c r="F2431" t="s">
        <v>204</v>
      </c>
      <c r="G2431" t="s">
        <v>204</v>
      </c>
      <c r="H2431" t="s">
        <v>204</v>
      </c>
      <c r="I2431" t="s">
        <v>204</v>
      </c>
      <c r="J2431" t="s">
        <v>204</v>
      </c>
      <c r="K2431" t="s">
        <v>204</v>
      </c>
      <c r="L2431" t="s">
        <v>204</v>
      </c>
      <c r="M2431" t="s">
        <v>204</v>
      </c>
      <c r="N2431" t="s">
        <v>204</v>
      </c>
      <c r="O2431" t="s">
        <v>204</v>
      </c>
      <c r="P2431" t="s">
        <v>204</v>
      </c>
      <c r="Q2431" s="80" t="s">
        <v>204</v>
      </c>
      <c r="R2431" s="79"/>
      <c r="T2431" t="s">
        <v>204</v>
      </c>
      <c r="U2431" t="s">
        <v>204</v>
      </c>
      <c r="V2431" t="s">
        <v>204</v>
      </c>
    </row>
    <row r="2432" spans="2:22">
      <c r="B2432" t="s">
        <v>204</v>
      </c>
      <c r="C2432" s="79" t="s">
        <v>204</v>
      </c>
      <c r="E2432" t="s">
        <v>204</v>
      </c>
      <c r="F2432" t="s">
        <v>204</v>
      </c>
      <c r="G2432" t="s">
        <v>204</v>
      </c>
      <c r="H2432" t="s">
        <v>204</v>
      </c>
      <c r="I2432" t="s">
        <v>204</v>
      </c>
      <c r="J2432" t="s">
        <v>204</v>
      </c>
      <c r="K2432" t="s">
        <v>204</v>
      </c>
      <c r="L2432" t="s">
        <v>204</v>
      </c>
      <c r="M2432" t="s">
        <v>204</v>
      </c>
      <c r="N2432" t="s">
        <v>204</v>
      </c>
      <c r="O2432" t="s">
        <v>204</v>
      </c>
      <c r="P2432" t="s">
        <v>204</v>
      </c>
      <c r="Q2432" s="80" t="s">
        <v>204</v>
      </c>
      <c r="R2432" s="79"/>
      <c r="T2432" t="s">
        <v>204</v>
      </c>
      <c r="U2432" t="s">
        <v>204</v>
      </c>
      <c r="V2432" t="s">
        <v>204</v>
      </c>
    </row>
    <row r="2433" spans="2:22">
      <c r="B2433" t="s">
        <v>204</v>
      </c>
      <c r="C2433" s="79" t="s">
        <v>204</v>
      </c>
      <c r="E2433" t="s">
        <v>204</v>
      </c>
      <c r="F2433" t="s">
        <v>204</v>
      </c>
      <c r="G2433" t="s">
        <v>204</v>
      </c>
      <c r="H2433" t="s">
        <v>204</v>
      </c>
      <c r="I2433" t="s">
        <v>204</v>
      </c>
      <c r="J2433" t="s">
        <v>204</v>
      </c>
      <c r="K2433" t="s">
        <v>204</v>
      </c>
      <c r="L2433" t="s">
        <v>204</v>
      </c>
      <c r="M2433" t="s">
        <v>204</v>
      </c>
      <c r="N2433" t="s">
        <v>204</v>
      </c>
      <c r="O2433" t="s">
        <v>204</v>
      </c>
      <c r="P2433" t="s">
        <v>204</v>
      </c>
      <c r="Q2433" s="80" t="s">
        <v>204</v>
      </c>
      <c r="R2433" s="79"/>
      <c r="T2433" t="s">
        <v>204</v>
      </c>
      <c r="U2433" t="s">
        <v>204</v>
      </c>
      <c r="V2433" t="s">
        <v>204</v>
      </c>
    </row>
    <row r="2434" spans="2:22">
      <c r="B2434" t="s">
        <v>204</v>
      </c>
      <c r="C2434" s="79" t="s">
        <v>204</v>
      </c>
      <c r="E2434" t="s">
        <v>204</v>
      </c>
      <c r="F2434" t="s">
        <v>204</v>
      </c>
      <c r="G2434" t="s">
        <v>204</v>
      </c>
      <c r="H2434" t="s">
        <v>204</v>
      </c>
      <c r="I2434" t="s">
        <v>204</v>
      </c>
      <c r="J2434" t="s">
        <v>204</v>
      </c>
      <c r="K2434" t="s">
        <v>204</v>
      </c>
      <c r="L2434" t="s">
        <v>204</v>
      </c>
      <c r="M2434" t="s">
        <v>204</v>
      </c>
      <c r="N2434" t="s">
        <v>204</v>
      </c>
      <c r="O2434" t="s">
        <v>204</v>
      </c>
      <c r="P2434" t="s">
        <v>204</v>
      </c>
      <c r="Q2434" s="80" t="s">
        <v>204</v>
      </c>
      <c r="R2434" s="79"/>
      <c r="T2434" t="s">
        <v>204</v>
      </c>
      <c r="U2434" t="s">
        <v>204</v>
      </c>
      <c r="V2434" t="s">
        <v>204</v>
      </c>
    </row>
    <row r="2435" spans="2:22">
      <c r="B2435" t="s">
        <v>204</v>
      </c>
      <c r="C2435" s="79" t="s">
        <v>204</v>
      </c>
      <c r="E2435" t="s">
        <v>204</v>
      </c>
      <c r="F2435" t="s">
        <v>204</v>
      </c>
      <c r="G2435" t="s">
        <v>204</v>
      </c>
      <c r="H2435" t="s">
        <v>204</v>
      </c>
      <c r="I2435" t="s">
        <v>204</v>
      </c>
      <c r="J2435" t="s">
        <v>204</v>
      </c>
      <c r="K2435" t="s">
        <v>204</v>
      </c>
      <c r="L2435" t="s">
        <v>204</v>
      </c>
      <c r="M2435" t="s">
        <v>204</v>
      </c>
      <c r="N2435" t="s">
        <v>204</v>
      </c>
      <c r="O2435" t="s">
        <v>204</v>
      </c>
      <c r="P2435" t="s">
        <v>204</v>
      </c>
      <c r="Q2435" s="80" t="s">
        <v>204</v>
      </c>
      <c r="R2435" s="79"/>
      <c r="T2435" t="s">
        <v>204</v>
      </c>
      <c r="U2435" t="s">
        <v>204</v>
      </c>
      <c r="V2435" t="s">
        <v>204</v>
      </c>
    </row>
    <row r="2436" spans="2:22">
      <c r="B2436" t="s">
        <v>204</v>
      </c>
      <c r="C2436" s="79" t="s">
        <v>204</v>
      </c>
      <c r="E2436" t="s">
        <v>204</v>
      </c>
      <c r="F2436" t="s">
        <v>204</v>
      </c>
      <c r="G2436" t="s">
        <v>204</v>
      </c>
      <c r="H2436" t="s">
        <v>204</v>
      </c>
      <c r="I2436" t="s">
        <v>204</v>
      </c>
      <c r="J2436" t="s">
        <v>204</v>
      </c>
      <c r="K2436" t="s">
        <v>204</v>
      </c>
      <c r="L2436" t="s">
        <v>204</v>
      </c>
      <c r="M2436" t="s">
        <v>204</v>
      </c>
      <c r="N2436" t="s">
        <v>204</v>
      </c>
      <c r="O2436" t="s">
        <v>204</v>
      </c>
      <c r="P2436" t="s">
        <v>204</v>
      </c>
      <c r="Q2436" s="80" t="s">
        <v>204</v>
      </c>
      <c r="R2436" s="79"/>
      <c r="T2436" t="s">
        <v>204</v>
      </c>
      <c r="U2436" t="s">
        <v>204</v>
      </c>
      <c r="V2436" t="s">
        <v>204</v>
      </c>
    </row>
    <row r="2437" spans="2:22">
      <c r="B2437" t="s">
        <v>204</v>
      </c>
      <c r="C2437" s="79" t="s">
        <v>204</v>
      </c>
      <c r="E2437" t="s">
        <v>204</v>
      </c>
      <c r="F2437" t="s">
        <v>204</v>
      </c>
      <c r="G2437" t="s">
        <v>204</v>
      </c>
      <c r="H2437" t="s">
        <v>204</v>
      </c>
      <c r="I2437" t="s">
        <v>204</v>
      </c>
      <c r="J2437" t="s">
        <v>204</v>
      </c>
      <c r="K2437" t="s">
        <v>204</v>
      </c>
      <c r="L2437" t="s">
        <v>204</v>
      </c>
      <c r="M2437" t="s">
        <v>204</v>
      </c>
      <c r="N2437" t="s">
        <v>204</v>
      </c>
      <c r="O2437" t="s">
        <v>204</v>
      </c>
      <c r="P2437" t="s">
        <v>204</v>
      </c>
      <c r="Q2437" s="80" t="s">
        <v>204</v>
      </c>
      <c r="R2437" s="79"/>
      <c r="T2437" t="s">
        <v>204</v>
      </c>
      <c r="U2437" t="s">
        <v>204</v>
      </c>
      <c r="V2437" t="s">
        <v>204</v>
      </c>
    </row>
    <row r="2438" spans="2:22">
      <c r="B2438" t="s">
        <v>204</v>
      </c>
      <c r="C2438" s="79" t="s">
        <v>204</v>
      </c>
      <c r="E2438" t="s">
        <v>204</v>
      </c>
      <c r="F2438" t="s">
        <v>204</v>
      </c>
      <c r="G2438" t="s">
        <v>204</v>
      </c>
      <c r="H2438" t="s">
        <v>204</v>
      </c>
      <c r="I2438" t="s">
        <v>204</v>
      </c>
      <c r="J2438" t="s">
        <v>204</v>
      </c>
      <c r="K2438" t="s">
        <v>204</v>
      </c>
      <c r="L2438" t="s">
        <v>204</v>
      </c>
      <c r="M2438" t="s">
        <v>204</v>
      </c>
      <c r="N2438" t="s">
        <v>204</v>
      </c>
      <c r="O2438" t="s">
        <v>204</v>
      </c>
      <c r="P2438" t="s">
        <v>204</v>
      </c>
      <c r="Q2438" s="80" t="s">
        <v>204</v>
      </c>
      <c r="R2438" s="79"/>
      <c r="T2438" t="s">
        <v>204</v>
      </c>
      <c r="U2438" t="s">
        <v>204</v>
      </c>
      <c r="V2438" t="s">
        <v>204</v>
      </c>
    </row>
    <row r="2439" spans="2:22">
      <c r="B2439" t="s">
        <v>204</v>
      </c>
      <c r="C2439" s="79" t="s">
        <v>204</v>
      </c>
      <c r="E2439" t="s">
        <v>204</v>
      </c>
      <c r="F2439" t="s">
        <v>204</v>
      </c>
      <c r="G2439" t="s">
        <v>204</v>
      </c>
      <c r="H2439" t="s">
        <v>204</v>
      </c>
      <c r="I2439" t="s">
        <v>204</v>
      </c>
      <c r="J2439" t="s">
        <v>204</v>
      </c>
      <c r="K2439" t="s">
        <v>204</v>
      </c>
      <c r="L2439" t="s">
        <v>204</v>
      </c>
      <c r="M2439" t="s">
        <v>204</v>
      </c>
      <c r="N2439" t="s">
        <v>204</v>
      </c>
      <c r="O2439" t="s">
        <v>204</v>
      </c>
      <c r="P2439" t="s">
        <v>204</v>
      </c>
      <c r="Q2439" s="80" t="s">
        <v>204</v>
      </c>
      <c r="R2439" s="79"/>
      <c r="T2439" t="s">
        <v>204</v>
      </c>
      <c r="U2439" t="s">
        <v>204</v>
      </c>
      <c r="V2439" t="s">
        <v>204</v>
      </c>
    </row>
    <row r="2440" spans="2:22">
      <c r="B2440" t="s">
        <v>204</v>
      </c>
      <c r="C2440" s="79" t="s">
        <v>204</v>
      </c>
      <c r="E2440" t="s">
        <v>204</v>
      </c>
      <c r="F2440" t="s">
        <v>204</v>
      </c>
      <c r="G2440" t="s">
        <v>204</v>
      </c>
      <c r="H2440" t="s">
        <v>204</v>
      </c>
      <c r="I2440" t="s">
        <v>204</v>
      </c>
      <c r="J2440" t="s">
        <v>204</v>
      </c>
      <c r="K2440" t="s">
        <v>204</v>
      </c>
      <c r="L2440" t="s">
        <v>204</v>
      </c>
      <c r="M2440" t="s">
        <v>204</v>
      </c>
      <c r="N2440" t="s">
        <v>204</v>
      </c>
      <c r="O2440" t="s">
        <v>204</v>
      </c>
      <c r="P2440" t="s">
        <v>204</v>
      </c>
      <c r="Q2440" s="80" t="s">
        <v>204</v>
      </c>
      <c r="R2440" s="79"/>
      <c r="T2440" t="s">
        <v>204</v>
      </c>
      <c r="U2440" t="s">
        <v>204</v>
      </c>
      <c r="V2440" t="s">
        <v>204</v>
      </c>
    </row>
    <row r="2441" spans="2:22">
      <c r="B2441" t="s">
        <v>204</v>
      </c>
      <c r="C2441" s="79" t="s">
        <v>204</v>
      </c>
      <c r="E2441" t="s">
        <v>204</v>
      </c>
      <c r="F2441" t="s">
        <v>204</v>
      </c>
      <c r="G2441" t="s">
        <v>204</v>
      </c>
      <c r="H2441" t="s">
        <v>204</v>
      </c>
      <c r="I2441" t="s">
        <v>204</v>
      </c>
      <c r="J2441" t="s">
        <v>204</v>
      </c>
      <c r="K2441" t="s">
        <v>204</v>
      </c>
      <c r="L2441" t="s">
        <v>204</v>
      </c>
      <c r="M2441" t="s">
        <v>204</v>
      </c>
      <c r="N2441" t="s">
        <v>204</v>
      </c>
      <c r="O2441" t="s">
        <v>204</v>
      </c>
      <c r="P2441" t="s">
        <v>204</v>
      </c>
      <c r="Q2441" s="80" t="s">
        <v>204</v>
      </c>
      <c r="R2441" s="79"/>
      <c r="T2441" t="s">
        <v>204</v>
      </c>
      <c r="U2441" t="s">
        <v>204</v>
      </c>
      <c r="V2441" t="s">
        <v>204</v>
      </c>
    </row>
    <row r="2442" spans="2:22">
      <c r="B2442" t="s">
        <v>204</v>
      </c>
      <c r="C2442" s="79" t="s">
        <v>204</v>
      </c>
      <c r="E2442" t="s">
        <v>204</v>
      </c>
      <c r="F2442" t="s">
        <v>204</v>
      </c>
      <c r="G2442" t="s">
        <v>204</v>
      </c>
      <c r="H2442" t="s">
        <v>204</v>
      </c>
      <c r="I2442" t="s">
        <v>204</v>
      </c>
      <c r="J2442" t="s">
        <v>204</v>
      </c>
      <c r="K2442" t="s">
        <v>204</v>
      </c>
      <c r="L2442" t="s">
        <v>204</v>
      </c>
      <c r="M2442" t="s">
        <v>204</v>
      </c>
      <c r="N2442" t="s">
        <v>204</v>
      </c>
      <c r="O2442" t="s">
        <v>204</v>
      </c>
      <c r="P2442" t="s">
        <v>204</v>
      </c>
      <c r="Q2442" s="80" t="s">
        <v>204</v>
      </c>
      <c r="R2442" s="79"/>
      <c r="T2442" t="s">
        <v>204</v>
      </c>
      <c r="U2442" t="s">
        <v>204</v>
      </c>
      <c r="V2442" t="s">
        <v>204</v>
      </c>
    </row>
    <row r="2443" spans="2:22">
      <c r="B2443" t="s">
        <v>204</v>
      </c>
      <c r="C2443" s="79" t="s">
        <v>204</v>
      </c>
      <c r="E2443" t="s">
        <v>204</v>
      </c>
      <c r="F2443" t="s">
        <v>204</v>
      </c>
      <c r="G2443" t="s">
        <v>204</v>
      </c>
      <c r="H2443" t="s">
        <v>204</v>
      </c>
      <c r="I2443" t="s">
        <v>204</v>
      </c>
      <c r="J2443" t="s">
        <v>204</v>
      </c>
      <c r="K2443" t="s">
        <v>204</v>
      </c>
      <c r="L2443" t="s">
        <v>204</v>
      </c>
      <c r="M2443" t="s">
        <v>204</v>
      </c>
      <c r="N2443" t="s">
        <v>204</v>
      </c>
      <c r="O2443" t="s">
        <v>204</v>
      </c>
      <c r="P2443" t="s">
        <v>204</v>
      </c>
      <c r="Q2443" s="80" t="s">
        <v>204</v>
      </c>
      <c r="R2443" s="79"/>
      <c r="T2443" t="s">
        <v>204</v>
      </c>
      <c r="U2443" t="s">
        <v>204</v>
      </c>
      <c r="V2443" t="s">
        <v>204</v>
      </c>
    </row>
    <row r="2444" spans="2:22">
      <c r="B2444" t="s">
        <v>204</v>
      </c>
      <c r="C2444" s="79" t="s">
        <v>204</v>
      </c>
      <c r="E2444" t="s">
        <v>204</v>
      </c>
      <c r="F2444" t="s">
        <v>204</v>
      </c>
      <c r="G2444" t="s">
        <v>204</v>
      </c>
      <c r="H2444" t="s">
        <v>204</v>
      </c>
      <c r="I2444" t="s">
        <v>204</v>
      </c>
      <c r="J2444" t="s">
        <v>204</v>
      </c>
      <c r="K2444" t="s">
        <v>204</v>
      </c>
      <c r="L2444" t="s">
        <v>204</v>
      </c>
      <c r="M2444" t="s">
        <v>204</v>
      </c>
      <c r="N2444" t="s">
        <v>204</v>
      </c>
      <c r="O2444" t="s">
        <v>204</v>
      </c>
      <c r="P2444" t="s">
        <v>204</v>
      </c>
      <c r="Q2444" s="80" t="s">
        <v>204</v>
      </c>
      <c r="R2444" s="79"/>
      <c r="T2444" t="s">
        <v>204</v>
      </c>
      <c r="U2444" t="s">
        <v>204</v>
      </c>
      <c r="V2444" t="s">
        <v>204</v>
      </c>
    </row>
    <row r="2445" spans="2:22">
      <c r="B2445" t="s">
        <v>204</v>
      </c>
      <c r="C2445" s="79" t="s">
        <v>204</v>
      </c>
      <c r="E2445" t="s">
        <v>204</v>
      </c>
      <c r="F2445" t="s">
        <v>204</v>
      </c>
      <c r="G2445" t="s">
        <v>204</v>
      </c>
      <c r="H2445" t="s">
        <v>204</v>
      </c>
      <c r="I2445" t="s">
        <v>204</v>
      </c>
      <c r="J2445" t="s">
        <v>204</v>
      </c>
      <c r="K2445" t="s">
        <v>204</v>
      </c>
      <c r="L2445" t="s">
        <v>204</v>
      </c>
      <c r="M2445" t="s">
        <v>204</v>
      </c>
      <c r="N2445" t="s">
        <v>204</v>
      </c>
      <c r="O2445" t="s">
        <v>204</v>
      </c>
      <c r="P2445" t="s">
        <v>204</v>
      </c>
      <c r="Q2445" s="80" t="s">
        <v>204</v>
      </c>
      <c r="R2445" s="79"/>
      <c r="T2445" t="s">
        <v>204</v>
      </c>
      <c r="U2445" t="s">
        <v>204</v>
      </c>
      <c r="V2445" t="s">
        <v>204</v>
      </c>
    </row>
    <row r="2446" spans="2:22">
      <c r="B2446" t="s">
        <v>204</v>
      </c>
      <c r="C2446" s="79" t="s">
        <v>204</v>
      </c>
      <c r="E2446" t="s">
        <v>204</v>
      </c>
      <c r="F2446" t="s">
        <v>204</v>
      </c>
      <c r="G2446" t="s">
        <v>204</v>
      </c>
      <c r="H2446" t="s">
        <v>204</v>
      </c>
      <c r="I2446" t="s">
        <v>204</v>
      </c>
      <c r="J2446" t="s">
        <v>204</v>
      </c>
      <c r="K2446" t="s">
        <v>204</v>
      </c>
      <c r="L2446" t="s">
        <v>204</v>
      </c>
      <c r="M2446" t="s">
        <v>204</v>
      </c>
      <c r="N2446" t="s">
        <v>204</v>
      </c>
      <c r="O2446" t="s">
        <v>204</v>
      </c>
      <c r="P2446" t="s">
        <v>204</v>
      </c>
      <c r="Q2446" s="80" t="s">
        <v>204</v>
      </c>
      <c r="R2446" s="79"/>
      <c r="T2446" t="s">
        <v>204</v>
      </c>
      <c r="U2446" t="s">
        <v>204</v>
      </c>
      <c r="V2446" t="s">
        <v>204</v>
      </c>
    </row>
    <row r="2447" spans="2:22">
      <c r="B2447" t="s">
        <v>204</v>
      </c>
      <c r="C2447" s="79" t="s">
        <v>204</v>
      </c>
      <c r="E2447" t="s">
        <v>204</v>
      </c>
      <c r="F2447" t="s">
        <v>204</v>
      </c>
      <c r="G2447" t="s">
        <v>204</v>
      </c>
      <c r="H2447" t="s">
        <v>204</v>
      </c>
      <c r="I2447" t="s">
        <v>204</v>
      </c>
      <c r="J2447" t="s">
        <v>204</v>
      </c>
      <c r="K2447" t="s">
        <v>204</v>
      </c>
      <c r="L2447" t="s">
        <v>204</v>
      </c>
      <c r="M2447" t="s">
        <v>204</v>
      </c>
      <c r="N2447" t="s">
        <v>204</v>
      </c>
      <c r="O2447" t="s">
        <v>204</v>
      </c>
      <c r="P2447" t="s">
        <v>204</v>
      </c>
      <c r="Q2447" s="80" t="s">
        <v>204</v>
      </c>
      <c r="R2447" s="79"/>
      <c r="T2447" t="s">
        <v>204</v>
      </c>
      <c r="U2447" t="s">
        <v>204</v>
      </c>
      <c r="V2447" t="s">
        <v>204</v>
      </c>
    </row>
    <row r="2448" spans="2:22">
      <c r="B2448" t="s">
        <v>204</v>
      </c>
      <c r="C2448" s="79" t="s">
        <v>204</v>
      </c>
      <c r="E2448" t="s">
        <v>204</v>
      </c>
      <c r="F2448" t="s">
        <v>204</v>
      </c>
      <c r="G2448" t="s">
        <v>204</v>
      </c>
      <c r="H2448" t="s">
        <v>204</v>
      </c>
      <c r="I2448" t="s">
        <v>204</v>
      </c>
      <c r="J2448" t="s">
        <v>204</v>
      </c>
      <c r="K2448" t="s">
        <v>204</v>
      </c>
      <c r="L2448" t="s">
        <v>204</v>
      </c>
      <c r="M2448" t="s">
        <v>204</v>
      </c>
      <c r="N2448" t="s">
        <v>204</v>
      </c>
      <c r="O2448" t="s">
        <v>204</v>
      </c>
      <c r="P2448" t="s">
        <v>204</v>
      </c>
      <c r="Q2448" s="80" t="s">
        <v>204</v>
      </c>
      <c r="R2448" s="79"/>
      <c r="T2448" t="s">
        <v>204</v>
      </c>
      <c r="U2448" t="s">
        <v>204</v>
      </c>
      <c r="V2448" t="s">
        <v>204</v>
      </c>
    </row>
    <row r="2449" spans="2:22">
      <c r="B2449" t="s">
        <v>204</v>
      </c>
      <c r="C2449" s="79" t="s">
        <v>204</v>
      </c>
      <c r="E2449" t="s">
        <v>204</v>
      </c>
      <c r="F2449" t="s">
        <v>204</v>
      </c>
      <c r="G2449" t="s">
        <v>204</v>
      </c>
      <c r="H2449" t="s">
        <v>204</v>
      </c>
      <c r="I2449" t="s">
        <v>204</v>
      </c>
      <c r="J2449" t="s">
        <v>204</v>
      </c>
      <c r="K2449" t="s">
        <v>204</v>
      </c>
      <c r="L2449" t="s">
        <v>204</v>
      </c>
      <c r="M2449" t="s">
        <v>204</v>
      </c>
      <c r="N2449" t="s">
        <v>204</v>
      </c>
      <c r="O2449" t="s">
        <v>204</v>
      </c>
      <c r="P2449" t="s">
        <v>204</v>
      </c>
      <c r="Q2449" s="80" t="s">
        <v>204</v>
      </c>
      <c r="R2449" s="79"/>
      <c r="T2449" t="s">
        <v>204</v>
      </c>
      <c r="U2449" t="s">
        <v>204</v>
      </c>
      <c r="V2449" t="s">
        <v>204</v>
      </c>
    </row>
    <row r="2450" spans="2:22">
      <c r="B2450" t="s">
        <v>204</v>
      </c>
      <c r="C2450" s="79" t="s">
        <v>204</v>
      </c>
      <c r="E2450" t="s">
        <v>204</v>
      </c>
      <c r="F2450" t="s">
        <v>204</v>
      </c>
      <c r="G2450" t="s">
        <v>204</v>
      </c>
      <c r="H2450" t="s">
        <v>204</v>
      </c>
      <c r="I2450" t="s">
        <v>204</v>
      </c>
      <c r="J2450" t="s">
        <v>204</v>
      </c>
      <c r="K2450" t="s">
        <v>204</v>
      </c>
      <c r="L2450" t="s">
        <v>204</v>
      </c>
      <c r="M2450" t="s">
        <v>204</v>
      </c>
      <c r="N2450" t="s">
        <v>204</v>
      </c>
      <c r="O2450" t="s">
        <v>204</v>
      </c>
      <c r="P2450" t="s">
        <v>204</v>
      </c>
      <c r="Q2450" s="80" t="s">
        <v>204</v>
      </c>
      <c r="R2450" s="79"/>
      <c r="T2450" t="s">
        <v>204</v>
      </c>
      <c r="U2450" t="s">
        <v>204</v>
      </c>
      <c r="V2450" t="s">
        <v>204</v>
      </c>
    </row>
    <row r="2451" spans="2:22">
      <c r="B2451" t="s">
        <v>204</v>
      </c>
      <c r="C2451" s="79" t="s">
        <v>204</v>
      </c>
      <c r="E2451" t="s">
        <v>204</v>
      </c>
      <c r="F2451" t="s">
        <v>204</v>
      </c>
      <c r="G2451" t="s">
        <v>204</v>
      </c>
      <c r="H2451" t="s">
        <v>204</v>
      </c>
      <c r="I2451" t="s">
        <v>204</v>
      </c>
      <c r="J2451" t="s">
        <v>204</v>
      </c>
      <c r="K2451" t="s">
        <v>204</v>
      </c>
      <c r="L2451" t="s">
        <v>204</v>
      </c>
      <c r="M2451" t="s">
        <v>204</v>
      </c>
      <c r="N2451" t="s">
        <v>204</v>
      </c>
      <c r="O2451" t="s">
        <v>204</v>
      </c>
      <c r="P2451" t="s">
        <v>204</v>
      </c>
      <c r="Q2451" s="80" t="s">
        <v>204</v>
      </c>
      <c r="R2451" s="79"/>
      <c r="T2451" t="s">
        <v>204</v>
      </c>
      <c r="U2451" t="s">
        <v>204</v>
      </c>
      <c r="V2451" t="s">
        <v>204</v>
      </c>
    </row>
    <row r="2452" spans="2:22">
      <c r="B2452" t="s">
        <v>204</v>
      </c>
      <c r="C2452" s="79" t="s">
        <v>204</v>
      </c>
      <c r="E2452" t="s">
        <v>204</v>
      </c>
      <c r="F2452" t="s">
        <v>204</v>
      </c>
      <c r="G2452" t="s">
        <v>204</v>
      </c>
      <c r="H2452" t="s">
        <v>204</v>
      </c>
      <c r="I2452" t="s">
        <v>204</v>
      </c>
      <c r="J2452" t="s">
        <v>204</v>
      </c>
      <c r="K2452" t="s">
        <v>204</v>
      </c>
      <c r="L2452" t="s">
        <v>204</v>
      </c>
      <c r="M2452" t="s">
        <v>204</v>
      </c>
      <c r="N2452" t="s">
        <v>204</v>
      </c>
      <c r="O2452" t="s">
        <v>204</v>
      </c>
      <c r="P2452" t="s">
        <v>204</v>
      </c>
      <c r="Q2452" s="80" t="s">
        <v>204</v>
      </c>
      <c r="R2452" s="79"/>
      <c r="T2452" t="s">
        <v>204</v>
      </c>
      <c r="U2452" t="s">
        <v>204</v>
      </c>
      <c r="V2452" t="s">
        <v>204</v>
      </c>
    </row>
    <row r="2453" spans="2:22">
      <c r="B2453" t="s">
        <v>204</v>
      </c>
      <c r="C2453" s="79" t="s">
        <v>204</v>
      </c>
      <c r="E2453" t="s">
        <v>204</v>
      </c>
      <c r="F2453" t="s">
        <v>204</v>
      </c>
      <c r="G2453" t="s">
        <v>204</v>
      </c>
      <c r="H2453" t="s">
        <v>204</v>
      </c>
      <c r="I2453" t="s">
        <v>204</v>
      </c>
      <c r="J2453" t="s">
        <v>204</v>
      </c>
      <c r="K2453" t="s">
        <v>204</v>
      </c>
      <c r="L2453" t="s">
        <v>204</v>
      </c>
      <c r="M2453" t="s">
        <v>204</v>
      </c>
      <c r="N2453" t="s">
        <v>204</v>
      </c>
      <c r="O2453" t="s">
        <v>204</v>
      </c>
      <c r="P2453" t="s">
        <v>204</v>
      </c>
      <c r="Q2453" s="80" t="s">
        <v>204</v>
      </c>
      <c r="R2453" s="79"/>
      <c r="T2453" t="s">
        <v>204</v>
      </c>
      <c r="U2453" t="s">
        <v>204</v>
      </c>
      <c r="V2453" t="s">
        <v>204</v>
      </c>
    </row>
    <row r="2454" spans="2:22">
      <c r="B2454" t="s">
        <v>204</v>
      </c>
      <c r="C2454" s="79" t="s">
        <v>204</v>
      </c>
      <c r="E2454" t="s">
        <v>204</v>
      </c>
      <c r="F2454" t="s">
        <v>204</v>
      </c>
      <c r="G2454" t="s">
        <v>204</v>
      </c>
      <c r="H2454" t="s">
        <v>204</v>
      </c>
      <c r="I2454" t="s">
        <v>204</v>
      </c>
      <c r="J2454" t="s">
        <v>204</v>
      </c>
      <c r="K2454" t="s">
        <v>204</v>
      </c>
      <c r="L2454" t="s">
        <v>204</v>
      </c>
      <c r="M2454" t="s">
        <v>204</v>
      </c>
      <c r="N2454" t="s">
        <v>204</v>
      </c>
      <c r="O2454" t="s">
        <v>204</v>
      </c>
      <c r="P2454" t="s">
        <v>204</v>
      </c>
      <c r="Q2454" s="80" t="s">
        <v>204</v>
      </c>
      <c r="R2454" s="79"/>
      <c r="T2454" t="s">
        <v>204</v>
      </c>
      <c r="U2454" t="s">
        <v>204</v>
      </c>
      <c r="V2454" t="s">
        <v>204</v>
      </c>
    </row>
    <row r="2455" spans="2:22">
      <c r="B2455" t="s">
        <v>204</v>
      </c>
      <c r="C2455" s="79" t="s">
        <v>204</v>
      </c>
      <c r="E2455" t="s">
        <v>204</v>
      </c>
      <c r="F2455" t="s">
        <v>204</v>
      </c>
      <c r="G2455" t="s">
        <v>204</v>
      </c>
      <c r="H2455" t="s">
        <v>204</v>
      </c>
      <c r="I2455" t="s">
        <v>204</v>
      </c>
      <c r="J2455" t="s">
        <v>204</v>
      </c>
      <c r="K2455" t="s">
        <v>204</v>
      </c>
      <c r="L2455" t="s">
        <v>204</v>
      </c>
      <c r="M2455" t="s">
        <v>204</v>
      </c>
      <c r="N2455" t="s">
        <v>204</v>
      </c>
      <c r="O2455" t="s">
        <v>204</v>
      </c>
      <c r="P2455" t="s">
        <v>204</v>
      </c>
      <c r="Q2455" s="80" t="s">
        <v>204</v>
      </c>
      <c r="R2455" s="79"/>
      <c r="T2455" t="s">
        <v>204</v>
      </c>
      <c r="U2455" t="s">
        <v>204</v>
      </c>
      <c r="V2455" t="s">
        <v>204</v>
      </c>
    </row>
    <row r="2456" spans="2:22">
      <c r="B2456" t="s">
        <v>204</v>
      </c>
      <c r="C2456" s="79" t="s">
        <v>204</v>
      </c>
      <c r="E2456" t="s">
        <v>204</v>
      </c>
      <c r="F2456" t="s">
        <v>204</v>
      </c>
      <c r="G2456" t="s">
        <v>204</v>
      </c>
      <c r="H2456" t="s">
        <v>204</v>
      </c>
      <c r="I2456" t="s">
        <v>204</v>
      </c>
      <c r="J2456" t="s">
        <v>204</v>
      </c>
      <c r="K2456" t="s">
        <v>204</v>
      </c>
      <c r="L2456" t="s">
        <v>204</v>
      </c>
      <c r="M2456" t="s">
        <v>204</v>
      </c>
      <c r="N2456" t="s">
        <v>204</v>
      </c>
      <c r="O2456" t="s">
        <v>204</v>
      </c>
      <c r="P2456" t="s">
        <v>204</v>
      </c>
      <c r="Q2456" s="80" t="s">
        <v>204</v>
      </c>
      <c r="R2456" s="79"/>
      <c r="T2456" t="s">
        <v>204</v>
      </c>
      <c r="U2456" t="s">
        <v>204</v>
      </c>
      <c r="V2456" t="s">
        <v>204</v>
      </c>
    </row>
    <row r="2457" spans="2:22">
      <c r="B2457" t="s">
        <v>204</v>
      </c>
      <c r="C2457" s="79" t="s">
        <v>204</v>
      </c>
      <c r="E2457" t="s">
        <v>204</v>
      </c>
      <c r="F2457" t="s">
        <v>204</v>
      </c>
      <c r="G2457" t="s">
        <v>204</v>
      </c>
      <c r="H2457" t="s">
        <v>204</v>
      </c>
      <c r="I2457" t="s">
        <v>204</v>
      </c>
      <c r="J2457" t="s">
        <v>204</v>
      </c>
      <c r="K2457" t="s">
        <v>204</v>
      </c>
      <c r="L2457" t="s">
        <v>204</v>
      </c>
      <c r="M2457" t="s">
        <v>204</v>
      </c>
      <c r="N2457" t="s">
        <v>204</v>
      </c>
      <c r="O2457" t="s">
        <v>204</v>
      </c>
      <c r="P2457" t="s">
        <v>204</v>
      </c>
      <c r="Q2457" s="80" t="s">
        <v>204</v>
      </c>
      <c r="R2457" s="79"/>
      <c r="T2457" t="s">
        <v>204</v>
      </c>
      <c r="U2457" t="s">
        <v>204</v>
      </c>
      <c r="V2457" t="s">
        <v>204</v>
      </c>
    </row>
    <row r="2458" spans="2:22">
      <c r="B2458" t="s">
        <v>204</v>
      </c>
      <c r="C2458" s="79" t="s">
        <v>204</v>
      </c>
      <c r="E2458" t="s">
        <v>204</v>
      </c>
      <c r="F2458" t="s">
        <v>204</v>
      </c>
      <c r="G2458" t="s">
        <v>204</v>
      </c>
      <c r="H2458" t="s">
        <v>204</v>
      </c>
      <c r="I2458" t="s">
        <v>204</v>
      </c>
      <c r="J2458" t="s">
        <v>204</v>
      </c>
      <c r="K2458" t="s">
        <v>204</v>
      </c>
      <c r="L2458" t="s">
        <v>204</v>
      </c>
      <c r="M2458" t="s">
        <v>204</v>
      </c>
      <c r="N2458" t="s">
        <v>204</v>
      </c>
      <c r="O2458" t="s">
        <v>204</v>
      </c>
      <c r="P2458" t="s">
        <v>204</v>
      </c>
      <c r="Q2458" s="80" t="s">
        <v>204</v>
      </c>
      <c r="R2458" s="79"/>
      <c r="T2458" t="s">
        <v>204</v>
      </c>
      <c r="U2458" t="s">
        <v>204</v>
      </c>
      <c r="V2458" t="s">
        <v>204</v>
      </c>
    </row>
    <row r="2459" spans="2:22">
      <c r="B2459" t="s">
        <v>204</v>
      </c>
      <c r="C2459" s="79" t="s">
        <v>204</v>
      </c>
      <c r="E2459" t="s">
        <v>204</v>
      </c>
      <c r="F2459" t="s">
        <v>204</v>
      </c>
      <c r="G2459" t="s">
        <v>204</v>
      </c>
      <c r="H2459" t="s">
        <v>204</v>
      </c>
      <c r="I2459" t="s">
        <v>204</v>
      </c>
      <c r="J2459" t="s">
        <v>204</v>
      </c>
      <c r="K2459" t="s">
        <v>204</v>
      </c>
      <c r="L2459" t="s">
        <v>204</v>
      </c>
      <c r="M2459" t="s">
        <v>204</v>
      </c>
      <c r="N2459" t="s">
        <v>204</v>
      </c>
      <c r="O2459" t="s">
        <v>204</v>
      </c>
      <c r="P2459" t="s">
        <v>204</v>
      </c>
      <c r="Q2459" s="80" t="s">
        <v>204</v>
      </c>
      <c r="R2459" s="79"/>
      <c r="T2459" t="s">
        <v>204</v>
      </c>
      <c r="U2459" t="s">
        <v>204</v>
      </c>
      <c r="V2459" t="s">
        <v>204</v>
      </c>
    </row>
    <row r="2460" spans="2:22">
      <c r="B2460" t="s">
        <v>204</v>
      </c>
      <c r="C2460" s="79" t="s">
        <v>204</v>
      </c>
      <c r="E2460" t="s">
        <v>204</v>
      </c>
      <c r="F2460" t="s">
        <v>204</v>
      </c>
      <c r="G2460" t="s">
        <v>204</v>
      </c>
      <c r="H2460" t="s">
        <v>204</v>
      </c>
      <c r="I2460" t="s">
        <v>204</v>
      </c>
      <c r="J2460" t="s">
        <v>204</v>
      </c>
      <c r="K2460" t="s">
        <v>204</v>
      </c>
      <c r="L2460" t="s">
        <v>204</v>
      </c>
      <c r="M2460" t="s">
        <v>204</v>
      </c>
      <c r="N2460" t="s">
        <v>204</v>
      </c>
      <c r="O2460" t="s">
        <v>204</v>
      </c>
      <c r="P2460" t="s">
        <v>204</v>
      </c>
      <c r="Q2460" s="80" t="s">
        <v>204</v>
      </c>
      <c r="R2460" s="79"/>
      <c r="T2460" t="s">
        <v>204</v>
      </c>
      <c r="U2460" t="s">
        <v>204</v>
      </c>
      <c r="V2460" t="s">
        <v>204</v>
      </c>
    </row>
    <row r="2461" spans="2:22">
      <c r="B2461" t="s">
        <v>204</v>
      </c>
      <c r="C2461" s="79" t="s">
        <v>204</v>
      </c>
      <c r="E2461" t="s">
        <v>204</v>
      </c>
      <c r="F2461" t="s">
        <v>204</v>
      </c>
      <c r="G2461" t="s">
        <v>204</v>
      </c>
      <c r="H2461" t="s">
        <v>204</v>
      </c>
      <c r="I2461" t="s">
        <v>204</v>
      </c>
      <c r="J2461" t="s">
        <v>204</v>
      </c>
      <c r="K2461" t="s">
        <v>204</v>
      </c>
      <c r="L2461" t="s">
        <v>204</v>
      </c>
      <c r="M2461" t="s">
        <v>204</v>
      </c>
      <c r="N2461" t="s">
        <v>204</v>
      </c>
      <c r="O2461" t="s">
        <v>204</v>
      </c>
      <c r="P2461" t="s">
        <v>204</v>
      </c>
      <c r="Q2461" s="80" t="s">
        <v>204</v>
      </c>
      <c r="R2461" s="79"/>
      <c r="T2461" t="s">
        <v>204</v>
      </c>
      <c r="U2461" t="s">
        <v>204</v>
      </c>
      <c r="V2461" t="s">
        <v>204</v>
      </c>
    </row>
    <row r="2462" spans="2:22">
      <c r="B2462" t="s">
        <v>204</v>
      </c>
      <c r="C2462" s="79" t="s">
        <v>204</v>
      </c>
      <c r="E2462" t="s">
        <v>204</v>
      </c>
      <c r="F2462" t="s">
        <v>204</v>
      </c>
      <c r="G2462" t="s">
        <v>204</v>
      </c>
      <c r="H2462" t="s">
        <v>204</v>
      </c>
      <c r="I2462" t="s">
        <v>204</v>
      </c>
      <c r="J2462" t="s">
        <v>204</v>
      </c>
      <c r="K2462" t="s">
        <v>204</v>
      </c>
      <c r="L2462" t="s">
        <v>204</v>
      </c>
      <c r="M2462" t="s">
        <v>204</v>
      </c>
      <c r="N2462" t="s">
        <v>204</v>
      </c>
      <c r="O2462" t="s">
        <v>204</v>
      </c>
      <c r="P2462" t="s">
        <v>204</v>
      </c>
      <c r="Q2462" s="80" t="s">
        <v>204</v>
      </c>
      <c r="R2462" s="79"/>
      <c r="T2462" t="s">
        <v>204</v>
      </c>
      <c r="U2462" t="s">
        <v>204</v>
      </c>
      <c r="V2462" t="s">
        <v>204</v>
      </c>
    </row>
    <row r="2463" spans="2:22">
      <c r="B2463" t="s">
        <v>204</v>
      </c>
      <c r="C2463" s="79" t="s">
        <v>204</v>
      </c>
      <c r="E2463" t="s">
        <v>204</v>
      </c>
      <c r="F2463" t="s">
        <v>204</v>
      </c>
      <c r="G2463" t="s">
        <v>204</v>
      </c>
      <c r="H2463" t="s">
        <v>204</v>
      </c>
      <c r="I2463" t="s">
        <v>204</v>
      </c>
      <c r="J2463" t="s">
        <v>204</v>
      </c>
      <c r="K2463" t="s">
        <v>204</v>
      </c>
      <c r="L2463" t="s">
        <v>204</v>
      </c>
      <c r="M2463" t="s">
        <v>204</v>
      </c>
      <c r="N2463" t="s">
        <v>204</v>
      </c>
      <c r="O2463" t="s">
        <v>204</v>
      </c>
      <c r="P2463" t="s">
        <v>204</v>
      </c>
      <c r="Q2463" s="80" t="s">
        <v>204</v>
      </c>
      <c r="R2463" s="79"/>
      <c r="T2463" t="s">
        <v>204</v>
      </c>
      <c r="U2463" t="s">
        <v>204</v>
      </c>
      <c r="V2463" t="s">
        <v>204</v>
      </c>
    </row>
    <row r="2464" spans="2:22">
      <c r="B2464" t="s">
        <v>204</v>
      </c>
      <c r="C2464" s="79" t="s">
        <v>204</v>
      </c>
      <c r="E2464" t="s">
        <v>204</v>
      </c>
      <c r="F2464" t="s">
        <v>204</v>
      </c>
      <c r="G2464" t="s">
        <v>204</v>
      </c>
      <c r="H2464" t="s">
        <v>204</v>
      </c>
      <c r="I2464" t="s">
        <v>204</v>
      </c>
      <c r="J2464" t="s">
        <v>204</v>
      </c>
      <c r="K2464" t="s">
        <v>204</v>
      </c>
      <c r="L2464" t="s">
        <v>204</v>
      </c>
      <c r="M2464" t="s">
        <v>204</v>
      </c>
      <c r="N2464" t="s">
        <v>204</v>
      </c>
      <c r="O2464" t="s">
        <v>204</v>
      </c>
      <c r="P2464" t="s">
        <v>204</v>
      </c>
      <c r="Q2464" s="80" t="s">
        <v>204</v>
      </c>
      <c r="R2464" s="79"/>
      <c r="T2464" t="s">
        <v>204</v>
      </c>
      <c r="U2464" t="s">
        <v>204</v>
      </c>
      <c r="V2464" t="s">
        <v>204</v>
      </c>
    </row>
    <row r="2465" spans="2:22">
      <c r="B2465" t="s">
        <v>204</v>
      </c>
      <c r="C2465" s="79" t="s">
        <v>204</v>
      </c>
      <c r="E2465" t="s">
        <v>204</v>
      </c>
      <c r="F2465" t="s">
        <v>204</v>
      </c>
      <c r="G2465" t="s">
        <v>204</v>
      </c>
      <c r="H2465" t="s">
        <v>204</v>
      </c>
      <c r="I2465" t="s">
        <v>204</v>
      </c>
      <c r="J2465" t="s">
        <v>204</v>
      </c>
      <c r="K2465" t="s">
        <v>204</v>
      </c>
      <c r="L2465" t="s">
        <v>204</v>
      </c>
      <c r="M2465" t="s">
        <v>204</v>
      </c>
      <c r="N2465" t="s">
        <v>204</v>
      </c>
      <c r="O2465" t="s">
        <v>204</v>
      </c>
      <c r="P2465" t="s">
        <v>204</v>
      </c>
      <c r="Q2465" s="80" t="s">
        <v>204</v>
      </c>
      <c r="R2465" s="79"/>
      <c r="T2465" t="s">
        <v>204</v>
      </c>
      <c r="U2465" t="s">
        <v>204</v>
      </c>
      <c r="V2465" t="s">
        <v>204</v>
      </c>
    </row>
    <row r="2466" spans="2:22">
      <c r="B2466" t="s">
        <v>204</v>
      </c>
      <c r="C2466" s="79" t="s">
        <v>204</v>
      </c>
      <c r="E2466" t="s">
        <v>204</v>
      </c>
      <c r="F2466" t="s">
        <v>204</v>
      </c>
      <c r="G2466" t="s">
        <v>204</v>
      </c>
      <c r="H2466" t="s">
        <v>204</v>
      </c>
      <c r="I2466" t="s">
        <v>204</v>
      </c>
      <c r="J2466" t="s">
        <v>204</v>
      </c>
      <c r="K2466" t="s">
        <v>204</v>
      </c>
      <c r="L2466" t="s">
        <v>204</v>
      </c>
      <c r="M2466" t="s">
        <v>204</v>
      </c>
      <c r="N2466" t="s">
        <v>204</v>
      </c>
      <c r="O2466" t="s">
        <v>204</v>
      </c>
      <c r="P2466" t="s">
        <v>204</v>
      </c>
      <c r="Q2466" s="80" t="s">
        <v>204</v>
      </c>
      <c r="R2466" s="79"/>
      <c r="T2466" t="s">
        <v>204</v>
      </c>
      <c r="U2466" t="s">
        <v>204</v>
      </c>
      <c r="V2466" t="s">
        <v>204</v>
      </c>
    </row>
    <row r="2467" spans="2:22">
      <c r="B2467" t="s">
        <v>204</v>
      </c>
      <c r="C2467" s="79" t="s">
        <v>204</v>
      </c>
      <c r="E2467" t="s">
        <v>204</v>
      </c>
      <c r="F2467" t="s">
        <v>204</v>
      </c>
      <c r="G2467" t="s">
        <v>204</v>
      </c>
      <c r="H2467" t="s">
        <v>204</v>
      </c>
      <c r="I2467" t="s">
        <v>204</v>
      </c>
      <c r="J2467" t="s">
        <v>204</v>
      </c>
      <c r="K2467" t="s">
        <v>204</v>
      </c>
      <c r="L2467" t="s">
        <v>204</v>
      </c>
      <c r="M2467" t="s">
        <v>204</v>
      </c>
      <c r="N2467" t="s">
        <v>204</v>
      </c>
      <c r="O2467" t="s">
        <v>204</v>
      </c>
      <c r="P2467" t="s">
        <v>204</v>
      </c>
      <c r="Q2467" s="80" t="s">
        <v>204</v>
      </c>
      <c r="R2467" s="79"/>
      <c r="T2467" t="s">
        <v>204</v>
      </c>
      <c r="U2467" t="s">
        <v>204</v>
      </c>
      <c r="V2467" t="s">
        <v>204</v>
      </c>
    </row>
    <row r="2468" spans="2:22">
      <c r="B2468" t="s">
        <v>204</v>
      </c>
      <c r="C2468" s="79" t="s">
        <v>204</v>
      </c>
      <c r="E2468" t="s">
        <v>204</v>
      </c>
      <c r="F2468" t="s">
        <v>204</v>
      </c>
      <c r="G2468" t="s">
        <v>204</v>
      </c>
      <c r="H2468" t="s">
        <v>204</v>
      </c>
      <c r="I2468" t="s">
        <v>204</v>
      </c>
      <c r="J2468" t="s">
        <v>204</v>
      </c>
      <c r="K2468" t="s">
        <v>204</v>
      </c>
      <c r="L2468" t="s">
        <v>204</v>
      </c>
      <c r="M2468" t="s">
        <v>204</v>
      </c>
      <c r="N2468" t="s">
        <v>204</v>
      </c>
      <c r="O2468" t="s">
        <v>204</v>
      </c>
      <c r="P2468" t="s">
        <v>204</v>
      </c>
      <c r="Q2468" s="80" t="s">
        <v>204</v>
      </c>
      <c r="R2468" s="79"/>
      <c r="T2468" t="s">
        <v>204</v>
      </c>
      <c r="U2468" t="s">
        <v>204</v>
      </c>
      <c r="V2468" t="s">
        <v>204</v>
      </c>
    </row>
    <row r="2469" spans="2:22">
      <c r="B2469" t="s">
        <v>204</v>
      </c>
      <c r="C2469" s="79" t="s">
        <v>204</v>
      </c>
      <c r="E2469" t="s">
        <v>204</v>
      </c>
      <c r="F2469" t="s">
        <v>204</v>
      </c>
      <c r="G2469" t="s">
        <v>204</v>
      </c>
      <c r="H2469" t="s">
        <v>204</v>
      </c>
      <c r="I2469" t="s">
        <v>204</v>
      </c>
      <c r="J2469" t="s">
        <v>204</v>
      </c>
      <c r="K2469" t="s">
        <v>204</v>
      </c>
      <c r="L2469" t="s">
        <v>204</v>
      </c>
      <c r="M2469" t="s">
        <v>204</v>
      </c>
      <c r="N2469" t="s">
        <v>204</v>
      </c>
      <c r="O2469" t="s">
        <v>204</v>
      </c>
      <c r="P2469" t="s">
        <v>204</v>
      </c>
      <c r="Q2469" s="80" t="s">
        <v>204</v>
      </c>
      <c r="R2469" s="79"/>
      <c r="T2469" t="s">
        <v>204</v>
      </c>
      <c r="U2469" t="s">
        <v>204</v>
      </c>
      <c r="V2469" t="s">
        <v>204</v>
      </c>
    </row>
    <row r="2470" spans="2:22">
      <c r="B2470" t="s">
        <v>204</v>
      </c>
      <c r="C2470" s="79" t="s">
        <v>204</v>
      </c>
      <c r="E2470" t="s">
        <v>204</v>
      </c>
      <c r="F2470" t="s">
        <v>204</v>
      </c>
      <c r="G2470" t="s">
        <v>204</v>
      </c>
      <c r="H2470" t="s">
        <v>204</v>
      </c>
      <c r="I2470" t="s">
        <v>204</v>
      </c>
      <c r="J2470" t="s">
        <v>204</v>
      </c>
      <c r="K2470" t="s">
        <v>204</v>
      </c>
      <c r="L2470" t="s">
        <v>204</v>
      </c>
      <c r="M2470" t="s">
        <v>204</v>
      </c>
      <c r="N2470" t="s">
        <v>204</v>
      </c>
      <c r="O2470" t="s">
        <v>204</v>
      </c>
      <c r="P2470" t="s">
        <v>204</v>
      </c>
      <c r="Q2470" s="80" t="s">
        <v>204</v>
      </c>
      <c r="R2470" s="79"/>
      <c r="T2470" t="s">
        <v>204</v>
      </c>
      <c r="U2470" t="s">
        <v>204</v>
      </c>
      <c r="V2470" t="s">
        <v>204</v>
      </c>
    </row>
    <row r="2471" spans="2:22">
      <c r="B2471" t="s">
        <v>204</v>
      </c>
      <c r="C2471" s="79" t="s">
        <v>204</v>
      </c>
      <c r="E2471" t="s">
        <v>204</v>
      </c>
      <c r="F2471" t="s">
        <v>204</v>
      </c>
      <c r="G2471" t="s">
        <v>204</v>
      </c>
      <c r="H2471" t="s">
        <v>204</v>
      </c>
      <c r="I2471" t="s">
        <v>204</v>
      </c>
      <c r="J2471" t="s">
        <v>204</v>
      </c>
      <c r="K2471" t="s">
        <v>204</v>
      </c>
      <c r="L2471" t="s">
        <v>204</v>
      </c>
      <c r="M2471" t="s">
        <v>204</v>
      </c>
      <c r="N2471" t="s">
        <v>204</v>
      </c>
      <c r="O2471" t="s">
        <v>204</v>
      </c>
      <c r="P2471" t="s">
        <v>204</v>
      </c>
      <c r="Q2471" s="80" t="s">
        <v>204</v>
      </c>
      <c r="R2471" s="79"/>
      <c r="T2471" t="s">
        <v>204</v>
      </c>
      <c r="U2471" t="s">
        <v>204</v>
      </c>
      <c r="V2471" t="s">
        <v>204</v>
      </c>
    </row>
    <row r="2472" spans="2:22">
      <c r="B2472" t="s">
        <v>204</v>
      </c>
      <c r="C2472" s="79" t="s">
        <v>204</v>
      </c>
      <c r="E2472" t="s">
        <v>204</v>
      </c>
      <c r="F2472" t="s">
        <v>204</v>
      </c>
      <c r="G2472" t="s">
        <v>204</v>
      </c>
      <c r="H2472" t="s">
        <v>204</v>
      </c>
      <c r="I2472" t="s">
        <v>204</v>
      </c>
      <c r="J2472" t="s">
        <v>204</v>
      </c>
      <c r="K2472" t="s">
        <v>204</v>
      </c>
      <c r="L2472" t="s">
        <v>204</v>
      </c>
      <c r="M2472" t="s">
        <v>204</v>
      </c>
      <c r="N2472" t="s">
        <v>204</v>
      </c>
      <c r="O2472" t="s">
        <v>204</v>
      </c>
      <c r="P2472" t="s">
        <v>204</v>
      </c>
      <c r="Q2472" s="80" t="s">
        <v>204</v>
      </c>
      <c r="R2472" s="79"/>
      <c r="T2472" t="s">
        <v>204</v>
      </c>
      <c r="U2472" t="s">
        <v>204</v>
      </c>
      <c r="V2472" t="s">
        <v>204</v>
      </c>
    </row>
    <row r="2473" spans="2:22">
      <c r="B2473" t="s">
        <v>204</v>
      </c>
      <c r="C2473" s="79" t="s">
        <v>204</v>
      </c>
      <c r="E2473" t="s">
        <v>204</v>
      </c>
      <c r="F2473" t="s">
        <v>204</v>
      </c>
      <c r="G2473" t="s">
        <v>204</v>
      </c>
      <c r="H2473" t="s">
        <v>204</v>
      </c>
      <c r="I2473" t="s">
        <v>204</v>
      </c>
      <c r="J2473" t="s">
        <v>204</v>
      </c>
      <c r="K2473" t="s">
        <v>204</v>
      </c>
      <c r="L2473" t="s">
        <v>204</v>
      </c>
      <c r="M2473" t="s">
        <v>204</v>
      </c>
      <c r="N2473" t="s">
        <v>204</v>
      </c>
      <c r="O2473" t="s">
        <v>204</v>
      </c>
      <c r="P2473" t="s">
        <v>204</v>
      </c>
      <c r="Q2473" s="80" t="s">
        <v>204</v>
      </c>
      <c r="R2473" s="79"/>
      <c r="T2473" t="s">
        <v>204</v>
      </c>
      <c r="U2473" t="s">
        <v>204</v>
      </c>
      <c r="V2473" t="s">
        <v>204</v>
      </c>
    </row>
    <row r="2474" spans="2:22">
      <c r="B2474" t="s">
        <v>204</v>
      </c>
      <c r="C2474" s="79" t="s">
        <v>204</v>
      </c>
      <c r="E2474" t="s">
        <v>204</v>
      </c>
      <c r="F2474" t="s">
        <v>204</v>
      </c>
      <c r="G2474" t="s">
        <v>204</v>
      </c>
      <c r="H2474" t="s">
        <v>204</v>
      </c>
      <c r="I2474" t="s">
        <v>204</v>
      </c>
      <c r="J2474" t="s">
        <v>204</v>
      </c>
      <c r="K2474" t="s">
        <v>204</v>
      </c>
      <c r="L2474" t="s">
        <v>204</v>
      </c>
      <c r="M2474" t="s">
        <v>204</v>
      </c>
      <c r="N2474" t="s">
        <v>204</v>
      </c>
      <c r="O2474" t="s">
        <v>204</v>
      </c>
      <c r="P2474" t="s">
        <v>204</v>
      </c>
      <c r="Q2474" s="80" t="s">
        <v>204</v>
      </c>
      <c r="R2474" s="79"/>
      <c r="T2474" t="s">
        <v>204</v>
      </c>
      <c r="U2474" t="s">
        <v>204</v>
      </c>
      <c r="V2474" t="s">
        <v>204</v>
      </c>
    </row>
    <row r="2475" spans="2:22">
      <c r="B2475" t="s">
        <v>204</v>
      </c>
      <c r="C2475" s="79" t="s">
        <v>204</v>
      </c>
      <c r="E2475" t="s">
        <v>204</v>
      </c>
      <c r="F2475" t="s">
        <v>204</v>
      </c>
      <c r="G2475" t="s">
        <v>204</v>
      </c>
      <c r="H2475" t="s">
        <v>204</v>
      </c>
      <c r="I2475" t="s">
        <v>204</v>
      </c>
      <c r="J2475" t="s">
        <v>204</v>
      </c>
      <c r="K2475" t="s">
        <v>204</v>
      </c>
      <c r="L2475" t="s">
        <v>204</v>
      </c>
      <c r="M2475" t="s">
        <v>204</v>
      </c>
      <c r="N2475" t="s">
        <v>204</v>
      </c>
      <c r="O2475" t="s">
        <v>204</v>
      </c>
      <c r="P2475" t="s">
        <v>204</v>
      </c>
      <c r="Q2475" s="80" t="s">
        <v>204</v>
      </c>
      <c r="R2475" s="79"/>
      <c r="T2475" t="s">
        <v>204</v>
      </c>
      <c r="U2475" t="s">
        <v>204</v>
      </c>
      <c r="V2475" t="s">
        <v>204</v>
      </c>
    </row>
    <row r="2476" spans="2:22">
      <c r="B2476" t="s">
        <v>204</v>
      </c>
      <c r="C2476" s="79" t="s">
        <v>204</v>
      </c>
      <c r="E2476" t="s">
        <v>204</v>
      </c>
      <c r="F2476" t="s">
        <v>204</v>
      </c>
      <c r="G2476" t="s">
        <v>204</v>
      </c>
      <c r="H2476" t="s">
        <v>204</v>
      </c>
      <c r="I2476" t="s">
        <v>204</v>
      </c>
      <c r="J2476" t="s">
        <v>204</v>
      </c>
      <c r="K2476" t="s">
        <v>204</v>
      </c>
      <c r="L2476" t="s">
        <v>204</v>
      </c>
      <c r="M2476" t="s">
        <v>204</v>
      </c>
      <c r="N2476" t="s">
        <v>204</v>
      </c>
      <c r="O2476" t="s">
        <v>204</v>
      </c>
      <c r="P2476" t="s">
        <v>204</v>
      </c>
      <c r="Q2476" s="80" t="s">
        <v>204</v>
      </c>
      <c r="R2476" s="79"/>
      <c r="T2476" t="s">
        <v>204</v>
      </c>
      <c r="U2476" t="s">
        <v>204</v>
      </c>
      <c r="V2476" t="s">
        <v>204</v>
      </c>
    </row>
    <row r="2477" spans="2:22">
      <c r="B2477" t="s">
        <v>204</v>
      </c>
      <c r="C2477" s="79" t="s">
        <v>204</v>
      </c>
      <c r="E2477" t="s">
        <v>204</v>
      </c>
      <c r="F2477" t="s">
        <v>204</v>
      </c>
      <c r="G2477" t="s">
        <v>204</v>
      </c>
      <c r="H2477" t="s">
        <v>204</v>
      </c>
      <c r="I2477" t="s">
        <v>204</v>
      </c>
      <c r="J2477" t="s">
        <v>204</v>
      </c>
      <c r="K2477" t="s">
        <v>204</v>
      </c>
      <c r="L2477" t="s">
        <v>204</v>
      </c>
      <c r="M2477" t="s">
        <v>204</v>
      </c>
      <c r="N2477" t="s">
        <v>204</v>
      </c>
      <c r="O2477" t="s">
        <v>204</v>
      </c>
      <c r="P2477" t="s">
        <v>204</v>
      </c>
      <c r="Q2477" s="80" t="s">
        <v>204</v>
      </c>
      <c r="R2477" s="79"/>
      <c r="T2477" t="s">
        <v>204</v>
      </c>
      <c r="U2477" t="s">
        <v>204</v>
      </c>
      <c r="V2477" t="s">
        <v>204</v>
      </c>
    </row>
    <row r="2478" spans="2:22">
      <c r="B2478" t="s">
        <v>204</v>
      </c>
      <c r="C2478" s="79" t="s">
        <v>204</v>
      </c>
      <c r="E2478" t="s">
        <v>204</v>
      </c>
      <c r="F2478" t="s">
        <v>204</v>
      </c>
      <c r="G2478" t="s">
        <v>204</v>
      </c>
      <c r="H2478" t="s">
        <v>204</v>
      </c>
      <c r="I2478" t="s">
        <v>204</v>
      </c>
      <c r="J2478" t="s">
        <v>204</v>
      </c>
      <c r="K2478" t="s">
        <v>204</v>
      </c>
      <c r="L2478" t="s">
        <v>204</v>
      </c>
      <c r="M2478" t="s">
        <v>204</v>
      </c>
      <c r="N2478" t="s">
        <v>204</v>
      </c>
      <c r="O2478" t="s">
        <v>204</v>
      </c>
      <c r="P2478" t="s">
        <v>204</v>
      </c>
      <c r="Q2478" s="80" t="s">
        <v>204</v>
      </c>
      <c r="R2478" s="79"/>
      <c r="T2478" t="s">
        <v>204</v>
      </c>
      <c r="U2478" t="s">
        <v>204</v>
      </c>
      <c r="V2478" t="s">
        <v>204</v>
      </c>
    </row>
    <row r="2479" spans="2:22">
      <c r="B2479" t="s">
        <v>204</v>
      </c>
      <c r="C2479" s="79" t="s">
        <v>204</v>
      </c>
      <c r="E2479" t="s">
        <v>204</v>
      </c>
      <c r="F2479" t="s">
        <v>204</v>
      </c>
      <c r="G2479" t="s">
        <v>204</v>
      </c>
      <c r="H2479" t="s">
        <v>204</v>
      </c>
      <c r="I2479" t="s">
        <v>204</v>
      </c>
      <c r="J2479" t="s">
        <v>204</v>
      </c>
      <c r="K2479" t="s">
        <v>204</v>
      </c>
      <c r="L2479" t="s">
        <v>204</v>
      </c>
      <c r="M2479" t="s">
        <v>204</v>
      </c>
      <c r="N2479" t="s">
        <v>204</v>
      </c>
      <c r="O2479" t="s">
        <v>204</v>
      </c>
      <c r="P2479" t="s">
        <v>204</v>
      </c>
      <c r="Q2479" s="80" t="s">
        <v>204</v>
      </c>
      <c r="R2479" s="79"/>
      <c r="T2479" t="s">
        <v>204</v>
      </c>
      <c r="U2479" t="s">
        <v>204</v>
      </c>
      <c r="V2479" t="s">
        <v>204</v>
      </c>
    </row>
    <row r="2480" spans="2:22">
      <c r="B2480" t="s">
        <v>204</v>
      </c>
      <c r="C2480" s="79" t="s">
        <v>204</v>
      </c>
      <c r="E2480" t="s">
        <v>204</v>
      </c>
      <c r="F2480" t="s">
        <v>204</v>
      </c>
      <c r="G2480" t="s">
        <v>204</v>
      </c>
      <c r="H2480" t="s">
        <v>204</v>
      </c>
      <c r="I2480" t="s">
        <v>204</v>
      </c>
      <c r="J2480" t="s">
        <v>204</v>
      </c>
      <c r="K2480" t="s">
        <v>204</v>
      </c>
      <c r="L2480" t="s">
        <v>204</v>
      </c>
      <c r="M2480" t="s">
        <v>204</v>
      </c>
      <c r="N2480" t="s">
        <v>204</v>
      </c>
      <c r="O2480" t="s">
        <v>204</v>
      </c>
      <c r="P2480" t="s">
        <v>204</v>
      </c>
      <c r="Q2480" s="80" t="s">
        <v>204</v>
      </c>
      <c r="R2480" s="79"/>
      <c r="T2480" t="s">
        <v>204</v>
      </c>
      <c r="U2480" t="s">
        <v>204</v>
      </c>
      <c r="V2480" t="s">
        <v>204</v>
      </c>
    </row>
    <row r="2481" spans="2:22">
      <c r="B2481" t="s">
        <v>204</v>
      </c>
      <c r="C2481" s="79" t="s">
        <v>204</v>
      </c>
      <c r="E2481" t="s">
        <v>204</v>
      </c>
      <c r="F2481" t="s">
        <v>204</v>
      </c>
      <c r="G2481" t="s">
        <v>204</v>
      </c>
      <c r="H2481" t="s">
        <v>204</v>
      </c>
      <c r="I2481" t="s">
        <v>204</v>
      </c>
      <c r="J2481" t="s">
        <v>204</v>
      </c>
      <c r="K2481" t="s">
        <v>204</v>
      </c>
      <c r="L2481" t="s">
        <v>204</v>
      </c>
      <c r="M2481" t="s">
        <v>204</v>
      </c>
      <c r="N2481" t="s">
        <v>204</v>
      </c>
      <c r="O2481" t="s">
        <v>204</v>
      </c>
      <c r="P2481" t="s">
        <v>204</v>
      </c>
      <c r="Q2481" s="80" t="s">
        <v>204</v>
      </c>
      <c r="R2481" s="79"/>
      <c r="T2481" t="s">
        <v>204</v>
      </c>
      <c r="U2481" t="s">
        <v>204</v>
      </c>
      <c r="V2481" t="s">
        <v>204</v>
      </c>
    </row>
    <row r="2482" spans="2:22">
      <c r="B2482" t="s">
        <v>204</v>
      </c>
      <c r="C2482" s="79" t="s">
        <v>204</v>
      </c>
      <c r="E2482" t="s">
        <v>204</v>
      </c>
      <c r="F2482" t="s">
        <v>204</v>
      </c>
      <c r="G2482" t="s">
        <v>204</v>
      </c>
      <c r="H2482" t="s">
        <v>204</v>
      </c>
      <c r="I2482" t="s">
        <v>204</v>
      </c>
      <c r="J2482" t="s">
        <v>204</v>
      </c>
      <c r="K2482" t="s">
        <v>204</v>
      </c>
      <c r="L2482" t="s">
        <v>204</v>
      </c>
      <c r="M2482" t="s">
        <v>204</v>
      </c>
      <c r="N2482" t="s">
        <v>204</v>
      </c>
      <c r="O2482" t="s">
        <v>204</v>
      </c>
      <c r="P2482" t="s">
        <v>204</v>
      </c>
      <c r="Q2482" s="80" t="s">
        <v>204</v>
      </c>
      <c r="R2482" s="79"/>
      <c r="T2482" t="s">
        <v>204</v>
      </c>
      <c r="U2482" t="s">
        <v>204</v>
      </c>
      <c r="V2482" t="s">
        <v>204</v>
      </c>
    </row>
    <row r="2483" spans="2:22">
      <c r="B2483" t="s">
        <v>204</v>
      </c>
      <c r="C2483" s="79" t="s">
        <v>204</v>
      </c>
      <c r="E2483" t="s">
        <v>204</v>
      </c>
      <c r="F2483" t="s">
        <v>204</v>
      </c>
      <c r="G2483" t="s">
        <v>204</v>
      </c>
      <c r="H2483" t="s">
        <v>204</v>
      </c>
      <c r="I2483" t="s">
        <v>204</v>
      </c>
      <c r="J2483" t="s">
        <v>204</v>
      </c>
      <c r="K2483" t="s">
        <v>204</v>
      </c>
      <c r="L2483" t="s">
        <v>204</v>
      </c>
      <c r="M2483" t="s">
        <v>204</v>
      </c>
      <c r="N2483" t="s">
        <v>204</v>
      </c>
      <c r="O2483" t="s">
        <v>204</v>
      </c>
      <c r="P2483" t="s">
        <v>204</v>
      </c>
      <c r="Q2483" s="80" t="s">
        <v>204</v>
      </c>
      <c r="R2483" s="79"/>
      <c r="T2483" t="s">
        <v>204</v>
      </c>
      <c r="U2483" t="s">
        <v>204</v>
      </c>
      <c r="V2483" t="s">
        <v>204</v>
      </c>
    </row>
    <row r="2484" spans="2:22">
      <c r="B2484" t="s">
        <v>204</v>
      </c>
      <c r="C2484" s="79" t="s">
        <v>204</v>
      </c>
      <c r="E2484" t="s">
        <v>204</v>
      </c>
      <c r="F2484" t="s">
        <v>204</v>
      </c>
      <c r="G2484" t="s">
        <v>204</v>
      </c>
      <c r="H2484" t="s">
        <v>204</v>
      </c>
      <c r="I2484" t="s">
        <v>204</v>
      </c>
      <c r="J2484" t="s">
        <v>204</v>
      </c>
      <c r="K2484" t="s">
        <v>204</v>
      </c>
      <c r="L2484" t="s">
        <v>204</v>
      </c>
      <c r="M2484" t="s">
        <v>204</v>
      </c>
      <c r="N2484" t="s">
        <v>204</v>
      </c>
      <c r="O2484" t="s">
        <v>204</v>
      </c>
      <c r="P2484" t="s">
        <v>204</v>
      </c>
      <c r="Q2484" s="80" t="s">
        <v>204</v>
      </c>
      <c r="R2484" s="79"/>
      <c r="T2484" t="s">
        <v>204</v>
      </c>
      <c r="U2484" t="s">
        <v>204</v>
      </c>
      <c r="V2484" t="s">
        <v>204</v>
      </c>
    </row>
    <row r="2485" spans="2:22">
      <c r="B2485" t="s">
        <v>204</v>
      </c>
      <c r="C2485" s="79" t="s">
        <v>204</v>
      </c>
      <c r="E2485" t="s">
        <v>204</v>
      </c>
      <c r="F2485" t="s">
        <v>204</v>
      </c>
      <c r="G2485" t="s">
        <v>204</v>
      </c>
      <c r="H2485" t="s">
        <v>204</v>
      </c>
      <c r="I2485" t="s">
        <v>204</v>
      </c>
      <c r="J2485" t="s">
        <v>204</v>
      </c>
      <c r="K2485" t="s">
        <v>204</v>
      </c>
      <c r="L2485" t="s">
        <v>204</v>
      </c>
      <c r="M2485" t="s">
        <v>204</v>
      </c>
      <c r="N2485" t="s">
        <v>204</v>
      </c>
      <c r="O2485" t="s">
        <v>204</v>
      </c>
      <c r="P2485" t="s">
        <v>204</v>
      </c>
      <c r="Q2485" s="80" t="s">
        <v>204</v>
      </c>
      <c r="R2485" s="79"/>
      <c r="T2485" t="s">
        <v>204</v>
      </c>
      <c r="U2485" t="s">
        <v>204</v>
      </c>
      <c r="V2485" t="s">
        <v>204</v>
      </c>
    </row>
    <row r="2486" spans="2:22">
      <c r="B2486" t="s">
        <v>204</v>
      </c>
      <c r="C2486" s="79" t="s">
        <v>204</v>
      </c>
      <c r="E2486" t="s">
        <v>204</v>
      </c>
      <c r="F2486" t="s">
        <v>204</v>
      </c>
      <c r="G2486" t="s">
        <v>204</v>
      </c>
      <c r="H2486" t="s">
        <v>204</v>
      </c>
      <c r="I2486" t="s">
        <v>204</v>
      </c>
      <c r="J2486" t="s">
        <v>204</v>
      </c>
      <c r="K2486" t="s">
        <v>204</v>
      </c>
      <c r="L2486" t="s">
        <v>204</v>
      </c>
      <c r="M2486" t="s">
        <v>204</v>
      </c>
      <c r="N2486" t="s">
        <v>204</v>
      </c>
      <c r="O2486" t="s">
        <v>204</v>
      </c>
      <c r="P2486" t="s">
        <v>204</v>
      </c>
      <c r="Q2486" s="80" t="s">
        <v>204</v>
      </c>
      <c r="R2486" s="79"/>
      <c r="T2486" t="s">
        <v>204</v>
      </c>
      <c r="U2486" t="s">
        <v>204</v>
      </c>
      <c r="V2486" t="s">
        <v>204</v>
      </c>
    </row>
    <row r="2487" spans="2:22">
      <c r="B2487" t="s">
        <v>204</v>
      </c>
      <c r="C2487" s="79" t="s">
        <v>204</v>
      </c>
      <c r="E2487" t="s">
        <v>204</v>
      </c>
      <c r="F2487" t="s">
        <v>204</v>
      </c>
      <c r="G2487" t="s">
        <v>204</v>
      </c>
      <c r="H2487" t="s">
        <v>204</v>
      </c>
      <c r="I2487" t="s">
        <v>204</v>
      </c>
      <c r="J2487" t="s">
        <v>204</v>
      </c>
      <c r="K2487" t="s">
        <v>204</v>
      </c>
      <c r="L2487" t="s">
        <v>204</v>
      </c>
      <c r="M2487" t="s">
        <v>204</v>
      </c>
      <c r="N2487" t="s">
        <v>204</v>
      </c>
      <c r="O2487" t="s">
        <v>204</v>
      </c>
      <c r="P2487" t="s">
        <v>204</v>
      </c>
      <c r="Q2487" s="80" t="s">
        <v>204</v>
      </c>
      <c r="R2487" s="79"/>
      <c r="T2487" t="s">
        <v>204</v>
      </c>
      <c r="U2487" t="s">
        <v>204</v>
      </c>
      <c r="V2487" t="s">
        <v>204</v>
      </c>
    </row>
    <row r="2488" spans="2:22">
      <c r="B2488" t="s">
        <v>204</v>
      </c>
      <c r="C2488" s="79" t="s">
        <v>204</v>
      </c>
      <c r="E2488" t="s">
        <v>204</v>
      </c>
      <c r="F2488" t="s">
        <v>204</v>
      </c>
      <c r="G2488" t="s">
        <v>204</v>
      </c>
      <c r="H2488" t="s">
        <v>204</v>
      </c>
      <c r="I2488" t="s">
        <v>204</v>
      </c>
      <c r="J2488" t="s">
        <v>204</v>
      </c>
      <c r="K2488" t="s">
        <v>204</v>
      </c>
      <c r="L2488" t="s">
        <v>204</v>
      </c>
      <c r="M2488" t="s">
        <v>204</v>
      </c>
      <c r="N2488" t="s">
        <v>204</v>
      </c>
      <c r="O2488" t="s">
        <v>204</v>
      </c>
      <c r="P2488" t="s">
        <v>204</v>
      </c>
      <c r="Q2488" s="80" t="s">
        <v>204</v>
      </c>
      <c r="R2488" s="79"/>
      <c r="T2488" t="s">
        <v>204</v>
      </c>
      <c r="U2488" t="s">
        <v>204</v>
      </c>
      <c r="V2488" t="s">
        <v>204</v>
      </c>
    </row>
    <row r="2489" spans="2:22">
      <c r="B2489" t="s">
        <v>204</v>
      </c>
      <c r="C2489" s="79" t="s">
        <v>204</v>
      </c>
      <c r="E2489" t="s">
        <v>204</v>
      </c>
      <c r="F2489" t="s">
        <v>204</v>
      </c>
      <c r="G2489" t="s">
        <v>204</v>
      </c>
      <c r="H2489" t="s">
        <v>204</v>
      </c>
      <c r="I2489" t="s">
        <v>204</v>
      </c>
      <c r="J2489" t="s">
        <v>204</v>
      </c>
      <c r="K2489" t="s">
        <v>204</v>
      </c>
      <c r="L2489" t="s">
        <v>204</v>
      </c>
      <c r="M2489" t="s">
        <v>204</v>
      </c>
      <c r="N2489" t="s">
        <v>204</v>
      </c>
      <c r="O2489" t="s">
        <v>204</v>
      </c>
      <c r="P2489" t="s">
        <v>204</v>
      </c>
      <c r="Q2489" s="80" t="s">
        <v>204</v>
      </c>
      <c r="R2489" s="79"/>
      <c r="T2489" t="s">
        <v>204</v>
      </c>
      <c r="U2489" t="s">
        <v>204</v>
      </c>
      <c r="V2489" t="s">
        <v>204</v>
      </c>
    </row>
    <row r="2490" spans="2:22">
      <c r="B2490" t="s">
        <v>204</v>
      </c>
      <c r="C2490" s="79" t="s">
        <v>204</v>
      </c>
      <c r="E2490" t="s">
        <v>204</v>
      </c>
      <c r="F2490" t="s">
        <v>204</v>
      </c>
      <c r="G2490" t="s">
        <v>204</v>
      </c>
      <c r="H2490" t="s">
        <v>204</v>
      </c>
      <c r="I2490" t="s">
        <v>204</v>
      </c>
      <c r="J2490" t="s">
        <v>204</v>
      </c>
      <c r="K2490" t="s">
        <v>204</v>
      </c>
      <c r="L2490" t="s">
        <v>204</v>
      </c>
      <c r="M2490" t="s">
        <v>204</v>
      </c>
      <c r="N2490" t="s">
        <v>204</v>
      </c>
      <c r="O2490" t="s">
        <v>204</v>
      </c>
      <c r="P2490" t="s">
        <v>204</v>
      </c>
      <c r="Q2490" s="80" t="s">
        <v>204</v>
      </c>
      <c r="R2490" s="79"/>
      <c r="T2490" t="s">
        <v>204</v>
      </c>
      <c r="U2490" t="s">
        <v>204</v>
      </c>
      <c r="V2490" t="s">
        <v>204</v>
      </c>
    </row>
    <row r="2491" spans="2:22">
      <c r="B2491" t="s">
        <v>204</v>
      </c>
      <c r="C2491" s="79" t="s">
        <v>204</v>
      </c>
      <c r="E2491" t="s">
        <v>204</v>
      </c>
      <c r="F2491" t="s">
        <v>204</v>
      </c>
      <c r="G2491" t="s">
        <v>204</v>
      </c>
      <c r="H2491" t="s">
        <v>204</v>
      </c>
      <c r="I2491" t="s">
        <v>204</v>
      </c>
      <c r="J2491" t="s">
        <v>204</v>
      </c>
      <c r="K2491" t="s">
        <v>204</v>
      </c>
      <c r="L2491" t="s">
        <v>204</v>
      </c>
      <c r="M2491" t="s">
        <v>204</v>
      </c>
      <c r="N2491" t="s">
        <v>204</v>
      </c>
      <c r="O2491" t="s">
        <v>204</v>
      </c>
      <c r="P2491" t="s">
        <v>204</v>
      </c>
      <c r="Q2491" s="80" t="s">
        <v>204</v>
      </c>
      <c r="R2491" s="79"/>
      <c r="T2491" t="s">
        <v>204</v>
      </c>
      <c r="U2491" t="s">
        <v>204</v>
      </c>
      <c r="V2491" t="s">
        <v>204</v>
      </c>
    </row>
    <row r="2492" spans="2:22">
      <c r="B2492" t="s">
        <v>204</v>
      </c>
      <c r="C2492" s="79" t="s">
        <v>204</v>
      </c>
      <c r="E2492" t="s">
        <v>204</v>
      </c>
      <c r="F2492" t="s">
        <v>204</v>
      </c>
      <c r="G2492" t="s">
        <v>204</v>
      </c>
      <c r="H2492" t="s">
        <v>204</v>
      </c>
      <c r="I2492" t="s">
        <v>204</v>
      </c>
      <c r="J2492" t="s">
        <v>204</v>
      </c>
      <c r="K2492" t="s">
        <v>204</v>
      </c>
      <c r="L2492" t="s">
        <v>204</v>
      </c>
      <c r="M2492" t="s">
        <v>204</v>
      </c>
      <c r="N2492" t="s">
        <v>204</v>
      </c>
      <c r="O2492" t="s">
        <v>204</v>
      </c>
      <c r="P2492" t="s">
        <v>204</v>
      </c>
      <c r="Q2492" s="80" t="s">
        <v>204</v>
      </c>
      <c r="R2492" s="79"/>
      <c r="T2492" t="s">
        <v>204</v>
      </c>
      <c r="U2492" t="s">
        <v>204</v>
      </c>
      <c r="V2492" t="s">
        <v>204</v>
      </c>
    </row>
    <row r="2493" spans="2:22">
      <c r="B2493" t="s">
        <v>204</v>
      </c>
      <c r="C2493" s="79" t="s">
        <v>204</v>
      </c>
      <c r="E2493" t="s">
        <v>204</v>
      </c>
      <c r="F2493" t="s">
        <v>204</v>
      </c>
      <c r="G2493" t="s">
        <v>204</v>
      </c>
      <c r="H2493" t="s">
        <v>204</v>
      </c>
      <c r="I2493" t="s">
        <v>204</v>
      </c>
      <c r="J2493" t="s">
        <v>204</v>
      </c>
      <c r="K2493" t="s">
        <v>204</v>
      </c>
      <c r="L2493" t="s">
        <v>204</v>
      </c>
      <c r="M2493" t="s">
        <v>204</v>
      </c>
      <c r="N2493" t="s">
        <v>204</v>
      </c>
      <c r="O2493" t="s">
        <v>204</v>
      </c>
      <c r="P2493" t="s">
        <v>204</v>
      </c>
      <c r="Q2493" s="80" t="s">
        <v>204</v>
      </c>
      <c r="R2493" s="79"/>
      <c r="T2493" t="s">
        <v>204</v>
      </c>
      <c r="U2493" t="s">
        <v>204</v>
      </c>
      <c r="V2493" t="s">
        <v>204</v>
      </c>
    </row>
    <row r="2494" spans="2:22">
      <c r="B2494" t="s">
        <v>204</v>
      </c>
      <c r="C2494" s="79" t="s">
        <v>204</v>
      </c>
      <c r="E2494" t="s">
        <v>204</v>
      </c>
      <c r="F2494" t="s">
        <v>204</v>
      </c>
      <c r="G2494" t="s">
        <v>204</v>
      </c>
      <c r="H2494" t="s">
        <v>204</v>
      </c>
      <c r="I2494" t="s">
        <v>204</v>
      </c>
      <c r="J2494" t="s">
        <v>204</v>
      </c>
      <c r="K2494" t="s">
        <v>204</v>
      </c>
      <c r="L2494" t="s">
        <v>204</v>
      </c>
      <c r="M2494" t="s">
        <v>204</v>
      </c>
      <c r="N2494" t="s">
        <v>204</v>
      </c>
      <c r="O2494" t="s">
        <v>204</v>
      </c>
      <c r="P2494" t="s">
        <v>204</v>
      </c>
      <c r="Q2494" s="80" t="s">
        <v>204</v>
      </c>
      <c r="R2494" s="79"/>
      <c r="T2494" t="s">
        <v>204</v>
      </c>
      <c r="U2494" t="s">
        <v>204</v>
      </c>
      <c r="V2494" t="s">
        <v>204</v>
      </c>
    </row>
    <row r="2495" spans="2:22">
      <c r="B2495" t="s">
        <v>204</v>
      </c>
      <c r="C2495" s="79" t="s">
        <v>204</v>
      </c>
      <c r="E2495" t="s">
        <v>204</v>
      </c>
      <c r="F2495" t="s">
        <v>204</v>
      </c>
      <c r="G2495" t="s">
        <v>204</v>
      </c>
      <c r="H2495" t="s">
        <v>204</v>
      </c>
      <c r="I2495" t="s">
        <v>204</v>
      </c>
      <c r="J2495" t="s">
        <v>204</v>
      </c>
      <c r="K2495" t="s">
        <v>204</v>
      </c>
      <c r="L2495" t="s">
        <v>204</v>
      </c>
      <c r="M2495" t="s">
        <v>204</v>
      </c>
      <c r="N2495" t="s">
        <v>204</v>
      </c>
      <c r="O2495" t="s">
        <v>204</v>
      </c>
      <c r="P2495" t="s">
        <v>204</v>
      </c>
      <c r="Q2495" s="80" t="s">
        <v>204</v>
      </c>
      <c r="R2495" s="79"/>
      <c r="T2495" t="s">
        <v>204</v>
      </c>
      <c r="U2495" t="s">
        <v>204</v>
      </c>
      <c r="V2495" t="s">
        <v>204</v>
      </c>
    </row>
    <row r="2496" spans="2:22">
      <c r="B2496" t="s">
        <v>204</v>
      </c>
      <c r="C2496" s="79" t="s">
        <v>204</v>
      </c>
      <c r="E2496" t="s">
        <v>204</v>
      </c>
      <c r="F2496" t="s">
        <v>204</v>
      </c>
      <c r="G2496" t="s">
        <v>204</v>
      </c>
      <c r="H2496" t="s">
        <v>204</v>
      </c>
      <c r="I2496" t="s">
        <v>204</v>
      </c>
      <c r="J2496" t="s">
        <v>204</v>
      </c>
      <c r="K2496" t="s">
        <v>204</v>
      </c>
      <c r="L2496" t="s">
        <v>204</v>
      </c>
      <c r="M2496" t="s">
        <v>204</v>
      </c>
      <c r="N2496" t="s">
        <v>204</v>
      </c>
      <c r="O2496" t="s">
        <v>204</v>
      </c>
      <c r="P2496" t="s">
        <v>204</v>
      </c>
      <c r="Q2496" s="80" t="s">
        <v>204</v>
      </c>
      <c r="R2496" s="79"/>
      <c r="T2496" t="s">
        <v>204</v>
      </c>
      <c r="U2496" t="s">
        <v>204</v>
      </c>
      <c r="V2496" t="s">
        <v>204</v>
      </c>
    </row>
    <row r="2497" spans="2:22">
      <c r="B2497" t="s">
        <v>204</v>
      </c>
      <c r="C2497" s="79" t="s">
        <v>204</v>
      </c>
      <c r="E2497" t="s">
        <v>204</v>
      </c>
      <c r="F2497" t="s">
        <v>204</v>
      </c>
      <c r="G2497" t="s">
        <v>204</v>
      </c>
      <c r="H2497" t="s">
        <v>204</v>
      </c>
      <c r="I2497" t="s">
        <v>204</v>
      </c>
      <c r="J2497" t="s">
        <v>204</v>
      </c>
      <c r="K2497" t="s">
        <v>204</v>
      </c>
      <c r="L2497" t="s">
        <v>204</v>
      </c>
      <c r="M2497" t="s">
        <v>204</v>
      </c>
      <c r="N2497" t="s">
        <v>204</v>
      </c>
      <c r="O2497" t="s">
        <v>204</v>
      </c>
      <c r="P2497" t="s">
        <v>204</v>
      </c>
      <c r="Q2497" s="80" t="s">
        <v>204</v>
      </c>
      <c r="R2497" s="79"/>
      <c r="T2497" t="s">
        <v>204</v>
      </c>
      <c r="U2497" t="s">
        <v>204</v>
      </c>
      <c r="V2497" t="s">
        <v>204</v>
      </c>
    </row>
    <row r="2498" spans="2:22">
      <c r="B2498" t="s">
        <v>204</v>
      </c>
      <c r="C2498" s="79" t="s">
        <v>204</v>
      </c>
      <c r="E2498" t="s">
        <v>204</v>
      </c>
      <c r="F2498" t="s">
        <v>204</v>
      </c>
      <c r="G2498" t="s">
        <v>204</v>
      </c>
      <c r="H2498" t="s">
        <v>204</v>
      </c>
      <c r="I2498" t="s">
        <v>204</v>
      </c>
      <c r="J2498" t="s">
        <v>204</v>
      </c>
      <c r="K2498" t="s">
        <v>204</v>
      </c>
      <c r="L2498" t="s">
        <v>204</v>
      </c>
      <c r="M2498" t="s">
        <v>204</v>
      </c>
      <c r="N2498" t="s">
        <v>204</v>
      </c>
      <c r="O2498" t="s">
        <v>204</v>
      </c>
      <c r="P2498" t="s">
        <v>204</v>
      </c>
      <c r="Q2498" s="80" t="s">
        <v>204</v>
      </c>
      <c r="R2498" s="79"/>
      <c r="T2498" t="s">
        <v>204</v>
      </c>
      <c r="U2498" t="s">
        <v>204</v>
      </c>
      <c r="V2498" t="s">
        <v>204</v>
      </c>
    </row>
    <row r="2499" spans="2:22">
      <c r="B2499" t="s">
        <v>204</v>
      </c>
      <c r="C2499" s="79" t="s">
        <v>204</v>
      </c>
      <c r="E2499" t="s">
        <v>204</v>
      </c>
      <c r="F2499" t="s">
        <v>204</v>
      </c>
      <c r="G2499" t="s">
        <v>204</v>
      </c>
      <c r="H2499" t="s">
        <v>204</v>
      </c>
      <c r="I2499" t="s">
        <v>204</v>
      </c>
      <c r="J2499" t="s">
        <v>204</v>
      </c>
      <c r="K2499" t="s">
        <v>204</v>
      </c>
      <c r="L2499" t="s">
        <v>204</v>
      </c>
      <c r="M2499" t="s">
        <v>204</v>
      </c>
      <c r="N2499" t="s">
        <v>204</v>
      </c>
      <c r="O2499" t="s">
        <v>204</v>
      </c>
      <c r="P2499" t="s">
        <v>204</v>
      </c>
      <c r="Q2499" s="80" t="s">
        <v>204</v>
      </c>
      <c r="R2499" s="79"/>
      <c r="T2499" t="s">
        <v>204</v>
      </c>
      <c r="U2499" t="s">
        <v>204</v>
      </c>
      <c r="V2499" t="s">
        <v>204</v>
      </c>
    </row>
    <row r="2500" spans="2:22">
      <c r="B2500" t="s">
        <v>204</v>
      </c>
      <c r="C2500" s="79" t="s">
        <v>204</v>
      </c>
      <c r="E2500" t="s">
        <v>204</v>
      </c>
      <c r="F2500" t="s">
        <v>204</v>
      </c>
      <c r="G2500" t="s">
        <v>204</v>
      </c>
      <c r="H2500" t="s">
        <v>204</v>
      </c>
      <c r="I2500" t="s">
        <v>204</v>
      </c>
      <c r="J2500" t="s">
        <v>204</v>
      </c>
      <c r="K2500" t="s">
        <v>204</v>
      </c>
      <c r="L2500" t="s">
        <v>204</v>
      </c>
      <c r="M2500" t="s">
        <v>204</v>
      </c>
      <c r="N2500" t="s">
        <v>204</v>
      </c>
      <c r="O2500" t="s">
        <v>204</v>
      </c>
      <c r="P2500" t="s">
        <v>204</v>
      </c>
      <c r="Q2500" s="80" t="s">
        <v>204</v>
      </c>
      <c r="R2500" s="79"/>
      <c r="T2500" t="s">
        <v>204</v>
      </c>
      <c r="U2500" t="s">
        <v>204</v>
      </c>
      <c r="V2500" t="s">
        <v>204</v>
      </c>
    </row>
    <row r="2501" spans="2:22">
      <c r="B2501" t="s">
        <v>204</v>
      </c>
      <c r="C2501" s="79" t="s">
        <v>204</v>
      </c>
      <c r="E2501" t="s">
        <v>204</v>
      </c>
      <c r="F2501" t="s">
        <v>204</v>
      </c>
      <c r="G2501" t="s">
        <v>204</v>
      </c>
      <c r="H2501" t="s">
        <v>204</v>
      </c>
      <c r="I2501" t="s">
        <v>204</v>
      </c>
      <c r="J2501" t="s">
        <v>204</v>
      </c>
      <c r="K2501" t="s">
        <v>204</v>
      </c>
      <c r="L2501" t="s">
        <v>204</v>
      </c>
      <c r="M2501" t="s">
        <v>204</v>
      </c>
      <c r="N2501" t="s">
        <v>204</v>
      </c>
      <c r="O2501" t="s">
        <v>204</v>
      </c>
      <c r="P2501" t="s">
        <v>204</v>
      </c>
      <c r="Q2501" s="80" t="s">
        <v>204</v>
      </c>
      <c r="R2501" s="79"/>
      <c r="T2501" t="s">
        <v>204</v>
      </c>
      <c r="U2501" t="s">
        <v>204</v>
      </c>
      <c r="V2501" t="s">
        <v>204</v>
      </c>
    </row>
    <row r="2502" spans="2:22">
      <c r="B2502" t="s">
        <v>204</v>
      </c>
      <c r="C2502" s="79" t="s">
        <v>204</v>
      </c>
      <c r="E2502" t="s">
        <v>204</v>
      </c>
      <c r="F2502" t="s">
        <v>204</v>
      </c>
      <c r="G2502" t="s">
        <v>204</v>
      </c>
      <c r="H2502" t="s">
        <v>204</v>
      </c>
      <c r="I2502" t="s">
        <v>204</v>
      </c>
      <c r="J2502" t="s">
        <v>204</v>
      </c>
      <c r="K2502" t="s">
        <v>204</v>
      </c>
      <c r="L2502" t="s">
        <v>204</v>
      </c>
      <c r="M2502" t="s">
        <v>204</v>
      </c>
      <c r="N2502" t="s">
        <v>204</v>
      </c>
      <c r="O2502" t="s">
        <v>204</v>
      </c>
      <c r="P2502" t="s">
        <v>204</v>
      </c>
      <c r="Q2502" s="80" t="s">
        <v>204</v>
      </c>
      <c r="R2502" s="79"/>
      <c r="T2502" t="s">
        <v>204</v>
      </c>
      <c r="U2502" t="s">
        <v>204</v>
      </c>
      <c r="V2502" t="s">
        <v>204</v>
      </c>
    </row>
    <row r="2503" spans="2:22">
      <c r="B2503" t="s">
        <v>204</v>
      </c>
      <c r="C2503" s="79" t="s">
        <v>204</v>
      </c>
      <c r="E2503" t="s">
        <v>204</v>
      </c>
      <c r="F2503" t="s">
        <v>204</v>
      </c>
      <c r="G2503" t="s">
        <v>204</v>
      </c>
      <c r="H2503" t="s">
        <v>204</v>
      </c>
      <c r="I2503" t="s">
        <v>204</v>
      </c>
      <c r="J2503" t="s">
        <v>204</v>
      </c>
      <c r="K2503" t="s">
        <v>204</v>
      </c>
      <c r="L2503" t="s">
        <v>204</v>
      </c>
      <c r="M2503" t="s">
        <v>204</v>
      </c>
      <c r="N2503" t="s">
        <v>204</v>
      </c>
      <c r="O2503" t="s">
        <v>204</v>
      </c>
      <c r="P2503" t="s">
        <v>204</v>
      </c>
      <c r="Q2503" s="80" t="s">
        <v>204</v>
      </c>
      <c r="R2503" s="79"/>
      <c r="T2503" t="s">
        <v>204</v>
      </c>
      <c r="U2503" t="s">
        <v>204</v>
      </c>
      <c r="V2503" t="s">
        <v>204</v>
      </c>
    </row>
    <row r="2504" spans="2:22">
      <c r="B2504" t="s">
        <v>204</v>
      </c>
      <c r="C2504" s="79" t="s">
        <v>204</v>
      </c>
      <c r="E2504" t="s">
        <v>204</v>
      </c>
      <c r="F2504" t="s">
        <v>204</v>
      </c>
      <c r="G2504" t="s">
        <v>204</v>
      </c>
      <c r="H2504" t="s">
        <v>204</v>
      </c>
      <c r="I2504" t="s">
        <v>204</v>
      </c>
      <c r="J2504" t="s">
        <v>204</v>
      </c>
      <c r="K2504" t="s">
        <v>204</v>
      </c>
      <c r="L2504" t="s">
        <v>204</v>
      </c>
      <c r="M2504" t="s">
        <v>204</v>
      </c>
      <c r="N2504" t="s">
        <v>204</v>
      </c>
      <c r="O2504" t="s">
        <v>204</v>
      </c>
      <c r="P2504" t="s">
        <v>204</v>
      </c>
      <c r="Q2504" s="80" t="s">
        <v>204</v>
      </c>
      <c r="R2504" s="79"/>
      <c r="T2504" t="s">
        <v>204</v>
      </c>
      <c r="U2504" t="s">
        <v>204</v>
      </c>
      <c r="V2504" t="s">
        <v>204</v>
      </c>
    </row>
    <row r="2505" spans="2:22">
      <c r="B2505" t="s">
        <v>204</v>
      </c>
      <c r="C2505" s="79" t="s">
        <v>204</v>
      </c>
      <c r="E2505" t="s">
        <v>204</v>
      </c>
      <c r="F2505" t="s">
        <v>204</v>
      </c>
      <c r="G2505" t="s">
        <v>204</v>
      </c>
      <c r="H2505" t="s">
        <v>204</v>
      </c>
      <c r="I2505" t="s">
        <v>204</v>
      </c>
      <c r="J2505" t="s">
        <v>204</v>
      </c>
      <c r="K2505" t="s">
        <v>204</v>
      </c>
      <c r="L2505" t="s">
        <v>204</v>
      </c>
      <c r="M2505" t="s">
        <v>204</v>
      </c>
      <c r="N2505" t="s">
        <v>204</v>
      </c>
      <c r="O2505" t="s">
        <v>204</v>
      </c>
      <c r="P2505" t="s">
        <v>204</v>
      </c>
      <c r="Q2505" s="80" t="s">
        <v>204</v>
      </c>
      <c r="R2505" s="79"/>
      <c r="T2505" t="s">
        <v>204</v>
      </c>
      <c r="U2505" t="s">
        <v>204</v>
      </c>
      <c r="V2505" t="s">
        <v>204</v>
      </c>
    </row>
    <row r="2506" spans="2:22">
      <c r="B2506" t="s">
        <v>204</v>
      </c>
      <c r="C2506" s="79" t="s">
        <v>204</v>
      </c>
      <c r="E2506" t="s">
        <v>204</v>
      </c>
      <c r="F2506" t="s">
        <v>204</v>
      </c>
      <c r="G2506" t="s">
        <v>204</v>
      </c>
      <c r="H2506" t="s">
        <v>204</v>
      </c>
      <c r="I2506" t="s">
        <v>204</v>
      </c>
      <c r="J2506" t="s">
        <v>204</v>
      </c>
      <c r="K2506" t="s">
        <v>204</v>
      </c>
      <c r="L2506" t="s">
        <v>204</v>
      </c>
      <c r="M2506" t="s">
        <v>204</v>
      </c>
      <c r="N2506" t="s">
        <v>204</v>
      </c>
      <c r="O2506" t="s">
        <v>204</v>
      </c>
      <c r="P2506" t="s">
        <v>204</v>
      </c>
      <c r="Q2506" s="80" t="s">
        <v>204</v>
      </c>
      <c r="R2506" s="79"/>
      <c r="T2506" t="s">
        <v>204</v>
      </c>
      <c r="U2506" t="s">
        <v>204</v>
      </c>
      <c r="V2506" t="s">
        <v>204</v>
      </c>
    </row>
    <row r="2507" spans="2:22">
      <c r="B2507" t="s">
        <v>204</v>
      </c>
      <c r="C2507" s="79" t="s">
        <v>204</v>
      </c>
      <c r="E2507" t="s">
        <v>204</v>
      </c>
      <c r="F2507" t="s">
        <v>204</v>
      </c>
      <c r="G2507" t="s">
        <v>204</v>
      </c>
      <c r="H2507" t="s">
        <v>204</v>
      </c>
      <c r="I2507" t="s">
        <v>204</v>
      </c>
      <c r="J2507" t="s">
        <v>204</v>
      </c>
      <c r="K2507" t="s">
        <v>204</v>
      </c>
      <c r="L2507" t="s">
        <v>204</v>
      </c>
      <c r="M2507" t="s">
        <v>204</v>
      </c>
      <c r="N2507" t="s">
        <v>204</v>
      </c>
      <c r="O2507" t="s">
        <v>204</v>
      </c>
      <c r="P2507" t="s">
        <v>204</v>
      </c>
      <c r="Q2507" s="80" t="s">
        <v>204</v>
      </c>
      <c r="R2507" s="79"/>
      <c r="T2507" t="s">
        <v>204</v>
      </c>
      <c r="U2507" t="s">
        <v>204</v>
      </c>
      <c r="V2507" t="s">
        <v>204</v>
      </c>
    </row>
    <row r="2508" spans="2:22">
      <c r="B2508" t="s">
        <v>204</v>
      </c>
      <c r="C2508" s="79" t="s">
        <v>204</v>
      </c>
      <c r="E2508" t="s">
        <v>204</v>
      </c>
      <c r="F2508" t="s">
        <v>204</v>
      </c>
      <c r="G2508" t="s">
        <v>204</v>
      </c>
      <c r="H2508" t="s">
        <v>204</v>
      </c>
      <c r="I2508" t="s">
        <v>204</v>
      </c>
      <c r="J2508" t="s">
        <v>204</v>
      </c>
      <c r="K2508" t="s">
        <v>204</v>
      </c>
      <c r="L2508" t="s">
        <v>204</v>
      </c>
      <c r="M2508" t="s">
        <v>204</v>
      </c>
      <c r="N2508" t="s">
        <v>204</v>
      </c>
      <c r="O2508" t="s">
        <v>204</v>
      </c>
      <c r="P2508" t="s">
        <v>204</v>
      </c>
      <c r="Q2508" s="80" t="s">
        <v>204</v>
      </c>
      <c r="R2508" s="79"/>
      <c r="T2508" t="s">
        <v>204</v>
      </c>
      <c r="U2508" t="s">
        <v>204</v>
      </c>
      <c r="V2508" t="s">
        <v>204</v>
      </c>
    </row>
    <row r="2509" spans="2:22">
      <c r="B2509" t="s">
        <v>204</v>
      </c>
      <c r="C2509" s="79" t="s">
        <v>204</v>
      </c>
      <c r="E2509" t="s">
        <v>204</v>
      </c>
      <c r="F2509" t="s">
        <v>204</v>
      </c>
      <c r="G2509" t="s">
        <v>204</v>
      </c>
      <c r="H2509" t="s">
        <v>204</v>
      </c>
      <c r="I2509" t="s">
        <v>204</v>
      </c>
      <c r="J2509" t="s">
        <v>204</v>
      </c>
      <c r="K2509" t="s">
        <v>204</v>
      </c>
      <c r="L2509" t="s">
        <v>204</v>
      </c>
      <c r="M2509" t="s">
        <v>204</v>
      </c>
      <c r="N2509" t="s">
        <v>204</v>
      </c>
      <c r="O2509" t="s">
        <v>204</v>
      </c>
      <c r="P2509" t="s">
        <v>204</v>
      </c>
      <c r="Q2509" s="80" t="s">
        <v>204</v>
      </c>
      <c r="R2509" s="79"/>
      <c r="T2509" t="s">
        <v>204</v>
      </c>
      <c r="U2509" t="s">
        <v>204</v>
      </c>
      <c r="V2509" t="s">
        <v>204</v>
      </c>
    </row>
    <row r="2510" spans="2:22">
      <c r="B2510" t="s">
        <v>204</v>
      </c>
      <c r="C2510" s="79" t="s">
        <v>204</v>
      </c>
      <c r="E2510" t="s">
        <v>204</v>
      </c>
      <c r="F2510" t="s">
        <v>204</v>
      </c>
      <c r="G2510" t="s">
        <v>204</v>
      </c>
      <c r="H2510" t="s">
        <v>204</v>
      </c>
      <c r="I2510" t="s">
        <v>204</v>
      </c>
      <c r="J2510" t="s">
        <v>204</v>
      </c>
      <c r="K2510" t="s">
        <v>204</v>
      </c>
      <c r="L2510" t="s">
        <v>204</v>
      </c>
      <c r="M2510" t="s">
        <v>204</v>
      </c>
      <c r="N2510" t="s">
        <v>204</v>
      </c>
      <c r="O2510" t="s">
        <v>204</v>
      </c>
      <c r="P2510" t="s">
        <v>204</v>
      </c>
      <c r="Q2510" s="80" t="s">
        <v>204</v>
      </c>
      <c r="R2510" s="79"/>
      <c r="T2510" t="s">
        <v>204</v>
      </c>
      <c r="U2510" t="s">
        <v>204</v>
      </c>
      <c r="V2510" t="s">
        <v>204</v>
      </c>
    </row>
    <row r="2511" spans="2:22">
      <c r="B2511" t="s">
        <v>204</v>
      </c>
      <c r="C2511" s="79" t="s">
        <v>204</v>
      </c>
      <c r="E2511" t="s">
        <v>204</v>
      </c>
      <c r="F2511" t="s">
        <v>204</v>
      </c>
      <c r="G2511" t="s">
        <v>204</v>
      </c>
      <c r="H2511" t="s">
        <v>204</v>
      </c>
      <c r="I2511" t="s">
        <v>204</v>
      </c>
      <c r="J2511" t="s">
        <v>204</v>
      </c>
      <c r="K2511" t="s">
        <v>204</v>
      </c>
      <c r="L2511" t="s">
        <v>204</v>
      </c>
      <c r="M2511" t="s">
        <v>204</v>
      </c>
      <c r="N2511" t="s">
        <v>204</v>
      </c>
      <c r="O2511" t="s">
        <v>204</v>
      </c>
      <c r="P2511" t="s">
        <v>204</v>
      </c>
      <c r="Q2511" s="80" t="s">
        <v>204</v>
      </c>
      <c r="R2511" s="79"/>
      <c r="T2511" t="s">
        <v>204</v>
      </c>
      <c r="U2511" t="s">
        <v>204</v>
      </c>
      <c r="V2511" t="s">
        <v>204</v>
      </c>
    </row>
    <row r="2512" spans="2:22">
      <c r="B2512" t="s">
        <v>204</v>
      </c>
      <c r="C2512" s="79" t="s">
        <v>204</v>
      </c>
      <c r="E2512" t="s">
        <v>204</v>
      </c>
      <c r="F2512" t="s">
        <v>204</v>
      </c>
      <c r="G2512" t="s">
        <v>204</v>
      </c>
      <c r="H2512" t="s">
        <v>204</v>
      </c>
      <c r="I2512" t="s">
        <v>204</v>
      </c>
      <c r="J2512" t="s">
        <v>204</v>
      </c>
      <c r="K2512" t="s">
        <v>204</v>
      </c>
      <c r="L2512" t="s">
        <v>204</v>
      </c>
      <c r="M2512" t="s">
        <v>204</v>
      </c>
      <c r="N2512" t="s">
        <v>204</v>
      </c>
      <c r="O2512" t="s">
        <v>204</v>
      </c>
      <c r="P2512" t="s">
        <v>204</v>
      </c>
      <c r="Q2512" s="80" t="s">
        <v>204</v>
      </c>
      <c r="R2512" s="79"/>
      <c r="T2512" t="s">
        <v>204</v>
      </c>
      <c r="U2512" t="s">
        <v>204</v>
      </c>
      <c r="V2512" t="s">
        <v>204</v>
      </c>
    </row>
    <row r="2513" spans="2:22">
      <c r="B2513" t="s">
        <v>204</v>
      </c>
      <c r="C2513" s="79" t="s">
        <v>204</v>
      </c>
      <c r="E2513" t="s">
        <v>204</v>
      </c>
      <c r="F2513" t="s">
        <v>204</v>
      </c>
      <c r="G2513" t="s">
        <v>204</v>
      </c>
      <c r="H2513" t="s">
        <v>204</v>
      </c>
      <c r="I2513" t="s">
        <v>204</v>
      </c>
      <c r="J2513" t="s">
        <v>204</v>
      </c>
      <c r="K2513" t="s">
        <v>204</v>
      </c>
      <c r="L2513" t="s">
        <v>204</v>
      </c>
      <c r="M2513" t="s">
        <v>204</v>
      </c>
      <c r="N2513" t="s">
        <v>204</v>
      </c>
      <c r="O2513" t="s">
        <v>204</v>
      </c>
      <c r="P2513" t="s">
        <v>204</v>
      </c>
      <c r="Q2513" s="80" t="s">
        <v>204</v>
      </c>
      <c r="R2513" s="79"/>
      <c r="T2513" t="s">
        <v>204</v>
      </c>
      <c r="U2513" t="s">
        <v>204</v>
      </c>
      <c r="V2513" t="s">
        <v>204</v>
      </c>
    </row>
    <row r="2514" spans="2:22">
      <c r="B2514" t="s">
        <v>204</v>
      </c>
      <c r="C2514" s="79" t="s">
        <v>204</v>
      </c>
      <c r="E2514" t="s">
        <v>204</v>
      </c>
      <c r="F2514" t="s">
        <v>204</v>
      </c>
      <c r="G2514" t="s">
        <v>204</v>
      </c>
      <c r="H2514" t="s">
        <v>204</v>
      </c>
      <c r="I2514" t="s">
        <v>204</v>
      </c>
      <c r="J2514" t="s">
        <v>204</v>
      </c>
      <c r="K2514" t="s">
        <v>204</v>
      </c>
      <c r="L2514" t="s">
        <v>204</v>
      </c>
      <c r="M2514" t="s">
        <v>204</v>
      </c>
      <c r="N2514" t="s">
        <v>204</v>
      </c>
      <c r="O2514" t="s">
        <v>204</v>
      </c>
      <c r="P2514" t="s">
        <v>204</v>
      </c>
      <c r="Q2514" s="80" t="s">
        <v>204</v>
      </c>
      <c r="R2514" s="79"/>
      <c r="T2514" t="s">
        <v>204</v>
      </c>
      <c r="U2514" t="s">
        <v>204</v>
      </c>
      <c r="V2514" t="s">
        <v>204</v>
      </c>
    </row>
    <row r="2515" spans="2:22">
      <c r="B2515" t="s">
        <v>204</v>
      </c>
      <c r="C2515" s="79" t="s">
        <v>204</v>
      </c>
      <c r="E2515" t="s">
        <v>204</v>
      </c>
      <c r="F2515" t="s">
        <v>204</v>
      </c>
      <c r="G2515" t="s">
        <v>204</v>
      </c>
      <c r="H2515" t="s">
        <v>204</v>
      </c>
      <c r="I2515" t="s">
        <v>204</v>
      </c>
      <c r="J2515" t="s">
        <v>204</v>
      </c>
      <c r="K2515" t="s">
        <v>204</v>
      </c>
      <c r="L2515" t="s">
        <v>204</v>
      </c>
      <c r="M2515" t="s">
        <v>204</v>
      </c>
      <c r="N2515" t="s">
        <v>204</v>
      </c>
      <c r="O2515" t="s">
        <v>204</v>
      </c>
      <c r="P2515" t="s">
        <v>204</v>
      </c>
      <c r="Q2515" s="80" t="s">
        <v>204</v>
      </c>
      <c r="R2515" s="79"/>
      <c r="T2515" t="s">
        <v>204</v>
      </c>
      <c r="U2515" t="s">
        <v>204</v>
      </c>
      <c r="V2515" t="s">
        <v>204</v>
      </c>
    </row>
    <row r="2516" spans="2:22">
      <c r="B2516" t="s">
        <v>204</v>
      </c>
      <c r="C2516" s="79" t="s">
        <v>204</v>
      </c>
      <c r="E2516" t="s">
        <v>204</v>
      </c>
      <c r="F2516" t="s">
        <v>204</v>
      </c>
      <c r="G2516" t="s">
        <v>204</v>
      </c>
      <c r="H2516" t="s">
        <v>204</v>
      </c>
      <c r="I2516" t="s">
        <v>204</v>
      </c>
      <c r="J2516" t="s">
        <v>204</v>
      </c>
      <c r="K2516" t="s">
        <v>204</v>
      </c>
      <c r="L2516" t="s">
        <v>204</v>
      </c>
      <c r="M2516" t="s">
        <v>204</v>
      </c>
      <c r="N2516" t="s">
        <v>204</v>
      </c>
      <c r="O2516" t="s">
        <v>204</v>
      </c>
      <c r="P2516" t="s">
        <v>204</v>
      </c>
      <c r="Q2516" s="80" t="s">
        <v>204</v>
      </c>
      <c r="R2516" s="79"/>
      <c r="T2516" t="s">
        <v>204</v>
      </c>
      <c r="U2516" t="s">
        <v>204</v>
      </c>
      <c r="V2516" t="s">
        <v>204</v>
      </c>
    </row>
    <row r="2517" spans="2:22">
      <c r="B2517" t="s">
        <v>204</v>
      </c>
      <c r="C2517" s="79" t="s">
        <v>204</v>
      </c>
      <c r="E2517" t="s">
        <v>204</v>
      </c>
      <c r="F2517" t="s">
        <v>204</v>
      </c>
      <c r="G2517" t="s">
        <v>204</v>
      </c>
      <c r="H2517" t="s">
        <v>204</v>
      </c>
      <c r="I2517" t="s">
        <v>204</v>
      </c>
      <c r="J2517" t="s">
        <v>204</v>
      </c>
      <c r="K2517" t="s">
        <v>204</v>
      </c>
      <c r="L2517" t="s">
        <v>204</v>
      </c>
      <c r="M2517" t="s">
        <v>204</v>
      </c>
      <c r="N2517" t="s">
        <v>204</v>
      </c>
      <c r="O2517" t="s">
        <v>204</v>
      </c>
      <c r="P2517" t="s">
        <v>204</v>
      </c>
      <c r="Q2517" s="80" t="s">
        <v>204</v>
      </c>
      <c r="R2517" s="79"/>
      <c r="T2517" t="s">
        <v>204</v>
      </c>
      <c r="U2517" t="s">
        <v>204</v>
      </c>
      <c r="V2517" t="s">
        <v>204</v>
      </c>
    </row>
    <row r="2518" spans="2:22">
      <c r="B2518" t="s">
        <v>204</v>
      </c>
      <c r="C2518" s="79" t="s">
        <v>204</v>
      </c>
      <c r="E2518" t="s">
        <v>204</v>
      </c>
      <c r="F2518" t="s">
        <v>204</v>
      </c>
      <c r="G2518" t="s">
        <v>204</v>
      </c>
      <c r="H2518" t="s">
        <v>204</v>
      </c>
      <c r="I2518" t="s">
        <v>204</v>
      </c>
      <c r="J2518" t="s">
        <v>204</v>
      </c>
      <c r="K2518" t="s">
        <v>204</v>
      </c>
      <c r="L2518" t="s">
        <v>204</v>
      </c>
      <c r="M2518" t="s">
        <v>204</v>
      </c>
      <c r="N2518" t="s">
        <v>204</v>
      </c>
      <c r="O2518" t="s">
        <v>204</v>
      </c>
      <c r="P2518" t="s">
        <v>204</v>
      </c>
      <c r="Q2518" s="80" t="s">
        <v>204</v>
      </c>
      <c r="R2518" s="79"/>
      <c r="T2518" t="s">
        <v>204</v>
      </c>
      <c r="U2518" t="s">
        <v>204</v>
      </c>
      <c r="V2518" t="s">
        <v>204</v>
      </c>
    </row>
    <row r="2519" spans="2:22">
      <c r="B2519" t="s">
        <v>204</v>
      </c>
      <c r="C2519" s="79" t="s">
        <v>204</v>
      </c>
      <c r="E2519" t="s">
        <v>204</v>
      </c>
      <c r="F2519" t="s">
        <v>204</v>
      </c>
      <c r="G2519" t="s">
        <v>204</v>
      </c>
      <c r="H2519" t="s">
        <v>204</v>
      </c>
      <c r="I2519" t="s">
        <v>204</v>
      </c>
      <c r="J2519" t="s">
        <v>204</v>
      </c>
      <c r="K2519" t="s">
        <v>204</v>
      </c>
      <c r="L2519" t="s">
        <v>204</v>
      </c>
      <c r="M2519" t="s">
        <v>204</v>
      </c>
      <c r="N2519" t="s">
        <v>204</v>
      </c>
      <c r="O2519" t="s">
        <v>204</v>
      </c>
      <c r="P2519" t="s">
        <v>204</v>
      </c>
      <c r="Q2519" s="80" t="s">
        <v>204</v>
      </c>
      <c r="R2519" s="79"/>
      <c r="T2519" t="s">
        <v>204</v>
      </c>
      <c r="U2519" t="s">
        <v>204</v>
      </c>
      <c r="V2519" t="s">
        <v>204</v>
      </c>
    </row>
    <row r="2520" spans="2:22">
      <c r="B2520" t="s">
        <v>204</v>
      </c>
      <c r="C2520" s="79" t="s">
        <v>204</v>
      </c>
      <c r="E2520" t="s">
        <v>204</v>
      </c>
      <c r="F2520" t="s">
        <v>204</v>
      </c>
      <c r="G2520" t="s">
        <v>204</v>
      </c>
      <c r="H2520" t="s">
        <v>204</v>
      </c>
      <c r="I2520" t="s">
        <v>204</v>
      </c>
      <c r="J2520" t="s">
        <v>204</v>
      </c>
      <c r="K2520" t="s">
        <v>204</v>
      </c>
      <c r="L2520" t="s">
        <v>204</v>
      </c>
      <c r="M2520" t="s">
        <v>204</v>
      </c>
      <c r="N2520" t="s">
        <v>204</v>
      </c>
      <c r="O2520" t="s">
        <v>204</v>
      </c>
      <c r="P2520" t="s">
        <v>204</v>
      </c>
      <c r="Q2520" s="80" t="s">
        <v>204</v>
      </c>
      <c r="R2520" s="79"/>
      <c r="T2520" t="s">
        <v>204</v>
      </c>
      <c r="U2520" t="s">
        <v>204</v>
      </c>
      <c r="V2520" t="s">
        <v>204</v>
      </c>
    </row>
    <row r="2521" spans="2:22">
      <c r="B2521" t="s">
        <v>204</v>
      </c>
      <c r="C2521" s="79" t="s">
        <v>204</v>
      </c>
      <c r="E2521" t="s">
        <v>204</v>
      </c>
      <c r="F2521" t="s">
        <v>204</v>
      </c>
      <c r="G2521" t="s">
        <v>204</v>
      </c>
      <c r="H2521" t="s">
        <v>204</v>
      </c>
      <c r="I2521" t="s">
        <v>204</v>
      </c>
      <c r="J2521" t="s">
        <v>204</v>
      </c>
      <c r="K2521" t="s">
        <v>204</v>
      </c>
      <c r="L2521" t="s">
        <v>204</v>
      </c>
      <c r="M2521" t="s">
        <v>204</v>
      </c>
      <c r="N2521" t="s">
        <v>204</v>
      </c>
      <c r="O2521" t="s">
        <v>204</v>
      </c>
      <c r="P2521" t="s">
        <v>204</v>
      </c>
      <c r="Q2521" s="80" t="s">
        <v>204</v>
      </c>
      <c r="R2521" s="79"/>
      <c r="T2521" t="s">
        <v>204</v>
      </c>
      <c r="U2521" t="s">
        <v>204</v>
      </c>
      <c r="V2521" t="s">
        <v>204</v>
      </c>
    </row>
    <row r="2522" spans="2:22">
      <c r="B2522" t="s">
        <v>204</v>
      </c>
      <c r="C2522" s="79" t="s">
        <v>204</v>
      </c>
      <c r="E2522" t="s">
        <v>204</v>
      </c>
      <c r="F2522" t="s">
        <v>204</v>
      </c>
      <c r="G2522" t="s">
        <v>204</v>
      </c>
      <c r="H2522" t="s">
        <v>204</v>
      </c>
      <c r="I2522" t="s">
        <v>204</v>
      </c>
      <c r="J2522" t="s">
        <v>204</v>
      </c>
      <c r="K2522" t="s">
        <v>204</v>
      </c>
      <c r="L2522" t="s">
        <v>204</v>
      </c>
      <c r="M2522" t="s">
        <v>204</v>
      </c>
      <c r="N2522" t="s">
        <v>204</v>
      </c>
      <c r="O2522" t="s">
        <v>204</v>
      </c>
      <c r="P2522" t="s">
        <v>204</v>
      </c>
      <c r="Q2522" s="80" t="s">
        <v>204</v>
      </c>
      <c r="R2522" s="79"/>
      <c r="T2522" t="s">
        <v>204</v>
      </c>
      <c r="U2522" t="s">
        <v>204</v>
      </c>
      <c r="V2522" t="s">
        <v>204</v>
      </c>
    </row>
    <row r="2523" spans="2:22">
      <c r="B2523" t="s">
        <v>204</v>
      </c>
      <c r="C2523" s="79" t="s">
        <v>204</v>
      </c>
      <c r="E2523" t="s">
        <v>204</v>
      </c>
      <c r="F2523" t="s">
        <v>204</v>
      </c>
      <c r="G2523" t="s">
        <v>204</v>
      </c>
      <c r="H2523" t="s">
        <v>204</v>
      </c>
      <c r="I2523" t="s">
        <v>204</v>
      </c>
      <c r="J2523" t="s">
        <v>204</v>
      </c>
      <c r="K2523" t="s">
        <v>204</v>
      </c>
      <c r="L2523" t="s">
        <v>204</v>
      </c>
      <c r="M2523" t="s">
        <v>204</v>
      </c>
      <c r="N2523" t="s">
        <v>204</v>
      </c>
      <c r="O2523" t="s">
        <v>204</v>
      </c>
      <c r="P2523" t="s">
        <v>204</v>
      </c>
      <c r="Q2523" s="80" t="s">
        <v>204</v>
      </c>
      <c r="R2523" s="79"/>
      <c r="T2523" t="s">
        <v>204</v>
      </c>
      <c r="U2523" t="s">
        <v>204</v>
      </c>
      <c r="V2523" t="s">
        <v>204</v>
      </c>
    </row>
    <row r="2524" spans="2:22">
      <c r="B2524" t="s">
        <v>204</v>
      </c>
      <c r="C2524" s="79" t="s">
        <v>204</v>
      </c>
      <c r="E2524" t="s">
        <v>204</v>
      </c>
      <c r="F2524" t="s">
        <v>204</v>
      </c>
      <c r="G2524" t="s">
        <v>204</v>
      </c>
      <c r="H2524" t="s">
        <v>204</v>
      </c>
      <c r="I2524" t="s">
        <v>204</v>
      </c>
      <c r="J2524" t="s">
        <v>204</v>
      </c>
      <c r="K2524" t="s">
        <v>204</v>
      </c>
      <c r="L2524" t="s">
        <v>204</v>
      </c>
      <c r="M2524" t="s">
        <v>204</v>
      </c>
      <c r="N2524" t="s">
        <v>204</v>
      </c>
      <c r="O2524" t="s">
        <v>204</v>
      </c>
      <c r="P2524" t="s">
        <v>204</v>
      </c>
      <c r="Q2524" s="80" t="s">
        <v>204</v>
      </c>
      <c r="R2524" s="79"/>
      <c r="T2524" t="s">
        <v>204</v>
      </c>
      <c r="U2524" t="s">
        <v>204</v>
      </c>
      <c r="V2524" t="s">
        <v>204</v>
      </c>
    </row>
    <row r="2525" spans="2:22">
      <c r="B2525" t="s">
        <v>204</v>
      </c>
      <c r="C2525" s="79" t="s">
        <v>204</v>
      </c>
      <c r="E2525" t="s">
        <v>204</v>
      </c>
      <c r="F2525" t="s">
        <v>204</v>
      </c>
      <c r="G2525" t="s">
        <v>204</v>
      </c>
      <c r="H2525" t="s">
        <v>204</v>
      </c>
      <c r="I2525" t="s">
        <v>204</v>
      </c>
      <c r="J2525" t="s">
        <v>204</v>
      </c>
      <c r="K2525" t="s">
        <v>204</v>
      </c>
      <c r="L2525" t="s">
        <v>204</v>
      </c>
      <c r="M2525" t="s">
        <v>204</v>
      </c>
      <c r="N2525" t="s">
        <v>204</v>
      </c>
      <c r="O2525" t="s">
        <v>204</v>
      </c>
      <c r="P2525" t="s">
        <v>204</v>
      </c>
      <c r="Q2525" s="80" t="s">
        <v>204</v>
      </c>
      <c r="R2525" s="79"/>
      <c r="T2525" t="s">
        <v>204</v>
      </c>
      <c r="U2525" t="s">
        <v>204</v>
      </c>
      <c r="V2525" t="s">
        <v>204</v>
      </c>
    </row>
    <row r="2526" spans="2:22">
      <c r="B2526" t="s">
        <v>204</v>
      </c>
      <c r="C2526" s="79" t="s">
        <v>204</v>
      </c>
      <c r="E2526" t="s">
        <v>204</v>
      </c>
      <c r="F2526" t="s">
        <v>204</v>
      </c>
      <c r="G2526" t="s">
        <v>204</v>
      </c>
      <c r="H2526" t="s">
        <v>204</v>
      </c>
      <c r="I2526" t="s">
        <v>204</v>
      </c>
      <c r="J2526" t="s">
        <v>204</v>
      </c>
      <c r="K2526" t="s">
        <v>204</v>
      </c>
      <c r="L2526" t="s">
        <v>204</v>
      </c>
      <c r="M2526" t="s">
        <v>204</v>
      </c>
      <c r="N2526" t="s">
        <v>204</v>
      </c>
      <c r="O2526" t="s">
        <v>204</v>
      </c>
      <c r="P2526" t="s">
        <v>204</v>
      </c>
      <c r="Q2526" s="80" t="s">
        <v>204</v>
      </c>
      <c r="R2526" s="79"/>
      <c r="T2526" t="s">
        <v>204</v>
      </c>
      <c r="U2526" t="s">
        <v>204</v>
      </c>
      <c r="V2526" t="s">
        <v>204</v>
      </c>
    </row>
    <row r="2527" spans="2:22">
      <c r="B2527" t="s">
        <v>204</v>
      </c>
      <c r="C2527" s="79" t="s">
        <v>204</v>
      </c>
      <c r="E2527" t="s">
        <v>204</v>
      </c>
      <c r="F2527" t="s">
        <v>204</v>
      </c>
      <c r="G2527" t="s">
        <v>204</v>
      </c>
      <c r="H2527" t="s">
        <v>204</v>
      </c>
      <c r="I2527" t="s">
        <v>204</v>
      </c>
      <c r="J2527" t="s">
        <v>204</v>
      </c>
      <c r="K2527" t="s">
        <v>204</v>
      </c>
      <c r="L2527" t="s">
        <v>204</v>
      </c>
      <c r="M2527" t="s">
        <v>204</v>
      </c>
      <c r="N2527" t="s">
        <v>204</v>
      </c>
      <c r="O2527" t="s">
        <v>204</v>
      </c>
      <c r="P2527" t="s">
        <v>204</v>
      </c>
      <c r="Q2527" s="80" t="s">
        <v>204</v>
      </c>
      <c r="R2527" s="79"/>
      <c r="T2527" t="s">
        <v>204</v>
      </c>
      <c r="U2527" t="s">
        <v>204</v>
      </c>
      <c r="V2527" t="s">
        <v>204</v>
      </c>
    </row>
    <row r="2528" spans="2:22">
      <c r="B2528" t="s">
        <v>204</v>
      </c>
      <c r="C2528" s="79" t="s">
        <v>204</v>
      </c>
      <c r="E2528" t="s">
        <v>204</v>
      </c>
      <c r="F2528" t="s">
        <v>204</v>
      </c>
      <c r="G2528" t="s">
        <v>204</v>
      </c>
      <c r="H2528" t="s">
        <v>204</v>
      </c>
      <c r="I2528" t="s">
        <v>204</v>
      </c>
      <c r="J2528" t="s">
        <v>204</v>
      </c>
      <c r="K2528" t="s">
        <v>204</v>
      </c>
      <c r="L2528" t="s">
        <v>204</v>
      </c>
      <c r="M2528" t="s">
        <v>204</v>
      </c>
      <c r="N2528" t="s">
        <v>204</v>
      </c>
      <c r="O2528" t="s">
        <v>204</v>
      </c>
      <c r="P2528" t="s">
        <v>204</v>
      </c>
      <c r="Q2528" s="80" t="s">
        <v>204</v>
      </c>
      <c r="R2528" s="79"/>
      <c r="T2528" t="s">
        <v>204</v>
      </c>
      <c r="U2528" t="s">
        <v>204</v>
      </c>
      <c r="V2528" t="s">
        <v>204</v>
      </c>
    </row>
    <row r="2529" spans="2:22">
      <c r="B2529" t="s">
        <v>204</v>
      </c>
      <c r="C2529" s="79" t="s">
        <v>204</v>
      </c>
      <c r="E2529" t="s">
        <v>204</v>
      </c>
      <c r="F2529" t="s">
        <v>204</v>
      </c>
      <c r="G2529" t="s">
        <v>204</v>
      </c>
      <c r="H2529" t="s">
        <v>204</v>
      </c>
      <c r="I2529" t="s">
        <v>204</v>
      </c>
      <c r="J2529" t="s">
        <v>204</v>
      </c>
      <c r="K2529" t="s">
        <v>204</v>
      </c>
      <c r="L2529" t="s">
        <v>204</v>
      </c>
      <c r="M2529" t="s">
        <v>204</v>
      </c>
      <c r="N2529" t="s">
        <v>204</v>
      </c>
      <c r="O2529" t="s">
        <v>204</v>
      </c>
      <c r="P2529" t="s">
        <v>204</v>
      </c>
      <c r="Q2529" s="80" t="s">
        <v>204</v>
      </c>
      <c r="R2529" s="79"/>
      <c r="T2529" t="s">
        <v>204</v>
      </c>
      <c r="U2529" t="s">
        <v>204</v>
      </c>
      <c r="V2529" t="s">
        <v>204</v>
      </c>
    </row>
    <row r="2530" spans="2:22">
      <c r="B2530" t="s">
        <v>204</v>
      </c>
      <c r="C2530" s="79" t="s">
        <v>204</v>
      </c>
      <c r="E2530" t="s">
        <v>204</v>
      </c>
      <c r="F2530" t="s">
        <v>204</v>
      </c>
      <c r="G2530" t="s">
        <v>204</v>
      </c>
      <c r="H2530" t="s">
        <v>204</v>
      </c>
      <c r="I2530" t="s">
        <v>204</v>
      </c>
      <c r="J2530" t="s">
        <v>204</v>
      </c>
      <c r="K2530" t="s">
        <v>204</v>
      </c>
      <c r="L2530" t="s">
        <v>204</v>
      </c>
      <c r="M2530" t="s">
        <v>204</v>
      </c>
      <c r="N2530" t="s">
        <v>204</v>
      </c>
      <c r="O2530" t="s">
        <v>204</v>
      </c>
      <c r="P2530" t="s">
        <v>204</v>
      </c>
      <c r="Q2530" s="80" t="s">
        <v>204</v>
      </c>
      <c r="R2530" s="79"/>
      <c r="T2530" t="s">
        <v>204</v>
      </c>
      <c r="U2530" t="s">
        <v>204</v>
      </c>
      <c r="V2530" t="s">
        <v>204</v>
      </c>
    </row>
    <row r="2531" spans="2:22">
      <c r="B2531" t="s">
        <v>204</v>
      </c>
      <c r="C2531" s="79" t="s">
        <v>204</v>
      </c>
      <c r="E2531" t="s">
        <v>204</v>
      </c>
      <c r="F2531" t="s">
        <v>204</v>
      </c>
      <c r="G2531" t="s">
        <v>204</v>
      </c>
      <c r="H2531" t="s">
        <v>204</v>
      </c>
      <c r="I2531" t="s">
        <v>204</v>
      </c>
      <c r="J2531" t="s">
        <v>204</v>
      </c>
      <c r="K2531" t="s">
        <v>204</v>
      </c>
      <c r="L2531" t="s">
        <v>204</v>
      </c>
      <c r="M2531" t="s">
        <v>204</v>
      </c>
      <c r="N2531" t="s">
        <v>204</v>
      </c>
      <c r="O2531" t="s">
        <v>204</v>
      </c>
      <c r="P2531" t="s">
        <v>204</v>
      </c>
      <c r="Q2531" s="80" t="s">
        <v>204</v>
      </c>
      <c r="R2531" s="79"/>
      <c r="T2531" t="s">
        <v>204</v>
      </c>
      <c r="U2531" t="s">
        <v>204</v>
      </c>
      <c r="V2531" t="s">
        <v>204</v>
      </c>
    </row>
    <row r="2532" spans="2:22">
      <c r="B2532" t="s">
        <v>204</v>
      </c>
      <c r="C2532" s="79" t="s">
        <v>204</v>
      </c>
      <c r="E2532" t="s">
        <v>204</v>
      </c>
      <c r="F2532" t="s">
        <v>204</v>
      </c>
      <c r="G2532" t="s">
        <v>204</v>
      </c>
      <c r="H2532" t="s">
        <v>204</v>
      </c>
      <c r="I2532" t="s">
        <v>204</v>
      </c>
      <c r="J2532" t="s">
        <v>204</v>
      </c>
      <c r="K2532" t="s">
        <v>204</v>
      </c>
      <c r="L2532" t="s">
        <v>204</v>
      </c>
      <c r="M2532" t="s">
        <v>204</v>
      </c>
      <c r="N2532" t="s">
        <v>204</v>
      </c>
      <c r="O2532" t="s">
        <v>204</v>
      </c>
      <c r="P2532" t="s">
        <v>204</v>
      </c>
      <c r="Q2532" s="80" t="s">
        <v>204</v>
      </c>
      <c r="R2532" s="79"/>
      <c r="T2532" t="s">
        <v>204</v>
      </c>
      <c r="U2532" t="s">
        <v>204</v>
      </c>
      <c r="V2532" t="s">
        <v>204</v>
      </c>
    </row>
    <row r="2533" spans="2:22">
      <c r="B2533" t="s">
        <v>204</v>
      </c>
      <c r="C2533" s="79" t="s">
        <v>204</v>
      </c>
      <c r="E2533" t="s">
        <v>204</v>
      </c>
      <c r="F2533" t="s">
        <v>204</v>
      </c>
      <c r="G2533" t="s">
        <v>204</v>
      </c>
      <c r="H2533" t="s">
        <v>204</v>
      </c>
      <c r="I2533" t="s">
        <v>204</v>
      </c>
      <c r="J2533" t="s">
        <v>204</v>
      </c>
      <c r="K2533" t="s">
        <v>204</v>
      </c>
      <c r="L2533" t="s">
        <v>204</v>
      </c>
      <c r="M2533" t="s">
        <v>204</v>
      </c>
      <c r="N2533" t="s">
        <v>204</v>
      </c>
      <c r="O2533" t="s">
        <v>204</v>
      </c>
      <c r="P2533" t="s">
        <v>204</v>
      </c>
      <c r="Q2533" s="80" t="s">
        <v>204</v>
      </c>
      <c r="R2533" s="79"/>
      <c r="T2533" t="s">
        <v>204</v>
      </c>
      <c r="U2533" t="s">
        <v>204</v>
      </c>
      <c r="V2533" t="s">
        <v>204</v>
      </c>
    </row>
    <row r="2534" spans="2:22">
      <c r="B2534" t="s">
        <v>204</v>
      </c>
      <c r="C2534" s="79" t="s">
        <v>204</v>
      </c>
      <c r="E2534" t="s">
        <v>204</v>
      </c>
      <c r="F2534" t="s">
        <v>204</v>
      </c>
      <c r="G2534" t="s">
        <v>204</v>
      </c>
      <c r="H2534" t="s">
        <v>204</v>
      </c>
      <c r="I2534" t="s">
        <v>204</v>
      </c>
      <c r="J2534" t="s">
        <v>204</v>
      </c>
      <c r="K2534" t="s">
        <v>204</v>
      </c>
      <c r="L2534" t="s">
        <v>204</v>
      </c>
      <c r="M2534" t="s">
        <v>204</v>
      </c>
      <c r="N2534" t="s">
        <v>204</v>
      </c>
      <c r="O2534" t="s">
        <v>204</v>
      </c>
      <c r="P2534" t="s">
        <v>204</v>
      </c>
      <c r="Q2534" s="80" t="s">
        <v>204</v>
      </c>
      <c r="R2534" s="79"/>
      <c r="T2534" t="s">
        <v>204</v>
      </c>
      <c r="U2534" t="s">
        <v>204</v>
      </c>
      <c r="V2534" t="s">
        <v>204</v>
      </c>
    </row>
    <row r="2535" spans="2:22">
      <c r="B2535" t="s">
        <v>204</v>
      </c>
      <c r="C2535" s="79" t="s">
        <v>204</v>
      </c>
      <c r="E2535" t="s">
        <v>204</v>
      </c>
      <c r="F2535" t="s">
        <v>204</v>
      </c>
      <c r="G2535" t="s">
        <v>204</v>
      </c>
      <c r="H2535" t="s">
        <v>204</v>
      </c>
      <c r="I2535" t="s">
        <v>204</v>
      </c>
      <c r="J2535" t="s">
        <v>204</v>
      </c>
      <c r="K2535" t="s">
        <v>204</v>
      </c>
      <c r="L2535" t="s">
        <v>204</v>
      </c>
      <c r="M2535" t="s">
        <v>204</v>
      </c>
      <c r="N2535" t="s">
        <v>204</v>
      </c>
      <c r="O2535" t="s">
        <v>204</v>
      </c>
      <c r="P2535" t="s">
        <v>204</v>
      </c>
      <c r="Q2535" s="80" t="s">
        <v>204</v>
      </c>
      <c r="R2535" s="79"/>
      <c r="T2535" t="s">
        <v>204</v>
      </c>
      <c r="U2535" t="s">
        <v>204</v>
      </c>
      <c r="V2535" t="s">
        <v>204</v>
      </c>
    </row>
    <row r="2536" spans="2:22">
      <c r="B2536" t="s">
        <v>204</v>
      </c>
      <c r="C2536" s="79" t="s">
        <v>204</v>
      </c>
      <c r="E2536" t="s">
        <v>204</v>
      </c>
      <c r="F2536" t="s">
        <v>204</v>
      </c>
      <c r="G2536" t="s">
        <v>204</v>
      </c>
      <c r="H2536" t="s">
        <v>204</v>
      </c>
      <c r="I2536" t="s">
        <v>204</v>
      </c>
      <c r="J2536" t="s">
        <v>204</v>
      </c>
      <c r="K2536" t="s">
        <v>204</v>
      </c>
      <c r="L2536" t="s">
        <v>204</v>
      </c>
      <c r="M2536" t="s">
        <v>204</v>
      </c>
      <c r="N2536" t="s">
        <v>204</v>
      </c>
      <c r="O2536" t="s">
        <v>204</v>
      </c>
      <c r="P2536" t="s">
        <v>204</v>
      </c>
      <c r="Q2536" s="80" t="s">
        <v>204</v>
      </c>
      <c r="R2536" s="79"/>
      <c r="T2536" t="s">
        <v>204</v>
      </c>
      <c r="U2536" t="s">
        <v>204</v>
      </c>
      <c r="V2536" t="s">
        <v>204</v>
      </c>
    </row>
    <row r="2537" spans="2:22">
      <c r="B2537" t="s">
        <v>204</v>
      </c>
      <c r="C2537" s="79" t="s">
        <v>204</v>
      </c>
      <c r="E2537" t="s">
        <v>204</v>
      </c>
      <c r="F2537" t="s">
        <v>204</v>
      </c>
      <c r="G2537" t="s">
        <v>204</v>
      </c>
      <c r="H2537" t="s">
        <v>204</v>
      </c>
      <c r="I2537" t="s">
        <v>204</v>
      </c>
      <c r="J2537" t="s">
        <v>204</v>
      </c>
      <c r="K2537" t="s">
        <v>204</v>
      </c>
      <c r="L2537" t="s">
        <v>204</v>
      </c>
      <c r="M2537" t="s">
        <v>204</v>
      </c>
      <c r="N2537" t="s">
        <v>204</v>
      </c>
      <c r="O2537" t="s">
        <v>204</v>
      </c>
      <c r="P2537" t="s">
        <v>204</v>
      </c>
      <c r="Q2537" s="80" t="s">
        <v>204</v>
      </c>
      <c r="R2537" s="79"/>
      <c r="T2537" t="s">
        <v>204</v>
      </c>
      <c r="U2537" t="s">
        <v>204</v>
      </c>
      <c r="V2537" t="s">
        <v>204</v>
      </c>
    </row>
    <row r="2538" spans="2:22">
      <c r="B2538" t="s">
        <v>204</v>
      </c>
      <c r="C2538" s="79" t="s">
        <v>204</v>
      </c>
      <c r="E2538" t="s">
        <v>204</v>
      </c>
      <c r="F2538" t="s">
        <v>204</v>
      </c>
      <c r="G2538" t="s">
        <v>204</v>
      </c>
      <c r="H2538" t="s">
        <v>204</v>
      </c>
      <c r="I2538" t="s">
        <v>204</v>
      </c>
      <c r="J2538" t="s">
        <v>204</v>
      </c>
      <c r="K2538" t="s">
        <v>204</v>
      </c>
      <c r="L2538" t="s">
        <v>204</v>
      </c>
      <c r="M2538" t="s">
        <v>204</v>
      </c>
      <c r="N2538" t="s">
        <v>204</v>
      </c>
      <c r="O2538" t="s">
        <v>204</v>
      </c>
      <c r="P2538" t="s">
        <v>204</v>
      </c>
      <c r="Q2538" s="80" t="s">
        <v>204</v>
      </c>
      <c r="R2538" s="79"/>
      <c r="T2538" t="s">
        <v>204</v>
      </c>
      <c r="U2538" t="s">
        <v>204</v>
      </c>
      <c r="V2538" t="s">
        <v>204</v>
      </c>
    </row>
    <row r="2539" spans="2:22">
      <c r="B2539" t="s">
        <v>204</v>
      </c>
      <c r="C2539" s="79" t="s">
        <v>204</v>
      </c>
      <c r="E2539" t="s">
        <v>204</v>
      </c>
      <c r="F2539" t="s">
        <v>204</v>
      </c>
      <c r="G2539" t="s">
        <v>204</v>
      </c>
      <c r="H2539" t="s">
        <v>204</v>
      </c>
      <c r="I2539" t="s">
        <v>204</v>
      </c>
      <c r="J2539" t="s">
        <v>204</v>
      </c>
      <c r="K2539" t="s">
        <v>204</v>
      </c>
      <c r="L2539" t="s">
        <v>204</v>
      </c>
      <c r="M2539" t="s">
        <v>204</v>
      </c>
      <c r="N2539" t="s">
        <v>204</v>
      </c>
      <c r="O2539" t="s">
        <v>204</v>
      </c>
      <c r="P2539" t="s">
        <v>204</v>
      </c>
      <c r="Q2539" s="80" t="s">
        <v>204</v>
      </c>
      <c r="R2539" s="79"/>
      <c r="T2539" t="s">
        <v>204</v>
      </c>
      <c r="U2539" t="s">
        <v>204</v>
      </c>
      <c r="V2539" t="s">
        <v>204</v>
      </c>
    </row>
    <row r="2540" spans="2:22">
      <c r="B2540" t="s">
        <v>204</v>
      </c>
      <c r="C2540" s="79" t="s">
        <v>204</v>
      </c>
      <c r="E2540" t="s">
        <v>204</v>
      </c>
      <c r="F2540" t="s">
        <v>204</v>
      </c>
      <c r="G2540" t="s">
        <v>204</v>
      </c>
      <c r="H2540" t="s">
        <v>204</v>
      </c>
      <c r="I2540" t="s">
        <v>204</v>
      </c>
      <c r="J2540" t="s">
        <v>204</v>
      </c>
      <c r="K2540" t="s">
        <v>204</v>
      </c>
      <c r="L2540" t="s">
        <v>204</v>
      </c>
      <c r="M2540" t="s">
        <v>204</v>
      </c>
      <c r="N2540" t="s">
        <v>204</v>
      </c>
      <c r="O2540" t="s">
        <v>204</v>
      </c>
      <c r="P2540" t="s">
        <v>204</v>
      </c>
      <c r="Q2540" s="80" t="s">
        <v>204</v>
      </c>
      <c r="R2540" s="79"/>
      <c r="T2540" t="s">
        <v>204</v>
      </c>
      <c r="U2540" t="s">
        <v>204</v>
      </c>
      <c r="V2540" t="s">
        <v>204</v>
      </c>
    </row>
    <row r="2541" spans="2:22">
      <c r="B2541" t="s">
        <v>204</v>
      </c>
      <c r="C2541" s="79" t="s">
        <v>204</v>
      </c>
      <c r="E2541" t="s">
        <v>204</v>
      </c>
      <c r="F2541" t="s">
        <v>204</v>
      </c>
      <c r="G2541" t="s">
        <v>204</v>
      </c>
      <c r="H2541" t="s">
        <v>204</v>
      </c>
      <c r="I2541" t="s">
        <v>204</v>
      </c>
      <c r="J2541" t="s">
        <v>204</v>
      </c>
      <c r="K2541" t="s">
        <v>204</v>
      </c>
      <c r="L2541" t="s">
        <v>204</v>
      </c>
      <c r="M2541" t="s">
        <v>204</v>
      </c>
      <c r="N2541" t="s">
        <v>204</v>
      </c>
      <c r="O2541" t="s">
        <v>204</v>
      </c>
      <c r="P2541" t="s">
        <v>204</v>
      </c>
      <c r="Q2541" s="80" t="s">
        <v>204</v>
      </c>
      <c r="R2541" s="79"/>
      <c r="T2541" t="s">
        <v>204</v>
      </c>
      <c r="U2541" t="s">
        <v>204</v>
      </c>
      <c r="V2541" t="s">
        <v>204</v>
      </c>
    </row>
    <row r="2542" spans="2:22">
      <c r="B2542" t="s">
        <v>204</v>
      </c>
      <c r="C2542" s="79" t="s">
        <v>204</v>
      </c>
      <c r="E2542" t="s">
        <v>204</v>
      </c>
      <c r="F2542" t="s">
        <v>204</v>
      </c>
      <c r="G2542" t="s">
        <v>204</v>
      </c>
      <c r="H2542" t="s">
        <v>204</v>
      </c>
      <c r="I2542" t="s">
        <v>204</v>
      </c>
      <c r="J2542" t="s">
        <v>204</v>
      </c>
      <c r="K2542" t="s">
        <v>204</v>
      </c>
      <c r="L2542" t="s">
        <v>204</v>
      </c>
      <c r="M2542" t="s">
        <v>204</v>
      </c>
      <c r="N2542" t="s">
        <v>204</v>
      </c>
      <c r="O2542" t="s">
        <v>204</v>
      </c>
      <c r="P2542" t="s">
        <v>204</v>
      </c>
      <c r="Q2542" s="80" t="s">
        <v>204</v>
      </c>
      <c r="R2542" s="79"/>
      <c r="T2542" t="s">
        <v>204</v>
      </c>
      <c r="U2542" t="s">
        <v>204</v>
      </c>
      <c r="V2542" t="s">
        <v>204</v>
      </c>
    </row>
    <row r="2543" spans="2:22">
      <c r="B2543" t="s">
        <v>204</v>
      </c>
      <c r="C2543" s="79" t="s">
        <v>204</v>
      </c>
      <c r="E2543" t="s">
        <v>204</v>
      </c>
      <c r="F2543" t="s">
        <v>204</v>
      </c>
      <c r="G2543" t="s">
        <v>204</v>
      </c>
      <c r="H2543" t="s">
        <v>204</v>
      </c>
      <c r="I2543" t="s">
        <v>204</v>
      </c>
      <c r="J2543" t="s">
        <v>204</v>
      </c>
      <c r="K2543" t="s">
        <v>204</v>
      </c>
      <c r="L2543" t="s">
        <v>204</v>
      </c>
      <c r="M2543" t="s">
        <v>204</v>
      </c>
      <c r="N2543" t="s">
        <v>204</v>
      </c>
      <c r="O2543" t="s">
        <v>204</v>
      </c>
      <c r="P2543" t="s">
        <v>204</v>
      </c>
      <c r="Q2543" s="80" t="s">
        <v>204</v>
      </c>
      <c r="R2543" s="79"/>
      <c r="T2543" t="s">
        <v>204</v>
      </c>
      <c r="U2543" t="s">
        <v>204</v>
      </c>
      <c r="V2543" t="s">
        <v>204</v>
      </c>
    </row>
    <row r="2544" spans="2:22">
      <c r="B2544" t="s">
        <v>204</v>
      </c>
      <c r="C2544" s="79" t="s">
        <v>204</v>
      </c>
      <c r="E2544" t="s">
        <v>204</v>
      </c>
      <c r="F2544" t="s">
        <v>204</v>
      </c>
      <c r="G2544" t="s">
        <v>204</v>
      </c>
      <c r="H2544" t="s">
        <v>204</v>
      </c>
      <c r="I2544" t="s">
        <v>204</v>
      </c>
      <c r="J2544" t="s">
        <v>204</v>
      </c>
      <c r="K2544" t="s">
        <v>204</v>
      </c>
      <c r="L2544" t="s">
        <v>204</v>
      </c>
      <c r="M2544" t="s">
        <v>204</v>
      </c>
      <c r="N2544" t="s">
        <v>204</v>
      </c>
      <c r="O2544" t="s">
        <v>204</v>
      </c>
      <c r="P2544" t="s">
        <v>204</v>
      </c>
      <c r="Q2544" s="80" t="s">
        <v>204</v>
      </c>
      <c r="R2544" s="79"/>
      <c r="T2544" t="s">
        <v>204</v>
      </c>
      <c r="U2544" t="s">
        <v>204</v>
      </c>
      <c r="V2544" t="s">
        <v>204</v>
      </c>
    </row>
    <row r="2545" spans="2:22">
      <c r="B2545" t="s">
        <v>204</v>
      </c>
      <c r="C2545" s="79" t="s">
        <v>204</v>
      </c>
      <c r="E2545" t="s">
        <v>204</v>
      </c>
      <c r="F2545" t="s">
        <v>204</v>
      </c>
      <c r="G2545" t="s">
        <v>204</v>
      </c>
      <c r="H2545" t="s">
        <v>204</v>
      </c>
      <c r="I2545" t="s">
        <v>204</v>
      </c>
      <c r="J2545" t="s">
        <v>204</v>
      </c>
      <c r="K2545" t="s">
        <v>204</v>
      </c>
      <c r="L2545" t="s">
        <v>204</v>
      </c>
      <c r="M2545" t="s">
        <v>204</v>
      </c>
      <c r="N2545" t="s">
        <v>204</v>
      </c>
      <c r="O2545" t="s">
        <v>204</v>
      </c>
      <c r="P2545" t="s">
        <v>204</v>
      </c>
      <c r="Q2545" s="80" t="s">
        <v>204</v>
      </c>
      <c r="R2545" s="79"/>
      <c r="T2545" t="s">
        <v>204</v>
      </c>
      <c r="U2545" t="s">
        <v>204</v>
      </c>
      <c r="V2545" t="s">
        <v>204</v>
      </c>
    </row>
    <row r="2546" spans="2:22">
      <c r="B2546" t="s">
        <v>204</v>
      </c>
      <c r="C2546" s="79" t="s">
        <v>204</v>
      </c>
      <c r="E2546" t="s">
        <v>204</v>
      </c>
      <c r="F2546" t="s">
        <v>204</v>
      </c>
      <c r="G2546" t="s">
        <v>204</v>
      </c>
      <c r="H2546" t="s">
        <v>204</v>
      </c>
      <c r="I2546" t="s">
        <v>204</v>
      </c>
      <c r="J2546" t="s">
        <v>204</v>
      </c>
      <c r="K2546" t="s">
        <v>204</v>
      </c>
      <c r="L2546" t="s">
        <v>204</v>
      </c>
      <c r="M2546" t="s">
        <v>204</v>
      </c>
      <c r="N2546" t="s">
        <v>204</v>
      </c>
      <c r="O2546" t="s">
        <v>204</v>
      </c>
      <c r="P2546" t="s">
        <v>204</v>
      </c>
      <c r="Q2546" s="80" t="s">
        <v>204</v>
      </c>
      <c r="R2546" s="79"/>
      <c r="T2546" t="s">
        <v>204</v>
      </c>
      <c r="U2546" t="s">
        <v>204</v>
      </c>
      <c r="V2546" t="s">
        <v>204</v>
      </c>
    </row>
    <row r="2547" spans="2:22">
      <c r="B2547" t="s">
        <v>204</v>
      </c>
      <c r="C2547" s="79" t="s">
        <v>204</v>
      </c>
      <c r="E2547" t="s">
        <v>204</v>
      </c>
      <c r="F2547" t="s">
        <v>204</v>
      </c>
      <c r="G2547" t="s">
        <v>204</v>
      </c>
      <c r="H2547" t="s">
        <v>204</v>
      </c>
      <c r="I2547" t="s">
        <v>204</v>
      </c>
      <c r="J2547" t="s">
        <v>204</v>
      </c>
      <c r="K2547" t="s">
        <v>204</v>
      </c>
      <c r="L2547" t="s">
        <v>204</v>
      </c>
      <c r="M2547" t="s">
        <v>204</v>
      </c>
      <c r="N2547" t="s">
        <v>204</v>
      </c>
      <c r="O2547" t="s">
        <v>204</v>
      </c>
      <c r="P2547" t="s">
        <v>204</v>
      </c>
      <c r="Q2547" s="80" t="s">
        <v>204</v>
      </c>
      <c r="R2547" s="79"/>
      <c r="T2547" t="s">
        <v>204</v>
      </c>
      <c r="U2547" t="s">
        <v>204</v>
      </c>
      <c r="V2547" t="s">
        <v>204</v>
      </c>
    </row>
    <row r="2548" spans="2:22">
      <c r="B2548" t="s">
        <v>204</v>
      </c>
      <c r="C2548" s="79" t="s">
        <v>204</v>
      </c>
      <c r="E2548" t="s">
        <v>204</v>
      </c>
      <c r="F2548" t="s">
        <v>204</v>
      </c>
      <c r="G2548" t="s">
        <v>204</v>
      </c>
      <c r="H2548" t="s">
        <v>204</v>
      </c>
      <c r="I2548" t="s">
        <v>204</v>
      </c>
      <c r="J2548" t="s">
        <v>204</v>
      </c>
      <c r="K2548" t="s">
        <v>204</v>
      </c>
      <c r="L2548" t="s">
        <v>204</v>
      </c>
      <c r="M2548" t="s">
        <v>204</v>
      </c>
      <c r="N2548" t="s">
        <v>204</v>
      </c>
      <c r="O2548" t="s">
        <v>204</v>
      </c>
      <c r="P2548" t="s">
        <v>204</v>
      </c>
      <c r="Q2548" s="80" t="s">
        <v>204</v>
      </c>
      <c r="R2548" s="79"/>
      <c r="T2548" t="s">
        <v>204</v>
      </c>
      <c r="U2548" t="s">
        <v>204</v>
      </c>
      <c r="V2548" t="s">
        <v>204</v>
      </c>
    </row>
    <row r="2549" spans="2:22">
      <c r="B2549" t="s">
        <v>204</v>
      </c>
      <c r="C2549" s="79" t="s">
        <v>204</v>
      </c>
      <c r="E2549" t="s">
        <v>204</v>
      </c>
      <c r="F2549" t="s">
        <v>204</v>
      </c>
      <c r="G2549" t="s">
        <v>204</v>
      </c>
      <c r="H2549" t="s">
        <v>204</v>
      </c>
      <c r="I2549" t="s">
        <v>204</v>
      </c>
      <c r="J2549" t="s">
        <v>204</v>
      </c>
      <c r="K2549" t="s">
        <v>204</v>
      </c>
      <c r="L2549" t="s">
        <v>204</v>
      </c>
      <c r="M2549" t="s">
        <v>204</v>
      </c>
      <c r="N2549" t="s">
        <v>204</v>
      </c>
      <c r="O2549" t="s">
        <v>204</v>
      </c>
      <c r="P2549" t="s">
        <v>204</v>
      </c>
      <c r="Q2549" s="80" t="s">
        <v>204</v>
      </c>
      <c r="R2549" s="79"/>
      <c r="T2549" t="s">
        <v>204</v>
      </c>
      <c r="U2549" t="s">
        <v>204</v>
      </c>
      <c r="V2549" t="s">
        <v>204</v>
      </c>
    </row>
    <row r="2550" spans="2:22">
      <c r="B2550" t="s">
        <v>204</v>
      </c>
      <c r="C2550" s="79" t="s">
        <v>204</v>
      </c>
      <c r="E2550" t="s">
        <v>204</v>
      </c>
      <c r="F2550" t="s">
        <v>204</v>
      </c>
      <c r="G2550" t="s">
        <v>204</v>
      </c>
      <c r="H2550" t="s">
        <v>204</v>
      </c>
      <c r="I2550" t="s">
        <v>204</v>
      </c>
      <c r="J2550" t="s">
        <v>204</v>
      </c>
      <c r="K2550" t="s">
        <v>204</v>
      </c>
      <c r="L2550" t="s">
        <v>204</v>
      </c>
      <c r="M2550" t="s">
        <v>204</v>
      </c>
      <c r="N2550" t="s">
        <v>204</v>
      </c>
      <c r="O2550" t="s">
        <v>204</v>
      </c>
      <c r="P2550" t="s">
        <v>204</v>
      </c>
      <c r="Q2550" s="80" t="s">
        <v>204</v>
      </c>
      <c r="R2550" s="79"/>
      <c r="T2550" t="s">
        <v>204</v>
      </c>
      <c r="U2550" t="s">
        <v>204</v>
      </c>
      <c r="V2550" t="s">
        <v>204</v>
      </c>
    </row>
    <row r="2551" spans="2:22">
      <c r="B2551" t="s">
        <v>204</v>
      </c>
      <c r="C2551" s="79" t="s">
        <v>204</v>
      </c>
      <c r="E2551" t="s">
        <v>204</v>
      </c>
      <c r="F2551" t="s">
        <v>204</v>
      </c>
      <c r="G2551" t="s">
        <v>204</v>
      </c>
      <c r="H2551" t="s">
        <v>204</v>
      </c>
      <c r="I2551" t="s">
        <v>204</v>
      </c>
      <c r="J2551" t="s">
        <v>204</v>
      </c>
      <c r="K2551" t="s">
        <v>204</v>
      </c>
      <c r="L2551" t="s">
        <v>204</v>
      </c>
      <c r="M2551" t="s">
        <v>204</v>
      </c>
      <c r="N2551" t="s">
        <v>204</v>
      </c>
      <c r="O2551" t="s">
        <v>204</v>
      </c>
      <c r="P2551" t="s">
        <v>204</v>
      </c>
      <c r="Q2551" s="80" t="s">
        <v>204</v>
      </c>
      <c r="R2551" s="79"/>
      <c r="T2551" t="s">
        <v>204</v>
      </c>
      <c r="U2551" t="s">
        <v>204</v>
      </c>
      <c r="V2551" t="s">
        <v>204</v>
      </c>
    </row>
    <row r="2552" spans="2:22">
      <c r="B2552" t="s">
        <v>204</v>
      </c>
      <c r="C2552" s="79" t="s">
        <v>204</v>
      </c>
      <c r="E2552" t="s">
        <v>204</v>
      </c>
      <c r="F2552" t="s">
        <v>204</v>
      </c>
      <c r="G2552" t="s">
        <v>204</v>
      </c>
      <c r="H2552" t="s">
        <v>204</v>
      </c>
      <c r="I2552" t="s">
        <v>204</v>
      </c>
      <c r="J2552" t="s">
        <v>204</v>
      </c>
      <c r="K2552" t="s">
        <v>204</v>
      </c>
      <c r="L2552" t="s">
        <v>204</v>
      </c>
      <c r="M2552" t="s">
        <v>204</v>
      </c>
      <c r="N2552" t="s">
        <v>204</v>
      </c>
      <c r="O2552" t="s">
        <v>204</v>
      </c>
      <c r="P2552" t="s">
        <v>204</v>
      </c>
      <c r="Q2552" s="80" t="s">
        <v>204</v>
      </c>
      <c r="R2552" s="79"/>
      <c r="T2552" t="s">
        <v>204</v>
      </c>
      <c r="U2552" t="s">
        <v>204</v>
      </c>
      <c r="V2552" t="s">
        <v>204</v>
      </c>
    </row>
    <row r="2553" spans="2:22">
      <c r="B2553" t="s">
        <v>204</v>
      </c>
      <c r="C2553" s="79" t="s">
        <v>204</v>
      </c>
      <c r="E2553" t="s">
        <v>204</v>
      </c>
      <c r="F2553" t="s">
        <v>204</v>
      </c>
      <c r="G2553" t="s">
        <v>204</v>
      </c>
      <c r="H2553" t="s">
        <v>204</v>
      </c>
      <c r="I2553" t="s">
        <v>204</v>
      </c>
      <c r="J2553" t="s">
        <v>204</v>
      </c>
      <c r="K2553" t="s">
        <v>204</v>
      </c>
      <c r="L2553" t="s">
        <v>204</v>
      </c>
      <c r="M2553" t="s">
        <v>204</v>
      </c>
      <c r="N2553" t="s">
        <v>204</v>
      </c>
      <c r="O2553" t="s">
        <v>204</v>
      </c>
      <c r="P2553" t="s">
        <v>204</v>
      </c>
      <c r="Q2553" s="80" t="s">
        <v>204</v>
      </c>
      <c r="R2553" s="79"/>
      <c r="T2553" t="s">
        <v>204</v>
      </c>
      <c r="U2553" t="s">
        <v>204</v>
      </c>
      <c r="V2553" t="s">
        <v>204</v>
      </c>
    </row>
    <row r="2554" spans="2:22">
      <c r="B2554" t="s">
        <v>204</v>
      </c>
      <c r="C2554" s="79" t="s">
        <v>204</v>
      </c>
      <c r="E2554" t="s">
        <v>204</v>
      </c>
      <c r="F2554" t="s">
        <v>204</v>
      </c>
      <c r="G2554" t="s">
        <v>204</v>
      </c>
      <c r="H2554" t="s">
        <v>204</v>
      </c>
      <c r="I2554" t="s">
        <v>204</v>
      </c>
      <c r="J2554" t="s">
        <v>204</v>
      </c>
      <c r="K2554" t="s">
        <v>204</v>
      </c>
      <c r="L2554" t="s">
        <v>204</v>
      </c>
      <c r="M2554" t="s">
        <v>204</v>
      </c>
      <c r="N2554" t="s">
        <v>204</v>
      </c>
      <c r="O2554" t="s">
        <v>204</v>
      </c>
      <c r="P2554" t="s">
        <v>204</v>
      </c>
      <c r="Q2554" s="80" t="s">
        <v>204</v>
      </c>
      <c r="R2554" s="79"/>
      <c r="T2554" t="s">
        <v>204</v>
      </c>
      <c r="U2554" t="s">
        <v>204</v>
      </c>
      <c r="V2554" t="s">
        <v>204</v>
      </c>
    </row>
    <row r="2555" spans="2:22">
      <c r="B2555" t="s">
        <v>204</v>
      </c>
      <c r="C2555" s="79" t="s">
        <v>204</v>
      </c>
      <c r="E2555" t="s">
        <v>204</v>
      </c>
      <c r="F2555" t="s">
        <v>204</v>
      </c>
      <c r="G2555" t="s">
        <v>204</v>
      </c>
      <c r="H2555" t="s">
        <v>204</v>
      </c>
      <c r="I2555" t="s">
        <v>204</v>
      </c>
      <c r="J2555" t="s">
        <v>204</v>
      </c>
      <c r="K2555" t="s">
        <v>204</v>
      </c>
      <c r="L2555" t="s">
        <v>204</v>
      </c>
      <c r="M2555" t="s">
        <v>204</v>
      </c>
      <c r="N2555" t="s">
        <v>204</v>
      </c>
      <c r="O2555" t="s">
        <v>204</v>
      </c>
      <c r="P2555" t="s">
        <v>204</v>
      </c>
      <c r="Q2555" s="80" t="s">
        <v>204</v>
      </c>
      <c r="R2555" s="79"/>
      <c r="T2555" t="s">
        <v>204</v>
      </c>
      <c r="U2555" t="s">
        <v>204</v>
      </c>
      <c r="V2555" t="s">
        <v>204</v>
      </c>
    </row>
    <row r="2556" spans="2:22">
      <c r="B2556" t="s">
        <v>204</v>
      </c>
      <c r="C2556" s="79" t="s">
        <v>204</v>
      </c>
      <c r="E2556" t="s">
        <v>204</v>
      </c>
      <c r="F2556" t="s">
        <v>204</v>
      </c>
      <c r="G2556" t="s">
        <v>204</v>
      </c>
      <c r="H2556" t="s">
        <v>204</v>
      </c>
      <c r="I2556" t="s">
        <v>204</v>
      </c>
      <c r="J2556" t="s">
        <v>204</v>
      </c>
      <c r="K2556" t="s">
        <v>204</v>
      </c>
      <c r="L2556" t="s">
        <v>204</v>
      </c>
      <c r="M2556" t="s">
        <v>204</v>
      </c>
      <c r="N2556" t="s">
        <v>204</v>
      </c>
      <c r="O2556" t="s">
        <v>204</v>
      </c>
      <c r="P2556" t="s">
        <v>204</v>
      </c>
      <c r="Q2556" s="80" t="s">
        <v>204</v>
      </c>
      <c r="R2556" s="79"/>
      <c r="T2556" t="s">
        <v>204</v>
      </c>
      <c r="U2556" t="s">
        <v>204</v>
      </c>
      <c r="V2556" t="s">
        <v>204</v>
      </c>
    </row>
    <row r="2557" spans="2:22">
      <c r="B2557" t="s">
        <v>204</v>
      </c>
      <c r="C2557" s="79" t="s">
        <v>204</v>
      </c>
      <c r="E2557" t="s">
        <v>204</v>
      </c>
      <c r="F2557" t="s">
        <v>204</v>
      </c>
      <c r="G2557" t="s">
        <v>204</v>
      </c>
      <c r="H2557" t="s">
        <v>204</v>
      </c>
      <c r="I2557" t="s">
        <v>204</v>
      </c>
      <c r="J2557" t="s">
        <v>204</v>
      </c>
      <c r="K2557" t="s">
        <v>204</v>
      </c>
      <c r="L2557" t="s">
        <v>204</v>
      </c>
      <c r="M2557" t="s">
        <v>204</v>
      </c>
      <c r="N2557" t="s">
        <v>204</v>
      </c>
      <c r="O2557" t="s">
        <v>204</v>
      </c>
      <c r="P2557" t="s">
        <v>204</v>
      </c>
      <c r="Q2557" s="80" t="s">
        <v>204</v>
      </c>
      <c r="R2557" s="79"/>
      <c r="T2557" t="s">
        <v>204</v>
      </c>
      <c r="U2557" t="s">
        <v>204</v>
      </c>
      <c r="V2557" t="s">
        <v>204</v>
      </c>
    </row>
    <row r="2558" spans="2:22">
      <c r="B2558" t="s">
        <v>204</v>
      </c>
      <c r="C2558" s="79" t="s">
        <v>204</v>
      </c>
      <c r="E2558" t="s">
        <v>204</v>
      </c>
      <c r="F2558" t="s">
        <v>204</v>
      </c>
      <c r="G2558" t="s">
        <v>204</v>
      </c>
      <c r="H2558" t="s">
        <v>204</v>
      </c>
      <c r="I2558" t="s">
        <v>204</v>
      </c>
      <c r="J2558" t="s">
        <v>204</v>
      </c>
      <c r="K2558" t="s">
        <v>204</v>
      </c>
      <c r="L2558" t="s">
        <v>204</v>
      </c>
      <c r="M2558" t="s">
        <v>204</v>
      </c>
      <c r="N2558" t="s">
        <v>204</v>
      </c>
      <c r="O2558" t="s">
        <v>204</v>
      </c>
      <c r="P2558" t="s">
        <v>204</v>
      </c>
      <c r="Q2558" s="80" t="s">
        <v>204</v>
      </c>
      <c r="R2558" s="79"/>
      <c r="T2558" t="s">
        <v>204</v>
      </c>
      <c r="U2558" t="s">
        <v>204</v>
      </c>
      <c r="V2558" t="s">
        <v>204</v>
      </c>
    </row>
    <row r="2559" spans="2:22">
      <c r="B2559" t="s">
        <v>204</v>
      </c>
      <c r="C2559" s="79" t="s">
        <v>204</v>
      </c>
      <c r="E2559" t="s">
        <v>204</v>
      </c>
      <c r="F2559" t="s">
        <v>204</v>
      </c>
      <c r="G2559" t="s">
        <v>204</v>
      </c>
      <c r="H2559" t="s">
        <v>204</v>
      </c>
      <c r="I2559" t="s">
        <v>204</v>
      </c>
      <c r="J2559" t="s">
        <v>204</v>
      </c>
      <c r="K2559" t="s">
        <v>204</v>
      </c>
      <c r="L2559" t="s">
        <v>204</v>
      </c>
      <c r="M2559" t="s">
        <v>204</v>
      </c>
      <c r="N2559" t="s">
        <v>204</v>
      </c>
      <c r="O2559" t="s">
        <v>204</v>
      </c>
      <c r="P2559" t="s">
        <v>204</v>
      </c>
      <c r="Q2559" s="80" t="s">
        <v>204</v>
      </c>
      <c r="R2559" s="79"/>
      <c r="T2559" t="s">
        <v>204</v>
      </c>
      <c r="U2559" t="s">
        <v>204</v>
      </c>
      <c r="V2559" t="s">
        <v>204</v>
      </c>
    </row>
    <row r="2560" spans="2:22">
      <c r="B2560" t="s">
        <v>204</v>
      </c>
      <c r="C2560" s="79" t="s">
        <v>204</v>
      </c>
      <c r="E2560" t="s">
        <v>204</v>
      </c>
      <c r="F2560" t="s">
        <v>204</v>
      </c>
      <c r="G2560" t="s">
        <v>204</v>
      </c>
      <c r="H2560" t="s">
        <v>204</v>
      </c>
      <c r="I2560" t="s">
        <v>204</v>
      </c>
      <c r="J2560" t="s">
        <v>204</v>
      </c>
      <c r="K2560" t="s">
        <v>204</v>
      </c>
      <c r="L2560" t="s">
        <v>204</v>
      </c>
      <c r="M2560" t="s">
        <v>204</v>
      </c>
      <c r="N2560" t="s">
        <v>204</v>
      </c>
      <c r="O2560" t="s">
        <v>204</v>
      </c>
      <c r="P2560" t="s">
        <v>204</v>
      </c>
      <c r="Q2560" s="80" t="s">
        <v>204</v>
      </c>
      <c r="R2560" s="79"/>
      <c r="T2560" t="s">
        <v>204</v>
      </c>
      <c r="U2560" t="s">
        <v>204</v>
      </c>
      <c r="V2560" t="s">
        <v>204</v>
      </c>
    </row>
    <row r="2561" spans="2:22">
      <c r="B2561" t="s">
        <v>204</v>
      </c>
      <c r="C2561" s="79" t="s">
        <v>204</v>
      </c>
      <c r="E2561" t="s">
        <v>204</v>
      </c>
      <c r="F2561" t="s">
        <v>204</v>
      </c>
      <c r="G2561" t="s">
        <v>204</v>
      </c>
      <c r="H2561" t="s">
        <v>204</v>
      </c>
      <c r="I2561" t="s">
        <v>204</v>
      </c>
      <c r="J2561" t="s">
        <v>204</v>
      </c>
      <c r="K2561" t="s">
        <v>204</v>
      </c>
      <c r="L2561" t="s">
        <v>204</v>
      </c>
      <c r="M2561" t="s">
        <v>204</v>
      </c>
      <c r="N2561" t="s">
        <v>204</v>
      </c>
      <c r="O2561" t="s">
        <v>204</v>
      </c>
      <c r="P2561" t="s">
        <v>204</v>
      </c>
      <c r="Q2561" s="80" t="s">
        <v>204</v>
      </c>
      <c r="R2561" s="79"/>
      <c r="T2561" t="s">
        <v>204</v>
      </c>
      <c r="U2561" t="s">
        <v>204</v>
      </c>
      <c r="V2561" t="s">
        <v>204</v>
      </c>
    </row>
    <row r="2562" spans="2:22">
      <c r="B2562" t="s">
        <v>204</v>
      </c>
      <c r="C2562" s="79" t="s">
        <v>204</v>
      </c>
      <c r="E2562" t="s">
        <v>204</v>
      </c>
      <c r="F2562" t="s">
        <v>204</v>
      </c>
      <c r="G2562" t="s">
        <v>204</v>
      </c>
      <c r="H2562" t="s">
        <v>204</v>
      </c>
      <c r="I2562" t="s">
        <v>204</v>
      </c>
      <c r="J2562" t="s">
        <v>204</v>
      </c>
      <c r="K2562" t="s">
        <v>204</v>
      </c>
      <c r="L2562" t="s">
        <v>204</v>
      </c>
      <c r="M2562" t="s">
        <v>204</v>
      </c>
      <c r="N2562" t="s">
        <v>204</v>
      </c>
      <c r="O2562" t="s">
        <v>204</v>
      </c>
      <c r="P2562" t="s">
        <v>204</v>
      </c>
      <c r="Q2562" s="80" t="s">
        <v>204</v>
      </c>
      <c r="R2562" s="79"/>
      <c r="T2562" t="s">
        <v>204</v>
      </c>
      <c r="U2562" t="s">
        <v>204</v>
      </c>
      <c r="V2562" t="s">
        <v>204</v>
      </c>
    </row>
    <row r="2563" spans="2:22">
      <c r="B2563" t="s">
        <v>204</v>
      </c>
      <c r="C2563" s="79" t="s">
        <v>204</v>
      </c>
      <c r="E2563" t="s">
        <v>204</v>
      </c>
      <c r="F2563" t="s">
        <v>204</v>
      </c>
      <c r="G2563" t="s">
        <v>204</v>
      </c>
      <c r="H2563" t="s">
        <v>204</v>
      </c>
      <c r="I2563" t="s">
        <v>204</v>
      </c>
      <c r="J2563" t="s">
        <v>204</v>
      </c>
      <c r="K2563" t="s">
        <v>204</v>
      </c>
      <c r="L2563" t="s">
        <v>204</v>
      </c>
      <c r="M2563" t="s">
        <v>204</v>
      </c>
      <c r="N2563" t="s">
        <v>204</v>
      </c>
      <c r="O2563" t="s">
        <v>204</v>
      </c>
      <c r="P2563" t="s">
        <v>204</v>
      </c>
      <c r="Q2563" s="80" t="s">
        <v>204</v>
      </c>
      <c r="R2563" s="79"/>
      <c r="T2563" t="s">
        <v>204</v>
      </c>
      <c r="U2563" t="s">
        <v>204</v>
      </c>
      <c r="V2563" t="s">
        <v>204</v>
      </c>
    </row>
    <row r="2564" spans="2:22">
      <c r="B2564" t="s">
        <v>204</v>
      </c>
      <c r="C2564" s="79" t="s">
        <v>204</v>
      </c>
      <c r="E2564" t="s">
        <v>204</v>
      </c>
      <c r="F2564" t="s">
        <v>204</v>
      </c>
      <c r="G2564" t="s">
        <v>204</v>
      </c>
      <c r="H2564" t="s">
        <v>204</v>
      </c>
      <c r="I2564" t="s">
        <v>204</v>
      </c>
      <c r="J2564" t="s">
        <v>204</v>
      </c>
      <c r="K2564" t="s">
        <v>204</v>
      </c>
      <c r="L2564" t="s">
        <v>204</v>
      </c>
      <c r="M2564" t="s">
        <v>204</v>
      </c>
      <c r="N2564" t="s">
        <v>204</v>
      </c>
      <c r="O2564" t="s">
        <v>204</v>
      </c>
      <c r="P2564" t="s">
        <v>204</v>
      </c>
      <c r="Q2564" s="80" t="s">
        <v>204</v>
      </c>
      <c r="R2564" s="79"/>
      <c r="T2564" t="s">
        <v>204</v>
      </c>
      <c r="U2564" t="s">
        <v>204</v>
      </c>
      <c r="V2564" t="s">
        <v>204</v>
      </c>
    </row>
    <row r="2565" spans="2:22">
      <c r="B2565" t="s">
        <v>204</v>
      </c>
      <c r="C2565" s="79" t="s">
        <v>204</v>
      </c>
      <c r="E2565" t="s">
        <v>204</v>
      </c>
      <c r="F2565" t="s">
        <v>204</v>
      </c>
      <c r="G2565" t="s">
        <v>204</v>
      </c>
      <c r="H2565" t="s">
        <v>204</v>
      </c>
      <c r="I2565" t="s">
        <v>204</v>
      </c>
      <c r="J2565" t="s">
        <v>204</v>
      </c>
      <c r="K2565" t="s">
        <v>204</v>
      </c>
      <c r="L2565" t="s">
        <v>204</v>
      </c>
      <c r="M2565" t="s">
        <v>204</v>
      </c>
      <c r="N2565" t="s">
        <v>204</v>
      </c>
      <c r="O2565" t="s">
        <v>204</v>
      </c>
      <c r="P2565" t="s">
        <v>204</v>
      </c>
      <c r="Q2565" s="80" t="s">
        <v>204</v>
      </c>
      <c r="R2565" s="79"/>
      <c r="T2565" t="s">
        <v>204</v>
      </c>
      <c r="U2565" t="s">
        <v>204</v>
      </c>
      <c r="V2565" t="s">
        <v>204</v>
      </c>
    </row>
    <row r="2566" spans="2:22">
      <c r="B2566" t="s">
        <v>204</v>
      </c>
      <c r="C2566" s="79" t="s">
        <v>204</v>
      </c>
      <c r="E2566" t="s">
        <v>204</v>
      </c>
      <c r="F2566" t="s">
        <v>204</v>
      </c>
      <c r="G2566" t="s">
        <v>204</v>
      </c>
      <c r="H2566" t="s">
        <v>204</v>
      </c>
      <c r="I2566" t="s">
        <v>204</v>
      </c>
      <c r="J2566" t="s">
        <v>204</v>
      </c>
      <c r="K2566" t="s">
        <v>204</v>
      </c>
      <c r="L2566" t="s">
        <v>204</v>
      </c>
      <c r="M2566" t="s">
        <v>204</v>
      </c>
      <c r="N2566" t="s">
        <v>204</v>
      </c>
      <c r="O2566" t="s">
        <v>204</v>
      </c>
      <c r="P2566" t="s">
        <v>204</v>
      </c>
      <c r="Q2566" s="80" t="s">
        <v>204</v>
      </c>
      <c r="R2566" s="79"/>
      <c r="T2566" t="s">
        <v>204</v>
      </c>
      <c r="U2566" t="s">
        <v>204</v>
      </c>
      <c r="V2566" t="s">
        <v>204</v>
      </c>
    </row>
    <row r="2567" spans="2:22">
      <c r="B2567" t="s">
        <v>204</v>
      </c>
      <c r="C2567" s="79" t="s">
        <v>204</v>
      </c>
      <c r="E2567" t="s">
        <v>204</v>
      </c>
      <c r="F2567" t="s">
        <v>204</v>
      </c>
      <c r="G2567" t="s">
        <v>204</v>
      </c>
      <c r="H2567" t="s">
        <v>204</v>
      </c>
      <c r="I2567" t="s">
        <v>204</v>
      </c>
      <c r="J2567" t="s">
        <v>204</v>
      </c>
      <c r="K2567" t="s">
        <v>204</v>
      </c>
      <c r="L2567" t="s">
        <v>204</v>
      </c>
      <c r="M2567" t="s">
        <v>204</v>
      </c>
      <c r="N2567" t="s">
        <v>204</v>
      </c>
      <c r="O2567" t="s">
        <v>204</v>
      </c>
      <c r="P2567" t="s">
        <v>204</v>
      </c>
      <c r="Q2567" s="80" t="s">
        <v>204</v>
      </c>
      <c r="R2567" s="79"/>
      <c r="T2567" t="s">
        <v>204</v>
      </c>
      <c r="U2567" t="s">
        <v>204</v>
      </c>
      <c r="V2567" t="s">
        <v>204</v>
      </c>
    </row>
    <row r="2568" spans="2:22">
      <c r="B2568" t="s">
        <v>204</v>
      </c>
      <c r="C2568" s="79" t="s">
        <v>204</v>
      </c>
      <c r="E2568" t="s">
        <v>204</v>
      </c>
      <c r="F2568" t="s">
        <v>204</v>
      </c>
      <c r="G2568" t="s">
        <v>204</v>
      </c>
      <c r="H2568" t="s">
        <v>204</v>
      </c>
      <c r="I2568" t="s">
        <v>204</v>
      </c>
      <c r="J2568" t="s">
        <v>204</v>
      </c>
      <c r="K2568" t="s">
        <v>204</v>
      </c>
      <c r="L2568" t="s">
        <v>204</v>
      </c>
      <c r="M2568" t="s">
        <v>204</v>
      </c>
      <c r="N2568" t="s">
        <v>204</v>
      </c>
      <c r="O2568" t="s">
        <v>204</v>
      </c>
      <c r="P2568" t="s">
        <v>204</v>
      </c>
      <c r="Q2568" s="80" t="s">
        <v>204</v>
      </c>
      <c r="R2568" s="79"/>
      <c r="T2568" t="s">
        <v>204</v>
      </c>
      <c r="U2568" t="s">
        <v>204</v>
      </c>
      <c r="V2568" t="s">
        <v>204</v>
      </c>
    </row>
    <row r="2569" spans="2:22">
      <c r="B2569" t="s">
        <v>204</v>
      </c>
      <c r="C2569" s="79" t="s">
        <v>204</v>
      </c>
      <c r="E2569" t="s">
        <v>204</v>
      </c>
      <c r="F2569" t="s">
        <v>204</v>
      </c>
      <c r="G2569" t="s">
        <v>204</v>
      </c>
      <c r="H2569" t="s">
        <v>204</v>
      </c>
      <c r="I2569" t="s">
        <v>204</v>
      </c>
      <c r="J2569" t="s">
        <v>204</v>
      </c>
      <c r="K2569" t="s">
        <v>204</v>
      </c>
      <c r="L2569" t="s">
        <v>204</v>
      </c>
      <c r="M2569" t="s">
        <v>204</v>
      </c>
      <c r="N2569" t="s">
        <v>204</v>
      </c>
      <c r="O2569" t="s">
        <v>204</v>
      </c>
      <c r="P2569" t="s">
        <v>204</v>
      </c>
      <c r="Q2569" s="80" t="s">
        <v>204</v>
      </c>
      <c r="R2569" s="79"/>
      <c r="T2569" t="s">
        <v>204</v>
      </c>
      <c r="U2569" t="s">
        <v>204</v>
      </c>
      <c r="V2569" t="s">
        <v>204</v>
      </c>
    </row>
    <row r="2570" spans="2:22">
      <c r="B2570" t="s">
        <v>204</v>
      </c>
      <c r="C2570" s="79" t="s">
        <v>204</v>
      </c>
      <c r="E2570" t="s">
        <v>204</v>
      </c>
      <c r="F2570" t="s">
        <v>204</v>
      </c>
      <c r="G2570" t="s">
        <v>204</v>
      </c>
      <c r="H2570" t="s">
        <v>204</v>
      </c>
      <c r="I2570" t="s">
        <v>204</v>
      </c>
      <c r="J2570" t="s">
        <v>204</v>
      </c>
      <c r="K2570" t="s">
        <v>204</v>
      </c>
      <c r="L2570" t="s">
        <v>204</v>
      </c>
      <c r="M2570" t="s">
        <v>204</v>
      </c>
      <c r="N2570" t="s">
        <v>204</v>
      </c>
      <c r="O2570" t="s">
        <v>204</v>
      </c>
      <c r="P2570" t="s">
        <v>204</v>
      </c>
      <c r="Q2570" s="80" t="s">
        <v>204</v>
      </c>
      <c r="R2570" s="79"/>
      <c r="T2570" t="s">
        <v>204</v>
      </c>
      <c r="U2570" t="s">
        <v>204</v>
      </c>
      <c r="V2570" t="s">
        <v>204</v>
      </c>
    </row>
    <row r="2571" spans="2:22">
      <c r="B2571" t="s">
        <v>204</v>
      </c>
      <c r="C2571" s="79" t="s">
        <v>204</v>
      </c>
      <c r="E2571" t="s">
        <v>204</v>
      </c>
      <c r="F2571" t="s">
        <v>204</v>
      </c>
      <c r="G2571" t="s">
        <v>204</v>
      </c>
      <c r="H2571" t="s">
        <v>204</v>
      </c>
      <c r="I2571" t="s">
        <v>204</v>
      </c>
      <c r="J2571" t="s">
        <v>204</v>
      </c>
      <c r="K2571" t="s">
        <v>204</v>
      </c>
      <c r="L2571" t="s">
        <v>204</v>
      </c>
      <c r="M2571" t="s">
        <v>204</v>
      </c>
      <c r="N2571" t="s">
        <v>204</v>
      </c>
      <c r="O2571" t="s">
        <v>204</v>
      </c>
      <c r="P2571" t="s">
        <v>204</v>
      </c>
      <c r="Q2571" s="80" t="s">
        <v>204</v>
      </c>
      <c r="R2571" s="79"/>
      <c r="T2571" t="s">
        <v>204</v>
      </c>
      <c r="U2571" t="s">
        <v>204</v>
      </c>
      <c r="V2571" t="s">
        <v>204</v>
      </c>
    </row>
    <row r="2572" spans="2:22">
      <c r="B2572" t="s">
        <v>204</v>
      </c>
      <c r="C2572" s="79" t="s">
        <v>204</v>
      </c>
      <c r="E2572" t="s">
        <v>204</v>
      </c>
      <c r="F2572" t="s">
        <v>204</v>
      </c>
      <c r="G2572" t="s">
        <v>204</v>
      </c>
      <c r="H2572" t="s">
        <v>204</v>
      </c>
      <c r="I2572" t="s">
        <v>204</v>
      </c>
      <c r="J2572" t="s">
        <v>204</v>
      </c>
      <c r="K2572" t="s">
        <v>204</v>
      </c>
      <c r="L2572" t="s">
        <v>204</v>
      </c>
      <c r="M2572" t="s">
        <v>204</v>
      </c>
      <c r="N2572" t="s">
        <v>204</v>
      </c>
      <c r="O2572" t="s">
        <v>204</v>
      </c>
      <c r="P2572" t="s">
        <v>204</v>
      </c>
      <c r="Q2572" s="80" t="s">
        <v>204</v>
      </c>
      <c r="R2572" s="79"/>
      <c r="T2572" t="s">
        <v>204</v>
      </c>
      <c r="U2572" t="s">
        <v>204</v>
      </c>
      <c r="V2572" t="s">
        <v>204</v>
      </c>
    </row>
    <row r="2573" spans="2:22">
      <c r="B2573" t="s">
        <v>204</v>
      </c>
      <c r="C2573" s="79" t="s">
        <v>204</v>
      </c>
      <c r="E2573" t="s">
        <v>204</v>
      </c>
      <c r="F2573" t="s">
        <v>204</v>
      </c>
      <c r="G2573" t="s">
        <v>204</v>
      </c>
      <c r="H2573" t="s">
        <v>204</v>
      </c>
      <c r="I2573" t="s">
        <v>204</v>
      </c>
      <c r="J2573" t="s">
        <v>204</v>
      </c>
      <c r="K2573" t="s">
        <v>204</v>
      </c>
      <c r="L2573" t="s">
        <v>204</v>
      </c>
      <c r="M2573" t="s">
        <v>204</v>
      </c>
      <c r="N2573" t="s">
        <v>204</v>
      </c>
      <c r="O2573" t="s">
        <v>204</v>
      </c>
      <c r="P2573" t="s">
        <v>204</v>
      </c>
      <c r="Q2573" s="80" t="s">
        <v>204</v>
      </c>
      <c r="R2573" s="79"/>
      <c r="T2573" t="s">
        <v>204</v>
      </c>
      <c r="U2573" t="s">
        <v>204</v>
      </c>
      <c r="V2573" t="s">
        <v>204</v>
      </c>
    </row>
    <row r="2574" spans="2:22">
      <c r="B2574" t="s">
        <v>204</v>
      </c>
      <c r="C2574" s="79" t="s">
        <v>204</v>
      </c>
      <c r="E2574" t="s">
        <v>204</v>
      </c>
      <c r="F2574" t="s">
        <v>204</v>
      </c>
      <c r="G2574" t="s">
        <v>204</v>
      </c>
      <c r="H2574" t="s">
        <v>204</v>
      </c>
      <c r="I2574" t="s">
        <v>204</v>
      </c>
      <c r="J2574" t="s">
        <v>204</v>
      </c>
      <c r="K2574" t="s">
        <v>204</v>
      </c>
      <c r="L2574" t="s">
        <v>204</v>
      </c>
      <c r="M2574" t="s">
        <v>204</v>
      </c>
      <c r="N2574" t="s">
        <v>204</v>
      </c>
      <c r="O2574" t="s">
        <v>204</v>
      </c>
      <c r="P2574" t="s">
        <v>204</v>
      </c>
      <c r="Q2574" s="80" t="s">
        <v>204</v>
      </c>
      <c r="R2574" s="79"/>
      <c r="T2574" t="s">
        <v>204</v>
      </c>
      <c r="U2574" t="s">
        <v>204</v>
      </c>
      <c r="V2574" t="s">
        <v>204</v>
      </c>
    </row>
    <row r="2575" spans="2:22">
      <c r="B2575" t="s">
        <v>204</v>
      </c>
      <c r="C2575" s="79" t="s">
        <v>204</v>
      </c>
      <c r="E2575" t="s">
        <v>204</v>
      </c>
      <c r="F2575" t="s">
        <v>204</v>
      </c>
      <c r="G2575" t="s">
        <v>204</v>
      </c>
      <c r="H2575" t="s">
        <v>204</v>
      </c>
      <c r="I2575" t="s">
        <v>204</v>
      </c>
      <c r="J2575" t="s">
        <v>204</v>
      </c>
      <c r="K2575" t="s">
        <v>204</v>
      </c>
      <c r="L2575" t="s">
        <v>204</v>
      </c>
      <c r="M2575" t="s">
        <v>204</v>
      </c>
      <c r="N2575" t="s">
        <v>204</v>
      </c>
      <c r="O2575" t="s">
        <v>204</v>
      </c>
      <c r="P2575" t="s">
        <v>204</v>
      </c>
      <c r="Q2575" s="80" t="s">
        <v>204</v>
      </c>
      <c r="R2575" s="79"/>
      <c r="T2575" t="s">
        <v>204</v>
      </c>
      <c r="U2575" t="s">
        <v>204</v>
      </c>
      <c r="V2575" t="s">
        <v>204</v>
      </c>
    </row>
    <row r="2576" spans="2:22">
      <c r="B2576" t="s">
        <v>204</v>
      </c>
      <c r="C2576" s="79" t="s">
        <v>204</v>
      </c>
      <c r="E2576" t="s">
        <v>204</v>
      </c>
      <c r="F2576" t="s">
        <v>204</v>
      </c>
      <c r="G2576" t="s">
        <v>204</v>
      </c>
      <c r="H2576" t="s">
        <v>204</v>
      </c>
      <c r="I2576" t="s">
        <v>204</v>
      </c>
      <c r="J2576" t="s">
        <v>204</v>
      </c>
      <c r="K2576" t="s">
        <v>204</v>
      </c>
      <c r="L2576" t="s">
        <v>204</v>
      </c>
      <c r="M2576" t="s">
        <v>204</v>
      </c>
      <c r="N2576" t="s">
        <v>204</v>
      </c>
      <c r="O2576" t="s">
        <v>204</v>
      </c>
      <c r="P2576" t="s">
        <v>204</v>
      </c>
      <c r="Q2576" s="80" t="s">
        <v>204</v>
      </c>
      <c r="R2576" s="79"/>
      <c r="T2576" t="s">
        <v>204</v>
      </c>
      <c r="U2576" t="s">
        <v>204</v>
      </c>
      <c r="V2576" t="s">
        <v>204</v>
      </c>
    </row>
    <row r="2577" spans="2:22">
      <c r="B2577" t="s">
        <v>204</v>
      </c>
      <c r="C2577" s="79" t="s">
        <v>204</v>
      </c>
      <c r="E2577" t="s">
        <v>204</v>
      </c>
      <c r="F2577" t="s">
        <v>204</v>
      </c>
      <c r="G2577" t="s">
        <v>204</v>
      </c>
      <c r="H2577" t="s">
        <v>204</v>
      </c>
      <c r="I2577" t="s">
        <v>204</v>
      </c>
      <c r="J2577" t="s">
        <v>204</v>
      </c>
      <c r="K2577" t="s">
        <v>204</v>
      </c>
      <c r="L2577" t="s">
        <v>204</v>
      </c>
      <c r="M2577" t="s">
        <v>204</v>
      </c>
      <c r="N2577" t="s">
        <v>204</v>
      </c>
      <c r="O2577" t="s">
        <v>204</v>
      </c>
      <c r="P2577" t="s">
        <v>204</v>
      </c>
      <c r="Q2577" s="80" t="s">
        <v>204</v>
      </c>
      <c r="R2577" s="79"/>
      <c r="T2577" t="s">
        <v>204</v>
      </c>
      <c r="U2577" t="s">
        <v>204</v>
      </c>
      <c r="V2577" t="s">
        <v>204</v>
      </c>
    </row>
    <row r="2578" spans="2:22">
      <c r="B2578" t="s">
        <v>204</v>
      </c>
      <c r="C2578" s="79" t="s">
        <v>204</v>
      </c>
      <c r="E2578" t="s">
        <v>204</v>
      </c>
      <c r="F2578" t="s">
        <v>204</v>
      </c>
      <c r="G2578" t="s">
        <v>204</v>
      </c>
      <c r="H2578" t="s">
        <v>204</v>
      </c>
      <c r="I2578" t="s">
        <v>204</v>
      </c>
      <c r="J2578" t="s">
        <v>204</v>
      </c>
      <c r="K2578" t="s">
        <v>204</v>
      </c>
      <c r="L2578" t="s">
        <v>204</v>
      </c>
      <c r="M2578" t="s">
        <v>204</v>
      </c>
      <c r="N2578" t="s">
        <v>204</v>
      </c>
      <c r="O2578" t="s">
        <v>204</v>
      </c>
      <c r="P2578" t="s">
        <v>204</v>
      </c>
      <c r="Q2578" s="80" t="s">
        <v>204</v>
      </c>
      <c r="R2578" s="79"/>
      <c r="T2578" t="s">
        <v>204</v>
      </c>
      <c r="U2578" t="s">
        <v>204</v>
      </c>
      <c r="V2578" t="s">
        <v>204</v>
      </c>
    </row>
    <row r="2579" spans="2:22">
      <c r="B2579" t="s">
        <v>204</v>
      </c>
      <c r="C2579" s="79" t="s">
        <v>204</v>
      </c>
      <c r="E2579" t="s">
        <v>204</v>
      </c>
      <c r="F2579" t="s">
        <v>204</v>
      </c>
      <c r="G2579" t="s">
        <v>204</v>
      </c>
      <c r="H2579" t="s">
        <v>204</v>
      </c>
      <c r="I2579" t="s">
        <v>204</v>
      </c>
      <c r="J2579" t="s">
        <v>204</v>
      </c>
      <c r="K2579" t="s">
        <v>204</v>
      </c>
      <c r="L2579" t="s">
        <v>204</v>
      </c>
      <c r="M2579" t="s">
        <v>204</v>
      </c>
      <c r="N2579" t="s">
        <v>204</v>
      </c>
      <c r="O2579" t="s">
        <v>204</v>
      </c>
      <c r="P2579" t="s">
        <v>204</v>
      </c>
      <c r="Q2579" s="80" t="s">
        <v>204</v>
      </c>
      <c r="R2579" s="79"/>
      <c r="T2579" t="s">
        <v>204</v>
      </c>
      <c r="U2579" t="s">
        <v>204</v>
      </c>
      <c r="V2579" t="s">
        <v>204</v>
      </c>
    </row>
    <row r="2580" spans="2:22">
      <c r="B2580" t="s">
        <v>204</v>
      </c>
      <c r="C2580" s="79" t="s">
        <v>204</v>
      </c>
      <c r="E2580" t="s">
        <v>204</v>
      </c>
      <c r="F2580" t="s">
        <v>204</v>
      </c>
      <c r="G2580" t="s">
        <v>204</v>
      </c>
      <c r="H2580" t="s">
        <v>204</v>
      </c>
      <c r="I2580" t="s">
        <v>204</v>
      </c>
      <c r="J2580" t="s">
        <v>204</v>
      </c>
      <c r="K2580" t="s">
        <v>204</v>
      </c>
      <c r="L2580" t="s">
        <v>204</v>
      </c>
      <c r="M2580" t="s">
        <v>204</v>
      </c>
      <c r="N2580" t="s">
        <v>204</v>
      </c>
      <c r="O2580" t="s">
        <v>204</v>
      </c>
      <c r="P2580" t="s">
        <v>204</v>
      </c>
      <c r="Q2580" s="80" t="s">
        <v>204</v>
      </c>
      <c r="R2580" s="79"/>
      <c r="T2580" t="s">
        <v>204</v>
      </c>
      <c r="U2580" t="s">
        <v>204</v>
      </c>
      <c r="V2580" t="s">
        <v>204</v>
      </c>
    </row>
    <row r="2581" spans="2:22">
      <c r="B2581" t="s">
        <v>204</v>
      </c>
      <c r="C2581" s="79" t="s">
        <v>204</v>
      </c>
      <c r="E2581" t="s">
        <v>204</v>
      </c>
      <c r="F2581" t="s">
        <v>204</v>
      </c>
      <c r="G2581" t="s">
        <v>204</v>
      </c>
      <c r="H2581" t="s">
        <v>204</v>
      </c>
      <c r="I2581" t="s">
        <v>204</v>
      </c>
      <c r="J2581" t="s">
        <v>204</v>
      </c>
      <c r="K2581" t="s">
        <v>204</v>
      </c>
      <c r="L2581" t="s">
        <v>204</v>
      </c>
      <c r="M2581" t="s">
        <v>204</v>
      </c>
      <c r="N2581" t="s">
        <v>204</v>
      </c>
      <c r="O2581" t="s">
        <v>204</v>
      </c>
      <c r="P2581" t="s">
        <v>204</v>
      </c>
      <c r="Q2581" s="80" t="s">
        <v>204</v>
      </c>
      <c r="R2581" s="79"/>
      <c r="T2581" t="s">
        <v>204</v>
      </c>
      <c r="U2581" t="s">
        <v>204</v>
      </c>
      <c r="V2581" t="s">
        <v>204</v>
      </c>
    </row>
    <row r="2582" spans="2:22">
      <c r="B2582" t="s">
        <v>204</v>
      </c>
      <c r="C2582" s="79" t="s">
        <v>204</v>
      </c>
      <c r="E2582" t="s">
        <v>204</v>
      </c>
      <c r="F2582" t="s">
        <v>204</v>
      </c>
      <c r="G2582" t="s">
        <v>204</v>
      </c>
      <c r="H2582" t="s">
        <v>204</v>
      </c>
      <c r="I2582" t="s">
        <v>204</v>
      </c>
      <c r="J2582" t="s">
        <v>204</v>
      </c>
      <c r="K2582" t="s">
        <v>204</v>
      </c>
      <c r="L2582" t="s">
        <v>204</v>
      </c>
      <c r="M2582" t="s">
        <v>204</v>
      </c>
      <c r="N2582" t="s">
        <v>204</v>
      </c>
      <c r="O2582" t="s">
        <v>204</v>
      </c>
      <c r="P2582" t="s">
        <v>204</v>
      </c>
      <c r="Q2582" s="80" t="s">
        <v>204</v>
      </c>
      <c r="R2582" s="79"/>
      <c r="T2582" t="s">
        <v>204</v>
      </c>
      <c r="U2582" t="s">
        <v>204</v>
      </c>
      <c r="V2582" t="s">
        <v>204</v>
      </c>
    </row>
    <row r="2583" spans="2:22">
      <c r="B2583" t="s">
        <v>204</v>
      </c>
      <c r="C2583" s="79" t="s">
        <v>204</v>
      </c>
      <c r="E2583" t="s">
        <v>204</v>
      </c>
      <c r="F2583" t="s">
        <v>204</v>
      </c>
      <c r="G2583" t="s">
        <v>204</v>
      </c>
      <c r="H2583" t="s">
        <v>204</v>
      </c>
      <c r="I2583" t="s">
        <v>204</v>
      </c>
      <c r="J2583" t="s">
        <v>204</v>
      </c>
      <c r="K2583" t="s">
        <v>204</v>
      </c>
      <c r="L2583" t="s">
        <v>204</v>
      </c>
      <c r="M2583" t="s">
        <v>204</v>
      </c>
      <c r="N2583" t="s">
        <v>204</v>
      </c>
      <c r="O2583" t="s">
        <v>204</v>
      </c>
      <c r="P2583" t="s">
        <v>204</v>
      </c>
      <c r="Q2583" s="80" t="s">
        <v>204</v>
      </c>
      <c r="R2583" s="79"/>
      <c r="T2583" t="s">
        <v>204</v>
      </c>
      <c r="U2583" t="s">
        <v>204</v>
      </c>
      <c r="V2583" t="s">
        <v>204</v>
      </c>
    </row>
    <row r="2584" spans="2:22">
      <c r="B2584" t="s">
        <v>204</v>
      </c>
      <c r="C2584" s="79" t="s">
        <v>204</v>
      </c>
      <c r="E2584" t="s">
        <v>204</v>
      </c>
      <c r="F2584" t="s">
        <v>204</v>
      </c>
      <c r="G2584" t="s">
        <v>204</v>
      </c>
      <c r="H2584" t="s">
        <v>204</v>
      </c>
      <c r="I2584" t="s">
        <v>204</v>
      </c>
      <c r="J2584" t="s">
        <v>204</v>
      </c>
      <c r="K2584" t="s">
        <v>204</v>
      </c>
      <c r="L2584" t="s">
        <v>204</v>
      </c>
      <c r="M2584" t="s">
        <v>204</v>
      </c>
      <c r="N2584" t="s">
        <v>204</v>
      </c>
      <c r="O2584" t="s">
        <v>204</v>
      </c>
      <c r="P2584" t="s">
        <v>204</v>
      </c>
      <c r="Q2584" s="80" t="s">
        <v>204</v>
      </c>
      <c r="R2584" s="79"/>
      <c r="T2584" t="s">
        <v>204</v>
      </c>
      <c r="U2584" t="s">
        <v>204</v>
      </c>
      <c r="V2584" t="s">
        <v>204</v>
      </c>
    </row>
    <row r="2585" spans="2:22">
      <c r="B2585" t="s">
        <v>204</v>
      </c>
      <c r="C2585" s="79" t="s">
        <v>204</v>
      </c>
      <c r="E2585" t="s">
        <v>204</v>
      </c>
      <c r="F2585" t="s">
        <v>204</v>
      </c>
      <c r="G2585" t="s">
        <v>204</v>
      </c>
      <c r="H2585" t="s">
        <v>204</v>
      </c>
      <c r="I2585" t="s">
        <v>204</v>
      </c>
      <c r="J2585" t="s">
        <v>204</v>
      </c>
      <c r="K2585" t="s">
        <v>204</v>
      </c>
      <c r="L2585" t="s">
        <v>204</v>
      </c>
      <c r="M2585" t="s">
        <v>204</v>
      </c>
      <c r="N2585" t="s">
        <v>204</v>
      </c>
      <c r="O2585" t="s">
        <v>204</v>
      </c>
      <c r="P2585" t="s">
        <v>204</v>
      </c>
      <c r="Q2585" s="80" t="s">
        <v>204</v>
      </c>
      <c r="R2585" s="79"/>
      <c r="T2585" t="s">
        <v>204</v>
      </c>
      <c r="U2585" t="s">
        <v>204</v>
      </c>
      <c r="V2585" t="s">
        <v>204</v>
      </c>
    </row>
    <row r="2586" spans="2:22">
      <c r="B2586" t="s">
        <v>204</v>
      </c>
      <c r="C2586" s="79" t="s">
        <v>204</v>
      </c>
      <c r="E2586" t="s">
        <v>204</v>
      </c>
      <c r="F2586" t="s">
        <v>204</v>
      </c>
      <c r="G2586" t="s">
        <v>204</v>
      </c>
      <c r="H2586" t="s">
        <v>204</v>
      </c>
      <c r="I2586" t="s">
        <v>204</v>
      </c>
      <c r="J2586" t="s">
        <v>204</v>
      </c>
      <c r="K2586" t="s">
        <v>204</v>
      </c>
      <c r="L2586" t="s">
        <v>204</v>
      </c>
      <c r="M2586" t="s">
        <v>204</v>
      </c>
      <c r="N2586" t="s">
        <v>204</v>
      </c>
      <c r="O2586" t="s">
        <v>204</v>
      </c>
      <c r="P2586" t="s">
        <v>204</v>
      </c>
      <c r="Q2586" s="80" t="s">
        <v>204</v>
      </c>
      <c r="R2586" s="79"/>
      <c r="T2586" t="s">
        <v>204</v>
      </c>
      <c r="U2586" t="s">
        <v>204</v>
      </c>
      <c r="V2586" t="s">
        <v>204</v>
      </c>
    </row>
    <row r="2587" spans="2:22">
      <c r="B2587" t="s">
        <v>204</v>
      </c>
      <c r="C2587" s="79" t="s">
        <v>204</v>
      </c>
      <c r="E2587" t="s">
        <v>204</v>
      </c>
      <c r="F2587" t="s">
        <v>204</v>
      </c>
      <c r="G2587" t="s">
        <v>204</v>
      </c>
      <c r="H2587" t="s">
        <v>204</v>
      </c>
      <c r="I2587" t="s">
        <v>204</v>
      </c>
      <c r="J2587" t="s">
        <v>204</v>
      </c>
      <c r="K2587" t="s">
        <v>204</v>
      </c>
      <c r="L2587" t="s">
        <v>204</v>
      </c>
      <c r="M2587" t="s">
        <v>204</v>
      </c>
      <c r="N2587" t="s">
        <v>204</v>
      </c>
      <c r="O2587" t="s">
        <v>204</v>
      </c>
      <c r="P2587" t="s">
        <v>204</v>
      </c>
      <c r="Q2587" s="80" t="s">
        <v>204</v>
      </c>
      <c r="R2587" s="79"/>
      <c r="T2587" t="s">
        <v>204</v>
      </c>
      <c r="U2587" t="s">
        <v>204</v>
      </c>
      <c r="V2587" t="s">
        <v>204</v>
      </c>
    </row>
    <row r="2588" spans="2:22">
      <c r="B2588" t="s">
        <v>204</v>
      </c>
      <c r="C2588" s="79" t="s">
        <v>204</v>
      </c>
      <c r="E2588" t="s">
        <v>204</v>
      </c>
      <c r="F2588" t="s">
        <v>204</v>
      </c>
      <c r="G2588" t="s">
        <v>204</v>
      </c>
      <c r="H2588" t="s">
        <v>204</v>
      </c>
      <c r="I2588" t="s">
        <v>204</v>
      </c>
      <c r="J2588" t="s">
        <v>204</v>
      </c>
      <c r="K2588" t="s">
        <v>204</v>
      </c>
      <c r="L2588" t="s">
        <v>204</v>
      </c>
      <c r="M2588" t="s">
        <v>204</v>
      </c>
      <c r="N2588" t="s">
        <v>204</v>
      </c>
      <c r="O2588" t="s">
        <v>204</v>
      </c>
      <c r="P2588" t="s">
        <v>204</v>
      </c>
      <c r="Q2588" s="80" t="s">
        <v>204</v>
      </c>
      <c r="R2588" s="79"/>
      <c r="T2588" t="s">
        <v>204</v>
      </c>
      <c r="U2588" t="s">
        <v>204</v>
      </c>
      <c r="V2588" t="s">
        <v>204</v>
      </c>
    </row>
    <row r="2589" spans="2:22">
      <c r="B2589" t="s">
        <v>204</v>
      </c>
      <c r="C2589" s="79" t="s">
        <v>204</v>
      </c>
      <c r="E2589" t="s">
        <v>204</v>
      </c>
      <c r="F2589" t="s">
        <v>204</v>
      </c>
      <c r="G2589" t="s">
        <v>204</v>
      </c>
      <c r="H2589" t="s">
        <v>204</v>
      </c>
      <c r="I2589" t="s">
        <v>204</v>
      </c>
      <c r="J2589" t="s">
        <v>204</v>
      </c>
      <c r="K2589" t="s">
        <v>204</v>
      </c>
      <c r="L2589" t="s">
        <v>204</v>
      </c>
      <c r="M2589" t="s">
        <v>204</v>
      </c>
      <c r="N2589" t="s">
        <v>204</v>
      </c>
      <c r="O2589" t="s">
        <v>204</v>
      </c>
      <c r="P2589" t="s">
        <v>204</v>
      </c>
      <c r="Q2589" s="80" t="s">
        <v>204</v>
      </c>
      <c r="R2589" s="79"/>
      <c r="T2589" t="s">
        <v>204</v>
      </c>
      <c r="U2589" t="s">
        <v>204</v>
      </c>
      <c r="V2589" t="s">
        <v>204</v>
      </c>
    </row>
    <row r="2590" spans="2:22">
      <c r="B2590" t="s">
        <v>204</v>
      </c>
      <c r="C2590" s="79" t="s">
        <v>204</v>
      </c>
      <c r="E2590" t="s">
        <v>204</v>
      </c>
      <c r="F2590" t="s">
        <v>204</v>
      </c>
      <c r="G2590" t="s">
        <v>204</v>
      </c>
      <c r="H2590" t="s">
        <v>204</v>
      </c>
      <c r="I2590" t="s">
        <v>204</v>
      </c>
      <c r="J2590" t="s">
        <v>204</v>
      </c>
      <c r="K2590" t="s">
        <v>204</v>
      </c>
      <c r="L2590" t="s">
        <v>204</v>
      </c>
      <c r="M2590" t="s">
        <v>204</v>
      </c>
      <c r="N2590" t="s">
        <v>204</v>
      </c>
      <c r="O2590" t="s">
        <v>204</v>
      </c>
      <c r="P2590" t="s">
        <v>204</v>
      </c>
      <c r="Q2590" s="80" t="s">
        <v>204</v>
      </c>
      <c r="R2590" s="79"/>
      <c r="T2590" t="s">
        <v>204</v>
      </c>
      <c r="U2590" t="s">
        <v>204</v>
      </c>
      <c r="V2590" t="s">
        <v>204</v>
      </c>
    </row>
    <row r="2591" spans="2:22">
      <c r="B2591" t="s">
        <v>204</v>
      </c>
      <c r="C2591" s="79" t="s">
        <v>204</v>
      </c>
      <c r="E2591" t="s">
        <v>204</v>
      </c>
      <c r="F2591" t="s">
        <v>204</v>
      </c>
      <c r="G2591" t="s">
        <v>204</v>
      </c>
      <c r="H2591" t="s">
        <v>204</v>
      </c>
      <c r="I2591" t="s">
        <v>204</v>
      </c>
      <c r="J2591" t="s">
        <v>204</v>
      </c>
      <c r="K2591" t="s">
        <v>204</v>
      </c>
      <c r="L2591" t="s">
        <v>204</v>
      </c>
      <c r="M2591" t="s">
        <v>204</v>
      </c>
      <c r="N2591" t="s">
        <v>204</v>
      </c>
      <c r="O2591" t="s">
        <v>204</v>
      </c>
      <c r="P2591" t="s">
        <v>204</v>
      </c>
      <c r="Q2591" s="80" t="s">
        <v>204</v>
      </c>
      <c r="R2591" s="79"/>
      <c r="T2591" t="s">
        <v>204</v>
      </c>
      <c r="U2591" t="s">
        <v>204</v>
      </c>
      <c r="V2591" t="s">
        <v>204</v>
      </c>
    </row>
    <row r="2592" spans="2:22">
      <c r="B2592" t="s">
        <v>204</v>
      </c>
      <c r="C2592" s="79" t="s">
        <v>204</v>
      </c>
      <c r="E2592" t="s">
        <v>204</v>
      </c>
      <c r="F2592" t="s">
        <v>204</v>
      </c>
      <c r="G2592" t="s">
        <v>204</v>
      </c>
      <c r="H2592" t="s">
        <v>204</v>
      </c>
      <c r="I2592" t="s">
        <v>204</v>
      </c>
      <c r="J2592" t="s">
        <v>204</v>
      </c>
      <c r="K2592" t="s">
        <v>204</v>
      </c>
      <c r="L2592" t="s">
        <v>204</v>
      </c>
      <c r="M2592" t="s">
        <v>204</v>
      </c>
      <c r="N2592" t="s">
        <v>204</v>
      </c>
      <c r="O2592" t="s">
        <v>204</v>
      </c>
      <c r="P2592" t="s">
        <v>204</v>
      </c>
      <c r="Q2592" s="80" t="s">
        <v>204</v>
      </c>
      <c r="R2592" s="79"/>
      <c r="T2592" t="s">
        <v>204</v>
      </c>
      <c r="U2592" t="s">
        <v>204</v>
      </c>
      <c r="V2592" t="s">
        <v>204</v>
      </c>
    </row>
    <row r="2593" spans="2:22">
      <c r="B2593" t="s">
        <v>204</v>
      </c>
      <c r="C2593" s="79" t="s">
        <v>204</v>
      </c>
      <c r="E2593" t="s">
        <v>204</v>
      </c>
      <c r="F2593" t="s">
        <v>204</v>
      </c>
      <c r="G2593" t="s">
        <v>204</v>
      </c>
      <c r="H2593" t="s">
        <v>204</v>
      </c>
      <c r="I2593" t="s">
        <v>204</v>
      </c>
      <c r="J2593" t="s">
        <v>204</v>
      </c>
      <c r="K2593" t="s">
        <v>204</v>
      </c>
      <c r="L2593" t="s">
        <v>204</v>
      </c>
      <c r="M2593" t="s">
        <v>204</v>
      </c>
      <c r="N2593" t="s">
        <v>204</v>
      </c>
      <c r="O2593" t="s">
        <v>204</v>
      </c>
      <c r="P2593" t="s">
        <v>204</v>
      </c>
      <c r="Q2593" s="80" t="s">
        <v>204</v>
      </c>
      <c r="R2593" s="79"/>
      <c r="T2593" t="s">
        <v>204</v>
      </c>
      <c r="U2593" t="s">
        <v>204</v>
      </c>
      <c r="V2593" t="s">
        <v>204</v>
      </c>
    </row>
    <row r="2594" spans="2:22">
      <c r="B2594" t="s">
        <v>204</v>
      </c>
      <c r="C2594" s="79" t="s">
        <v>204</v>
      </c>
      <c r="E2594" t="s">
        <v>204</v>
      </c>
      <c r="F2594" t="s">
        <v>204</v>
      </c>
      <c r="G2594" t="s">
        <v>204</v>
      </c>
      <c r="H2594" t="s">
        <v>204</v>
      </c>
      <c r="I2594" t="s">
        <v>204</v>
      </c>
      <c r="J2594" t="s">
        <v>204</v>
      </c>
      <c r="K2594" t="s">
        <v>204</v>
      </c>
      <c r="L2594" t="s">
        <v>204</v>
      </c>
      <c r="M2594" t="s">
        <v>204</v>
      </c>
      <c r="N2594" t="s">
        <v>204</v>
      </c>
      <c r="O2594" t="s">
        <v>204</v>
      </c>
      <c r="P2594" t="s">
        <v>204</v>
      </c>
      <c r="Q2594" s="80" t="s">
        <v>204</v>
      </c>
      <c r="R2594" s="79"/>
      <c r="T2594" t="s">
        <v>204</v>
      </c>
      <c r="U2594" t="s">
        <v>204</v>
      </c>
      <c r="V2594" t="s">
        <v>204</v>
      </c>
    </row>
    <row r="2595" spans="2:22">
      <c r="B2595" t="s">
        <v>204</v>
      </c>
      <c r="C2595" s="79" t="s">
        <v>204</v>
      </c>
      <c r="E2595" t="s">
        <v>204</v>
      </c>
      <c r="F2595" t="s">
        <v>204</v>
      </c>
      <c r="G2595" t="s">
        <v>204</v>
      </c>
      <c r="H2595" t="s">
        <v>204</v>
      </c>
      <c r="I2595" t="s">
        <v>204</v>
      </c>
      <c r="J2595" t="s">
        <v>204</v>
      </c>
      <c r="K2595" t="s">
        <v>204</v>
      </c>
      <c r="L2595" t="s">
        <v>204</v>
      </c>
      <c r="M2595" t="s">
        <v>204</v>
      </c>
      <c r="N2595" t="s">
        <v>204</v>
      </c>
      <c r="O2595" t="s">
        <v>204</v>
      </c>
      <c r="P2595" t="s">
        <v>204</v>
      </c>
      <c r="Q2595" s="80" t="s">
        <v>204</v>
      </c>
      <c r="R2595" s="79"/>
      <c r="T2595" t="s">
        <v>204</v>
      </c>
      <c r="U2595" t="s">
        <v>204</v>
      </c>
      <c r="V2595" t="s">
        <v>204</v>
      </c>
    </row>
    <row r="2596" spans="2:22">
      <c r="B2596" t="s">
        <v>204</v>
      </c>
      <c r="C2596" s="79" t="s">
        <v>204</v>
      </c>
      <c r="E2596" t="s">
        <v>204</v>
      </c>
      <c r="F2596" t="s">
        <v>204</v>
      </c>
      <c r="G2596" t="s">
        <v>204</v>
      </c>
      <c r="H2596" t="s">
        <v>204</v>
      </c>
      <c r="I2596" t="s">
        <v>204</v>
      </c>
      <c r="J2596" t="s">
        <v>204</v>
      </c>
      <c r="K2596" t="s">
        <v>204</v>
      </c>
      <c r="L2596" t="s">
        <v>204</v>
      </c>
      <c r="M2596" t="s">
        <v>204</v>
      </c>
      <c r="N2596" t="s">
        <v>204</v>
      </c>
      <c r="O2596" t="s">
        <v>204</v>
      </c>
      <c r="P2596" t="s">
        <v>204</v>
      </c>
      <c r="Q2596" s="80" t="s">
        <v>204</v>
      </c>
      <c r="R2596" s="79"/>
      <c r="T2596" t="s">
        <v>204</v>
      </c>
      <c r="U2596" t="s">
        <v>204</v>
      </c>
      <c r="V2596" t="s">
        <v>204</v>
      </c>
    </row>
    <row r="2597" spans="2:22">
      <c r="B2597" t="s">
        <v>204</v>
      </c>
      <c r="C2597" s="79" t="s">
        <v>204</v>
      </c>
      <c r="E2597" t="s">
        <v>204</v>
      </c>
      <c r="F2597" t="s">
        <v>204</v>
      </c>
      <c r="G2597" t="s">
        <v>204</v>
      </c>
      <c r="H2597" t="s">
        <v>204</v>
      </c>
      <c r="I2597" t="s">
        <v>204</v>
      </c>
      <c r="J2597" t="s">
        <v>204</v>
      </c>
      <c r="K2597" t="s">
        <v>204</v>
      </c>
      <c r="L2597" t="s">
        <v>204</v>
      </c>
      <c r="M2597" t="s">
        <v>204</v>
      </c>
      <c r="N2597" t="s">
        <v>204</v>
      </c>
      <c r="O2597" t="s">
        <v>204</v>
      </c>
      <c r="P2597" t="s">
        <v>204</v>
      </c>
      <c r="Q2597" s="80" t="s">
        <v>204</v>
      </c>
      <c r="R2597" s="79"/>
      <c r="T2597" t="s">
        <v>204</v>
      </c>
      <c r="U2597" t="s">
        <v>204</v>
      </c>
      <c r="V2597" t="s">
        <v>204</v>
      </c>
    </row>
    <row r="2598" spans="2:22">
      <c r="B2598" t="s">
        <v>204</v>
      </c>
      <c r="C2598" s="79" t="s">
        <v>204</v>
      </c>
      <c r="E2598" t="s">
        <v>204</v>
      </c>
      <c r="F2598" t="s">
        <v>204</v>
      </c>
      <c r="G2598" t="s">
        <v>204</v>
      </c>
      <c r="H2598" t="s">
        <v>204</v>
      </c>
      <c r="I2598" t="s">
        <v>204</v>
      </c>
      <c r="J2598" t="s">
        <v>204</v>
      </c>
      <c r="K2598" t="s">
        <v>204</v>
      </c>
      <c r="L2598" t="s">
        <v>204</v>
      </c>
      <c r="M2598" t="s">
        <v>204</v>
      </c>
      <c r="N2598" t="s">
        <v>204</v>
      </c>
      <c r="O2598" t="s">
        <v>204</v>
      </c>
      <c r="P2598" t="s">
        <v>204</v>
      </c>
      <c r="Q2598" s="80" t="s">
        <v>204</v>
      </c>
      <c r="R2598" s="79"/>
      <c r="T2598" t="s">
        <v>204</v>
      </c>
      <c r="U2598" t="s">
        <v>204</v>
      </c>
      <c r="V2598" t="s">
        <v>204</v>
      </c>
    </row>
    <row r="2599" spans="2:22">
      <c r="B2599" t="s">
        <v>204</v>
      </c>
      <c r="C2599" s="79" t="s">
        <v>204</v>
      </c>
      <c r="E2599" t="s">
        <v>204</v>
      </c>
      <c r="F2599" t="s">
        <v>204</v>
      </c>
      <c r="G2599" t="s">
        <v>204</v>
      </c>
      <c r="H2599" t="s">
        <v>204</v>
      </c>
      <c r="I2599" t="s">
        <v>204</v>
      </c>
      <c r="J2599" t="s">
        <v>204</v>
      </c>
      <c r="K2599" t="s">
        <v>204</v>
      </c>
      <c r="L2599" t="s">
        <v>204</v>
      </c>
      <c r="M2599" t="s">
        <v>204</v>
      </c>
      <c r="N2599" t="s">
        <v>204</v>
      </c>
      <c r="O2599" t="s">
        <v>204</v>
      </c>
      <c r="P2599" t="s">
        <v>204</v>
      </c>
      <c r="Q2599" s="80" t="s">
        <v>204</v>
      </c>
      <c r="R2599" s="79"/>
      <c r="T2599" t="s">
        <v>204</v>
      </c>
      <c r="U2599" t="s">
        <v>204</v>
      </c>
      <c r="V2599" t="s">
        <v>204</v>
      </c>
    </row>
    <row r="2600" spans="2:22">
      <c r="B2600" t="s">
        <v>204</v>
      </c>
      <c r="C2600" s="79" t="s">
        <v>204</v>
      </c>
      <c r="E2600" t="s">
        <v>204</v>
      </c>
      <c r="F2600" t="s">
        <v>204</v>
      </c>
      <c r="G2600" t="s">
        <v>204</v>
      </c>
      <c r="H2600" t="s">
        <v>204</v>
      </c>
      <c r="I2600" t="s">
        <v>204</v>
      </c>
      <c r="J2600" t="s">
        <v>204</v>
      </c>
      <c r="K2600" t="s">
        <v>204</v>
      </c>
      <c r="L2600" t="s">
        <v>204</v>
      </c>
      <c r="M2600" t="s">
        <v>204</v>
      </c>
      <c r="N2600" t="s">
        <v>204</v>
      </c>
      <c r="O2600" t="s">
        <v>204</v>
      </c>
      <c r="P2600" t="s">
        <v>204</v>
      </c>
      <c r="Q2600" s="80" t="s">
        <v>204</v>
      </c>
      <c r="R2600" s="79"/>
      <c r="T2600" t="s">
        <v>204</v>
      </c>
      <c r="U2600" t="s">
        <v>204</v>
      </c>
      <c r="V2600" t="s">
        <v>204</v>
      </c>
    </row>
    <row r="2601" spans="2:22">
      <c r="B2601" t="s">
        <v>204</v>
      </c>
      <c r="C2601" s="79" t="s">
        <v>204</v>
      </c>
      <c r="E2601" t="s">
        <v>204</v>
      </c>
      <c r="F2601" t="s">
        <v>204</v>
      </c>
      <c r="G2601" t="s">
        <v>204</v>
      </c>
      <c r="H2601" t="s">
        <v>204</v>
      </c>
      <c r="I2601" t="s">
        <v>204</v>
      </c>
      <c r="J2601" t="s">
        <v>204</v>
      </c>
      <c r="K2601" t="s">
        <v>204</v>
      </c>
      <c r="L2601" t="s">
        <v>204</v>
      </c>
      <c r="M2601" t="s">
        <v>204</v>
      </c>
      <c r="N2601" t="s">
        <v>204</v>
      </c>
      <c r="O2601" t="s">
        <v>204</v>
      </c>
      <c r="P2601" t="s">
        <v>204</v>
      </c>
      <c r="Q2601" s="80" t="s">
        <v>204</v>
      </c>
      <c r="R2601" s="79"/>
      <c r="T2601" t="s">
        <v>204</v>
      </c>
      <c r="U2601" t="s">
        <v>204</v>
      </c>
      <c r="V2601" t="s">
        <v>204</v>
      </c>
    </row>
    <row r="2602" spans="2:22">
      <c r="B2602" t="s">
        <v>204</v>
      </c>
      <c r="C2602" s="79" t="s">
        <v>204</v>
      </c>
      <c r="E2602" t="s">
        <v>204</v>
      </c>
      <c r="F2602" t="s">
        <v>204</v>
      </c>
      <c r="G2602" t="s">
        <v>204</v>
      </c>
      <c r="H2602" t="s">
        <v>204</v>
      </c>
      <c r="I2602" t="s">
        <v>204</v>
      </c>
      <c r="J2602" t="s">
        <v>204</v>
      </c>
      <c r="K2602" t="s">
        <v>204</v>
      </c>
      <c r="L2602" t="s">
        <v>204</v>
      </c>
      <c r="M2602" t="s">
        <v>204</v>
      </c>
      <c r="N2602" t="s">
        <v>204</v>
      </c>
      <c r="O2602" t="s">
        <v>204</v>
      </c>
      <c r="P2602" t="s">
        <v>204</v>
      </c>
      <c r="Q2602" s="80" t="s">
        <v>204</v>
      </c>
      <c r="R2602" s="79"/>
      <c r="T2602" t="s">
        <v>204</v>
      </c>
      <c r="U2602" t="s">
        <v>204</v>
      </c>
      <c r="V2602" t="s">
        <v>204</v>
      </c>
    </row>
    <row r="2603" spans="2:22">
      <c r="B2603" t="s">
        <v>204</v>
      </c>
      <c r="C2603" s="79" t="s">
        <v>204</v>
      </c>
      <c r="E2603" t="s">
        <v>204</v>
      </c>
      <c r="F2603" t="s">
        <v>204</v>
      </c>
      <c r="G2603" t="s">
        <v>204</v>
      </c>
      <c r="H2603" t="s">
        <v>204</v>
      </c>
      <c r="I2603" t="s">
        <v>204</v>
      </c>
      <c r="J2603" t="s">
        <v>204</v>
      </c>
      <c r="K2603" t="s">
        <v>204</v>
      </c>
      <c r="L2603" t="s">
        <v>204</v>
      </c>
      <c r="M2603" t="s">
        <v>204</v>
      </c>
      <c r="N2603" t="s">
        <v>204</v>
      </c>
      <c r="O2603" t="s">
        <v>204</v>
      </c>
      <c r="P2603" t="s">
        <v>204</v>
      </c>
      <c r="Q2603" s="80" t="s">
        <v>204</v>
      </c>
      <c r="R2603" s="79"/>
      <c r="T2603" t="s">
        <v>204</v>
      </c>
      <c r="U2603" t="s">
        <v>204</v>
      </c>
      <c r="V2603" t="s">
        <v>204</v>
      </c>
    </row>
    <row r="2604" spans="2:22">
      <c r="B2604" t="s">
        <v>204</v>
      </c>
      <c r="C2604" s="79" t="s">
        <v>204</v>
      </c>
      <c r="E2604" t="s">
        <v>204</v>
      </c>
      <c r="F2604" t="s">
        <v>204</v>
      </c>
      <c r="G2604" t="s">
        <v>204</v>
      </c>
      <c r="H2604" t="s">
        <v>204</v>
      </c>
      <c r="I2604" t="s">
        <v>204</v>
      </c>
      <c r="J2604" t="s">
        <v>204</v>
      </c>
      <c r="K2604" t="s">
        <v>204</v>
      </c>
      <c r="L2604" t="s">
        <v>204</v>
      </c>
      <c r="M2604" t="s">
        <v>204</v>
      </c>
      <c r="N2604" t="s">
        <v>204</v>
      </c>
      <c r="O2604" t="s">
        <v>204</v>
      </c>
      <c r="P2604" t="s">
        <v>204</v>
      </c>
      <c r="Q2604" s="80" t="s">
        <v>204</v>
      </c>
      <c r="R2604" s="79"/>
      <c r="T2604" t="s">
        <v>204</v>
      </c>
      <c r="U2604" t="s">
        <v>204</v>
      </c>
      <c r="V2604" t="s">
        <v>204</v>
      </c>
    </row>
    <row r="2605" spans="2:22">
      <c r="B2605" t="s">
        <v>204</v>
      </c>
      <c r="C2605" s="79" t="s">
        <v>204</v>
      </c>
      <c r="E2605" t="s">
        <v>204</v>
      </c>
      <c r="F2605" t="s">
        <v>204</v>
      </c>
      <c r="G2605" t="s">
        <v>204</v>
      </c>
      <c r="H2605" t="s">
        <v>204</v>
      </c>
      <c r="I2605" t="s">
        <v>204</v>
      </c>
      <c r="J2605" t="s">
        <v>204</v>
      </c>
      <c r="K2605" t="s">
        <v>204</v>
      </c>
      <c r="L2605" t="s">
        <v>204</v>
      </c>
      <c r="M2605" t="s">
        <v>204</v>
      </c>
      <c r="N2605" t="s">
        <v>204</v>
      </c>
      <c r="O2605" t="s">
        <v>204</v>
      </c>
      <c r="P2605" t="s">
        <v>204</v>
      </c>
      <c r="Q2605" s="80" t="s">
        <v>204</v>
      </c>
      <c r="R2605" s="79"/>
      <c r="T2605" t="s">
        <v>204</v>
      </c>
      <c r="U2605" t="s">
        <v>204</v>
      </c>
      <c r="V2605" t="s">
        <v>204</v>
      </c>
    </row>
    <row r="2606" spans="2:22">
      <c r="B2606" t="s">
        <v>204</v>
      </c>
      <c r="C2606" s="79" t="s">
        <v>204</v>
      </c>
      <c r="E2606" t="s">
        <v>204</v>
      </c>
      <c r="F2606" t="s">
        <v>204</v>
      </c>
      <c r="G2606" t="s">
        <v>204</v>
      </c>
      <c r="H2606" t="s">
        <v>204</v>
      </c>
      <c r="I2606" t="s">
        <v>204</v>
      </c>
      <c r="J2606" t="s">
        <v>204</v>
      </c>
      <c r="K2606" t="s">
        <v>204</v>
      </c>
      <c r="L2606" t="s">
        <v>204</v>
      </c>
      <c r="M2606" t="s">
        <v>204</v>
      </c>
      <c r="N2606" t="s">
        <v>204</v>
      </c>
      <c r="O2606" t="s">
        <v>204</v>
      </c>
      <c r="P2606" t="s">
        <v>204</v>
      </c>
      <c r="Q2606" s="80" t="s">
        <v>204</v>
      </c>
      <c r="R2606" s="79"/>
      <c r="T2606" t="s">
        <v>204</v>
      </c>
      <c r="U2606" t="s">
        <v>204</v>
      </c>
      <c r="V2606" t="s">
        <v>204</v>
      </c>
    </row>
    <row r="2607" spans="2:22">
      <c r="B2607" t="s">
        <v>204</v>
      </c>
      <c r="C2607" s="79" t="s">
        <v>204</v>
      </c>
      <c r="E2607" t="s">
        <v>204</v>
      </c>
      <c r="F2607" t="s">
        <v>204</v>
      </c>
      <c r="G2607" t="s">
        <v>204</v>
      </c>
      <c r="H2607" t="s">
        <v>204</v>
      </c>
      <c r="I2607" t="s">
        <v>204</v>
      </c>
      <c r="J2607" t="s">
        <v>204</v>
      </c>
      <c r="K2607" t="s">
        <v>204</v>
      </c>
      <c r="L2607" t="s">
        <v>204</v>
      </c>
      <c r="M2607" t="s">
        <v>204</v>
      </c>
      <c r="N2607" t="s">
        <v>204</v>
      </c>
      <c r="O2607" t="s">
        <v>204</v>
      </c>
      <c r="P2607" t="s">
        <v>204</v>
      </c>
      <c r="Q2607" s="80" t="s">
        <v>204</v>
      </c>
      <c r="R2607" s="79"/>
      <c r="T2607" t="s">
        <v>204</v>
      </c>
      <c r="U2607" t="s">
        <v>204</v>
      </c>
      <c r="V2607" t="s">
        <v>204</v>
      </c>
    </row>
    <row r="2608" spans="2:22">
      <c r="B2608" t="s">
        <v>204</v>
      </c>
      <c r="C2608" s="79" t="s">
        <v>204</v>
      </c>
      <c r="E2608" t="s">
        <v>204</v>
      </c>
      <c r="F2608" t="s">
        <v>204</v>
      </c>
      <c r="G2608" t="s">
        <v>204</v>
      </c>
      <c r="H2608" t="s">
        <v>204</v>
      </c>
      <c r="I2608" t="s">
        <v>204</v>
      </c>
      <c r="J2608" t="s">
        <v>204</v>
      </c>
      <c r="K2608" t="s">
        <v>204</v>
      </c>
      <c r="L2608" t="s">
        <v>204</v>
      </c>
      <c r="M2608" t="s">
        <v>204</v>
      </c>
      <c r="N2608" t="s">
        <v>204</v>
      </c>
      <c r="O2608" t="s">
        <v>204</v>
      </c>
      <c r="P2608" t="s">
        <v>204</v>
      </c>
      <c r="Q2608" s="80" t="s">
        <v>204</v>
      </c>
      <c r="R2608" s="79"/>
      <c r="T2608" t="s">
        <v>204</v>
      </c>
      <c r="U2608" t="s">
        <v>204</v>
      </c>
      <c r="V2608" t="s">
        <v>204</v>
      </c>
    </row>
    <row r="2609" spans="2:22">
      <c r="B2609" t="s">
        <v>204</v>
      </c>
      <c r="C2609" s="79" t="s">
        <v>204</v>
      </c>
      <c r="E2609" t="s">
        <v>204</v>
      </c>
      <c r="F2609" t="s">
        <v>204</v>
      </c>
      <c r="G2609" t="s">
        <v>204</v>
      </c>
      <c r="H2609" t="s">
        <v>204</v>
      </c>
      <c r="I2609" t="s">
        <v>204</v>
      </c>
      <c r="J2609" t="s">
        <v>204</v>
      </c>
      <c r="K2609" t="s">
        <v>204</v>
      </c>
      <c r="L2609" t="s">
        <v>204</v>
      </c>
      <c r="M2609" t="s">
        <v>204</v>
      </c>
      <c r="N2609" t="s">
        <v>204</v>
      </c>
      <c r="O2609" t="s">
        <v>204</v>
      </c>
      <c r="P2609" t="s">
        <v>204</v>
      </c>
      <c r="Q2609" s="80" t="s">
        <v>204</v>
      </c>
      <c r="R2609" s="79"/>
      <c r="T2609" t="s">
        <v>204</v>
      </c>
      <c r="U2609" t="s">
        <v>204</v>
      </c>
      <c r="V2609" t="s">
        <v>204</v>
      </c>
    </row>
    <row r="2610" spans="2:22">
      <c r="B2610" t="s">
        <v>204</v>
      </c>
      <c r="C2610" s="79" t="s">
        <v>204</v>
      </c>
      <c r="E2610" t="s">
        <v>204</v>
      </c>
      <c r="F2610" t="s">
        <v>204</v>
      </c>
      <c r="G2610" t="s">
        <v>204</v>
      </c>
      <c r="H2610" t="s">
        <v>204</v>
      </c>
      <c r="I2610" t="s">
        <v>204</v>
      </c>
      <c r="J2610" t="s">
        <v>204</v>
      </c>
      <c r="K2610" t="s">
        <v>204</v>
      </c>
      <c r="L2610" t="s">
        <v>204</v>
      </c>
      <c r="M2610" t="s">
        <v>204</v>
      </c>
      <c r="N2610" t="s">
        <v>204</v>
      </c>
      <c r="O2610" t="s">
        <v>204</v>
      </c>
      <c r="P2610" t="s">
        <v>204</v>
      </c>
      <c r="Q2610" s="80" t="s">
        <v>204</v>
      </c>
      <c r="R2610" s="79"/>
      <c r="T2610" t="s">
        <v>204</v>
      </c>
      <c r="U2610" t="s">
        <v>204</v>
      </c>
      <c r="V2610" t="s">
        <v>204</v>
      </c>
    </row>
    <row r="2611" spans="2:22">
      <c r="B2611" t="s">
        <v>204</v>
      </c>
      <c r="C2611" s="79" t="s">
        <v>204</v>
      </c>
      <c r="E2611" t="s">
        <v>204</v>
      </c>
      <c r="F2611" t="s">
        <v>204</v>
      </c>
      <c r="G2611" t="s">
        <v>204</v>
      </c>
      <c r="H2611" t="s">
        <v>204</v>
      </c>
      <c r="I2611" t="s">
        <v>204</v>
      </c>
      <c r="J2611" t="s">
        <v>204</v>
      </c>
      <c r="K2611" t="s">
        <v>204</v>
      </c>
      <c r="L2611" t="s">
        <v>204</v>
      </c>
      <c r="M2611" t="s">
        <v>204</v>
      </c>
      <c r="N2611" t="s">
        <v>204</v>
      </c>
      <c r="O2611" t="s">
        <v>204</v>
      </c>
      <c r="P2611" t="s">
        <v>204</v>
      </c>
      <c r="Q2611" s="80" t="s">
        <v>204</v>
      </c>
      <c r="R2611" s="79"/>
      <c r="T2611" t="s">
        <v>204</v>
      </c>
      <c r="U2611" t="s">
        <v>204</v>
      </c>
      <c r="V2611" t="s">
        <v>204</v>
      </c>
    </row>
    <row r="2612" spans="2:22">
      <c r="B2612" t="s">
        <v>204</v>
      </c>
      <c r="C2612" s="79" t="s">
        <v>204</v>
      </c>
      <c r="E2612" t="s">
        <v>204</v>
      </c>
      <c r="F2612" t="s">
        <v>204</v>
      </c>
      <c r="G2612" t="s">
        <v>204</v>
      </c>
      <c r="H2612" t="s">
        <v>204</v>
      </c>
      <c r="I2612" t="s">
        <v>204</v>
      </c>
      <c r="J2612" t="s">
        <v>204</v>
      </c>
      <c r="K2612" t="s">
        <v>204</v>
      </c>
      <c r="L2612" t="s">
        <v>204</v>
      </c>
      <c r="M2612" t="s">
        <v>204</v>
      </c>
      <c r="N2612" t="s">
        <v>204</v>
      </c>
      <c r="O2612" t="s">
        <v>204</v>
      </c>
      <c r="P2612" t="s">
        <v>204</v>
      </c>
      <c r="Q2612" s="80" t="s">
        <v>204</v>
      </c>
      <c r="R2612" s="79"/>
      <c r="T2612" t="s">
        <v>204</v>
      </c>
      <c r="U2612" t="s">
        <v>204</v>
      </c>
      <c r="V2612" t="s">
        <v>204</v>
      </c>
    </row>
    <row r="2613" spans="2:22">
      <c r="B2613" t="s">
        <v>204</v>
      </c>
      <c r="C2613" s="79" t="s">
        <v>204</v>
      </c>
      <c r="E2613" t="s">
        <v>204</v>
      </c>
      <c r="F2613" t="s">
        <v>204</v>
      </c>
      <c r="G2613" t="s">
        <v>204</v>
      </c>
      <c r="H2613" t="s">
        <v>204</v>
      </c>
      <c r="I2613" t="s">
        <v>204</v>
      </c>
      <c r="J2613" t="s">
        <v>204</v>
      </c>
      <c r="K2613" t="s">
        <v>204</v>
      </c>
      <c r="L2613" t="s">
        <v>204</v>
      </c>
      <c r="M2613" t="s">
        <v>204</v>
      </c>
      <c r="N2613" t="s">
        <v>204</v>
      </c>
      <c r="O2613" t="s">
        <v>204</v>
      </c>
      <c r="P2613" t="s">
        <v>204</v>
      </c>
      <c r="Q2613" s="80" t="s">
        <v>204</v>
      </c>
      <c r="R2613" s="79"/>
      <c r="T2613" t="s">
        <v>204</v>
      </c>
      <c r="U2613" t="s">
        <v>204</v>
      </c>
      <c r="V2613" t="s">
        <v>204</v>
      </c>
    </row>
    <row r="2614" spans="2:22">
      <c r="B2614" t="s">
        <v>204</v>
      </c>
      <c r="C2614" s="79" t="s">
        <v>204</v>
      </c>
      <c r="E2614" t="s">
        <v>204</v>
      </c>
      <c r="F2614" t="s">
        <v>204</v>
      </c>
      <c r="G2614" t="s">
        <v>204</v>
      </c>
      <c r="H2614" t="s">
        <v>204</v>
      </c>
      <c r="I2614" t="s">
        <v>204</v>
      </c>
      <c r="J2614" t="s">
        <v>204</v>
      </c>
      <c r="K2614" t="s">
        <v>204</v>
      </c>
      <c r="L2614" t="s">
        <v>204</v>
      </c>
      <c r="M2614" t="s">
        <v>204</v>
      </c>
      <c r="N2614" t="s">
        <v>204</v>
      </c>
      <c r="O2614" t="s">
        <v>204</v>
      </c>
      <c r="P2614" t="s">
        <v>204</v>
      </c>
      <c r="Q2614" s="80" t="s">
        <v>204</v>
      </c>
      <c r="R2614" s="79"/>
      <c r="T2614" t="s">
        <v>204</v>
      </c>
      <c r="U2614" t="s">
        <v>204</v>
      </c>
      <c r="V2614" t="s">
        <v>204</v>
      </c>
    </row>
    <row r="2615" spans="2:22">
      <c r="B2615" t="s">
        <v>204</v>
      </c>
      <c r="C2615" s="79" t="s">
        <v>204</v>
      </c>
      <c r="E2615" t="s">
        <v>204</v>
      </c>
      <c r="F2615" t="s">
        <v>204</v>
      </c>
      <c r="G2615" t="s">
        <v>204</v>
      </c>
      <c r="H2615" t="s">
        <v>204</v>
      </c>
      <c r="I2615" t="s">
        <v>204</v>
      </c>
      <c r="J2615" t="s">
        <v>204</v>
      </c>
      <c r="K2615" t="s">
        <v>204</v>
      </c>
      <c r="L2615" t="s">
        <v>204</v>
      </c>
      <c r="M2615" t="s">
        <v>204</v>
      </c>
      <c r="N2615" t="s">
        <v>204</v>
      </c>
      <c r="O2615" t="s">
        <v>204</v>
      </c>
      <c r="P2615" t="s">
        <v>204</v>
      </c>
      <c r="Q2615" s="80" t="s">
        <v>204</v>
      </c>
      <c r="R2615" s="79"/>
      <c r="T2615" t="s">
        <v>204</v>
      </c>
      <c r="U2615" t="s">
        <v>204</v>
      </c>
      <c r="V2615" t="s">
        <v>204</v>
      </c>
    </row>
    <row r="2616" spans="2:22">
      <c r="B2616" t="s">
        <v>204</v>
      </c>
      <c r="C2616" s="79" t="s">
        <v>204</v>
      </c>
      <c r="E2616" t="s">
        <v>204</v>
      </c>
      <c r="F2616" t="s">
        <v>204</v>
      </c>
      <c r="G2616" t="s">
        <v>204</v>
      </c>
      <c r="H2616" t="s">
        <v>204</v>
      </c>
      <c r="I2616" t="s">
        <v>204</v>
      </c>
      <c r="J2616" t="s">
        <v>204</v>
      </c>
      <c r="K2616" t="s">
        <v>204</v>
      </c>
      <c r="L2616" t="s">
        <v>204</v>
      </c>
      <c r="M2616" t="s">
        <v>204</v>
      </c>
      <c r="N2616" t="s">
        <v>204</v>
      </c>
      <c r="O2616" t="s">
        <v>204</v>
      </c>
      <c r="P2616" t="s">
        <v>204</v>
      </c>
      <c r="Q2616" s="80" t="s">
        <v>204</v>
      </c>
      <c r="R2616" s="79"/>
      <c r="T2616" t="s">
        <v>204</v>
      </c>
      <c r="U2616" t="s">
        <v>204</v>
      </c>
      <c r="V2616" t="s">
        <v>204</v>
      </c>
    </row>
    <row r="2617" spans="2:22">
      <c r="B2617" t="s">
        <v>204</v>
      </c>
      <c r="C2617" s="79" t="s">
        <v>204</v>
      </c>
      <c r="E2617" t="s">
        <v>204</v>
      </c>
      <c r="F2617" t="s">
        <v>204</v>
      </c>
      <c r="G2617" t="s">
        <v>204</v>
      </c>
      <c r="H2617" t="s">
        <v>204</v>
      </c>
      <c r="I2617" t="s">
        <v>204</v>
      </c>
      <c r="J2617" t="s">
        <v>204</v>
      </c>
      <c r="K2617" t="s">
        <v>204</v>
      </c>
      <c r="L2617" t="s">
        <v>204</v>
      </c>
      <c r="M2617" t="s">
        <v>204</v>
      </c>
      <c r="N2617" t="s">
        <v>204</v>
      </c>
      <c r="O2617" t="s">
        <v>204</v>
      </c>
      <c r="P2617" t="s">
        <v>204</v>
      </c>
      <c r="Q2617" s="80" t="s">
        <v>204</v>
      </c>
      <c r="R2617" s="79"/>
      <c r="T2617" t="s">
        <v>204</v>
      </c>
      <c r="U2617" t="s">
        <v>204</v>
      </c>
      <c r="V2617" t="s">
        <v>204</v>
      </c>
    </row>
    <row r="2618" spans="2:22">
      <c r="B2618" t="s">
        <v>204</v>
      </c>
      <c r="C2618" s="79" t="s">
        <v>204</v>
      </c>
      <c r="E2618" t="s">
        <v>204</v>
      </c>
      <c r="F2618" t="s">
        <v>204</v>
      </c>
      <c r="G2618" t="s">
        <v>204</v>
      </c>
      <c r="H2618" t="s">
        <v>204</v>
      </c>
      <c r="I2618" t="s">
        <v>204</v>
      </c>
      <c r="J2618" t="s">
        <v>204</v>
      </c>
      <c r="K2618" t="s">
        <v>204</v>
      </c>
      <c r="L2618" t="s">
        <v>204</v>
      </c>
      <c r="M2618" t="s">
        <v>204</v>
      </c>
      <c r="N2618" t="s">
        <v>204</v>
      </c>
      <c r="O2618" t="s">
        <v>204</v>
      </c>
      <c r="P2618" t="s">
        <v>204</v>
      </c>
      <c r="Q2618" s="80" t="s">
        <v>204</v>
      </c>
      <c r="R2618" s="79"/>
      <c r="T2618" t="s">
        <v>204</v>
      </c>
      <c r="U2618" t="s">
        <v>204</v>
      </c>
      <c r="V2618" t="s">
        <v>204</v>
      </c>
    </row>
    <row r="2619" spans="2:22">
      <c r="B2619" t="s">
        <v>204</v>
      </c>
      <c r="C2619" s="79" t="s">
        <v>204</v>
      </c>
      <c r="E2619" t="s">
        <v>204</v>
      </c>
      <c r="F2619" t="s">
        <v>204</v>
      </c>
      <c r="G2619" t="s">
        <v>204</v>
      </c>
      <c r="H2619" t="s">
        <v>204</v>
      </c>
      <c r="I2619" t="s">
        <v>204</v>
      </c>
      <c r="J2619" t="s">
        <v>204</v>
      </c>
      <c r="K2619" t="s">
        <v>204</v>
      </c>
      <c r="L2619" t="s">
        <v>204</v>
      </c>
      <c r="M2619" t="s">
        <v>204</v>
      </c>
      <c r="N2619" t="s">
        <v>204</v>
      </c>
      <c r="O2619" t="s">
        <v>204</v>
      </c>
      <c r="P2619" t="s">
        <v>204</v>
      </c>
      <c r="Q2619" s="80" t="s">
        <v>204</v>
      </c>
      <c r="R2619" s="79"/>
      <c r="T2619" t="s">
        <v>204</v>
      </c>
      <c r="U2619" t="s">
        <v>204</v>
      </c>
      <c r="V2619" t="s">
        <v>204</v>
      </c>
    </row>
    <row r="2620" spans="2:22">
      <c r="B2620" t="s">
        <v>204</v>
      </c>
      <c r="C2620" s="79" t="s">
        <v>204</v>
      </c>
      <c r="E2620" t="s">
        <v>204</v>
      </c>
      <c r="F2620" t="s">
        <v>204</v>
      </c>
      <c r="G2620" t="s">
        <v>204</v>
      </c>
      <c r="H2620" t="s">
        <v>204</v>
      </c>
      <c r="I2620" t="s">
        <v>204</v>
      </c>
      <c r="J2620" t="s">
        <v>204</v>
      </c>
      <c r="K2620" t="s">
        <v>204</v>
      </c>
      <c r="L2620" t="s">
        <v>204</v>
      </c>
      <c r="M2620" t="s">
        <v>204</v>
      </c>
      <c r="N2620" t="s">
        <v>204</v>
      </c>
      <c r="O2620" t="s">
        <v>204</v>
      </c>
      <c r="P2620" t="s">
        <v>204</v>
      </c>
      <c r="Q2620" s="80" t="s">
        <v>204</v>
      </c>
      <c r="R2620" s="79"/>
      <c r="T2620" t="s">
        <v>204</v>
      </c>
      <c r="U2620" t="s">
        <v>204</v>
      </c>
      <c r="V2620" t="s">
        <v>204</v>
      </c>
    </row>
    <row r="2621" spans="2:22">
      <c r="B2621" t="s">
        <v>204</v>
      </c>
      <c r="C2621" s="79" t="s">
        <v>204</v>
      </c>
      <c r="E2621" t="s">
        <v>204</v>
      </c>
      <c r="F2621" t="s">
        <v>204</v>
      </c>
      <c r="G2621" t="s">
        <v>204</v>
      </c>
      <c r="H2621" t="s">
        <v>204</v>
      </c>
      <c r="I2621" t="s">
        <v>204</v>
      </c>
      <c r="J2621" t="s">
        <v>204</v>
      </c>
      <c r="K2621" t="s">
        <v>204</v>
      </c>
      <c r="L2621" t="s">
        <v>204</v>
      </c>
      <c r="M2621" t="s">
        <v>204</v>
      </c>
      <c r="N2621" t="s">
        <v>204</v>
      </c>
      <c r="O2621" t="s">
        <v>204</v>
      </c>
      <c r="P2621" t="s">
        <v>204</v>
      </c>
      <c r="Q2621" s="80" t="s">
        <v>204</v>
      </c>
      <c r="R2621" s="79"/>
      <c r="T2621" t="s">
        <v>204</v>
      </c>
      <c r="U2621" t="s">
        <v>204</v>
      </c>
      <c r="V2621" t="s">
        <v>204</v>
      </c>
    </row>
    <row r="2622" spans="2:22">
      <c r="B2622" t="s">
        <v>204</v>
      </c>
      <c r="C2622" s="79" t="s">
        <v>204</v>
      </c>
      <c r="E2622" t="s">
        <v>204</v>
      </c>
      <c r="F2622" t="s">
        <v>204</v>
      </c>
      <c r="G2622" t="s">
        <v>204</v>
      </c>
      <c r="H2622" t="s">
        <v>204</v>
      </c>
      <c r="I2622" t="s">
        <v>204</v>
      </c>
      <c r="J2622" t="s">
        <v>204</v>
      </c>
      <c r="K2622" t="s">
        <v>204</v>
      </c>
      <c r="L2622" t="s">
        <v>204</v>
      </c>
      <c r="M2622" t="s">
        <v>204</v>
      </c>
      <c r="N2622" t="s">
        <v>204</v>
      </c>
      <c r="O2622" t="s">
        <v>204</v>
      </c>
      <c r="P2622" t="s">
        <v>204</v>
      </c>
      <c r="Q2622" s="80" t="s">
        <v>204</v>
      </c>
      <c r="R2622" s="79"/>
      <c r="T2622" t="s">
        <v>204</v>
      </c>
      <c r="U2622" t="s">
        <v>204</v>
      </c>
      <c r="V2622" t="s">
        <v>204</v>
      </c>
    </row>
    <row r="2623" spans="2:22">
      <c r="B2623" t="s">
        <v>204</v>
      </c>
      <c r="C2623" s="79" t="s">
        <v>204</v>
      </c>
      <c r="E2623" t="s">
        <v>204</v>
      </c>
      <c r="F2623" t="s">
        <v>204</v>
      </c>
      <c r="G2623" t="s">
        <v>204</v>
      </c>
      <c r="H2623" t="s">
        <v>204</v>
      </c>
      <c r="I2623" t="s">
        <v>204</v>
      </c>
      <c r="J2623" t="s">
        <v>204</v>
      </c>
      <c r="K2623" t="s">
        <v>204</v>
      </c>
      <c r="L2623" t="s">
        <v>204</v>
      </c>
      <c r="M2623" t="s">
        <v>204</v>
      </c>
      <c r="N2623" t="s">
        <v>204</v>
      </c>
      <c r="O2623" t="s">
        <v>204</v>
      </c>
      <c r="P2623" t="s">
        <v>204</v>
      </c>
      <c r="Q2623" s="80" t="s">
        <v>204</v>
      </c>
      <c r="R2623" s="79"/>
      <c r="T2623" t="s">
        <v>204</v>
      </c>
      <c r="U2623" t="s">
        <v>204</v>
      </c>
      <c r="V2623" t="s">
        <v>204</v>
      </c>
    </row>
    <row r="2624" spans="2:22">
      <c r="B2624" t="s">
        <v>204</v>
      </c>
      <c r="C2624" s="79" t="s">
        <v>204</v>
      </c>
      <c r="E2624" t="s">
        <v>204</v>
      </c>
      <c r="F2624" t="s">
        <v>204</v>
      </c>
      <c r="G2624" t="s">
        <v>204</v>
      </c>
      <c r="H2624" t="s">
        <v>204</v>
      </c>
      <c r="I2624" t="s">
        <v>204</v>
      </c>
      <c r="J2624" t="s">
        <v>204</v>
      </c>
      <c r="K2624" t="s">
        <v>204</v>
      </c>
      <c r="L2624" t="s">
        <v>204</v>
      </c>
      <c r="M2624" t="s">
        <v>204</v>
      </c>
      <c r="N2624" t="s">
        <v>204</v>
      </c>
      <c r="O2624" t="s">
        <v>204</v>
      </c>
      <c r="P2624" t="s">
        <v>204</v>
      </c>
      <c r="Q2624" s="80" t="s">
        <v>204</v>
      </c>
      <c r="R2624" s="79"/>
      <c r="T2624" t="s">
        <v>204</v>
      </c>
      <c r="U2624" t="s">
        <v>204</v>
      </c>
      <c r="V2624" t="s">
        <v>204</v>
      </c>
    </row>
    <row r="2625" spans="2:22">
      <c r="B2625" t="s">
        <v>204</v>
      </c>
      <c r="C2625" s="79" t="s">
        <v>204</v>
      </c>
      <c r="E2625" t="s">
        <v>204</v>
      </c>
      <c r="F2625" t="s">
        <v>204</v>
      </c>
      <c r="G2625" t="s">
        <v>204</v>
      </c>
      <c r="H2625" t="s">
        <v>204</v>
      </c>
      <c r="I2625" t="s">
        <v>204</v>
      </c>
      <c r="J2625" t="s">
        <v>204</v>
      </c>
      <c r="K2625" t="s">
        <v>204</v>
      </c>
      <c r="L2625" t="s">
        <v>204</v>
      </c>
      <c r="M2625" t="s">
        <v>204</v>
      </c>
      <c r="N2625" t="s">
        <v>204</v>
      </c>
      <c r="O2625" t="s">
        <v>204</v>
      </c>
      <c r="P2625" t="s">
        <v>204</v>
      </c>
      <c r="Q2625" s="80" t="s">
        <v>204</v>
      </c>
      <c r="R2625" s="79"/>
      <c r="T2625" t="s">
        <v>204</v>
      </c>
      <c r="U2625" t="s">
        <v>204</v>
      </c>
      <c r="V2625" t="s">
        <v>204</v>
      </c>
    </row>
    <row r="2626" spans="2:22">
      <c r="B2626" t="s">
        <v>204</v>
      </c>
      <c r="C2626" s="79" t="s">
        <v>204</v>
      </c>
      <c r="E2626" t="s">
        <v>204</v>
      </c>
      <c r="F2626" t="s">
        <v>204</v>
      </c>
      <c r="G2626" t="s">
        <v>204</v>
      </c>
      <c r="H2626" t="s">
        <v>204</v>
      </c>
      <c r="I2626" t="s">
        <v>204</v>
      </c>
      <c r="J2626" t="s">
        <v>204</v>
      </c>
      <c r="K2626" t="s">
        <v>204</v>
      </c>
      <c r="L2626" t="s">
        <v>204</v>
      </c>
      <c r="M2626" t="s">
        <v>204</v>
      </c>
      <c r="N2626" t="s">
        <v>204</v>
      </c>
      <c r="O2626" t="s">
        <v>204</v>
      </c>
      <c r="P2626" t="s">
        <v>204</v>
      </c>
      <c r="Q2626" s="80" t="s">
        <v>204</v>
      </c>
      <c r="R2626" s="79"/>
      <c r="T2626" t="s">
        <v>204</v>
      </c>
      <c r="U2626" t="s">
        <v>204</v>
      </c>
      <c r="V2626" t="s">
        <v>204</v>
      </c>
    </row>
    <row r="2627" spans="2:22">
      <c r="B2627" t="s">
        <v>204</v>
      </c>
      <c r="C2627" s="79" t="s">
        <v>204</v>
      </c>
      <c r="E2627" t="s">
        <v>204</v>
      </c>
      <c r="F2627" t="s">
        <v>204</v>
      </c>
      <c r="G2627" t="s">
        <v>204</v>
      </c>
      <c r="H2627" t="s">
        <v>204</v>
      </c>
      <c r="I2627" t="s">
        <v>204</v>
      </c>
      <c r="J2627" t="s">
        <v>204</v>
      </c>
      <c r="K2627" t="s">
        <v>204</v>
      </c>
      <c r="L2627" t="s">
        <v>204</v>
      </c>
      <c r="M2627" t="s">
        <v>204</v>
      </c>
      <c r="N2627" t="s">
        <v>204</v>
      </c>
      <c r="O2627" t="s">
        <v>204</v>
      </c>
      <c r="P2627" t="s">
        <v>204</v>
      </c>
      <c r="Q2627" s="80" t="s">
        <v>204</v>
      </c>
      <c r="R2627" s="79"/>
      <c r="T2627" t="s">
        <v>204</v>
      </c>
      <c r="U2627" t="s">
        <v>204</v>
      </c>
      <c r="V2627" t="s">
        <v>204</v>
      </c>
    </row>
    <row r="2628" spans="2:22">
      <c r="B2628" t="s">
        <v>204</v>
      </c>
      <c r="C2628" s="79" t="s">
        <v>204</v>
      </c>
      <c r="E2628" t="s">
        <v>204</v>
      </c>
      <c r="F2628" t="s">
        <v>204</v>
      </c>
      <c r="G2628" t="s">
        <v>204</v>
      </c>
      <c r="H2628" t="s">
        <v>204</v>
      </c>
      <c r="I2628" t="s">
        <v>204</v>
      </c>
      <c r="J2628" t="s">
        <v>204</v>
      </c>
      <c r="K2628" t="s">
        <v>204</v>
      </c>
      <c r="L2628" t="s">
        <v>204</v>
      </c>
      <c r="M2628" t="s">
        <v>204</v>
      </c>
      <c r="N2628" t="s">
        <v>204</v>
      </c>
      <c r="O2628" t="s">
        <v>204</v>
      </c>
      <c r="P2628" t="s">
        <v>204</v>
      </c>
      <c r="Q2628" s="80" t="s">
        <v>204</v>
      </c>
      <c r="R2628" s="79"/>
      <c r="T2628" t="s">
        <v>204</v>
      </c>
      <c r="U2628" t="s">
        <v>204</v>
      </c>
      <c r="V2628" t="s">
        <v>204</v>
      </c>
    </row>
    <row r="2629" spans="2:22">
      <c r="B2629" t="s">
        <v>204</v>
      </c>
      <c r="C2629" s="79" t="s">
        <v>204</v>
      </c>
      <c r="E2629" t="s">
        <v>204</v>
      </c>
      <c r="F2629" t="s">
        <v>204</v>
      </c>
      <c r="G2629" t="s">
        <v>204</v>
      </c>
      <c r="H2629" t="s">
        <v>204</v>
      </c>
      <c r="I2629" t="s">
        <v>204</v>
      </c>
      <c r="J2629" t="s">
        <v>204</v>
      </c>
      <c r="K2629" t="s">
        <v>204</v>
      </c>
      <c r="L2629" t="s">
        <v>204</v>
      </c>
      <c r="M2629" t="s">
        <v>204</v>
      </c>
      <c r="N2629" t="s">
        <v>204</v>
      </c>
      <c r="O2629" t="s">
        <v>204</v>
      </c>
      <c r="P2629" t="s">
        <v>204</v>
      </c>
      <c r="Q2629" s="80" t="s">
        <v>204</v>
      </c>
      <c r="R2629" s="79"/>
      <c r="T2629" t="s">
        <v>204</v>
      </c>
      <c r="U2629" t="s">
        <v>204</v>
      </c>
      <c r="V2629" t="s">
        <v>204</v>
      </c>
    </row>
    <row r="2630" spans="2:22">
      <c r="B2630" t="s">
        <v>204</v>
      </c>
      <c r="C2630" s="79" t="s">
        <v>204</v>
      </c>
      <c r="E2630" t="s">
        <v>204</v>
      </c>
      <c r="F2630" t="s">
        <v>204</v>
      </c>
      <c r="G2630" t="s">
        <v>204</v>
      </c>
      <c r="H2630" t="s">
        <v>204</v>
      </c>
      <c r="I2630" t="s">
        <v>204</v>
      </c>
      <c r="J2630" t="s">
        <v>204</v>
      </c>
      <c r="K2630" t="s">
        <v>204</v>
      </c>
      <c r="L2630" t="s">
        <v>204</v>
      </c>
      <c r="M2630" t="s">
        <v>204</v>
      </c>
      <c r="N2630" t="s">
        <v>204</v>
      </c>
      <c r="O2630" t="s">
        <v>204</v>
      </c>
      <c r="P2630" t="s">
        <v>204</v>
      </c>
      <c r="Q2630" s="80" t="s">
        <v>204</v>
      </c>
      <c r="R2630" s="79"/>
      <c r="T2630" t="s">
        <v>204</v>
      </c>
      <c r="U2630" t="s">
        <v>204</v>
      </c>
      <c r="V2630" t="s">
        <v>204</v>
      </c>
    </row>
    <row r="2631" spans="2:22">
      <c r="B2631" t="s">
        <v>204</v>
      </c>
      <c r="C2631" s="79" t="s">
        <v>204</v>
      </c>
      <c r="E2631" t="s">
        <v>204</v>
      </c>
      <c r="F2631" t="s">
        <v>204</v>
      </c>
      <c r="G2631" t="s">
        <v>204</v>
      </c>
      <c r="H2631" t="s">
        <v>204</v>
      </c>
      <c r="I2631" t="s">
        <v>204</v>
      </c>
      <c r="J2631" t="s">
        <v>204</v>
      </c>
      <c r="K2631" t="s">
        <v>204</v>
      </c>
      <c r="L2631" t="s">
        <v>204</v>
      </c>
      <c r="M2631" t="s">
        <v>204</v>
      </c>
      <c r="N2631" t="s">
        <v>204</v>
      </c>
      <c r="O2631" t="s">
        <v>204</v>
      </c>
      <c r="P2631" t="s">
        <v>204</v>
      </c>
      <c r="Q2631" s="80" t="s">
        <v>204</v>
      </c>
      <c r="R2631" s="79"/>
      <c r="T2631" t="s">
        <v>204</v>
      </c>
      <c r="U2631" t="s">
        <v>204</v>
      </c>
      <c r="V2631" t="s">
        <v>204</v>
      </c>
    </row>
    <row r="2632" spans="2:22">
      <c r="B2632" t="s">
        <v>204</v>
      </c>
      <c r="C2632" s="79" t="s">
        <v>204</v>
      </c>
      <c r="E2632" t="s">
        <v>204</v>
      </c>
      <c r="F2632" t="s">
        <v>204</v>
      </c>
      <c r="G2632" t="s">
        <v>204</v>
      </c>
      <c r="H2632" t="s">
        <v>204</v>
      </c>
      <c r="I2632" t="s">
        <v>204</v>
      </c>
      <c r="J2632" t="s">
        <v>204</v>
      </c>
      <c r="K2632" t="s">
        <v>204</v>
      </c>
      <c r="L2632" t="s">
        <v>204</v>
      </c>
      <c r="M2632" t="s">
        <v>204</v>
      </c>
      <c r="N2632" t="s">
        <v>204</v>
      </c>
      <c r="O2632" t="s">
        <v>204</v>
      </c>
      <c r="P2632" t="s">
        <v>204</v>
      </c>
      <c r="Q2632" s="80" t="s">
        <v>204</v>
      </c>
      <c r="R2632" s="79"/>
      <c r="T2632" t="s">
        <v>204</v>
      </c>
      <c r="U2632" t="s">
        <v>204</v>
      </c>
      <c r="V2632" t="s">
        <v>204</v>
      </c>
    </row>
    <row r="2633" spans="2:22">
      <c r="B2633" t="s">
        <v>204</v>
      </c>
      <c r="C2633" s="79" t="s">
        <v>204</v>
      </c>
      <c r="E2633" t="s">
        <v>204</v>
      </c>
      <c r="F2633" t="s">
        <v>204</v>
      </c>
      <c r="G2633" t="s">
        <v>204</v>
      </c>
      <c r="H2633" t="s">
        <v>204</v>
      </c>
      <c r="I2633" t="s">
        <v>204</v>
      </c>
      <c r="J2633" t="s">
        <v>204</v>
      </c>
      <c r="K2633" t="s">
        <v>204</v>
      </c>
      <c r="L2633" t="s">
        <v>204</v>
      </c>
      <c r="M2633" t="s">
        <v>204</v>
      </c>
      <c r="N2633" t="s">
        <v>204</v>
      </c>
      <c r="O2633" t="s">
        <v>204</v>
      </c>
      <c r="P2633" t="s">
        <v>204</v>
      </c>
      <c r="Q2633" s="80" t="s">
        <v>204</v>
      </c>
      <c r="R2633" s="79"/>
      <c r="T2633" t="s">
        <v>204</v>
      </c>
      <c r="U2633" t="s">
        <v>204</v>
      </c>
      <c r="V2633" t="s">
        <v>204</v>
      </c>
    </row>
    <row r="2634" spans="2:22">
      <c r="B2634" t="s">
        <v>204</v>
      </c>
      <c r="C2634" s="79" t="s">
        <v>204</v>
      </c>
      <c r="E2634" t="s">
        <v>204</v>
      </c>
      <c r="F2634" t="s">
        <v>204</v>
      </c>
      <c r="G2634" t="s">
        <v>204</v>
      </c>
      <c r="H2634" t="s">
        <v>204</v>
      </c>
      <c r="I2634" t="s">
        <v>204</v>
      </c>
      <c r="J2634" t="s">
        <v>204</v>
      </c>
      <c r="K2634" t="s">
        <v>204</v>
      </c>
      <c r="L2634" t="s">
        <v>204</v>
      </c>
      <c r="M2634" t="s">
        <v>204</v>
      </c>
      <c r="N2634" t="s">
        <v>204</v>
      </c>
      <c r="O2634" t="s">
        <v>204</v>
      </c>
      <c r="P2634" t="s">
        <v>204</v>
      </c>
      <c r="Q2634" s="80" t="s">
        <v>204</v>
      </c>
      <c r="R2634" s="79"/>
      <c r="T2634" t="s">
        <v>204</v>
      </c>
      <c r="U2634" t="s">
        <v>204</v>
      </c>
      <c r="V2634" t="s">
        <v>204</v>
      </c>
    </row>
    <row r="2635" spans="2:22">
      <c r="B2635" t="s">
        <v>204</v>
      </c>
      <c r="C2635" s="79" t="s">
        <v>204</v>
      </c>
      <c r="E2635" t="s">
        <v>204</v>
      </c>
      <c r="F2635" t="s">
        <v>204</v>
      </c>
      <c r="G2635" t="s">
        <v>204</v>
      </c>
      <c r="H2635" t="s">
        <v>204</v>
      </c>
      <c r="I2635" t="s">
        <v>204</v>
      </c>
      <c r="J2635" t="s">
        <v>204</v>
      </c>
      <c r="K2635" t="s">
        <v>204</v>
      </c>
      <c r="L2635" t="s">
        <v>204</v>
      </c>
      <c r="M2635" t="s">
        <v>204</v>
      </c>
      <c r="N2635" t="s">
        <v>204</v>
      </c>
      <c r="O2635" t="s">
        <v>204</v>
      </c>
      <c r="P2635" t="s">
        <v>204</v>
      </c>
      <c r="Q2635" s="80" t="s">
        <v>204</v>
      </c>
      <c r="R2635" s="79"/>
      <c r="T2635" t="s">
        <v>204</v>
      </c>
      <c r="U2635" t="s">
        <v>204</v>
      </c>
      <c r="V2635" t="s">
        <v>204</v>
      </c>
    </row>
    <row r="2636" spans="2:22">
      <c r="B2636" t="s">
        <v>204</v>
      </c>
      <c r="C2636" s="79" t="s">
        <v>204</v>
      </c>
      <c r="E2636" t="s">
        <v>204</v>
      </c>
      <c r="F2636" t="s">
        <v>204</v>
      </c>
      <c r="G2636" t="s">
        <v>204</v>
      </c>
      <c r="H2636" t="s">
        <v>204</v>
      </c>
      <c r="I2636" t="s">
        <v>204</v>
      </c>
      <c r="J2636" t="s">
        <v>204</v>
      </c>
      <c r="K2636" t="s">
        <v>204</v>
      </c>
      <c r="L2636" t="s">
        <v>204</v>
      </c>
      <c r="M2636" t="s">
        <v>204</v>
      </c>
      <c r="N2636" t="s">
        <v>204</v>
      </c>
      <c r="O2636" t="s">
        <v>204</v>
      </c>
      <c r="P2636" t="s">
        <v>204</v>
      </c>
      <c r="Q2636" s="80" t="s">
        <v>204</v>
      </c>
      <c r="R2636" s="79"/>
      <c r="T2636" t="s">
        <v>204</v>
      </c>
      <c r="U2636" t="s">
        <v>204</v>
      </c>
      <c r="V2636" t="s">
        <v>204</v>
      </c>
    </row>
    <row r="2637" spans="2:22">
      <c r="B2637" t="s">
        <v>204</v>
      </c>
      <c r="C2637" s="79" t="s">
        <v>204</v>
      </c>
      <c r="E2637" t="s">
        <v>204</v>
      </c>
      <c r="F2637" t="s">
        <v>204</v>
      </c>
      <c r="G2637" t="s">
        <v>204</v>
      </c>
      <c r="H2637" t="s">
        <v>204</v>
      </c>
      <c r="I2637" t="s">
        <v>204</v>
      </c>
      <c r="J2637" t="s">
        <v>204</v>
      </c>
      <c r="K2637" t="s">
        <v>204</v>
      </c>
      <c r="L2637" t="s">
        <v>204</v>
      </c>
      <c r="M2637" t="s">
        <v>204</v>
      </c>
      <c r="N2637" t="s">
        <v>204</v>
      </c>
      <c r="O2637" t="s">
        <v>204</v>
      </c>
      <c r="P2637" t="s">
        <v>204</v>
      </c>
      <c r="Q2637" s="80" t="s">
        <v>204</v>
      </c>
      <c r="R2637" s="79"/>
      <c r="T2637" t="s">
        <v>204</v>
      </c>
      <c r="U2637" t="s">
        <v>204</v>
      </c>
      <c r="V2637" t="s">
        <v>204</v>
      </c>
    </row>
    <row r="2638" spans="2:22">
      <c r="B2638" t="s">
        <v>204</v>
      </c>
      <c r="C2638" s="79" t="s">
        <v>204</v>
      </c>
      <c r="E2638" t="s">
        <v>204</v>
      </c>
      <c r="F2638" t="s">
        <v>204</v>
      </c>
      <c r="G2638" t="s">
        <v>204</v>
      </c>
      <c r="H2638" t="s">
        <v>204</v>
      </c>
      <c r="I2638" t="s">
        <v>204</v>
      </c>
      <c r="J2638" t="s">
        <v>204</v>
      </c>
      <c r="K2638" t="s">
        <v>204</v>
      </c>
      <c r="L2638" t="s">
        <v>204</v>
      </c>
      <c r="M2638" t="s">
        <v>204</v>
      </c>
      <c r="N2638" t="s">
        <v>204</v>
      </c>
      <c r="O2638" t="s">
        <v>204</v>
      </c>
      <c r="P2638" t="s">
        <v>204</v>
      </c>
      <c r="Q2638" s="80" t="s">
        <v>204</v>
      </c>
      <c r="R2638" s="79"/>
      <c r="T2638" t="s">
        <v>204</v>
      </c>
      <c r="U2638" t="s">
        <v>204</v>
      </c>
      <c r="V2638" t="s">
        <v>204</v>
      </c>
    </row>
    <row r="2639" spans="2:22">
      <c r="B2639" t="s">
        <v>204</v>
      </c>
      <c r="C2639" s="79" t="s">
        <v>204</v>
      </c>
      <c r="E2639" t="s">
        <v>204</v>
      </c>
      <c r="F2639" t="s">
        <v>204</v>
      </c>
      <c r="G2639" t="s">
        <v>204</v>
      </c>
      <c r="H2639" t="s">
        <v>204</v>
      </c>
      <c r="I2639" t="s">
        <v>204</v>
      </c>
      <c r="J2639" t="s">
        <v>204</v>
      </c>
      <c r="K2639" t="s">
        <v>204</v>
      </c>
      <c r="L2639" t="s">
        <v>204</v>
      </c>
      <c r="M2639" t="s">
        <v>204</v>
      </c>
      <c r="N2639" t="s">
        <v>204</v>
      </c>
      <c r="O2639" t="s">
        <v>204</v>
      </c>
      <c r="P2639" t="s">
        <v>204</v>
      </c>
      <c r="Q2639" s="80" t="s">
        <v>204</v>
      </c>
      <c r="R2639" s="79"/>
      <c r="T2639" t="s">
        <v>204</v>
      </c>
      <c r="U2639" t="s">
        <v>204</v>
      </c>
      <c r="V2639" t="s">
        <v>204</v>
      </c>
    </row>
    <row r="2640" spans="2:22">
      <c r="B2640" t="s">
        <v>204</v>
      </c>
      <c r="C2640" s="79" t="s">
        <v>204</v>
      </c>
      <c r="E2640" t="s">
        <v>204</v>
      </c>
      <c r="F2640" t="s">
        <v>204</v>
      </c>
      <c r="G2640" t="s">
        <v>204</v>
      </c>
      <c r="H2640" t="s">
        <v>204</v>
      </c>
      <c r="I2640" t="s">
        <v>204</v>
      </c>
      <c r="J2640" t="s">
        <v>204</v>
      </c>
      <c r="K2640" t="s">
        <v>204</v>
      </c>
      <c r="L2640" t="s">
        <v>204</v>
      </c>
      <c r="M2640" t="s">
        <v>204</v>
      </c>
      <c r="N2640" t="s">
        <v>204</v>
      </c>
      <c r="O2640" t="s">
        <v>204</v>
      </c>
      <c r="P2640" t="s">
        <v>204</v>
      </c>
      <c r="Q2640" s="80" t="s">
        <v>204</v>
      </c>
      <c r="R2640" s="79"/>
      <c r="T2640" t="s">
        <v>204</v>
      </c>
      <c r="U2640" t="s">
        <v>204</v>
      </c>
      <c r="V2640" t="s">
        <v>204</v>
      </c>
    </row>
    <row r="2641" spans="2:22">
      <c r="B2641" t="s">
        <v>204</v>
      </c>
      <c r="C2641" s="79" t="s">
        <v>204</v>
      </c>
      <c r="E2641" t="s">
        <v>204</v>
      </c>
      <c r="F2641" t="s">
        <v>204</v>
      </c>
      <c r="G2641" t="s">
        <v>204</v>
      </c>
      <c r="H2641" t="s">
        <v>204</v>
      </c>
      <c r="I2641" t="s">
        <v>204</v>
      </c>
      <c r="J2641" t="s">
        <v>204</v>
      </c>
      <c r="K2641" t="s">
        <v>204</v>
      </c>
      <c r="L2641" t="s">
        <v>204</v>
      </c>
      <c r="M2641" t="s">
        <v>204</v>
      </c>
      <c r="N2641" t="s">
        <v>204</v>
      </c>
      <c r="O2641" t="s">
        <v>204</v>
      </c>
      <c r="P2641" t="s">
        <v>204</v>
      </c>
      <c r="Q2641" s="80" t="s">
        <v>204</v>
      </c>
      <c r="R2641" s="79"/>
      <c r="T2641" t="s">
        <v>204</v>
      </c>
      <c r="U2641" t="s">
        <v>204</v>
      </c>
      <c r="V2641" t="s">
        <v>204</v>
      </c>
    </row>
    <row r="2642" spans="2:22">
      <c r="B2642" t="s">
        <v>204</v>
      </c>
      <c r="C2642" s="79" t="s">
        <v>204</v>
      </c>
      <c r="E2642" t="s">
        <v>204</v>
      </c>
      <c r="F2642" t="s">
        <v>204</v>
      </c>
      <c r="G2642" t="s">
        <v>204</v>
      </c>
      <c r="H2642" t="s">
        <v>204</v>
      </c>
      <c r="I2642" t="s">
        <v>204</v>
      </c>
      <c r="J2642" t="s">
        <v>204</v>
      </c>
      <c r="K2642" t="s">
        <v>204</v>
      </c>
      <c r="L2642" t="s">
        <v>204</v>
      </c>
      <c r="M2642" t="s">
        <v>204</v>
      </c>
      <c r="N2642" t="s">
        <v>204</v>
      </c>
      <c r="O2642" t="s">
        <v>204</v>
      </c>
      <c r="P2642" t="s">
        <v>204</v>
      </c>
      <c r="Q2642" s="80" t="s">
        <v>204</v>
      </c>
      <c r="R2642" s="79"/>
      <c r="T2642" t="s">
        <v>204</v>
      </c>
      <c r="U2642" t="s">
        <v>204</v>
      </c>
      <c r="V2642" t="s">
        <v>204</v>
      </c>
    </row>
    <row r="2643" spans="2:22">
      <c r="B2643" t="s">
        <v>204</v>
      </c>
      <c r="C2643" s="79" t="s">
        <v>204</v>
      </c>
      <c r="E2643" t="s">
        <v>204</v>
      </c>
      <c r="F2643" t="s">
        <v>204</v>
      </c>
      <c r="G2643" t="s">
        <v>204</v>
      </c>
      <c r="H2643" t="s">
        <v>204</v>
      </c>
      <c r="I2643" t="s">
        <v>204</v>
      </c>
      <c r="J2643" t="s">
        <v>204</v>
      </c>
      <c r="K2643" t="s">
        <v>204</v>
      </c>
      <c r="L2643" t="s">
        <v>204</v>
      </c>
      <c r="M2643" t="s">
        <v>204</v>
      </c>
      <c r="N2643" t="s">
        <v>204</v>
      </c>
      <c r="O2643" t="s">
        <v>204</v>
      </c>
      <c r="P2643" t="s">
        <v>204</v>
      </c>
      <c r="Q2643" s="80" t="s">
        <v>204</v>
      </c>
      <c r="R2643" s="79"/>
      <c r="T2643" t="s">
        <v>204</v>
      </c>
      <c r="U2643" t="s">
        <v>204</v>
      </c>
      <c r="V2643" t="s">
        <v>204</v>
      </c>
    </row>
    <row r="2644" spans="2:22">
      <c r="B2644" t="s">
        <v>204</v>
      </c>
      <c r="C2644" s="79" t="s">
        <v>204</v>
      </c>
      <c r="E2644" t="s">
        <v>204</v>
      </c>
      <c r="F2644" t="s">
        <v>204</v>
      </c>
      <c r="G2644" t="s">
        <v>204</v>
      </c>
      <c r="H2644" t="s">
        <v>204</v>
      </c>
      <c r="I2644" t="s">
        <v>204</v>
      </c>
      <c r="J2644" t="s">
        <v>204</v>
      </c>
      <c r="K2644" t="s">
        <v>204</v>
      </c>
      <c r="L2644" t="s">
        <v>204</v>
      </c>
      <c r="M2644" t="s">
        <v>204</v>
      </c>
      <c r="N2644" t="s">
        <v>204</v>
      </c>
      <c r="O2644" t="s">
        <v>204</v>
      </c>
      <c r="P2644" t="s">
        <v>204</v>
      </c>
      <c r="Q2644" s="80" t="s">
        <v>204</v>
      </c>
      <c r="R2644" s="79"/>
      <c r="T2644" t="s">
        <v>204</v>
      </c>
      <c r="U2644" t="s">
        <v>204</v>
      </c>
      <c r="V2644" t="s">
        <v>204</v>
      </c>
    </row>
    <row r="2645" spans="2:22">
      <c r="B2645" t="s">
        <v>204</v>
      </c>
      <c r="C2645" s="79" t="s">
        <v>204</v>
      </c>
      <c r="E2645" t="s">
        <v>204</v>
      </c>
      <c r="F2645" t="s">
        <v>204</v>
      </c>
      <c r="G2645" t="s">
        <v>204</v>
      </c>
      <c r="H2645" t="s">
        <v>204</v>
      </c>
      <c r="I2645" t="s">
        <v>204</v>
      </c>
      <c r="J2645" t="s">
        <v>204</v>
      </c>
      <c r="K2645" t="s">
        <v>204</v>
      </c>
      <c r="L2645" t="s">
        <v>204</v>
      </c>
      <c r="M2645" t="s">
        <v>204</v>
      </c>
      <c r="N2645" t="s">
        <v>204</v>
      </c>
      <c r="O2645" t="s">
        <v>204</v>
      </c>
      <c r="P2645" t="s">
        <v>204</v>
      </c>
      <c r="Q2645" s="80" t="s">
        <v>204</v>
      </c>
      <c r="R2645" s="79"/>
      <c r="T2645" t="s">
        <v>204</v>
      </c>
      <c r="U2645" t="s">
        <v>204</v>
      </c>
      <c r="V2645" t="s">
        <v>204</v>
      </c>
    </row>
    <row r="2646" spans="2:22">
      <c r="B2646" t="s">
        <v>204</v>
      </c>
      <c r="C2646" s="79" t="s">
        <v>204</v>
      </c>
      <c r="E2646" t="s">
        <v>204</v>
      </c>
      <c r="F2646" t="s">
        <v>204</v>
      </c>
      <c r="G2646" t="s">
        <v>204</v>
      </c>
      <c r="H2646" t="s">
        <v>204</v>
      </c>
      <c r="I2646" t="s">
        <v>204</v>
      </c>
      <c r="J2646" t="s">
        <v>204</v>
      </c>
      <c r="K2646" t="s">
        <v>204</v>
      </c>
      <c r="L2646" t="s">
        <v>204</v>
      </c>
      <c r="M2646" t="s">
        <v>204</v>
      </c>
      <c r="N2646" t="s">
        <v>204</v>
      </c>
      <c r="O2646" t="s">
        <v>204</v>
      </c>
      <c r="P2646" t="s">
        <v>204</v>
      </c>
      <c r="Q2646" s="80" t="s">
        <v>204</v>
      </c>
      <c r="R2646" s="79"/>
      <c r="T2646" t="s">
        <v>204</v>
      </c>
      <c r="U2646" t="s">
        <v>204</v>
      </c>
      <c r="V2646" t="s">
        <v>204</v>
      </c>
    </row>
    <row r="2647" spans="2:22">
      <c r="B2647" t="s">
        <v>204</v>
      </c>
      <c r="C2647" s="79" t="s">
        <v>204</v>
      </c>
      <c r="E2647" t="s">
        <v>204</v>
      </c>
      <c r="F2647" t="s">
        <v>204</v>
      </c>
      <c r="G2647" t="s">
        <v>204</v>
      </c>
      <c r="H2647" t="s">
        <v>204</v>
      </c>
      <c r="I2647" t="s">
        <v>204</v>
      </c>
      <c r="J2647" t="s">
        <v>204</v>
      </c>
      <c r="K2647" t="s">
        <v>204</v>
      </c>
      <c r="L2647" t="s">
        <v>204</v>
      </c>
      <c r="M2647" t="s">
        <v>204</v>
      </c>
      <c r="N2647" t="s">
        <v>204</v>
      </c>
      <c r="O2647" t="s">
        <v>204</v>
      </c>
      <c r="P2647" t="s">
        <v>204</v>
      </c>
      <c r="Q2647" s="80" t="s">
        <v>204</v>
      </c>
      <c r="R2647" s="79"/>
      <c r="T2647" t="s">
        <v>204</v>
      </c>
      <c r="U2647" t="s">
        <v>204</v>
      </c>
      <c r="V2647" t="s">
        <v>204</v>
      </c>
    </row>
    <row r="2648" spans="2:22">
      <c r="B2648" t="s">
        <v>204</v>
      </c>
      <c r="C2648" s="79" t="s">
        <v>204</v>
      </c>
      <c r="E2648" t="s">
        <v>204</v>
      </c>
      <c r="F2648" t="s">
        <v>204</v>
      </c>
      <c r="G2648" t="s">
        <v>204</v>
      </c>
      <c r="H2648" t="s">
        <v>204</v>
      </c>
      <c r="I2648" t="s">
        <v>204</v>
      </c>
      <c r="J2648" t="s">
        <v>204</v>
      </c>
      <c r="K2648" t="s">
        <v>204</v>
      </c>
      <c r="L2648" t="s">
        <v>204</v>
      </c>
      <c r="M2648" t="s">
        <v>204</v>
      </c>
      <c r="N2648" t="s">
        <v>204</v>
      </c>
      <c r="O2648" t="s">
        <v>204</v>
      </c>
      <c r="P2648" t="s">
        <v>204</v>
      </c>
      <c r="Q2648" s="80" t="s">
        <v>204</v>
      </c>
      <c r="R2648" s="79"/>
      <c r="T2648" t="s">
        <v>204</v>
      </c>
      <c r="U2648" t="s">
        <v>204</v>
      </c>
      <c r="V2648" t="s">
        <v>204</v>
      </c>
    </row>
    <row r="2649" spans="2:22">
      <c r="B2649" t="s">
        <v>204</v>
      </c>
      <c r="C2649" s="79" t="s">
        <v>204</v>
      </c>
      <c r="E2649" t="s">
        <v>204</v>
      </c>
      <c r="F2649" t="s">
        <v>204</v>
      </c>
      <c r="G2649" t="s">
        <v>204</v>
      </c>
      <c r="H2649" t="s">
        <v>204</v>
      </c>
      <c r="I2649" t="s">
        <v>204</v>
      </c>
      <c r="J2649" t="s">
        <v>204</v>
      </c>
      <c r="K2649" t="s">
        <v>204</v>
      </c>
      <c r="L2649" t="s">
        <v>204</v>
      </c>
      <c r="M2649" t="s">
        <v>204</v>
      </c>
      <c r="N2649" t="s">
        <v>204</v>
      </c>
      <c r="O2649" t="s">
        <v>204</v>
      </c>
      <c r="P2649" t="s">
        <v>204</v>
      </c>
      <c r="Q2649" s="80" t="s">
        <v>204</v>
      </c>
      <c r="R2649" s="79"/>
      <c r="T2649" t="s">
        <v>204</v>
      </c>
      <c r="U2649" t="s">
        <v>204</v>
      </c>
      <c r="V2649" t="s">
        <v>204</v>
      </c>
    </row>
    <row r="2650" spans="2:22">
      <c r="B2650" t="s">
        <v>204</v>
      </c>
      <c r="C2650" s="79" t="s">
        <v>204</v>
      </c>
      <c r="E2650" t="s">
        <v>204</v>
      </c>
      <c r="F2650" t="s">
        <v>204</v>
      </c>
      <c r="G2650" t="s">
        <v>204</v>
      </c>
      <c r="H2650" t="s">
        <v>204</v>
      </c>
      <c r="I2650" t="s">
        <v>204</v>
      </c>
      <c r="J2650" t="s">
        <v>204</v>
      </c>
      <c r="K2650" t="s">
        <v>204</v>
      </c>
      <c r="L2650" t="s">
        <v>204</v>
      </c>
      <c r="M2650" t="s">
        <v>204</v>
      </c>
      <c r="N2650" t="s">
        <v>204</v>
      </c>
      <c r="O2650" t="s">
        <v>204</v>
      </c>
      <c r="P2650" t="s">
        <v>204</v>
      </c>
      <c r="Q2650" s="80" t="s">
        <v>204</v>
      </c>
      <c r="R2650" s="79"/>
      <c r="T2650" t="s">
        <v>204</v>
      </c>
      <c r="U2650" t="s">
        <v>204</v>
      </c>
      <c r="V2650" t="s">
        <v>204</v>
      </c>
    </row>
    <row r="2651" spans="2:22">
      <c r="B2651" t="s">
        <v>204</v>
      </c>
      <c r="C2651" s="79" t="s">
        <v>204</v>
      </c>
      <c r="E2651" t="s">
        <v>204</v>
      </c>
      <c r="F2651" t="s">
        <v>204</v>
      </c>
      <c r="G2651" t="s">
        <v>204</v>
      </c>
      <c r="H2651" t="s">
        <v>204</v>
      </c>
      <c r="I2651" t="s">
        <v>204</v>
      </c>
      <c r="J2651" t="s">
        <v>204</v>
      </c>
      <c r="K2651" t="s">
        <v>204</v>
      </c>
      <c r="L2651" t="s">
        <v>204</v>
      </c>
      <c r="M2651" t="s">
        <v>204</v>
      </c>
      <c r="N2651" t="s">
        <v>204</v>
      </c>
      <c r="O2651" t="s">
        <v>204</v>
      </c>
      <c r="P2651" t="s">
        <v>204</v>
      </c>
      <c r="Q2651" s="80" t="s">
        <v>204</v>
      </c>
      <c r="R2651" s="79"/>
      <c r="T2651" t="s">
        <v>204</v>
      </c>
      <c r="U2651" t="s">
        <v>204</v>
      </c>
      <c r="V2651" t="s">
        <v>204</v>
      </c>
    </row>
    <row r="2652" spans="2:22">
      <c r="B2652" t="s">
        <v>204</v>
      </c>
      <c r="C2652" s="79" t="s">
        <v>204</v>
      </c>
      <c r="E2652" t="s">
        <v>204</v>
      </c>
      <c r="F2652" t="s">
        <v>204</v>
      </c>
      <c r="G2652" t="s">
        <v>204</v>
      </c>
      <c r="H2652" t="s">
        <v>204</v>
      </c>
      <c r="I2652" t="s">
        <v>204</v>
      </c>
      <c r="J2652" t="s">
        <v>204</v>
      </c>
      <c r="K2652" t="s">
        <v>204</v>
      </c>
      <c r="L2652" t="s">
        <v>204</v>
      </c>
      <c r="M2652" t="s">
        <v>204</v>
      </c>
      <c r="N2652" t="s">
        <v>204</v>
      </c>
      <c r="O2652" t="s">
        <v>204</v>
      </c>
      <c r="P2652" t="s">
        <v>204</v>
      </c>
      <c r="Q2652" s="80" t="s">
        <v>204</v>
      </c>
      <c r="R2652" s="79"/>
      <c r="T2652" t="s">
        <v>204</v>
      </c>
      <c r="U2652" t="s">
        <v>204</v>
      </c>
      <c r="V2652" t="s">
        <v>204</v>
      </c>
    </row>
    <row r="2653" spans="2:22">
      <c r="B2653" t="s">
        <v>204</v>
      </c>
      <c r="C2653" s="79" t="s">
        <v>204</v>
      </c>
      <c r="E2653" t="s">
        <v>204</v>
      </c>
      <c r="F2653" t="s">
        <v>204</v>
      </c>
      <c r="G2653" t="s">
        <v>204</v>
      </c>
      <c r="H2653" t="s">
        <v>204</v>
      </c>
      <c r="I2653" t="s">
        <v>204</v>
      </c>
      <c r="J2653" t="s">
        <v>204</v>
      </c>
      <c r="K2653" t="s">
        <v>204</v>
      </c>
      <c r="L2653" t="s">
        <v>204</v>
      </c>
      <c r="M2653" t="s">
        <v>204</v>
      </c>
      <c r="N2653" t="s">
        <v>204</v>
      </c>
      <c r="O2653" t="s">
        <v>204</v>
      </c>
      <c r="P2653" t="s">
        <v>204</v>
      </c>
      <c r="Q2653" s="80" t="s">
        <v>204</v>
      </c>
      <c r="R2653" s="79"/>
      <c r="T2653" t="s">
        <v>204</v>
      </c>
      <c r="U2653" t="s">
        <v>204</v>
      </c>
      <c r="V2653" t="s">
        <v>204</v>
      </c>
    </row>
    <row r="2654" spans="2:22">
      <c r="B2654" t="s">
        <v>204</v>
      </c>
      <c r="C2654" s="79" t="s">
        <v>204</v>
      </c>
      <c r="E2654" t="s">
        <v>204</v>
      </c>
      <c r="F2654" t="s">
        <v>204</v>
      </c>
      <c r="G2654" t="s">
        <v>204</v>
      </c>
      <c r="H2654" t="s">
        <v>204</v>
      </c>
      <c r="I2654" t="s">
        <v>204</v>
      </c>
      <c r="J2654" t="s">
        <v>204</v>
      </c>
      <c r="K2654" t="s">
        <v>204</v>
      </c>
      <c r="L2654" t="s">
        <v>204</v>
      </c>
      <c r="M2654" t="s">
        <v>204</v>
      </c>
      <c r="N2654" t="s">
        <v>204</v>
      </c>
      <c r="O2654" t="s">
        <v>204</v>
      </c>
      <c r="P2654" t="s">
        <v>204</v>
      </c>
      <c r="Q2654" s="80" t="s">
        <v>204</v>
      </c>
      <c r="R2654" s="79"/>
      <c r="T2654" t="s">
        <v>204</v>
      </c>
      <c r="U2654" t="s">
        <v>204</v>
      </c>
      <c r="V2654" t="s">
        <v>204</v>
      </c>
    </row>
    <row r="2655" spans="2:22">
      <c r="B2655" t="s">
        <v>204</v>
      </c>
      <c r="C2655" s="79" t="s">
        <v>204</v>
      </c>
      <c r="E2655" t="s">
        <v>204</v>
      </c>
      <c r="F2655" t="s">
        <v>204</v>
      </c>
      <c r="G2655" t="s">
        <v>204</v>
      </c>
      <c r="H2655" t="s">
        <v>204</v>
      </c>
      <c r="I2655" t="s">
        <v>204</v>
      </c>
      <c r="J2655" t="s">
        <v>204</v>
      </c>
      <c r="K2655" t="s">
        <v>204</v>
      </c>
      <c r="L2655" t="s">
        <v>204</v>
      </c>
      <c r="M2655" t="s">
        <v>204</v>
      </c>
      <c r="N2655" t="s">
        <v>204</v>
      </c>
      <c r="O2655" t="s">
        <v>204</v>
      </c>
      <c r="P2655" t="s">
        <v>204</v>
      </c>
      <c r="Q2655" s="80" t="s">
        <v>204</v>
      </c>
      <c r="R2655" s="79"/>
      <c r="T2655" t="s">
        <v>204</v>
      </c>
      <c r="U2655" t="s">
        <v>204</v>
      </c>
      <c r="V2655" t="s">
        <v>204</v>
      </c>
    </row>
    <row r="2656" spans="2:22">
      <c r="B2656" t="s">
        <v>204</v>
      </c>
      <c r="C2656" s="79" t="s">
        <v>204</v>
      </c>
      <c r="E2656" t="s">
        <v>204</v>
      </c>
      <c r="F2656" t="s">
        <v>204</v>
      </c>
      <c r="G2656" t="s">
        <v>204</v>
      </c>
      <c r="H2656" t="s">
        <v>204</v>
      </c>
      <c r="I2656" t="s">
        <v>204</v>
      </c>
      <c r="J2656" t="s">
        <v>204</v>
      </c>
      <c r="K2656" t="s">
        <v>204</v>
      </c>
      <c r="L2656" t="s">
        <v>204</v>
      </c>
      <c r="M2656" t="s">
        <v>204</v>
      </c>
      <c r="N2656" t="s">
        <v>204</v>
      </c>
      <c r="O2656" t="s">
        <v>204</v>
      </c>
      <c r="P2656" t="s">
        <v>204</v>
      </c>
      <c r="Q2656" s="80" t="s">
        <v>204</v>
      </c>
      <c r="R2656" s="79"/>
      <c r="T2656" t="s">
        <v>204</v>
      </c>
      <c r="U2656" t="s">
        <v>204</v>
      </c>
      <c r="V2656" t="s">
        <v>204</v>
      </c>
    </row>
    <row r="2657" spans="2:22">
      <c r="B2657" t="s">
        <v>204</v>
      </c>
      <c r="C2657" s="79" t="s">
        <v>204</v>
      </c>
      <c r="E2657" t="s">
        <v>204</v>
      </c>
      <c r="F2657" t="s">
        <v>204</v>
      </c>
      <c r="G2657" t="s">
        <v>204</v>
      </c>
      <c r="H2657" t="s">
        <v>204</v>
      </c>
      <c r="I2657" t="s">
        <v>204</v>
      </c>
      <c r="J2657" t="s">
        <v>204</v>
      </c>
      <c r="K2657" t="s">
        <v>204</v>
      </c>
      <c r="L2657" t="s">
        <v>204</v>
      </c>
      <c r="M2657" t="s">
        <v>204</v>
      </c>
      <c r="N2657" t="s">
        <v>204</v>
      </c>
      <c r="O2657" t="s">
        <v>204</v>
      </c>
      <c r="P2657" t="s">
        <v>204</v>
      </c>
      <c r="Q2657" s="80" t="s">
        <v>204</v>
      </c>
      <c r="R2657" s="79"/>
      <c r="T2657" t="s">
        <v>204</v>
      </c>
      <c r="U2657" t="s">
        <v>204</v>
      </c>
      <c r="V2657" t="s">
        <v>204</v>
      </c>
    </row>
    <row r="2658" spans="2:22">
      <c r="B2658" t="s">
        <v>204</v>
      </c>
      <c r="C2658" s="79" t="s">
        <v>204</v>
      </c>
      <c r="E2658" t="s">
        <v>204</v>
      </c>
      <c r="F2658" t="s">
        <v>204</v>
      </c>
      <c r="G2658" t="s">
        <v>204</v>
      </c>
      <c r="H2658" t="s">
        <v>204</v>
      </c>
      <c r="I2658" t="s">
        <v>204</v>
      </c>
      <c r="J2658" t="s">
        <v>204</v>
      </c>
      <c r="K2658" t="s">
        <v>204</v>
      </c>
      <c r="L2658" t="s">
        <v>204</v>
      </c>
      <c r="M2658" t="s">
        <v>204</v>
      </c>
      <c r="N2658" t="s">
        <v>204</v>
      </c>
      <c r="O2658" t="s">
        <v>204</v>
      </c>
      <c r="P2658" t="s">
        <v>204</v>
      </c>
      <c r="Q2658" s="80" t="s">
        <v>204</v>
      </c>
      <c r="R2658" s="79"/>
      <c r="T2658" t="s">
        <v>204</v>
      </c>
      <c r="U2658" t="s">
        <v>204</v>
      </c>
      <c r="V2658" t="s">
        <v>204</v>
      </c>
    </row>
    <row r="2659" spans="2:22">
      <c r="B2659" t="s">
        <v>204</v>
      </c>
      <c r="C2659" s="79" t="s">
        <v>204</v>
      </c>
      <c r="E2659" t="s">
        <v>204</v>
      </c>
      <c r="F2659" t="s">
        <v>204</v>
      </c>
      <c r="G2659" t="s">
        <v>204</v>
      </c>
      <c r="H2659" t="s">
        <v>204</v>
      </c>
      <c r="I2659" t="s">
        <v>204</v>
      </c>
      <c r="J2659" t="s">
        <v>204</v>
      </c>
      <c r="K2659" t="s">
        <v>204</v>
      </c>
      <c r="L2659" t="s">
        <v>204</v>
      </c>
      <c r="M2659" t="s">
        <v>204</v>
      </c>
      <c r="N2659" t="s">
        <v>204</v>
      </c>
      <c r="O2659" t="s">
        <v>204</v>
      </c>
      <c r="P2659" t="s">
        <v>204</v>
      </c>
      <c r="Q2659" s="80" t="s">
        <v>204</v>
      </c>
      <c r="R2659" s="79"/>
      <c r="T2659" t="s">
        <v>204</v>
      </c>
      <c r="U2659" t="s">
        <v>204</v>
      </c>
      <c r="V2659" t="s">
        <v>204</v>
      </c>
    </row>
    <row r="2660" spans="2:22">
      <c r="B2660" t="s">
        <v>204</v>
      </c>
      <c r="C2660" s="79" t="s">
        <v>204</v>
      </c>
      <c r="E2660" t="s">
        <v>204</v>
      </c>
      <c r="F2660" t="s">
        <v>204</v>
      </c>
      <c r="G2660" t="s">
        <v>204</v>
      </c>
      <c r="H2660" t="s">
        <v>204</v>
      </c>
      <c r="I2660" t="s">
        <v>204</v>
      </c>
      <c r="J2660" t="s">
        <v>204</v>
      </c>
      <c r="K2660" t="s">
        <v>204</v>
      </c>
      <c r="L2660" t="s">
        <v>204</v>
      </c>
      <c r="M2660" t="s">
        <v>204</v>
      </c>
      <c r="N2660" t="s">
        <v>204</v>
      </c>
      <c r="O2660" t="s">
        <v>204</v>
      </c>
      <c r="P2660" t="s">
        <v>204</v>
      </c>
      <c r="Q2660" s="80" t="s">
        <v>204</v>
      </c>
      <c r="R2660" s="79"/>
      <c r="T2660" t="s">
        <v>204</v>
      </c>
      <c r="U2660" t="s">
        <v>204</v>
      </c>
      <c r="V2660" t="s">
        <v>204</v>
      </c>
    </row>
    <row r="2661" spans="2:22">
      <c r="B2661" t="s">
        <v>204</v>
      </c>
      <c r="C2661" s="79" t="s">
        <v>204</v>
      </c>
      <c r="E2661" t="s">
        <v>204</v>
      </c>
      <c r="F2661" t="s">
        <v>204</v>
      </c>
      <c r="G2661" t="s">
        <v>204</v>
      </c>
      <c r="H2661" t="s">
        <v>204</v>
      </c>
      <c r="I2661" t="s">
        <v>204</v>
      </c>
      <c r="J2661" t="s">
        <v>204</v>
      </c>
      <c r="K2661" t="s">
        <v>204</v>
      </c>
      <c r="L2661" t="s">
        <v>204</v>
      </c>
      <c r="M2661" t="s">
        <v>204</v>
      </c>
      <c r="N2661" t="s">
        <v>204</v>
      </c>
      <c r="O2661" t="s">
        <v>204</v>
      </c>
      <c r="P2661" t="s">
        <v>204</v>
      </c>
      <c r="Q2661" s="80" t="s">
        <v>204</v>
      </c>
      <c r="R2661" s="79"/>
      <c r="T2661" t="s">
        <v>204</v>
      </c>
      <c r="U2661" t="s">
        <v>204</v>
      </c>
      <c r="V2661" t="s">
        <v>204</v>
      </c>
    </row>
    <row r="2662" spans="2:22">
      <c r="B2662" t="s">
        <v>204</v>
      </c>
      <c r="C2662" s="79" t="s">
        <v>204</v>
      </c>
      <c r="E2662" t="s">
        <v>204</v>
      </c>
      <c r="F2662" t="s">
        <v>204</v>
      </c>
      <c r="G2662" t="s">
        <v>204</v>
      </c>
      <c r="H2662" t="s">
        <v>204</v>
      </c>
      <c r="I2662" t="s">
        <v>204</v>
      </c>
      <c r="J2662" t="s">
        <v>204</v>
      </c>
      <c r="K2662" t="s">
        <v>204</v>
      </c>
      <c r="L2662" t="s">
        <v>204</v>
      </c>
      <c r="M2662" t="s">
        <v>204</v>
      </c>
      <c r="N2662" t="s">
        <v>204</v>
      </c>
      <c r="O2662" t="s">
        <v>204</v>
      </c>
      <c r="P2662" t="s">
        <v>204</v>
      </c>
      <c r="Q2662" s="80" t="s">
        <v>204</v>
      </c>
      <c r="R2662" s="79"/>
      <c r="T2662" t="s">
        <v>204</v>
      </c>
      <c r="U2662" t="s">
        <v>204</v>
      </c>
      <c r="V2662" t="s">
        <v>204</v>
      </c>
    </row>
    <row r="2663" spans="2:22">
      <c r="B2663" t="s">
        <v>204</v>
      </c>
      <c r="C2663" s="79" t="s">
        <v>204</v>
      </c>
      <c r="E2663" t="s">
        <v>204</v>
      </c>
      <c r="F2663" t="s">
        <v>204</v>
      </c>
      <c r="G2663" t="s">
        <v>204</v>
      </c>
      <c r="H2663" t="s">
        <v>204</v>
      </c>
      <c r="I2663" t="s">
        <v>204</v>
      </c>
      <c r="J2663" t="s">
        <v>204</v>
      </c>
      <c r="K2663" t="s">
        <v>204</v>
      </c>
      <c r="L2663" t="s">
        <v>204</v>
      </c>
      <c r="M2663" t="s">
        <v>204</v>
      </c>
      <c r="N2663" t="s">
        <v>204</v>
      </c>
      <c r="O2663" t="s">
        <v>204</v>
      </c>
      <c r="P2663" t="s">
        <v>204</v>
      </c>
      <c r="Q2663" s="80" t="s">
        <v>204</v>
      </c>
      <c r="R2663" s="79"/>
      <c r="T2663" t="s">
        <v>204</v>
      </c>
      <c r="U2663" t="s">
        <v>204</v>
      </c>
      <c r="V2663" t="s">
        <v>204</v>
      </c>
    </row>
    <row r="2664" spans="2:22">
      <c r="B2664" t="s">
        <v>204</v>
      </c>
      <c r="C2664" s="79" t="s">
        <v>204</v>
      </c>
      <c r="E2664" t="s">
        <v>204</v>
      </c>
      <c r="F2664" t="s">
        <v>204</v>
      </c>
      <c r="G2664" t="s">
        <v>204</v>
      </c>
      <c r="H2664" t="s">
        <v>204</v>
      </c>
      <c r="I2664" t="s">
        <v>204</v>
      </c>
      <c r="J2664" t="s">
        <v>204</v>
      </c>
      <c r="K2664" t="s">
        <v>204</v>
      </c>
      <c r="L2664" t="s">
        <v>204</v>
      </c>
      <c r="M2664" t="s">
        <v>204</v>
      </c>
      <c r="N2664" t="s">
        <v>204</v>
      </c>
      <c r="O2664" t="s">
        <v>204</v>
      </c>
      <c r="P2664" t="s">
        <v>204</v>
      </c>
      <c r="Q2664" s="80" t="s">
        <v>204</v>
      </c>
      <c r="R2664" s="79"/>
      <c r="T2664" t="s">
        <v>204</v>
      </c>
      <c r="U2664" t="s">
        <v>204</v>
      </c>
      <c r="V2664" t="s">
        <v>204</v>
      </c>
    </row>
    <row r="2665" spans="2:22">
      <c r="B2665" t="s">
        <v>204</v>
      </c>
      <c r="C2665" s="79" t="s">
        <v>204</v>
      </c>
      <c r="E2665" t="s">
        <v>204</v>
      </c>
      <c r="F2665" t="s">
        <v>204</v>
      </c>
      <c r="G2665" t="s">
        <v>204</v>
      </c>
      <c r="H2665" t="s">
        <v>204</v>
      </c>
      <c r="I2665" t="s">
        <v>204</v>
      </c>
      <c r="J2665" t="s">
        <v>204</v>
      </c>
      <c r="K2665" t="s">
        <v>204</v>
      </c>
      <c r="L2665" t="s">
        <v>204</v>
      </c>
      <c r="M2665" t="s">
        <v>204</v>
      </c>
      <c r="N2665" t="s">
        <v>204</v>
      </c>
      <c r="O2665" t="s">
        <v>204</v>
      </c>
      <c r="P2665" t="s">
        <v>204</v>
      </c>
      <c r="Q2665" s="80" t="s">
        <v>204</v>
      </c>
      <c r="R2665" s="79"/>
      <c r="T2665" t="s">
        <v>204</v>
      </c>
      <c r="U2665" t="s">
        <v>204</v>
      </c>
      <c r="V2665" t="s">
        <v>204</v>
      </c>
    </row>
    <row r="2666" spans="2:22">
      <c r="B2666" t="s">
        <v>204</v>
      </c>
      <c r="C2666" s="79" t="s">
        <v>204</v>
      </c>
      <c r="E2666" t="s">
        <v>204</v>
      </c>
      <c r="F2666" t="s">
        <v>204</v>
      </c>
      <c r="G2666" t="s">
        <v>204</v>
      </c>
      <c r="H2666" t="s">
        <v>204</v>
      </c>
      <c r="I2666" t="s">
        <v>204</v>
      </c>
      <c r="J2666" t="s">
        <v>204</v>
      </c>
      <c r="K2666" t="s">
        <v>204</v>
      </c>
      <c r="L2666" t="s">
        <v>204</v>
      </c>
      <c r="M2666" t="s">
        <v>204</v>
      </c>
      <c r="N2666" t="s">
        <v>204</v>
      </c>
      <c r="O2666" t="s">
        <v>204</v>
      </c>
      <c r="P2666" t="s">
        <v>204</v>
      </c>
      <c r="Q2666" s="80" t="s">
        <v>204</v>
      </c>
      <c r="R2666" s="79"/>
      <c r="T2666" t="s">
        <v>204</v>
      </c>
      <c r="U2666" t="s">
        <v>204</v>
      </c>
      <c r="V2666" t="s">
        <v>204</v>
      </c>
    </row>
    <row r="2667" spans="2:22">
      <c r="B2667" t="s">
        <v>204</v>
      </c>
      <c r="C2667" s="79" t="s">
        <v>204</v>
      </c>
      <c r="E2667" t="s">
        <v>204</v>
      </c>
      <c r="F2667" t="s">
        <v>204</v>
      </c>
      <c r="G2667" t="s">
        <v>204</v>
      </c>
      <c r="H2667" t="s">
        <v>204</v>
      </c>
      <c r="I2667" t="s">
        <v>204</v>
      </c>
      <c r="J2667" t="s">
        <v>204</v>
      </c>
      <c r="K2667" t="s">
        <v>204</v>
      </c>
      <c r="L2667" t="s">
        <v>204</v>
      </c>
      <c r="M2667" t="s">
        <v>204</v>
      </c>
      <c r="N2667" t="s">
        <v>204</v>
      </c>
      <c r="O2667" t="s">
        <v>204</v>
      </c>
      <c r="P2667" t="s">
        <v>204</v>
      </c>
      <c r="Q2667" s="80" t="s">
        <v>204</v>
      </c>
      <c r="R2667" s="79"/>
      <c r="T2667" t="s">
        <v>204</v>
      </c>
      <c r="U2667" t="s">
        <v>204</v>
      </c>
      <c r="V2667" t="s">
        <v>204</v>
      </c>
    </row>
    <row r="2668" spans="2:22">
      <c r="B2668" t="s">
        <v>204</v>
      </c>
      <c r="C2668" s="79" t="s">
        <v>204</v>
      </c>
      <c r="E2668" t="s">
        <v>204</v>
      </c>
      <c r="F2668" t="s">
        <v>204</v>
      </c>
      <c r="G2668" t="s">
        <v>204</v>
      </c>
      <c r="H2668" t="s">
        <v>204</v>
      </c>
      <c r="I2668" t="s">
        <v>204</v>
      </c>
      <c r="J2668" t="s">
        <v>204</v>
      </c>
      <c r="K2668" t="s">
        <v>204</v>
      </c>
      <c r="L2668" t="s">
        <v>204</v>
      </c>
      <c r="M2668" t="s">
        <v>204</v>
      </c>
      <c r="N2668" t="s">
        <v>204</v>
      </c>
      <c r="O2668" t="s">
        <v>204</v>
      </c>
      <c r="P2668" t="s">
        <v>204</v>
      </c>
      <c r="Q2668" s="80" t="s">
        <v>204</v>
      </c>
      <c r="R2668" s="79"/>
      <c r="T2668" t="s">
        <v>204</v>
      </c>
      <c r="U2668" t="s">
        <v>204</v>
      </c>
      <c r="V2668" t="s">
        <v>204</v>
      </c>
    </row>
    <row r="2669" spans="2:22">
      <c r="B2669" t="s">
        <v>204</v>
      </c>
      <c r="C2669" s="79" t="s">
        <v>204</v>
      </c>
      <c r="E2669" t="s">
        <v>204</v>
      </c>
      <c r="F2669" t="s">
        <v>204</v>
      </c>
      <c r="G2669" t="s">
        <v>204</v>
      </c>
      <c r="H2669" t="s">
        <v>204</v>
      </c>
      <c r="I2669" t="s">
        <v>204</v>
      </c>
      <c r="J2669" t="s">
        <v>204</v>
      </c>
      <c r="K2669" t="s">
        <v>204</v>
      </c>
      <c r="L2669" t="s">
        <v>204</v>
      </c>
      <c r="M2669" t="s">
        <v>204</v>
      </c>
      <c r="N2669" t="s">
        <v>204</v>
      </c>
      <c r="O2669" t="s">
        <v>204</v>
      </c>
      <c r="P2669" t="s">
        <v>204</v>
      </c>
      <c r="Q2669" s="80" t="s">
        <v>204</v>
      </c>
      <c r="R2669" s="79"/>
      <c r="T2669" t="s">
        <v>204</v>
      </c>
      <c r="U2669" t="s">
        <v>204</v>
      </c>
      <c r="V2669" t="s">
        <v>204</v>
      </c>
    </row>
    <row r="2670" spans="2:22">
      <c r="B2670" t="s">
        <v>204</v>
      </c>
      <c r="C2670" s="79" t="s">
        <v>204</v>
      </c>
      <c r="E2670" t="s">
        <v>204</v>
      </c>
      <c r="F2670" t="s">
        <v>204</v>
      </c>
      <c r="G2670" t="s">
        <v>204</v>
      </c>
      <c r="H2670" t="s">
        <v>204</v>
      </c>
      <c r="I2670" t="s">
        <v>204</v>
      </c>
      <c r="J2670" t="s">
        <v>204</v>
      </c>
      <c r="K2670" t="s">
        <v>204</v>
      </c>
      <c r="L2670" t="s">
        <v>204</v>
      </c>
      <c r="M2670" t="s">
        <v>204</v>
      </c>
      <c r="N2670" t="s">
        <v>204</v>
      </c>
      <c r="O2670" t="s">
        <v>204</v>
      </c>
      <c r="P2670" t="s">
        <v>204</v>
      </c>
      <c r="Q2670" s="80" t="s">
        <v>204</v>
      </c>
      <c r="R2670" s="79"/>
      <c r="T2670" t="s">
        <v>204</v>
      </c>
      <c r="U2670" t="s">
        <v>204</v>
      </c>
      <c r="V2670" t="s">
        <v>204</v>
      </c>
    </row>
    <row r="2671" spans="2:22">
      <c r="B2671" t="s">
        <v>204</v>
      </c>
      <c r="C2671" s="79" t="s">
        <v>204</v>
      </c>
      <c r="E2671" t="s">
        <v>204</v>
      </c>
      <c r="F2671" t="s">
        <v>204</v>
      </c>
      <c r="G2671" t="s">
        <v>204</v>
      </c>
      <c r="H2671" t="s">
        <v>204</v>
      </c>
      <c r="I2671" t="s">
        <v>204</v>
      </c>
      <c r="J2671" t="s">
        <v>204</v>
      </c>
      <c r="K2671" t="s">
        <v>204</v>
      </c>
      <c r="L2671" t="s">
        <v>204</v>
      </c>
      <c r="M2671" t="s">
        <v>204</v>
      </c>
      <c r="N2671" t="s">
        <v>204</v>
      </c>
      <c r="O2671" t="s">
        <v>204</v>
      </c>
      <c r="P2671" t="s">
        <v>204</v>
      </c>
      <c r="Q2671" s="80" t="s">
        <v>204</v>
      </c>
      <c r="R2671" s="79"/>
      <c r="T2671" t="s">
        <v>204</v>
      </c>
      <c r="U2671" t="s">
        <v>204</v>
      </c>
      <c r="V2671" t="s">
        <v>204</v>
      </c>
    </row>
    <row r="2672" spans="2:22">
      <c r="B2672" t="s">
        <v>204</v>
      </c>
      <c r="C2672" s="79" t="s">
        <v>204</v>
      </c>
      <c r="E2672" t="s">
        <v>204</v>
      </c>
      <c r="F2672" t="s">
        <v>204</v>
      </c>
      <c r="G2672" t="s">
        <v>204</v>
      </c>
      <c r="H2672" t="s">
        <v>204</v>
      </c>
      <c r="I2672" t="s">
        <v>204</v>
      </c>
      <c r="J2672" t="s">
        <v>204</v>
      </c>
      <c r="K2672" t="s">
        <v>204</v>
      </c>
      <c r="L2672" t="s">
        <v>204</v>
      </c>
      <c r="M2672" t="s">
        <v>204</v>
      </c>
      <c r="N2672" t="s">
        <v>204</v>
      </c>
      <c r="O2672" t="s">
        <v>204</v>
      </c>
      <c r="P2672" t="s">
        <v>204</v>
      </c>
      <c r="Q2672" s="80" t="s">
        <v>204</v>
      </c>
      <c r="R2672" s="79"/>
      <c r="T2672" t="s">
        <v>204</v>
      </c>
      <c r="U2672" t="s">
        <v>204</v>
      </c>
      <c r="V2672" t="s">
        <v>204</v>
      </c>
    </row>
    <row r="2673" spans="2:22">
      <c r="B2673" t="s">
        <v>204</v>
      </c>
      <c r="C2673" s="79" t="s">
        <v>204</v>
      </c>
      <c r="E2673" t="s">
        <v>204</v>
      </c>
      <c r="F2673" t="s">
        <v>204</v>
      </c>
      <c r="G2673" t="s">
        <v>204</v>
      </c>
      <c r="H2673" t="s">
        <v>204</v>
      </c>
      <c r="I2673" t="s">
        <v>204</v>
      </c>
      <c r="J2673" t="s">
        <v>204</v>
      </c>
      <c r="K2673" t="s">
        <v>204</v>
      </c>
      <c r="L2673" t="s">
        <v>204</v>
      </c>
      <c r="M2673" t="s">
        <v>204</v>
      </c>
      <c r="N2673" t="s">
        <v>204</v>
      </c>
      <c r="O2673" t="s">
        <v>204</v>
      </c>
      <c r="P2673" t="s">
        <v>204</v>
      </c>
      <c r="Q2673" s="80" t="s">
        <v>204</v>
      </c>
      <c r="R2673" s="79"/>
      <c r="T2673" t="s">
        <v>204</v>
      </c>
      <c r="U2673" t="s">
        <v>204</v>
      </c>
      <c r="V2673" t="s">
        <v>204</v>
      </c>
    </row>
    <row r="2674" spans="2:22">
      <c r="B2674" t="s">
        <v>204</v>
      </c>
      <c r="C2674" s="79" t="s">
        <v>204</v>
      </c>
      <c r="E2674" t="s">
        <v>204</v>
      </c>
      <c r="F2674" t="s">
        <v>204</v>
      </c>
      <c r="G2674" t="s">
        <v>204</v>
      </c>
      <c r="H2674" t="s">
        <v>204</v>
      </c>
      <c r="I2674" t="s">
        <v>204</v>
      </c>
      <c r="J2674" t="s">
        <v>204</v>
      </c>
      <c r="K2674" t="s">
        <v>204</v>
      </c>
      <c r="L2674" t="s">
        <v>204</v>
      </c>
      <c r="M2674" t="s">
        <v>204</v>
      </c>
      <c r="N2674" t="s">
        <v>204</v>
      </c>
      <c r="O2674" t="s">
        <v>204</v>
      </c>
      <c r="P2674" t="s">
        <v>204</v>
      </c>
      <c r="Q2674" s="80" t="s">
        <v>204</v>
      </c>
      <c r="R2674" s="79"/>
      <c r="T2674" t="s">
        <v>204</v>
      </c>
      <c r="U2674" t="s">
        <v>204</v>
      </c>
      <c r="V2674" t="s">
        <v>204</v>
      </c>
    </row>
    <row r="2675" spans="2:22">
      <c r="B2675" t="s">
        <v>204</v>
      </c>
      <c r="C2675" s="79" t="s">
        <v>204</v>
      </c>
      <c r="E2675" t="s">
        <v>204</v>
      </c>
      <c r="F2675" t="s">
        <v>204</v>
      </c>
      <c r="G2675" t="s">
        <v>204</v>
      </c>
      <c r="H2675" t="s">
        <v>204</v>
      </c>
      <c r="I2675" t="s">
        <v>204</v>
      </c>
      <c r="J2675" t="s">
        <v>204</v>
      </c>
      <c r="K2675" t="s">
        <v>204</v>
      </c>
      <c r="L2675" t="s">
        <v>204</v>
      </c>
      <c r="M2675" t="s">
        <v>204</v>
      </c>
      <c r="N2675" t="s">
        <v>204</v>
      </c>
      <c r="O2675" t="s">
        <v>204</v>
      </c>
      <c r="P2675" t="s">
        <v>204</v>
      </c>
      <c r="Q2675" s="80" t="s">
        <v>204</v>
      </c>
      <c r="R2675" s="79"/>
      <c r="T2675" t="s">
        <v>204</v>
      </c>
      <c r="U2675" t="s">
        <v>204</v>
      </c>
      <c r="V2675" t="s">
        <v>204</v>
      </c>
    </row>
    <row r="2676" spans="2:22">
      <c r="B2676" t="s">
        <v>204</v>
      </c>
      <c r="C2676" s="79" t="s">
        <v>204</v>
      </c>
      <c r="E2676" t="s">
        <v>204</v>
      </c>
      <c r="F2676" t="s">
        <v>204</v>
      </c>
      <c r="G2676" t="s">
        <v>204</v>
      </c>
      <c r="H2676" t="s">
        <v>204</v>
      </c>
      <c r="I2676" t="s">
        <v>204</v>
      </c>
      <c r="J2676" t="s">
        <v>204</v>
      </c>
      <c r="K2676" t="s">
        <v>204</v>
      </c>
      <c r="L2676" t="s">
        <v>204</v>
      </c>
      <c r="M2676" t="s">
        <v>204</v>
      </c>
      <c r="N2676" t="s">
        <v>204</v>
      </c>
      <c r="O2676" t="s">
        <v>204</v>
      </c>
      <c r="P2676" t="s">
        <v>204</v>
      </c>
      <c r="Q2676" s="80" t="s">
        <v>204</v>
      </c>
      <c r="R2676" s="79"/>
      <c r="T2676" t="s">
        <v>204</v>
      </c>
      <c r="U2676" t="s">
        <v>204</v>
      </c>
      <c r="V2676" t="s">
        <v>204</v>
      </c>
    </row>
    <row r="2677" spans="2:22">
      <c r="B2677" t="s">
        <v>204</v>
      </c>
      <c r="C2677" s="79" t="s">
        <v>204</v>
      </c>
      <c r="E2677" t="s">
        <v>204</v>
      </c>
      <c r="F2677" t="s">
        <v>204</v>
      </c>
      <c r="G2677" t="s">
        <v>204</v>
      </c>
      <c r="H2677" t="s">
        <v>204</v>
      </c>
      <c r="I2677" t="s">
        <v>204</v>
      </c>
      <c r="J2677" t="s">
        <v>204</v>
      </c>
      <c r="K2677" t="s">
        <v>204</v>
      </c>
      <c r="L2677" t="s">
        <v>204</v>
      </c>
      <c r="M2677" t="s">
        <v>204</v>
      </c>
      <c r="N2677" t="s">
        <v>204</v>
      </c>
      <c r="O2677" t="s">
        <v>204</v>
      </c>
      <c r="P2677" t="s">
        <v>204</v>
      </c>
      <c r="Q2677" s="80" t="s">
        <v>204</v>
      </c>
      <c r="R2677" s="79"/>
      <c r="T2677" t="s">
        <v>204</v>
      </c>
      <c r="U2677" t="s">
        <v>204</v>
      </c>
      <c r="V2677" t="s">
        <v>204</v>
      </c>
    </row>
    <row r="2678" spans="2:22">
      <c r="B2678" t="s">
        <v>204</v>
      </c>
      <c r="C2678" s="79" t="s">
        <v>204</v>
      </c>
      <c r="E2678" t="s">
        <v>204</v>
      </c>
      <c r="F2678" t="s">
        <v>204</v>
      </c>
      <c r="G2678" t="s">
        <v>204</v>
      </c>
      <c r="H2678" t="s">
        <v>204</v>
      </c>
      <c r="I2678" t="s">
        <v>204</v>
      </c>
      <c r="J2678" t="s">
        <v>204</v>
      </c>
      <c r="K2678" t="s">
        <v>204</v>
      </c>
      <c r="L2678" t="s">
        <v>204</v>
      </c>
      <c r="M2678" t="s">
        <v>204</v>
      </c>
      <c r="N2678" t="s">
        <v>204</v>
      </c>
      <c r="O2678" t="s">
        <v>204</v>
      </c>
      <c r="P2678" t="s">
        <v>204</v>
      </c>
      <c r="Q2678" s="80" t="s">
        <v>204</v>
      </c>
      <c r="R2678" s="79"/>
      <c r="T2678" t="s">
        <v>204</v>
      </c>
      <c r="U2678" t="s">
        <v>204</v>
      </c>
      <c r="V2678" t="s">
        <v>204</v>
      </c>
    </row>
    <row r="2679" spans="2:22">
      <c r="B2679" t="s">
        <v>204</v>
      </c>
      <c r="C2679" s="79" t="s">
        <v>204</v>
      </c>
      <c r="E2679" t="s">
        <v>204</v>
      </c>
      <c r="F2679" t="s">
        <v>204</v>
      </c>
      <c r="G2679" t="s">
        <v>204</v>
      </c>
      <c r="H2679" t="s">
        <v>204</v>
      </c>
      <c r="I2679" t="s">
        <v>204</v>
      </c>
      <c r="J2679" t="s">
        <v>204</v>
      </c>
      <c r="K2679" t="s">
        <v>204</v>
      </c>
      <c r="L2679" t="s">
        <v>204</v>
      </c>
      <c r="M2679" t="s">
        <v>204</v>
      </c>
      <c r="N2679" t="s">
        <v>204</v>
      </c>
      <c r="O2679" t="s">
        <v>204</v>
      </c>
      <c r="P2679" t="s">
        <v>204</v>
      </c>
      <c r="Q2679" s="80" t="s">
        <v>204</v>
      </c>
      <c r="R2679" s="79"/>
      <c r="T2679" t="s">
        <v>204</v>
      </c>
      <c r="U2679" t="s">
        <v>204</v>
      </c>
      <c r="V2679" t="s">
        <v>204</v>
      </c>
    </row>
    <row r="2680" spans="2:22">
      <c r="B2680" t="s">
        <v>204</v>
      </c>
      <c r="C2680" s="79" t="s">
        <v>204</v>
      </c>
      <c r="E2680" t="s">
        <v>204</v>
      </c>
      <c r="F2680" t="s">
        <v>204</v>
      </c>
      <c r="G2680" t="s">
        <v>204</v>
      </c>
      <c r="H2680" t="s">
        <v>204</v>
      </c>
      <c r="I2680" t="s">
        <v>204</v>
      </c>
      <c r="J2680" t="s">
        <v>204</v>
      </c>
      <c r="K2680" t="s">
        <v>204</v>
      </c>
      <c r="L2680" t="s">
        <v>204</v>
      </c>
      <c r="M2680" t="s">
        <v>204</v>
      </c>
      <c r="N2680" t="s">
        <v>204</v>
      </c>
      <c r="O2680" t="s">
        <v>204</v>
      </c>
      <c r="P2680" t="s">
        <v>204</v>
      </c>
      <c r="Q2680" s="80" t="s">
        <v>204</v>
      </c>
      <c r="R2680" s="79"/>
      <c r="T2680" t="s">
        <v>204</v>
      </c>
      <c r="U2680" t="s">
        <v>204</v>
      </c>
      <c r="V2680" t="s">
        <v>204</v>
      </c>
    </row>
    <row r="2681" spans="2:22">
      <c r="B2681" t="s">
        <v>204</v>
      </c>
      <c r="C2681" s="79" t="s">
        <v>204</v>
      </c>
      <c r="E2681" t="s">
        <v>204</v>
      </c>
      <c r="F2681" t="s">
        <v>204</v>
      </c>
      <c r="G2681" t="s">
        <v>204</v>
      </c>
      <c r="H2681" t="s">
        <v>204</v>
      </c>
      <c r="I2681" t="s">
        <v>204</v>
      </c>
      <c r="J2681" t="s">
        <v>204</v>
      </c>
      <c r="K2681" t="s">
        <v>204</v>
      </c>
      <c r="L2681" t="s">
        <v>204</v>
      </c>
      <c r="M2681" t="s">
        <v>204</v>
      </c>
      <c r="N2681" t="s">
        <v>204</v>
      </c>
      <c r="O2681" t="s">
        <v>204</v>
      </c>
      <c r="P2681" t="s">
        <v>204</v>
      </c>
      <c r="Q2681" s="80" t="s">
        <v>204</v>
      </c>
      <c r="R2681" s="79"/>
      <c r="T2681" t="s">
        <v>204</v>
      </c>
      <c r="U2681" t="s">
        <v>204</v>
      </c>
      <c r="V2681" t="s">
        <v>204</v>
      </c>
    </row>
    <row r="2682" spans="2:22">
      <c r="B2682" t="s">
        <v>204</v>
      </c>
      <c r="C2682" s="79" t="s">
        <v>204</v>
      </c>
      <c r="E2682" t="s">
        <v>204</v>
      </c>
      <c r="F2682" t="s">
        <v>204</v>
      </c>
      <c r="G2682" t="s">
        <v>204</v>
      </c>
      <c r="H2682" t="s">
        <v>204</v>
      </c>
      <c r="I2682" t="s">
        <v>204</v>
      </c>
      <c r="J2682" t="s">
        <v>204</v>
      </c>
      <c r="K2682" t="s">
        <v>204</v>
      </c>
      <c r="L2682" t="s">
        <v>204</v>
      </c>
      <c r="M2682" t="s">
        <v>204</v>
      </c>
      <c r="N2682" t="s">
        <v>204</v>
      </c>
      <c r="O2682" t="s">
        <v>204</v>
      </c>
      <c r="P2682" t="s">
        <v>204</v>
      </c>
      <c r="Q2682" s="80" t="s">
        <v>204</v>
      </c>
      <c r="R2682" s="79"/>
      <c r="T2682" t="s">
        <v>204</v>
      </c>
      <c r="U2682" t="s">
        <v>204</v>
      </c>
      <c r="V2682" t="s">
        <v>204</v>
      </c>
    </row>
    <row r="2683" spans="2:22">
      <c r="B2683" t="s">
        <v>204</v>
      </c>
      <c r="C2683" s="79" t="s">
        <v>204</v>
      </c>
      <c r="E2683" t="s">
        <v>204</v>
      </c>
      <c r="F2683" t="s">
        <v>204</v>
      </c>
      <c r="G2683" t="s">
        <v>204</v>
      </c>
      <c r="H2683" t="s">
        <v>204</v>
      </c>
      <c r="I2683" t="s">
        <v>204</v>
      </c>
      <c r="J2683" t="s">
        <v>204</v>
      </c>
      <c r="K2683" t="s">
        <v>204</v>
      </c>
      <c r="L2683" t="s">
        <v>204</v>
      </c>
      <c r="M2683" t="s">
        <v>204</v>
      </c>
      <c r="N2683" t="s">
        <v>204</v>
      </c>
      <c r="O2683" t="s">
        <v>204</v>
      </c>
      <c r="P2683" t="s">
        <v>204</v>
      </c>
      <c r="Q2683" s="80" t="s">
        <v>204</v>
      </c>
      <c r="R2683" s="79"/>
      <c r="T2683" t="s">
        <v>204</v>
      </c>
      <c r="U2683" t="s">
        <v>204</v>
      </c>
      <c r="V2683" t="s">
        <v>204</v>
      </c>
    </row>
    <row r="2684" spans="2:22">
      <c r="B2684" t="s">
        <v>204</v>
      </c>
      <c r="C2684" s="79" t="s">
        <v>204</v>
      </c>
      <c r="E2684" t="s">
        <v>204</v>
      </c>
      <c r="F2684" t="s">
        <v>204</v>
      </c>
      <c r="G2684" t="s">
        <v>204</v>
      </c>
      <c r="H2684" t="s">
        <v>204</v>
      </c>
      <c r="I2684" t="s">
        <v>204</v>
      </c>
      <c r="J2684" t="s">
        <v>204</v>
      </c>
      <c r="K2684" t="s">
        <v>204</v>
      </c>
      <c r="L2684" t="s">
        <v>204</v>
      </c>
      <c r="M2684" t="s">
        <v>204</v>
      </c>
      <c r="N2684" t="s">
        <v>204</v>
      </c>
      <c r="O2684" t="s">
        <v>204</v>
      </c>
      <c r="P2684" t="s">
        <v>204</v>
      </c>
      <c r="Q2684" s="80" t="s">
        <v>204</v>
      </c>
      <c r="R2684" s="79"/>
      <c r="T2684" t="s">
        <v>204</v>
      </c>
      <c r="U2684" t="s">
        <v>204</v>
      </c>
      <c r="V2684" t="s">
        <v>204</v>
      </c>
    </row>
    <row r="2685" spans="2:22">
      <c r="B2685" t="s">
        <v>204</v>
      </c>
      <c r="C2685" s="79" t="s">
        <v>204</v>
      </c>
      <c r="E2685" t="s">
        <v>204</v>
      </c>
      <c r="F2685" t="s">
        <v>204</v>
      </c>
      <c r="G2685" t="s">
        <v>204</v>
      </c>
      <c r="H2685" t="s">
        <v>204</v>
      </c>
      <c r="I2685" t="s">
        <v>204</v>
      </c>
      <c r="J2685" t="s">
        <v>204</v>
      </c>
      <c r="K2685" t="s">
        <v>204</v>
      </c>
      <c r="L2685" t="s">
        <v>204</v>
      </c>
      <c r="M2685" t="s">
        <v>204</v>
      </c>
      <c r="N2685" t="s">
        <v>204</v>
      </c>
      <c r="O2685" t="s">
        <v>204</v>
      </c>
      <c r="P2685" t="s">
        <v>204</v>
      </c>
      <c r="Q2685" s="80" t="s">
        <v>204</v>
      </c>
      <c r="R2685" s="79"/>
      <c r="T2685" t="s">
        <v>204</v>
      </c>
      <c r="U2685" t="s">
        <v>204</v>
      </c>
      <c r="V2685" t="s">
        <v>204</v>
      </c>
    </row>
    <row r="2686" spans="2:22">
      <c r="B2686" t="s">
        <v>204</v>
      </c>
      <c r="C2686" s="79" t="s">
        <v>204</v>
      </c>
      <c r="E2686" t="s">
        <v>204</v>
      </c>
      <c r="F2686" t="s">
        <v>204</v>
      </c>
      <c r="G2686" t="s">
        <v>204</v>
      </c>
      <c r="H2686" t="s">
        <v>204</v>
      </c>
      <c r="I2686" t="s">
        <v>204</v>
      </c>
      <c r="J2686" t="s">
        <v>204</v>
      </c>
      <c r="K2686" t="s">
        <v>204</v>
      </c>
      <c r="L2686" t="s">
        <v>204</v>
      </c>
      <c r="M2686" t="s">
        <v>204</v>
      </c>
      <c r="N2686" t="s">
        <v>204</v>
      </c>
      <c r="O2686" t="s">
        <v>204</v>
      </c>
      <c r="P2686" t="s">
        <v>204</v>
      </c>
      <c r="Q2686" s="80" t="s">
        <v>204</v>
      </c>
      <c r="R2686" s="79"/>
      <c r="T2686" t="s">
        <v>204</v>
      </c>
      <c r="U2686" t="s">
        <v>204</v>
      </c>
      <c r="V2686" t="s">
        <v>204</v>
      </c>
    </row>
    <row r="2687" spans="2:22">
      <c r="B2687" t="s">
        <v>204</v>
      </c>
      <c r="C2687" s="79" t="s">
        <v>204</v>
      </c>
      <c r="E2687" t="s">
        <v>204</v>
      </c>
      <c r="F2687" t="s">
        <v>204</v>
      </c>
      <c r="G2687" t="s">
        <v>204</v>
      </c>
      <c r="H2687" t="s">
        <v>204</v>
      </c>
      <c r="I2687" t="s">
        <v>204</v>
      </c>
      <c r="J2687" t="s">
        <v>204</v>
      </c>
      <c r="K2687" t="s">
        <v>204</v>
      </c>
      <c r="L2687" t="s">
        <v>204</v>
      </c>
      <c r="M2687" t="s">
        <v>204</v>
      </c>
      <c r="N2687" t="s">
        <v>204</v>
      </c>
      <c r="O2687" t="s">
        <v>204</v>
      </c>
      <c r="P2687" t="s">
        <v>204</v>
      </c>
      <c r="Q2687" s="80" t="s">
        <v>204</v>
      </c>
      <c r="R2687" s="79"/>
      <c r="T2687" t="s">
        <v>204</v>
      </c>
      <c r="U2687" t="s">
        <v>204</v>
      </c>
      <c r="V2687" t="s">
        <v>204</v>
      </c>
    </row>
    <row r="2688" spans="2:22">
      <c r="B2688" t="s">
        <v>204</v>
      </c>
      <c r="C2688" s="79" t="s">
        <v>204</v>
      </c>
      <c r="E2688" t="s">
        <v>204</v>
      </c>
      <c r="F2688" t="s">
        <v>204</v>
      </c>
      <c r="G2688" t="s">
        <v>204</v>
      </c>
      <c r="H2688" t="s">
        <v>204</v>
      </c>
      <c r="I2688" t="s">
        <v>204</v>
      </c>
      <c r="J2688" t="s">
        <v>204</v>
      </c>
      <c r="K2688" t="s">
        <v>204</v>
      </c>
      <c r="L2688" t="s">
        <v>204</v>
      </c>
      <c r="M2688" t="s">
        <v>204</v>
      </c>
      <c r="N2688" t="s">
        <v>204</v>
      </c>
      <c r="O2688" t="s">
        <v>204</v>
      </c>
      <c r="P2688" t="s">
        <v>204</v>
      </c>
      <c r="Q2688" s="80" t="s">
        <v>204</v>
      </c>
      <c r="R2688" s="79"/>
      <c r="T2688" t="s">
        <v>204</v>
      </c>
      <c r="U2688" t="s">
        <v>204</v>
      </c>
      <c r="V2688" t="s">
        <v>204</v>
      </c>
    </row>
    <row r="2689" spans="2:22">
      <c r="B2689" t="s">
        <v>204</v>
      </c>
      <c r="C2689" s="79" t="s">
        <v>204</v>
      </c>
      <c r="E2689" t="s">
        <v>204</v>
      </c>
      <c r="F2689" t="s">
        <v>204</v>
      </c>
      <c r="G2689" t="s">
        <v>204</v>
      </c>
      <c r="H2689" t="s">
        <v>204</v>
      </c>
      <c r="I2689" t="s">
        <v>204</v>
      </c>
      <c r="J2689" t="s">
        <v>204</v>
      </c>
      <c r="K2689" t="s">
        <v>204</v>
      </c>
      <c r="L2689" t="s">
        <v>204</v>
      </c>
      <c r="M2689" t="s">
        <v>204</v>
      </c>
      <c r="N2689" t="s">
        <v>204</v>
      </c>
      <c r="O2689" t="s">
        <v>204</v>
      </c>
      <c r="P2689" t="s">
        <v>204</v>
      </c>
      <c r="Q2689" s="80" t="s">
        <v>204</v>
      </c>
      <c r="R2689" s="79"/>
      <c r="T2689" t="s">
        <v>204</v>
      </c>
      <c r="U2689" t="s">
        <v>204</v>
      </c>
      <c r="V2689" t="s">
        <v>204</v>
      </c>
    </row>
    <row r="2690" spans="2:22">
      <c r="B2690" t="s">
        <v>204</v>
      </c>
      <c r="C2690" s="79" t="s">
        <v>204</v>
      </c>
      <c r="E2690" t="s">
        <v>204</v>
      </c>
      <c r="F2690" t="s">
        <v>204</v>
      </c>
      <c r="G2690" t="s">
        <v>204</v>
      </c>
      <c r="H2690" t="s">
        <v>204</v>
      </c>
      <c r="I2690" t="s">
        <v>204</v>
      </c>
      <c r="J2690" t="s">
        <v>204</v>
      </c>
      <c r="K2690" t="s">
        <v>204</v>
      </c>
      <c r="L2690" t="s">
        <v>204</v>
      </c>
      <c r="M2690" t="s">
        <v>204</v>
      </c>
      <c r="N2690" t="s">
        <v>204</v>
      </c>
      <c r="O2690" t="s">
        <v>204</v>
      </c>
      <c r="P2690" t="s">
        <v>204</v>
      </c>
      <c r="Q2690" s="80" t="s">
        <v>204</v>
      </c>
      <c r="R2690" s="79"/>
      <c r="T2690" t="s">
        <v>204</v>
      </c>
      <c r="U2690" t="s">
        <v>204</v>
      </c>
      <c r="V2690" t="s">
        <v>204</v>
      </c>
    </row>
    <row r="2691" spans="2:22">
      <c r="B2691" t="s">
        <v>204</v>
      </c>
      <c r="C2691" s="79" t="s">
        <v>204</v>
      </c>
      <c r="E2691" t="s">
        <v>204</v>
      </c>
      <c r="F2691" t="s">
        <v>204</v>
      </c>
      <c r="G2691" t="s">
        <v>204</v>
      </c>
      <c r="H2691" t="s">
        <v>204</v>
      </c>
      <c r="I2691" t="s">
        <v>204</v>
      </c>
      <c r="J2691" t="s">
        <v>204</v>
      </c>
      <c r="K2691" t="s">
        <v>204</v>
      </c>
      <c r="L2691" t="s">
        <v>204</v>
      </c>
      <c r="M2691" t="s">
        <v>204</v>
      </c>
      <c r="N2691" t="s">
        <v>204</v>
      </c>
      <c r="O2691" t="s">
        <v>204</v>
      </c>
      <c r="P2691" t="s">
        <v>204</v>
      </c>
      <c r="Q2691" s="80" t="s">
        <v>204</v>
      </c>
      <c r="R2691" s="79"/>
      <c r="T2691" t="s">
        <v>204</v>
      </c>
      <c r="U2691" t="s">
        <v>204</v>
      </c>
      <c r="V2691" t="s">
        <v>204</v>
      </c>
    </row>
    <row r="2692" spans="2:22">
      <c r="B2692" t="s">
        <v>204</v>
      </c>
      <c r="C2692" s="79" t="s">
        <v>204</v>
      </c>
      <c r="E2692" t="s">
        <v>204</v>
      </c>
      <c r="F2692" t="s">
        <v>204</v>
      </c>
      <c r="G2692" t="s">
        <v>204</v>
      </c>
      <c r="H2692" t="s">
        <v>204</v>
      </c>
      <c r="I2692" t="s">
        <v>204</v>
      </c>
      <c r="J2692" t="s">
        <v>204</v>
      </c>
      <c r="K2692" t="s">
        <v>204</v>
      </c>
      <c r="L2692" t="s">
        <v>204</v>
      </c>
      <c r="M2692" t="s">
        <v>204</v>
      </c>
      <c r="N2692" t="s">
        <v>204</v>
      </c>
      <c r="O2692" t="s">
        <v>204</v>
      </c>
      <c r="P2692" t="s">
        <v>204</v>
      </c>
      <c r="Q2692" s="80" t="s">
        <v>204</v>
      </c>
      <c r="R2692" s="79"/>
      <c r="T2692" t="s">
        <v>204</v>
      </c>
      <c r="U2692" t="s">
        <v>204</v>
      </c>
      <c r="V2692" t="s">
        <v>204</v>
      </c>
    </row>
    <row r="2693" spans="2:22">
      <c r="B2693" t="s">
        <v>204</v>
      </c>
      <c r="C2693" s="79" t="s">
        <v>204</v>
      </c>
      <c r="E2693" t="s">
        <v>204</v>
      </c>
      <c r="F2693" t="s">
        <v>204</v>
      </c>
      <c r="G2693" t="s">
        <v>204</v>
      </c>
      <c r="H2693" t="s">
        <v>204</v>
      </c>
      <c r="I2693" t="s">
        <v>204</v>
      </c>
      <c r="J2693" t="s">
        <v>204</v>
      </c>
      <c r="K2693" t="s">
        <v>204</v>
      </c>
      <c r="L2693" t="s">
        <v>204</v>
      </c>
      <c r="M2693" t="s">
        <v>204</v>
      </c>
      <c r="N2693" t="s">
        <v>204</v>
      </c>
      <c r="O2693" t="s">
        <v>204</v>
      </c>
      <c r="P2693" t="s">
        <v>204</v>
      </c>
      <c r="Q2693" s="80" t="s">
        <v>204</v>
      </c>
      <c r="R2693" s="79"/>
      <c r="T2693" t="s">
        <v>204</v>
      </c>
      <c r="U2693" t="s">
        <v>204</v>
      </c>
      <c r="V2693" t="s">
        <v>204</v>
      </c>
    </row>
    <row r="2694" spans="2:22">
      <c r="B2694" t="s">
        <v>204</v>
      </c>
      <c r="C2694" s="79" t="s">
        <v>204</v>
      </c>
      <c r="E2694" t="s">
        <v>204</v>
      </c>
      <c r="F2694" t="s">
        <v>204</v>
      </c>
      <c r="G2694" t="s">
        <v>204</v>
      </c>
      <c r="H2694" t="s">
        <v>204</v>
      </c>
      <c r="I2694" t="s">
        <v>204</v>
      </c>
      <c r="J2694" t="s">
        <v>204</v>
      </c>
      <c r="K2694" t="s">
        <v>204</v>
      </c>
      <c r="L2694" t="s">
        <v>204</v>
      </c>
      <c r="M2694" t="s">
        <v>204</v>
      </c>
      <c r="N2694" t="s">
        <v>204</v>
      </c>
      <c r="O2694" t="s">
        <v>204</v>
      </c>
      <c r="P2694" t="s">
        <v>204</v>
      </c>
      <c r="Q2694" s="80" t="s">
        <v>204</v>
      </c>
      <c r="R2694" s="79"/>
      <c r="T2694" t="s">
        <v>204</v>
      </c>
      <c r="U2694" t="s">
        <v>204</v>
      </c>
      <c r="V2694" t="s">
        <v>204</v>
      </c>
    </row>
    <row r="2695" spans="2:22">
      <c r="B2695" t="s">
        <v>204</v>
      </c>
      <c r="C2695" s="79" t="s">
        <v>204</v>
      </c>
      <c r="E2695" t="s">
        <v>204</v>
      </c>
      <c r="F2695" t="s">
        <v>204</v>
      </c>
      <c r="G2695" t="s">
        <v>204</v>
      </c>
      <c r="H2695" t="s">
        <v>204</v>
      </c>
      <c r="I2695" t="s">
        <v>204</v>
      </c>
      <c r="J2695" t="s">
        <v>204</v>
      </c>
      <c r="K2695" t="s">
        <v>204</v>
      </c>
      <c r="L2695" t="s">
        <v>204</v>
      </c>
      <c r="M2695" t="s">
        <v>204</v>
      </c>
      <c r="N2695" t="s">
        <v>204</v>
      </c>
      <c r="O2695" t="s">
        <v>204</v>
      </c>
      <c r="P2695" t="s">
        <v>204</v>
      </c>
      <c r="Q2695" s="80" t="s">
        <v>204</v>
      </c>
      <c r="R2695" s="79"/>
      <c r="T2695" t="s">
        <v>204</v>
      </c>
      <c r="U2695" t="s">
        <v>204</v>
      </c>
      <c r="V2695" t="s">
        <v>204</v>
      </c>
    </row>
    <row r="2696" spans="2:22">
      <c r="B2696" t="s">
        <v>204</v>
      </c>
      <c r="C2696" s="79" t="s">
        <v>204</v>
      </c>
      <c r="E2696" t="s">
        <v>204</v>
      </c>
      <c r="F2696" t="s">
        <v>204</v>
      </c>
      <c r="G2696" t="s">
        <v>204</v>
      </c>
      <c r="H2696" t="s">
        <v>204</v>
      </c>
      <c r="I2696" t="s">
        <v>204</v>
      </c>
      <c r="J2696" t="s">
        <v>204</v>
      </c>
      <c r="K2696" t="s">
        <v>204</v>
      </c>
      <c r="L2696" t="s">
        <v>204</v>
      </c>
      <c r="M2696" t="s">
        <v>204</v>
      </c>
      <c r="N2696" t="s">
        <v>204</v>
      </c>
      <c r="O2696" t="s">
        <v>204</v>
      </c>
      <c r="P2696" t="s">
        <v>204</v>
      </c>
      <c r="Q2696" s="80" t="s">
        <v>204</v>
      </c>
      <c r="R2696" s="79"/>
      <c r="T2696" t="s">
        <v>204</v>
      </c>
      <c r="U2696" t="s">
        <v>204</v>
      </c>
      <c r="V2696" t="s">
        <v>204</v>
      </c>
    </row>
    <row r="2697" spans="2:22">
      <c r="B2697" t="s">
        <v>204</v>
      </c>
      <c r="C2697" s="79" t="s">
        <v>204</v>
      </c>
      <c r="E2697" t="s">
        <v>204</v>
      </c>
      <c r="F2697" t="s">
        <v>204</v>
      </c>
      <c r="G2697" t="s">
        <v>204</v>
      </c>
      <c r="H2697" t="s">
        <v>204</v>
      </c>
      <c r="I2697" t="s">
        <v>204</v>
      </c>
      <c r="J2697" t="s">
        <v>204</v>
      </c>
      <c r="K2697" t="s">
        <v>204</v>
      </c>
      <c r="L2697" t="s">
        <v>204</v>
      </c>
      <c r="M2697" t="s">
        <v>204</v>
      </c>
      <c r="N2697" t="s">
        <v>204</v>
      </c>
      <c r="O2697" t="s">
        <v>204</v>
      </c>
      <c r="P2697" t="s">
        <v>204</v>
      </c>
      <c r="Q2697" s="80" t="s">
        <v>204</v>
      </c>
      <c r="R2697" s="79"/>
      <c r="T2697" t="s">
        <v>204</v>
      </c>
      <c r="U2697" t="s">
        <v>204</v>
      </c>
      <c r="V2697" t="s">
        <v>204</v>
      </c>
    </row>
    <row r="2698" spans="2:22">
      <c r="B2698" t="s">
        <v>204</v>
      </c>
      <c r="C2698" s="79" t="s">
        <v>204</v>
      </c>
      <c r="E2698" t="s">
        <v>204</v>
      </c>
      <c r="F2698" t="s">
        <v>204</v>
      </c>
      <c r="G2698" t="s">
        <v>204</v>
      </c>
      <c r="H2698" t="s">
        <v>204</v>
      </c>
      <c r="I2698" t="s">
        <v>204</v>
      </c>
      <c r="J2698" t="s">
        <v>204</v>
      </c>
      <c r="K2698" t="s">
        <v>204</v>
      </c>
      <c r="L2698" t="s">
        <v>204</v>
      </c>
      <c r="M2698" t="s">
        <v>204</v>
      </c>
      <c r="N2698" t="s">
        <v>204</v>
      </c>
      <c r="O2698" t="s">
        <v>204</v>
      </c>
      <c r="P2698" t="s">
        <v>204</v>
      </c>
      <c r="Q2698" s="80" t="s">
        <v>204</v>
      </c>
      <c r="R2698" s="79"/>
      <c r="T2698" t="s">
        <v>204</v>
      </c>
      <c r="U2698" t="s">
        <v>204</v>
      </c>
      <c r="V2698" t="s">
        <v>204</v>
      </c>
    </row>
    <row r="2699" spans="2:22">
      <c r="B2699" t="s">
        <v>204</v>
      </c>
      <c r="C2699" s="79" t="s">
        <v>204</v>
      </c>
      <c r="E2699" t="s">
        <v>204</v>
      </c>
      <c r="F2699" t="s">
        <v>204</v>
      </c>
      <c r="G2699" t="s">
        <v>204</v>
      </c>
      <c r="H2699" t="s">
        <v>204</v>
      </c>
      <c r="I2699" t="s">
        <v>204</v>
      </c>
      <c r="J2699" t="s">
        <v>204</v>
      </c>
      <c r="K2699" t="s">
        <v>204</v>
      </c>
      <c r="L2699" t="s">
        <v>204</v>
      </c>
      <c r="M2699" t="s">
        <v>204</v>
      </c>
      <c r="N2699" t="s">
        <v>204</v>
      </c>
      <c r="O2699" t="s">
        <v>204</v>
      </c>
      <c r="P2699" t="s">
        <v>204</v>
      </c>
      <c r="Q2699" s="80" t="s">
        <v>204</v>
      </c>
      <c r="R2699" s="79"/>
      <c r="T2699" t="s">
        <v>204</v>
      </c>
      <c r="U2699" t="s">
        <v>204</v>
      </c>
      <c r="V2699" t="s">
        <v>204</v>
      </c>
    </row>
    <row r="2700" spans="2:22">
      <c r="B2700" t="s">
        <v>204</v>
      </c>
      <c r="C2700" s="79" t="s">
        <v>204</v>
      </c>
      <c r="E2700" t="s">
        <v>204</v>
      </c>
      <c r="F2700" t="s">
        <v>204</v>
      </c>
      <c r="G2700" t="s">
        <v>204</v>
      </c>
      <c r="H2700" t="s">
        <v>204</v>
      </c>
      <c r="I2700" t="s">
        <v>204</v>
      </c>
      <c r="J2700" t="s">
        <v>204</v>
      </c>
      <c r="K2700" t="s">
        <v>204</v>
      </c>
      <c r="L2700" t="s">
        <v>204</v>
      </c>
      <c r="M2700" t="s">
        <v>204</v>
      </c>
      <c r="N2700" t="s">
        <v>204</v>
      </c>
      <c r="O2700" t="s">
        <v>204</v>
      </c>
      <c r="P2700" t="s">
        <v>204</v>
      </c>
      <c r="Q2700" s="80" t="s">
        <v>204</v>
      </c>
      <c r="R2700" s="79"/>
      <c r="T2700" t="s">
        <v>204</v>
      </c>
      <c r="U2700" t="s">
        <v>204</v>
      </c>
      <c r="V2700" t="s">
        <v>204</v>
      </c>
    </row>
    <row r="2701" spans="2:22">
      <c r="B2701" t="s">
        <v>204</v>
      </c>
      <c r="C2701" s="79" t="s">
        <v>204</v>
      </c>
      <c r="E2701" t="s">
        <v>204</v>
      </c>
      <c r="F2701" t="s">
        <v>204</v>
      </c>
      <c r="G2701" t="s">
        <v>204</v>
      </c>
      <c r="H2701" t="s">
        <v>204</v>
      </c>
      <c r="I2701" t="s">
        <v>204</v>
      </c>
      <c r="J2701" t="s">
        <v>204</v>
      </c>
      <c r="K2701" t="s">
        <v>204</v>
      </c>
      <c r="L2701" t="s">
        <v>204</v>
      </c>
      <c r="M2701" t="s">
        <v>204</v>
      </c>
      <c r="N2701" t="s">
        <v>204</v>
      </c>
      <c r="O2701" t="s">
        <v>204</v>
      </c>
      <c r="P2701" t="s">
        <v>204</v>
      </c>
      <c r="Q2701" s="80" t="s">
        <v>204</v>
      </c>
      <c r="R2701" s="79"/>
      <c r="T2701" t="s">
        <v>204</v>
      </c>
      <c r="U2701" t="s">
        <v>204</v>
      </c>
      <c r="V2701" t="s">
        <v>204</v>
      </c>
    </row>
    <row r="2702" spans="2:22">
      <c r="B2702" t="s">
        <v>204</v>
      </c>
      <c r="C2702" s="79" t="s">
        <v>204</v>
      </c>
      <c r="E2702" t="s">
        <v>204</v>
      </c>
      <c r="F2702" t="s">
        <v>204</v>
      </c>
      <c r="G2702" t="s">
        <v>204</v>
      </c>
      <c r="H2702" t="s">
        <v>204</v>
      </c>
      <c r="I2702" t="s">
        <v>204</v>
      </c>
      <c r="J2702" t="s">
        <v>204</v>
      </c>
      <c r="K2702" t="s">
        <v>204</v>
      </c>
      <c r="L2702" t="s">
        <v>204</v>
      </c>
      <c r="M2702" t="s">
        <v>204</v>
      </c>
      <c r="N2702" t="s">
        <v>204</v>
      </c>
      <c r="O2702" t="s">
        <v>204</v>
      </c>
      <c r="P2702" t="s">
        <v>204</v>
      </c>
      <c r="Q2702" s="80" t="s">
        <v>204</v>
      </c>
      <c r="R2702" s="79"/>
      <c r="T2702" t="s">
        <v>204</v>
      </c>
      <c r="U2702" t="s">
        <v>204</v>
      </c>
      <c r="V2702" t="s">
        <v>204</v>
      </c>
    </row>
    <row r="2703" spans="2:22">
      <c r="B2703" t="s">
        <v>204</v>
      </c>
      <c r="C2703" s="79" t="s">
        <v>204</v>
      </c>
      <c r="E2703" t="s">
        <v>204</v>
      </c>
      <c r="F2703" t="s">
        <v>204</v>
      </c>
      <c r="G2703" t="s">
        <v>204</v>
      </c>
      <c r="H2703" t="s">
        <v>204</v>
      </c>
      <c r="I2703" t="s">
        <v>204</v>
      </c>
      <c r="J2703" t="s">
        <v>204</v>
      </c>
      <c r="K2703" t="s">
        <v>204</v>
      </c>
      <c r="L2703" t="s">
        <v>204</v>
      </c>
      <c r="M2703" t="s">
        <v>204</v>
      </c>
      <c r="N2703" t="s">
        <v>204</v>
      </c>
      <c r="O2703" t="s">
        <v>204</v>
      </c>
      <c r="P2703" t="s">
        <v>204</v>
      </c>
      <c r="Q2703" s="80" t="s">
        <v>204</v>
      </c>
      <c r="R2703" s="79"/>
      <c r="T2703" t="s">
        <v>204</v>
      </c>
      <c r="U2703" t="s">
        <v>204</v>
      </c>
      <c r="V2703" t="s">
        <v>204</v>
      </c>
    </row>
    <row r="2704" spans="2:22">
      <c r="B2704" t="s">
        <v>204</v>
      </c>
      <c r="C2704" s="79" t="s">
        <v>204</v>
      </c>
      <c r="E2704" t="s">
        <v>204</v>
      </c>
      <c r="F2704" t="s">
        <v>204</v>
      </c>
      <c r="G2704" t="s">
        <v>204</v>
      </c>
      <c r="H2704" t="s">
        <v>204</v>
      </c>
      <c r="I2704" t="s">
        <v>204</v>
      </c>
      <c r="J2704" t="s">
        <v>204</v>
      </c>
      <c r="K2704" t="s">
        <v>204</v>
      </c>
      <c r="L2704" t="s">
        <v>204</v>
      </c>
      <c r="M2704" t="s">
        <v>204</v>
      </c>
      <c r="N2704" t="s">
        <v>204</v>
      </c>
      <c r="O2704" t="s">
        <v>204</v>
      </c>
      <c r="P2704" t="s">
        <v>204</v>
      </c>
      <c r="Q2704" s="80" t="s">
        <v>204</v>
      </c>
      <c r="R2704" s="79"/>
      <c r="T2704" t="s">
        <v>204</v>
      </c>
      <c r="U2704" t="s">
        <v>204</v>
      </c>
      <c r="V2704" t="s">
        <v>204</v>
      </c>
    </row>
    <row r="2705" spans="2:22">
      <c r="B2705" t="s">
        <v>204</v>
      </c>
      <c r="C2705" s="79" t="s">
        <v>204</v>
      </c>
      <c r="E2705" t="s">
        <v>204</v>
      </c>
      <c r="F2705" t="s">
        <v>204</v>
      </c>
      <c r="G2705" t="s">
        <v>204</v>
      </c>
      <c r="H2705" t="s">
        <v>204</v>
      </c>
      <c r="I2705" t="s">
        <v>204</v>
      </c>
      <c r="J2705" t="s">
        <v>204</v>
      </c>
      <c r="K2705" t="s">
        <v>204</v>
      </c>
      <c r="L2705" t="s">
        <v>204</v>
      </c>
      <c r="M2705" t="s">
        <v>204</v>
      </c>
      <c r="N2705" t="s">
        <v>204</v>
      </c>
      <c r="O2705" t="s">
        <v>204</v>
      </c>
      <c r="P2705" t="s">
        <v>204</v>
      </c>
      <c r="Q2705" s="80" t="s">
        <v>204</v>
      </c>
      <c r="R2705" s="79"/>
      <c r="T2705" t="s">
        <v>204</v>
      </c>
      <c r="U2705" t="s">
        <v>204</v>
      </c>
      <c r="V2705" t="s">
        <v>204</v>
      </c>
    </row>
    <row r="2706" spans="2:22">
      <c r="B2706" t="s">
        <v>204</v>
      </c>
      <c r="C2706" s="79" t="s">
        <v>204</v>
      </c>
      <c r="E2706" t="s">
        <v>204</v>
      </c>
      <c r="F2706" t="s">
        <v>204</v>
      </c>
      <c r="G2706" t="s">
        <v>204</v>
      </c>
      <c r="H2706" t="s">
        <v>204</v>
      </c>
      <c r="I2706" t="s">
        <v>204</v>
      </c>
      <c r="J2706" t="s">
        <v>204</v>
      </c>
      <c r="K2706" t="s">
        <v>204</v>
      </c>
      <c r="L2706" t="s">
        <v>204</v>
      </c>
      <c r="M2706" t="s">
        <v>204</v>
      </c>
      <c r="N2706" t="s">
        <v>204</v>
      </c>
      <c r="O2706" t="s">
        <v>204</v>
      </c>
      <c r="P2706" t="s">
        <v>204</v>
      </c>
      <c r="Q2706" s="80" t="s">
        <v>204</v>
      </c>
      <c r="R2706" s="79"/>
      <c r="T2706" t="s">
        <v>204</v>
      </c>
      <c r="U2706" t="s">
        <v>204</v>
      </c>
      <c r="V2706" t="s">
        <v>204</v>
      </c>
    </row>
    <row r="2707" spans="2:22">
      <c r="B2707" t="s">
        <v>204</v>
      </c>
      <c r="C2707" s="79" t="s">
        <v>204</v>
      </c>
      <c r="E2707" t="s">
        <v>204</v>
      </c>
      <c r="F2707" t="s">
        <v>204</v>
      </c>
      <c r="G2707" t="s">
        <v>204</v>
      </c>
      <c r="H2707" t="s">
        <v>204</v>
      </c>
      <c r="I2707" t="s">
        <v>204</v>
      </c>
      <c r="J2707" t="s">
        <v>204</v>
      </c>
      <c r="K2707" t="s">
        <v>204</v>
      </c>
      <c r="L2707" t="s">
        <v>204</v>
      </c>
      <c r="M2707" t="s">
        <v>204</v>
      </c>
      <c r="N2707" t="s">
        <v>204</v>
      </c>
      <c r="O2707" t="s">
        <v>204</v>
      </c>
      <c r="P2707" t="s">
        <v>204</v>
      </c>
      <c r="Q2707" s="80" t="s">
        <v>204</v>
      </c>
      <c r="R2707" s="79"/>
      <c r="T2707" t="s">
        <v>204</v>
      </c>
      <c r="U2707" t="s">
        <v>204</v>
      </c>
      <c r="V2707" t="s">
        <v>204</v>
      </c>
    </row>
    <row r="2708" spans="2:22">
      <c r="B2708" t="s">
        <v>204</v>
      </c>
      <c r="C2708" s="79" t="s">
        <v>204</v>
      </c>
      <c r="E2708" t="s">
        <v>204</v>
      </c>
      <c r="F2708" t="s">
        <v>204</v>
      </c>
      <c r="G2708" t="s">
        <v>204</v>
      </c>
      <c r="H2708" t="s">
        <v>204</v>
      </c>
      <c r="I2708" t="s">
        <v>204</v>
      </c>
      <c r="J2708" t="s">
        <v>204</v>
      </c>
      <c r="K2708" t="s">
        <v>204</v>
      </c>
      <c r="L2708" t="s">
        <v>204</v>
      </c>
      <c r="M2708" t="s">
        <v>204</v>
      </c>
      <c r="N2708" t="s">
        <v>204</v>
      </c>
      <c r="O2708" t="s">
        <v>204</v>
      </c>
      <c r="P2708" t="s">
        <v>204</v>
      </c>
      <c r="Q2708" s="80" t="s">
        <v>204</v>
      </c>
      <c r="R2708" s="79"/>
      <c r="T2708" t="s">
        <v>204</v>
      </c>
      <c r="U2708" t="s">
        <v>204</v>
      </c>
      <c r="V2708" t="s">
        <v>204</v>
      </c>
    </row>
    <row r="2709" spans="2:22">
      <c r="B2709" t="s">
        <v>204</v>
      </c>
      <c r="C2709" s="79" t="s">
        <v>204</v>
      </c>
      <c r="E2709" t="s">
        <v>204</v>
      </c>
      <c r="F2709" t="s">
        <v>204</v>
      </c>
      <c r="G2709" t="s">
        <v>204</v>
      </c>
      <c r="H2709" t="s">
        <v>204</v>
      </c>
      <c r="I2709" t="s">
        <v>204</v>
      </c>
      <c r="J2709" t="s">
        <v>204</v>
      </c>
      <c r="K2709" t="s">
        <v>204</v>
      </c>
      <c r="L2709" t="s">
        <v>204</v>
      </c>
      <c r="M2709" t="s">
        <v>204</v>
      </c>
      <c r="N2709" t="s">
        <v>204</v>
      </c>
      <c r="O2709" t="s">
        <v>204</v>
      </c>
      <c r="P2709" t="s">
        <v>204</v>
      </c>
      <c r="Q2709" s="80" t="s">
        <v>204</v>
      </c>
      <c r="R2709" s="79"/>
      <c r="T2709" t="s">
        <v>204</v>
      </c>
      <c r="U2709" t="s">
        <v>204</v>
      </c>
      <c r="V2709" t="s">
        <v>204</v>
      </c>
    </row>
    <row r="2710" spans="2:22">
      <c r="B2710" t="s">
        <v>204</v>
      </c>
      <c r="C2710" s="79" t="s">
        <v>204</v>
      </c>
      <c r="E2710" t="s">
        <v>204</v>
      </c>
      <c r="F2710" t="s">
        <v>204</v>
      </c>
      <c r="G2710" t="s">
        <v>204</v>
      </c>
      <c r="H2710" t="s">
        <v>204</v>
      </c>
      <c r="I2710" t="s">
        <v>204</v>
      </c>
      <c r="J2710" t="s">
        <v>204</v>
      </c>
      <c r="K2710" t="s">
        <v>204</v>
      </c>
      <c r="L2710" t="s">
        <v>204</v>
      </c>
      <c r="M2710" t="s">
        <v>204</v>
      </c>
      <c r="N2710" t="s">
        <v>204</v>
      </c>
      <c r="O2710" t="s">
        <v>204</v>
      </c>
      <c r="P2710" t="s">
        <v>204</v>
      </c>
      <c r="Q2710" s="80" t="s">
        <v>204</v>
      </c>
      <c r="R2710" s="79"/>
      <c r="T2710" t="s">
        <v>204</v>
      </c>
      <c r="U2710" t="s">
        <v>204</v>
      </c>
      <c r="V2710" t="s">
        <v>204</v>
      </c>
    </row>
    <row r="2711" spans="2:22">
      <c r="B2711" t="s">
        <v>204</v>
      </c>
      <c r="C2711" s="79" t="s">
        <v>204</v>
      </c>
      <c r="E2711" t="s">
        <v>204</v>
      </c>
      <c r="F2711" t="s">
        <v>204</v>
      </c>
      <c r="G2711" t="s">
        <v>204</v>
      </c>
      <c r="H2711" t="s">
        <v>204</v>
      </c>
      <c r="I2711" t="s">
        <v>204</v>
      </c>
      <c r="J2711" t="s">
        <v>204</v>
      </c>
      <c r="K2711" t="s">
        <v>204</v>
      </c>
      <c r="L2711" t="s">
        <v>204</v>
      </c>
      <c r="M2711" t="s">
        <v>204</v>
      </c>
      <c r="N2711" t="s">
        <v>204</v>
      </c>
      <c r="O2711" t="s">
        <v>204</v>
      </c>
      <c r="P2711" t="s">
        <v>204</v>
      </c>
      <c r="Q2711" s="80" t="s">
        <v>204</v>
      </c>
      <c r="R2711" s="79"/>
      <c r="T2711" t="s">
        <v>204</v>
      </c>
      <c r="U2711" t="s">
        <v>204</v>
      </c>
      <c r="V2711" t="s">
        <v>204</v>
      </c>
    </row>
    <row r="2712" spans="2:22">
      <c r="B2712" t="s">
        <v>204</v>
      </c>
      <c r="C2712" s="79" t="s">
        <v>204</v>
      </c>
      <c r="E2712" t="s">
        <v>204</v>
      </c>
      <c r="F2712" t="s">
        <v>204</v>
      </c>
      <c r="G2712" t="s">
        <v>204</v>
      </c>
      <c r="H2712" t="s">
        <v>204</v>
      </c>
      <c r="I2712" t="s">
        <v>204</v>
      </c>
      <c r="J2712" t="s">
        <v>204</v>
      </c>
      <c r="K2712" t="s">
        <v>204</v>
      </c>
      <c r="L2712" t="s">
        <v>204</v>
      </c>
      <c r="M2712" t="s">
        <v>204</v>
      </c>
      <c r="N2712" t="s">
        <v>204</v>
      </c>
      <c r="O2712" t="s">
        <v>204</v>
      </c>
      <c r="P2712" t="s">
        <v>204</v>
      </c>
      <c r="Q2712" s="80" t="s">
        <v>204</v>
      </c>
      <c r="R2712" s="79"/>
      <c r="T2712" t="s">
        <v>204</v>
      </c>
      <c r="U2712" t="s">
        <v>204</v>
      </c>
      <c r="V2712" t="s">
        <v>204</v>
      </c>
    </row>
    <row r="2713" spans="2:22">
      <c r="B2713" t="s">
        <v>204</v>
      </c>
      <c r="C2713" s="79" t="s">
        <v>204</v>
      </c>
      <c r="E2713" t="s">
        <v>204</v>
      </c>
      <c r="F2713" t="s">
        <v>204</v>
      </c>
      <c r="G2713" t="s">
        <v>204</v>
      </c>
      <c r="H2713" t="s">
        <v>204</v>
      </c>
      <c r="I2713" t="s">
        <v>204</v>
      </c>
      <c r="J2713" t="s">
        <v>204</v>
      </c>
      <c r="K2713" t="s">
        <v>204</v>
      </c>
      <c r="L2713" t="s">
        <v>204</v>
      </c>
      <c r="M2713" t="s">
        <v>204</v>
      </c>
      <c r="N2713" t="s">
        <v>204</v>
      </c>
      <c r="O2713" t="s">
        <v>204</v>
      </c>
      <c r="P2713" t="s">
        <v>204</v>
      </c>
      <c r="Q2713" s="80" t="s">
        <v>204</v>
      </c>
      <c r="R2713" s="79"/>
      <c r="T2713" t="s">
        <v>204</v>
      </c>
      <c r="U2713" t="s">
        <v>204</v>
      </c>
      <c r="V2713" t="s">
        <v>204</v>
      </c>
    </row>
    <row r="2714" spans="2:22">
      <c r="B2714" t="s">
        <v>204</v>
      </c>
      <c r="C2714" s="79" t="s">
        <v>204</v>
      </c>
      <c r="E2714" t="s">
        <v>204</v>
      </c>
      <c r="F2714" t="s">
        <v>204</v>
      </c>
      <c r="G2714" t="s">
        <v>204</v>
      </c>
      <c r="H2714" t="s">
        <v>204</v>
      </c>
      <c r="I2714" t="s">
        <v>204</v>
      </c>
      <c r="J2714" t="s">
        <v>204</v>
      </c>
      <c r="K2714" t="s">
        <v>204</v>
      </c>
      <c r="L2714" t="s">
        <v>204</v>
      </c>
      <c r="M2714" t="s">
        <v>204</v>
      </c>
      <c r="N2714" t="s">
        <v>204</v>
      </c>
      <c r="O2714" t="s">
        <v>204</v>
      </c>
      <c r="P2714" t="s">
        <v>204</v>
      </c>
      <c r="Q2714" s="80" t="s">
        <v>204</v>
      </c>
      <c r="R2714" s="79"/>
      <c r="T2714" t="s">
        <v>204</v>
      </c>
      <c r="U2714" t="s">
        <v>204</v>
      </c>
      <c r="V2714" t="s">
        <v>204</v>
      </c>
    </row>
    <row r="2715" spans="2:22">
      <c r="B2715" t="s">
        <v>204</v>
      </c>
      <c r="C2715" s="79" t="s">
        <v>204</v>
      </c>
      <c r="E2715" t="s">
        <v>204</v>
      </c>
      <c r="F2715" t="s">
        <v>204</v>
      </c>
      <c r="G2715" t="s">
        <v>204</v>
      </c>
      <c r="H2715" t="s">
        <v>204</v>
      </c>
      <c r="I2715" t="s">
        <v>204</v>
      </c>
      <c r="J2715" t="s">
        <v>204</v>
      </c>
      <c r="K2715" t="s">
        <v>204</v>
      </c>
      <c r="L2715" t="s">
        <v>204</v>
      </c>
      <c r="M2715" t="s">
        <v>204</v>
      </c>
      <c r="N2715" t="s">
        <v>204</v>
      </c>
      <c r="O2715" t="s">
        <v>204</v>
      </c>
      <c r="P2715" t="s">
        <v>204</v>
      </c>
      <c r="Q2715" s="80" t="s">
        <v>204</v>
      </c>
      <c r="R2715" s="79"/>
      <c r="T2715" t="s">
        <v>204</v>
      </c>
      <c r="U2715" t="s">
        <v>204</v>
      </c>
      <c r="V2715" t="s">
        <v>204</v>
      </c>
    </row>
    <row r="2716" spans="2:22">
      <c r="B2716" t="s">
        <v>204</v>
      </c>
      <c r="C2716" s="79" t="s">
        <v>204</v>
      </c>
      <c r="E2716" t="s">
        <v>204</v>
      </c>
      <c r="F2716" t="s">
        <v>204</v>
      </c>
      <c r="G2716" t="s">
        <v>204</v>
      </c>
      <c r="H2716" t="s">
        <v>204</v>
      </c>
      <c r="I2716" t="s">
        <v>204</v>
      </c>
      <c r="J2716" t="s">
        <v>204</v>
      </c>
      <c r="K2716" t="s">
        <v>204</v>
      </c>
      <c r="L2716" t="s">
        <v>204</v>
      </c>
      <c r="M2716" t="s">
        <v>204</v>
      </c>
      <c r="N2716" t="s">
        <v>204</v>
      </c>
      <c r="O2716" t="s">
        <v>204</v>
      </c>
      <c r="P2716" t="s">
        <v>204</v>
      </c>
      <c r="Q2716" s="80" t="s">
        <v>204</v>
      </c>
      <c r="R2716" s="79"/>
      <c r="T2716" t="s">
        <v>204</v>
      </c>
      <c r="U2716" t="s">
        <v>204</v>
      </c>
      <c r="V2716" t="s">
        <v>204</v>
      </c>
    </row>
    <row r="2717" spans="2:22">
      <c r="B2717" t="s">
        <v>204</v>
      </c>
      <c r="C2717" s="79" t="s">
        <v>204</v>
      </c>
      <c r="E2717" t="s">
        <v>204</v>
      </c>
      <c r="F2717" t="s">
        <v>204</v>
      </c>
      <c r="G2717" t="s">
        <v>204</v>
      </c>
      <c r="H2717" t="s">
        <v>204</v>
      </c>
      <c r="I2717" t="s">
        <v>204</v>
      </c>
      <c r="J2717" t="s">
        <v>204</v>
      </c>
      <c r="K2717" t="s">
        <v>204</v>
      </c>
      <c r="L2717" t="s">
        <v>204</v>
      </c>
      <c r="M2717" t="s">
        <v>204</v>
      </c>
      <c r="N2717" t="s">
        <v>204</v>
      </c>
      <c r="O2717" t="s">
        <v>204</v>
      </c>
      <c r="P2717" t="s">
        <v>204</v>
      </c>
      <c r="Q2717" s="80" t="s">
        <v>204</v>
      </c>
      <c r="R2717" s="79"/>
      <c r="T2717" t="s">
        <v>204</v>
      </c>
      <c r="U2717" t="s">
        <v>204</v>
      </c>
      <c r="V2717" t="s">
        <v>204</v>
      </c>
    </row>
    <row r="2718" spans="2:22">
      <c r="B2718" t="s">
        <v>204</v>
      </c>
      <c r="C2718" s="79" t="s">
        <v>204</v>
      </c>
      <c r="E2718" t="s">
        <v>204</v>
      </c>
      <c r="F2718" t="s">
        <v>204</v>
      </c>
      <c r="G2718" t="s">
        <v>204</v>
      </c>
      <c r="H2718" t="s">
        <v>204</v>
      </c>
      <c r="I2718" t="s">
        <v>204</v>
      </c>
      <c r="J2718" t="s">
        <v>204</v>
      </c>
      <c r="K2718" t="s">
        <v>204</v>
      </c>
      <c r="L2718" t="s">
        <v>204</v>
      </c>
      <c r="M2718" t="s">
        <v>204</v>
      </c>
      <c r="N2718" t="s">
        <v>204</v>
      </c>
      <c r="O2718" t="s">
        <v>204</v>
      </c>
      <c r="P2718" t="s">
        <v>204</v>
      </c>
      <c r="Q2718" s="80" t="s">
        <v>204</v>
      </c>
      <c r="R2718" s="79"/>
      <c r="T2718" t="s">
        <v>204</v>
      </c>
      <c r="U2718" t="s">
        <v>204</v>
      </c>
      <c r="V2718" t="s">
        <v>204</v>
      </c>
    </row>
    <row r="2719" spans="2:22">
      <c r="B2719" t="s">
        <v>204</v>
      </c>
      <c r="C2719" s="79" t="s">
        <v>204</v>
      </c>
      <c r="E2719" t="s">
        <v>204</v>
      </c>
      <c r="F2719" t="s">
        <v>204</v>
      </c>
      <c r="G2719" t="s">
        <v>204</v>
      </c>
      <c r="H2719" t="s">
        <v>204</v>
      </c>
      <c r="I2719" t="s">
        <v>204</v>
      </c>
      <c r="J2719" t="s">
        <v>204</v>
      </c>
      <c r="K2719" t="s">
        <v>204</v>
      </c>
      <c r="L2719" t="s">
        <v>204</v>
      </c>
      <c r="M2719" t="s">
        <v>204</v>
      </c>
      <c r="N2719" t="s">
        <v>204</v>
      </c>
      <c r="O2719" t="s">
        <v>204</v>
      </c>
      <c r="P2719" t="s">
        <v>204</v>
      </c>
      <c r="Q2719" s="80" t="s">
        <v>204</v>
      </c>
      <c r="R2719" s="79"/>
      <c r="T2719" t="s">
        <v>204</v>
      </c>
      <c r="U2719" t="s">
        <v>204</v>
      </c>
      <c r="V2719" t="s">
        <v>204</v>
      </c>
    </row>
    <row r="2720" spans="2:22">
      <c r="B2720" t="s">
        <v>204</v>
      </c>
      <c r="C2720" s="79" t="s">
        <v>204</v>
      </c>
      <c r="E2720" t="s">
        <v>204</v>
      </c>
      <c r="F2720" t="s">
        <v>204</v>
      </c>
      <c r="G2720" t="s">
        <v>204</v>
      </c>
      <c r="H2720" t="s">
        <v>204</v>
      </c>
      <c r="I2720" t="s">
        <v>204</v>
      </c>
      <c r="J2720" t="s">
        <v>204</v>
      </c>
      <c r="K2720" t="s">
        <v>204</v>
      </c>
      <c r="L2720" t="s">
        <v>204</v>
      </c>
      <c r="M2720" t="s">
        <v>204</v>
      </c>
      <c r="N2720" t="s">
        <v>204</v>
      </c>
      <c r="O2720" t="s">
        <v>204</v>
      </c>
      <c r="P2720" t="s">
        <v>204</v>
      </c>
      <c r="Q2720" s="80" t="s">
        <v>204</v>
      </c>
      <c r="R2720" s="79"/>
      <c r="T2720" t="s">
        <v>204</v>
      </c>
      <c r="U2720" t="s">
        <v>204</v>
      </c>
      <c r="V2720" t="s">
        <v>204</v>
      </c>
    </row>
    <row r="2721" spans="2:22">
      <c r="B2721" t="s">
        <v>204</v>
      </c>
      <c r="C2721" s="79" t="s">
        <v>204</v>
      </c>
      <c r="E2721" t="s">
        <v>204</v>
      </c>
      <c r="F2721" t="s">
        <v>204</v>
      </c>
      <c r="G2721" t="s">
        <v>204</v>
      </c>
      <c r="H2721" t="s">
        <v>204</v>
      </c>
      <c r="I2721" t="s">
        <v>204</v>
      </c>
      <c r="J2721" t="s">
        <v>204</v>
      </c>
      <c r="K2721" t="s">
        <v>204</v>
      </c>
      <c r="L2721" t="s">
        <v>204</v>
      </c>
      <c r="M2721" t="s">
        <v>204</v>
      </c>
      <c r="N2721" t="s">
        <v>204</v>
      </c>
      <c r="O2721" t="s">
        <v>204</v>
      </c>
      <c r="P2721" t="s">
        <v>204</v>
      </c>
      <c r="Q2721" s="80" t="s">
        <v>204</v>
      </c>
      <c r="R2721" s="79"/>
      <c r="T2721" t="s">
        <v>204</v>
      </c>
      <c r="U2721" t="s">
        <v>204</v>
      </c>
      <c r="V2721" t="s">
        <v>204</v>
      </c>
    </row>
    <row r="2722" spans="2:22">
      <c r="B2722" t="s">
        <v>204</v>
      </c>
      <c r="C2722" s="79" t="s">
        <v>204</v>
      </c>
      <c r="E2722" t="s">
        <v>204</v>
      </c>
      <c r="F2722" t="s">
        <v>204</v>
      </c>
      <c r="G2722" t="s">
        <v>204</v>
      </c>
      <c r="H2722" t="s">
        <v>204</v>
      </c>
      <c r="I2722" t="s">
        <v>204</v>
      </c>
      <c r="J2722" t="s">
        <v>204</v>
      </c>
      <c r="K2722" t="s">
        <v>204</v>
      </c>
      <c r="L2722" t="s">
        <v>204</v>
      </c>
      <c r="M2722" t="s">
        <v>204</v>
      </c>
      <c r="N2722" t="s">
        <v>204</v>
      </c>
      <c r="O2722" t="s">
        <v>204</v>
      </c>
      <c r="P2722" t="s">
        <v>204</v>
      </c>
      <c r="Q2722" s="80" t="s">
        <v>204</v>
      </c>
      <c r="R2722" s="79"/>
      <c r="T2722" t="s">
        <v>204</v>
      </c>
      <c r="U2722" t="s">
        <v>204</v>
      </c>
      <c r="V2722" t="s">
        <v>204</v>
      </c>
    </row>
    <row r="2723" spans="2:22">
      <c r="B2723" t="s">
        <v>204</v>
      </c>
      <c r="C2723" s="79" t="s">
        <v>204</v>
      </c>
      <c r="E2723" t="s">
        <v>204</v>
      </c>
      <c r="F2723" t="s">
        <v>204</v>
      </c>
      <c r="G2723" t="s">
        <v>204</v>
      </c>
      <c r="H2723" t="s">
        <v>204</v>
      </c>
      <c r="I2723" t="s">
        <v>204</v>
      </c>
      <c r="J2723" t="s">
        <v>204</v>
      </c>
      <c r="K2723" t="s">
        <v>204</v>
      </c>
      <c r="L2723" t="s">
        <v>204</v>
      </c>
      <c r="M2723" t="s">
        <v>204</v>
      </c>
      <c r="N2723" t="s">
        <v>204</v>
      </c>
      <c r="O2723" t="s">
        <v>204</v>
      </c>
      <c r="P2723" t="s">
        <v>204</v>
      </c>
      <c r="Q2723" s="80" t="s">
        <v>204</v>
      </c>
      <c r="R2723" s="79"/>
      <c r="T2723" t="s">
        <v>204</v>
      </c>
      <c r="U2723" t="s">
        <v>204</v>
      </c>
      <c r="V2723" t="s">
        <v>204</v>
      </c>
    </row>
    <row r="2724" spans="2:22">
      <c r="B2724" t="s">
        <v>204</v>
      </c>
      <c r="C2724" s="79" t="s">
        <v>204</v>
      </c>
      <c r="E2724" t="s">
        <v>204</v>
      </c>
      <c r="F2724" t="s">
        <v>204</v>
      </c>
      <c r="G2724" t="s">
        <v>204</v>
      </c>
      <c r="H2724" t="s">
        <v>204</v>
      </c>
      <c r="I2724" t="s">
        <v>204</v>
      </c>
      <c r="J2724" t="s">
        <v>204</v>
      </c>
      <c r="K2724" t="s">
        <v>204</v>
      </c>
      <c r="L2724" t="s">
        <v>204</v>
      </c>
      <c r="M2724" t="s">
        <v>204</v>
      </c>
      <c r="N2724" t="s">
        <v>204</v>
      </c>
      <c r="O2724" t="s">
        <v>204</v>
      </c>
      <c r="P2724" t="s">
        <v>204</v>
      </c>
      <c r="Q2724" s="80" t="s">
        <v>204</v>
      </c>
      <c r="R2724" s="79"/>
      <c r="T2724" t="s">
        <v>204</v>
      </c>
      <c r="U2724" t="s">
        <v>204</v>
      </c>
      <c r="V2724" t="s">
        <v>204</v>
      </c>
    </row>
    <row r="2725" spans="2:22">
      <c r="B2725" t="s">
        <v>204</v>
      </c>
      <c r="C2725" s="79" t="s">
        <v>204</v>
      </c>
      <c r="E2725" t="s">
        <v>204</v>
      </c>
      <c r="F2725" t="s">
        <v>204</v>
      </c>
      <c r="G2725" t="s">
        <v>204</v>
      </c>
      <c r="H2725" t="s">
        <v>204</v>
      </c>
      <c r="I2725" t="s">
        <v>204</v>
      </c>
      <c r="J2725" t="s">
        <v>204</v>
      </c>
      <c r="K2725" t="s">
        <v>204</v>
      </c>
      <c r="L2725" t="s">
        <v>204</v>
      </c>
      <c r="M2725" t="s">
        <v>204</v>
      </c>
      <c r="N2725" t="s">
        <v>204</v>
      </c>
      <c r="O2725" t="s">
        <v>204</v>
      </c>
      <c r="P2725" t="s">
        <v>204</v>
      </c>
      <c r="Q2725" s="80" t="s">
        <v>204</v>
      </c>
      <c r="R2725" s="79"/>
      <c r="T2725" t="s">
        <v>204</v>
      </c>
      <c r="U2725" t="s">
        <v>204</v>
      </c>
      <c r="V2725" t="s">
        <v>204</v>
      </c>
    </row>
    <row r="2726" spans="2:22">
      <c r="B2726" t="s">
        <v>204</v>
      </c>
      <c r="C2726" s="79" t="s">
        <v>204</v>
      </c>
      <c r="E2726" t="s">
        <v>204</v>
      </c>
      <c r="F2726" t="s">
        <v>204</v>
      </c>
      <c r="G2726" t="s">
        <v>204</v>
      </c>
      <c r="H2726" t="s">
        <v>204</v>
      </c>
      <c r="I2726" t="s">
        <v>204</v>
      </c>
      <c r="J2726" t="s">
        <v>204</v>
      </c>
      <c r="K2726" t="s">
        <v>204</v>
      </c>
      <c r="L2726" t="s">
        <v>204</v>
      </c>
      <c r="M2726" t="s">
        <v>204</v>
      </c>
      <c r="N2726" t="s">
        <v>204</v>
      </c>
      <c r="O2726" t="s">
        <v>204</v>
      </c>
      <c r="P2726" t="s">
        <v>204</v>
      </c>
      <c r="Q2726" s="80" t="s">
        <v>204</v>
      </c>
      <c r="R2726" s="79"/>
      <c r="T2726" t="s">
        <v>204</v>
      </c>
      <c r="U2726" t="s">
        <v>204</v>
      </c>
      <c r="V2726" t="s">
        <v>204</v>
      </c>
    </row>
    <row r="2727" spans="2:22">
      <c r="B2727" t="s">
        <v>204</v>
      </c>
      <c r="C2727" s="79" t="s">
        <v>204</v>
      </c>
      <c r="E2727" t="s">
        <v>204</v>
      </c>
      <c r="F2727" t="s">
        <v>204</v>
      </c>
      <c r="G2727" t="s">
        <v>204</v>
      </c>
      <c r="H2727" t="s">
        <v>204</v>
      </c>
      <c r="I2727" t="s">
        <v>204</v>
      </c>
      <c r="J2727" t="s">
        <v>204</v>
      </c>
      <c r="K2727" t="s">
        <v>204</v>
      </c>
      <c r="L2727" t="s">
        <v>204</v>
      </c>
      <c r="M2727" t="s">
        <v>204</v>
      </c>
      <c r="N2727" t="s">
        <v>204</v>
      </c>
      <c r="O2727" t="s">
        <v>204</v>
      </c>
      <c r="P2727" t="s">
        <v>204</v>
      </c>
      <c r="Q2727" s="80" t="s">
        <v>204</v>
      </c>
      <c r="R2727" s="79"/>
      <c r="T2727" t="s">
        <v>204</v>
      </c>
      <c r="U2727" t="s">
        <v>204</v>
      </c>
      <c r="V2727" t="s">
        <v>204</v>
      </c>
    </row>
    <row r="2728" spans="2:22">
      <c r="B2728" t="s">
        <v>204</v>
      </c>
      <c r="C2728" s="79" t="s">
        <v>204</v>
      </c>
      <c r="E2728" t="s">
        <v>204</v>
      </c>
      <c r="F2728" t="s">
        <v>204</v>
      </c>
      <c r="G2728" t="s">
        <v>204</v>
      </c>
      <c r="H2728" t="s">
        <v>204</v>
      </c>
      <c r="I2728" t="s">
        <v>204</v>
      </c>
      <c r="J2728" t="s">
        <v>204</v>
      </c>
      <c r="K2728" t="s">
        <v>204</v>
      </c>
      <c r="L2728" t="s">
        <v>204</v>
      </c>
      <c r="M2728" t="s">
        <v>204</v>
      </c>
      <c r="N2728" t="s">
        <v>204</v>
      </c>
      <c r="O2728" t="s">
        <v>204</v>
      </c>
      <c r="P2728" t="s">
        <v>204</v>
      </c>
      <c r="Q2728" s="80" t="s">
        <v>204</v>
      </c>
      <c r="R2728" s="79"/>
      <c r="T2728" t="s">
        <v>204</v>
      </c>
      <c r="U2728" t="s">
        <v>204</v>
      </c>
      <c r="V2728" t="s">
        <v>204</v>
      </c>
    </row>
    <row r="2729" spans="2:22">
      <c r="B2729" t="s">
        <v>204</v>
      </c>
      <c r="C2729" s="79" t="s">
        <v>204</v>
      </c>
      <c r="E2729" t="s">
        <v>204</v>
      </c>
      <c r="F2729" t="s">
        <v>204</v>
      </c>
      <c r="G2729" t="s">
        <v>204</v>
      </c>
      <c r="H2729" t="s">
        <v>204</v>
      </c>
      <c r="I2729" t="s">
        <v>204</v>
      </c>
      <c r="J2729" t="s">
        <v>204</v>
      </c>
      <c r="K2729" t="s">
        <v>204</v>
      </c>
      <c r="L2729" t="s">
        <v>204</v>
      </c>
      <c r="M2729" t="s">
        <v>204</v>
      </c>
      <c r="N2729" t="s">
        <v>204</v>
      </c>
      <c r="O2729" t="s">
        <v>204</v>
      </c>
      <c r="P2729" t="s">
        <v>204</v>
      </c>
      <c r="Q2729" s="80" t="s">
        <v>204</v>
      </c>
      <c r="R2729" s="79"/>
      <c r="T2729" t="s">
        <v>204</v>
      </c>
      <c r="U2729" t="s">
        <v>204</v>
      </c>
      <c r="V2729" t="s">
        <v>204</v>
      </c>
    </row>
    <row r="2730" spans="2:22">
      <c r="B2730" t="s">
        <v>204</v>
      </c>
      <c r="C2730" s="79" t="s">
        <v>204</v>
      </c>
      <c r="E2730" t="s">
        <v>204</v>
      </c>
      <c r="F2730" t="s">
        <v>204</v>
      </c>
      <c r="G2730" t="s">
        <v>204</v>
      </c>
      <c r="H2730" t="s">
        <v>204</v>
      </c>
      <c r="I2730" t="s">
        <v>204</v>
      </c>
      <c r="J2730" t="s">
        <v>204</v>
      </c>
      <c r="K2730" t="s">
        <v>204</v>
      </c>
      <c r="L2730" t="s">
        <v>204</v>
      </c>
      <c r="M2730" t="s">
        <v>204</v>
      </c>
      <c r="N2730" t="s">
        <v>204</v>
      </c>
      <c r="O2730" t="s">
        <v>204</v>
      </c>
      <c r="P2730" t="s">
        <v>204</v>
      </c>
      <c r="Q2730" s="80" t="s">
        <v>204</v>
      </c>
      <c r="R2730" s="79"/>
      <c r="T2730" t="s">
        <v>204</v>
      </c>
      <c r="U2730" t="s">
        <v>204</v>
      </c>
      <c r="V2730" t="s">
        <v>204</v>
      </c>
    </row>
    <row r="2731" spans="2:22">
      <c r="B2731" t="s">
        <v>204</v>
      </c>
      <c r="C2731" s="79" t="s">
        <v>204</v>
      </c>
      <c r="E2731" t="s">
        <v>204</v>
      </c>
      <c r="F2731" t="s">
        <v>204</v>
      </c>
      <c r="G2731" t="s">
        <v>204</v>
      </c>
      <c r="H2731" t="s">
        <v>204</v>
      </c>
      <c r="I2731" t="s">
        <v>204</v>
      </c>
      <c r="J2731" t="s">
        <v>204</v>
      </c>
      <c r="K2731" t="s">
        <v>204</v>
      </c>
      <c r="L2731" t="s">
        <v>204</v>
      </c>
      <c r="M2731" t="s">
        <v>204</v>
      </c>
      <c r="N2731" t="s">
        <v>204</v>
      </c>
      <c r="O2731" t="s">
        <v>204</v>
      </c>
      <c r="P2731" t="s">
        <v>204</v>
      </c>
      <c r="Q2731" s="80" t="s">
        <v>204</v>
      </c>
      <c r="R2731" s="79"/>
      <c r="T2731" t="s">
        <v>204</v>
      </c>
      <c r="U2731" t="s">
        <v>204</v>
      </c>
      <c r="V2731" t="s">
        <v>204</v>
      </c>
    </row>
    <row r="2732" spans="2:22">
      <c r="B2732" t="s">
        <v>204</v>
      </c>
      <c r="C2732" s="79" t="s">
        <v>204</v>
      </c>
      <c r="E2732" t="s">
        <v>204</v>
      </c>
      <c r="F2732" t="s">
        <v>204</v>
      </c>
      <c r="G2732" t="s">
        <v>204</v>
      </c>
      <c r="H2732" t="s">
        <v>204</v>
      </c>
      <c r="I2732" t="s">
        <v>204</v>
      </c>
      <c r="J2732" t="s">
        <v>204</v>
      </c>
      <c r="K2732" t="s">
        <v>204</v>
      </c>
      <c r="L2732" t="s">
        <v>204</v>
      </c>
      <c r="M2732" t="s">
        <v>204</v>
      </c>
      <c r="N2732" t="s">
        <v>204</v>
      </c>
      <c r="O2732" t="s">
        <v>204</v>
      </c>
      <c r="P2732" t="s">
        <v>204</v>
      </c>
      <c r="Q2732" s="80" t="s">
        <v>204</v>
      </c>
      <c r="R2732" s="79"/>
      <c r="T2732" t="s">
        <v>204</v>
      </c>
      <c r="U2732" t="s">
        <v>204</v>
      </c>
      <c r="V2732" t="s">
        <v>204</v>
      </c>
    </row>
    <row r="2733" spans="2:22">
      <c r="B2733" t="s">
        <v>204</v>
      </c>
      <c r="C2733" s="79" t="s">
        <v>204</v>
      </c>
      <c r="E2733" t="s">
        <v>204</v>
      </c>
      <c r="F2733" t="s">
        <v>204</v>
      </c>
      <c r="G2733" t="s">
        <v>204</v>
      </c>
      <c r="H2733" t="s">
        <v>204</v>
      </c>
      <c r="I2733" t="s">
        <v>204</v>
      </c>
      <c r="J2733" t="s">
        <v>204</v>
      </c>
      <c r="K2733" t="s">
        <v>204</v>
      </c>
      <c r="L2733" t="s">
        <v>204</v>
      </c>
      <c r="M2733" t="s">
        <v>204</v>
      </c>
      <c r="N2733" t="s">
        <v>204</v>
      </c>
      <c r="O2733" t="s">
        <v>204</v>
      </c>
      <c r="P2733" t="s">
        <v>204</v>
      </c>
      <c r="Q2733" s="80" t="s">
        <v>204</v>
      </c>
      <c r="R2733" s="79"/>
      <c r="T2733" t="s">
        <v>204</v>
      </c>
      <c r="U2733" t="s">
        <v>204</v>
      </c>
      <c r="V2733" t="s">
        <v>204</v>
      </c>
    </row>
    <row r="2734" spans="2:22">
      <c r="B2734" t="s">
        <v>204</v>
      </c>
      <c r="C2734" s="79" t="s">
        <v>204</v>
      </c>
      <c r="E2734" t="s">
        <v>204</v>
      </c>
      <c r="F2734" t="s">
        <v>204</v>
      </c>
      <c r="G2734" t="s">
        <v>204</v>
      </c>
      <c r="H2734" t="s">
        <v>204</v>
      </c>
      <c r="I2734" t="s">
        <v>204</v>
      </c>
      <c r="J2734" t="s">
        <v>204</v>
      </c>
      <c r="K2734" t="s">
        <v>204</v>
      </c>
      <c r="L2734" t="s">
        <v>204</v>
      </c>
      <c r="M2734" t="s">
        <v>204</v>
      </c>
      <c r="N2734" t="s">
        <v>204</v>
      </c>
      <c r="O2734" t="s">
        <v>204</v>
      </c>
      <c r="P2734" t="s">
        <v>204</v>
      </c>
      <c r="Q2734" s="80" t="s">
        <v>204</v>
      </c>
      <c r="R2734" s="79"/>
      <c r="T2734" t="s">
        <v>204</v>
      </c>
      <c r="U2734" t="s">
        <v>204</v>
      </c>
      <c r="V2734" t="s">
        <v>204</v>
      </c>
    </row>
    <row r="2735" spans="2:22">
      <c r="B2735" t="s">
        <v>204</v>
      </c>
      <c r="C2735" s="79" t="s">
        <v>204</v>
      </c>
      <c r="E2735" t="s">
        <v>204</v>
      </c>
      <c r="F2735" t="s">
        <v>204</v>
      </c>
      <c r="G2735" t="s">
        <v>204</v>
      </c>
      <c r="H2735" t="s">
        <v>204</v>
      </c>
      <c r="I2735" t="s">
        <v>204</v>
      </c>
      <c r="J2735" t="s">
        <v>204</v>
      </c>
      <c r="K2735" t="s">
        <v>204</v>
      </c>
      <c r="L2735" t="s">
        <v>204</v>
      </c>
      <c r="M2735" t="s">
        <v>204</v>
      </c>
      <c r="N2735" t="s">
        <v>204</v>
      </c>
      <c r="O2735" t="s">
        <v>204</v>
      </c>
      <c r="P2735" t="s">
        <v>204</v>
      </c>
      <c r="Q2735" s="80" t="s">
        <v>204</v>
      </c>
      <c r="R2735" s="79"/>
      <c r="T2735" t="s">
        <v>204</v>
      </c>
      <c r="U2735" t="s">
        <v>204</v>
      </c>
      <c r="V2735" t="s">
        <v>204</v>
      </c>
    </row>
    <row r="2736" spans="2:22">
      <c r="B2736" t="s">
        <v>204</v>
      </c>
      <c r="C2736" s="79" t="s">
        <v>204</v>
      </c>
      <c r="E2736" t="s">
        <v>204</v>
      </c>
      <c r="F2736" t="s">
        <v>204</v>
      </c>
      <c r="G2736" t="s">
        <v>204</v>
      </c>
      <c r="H2736" t="s">
        <v>204</v>
      </c>
      <c r="I2736" t="s">
        <v>204</v>
      </c>
      <c r="J2736" t="s">
        <v>204</v>
      </c>
      <c r="K2736" t="s">
        <v>204</v>
      </c>
      <c r="L2736" t="s">
        <v>204</v>
      </c>
      <c r="M2736" t="s">
        <v>204</v>
      </c>
      <c r="N2736" t="s">
        <v>204</v>
      </c>
      <c r="O2736" t="s">
        <v>204</v>
      </c>
      <c r="P2736" t="s">
        <v>204</v>
      </c>
      <c r="Q2736" s="80" t="s">
        <v>204</v>
      </c>
      <c r="R2736" s="79"/>
      <c r="T2736" t="s">
        <v>204</v>
      </c>
      <c r="U2736" t="s">
        <v>204</v>
      </c>
      <c r="V2736" t="s">
        <v>204</v>
      </c>
    </row>
    <row r="2737" spans="2:22">
      <c r="B2737" t="s">
        <v>204</v>
      </c>
      <c r="C2737" s="79" t="s">
        <v>204</v>
      </c>
      <c r="E2737" t="s">
        <v>204</v>
      </c>
      <c r="F2737" t="s">
        <v>204</v>
      </c>
      <c r="G2737" t="s">
        <v>204</v>
      </c>
      <c r="H2737" t="s">
        <v>204</v>
      </c>
      <c r="I2737" t="s">
        <v>204</v>
      </c>
      <c r="J2737" t="s">
        <v>204</v>
      </c>
      <c r="K2737" t="s">
        <v>204</v>
      </c>
      <c r="L2737" t="s">
        <v>204</v>
      </c>
      <c r="M2737" t="s">
        <v>204</v>
      </c>
      <c r="N2737" t="s">
        <v>204</v>
      </c>
      <c r="O2737" t="s">
        <v>204</v>
      </c>
      <c r="P2737" t="s">
        <v>204</v>
      </c>
      <c r="Q2737" s="80" t="s">
        <v>204</v>
      </c>
      <c r="R2737" s="79"/>
      <c r="T2737" t="s">
        <v>204</v>
      </c>
      <c r="U2737" t="s">
        <v>204</v>
      </c>
      <c r="V2737" t="s">
        <v>204</v>
      </c>
    </row>
    <row r="2738" spans="2:22">
      <c r="B2738" t="s">
        <v>204</v>
      </c>
      <c r="C2738" s="79" t="s">
        <v>204</v>
      </c>
      <c r="E2738" t="s">
        <v>204</v>
      </c>
      <c r="F2738" t="s">
        <v>204</v>
      </c>
      <c r="G2738" t="s">
        <v>204</v>
      </c>
      <c r="H2738" t="s">
        <v>204</v>
      </c>
      <c r="I2738" t="s">
        <v>204</v>
      </c>
      <c r="J2738" t="s">
        <v>204</v>
      </c>
      <c r="K2738" t="s">
        <v>204</v>
      </c>
      <c r="L2738" t="s">
        <v>204</v>
      </c>
      <c r="M2738" t="s">
        <v>204</v>
      </c>
      <c r="N2738" t="s">
        <v>204</v>
      </c>
      <c r="O2738" t="s">
        <v>204</v>
      </c>
      <c r="P2738" t="s">
        <v>204</v>
      </c>
      <c r="Q2738" s="80" t="s">
        <v>204</v>
      </c>
      <c r="R2738" s="79"/>
      <c r="T2738" t="s">
        <v>204</v>
      </c>
      <c r="U2738" t="s">
        <v>204</v>
      </c>
      <c r="V2738" t="s">
        <v>204</v>
      </c>
    </row>
    <row r="2739" spans="2:22">
      <c r="B2739" t="s">
        <v>204</v>
      </c>
      <c r="C2739" s="79" t="s">
        <v>204</v>
      </c>
      <c r="E2739" t="s">
        <v>204</v>
      </c>
      <c r="F2739" t="s">
        <v>204</v>
      </c>
      <c r="G2739" t="s">
        <v>204</v>
      </c>
      <c r="H2739" t="s">
        <v>204</v>
      </c>
      <c r="I2739" t="s">
        <v>204</v>
      </c>
      <c r="J2739" t="s">
        <v>204</v>
      </c>
      <c r="K2739" t="s">
        <v>204</v>
      </c>
      <c r="L2739" t="s">
        <v>204</v>
      </c>
      <c r="M2739" t="s">
        <v>204</v>
      </c>
      <c r="N2739" t="s">
        <v>204</v>
      </c>
      <c r="O2739" t="s">
        <v>204</v>
      </c>
      <c r="P2739" t="s">
        <v>204</v>
      </c>
      <c r="Q2739" s="80" t="s">
        <v>204</v>
      </c>
      <c r="R2739" s="79"/>
      <c r="T2739" t="s">
        <v>204</v>
      </c>
      <c r="U2739" t="s">
        <v>204</v>
      </c>
      <c r="V2739" t="s">
        <v>204</v>
      </c>
    </row>
    <row r="2740" spans="2:22">
      <c r="B2740" t="s">
        <v>204</v>
      </c>
      <c r="C2740" s="79" t="s">
        <v>204</v>
      </c>
      <c r="E2740" t="s">
        <v>204</v>
      </c>
      <c r="F2740" t="s">
        <v>204</v>
      </c>
      <c r="G2740" t="s">
        <v>204</v>
      </c>
      <c r="H2740" t="s">
        <v>204</v>
      </c>
      <c r="I2740" t="s">
        <v>204</v>
      </c>
      <c r="J2740" t="s">
        <v>204</v>
      </c>
      <c r="K2740" t="s">
        <v>204</v>
      </c>
      <c r="L2740" t="s">
        <v>204</v>
      </c>
      <c r="M2740" t="s">
        <v>204</v>
      </c>
      <c r="N2740" t="s">
        <v>204</v>
      </c>
      <c r="O2740" t="s">
        <v>204</v>
      </c>
      <c r="P2740" t="s">
        <v>204</v>
      </c>
      <c r="Q2740" s="80" t="s">
        <v>204</v>
      </c>
      <c r="R2740" s="79"/>
      <c r="T2740" t="s">
        <v>204</v>
      </c>
      <c r="U2740" t="s">
        <v>204</v>
      </c>
      <c r="V2740" t="s">
        <v>204</v>
      </c>
    </row>
    <row r="2741" spans="2:22">
      <c r="B2741" t="s">
        <v>204</v>
      </c>
      <c r="C2741" s="79" t="s">
        <v>204</v>
      </c>
      <c r="E2741" t="s">
        <v>204</v>
      </c>
      <c r="F2741" t="s">
        <v>204</v>
      </c>
      <c r="G2741" t="s">
        <v>204</v>
      </c>
      <c r="H2741" t="s">
        <v>204</v>
      </c>
      <c r="I2741" t="s">
        <v>204</v>
      </c>
      <c r="J2741" t="s">
        <v>204</v>
      </c>
      <c r="K2741" t="s">
        <v>204</v>
      </c>
      <c r="L2741" t="s">
        <v>204</v>
      </c>
      <c r="M2741" t="s">
        <v>204</v>
      </c>
      <c r="N2741" t="s">
        <v>204</v>
      </c>
      <c r="O2741" t="s">
        <v>204</v>
      </c>
      <c r="P2741" t="s">
        <v>204</v>
      </c>
      <c r="Q2741" s="80" t="s">
        <v>204</v>
      </c>
      <c r="R2741" s="79"/>
      <c r="T2741" t="s">
        <v>204</v>
      </c>
      <c r="U2741" t="s">
        <v>204</v>
      </c>
      <c r="V2741" t="s">
        <v>204</v>
      </c>
    </row>
    <row r="2742" spans="2:22">
      <c r="B2742" t="s">
        <v>204</v>
      </c>
      <c r="C2742" s="79" t="s">
        <v>204</v>
      </c>
      <c r="E2742" t="s">
        <v>204</v>
      </c>
      <c r="F2742" t="s">
        <v>204</v>
      </c>
      <c r="G2742" t="s">
        <v>204</v>
      </c>
      <c r="H2742" t="s">
        <v>204</v>
      </c>
      <c r="I2742" t="s">
        <v>204</v>
      </c>
      <c r="J2742" t="s">
        <v>204</v>
      </c>
      <c r="K2742" t="s">
        <v>204</v>
      </c>
      <c r="L2742" t="s">
        <v>204</v>
      </c>
      <c r="M2742" t="s">
        <v>204</v>
      </c>
      <c r="N2742" t="s">
        <v>204</v>
      </c>
      <c r="O2742" t="s">
        <v>204</v>
      </c>
      <c r="P2742" t="s">
        <v>204</v>
      </c>
      <c r="Q2742" s="80" t="s">
        <v>204</v>
      </c>
      <c r="R2742" s="79"/>
      <c r="T2742" t="s">
        <v>204</v>
      </c>
      <c r="U2742" t="s">
        <v>204</v>
      </c>
      <c r="V2742" t="s">
        <v>204</v>
      </c>
    </row>
    <row r="2743" spans="2:22">
      <c r="B2743" t="s">
        <v>204</v>
      </c>
      <c r="C2743" s="79" t="s">
        <v>204</v>
      </c>
      <c r="E2743" t="s">
        <v>204</v>
      </c>
      <c r="F2743" t="s">
        <v>204</v>
      </c>
      <c r="G2743" t="s">
        <v>204</v>
      </c>
      <c r="H2743" t="s">
        <v>204</v>
      </c>
      <c r="I2743" t="s">
        <v>204</v>
      </c>
      <c r="J2743" t="s">
        <v>204</v>
      </c>
      <c r="K2743" t="s">
        <v>204</v>
      </c>
      <c r="L2743" t="s">
        <v>204</v>
      </c>
      <c r="M2743" t="s">
        <v>204</v>
      </c>
      <c r="N2743" t="s">
        <v>204</v>
      </c>
      <c r="O2743" t="s">
        <v>204</v>
      </c>
      <c r="P2743" t="s">
        <v>204</v>
      </c>
      <c r="Q2743" s="80" t="s">
        <v>204</v>
      </c>
      <c r="R2743" s="79"/>
      <c r="T2743" t="s">
        <v>204</v>
      </c>
      <c r="U2743" t="s">
        <v>204</v>
      </c>
      <c r="V2743" t="s">
        <v>204</v>
      </c>
    </row>
    <row r="2744" spans="2:22">
      <c r="B2744" t="s">
        <v>204</v>
      </c>
      <c r="C2744" s="79" t="s">
        <v>204</v>
      </c>
      <c r="E2744" t="s">
        <v>204</v>
      </c>
      <c r="F2744" t="s">
        <v>204</v>
      </c>
      <c r="G2744" t="s">
        <v>204</v>
      </c>
      <c r="H2744" t="s">
        <v>204</v>
      </c>
      <c r="I2744" t="s">
        <v>204</v>
      </c>
      <c r="J2744" t="s">
        <v>204</v>
      </c>
      <c r="K2744" t="s">
        <v>204</v>
      </c>
      <c r="L2744" t="s">
        <v>204</v>
      </c>
      <c r="M2744" t="s">
        <v>204</v>
      </c>
      <c r="N2744" t="s">
        <v>204</v>
      </c>
      <c r="O2744" t="s">
        <v>204</v>
      </c>
      <c r="P2744" t="s">
        <v>204</v>
      </c>
      <c r="Q2744" s="80" t="s">
        <v>204</v>
      </c>
      <c r="R2744" s="79"/>
      <c r="T2744" t="s">
        <v>204</v>
      </c>
      <c r="U2744" t="s">
        <v>204</v>
      </c>
      <c r="V2744" t="s">
        <v>204</v>
      </c>
    </row>
    <row r="2745" spans="2:22">
      <c r="B2745" t="s">
        <v>204</v>
      </c>
      <c r="C2745" s="79" t="s">
        <v>204</v>
      </c>
      <c r="E2745" t="s">
        <v>204</v>
      </c>
      <c r="F2745" t="s">
        <v>204</v>
      </c>
      <c r="G2745" t="s">
        <v>204</v>
      </c>
      <c r="H2745" t="s">
        <v>204</v>
      </c>
      <c r="I2745" t="s">
        <v>204</v>
      </c>
      <c r="J2745" t="s">
        <v>204</v>
      </c>
      <c r="K2745" t="s">
        <v>204</v>
      </c>
      <c r="L2745" t="s">
        <v>204</v>
      </c>
      <c r="M2745" t="s">
        <v>204</v>
      </c>
      <c r="N2745" t="s">
        <v>204</v>
      </c>
      <c r="O2745" t="s">
        <v>204</v>
      </c>
      <c r="P2745" t="s">
        <v>204</v>
      </c>
      <c r="Q2745" s="80" t="s">
        <v>204</v>
      </c>
      <c r="R2745" s="79"/>
      <c r="T2745" t="s">
        <v>204</v>
      </c>
      <c r="U2745" t="s">
        <v>204</v>
      </c>
      <c r="V2745" t="s">
        <v>204</v>
      </c>
    </row>
    <row r="2746" spans="2:22">
      <c r="B2746" t="s">
        <v>204</v>
      </c>
      <c r="C2746" s="79" t="s">
        <v>204</v>
      </c>
      <c r="E2746" t="s">
        <v>204</v>
      </c>
      <c r="F2746" t="s">
        <v>204</v>
      </c>
      <c r="G2746" t="s">
        <v>204</v>
      </c>
      <c r="H2746" t="s">
        <v>204</v>
      </c>
      <c r="I2746" t="s">
        <v>204</v>
      </c>
      <c r="J2746" t="s">
        <v>204</v>
      </c>
      <c r="K2746" t="s">
        <v>204</v>
      </c>
      <c r="L2746" t="s">
        <v>204</v>
      </c>
      <c r="M2746" t="s">
        <v>204</v>
      </c>
      <c r="N2746" t="s">
        <v>204</v>
      </c>
      <c r="O2746" t="s">
        <v>204</v>
      </c>
      <c r="P2746" t="s">
        <v>204</v>
      </c>
      <c r="Q2746" s="80" t="s">
        <v>204</v>
      </c>
      <c r="R2746" s="79"/>
      <c r="T2746" t="s">
        <v>204</v>
      </c>
      <c r="U2746" t="s">
        <v>204</v>
      </c>
      <c r="V2746" t="s">
        <v>204</v>
      </c>
    </row>
    <row r="2747" spans="2:22">
      <c r="B2747" t="s">
        <v>204</v>
      </c>
      <c r="C2747" s="79" t="s">
        <v>204</v>
      </c>
      <c r="E2747" t="s">
        <v>204</v>
      </c>
      <c r="F2747" t="s">
        <v>204</v>
      </c>
      <c r="G2747" t="s">
        <v>204</v>
      </c>
      <c r="H2747" t="s">
        <v>204</v>
      </c>
      <c r="I2747" t="s">
        <v>204</v>
      </c>
      <c r="J2747" t="s">
        <v>204</v>
      </c>
      <c r="K2747" t="s">
        <v>204</v>
      </c>
      <c r="L2747" t="s">
        <v>204</v>
      </c>
      <c r="M2747" t="s">
        <v>204</v>
      </c>
      <c r="N2747" t="s">
        <v>204</v>
      </c>
      <c r="O2747" t="s">
        <v>204</v>
      </c>
      <c r="P2747" t="s">
        <v>204</v>
      </c>
      <c r="Q2747" s="80" t="s">
        <v>204</v>
      </c>
      <c r="R2747" s="79"/>
      <c r="T2747" t="s">
        <v>204</v>
      </c>
      <c r="U2747" t="s">
        <v>204</v>
      </c>
      <c r="V2747" t="s">
        <v>204</v>
      </c>
    </row>
    <row r="2748" spans="2:22">
      <c r="B2748" t="s">
        <v>204</v>
      </c>
      <c r="C2748" s="79" t="s">
        <v>204</v>
      </c>
      <c r="E2748" t="s">
        <v>204</v>
      </c>
      <c r="F2748" t="s">
        <v>204</v>
      </c>
      <c r="G2748" t="s">
        <v>204</v>
      </c>
      <c r="H2748" t="s">
        <v>204</v>
      </c>
      <c r="I2748" t="s">
        <v>204</v>
      </c>
      <c r="J2748" t="s">
        <v>204</v>
      </c>
      <c r="K2748" t="s">
        <v>204</v>
      </c>
      <c r="L2748" t="s">
        <v>204</v>
      </c>
      <c r="M2748" t="s">
        <v>204</v>
      </c>
      <c r="N2748" t="s">
        <v>204</v>
      </c>
      <c r="O2748" t="s">
        <v>204</v>
      </c>
      <c r="P2748" t="s">
        <v>204</v>
      </c>
      <c r="Q2748" s="80" t="s">
        <v>204</v>
      </c>
      <c r="R2748" s="79"/>
      <c r="T2748" t="s">
        <v>204</v>
      </c>
      <c r="U2748" t="s">
        <v>204</v>
      </c>
      <c r="V2748" t="s">
        <v>204</v>
      </c>
    </row>
    <row r="2749" spans="2:22">
      <c r="B2749" t="s">
        <v>204</v>
      </c>
      <c r="C2749" s="79" t="s">
        <v>204</v>
      </c>
      <c r="E2749" t="s">
        <v>204</v>
      </c>
      <c r="F2749" t="s">
        <v>204</v>
      </c>
      <c r="G2749" t="s">
        <v>204</v>
      </c>
      <c r="H2749" t="s">
        <v>204</v>
      </c>
      <c r="I2749" t="s">
        <v>204</v>
      </c>
      <c r="J2749" t="s">
        <v>204</v>
      </c>
      <c r="K2749" t="s">
        <v>204</v>
      </c>
      <c r="L2749" t="s">
        <v>204</v>
      </c>
      <c r="M2749" t="s">
        <v>204</v>
      </c>
      <c r="N2749" t="s">
        <v>204</v>
      </c>
      <c r="O2749" t="s">
        <v>204</v>
      </c>
      <c r="P2749" t="s">
        <v>204</v>
      </c>
      <c r="Q2749" s="80" t="s">
        <v>204</v>
      </c>
      <c r="R2749" s="79"/>
      <c r="T2749" t="s">
        <v>204</v>
      </c>
      <c r="U2749" t="s">
        <v>204</v>
      </c>
      <c r="V2749" t="s">
        <v>204</v>
      </c>
    </row>
    <row r="2750" spans="2:22">
      <c r="B2750" t="s">
        <v>204</v>
      </c>
      <c r="C2750" s="79" t="s">
        <v>204</v>
      </c>
      <c r="E2750" t="s">
        <v>204</v>
      </c>
      <c r="F2750" t="s">
        <v>204</v>
      </c>
      <c r="G2750" t="s">
        <v>204</v>
      </c>
      <c r="H2750" t="s">
        <v>204</v>
      </c>
      <c r="I2750" t="s">
        <v>204</v>
      </c>
      <c r="J2750" t="s">
        <v>204</v>
      </c>
      <c r="K2750" t="s">
        <v>204</v>
      </c>
      <c r="L2750" t="s">
        <v>204</v>
      </c>
      <c r="M2750" t="s">
        <v>204</v>
      </c>
      <c r="N2750" t="s">
        <v>204</v>
      </c>
      <c r="O2750" t="s">
        <v>204</v>
      </c>
      <c r="P2750" t="s">
        <v>204</v>
      </c>
      <c r="Q2750" s="80" t="s">
        <v>204</v>
      </c>
      <c r="R2750" s="79"/>
      <c r="T2750" t="s">
        <v>204</v>
      </c>
      <c r="U2750" t="s">
        <v>204</v>
      </c>
      <c r="V2750" t="s">
        <v>204</v>
      </c>
    </row>
    <row r="2751" spans="2:22">
      <c r="B2751" t="s">
        <v>204</v>
      </c>
      <c r="C2751" s="79" t="s">
        <v>204</v>
      </c>
      <c r="E2751" t="s">
        <v>204</v>
      </c>
      <c r="F2751" t="s">
        <v>204</v>
      </c>
      <c r="G2751" t="s">
        <v>204</v>
      </c>
      <c r="H2751" t="s">
        <v>204</v>
      </c>
      <c r="I2751" t="s">
        <v>204</v>
      </c>
      <c r="J2751" t="s">
        <v>204</v>
      </c>
      <c r="K2751" t="s">
        <v>204</v>
      </c>
      <c r="L2751" t="s">
        <v>204</v>
      </c>
      <c r="M2751" t="s">
        <v>204</v>
      </c>
      <c r="N2751" t="s">
        <v>204</v>
      </c>
      <c r="O2751" t="s">
        <v>204</v>
      </c>
      <c r="P2751" t="s">
        <v>204</v>
      </c>
      <c r="Q2751" s="80" t="s">
        <v>204</v>
      </c>
      <c r="R2751" s="79"/>
      <c r="T2751" t="s">
        <v>204</v>
      </c>
      <c r="U2751" t="s">
        <v>204</v>
      </c>
      <c r="V2751" t="s">
        <v>204</v>
      </c>
    </row>
    <row r="2752" spans="2:22">
      <c r="B2752" t="s">
        <v>204</v>
      </c>
      <c r="C2752" s="79" t="s">
        <v>204</v>
      </c>
      <c r="E2752" t="s">
        <v>204</v>
      </c>
      <c r="F2752" t="s">
        <v>204</v>
      </c>
      <c r="G2752" t="s">
        <v>204</v>
      </c>
      <c r="H2752" t="s">
        <v>204</v>
      </c>
      <c r="I2752" t="s">
        <v>204</v>
      </c>
      <c r="J2752" t="s">
        <v>204</v>
      </c>
      <c r="K2752" t="s">
        <v>204</v>
      </c>
      <c r="L2752" t="s">
        <v>204</v>
      </c>
      <c r="M2752" t="s">
        <v>204</v>
      </c>
      <c r="N2752" t="s">
        <v>204</v>
      </c>
      <c r="O2752" t="s">
        <v>204</v>
      </c>
      <c r="P2752" t="s">
        <v>204</v>
      </c>
      <c r="Q2752" s="80" t="s">
        <v>204</v>
      </c>
      <c r="R2752" s="79"/>
      <c r="T2752" t="s">
        <v>204</v>
      </c>
      <c r="U2752" t="s">
        <v>204</v>
      </c>
      <c r="V2752" t="s">
        <v>204</v>
      </c>
    </row>
    <row r="2753" spans="2:22">
      <c r="B2753" t="s">
        <v>204</v>
      </c>
      <c r="C2753" s="79" t="s">
        <v>204</v>
      </c>
      <c r="E2753" t="s">
        <v>204</v>
      </c>
      <c r="F2753" t="s">
        <v>204</v>
      </c>
      <c r="G2753" t="s">
        <v>204</v>
      </c>
      <c r="H2753" t="s">
        <v>204</v>
      </c>
      <c r="I2753" t="s">
        <v>204</v>
      </c>
      <c r="J2753" t="s">
        <v>204</v>
      </c>
      <c r="K2753" t="s">
        <v>204</v>
      </c>
      <c r="L2753" t="s">
        <v>204</v>
      </c>
      <c r="M2753" t="s">
        <v>204</v>
      </c>
      <c r="N2753" t="s">
        <v>204</v>
      </c>
      <c r="O2753" t="s">
        <v>204</v>
      </c>
      <c r="P2753" t="s">
        <v>204</v>
      </c>
      <c r="Q2753" s="80" t="s">
        <v>204</v>
      </c>
      <c r="R2753" s="79"/>
      <c r="T2753" t="s">
        <v>204</v>
      </c>
      <c r="U2753" t="s">
        <v>204</v>
      </c>
      <c r="V2753" t="s">
        <v>204</v>
      </c>
    </row>
    <row r="2754" spans="2:22">
      <c r="B2754" t="s">
        <v>204</v>
      </c>
      <c r="C2754" s="79" t="s">
        <v>204</v>
      </c>
      <c r="E2754" t="s">
        <v>204</v>
      </c>
      <c r="F2754" t="s">
        <v>204</v>
      </c>
      <c r="G2754" t="s">
        <v>204</v>
      </c>
      <c r="H2754" t="s">
        <v>204</v>
      </c>
      <c r="I2754" t="s">
        <v>204</v>
      </c>
      <c r="J2754" t="s">
        <v>204</v>
      </c>
      <c r="K2754" t="s">
        <v>204</v>
      </c>
      <c r="L2754" t="s">
        <v>204</v>
      </c>
      <c r="M2754" t="s">
        <v>204</v>
      </c>
      <c r="N2754" t="s">
        <v>204</v>
      </c>
      <c r="O2754" t="s">
        <v>204</v>
      </c>
      <c r="P2754" t="s">
        <v>204</v>
      </c>
      <c r="Q2754" s="80" t="s">
        <v>204</v>
      </c>
      <c r="R2754" s="79"/>
      <c r="T2754" t="s">
        <v>204</v>
      </c>
      <c r="U2754" t="s">
        <v>204</v>
      </c>
      <c r="V2754" t="s">
        <v>204</v>
      </c>
    </row>
    <row r="2755" spans="2:22">
      <c r="B2755" t="s">
        <v>204</v>
      </c>
      <c r="C2755" s="79" t="s">
        <v>204</v>
      </c>
      <c r="E2755" t="s">
        <v>204</v>
      </c>
      <c r="F2755" t="s">
        <v>204</v>
      </c>
      <c r="G2755" t="s">
        <v>204</v>
      </c>
      <c r="H2755" t="s">
        <v>204</v>
      </c>
      <c r="I2755" t="s">
        <v>204</v>
      </c>
      <c r="J2755" t="s">
        <v>204</v>
      </c>
      <c r="K2755" t="s">
        <v>204</v>
      </c>
      <c r="L2755" t="s">
        <v>204</v>
      </c>
      <c r="M2755" t="s">
        <v>204</v>
      </c>
      <c r="N2755" t="s">
        <v>204</v>
      </c>
      <c r="O2755" t="s">
        <v>204</v>
      </c>
      <c r="P2755" t="s">
        <v>204</v>
      </c>
      <c r="Q2755" s="80" t="s">
        <v>204</v>
      </c>
      <c r="R2755" s="79"/>
      <c r="T2755" t="s">
        <v>204</v>
      </c>
      <c r="U2755" t="s">
        <v>204</v>
      </c>
      <c r="V2755" t="s">
        <v>204</v>
      </c>
    </row>
    <row r="2756" spans="2:22">
      <c r="B2756" t="s">
        <v>204</v>
      </c>
      <c r="C2756" s="79" t="s">
        <v>204</v>
      </c>
      <c r="E2756" t="s">
        <v>204</v>
      </c>
      <c r="F2756" t="s">
        <v>204</v>
      </c>
      <c r="G2756" t="s">
        <v>204</v>
      </c>
      <c r="H2756" t="s">
        <v>204</v>
      </c>
      <c r="I2756" t="s">
        <v>204</v>
      </c>
      <c r="J2756" t="s">
        <v>204</v>
      </c>
      <c r="K2756" t="s">
        <v>204</v>
      </c>
      <c r="L2756" t="s">
        <v>204</v>
      </c>
      <c r="M2756" t="s">
        <v>204</v>
      </c>
      <c r="N2756" t="s">
        <v>204</v>
      </c>
      <c r="O2756" t="s">
        <v>204</v>
      </c>
      <c r="P2756" t="s">
        <v>204</v>
      </c>
      <c r="Q2756" s="80" t="s">
        <v>204</v>
      </c>
      <c r="R2756" s="79"/>
      <c r="T2756" t="s">
        <v>204</v>
      </c>
      <c r="U2756" t="s">
        <v>204</v>
      </c>
      <c r="V2756" t="s">
        <v>204</v>
      </c>
    </row>
    <row r="2757" spans="2:22">
      <c r="B2757" t="s">
        <v>204</v>
      </c>
      <c r="C2757" s="79" t="s">
        <v>204</v>
      </c>
      <c r="E2757" t="s">
        <v>204</v>
      </c>
      <c r="F2757" t="s">
        <v>204</v>
      </c>
      <c r="G2757" t="s">
        <v>204</v>
      </c>
      <c r="H2757" t="s">
        <v>204</v>
      </c>
      <c r="I2757" t="s">
        <v>204</v>
      </c>
      <c r="J2757" t="s">
        <v>204</v>
      </c>
      <c r="K2757" t="s">
        <v>204</v>
      </c>
      <c r="L2757" t="s">
        <v>204</v>
      </c>
      <c r="M2757" t="s">
        <v>204</v>
      </c>
      <c r="N2757" t="s">
        <v>204</v>
      </c>
      <c r="O2757" t="s">
        <v>204</v>
      </c>
      <c r="P2757" t="s">
        <v>204</v>
      </c>
      <c r="Q2757" s="80" t="s">
        <v>204</v>
      </c>
      <c r="R2757" s="79"/>
      <c r="T2757" t="s">
        <v>204</v>
      </c>
      <c r="U2757" t="s">
        <v>204</v>
      </c>
      <c r="V2757" t="s">
        <v>204</v>
      </c>
    </row>
    <row r="2758" spans="2:22">
      <c r="B2758" t="s">
        <v>204</v>
      </c>
      <c r="C2758" s="79" t="s">
        <v>204</v>
      </c>
      <c r="E2758" t="s">
        <v>204</v>
      </c>
      <c r="F2758" t="s">
        <v>204</v>
      </c>
      <c r="G2758" t="s">
        <v>204</v>
      </c>
      <c r="H2758" t="s">
        <v>204</v>
      </c>
      <c r="I2758" t="s">
        <v>204</v>
      </c>
      <c r="J2758" t="s">
        <v>204</v>
      </c>
      <c r="K2758" t="s">
        <v>204</v>
      </c>
      <c r="L2758" t="s">
        <v>204</v>
      </c>
      <c r="M2758" t="s">
        <v>204</v>
      </c>
      <c r="N2758" t="s">
        <v>204</v>
      </c>
      <c r="O2758" t="s">
        <v>204</v>
      </c>
      <c r="P2758" t="s">
        <v>204</v>
      </c>
      <c r="Q2758" s="80" t="s">
        <v>204</v>
      </c>
      <c r="R2758" s="79"/>
      <c r="T2758" t="s">
        <v>204</v>
      </c>
      <c r="U2758" t="s">
        <v>204</v>
      </c>
      <c r="V2758" t="s">
        <v>204</v>
      </c>
    </row>
    <row r="2759" spans="2:22">
      <c r="B2759" t="s">
        <v>204</v>
      </c>
      <c r="C2759" s="79" t="s">
        <v>204</v>
      </c>
      <c r="E2759" t="s">
        <v>204</v>
      </c>
      <c r="F2759" t="s">
        <v>204</v>
      </c>
      <c r="G2759" t="s">
        <v>204</v>
      </c>
      <c r="H2759" t="s">
        <v>204</v>
      </c>
      <c r="I2759" t="s">
        <v>204</v>
      </c>
      <c r="J2759" t="s">
        <v>204</v>
      </c>
      <c r="K2759" t="s">
        <v>204</v>
      </c>
      <c r="L2759" t="s">
        <v>204</v>
      </c>
      <c r="M2759" t="s">
        <v>204</v>
      </c>
      <c r="N2759" t="s">
        <v>204</v>
      </c>
      <c r="O2759" t="s">
        <v>204</v>
      </c>
      <c r="P2759" t="s">
        <v>204</v>
      </c>
      <c r="Q2759" s="80" t="s">
        <v>204</v>
      </c>
      <c r="R2759" s="79"/>
      <c r="T2759" t="s">
        <v>204</v>
      </c>
      <c r="U2759" t="s">
        <v>204</v>
      </c>
      <c r="V2759" t="s">
        <v>204</v>
      </c>
    </row>
    <row r="2760" spans="2:22">
      <c r="B2760" t="s">
        <v>204</v>
      </c>
      <c r="C2760" s="79" t="s">
        <v>204</v>
      </c>
      <c r="E2760" t="s">
        <v>204</v>
      </c>
      <c r="F2760" t="s">
        <v>204</v>
      </c>
      <c r="G2760" t="s">
        <v>204</v>
      </c>
      <c r="H2760" t="s">
        <v>204</v>
      </c>
      <c r="I2760" t="s">
        <v>204</v>
      </c>
      <c r="J2760" t="s">
        <v>204</v>
      </c>
      <c r="K2760" t="s">
        <v>204</v>
      </c>
      <c r="L2760" t="s">
        <v>204</v>
      </c>
      <c r="M2760" t="s">
        <v>204</v>
      </c>
      <c r="N2760" t="s">
        <v>204</v>
      </c>
      <c r="O2760" t="s">
        <v>204</v>
      </c>
      <c r="P2760" t="s">
        <v>204</v>
      </c>
      <c r="Q2760" s="80" t="s">
        <v>204</v>
      </c>
      <c r="R2760" s="79"/>
      <c r="T2760" t="s">
        <v>204</v>
      </c>
      <c r="U2760" t="s">
        <v>204</v>
      </c>
      <c r="V2760" t="s">
        <v>204</v>
      </c>
    </row>
    <row r="2761" spans="2:22">
      <c r="B2761" t="s">
        <v>204</v>
      </c>
      <c r="C2761" s="79" t="s">
        <v>204</v>
      </c>
      <c r="E2761" t="s">
        <v>204</v>
      </c>
      <c r="F2761" t="s">
        <v>204</v>
      </c>
      <c r="G2761" t="s">
        <v>204</v>
      </c>
      <c r="H2761" t="s">
        <v>204</v>
      </c>
      <c r="I2761" t="s">
        <v>204</v>
      </c>
      <c r="J2761" t="s">
        <v>204</v>
      </c>
      <c r="K2761" t="s">
        <v>204</v>
      </c>
      <c r="L2761" t="s">
        <v>204</v>
      </c>
      <c r="M2761" t="s">
        <v>204</v>
      </c>
      <c r="N2761" t="s">
        <v>204</v>
      </c>
      <c r="O2761" t="s">
        <v>204</v>
      </c>
      <c r="P2761" t="s">
        <v>204</v>
      </c>
      <c r="Q2761" s="80" t="s">
        <v>204</v>
      </c>
      <c r="R2761" s="79"/>
      <c r="T2761" t="s">
        <v>204</v>
      </c>
      <c r="U2761" t="s">
        <v>204</v>
      </c>
      <c r="V2761" t="s">
        <v>204</v>
      </c>
    </row>
    <row r="2762" spans="2:22">
      <c r="B2762" t="s">
        <v>204</v>
      </c>
      <c r="C2762" s="79" t="s">
        <v>204</v>
      </c>
      <c r="E2762" t="s">
        <v>204</v>
      </c>
      <c r="F2762" t="s">
        <v>204</v>
      </c>
      <c r="G2762" t="s">
        <v>204</v>
      </c>
      <c r="H2762" t="s">
        <v>204</v>
      </c>
      <c r="I2762" t="s">
        <v>204</v>
      </c>
      <c r="J2762" t="s">
        <v>204</v>
      </c>
      <c r="K2762" t="s">
        <v>204</v>
      </c>
      <c r="L2762" t="s">
        <v>204</v>
      </c>
      <c r="M2762" t="s">
        <v>204</v>
      </c>
      <c r="N2762" t="s">
        <v>204</v>
      </c>
      <c r="O2762" t="s">
        <v>204</v>
      </c>
      <c r="P2762" t="s">
        <v>204</v>
      </c>
      <c r="Q2762" s="80" t="s">
        <v>204</v>
      </c>
      <c r="R2762" s="79"/>
      <c r="T2762" t="s">
        <v>204</v>
      </c>
      <c r="U2762" t="s">
        <v>204</v>
      </c>
      <c r="V2762" t="s">
        <v>204</v>
      </c>
    </row>
    <row r="2763" spans="2:22">
      <c r="B2763" t="s">
        <v>204</v>
      </c>
      <c r="C2763" s="79" t="s">
        <v>204</v>
      </c>
      <c r="E2763" t="s">
        <v>204</v>
      </c>
      <c r="F2763" t="s">
        <v>204</v>
      </c>
      <c r="G2763" t="s">
        <v>204</v>
      </c>
      <c r="H2763" t="s">
        <v>204</v>
      </c>
      <c r="I2763" t="s">
        <v>204</v>
      </c>
      <c r="J2763" t="s">
        <v>204</v>
      </c>
      <c r="K2763" t="s">
        <v>204</v>
      </c>
      <c r="L2763" t="s">
        <v>204</v>
      </c>
      <c r="M2763" t="s">
        <v>204</v>
      </c>
      <c r="N2763" t="s">
        <v>204</v>
      </c>
      <c r="O2763" t="s">
        <v>204</v>
      </c>
      <c r="P2763" t="s">
        <v>204</v>
      </c>
      <c r="Q2763" s="80" t="s">
        <v>204</v>
      </c>
      <c r="R2763" s="79"/>
      <c r="T2763" t="s">
        <v>204</v>
      </c>
      <c r="U2763" t="s">
        <v>204</v>
      </c>
      <c r="V2763" t="s">
        <v>204</v>
      </c>
    </row>
    <row r="2764" spans="2:22">
      <c r="B2764" t="s">
        <v>204</v>
      </c>
      <c r="C2764" s="79" t="s">
        <v>204</v>
      </c>
      <c r="E2764" t="s">
        <v>204</v>
      </c>
      <c r="F2764" t="s">
        <v>204</v>
      </c>
      <c r="G2764" t="s">
        <v>204</v>
      </c>
      <c r="H2764" t="s">
        <v>204</v>
      </c>
      <c r="I2764" t="s">
        <v>204</v>
      </c>
      <c r="J2764" t="s">
        <v>204</v>
      </c>
      <c r="K2764" t="s">
        <v>204</v>
      </c>
      <c r="L2764" t="s">
        <v>204</v>
      </c>
      <c r="M2764" t="s">
        <v>204</v>
      </c>
      <c r="N2764" t="s">
        <v>204</v>
      </c>
      <c r="O2764" t="s">
        <v>204</v>
      </c>
      <c r="P2764" t="s">
        <v>204</v>
      </c>
      <c r="Q2764" s="80" t="s">
        <v>204</v>
      </c>
      <c r="R2764" s="79"/>
      <c r="T2764" t="s">
        <v>204</v>
      </c>
      <c r="U2764" t="s">
        <v>204</v>
      </c>
      <c r="V2764" t="s">
        <v>204</v>
      </c>
    </row>
    <row r="2765" spans="2:22">
      <c r="B2765" t="s">
        <v>204</v>
      </c>
      <c r="C2765" s="79" t="s">
        <v>204</v>
      </c>
      <c r="E2765" t="s">
        <v>204</v>
      </c>
      <c r="F2765" t="s">
        <v>204</v>
      </c>
      <c r="G2765" t="s">
        <v>204</v>
      </c>
      <c r="H2765" t="s">
        <v>204</v>
      </c>
      <c r="I2765" t="s">
        <v>204</v>
      </c>
      <c r="J2765" t="s">
        <v>204</v>
      </c>
      <c r="K2765" t="s">
        <v>204</v>
      </c>
      <c r="L2765" t="s">
        <v>204</v>
      </c>
      <c r="M2765" t="s">
        <v>204</v>
      </c>
      <c r="N2765" t="s">
        <v>204</v>
      </c>
      <c r="O2765" t="s">
        <v>204</v>
      </c>
      <c r="P2765" t="s">
        <v>204</v>
      </c>
      <c r="Q2765" s="80" t="s">
        <v>204</v>
      </c>
      <c r="R2765" s="79"/>
      <c r="T2765" t="s">
        <v>204</v>
      </c>
      <c r="U2765" t="s">
        <v>204</v>
      </c>
      <c r="V2765" t="s">
        <v>204</v>
      </c>
    </row>
    <row r="2766" spans="2:22">
      <c r="B2766" t="s">
        <v>204</v>
      </c>
      <c r="C2766" s="79" t="s">
        <v>204</v>
      </c>
      <c r="E2766" t="s">
        <v>204</v>
      </c>
      <c r="F2766" t="s">
        <v>204</v>
      </c>
      <c r="G2766" t="s">
        <v>204</v>
      </c>
      <c r="H2766" t="s">
        <v>204</v>
      </c>
      <c r="I2766" t="s">
        <v>204</v>
      </c>
      <c r="J2766" t="s">
        <v>204</v>
      </c>
      <c r="K2766" t="s">
        <v>204</v>
      </c>
      <c r="L2766" t="s">
        <v>204</v>
      </c>
      <c r="M2766" t="s">
        <v>204</v>
      </c>
      <c r="N2766" t="s">
        <v>204</v>
      </c>
      <c r="O2766" t="s">
        <v>204</v>
      </c>
      <c r="P2766" t="s">
        <v>204</v>
      </c>
      <c r="Q2766" s="80" t="s">
        <v>204</v>
      </c>
      <c r="R2766" s="79"/>
      <c r="T2766" t="s">
        <v>204</v>
      </c>
      <c r="U2766" t="s">
        <v>204</v>
      </c>
      <c r="V2766" t="s">
        <v>204</v>
      </c>
    </row>
    <row r="2767" spans="2:22">
      <c r="B2767" t="s">
        <v>204</v>
      </c>
      <c r="C2767" s="79" t="s">
        <v>204</v>
      </c>
      <c r="E2767" t="s">
        <v>204</v>
      </c>
      <c r="F2767" t="s">
        <v>204</v>
      </c>
      <c r="G2767" t="s">
        <v>204</v>
      </c>
      <c r="H2767" t="s">
        <v>204</v>
      </c>
      <c r="I2767" t="s">
        <v>204</v>
      </c>
      <c r="J2767" t="s">
        <v>204</v>
      </c>
      <c r="K2767" t="s">
        <v>204</v>
      </c>
      <c r="L2767" t="s">
        <v>204</v>
      </c>
      <c r="M2767" t="s">
        <v>204</v>
      </c>
      <c r="N2767" t="s">
        <v>204</v>
      </c>
      <c r="O2767" t="s">
        <v>204</v>
      </c>
      <c r="P2767" t="s">
        <v>204</v>
      </c>
      <c r="Q2767" s="80" t="s">
        <v>204</v>
      </c>
      <c r="R2767" s="79"/>
      <c r="T2767" t="s">
        <v>204</v>
      </c>
      <c r="U2767" t="s">
        <v>204</v>
      </c>
      <c r="V2767" t="s">
        <v>204</v>
      </c>
    </row>
    <row r="2768" spans="2:22">
      <c r="B2768" t="s">
        <v>204</v>
      </c>
      <c r="C2768" s="79" t="s">
        <v>204</v>
      </c>
      <c r="E2768" t="s">
        <v>204</v>
      </c>
      <c r="F2768" t="s">
        <v>204</v>
      </c>
      <c r="G2768" t="s">
        <v>204</v>
      </c>
      <c r="H2768" t="s">
        <v>204</v>
      </c>
      <c r="I2768" t="s">
        <v>204</v>
      </c>
      <c r="J2768" t="s">
        <v>204</v>
      </c>
      <c r="K2768" t="s">
        <v>204</v>
      </c>
      <c r="L2768" t="s">
        <v>204</v>
      </c>
      <c r="M2768" t="s">
        <v>204</v>
      </c>
      <c r="N2768" t="s">
        <v>204</v>
      </c>
      <c r="O2768" t="s">
        <v>204</v>
      </c>
      <c r="P2768" t="s">
        <v>204</v>
      </c>
      <c r="Q2768" s="80" t="s">
        <v>204</v>
      </c>
      <c r="R2768" s="79"/>
      <c r="T2768" t="s">
        <v>204</v>
      </c>
      <c r="U2768" t="s">
        <v>204</v>
      </c>
      <c r="V2768" t="s">
        <v>204</v>
      </c>
    </row>
    <row r="2769" spans="2:22">
      <c r="B2769" t="s">
        <v>204</v>
      </c>
      <c r="C2769" s="79" t="s">
        <v>204</v>
      </c>
      <c r="E2769" t="s">
        <v>204</v>
      </c>
      <c r="F2769" t="s">
        <v>204</v>
      </c>
      <c r="G2769" t="s">
        <v>204</v>
      </c>
      <c r="H2769" t="s">
        <v>204</v>
      </c>
      <c r="I2769" t="s">
        <v>204</v>
      </c>
      <c r="J2769" t="s">
        <v>204</v>
      </c>
      <c r="K2769" t="s">
        <v>204</v>
      </c>
      <c r="L2769" t="s">
        <v>204</v>
      </c>
      <c r="M2769" t="s">
        <v>204</v>
      </c>
      <c r="N2769" t="s">
        <v>204</v>
      </c>
      <c r="O2769" t="s">
        <v>204</v>
      </c>
      <c r="P2769" t="s">
        <v>204</v>
      </c>
      <c r="Q2769" s="80" t="s">
        <v>204</v>
      </c>
      <c r="R2769" s="79"/>
      <c r="T2769" t="s">
        <v>204</v>
      </c>
      <c r="U2769" t="s">
        <v>204</v>
      </c>
      <c r="V2769" t="s">
        <v>204</v>
      </c>
    </row>
    <row r="2770" spans="2:22">
      <c r="B2770" t="s">
        <v>204</v>
      </c>
      <c r="C2770" s="79" t="s">
        <v>204</v>
      </c>
      <c r="E2770" t="s">
        <v>204</v>
      </c>
      <c r="F2770" t="s">
        <v>204</v>
      </c>
      <c r="G2770" t="s">
        <v>204</v>
      </c>
      <c r="H2770" t="s">
        <v>204</v>
      </c>
      <c r="I2770" t="s">
        <v>204</v>
      </c>
      <c r="J2770" t="s">
        <v>204</v>
      </c>
      <c r="K2770" t="s">
        <v>204</v>
      </c>
      <c r="L2770" t="s">
        <v>204</v>
      </c>
      <c r="M2770" t="s">
        <v>204</v>
      </c>
      <c r="N2770" t="s">
        <v>204</v>
      </c>
      <c r="O2770" t="s">
        <v>204</v>
      </c>
      <c r="P2770" t="s">
        <v>204</v>
      </c>
      <c r="Q2770" s="80" t="s">
        <v>204</v>
      </c>
      <c r="R2770" s="79"/>
      <c r="T2770" t="s">
        <v>204</v>
      </c>
      <c r="U2770" t="s">
        <v>204</v>
      </c>
      <c r="V2770" t="s">
        <v>204</v>
      </c>
    </row>
    <row r="2771" spans="2:22">
      <c r="B2771" t="s">
        <v>204</v>
      </c>
      <c r="C2771" s="79" t="s">
        <v>204</v>
      </c>
      <c r="E2771" t="s">
        <v>204</v>
      </c>
      <c r="F2771" t="s">
        <v>204</v>
      </c>
      <c r="G2771" t="s">
        <v>204</v>
      </c>
      <c r="H2771" t="s">
        <v>204</v>
      </c>
      <c r="I2771" t="s">
        <v>204</v>
      </c>
      <c r="J2771" t="s">
        <v>204</v>
      </c>
      <c r="K2771" t="s">
        <v>204</v>
      </c>
      <c r="L2771" t="s">
        <v>204</v>
      </c>
      <c r="M2771" t="s">
        <v>204</v>
      </c>
      <c r="N2771" t="s">
        <v>204</v>
      </c>
      <c r="O2771" t="s">
        <v>204</v>
      </c>
      <c r="P2771" t="s">
        <v>204</v>
      </c>
      <c r="Q2771" s="80" t="s">
        <v>204</v>
      </c>
      <c r="R2771" s="79"/>
      <c r="T2771" t="s">
        <v>204</v>
      </c>
      <c r="U2771" t="s">
        <v>204</v>
      </c>
      <c r="V2771" t="s">
        <v>204</v>
      </c>
    </row>
    <row r="2772" spans="2:22">
      <c r="B2772" t="s">
        <v>204</v>
      </c>
      <c r="C2772" s="79" t="s">
        <v>204</v>
      </c>
      <c r="E2772" t="s">
        <v>204</v>
      </c>
      <c r="F2772" t="s">
        <v>204</v>
      </c>
      <c r="G2772" t="s">
        <v>204</v>
      </c>
      <c r="H2772" t="s">
        <v>204</v>
      </c>
      <c r="I2772" t="s">
        <v>204</v>
      </c>
      <c r="J2772" t="s">
        <v>204</v>
      </c>
      <c r="K2772" t="s">
        <v>204</v>
      </c>
      <c r="L2772" t="s">
        <v>204</v>
      </c>
      <c r="M2772" t="s">
        <v>204</v>
      </c>
      <c r="N2772" t="s">
        <v>204</v>
      </c>
      <c r="O2772" t="s">
        <v>204</v>
      </c>
      <c r="P2772" t="s">
        <v>204</v>
      </c>
      <c r="Q2772" s="80" t="s">
        <v>204</v>
      </c>
      <c r="R2772" s="79"/>
      <c r="T2772" t="s">
        <v>204</v>
      </c>
      <c r="U2772" t="s">
        <v>204</v>
      </c>
      <c r="V2772" t="s">
        <v>204</v>
      </c>
    </row>
    <row r="2773" spans="2:22">
      <c r="B2773" t="s">
        <v>204</v>
      </c>
      <c r="C2773" s="79" t="s">
        <v>204</v>
      </c>
      <c r="E2773" t="s">
        <v>204</v>
      </c>
      <c r="F2773" t="s">
        <v>204</v>
      </c>
      <c r="G2773" t="s">
        <v>204</v>
      </c>
      <c r="H2773" t="s">
        <v>204</v>
      </c>
      <c r="I2773" t="s">
        <v>204</v>
      </c>
      <c r="J2773" t="s">
        <v>204</v>
      </c>
      <c r="K2773" t="s">
        <v>204</v>
      </c>
      <c r="L2773" t="s">
        <v>204</v>
      </c>
      <c r="M2773" t="s">
        <v>204</v>
      </c>
      <c r="N2773" t="s">
        <v>204</v>
      </c>
      <c r="O2773" t="s">
        <v>204</v>
      </c>
      <c r="P2773" t="s">
        <v>204</v>
      </c>
      <c r="Q2773" s="80" t="s">
        <v>204</v>
      </c>
      <c r="R2773" s="79"/>
      <c r="T2773" t="s">
        <v>204</v>
      </c>
      <c r="U2773" t="s">
        <v>204</v>
      </c>
      <c r="V2773" t="s">
        <v>204</v>
      </c>
    </row>
    <row r="2774" spans="2:22">
      <c r="B2774" t="s">
        <v>204</v>
      </c>
      <c r="C2774" s="79" t="s">
        <v>204</v>
      </c>
      <c r="E2774" t="s">
        <v>204</v>
      </c>
      <c r="F2774" t="s">
        <v>204</v>
      </c>
      <c r="G2774" t="s">
        <v>204</v>
      </c>
      <c r="H2774" t="s">
        <v>204</v>
      </c>
      <c r="I2774" t="s">
        <v>204</v>
      </c>
      <c r="J2774" t="s">
        <v>204</v>
      </c>
      <c r="K2774" t="s">
        <v>204</v>
      </c>
      <c r="L2774" t="s">
        <v>204</v>
      </c>
      <c r="M2774" t="s">
        <v>204</v>
      </c>
      <c r="N2774" t="s">
        <v>204</v>
      </c>
      <c r="O2774" t="s">
        <v>204</v>
      </c>
      <c r="P2774" t="s">
        <v>204</v>
      </c>
      <c r="Q2774" s="80" t="s">
        <v>204</v>
      </c>
      <c r="R2774" s="79"/>
      <c r="T2774" t="s">
        <v>204</v>
      </c>
      <c r="U2774" t="s">
        <v>204</v>
      </c>
      <c r="V2774" t="s">
        <v>204</v>
      </c>
    </row>
    <row r="2775" spans="2:22">
      <c r="B2775" t="s">
        <v>204</v>
      </c>
      <c r="C2775" s="79" t="s">
        <v>204</v>
      </c>
      <c r="E2775" t="s">
        <v>204</v>
      </c>
      <c r="F2775" t="s">
        <v>204</v>
      </c>
      <c r="G2775" t="s">
        <v>204</v>
      </c>
      <c r="H2775" t="s">
        <v>204</v>
      </c>
      <c r="I2775" t="s">
        <v>204</v>
      </c>
      <c r="J2775" t="s">
        <v>204</v>
      </c>
      <c r="K2775" t="s">
        <v>204</v>
      </c>
      <c r="L2775" t="s">
        <v>204</v>
      </c>
      <c r="M2775" t="s">
        <v>204</v>
      </c>
      <c r="N2775" t="s">
        <v>204</v>
      </c>
      <c r="O2775" t="s">
        <v>204</v>
      </c>
      <c r="P2775" t="s">
        <v>204</v>
      </c>
      <c r="Q2775" s="80" t="s">
        <v>204</v>
      </c>
      <c r="R2775" s="79"/>
      <c r="T2775" t="s">
        <v>204</v>
      </c>
      <c r="U2775" t="s">
        <v>204</v>
      </c>
      <c r="V2775" t="s">
        <v>204</v>
      </c>
    </row>
    <row r="2776" spans="2:22">
      <c r="B2776" t="s">
        <v>204</v>
      </c>
      <c r="C2776" s="79" t="s">
        <v>204</v>
      </c>
      <c r="E2776" t="s">
        <v>204</v>
      </c>
      <c r="F2776" t="s">
        <v>204</v>
      </c>
      <c r="G2776" t="s">
        <v>204</v>
      </c>
      <c r="H2776" t="s">
        <v>204</v>
      </c>
      <c r="I2776" t="s">
        <v>204</v>
      </c>
      <c r="J2776" t="s">
        <v>204</v>
      </c>
      <c r="K2776" t="s">
        <v>204</v>
      </c>
      <c r="L2776" t="s">
        <v>204</v>
      </c>
      <c r="M2776" t="s">
        <v>204</v>
      </c>
      <c r="N2776" t="s">
        <v>204</v>
      </c>
      <c r="O2776" t="s">
        <v>204</v>
      </c>
      <c r="P2776" t="s">
        <v>204</v>
      </c>
      <c r="Q2776" s="80" t="s">
        <v>204</v>
      </c>
      <c r="R2776" s="79"/>
      <c r="T2776" t="s">
        <v>204</v>
      </c>
      <c r="U2776" t="s">
        <v>204</v>
      </c>
      <c r="V2776" t="s">
        <v>204</v>
      </c>
    </row>
    <row r="2777" spans="2:22">
      <c r="B2777" t="s">
        <v>204</v>
      </c>
      <c r="C2777" s="79" t="s">
        <v>204</v>
      </c>
      <c r="E2777" t="s">
        <v>204</v>
      </c>
      <c r="F2777" t="s">
        <v>204</v>
      </c>
      <c r="G2777" t="s">
        <v>204</v>
      </c>
      <c r="H2777" t="s">
        <v>204</v>
      </c>
      <c r="I2777" t="s">
        <v>204</v>
      </c>
      <c r="J2777" t="s">
        <v>204</v>
      </c>
      <c r="K2777" t="s">
        <v>204</v>
      </c>
      <c r="L2777" t="s">
        <v>204</v>
      </c>
      <c r="M2777" t="s">
        <v>204</v>
      </c>
      <c r="N2777" t="s">
        <v>204</v>
      </c>
      <c r="O2777" t="s">
        <v>204</v>
      </c>
      <c r="P2777" t="s">
        <v>204</v>
      </c>
      <c r="Q2777" s="80" t="s">
        <v>204</v>
      </c>
      <c r="R2777" s="79"/>
      <c r="T2777" t="s">
        <v>204</v>
      </c>
      <c r="U2777" t="s">
        <v>204</v>
      </c>
      <c r="V2777" t="s">
        <v>204</v>
      </c>
    </row>
    <row r="2778" spans="2:22">
      <c r="B2778" t="s">
        <v>204</v>
      </c>
      <c r="C2778" s="79" t="s">
        <v>204</v>
      </c>
      <c r="E2778" t="s">
        <v>204</v>
      </c>
      <c r="F2778" t="s">
        <v>204</v>
      </c>
      <c r="G2778" t="s">
        <v>204</v>
      </c>
      <c r="H2778" t="s">
        <v>204</v>
      </c>
      <c r="I2778" t="s">
        <v>204</v>
      </c>
      <c r="J2778" t="s">
        <v>204</v>
      </c>
      <c r="K2778" t="s">
        <v>204</v>
      </c>
      <c r="L2778" t="s">
        <v>204</v>
      </c>
      <c r="M2778" t="s">
        <v>204</v>
      </c>
      <c r="N2778" t="s">
        <v>204</v>
      </c>
      <c r="O2778" t="s">
        <v>204</v>
      </c>
      <c r="P2778" t="s">
        <v>204</v>
      </c>
      <c r="Q2778" s="80" t="s">
        <v>204</v>
      </c>
      <c r="R2778" s="79"/>
      <c r="T2778" t="s">
        <v>204</v>
      </c>
      <c r="U2778" t="s">
        <v>204</v>
      </c>
      <c r="V2778" t="s">
        <v>204</v>
      </c>
    </row>
    <row r="2779" spans="2:22">
      <c r="B2779" t="s">
        <v>204</v>
      </c>
      <c r="C2779" s="79" t="s">
        <v>204</v>
      </c>
      <c r="E2779" t="s">
        <v>204</v>
      </c>
      <c r="F2779" t="s">
        <v>204</v>
      </c>
      <c r="G2779" t="s">
        <v>204</v>
      </c>
      <c r="H2779" t="s">
        <v>204</v>
      </c>
      <c r="I2779" t="s">
        <v>204</v>
      </c>
      <c r="J2779" t="s">
        <v>204</v>
      </c>
      <c r="K2779" t="s">
        <v>204</v>
      </c>
      <c r="L2779" t="s">
        <v>204</v>
      </c>
      <c r="M2779" t="s">
        <v>204</v>
      </c>
      <c r="N2779" t="s">
        <v>204</v>
      </c>
      <c r="O2779" t="s">
        <v>204</v>
      </c>
      <c r="P2779" t="s">
        <v>204</v>
      </c>
      <c r="Q2779" s="80" t="s">
        <v>204</v>
      </c>
      <c r="R2779" s="79"/>
      <c r="T2779" t="s">
        <v>204</v>
      </c>
      <c r="U2779" t="s">
        <v>204</v>
      </c>
      <c r="V2779" t="s">
        <v>204</v>
      </c>
    </row>
    <row r="2780" spans="2:22">
      <c r="B2780" t="s">
        <v>204</v>
      </c>
      <c r="C2780" s="79" t="s">
        <v>204</v>
      </c>
      <c r="E2780" t="s">
        <v>204</v>
      </c>
      <c r="F2780" t="s">
        <v>204</v>
      </c>
      <c r="G2780" t="s">
        <v>204</v>
      </c>
      <c r="H2780" t="s">
        <v>204</v>
      </c>
      <c r="I2780" t="s">
        <v>204</v>
      </c>
      <c r="J2780" t="s">
        <v>204</v>
      </c>
      <c r="K2780" t="s">
        <v>204</v>
      </c>
      <c r="L2780" t="s">
        <v>204</v>
      </c>
      <c r="M2780" t="s">
        <v>204</v>
      </c>
      <c r="N2780" t="s">
        <v>204</v>
      </c>
      <c r="O2780" t="s">
        <v>204</v>
      </c>
      <c r="P2780" t="s">
        <v>204</v>
      </c>
      <c r="Q2780" s="80" t="s">
        <v>204</v>
      </c>
      <c r="R2780" s="79"/>
      <c r="T2780" t="s">
        <v>204</v>
      </c>
      <c r="U2780" t="s">
        <v>204</v>
      </c>
      <c r="V2780" t="s">
        <v>204</v>
      </c>
    </row>
    <row r="2781" spans="2:22">
      <c r="B2781" t="s">
        <v>204</v>
      </c>
      <c r="C2781" s="79" t="s">
        <v>204</v>
      </c>
      <c r="E2781" t="s">
        <v>204</v>
      </c>
      <c r="F2781" t="s">
        <v>204</v>
      </c>
      <c r="G2781" t="s">
        <v>204</v>
      </c>
      <c r="H2781" t="s">
        <v>204</v>
      </c>
      <c r="I2781" t="s">
        <v>204</v>
      </c>
      <c r="J2781" t="s">
        <v>204</v>
      </c>
      <c r="K2781" t="s">
        <v>204</v>
      </c>
      <c r="L2781" t="s">
        <v>204</v>
      </c>
      <c r="M2781" t="s">
        <v>204</v>
      </c>
      <c r="N2781" t="s">
        <v>204</v>
      </c>
      <c r="O2781" t="s">
        <v>204</v>
      </c>
      <c r="P2781" t="s">
        <v>204</v>
      </c>
      <c r="Q2781" s="80" t="s">
        <v>204</v>
      </c>
      <c r="R2781" s="79"/>
      <c r="T2781" t="s">
        <v>204</v>
      </c>
      <c r="U2781" t="s">
        <v>204</v>
      </c>
      <c r="V2781" t="s">
        <v>204</v>
      </c>
    </row>
    <row r="2782" spans="2:22">
      <c r="B2782" t="s">
        <v>204</v>
      </c>
      <c r="C2782" s="79" t="s">
        <v>204</v>
      </c>
      <c r="E2782" t="s">
        <v>204</v>
      </c>
      <c r="F2782" t="s">
        <v>204</v>
      </c>
      <c r="G2782" t="s">
        <v>204</v>
      </c>
      <c r="H2782" t="s">
        <v>204</v>
      </c>
      <c r="I2782" t="s">
        <v>204</v>
      </c>
      <c r="J2782" t="s">
        <v>204</v>
      </c>
      <c r="K2782" t="s">
        <v>204</v>
      </c>
      <c r="L2782" t="s">
        <v>204</v>
      </c>
      <c r="M2782" t="s">
        <v>204</v>
      </c>
      <c r="N2782" t="s">
        <v>204</v>
      </c>
      <c r="O2782" t="s">
        <v>204</v>
      </c>
      <c r="P2782" t="s">
        <v>204</v>
      </c>
      <c r="Q2782" s="80" t="s">
        <v>204</v>
      </c>
      <c r="R2782" s="79"/>
      <c r="T2782" t="s">
        <v>204</v>
      </c>
      <c r="U2782" t="s">
        <v>204</v>
      </c>
      <c r="V2782" t="s">
        <v>204</v>
      </c>
    </row>
    <row r="2783" spans="2:22">
      <c r="B2783" t="s">
        <v>204</v>
      </c>
      <c r="C2783" s="79" t="s">
        <v>204</v>
      </c>
      <c r="E2783" t="s">
        <v>204</v>
      </c>
      <c r="F2783" t="s">
        <v>204</v>
      </c>
      <c r="G2783" t="s">
        <v>204</v>
      </c>
      <c r="H2783" t="s">
        <v>204</v>
      </c>
      <c r="I2783" t="s">
        <v>204</v>
      </c>
      <c r="J2783" t="s">
        <v>204</v>
      </c>
      <c r="K2783" t="s">
        <v>204</v>
      </c>
      <c r="L2783" t="s">
        <v>204</v>
      </c>
      <c r="M2783" t="s">
        <v>204</v>
      </c>
      <c r="N2783" t="s">
        <v>204</v>
      </c>
      <c r="O2783" t="s">
        <v>204</v>
      </c>
      <c r="P2783" t="s">
        <v>204</v>
      </c>
      <c r="Q2783" s="80" t="s">
        <v>204</v>
      </c>
      <c r="R2783" s="79"/>
      <c r="T2783" t="s">
        <v>204</v>
      </c>
      <c r="U2783" t="s">
        <v>204</v>
      </c>
      <c r="V2783" t="s">
        <v>204</v>
      </c>
    </row>
    <row r="2784" spans="2:22">
      <c r="B2784" t="s">
        <v>204</v>
      </c>
      <c r="C2784" s="79" t="s">
        <v>204</v>
      </c>
      <c r="E2784" t="s">
        <v>204</v>
      </c>
      <c r="F2784" t="s">
        <v>204</v>
      </c>
      <c r="G2784" t="s">
        <v>204</v>
      </c>
      <c r="H2784" t="s">
        <v>204</v>
      </c>
      <c r="I2784" t="s">
        <v>204</v>
      </c>
      <c r="J2784" t="s">
        <v>204</v>
      </c>
      <c r="K2784" t="s">
        <v>204</v>
      </c>
      <c r="L2784" t="s">
        <v>204</v>
      </c>
      <c r="M2784" t="s">
        <v>204</v>
      </c>
      <c r="N2784" t="s">
        <v>204</v>
      </c>
      <c r="O2784" t="s">
        <v>204</v>
      </c>
      <c r="P2784" t="s">
        <v>204</v>
      </c>
      <c r="Q2784" s="80" t="s">
        <v>204</v>
      </c>
      <c r="R2784" s="79"/>
      <c r="T2784" t="s">
        <v>204</v>
      </c>
      <c r="U2784" t="s">
        <v>204</v>
      </c>
      <c r="V2784" t="s">
        <v>204</v>
      </c>
    </row>
    <row r="2785" spans="2:22">
      <c r="B2785" t="s">
        <v>204</v>
      </c>
      <c r="C2785" s="79" t="s">
        <v>204</v>
      </c>
      <c r="E2785" t="s">
        <v>204</v>
      </c>
      <c r="F2785" t="s">
        <v>204</v>
      </c>
      <c r="G2785" t="s">
        <v>204</v>
      </c>
      <c r="H2785" t="s">
        <v>204</v>
      </c>
      <c r="I2785" t="s">
        <v>204</v>
      </c>
      <c r="J2785" t="s">
        <v>204</v>
      </c>
      <c r="K2785" t="s">
        <v>204</v>
      </c>
      <c r="L2785" t="s">
        <v>204</v>
      </c>
      <c r="M2785" t="s">
        <v>204</v>
      </c>
      <c r="N2785" t="s">
        <v>204</v>
      </c>
      <c r="O2785" t="s">
        <v>204</v>
      </c>
      <c r="P2785" t="s">
        <v>204</v>
      </c>
      <c r="Q2785" s="80" t="s">
        <v>204</v>
      </c>
      <c r="R2785" s="79"/>
      <c r="T2785" t="s">
        <v>204</v>
      </c>
      <c r="U2785" t="s">
        <v>204</v>
      </c>
      <c r="V2785" t="s">
        <v>204</v>
      </c>
    </row>
    <row r="2786" spans="2:22">
      <c r="B2786" t="s">
        <v>204</v>
      </c>
      <c r="C2786" s="79" t="s">
        <v>204</v>
      </c>
      <c r="E2786" t="s">
        <v>204</v>
      </c>
      <c r="F2786" t="s">
        <v>204</v>
      </c>
      <c r="G2786" t="s">
        <v>204</v>
      </c>
      <c r="H2786" t="s">
        <v>204</v>
      </c>
      <c r="I2786" t="s">
        <v>204</v>
      </c>
      <c r="J2786" t="s">
        <v>204</v>
      </c>
      <c r="K2786" t="s">
        <v>204</v>
      </c>
      <c r="L2786" t="s">
        <v>204</v>
      </c>
      <c r="M2786" t="s">
        <v>204</v>
      </c>
      <c r="N2786" t="s">
        <v>204</v>
      </c>
      <c r="O2786" t="s">
        <v>204</v>
      </c>
      <c r="P2786" t="s">
        <v>204</v>
      </c>
      <c r="Q2786" s="80" t="s">
        <v>204</v>
      </c>
      <c r="R2786" s="79"/>
      <c r="T2786" t="s">
        <v>204</v>
      </c>
      <c r="U2786" t="s">
        <v>204</v>
      </c>
      <c r="V2786" t="s">
        <v>204</v>
      </c>
    </row>
    <row r="2787" spans="2:22">
      <c r="B2787" t="s">
        <v>204</v>
      </c>
      <c r="C2787" s="79" t="s">
        <v>204</v>
      </c>
      <c r="E2787" t="s">
        <v>204</v>
      </c>
      <c r="F2787" t="s">
        <v>204</v>
      </c>
      <c r="G2787" t="s">
        <v>204</v>
      </c>
      <c r="H2787" t="s">
        <v>204</v>
      </c>
      <c r="I2787" t="s">
        <v>204</v>
      </c>
      <c r="J2787" t="s">
        <v>204</v>
      </c>
      <c r="K2787" t="s">
        <v>204</v>
      </c>
      <c r="L2787" t="s">
        <v>204</v>
      </c>
      <c r="M2787" t="s">
        <v>204</v>
      </c>
      <c r="N2787" t="s">
        <v>204</v>
      </c>
      <c r="O2787" t="s">
        <v>204</v>
      </c>
      <c r="P2787" t="s">
        <v>204</v>
      </c>
      <c r="Q2787" s="80" t="s">
        <v>204</v>
      </c>
      <c r="R2787" s="79"/>
      <c r="T2787" t="s">
        <v>204</v>
      </c>
      <c r="U2787" t="s">
        <v>204</v>
      </c>
      <c r="V2787" t="s">
        <v>204</v>
      </c>
    </row>
    <row r="2788" spans="2:22">
      <c r="B2788" t="s">
        <v>204</v>
      </c>
      <c r="C2788" s="79" t="s">
        <v>204</v>
      </c>
      <c r="E2788" t="s">
        <v>204</v>
      </c>
      <c r="F2788" t="s">
        <v>204</v>
      </c>
      <c r="G2788" t="s">
        <v>204</v>
      </c>
      <c r="H2788" t="s">
        <v>204</v>
      </c>
      <c r="I2788" t="s">
        <v>204</v>
      </c>
      <c r="J2788" t="s">
        <v>204</v>
      </c>
      <c r="K2788" t="s">
        <v>204</v>
      </c>
      <c r="L2788" t="s">
        <v>204</v>
      </c>
      <c r="M2788" t="s">
        <v>204</v>
      </c>
      <c r="N2788" t="s">
        <v>204</v>
      </c>
      <c r="O2788" t="s">
        <v>204</v>
      </c>
      <c r="P2788" t="s">
        <v>204</v>
      </c>
      <c r="Q2788" s="80" t="s">
        <v>204</v>
      </c>
      <c r="R2788" s="79"/>
      <c r="T2788" t="s">
        <v>204</v>
      </c>
      <c r="U2788" t="s">
        <v>204</v>
      </c>
      <c r="V2788" t="s">
        <v>204</v>
      </c>
    </row>
    <row r="2789" spans="2:22">
      <c r="B2789" t="s">
        <v>204</v>
      </c>
      <c r="C2789" s="79" t="s">
        <v>204</v>
      </c>
      <c r="E2789" t="s">
        <v>204</v>
      </c>
      <c r="F2789" t="s">
        <v>204</v>
      </c>
      <c r="G2789" t="s">
        <v>204</v>
      </c>
      <c r="H2789" t="s">
        <v>204</v>
      </c>
      <c r="I2789" t="s">
        <v>204</v>
      </c>
      <c r="J2789" t="s">
        <v>204</v>
      </c>
      <c r="K2789" t="s">
        <v>204</v>
      </c>
      <c r="L2789" t="s">
        <v>204</v>
      </c>
      <c r="M2789" t="s">
        <v>204</v>
      </c>
      <c r="N2789" t="s">
        <v>204</v>
      </c>
      <c r="O2789" t="s">
        <v>204</v>
      </c>
      <c r="P2789" t="s">
        <v>204</v>
      </c>
      <c r="Q2789" s="80" t="s">
        <v>204</v>
      </c>
      <c r="R2789" s="79"/>
      <c r="T2789" t="s">
        <v>204</v>
      </c>
      <c r="U2789" t="s">
        <v>204</v>
      </c>
      <c r="V2789" t="s">
        <v>204</v>
      </c>
    </row>
    <row r="2790" spans="2:22">
      <c r="B2790" t="s">
        <v>204</v>
      </c>
      <c r="C2790" s="79" t="s">
        <v>204</v>
      </c>
      <c r="E2790" t="s">
        <v>204</v>
      </c>
      <c r="F2790" t="s">
        <v>204</v>
      </c>
      <c r="G2790" t="s">
        <v>204</v>
      </c>
      <c r="H2790" t="s">
        <v>204</v>
      </c>
      <c r="I2790" t="s">
        <v>204</v>
      </c>
      <c r="J2790" t="s">
        <v>204</v>
      </c>
      <c r="K2790" t="s">
        <v>204</v>
      </c>
      <c r="L2790" t="s">
        <v>204</v>
      </c>
      <c r="M2790" t="s">
        <v>204</v>
      </c>
      <c r="N2790" t="s">
        <v>204</v>
      </c>
      <c r="O2790" t="s">
        <v>204</v>
      </c>
      <c r="P2790" t="s">
        <v>204</v>
      </c>
      <c r="Q2790" s="80" t="s">
        <v>204</v>
      </c>
      <c r="R2790" s="79"/>
      <c r="T2790" t="s">
        <v>204</v>
      </c>
      <c r="U2790" t="s">
        <v>204</v>
      </c>
      <c r="V2790" t="s">
        <v>204</v>
      </c>
    </row>
    <row r="2791" spans="2:22">
      <c r="B2791" t="s">
        <v>204</v>
      </c>
      <c r="C2791" s="79" t="s">
        <v>204</v>
      </c>
      <c r="E2791" t="s">
        <v>204</v>
      </c>
      <c r="F2791" t="s">
        <v>204</v>
      </c>
      <c r="G2791" t="s">
        <v>204</v>
      </c>
      <c r="H2791" t="s">
        <v>204</v>
      </c>
      <c r="I2791" t="s">
        <v>204</v>
      </c>
      <c r="J2791" t="s">
        <v>204</v>
      </c>
      <c r="K2791" t="s">
        <v>204</v>
      </c>
      <c r="L2791" t="s">
        <v>204</v>
      </c>
      <c r="M2791" t="s">
        <v>204</v>
      </c>
      <c r="N2791" t="s">
        <v>204</v>
      </c>
      <c r="O2791" t="s">
        <v>204</v>
      </c>
      <c r="P2791" t="s">
        <v>204</v>
      </c>
      <c r="Q2791" s="80" t="s">
        <v>204</v>
      </c>
      <c r="R2791" s="79"/>
      <c r="T2791" t="s">
        <v>204</v>
      </c>
      <c r="U2791" t="s">
        <v>204</v>
      </c>
      <c r="V2791" t="s">
        <v>204</v>
      </c>
    </row>
    <row r="2792" spans="2:22">
      <c r="B2792" t="s">
        <v>204</v>
      </c>
      <c r="C2792" s="79" t="s">
        <v>204</v>
      </c>
      <c r="E2792" t="s">
        <v>204</v>
      </c>
      <c r="F2792" t="s">
        <v>204</v>
      </c>
      <c r="G2792" t="s">
        <v>204</v>
      </c>
      <c r="H2792" t="s">
        <v>204</v>
      </c>
      <c r="I2792" t="s">
        <v>204</v>
      </c>
      <c r="J2792" t="s">
        <v>204</v>
      </c>
      <c r="K2792" t="s">
        <v>204</v>
      </c>
      <c r="L2792" t="s">
        <v>204</v>
      </c>
      <c r="M2792" t="s">
        <v>204</v>
      </c>
      <c r="N2792" t="s">
        <v>204</v>
      </c>
      <c r="O2792" t="s">
        <v>204</v>
      </c>
      <c r="P2792" t="s">
        <v>204</v>
      </c>
      <c r="Q2792" s="80" t="s">
        <v>204</v>
      </c>
      <c r="R2792" s="79"/>
      <c r="T2792" t="s">
        <v>204</v>
      </c>
      <c r="U2792" t="s">
        <v>204</v>
      </c>
      <c r="V2792" t="s">
        <v>204</v>
      </c>
    </row>
    <row r="2793" spans="2:22">
      <c r="B2793" t="s">
        <v>204</v>
      </c>
      <c r="C2793" s="79" t="s">
        <v>204</v>
      </c>
      <c r="E2793" t="s">
        <v>204</v>
      </c>
      <c r="F2793" t="s">
        <v>204</v>
      </c>
      <c r="G2793" t="s">
        <v>204</v>
      </c>
      <c r="H2793" t="s">
        <v>204</v>
      </c>
      <c r="I2793" t="s">
        <v>204</v>
      </c>
      <c r="J2793" t="s">
        <v>204</v>
      </c>
      <c r="K2793" t="s">
        <v>204</v>
      </c>
      <c r="L2793" t="s">
        <v>204</v>
      </c>
      <c r="M2793" t="s">
        <v>204</v>
      </c>
      <c r="N2793" t="s">
        <v>204</v>
      </c>
      <c r="O2793" t="s">
        <v>204</v>
      </c>
      <c r="P2793" t="s">
        <v>204</v>
      </c>
      <c r="Q2793" s="80" t="s">
        <v>204</v>
      </c>
      <c r="R2793" s="79"/>
      <c r="T2793" t="s">
        <v>204</v>
      </c>
      <c r="U2793" t="s">
        <v>204</v>
      </c>
      <c r="V2793" t="s">
        <v>204</v>
      </c>
    </row>
    <row r="2794" spans="2:22">
      <c r="B2794" t="s">
        <v>204</v>
      </c>
      <c r="C2794" s="79" t="s">
        <v>204</v>
      </c>
      <c r="E2794" t="s">
        <v>204</v>
      </c>
      <c r="F2794" t="s">
        <v>204</v>
      </c>
      <c r="G2794" t="s">
        <v>204</v>
      </c>
      <c r="H2794" t="s">
        <v>204</v>
      </c>
      <c r="I2794" t="s">
        <v>204</v>
      </c>
      <c r="J2794" t="s">
        <v>204</v>
      </c>
      <c r="K2794" t="s">
        <v>204</v>
      </c>
      <c r="L2794" t="s">
        <v>204</v>
      </c>
      <c r="M2794" t="s">
        <v>204</v>
      </c>
      <c r="N2794" t="s">
        <v>204</v>
      </c>
      <c r="O2794" t="s">
        <v>204</v>
      </c>
      <c r="P2794" t="s">
        <v>204</v>
      </c>
      <c r="Q2794" s="80" t="s">
        <v>204</v>
      </c>
      <c r="R2794" s="79"/>
      <c r="T2794" t="s">
        <v>204</v>
      </c>
      <c r="U2794" t="s">
        <v>204</v>
      </c>
      <c r="V2794" t="s">
        <v>204</v>
      </c>
    </row>
    <row r="2795" spans="2:22">
      <c r="B2795" t="s">
        <v>204</v>
      </c>
      <c r="C2795" s="79" t="s">
        <v>204</v>
      </c>
      <c r="E2795" t="s">
        <v>204</v>
      </c>
      <c r="F2795" t="s">
        <v>204</v>
      </c>
      <c r="G2795" t="s">
        <v>204</v>
      </c>
      <c r="H2795" t="s">
        <v>204</v>
      </c>
      <c r="I2795" t="s">
        <v>204</v>
      </c>
      <c r="J2795" t="s">
        <v>204</v>
      </c>
      <c r="K2795" t="s">
        <v>204</v>
      </c>
      <c r="L2795" t="s">
        <v>204</v>
      </c>
      <c r="M2795" t="s">
        <v>204</v>
      </c>
      <c r="N2795" t="s">
        <v>204</v>
      </c>
      <c r="O2795" t="s">
        <v>204</v>
      </c>
      <c r="P2795" t="s">
        <v>204</v>
      </c>
      <c r="Q2795" s="80" t="s">
        <v>204</v>
      </c>
      <c r="R2795" s="79"/>
      <c r="T2795" t="s">
        <v>204</v>
      </c>
      <c r="U2795" t="s">
        <v>204</v>
      </c>
      <c r="V2795" t="s">
        <v>204</v>
      </c>
    </row>
    <row r="2796" spans="2:22">
      <c r="B2796" t="s">
        <v>204</v>
      </c>
      <c r="C2796" s="79" t="s">
        <v>204</v>
      </c>
      <c r="E2796" t="s">
        <v>204</v>
      </c>
      <c r="F2796" t="s">
        <v>204</v>
      </c>
      <c r="G2796" t="s">
        <v>204</v>
      </c>
      <c r="H2796" t="s">
        <v>204</v>
      </c>
      <c r="I2796" t="s">
        <v>204</v>
      </c>
      <c r="J2796" t="s">
        <v>204</v>
      </c>
      <c r="K2796" t="s">
        <v>204</v>
      </c>
      <c r="L2796" t="s">
        <v>204</v>
      </c>
      <c r="M2796" t="s">
        <v>204</v>
      </c>
      <c r="N2796" t="s">
        <v>204</v>
      </c>
      <c r="O2796" t="s">
        <v>204</v>
      </c>
      <c r="P2796" t="s">
        <v>204</v>
      </c>
      <c r="Q2796" s="80" t="s">
        <v>204</v>
      </c>
      <c r="R2796" s="79"/>
      <c r="T2796" t="s">
        <v>204</v>
      </c>
      <c r="U2796" t="s">
        <v>204</v>
      </c>
      <c r="V2796" t="s">
        <v>204</v>
      </c>
    </row>
    <row r="2797" spans="2:22">
      <c r="B2797" t="s">
        <v>204</v>
      </c>
      <c r="C2797" s="79" t="s">
        <v>204</v>
      </c>
      <c r="E2797" t="s">
        <v>204</v>
      </c>
      <c r="F2797" t="s">
        <v>204</v>
      </c>
      <c r="G2797" t="s">
        <v>204</v>
      </c>
      <c r="H2797" t="s">
        <v>204</v>
      </c>
      <c r="I2797" t="s">
        <v>204</v>
      </c>
      <c r="J2797" t="s">
        <v>204</v>
      </c>
      <c r="K2797" t="s">
        <v>204</v>
      </c>
      <c r="L2797" t="s">
        <v>204</v>
      </c>
      <c r="M2797" t="s">
        <v>204</v>
      </c>
      <c r="N2797" t="s">
        <v>204</v>
      </c>
      <c r="O2797" t="s">
        <v>204</v>
      </c>
      <c r="P2797" t="s">
        <v>204</v>
      </c>
      <c r="Q2797" s="80" t="s">
        <v>204</v>
      </c>
      <c r="R2797" s="79"/>
      <c r="T2797" t="s">
        <v>204</v>
      </c>
      <c r="U2797" t="s">
        <v>204</v>
      </c>
      <c r="V2797" t="s">
        <v>204</v>
      </c>
    </row>
    <row r="2798" spans="2:22">
      <c r="B2798" t="s">
        <v>204</v>
      </c>
      <c r="C2798" s="79" t="s">
        <v>204</v>
      </c>
      <c r="E2798" t="s">
        <v>204</v>
      </c>
      <c r="F2798" t="s">
        <v>204</v>
      </c>
      <c r="G2798" t="s">
        <v>204</v>
      </c>
      <c r="H2798" t="s">
        <v>204</v>
      </c>
      <c r="I2798" t="s">
        <v>204</v>
      </c>
      <c r="J2798" t="s">
        <v>204</v>
      </c>
      <c r="K2798" t="s">
        <v>204</v>
      </c>
      <c r="L2798" t="s">
        <v>204</v>
      </c>
      <c r="M2798" t="s">
        <v>204</v>
      </c>
      <c r="N2798" t="s">
        <v>204</v>
      </c>
      <c r="O2798" t="s">
        <v>204</v>
      </c>
      <c r="P2798" t="s">
        <v>204</v>
      </c>
      <c r="Q2798" s="80" t="s">
        <v>204</v>
      </c>
      <c r="R2798" s="79"/>
      <c r="T2798" t="s">
        <v>204</v>
      </c>
      <c r="U2798" t="s">
        <v>204</v>
      </c>
      <c r="V2798" t="s">
        <v>204</v>
      </c>
    </row>
    <row r="2799" spans="2:22">
      <c r="B2799" t="s">
        <v>204</v>
      </c>
      <c r="C2799" s="79" t="s">
        <v>204</v>
      </c>
      <c r="E2799" t="s">
        <v>204</v>
      </c>
      <c r="F2799" t="s">
        <v>204</v>
      </c>
      <c r="G2799" t="s">
        <v>204</v>
      </c>
      <c r="H2799" t="s">
        <v>204</v>
      </c>
      <c r="I2799" t="s">
        <v>204</v>
      </c>
      <c r="J2799" t="s">
        <v>204</v>
      </c>
      <c r="K2799" t="s">
        <v>204</v>
      </c>
      <c r="L2799" t="s">
        <v>204</v>
      </c>
      <c r="M2799" t="s">
        <v>204</v>
      </c>
      <c r="N2799" t="s">
        <v>204</v>
      </c>
      <c r="O2799" t="s">
        <v>204</v>
      </c>
      <c r="P2799" t="s">
        <v>204</v>
      </c>
      <c r="Q2799" s="80" t="s">
        <v>204</v>
      </c>
      <c r="R2799" s="79"/>
      <c r="T2799" t="s">
        <v>204</v>
      </c>
      <c r="U2799" t="s">
        <v>204</v>
      </c>
      <c r="V2799" t="s">
        <v>204</v>
      </c>
    </row>
    <row r="2800" spans="2:22">
      <c r="B2800" t="s">
        <v>204</v>
      </c>
      <c r="C2800" s="79" t="s">
        <v>204</v>
      </c>
      <c r="E2800" t="s">
        <v>204</v>
      </c>
      <c r="F2800" t="s">
        <v>204</v>
      </c>
      <c r="G2800" t="s">
        <v>204</v>
      </c>
      <c r="H2800" t="s">
        <v>204</v>
      </c>
      <c r="I2800" t="s">
        <v>204</v>
      </c>
      <c r="J2800" t="s">
        <v>204</v>
      </c>
      <c r="K2800" t="s">
        <v>204</v>
      </c>
      <c r="L2800" t="s">
        <v>204</v>
      </c>
      <c r="M2800" t="s">
        <v>204</v>
      </c>
      <c r="N2800" t="s">
        <v>204</v>
      </c>
      <c r="O2800" t="s">
        <v>204</v>
      </c>
      <c r="P2800" t="s">
        <v>204</v>
      </c>
      <c r="Q2800" s="80" t="s">
        <v>204</v>
      </c>
      <c r="R2800" s="79"/>
      <c r="T2800" t="s">
        <v>204</v>
      </c>
      <c r="U2800" t="s">
        <v>204</v>
      </c>
      <c r="V2800" t="s">
        <v>204</v>
      </c>
    </row>
    <row r="2801" spans="2:22">
      <c r="B2801" t="s">
        <v>204</v>
      </c>
      <c r="C2801" s="79" t="s">
        <v>204</v>
      </c>
      <c r="E2801" t="s">
        <v>204</v>
      </c>
      <c r="F2801" t="s">
        <v>204</v>
      </c>
      <c r="G2801" t="s">
        <v>204</v>
      </c>
      <c r="H2801" t="s">
        <v>204</v>
      </c>
      <c r="I2801" t="s">
        <v>204</v>
      </c>
      <c r="J2801" t="s">
        <v>204</v>
      </c>
      <c r="K2801" t="s">
        <v>204</v>
      </c>
      <c r="L2801" t="s">
        <v>204</v>
      </c>
      <c r="M2801" t="s">
        <v>204</v>
      </c>
      <c r="N2801" t="s">
        <v>204</v>
      </c>
      <c r="O2801" t="s">
        <v>204</v>
      </c>
      <c r="P2801" t="s">
        <v>204</v>
      </c>
      <c r="Q2801" s="80" t="s">
        <v>204</v>
      </c>
      <c r="R2801" s="79"/>
      <c r="T2801" t="s">
        <v>204</v>
      </c>
      <c r="U2801" t="s">
        <v>204</v>
      </c>
      <c r="V2801" t="s">
        <v>204</v>
      </c>
    </row>
    <row r="2802" spans="2:22">
      <c r="B2802" t="s">
        <v>204</v>
      </c>
      <c r="C2802" s="79" t="s">
        <v>204</v>
      </c>
      <c r="E2802" t="s">
        <v>204</v>
      </c>
      <c r="F2802" t="s">
        <v>204</v>
      </c>
      <c r="G2802" t="s">
        <v>204</v>
      </c>
      <c r="H2802" t="s">
        <v>204</v>
      </c>
      <c r="I2802" t="s">
        <v>204</v>
      </c>
      <c r="J2802" t="s">
        <v>204</v>
      </c>
      <c r="K2802" t="s">
        <v>204</v>
      </c>
      <c r="L2802" t="s">
        <v>204</v>
      </c>
      <c r="M2802" t="s">
        <v>204</v>
      </c>
      <c r="N2802" t="s">
        <v>204</v>
      </c>
      <c r="O2802" t="s">
        <v>204</v>
      </c>
      <c r="P2802" t="s">
        <v>204</v>
      </c>
      <c r="Q2802" s="80" t="s">
        <v>204</v>
      </c>
      <c r="R2802" s="79"/>
      <c r="T2802" t="s">
        <v>204</v>
      </c>
      <c r="U2802" t="s">
        <v>204</v>
      </c>
      <c r="V2802" t="s">
        <v>204</v>
      </c>
    </row>
    <row r="2803" spans="2:22">
      <c r="B2803" t="s">
        <v>204</v>
      </c>
      <c r="C2803" s="79" t="s">
        <v>204</v>
      </c>
      <c r="E2803" t="s">
        <v>204</v>
      </c>
      <c r="F2803" t="s">
        <v>204</v>
      </c>
      <c r="G2803" t="s">
        <v>204</v>
      </c>
      <c r="H2803" t="s">
        <v>204</v>
      </c>
      <c r="I2803" t="s">
        <v>204</v>
      </c>
      <c r="J2803" t="s">
        <v>204</v>
      </c>
      <c r="K2803" t="s">
        <v>204</v>
      </c>
      <c r="L2803" t="s">
        <v>204</v>
      </c>
      <c r="M2803" t="s">
        <v>204</v>
      </c>
      <c r="N2803" t="s">
        <v>204</v>
      </c>
      <c r="O2803" t="s">
        <v>204</v>
      </c>
      <c r="P2803" t="s">
        <v>204</v>
      </c>
      <c r="Q2803" s="80" t="s">
        <v>204</v>
      </c>
      <c r="R2803" s="79"/>
      <c r="T2803" t="s">
        <v>204</v>
      </c>
      <c r="U2803" t="s">
        <v>204</v>
      </c>
      <c r="V2803" t="s">
        <v>204</v>
      </c>
    </row>
    <row r="2804" spans="2:22">
      <c r="B2804" t="s">
        <v>204</v>
      </c>
      <c r="C2804" s="79" t="s">
        <v>204</v>
      </c>
      <c r="E2804" t="s">
        <v>204</v>
      </c>
      <c r="F2804" t="s">
        <v>204</v>
      </c>
      <c r="G2804" t="s">
        <v>204</v>
      </c>
      <c r="H2804" t="s">
        <v>204</v>
      </c>
      <c r="I2804" t="s">
        <v>204</v>
      </c>
      <c r="J2804" t="s">
        <v>204</v>
      </c>
      <c r="K2804" t="s">
        <v>204</v>
      </c>
      <c r="L2804" t="s">
        <v>204</v>
      </c>
      <c r="M2804" t="s">
        <v>204</v>
      </c>
      <c r="N2804" t="s">
        <v>204</v>
      </c>
      <c r="O2804" t="s">
        <v>204</v>
      </c>
      <c r="P2804" t="s">
        <v>204</v>
      </c>
      <c r="Q2804" s="80" t="s">
        <v>204</v>
      </c>
      <c r="R2804" s="79"/>
      <c r="T2804" t="s">
        <v>204</v>
      </c>
      <c r="U2804" t="s">
        <v>204</v>
      </c>
      <c r="V2804" t="s">
        <v>204</v>
      </c>
    </row>
    <row r="2805" spans="2:22">
      <c r="B2805" t="s">
        <v>204</v>
      </c>
      <c r="C2805" s="79" t="s">
        <v>204</v>
      </c>
      <c r="E2805" t="s">
        <v>204</v>
      </c>
      <c r="F2805" t="s">
        <v>204</v>
      </c>
      <c r="G2805" t="s">
        <v>204</v>
      </c>
      <c r="H2805" t="s">
        <v>204</v>
      </c>
      <c r="I2805" t="s">
        <v>204</v>
      </c>
      <c r="J2805" t="s">
        <v>204</v>
      </c>
      <c r="K2805" t="s">
        <v>204</v>
      </c>
      <c r="L2805" t="s">
        <v>204</v>
      </c>
      <c r="M2805" t="s">
        <v>204</v>
      </c>
      <c r="N2805" t="s">
        <v>204</v>
      </c>
      <c r="O2805" t="s">
        <v>204</v>
      </c>
      <c r="P2805" t="s">
        <v>204</v>
      </c>
      <c r="Q2805" s="80" t="s">
        <v>204</v>
      </c>
      <c r="R2805" s="79"/>
      <c r="T2805" t="s">
        <v>204</v>
      </c>
      <c r="U2805" t="s">
        <v>204</v>
      </c>
      <c r="V2805" t="s">
        <v>204</v>
      </c>
    </row>
    <row r="2806" spans="2:22">
      <c r="B2806" t="s">
        <v>204</v>
      </c>
      <c r="C2806" s="79" t="s">
        <v>204</v>
      </c>
      <c r="E2806" t="s">
        <v>204</v>
      </c>
      <c r="F2806" t="s">
        <v>204</v>
      </c>
      <c r="G2806" t="s">
        <v>204</v>
      </c>
      <c r="H2806" t="s">
        <v>204</v>
      </c>
      <c r="I2806" t="s">
        <v>204</v>
      </c>
      <c r="J2806" t="s">
        <v>204</v>
      </c>
      <c r="K2806" t="s">
        <v>204</v>
      </c>
      <c r="L2806" t="s">
        <v>204</v>
      </c>
      <c r="M2806" t="s">
        <v>204</v>
      </c>
      <c r="N2806" t="s">
        <v>204</v>
      </c>
      <c r="O2806" t="s">
        <v>204</v>
      </c>
      <c r="P2806" t="s">
        <v>204</v>
      </c>
      <c r="Q2806" s="80" t="s">
        <v>204</v>
      </c>
      <c r="R2806" s="79"/>
      <c r="T2806" t="s">
        <v>204</v>
      </c>
      <c r="U2806" t="s">
        <v>204</v>
      </c>
      <c r="V2806" t="s">
        <v>204</v>
      </c>
    </row>
    <row r="2807" spans="2:22">
      <c r="B2807" t="s">
        <v>204</v>
      </c>
      <c r="C2807" s="79" t="s">
        <v>204</v>
      </c>
      <c r="E2807" t="s">
        <v>204</v>
      </c>
      <c r="F2807" t="s">
        <v>204</v>
      </c>
      <c r="G2807" t="s">
        <v>204</v>
      </c>
      <c r="H2807" t="s">
        <v>204</v>
      </c>
      <c r="I2807" t="s">
        <v>204</v>
      </c>
      <c r="J2807" t="s">
        <v>204</v>
      </c>
      <c r="K2807" t="s">
        <v>204</v>
      </c>
      <c r="L2807" t="s">
        <v>204</v>
      </c>
      <c r="M2807" t="s">
        <v>204</v>
      </c>
      <c r="N2807" t="s">
        <v>204</v>
      </c>
      <c r="O2807" t="s">
        <v>204</v>
      </c>
      <c r="P2807" t="s">
        <v>204</v>
      </c>
      <c r="Q2807" s="80" t="s">
        <v>204</v>
      </c>
      <c r="R2807" s="79"/>
      <c r="T2807" t="s">
        <v>204</v>
      </c>
      <c r="U2807" t="s">
        <v>204</v>
      </c>
      <c r="V2807" t="s">
        <v>204</v>
      </c>
    </row>
    <row r="2808" spans="2:22">
      <c r="B2808" t="s">
        <v>204</v>
      </c>
      <c r="C2808" s="79" t="s">
        <v>204</v>
      </c>
      <c r="E2808" t="s">
        <v>204</v>
      </c>
      <c r="F2808" t="s">
        <v>204</v>
      </c>
      <c r="G2808" t="s">
        <v>204</v>
      </c>
      <c r="H2808" t="s">
        <v>204</v>
      </c>
      <c r="I2808" t="s">
        <v>204</v>
      </c>
      <c r="J2808" t="s">
        <v>204</v>
      </c>
      <c r="K2808" t="s">
        <v>204</v>
      </c>
      <c r="L2808" t="s">
        <v>204</v>
      </c>
      <c r="M2808" t="s">
        <v>204</v>
      </c>
      <c r="N2808" t="s">
        <v>204</v>
      </c>
      <c r="O2808" t="s">
        <v>204</v>
      </c>
      <c r="P2808" t="s">
        <v>204</v>
      </c>
      <c r="Q2808" s="80" t="s">
        <v>204</v>
      </c>
      <c r="R2808" s="79"/>
      <c r="T2808" t="s">
        <v>204</v>
      </c>
      <c r="U2808" t="s">
        <v>204</v>
      </c>
      <c r="V2808" t="s">
        <v>204</v>
      </c>
    </row>
    <row r="2809" spans="2:22">
      <c r="B2809" t="s">
        <v>204</v>
      </c>
      <c r="C2809" s="79" t="s">
        <v>204</v>
      </c>
      <c r="E2809" t="s">
        <v>204</v>
      </c>
      <c r="F2809" t="s">
        <v>204</v>
      </c>
      <c r="G2809" t="s">
        <v>204</v>
      </c>
      <c r="H2809" t="s">
        <v>204</v>
      </c>
      <c r="I2809" t="s">
        <v>204</v>
      </c>
      <c r="J2809" t="s">
        <v>204</v>
      </c>
      <c r="K2809" t="s">
        <v>204</v>
      </c>
      <c r="L2809" t="s">
        <v>204</v>
      </c>
      <c r="M2809" t="s">
        <v>204</v>
      </c>
      <c r="N2809" t="s">
        <v>204</v>
      </c>
      <c r="O2809" t="s">
        <v>204</v>
      </c>
      <c r="P2809" t="s">
        <v>204</v>
      </c>
      <c r="Q2809" s="80" t="s">
        <v>204</v>
      </c>
      <c r="R2809" s="79"/>
      <c r="T2809" t="s">
        <v>204</v>
      </c>
      <c r="U2809" t="s">
        <v>204</v>
      </c>
      <c r="V2809" t="s">
        <v>204</v>
      </c>
    </row>
    <row r="2810" spans="2:22">
      <c r="B2810" t="s">
        <v>204</v>
      </c>
      <c r="C2810" s="79" t="s">
        <v>204</v>
      </c>
      <c r="E2810" t="s">
        <v>204</v>
      </c>
      <c r="F2810" t="s">
        <v>204</v>
      </c>
      <c r="G2810" t="s">
        <v>204</v>
      </c>
      <c r="H2810" t="s">
        <v>204</v>
      </c>
      <c r="I2810" t="s">
        <v>204</v>
      </c>
      <c r="J2810" t="s">
        <v>204</v>
      </c>
      <c r="K2810" t="s">
        <v>204</v>
      </c>
      <c r="L2810" t="s">
        <v>204</v>
      </c>
      <c r="M2810" t="s">
        <v>204</v>
      </c>
      <c r="N2810" t="s">
        <v>204</v>
      </c>
      <c r="O2810" t="s">
        <v>204</v>
      </c>
      <c r="P2810" t="s">
        <v>204</v>
      </c>
      <c r="Q2810" s="80" t="s">
        <v>204</v>
      </c>
      <c r="R2810" s="79"/>
      <c r="T2810" t="s">
        <v>204</v>
      </c>
      <c r="U2810" t="s">
        <v>204</v>
      </c>
      <c r="V2810" t="s">
        <v>204</v>
      </c>
    </row>
    <row r="2811" spans="2:22">
      <c r="B2811" t="s">
        <v>204</v>
      </c>
      <c r="C2811" s="79" t="s">
        <v>204</v>
      </c>
      <c r="E2811" t="s">
        <v>204</v>
      </c>
      <c r="F2811" t="s">
        <v>204</v>
      </c>
      <c r="G2811" t="s">
        <v>204</v>
      </c>
      <c r="H2811" t="s">
        <v>204</v>
      </c>
      <c r="I2811" t="s">
        <v>204</v>
      </c>
      <c r="J2811" t="s">
        <v>204</v>
      </c>
      <c r="K2811" t="s">
        <v>204</v>
      </c>
      <c r="L2811" t="s">
        <v>204</v>
      </c>
      <c r="M2811" t="s">
        <v>204</v>
      </c>
      <c r="N2811" t="s">
        <v>204</v>
      </c>
      <c r="O2811" t="s">
        <v>204</v>
      </c>
      <c r="P2811" t="s">
        <v>204</v>
      </c>
      <c r="Q2811" s="80" t="s">
        <v>204</v>
      </c>
      <c r="R2811" s="79"/>
      <c r="T2811" t="s">
        <v>204</v>
      </c>
      <c r="U2811" t="s">
        <v>204</v>
      </c>
      <c r="V2811" t="s">
        <v>204</v>
      </c>
    </row>
    <row r="2812" spans="2:22">
      <c r="B2812" t="s">
        <v>204</v>
      </c>
      <c r="C2812" s="79" t="s">
        <v>204</v>
      </c>
      <c r="E2812" t="s">
        <v>204</v>
      </c>
      <c r="F2812" t="s">
        <v>204</v>
      </c>
      <c r="G2812" t="s">
        <v>204</v>
      </c>
      <c r="H2812" t="s">
        <v>204</v>
      </c>
      <c r="I2812" t="s">
        <v>204</v>
      </c>
      <c r="J2812" t="s">
        <v>204</v>
      </c>
      <c r="K2812" t="s">
        <v>204</v>
      </c>
      <c r="L2812" t="s">
        <v>204</v>
      </c>
      <c r="M2812" t="s">
        <v>204</v>
      </c>
      <c r="N2812" t="s">
        <v>204</v>
      </c>
      <c r="O2812" t="s">
        <v>204</v>
      </c>
      <c r="P2812" t="s">
        <v>204</v>
      </c>
      <c r="Q2812" s="80" t="s">
        <v>204</v>
      </c>
      <c r="R2812" s="79"/>
      <c r="T2812" t="s">
        <v>204</v>
      </c>
      <c r="U2812" t="s">
        <v>204</v>
      </c>
      <c r="V2812" t="s">
        <v>204</v>
      </c>
    </row>
    <row r="2813" spans="2:22">
      <c r="B2813" t="s">
        <v>204</v>
      </c>
      <c r="C2813" s="79" t="s">
        <v>204</v>
      </c>
      <c r="E2813" t="s">
        <v>204</v>
      </c>
      <c r="F2813" t="s">
        <v>204</v>
      </c>
      <c r="G2813" t="s">
        <v>204</v>
      </c>
      <c r="H2813" t="s">
        <v>204</v>
      </c>
      <c r="I2813" t="s">
        <v>204</v>
      </c>
      <c r="J2813" t="s">
        <v>204</v>
      </c>
      <c r="K2813" t="s">
        <v>204</v>
      </c>
      <c r="L2813" t="s">
        <v>204</v>
      </c>
      <c r="M2813" t="s">
        <v>204</v>
      </c>
      <c r="N2813" t="s">
        <v>204</v>
      </c>
      <c r="O2813" t="s">
        <v>204</v>
      </c>
      <c r="P2813" t="s">
        <v>204</v>
      </c>
      <c r="Q2813" s="80" t="s">
        <v>204</v>
      </c>
      <c r="R2813" s="79"/>
      <c r="T2813" t="s">
        <v>204</v>
      </c>
      <c r="U2813" t="s">
        <v>204</v>
      </c>
      <c r="V2813" t="s">
        <v>204</v>
      </c>
    </row>
    <row r="2814" spans="2:22">
      <c r="B2814" t="s">
        <v>204</v>
      </c>
      <c r="C2814" s="79" t="s">
        <v>204</v>
      </c>
      <c r="E2814" t="s">
        <v>204</v>
      </c>
      <c r="F2814" t="s">
        <v>204</v>
      </c>
      <c r="G2814" t="s">
        <v>204</v>
      </c>
      <c r="H2814" t="s">
        <v>204</v>
      </c>
      <c r="I2814" t="s">
        <v>204</v>
      </c>
      <c r="J2814" t="s">
        <v>204</v>
      </c>
      <c r="K2814" t="s">
        <v>204</v>
      </c>
      <c r="L2814" t="s">
        <v>204</v>
      </c>
      <c r="M2814" t="s">
        <v>204</v>
      </c>
      <c r="N2814" t="s">
        <v>204</v>
      </c>
      <c r="O2814" t="s">
        <v>204</v>
      </c>
      <c r="P2814" t="s">
        <v>204</v>
      </c>
      <c r="Q2814" s="80" t="s">
        <v>204</v>
      </c>
      <c r="R2814" s="79"/>
      <c r="T2814" t="s">
        <v>204</v>
      </c>
      <c r="U2814" t="s">
        <v>204</v>
      </c>
      <c r="V2814" t="s">
        <v>204</v>
      </c>
    </row>
    <row r="2815" spans="2:22">
      <c r="B2815" t="s">
        <v>204</v>
      </c>
      <c r="C2815" s="79" t="s">
        <v>204</v>
      </c>
      <c r="E2815" t="s">
        <v>204</v>
      </c>
      <c r="F2815" t="s">
        <v>204</v>
      </c>
      <c r="G2815" t="s">
        <v>204</v>
      </c>
      <c r="H2815" t="s">
        <v>204</v>
      </c>
      <c r="I2815" t="s">
        <v>204</v>
      </c>
      <c r="J2815" t="s">
        <v>204</v>
      </c>
      <c r="K2815" t="s">
        <v>204</v>
      </c>
      <c r="L2815" t="s">
        <v>204</v>
      </c>
      <c r="M2815" t="s">
        <v>204</v>
      </c>
      <c r="N2815" t="s">
        <v>204</v>
      </c>
      <c r="O2815" t="s">
        <v>204</v>
      </c>
      <c r="P2815" t="s">
        <v>204</v>
      </c>
      <c r="Q2815" s="80" t="s">
        <v>204</v>
      </c>
      <c r="R2815" s="79"/>
      <c r="T2815" t="s">
        <v>204</v>
      </c>
      <c r="U2815" t="s">
        <v>204</v>
      </c>
      <c r="V2815" t="s">
        <v>204</v>
      </c>
    </row>
    <row r="2816" spans="2:22">
      <c r="B2816" t="s">
        <v>204</v>
      </c>
      <c r="C2816" s="79" t="s">
        <v>204</v>
      </c>
      <c r="E2816" t="s">
        <v>204</v>
      </c>
      <c r="F2816" t="s">
        <v>204</v>
      </c>
      <c r="G2816" t="s">
        <v>204</v>
      </c>
      <c r="H2816" t="s">
        <v>204</v>
      </c>
      <c r="I2816" t="s">
        <v>204</v>
      </c>
      <c r="J2816" t="s">
        <v>204</v>
      </c>
      <c r="K2816" t="s">
        <v>204</v>
      </c>
      <c r="L2816" t="s">
        <v>204</v>
      </c>
      <c r="M2816" t="s">
        <v>204</v>
      </c>
      <c r="N2816" t="s">
        <v>204</v>
      </c>
      <c r="O2816" t="s">
        <v>204</v>
      </c>
      <c r="P2816" t="s">
        <v>204</v>
      </c>
      <c r="Q2816" s="80" t="s">
        <v>204</v>
      </c>
      <c r="R2816" s="79"/>
      <c r="T2816" t="s">
        <v>204</v>
      </c>
      <c r="U2816" t="s">
        <v>204</v>
      </c>
      <c r="V2816" t="s">
        <v>204</v>
      </c>
    </row>
    <row r="2817" spans="2:22">
      <c r="B2817" t="s">
        <v>204</v>
      </c>
      <c r="C2817" s="79" t="s">
        <v>204</v>
      </c>
      <c r="E2817" t="s">
        <v>204</v>
      </c>
      <c r="F2817" t="s">
        <v>204</v>
      </c>
      <c r="G2817" t="s">
        <v>204</v>
      </c>
      <c r="H2817" t="s">
        <v>204</v>
      </c>
      <c r="I2817" t="s">
        <v>204</v>
      </c>
      <c r="J2817" t="s">
        <v>204</v>
      </c>
      <c r="K2817" t="s">
        <v>204</v>
      </c>
      <c r="L2817" t="s">
        <v>204</v>
      </c>
      <c r="M2817" t="s">
        <v>204</v>
      </c>
      <c r="N2817" t="s">
        <v>204</v>
      </c>
      <c r="O2817" t="s">
        <v>204</v>
      </c>
      <c r="P2817" t="s">
        <v>204</v>
      </c>
      <c r="Q2817" s="80" t="s">
        <v>204</v>
      </c>
      <c r="R2817" s="79"/>
      <c r="T2817" t="s">
        <v>204</v>
      </c>
      <c r="U2817" t="s">
        <v>204</v>
      </c>
      <c r="V2817" t="s">
        <v>204</v>
      </c>
    </row>
    <row r="2818" spans="2:22">
      <c r="B2818" t="s">
        <v>204</v>
      </c>
      <c r="C2818" s="79" t="s">
        <v>204</v>
      </c>
      <c r="E2818" t="s">
        <v>204</v>
      </c>
      <c r="F2818" t="s">
        <v>204</v>
      </c>
      <c r="G2818" t="s">
        <v>204</v>
      </c>
      <c r="H2818" t="s">
        <v>204</v>
      </c>
      <c r="I2818" t="s">
        <v>204</v>
      </c>
      <c r="J2818" t="s">
        <v>204</v>
      </c>
      <c r="K2818" t="s">
        <v>204</v>
      </c>
      <c r="L2818" t="s">
        <v>204</v>
      </c>
      <c r="M2818" t="s">
        <v>204</v>
      </c>
      <c r="N2818" t="s">
        <v>204</v>
      </c>
      <c r="O2818" t="s">
        <v>204</v>
      </c>
      <c r="P2818" t="s">
        <v>204</v>
      </c>
      <c r="Q2818" s="80" t="s">
        <v>204</v>
      </c>
      <c r="R2818" s="79"/>
      <c r="T2818" t="s">
        <v>204</v>
      </c>
      <c r="U2818" t="s">
        <v>204</v>
      </c>
      <c r="V2818" t="s">
        <v>204</v>
      </c>
    </row>
    <row r="2819" spans="2:22">
      <c r="B2819" t="s">
        <v>204</v>
      </c>
      <c r="C2819" s="79" t="s">
        <v>204</v>
      </c>
      <c r="E2819" t="s">
        <v>204</v>
      </c>
      <c r="F2819" t="s">
        <v>204</v>
      </c>
      <c r="G2819" t="s">
        <v>204</v>
      </c>
      <c r="H2819" t="s">
        <v>204</v>
      </c>
      <c r="I2819" t="s">
        <v>204</v>
      </c>
      <c r="J2819" t="s">
        <v>204</v>
      </c>
      <c r="K2819" t="s">
        <v>204</v>
      </c>
      <c r="L2819" t="s">
        <v>204</v>
      </c>
      <c r="M2819" t="s">
        <v>204</v>
      </c>
      <c r="N2819" t="s">
        <v>204</v>
      </c>
      <c r="O2819" t="s">
        <v>204</v>
      </c>
      <c r="P2819" t="s">
        <v>204</v>
      </c>
      <c r="Q2819" s="80" t="s">
        <v>204</v>
      </c>
      <c r="R2819" s="79"/>
      <c r="T2819" t="s">
        <v>204</v>
      </c>
      <c r="U2819" t="s">
        <v>204</v>
      </c>
      <c r="V2819" t="s">
        <v>204</v>
      </c>
    </row>
    <row r="2820" spans="2:22">
      <c r="B2820" t="s">
        <v>204</v>
      </c>
      <c r="C2820" s="79" t="s">
        <v>204</v>
      </c>
      <c r="E2820" t="s">
        <v>204</v>
      </c>
      <c r="F2820" t="s">
        <v>204</v>
      </c>
      <c r="G2820" t="s">
        <v>204</v>
      </c>
      <c r="H2820" t="s">
        <v>204</v>
      </c>
      <c r="I2820" t="s">
        <v>204</v>
      </c>
      <c r="J2820" t="s">
        <v>204</v>
      </c>
      <c r="K2820" t="s">
        <v>204</v>
      </c>
      <c r="L2820" t="s">
        <v>204</v>
      </c>
      <c r="M2820" t="s">
        <v>204</v>
      </c>
      <c r="N2820" t="s">
        <v>204</v>
      </c>
      <c r="O2820" t="s">
        <v>204</v>
      </c>
      <c r="P2820" t="s">
        <v>204</v>
      </c>
      <c r="Q2820" s="80" t="s">
        <v>204</v>
      </c>
      <c r="R2820" s="79"/>
      <c r="T2820" t="s">
        <v>204</v>
      </c>
      <c r="U2820" t="s">
        <v>204</v>
      </c>
      <c r="V2820" t="s">
        <v>204</v>
      </c>
    </row>
    <row r="2821" spans="2:22">
      <c r="B2821" t="s">
        <v>204</v>
      </c>
      <c r="C2821" s="79" t="s">
        <v>204</v>
      </c>
      <c r="E2821" t="s">
        <v>204</v>
      </c>
      <c r="F2821" t="s">
        <v>204</v>
      </c>
      <c r="G2821" t="s">
        <v>204</v>
      </c>
      <c r="H2821" t="s">
        <v>204</v>
      </c>
      <c r="I2821" t="s">
        <v>204</v>
      </c>
      <c r="J2821" t="s">
        <v>204</v>
      </c>
      <c r="K2821" t="s">
        <v>204</v>
      </c>
      <c r="L2821" t="s">
        <v>204</v>
      </c>
      <c r="M2821" t="s">
        <v>204</v>
      </c>
      <c r="N2821" t="s">
        <v>204</v>
      </c>
      <c r="O2821" t="s">
        <v>204</v>
      </c>
      <c r="P2821" t="s">
        <v>204</v>
      </c>
      <c r="Q2821" s="80" t="s">
        <v>204</v>
      </c>
      <c r="R2821" s="79"/>
      <c r="T2821" t="s">
        <v>204</v>
      </c>
      <c r="U2821" t="s">
        <v>204</v>
      </c>
      <c r="V2821" t="s">
        <v>204</v>
      </c>
    </row>
    <row r="2822" spans="2:22">
      <c r="B2822" t="s">
        <v>204</v>
      </c>
      <c r="C2822" s="79" t="s">
        <v>204</v>
      </c>
      <c r="E2822" t="s">
        <v>204</v>
      </c>
      <c r="F2822" t="s">
        <v>204</v>
      </c>
      <c r="G2822" t="s">
        <v>204</v>
      </c>
      <c r="H2822" t="s">
        <v>204</v>
      </c>
      <c r="I2822" t="s">
        <v>204</v>
      </c>
      <c r="J2822" t="s">
        <v>204</v>
      </c>
      <c r="K2822" t="s">
        <v>204</v>
      </c>
      <c r="L2822" t="s">
        <v>204</v>
      </c>
      <c r="M2822" t="s">
        <v>204</v>
      </c>
      <c r="N2822" t="s">
        <v>204</v>
      </c>
      <c r="O2822" t="s">
        <v>204</v>
      </c>
      <c r="P2822" t="s">
        <v>204</v>
      </c>
      <c r="Q2822" s="80" t="s">
        <v>204</v>
      </c>
      <c r="R2822" s="79"/>
      <c r="T2822" t="s">
        <v>204</v>
      </c>
      <c r="U2822" t="s">
        <v>204</v>
      </c>
      <c r="V2822" t="s">
        <v>204</v>
      </c>
    </row>
    <row r="2823" spans="2:22">
      <c r="B2823" t="s">
        <v>204</v>
      </c>
      <c r="C2823" s="79" t="s">
        <v>204</v>
      </c>
      <c r="E2823" t="s">
        <v>204</v>
      </c>
      <c r="F2823" t="s">
        <v>204</v>
      </c>
      <c r="G2823" t="s">
        <v>204</v>
      </c>
      <c r="H2823" t="s">
        <v>204</v>
      </c>
      <c r="I2823" t="s">
        <v>204</v>
      </c>
      <c r="J2823" t="s">
        <v>204</v>
      </c>
      <c r="K2823" t="s">
        <v>204</v>
      </c>
      <c r="L2823" t="s">
        <v>204</v>
      </c>
      <c r="M2823" t="s">
        <v>204</v>
      </c>
      <c r="N2823" t="s">
        <v>204</v>
      </c>
      <c r="O2823" t="s">
        <v>204</v>
      </c>
      <c r="P2823" t="s">
        <v>204</v>
      </c>
      <c r="Q2823" s="80" t="s">
        <v>204</v>
      </c>
      <c r="R2823" s="79"/>
      <c r="T2823" t="s">
        <v>204</v>
      </c>
      <c r="U2823" t="s">
        <v>204</v>
      </c>
      <c r="V2823" t="s">
        <v>204</v>
      </c>
    </row>
    <row r="2824" spans="2:22">
      <c r="B2824" t="s">
        <v>204</v>
      </c>
      <c r="C2824" s="79" t="s">
        <v>204</v>
      </c>
      <c r="E2824" t="s">
        <v>204</v>
      </c>
      <c r="F2824" t="s">
        <v>204</v>
      </c>
      <c r="G2824" t="s">
        <v>204</v>
      </c>
      <c r="H2824" t="s">
        <v>204</v>
      </c>
      <c r="I2824" t="s">
        <v>204</v>
      </c>
      <c r="J2824" t="s">
        <v>204</v>
      </c>
      <c r="K2824" t="s">
        <v>204</v>
      </c>
      <c r="L2824" t="s">
        <v>204</v>
      </c>
      <c r="M2824" t="s">
        <v>204</v>
      </c>
      <c r="N2824" t="s">
        <v>204</v>
      </c>
      <c r="O2824" t="s">
        <v>204</v>
      </c>
      <c r="P2824" t="s">
        <v>204</v>
      </c>
      <c r="Q2824" s="80" t="s">
        <v>204</v>
      </c>
      <c r="R2824" s="79"/>
      <c r="T2824" t="s">
        <v>204</v>
      </c>
      <c r="U2824" t="s">
        <v>204</v>
      </c>
      <c r="V2824" t="s">
        <v>204</v>
      </c>
    </row>
    <row r="2825" spans="2:22">
      <c r="B2825" t="s">
        <v>204</v>
      </c>
      <c r="C2825" s="79" t="s">
        <v>204</v>
      </c>
      <c r="E2825" t="s">
        <v>204</v>
      </c>
      <c r="F2825" t="s">
        <v>204</v>
      </c>
      <c r="G2825" t="s">
        <v>204</v>
      </c>
      <c r="H2825" t="s">
        <v>204</v>
      </c>
      <c r="I2825" t="s">
        <v>204</v>
      </c>
      <c r="J2825" t="s">
        <v>204</v>
      </c>
      <c r="K2825" t="s">
        <v>204</v>
      </c>
      <c r="L2825" t="s">
        <v>204</v>
      </c>
      <c r="M2825" t="s">
        <v>204</v>
      </c>
      <c r="N2825" t="s">
        <v>204</v>
      </c>
      <c r="O2825" t="s">
        <v>204</v>
      </c>
      <c r="P2825" t="s">
        <v>204</v>
      </c>
      <c r="Q2825" s="80" t="s">
        <v>204</v>
      </c>
      <c r="R2825" s="79"/>
      <c r="T2825" t="s">
        <v>204</v>
      </c>
      <c r="U2825" t="s">
        <v>204</v>
      </c>
      <c r="V2825" t="s">
        <v>204</v>
      </c>
    </row>
    <row r="2826" spans="2:22">
      <c r="B2826" t="s">
        <v>204</v>
      </c>
      <c r="C2826" s="79" t="s">
        <v>204</v>
      </c>
      <c r="E2826" t="s">
        <v>204</v>
      </c>
      <c r="F2826" t="s">
        <v>204</v>
      </c>
      <c r="G2826" t="s">
        <v>204</v>
      </c>
      <c r="H2826" t="s">
        <v>204</v>
      </c>
      <c r="I2826" t="s">
        <v>204</v>
      </c>
      <c r="J2826" t="s">
        <v>204</v>
      </c>
      <c r="K2826" t="s">
        <v>204</v>
      </c>
      <c r="L2826" t="s">
        <v>204</v>
      </c>
      <c r="M2826" t="s">
        <v>204</v>
      </c>
      <c r="N2826" t="s">
        <v>204</v>
      </c>
      <c r="O2826" t="s">
        <v>204</v>
      </c>
      <c r="P2826" t="s">
        <v>204</v>
      </c>
      <c r="Q2826" s="80" t="s">
        <v>204</v>
      </c>
      <c r="R2826" s="79"/>
      <c r="T2826" t="s">
        <v>204</v>
      </c>
      <c r="U2826" t="s">
        <v>204</v>
      </c>
      <c r="V2826" t="s">
        <v>204</v>
      </c>
    </row>
    <row r="2827" spans="2:22">
      <c r="B2827" t="s">
        <v>204</v>
      </c>
      <c r="C2827" s="79" t="s">
        <v>204</v>
      </c>
      <c r="E2827" t="s">
        <v>204</v>
      </c>
      <c r="F2827" t="s">
        <v>204</v>
      </c>
      <c r="G2827" t="s">
        <v>204</v>
      </c>
      <c r="H2827" t="s">
        <v>204</v>
      </c>
      <c r="I2827" t="s">
        <v>204</v>
      </c>
      <c r="J2827" t="s">
        <v>204</v>
      </c>
      <c r="K2827" t="s">
        <v>204</v>
      </c>
      <c r="L2827" t="s">
        <v>204</v>
      </c>
      <c r="M2827" t="s">
        <v>204</v>
      </c>
      <c r="N2827" t="s">
        <v>204</v>
      </c>
      <c r="O2827" t="s">
        <v>204</v>
      </c>
      <c r="P2827" t="s">
        <v>204</v>
      </c>
      <c r="Q2827" s="80" t="s">
        <v>204</v>
      </c>
      <c r="R2827" s="79"/>
      <c r="T2827" t="s">
        <v>204</v>
      </c>
      <c r="U2827" t="s">
        <v>204</v>
      </c>
      <c r="V2827" t="s">
        <v>204</v>
      </c>
    </row>
    <row r="2828" spans="2:22">
      <c r="B2828" t="s">
        <v>204</v>
      </c>
      <c r="C2828" s="79" t="s">
        <v>204</v>
      </c>
      <c r="E2828" t="s">
        <v>204</v>
      </c>
      <c r="F2828" t="s">
        <v>204</v>
      </c>
      <c r="G2828" t="s">
        <v>204</v>
      </c>
      <c r="H2828" t="s">
        <v>204</v>
      </c>
      <c r="I2828" t="s">
        <v>204</v>
      </c>
      <c r="J2828" t="s">
        <v>204</v>
      </c>
      <c r="K2828" t="s">
        <v>204</v>
      </c>
      <c r="L2828" t="s">
        <v>204</v>
      </c>
      <c r="M2828" t="s">
        <v>204</v>
      </c>
      <c r="N2828" t="s">
        <v>204</v>
      </c>
      <c r="O2828" t="s">
        <v>204</v>
      </c>
      <c r="P2828" t="s">
        <v>204</v>
      </c>
      <c r="Q2828" s="80" t="s">
        <v>204</v>
      </c>
      <c r="R2828" s="79"/>
      <c r="T2828" t="s">
        <v>204</v>
      </c>
      <c r="U2828" t="s">
        <v>204</v>
      </c>
      <c r="V2828" t="s">
        <v>204</v>
      </c>
    </row>
    <row r="2829" spans="2:22">
      <c r="B2829" t="s">
        <v>204</v>
      </c>
      <c r="C2829" s="79" t="s">
        <v>204</v>
      </c>
      <c r="E2829" t="s">
        <v>204</v>
      </c>
      <c r="F2829" t="s">
        <v>204</v>
      </c>
      <c r="G2829" t="s">
        <v>204</v>
      </c>
      <c r="H2829" t="s">
        <v>204</v>
      </c>
      <c r="I2829" t="s">
        <v>204</v>
      </c>
      <c r="J2829" t="s">
        <v>204</v>
      </c>
      <c r="K2829" t="s">
        <v>204</v>
      </c>
      <c r="L2829" t="s">
        <v>204</v>
      </c>
      <c r="M2829" t="s">
        <v>204</v>
      </c>
      <c r="N2829" t="s">
        <v>204</v>
      </c>
      <c r="O2829" t="s">
        <v>204</v>
      </c>
      <c r="P2829" t="s">
        <v>204</v>
      </c>
      <c r="Q2829" s="80" t="s">
        <v>204</v>
      </c>
      <c r="R2829" s="79"/>
      <c r="T2829" t="s">
        <v>204</v>
      </c>
      <c r="U2829" t="s">
        <v>204</v>
      </c>
      <c r="V2829" t="s">
        <v>204</v>
      </c>
    </row>
    <row r="2830" spans="2:22">
      <c r="B2830" t="s">
        <v>204</v>
      </c>
      <c r="C2830" s="79" t="s">
        <v>204</v>
      </c>
      <c r="E2830" t="s">
        <v>204</v>
      </c>
      <c r="F2830" t="s">
        <v>204</v>
      </c>
      <c r="G2830" t="s">
        <v>204</v>
      </c>
      <c r="H2830" t="s">
        <v>204</v>
      </c>
      <c r="I2830" t="s">
        <v>204</v>
      </c>
      <c r="J2830" t="s">
        <v>204</v>
      </c>
      <c r="K2830" t="s">
        <v>204</v>
      </c>
      <c r="L2830" t="s">
        <v>204</v>
      </c>
      <c r="M2830" t="s">
        <v>204</v>
      </c>
      <c r="N2830" t="s">
        <v>204</v>
      </c>
      <c r="O2830" t="s">
        <v>204</v>
      </c>
      <c r="P2830" t="s">
        <v>204</v>
      </c>
      <c r="Q2830" s="80" t="s">
        <v>204</v>
      </c>
      <c r="R2830" s="79"/>
      <c r="T2830" t="s">
        <v>204</v>
      </c>
      <c r="U2830" t="s">
        <v>204</v>
      </c>
      <c r="V2830" t="s">
        <v>204</v>
      </c>
    </row>
    <row r="2831" spans="2:22">
      <c r="B2831" t="s">
        <v>204</v>
      </c>
      <c r="C2831" s="79" t="s">
        <v>204</v>
      </c>
      <c r="E2831" t="s">
        <v>204</v>
      </c>
      <c r="F2831" t="s">
        <v>204</v>
      </c>
      <c r="G2831" t="s">
        <v>204</v>
      </c>
      <c r="H2831" t="s">
        <v>204</v>
      </c>
      <c r="I2831" t="s">
        <v>204</v>
      </c>
      <c r="J2831" t="s">
        <v>204</v>
      </c>
      <c r="K2831" t="s">
        <v>204</v>
      </c>
      <c r="L2831" t="s">
        <v>204</v>
      </c>
      <c r="M2831" t="s">
        <v>204</v>
      </c>
      <c r="N2831" t="s">
        <v>204</v>
      </c>
      <c r="O2831" t="s">
        <v>204</v>
      </c>
      <c r="P2831" t="s">
        <v>204</v>
      </c>
      <c r="Q2831" s="80" t="s">
        <v>204</v>
      </c>
      <c r="R2831" s="79"/>
      <c r="T2831" t="s">
        <v>204</v>
      </c>
      <c r="U2831" t="s">
        <v>204</v>
      </c>
      <c r="V2831" t="s">
        <v>204</v>
      </c>
    </row>
    <row r="2832" spans="2:22">
      <c r="B2832" t="s">
        <v>204</v>
      </c>
      <c r="C2832" s="79" t="s">
        <v>204</v>
      </c>
      <c r="E2832" t="s">
        <v>204</v>
      </c>
      <c r="F2832" t="s">
        <v>204</v>
      </c>
      <c r="G2832" t="s">
        <v>204</v>
      </c>
      <c r="H2832" t="s">
        <v>204</v>
      </c>
      <c r="I2832" t="s">
        <v>204</v>
      </c>
      <c r="J2832" t="s">
        <v>204</v>
      </c>
      <c r="K2832" t="s">
        <v>204</v>
      </c>
      <c r="L2832" t="s">
        <v>204</v>
      </c>
      <c r="M2832" t="s">
        <v>204</v>
      </c>
      <c r="N2832" t="s">
        <v>204</v>
      </c>
      <c r="O2832" t="s">
        <v>204</v>
      </c>
      <c r="P2832" t="s">
        <v>204</v>
      </c>
      <c r="Q2832" s="80" t="s">
        <v>204</v>
      </c>
      <c r="R2832" s="79"/>
      <c r="T2832" t="s">
        <v>204</v>
      </c>
      <c r="U2832" t="s">
        <v>204</v>
      </c>
      <c r="V2832" t="s">
        <v>204</v>
      </c>
    </row>
    <row r="2833" spans="2:22">
      <c r="B2833" t="s">
        <v>204</v>
      </c>
      <c r="C2833" s="79" t="s">
        <v>204</v>
      </c>
      <c r="E2833" t="s">
        <v>204</v>
      </c>
      <c r="F2833" t="s">
        <v>204</v>
      </c>
      <c r="G2833" t="s">
        <v>204</v>
      </c>
      <c r="H2833" t="s">
        <v>204</v>
      </c>
      <c r="I2833" t="s">
        <v>204</v>
      </c>
      <c r="J2833" t="s">
        <v>204</v>
      </c>
      <c r="K2833" t="s">
        <v>204</v>
      </c>
      <c r="L2833" t="s">
        <v>204</v>
      </c>
      <c r="M2833" t="s">
        <v>204</v>
      </c>
      <c r="N2833" t="s">
        <v>204</v>
      </c>
      <c r="O2833" t="s">
        <v>204</v>
      </c>
      <c r="P2833" t="s">
        <v>204</v>
      </c>
      <c r="Q2833" s="80" t="s">
        <v>204</v>
      </c>
      <c r="R2833" s="79"/>
      <c r="T2833" t="s">
        <v>204</v>
      </c>
      <c r="U2833" t="s">
        <v>204</v>
      </c>
      <c r="V2833" t="s">
        <v>204</v>
      </c>
    </row>
    <row r="2834" spans="2:22">
      <c r="B2834" t="s">
        <v>204</v>
      </c>
      <c r="C2834" s="79" t="s">
        <v>204</v>
      </c>
      <c r="E2834" t="s">
        <v>204</v>
      </c>
      <c r="F2834" t="s">
        <v>204</v>
      </c>
      <c r="G2834" t="s">
        <v>204</v>
      </c>
      <c r="H2834" t="s">
        <v>204</v>
      </c>
      <c r="I2834" t="s">
        <v>204</v>
      </c>
      <c r="J2834" t="s">
        <v>204</v>
      </c>
      <c r="K2834" t="s">
        <v>204</v>
      </c>
      <c r="L2834" t="s">
        <v>204</v>
      </c>
      <c r="M2834" t="s">
        <v>204</v>
      </c>
      <c r="N2834" t="s">
        <v>204</v>
      </c>
      <c r="O2834" t="s">
        <v>204</v>
      </c>
      <c r="P2834" t="s">
        <v>204</v>
      </c>
      <c r="Q2834" s="80" t="s">
        <v>204</v>
      </c>
      <c r="R2834" s="79"/>
      <c r="T2834" t="s">
        <v>204</v>
      </c>
      <c r="U2834" t="s">
        <v>204</v>
      </c>
      <c r="V2834" t="s">
        <v>204</v>
      </c>
    </row>
    <row r="2835" spans="2:22">
      <c r="B2835" t="s">
        <v>204</v>
      </c>
      <c r="C2835" s="79" t="s">
        <v>204</v>
      </c>
      <c r="E2835" t="s">
        <v>204</v>
      </c>
      <c r="F2835" t="s">
        <v>204</v>
      </c>
      <c r="G2835" t="s">
        <v>204</v>
      </c>
      <c r="H2835" t="s">
        <v>204</v>
      </c>
      <c r="I2835" t="s">
        <v>204</v>
      </c>
      <c r="J2835" t="s">
        <v>204</v>
      </c>
      <c r="K2835" t="s">
        <v>204</v>
      </c>
      <c r="L2835" t="s">
        <v>204</v>
      </c>
      <c r="M2835" t="s">
        <v>204</v>
      </c>
      <c r="N2835" t="s">
        <v>204</v>
      </c>
      <c r="O2835" t="s">
        <v>204</v>
      </c>
      <c r="P2835" t="s">
        <v>204</v>
      </c>
      <c r="Q2835" s="80" t="s">
        <v>204</v>
      </c>
      <c r="R2835" s="79"/>
      <c r="T2835" t="s">
        <v>204</v>
      </c>
      <c r="U2835" t="s">
        <v>204</v>
      </c>
      <c r="V2835" t="s">
        <v>204</v>
      </c>
    </row>
    <row r="2836" spans="2:22">
      <c r="B2836" t="s">
        <v>204</v>
      </c>
      <c r="C2836" s="79" t="s">
        <v>204</v>
      </c>
      <c r="E2836" t="s">
        <v>204</v>
      </c>
      <c r="F2836" t="s">
        <v>204</v>
      </c>
      <c r="G2836" t="s">
        <v>204</v>
      </c>
      <c r="H2836" t="s">
        <v>204</v>
      </c>
      <c r="I2836" t="s">
        <v>204</v>
      </c>
      <c r="J2836" t="s">
        <v>204</v>
      </c>
      <c r="K2836" t="s">
        <v>204</v>
      </c>
      <c r="L2836" t="s">
        <v>204</v>
      </c>
      <c r="M2836" t="s">
        <v>204</v>
      </c>
      <c r="N2836" t="s">
        <v>204</v>
      </c>
      <c r="O2836" t="s">
        <v>204</v>
      </c>
      <c r="P2836" t="s">
        <v>204</v>
      </c>
      <c r="Q2836" s="80" t="s">
        <v>204</v>
      </c>
      <c r="R2836" s="79"/>
      <c r="T2836" t="s">
        <v>204</v>
      </c>
      <c r="U2836" t="s">
        <v>204</v>
      </c>
      <c r="V2836" t="s">
        <v>204</v>
      </c>
    </row>
    <row r="2837" spans="2:22">
      <c r="B2837" t="s">
        <v>204</v>
      </c>
      <c r="C2837" s="79" t="s">
        <v>204</v>
      </c>
      <c r="E2837" t="s">
        <v>204</v>
      </c>
      <c r="F2837" t="s">
        <v>204</v>
      </c>
      <c r="G2837" t="s">
        <v>204</v>
      </c>
      <c r="H2837" t="s">
        <v>204</v>
      </c>
      <c r="I2837" t="s">
        <v>204</v>
      </c>
      <c r="J2837" t="s">
        <v>204</v>
      </c>
      <c r="K2837" t="s">
        <v>204</v>
      </c>
      <c r="L2837" t="s">
        <v>204</v>
      </c>
      <c r="M2837" t="s">
        <v>204</v>
      </c>
      <c r="N2837" t="s">
        <v>204</v>
      </c>
      <c r="O2837" t="s">
        <v>204</v>
      </c>
      <c r="P2837" t="s">
        <v>204</v>
      </c>
      <c r="Q2837" s="80" t="s">
        <v>204</v>
      </c>
      <c r="R2837" s="79"/>
      <c r="T2837" t="s">
        <v>204</v>
      </c>
      <c r="U2837" t="s">
        <v>204</v>
      </c>
      <c r="V2837" t="s">
        <v>204</v>
      </c>
    </row>
    <row r="2838" spans="2:22">
      <c r="B2838" t="s">
        <v>204</v>
      </c>
      <c r="C2838" s="79" t="s">
        <v>204</v>
      </c>
      <c r="E2838" t="s">
        <v>204</v>
      </c>
      <c r="F2838" t="s">
        <v>204</v>
      </c>
      <c r="G2838" t="s">
        <v>204</v>
      </c>
      <c r="H2838" t="s">
        <v>204</v>
      </c>
      <c r="I2838" t="s">
        <v>204</v>
      </c>
      <c r="J2838" t="s">
        <v>204</v>
      </c>
      <c r="K2838" t="s">
        <v>204</v>
      </c>
      <c r="L2838" t="s">
        <v>204</v>
      </c>
      <c r="M2838" t="s">
        <v>204</v>
      </c>
      <c r="N2838" t="s">
        <v>204</v>
      </c>
      <c r="O2838" t="s">
        <v>204</v>
      </c>
      <c r="P2838" t="s">
        <v>204</v>
      </c>
      <c r="Q2838" s="80" t="s">
        <v>204</v>
      </c>
      <c r="R2838" s="79"/>
      <c r="T2838" t="s">
        <v>204</v>
      </c>
      <c r="U2838" t="s">
        <v>204</v>
      </c>
      <c r="V2838" t="s">
        <v>204</v>
      </c>
    </row>
    <row r="2839" spans="2:22">
      <c r="B2839" t="s">
        <v>204</v>
      </c>
      <c r="C2839" s="79" t="s">
        <v>204</v>
      </c>
      <c r="E2839" t="s">
        <v>204</v>
      </c>
      <c r="F2839" t="s">
        <v>204</v>
      </c>
      <c r="G2839" t="s">
        <v>204</v>
      </c>
      <c r="H2839" t="s">
        <v>204</v>
      </c>
      <c r="I2839" t="s">
        <v>204</v>
      </c>
      <c r="J2839" t="s">
        <v>204</v>
      </c>
      <c r="K2839" t="s">
        <v>204</v>
      </c>
      <c r="L2839" t="s">
        <v>204</v>
      </c>
      <c r="M2839" t="s">
        <v>204</v>
      </c>
      <c r="N2839" t="s">
        <v>204</v>
      </c>
      <c r="O2839" t="s">
        <v>204</v>
      </c>
      <c r="P2839" t="s">
        <v>204</v>
      </c>
      <c r="Q2839" s="80" t="s">
        <v>204</v>
      </c>
      <c r="R2839" s="79"/>
      <c r="T2839" t="s">
        <v>204</v>
      </c>
      <c r="U2839" t="s">
        <v>204</v>
      </c>
      <c r="V2839" t="s">
        <v>204</v>
      </c>
    </row>
    <row r="2840" spans="2:22">
      <c r="B2840" t="s">
        <v>204</v>
      </c>
      <c r="C2840" s="79" t="s">
        <v>204</v>
      </c>
      <c r="E2840" t="s">
        <v>204</v>
      </c>
      <c r="F2840" t="s">
        <v>204</v>
      </c>
      <c r="G2840" t="s">
        <v>204</v>
      </c>
      <c r="H2840" t="s">
        <v>204</v>
      </c>
      <c r="I2840" t="s">
        <v>204</v>
      </c>
      <c r="J2840" t="s">
        <v>204</v>
      </c>
      <c r="K2840" t="s">
        <v>204</v>
      </c>
      <c r="L2840" t="s">
        <v>204</v>
      </c>
      <c r="M2840" t="s">
        <v>204</v>
      </c>
      <c r="N2840" t="s">
        <v>204</v>
      </c>
      <c r="O2840" t="s">
        <v>204</v>
      </c>
      <c r="P2840" t="s">
        <v>204</v>
      </c>
      <c r="Q2840" s="80" t="s">
        <v>204</v>
      </c>
      <c r="R2840" s="79"/>
      <c r="T2840" t="s">
        <v>204</v>
      </c>
      <c r="U2840" t="s">
        <v>204</v>
      </c>
      <c r="V2840" t="s">
        <v>204</v>
      </c>
    </row>
    <row r="2841" spans="2:22">
      <c r="B2841" t="s">
        <v>204</v>
      </c>
      <c r="C2841" s="79" t="s">
        <v>204</v>
      </c>
      <c r="E2841" t="s">
        <v>204</v>
      </c>
      <c r="F2841" t="s">
        <v>204</v>
      </c>
      <c r="G2841" t="s">
        <v>204</v>
      </c>
      <c r="H2841" t="s">
        <v>204</v>
      </c>
      <c r="I2841" t="s">
        <v>204</v>
      </c>
      <c r="J2841" t="s">
        <v>204</v>
      </c>
      <c r="K2841" t="s">
        <v>204</v>
      </c>
      <c r="L2841" t="s">
        <v>204</v>
      </c>
      <c r="M2841" t="s">
        <v>204</v>
      </c>
      <c r="N2841" t="s">
        <v>204</v>
      </c>
      <c r="O2841" t="s">
        <v>204</v>
      </c>
      <c r="P2841" t="s">
        <v>204</v>
      </c>
      <c r="Q2841" s="80" t="s">
        <v>204</v>
      </c>
      <c r="R2841" s="79"/>
      <c r="T2841" t="s">
        <v>204</v>
      </c>
      <c r="U2841" t="s">
        <v>204</v>
      </c>
      <c r="V2841" t="s">
        <v>204</v>
      </c>
    </row>
    <row r="2842" spans="2:22">
      <c r="B2842" t="s">
        <v>204</v>
      </c>
      <c r="C2842" s="79" t="s">
        <v>204</v>
      </c>
      <c r="E2842" t="s">
        <v>204</v>
      </c>
      <c r="F2842" t="s">
        <v>204</v>
      </c>
      <c r="G2842" t="s">
        <v>204</v>
      </c>
      <c r="H2842" t="s">
        <v>204</v>
      </c>
      <c r="I2842" t="s">
        <v>204</v>
      </c>
      <c r="J2842" t="s">
        <v>204</v>
      </c>
      <c r="K2842" t="s">
        <v>204</v>
      </c>
      <c r="L2842" t="s">
        <v>204</v>
      </c>
      <c r="M2842" t="s">
        <v>204</v>
      </c>
      <c r="N2842" t="s">
        <v>204</v>
      </c>
      <c r="O2842" t="s">
        <v>204</v>
      </c>
      <c r="P2842" t="s">
        <v>204</v>
      </c>
      <c r="Q2842" s="80" t="s">
        <v>204</v>
      </c>
      <c r="R2842" s="79"/>
      <c r="T2842" t="s">
        <v>204</v>
      </c>
      <c r="U2842" t="s">
        <v>204</v>
      </c>
      <c r="V2842" t="s">
        <v>204</v>
      </c>
    </row>
    <row r="2843" spans="2:22">
      <c r="B2843" t="s">
        <v>204</v>
      </c>
      <c r="C2843" s="79" t="s">
        <v>204</v>
      </c>
      <c r="E2843" t="s">
        <v>204</v>
      </c>
      <c r="F2843" t="s">
        <v>204</v>
      </c>
      <c r="G2843" t="s">
        <v>204</v>
      </c>
      <c r="H2843" t="s">
        <v>204</v>
      </c>
      <c r="I2843" t="s">
        <v>204</v>
      </c>
      <c r="J2843" t="s">
        <v>204</v>
      </c>
      <c r="K2843" t="s">
        <v>204</v>
      </c>
      <c r="L2843" t="s">
        <v>204</v>
      </c>
      <c r="M2843" t="s">
        <v>204</v>
      </c>
      <c r="N2843" t="s">
        <v>204</v>
      </c>
      <c r="O2843" t="s">
        <v>204</v>
      </c>
      <c r="P2843" t="s">
        <v>204</v>
      </c>
      <c r="Q2843" s="80" t="s">
        <v>204</v>
      </c>
      <c r="R2843" s="79"/>
      <c r="T2843" t="s">
        <v>204</v>
      </c>
      <c r="U2843" t="s">
        <v>204</v>
      </c>
      <c r="V2843" t="s">
        <v>204</v>
      </c>
    </row>
    <row r="2844" spans="2:22">
      <c r="B2844" t="s">
        <v>204</v>
      </c>
      <c r="C2844" s="79" t="s">
        <v>204</v>
      </c>
      <c r="E2844" t="s">
        <v>204</v>
      </c>
      <c r="F2844" t="s">
        <v>204</v>
      </c>
      <c r="G2844" t="s">
        <v>204</v>
      </c>
      <c r="H2844" t="s">
        <v>204</v>
      </c>
      <c r="I2844" t="s">
        <v>204</v>
      </c>
      <c r="J2844" t="s">
        <v>204</v>
      </c>
      <c r="K2844" t="s">
        <v>204</v>
      </c>
      <c r="L2844" t="s">
        <v>204</v>
      </c>
      <c r="M2844" t="s">
        <v>204</v>
      </c>
      <c r="N2844" t="s">
        <v>204</v>
      </c>
      <c r="O2844" t="s">
        <v>204</v>
      </c>
      <c r="P2844" t="s">
        <v>204</v>
      </c>
      <c r="Q2844" s="80" t="s">
        <v>204</v>
      </c>
      <c r="R2844" s="79"/>
      <c r="T2844" t="s">
        <v>204</v>
      </c>
      <c r="U2844" t="s">
        <v>204</v>
      </c>
      <c r="V2844" t="s">
        <v>204</v>
      </c>
    </row>
    <row r="2845" spans="2:22">
      <c r="B2845" t="s">
        <v>204</v>
      </c>
      <c r="C2845" s="79" t="s">
        <v>204</v>
      </c>
      <c r="E2845" t="s">
        <v>204</v>
      </c>
      <c r="F2845" t="s">
        <v>204</v>
      </c>
      <c r="G2845" t="s">
        <v>204</v>
      </c>
      <c r="H2845" t="s">
        <v>204</v>
      </c>
      <c r="I2845" t="s">
        <v>204</v>
      </c>
      <c r="J2845" t="s">
        <v>204</v>
      </c>
      <c r="K2845" t="s">
        <v>204</v>
      </c>
      <c r="L2845" t="s">
        <v>204</v>
      </c>
      <c r="M2845" t="s">
        <v>204</v>
      </c>
      <c r="N2845" t="s">
        <v>204</v>
      </c>
      <c r="O2845" t="s">
        <v>204</v>
      </c>
      <c r="P2845" t="s">
        <v>204</v>
      </c>
      <c r="Q2845" s="80" t="s">
        <v>204</v>
      </c>
      <c r="R2845" s="79"/>
      <c r="T2845" t="s">
        <v>204</v>
      </c>
      <c r="U2845" t="s">
        <v>204</v>
      </c>
      <c r="V2845" t="s">
        <v>204</v>
      </c>
    </row>
    <row r="2846" spans="2:22">
      <c r="B2846" t="s">
        <v>204</v>
      </c>
      <c r="C2846" s="79" t="s">
        <v>204</v>
      </c>
      <c r="E2846" t="s">
        <v>204</v>
      </c>
      <c r="F2846" t="s">
        <v>204</v>
      </c>
      <c r="G2846" t="s">
        <v>204</v>
      </c>
      <c r="H2846" t="s">
        <v>204</v>
      </c>
      <c r="I2846" t="s">
        <v>204</v>
      </c>
      <c r="J2846" t="s">
        <v>204</v>
      </c>
      <c r="K2846" t="s">
        <v>204</v>
      </c>
      <c r="L2846" t="s">
        <v>204</v>
      </c>
      <c r="M2846" t="s">
        <v>204</v>
      </c>
      <c r="N2846" t="s">
        <v>204</v>
      </c>
      <c r="O2846" t="s">
        <v>204</v>
      </c>
      <c r="P2846" t="s">
        <v>204</v>
      </c>
      <c r="Q2846" s="80" t="s">
        <v>204</v>
      </c>
      <c r="R2846" s="79"/>
      <c r="T2846" t="s">
        <v>204</v>
      </c>
      <c r="U2846" t="s">
        <v>204</v>
      </c>
      <c r="V2846" t="s">
        <v>204</v>
      </c>
    </row>
    <row r="2847" spans="2:22">
      <c r="B2847" t="s">
        <v>204</v>
      </c>
      <c r="C2847" s="79" t="s">
        <v>204</v>
      </c>
      <c r="E2847" t="s">
        <v>204</v>
      </c>
      <c r="F2847" t="s">
        <v>204</v>
      </c>
      <c r="G2847" t="s">
        <v>204</v>
      </c>
      <c r="H2847" t="s">
        <v>204</v>
      </c>
      <c r="I2847" t="s">
        <v>204</v>
      </c>
      <c r="J2847" t="s">
        <v>204</v>
      </c>
      <c r="K2847" t="s">
        <v>204</v>
      </c>
      <c r="L2847" t="s">
        <v>204</v>
      </c>
      <c r="M2847" t="s">
        <v>204</v>
      </c>
      <c r="N2847" t="s">
        <v>204</v>
      </c>
      <c r="O2847" t="s">
        <v>204</v>
      </c>
      <c r="P2847" t="s">
        <v>204</v>
      </c>
      <c r="Q2847" s="80" t="s">
        <v>204</v>
      </c>
      <c r="R2847" s="79"/>
      <c r="T2847" t="s">
        <v>204</v>
      </c>
      <c r="U2847" t="s">
        <v>204</v>
      </c>
      <c r="V2847" t="s">
        <v>204</v>
      </c>
    </row>
    <row r="2848" spans="2:22">
      <c r="B2848" t="s">
        <v>204</v>
      </c>
      <c r="C2848" s="79" t="s">
        <v>204</v>
      </c>
      <c r="E2848" t="s">
        <v>204</v>
      </c>
      <c r="F2848" t="s">
        <v>204</v>
      </c>
      <c r="G2848" t="s">
        <v>204</v>
      </c>
      <c r="H2848" t="s">
        <v>204</v>
      </c>
      <c r="I2848" t="s">
        <v>204</v>
      </c>
      <c r="J2848" t="s">
        <v>204</v>
      </c>
      <c r="K2848" t="s">
        <v>204</v>
      </c>
      <c r="L2848" t="s">
        <v>204</v>
      </c>
      <c r="M2848" t="s">
        <v>204</v>
      </c>
      <c r="N2848" t="s">
        <v>204</v>
      </c>
      <c r="O2848" t="s">
        <v>204</v>
      </c>
      <c r="P2848" t="s">
        <v>204</v>
      </c>
      <c r="Q2848" s="80" t="s">
        <v>204</v>
      </c>
      <c r="R2848" s="79"/>
      <c r="T2848" t="s">
        <v>204</v>
      </c>
      <c r="U2848" t="s">
        <v>204</v>
      </c>
      <c r="V2848" t="s">
        <v>204</v>
      </c>
    </row>
    <row r="2849" spans="2:22">
      <c r="B2849" t="s">
        <v>204</v>
      </c>
      <c r="C2849" s="79" t="s">
        <v>204</v>
      </c>
      <c r="E2849" t="s">
        <v>204</v>
      </c>
      <c r="F2849" t="s">
        <v>204</v>
      </c>
      <c r="G2849" t="s">
        <v>204</v>
      </c>
      <c r="H2849" t="s">
        <v>204</v>
      </c>
      <c r="I2849" t="s">
        <v>204</v>
      </c>
      <c r="J2849" t="s">
        <v>204</v>
      </c>
      <c r="K2849" t="s">
        <v>204</v>
      </c>
      <c r="L2849" t="s">
        <v>204</v>
      </c>
      <c r="M2849" t="s">
        <v>204</v>
      </c>
      <c r="N2849" t="s">
        <v>204</v>
      </c>
      <c r="O2849" t="s">
        <v>204</v>
      </c>
      <c r="P2849" t="s">
        <v>204</v>
      </c>
      <c r="Q2849" s="80" t="s">
        <v>204</v>
      </c>
      <c r="R2849" s="79"/>
      <c r="T2849" t="s">
        <v>204</v>
      </c>
      <c r="U2849" t="s">
        <v>204</v>
      </c>
      <c r="V2849" t="s">
        <v>204</v>
      </c>
    </row>
    <row r="2850" spans="2:22">
      <c r="B2850" t="s">
        <v>204</v>
      </c>
      <c r="C2850" s="79" t="s">
        <v>204</v>
      </c>
      <c r="E2850" t="s">
        <v>204</v>
      </c>
      <c r="F2850" t="s">
        <v>204</v>
      </c>
      <c r="G2850" t="s">
        <v>204</v>
      </c>
      <c r="H2850" t="s">
        <v>204</v>
      </c>
      <c r="I2850" t="s">
        <v>204</v>
      </c>
      <c r="J2850" t="s">
        <v>204</v>
      </c>
      <c r="K2850" t="s">
        <v>204</v>
      </c>
      <c r="L2850" t="s">
        <v>204</v>
      </c>
      <c r="M2850" t="s">
        <v>204</v>
      </c>
      <c r="N2850" t="s">
        <v>204</v>
      </c>
      <c r="O2850" t="s">
        <v>204</v>
      </c>
      <c r="P2850" t="s">
        <v>204</v>
      </c>
      <c r="Q2850" s="80" t="s">
        <v>204</v>
      </c>
      <c r="R2850" s="79"/>
      <c r="T2850" t="s">
        <v>204</v>
      </c>
      <c r="U2850" t="s">
        <v>204</v>
      </c>
      <c r="V2850" t="s">
        <v>204</v>
      </c>
    </row>
    <row r="2851" spans="2:22">
      <c r="B2851" t="s">
        <v>204</v>
      </c>
      <c r="C2851" s="79" t="s">
        <v>204</v>
      </c>
      <c r="E2851" t="s">
        <v>204</v>
      </c>
      <c r="F2851" t="s">
        <v>204</v>
      </c>
      <c r="G2851" t="s">
        <v>204</v>
      </c>
      <c r="H2851" t="s">
        <v>204</v>
      </c>
      <c r="I2851" t="s">
        <v>204</v>
      </c>
      <c r="J2851" t="s">
        <v>204</v>
      </c>
      <c r="K2851" t="s">
        <v>204</v>
      </c>
      <c r="L2851" t="s">
        <v>204</v>
      </c>
      <c r="M2851" t="s">
        <v>204</v>
      </c>
      <c r="N2851" t="s">
        <v>204</v>
      </c>
      <c r="O2851" t="s">
        <v>204</v>
      </c>
      <c r="P2851" t="s">
        <v>204</v>
      </c>
      <c r="Q2851" s="80" t="s">
        <v>204</v>
      </c>
      <c r="R2851" s="79"/>
      <c r="T2851" t="s">
        <v>204</v>
      </c>
      <c r="U2851" t="s">
        <v>204</v>
      </c>
      <c r="V2851" t="s">
        <v>204</v>
      </c>
    </row>
    <row r="2852" spans="2:22">
      <c r="B2852" t="s">
        <v>204</v>
      </c>
      <c r="C2852" s="79" t="s">
        <v>204</v>
      </c>
      <c r="E2852" t="s">
        <v>204</v>
      </c>
      <c r="F2852" t="s">
        <v>204</v>
      </c>
      <c r="G2852" t="s">
        <v>204</v>
      </c>
      <c r="H2852" t="s">
        <v>204</v>
      </c>
      <c r="I2852" t="s">
        <v>204</v>
      </c>
      <c r="J2852" t="s">
        <v>204</v>
      </c>
      <c r="K2852" t="s">
        <v>204</v>
      </c>
      <c r="L2852" t="s">
        <v>204</v>
      </c>
      <c r="M2852" t="s">
        <v>204</v>
      </c>
      <c r="N2852" t="s">
        <v>204</v>
      </c>
      <c r="O2852" t="s">
        <v>204</v>
      </c>
      <c r="P2852" t="s">
        <v>204</v>
      </c>
      <c r="Q2852" s="80" t="s">
        <v>204</v>
      </c>
      <c r="R2852" s="79"/>
      <c r="T2852" t="s">
        <v>204</v>
      </c>
      <c r="U2852" t="s">
        <v>204</v>
      </c>
      <c r="V2852" t="s">
        <v>204</v>
      </c>
    </row>
    <row r="2853" spans="2:22">
      <c r="B2853" t="s">
        <v>204</v>
      </c>
      <c r="C2853" s="79" t="s">
        <v>204</v>
      </c>
      <c r="E2853" t="s">
        <v>204</v>
      </c>
      <c r="F2853" t="s">
        <v>204</v>
      </c>
      <c r="G2853" t="s">
        <v>204</v>
      </c>
      <c r="H2853" t="s">
        <v>204</v>
      </c>
      <c r="I2853" t="s">
        <v>204</v>
      </c>
      <c r="J2853" t="s">
        <v>204</v>
      </c>
      <c r="K2853" t="s">
        <v>204</v>
      </c>
      <c r="L2853" t="s">
        <v>204</v>
      </c>
      <c r="M2853" t="s">
        <v>204</v>
      </c>
      <c r="N2853" t="s">
        <v>204</v>
      </c>
      <c r="O2853" t="s">
        <v>204</v>
      </c>
      <c r="P2853" t="s">
        <v>204</v>
      </c>
      <c r="Q2853" s="80" t="s">
        <v>204</v>
      </c>
      <c r="R2853" s="79"/>
      <c r="T2853" t="s">
        <v>204</v>
      </c>
      <c r="U2853" t="s">
        <v>204</v>
      </c>
      <c r="V2853" t="s">
        <v>204</v>
      </c>
    </row>
    <row r="2854" spans="2:22">
      <c r="B2854" t="s">
        <v>204</v>
      </c>
      <c r="C2854" s="79" t="s">
        <v>204</v>
      </c>
      <c r="E2854" t="s">
        <v>204</v>
      </c>
      <c r="F2854" t="s">
        <v>204</v>
      </c>
      <c r="G2854" t="s">
        <v>204</v>
      </c>
      <c r="H2854" t="s">
        <v>204</v>
      </c>
      <c r="I2854" t="s">
        <v>204</v>
      </c>
      <c r="J2854" t="s">
        <v>204</v>
      </c>
      <c r="K2854" t="s">
        <v>204</v>
      </c>
      <c r="L2854" t="s">
        <v>204</v>
      </c>
      <c r="M2854" t="s">
        <v>204</v>
      </c>
      <c r="N2854" t="s">
        <v>204</v>
      </c>
      <c r="O2854" t="s">
        <v>204</v>
      </c>
      <c r="P2854" t="s">
        <v>204</v>
      </c>
      <c r="Q2854" s="80" t="s">
        <v>204</v>
      </c>
      <c r="R2854" s="79"/>
      <c r="T2854" t="s">
        <v>204</v>
      </c>
      <c r="U2854" t="s">
        <v>204</v>
      </c>
      <c r="V2854" t="s">
        <v>204</v>
      </c>
    </row>
    <row r="2855" spans="2:22">
      <c r="B2855" t="s">
        <v>204</v>
      </c>
      <c r="C2855" s="79" t="s">
        <v>204</v>
      </c>
      <c r="E2855" t="s">
        <v>204</v>
      </c>
      <c r="F2855" t="s">
        <v>204</v>
      </c>
      <c r="G2855" t="s">
        <v>204</v>
      </c>
      <c r="H2855" t="s">
        <v>204</v>
      </c>
      <c r="I2855" t="s">
        <v>204</v>
      </c>
      <c r="J2855" t="s">
        <v>204</v>
      </c>
      <c r="K2855" t="s">
        <v>204</v>
      </c>
      <c r="L2855" t="s">
        <v>204</v>
      </c>
      <c r="M2855" t="s">
        <v>204</v>
      </c>
      <c r="N2855" t="s">
        <v>204</v>
      </c>
      <c r="O2855" t="s">
        <v>204</v>
      </c>
      <c r="P2855" t="s">
        <v>204</v>
      </c>
      <c r="Q2855" s="80" t="s">
        <v>204</v>
      </c>
      <c r="R2855" s="79"/>
      <c r="T2855" t="s">
        <v>204</v>
      </c>
      <c r="U2855" t="s">
        <v>204</v>
      </c>
      <c r="V2855" t="s">
        <v>204</v>
      </c>
    </row>
    <row r="2856" spans="2:22">
      <c r="B2856" t="s">
        <v>204</v>
      </c>
      <c r="C2856" s="79" t="s">
        <v>204</v>
      </c>
      <c r="E2856" t="s">
        <v>204</v>
      </c>
      <c r="F2856" t="s">
        <v>204</v>
      </c>
      <c r="G2856" t="s">
        <v>204</v>
      </c>
      <c r="H2856" t="s">
        <v>204</v>
      </c>
      <c r="I2856" t="s">
        <v>204</v>
      </c>
      <c r="J2856" t="s">
        <v>204</v>
      </c>
      <c r="K2856" t="s">
        <v>204</v>
      </c>
      <c r="L2856" t="s">
        <v>204</v>
      </c>
      <c r="M2856" t="s">
        <v>204</v>
      </c>
      <c r="N2856" t="s">
        <v>204</v>
      </c>
      <c r="O2856" t="s">
        <v>204</v>
      </c>
      <c r="P2856" t="s">
        <v>204</v>
      </c>
      <c r="Q2856" s="80" t="s">
        <v>204</v>
      </c>
      <c r="R2856" s="79"/>
      <c r="T2856" t="s">
        <v>204</v>
      </c>
      <c r="U2856" t="s">
        <v>204</v>
      </c>
      <c r="V2856" t="s">
        <v>204</v>
      </c>
    </row>
    <row r="2857" spans="2:22">
      <c r="B2857" t="s">
        <v>204</v>
      </c>
      <c r="C2857" s="79" t="s">
        <v>204</v>
      </c>
      <c r="E2857" t="s">
        <v>204</v>
      </c>
      <c r="F2857" t="s">
        <v>204</v>
      </c>
      <c r="G2857" t="s">
        <v>204</v>
      </c>
      <c r="H2857" t="s">
        <v>204</v>
      </c>
      <c r="I2857" t="s">
        <v>204</v>
      </c>
      <c r="J2857" t="s">
        <v>204</v>
      </c>
      <c r="K2857" t="s">
        <v>204</v>
      </c>
      <c r="L2857" t="s">
        <v>204</v>
      </c>
      <c r="M2857" t="s">
        <v>204</v>
      </c>
      <c r="N2857" t="s">
        <v>204</v>
      </c>
      <c r="O2857" t="s">
        <v>204</v>
      </c>
      <c r="P2857" t="s">
        <v>204</v>
      </c>
      <c r="Q2857" s="80" t="s">
        <v>204</v>
      </c>
      <c r="R2857" s="79"/>
      <c r="T2857" t="s">
        <v>204</v>
      </c>
      <c r="U2857" t="s">
        <v>204</v>
      </c>
      <c r="V2857" t="s">
        <v>204</v>
      </c>
    </row>
    <row r="2858" spans="2:22">
      <c r="B2858" t="s">
        <v>204</v>
      </c>
      <c r="C2858" s="79" t="s">
        <v>204</v>
      </c>
      <c r="E2858" t="s">
        <v>204</v>
      </c>
      <c r="F2858" t="s">
        <v>204</v>
      </c>
      <c r="G2858" t="s">
        <v>204</v>
      </c>
      <c r="H2858" t="s">
        <v>204</v>
      </c>
      <c r="I2858" t="s">
        <v>204</v>
      </c>
      <c r="J2858" t="s">
        <v>204</v>
      </c>
      <c r="K2858" t="s">
        <v>204</v>
      </c>
      <c r="L2858" t="s">
        <v>204</v>
      </c>
      <c r="M2858" t="s">
        <v>204</v>
      </c>
      <c r="N2858" t="s">
        <v>204</v>
      </c>
      <c r="O2858" t="s">
        <v>204</v>
      </c>
      <c r="P2858" t="s">
        <v>204</v>
      </c>
      <c r="Q2858" s="80" t="s">
        <v>204</v>
      </c>
      <c r="R2858" s="79"/>
      <c r="T2858" t="s">
        <v>204</v>
      </c>
      <c r="U2858" t="s">
        <v>204</v>
      </c>
      <c r="V2858" t="s">
        <v>204</v>
      </c>
    </row>
    <row r="2859" spans="2:22">
      <c r="B2859" t="s">
        <v>204</v>
      </c>
      <c r="C2859" s="79" t="s">
        <v>204</v>
      </c>
      <c r="E2859" t="s">
        <v>204</v>
      </c>
      <c r="F2859" t="s">
        <v>204</v>
      </c>
      <c r="G2859" t="s">
        <v>204</v>
      </c>
      <c r="H2859" t="s">
        <v>204</v>
      </c>
      <c r="I2859" t="s">
        <v>204</v>
      </c>
      <c r="J2859" t="s">
        <v>204</v>
      </c>
      <c r="K2859" t="s">
        <v>204</v>
      </c>
      <c r="L2859" t="s">
        <v>204</v>
      </c>
      <c r="M2859" t="s">
        <v>204</v>
      </c>
      <c r="N2859" t="s">
        <v>204</v>
      </c>
      <c r="O2859" t="s">
        <v>204</v>
      </c>
      <c r="P2859" t="s">
        <v>204</v>
      </c>
      <c r="Q2859" s="80" t="s">
        <v>204</v>
      </c>
      <c r="R2859" s="79"/>
      <c r="T2859" t="s">
        <v>204</v>
      </c>
      <c r="U2859" t="s">
        <v>204</v>
      </c>
      <c r="V2859" t="s">
        <v>204</v>
      </c>
    </row>
    <row r="2860" spans="2:22">
      <c r="B2860" t="s">
        <v>204</v>
      </c>
      <c r="C2860" s="79" t="s">
        <v>204</v>
      </c>
      <c r="E2860" t="s">
        <v>204</v>
      </c>
      <c r="F2860" t="s">
        <v>204</v>
      </c>
      <c r="G2860" t="s">
        <v>204</v>
      </c>
      <c r="H2860" t="s">
        <v>204</v>
      </c>
      <c r="I2860" t="s">
        <v>204</v>
      </c>
      <c r="J2860" t="s">
        <v>204</v>
      </c>
      <c r="K2860" t="s">
        <v>204</v>
      </c>
      <c r="L2860" t="s">
        <v>204</v>
      </c>
      <c r="M2860" t="s">
        <v>204</v>
      </c>
      <c r="N2860" t="s">
        <v>204</v>
      </c>
      <c r="O2860" t="s">
        <v>204</v>
      </c>
      <c r="P2860" t="s">
        <v>204</v>
      </c>
      <c r="Q2860" s="80" t="s">
        <v>204</v>
      </c>
      <c r="R2860" s="79"/>
      <c r="T2860" t="s">
        <v>204</v>
      </c>
      <c r="U2860" t="s">
        <v>204</v>
      </c>
      <c r="V2860" t="s">
        <v>204</v>
      </c>
    </row>
    <row r="2861" spans="2:22">
      <c r="B2861" t="s">
        <v>204</v>
      </c>
      <c r="C2861" s="79" t="s">
        <v>204</v>
      </c>
      <c r="E2861" t="s">
        <v>204</v>
      </c>
      <c r="F2861" t="s">
        <v>204</v>
      </c>
      <c r="G2861" t="s">
        <v>204</v>
      </c>
      <c r="H2861" t="s">
        <v>204</v>
      </c>
      <c r="I2861" t="s">
        <v>204</v>
      </c>
      <c r="J2861" t="s">
        <v>204</v>
      </c>
      <c r="K2861" t="s">
        <v>204</v>
      </c>
      <c r="L2861" t="s">
        <v>204</v>
      </c>
      <c r="M2861" t="s">
        <v>204</v>
      </c>
      <c r="N2861" t="s">
        <v>204</v>
      </c>
      <c r="O2861" t="s">
        <v>204</v>
      </c>
      <c r="P2861" t="s">
        <v>204</v>
      </c>
      <c r="Q2861" s="80" t="s">
        <v>204</v>
      </c>
      <c r="R2861" s="79"/>
      <c r="T2861" t="s">
        <v>204</v>
      </c>
      <c r="U2861" t="s">
        <v>204</v>
      </c>
      <c r="V2861" t="s">
        <v>204</v>
      </c>
    </row>
    <row r="2862" spans="2:22">
      <c r="B2862" t="s">
        <v>204</v>
      </c>
      <c r="C2862" s="79" t="s">
        <v>204</v>
      </c>
      <c r="E2862" t="s">
        <v>204</v>
      </c>
      <c r="F2862" t="s">
        <v>204</v>
      </c>
      <c r="G2862" t="s">
        <v>204</v>
      </c>
      <c r="H2862" t="s">
        <v>204</v>
      </c>
      <c r="I2862" t="s">
        <v>204</v>
      </c>
      <c r="J2862" t="s">
        <v>204</v>
      </c>
      <c r="K2862" t="s">
        <v>204</v>
      </c>
      <c r="L2862" t="s">
        <v>204</v>
      </c>
      <c r="M2862" t="s">
        <v>204</v>
      </c>
      <c r="N2862" t="s">
        <v>204</v>
      </c>
      <c r="O2862" t="s">
        <v>204</v>
      </c>
      <c r="P2862" t="s">
        <v>204</v>
      </c>
      <c r="Q2862" s="80" t="s">
        <v>204</v>
      </c>
      <c r="R2862" s="79"/>
      <c r="T2862" t="s">
        <v>204</v>
      </c>
      <c r="U2862" t="s">
        <v>204</v>
      </c>
      <c r="V2862" t="s">
        <v>204</v>
      </c>
    </row>
    <row r="2863" spans="2:22">
      <c r="B2863" t="s">
        <v>204</v>
      </c>
      <c r="C2863" s="79" t="s">
        <v>204</v>
      </c>
      <c r="E2863" t="s">
        <v>204</v>
      </c>
      <c r="F2863" t="s">
        <v>204</v>
      </c>
      <c r="G2863" t="s">
        <v>204</v>
      </c>
      <c r="H2863" t="s">
        <v>204</v>
      </c>
      <c r="I2863" t="s">
        <v>204</v>
      </c>
      <c r="J2863" t="s">
        <v>204</v>
      </c>
      <c r="K2863" t="s">
        <v>204</v>
      </c>
      <c r="L2863" t="s">
        <v>204</v>
      </c>
      <c r="M2863" t="s">
        <v>204</v>
      </c>
      <c r="N2863" t="s">
        <v>204</v>
      </c>
      <c r="O2863" t="s">
        <v>204</v>
      </c>
      <c r="P2863" t="s">
        <v>204</v>
      </c>
      <c r="Q2863" s="80" t="s">
        <v>204</v>
      </c>
      <c r="R2863" s="79"/>
      <c r="T2863" t="s">
        <v>204</v>
      </c>
      <c r="U2863" t="s">
        <v>204</v>
      </c>
      <c r="V2863" t="s">
        <v>204</v>
      </c>
    </row>
    <row r="2864" spans="2:22">
      <c r="B2864" t="s">
        <v>204</v>
      </c>
      <c r="C2864" s="79" t="s">
        <v>204</v>
      </c>
      <c r="E2864" t="s">
        <v>204</v>
      </c>
      <c r="F2864" t="s">
        <v>204</v>
      </c>
      <c r="G2864" t="s">
        <v>204</v>
      </c>
      <c r="H2864" t="s">
        <v>204</v>
      </c>
      <c r="I2864" t="s">
        <v>204</v>
      </c>
      <c r="J2864" t="s">
        <v>204</v>
      </c>
      <c r="K2864" t="s">
        <v>204</v>
      </c>
      <c r="L2864" t="s">
        <v>204</v>
      </c>
      <c r="M2864" t="s">
        <v>204</v>
      </c>
      <c r="N2864" t="s">
        <v>204</v>
      </c>
      <c r="O2864" t="s">
        <v>204</v>
      </c>
      <c r="P2864" t="s">
        <v>204</v>
      </c>
      <c r="Q2864" s="80" t="s">
        <v>204</v>
      </c>
      <c r="R2864" s="79"/>
      <c r="T2864" t="s">
        <v>204</v>
      </c>
      <c r="U2864" t="s">
        <v>204</v>
      </c>
      <c r="V2864" t="s">
        <v>204</v>
      </c>
    </row>
    <row r="2865" spans="2:22">
      <c r="B2865" t="s">
        <v>204</v>
      </c>
      <c r="C2865" s="79" t="s">
        <v>204</v>
      </c>
      <c r="E2865" t="s">
        <v>204</v>
      </c>
      <c r="F2865" t="s">
        <v>204</v>
      </c>
      <c r="G2865" t="s">
        <v>204</v>
      </c>
      <c r="H2865" t="s">
        <v>204</v>
      </c>
      <c r="I2865" t="s">
        <v>204</v>
      </c>
      <c r="J2865" t="s">
        <v>204</v>
      </c>
      <c r="K2865" t="s">
        <v>204</v>
      </c>
      <c r="L2865" t="s">
        <v>204</v>
      </c>
      <c r="M2865" t="s">
        <v>204</v>
      </c>
      <c r="N2865" t="s">
        <v>204</v>
      </c>
      <c r="O2865" t="s">
        <v>204</v>
      </c>
      <c r="P2865" t="s">
        <v>204</v>
      </c>
      <c r="Q2865" s="80" t="s">
        <v>204</v>
      </c>
      <c r="R2865" s="79"/>
      <c r="T2865" t="s">
        <v>204</v>
      </c>
      <c r="U2865" t="s">
        <v>204</v>
      </c>
      <c r="V2865" t="s">
        <v>204</v>
      </c>
    </row>
    <row r="2866" spans="2:22">
      <c r="B2866" t="s">
        <v>204</v>
      </c>
      <c r="C2866" s="79" t="s">
        <v>204</v>
      </c>
      <c r="E2866" t="s">
        <v>204</v>
      </c>
      <c r="F2866" t="s">
        <v>204</v>
      </c>
      <c r="G2866" t="s">
        <v>204</v>
      </c>
      <c r="H2866" t="s">
        <v>204</v>
      </c>
      <c r="I2866" t="s">
        <v>204</v>
      </c>
      <c r="J2866" t="s">
        <v>204</v>
      </c>
      <c r="K2866" t="s">
        <v>204</v>
      </c>
      <c r="L2866" t="s">
        <v>204</v>
      </c>
      <c r="M2866" t="s">
        <v>204</v>
      </c>
      <c r="N2866" t="s">
        <v>204</v>
      </c>
      <c r="O2866" t="s">
        <v>204</v>
      </c>
      <c r="P2866" t="s">
        <v>204</v>
      </c>
      <c r="Q2866" s="80" t="s">
        <v>204</v>
      </c>
      <c r="R2866" s="79"/>
      <c r="T2866" t="s">
        <v>204</v>
      </c>
      <c r="U2866" t="s">
        <v>204</v>
      </c>
      <c r="V2866" t="s">
        <v>204</v>
      </c>
    </row>
    <row r="2867" spans="2:22">
      <c r="B2867" t="s">
        <v>204</v>
      </c>
      <c r="C2867" s="79" t="s">
        <v>204</v>
      </c>
      <c r="E2867" t="s">
        <v>204</v>
      </c>
      <c r="F2867" t="s">
        <v>204</v>
      </c>
      <c r="G2867" t="s">
        <v>204</v>
      </c>
      <c r="H2867" t="s">
        <v>204</v>
      </c>
      <c r="I2867" t="s">
        <v>204</v>
      </c>
      <c r="J2867" t="s">
        <v>204</v>
      </c>
      <c r="K2867" t="s">
        <v>204</v>
      </c>
      <c r="L2867" t="s">
        <v>204</v>
      </c>
      <c r="M2867" t="s">
        <v>204</v>
      </c>
      <c r="N2867" t="s">
        <v>204</v>
      </c>
      <c r="O2867" t="s">
        <v>204</v>
      </c>
      <c r="P2867" t="s">
        <v>204</v>
      </c>
      <c r="Q2867" s="80" t="s">
        <v>204</v>
      </c>
      <c r="R2867" s="79"/>
      <c r="T2867" t="s">
        <v>204</v>
      </c>
      <c r="U2867" t="s">
        <v>204</v>
      </c>
      <c r="V2867" t="s">
        <v>204</v>
      </c>
    </row>
    <row r="2868" spans="2:22">
      <c r="B2868" t="s">
        <v>204</v>
      </c>
      <c r="C2868" s="79" t="s">
        <v>204</v>
      </c>
      <c r="E2868" t="s">
        <v>204</v>
      </c>
      <c r="F2868" t="s">
        <v>204</v>
      </c>
      <c r="G2868" t="s">
        <v>204</v>
      </c>
      <c r="H2868" t="s">
        <v>204</v>
      </c>
      <c r="I2868" t="s">
        <v>204</v>
      </c>
      <c r="J2868" t="s">
        <v>204</v>
      </c>
      <c r="K2868" t="s">
        <v>204</v>
      </c>
      <c r="L2868" t="s">
        <v>204</v>
      </c>
      <c r="M2868" t="s">
        <v>204</v>
      </c>
      <c r="N2868" t="s">
        <v>204</v>
      </c>
      <c r="O2868" t="s">
        <v>204</v>
      </c>
      <c r="P2868" t="s">
        <v>204</v>
      </c>
      <c r="Q2868" s="80" t="s">
        <v>204</v>
      </c>
      <c r="R2868" s="79"/>
      <c r="T2868" t="s">
        <v>204</v>
      </c>
      <c r="U2868" t="s">
        <v>204</v>
      </c>
      <c r="V2868" t="s">
        <v>204</v>
      </c>
    </row>
    <row r="2869" spans="2:22">
      <c r="B2869" t="s">
        <v>204</v>
      </c>
      <c r="C2869" s="79" t="s">
        <v>204</v>
      </c>
      <c r="E2869" t="s">
        <v>204</v>
      </c>
      <c r="F2869" t="s">
        <v>204</v>
      </c>
      <c r="G2869" t="s">
        <v>204</v>
      </c>
      <c r="H2869" t="s">
        <v>204</v>
      </c>
      <c r="I2869" t="s">
        <v>204</v>
      </c>
      <c r="J2869" t="s">
        <v>204</v>
      </c>
      <c r="K2869" t="s">
        <v>204</v>
      </c>
      <c r="L2869" t="s">
        <v>204</v>
      </c>
      <c r="M2869" t="s">
        <v>204</v>
      </c>
      <c r="N2869" t="s">
        <v>204</v>
      </c>
      <c r="O2869" t="s">
        <v>204</v>
      </c>
      <c r="P2869" t="s">
        <v>204</v>
      </c>
      <c r="Q2869" s="80" t="s">
        <v>204</v>
      </c>
      <c r="R2869" s="79"/>
      <c r="T2869" t="s">
        <v>204</v>
      </c>
      <c r="U2869" t="s">
        <v>204</v>
      </c>
      <c r="V2869" t="s">
        <v>204</v>
      </c>
    </row>
    <row r="2870" spans="2:22">
      <c r="B2870" t="s">
        <v>204</v>
      </c>
      <c r="C2870" s="79" t="s">
        <v>204</v>
      </c>
      <c r="E2870" t="s">
        <v>204</v>
      </c>
      <c r="F2870" t="s">
        <v>204</v>
      </c>
      <c r="G2870" t="s">
        <v>204</v>
      </c>
      <c r="H2870" t="s">
        <v>204</v>
      </c>
      <c r="I2870" t="s">
        <v>204</v>
      </c>
      <c r="J2870" t="s">
        <v>204</v>
      </c>
      <c r="K2870" t="s">
        <v>204</v>
      </c>
      <c r="L2870" t="s">
        <v>204</v>
      </c>
      <c r="M2870" t="s">
        <v>204</v>
      </c>
      <c r="N2870" t="s">
        <v>204</v>
      </c>
      <c r="O2870" t="s">
        <v>204</v>
      </c>
      <c r="P2870" t="s">
        <v>204</v>
      </c>
      <c r="Q2870" s="80" t="s">
        <v>204</v>
      </c>
      <c r="R2870" s="79"/>
      <c r="T2870" t="s">
        <v>204</v>
      </c>
      <c r="U2870" t="s">
        <v>204</v>
      </c>
      <c r="V2870" t="s">
        <v>204</v>
      </c>
    </row>
    <row r="2871" spans="2:22">
      <c r="B2871" t="s">
        <v>204</v>
      </c>
      <c r="C2871" s="79" t="s">
        <v>204</v>
      </c>
      <c r="E2871" t="s">
        <v>204</v>
      </c>
      <c r="F2871" t="s">
        <v>204</v>
      </c>
      <c r="G2871" t="s">
        <v>204</v>
      </c>
      <c r="H2871" t="s">
        <v>204</v>
      </c>
      <c r="I2871" t="s">
        <v>204</v>
      </c>
      <c r="J2871" t="s">
        <v>204</v>
      </c>
      <c r="K2871" t="s">
        <v>204</v>
      </c>
      <c r="L2871" t="s">
        <v>204</v>
      </c>
      <c r="M2871" t="s">
        <v>204</v>
      </c>
      <c r="N2871" t="s">
        <v>204</v>
      </c>
      <c r="O2871" t="s">
        <v>204</v>
      </c>
      <c r="P2871" t="s">
        <v>204</v>
      </c>
      <c r="Q2871" s="80" t="s">
        <v>204</v>
      </c>
      <c r="R2871" s="79"/>
      <c r="T2871" t="s">
        <v>204</v>
      </c>
      <c r="U2871" t="s">
        <v>204</v>
      </c>
      <c r="V2871" t="s">
        <v>204</v>
      </c>
    </row>
    <row r="2872" spans="2:22">
      <c r="B2872" t="s">
        <v>204</v>
      </c>
      <c r="C2872" s="79" t="s">
        <v>204</v>
      </c>
      <c r="E2872" t="s">
        <v>204</v>
      </c>
      <c r="F2872" t="s">
        <v>204</v>
      </c>
      <c r="G2872" t="s">
        <v>204</v>
      </c>
      <c r="H2872" t="s">
        <v>204</v>
      </c>
      <c r="I2872" t="s">
        <v>204</v>
      </c>
      <c r="J2872" t="s">
        <v>204</v>
      </c>
      <c r="K2872" t="s">
        <v>204</v>
      </c>
      <c r="L2872" t="s">
        <v>204</v>
      </c>
      <c r="M2872" t="s">
        <v>204</v>
      </c>
      <c r="N2872" t="s">
        <v>204</v>
      </c>
      <c r="O2872" t="s">
        <v>204</v>
      </c>
      <c r="P2872" t="s">
        <v>204</v>
      </c>
      <c r="Q2872" s="80" t="s">
        <v>204</v>
      </c>
      <c r="R2872" s="79"/>
      <c r="T2872" t="s">
        <v>204</v>
      </c>
      <c r="U2872" t="s">
        <v>204</v>
      </c>
      <c r="V2872" t="s">
        <v>204</v>
      </c>
    </row>
    <row r="2873" spans="2:22">
      <c r="B2873" t="s">
        <v>204</v>
      </c>
      <c r="C2873" s="79" t="s">
        <v>204</v>
      </c>
      <c r="E2873" t="s">
        <v>204</v>
      </c>
      <c r="F2873" t="s">
        <v>204</v>
      </c>
      <c r="G2873" t="s">
        <v>204</v>
      </c>
      <c r="H2873" t="s">
        <v>204</v>
      </c>
      <c r="I2873" t="s">
        <v>204</v>
      </c>
      <c r="J2873" t="s">
        <v>204</v>
      </c>
      <c r="K2873" t="s">
        <v>204</v>
      </c>
      <c r="L2873" t="s">
        <v>204</v>
      </c>
      <c r="M2873" t="s">
        <v>204</v>
      </c>
      <c r="N2873" t="s">
        <v>204</v>
      </c>
      <c r="O2873" t="s">
        <v>204</v>
      </c>
      <c r="P2873" t="s">
        <v>204</v>
      </c>
      <c r="Q2873" s="80" t="s">
        <v>204</v>
      </c>
      <c r="R2873" s="79"/>
      <c r="T2873" t="s">
        <v>204</v>
      </c>
      <c r="U2873" t="s">
        <v>204</v>
      </c>
      <c r="V2873" t="s">
        <v>204</v>
      </c>
    </row>
    <row r="2874" spans="2:22">
      <c r="B2874" t="s">
        <v>204</v>
      </c>
      <c r="C2874" s="79" t="s">
        <v>204</v>
      </c>
      <c r="E2874" t="s">
        <v>204</v>
      </c>
      <c r="F2874" t="s">
        <v>204</v>
      </c>
      <c r="G2874" t="s">
        <v>204</v>
      </c>
      <c r="H2874" t="s">
        <v>204</v>
      </c>
      <c r="I2874" t="s">
        <v>204</v>
      </c>
      <c r="J2874" t="s">
        <v>204</v>
      </c>
      <c r="K2874" t="s">
        <v>204</v>
      </c>
      <c r="L2874" t="s">
        <v>204</v>
      </c>
      <c r="M2874" t="s">
        <v>204</v>
      </c>
      <c r="N2874" t="s">
        <v>204</v>
      </c>
      <c r="O2874" t="s">
        <v>204</v>
      </c>
      <c r="P2874" t="s">
        <v>204</v>
      </c>
      <c r="Q2874" s="80" t="s">
        <v>204</v>
      </c>
      <c r="R2874" s="79"/>
      <c r="T2874" t="s">
        <v>204</v>
      </c>
      <c r="U2874" t="s">
        <v>204</v>
      </c>
      <c r="V2874" t="s">
        <v>204</v>
      </c>
    </row>
    <row r="2875" spans="2:22">
      <c r="B2875" t="s">
        <v>204</v>
      </c>
      <c r="C2875" s="79" t="s">
        <v>204</v>
      </c>
      <c r="E2875" t="s">
        <v>204</v>
      </c>
      <c r="F2875" t="s">
        <v>204</v>
      </c>
      <c r="G2875" t="s">
        <v>204</v>
      </c>
      <c r="H2875" t="s">
        <v>204</v>
      </c>
      <c r="I2875" t="s">
        <v>204</v>
      </c>
      <c r="J2875" t="s">
        <v>204</v>
      </c>
      <c r="K2875" t="s">
        <v>204</v>
      </c>
      <c r="L2875" t="s">
        <v>204</v>
      </c>
      <c r="M2875" t="s">
        <v>204</v>
      </c>
      <c r="N2875" t="s">
        <v>204</v>
      </c>
      <c r="O2875" t="s">
        <v>204</v>
      </c>
      <c r="P2875" t="s">
        <v>204</v>
      </c>
      <c r="Q2875" s="80" t="s">
        <v>204</v>
      </c>
      <c r="R2875" s="79"/>
      <c r="T2875" t="s">
        <v>204</v>
      </c>
      <c r="U2875" t="s">
        <v>204</v>
      </c>
      <c r="V2875" t="s">
        <v>204</v>
      </c>
    </row>
    <row r="2876" spans="2:22">
      <c r="B2876" t="s">
        <v>204</v>
      </c>
      <c r="C2876" s="79" t="s">
        <v>204</v>
      </c>
      <c r="E2876" t="s">
        <v>204</v>
      </c>
      <c r="F2876" t="s">
        <v>204</v>
      </c>
      <c r="G2876" t="s">
        <v>204</v>
      </c>
      <c r="H2876" t="s">
        <v>204</v>
      </c>
      <c r="I2876" t="s">
        <v>204</v>
      </c>
      <c r="J2876" t="s">
        <v>204</v>
      </c>
      <c r="K2876" t="s">
        <v>204</v>
      </c>
      <c r="L2876" t="s">
        <v>204</v>
      </c>
      <c r="M2876" t="s">
        <v>204</v>
      </c>
      <c r="N2876" t="s">
        <v>204</v>
      </c>
      <c r="O2876" t="s">
        <v>204</v>
      </c>
      <c r="P2876" t="s">
        <v>204</v>
      </c>
      <c r="Q2876" s="80" t="s">
        <v>204</v>
      </c>
      <c r="R2876" s="79"/>
      <c r="T2876" t="s">
        <v>204</v>
      </c>
      <c r="U2876" t="s">
        <v>204</v>
      </c>
      <c r="V2876" t="s">
        <v>204</v>
      </c>
    </row>
    <row r="2877" spans="2:22">
      <c r="B2877" t="s">
        <v>204</v>
      </c>
      <c r="C2877" s="79" t="s">
        <v>204</v>
      </c>
      <c r="E2877" t="s">
        <v>204</v>
      </c>
      <c r="F2877" t="s">
        <v>204</v>
      </c>
      <c r="G2877" t="s">
        <v>204</v>
      </c>
      <c r="H2877" t="s">
        <v>204</v>
      </c>
      <c r="I2877" t="s">
        <v>204</v>
      </c>
      <c r="J2877" t="s">
        <v>204</v>
      </c>
      <c r="K2877" t="s">
        <v>204</v>
      </c>
      <c r="L2877" t="s">
        <v>204</v>
      </c>
      <c r="M2877" t="s">
        <v>204</v>
      </c>
      <c r="N2877" t="s">
        <v>204</v>
      </c>
      <c r="O2877" t="s">
        <v>204</v>
      </c>
      <c r="P2877" t="s">
        <v>204</v>
      </c>
      <c r="Q2877" s="80" t="s">
        <v>204</v>
      </c>
      <c r="R2877" s="79"/>
      <c r="T2877" t="s">
        <v>204</v>
      </c>
      <c r="U2877" t="s">
        <v>204</v>
      </c>
      <c r="V2877" t="s">
        <v>204</v>
      </c>
    </row>
    <row r="2878" spans="2:22">
      <c r="B2878" t="s">
        <v>204</v>
      </c>
      <c r="C2878" s="79" t="s">
        <v>204</v>
      </c>
      <c r="E2878" t="s">
        <v>204</v>
      </c>
      <c r="F2878" t="s">
        <v>204</v>
      </c>
      <c r="G2878" t="s">
        <v>204</v>
      </c>
      <c r="H2878" t="s">
        <v>204</v>
      </c>
      <c r="I2878" t="s">
        <v>204</v>
      </c>
      <c r="J2878" t="s">
        <v>204</v>
      </c>
      <c r="K2878" t="s">
        <v>204</v>
      </c>
      <c r="L2878" t="s">
        <v>204</v>
      </c>
      <c r="M2878" t="s">
        <v>204</v>
      </c>
      <c r="N2878" t="s">
        <v>204</v>
      </c>
      <c r="O2878" t="s">
        <v>204</v>
      </c>
      <c r="P2878" t="s">
        <v>204</v>
      </c>
      <c r="Q2878" s="80" t="s">
        <v>204</v>
      </c>
      <c r="R2878" s="79"/>
      <c r="T2878" t="s">
        <v>204</v>
      </c>
      <c r="U2878" t="s">
        <v>204</v>
      </c>
      <c r="V2878" t="s">
        <v>204</v>
      </c>
    </row>
    <row r="2879" spans="2:22">
      <c r="B2879" t="s">
        <v>204</v>
      </c>
      <c r="C2879" s="79" t="s">
        <v>204</v>
      </c>
      <c r="E2879" t="s">
        <v>204</v>
      </c>
      <c r="F2879" t="s">
        <v>204</v>
      </c>
      <c r="G2879" t="s">
        <v>204</v>
      </c>
      <c r="H2879" t="s">
        <v>204</v>
      </c>
      <c r="I2879" t="s">
        <v>204</v>
      </c>
      <c r="J2879" t="s">
        <v>204</v>
      </c>
      <c r="K2879" t="s">
        <v>204</v>
      </c>
      <c r="L2879" t="s">
        <v>204</v>
      </c>
      <c r="M2879" t="s">
        <v>204</v>
      </c>
      <c r="N2879" t="s">
        <v>204</v>
      </c>
      <c r="O2879" t="s">
        <v>204</v>
      </c>
      <c r="P2879" t="s">
        <v>204</v>
      </c>
      <c r="Q2879" s="80" t="s">
        <v>204</v>
      </c>
      <c r="R2879" s="79"/>
      <c r="T2879" t="s">
        <v>204</v>
      </c>
      <c r="U2879" t="s">
        <v>204</v>
      </c>
      <c r="V2879" t="s">
        <v>204</v>
      </c>
    </row>
    <row r="2880" spans="2:22">
      <c r="B2880" t="s">
        <v>204</v>
      </c>
      <c r="C2880" s="79" t="s">
        <v>204</v>
      </c>
      <c r="E2880" t="s">
        <v>204</v>
      </c>
      <c r="F2880" t="s">
        <v>204</v>
      </c>
      <c r="G2880" t="s">
        <v>204</v>
      </c>
      <c r="H2880" t="s">
        <v>204</v>
      </c>
      <c r="I2880" t="s">
        <v>204</v>
      </c>
      <c r="J2880" t="s">
        <v>204</v>
      </c>
      <c r="K2880" t="s">
        <v>204</v>
      </c>
      <c r="L2880" t="s">
        <v>204</v>
      </c>
      <c r="M2880" t="s">
        <v>204</v>
      </c>
      <c r="N2880" t="s">
        <v>204</v>
      </c>
      <c r="O2880" t="s">
        <v>204</v>
      </c>
      <c r="P2880" t="s">
        <v>204</v>
      </c>
      <c r="Q2880" s="80" t="s">
        <v>204</v>
      </c>
      <c r="R2880" s="79"/>
      <c r="T2880" t="s">
        <v>204</v>
      </c>
      <c r="U2880" t="s">
        <v>204</v>
      </c>
      <c r="V2880" t="s">
        <v>204</v>
      </c>
    </row>
    <row r="2881" spans="2:22">
      <c r="B2881" t="s">
        <v>204</v>
      </c>
      <c r="C2881" s="79" t="s">
        <v>204</v>
      </c>
      <c r="E2881" t="s">
        <v>204</v>
      </c>
      <c r="F2881" t="s">
        <v>204</v>
      </c>
      <c r="G2881" t="s">
        <v>204</v>
      </c>
      <c r="H2881" t="s">
        <v>204</v>
      </c>
      <c r="I2881" t="s">
        <v>204</v>
      </c>
      <c r="J2881" t="s">
        <v>204</v>
      </c>
      <c r="K2881" t="s">
        <v>204</v>
      </c>
      <c r="L2881" t="s">
        <v>204</v>
      </c>
      <c r="M2881" t="s">
        <v>204</v>
      </c>
      <c r="N2881" t="s">
        <v>204</v>
      </c>
      <c r="O2881" t="s">
        <v>204</v>
      </c>
      <c r="P2881" t="s">
        <v>204</v>
      </c>
      <c r="Q2881" s="80" t="s">
        <v>204</v>
      </c>
      <c r="R2881" s="79"/>
      <c r="T2881" t="s">
        <v>204</v>
      </c>
      <c r="U2881" t="s">
        <v>204</v>
      </c>
      <c r="V2881" t="s">
        <v>204</v>
      </c>
    </row>
    <row r="2882" spans="2:22">
      <c r="B2882" t="s">
        <v>204</v>
      </c>
      <c r="C2882" s="79" t="s">
        <v>204</v>
      </c>
      <c r="E2882" t="s">
        <v>204</v>
      </c>
      <c r="F2882" t="s">
        <v>204</v>
      </c>
      <c r="G2882" t="s">
        <v>204</v>
      </c>
      <c r="H2882" t="s">
        <v>204</v>
      </c>
      <c r="I2882" t="s">
        <v>204</v>
      </c>
      <c r="J2882" t="s">
        <v>204</v>
      </c>
      <c r="K2882" t="s">
        <v>204</v>
      </c>
      <c r="L2882" t="s">
        <v>204</v>
      </c>
      <c r="M2882" t="s">
        <v>204</v>
      </c>
      <c r="N2882" t="s">
        <v>204</v>
      </c>
      <c r="O2882" t="s">
        <v>204</v>
      </c>
      <c r="P2882" t="s">
        <v>204</v>
      </c>
      <c r="Q2882" s="80" t="s">
        <v>204</v>
      </c>
      <c r="R2882" s="79"/>
      <c r="T2882" t="s">
        <v>204</v>
      </c>
      <c r="U2882" t="s">
        <v>204</v>
      </c>
      <c r="V2882" t="s">
        <v>204</v>
      </c>
    </row>
    <row r="2883" spans="2:22">
      <c r="B2883" t="s">
        <v>204</v>
      </c>
      <c r="C2883" s="79" t="s">
        <v>204</v>
      </c>
      <c r="E2883" t="s">
        <v>204</v>
      </c>
      <c r="F2883" t="s">
        <v>204</v>
      </c>
      <c r="G2883" t="s">
        <v>204</v>
      </c>
      <c r="H2883" t="s">
        <v>204</v>
      </c>
      <c r="I2883" t="s">
        <v>204</v>
      </c>
      <c r="J2883" t="s">
        <v>204</v>
      </c>
      <c r="K2883" t="s">
        <v>204</v>
      </c>
      <c r="L2883" t="s">
        <v>204</v>
      </c>
      <c r="M2883" t="s">
        <v>204</v>
      </c>
      <c r="N2883" t="s">
        <v>204</v>
      </c>
      <c r="O2883" t="s">
        <v>204</v>
      </c>
      <c r="P2883" t="s">
        <v>204</v>
      </c>
      <c r="Q2883" s="80" t="s">
        <v>204</v>
      </c>
      <c r="R2883" s="79"/>
      <c r="T2883" t="s">
        <v>204</v>
      </c>
      <c r="U2883" t="s">
        <v>204</v>
      </c>
      <c r="V2883" t="s">
        <v>204</v>
      </c>
    </row>
    <row r="2884" spans="2:22">
      <c r="B2884" t="s">
        <v>204</v>
      </c>
      <c r="C2884" s="79" t="s">
        <v>204</v>
      </c>
      <c r="E2884" t="s">
        <v>204</v>
      </c>
      <c r="F2884" t="s">
        <v>204</v>
      </c>
      <c r="G2884" t="s">
        <v>204</v>
      </c>
      <c r="H2884" t="s">
        <v>204</v>
      </c>
      <c r="I2884" t="s">
        <v>204</v>
      </c>
      <c r="J2884" t="s">
        <v>204</v>
      </c>
      <c r="K2884" t="s">
        <v>204</v>
      </c>
      <c r="L2884" t="s">
        <v>204</v>
      </c>
      <c r="M2884" t="s">
        <v>204</v>
      </c>
      <c r="N2884" t="s">
        <v>204</v>
      </c>
      <c r="O2884" t="s">
        <v>204</v>
      </c>
      <c r="P2884" t="s">
        <v>204</v>
      </c>
      <c r="Q2884" s="80" t="s">
        <v>204</v>
      </c>
      <c r="R2884" s="79"/>
      <c r="T2884" t="s">
        <v>204</v>
      </c>
      <c r="U2884" t="s">
        <v>204</v>
      </c>
      <c r="V2884" t="s">
        <v>204</v>
      </c>
    </row>
    <row r="2885" spans="2:22">
      <c r="B2885" t="s">
        <v>204</v>
      </c>
      <c r="C2885" s="79" t="s">
        <v>204</v>
      </c>
      <c r="E2885" t="s">
        <v>204</v>
      </c>
      <c r="F2885" t="s">
        <v>204</v>
      </c>
      <c r="G2885" t="s">
        <v>204</v>
      </c>
      <c r="H2885" t="s">
        <v>204</v>
      </c>
      <c r="I2885" t="s">
        <v>204</v>
      </c>
      <c r="J2885" t="s">
        <v>204</v>
      </c>
      <c r="K2885" t="s">
        <v>204</v>
      </c>
      <c r="L2885" t="s">
        <v>204</v>
      </c>
      <c r="M2885" t="s">
        <v>204</v>
      </c>
      <c r="N2885" t="s">
        <v>204</v>
      </c>
      <c r="O2885" t="s">
        <v>204</v>
      </c>
      <c r="P2885" t="s">
        <v>204</v>
      </c>
      <c r="Q2885" s="80" t="s">
        <v>204</v>
      </c>
      <c r="R2885" s="79"/>
      <c r="T2885" t="s">
        <v>204</v>
      </c>
      <c r="U2885" t="s">
        <v>204</v>
      </c>
      <c r="V2885" t="s">
        <v>204</v>
      </c>
    </row>
    <row r="2886" spans="2:22">
      <c r="B2886" t="s">
        <v>204</v>
      </c>
      <c r="C2886" s="79" t="s">
        <v>204</v>
      </c>
      <c r="E2886" t="s">
        <v>204</v>
      </c>
      <c r="F2886" t="s">
        <v>204</v>
      </c>
      <c r="G2886" t="s">
        <v>204</v>
      </c>
      <c r="H2886" t="s">
        <v>204</v>
      </c>
      <c r="I2886" t="s">
        <v>204</v>
      </c>
      <c r="J2886" t="s">
        <v>204</v>
      </c>
      <c r="K2886" t="s">
        <v>204</v>
      </c>
      <c r="L2886" t="s">
        <v>204</v>
      </c>
      <c r="M2886" t="s">
        <v>204</v>
      </c>
      <c r="N2886" t="s">
        <v>204</v>
      </c>
      <c r="O2886" t="s">
        <v>204</v>
      </c>
      <c r="P2886" t="s">
        <v>204</v>
      </c>
      <c r="Q2886" s="80" t="s">
        <v>204</v>
      </c>
      <c r="R2886" s="79"/>
      <c r="T2886" t="s">
        <v>204</v>
      </c>
      <c r="U2886" t="s">
        <v>204</v>
      </c>
      <c r="V2886" t="s">
        <v>204</v>
      </c>
    </row>
    <row r="2887" spans="2:22">
      <c r="B2887" t="s">
        <v>204</v>
      </c>
      <c r="C2887" s="79" t="s">
        <v>204</v>
      </c>
      <c r="E2887" t="s">
        <v>204</v>
      </c>
      <c r="F2887" t="s">
        <v>204</v>
      </c>
      <c r="G2887" t="s">
        <v>204</v>
      </c>
      <c r="H2887" t="s">
        <v>204</v>
      </c>
      <c r="I2887" t="s">
        <v>204</v>
      </c>
      <c r="J2887" t="s">
        <v>204</v>
      </c>
      <c r="K2887" t="s">
        <v>204</v>
      </c>
      <c r="L2887" t="s">
        <v>204</v>
      </c>
      <c r="M2887" t="s">
        <v>204</v>
      </c>
      <c r="N2887" t="s">
        <v>204</v>
      </c>
      <c r="O2887" t="s">
        <v>204</v>
      </c>
      <c r="P2887" t="s">
        <v>204</v>
      </c>
      <c r="Q2887" s="80" t="s">
        <v>204</v>
      </c>
      <c r="R2887" s="79"/>
      <c r="T2887" t="s">
        <v>204</v>
      </c>
      <c r="U2887" t="s">
        <v>204</v>
      </c>
      <c r="V2887" t="s">
        <v>204</v>
      </c>
    </row>
    <row r="2888" spans="2:22">
      <c r="B2888" t="s">
        <v>204</v>
      </c>
      <c r="C2888" s="79" t="s">
        <v>204</v>
      </c>
      <c r="E2888" t="s">
        <v>204</v>
      </c>
      <c r="F2888" t="s">
        <v>204</v>
      </c>
      <c r="G2888" t="s">
        <v>204</v>
      </c>
      <c r="H2888" t="s">
        <v>204</v>
      </c>
      <c r="I2888" t="s">
        <v>204</v>
      </c>
      <c r="J2888" t="s">
        <v>204</v>
      </c>
      <c r="K2888" t="s">
        <v>204</v>
      </c>
      <c r="L2888" t="s">
        <v>204</v>
      </c>
      <c r="M2888" t="s">
        <v>204</v>
      </c>
      <c r="N2888" t="s">
        <v>204</v>
      </c>
      <c r="O2888" t="s">
        <v>204</v>
      </c>
      <c r="P2888" t="s">
        <v>204</v>
      </c>
      <c r="Q2888" s="80" t="s">
        <v>204</v>
      </c>
      <c r="R2888" s="79"/>
      <c r="T2888" t="s">
        <v>204</v>
      </c>
      <c r="U2888" t="s">
        <v>204</v>
      </c>
      <c r="V2888" t="s">
        <v>204</v>
      </c>
    </row>
    <row r="2889" spans="2:22">
      <c r="B2889" t="s">
        <v>204</v>
      </c>
      <c r="C2889" s="79" t="s">
        <v>204</v>
      </c>
      <c r="E2889" t="s">
        <v>204</v>
      </c>
      <c r="F2889" t="s">
        <v>204</v>
      </c>
      <c r="G2889" t="s">
        <v>204</v>
      </c>
      <c r="H2889" t="s">
        <v>204</v>
      </c>
      <c r="I2889" t="s">
        <v>204</v>
      </c>
      <c r="J2889" t="s">
        <v>204</v>
      </c>
      <c r="K2889" t="s">
        <v>204</v>
      </c>
      <c r="L2889" t="s">
        <v>204</v>
      </c>
      <c r="M2889" t="s">
        <v>204</v>
      </c>
      <c r="N2889" t="s">
        <v>204</v>
      </c>
      <c r="O2889" t="s">
        <v>204</v>
      </c>
      <c r="P2889" t="s">
        <v>204</v>
      </c>
      <c r="Q2889" s="80" t="s">
        <v>204</v>
      </c>
      <c r="R2889" s="79"/>
      <c r="T2889" t="s">
        <v>204</v>
      </c>
      <c r="U2889" t="s">
        <v>204</v>
      </c>
      <c r="V2889" t="s">
        <v>204</v>
      </c>
    </row>
    <row r="2890" spans="2:22">
      <c r="B2890" t="s">
        <v>204</v>
      </c>
      <c r="C2890" s="79" t="s">
        <v>204</v>
      </c>
      <c r="E2890" t="s">
        <v>204</v>
      </c>
      <c r="F2890" t="s">
        <v>204</v>
      </c>
      <c r="G2890" t="s">
        <v>204</v>
      </c>
      <c r="H2890" t="s">
        <v>204</v>
      </c>
      <c r="I2890" t="s">
        <v>204</v>
      </c>
      <c r="J2890" t="s">
        <v>204</v>
      </c>
      <c r="K2890" t="s">
        <v>204</v>
      </c>
      <c r="L2890" t="s">
        <v>204</v>
      </c>
      <c r="M2890" t="s">
        <v>204</v>
      </c>
      <c r="N2890" t="s">
        <v>204</v>
      </c>
      <c r="O2890" t="s">
        <v>204</v>
      </c>
      <c r="P2890" t="s">
        <v>204</v>
      </c>
      <c r="Q2890" s="80" t="s">
        <v>204</v>
      </c>
      <c r="R2890" s="79"/>
      <c r="T2890" t="s">
        <v>204</v>
      </c>
      <c r="U2890" t="s">
        <v>204</v>
      </c>
      <c r="V2890" t="s">
        <v>204</v>
      </c>
    </row>
    <row r="2891" spans="2:22">
      <c r="B2891" t="s">
        <v>204</v>
      </c>
      <c r="C2891" s="79" t="s">
        <v>204</v>
      </c>
      <c r="E2891" t="s">
        <v>204</v>
      </c>
      <c r="F2891" t="s">
        <v>204</v>
      </c>
      <c r="G2891" t="s">
        <v>204</v>
      </c>
      <c r="H2891" t="s">
        <v>204</v>
      </c>
      <c r="I2891" t="s">
        <v>204</v>
      </c>
      <c r="J2891" t="s">
        <v>204</v>
      </c>
      <c r="K2891" t="s">
        <v>204</v>
      </c>
      <c r="L2891" t="s">
        <v>204</v>
      </c>
      <c r="M2891" t="s">
        <v>204</v>
      </c>
      <c r="N2891" t="s">
        <v>204</v>
      </c>
      <c r="O2891" t="s">
        <v>204</v>
      </c>
      <c r="P2891" t="s">
        <v>204</v>
      </c>
      <c r="Q2891" s="80" t="s">
        <v>204</v>
      </c>
      <c r="R2891" s="79"/>
      <c r="T2891" t="s">
        <v>204</v>
      </c>
      <c r="U2891" t="s">
        <v>204</v>
      </c>
      <c r="V2891" t="s">
        <v>204</v>
      </c>
    </row>
    <row r="2892" spans="2:22">
      <c r="B2892" t="s">
        <v>204</v>
      </c>
      <c r="C2892" s="79" t="s">
        <v>204</v>
      </c>
      <c r="E2892" t="s">
        <v>204</v>
      </c>
      <c r="F2892" t="s">
        <v>204</v>
      </c>
      <c r="G2892" t="s">
        <v>204</v>
      </c>
      <c r="H2892" t="s">
        <v>204</v>
      </c>
      <c r="I2892" t="s">
        <v>204</v>
      </c>
      <c r="J2892" t="s">
        <v>204</v>
      </c>
      <c r="K2892" t="s">
        <v>204</v>
      </c>
      <c r="L2892" t="s">
        <v>204</v>
      </c>
      <c r="M2892" t="s">
        <v>204</v>
      </c>
      <c r="N2892" t="s">
        <v>204</v>
      </c>
      <c r="O2892" t="s">
        <v>204</v>
      </c>
      <c r="P2892" t="s">
        <v>204</v>
      </c>
      <c r="Q2892" s="80" t="s">
        <v>204</v>
      </c>
      <c r="R2892" s="79"/>
      <c r="T2892" t="s">
        <v>204</v>
      </c>
      <c r="U2892" t="s">
        <v>204</v>
      </c>
      <c r="V2892" t="s">
        <v>204</v>
      </c>
    </row>
    <row r="2893" spans="2:22">
      <c r="B2893" t="s">
        <v>204</v>
      </c>
      <c r="C2893" s="79" t="s">
        <v>204</v>
      </c>
      <c r="E2893" t="s">
        <v>204</v>
      </c>
      <c r="F2893" t="s">
        <v>204</v>
      </c>
      <c r="G2893" t="s">
        <v>204</v>
      </c>
      <c r="H2893" t="s">
        <v>204</v>
      </c>
      <c r="I2893" t="s">
        <v>204</v>
      </c>
      <c r="J2893" t="s">
        <v>204</v>
      </c>
      <c r="K2893" t="s">
        <v>204</v>
      </c>
      <c r="L2893" t="s">
        <v>204</v>
      </c>
      <c r="M2893" t="s">
        <v>204</v>
      </c>
      <c r="N2893" t="s">
        <v>204</v>
      </c>
      <c r="O2893" t="s">
        <v>204</v>
      </c>
      <c r="P2893" t="s">
        <v>204</v>
      </c>
      <c r="Q2893" s="80" t="s">
        <v>204</v>
      </c>
      <c r="R2893" s="79"/>
      <c r="T2893" t="s">
        <v>204</v>
      </c>
      <c r="U2893" t="s">
        <v>204</v>
      </c>
      <c r="V2893" t="s">
        <v>204</v>
      </c>
    </row>
    <row r="2894" spans="2:22">
      <c r="B2894" t="s">
        <v>204</v>
      </c>
      <c r="C2894" s="79" t="s">
        <v>204</v>
      </c>
      <c r="E2894" t="s">
        <v>204</v>
      </c>
      <c r="F2894" t="s">
        <v>204</v>
      </c>
      <c r="G2894" t="s">
        <v>204</v>
      </c>
      <c r="H2894" t="s">
        <v>204</v>
      </c>
      <c r="I2894" t="s">
        <v>204</v>
      </c>
      <c r="J2894" t="s">
        <v>204</v>
      </c>
      <c r="K2894" t="s">
        <v>204</v>
      </c>
      <c r="L2894" t="s">
        <v>204</v>
      </c>
      <c r="M2894" t="s">
        <v>204</v>
      </c>
      <c r="N2894" t="s">
        <v>204</v>
      </c>
      <c r="O2894" t="s">
        <v>204</v>
      </c>
      <c r="P2894" t="s">
        <v>204</v>
      </c>
      <c r="Q2894" s="80" t="s">
        <v>204</v>
      </c>
      <c r="R2894" s="79"/>
      <c r="T2894" t="s">
        <v>204</v>
      </c>
      <c r="U2894" t="s">
        <v>204</v>
      </c>
      <c r="V2894" t="s">
        <v>204</v>
      </c>
    </row>
    <row r="2895" spans="2:22">
      <c r="B2895" t="s">
        <v>204</v>
      </c>
      <c r="C2895" s="79" t="s">
        <v>204</v>
      </c>
      <c r="E2895" t="s">
        <v>204</v>
      </c>
      <c r="F2895" t="s">
        <v>204</v>
      </c>
      <c r="G2895" t="s">
        <v>204</v>
      </c>
      <c r="H2895" t="s">
        <v>204</v>
      </c>
      <c r="I2895" t="s">
        <v>204</v>
      </c>
      <c r="J2895" t="s">
        <v>204</v>
      </c>
      <c r="K2895" t="s">
        <v>204</v>
      </c>
      <c r="L2895" t="s">
        <v>204</v>
      </c>
      <c r="M2895" t="s">
        <v>204</v>
      </c>
      <c r="N2895" t="s">
        <v>204</v>
      </c>
      <c r="O2895" t="s">
        <v>204</v>
      </c>
      <c r="P2895" t="s">
        <v>204</v>
      </c>
      <c r="Q2895" s="80" t="s">
        <v>204</v>
      </c>
      <c r="R2895" s="79"/>
      <c r="T2895" t="s">
        <v>204</v>
      </c>
      <c r="U2895" t="s">
        <v>204</v>
      </c>
      <c r="V2895" t="s">
        <v>204</v>
      </c>
    </row>
    <row r="2896" spans="2:22">
      <c r="B2896" t="s">
        <v>204</v>
      </c>
      <c r="C2896" s="79" t="s">
        <v>204</v>
      </c>
      <c r="E2896" t="s">
        <v>204</v>
      </c>
      <c r="F2896" t="s">
        <v>204</v>
      </c>
      <c r="G2896" t="s">
        <v>204</v>
      </c>
      <c r="H2896" t="s">
        <v>204</v>
      </c>
      <c r="I2896" t="s">
        <v>204</v>
      </c>
      <c r="J2896" t="s">
        <v>204</v>
      </c>
      <c r="K2896" t="s">
        <v>204</v>
      </c>
      <c r="L2896" t="s">
        <v>204</v>
      </c>
      <c r="M2896" t="s">
        <v>204</v>
      </c>
      <c r="N2896" t="s">
        <v>204</v>
      </c>
      <c r="O2896" t="s">
        <v>204</v>
      </c>
      <c r="P2896" t="s">
        <v>204</v>
      </c>
      <c r="Q2896" s="80" t="s">
        <v>204</v>
      </c>
      <c r="R2896" s="79"/>
      <c r="T2896" t="s">
        <v>204</v>
      </c>
      <c r="U2896" t="s">
        <v>204</v>
      </c>
      <c r="V2896" t="s">
        <v>204</v>
      </c>
    </row>
    <row r="2897" spans="2:22">
      <c r="B2897" t="s">
        <v>204</v>
      </c>
      <c r="C2897" s="79" t="s">
        <v>204</v>
      </c>
      <c r="E2897" t="s">
        <v>204</v>
      </c>
      <c r="F2897" t="s">
        <v>204</v>
      </c>
      <c r="G2897" t="s">
        <v>204</v>
      </c>
      <c r="H2897" t="s">
        <v>204</v>
      </c>
      <c r="I2897" t="s">
        <v>204</v>
      </c>
      <c r="J2897" t="s">
        <v>204</v>
      </c>
      <c r="K2897" t="s">
        <v>204</v>
      </c>
      <c r="L2897" t="s">
        <v>204</v>
      </c>
      <c r="M2897" t="s">
        <v>204</v>
      </c>
      <c r="N2897" t="s">
        <v>204</v>
      </c>
      <c r="O2897" t="s">
        <v>204</v>
      </c>
      <c r="P2897" t="s">
        <v>204</v>
      </c>
      <c r="Q2897" s="80" t="s">
        <v>204</v>
      </c>
      <c r="R2897" s="79"/>
      <c r="T2897" t="s">
        <v>204</v>
      </c>
      <c r="U2897" t="s">
        <v>204</v>
      </c>
      <c r="V2897" t="s">
        <v>204</v>
      </c>
    </row>
    <row r="2898" spans="2:22">
      <c r="B2898" t="s">
        <v>204</v>
      </c>
      <c r="C2898" s="79" t="s">
        <v>204</v>
      </c>
      <c r="E2898" t="s">
        <v>204</v>
      </c>
      <c r="F2898" t="s">
        <v>204</v>
      </c>
      <c r="G2898" t="s">
        <v>204</v>
      </c>
      <c r="H2898" t="s">
        <v>204</v>
      </c>
      <c r="I2898" t="s">
        <v>204</v>
      </c>
      <c r="J2898" t="s">
        <v>204</v>
      </c>
      <c r="K2898" t="s">
        <v>204</v>
      </c>
      <c r="L2898" t="s">
        <v>204</v>
      </c>
      <c r="M2898" t="s">
        <v>204</v>
      </c>
      <c r="N2898" t="s">
        <v>204</v>
      </c>
      <c r="O2898" t="s">
        <v>204</v>
      </c>
      <c r="P2898" t="s">
        <v>204</v>
      </c>
      <c r="Q2898" s="80" t="s">
        <v>204</v>
      </c>
      <c r="R2898" s="79"/>
      <c r="T2898" t="s">
        <v>204</v>
      </c>
      <c r="U2898" t="s">
        <v>204</v>
      </c>
      <c r="V2898" t="s">
        <v>204</v>
      </c>
    </row>
    <row r="2899" spans="2:22">
      <c r="B2899" t="s">
        <v>204</v>
      </c>
      <c r="C2899" s="79" t="s">
        <v>204</v>
      </c>
      <c r="E2899" t="s">
        <v>204</v>
      </c>
      <c r="F2899" t="s">
        <v>204</v>
      </c>
      <c r="G2899" t="s">
        <v>204</v>
      </c>
      <c r="H2899" t="s">
        <v>204</v>
      </c>
      <c r="I2899" t="s">
        <v>204</v>
      </c>
      <c r="J2899" t="s">
        <v>204</v>
      </c>
      <c r="K2899" t="s">
        <v>204</v>
      </c>
      <c r="L2899" t="s">
        <v>204</v>
      </c>
      <c r="M2899" t="s">
        <v>204</v>
      </c>
      <c r="N2899" t="s">
        <v>204</v>
      </c>
      <c r="O2899" t="s">
        <v>204</v>
      </c>
      <c r="P2899" t="s">
        <v>204</v>
      </c>
      <c r="Q2899" s="80" t="s">
        <v>204</v>
      </c>
      <c r="R2899" s="79"/>
      <c r="T2899" t="s">
        <v>204</v>
      </c>
      <c r="U2899" t="s">
        <v>204</v>
      </c>
      <c r="V2899" t="s">
        <v>204</v>
      </c>
    </row>
    <row r="2900" spans="2:22">
      <c r="B2900" t="s">
        <v>204</v>
      </c>
      <c r="C2900" s="79" t="s">
        <v>204</v>
      </c>
      <c r="E2900" t="s">
        <v>204</v>
      </c>
      <c r="F2900" t="s">
        <v>204</v>
      </c>
      <c r="G2900" t="s">
        <v>204</v>
      </c>
      <c r="H2900" t="s">
        <v>204</v>
      </c>
      <c r="I2900" t="s">
        <v>204</v>
      </c>
      <c r="J2900" t="s">
        <v>204</v>
      </c>
      <c r="K2900" t="s">
        <v>204</v>
      </c>
      <c r="L2900" t="s">
        <v>204</v>
      </c>
      <c r="M2900" t="s">
        <v>204</v>
      </c>
      <c r="N2900" t="s">
        <v>204</v>
      </c>
      <c r="O2900" t="s">
        <v>204</v>
      </c>
      <c r="P2900" t="s">
        <v>204</v>
      </c>
      <c r="Q2900" s="80" t="s">
        <v>204</v>
      </c>
      <c r="R2900" s="79"/>
      <c r="T2900" t="s">
        <v>204</v>
      </c>
      <c r="U2900" t="s">
        <v>204</v>
      </c>
      <c r="V2900" t="s">
        <v>204</v>
      </c>
    </row>
    <row r="2901" spans="2:22">
      <c r="B2901" t="s">
        <v>204</v>
      </c>
      <c r="C2901" s="79" t="s">
        <v>204</v>
      </c>
      <c r="E2901" t="s">
        <v>204</v>
      </c>
      <c r="F2901" t="s">
        <v>204</v>
      </c>
      <c r="G2901" t="s">
        <v>204</v>
      </c>
      <c r="H2901" t="s">
        <v>204</v>
      </c>
      <c r="I2901" t="s">
        <v>204</v>
      </c>
      <c r="J2901" t="s">
        <v>204</v>
      </c>
      <c r="K2901" t="s">
        <v>204</v>
      </c>
      <c r="L2901" t="s">
        <v>204</v>
      </c>
      <c r="M2901" t="s">
        <v>204</v>
      </c>
      <c r="N2901" t="s">
        <v>204</v>
      </c>
      <c r="O2901" t="s">
        <v>204</v>
      </c>
      <c r="P2901" t="s">
        <v>204</v>
      </c>
      <c r="Q2901" s="80" t="s">
        <v>204</v>
      </c>
      <c r="R2901" s="79"/>
      <c r="T2901" t="s">
        <v>204</v>
      </c>
      <c r="U2901" t="s">
        <v>204</v>
      </c>
      <c r="V2901" t="s">
        <v>204</v>
      </c>
    </row>
    <row r="2902" spans="2:22">
      <c r="B2902" t="s">
        <v>204</v>
      </c>
      <c r="C2902" s="79" t="s">
        <v>204</v>
      </c>
      <c r="E2902" t="s">
        <v>204</v>
      </c>
      <c r="F2902" t="s">
        <v>204</v>
      </c>
      <c r="G2902" t="s">
        <v>204</v>
      </c>
      <c r="H2902" t="s">
        <v>204</v>
      </c>
      <c r="I2902" t="s">
        <v>204</v>
      </c>
      <c r="J2902" t="s">
        <v>204</v>
      </c>
      <c r="K2902" t="s">
        <v>204</v>
      </c>
      <c r="L2902" t="s">
        <v>204</v>
      </c>
      <c r="M2902" t="s">
        <v>204</v>
      </c>
      <c r="N2902" t="s">
        <v>204</v>
      </c>
      <c r="O2902" t="s">
        <v>204</v>
      </c>
      <c r="P2902" t="s">
        <v>204</v>
      </c>
      <c r="Q2902" s="80" t="s">
        <v>204</v>
      </c>
      <c r="R2902" s="79"/>
      <c r="T2902" t="s">
        <v>204</v>
      </c>
      <c r="U2902" t="s">
        <v>204</v>
      </c>
      <c r="V2902" t="s">
        <v>204</v>
      </c>
    </row>
    <row r="2903" spans="2:22">
      <c r="B2903" t="s">
        <v>204</v>
      </c>
      <c r="C2903" s="79" t="s">
        <v>204</v>
      </c>
      <c r="E2903" t="s">
        <v>204</v>
      </c>
      <c r="F2903" t="s">
        <v>204</v>
      </c>
      <c r="G2903" t="s">
        <v>204</v>
      </c>
      <c r="H2903" t="s">
        <v>204</v>
      </c>
      <c r="I2903" t="s">
        <v>204</v>
      </c>
      <c r="J2903" t="s">
        <v>204</v>
      </c>
      <c r="K2903" t="s">
        <v>204</v>
      </c>
      <c r="L2903" t="s">
        <v>204</v>
      </c>
      <c r="M2903" t="s">
        <v>204</v>
      </c>
      <c r="N2903" t="s">
        <v>204</v>
      </c>
      <c r="O2903" t="s">
        <v>204</v>
      </c>
      <c r="P2903" t="s">
        <v>204</v>
      </c>
      <c r="Q2903" s="80" t="s">
        <v>204</v>
      </c>
      <c r="R2903" s="79"/>
      <c r="T2903" t="s">
        <v>204</v>
      </c>
      <c r="U2903" t="s">
        <v>204</v>
      </c>
      <c r="V2903" t="s">
        <v>204</v>
      </c>
    </row>
    <row r="2904" spans="2:22">
      <c r="B2904" t="s">
        <v>204</v>
      </c>
      <c r="C2904" s="79" t="s">
        <v>204</v>
      </c>
      <c r="E2904" t="s">
        <v>204</v>
      </c>
      <c r="F2904" t="s">
        <v>204</v>
      </c>
      <c r="G2904" t="s">
        <v>204</v>
      </c>
      <c r="H2904" t="s">
        <v>204</v>
      </c>
      <c r="I2904" t="s">
        <v>204</v>
      </c>
      <c r="J2904" t="s">
        <v>204</v>
      </c>
      <c r="K2904" t="s">
        <v>204</v>
      </c>
      <c r="L2904" t="s">
        <v>204</v>
      </c>
      <c r="M2904" t="s">
        <v>204</v>
      </c>
      <c r="N2904" t="s">
        <v>204</v>
      </c>
      <c r="O2904" t="s">
        <v>204</v>
      </c>
      <c r="P2904" t="s">
        <v>204</v>
      </c>
      <c r="Q2904" s="80" t="s">
        <v>204</v>
      </c>
      <c r="R2904" s="79"/>
      <c r="T2904" t="s">
        <v>204</v>
      </c>
      <c r="U2904" t="s">
        <v>204</v>
      </c>
      <c r="V2904" t="s">
        <v>204</v>
      </c>
    </row>
    <row r="2905" spans="2:22">
      <c r="B2905" t="s">
        <v>204</v>
      </c>
      <c r="C2905" s="79" t="s">
        <v>204</v>
      </c>
      <c r="E2905" t="s">
        <v>204</v>
      </c>
      <c r="F2905" t="s">
        <v>204</v>
      </c>
      <c r="G2905" t="s">
        <v>204</v>
      </c>
      <c r="H2905" t="s">
        <v>204</v>
      </c>
      <c r="I2905" t="s">
        <v>204</v>
      </c>
      <c r="J2905" t="s">
        <v>204</v>
      </c>
      <c r="K2905" t="s">
        <v>204</v>
      </c>
      <c r="L2905" t="s">
        <v>204</v>
      </c>
      <c r="M2905" t="s">
        <v>204</v>
      </c>
      <c r="N2905" t="s">
        <v>204</v>
      </c>
      <c r="O2905" t="s">
        <v>204</v>
      </c>
      <c r="P2905" t="s">
        <v>204</v>
      </c>
      <c r="Q2905" s="80" t="s">
        <v>204</v>
      </c>
      <c r="R2905" s="79"/>
      <c r="T2905" t="s">
        <v>204</v>
      </c>
      <c r="U2905" t="s">
        <v>204</v>
      </c>
      <c r="V2905" t="s">
        <v>204</v>
      </c>
    </row>
    <row r="2906" spans="2:22">
      <c r="B2906" t="s">
        <v>204</v>
      </c>
      <c r="C2906" s="79" t="s">
        <v>204</v>
      </c>
      <c r="E2906" t="s">
        <v>204</v>
      </c>
      <c r="F2906" t="s">
        <v>204</v>
      </c>
      <c r="G2906" t="s">
        <v>204</v>
      </c>
      <c r="H2906" t="s">
        <v>204</v>
      </c>
      <c r="I2906" t="s">
        <v>204</v>
      </c>
      <c r="J2906" t="s">
        <v>204</v>
      </c>
      <c r="K2906" t="s">
        <v>204</v>
      </c>
      <c r="L2906" t="s">
        <v>204</v>
      </c>
      <c r="M2906" t="s">
        <v>204</v>
      </c>
      <c r="N2906" t="s">
        <v>204</v>
      </c>
      <c r="O2906" t="s">
        <v>204</v>
      </c>
      <c r="P2906" t="s">
        <v>204</v>
      </c>
      <c r="Q2906" s="80" t="s">
        <v>204</v>
      </c>
      <c r="R2906" s="79"/>
      <c r="T2906" t="s">
        <v>204</v>
      </c>
      <c r="U2906" t="s">
        <v>204</v>
      </c>
      <c r="V2906" t="s">
        <v>204</v>
      </c>
    </row>
    <row r="2907" spans="2:22">
      <c r="B2907" t="s">
        <v>204</v>
      </c>
      <c r="C2907" s="79" t="s">
        <v>204</v>
      </c>
      <c r="E2907" t="s">
        <v>204</v>
      </c>
      <c r="F2907" t="s">
        <v>204</v>
      </c>
      <c r="G2907" t="s">
        <v>204</v>
      </c>
      <c r="H2907" t="s">
        <v>204</v>
      </c>
      <c r="I2907" t="s">
        <v>204</v>
      </c>
      <c r="J2907" t="s">
        <v>204</v>
      </c>
      <c r="K2907" t="s">
        <v>204</v>
      </c>
      <c r="L2907" t="s">
        <v>204</v>
      </c>
      <c r="M2907" t="s">
        <v>204</v>
      </c>
      <c r="N2907" t="s">
        <v>204</v>
      </c>
      <c r="O2907" t="s">
        <v>204</v>
      </c>
      <c r="P2907" t="s">
        <v>204</v>
      </c>
      <c r="Q2907" s="80" t="s">
        <v>204</v>
      </c>
      <c r="R2907" s="79"/>
      <c r="T2907" t="s">
        <v>204</v>
      </c>
      <c r="U2907" t="s">
        <v>204</v>
      </c>
      <c r="V2907" t="s">
        <v>204</v>
      </c>
    </row>
    <row r="2908" spans="2:22">
      <c r="B2908" t="s">
        <v>204</v>
      </c>
      <c r="C2908" s="79" t="s">
        <v>204</v>
      </c>
      <c r="E2908" t="s">
        <v>204</v>
      </c>
      <c r="F2908" t="s">
        <v>204</v>
      </c>
      <c r="G2908" t="s">
        <v>204</v>
      </c>
      <c r="H2908" t="s">
        <v>204</v>
      </c>
      <c r="I2908" t="s">
        <v>204</v>
      </c>
      <c r="J2908" t="s">
        <v>204</v>
      </c>
      <c r="K2908" t="s">
        <v>204</v>
      </c>
      <c r="L2908" t="s">
        <v>204</v>
      </c>
      <c r="M2908" t="s">
        <v>204</v>
      </c>
      <c r="N2908" t="s">
        <v>204</v>
      </c>
      <c r="O2908" t="s">
        <v>204</v>
      </c>
      <c r="P2908" t="s">
        <v>204</v>
      </c>
      <c r="Q2908" s="80" t="s">
        <v>204</v>
      </c>
      <c r="R2908" s="79"/>
      <c r="T2908" t="s">
        <v>204</v>
      </c>
      <c r="U2908" t="s">
        <v>204</v>
      </c>
      <c r="V2908" t="s">
        <v>204</v>
      </c>
    </row>
    <row r="2909" spans="2:22">
      <c r="B2909" t="s">
        <v>204</v>
      </c>
      <c r="C2909" s="79" t="s">
        <v>204</v>
      </c>
      <c r="E2909" t="s">
        <v>204</v>
      </c>
      <c r="F2909" t="s">
        <v>204</v>
      </c>
      <c r="G2909" t="s">
        <v>204</v>
      </c>
      <c r="H2909" t="s">
        <v>204</v>
      </c>
      <c r="I2909" t="s">
        <v>204</v>
      </c>
      <c r="J2909" t="s">
        <v>204</v>
      </c>
      <c r="K2909" t="s">
        <v>204</v>
      </c>
      <c r="L2909" t="s">
        <v>204</v>
      </c>
      <c r="M2909" t="s">
        <v>204</v>
      </c>
      <c r="N2909" t="s">
        <v>204</v>
      </c>
      <c r="O2909" t="s">
        <v>204</v>
      </c>
      <c r="P2909" t="s">
        <v>204</v>
      </c>
      <c r="Q2909" s="80" t="s">
        <v>204</v>
      </c>
      <c r="R2909" s="79"/>
      <c r="T2909" t="s">
        <v>204</v>
      </c>
      <c r="U2909" t="s">
        <v>204</v>
      </c>
      <c r="V2909" t="s">
        <v>204</v>
      </c>
    </row>
    <row r="2910" spans="2:22">
      <c r="B2910" t="s">
        <v>204</v>
      </c>
      <c r="C2910" s="79" t="s">
        <v>204</v>
      </c>
      <c r="E2910" t="s">
        <v>204</v>
      </c>
      <c r="F2910" t="s">
        <v>204</v>
      </c>
      <c r="G2910" t="s">
        <v>204</v>
      </c>
      <c r="H2910" t="s">
        <v>204</v>
      </c>
      <c r="I2910" t="s">
        <v>204</v>
      </c>
      <c r="J2910" t="s">
        <v>204</v>
      </c>
      <c r="K2910" t="s">
        <v>204</v>
      </c>
      <c r="L2910" t="s">
        <v>204</v>
      </c>
      <c r="M2910" t="s">
        <v>204</v>
      </c>
      <c r="N2910" t="s">
        <v>204</v>
      </c>
      <c r="O2910" t="s">
        <v>204</v>
      </c>
      <c r="P2910" t="s">
        <v>204</v>
      </c>
      <c r="Q2910" s="80" t="s">
        <v>204</v>
      </c>
      <c r="R2910" s="79"/>
      <c r="T2910" t="s">
        <v>204</v>
      </c>
      <c r="U2910" t="s">
        <v>204</v>
      </c>
      <c r="V2910" t="s">
        <v>204</v>
      </c>
    </row>
    <row r="2911" spans="2:22">
      <c r="B2911" t="s">
        <v>204</v>
      </c>
      <c r="C2911" s="79" t="s">
        <v>204</v>
      </c>
      <c r="E2911" t="s">
        <v>204</v>
      </c>
      <c r="F2911" t="s">
        <v>204</v>
      </c>
      <c r="G2911" t="s">
        <v>204</v>
      </c>
      <c r="H2911" t="s">
        <v>204</v>
      </c>
      <c r="I2911" t="s">
        <v>204</v>
      </c>
      <c r="J2911" t="s">
        <v>204</v>
      </c>
      <c r="K2911" t="s">
        <v>204</v>
      </c>
      <c r="L2911" t="s">
        <v>204</v>
      </c>
      <c r="M2911" t="s">
        <v>204</v>
      </c>
      <c r="N2911" t="s">
        <v>204</v>
      </c>
      <c r="O2911" t="s">
        <v>204</v>
      </c>
      <c r="P2911" t="s">
        <v>204</v>
      </c>
      <c r="Q2911" s="80" t="s">
        <v>204</v>
      </c>
      <c r="R2911" s="79"/>
      <c r="T2911" t="s">
        <v>204</v>
      </c>
      <c r="U2911" t="s">
        <v>204</v>
      </c>
      <c r="V2911" t="s">
        <v>204</v>
      </c>
    </row>
    <row r="2912" spans="2:22">
      <c r="B2912" t="s">
        <v>204</v>
      </c>
      <c r="C2912" s="79" t="s">
        <v>204</v>
      </c>
      <c r="E2912" t="s">
        <v>204</v>
      </c>
      <c r="F2912" t="s">
        <v>204</v>
      </c>
      <c r="G2912" t="s">
        <v>204</v>
      </c>
      <c r="H2912" t="s">
        <v>204</v>
      </c>
      <c r="I2912" t="s">
        <v>204</v>
      </c>
      <c r="J2912" t="s">
        <v>204</v>
      </c>
      <c r="K2912" t="s">
        <v>204</v>
      </c>
      <c r="L2912" t="s">
        <v>204</v>
      </c>
      <c r="M2912" t="s">
        <v>204</v>
      </c>
      <c r="N2912" t="s">
        <v>204</v>
      </c>
      <c r="O2912" t="s">
        <v>204</v>
      </c>
      <c r="P2912" t="s">
        <v>204</v>
      </c>
      <c r="Q2912" s="80" t="s">
        <v>204</v>
      </c>
      <c r="R2912" s="79"/>
      <c r="T2912" t="s">
        <v>204</v>
      </c>
      <c r="U2912" t="s">
        <v>204</v>
      </c>
      <c r="V2912" t="s">
        <v>204</v>
      </c>
    </row>
    <row r="2913" spans="2:22">
      <c r="B2913" t="s">
        <v>204</v>
      </c>
      <c r="C2913" s="79" t="s">
        <v>204</v>
      </c>
      <c r="E2913" t="s">
        <v>204</v>
      </c>
      <c r="F2913" t="s">
        <v>204</v>
      </c>
      <c r="G2913" t="s">
        <v>204</v>
      </c>
      <c r="H2913" t="s">
        <v>204</v>
      </c>
      <c r="I2913" t="s">
        <v>204</v>
      </c>
      <c r="J2913" t="s">
        <v>204</v>
      </c>
      <c r="K2913" t="s">
        <v>204</v>
      </c>
      <c r="L2913" t="s">
        <v>204</v>
      </c>
      <c r="M2913" t="s">
        <v>204</v>
      </c>
      <c r="N2913" t="s">
        <v>204</v>
      </c>
      <c r="O2913" t="s">
        <v>204</v>
      </c>
      <c r="P2913" t="s">
        <v>204</v>
      </c>
      <c r="Q2913" s="80" t="s">
        <v>204</v>
      </c>
      <c r="R2913" s="79"/>
      <c r="T2913" t="s">
        <v>204</v>
      </c>
      <c r="U2913" t="s">
        <v>204</v>
      </c>
      <c r="V2913" t="s">
        <v>204</v>
      </c>
    </row>
    <row r="2914" spans="2:22">
      <c r="B2914" t="s">
        <v>204</v>
      </c>
      <c r="C2914" s="79" t="s">
        <v>204</v>
      </c>
      <c r="E2914" t="s">
        <v>204</v>
      </c>
      <c r="F2914" t="s">
        <v>204</v>
      </c>
      <c r="G2914" t="s">
        <v>204</v>
      </c>
      <c r="H2914" t="s">
        <v>204</v>
      </c>
      <c r="I2914" t="s">
        <v>204</v>
      </c>
      <c r="J2914" t="s">
        <v>204</v>
      </c>
      <c r="K2914" t="s">
        <v>204</v>
      </c>
      <c r="L2914" t="s">
        <v>204</v>
      </c>
      <c r="M2914" t="s">
        <v>204</v>
      </c>
      <c r="N2914" t="s">
        <v>204</v>
      </c>
      <c r="O2914" t="s">
        <v>204</v>
      </c>
      <c r="P2914" t="s">
        <v>204</v>
      </c>
      <c r="Q2914" s="80" t="s">
        <v>204</v>
      </c>
      <c r="R2914" s="79"/>
      <c r="T2914" t="s">
        <v>204</v>
      </c>
      <c r="U2914" t="s">
        <v>204</v>
      </c>
      <c r="V2914" t="s">
        <v>204</v>
      </c>
    </row>
    <row r="2915" spans="2:22">
      <c r="B2915" t="s">
        <v>204</v>
      </c>
      <c r="C2915" s="79" t="s">
        <v>204</v>
      </c>
      <c r="E2915" t="s">
        <v>204</v>
      </c>
      <c r="F2915" t="s">
        <v>204</v>
      </c>
      <c r="G2915" t="s">
        <v>204</v>
      </c>
      <c r="H2915" t="s">
        <v>204</v>
      </c>
      <c r="I2915" t="s">
        <v>204</v>
      </c>
      <c r="J2915" t="s">
        <v>204</v>
      </c>
      <c r="K2915" t="s">
        <v>204</v>
      </c>
      <c r="L2915" t="s">
        <v>204</v>
      </c>
      <c r="M2915" t="s">
        <v>204</v>
      </c>
      <c r="N2915" t="s">
        <v>204</v>
      </c>
      <c r="O2915" t="s">
        <v>204</v>
      </c>
      <c r="P2915" t="s">
        <v>204</v>
      </c>
      <c r="Q2915" s="80" t="s">
        <v>204</v>
      </c>
      <c r="R2915" s="79"/>
      <c r="T2915" t="s">
        <v>204</v>
      </c>
      <c r="U2915" t="s">
        <v>204</v>
      </c>
      <c r="V2915" t="s">
        <v>204</v>
      </c>
    </row>
    <row r="2916" spans="2:22">
      <c r="B2916" t="s">
        <v>204</v>
      </c>
      <c r="C2916" s="79" t="s">
        <v>204</v>
      </c>
      <c r="E2916" t="s">
        <v>204</v>
      </c>
      <c r="F2916" t="s">
        <v>204</v>
      </c>
      <c r="G2916" t="s">
        <v>204</v>
      </c>
      <c r="H2916" t="s">
        <v>204</v>
      </c>
      <c r="I2916" t="s">
        <v>204</v>
      </c>
      <c r="J2916" t="s">
        <v>204</v>
      </c>
      <c r="K2916" t="s">
        <v>204</v>
      </c>
      <c r="L2916" t="s">
        <v>204</v>
      </c>
      <c r="M2916" t="s">
        <v>204</v>
      </c>
      <c r="N2916" t="s">
        <v>204</v>
      </c>
      <c r="O2916" t="s">
        <v>204</v>
      </c>
      <c r="P2916" t="s">
        <v>204</v>
      </c>
      <c r="Q2916" s="80" t="s">
        <v>204</v>
      </c>
      <c r="R2916" s="79"/>
      <c r="T2916" t="s">
        <v>204</v>
      </c>
      <c r="U2916" t="s">
        <v>204</v>
      </c>
      <c r="V2916" t="s">
        <v>204</v>
      </c>
    </row>
    <row r="2917" spans="2:22">
      <c r="B2917" t="s">
        <v>204</v>
      </c>
      <c r="C2917" s="79" t="s">
        <v>204</v>
      </c>
      <c r="E2917" t="s">
        <v>204</v>
      </c>
      <c r="F2917" t="s">
        <v>204</v>
      </c>
      <c r="G2917" t="s">
        <v>204</v>
      </c>
      <c r="H2917" t="s">
        <v>204</v>
      </c>
      <c r="I2917" t="s">
        <v>204</v>
      </c>
      <c r="J2917" t="s">
        <v>204</v>
      </c>
      <c r="K2917" t="s">
        <v>204</v>
      </c>
      <c r="L2917" t="s">
        <v>204</v>
      </c>
      <c r="M2917" t="s">
        <v>204</v>
      </c>
      <c r="N2917" t="s">
        <v>204</v>
      </c>
      <c r="O2917" t="s">
        <v>204</v>
      </c>
      <c r="P2917" t="s">
        <v>204</v>
      </c>
      <c r="Q2917" s="80" t="s">
        <v>204</v>
      </c>
      <c r="R2917" s="79"/>
      <c r="T2917" t="s">
        <v>204</v>
      </c>
      <c r="U2917" t="s">
        <v>204</v>
      </c>
      <c r="V2917" t="s">
        <v>204</v>
      </c>
    </row>
    <row r="2918" spans="2:22">
      <c r="B2918" t="s">
        <v>204</v>
      </c>
      <c r="C2918" s="79" t="s">
        <v>204</v>
      </c>
      <c r="E2918" t="s">
        <v>204</v>
      </c>
      <c r="F2918" t="s">
        <v>204</v>
      </c>
      <c r="G2918" t="s">
        <v>204</v>
      </c>
      <c r="H2918" t="s">
        <v>204</v>
      </c>
      <c r="I2918" t="s">
        <v>204</v>
      </c>
      <c r="J2918" t="s">
        <v>204</v>
      </c>
      <c r="K2918" t="s">
        <v>204</v>
      </c>
      <c r="L2918" t="s">
        <v>204</v>
      </c>
      <c r="M2918" t="s">
        <v>204</v>
      </c>
      <c r="N2918" t="s">
        <v>204</v>
      </c>
      <c r="O2918" t="s">
        <v>204</v>
      </c>
      <c r="P2918" t="s">
        <v>204</v>
      </c>
      <c r="Q2918" s="80" t="s">
        <v>204</v>
      </c>
      <c r="R2918" s="79"/>
      <c r="T2918" t="s">
        <v>204</v>
      </c>
      <c r="U2918" t="s">
        <v>204</v>
      </c>
      <c r="V2918" t="s">
        <v>204</v>
      </c>
    </row>
    <row r="2919" spans="2:22">
      <c r="B2919" t="s">
        <v>204</v>
      </c>
      <c r="C2919" s="79" t="s">
        <v>204</v>
      </c>
      <c r="E2919" t="s">
        <v>204</v>
      </c>
      <c r="F2919" t="s">
        <v>204</v>
      </c>
      <c r="G2919" t="s">
        <v>204</v>
      </c>
      <c r="H2919" t="s">
        <v>204</v>
      </c>
      <c r="I2919" t="s">
        <v>204</v>
      </c>
      <c r="J2919" t="s">
        <v>204</v>
      </c>
      <c r="K2919" t="s">
        <v>204</v>
      </c>
      <c r="L2919" t="s">
        <v>204</v>
      </c>
      <c r="M2919" t="s">
        <v>204</v>
      </c>
      <c r="N2919" t="s">
        <v>204</v>
      </c>
      <c r="O2919" t="s">
        <v>204</v>
      </c>
      <c r="P2919" t="s">
        <v>204</v>
      </c>
      <c r="Q2919" s="80" t="s">
        <v>204</v>
      </c>
      <c r="R2919" s="79"/>
      <c r="T2919" t="s">
        <v>204</v>
      </c>
      <c r="U2919" t="s">
        <v>204</v>
      </c>
      <c r="V2919" t="s">
        <v>204</v>
      </c>
    </row>
    <row r="2920" spans="2:22">
      <c r="B2920" t="s">
        <v>204</v>
      </c>
      <c r="C2920" s="79" t="s">
        <v>204</v>
      </c>
      <c r="E2920" t="s">
        <v>204</v>
      </c>
      <c r="F2920" t="s">
        <v>204</v>
      </c>
      <c r="G2920" t="s">
        <v>204</v>
      </c>
      <c r="H2920" t="s">
        <v>204</v>
      </c>
      <c r="I2920" t="s">
        <v>204</v>
      </c>
      <c r="J2920" t="s">
        <v>204</v>
      </c>
      <c r="K2920" t="s">
        <v>204</v>
      </c>
      <c r="L2920" t="s">
        <v>204</v>
      </c>
      <c r="M2920" t="s">
        <v>204</v>
      </c>
      <c r="N2920" t="s">
        <v>204</v>
      </c>
      <c r="O2920" t="s">
        <v>204</v>
      </c>
      <c r="P2920" t="s">
        <v>204</v>
      </c>
      <c r="Q2920" s="80" t="s">
        <v>204</v>
      </c>
      <c r="R2920" s="79"/>
      <c r="T2920" t="s">
        <v>204</v>
      </c>
      <c r="U2920" t="s">
        <v>204</v>
      </c>
      <c r="V2920" t="s">
        <v>204</v>
      </c>
    </row>
    <row r="2921" spans="2:22">
      <c r="B2921" t="s">
        <v>204</v>
      </c>
      <c r="C2921" s="79" t="s">
        <v>204</v>
      </c>
      <c r="E2921" t="s">
        <v>204</v>
      </c>
      <c r="F2921" t="s">
        <v>204</v>
      </c>
      <c r="G2921" t="s">
        <v>204</v>
      </c>
      <c r="H2921" t="s">
        <v>204</v>
      </c>
      <c r="I2921" t="s">
        <v>204</v>
      </c>
      <c r="J2921" t="s">
        <v>204</v>
      </c>
      <c r="K2921" t="s">
        <v>204</v>
      </c>
      <c r="L2921" t="s">
        <v>204</v>
      </c>
      <c r="M2921" t="s">
        <v>204</v>
      </c>
      <c r="N2921" t="s">
        <v>204</v>
      </c>
      <c r="O2921" t="s">
        <v>204</v>
      </c>
      <c r="P2921" t="s">
        <v>204</v>
      </c>
      <c r="Q2921" s="80" t="s">
        <v>204</v>
      </c>
      <c r="R2921" s="79"/>
      <c r="T2921" t="s">
        <v>204</v>
      </c>
      <c r="U2921" t="s">
        <v>204</v>
      </c>
      <c r="V2921" t="s">
        <v>204</v>
      </c>
    </row>
    <row r="2922" spans="2:22">
      <c r="B2922" t="s">
        <v>204</v>
      </c>
      <c r="C2922" s="79" t="s">
        <v>204</v>
      </c>
      <c r="E2922" t="s">
        <v>204</v>
      </c>
      <c r="F2922" t="s">
        <v>204</v>
      </c>
      <c r="G2922" t="s">
        <v>204</v>
      </c>
      <c r="H2922" t="s">
        <v>204</v>
      </c>
      <c r="I2922" t="s">
        <v>204</v>
      </c>
      <c r="J2922" t="s">
        <v>204</v>
      </c>
      <c r="K2922" t="s">
        <v>204</v>
      </c>
      <c r="L2922" t="s">
        <v>204</v>
      </c>
      <c r="M2922" t="s">
        <v>204</v>
      </c>
      <c r="N2922" t="s">
        <v>204</v>
      </c>
      <c r="O2922" t="s">
        <v>204</v>
      </c>
      <c r="P2922" t="s">
        <v>204</v>
      </c>
      <c r="Q2922" s="80" t="s">
        <v>204</v>
      </c>
      <c r="R2922" s="79"/>
      <c r="T2922" t="s">
        <v>204</v>
      </c>
      <c r="U2922" t="s">
        <v>204</v>
      </c>
      <c r="V2922" t="s">
        <v>204</v>
      </c>
    </row>
    <row r="2923" spans="2:22">
      <c r="B2923" t="s">
        <v>204</v>
      </c>
      <c r="C2923" s="79" t="s">
        <v>204</v>
      </c>
      <c r="E2923" t="s">
        <v>204</v>
      </c>
      <c r="F2923" t="s">
        <v>204</v>
      </c>
      <c r="G2923" t="s">
        <v>204</v>
      </c>
      <c r="H2923" t="s">
        <v>204</v>
      </c>
      <c r="I2923" t="s">
        <v>204</v>
      </c>
      <c r="J2923" t="s">
        <v>204</v>
      </c>
      <c r="K2923" t="s">
        <v>204</v>
      </c>
      <c r="L2923" t="s">
        <v>204</v>
      </c>
      <c r="M2923" t="s">
        <v>204</v>
      </c>
      <c r="N2923" t="s">
        <v>204</v>
      </c>
      <c r="O2923" t="s">
        <v>204</v>
      </c>
      <c r="P2923" t="s">
        <v>204</v>
      </c>
      <c r="Q2923" s="80" t="s">
        <v>204</v>
      </c>
      <c r="R2923" s="79"/>
      <c r="T2923" t="s">
        <v>204</v>
      </c>
      <c r="U2923" t="s">
        <v>204</v>
      </c>
      <c r="V2923" t="s">
        <v>204</v>
      </c>
    </row>
    <row r="2924" spans="2:22">
      <c r="B2924" t="s">
        <v>204</v>
      </c>
      <c r="C2924" s="79" t="s">
        <v>204</v>
      </c>
      <c r="E2924" t="s">
        <v>204</v>
      </c>
      <c r="F2924" t="s">
        <v>204</v>
      </c>
      <c r="G2924" t="s">
        <v>204</v>
      </c>
      <c r="H2924" t="s">
        <v>204</v>
      </c>
      <c r="I2924" t="s">
        <v>204</v>
      </c>
      <c r="J2924" t="s">
        <v>204</v>
      </c>
      <c r="K2924" t="s">
        <v>204</v>
      </c>
      <c r="L2924" t="s">
        <v>204</v>
      </c>
      <c r="M2924" t="s">
        <v>204</v>
      </c>
      <c r="N2924" t="s">
        <v>204</v>
      </c>
      <c r="O2924" t="s">
        <v>204</v>
      </c>
      <c r="P2924" t="s">
        <v>204</v>
      </c>
      <c r="Q2924" s="80" t="s">
        <v>204</v>
      </c>
      <c r="R2924" s="79"/>
      <c r="T2924" t="s">
        <v>204</v>
      </c>
      <c r="U2924" t="s">
        <v>204</v>
      </c>
      <c r="V2924" t="s">
        <v>204</v>
      </c>
    </row>
    <row r="2925" spans="2:22">
      <c r="B2925" t="s">
        <v>204</v>
      </c>
      <c r="C2925" s="79" t="s">
        <v>204</v>
      </c>
      <c r="E2925" t="s">
        <v>204</v>
      </c>
      <c r="F2925" t="s">
        <v>204</v>
      </c>
      <c r="G2925" t="s">
        <v>204</v>
      </c>
      <c r="H2925" t="s">
        <v>204</v>
      </c>
      <c r="I2925" t="s">
        <v>204</v>
      </c>
      <c r="J2925" t="s">
        <v>204</v>
      </c>
      <c r="K2925" t="s">
        <v>204</v>
      </c>
      <c r="L2925" t="s">
        <v>204</v>
      </c>
      <c r="M2925" t="s">
        <v>204</v>
      </c>
      <c r="N2925" t="s">
        <v>204</v>
      </c>
      <c r="O2925" t="s">
        <v>204</v>
      </c>
      <c r="P2925" t="s">
        <v>204</v>
      </c>
      <c r="Q2925" s="80" t="s">
        <v>204</v>
      </c>
      <c r="R2925" s="79"/>
      <c r="T2925" t="s">
        <v>204</v>
      </c>
      <c r="U2925" t="s">
        <v>204</v>
      </c>
      <c r="V2925" t="s">
        <v>204</v>
      </c>
    </row>
    <row r="2926" spans="2:22">
      <c r="B2926" t="s">
        <v>204</v>
      </c>
      <c r="C2926" s="79" t="s">
        <v>204</v>
      </c>
      <c r="E2926" t="s">
        <v>204</v>
      </c>
      <c r="F2926" t="s">
        <v>204</v>
      </c>
      <c r="G2926" t="s">
        <v>204</v>
      </c>
      <c r="H2926" t="s">
        <v>204</v>
      </c>
      <c r="I2926" t="s">
        <v>204</v>
      </c>
      <c r="J2926" t="s">
        <v>204</v>
      </c>
      <c r="K2926" t="s">
        <v>204</v>
      </c>
      <c r="L2926" t="s">
        <v>204</v>
      </c>
      <c r="M2926" t="s">
        <v>204</v>
      </c>
      <c r="N2926" t="s">
        <v>204</v>
      </c>
      <c r="O2926" t="s">
        <v>204</v>
      </c>
      <c r="P2926" t="s">
        <v>204</v>
      </c>
      <c r="Q2926" s="80" t="s">
        <v>204</v>
      </c>
      <c r="R2926" s="79"/>
      <c r="T2926" t="s">
        <v>204</v>
      </c>
      <c r="U2926" t="s">
        <v>204</v>
      </c>
      <c r="V2926" t="s">
        <v>204</v>
      </c>
    </row>
    <row r="2927" spans="2:22">
      <c r="B2927" t="s">
        <v>204</v>
      </c>
      <c r="C2927" s="79" t="s">
        <v>204</v>
      </c>
      <c r="E2927" t="s">
        <v>204</v>
      </c>
      <c r="F2927" t="s">
        <v>204</v>
      </c>
      <c r="G2927" t="s">
        <v>204</v>
      </c>
      <c r="H2927" t="s">
        <v>204</v>
      </c>
      <c r="I2927" t="s">
        <v>204</v>
      </c>
      <c r="J2927" t="s">
        <v>204</v>
      </c>
      <c r="K2927" t="s">
        <v>204</v>
      </c>
      <c r="L2927" t="s">
        <v>204</v>
      </c>
      <c r="M2927" t="s">
        <v>204</v>
      </c>
      <c r="N2927" t="s">
        <v>204</v>
      </c>
      <c r="O2927" t="s">
        <v>204</v>
      </c>
      <c r="P2927" t="s">
        <v>204</v>
      </c>
      <c r="Q2927" s="80" t="s">
        <v>204</v>
      </c>
      <c r="R2927" s="79"/>
      <c r="T2927" t="s">
        <v>204</v>
      </c>
      <c r="U2927" t="s">
        <v>204</v>
      </c>
      <c r="V2927" t="s">
        <v>204</v>
      </c>
    </row>
    <row r="2928" spans="2:22">
      <c r="B2928" t="s">
        <v>204</v>
      </c>
      <c r="C2928" s="79" t="s">
        <v>204</v>
      </c>
      <c r="E2928" t="s">
        <v>204</v>
      </c>
      <c r="F2928" t="s">
        <v>204</v>
      </c>
      <c r="G2928" t="s">
        <v>204</v>
      </c>
      <c r="H2928" t="s">
        <v>204</v>
      </c>
      <c r="I2928" t="s">
        <v>204</v>
      </c>
      <c r="J2928" t="s">
        <v>204</v>
      </c>
      <c r="K2928" t="s">
        <v>204</v>
      </c>
      <c r="L2928" t="s">
        <v>204</v>
      </c>
      <c r="M2928" t="s">
        <v>204</v>
      </c>
      <c r="N2928" t="s">
        <v>204</v>
      </c>
      <c r="O2928" t="s">
        <v>204</v>
      </c>
      <c r="P2928" t="s">
        <v>204</v>
      </c>
      <c r="Q2928" s="80" t="s">
        <v>204</v>
      </c>
      <c r="R2928" s="79"/>
      <c r="T2928" t="s">
        <v>204</v>
      </c>
      <c r="U2928" t="s">
        <v>204</v>
      </c>
      <c r="V2928" t="s">
        <v>204</v>
      </c>
    </row>
    <row r="2929" spans="2:22">
      <c r="B2929" t="s">
        <v>204</v>
      </c>
      <c r="C2929" s="79" t="s">
        <v>204</v>
      </c>
      <c r="E2929" t="s">
        <v>204</v>
      </c>
      <c r="F2929" t="s">
        <v>204</v>
      </c>
      <c r="G2929" t="s">
        <v>204</v>
      </c>
      <c r="H2929" t="s">
        <v>204</v>
      </c>
      <c r="I2929" t="s">
        <v>204</v>
      </c>
      <c r="J2929" t="s">
        <v>204</v>
      </c>
      <c r="K2929" t="s">
        <v>204</v>
      </c>
      <c r="L2929" t="s">
        <v>204</v>
      </c>
      <c r="M2929" t="s">
        <v>204</v>
      </c>
      <c r="N2929" t="s">
        <v>204</v>
      </c>
      <c r="O2929" t="s">
        <v>204</v>
      </c>
      <c r="P2929" t="s">
        <v>204</v>
      </c>
      <c r="Q2929" s="80" t="s">
        <v>204</v>
      </c>
      <c r="R2929" s="79"/>
      <c r="T2929" t="s">
        <v>204</v>
      </c>
      <c r="U2929" t="s">
        <v>204</v>
      </c>
      <c r="V2929" t="s">
        <v>204</v>
      </c>
    </row>
    <row r="2930" spans="2:22">
      <c r="B2930" t="s">
        <v>204</v>
      </c>
      <c r="C2930" s="79" t="s">
        <v>204</v>
      </c>
      <c r="E2930" t="s">
        <v>204</v>
      </c>
      <c r="F2930" t="s">
        <v>204</v>
      </c>
      <c r="G2930" t="s">
        <v>204</v>
      </c>
      <c r="H2930" t="s">
        <v>204</v>
      </c>
      <c r="I2930" t="s">
        <v>204</v>
      </c>
      <c r="J2930" t="s">
        <v>204</v>
      </c>
      <c r="K2930" t="s">
        <v>204</v>
      </c>
      <c r="L2930" t="s">
        <v>204</v>
      </c>
      <c r="M2930" t="s">
        <v>204</v>
      </c>
      <c r="N2930" t="s">
        <v>204</v>
      </c>
      <c r="O2930" t="s">
        <v>204</v>
      </c>
      <c r="P2930" t="s">
        <v>204</v>
      </c>
      <c r="Q2930" s="80" t="s">
        <v>204</v>
      </c>
      <c r="R2930" s="79"/>
      <c r="T2930" t="s">
        <v>204</v>
      </c>
      <c r="U2930" t="s">
        <v>204</v>
      </c>
      <c r="V2930" t="s">
        <v>204</v>
      </c>
    </row>
    <row r="2931" spans="2:22">
      <c r="B2931" t="s">
        <v>204</v>
      </c>
      <c r="C2931" s="79" t="s">
        <v>204</v>
      </c>
      <c r="E2931" t="s">
        <v>204</v>
      </c>
      <c r="F2931" t="s">
        <v>204</v>
      </c>
      <c r="G2931" t="s">
        <v>204</v>
      </c>
      <c r="H2931" t="s">
        <v>204</v>
      </c>
      <c r="I2931" t="s">
        <v>204</v>
      </c>
      <c r="J2931" t="s">
        <v>204</v>
      </c>
      <c r="K2931" t="s">
        <v>204</v>
      </c>
      <c r="L2931" t="s">
        <v>204</v>
      </c>
      <c r="M2931" t="s">
        <v>204</v>
      </c>
      <c r="N2931" t="s">
        <v>204</v>
      </c>
      <c r="O2931" t="s">
        <v>204</v>
      </c>
      <c r="P2931" t="s">
        <v>204</v>
      </c>
      <c r="Q2931" s="80" t="s">
        <v>204</v>
      </c>
      <c r="R2931" s="79"/>
      <c r="T2931" t="s">
        <v>204</v>
      </c>
      <c r="U2931" t="s">
        <v>204</v>
      </c>
      <c r="V2931" t="s">
        <v>204</v>
      </c>
    </row>
    <row r="2932" spans="2:22">
      <c r="B2932" t="s">
        <v>204</v>
      </c>
      <c r="C2932" s="79" t="s">
        <v>204</v>
      </c>
      <c r="E2932" t="s">
        <v>204</v>
      </c>
      <c r="F2932" t="s">
        <v>204</v>
      </c>
      <c r="G2932" t="s">
        <v>204</v>
      </c>
      <c r="H2932" t="s">
        <v>204</v>
      </c>
      <c r="I2932" t="s">
        <v>204</v>
      </c>
      <c r="J2932" t="s">
        <v>204</v>
      </c>
      <c r="K2932" t="s">
        <v>204</v>
      </c>
      <c r="L2932" t="s">
        <v>204</v>
      </c>
      <c r="M2932" t="s">
        <v>204</v>
      </c>
      <c r="N2932" t="s">
        <v>204</v>
      </c>
      <c r="O2932" t="s">
        <v>204</v>
      </c>
      <c r="P2932" t="s">
        <v>204</v>
      </c>
      <c r="Q2932" s="80" t="s">
        <v>204</v>
      </c>
      <c r="R2932" s="79"/>
      <c r="T2932" t="s">
        <v>204</v>
      </c>
      <c r="U2932" t="s">
        <v>204</v>
      </c>
      <c r="V2932" t="s">
        <v>204</v>
      </c>
    </row>
    <row r="2933" spans="2:22">
      <c r="B2933" t="s">
        <v>204</v>
      </c>
      <c r="C2933" s="79" t="s">
        <v>204</v>
      </c>
      <c r="E2933" t="s">
        <v>204</v>
      </c>
      <c r="F2933" t="s">
        <v>204</v>
      </c>
      <c r="G2933" t="s">
        <v>204</v>
      </c>
      <c r="H2933" t="s">
        <v>204</v>
      </c>
      <c r="I2933" t="s">
        <v>204</v>
      </c>
      <c r="J2933" t="s">
        <v>204</v>
      </c>
      <c r="K2933" t="s">
        <v>204</v>
      </c>
      <c r="L2933" t="s">
        <v>204</v>
      </c>
      <c r="M2933" t="s">
        <v>204</v>
      </c>
      <c r="N2933" t="s">
        <v>204</v>
      </c>
      <c r="O2933" t="s">
        <v>204</v>
      </c>
      <c r="P2933" t="s">
        <v>204</v>
      </c>
      <c r="Q2933" s="80" t="s">
        <v>204</v>
      </c>
      <c r="R2933" s="79"/>
      <c r="T2933" t="s">
        <v>204</v>
      </c>
      <c r="U2933" t="s">
        <v>204</v>
      </c>
      <c r="V2933" t="s">
        <v>204</v>
      </c>
    </row>
    <row r="2934" spans="2:22">
      <c r="B2934" t="s">
        <v>204</v>
      </c>
      <c r="C2934" s="79" t="s">
        <v>204</v>
      </c>
      <c r="E2934" t="s">
        <v>204</v>
      </c>
      <c r="F2934" t="s">
        <v>204</v>
      </c>
      <c r="G2934" t="s">
        <v>204</v>
      </c>
      <c r="H2934" t="s">
        <v>204</v>
      </c>
      <c r="I2934" t="s">
        <v>204</v>
      </c>
      <c r="J2934" t="s">
        <v>204</v>
      </c>
      <c r="K2934" t="s">
        <v>204</v>
      </c>
      <c r="L2934" t="s">
        <v>204</v>
      </c>
      <c r="M2934" t="s">
        <v>204</v>
      </c>
      <c r="N2934" t="s">
        <v>204</v>
      </c>
      <c r="O2934" t="s">
        <v>204</v>
      </c>
      <c r="P2934" t="s">
        <v>204</v>
      </c>
      <c r="Q2934" s="80" t="s">
        <v>204</v>
      </c>
      <c r="R2934" s="79"/>
      <c r="T2934" t="s">
        <v>204</v>
      </c>
      <c r="U2934" t="s">
        <v>204</v>
      </c>
      <c r="V2934" t="s">
        <v>204</v>
      </c>
    </row>
    <row r="2935" spans="2:22">
      <c r="B2935" t="s">
        <v>204</v>
      </c>
      <c r="C2935" s="79" t="s">
        <v>204</v>
      </c>
      <c r="E2935" t="s">
        <v>204</v>
      </c>
      <c r="F2935" t="s">
        <v>204</v>
      </c>
      <c r="G2935" t="s">
        <v>204</v>
      </c>
      <c r="H2935" t="s">
        <v>204</v>
      </c>
      <c r="I2935" t="s">
        <v>204</v>
      </c>
      <c r="J2935" t="s">
        <v>204</v>
      </c>
      <c r="K2935" t="s">
        <v>204</v>
      </c>
      <c r="L2935" t="s">
        <v>204</v>
      </c>
      <c r="M2935" t="s">
        <v>204</v>
      </c>
      <c r="N2935" t="s">
        <v>204</v>
      </c>
      <c r="O2935" t="s">
        <v>204</v>
      </c>
      <c r="P2935" t="s">
        <v>204</v>
      </c>
      <c r="Q2935" s="80" t="s">
        <v>204</v>
      </c>
      <c r="R2935" s="79"/>
      <c r="T2935" t="s">
        <v>204</v>
      </c>
      <c r="U2935" t="s">
        <v>204</v>
      </c>
      <c r="V2935" t="s">
        <v>204</v>
      </c>
    </row>
    <row r="2936" spans="2:22">
      <c r="B2936" t="s">
        <v>204</v>
      </c>
      <c r="C2936" s="79" t="s">
        <v>204</v>
      </c>
      <c r="E2936" t="s">
        <v>204</v>
      </c>
      <c r="F2936" t="s">
        <v>204</v>
      </c>
      <c r="G2936" t="s">
        <v>204</v>
      </c>
      <c r="H2936" t="s">
        <v>204</v>
      </c>
      <c r="I2936" t="s">
        <v>204</v>
      </c>
      <c r="J2936" t="s">
        <v>204</v>
      </c>
      <c r="K2936" t="s">
        <v>204</v>
      </c>
      <c r="L2936" t="s">
        <v>204</v>
      </c>
      <c r="M2936" t="s">
        <v>204</v>
      </c>
      <c r="N2936" t="s">
        <v>204</v>
      </c>
      <c r="O2936" t="s">
        <v>204</v>
      </c>
      <c r="P2936" t="s">
        <v>204</v>
      </c>
      <c r="Q2936" s="80" t="s">
        <v>204</v>
      </c>
      <c r="R2936" s="79"/>
      <c r="T2936" t="s">
        <v>204</v>
      </c>
      <c r="U2936" t="s">
        <v>204</v>
      </c>
      <c r="V2936" t="s">
        <v>204</v>
      </c>
    </row>
    <row r="2937" spans="2:22">
      <c r="B2937" t="s">
        <v>204</v>
      </c>
      <c r="C2937" s="79" t="s">
        <v>204</v>
      </c>
      <c r="E2937" t="s">
        <v>204</v>
      </c>
      <c r="F2937" t="s">
        <v>204</v>
      </c>
      <c r="G2937" t="s">
        <v>204</v>
      </c>
      <c r="H2937" t="s">
        <v>204</v>
      </c>
      <c r="I2937" t="s">
        <v>204</v>
      </c>
      <c r="J2937" t="s">
        <v>204</v>
      </c>
      <c r="K2937" t="s">
        <v>204</v>
      </c>
      <c r="L2937" t="s">
        <v>204</v>
      </c>
      <c r="M2937" t="s">
        <v>204</v>
      </c>
      <c r="N2937" t="s">
        <v>204</v>
      </c>
      <c r="O2937" t="s">
        <v>204</v>
      </c>
      <c r="P2937" t="s">
        <v>204</v>
      </c>
      <c r="Q2937" s="80" t="s">
        <v>204</v>
      </c>
      <c r="R2937" s="79"/>
      <c r="T2937" t="s">
        <v>204</v>
      </c>
      <c r="U2937" t="s">
        <v>204</v>
      </c>
      <c r="V2937" t="s">
        <v>204</v>
      </c>
    </row>
    <row r="2938" spans="2:22">
      <c r="B2938" t="s">
        <v>204</v>
      </c>
      <c r="C2938" s="79" t="s">
        <v>204</v>
      </c>
      <c r="E2938" t="s">
        <v>204</v>
      </c>
      <c r="F2938" t="s">
        <v>204</v>
      </c>
      <c r="G2938" t="s">
        <v>204</v>
      </c>
      <c r="H2938" t="s">
        <v>204</v>
      </c>
      <c r="I2938" t="s">
        <v>204</v>
      </c>
      <c r="J2938" t="s">
        <v>204</v>
      </c>
      <c r="K2938" t="s">
        <v>204</v>
      </c>
      <c r="L2938" t="s">
        <v>204</v>
      </c>
      <c r="M2938" t="s">
        <v>204</v>
      </c>
      <c r="N2938" t="s">
        <v>204</v>
      </c>
      <c r="O2938" t="s">
        <v>204</v>
      </c>
      <c r="P2938" t="s">
        <v>204</v>
      </c>
      <c r="Q2938" s="80" t="s">
        <v>204</v>
      </c>
      <c r="R2938" s="79"/>
      <c r="T2938" t="s">
        <v>204</v>
      </c>
      <c r="U2938" t="s">
        <v>204</v>
      </c>
      <c r="V2938" t="s">
        <v>204</v>
      </c>
    </row>
    <row r="2939" spans="2:22">
      <c r="B2939" t="s">
        <v>204</v>
      </c>
      <c r="C2939" s="79" t="s">
        <v>204</v>
      </c>
      <c r="E2939" t="s">
        <v>204</v>
      </c>
      <c r="F2939" t="s">
        <v>204</v>
      </c>
      <c r="G2939" t="s">
        <v>204</v>
      </c>
      <c r="H2939" t="s">
        <v>204</v>
      </c>
      <c r="I2939" t="s">
        <v>204</v>
      </c>
      <c r="J2939" t="s">
        <v>204</v>
      </c>
      <c r="K2939" t="s">
        <v>204</v>
      </c>
      <c r="L2939" t="s">
        <v>204</v>
      </c>
      <c r="M2939" t="s">
        <v>204</v>
      </c>
      <c r="N2939" t="s">
        <v>204</v>
      </c>
      <c r="O2939" t="s">
        <v>204</v>
      </c>
      <c r="P2939" t="s">
        <v>204</v>
      </c>
      <c r="Q2939" s="80" t="s">
        <v>204</v>
      </c>
      <c r="R2939" s="79"/>
      <c r="T2939" t="s">
        <v>204</v>
      </c>
      <c r="U2939" t="s">
        <v>204</v>
      </c>
      <c r="V2939" t="s">
        <v>204</v>
      </c>
    </row>
    <row r="2940" spans="2:22">
      <c r="B2940" t="s">
        <v>204</v>
      </c>
      <c r="C2940" s="79" t="s">
        <v>204</v>
      </c>
      <c r="E2940" t="s">
        <v>204</v>
      </c>
      <c r="F2940" t="s">
        <v>204</v>
      </c>
      <c r="G2940" t="s">
        <v>204</v>
      </c>
      <c r="H2940" t="s">
        <v>204</v>
      </c>
      <c r="I2940" t="s">
        <v>204</v>
      </c>
      <c r="J2940" t="s">
        <v>204</v>
      </c>
      <c r="K2940" t="s">
        <v>204</v>
      </c>
      <c r="L2940" t="s">
        <v>204</v>
      </c>
      <c r="M2940" t="s">
        <v>204</v>
      </c>
      <c r="N2940" t="s">
        <v>204</v>
      </c>
      <c r="O2940" t="s">
        <v>204</v>
      </c>
      <c r="P2940" t="s">
        <v>204</v>
      </c>
      <c r="Q2940" s="80" t="s">
        <v>204</v>
      </c>
      <c r="R2940" s="79"/>
      <c r="T2940" t="s">
        <v>204</v>
      </c>
      <c r="U2940" t="s">
        <v>204</v>
      </c>
      <c r="V2940" t="s">
        <v>204</v>
      </c>
    </row>
    <row r="2941" spans="2:22">
      <c r="B2941" t="s">
        <v>204</v>
      </c>
      <c r="C2941" s="79" t="s">
        <v>204</v>
      </c>
      <c r="E2941" t="s">
        <v>204</v>
      </c>
      <c r="F2941" t="s">
        <v>204</v>
      </c>
      <c r="G2941" t="s">
        <v>204</v>
      </c>
      <c r="H2941" t="s">
        <v>204</v>
      </c>
      <c r="I2941" t="s">
        <v>204</v>
      </c>
      <c r="J2941" t="s">
        <v>204</v>
      </c>
      <c r="K2941" t="s">
        <v>204</v>
      </c>
      <c r="L2941" t="s">
        <v>204</v>
      </c>
      <c r="M2941" t="s">
        <v>204</v>
      </c>
      <c r="N2941" t="s">
        <v>204</v>
      </c>
      <c r="O2941" t="s">
        <v>204</v>
      </c>
      <c r="P2941" t="s">
        <v>204</v>
      </c>
      <c r="Q2941" s="80" t="s">
        <v>204</v>
      </c>
      <c r="R2941" s="79"/>
      <c r="T2941" t="s">
        <v>204</v>
      </c>
      <c r="U2941" t="s">
        <v>204</v>
      </c>
      <c r="V2941" t="s">
        <v>204</v>
      </c>
    </row>
    <row r="2942" spans="2:22">
      <c r="B2942" t="s">
        <v>204</v>
      </c>
      <c r="C2942" s="79" t="s">
        <v>204</v>
      </c>
      <c r="E2942" t="s">
        <v>204</v>
      </c>
      <c r="F2942" t="s">
        <v>204</v>
      </c>
      <c r="G2942" t="s">
        <v>204</v>
      </c>
      <c r="H2942" t="s">
        <v>204</v>
      </c>
      <c r="I2942" t="s">
        <v>204</v>
      </c>
      <c r="J2942" t="s">
        <v>204</v>
      </c>
      <c r="K2942" t="s">
        <v>204</v>
      </c>
      <c r="L2942" t="s">
        <v>204</v>
      </c>
      <c r="M2942" t="s">
        <v>204</v>
      </c>
      <c r="N2942" t="s">
        <v>204</v>
      </c>
      <c r="O2942" t="s">
        <v>204</v>
      </c>
      <c r="P2942" t="s">
        <v>204</v>
      </c>
      <c r="Q2942" s="80" t="s">
        <v>204</v>
      </c>
      <c r="R2942" s="79"/>
      <c r="T2942" t="s">
        <v>204</v>
      </c>
      <c r="U2942" t="s">
        <v>204</v>
      </c>
      <c r="V2942" t="s">
        <v>204</v>
      </c>
    </row>
    <row r="2943" spans="2:22">
      <c r="B2943" t="s">
        <v>204</v>
      </c>
      <c r="C2943" s="79" t="s">
        <v>204</v>
      </c>
      <c r="E2943" t="s">
        <v>204</v>
      </c>
      <c r="F2943" t="s">
        <v>204</v>
      </c>
      <c r="G2943" t="s">
        <v>204</v>
      </c>
      <c r="H2943" t="s">
        <v>204</v>
      </c>
      <c r="I2943" t="s">
        <v>204</v>
      </c>
      <c r="J2943" t="s">
        <v>204</v>
      </c>
      <c r="K2943" t="s">
        <v>204</v>
      </c>
      <c r="L2943" t="s">
        <v>204</v>
      </c>
      <c r="M2943" t="s">
        <v>204</v>
      </c>
      <c r="N2943" t="s">
        <v>204</v>
      </c>
      <c r="O2943" t="s">
        <v>204</v>
      </c>
      <c r="P2943" t="s">
        <v>204</v>
      </c>
      <c r="Q2943" s="80" t="s">
        <v>204</v>
      </c>
      <c r="R2943" s="79"/>
      <c r="T2943" t="s">
        <v>204</v>
      </c>
      <c r="U2943" t="s">
        <v>204</v>
      </c>
      <c r="V2943" t="s">
        <v>204</v>
      </c>
    </row>
    <row r="2944" spans="2:22">
      <c r="B2944" t="s">
        <v>204</v>
      </c>
      <c r="C2944" s="79" t="s">
        <v>204</v>
      </c>
      <c r="E2944" t="s">
        <v>204</v>
      </c>
      <c r="F2944" t="s">
        <v>204</v>
      </c>
      <c r="G2944" t="s">
        <v>204</v>
      </c>
      <c r="H2944" t="s">
        <v>204</v>
      </c>
      <c r="I2944" t="s">
        <v>204</v>
      </c>
      <c r="J2944" t="s">
        <v>204</v>
      </c>
      <c r="K2944" t="s">
        <v>204</v>
      </c>
      <c r="L2944" t="s">
        <v>204</v>
      </c>
      <c r="M2944" t="s">
        <v>204</v>
      </c>
      <c r="N2944" t="s">
        <v>204</v>
      </c>
      <c r="O2944" t="s">
        <v>204</v>
      </c>
      <c r="P2944" t="s">
        <v>204</v>
      </c>
      <c r="Q2944" s="80" t="s">
        <v>204</v>
      </c>
      <c r="R2944" s="79"/>
      <c r="T2944" t="s">
        <v>204</v>
      </c>
      <c r="U2944" t="s">
        <v>204</v>
      </c>
      <c r="V2944" t="s">
        <v>204</v>
      </c>
    </row>
    <row r="2945" spans="2:22">
      <c r="B2945" t="s">
        <v>204</v>
      </c>
      <c r="C2945" s="79" t="s">
        <v>204</v>
      </c>
      <c r="E2945" t="s">
        <v>204</v>
      </c>
      <c r="F2945" t="s">
        <v>204</v>
      </c>
      <c r="G2945" t="s">
        <v>204</v>
      </c>
      <c r="H2945" t="s">
        <v>204</v>
      </c>
      <c r="I2945" t="s">
        <v>204</v>
      </c>
      <c r="J2945" t="s">
        <v>204</v>
      </c>
      <c r="K2945" t="s">
        <v>204</v>
      </c>
      <c r="L2945" t="s">
        <v>204</v>
      </c>
      <c r="M2945" t="s">
        <v>204</v>
      </c>
      <c r="N2945" t="s">
        <v>204</v>
      </c>
      <c r="O2945" t="s">
        <v>204</v>
      </c>
      <c r="P2945" t="s">
        <v>204</v>
      </c>
      <c r="Q2945" s="80" t="s">
        <v>204</v>
      </c>
      <c r="R2945" s="79"/>
      <c r="T2945" t="s">
        <v>204</v>
      </c>
      <c r="U2945" t="s">
        <v>204</v>
      </c>
      <c r="V2945" t="s">
        <v>204</v>
      </c>
    </row>
    <row r="2946" spans="2:22">
      <c r="B2946" t="s">
        <v>204</v>
      </c>
      <c r="C2946" s="79" t="s">
        <v>204</v>
      </c>
      <c r="E2946" t="s">
        <v>204</v>
      </c>
      <c r="F2946" t="s">
        <v>204</v>
      </c>
      <c r="G2946" t="s">
        <v>204</v>
      </c>
      <c r="H2946" t="s">
        <v>204</v>
      </c>
      <c r="I2946" t="s">
        <v>204</v>
      </c>
      <c r="J2946" t="s">
        <v>204</v>
      </c>
      <c r="K2946" t="s">
        <v>204</v>
      </c>
      <c r="L2946" t="s">
        <v>204</v>
      </c>
      <c r="M2946" t="s">
        <v>204</v>
      </c>
      <c r="N2946" t="s">
        <v>204</v>
      </c>
      <c r="O2946" t="s">
        <v>204</v>
      </c>
      <c r="P2946" t="s">
        <v>204</v>
      </c>
      <c r="Q2946" s="80" t="s">
        <v>204</v>
      </c>
      <c r="R2946" s="79"/>
      <c r="T2946" t="s">
        <v>204</v>
      </c>
      <c r="U2946" t="s">
        <v>204</v>
      </c>
      <c r="V2946" t="s">
        <v>204</v>
      </c>
    </row>
    <row r="2947" spans="2:22">
      <c r="B2947" t="s">
        <v>204</v>
      </c>
      <c r="C2947" s="79" t="s">
        <v>204</v>
      </c>
      <c r="E2947" t="s">
        <v>204</v>
      </c>
      <c r="F2947" t="s">
        <v>204</v>
      </c>
      <c r="G2947" t="s">
        <v>204</v>
      </c>
      <c r="H2947" t="s">
        <v>204</v>
      </c>
      <c r="I2947" t="s">
        <v>204</v>
      </c>
      <c r="J2947" t="s">
        <v>204</v>
      </c>
      <c r="K2947" t="s">
        <v>204</v>
      </c>
      <c r="L2947" t="s">
        <v>204</v>
      </c>
      <c r="M2947" t="s">
        <v>204</v>
      </c>
      <c r="N2947" t="s">
        <v>204</v>
      </c>
      <c r="O2947" t="s">
        <v>204</v>
      </c>
      <c r="P2947" t="s">
        <v>204</v>
      </c>
      <c r="Q2947" s="80" t="s">
        <v>204</v>
      </c>
      <c r="R2947" s="79"/>
      <c r="T2947" t="s">
        <v>204</v>
      </c>
      <c r="U2947" t="s">
        <v>204</v>
      </c>
      <c r="V2947" t="s">
        <v>204</v>
      </c>
    </row>
    <row r="2948" spans="2:22">
      <c r="B2948" t="s">
        <v>204</v>
      </c>
      <c r="C2948" s="79" t="s">
        <v>204</v>
      </c>
      <c r="E2948" t="s">
        <v>204</v>
      </c>
      <c r="F2948" t="s">
        <v>204</v>
      </c>
      <c r="G2948" t="s">
        <v>204</v>
      </c>
      <c r="H2948" t="s">
        <v>204</v>
      </c>
      <c r="I2948" t="s">
        <v>204</v>
      </c>
      <c r="J2948" t="s">
        <v>204</v>
      </c>
      <c r="K2948" t="s">
        <v>204</v>
      </c>
      <c r="L2948" t="s">
        <v>204</v>
      </c>
      <c r="M2948" t="s">
        <v>204</v>
      </c>
      <c r="N2948" t="s">
        <v>204</v>
      </c>
      <c r="O2948" t="s">
        <v>204</v>
      </c>
      <c r="P2948" t="s">
        <v>204</v>
      </c>
      <c r="Q2948" s="80" t="s">
        <v>204</v>
      </c>
      <c r="R2948" s="79"/>
      <c r="T2948" t="s">
        <v>204</v>
      </c>
      <c r="U2948" t="s">
        <v>204</v>
      </c>
      <c r="V2948" t="s">
        <v>204</v>
      </c>
    </row>
    <row r="2949" spans="2:22">
      <c r="B2949" t="s">
        <v>204</v>
      </c>
      <c r="C2949" s="79" t="s">
        <v>204</v>
      </c>
      <c r="E2949" t="s">
        <v>204</v>
      </c>
      <c r="F2949" t="s">
        <v>204</v>
      </c>
      <c r="G2949" t="s">
        <v>204</v>
      </c>
      <c r="H2949" t="s">
        <v>204</v>
      </c>
      <c r="I2949" t="s">
        <v>204</v>
      </c>
      <c r="J2949" t="s">
        <v>204</v>
      </c>
      <c r="K2949" t="s">
        <v>204</v>
      </c>
      <c r="L2949" t="s">
        <v>204</v>
      </c>
      <c r="M2949" t="s">
        <v>204</v>
      </c>
      <c r="N2949" t="s">
        <v>204</v>
      </c>
      <c r="O2949" t="s">
        <v>204</v>
      </c>
      <c r="P2949" t="s">
        <v>204</v>
      </c>
      <c r="Q2949" s="80" t="s">
        <v>204</v>
      </c>
      <c r="R2949" s="79"/>
      <c r="T2949" t="s">
        <v>204</v>
      </c>
      <c r="U2949" t="s">
        <v>204</v>
      </c>
      <c r="V2949" t="s">
        <v>204</v>
      </c>
    </row>
    <row r="2950" spans="2:22">
      <c r="B2950" t="s">
        <v>204</v>
      </c>
      <c r="C2950" s="79" t="s">
        <v>204</v>
      </c>
      <c r="E2950" t="s">
        <v>204</v>
      </c>
      <c r="F2950" t="s">
        <v>204</v>
      </c>
      <c r="G2950" t="s">
        <v>204</v>
      </c>
      <c r="H2950" t="s">
        <v>204</v>
      </c>
      <c r="I2950" t="s">
        <v>204</v>
      </c>
      <c r="J2950" t="s">
        <v>204</v>
      </c>
      <c r="K2950" t="s">
        <v>204</v>
      </c>
      <c r="L2950" t="s">
        <v>204</v>
      </c>
      <c r="M2950" t="s">
        <v>204</v>
      </c>
      <c r="N2950" t="s">
        <v>204</v>
      </c>
      <c r="O2950" t="s">
        <v>204</v>
      </c>
      <c r="P2950" t="s">
        <v>204</v>
      </c>
      <c r="Q2950" s="80" t="s">
        <v>204</v>
      </c>
      <c r="R2950" s="79"/>
      <c r="T2950" t="s">
        <v>204</v>
      </c>
      <c r="U2950" t="s">
        <v>204</v>
      </c>
      <c r="V2950" t="s">
        <v>204</v>
      </c>
    </row>
    <row r="2951" spans="2:22">
      <c r="B2951" t="s">
        <v>204</v>
      </c>
      <c r="C2951" s="79" t="s">
        <v>204</v>
      </c>
      <c r="E2951" t="s">
        <v>204</v>
      </c>
      <c r="F2951" t="s">
        <v>204</v>
      </c>
      <c r="G2951" t="s">
        <v>204</v>
      </c>
      <c r="H2951" t="s">
        <v>204</v>
      </c>
      <c r="I2951" t="s">
        <v>204</v>
      </c>
      <c r="J2951" t="s">
        <v>204</v>
      </c>
      <c r="K2951" t="s">
        <v>204</v>
      </c>
      <c r="L2951" t="s">
        <v>204</v>
      </c>
      <c r="M2951" t="s">
        <v>204</v>
      </c>
      <c r="N2951" t="s">
        <v>204</v>
      </c>
      <c r="O2951" t="s">
        <v>204</v>
      </c>
      <c r="P2951" t="s">
        <v>204</v>
      </c>
      <c r="Q2951" s="80" t="s">
        <v>204</v>
      </c>
      <c r="R2951" s="79"/>
      <c r="T2951" t="s">
        <v>204</v>
      </c>
      <c r="U2951" t="s">
        <v>204</v>
      </c>
      <c r="V2951" t="s">
        <v>204</v>
      </c>
    </row>
    <row r="2952" spans="2:22">
      <c r="B2952" t="s">
        <v>204</v>
      </c>
      <c r="C2952" s="79" t="s">
        <v>204</v>
      </c>
      <c r="E2952" t="s">
        <v>204</v>
      </c>
      <c r="F2952" t="s">
        <v>204</v>
      </c>
      <c r="G2952" t="s">
        <v>204</v>
      </c>
      <c r="H2952" t="s">
        <v>204</v>
      </c>
      <c r="I2952" t="s">
        <v>204</v>
      </c>
      <c r="J2952" t="s">
        <v>204</v>
      </c>
      <c r="K2952" t="s">
        <v>204</v>
      </c>
      <c r="L2952" t="s">
        <v>204</v>
      </c>
      <c r="M2952" t="s">
        <v>204</v>
      </c>
      <c r="N2952" t="s">
        <v>204</v>
      </c>
      <c r="O2952" t="s">
        <v>204</v>
      </c>
      <c r="P2952" t="s">
        <v>204</v>
      </c>
      <c r="Q2952" s="80" t="s">
        <v>204</v>
      </c>
      <c r="R2952" s="79"/>
      <c r="T2952" t="s">
        <v>204</v>
      </c>
      <c r="U2952" t="s">
        <v>204</v>
      </c>
      <c r="V2952" t="s">
        <v>204</v>
      </c>
    </row>
    <row r="2953" spans="2:22">
      <c r="B2953" t="s">
        <v>204</v>
      </c>
      <c r="C2953" s="79" t="s">
        <v>204</v>
      </c>
      <c r="E2953" t="s">
        <v>204</v>
      </c>
      <c r="F2953" t="s">
        <v>204</v>
      </c>
      <c r="G2953" t="s">
        <v>204</v>
      </c>
      <c r="H2953" t="s">
        <v>204</v>
      </c>
      <c r="I2953" t="s">
        <v>204</v>
      </c>
      <c r="J2953" t="s">
        <v>204</v>
      </c>
      <c r="K2953" t="s">
        <v>204</v>
      </c>
      <c r="L2953" t="s">
        <v>204</v>
      </c>
      <c r="M2953" t="s">
        <v>204</v>
      </c>
      <c r="N2953" t="s">
        <v>204</v>
      </c>
      <c r="O2953" t="s">
        <v>204</v>
      </c>
      <c r="P2953" t="s">
        <v>204</v>
      </c>
      <c r="Q2953" s="80" t="s">
        <v>204</v>
      </c>
      <c r="R2953" s="79"/>
      <c r="T2953" t="s">
        <v>204</v>
      </c>
      <c r="U2953" t="s">
        <v>204</v>
      </c>
      <c r="V2953" t="s">
        <v>204</v>
      </c>
    </row>
    <row r="2954" spans="2:22">
      <c r="B2954" t="s">
        <v>204</v>
      </c>
      <c r="C2954" s="79" t="s">
        <v>204</v>
      </c>
      <c r="E2954" t="s">
        <v>204</v>
      </c>
      <c r="F2954" t="s">
        <v>204</v>
      </c>
      <c r="G2954" t="s">
        <v>204</v>
      </c>
      <c r="H2954" t="s">
        <v>204</v>
      </c>
      <c r="I2954" t="s">
        <v>204</v>
      </c>
      <c r="J2954" t="s">
        <v>204</v>
      </c>
      <c r="K2954" t="s">
        <v>204</v>
      </c>
      <c r="L2954" t="s">
        <v>204</v>
      </c>
      <c r="M2954" t="s">
        <v>204</v>
      </c>
      <c r="N2954" t="s">
        <v>204</v>
      </c>
      <c r="O2954" t="s">
        <v>204</v>
      </c>
      <c r="P2954" t="s">
        <v>204</v>
      </c>
      <c r="Q2954" s="80" t="s">
        <v>204</v>
      </c>
      <c r="R2954" s="79"/>
      <c r="T2954" t="s">
        <v>204</v>
      </c>
      <c r="U2954" t="s">
        <v>204</v>
      </c>
      <c r="V2954" t="s">
        <v>204</v>
      </c>
    </row>
    <row r="2955" spans="2:22">
      <c r="B2955" t="s">
        <v>204</v>
      </c>
      <c r="C2955" s="79" t="s">
        <v>204</v>
      </c>
      <c r="E2955" t="s">
        <v>204</v>
      </c>
      <c r="F2955" t="s">
        <v>204</v>
      </c>
      <c r="G2955" t="s">
        <v>204</v>
      </c>
      <c r="H2955" t="s">
        <v>204</v>
      </c>
      <c r="I2955" t="s">
        <v>204</v>
      </c>
      <c r="J2955" t="s">
        <v>204</v>
      </c>
      <c r="K2955" t="s">
        <v>204</v>
      </c>
      <c r="L2955" t="s">
        <v>204</v>
      </c>
      <c r="M2955" t="s">
        <v>204</v>
      </c>
      <c r="N2955" t="s">
        <v>204</v>
      </c>
      <c r="O2955" t="s">
        <v>204</v>
      </c>
      <c r="P2955" t="s">
        <v>204</v>
      </c>
      <c r="Q2955" s="80" t="s">
        <v>204</v>
      </c>
      <c r="R2955" s="79"/>
      <c r="T2955" t="s">
        <v>204</v>
      </c>
      <c r="U2955" t="s">
        <v>204</v>
      </c>
      <c r="V2955" t="s">
        <v>204</v>
      </c>
    </row>
    <row r="2956" spans="2:22">
      <c r="B2956" t="s">
        <v>204</v>
      </c>
      <c r="C2956" s="79" t="s">
        <v>204</v>
      </c>
      <c r="E2956" t="s">
        <v>204</v>
      </c>
      <c r="F2956" t="s">
        <v>204</v>
      </c>
      <c r="G2956" t="s">
        <v>204</v>
      </c>
      <c r="H2956" t="s">
        <v>204</v>
      </c>
      <c r="I2956" t="s">
        <v>204</v>
      </c>
      <c r="J2956" t="s">
        <v>204</v>
      </c>
      <c r="K2956" t="s">
        <v>204</v>
      </c>
      <c r="L2956" t="s">
        <v>204</v>
      </c>
      <c r="M2956" t="s">
        <v>204</v>
      </c>
      <c r="N2956" t="s">
        <v>204</v>
      </c>
      <c r="O2956" t="s">
        <v>204</v>
      </c>
      <c r="P2956" t="s">
        <v>204</v>
      </c>
      <c r="Q2956" s="80" t="s">
        <v>204</v>
      </c>
      <c r="R2956" s="79"/>
      <c r="T2956" t="s">
        <v>204</v>
      </c>
      <c r="U2956" t="s">
        <v>204</v>
      </c>
      <c r="V2956" t="s">
        <v>204</v>
      </c>
    </row>
    <row r="2957" spans="2:22">
      <c r="B2957" t="s">
        <v>204</v>
      </c>
      <c r="C2957" s="79" t="s">
        <v>204</v>
      </c>
      <c r="E2957" t="s">
        <v>204</v>
      </c>
      <c r="F2957" t="s">
        <v>204</v>
      </c>
      <c r="G2957" t="s">
        <v>204</v>
      </c>
      <c r="H2957" t="s">
        <v>204</v>
      </c>
      <c r="I2957" t="s">
        <v>204</v>
      </c>
      <c r="J2957" t="s">
        <v>204</v>
      </c>
      <c r="K2957" t="s">
        <v>204</v>
      </c>
      <c r="L2957" t="s">
        <v>204</v>
      </c>
      <c r="M2957" t="s">
        <v>204</v>
      </c>
      <c r="N2957" t="s">
        <v>204</v>
      </c>
      <c r="O2957" t="s">
        <v>204</v>
      </c>
      <c r="P2957" t="s">
        <v>204</v>
      </c>
      <c r="Q2957" s="80" t="s">
        <v>204</v>
      </c>
      <c r="R2957" s="79"/>
      <c r="T2957" t="s">
        <v>204</v>
      </c>
      <c r="U2957" t="s">
        <v>204</v>
      </c>
      <c r="V2957" t="s">
        <v>204</v>
      </c>
    </row>
    <row r="2958" spans="2:22">
      <c r="B2958" t="s">
        <v>204</v>
      </c>
      <c r="C2958" s="79" t="s">
        <v>204</v>
      </c>
      <c r="E2958" t="s">
        <v>204</v>
      </c>
      <c r="F2958" t="s">
        <v>204</v>
      </c>
      <c r="G2958" t="s">
        <v>204</v>
      </c>
      <c r="H2958" t="s">
        <v>204</v>
      </c>
      <c r="I2958" t="s">
        <v>204</v>
      </c>
      <c r="J2958" t="s">
        <v>204</v>
      </c>
      <c r="K2958" t="s">
        <v>204</v>
      </c>
      <c r="L2958" t="s">
        <v>204</v>
      </c>
      <c r="M2958" t="s">
        <v>204</v>
      </c>
      <c r="N2958" t="s">
        <v>204</v>
      </c>
      <c r="O2958" t="s">
        <v>204</v>
      </c>
      <c r="P2958" t="s">
        <v>204</v>
      </c>
      <c r="Q2958" s="80" t="s">
        <v>204</v>
      </c>
      <c r="R2958" s="79"/>
      <c r="T2958" t="s">
        <v>204</v>
      </c>
      <c r="U2958" t="s">
        <v>204</v>
      </c>
      <c r="V2958" t="s">
        <v>204</v>
      </c>
    </row>
    <row r="2959" spans="2:22">
      <c r="B2959" t="s">
        <v>204</v>
      </c>
      <c r="C2959" s="79" t="s">
        <v>204</v>
      </c>
      <c r="E2959" t="s">
        <v>204</v>
      </c>
      <c r="F2959" t="s">
        <v>204</v>
      </c>
      <c r="G2959" t="s">
        <v>204</v>
      </c>
      <c r="H2959" t="s">
        <v>204</v>
      </c>
      <c r="I2959" t="s">
        <v>204</v>
      </c>
      <c r="J2959" t="s">
        <v>204</v>
      </c>
      <c r="K2959" t="s">
        <v>204</v>
      </c>
      <c r="L2959" t="s">
        <v>204</v>
      </c>
      <c r="M2959" t="s">
        <v>204</v>
      </c>
      <c r="N2959" t="s">
        <v>204</v>
      </c>
      <c r="O2959" t="s">
        <v>204</v>
      </c>
      <c r="P2959" t="s">
        <v>204</v>
      </c>
      <c r="Q2959" s="80" t="s">
        <v>204</v>
      </c>
      <c r="R2959" s="79"/>
      <c r="T2959" t="s">
        <v>204</v>
      </c>
      <c r="U2959" t="s">
        <v>204</v>
      </c>
      <c r="V2959" t="s">
        <v>204</v>
      </c>
    </row>
    <row r="2960" spans="2:22">
      <c r="B2960" t="s">
        <v>204</v>
      </c>
      <c r="C2960" s="79" t="s">
        <v>204</v>
      </c>
      <c r="E2960" t="s">
        <v>204</v>
      </c>
      <c r="F2960" t="s">
        <v>204</v>
      </c>
      <c r="G2960" t="s">
        <v>204</v>
      </c>
      <c r="H2960" t="s">
        <v>204</v>
      </c>
      <c r="I2960" t="s">
        <v>204</v>
      </c>
      <c r="J2960" t="s">
        <v>204</v>
      </c>
      <c r="K2960" t="s">
        <v>204</v>
      </c>
      <c r="L2960" t="s">
        <v>204</v>
      </c>
      <c r="M2960" t="s">
        <v>204</v>
      </c>
      <c r="N2960" t="s">
        <v>204</v>
      </c>
      <c r="O2960" t="s">
        <v>204</v>
      </c>
      <c r="P2960" t="s">
        <v>204</v>
      </c>
      <c r="Q2960" s="80" t="s">
        <v>204</v>
      </c>
      <c r="R2960" s="79"/>
      <c r="T2960" t="s">
        <v>204</v>
      </c>
      <c r="U2960" t="s">
        <v>204</v>
      </c>
      <c r="V2960" t="s">
        <v>204</v>
      </c>
    </row>
    <row r="2961" spans="2:22">
      <c r="B2961" t="s">
        <v>204</v>
      </c>
      <c r="C2961" s="79" t="s">
        <v>204</v>
      </c>
      <c r="E2961" t="s">
        <v>204</v>
      </c>
      <c r="F2961" t="s">
        <v>204</v>
      </c>
      <c r="G2961" t="s">
        <v>204</v>
      </c>
      <c r="H2961" t="s">
        <v>204</v>
      </c>
      <c r="I2961" t="s">
        <v>204</v>
      </c>
      <c r="J2961" t="s">
        <v>204</v>
      </c>
      <c r="K2961" t="s">
        <v>204</v>
      </c>
      <c r="L2961" t="s">
        <v>204</v>
      </c>
      <c r="M2961" t="s">
        <v>204</v>
      </c>
      <c r="N2961" t="s">
        <v>204</v>
      </c>
      <c r="O2961" t="s">
        <v>204</v>
      </c>
      <c r="P2961" t="s">
        <v>204</v>
      </c>
      <c r="Q2961" s="80" t="s">
        <v>204</v>
      </c>
      <c r="R2961" s="79"/>
      <c r="T2961" t="s">
        <v>204</v>
      </c>
      <c r="U2961" t="s">
        <v>204</v>
      </c>
      <c r="V2961" t="s">
        <v>204</v>
      </c>
    </row>
    <row r="2962" spans="2:22">
      <c r="B2962" t="s">
        <v>204</v>
      </c>
      <c r="C2962" s="79" t="s">
        <v>204</v>
      </c>
      <c r="E2962" t="s">
        <v>204</v>
      </c>
      <c r="F2962" t="s">
        <v>204</v>
      </c>
      <c r="G2962" t="s">
        <v>204</v>
      </c>
      <c r="H2962" t="s">
        <v>204</v>
      </c>
      <c r="I2962" t="s">
        <v>204</v>
      </c>
      <c r="J2962" t="s">
        <v>204</v>
      </c>
      <c r="K2962" t="s">
        <v>204</v>
      </c>
      <c r="L2962" t="s">
        <v>204</v>
      </c>
      <c r="M2962" t="s">
        <v>204</v>
      </c>
      <c r="N2962" t="s">
        <v>204</v>
      </c>
      <c r="O2962" t="s">
        <v>204</v>
      </c>
      <c r="P2962" t="s">
        <v>204</v>
      </c>
      <c r="Q2962" s="80" t="s">
        <v>204</v>
      </c>
      <c r="R2962" s="79"/>
      <c r="T2962" t="s">
        <v>204</v>
      </c>
      <c r="U2962" t="s">
        <v>204</v>
      </c>
      <c r="V2962" t="s">
        <v>204</v>
      </c>
    </row>
    <row r="2963" spans="2:22">
      <c r="B2963" t="s">
        <v>204</v>
      </c>
      <c r="C2963" s="79" t="s">
        <v>204</v>
      </c>
      <c r="E2963" t="s">
        <v>204</v>
      </c>
      <c r="F2963" t="s">
        <v>204</v>
      </c>
      <c r="G2963" t="s">
        <v>204</v>
      </c>
      <c r="H2963" t="s">
        <v>204</v>
      </c>
      <c r="I2963" t="s">
        <v>204</v>
      </c>
      <c r="J2963" t="s">
        <v>204</v>
      </c>
      <c r="K2963" t="s">
        <v>204</v>
      </c>
      <c r="L2963" t="s">
        <v>204</v>
      </c>
      <c r="M2963" t="s">
        <v>204</v>
      </c>
      <c r="N2963" t="s">
        <v>204</v>
      </c>
      <c r="O2963" t="s">
        <v>204</v>
      </c>
      <c r="P2963" t="s">
        <v>204</v>
      </c>
      <c r="Q2963" s="80" t="s">
        <v>204</v>
      </c>
      <c r="R2963" s="79"/>
      <c r="T2963" t="s">
        <v>204</v>
      </c>
      <c r="U2963" t="s">
        <v>204</v>
      </c>
      <c r="V2963" t="s">
        <v>204</v>
      </c>
    </row>
    <row r="2964" spans="2:22">
      <c r="B2964" t="s">
        <v>204</v>
      </c>
      <c r="C2964" s="79" t="s">
        <v>204</v>
      </c>
      <c r="E2964" t="s">
        <v>204</v>
      </c>
      <c r="F2964" t="s">
        <v>204</v>
      </c>
      <c r="G2964" t="s">
        <v>204</v>
      </c>
      <c r="H2964" t="s">
        <v>204</v>
      </c>
      <c r="I2964" t="s">
        <v>204</v>
      </c>
      <c r="J2964" t="s">
        <v>204</v>
      </c>
      <c r="K2964" t="s">
        <v>204</v>
      </c>
      <c r="L2964" t="s">
        <v>204</v>
      </c>
      <c r="M2964" t="s">
        <v>204</v>
      </c>
      <c r="N2964" t="s">
        <v>204</v>
      </c>
      <c r="O2964" t="s">
        <v>204</v>
      </c>
      <c r="P2964" t="s">
        <v>204</v>
      </c>
      <c r="Q2964" s="80" t="s">
        <v>204</v>
      </c>
      <c r="R2964" s="79"/>
      <c r="T2964" t="s">
        <v>204</v>
      </c>
      <c r="U2964" t="s">
        <v>204</v>
      </c>
      <c r="V2964" t="s">
        <v>204</v>
      </c>
    </row>
    <row r="2965" spans="2:22">
      <c r="B2965" t="s">
        <v>204</v>
      </c>
      <c r="C2965" s="79" t="s">
        <v>204</v>
      </c>
      <c r="E2965" t="s">
        <v>204</v>
      </c>
      <c r="F2965" t="s">
        <v>204</v>
      </c>
      <c r="G2965" t="s">
        <v>204</v>
      </c>
      <c r="H2965" t="s">
        <v>204</v>
      </c>
      <c r="I2965" t="s">
        <v>204</v>
      </c>
      <c r="J2965" t="s">
        <v>204</v>
      </c>
      <c r="K2965" t="s">
        <v>204</v>
      </c>
      <c r="L2965" t="s">
        <v>204</v>
      </c>
      <c r="M2965" t="s">
        <v>204</v>
      </c>
      <c r="N2965" t="s">
        <v>204</v>
      </c>
      <c r="O2965" t="s">
        <v>204</v>
      </c>
      <c r="P2965" t="s">
        <v>204</v>
      </c>
      <c r="Q2965" s="80" t="s">
        <v>204</v>
      </c>
      <c r="R2965" s="79"/>
      <c r="T2965" t="s">
        <v>204</v>
      </c>
      <c r="U2965" t="s">
        <v>204</v>
      </c>
      <c r="V2965" t="s">
        <v>204</v>
      </c>
    </row>
    <row r="2966" spans="2:22">
      <c r="B2966" t="s">
        <v>204</v>
      </c>
      <c r="C2966" s="79" t="s">
        <v>204</v>
      </c>
      <c r="E2966" t="s">
        <v>204</v>
      </c>
      <c r="F2966" t="s">
        <v>204</v>
      </c>
      <c r="G2966" t="s">
        <v>204</v>
      </c>
      <c r="H2966" t="s">
        <v>204</v>
      </c>
      <c r="I2966" t="s">
        <v>204</v>
      </c>
      <c r="J2966" t="s">
        <v>204</v>
      </c>
      <c r="K2966" t="s">
        <v>204</v>
      </c>
      <c r="L2966" t="s">
        <v>204</v>
      </c>
      <c r="M2966" t="s">
        <v>204</v>
      </c>
      <c r="N2966" t="s">
        <v>204</v>
      </c>
      <c r="O2966" t="s">
        <v>204</v>
      </c>
      <c r="P2966" t="s">
        <v>204</v>
      </c>
      <c r="Q2966" s="80" t="s">
        <v>204</v>
      </c>
      <c r="R2966" s="79"/>
      <c r="T2966" t="s">
        <v>204</v>
      </c>
      <c r="U2966" t="s">
        <v>204</v>
      </c>
      <c r="V2966" t="s">
        <v>204</v>
      </c>
    </row>
    <row r="2967" spans="2:22">
      <c r="B2967" t="s">
        <v>204</v>
      </c>
      <c r="C2967" s="79" t="s">
        <v>204</v>
      </c>
      <c r="E2967" t="s">
        <v>204</v>
      </c>
      <c r="F2967" t="s">
        <v>204</v>
      </c>
      <c r="G2967" t="s">
        <v>204</v>
      </c>
      <c r="H2967" t="s">
        <v>204</v>
      </c>
      <c r="I2967" t="s">
        <v>204</v>
      </c>
      <c r="J2967" t="s">
        <v>204</v>
      </c>
      <c r="K2967" t="s">
        <v>204</v>
      </c>
      <c r="L2967" t="s">
        <v>204</v>
      </c>
      <c r="M2967" t="s">
        <v>204</v>
      </c>
      <c r="N2967" t="s">
        <v>204</v>
      </c>
      <c r="O2967" t="s">
        <v>204</v>
      </c>
      <c r="P2967" t="s">
        <v>204</v>
      </c>
      <c r="Q2967" s="80" t="s">
        <v>204</v>
      </c>
      <c r="R2967" s="79"/>
      <c r="T2967" t="s">
        <v>204</v>
      </c>
      <c r="U2967" t="s">
        <v>204</v>
      </c>
      <c r="V2967" t="s">
        <v>204</v>
      </c>
    </row>
    <row r="2968" spans="2:22">
      <c r="B2968" t="s">
        <v>204</v>
      </c>
      <c r="C2968" s="79" t="s">
        <v>204</v>
      </c>
      <c r="E2968" t="s">
        <v>204</v>
      </c>
      <c r="F2968" t="s">
        <v>204</v>
      </c>
      <c r="G2968" t="s">
        <v>204</v>
      </c>
      <c r="H2968" t="s">
        <v>204</v>
      </c>
      <c r="I2968" t="s">
        <v>204</v>
      </c>
      <c r="J2968" t="s">
        <v>204</v>
      </c>
      <c r="K2968" t="s">
        <v>204</v>
      </c>
      <c r="L2968" t="s">
        <v>204</v>
      </c>
      <c r="M2968" t="s">
        <v>204</v>
      </c>
      <c r="N2968" t="s">
        <v>204</v>
      </c>
      <c r="O2968" t="s">
        <v>204</v>
      </c>
      <c r="P2968" t="s">
        <v>204</v>
      </c>
      <c r="Q2968" s="80" t="s">
        <v>204</v>
      </c>
      <c r="R2968" s="79"/>
      <c r="T2968" t="s">
        <v>204</v>
      </c>
      <c r="U2968" t="s">
        <v>204</v>
      </c>
      <c r="V2968" t="s">
        <v>204</v>
      </c>
    </row>
    <row r="2969" spans="2:22">
      <c r="B2969" t="s">
        <v>204</v>
      </c>
      <c r="C2969" s="79" t="s">
        <v>204</v>
      </c>
      <c r="E2969" t="s">
        <v>204</v>
      </c>
      <c r="F2969" t="s">
        <v>204</v>
      </c>
      <c r="G2969" t="s">
        <v>204</v>
      </c>
      <c r="H2969" t="s">
        <v>204</v>
      </c>
      <c r="I2969" t="s">
        <v>204</v>
      </c>
      <c r="J2969" t="s">
        <v>204</v>
      </c>
      <c r="K2969" t="s">
        <v>204</v>
      </c>
      <c r="L2969" t="s">
        <v>204</v>
      </c>
      <c r="M2969" t="s">
        <v>204</v>
      </c>
      <c r="N2969" t="s">
        <v>204</v>
      </c>
      <c r="O2969" t="s">
        <v>204</v>
      </c>
      <c r="P2969" t="s">
        <v>204</v>
      </c>
      <c r="Q2969" s="80" t="s">
        <v>204</v>
      </c>
      <c r="R2969" s="79"/>
      <c r="T2969" t="s">
        <v>204</v>
      </c>
      <c r="U2969" t="s">
        <v>204</v>
      </c>
      <c r="V2969" t="s">
        <v>204</v>
      </c>
    </row>
    <row r="2970" spans="2:22">
      <c r="B2970" t="s">
        <v>204</v>
      </c>
      <c r="C2970" s="79" t="s">
        <v>204</v>
      </c>
      <c r="E2970" t="s">
        <v>204</v>
      </c>
      <c r="F2970" t="s">
        <v>204</v>
      </c>
      <c r="G2970" t="s">
        <v>204</v>
      </c>
      <c r="H2970" t="s">
        <v>204</v>
      </c>
      <c r="I2970" t="s">
        <v>204</v>
      </c>
      <c r="J2970" t="s">
        <v>204</v>
      </c>
      <c r="K2970" t="s">
        <v>204</v>
      </c>
      <c r="L2970" t="s">
        <v>204</v>
      </c>
      <c r="M2970" t="s">
        <v>204</v>
      </c>
      <c r="N2970" t="s">
        <v>204</v>
      </c>
      <c r="O2970" t="s">
        <v>204</v>
      </c>
      <c r="P2970" t="s">
        <v>204</v>
      </c>
      <c r="Q2970" s="80" t="s">
        <v>204</v>
      </c>
      <c r="R2970" s="79"/>
      <c r="T2970" t="s">
        <v>204</v>
      </c>
      <c r="U2970" t="s">
        <v>204</v>
      </c>
      <c r="V2970" t="s">
        <v>204</v>
      </c>
    </row>
    <row r="2971" spans="2:22">
      <c r="B2971" t="s">
        <v>204</v>
      </c>
      <c r="C2971" s="79" t="s">
        <v>204</v>
      </c>
      <c r="E2971" t="s">
        <v>204</v>
      </c>
      <c r="F2971" t="s">
        <v>204</v>
      </c>
      <c r="G2971" t="s">
        <v>204</v>
      </c>
      <c r="H2971" t="s">
        <v>204</v>
      </c>
      <c r="I2971" t="s">
        <v>204</v>
      </c>
      <c r="J2971" t="s">
        <v>204</v>
      </c>
      <c r="K2971" t="s">
        <v>204</v>
      </c>
      <c r="L2971" t="s">
        <v>204</v>
      </c>
      <c r="M2971" t="s">
        <v>204</v>
      </c>
      <c r="N2971" t="s">
        <v>204</v>
      </c>
      <c r="O2971" t="s">
        <v>204</v>
      </c>
      <c r="P2971" t="s">
        <v>204</v>
      </c>
      <c r="Q2971" s="80" t="s">
        <v>204</v>
      </c>
      <c r="R2971" s="79"/>
      <c r="T2971" t="s">
        <v>204</v>
      </c>
      <c r="U2971" t="s">
        <v>204</v>
      </c>
      <c r="V2971" t="s">
        <v>204</v>
      </c>
    </row>
    <row r="2972" spans="2:22">
      <c r="B2972" t="s">
        <v>204</v>
      </c>
      <c r="C2972" s="79" t="s">
        <v>204</v>
      </c>
      <c r="E2972" t="s">
        <v>204</v>
      </c>
      <c r="F2972" t="s">
        <v>204</v>
      </c>
      <c r="G2972" t="s">
        <v>204</v>
      </c>
      <c r="H2972" t="s">
        <v>204</v>
      </c>
      <c r="I2972" t="s">
        <v>204</v>
      </c>
      <c r="J2972" t="s">
        <v>204</v>
      </c>
      <c r="K2972" t="s">
        <v>204</v>
      </c>
      <c r="L2972" t="s">
        <v>204</v>
      </c>
      <c r="M2972" t="s">
        <v>204</v>
      </c>
      <c r="N2972" t="s">
        <v>204</v>
      </c>
      <c r="O2972" t="s">
        <v>204</v>
      </c>
      <c r="P2972" t="s">
        <v>204</v>
      </c>
      <c r="Q2972" s="80" t="s">
        <v>204</v>
      </c>
      <c r="R2972" s="79"/>
      <c r="T2972" t="s">
        <v>204</v>
      </c>
      <c r="U2972" t="s">
        <v>204</v>
      </c>
      <c r="V2972" t="s">
        <v>204</v>
      </c>
    </row>
    <row r="2973" spans="2:22">
      <c r="B2973" t="s">
        <v>204</v>
      </c>
      <c r="C2973" s="79" t="s">
        <v>204</v>
      </c>
      <c r="E2973" t="s">
        <v>204</v>
      </c>
      <c r="F2973" t="s">
        <v>204</v>
      </c>
      <c r="G2973" t="s">
        <v>204</v>
      </c>
      <c r="H2973" t="s">
        <v>204</v>
      </c>
      <c r="I2973" t="s">
        <v>204</v>
      </c>
      <c r="J2973" t="s">
        <v>204</v>
      </c>
      <c r="K2973" t="s">
        <v>204</v>
      </c>
      <c r="L2973" t="s">
        <v>204</v>
      </c>
      <c r="M2973" t="s">
        <v>204</v>
      </c>
      <c r="N2973" t="s">
        <v>204</v>
      </c>
      <c r="O2973" t="s">
        <v>204</v>
      </c>
      <c r="P2973" t="s">
        <v>204</v>
      </c>
      <c r="Q2973" s="80" t="s">
        <v>204</v>
      </c>
      <c r="R2973" s="79"/>
      <c r="T2973" t="s">
        <v>204</v>
      </c>
      <c r="U2973" t="s">
        <v>204</v>
      </c>
      <c r="V2973" t="s">
        <v>204</v>
      </c>
    </row>
    <row r="2974" spans="2:22">
      <c r="B2974" t="s">
        <v>204</v>
      </c>
      <c r="C2974" s="79" t="s">
        <v>204</v>
      </c>
      <c r="E2974" t="s">
        <v>204</v>
      </c>
      <c r="F2974" t="s">
        <v>204</v>
      </c>
      <c r="G2974" t="s">
        <v>204</v>
      </c>
      <c r="H2974" t="s">
        <v>204</v>
      </c>
      <c r="I2974" t="s">
        <v>204</v>
      </c>
      <c r="J2974" t="s">
        <v>204</v>
      </c>
      <c r="K2974" t="s">
        <v>204</v>
      </c>
      <c r="L2974" t="s">
        <v>204</v>
      </c>
      <c r="M2974" t="s">
        <v>204</v>
      </c>
      <c r="N2974" t="s">
        <v>204</v>
      </c>
      <c r="O2974" t="s">
        <v>204</v>
      </c>
      <c r="P2974" t="s">
        <v>204</v>
      </c>
      <c r="Q2974" s="80" t="s">
        <v>204</v>
      </c>
      <c r="R2974" s="79"/>
      <c r="T2974" t="s">
        <v>204</v>
      </c>
      <c r="U2974" t="s">
        <v>204</v>
      </c>
      <c r="V2974" t="s">
        <v>204</v>
      </c>
    </row>
    <row r="2975" spans="2:22">
      <c r="B2975" t="s">
        <v>204</v>
      </c>
      <c r="C2975" s="79" t="s">
        <v>204</v>
      </c>
      <c r="E2975" t="s">
        <v>204</v>
      </c>
      <c r="F2975" t="s">
        <v>204</v>
      </c>
      <c r="G2975" t="s">
        <v>204</v>
      </c>
      <c r="H2975" t="s">
        <v>204</v>
      </c>
      <c r="I2975" t="s">
        <v>204</v>
      </c>
      <c r="J2975" t="s">
        <v>204</v>
      </c>
      <c r="K2975" t="s">
        <v>204</v>
      </c>
      <c r="L2975" t="s">
        <v>204</v>
      </c>
      <c r="M2975" t="s">
        <v>204</v>
      </c>
      <c r="N2975" t="s">
        <v>204</v>
      </c>
      <c r="O2975" t="s">
        <v>204</v>
      </c>
      <c r="P2975" t="s">
        <v>204</v>
      </c>
      <c r="Q2975" s="80" t="s">
        <v>204</v>
      </c>
      <c r="R2975" s="79"/>
      <c r="T2975" t="s">
        <v>204</v>
      </c>
      <c r="U2975" t="s">
        <v>204</v>
      </c>
      <c r="V2975" t="s">
        <v>204</v>
      </c>
    </row>
    <row r="2976" spans="2:22">
      <c r="B2976" t="s">
        <v>204</v>
      </c>
      <c r="C2976" s="79" t="s">
        <v>204</v>
      </c>
      <c r="E2976" t="s">
        <v>204</v>
      </c>
      <c r="F2976" t="s">
        <v>204</v>
      </c>
      <c r="G2976" t="s">
        <v>204</v>
      </c>
      <c r="H2976" t="s">
        <v>204</v>
      </c>
      <c r="I2976" t="s">
        <v>204</v>
      </c>
      <c r="J2976" t="s">
        <v>204</v>
      </c>
      <c r="K2976" t="s">
        <v>204</v>
      </c>
      <c r="L2976" t="s">
        <v>204</v>
      </c>
      <c r="M2976" t="s">
        <v>204</v>
      </c>
      <c r="N2976" t="s">
        <v>204</v>
      </c>
      <c r="O2976" t="s">
        <v>204</v>
      </c>
      <c r="P2976" t="s">
        <v>204</v>
      </c>
      <c r="Q2976" s="80" t="s">
        <v>204</v>
      </c>
      <c r="R2976" s="79"/>
      <c r="T2976" t="s">
        <v>204</v>
      </c>
      <c r="U2976" t="s">
        <v>204</v>
      </c>
      <c r="V2976" t="s">
        <v>204</v>
      </c>
    </row>
    <row r="2977" spans="2:22">
      <c r="B2977" t="s">
        <v>204</v>
      </c>
      <c r="C2977" s="79" t="s">
        <v>204</v>
      </c>
      <c r="E2977" t="s">
        <v>204</v>
      </c>
      <c r="F2977" t="s">
        <v>204</v>
      </c>
      <c r="G2977" t="s">
        <v>204</v>
      </c>
      <c r="H2977" t="s">
        <v>204</v>
      </c>
      <c r="I2977" t="s">
        <v>204</v>
      </c>
      <c r="J2977" t="s">
        <v>204</v>
      </c>
      <c r="K2977" t="s">
        <v>204</v>
      </c>
      <c r="L2977" t="s">
        <v>204</v>
      </c>
      <c r="M2977" t="s">
        <v>204</v>
      </c>
      <c r="N2977" t="s">
        <v>204</v>
      </c>
      <c r="O2977" t="s">
        <v>204</v>
      </c>
      <c r="P2977" t="s">
        <v>204</v>
      </c>
      <c r="Q2977" s="80" t="s">
        <v>204</v>
      </c>
      <c r="R2977" s="79"/>
      <c r="T2977" t="s">
        <v>204</v>
      </c>
      <c r="U2977" t="s">
        <v>204</v>
      </c>
      <c r="V2977" t="s">
        <v>204</v>
      </c>
    </row>
    <row r="2978" spans="2:22">
      <c r="B2978" t="s">
        <v>204</v>
      </c>
      <c r="C2978" s="79" t="s">
        <v>204</v>
      </c>
      <c r="E2978" t="s">
        <v>204</v>
      </c>
      <c r="F2978" t="s">
        <v>204</v>
      </c>
      <c r="G2978" t="s">
        <v>204</v>
      </c>
      <c r="H2978" t="s">
        <v>204</v>
      </c>
      <c r="I2978" t="s">
        <v>204</v>
      </c>
      <c r="J2978" t="s">
        <v>204</v>
      </c>
      <c r="K2978" t="s">
        <v>204</v>
      </c>
      <c r="L2978" t="s">
        <v>204</v>
      </c>
      <c r="M2978" t="s">
        <v>204</v>
      </c>
      <c r="N2978" t="s">
        <v>204</v>
      </c>
      <c r="O2978" t="s">
        <v>204</v>
      </c>
      <c r="P2978" t="s">
        <v>204</v>
      </c>
      <c r="Q2978" s="80" t="s">
        <v>204</v>
      </c>
      <c r="R2978" s="79"/>
      <c r="T2978" t="s">
        <v>204</v>
      </c>
      <c r="U2978" t="s">
        <v>204</v>
      </c>
      <c r="V2978" t="s">
        <v>204</v>
      </c>
    </row>
    <row r="2979" spans="2:22">
      <c r="B2979" t="s">
        <v>204</v>
      </c>
      <c r="C2979" s="79" t="s">
        <v>204</v>
      </c>
      <c r="E2979" t="s">
        <v>204</v>
      </c>
      <c r="F2979" t="s">
        <v>204</v>
      </c>
      <c r="G2979" t="s">
        <v>204</v>
      </c>
      <c r="H2979" t="s">
        <v>204</v>
      </c>
      <c r="I2979" t="s">
        <v>204</v>
      </c>
      <c r="J2979" t="s">
        <v>204</v>
      </c>
      <c r="K2979" t="s">
        <v>204</v>
      </c>
      <c r="L2979" t="s">
        <v>204</v>
      </c>
      <c r="M2979" t="s">
        <v>204</v>
      </c>
      <c r="N2979" t="s">
        <v>204</v>
      </c>
      <c r="O2979" t="s">
        <v>204</v>
      </c>
      <c r="P2979" t="s">
        <v>204</v>
      </c>
      <c r="Q2979" s="80" t="s">
        <v>204</v>
      </c>
      <c r="R2979" s="79"/>
      <c r="T2979" t="s">
        <v>204</v>
      </c>
      <c r="U2979" t="s">
        <v>204</v>
      </c>
      <c r="V2979" t="s">
        <v>204</v>
      </c>
    </row>
    <row r="2980" spans="2:22">
      <c r="B2980" t="s">
        <v>204</v>
      </c>
      <c r="C2980" s="79" t="s">
        <v>204</v>
      </c>
      <c r="E2980" t="s">
        <v>204</v>
      </c>
      <c r="F2980" t="s">
        <v>204</v>
      </c>
      <c r="G2980" t="s">
        <v>204</v>
      </c>
      <c r="H2980" t="s">
        <v>204</v>
      </c>
      <c r="I2980" t="s">
        <v>204</v>
      </c>
      <c r="J2980" t="s">
        <v>204</v>
      </c>
      <c r="K2980" t="s">
        <v>204</v>
      </c>
      <c r="L2980" t="s">
        <v>204</v>
      </c>
      <c r="M2980" t="s">
        <v>204</v>
      </c>
      <c r="N2980" t="s">
        <v>204</v>
      </c>
      <c r="O2980" t="s">
        <v>204</v>
      </c>
      <c r="P2980" t="s">
        <v>204</v>
      </c>
      <c r="Q2980" s="80" t="s">
        <v>204</v>
      </c>
      <c r="R2980" s="79"/>
      <c r="T2980" t="s">
        <v>204</v>
      </c>
      <c r="U2980" t="s">
        <v>204</v>
      </c>
      <c r="V2980" t="s">
        <v>204</v>
      </c>
    </row>
    <row r="2981" spans="2:22">
      <c r="B2981" t="s">
        <v>204</v>
      </c>
      <c r="C2981" s="79" t="s">
        <v>204</v>
      </c>
      <c r="E2981" t="s">
        <v>204</v>
      </c>
      <c r="F2981" t="s">
        <v>204</v>
      </c>
      <c r="G2981" t="s">
        <v>204</v>
      </c>
      <c r="H2981" t="s">
        <v>204</v>
      </c>
      <c r="I2981" t="s">
        <v>204</v>
      </c>
      <c r="J2981" t="s">
        <v>204</v>
      </c>
      <c r="K2981" t="s">
        <v>204</v>
      </c>
      <c r="L2981" t="s">
        <v>204</v>
      </c>
      <c r="M2981" t="s">
        <v>204</v>
      </c>
      <c r="N2981" t="s">
        <v>204</v>
      </c>
      <c r="O2981" t="s">
        <v>204</v>
      </c>
      <c r="P2981" t="s">
        <v>204</v>
      </c>
      <c r="Q2981" s="80" t="s">
        <v>204</v>
      </c>
      <c r="R2981" s="79"/>
      <c r="T2981" t="s">
        <v>204</v>
      </c>
      <c r="U2981" t="s">
        <v>204</v>
      </c>
      <c r="V2981" t="s">
        <v>204</v>
      </c>
    </row>
    <row r="2982" spans="2:22">
      <c r="B2982" t="s">
        <v>204</v>
      </c>
      <c r="C2982" s="79" t="s">
        <v>204</v>
      </c>
      <c r="E2982" t="s">
        <v>204</v>
      </c>
      <c r="F2982" t="s">
        <v>204</v>
      </c>
      <c r="G2982" t="s">
        <v>204</v>
      </c>
      <c r="H2982" t="s">
        <v>204</v>
      </c>
      <c r="I2982" t="s">
        <v>204</v>
      </c>
      <c r="J2982" t="s">
        <v>204</v>
      </c>
      <c r="K2982" t="s">
        <v>204</v>
      </c>
      <c r="L2982" t="s">
        <v>204</v>
      </c>
      <c r="M2982" t="s">
        <v>204</v>
      </c>
      <c r="N2982" t="s">
        <v>204</v>
      </c>
      <c r="O2982" t="s">
        <v>204</v>
      </c>
      <c r="P2982" t="s">
        <v>204</v>
      </c>
      <c r="Q2982" s="80" t="s">
        <v>204</v>
      </c>
      <c r="R2982" s="79"/>
      <c r="T2982" t="s">
        <v>204</v>
      </c>
      <c r="U2982" t="s">
        <v>204</v>
      </c>
      <c r="V2982" t="s">
        <v>204</v>
      </c>
    </row>
    <row r="2983" spans="2:22">
      <c r="B2983" t="s">
        <v>204</v>
      </c>
      <c r="C2983" s="79" t="s">
        <v>204</v>
      </c>
      <c r="E2983" t="s">
        <v>204</v>
      </c>
      <c r="F2983" t="s">
        <v>204</v>
      </c>
      <c r="G2983" t="s">
        <v>204</v>
      </c>
      <c r="H2983" t="s">
        <v>204</v>
      </c>
      <c r="I2983" t="s">
        <v>204</v>
      </c>
      <c r="J2983" t="s">
        <v>204</v>
      </c>
      <c r="K2983" t="s">
        <v>204</v>
      </c>
      <c r="L2983" t="s">
        <v>204</v>
      </c>
      <c r="M2983" t="s">
        <v>204</v>
      </c>
      <c r="N2983" t="s">
        <v>204</v>
      </c>
      <c r="O2983" t="s">
        <v>204</v>
      </c>
      <c r="P2983" t="s">
        <v>204</v>
      </c>
      <c r="Q2983" s="80" t="s">
        <v>204</v>
      </c>
      <c r="R2983" s="79"/>
      <c r="T2983" t="s">
        <v>204</v>
      </c>
      <c r="U2983" t="s">
        <v>204</v>
      </c>
      <c r="V2983" t="s">
        <v>204</v>
      </c>
    </row>
    <row r="2984" spans="2:22">
      <c r="B2984" t="s">
        <v>204</v>
      </c>
      <c r="C2984" s="79" t="s">
        <v>204</v>
      </c>
      <c r="E2984" t="s">
        <v>204</v>
      </c>
      <c r="F2984" t="s">
        <v>204</v>
      </c>
      <c r="G2984" t="s">
        <v>204</v>
      </c>
      <c r="H2984" t="s">
        <v>204</v>
      </c>
      <c r="I2984" t="s">
        <v>204</v>
      </c>
      <c r="J2984" t="s">
        <v>204</v>
      </c>
      <c r="K2984" t="s">
        <v>204</v>
      </c>
      <c r="L2984" t="s">
        <v>204</v>
      </c>
      <c r="M2984" t="s">
        <v>204</v>
      </c>
      <c r="N2984" t="s">
        <v>204</v>
      </c>
      <c r="O2984" t="s">
        <v>204</v>
      </c>
      <c r="P2984" t="s">
        <v>204</v>
      </c>
      <c r="Q2984" s="80" t="s">
        <v>204</v>
      </c>
      <c r="R2984" s="79"/>
      <c r="T2984" t="s">
        <v>204</v>
      </c>
      <c r="U2984" t="s">
        <v>204</v>
      </c>
      <c r="V2984" t="s">
        <v>204</v>
      </c>
    </row>
    <row r="2985" spans="2:22">
      <c r="B2985" t="s">
        <v>204</v>
      </c>
      <c r="C2985" s="79" t="s">
        <v>204</v>
      </c>
      <c r="E2985" t="s">
        <v>204</v>
      </c>
      <c r="F2985" t="s">
        <v>204</v>
      </c>
      <c r="G2985" t="s">
        <v>204</v>
      </c>
      <c r="H2985" t="s">
        <v>204</v>
      </c>
      <c r="I2985" t="s">
        <v>204</v>
      </c>
      <c r="J2985" t="s">
        <v>204</v>
      </c>
      <c r="K2985" t="s">
        <v>204</v>
      </c>
      <c r="L2985" t="s">
        <v>204</v>
      </c>
      <c r="M2985" t="s">
        <v>204</v>
      </c>
      <c r="N2985" t="s">
        <v>204</v>
      </c>
      <c r="O2985" t="s">
        <v>204</v>
      </c>
      <c r="P2985" t="s">
        <v>204</v>
      </c>
      <c r="Q2985" s="80" t="s">
        <v>204</v>
      </c>
      <c r="R2985" s="79"/>
      <c r="T2985" t="s">
        <v>204</v>
      </c>
      <c r="U2985" t="s">
        <v>204</v>
      </c>
      <c r="V2985" t="s">
        <v>204</v>
      </c>
    </row>
    <row r="2986" spans="2:22">
      <c r="B2986" t="s">
        <v>204</v>
      </c>
      <c r="C2986" s="79" t="s">
        <v>204</v>
      </c>
      <c r="E2986" t="s">
        <v>204</v>
      </c>
      <c r="F2986" t="s">
        <v>204</v>
      </c>
      <c r="G2986" t="s">
        <v>204</v>
      </c>
      <c r="H2986" t="s">
        <v>204</v>
      </c>
      <c r="I2986" t="s">
        <v>204</v>
      </c>
      <c r="J2986" t="s">
        <v>204</v>
      </c>
      <c r="K2986" t="s">
        <v>204</v>
      </c>
      <c r="L2986" t="s">
        <v>204</v>
      </c>
      <c r="M2986" t="s">
        <v>204</v>
      </c>
      <c r="N2986" t="s">
        <v>204</v>
      </c>
      <c r="O2986" t="s">
        <v>204</v>
      </c>
      <c r="P2986" t="s">
        <v>204</v>
      </c>
      <c r="Q2986" s="80" t="s">
        <v>204</v>
      </c>
      <c r="R2986" s="79"/>
      <c r="T2986" t="s">
        <v>204</v>
      </c>
      <c r="U2986" t="s">
        <v>204</v>
      </c>
      <c r="V2986" t="s">
        <v>204</v>
      </c>
    </row>
    <row r="2987" spans="2:22">
      <c r="B2987" t="s">
        <v>204</v>
      </c>
      <c r="C2987" s="79" t="s">
        <v>204</v>
      </c>
      <c r="E2987" t="s">
        <v>204</v>
      </c>
      <c r="F2987" t="s">
        <v>204</v>
      </c>
      <c r="G2987" t="s">
        <v>204</v>
      </c>
      <c r="H2987" t="s">
        <v>204</v>
      </c>
      <c r="I2987" t="s">
        <v>204</v>
      </c>
      <c r="J2987" t="s">
        <v>204</v>
      </c>
      <c r="K2987" t="s">
        <v>204</v>
      </c>
      <c r="L2987" t="s">
        <v>204</v>
      </c>
      <c r="M2987" t="s">
        <v>204</v>
      </c>
      <c r="N2987" t="s">
        <v>204</v>
      </c>
      <c r="O2987" t="s">
        <v>204</v>
      </c>
      <c r="P2987" t="s">
        <v>204</v>
      </c>
      <c r="Q2987" s="80" t="s">
        <v>204</v>
      </c>
      <c r="R2987" s="79"/>
      <c r="T2987" t="s">
        <v>204</v>
      </c>
      <c r="U2987" t="s">
        <v>204</v>
      </c>
      <c r="V2987" t="s">
        <v>204</v>
      </c>
    </row>
    <row r="2988" spans="2:22">
      <c r="B2988" t="s">
        <v>204</v>
      </c>
      <c r="C2988" s="79" t="s">
        <v>204</v>
      </c>
      <c r="E2988" t="s">
        <v>204</v>
      </c>
      <c r="F2988" t="s">
        <v>204</v>
      </c>
      <c r="G2988" t="s">
        <v>204</v>
      </c>
      <c r="H2988" t="s">
        <v>204</v>
      </c>
      <c r="I2988" t="s">
        <v>204</v>
      </c>
      <c r="J2988" t="s">
        <v>204</v>
      </c>
      <c r="K2988" t="s">
        <v>204</v>
      </c>
      <c r="L2988" t="s">
        <v>204</v>
      </c>
      <c r="M2988" t="s">
        <v>204</v>
      </c>
      <c r="N2988" t="s">
        <v>204</v>
      </c>
      <c r="O2988" t="s">
        <v>204</v>
      </c>
      <c r="P2988" t="s">
        <v>204</v>
      </c>
      <c r="Q2988" s="80" t="s">
        <v>204</v>
      </c>
      <c r="R2988" s="79"/>
      <c r="T2988" t="s">
        <v>204</v>
      </c>
      <c r="U2988" t="s">
        <v>204</v>
      </c>
      <c r="V2988" t="s">
        <v>204</v>
      </c>
    </row>
    <row r="2989" spans="2:22">
      <c r="B2989" t="s">
        <v>204</v>
      </c>
      <c r="C2989" s="79" t="s">
        <v>204</v>
      </c>
      <c r="E2989" t="s">
        <v>204</v>
      </c>
      <c r="F2989" t="s">
        <v>204</v>
      </c>
      <c r="G2989" t="s">
        <v>204</v>
      </c>
      <c r="H2989" t="s">
        <v>204</v>
      </c>
      <c r="I2989" t="s">
        <v>204</v>
      </c>
      <c r="J2989" t="s">
        <v>204</v>
      </c>
      <c r="K2989" t="s">
        <v>204</v>
      </c>
      <c r="L2989" t="s">
        <v>204</v>
      </c>
      <c r="M2989" t="s">
        <v>204</v>
      </c>
      <c r="N2989" t="s">
        <v>204</v>
      </c>
      <c r="O2989" t="s">
        <v>204</v>
      </c>
      <c r="P2989" t="s">
        <v>204</v>
      </c>
      <c r="Q2989" s="80" t="s">
        <v>204</v>
      </c>
      <c r="R2989" s="79"/>
      <c r="T2989" t="s">
        <v>204</v>
      </c>
      <c r="U2989" t="s">
        <v>204</v>
      </c>
      <c r="V2989" t="s">
        <v>204</v>
      </c>
    </row>
    <row r="2990" spans="2:22">
      <c r="B2990" t="s">
        <v>204</v>
      </c>
      <c r="C2990" s="79" t="s">
        <v>204</v>
      </c>
      <c r="E2990" t="s">
        <v>204</v>
      </c>
      <c r="F2990" t="s">
        <v>204</v>
      </c>
      <c r="G2990" t="s">
        <v>204</v>
      </c>
      <c r="H2990" t="s">
        <v>204</v>
      </c>
      <c r="I2990" t="s">
        <v>204</v>
      </c>
      <c r="J2990" t="s">
        <v>204</v>
      </c>
      <c r="K2990" t="s">
        <v>204</v>
      </c>
      <c r="L2990" t="s">
        <v>204</v>
      </c>
      <c r="M2990" t="s">
        <v>204</v>
      </c>
      <c r="N2990" t="s">
        <v>204</v>
      </c>
      <c r="O2990" t="s">
        <v>204</v>
      </c>
      <c r="P2990" t="s">
        <v>204</v>
      </c>
      <c r="Q2990" s="80" t="s">
        <v>204</v>
      </c>
      <c r="R2990" s="79"/>
      <c r="T2990" t="s">
        <v>204</v>
      </c>
      <c r="U2990" t="s">
        <v>204</v>
      </c>
      <c r="V2990" t="s">
        <v>204</v>
      </c>
    </row>
    <row r="2991" spans="2:22">
      <c r="B2991" t="s">
        <v>204</v>
      </c>
      <c r="C2991" s="79" t="s">
        <v>204</v>
      </c>
      <c r="E2991" t="s">
        <v>204</v>
      </c>
      <c r="F2991" t="s">
        <v>204</v>
      </c>
      <c r="G2991" t="s">
        <v>204</v>
      </c>
      <c r="H2991" t="s">
        <v>204</v>
      </c>
      <c r="I2991" t="s">
        <v>204</v>
      </c>
      <c r="J2991" t="s">
        <v>204</v>
      </c>
      <c r="K2991" t="s">
        <v>204</v>
      </c>
      <c r="L2991" t="s">
        <v>204</v>
      </c>
      <c r="M2991" t="s">
        <v>204</v>
      </c>
      <c r="N2991" t="s">
        <v>204</v>
      </c>
      <c r="O2991" t="s">
        <v>204</v>
      </c>
      <c r="P2991" t="s">
        <v>204</v>
      </c>
      <c r="Q2991" s="80" t="s">
        <v>204</v>
      </c>
      <c r="R2991" s="79"/>
      <c r="T2991" t="s">
        <v>204</v>
      </c>
      <c r="U2991" t="s">
        <v>204</v>
      </c>
      <c r="V2991" t="s">
        <v>204</v>
      </c>
    </row>
    <row r="2992" spans="2:22">
      <c r="B2992" t="s">
        <v>204</v>
      </c>
      <c r="C2992" s="79" t="s">
        <v>204</v>
      </c>
      <c r="E2992" t="s">
        <v>204</v>
      </c>
      <c r="F2992" t="s">
        <v>204</v>
      </c>
      <c r="G2992" t="s">
        <v>204</v>
      </c>
      <c r="H2992" t="s">
        <v>204</v>
      </c>
      <c r="I2992" t="s">
        <v>204</v>
      </c>
      <c r="J2992" t="s">
        <v>204</v>
      </c>
      <c r="K2992" t="s">
        <v>204</v>
      </c>
      <c r="L2992" t="s">
        <v>204</v>
      </c>
      <c r="M2992" t="s">
        <v>204</v>
      </c>
      <c r="N2992" t="s">
        <v>204</v>
      </c>
      <c r="O2992" t="s">
        <v>204</v>
      </c>
      <c r="P2992" t="s">
        <v>204</v>
      </c>
      <c r="Q2992" s="80" t="s">
        <v>204</v>
      </c>
      <c r="R2992" s="79"/>
      <c r="T2992" t="s">
        <v>204</v>
      </c>
      <c r="U2992" t="s">
        <v>204</v>
      </c>
      <c r="V2992" t="s">
        <v>204</v>
      </c>
    </row>
    <row r="2993" spans="2:22">
      <c r="B2993" t="s">
        <v>204</v>
      </c>
      <c r="C2993" s="79" t="s">
        <v>204</v>
      </c>
      <c r="E2993" t="s">
        <v>204</v>
      </c>
      <c r="F2993" t="s">
        <v>204</v>
      </c>
      <c r="G2993" t="s">
        <v>204</v>
      </c>
      <c r="H2993" t="s">
        <v>204</v>
      </c>
      <c r="I2993" t="s">
        <v>204</v>
      </c>
      <c r="J2993" t="s">
        <v>204</v>
      </c>
      <c r="K2993" t="s">
        <v>204</v>
      </c>
      <c r="L2993" t="s">
        <v>204</v>
      </c>
      <c r="M2993" t="s">
        <v>204</v>
      </c>
      <c r="N2993" t="s">
        <v>204</v>
      </c>
      <c r="O2993" t="s">
        <v>204</v>
      </c>
      <c r="P2993" t="s">
        <v>204</v>
      </c>
      <c r="Q2993" s="80" t="s">
        <v>204</v>
      </c>
      <c r="R2993" s="79"/>
      <c r="T2993" t="s">
        <v>204</v>
      </c>
      <c r="U2993" t="s">
        <v>204</v>
      </c>
      <c r="V2993" t="s">
        <v>204</v>
      </c>
    </row>
    <row r="2994" spans="2:22">
      <c r="B2994" t="s">
        <v>204</v>
      </c>
      <c r="C2994" s="79" t="s">
        <v>204</v>
      </c>
      <c r="E2994" t="s">
        <v>204</v>
      </c>
      <c r="F2994" t="s">
        <v>204</v>
      </c>
      <c r="G2994" t="s">
        <v>204</v>
      </c>
      <c r="H2994" t="s">
        <v>204</v>
      </c>
      <c r="I2994" t="s">
        <v>204</v>
      </c>
      <c r="J2994" t="s">
        <v>204</v>
      </c>
      <c r="K2994" t="s">
        <v>204</v>
      </c>
      <c r="L2994" t="s">
        <v>204</v>
      </c>
      <c r="M2994" t="s">
        <v>204</v>
      </c>
      <c r="N2994" t="s">
        <v>204</v>
      </c>
      <c r="O2994" t="s">
        <v>204</v>
      </c>
      <c r="P2994" t="s">
        <v>204</v>
      </c>
      <c r="Q2994" s="80" t="s">
        <v>204</v>
      </c>
      <c r="R2994" s="79"/>
      <c r="T2994" t="s">
        <v>204</v>
      </c>
      <c r="U2994" t="s">
        <v>204</v>
      </c>
      <c r="V2994" t="s">
        <v>204</v>
      </c>
    </row>
    <row r="2995" spans="2:22">
      <c r="B2995" t="s">
        <v>204</v>
      </c>
      <c r="C2995" s="79" t="s">
        <v>204</v>
      </c>
      <c r="E2995" t="s">
        <v>204</v>
      </c>
      <c r="F2995" t="s">
        <v>204</v>
      </c>
      <c r="G2995" t="s">
        <v>204</v>
      </c>
      <c r="H2995" t="s">
        <v>204</v>
      </c>
      <c r="I2995" t="s">
        <v>204</v>
      </c>
      <c r="J2995" t="s">
        <v>204</v>
      </c>
      <c r="K2995" t="s">
        <v>204</v>
      </c>
      <c r="L2995" t="s">
        <v>204</v>
      </c>
      <c r="M2995" t="s">
        <v>204</v>
      </c>
      <c r="N2995" t="s">
        <v>204</v>
      </c>
      <c r="O2995" t="s">
        <v>204</v>
      </c>
      <c r="P2995" t="s">
        <v>204</v>
      </c>
      <c r="Q2995" s="80" t="s">
        <v>204</v>
      </c>
      <c r="R2995" s="79"/>
      <c r="T2995" t="s">
        <v>204</v>
      </c>
      <c r="U2995" t="s">
        <v>204</v>
      </c>
      <c r="V2995" t="s">
        <v>204</v>
      </c>
    </row>
    <row r="2996" spans="2:22">
      <c r="B2996" t="s">
        <v>204</v>
      </c>
      <c r="C2996" s="79" t="s">
        <v>204</v>
      </c>
      <c r="E2996" t="s">
        <v>204</v>
      </c>
      <c r="F2996" t="s">
        <v>204</v>
      </c>
      <c r="G2996" t="s">
        <v>204</v>
      </c>
      <c r="H2996" t="s">
        <v>204</v>
      </c>
      <c r="I2996" t="s">
        <v>204</v>
      </c>
      <c r="J2996" t="s">
        <v>204</v>
      </c>
      <c r="K2996" t="s">
        <v>204</v>
      </c>
      <c r="L2996" t="s">
        <v>204</v>
      </c>
      <c r="M2996" t="s">
        <v>204</v>
      </c>
      <c r="N2996" t="s">
        <v>204</v>
      </c>
      <c r="O2996" t="s">
        <v>204</v>
      </c>
      <c r="P2996" t="s">
        <v>204</v>
      </c>
      <c r="Q2996" s="80" t="s">
        <v>204</v>
      </c>
      <c r="R2996" s="79"/>
      <c r="T2996" t="s">
        <v>204</v>
      </c>
      <c r="U2996" t="s">
        <v>204</v>
      </c>
      <c r="V2996" t="s">
        <v>204</v>
      </c>
    </row>
    <row r="2997" spans="2:22">
      <c r="B2997" t="s">
        <v>204</v>
      </c>
      <c r="C2997" s="79" t="s">
        <v>204</v>
      </c>
      <c r="E2997" t="s">
        <v>204</v>
      </c>
      <c r="F2997" t="s">
        <v>204</v>
      </c>
      <c r="G2997" t="s">
        <v>204</v>
      </c>
      <c r="H2997" t="s">
        <v>204</v>
      </c>
      <c r="I2997" t="s">
        <v>204</v>
      </c>
      <c r="J2997" t="s">
        <v>204</v>
      </c>
      <c r="K2997" t="s">
        <v>204</v>
      </c>
      <c r="L2997" t="s">
        <v>204</v>
      </c>
      <c r="M2997" t="s">
        <v>204</v>
      </c>
      <c r="N2997" t="s">
        <v>204</v>
      </c>
      <c r="O2997" t="s">
        <v>204</v>
      </c>
      <c r="P2997" t="s">
        <v>204</v>
      </c>
      <c r="Q2997" s="80" t="s">
        <v>204</v>
      </c>
      <c r="R2997" s="79"/>
      <c r="T2997" t="s">
        <v>204</v>
      </c>
      <c r="U2997" t="s">
        <v>204</v>
      </c>
      <c r="V2997" t="s">
        <v>204</v>
      </c>
    </row>
    <row r="2998" spans="2:22">
      <c r="B2998" t="s">
        <v>204</v>
      </c>
      <c r="C2998" s="79" t="s">
        <v>204</v>
      </c>
      <c r="E2998" t="s">
        <v>204</v>
      </c>
      <c r="F2998" t="s">
        <v>204</v>
      </c>
      <c r="G2998" t="s">
        <v>204</v>
      </c>
      <c r="H2998" t="s">
        <v>204</v>
      </c>
      <c r="I2998" t="s">
        <v>204</v>
      </c>
      <c r="J2998" t="s">
        <v>204</v>
      </c>
      <c r="K2998" t="s">
        <v>204</v>
      </c>
      <c r="L2998" t="s">
        <v>204</v>
      </c>
      <c r="M2998" t="s">
        <v>204</v>
      </c>
      <c r="N2998" t="s">
        <v>204</v>
      </c>
      <c r="O2998" t="s">
        <v>204</v>
      </c>
      <c r="P2998" t="s">
        <v>204</v>
      </c>
      <c r="Q2998" s="80" t="s">
        <v>204</v>
      </c>
      <c r="R2998" s="79"/>
      <c r="T2998" t="s">
        <v>204</v>
      </c>
      <c r="U2998" t="s">
        <v>204</v>
      </c>
      <c r="V2998" t="s">
        <v>204</v>
      </c>
    </row>
    <row r="2999" spans="2:22">
      <c r="B2999" t="s">
        <v>204</v>
      </c>
      <c r="C2999" s="79" t="s">
        <v>204</v>
      </c>
      <c r="E2999" t="s">
        <v>204</v>
      </c>
      <c r="F2999" t="s">
        <v>204</v>
      </c>
      <c r="G2999" t="s">
        <v>204</v>
      </c>
      <c r="H2999" t="s">
        <v>204</v>
      </c>
      <c r="I2999" t="s">
        <v>204</v>
      </c>
      <c r="J2999" t="s">
        <v>204</v>
      </c>
      <c r="K2999" t="s">
        <v>204</v>
      </c>
      <c r="L2999" t="s">
        <v>204</v>
      </c>
      <c r="M2999" t="s">
        <v>204</v>
      </c>
      <c r="N2999" t="s">
        <v>204</v>
      </c>
      <c r="O2999" t="s">
        <v>204</v>
      </c>
      <c r="P2999" t="s">
        <v>204</v>
      </c>
      <c r="Q2999" s="80" t="s">
        <v>204</v>
      </c>
      <c r="R2999" s="79"/>
      <c r="T2999" t="s">
        <v>204</v>
      </c>
      <c r="U2999" t="s">
        <v>204</v>
      </c>
      <c r="V2999" t="s">
        <v>204</v>
      </c>
    </row>
    <row r="3000" spans="2:22">
      <c r="B3000" t="s">
        <v>204</v>
      </c>
      <c r="C3000" s="79" t="s">
        <v>204</v>
      </c>
      <c r="E3000" t="s">
        <v>204</v>
      </c>
      <c r="F3000" t="s">
        <v>204</v>
      </c>
      <c r="G3000" t="s">
        <v>204</v>
      </c>
      <c r="H3000" t="s">
        <v>204</v>
      </c>
      <c r="I3000" t="s">
        <v>204</v>
      </c>
      <c r="J3000" t="s">
        <v>204</v>
      </c>
      <c r="K3000" t="s">
        <v>204</v>
      </c>
      <c r="L3000" t="s">
        <v>204</v>
      </c>
      <c r="M3000" t="s">
        <v>204</v>
      </c>
      <c r="N3000" t="s">
        <v>204</v>
      </c>
      <c r="O3000" t="s">
        <v>204</v>
      </c>
      <c r="P3000" t="s">
        <v>204</v>
      </c>
      <c r="Q3000" s="80" t="s">
        <v>204</v>
      </c>
      <c r="R3000" s="79"/>
      <c r="T3000" t="s">
        <v>204</v>
      </c>
      <c r="U3000" t="s">
        <v>204</v>
      </c>
      <c r="V3000" t="s">
        <v>204</v>
      </c>
    </row>
    <row r="3001" spans="2:22">
      <c r="B3001" t="s">
        <v>204</v>
      </c>
      <c r="C3001" s="79" t="s">
        <v>204</v>
      </c>
      <c r="E3001" t="s">
        <v>204</v>
      </c>
      <c r="F3001" t="s">
        <v>204</v>
      </c>
      <c r="G3001" t="s">
        <v>204</v>
      </c>
      <c r="H3001" t="s">
        <v>204</v>
      </c>
      <c r="I3001" t="s">
        <v>204</v>
      </c>
      <c r="J3001" t="s">
        <v>204</v>
      </c>
      <c r="K3001" t="s">
        <v>204</v>
      </c>
      <c r="L3001" t="s">
        <v>204</v>
      </c>
      <c r="M3001" t="s">
        <v>204</v>
      </c>
      <c r="N3001" t="s">
        <v>204</v>
      </c>
      <c r="O3001" t="s">
        <v>204</v>
      </c>
      <c r="P3001" t="s">
        <v>204</v>
      </c>
      <c r="Q3001" s="80" t="s">
        <v>204</v>
      </c>
      <c r="R3001" s="79"/>
      <c r="T3001" t="s">
        <v>204</v>
      </c>
      <c r="U3001" t="s">
        <v>204</v>
      </c>
      <c r="V3001" t="s">
        <v>204</v>
      </c>
    </row>
    <row r="3002" spans="2:22">
      <c r="B3002" t="s">
        <v>204</v>
      </c>
      <c r="C3002" s="79" t="s">
        <v>204</v>
      </c>
      <c r="E3002" t="s">
        <v>204</v>
      </c>
      <c r="F3002" t="s">
        <v>204</v>
      </c>
      <c r="G3002" t="s">
        <v>204</v>
      </c>
      <c r="H3002" t="s">
        <v>204</v>
      </c>
      <c r="I3002" t="s">
        <v>204</v>
      </c>
      <c r="J3002" t="s">
        <v>204</v>
      </c>
      <c r="K3002" t="s">
        <v>204</v>
      </c>
      <c r="L3002" t="s">
        <v>204</v>
      </c>
      <c r="M3002" t="s">
        <v>204</v>
      </c>
      <c r="N3002" t="s">
        <v>204</v>
      </c>
      <c r="O3002" t="s">
        <v>204</v>
      </c>
      <c r="P3002" t="s">
        <v>204</v>
      </c>
      <c r="Q3002" s="80" t="s">
        <v>204</v>
      </c>
      <c r="R3002" s="79"/>
      <c r="T3002" t="s">
        <v>204</v>
      </c>
      <c r="U3002" t="s">
        <v>204</v>
      </c>
      <c r="V3002" t="s">
        <v>204</v>
      </c>
    </row>
    <row r="3003" spans="2:22">
      <c r="B3003" t="s">
        <v>204</v>
      </c>
      <c r="C3003" s="79" t="s">
        <v>204</v>
      </c>
      <c r="E3003" t="s">
        <v>204</v>
      </c>
      <c r="F3003" t="s">
        <v>204</v>
      </c>
      <c r="G3003" t="s">
        <v>204</v>
      </c>
      <c r="H3003" t="s">
        <v>204</v>
      </c>
      <c r="I3003" t="s">
        <v>204</v>
      </c>
      <c r="J3003" t="s">
        <v>204</v>
      </c>
      <c r="K3003" t="s">
        <v>204</v>
      </c>
      <c r="L3003" t="s">
        <v>204</v>
      </c>
      <c r="M3003" t="s">
        <v>204</v>
      </c>
      <c r="N3003" t="s">
        <v>204</v>
      </c>
      <c r="O3003" t="s">
        <v>204</v>
      </c>
      <c r="P3003" t="s">
        <v>204</v>
      </c>
      <c r="Q3003" s="80" t="s">
        <v>204</v>
      </c>
      <c r="R3003" s="79"/>
      <c r="T3003" t="s">
        <v>204</v>
      </c>
      <c r="U3003" t="s">
        <v>204</v>
      </c>
      <c r="V3003" t="s">
        <v>204</v>
      </c>
    </row>
    <row r="3004" spans="2:22">
      <c r="B3004" t="s">
        <v>204</v>
      </c>
      <c r="C3004" s="79" t="s">
        <v>204</v>
      </c>
      <c r="E3004" t="s">
        <v>204</v>
      </c>
      <c r="F3004" t="s">
        <v>204</v>
      </c>
      <c r="G3004" t="s">
        <v>204</v>
      </c>
      <c r="H3004" t="s">
        <v>204</v>
      </c>
      <c r="I3004" t="s">
        <v>204</v>
      </c>
      <c r="J3004" t="s">
        <v>204</v>
      </c>
      <c r="K3004" t="s">
        <v>204</v>
      </c>
      <c r="L3004" t="s">
        <v>204</v>
      </c>
      <c r="M3004" t="s">
        <v>204</v>
      </c>
      <c r="N3004" t="s">
        <v>204</v>
      </c>
      <c r="O3004" t="s">
        <v>204</v>
      </c>
      <c r="P3004" t="s">
        <v>204</v>
      </c>
      <c r="Q3004" s="80" t="s">
        <v>204</v>
      </c>
      <c r="R3004" s="79"/>
      <c r="T3004" t="s">
        <v>204</v>
      </c>
      <c r="U3004" t="s">
        <v>204</v>
      </c>
      <c r="V3004" t="s">
        <v>204</v>
      </c>
    </row>
    <row r="3005" spans="2:22">
      <c r="B3005" t="s">
        <v>204</v>
      </c>
      <c r="C3005" s="79" t="s">
        <v>204</v>
      </c>
      <c r="E3005" t="s">
        <v>204</v>
      </c>
      <c r="F3005" t="s">
        <v>204</v>
      </c>
      <c r="G3005" t="s">
        <v>204</v>
      </c>
      <c r="H3005" t="s">
        <v>204</v>
      </c>
      <c r="I3005" t="s">
        <v>204</v>
      </c>
      <c r="J3005" t="s">
        <v>204</v>
      </c>
      <c r="K3005" t="s">
        <v>204</v>
      </c>
      <c r="L3005" t="s">
        <v>204</v>
      </c>
      <c r="M3005" t="s">
        <v>204</v>
      </c>
      <c r="N3005" t="s">
        <v>204</v>
      </c>
      <c r="O3005" t="s">
        <v>204</v>
      </c>
      <c r="P3005" t="s">
        <v>204</v>
      </c>
      <c r="Q3005" s="80" t="s">
        <v>204</v>
      </c>
      <c r="R3005" s="79"/>
      <c r="T3005" t="s">
        <v>204</v>
      </c>
      <c r="U3005" t="s">
        <v>204</v>
      </c>
      <c r="V3005" t="s">
        <v>204</v>
      </c>
    </row>
    <row r="3006" spans="2:22">
      <c r="B3006" t="s">
        <v>204</v>
      </c>
      <c r="C3006" s="79" t="s">
        <v>204</v>
      </c>
      <c r="E3006" t="s">
        <v>204</v>
      </c>
      <c r="F3006" t="s">
        <v>204</v>
      </c>
      <c r="G3006" t="s">
        <v>204</v>
      </c>
      <c r="H3006" t="s">
        <v>204</v>
      </c>
      <c r="I3006" t="s">
        <v>204</v>
      </c>
      <c r="J3006" t="s">
        <v>204</v>
      </c>
      <c r="K3006" t="s">
        <v>204</v>
      </c>
      <c r="L3006" t="s">
        <v>204</v>
      </c>
      <c r="M3006" t="s">
        <v>204</v>
      </c>
      <c r="N3006" t="s">
        <v>204</v>
      </c>
      <c r="O3006" t="s">
        <v>204</v>
      </c>
      <c r="P3006" t="s">
        <v>204</v>
      </c>
      <c r="Q3006" s="80" t="s">
        <v>204</v>
      </c>
      <c r="R3006" s="79"/>
      <c r="T3006" t="s">
        <v>204</v>
      </c>
      <c r="U3006" t="s">
        <v>204</v>
      </c>
      <c r="V3006" t="s">
        <v>204</v>
      </c>
    </row>
    <row r="3007" spans="2:22">
      <c r="B3007" t="s">
        <v>204</v>
      </c>
      <c r="C3007" s="79" t="s">
        <v>204</v>
      </c>
      <c r="E3007" t="s">
        <v>204</v>
      </c>
      <c r="F3007" t="s">
        <v>204</v>
      </c>
      <c r="G3007" t="s">
        <v>204</v>
      </c>
      <c r="H3007" t="s">
        <v>204</v>
      </c>
      <c r="I3007" t="s">
        <v>204</v>
      </c>
      <c r="J3007" t="s">
        <v>204</v>
      </c>
      <c r="K3007" t="s">
        <v>204</v>
      </c>
      <c r="L3007" t="s">
        <v>204</v>
      </c>
      <c r="M3007" t="s">
        <v>204</v>
      </c>
      <c r="N3007" t="s">
        <v>204</v>
      </c>
      <c r="O3007" t="s">
        <v>204</v>
      </c>
      <c r="P3007" t="s">
        <v>204</v>
      </c>
      <c r="Q3007" s="80" t="s">
        <v>204</v>
      </c>
      <c r="R3007" s="79"/>
      <c r="T3007" t="s">
        <v>204</v>
      </c>
      <c r="U3007" t="s">
        <v>204</v>
      </c>
      <c r="V3007" t="s">
        <v>204</v>
      </c>
    </row>
    <row r="3008" spans="2:22">
      <c r="B3008" t="s">
        <v>204</v>
      </c>
      <c r="C3008" s="79" t="s">
        <v>204</v>
      </c>
      <c r="E3008" t="s">
        <v>204</v>
      </c>
      <c r="F3008" t="s">
        <v>204</v>
      </c>
      <c r="G3008" t="s">
        <v>204</v>
      </c>
      <c r="H3008" t="s">
        <v>204</v>
      </c>
      <c r="I3008" t="s">
        <v>204</v>
      </c>
      <c r="J3008" t="s">
        <v>204</v>
      </c>
      <c r="K3008" t="s">
        <v>204</v>
      </c>
      <c r="L3008" t="s">
        <v>204</v>
      </c>
      <c r="M3008" t="s">
        <v>204</v>
      </c>
      <c r="N3008" t="s">
        <v>204</v>
      </c>
      <c r="O3008" t="s">
        <v>204</v>
      </c>
      <c r="P3008" t="s">
        <v>204</v>
      </c>
      <c r="Q3008" s="80" t="s">
        <v>204</v>
      </c>
      <c r="R3008" s="79"/>
      <c r="T3008" t="s">
        <v>204</v>
      </c>
      <c r="U3008" t="s">
        <v>204</v>
      </c>
      <c r="V3008" t="s">
        <v>204</v>
      </c>
    </row>
    <row r="3009" spans="2:22">
      <c r="B3009" t="s">
        <v>204</v>
      </c>
      <c r="C3009" s="79" t="s">
        <v>204</v>
      </c>
      <c r="E3009" t="s">
        <v>204</v>
      </c>
      <c r="F3009" t="s">
        <v>204</v>
      </c>
      <c r="G3009" t="s">
        <v>204</v>
      </c>
      <c r="H3009" t="s">
        <v>204</v>
      </c>
      <c r="I3009" t="s">
        <v>204</v>
      </c>
      <c r="J3009" t="s">
        <v>204</v>
      </c>
      <c r="K3009" t="s">
        <v>204</v>
      </c>
      <c r="L3009" t="s">
        <v>204</v>
      </c>
      <c r="M3009" t="s">
        <v>204</v>
      </c>
      <c r="N3009" t="s">
        <v>204</v>
      </c>
      <c r="O3009" t="s">
        <v>204</v>
      </c>
      <c r="P3009" t="s">
        <v>204</v>
      </c>
      <c r="Q3009" s="80" t="s">
        <v>204</v>
      </c>
      <c r="R3009" s="79"/>
      <c r="T3009" t="s">
        <v>204</v>
      </c>
      <c r="U3009" t="s">
        <v>204</v>
      </c>
      <c r="V3009" t="s">
        <v>204</v>
      </c>
    </row>
    <row r="3010" spans="2:22">
      <c r="B3010" t="s">
        <v>204</v>
      </c>
      <c r="C3010" s="79" t="s">
        <v>204</v>
      </c>
      <c r="E3010" t="s">
        <v>204</v>
      </c>
      <c r="F3010" t="s">
        <v>204</v>
      </c>
      <c r="G3010" t="s">
        <v>204</v>
      </c>
      <c r="H3010" t="s">
        <v>204</v>
      </c>
      <c r="I3010" t="s">
        <v>204</v>
      </c>
      <c r="J3010" t="s">
        <v>204</v>
      </c>
      <c r="K3010" t="s">
        <v>204</v>
      </c>
      <c r="L3010" t="s">
        <v>204</v>
      </c>
      <c r="M3010" t="s">
        <v>204</v>
      </c>
      <c r="N3010" t="s">
        <v>204</v>
      </c>
      <c r="O3010" t="s">
        <v>204</v>
      </c>
      <c r="P3010" t="s">
        <v>204</v>
      </c>
      <c r="Q3010" s="80" t="s">
        <v>204</v>
      </c>
      <c r="R3010" s="79"/>
      <c r="T3010" t="s">
        <v>204</v>
      </c>
      <c r="U3010" t="s">
        <v>204</v>
      </c>
      <c r="V3010" t="s">
        <v>204</v>
      </c>
    </row>
    <row r="3011" spans="2:22">
      <c r="B3011" t="s">
        <v>204</v>
      </c>
      <c r="C3011" s="79" t="s">
        <v>204</v>
      </c>
      <c r="E3011" t="s">
        <v>204</v>
      </c>
      <c r="F3011" t="s">
        <v>204</v>
      </c>
      <c r="G3011" t="s">
        <v>204</v>
      </c>
      <c r="H3011" t="s">
        <v>204</v>
      </c>
      <c r="I3011" t="s">
        <v>204</v>
      </c>
      <c r="J3011" t="s">
        <v>204</v>
      </c>
      <c r="K3011" t="s">
        <v>204</v>
      </c>
      <c r="L3011" t="s">
        <v>204</v>
      </c>
      <c r="M3011" t="s">
        <v>204</v>
      </c>
      <c r="N3011" t="s">
        <v>204</v>
      </c>
      <c r="O3011" t="s">
        <v>204</v>
      </c>
      <c r="P3011" t="s">
        <v>204</v>
      </c>
      <c r="Q3011" s="80" t="s">
        <v>204</v>
      </c>
      <c r="R3011" s="79"/>
      <c r="T3011" t="s">
        <v>204</v>
      </c>
      <c r="U3011" t="s">
        <v>204</v>
      </c>
      <c r="V3011" t="s">
        <v>204</v>
      </c>
    </row>
    <row r="3012" spans="2:22">
      <c r="B3012" t="s">
        <v>204</v>
      </c>
      <c r="C3012" s="79" t="s">
        <v>204</v>
      </c>
      <c r="E3012" t="s">
        <v>204</v>
      </c>
      <c r="F3012" t="s">
        <v>204</v>
      </c>
      <c r="G3012" t="s">
        <v>204</v>
      </c>
      <c r="H3012" t="s">
        <v>204</v>
      </c>
      <c r="I3012" t="s">
        <v>204</v>
      </c>
      <c r="J3012" t="s">
        <v>204</v>
      </c>
      <c r="K3012" t="s">
        <v>204</v>
      </c>
      <c r="L3012" t="s">
        <v>204</v>
      </c>
      <c r="M3012" t="s">
        <v>204</v>
      </c>
      <c r="N3012" t="s">
        <v>204</v>
      </c>
      <c r="O3012" t="s">
        <v>204</v>
      </c>
      <c r="P3012" t="s">
        <v>204</v>
      </c>
      <c r="Q3012" s="80" t="s">
        <v>204</v>
      </c>
      <c r="R3012" s="79"/>
      <c r="T3012" t="s">
        <v>204</v>
      </c>
      <c r="U3012" t="s">
        <v>204</v>
      </c>
      <c r="V3012" t="s">
        <v>204</v>
      </c>
    </row>
    <row r="3013" spans="2:22">
      <c r="B3013" t="s">
        <v>204</v>
      </c>
      <c r="C3013" s="79" t="s">
        <v>204</v>
      </c>
      <c r="E3013" t="s">
        <v>204</v>
      </c>
      <c r="F3013" t="s">
        <v>204</v>
      </c>
      <c r="G3013" t="s">
        <v>204</v>
      </c>
      <c r="H3013" t="s">
        <v>204</v>
      </c>
      <c r="I3013" t="s">
        <v>204</v>
      </c>
      <c r="J3013" t="s">
        <v>204</v>
      </c>
      <c r="K3013" t="s">
        <v>204</v>
      </c>
      <c r="L3013" t="s">
        <v>204</v>
      </c>
      <c r="M3013" t="s">
        <v>204</v>
      </c>
      <c r="N3013" t="s">
        <v>204</v>
      </c>
      <c r="O3013" t="s">
        <v>204</v>
      </c>
      <c r="P3013" t="s">
        <v>204</v>
      </c>
      <c r="Q3013" s="80" t="s">
        <v>204</v>
      </c>
      <c r="R3013" s="79"/>
      <c r="T3013" t="s">
        <v>204</v>
      </c>
      <c r="U3013" t="s">
        <v>204</v>
      </c>
      <c r="V3013" t="s">
        <v>204</v>
      </c>
    </row>
    <row r="3014" spans="2:22">
      <c r="B3014" t="s">
        <v>204</v>
      </c>
      <c r="C3014" s="79" t="s">
        <v>204</v>
      </c>
      <c r="E3014" t="s">
        <v>204</v>
      </c>
      <c r="F3014" t="s">
        <v>204</v>
      </c>
      <c r="G3014" t="s">
        <v>204</v>
      </c>
      <c r="H3014" t="s">
        <v>204</v>
      </c>
      <c r="I3014" t="s">
        <v>204</v>
      </c>
      <c r="J3014" t="s">
        <v>204</v>
      </c>
      <c r="K3014" t="s">
        <v>204</v>
      </c>
      <c r="L3014" t="s">
        <v>204</v>
      </c>
      <c r="M3014" t="s">
        <v>204</v>
      </c>
      <c r="N3014" t="s">
        <v>204</v>
      </c>
      <c r="O3014" t="s">
        <v>204</v>
      </c>
      <c r="P3014" t="s">
        <v>204</v>
      </c>
      <c r="Q3014" s="80" t="s">
        <v>204</v>
      </c>
      <c r="R3014" s="79"/>
      <c r="T3014" t="s">
        <v>204</v>
      </c>
      <c r="U3014" t="s">
        <v>204</v>
      </c>
      <c r="V3014" t="s">
        <v>204</v>
      </c>
    </row>
    <row r="3015" spans="2:22">
      <c r="B3015" t="s">
        <v>204</v>
      </c>
      <c r="C3015" s="79" t="s">
        <v>204</v>
      </c>
      <c r="E3015" t="s">
        <v>204</v>
      </c>
      <c r="F3015" t="s">
        <v>204</v>
      </c>
      <c r="G3015" t="s">
        <v>204</v>
      </c>
      <c r="H3015" t="s">
        <v>204</v>
      </c>
      <c r="I3015" t="s">
        <v>204</v>
      </c>
      <c r="J3015" t="s">
        <v>204</v>
      </c>
      <c r="K3015" t="s">
        <v>204</v>
      </c>
      <c r="L3015" t="s">
        <v>204</v>
      </c>
      <c r="M3015" t="s">
        <v>204</v>
      </c>
      <c r="N3015" t="s">
        <v>204</v>
      </c>
      <c r="O3015" t="s">
        <v>204</v>
      </c>
      <c r="P3015" t="s">
        <v>204</v>
      </c>
      <c r="Q3015" s="80" t="s">
        <v>204</v>
      </c>
      <c r="R3015" s="79"/>
      <c r="T3015" t="s">
        <v>204</v>
      </c>
      <c r="U3015" t="s">
        <v>204</v>
      </c>
      <c r="V3015" t="s">
        <v>204</v>
      </c>
    </row>
    <row r="3016" spans="2:22">
      <c r="B3016" t="s">
        <v>204</v>
      </c>
      <c r="C3016" s="79" t="s">
        <v>204</v>
      </c>
      <c r="E3016" t="s">
        <v>204</v>
      </c>
      <c r="F3016" t="s">
        <v>204</v>
      </c>
      <c r="G3016" t="s">
        <v>204</v>
      </c>
      <c r="H3016" t="s">
        <v>204</v>
      </c>
      <c r="I3016" t="s">
        <v>204</v>
      </c>
      <c r="J3016" t="s">
        <v>204</v>
      </c>
      <c r="K3016" t="s">
        <v>204</v>
      </c>
      <c r="L3016" t="s">
        <v>204</v>
      </c>
      <c r="M3016" t="s">
        <v>204</v>
      </c>
      <c r="N3016" t="s">
        <v>204</v>
      </c>
      <c r="O3016" t="s">
        <v>204</v>
      </c>
      <c r="P3016" t="s">
        <v>204</v>
      </c>
      <c r="Q3016" s="80" t="s">
        <v>204</v>
      </c>
      <c r="R3016" s="79"/>
      <c r="T3016" t="s">
        <v>204</v>
      </c>
      <c r="U3016" t="s">
        <v>204</v>
      </c>
      <c r="V3016" t="s">
        <v>204</v>
      </c>
    </row>
    <row r="3017" spans="2:22">
      <c r="B3017" t="s">
        <v>204</v>
      </c>
      <c r="C3017" s="79" t="s">
        <v>204</v>
      </c>
      <c r="E3017" t="s">
        <v>204</v>
      </c>
      <c r="F3017" t="s">
        <v>204</v>
      </c>
      <c r="G3017" t="s">
        <v>204</v>
      </c>
      <c r="H3017" t="s">
        <v>204</v>
      </c>
      <c r="I3017" t="s">
        <v>204</v>
      </c>
      <c r="J3017" t="s">
        <v>204</v>
      </c>
      <c r="K3017" t="s">
        <v>204</v>
      </c>
      <c r="L3017" t="s">
        <v>204</v>
      </c>
      <c r="M3017" t="s">
        <v>204</v>
      </c>
      <c r="N3017" t="s">
        <v>204</v>
      </c>
      <c r="O3017" t="s">
        <v>204</v>
      </c>
      <c r="P3017" t="s">
        <v>204</v>
      </c>
      <c r="Q3017" s="80" t="s">
        <v>204</v>
      </c>
      <c r="R3017" s="79"/>
      <c r="T3017" t="s">
        <v>204</v>
      </c>
      <c r="U3017" t="s">
        <v>204</v>
      </c>
      <c r="V3017" t="s">
        <v>204</v>
      </c>
    </row>
    <row r="3018" spans="2:22">
      <c r="B3018" t="s">
        <v>204</v>
      </c>
      <c r="C3018" s="79" t="s">
        <v>204</v>
      </c>
      <c r="E3018" t="s">
        <v>204</v>
      </c>
      <c r="F3018" t="s">
        <v>204</v>
      </c>
      <c r="G3018" t="s">
        <v>204</v>
      </c>
      <c r="H3018" t="s">
        <v>204</v>
      </c>
      <c r="I3018" t="s">
        <v>204</v>
      </c>
      <c r="J3018" t="s">
        <v>204</v>
      </c>
      <c r="K3018" t="s">
        <v>204</v>
      </c>
      <c r="L3018" t="s">
        <v>204</v>
      </c>
      <c r="M3018" t="s">
        <v>204</v>
      </c>
      <c r="N3018" t="s">
        <v>204</v>
      </c>
      <c r="O3018" t="s">
        <v>204</v>
      </c>
      <c r="P3018" t="s">
        <v>204</v>
      </c>
      <c r="Q3018" s="80" t="s">
        <v>204</v>
      </c>
      <c r="R3018" s="79"/>
      <c r="T3018" t="s">
        <v>204</v>
      </c>
      <c r="U3018" t="s">
        <v>204</v>
      </c>
      <c r="V3018" t="s">
        <v>204</v>
      </c>
    </row>
    <row r="3019" spans="2:22">
      <c r="B3019" t="s">
        <v>204</v>
      </c>
      <c r="C3019" s="79" t="s">
        <v>204</v>
      </c>
      <c r="E3019" t="s">
        <v>204</v>
      </c>
      <c r="F3019" t="s">
        <v>204</v>
      </c>
      <c r="G3019" t="s">
        <v>204</v>
      </c>
      <c r="H3019" t="s">
        <v>204</v>
      </c>
      <c r="I3019" t="s">
        <v>204</v>
      </c>
      <c r="J3019" t="s">
        <v>204</v>
      </c>
      <c r="K3019" t="s">
        <v>204</v>
      </c>
      <c r="L3019" t="s">
        <v>204</v>
      </c>
      <c r="M3019" t="s">
        <v>204</v>
      </c>
      <c r="N3019" t="s">
        <v>204</v>
      </c>
      <c r="O3019" t="s">
        <v>204</v>
      </c>
      <c r="P3019" t="s">
        <v>204</v>
      </c>
      <c r="Q3019" s="80" t="s">
        <v>204</v>
      </c>
      <c r="R3019" s="79"/>
      <c r="T3019" t="s">
        <v>204</v>
      </c>
      <c r="U3019" t="s">
        <v>204</v>
      </c>
      <c r="V3019" t="s">
        <v>204</v>
      </c>
    </row>
    <row r="3020" spans="2:22">
      <c r="B3020" t="s">
        <v>204</v>
      </c>
      <c r="C3020" s="79" t="s">
        <v>204</v>
      </c>
      <c r="E3020" t="s">
        <v>204</v>
      </c>
      <c r="F3020" t="s">
        <v>204</v>
      </c>
      <c r="G3020" t="s">
        <v>204</v>
      </c>
      <c r="H3020" t="s">
        <v>204</v>
      </c>
      <c r="I3020" t="s">
        <v>204</v>
      </c>
      <c r="J3020" t="s">
        <v>204</v>
      </c>
      <c r="K3020" t="s">
        <v>204</v>
      </c>
      <c r="L3020" t="s">
        <v>204</v>
      </c>
      <c r="M3020" t="s">
        <v>204</v>
      </c>
      <c r="N3020" t="s">
        <v>204</v>
      </c>
      <c r="O3020" t="s">
        <v>204</v>
      </c>
      <c r="P3020" t="s">
        <v>204</v>
      </c>
      <c r="Q3020" s="80" t="s">
        <v>204</v>
      </c>
      <c r="R3020" s="79"/>
      <c r="T3020" t="s">
        <v>204</v>
      </c>
      <c r="U3020" t="s">
        <v>204</v>
      </c>
      <c r="V3020" t="s">
        <v>204</v>
      </c>
    </row>
    <row r="3021" spans="2:22">
      <c r="B3021" t="s">
        <v>204</v>
      </c>
      <c r="C3021" s="79" t="s">
        <v>204</v>
      </c>
      <c r="E3021" t="s">
        <v>204</v>
      </c>
      <c r="F3021" t="s">
        <v>204</v>
      </c>
      <c r="G3021" t="s">
        <v>204</v>
      </c>
      <c r="H3021" t="s">
        <v>204</v>
      </c>
      <c r="I3021" t="s">
        <v>204</v>
      </c>
      <c r="J3021" t="s">
        <v>204</v>
      </c>
      <c r="K3021" t="s">
        <v>204</v>
      </c>
      <c r="L3021" t="s">
        <v>204</v>
      </c>
      <c r="M3021" t="s">
        <v>204</v>
      </c>
      <c r="N3021" t="s">
        <v>204</v>
      </c>
      <c r="O3021" t="s">
        <v>204</v>
      </c>
      <c r="P3021" t="s">
        <v>204</v>
      </c>
      <c r="Q3021" s="80" t="s">
        <v>204</v>
      </c>
      <c r="R3021" s="79"/>
      <c r="T3021" t="s">
        <v>204</v>
      </c>
      <c r="U3021" t="s">
        <v>204</v>
      </c>
      <c r="V3021" t="s">
        <v>204</v>
      </c>
    </row>
    <row r="3022" spans="2:22">
      <c r="B3022" t="s">
        <v>204</v>
      </c>
      <c r="C3022" s="79" t="s">
        <v>204</v>
      </c>
      <c r="E3022" t="s">
        <v>204</v>
      </c>
      <c r="F3022" t="s">
        <v>204</v>
      </c>
      <c r="G3022" t="s">
        <v>204</v>
      </c>
      <c r="H3022" t="s">
        <v>204</v>
      </c>
      <c r="I3022" t="s">
        <v>204</v>
      </c>
      <c r="J3022" t="s">
        <v>204</v>
      </c>
      <c r="K3022" t="s">
        <v>204</v>
      </c>
      <c r="L3022" t="s">
        <v>204</v>
      </c>
      <c r="M3022" t="s">
        <v>204</v>
      </c>
      <c r="N3022" t="s">
        <v>204</v>
      </c>
      <c r="O3022" t="s">
        <v>204</v>
      </c>
      <c r="P3022" t="s">
        <v>204</v>
      </c>
      <c r="Q3022" s="80" t="s">
        <v>204</v>
      </c>
      <c r="R3022" s="79"/>
      <c r="T3022" t="s">
        <v>204</v>
      </c>
      <c r="U3022" t="s">
        <v>204</v>
      </c>
      <c r="V3022" t="s">
        <v>204</v>
      </c>
    </row>
    <row r="3023" spans="2:22">
      <c r="B3023" t="s">
        <v>204</v>
      </c>
      <c r="C3023" s="79" t="s">
        <v>204</v>
      </c>
      <c r="E3023" t="s">
        <v>204</v>
      </c>
      <c r="F3023" t="s">
        <v>204</v>
      </c>
      <c r="G3023" t="s">
        <v>204</v>
      </c>
      <c r="H3023" t="s">
        <v>204</v>
      </c>
      <c r="I3023" t="s">
        <v>204</v>
      </c>
      <c r="J3023" t="s">
        <v>204</v>
      </c>
      <c r="K3023" t="s">
        <v>204</v>
      </c>
      <c r="L3023" t="s">
        <v>204</v>
      </c>
      <c r="M3023" t="s">
        <v>204</v>
      </c>
      <c r="N3023" t="s">
        <v>204</v>
      </c>
      <c r="O3023" t="s">
        <v>204</v>
      </c>
      <c r="P3023" t="s">
        <v>204</v>
      </c>
      <c r="Q3023" s="80" t="s">
        <v>204</v>
      </c>
      <c r="R3023" s="79"/>
      <c r="T3023" t="s">
        <v>204</v>
      </c>
      <c r="U3023" t="s">
        <v>204</v>
      </c>
      <c r="V3023" t="s">
        <v>204</v>
      </c>
    </row>
    <row r="3024" spans="2:22">
      <c r="B3024" t="s">
        <v>204</v>
      </c>
      <c r="C3024" s="79" t="s">
        <v>204</v>
      </c>
      <c r="E3024" t="s">
        <v>204</v>
      </c>
      <c r="F3024" t="s">
        <v>204</v>
      </c>
      <c r="G3024" t="s">
        <v>204</v>
      </c>
      <c r="H3024" t="s">
        <v>204</v>
      </c>
      <c r="I3024" t="s">
        <v>204</v>
      </c>
      <c r="J3024" t="s">
        <v>204</v>
      </c>
      <c r="K3024" t="s">
        <v>204</v>
      </c>
      <c r="L3024" t="s">
        <v>204</v>
      </c>
      <c r="M3024" t="s">
        <v>204</v>
      </c>
      <c r="N3024" t="s">
        <v>204</v>
      </c>
      <c r="O3024" t="s">
        <v>204</v>
      </c>
      <c r="P3024" t="s">
        <v>204</v>
      </c>
      <c r="Q3024" s="80" t="s">
        <v>204</v>
      </c>
      <c r="R3024" s="79"/>
      <c r="T3024" t="s">
        <v>204</v>
      </c>
      <c r="U3024" t="s">
        <v>204</v>
      </c>
      <c r="V3024" t="s">
        <v>204</v>
      </c>
    </row>
    <row r="3025" spans="2:22">
      <c r="B3025" t="s">
        <v>204</v>
      </c>
      <c r="C3025" s="79" t="s">
        <v>204</v>
      </c>
      <c r="E3025" t="s">
        <v>204</v>
      </c>
      <c r="F3025" t="s">
        <v>204</v>
      </c>
      <c r="G3025" t="s">
        <v>204</v>
      </c>
      <c r="H3025" t="s">
        <v>204</v>
      </c>
      <c r="I3025" t="s">
        <v>204</v>
      </c>
      <c r="J3025" t="s">
        <v>204</v>
      </c>
      <c r="K3025" t="s">
        <v>204</v>
      </c>
      <c r="L3025" t="s">
        <v>204</v>
      </c>
      <c r="M3025" t="s">
        <v>204</v>
      </c>
      <c r="N3025" t="s">
        <v>204</v>
      </c>
      <c r="O3025" t="s">
        <v>204</v>
      </c>
      <c r="P3025" t="s">
        <v>204</v>
      </c>
      <c r="Q3025" s="80" t="s">
        <v>204</v>
      </c>
      <c r="R3025" s="79"/>
      <c r="T3025" t="s">
        <v>204</v>
      </c>
      <c r="U3025" t="s">
        <v>204</v>
      </c>
      <c r="V3025" t="s">
        <v>204</v>
      </c>
    </row>
    <row r="3026" spans="2:22">
      <c r="B3026" t="s">
        <v>204</v>
      </c>
      <c r="C3026" s="79" t="s">
        <v>204</v>
      </c>
      <c r="E3026" t="s">
        <v>204</v>
      </c>
      <c r="F3026" t="s">
        <v>204</v>
      </c>
      <c r="G3026" t="s">
        <v>204</v>
      </c>
      <c r="H3026" t="s">
        <v>204</v>
      </c>
      <c r="I3026" t="s">
        <v>204</v>
      </c>
      <c r="J3026" t="s">
        <v>204</v>
      </c>
      <c r="K3026" t="s">
        <v>204</v>
      </c>
      <c r="L3026" t="s">
        <v>204</v>
      </c>
      <c r="M3026" t="s">
        <v>204</v>
      </c>
      <c r="N3026" t="s">
        <v>204</v>
      </c>
      <c r="O3026" t="s">
        <v>204</v>
      </c>
      <c r="P3026" t="s">
        <v>204</v>
      </c>
      <c r="Q3026" s="80" t="s">
        <v>204</v>
      </c>
      <c r="R3026" s="79"/>
      <c r="T3026" t="s">
        <v>204</v>
      </c>
      <c r="U3026" t="s">
        <v>204</v>
      </c>
      <c r="V3026" t="s">
        <v>204</v>
      </c>
    </row>
    <row r="3027" spans="2:22">
      <c r="B3027" t="s">
        <v>204</v>
      </c>
      <c r="C3027" s="79" t="s">
        <v>204</v>
      </c>
      <c r="E3027" t="s">
        <v>204</v>
      </c>
      <c r="F3027" t="s">
        <v>204</v>
      </c>
      <c r="G3027" t="s">
        <v>204</v>
      </c>
      <c r="H3027" t="s">
        <v>204</v>
      </c>
      <c r="I3027" t="s">
        <v>204</v>
      </c>
      <c r="J3027" t="s">
        <v>204</v>
      </c>
      <c r="K3027" t="s">
        <v>204</v>
      </c>
      <c r="L3027" t="s">
        <v>204</v>
      </c>
      <c r="M3027" t="s">
        <v>204</v>
      </c>
      <c r="N3027" t="s">
        <v>204</v>
      </c>
      <c r="O3027" t="s">
        <v>204</v>
      </c>
      <c r="P3027" t="s">
        <v>204</v>
      </c>
      <c r="Q3027" s="80" t="s">
        <v>204</v>
      </c>
      <c r="R3027" s="79"/>
      <c r="T3027" t="s">
        <v>204</v>
      </c>
      <c r="U3027" t="s">
        <v>204</v>
      </c>
      <c r="V3027" t="s">
        <v>204</v>
      </c>
    </row>
    <row r="3028" spans="2:22">
      <c r="B3028" t="s">
        <v>204</v>
      </c>
      <c r="C3028" s="79" t="s">
        <v>204</v>
      </c>
      <c r="E3028" t="s">
        <v>204</v>
      </c>
      <c r="F3028" t="s">
        <v>204</v>
      </c>
      <c r="G3028" t="s">
        <v>204</v>
      </c>
      <c r="H3028" t="s">
        <v>204</v>
      </c>
      <c r="I3028" t="s">
        <v>204</v>
      </c>
      <c r="J3028" t="s">
        <v>204</v>
      </c>
      <c r="K3028" t="s">
        <v>204</v>
      </c>
      <c r="L3028" t="s">
        <v>204</v>
      </c>
      <c r="M3028" t="s">
        <v>204</v>
      </c>
      <c r="N3028" t="s">
        <v>204</v>
      </c>
      <c r="O3028" t="s">
        <v>204</v>
      </c>
      <c r="P3028" t="s">
        <v>204</v>
      </c>
      <c r="Q3028" s="80" t="s">
        <v>204</v>
      </c>
      <c r="R3028" s="79"/>
      <c r="T3028" t="s">
        <v>204</v>
      </c>
      <c r="U3028" t="s">
        <v>204</v>
      </c>
      <c r="V3028" t="s">
        <v>204</v>
      </c>
    </row>
    <row r="3029" spans="2:22">
      <c r="B3029" t="s">
        <v>204</v>
      </c>
      <c r="C3029" s="79" t="s">
        <v>204</v>
      </c>
      <c r="E3029" t="s">
        <v>204</v>
      </c>
      <c r="F3029" t="s">
        <v>204</v>
      </c>
      <c r="G3029" t="s">
        <v>204</v>
      </c>
      <c r="H3029" t="s">
        <v>204</v>
      </c>
      <c r="I3029" t="s">
        <v>204</v>
      </c>
      <c r="J3029" t="s">
        <v>204</v>
      </c>
      <c r="K3029" t="s">
        <v>204</v>
      </c>
      <c r="L3029" t="s">
        <v>204</v>
      </c>
      <c r="M3029" t="s">
        <v>204</v>
      </c>
      <c r="N3029" t="s">
        <v>204</v>
      </c>
      <c r="O3029" t="s">
        <v>204</v>
      </c>
      <c r="P3029" t="s">
        <v>204</v>
      </c>
      <c r="Q3029" s="80" t="s">
        <v>204</v>
      </c>
      <c r="R3029" s="79"/>
      <c r="T3029" t="s">
        <v>204</v>
      </c>
      <c r="U3029" t="s">
        <v>204</v>
      </c>
      <c r="V3029" t="s">
        <v>204</v>
      </c>
    </row>
    <row r="3030" spans="2:22">
      <c r="B3030" t="s">
        <v>204</v>
      </c>
      <c r="C3030" s="79" t="s">
        <v>204</v>
      </c>
      <c r="E3030" t="s">
        <v>204</v>
      </c>
      <c r="F3030" t="s">
        <v>204</v>
      </c>
      <c r="G3030" t="s">
        <v>204</v>
      </c>
      <c r="H3030" t="s">
        <v>204</v>
      </c>
      <c r="I3030" t="s">
        <v>204</v>
      </c>
      <c r="J3030" t="s">
        <v>204</v>
      </c>
      <c r="K3030" t="s">
        <v>204</v>
      </c>
      <c r="L3030" t="s">
        <v>204</v>
      </c>
      <c r="M3030" t="s">
        <v>204</v>
      </c>
      <c r="N3030" t="s">
        <v>204</v>
      </c>
      <c r="O3030" t="s">
        <v>204</v>
      </c>
      <c r="P3030" t="s">
        <v>204</v>
      </c>
      <c r="Q3030" s="80" t="s">
        <v>204</v>
      </c>
      <c r="R3030" s="79"/>
      <c r="T3030" t="s">
        <v>204</v>
      </c>
      <c r="U3030" t="s">
        <v>204</v>
      </c>
      <c r="V3030" t="s">
        <v>204</v>
      </c>
    </row>
    <row r="3031" spans="2:22">
      <c r="B3031" t="s">
        <v>204</v>
      </c>
      <c r="C3031" s="79" t="s">
        <v>204</v>
      </c>
      <c r="E3031" t="s">
        <v>204</v>
      </c>
      <c r="F3031" t="s">
        <v>204</v>
      </c>
      <c r="G3031" t="s">
        <v>204</v>
      </c>
      <c r="H3031" t="s">
        <v>204</v>
      </c>
      <c r="I3031" t="s">
        <v>204</v>
      </c>
      <c r="J3031" t="s">
        <v>204</v>
      </c>
      <c r="K3031" t="s">
        <v>204</v>
      </c>
      <c r="L3031" t="s">
        <v>204</v>
      </c>
      <c r="M3031" t="s">
        <v>204</v>
      </c>
      <c r="N3031" t="s">
        <v>204</v>
      </c>
      <c r="O3031" t="s">
        <v>204</v>
      </c>
      <c r="P3031" t="s">
        <v>204</v>
      </c>
      <c r="Q3031" s="80" t="s">
        <v>204</v>
      </c>
      <c r="R3031" s="79"/>
      <c r="T3031" t="s">
        <v>204</v>
      </c>
      <c r="U3031" t="s">
        <v>204</v>
      </c>
      <c r="V3031" t="s">
        <v>204</v>
      </c>
    </row>
    <row r="3032" spans="2:22">
      <c r="B3032" t="s">
        <v>204</v>
      </c>
      <c r="C3032" s="79" t="s">
        <v>204</v>
      </c>
      <c r="E3032" t="s">
        <v>204</v>
      </c>
      <c r="F3032" t="s">
        <v>204</v>
      </c>
      <c r="G3032" t="s">
        <v>204</v>
      </c>
      <c r="H3032" t="s">
        <v>204</v>
      </c>
      <c r="I3032" t="s">
        <v>204</v>
      </c>
      <c r="J3032" t="s">
        <v>204</v>
      </c>
      <c r="K3032" t="s">
        <v>204</v>
      </c>
      <c r="L3032" t="s">
        <v>204</v>
      </c>
      <c r="M3032" t="s">
        <v>204</v>
      </c>
      <c r="N3032" t="s">
        <v>204</v>
      </c>
      <c r="O3032" t="s">
        <v>204</v>
      </c>
      <c r="P3032" t="s">
        <v>204</v>
      </c>
      <c r="Q3032" s="80" t="s">
        <v>204</v>
      </c>
      <c r="R3032" s="79"/>
      <c r="T3032" t="s">
        <v>204</v>
      </c>
      <c r="U3032" t="s">
        <v>204</v>
      </c>
      <c r="V3032" t="s">
        <v>204</v>
      </c>
    </row>
    <row r="3033" spans="2:22">
      <c r="B3033" t="s">
        <v>204</v>
      </c>
      <c r="C3033" s="79" t="s">
        <v>204</v>
      </c>
      <c r="E3033" t="s">
        <v>204</v>
      </c>
      <c r="F3033" t="s">
        <v>204</v>
      </c>
      <c r="G3033" t="s">
        <v>204</v>
      </c>
      <c r="H3033" t="s">
        <v>204</v>
      </c>
      <c r="I3033" t="s">
        <v>204</v>
      </c>
      <c r="J3033" t="s">
        <v>204</v>
      </c>
      <c r="K3033" t="s">
        <v>204</v>
      </c>
      <c r="L3033" t="s">
        <v>204</v>
      </c>
      <c r="M3033" t="s">
        <v>204</v>
      </c>
      <c r="N3033" t="s">
        <v>204</v>
      </c>
      <c r="O3033" t="s">
        <v>204</v>
      </c>
      <c r="P3033" t="s">
        <v>204</v>
      </c>
      <c r="Q3033" s="80" t="s">
        <v>204</v>
      </c>
      <c r="R3033" s="79"/>
      <c r="T3033" t="s">
        <v>204</v>
      </c>
      <c r="U3033" t="s">
        <v>204</v>
      </c>
      <c r="V3033" t="s">
        <v>204</v>
      </c>
    </row>
    <row r="3034" spans="2:22">
      <c r="B3034" t="s">
        <v>204</v>
      </c>
      <c r="C3034" s="79" t="s">
        <v>204</v>
      </c>
      <c r="E3034" t="s">
        <v>204</v>
      </c>
      <c r="F3034" t="s">
        <v>204</v>
      </c>
      <c r="G3034" t="s">
        <v>204</v>
      </c>
      <c r="H3034" t="s">
        <v>204</v>
      </c>
      <c r="I3034" t="s">
        <v>204</v>
      </c>
      <c r="J3034" t="s">
        <v>204</v>
      </c>
      <c r="K3034" t="s">
        <v>204</v>
      </c>
      <c r="L3034" t="s">
        <v>204</v>
      </c>
      <c r="M3034" t="s">
        <v>204</v>
      </c>
      <c r="N3034" t="s">
        <v>204</v>
      </c>
      <c r="O3034" t="s">
        <v>204</v>
      </c>
      <c r="P3034" t="s">
        <v>204</v>
      </c>
      <c r="Q3034" s="80" t="s">
        <v>204</v>
      </c>
      <c r="R3034" s="79"/>
      <c r="T3034" t="s">
        <v>204</v>
      </c>
      <c r="U3034" t="s">
        <v>204</v>
      </c>
      <c r="V3034" t="s">
        <v>204</v>
      </c>
    </row>
    <row r="3035" spans="2:22">
      <c r="B3035" t="s">
        <v>204</v>
      </c>
      <c r="C3035" s="79" t="s">
        <v>204</v>
      </c>
      <c r="E3035" t="s">
        <v>204</v>
      </c>
      <c r="F3035" t="s">
        <v>204</v>
      </c>
      <c r="G3035" t="s">
        <v>204</v>
      </c>
      <c r="H3035" t="s">
        <v>204</v>
      </c>
      <c r="I3035" t="s">
        <v>204</v>
      </c>
      <c r="J3035" t="s">
        <v>204</v>
      </c>
      <c r="K3035" t="s">
        <v>204</v>
      </c>
      <c r="L3035" t="s">
        <v>204</v>
      </c>
      <c r="M3035" t="s">
        <v>204</v>
      </c>
      <c r="N3035" t="s">
        <v>204</v>
      </c>
      <c r="O3035" t="s">
        <v>204</v>
      </c>
      <c r="P3035" t="s">
        <v>204</v>
      </c>
      <c r="Q3035" s="80" t="s">
        <v>204</v>
      </c>
      <c r="R3035" s="79"/>
      <c r="T3035" t="s">
        <v>204</v>
      </c>
      <c r="U3035" t="s">
        <v>204</v>
      </c>
      <c r="V3035" t="s">
        <v>204</v>
      </c>
    </row>
    <row r="3036" spans="2:22">
      <c r="B3036" t="s">
        <v>204</v>
      </c>
      <c r="C3036" s="79" t="s">
        <v>204</v>
      </c>
      <c r="E3036" t="s">
        <v>204</v>
      </c>
      <c r="F3036" t="s">
        <v>204</v>
      </c>
      <c r="G3036" t="s">
        <v>204</v>
      </c>
      <c r="H3036" t="s">
        <v>204</v>
      </c>
      <c r="I3036" t="s">
        <v>204</v>
      </c>
      <c r="J3036" t="s">
        <v>204</v>
      </c>
      <c r="K3036" t="s">
        <v>204</v>
      </c>
      <c r="L3036" t="s">
        <v>204</v>
      </c>
      <c r="M3036" t="s">
        <v>204</v>
      </c>
      <c r="N3036" t="s">
        <v>204</v>
      </c>
      <c r="O3036" t="s">
        <v>204</v>
      </c>
      <c r="P3036" t="s">
        <v>204</v>
      </c>
      <c r="Q3036" s="80" t="s">
        <v>204</v>
      </c>
      <c r="R3036" s="79"/>
      <c r="T3036" t="s">
        <v>204</v>
      </c>
      <c r="U3036" t="s">
        <v>204</v>
      </c>
      <c r="V3036" t="s">
        <v>204</v>
      </c>
    </row>
    <row r="3037" spans="2:22">
      <c r="B3037" t="s">
        <v>204</v>
      </c>
      <c r="C3037" s="79" t="s">
        <v>204</v>
      </c>
      <c r="E3037" t="s">
        <v>204</v>
      </c>
      <c r="F3037" t="s">
        <v>204</v>
      </c>
      <c r="G3037" t="s">
        <v>204</v>
      </c>
      <c r="H3037" t="s">
        <v>204</v>
      </c>
      <c r="I3037" t="s">
        <v>204</v>
      </c>
      <c r="J3037" t="s">
        <v>204</v>
      </c>
      <c r="K3037" t="s">
        <v>204</v>
      </c>
      <c r="L3037" t="s">
        <v>204</v>
      </c>
      <c r="M3037" t="s">
        <v>204</v>
      </c>
      <c r="N3037" t="s">
        <v>204</v>
      </c>
      <c r="O3037" t="s">
        <v>204</v>
      </c>
      <c r="P3037" t="s">
        <v>204</v>
      </c>
      <c r="Q3037" s="80" t="s">
        <v>204</v>
      </c>
      <c r="R3037" s="79"/>
      <c r="T3037" t="s">
        <v>204</v>
      </c>
      <c r="U3037" t="s">
        <v>204</v>
      </c>
      <c r="V3037" t="s">
        <v>204</v>
      </c>
    </row>
    <row r="3038" spans="2:22">
      <c r="B3038" t="s">
        <v>204</v>
      </c>
      <c r="C3038" s="79" t="s">
        <v>204</v>
      </c>
      <c r="E3038" t="s">
        <v>204</v>
      </c>
      <c r="F3038" t="s">
        <v>204</v>
      </c>
      <c r="G3038" t="s">
        <v>204</v>
      </c>
      <c r="H3038" t="s">
        <v>204</v>
      </c>
      <c r="I3038" t="s">
        <v>204</v>
      </c>
      <c r="J3038" t="s">
        <v>204</v>
      </c>
      <c r="K3038" t="s">
        <v>204</v>
      </c>
      <c r="L3038" t="s">
        <v>204</v>
      </c>
      <c r="M3038" t="s">
        <v>204</v>
      </c>
      <c r="N3038" t="s">
        <v>204</v>
      </c>
      <c r="O3038" t="s">
        <v>204</v>
      </c>
      <c r="P3038" t="s">
        <v>204</v>
      </c>
      <c r="Q3038" s="80" t="s">
        <v>204</v>
      </c>
      <c r="R3038" s="79"/>
      <c r="T3038" t="s">
        <v>204</v>
      </c>
      <c r="U3038" t="s">
        <v>204</v>
      </c>
      <c r="V3038" t="s">
        <v>204</v>
      </c>
    </row>
    <row r="3039" spans="2:22">
      <c r="B3039" t="s">
        <v>204</v>
      </c>
      <c r="C3039" s="79" t="s">
        <v>204</v>
      </c>
      <c r="E3039" t="s">
        <v>204</v>
      </c>
      <c r="F3039" t="s">
        <v>204</v>
      </c>
      <c r="G3039" t="s">
        <v>204</v>
      </c>
      <c r="H3039" t="s">
        <v>204</v>
      </c>
      <c r="I3039" t="s">
        <v>204</v>
      </c>
      <c r="J3039" t="s">
        <v>204</v>
      </c>
      <c r="K3039" t="s">
        <v>204</v>
      </c>
      <c r="L3039" t="s">
        <v>204</v>
      </c>
      <c r="M3039" t="s">
        <v>204</v>
      </c>
      <c r="N3039" t="s">
        <v>204</v>
      </c>
      <c r="O3039" t="s">
        <v>204</v>
      </c>
      <c r="P3039" t="s">
        <v>204</v>
      </c>
      <c r="Q3039" s="80" t="s">
        <v>204</v>
      </c>
      <c r="R3039" s="79"/>
      <c r="T3039" t="s">
        <v>204</v>
      </c>
      <c r="U3039" t="s">
        <v>204</v>
      </c>
      <c r="V3039" t="s">
        <v>204</v>
      </c>
    </row>
    <row r="3040" spans="2:22">
      <c r="B3040" t="s">
        <v>204</v>
      </c>
      <c r="C3040" s="79" t="s">
        <v>204</v>
      </c>
      <c r="E3040" t="s">
        <v>204</v>
      </c>
      <c r="F3040" t="s">
        <v>204</v>
      </c>
      <c r="G3040" t="s">
        <v>204</v>
      </c>
      <c r="H3040" t="s">
        <v>204</v>
      </c>
      <c r="I3040" t="s">
        <v>204</v>
      </c>
      <c r="J3040" t="s">
        <v>204</v>
      </c>
      <c r="K3040" t="s">
        <v>204</v>
      </c>
      <c r="L3040" t="s">
        <v>204</v>
      </c>
      <c r="M3040" t="s">
        <v>204</v>
      </c>
      <c r="N3040" t="s">
        <v>204</v>
      </c>
      <c r="O3040" t="s">
        <v>204</v>
      </c>
      <c r="P3040" t="s">
        <v>204</v>
      </c>
      <c r="Q3040" s="80" t="s">
        <v>204</v>
      </c>
      <c r="R3040" s="79"/>
      <c r="T3040" t="s">
        <v>204</v>
      </c>
      <c r="U3040" t="s">
        <v>204</v>
      </c>
      <c r="V3040" t="s">
        <v>204</v>
      </c>
    </row>
    <row r="3041" spans="2:22">
      <c r="B3041" t="s">
        <v>204</v>
      </c>
      <c r="C3041" s="79" t="s">
        <v>204</v>
      </c>
      <c r="E3041" t="s">
        <v>204</v>
      </c>
      <c r="F3041" t="s">
        <v>204</v>
      </c>
      <c r="G3041" t="s">
        <v>204</v>
      </c>
      <c r="H3041" t="s">
        <v>204</v>
      </c>
      <c r="I3041" t="s">
        <v>204</v>
      </c>
      <c r="J3041" t="s">
        <v>204</v>
      </c>
      <c r="K3041" t="s">
        <v>204</v>
      </c>
      <c r="L3041" t="s">
        <v>204</v>
      </c>
      <c r="M3041" t="s">
        <v>204</v>
      </c>
      <c r="N3041" t="s">
        <v>204</v>
      </c>
      <c r="O3041" t="s">
        <v>204</v>
      </c>
      <c r="P3041" t="s">
        <v>204</v>
      </c>
      <c r="Q3041" s="80" t="s">
        <v>204</v>
      </c>
      <c r="R3041" s="79"/>
      <c r="T3041" t="s">
        <v>204</v>
      </c>
      <c r="U3041" t="s">
        <v>204</v>
      </c>
      <c r="V3041" t="s">
        <v>204</v>
      </c>
    </row>
    <row r="3042" spans="2:22">
      <c r="B3042" t="s">
        <v>204</v>
      </c>
      <c r="C3042" s="79" t="s">
        <v>204</v>
      </c>
      <c r="E3042" t="s">
        <v>204</v>
      </c>
      <c r="F3042" t="s">
        <v>204</v>
      </c>
      <c r="G3042" t="s">
        <v>204</v>
      </c>
      <c r="H3042" t="s">
        <v>204</v>
      </c>
      <c r="I3042" t="s">
        <v>204</v>
      </c>
      <c r="J3042" t="s">
        <v>204</v>
      </c>
      <c r="K3042" t="s">
        <v>204</v>
      </c>
      <c r="L3042" t="s">
        <v>204</v>
      </c>
      <c r="M3042" t="s">
        <v>204</v>
      </c>
      <c r="N3042" t="s">
        <v>204</v>
      </c>
      <c r="O3042" t="s">
        <v>204</v>
      </c>
      <c r="P3042" t="s">
        <v>204</v>
      </c>
      <c r="Q3042" s="80" t="s">
        <v>204</v>
      </c>
      <c r="R3042" s="79"/>
      <c r="T3042" t="s">
        <v>204</v>
      </c>
      <c r="U3042" t="s">
        <v>204</v>
      </c>
      <c r="V3042" t="s">
        <v>204</v>
      </c>
    </row>
    <row r="3043" spans="2:22">
      <c r="B3043" t="s">
        <v>204</v>
      </c>
      <c r="C3043" s="79" t="s">
        <v>204</v>
      </c>
      <c r="E3043" t="s">
        <v>204</v>
      </c>
      <c r="F3043" t="s">
        <v>204</v>
      </c>
      <c r="G3043" t="s">
        <v>204</v>
      </c>
      <c r="H3043" t="s">
        <v>204</v>
      </c>
      <c r="I3043" t="s">
        <v>204</v>
      </c>
      <c r="J3043" t="s">
        <v>204</v>
      </c>
      <c r="K3043" t="s">
        <v>204</v>
      </c>
      <c r="L3043" t="s">
        <v>204</v>
      </c>
      <c r="M3043" t="s">
        <v>204</v>
      </c>
      <c r="N3043" t="s">
        <v>204</v>
      </c>
      <c r="O3043" t="s">
        <v>204</v>
      </c>
      <c r="P3043" t="s">
        <v>204</v>
      </c>
      <c r="Q3043" s="80" t="s">
        <v>204</v>
      </c>
      <c r="R3043" s="79"/>
      <c r="T3043" t="s">
        <v>204</v>
      </c>
      <c r="U3043" t="s">
        <v>204</v>
      </c>
      <c r="V3043" t="s">
        <v>204</v>
      </c>
    </row>
    <row r="3044" spans="2:22">
      <c r="B3044" t="s">
        <v>204</v>
      </c>
      <c r="C3044" s="79" t="s">
        <v>204</v>
      </c>
      <c r="E3044" t="s">
        <v>204</v>
      </c>
      <c r="F3044" t="s">
        <v>204</v>
      </c>
      <c r="G3044" t="s">
        <v>204</v>
      </c>
      <c r="H3044" t="s">
        <v>204</v>
      </c>
      <c r="I3044" t="s">
        <v>204</v>
      </c>
      <c r="J3044" t="s">
        <v>204</v>
      </c>
      <c r="K3044" t="s">
        <v>204</v>
      </c>
      <c r="L3044" t="s">
        <v>204</v>
      </c>
      <c r="M3044" t="s">
        <v>204</v>
      </c>
      <c r="N3044" t="s">
        <v>204</v>
      </c>
      <c r="O3044" t="s">
        <v>204</v>
      </c>
      <c r="P3044" t="s">
        <v>204</v>
      </c>
      <c r="Q3044" s="80" t="s">
        <v>204</v>
      </c>
      <c r="R3044" s="79"/>
      <c r="T3044" t="s">
        <v>204</v>
      </c>
      <c r="U3044" t="s">
        <v>204</v>
      </c>
      <c r="V3044" t="s">
        <v>204</v>
      </c>
    </row>
    <row r="3045" spans="2:22">
      <c r="B3045" t="s">
        <v>204</v>
      </c>
      <c r="C3045" s="79" t="s">
        <v>204</v>
      </c>
      <c r="E3045" t="s">
        <v>204</v>
      </c>
      <c r="F3045" t="s">
        <v>204</v>
      </c>
      <c r="G3045" t="s">
        <v>204</v>
      </c>
      <c r="H3045" t="s">
        <v>204</v>
      </c>
      <c r="I3045" t="s">
        <v>204</v>
      </c>
      <c r="J3045" t="s">
        <v>204</v>
      </c>
      <c r="K3045" t="s">
        <v>204</v>
      </c>
      <c r="L3045" t="s">
        <v>204</v>
      </c>
      <c r="M3045" t="s">
        <v>204</v>
      </c>
      <c r="N3045" t="s">
        <v>204</v>
      </c>
      <c r="O3045" t="s">
        <v>204</v>
      </c>
      <c r="P3045" t="s">
        <v>204</v>
      </c>
      <c r="Q3045" s="80" t="s">
        <v>204</v>
      </c>
      <c r="R3045" s="79"/>
      <c r="T3045" t="s">
        <v>204</v>
      </c>
      <c r="U3045" t="s">
        <v>204</v>
      </c>
      <c r="V3045" t="s">
        <v>204</v>
      </c>
    </row>
    <row r="3046" spans="2:22">
      <c r="B3046" t="s">
        <v>204</v>
      </c>
      <c r="C3046" s="79" t="s">
        <v>204</v>
      </c>
      <c r="E3046" t="s">
        <v>204</v>
      </c>
      <c r="F3046" t="s">
        <v>204</v>
      </c>
      <c r="G3046" t="s">
        <v>204</v>
      </c>
      <c r="H3046" t="s">
        <v>204</v>
      </c>
      <c r="I3046" t="s">
        <v>204</v>
      </c>
      <c r="J3046" t="s">
        <v>204</v>
      </c>
      <c r="K3046" t="s">
        <v>204</v>
      </c>
      <c r="L3046" t="s">
        <v>204</v>
      </c>
      <c r="M3046" t="s">
        <v>204</v>
      </c>
      <c r="N3046" t="s">
        <v>204</v>
      </c>
      <c r="O3046" t="s">
        <v>204</v>
      </c>
      <c r="P3046" t="s">
        <v>204</v>
      </c>
      <c r="Q3046" s="80" t="s">
        <v>204</v>
      </c>
      <c r="R3046" s="79"/>
      <c r="T3046" t="s">
        <v>204</v>
      </c>
      <c r="U3046" t="s">
        <v>204</v>
      </c>
      <c r="V3046" t="s">
        <v>204</v>
      </c>
    </row>
    <row r="3047" spans="2:22">
      <c r="B3047" t="s">
        <v>204</v>
      </c>
      <c r="C3047" s="79" t="s">
        <v>204</v>
      </c>
      <c r="E3047" t="s">
        <v>204</v>
      </c>
      <c r="F3047" t="s">
        <v>204</v>
      </c>
      <c r="G3047" t="s">
        <v>204</v>
      </c>
      <c r="H3047" t="s">
        <v>204</v>
      </c>
      <c r="I3047" t="s">
        <v>204</v>
      </c>
      <c r="J3047" t="s">
        <v>204</v>
      </c>
      <c r="K3047" t="s">
        <v>204</v>
      </c>
      <c r="L3047" t="s">
        <v>204</v>
      </c>
      <c r="M3047" t="s">
        <v>204</v>
      </c>
      <c r="N3047" t="s">
        <v>204</v>
      </c>
      <c r="O3047" t="s">
        <v>204</v>
      </c>
      <c r="P3047" t="s">
        <v>204</v>
      </c>
      <c r="Q3047" s="80" t="s">
        <v>204</v>
      </c>
      <c r="R3047" s="79"/>
      <c r="T3047" t="s">
        <v>204</v>
      </c>
      <c r="U3047" t="s">
        <v>204</v>
      </c>
      <c r="V3047" t="s">
        <v>204</v>
      </c>
    </row>
    <row r="3048" spans="2:22">
      <c r="B3048" t="s">
        <v>204</v>
      </c>
      <c r="C3048" s="79" t="s">
        <v>204</v>
      </c>
      <c r="E3048" t="s">
        <v>204</v>
      </c>
      <c r="F3048" t="s">
        <v>204</v>
      </c>
      <c r="G3048" t="s">
        <v>204</v>
      </c>
      <c r="H3048" t="s">
        <v>204</v>
      </c>
      <c r="I3048" t="s">
        <v>204</v>
      </c>
      <c r="J3048" t="s">
        <v>204</v>
      </c>
      <c r="K3048" t="s">
        <v>204</v>
      </c>
      <c r="L3048" t="s">
        <v>204</v>
      </c>
      <c r="M3048" t="s">
        <v>204</v>
      </c>
      <c r="N3048" t="s">
        <v>204</v>
      </c>
      <c r="O3048" t="s">
        <v>204</v>
      </c>
      <c r="P3048" t="s">
        <v>204</v>
      </c>
      <c r="Q3048" s="80" t="s">
        <v>204</v>
      </c>
      <c r="R3048" s="79"/>
      <c r="T3048" t="s">
        <v>204</v>
      </c>
      <c r="U3048" t="s">
        <v>204</v>
      </c>
      <c r="V3048" t="s">
        <v>204</v>
      </c>
    </row>
    <row r="3049" spans="2:22">
      <c r="B3049" t="s">
        <v>204</v>
      </c>
      <c r="C3049" s="79" t="s">
        <v>204</v>
      </c>
      <c r="E3049" t="s">
        <v>204</v>
      </c>
      <c r="F3049" t="s">
        <v>204</v>
      </c>
      <c r="G3049" t="s">
        <v>204</v>
      </c>
      <c r="H3049" t="s">
        <v>204</v>
      </c>
      <c r="I3049" t="s">
        <v>204</v>
      </c>
      <c r="J3049" t="s">
        <v>204</v>
      </c>
      <c r="K3049" t="s">
        <v>204</v>
      </c>
      <c r="L3049" t="s">
        <v>204</v>
      </c>
      <c r="M3049" t="s">
        <v>204</v>
      </c>
      <c r="N3049" t="s">
        <v>204</v>
      </c>
      <c r="O3049" t="s">
        <v>204</v>
      </c>
      <c r="P3049" t="s">
        <v>204</v>
      </c>
      <c r="Q3049" s="80" t="s">
        <v>204</v>
      </c>
      <c r="R3049" s="79"/>
      <c r="T3049" t="s">
        <v>204</v>
      </c>
      <c r="U3049" t="s">
        <v>204</v>
      </c>
      <c r="V3049" t="s">
        <v>204</v>
      </c>
    </row>
    <row r="3050" spans="2:22">
      <c r="B3050" t="s">
        <v>204</v>
      </c>
      <c r="C3050" s="79" t="s">
        <v>204</v>
      </c>
      <c r="E3050" t="s">
        <v>204</v>
      </c>
      <c r="F3050" t="s">
        <v>204</v>
      </c>
      <c r="G3050" t="s">
        <v>204</v>
      </c>
      <c r="H3050" t="s">
        <v>204</v>
      </c>
      <c r="I3050" t="s">
        <v>204</v>
      </c>
      <c r="J3050" t="s">
        <v>204</v>
      </c>
      <c r="K3050" t="s">
        <v>204</v>
      </c>
      <c r="L3050" t="s">
        <v>204</v>
      </c>
      <c r="M3050" t="s">
        <v>204</v>
      </c>
      <c r="N3050" t="s">
        <v>204</v>
      </c>
      <c r="O3050" t="s">
        <v>204</v>
      </c>
      <c r="P3050" t="s">
        <v>204</v>
      </c>
      <c r="Q3050" s="80" t="s">
        <v>204</v>
      </c>
      <c r="R3050" s="79"/>
      <c r="T3050" t="s">
        <v>204</v>
      </c>
      <c r="U3050" t="s">
        <v>204</v>
      </c>
      <c r="V3050" t="s">
        <v>204</v>
      </c>
    </row>
    <row r="3051" spans="2:22">
      <c r="B3051" t="s">
        <v>204</v>
      </c>
      <c r="C3051" s="79" t="s">
        <v>204</v>
      </c>
      <c r="E3051" t="s">
        <v>204</v>
      </c>
      <c r="F3051" t="s">
        <v>204</v>
      </c>
      <c r="G3051" t="s">
        <v>204</v>
      </c>
      <c r="H3051" t="s">
        <v>204</v>
      </c>
      <c r="I3051" t="s">
        <v>204</v>
      </c>
      <c r="J3051" t="s">
        <v>204</v>
      </c>
      <c r="K3051" t="s">
        <v>204</v>
      </c>
      <c r="L3051" t="s">
        <v>204</v>
      </c>
      <c r="M3051" t="s">
        <v>204</v>
      </c>
      <c r="N3051" t="s">
        <v>204</v>
      </c>
      <c r="O3051" t="s">
        <v>204</v>
      </c>
      <c r="P3051" t="s">
        <v>204</v>
      </c>
      <c r="Q3051" s="80" t="s">
        <v>204</v>
      </c>
      <c r="R3051" s="79"/>
      <c r="T3051" t="s">
        <v>204</v>
      </c>
      <c r="U3051" t="s">
        <v>204</v>
      </c>
      <c r="V3051" t="s">
        <v>204</v>
      </c>
    </row>
    <row r="3052" spans="2:22">
      <c r="B3052" t="s">
        <v>204</v>
      </c>
      <c r="C3052" s="79" t="s">
        <v>204</v>
      </c>
      <c r="E3052" t="s">
        <v>204</v>
      </c>
      <c r="F3052" t="s">
        <v>204</v>
      </c>
      <c r="G3052" t="s">
        <v>204</v>
      </c>
      <c r="H3052" t="s">
        <v>204</v>
      </c>
      <c r="I3052" t="s">
        <v>204</v>
      </c>
      <c r="J3052" t="s">
        <v>204</v>
      </c>
      <c r="K3052" t="s">
        <v>204</v>
      </c>
      <c r="L3052" t="s">
        <v>204</v>
      </c>
      <c r="M3052" t="s">
        <v>204</v>
      </c>
      <c r="N3052" t="s">
        <v>204</v>
      </c>
      <c r="O3052" t="s">
        <v>204</v>
      </c>
      <c r="P3052" t="s">
        <v>204</v>
      </c>
      <c r="Q3052" s="80" t="s">
        <v>204</v>
      </c>
      <c r="R3052" s="79"/>
      <c r="T3052" t="s">
        <v>204</v>
      </c>
      <c r="U3052" t="s">
        <v>204</v>
      </c>
      <c r="V3052" t="s">
        <v>204</v>
      </c>
    </row>
    <row r="3053" spans="2:22">
      <c r="B3053" t="s">
        <v>204</v>
      </c>
      <c r="C3053" s="79" t="s">
        <v>204</v>
      </c>
      <c r="E3053" t="s">
        <v>204</v>
      </c>
      <c r="F3053" t="s">
        <v>204</v>
      </c>
      <c r="G3053" t="s">
        <v>204</v>
      </c>
      <c r="H3053" t="s">
        <v>204</v>
      </c>
      <c r="I3053" t="s">
        <v>204</v>
      </c>
      <c r="J3053" t="s">
        <v>204</v>
      </c>
      <c r="K3053" t="s">
        <v>204</v>
      </c>
      <c r="L3053" t="s">
        <v>204</v>
      </c>
      <c r="M3053" t="s">
        <v>204</v>
      </c>
      <c r="N3053" t="s">
        <v>204</v>
      </c>
      <c r="O3053" t="s">
        <v>204</v>
      </c>
      <c r="P3053" t="s">
        <v>204</v>
      </c>
      <c r="Q3053" s="80" t="s">
        <v>204</v>
      </c>
      <c r="R3053" s="79"/>
      <c r="T3053" t="s">
        <v>204</v>
      </c>
      <c r="U3053" t="s">
        <v>204</v>
      </c>
      <c r="V3053" t="s">
        <v>204</v>
      </c>
    </row>
    <row r="3054" spans="2:22">
      <c r="B3054" t="s">
        <v>204</v>
      </c>
      <c r="C3054" s="79" t="s">
        <v>204</v>
      </c>
      <c r="E3054" t="s">
        <v>204</v>
      </c>
      <c r="F3054" t="s">
        <v>204</v>
      </c>
      <c r="G3054" t="s">
        <v>204</v>
      </c>
      <c r="H3054" t="s">
        <v>204</v>
      </c>
      <c r="I3054" t="s">
        <v>204</v>
      </c>
      <c r="J3054" t="s">
        <v>204</v>
      </c>
      <c r="K3054" t="s">
        <v>204</v>
      </c>
      <c r="L3054" t="s">
        <v>204</v>
      </c>
      <c r="M3054" t="s">
        <v>204</v>
      </c>
      <c r="N3054" t="s">
        <v>204</v>
      </c>
      <c r="O3054" t="s">
        <v>204</v>
      </c>
      <c r="P3054" t="s">
        <v>204</v>
      </c>
      <c r="Q3054" s="80" t="s">
        <v>204</v>
      </c>
      <c r="R3054" s="79"/>
      <c r="T3054" t="s">
        <v>204</v>
      </c>
      <c r="U3054" t="s">
        <v>204</v>
      </c>
      <c r="V3054" t="s">
        <v>204</v>
      </c>
    </row>
    <row r="3055" spans="2:22">
      <c r="B3055" t="s">
        <v>204</v>
      </c>
      <c r="C3055" s="79" t="s">
        <v>204</v>
      </c>
      <c r="E3055" t="s">
        <v>204</v>
      </c>
      <c r="F3055" t="s">
        <v>204</v>
      </c>
      <c r="G3055" t="s">
        <v>204</v>
      </c>
      <c r="H3055" t="s">
        <v>204</v>
      </c>
      <c r="I3055" t="s">
        <v>204</v>
      </c>
      <c r="J3055" t="s">
        <v>204</v>
      </c>
      <c r="K3055" t="s">
        <v>204</v>
      </c>
      <c r="L3055" t="s">
        <v>204</v>
      </c>
      <c r="M3055" t="s">
        <v>204</v>
      </c>
      <c r="N3055" t="s">
        <v>204</v>
      </c>
      <c r="O3055" t="s">
        <v>204</v>
      </c>
      <c r="P3055" t="s">
        <v>204</v>
      </c>
      <c r="Q3055" s="80" t="s">
        <v>204</v>
      </c>
      <c r="R3055" s="79"/>
      <c r="T3055" t="s">
        <v>204</v>
      </c>
      <c r="U3055" t="s">
        <v>204</v>
      </c>
      <c r="V3055" t="s">
        <v>204</v>
      </c>
    </row>
    <row r="3056" spans="2:22">
      <c r="B3056" t="s">
        <v>204</v>
      </c>
      <c r="C3056" s="79" t="s">
        <v>204</v>
      </c>
      <c r="E3056" t="s">
        <v>204</v>
      </c>
      <c r="F3056" t="s">
        <v>204</v>
      </c>
      <c r="G3056" t="s">
        <v>204</v>
      </c>
      <c r="H3056" t="s">
        <v>204</v>
      </c>
      <c r="I3056" t="s">
        <v>204</v>
      </c>
      <c r="J3056" t="s">
        <v>204</v>
      </c>
      <c r="K3056" t="s">
        <v>204</v>
      </c>
      <c r="L3056" t="s">
        <v>204</v>
      </c>
      <c r="M3056" t="s">
        <v>204</v>
      </c>
      <c r="N3056" t="s">
        <v>204</v>
      </c>
      <c r="O3056" t="s">
        <v>204</v>
      </c>
      <c r="P3056" t="s">
        <v>204</v>
      </c>
      <c r="Q3056" s="80" t="s">
        <v>204</v>
      </c>
      <c r="R3056" s="79"/>
      <c r="T3056" t="s">
        <v>204</v>
      </c>
      <c r="U3056" t="s">
        <v>204</v>
      </c>
      <c r="V3056" t="s">
        <v>204</v>
      </c>
    </row>
    <row r="3057" spans="2:22">
      <c r="B3057" t="s">
        <v>204</v>
      </c>
      <c r="C3057" s="79" t="s">
        <v>204</v>
      </c>
      <c r="E3057" t="s">
        <v>204</v>
      </c>
      <c r="F3057" t="s">
        <v>204</v>
      </c>
      <c r="G3057" t="s">
        <v>204</v>
      </c>
      <c r="H3057" t="s">
        <v>204</v>
      </c>
      <c r="I3057" t="s">
        <v>204</v>
      </c>
      <c r="J3057" t="s">
        <v>204</v>
      </c>
      <c r="K3057" t="s">
        <v>204</v>
      </c>
      <c r="L3057" t="s">
        <v>204</v>
      </c>
      <c r="M3057" t="s">
        <v>204</v>
      </c>
      <c r="N3057" t="s">
        <v>204</v>
      </c>
      <c r="O3057" t="s">
        <v>204</v>
      </c>
      <c r="P3057" t="s">
        <v>204</v>
      </c>
      <c r="Q3057" s="80" t="s">
        <v>204</v>
      </c>
      <c r="R3057" s="79"/>
      <c r="T3057" t="s">
        <v>204</v>
      </c>
      <c r="U3057" t="s">
        <v>204</v>
      </c>
      <c r="V3057" t="s">
        <v>204</v>
      </c>
    </row>
    <row r="3058" spans="2:22">
      <c r="B3058" t="s">
        <v>204</v>
      </c>
      <c r="C3058" s="79" t="s">
        <v>204</v>
      </c>
      <c r="E3058" t="s">
        <v>204</v>
      </c>
      <c r="F3058" t="s">
        <v>204</v>
      </c>
      <c r="G3058" t="s">
        <v>204</v>
      </c>
      <c r="H3058" t="s">
        <v>204</v>
      </c>
      <c r="I3058" t="s">
        <v>204</v>
      </c>
      <c r="J3058" t="s">
        <v>204</v>
      </c>
      <c r="K3058" t="s">
        <v>204</v>
      </c>
      <c r="L3058" t="s">
        <v>204</v>
      </c>
      <c r="M3058" t="s">
        <v>204</v>
      </c>
      <c r="N3058" t="s">
        <v>204</v>
      </c>
      <c r="O3058" t="s">
        <v>204</v>
      </c>
      <c r="P3058" t="s">
        <v>204</v>
      </c>
      <c r="Q3058" s="80" t="s">
        <v>204</v>
      </c>
      <c r="R3058" s="79"/>
      <c r="T3058" t="s">
        <v>204</v>
      </c>
      <c r="U3058" t="s">
        <v>204</v>
      </c>
      <c r="V3058" t="s">
        <v>204</v>
      </c>
    </row>
    <row r="3059" spans="2:22">
      <c r="B3059" t="s">
        <v>204</v>
      </c>
      <c r="C3059" s="79" t="s">
        <v>204</v>
      </c>
      <c r="E3059" t="s">
        <v>204</v>
      </c>
      <c r="F3059" t="s">
        <v>204</v>
      </c>
      <c r="G3059" t="s">
        <v>204</v>
      </c>
      <c r="H3059" t="s">
        <v>204</v>
      </c>
      <c r="I3059" t="s">
        <v>204</v>
      </c>
      <c r="J3059" t="s">
        <v>204</v>
      </c>
      <c r="K3059" t="s">
        <v>204</v>
      </c>
      <c r="L3059" t="s">
        <v>204</v>
      </c>
      <c r="M3059" t="s">
        <v>204</v>
      </c>
      <c r="N3059" t="s">
        <v>204</v>
      </c>
      <c r="O3059" t="s">
        <v>204</v>
      </c>
      <c r="P3059" t="s">
        <v>204</v>
      </c>
      <c r="Q3059" s="80" t="s">
        <v>204</v>
      </c>
      <c r="R3059" s="79"/>
      <c r="T3059" t="s">
        <v>204</v>
      </c>
      <c r="U3059" t="s">
        <v>204</v>
      </c>
      <c r="V3059" t="s">
        <v>204</v>
      </c>
    </row>
    <row r="3060" spans="2:22">
      <c r="B3060" t="s">
        <v>204</v>
      </c>
      <c r="C3060" s="79" t="s">
        <v>204</v>
      </c>
      <c r="E3060" t="s">
        <v>204</v>
      </c>
      <c r="F3060" t="s">
        <v>204</v>
      </c>
      <c r="G3060" t="s">
        <v>204</v>
      </c>
      <c r="H3060" t="s">
        <v>204</v>
      </c>
      <c r="I3060" t="s">
        <v>204</v>
      </c>
      <c r="J3060" t="s">
        <v>204</v>
      </c>
      <c r="K3060" t="s">
        <v>204</v>
      </c>
      <c r="L3060" t="s">
        <v>204</v>
      </c>
      <c r="M3060" t="s">
        <v>204</v>
      </c>
      <c r="N3060" t="s">
        <v>204</v>
      </c>
      <c r="O3060" t="s">
        <v>204</v>
      </c>
      <c r="P3060" t="s">
        <v>204</v>
      </c>
      <c r="Q3060" s="80" t="s">
        <v>204</v>
      </c>
      <c r="R3060" s="79"/>
      <c r="T3060" t="s">
        <v>204</v>
      </c>
      <c r="U3060" t="s">
        <v>204</v>
      </c>
      <c r="V3060" t="s">
        <v>204</v>
      </c>
    </row>
    <row r="3061" spans="2:22">
      <c r="B3061" t="s">
        <v>204</v>
      </c>
      <c r="C3061" s="79" t="s">
        <v>204</v>
      </c>
      <c r="E3061" t="s">
        <v>204</v>
      </c>
      <c r="F3061" t="s">
        <v>204</v>
      </c>
      <c r="G3061" t="s">
        <v>204</v>
      </c>
      <c r="H3061" t="s">
        <v>204</v>
      </c>
      <c r="I3061" t="s">
        <v>204</v>
      </c>
      <c r="J3061" t="s">
        <v>204</v>
      </c>
      <c r="K3061" t="s">
        <v>204</v>
      </c>
      <c r="L3061" t="s">
        <v>204</v>
      </c>
      <c r="M3061" t="s">
        <v>204</v>
      </c>
      <c r="N3061" t="s">
        <v>204</v>
      </c>
      <c r="O3061" t="s">
        <v>204</v>
      </c>
      <c r="P3061" t="s">
        <v>204</v>
      </c>
      <c r="Q3061" s="80" t="s">
        <v>204</v>
      </c>
      <c r="R3061" s="79"/>
      <c r="T3061" t="s">
        <v>204</v>
      </c>
      <c r="U3061" t="s">
        <v>204</v>
      </c>
      <c r="V3061" t="s">
        <v>204</v>
      </c>
    </row>
    <row r="3062" spans="2:22">
      <c r="B3062" t="s">
        <v>204</v>
      </c>
      <c r="C3062" s="79" t="s">
        <v>204</v>
      </c>
      <c r="E3062" t="s">
        <v>204</v>
      </c>
      <c r="F3062" t="s">
        <v>204</v>
      </c>
      <c r="G3062" t="s">
        <v>204</v>
      </c>
      <c r="H3062" t="s">
        <v>204</v>
      </c>
      <c r="I3062" t="s">
        <v>204</v>
      </c>
      <c r="J3062" t="s">
        <v>204</v>
      </c>
      <c r="K3062" t="s">
        <v>204</v>
      </c>
      <c r="L3062" t="s">
        <v>204</v>
      </c>
      <c r="M3062" t="s">
        <v>204</v>
      </c>
      <c r="N3062" t="s">
        <v>204</v>
      </c>
      <c r="O3062" t="s">
        <v>204</v>
      </c>
      <c r="P3062" t="s">
        <v>204</v>
      </c>
      <c r="Q3062" s="80" t="s">
        <v>204</v>
      </c>
      <c r="R3062" s="79"/>
      <c r="T3062" t="s">
        <v>204</v>
      </c>
      <c r="U3062" t="s">
        <v>204</v>
      </c>
      <c r="V3062" t="s">
        <v>204</v>
      </c>
    </row>
    <row r="3063" spans="2:22">
      <c r="B3063" t="s">
        <v>204</v>
      </c>
      <c r="C3063" s="79" t="s">
        <v>204</v>
      </c>
      <c r="E3063" t="s">
        <v>204</v>
      </c>
      <c r="F3063" t="s">
        <v>204</v>
      </c>
      <c r="G3063" t="s">
        <v>204</v>
      </c>
      <c r="H3063" t="s">
        <v>204</v>
      </c>
      <c r="I3063" t="s">
        <v>204</v>
      </c>
      <c r="J3063" t="s">
        <v>204</v>
      </c>
      <c r="K3063" t="s">
        <v>204</v>
      </c>
      <c r="L3063" t="s">
        <v>204</v>
      </c>
      <c r="M3063" t="s">
        <v>204</v>
      </c>
      <c r="N3063" t="s">
        <v>204</v>
      </c>
      <c r="O3063" t="s">
        <v>204</v>
      </c>
      <c r="P3063" t="s">
        <v>204</v>
      </c>
      <c r="Q3063" s="80" t="s">
        <v>204</v>
      </c>
      <c r="R3063" s="79"/>
      <c r="T3063" t="s">
        <v>204</v>
      </c>
      <c r="U3063" t="s">
        <v>204</v>
      </c>
      <c r="V3063" t="s">
        <v>204</v>
      </c>
    </row>
    <row r="3064" spans="2:22">
      <c r="B3064" t="s">
        <v>204</v>
      </c>
      <c r="C3064" s="79" t="s">
        <v>204</v>
      </c>
      <c r="E3064" t="s">
        <v>204</v>
      </c>
      <c r="F3064" t="s">
        <v>204</v>
      </c>
      <c r="G3064" t="s">
        <v>204</v>
      </c>
      <c r="H3064" t="s">
        <v>204</v>
      </c>
      <c r="I3064" t="s">
        <v>204</v>
      </c>
      <c r="J3064" t="s">
        <v>204</v>
      </c>
      <c r="K3064" t="s">
        <v>204</v>
      </c>
      <c r="L3064" t="s">
        <v>204</v>
      </c>
      <c r="M3064" t="s">
        <v>204</v>
      </c>
      <c r="N3064" t="s">
        <v>204</v>
      </c>
      <c r="O3064" t="s">
        <v>204</v>
      </c>
      <c r="P3064" t="s">
        <v>204</v>
      </c>
      <c r="Q3064" s="80" t="s">
        <v>204</v>
      </c>
      <c r="R3064" s="79"/>
      <c r="T3064" t="s">
        <v>204</v>
      </c>
      <c r="U3064" t="s">
        <v>204</v>
      </c>
      <c r="V3064" t="s">
        <v>204</v>
      </c>
    </row>
    <row r="3065" spans="2:22">
      <c r="B3065" t="s">
        <v>204</v>
      </c>
      <c r="C3065" s="79" t="s">
        <v>204</v>
      </c>
      <c r="E3065" t="s">
        <v>204</v>
      </c>
      <c r="F3065" t="s">
        <v>204</v>
      </c>
      <c r="G3065" t="s">
        <v>204</v>
      </c>
      <c r="H3065" t="s">
        <v>204</v>
      </c>
      <c r="I3065" t="s">
        <v>204</v>
      </c>
      <c r="J3065" t="s">
        <v>204</v>
      </c>
      <c r="K3065" t="s">
        <v>204</v>
      </c>
      <c r="L3065" t="s">
        <v>204</v>
      </c>
      <c r="M3065" t="s">
        <v>204</v>
      </c>
      <c r="N3065" t="s">
        <v>204</v>
      </c>
      <c r="O3065" t="s">
        <v>204</v>
      </c>
      <c r="P3065" t="s">
        <v>204</v>
      </c>
      <c r="Q3065" s="80" t="s">
        <v>204</v>
      </c>
      <c r="R3065" s="79"/>
      <c r="T3065" t="s">
        <v>204</v>
      </c>
      <c r="U3065" t="s">
        <v>204</v>
      </c>
      <c r="V3065" t="s">
        <v>204</v>
      </c>
    </row>
    <row r="3066" spans="2:22">
      <c r="B3066" t="s">
        <v>204</v>
      </c>
      <c r="C3066" s="79" t="s">
        <v>204</v>
      </c>
      <c r="E3066" t="s">
        <v>204</v>
      </c>
      <c r="F3066" t="s">
        <v>204</v>
      </c>
      <c r="G3066" t="s">
        <v>204</v>
      </c>
      <c r="H3066" t="s">
        <v>204</v>
      </c>
      <c r="I3066" t="s">
        <v>204</v>
      </c>
      <c r="J3066" t="s">
        <v>204</v>
      </c>
      <c r="K3066" t="s">
        <v>204</v>
      </c>
      <c r="L3066" t="s">
        <v>204</v>
      </c>
      <c r="M3066" t="s">
        <v>204</v>
      </c>
      <c r="N3066" t="s">
        <v>204</v>
      </c>
      <c r="O3066" t="s">
        <v>204</v>
      </c>
      <c r="P3066" t="s">
        <v>204</v>
      </c>
      <c r="Q3066" s="80" t="s">
        <v>204</v>
      </c>
      <c r="R3066" s="79"/>
      <c r="T3066" t="s">
        <v>204</v>
      </c>
      <c r="U3066" t="s">
        <v>204</v>
      </c>
      <c r="V3066" t="s">
        <v>204</v>
      </c>
    </row>
    <row r="3067" spans="2:22">
      <c r="B3067" t="s">
        <v>204</v>
      </c>
      <c r="C3067" s="79" t="s">
        <v>204</v>
      </c>
      <c r="E3067" t="s">
        <v>204</v>
      </c>
      <c r="F3067" t="s">
        <v>204</v>
      </c>
      <c r="G3067" t="s">
        <v>204</v>
      </c>
      <c r="H3067" t="s">
        <v>204</v>
      </c>
      <c r="I3067" t="s">
        <v>204</v>
      </c>
      <c r="J3067" t="s">
        <v>204</v>
      </c>
      <c r="K3067" t="s">
        <v>204</v>
      </c>
      <c r="L3067" t="s">
        <v>204</v>
      </c>
      <c r="M3067" t="s">
        <v>204</v>
      </c>
      <c r="N3067" t="s">
        <v>204</v>
      </c>
      <c r="O3067" t="s">
        <v>204</v>
      </c>
      <c r="P3067" t="s">
        <v>204</v>
      </c>
      <c r="Q3067" s="80" t="s">
        <v>204</v>
      </c>
      <c r="R3067" s="79"/>
      <c r="T3067" t="s">
        <v>204</v>
      </c>
      <c r="U3067" t="s">
        <v>204</v>
      </c>
      <c r="V3067" t="s">
        <v>204</v>
      </c>
    </row>
    <row r="3068" spans="2:22">
      <c r="B3068" t="s">
        <v>204</v>
      </c>
      <c r="C3068" s="79" t="s">
        <v>204</v>
      </c>
      <c r="E3068" t="s">
        <v>204</v>
      </c>
      <c r="F3068" t="s">
        <v>204</v>
      </c>
      <c r="G3068" t="s">
        <v>204</v>
      </c>
      <c r="H3068" t="s">
        <v>204</v>
      </c>
      <c r="I3068" t="s">
        <v>204</v>
      </c>
      <c r="J3068" t="s">
        <v>204</v>
      </c>
      <c r="K3068" t="s">
        <v>204</v>
      </c>
      <c r="L3068" t="s">
        <v>204</v>
      </c>
      <c r="M3068" t="s">
        <v>204</v>
      </c>
      <c r="N3068" t="s">
        <v>204</v>
      </c>
      <c r="O3068" t="s">
        <v>204</v>
      </c>
      <c r="P3068" t="s">
        <v>204</v>
      </c>
      <c r="Q3068" s="80" t="s">
        <v>204</v>
      </c>
      <c r="R3068" s="79"/>
      <c r="T3068" t="s">
        <v>204</v>
      </c>
      <c r="U3068" t="s">
        <v>204</v>
      </c>
      <c r="V3068" t="s">
        <v>204</v>
      </c>
    </row>
    <row r="3069" spans="2:22">
      <c r="B3069" t="s">
        <v>204</v>
      </c>
      <c r="C3069" s="79" t="s">
        <v>204</v>
      </c>
      <c r="E3069" t="s">
        <v>204</v>
      </c>
      <c r="F3069" t="s">
        <v>204</v>
      </c>
      <c r="G3069" t="s">
        <v>204</v>
      </c>
      <c r="H3069" t="s">
        <v>204</v>
      </c>
      <c r="I3069" t="s">
        <v>204</v>
      </c>
      <c r="J3069" t="s">
        <v>204</v>
      </c>
      <c r="K3069" t="s">
        <v>204</v>
      </c>
      <c r="L3069" t="s">
        <v>204</v>
      </c>
      <c r="M3069" t="s">
        <v>204</v>
      </c>
      <c r="N3069" t="s">
        <v>204</v>
      </c>
      <c r="O3069" t="s">
        <v>204</v>
      </c>
      <c r="P3069" t="s">
        <v>204</v>
      </c>
      <c r="Q3069" s="80" t="s">
        <v>204</v>
      </c>
      <c r="R3069" s="79"/>
      <c r="T3069" t="s">
        <v>204</v>
      </c>
      <c r="U3069" t="s">
        <v>204</v>
      </c>
      <c r="V3069" t="s">
        <v>204</v>
      </c>
    </row>
    <row r="3070" spans="2:22">
      <c r="B3070" t="s">
        <v>204</v>
      </c>
      <c r="C3070" s="79" t="s">
        <v>204</v>
      </c>
      <c r="E3070" t="s">
        <v>204</v>
      </c>
      <c r="F3070" t="s">
        <v>204</v>
      </c>
      <c r="G3070" t="s">
        <v>204</v>
      </c>
      <c r="H3070" t="s">
        <v>204</v>
      </c>
      <c r="I3070" t="s">
        <v>204</v>
      </c>
      <c r="J3070" t="s">
        <v>204</v>
      </c>
      <c r="K3070" t="s">
        <v>204</v>
      </c>
      <c r="L3070" t="s">
        <v>204</v>
      </c>
      <c r="M3070" t="s">
        <v>204</v>
      </c>
      <c r="N3070" t="s">
        <v>204</v>
      </c>
      <c r="O3070" t="s">
        <v>204</v>
      </c>
      <c r="P3070" t="s">
        <v>204</v>
      </c>
      <c r="Q3070" s="80" t="s">
        <v>204</v>
      </c>
      <c r="R3070" s="79"/>
      <c r="T3070" t="s">
        <v>204</v>
      </c>
      <c r="U3070" t="s">
        <v>204</v>
      </c>
      <c r="V3070" t="s">
        <v>204</v>
      </c>
    </row>
    <row r="3071" spans="2:22">
      <c r="B3071" t="s">
        <v>204</v>
      </c>
      <c r="C3071" s="79" t="s">
        <v>204</v>
      </c>
      <c r="E3071" t="s">
        <v>204</v>
      </c>
      <c r="F3071" t="s">
        <v>204</v>
      </c>
      <c r="G3071" t="s">
        <v>204</v>
      </c>
      <c r="H3071" t="s">
        <v>204</v>
      </c>
      <c r="I3071" t="s">
        <v>204</v>
      </c>
      <c r="J3071" t="s">
        <v>204</v>
      </c>
      <c r="K3071" t="s">
        <v>204</v>
      </c>
      <c r="L3071" t="s">
        <v>204</v>
      </c>
      <c r="M3071" t="s">
        <v>204</v>
      </c>
      <c r="N3071" t="s">
        <v>204</v>
      </c>
      <c r="O3071" t="s">
        <v>204</v>
      </c>
      <c r="P3071" t="s">
        <v>204</v>
      </c>
      <c r="Q3071" s="80" t="s">
        <v>204</v>
      </c>
      <c r="R3071" s="79"/>
      <c r="T3071" t="s">
        <v>204</v>
      </c>
      <c r="U3071" t="s">
        <v>204</v>
      </c>
      <c r="V3071" t="s">
        <v>204</v>
      </c>
    </row>
    <row r="3072" spans="2:22">
      <c r="B3072" t="s">
        <v>204</v>
      </c>
      <c r="C3072" s="79" t="s">
        <v>204</v>
      </c>
      <c r="E3072" t="s">
        <v>204</v>
      </c>
      <c r="F3072" t="s">
        <v>204</v>
      </c>
      <c r="G3072" t="s">
        <v>204</v>
      </c>
      <c r="H3072" t="s">
        <v>204</v>
      </c>
      <c r="I3072" t="s">
        <v>204</v>
      </c>
      <c r="J3072" t="s">
        <v>204</v>
      </c>
      <c r="K3072" t="s">
        <v>204</v>
      </c>
      <c r="L3072" t="s">
        <v>204</v>
      </c>
      <c r="M3072" t="s">
        <v>204</v>
      </c>
      <c r="N3072" t="s">
        <v>204</v>
      </c>
      <c r="O3072" t="s">
        <v>204</v>
      </c>
      <c r="P3072" t="s">
        <v>204</v>
      </c>
      <c r="Q3072" s="80" t="s">
        <v>204</v>
      </c>
      <c r="R3072" s="79"/>
      <c r="T3072" t="s">
        <v>204</v>
      </c>
      <c r="U3072" t="s">
        <v>204</v>
      </c>
      <c r="V3072" t="s">
        <v>204</v>
      </c>
    </row>
    <row r="3073" spans="2:22">
      <c r="B3073" t="s">
        <v>204</v>
      </c>
      <c r="C3073" s="79" t="s">
        <v>204</v>
      </c>
      <c r="E3073" t="s">
        <v>204</v>
      </c>
      <c r="F3073" t="s">
        <v>204</v>
      </c>
      <c r="G3073" t="s">
        <v>204</v>
      </c>
      <c r="H3073" t="s">
        <v>204</v>
      </c>
      <c r="I3073" t="s">
        <v>204</v>
      </c>
      <c r="J3073" t="s">
        <v>204</v>
      </c>
      <c r="K3073" t="s">
        <v>204</v>
      </c>
      <c r="L3073" t="s">
        <v>204</v>
      </c>
      <c r="M3073" t="s">
        <v>204</v>
      </c>
      <c r="N3073" t="s">
        <v>204</v>
      </c>
      <c r="O3073" t="s">
        <v>204</v>
      </c>
      <c r="P3073" t="s">
        <v>204</v>
      </c>
      <c r="Q3073" s="80" t="s">
        <v>204</v>
      </c>
      <c r="R3073" s="79"/>
      <c r="T3073" t="s">
        <v>204</v>
      </c>
      <c r="U3073" t="s">
        <v>204</v>
      </c>
      <c r="V3073" t="s">
        <v>204</v>
      </c>
    </row>
    <row r="3074" spans="2:22">
      <c r="B3074" t="s">
        <v>204</v>
      </c>
      <c r="C3074" s="79" t="s">
        <v>204</v>
      </c>
      <c r="E3074" t="s">
        <v>204</v>
      </c>
      <c r="F3074" t="s">
        <v>204</v>
      </c>
      <c r="G3074" t="s">
        <v>204</v>
      </c>
      <c r="H3074" t="s">
        <v>204</v>
      </c>
      <c r="I3074" t="s">
        <v>204</v>
      </c>
      <c r="J3074" t="s">
        <v>204</v>
      </c>
      <c r="K3074" t="s">
        <v>204</v>
      </c>
      <c r="L3074" t="s">
        <v>204</v>
      </c>
      <c r="M3074" t="s">
        <v>204</v>
      </c>
      <c r="N3074" t="s">
        <v>204</v>
      </c>
      <c r="O3074" t="s">
        <v>204</v>
      </c>
      <c r="P3074" t="s">
        <v>204</v>
      </c>
      <c r="Q3074" s="80" t="s">
        <v>204</v>
      </c>
      <c r="R3074" s="79"/>
      <c r="T3074" t="s">
        <v>204</v>
      </c>
      <c r="U3074" t="s">
        <v>204</v>
      </c>
      <c r="V3074" t="s">
        <v>204</v>
      </c>
    </row>
    <row r="3075" spans="2:22">
      <c r="B3075" t="s">
        <v>204</v>
      </c>
      <c r="C3075" s="79" t="s">
        <v>204</v>
      </c>
      <c r="E3075" t="s">
        <v>204</v>
      </c>
      <c r="F3075" t="s">
        <v>204</v>
      </c>
      <c r="G3075" t="s">
        <v>204</v>
      </c>
      <c r="H3075" t="s">
        <v>204</v>
      </c>
      <c r="I3075" t="s">
        <v>204</v>
      </c>
      <c r="J3075" t="s">
        <v>204</v>
      </c>
      <c r="K3075" t="s">
        <v>204</v>
      </c>
      <c r="L3075" t="s">
        <v>204</v>
      </c>
      <c r="M3075" t="s">
        <v>204</v>
      </c>
      <c r="N3075" t="s">
        <v>204</v>
      </c>
      <c r="O3075" t="s">
        <v>204</v>
      </c>
      <c r="P3075" t="s">
        <v>204</v>
      </c>
      <c r="Q3075" s="80" t="s">
        <v>204</v>
      </c>
      <c r="R3075" s="79"/>
      <c r="T3075" t="s">
        <v>204</v>
      </c>
      <c r="U3075" t="s">
        <v>204</v>
      </c>
      <c r="V3075" t="s">
        <v>204</v>
      </c>
    </row>
    <row r="3076" spans="2:22">
      <c r="B3076" t="s">
        <v>204</v>
      </c>
      <c r="C3076" s="79" t="s">
        <v>204</v>
      </c>
      <c r="E3076" t="s">
        <v>204</v>
      </c>
      <c r="F3076" t="s">
        <v>204</v>
      </c>
      <c r="G3076" t="s">
        <v>204</v>
      </c>
      <c r="H3076" t="s">
        <v>204</v>
      </c>
      <c r="I3076" t="s">
        <v>204</v>
      </c>
      <c r="J3076" t="s">
        <v>204</v>
      </c>
      <c r="K3076" t="s">
        <v>204</v>
      </c>
      <c r="L3076" t="s">
        <v>204</v>
      </c>
      <c r="M3076" t="s">
        <v>204</v>
      </c>
      <c r="N3076" t="s">
        <v>204</v>
      </c>
      <c r="O3076" t="s">
        <v>204</v>
      </c>
      <c r="P3076" t="s">
        <v>204</v>
      </c>
      <c r="Q3076" s="80" t="s">
        <v>204</v>
      </c>
      <c r="R3076" s="79"/>
      <c r="T3076" t="s">
        <v>204</v>
      </c>
      <c r="U3076" t="s">
        <v>204</v>
      </c>
      <c r="V3076" t="s">
        <v>204</v>
      </c>
    </row>
    <row r="3077" spans="2:22">
      <c r="B3077" t="s">
        <v>204</v>
      </c>
      <c r="C3077" s="79" t="s">
        <v>204</v>
      </c>
      <c r="E3077" t="s">
        <v>204</v>
      </c>
      <c r="F3077" t="s">
        <v>204</v>
      </c>
      <c r="G3077" t="s">
        <v>204</v>
      </c>
      <c r="H3077" t="s">
        <v>204</v>
      </c>
      <c r="I3077" t="s">
        <v>204</v>
      </c>
      <c r="J3077" t="s">
        <v>204</v>
      </c>
      <c r="K3077" t="s">
        <v>204</v>
      </c>
      <c r="L3077" t="s">
        <v>204</v>
      </c>
      <c r="M3077" t="s">
        <v>204</v>
      </c>
      <c r="N3077" t="s">
        <v>204</v>
      </c>
      <c r="O3077" t="s">
        <v>204</v>
      </c>
      <c r="P3077" t="s">
        <v>204</v>
      </c>
      <c r="Q3077" s="80" t="s">
        <v>204</v>
      </c>
      <c r="R3077" s="79"/>
      <c r="T3077" t="s">
        <v>204</v>
      </c>
      <c r="U3077" t="s">
        <v>204</v>
      </c>
      <c r="V3077" t="s">
        <v>204</v>
      </c>
    </row>
    <row r="3078" spans="2:22">
      <c r="B3078" t="s">
        <v>204</v>
      </c>
      <c r="C3078" s="79" t="s">
        <v>204</v>
      </c>
      <c r="E3078" t="s">
        <v>204</v>
      </c>
      <c r="F3078" t="s">
        <v>204</v>
      </c>
      <c r="G3078" t="s">
        <v>204</v>
      </c>
      <c r="H3078" t="s">
        <v>204</v>
      </c>
      <c r="I3078" t="s">
        <v>204</v>
      </c>
      <c r="J3078" t="s">
        <v>204</v>
      </c>
      <c r="K3078" t="s">
        <v>204</v>
      </c>
      <c r="L3078" t="s">
        <v>204</v>
      </c>
      <c r="M3078" t="s">
        <v>204</v>
      </c>
      <c r="N3078" t="s">
        <v>204</v>
      </c>
      <c r="O3078" t="s">
        <v>204</v>
      </c>
      <c r="P3078" t="s">
        <v>204</v>
      </c>
      <c r="Q3078" s="80" t="s">
        <v>204</v>
      </c>
      <c r="R3078" s="79"/>
      <c r="T3078" t="s">
        <v>204</v>
      </c>
      <c r="U3078" t="s">
        <v>204</v>
      </c>
      <c r="V3078" t="s">
        <v>204</v>
      </c>
    </row>
    <row r="3079" spans="2:22">
      <c r="B3079" t="s">
        <v>204</v>
      </c>
      <c r="C3079" s="79" t="s">
        <v>204</v>
      </c>
      <c r="E3079" t="s">
        <v>204</v>
      </c>
      <c r="F3079" t="s">
        <v>204</v>
      </c>
      <c r="G3079" t="s">
        <v>204</v>
      </c>
      <c r="H3079" t="s">
        <v>204</v>
      </c>
      <c r="I3079" t="s">
        <v>204</v>
      </c>
      <c r="J3079" t="s">
        <v>204</v>
      </c>
      <c r="K3079" t="s">
        <v>204</v>
      </c>
      <c r="L3079" t="s">
        <v>204</v>
      </c>
      <c r="M3079" t="s">
        <v>204</v>
      </c>
      <c r="N3079" t="s">
        <v>204</v>
      </c>
      <c r="O3079" t="s">
        <v>204</v>
      </c>
      <c r="P3079" t="s">
        <v>204</v>
      </c>
      <c r="Q3079" s="80" t="s">
        <v>204</v>
      </c>
      <c r="R3079" s="79"/>
      <c r="T3079" t="s">
        <v>204</v>
      </c>
      <c r="U3079" t="s">
        <v>204</v>
      </c>
      <c r="V3079" t="s">
        <v>204</v>
      </c>
    </row>
    <row r="3080" spans="2:22">
      <c r="B3080" t="s">
        <v>204</v>
      </c>
      <c r="C3080" s="79" t="s">
        <v>204</v>
      </c>
      <c r="E3080" t="s">
        <v>204</v>
      </c>
      <c r="F3080" t="s">
        <v>204</v>
      </c>
      <c r="G3080" t="s">
        <v>204</v>
      </c>
      <c r="H3080" t="s">
        <v>204</v>
      </c>
      <c r="I3080" t="s">
        <v>204</v>
      </c>
      <c r="J3080" t="s">
        <v>204</v>
      </c>
      <c r="K3080" t="s">
        <v>204</v>
      </c>
      <c r="L3080" t="s">
        <v>204</v>
      </c>
      <c r="M3080" t="s">
        <v>204</v>
      </c>
      <c r="N3080" t="s">
        <v>204</v>
      </c>
      <c r="O3080" t="s">
        <v>204</v>
      </c>
      <c r="P3080" t="s">
        <v>204</v>
      </c>
      <c r="Q3080" s="80" t="s">
        <v>204</v>
      </c>
      <c r="R3080" s="79"/>
      <c r="T3080" t="s">
        <v>204</v>
      </c>
      <c r="U3080" t="s">
        <v>204</v>
      </c>
      <c r="V3080" t="s">
        <v>204</v>
      </c>
    </row>
    <row r="3081" spans="2:22">
      <c r="B3081" t="s">
        <v>204</v>
      </c>
      <c r="C3081" s="79" t="s">
        <v>204</v>
      </c>
      <c r="E3081" t="s">
        <v>204</v>
      </c>
      <c r="F3081" t="s">
        <v>204</v>
      </c>
      <c r="G3081" t="s">
        <v>204</v>
      </c>
      <c r="H3081" t="s">
        <v>204</v>
      </c>
      <c r="I3081" t="s">
        <v>204</v>
      </c>
      <c r="J3081" t="s">
        <v>204</v>
      </c>
      <c r="K3081" t="s">
        <v>204</v>
      </c>
      <c r="L3081" t="s">
        <v>204</v>
      </c>
      <c r="M3081" t="s">
        <v>204</v>
      </c>
      <c r="N3081" t="s">
        <v>204</v>
      </c>
      <c r="O3081" t="s">
        <v>204</v>
      </c>
      <c r="P3081" t="s">
        <v>204</v>
      </c>
      <c r="Q3081" s="80" t="s">
        <v>204</v>
      </c>
      <c r="R3081" s="79"/>
      <c r="T3081" t="s">
        <v>204</v>
      </c>
      <c r="U3081" t="s">
        <v>204</v>
      </c>
      <c r="V3081" t="s">
        <v>204</v>
      </c>
    </row>
    <row r="3082" spans="2:22">
      <c r="B3082" t="s">
        <v>204</v>
      </c>
      <c r="C3082" s="79" t="s">
        <v>204</v>
      </c>
      <c r="E3082" t="s">
        <v>204</v>
      </c>
      <c r="F3082" t="s">
        <v>204</v>
      </c>
      <c r="G3082" t="s">
        <v>204</v>
      </c>
      <c r="H3082" t="s">
        <v>204</v>
      </c>
      <c r="I3082" t="s">
        <v>204</v>
      </c>
      <c r="J3082" t="s">
        <v>204</v>
      </c>
      <c r="K3082" t="s">
        <v>204</v>
      </c>
      <c r="L3082" t="s">
        <v>204</v>
      </c>
      <c r="M3082" t="s">
        <v>204</v>
      </c>
      <c r="N3082" t="s">
        <v>204</v>
      </c>
      <c r="O3082" t="s">
        <v>204</v>
      </c>
      <c r="P3082" t="s">
        <v>204</v>
      </c>
      <c r="Q3082" s="80" t="s">
        <v>204</v>
      </c>
      <c r="R3082" s="79"/>
      <c r="T3082" t="s">
        <v>204</v>
      </c>
      <c r="U3082" t="s">
        <v>204</v>
      </c>
      <c r="V3082" t="s">
        <v>204</v>
      </c>
    </row>
    <row r="3083" spans="2:22">
      <c r="B3083" t="s">
        <v>204</v>
      </c>
      <c r="C3083" s="79" t="s">
        <v>204</v>
      </c>
      <c r="E3083" t="s">
        <v>204</v>
      </c>
      <c r="F3083" t="s">
        <v>204</v>
      </c>
      <c r="G3083" t="s">
        <v>204</v>
      </c>
      <c r="H3083" t="s">
        <v>204</v>
      </c>
      <c r="I3083" t="s">
        <v>204</v>
      </c>
      <c r="J3083" t="s">
        <v>204</v>
      </c>
      <c r="K3083" t="s">
        <v>204</v>
      </c>
      <c r="L3083" t="s">
        <v>204</v>
      </c>
      <c r="M3083" t="s">
        <v>204</v>
      </c>
      <c r="N3083" t="s">
        <v>204</v>
      </c>
      <c r="O3083" t="s">
        <v>204</v>
      </c>
      <c r="P3083" t="s">
        <v>204</v>
      </c>
      <c r="Q3083" s="80" t="s">
        <v>204</v>
      </c>
      <c r="R3083" s="79"/>
      <c r="T3083" t="s">
        <v>204</v>
      </c>
      <c r="U3083" t="s">
        <v>204</v>
      </c>
      <c r="V3083" t="s">
        <v>204</v>
      </c>
    </row>
    <row r="3084" spans="2:22">
      <c r="B3084" t="s">
        <v>204</v>
      </c>
      <c r="C3084" s="79" t="s">
        <v>204</v>
      </c>
      <c r="E3084" t="s">
        <v>204</v>
      </c>
      <c r="F3084" t="s">
        <v>204</v>
      </c>
      <c r="G3084" t="s">
        <v>204</v>
      </c>
      <c r="H3084" t="s">
        <v>204</v>
      </c>
      <c r="I3084" t="s">
        <v>204</v>
      </c>
      <c r="J3084" t="s">
        <v>204</v>
      </c>
      <c r="K3084" t="s">
        <v>204</v>
      </c>
      <c r="L3084" t="s">
        <v>204</v>
      </c>
      <c r="M3084" t="s">
        <v>204</v>
      </c>
      <c r="N3084" t="s">
        <v>204</v>
      </c>
      <c r="O3084" t="s">
        <v>204</v>
      </c>
      <c r="P3084" t="s">
        <v>204</v>
      </c>
      <c r="Q3084" s="80" t="s">
        <v>204</v>
      </c>
      <c r="R3084" s="79"/>
      <c r="T3084" t="s">
        <v>204</v>
      </c>
      <c r="U3084" t="s">
        <v>204</v>
      </c>
      <c r="V3084" t="s">
        <v>204</v>
      </c>
    </row>
    <row r="3085" spans="2:22">
      <c r="B3085" t="s">
        <v>204</v>
      </c>
      <c r="C3085" s="79" t="s">
        <v>204</v>
      </c>
      <c r="E3085" t="s">
        <v>204</v>
      </c>
      <c r="F3085" t="s">
        <v>204</v>
      </c>
      <c r="G3085" t="s">
        <v>204</v>
      </c>
      <c r="H3085" t="s">
        <v>204</v>
      </c>
      <c r="I3085" t="s">
        <v>204</v>
      </c>
      <c r="J3085" t="s">
        <v>204</v>
      </c>
      <c r="K3085" t="s">
        <v>204</v>
      </c>
      <c r="L3085" t="s">
        <v>204</v>
      </c>
      <c r="M3085" t="s">
        <v>204</v>
      </c>
      <c r="N3085" t="s">
        <v>204</v>
      </c>
      <c r="O3085" t="s">
        <v>204</v>
      </c>
      <c r="P3085" t="s">
        <v>204</v>
      </c>
      <c r="Q3085" s="80" t="s">
        <v>204</v>
      </c>
      <c r="R3085" s="79"/>
      <c r="T3085" t="s">
        <v>204</v>
      </c>
      <c r="U3085" t="s">
        <v>204</v>
      </c>
      <c r="V3085" t="s">
        <v>204</v>
      </c>
    </row>
    <row r="3086" spans="2:22">
      <c r="B3086" t="s">
        <v>204</v>
      </c>
      <c r="C3086" s="79" t="s">
        <v>204</v>
      </c>
      <c r="E3086" t="s">
        <v>204</v>
      </c>
      <c r="F3086" t="s">
        <v>204</v>
      </c>
      <c r="G3086" t="s">
        <v>204</v>
      </c>
      <c r="H3086" t="s">
        <v>204</v>
      </c>
      <c r="I3086" t="s">
        <v>204</v>
      </c>
      <c r="J3086" t="s">
        <v>204</v>
      </c>
      <c r="K3086" t="s">
        <v>204</v>
      </c>
      <c r="L3086" t="s">
        <v>204</v>
      </c>
      <c r="M3086" t="s">
        <v>204</v>
      </c>
      <c r="N3086" t="s">
        <v>204</v>
      </c>
      <c r="O3086" t="s">
        <v>204</v>
      </c>
      <c r="P3086" t="s">
        <v>204</v>
      </c>
      <c r="Q3086" s="80" t="s">
        <v>204</v>
      </c>
      <c r="R3086" s="79"/>
      <c r="T3086" t="s">
        <v>204</v>
      </c>
      <c r="U3086" t="s">
        <v>204</v>
      </c>
      <c r="V3086" t="s">
        <v>204</v>
      </c>
    </row>
    <row r="3087" spans="2:22">
      <c r="B3087" t="s">
        <v>204</v>
      </c>
      <c r="C3087" s="79" t="s">
        <v>204</v>
      </c>
      <c r="E3087" t="s">
        <v>204</v>
      </c>
      <c r="F3087" t="s">
        <v>204</v>
      </c>
      <c r="G3087" t="s">
        <v>204</v>
      </c>
      <c r="H3087" t="s">
        <v>204</v>
      </c>
      <c r="I3087" t="s">
        <v>204</v>
      </c>
      <c r="J3087" t="s">
        <v>204</v>
      </c>
      <c r="K3087" t="s">
        <v>204</v>
      </c>
      <c r="L3087" t="s">
        <v>204</v>
      </c>
      <c r="M3087" t="s">
        <v>204</v>
      </c>
      <c r="N3087" t="s">
        <v>204</v>
      </c>
      <c r="O3087" t="s">
        <v>204</v>
      </c>
      <c r="P3087" t="s">
        <v>204</v>
      </c>
      <c r="Q3087" s="80" t="s">
        <v>204</v>
      </c>
      <c r="R3087" s="79"/>
      <c r="T3087" t="s">
        <v>204</v>
      </c>
      <c r="U3087" t="s">
        <v>204</v>
      </c>
      <c r="V3087" t="s">
        <v>204</v>
      </c>
    </row>
    <row r="3088" spans="2:22">
      <c r="B3088" t="s">
        <v>204</v>
      </c>
      <c r="C3088" s="79" t="s">
        <v>204</v>
      </c>
      <c r="E3088" t="s">
        <v>204</v>
      </c>
      <c r="F3088" t="s">
        <v>204</v>
      </c>
      <c r="G3088" t="s">
        <v>204</v>
      </c>
      <c r="H3088" t="s">
        <v>204</v>
      </c>
      <c r="I3088" t="s">
        <v>204</v>
      </c>
      <c r="J3088" t="s">
        <v>204</v>
      </c>
      <c r="K3088" t="s">
        <v>204</v>
      </c>
      <c r="L3088" t="s">
        <v>204</v>
      </c>
      <c r="M3088" t="s">
        <v>204</v>
      </c>
      <c r="N3088" t="s">
        <v>204</v>
      </c>
      <c r="O3088" t="s">
        <v>204</v>
      </c>
      <c r="P3088" t="s">
        <v>204</v>
      </c>
      <c r="Q3088" s="80" t="s">
        <v>204</v>
      </c>
      <c r="R3088" s="79"/>
      <c r="T3088" t="s">
        <v>204</v>
      </c>
      <c r="U3088" t="s">
        <v>204</v>
      </c>
      <c r="V3088" t="s">
        <v>204</v>
      </c>
    </row>
    <row r="3089" spans="2:22">
      <c r="B3089" t="s">
        <v>204</v>
      </c>
      <c r="C3089" s="79" t="s">
        <v>204</v>
      </c>
      <c r="E3089" t="s">
        <v>204</v>
      </c>
      <c r="F3089" t="s">
        <v>204</v>
      </c>
      <c r="G3089" t="s">
        <v>204</v>
      </c>
      <c r="H3089" t="s">
        <v>204</v>
      </c>
      <c r="I3089" t="s">
        <v>204</v>
      </c>
      <c r="J3089" t="s">
        <v>204</v>
      </c>
      <c r="K3089" t="s">
        <v>204</v>
      </c>
      <c r="L3089" t="s">
        <v>204</v>
      </c>
      <c r="M3089" t="s">
        <v>204</v>
      </c>
      <c r="N3089" t="s">
        <v>204</v>
      </c>
      <c r="O3089" t="s">
        <v>204</v>
      </c>
      <c r="P3089" t="s">
        <v>204</v>
      </c>
      <c r="Q3089" s="80" t="s">
        <v>204</v>
      </c>
      <c r="R3089" s="79"/>
      <c r="T3089" t="s">
        <v>204</v>
      </c>
      <c r="U3089" t="s">
        <v>204</v>
      </c>
      <c r="V3089" t="s">
        <v>204</v>
      </c>
    </row>
    <row r="3090" spans="2:22">
      <c r="B3090" t="s">
        <v>204</v>
      </c>
      <c r="C3090" s="79" t="s">
        <v>204</v>
      </c>
      <c r="E3090" t="s">
        <v>204</v>
      </c>
      <c r="F3090" t="s">
        <v>204</v>
      </c>
      <c r="G3090" t="s">
        <v>204</v>
      </c>
      <c r="H3090" t="s">
        <v>204</v>
      </c>
      <c r="I3090" t="s">
        <v>204</v>
      </c>
      <c r="J3090" t="s">
        <v>204</v>
      </c>
      <c r="K3090" t="s">
        <v>204</v>
      </c>
      <c r="L3090" t="s">
        <v>204</v>
      </c>
      <c r="M3090" t="s">
        <v>204</v>
      </c>
      <c r="N3090" t="s">
        <v>204</v>
      </c>
      <c r="O3090" t="s">
        <v>204</v>
      </c>
      <c r="P3090" t="s">
        <v>204</v>
      </c>
      <c r="Q3090" s="80" t="s">
        <v>204</v>
      </c>
      <c r="R3090" s="79"/>
      <c r="T3090" t="s">
        <v>204</v>
      </c>
      <c r="U3090" t="s">
        <v>204</v>
      </c>
      <c r="V3090" t="s">
        <v>204</v>
      </c>
    </row>
    <row r="3091" spans="2:22">
      <c r="B3091" t="s">
        <v>204</v>
      </c>
      <c r="C3091" s="79" t="s">
        <v>204</v>
      </c>
      <c r="E3091" t="s">
        <v>204</v>
      </c>
      <c r="F3091" t="s">
        <v>204</v>
      </c>
      <c r="G3091" t="s">
        <v>204</v>
      </c>
      <c r="H3091" t="s">
        <v>204</v>
      </c>
      <c r="I3091" t="s">
        <v>204</v>
      </c>
      <c r="J3091" t="s">
        <v>204</v>
      </c>
      <c r="K3091" t="s">
        <v>204</v>
      </c>
      <c r="L3091" t="s">
        <v>204</v>
      </c>
      <c r="M3091" t="s">
        <v>204</v>
      </c>
      <c r="N3091" t="s">
        <v>204</v>
      </c>
      <c r="O3091" t="s">
        <v>204</v>
      </c>
      <c r="P3091" t="s">
        <v>204</v>
      </c>
      <c r="Q3091" s="80" t="s">
        <v>204</v>
      </c>
      <c r="R3091" s="79"/>
      <c r="T3091" t="s">
        <v>204</v>
      </c>
      <c r="U3091" t="s">
        <v>204</v>
      </c>
      <c r="V3091" t="s">
        <v>204</v>
      </c>
    </row>
    <row r="3092" spans="2:22">
      <c r="B3092" t="s">
        <v>204</v>
      </c>
      <c r="C3092" s="79" t="s">
        <v>204</v>
      </c>
      <c r="E3092" t="s">
        <v>204</v>
      </c>
      <c r="F3092" t="s">
        <v>204</v>
      </c>
      <c r="G3092" t="s">
        <v>204</v>
      </c>
      <c r="H3092" t="s">
        <v>204</v>
      </c>
      <c r="I3092" t="s">
        <v>204</v>
      </c>
      <c r="J3092" t="s">
        <v>204</v>
      </c>
      <c r="K3092" t="s">
        <v>204</v>
      </c>
      <c r="L3092" t="s">
        <v>204</v>
      </c>
      <c r="M3092" t="s">
        <v>204</v>
      </c>
      <c r="N3092" t="s">
        <v>204</v>
      </c>
      <c r="O3092" t="s">
        <v>204</v>
      </c>
      <c r="P3092" t="s">
        <v>204</v>
      </c>
      <c r="Q3092" s="80" t="s">
        <v>204</v>
      </c>
      <c r="R3092" s="79"/>
      <c r="T3092" t="s">
        <v>204</v>
      </c>
      <c r="U3092" t="s">
        <v>204</v>
      </c>
      <c r="V3092" t="s">
        <v>204</v>
      </c>
    </row>
    <row r="3093" spans="2:22">
      <c r="B3093" t="s">
        <v>204</v>
      </c>
      <c r="C3093" s="79" t="s">
        <v>204</v>
      </c>
      <c r="E3093" t="s">
        <v>204</v>
      </c>
      <c r="F3093" t="s">
        <v>204</v>
      </c>
      <c r="G3093" t="s">
        <v>204</v>
      </c>
      <c r="H3093" t="s">
        <v>204</v>
      </c>
      <c r="I3093" t="s">
        <v>204</v>
      </c>
      <c r="J3093" t="s">
        <v>204</v>
      </c>
      <c r="K3093" t="s">
        <v>204</v>
      </c>
      <c r="L3093" t="s">
        <v>204</v>
      </c>
      <c r="M3093" t="s">
        <v>204</v>
      </c>
      <c r="N3093" t="s">
        <v>204</v>
      </c>
      <c r="O3093" t="s">
        <v>204</v>
      </c>
      <c r="P3093" t="s">
        <v>204</v>
      </c>
      <c r="Q3093" s="80" t="s">
        <v>204</v>
      </c>
      <c r="R3093" s="79"/>
      <c r="T3093" t="s">
        <v>204</v>
      </c>
      <c r="U3093" t="s">
        <v>204</v>
      </c>
      <c r="V3093" t="s">
        <v>204</v>
      </c>
    </row>
    <row r="3094" spans="2:22">
      <c r="B3094" t="s">
        <v>204</v>
      </c>
      <c r="C3094" s="79" t="s">
        <v>204</v>
      </c>
      <c r="E3094" t="s">
        <v>204</v>
      </c>
      <c r="F3094" t="s">
        <v>204</v>
      </c>
      <c r="G3094" t="s">
        <v>204</v>
      </c>
      <c r="H3094" t="s">
        <v>204</v>
      </c>
      <c r="I3094" t="s">
        <v>204</v>
      </c>
      <c r="J3094" t="s">
        <v>204</v>
      </c>
      <c r="K3094" t="s">
        <v>204</v>
      </c>
      <c r="L3094" t="s">
        <v>204</v>
      </c>
      <c r="M3094" t="s">
        <v>204</v>
      </c>
      <c r="N3094" t="s">
        <v>204</v>
      </c>
      <c r="O3094" t="s">
        <v>204</v>
      </c>
      <c r="P3094" t="s">
        <v>204</v>
      </c>
      <c r="Q3094" s="80" t="s">
        <v>204</v>
      </c>
      <c r="R3094" s="79"/>
      <c r="T3094" t="s">
        <v>204</v>
      </c>
      <c r="U3094" t="s">
        <v>204</v>
      </c>
      <c r="V3094" t="s">
        <v>204</v>
      </c>
    </row>
    <row r="3095" spans="2:22">
      <c r="B3095" t="s">
        <v>204</v>
      </c>
      <c r="C3095" s="79" t="s">
        <v>204</v>
      </c>
      <c r="E3095" t="s">
        <v>204</v>
      </c>
      <c r="F3095" t="s">
        <v>204</v>
      </c>
      <c r="G3095" t="s">
        <v>204</v>
      </c>
      <c r="H3095" t="s">
        <v>204</v>
      </c>
      <c r="I3095" t="s">
        <v>204</v>
      </c>
      <c r="J3095" t="s">
        <v>204</v>
      </c>
      <c r="K3095" t="s">
        <v>204</v>
      </c>
      <c r="L3095" t="s">
        <v>204</v>
      </c>
      <c r="M3095" t="s">
        <v>204</v>
      </c>
      <c r="N3095" t="s">
        <v>204</v>
      </c>
      <c r="O3095" t="s">
        <v>204</v>
      </c>
      <c r="P3095" t="s">
        <v>204</v>
      </c>
      <c r="Q3095" s="80" t="s">
        <v>204</v>
      </c>
      <c r="R3095" s="79"/>
      <c r="T3095" t="s">
        <v>204</v>
      </c>
      <c r="U3095" t="s">
        <v>204</v>
      </c>
      <c r="V3095" t="s">
        <v>204</v>
      </c>
    </row>
    <row r="3096" spans="2:22">
      <c r="B3096" t="s">
        <v>204</v>
      </c>
      <c r="C3096" s="79" t="s">
        <v>204</v>
      </c>
      <c r="E3096" t="s">
        <v>204</v>
      </c>
      <c r="F3096" t="s">
        <v>204</v>
      </c>
      <c r="G3096" t="s">
        <v>204</v>
      </c>
      <c r="H3096" t="s">
        <v>204</v>
      </c>
      <c r="I3096" t="s">
        <v>204</v>
      </c>
      <c r="J3096" t="s">
        <v>204</v>
      </c>
      <c r="K3096" t="s">
        <v>204</v>
      </c>
      <c r="L3096" t="s">
        <v>204</v>
      </c>
      <c r="M3096" t="s">
        <v>204</v>
      </c>
      <c r="N3096" t="s">
        <v>204</v>
      </c>
      <c r="O3096" t="s">
        <v>204</v>
      </c>
      <c r="P3096" t="s">
        <v>204</v>
      </c>
      <c r="Q3096" s="80" t="s">
        <v>204</v>
      </c>
      <c r="R3096" s="79"/>
      <c r="T3096" t="s">
        <v>204</v>
      </c>
      <c r="U3096" t="s">
        <v>204</v>
      </c>
      <c r="V3096" t="s">
        <v>204</v>
      </c>
    </row>
    <row r="3097" spans="2:22">
      <c r="B3097" t="s">
        <v>204</v>
      </c>
      <c r="C3097" s="79" t="s">
        <v>204</v>
      </c>
      <c r="E3097" t="s">
        <v>204</v>
      </c>
      <c r="F3097" t="s">
        <v>204</v>
      </c>
      <c r="G3097" t="s">
        <v>204</v>
      </c>
      <c r="H3097" t="s">
        <v>204</v>
      </c>
      <c r="I3097" t="s">
        <v>204</v>
      </c>
      <c r="J3097" t="s">
        <v>204</v>
      </c>
      <c r="K3097" t="s">
        <v>204</v>
      </c>
      <c r="L3097" t="s">
        <v>204</v>
      </c>
      <c r="M3097" t="s">
        <v>204</v>
      </c>
      <c r="N3097" t="s">
        <v>204</v>
      </c>
      <c r="O3097" t="s">
        <v>204</v>
      </c>
      <c r="P3097" t="s">
        <v>204</v>
      </c>
      <c r="Q3097" s="80" t="s">
        <v>204</v>
      </c>
      <c r="R3097" s="79"/>
      <c r="T3097" t="s">
        <v>204</v>
      </c>
      <c r="U3097" t="s">
        <v>204</v>
      </c>
      <c r="V3097" t="s">
        <v>204</v>
      </c>
    </row>
    <row r="3098" spans="2:22">
      <c r="B3098" t="s">
        <v>204</v>
      </c>
      <c r="C3098" s="79" t="s">
        <v>204</v>
      </c>
      <c r="E3098" t="s">
        <v>204</v>
      </c>
      <c r="F3098" t="s">
        <v>204</v>
      </c>
      <c r="G3098" t="s">
        <v>204</v>
      </c>
      <c r="H3098" t="s">
        <v>204</v>
      </c>
      <c r="I3098" t="s">
        <v>204</v>
      </c>
      <c r="J3098" t="s">
        <v>204</v>
      </c>
      <c r="K3098" t="s">
        <v>204</v>
      </c>
      <c r="L3098" t="s">
        <v>204</v>
      </c>
      <c r="M3098" t="s">
        <v>204</v>
      </c>
      <c r="N3098" t="s">
        <v>204</v>
      </c>
      <c r="O3098" t="s">
        <v>204</v>
      </c>
      <c r="P3098" t="s">
        <v>204</v>
      </c>
      <c r="Q3098" s="80" t="s">
        <v>204</v>
      </c>
      <c r="R3098" s="79"/>
      <c r="T3098" t="s">
        <v>204</v>
      </c>
      <c r="U3098" t="s">
        <v>204</v>
      </c>
      <c r="V3098" t="s">
        <v>204</v>
      </c>
    </row>
    <row r="3099" spans="2:22">
      <c r="B3099" t="s">
        <v>204</v>
      </c>
      <c r="C3099" s="79" t="s">
        <v>204</v>
      </c>
      <c r="E3099" t="s">
        <v>204</v>
      </c>
      <c r="F3099" t="s">
        <v>204</v>
      </c>
      <c r="G3099" t="s">
        <v>204</v>
      </c>
      <c r="H3099" t="s">
        <v>204</v>
      </c>
      <c r="I3099" t="s">
        <v>204</v>
      </c>
      <c r="J3099" t="s">
        <v>204</v>
      </c>
      <c r="K3099" t="s">
        <v>204</v>
      </c>
      <c r="L3099" t="s">
        <v>204</v>
      </c>
      <c r="M3099" t="s">
        <v>204</v>
      </c>
      <c r="N3099" t="s">
        <v>204</v>
      </c>
      <c r="O3099" t="s">
        <v>204</v>
      </c>
      <c r="P3099" t="s">
        <v>204</v>
      </c>
      <c r="Q3099" s="80" t="s">
        <v>204</v>
      </c>
      <c r="R3099" s="79"/>
      <c r="T3099" t="s">
        <v>204</v>
      </c>
      <c r="U3099" t="s">
        <v>204</v>
      </c>
      <c r="V3099" t="s">
        <v>204</v>
      </c>
    </row>
    <row r="3100" spans="2:22">
      <c r="B3100" t="s">
        <v>204</v>
      </c>
      <c r="C3100" s="79" t="s">
        <v>204</v>
      </c>
      <c r="E3100" t="s">
        <v>204</v>
      </c>
      <c r="F3100" t="s">
        <v>204</v>
      </c>
      <c r="G3100" t="s">
        <v>204</v>
      </c>
      <c r="H3100" t="s">
        <v>204</v>
      </c>
      <c r="I3100" t="s">
        <v>204</v>
      </c>
      <c r="J3100" t="s">
        <v>204</v>
      </c>
      <c r="K3100" t="s">
        <v>204</v>
      </c>
      <c r="L3100" t="s">
        <v>204</v>
      </c>
      <c r="M3100" t="s">
        <v>204</v>
      </c>
      <c r="N3100" t="s">
        <v>204</v>
      </c>
      <c r="O3100" t="s">
        <v>204</v>
      </c>
      <c r="P3100" t="s">
        <v>204</v>
      </c>
      <c r="Q3100" s="80" t="s">
        <v>204</v>
      </c>
      <c r="R3100" s="79"/>
      <c r="T3100" t="s">
        <v>204</v>
      </c>
      <c r="U3100" t="s">
        <v>204</v>
      </c>
      <c r="V3100" t="s">
        <v>204</v>
      </c>
    </row>
    <row r="3101" spans="2:22">
      <c r="B3101" t="s">
        <v>204</v>
      </c>
      <c r="C3101" s="79" t="s">
        <v>204</v>
      </c>
      <c r="E3101" t="s">
        <v>204</v>
      </c>
      <c r="F3101" t="s">
        <v>204</v>
      </c>
      <c r="G3101" t="s">
        <v>204</v>
      </c>
      <c r="H3101" t="s">
        <v>204</v>
      </c>
      <c r="I3101" t="s">
        <v>204</v>
      </c>
      <c r="J3101" t="s">
        <v>204</v>
      </c>
      <c r="K3101" t="s">
        <v>204</v>
      </c>
      <c r="L3101" t="s">
        <v>204</v>
      </c>
      <c r="M3101" t="s">
        <v>204</v>
      </c>
      <c r="N3101" t="s">
        <v>204</v>
      </c>
      <c r="O3101" t="s">
        <v>204</v>
      </c>
      <c r="P3101" t="s">
        <v>204</v>
      </c>
      <c r="Q3101" s="80" t="s">
        <v>204</v>
      </c>
      <c r="R3101" s="79"/>
      <c r="T3101" t="s">
        <v>204</v>
      </c>
      <c r="U3101" t="s">
        <v>204</v>
      </c>
      <c r="V3101" t="s">
        <v>204</v>
      </c>
    </row>
    <row r="3102" spans="2:22">
      <c r="B3102" t="s">
        <v>204</v>
      </c>
      <c r="C3102" s="79" t="s">
        <v>204</v>
      </c>
      <c r="E3102" t="s">
        <v>204</v>
      </c>
      <c r="F3102" t="s">
        <v>204</v>
      </c>
      <c r="G3102" t="s">
        <v>204</v>
      </c>
      <c r="H3102" t="s">
        <v>204</v>
      </c>
      <c r="I3102" t="s">
        <v>204</v>
      </c>
      <c r="J3102" t="s">
        <v>204</v>
      </c>
      <c r="K3102" t="s">
        <v>204</v>
      </c>
      <c r="L3102" t="s">
        <v>204</v>
      </c>
      <c r="M3102" t="s">
        <v>204</v>
      </c>
      <c r="N3102" t="s">
        <v>204</v>
      </c>
      <c r="O3102" t="s">
        <v>204</v>
      </c>
      <c r="P3102" t="s">
        <v>204</v>
      </c>
      <c r="Q3102" s="80" t="s">
        <v>204</v>
      </c>
      <c r="R3102" s="79"/>
      <c r="T3102" t="s">
        <v>204</v>
      </c>
      <c r="U3102" t="s">
        <v>204</v>
      </c>
      <c r="V3102" t="s">
        <v>204</v>
      </c>
    </row>
    <row r="3103" spans="2:22">
      <c r="B3103" t="s">
        <v>204</v>
      </c>
      <c r="C3103" s="79" t="s">
        <v>204</v>
      </c>
      <c r="E3103" t="s">
        <v>204</v>
      </c>
      <c r="F3103" t="s">
        <v>204</v>
      </c>
      <c r="G3103" t="s">
        <v>204</v>
      </c>
      <c r="H3103" t="s">
        <v>204</v>
      </c>
      <c r="I3103" t="s">
        <v>204</v>
      </c>
      <c r="J3103" t="s">
        <v>204</v>
      </c>
      <c r="K3103" t="s">
        <v>204</v>
      </c>
      <c r="L3103" t="s">
        <v>204</v>
      </c>
      <c r="M3103" t="s">
        <v>204</v>
      </c>
      <c r="N3103" t="s">
        <v>204</v>
      </c>
      <c r="O3103" t="s">
        <v>204</v>
      </c>
      <c r="P3103" t="s">
        <v>204</v>
      </c>
      <c r="Q3103" s="80" t="s">
        <v>204</v>
      </c>
      <c r="R3103" s="79"/>
      <c r="T3103" t="s">
        <v>204</v>
      </c>
      <c r="U3103" t="s">
        <v>204</v>
      </c>
      <c r="V3103" t="s">
        <v>204</v>
      </c>
    </row>
    <row r="3104" spans="2:22">
      <c r="B3104" t="s">
        <v>204</v>
      </c>
      <c r="C3104" s="79" t="s">
        <v>204</v>
      </c>
      <c r="E3104" t="s">
        <v>204</v>
      </c>
      <c r="F3104" t="s">
        <v>204</v>
      </c>
      <c r="G3104" t="s">
        <v>204</v>
      </c>
      <c r="H3104" t="s">
        <v>204</v>
      </c>
      <c r="I3104" t="s">
        <v>204</v>
      </c>
      <c r="J3104" t="s">
        <v>204</v>
      </c>
      <c r="K3104" t="s">
        <v>204</v>
      </c>
      <c r="L3104" t="s">
        <v>204</v>
      </c>
      <c r="M3104" t="s">
        <v>204</v>
      </c>
      <c r="N3104" t="s">
        <v>204</v>
      </c>
      <c r="O3104" t="s">
        <v>204</v>
      </c>
      <c r="P3104" t="s">
        <v>204</v>
      </c>
      <c r="Q3104" s="80" t="s">
        <v>204</v>
      </c>
      <c r="R3104" s="79"/>
      <c r="T3104" t="s">
        <v>204</v>
      </c>
      <c r="U3104" t="s">
        <v>204</v>
      </c>
      <c r="V3104" t="s">
        <v>204</v>
      </c>
    </row>
    <row r="3105" spans="2:22">
      <c r="B3105" t="s">
        <v>204</v>
      </c>
      <c r="C3105" s="79" t="s">
        <v>204</v>
      </c>
      <c r="E3105" t="s">
        <v>204</v>
      </c>
      <c r="F3105" t="s">
        <v>204</v>
      </c>
      <c r="G3105" t="s">
        <v>204</v>
      </c>
      <c r="H3105" t="s">
        <v>204</v>
      </c>
      <c r="I3105" t="s">
        <v>204</v>
      </c>
      <c r="J3105" t="s">
        <v>204</v>
      </c>
      <c r="K3105" t="s">
        <v>204</v>
      </c>
      <c r="L3105" t="s">
        <v>204</v>
      </c>
      <c r="M3105" t="s">
        <v>204</v>
      </c>
      <c r="N3105" t="s">
        <v>204</v>
      </c>
      <c r="O3105" t="s">
        <v>204</v>
      </c>
      <c r="P3105" t="s">
        <v>204</v>
      </c>
      <c r="Q3105" s="80" t="s">
        <v>204</v>
      </c>
      <c r="R3105" s="79"/>
      <c r="T3105" t="s">
        <v>204</v>
      </c>
      <c r="U3105" t="s">
        <v>204</v>
      </c>
      <c r="V3105" t="s">
        <v>204</v>
      </c>
    </row>
    <row r="3106" spans="2:22">
      <c r="B3106" t="s">
        <v>204</v>
      </c>
      <c r="C3106" s="79" t="s">
        <v>204</v>
      </c>
      <c r="E3106" t="s">
        <v>204</v>
      </c>
      <c r="F3106" t="s">
        <v>204</v>
      </c>
      <c r="G3106" t="s">
        <v>204</v>
      </c>
      <c r="H3106" t="s">
        <v>204</v>
      </c>
      <c r="I3106" t="s">
        <v>204</v>
      </c>
      <c r="J3106" t="s">
        <v>204</v>
      </c>
      <c r="K3106" t="s">
        <v>204</v>
      </c>
      <c r="L3106" t="s">
        <v>204</v>
      </c>
      <c r="M3106" t="s">
        <v>204</v>
      </c>
      <c r="N3106" t="s">
        <v>204</v>
      </c>
      <c r="O3106" t="s">
        <v>204</v>
      </c>
      <c r="P3106" t="s">
        <v>204</v>
      </c>
      <c r="Q3106" s="80" t="s">
        <v>204</v>
      </c>
      <c r="R3106" s="79"/>
      <c r="T3106" t="s">
        <v>204</v>
      </c>
      <c r="U3106" t="s">
        <v>204</v>
      </c>
      <c r="V3106" t="s">
        <v>204</v>
      </c>
    </row>
    <row r="3107" spans="2:22">
      <c r="B3107" t="s">
        <v>204</v>
      </c>
      <c r="C3107" s="79" t="s">
        <v>204</v>
      </c>
      <c r="E3107" t="s">
        <v>204</v>
      </c>
      <c r="F3107" t="s">
        <v>204</v>
      </c>
      <c r="G3107" t="s">
        <v>204</v>
      </c>
      <c r="H3107" t="s">
        <v>204</v>
      </c>
      <c r="I3107" t="s">
        <v>204</v>
      </c>
      <c r="J3107" t="s">
        <v>204</v>
      </c>
      <c r="K3107" t="s">
        <v>204</v>
      </c>
      <c r="L3107" t="s">
        <v>204</v>
      </c>
      <c r="M3107" t="s">
        <v>204</v>
      </c>
      <c r="N3107" t="s">
        <v>204</v>
      </c>
      <c r="O3107" t="s">
        <v>204</v>
      </c>
      <c r="P3107" t="s">
        <v>204</v>
      </c>
      <c r="Q3107" s="80" t="s">
        <v>204</v>
      </c>
      <c r="R3107" s="79"/>
      <c r="T3107" t="s">
        <v>204</v>
      </c>
      <c r="U3107" t="s">
        <v>204</v>
      </c>
      <c r="V3107" t="s">
        <v>204</v>
      </c>
    </row>
    <row r="3108" spans="2:22">
      <c r="B3108" t="s">
        <v>204</v>
      </c>
      <c r="C3108" s="79" t="s">
        <v>204</v>
      </c>
      <c r="E3108" t="s">
        <v>204</v>
      </c>
      <c r="F3108" t="s">
        <v>204</v>
      </c>
      <c r="G3108" t="s">
        <v>204</v>
      </c>
      <c r="H3108" t="s">
        <v>204</v>
      </c>
      <c r="I3108" t="s">
        <v>204</v>
      </c>
      <c r="J3108" t="s">
        <v>204</v>
      </c>
      <c r="K3108" t="s">
        <v>204</v>
      </c>
      <c r="L3108" t="s">
        <v>204</v>
      </c>
      <c r="M3108" t="s">
        <v>204</v>
      </c>
      <c r="N3108" t="s">
        <v>204</v>
      </c>
      <c r="O3108" t="s">
        <v>204</v>
      </c>
      <c r="P3108" t="s">
        <v>204</v>
      </c>
      <c r="Q3108" s="80" t="s">
        <v>204</v>
      </c>
      <c r="R3108" s="79"/>
      <c r="T3108" t="s">
        <v>204</v>
      </c>
      <c r="U3108" t="s">
        <v>204</v>
      </c>
      <c r="V3108" t="s">
        <v>204</v>
      </c>
    </row>
    <row r="3109" spans="2:22">
      <c r="B3109" t="s">
        <v>204</v>
      </c>
      <c r="C3109" s="79" t="s">
        <v>204</v>
      </c>
      <c r="E3109" t="s">
        <v>204</v>
      </c>
      <c r="F3109" t="s">
        <v>204</v>
      </c>
      <c r="G3109" t="s">
        <v>204</v>
      </c>
      <c r="H3109" t="s">
        <v>204</v>
      </c>
      <c r="I3109" t="s">
        <v>204</v>
      </c>
      <c r="J3109" t="s">
        <v>204</v>
      </c>
      <c r="K3109" t="s">
        <v>204</v>
      </c>
      <c r="L3109" t="s">
        <v>204</v>
      </c>
      <c r="M3109" t="s">
        <v>204</v>
      </c>
      <c r="N3109" t="s">
        <v>204</v>
      </c>
      <c r="O3109" t="s">
        <v>204</v>
      </c>
      <c r="P3109" t="s">
        <v>204</v>
      </c>
      <c r="Q3109" s="80" t="s">
        <v>204</v>
      </c>
      <c r="R3109" s="79"/>
      <c r="T3109" t="s">
        <v>204</v>
      </c>
      <c r="U3109" t="s">
        <v>204</v>
      </c>
      <c r="V3109" t="s">
        <v>204</v>
      </c>
    </row>
    <row r="3110" spans="2:22">
      <c r="B3110" t="s">
        <v>204</v>
      </c>
      <c r="C3110" s="79" t="s">
        <v>204</v>
      </c>
      <c r="E3110" t="s">
        <v>204</v>
      </c>
      <c r="F3110" t="s">
        <v>204</v>
      </c>
      <c r="G3110" t="s">
        <v>204</v>
      </c>
      <c r="H3110" t="s">
        <v>204</v>
      </c>
      <c r="I3110" t="s">
        <v>204</v>
      </c>
      <c r="J3110" t="s">
        <v>204</v>
      </c>
      <c r="K3110" t="s">
        <v>204</v>
      </c>
      <c r="L3110" t="s">
        <v>204</v>
      </c>
      <c r="M3110" t="s">
        <v>204</v>
      </c>
      <c r="N3110" t="s">
        <v>204</v>
      </c>
      <c r="O3110" t="s">
        <v>204</v>
      </c>
      <c r="P3110" t="s">
        <v>204</v>
      </c>
      <c r="Q3110" s="80" t="s">
        <v>204</v>
      </c>
      <c r="R3110" s="79"/>
      <c r="T3110" t="s">
        <v>204</v>
      </c>
      <c r="U3110" t="s">
        <v>204</v>
      </c>
      <c r="V3110" t="s">
        <v>204</v>
      </c>
    </row>
    <row r="3111" spans="2:22">
      <c r="B3111" t="s">
        <v>204</v>
      </c>
      <c r="C3111" s="79" t="s">
        <v>204</v>
      </c>
      <c r="E3111" t="s">
        <v>204</v>
      </c>
      <c r="F3111" t="s">
        <v>204</v>
      </c>
      <c r="G3111" t="s">
        <v>204</v>
      </c>
      <c r="H3111" t="s">
        <v>204</v>
      </c>
      <c r="I3111" t="s">
        <v>204</v>
      </c>
      <c r="J3111" t="s">
        <v>204</v>
      </c>
      <c r="K3111" t="s">
        <v>204</v>
      </c>
      <c r="L3111" t="s">
        <v>204</v>
      </c>
      <c r="M3111" t="s">
        <v>204</v>
      </c>
      <c r="N3111" t="s">
        <v>204</v>
      </c>
      <c r="O3111" t="s">
        <v>204</v>
      </c>
      <c r="P3111" t="s">
        <v>204</v>
      </c>
      <c r="Q3111" s="80" t="s">
        <v>204</v>
      </c>
      <c r="R3111" s="79"/>
      <c r="T3111" t="s">
        <v>204</v>
      </c>
      <c r="U3111" t="s">
        <v>204</v>
      </c>
      <c r="V3111" t="s">
        <v>204</v>
      </c>
    </row>
    <row r="3112" spans="2:22">
      <c r="B3112" t="s">
        <v>204</v>
      </c>
      <c r="C3112" s="79" t="s">
        <v>204</v>
      </c>
      <c r="E3112" t="s">
        <v>204</v>
      </c>
      <c r="F3112" t="s">
        <v>204</v>
      </c>
      <c r="G3112" t="s">
        <v>204</v>
      </c>
      <c r="H3112" t="s">
        <v>204</v>
      </c>
      <c r="I3112" t="s">
        <v>204</v>
      </c>
      <c r="J3112" t="s">
        <v>204</v>
      </c>
      <c r="K3112" t="s">
        <v>204</v>
      </c>
      <c r="L3112" t="s">
        <v>204</v>
      </c>
      <c r="M3112" t="s">
        <v>204</v>
      </c>
      <c r="N3112" t="s">
        <v>204</v>
      </c>
      <c r="O3112" t="s">
        <v>204</v>
      </c>
      <c r="P3112" t="s">
        <v>204</v>
      </c>
      <c r="Q3112" s="80" t="s">
        <v>204</v>
      </c>
      <c r="R3112" s="79"/>
      <c r="T3112" t="s">
        <v>204</v>
      </c>
      <c r="U3112" t="s">
        <v>204</v>
      </c>
      <c r="V3112" t="s">
        <v>204</v>
      </c>
    </row>
    <row r="3113" spans="2:22">
      <c r="B3113" t="s">
        <v>204</v>
      </c>
      <c r="C3113" s="79" t="s">
        <v>204</v>
      </c>
      <c r="E3113" t="s">
        <v>204</v>
      </c>
      <c r="F3113" t="s">
        <v>204</v>
      </c>
      <c r="G3113" t="s">
        <v>204</v>
      </c>
      <c r="H3113" t="s">
        <v>204</v>
      </c>
      <c r="I3113" t="s">
        <v>204</v>
      </c>
      <c r="J3113" t="s">
        <v>204</v>
      </c>
      <c r="K3113" t="s">
        <v>204</v>
      </c>
      <c r="L3113" t="s">
        <v>204</v>
      </c>
      <c r="M3113" t="s">
        <v>204</v>
      </c>
      <c r="N3113" t="s">
        <v>204</v>
      </c>
      <c r="O3113" t="s">
        <v>204</v>
      </c>
      <c r="P3113" t="s">
        <v>204</v>
      </c>
      <c r="Q3113" s="80" t="s">
        <v>204</v>
      </c>
      <c r="R3113" s="79"/>
      <c r="T3113" t="s">
        <v>204</v>
      </c>
      <c r="U3113" t="s">
        <v>204</v>
      </c>
      <c r="V3113" t="s">
        <v>204</v>
      </c>
    </row>
    <row r="3114" spans="2:22">
      <c r="B3114" t="s">
        <v>204</v>
      </c>
      <c r="C3114" s="79" t="s">
        <v>204</v>
      </c>
      <c r="E3114" t="s">
        <v>204</v>
      </c>
      <c r="F3114" t="s">
        <v>204</v>
      </c>
      <c r="G3114" t="s">
        <v>204</v>
      </c>
      <c r="H3114" t="s">
        <v>204</v>
      </c>
      <c r="I3114" t="s">
        <v>204</v>
      </c>
      <c r="J3114" t="s">
        <v>204</v>
      </c>
      <c r="K3114" t="s">
        <v>204</v>
      </c>
      <c r="L3114" t="s">
        <v>204</v>
      </c>
      <c r="M3114" t="s">
        <v>204</v>
      </c>
      <c r="N3114" t="s">
        <v>204</v>
      </c>
      <c r="O3114" t="s">
        <v>204</v>
      </c>
      <c r="P3114" t="s">
        <v>204</v>
      </c>
      <c r="Q3114" s="80" t="s">
        <v>204</v>
      </c>
      <c r="R3114" s="79"/>
      <c r="T3114" t="s">
        <v>204</v>
      </c>
      <c r="U3114" t="s">
        <v>204</v>
      </c>
      <c r="V3114" t="s">
        <v>204</v>
      </c>
    </row>
    <row r="3115" spans="2:22">
      <c r="B3115" t="s">
        <v>204</v>
      </c>
      <c r="C3115" s="79" t="s">
        <v>204</v>
      </c>
      <c r="E3115" t="s">
        <v>204</v>
      </c>
      <c r="F3115" t="s">
        <v>204</v>
      </c>
      <c r="G3115" t="s">
        <v>204</v>
      </c>
      <c r="H3115" t="s">
        <v>204</v>
      </c>
      <c r="I3115" t="s">
        <v>204</v>
      </c>
      <c r="J3115" t="s">
        <v>204</v>
      </c>
      <c r="K3115" t="s">
        <v>204</v>
      </c>
      <c r="L3115" t="s">
        <v>204</v>
      </c>
      <c r="M3115" t="s">
        <v>204</v>
      </c>
      <c r="N3115" t="s">
        <v>204</v>
      </c>
      <c r="O3115" t="s">
        <v>204</v>
      </c>
      <c r="P3115" t="s">
        <v>204</v>
      </c>
      <c r="Q3115" s="80" t="s">
        <v>204</v>
      </c>
      <c r="R3115" s="79"/>
      <c r="T3115" t="s">
        <v>204</v>
      </c>
      <c r="U3115" t="s">
        <v>204</v>
      </c>
      <c r="V3115" t="s">
        <v>204</v>
      </c>
    </row>
    <row r="3116" spans="2:22">
      <c r="B3116" t="s">
        <v>204</v>
      </c>
      <c r="C3116" s="79" t="s">
        <v>204</v>
      </c>
      <c r="E3116" t="s">
        <v>204</v>
      </c>
      <c r="F3116" t="s">
        <v>204</v>
      </c>
      <c r="G3116" t="s">
        <v>204</v>
      </c>
      <c r="H3116" t="s">
        <v>204</v>
      </c>
      <c r="I3116" t="s">
        <v>204</v>
      </c>
      <c r="J3116" t="s">
        <v>204</v>
      </c>
      <c r="K3116" t="s">
        <v>204</v>
      </c>
      <c r="L3116" t="s">
        <v>204</v>
      </c>
      <c r="M3116" t="s">
        <v>204</v>
      </c>
      <c r="N3116" t="s">
        <v>204</v>
      </c>
      <c r="O3116" t="s">
        <v>204</v>
      </c>
      <c r="P3116" t="s">
        <v>204</v>
      </c>
      <c r="Q3116" s="80" t="s">
        <v>204</v>
      </c>
      <c r="R3116" s="79"/>
      <c r="T3116" t="s">
        <v>204</v>
      </c>
      <c r="U3116" t="s">
        <v>204</v>
      </c>
      <c r="V3116" t="s">
        <v>204</v>
      </c>
    </row>
    <row r="3117" spans="2:22">
      <c r="B3117" t="s">
        <v>204</v>
      </c>
      <c r="C3117" s="79" t="s">
        <v>204</v>
      </c>
      <c r="E3117" t="s">
        <v>204</v>
      </c>
      <c r="F3117" t="s">
        <v>204</v>
      </c>
      <c r="G3117" t="s">
        <v>204</v>
      </c>
      <c r="H3117" t="s">
        <v>204</v>
      </c>
      <c r="I3117" t="s">
        <v>204</v>
      </c>
      <c r="J3117" t="s">
        <v>204</v>
      </c>
      <c r="K3117" t="s">
        <v>204</v>
      </c>
      <c r="L3117" t="s">
        <v>204</v>
      </c>
      <c r="M3117" t="s">
        <v>204</v>
      </c>
      <c r="N3117" t="s">
        <v>204</v>
      </c>
      <c r="O3117" t="s">
        <v>204</v>
      </c>
      <c r="P3117" t="s">
        <v>204</v>
      </c>
      <c r="Q3117" s="80" t="s">
        <v>204</v>
      </c>
      <c r="R3117" s="79"/>
      <c r="T3117" t="s">
        <v>204</v>
      </c>
      <c r="U3117" t="s">
        <v>204</v>
      </c>
      <c r="V3117" t="s">
        <v>204</v>
      </c>
    </row>
    <row r="3118" spans="2:22">
      <c r="B3118" t="s">
        <v>204</v>
      </c>
      <c r="C3118" s="79" t="s">
        <v>204</v>
      </c>
      <c r="E3118" t="s">
        <v>204</v>
      </c>
      <c r="F3118" t="s">
        <v>204</v>
      </c>
      <c r="G3118" t="s">
        <v>204</v>
      </c>
      <c r="H3118" t="s">
        <v>204</v>
      </c>
      <c r="I3118" t="s">
        <v>204</v>
      </c>
      <c r="J3118" t="s">
        <v>204</v>
      </c>
      <c r="K3118" t="s">
        <v>204</v>
      </c>
      <c r="L3118" t="s">
        <v>204</v>
      </c>
      <c r="M3118" t="s">
        <v>204</v>
      </c>
      <c r="N3118" t="s">
        <v>204</v>
      </c>
      <c r="O3118" t="s">
        <v>204</v>
      </c>
      <c r="P3118" t="s">
        <v>204</v>
      </c>
      <c r="Q3118" s="80" t="s">
        <v>204</v>
      </c>
      <c r="R3118" s="79"/>
      <c r="T3118" t="s">
        <v>204</v>
      </c>
      <c r="U3118" t="s">
        <v>204</v>
      </c>
      <c r="V3118" t="s">
        <v>204</v>
      </c>
    </row>
    <row r="3119" spans="2:22">
      <c r="B3119" t="s">
        <v>204</v>
      </c>
      <c r="C3119" s="79" t="s">
        <v>204</v>
      </c>
      <c r="E3119" t="s">
        <v>204</v>
      </c>
      <c r="F3119" t="s">
        <v>204</v>
      </c>
      <c r="G3119" t="s">
        <v>204</v>
      </c>
      <c r="H3119" t="s">
        <v>204</v>
      </c>
      <c r="I3119" t="s">
        <v>204</v>
      </c>
      <c r="J3119" t="s">
        <v>204</v>
      </c>
      <c r="K3119" t="s">
        <v>204</v>
      </c>
      <c r="L3119" t="s">
        <v>204</v>
      </c>
      <c r="M3119" t="s">
        <v>204</v>
      </c>
      <c r="N3119" t="s">
        <v>204</v>
      </c>
      <c r="O3119" t="s">
        <v>204</v>
      </c>
      <c r="P3119" t="s">
        <v>204</v>
      </c>
      <c r="Q3119" s="80" t="s">
        <v>204</v>
      </c>
      <c r="R3119" s="79"/>
      <c r="T3119" t="s">
        <v>204</v>
      </c>
      <c r="U3119" t="s">
        <v>204</v>
      </c>
      <c r="V3119" t="s">
        <v>204</v>
      </c>
    </row>
    <row r="3120" spans="2:22">
      <c r="B3120" t="s">
        <v>204</v>
      </c>
      <c r="C3120" s="79" t="s">
        <v>204</v>
      </c>
      <c r="E3120" t="s">
        <v>204</v>
      </c>
      <c r="F3120" t="s">
        <v>204</v>
      </c>
      <c r="G3120" t="s">
        <v>204</v>
      </c>
      <c r="H3120" t="s">
        <v>204</v>
      </c>
      <c r="I3120" t="s">
        <v>204</v>
      </c>
      <c r="J3120" t="s">
        <v>204</v>
      </c>
      <c r="K3120" t="s">
        <v>204</v>
      </c>
      <c r="L3120" t="s">
        <v>204</v>
      </c>
      <c r="M3120" t="s">
        <v>204</v>
      </c>
      <c r="N3120" t="s">
        <v>204</v>
      </c>
      <c r="O3120" t="s">
        <v>204</v>
      </c>
      <c r="P3120" t="s">
        <v>204</v>
      </c>
      <c r="Q3120" s="80" t="s">
        <v>204</v>
      </c>
      <c r="R3120" s="79"/>
      <c r="T3120" t="s">
        <v>204</v>
      </c>
      <c r="U3120" t="s">
        <v>204</v>
      </c>
      <c r="V3120" t="s">
        <v>204</v>
      </c>
    </row>
    <row r="3121" spans="2:22">
      <c r="B3121" t="s">
        <v>204</v>
      </c>
      <c r="C3121" s="79" t="s">
        <v>204</v>
      </c>
      <c r="E3121" t="s">
        <v>204</v>
      </c>
      <c r="F3121" t="s">
        <v>204</v>
      </c>
      <c r="G3121" t="s">
        <v>204</v>
      </c>
      <c r="H3121" t="s">
        <v>204</v>
      </c>
      <c r="I3121" t="s">
        <v>204</v>
      </c>
      <c r="J3121" t="s">
        <v>204</v>
      </c>
      <c r="K3121" t="s">
        <v>204</v>
      </c>
      <c r="L3121" t="s">
        <v>204</v>
      </c>
      <c r="M3121" t="s">
        <v>204</v>
      </c>
      <c r="N3121" t="s">
        <v>204</v>
      </c>
      <c r="O3121" t="s">
        <v>204</v>
      </c>
      <c r="P3121" t="s">
        <v>204</v>
      </c>
      <c r="Q3121" s="80" t="s">
        <v>204</v>
      </c>
      <c r="R3121" s="79"/>
      <c r="T3121" t="s">
        <v>204</v>
      </c>
      <c r="U3121" t="s">
        <v>204</v>
      </c>
      <c r="V3121" t="s">
        <v>204</v>
      </c>
    </row>
    <row r="3122" spans="2:22">
      <c r="B3122" t="s">
        <v>204</v>
      </c>
      <c r="C3122" s="79" t="s">
        <v>204</v>
      </c>
      <c r="E3122" t="s">
        <v>204</v>
      </c>
      <c r="F3122" t="s">
        <v>204</v>
      </c>
      <c r="G3122" t="s">
        <v>204</v>
      </c>
      <c r="H3122" t="s">
        <v>204</v>
      </c>
      <c r="I3122" t="s">
        <v>204</v>
      </c>
      <c r="J3122" t="s">
        <v>204</v>
      </c>
      <c r="K3122" t="s">
        <v>204</v>
      </c>
      <c r="L3122" t="s">
        <v>204</v>
      </c>
      <c r="M3122" t="s">
        <v>204</v>
      </c>
      <c r="N3122" t="s">
        <v>204</v>
      </c>
      <c r="O3122" t="s">
        <v>204</v>
      </c>
      <c r="P3122" t="s">
        <v>204</v>
      </c>
      <c r="Q3122" s="80" t="s">
        <v>204</v>
      </c>
      <c r="R3122" s="79"/>
      <c r="T3122" t="s">
        <v>204</v>
      </c>
      <c r="U3122" t="s">
        <v>204</v>
      </c>
      <c r="V3122" t="s">
        <v>204</v>
      </c>
    </row>
    <row r="3123" spans="2:22">
      <c r="B3123" t="s">
        <v>204</v>
      </c>
      <c r="C3123" s="79" t="s">
        <v>204</v>
      </c>
      <c r="E3123" t="s">
        <v>204</v>
      </c>
      <c r="F3123" t="s">
        <v>204</v>
      </c>
      <c r="G3123" t="s">
        <v>204</v>
      </c>
      <c r="H3123" t="s">
        <v>204</v>
      </c>
      <c r="I3123" t="s">
        <v>204</v>
      </c>
      <c r="J3123" t="s">
        <v>204</v>
      </c>
      <c r="K3123" t="s">
        <v>204</v>
      </c>
      <c r="L3123" t="s">
        <v>204</v>
      </c>
      <c r="M3123" t="s">
        <v>204</v>
      </c>
      <c r="N3123" t="s">
        <v>204</v>
      </c>
      <c r="O3123" t="s">
        <v>204</v>
      </c>
      <c r="P3123" t="s">
        <v>204</v>
      </c>
      <c r="Q3123" s="80" t="s">
        <v>204</v>
      </c>
      <c r="R3123" s="79"/>
      <c r="T3123" t="s">
        <v>204</v>
      </c>
      <c r="U3123" t="s">
        <v>204</v>
      </c>
      <c r="V3123" t="s">
        <v>204</v>
      </c>
    </row>
    <row r="3124" spans="2:22">
      <c r="B3124" t="s">
        <v>204</v>
      </c>
      <c r="C3124" s="79" t="s">
        <v>204</v>
      </c>
      <c r="E3124" t="s">
        <v>204</v>
      </c>
      <c r="F3124" t="s">
        <v>204</v>
      </c>
      <c r="G3124" t="s">
        <v>204</v>
      </c>
      <c r="H3124" t="s">
        <v>204</v>
      </c>
      <c r="I3124" t="s">
        <v>204</v>
      </c>
      <c r="J3124" t="s">
        <v>204</v>
      </c>
      <c r="K3124" t="s">
        <v>204</v>
      </c>
      <c r="L3124" t="s">
        <v>204</v>
      </c>
      <c r="M3124" t="s">
        <v>204</v>
      </c>
      <c r="N3124" t="s">
        <v>204</v>
      </c>
      <c r="O3124" t="s">
        <v>204</v>
      </c>
      <c r="P3124" t="s">
        <v>204</v>
      </c>
      <c r="Q3124" s="80" t="s">
        <v>204</v>
      </c>
      <c r="R3124" s="79"/>
      <c r="T3124" t="s">
        <v>204</v>
      </c>
      <c r="U3124" t="s">
        <v>204</v>
      </c>
      <c r="V3124" t="s">
        <v>204</v>
      </c>
    </row>
    <row r="3125" spans="2:22">
      <c r="B3125" t="s">
        <v>204</v>
      </c>
      <c r="C3125" s="79" t="s">
        <v>204</v>
      </c>
      <c r="E3125" t="s">
        <v>204</v>
      </c>
      <c r="F3125" t="s">
        <v>204</v>
      </c>
      <c r="G3125" t="s">
        <v>204</v>
      </c>
      <c r="H3125" t="s">
        <v>204</v>
      </c>
      <c r="I3125" t="s">
        <v>204</v>
      </c>
      <c r="J3125" t="s">
        <v>204</v>
      </c>
      <c r="K3125" t="s">
        <v>204</v>
      </c>
      <c r="L3125" t="s">
        <v>204</v>
      </c>
      <c r="M3125" t="s">
        <v>204</v>
      </c>
      <c r="N3125" t="s">
        <v>204</v>
      </c>
      <c r="O3125" t="s">
        <v>204</v>
      </c>
      <c r="P3125" t="s">
        <v>204</v>
      </c>
      <c r="Q3125" s="80" t="s">
        <v>204</v>
      </c>
      <c r="R3125" s="79"/>
      <c r="T3125" t="s">
        <v>204</v>
      </c>
      <c r="U3125" t="s">
        <v>204</v>
      </c>
      <c r="V3125" t="s">
        <v>204</v>
      </c>
    </row>
    <row r="3126" spans="2:22">
      <c r="B3126" t="s">
        <v>204</v>
      </c>
      <c r="C3126" s="79" t="s">
        <v>204</v>
      </c>
      <c r="E3126" t="s">
        <v>204</v>
      </c>
      <c r="F3126" t="s">
        <v>204</v>
      </c>
      <c r="G3126" t="s">
        <v>204</v>
      </c>
      <c r="H3126" t="s">
        <v>204</v>
      </c>
      <c r="I3126" t="s">
        <v>204</v>
      </c>
      <c r="J3126" t="s">
        <v>204</v>
      </c>
      <c r="K3126" t="s">
        <v>204</v>
      </c>
      <c r="L3126" t="s">
        <v>204</v>
      </c>
      <c r="M3126" t="s">
        <v>204</v>
      </c>
      <c r="N3126" t="s">
        <v>204</v>
      </c>
      <c r="O3126" t="s">
        <v>204</v>
      </c>
      <c r="P3126" t="s">
        <v>204</v>
      </c>
      <c r="Q3126" s="80" t="s">
        <v>204</v>
      </c>
      <c r="R3126" s="79"/>
      <c r="T3126" t="s">
        <v>204</v>
      </c>
      <c r="U3126" t="s">
        <v>204</v>
      </c>
      <c r="V3126" t="s">
        <v>204</v>
      </c>
    </row>
    <row r="3127" spans="2:22">
      <c r="B3127" t="s">
        <v>204</v>
      </c>
      <c r="C3127" s="79" t="s">
        <v>204</v>
      </c>
      <c r="E3127" t="s">
        <v>204</v>
      </c>
      <c r="F3127" t="s">
        <v>204</v>
      </c>
      <c r="G3127" t="s">
        <v>204</v>
      </c>
      <c r="H3127" t="s">
        <v>204</v>
      </c>
      <c r="I3127" t="s">
        <v>204</v>
      </c>
      <c r="J3127" t="s">
        <v>204</v>
      </c>
      <c r="K3127" t="s">
        <v>204</v>
      </c>
      <c r="L3127" t="s">
        <v>204</v>
      </c>
      <c r="M3127" t="s">
        <v>204</v>
      </c>
      <c r="N3127" t="s">
        <v>204</v>
      </c>
      <c r="O3127" t="s">
        <v>204</v>
      </c>
      <c r="P3127" t="s">
        <v>204</v>
      </c>
      <c r="Q3127" s="80" t="s">
        <v>204</v>
      </c>
      <c r="R3127" s="79"/>
      <c r="T3127" t="s">
        <v>204</v>
      </c>
      <c r="U3127" t="s">
        <v>204</v>
      </c>
      <c r="V3127" t="s">
        <v>204</v>
      </c>
    </row>
    <row r="3128" spans="2:22">
      <c r="B3128" t="s">
        <v>204</v>
      </c>
      <c r="C3128" s="79" t="s">
        <v>204</v>
      </c>
      <c r="E3128" t="s">
        <v>204</v>
      </c>
      <c r="F3128" t="s">
        <v>204</v>
      </c>
      <c r="G3128" t="s">
        <v>204</v>
      </c>
      <c r="H3128" t="s">
        <v>204</v>
      </c>
      <c r="I3128" t="s">
        <v>204</v>
      </c>
      <c r="J3128" t="s">
        <v>204</v>
      </c>
      <c r="K3128" t="s">
        <v>204</v>
      </c>
      <c r="L3128" t="s">
        <v>204</v>
      </c>
      <c r="M3128" t="s">
        <v>204</v>
      </c>
      <c r="N3128" t="s">
        <v>204</v>
      </c>
      <c r="O3128" t="s">
        <v>204</v>
      </c>
      <c r="P3128" t="s">
        <v>204</v>
      </c>
      <c r="Q3128" s="80" t="s">
        <v>204</v>
      </c>
      <c r="R3128" s="79"/>
      <c r="T3128" t="s">
        <v>204</v>
      </c>
      <c r="U3128" t="s">
        <v>204</v>
      </c>
      <c r="V3128" t="s">
        <v>204</v>
      </c>
    </row>
    <row r="3129" spans="2:22">
      <c r="B3129" t="s">
        <v>204</v>
      </c>
      <c r="C3129" s="79" t="s">
        <v>204</v>
      </c>
      <c r="E3129" t="s">
        <v>204</v>
      </c>
      <c r="F3129" t="s">
        <v>204</v>
      </c>
      <c r="G3129" t="s">
        <v>204</v>
      </c>
      <c r="H3129" t="s">
        <v>204</v>
      </c>
      <c r="I3129" t="s">
        <v>204</v>
      </c>
      <c r="J3129" t="s">
        <v>204</v>
      </c>
      <c r="K3129" t="s">
        <v>204</v>
      </c>
      <c r="L3129" t="s">
        <v>204</v>
      </c>
      <c r="M3129" t="s">
        <v>204</v>
      </c>
      <c r="N3129" t="s">
        <v>204</v>
      </c>
      <c r="O3129" t="s">
        <v>204</v>
      </c>
      <c r="P3129" t="s">
        <v>204</v>
      </c>
      <c r="Q3129" s="80" t="s">
        <v>204</v>
      </c>
      <c r="R3129" s="79"/>
      <c r="T3129" t="s">
        <v>204</v>
      </c>
      <c r="U3129" t="s">
        <v>204</v>
      </c>
      <c r="V3129" t="s">
        <v>204</v>
      </c>
    </row>
    <row r="3130" spans="2:22">
      <c r="B3130" t="s">
        <v>204</v>
      </c>
      <c r="C3130" s="79" t="s">
        <v>204</v>
      </c>
      <c r="E3130" t="s">
        <v>204</v>
      </c>
      <c r="F3130" t="s">
        <v>204</v>
      </c>
      <c r="G3130" t="s">
        <v>204</v>
      </c>
      <c r="H3130" t="s">
        <v>204</v>
      </c>
      <c r="I3130" t="s">
        <v>204</v>
      </c>
      <c r="J3130" t="s">
        <v>204</v>
      </c>
      <c r="K3130" t="s">
        <v>204</v>
      </c>
      <c r="L3130" t="s">
        <v>204</v>
      </c>
      <c r="M3130" t="s">
        <v>204</v>
      </c>
      <c r="N3130" t="s">
        <v>204</v>
      </c>
      <c r="O3130" t="s">
        <v>204</v>
      </c>
      <c r="P3130" t="s">
        <v>204</v>
      </c>
      <c r="Q3130" s="80" t="s">
        <v>204</v>
      </c>
      <c r="R3130" s="79"/>
      <c r="T3130" t="s">
        <v>204</v>
      </c>
      <c r="U3130" t="s">
        <v>204</v>
      </c>
      <c r="V3130" t="s">
        <v>204</v>
      </c>
    </row>
    <row r="3131" spans="2:22">
      <c r="B3131" t="s">
        <v>204</v>
      </c>
      <c r="C3131" s="79" t="s">
        <v>204</v>
      </c>
      <c r="E3131" t="s">
        <v>204</v>
      </c>
      <c r="F3131" t="s">
        <v>204</v>
      </c>
      <c r="G3131" t="s">
        <v>204</v>
      </c>
      <c r="H3131" t="s">
        <v>204</v>
      </c>
      <c r="I3131" t="s">
        <v>204</v>
      </c>
      <c r="J3131" t="s">
        <v>204</v>
      </c>
      <c r="K3131" t="s">
        <v>204</v>
      </c>
      <c r="L3131" t="s">
        <v>204</v>
      </c>
      <c r="M3131" t="s">
        <v>204</v>
      </c>
      <c r="N3131" t="s">
        <v>204</v>
      </c>
      <c r="O3131" t="s">
        <v>204</v>
      </c>
      <c r="P3131" t="s">
        <v>204</v>
      </c>
      <c r="Q3131" s="80" t="s">
        <v>204</v>
      </c>
      <c r="R3131" s="79"/>
      <c r="T3131" t="s">
        <v>204</v>
      </c>
      <c r="U3131" t="s">
        <v>204</v>
      </c>
      <c r="V3131" t="s">
        <v>204</v>
      </c>
    </row>
    <row r="3132" spans="2:22">
      <c r="B3132" t="s">
        <v>204</v>
      </c>
      <c r="C3132" s="79" t="s">
        <v>204</v>
      </c>
      <c r="E3132" t="s">
        <v>204</v>
      </c>
      <c r="F3132" t="s">
        <v>204</v>
      </c>
      <c r="G3132" t="s">
        <v>204</v>
      </c>
      <c r="H3132" t="s">
        <v>204</v>
      </c>
      <c r="I3132" t="s">
        <v>204</v>
      </c>
      <c r="J3132" t="s">
        <v>204</v>
      </c>
      <c r="K3132" t="s">
        <v>204</v>
      </c>
      <c r="L3132" t="s">
        <v>204</v>
      </c>
      <c r="M3132" t="s">
        <v>204</v>
      </c>
      <c r="N3132" t="s">
        <v>204</v>
      </c>
      <c r="O3132" t="s">
        <v>204</v>
      </c>
      <c r="P3132" t="s">
        <v>204</v>
      </c>
      <c r="Q3132" s="80" t="s">
        <v>204</v>
      </c>
      <c r="R3132" s="79"/>
      <c r="T3132" t="s">
        <v>204</v>
      </c>
      <c r="U3132" t="s">
        <v>204</v>
      </c>
      <c r="V3132" t="s">
        <v>204</v>
      </c>
    </row>
    <row r="3133" spans="2:22">
      <c r="B3133" t="s">
        <v>204</v>
      </c>
      <c r="C3133" s="79" t="s">
        <v>204</v>
      </c>
      <c r="E3133" t="s">
        <v>204</v>
      </c>
      <c r="F3133" t="s">
        <v>204</v>
      </c>
      <c r="G3133" t="s">
        <v>204</v>
      </c>
      <c r="H3133" t="s">
        <v>204</v>
      </c>
      <c r="I3133" t="s">
        <v>204</v>
      </c>
      <c r="J3133" t="s">
        <v>204</v>
      </c>
      <c r="K3133" t="s">
        <v>204</v>
      </c>
      <c r="L3133" t="s">
        <v>204</v>
      </c>
      <c r="M3133" t="s">
        <v>204</v>
      </c>
      <c r="N3133" t="s">
        <v>204</v>
      </c>
      <c r="O3133" t="s">
        <v>204</v>
      </c>
      <c r="P3133" t="s">
        <v>204</v>
      </c>
      <c r="Q3133" s="80" t="s">
        <v>204</v>
      </c>
      <c r="R3133" s="79"/>
      <c r="T3133" t="s">
        <v>204</v>
      </c>
      <c r="U3133" t="s">
        <v>204</v>
      </c>
      <c r="V3133" t="s">
        <v>204</v>
      </c>
    </row>
    <row r="3134" spans="2:22">
      <c r="B3134" t="s">
        <v>204</v>
      </c>
      <c r="C3134" s="79" t="s">
        <v>204</v>
      </c>
      <c r="E3134" t="s">
        <v>204</v>
      </c>
      <c r="F3134" t="s">
        <v>204</v>
      </c>
      <c r="G3134" t="s">
        <v>204</v>
      </c>
      <c r="H3134" t="s">
        <v>204</v>
      </c>
      <c r="I3134" t="s">
        <v>204</v>
      </c>
      <c r="J3134" t="s">
        <v>204</v>
      </c>
      <c r="K3134" t="s">
        <v>204</v>
      </c>
      <c r="L3134" t="s">
        <v>204</v>
      </c>
      <c r="M3134" t="s">
        <v>204</v>
      </c>
      <c r="N3134" t="s">
        <v>204</v>
      </c>
      <c r="O3134" t="s">
        <v>204</v>
      </c>
      <c r="P3134" t="s">
        <v>204</v>
      </c>
      <c r="Q3134" s="80" t="s">
        <v>204</v>
      </c>
      <c r="R3134" s="79"/>
      <c r="T3134" t="s">
        <v>204</v>
      </c>
      <c r="U3134" t="s">
        <v>204</v>
      </c>
      <c r="V3134" t="s">
        <v>204</v>
      </c>
    </row>
    <row r="3135" spans="2:22">
      <c r="B3135" t="s">
        <v>204</v>
      </c>
      <c r="C3135" s="79" t="s">
        <v>204</v>
      </c>
      <c r="E3135" t="s">
        <v>204</v>
      </c>
      <c r="F3135" t="s">
        <v>204</v>
      </c>
      <c r="G3135" t="s">
        <v>204</v>
      </c>
      <c r="H3135" t="s">
        <v>204</v>
      </c>
      <c r="I3135" t="s">
        <v>204</v>
      </c>
      <c r="J3135" t="s">
        <v>204</v>
      </c>
      <c r="K3135" t="s">
        <v>204</v>
      </c>
      <c r="L3135" t="s">
        <v>204</v>
      </c>
      <c r="M3135" t="s">
        <v>204</v>
      </c>
      <c r="N3135" t="s">
        <v>204</v>
      </c>
      <c r="O3135" t="s">
        <v>204</v>
      </c>
      <c r="P3135" t="s">
        <v>204</v>
      </c>
      <c r="Q3135" s="80" t="s">
        <v>204</v>
      </c>
      <c r="R3135" s="79"/>
      <c r="T3135" t="s">
        <v>204</v>
      </c>
      <c r="U3135" t="s">
        <v>204</v>
      </c>
      <c r="V3135" t="s">
        <v>204</v>
      </c>
    </row>
    <row r="3136" spans="2:22">
      <c r="B3136" t="s">
        <v>204</v>
      </c>
      <c r="C3136" s="79" t="s">
        <v>204</v>
      </c>
      <c r="E3136" t="s">
        <v>204</v>
      </c>
      <c r="F3136" t="s">
        <v>204</v>
      </c>
      <c r="G3136" t="s">
        <v>204</v>
      </c>
      <c r="H3136" t="s">
        <v>204</v>
      </c>
      <c r="I3136" t="s">
        <v>204</v>
      </c>
      <c r="J3136" t="s">
        <v>204</v>
      </c>
      <c r="K3136" t="s">
        <v>204</v>
      </c>
      <c r="L3136" t="s">
        <v>204</v>
      </c>
      <c r="M3136" t="s">
        <v>204</v>
      </c>
      <c r="N3136" t="s">
        <v>204</v>
      </c>
      <c r="O3136" t="s">
        <v>204</v>
      </c>
      <c r="P3136" t="s">
        <v>204</v>
      </c>
      <c r="Q3136" s="80" t="s">
        <v>204</v>
      </c>
      <c r="R3136" s="79"/>
      <c r="T3136" t="s">
        <v>204</v>
      </c>
      <c r="U3136" t="s">
        <v>204</v>
      </c>
      <c r="V3136" t="s">
        <v>204</v>
      </c>
    </row>
    <row r="3137" spans="2:22">
      <c r="B3137" t="s">
        <v>204</v>
      </c>
      <c r="C3137" s="79" t="s">
        <v>204</v>
      </c>
      <c r="E3137" t="s">
        <v>204</v>
      </c>
      <c r="F3137" t="s">
        <v>204</v>
      </c>
      <c r="G3137" t="s">
        <v>204</v>
      </c>
      <c r="H3137" t="s">
        <v>204</v>
      </c>
      <c r="I3137" t="s">
        <v>204</v>
      </c>
      <c r="J3137" t="s">
        <v>204</v>
      </c>
      <c r="K3137" t="s">
        <v>204</v>
      </c>
      <c r="L3137" t="s">
        <v>204</v>
      </c>
      <c r="M3137" t="s">
        <v>204</v>
      </c>
      <c r="N3137" t="s">
        <v>204</v>
      </c>
      <c r="O3137" t="s">
        <v>204</v>
      </c>
      <c r="P3137" t="s">
        <v>204</v>
      </c>
      <c r="Q3137" s="80" t="s">
        <v>204</v>
      </c>
      <c r="R3137" s="79"/>
      <c r="T3137" t="s">
        <v>204</v>
      </c>
      <c r="U3137" t="s">
        <v>204</v>
      </c>
      <c r="V3137" t="s">
        <v>204</v>
      </c>
    </row>
    <row r="3138" spans="2:22">
      <c r="B3138" t="s">
        <v>204</v>
      </c>
      <c r="C3138" s="79" t="s">
        <v>204</v>
      </c>
      <c r="E3138" t="s">
        <v>204</v>
      </c>
      <c r="F3138" t="s">
        <v>204</v>
      </c>
      <c r="G3138" t="s">
        <v>204</v>
      </c>
      <c r="H3138" t="s">
        <v>204</v>
      </c>
      <c r="I3138" t="s">
        <v>204</v>
      </c>
      <c r="J3138" t="s">
        <v>204</v>
      </c>
      <c r="K3138" t="s">
        <v>204</v>
      </c>
      <c r="L3138" t="s">
        <v>204</v>
      </c>
      <c r="M3138" t="s">
        <v>204</v>
      </c>
      <c r="N3138" t="s">
        <v>204</v>
      </c>
      <c r="O3138" t="s">
        <v>204</v>
      </c>
      <c r="P3138" t="s">
        <v>204</v>
      </c>
      <c r="Q3138" s="80" t="s">
        <v>204</v>
      </c>
      <c r="R3138" s="79"/>
      <c r="T3138" t="s">
        <v>204</v>
      </c>
      <c r="U3138" t="s">
        <v>204</v>
      </c>
      <c r="V3138" t="s">
        <v>204</v>
      </c>
    </row>
    <row r="3139" spans="2:22">
      <c r="B3139" t="s">
        <v>204</v>
      </c>
      <c r="C3139" s="79" t="s">
        <v>204</v>
      </c>
      <c r="E3139" t="s">
        <v>204</v>
      </c>
      <c r="F3139" t="s">
        <v>204</v>
      </c>
      <c r="G3139" t="s">
        <v>204</v>
      </c>
      <c r="H3139" t="s">
        <v>204</v>
      </c>
      <c r="I3139" t="s">
        <v>204</v>
      </c>
      <c r="J3139" t="s">
        <v>204</v>
      </c>
      <c r="K3139" t="s">
        <v>204</v>
      </c>
      <c r="L3139" t="s">
        <v>204</v>
      </c>
      <c r="M3139" t="s">
        <v>204</v>
      </c>
      <c r="N3139" t="s">
        <v>204</v>
      </c>
      <c r="O3139" t="s">
        <v>204</v>
      </c>
      <c r="P3139" t="s">
        <v>204</v>
      </c>
      <c r="Q3139" s="80" t="s">
        <v>204</v>
      </c>
      <c r="R3139" s="79"/>
      <c r="T3139" t="s">
        <v>204</v>
      </c>
      <c r="U3139" t="s">
        <v>204</v>
      </c>
      <c r="V3139" t="s">
        <v>204</v>
      </c>
    </row>
    <row r="3140" spans="2:22">
      <c r="B3140" t="s">
        <v>204</v>
      </c>
      <c r="C3140" s="79" t="s">
        <v>204</v>
      </c>
      <c r="E3140" t="s">
        <v>204</v>
      </c>
      <c r="F3140" t="s">
        <v>204</v>
      </c>
      <c r="G3140" t="s">
        <v>204</v>
      </c>
      <c r="H3140" t="s">
        <v>204</v>
      </c>
      <c r="I3140" t="s">
        <v>204</v>
      </c>
      <c r="J3140" t="s">
        <v>204</v>
      </c>
      <c r="K3140" t="s">
        <v>204</v>
      </c>
      <c r="L3140" t="s">
        <v>204</v>
      </c>
      <c r="M3140" t="s">
        <v>204</v>
      </c>
      <c r="N3140" t="s">
        <v>204</v>
      </c>
      <c r="O3140" t="s">
        <v>204</v>
      </c>
      <c r="P3140" t="s">
        <v>204</v>
      </c>
      <c r="Q3140" s="80" t="s">
        <v>204</v>
      </c>
      <c r="R3140" s="79"/>
      <c r="T3140" t="s">
        <v>204</v>
      </c>
      <c r="U3140" t="s">
        <v>204</v>
      </c>
      <c r="V3140" t="s">
        <v>204</v>
      </c>
    </row>
    <row r="3141" spans="2:22">
      <c r="B3141" t="s">
        <v>204</v>
      </c>
      <c r="C3141" s="79" t="s">
        <v>204</v>
      </c>
      <c r="E3141" t="s">
        <v>204</v>
      </c>
      <c r="F3141" t="s">
        <v>204</v>
      </c>
      <c r="G3141" t="s">
        <v>204</v>
      </c>
      <c r="H3141" t="s">
        <v>204</v>
      </c>
      <c r="I3141" t="s">
        <v>204</v>
      </c>
      <c r="J3141" t="s">
        <v>204</v>
      </c>
      <c r="K3141" t="s">
        <v>204</v>
      </c>
      <c r="L3141" t="s">
        <v>204</v>
      </c>
      <c r="M3141" t="s">
        <v>204</v>
      </c>
      <c r="N3141" t="s">
        <v>204</v>
      </c>
      <c r="O3141" t="s">
        <v>204</v>
      </c>
      <c r="P3141" t="s">
        <v>204</v>
      </c>
      <c r="Q3141" s="80" t="s">
        <v>204</v>
      </c>
      <c r="R3141" s="79"/>
      <c r="T3141" t="s">
        <v>204</v>
      </c>
      <c r="U3141" t="s">
        <v>204</v>
      </c>
      <c r="V3141" t="s">
        <v>204</v>
      </c>
    </row>
    <row r="3142" spans="2:22">
      <c r="B3142" t="s">
        <v>204</v>
      </c>
      <c r="C3142" s="79" t="s">
        <v>204</v>
      </c>
      <c r="E3142" t="s">
        <v>204</v>
      </c>
      <c r="F3142" t="s">
        <v>204</v>
      </c>
      <c r="G3142" t="s">
        <v>204</v>
      </c>
      <c r="H3142" t="s">
        <v>204</v>
      </c>
      <c r="I3142" t="s">
        <v>204</v>
      </c>
      <c r="J3142" t="s">
        <v>204</v>
      </c>
      <c r="K3142" t="s">
        <v>204</v>
      </c>
      <c r="L3142" t="s">
        <v>204</v>
      </c>
      <c r="M3142" t="s">
        <v>204</v>
      </c>
      <c r="N3142" t="s">
        <v>204</v>
      </c>
      <c r="O3142" t="s">
        <v>204</v>
      </c>
      <c r="P3142" t="s">
        <v>204</v>
      </c>
      <c r="Q3142" s="80" t="s">
        <v>204</v>
      </c>
      <c r="R3142" s="79"/>
      <c r="T3142" t="s">
        <v>204</v>
      </c>
      <c r="U3142" t="s">
        <v>204</v>
      </c>
      <c r="V3142" t="s">
        <v>204</v>
      </c>
    </row>
    <row r="3143" spans="2:22">
      <c r="B3143" t="s">
        <v>204</v>
      </c>
      <c r="C3143" s="79" t="s">
        <v>204</v>
      </c>
      <c r="E3143" t="s">
        <v>204</v>
      </c>
      <c r="F3143" t="s">
        <v>204</v>
      </c>
      <c r="G3143" t="s">
        <v>204</v>
      </c>
      <c r="H3143" t="s">
        <v>204</v>
      </c>
      <c r="I3143" t="s">
        <v>204</v>
      </c>
      <c r="J3143" t="s">
        <v>204</v>
      </c>
      <c r="K3143" t="s">
        <v>204</v>
      </c>
      <c r="L3143" t="s">
        <v>204</v>
      </c>
      <c r="M3143" t="s">
        <v>204</v>
      </c>
      <c r="N3143" t="s">
        <v>204</v>
      </c>
      <c r="O3143" t="s">
        <v>204</v>
      </c>
      <c r="P3143" t="s">
        <v>204</v>
      </c>
      <c r="Q3143" s="80" t="s">
        <v>204</v>
      </c>
      <c r="R3143" s="79"/>
      <c r="T3143" t="s">
        <v>204</v>
      </c>
      <c r="U3143" t="s">
        <v>204</v>
      </c>
      <c r="V3143" t="s">
        <v>204</v>
      </c>
    </row>
    <row r="3144" spans="2:22">
      <c r="B3144" t="s">
        <v>204</v>
      </c>
      <c r="C3144" s="79" t="s">
        <v>204</v>
      </c>
      <c r="E3144" t="s">
        <v>204</v>
      </c>
      <c r="F3144" t="s">
        <v>204</v>
      </c>
      <c r="G3144" t="s">
        <v>204</v>
      </c>
      <c r="H3144" t="s">
        <v>204</v>
      </c>
      <c r="I3144" t="s">
        <v>204</v>
      </c>
      <c r="J3144" t="s">
        <v>204</v>
      </c>
      <c r="K3144" t="s">
        <v>204</v>
      </c>
      <c r="L3144" t="s">
        <v>204</v>
      </c>
      <c r="M3144" t="s">
        <v>204</v>
      </c>
      <c r="N3144" t="s">
        <v>204</v>
      </c>
      <c r="O3144" t="s">
        <v>204</v>
      </c>
      <c r="P3144" t="s">
        <v>204</v>
      </c>
      <c r="Q3144" s="80" t="s">
        <v>204</v>
      </c>
      <c r="R3144" s="79"/>
      <c r="T3144" t="s">
        <v>204</v>
      </c>
      <c r="U3144" t="s">
        <v>204</v>
      </c>
      <c r="V3144" t="s">
        <v>204</v>
      </c>
    </row>
    <row r="3145" spans="2:22">
      <c r="B3145" t="s">
        <v>204</v>
      </c>
      <c r="C3145" s="79" t="s">
        <v>204</v>
      </c>
      <c r="E3145" t="s">
        <v>204</v>
      </c>
      <c r="F3145" t="s">
        <v>204</v>
      </c>
      <c r="G3145" t="s">
        <v>204</v>
      </c>
      <c r="H3145" t="s">
        <v>204</v>
      </c>
      <c r="I3145" t="s">
        <v>204</v>
      </c>
      <c r="J3145" t="s">
        <v>204</v>
      </c>
      <c r="K3145" t="s">
        <v>204</v>
      </c>
      <c r="L3145" t="s">
        <v>204</v>
      </c>
      <c r="M3145" t="s">
        <v>204</v>
      </c>
      <c r="N3145" t="s">
        <v>204</v>
      </c>
      <c r="O3145" t="s">
        <v>204</v>
      </c>
      <c r="P3145" t="s">
        <v>204</v>
      </c>
      <c r="Q3145" s="80" t="s">
        <v>204</v>
      </c>
      <c r="R3145" s="79"/>
      <c r="T3145" t="s">
        <v>204</v>
      </c>
      <c r="U3145" t="s">
        <v>204</v>
      </c>
      <c r="V3145" t="s">
        <v>204</v>
      </c>
    </row>
    <row r="3146" spans="2:22">
      <c r="B3146" t="s">
        <v>204</v>
      </c>
      <c r="C3146" s="79" t="s">
        <v>204</v>
      </c>
      <c r="E3146" t="s">
        <v>204</v>
      </c>
      <c r="F3146" t="s">
        <v>204</v>
      </c>
      <c r="G3146" t="s">
        <v>204</v>
      </c>
      <c r="H3146" t="s">
        <v>204</v>
      </c>
      <c r="I3146" t="s">
        <v>204</v>
      </c>
      <c r="J3146" t="s">
        <v>204</v>
      </c>
      <c r="K3146" t="s">
        <v>204</v>
      </c>
      <c r="L3146" t="s">
        <v>204</v>
      </c>
      <c r="M3146" t="s">
        <v>204</v>
      </c>
      <c r="N3146" t="s">
        <v>204</v>
      </c>
      <c r="O3146" t="s">
        <v>204</v>
      </c>
      <c r="P3146" t="s">
        <v>204</v>
      </c>
      <c r="Q3146" s="80" t="s">
        <v>204</v>
      </c>
      <c r="R3146" s="79"/>
      <c r="T3146" t="s">
        <v>204</v>
      </c>
      <c r="U3146" t="s">
        <v>204</v>
      </c>
      <c r="V3146" t="s">
        <v>204</v>
      </c>
    </row>
    <row r="3147" spans="2:22">
      <c r="B3147" t="s">
        <v>204</v>
      </c>
      <c r="C3147" s="79" t="s">
        <v>204</v>
      </c>
      <c r="E3147" t="s">
        <v>204</v>
      </c>
      <c r="F3147" t="s">
        <v>204</v>
      </c>
      <c r="G3147" t="s">
        <v>204</v>
      </c>
      <c r="H3147" t="s">
        <v>204</v>
      </c>
      <c r="I3147" t="s">
        <v>204</v>
      </c>
      <c r="J3147" t="s">
        <v>204</v>
      </c>
      <c r="K3147" t="s">
        <v>204</v>
      </c>
      <c r="L3147" t="s">
        <v>204</v>
      </c>
      <c r="M3147" t="s">
        <v>204</v>
      </c>
      <c r="N3147" t="s">
        <v>204</v>
      </c>
      <c r="O3147" t="s">
        <v>204</v>
      </c>
      <c r="P3147" t="s">
        <v>204</v>
      </c>
      <c r="Q3147" s="80" t="s">
        <v>204</v>
      </c>
      <c r="R3147" s="79"/>
      <c r="T3147" t="s">
        <v>204</v>
      </c>
      <c r="U3147" t="s">
        <v>204</v>
      </c>
      <c r="V3147" t="s">
        <v>204</v>
      </c>
    </row>
    <row r="3148" spans="2:22">
      <c r="C3148" s="79"/>
    </row>
    <row r="3149" spans="2:22">
      <c r="C3149" s="79"/>
    </row>
    <row r="3150" spans="2:22">
      <c r="C3150" s="79"/>
    </row>
    <row r="3151" spans="2:22">
      <c r="C3151" s="79"/>
    </row>
    <row r="3152" spans="2:22">
      <c r="C3152" s="79"/>
    </row>
  </sheetData>
  <sheetProtection algorithmName="SHA-512" hashValue="9GCPEX6XDv6ITxqSJ7y5K4ujZAzcpveIZ+//r2vymDDPnhp4GOIzQIcZbJSgWGQRYA1E4BFBNCH6q1Hu7A7SsA==" saltValue="x264VZ8v2oJVEoRbAvkZyw==" spinCount="100000" sheet="1" objects="1" scenarios="1" autoFilter="0"/>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206C8355D678A459F2EF8957171B231" ma:contentTypeVersion="18" ma:contentTypeDescription="Create a new document." ma:contentTypeScope="" ma:versionID="efd9b4af885478ed0a3e84c6362c6fb3">
  <xsd:schema xmlns:xsd="http://www.w3.org/2001/XMLSchema" xmlns:xs="http://www.w3.org/2001/XMLSchema" xmlns:p="http://schemas.microsoft.com/office/2006/metadata/properties" xmlns:ns2="f2466082-b6bf-4153-98c3-3c41e85fda18" xmlns:ns3="dc808d36-874f-4b27-aec2-2fd649817929" targetNamespace="http://schemas.microsoft.com/office/2006/metadata/properties" ma:root="true" ma:fieldsID="3b6abc503e38a49174dd9e5072c65339" ns2:_="" ns3:_="">
    <xsd:import namespace="f2466082-b6bf-4153-98c3-3c41e85fda18"/>
    <xsd:import namespace="dc808d36-874f-4b27-aec2-2fd64981792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LengthInSeconds" minOccurs="0"/>
                <xsd:element ref="ns2:MediaServiceLocation" minOccurs="0"/>
                <xsd:element ref="ns2:lcf76f155ced4ddcb4097134ff3c332f" minOccurs="0"/>
                <xsd:element ref="ns3:TaxCatchAll"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2466082-b6bf-4153-98c3-3c41e85fda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e634b9-0c0d-402e-b683-49cec2011975"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808d36-874f-4b27-aec2-2fd649817929"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4796171e-60a5-48ad-9b94-11b7e9399efd}" ma:internalName="TaxCatchAll" ma:showField="CatchAllData" ma:web="dc808d36-874f-4b27-aec2-2fd64981792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dc808d36-874f-4b27-aec2-2fd649817929" xsi:nil="true"/>
    <lcf76f155ced4ddcb4097134ff3c332f xmlns="f2466082-b6bf-4153-98c3-3c41e85fda1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1476720-CB6A-49BB-AB7F-E0A565085F55}"/>
</file>

<file path=customXml/itemProps2.xml><?xml version="1.0" encoding="utf-8"?>
<ds:datastoreItem xmlns:ds="http://schemas.openxmlformats.org/officeDocument/2006/customXml" ds:itemID="{0EFF70C8-CD54-4226-9632-5F7CFE1161C5}"/>
</file>

<file path=customXml/itemProps3.xml><?xml version="1.0" encoding="utf-8"?>
<ds:datastoreItem xmlns:ds="http://schemas.openxmlformats.org/officeDocument/2006/customXml" ds:itemID="{7CDD1467-510A-4E24-BB05-971E59F1D9E4}"/>
</file>

<file path=customXml/itemProps4.xml><?xml version="1.0" encoding="utf-8"?>
<ds:datastoreItem xmlns:ds="http://schemas.openxmlformats.org/officeDocument/2006/customXml" ds:itemID="{08BBCF17-983D-4664-884C-CF27F90FDBF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Mohammad Hourani</dc:creator>
  <cp:keywords/>
  <dc:description/>
  <cp:lastModifiedBy>Edna Giomara Pérez Ponce</cp:lastModifiedBy>
  <cp:revision/>
  <dcterms:created xsi:type="dcterms:W3CDTF">2018-06-16T04:23:42Z</dcterms:created>
  <dcterms:modified xsi:type="dcterms:W3CDTF">2023-10-27T17:22:21Z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0x010100C59B22D1DF915845AC6496EEE0CE9AE4</vt:lpwstr>
  </property>
  <property fmtid="{D5CDD505-2E9C-101B-9397-08002B2CF9AE}" pid="3" name="MediaServiceImageTags">
    <vt:lpwstr/>
  </property>
</Properties>
</file>